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2.xml" ContentType="application/vnd.openxmlformats-officedocument.drawing+xml"/>
  <Override PartName="/xl/tables/table1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0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00.dev\odoo_dev\sci_erp\addons_common\report_sale\static\xls\"/>
    </mc:Choice>
  </mc:AlternateContent>
  <xr:revisionPtr revIDLastSave="0" documentId="8_{033B8F6B-4868-474F-BE48-46AA7F5C2324}" xr6:coauthVersionLast="47" xr6:coauthVersionMax="47" xr10:uidLastSave="{00000000-0000-0000-0000-000000000000}"/>
  <bookViews>
    <workbookView xWindow="-28920" yWindow="-120" windowWidth="29040" windowHeight="15720" tabRatio="627" activeTab="1" xr2:uid="{F6F86200-2997-46CA-8D52-D35B9F26F631}"/>
  </bookViews>
  <sheets>
    <sheet name="Data" sheetId="2" r:id="rId1"/>
    <sheet name="Ban_DichVu" sheetId="1" r:id="rId2"/>
    <sheet name="Ban_SanPham" sheetId="3" r:id="rId3"/>
    <sheet name="Lam_DichVu" sheetId="4" r:id="rId4"/>
    <sheet name="Luot_KH" sheetId="11" r:id="rId5"/>
    <sheet name="Huong dan" sheetId="10" r:id="rId6"/>
    <sheet name="BaoCao_KPI" sheetId="7" r:id="rId7"/>
    <sheet name="KPI_BacSi" sheetId="12" r:id="rId8"/>
    <sheet name="NhaKhoa" sheetId="8" state="veryHidden" r:id="rId9"/>
  </sheets>
  <definedNames>
    <definedName name="_xlnm._FilterDatabase" localSheetId="1" hidden="1">Ban_DichVu!$B$10:$C$1960</definedName>
    <definedName name="_xlnm._FilterDatabase" localSheetId="2" hidden="1">Ban_SanPham!$B$10:$C$2000</definedName>
    <definedName name="_xlnm._FilterDatabase" localSheetId="3" hidden="1">Lam_DichVu!$B$10:$C$1130</definedName>
    <definedName name="_xlnm._FilterDatabase" localSheetId="8" hidden="1">NhaKhoa!$B$10:$C$24</definedName>
    <definedName name="cell_above">INDIRECT(ADDRESS(ROW()-1, COLUMN()))</definedName>
    <definedName name="cell_below">INDIRECT(ADDRESS(ROW()+1, COLUMN()))</definedName>
    <definedName name="cell_colC">INDIRECT(ADDRESS(ROW(), 3))</definedName>
    <definedName name="cell_colE">INDIRECT(ADDRESS(ROW(), 5))</definedName>
    <definedName name="cell_colH">INDIRECT(ADDRESS(ROW(), 8))</definedName>
    <definedName name="cell_colN">INDIRECT(ADDRESS(ROW(), 14))</definedName>
    <definedName name="cell_curr">INDIRECT(ADDRESS(ROW(), COLUMN()))</definedName>
    <definedName name="cell_H2">INDIRECT(ADDRESS(2, 8))</definedName>
    <definedName name="cell_left">INDIRECT(ADDRESS(ROW(), COLUMN()-1))</definedName>
    <definedName name="cell_left_above1">OFFSET(cell_curr, -1, -1)</definedName>
    <definedName name="cell_left_above2">OFFSET(cell_curr, -2, -1)</definedName>
    <definedName name="cell_left2">INDIRECT(ADDRESS(ROW(), COLUMN()-2))</definedName>
    <definedName name="cell_left3">INDIRECT(ADDRESS(ROW(), COLUMN()-3))</definedName>
    <definedName name="cell_left4">INDIRECT(ADDRESS(ROW(), COLUMN()-4))</definedName>
    <definedName name="cell_left5">INDIRECT(ADDRESS(ROW(), COLUMN()-5))</definedName>
    <definedName name="cell_left6">INDIRECT(ADDRESS(ROW(), COLUMN()-6))</definedName>
    <definedName name="cell_left7">INDIRECT(ADDRESS(ROW(), COLUMN()-7))</definedName>
    <definedName name="cell_right">INDIRECT(ADDRESS(ROW(), COLUMN()+1))</definedName>
    <definedName name="cell_row5">INDIRECT(ADDRESS(5, COLUMN()))</definedName>
    <definedName name="check_emp">AND(cell_curr &lt;&gt; "", ROW() &gt; 9, OR(cell_left = "", cell_right = "", IFERROR(INDEX(EMPLOYEES[Employee], MATCH(cell_left, EMPLOYEES[Employee ID], 0)), "") &lt;&gt; cell_curr))</definedName>
    <definedName name="check_off">--OR(AND(SUMPRODUCT(--ISNUMBER(SEARCH({"CN_","Vãng lai"}, SALE[[#This Row],[Lead Sources]]))) = 1, SALE[[#This Row],[Extended Sources]] = ""), SUMPRODUCT(--ISNUMBER(SEARCH({"CN_","Vãng lai"}, SALE[[#This Row],[Extended Sources]]))) = 1)</definedName>
    <definedName name="coef_commission">IF(check_off = 1, 1.2, 1)*OFFSET(INDEX(Ban_DichVu!$C$3:$C$5, MATCH(SALE[[#This Row],[Service Implementation]], Ban_DichVu!$B$3:$B$5, 0)), 0, IF(Ban_DichVu!$H$2 = "CN HỒ CHÍ MINH", IF(SUMPRODUCT(--ISNUMBER(SEARCH({"Bác sĩ Da liễu","Trưởng phòng Laser"}, SALE[[#This Row],[Position]]))) = 1, 3, IF(SALE[[#This Row],[Position]] = Ban_DichVu!$E$2, 2, 0))))</definedName>
    <definedName name="coef_doctor">_xlfn.IFS(AND(cell_H2="BỆNH VIỆN KANGNAM HÀ NỘI", SERVICE[[#This Row],[Resources Role]] = "BS mổ phụ", COUNTIFS(SERVICE[Resources Role], "BS mổ chính", SERVICE[Booking], SERVICE[[#This Row],[Booking]], SERVICE[Product Name], SERVICE[[#This Row],[Product Name]])=0), 5, TRUE, 1)</definedName>
    <definedName name="coef_role">IF(SUMPRODUCT(--ISNUMBER(SEARCH({"hàm hô","Trượt cằm","Gọt cằm","gọn góc hàm","Ghép xương hàm","Hạ gò má","Tháo nẹp vít","Độn chất liệu Peek"}, SERVICE[[#This Row],[Product Name]], 1))) &gt; 0, _xlfn.IFS(ISNUMBER(MATCH(SERVICE[[#This Row],[Employee ID]], ROLE100[Employee ID], 0)), 1, ISNUMBER(SEARCH("Hàm m", SERVICE[[#This Row],[Resources Role]], 1)),  _xlfn.IFS(COUNTIFS(OFFSET(Lam_DichVu!$B$10, 0, 0,ROW()-9, 1), "S190104", OFFSET(Lam_DichVu!$H$10, 0, 0,ROW()-9, 1), SERVICE[[#This Row],[Booking]], OFFSET(Lam_DichVu!$F$10, 0, 0,ROW()-9, 1), "*Hàm m*")=1, 32.83/SERVICE[[#This Row],[Score]]/SERVICE[[#This Row],[Quantity]], SERVICE[[#This Row],[Employee ID]] = "S190104", 0, AND(SERVICE[[#This Row],[Resources Role]] = "Bác sĩ kế hoạch (Hàm mặt)", COUNTIFS(SERVICE[Booking], SERVICE[[#This Row],[Booking]], SERVICE[Resources Role], "Bác sĩ phụ hội chẩn Hàm mặt")&gt;0), 0.6, TRUE, 1/count_role), TRUE, 1/count_role), _xlfn.IFS(ISNUMBER(SEARCH("Hàm m", SERVICE[[#This Row],[Resources Role]], 1)), 0, LEFT(SERVICE[[#This Row],[Resources Role]], 10) = "Điều dưỡng", 1/COUNTIFS(SERVICE[Resources Role], "Điều dưỡng*", SERVICE[Resources Role], "&lt;&gt;*Hàm*", SERVICE[Booking], SERVICE[[#This Row],[Booking]], SERVICE[Product Name], SERVICE[[#This Row],[Product Name]]), RIGHT(SERVICE[[#This Row],[Resources Role]], 5)="laser", IF(AND(COUNTIFS(SERVICE[Resources Role], "Kỹ thuật viên laser", SERVICE[Booking], SERVICE[[#This Row],[Booking]], SERVICE[Product Name], SERVICE[[#This Row],[Product Name]])&gt; 0, COUNTIFS(SERVICE[Resources Role], "Bác sĩ laser", SERVICE[Order Date],  SERVICE[[#This Row],[Order Date]], SERVICE[Booking], SERVICE[[#This Row],[Booking]], SERVICE[Product Name], SERVICE[[#This Row],[Product Name]])&gt;0), IF(SERVICE[[#This Row],[Resources Role]]="Bác sĩ laser", 0.7, 0.3), 1/count_role), TRUE, 1/count_role)*_xlfn.IFS(AND(SERVICE[[#This Row],[Resources Role]]="BS mổ chính", COUNTIFS(SERVICE[Resources Role], "BS mổ phụ", SERVICE[Booking], SERVICE[[#This Row],[Booking]], SERVICE[Product Name], SERVICE[[#This Row],[Product Name]])&gt;0), 0.8, TRUE, 1))*coef_doctor</definedName>
    <definedName name="comm_pd">IFERROR(IF(OR(SALE_PD[[#This Row],[Position]] = "Bác sĩ Da liễu", SALE_PD[[#This Row],[Position]] = "Trưởng phòng Laser"),   SALE_PD[[#This Row],[Paid Amount (Base)]]*Ban_SanPham!$D$3,  SALE_PD[[#This Row],[Paid Amount (Base)]]*Ban_SanPham!$D$4)*INDEX(CONSULT_PD[Commission Rate], MATCH(SALE_PD[Resources Role], CONSULT_PD[Resources Role], 0)), "")</definedName>
    <definedName name="commission">IFERROR(coef_commission*SALE[[#This Row],[ReScore]]/1000, "")</definedName>
    <definedName name="count_role">SUMPRODUCT((SERVICE[Resources Role] = SERVICE[[#This Row],[Resources Role]])*(SERVICE[Order Date]=SERVICE[[#This Row],[Order Date]])*(SERVICE[Booking]=SERVICE[[#This Row],[Booking]])*(SERVICE[Product Name]=SERVICE[[#This Row],[Product Name]]))</definedName>
    <definedName name="count_svc_type">AND(CUSTOMER[[#This Row],[Service Type]] &lt;&gt; "", CUSTOMER[[#This Row],[Product Name]] &lt;&gt; "", COUNTIFS(OFFSET(Luot_KH!$B$10, 0, 0,ROW()-9, 1), CUSTOMER[[#This Row],[Employee ID]], OFFSET(Luot_KH!$H$10, 0, 0,ROW()-9, 1), CUSTOMER[[#This Row],[Booking]], OFFSET(Luot_KH!$F$10, 0, 0,ROW()-9, 1), CUSTOMER[[#This Row],[Service Type]], OFFSET(Luot_KH!$J$10, 0, 0, ROW()-9, 1), CUSTOMER[[#This Row],[Order Date]])=1, COUNTIFS(OFFSET(Luot_KH!$H$10, 0, 0,ROW()-9, 1), CUSTOMER[[#This Row],[Booking]], OFFSET(Luot_KH!$F$10, 0, 0,ROW()-9, 1), "N*m l*u*", OFFSET(Luot_KH!$J$10, 0, 0, ROW()-9, 1), CUSTOMER[[#This Row],[Order Date]])&lt;2)</definedName>
    <definedName name="form_pd">SALE[[#This Row],[Product Name]]</definedName>
    <definedName name="group_pd">INDEX(SER_PD[Service Group], MATCH(cell_left, SER_PD[Department], 0), 1):INDEX(SER_PD[Service Group], (MATCH(cell_left, SER_PD[Department], 0) + COUNTIF(SER_PD[Department], cell_left) - 1), 1)</definedName>
    <definedName name="lead_src">LEAD_SRC_TB[Lead Sources]</definedName>
    <definedName name="lookup_product">INDEX(PRICES[Product Name], MATCH(cell_left, PRICES[Service Group], 0), 1):INDEX(PRICES[Product Name], (MATCH(cell_left, PRICES[Service Group], 0) + COUNTIF(PRICES[Service Group], cell_left) - 1), 1)</definedName>
    <definedName name="no.">IF(AND(cell_colC = "", cell_colH= ""), "", IF(NOT(ISNUMBER(cell_above)), 1, IF(OR(cell_colH = "", cell_colH &lt;&gt; OFFSET(cell_colH, -1, 0)), cell_above + 1, cell_above)))</definedName>
    <definedName name="pos">INDEX(POSITIONS[Position], MATCH(cell_left, POSITIONS[Department], 0),  1):INDEX(POSITIONS[Position], (MATCH(cell_left, POSITIONS[Department], 0) + COUNTIF(POSITIONS[Department], cell_left) - 1), 1)</definedName>
    <definedName name="pos_exe">INDEX(RES_ROLE[Resources Role], MATCH(cell_left2, RES_ROLE[Department], 0),  1):INDEX(RES_ROLE[Resources Role], (MATCH(cell_left2, RES_ROLE[Department], 0) + COUNTIF(RES_ROLE[Department], cell_left2) - 1), 1)</definedName>
    <definedName name="position">IFERROR(INDEX(EMPLOYEES[Position], MATCH(cell_left3, EMPLOYEES[Employee ID], 0)), "")</definedName>
    <definedName name="price">IFERROR(INDEX(PRICES[Price], MATCH(TRIM(cell_left6), PRICES[Product Name], 0))/1000, "")</definedName>
    <definedName name="price_pd">IFERROR(INDEX(PRICES[Price], MATCH(SALE_PD[[#This Row],[Product Name]], PRICES[Product Name], 0)), "")</definedName>
    <definedName name="quantity">IFERROR(--count_svc_type*_xlfn.IFS(ISNUMBER(SEARCH("hỗ trợ", CUSTOMER[[#This Row],[Service Type]], 1)), 0, OR(CUSTOMER[[#This Row],[is_speciality]]="x", COUNTIFS(OFFSET(Luot_KH!$H$10, 0, 0,ROW()-9, 1), CUSTOMER[[#This Row],[Booking]], OFFSET(Luot_KH!$AA$10, 0, 0,ROW()-9, 1), TRUE, OFFSET(Luot_KH!$F$10, 0, 0,ROW()-9, 1), "N*m l*")&gt;2), 0.5, TRUE, 1)*_xlfn.IFS(LEFT(CUSTOMER[[#This Row],[Service Type]], 1)="B", 1/COUNTIFS(CUSTOMER[Booking], CUSTOMER[[#This Row],[Booking]], CUSTOMER[Order Date], CUSTOMER[[#This Row],[Order Date]], CUSTOMER[Count ST], TRUE, CUSTOMER[Service Type], "B*"), ISNUMBER(SEARCH("hút dịch", CUSTOMER[[#This Row],[Service Type]], 1)), 1/COUNTIFS(CUSTOMER[Booking], CUSTOMER[[#This Row],[Booking]],CUSTOMER[Order Date], CUSTOMER[[#This Row],[Order Date]],  CUSTOMER[Count ST], TRUE, CUSTOMER[Service Type], "*hút dịch*"), ISNUMBER(SEARCH("Điều dưỡng", CUSTOMER[[#This Row],[Service Type]], 1)), 1/COUNTIFS(CUSTOMER[Booking], CUSTOMER[[#This Row],[Booking]], CUSTOMER[Order Date], CUSTOMER[[#This Row],[Order Date]], CUSTOMER[Count ST], TRUE, CUSTOMER[Service Type],  "Điều dưỡng*", CUSTOMER[Service Type], "&lt;&gt;"&amp;"*hút dịch*", CUSTOMER[Service Type], "&lt;&gt;"&amp;"*hỗ trợ*"), AND(ISNUMBER(SEARCH("m lưu", CUSTOMER[[#This Row],[Service Type]], 1)), CUSTOMER[[#This Row],[Count ST]] = TRUE), 1, TRUE, ""), "")</definedName>
    <definedName name="ref_col_type">INDIRECT(ADDRESS(ROW(), COLUMN(SALE[Type])))</definedName>
    <definedName name="rescore">IFERROR(cell_left4*_xlfn.IFS(cell_left5 = "", "", SALE[[#This Row],[Type]] = "Dịch vụ ban đầu", 0, AND(OFFSET(SALE[[#This Row],[Type]], -1, 0) &lt;&gt; "Dịch vụ ban đầu", ISNUMBER(SEARCH("thay", cell_left2))), "Kiểm tra lại Nhập liệu", SALE[[#This Row],[Type]] = "Dịch vụ thay thế", cell_left - cell_left_above1, SALE[[#This Row],[Type]] = "Dịch vụ thay thế (2 DV cũ)", cell_left - cell_left_above1 - cell_left_above2, SALE[[#This Row],[Type]] = "Hủy Dịch vụ", -cell_left, TRUE, cell_left)*INDEX(CONSULT[Commission Rate], MATCH(SALE[[#This Row],[Resources Role]], CONSULT[Resources Role], 0)), "")</definedName>
    <definedName name="rescore_patient">IFERROR(IF(RIGHT(cell_H2, 6) = "HÀ NỘI", INDEX(PRICES[Score], MATCH(CUSTOMER[[#This Row],[Product Name]], PRICES[Product Name], 0))*CUSTOMER[[#This Row],[Quantity]]/2, ""), "")</definedName>
    <definedName name="rescore_pd">IFERROR(cell_left*SALE_PD[[#This Row],[Quantity]]*INDEX(CONSULT_PD[Commission Rate], MATCH(SALE_PD[Resources Role], CONSULT_PD[Resources Role], 0)), "")</definedName>
    <definedName name="rescore_svc">IFERROR(cell_left4*SERVICE[[#This Row],[Score]]*(1/INDEX(PRICES[Times], MATCH(cell_left5, PRICES[Product Name], 0)))*coef_role*INDEX(RES_ROLE[Commission Rate], MATCH(SERVICE[[#This Row],[Resources Role]], RES_ROLE[Resources Role], 0))*INDEX(CUS_TYPE[Rate], MATCH(SERVICE[[#This Row],[Customer Type]], CUS_TYPE[Customer Type], 0))*IF(AND(cell_left3 = "Bảo hành (Không lỗi Chuyên môn)", ISNUMBER(SEARCH("Bác sĩ", SERVICE[[#This Row],[Resources Role]]))), 0, 1)*IF(AND(cell_left3 = "Bảo hành", cell_left6 = "PHUN XĂM THẨM MỸ"), 0.3, IF(AND(cell_left3 = "Bảo hành", LEFT(cell_left5, 10) = "Triệt lông"), 0.2, 1))*IF(cell_right="x", 1.5, 1), "")</definedName>
    <definedName name="rng_role">INDEX(POSITIONS[Position], MATCH(cell_left, POSITIONS[Department], 0), 1):INDEX(POSITIONS[Position], MATCH(cell_left, POSITIONS[Department], 0) + COUNTIF(POSITIONS[Department], cell_left) - 1, 1)</definedName>
    <definedName name="score">IFERROR(IF(cell_left4 &lt;&gt; "", INDEX(PRICES[Score], MATCH(cell_left4, PRICES[Product Name], 0)), ""), "Kiểm tra lại Nhập liệu")</definedName>
    <definedName name="score_svc">IFERROR(cell_left4*SERVICE[[#This Row],[Score]]*(1/INDEX(PRICES[Times], MATCH(cell_left5, PRICES[Product Name], 0)))*IF(ISNUMBER(SEARCH("Điều dưỡng", SERVICE[[#This Row],[Resources Role]], 1)), 1/COUNTIFS(SERVICE[Resources Role], "Điều dưỡng*", SERVICE[Booking], SERVICE[[#This Row],[Booking]], SERVICE[Product Name], SERVICE[[#This Row],[Product Name]]), 1/COUNTIFS(SERVICE[Resources Role], SERVICE[[#This Row],[Resources Role]], SERVICE[Booking], SERVICE[[#This Row],[Booking]], SERVICE[Product Name], SERVICE[[#This Row],[Product Name]]))*INDEX(RES_ROLE[Commission Rate], MATCH(SERVICE[[#This Row],[Resources Role]], RES_ROLE[Resources Role], 0))*INDEX(CUS_TYPE[Rate], MATCH(SERVICE[[#This Row],[Customer Type]], CUS_TYPE[Customer Type], 0))*IF(AND(cell_left3 = "Bảo hành (Không lỗi Chuyên môn)", ISNUMBER(SEARCH("Bác sĩ", SERVICE[[#This Row],[Resources Role]]))), 0, 1)*IF(AND(cell_left3 = "Bảo hành", cell_left6 = "PHUN XĂM THẨM MỸ"), 0.3, IF(AND(cell_left3 = "Bảo hành", LEFT(cell_left5, 10) = "Triệt lông"), 0.2, 1)), "")</definedName>
    <definedName name="scorefix">SALE[[#This Row],[ReScore]]*INDEX(CONSULT[Commission Rate], MATCH(SALE[[#This Row],[Resources Role]], CONSULT[Resources Role], 0))</definedName>
    <definedName name="service_group">INDEX(SER_IMP[Service Group], MATCH(cell_left, SER_IMP[Department], 0), 1):INDEX(SER_IMP[Service Group], (MATCH(cell_left, SER_IMP[Department], 0) + COUNTIF(SER_IMP[Department], cell_left) - 1), 1)</definedName>
    <definedName name="stt">IF(cell_right &lt;&gt; "", IF(NOT(ISNUMBER(cell_above)), 1, cell_above + 1), "")</definedName>
    <definedName name="stt_pd">IF(AND(SALE_PD[[#This Row],[Employee]] = "", SALE_PD[[#This Row],[Product Name]] = ""), "", IF(NOT(ISNUMBER(cell_above)), 1, IF(SALE_PD[[#This Row],[CUSTOMER]] &lt;&gt; OFFSET(SALE_PD[[#This Row],[CUSTOMER]], 0, -1), cell_above + 1, cell_above)))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0" i="11" l="1"/>
  <c r="Z10" i="11" s="1"/>
  <c r="AA11" i="11"/>
  <c r="Z11" i="11" s="1"/>
  <c r="AA12" i="11"/>
  <c r="Z12" i="11" s="1"/>
  <c r="AA13" i="11"/>
  <c r="Z13" i="11" s="1"/>
  <c r="AA14" i="11"/>
  <c r="Z14" i="11" s="1"/>
  <c r="AA15" i="11"/>
  <c r="Z15" i="11" s="1"/>
  <c r="AA16" i="11"/>
  <c r="Z16" i="11" s="1"/>
  <c r="AA17" i="11"/>
  <c r="Z17" i="11" s="1"/>
  <c r="AA18" i="11"/>
  <c r="Z18" i="11" s="1"/>
  <c r="AA19" i="11"/>
  <c r="Z19" i="11" s="1"/>
  <c r="AA20" i="11"/>
  <c r="Z20" i="11" s="1"/>
  <c r="AA21" i="11"/>
  <c r="Z21" i="11" s="1"/>
  <c r="AA22" i="11"/>
  <c r="Z22" i="11" s="1"/>
  <c r="AA23" i="11"/>
  <c r="Z23" i="11" s="1"/>
  <c r="AA24" i="11"/>
  <c r="Z24" i="11" s="1"/>
  <c r="AA25" i="11"/>
  <c r="Z25" i="11" s="1"/>
  <c r="AA26" i="11"/>
  <c r="Z26" i="11" s="1"/>
  <c r="AA27" i="11"/>
  <c r="Z27" i="11" s="1"/>
  <c r="AA28" i="11"/>
  <c r="Z28" i="11" s="1"/>
  <c r="AA29" i="11"/>
  <c r="Z29" i="11" s="1"/>
  <c r="AA30" i="11"/>
  <c r="Z30" i="11" s="1"/>
  <c r="AA31" i="11"/>
  <c r="Z31" i="11" s="1"/>
  <c r="AA32" i="11"/>
  <c r="Z32" i="11" s="1"/>
  <c r="AA33" i="11"/>
  <c r="Z33" i="11" s="1"/>
  <c r="AA34" i="11"/>
  <c r="Z34" i="11" s="1"/>
  <c r="AA35" i="11"/>
  <c r="Z35" i="11" s="1"/>
  <c r="AA36" i="11"/>
  <c r="Z36" i="11" s="1"/>
  <c r="AA37" i="11"/>
  <c r="Z37" i="11" s="1"/>
  <c r="AA38" i="11"/>
  <c r="Z38" i="11" s="1"/>
  <c r="AA39" i="11"/>
  <c r="Z39" i="11" s="1"/>
  <c r="AA40" i="11"/>
  <c r="Z40" i="11" s="1"/>
  <c r="AA41" i="11"/>
  <c r="Z41" i="11" s="1"/>
  <c r="AA42" i="11"/>
  <c r="Z42" i="11" s="1"/>
  <c r="AA43" i="11"/>
  <c r="Z43" i="11" s="1"/>
  <c r="AA44" i="11"/>
  <c r="Z44" i="11" s="1"/>
  <c r="AA45" i="11"/>
  <c r="Z45" i="11" s="1"/>
  <c r="AA46" i="11"/>
  <c r="Z46" i="11" s="1"/>
  <c r="AA47" i="11"/>
  <c r="Z47" i="11" s="1"/>
  <c r="AA48" i="11"/>
  <c r="Z48" i="11" s="1"/>
  <c r="AA49" i="11"/>
  <c r="Z49" i="11" s="1"/>
  <c r="AA50" i="11"/>
  <c r="Z50" i="11" s="1"/>
  <c r="AA51" i="11"/>
  <c r="Z51" i="11" s="1"/>
  <c r="AA52" i="11"/>
  <c r="Z52" i="11" s="1"/>
  <c r="AA53" i="11"/>
  <c r="Z53" i="11" s="1"/>
  <c r="AA54" i="11"/>
  <c r="Z54" i="11" s="1"/>
  <c r="AA55" i="11"/>
  <c r="Z55" i="11" s="1"/>
  <c r="AA56" i="11"/>
  <c r="Z56" i="11" s="1"/>
  <c r="AA57" i="11"/>
  <c r="Z57" i="11" s="1"/>
  <c r="AA58" i="11"/>
  <c r="Z58" i="11" s="1"/>
  <c r="AA59" i="11"/>
  <c r="Z59" i="11" s="1"/>
  <c r="AA60" i="11"/>
  <c r="Z60" i="11" s="1"/>
  <c r="AA61" i="11"/>
  <c r="Z61" i="11" s="1"/>
  <c r="AA62" i="11"/>
  <c r="Z62" i="11" s="1"/>
  <c r="AA63" i="11"/>
  <c r="Z63" i="11" s="1"/>
  <c r="AA64" i="11"/>
  <c r="Z64" i="11" s="1"/>
  <c r="AA65" i="11"/>
  <c r="Z65" i="11" s="1"/>
  <c r="AA66" i="11"/>
  <c r="Z66" i="11" s="1"/>
  <c r="AA67" i="11"/>
  <c r="Z67" i="11" s="1"/>
  <c r="AA68" i="11"/>
  <c r="Z68" i="11" s="1"/>
  <c r="AA69" i="11"/>
  <c r="Z69" i="11" s="1"/>
  <c r="AA70" i="11"/>
  <c r="Z70" i="11" s="1"/>
  <c r="AA71" i="11"/>
  <c r="Z71" i="11" s="1"/>
  <c r="AA72" i="11"/>
  <c r="Z72" i="11" s="1"/>
  <c r="AA73" i="11"/>
  <c r="Z73" i="11" s="1"/>
  <c r="AA74" i="11"/>
  <c r="Z74" i="11" s="1"/>
  <c r="AA75" i="11"/>
  <c r="Z75" i="11" s="1"/>
  <c r="AA76" i="11"/>
  <c r="Z76" i="11" s="1"/>
  <c r="AA77" i="11"/>
  <c r="Z77" i="11" s="1"/>
  <c r="AA78" i="11"/>
  <c r="Z78" i="11" s="1"/>
  <c r="AA79" i="11"/>
  <c r="Z79" i="11" s="1"/>
  <c r="AA80" i="11"/>
  <c r="Z80" i="11" s="1"/>
  <c r="AA81" i="11"/>
  <c r="Z81" i="11" s="1"/>
  <c r="AA82" i="11"/>
  <c r="Z82" i="11" s="1"/>
  <c r="AA83" i="11"/>
  <c r="Z83" i="11" s="1"/>
  <c r="AA84" i="11"/>
  <c r="Z84" i="11" s="1"/>
  <c r="AA85" i="11"/>
  <c r="Z85" i="11" s="1"/>
  <c r="AA86" i="11"/>
  <c r="Z86" i="11" s="1"/>
  <c r="AA87" i="11"/>
  <c r="Z87" i="11" s="1"/>
  <c r="AA88" i="11"/>
  <c r="Z88" i="11" s="1"/>
  <c r="AA89" i="11"/>
  <c r="Z89" i="11" s="1"/>
  <c r="AA90" i="11"/>
  <c r="Z90" i="11" s="1"/>
  <c r="AA91" i="11"/>
  <c r="Z91" i="11" s="1"/>
  <c r="AA92" i="11"/>
  <c r="Z92" i="11" s="1"/>
  <c r="AA93" i="11"/>
  <c r="Z93" i="11" s="1"/>
  <c r="AA94" i="11"/>
  <c r="Z94" i="11" s="1"/>
  <c r="AA95" i="11"/>
  <c r="Z95" i="11" s="1"/>
  <c r="AA96" i="11"/>
  <c r="Z96" i="11" s="1"/>
  <c r="AA97" i="11"/>
  <c r="Z97" i="11" s="1"/>
  <c r="AA98" i="11"/>
  <c r="Z98" i="11" s="1"/>
  <c r="AA99" i="11"/>
  <c r="Z99" i="11" s="1"/>
  <c r="AA100" i="11"/>
  <c r="Z100" i="11" s="1"/>
  <c r="AA101" i="11"/>
  <c r="Z101" i="11" s="1"/>
  <c r="AA102" i="11"/>
  <c r="Z102" i="11" s="1"/>
  <c r="AA103" i="11"/>
  <c r="Z103" i="11" s="1"/>
  <c r="AA104" i="11"/>
  <c r="Z104" i="11" s="1"/>
  <c r="AA105" i="11"/>
  <c r="Z105" i="11" s="1"/>
  <c r="AA106" i="11"/>
  <c r="Z106" i="11" s="1"/>
  <c r="AA107" i="11"/>
  <c r="Z107" i="11" s="1"/>
  <c r="AA108" i="11"/>
  <c r="Z108" i="11" s="1"/>
  <c r="AA109" i="11"/>
  <c r="Z109" i="11" s="1"/>
  <c r="AA110" i="11"/>
  <c r="Z110" i="11" s="1"/>
  <c r="AA111" i="11"/>
  <c r="Z111" i="11" s="1"/>
  <c r="AA112" i="11"/>
  <c r="Z112" i="11" s="1"/>
  <c r="AA113" i="11"/>
  <c r="Z113" i="11" s="1"/>
  <c r="AA114" i="11"/>
  <c r="Z114" i="11" s="1"/>
  <c r="AA115" i="11"/>
  <c r="Z115" i="11" s="1"/>
  <c r="AA116" i="11"/>
  <c r="Z116" i="11" s="1"/>
  <c r="AA117" i="11"/>
  <c r="Z117" i="11" s="1"/>
  <c r="AA118" i="11"/>
  <c r="Z118" i="11" s="1"/>
  <c r="AA119" i="11"/>
  <c r="Z119" i="11" s="1"/>
  <c r="AA120" i="11"/>
  <c r="Z120" i="11" s="1"/>
  <c r="AA121" i="11"/>
  <c r="Z121" i="11" s="1"/>
  <c r="AA122" i="11"/>
  <c r="Z122" i="11" s="1"/>
  <c r="AA123" i="11"/>
  <c r="Z123" i="11" s="1"/>
  <c r="AA124" i="11"/>
  <c r="Z124" i="11" s="1"/>
  <c r="AA125" i="11"/>
  <c r="Z125" i="11" s="1"/>
  <c r="AA126" i="11"/>
  <c r="Z126" i="11" s="1"/>
  <c r="AA127" i="11"/>
  <c r="Z127" i="11" s="1"/>
  <c r="AA128" i="11"/>
  <c r="Z128" i="11" s="1"/>
  <c r="AA129" i="11"/>
  <c r="Z129" i="11" s="1"/>
  <c r="AA130" i="11"/>
  <c r="Z130" i="11" s="1"/>
  <c r="AA131" i="11"/>
  <c r="Z131" i="11" s="1"/>
  <c r="AA132" i="11"/>
  <c r="Z132" i="11" s="1"/>
  <c r="AA133" i="11"/>
  <c r="Z133" i="11" s="1"/>
  <c r="AA134" i="11"/>
  <c r="Z134" i="11" s="1"/>
  <c r="AA135" i="11"/>
  <c r="Z135" i="11" s="1"/>
  <c r="AA136" i="11"/>
  <c r="Z136" i="11" s="1"/>
  <c r="AA137" i="11"/>
  <c r="Z137" i="11" s="1"/>
  <c r="AA138" i="11"/>
  <c r="Z138" i="11" s="1"/>
  <c r="AA139" i="11"/>
  <c r="Z139" i="11" s="1"/>
  <c r="AA140" i="11"/>
  <c r="Z140" i="11" s="1"/>
  <c r="AA141" i="11"/>
  <c r="Z141" i="11" s="1"/>
  <c r="AA142" i="11"/>
  <c r="Z142" i="11" s="1"/>
  <c r="AA143" i="11"/>
  <c r="Z143" i="11" s="1"/>
  <c r="AA144" i="11"/>
  <c r="Z144" i="11" s="1"/>
  <c r="AA145" i="11"/>
  <c r="Z145" i="11" s="1"/>
  <c r="AA146" i="11"/>
  <c r="Z146" i="11" s="1"/>
  <c r="AA147" i="11"/>
  <c r="Z147" i="11" s="1"/>
  <c r="AA148" i="11"/>
  <c r="Z148" i="11" s="1"/>
  <c r="AA149" i="11"/>
  <c r="Z149" i="11" s="1"/>
  <c r="AA150" i="11"/>
  <c r="Z150" i="11" s="1"/>
  <c r="AA151" i="11"/>
  <c r="Z151" i="11" s="1"/>
  <c r="AA152" i="11"/>
  <c r="Z152" i="11" s="1"/>
  <c r="AA153" i="11"/>
  <c r="Z153" i="11" s="1"/>
  <c r="AA154" i="11"/>
  <c r="Z154" i="11" s="1"/>
  <c r="AA155" i="11"/>
  <c r="Z155" i="11" s="1"/>
  <c r="AA156" i="11"/>
  <c r="Z156" i="11" s="1"/>
  <c r="AA157" i="11"/>
  <c r="Z157" i="11" s="1"/>
  <c r="AA158" i="11"/>
  <c r="Z158" i="11" s="1"/>
  <c r="AA159" i="11"/>
  <c r="Z159" i="11" s="1"/>
  <c r="AA160" i="11"/>
  <c r="Z160" i="11" s="1"/>
  <c r="AA161" i="11"/>
  <c r="Z161" i="11" s="1"/>
  <c r="AA162" i="11"/>
  <c r="Z162" i="11" s="1"/>
  <c r="AA163" i="11"/>
  <c r="Z163" i="11" s="1"/>
  <c r="AA164" i="11"/>
  <c r="Z164" i="11" s="1"/>
  <c r="AA165" i="11"/>
  <c r="Z165" i="11" s="1"/>
  <c r="AA166" i="11"/>
  <c r="Z166" i="11" s="1"/>
  <c r="AA167" i="11"/>
  <c r="Z167" i="11" s="1"/>
  <c r="AA168" i="11"/>
  <c r="Z168" i="11" s="1"/>
  <c r="AA169" i="11"/>
  <c r="Z169" i="11" s="1"/>
  <c r="AA170" i="11"/>
  <c r="Z170" i="11" s="1"/>
  <c r="AA171" i="11"/>
  <c r="Z171" i="11" s="1"/>
  <c r="AA172" i="11"/>
  <c r="Z172" i="11" s="1"/>
  <c r="AA173" i="11"/>
  <c r="Z173" i="11" s="1"/>
  <c r="AA174" i="11"/>
  <c r="Z174" i="11" s="1"/>
  <c r="AA175" i="11"/>
  <c r="Z175" i="11" s="1"/>
  <c r="AA176" i="11"/>
  <c r="Z176" i="11" s="1"/>
  <c r="AA177" i="11"/>
  <c r="Z177" i="11" s="1"/>
  <c r="AA178" i="11"/>
  <c r="Z178" i="11" s="1"/>
  <c r="AA179" i="11"/>
  <c r="Z179" i="11" s="1"/>
  <c r="AA180" i="11"/>
  <c r="Z180" i="11" s="1"/>
  <c r="AA181" i="11"/>
  <c r="Z181" i="11" s="1"/>
  <c r="AA182" i="11"/>
  <c r="Z182" i="11" s="1"/>
  <c r="AA183" i="11"/>
  <c r="Z183" i="11" s="1"/>
  <c r="AA184" i="11"/>
  <c r="Z184" i="11" s="1"/>
  <c r="AA185" i="11"/>
  <c r="Z185" i="11" s="1"/>
  <c r="AA186" i="11"/>
  <c r="Z186" i="11" s="1"/>
  <c r="AA187" i="11"/>
  <c r="Z187" i="11" s="1"/>
  <c r="AA188" i="11"/>
  <c r="Z188" i="11" s="1"/>
  <c r="AA189" i="11"/>
  <c r="Z189" i="11" s="1"/>
  <c r="AA190" i="11"/>
  <c r="Z190" i="11" s="1"/>
  <c r="AA191" i="11"/>
  <c r="Z191" i="11" s="1"/>
  <c r="AA192" i="11"/>
  <c r="Z192" i="11" s="1"/>
  <c r="AA193" i="11"/>
  <c r="Z193" i="11" s="1"/>
  <c r="AA194" i="11"/>
  <c r="Z194" i="11" s="1"/>
  <c r="AA195" i="11"/>
  <c r="Z195" i="11" s="1"/>
  <c r="AA196" i="11"/>
  <c r="Z196" i="11" s="1"/>
  <c r="AA197" i="11"/>
  <c r="Z197" i="11" s="1"/>
  <c r="AA198" i="11"/>
  <c r="Z198" i="11" s="1"/>
  <c r="AA199" i="11"/>
  <c r="Z199" i="11" s="1"/>
  <c r="AA200" i="11"/>
  <c r="Z200" i="11" s="1"/>
  <c r="AA201" i="11"/>
  <c r="Z201" i="11" s="1"/>
  <c r="AA202" i="11"/>
  <c r="Z202" i="11" s="1"/>
  <c r="AA203" i="11"/>
  <c r="Z203" i="11" s="1"/>
  <c r="AA204" i="11"/>
  <c r="Z204" i="11" s="1"/>
  <c r="AA205" i="11"/>
  <c r="Z205" i="11" s="1"/>
  <c r="AA206" i="11"/>
  <c r="Z206" i="11" s="1"/>
  <c r="AA207" i="11"/>
  <c r="Z207" i="11" s="1"/>
  <c r="AA208" i="11"/>
  <c r="Z208" i="11" s="1"/>
  <c r="AA209" i="11"/>
  <c r="Z209" i="11" s="1"/>
  <c r="AA210" i="11"/>
  <c r="Z210" i="11" s="1"/>
  <c r="AA211" i="11"/>
  <c r="Z211" i="11" s="1"/>
  <c r="AA212" i="11"/>
  <c r="Z212" i="11" s="1"/>
  <c r="AA213" i="11"/>
  <c r="Z213" i="11" s="1"/>
  <c r="AA214" i="11"/>
  <c r="Z214" i="11" s="1"/>
  <c r="AA215" i="11"/>
  <c r="Z215" i="11" s="1"/>
  <c r="AA216" i="11"/>
  <c r="Z216" i="11" s="1"/>
  <c r="AA217" i="11"/>
  <c r="Z217" i="11" s="1"/>
  <c r="AA218" i="11"/>
  <c r="Z218" i="11" s="1"/>
  <c r="AA219" i="11"/>
  <c r="Z219" i="11" s="1"/>
  <c r="AA220" i="11"/>
  <c r="Z220" i="11" s="1"/>
  <c r="AA221" i="11"/>
  <c r="Z221" i="11" s="1"/>
  <c r="AA222" i="11"/>
  <c r="Z222" i="11" s="1"/>
  <c r="AA223" i="11"/>
  <c r="Z223" i="11" s="1"/>
  <c r="AA224" i="11"/>
  <c r="Z224" i="11" s="1"/>
  <c r="AA225" i="11"/>
  <c r="Z225" i="11" s="1"/>
  <c r="AA226" i="11"/>
  <c r="Z226" i="11" s="1"/>
  <c r="AA227" i="11"/>
  <c r="Z227" i="11" s="1"/>
  <c r="AA228" i="11"/>
  <c r="Z228" i="11" s="1"/>
  <c r="AA229" i="11"/>
  <c r="Z229" i="11" s="1"/>
  <c r="AA230" i="11"/>
  <c r="Z230" i="11" s="1"/>
  <c r="AA231" i="11"/>
  <c r="Z231" i="11" s="1"/>
  <c r="AA232" i="11"/>
  <c r="Z232" i="11" s="1"/>
  <c r="AA233" i="11"/>
  <c r="Z233" i="11" s="1"/>
  <c r="AA234" i="11"/>
  <c r="Z234" i="11" s="1"/>
  <c r="AA235" i="11"/>
  <c r="Z235" i="11" s="1"/>
  <c r="AA236" i="11"/>
  <c r="Z236" i="11" s="1"/>
  <c r="AA237" i="11"/>
  <c r="Z237" i="11" s="1"/>
  <c r="AA238" i="11"/>
  <c r="Z238" i="11" s="1"/>
  <c r="AA239" i="11"/>
  <c r="Z239" i="11" s="1"/>
  <c r="AA240" i="11"/>
  <c r="Z240" i="11" s="1"/>
  <c r="AA241" i="11"/>
  <c r="Z241" i="11" s="1"/>
  <c r="AA242" i="11"/>
  <c r="Z242" i="11" s="1"/>
  <c r="AA243" i="11"/>
  <c r="Z243" i="11" s="1"/>
  <c r="AA244" i="11"/>
  <c r="Z244" i="11" s="1"/>
  <c r="AA245" i="11"/>
  <c r="Z245" i="11" s="1"/>
  <c r="AA246" i="11"/>
  <c r="Z246" i="11" s="1"/>
  <c r="AA247" i="11"/>
  <c r="Z247" i="11" s="1"/>
  <c r="AA248" i="11"/>
  <c r="Z248" i="11" s="1"/>
  <c r="AA249" i="11"/>
  <c r="Z249" i="11" s="1"/>
  <c r="AA250" i="11"/>
  <c r="Z250" i="11" s="1"/>
  <c r="AA251" i="11"/>
  <c r="Z251" i="11" s="1"/>
  <c r="AA252" i="11"/>
  <c r="Z252" i="11" s="1"/>
  <c r="AA253" i="11"/>
  <c r="Z253" i="11" s="1"/>
  <c r="AA254" i="11"/>
  <c r="Z254" i="11" s="1"/>
  <c r="AA255" i="11"/>
  <c r="Z255" i="11" s="1"/>
  <c r="AA256" i="11"/>
  <c r="Z256" i="11" s="1"/>
  <c r="AA257" i="11"/>
  <c r="Z257" i="11" s="1"/>
  <c r="AA258" i="11"/>
  <c r="Z258" i="11" s="1"/>
  <c r="AA259" i="11"/>
  <c r="Z259" i="11" s="1"/>
  <c r="AA260" i="11"/>
  <c r="Z260" i="11" s="1"/>
  <c r="AA261" i="11"/>
  <c r="Z261" i="11" s="1"/>
  <c r="AA262" i="11"/>
  <c r="Z262" i="11" s="1"/>
  <c r="AA263" i="11"/>
  <c r="Z263" i="11" s="1"/>
  <c r="AA264" i="11"/>
  <c r="Z264" i="11" s="1"/>
  <c r="AA265" i="11"/>
  <c r="Z265" i="11" s="1"/>
  <c r="AA266" i="11"/>
  <c r="Z266" i="11" s="1"/>
  <c r="AA267" i="11"/>
  <c r="Z267" i="11" s="1"/>
  <c r="AA268" i="11"/>
  <c r="Z268" i="11" s="1"/>
  <c r="AA269" i="11"/>
  <c r="Z269" i="11" s="1"/>
  <c r="AA270" i="11"/>
  <c r="Z270" i="11" s="1"/>
  <c r="AA271" i="11"/>
  <c r="Z271" i="11" s="1"/>
  <c r="AA272" i="11"/>
  <c r="Z272" i="11" s="1"/>
  <c r="AA273" i="11"/>
  <c r="Z273" i="11" s="1"/>
  <c r="AA274" i="11"/>
  <c r="Z274" i="11" s="1"/>
  <c r="AA275" i="11"/>
  <c r="Z275" i="11" s="1"/>
  <c r="AA276" i="11"/>
  <c r="Z276" i="11" s="1"/>
  <c r="AA277" i="11"/>
  <c r="Z277" i="11" s="1"/>
  <c r="AA278" i="11"/>
  <c r="Z278" i="11" s="1"/>
  <c r="AA279" i="11"/>
  <c r="Z279" i="11" s="1"/>
  <c r="AA280" i="11"/>
  <c r="Z280" i="11" s="1"/>
  <c r="AA281" i="11"/>
  <c r="Z281" i="11" s="1"/>
  <c r="AA282" i="11"/>
  <c r="Z282" i="11" s="1"/>
  <c r="AA283" i="11"/>
  <c r="Z283" i="11" s="1"/>
  <c r="AA284" i="11"/>
  <c r="Z284" i="11" s="1"/>
  <c r="AA285" i="11"/>
  <c r="Z285" i="11" s="1"/>
  <c r="AA286" i="11"/>
  <c r="Z286" i="11" s="1"/>
  <c r="AA287" i="11"/>
  <c r="Z287" i="11" s="1"/>
  <c r="AA288" i="11"/>
  <c r="Z288" i="11" s="1"/>
  <c r="AA289" i="11"/>
  <c r="Z289" i="11" s="1"/>
  <c r="AA290" i="11"/>
  <c r="Z290" i="11" s="1"/>
  <c r="AA291" i="11"/>
  <c r="Z291" i="11" s="1"/>
  <c r="AA292" i="11"/>
  <c r="Z292" i="11" s="1"/>
  <c r="AA293" i="11"/>
  <c r="Z293" i="11" s="1"/>
  <c r="AA294" i="11"/>
  <c r="Z294" i="11" s="1"/>
  <c r="AA295" i="11"/>
  <c r="Z295" i="11" s="1"/>
  <c r="AA296" i="11"/>
  <c r="Z296" i="11" s="1"/>
  <c r="AA297" i="11"/>
  <c r="Z297" i="11" s="1"/>
  <c r="AA298" i="11"/>
  <c r="Z298" i="11" s="1"/>
  <c r="AA299" i="11"/>
  <c r="Z299" i="11" s="1"/>
  <c r="AA300" i="11"/>
  <c r="Z300" i="11" s="1"/>
  <c r="AA301" i="11"/>
  <c r="Z301" i="11" s="1"/>
  <c r="AA302" i="11"/>
  <c r="Z302" i="11" s="1"/>
  <c r="AA303" i="11"/>
  <c r="Z303" i="11" s="1"/>
  <c r="AA304" i="11"/>
  <c r="Z304" i="11" s="1"/>
  <c r="AA305" i="11"/>
  <c r="Z305" i="11" s="1"/>
  <c r="AA306" i="11"/>
  <c r="Z306" i="11" s="1"/>
  <c r="AA307" i="11"/>
  <c r="Z307" i="11" s="1"/>
  <c r="AA308" i="11"/>
  <c r="Z308" i="11" s="1"/>
  <c r="AA309" i="11"/>
  <c r="Z309" i="11" s="1"/>
  <c r="AA310" i="11"/>
  <c r="Z310" i="11" s="1"/>
  <c r="AA311" i="11"/>
  <c r="Z311" i="11" s="1"/>
  <c r="AA312" i="11"/>
  <c r="Z312" i="11" s="1"/>
  <c r="AA313" i="11"/>
  <c r="Z313" i="11" s="1"/>
  <c r="AA314" i="11"/>
  <c r="Z314" i="11" s="1"/>
  <c r="AA315" i="11"/>
  <c r="Z315" i="11" s="1"/>
  <c r="AA316" i="11"/>
  <c r="Z316" i="11" s="1"/>
  <c r="AA317" i="11"/>
  <c r="Z317" i="11" s="1"/>
  <c r="AA318" i="11"/>
  <c r="Z318" i="11" s="1"/>
  <c r="AA319" i="11"/>
  <c r="Z319" i="11" s="1"/>
  <c r="AA320" i="11"/>
  <c r="Z320" i="11" s="1"/>
  <c r="AA321" i="11"/>
  <c r="Z321" i="11" s="1"/>
  <c r="AA322" i="11"/>
  <c r="Z322" i="11" s="1"/>
  <c r="AA323" i="11"/>
  <c r="Z323" i="11" s="1"/>
  <c r="AA324" i="11"/>
  <c r="Z324" i="11" s="1"/>
  <c r="AA325" i="11"/>
  <c r="Z325" i="11" s="1"/>
  <c r="AA326" i="11"/>
  <c r="Z326" i="11" s="1"/>
  <c r="AA327" i="11"/>
  <c r="Z327" i="11" s="1"/>
  <c r="AA328" i="11"/>
  <c r="Z328" i="11" s="1"/>
  <c r="AA329" i="11"/>
  <c r="Z329" i="11" s="1"/>
  <c r="AA330" i="11"/>
  <c r="Z330" i="11" s="1"/>
  <c r="AA331" i="11"/>
  <c r="Z331" i="11" s="1"/>
  <c r="AA332" i="11"/>
  <c r="Z332" i="11" s="1"/>
  <c r="AA333" i="11"/>
  <c r="Z333" i="11" s="1"/>
  <c r="AA334" i="11"/>
  <c r="Z334" i="11" s="1"/>
  <c r="AA335" i="11"/>
  <c r="Z335" i="11" s="1"/>
  <c r="AA336" i="11"/>
  <c r="Z336" i="11" s="1"/>
  <c r="AA337" i="11"/>
  <c r="Z337" i="11" s="1"/>
  <c r="AA338" i="11"/>
  <c r="Z338" i="11" s="1"/>
  <c r="AA339" i="11"/>
  <c r="Z339" i="11" s="1"/>
  <c r="AA340" i="11"/>
  <c r="Z340" i="11" s="1"/>
  <c r="AA341" i="11"/>
  <c r="Z341" i="11" s="1"/>
  <c r="AA342" i="11"/>
  <c r="Z342" i="11" s="1"/>
  <c r="AA343" i="11"/>
  <c r="Z343" i="11" s="1"/>
  <c r="AA344" i="11"/>
  <c r="Z344" i="11" s="1"/>
  <c r="AA345" i="11"/>
  <c r="Z345" i="11" s="1"/>
  <c r="AA346" i="11"/>
  <c r="Z346" i="11" s="1"/>
  <c r="AA347" i="11"/>
  <c r="Z347" i="11" s="1"/>
  <c r="AA348" i="11"/>
  <c r="Z348" i="11" s="1"/>
  <c r="AA349" i="11"/>
  <c r="Z349" i="11" s="1"/>
  <c r="AA350" i="11"/>
  <c r="Z350" i="11" s="1"/>
  <c r="AA351" i="11"/>
  <c r="Z351" i="11" s="1"/>
  <c r="AA352" i="11"/>
  <c r="Z352" i="11" s="1"/>
  <c r="AA353" i="11"/>
  <c r="Z353" i="11" s="1"/>
  <c r="AA354" i="11"/>
  <c r="Z354" i="11" s="1"/>
  <c r="AA355" i="11"/>
  <c r="Z355" i="11" s="1"/>
  <c r="AA356" i="11"/>
  <c r="Z356" i="11" s="1"/>
  <c r="AA357" i="11"/>
  <c r="Z357" i="11" s="1"/>
  <c r="AA358" i="11"/>
  <c r="Z358" i="11" s="1"/>
  <c r="AA359" i="11"/>
  <c r="Z359" i="11" s="1"/>
  <c r="AA360" i="11"/>
  <c r="Z360" i="11" s="1"/>
  <c r="AA361" i="11"/>
  <c r="Z361" i="11" s="1"/>
  <c r="AA362" i="11"/>
  <c r="Z362" i="11" s="1"/>
  <c r="AA363" i="11"/>
  <c r="Z363" i="11" s="1"/>
  <c r="AA364" i="11"/>
  <c r="Z364" i="11" s="1"/>
  <c r="AA365" i="11"/>
  <c r="Z365" i="11" s="1"/>
  <c r="AA366" i="11"/>
  <c r="Z366" i="11" s="1"/>
  <c r="AA367" i="11"/>
  <c r="Z367" i="11" s="1"/>
  <c r="AA368" i="11"/>
  <c r="Z368" i="11" s="1"/>
  <c r="AA369" i="11"/>
  <c r="Z369" i="11" s="1"/>
  <c r="AA370" i="11"/>
  <c r="Z370" i="11" s="1"/>
  <c r="AA371" i="11"/>
  <c r="Z371" i="11" s="1"/>
  <c r="AA372" i="11"/>
  <c r="Z372" i="11" s="1"/>
  <c r="AA373" i="11"/>
  <c r="Z373" i="11" s="1"/>
  <c r="AA374" i="11"/>
  <c r="Z374" i="11" s="1"/>
  <c r="AA375" i="11"/>
  <c r="Z375" i="11" s="1"/>
  <c r="AA376" i="11"/>
  <c r="Z376" i="11" s="1"/>
  <c r="AA377" i="11"/>
  <c r="Z377" i="11" s="1"/>
  <c r="AA378" i="11"/>
  <c r="Z378" i="11" s="1"/>
  <c r="AA379" i="11"/>
  <c r="Z379" i="11" s="1"/>
  <c r="AA380" i="11"/>
  <c r="Z380" i="11" s="1"/>
  <c r="AA381" i="11"/>
  <c r="Z381" i="11" s="1"/>
  <c r="AA382" i="11"/>
  <c r="Z382" i="11" s="1"/>
  <c r="AA383" i="11"/>
  <c r="Z383" i="11" s="1"/>
  <c r="AA384" i="11"/>
  <c r="Z384" i="11" s="1"/>
  <c r="AA385" i="11"/>
  <c r="Z385" i="11" s="1"/>
  <c r="AA386" i="11"/>
  <c r="Z386" i="11" s="1"/>
  <c r="AA387" i="11"/>
  <c r="Z387" i="11" s="1"/>
  <c r="AA388" i="11"/>
  <c r="Z388" i="11" s="1"/>
  <c r="AA389" i="11"/>
  <c r="Z389" i="11" s="1"/>
  <c r="AA390" i="11"/>
  <c r="Z390" i="11" s="1"/>
  <c r="AA391" i="11"/>
  <c r="Z391" i="11" s="1"/>
  <c r="AA392" i="11"/>
  <c r="Z392" i="11" s="1"/>
  <c r="AA393" i="11"/>
  <c r="Z393" i="11" s="1"/>
  <c r="AA394" i="11"/>
  <c r="Z394" i="11" s="1"/>
  <c r="AA395" i="11"/>
  <c r="Z395" i="11" s="1"/>
  <c r="AA396" i="11"/>
  <c r="Z396" i="11" s="1"/>
  <c r="AA397" i="11"/>
  <c r="Z397" i="11" s="1"/>
  <c r="AA398" i="11"/>
  <c r="Z398" i="11" s="1"/>
  <c r="AA399" i="11"/>
  <c r="Z399" i="11" s="1"/>
  <c r="AA400" i="11"/>
  <c r="Z400" i="11" s="1"/>
  <c r="AA401" i="11"/>
  <c r="Z401" i="11" s="1"/>
  <c r="AA402" i="11"/>
  <c r="Z402" i="11" s="1"/>
  <c r="AA403" i="11"/>
  <c r="Z403" i="11" s="1"/>
  <c r="AA404" i="11"/>
  <c r="Z404" i="11" s="1"/>
  <c r="AA405" i="11"/>
  <c r="Z405" i="11" s="1"/>
  <c r="AA406" i="11"/>
  <c r="Z406" i="11" s="1"/>
  <c r="AA407" i="11"/>
  <c r="Z407" i="11" s="1"/>
  <c r="AA408" i="11"/>
  <c r="Z408" i="11" s="1"/>
  <c r="AA409" i="11"/>
  <c r="Z409" i="11" s="1"/>
  <c r="AA410" i="11"/>
  <c r="Z410" i="11" s="1"/>
  <c r="AA411" i="11"/>
  <c r="Z411" i="11" s="1"/>
  <c r="AA412" i="11"/>
  <c r="Z412" i="11" s="1"/>
  <c r="AA413" i="11"/>
  <c r="Z413" i="11" s="1"/>
  <c r="AA414" i="11"/>
  <c r="Z414" i="11" s="1"/>
  <c r="AA415" i="11"/>
  <c r="Z415" i="11" s="1"/>
  <c r="AA416" i="11"/>
  <c r="Z416" i="11" s="1"/>
  <c r="AA417" i="11"/>
  <c r="Z417" i="11" s="1"/>
  <c r="AA418" i="11"/>
  <c r="Z418" i="11" s="1"/>
  <c r="AA419" i="11"/>
  <c r="Z419" i="11" s="1"/>
  <c r="AA420" i="11"/>
  <c r="Z420" i="11" s="1"/>
  <c r="AA421" i="11"/>
  <c r="Z421" i="11" s="1"/>
  <c r="AA422" i="11"/>
  <c r="Z422" i="11" s="1"/>
  <c r="AA423" i="11"/>
  <c r="Z423" i="11" s="1"/>
  <c r="AA424" i="11"/>
  <c r="Z424" i="11" s="1"/>
  <c r="AA425" i="11"/>
  <c r="Z425" i="11" s="1"/>
  <c r="AA426" i="11"/>
  <c r="Z426" i="11" s="1"/>
  <c r="AA427" i="11"/>
  <c r="Z427" i="11" s="1"/>
  <c r="AA428" i="11"/>
  <c r="Z428" i="11" s="1"/>
  <c r="AA429" i="11"/>
  <c r="Z429" i="11" s="1"/>
  <c r="AA430" i="11"/>
  <c r="Z430" i="11" s="1"/>
  <c r="AA431" i="11"/>
  <c r="Z431" i="11" s="1"/>
  <c r="AA432" i="11"/>
  <c r="Z432" i="11" s="1"/>
  <c r="AA433" i="11"/>
  <c r="Z433" i="11" s="1"/>
  <c r="AA434" i="11"/>
  <c r="Z434" i="11" s="1"/>
  <c r="AA435" i="11"/>
  <c r="Z435" i="11" s="1"/>
  <c r="AA436" i="11"/>
  <c r="Z436" i="11" s="1"/>
  <c r="AA437" i="11"/>
  <c r="Z437" i="11" s="1"/>
  <c r="AA438" i="11"/>
  <c r="Z438" i="11" s="1"/>
  <c r="AA439" i="11"/>
  <c r="Z439" i="11" s="1"/>
  <c r="AA440" i="11"/>
  <c r="Z440" i="11" s="1"/>
  <c r="AA441" i="11"/>
  <c r="Z441" i="11" s="1"/>
  <c r="AA442" i="11"/>
  <c r="Z442" i="11" s="1"/>
  <c r="AA443" i="11"/>
  <c r="Z443" i="11" s="1"/>
  <c r="AA444" i="11"/>
  <c r="Z444" i="11" s="1"/>
  <c r="AA445" i="11"/>
  <c r="Z445" i="11" s="1"/>
  <c r="AA446" i="11"/>
  <c r="Z446" i="11" s="1"/>
  <c r="AA447" i="11"/>
  <c r="Z447" i="11" s="1"/>
  <c r="AA448" i="11"/>
  <c r="Z448" i="11" s="1"/>
  <c r="AA449" i="11"/>
  <c r="Z449" i="11" s="1"/>
  <c r="AA450" i="11"/>
  <c r="Z450" i="11" s="1"/>
  <c r="AA451" i="11"/>
  <c r="Z451" i="11" s="1"/>
  <c r="AA452" i="11"/>
  <c r="Z452" i="11" s="1"/>
  <c r="AA453" i="11"/>
  <c r="Z453" i="11" s="1"/>
  <c r="AA454" i="11"/>
  <c r="Z454" i="11" s="1"/>
  <c r="AA455" i="11"/>
  <c r="Z455" i="11" s="1"/>
  <c r="AA456" i="11"/>
  <c r="Z456" i="11" s="1"/>
  <c r="AA457" i="11"/>
  <c r="Z457" i="11" s="1"/>
  <c r="AA458" i="11"/>
  <c r="Z458" i="11" s="1"/>
  <c r="AA459" i="11"/>
  <c r="Z459" i="11" s="1"/>
  <c r="AA460" i="11"/>
  <c r="Z460" i="11" s="1"/>
  <c r="AA461" i="11"/>
  <c r="Z461" i="11" s="1"/>
  <c r="AA462" i="11"/>
  <c r="Z462" i="11" s="1"/>
  <c r="AA463" i="11"/>
  <c r="Z463" i="11" s="1"/>
  <c r="AA464" i="11"/>
  <c r="Z464" i="11" s="1"/>
  <c r="AA465" i="11"/>
  <c r="Z465" i="11" s="1"/>
  <c r="AA466" i="11"/>
  <c r="Z466" i="11" s="1"/>
  <c r="AA467" i="11"/>
  <c r="Z467" i="11" s="1"/>
  <c r="AA468" i="11"/>
  <c r="Z468" i="11" s="1"/>
  <c r="AA469" i="11"/>
  <c r="Z469" i="11" s="1"/>
  <c r="AA470" i="11"/>
  <c r="Z470" i="11" s="1"/>
  <c r="AA471" i="11"/>
  <c r="Z471" i="11" s="1"/>
  <c r="AA472" i="11"/>
  <c r="Z472" i="11" s="1"/>
  <c r="AA473" i="11"/>
  <c r="Z473" i="11" s="1"/>
  <c r="AA474" i="11"/>
  <c r="Z474" i="11" s="1"/>
  <c r="AA475" i="11"/>
  <c r="Z475" i="11" s="1"/>
  <c r="AA476" i="11"/>
  <c r="Z476" i="11" s="1"/>
  <c r="AA477" i="11"/>
  <c r="Z477" i="11" s="1"/>
  <c r="AA478" i="11"/>
  <c r="Z478" i="11" s="1"/>
  <c r="AA479" i="11"/>
  <c r="Z479" i="11" s="1"/>
  <c r="AA480" i="11"/>
  <c r="Z480" i="11" s="1"/>
  <c r="AA481" i="11"/>
  <c r="Z481" i="11" s="1"/>
  <c r="AA482" i="11"/>
  <c r="Z482" i="11" s="1"/>
  <c r="AA483" i="11"/>
  <c r="Z483" i="11" s="1"/>
  <c r="AA484" i="11"/>
  <c r="Z484" i="11" s="1"/>
  <c r="AA485" i="11"/>
  <c r="Z485" i="11" s="1"/>
  <c r="AA486" i="11"/>
  <c r="Z486" i="11" s="1"/>
  <c r="AA487" i="11"/>
  <c r="Z487" i="11" s="1"/>
  <c r="AA488" i="11"/>
  <c r="Z488" i="11" s="1"/>
  <c r="AA489" i="11"/>
  <c r="Z489" i="11" s="1"/>
  <c r="AA490" i="11"/>
  <c r="Z490" i="11" s="1"/>
  <c r="AA491" i="11"/>
  <c r="Z491" i="11" s="1"/>
  <c r="AA492" i="11"/>
  <c r="Z492" i="11" s="1"/>
  <c r="AA493" i="11"/>
  <c r="Z493" i="11" s="1"/>
  <c r="AA494" i="11"/>
  <c r="Z494" i="11" s="1"/>
  <c r="AA495" i="11"/>
  <c r="Z495" i="11" s="1"/>
  <c r="AA496" i="11"/>
  <c r="Z496" i="11" s="1"/>
  <c r="AA497" i="11"/>
  <c r="Z497" i="11" s="1"/>
  <c r="AA498" i="11"/>
  <c r="Z498" i="11" s="1"/>
  <c r="AA499" i="11"/>
  <c r="Z499" i="11" s="1"/>
  <c r="AA500" i="11"/>
  <c r="Z500" i="11" s="1"/>
  <c r="AA501" i="11"/>
  <c r="Z501" i="11" s="1"/>
  <c r="AA502" i="11"/>
  <c r="Z502" i="11" s="1"/>
  <c r="AA503" i="11"/>
  <c r="Z503" i="11" s="1"/>
  <c r="AA504" i="11"/>
  <c r="Z504" i="11" s="1"/>
  <c r="AA505" i="11"/>
  <c r="Z505" i="11" s="1"/>
  <c r="AA506" i="11"/>
  <c r="Z506" i="11" s="1"/>
  <c r="AA507" i="11"/>
  <c r="Z507" i="11" s="1"/>
  <c r="AA508" i="11"/>
  <c r="Z508" i="11" s="1"/>
  <c r="AA509" i="11"/>
  <c r="Z509" i="11" s="1"/>
  <c r="AA510" i="11"/>
  <c r="Z510" i="11" s="1"/>
  <c r="AA511" i="11"/>
  <c r="Z511" i="11" s="1"/>
  <c r="AA512" i="11"/>
  <c r="Z512" i="11" s="1"/>
  <c r="AA513" i="11"/>
  <c r="Z513" i="11" s="1"/>
  <c r="AA514" i="11"/>
  <c r="Z514" i="11" s="1"/>
  <c r="AA515" i="11"/>
  <c r="Z515" i="11" s="1"/>
  <c r="AA516" i="11"/>
  <c r="Z516" i="11" s="1"/>
  <c r="AA517" i="11"/>
  <c r="Z517" i="11" s="1"/>
  <c r="AA518" i="11"/>
  <c r="Z518" i="11" s="1"/>
  <c r="AA519" i="11"/>
  <c r="Z519" i="11" s="1"/>
  <c r="AA520" i="11"/>
  <c r="Z520" i="11" s="1"/>
  <c r="AA521" i="11"/>
  <c r="Z521" i="11" s="1"/>
  <c r="AA522" i="11"/>
  <c r="Z522" i="11" s="1"/>
  <c r="AA523" i="11"/>
  <c r="Z523" i="11" s="1"/>
  <c r="AA524" i="11"/>
  <c r="Z524" i="11" s="1"/>
  <c r="AA525" i="11"/>
  <c r="Z525" i="11" s="1"/>
  <c r="AA526" i="11"/>
  <c r="Z526" i="11" s="1"/>
  <c r="AA527" i="11"/>
  <c r="Z527" i="11" s="1"/>
  <c r="AA528" i="11"/>
  <c r="Z528" i="11" s="1"/>
  <c r="AA529" i="11"/>
  <c r="Z529" i="11" s="1"/>
  <c r="AA530" i="11"/>
  <c r="Z530" i="11" s="1"/>
  <c r="AA531" i="11"/>
  <c r="Z531" i="11" s="1"/>
  <c r="AA532" i="11"/>
  <c r="Z532" i="11" s="1"/>
  <c r="AA533" i="11"/>
  <c r="Z533" i="11" s="1"/>
  <c r="AA534" i="11"/>
  <c r="Z534" i="11" s="1"/>
  <c r="AA535" i="11"/>
  <c r="Z535" i="11" s="1"/>
  <c r="AA536" i="11"/>
  <c r="Z536" i="11" s="1"/>
  <c r="AA537" i="11"/>
  <c r="Z537" i="11" s="1"/>
  <c r="AA538" i="11"/>
  <c r="Z538" i="11" s="1"/>
  <c r="AA539" i="11"/>
  <c r="Z539" i="11" s="1"/>
  <c r="AA540" i="11"/>
  <c r="Z540" i="11" s="1"/>
  <c r="AA541" i="11"/>
  <c r="Z541" i="11" s="1"/>
  <c r="AA542" i="11"/>
  <c r="Z542" i="11" s="1"/>
  <c r="AA543" i="11"/>
  <c r="Z543" i="11" s="1"/>
  <c r="AA544" i="11"/>
  <c r="Z544" i="11" s="1"/>
  <c r="AA545" i="11"/>
  <c r="Z545" i="11" s="1"/>
  <c r="AA546" i="11"/>
  <c r="Z546" i="11" s="1"/>
  <c r="AA547" i="11"/>
  <c r="Z547" i="11" s="1"/>
  <c r="AA548" i="11"/>
  <c r="Z548" i="11" s="1"/>
  <c r="AA549" i="11"/>
  <c r="Z549" i="11" s="1"/>
  <c r="AA550" i="11"/>
  <c r="Z550" i="11" s="1"/>
  <c r="AA551" i="11"/>
  <c r="Z551" i="11" s="1"/>
  <c r="AA552" i="11"/>
  <c r="Z552" i="11" s="1"/>
  <c r="AA553" i="11"/>
  <c r="Z553" i="11" s="1"/>
  <c r="AA554" i="11"/>
  <c r="Z554" i="11" s="1"/>
  <c r="AA555" i="11"/>
  <c r="Z555" i="11" s="1"/>
  <c r="AA556" i="11"/>
  <c r="Z556" i="11" s="1"/>
  <c r="AA557" i="11"/>
  <c r="Z557" i="11" s="1"/>
  <c r="AA558" i="11"/>
  <c r="Z558" i="11" s="1"/>
  <c r="AA559" i="11"/>
  <c r="Z559" i="11" s="1"/>
  <c r="AA560" i="11"/>
  <c r="Z560" i="11" s="1"/>
  <c r="AA561" i="11"/>
  <c r="Z561" i="11" s="1"/>
  <c r="AA562" i="11"/>
  <c r="Z562" i="11" s="1"/>
  <c r="AA563" i="11"/>
  <c r="Z563" i="11" s="1"/>
  <c r="AA564" i="11"/>
  <c r="Z564" i="11" s="1"/>
  <c r="AA565" i="11"/>
  <c r="Z565" i="11" s="1"/>
  <c r="AA566" i="11"/>
  <c r="Z566" i="11" s="1"/>
  <c r="AA567" i="11"/>
  <c r="Z567" i="11" s="1"/>
  <c r="AA568" i="11"/>
  <c r="Z568" i="11" s="1"/>
  <c r="AA569" i="11"/>
  <c r="Z569" i="11" s="1"/>
  <c r="AA570" i="11"/>
  <c r="Z570" i="11" s="1"/>
  <c r="AA571" i="11"/>
  <c r="Z571" i="11" s="1"/>
  <c r="AA572" i="11"/>
  <c r="Z572" i="11" s="1"/>
  <c r="AA573" i="11"/>
  <c r="Z573" i="11" s="1"/>
  <c r="AA574" i="11"/>
  <c r="Z574" i="11" s="1"/>
  <c r="AA575" i="11"/>
  <c r="Z575" i="11" s="1"/>
  <c r="AA576" i="11"/>
  <c r="Z576" i="11" s="1"/>
  <c r="AA577" i="11"/>
  <c r="Z577" i="11" s="1"/>
  <c r="AA578" i="11"/>
  <c r="Z578" i="11" s="1"/>
  <c r="AA579" i="11"/>
  <c r="Z579" i="11" s="1"/>
  <c r="AA580" i="11"/>
  <c r="Z580" i="11" s="1"/>
  <c r="AA581" i="11"/>
  <c r="Z581" i="11" s="1"/>
  <c r="AA582" i="11"/>
  <c r="Z582" i="11" s="1"/>
  <c r="AA583" i="11"/>
  <c r="Z583" i="11" s="1"/>
  <c r="AA584" i="11"/>
  <c r="Z584" i="11" s="1"/>
  <c r="AA585" i="11"/>
  <c r="Z585" i="11" s="1"/>
  <c r="AA586" i="11"/>
  <c r="Z586" i="11" s="1"/>
  <c r="AA587" i="11"/>
  <c r="Z587" i="11" s="1"/>
  <c r="AA588" i="11"/>
  <c r="Z588" i="11" s="1"/>
  <c r="AA589" i="11"/>
  <c r="Z589" i="11" s="1"/>
  <c r="AA590" i="11"/>
  <c r="Z590" i="11" s="1"/>
  <c r="AA591" i="11"/>
  <c r="Z591" i="11" s="1"/>
  <c r="AA592" i="11"/>
  <c r="Z592" i="11" s="1"/>
  <c r="AA593" i="11"/>
  <c r="Z593" i="11" s="1"/>
  <c r="AA594" i="11"/>
  <c r="Z594" i="11" s="1"/>
  <c r="AA595" i="11"/>
  <c r="Z595" i="11" s="1"/>
  <c r="AA596" i="11"/>
  <c r="Z596" i="11" s="1"/>
  <c r="AA597" i="11"/>
  <c r="Z597" i="11" s="1"/>
  <c r="AA598" i="11"/>
  <c r="Z598" i="11" s="1"/>
  <c r="AA599" i="11"/>
  <c r="Z599" i="11" s="1"/>
  <c r="AA600" i="11"/>
  <c r="Z600" i="11" s="1"/>
  <c r="AA601" i="11"/>
  <c r="Z601" i="11" s="1"/>
  <c r="AA602" i="11"/>
  <c r="Z602" i="11" s="1"/>
  <c r="AA603" i="11"/>
  <c r="Z603" i="11" s="1"/>
  <c r="AA604" i="11"/>
  <c r="Z604" i="11" s="1"/>
  <c r="AA605" i="11"/>
  <c r="Z605" i="11" s="1"/>
  <c r="AA606" i="11"/>
  <c r="Z606" i="11" s="1"/>
  <c r="AA607" i="11"/>
  <c r="Z607" i="11" s="1"/>
  <c r="AA608" i="11"/>
  <c r="Z608" i="11" s="1"/>
  <c r="AA609" i="11"/>
  <c r="Z609" i="11" s="1"/>
  <c r="AA610" i="11"/>
  <c r="Z610" i="11" s="1"/>
  <c r="AA611" i="11"/>
  <c r="Z611" i="11" s="1"/>
  <c r="AA612" i="11"/>
  <c r="Z612" i="11" s="1"/>
  <c r="AA613" i="11"/>
  <c r="Z613" i="11" s="1"/>
  <c r="AA614" i="11"/>
  <c r="Z614" i="11" s="1"/>
  <c r="AA615" i="11"/>
  <c r="Z615" i="11" s="1"/>
  <c r="AA616" i="11"/>
  <c r="Z616" i="11" s="1"/>
  <c r="AA617" i="11"/>
  <c r="Z617" i="11" s="1"/>
  <c r="AA618" i="11"/>
  <c r="Z618" i="11" s="1"/>
  <c r="AA619" i="11"/>
  <c r="Z619" i="11" s="1"/>
  <c r="AA620" i="11"/>
  <c r="Z620" i="11" s="1"/>
  <c r="AA621" i="11"/>
  <c r="Z621" i="11" s="1"/>
  <c r="AA622" i="11"/>
  <c r="Z622" i="11" s="1"/>
  <c r="AA623" i="11"/>
  <c r="Z623" i="11" s="1"/>
  <c r="AA624" i="11"/>
  <c r="Z624" i="11" s="1"/>
  <c r="AA625" i="11"/>
  <c r="Z625" i="11" s="1"/>
  <c r="AA626" i="11"/>
  <c r="Z626" i="11" s="1"/>
  <c r="AA627" i="11"/>
  <c r="Z627" i="11" s="1"/>
  <c r="AA628" i="11"/>
  <c r="Z628" i="11" s="1"/>
  <c r="AA629" i="11"/>
  <c r="Z629" i="11" s="1"/>
  <c r="AA630" i="11"/>
  <c r="Z630" i="11" s="1"/>
  <c r="AA631" i="11"/>
  <c r="Z631" i="11" s="1"/>
  <c r="AA632" i="11"/>
  <c r="Z632" i="11" s="1"/>
  <c r="AA633" i="11"/>
  <c r="Z633" i="11" s="1"/>
  <c r="AA634" i="11"/>
  <c r="Z634" i="11" s="1"/>
  <c r="AA635" i="11"/>
  <c r="Z635" i="11" s="1"/>
  <c r="AA636" i="11"/>
  <c r="Z636" i="11" s="1"/>
  <c r="AA637" i="11"/>
  <c r="Z637" i="11" s="1"/>
  <c r="AA638" i="11"/>
  <c r="Z638" i="11" s="1"/>
  <c r="AA639" i="11"/>
  <c r="Z639" i="11" s="1"/>
  <c r="AA640" i="11"/>
  <c r="Z640" i="11" s="1"/>
  <c r="AA641" i="11"/>
  <c r="Z641" i="11" s="1"/>
  <c r="AA642" i="11"/>
  <c r="Z642" i="11" s="1"/>
  <c r="AA643" i="11"/>
  <c r="Z643" i="11" s="1"/>
  <c r="AA644" i="11"/>
  <c r="Z644" i="11" s="1"/>
  <c r="AA645" i="11"/>
  <c r="Z645" i="11" s="1"/>
  <c r="AA646" i="11"/>
  <c r="Z646" i="11" s="1"/>
  <c r="AA647" i="11"/>
  <c r="Z647" i="11" s="1"/>
  <c r="AA648" i="11"/>
  <c r="Z648" i="11" s="1"/>
  <c r="AA649" i="11"/>
  <c r="Z649" i="11" s="1"/>
  <c r="AA650" i="11"/>
  <c r="Z650" i="11" s="1"/>
  <c r="AA651" i="11"/>
  <c r="Z651" i="11" s="1"/>
  <c r="AA652" i="11"/>
  <c r="Z652" i="11" s="1"/>
  <c r="AA653" i="11"/>
  <c r="Z653" i="11" s="1"/>
  <c r="AA654" i="11"/>
  <c r="Z654" i="11" s="1"/>
  <c r="AA655" i="11"/>
  <c r="Z655" i="11" s="1"/>
  <c r="AA656" i="11"/>
  <c r="Z656" i="11" s="1"/>
  <c r="AA657" i="11"/>
  <c r="Z657" i="11" s="1"/>
  <c r="AA658" i="11"/>
  <c r="Z658" i="11" s="1"/>
  <c r="AA659" i="11"/>
  <c r="Z659" i="11" s="1"/>
  <c r="AA660" i="11"/>
  <c r="Z660" i="11" s="1"/>
  <c r="AA661" i="11"/>
  <c r="Z661" i="11" s="1"/>
  <c r="AA662" i="11"/>
  <c r="Z662" i="11" s="1"/>
  <c r="AA663" i="11"/>
  <c r="Z663" i="11" s="1"/>
  <c r="AA664" i="11"/>
  <c r="Z664" i="11" s="1"/>
  <c r="AA665" i="11"/>
  <c r="Z665" i="11" s="1"/>
  <c r="AA666" i="11"/>
  <c r="Z666" i="11" s="1"/>
  <c r="AA667" i="11"/>
  <c r="Z667" i="11" s="1"/>
  <c r="AA668" i="11"/>
  <c r="Z668" i="11" s="1"/>
  <c r="AA669" i="11"/>
  <c r="Z669" i="11" s="1"/>
  <c r="AA670" i="11"/>
  <c r="Z670" i="11" s="1"/>
  <c r="AA671" i="11"/>
  <c r="Z671" i="11" s="1"/>
  <c r="AA672" i="11"/>
  <c r="Z672" i="11" s="1"/>
  <c r="AA673" i="11"/>
  <c r="Z673" i="11" s="1"/>
  <c r="AA674" i="11"/>
  <c r="Z674" i="11" s="1"/>
  <c r="AA675" i="11"/>
  <c r="Z675" i="11" s="1"/>
  <c r="AA676" i="11"/>
  <c r="Z676" i="11" s="1"/>
  <c r="AA677" i="11"/>
  <c r="Z677" i="11" s="1"/>
  <c r="AA678" i="11"/>
  <c r="Z678" i="11" s="1"/>
  <c r="AA679" i="11"/>
  <c r="Z679" i="11" s="1"/>
  <c r="AA680" i="11"/>
  <c r="Z680" i="11" s="1"/>
  <c r="AA681" i="11"/>
  <c r="Z681" i="11" s="1"/>
  <c r="AA682" i="11"/>
  <c r="Z682" i="11" s="1"/>
  <c r="AA683" i="11"/>
  <c r="Z683" i="11" s="1"/>
  <c r="AA684" i="11"/>
  <c r="Z684" i="11" s="1"/>
  <c r="AA685" i="11"/>
  <c r="Z685" i="11" s="1"/>
  <c r="AA686" i="11"/>
  <c r="Z686" i="11" s="1"/>
  <c r="AA687" i="11"/>
  <c r="Z687" i="11" s="1"/>
  <c r="AA688" i="11"/>
  <c r="Z688" i="11" s="1"/>
  <c r="AA689" i="11"/>
  <c r="Z689" i="11" s="1"/>
  <c r="AA690" i="11"/>
  <c r="Z690" i="11" s="1"/>
  <c r="AA691" i="11"/>
  <c r="Z691" i="11" s="1"/>
  <c r="AA692" i="11"/>
  <c r="Z692" i="11" s="1"/>
  <c r="AA693" i="11"/>
  <c r="Z693" i="11" s="1"/>
  <c r="AA694" i="11"/>
  <c r="Z694" i="11" s="1"/>
  <c r="AA695" i="11"/>
  <c r="Z695" i="11" s="1"/>
  <c r="AA696" i="11"/>
  <c r="Z696" i="11" s="1"/>
  <c r="AA697" i="11"/>
  <c r="Z697" i="11" s="1"/>
  <c r="AA698" i="11"/>
  <c r="Z698" i="11" s="1"/>
  <c r="AA699" i="11"/>
  <c r="Z699" i="11" s="1"/>
  <c r="AA700" i="11"/>
  <c r="Z700" i="11" s="1"/>
  <c r="AA701" i="11"/>
  <c r="Z701" i="11" s="1"/>
  <c r="AA702" i="11"/>
  <c r="Z702" i="11" s="1"/>
  <c r="AA703" i="11"/>
  <c r="Z703" i="11" s="1"/>
  <c r="AA704" i="11"/>
  <c r="Z704" i="11" s="1"/>
  <c r="AA705" i="11"/>
  <c r="Z705" i="11" s="1"/>
  <c r="AA706" i="11"/>
  <c r="Z706" i="11" s="1"/>
  <c r="AA707" i="11"/>
  <c r="Z707" i="11" s="1"/>
  <c r="AA708" i="11"/>
  <c r="Z708" i="11" s="1"/>
  <c r="AA709" i="11"/>
  <c r="Z709" i="11" s="1"/>
  <c r="AA710" i="11"/>
  <c r="Z710" i="11" s="1"/>
  <c r="AA711" i="11"/>
  <c r="Z711" i="11" s="1"/>
  <c r="AA712" i="11"/>
  <c r="Z712" i="11" s="1"/>
  <c r="AA713" i="11"/>
  <c r="Z713" i="11" s="1"/>
  <c r="AA714" i="11"/>
  <c r="Z714" i="11" s="1"/>
  <c r="AA715" i="11"/>
  <c r="Z715" i="11" s="1"/>
  <c r="AA716" i="11"/>
  <c r="Z716" i="11" s="1"/>
  <c r="AA717" i="11"/>
  <c r="Z717" i="11" s="1"/>
  <c r="AA718" i="11"/>
  <c r="Z718" i="11" s="1"/>
  <c r="AA719" i="11"/>
  <c r="Z719" i="11" s="1"/>
  <c r="AA720" i="11"/>
  <c r="Z720" i="11" s="1"/>
  <c r="AA721" i="11"/>
  <c r="Z721" i="11" s="1"/>
  <c r="AA722" i="11"/>
  <c r="Z722" i="11" s="1"/>
  <c r="AA723" i="11"/>
  <c r="Z723" i="11" s="1"/>
  <c r="AA724" i="11"/>
  <c r="Z724" i="11" s="1"/>
  <c r="AA725" i="11"/>
  <c r="Z725" i="11" s="1"/>
  <c r="AA726" i="11"/>
  <c r="Z726" i="11" s="1"/>
  <c r="AA727" i="11"/>
  <c r="Z727" i="11" s="1"/>
  <c r="AA728" i="11"/>
  <c r="Z728" i="11" s="1"/>
  <c r="AA729" i="11"/>
  <c r="Z729" i="11" s="1"/>
  <c r="AA730" i="11"/>
  <c r="Z730" i="11" s="1"/>
  <c r="AA731" i="11"/>
  <c r="Z731" i="11" s="1"/>
  <c r="AA732" i="11"/>
  <c r="Z732" i="11" s="1"/>
  <c r="AA733" i="11"/>
  <c r="Z733" i="11" s="1"/>
  <c r="AA734" i="11"/>
  <c r="Z734" i="11" s="1"/>
  <c r="AA735" i="11"/>
  <c r="Z735" i="11" s="1"/>
  <c r="AA736" i="11"/>
  <c r="Z736" i="11" s="1"/>
  <c r="AA737" i="11"/>
  <c r="Z737" i="11" s="1"/>
  <c r="AA738" i="11"/>
  <c r="Z738" i="11" s="1"/>
  <c r="AA739" i="11"/>
  <c r="Z739" i="11" s="1"/>
  <c r="AA740" i="11"/>
  <c r="Z740" i="11" s="1"/>
  <c r="AA741" i="11"/>
  <c r="Z741" i="11" s="1"/>
  <c r="AA742" i="11"/>
  <c r="Z742" i="11" s="1"/>
  <c r="AA743" i="11"/>
  <c r="Z743" i="11" s="1"/>
  <c r="AA744" i="11"/>
  <c r="Z744" i="11" s="1"/>
  <c r="AA745" i="11"/>
  <c r="Z745" i="11" s="1"/>
  <c r="AA746" i="11"/>
  <c r="Z746" i="11" s="1"/>
  <c r="AA747" i="11"/>
  <c r="Z747" i="11" s="1"/>
  <c r="AA748" i="11"/>
  <c r="Z748" i="11" s="1"/>
  <c r="AA749" i="11"/>
  <c r="Z749" i="11" s="1"/>
  <c r="AA750" i="11"/>
  <c r="Z750" i="11" s="1"/>
  <c r="AA751" i="11"/>
  <c r="Z751" i="11" s="1"/>
  <c r="AA752" i="11"/>
  <c r="Z752" i="11" s="1"/>
  <c r="AA753" i="11"/>
  <c r="Z753" i="11" s="1"/>
  <c r="AA754" i="11"/>
  <c r="Z754" i="11" s="1"/>
  <c r="AA755" i="11"/>
  <c r="Z755" i="11" s="1"/>
  <c r="AA756" i="11"/>
  <c r="Z756" i="11" s="1"/>
  <c r="AA757" i="11"/>
  <c r="Z757" i="11" s="1"/>
  <c r="AA758" i="11"/>
  <c r="Z758" i="11" s="1"/>
  <c r="AA759" i="11"/>
  <c r="Z759" i="11" s="1"/>
  <c r="AA760" i="11"/>
  <c r="Z760" i="11" s="1"/>
  <c r="AA761" i="11"/>
  <c r="Z761" i="11" s="1"/>
  <c r="AA762" i="11"/>
  <c r="Z762" i="11" s="1"/>
  <c r="AA763" i="11"/>
  <c r="Z763" i="11" s="1"/>
  <c r="AA764" i="11"/>
  <c r="Z764" i="11" s="1"/>
  <c r="AA765" i="11"/>
  <c r="Z765" i="11" s="1"/>
  <c r="AA766" i="11"/>
  <c r="Z766" i="11" s="1"/>
  <c r="AA767" i="11"/>
  <c r="Z767" i="11" s="1"/>
  <c r="AA768" i="11"/>
  <c r="Z768" i="11" s="1"/>
  <c r="AA769" i="11"/>
  <c r="Z769" i="11" s="1"/>
  <c r="AA770" i="11"/>
  <c r="Z770" i="11" s="1"/>
  <c r="AA771" i="11"/>
  <c r="Z771" i="11" s="1"/>
  <c r="AA772" i="11"/>
  <c r="Z772" i="11" s="1"/>
  <c r="AA773" i="11"/>
  <c r="Z773" i="11" s="1"/>
  <c r="AA774" i="11"/>
  <c r="Z774" i="11" s="1"/>
  <c r="AA775" i="11"/>
  <c r="Z775" i="11" s="1"/>
  <c r="AA776" i="11"/>
  <c r="Z776" i="11" s="1"/>
  <c r="AA777" i="11"/>
  <c r="Z777" i="11" s="1"/>
  <c r="AA778" i="11"/>
  <c r="Z778" i="11" s="1"/>
  <c r="AA779" i="11"/>
  <c r="Z779" i="11" s="1"/>
  <c r="AA780" i="11"/>
  <c r="Z780" i="11" s="1"/>
  <c r="AA781" i="11"/>
  <c r="Z781" i="11" s="1"/>
  <c r="AA782" i="11"/>
  <c r="Z782" i="11" s="1"/>
  <c r="AA783" i="11"/>
  <c r="Z783" i="11" s="1"/>
  <c r="AA784" i="11"/>
  <c r="Z784" i="11" s="1"/>
  <c r="AA785" i="11"/>
  <c r="Z785" i="11" s="1"/>
  <c r="AA786" i="11"/>
  <c r="Z786" i="11" s="1"/>
  <c r="AA787" i="11"/>
  <c r="Z787" i="11" s="1"/>
  <c r="AA788" i="11"/>
  <c r="Z788" i="11" s="1"/>
  <c r="AA789" i="11"/>
  <c r="Z789" i="11" s="1"/>
  <c r="AA790" i="11"/>
  <c r="Z790" i="11" s="1"/>
  <c r="AA791" i="11"/>
  <c r="Z791" i="11" s="1"/>
  <c r="AA792" i="11"/>
  <c r="Z792" i="11" s="1"/>
  <c r="AA793" i="11"/>
  <c r="Z793" i="11" s="1"/>
  <c r="AA794" i="11"/>
  <c r="Z794" i="11" s="1"/>
  <c r="AA795" i="11"/>
  <c r="Z795" i="11" s="1"/>
  <c r="AA796" i="11"/>
  <c r="Z796" i="11" s="1"/>
  <c r="AA797" i="11"/>
  <c r="Z797" i="11" s="1"/>
  <c r="AA798" i="11"/>
  <c r="Z798" i="11" s="1"/>
  <c r="AA799" i="11"/>
  <c r="Z799" i="11" s="1"/>
  <c r="AA800" i="11"/>
  <c r="Z800" i="11" s="1"/>
  <c r="AA801" i="11"/>
  <c r="Z801" i="11" s="1"/>
  <c r="AA802" i="11"/>
  <c r="Z802" i="11" s="1"/>
  <c r="AA803" i="11"/>
  <c r="Z803" i="11" s="1"/>
  <c r="AA804" i="11"/>
  <c r="Z804" i="11" s="1"/>
  <c r="AA805" i="11"/>
  <c r="Z805" i="11" s="1"/>
  <c r="AA806" i="11"/>
  <c r="Z806" i="11" s="1"/>
  <c r="AA807" i="11"/>
  <c r="Z807" i="11" s="1"/>
  <c r="AA808" i="11"/>
  <c r="Z808" i="11" s="1"/>
  <c r="AA809" i="11"/>
  <c r="Z809" i="11" s="1"/>
  <c r="AA810" i="11"/>
  <c r="Z810" i="11" s="1"/>
  <c r="AA811" i="11"/>
  <c r="Z811" i="11" s="1"/>
  <c r="AA812" i="11"/>
  <c r="Z812" i="11" s="1"/>
  <c r="AA813" i="11"/>
  <c r="Z813" i="11" s="1"/>
  <c r="AA814" i="11"/>
  <c r="Z814" i="11" s="1"/>
  <c r="AA815" i="11"/>
  <c r="Z815" i="11" s="1"/>
  <c r="AA816" i="11"/>
  <c r="Z816" i="11" s="1"/>
  <c r="AA817" i="11"/>
  <c r="Z817" i="11" s="1"/>
  <c r="AA818" i="11"/>
  <c r="Z818" i="11" s="1"/>
  <c r="AA819" i="11"/>
  <c r="Z819" i="11" s="1"/>
  <c r="AA820" i="11"/>
  <c r="Z820" i="11" s="1"/>
  <c r="AA821" i="11"/>
  <c r="Z821" i="11" s="1"/>
  <c r="AA822" i="11"/>
  <c r="Z822" i="11" s="1"/>
  <c r="AA823" i="11"/>
  <c r="Z823" i="11" s="1"/>
  <c r="AA824" i="11"/>
  <c r="Z824" i="11" s="1"/>
  <c r="AA825" i="11"/>
  <c r="Z825" i="11" s="1"/>
  <c r="AA826" i="11"/>
  <c r="Z826" i="11" s="1"/>
  <c r="AA827" i="11"/>
  <c r="Z827" i="11" s="1"/>
  <c r="AA828" i="11"/>
  <c r="Z828" i="11" s="1"/>
  <c r="AA829" i="11"/>
  <c r="Z829" i="11" s="1"/>
  <c r="AA830" i="11"/>
  <c r="Z830" i="11" s="1"/>
  <c r="AA831" i="11"/>
  <c r="Z831" i="11" s="1"/>
  <c r="AA832" i="11"/>
  <c r="Z832" i="11" s="1"/>
  <c r="AA833" i="11"/>
  <c r="Z833" i="11" s="1"/>
  <c r="AA834" i="11"/>
  <c r="Z834" i="11" s="1"/>
  <c r="AA835" i="11"/>
  <c r="Z835" i="11" s="1"/>
  <c r="AA836" i="11"/>
  <c r="Z836" i="11" s="1"/>
  <c r="AA837" i="11"/>
  <c r="Z837" i="11" s="1"/>
  <c r="AA838" i="11"/>
  <c r="Z838" i="11" s="1"/>
  <c r="AA839" i="11"/>
  <c r="Z839" i="11" s="1"/>
  <c r="AA840" i="11"/>
  <c r="Z840" i="11" s="1"/>
  <c r="AA841" i="11"/>
  <c r="Z841" i="11" s="1"/>
  <c r="AA842" i="11"/>
  <c r="Z842" i="11" s="1"/>
  <c r="AA843" i="11"/>
  <c r="Z843" i="11" s="1"/>
  <c r="AA844" i="11"/>
  <c r="Z844" i="11" s="1"/>
  <c r="AA845" i="11"/>
  <c r="Z845" i="11" s="1"/>
  <c r="AA846" i="11"/>
  <c r="Z846" i="11" s="1"/>
  <c r="AA847" i="11"/>
  <c r="Z847" i="11" s="1"/>
  <c r="AA848" i="11"/>
  <c r="Z848" i="11" s="1"/>
  <c r="AA849" i="11"/>
  <c r="Z849" i="11" s="1"/>
  <c r="AA850" i="11"/>
  <c r="Z850" i="11" s="1"/>
  <c r="AA851" i="11"/>
  <c r="Z851" i="11" s="1"/>
  <c r="AA852" i="11"/>
  <c r="Z852" i="11" s="1"/>
  <c r="AA853" i="11"/>
  <c r="Z853" i="11" s="1"/>
  <c r="AA854" i="11"/>
  <c r="Z854" i="11" s="1"/>
  <c r="AA855" i="11"/>
  <c r="Z855" i="11" s="1"/>
  <c r="AA856" i="11"/>
  <c r="Z856" i="11" s="1"/>
  <c r="AA857" i="11"/>
  <c r="Z857" i="11" s="1"/>
  <c r="AA858" i="11"/>
  <c r="Z858" i="11" s="1"/>
  <c r="AA859" i="11"/>
  <c r="Z859" i="11" s="1"/>
  <c r="AA860" i="11"/>
  <c r="Z860" i="11" s="1"/>
  <c r="AA861" i="11"/>
  <c r="Z861" i="11" s="1"/>
  <c r="AA862" i="11"/>
  <c r="Z862" i="11" s="1"/>
  <c r="AA863" i="11"/>
  <c r="Z863" i="11" s="1"/>
  <c r="AA864" i="11"/>
  <c r="Z864" i="11" s="1"/>
  <c r="AA865" i="11"/>
  <c r="Z865" i="11" s="1"/>
  <c r="AA866" i="11"/>
  <c r="Z866" i="11" s="1"/>
  <c r="AA867" i="11"/>
  <c r="Z867" i="11" s="1"/>
  <c r="AA868" i="11"/>
  <c r="Z868" i="11" s="1"/>
  <c r="AA869" i="11"/>
  <c r="Z869" i="11" s="1"/>
  <c r="AA870" i="11"/>
  <c r="Z870" i="11" s="1"/>
  <c r="AA871" i="11"/>
  <c r="Z871" i="11" s="1"/>
  <c r="AA872" i="11"/>
  <c r="Z872" i="11" s="1"/>
  <c r="AA873" i="11"/>
  <c r="Z873" i="11" s="1"/>
  <c r="AA874" i="11"/>
  <c r="Z874" i="11" s="1"/>
  <c r="AA875" i="11"/>
  <c r="Z875" i="11" s="1"/>
  <c r="AA876" i="11"/>
  <c r="Z876" i="11" s="1"/>
  <c r="AA877" i="11"/>
  <c r="Z877" i="11" s="1"/>
  <c r="AA878" i="11"/>
  <c r="Z878" i="11" s="1"/>
  <c r="AA879" i="11"/>
  <c r="Z879" i="11" s="1"/>
  <c r="AA880" i="11"/>
  <c r="Z880" i="11" s="1"/>
  <c r="AA881" i="11"/>
  <c r="Z881" i="11" s="1"/>
  <c r="AA882" i="11"/>
  <c r="Z882" i="11" s="1"/>
  <c r="AA883" i="11"/>
  <c r="Z883" i="11" s="1"/>
  <c r="AA884" i="11"/>
  <c r="Z884" i="11" s="1"/>
  <c r="AA885" i="11"/>
  <c r="Z885" i="11" s="1"/>
  <c r="AA886" i="11"/>
  <c r="Z886" i="11" s="1"/>
  <c r="AA887" i="11"/>
  <c r="Z887" i="11" s="1"/>
  <c r="AA888" i="11"/>
  <c r="Z888" i="11" s="1"/>
  <c r="AA889" i="11"/>
  <c r="Z889" i="11" s="1"/>
  <c r="AA890" i="11"/>
  <c r="Z890" i="11" s="1"/>
  <c r="AA891" i="11"/>
  <c r="Z891" i="11" s="1"/>
  <c r="AA892" i="11"/>
  <c r="Z892" i="11" s="1"/>
  <c r="AA893" i="11"/>
  <c r="Z893" i="11" s="1"/>
  <c r="AA894" i="11"/>
  <c r="Z894" i="11" s="1"/>
  <c r="AA895" i="11"/>
  <c r="Z895" i="11" s="1"/>
  <c r="AA896" i="11"/>
  <c r="Z896" i="11" s="1"/>
  <c r="AA897" i="11"/>
  <c r="Z897" i="11" s="1"/>
  <c r="AA898" i="11"/>
  <c r="Z898" i="11" s="1"/>
  <c r="AA899" i="11"/>
  <c r="Z899" i="11" s="1"/>
  <c r="AA900" i="11"/>
  <c r="Z900" i="11" s="1"/>
  <c r="AA901" i="11"/>
  <c r="Z901" i="11" s="1"/>
  <c r="AA902" i="11"/>
  <c r="Z902" i="11" s="1"/>
  <c r="AA903" i="11"/>
  <c r="Z903" i="11" s="1"/>
  <c r="AA904" i="11"/>
  <c r="Z904" i="11" s="1"/>
  <c r="AA905" i="11"/>
  <c r="Z905" i="11" s="1"/>
  <c r="AA906" i="11"/>
  <c r="Z906" i="11" s="1"/>
  <c r="AA907" i="11"/>
  <c r="Z907" i="11" s="1"/>
  <c r="AA908" i="11"/>
  <c r="Z908" i="11" s="1"/>
  <c r="AA909" i="11"/>
  <c r="Z909" i="11" s="1"/>
  <c r="AA910" i="11"/>
  <c r="Z910" i="11" s="1"/>
  <c r="AA911" i="11"/>
  <c r="Z911" i="11" s="1"/>
  <c r="AA912" i="11"/>
  <c r="Z912" i="11" s="1"/>
  <c r="AA913" i="11"/>
  <c r="Z913" i="11" s="1"/>
  <c r="AA914" i="11"/>
  <c r="Z914" i="11" s="1"/>
  <c r="AA915" i="11"/>
  <c r="Z915" i="11" s="1"/>
  <c r="AA916" i="11"/>
  <c r="Z916" i="11" s="1"/>
  <c r="AA917" i="11"/>
  <c r="Z917" i="11" s="1"/>
  <c r="AA918" i="11"/>
  <c r="Z918" i="11" s="1"/>
  <c r="AA919" i="11"/>
  <c r="Z919" i="11" s="1"/>
  <c r="AA920" i="11"/>
  <c r="Z920" i="11" s="1"/>
  <c r="AA921" i="11"/>
  <c r="Z921" i="11" s="1"/>
  <c r="AA922" i="11"/>
  <c r="Z922" i="11" s="1"/>
  <c r="AA923" i="11"/>
  <c r="Z923" i="11" s="1"/>
  <c r="AA924" i="11"/>
  <c r="Z924" i="11" s="1"/>
  <c r="AA925" i="11"/>
  <c r="Z925" i="11" s="1"/>
  <c r="AA926" i="11"/>
  <c r="Z926" i="11" s="1"/>
  <c r="AA927" i="11"/>
  <c r="Z927" i="11" s="1"/>
  <c r="AA928" i="11"/>
  <c r="Z928" i="11" s="1"/>
  <c r="AA929" i="11"/>
  <c r="Z929" i="11" s="1"/>
  <c r="AA930" i="11"/>
  <c r="Z930" i="11" s="1"/>
  <c r="AA931" i="11"/>
  <c r="Z931" i="11" s="1"/>
  <c r="AA932" i="11"/>
  <c r="Z932" i="11" s="1"/>
  <c r="AA933" i="11"/>
  <c r="Z933" i="11" s="1"/>
  <c r="AA934" i="11"/>
  <c r="Z934" i="11" s="1"/>
  <c r="AA935" i="11"/>
  <c r="Z935" i="11" s="1"/>
  <c r="AA936" i="11"/>
  <c r="Z936" i="11" s="1"/>
  <c r="AA937" i="11"/>
  <c r="Z937" i="11" s="1"/>
  <c r="AA938" i="11"/>
  <c r="Z938" i="11" s="1"/>
  <c r="AA939" i="11"/>
  <c r="Z939" i="11" s="1"/>
  <c r="AA940" i="11"/>
  <c r="Z940" i="11" s="1"/>
  <c r="AA941" i="11"/>
  <c r="Z941" i="11" s="1"/>
  <c r="AA942" i="11"/>
  <c r="Z942" i="11" s="1"/>
  <c r="AA943" i="11"/>
  <c r="Z943" i="11" s="1"/>
  <c r="AA944" i="11"/>
  <c r="Z944" i="11" s="1"/>
  <c r="AA945" i="11"/>
  <c r="Z945" i="11" s="1"/>
  <c r="AA946" i="11"/>
  <c r="Z946" i="11" s="1"/>
  <c r="AA947" i="11"/>
  <c r="Z947" i="11" s="1"/>
  <c r="AA948" i="11"/>
  <c r="Z948" i="11" s="1"/>
  <c r="AA949" i="11"/>
  <c r="Z949" i="11" s="1"/>
  <c r="AA950" i="11"/>
  <c r="Z950" i="11" s="1"/>
  <c r="AA951" i="11"/>
  <c r="Z951" i="11" s="1"/>
  <c r="AA952" i="11"/>
  <c r="Z952" i="11" s="1"/>
  <c r="AA953" i="11"/>
  <c r="Z953" i="11" s="1"/>
  <c r="AA954" i="11"/>
  <c r="Z954" i="11" s="1"/>
  <c r="AA955" i="11"/>
  <c r="Z955" i="11" s="1"/>
  <c r="AA956" i="11"/>
  <c r="Z956" i="11" s="1"/>
  <c r="AA957" i="11"/>
  <c r="Z957" i="11" s="1"/>
  <c r="AA958" i="11"/>
  <c r="Z958" i="11" s="1"/>
  <c r="AA959" i="11"/>
  <c r="Z959" i="11" s="1"/>
  <c r="AA960" i="11"/>
  <c r="Z960" i="11" s="1"/>
  <c r="AA961" i="11"/>
  <c r="Z961" i="11" s="1"/>
  <c r="AA962" i="11"/>
  <c r="Z962" i="11" s="1"/>
  <c r="AA963" i="11"/>
  <c r="Z963" i="11" s="1"/>
  <c r="AA964" i="11"/>
  <c r="Z964" i="11" s="1"/>
  <c r="AA965" i="11"/>
  <c r="Z965" i="11" s="1"/>
  <c r="AA966" i="11"/>
  <c r="Z966" i="11" s="1"/>
  <c r="AA967" i="11"/>
  <c r="Z967" i="11" s="1"/>
  <c r="AA968" i="11"/>
  <c r="Z968" i="11" s="1"/>
  <c r="AA969" i="11"/>
  <c r="Z969" i="11" s="1"/>
  <c r="AA970" i="11"/>
  <c r="Z970" i="11" s="1"/>
  <c r="AA971" i="11"/>
  <c r="Z971" i="11" s="1"/>
  <c r="AA972" i="11"/>
  <c r="Z972" i="11" s="1"/>
  <c r="AA973" i="11"/>
  <c r="Z973" i="11" s="1"/>
  <c r="AA974" i="11"/>
  <c r="Z974" i="11" s="1"/>
  <c r="AA975" i="11"/>
  <c r="Z975" i="11" s="1"/>
  <c r="AA976" i="11"/>
  <c r="Z976" i="11" s="1"/>
  <c r="AA977" i="11"/>
  <c r="Z977" i="11" s="1"/>
  <c r="AA978" i="11"/>
  <c r="Z978" i="11" s="1"/>
  <c r="AA979" i="11"/>
  <c r="Z979" i="11" s="1"/>
  <c r="AA980" i="11"/>
  <c r="Z980" i="11" s="1"/>
  <c r="AA981" i="11"/>
  <c r="Z981" i="11" s="1"/>
  <c r="AA982" i="11"/>
  <c r="Z982" i="11" s="1"/>
  <c r="AA983" i="11"/>
  <c r="Z983" i="11" s="1"/>
  <c r="AA984" i="11"/>
  <c r="Z984" i="11" s="1"/>
  <c r="AA985" i="11"/>
  <c r="Z985" i="11" s="1"/>
  <c r="AA986" i="11"/>
  <c r="Z986" i="11" s="1"/>
  <c r="AA987" i="11"/>
  <c r="Z987" i="11" s="1"/>
  <c r="AA988" i="11"/>
  <c r="Z988" i="11" s="1"/>
  <c r="AA989" i="11"/>
  <c r="Z989" i="11" s="1"/>
  <c r="AA990" i="11"/>
  <c r="Z990" i="11" s="1"/>
  <c r="AA991" i="11"/>
  <c r="Z991" i="11" s="1"/>
  <c r="AA992" i="11"/>
  <c r="Z992" i="11" s="1"/>
  <c r="AA993" i="11"/>
  <c r="Z993" i="11" s="1"/>
  <c r="AA994" i="11"/>
  <c r="Z994" i="11" s="1"/>
  <c r="AA995" i="11"/>
  <c r="Z995" i="11" s="1"/>
  <c r="AA996" i="11"/>
  <c r="Z996" i="11" s="1"/>
  <c r="AA997" i="11"/>
  <c r="Z997" i="11" s="1"/>
  <c r="AA998" i="11"/>
  <c r="Z998" i="11" s="1"/>
  <c r="AA999" i="11"/>
  <c r="Z999" i="11" s="1"/>
  <c r="AA1000" i="11"/>
  <c r="Z1000" i="11" s="1"/>
  <c r="AA1001" i="11"/>
  <c r="Z1001" i="11" s="1"/>
  <c r="AA1002" i="11"/>
  <c r="Z1002" i="11" s="1"/>
  <c r="AA1003" i="11"/>
  <c r="Z1003" i="11" s="1"/>
  <c r="AA1004" i="11"/>
  <c r="Z1004" i="11" s="1"/>
  <c r="AA1005" i="11"/>
  <c r="Z1005" i="11" s="1"/>
  <c r="AA1006" i="11"/>
  <c r="Z1006" i="11" s="1"/>
  <c r="AA1007" i="11"/>
  <c r="Z1007" i="11" s="1"/>
  <c r="AA1008" i="11"/>
  <c r="Z1008" i="11" s="1"/>
  <c r="AA1009" i="11"/>
  <c r="Z1009" i="11" s="1"/>
  <c r="AA1010" i="11"/>
  <c r="Z1010" i="11" s="1"/>
  <c r="AA1011" i="11"/>
  <c r="Z1011" i="11" s="1"/>
  <c r="AA1012" i="11"/>
  <c r="Z1012" i="11" s="1"/>
  <c r="AA1013" i="11"/>
  <c r="Z1013" i="11" s="1"/>
  <c r="AA1014" i="11"/>
  <c r="Z1014" i="11" s="1"/>
  <c r="AA1015" i="11"/>
  <c r="Z1015" i="11" s="1"/>
  <c r="AA1016" i="11"/>
  <c r="Z1016" i="11" s="1"/>
  <c r="AA1017" i="11"/>
  <c r="Z1017" i="11" s="1"/>
  <c r="AA1018" i="11"/>
  <c r="Z1018" i="11" s="1"/>
  <c r="AA1019" i="11"/>
  <c r="Z1019" i="11" s="1"/>
  <c r="AA1020" i="11"/>
  <c r="Z1020" i="11" s="1"/>
  <c r="AA1021" i="11"/>
  <c r="Z1021" i="11" s="1"/>
  <c r="AA1022" i="11"/>
  <c r="Z1022" i="11" s="1"/>
  <c r="AA1023" i="11"/>
  <c r="Z1023" i="11" s="1"/>
  <c r="AA1024" i="11"/>
  <c r="Z1024" i="11" s="1"/>
  <c r="AA1025" i="11"/>
  <c r="Z1025" i="11" s="1"/>
  <c r="AA1026" i="11"/>
  <c r="Z1026" i="11" s="1"/>
  <c r="AA1027" i="11"/>
  <c r="Z1027" i="11" s="1"/>
  <c r="AA1028" i="11"/>
  <c r="Z1028" i="11" s="1"/>
  <c r="AA1029" i="11"/>
  <c r="Z1029" i="11" s="1"/>
  <c r="AA1030" i="11"/>
  <c r="Z1030" i="11" s="1"/>
  <c r="AA1031" i="11"/>
  <c r="Z1031" i="11" s="1"/>
  <c r="AA1032" i="11"/>
  <c r="Z1032" i="11" s="1"/>
  <c r="AA1033" i="11"/>
  <c r="Z1033" i="11" s="1"/>
  <c r="AA1034" i="11"/>
  <c r="Z1034" i="11" s="1"/>
  <c r="AA1035" i="11"/>
  <c r="Z1035" i="11" s="1"/>
  <c r="AA1036" i="11"/>
  <c r="Z1036" i="11" s="1"/>
  <c r="AA1037" i="11"/>
  <c r="Z1037" i="11" s="1"/>
  <c r="AA1038" i="11"/>
  <c r="Z1038" i="11" s="1"/>
  <c r="AA1039" i="11"/>
  <c r="Z1039" i="11" s="1"/>
  <c r="AA1040" i="11"/>
  <c r="Z1040" i="11" s="1"/>
  <c r="AA1041" i="11"/>
  <c r="Z1041" i="11" s="1"/>
  <c r="AA1042" i="11"/>
  <c r="Z1042" i="11" s="1"/>
  <c r="AA1043" i="11"/>
  <c r="Z1043" i="11" s="1"/>
  <c r="AA1044" i="11"/>
  <c r="Z1044" i="11" s="1"/>
  <c r="AA1045" i="11"/>
  <c r="Z1045" i="11" s="1"/>
  <c r="AA1046" i="11"/>
  <c r="Z1046" i="11" s="1"/>
  <c r="AA1047" i="11"/>
  <c r="Z1047" i="11" s="1"/>
  <c r="AA1048" i="11"/>
  <c r="Z1048" i="11" s="1"/>
  <c r="AA1049" i="11"/>
  <c r="Z1049" i="11" s="1"/>
  <c r="AA1050" i="11"/>
  <c r="Z1050" i="11" s="1"/>
  <c r="AA1051" i="11"/>
  <c r="Z1051" i="11" s="1"/>
  <c r="AA1052" i="11"/>
  <c r="Z1052" i="11" s="1"/>
  <c r="AA1053" i="11"/>
  <c r="Z1053" i="11" s="1"/>
  <c r="AA1054" i="11"/>
  <c r="Z1054" i="11" s="1"/>
  <c r="AA1055" i="11"/>
  <c r="Z1055" i="11" s="1"/>
  <c r="AA1056" i="11"/>
  <c r="Z1056" i="11" s="1"/>
  <c r="AA1057" i="11"/>
  <c r="Z1057" i="11" s="1"/>
  <c r="AA1058" i="11"/>
  <c r="Z1058" i="11" s="1"/>
  <c r="AA1059" i="11"/>
  <c r="Z1059" i="11" s="1"/>
  <c r="AA1060" i="11"/>
  <c r="Z1060" i="11" s="1"/>
  <c r="AA1061" i="11"/>
  <c r="Z1061" i="11" s="1"/>
  <c r="AA1062" i="11"/>
  <c r="Z1062" i="11" s="1"/>
  <c r="AA1063" i="11"/>
  <c r="Z1063" i="11" s="1"/>
  <c r="AA1064" i="11"/>
  <c r="Z1064" i="11" s="1"/>
  <c r="AA1065" i="11"/>
  <c r="Z1065" i="11" s="1"/>
  <c r="AA1066" i="11"/>
  <c r="Z1066" i="11" s="1"/>
  <c r="AA1067" i="11"/>
  <c r="Z1067" i="11" s="1"/>
  <c r="AA1068" i="11"/>
  <c r="Z1068" i="11" s="1"/>
  <c r="AA1069" i="11"/>
  <c r="Z1069" i="11" s="1"/>
  <c r="AA1070" i="11"/>
  <c r="Z1070" i="11" s="1"/>
  <c r="AA1071" i="11"/>
  <c r="Z1071" i="11" s="1"/>
  <c r="AA1072" i="11"/>
  <c r="Z1072" i="11" s="1"/>
  <c r="AA1073" i="11"/>
  <c r="Z1073" i="11" s="1"/>
  <c r="AA1074" i="11"/>
  <c r="Z1074" i="11" s="1"/>
  <c r="AA1075" i="11"/>
  <c r="Z1075" i="11" s="1"/>
  <c r="AA1076" i="11"/>
  <c r="Z1076" i="11" s="1"/>
  <c r="AA1077" i="11"/>
  <c r="Z1077" i="11" s="1"/>
  <c r="AA1078" i="11"/>
  <c r="Z1078" i="11" s="1"/>
  <c r="AA1079" i="11"/>
  <c r="Z1079" i="11" s="1"/>
  <c r="AA1080" i="11"/>
  <c r="Z1080" i="11" s="1"/>
  <c r="AA1081" i="11"/>
  <c r="Z1081" i="11" s="1"/>
  <c r="AA1082" i="11"/>
  <c r="Z1082" i="11" s="1"/>
  <c r="AA1083" i="11"/>
  <c r="Z1083" i="11" s="1"/>
  <c r="AA1084" i="11"/>
  <c r="Z1084" i="11" s="1"/>
  <c r="AA1085" i="11"/>
  <c r="Z1085" i="11" s="1"/>
  <c r="AA1086" i="11"/>
  <c r="Z1086" i="11" s="1"/>
  <c r="AA1087" i="11"/>
  <c r="Z1087" i="11" s="1"/>
  <c r="AA1088" i="11"/>
  <c r="Z1088" i="11" s="1"/>
  <c r="AA1089" i="11"/>
  <c r="Z1089" i="11" s="1"/>
  <c r="AA1090" i="11"/>
  <c r="Z1090" i="11" s="1"/>
  <c r="AA1091" i="11"/>
  <c r="Z1091" i="11" s="1"/>
  <c r="AA1092" i="11"/>
  <c r="Z1092" i="11" s="1"/>
  <c r="AA1093" i="11"/>
  <c r="Z1093" i="11" s="1"/>
  <c r="AA1094" i="11"/>
  <c r="Z1094" i="11" s="1"/>
  <c r="AA1095" i="11"/>
  <c r="Z1095" i="11" s="1"/>
  <c r="AA1096" i="11"/>
  <c r="Z1096" i="11" s="1"/>
  <c r="AA1097" i="11"/>
  <c r="Z1097" i="11" s="1"/>
  <c r="AA1098" i="11"/>
  <c r="Z1098" i="11" s="1"/>
  <c r="AA1099" i="11"/>
  <c r="Z1099" i="11" s="1"/>
  <c r="AA1100" i="11"/>
  <c r="Z1100" i="11" s="1"/>
  <c r="AA1101" i="11"/>
  <c r="Z1101" i="11" s="1"/>
  <c r="AA1102" i="11"/>
  <c r="Z1102" i="11" s="1"/>
  <c r="AA1103" i="11"/>
  <c r="Z1103" i="11" s="1"/>
  <c r="AA1104" i="11"/>
  <c r="Z1104" i="11" s="1"/>
  <c r="AA1105" i="11"/>
  <c r="Z1105" i="11" s="1"/>
  <c r="AA1106" i="11"/>
  <c r="Z1106" i="11" s="1"/>
  <c r="AA1107" i="11"/>
  <c r="Z1107" i="11" s="1"/>
  <c r="AA1108" i="11"/>
  <c r="Z1108" i="11" s="1"/>
  <c r="AA1109" i="11"/>
  <c r="Z1109" i="11" s="1"/>
  <c r="AA1110" i="11"/>
  <c r="Z1110" i="11" s="1"/>
  <c r="AA1111" i="11"/>
  <c r="Z1111" i="11" s="1"/>
  <c r="AA1112" i="11"/>
  <c r="Z1112" i="11" s="1"/>
  <c r="AA1113" i="11"/>
  <c r="Z1113" i="11" s="1"/>
  <c r="AA1114" i="11"/>
  <c r="Z1114" i="11" s="1"/>
  <c r="AA1115" i="11"/>
  <c r="Z1115" i="11" s="1"/>
  <c r="AA1116" i="11"/>
  <c r="Z1116" i="11" s="1"/>
  <c r="AA1117" i="11"/>
  <c r="Z1117" i="11" s="1"/>
  <c r="AA1118" i="11"/>
  <c r="Z1118" i="11" s="1"/>
  <c r="AA1119" i="11"/>
  <c r="Z1119" i="11" s="1"/>
  <c r="AA1120" i="11"/>
  <c r="Z1120" i="11" s="1"/>
  <c r="AA1121" i="11"/>
  <c r="Z1121" i="11" s="1"/>
  <c r="AA1122" i="11"/>
  <c r="Z1122" i="11" s="1"/>
  <c r="AA1123" i="11"/>
  <c r="Z1123" i="11" s="1"/>
  <c r="AA1124" i="11"/>
  <c r="Z1124" i="11" s="1"/>
  <c r="AA1125" i="11"/>
  <c r="Z1125" i="11" s="1"/>
  <c r="AA1126" i="11"/>
  <c r="Z1126" i="11" s="1"/>
  <c r="AA1127" i="11"/>
  <c r="Z1127" i="11" s="1"/>
  <c r="AA1128" i="11"/>
  <c r="Z1128" i="11" s="1"/>
  <c r="AA1129" i="11"/>
  <c r="Z1129" i="11" s="1"/>
  <c r="AA1130" i="11"/>
  <c r="Z1130" i="11" s="1"/>
  <c r="AA1131" i="11"/>
  <c r="Z1131" i="11" s="1"/>
  <c r="AA1132" i="11"/>
  <c r="Z1132" i="11" s="1"/>
  <c r="AA1133" i="11"/>
  <c r="Z1133" i="11" s="1"/>
  <c r="AA1134" i="11"/>
  <c r="Z1134" i="11" s="1"/>
  <c r="AA1135" i="11"/>
  <c r="Z1135" i="11" s="1"/>
  <c r="AA1136" i="11"/>
  <c r="Z1136" i="11" s="1"/>
  <c r="AA1137" i="11"/>
  <c r="Z1137" i="11" s="1"/>
  <c r="AA1138" i="11"/>
  <c r="Z1138" i="11" s="1"/>
  <c r="AA1139" i="11"/>
  <c r="Z1139" i="11" s="1"/>
  <c r="AA1140" i="11"/>
  <c r="Z1140" i="11" s="1"/>
  <c r="AA1141" i="11"/>
  <c r="Z1141" i="11" s="1"/>
  <c r="AA1142" i="11"/>
  <c r="Z1142" i="11" s="1"/>
  <c r="AA1143" i="11"/>
  <c r="Z1143" i="11" s="1"/>
  <c r="AA1144" i="11"/>
  <c r="Z1144" i="11" s="1"/>
  <c r="AA1145" i="11"/>
  <c r="Z1145" i="11" s="1"/>
  <c r="AA1146" i="11"/>
  <c r="Z1146" i="11" s="1"/>
  <c r="AA1147" i="11"/>
  <c r="Z1147" i="11" s="1"/>
  <c r="AA1148" i="11"/>
  <c r="Z1148" i="11" s="1"/>
  <c r="AA1149" i="11"/>
  <c r="Z1149" i="11" s="1"/>
  <c r="AA1150" i="11"/>
  <c r="Z1150" i="11" s="1"/>
  <c r="AA1151" i="11"/>
  <c r="Z1151" i="11" s="1"/>
  <c r="AA1152" i="11"/>
  <c r="Z1152" i="11" s="1"/>
  <c r="AA1153" i="11"/>
  <c r="Z1153" i="11" s="1"/>
  <c r="AA1154" i="11"/>
  <c r="Z1154" i="11" s="1"/>
  <c r="AA1155" i="11"/>
  <c r="Z1155" i="11" s="1"/>
  <c r="AA1156" i="11"/>
  <c r="Z1156" i="11" s="1"/>
  <c r="AA1157" i="11"/>
  <c r="Z1157" i="11" s="1"/>
  <c r="AA1158" i="11"/>
  <c r="Z1158" i="11" s="1"/>
  <c r="AA1159" i="11"/>
  <c r="Z1159" i="11" s="1"/>
  <c r="AA1160" i="11"/>
  <c r="Z1160" i="11" s="1"/>
  <c r="AA1161" i="11"/>
  <c r="Z1161" i="11" s="1"/>
  <c r="AA1162" i="11"/>
  <c r="Z1162" i="11" s="1"/>
  <c r="AA1163" i="11"/>
  <c r="Z1163" i="11" s="1"/>
  <c r="AA1164" i="11"/>
  <c r="Z1164" i="11" s="1"/>
  <c r="AA1165" i="11"/>
  <c r="Z1165" i="11" s="1"/>
  <c r="AA1166" i="11"/>
  <c r="Z1166" i="11" s="1"/>
  <c r="AA1167" i="11"/>
  <c r="Z1167" i="11" s="1"/>
  <c r="AA1168" i="11"/>
  <c r="Z1168" i="11" s="1"/>
  <c r="AA1169" i="11"/>
  <c r="Z1169" i="11" s="1"/>
  <c r="AA1170" i="11"/>
  <c r="Z1170" i="11" s="1"/>
  <c r="AA1171" i="11"/>
  <c r="Z1171" i="11" s="1"/>
  <c r="AA1172" i="11"/>
  <c r="Z1172" i="11" s="1"/>
  <c r="AA1173" i="11"/>
  <c r="Z1173" i="11" s="1"/>
  <c r="AA1174" i="11"/>
  <c r="Z1174" i="11" s="1"/>
  <c r="AA1175" i="11"/>
  <c r="Z1175" i="11" s="1"/>
  <c r="AA1176" i="11"/>
  <c r="Z1176" i="11" s="1"/>
  <c r="AA1177" i="11"/>
  <c r="Z1177" i="11" s="1"/>
  <c r="AA1178" i="11"/>
  <c r="Z1178" i="11" s="1"/>
  <c r="AA1179" i="11"/>
  <c r="Z1179" i="11" s="1"/>
  <c r="AA1180" i="11"/>
  <c r="Z1180" i="11" s="1"/>
  <c r="AA1181" i="11"/>
  <c r="Z1181" i="11" s="1"/>
  <c r="AA1182" i="11"/>
  <c r="Z1182" i="11" s="1"/>
  <c r="AA1183" i="11"/>
  <c r="Z1183" i="11" s="1"/>
  <c r="AA1184" i="11"/>
  <c r="Z1184" i="11" s="1"/>
  <c r="AA1185" i="11"/>
  <c r="Z1185" i="11" s="1"/>
  <c r="AA1186" i="11"/>
  <c r="Z1186" i="11" s="1"/>
  <c r="AA1187" i="11"/>
  <c r="Z1187" i="11" s="1"/>
  <c r="AA1188" i="11"/>
  <c r="Z1188" i="11" s="1"/>
  <c r="AA1189" i="11"/>
  <c r="Z1189" i="11" s="1"/>
  <c r="AA1190" i="11"/>
  <c r="Z1190" i="11" s="1"/>
  <c r="AA1191" i="11"/>
  <c r="Z1191" i="11" s="1"/>
  <c r="AA1192" i="11"/>
  <c r="Z1192" i="11" s="1"/>
  <c r="AA1193" i="11"/>
  <c r="Z1193" i="11" s="1"/>
  <c r="AA1194" i="11"/>
  <c r="Z1194" i="11" s="1"/>
  <c r="AA1195" i="11"/>
  <c r="Z1195" i="11" s="1"/>
  <c r="AA1196" i="11"/>
  <c r="Z1196" i="11" s="1"/>
  <c r="AA1197" i="11"/>
  <c r="Z1197" i="11" s="1"/>
  <c r="AA1198" i="11"/>
  <c r="Z1198" i="11" s="1"/>
  <c r="AA1199" i="11"/>
  <c r="Z1199" i="11" s="1"/>
  <c r="AA1200" i="11"/>
  <c r="Z1200" i="11" s="1"/>
  <c r="AA1201" i="11"/>
  <c r="Z1201" i="11" s="1"/>
  <c r="AA1202" i="11"/>
  <c r="Z1202" i="11" s="1"/>
  <c r="AA1203" i="11"/>
  <c r="Z1203" i="11" s="1"/>
  <c r="AA1204" i="11"/>
  <c r="Z1204" i="11" s="1"/>
  <c r="AA1205" i="11"/>
  <c r="Z1205" i="11" s="1"/>
  <c r="AA1206" i="11"/>
  <c r="Z1206" i="11" s="1"/>
  <c r="AA1207" i="11"/>
  <c r="Z1207" i="11" s="1"/>
  <c r="AA1208" i="11"/>
  <c r="Z1208" i="11" s="1"/>
  <c r="AA1209" i="11"/>
  <c r="Z1209" i="11" s="1"/>
  <c r="AA1210" i="11"/>
  <c r="Z1210" i="11" s="1"/>
  <c r="AA1211" i="11"/>
  <c r="Z1211" i="11" s="1"/>
  <c r="AA1212" i="11"/>
  <c r="Z1212" i="11" s="1"/>
  <c r="AA1213" i="11"/>
  <c r="Z1213" i="11" s="1"/>
  <c r="AA1214" i="11"/>
  <c r="Z1214" i="11" s="1"/>
  <c r="AA1215" i="11"/>
  <c r="Z1215" i="11" s="1"/>
  <c r="AA1216" i="11"/>
  <c r="Z1216" i="11" s="1"/>
  <c r="AA1217" i="11"/>
  <c r="Z1217" i="11" s="1"/>
  <c r="AA1218" i="11"/>
  <c r="Z1218" i="11" s="1"/>
  <c r="AA1219" i="11"/>
  <c r="Z1219" i="11" s="1"/>
  <c r="AA1220" i="11"/>
  <c r="Z1220" i="11" s="1"/>
  <c r="AA1221" i="11"/>
  <c r="Z1221" i="11" s="1"/>
  <c r="AA1222" i="11"/>
  <c r="Z1222" i="11" s="1"/>
  <c r="AA1223" i="11"/>
  <c r="Z1223" i="11" s="1"/>
  <c r="AA1224" i="11"/>
  <c r="Z1224" i="11" s="1"/>
  <c r="AA1225" i="11"/>
  <c r="Z1225" i="11" s="1"/>
  <c r="AA1226" i="11"/>
  <c r="Z1226" i="11" s="1"/>
  <c r="AA1227" i="11"/>
  <c r="Z1227" i="11" s="1"/>
  <c r="AA1228" i="11"/>
  <c r="Z1228" i="11" s="1"/>
  <c r="AA1229" i="11"/>
  <c r="Z1229" i="11" s="1"/>
  <c r="AA1230" i="11"/>
  <c r="Z1230" i="11" s="1"/>
  <c r="AA1231" i="11"/>
  <c r="Z1231" i="11" s="1"/>
  <c r="AA1232" i="11"/>
  <c r="Z1232" i="11" s="1"/>
  <c r="AA1233" i="11"/>
  <c r="Z1233" i="11" s="1"/>
  <c r="AA1234" i="11"/>
  <c r="Z1234" i="11" s="1"/>
  <c r="AA1235" i="11"/>
  <c r="Z1235" i="11" s="1"/>
  <c r="AA1236" i="11"/>
  <c r="Z1236" i="11" s="1"/>
  <c r="AA1237" i="11"/>
  <c r="Z1237" i="11" s="1"/>
  <c r="AA1238" i="11"/>
  <c r="Z1238" i="11" s="1"/>
  <c r="AA1239" i="11"/>
  <c r="Z1239" i="11" s="1"/>
  <c r="AA1240" i="11"/>
  <c r="Z1240" i="11" s="1"/>
  <c r="AA1241" i="11"/>
  <c r="Z1241" i="11" s="1"/>
  <c r="AA1242" i="11"/>
  <c r="Z1242" i="11" s="1"/>
  <c r="AA1243" i="11"/>
  <c r="Z1243" i="11" s="1"/>
  <c r="AA1244" i="11"/>
  <c r="Z1244" i="11" s="1"/>
  <c r="AA1245" i="11"/>
  <c r="Z1245" i="11" s="1"/>
  <c r="AA1246" i="11"/>
  <c r="Z1246" i="11" s="1"/>
  <c r="AA1247" i="11"/>
  <c r="Z1247" i="11" s="1"/>
  <c r="AA1248" i="11"/>
  <c r="Z1248" i="11" s="1"/>
  <c r="AA1249" i="11"/>
  <c r="Z1249" i="11" s="1"/>
  <c r="AA1250" i="11"/>
  <c r="Z1250" i="11" s="1"/>
  <c r="AA1251" i="11"/>
  <c r="Z1251" i="11" s="1"/>
  <c r="AA1252" i="11"/>
  <c r="Z1252" i="11" s="1"/>
  <c r="AA1253" i="11"/>
  <c r="Z1253" i="11" s="1"/>
  <c r="AA1254" i="11"/>
  <c r="Z1254" i="11" s="1"/>
  <c r="AA1255" i="11"/>
  <c r="Z1255" i="11" s="1"/>
  <c r="AA1256" i="11"/>
  <c r="Z1256" i="11" s="1"/>
  <c r="AA1257" i="11"/>
  <c r="Z1257" i="11" s="1"/>
  <c r="AA1258" i="11"/>
  <c r="Z1258" i="11" s="1"/>
  <c r="AA1259" i="11"/>
  <c r="Z1259" i="11" s="1"/>
  <c r="AA1260" i="11"/>
  <c r="Z1260" i="11" s="1"/>
  <c r="AA1261" i="11"/>
  <c r="Z1261" i="11" s="1"/>
  <c r="AA1262" i="11"/>
  <c r="Z1262" i="11" s="1"/>
  <c r="AA1263" i="11"/>
  <c r="Z1263" i="11" s="1"/>
  <c r="AA1264" i="11"/>
  <c r="Z1264" i="11" s="1"/>
  <c r="AA1265" i="11"/>
  <c r="Z1265" i="11" s="1"/>
  <c r="AA1266" i="11"/>
  <c r="Z1266" i="11" s="1"/>
  <c r="AA1267" i="11"/>
  <c r="Z1267" i="11" s="1"/>
  <c r="AA1268" i="11"/>
  <c r="Z1268" i="11" s="1"/>
  <c r="AA1269" i="11"/>
  <c r="Z1269" i="11" s="1"/>
  <c r="AA1270" i="11"/>
  <c r="Z1270" i="11" s="1"/>
  <c r="AA1271" i="11"/>
  <c r="Z1271" i="11" s="1"/>
  <c r="AA1272" i="11"/>
  <c r="Z1272" i="11" s="1"/>
  <c r="AA1273" i="11"/>
  <c r="Z1273" i="11" s="1"/>
  <c r="AA1274" i="11"/>
  <c r="Z1274" i="11" s="1"/>
  <c r="AA1275" i="11"/>
  <c r="Z1275" i="11" s="1"/>
  <c r="AA1276" i="11"/>
  <c r="Z1276" i="11" s="1"/>
  <c r="AA1277" i="11"/>
  <c r="Z1277" i="11" s="1"/>
  <c r="AA1278" i="11"/>
  <c r="Z1278" i="11" s="1"/>
  <c r="AA1279" i="11"/>
  <c r="Z1279" i="11" s="1"/>
  <c r="AA1280" i="11"/>
  <c r="Z1280" i="11" s="1"/>
  <c r="AA1281" i="11"/>
  <c r="Z1281" i="11" s="1"/>
  <c r="AA1282" i="11"/>
  <c r="Z1282" i="11" s="1"/>
  <c r="AA1283" i="11"/>
  <c r="Z1283" i="11" s="1"/>
  <c r="AA1284" i="11"/>
  <c r="Z1284" i="11" s="1"/>
  <c r="AA1285" i="11"/>
  <c r="Z1285" i="11" s="1"/>
  <c r="AA1286" i="11"/>
  <c r="Z1286" i="11" s="1"/>
  <c r="AA1287" i="11"/>
  <c r="Z1287" i="11" s="1"/>
  <c r="AA1288" i="11"/>
  <c r="Z1288" i="11" s="1"/>
  <c r="AA1289" i="11"/>
  <c r="Z1289" i="11" s="1"/>
  <c r="AA1290" i="11"/>
  <c r="Z1290" i="11" s="1"/>
  <c r="AA1291" i="11"/>
  <c r="Z1291" i="11" s="1"/>
  <c r="AA1292" i="11"/>
  <c r="Z1292" i="11" s="1"/>
  <c r="AA1293" i="11"/>
  <c r="Z1293" i="11" s="1"/>
  <c r="AA1294" i="11"/>
  <c r="Z1294" i="11" s="1"/>
  <c r="AA1295" i="11"/>
  <c r="Z1295" i="11" s="1"/>
  <c r="AA1296" i="11"/>
  <c r="Z1296" i="11" s="1"/>
  <c r="AA1297" i="11"/>
  <c r="Z1297" i="11" s="1"/>
  <c r="AA1298" i="11"/>
  <c r="Z1298" i="11" s="1"/>
  <c r="AA1299" i="11"/>
  <c r="Z1299" i="11" s="1"/>
  <c r="AA1300" i="11"/>
  <c r="Z1300" i="11" s="1"/>
  <c r="AA1301" i="11"/>
  <c r="Z1301" i="11" s="1"/>
  <c r="AA1302" i="11"/>
  <c r="Z1302" i="11" s="1"/>
  <c r="AA1303" i="11"/>
  <c r="Z1303" i="11" s="1"/>
  <c r="AA1304" i="11"/>
  <c r="Z1304" i="11" s="1"/>
  <c r="AA1305" i="11"/>
  <c r="Z1305" i="11" s="1"/>
  <c r="AA1306" i="11"/>
  <c r="Z1306" i="11" s="1"/>
  <c r="AA1307" i="11"/>
  <c r="Z1307" i="11" s="1"/>
  <c r="AA1308" i="11"/>
  <c r="Z1308" i="11" s="1"/>
  <c r="AA1309" i="11"/>
  <c r="Z1309" i="11" s="1"/>
  <c r="AA1310" i="11"/>
  <c r="Z1310" i="11" s="1"/>
  <c r="AA1311" i="11"/>
  <c r="Z1311" i="11" s="1"/>
  <c r="AA1312" i="11"/>
  <c r="Z1312" i="11" s="1"/>
  <c r="AA1313" i="11"/>
  <c r="Z1313" i="11" s="1"/>
  <c r="AA1314" i="11"/>
  <c r="Z1314" i="11" s="1"/>
  <c r="AA1315" i="11"/>
  <c r="Z1315" i="11" s="1"/>
  <c r="AA1316" i="11"/>
  <c r="Z1316" i="11" s="1"/>
  <c r="AA1317" i="11"/>
  <c r="Z1317" i="11" s="1"/>
  <c r="AA1318" i="11"/>
  <c r="Z1318" i="11" s="1"/>
  <c r="AA1319" i="11"/>
  <c r="Z1319" i="11" s="1"/>
  <c r="AA1320" i="11"/>
  <c r="Z1320" i="11" s="1"/>
  <c r="AA1321" i="11"/>
  <c r="Z1321" i="11" s="1"/>
  <c r="AA1322" i="11"/>
  <c r="Z1322" i="11" s="1"/>
  <c r="AA1323" i="11"/>
  <c r="Z1323" i="11" s="1"/>
  <c r="AA1324" i="11"/>
  <c r="Z1324" i="11" s="1"/>
  <c r="AA1325" i="11"/>
  <c r="Z1325" i="11" s="1"/>
  <c r="AA1326" i="11"/>
  <c r="Z1326" i="11" s="1"/>
  <c r="AA1327" i="11"/>
  <c r="Z1327" i="11" s="1"/>
  <c r="AA1328" i="11"/>
  <c r="Z1328" i="11" s="1"/>
  <c r="AA1329" i="11"/>
  <c r="Z1329" i="11" s="1"/>
  <c r="AA1330" i="11"/>
  <c r="Z1330" i="11" s="1"/>
  <c r="AA1331" i="11"/>
  <c r="Z1331" i="11" s="1"/>
  <c r="AA1332" i="11"/>
  <c r="Z1332" i="11" s="1"/>
  <c r="AA1333" i="11"/>
  <c r="Z1333" i="11" s="1"/>
  <c r="AA1334" i="11"/>
  <c r="Z1334" i="11" s="1"/>
  <c r="AA1335" i="11"/>
  <c r="Z1335" i="11" s="1"/>
  <c r="AA1336" i="11"/>
  <c r="Z1336" i="11" s="1"/>
  <c r="AA1337" i="11"/>
  <c r="Z1337" i="11" s="1"/>
  <c r="AA1338" i="11"/>
  <c r="Z1338" i="11" s="1"/>
  <c r="AA1339" i="11"/>
  <c r="Z1339" i="11" s="1"/>
  <c r="AA1340" i="11"/>
  <c r="Z1340" i="11" s="1"/>
  <c r="AA1341" i="11"/>
  <c r="Z1341" i="11" s="1"/>
  <c r="AA1342" i="11"/>
  <c r="Z1342" i="11" s="1"/>
  <c r="AA1343" i="11"/>
  <c r="Z1343" i="11" s="1"/>
  <c r="AA1344" i="11"/>
  <c r="Z1344" i="11" s="1"/>
  <c r="AA1345" i="11"/>
  <c r="Z1345" i="11" s="1"/>
  <c r="AA1346" i="11"/>
  <c r="Z1346" i="11" s="1"/>
  <c r="AA1347" i="11"/>
  <c r="Z1347" i="11" s="1"/>
  <c r="AA1348" i="11"/>
  <c r="Z1348" i="11" s="1"/>
  <c r="AA1349" i="11"/>
  <c r="Z1349" i="11" s="1"/>
  <c r="AA1350" i="11"/>
  <c r="Z1350" i="11" s="1"/>
  <c r="AA1351" i="11"/>
  <c r="Z1351" i="11" s="1"/>
  <c r="AA1352" i="11"/>
  <c r="Z1352" i="11" s="1"/>
  <c r="AA1353" i="11"/>
  <c r="Z1353" i="11" s="1"/>
  <c r="AA1354" i="11"/>
  <c r="Z1354" i="11" s="1"/>
  <c r="AA1355" i="11"/>
  <c r="Z1355" i="11" s="1"/>
  <c r="AA1356" i="11"/>
  <c r="Z1356" i="11" s="1"/>
  <c r="AA1357" i="11"/>
  <c r="Z1357" i="11" s="1"/>
  <c r="AA1358" i="11"/>
  <c r="Z1358" i="11" s="1"/>
  <c r="AA1359" i="11"/>
  <c r="Z1359" i="11" s="1"/>
  <c r="AA1360" i="11"/>
  <c r="Z1360" i="11" s="1"/>
  <c r="AA1361" i="11"/>
  <c r="Z1361" i="11" s="1"/>
  <c r="AA1362" i="11"/>
  <c r="Z1362" i="11" s="1"/>
  <c r="AA1363" i="11"/>
  <c r="Z1363" i="11" s="1"/>
  <c r="AA1364" i="11"/>
  <c r="Z1364" i="11" s="1"/>
  <c r="AA1365" i="11"/>
  <c r="Z1365" i="11" s="1"/>
  <c r="AA1366" i="11"/>
  <c r="Z1366" i="11" s="1"/>
  <c r="AA1367" i="11"/>
  <c r="Z1367" i="11" s="1"/>
  <c r="AA1368" i="11"/>
  <c r="Z1368" i="11" s="1"/>
  <c r="AA1369" i="11"/>
  <c r="Z1369" i="11" s="1"/>
  <c r="AA1370" i="11"/>
  <c r="Z1370" i="11" s="1"/>
  <c r="AA1371" i="11"/>
  <c r="Z1371" i="11" s="1"/>
  <c r="AA1372" i="11"/>
  <c r="Z1372" i="11" s="1"/>
  <c r="AA1373" i="11"/>
  <c r="Z1373" i="11" s="1"/>
  <c r="AA1374" i="11"/>
  <c r="Z1374" i="11" s="1"/>
  <c r="AA1375" i="11"/>
  <c r="Z1375" i="11" s="1"/>
  <c r="AA1376" i="11"/>
  <c r="Z1376" i="11" s="1"/>
  <c r="AA1377" i="11"/>
  <c r="Z1377" i="11" s="1"/>
  <c r="AA1378" i="11"/>
  <c r="Z1378" i="11" s="1"/>
  <c r="AA1379" i="11"/>
  <c r="Z1379" i="11" s="1"/>
  <c r="AA1380" i="11"/>
  <c r="Z1380" i="11" s="1"/>
  <c r="AA1381" i="11"/>
  <c r="Z1381" i="11" s="1"/>
  <c r="AA1382" i="11"/>
  <c r="Z1382" i="11" s="1"/>
  <c r="AA1383" i="11"/>
  <c r="Z1383" i="11" s="1"/>
  <c r="AA1384" i="11"/>
  <c r="Z1384" i="11" s="1"/>
  <c r="AA1385" i="11"/>
  <c r="Z1385" i="11" s="1"/>
  <c r="AA1386" i="11"/>
  <c r="Z1386" i="11" s="1"/>
  <c r="AA1387" i="11"/>
  <c r="Z1387" i="11" s="1"/>
  <c r="AA1388" i="11"/>
  <c r="Z1388" i="11" s="1"/>
  <c r="AA1389" i="11"/>
  <c r="Z1389" i="11" s="1"/>
  <c r="AA1390" i="11"/>
  <c r="Z1390" i="11" s="1"/>
  <c r="AA1391" i="11"/>
  <c r="Z1391" i="11" s="1"/>
  <c r="AA1392" i="11"/>
  <c r="Z1392" i="11" s="1"/>
  <c r="AA1393" i="11"/>
  <c r="Z1393" i="11" s="1"/>
  <c r="AA1394" i="11"/>
  <c r="Z1394" i="11" s="1"/>
  <c r="AA1395" i="11"/>
  <c r="Z1395" i="11" s="1"/>
  <c r="AA1396" i="11"/>
  <c r="Z1396" i="11" s="1"/>
  <c r="AA1397" i="11"/>
  <c r="Z1397" i="11" s="1"/>
  <c r="AA1398" i="11"/>
  <c r="Z1398" i="11" s="1"/>
  <c r="AA1399" i="11"/>
  <c r="Z1399" i="11" s="1"/>
  <c r="AA1400" i="11"/>
  <c r="Z1400" i="11" s="1"/>
  <c r="AA1401" i="11"/>
  <c r="Z1401" i="11" s="1"/>
  <c r="AA1402" i="11"/>
  <c r="Z1402" i="11" s="1"/>
  <c r="AA1403" i="11"/>
  <c r="Z1403" i="11" s="1"/>
  <c r="AA1404" i="11"/>
  <c r="Z1404" i="11" s="1"/>
  <c r="AA1405" i="11"/>
  <c r="Z1405" i="11" s="1"/>
  <c r="AA1406" i="11"/>
  <c r="Z1406" i="11" s="1"/>
  <c r="AA1407" i="11"/>
  <c r="Z1407" i="11" s="1"/>
  <c r="AA1408" i="11"/>
  <c r="Z1408" i="11" s="1"/>
  <c r="AA1409" i="11"/>
  <c r="Z1409" i="11" s="1"/>
  <c r="AA1410" i="11"/>
  <c r="Z1410" i="11" s="1"/>
  <c r="AA1411" i="11"/>
  <c r="Z1411" i="11" s="1"/>
  <c r="AA1412" i="11"/>
  <c r="Z1412" i="11" s="1"/>
  <c r="AA1413" i="11"/>
  <c r="Z1413" i="11" s="1"/>
  <c r="AA1414" i="11"/>
  <c r="Z1414" i="11" s="1"/>
  <c r="AA1415" i="11"/>
  <c r="Z1415" i="11" s="1"/>
  <c r="AA1416" i="11"/>
  <c r="Z1416" i="11" s="1"/>
  <c r="AA1417" i="11"/>
  <c r="Z1417" i="11" s="1"/>
  <c r="AA1418" i="11"/>
  <c r="Z1418" i="11" s="1"/>
  <c r="AA1419" i="11"/>
  <c r="Z1419" i="11" s="1"/>
  <c r="AA1420" i="11"/>
  <c r="Z1420" i="11" s="1"/>
  <c r="AA1421" i="11"/>
  <c r="Z1421" i="11" s="1"/>
  <c r="AA1422" i="11"/>
  <c r="Z1422" i="11" s="1"/>
  <c r="AA1423" i="11"/>
  <c r="Z1423" i="11" s="1"/>
  <c r="AA1424" i="11"/>
  <c r="Z1424" i="11" s="1"/>
  <c r="AA1425" i="11"/>
  <c r="Z1425" i="11" s="1"/>
  <c r="AA1426" i="11"/>
  <c r="Z1426" i="11" s="1"/>
  <c r="AA1427" i="11"/>
  <c r="Z1427" i="11" s="1"/>
  <c r="AA1428" i="11"/>
  <c r="Z1428" i="11" s="1"/>
  <c r="AA1429" i="11"/>
  <c r="Z1429" i="11" s="1"/>
  <c r="AA1430" i="11"/>
  <c r="Z1430" i="11" s="1"/>
  <c r="AA1431" i="11"/>
  <c r="Z1431" i="11" s="1"/>
  <c r="AA1432" i="11"/>
  <c r="Z1432" i="11" s="1"/>
  <c r="AA1433" i="11"/>
  <c r="Z1433" i="11" s="1"/>
  <c r="AA1434" i="11"/>
  <c r="Z1434" i="11" s="1"/>
  <c r="AA1435" i="11"/>
  <c r="Z1435" i="11" s="1"/>
  <c r="AA1436" i="11"/>
  <c r="Z1436" i="11" s="1"/>
  <c r="AA1437" i="11"/>
  <c r="Z1437" i="11" s="1"/>
  <c r="AA1438" i="11"/>
  <c r="Z1438" i="11" s="1"/>
  <c r="AA1439" i="11"/>
  <c r="Z1439" i="11" s="1"/>
  <c r="AA1440" i="11"/>
  <c r="Z1440" i="11" s="1"/>
  <c r="AA1441" i="11"/>
  <c r="Z1441" i="11" s="1"/>
  <c r="AA1442" i="11"/>
  <c r="Z1442" i="11" s="1"/>
  <c r="AA1443" i="11"/>
  <c r="Z1443" i="11" s="1"/>
  <c r="AA1444" i="11"/>
  <c r="Z1444" i="11" s="1"/>
  <c r="AA1445" i="11"/>
  <c r="Z1445" i="11" s="1"/>
  <c r="AA1446" i="11"/>
  <c r="Z1446" i="11" s="1"/>
  <c r="AA1447" i="11"/>
  <c r="Z1447" i="11" s="1"/>
  <c r="AA1448" i="11"/>
  <c r="Z1448" i="11" s="1"/>
  <c r="AA1449" i="11"/>
  <c r="Z1449" i="11" s="1"/>
  <c r="AA1450" i="11"/>
  <c r="Z1450" i="11" s="1"/>
  <c r="AA1451" i="11"/>
  <c r="Z1451" i="11" s="1"/>
  <c r="AA1452" i="11"/>
  <c r="Z1452" i="11" s="1"/>
  <c r="AA1453" i="11"/>
  <c r="Z1453" i="11" s="1"/>
  <c r="AA1454" i="11"/>
  <c r="Z1454" i="11" s="1"/>
  <c r="AA1455" i="11"/>
  <c r="Z1455" i="11" s="1"/>
  <c r="AA1456" i="11"/>
  <c r="Z1456" i="11" s="1"/>
  <c r="AA1457" i="11"/>
  <c r="Z1457" i="11" s="1"/>
  <c r="AA1458" i="11"/>
  <c r="Z1458" i="11" s="1"/>
  <c r="AA1459" i="11"/>
  <c r="Z1459" i="11" s="1"/>
  <c r="AA1460" i="11"/>
  <c r="Z1460" i="11" s="1"/>
  <c r="AA1461" i="11"/>
  <c r="Z1461" i="11" s="1"/>
  <c r="AA1462" i="11"/>
  <c r="Z1462" i="11" s="1"/>
  <c r="AA1463" i="11"/>
  <c r="Z1463" i="11" s="1"/>
  <c r="AA1464" i="11"/>
  <c r="Z1464" i="11" s="1"/>
  <c r="AA1465" i="11"/>
  <c r="Z1465" i="11" s="1"/>
  <c r="AA1466" i="11"/>
  <c r="Z1466" i="11" s="1"/>
  <c r="AA1467" i="11"/>
  <c r="Z1467" i="11" s="1"/>
  <c r="AA1468" i="11"/>
  <c r="Z1468" i="11" s="1"/>
  <c r="AA1469" i="11"/>
  <c r="Z1469" i="11" s="1"/>
  <c r="AA1470" i="11"/>
  <c r="Z1470" i="11" s="1"/>
  <c r="AA1471" i="11"/>
  <c r="Z1471" i="11" s="1"/>
  <c r="AA1472" i="11"/>
  <c r="Z1472" i="11" s="1"/>
  <c r="AA1473" i="11"/>
  <c r="Z1473" i="11" s="1"/>
  <c r="AA1474" i="11"/>
  <c r="Z1474" i="11" s="1"/>
  <c r="AA1475" i="11"/>
  <c r="Z1475" i="11" s="1"/>
  <c r="AA1476" i="11"/>
  <c r="Z1476" i="11" s="1"/>
  <c r="AA1477" i="11"/>
  <c r="Z1477" i="11" s="1"/>
  <c r="AA1478" i="11"/>
  <c r="Z1478" i="11" s="1"/>
  <c r="AA1479" i="11"/>
  <c r="Z1479" i="11" s="1"/>
  <c r="AA1480" i="11"/>
  <c r="Z1480" i="11" s="1"/>
  <c r="AA1481" i="11"/>
  <c r="Z1481" i="11" s="1"/>
  <c r="AA1482" i="11"/>
  <c r="Z1482" i="11" s="1"/>
  <c r="AA1483" i="11"/>
  <c r="Z1483" i="11" s="1"/>
  <c r="AA1484" i="11"/>
  <c r="Z1484" i="11" s="1"/>
  <c r="AA1485" i="11"/>
  <c r="Z1485" i="11" s="1"/>
  <c r="AA1486" i="11"/>
  <c r="Z1486" i="11" s="1"/>
  <c r="AA1487" i="11"/>
  <c r="Z1487" i="11" s="1"/>
  <c r="AA1488" i="11"/>
  <c r="Z1488" i="11" s="1"/>
  <c r="AA1489" i="11"/>
  <c r="Z1489" i="11" s="1"/>
  <c r="AA1490" i="11"/>
  <c r="Z1490" i="11" s="1"/>
  <c r="AA1491" i="11"/>
  <c r="Z1491" i="11" s="1"/>
  <c r="AA1492" i="11"/>
  <c r="Z1492" i="11" s="1"/>
  <c r="AA1493" i="11"/>
  <c r="Z1493" i="11" s="1"/>
  <c r="AA1494" i="11"/>
  <c r="Z1494" i="11" s="1"/>
  <c r="AA1495" i="11"/>
  <c r="Z1495" i="11" s="1"/>
  <c r="AA1496" i="11"/>
  <c r="Z1496" i="11" s="1"/>
  <c r="AA1497" i="11"/>
  <c r="Z1497" i="11" s="1"/>
  <c r="AA1498" i="11"/>
  <c r="Z1498" i="11" s="1"/>
  <c r="AA1499" i="11"/>
  <c r="Z1499" i="11" s="1"/>
  <c r="AA1500" i="11"/>
  <c r="Z1500" i="11" s="1"/>
  <c r="AA1501" i="11"/>
  <c r="Z1501" i="11" s="1"/>
  <c r="AA1502" i="11"/>
  <c r="Z1502" i="11" s="1"/>
  <c r="AA1503" i="11"/>
  <c r="Z1503" i="11" s="1"/>
  <c r="AA1504" i="11"/>
  <c r="Z1504" i="11" s="1"/>
  <c r="AA1505" i="11"/>
  <c r="Z1505" i="11" s="1"/>
  <c r="AA1506" i="11"/>
  <c r="Z1506" i="11" s="1"/>
  <c r="AA1507" i="11"/>
  <c r="Z1507" i="11" s="1"/>
  <c r="AA1508" i="11"/>
  <c r="Z1508" i="11" s="1"/>
  <c r="AA1509" i="11"/>
  <c r="Z1509" i="11" s="1"/>
  <c r="AA1510" i="11"/>
  <c r="Z1510" i="11" s="1"/>
  <c r="AA1511" i="11"/>
  <c r="Z1511" i="11" s="1"/>
  <c r="AA1512" i="11"/>
  <c r="Z1512" i="11" s="1"/>
  <c r="AA1513" i="11"/>
  <c r="Z1513" i="11" s="1"/>
  <c r="AA1514" i="11"/>
  <c r="Z1514" i="11" s="1"/>
  <c r="AA1515" i="11"/>
  <c r="Z1515" i="11" s="1"/>
  <c r="AA1516" i="11"/>
  <c r="Z1516" i="11" s="1"/>
  <c r="AA1517" i="11"/>
  <c r="Z1517" i="11" s="1"/>
  <c r="AA1518" i="11"/>
  <c r="Z1518" i="11" s="1"/>
  <c r="AA1519" i="11"/>
  <c r="Z1519" i="11" s="1"/>
  <c r="AA1520" i="11"/>
  <c r="Z1520" i="11" s="1"/>
  <c r="AA1521" i="11"/>
  <c r="Z1521" i="11" s="1"/>
  <c r="AA1522" i="11"/>
  <c r="Z1522" i="11" s="1"/>
  <c r="AA1523" i="11"/>
  <c r="Z1523" i="11" s="1"/>
  <c r="AA1524" i="11"/>
  <c r="Z1524" i="11" s="1"/>
  <c r="AA1525" i="11"/>
  <c r="Z1525" i="11" s="1"/>
  <c r="AA1526" i="11"/>
  <c r="Z1526" i="11" s="1"/>
  <c r="AA1527" i="11"/>
  <c r="Z1527" i="11" s="1"/>
  <c r="AA1528" i="11"/>
  <c r="Z1528" i="11" s="1"/>
  <c r="AA1529" i="11"/>
  <c r="Z1529" i="11" s="1"/>
  <c r="AA1530" i="11"/>
  <c r="Z1530" i="11" s="1"/>
  <c r="AA1531" i="11"/>
  <c r="Z1531" i="11" s="1"/>
  <c r="AA1532" i="11"/>
  <c r="Z1532" i="11" s="1"/>
  <c r="AA1533" i="11"/>
  <c r="Z1533" i="11" s="1"/>
  <c r="AA1534" i="11"/>
  <c r="Z1534" i="11" s="1"/>
  <c r="AA1535" i="11"/>
  <c r="Z1535" i="11" s="1"/>
  <c r="AA1536" i="11"/>
  <c r="Z1536" i="11" s="1"/>
  <c r="AA1537" i="11"/>
  <c r="Z1537" i="11" s="1"/>
  <c r="AA1538" i="11"/>
  <c r="Z1538" i="11" s="1"/>
  <c r="AA1539" i="11"/>
  <c r="Z1539" i="11" s="1"/>
  <c r="AA1540" i="11"/>
  <c r="Z1540" i="11" s="1"/>
  <c r="AA1541" i="11"/>
  <c r="Z1541" i="11" s="1"/>
  <c r="AA1542" i="11"/>
  <c r="Z1542" i="11" s="1"/>
  <c r="AA1543" i="11"/>
  <c r="Z1543" i="11" s="1"/>
  <c r="AA1544" i="11"/>
  <c r="Z1544" i="11" s="1"/>
  <c r="AA1545" i="11"/>
  <c r="Z1545" i="11" s="1"/>
  <c r="AA1546" i="11"/>
  <c r="Z1546" i="11" s="1"/>
  <c r="AA1547" i="11"/>
  <c r="Z1547" i="11" s="1"/>
  <c r="AA1548" i="11"/>
  <c r="Z1548" i="11" s="1"/>
  <c r="AA1549" i="11"/>
  <c r="Z1549" i="11" s="1"/>
  <c r="AA1550" i="11"/>
  <c r="Z1550" i="11" s="1"/>
  <c r="AA1551" i="11"/>
  <c r="Z1551" i="11" s="1"/>
  <c r="AA1552" i="11"/>
  <c r="Z1552" i="11" s="1"/>
  <c r="AA1553" i="11"/>
  <c r="Z1553" i="11" s="1"/>
  <c r="AA1554" i="11"/>
  <c r="Z1554" i="11" s="1"/>
  <c r="AA1555" i="11"/>
  <c r="Z1555" i="11" s="1"/>
  <c r="AA1556" i="11"/>
  <c r="Z1556" i="11" s="1"/>
  <c r="AA1557" i="11"/>
  <c r="Z1557" i="11" s="1"/>
  <c r="AA1558" i="11"/>
  <c r="Z1558" i="11" s="1"/>
  <c r="AA1559" i="11"/>
  <c r="Z1559" i="11" s="1"/>
  <c r="AA1560" i="11"/>
  <c r="Z1560" i="11" s="1"/>
  <c r="AA1561" i="11"/>
  <c r="Z1561" i="11" s="1"/>
  <c r="AA1562" i="11"/>
  <c r="Z1562" i="11" s="1"/>
  <c r="AA1563" i="11"/>
  <c r="Z1563" i="11" s="1"/>
  <c r="AA1564" i="11"/>
  <c r="Z1564" i="11" s="1"/>
  <c r="AA1565" i="11"/>
  <c r="Z1565" i="11" s="1"/>
  <c r="AA1566" i="11"/>
  <c r="Z1566" i="11" s="1"/>
  <c r="AA1567" i="11"/>
  <c r="Z1567" i="11" s="1"/>
  <c r="AA1568" i="11"/>
  <c r="Z1568" i="11" s="1"/>
  <c r="AA1569" i="11"/>
  <c r="Z1569" i="11" s="1"/>
  <c r="AA1570" i="11"/>
  <c r="Z1570" i="11" s="1"/>
  <c r="AA1571" i="11"/>
  <c r="Z1571" i="11" s="1"/>
  <c r="AA1572" i="11"/>
  <c r="Z1572" i="11" s="1"/>
  <c r="AA1573" i="11"/>
  <c r="Z1573" i="11" s="1"/>
  <c r="AA1574" i="11"/>
  <c r="Z1574" i="11" s="1"/>
  <c r="AA1575" i="11"/>
  <c r="Z1575" i="11" s="1"/>
  <c r="AA1576" i="11"/>
  <c r="Z1576" i="11" s="1"/>
  <c r="AA1577" i="11"/>
  <c r="Z1577" i="11" s="1"/>
  <c r="AA1578" i="11"/>
  <c r="Z1578" i="11" s="1"/>
  <c r="AA1579" i="11"/>
  <c r="Z1579" i="11" s="1"/>
  <c r="AA1580" i="11"/>
  <c r="Z1580" i="11" s="1"/>
  <c r="AA1581" i="11"/>
  <c r="Z1581" i="11" s="1"/>
  <c r="AA1582" i="11"/>
  <c r="Z1582" i="11" s="1"/>
  <c r="AA1583" i="11"/>
  <c r="Z1583" i="11" s="1"/>
  <c r="AA1584" i="11"/>
  <c r="Z1584" i="11" s="1"/>
  <c r="AA1585" i="11"/>
  <c r="Z1585" i="11" s="1"/>
  <c r="AA1586" i="11"/>
  <c r="Z1586" i="11" s="1"/>
  <c r="AA1587" i="11"/>
  <c r="Z1587" i="11" s="1"/>
  <c r="AA1588" i="11"/>
  <c r="Z1588" i="11" s="1"/>
  <c r="AA1589" i="11"/>
  <c r="Z1589" i="11" s="1"/>
  <c r="AA1590" i="11"/>
  <c r="Z1590" i="11" s="1"/>
  <c r="AA1591" i="11"/>
  <c r="Z1591" i="11" s="1"/>
  <c r="AA1592" i="11"/>
  <c r="Z1592" i="11" s="1"/>
  <c r="AA1593" i="11"/>
  <c r="Z1593" i="11" s="1"/>
  <c r="AA1594" i="11"/>
  <c r="Z1594" i="11" s="1"/>
  <c r="AA1595" i="11"/>
  <c r="Z1595" i="11" s="1"/>
  <c r="AA1596" i="11"/>
  <c r="Z1596" i="11" s="1"/>
  <c r="AA1597" i="11"/>
  <c r="Z1597" i="11" s="1"/>
  <c r="AA1598" i="11"/>
  <c r="Z1598" i="11" s="1"/>
  <c r="AA1599" i="11"/>
  <c r="Z1599" i="11" s="1"/>
  <c r="AA1600" i="11"/>
  <c r="Z1600" i="11" s="1"/>
  <c r="AA1601" i="11"/>
  <c r="Z1601" i="11" s="1"/>
  <c r="AA1602" i="11"/>
  <c r="Z1602" i="11" s="1"/>
  <c r="AA1603" i="11"/>
  <c r="Z1603" i="11" s="1"/>
  <c r="AA1604" i="11"/>
  <c r="Z1604" i="11" s="1"/>
  <c r="AA1605" i="11"/>
  <c r="Z1605" i="11" s="1"/>
  <c r="AA1606" i="11"/>
  <c r="Z1606" i="11" s="1"/>
  <c r="AA1607" i="11"/>
  <c r="Z1607" i="11" s="1"/>
  <c r="AA1608" i="11"/>
  <c r="Z1608" i="11" s="1"/>
  <c r="AA1609" i="11"/>
  <c r="Z1609" i="11" s="1"/>
  <c r="AA1610" i="11"/>
  <c r="Z1610" i="11" s="1"/>
  <c r="AA1611" i="11"/>
  <c r="Z1611" i="11" s="1"/>
  <c r="AA1612" i="11"/>
  <c r="Z1612" i="11" s="1"/>
  <c r="AA1613" i="11"/>
  <c r="Z1613" i="11" s="1"/>
  <c r="AA1614" i="11"/>
  <c r="Z1614" i="11" s="1"/>
  <c r="AA1615" i="11"/>
  <c r="Z1615" i="11" s="1"/>
  <c r="AA1616" i="11"/>
  <c r="Z1616" i="11" s="1"/>
  <c r="AA1617" i="11"/>
  <c r="Z1617" i="11" s="1"/>
  <c r="AA1618" i="11"/>
  <c r="Z1618" i="11" s="1"/>
  <c r="AA1619" i="11"/>
  <c r="Z1619" i="11" s="1"/>
  <c r="AA1620" i="11"/>
  <c r="Z1620" i="11" s="1"/>
  <c r="AA1621" i="11"/>
  <c r="Z1621" i="11" s="1"/>
  <c r="AA1622" i="11"/>
  <c r="Z1622" i="11" s="1"/>
  <c r="AA1623" i="11"/>
  <c r="Z1623" i="11" s="1"/>
  <c r="AA1624" i="11"/>
  <c r="Z1624" i="11" s="1"/>
  <c r="AA1625" i="11"/>
  <c r="Z1625" i="11" s="1"/>
  <c r="AA1626" i="11"/>
  <c r="Z1626" i="11" s="1"/>
  <c r="AA1627" i="11"/>
  <c r="Z1627" i="11" s="1"/>
  <c r="AA1628" i="11"/>
  <c r="Z1628" i="11" s="1"/>
  <c r="AA1629" i="11"/>
  <c r="Z1629" i="11" s="1"/>
  <c r="AA1630" i="11"/>
  <c r="Z1630" i="11" s="1"/>
  <c r="AA1631" i="11"/>
  <c r="Z1631" i="11" s="1"/>
  <c r="AA1632" i="11"/>
  <c r="Z1632" i="11" s="1"/>
  <c r="AA1633" i="11"/>
  <c r="Z1633" i="11" s="1"/>
  <c r="AA1634" i="11"/>
  <c r="Z1634" i="11" s="1"/>
  <c r="AA1635" i="11"/>
  <c r="Z1635" i="11" s="1"/>
  <c r="AA1636" i="11"/>
  <c r="Z1636" i="11" s="1"/>
  <c r="AA1637" i="11"/>
  <c r="Z1637" i="11" s="1"/>
  <c r="AA1638" i="11"/>
  <c r="Z1638" i="11" s="1"/>
  <c r="AA1639" i="11"/>
  <c r="Z1639" i="11" s="1"/>
  <c r="AA1640" i="11"/>
  <c r="Z1640" i="11" s="1"/>
  <c r="AA1641" i="11"/>
  <c r="Z1641" i="11" s="1"/>
  <c r="AA1642" i="11"/>
  <c r="Z1642" i="11" s="1"/>
  <c r="AA1643" i="11"/>
  <c r="Z1643" i="11" s="1"/>
  <c r="AA1644" i="11"/>
  <c r="Z1644" i="11" s="1"/>
  <c r="AA1645" i="11"/>
  <c r="Z1645" i="11" s="1"/>
  <c r="AA1646" i="11"/>
  <c r="Z1646" i="11" s="1"/>
  <c r="AA1647" i="11"/>
  <c r="Z1647" i="11" s="1"/>
  <c r="AA1648" i="11"/>
  <c r="Z1648" i="11" s="1"/>
  <c r="AA1649" i="11"/>
  <c r="Z1649" i="11" s="1"/>
  <c r="AA1650" i="11"/>
  <c r="Z1650" i="11" s="1"/>
  <c r="AA1651" i="11"/>
  <c r="Z1651" i="11" s="1"/>
  <c r="AA1652" i="11"/>
  <c r="Z1652" i="11" s="1"/>
  <c r="AA1653" i="11"/>
  <c r="Z1653" i="11" s="1"/>
  <c r="AA1654" i="11"/>
  <c r="Z1654" i="11" s="1"/>
  <c r="AA1655" i="11"/>
  <c r="Z1655" i="11" s="1"/>
  <c r="AA1656" i="11"/>
  <c r="Z1656" i="11" s="1"/>
  <c r="AA1657" i="11"/>
  <c r="Z1657" i="11" s="1"/>
  <c r="AA1658" i="11"/>
  <c r="Z1658" i="11" s="1"/>
  <c r="AA1659" i="11"/>
  <c r="Z1659" i="11" s="1"/>
  <c r="AA1660" i="11"/>
  <c r="Z1660" i="11" s="1"/>
  <c r="AA1661" i="11"/>
  <c r="Z1661" i="11" s="1"/>
  <c r="AA1662" i="11"/>
  <c r="Z1662" i="11" s="1"/>
  <c r="AA1663" i="11"/>
  <c r="Z1663" i="11" s="1"/>
  <c r="AA1664" i="11"/>
  <c r="Z1664" i="11" s="1"/>
  <c r="AA1665" i="11"/>
  <c r="Z1665" i="11" s="1"/>
  <c r="AA1666" i="11"/>
  <c r="Z1666" i="11" s="1"/>
  <c r="AA1667" i="11"/>
  <c r="Z1667" i="11" s="1"/>
  <c r="AA1668" i="11"/>
  <c r="Z1668" i="11" s="1"/>
  <c r="AA1669" i="11"/>
  <c r="Z1669" i="11" s="1"/>
  <c r="AA1670" i="11"/>
  <c r="Z1670" i="11" s="1"/>
  <c r="AA1671" i="11"/>
  <c r="Z1671" i="11" s="1"/>
  <c r="AA1672" i="11"/>
  <c r="Z1672" i="11" s="1"/>
  <c r="AA1673" i="11"/>
  <c r="Z1673" i="11" s="1"/>
  <c r="AA1674" i="11"/>
  <c r="Z1674" i="11" s="1"/>
  <c r="AA1675" i="11"/>
  <c r="Z1675" i="11" s="1"/>
  <c r="AA1676" i="11"/>
  <c r="Z1676" i="11" s="1"/>
  <c r="AA1677" i="11"/>
  <c r="Z1677" i="11" s="1"/>
  <c r="AA1678" i="11"/>
  <c r="Z1678" i="11" s="1"/>
  <c r="AA1679" i="11"/>
  <c r="Z1679" i="11" s="1"/>
  <c r="AA1680" i="11"/>
  <c r="Z1680" i="11" s="1"/>
  <c r="AA1681" i="11"/>
  <c r="Z1681" i="11" s="1"/>
  <c r="AA1682" i="11"/>
  <c r="Z1682" i="11" s="1"/>
  <c r="AA1683" i="11"/>
  <c r="Z1683" i="11" s="1"/>
  <c r="AA1684" i="11"/>
  <c r="Z1684" i="11" s="1"/>
  <c r="AA1685" i="11"/>
  <c r="Z1685" i="11" s="1"/>
  <c r="AA1686" i="11"/>
  <c r="Z1686" i="11" s="1"/>
  <c r="AA1687" i="11"/>
  <c r="Z1687" i="11" s="1"/>
  <c r="AA1688" i="11"/>
  <c r="Z1688" i="11" s="1"/>
  <c r="AA1689" i="11"/>
  <c r="Z1689" i="11" s="1"/>
  <c r="AA1690" i="11"/>
  <c r="Z1690" i="11" s="1"/>
  <c r="AA1691" i="11"/>
  <c r="Z1691" i="11" s="1"/>
  <c r="AA1692" i="11"/>
  <c r="Z1692" i="11" s="1"/>
  <c r="AA1693" i="11"/>
  <c r="Z1693" i="11" s="1"/>
  <c r="AA1694" i="11"/>
  <c r="Z1694" i="11" s="1"/>
  <c r="AA1695" i="11"/>
  <c r="Z1695" i="11" s="1"/>
  <c r="AA1696" i="11"/>
  <c r="Z1696" i="11" s="1"/>
  <c r="AA1697" i="11"/>
  <c r="Z1697" i="11" s="1"/>
  <c r="AA1698" i="11"/>
  <c r="Z1698" i="11" s="1"/>
  <c r="AA1699" i="11"/>
  <c r="Z1699" i="11" s="1"/>
  <c r="AA1700" i="11"/>
  <c r="Z1700" i="11" s="1"/>
  <c r="AA1701" i="11"/>
  <c r="Z1701" i="11" s="1"/>
  <c r="AA1702" i="11"/>
  <c r="Z1702" i="11" s="1"/>
  <c r="AA1703" i="11"/>
  <c r="Z1703" i="11" s="1"/>
  <c r="AA1704" i="11"/>
  <c r="Z1704" i="11" s="1"/>
  <c r="AA1705" i="11"/>
  <c r="Z1705" i="11" s="1"/>
  <c r="AA1706" i="11"/>
  <c r="Z1706" i="11" s="1"/>
  <c r="AA1707" i="11"/>
  <c r="Z1707" i="11" s="1"/>
  <c r="AA1708" i="11"/>
  <c r="Z1708" i="11" s="1"/>
  <c r="AA1709" i="11"/>
  <c r="Z1709" i="11" s="1"/>
  <c r="AA1710" i="11"/>
  <c r="Z1710" i="11" s="1"/>
  <c r="AA1711" i="11"/>
  <c r="Z1711" i="11" s="1"/>
  <c r="AA1712" i="11"/>
  <c r="Z1712" i="11" s="1"/>
  <c r="AA1713" i="11"/>
  <c r="Z1713" i="11" s="1"/>
  <c r="AA1714" i="11"/>
  <c r="Z1714" i="11" s="1"/>
  <c r="AA1715" i="11"/>
  <c r="Z1715" i="11" s="1"/>
  <c r="AA1716" i="11"/>
  <c r="Z1716" i="11" s="1"/>
  <c r="AA1717" i="11"/>
  <c r="Z1717" i="11" s="1"/>
  <c r="AA1718" i="11"/>
  <c r="Z1718" i="11" s="1"/>
  <c r="AA1719" i="11"/>
  <c r="Z1719" i="11" s="1"/>
  <c r="AA1720" i="11"/>
  <c r="Z1720" i="11" s="1"/>
  <c r="AA1721" i="11"/>
  <c r="Z1721" i="11" s="1"/>
  <c r="AA1722" i="11"/>
  <c r="Z1722" i="11" s="1"/>
  <c r="AA1723" i="11"/>
  <c r="Z1723" i="11" s="1"/>
  <c r="AA1724" i="11"/>
  <c r="Z1724" i="11" s="1"/>
  <c r="AA1725" i="11"/>
  <c r="Z1725" i="11" s="1"/>
  <c r="AA1726" i="11"/>
  <c r="Z1726" i="11" s="1"/>
  <c r="AA1727" i="11"/>
  <c r="Z1727" i="11" s="1"/>
  <c r="AA1728" i="11"/>
  <c r="Z1728" i="11" s="1"/>
  <c r="AA1729" i="11"/>
  <c r="Z1729" i="11" s="1"/>
  <c r="AA1730" i="11"/>
  <c r="Z1730" i="11" s="1"/>
  <c r="AA1731" i="11"/>
  <c r="Z1731" i="11" s="1"/>
  <c r="AA1732" i="11"/>
  <c r="Z1732" i="11" s="1"/>
  <c r="AA1733" i="11"/>
  <c r="Z1733" i="11" s="1"/>
  <c r="AA1734" i="11"/>
  <c r="Z1734" i="11" s="1"/>
  <c r="AA1735" i="11"/>
  <c r="Z1735" i="11" s="1"/>
  <c r="AA1736" i="11"/>
  <c r="Z1736" i="11" s="1"/>
  <c r="AA1737" i="11"/>
  <c r="Z1737" i="11" s="1"/>
  <c r="AA1738" i="11"/>
  <c r="Z1738" i="11" s="1"/>
  <c r="AA1739" i="11"/>
  <c r="Z1739" i="11" s="1"/>
  <c r="AA1740" i="11"/>
  <c r="Z1740" i="11" s="1"/>
  <c r="AA1741" i="11"/>
  <c r="Z1741" i="11" s="1"/>
  <c r="AA1742" i="11"/>
  <c r="Z1742" i="11" s="1"/>
  <c r="AA1743" i="11"/>
  <c r="Z1743" i="11" s="1"/>
  <c r="AA1744" i="11"/>
  <c r="Z1744" i="11" s="1"/>
  <c r="AA1745" i="11"/>
  <c r="Z1745" i="11" s="1"/>
  <c r="AA1746" i="11"/>
  <c r="Z1746" i="11" s="1"/>
  <c r="AA1747" i="11"/>
  <c r="Z1747" i="11" s="1"/>
  <c r="AA1748" i="11"/>
  <c r="Z1748" i="11" s="1"/>
  <c r="AA1749" i="11"/>
  <c r="Z1749" i="11" s="1"/>
  <c r="AA1750" i="11"/>
  <c r="Z1750" i="11" s="1"/>
  <c r="AA1751" i="11"/>
  <c r="Z1751" i="11" s="1"/>
  <c r="AA1752" i="11"/>
  <c r="Z1752" i="11" s="1"/>
  <c r="AA1753" i="11"/>
  <c r="Z1753" i="11" s="1"/>
  <c r="AA1754" i="11"/>
  <c r="Z1754" i="11" s="1"/>
  <c r="AA1755" i="11"/>
  <c r="Z1755" i="11" s="1"/>
  <c r="AA1756" i="11"/>
  <c r="Z1756" i="11" s="1"/>
  <c r="AA1757" i="11"/>
  <c r="Z1757" i="11" s="1"/>
  <c r="AA1758" i="11"/>
  <c r="Z1758" i="11" s="1"/>
  <c r="AA1759" i="11"/>
  <c r="Z1759" i="11" s="1"/>
  <c r="AA1760" i="11"/>
  <c r="Z1760" i="11" s="1"/>
  <c r="AA1761" i="11"/>
  <c r="Z1761" i="11" s="1"/>
  <c r="AA1762" i="11"/>
  <c r="Z1762" i="11" s="1"/>
  <c r="AA1763" i="11"/>
  <c r="Z1763" i="11" s="1"/>
  <c r="AA1764" i="11"/>
  <c r="Z1764" i="11" s="1"/>
  <c r="AA1765" i="11"/>
  <c r="Z1765" i="11" s="1"/>
  <c r="AA1766" i="11"/>
  <c r="Z1766" i="11" s="1"/>
  <c r="AA1767" i="11"/>
  <c r="Z1767" i="11" s="1"/>
  <c r="AA1768" i="11"/>
  <c r="Z1768" i="11" s="1"/>
  <c r="AA1769" i="11"/>
  <c r="Z1769" i="11" s="1"/>
  <c r="AA1770" i="11"/>
  <c r="Z1770" i="11" s="1"/>
  <c r="AA1771" i="11"/>
  <c r="Z1771" i="11" s="1"/>
  <c r="AA1772" i="11"/>
  <c r="Z1772" i="11" s="1"/>
  <c r="AA1773" i="11"/>
  <c r="Z1773" i="11" s="1"/>
  <c r="AA1774" i="11"/>
  <c r="Z1774" i="11" s="1"/>
  <c r="AA1775" i="11"/>
  <c r="Z1775" i="11" s="1"/>
  <c r="AA1776" i="11"/>
  <c r="Z1776" i="11" s="1"/>
  <c r="AA1777" i="11"/>
  <c r="Z1777" i="11" s="1"/>
  <c r="AA1778" i="11"/>
  <c r="Z1778" i="11" s="1"/>
  <c r="AA1779" i="11"/>
  <c r="Z1779" i="11" s="1"/>
  <c r="AA1780" i="11"/>
  <c r="Z1780" i="11" s="1"/>
  <c r="AA1781" i="11"/>
  <c r="Z1781" i="11" s="1"/>
  <c r="AA1782" i="11"/>
  <c r="Z1782" i="11" s="1"/>
  <c r="AA1783" i="11"/>
  <c r="Z1783" i="11" s="1"/>
  <c r="AA1784" i="11"/>
  <c r="Z1784" i="11" s="1"/>
  <c r="AA1785" i="11"/>
  <c r="Z1785" i="11" s="1"/>
  <c r="AA1786" i="11"/>
  <c r="Z1786" i="11" s="1"/>
  <c r="AA1787" i="11"/>
  <c r="Z1787" i="11" s="1"/>
  <c r="AA1788" i="11"/>
  <c r="Z1788" i="11" s="1"/>
  <c r="AA1789" i="11"/>
  <c r="Z1789" i="11" s="1"/>
  <c r="AA1790" i="11"/>
  <c r="Z1790" i="11" s="1"/>
  <c r="AA1791" i="11"/>
  <c r="Z1791" i="11" s="1"/>
  <c r="AA1792" i="11"/>
  <c r="Z1792" i="11" s="1"/>
  <c r="AA1793" i="11"/>
  <c r="Z1793" i="11" s="1"/>
  <c r="AA1794" i="11"/>
  <c r="Z1794" i="11" s="1"/>
  <c r="AA1795" i="11"/>
  <c r="Z1795" i="11" s="1"/>
  <c r="AA1796" i="11"/>
  <c r="Z1796" i="11" s="1"/>
  <c r="AA1797" i="11"/>
  <c r="Z1797" i="11" s="1"/>
  <c r="AA1798" i="11"/>
  <c r="Z1798" i="11" s="1"/>
  <c r="AA1799" i="11"/>
  <c r="Z1799" i="11" s="1"/>
  <c r="AA1800" i="11"/>
  <c r="Z1800" i="11" s="1"/>
  <c r="AA1801" i="11"/>
  <c r="Z1801" i="11" s="1"/>
  <c r="AA1802" i="11"/>
  <c r="Z1802" i="11" s="1"/>
  <c r="AA1803" i="11"/>
  <c r="Z1803" i="11" s="1"/>
  <c r="AA1804" i="11"/>
  <c r="Z1804" i="11" s="1"/>
  <c r="AA1805" i="11"/>
  <c r="Z1805" i="11" s="1"/>
  <c r="AA1806" i="11"/>
  <c r="Z1806" i="11" s="1"/>
  <c r="AA1807" i="11"/>
  <c r="Z1807" i="11" s="1"/>
  <c r="AA1808" i="11"/>
  <c r="Z1808" i="11" s="1"/>
  <c r="AA1809" i="11"/>
  <c r="Z1809" i="11" s="1"/>
  <c r="AA1810" i="11"/>
  <c r="Z1810" i="11" s="1"/>
  <c r="AA1811" i="11"/>
  <c r="Z1811" i="11" s="1"/>
  <c r="AA1812" i="11"/>
  <c r="Z1812" i="11" s="1"/>
  <c r="AA1813" i="11"/>
  <c r="Z1813" i="11" s="1"/>
  <c r="AA1814" i="11"/>
  <c r="Z1814" i="11" s="1"/>
  <c r="AA1815" i="11"/>
  <c r="Z1815" i="11" s="1"/>
  <c r="AA1816" i="11"/>
  <c r="Z1816" i="11" s="1"/>
  <c r="AA1817" i="11"/>
  <c r="Z1817" i="11" s="1"/>
  <c r="AA1818" i="11"/>
  <c r="Z1818" i="11" s="1"/>
  <c r="AA1819" i="11"/>
  <c r="Z1819" i="11" s="1"/>
  <c r="AA1820" i="11"/>
  <c r="Z1820" i="11" s="1"/>
  <c r="AA1821" i="11"/>
  <c r="Z1821" i="11" s="1"/>
  <c r="AA1822" i="11"/>
  <c r="Z1822" i="11" s="1"/>
  <c r="AA1823" i="11"/>
  <c r="Z1823" i="11" s="1"/>
  <c r="AA1824" i="11"/>
  <c r="Z1824" i="11" s="1"/>
  <c r="AA1825" i="11"/>
  <c r="Z1825" i="11" s="1"/>
  <c r="AA1826" i="11"/>
  <c r="Z1826" i="11" s="1"/>
  <c r="AA1827" i="11"/>
  <c r="Z1827" i="11" s="1"/>
  <c r="AA1828" i="11"/>
  <c r="Z1828" i="11" s="1"/>
  <c r="AA1829" i="11"/>
  <c r="Z1829" i="11" s="1"/>
  <c r="AA1830" i="11"/>
  <c r="Z1830" i="11" s="1"/>
  <c r="AA1831" i="11"/>
  <c r="Z1831" i="11" s="1"/>
  <c r="AA1832" i="11"/>
  <c r="Z1832" i="11" s="1"/>
  <c r="AA1833" i="11"/>
  <c r="Z1833" i="11" s="1"/>
  <c r="AA1834" i="11"/>
  <c r="Z1834" i="11" s="1"/>
  <c r="AA1835" i="11"/>
  <c r="Z1835" i="11" s="1"/>
  <c r="AA1836" i="11"/>
  <c r="Z1836" i="11" s="1"/>
  <c r="AA1837" i="11"/>
  <c r="Z1837" i="11" s="1"/>
  <c r="AA1838" i="11"/>
  <c r="Z1838" i="11" s="1"/>
  <c r="AA1839" i="11"/>
  <c r="Z1839" i="11" s="1"/>
  <c r="AA1840" i="11"/>
  <c r="Z1840" i="11" s="1"/>
  <c r="AA1841" i="11"/>
  <c r="Z1841" i="11" s="1"/>
  <c r="AA1842" i="11"/>
  <c r="Z1842" i="11" s="1"/>
  <c r="AA1843" i="11"/>
  <c r="Z1843" i="11" s="1"/>
  <c r="AA1844" i="11"/>
  <c r="Z1844" i="11" s="1"/>
  <c r="AA1845" i="11"/>
  <c r="Z1845" i="11" s="1"/>
  <c r="AA1846" i="11"/>
  <c r="Z1846" i="11" s="1"/>
  <c r="AA1847" i="11"/>
  <c r="Z1847" i="11" s="1"/>
  <c r="AA1848" i="11"/>
  <c r="Z1848" i="11" s="1"/>
  <c r="AA1849" i="11"/>
  <c r="Z1849" i="11" s="1"/>
  <c r="AA1850" i="11"/>
  <c r="Z1850" i="11" s="1"/>
  <c r="AA1851" i="11"/>
  <c r="Z1851" i="11" s="1"/>
  <c r="AA1852" i="11"/>
  <c r="Z1852" i="11" s="1"/>
  <c r="AA1853" i="11"/>
  <c r="Z1853" i="11" s="1"/>
  <c r="AA1854" i="11"/>
  <c r="Z1854" i="11" s="1"/>
  <c r="AA1855" i="11"/>
  <c r="Z1855" i="11" s="1"/>
  <c r="AA1856" i="11"/>
  <c r="Z1856" i="11" s="1"/>
  <c r="AA1857" i="11"/>
  <c r="Z1857" i="11" s="1"/>
  <c r="AA1858" i="11"/>
  <c r="Z1858" i="11" s="1"/>
  <c r="AA1859" i="11"/>
  <c r="Z1859" i="11" s="1"/>
  <c r="AA1860" i="11"/>
  <c r="Z1860" i="11" s="1"/>
  <c r="AA1861" i="11"/>
  <c r="Z1861" i="11" s="1"/>
  <c r="AA1862" i="11"/>
  <c r="Z1862" i="11" s="1"/>
  <c r="AA1863" i="11"/>
  <c r="Z1863" i="11" s="1"/>
  <c r="AA1864" i="11"/>
  <c r="Z1864" i="11" s="1"/>
  <c r="AA1865" i="11"/>
  <c r="Z1865" i="11" s="1"/>
  <c r="AA1866" i="11"/>
  <c r="Z1866" i="11" s="1"/>
  <c r="AA1867" i="11"/>
  <c r="Z1867" i="11" s="1"/>
  <c r="AA1868" i="11"/>
  <c r="Z1868" i="11" s="1"/>
  <c r="AA1869" i="11"/>
  <c r="Z1869" i="11" s="1"/>
  <c r="AA1870" i="11"/>
  <c r="Z1870" i="11" s="1"/>
  <c r="AA1871" i="11"/>
  <c r="Z1871" i="11" s="1"/>
  <c r="AA1872" i="11"/>
  <c r="Z1872" i="11" s="1"/>
  <c r="AA1873" i="11"/>
  <c r="Z1873" i="11" s="1"/>
  <c r="AA1874" i="11"/>
  <c r="Z1874" i="11" s="1"/>
  <c r="AA1875" i="11"/>
  <c r="Z1875" i="11" s="1"/>
  <c r="AA1876" i="11"/>
  <c r="Z1876" i="11" s="1"/>
  <c r="AA1877" i="11"/>
  <c r="Z1877" i="11" s="1"/>
  <c r="AA1878" i="11"/>
  <c r="Z1878" i="11" s="1"/>
  <c r="AA1879" i="11"/>
  <c r="Z1879" i="11" s="1"/>
  <c r="AA1880" i="11"/>
  <c r="Z1880" i="11" s="1"/>
  <c r="AA1881" i="11"/>
  <c r="Z1881" i="11" s="1"/>
  <c r="AA1882" i="11"/>
  <c r="Z1882" i="11" s="1"/>
  <c r="AA1883" i="11"/>
  <c r="Z1883" i="11" s="1"/>
  <c r="AA1884" i="11"/>
  <c r="Z1884" i="11" s="1"/>
  <c r="AA1885" i="11"/>
  <c r="Z1885" i="11" s="1"/>
  <c r="AA1886" i="11"/>
  <c r="Z1886" i="11" s="1"/>
  <c r="AA1887" i="11"/>
  <c r="Z1887" i="11" s="1"/>
  <c r="AA1888" i="11"/>
  <c r="Z1888" i="11" s="1"/>
  <c r="AA1889" i="11"/>
  <c r="Z1889" i="11" s="1"/>
  <c r="AA1890" i="11"/>
  <c r="Z1890" i="11" s="1"/>
  <c r="AA1891" i="11"/>
  <c r="Z1891" i="11" s="1"/>
  <c r="AA1892" i="11"/>
  <c r="Z1892" i="11" s="1"/>
  <c r="AA1893" i="11"/>
  <c r="Z1893" i="11" s="1"/>
  <c r="AA1894" i="11"/>
  <c r="Z1894" i="11" s="1"/>
  <c r="AA1895" i="11"/>
  <c r="Z1895" i="11" s="1"/>
  <c r="AA1896" i="11"/>
  <c r="Z1896" i="11" s="1"/>
  <c r="AA1897" i="11"/>
  <c r="Z1897" i="11" s="1"/>
  <c r="AA1898" i="11"/>
  <c r="Z1898" i="11" s="1"/>
  <c r="AA1899" i="11"/>
  <c r="Z1899" i="11" s="1"/>
  <c r="AA1900" i="11"/>
  <c r="Z1900" i="11" s="1"/>
  <c r="AA1901" i="11"/>
  <c r="Z1901" i="11" s="1"/>
  <c r="AA1902" i="11"/>
  <c r="Z1902" i="11" s="1"/>
  <c r="AA1903" i="11"/>
  <c r="Z1903" i="11" s="1"/>
  <c r="AA1904" i="11"/>
  <c r="Z1904" i="11" s="1"/>
  <c r="AA1905" i="11"/>
  <c r="Z1905" i="11" s="1"/>
  <c r="AA1906" i="11"/>
  <c r="Z1906" i="11" s="1"/>
  <c r="AA1907" i="11"/>
  <c r="Z1907" i="11" s="1"/>
  <c r="AA1908" i="11"/>
  <c r="Z1908" i="11" s="1"/>
  <c r="AA1909" i="11"/>
  <c r="Z1909" i="11" s="1"/>
  <c r="AA1910" i="11"/>
  <c r="Z1910" i="11" s="1"/>
  <c r="AA1911" i="11"/>
  <c r="Z1911" i="11" s="1"/>
  <c r="AA1912" i="11"/>
  <c r="Z1912" i="11" s="1"/>
  <c r="AA1913" i="11"/>
  <c r="Z1913" i="11" s="1"/>
  <c r="AA1914" i="11"/>
  <c r="Z1914" i="11" s="1"/>
  <c r="AA1915" i="11"/>
  <c r="Z1915" i="11" s="1"/>
  <c r="AA1916" i="11"/>
  <c r="Z1916" i="11" s="1"/>
  <c r="AA1917" i="11"/>
  <c r="Z1917" i="11" s="1"/>
  <c r="AA1918" i="11"/>
  <c r="Z1918" i="11" s="1"/>
  <c r="AA1919" i="11"/>
  <c r="Z1919" i="11" s="1"/>
  <c r="AA1920" i="11"/>
  <c r="Z1920" i="11" s="1"/>
  <c r="AA1921" i="11"/>
  <c r="Z1921" i="11" s="1"/>
  <c r="AA1922" i="11"/>
  <c r="Z1922" i="11" s="1"/>
  <c r="AA1923" i="11"/>
  <c r="Z1923" i="11" s="1"/>
  <c r="AA1924" i="11"/>
  <c r="Z1924" i="11" s="1"/>
  <c r="AA1925" i="11"/>
  <c r="Z1925" i="11" s="1"/>
  <c r="AA1926" i="11"/>
  <c r="Z1926" i="11" s="1"/>
  <c r="AA1927" i="11"/>
  <c r="Z1927" i="11" s="1"/>
  <c r="AA1928" i="11"/>
  <c r="Z1928" i="11" s="1"/>
  <c r="AA1929" i="11"/>
  <c r="Z1929" i="11" s="1"/>
  <c r="AA1930" i="11"/>
  <c r="Z1930" i="11" s="1"/>
  <c r="AA1931" i="11"/>
  <c r="Z1931" i="11" s="1"/>
  <c r="AA1932" i="11"/>
  <c r="Z1932" i="11" s="1"/>
  <c r="AA1933" i="11"/>
  <c r="Z1933" i="11" s="1"/>
  <c r="AA1934" i="11"/>
  <c r="Z1934" i="11" s="1"/>
  <c r="AA1935" i="11"/>
  <c r="Z1935" i="11" s="1"/>
  <c r="AA1936" i="11"/>
  <c r="Z1936" i="11" s="1"/>
  <c r="AA1937" i="11"/>
  <c r="Z1937" i="11" s="1"/>
  <c r="AA1938" i="11"/>
  <c r="Z1938" i="11" s="1"/>
  <c r="AA1939" i="11"/>
  <c r="Z1939" i="11" s="1"/>
  <c r="AA1940" i="11"/>
  <c r="Z1940" i="11" s="1"/>
  <c r="AA1941" i="11"/>
  <c r="Z1941" i="11" s="1"/>
  <c r="AA1942" i="11"/>
  <c r="Z1942" i="11" s="1"/>
  <c r="AA1943" i="11"/>
  <c r="Z1943" i="11" s="1"/>
  <c r="AA1944" i="11"/>
  <c r="Z1944" i="11" s="1"/>
  <c r="AA1945" i="11"/>
  <c r="Z1945" i="11" s="1"/>
  <c r="AA1946" i="11"/>
  <c r="Z1946" i="11" s="1"/>
  <c r="AA1947" i="11"/>
  <c r="Z1947" i="11" s="1"/>
  <c r="AA1948" i="11"/>
  <c r="Z1948" i="11" s="1"/>
  <c r="AA1949" i="11"/>
  <c r="Z1949" i="11" s="1"/>
  <c r="AA1950" i="11"/>
  <c r="Z1950" i="11" s="1"/>
  <c r="AA1951" i="11"/>
  <c r="Z1951" i="11" s="1"/>
  <c r="AA1952" i="11"/>
  <c r="Z1952" i="11" s="1"/>
  <c r="AA1953" i="11"/>
  <c r="Z1953" i="11" s="1"/>
  <c r="AA1954" i="11"/>
  <c r="Z1954" i="11" s="1"/>
  <c r="AA1955" i="11"/>
  <c r="Z1955" i="11" s="1"/>
  <c r="AA1956" i="11"/>
  <c r="Z1956" i="11" s="1"/>
  <c r="AA1957" i="11"/>
  <c r="Z1957" i="11" s="1"/>
  <c r="AA1958" i="11"/>
  <c r="Z1958" i="11" s="1"/>
  <c r="AA1959" i="11"/>
  <c r="Z1959" i="11" s="1"/>
  <c r="AA1960" i="11"/>
  <c r="Z1960" i="11" s="1"/>
  <c r="AA1961" i="11"/>
  <c r="Z1961" i="11" s="1"/>
  <c r="AA1962" i="11"/>
  <c r="Z1962" i="11" s="1"/>
  <c r="AA1963" i="11"/>
  <c r="Z1963" i="11" s="1"/>
  <c r="AA1964" i="11"/>
  <c r="Z1964" i="11" s="1"/>
  <c r="AA1965" i="11"/>
  <c r="Z1965" i="11" s="1"/>
  <c r="AA1966" i="11"/>
  <c r="Z1966" i="11" s="1"/>
  <c r="AA1967" i="11"/>
  <c r="Z1967" i="11" s="1"/>
  <c r="AA1968" i="11"/>
  <c r="Z1968" i="11" s="1"/>
  <c r="AA1969" i="11"/>
  <c r="Z1969" i="11" s="1"/>
  <c r="AA1970" i="11"/>
  <c r="Z1970" i="11" s="1"/>
  <c r="AA1971" i="11"/>
  <c r="Z1971" i="11" s="1"/>
  <c r="AA1972" i="11"/>
  <c r="Z1972" i="11" s="1"/>
  <c r="AA1973" i="11"/>
  <c r="Z1973" i="11" s="1"/>
  <c r="AA1974" i="11"/>
  <c r="Z1974" i="11" s="1"/>
  <c r="AA1975" i="11"/>
  <c r="Z1975" i="11" s="1"/>
  <c r="AA1976" i="11"/>
  <c r="Z1976" i="11" s="1"/>
  <c r="AA1977" i="11"/>
  <c r="Z1977" i="11" s="1"/>
  <c r="AA1978" i="11"/>
  <c r="Z1978" i="11" s="1"/>
  <c r="AA1979" i="11"/>
  <c r="Z1979" i="11" s="1"/>
  <c r="AA1980" i="11"/>
  <c r="Z1980" i="11" s="1"/>
  <c r="AA1981" i="11"/>
  <c r="Z1981" i="11" s="1"/>
  <c r="AA1982" i="11"/>
  <c r="Z1982" i="11" s="1"/>
  <c r="AA1983" i="11"/>
  <c r="Z1983" i="11" s="1"/>
  <c r="AA1984" i="11"/>
  <c r="Z1984" i="11" s="1"/>
  <c r="AA1985" i="11"/>
  <c r="Z1985" i="11" s="1"/>
  <c r="AA1986" i="11"/>
  <c r="Z1986" i="11" s="1"/>
  <c r="AA1987" i="11"/>
  <c r="Z1987" i="11" s="1"/>
  <c r="AA1988" i="11"/>
  <c r="Z1988" i="11" s="1"/>
  <c r="AA1989" i="11"/>
  <c r="Z1989" i="11" s="1"/>
  <c r="AA1990" i="11"/>
  <c r="Z1990" i="11" s="1"/>
  <c r="AA1991" i="11"/>
  <c r="Z1991" i="11" s="1"/>
  <c r="AA1992" i="11"/>
  <c r="Z1992" i="11" s="1"/>
  <c r="AA1993" i="11"/>
  <c r="Z1993" i="11" s="1"/>
  <c r="AA1994" i="11"/>
  <c r="Z1994" i="11" s="1"/>
  <c r="AA1995" i="11"/>
  <c r="Z1995" i="11" s="1"/>
  <c r="AA1996" i="11"/>
  <c r="Z1996" i="11" s="1"/>
  <c r="AA1997" i="11"/>
  <c r="Z1997" i="11" s="1"/>
  <c r="AA1998" i="11"/>
  <c r="Z1998" i="11" s="1"/>
  <c r="AA1999" i="11"/>
  <c r="Z1999" i="11" s="1"/>
  <c r="AA2000" i="11"/>
  <c r="Z2000" i="11" s="1"/>
  <c r="AA2001" i="11"/>
  <c r="Z2001" i="11" s="1"/>
  <c r="AA2002" i="11"/>
  <c r="Z2002" i="11" s="1"/>
  <c r="AA2003" i="11"/>
  <c r="Z2003" i="11" s="1"/>
  <c r="AA2004" i="11"/>
  <c r="Z2004" i="11" s="1"/>
  <c r="AA2005" i="11"/>
  <c r="Z2005" i="11" s="1"/>
  <c r="AA2006" i="11"/>
  <c r="Z2006" i="11" s="1"/>
  <c r="AA2007" i="11"/>
  <c r="Z2007" i="11" s="1"/>
  <c r="AA2008" i="11"/>
  <c r="Z2008" i="11" s="1"/>
  <c r="AA2009" i="11"/>
  <c r="Z2009" i="11" s="1"/>
  <c r="AA2010" i="11"/>
  <c r="Z2010" i="11" s="1"/>
  <c r="AA2011" i="11"/>
  <c r="Z2011" i="11" s="1"/>
  <c r="AA2012" i="11"/>
  <c r="Z2012" i="11" s="1"/>
  <c r="AA2013" i="11"/>
  <c r="Z2013" i="11" s="1"/>
  <c r="AA2014" i="11"/>
  <c r="Z2014" i="11" s="1"/>
  <c r="AA2015" i="11"/>
  <c r="Z2015" i="11" s="1"/>
  <c r="AA2016" i="11"/>
  <c r="Z2016" i="11" s="1"/>
  <c r="AA2017" i="11"/>
  <c r="Z2017" i="11" s="1"/>
  <c r="AA2018" i="11"/>
  <c r="Z2018" i="11" s="1"/>
  <c r="AA2019" i="11"/>
  <c r="Z2019" i="11" s="1"/>
  <c r="AA2020" i="11"/>
  <c r="Z2020" i="11" s="1"/>
  <c r="AA2021" i="11"/>
  <c r="Z2021" i="11" s="1"/>
  <c r="AA2022" i="11"/>
  <c r="Z2022" i="11" s="1"/>
  <c r="AA2023" i="11"/>
  <c r="Z2023" i="11" s="1"/>
  <c r="AA2024" i="11"/>
  <c r="Z2024" i="11" s="1"/>
  <c r="AA2025" i="11"/>
  <c r="Z2025" i="11" s="1"/>
  <c r="AA2026" i="11"/>
  <c r="Z2026" i="11" s="1"/>
  <c r="AA2027" i="11"/>
  <c r="Z2027" i="11" s="1"/>
  <c r="AA2028" i="11"/>
  <c r="Z2028" i="11" s="1"/>
  <c r="AA2029" i="11"/>
  <c r="Z2029" i="11" s="1"/>
  <c r="AA2030" i="11"/>
  <c r="Z2030" i="11" s="1"/>
  <c r="AA2031" i="11"/>
  <c r="Z2031" i="11" s="1"/>
  <c r="AA2032" i="11"/>
  <c r="Z2032" i="11" s="1"/>
  <c r="AA2033" i="11"/>
  <c r="Z2033" i="11" s="1"/>
  <c r="AA2034" i="11"/>
  <c r="Z2034" i="11" s="1"/>
  <c r="AA2035" i="11"/>
  <c r="Z2035" i="11" s="1"/>
  <c r="AA2036" i="11"/>
  <c r="Z2036" i="11" s="1"/>
  <c r="AA2037" i="11"/>
  <c r="Z2037" i="11" s="1"/>
  <c r="AA2038" i="11"/>
  <c r="Z2038" i="11" s="1"/>
  <c r="AA2039" i="11"/>
  <c r="Z2039" i="11" s="1"/>
  <c r="AA2040" i="11"/>
  <c r="Z2040" i="11" s="1"/>
  <c r="AA2041" i="11"/>
  <c r="Z2041" i="11" s="1"/>
  <c r="AA2042" i="11"/>
  <c r="Z2042" i="11" s="1"/>
  <c r="AA2043" i="11"/>
  <c r="Z2043" i="11" s="1"/>
  <c r="AA2044" i="11"/>
  <c r="Z2044" i="11" s="1"/>
  <c r="AA2045" i="11"/>
  <c r="Z2045" i="11" s="1"/>
  <c r="AA2046" i="11"/>
  <c r="Z2046" i="11" s="1"/>
  <c r="AA2047" i="11"/>
  <c r="Z2047" i="11" s="1"/>
  <c r="AA2048" i="11"/>
  <c r="Z2048" i="11" s="1"/>
  <c r="AA2049" i="11"/>
  <c r="Z2049" i="11" s="1"/>
  <c r="AA2050" i="11"/>
  <c r="Z2050" i="11" s="1"/>
  <c r="AA2051" i="11"/>
  <c r="Z2051" i="11" s="1"/>
  <c r="AA2052" i="11"/>
  <c r="Z2052" i="11" s="1"/>
  <c r="AA2053" i="11"/>
  <c r="Z2053" i="11" s="1"/>
  <c r="AA2054" i="11"/>
  <c r="Z2054" i="11" s="1"/>
  <c r="AA2055" i="11"/>
  <c r="Z2055" i="11" s="1"/>
  <c r="AA2056" i="11"/>
  <c r="Z2056" i="11" s="1"/>
  <c r="AA2057" i="11"/>
  <c r="Z2057" i="11" s="1"/>
  <c r="AA2058" i="11"/>
  <c r="Z2058" i="11" s="1"/>
  <c r="AA2059" i="11"/>
  <c r="Z2059" i="11" s="1"/>
  <c r="AA2060" i="11"/>
  <c r="Z2060" i="11" s="1"/>
  <c r="AA2061" i="11"/>
  <c r="Z2061" i="11" s="1"/>
  <c r="AA2062" i="11"/>
  <c r="Z2062" i="11" s="1"/>
  <c r="AA2063" i="11"/>
  <c r="Z2063" i="11" s="1"/>
  <c r="AA2064" i="11"/>
  <c r="Z2064" i="11" s="1"/>
  <c r="AA2065" i="11"/>
  <c r="Z2065" i="11" s="1"/>
  <c r="AA2066" i="11"/>
  <c r="Z2066" i="11" s="1"/>
  <c r="AA2067" i="11"/>
  <c r="Z2067" i="11" s="1"/>
  <c r="AA2068" i="11"/>
  <c r="Z2068" i="11" s="1"/>
  <c r="AA2069" i="11"/>
  <c r="Z2069" i="11" s="1"/>
  <c r="AA2070" i="11"/>
  <c r="Z2070" i="11" s="1"/>
  <c r="AA2071" i="11"/>
  <c r="Z2071" i="11" s="1"/>
  <c r="AA2072" i="11"/>
  <c r="Z2072" i="11" s="1"/>
  <c r="AA2073" i="11"/>
  <c r="Z2073" i="11" s="1"/>
  <c r="AA2074" i="11"/>
  <c r="Z2074" i="11" s="1"/>
  <c r="AA2075" i="11"/>
  <c r="Z2075" i="11" s="1"/>
  <c r="AA2076" i="11"/>
  <c r="Z2076" i="11" s="1"/>
  <c r="AA2077" i="11"/>
  <c r="Z2077" i="11" s="1"/>
  <c r="AA2078" i="11"/>
  <c r="Z2078" i="11" s="1"/>
  <c r="AA2079" i="11"/>
  <c r="Z2079" i="11" s="1"/>
  <c r="AA2080" i="11"/>
  <c r="Z2080" i="11" s="1"/>
  <c r="AA2081" i="11"/>
  <c r="Z2081" i="11" s="1"/>
  <c r="AA2082" i="11"/>
  <c r="Z2082" i="11" s="1"/>
  <c r="AA2083" i="11"/>
  <c r="Z2083" i="11" s="1"/>
  <c r="AA2084" i="11"/>
  <c r="Z2084" i="11" s="1"/>
  <c r="AA2085" i="11"/>
  <c r="Z2085" i="11" s="1"/>
  <c r="AA2086" i="11"/>
  <c r="Z2086" i="11" s="1"/>
  <c r="AA2087" i="11"/>
  <c r="Z2087" i="11" s="1"/>
  <c r="AA2088" i="11"/>
  <c r="Z2088" i="11" s="1"/>
  <c r="AA2089" i="11"/>
  <c r="Z2089" i="11" s="1"/>
  <c r="AA2090" i="11"/>
  <c r="Z2090" i="11" s="1"/>
  <c r="AA2091" i="11"/>
  <c r="Z2091" i="11" s="1"/>
  <c r="AA2092" i="11"/>
  <c r="Z2092" i="11" s="1"/>
  <c r="AA2093" i="11"/>
  <c r="Z2093" i="11" s="1"/>
  <c r="AA2094" i="11"/>
  <c r="Z2094" i="11" s="1"/>
  <c r="AA2095" i="11"/>
  <c r="Z2095" i="11" s="1"/>
  <c r="AA2096" i="11"/>
  <c r="Z2096" i="11" s="1"/>
  <c r="AA2097" i="11"/>
  <c r="Z2097" i="11" s="1"/>
  <c r="AA2098" i="11"/>
  <c r="Z2098" i="11" s="1"/>
  <c r="AA2099" i="11"/>
  <c r="Z2099" i="11" s="1"/>
  <c r="AA2100" i="11"/>
  <c r="Z2100" i="11" s="1"/>
  <c r="AA2101" i="11"/>
  <c r="Z2101" i="11" s="1"/>
  <c r="AA2102" i="11"/>
  <c r="Z2102" i="11" s="1"/>
  <c r="AA2103" i="11"/>
  <c r="Z2103" i="11" s="1"/>
  <c r="AA2104" i="11"/>
  <c r="Z2104" i="11" s="1"/>
  <c r="AA2105" i="11"/>
  <c r="Z2105" i="11" s="1"/>
  <c r="AA2106" i="11"/>
  <c r="Z2106" i="11" s="1"/>
  <c r="AA2107" i="11"/>
  <c r="Z2107" i="11" s="1"/>
  <c r="AA2108" i="11"/>
  <c r="Z2108" i="11" s="1"/>
  <c r="AA2109" i="11"/>
  <c r="Z2109" i="11" s="1"/>
  <c r="AA2110" i="11"/>
  <c r="Z2110" i="11" s="1"/>
  <c r="AA2111" i="11"/>
  <c r="Z2111" i="11" s="1"/>
  <c r="AA2112" i="11"/>
  <c r="Z2112" i="11" s="1"/>
  <c r="AA2113" i="11"/>
  <c r="Z2113" i="11" s="1"/>
  <c r="AA2114" i="11"/>
  <c r="Z2114" i="11" s="1"/>
  <c r="AA2115" i="11"/>
  <c r="Z2115" i="11" s="1"/>
  <c r="AA2116" i="11"/>
  <c r="Z2116" i="11" s="1"/>
  <c r="AA2117" i="11"/>
  <c r="Z2117" i="11" s="1"/>
  <c r="AA2118" i="11"/>
  <c r="Z2118" i="11" s="1"/>
  <c r="AA2119" i="11"/>
  <c r="Z2119" i="11" s="1"/>
  <c r="AA2120" i="11"/>
  <c r="Z2120" i="11" s="1"/>
  <c r="AA2121" i="11"/>
  <c r="Z2121" i="11" s="1"/>
  <c r="AA2122" i="11"/>
  <c r="Z2122" i="11" s="1"/>
  <c r="AA2123" i="11"/>
  <c r="Z2123" i="11" s="1"/>
  <c r="AA2124" i="11"/>
  <c r="Z2124" i="11" s="1"/>
  <c r="AA2125" i="11"/>
  <c r="Z2125" i="11" s="1"/>
  <c r="AA2126" i="11"/>
  <c r="Z2126" i="11" s="1"/>
  <c r="AA2127" i="11"/>
  <c r="Z2127" i="11" s="1"/>
  <c r="AA2128" i="11"/>
  <c r="Z2128" i="11" s="1"/>
  <c r="AA2129" i="11"/>
  <c r="Z2129" i="11" s="1"/>
  <c r="AA2130" i="11"/>
  <c r="Z2130" i="11" s="1"/>
  <c r="AA2131" i="11"/>
  <c r="Z2131" i="11" s="1"/>
  <c r="AA2132" i="11"/>
  <c r="Z2132" i="11" s="1"/>
  <c r="AA2133" i="11"/>
  <c r="Z2133" i="11" s="1"/>
  <c r="AA2134" i="11"/>
  <c r="Z2134" i="11" s="1"/>
  <c r="AA2135" i="11"/>
  <c r="Z2135" i="11" s="1"/>
  <c r="AA2136" i="11"/>
  <c r="Z2136" i="11" s="1"/>
  <c r="AA2137" i="11"/>
  <c r="Z2137" i="11" s="1"/>
  <c r="AA2138" i="11"/>
  <c r="Z2138" i="11" s="1"/>
  <c r="AA2139" i="11"/>
  <c r="Z2139" i="11" s="1"/>
  <c r="AA2140" i="11"/>
  <c r="Z2140" i="11" s="1"/>
  <c r="AA2141" i="11"/>
  <c r="Z2141" i="11" s="1"/>
  <c r="AA2142" i="11"/>
  <c r="Z2142" i="11" s="1"/>
  <c r="AA2143" i="11"/>
  <c r="Z2143" i="11" s="1"/>
  <c r="AA2144" i="11"/>
  <c r="Z2144" i="11" s="1"/>
  <c r="AA2145" i="11"/>
  <c r="Z2145" i="11" s="1"/>
  <c r="AA2146" i="11"/>
  <c r="Z2146" i="11" s="1"/>
  <c r="AA2147" i="11"/>
  <c r="Z2147" i="11" s="1"/>
  <c r="AA2148" i="11"/>
  <c r="Z2148" i="11" s="1"/>
  <c r="AA2149" i="11"/>
  <c r="Z2149" i="11" s="1"/>
  <c r="AA2150" i="11"/>
  <c r="Z2150" i="11" s="1"/>
  <c r="AA2151" i="11"/>
  <c r="Z2151" i="11" s="1"/>
  <c r="AA2152" i="11"/>
  <c r="Z2152" i="11" s="1"/>
  <c r="AA2153" i="11"/>
  <c r="Z2153" i="11" s="1"/>
  <c r="AA2154" i="11"/>
  <c r="Z2154" i="11" s="1"/>
  <c r="AA2155" i="11"/>
  <c r="Z2155" i="11" s="1"/>
  <c r="AA2156" i="11"/>
  <c r="Z2156" i="11" s="1"/>
  <c r="AA2157" i="11"/>
  <c r="Z2157" i="11" s="1"/>
  <c r="AA2158" i="11"/>
  <c r="Z2158" i="11" s="1"/>
  <c r="AA2159" i="11"/>
  <c r="Z2159" i="11" s="1"/>
  <c r="AA2160" i="11"/>
  <c r="Z2160" i="11" s="1"/>
  <c r="AA2161" i="11"/>
  <c r="Z2161" i="11" s="1"/>
  <c r="AA2162" i="11"/>
  <c r="Z2162" i="11" s="1"/>
  <c r="AA2163" i="11"/>
  <c r="Z2163" i="11" s="1"/>
  <c r="AA2164" i="11"/>
  <c r="Z2164" i="11" s="1"/>
  <c r="AA2165" i="11"/>
  <c r="Z2165" i="11" s="1"/>
  <c r="AA2166" i="11"/>
  <c r="Z2166" i="11" s="1"/>
  <c r="AA2167" i="11"/>
  <c r="Z2167" i="11" s="1"/>
  <c r="AA2168" i="11"/>
  <c r="Z2168" i="11" s="1"/>
  <c r="AA2169" i="11"/>
  <c r="Z2169" i="11" s="1"/>
  <c r="AA2170" i="11"/>
  <c r="Z2170" i="11" s="1"/>
  <c r="AA2171" i="11"/>
  <c r="Z2171" i="11" s="1"/>
  <c r="AA2172" i="11"/>
  <c r="Z2172" i="11" s="1"/>
  <c r="AA2173" i="11"/>
  <c r="Z2173" i="11" s="1"/>
  <c r="AA2174" i="11"/>
  <c r="Z2174" i="11" s="1"/>
  <c r="AA2175" i="11"/>
  <c r="Z2175" i="11" s="1"/>
  <c r="AA2176" i="11"/>
  <c r="Z2176" i="11" s="1"/>
  <c r="AA2177" i="11"/>
  <c r="Z2177" i="11" s="1"/>
  <c r="AA2178" i="11"/>
  <c r="Z2178" i="11" s="1"/>
  <c r="AA2179" i="11"/>
  <c r="Z2179" i="11" s="1"/>
  <c r="AA2180" i="11"/>
  <c r="Z2180" i="11" s="1"/>
  <c r="AA2181" i="11"/>
  <c r="Z2181" i="11" s="1"/>
  <c r="AA2182" i="11"/>
  <c r="Z2182" i="11" s="1"/>
  <c r="AA2183" i="11"/>
  <c r="Z2183" i="11" s="1"/>
  <c r="AA2184" i="11"/>
  <c r="Z2184" i="11" s="1"/>
  <c r="AA2185" i="11"/>
  <c r="Z2185" i="11" s="1"/>
  <c r="AA2186" i="11"/>
  <c r="Z2186" i="11" s="1"/>
  <c r="AA2187" i="11"/>
  <c r="Z2187" i="11" s="1"/>
  <c r="AA2188" i="11"/>
  <c r="Z2188" i="11" s="1"/>
  <c r="AA2189" i="11"/>
  <c r="Z2189" i="11" s="1"/>
  <c r="AA2190" i="11"/>
  <c r="Z2190" i="11" s="1"/>
  <c r="AA2191" i="11"/>
  <c r="Z2191" i="11" s="1"/>
  <c r="AA2192" i="11"/>
  <c r="Z2192" i="11" s="1"/>
  <c r="AA2193" i="11"/>
  <c r="Z2193" i="11" s="1"/>
  <c r="AA2194" i="11"/>
  <c r="Z2194" i="11" s="1"/>
  <c r="AA2195" i="11"/>
  <c r="Z2195" i="11" s="1"/>
  <c r="AA2196" i="11"/>
  <c r="Z2196" i="11" s="1"/>
  <c r="AA2197" i="11"/>
  <c r="Z2197" i="11" s="1"/>
  <c r="AA2198" i="11"/>
  <c r="Z2198" i="11" s="1"/>
  <c r="AA2199" i="11"/>
  <c r="Z2199" i="11" s="1"/>
  <c r="AA2200" i="11"/>
  <c r="Z2200" i="11" s="1"/>
  <c r="AA2201" i="11"/>
  <c r="Z2201" i="11" s="1"/>
  <c r="AA2202" i="11"/>
  <c r="Z2202" i="11" s="1"/>
  <c r="AA2203" i="11"/>
  <c r="Z2203" i="11" s="1"/>
  <c r="AA2204" i="11"/>
  <c r="Z2204" i="11" s="1"/>
  <c r="AA2205" i="11"/>
  <c r="Z2205" i="11" s="1"/>
  <c r="AA2206" i="11"/>
  <c r="Z2206" i="11" s="1"/>
  <c r="AA2207" i="11"/>
  <c r="Z2207" i="11" s="1"/>
  <c r="AA2208" i="11"/>
  <c r="Z2208" i="11" s="1"/>
  <c r="AA2209" i="11"/>
  <c r="Z2209" i="11" s="1"/>
  <c r="AA2210" i="11"/>
  <c r="Z2210" i="11" s="1"/>
  <c r="AA2211" i="11"/>
  <c r="Z2211" i="11" s="1"/>
  <c r="AA2212" i="11"/>
  <c r="Z2212" i="11" s="1"/>
  <c r="AA2213" i="11"/>
  <c r="Z2213" i="11" s="1"/>
  <c r="AA2214" i="11"/>
  <c r="Z2214" i="11" s="1"/>
  <c r="AA2215" i="11"/>
  <c r="Z2215" i="11" s="1"/>
  <c r="AA2216" i="11"/>
  <c r="Z2216" i="11" s="1"/>
  <c r="AA2217" i="11"/>
  <c r="Z2217" i="11" s="1"/>
  <c r="AA2218" i="11"/>
  <c r="Z2218" i="11" s="1"/>
  <c r="AA2219" i="11"/>
  <c r="Z2219" i="11" s="1"/>
  <c r="AA2220" i="11"/>
  <c r="Z2220" i="11" s="1"/>
  <c r="AA2221" i="11"/>
  <c r="Z2221" i="11" s="1"/>
  <c r="AA2222" i="11"/>
  <c r="Z2222" i="11" s="1"/>
  <c r="AA2223" i="11"/>
  <c r="Z2223" i="11" s="1"/>
  <c r="AA2224" i="11"/>
  <c r="Z2224" i="11" s="1"/>
  <c r="AA2225" i="11"/>
  <c r="Z2225" i="11" s="1"/>
  <c r="AA2226" i="11"/>
  <c r="Z2226" i="11" s="1"/>
  <c r="AA2227" i="11"/>
  <c r="Z2227" i="11" s="1"/>
  <c r="AA2228" i="11"/>
  <c r="Z2228" i="11" s="1"/>
  <c r="AA2229" i="11"/>
  <c r="Z2229" i="11" s="1"/>
  <c r="AA2230" i="11"/>
  <c r="Z2230" i="11" s="1"/>
  <c r="AA2231" i="11"/>
  <c r="Z2231" i="11" s="1"/>
  <c r="AA2232" i="11"/>
  <c r="Z2232" i="11" s="1"/>
  <c r="AA2233" i="11"/>
  <c r="Z2233" i="11" s="1"/>
  <c r="AA2234" i="11"/>
  <c r="Z2234" i="11" s="1"/>
  <c r="AA2235" i="11"/>
  <c r="Z2235" i="11" s="1"/>
  <c r="AA2236" i="11"/>
  <c r="Z2236" i="11" s="1"/>
  <c r="AA2237" i="11"/>
  <c r="Z2237" i="11" s="1"/>
  <c r="AA2238" i="11"/>
  <c r="Z2238" i="11" s="1"/>
  <c r="AA2239" i="11"/>
  <c r="Z2239" i="11" s="1"/>
  <c r="AA2240" i="11"/>
  <c r="Z2240" i="11" s="1"/>
  <c r="AA2241" i="11"/>
  <c r="Z2241" i="11" s="1"/>
  <c r="AA2242" i="11"/>
  <c r="Z2242" i="11" s="1"/>
  <c r="AA2243" i="11"/>
  <c r="Z2243" i="11" s="1"/>
  <c r="AA2244" i="11"/>
  <c r="Z2244" i="11" s="1"/>
  <c r="AA2245" i="11"/>
  <c r="Z2245" i="11" s="1"/>
  <c r="AA2246" i="11"/>
  <c r="Z2246" i="11" s="1"/>
  <c r="AA2247" i="11"/>
  <c r="Z2247" i="11" s="1"/>
  <c r="AA2248" i="11"/>
  <c r="Z2248" i="11" s="1"/>
  <c r="AA2249" i="11"/>
  <c r="Z2249" i="11" s="1"/>
  <c r="AA2250" i="11"/>
  <c r="Z2250" i="11" s="1"/>
  <c r="AA2251" i="11"/>
  <c r="Z2251" i="11" s="1"/>
  <c r="AA2252" i="11"/>
  <c r="Z2252" i="11" s="1"/>
  <c r="AA2253" i="11"/>
  <c r="Z2253" i="11" s="1"/>
  <c r="AA2254" i="11"/>
  <c r="Z2254" i="11" s="1"/>
  <c r="AA2255" i="11"/>
  <c r="Z2255" i="11" s="1"/>
  <c r="AA2256" i="11"/>
  <c r="Z2256" i="11" s="1"/>
  <c r="AA2257" i="11"/>
  <c r="Z2257" i="11" s="1"/>
  <c r="AA2258" i="11"/>
  <c r="Z2258" i="11" s="1"/>
  <c r="AA2259" i="11"/>
  <c r="Z2259" i="11" s="1"/>
  <c r="AA2260" i="11"/>
  <c r="Z2260" i="11" s="1"/>
  <c r="AA2261" i="11"/>
  <c r="Z2261" i="11" s="1"/>
  <c r="AA2262" i="11"/>
  <c r="Z2262" i="11" s="1"/>
  <c r="AA2263" i="11"/>
  <c r="Z2263" i="11" s="1"/>
  <c r="AA2264" i="11"/>
  <c r="Z2264" i="11" s="1"/>
  <c r="AA2265" i="11"/>
  <c r="Z2265" i="11" s="1"/>
  <c r="AA2266" i="11"/>
  <c r="Z2266" i="11" s="1"/>
  <c r="AA2267" i="11"/>
  <c r="Z2267" i="11" s="1"/>
  <c r="AA2268" i="11"/>
  <c r="Z2268" i="11" s="1"/>
  <c r="AA2269" i="11"/>
  <c r="Z2269" i="11" s="1"/>
  <c r="AA2270" i="11"/>
  <c r="Z2270" i="11" s="1"/>
  <c r="AA2271" i="11"/>
  <c r="Z2271" i="11" s="1"/>
  <c r="AA2272" i="11"/>
  <c r="Z2272" i="11" s="1"/>
  <c r="AA2273" i="11"/>
  <c r="Z2273" i="11" s="1"/>
  <c r="AA2274" i="11"/>
  <c r="Z2274" i="11" s="1"/>
  <c r="AA2275" i="11"/>
  <c r="Z2275" i="11" s="1"/>
  <c r="AA2276" i="11"/>
  <c r="Z2276" i="11" s="1"/>
  <c r="AA2277" i="11"/>
  <c r="Z2277" i="11" s="1"/>
  <c r="AA2278" i="11"/>
  <c r="Z2278" i="11" s="1"/>
  <c r="AA2279" i="11"/>
  <c r="Z2279" i="11" s="1"/>
  <c r="AA2280" i="11"/>
  <c r="Z2280" i="11" s="1"/>
  <c r="AA2281" i="11"/>
  <c r="Z2281" i="11" s="1"/>
  <c r="AA2282" i="11"/>
  <c r="Z2282" i="11" s="1"/>
  <c r="AA2283" i="11"/>
  <c r="Z2283" i="11" s="1"/>
  <c r="AA2284" i="11"/>
  <c r="Z2284" i="11" s="1"/>
  <c r="AA2285" i="11"/>
  <c r="Z2285" i="11" s="1"/>
  <c r="AA2286" i="11"/>
  <c r="Z2286" i="11" s="1"/>
  <c r="AA2287" i="11"/>
  <c r="Z2287" i="11" s="1"/>
  <c r="AA2288" i="11"/>
  <c r="Z2288" i="11" s="1"/>
  <c r="AA2289" i="11"/>
  <c r="Z2289" i="11" s="1"/>
  <c r="AA2290" i="11"/>
  <c r="Z2290" i="11" s="1"/>
  <c r="AA2291" i="11"/>
  <c r="Z2291" i="11" s="1"/>
  <c r="AA2292" i="11"/>
  <c r="Z2292" i="11" s="1"/>
  <c r="AA2293" i="11"/>
  <c r="Z2293" i="11" s="1"/>
  <c r="AA2294" i="11"/>
  <c r="Z2294" i="11" s="1"/>
  <c r="AA2295" i="11"/>
  <c r="Z2295" i="11" s="1"/>
  <c r="AA2296" i="11"/>
  <c r="Z2296" i="11" s="1"/>
  <c r="AA2297" i="11"/>
  <c r="Z2297" i="11" s="1"/>
  <c r="AA2298" i="11"/>
  <c r="Z2298" i="11" s="1"/>
  <c r="AA2299" i="11"/>
  <c r="Z2299" i="11" s="1"/>
  <c r="AA2300" i="11"/>
  <c r="Z2300" i="11" s="1"/>
  <c r="AA2301" i="11"/>
  <c r="Z2301" i="11" s="1"/>
  <c r="AA2302" i="11"/>
  <c r="Z2302" i="11" s="1"/>
  <c r="AA2303" i="11"/>
  <c r="Z2303" i="11" s="1"/>
  <c r="AA2304" i="11"/>
  <c r="Z2304" i="11" s="1"/>
  <c r="AA2305" i="11"/>
  <c r="Z2305" i="11" s="1"/>
  <c r="AA2306" i="11"/>
  <c r="Z2306" i="11" s="1"/>
  <c r="AA2307" i="11"/>
  <c r="Z2307" i="11" s="1"/>
  <c r="AA2308" i="11"/>
  <c r="Z2308" i="11" s="1"/>
  <c r="AA2309" i="11"/>
  <c r="Z2309" i="11" s="1"/>
  <c r="AA2310" i="11"/>
  <c r="Z2310" i="11" s="1"/>
  <c r="AA2311" i="11"/>
  <c r="Z2311" i="11" s="1"/>
  <c r="AA2312" i="11"/>
  <c r="Z2312" i="11" s="1"/>
  <c r="AA2313" i="11"/>
  <c r="Z2313" i="11" s="1"/>
  <c r="AA2314" i="11"/>
  <c r="Z2314" i="11" s="1"/>
  <c r="AA2315" i="11"/>
  <c r="Z2315" i="11" s="1"/>
  <c r="AA2316" i="11"/>
  <c r="Z2316" i="11" s="1"/>
  <c r="AA2317" i="11"/>
  <c r="Z2317" i="11" s="1"/>
  <c r="AA2318" i="11"/>
  <c r="Z2318" i="11" s="1"/>
  <c r="AA2319" i="11"/>
  <c r="Z2319" i="11" s="1"/>
  <c r="AA2320" i="11"/>
  <c r="Z2320" i="11" s="1"/>
  <c r="AA2321" i="11"/>
  <c r="Z2321" i="11" s="1"/>
  <c r="AA2322" i="11"/>
  <c r="Z2322" i="11" s="1"/>
  <c r="AA2323" i="11"/>
  <c r="Z2323" i="11" s="1"/>
  <c r="AA2324" i="11"/>
  <c r="Z2324" i="11" s="1"/>
  <c r="AA2325" i="11"/>
  <c r="Z2325" i="11" s="1"/>
  <c r="AA2326" i="11"/>
  <c r="Z2326" i="11" s="1"/>
  <c r="AA2327" i="11"/>
  <c r="Z2327" i="11" s="1"/>
  <c r="AA2328" i="11"/>
  <c r="Z2328" i="11" s="1"/>
  <c r="AA2329" i="11"/>
  <c r="Z2329" i="11" s="1"/>
  <c r="AA2330" i="11"/>
  <c r="Z2330" i="11" s="1"/>
  <c r="AA2331" i="11"/>
  <c r="Z2331" i="11" s="1"/>
  <c r="AA2332" i="11"/>
  <c r="Z2332" i="11" s="1"/>
  <c r="AA2333" i="11"/>
  <c r="Z2333" i="11" s="1"/>
  <c r="AA2334" i="11"/>
  <c r="Z2334" i="11" s="1"/>
  <c r="AA2335" i="11"/>
  <c r="Z2335" i="11" s="1"/>
  <c r="AA2336" i="11"/>
  <c r="Z2336" i="11" s="1"/>
  <c r="AA2337" i="11"/>
  <c r="Z2337" i="11" s="1"/>
  <c r="AA2338" i="11"/>
  <c r="Z2338" i="11" s="1"/>
  <c r="AA2339" i="11"/>
  <c r="Z2339" i="11" s="1"/>
  <c r="AA2340" i="11"/>
  <c r="Z2340" i="11" s="1"/>
  <c r="AA2341" i="11"/>
  <c r="Z2341" i="11" s="1"/>
  <c r="AA2342" i="11"/>
  <c r="Z2342" i="11" s="1"/>
  <c r="AA2343" i="11"/>
  <c r="Z2343" i="11" s="1"/>
  <c r="AA2344" i="11"/>
  <c r="Z2344" i="11" s="1"/>
  <c r="AA2345" i="11"/>
  <c r="Z2345" i="11" s="1"/>
  <c r="AA2346" i="11"/>
  <c r="Z2346" i="11" s="1"/>
  <c r="AA2347" i="11"/>
  <c r="Z2347" i="11" s="1"/>
  <c r="AA2348" i="11"/>
  <c r="Z2348" i="11" s="1"/>
  <c r="AA2349" i="11"/>
  <c r="Z2349" i="11" s="1"/>
  <c r="AA2350" i="11"/>
  <c r="Z2350" i="11" s="1"/>
  <c r="AA2351" i="11"/>
  <c r="Z2351" i="11" s="1"/>
  <c r="AA2352" i="11"/>
  <c r="Z2352" i="11" s="1"/>
  <c r="AA2353" i="11"/>
  <c r="Z2353" i="11" s="1"/>
  <c r="AA2354" i="11"/>
  <c r="Z2354" i="11" s="1"/>
  <c r="AA2355" i="11"/>
  <c r="Z2355" i="11" s="1"/>
  <c r="AA2356" i="11"/>
  <c r="Z2356" i="11" s="1"/>
  <c r="AA2357" i="11"/>
  <c r="Z2357" i="11" s="1"/>
  <c r="AA2358" i="11"/>
  <c r="Z2358" i="11" s="1"/>
  <c r="AA2359" i="11"/>
  <c r="Z2359" i="11" s="1"/>
  <c r="AA2360" i="11"/>
  <c r="Z2360" i="11" s="1"/>
  <c r="AA2361" i="11"/>
  <c r="Z2361" i="11" s="1"/>
  <c r="AA2362" i="11"/>
  <c r="Z2362" i="11" s="1"/>
  <c r="AA2363" i="11"/>
  <c r="Z2363" i="11" s="1"/>
  <c r="AA2364" i="11"/>
  <c r="Z2364" i="11" s="1"/>
  <c r="AA2365" i="11"/>
  <c r="Z2365" i="11" s="1"/>
  <c r="AA2366" i="11"/>
  <c r="Z2366" i="11" s="1"/>
  <c r="AA2367" i="11"/>
  <c r="Z2367" i="11" s="1"/>
  <c r="AA2368" i="11"/>
  <c r="Z2368" i="11" s="1"/>
  <c r="AA2369" i="11"/>
  <c r="Z2369" i="11" s="1"/>
  <c r="AA2370" i="11"/>
  <c r="Z2370" i="11" s="1"/>
  <c r="AA2371" i="11"/>
  <c r="Z2371" i="11" s="1"/>
  <c r="AA2372" i="11"/>
  <c r="Z2372" i="11" s="1"/>
  <c r="AA2373" i="11"/>
  <c r="Z2373" i="11" s="1"/>
  <c r="AA2374" i="11"/>
  <c r="Z2374" i="11" s="1"/>
  <c r="AA2375" i="11"/>
  <c r="Z2375" i="11" s="1"/>
  <c r="AA2376" i="11"/>
  <c r="Z2376" i="11" s="1"/>
  <c r="AA2377" i="11"/>
  <c r="Z2377" i="11" s="1"/>
  <c r="AA2378" i="11"/>
  <c r="Z2378" i="11" s="1"/>
  <c r="AA2379" i="11"/>
  <c r="Z2379" i="11" s="1"/>
  <c r="AA2380" i="11"/>
  <c r="Z2380" i="11" s="1"/>
  <c r="AA2381" i="11"/>
  <c r="Z2381" i="11" s="1"/>
  <c r="AA2382" i="11"/>
  <c r="Z2382" i="11" s="1"/>
  <c r="AA2383" i="11"/>
  <c r="Z2383" i="11" s="1"/>
  <c r="AA2384" i="11"/>
  <c r="Z2384" i="11" s="1"/>
  <c r="AA2385" i="11"/>
  <c r="Z2385" i="11" s="1"/>
  <c r="AA2386" i="11"/>
  <c r="Z2386" i="11" s="1"/>
  <c r="AA2387" i="11"/>
  <c r="Z2387" i="11" s="1"/>
  <c r="AA2388" i="11"/>
  <c r="Z2388" i="11" s="1"/>
  <c r="AA2389" i="11"/>
  <c r="Z2389" i="11" s="1"/>
  <c r="AA2390" i="11"/>
  <c r="Z2390" i="11" s="1"/>
  <c r="AA2391" i="11"/>
  <c r="Z2391" i="11" s="1"/>
  <c r="AA2392" i="11"/>
  <c r="Z2392" i="11" s="1"/>
  <c r="AA2393" i="11"/>
  <c r="Z2393" i="11" s="1"/>
  <c r="AA2394" i="11"/>
  <c r="Z2394" i="11" s="1"/>
  <c r="AA2395" i="11"/>
  <c r="Z2395" i="11" s="1"/>
  <c r="AA2396" i="11"/>
  <c r="Z2396" i="11" s="1"/>
  <c r="AA2397" i="11"/>
  <c r="Z2397" i="11" s="1"/>
  <c r="AA2398" i="11"/>
  <c r="Z2398" i="11" s="1"/>
  <c r="AA2399" i="11"/>
  <c r="Z2399" i="11" s="1"/>
  <c r="AA2400" i="11"/>
  <c r="Z2400" i="11" s="1"/>
  <c r="AA2401" i="11"/>
  <c r="Z2401" i="11" s="1"/>
  <c r="AA2402" i="11"/>
  <c r="Z2402" i="11" s="1"/>
  <c r="AA2403" i="11"/>
  <c r="Z2403" i="11" s="1"/>
  <c r="AA2404" i="11"/>
  <c r="Z2404" i="11" s="1"/>
  <c r="AA2405" i="11"/>
  <c r="Z2405" i="11" s="1"/>
  <c r="AA2406" i="11"/>
  <c r="Z2406" i="11" s="1"/>
  <c r="AA2407" i="11"/>
  <c r="Z2407" i="11" s="1"/>
  <c r="AA2408" i="11"/>
  <c r="Z2408" i="11" s="1"/>
  <c r="AA2409" i="11"/>
  <c r="Z2409" i="11" s="1"/>
  <c r="AA2410" i="11"/>
  <c r="Z2410" i="11" s="1"/>
  <c r="AA2411" i="11"/>
  <c r="Z2411" i="11" s="1"/>
  <c r="AA2412" i="11"/>
  <c r="Z2412" i="11" s="1"/>
  <c r="AA2413" i="11"/>
  <c r="Z2413" i="11" s="1"/>
  <c r="AA2414" i="11"/>
  <c r="Z2414" i="11" s="1"/>
  <c r="AA2415" i="11"/>
  <c r="Z2415" i="11" s="1"/>
  <c r="AA2416" i="11"/>
  <c r="Z2416" i="11" s="1"/>
  <c r="AA2417" i="11"/>
  <c r="Z2417" i="11" s="1"/>
  <c r="AA2418" i="11"/>
  <c r="Z2418" i="11" s="1"/>
  <c r="AA2419" i="11"/>
  <c r="Z2419" i="11" s="1"/>
  <c r="AA2420" i="11"/>
  <c r="Z2420" i="11" s="1"/>
  <c r="AA2421" i="11"/>
  <c r="Z2421" i="11" s="1"/>
  <c r="AA2422" i="11"/>
  <c r="Z2422" i="11" s="1"/>
  <c r="AA2423" i="11"/>
  <c r="Z2423" i="11" s="1"/>
  <c r="AA2424" i="11"/>
  <c r="Z2424" i="11" s="1"/>
  <c r="AA2425" i="11"/>
  <c r="Z2425" i="11" s="1"/>
  <c r="AA2426" i="11"/>
  <c r="Z2426" i="11" s="1"/>
  <c r="AA2427" i="11"/>
  <c r="Z2427" i="11" s="1"/>
  <c r="AA2428" i="11"/>
  <c r="Z2428" i="11" s="1"/>
  <c r="AA2429" i="11"/>
  <c r="Z2429" i="11" s="1"/>
  <c r="AA2430" i="11"/>
  <c r="Z2430" i="11" s="1"/>
  <c r="AA2431" i="11"/>
  <c r="Z2431" i="11" s="1"/>
  <c r="AA2432" i="11"/>
  <c r="Z2432" i="11" s="1"/>
  <c r="AA2433" i="11"/>
  <c r="Z2433" i="11" s="1"/>
  <c r="AA2434" i="11"/>
  <c r="Z2434" i="11" s="1"/>
  <c r="AA2435" i="11"/>
  <c r="Z2435" i="11" s="1"/>
  <c r="AA2436" i="11"/>
  <c r="Z2436" i="11" s="1"/>
  <c r="AA2437" i="11"/>
  <c r="Z2437" i="11" s="1"/>
  <c r="AA2438" i="11"/>
  <c r="Z2438" i="11" s="1"/>
  <c r="AA2439" i="11"/>
  <c r="Z2439" i="11" s="1"/>
  <c r="AA2440" i="11"/>
  <c r="Z2440" i="11" s="1"/>
  <c r="AA2441" i="11"/>
  <c r="Z2441" i="11" s="1"/>
  <c r="AA2442" i="11"/>
  <c r="Z2442" i="11" s="1"/>
  <c r="AA2443" i="11"/>
  <c r="Z2443" i="11" s="1"/>
  <c r="AA2444" i="11"/>
  <c r="Z2444" i="11" s="1"/>
  <c r="AA2445" i="11"/>
  <c r="Z2445" i="11" s="1"/>
  <c r="AA2446" i="11"/>
  <c r="Z2446" i="11" s="1"/>
  <c r="AA2447" i="11"/>
  <c r="Z2447" i="11" s="1"/>
  <c r="AA2448" i="11"/>
  <c r="Z2448" i="11" s="1"/>
  <c r="AA2449" i="11"/>
  <c r="Z2449" i="11" s="1"/>
  <c r="AA2450" i="11"/>
  <c r="Z2450" i="11" s="1"/>
  <c r="AA2451" i="11"/>
  <c r="Z2451" i="11" s="1"/>
  <c r="AA2452" i="11"/>
  <c r="Z2452" i="11" s="1"/>
  <c r="AA2453" i="11"/>
  <c r="Z2453" i="11" s="1"/>
  <c r="AA2454" i="11"/>
  <c r="Z2454" i="11" s="1"/>
  <c r="AA2455" i="11"/>
  <c r="Z2455" i="11" s="1"/>
  <c r="AA2456" i="11"/>
  <c r="Z2456" i="11" s="1"/>
  <c r="AA2457" i="11"/>
  <c r="Z2457" i="11" s="1"/>
  <c r="AA2458" i="11"/>
  <c r="Z2458" i="11" s="1"/>
  <c r="AA2459" i="11"/>
  <c r="Z2459" i="11" s="1"/>
  <c r="AA2460" i="11"/>
  <c r="Z2460" i="11" s="1"/>
  <c r="AA2461" i="11"/>
  <c r="Z2461" i="11" s="1"/>
  <c r="AA2462" i="11"/>
  <c r="Z2462" i="11" s="1"/>
  <c r="AA2463" i="11"/>
  <c r="Z2463" i="11" s="1"/>
  <c r="AA2464" i="11"/>
  <c r="Z2464" i="11" s="1"/>
  <c r="AA2465" i="11"/>
  <c r="Z2465" i="11" s="1"/>
  <c r="AA2466" i="11"/>
  <c r="Z2466" i="11" s="1"/>
  <c r="AA2467" i="11"/>
  <c r="Z2467" i="11" s="1"/>
  <c r="AA2468" i="11"/>
  <c r="Z2468" i="11" s="1"/>
  <c r="AA2469" i="11"/>
  <c r="Z2469" i="11" s="1"/>
  <c r="AA2470" i="11"/>
  <c r="Z2470" i="11" s="1"/>
  <c r="AA2471" i="11"/>
  <c r="Z2471" i="11" s="1"/>
  <c r="AA2472" i="11"/>
  <c r="Z2472" i="11" s="1"/>
  <c r="AA2473" i="11"/>
  <c r="Z2473" i="11" s="1"/>
  <c r="AA2474" i="11"/>
  <c r="Z2474" i="11" s="1"/>
  <c r="AA2475" i="11"/>
  <c r="Z2475" i="11" s="1"/>
  <c r="AA2476" i="11"/>
  <c r="Z2476" i="11" s="1"/>
  <c r="AA2477" i="11"/>
  <c r="Z2477" i="11" s="1"/>
  <c r="AA2478" i="11"/>
  <c r="Z2478" i="11" s="1"/>
  <c r="AA2479" i="11"/>
  <c r="Z2479" i="11" s="1"/>
  <c r="AA2480" i="11"/>
  <c r="Z2480" i="11" s="1"/>
  <c r="AA2481" i="11"/>
  <c r="Z2481" i="11" s="1"/>
  <c r="AA2482" i="11"/>
  <c r="Z2482" i="11" s="1"/>
  <c r="AA2483" i="11"/>
  <c r="Z2483" i="11" s="1"/>
  <c r="AA2484" i="11"/>
  <c r="Z2484" i="11" s="1"/>
  <c r="AA2485" i="11"/>
  <c r="Z2485" i="11" s="1"/>
  <c r="AA2486" i="11"/>
  <c r="Z2486" i="11" s="1"/>
  <c r="AA2487" i="11"/>
  <c r="Z2487" i="11" s="1"/>
  <c r="AA2488" i="11"/>
  <c r="Z2488" i="11" s="1"/>
  <c r="AA2489" i="11"/>
  <c r="Z2489" i="11" s="1"/>
  <c r="AA2490" i="11"/>
  <c r="Z2490" i="11" s="1"/>
  <c r="AA2491" i="11"/>
  <c r="Z2491" i="11" s="1"/>
  <c r="AA2492" i="11"/>
  <c r="Z2492" i="11" s="1"/>
  <c r="AA2493" i="11"/>
  <c r="Z2493" i="11" s="1"/>
  <c r="AA2494" i="11"/>
  <c r="Z2494" i="11" s="1"/>
  <c r="AA2495" i="11"/>
  <c r="Z2495" i="11" s="1"/>
  <c r="AA2496" i="11"/>
  <c r="Z2496" i="11" s="1"/>
  <c r="AA2497" i="11"/>
  <c r="Z2497" i="11" s="1"/>
  <c r="AA2498" i="11"/>
  <c r="Z2498" i="11" s="1"/>
  <c r="AA2499" i="11"/>
  <c r="Z2499" i="11" s="1"/>
  <c r="AA2500" i="11"/>
  <c r="Z2500" i="11" s="1"/>
  <c r="AA2501" i="11"/>
  <c r="Z2501" i="11" s="1"/>
  <c r="AA2502" i="11"/>
  <c r="Z2502" i="11" s="1"/>
  <c r="AA2503" i="11"/>
  <c r="Z2503" i="11" s="1"/>
  <c r="AA2504" i="11"/>
  <c r="Z2504" i="11" s="1"/>
  <c r="AA2505" i="11"/>
  <c r="Z2505" i="11" s="1"/>
  <c r="AA2506" i="11"/>
  <c r="Z2506" i="11" s="1"/>
  <c r="AA2507" i="11"/>
  <c r="Z2507" i="11" s="1"/>
  <c r="AA2508" i="11"/>
  <c r="Z2508" i="11" s="1"/>
  <c r="AA2509" i="11"/>
  <c r="Z2509" i="11" s="1"/>
  <c r="AA2510" i="11"/>
  <c r="Z2510" i="11" s="1"/>
  <c r="AA2511" i="11"/>
  <c r="Z2511" i="11" s="1"/>
  <c r="AA2512" i="11"/>
  <c r="Z2512" i="11" s="1"/>
  <c r="AA2513" i="11"/>
  <c r="Z2513" i="11" s="1"/>
  <c r="AA2514" i="11"/>
  <c r="Z2514" i="11" s="1"/>
  <c r="AA2515" i="11"/>
  <c r="Z2515" i="11" s="1"/>
  <c r="AA2516" i="11"/>
  <c r="Z2516" i="11" s="1"/>
  <c r="AA2517" i="11"/>
  <c r="Z2517" i="11" s="1"/>
  <c r="AA2518" i="11"/>
  <c r="Z2518" i="11" s="1"/>
  <c r="AA2519" i="11"/>
  <c r="Z2519" i="11" s="1"/>
  <c r="AA2520" i="11"/>
  <c r="Z2520" i="11" s="1"/>
  <c r="AA2521" i="11"/>
  <c r="Z2521" i="11" s="1"/>
  <c r="AA2522" i="11"/>
  <c r="Z2522" i="11" s="1"/>
  <c r="AA2523" i="11"/>
  <c r="Z2523" i="11" s="1"/>
  <c r="AA2524" i="11"/>
  <c r="Z2524" i="11" s="1"/>
  <c r="AA2525" i="11"/>
  <c r="Z2525" i="11" s="1"/>
  <c r="AA2526" i="11"/>
  <c r="Z2526" i="11" s="1"/>
  <c r="AA2527" i="11"/>
  <c r="Z2527" i="11" s="1"/>
  <c r="AA2528" i="11"/>
  <c r="Z2528" i="11" s="1"/>
  <c r="AA2529" i="11"/>
  <c r="Z2529" i="11" s="1"/>
  <c r="AA2530" i="11"/>
  <c r="Z2530" i="11" s="1"/>
  <c r="AA2531" i="11"/>
  <c r="Z2531" i="11" s="1"/>
  <c r="AA2532" i="11"/>
  <c r="Z2532" i="11" s="1"/>
  <c r="AA2533" i="11"/>
  <c r="Z2533" i="11" s="1"/>
  <c r="AA2534" i="11"/>
  <c r="Z2534" i="11" s="1"/>
  <c r="AA2535" i="11"/>
  <c r="Z2535" i="11" s="1"/>
  <c r="AA2536" i="11"/>
  <c r="Z2536" i="11" s="1"/>
  <c r="AA2537" i="11"/>
  <c r="Z2537" i="11" s="1"/>
  <c r="AA2538" i="11"/>
  <c r="Z2538" i="11" s="1"/>
  <c r="AA2539" i="11"/>
  <c r="Z2539" i="11" s="1"/>
  <c r="AA2540" i="11"/>
  <c r="Z2540" i="11" s="1"/>
  <c r="AA2541" i="11"/>
  <c r="Z2541" i="11" s="1"/>
  <c r="AA2542" i="11"/>
  <c r="Z2542" i="11" s="1"/>
  <c r="AA2543" i="11"/>
  <c r="Z2543" i="11" s="1"/>
  <c r="AA2544" i="11"/>
  <c r="Z2544" i="11" s="1"/>
  <c r="AA2545" i="11"/>
  <c r="Z2545" i="11" s="1"/>
  <c r="AA2546" i="11"/>
  <c r="Z2546" i="11" s="1"/>
  <c r="AA2547" i="11"/>
  <c r="Z2547" i="11" s="1"/>
  <c r="AA2548" i="11"/>
  <c r="Z2548" i="11" s="1"/>
  <c r="AA2549" i="11"/>
  <c r="Z2549" i="11" s="1"/>
  <c r="AA2550" i="11"/>
  <c r="Z2550" i="11" s="1"/>
  <c r="AA2551" i="11"/>
  <c r="Z2551" i="11" s="1"/>
  <c r="AA2552" i="11"/>
  <c r="Z2552" i="11" s="1"/>
  <c r="AA2553" i="11"/>
  <c r="Z2553" i="11" s="1"/>
  <c r="AA2554" i="11"/>
  <c r="Z2554" i="11" s="1"/>
  <c r="AA2555" i="11"/>
  <c r="Z2555" i="11" s="1"/>
  <c r="AA2556" i="11"/>
  <c r="Z2556" i="11" s="1"/>
  <c r="AA2557" i="11"/>
  <c r="Z2557" i="11" s="1"/>
  <c r="AA2558" i="11"/>
  <c r="Z2558" i="11" s="1"/>
  <c r="AA2559" i="11"/>
  <c r="Z2559" i="11" s="1"/>
  <c r="AA2560" i="11"/>
  <c r="Z2560" i="11" s="1"/>
  <c r="AA2561" i="11"/>
  <c r="Z2561" i="11" s="1"/>
  <c r="AA2562" i="11"/>
  <c r="Z2562" i="11" s="1"/>
  <c r="AA2563" i="11"/>
  <c r="Z2563" i="11" s="1"/>
  <c r="AA2564" i="11"/>
  <c r="Z2564" i="11" s="1"/>
  <c r="AA2565" i="11"/>
  <c r="Z2565" i="11" s="1"/>
  <c r="AA2566" i="11"/>
  <c r="Z2566" i="11" s="1"/>
  <c r="AA2567" i="11"/>
  <c r="Z2567" i="11" s="1"/>
  <c r="AA2568" i="11"/>
  <c r="Z2568" i="11" s="1"/>
  <c r="AA2569" i="11"/>
  <c r="Z2569" i="11" s="1"/>
  <c r="AA2570" i="11"/>
  <c r="Z2570" i="11" s="1"/>
  <c r="AA2571" i="11"/>
  <c r="Z2571" i="11" s="1"/>
  <c r="AA2572" i="11"/>
  <c r="Z2572" i="11" s="1"/>
  <c r="AA2573" i="11"/>
  <c r="Z2573" i="11" s="1"/>
  <c r="AA2574" i="11"/>
  <c r="Z2574" i="11" s="1"/>
  <c r="AA2575" i="11"/>
  <c r="Z2575" i="11" s="1"/>
  <c r="AA2576" i="11"/>
  <c r="Z2576" i="11" s="1"/>
  <c r="AA2577" i="11"/>
  <c r="Z2577" i="11" s="1"/>
  <c r="AA2578" i="11"/>
  <c r="Z2578" i="11" s="1"/>
  <c r="AA2579" i="11"/>
  <c r="Z2579" i="11" s="1"/>
  <c r="AA2580" i="11"/>
  <c r="Z2580" i="11" s="1"/>
  <c r="AA2581" i="11"/>
  <c r="Z2581" i="11" s="1"/>
  <c r="AA2582" i="11"/>
  <c r="Z2582" i="11" s="1"/>
  <c r="AA2583" i="11"/>
  <c r="Z2583" i="11" s="1"/>
  <c r="AA2584" i="11"/>
  <c r="Z2584" i="11" s="1"/>
  <c r="AA2585" i="11"/>
  <c r="Z2585" i="11" s="1"/>
  <c r="AA2586" i="11"/>
  <c r="Z2586" i="11" s="1"/>
  <c r="AA2587" i="11"/>
  <c r="Z2587" i="11" s="1"/>
  <c r="AA2588" i="11"/>
  <c r="Z2588" i="11" s="1"/>
  <c r="AA2589" i="11"/>
  <c r="Z2589" i="11" s="1"/>
  <c r="AA2590" i="11"/>
  <c r="Z2590" i="11" s="1"/>
  <c r="AA2591" i="11"/>
  <c r="Z2591" i="11" s="1"/>
  <c r="AA2592" i="11"/>
  <c r="Z2592" i="11" s="1"/>
  <c r="AA2593" i="11"/>
  <c r="Z2593" i="11" s="1"/>
  <c r="AA2594" i="11"/>
  <c r="Z2594" i="11" s="1"/>
  <c r="AA2595" i="11"/>
  <c r="Z2595" i="11" s="1"/>
  <c r="AA2596" i="11"/>
  <c r="Z2596" i="11" s="1"/>
  <c r="AA2597" i="11"/>
  <c r="Z2597" i="11" s="1"/>
  <c r="AA2598" i="11"/>
  <c r="Z2598" i="11" s="1"/>
  <c r="AA2599" i="11"/>
  <c r="Z2599" i="11" s="1"/>
  <c r="AA2600" i="11"/>
  <c r="Z2600" i="11" s="1"/>
  <c r="AA2601" i="11"/>
  <c r="Z2601" i="11" s="1"/>
  <c r="AA2602" i="11"/>
  <c r="Z2602" i="11" s="1"/>
  <c r="AA2603" i="11"/>
  <c r="Z2603" i="11" s="1"/>
  <c r="AA2604" i="11"/>
  <c r="Z2604" i="11" s="1"/>
  <c r="AA2605" i="11"/>
  <c r="Z2605" i="11" s="1"/>
  <c r="AA2606" i="11"/>
  <c r="Z2606" i="11" s="1"/>
  <c r="AA2607" i="11"/>
  <c r="Z2607" i="11" s="1"/>
  <c r="AA2608" i="11"/>
  <c r="Z2608" i="11" s="1"/>
  <c r="AA2609" i="11"/>
  <c r="Z2609" i="11" s="1"/>
  <c r="AA2610" i="11"/>
  <c r="Z2610" i="11" s="1"/>
  <c r="AA2611" i="11"/>
  <c r="Z2611" i="11" s="1"/>
  <c r="AA2612" i="11"/>
  <c r="Z2612" i="11" s="1"/>
  <c r="AA2613" i="11"/>
  <c r="Z2613" i="11" s="1"/>
  <c r="AA2614" i="11"/>
  <c r="Z2614" i="11" s="1"/>
  <c r="AA2615" i="11"/>
  <c r="Z2615" i="11" s="1"/>
  <c r="AA2616" i="11"/>
  <c r="Z2616" i="11" s="1"/>
  <c r="AA2617" i="11"/>
  <c r="Z2617" i="11" s="1"/>
  <c r="AA2618" i="11"/>
  <c r="Z2618" i="11" s="1"/>
  <c r="AA2619" i="11"/>
  <c r="Z2619" i="11" s="1"/>
  <c r="AA2620" i="11"/>
  <c r="Z2620" i="11" s="1"/>
  <c r="AA2621" i="11"/>
  <c r="Z2621" i="11" s="1"/>
  <c r="AA2622" i="11"/>
  <c r="Z2622" i="11" s="1"/>
  <c r="AA2623" i="11"/>
  <c r="Z2623" i="11" s="1"/>
  <c r="AA2624" i="11"/>
  <c r="Z2624" i="11" s="1"/>
  <c r="AA2625" i="11"/>
  <c r="Z2625" i="11" s="1"/>
  <c r="AA2626" i="11"/>
  <c r="Z2626" i="11" s="1"/>
  <c r="AA2627" i="11"/>
  <c r="Z2627" i="11" s="1"/>
  <c r="AA2628" i="11"/>
  <c r="Z2628" i="11" s="1"/>
  <c r="AA2629" i="11"/>
  <c r="Z2629" i="11" s="1"/>
  <c r="AA2630" i="11"/>
  <c r="Z2630" i="11" s="1"/>
  <c r="AA2631" i="11"/>
  <c r="Z2631" i="11" s="1"/>
  <c r="AA2632" i="11"/>
  <c r="Z2632" i="11" s="1"/>
  <c r="AA2633" i="11"/>
  <c r="Z2633" i="11" s="1"/>
  <c r="AA2634" i="11"/>
  <c r="Z2634" i="11" s="1"/>
  <c r="AA2635" i="11"/>
  <c r="Z2635" i="11" s="1"/>
  <c r="AA2636" i="11"/>
  <c r="Z2636" i="11" s="1"/>
  <c r="AA2637" i="11"/>
  <c r="Z2637" i="11" s="1"/>
  <c r="AA2638" i="11"/>
  <c r="Z2638" i="11" s="1"/>
  <c r="AA2639" i="11"/>
  <c r="Z2639" i="11" s="1"/>
  <c r="AA2640" i="11"/>
  <c r="Z2640" i="11" s="1"/>
  <c r="AA2641" i="11"/>
  <c r="Z2641" i="11" s="1"/>
  <c r="AA2642" i="11"/>
  <c r="Z2642" i="11" s="1"/>
  <c r="AA2643" i="11"/>
  <c r="Z2643" i="11" s="1"/>
  <c r="AA2644" i="11"/>
  <c r="Z2644" i="11" s="1"/>
  <c r="AA2645" i="11"/>
  <c r="Z2645" i="11" s="1"/>
  <c r="AA2646" i="11"/>
  <c r="Z2646" i="11" s="1"/>
  <c r="AA2647" i="11"/>
  <c r="Z2647" i="11" s="1"/>
  <c r="AA2648" i="11"/>
  <c r="Z2648" i="11" s="1"/>
  <c r="AA2649" i="11"/>
  <c r="Z2649" i="11" s="1"/>
  <c r="AA2650" i="11"/>
  <c r="Z2650" i="11" s="1"/>
  <c r="AA2651" i="11"/>
  <c r="Z2651" i="11" s="1"/>
  <c r="AA2652" i="11"/>
  <c r="Z2652" i="11" s="1"/>
  <c r="AA2653" i="11"/>
  <c r="Z2653" i="11" s="1"/>
  <c r="AA2654" i="11"/>
  <c r="Z2654" i="11" s="1"/>
  <c r="AA2655" i="11"/>
  <c r="Z2655" i="11" s="1"/>
  <c r="AA2656" i="11"/>
  <c r="Z2656" i="11" s="1"/>
  <c r="AA2657" i="11"/>
  <c r="Z2657" i="11" s="1"/>
  <c r="AA2658" i="11"/>
  <c r="Z2658" i="11" s="1"/>
  <c r="AA2659" i="11"/>
  <c r="Z2659" i="11" s="1"/>
  <c r="AA2660" i="11"/>
  <c r="Z2660" i="11" s="1"/>
  <c r="AA2661" i="11"/>
  <c r="Z2661" i="11" s="1"/>
  <c r="AA2662" i="11"/>
  <c r="Z2662" i="11" s="1"/>
  <c r="AA2663" i="11"/>
  <c r="Z2663" i="11" s="1"/>
  <c r="AA2664" i="11"/>
  <c r="Z2664" i="11" s="1"/>
  <c r="AA2665" i="11"/>
  <c r="Z2665" i="11" s="1"/>
  <c r="AA2666" i="11"/>
  <c r="Z2666" i="11" s="1"/>
  <c r="AA2667" i="11"/>
  <c r="Z2667" i="11" s="1"/>
  <c r="AA2668" i="11"/>
  <c r="Z2668" i="11" s="1"/>
  <c r="AA2669" i="11"/>
  <c r="Z2669" i="11" s="1"/>
  <c r="AA2670" i="11"/>
  <c r="Z2670" i="11" s="1"/>
  <c r="AA2671" i="11"/>
  <c r="Z2671" i="11" s="1"/>
  <c r="AA2672" i="11"/>
  <c r="Z2672" i="11" s="1"/>
  <c r="AA2673" i="11"/>
  <c r="Z2673" i="11" s="1"/>
  <c r="AA2674" i="11"/>
  <c r="Z2674" i="11" s="1"/>
  <c r="AA2675" i="11"/>
  <c r="Z2675" i="11" s="1"/>
  <c r="AA2676" i="11"/>
  <c r="Z2676" i="11" s="1"/>
  <c r="AA2677" i="11"/>
  <c r="Z2677" i="11" s="1"/>
  <c r="AA2678" i="11"/>
  <c r="Z2678" i="11" s="1"/>
  <c r="AA2679" i="11"/>
  <c r="Z2679" i="11" s="1"/>
  <c r="AA2680" i="11"/>
  <c r="Z2680" i="11" s="1"/>
  <c r="AA2681" i="11"/>
  <c r="Z2681" i="11" s="1"/>
  <c r="AA2682" i="11"/>
  <c r="Z2682" i="11" s="1"/>
  <c r="AA2683" i="11"/>
  <c r="Z2683" i="11" s="1"/>
  <c r="AA2684" i="11"/>
  <c r="Z2684" i="11" s="1"/>
  <c r="AA2685" i="11"/>
  <c r="Z2685" i="11" s="1"/>
  <c r="AA2686" i="11"/>
  <c r="Z2686" i="11" s="1"/>
  <c r="AA2687" i="11"/>
  <c r="Z2687" i="11" s="1"/>
  <c r="AA2688" i="11"/>
  <c r="Z2688" i="11" s="1"/>
  <c r="AA2689" i="11"/>
  <c r="Z2689" i="11" s="1"/>
  <c r="AA2690" i="11"/>
  <c r="Z2690" i="11" s="1"/>
  <c r="AA2691" i="11"/>
  <c r="Z2691" i="11" s="1"/>
  <c r="AA2692" i="11"/>
  <c r="Z2692" i="11" s="1"/>
  <c r="AA2693" i="11"/>
  <c r="Z2693" i="11" s="1"/>
  <c r="AA2694" i="11"/>
  <c r="Z2694" i="11" s="1"/>
  <c r="AA2695" i="11"/>
  <c r="Z2695" i="11" s="1"/>
  <c r="AA2696" i="11"/>
  <c r="Z2696" i="11" s="1"/>
  <c r="AA2697" i="11"/>
  <c r="Z2697" i="11" s="1"/>
  <c r="AA2698" i="11"/>
  <c r="Z2698" i="11" s="1"/>
  <c r="AA2699" i="11"/>
  <c r="Z2699" i="11" s="1"/>
  <c r="AA2700" i="11"/>
  <c r="Z2700" i="11" s="1"/>
  <c r="AA2701" i="11"/>
  <c r="Z2701" i="11" s="1"/>
  <c r="AA2702" i="11"/>
  <c r="Z2702" i="11" s="1"/>
  <c r="AA2703" i="11"/>
  <c r="Z2703" i="11" s="1"/>
  <c r="AA2704" i="11"/>
  <c r="Z2704" i="11" s="1"/>
  <c r="AA2705" i="11"/>
  <c r="Z2705" i="11" s="1"/>
  <c r="AA2706" i="11"/>
  <c r="Z2706" i="11" s="1"/>
  <c r="AA2707" i="11"/>
  <c r="Z2707" i="11" s="1"/>
  <c r="AA2708" i="11"/>
  <c r="Z2708" i="11" s="1"/>
  <c r="AA2709" i="11"/>
  <c r="Z2709" i="11" s="1"/>
  <c r="AA2710" i="11"/>
  <c r="Z2710" i="11" s="1"/>
  <c r="AA2711" i="11"/>
  <c r="Z2711" i="11" s="1"/>
  <c r="AA2712" i="11"/>
  <c r="Z2712" i="11" s="1"/>
  <c r="AA2713" i="11"/>
  <c r="Z2713" i="11" s="1"/>
  <c r="AA2714" i="11"/>
  <c r="Z2714" i="11" s="1"/>
  <c r="AA2715" i="11"/>
  <c r="Z2715" i="11" s="1"/>
  <c r="AA2716" i="11"/>
  <c r="Z2716" i="11" s="1"/>
  <c r="AA2717" i="11"/>
  <c r="Z2717" i="11" s="1"/>
  <c r="AA2718" i="11"/>
  <c r="Z2718" i="11" s="1"/>
  <c r="AA2719" i="11"/>
  <c r="Z2719" i="11" s="1"/>
  <c r="AA2720" i="11"/>
  <c r="Z2720" i="11" s="1"/>
  <c r="AA2721" i="11"/>
  <c r="Z2721" i="11" s="1"/>
  <c r="AA2722" i="11"/>
  <c r="Z2722" i="11" s="1"/>
  <c r="AA2723" i="11"/>
  <c r="Z2723" i="11" s="1"/>
  <c r="AA2724" i="11"/>
  <c r="Z2724" i="11" s="1"/>
  <c r="AA2725" i="11"/>
  <c r="Z2725" i="11" s="1"/>
  <c r="AA2726" i="11"/>
  <c r="Z2726" i="11" s="1"/>
  <c r="AA2727" i="11"/>
  <c r="Z2727" i="11" s="1"/>
  <c r="AA2728" i="11"/>
  <c r="Z2728" i="11" s="1"/>
  <c r="AA2729" i="11"/>
  <c r="Z2729" i="11" s="1"/>
  <c r="AA2730" i="11"/>
  <c r="Z2730" i="11" s="1"/>
  <c r="AA2731" i="11"/>
  <c r="Z2731" i="11" s="1"/>
  <c r="AA2732" i="11"/>
  <c r="Z2732" i="11" s="1"/>
  <c r="AA2733" i="11"/>
  <c r="Z2733" i="11" s="1"/>
  <c r="AA2734" i="11"/>
  <c r="Z2734" i="11" s="1"/>
  <c r="AA2735" i="11"/>
  <c r="Z2735" i="11" s="1"/>
  <c r="AA2736" i="11"/>
  <c r="Z2736" i="11" s="1"/>
  <c r="AA2737" i="11"/>
  <c r="Z2737" i="11" s="1"/>
  <c r="AA2738" i="11"/>
  <c r="Z2738" i="11" s="1"/>
  <c r="AA2739" i="11"/>
  <c r="Z2739" i="11" s="1"/>
  <c r="AA2740" i="11"/>
  <c r="Z2740" i="11" s="1"/>
  <c r="AA2741" i="11"/>
  <c r="Z2741" i="11" s="1"/>
  <c r="AA2742" i="11"/>
  <c r="Z2742" i="11" s="1"/>
  <c r="AA2743" i="11"/>
  <c r="Z2743" i="11" s="1"/>
  <c r="AA2744" i="11"/>
  <c r="Z2744" i="11" s="1"/>
  <c r="AA2745" i="11"/>
  <c r="Z2745" i="11" s="1"/>
  <c r="AA2746" i="11"/>
  <c r="Z2746" i="11" s="1"/>
  <c r="AA2747" i="11"/>
  <c r="Z2747" i="11" s="1"/>
  <c r="AA2748" i="11"/>
  <c r="Z2748" i="11" s="1"/>
  <c r="AA2749" i="11"/>
  <c r="Z2749" i="11" s="1"/>
  <c r="AA2750" i="11"/>
  <c r="Z2750" i="11" s="1"/>
  <c r="AA2751" i="11"/>
  <c r="Z2751" i="11" s="1"/>
  <c r="AA2752" i="11"/>
  <c r="Z2752" i="11" s="1"/>
  <c r="AA2753" i="11"/>
  <c r="Z2753" i="11" s="1"/>
  <c r="AA2754" i="11"/>
  <c r="Z2754" i="11" s="1"/>
  <c r="AA2755" i="11"/>
  <c r="Z2755" i="11" s="1"/>
  <c r="AA2756" i="11"/>
  <c r="Z2756" i="11" s="1"/>
  <c r="AA2757" i="11"/>
  <c r="Z2757" i="11" s="1"/>
  <c r="AA2758" i="11"/>
  <c r="Z2758" i="11" s="1"/>
  <c r="AA2759" i="11"/>
  <c r="Z2759" i="11" s="1"/>
  <c r="AA2760" i="11"/>
  <c r="Z2760" i="11" s="1"/>
  <c r="AA2761" i="11"/>
  <c r="Z2761" i="11" s="1"/>
  <c r="AA2762" i="11"/>
  <c r="Z2762" i="11" s="1"/>
  <c r="AA2763" i="11"/>
  <c r="Z2763" i="11" s="1"/>
  <c r="AA2764" i="11"/>
  <c r="Z2764" i="11" s="1"/>
  <c r="AA2765" i="11"/>
  <c r="Z2765" i="11" s="1"/>
  <c r="AA2766" i="11"/>
  <c r="Z2766" i="11" s="1"/>
  <c r="AA2767" i="11"/>
  <c r="Z2767" i="11" s="1"/>
  <c r="AA2768" i="11"/>
  <c r="Z2768" i="11" s="1"/>
  <c r="AA2769" i="11"/>
  <c r="Z2769" i="11" s="1"/>
  <c r="AA2770" i="11"/>
  <c r="Z2770" i="11" s="1"/>
  <c r="AA2771" i="11"/>
  <c r="Z2771" i="11" s="1"/>
  <c r="AA2772" i="11"/>
  <c r="Z2772" i="11" s="1"/>
  <c r="AA2773" i="11"/>
  <c r="Z2773" i="11" s="1"/>
  <c r="AA2774" i="11"/>
  <c r="Z2774" i="11" s="1"/>
  <c r="AA2775" i="11"/>
  <c r="Z2775" i="11" s="1"/>
  <c r="AA2776" i="11"/>
  <c r="Z2776" i="11" s="1"/>
  <c r="AA2777" i="11"/>
  <c r="Z2777" i="11" s="1"/>
  <c r="AA2778" i="11"/>
  <c r="Z2778" i="11" s="1"/>
  <c r="AA2779" i="11"/>
  <c r="Z2779" i="11" s="1"/>
  <c r="AA2780" i="11"/>
  <c r="Z2780" i="11" s="1"/>
  <c r="AA2781" i="11"/>
  <c r="Z2781" i="11" s="1"/>
  <c r="AA2782" i="11"/>
  <c r="Z2782" i="11" s="1"/>
  <c r="AA2783" i="11"/>
  <c r="Z2783" i="11" s="1"/>
  <c r="AA2784" i="11"/>
  <c r="Z2784" i="11" s="1"/>
  <c r="AA2785" i="11"/>
  <c r="Z2785" i="11" s="1"/>
  <c r="AA2786" i="11"/>
  <c r="Z2786" i="11" s="1"/>
  <c r="AA2787" i="11"/>
  <c r="Z2787" i="11" s="1"/>
  <c r="AA2788" i="11"/>
  <c r="Z2788" i="11" s="1"/>
  <c r="AA2789" i="11"/>
  <c r="Z2789" i="11" s="1"/>
  <c r="AA2790" i="11"/>
  <c r="Z2790" i="11" s="1"/>
  <c r="AA2791" i="11"/>
  <c r="Z2791" i="11" s="1"/>
  <c r="AA2792" i="11"/>
  <c r="Z2792" i="11" s="1"/>
  <c r="AA2793" i="11"/>
  <c r="Z2793" i="11" s="1"/>
  <c r="AA2794" i="11"/>
  <c r="Z2794" i="11" s="1"/>
  <c r="AA2795" i="11"/>
  <c r="Z2795" i="11" s="1"/>
  <c r="AA2796" i="11"/>
  <c r="Z2796" i="11" s="1"/>
  <c r="AA2797" i="11"/>
  <c r="Z2797" i="11" s="1"/>
  <c r="AA2798" i="11"/>
  <c r="Z2798" i="11" s="1"/>
  <c r="AA2799" i="11"/>
  <c r="Z2799" i="11" s="1"/>
  <c r="AA2800" i="11"/>
  <c r="Z2800" i="11" s="1"/>
  <c r="AA2801" i="11"/>
  <c r="Z2801" i="11" s="1"/>
  <c r="AA2802" i="11"/>
  <c r="Z2802" i="11" s="1"/>
  <c r="AA2803" i="11"/>
  <c r="Z2803" i="11" s="1"/>
  <c r="AA2804" i="11"/>
  <c r="Z2804" i="11" s="1"/>
  <c r="AA2805" i="11"/>
  <c r="Z2805" i="11" s="1"/>
  <c r="AA2806" i="11"/>
  <c r="Z2806" i="11" s="1"/>
  <c r="AA2807" i="11"/>
  <c r="Z2807" i="11" s="1"/>
  <c r="AA2808" i="11"/>
  <c r="Z2808" i="11" s="1"/>
  <c r="AA2809" i="11"/>
  <c r="Z2809" i="11" s="1"/>
  <c r="AA2810" i="11"/>
  <c r="Z2810" i="11" s="1"/>
  <c r="AA2811" i="11"/>
  <c r="Z2811" i="11" s="1"/>
  <c r="AA2812" i="11"/>
  <c r="Z2812" i="11" s="1"/>
  <c r="AA2813" i="11"/>
  <c r="Z2813" i="11" s="1"/>
  <c r="AA2814" i="11"/>
  <c r="Z2814" i="11" s="1"/>
  <c r="AA2815" i="11"/>
  <c r="Z2815" i="11" s="1"/>
  <c r="AA2816" i="11"/>
  <c r="Z2816" i="11" s="1"/>
  <c r="AA2817" i="11"/>
  <c r="Z2817" i="11" s="1"/>
  <c r="AA2818" i="11"/>
  <c r="Z2818" i="11" s="1"/>
  <c r="AA2819" i="11"/>
  <c r="Z2819" i="11" s="1"/>
  <c r="AA2820" i="11"/>
  <c r="Z2820" i="11" s="1"/>
  <c r="AA2821" i="11"/>
  <c r="Z2821" i="11" s="1"/>
  <c r="AA2822" i="11"/>
  <c r="Z2822" i="11" s="1"/>
  <c r="AA2823" i="11"/>
  <c r="Z2823" i="11" s="1"/>
  <c r="AA2824" i="11"/>
  <c r="Z2824" i="11" s="1"/>
  <c r="AA2825" i="11"/>
  <c r="Z2825" i="11" s="1"/>
  <c r="AA2826" i="11"/>
  <c r="Z2826" i="11" s="1"/>
  <c r="AA2827" i="11"/>
  <c r="Z2827" i="11" s="1"/>
  <c r="AA2828" i="11"/>
  <c r="Z2828" i="11" s="1"/>
  <c r="AA2829" i="11"/>
  <c r="Z2829" i="11" s="1"/>
  <c r="AA2830" i="11"/>
  <c r="Z2830" i="11" s="1"/>
  <c r="AA2831" i="11"/>
  <c r="Z2831" i="11" s="1"/>
  <c r="AA2832" i="11"/>
  <c r="Z2832" i="11" s="1"/>
  <c r="AA2833" i="11"/>
  <c r="Z2833" i="11" s="1"/>
  <c r="AA2834" i="11"/>
  <c r="Z2834" i="11" s="1"/>
  <c r="AA2835" i="11"/>
  <c r="Z2835" i="11" s="1"/>
  <c r="AA2836" i="11"/>
  <c r="Z2836" i="11" s="1"/>
  <c r="AA2837" i="11"/>
  <c r="Z2837" i="11" s="1"/>
  <c r="AA2838" i="11"/>
  <c r="Z2838" i="11" s="1"/>
  <c r="AA2839" i="11"/>
  <c r="Z2839" i="11" s="1"/>
  <c r="AA2840" i="11"/>
  <c r="Z2840" i="11" s="1"/>
  <c r="AA2841" i="11"/>
  <c r="Z2841" i="11" s="1"/>
  <c r="AA2842" i="11"/>
  <c r="Z2842" i="11" s="1"/>
  <c r="AA2843" i="11"/>
  <c r="Z2843" i="11" s="1"/>
  <c r="AA2844" i="11"/>
  <c r="Z2844" i="11" s="1"/>
  <c r="AA2845" i="11"/>
  <c r="Z2845" i="11" s="1"/>
  <c r="AA2846" i="11"/>
  <c r="Z2846" i="11" s="1"/>
  <c r="AA2847" i="11"/>
  <c r="Z2847" i="11" s="1"/>
  <c r="AA2848" i="11"/>
  <c r="Z2848" i="11" s="1"/>
  <c r="AA2849" i="11"/>
  <c r="Z2849" i="11" s="1"/>
  <c r="AA2850" i="11"/>
  <c r="Z2850" i="11" s="1"/>
  <c r="AA2851" i="11"/>
  <c r="Z2851" i="11" s="1"/>
  <c r="AA2852" i="11"/>
  <c r="Z2852" i="11" s="1"/>
  <c r="AA2853" i="11"/>
  <c r="Z2853" i="11" s="1"/>
  <c r="AA2854" i="11"/>
  <c r="Z2854" i="11" s="1"/>
  <c r="AA2855" i="11"/>
  <c r="Z2855" i="11" s="1"/>
  <c r="AA2856" i="11"/>
  <c r="Z2856" i="11" s="1"/>
  <c r="AA2857" i="11"/>
  <c r="Z2857" i="11" s="1"/>
  <c r="AA2858" i="11"/>
  <c r="Z2858" i="11" s="1"/>
  <c r="AA2859" i="11"/>
  <c r="Z2859" i="11" s="1"/>
  <c r="AA2860" i="11"/>
  <c r="Z2860" i="11" s="1"/>
  <c r="AA2861" i="11"/>
  <c r="Z2861" i="11" s="1"/>
  <c r="AA2862" i="11"/>
  <c r="Z2862" i="11" s="1"/>
  <c r="AA2863" i="11"/>
  <c r="Z2863" i="11" s="1"/>
  <c r="AA2864" i="11"/>
  <c r="Z2864" i="11" s="1"/>
  <c r="AA2865" i="11"/>
  <c r="Z2865" i="11" s="1"/>
  <c r="AA2866" i="11"/>
  <c r="Z2866" i="11" s="1"/>
  <c r="AA2867" i="11"/>
  <c r="Z2867" i="11" s="1"/>
  <c r="AA2868" i="11"/>
  <c r="Z2868" i="11" s="1"/>
  <c r="AA2869" i="11"/>
  <c r="Z2869" i="11" s="1"/>
  <c r="AA2870" i="11"/>
  <c r="Z2870" i="11" s="1"/>
  <c r="AA2871" i="11"/>
  <c r="Z2871" i="11" s="1"/>
  <c r="AA2872" i="11"/>
  <c r="Z2872" i="11" s="1"/>
  <c r="AA2873" i="11"/>
  <c r="Z2873" i="11" s="1"/>
  <c r="AA2874" i="11"/>
  <c r="Z2874" i="11" s="1"/>
  <c r="AA2875" i="11"/>
  <c r="Z2875" i="11" s="1"/>
  <c r="AA2876" i="11"/>
  <c r="Z2876" i="11" s="1"/>
  <c r="AA2877" i="11"/>
  <c r="Z2877" i="11" s="1"/>
  <c r="AA2878" i="11"/>
  <c r="Z2878" i="11" s="1"/>
  <c r="AA2879" i="11"/>
  <c r="Z2879" i="11" s="1"/>
  <c r="AA2880" i="11"/>
  <c r="Z2880" i="11" s="1"/>
  <c r="AA2881" i="11"/>
  <c r="Z2881" i="11" s="1"/>
  <c r="AA2882" i="11"/>
  <c r="Z2882" i="11" s="1"/>
  <c r="AA2883" i="11"/>
  <c r="Z2883" i="11" s="1"/>
  <c r="AA2884" i="11"/>
  <c r="Z2884" i="11" s="1"/>
  <c r="AA2885" i="11"/>
  <c r="Z2885" i="11" s="1"/>
  <c r="AA2886" i="11"/>
  <c r="Z2886" i="11" s="1"/>
  <c r="AA2887" i="11"/>
  <c r="Z2887" i="11" s="1"/>
  <c r="AA2888" i="11"/>
  <c r="Z2888" i="11" s="1"/>
  <c r="AA2889" i="11"/>
  <c r="Z2889" i="11" s="1"/>
  <c r="AA2890" i="11"/>
  <c r="Z2890" i="11" s="1"/>
  <c r="AA2891" i="11"/>
  <c r="Z2891" i="11" s="1"/>
  <c r="AA2892" i="11"/>
  <c r="Z2892" i="11" s="1"/>
  <c r="AA2893" i="11"/>
  <c r="Z2893" i="11" s="1"/>
  <c r="AA2894" i="11"/>
  <c r="Z2894" i="11" s="1"/>
  <c r="AA2895" i="11"/>
  <c r="Z2895" i="11" s="1"/>
  <c r="AA2896" i="11"/>
  <c r="Z2896" i="11" s="1"/>
  <c r="AA2897" i="11"/>
  <c r="Z2897" i="11" s="1"/>
  <c r="AA2898" i="11"/>
  <c r="Z2898" i="11" s="1"/>
  <c r="AA2899" i="11"/>
  <c r="Z2899" i="11" s="1"/>
  <c r="AA2900" i="11"/>
  <c r="Z2900" i="11" s="1"/>
  <c r="AA2901" i="11"/>
  <c r="Z2901" i="11" s="1"/>
  <c r="AA2902" i="11"/>
  <c r="Z2902" i="11" s="1"/>
  <c r="AA2903" i="11"/>
  <c r="Z2903" i="11" s="1"/>
  <c r="AA2904" i="11"/>
  <c r="Z2904" i="11" s="1"/>
  <c r="AA2905" i="11"/>
  <c r="Z2905" i="11" s="1"/>
  <c r="AA2906" i="11"/>
  <c r="Z2906" i="11" s="1"/>
  <c r="AA2907" i="11"/>
  <c r="Z2907" i="11" s="1"/>
  <c r="AA2908" i="11"/>
  <c r="Z2908" i="11" s="1"/>
  <c r="AA2909" i="11"/>
  <c r="Z2909" i="11" s="1"/>
  <c r="AA2910" i="11"/>
  <c r="Z2910" i="11" s="1"/>
  <c r="AA2911" i="11"/>
  <c r="Z2911" i="11" s="1"/>
  <c r="AA2912" i="11"/>
  <c r="Z2912" i="11" s="1"/>
  <c r="AA2913" i="11"/>
  <c r="Z2913" i="11" s="1"/>
  <c r="AA2914" i="11"/>
  <c r="Z2914" i="11" s="1"/>
  <c r="AA2915" i="11"/>
  <c r="Z2915" i="11" s="1"/>
  <c r="AA2916" i="11"/>
  <c r="Z2916" i="11" s="1"/>
  <c r="AA2917" i="11"/>
  <c r="Z2917" i="11" s="1"/>
  <c r="AA2918" i="11"/>
  <c r="Z2918" i="11" s="1"/>
  <c r="AA2919" i="11"/>
  <c r="Z2919" i="11" s="1"/>
  <c r="AA2920" i="11"/>
  <c r="Z2920" i="11" s="1"/>
  <c r="AA2921" i="11"/>
  <c r="Z2921" i="11" s="1"/>
  <c r="AA2922" i="11"/>
  <c r="Z2922" i="11" s="1"/>
  <c r="AA2923" i="11"/>
  <c r="Z2923" i="11" s="1"/>
  <c r="AA2924" i="11"/>
  <c r="Z2924" i="11" s="1"/>
  <c r="AA2925" i="11"/>
  <c r="Z2925" i="11" s="1"/>
  <c r="AA2926" i="11"/>
  <c r="Z2926" i="11" s="1"/>
  <c r="AA2927" i="11"/>
  <c r="Z2927" i="11" s="1"/>
  <c r="AA2928" i="11"/>
  <c r="Z2928" i="11" s="1"/>
  <c r="AA2929" i="11"/>
  <c r="Z2929" i="11" s="1"/>
  <c r="AA2930" i="11"/>
  <c r="Z2930" i="11" s="1"/>
  <c r="AA2931" i="11"/>
  <c r="Z2931" i="11" s="1"/>
  <c r="AA2932" i="11"/>
  <c r="Z2932" i="11" s="1"/>
  <c r="AA2933" i="11"/>
  <c r="Z2933" i="11" s="1"/>
  <c r="AA2934" i="11"/>
  <c r="Z2934" i="11" s="1"/>
  <c r="AA2935" i="11"/>
  <c r="Z2935" i="11" s="1"/>
  <c r="AA2936" i="11"/>
  <c r="Z2936" i="11" s="1"/>
  <c r="AA2937" i="11"/>
  <c r="Z2937" i="11" s="1"/>
  <c r="AA2938" i="11"/>
  <c r="Z2938" i="11" s="1"/>
  <c r="AA2939" i="11"/>
  <c r="Z2939" i="11" s="1"/>
  <c r="AA2940" i="11"/>
  <c r="Z2940" i="11" s="1"/>
  <c r="AA2941" i="11"/>
  <c r="Z2941" i="11" s="1"/>
  <c r="AA2942" i="11"/>
  <c r="Z2942" i="11" s="1"/>
  <c r="AA2943" i="11"/>
  <c r="Z2943" i="11" s="1"/>
  <c r="AA2944" i="11"/>
  <c r="Z2944" i="11" s="1"/>
  <c r="AA2945" i="11"/>
  <c r="Z2945" i="11" s="1"/>
  <c r="AA2946" i="11"/>
  <c r="Z2946" i="11" s="1"/>
  <c r="AA2947" i="11"/>
  <c r="Z2947" i="11" s="1"/>
  <c r="AA2948" i="11"/>
  <c r="Z2948" i="11" s="1"/>
  <c r="AA2949" i="11"/>
  <c r="Z2949" i="11" s="1"/>
  <c r="AA2950" i="11"/>
  <c r="Z2950" i="11" s="1"/>
  <c r="AA2951" i="11"/>
  <c r="Z2951" i="11" s="1"/>
  <c r="AA2952" i="11"/>
  <c r="Z2952" i="11" s="1"/>
  <c r="AA2953" i="11"/>
  <c r="Z2953" i="11" s="1"/>
  <c r="AA2954" i="11"/>
  <c r="Z2954" i="11" s="1"/>
  <c r="AA2955" i="11"/>
  <c r="Z2955" i="11" s="1"/>
  <c r="AA2956" i="11"/>
  <c r="Z2956" i="11" s="1"/>
  <c r="AA2957" i="11"/>
  <c r="Z2957" i="11" s="1"/>
  <c r="AA2958" i="11"/>
  <c r="Z2958" i="11" s="1"/>
  <c r="AA2959" i="11"/>
  <c r="Z2959" i="11" s="1"/>
  <c r="AA2960" i="11"/>
  <c r="Z2960" i="11" s="1"/>
  <c r="AA2961" i="11"/>
  <c r="Z2961" i="11" s="1"/>
  <c r="AA2962" i="11"/>
  <c r="Z2962" i="11" s="1"/>
  <c r="AA2963" i="11"/>
  <c r="Z2963" i="11" s="1"/>
  <c r="AA2964" i="11"/>
  <c r="Z2964" i="11" s="1"/>
  <c r="AA2965" i="11"/>
  <c r="Z2965" i="11" s="1"/>
  <c r="AA2966" i="11"/>
  <c r="Z2966" i="11" s="1"/>
  <c r="AA2967" i="11"/>
  <c r="Z2967" i="11" s="1"/>
  <c r="AA2968" i="11"/>
  <c r="Z2968" i="11" s="1"/>
  <c r="AA2969" i="11"/>
  <c r="Z2969" i="11" s="1"/>
  <c r="AA2970" i="11"/>
  <c r="Z2970" i="11" s="1"/>
  <c r="AA2971" i="11"/>
  <c r="Z2971" i="11" s="1"/>
  <c r="AA2972" i="11"/>
  <c r="Z2972" i="11" s="1"/>
  <c r="AA2973" i="11"/>
  <c r="Z2973" i="11" s="1"/>
  <c r="AA2974" i="11"/>
  <c r="Z2974" i="11" s="1"/>
  <c r="AA2975" i="11"/>
  <c r="Z2975" i="11" s="1"/>
  <c r="AA2976" i="11"/>
  <c r="Z2976" i="11" s="1"/>
  <c r="AA2977" i="11"/>
  <c r="Z2977" i="11" s="1"/>
  <c r="AA2978" i="11"/>
  <c r="Z2978" i="11" s="1"/>
  <c r="AA2979" i="11"/>
  <c r="Z2979" i="11" s="1"/>
  <c r="AA2980" i="11"/>
  <c r="Z2980" i="11" s="1"/>
  <c r="AA2981" i="11"/>
  <c r="Z2981" i="11" s="1"/>
  <c r="AA2982" i="11"/>
  <c r="Z2982" i="11" s="1"/>
  <c r="AA2983" i="11"/>
  <c r="Z2983" i="11" s="1"/>
  <c r="AA2984" i="11"/>
  <c r="Z2984" i="11" s="1"/>
  <c r="AA2985" i="11"/>
  <c r="Z2985" i="11" s="1"/>
  <c r="AA2986" i="11"/>
  <c r="Z2986" i="11" s="1"/>
  <c r="AA2987" i="11"/>
  <c r="Z2987" i="11" s="1"/>
  <c r="AA2988" i="11"/>
  <c r="Z2988" i="11" s="1"/>
  <c r="AA2989" i="11"/>
  <c r="Z2989" i="11" s="1"/>
  <c r="AA2990" i="11"/>
  <c r="Z2990" i="11" s="1"/>
  <c r="AA2991" i="11"/>
  <c r="Z2991" i="11" s="1"/>
  <c r="AA2992" i="11"/>
  <c r="Z2992" i="11" s="1"/>
  <c r="AA2993" i="11"/>
  <c r="Z2993" i="11" s="1"/>
  <c r="AA2994" i="11"/>
  <c r="Z2994" i="11" s="1"/>
  <c r="AA2995" i="11"/>
  <c r="Z2995" i="11" s="1"/>
  <c r="AA2996" i="11"/>
  <c r="Z2996" i="11" s="1"/>
  <c r="AA2997" i="11"/>
  <c r="Z2997" i="11" s="1"/>
  <c r="AA2998" i="11"/>
  <c r="Z2998" i="11" s="1"/>
  <c r="AA2999" i="11"/>
  <c r="Z2999" i="11" s="1"/>
  <c r="AA3000" i="11"/>
  <c r="Z3000" i="11" s="1"/>
  <c r="AA3001" i="11"/>
  <c r="Z3001" i="11" s="1"/>
  <c r="AA3002" i="11"/>
  <c r="Z3002" i="11" s="1"/>
  <c r="AA3003" i="11"/>
  <c r="Z3003" i="11" s="1"/>
  <c r="AA3004" i="11"/>
  <c r="Z3004" i="11" s="1"/>
  <c r="AA3005" i="11"/>
  <c r="Z3005" i="11" s="1"/>
  <c r="AA3006" i="11"/>
  <c r="Z3006" i="11" s="1"/>
  <c r="AA3007" i="11"/>
  <c r="Z3007" i="11" s="1"/>
  <c r="AA3008" i="11"/>
  <c r="Z3008" i="11" s="1"/>
  <c r="AA3009" i="11"/>
  <c r="Z3009" i="11" s="1"/>
  <c r="AA3010" i="11"/>
  <c r="Z3010" i="11" s="1"/>
  <c r="AA3011" i="11"/>
  <c r="Z3011" i="11" s="1"/>
  <c r="AA3012" i="11"/>
  <c r="Z3012" i="11" s="1"/>
  <c r="AA3013" i="11"/>
  <c r="Z3013" i="11" s="1"/>
  <c r="AA3014" i="11"/>
  <c r="Z3014" i="11" s="1"/>
  <c r="AA3015" i="11"/>
  <c r="Z3015" i="11" s="1"/>
  <c r="AA3016" i="11"/>
  <c r="Z3016" i="11" s="1"/>
  <c r="AA3017" i="11"/>
  <c r="Z3017" i="11" s="1"/>
  <c r="AA3018" i="11"/>
  <c r="Z3018" i="11" s="1"/>
  <c r="AA3019" i="11"/>
  <c r="Z3019" i="11" s="1"/>
  <c r="AA3020" i="11"/>
  <c r="Z3020" i="11" s="1"/>
  <c r="AA3021" i="11"/>
  <c r="Z3021" i="11" s="1"/>
  <c r="AA3022" i="11"/>
  <c r="Z3022" i="11" s="1"/>
  <c r="AA3023" i="11"/>
  <c r="Z3023" i="11" s="1"/>
  <c r="AA3024" i="11"/>
  <c r="Z3024" i="11" s="1"/>
  <c r="AA3025" i="11"/>
  <c r="Z3025" i="11" s="1"/>
  <c r="AA3026" i="11"/>
  <c r="Z3026" i="11" s="1"/>
  <c r="AA3027" i="11"/>
  <c r="Z3027" i="11" s="1"/>
  <c r="AA3028" i="11"/>
  <c r="Z3028" i="11" s="1"/>
  <c r="AA3029" i="11"/>
  <c r="Z3029" i="11" s="1"/>
  <c r="AA3030" i="11"/>
  <c r="Z3030" i="11" s="1"/>
  <c r="AA3031" i="11"/>
  <c r="Z3031" i="11" s="1"/>
  <c r="AA3032" i="11"/>
  <c r="Z3032" i="11" s="1"/>
  <c r="AA3033" i="11"/>
  <c r="Z3033" i="11" s="1"/>
  <c r="AA3034" i="11"/>
  <c r="Z3034" i="11" s="1"/>
  <c r="AA3035" i="11"/>
  <c r="Z3035" i="11" s="1"/>
  <c r="AA3036" i="11"/>
  <c r="Z3036" i="11" s="1"/>
  <c r="AA3037" i="11"/>
  <c r="Z3037" i="11" s="1"/>
  <c r="AA3038" i="11"/>
  <c r="Z3038" i="11" s="1"/>
  <c r="AA3039" i="11"/>
  <c r="Z3039" i="11" s="1"/>
  <c r="AA3040" i="11"/>
  <c r="Z3040" i="11" s="1"/>
  <c r="AA3041" i="11"/>
  <c r="Z3041" i="11" s="1"/>
  <c r="AA3042" i="11"/>
  <c r="Z3042" i="11" s="1"/>
  <c r="AA3043" i="11"/>
  <c r="Z3043" i="11" s="1"/>
  <c r="AA3044" i="11"/>
  <c r="Z3044" i="11" s="1"/>
  <c r="AA3045" i="11"/>
  <c r="Z3045" i="11" s="1"/>
  <c r="AA3046" i="11"/>
  <c r="Z3046" i="11" s="1"/>
  <c r="AA3047" i="11"/>
  <c r="Z3047" i="11" s="1"/>
  <c r="AA3048" i="11"/>
  <c r="Z3048" i="11" s="1"/>
  <c r="AA3049" i="11"/>
  <c r="Z3049" i="11" s="1"/>
  <c r="AA3050" i="11"/>
  <c r="Z3050" i="11" s="1"/>
  <c r="AA3051" i="11"/>
  <c r="Z3051" i="11" s="1"/>
  <c r="AA3052" i="11"/>
  <c r="Z3052" i="11" s="1"/>
  <c r="AA3053" i="11"/>
  <c r="Z3053" i="11" s="1"/>
  <c r="AA3054" i="11"/>
  <c r="Z3054" i="11" s="1"/>
  <c r="AA3055" i="11"/>
  <c r="Z3055" i="11" s="1"/>
  <c r="AA3056" i="11"/>
  <c r="Z3056" i="11" s="1"/>
  <c r="AA3057" i="11"/>
  <c r="Z3057" i="11" s="1"/>
  <c r="AA3058" i="11"/>
  <c r="Z3058" i="11" s="1"/>
  <c r="AA3059" i="11"/>
  <c r="Z3059" i="11" s="1"/>
  <c r="AA3060" i="11"/>
  <c r="Z3060" i="11" s="1"/>
  <c r="AA3061" i="11"/>
  <c r="Z3061" i="11" s="1"/>
  <c r="AA3062" i="11"/>
  <c r="Z3062" i="11" s="1"/>
  <c r="AA3063" i="11"/>
  <c r="Z3063" i="11" s="1"/>
  <c r="AA3064" i="11"/>
  <c r="Z3064" i="11" s="1"/>
  <c r="AA3065" i="11"/>
  <c r="Z3065" i="11" s="1"/>
  <c r="AA3066" i="11"/>
  <c r="Z3066" i="11" s="1"/>
  <c r="AA3067" i="11"/>
  <c r="Z3067" i="11" s="1"/>
  <c r="AA3068" i="11"/>
  <c r="Z3068" i="11" s="1"/>
  <c r="AA3069" i="11"/>
  <c r="Z3069" i="11" s="1"/>
  <c r="AA3070" i="11"/>
  <c r="Z3070" i="11" s="1"/>
  <c r="AA3071" i="11"/>
  <c r="Z3071" i="11" s="1"/>
  <c r="AA3072" i="11"/>
  <c r="Z3072" i="11" s="1"/>
  <c r="AA3073" i="11"/>
  <c r="Z3073" i="11" s="1"/>
  <c r="AA3074" i="11"/>
  <c r="Z3074" i="11" s="1"/>
  <c r="AA3075" i="11"/>
  <c r="Z3075" i="11" s="1"/>
  <c r="AA3076" i="11"/>
  <c r="Z3076" i="11" s="1"/>
  <c r="AA3077" i="11"/>
  <c r="Z3077" i="11" s="1"/>
  <c r="AA3078" i="11"/>
  <c r="Z3078" i="11" s="1"/>
  <c r="AA3079" i="11"/>
  <c r="Z3079" i="11" s="1"/>
  <c r="AA3080" i="11"/>
  <c r="Z3080" i="11" s="1"/>
  <c r="AA3081" i="11"/>
  <c r="Z3081" i="11" s="1"/>
  <c r="AA3082" i="11"/>
  <c r="Z3082" i="11" s="1"/>
  <c r="AA3083" i="11"/>
  <c r="Z3083" i="11" s="1"/>
  <c r="AA3084" i="11"/>
  <c r="Z3084" i="11" s="1"/>
  <c r="AA3085" i="11"/>
  <c r="Z3085" i="11" s="1"/>
  <c r="AA3086" i="11"/>
  <c r="Z3086" i="11" s="1"/>
  <c r="AA3087" i="11"/>
  <c r="Z3087" i="11" s="1"/>
  <c r="AA3088" i="11"/>
  <c r="Z3088" i="11" s="1"/>
  <c r="AA3089" i="11"/>
  <c r="Z3089" i="11" s="1"/>
  <c r="AA3090" i="11"/>
  <c r="Z3090" i="11" s="1"/>
  <c r="AA3091" i="11"/>
  <c r="Z3091" i="11" s="1"/>
  <c r="AA3092" i="11"/>
  <c r="Z3092" i="11" s="1"/>
  <c r="AA3093" i="11"/>
  <c r="Z3093" i="11" s="1"/>
  <c r="AA3094" i="11"/>
  <c r="Z3094" i="11" s="1"/>
  <c r="AA3095" i="11"/>
  <c r="Z3095" i="11" s="1"/>
  <c r="AA3096" i="11"/>
  <c r="Z3096" i="11" s="1"/>
  <c r="AA3097" i="11"/>
  <c r="Z3097" i="11" s="1"/>
  <c r="AA3098" i="11"/>
  <c r="Z3098" i="11" s="1"/>
  <c r="AA3099" i="11"/>
  <c r="Z3099" i="11" s="1"/>
  <c r="AA3100" i="11"/>
  <c r="Z3100" i="11" s="1"/>
  <c r="AA3101" i="11"/>
  <c r="Z3101" i="11" s="1"/>
  <c r="AA3102" i="11"/>
  <c r="Z3102" i="11" s="1"/>
  <c r="AA3103" i="11"/>
  <c r="Z3103" i="11" s="1"/>
  <c r="AA3104" i="11"/>
  <c r="Z3104" i="11" s="1"/>
  <c r="AA3105" i="11"/>
  <c r="Z3105" i="11" s="1"/>
  <c r="AA3106" i="11"/>
  <c r="Z3106" i="11" s="1"/>
  <c r="AA3107" i="11"/>
  <c r="Z3107" i="11" s="1"/>
  <c r="AA3108" i="11"/>
  <c r="Z3108" i="11" s="1"/>
  <c r="AA3109" i="11"/>
  <c r="Z3109" i="11" s="1"/>
  <c r="AA3110" i="11"/>
  <c r="Z3110" i="11" s="1"/>
  <c r="AA3111" i="11"/>
  <c r="Z3111" i="11" s="1"/>
  <c r="AA3112" i="11"/>
  <c r="Z3112" i="11" s="1"/>
  <c r="AA3113" i="11"/>
  <c r="Z3113" i="11" s="1"/>
  <c r="AA3114" i="11"/>
  <c r="Z3114" i="11" s="1"/>
  <c r="AA3115" i="11"/>
  <c r="Z3115" i="11" s="1"/>
  <c r="AA3116" i="11"/>
  <c r="Z3116" i="11" s="1"/>
  <c r="AA3117" i="11"/>
  <c r="Z3117" i="11" s="1"/>
  <c r="AA3118" i="11"/>
  <c r="Z3118" i="11" s="1"/>
  <c r="AA3119" i="11"/>
  <c r="Z3119" i="11" s="1"/>
  <c r="AA3120" i="11"/>
  <c r="Z3120" i="11" s="1"/>
  <c r="AA3121" i="11"/>
  <c r="Z3121" i="11" s="1"/>
  <c r="AA3122" i="11"/>
  <c r="Z3122" i="11" s="1"/>
  <c r="AA3123" i="11"/>
  <c r="Z3123" i="11" s="1"/>
  <c r="AA3124" i="11"/>
  <c r="Z3124" i="11" s="1"/>
  <c r="AA3125" i="11"/>
  <c r="Z3125" i="11" s="1"/>
  <c r="AA3126" i="11"/>
  <c r="Z3126" i="11" s="1"/>
  <c r="AA3127" i="11"/>
  <c r="Z3127" i="11" s="1"/>
  <c r="AA3128" i="11"/>
  <c r="Z3128" i="11" s="1"/>
  <c r="AA3129" i="11"/>
  <c r="Z3129" i="11" s="1"/>
  <c r="AA3130" i="11"/>
  <c r="Z3130" i="11" s="1"/>
  <c r="AA3131" i="11"/>
  <c r="Z3131" i="11" s="1"/>
  <c r="AA3132" i="11"/>
  <c r="Z3132" i="11" s="1"/>
  <c r="AA3133" i="11"/>
  <c r="Z3133" i="11" s="1"/>
  <c r="AA3134" i="11"/>
  <c r="Z3134" i="11" s="1"/>
  <c r="AA3135" i="11"/>
  <c r="Z3135" i="11" s="1"/>
  <c r="AA3136" i="11"/>
  <c r="Z3136" i="11" s="1"/>
  <c r="AA3137" i="11"/>
  <c r="Z3137" i="11" s="1"/>
  <c r="AA3138" i="11"/>
  <c r="Z3138" i="11" s="1"/>
  <c r="AA3139" i="11"/>
  <c r="Z3139" i="11" s="1"/>
  <c r="AA3140" i="11"/>
  <c r="Z3140" i="11" s="1"/>
  <c r="AA3141" i="11"/>
  <c r="Z3141" i="11" s="1"/>
  <c r="AA3142" i="11"/>
  <c r="Z3142" i="11" s="1"/>
  <c r="AA3143" i="11"/>
  <c r="Z3143" i="11" s="1"/>
  <c r="AA3144" i="11"/>
  <c r="Z3144" i="11" s="1"/>
  <c r="AA3145" i="11"/>
  <c r="Z3145" i="11" s="1"/>
  <c r="AA3146" i="11"/>
  <c r="Z3146" i="11" s="1"/>
  <c r="AA3147" i="11"/>
  <c r="Z3147" i="11" s="1"/>
  <c r="AA3148" i="11"/>
  <c r="Z3148" i="11" s="1"/>
  <c r="AA3149" i="11"/>
  <c r="Z3149" i="11" s="1"/>
  <c r="AA3150" i="11"/>
  <c r="Z3150" i="11" s="1"/>
  <c r="AA3151" i="11"/>
  <c r="Z3151" i="11" s="1"/>
  <c r="AA3152" i="11"/>
  <c r="Z3152" i="11" s="1"/>
  <c r="AA3153" i="11"/>
  <c r="Z3153" i="11" s="1"/>
  <c r="AA3154" i="11"/>
  <c r="Z3154" i="11" s="1"/>
  <c r="AA3155" i="11"/>
  <c r="Z3155" i="11" s="1"/>
  <c r="AA3156" i="11"/>
  <c r="Z3156" i="11" s="1"/>
  <c r="AA3157" i="11"/>
  <c r="Z3157" i="11" s="1"/>
  <c r="AA3158" i="11"/>
  <c r="Z3158" i="11" s="1"/>
  <c r="AA3159" i="11"/>
  <c r="Z3159" i="11" s="1"/>
  <c r="AA3160" i="11"/>
  <c r="Z3160" i="11" s="1"/>
  <c r="AA3161" i="11"/>
  <c r="Z3161" i="11" s="1"/>
  <c r="AA3162" i="11"/>
  <c r="Z3162" i="11" s="1"/>
  <c r="AA3163" i="11"/>
  <c r="Z3163" i="11" s="1"/>
  <c r="AA3164" i="11"/>
  <c r="Z3164" i="11" s="1"/>
  <c r="AA3165" i="11"/>
  <c r="Z3165" i="11" s="1"/>
  <c r="AA3166" i="11"/>
  <c r="Z3166" i="11" s="1"/>
  <c r="AA3167" i="11"/>
  <c r="Z3167" i="11" s="1"/>
  <c r="AA3168" i="11"/>
  <c r="Z3168" i="11" s="1"/>
  <c r="AA3169" i="11"/>
  <c r="Z3169" i="11" s="1"/>
  <c r="AA3170" i="11"/>
  <c r="Z3170" i="11" s="1"/>
  <c r="AA3171" i="11"/>
  <c r="Z3171" i="11" s="1"/>
  <c r="AA3172" i="11"/>
  <c r="Z3172" i="11" s="1"/>
  <c r="AA3173" i="11"/>
  <c r="Z3173" i="11" s="1"/>
  <c r="AA3174" i="11"/>
  <c r="Z3174" i="11" s="1"/>
  <c r="AA3175" i="11"/>
  <c r="Z3175" i="11" s="1"/>
  <c r="AA3176" i="11"/>
  <c r="Z3176" i="11" s="1"/>
  <c r="AA3177" i="11"/>
  <c r="Z3177" i="11" s="1"/>
  <c r="AA3178" i="11"/>
  <c r="Z3178" i="11" s="1"/>
  <c r="AA3179" i="11"/>
  <c r="Z3179" i="11" s="1"/>
  <c r="AA3180" i="11"/>
  <c r="Z3180" i="11" s="1"/>
  <c r="AA3181" i="11"/>
  <c r="Z3181" i="11" s="1"/>
  <c r="AA3182" i="11"/>
  <c r="Z3182" i="11" s="1"/>
  <c r="AA3183" i="11"/>
  <c r="Z3183" i="11" s="1"/>
  <c r="AA3184" i="11"/>
  <c r="Z3184" i="11" s="1"/>
  <c r="AA3185" i="11"/>
  <c r="Z3185" i="11" s="1"/>
  <c r="AA3186" i="11"/>
  <c r="Z3186" i="11" s="1"/>
  <c r="AA3187" i="11"/>
  <c r="Z3187" i="11" s="1"/>
  <c r="AA3188" i="11"/>
  <c r="Z3188" i="11" s="1"/>
  <c r="AA3189" i="11"/>
  <c r="Z3189" i="11" s="1"/>
  <c r="AA3190" i="11"/>
  <c r="Z3190" i="11" s="1"/>
  <c r="AA3191" i="11"/>
  <c r="Z3191" i="11" s="1"/>
  <c r="AA3192" i="11"/>
  <c r="Z3192" i="11" s="1"/>
  <c r="AA3193" i="11"/>
  <c r="Z3193" i="11" s="1"/>
  <c r="AA3194" i="11"/>
  <c r="Z3194" i="11" s="1"/>
  <c r="AA3195" i="11"/>
  <c r="Z3195" i="11" s="1"/>
  <c r="AA3196" i="11"/>
  <c r="Z3196" i="11" s="1"/>
  <c r="AA3197" i="11"/>
  <c r="Z3197" i="11" s="1"/>
  <c r="AA3198" i="11"/>
  <c r="Z3198" i="11" s="1"/>
  <c r="AA3199" i="11"/>
  <c r="Z3199" i="11" s="1"/>
  <c r="AA3200" i="11"/>
  <c r="Z3200" i="11" s="1"/>
  <c r="AA3201" i="11"/>
  <c r="Z3201" i="11" s="1"/>
  <c r="AA3202" i="11"/>
  <c r="Z3202" i="11" s="1"/>
  <c r="AA3203" i="11"/>
  <c r="Z3203" i="11" s="1"/>
  <c r="AA3204" i="11"/>
  <c r="Z3204" i="11" s="1"/>
  <c r="AA3205" i="11"/>
  <c r="Z3205" i="11" s="1"/>
  <c r="AA3206" i="11"/>
  <c r="Z3206" i="11" s="1"/>
  <c r="AA3207" i="11"/>
  <c r="Z3207" i="11" s="1"/>
  <c r="AA3208" i="11"/>
  <c r="Z3208" i="11" s="1"/>
  <c r="AA3209" i="11"/>
  <c r="Z3209" i="11" s="1"/>
  <c r="AA3210" i="11"/>
  <c r="Z3210" i="11" s="1"/>
  <c r="AA3211" i="11"/>
  <c r="Z3211" i="11" s="1"/>
  <c r="AA3212" i="11"/>
  <c r="Z3212" i="11" s="1"/>
  <c r="AA3213" i="11"/>
  <c r="Z3213" i="11" s="1"/>
  <c r="AA3214" i="11"/>
  <c r="Z3214" i="11" s="1"/>
  <c r="AA3215" i="11"/>
  <c r="Z3215" i="11" s="1"/>
  <c r="AA3216" i="11"/>
  <c r="Z3216" i="11" s="1"/>
  <c r="AA3217" i="11"/>
  <c r="Z3217" i="11" s="1"/>
  <c r="AA3218" i="11"/>
  <c r="Z3218" i="11" s="1"/>
  <c r="AA3219" i="11"/>
  <c r="Z3219" i="11" s="1"/>
  <c r="AA3220" i="11"/>
  <c r="Z3220" i="11" s="1"/>
  <c r="AA3221" i="11"/>
  <c r="Z3221" i="11" s="1"/>
  <c r="AA3222" i="11"/>
  <c r="Z3222" i="11" s="1"/>
  <c r="AA3223" i="11"/>
  <c r="Z3223" i="11" s="1"/>
  <c r="AA3224" i="11"/>
  <c r="Z3224" i="11" s="1"/>
  <c r="AA3225" i="11"/>
  <c r="Z3225" i="11" s="1"/>
  <c r="AA3226" i="11"/>
  <c r="Z3226" i="11" s="1"/>
  <c r="AA3227" i="11"/>
  <c r="Z3227" i="11" s="1"/>
  <c r="AA3228" i="11"/>
  <c r="Z3228" i="11" s="1"/>
  <c r="AA3229" i="11"/>
  <c r="Z3229" i="11" s="1"/>
  <c r="AA3230" i="11"/>
  <c r="Z3230" i="11" s="1"/>
  <c r="AA3231" i="11"/>
  <c r="Z3231" i="11" s="1"/>
  <c r="AA3232" i="11"/>
  <c r="Z3232" i="11" s="1"/>
  <c r="AA3233" i="11"/>
  <c r="Z3233" i="11" s="1"/>
  <c r="AA3234" i="11"/>
  <c r="Z3234" i="11" s="1"/>
  <c r="AA3235" i="11"/>
  <c r="Z3235" i="11" s="1"/>
  <c r="AA3236" i="11"/>
  <c r="Z3236" i="11" s="1"/>
  <c r="AA3237" i="11"/>
  <c r="Z3237" i="11" s="1"/>
  <c r="AA3238" i="11"/>
  <c r="Z3238" i="11" s="1"/>
  <c r="AA3239" i="11"/>
  <c r="Z3239" i="11" s="1"/>
  <c r="AA3240" i="11"/>
  <c r="Z3240" i="11" s="1"/>
  <c r="AA3241" i="11"/>
  <c r="Z3241" i="11" s="1"/>
  <c r="AA3242" i="11"/>
  <c r="Z3242" i="11" s="1"/>
  <c r="AA3243" i="11"/>
  <c r="Z3243" i="11" s="1"/>
  <c r="AA3244" i="11"/>
  <c r="Z3244" i="11" s="1"/>
  <c r="AA3245" i="11"/>
  <c r="Z3245" i="11" s="1"/>
  <c r="AA3246" i="11"/>
  <c r="Z3246" i="11" s="1"/>
  <c r="AA3247" i="11"/>
  <c r="Z3247" i="11" s="1"/>
  <c r="AA3248" i="11"/>
  <c r="Z3248" i="11" s="1"/>
  <c r="AA3249" i="11"/>
  <c r="Z3249" i="11" s="1"/>
  <c r="AA3250" i="11"/>
  <c r="Z3250" i="11" s="1"/>
  <c r="AA3251" i="11"/>
  <c r="Z3251" i="11" s="1"/>
  <c r="AA3252" i="11"/>
  <c r="Z3252" i="11" s="1"/>
  <c r="AA3253" i="11"/>
  <c r="Z3253" i="11" s="1"/>
  <c r="AA3254" i="11"/>
  <c r="Z3254" i="11" s="1"/>
  <c r="AA3255" i="11"/>
  <c r="Z3255" i="11" s="1"/>
  <c r="AA3256" i="11"/>
  <c r="Z3256" i="11" s="1"/>
  <c r="AA3257" i="11"/>
  <c r="Z3257" i="11" s="1"/>
  <c r="AA3258" i="11"/>
  <c r="Z3258" i="11" s="1"/>
  <c r="AA3259" i="11"/>
  <c r="Z3259" i="11" s="1"/>
  <c r="AA3260" i="11"/>
  <c r="Z3260" i="11" s="1"/>
  <c r="AA3261" i="11"/>
  <c r="Z3261" i="11" s="1"/>
  <c r="AA3262" i="11"/>
  <c r="Z3262" i="11" s="1"/>
  <c r="AA3263" i="11"/>
  <c r="Z3263" i="11" s="1"/>
  <c r="AA3264" i="11"/>
  <c r="Z3264" i="11" s="1"/>
  <c r="AA3265" i="11"/>
  <c r="Z3265" i="11" s="1"/>
  <c r="AA3266" i="11"/>
  <c r="Z3266" i="11" s="1"/>
  <c r="AA3267" i="11"/>
  <c r="Z3267" i="11" s="1"/>
  <c r="AA3268" i="11"/>
  <c r="Z3268" i="11" s="1"/>
  <c r="AA3269" i="11"/>
  <c r="Z3269" i="11" s="1"/>
  <c r="AA3270" i="11"/>
  <c r="Z3270" i="11" s="1"/>
  <c r="AA3271" i="11"/>
  <c r="Z3271" i="11" s="1"/>
  <c r="AA3272" i="11"/>
  <c r="Z3272" i="11" s="1"/>
  <c r="AA3273" i="11"/>
  <c r="Z3273" i="11" s="1"/>
  <c r="AA3274" i="11"/>
  <c r="Z3274" i="11" s="1"/>
  <c r="AA3275" i="11"/>
  <c r="Z3275" i="11" s="1"/>
  <c r="AA3276" i="11"/>
  <c r="Z3276" i="11" s="1"/>
  <c r="AA3277" i="11"/>
  <c r="Z3277" i="11" s="1"/>
  <c r="AA3278" i="11"/>
  <c r="Z3278" i="11" s="1"/>
  <c r="AA3279" i="11"/>
  <c r="Z3279" i="11" s="1"/>
  <c r="AA3280" i="11"/>
  <c r="Z3280" i="11" s="1"/>
  <c r="AA3281" i="11"/>
  <c r="Z3281" i="11" s="1"/>
  <c r="AA3282" i="11"/>
  <c r="Z3282" i="11" s="1"/>
  <c r="AA3283" i="11"/>
  <c r="Z3283" i="11" s="1"/>
  <c r="AA3284" i="11"/>
  <c r="Z3284" i="11" s="1"/>
  <c r="AA3285" i="11"/>
  <c r="Z3285" i="11" s="1"/>
  <c r="AA3286" i="11"/>
  <c r="Z3286" i="11" s="1"/>
  <c r="AA3287" i="11"/>
  <c r="Z3287" i="11" s="1"/>
  <c r="AA3288" i="11"/>
  <c r="Z3288" i="11" s="1"/>
  <c r="AA3289" i="11"/>
  <c r="Z3289" i="11" s="1"/>
  <c r="AA3290" i="11"/>
  <c r="Z3290" i="11" s="1"/>
  <c r="AA3291" i="11"/>
  <c r="Z3291" i="11" s="1"/>
  <c r="AA3292" i="11"/>
  <c r="Z3292" i="11" s="1"/>
  <c r="AA3293" i="11"/>
  <c r="Z3293" i="11" s="1"/>
  <c r="AA3294" i="11"/>
  <c r="Z3294" i="11" s="1"/>
  <c r="AA3295" i="11"/>
  <c r="Z3295" i="11" s="1"/>
  <c r="AA3296" i="11"/>
  <c r="Z3296" i="11" s="1"/>
  <c r="AA3297" i="11"/>
  <c r="Z3297" i="11" s="1"/>
  <c r="AA3298" i="11"/>
  <c r="Z3298" i="11" s="1"/>
  <c r="AA3299" i="11"/>
  <c r="Z3299" i="11" s="1"/>
  <c r="AA3300" i="11"/>
  <c r="Z3300" i="11" s="1"/>
  <c r="AA3301" i="11"/>
  <c r="Z3301" i="11" s="1"/>
  <c r="AA3302" i="11"/>
  <c r="Z3302" i="11" s="1"/>
  <c r="AA3303" i="11"/>
  <c r="Z3303" i="11" s="1"/>
  <c r="AA3304" i="11"/>
  <c r="Z3304" i="11" s="1"/>
  <c r="AA3305" i="11"/>
  <c r="Z3305" i="11" s="1"/>
  <c r="AA3306" i="11"/>
  <c r="Z3306" i="11" s="1"/>
  <c r="AA3307" i="11"/>
  <c r="Z3307" i="11" s="1"/>
  <c r="AA3308" i="11"/>
  <c r="Z3308" i="11" s="1"/>
  <c r="AA3309" i="11"/>
  <c r="Z3309" i="11" s="1"/>
  <c r="AA3310" i="11"/>
  <c r="Z3310" i="11" s="1"/>
  <c r="AA3311" i="11"/>
  <c r="Z3311" i="11" s="1"/>
  <c r="AA3312" i="11"/>
  <c r="Z3312" i="11" s="1"/>
  <c r="AA3313" i="11"/>
  <c r="Z3313" i="11" s="1"/>
  <c r="AA3314" i="11"/>
  <c r="Z3314" i="11" s="1"/>
  <c r="AA3315" i="11"/>
  <c r="Z3315" i="11" s="1"/>
  <c r="AA3316" i="11"/>
  <c r="Z3316" i="11" s="1"/>
  <c r="AA3317" i="11"/>
  <c r="Z3317" i="11" s="1"/>
  <c r="AA3318" i="11"/>
  <c r="Z3318" i="11" s="1"/>
  <c r="AA3319" i="11"/>
  <c r="Z3319" i="11" s="1"/>
  <c r="AA3320" i="11"/>
  <c r="Z3320" i="11" s="1"/>
  <c r="AA3321" i="11"/>
  <c r="Z3321" i="11" s="1"/>
  <c r="AA3322" i="11"/>
  <c r="Z3322" i="11" s="1"/>
  <c r="AA3323" i="11"/>
  <c r="Z3323" i="11" s="1"/>
  <c r="AA3324" i="11"/>
  <c r="Z3324" i="11" s="1"/>
  <c r="AA3325" i="11"/>
  <c r="Z3325" i="11" s="1"/>
  <c r="AA3326" i="11"/>
  <c r="Z3326" i="11" s="1"/>
  <c r="AA3327" i="11"/>
  <c r="Z3327" i="11" s="1"/>
  <c r="AA3328" i="11"/>
  <c r="Z3328" i="11" s="1"/>
  <c r="AA3329" i="11"/>
  <c r="Z3329" i="11" s="1"/>
  <c r="AA3330" i="11"/>
  <c r="Z3330" i="11" s="1"/>
  <c r="AA3331" i="11"/>
  <c r="Z3331" i="11" s="1"/>
  <c r="AA3332" i="11"/>
  <c r="Z3332" i="11" s="1"/>
  <c r="AA3333" i="11"/>
  <c r="Z3333" i="11" s="1"/>
  <c r="AA3334" i="11"/>
  <c r="Z3334" i="11" s="1"/>
  <c r="AA3335" i="11"/>
  <c r="Z3335" i="11" s="1"/>
  <c r="AA3336" i="11"/>
  <c r="Z3336" i="11" s="1"/>
  <c r="AA3337" i="11"/>
  <c r="Z3337" i="11" s="1"/>
  <c r="AA3338" i="11"/>
  <c r="Z3338" i="11" s="1"/>
  <c r="AA3339" i="11"/>
  <c r="Z3339" i="11" s="1"/>
  <c r="AA3340" i="11"/>
  <c r="Z3340" i="11" s="1"/>
  <c r="AA3341" i="11"/>
  <c r="Z3341" i="11" s="1"/>
  <c r="AA3342" i="11"/>
  <c r="Z3342" i="11" s="1"/>
  <c r="AA3343" i="11"/>
  <c r="Z3343" i="11" s="1"/>
  <c r="AA3344" i="11"/>
  <c r="Z3344" i="11" s="1"/>
  <c r="AA3345" i="11"/>
  <c r="Z3345" i="11" s="1"/>
  <c r="AA3346" i="11"/>
  <c r="Z3346" i="11" s="1"/>
  <c r="AA3347" i="11"/>
  <c r="Z3347" i="11" s="1"/>
  <c r="AA3348" i="11"/>
  <c r="Z3348" i="11" s="1"/>
  <c r="AA3349" i="11"/>
  <c r="Z3349" i="11" s="1"/>
  <c r="AA3350" i="11"/>
  <c r="Z3350" i="11" s="1"/>
  <c r="AA3351" i="11"/>
  <c r="Z3351" i="11" s="1"/>
  <c r="AA3352" i="11"/>
  <c r="Z3352" i="11" s="1"/>
  <c r="AA3353" i="11"/>
  <c r="Z3353" i="11" s="1"/>
  <c r="AA3354" i="11"/>
  <c r="Z3354" i="11" s="1"/>
  <c r="AA3355" i="11"/>
  <c r="Z3355" i="11" s="1"/>
  <c r="AA3356" i="11"/>
  <c r="Z3356" i="11" s="1"/>
  <c r="AA3357" i="11"/>
  <c r="Z3357" i="11" s="1"/>
  <c r="AA3358" i="11"/>
  <c r="Z3358" i="11" s="1"/>
  <c r="AA3359" i="11"/>
  <c r="Z3359" i="11" s="1"/>
  <c r="AA3360" i="11"/>
  <c r="Z3360" i="11" s="1"/>
  <c r="AA3361" i="11"/>
  <c r="Z3361" i="11" s="1"/>
  <c r="AA3362" i="11"/>
  <c r="Z3362" i="11" s="1"/>
  <c r="AA3363" i="11"/>
  <c r="Z3363" i="11" s="1"/>
  <c r="AA3364" i="11"/>
  <c r="Z3364" i="11" s="1"/>
  <c r="AA3365" i="11"/>
  <c r="Z3365" i="11" s="1"/>
  <c r="AA3366" i="11"/>
  <c r="Z3366" i="11" s="1"/>
  <c r="AA3367" i="11"/>
  <c r="Z3367" i="11" s="1"/>
  <c r="AA3368" i="11"/>
  <c r="Z3368" i="11" s="1"/>
  <c r="AA3369" i="11"/>
  <c r="Z3369" i="11" s="1"/>
  <c r="AA3370" i="11"/>
  <c r="Z3370" i="11" s="1"/>
  <c r="AA3371" i="11"/>
  <c r="Z3371" i="11" s="1"/>
  <c r="AA3372" i="11"/>
  <c r="Z3372" i="11" s="1"/>
  <c r="AA3373" i="11"/>
  <c r="Z3373" i="11" s="1"/>
  <c r="AA3374" i="11"/>
  <c r="Z3374" i="11" s="1"/>
  <c r="AA3375" i="11"/>
  <c r="Z3375" i="11" s="1"/>
  <c r="AA3376" i="11"/>
  <c r="Z3376" i="11" s="1"/>
  <c r="AA3377" i="11"/>
  <c r="Z3377" i="11" s="1"/>
  <c r="AA3378" i="11"/>
  <c r="Z3378" i="11" s="1"/>
  <c r="AA3379" i="11"/>
  <c r="Z3379" i="11" s="1"/>
  <c r="AA3380" i="11"/>
  <c r="Z3380" i="11" s="1"/>
  <c r="AA3381" i="11"/>
  <c r="Z3381" i="11" s="1"/>
  <c r="AA3382" i="11"/>
  <c r="Z3382" i="11" s="1"/>
  <c r="AA3383" i="11"/>
  <c r="Z3383" i="11" s="1"/>
  <c r="AA3384" i="11"/>
  <c r="Z3384" i="11" s="1"/>
  <c r="AA3385" i="11"/>
  <c r="Z3385" i="11" s="1"/>
  <c r="AA3386" i="11"/>
  <c r="Z3386" i="11" s="1"/>
  <c r="AA3387" i="11"/>
  <c r="Z3387" i="11" s="1"/>
  <c r="AA3388" i="11"/>
  <c r="Z3388" i="11" s="1"/>
  <c r="AA3389" i="11"/>
  <c r="Z3389" i="11" s="1"/>
  <c r="AA3390" i="11"/>
  <c r="Z3390" i="11" s="1"/>
  <c r="AA3391" i="11"/>
  <c r="Z3391" i="11" s="1"/>
  <c r="AA3392" i="11"/>
  <c r="Z3392" i="11" s="1"/>
  <c r="AA3393" i="11"/>
  <c r="Z3393" i="11" s="1"/>
  <c r="AA3394" i="11"/>
  <c r="Z3394" i="11" s="1"/>
  <c r="AA3395" i="11"/>
  <c r="Z3395" i="11" s="1"/>
  <c r="AA3396" i="11"/>
  <c r="Z3396" i="11" s="1"/>
  <c r="AA3397" i="11"/>
  <c r="Z3397" i="11" s="1"/>
  <c r="AA3398" i="11"/>
  <c r="Z3398" i="11" s="1"/>
  <c r="AA3399" i="11"/>
  <c r="Z3399" i="11" s="1"/>
  <c r="AA3400" i="11"/>
  <c r="Z3400" i="11" s="1"/>
  <c r="AA3401" i="11"/>
  <c r="Z3401" i="11" s="1"/>
  <c r="AA3402" i="11"/>
  <c r="Z3402" i="11" s="1"/>
  <c r="AA3403" i="11"/>
  <c r="Z3403" i="11" s="1"/>
  <c r="AA3404" i="11"/>
  <c r="Z3404" i="11" s="1"/>
  <c r="AA3405" i="11"/>
  <c r="Z3405" i="11" s="1"/>
  <c r="AA3406" i="11"/>
  <c r="Z3406" i="11" s="1"/>
  <c r="AA3407" i="11"/>
  <c r="Z3407" i="11" s="1"/>
  <c r="AA3408" i="11"/>
  <c r="Z3408" i="11" s="1"/>
  <c r="AA3409" i="11"/>
  <c r="Z3409" i="11" s="1"/>
  <c r="AA3410" i="11"/>
  <c r="Z3410" i="11" s="1"/>
  <c r="AA3411" i="11"/>
  <c r="Z3411" i="11" s="1"/>
  <c r="AA3412" i="11"/>
  <c r="Z3412" i="11" s="1"/>
  <c r="AA3413" i="11"/>
  <c r="Z3413" i="11" s="1"/>
  <c r="AA3414" i="11"/>
  <c r="Z3414" i="11" s="1"/>
  <c r="AA3415" i="11"/>
  <c r="Z3415" i="11" s="1"/>
  <c r="AA3416" i="11"/>
  <c r="Z3416" i="11" s="1"/>
  <c r="AA3417" i="11"/>
  <c r="Z3417" i="11" s="1"/>
  <c r="AA3418" i="11"/>
  <c r="Z3418" i="11" s="1"/>
  <c r="AA3419" i="11"/>
  <c r="Z3419" i="11" s="1"/>
  <c r="AA3420" i="11"/>
  <c r="Z3420" i="11" s="1"/>
  <c r="AA3421" i="11"/>
  <c r="Z3421" i="11" s="1"/>
  <c r="AA3422" i="11"/>
  <c r="Z3422" i="11" s="1"/>
  <c r="AA3423" i="11"/>
  <c r="Z3423" i="11" s="1"/>
  <c r="AA3424" i="11"/>
  <c r="Z3424" i="11" s="1"/>
  <c r="AA3425" i="11"/>
  <c r="Z3425" i="11" s="1"/>
  <c r="AA3426" i="11"/>
  <c r="Z3426" i="11" s="1"/>
  <c r="AA3427" i="11"/>
  <c r="Z3427" i="11" s="1"/>
  <c r="AA3428" i="11"/>
  <c r="Z3428" i="11" s="1"/>
  <c r="AA3429" i="11"/>
  <c r="Z3429" i="11" s="1"/>
  <c r="AA3430" i="11"/>
  <c r="Z3430" i="11" s="1"/>
  <c r="AA3431" i="11"/>
  <c r="Z3431" i="11" s="1"/>
  <c r="AA3432" i="11"/>
  <c r="Z3432" i="11" s="1"/>
  <c r="AA3433" i="11"/>
  <c r="Z3433" i="11" s="1"/>
  <c r="AA3434" i="11"/>
  <c r="Z3434" i="11" s="1"/>
  <c r="AA3435" i="11"/>
  <c r="Z3435" i="11" s="1"/>
  <c r="AA3436" i="11"/>
  <c r="Z3436" i="11" s="1"/>
  <c r="AA3437" i="11"/>
  <c r="Z3437" i="11" s="1"/>
  <c r="AA3438" i="11"/>
  <c r="Z3438" i="11" s="1"/>
  <c r="AA3439" i="11"/>
  <c r="Z3439" i="11" s="1"/>
  <c r="AA3440" i="11"/>
  <c r="Z3440" i="11" s="1"/>
  <c r="AA3441" i="11"/>
  <c r="Z3441" i="11" s="1"/>
  <c r="AA3442" i="11"/>
  <c r="Z3442" i="11" s="1"/>
  <c r="AA3443" i="11"/>
  <c r="Z3443" i="11" s="1"/>
  <c r="AA3444" i="11"/>
  <c r="Z3444" i="11" s="1"/>
  <c r="AA3445" i="11"/>
  <c r="Z3445" i="11" s="1"/>
  <c r="AA3446" i="11"/>
  <c r="Z3446" i="11" s="1"/>
  <c r="AA3447" i="11"/>
  <c r="Z3447" i="11" s="1"/>
  <c r="AA3448" i="11"/>
  <c r="Z3448" i="11" s="1"/>
  <c r="AA3449" i="11"/>
  <c r="Z3449" i="11" s="1"/>
  <c r="AA3450" i="11"/>
  <c r="Z3450" i="11" s="1"/>
  <c r="AA3451" i="11"/>
  <c r="Z3451" i="11" s="1"/>
  <c r="AA3452" i="11"/>
  <c r="Z3452" i="11" s="1"/>
  <c r="AA3453" i="11"/>
  <c r="Z3453" i="11" s="1"/>
  <c r="AA3454" i="11"/>
  <c r="Z3454" i="11" s="1"/>
  <c r="AA3455" i="11"/>
  <c r="Z3455" i="11" s="1"/>
  <c r="AA3456" i="11"/>
  <c r="Z3456" i="11" s="1"/>
  <c r="AA3457" i="11"/>
  <c r="Z3457" i="11" s="1"/>
  <c r="AA3458" i="11"/>
  <c r="Z3458" i="11" s="1"/>
  <c r="AA3459" i="11"/>
  <c r="Z3459" i="11" s="1"/>
  <c r="AA3460" i="11"/>
  <c r="Z3460" i="11" s="1"/>
  <c r="AA3461" i="11"/>
  <c r="Z3461" i="11" s="1"/>
  <c r="AA3462" i="11"/>
  <c r="Z3462" i="11" s="1"/>
  <c r="AA3463" i="11"/>
  <c r="Z3463" i="11" s="1"/>
  <c r="AA3464" i="11"/>
  <c r="Z3464" i="11" s="1"/>
  <c r="AA3465" i="11"/>
  <c r="Z3465" i="11" s="1"/>
  <c r="AA3466" i="11"/>
  <c r="Z3466" i="11" s="1"/>
  <c r="AA3467" i="11"/>
  <c r="Z3467" i="11" s="1"/>
  <c r="AA3468" i="11"/>
  <c r="Z3468" i="11" s="1"/>
  <c r="AA3469" i="11"/>
  <c r="Z3469" i="11" s="1"/>
  <c r="AA3470" i="11"/>
  <c r="Z3470" i="11" s="1"/>
  <c r="AA3471" i="11"/>
  <c r="Z3471" i="11" s="1"/>
  <c r="AA3472" i="11"/>
  <c r="Z3472" i="11" s="1"/>
  <c r="AA3473" i="11"/>
  <c r="Z3473" i="11" s="1"/>
  <c r="AA3474" i="11"/>
  <c r="Z3474" i="11" s="1"/>
  <c r="AA3475" i="11"/>
  <c r="Z3475" i="11" s="1"/>
  <c r="AA3476" i="11"/>
  <c r="Z3476" i="11" s="1"/>
  <c r="AA3477" i="11"/>
  <c r="Z3477" i="11" s="1"/>
  <c r="AA3478" i="11"/>
  <c r="Z3478" i="11" s="1"/>
  <c r="AA3479" i="11"/>
  <c r="Z3479" i="11" s="1"/>
  <c r="AA3480" i="11"/>
  <c r="Z3480" i="11" s="1"/>
  <c r="AA3481" i="11"/>
  <c r="Z3481" i="11" s="1"/>
  <c r="AA3482" i="11"/>
  <c r="Z3482" i="11" s="1"/>
  <c r="AA3483" i="11"/>
  <c r="Z3483" i="11" s="1"/>
  <c r="AA3484" i="11"/>
  <c r="Z3484" i="11" s="1"/>
  <c r="AA3485" i="11"/>
  <c r="Z3485" i="11" s="1"/>
  <c r="AA3486" i="11"/>
  <c r="Z3486" i="11" s="1"/>
  <c r="AA3487" i="11"/>
  <c r="Z3487" i="11" s="1"/>
  <c r="AA3488" i="11"/>
  <c r="Z3488" i="11" s="1"/>
  <c r="AA3489" i="11"/>
  <c r="Z3489" i="11" s="1"/>
  <c r="AA3490" i="11"/>
  <c r="Z3490" i="11" s="1"/>
  <c r="AA3491" i="11"/>
  <c r="Z3491" i="11" s="1"/>
  <c r="AA3492" i="11"/>
  <c r="Z3492" i="11" s="1"/>
  <c r="AA3493" i="11"/>
  <c r="Z3493" i="11" s="1"/>
  <c r="AA3494" i="11"/>
  <c r="Z3494" i="11" s="1"/>
  <c r="AA3495" i="11"/>
  <c r="Z3495" i="11" s="1"/>
  <c r="AA3496" i="11"/>
  <c r="Z3496" i="11" s="1"/>
  <c r="AA3497" i="11"/>
  <c r="Z3497" i="11" s="1"/>
  <c r="AA3498" i="11"/>
  <c r="Z3498" i="11" s="1"/>
  <c r="AA3499" i="11"/>
  <c r="Z3499" i="11" s="1"/>
  <c r="AA3500" i="11"/>
  <c r="Z3500" i="11" s="1"/>
  <c r="AA3501" i="11"/>
  <c r="Z3501" i="11" s="1"/>
  <c r="AA3502" i="11"/>
  <c r="Z3502" i="11" s="1"/>
  <c r="AA3503" i="11"/>
  <c r="Z3503" i="11" s="1"/>
  <c r="AA3504" i="11"/>
  <c r="Z3504" i="11" s="1"/>
  <c r="AA3505" i="11"/>
  <c r="Z3505" i="11" s="1"/>
  <c r="AA3506" i="11"/>
  <c r="Z3506" i="11" s="1"/>
  <c r="AA3507" i="11"/>
  <c r="Z3507" i="11" s="1"/>
  <c r="AA3508" i="11"/>
  <c r="Z3508" i="11" s="1"/>
  <c r="AA3509" i="11"/>
  <c r="Z3509" i="11" s="1"/>
  <c r="AA3510" i="11"/>
  <c r="Z3510" i="11" s="1"/>
  <c r="AA3511" i="11"/>
  <c r="Z3511" i="11" s="1"/>
  <c r="AA3512" i="11"/>
  <c r="Z3512" i="11" s="1"/>
  <c r="AA3513" i="11"/>
  <c r="Z3513" i="11" s="1"/>
  <c r="AA3514" i="11"/>
  <c r="Z3514" i="11" s="1"/>
  <c r="AA3515" i="11"/>
  <c r="Z3515" i="11" s="1"/>
  <c r="AA3516" i="11"/>
  <c r="Z3516" i="11" s="1"/>
  <c r="AA3517" i="11"/>
  <c r="Z3517" i="11" s="1"/>
  <c r="AA3518" i="11"/>
  <c r="Z3518" i="11" s="1"/>
  <c r="AA3519" i="11"/>
  <c r="Z3519" i="11" s="1"/>
  <c r="AA3520" i="11"/>
  <c r="Z3520" i="11" s="1"/>
  <c r="AA3521" i="11"/>
  <c r="Z3521" i="11" s="1"/>
  <c r="AA3522" i="11"/>
  <c r="Z3522" i="11" s="1"/>
  <c r="AA3523" i="11"/>
  <c r="Z3523" i="11" s="1"/>
  <c r="AA3524" i="11"/>
  <c r="Z3524" i="11" s="1"/>
  <c r="AA3525" i="11"/>
  <c r="Z3525" i="11" s="1"/>
  <c r="AA3526" i="11"/>
  <c r="Z3526" i="11" s="1"/>
  <c r="AA3527" i="11"/>
  <c r="Z3527" i="11" s="1"/>
  <c r="AA3528" i="11"/>
  <c r="Z3528" i="11" s="1"/>
  <c r="AA3529" i="11"/>
  <c r="Z3529" i="11" s="1"/>
  <c r="AA3530" i="11"/>
  <c r="Z3530" i="11" s="1"/>
  <c r="AA3531" i="11"/>
  <c r="Z3531" i="11" s="1"/>
  <c r="AA3532" i="11"/>
  <c r="Z3532" i="11" s="1"/>
  <c r="AA3533" i="11"/>
  <c r="Z3533" i="11" s="1"/>
  <c r="AA3534" i="11"/>
  <c r="Z3534" i="11" s="1"/>
  <c r="AA3535" i="11"/>
  <c r="Z3535" i="11" s="1"/>
  <c r="AA3536" i="11"/>
  <c r="Z3536" i="11" s="1"/>
  <c r="AA3537" i="11"/>
  <c r="Z3537" i="11" s="1"/>
  <c r="AA3538" i="11"/>
  <c r="Z3538" i="11" s="1"/>
  <c r="AA3539" i="11"/>
  <c r="Z3539" i="11" s="1"/>
  <c r="AA3540" i="11"/>
  <c r="Z3540" i="11" s="1"/>
  <c r="AA3541" i="11"/>
  <c r="Z3541" i="11" s="1"/>
  <c r="AA3542" i="11"/>
  <c r="Z3542" i="11" s="1"/>
  <c r="AA3543" i="11"/>
  <c r="Z3543" i="11" s="1"/>
  <c r="AA3544" i="11"/>
  <c r="Z3544" i="11" s="1"/>
  <c r="AA3545" i="11"/>
  <c r="Z3545" i="11" s="1"/>
  <c r="AA3546" i="11"/>
  <c r="Z3546" i="11" s="1"/>
  <c r="AA3547" i="11"/>
  <c r="Z3547" i="11" s="1"/>
  <c r="AA3548" i="11"/>
  <c r="Z3548" i="11" s="1"/>
  <c r="AA3549" i="11"/>
  <c r="Z3549" i="11" s="1"/>
  <c r="AA3550" i="11"/>
  <c r="Z3550" i="11" s="1"/>
  <c r="AA3551" i="11"/>
  <c r="Z3551" i="11" s="1"/>
  <c r="AA3552" i="11"/>
  <c r="Z3552" i="11" s="1"/>
  <c r="AA3553" i="11"/>
  <c r="Z3553" i="11" s="1"/>
  <c r="AA3554" i="11"/>
  <c r="Z3554" i="11" s="1"/>
  <c r="AA3555" i="11"/>
  <c r="Z3555" i="11" s="1"/>
  <c r="AA3556" i="11"/>
  <c r="Z3556" i="11" s="1"/>
  <c r="AA3557" i="11"/>
  <c r="Z3557" i="11" s="1"/>
  <c r="AA3558" i="11"/>
  <c r="Z3558" i="11" s="1"/>
  <c r="AA3559" i="11"/>
  <c r="Z3559" i="11" s="1"/>
  <c r="AA3560" i="11"/>
  <c r="Z3560" i="11" s="1"/>
  <c r="AA3561" i="11"/>
  <c r="Z3561" i="11" s="1"/>
  <c r="AA3562" i="11"/>
  <c r="Z3562" i="11" s="1"/>
  <c r="AA3563" i="11"/>
  <c r="Z3563" i="11" s="1"/>
  <c r="AA3564" i="11"/>
  <c r="Z3564" i="11" s="1"/>
  <c r="AA3565" i="11"/>
  <c r="Z3565" i="11" s="1"/>
  <c r="AA3566" i="11"/>
  <c r="Z3566" i="11" s="1"/>
  <c r="AA3567" i="11"/>
  <c r="Z3567" i="11" s="1"/>
  <c r="AA3568" i="11"/>
  <c r="Z3568" i="11" s="1"/>
  <c r="AA3569" i="11"/>
  <c r="Z3569" i="11" s="1"/>
  <c r="AA3570" i="11"/>
  <c r="Z3570" i="11" s="1"/>
  <c r="AA3571" i="11"/>
  <c r="Z3571" i="11" s="1"/>
  <c r="AA3572" i="11"/>
  <c r="Z3572" i="11" s="1"/>
  <c r="AA3573" i="11"/>
  <c r="Z3573" i="11" s="1"/>
  <c r="AA3574" i="11"/>
  <c r="Z3574" i="11" s="1"/>
  <c r="AA3575" i="11"/>
  <c r="Z3575" i="11" s="1"/>
  <c r="AA3576" i="11"/>
  <c r="Z3576" i="11" s="1"/>
  <c r="AA3577" i="11"/>
  <c r="Z3577" i="11" s="1"/>
  <c r="AA3578" i="11"/>
  <c r="Z3578" i="11" s="1"/>
  <c r="AA3579" i="11"/>
  <c r="Z3579" i="11" s="1"/>
  <c r="AA3580" i="11"/>
  <c r="Z3580" i="11" s="1"/>
  <c r="AA3581" i="11"/>
  <c r="Z3581" i="11" s="1"/>
  <c r="AA3582" i="11"/>
  <c r="Z3582" i="11" s="1"/>
  <c r="AA3583" i="11"/>
  <c r="Z3583" i="11" s="1"/>
  <c r="AA3584" i="11"/>
  <c r="Z3584" i="11" s="1"/>
  <c r="AA3585" i="11"/>
  <c r="Z3585" i="11" s="1"/>
  <c r="AA3586" i="11"/>
  <c r="Z3586" i="11" s="1"/>
  <c r="AA3587" i="11"/>
  <c r="Z3587" i="11" s="1"/>
  <c r="AA3588" i="11"/>
  <c r="Z3588" i="11" s="1"/>
  <c r="AA3589" i="11"/>
  <c r="Z3589" i="11" s="1"/>
  <c r="AA3590" i="11"/>
  <c r="Z3590" i="11" s="1"/>
  <c r="AA3591" i="11"/>
  <c r="Z3591" i="11" s="1"/>
  <c r="AA3592" i="11"/>
  <c r="Z3592" i="11" s="1"/>
  <c r="AA3593" i="11"/>
  <c r="Z3593" i="11" s="1"/>
  <c r="AA3594" i="11"/>
  <c r="Z3594" i="11" s="1"/>
  <c r="AA3595" i="11"/>
  <c r="Z3595" i="11" s="1"/>
  <c r="AA3596" i="11"/>
  <c r="Z3596" i="11" s="1"/>
  <c r="AA3597" i="11"/>
  <c r="Z3597" i="11" s="1"/>
  <c r="AA3598" i="11"/>
  <c r="Z3598" i="11" s="1"/>
  <c r="AA3599" i="11"/>
  <c r="Z3599" i="11" s="1"/>
  <c r="AA3600" i="11"/>
  <c r="Z3600" i="11" s="1"/>
  <c r="AA3601" i="11"/>
  <c r="Z3601" i="11" s="1"/>
  <c r="AA3602" i="11"/>
  <c r="Z3602" i="11" s="1"/>
  <c r="AA3603" i="11"/>
  <c r="Z3603" i="11" s="1"/>
  <c r="AA3604" i="11"/>
  <c r="Z3604" i="11" s="1"/>
  <c r="AA3605" i="11"/>
  <c r="Z3605" i="11" s="1"/>
  <c r="AA3606" i="11"/>
  <c r="Z3606" i="11" s="1"/>
  <c r="AA3607" i="11"/>
  <c r="Z3607" i="11" s="1"/>
  <c r="AA3608" i="11"/>
  <c r="Z3608" i="11" s="1"/>
  <c r="AA3609" i="11"/>
  <c r="Z3609" i="11" s="1"/>
  <c r="AA3610" i="11"/>
  <c r="Z3610" i="11" s="1"/>
  <c r="AA3611" i="11"/>
  <c r="Z3611" i="11" s="1"/>
  <c r="AA3612" i="11"/>
  <c r="Z3612" i="11" s="1"/>
  <c r="AA3613" i="11"/>
  <c r="Z3613" i="11" s="1"/>
  <c r="AA3614" i="11"/>
  <c r="Z3614" i="11" s="1"/>
  <c r="AA3615" i="11"/>
  <c r="Z3615" i="11" s="1"/>
  <c r="AA3616" i="11"/>
  <c r="Z3616" i="11" s="1"/>
  <c r="AA3617" i="11"/>
  <c r="Z3617" i="11" s="1"/>
  <c r="AA3618" i="11"/>
  <c r="Z3618" i="11" s="1"/>
  <c r="AA3619" i="11"/>
  <c r="Z3619" i="11" s="1"/>
  <c r="AA3620" i="11"/>
  <c r="Z3620" i="11" s="1"/>
  <c r="AA3621" i="11"/>
  <c r="Z3621" i="11" s="1"/>
  <c r="AA3622" i="11"/>
  <c r="Z3622" i="11" s="1"/>
  <c r="AA3623" i="11"/>
  <c r="Z3623" i="11" s="1"/>
  <c r="AA3624" i="11"/>
  <c r="Z3624" i="11" s="1"/>
  <c r="AA3625" i="11"/>
  <c r="Z3625" i="11" s="1"/>
  <c r="AA3626" i="11"/>
  <c r="Z3626" i="11" s="1"/>
  <c r="AA3627" i="11"/>
  <c r="Z3627" i="11" s="1"/>
  <c r="AA3628" i="11"/>
  <c r="Z3628" i="11" s="1"/>
  <c r="AA3629" i="11"/>
  <c r="Z3629" i="11" s="1"/>
  <c r="AA3630" i="11"/>
  <c r="Z3630" i="11" s="1"/>
  <c r="AA3631" i="11"/>
  <c r="Z3631" i="11" s="1"/>
  <c r="AA3632" i="11"/>
  <c r="Z3632" i="11" s="1"/>
  <c r="AA3633" i="11"/>
  <c r="Z3633" i="11" s="1"/>
  <c r="AA3634" i="11"/>
  <c r="Z3634" i="11" s="1"/>
  <c r="AA3635" i="11"/>
  <c r="Z3635" i="11" s="1"/>
  <c r="AA3636" i="11"/>
  <c r="Z3636" i="11" s="1"/>
  <c r="AA3637" i="11"/>
  <c r="Z3637" i="11" s="1"/>
  <c r="AA3638" i="11"/>
  <c r="Z3638" i="11" s="1"/>
  <c r="AA3639" i="11"/>
  <c r="Z3639" i="11" s="1"/>
  <c r="AA3640" i="11"/>
  <c r="Z3640" i="11" s="1"/>
  <c r="AA3641" i="11"/>
  <c r="Z3641" i="11" s="1"/>
  <c r="AA3642" i="11"/>
  <c r="Z3642" i="11" s="1"/>
  <c r="AA3643" i="11"/>
  <c r="Z3643" i="11" s="1"/>
  <c r="AA3644" i="11"/>
  <c r="Z3644" i="11" s="1"/>
  <c r="AA3645" i="11"/>
  <c r="Z3645" i="11" s="1"/>
  <c r="AA3646" i="11"/>
  <c r="Z3646" i="11" s="1"/>
  <c r="AA3647" i="11"/>
  <c r="Z3647" i="11" s="1"/>
  <c r="AA3648" i="11"/>
  <c r="Z3648" i="11" s="1"/>
  <c r="AA3649" i="11"/>
  <c r="Z3649" i="11" s="1"/>
  <c r="AA3650" i="11"/>
  <c r="Z3650" i="11" s="1"/>
  <c r="AA3651" i="11"/>
  <c r="Z3651" i="11" s="1"/>
  <c r="AA3652" i="11"/>
  <c r="Z3652" i="11" s="1"/>
  <c r="AA3653" i="11"/>
  <c r="Z3653" i="11" s="1"/>
  <c r="AA3654" i="11"/>
  <c r="Z3654" i="11" s="1"/>
  <c r="AA3655" i="11"/>
  <c r="Z3655" i="11" s="1"/>
  <c r="AA3656" i="11"/>
  <c r="Z3656" i="11" s="1"/>
  <c r="AA3657" i="11"/>
  <c r="Z3657" i="11" s="1"/>
  <c r="AA3658" i="11"/>
  <c r="Z3658" i="11" s="1"/>
  <c r="AA3659" i="11"/>
  <c r="Z3659" i="11" s="1"/>
  <c r="AA3660" i="11"/>
  <c r="Z3660" i="11" s="1"/>
  <c r="AA3661" i="11"/>
  <c r="Z3661" i="11" s="1"/>
  <c r="AA3662" i="11"/>
  <c r="Z3662" i="11" s="1"/>
  <c r="AA3663" i="11"/>
  <c r="Z3663" i="11" s="1"/>
  <c r="AA3664" i="11"/>
  <c r="Z3664" i="11" s="1"/>
  <c r="AA3665" i="11"/>
  <c r="Z3665" i="11" s="1"/>
  <c r="AA3666" i="11"/>
  <c r="Z3666" i="11" s="1"/>
  <c r="AA3667" i="11"/>
  <c r="Z3667" i="11" s="1"/>
  <c r="AA3668" i="11"/>
  <c r="Z3668" i="11" s="1"/>
  <c r="AA3669" i="11"/>
  <c r="Z3669" i="11" s="1"/>
  <c r="AA3670" i="11"/>
  <c r="Z3670" i="11" s="1"/>
  <c r="AA3671" i="11"/>
  <c r="Z3671" i="11" s="1"/>
  <c r="AA3672" i="11"/>
  <c r="Z3672" i="11" s="1"/>
  <c r="AA3673" i="11"/>
  <c r="Z3673" i="11" s="1"/>
  <c r="AA3674" i="11"/>
  <c r="Z3674" i="11" s="1"/>
  <c r="AA3675" i="11"/>
  <c r="Z3675" i="11" s="1"/>
  <c r="AA3676" i="11"/>
  <c r="Z3676" i="11" s="1"/>
  <c r="AA3677" i="11"/>
  <c r="Z3677" i="11" s="1"/>
  <c r="AA3678" i="11"/>
  <c r="Z3678" i="11" s="1"/>
  <c r="AA3679" i="11"/>
  <c r="Z3679" i="11" s="1"/>
  <c r="AA3680" i="11"/>
  <c r="Z3680" i="11" s="1"/>
  <c r="AA3681" i="11"/>
  <c r="Z3681" i="11" s="1"/>
  <c r="AA3682" i="11"/>
  <c r="Z3682" i="11" s="1"/>
  <c r="AA3683" i="11"/>
  <c r="Z3683" i="11" s="1"/>
  <c r="AA3684" i="11"/>
  <c r="Z3684" i="11" s="1"/>
  <c r="AA3685" i="11"/>
  <c r="Z3685" i="11" s="1"/>
  <c r="AA3686" i="11"/>
  <c r="Z3686" i="11" s="1"/>
  <c r="AA3687" i="11"/>
  <c r="Z3687" i="11" s="1"/>
  <c r="AA3688" i="11"/>
  <c r="Z3688" i="11" s="1"/>
  <c r="AA3689" i="11"/>
  <c r="Z3689" i="11" s="1"/>
  <c r="AA3690" i="11"/>
  <c r="Z3690" i="11" s="1"/>
  <c r="AA3691" i="11"/>
  <c r="Z3691" i="11" s="1"/>
  <c r="AA3692" i="11"/>
  <c r="Z3692" i="11" s="1"/>
  <c r="AA3693" i="11"/>
  <c r="Z3693" i="11" s="1"/>
  <c r="AA3694" i="11"/>
  <c r="Z3694" i="11" s="1"/>
  <c r="AA3695" i="11"/>
  <c r="Z3695" i="11" s="1"/>
  <c r="AA3696" i="11"/>
  <c r="Z3696" i="11" s="1"/>
  <c r="AA3697" i="11"/>
  <c r="Z3697" i="11" s="1"/>
  <c r="AA3698" i="11"/>
  <c r="Z3698" i="11" s="1"/>
  <c r="AA3699" i="11"/>
  <c r="Z3699" i="11" s="1"/>
  <c r="AA3700" i="11"/>
  <c r="Z3700" i="11" s="1"/>
  <c r="AA3701" i="11"/>
  <c r="Z3701" i="11" s="1"/>
  <c r="AA3702" i="11"/>
  <c r="Z3702" i="11" s="1"/>
  <c r="AA3703" i="11"/>
  <c r="Z3703" i="11" s="1"/>
  <c r="AA3704" i="11"/>
  <c r="Z3704" i="11" s="1"/>
  <c r="AA3705" i="11"/>
  <c r="Z3705" i="11" s="1"/>
  <c r="AA3706" i="11"/>
  <c r="Z3706" i="11" s="1"/>
  <c r="AA3707" i="11"/>
  <c r="Z3707" i="11" s="1"/>
  <c r="AA3708" i="11"/>
  <c r="Z3708" i="11" s="1"/>
  <c r="AA3709" i="11"/>
  <c r="Z3709" i="11" s="1"/>
  <c r="AA3710" i="11"/>
  <c r="Z3710" i="11" s="1"/>
  <c r="AA3711" i="11"/>
  <c r="Z3711" i="11" s="1"/>
  <c r="AA3712" i="11"/>
  <c r="Z3712" i="11" s="1"/>
  <c r="AA3713" i="11"/>
  <c r="Z3713" i="11" s="1"/>
  <c r="AA3714" i="11"/>
  <c r="Z3714" i="11" s="1"/>
  <c r="AA3715" i="11"/>
  <c r="Z3715" i="11" s="1"/>
  <c r="AA3716" i="11"/>
  <c r="Z3716" i="11" s="1"/>
  <c r="AA3717" i="11"/>
  <c r="Z3717" i="11" s="1"/>
  <c r="AA3718" i="11"/>
  <c r="Z3718" i="11" s="1"/>
  <c r="AA3719" i="11"/>
  <c r="Z3719" i="11" s="1"/>
  <c r="AA3720" i="11"/>
  <c r="Z3720" i="11" s="1"/>
  <c r="AA3721" i="11"/>
  <c r="Z3721" i="11" s="1"/>
  <c r="AA3722" i="11"/>
  <c r="Z3722" i="11" s="1"/>
  <c r="AA3723" i="11"/>
  <c r="Z3723" i="11" s="1"/>
  <c r="AA3724" i="11"/>
  <c r="Z3724" i="11" s="1"/>
  <c r="AA3725" i="11"/>
  <c r="Z3725" i="11" s="1"/>
  <c r="AA3726" i="11"/>
  <c r="Z3726" i="11" s="1"/>
  <c r="AA3727" i="11"/>
  <c r="Z3727" i="11" s="1"/>
  <c r="AA3728" i="11"/>
  <c r="Z3728" i="11" s="1"/>
  <c r="AA3729" i="11"/>
  <c r="Z3729" i="11" s="1"/>
  <c r="AA3730" i="11"/>
  <c r="Z3730" i="11" s="1"/>
  <c r="AA3731" i="11"/>
  <c r="Z3731" i="11" s="1"/>
  <c r="AA3732" i="11"/>
  <c r="Z3732" i="11" s="1"/>
  <c r="AA3733" i="11"/>
  <c r="Z3733" i="11" s="1"/>
  <c r="AA3734" i="11"/>
  <c r="Z3734" i="11" s="1"/>
  <c r="AA3735" i="11"/>
  <c r="Z3735" i="11" s="1"/>
  <c r="AA3736" i="11"/>
  <c r="Z3736" i="11" s="1"/>
  <c r="AA3737" i="11"/>
  <c r="Z3737" i="11" s="1"/>
  <c r="AA3738" i="11"/>
  <c r="Z3738" i="11" s="1"/>
  <c r="AA3739" i="11"/>
  <c r="Z3739" i="11" s="1"/>
  <c r="AA3740" i="11"/>
  <c r="Z3740" i="11" s="1"/>
  <c r="AA3741" i="11"/>
  <c r="Z3741" i="11" s="1"/>
  <c r="AA3742" i="11"/>
  <c r="Z3742" i="11" s="1"/>
  <c r="AA3743" i="11"/>
  <c r="Z3743" i="11" s="1"/>
  <c r="AA3744" i="11"/>
  <c r="Z3744" i="11" s="1"/>
  <c r="AA3745" i="11"/>
  <c r="Z3745" i="11" s="1"/>
  <c r="AA3746" i="11"/>
  <c r="Z3746" i="11" s="1"/>
  <c r="AA3747" i="11"/>
  <c r="Z3747" i="11" s="1"/>
  <c r="AA3748" i="11"/>
  <c r="Z3748" i="11" s="1"/>
  <c r="AA3749" i="11"/>
  <c r="Z3749" i="11" s="1"/>
  <c r="AA3750" i="11"/>
  <c r="Z3750" i="11" s="1"/>
  <c r="AA3751" i="11"/>
  <c r="Z3751" i="11" s="1"/>
  <c r="AA3752" i="11"/>
  <c r="Z3752" i="11" s="1"/>
  <c r="AA3753" i="11"/>
  <c r="Z3753" i="11" s="1"/>
  <c r="AA3754" i="11"/>
  <c r="Z3754" i="11" s="1"/>
  <c r="AA3755" i="11"/>
  <c r="Z3755" i="11" s="1"/>
  <c r="AA3756" i="11"/>
  <c r="Z3756" i="11" s="1"/>
  <c r="AA3757" i="11"/>
  <c r="Z3757" i="11" s="1"/>
  <c r="AA3758" i="11"/>
  <c r="Z3758" i="11" s="1"/>
  <c r="AA3759" i="11"/>
  <c r="Z3759" i="11" s="1"/>
  <c r="AA3760" i="11"/>
  <c r="Z3760" i="11" s="1"/>
  <c r="AA3761" i="11"/>
  <c r="Z3761" i="11" s="1"/>
  <c r="AA3762" i="11"/>
  <c r="Z3762" i="11" s="1"/>
  <c r="AA3763" i="11"/>
  <c r="Z3763" i="11" s="1"/>
  <c r="AA3764" i="11"/>
  <c r="Z3764" i="11" s="1"/>
  <c r="AA3765" i="11"/>
  <c r="Z3765" i="11" s="1"/>
  <c r="AA3766" i="11"/>
  <c r="Z3766" i="11" s="1"/>
  <c r="AA3767" i="11"/>
  <c r="Z3767" i="11" s="1"/>
  <c r="AA3768" i="11"/>
  <c r="Z3768" i="11" s="1"/>
  <c r="AA3769" i="11"/>
  <c r="Z3769" i="11" s="1"/>
  <c r="AA3770" i="11"/>
  <c r="Z3770" i="11" s="1"/>
  <c r="AA3771" i="11"/>
  <c r="Z3771" i="11" s="1"/>
  <c r="AA3772" i="11"/>
  <c r="Z3772" i="11" s="1"/>
  <c r="AA3773" i="11"/>
  <c r="Z3773" i="11" s="1"/>
  <c r="AA3774" i="11"/>
  <c r="Z3774" i="11" s="1"/>
  <c r="AA3775" i="11"/>
  <c r="Z3775" i="11" s="1"/>
  <c r="AA3776" i="11"/>
  <c r="Z3776" i="11" s="1"/>
  <c r="AA3777" i="11"/>
  <c r="Z3777" i="11" s="1"/>
  <c r="AA3778" i="11"/>
  <c r="Z3778" i="11" s="1"/>
  <c r="AA3779" i="11"/>
  <c r="Z3779" i="11" s="1"/>
  <c r="AA3780" i="11"/>
  <c r="Z3780" i="11" s="1"/>
  <c r="AA3781" i="11"/>
  <c r="Z3781" i="11" s="1"/>
  <c r="AA3782" i="11"/>
  <c r="Z3782" i="11" s="1"/>
  <c r="AA3783" i="11"/>
  <c r="Z3783" i="11" s="1"/>
  <c r="AA3784" i="11"/>
  <c r="Z3784" i="11" s="1"/>
  <c r="AA3785" i="11"/>
  <c r="Z3785" i="11" s="1"/>
  <c r="AA3786" i="11"/>
  <c r="Z3786" i="11" s="1"/>
  <c r="AA3787" i="11"/>
  <c r="Z3787" i="11" s="1"/>
  <c r="AA3788" i="11"/>
  <c r="Z3788" i="11" s="1"/>
  <c r="AA3789" i="11"/>
  <c r="Z3789" i="11" s="1"/>
  <c r="AA3790" i="11"/>
  <c r="Z3790" i="11" s="1"/>
  <c r="AA3791" i="11"/>
  <c r="Z3791" i="11" s="1"/>
  <c r="AA3792" i="11"/>
  <c r="Z3792" i="11" s="1"/>
  <c r="AA3793" i="11"/>
  <c r="Z3793" i="11" s="1"/>
  <c r="AA3794" i="11"/>
  <c r="Z3794" i="11" s="1"/>
  <c r="AA3795" i="11"/>
  <c r="Z3795" i="11" s="1"/>
  <c r="AA3796" i="11"/>
  <c r="Z3796" i="11" s="1"/>
  <c r="AA3797" i="11"/>
  <c r="Z3797" i="11" s="1"/>
  <c r="AA3798" i="11"/>
  <c r="Z3798" i="11" s="1"/>
  <c r="AA3799" i="11"/>
  <c r="Z3799" i="11" s="1"/>
  <c r="AA3800" i="11"/>
  <c r="Z3800" i="11" s="1"/>
  <c r="AA3801" i="11"/>
  <c r="Z3801" i="11" s="1"/>
  <c r="AA3802" i="11"/>
  <c r="Z3802" i="11" s="1"/>
  <c r="AA3803" i="11"/>
  <c r="Z3803" i="11" s="1"/>
  <c r="AA3804" i="11"/>
  <c r="Z3804" i="11" s="1"/>
  <c r="AA3805" i="11"/>
  <c r="Z3805" i="11" s="1"/>
  <c r="AA3806" i="11"/>
  <c r="Z3806" i="11" s="1"/>
  <c r="AA3807" i="11"/>
  <c r="Z3807" i="11" s="1"/>
  <c r="AA3808" i="11"/>
  <c r="Z3808" i="11" s="1"/>
  <c r="AA3809" i="11"/>
  <c r="Z3809" i="11" s="1"/>
  <c r="AA3810" i="11"/>
  <c r="Z3810" i="11" s="1"/>
  <c r="AA3811" i="11"/>
  <c r="Z3811" i="11" s="1"/>
  <c r="AA3812" i="11"/>
  <c r="Z3812" i="11" s="1"/>
  <c r="AA3813" i="11"/>
  <c r="Z3813" i="11" s="1"/>
  <c r="AA3814" i="11"/>
  <c r="Z3814" i="11" s="1"/>
  <c r="AA3815" i="11"/>
  <c r="Z3815" i="11" s="1"/>
  <c r="AA3816" i="11"/>
  <c r="Z3816" i="11" s="1"/>
  <c r="AA3817" i="11"/>
  <c r="Z3817" i="11" s="1"/>
  <c r="AA3818" i="11"/>
  <c r="Z3818" i="11" s="1"/>
  <c r="AA3819" i="11"/>
  <c r="Z3819" i="11" s="1"/>
  <c r="AA3820" i="11"/>
  <c r="Z3820" i="11" s="1"/>
  <c r="AA3821" i="11"/>
  <c r="Z3821" i="11" s="1"/>
  <c r="AA3822" i="11"/>
  <c r="Z3822" i="11" s="1"/>
  <c r="AA3823" i="11"/>
  <c r="Z3823" i="11" s="1"/>
  <c r="AA3824" i="11"/>
  <c r="Z3824" i="11" s="1"/>
  <c r="AA3825" i="11"/>
  <c r="Z3825" i="11" s="1"/>
  <c r="AA3826" i="11"/>
  <c r="Z3826" i="11" s="1"/>
  <c r="AA3827" i="11"/>
  <c r="Z3827" i="11" s="1"/>
  <c r="AA3828" i="11"/>
  <c r="Z3828" i="11" s="1"/>
  <c r="AA3829" i="11"/>
  <c r="Z3829" i="11" s="1"/>
  <c r="AA3830" i="11"/>
  <c r="Z3830" i="11" s="1"/>
  <c r="AA3831" i="11"/>
  <c r="Z3831" i="11" s="1"/>
  <c r="AA3832" i="11"/>
  <c r="Z3832" i="11" s="1"/>
  <c r="AA3833" i="11"/>
  <c r="Z3833" i="11" s="1"/>
  <c r="AA3834" i="11"/>
  <c r="Z3834" i="11" s="1"/>
  <c r="AA3835" i="11"/>
  <c r="Z3835" i="11" s="1"/>
  <c r="AA3836" i="11"/>
  <c r="Z3836" i="11" s="1"/>
  <c r="AA3837" i="11"/>
  <c r="Z3837" i="11" s="1"/>
  <c r="AA3838" i="11"/>
  <c r="Z3838" i="11" s="1"/>
  <c r="AA3839" i="11"/>
  <c r="Z3839" i="11" s="1"/>
  <c r="AA3840" i="11"/>
  <c r="Z3840" i="11" s="1"/>
  <c r="AA3841" i="11"/>
  <c r="Z3841" i="11" s="1"/>
  <c r="AA3842" i="11"/>
  <c r="Z3842" i="11" s="1"/>
  <c r="AA3843" i="11"/>
  <c r="Z3843" i="11" s="1"/>
  <c r="AA3844" i="11"/>
  <c r="Z3844" i="11" s="1"/>
  <c r="AA3845" i="11"/>
  <c r="Z3845" i="11" s="1"/>
  <c r="AA3846" i="11"/>
  <c r="Z3846" i="11" s="1"/>
  <c r="AA3847" i="11"/>
  <c r="Z3847" i="11" s="1"/>
  <c r="AA3848" i="11"/>
  <c r="Z3848" i="11" s="1"/>
  <c r="AA3849" i="11"/>
  <c r="Z3849" i="11" s="1"/>
  <c r="AA3850" i="11"/>
  <c r="Z3850" i="11" s="1"/>
  <c r="AA3851" i="11"/>
  <c r="Z3851" i="11" s="1"/>
  <c r="AA3852" i="11"/>
  <c r="Z3852" i="11" s="1"/>
  <c r="AA3853" i="11"/>
  <c r="Z3853" i="11" s="1"/>
  <c r="AA3854" i="11"/>
  <c r="Z3854" i="11" s="1"/>
  <c r="AA3855" i="11"/>
  <c r="Z3855" i="11" s="1"/>
  <c r="AA3856" i="11"/>
  <c r="Z3856" i="11" s="1"/>
  <c r="AA3857" i="11"/>
  <c r="Z3857" i="11" s="1"/>
  <c r="AA3858" i="11"/>
  <c r="Z3858" i="11" s="1"/>
  <c r="AA3859" i="11"/>
  <c r="Z3859" i="11" s="1"/>
  <c r="AA3860" i="11"/>
  <c r="Z3860" i="11" s="1"/>
  <c r="AA3861" i="11"/>
  <c r="Z3861" i="11" s="1"/>
  <c r="AA3862" i="11"/>
  <c r="Z3862" i="11" s="1"/>
  <c r="AA3863" i="11"/>
  <c r="Z3863" i="11" s="1"/>
  <c r="AA3864" i="11"/>
  <c r="Z3864" i="11" s="1"/>
  <c r="AA3865" i="11"/>
  <c r="Z3865" i="11" s="1"/>
  <c r="AA3866" i="11"/>
  <c r="Z3866" i="11" s="1"/>
  <c r="AA3867" i="11"/>
  <c r="Z3867" i="11" s="1"/>
  <c r="AA3868" i="11"/>
  <c r="Z3868" i="11" s="1"/>
  <c r="AA3869" i="11"/>
  <c r="Z3869" i="11" s="1"/>
  <c r="AA3870" i="11"/>
  <c r="Z3870" i="11" s="1"/>
  <c r="AA3871" i="11"/>
  <c r="Z3871" i="11" s="1"/>
  <c r="AA3872" i="11"/>
  <c r="Z3872" i="11" s="1"/>
  <c r="AA3873" i="11"/>
  <c r="Z3873" i="11" s="1"/>
  <c r="AA3874" i="11"/>
  <c r="Z3874" i="11" s="1"/>
  <c r="AA3875" i="11"/>
  <c r="Z3875" i="11" s="1"/>
  <c r="AA3876" i="11"/>
  <c r="Z3876" i="11" s="1"/>
  <c r="AA3877" i="11"/>
  <c r="Z3877" i="11" s="1"/>
  <c r="AA3878" i="11"/>
  <c r="Z3878" i="11" s="1"/>
  <c r="AA3879" i="11"/>
  <c r="Z3879" i="11" s="1"/>
  <c r="AA3880" i="11"/>
  <c r="Z3880" i="11" s="1"/>
  <c r="AA3881" i="11"/>
  <c r="Z3881" i="11" s="1"/>
  <c r="AA3882" i="11"/>
  <c r="Z3882" i="11" s="1"/>
  <c r="AA3883" i="11"/>
  <c r="Z3883" i="11" s="1"/>
  <c r="AA3884" i="11"/>
  <c r="Z3884" i="11" s="1"/>
  <c r="AA3885" i="11"/>
  <c r="Z3885" i="11" s="1"/>
  <c r="AA3886" i="11"/>
  <c r="Z3886" i="11" s="1"/>
  <c r="AA3887" i="11"/>
  <c r="Z3887" i="11" s="1"/>
  <c r="AA3888" i="11"/>
  <c r="Z3888" i="11" s="1"/>
  <c r="AA3889" i="11"/>
  <c r="Z3889" i="11" s="1"/>
  <c r="AA3890" i="11"/>
  <c r="Z3890" i="11" s="1"/>
  <c r="AA3891" i="11"/>
  <c r="Z3891" i="11" s="1"/>
  <c r="AA3892" i="11"/>
  <c r="Z3892" i="11" s="1"/>
  <c r="AA3893" i="11"/>
  <c r="Z3893" i="11" s="1"/>
  <c r="AA3894" i="11"/>
  <c r="Z3894" i="11" s="1"/>
  <c r="AA3895" i="11"/>
  <c r="Z3895" i="11" s="1"/>
  <c r="AA3896" i="11"/>
  <c r="Z3896" i="11" s="1"/>
  <c r="AA3897" i="11"/>
  <c r="Z3897" i="11" s="1"/>
  <c r="AA3898" i="11"/>
  <c r="Z3898" i="11" s="1"/>
  <c r="AA3899" i="11"/>
  <c r="Z3899" i="11" s="1"/>
  <c r="AA3900" i="11"/>
  <c r="Z3900" i="11" s="1"/>
  <c r="AA3901" i="11"/>
  <c r="Z3901" i="11" s="1"/>
  <c r="AA3902" i="11"/>
  <c r="Z3902" i="11" s="1"/>
  <c r="AA3903" i="11"/>
  <c r="Z3903" i="11" s="1"/>
  <c r="AA3904" i="11"/>
  <c r="Z3904" i="11" s="1"/>
  <c r="AA3905" i="11"/>
  <c r="Z3905" i="11" s="1"/>
  <c r="AA3906" i="11"/>
  <c r="Z3906" i="11" s="1"/>
  <c r="AA3907" i="11"/>
  <c r="Z3907" i="11" s="1"/>
  <c r="AA3908" i="11"/>
  <c r="Z3908" i="11" s="1"/>
  <c r="AA3909" i="11"/>
  <c r="Z3909" i="11" s="1"/>
  <c r="AA3910" i="11"/>
  <c r="Z3910" i="11" s="1"/>
  <c r="AA3911" i="11"/>
  <c r="Z3911" i="11" s="1"/>
  <c r="AA3912" i="11"/>
  <c r="Z3912" i="11" s="1"/>
  <c r="AA3913" i="11"/>
  <c r="Z3913" i="11" s="1"/>
  <c r="AA3914" i="11"/>
  <c r="Z3914" i="11" s="1"/>
  <c r="AA3915" i="11"/>
  <c r="Z3915" i="11" s="1"/>
  <c r="AA3916" i="11"/>
  <c r="Z3916" i="11" s="1"/>
  <c r="AA3917" i="11"/>
  <c r="Z3917" i="11" s="1"/>
  <c r="AA3918" i="11"/>
  <c r="Z3918" i="11" s="1"/>
  <c r="AA3919" i="11"/>
  <c r="Z3919" i="11" s="1"/>
  <c r="AA3920" i="11"/>
  <c r="Z3920" i="11" s="1"/>
  <c r="AA3921" i="11"/>
  <c r="Z3921" i="11" s="1"/>
  <c r="AA3922" i="11"/>
  <c r="Z3922" i="11" s="1"/>
  <c r="AA3923" i="11"/>
  <c r="Z3923" i="11" s="1"/>
  <c r="AA3924" i="11"/>
  <c r="Z3924" i="11" s="1"/>
  <c r="AA3925" i="11"/>
  <c r="Z3925" i="11" s="1"/>
  <c r="AA3926" i="11"/>
  <c r="Z3926" i="11" s="1"/>
  <c r="AA3927" i="11"/>
  <c r="Z3927" i="11" s="1"/>
  <c r="AA3928" i="11"/>
  <c r="Z3928" i="11" s="1"/>
  <c r="AA3929" i="11"/>
  <c r="Z3929" i="11" s="1"/>
  <c r="AA3930" i="11"/>
  <c r="Z3930" i="11" s="1"/>
  <c r="AA3931" i="11"/>
  <c r="Z3931" i="11" s="1"/>
  <c r="AA3932" i="11"/>
  <c r="Z3932" i="11" s="1"/>
  <c r="AA3933" i="11"/>
  <c r="Z3933" i="11" s="1"/>
  <c r="AA3934" i="11"/>
  <c r="Z3934" i="11" s="1"/>
  <c r="AA3935" i="11"/>
  <c r="Z3935" i="11" s="1"/>
  <c r="AA3936" i="11"/>
  <c r="Z3936" i="11" s="1"/>
  <c r="AA3937" i="11"/>
  <c r="Z3937" i="11" s="1"/>
  <c r="AA3938" i="11"/>
  <c r="Z3938" i="11" s="1"/>
  <c r="AA3939" i="11"/>
  <c r="Z3939" i="11" s="1"/>
  <c r="AA3940" i="11"/>
  <c r="Z3940" i="11" s="1"/>
  <c r="AA3941" i="11"/>
  <c r="Z3941" i="11" s="1"/>
  <c r="AA3942" i="11"/>
  <c r="Z3942" i="11" s="1"/>
  <c r="AA3943" i="11"/>
  <c r="Z3943" i="11" s="1"/>
  <c r="AA3944" i="11"/>
  <c r="Z3944" i="11" s="1"/>
  <c r="AA3945" i="11"/>
  <c r="Z3945" i="11" s="1"/>
  <c r="AA3946" i="11"/>
  <c r="Z3946" i="11" s="1"/>
  <c r="AA3947" i="11"/>
  <c r="Z3947" i="11" s="1"/>
  <c r="AA3948" i="11"/>
  <c r="Z3948" i="11" s="1"/>
  <c r="AA3949" i="11"/>
  <c r="Z3949" i="11" s="1"/>
  <c r="AA3950" i="11"/>
  <c r="Z3950" i="11" s="1"/>
  <c r="AA3951" i="11"/>
  <c r="Z3951" i="11" s="1"/>
  <c r="AA3952" i="11"/>
  <c r="Z3952" i="11" s="1"/>
  <c r="AA3953" i="11"/>
  <c r="Z3953" i="11" s="1"/>
  <c r="AA3954" i="11"/>
  <c r="Z3954" i="11" s="1"/>
  <c r="AA3955" i="11"/>
  <c r="Z3955" i="11" s="1"/>
  <c r="AA3956" i="11"/>
  <c r="Z3956" i="11" s="1"/>
  <c r="AA3957" i="11"/>
  <c r="Z3957" i="11" s="1"/>
  <c r="AA3958" i="11"/>
  <c r="Z3958" i="11" s="1"/>
  <c r="AA3959" i="11"/>
  <c r="Z3959" i="11" s="1"/>
  <c r="AA3960" i="11"/>
  <c r="Z3960" i="11" s="1"/>
  <c r="AA3961" i="11"/>
  <c r="Z3961" i="11" s="1"/>
  <c r="AA3962" i="11"/>
  <c r="Z3962" i="11" s="1"/>
  <c r="AA3963" i="11"/>
  <c r="Z3963" i="11" s="1"/>
  <c r="AA3964" i="11"/>
  <c r="Z3964" i="11" s="1"/>
  <c r="AA3965" i="11"/>
  <c r="Z3965" i="11" s="1"/>
  <c r="AA3966" i="11"/>
  <c r="Z3966" i="11" s="1"/>
  <c r="AA3967" i="11"/>
  <c r="Z3967" i="11" s="1"/>
  <c r="AA3968" i="11"/>
  <c r="Z3968" i="11" s="1"/>
  <c r="AA3969" i="11"/>
  <c r="Z3969" i="11" s="1"/>
  <c r="AA3970" i="11"/>
  <c r="Z3970" i="11" s="1"/>
  <c r="AA3971" i="11"/>
  <c r="Z3971" i="11" s="1"/>
  <c r="AA3972" i="11"/>
  <c r="Z3972" i="11" s="1"/>
  <c r="AA3973" i="11"/>
  <c r="Z3973" i="11" s="1"/>
  <c r="AA3974" i="11"/>
  <c r="Z3974" i="11" s="1"/>
  <c r="AA3975" i="11"/>
  <c r="Z3975" i="11" s="1"/>
  <c r="AA3976" i="11"/>
  <c r="Z3976" i="11" s="1"/>
  <c r="AA3977" i="11"/>
  <c r="Z3977" i="11" s="1"/>
  <c r="AA3978" i="11"/>
  <c r="Z3978" i="11" s="1"/>
  <c r="AA3979" i="11"/>
  <c r="Z3979" i="11" s="1"/>
  <c r="AA3980" i="11"/>
  <c r="Z3980" i="11" s="1"/>
  <c r="AA3981" i="11"/>
  <c r="Z3981" i="11" s="1"/>
  <c r="AA3982" i="11"/>
  <c r="Z3982" i="11" s="1"/>
  <c r="AA3983" i="11"/>
  <c r="Z3983" i="11" s="1"/>
  <c r="AA3984" i="11"/>
  <c r="Z3984" i="11" s="1"/>
  <c r="AA3985" i="11"/>
  <c r="Z3985" i="11" s="1"/>
  <c r="AA3986" i="11"/>
  <c r="Z3986" i="11" s="1"/>
  <c r="AA3987" i="11"/>
  <c r="Z3987" i="11" s="1"/>
  <c r="AA3988" i="11"/>
  <c r="Z3988" i="11" s="1"/>
  <c r="AA3989" i="11"/>
  <c r="Z3989" i="11" s="1"/>
  <c r="AA3990" i="11"/>
  <c r="Z3990" i="11" s="1"/>
  <c r="AA3991" i="11"/>
  <c r="Z3991" i="11" s="1"/>
  <c r="AA3992" i="11"/>
  <c r="Z3992" i="11" s="1"/>
  <c r="AA3993" i="11"/>
  <c r="Z3993" i="11" s="1"/>
  <c r="AA3994" i="11"/>
  <c r="Z3994" i="11" s="1"/>
  <c r="AA3995" i="11"/>
  <c r="Z3995" i="11" s="1"/>
  <c r="AA3996" i="11"/>
  <c r="Z3996" i="11" s="1"/>
  <c r="AA3997" i="11"/>
  <c r="Z3997" i="11" s="1"/>
  <c r="AA3998" i="11"/>
  <c r="Z3998" i="11" s="1"/>
  <c r="AA3999" i="11"/>
  <c r="Z3999" i="11" s="1"/>
  <c r="AA4000" i="11"/>
  <c r="Z4000" i="11" s="1"/>
  <c r="AA4001" i="11"/>
  <c r="Z4001" i="11" s="1"/>
  <c r="AA4002" i="11"/>
  <c r="Z4002" i="11" s="1"/>
  <c r="AA4003" i="11"/>
  <c r="Z4003" i="11" s="1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Z6530" i="4"/>
  <c r="Z6531" i="4"/>
  <c r="Z6532" i="4"/>
  <c r="Z6533" i="4"/>
  <c r="Z6534" i="4"/>
  <c r="Z6535" i="4"/>
  <c r="Z6536" i="4"/>
  <c r="Z6537" i="4"/>
  <c r="Z6538" i="4"/>
  <c r="Z6539" i="4"/>
  <c r="Z6540" i="4"/>
  <c r="Z6541" i="4"/>
  <c r="Z6542" i="4"/>
  <c r="Z6543" i="4"/>
  <c r="Z6544" i="4"/>
  <c r="Z6545" i="4"/>
  <c r="Z6546" i="4"/>
  <c r="Z6547" i="4"/>
  <c r="Z6548" i="4"/>
  <c r="Z6549" i="4"/>
  <c r="Z6550" i="4"/>
  <c r="Z6551" i="4"/>
  <c r="Z6552" i="4"/>
  <c r="Z6553" i="4"/>
  <c r="Z6554" i="4"/>
  <c r="Z6555" i="4"/>
  <c r="Z6556" i="4"/>
  <c r="Z6557" i="4"/>
  <c r="Z6558" i="4"/>
  <c r="Z6559" i="4"/>
  <c r="Z6560" i="4"/>
  <c r="Z6561" i="4"/>
  <c r="Z6562" i="4"/>
  <c r="Z6563" i="4"/>
  <c r="Z6564" i="4"/>
  <c r="Z6565" i="4"/>
  <c r="Z6566" i="4"/>
  <c r="Z6567" i="4"/>
  <c r="Z6568" i="4"/>
  <c r="Z6569" i="4"/>
  <c r="Z6570" i="4"/>
  <c r="Z6571" i="4"/>
  <c r="Z6572" i="4"/>
  <c r="Z6573" i="4"/>
  <c r="Z6574" i="4"/>
  <c r="Z6575" i="4"/>
  <c r="Z6576" i="4"/>
  <c r="Z6577" i="4"/>
  <c r="Z6578" i="4"/>
  <c r="Z6579" i="4"/>
  <c r="Z6580" i="4"/>
  <c r="Z6581" i="4"/>
  <c r="Z6582" i="4"/>
  <c r="Z6583" i="4"/>
  <c r="Z6584" i="4"/>
  <c r="Z6585" i="4"/>
  <c r="Z6586" i="4"/>
  <c r="Z6587" i="4"/>
  <c r="Z6588" i="4"/>
  <c r="Z6589" i="4"/>
  <c r="Z6590" i="4"/>
  <c r="Z6591" i="4"/>
  <c r="Z6592" i="4"/>
  <c r="Z6593" i="4"/>
  <c r="Z6594" i="4"/>
  <c r="Z6595" i="4"/>
  <c r="Z6596" i="4"/>
  <c r="Z6597" i="4"/>
  <c r="Z6598" i="4"/>
  <c r="Z6599" i="4"/>
  <c r="Z6600" i="4"/>
  <c r="Z6601" i="4"/>
  <c r="Z6602" i="4"/>
  <c r="Z6603" i="4"/>
  <c r="Z6604" i="4"/>
  <c r="Z6605" i="4"/>
  <c r="Z6606" i="4"/>
  <c r="Z6607" i="4"/>
  <c r="Z6608" i="4"/>
  <c r="Z6609" i="4"/>
  <c r="Z6610" i="4"/>
  <c r="Z6611" i="4"/>
  <c r="Z6612" i="4"/>
  <c r="Z6613" i="4"/>
  <c r="Z6614" i="4"/>
  <c r="Z6615" i="4"/>
  <c r="Z6616" i="4"/>
  <c r="Z6617" i="4"/>
  <c r="Z6618" i="4"/>
  <c r="Z6619" i="4"/>
  <c r="Z6620" i="4"/>
  <c r="Z6621" i="4"/>
  <c r="Z6622" i="4"/>
  <c r="Z6623" i="4"/>
  <c r="Z6624" i="4"/>
  <c r="Z6625" i="4"/>
  <c r="Z6626" i="4"/>
  <c r="Z6627" i="4"/>
  <c r="Z6628" i="4"/>
  <c r="Z6629" i="4"/>
  <c r="Z6630" i="4"/>
  <c r="Z6631" i="4"/>
  <c r="Z6632" i="4"/>
  <c r="Z6633" i="4"/>
  <c r="Z6634" i="4"/>
  <c r="Z6635" i="4"/>
  <c r="Z6636" i="4"/>
  <c r="Z6637" i="4"/>
  <c r="Z6638" i="4"/>
  <c r="Z6639" i="4"/>
  <c r="Z6640" i="4"/>
  <c r="Z6641" i="4"/>
  <c r="Z6642" i="4"/>
  <c r="Z6643" i="4"/>
  <c r="Z6644" i="4"/>
  <c r="Z6645" i="4"/>
  <c r="Z6646" i="4"/>
  <c r="Z6647" i="4"/>
  <c r="Z6648" i="4"/>
  <c r="Z6649" i="4"/>
  <c r="Z6650" i="4"/>
  <c r="Z6651" i="4"/>
  <c r="Z6652" i="4"/>
  <c r="Z6653" i="4"/>
  <c r="Z6654" i="4"/>
  <c r="Z6655" i="4"/>
  <c r="Z6656" i="4"/>
  <c r="Z6657" i="4"/>
  <c r="Z6658" i="4"/>
  <c r="Z6659" i="4"/>
  <c r="Z6660" i="4"/>
  <c r="Z6661" i="4"/>
  <c r="Z6662" i="4"/>
  <c r="Z6663" i="4"/>
  <c r="Z6664" i="4"/>
  <c r="Z6665" i="4"/>
  <c r="Z6666" i="4"/>
  <c r="Z6667" i="4"/>
  <c r="Z6668" i="4"/>
  <c r="Z6669" i="4"/>
  <c r="Z6670" i="4"/>
  <c r="Z6671" i="4"/>
  <c r="Z6672" i="4"/>
  <c r="Z6673" i="4"/>
  <c r="Z6674" i="4"/>
  <c r="Z6675" i="4"/>
  <c r="Z6676" i="4"/>
  <c r="Z6677" i="4"/>
  <c r="Z6678" i="4"/>
  <c r="Z6679" i="4"/>
  <c r="Z6680" i="4"/>
  <c r="Z6681" i="4"/>
  <c r="Z6682" i="4"/>
  <c r="Z6683" i="4"/>
  <c r="Z6684" i="4"/>
  <c r="Z6685" i="4"/>
  <c r="Z6686" i="4"/>
  <c r="Z6687" i="4"/>
  <c r="Z6688" i="4"/>
  <c r="Z6689" i="4"/>
  <c r="Z6690" i="4"/>
  <c r="Z6691" i="4"/>
  <c r="Z6692" i="4"/>
  <c r="Z6693" i="4"/>
  <c r="Z6694" i="4"/>
  <c r="Z6695" i="4"/>
  <c r="Z6696" i="4"/>
  <c r="Z6697" i="4"/>
  <c r="Z6698" i="4"/>
  <c r="Z6699" i="4"/>
  <c r="Z6700" i="4"/>
  <c r="Z6701" i="4"/>
  <c r="Z6702" i="4"/>
  <c r="Z6703" i="4"/>
  <c r="Z6704" i="4"/>
  <c r="Z6705" i="4"/>
  <c r="Z6706" i="4"/>
  <c r="Z6707" i="4"/>
  <c r="Z6708" i="4"/>
  <c r="Z6709" i="4"/>
  <c r="Z6710" i="4"/>
  <c r="Z6711" i="4"/>
  <c r="Z6712" i="4"/>
  <c r="Z6713" i="4"/>
  <c r="Z6714" i="4"/>
  <c r="Z6715" i="4"/>
  <c r="Z6716" i="4"/>
  <c r="Z6717" i="4"/>
  <c r="Z6718" i="4"/>
  <c r="Z6719" i="4"/>
  <c r="Z6720" i="4"/>
  <c r="Z6721" i="4"/>
  <c r="Z6722" i="4"/>
  <c r="Z6723" i="4"/>
  <c r="Z6724" i="4"/>
  <c r="Z6725" i="4"/>
  <c r="Z6726" i="4"/>
  <c r="Z6727" i="4"/>
  <c r="Z6728" i="4"/>
  <c r="Z6729" i="4"/>
  <c r="Z6730" i="4"/>
  <c r="Z6731" i="4"/>
  <c r="Z6732" i="4"/>
  <c r="Z6733" i="4"/>
  <c r="Z6734" i="4"/>
  <c r="Z6735" i="4"/>
  <c r="Z6736" i="4"/>
  <c r="Z6737" i="4"/>
  <c r="Z6738" i="4"/>
  <c r="Z6739" i="4"/>
  <c r="Z6740" i="4"/>
  <c r="Z6741" i="4"/>
  <c r="Z6742" i="4"/>
  <c r="Z6743" i="4"/>
  <c r="Z6744" i="4"/>
  <c r="Z6745" i="4"/>
  <c r="Z6746" i="4"/>
  <c r="Z6747" i="4"/>
  <c r="Z6748" i="4"/>
  <c r="Z6749" i="4"/>
  <c r="Z6750" i="4"/>
  <c r="Z6751" i="4"/>
  <c r="Z6752" i="4"/>
  <c r="Z6753" i="4"/>
  <c r="Z6754" i="4"/>
  <c r="Z6755" i="4"/>
  <c r="Z6756" i="4"/>
  <c r="Z6757" i="4"/>
  <c r="Z6758" i="4"/>
  <c r="Z6759" i="4"/>
  <c r="Z6760" i="4"/>
  <c r="Z6761" i="4"/>
  <c r="Z6762" i="4"/>
  <c r="Z6763" i="4"/>
  <c r="Z6764" i="4"/>
  <c r="Z6765" i="4"/>
  <c r="Z6766" i="4"/>
  <c r="Z6767" i="4"/>
  <c r="Z6768" i="4"/>
  <c r="Z6769" i="4"/>
  <c r="Z6770" i="4"/>
  <c r="Z6771" i="4"/>
  <c r="Z6772" i="4"/>
  <c r="Z6773" i="4"/>
  <c r="Z6774" i="4"/>
  <c r="Z6775" i="4"/>
  <c r="Z6776" i="4"/>
  <c r="Z6777" i="4"/>
  <c r="Z6778" i="4"/>
  <c r="Z6779" i="4"/>
  <c r="Z6780" i="4"/>
  <c r="Z6781" i="4"/>
  <c r="Z6782" i="4"/>
  <c r="Z6783" i="4"/>
  <c r="Z6784" i="4"/>
  <c r="Z6785" i="4"/>
  <c r="Z6786" i="4"/>
  <c r="Z6787" i="4"/>
  <c r="Z6788" i="4"/>
  <c r="Z6789" i="4"/>
  <c r="Z6790" i="4"/>
  <c r="Z6791" i="4"/>
  <c r="Z6792" i="4"/>
  <c r="Z6793" i="4"/>
  <c r="Z6794" i="4"/>
  <c r="Z6795" i="4"/>
  <c r="Z6796" i="4"/>
  <c r="Z6797" i="4"/>
  <c r="Z6798" i="4"/>
  <c r="Z6799" i="4"/>
  <c r="Z6800" i="4"/>
  <c r="Z6801" i="4"/>
  <c r="Z6802" i="4"/>
  <c r="Z6803" i="4"/>
  <c r="Z6804" i="4"/>
  <c r="Z6805" i="4"/>
  <c r="Z6806" i="4"/>
  <c r="Z6807" i="4"/>
  <c r="Z6808" i="4"/>
  <c r="Z6809" i="4"/>
  <c r="Z6810" i="4"/>
  <c r="Z6811" i="4"/>
  <c r="Z6812" i="4"/>
  <c r="Z6813" i="4"/>
  <c r="Z6814" i="4"/>
  <c r="Z6815" i="4"/>
  <c r="Z6816" i="4"/>
  <c r="Z6817" i="4"/>
  <c r="Z6818" i="4"/>
  <c r="Z6819" i="4"/>
  <c r="Z6820" i="4"/>
  <c r="Z6821" i="4"/>
  <c r="Z6822" i="4"/>
  <c r="Z6823" i="4"/>
  <c r="Z6824" i="4"/>
  <c r="Z6825" i="4"/>
  <c r="Z6826" i="4"/>
  <c r="Z6827" i="4"/>
  <c r="Z6828" i="4"/>
  <c r="Z6829" i="4"/>
  <c r="Z6830" i="4"/>
  <c r="Z6831" i="4"/>
  <c r="Z6832" i="4"/>
  <c r="Z6833" i="4"/>
  <c r="Z6834" i="4"/>
  <c r="Z6835" i="4"/>
  <c r="Z6836" i="4"/>
  <c r="Z6837" i="4"/>
  <c r="Z6838" i="4"/>
  <c r="Z6839" i="4"/>
  <c r="Z6840" i="4"/>
  <c r="Z6841" i="4"/>
  <c r="Z6842" i="4"/>
  <c r="Z6843" i="4"/>
  <c r="Z6844" i="4"/>
  <c r="Z6845" i="4"/>
  <c r="Z6846" i="4"/>
  <c r="Z6847" i="4"/>
  <c r="Z6848" i="4"/>
  <c r="Z6849" i="4"/>
  <c r="Z6850" i="4"/>
  <c r="Z6851" i="4"/>
  <c r="Z6852" i="4"/>
  <c r="Z6853" i="4"/>
  <c r="Z6854" i="4"/>
  <c r="Z6855" i="4"/>
  <c r="Z6856" i="4"/>
  <c r="Z6857" i="4"/>
  <c r="Z6858" i="4"/>
  <c r="Z6859" i="4"/>
  <c r="Z6860" i="4"/>
  <c r="Z6861" i="4"/>
  <c r="Z6862" i="4"/>
  <c r="Z6863" i="4"/>
  <c r="Z6864" i="4"/>
  <c r="Z6865" i="4"/>
  <c r="Z6866" i="4"/>
  <c r="Z6867" i="4"/>
  <c r="Z6868" i="4"/>
  <c r="Z6869" i="4"/>
  <c r="Z6870" i="4"/>
  <c r="Z6871" i="4"/>
  <c r="Z6872" i="4"/>
  <c r="Z6873" i="4"/>
  <c r="Z6874" i="4"/>
  <c r="Z6875" i="4"/>
  <c r="Z6876" i="4"/>
  <c r="Z6877" i="4"/>
  <c r="Z6878" i="4"/>
  <c r="Z6879" i="4"/>
  <c r="Z6880" i="4"/>
  <c r="Z6881" i="4"/>
  <c r="Z6882" i="4"/>
  <c r="Z6883" i="4"/>
  <c r="Z6884" i="4"/>
  <c r="Z6885" i="4"/>
  <c r="Z6886" i="4"/>
  <c r="Z6887" i="4"/>
  <c r="Z6888" i="4"/>
  <c r="Z6889" i="4"/>
  <c r="Z6890" i="4"/>
  <c r="Z6891" i="4"/>
  <c r="Z6892" i="4"/>
  <c r="Z6893" i="4"/>
  <c r="Z6894" i="4"/>
  <c r="Z6895" i="4"/>
  <c r="Z6896" i="4"/>
  <c r="Z6897" i="4"/>
  <c r="Z6898" i="4"/>
  <c r="Z6899" i="4"/>
  <c r="Z6900" i="4"/>
  <c r="Z6901" i="4"/>
  <c r="Z6902" i="4"/>
  <c r="Z6903" i="4"/>
  <c r="Z6904" i="4"/>
  <c r="Z6905" i="4"/>
  <c r="Z6906" i="4"/>
  <c r="Z6907" i="4"/>
  <c r="Z6908" i="4"/>
  <c r="Z6909" i="4"/>
  <c r="Z6910" i="4"/>
  <c r="Z6911" i="4"/>
  <c r="Z6912" i="4"/>
  <c r="Z6913" i="4"/>
  <c r="Z6914" i="4"/>
  <c r="Z6915" i="4"/>
  <c r="Z6916" i="4"/>
  <c r="Z6917" i="4"/>
  <c r="Z6918" i="4"/>
  <c r="Z6919" i="4"/>
  <c r="Z6920" i="4"/>
  <c r="Z6921" i="4"/>
  <c r="Z6922" i="4"/>
  <c r="Z6923" i="4"/>
  <c r="Z6924" i="4"/>
  <c r="Z6925" i="4"/>
  <c r="Z6926" i="4"/>
  <c r="Z6927" i="4"/>
  <c r="Z6928" i="4"/>
  <c r="Z6929" i="4"/>
  <c r="Z6930" i="4"/>
  <c r="Z6931" i="4"/>
  <c r="Z6932" i="4"/>
  <c r="Z6933" i="4"/>
  <c r="Z6934" i="4"/>
  <c r="Z6935" i="4"/>
  <c r="Z6936" i="4"/>
  <c r="Z6937" i="4"/>
  <c r="Z6938" i="4"/>
  <c r="Z6939" i="4"/>
  <c r="Z6940" i="4"/>
  <c r="Z6941" i="4"/>
  <c r="Z6942" i="4"/>
  <c r="Z6943" i="4"/>
  <c r="Z6944" i="4"/>
  <c r="Z6945" i="4"/>
  <c r="Z6946" i="4"/>
  <c r="Z6947" i="4"/>
  <c r="Z6948" i="4"/>
  <c r="Z6949" i="4"/>
  <c r="Z6950" i="4"/>
  <c r="Z6951" i="4"/>
  <c r="Z6952" i="4"/>
  <c r="Z6953" i="4"/>
  <c r="Z6954" i="4"/>
  <c r="Z6955" i="4"/>
  <c r="Z6956" i="4"/>
  <c r="Z6957" i="4"/>
  <c r="Z6958" i="4"/>
  <c r="Z6959" i="4"/>
  <c r="Z6960" i="4"/>
  <c r="Z6961" i="4"/>
  <c r="Z6962" i="4"/>
  <c r="Z6963" i="4"/>
  <c r="Z6964" i="4"/>
  <c r="Z6965" i="4"/>
  <c r="Z6966" i="4"/>
  <c r="Z6967" i="4"/>
  <c r="Z6968" i="4"/>
  <c r="Z6969" i="4"/>
  <c r="Z6970" i="4"/>
  <c r="Z6971" i="4"/>
  <c r="Z6972" i="4"/>
  <c r="Z6973" i="4"/>
  <c r="Z6974" i="4"/>
  <c r="Z6975" i="4"/>
  <c r="Z6976" i="4"/>
  <c r="Z6977" i="4"/>
  <c r="Z6978" i="4"/>
  <c r="Z6979" i="4"/>
  <c r="Z6980" i="4"/>
  <c r="Z6981" i="4"/>
  <c r="Z6982" i="4"/>
  <c r="Z6983" i="4"/>
  <c r="Z6984" i="4"/>
  <c r="Z6985" i="4"/>
  <c r="Z6986" i="4"/>
  <c r="Z6987" i="4"/>
  <c r="Z6988" i="4"/>
  <c r="Z6989" i="4"/>
  <c r="Z6990" i="4"/>
  <c r="Z6991" i="4"/>
  <c r="Z6992" i="4"/>
  <c r="Z6993" i="4"/>
  <c r="Z6994" i="4"/>
  <c r="Z6995" i="4"/>
  <c r="Z6996" i="4"/>
  <c r="Z6997" i="4"/>
  <c r="Z6998" i="4"/>
  <c r="Z6999" i="4"/>
  <c r="Z7000" i="4"/>
  <c r="Z7001" i="4"/>
  <c r="Z7002" i="4"/>
  <c r="Z7003" i="4"/>
  <c r="Z7004" i="4"/>
  <c r="Z7005" i="4"/>
  <c r="Z7006" i="4"/>
  <c r="Z7007" i="4"/>
  <c r="Z7008" i="4"/>
  <c r="Z7009" i="4"/>
  <c r="Z7010" i="4"/>
  <c r="Z7011" i="4"/>
  <c r="Z7012" i="4"/>
  <c r="Z7013" i="4"/>
  <c r="Z7014" i="4"/>
  <c r="Z7015" i="4"/>
  <c r="Z7016" i="4"/>
  <c r="Z7017" i="4"/>
  <c r="Z7018" i="4"/>
  <c r="Z7019" i="4"/>
  <c r="Z7020" i="4"/>
  <c r="Z7021" i="4"/>
  <c r="Z7022" i="4"/>
  <c r="Z7023" i="4"/>
  <c r="Z7024" i="4"/>
  <c r="Z7025" i="4"/>
  <c r="Z7026" i="4"/>
  <c r="Z7027" i="4"/>
  <c r="Z7028" i="4"/>
  <c r="Z7029" i="4"/>
  <c r="Z7030" i="4"/>
  <c r="Z7031" i="4"/>
  <c r="Z7032" i="4"/>
  <c r="Z7033" i="4"/>
  <c r="Z7034" i="4"/>
  <c r="Z7035" i="4"/>
  <c r="Z7036" i="4"/>
  <c r="Z7037" i="4"/>
  <c r="Z7038" i="4"/>
  <c r="Z7039" i="4"/>
  <c r="Z7040" i="4"/>
  <c r="Z7041" i="4"/>
  <c r="Z7042" i="4"/>
  <c r="Z7043" i="4"/>
  <c r="Z7044" i="4"/>
  <c r="Z7045" i="4"/>
  <c r="Z7046" i="4"/>
  <c r="Z7047" i="4"/>
  <c r="Z7048" i="4"/>
  <c r="Z7049" i="4"/>
  <c r="Z7050" i="4"/>
  <c r="Z7051" i="4"/>
  <c r="Z7052" i="4"/>
  <c r="Z7053" i="4"/>
  <c r="Z7054" i="4"/>
  <c r="Z7055" i="4"/>
  <c r="Z7056" i="4"/>
  <c r="Z7057" i="4"/>
  <c r="Z7058" i="4"/>
  <c r="Z7059" i="4"/>
  <c r="Z7060" i="4"/>
  <c r="Z7061" i="4"/>
  <c r="Z7062" i="4"/>
  <c r="Z7063" i="4"/>
  <c r="Z7064" i="4"/>
  <c r="Z7065" i="4"/>
  <c r="Z7066" i="4"/>
  <c r="Z7067" i="4"/>
  <c r="Z7068" i="4"/>
  <c r="Z7069" i="4"/>
  <c r="Z7070" i="4"/>
  <c r="Z7071" i="4"/>
  <c r="Z7072" i="4"/>
  <c r="Z7073" i="4"/>
  <c r="Z7074" i="4"/>
  <c r="Z7075" i="4"/>
  <c r="Z7076" i="4"/>
  <c r="Z7077" i="4"/>
  <c r="Z7078" i="4"/>
  <c r="Z7079" i="4"/>
  <c r="Z7080" i="4"/>
  <c r="Z7081" i="4"/>
  <c r="Z7082" i="4"/>
  <c r="Z7083" i="4"/>
  <c r="Z7084" i="4"/>
  <c r="Z7085" i="4"/>
  <c r="Z7086" i="4"/>
  <c r="Z7087" i="4"/>
  <c r="Z7088" i="4"/>
  <c r="Z7089" i="4"/>
  <c r="Z7090" i="4"/>
  <c r="Z7091" i="4"/>
  <c r="Z7092" i="4"/>
  <c r="Z7093" i="4"/>
  <c r="Z7094" i="4"/>
  <c r="Z7095" i="4"/>
  <c r="Z7096" i="4"/>
  <c r="Z7097" i="4"/>
  <c r="Z7098" i="4"/>
  <c r="Z7099" i="4"/>
  <c r="Z7100" i="4"/>
  <c r="Z7101" i="4"/>
  <c r="Z7102" i="4"/>
  <c r="Z7103" i="4"/>
  <c r="Z7104" i="4"/>
  <c r="Z7105" i="4"/>
  <c r="Z7106" i="4"/>
  <c r="Z7107" i="4"/>
  <c r="Z7108" i="4"/>
  <c r="Z7109" i="4"/>
  <c r="Z7110" i="4"/>
  <c r="Z7111" i="4"/>
  <c r="Z7112" i="4"/>
  <c r="Z7113" i="4"/>
  <c r="Z7114" i="4"/>
  <c r="Z7115" i="4"/>
  <c r="Z7116" i="4"/>
  <c r="Z7117" i="4"/>
  <c r="Z7118" i="4"/>
  <c r="Z7119" i="4"/>
  <c r="Z7120" i="4"/>
  <c r="Z7121" i="4"/>
  <c r="Z7122" i="4"/>
  <c r="Z7123" i="4"/>
  <c r="Z7124" i="4"/>
  <c r="Z7125" i="4"/>
  <c r="Z7126" i="4"/>
  <c r="Z7127" i="4"/>
  <c r="Z7128" i="4"/>
  <c r="Z7129" i="4"/>
  <c r="Z7130" i="4"/>
  <c r="Z7131" i="4"/>
  <c r="Z7132" i="4"/>
  <c r="Z7133" i="4"/>
  <c r="Z7134" i="4"/>
  <c r="Z7135" i="4"/>
  <c r="Z7136" i="4"/>
  <c r="Z7137" i="4"/>
  <c r="Z7138" i="4"/>
  <c r="Z7139" i="4"/>
  <c r="Z7140" i="4"/>
  <c r="Z7141" i="4"/>
  <c r="Z7142" i="4"/>
  <c r="Z7143" i="4"/>
  <c r="Z7144" i="4"/>
  <c r="Z7145" i="4"/>
  <c r="Z7146" i="4"/>
  <c r="Z7147" i="4"/>
  <c r="Z7148" i="4"/>
  <c r="Z7149" i="4"/>
  <c r="Z7150" i="4"/>
  <c r="Z7151" i="4"/>
  <c r="Z7152" i="4"/>
  <c r="Z7153" i="4"/>
  <c r="Z7154" i="4"/>
  <c r="Z7155" i="4"/>
  <c r="Z7156" i="4"/>
  <c r="Z7157" i="4"/>
  <c r="Z7158" i="4"/>
  <c r="Z7159" i="4"/>
  <c r="Z7160" i="4"/>
  <c r="Z7161" i="4"/>
  <c r="Z7162" i="4"/>
  <c r="Z7163" i="4"/>
  <c r="Z7164" i="4"/>
  <c r="Z7165" i="4"/>
  <c r="Z7166" i="4"/>
  <c r="Z7167" i="4"/>
  <c r="Z7168" i="4"/>
  <c r="Z7169" i="4"/>
  <c r="Z7170" i="4"/>
  <c r="Z7171" i="4"/>
  <c r="Z7172" i="4"/>
  <c r="Z7173" i="4"/>
  <c r="Z7174" i="4"/>
  <c r="Z7175" i="4"/>
  <c r="Z7176" i="4"/>
  <c r="Z7177" i="4"/>
  <c r="Z7178" i="4"/>
  <c r="Z7179" i="4"/>
  <c r="Z7180" i="4"/>
  <c r="Z7181" i="4"/>
  <c r="Z7182" i="4"/>
  <c r="Z7183" i="4"/>
  <c r="Z7184" i="4"/>
  <c r="Z7185" i="4"/>
  <c r="Z7186" i="4"/>
  <c r="Z7187" i="4"/>
  <c r="Z7188" i="4"/>
  <c r="Z7189" i="4"/>
  <c r="Z7190" i="4"/>
  <c r="Z7191" i="4"/>
  <c r="Z7192" i="4"/>
  <c r="Z7193" i="4"/>
  <c r="Z7194" i="4"/>
  <c r="Z7195" i="4"/>
  <c r="Z7196" i="4"/>
  <c r="Z7197" i="4"/>
  <c r="Z7198" i="4"/>
  <c r="Z7199" i="4"/>
  <c r="Z7200" i="4"/>
  <c r="Z7201" i="4"/>
  <c r="Z7202" i="4"/>
  <c r="Z7203" i="4"/>
  <c r="Z7204" i="4"/>
  <c r="Z7205" i="4"/>
  <c r="Z7206" i="4"/>
  <c r="Z7207" i="4"/>
  <c r="Z7208" i="4"/>
  <c r="Z7209" i="4"/>
  <c r="Z7210" i="4"/>
  <c r="Z7211" i="4"/>
  <c r="Z7212" i="4"/>
  <c r="Z7213" i="4"/>
  <c r="Z7214" i="4"/>
  <c r="Z7215" i="4"/>
  <c r="Z7216" i="4"/>
  <c r="Z7217" i="4"/>
  <c r="Z7218" i="4"/>
  <c r="Z7219" i="4"/>
  <c r="Z7220" i="4"/>
  <c r="Z7221" i="4"/>
  <c r="Z7222" i="4"/>
  <c r="Z7223" i="4"/>
  <c r="Z7224" i="4"/>
  <c r="Z7225" i="4"/>
  <c r="Z7226" i="4"/>
  <c r="Z7227" i="4"/>
  <c r="Z7228" i="4"/>
  <c r="Z7229" i="4"/>
  <c r="Z7230" i="4"/>
  <c r="Z7231" i="4"/>
  <c r="Z7232" i="4"/>
  <c r="Z7233" i="4"/>
  <c r="Z7234" i="4"/>
  <c r="Z7235" i="4"/>
  <c r="Z7236" i="4"/>
  <c r="Z7237" i="4"/>
  <c r="Z7238" i="4"/>
  <c r="Z7239" i="4"/>
  <c r="Z7240" i="4"/>
  <c r="Z7241" i="4"/>
  <c r="Z7242" i="4"/>
  <c r="Z7243" i="4"/>
  <c r="Z7244" i="4"/>
  <c r="Z7245" i="4"/>
  <c r="Z7246" i="4"/>
  <c r="Z7247" i="4"/>
  <c r="Z7248" i="4"/>
  <c r="Z7249" i="4"/>
  <c r="Z7250" i="4"/>
  <c r="Z7251" i="4"/>
  <c r="Z7252" i="4"/>
  <c r="Z7253" i="4"/>
  <c r="Z7254" i="4"/>
  <c r="Z7255" i="4"/>
  <c r="Z7256" i="4"/>
  <c r="Z7257" i="4"/>
  <c r="Z7258" i="4"/>
  <c r="Z7259" i="4"/>
  <c r="Z7260" i="4"/>
  <c r="Z7261" i="4"/>
  <c r="Z7262" i="4"/>
  <c r="Z7263" i="4"/>
  <c r="Z7264" i="4"/>
  <c r="Z7265" i="4"/>
  <c r="Z7266" i="4"/>
  <c r="Z7267" i="4"/>
  <c r="Z7268" i="4"/>
  <c r="Z7269" i="4"/>
  <c r="Z7270" i="4"/>
  <c r="Z7271" i="4"/>
  <c r="Z7272" i="4"/>
  <c r="Z7273" i="4"/>
  <c r="Z7274" i="4"/>
  <c r="Z7275" i="4"/>
  <c r="Z7276" i="4"/>
  <c r="Z7277" i="4"/>
  <c r="Z7278" i="4"/>
  <c r="Z7279" i="4"/>
  <c r="Z7280" i="4"/>
  <c r="Z7281" i="4"/>
  <c r="Z7282" i="4"/>
  <c r="Z7283" i="4"/>
  <c r="Z7284" i="4"/>
  <c r="Z7285" i="4"/>
  <c r="Z7286" i="4"/>
  <c r="Z7287" i="4"/>
  <c r="Z7288" i="4"/>
  <c r="Z7289" i="4"/>
  <c r="Z7290" i="4"/>
  <c r="Z7291" i="4"/>
  <c r="Z7292" i="4"/>
  <c r="Z7293" i="4"/>
  <c r="Z7294" i="4"/>
  <c r="Z7295" i="4"/>
  <c r="Z7296" i="4"/>
  <c r="Z7297" i="4"/>
  <c r="Z7298" i="4"/>
  <c r="Z7299" i="4"/>
  <c r="Z7300" i="4"/>
  <c r="Z7301" i="4"/>
  <c r="Z7302" i="4"/>
  <c r="Z7303" i="4"/>
  <c r="Z7304" i="4"/>
  <c r="Z7305" i="4"/>
  <c r="Z7306" i="4"/>
  <c r="Z7307" i="4"/>
  <c r="Z7308" i="4"/>
  <c r="Z7309" i="4"/>
  <c r="Z7310" i="4"/>
  <c r="Z7311" i="4"/>
  <c r="Z7312" i="4"/>
  <c r="Z7313" i="4"/>
  <c r="Z7314" i="4"/>
  <c r="Z7315" i="4"/>
  <c r="Z7316" i="4"/>
  <c r="Z7317" i="4"/>
  <c r="Z7318" i="4"/>
  <c r="Z7319" i="4"/>
  <c r="Z7320" i="4"/>
  <c r="Z7321" i="4"/>
  <c r="Z7322" i="4"/>
  <c r="Z7323" i="4"/>
  <c r="Z7324" i="4"/>
  <c r="Z7325" i="4"/>
  <c r="Z7326" i="4"/>
  <c r="Z7327" i="4"/>
  <c r="Z7328" i="4"/>
  <c r="Z7329" i="4"/>
  <c r="Z7330" i="4"/>
  <c r="Z7331" i="4"/>
  <c r="Z7332" i="4"/>
  <c r="Z7333" i="4"/>
  <c r="Z7334" i="4"/>
  <c r="Z7335" i="4"/>
  <c r="Z7336" i="4"/>
  <c r="Z7337" i="4"/>
  <c r="Z7338" i="4"/>
  <c r="Z7339" i="4"/>
  <c r="Z7340" i="4"/>
  <c r="Z7341" i="4"/>
  <c r="Z7342" i="4"/>
  <c r="Z7343" i="4"/>
  <c r="Z7344" i="4"/>
  <c r="Z7345" i="4"/>
  <c r="Z7346" i="4"/>
  <c r="Z7347" i="4"/>
  <c r="Z7348" i="4"/>
  <c r="Z7349" i="4"/>
  <c r="Z7350" i="4"/>
  <c r="Z7351" i="4"/>
  <c r="Z7352" i="4"/>
  <c r="Z7353" i="4"/>
  <c r="Z7354" i="4"/>
  <c r="Z7355" i="4"/>
  <c r="Z7356" i="4"/>
  <c r="Z7357" i="4"/>
  <c r="Z7358" i="4"/>
  <c r="Z7359" i="4"/>
  <c r="Z7360" i="4"/>
  <c r="Z7361" i="4"/>
  <c r="Z7362" i="4"/>
  <c r="Z7363" i="4"/>
  <c r="Z7364" i="4"/>
  <c r="Z7365" i="4"/>
  <c r="Z7366" i="4"/>
  <c r="Z7367" i="4"/>
  <c r="Z7368" i="4"/>
  <c r="Z7369" i="4"/>
  <c r="Z7370" i="4"/>
  <c r="Z7371" i="4"/>
  <c r="Z7372" i="4"/>
  <c r="Z7373" i="4"/>
  <c r="Z7374" i="4"/>
  <c r="Z7375" i="4"/>
  <c r="Z7376" i="4"/>
  <c r="Z7377" i="4"/>
  <c r="Z7378" i="4"/>
  <c r="Z7379" i="4"/>
  <c r="Z7380" i="4"/>
  <c r="Z7381" i="4"/>
  <c r="Z7382" i="4"/>
  <c r="Z7383" i="4"/>
  <c r="Z7384" i="4"/>
  <c r="Z7385" i="4"/>
  <c r="Z7386" i="4"/>
  <c r="Z7387" i="4"/>
  <c r="Z7388" i="4"/>
  <c r="Z7389" i="4"/>
  <c r="Z7390" i="4"/>
  <c r="Z7391" i="4"/>
  <c r="Z7392" i="4"/>
  <c r="Z7393" i="4"/>
  <c r="Z7394" i="4"/>
  <c r="Z7395" i="4"/>
  <c r="Z7396" i="4"/>
  <c r="Z7397" i="4"/>
  <c r="Z7398" i="4"/>
  <c r="Z7399" i="4"/>
  <c r="Z7400" i="4"/>
  <c r="Z7401" i="4"/>
  <c r="Z7402" i="4"/>
  <c r="Z7403" i="4"/>
  <c r="Z7404" i="4"/>
  <c r="Z7405" i="4"/>
  <c r="Z7406" i="4"/>
  <c r="Z7407" i="4"/>
  <c r="Z7408" i="4"/>
  <c r="Z7409" i="4"/>
  <c r="Z7410" i="4"/>
  <c r="Z7411" i="4"/>
  <c r="Z7412" i="4"/>
  <c r="Z7413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E115" i="11"/>
  <c r="E28" i="11"/>
  <c r="E181" i="11"/>
  <c r="E710" i="11"/>
  <c r="E463" i="11"/>
  <c r="E360" i="11"/>
  <c r="E562" i="11"/>
  <c r="E881" i="11"/>
  <c r="E418" i="11"/>
  <c r="E797" i="11"/>
  <c r="E121" i="11"/>
  <c r="E531" i="11"/>
  <c r="E556" i="11"/>
  <c r="E574" i="11"/>
  <c r="E439" i="11"/>
  <c r="E448" i="11"/>
  <c r="E889" i="11"/>
  <c r="E1203" i="11"/>
  <c r="E1068" i="11"/>
  <c r="E1373" i="11"/>
  <c r="E554" i="11"/>
  <c r="E1318" i="11"/>
  <c r="E1511" i="11"/>
  <c r="E1651" i="11"/>
  <c r="E1321" i="11"/>
  <c r="E1494" i="11"/>
  <c r="E978" i="11"/>
  <c r="E1262" i="11"/>
  <c r="E2111" i="11"/>
  <c r="E2566" i="11"/>
  <c r="E2407" i="11"/>
  <c r="E2176" i="11"/>
  <c r="E395" i="11"/>
  <c r="E532" i="11"/>
  <c r="E686" i="11"/>
  <c r="E679" i="11"/>
  <c r="E714" i="11"/>
  <c r="E744" i="11"/>
  <c r="E732" i="11"/>
  <c r="E1237" i="11"/>
  <c r="E513" i="11"/>
  <c r="E1446" i="11"/>
  <c r="E1738" i="11"/>
  <c r="E1963" i="11"/>
  <c r="E608" i="11"/>
  <c r="E2053" i="11"/>
  <c r="E1033" i="11"/>
  <c r="E2095" i="11"/>
  <c r="E2662" i="11"/>
  <c r="E2615" i="11"/>
  <c r="E2496" i="11"/>
  <c r="E1872" i="11"/>
  <c r="E2761" i="11"/>
  <c r="E2514" i="11"/>
  <c r="E1824" i="11"/>
  <c r="E2731" i="11"/>
  <c r="E2516" i="11"/>
  <c r="E2877" i="11"/>
  <c r="E3006" i="11"/>
  <c r="E3033" i="11"/>
  <c r="E3061" i="11"/>
  <c r="E3862" i="11"/>
  <c r="E3599" i="11"/>
  <c r="E3600" i="11"/>
  <c r="E3353" i="11"/>
  <c r="E3772" i="11"/>
  <c r="E4003" i="11"/>
  <c r="E3685" i="11"/>
  <c r="E3933" i="11"/>
  <c r="A92" i="11"/>
  <c r="E3819" i="11"/>
  <c r="A613" i="11"/>
  <c r="A288" i="11"/>
  <c r="A1179" i="11"/>
  <c r="E74" i="11"/>
  <c r="E100" i="11"/>
  <c r="E398" i="11"/>
  <c r="E535" i="11"/>
  <c r="E701" i="11"/>
  <c r="E936" i="11"/>
  <c r="E1084" i="11"/>
  <c r="E317" i="11"/>
  <c r="E1183" i="11"/>
  <c r="E1447" i="11"/>
  <c r="E1835" i="11"/>
  <c r="E355" i="11"/>
  <c r="E205" i="11"/>
  <c r="E263" i="11"/>
  <c r="E517" i="11"/>
  <c r="E1009" i="11"/>
  <c r="E632" i="11"/>
  <c r="E957" i="11"/>
  <c r="E1583" i="11"/>
  <c r="E1426" i="11"/>
  <c r="E1535" i="11"/>
  <c r="E1917" i="11"/>
  <c r="E923" i="11"/>
  <c r="E1359" i="11"/>
  <c r="E1842" i="11"/>
  <c r="E1844" i="11"/>
  <c r="E2920" i="11"/>
  <c r="E2529" i="11"/>
  <c r="E2394" i="11"/>
  <c r="E1798" i="11"/>
  <c r="E2827" i="11"/>
  <c r="E2724" i="11"/>
  <c r="E3291" i="11"/>
  <c r="E3484" i="11"/>
  <c r="E2018" i="11"/>
  <c r="E3742" i="11"/>
  <c r="E3583" i="11"/>
  <c r="E3696" i="11"/>
  <c r="E3561" i="11"/>
  <c r="A128" i="11"/>
  <c r="A433" i="11"/>
  <c r="E3596" i="11"/>
  <c r="E3966" i="11"/>
  <c r="E3794" i="11"/>
  <c r="E3555" i="11"/>
  <c r="A619" i="11"/>
  <c r="A392" i="11"/>
  <c r="A1300" i="11"/>
  <c r="A789" i="11"/>
  <c r="A1557" i="11"/>
  <c r="A630" i="11"/>
  <c r="E3719" i="11"/>
  <c r="A1063" i="11"/>
  <c r="A1831" i="11"/>
  <c r="A712" i="11"/>
  <c r="A1480" i="11"/>
  <c r="A490" i="11"/>
  <c r="A1305" i="11"/>
  <c r="A2022" i="11"/>
  <c r="A2809" i="11"/>
  <c r="A1681" i="11"/>
  <c r="A2586" i="11"/>
  <c r="A3354" i="11"/>
  <c r="A2070" i="11"/>
  <c r="A2851" i="11"/>
  <c r="A1531" i="11"/>
  <c r="A2500" i="11"/>
  <c r="A1354" i="11"/>
  <c r="A2437" i="11"/>
  <c r="A3205" i="11"/>
  <c r="A2001" i="11"/>
  <c r="A2790" i="11"/>
  <c r="A1881" i="11"/>
  <c r="A2711" i="11"/>
  <c r="A174" i="11"/>
  <c r="A2584" i="11"/>
  <c r="A3040" i="11"/>
  <c r="A3150" i="11"/>
  <c r="A3196" i="11"/>
  <c r="A3156" i="11"/>
  <c r="A3158" i="11"/>
  <c r="A3080" i="11"/>
  <c r="A2960" i="11"/>
  <c r="A4000" i="11"/>
  <c r="E148" i="11"/>
  <c r="E806" i="11"/>
  <c r="E408" i="11"/>
  <c r="E908" i="11"/>
  <c r="E760" i="11"/>
  <c r="E648" i="11"/>
  <c r="E1287" i="11"/>
  <c r="E2019" i="11"/>
  <c r="E1536" i="11"/>
  <c r="E1614" i="11"/>
  <c r="E203" i="11"/>
  <c r="E221" i="11"/>
  <c r="E471" i="11"/>
  <c r="E477" i="11"/>
  <c r="E169" i="11"/>
  <c r="E1509" i="11"/>
  <c r="E1168" i="11"/>
  <c r="E1222" i="11"/>
  <c r="E324" i="11"/>
  <c r="E455" i="11"/>
  <c r="E266" i="11"/>
  <c r="E993" i="11"/>
  <c r="E1104" i="11"/>
  <c r="E1731" i="11"/>
  <c r="E1418" i="11"/>
  <c r="E1686" i="11"/>
  <c r="E1854" i="11"/>
  <c r="E2194" i="11"/>
  <c r="E194" i="11"/>
  <c r="E230" i="11"/>
  <c r="E336" i="11"/>
  <c r="E1323" i="11"/>
  <c r="E553" i="11"/>
  <c r="E1182" i="11"/>
  <c r="E179" i="11"/>
  <c r="E156" i="11"/>
  <c r="E134" i="11"/>
  <c r="E966" i="11"/>
  <c r="E783" i="11"/>
  <c r="E625" i="11"/>
  <c r="E161" i="11"/>
  <c r="E1411" i="11"/>
  <c r="E421" i="11"/>
  <c r="E1485" i="11"/>
  <c r="E459" i="11"/>
  <c r="E13" i="11"/>
  <c r="E726" i="11"/>
  <c r="E663" i="11"/>
  <c r="E609" i="11"/>
  <c r="E522" i="11"/>
  <c r="E354" i="11"/>
  <c r="E1002" i="11"/>
  <c r="E864" i="11"/>
  <c r="E866" i="11"/>
  <c r="E1340" i="11"/>
  <c r="E1585" i="11"/>
  <c r="E1407" i="11"/>
  <c r="E1645" i="11"/>
  <c r="E1335" i="11"/>
  <c r="E1599" i="11"/>
  <c r="E2072" i="11"/>
  <c r="E1920" i="11"/>
  <c r="E649" i="11"/>
  <c r="E59" i="11"/>
  <c r="E292" i="11"/>
  <c r="E526" i="11"/>
  <c r="E599" i="11"/>
  <c r="E867" i="11"/>
  <c r="E972" i="11"/>
  <c r="E1052" i="11"/>
  <c r="E1565" i="11"/>
  <c r="E1055" i="11"/>
  <c r="E1194" i="11"/>
  <c r="E1603" i="11"/>
  <c r="E1503" i="11"/>
  <c r="E1829" i="11"/>
  <c r="E1702" i="11"/>
  <c r="E2023" i="11"/>
  <c r="E2734" i="11"/>
  <c r="E2759" i="11"/>
  <c r="E2688" i="11"/>
  <c r="E2249" i="11"/>
  <c r="E1988" i="11"/>
  <c r="E2898" i="11"/>
  <c r="E2411" i="11"/>
  <c r="E2260" i="11"/>
  <c r="E3092" i="11"/>
  <c r="E2645" i="11"/>
  <c r="E2931" i="11"/>
  <c r="E3155" i="11"/>
  <c r="E2822" i="11"/>
  <c r="E2949" i="11"/>
  <c r="E1600" i="11"/>
  <c r="E3673" i="11"/>
  <c r="E2977" i="11"/>
  <c r="A457" i="11"/>
  <c r="E3506" i="11"/>
  <c r="E3893" i="11"/>
  <c r="E3613" i="11"/>
  <c r="A549" i="11"/>
  <c r="A391" i="11"/>
  <c r="E3682" i="11"/>
  <c r="E99" i="11"/>
  <c r="E492" i="11"/>
  <c r="E878" i="11"/>
  <c r="E240" i="11"/>
  <c r="E1042" i="11"/>
  <c r="E525" i="11"/>
  <c r="E1365" i="11"/>
  <c r="E1013" i="11"/>
  <c r="E1329" i="11"/>
  <c r="E1923" i="11"/>
  <c r="E587" i="11"/>
  <c r="E294" i="11"/>
  <c r="E695" i="11"/>
  <c r="E754" i="11"/>
  <c r="E441" i="11"/>
  <c r="E1501" i="11"/>
  <c r="E988" i="11"/>
  <c r="E688" i="11"/>
  <c r="E1311" i="11"/>
  <c r="E1821" i="11"/>
  <c r="E1177" i="11"/>
  <c r="E1982" i="11"/>
  <c r="E2222" i="11"/>
  <c r="E2320" i="11"/>
  <c r="E1910" i="11"/>
  <c r="E1809" i="11"/>
  <c r="E2906" i="11"/>
  <c r="E2531" i="11"/>
  <c r="E2500" i="11"/>
  <c r="E3142" i="11"/>
  <c r="E3412" i="11"/>
  <c r="E2661" i="11"/>
  <c r="E1929" i="11"/>
  <c r="E2974" i="11"/>
  <c r="E2871" i="11"/>
  <c r="E2859" i="11"/>
  <c r="E3987" i="11"/>
  <c r="E3924" i="11"/>
  <c r="E3450" i="11"/>
  <c r="E2757" i="11"/>
  <c r="A565" i="11"/>
  <c r="A506" i="11"/>
  <c r="A520" i="11"/>
  <c r="A1428" i="11"/>
  <c r="A981" i="11"/>
  <c r="A1813" i="11"/>
  <c r="A950" i="11"/>
  <c r="A679" i="11"/>
  <c r="A1511" i="11"/>
  <c r="A360" i="11"/>
  <c r="A1288" i="11"/>
  <c r="A286" i="11"/>
  <c r="A1241" i="11"/>
  <c r="A2096" i="11"/>
  <c r="A2937" i="11"/>
  <c r="A1986" i="11"/>
  <c r="A2842" i="11"/>
  <c r="A1138" i="11"/>
  <c r="A2467" i="11"/>
  <c r="A3299" i="11"/>
  <c r="A2244" i="11"/>
  <c r="A3076" i="11"/>
  <c r="A2309" i="11"/>
  <c r="A3141" i="11"/>
  <c r="A2074" i="11"/>
  <c r="A2918" i="11"/>
  <c r="A2130" i="11"/>
  <c r="A2967" i="11"/>
  <c r="A1740" i="11"/>
  <c r="A3644" i="11"/>
  <c r="A3765" i="11"/>
  <c r="A3846" i="11"/>
  <c r="A3927" i="11"/>
  <c r="A3976" i="11"/>
  <c r="A2568" i="11"/>
  <c r="A3248" i="11"/>
  <c r="E18" i="11"/>
  <c r="E524" i="11"/>
  <c r="E287" i="11"/>
  <c r="E329" i="11"/>
  <c r="E397" i="11"/>
  <c r="E425" i="11"/>
  <c r="E1530" i="11"/>
  <c r="E1699" i="11"/>
  <c r="E1280" i="11"/>
  <c r="E1495" i="11"/>
  <c r="E331" i="11"/>
  <c r="E238" i="11"/>
  <c r="E855" i="11"/>
  <c r="E289" i="11"/>
  <c r="E357" i="11"/>
  <c r="E573" i="11"/>
  <c r="E1361" i="11"/>
  <c r="E523" i="11"/>
  <c r="E982" i="11"/>
  <c r="E793" i="11"/>
  <c r="E772" i="11"/>
  <c r="E1360" i="11"/>
  <c r="E1987" i="11"/>
  <c r="E1789" i="11"/>
  <c r="E1464" i="11"/>
  <c r="E2462" i="11"/>
  <c r="E2775" i="11"/>
  <c r="E244" i="11"/>
  <c r="E551" i="11"/>
  <c r="E769" i="11"/>
  <c r="E1413" i="11"/>
  <c r="E557" i="11"/>
  <c r="E1146" i="11"/>
  <c r="E1949" i="11"/>
  <c r="E1538" i="11"/>
  <c r="E2414" i="11"/>
  <c r="E2631" i="11"/>
  <c r="E364" i="11"/>
  <c r="E288" i="11"/>
  <c r="E928" i="11"/>
  <c r="E1206" i="11"/>
  <c r="E1089" i="11"/>
  <c r="E1176" i="11"/>
  <c r="E1905" i="11"/>
  <c r="E2607" i="11"/>
  <c r="E2856" i="11"/>
  <c r="E2585" i="11"/>
  <c r="E2570" i="11"/>
  <c r="E2259" i="11"/>
  <c r="E2276" i="11"/>
  <c r="E2861" i="11"/>
  <c r="E3292" i="11"/>
  <c r="E3549" i="11"/>
  <c r="E3790" i="11"/>
  <c r="E2910" i="11"/>
  <c r="E2899" i="11"/>
  <c r="E3482" i="11"/>
  <c r="A113" i="11"/>
  <c r="E451" i="11"/>
  <c r="E391" i="11"/>
  <c r="E1187" i="11"/>
  <c r="E605" i="11"/>
  <c r="E1691" i="11"/>
  <c r="E1861" i="11"/>
  <c r="E1887" i="11"/>
  <c r="E2150" i="11"/>
  <c r="E2568" i="11"/>
  <c r="E2289" i="11"/>
  <c r="E2282" i="11"/>
  <c r="E1836" i="11"/>
  <c r="E1850" i="11"/>
  <c r="E2988" i="11"/>
  <c r="E2917" i="11"/>
  <c r="E3253" i="11"/>
  <c r="E3502" i="11"/>
  <c r="E3479" i="11"/>
  <c r="E3712" i="11"/>
  <c r="E3697" i="11"/>
  <c r="E3787" i="11"/>
  <c r="E218" i="11"/>
  <c r="E767" i="11"/>
  <c r="E836" i="11"/>
  <c r="E1088" i="11"/>
  <c r="E2101" i="11"/>
  <c r="E2286" i="11"/>
  <c r="E2360" i="11"/>
  <c r="E2433" i="11"/>
  <c r="E2762" i="11"/>
  <c r="E2779" i="11"/>
  <c r="E3132" i="11"/>
  <c r="E3476" i="11"/>
  <c r="E3318" i="11"/>
  <c r="E1942" i="11"/>
  <c r="E3176" i="11"/>
  <c r="E3168" i="11"/>
  <c r="E3908" i="11"/>
  <c r="E3612" i="11"/>
  <c r="E3586" i="11"/>
  <c r="E3523" i="11"/>
  <c r="A739" i="11"/>
  <c r="A724" i="11"/>
  <c r="A182" i="11"/>
  <c r="A1221" i="11"/>
  <c r="A280" i="11"/>
  <c r="A1286" i="11"/>
  <c r="A1055" i="11"/>
  <c r="A1935" i="11"/>
  <c r="A928" i="11"/>
  <c r="A1808" i="11"/>
  <c r="A969" i="11"/>
  <c r="A1678" i="11"/>
  <c r="E243" i="11"/>
  <c r="E284" i="11"/>
  <c r="E326" i="11"/>
  <c r="E207" i="11"/>
  <c r="E232" i="11"/>
  <c r="E677" i="11"/>
  <c r="E1091" i="11"/>
  <c r="E964" i="11"/>
  <c r="E1293" i="11"/>
  <c r="E315" i="11"/>
  <c r="E484" i="11"/>
  <c r="E798" i="11"/>
  <c r="E807" i="11"/>
  <c r="E943" i="11"/>
  <c r="E981" i="11"/>
  <c r="E992" i="11"/>
  <c r="E1517" i="11"/>
  <c r="E949" i="11"/>
  <c r="E1769" i="11"/>
  <c r="E1330" i="11"/>
  <c r="E1134" i="11"/>
  <c r="E1578" i="11"/>
  <c r="E1420" i="11"/>
  <c r="E1727" i="11"/>
  <c r="E2310" i="11"/>
  <c r="E2279" i="11"/>
  <c r="E2248" i="11"/>
  <c r="E643" i="11"/>
  <c r="E102" i="11"/>
  <c r="E255" i="11"/>
  <c r="E560" i="11"/>
  <c r="E613" i="11"/>
  <c r="E955" i="11"/>
  <c r="E297" i="11"/>
  <c r="E1199" i="11"/>
  <c r="E1489" i="11"/>
  <c r="E1891" i="11"/>
  <c r="E1225" i="11"/>
  <c r="E1137" i="11"/>
  <c r="E1655" i="11"/>
  <c r="E2366" i="11"/>
  <c r="E2463" i="11"/>
  <c r="E2560" i="11"/>
  <c r="E2177" i="11"/>
  <c r="E2090" i="11"/>
  <c r="E3026" i="11"/>
  <c r="E2603" i="11"/>
  <c r="E2580" i="11"/>
  <c r="E3169" i="11"/>
  <c r="E3380" i="11"/>
  <c r="E3525" i="11"/>
  <c r="E3670" i="11"/>
  <c r="E3535" i="11"/>
  <c r="E3728" i="11"/>
  <c r="E3609" i="11"/>
  <c r="E3538" i="11"/>
  <c r="A585" i="11"/>
  <c r="E3864" i="11"/>
  <c r="A220" i="11"/>
  <c r="A101" i="11"/>
  <c r="E3976" i="11"/>
  <c r="A923" i="11"/>
  <c r="A804" i="11"/>
  <c r="E196" i="11"/>
  <c r="E678" i="11"/>
  <c r="E128" i="11"/>
  <c r="E97" i="11"/>
  <c r="E872" i="11"/>
  <c r="E570" i="11"/>
  <c r="E1274" i="11"/>
  <c r="E1110" i="11"/>
  <c r="E82" i="11"/>
  <c r="E500" i="11"/>
  <c r="E159" i="11"/>
  <c r="E897" i="11"/>
  <c r="E1451" i="11"/>
  <c r="E1389" i="11"/>
  <c r="E1193" i="11"/>
  <c r="E1288" i="11"/>
  <c r="E1716" i="11"/>
  <c r="E473" i="11"/>
  <c r="E1703" i="11"/>
  <c r="E2558" i="11"/>
  <c r="E2807" i="11"/>
  <c r="E2992" i="11"/>
  <c r="E2745" i="11"/>
  <c r="E2754" i="11"/>
  <c r="E2459" i="11"/>
  <c r="E2572" i="11"/>
  <c r="E3371" i="11"/>
  <c r="E2814" i="11"/>
  <c r="E3230" i="11"/>
  <c r="E3223" i="11"/>
  <c r="E3480" i="11"/>
  <c r="E3489" i="11"/>
  <c r="E3594" i="11"/>
  <c r="E3610" i="11"/>
  <c r="A147" i="11"/>
  <c r="A556" i="11"/>
  <c r="E2939" i="11"/>
  <c r="A763" i="11"/>
  <c r="A772" i="11"/>
  <c r="A279" i="11"/>
  <c r="A1301" i="11"/>
  <c r="A434" i="11"/>
  <c r="A202" i="11"/>
  <c r="A1255" i="11"/>
  <c r="A2151" i="11"/>
  <c r="A1160" i="11"/>
  <c r="A167" i="11"/>
  <c r="A1369" i="11"/>
  <c r="A2233" i="11"/>
  <c r="A3129" i="11"/>
  <c r="A2266" i="11"/>
  <c r="A3162" i="11"/>
  <c r="A1997" i="11"/>
  <c r="A2979" i="11"/>
  <c r="A1953" i="11"/>
  <c r="A2884" i="11"/>
  <c r="A2181" i="11"/>
  <c r="A3077" i="11"/>
  <c r="A2147" i="11"/>
  <c r="A3046" i="11"/>
  <c r="A2327" i="11"/>
  <c r="A3223" i="11"/>
  <c r="A2176" i="11"/>
  <c r="A3276" i="11"/>
  <c r="E307" i="11"/>
  <c r="E412" i="11"/>
  <c r="E518" i="11"/>
  <c r="E527" i="11"/>
  <c r="E305" i="11"/>
  <c r="E394" i="11"/>
  <c r="E233" i="11"/>
  <c r="E1037" i="11"/>
  <c r="E91" i="11"/>
  <c r="E332" i="11"/>
  <c r="E654" i="11"/>
  <c r="E879" i="11"/>
  <c r="E498" i="11"/>
  <c r="E1275" i="11"/>
  <c r="E708" i="11"/>
  <c r="E761" i="11"/>
  <c r="E1232" i="11"/>
  <c r="E1722" i="11"/>
  <c r="E2035" i="11"/>
  <c r="E1238" i="11"/>
  <c r="E1150" i="11"/>
  <c r="E1663" i="11"/>
  <c r="E2374" i="11"/>
  <c r="E2471" i="11"/>
  <c r="E2440" i="11"/>
  <c r="E124" i="11"/>
  <c r="E606" i="11"/>
  <c r="E56" i="11"/>
  <c r="E857" i="11"/>
  <c r="E1563" i="11"/>
  <c r="E1317" i="11"/>
  <c r="E977" i="11"/>
  <c r="E1393" i="11"/>
  <c r="E2043" i="11"/>
  <c r="E1430" i="11"/>
  <c r="E1452" i="11"/>
  <c r="E1951" i="11"/>
  <c r="E1804" i="11"/>
  <c r="E1985" i="11"/>
  <c r="E3072" i="11"/>
  <c r="E2825" i="11"/>
  <c r="E2770" i="11"/>
  <c r="E2475" i="11"/>
  <c r="E2452" i="11"/>
  <c r="E3235" i="11"/>
  <c r="E3508" i="11"/>
  <c r="E2851" i="11"/>
  <c r="E2947" i="11"/>
  <c r="E3216" i="11"/>
  <c r="E3158" i="11"/>
  <c r="E3870" i="11"/>
  <c r="A265" i="11"/>
  <c r="E2901" i="11"/>
  <c r="A28" i="11"/>
  <c r="A37" i="11"/>
  <c r="A46" i="11"/>
  <c r="A1051" i="11"/>
  <c r="E258" i="11"/>
  <c r="E61" i="11"/>
  <c r="E239" i="11"/>
  <c r="E877" i="11"/>
  <c r="E1331" i="11"/>
  <c r="E1181" i="11"/>
  <c r="E1103" i="11"/>
  <c r="E1730" i="11"/>
  <c r="E1210" i="11"/>
  <c r="E596" i="11"/>
  <c r="E479" i="11"/>
  <c r="E916" i="11"/>
  <c r="E973" i="11"/>
  <c r="E341" i="11"/>
  <c r="E1265" i="11"/>
  <c r="E2131" i="11"/>
  <c r="E1741" i="11"/>
  <c r="E1410" i="11"/>
  <c r="E2398" i="11"/>
  <c r="E2719" i="11"/>
  <c r="E3064" i="11"/>
  <c r="E1230" i="11"/>
  <c r="E3050" i="11"/>
  <c r="E1591" i="11"/>
  <c r="E3012" i="11"/>
  <c r="E3095" i="11"/>
  <c r="E3469" i="11"/>
  <c r="E2605" i="11"/>
  <c r="E3256" i="11"/>
  <c r="E3337" i="11"/>
  <c r="E3079" i="11"/>
  <c r="E3724" i="11"/>
  <c r="E3663" i="11"/>
  <c r="E3894" i="11"/>
  <c r="E3984" i="11"/>
  <c r="A1131" i="11"/>
  <c r="A1172" i="11"/>
  <c r="A917" i="11"/>
  <c r="A1941" i="11"/>
  <c r="A1206" i="11"/>
  <c r="A1127" i="11"/>
  <c r="A2087" i="11"/>
  <c r="A1224" i="11"/>
  <c r="A592" i="11"/>
  <c r="E3655" i="11"/>
  <c r="A2489" i="11"/>
  <c r="A1419" i="11"/>
  <c r="A2714" i="11"/>
  <c r="A1443" i="11"/>
  <c r="A2659" i="11"/>
  <c r="A1644" i="11"/>
  <c r="A2756" i="11"/>
  <c r="A2109" i="11"/>
  <c r="A3269" i="11"/>
  <c r="A2278" i="11"/>
  <c r="A1042" i="11"/>
  <c r="A2583" i="11"/>
  <c r="A1331" i="11"/>
  <c r="A3580" i="11"/>
  <c r="A3893" i="11"/>
  <c r="A2800" i="11"/>
  <c r="A3438" i="11"/>
  <c r="A3593" i="11"/>
  <c r="A3706" i="11"/>
  <c r="A3819" i="11"/>
  <c r="E763" i="11"/>
  <c r="E918" i="11"/>
  <c r="E676" i="11"/>
  <c r="E1531" i="11"/>
  <c r="E645" i="11"/>
  <c r="E371" i="11"/>
  <c r="E476" i="11"/>
  <c r="E582" i="11"/>
  <c r="E591" i="11"/>
  <c r="E474" i="11"/>
  <c r="E565" i="11"/>
  <c r="E584" i="11"/>
  <c r="E1101" i="11"/>
  <c r="E163" i="11"/>
  <c r="E404" i="11"/>
  <c r="E870" i="11"/>
  <c r="E80" i="11"/>
  <c r="E652" i="11"/>
  <c r="E1355" i="11"/>
  <c r="E824" i="11"/>
  <c r="E939" i="11"/>
  <c r="E1402" i="11"/>
  <c r="E1786" i="11"/>
  <c r="E2099" i="11"/>
  <c r="E1322" i="11"/>
  <c r="E1249" i="11"/>
  <c r="E1791" i="11"/>
  <c r="E2438" i="11"/>
  <c r="E2535" i="11"/>
  <c r="E66" i="11"/>
  <c r="E204" i="11"/>
  <c r="E766" i="11"/>
  <c r="E136" i="11"/>
  <c r="E962" i="11"/>
  <c r="E377" i="11"/>
  <c r="E1397" i="11"/>
  <c r="E1127" i="11"/>
  <c r="E1584" i="11"/>
  <c r="E2115" i="11"/>
  <c r="E1526" i="11"/>
  <c r="E1548" i="11"/>
  <c r="E2167" i="11"/>
  <c r="E1932" i="11"/>
  <c r="E2100" i="11"/>
  <c r="E752" i="11"/>
  <c r="E1121" i="11"/>
  <c r="E2834" i="11"/>
  <c r="E2539" i="11"/>
  <c r="E2644" i="11"/>
  <c r="E3299" i="11"/>
  <c r="E3572" i="11"/>
  <c r="E2958" i="11"/>
  <c r="E3049" i="11"/>
  <c r="E3280" i="11"/>
  <c r="E3225" i="11"/>
  <c r="E3938" i="11"/>
  <c r="A329" i="11"/>
  <c r="E3661" i="11"/>
  <c r="A156" i="11"/>
  <c r="A165" i="11"/>
  <c r="A110" i="11"/>
  <c r="A1115" i="11"/>
  <c r="E195" i="11"/>
  <c r="E149" i="11"/>
  <c r="E327" i="11"/>
  <c r="E89" i="11"/>
  <c r="E1435" i="11"/>
  <c r="E1269" i="11"/>
  <c r="E661" i="11"/>
  <c r="E576" i="11"/>
  <c r="E186" i="11"/>
  <c r="E101" i="11"/>
  <c r="E575" i="11"/>
  <c r="E1034" i="11"/>
  <c r="E1092" i="11"/>
  <c r="E589" i="11"/>
  <c r="E1383" i="11"/>
  <c r="E802" i="11"/>
  <c r="E1997" i="11"/>
  <c r="E1528" i="11"/>
  <c r="E2478" i="11"/>
  <c r="E1380" i="11"/>
  <c r="E1102" i="11"/>
  <c r="E1924" i="11"/>
  <c r="E3122" i="11"/>
  <c r="E1864" i="11"/>
  <c r="E3084" i="11"/>
  <c r="E3196" i="11"/>
  <c r="E3541" i="11"/>
  <c r="E2909" i="11"/>
  <c r="E3328" i="11"/>
  <c r="E3409" i="11"/>
  <c r="E3709" i="11"/>
  <c r="E3839" i="11"/>
  <c r="E3779" i="11"/>
  <c r="E3975" i="11"/>
  <c r="A62" i="11"/>
  <c r="A1203" i="11"/>
  <c r="A1236" i="11"/>
  <c r="A1045" i="11"/>
  <c r="E3896" i="11"/>
  <c r="A1270" i="11"/>
  <c r="A1191" i="11"/>
  <c r="A47" i="11"/>
  <c r="A1352" i="11"/>
  <c r="A665" i="11"/>
  <c r="A802" i="11"/>
  <c r="A2553" i="11"/>
  <c r="A1578" i="11"/>
  <c r="A2778" i="11"/>
  <c r="A1593" i="11"/>
  <c r="A2723" i="11"/>
  <c r="A1747" i="11"/>
  <c r="A2820" i="11"/>
  <c r="A2245" i="11"/>
  <c r="A3333" i="11"/>
  <c r="A2342" i="11"/>
  <c r="A1411" i="11"/>
  <c r="A2647" i="11"/>
  <c r="A1522" i="11"/>
  <c r="A3708" i="11"/>
  <c r="A3957" i="11"/>
  <c r="A3345" i="11"/>
  <c r="A3523" i="11"/>
  <c r="A3657" i="11"/>
  <c r="A3770" i="11"/>
  <c r="A3883" i="11"/>
  <c r="E20" i="11"/>
  <c r="E31" i="11"/>
  <c r="E888" i="11"/>
  <c r="E668" i="11"/>
  <c r="E850" i="11"/>
  <c r="E1128" i="11"/>
  <c r="E435" i="11"/>
  <c r="E53" i="11"/>
  <c r="E15" i="11"/>
  <c r="E296" i="11"/>
  <c r="E1026" i="11"/>
  <c r="E693" i="11"/>
  <c r="E1357" i="11"/>
  <c r="E747" i="11"/>
  <c r="E286" i="11"/>
  <c r="E583" i="11"/>
  <c r="E768" i="11"/>
  <c r="E1571" i="11"/>
  <c r="E1301" i="11"/>
  <c r="E1087" i="11"/>
  <c r="E1593" i="11"/>
  <c r="E2163" i="11"/>
  <c r="E1773" i="11"/>
  <c r="E1782" i="11"/>
  <c r="E1866" i="11"/>
  <c r="E2212" i="11"/>
  <c r="E146" i="11"/>
  <c r="E620" i="11"/>
  <c r="E175" i="11"/>
  <c r="E961" i="11"/>
  <c r="E1395" i="11"/>
  <c r="E1477" i="11"/>
  <c r="E1254" i="11"/>
  <c r="E1310" i="11"/>
  <c r="E1668" i="11"/>
  <c r="E1260" i="11"/>
  <c r="E1736" i="11"/>
  <c r="E2247" i="11"/>
  <c r="E2624" i="11"/>
  <c r="E2505" i="11"/>
  <c r="E2642" i="11"/>
  <c r="E2667" i="11"/>
  <c r="E2836" i="11"/>
  <c r="E2903" i="11"/>
  <c r="E3397" i="11"/>
  <c r="E3798" i="11"/>
  <c r="E3344" i="11"/>
  <c r="E3481" i="11"/>
  <c r="E3773" i="11"/>
  <c r="E3948" i="11"/>
  <c r="E3804" i="11"/>
  <c r="A229" i="11"/>
  <c r="A175" i="11"/>
  <c r="A507" i="11"/>
  <c r="E859" i="11"/>
  <c r="E47" i="11"/>
  <c r="E457" i="11"/>
  <c r="E720" i="11"/>
  <c r="E948" i="11"/>
  <c r="E1064" i="11"/>
  <c r="E2171" i="11"/>
  <c r="E78" i="11"/>
  <c r="E160" i="11"/>
  <c r="E1115" i="11"/>
  <c r="E57" i="11"/>
  <c r="E386" i="11"/>
  <c r="E1172" i="11"/>
  <c r="E1096" i="11"/>
  <c r="E2039" i="11"/>
  <c r="E2383" i="11"/>
  <c r="E2776" i="11"/>
  <c r="E2040" i="11"/>
  <c r="E2041" i="11"/>
  <c r="E2356" i="11"/>
  <c r="E3515" i="11"/>
  <c r="E3317" i="11"/>
  <c r="E3023" i="11"/>
  <c r="E3624" i="11"/>
  <c r="E3563" i="11"/>
  <c r="A361" i="11"/>
  <c r="A75" i="11"/>
  <c r="A53" i="11"/>
  <c r="E4001" i="11"/>
  <c r="A700" i="11"/>
  <c r="A586" i="11"/>
  <c r="A1749" i="11"/>
  <c r="A1334" i="11"/>
  <c r="A1447" i="11"/>
  <c r="A776" i="11"/>
  <c r="A1864" i="11"/>
  <c r="A1433" i="11"/>
  <c r="A2617" i="11"/>
  <c r="A2060" i="11"/>
  <c r="A3226" i="11"/>
  <c r="A2339" i="11"/>
  <c r="A890" i="11"/>
  <c r="A2948" i="11"/>
  <c r="A2565" i="11"/>
  <c r="A1451" i="11"/>
  <c r="A2854" i="11"/>
  <c r="A2455" i="11"/>
  <c r="A1638" i="11"/>
  <c r="A3900" i="11"/>
  <c r="A3590" i="11"/>
  <c r="A3863" i="11"/>
  <c r="A3440" i="11"/>
  <c r="A3834" i="11"/>
  <c r="A3992" i="11"/>
  <c r="E46" i="11"/>
  <c r="E176" i="11"/>
  <c r="E1291" i="11"/>
  <c r="E985" i="11"/>
  <c r="E1575" i="11"/>
  <c r="E1364" i="11"/>
  <c r="E2117" i="11"/>
  <c r="E1751" i="11"/>
  <c r="E588" i="11"/>
  <c r="E607" i="11"/>
  <c r="E1066" i="11"/>
  <c r="E657" i="11"/>
  <c r="E913" i="11"/>
  <c r="E1754" i="11"/>
  <c r="E508" i="11"/>
  <c r="E88" i="11"/>
  <c r="E1419" i="11"/>
  <c r="E362" i="11"/>
  <c r="E1196" i="11"/>
  <c r="E1270" i="11"/>
  <c r="E1152" i="11"/>
  <c r="E2358" i="11"/>
  <c r="E1204" i="11"/>
  <c r="E572" i="11"/>
  <c r="E184" i="11"/>
  <c r="E461" i="11"/>
  <c r="E801" i="11"/>
  <c r="E1490" i="11"/>
  <c r="E1344" i="11"/>
  <c r="E1742" i="11"/>
  <c r="E2084" i="11"/>
  <c r="E2439" i="11"/>
  <c r="E140" i="11"/>
  <c r="E528" i="11"/>
  <c r="E733" i="11"/>
  <c r="E1144" i="11"/>
  <c r="E970" i="11"/>
  <c r="E1314" i="11"/>
  <c r="E2774" i="11"/>
  <c r="E2432" i="11"/>
  <c r="E2257" i="11"/>
  <c r="E2330" i="11"/>
  <c r="E2016" i="11"/>
  <c r="E2182" i="11"/>
  <c r="E3005" i="11"/>
  <c r="E3460" i="11"/>
  <c r="E2983" i="11"/>
  <c r="E3075" i="11"/>
  <c r="E3424" i="11"/>
  <c r="E3497" i="11"/>
  <c r="E3570" i="11"/>
  <c r="E3699" i="11"/>
  <c r="E750" i="11"/>
  <c r="E628" i="11"/>
  <c r="E930" i="11"/>
  <c r="E1859" i="11"/>
  <c r="E2141" i="11"/>
  <c r="E1802" i="11"/>
  <c r="E2671" i="11"/>
  <c r="E2976" i="11"/>
  <c r="E2793" i="11"/>
  <c r="E2866" i="11"/>
  <c r="E2635" i="11"/>
  <c r="E2740" i="11"/>
  <c r="E1166" i="11"/>
  <c r="E3163" i="11"/>
  <c r="E3582" i="11"/>
  <c r="E2146" i="11"/>
  <c r="E2749" i="11"/>
  <c r="E3631" i="11"/>
  <c r="A241" i="11"/>
  <c r="E30" i="11"/>
  <c r="E991" i="11"/>
  <c r="E1424" i="11"/>
  <c r="E1504" i="11"/>
  <c r="E1816" i="11"/>
  <c r="E2223" i="11"/>
  <c r="E2553" i="11"/>
  <c r="E2986" i="11"/>
  <c r="E2081" i="11"/>
  <c r="E3275" i="11"/>
  <c r="E3285" i="11"/>
  <c r="E2790" i="11"/>
  <c r="E3640" i="11"/>
  <c r="E3683" i="11"/>
  <c r="E2887" i="11"/>
  <c r="A163" i="11"/>
  <c r="E2926" i="11"/>
  <c r="E3706" i="11"/>
  <c r="A899" i="11"/>
  <c r="A964" i="11"/>
  <c r="A637" i="11"/>
  <c r="A1589" i="11"/>
  <c r="A846" i="11"/>
  <c r="A695" i="11"/>
  <c r="A1647" i="11"/>
  <c r="A704" i="11"/>
  <c r="A1656" i="11"/>
  <c r="A897" i="11"/>
  <c r="A1794" i="11"/>
  <c r="A2769" i="11"/>
  <c r="A1795" i="11"/>
  <c r="A2762" i="11"/>
  <c r="A882" i="11"/>
  <c r="A2483" i="11"/>
  <c r="A3355" i="11"/>
  <c r="A2348" i="11"/>
  <c r="A1090" i="11"/>
  <c r="A2509" i="11"/>
  <c r="A3381" i="11"/>
  <c r="A2310" i="11"/>
  <c r="E69" i="11"/>
  <c r="E1074" i="11"/>
  <c r="E852" i="11"/>
  <c r="E1417" i="11"/>
  <c r="E125" i="11"/>
  <c r="E1114" i="11"/>
  <c r="E931" i="11"/>
  <c r="E1449" i="11"/>
  <c r="E1442" i="11"/>
  <c r="E2311" i="11"/>
  <c r="E2984" i="11"/>
  <c r="E1950" i="11"/>
  <c r="E1977" i="11"/>
  <c r="E2412" i="11"/>
  <c r="E3451" i="11"/>
  <c r="E3349" i="11"/>
  <c r="E2413" i="11"/>
  <c r="E3464" i="11"/>
  <c r="E3793" i="11"/>
  <c r="A249" i="11"/>
  <c r="E3725" i="11"/>
  <c r="A172" i="11"/>
  <c r="A157" i="11"/>
  <c r="A150" i="11"/>
  <c r="A1195" i="11"/>
  <c r="A1148" i="11"/>
  <c r="A749" i="11"/>
  <c r="A1629" i="11"/>
  <c r="A806" i="11"/>
  <c r="A563" i="11"/>
  <c r="A1463" i="11"/>
  <c r="A347" i="11"/>
  <c r="A1328" i="11"/>
  <c r="A426" i="11"/>
  <c r="A1377" i="11"/>
  <c r="A2217" i="11"/>
  <c r="A3097" i="11"/>
  <c r="A2218" i="11"/>
  <c r="A3090" i="11"/>
  <c r="A1860" i="11"/>
  <c r="A2811" i="11"/>
  <c r="A1658" i="11"/>
  <c r="E499" i="11"/>
  <c r="E245" i="11"/>
  <c r="E271" i="11"/>
  <c r="E728" i="11"/>
  <c r="E1027" i="11"/>
  <c r="E585" i="11"/>
  <c r="E19" i="11"/>
  <c r="E229" i="11"/>
  <c r="E295" i="11"/>
  <c r="E856" i="11"/>
  <c r="E1499" i="11"/>
  <c r="E1445" i="11"/>
  <c r="E1215" i="11"/>
  <c r="E1145" i="11"/>
  <c r="E1577" i="11"/>
  <c r="E2093" i="11"/>
  <c r="E1855" i="11"/>
  <c r="E2758" i="11"/>
  <c r="E1972" i="11"/>
  <c r="E36" i="11"/>
  <c r="E1022" i="11"/>
  <c r="E577" i="11"/>
  <c r="E1483" i="11"/>
  <c r="E672" i="11"/>
  <c r="E1625" i="11"/>
  <c r="E1747" i="11"/>
  <c r="E1685" i="11"/>
  <c r="E1390" i="11"/>
  <c r="E2518" i="11"/>
  <c r="E2204" i="11"/>
  <c r="E2313" i="11"/>
  <c r="E2450" i="11"/>
  <c r="E2347" i="11"/>
  <c r="E2900" i="11"/>
  <c r="E3188" i="11"/>
  <c r="E2405" i="11"/>
  <c r="E3279" i="11"/>
  <c r="E3792" i="11"/>
  <c r="E3531" i="11"/>
  <c r="A521" i="11"/>
  <c r="A195" i="11"/>
  <c r="E3716" i="11"/>
  <c r="E2951" i="11"/>
  <c r="A406" i="11"/>
  <c r="E300" i="11"/>
  <c r="E431" i="11"/>
  <c r="E935" i="11"/>
  <c r="E721" i="11"/>
  <c r="E922" i="11"/>
  <c r="E1470" i="11"/>
  <c r="E795" i="11"/>
  <c r="E39" i="11"/>
  <c r="E501" i="11"/>
  <c r="E1173" i="11"/>
  <c r="E1673" i="11"/>
  <c r="E1428" i="11"/>
  <c r="E1367" i="11"/>
  <c r="E2110" i="11"/>
  <c r="E1998" i="11"/>
  <c r="E2233" i="11"/>
  <c r="E2610" i="11"/>
  <c r="E2755" i="11"/>
  <c r="E2915" i="11"/>
  <c r="E3071" i="11"/>
  <c r="E3662" i="11"/>
  <c r="E3552" i="11"/>
  <c r="E3695" i="11"/>
  <c r="A577" i="11"/>
  <c r="A44" i="11"/>
  <c r="A341" i="11"/>
  <c r="A907" i="11"/>
  <c r="A1364" i="11"/>
  <c r="A1365" i="11"/>
  <c r="A886" i="11"/>
  <c r="A999" i="11"/>
  <c r="A566" i="11"/>
  <c r="A1800" i="11"/>
  <c r="A1497" i="11"/>
  <c r="A2745" i="11"/>
  <c r="A2330" i="11"/>
  <c r="A3546" i="11"/>
  <c r="A2915" i="11"/>
  <c r="A2308" i="11"/>
  <c r="A1851" i="11"/>
  <c r="A3397" i="11"/>
  <c r="A2598" i="11"/>
  <c r="A2263" i="11"/>
  <c r="A858" i="11"/>
  <c r="A2528" i="11"/>
  <c r="A3718" i="11"/>
  <c r="A3316" i="11"/>
  <c r="A3849" i="11"/>
  <c r="A3489" i="11"/>
  <c r="E515" i="11"/>
  <c r="E407" i="11"/>
  <c r="E437" i="11"/>
  <c r="E1325" i="11"/>
  <c r="E1753" i="11"/>
  <c r="E1247" i="11"/>
  <c r="E2213" i="11"/>
  <c r="E210" i="11"/>
  <c r="E366" i="11"/>
  <c r="E344" i="11"/>
  <c r="E1211" i="11"/>
  <c r="E249" i="11"/>
  <c r="E1721" i="11"/>
  <c r="E347" i="11"/>
  <c r="E303" i="11"/>
  <c r="E1083" i="11"/>
  <c r="E903" i="11"/>
  <c r="E1394" i="11"/>
  <c r="E1677" i="11"/>
  <c r="E1711" i="11"/>
  <c r="E1616" i="11"/>
  <c r="E107" i="11"/>
  <c r="E894" i="11"/>
  <c r="E1082" i="11"/>
  <c r="E1581" i="11"/>
  <c r="E1746" i="11"/>
  <c r="E816" i="11"/>
  <c r="E1638" i="11"/>
  <c r="E2211" i="11"/>
  <c r="E2735" i="11"/>
  <c r="E190" i="11"/>
  <c r="E980" i="11"/>
  <c r="E812" i="11"/>
  <c r="E1771" i="11"/>
  <c r="E563" i="11"/>
  <c r="E70" i="11"/>
  <c r="E335" i="11"/>
  <c r="E829" i="11"/>
  <c r="E1155" i="11"/>
  <c r="E696" i="11"/>
  <c r="E235" i="11"/>
  <c r="E62" i="11"/>
  <c r="E367" i="11"/>
  <c r="E306" i="11"/>
  <c r="E546" i="11"/>
  <c r="E1589" i="11"/>
  <c r="E1126" i="11"/>
  <c r="E1246" i="11"/>
  <c r="E1644" i="11"/>
  <c r="E2157" i="11"/>
  <c r="E1919" i="11"/>
  <c r="E1369" i="11"/>
  <c r="E2074" i="11"/>
  <c r="E372" i="11"/>
  <c r="E95" i="11"/>
  <c r="E370" i="11"/>
  <c r="E600" i="11"/>
  <c r="E786" i="11"/>
  <c r="E1697" i="11"/>
  <c r="E1819" i="11"/>
  <c r="E1757" i="11"/>
  <c r="E1486" i="11"/>
  <c r="E2590" i="11"/>
  <c r="E2280" i="11"/>
  <c r="E2377" i="11"/>
  <c r="E2578" i="11"/>
  <c r="E2795" i="11"/>
  <c r="E2964" i="11"/>
  <c r="E3252" i="11"/>
  <c r="E3222" i="11"/>
  <c r="E3343" i="11"/>
  <c r="E2429" i="11"/>
  <c r="E3669" i="11"/>
  <c r="E3093" i="11"/>
  <c r="E3194" i="11"/>
  <c r="E3903" i="11"/>
  <c r="E3530" i="11"/>
  <c r="A610" i="11"/>
  <c r="E388" i="11"/>
  <c r="E623" i="11"/>
  <c r="E458" i="11"/>
  <c r="E861" i="11"/>
  <c r="E1154" i="11"/>
  <c r="E1576" i="11"/>
  <c r="E60" i="11"/>
  <c r="E375" i="11"/>
  <c r="E717" i="11"/>
  <c r="E1277" i="11"/>
  <c r="E1105" i="11"/>
  <c r="E1628" i="11"/>
  <c r="E1473" i="11"/>
  <c r="E2230" i="11"/>
  <c r="E2126" i="11"/>
  <c r="E2305" i="11"/>
  <c r="E2682" i="11"/>
  <c r="E1978" i="11"/>
  <c r="E3030" i="11"/>
  <c r="E3172" i="11"/>
  <c r="E3814" i="11"/>
  <c r="E3768" i="11"/>
  <c r="E3811" i="11"/>
  <c r="E3177" i="11"/>
  <c r="A116" i="11"/>
  <c r="A413" i="11"/>
  <c r="A979" i="11"/>
  <c r="A1492" i="11"/>
  <c r="A1429" i="11"/>
  <c r="A1014" i="11"/>
  <c r="A1319" i="11"/>
  <c r="A648" i="11"/>
  <c r="A1928" i="11"/>
  <c r="A1306" i="11"/>
  <c r="A2873" i="11"/>
  <c r="A2394" i="11"/>
  <c r="A626" i="11"/>
  <c r="A3043" i="11"/>
  <c r="A2372" i="11"/>
  <c r="A1954" i="11"/>
  <c r="A3461" i="11"/>
  <c r="A2662" i="11"/>
  <c r="A2391" i="11"/>
  <c r="A1843" i="11"/>
  <c r="A3406" i="11"/>
  <c r="A3782" i="11"/>
  <c r="A3592" i="11"/>
  <c r="A3913" i="11"/>
  <c r="A3563" i="11"/>
  <c r="E635" i="11"/>
  <c r="E543" i="11"/>
  <c r="E705" i="11"/>
  <c r="E1437" i="11"/>
  <c r="E1436" i="11"/>
  <c r="E1481" i="11"/>
  <c r="E1054" i="11"/>
  <c r="E75" i="11"/>
  <c r="E478" i="11"/>
  <c r="E464" i="11"/>
  <c r="E1363" i="11"/>
  <c r="E586" i="11"/>
  <c r="E876" i="11"/>
  <c r="E683" i="11"/>
  <c r="E627" i="11"/>
  <c r="E390" i="11"/>
  <c r="E40" i="11"/>
  <c r="E1090" i="11"/>
  <c r="E1100" i="11"/>
  <c r="E387" i="11"/>
  <c r="E358" i="11"/>
  <c r="E304" i="11"/>
  <c r="E899" i="11"/>
  <c r="E1149" i="11"/>
  <c r="E1488" i="11"/>
  <c r="E1715" i="11"/>
  <c r="E1408" i="11"/>
  <c r="E1164" i="11"/>
  <c r="E2630" i="11"/>
  <c r="E2312" i="11"/>
  <c r="E173" i="11"/>
  <c r="E839" i="11"/>
  <c r="E1067" i="11"/>
  <c r="E1141" i="11"/>
  <c r="E137" i="11"/>
  <c r="E1198" i="11"/>
  <c r="E828" i="11"/>
  <c r="E2122" i="11"/>
  <c r="E1551" i="11"/>
  <c r="E2441" i="11"/>
  <c r="E3090" i="11"/>
  <c r="E2094" i="11"/>
  <c r="E3427" i="11"/>
  <c r="E3461" i="11"/>
  <c r="E3407" i="11"/>
  <c r="E3065" i="11"/>
  <c r="E3871" i="11"/>
  <c r="E3764" i="11"/>
  <c r="A604" i="11"/>
  <c r="A494" i="11"/>
  <c r="A868" i="11"/>
  <c r="E302" i="11"/>
  <c r="E282" i="11"/>
  <c r="E293" i="11"/>
  <c r="E1382" i="11"/>
  <c r="E2003" i="11"/>
  <c r="E406" i="11"/>
  <c r="E753" i="11"/>
  <c r="E938" i="11"/>
  <c r="E1521" i="11"/>
  <c r="E1248" i="11"/>
  <c r="E1623" i="11"/>
  <c r="E2303" i="11"/>
  <c r="E2025" i="11"/>
  <c r="E2826" i="11"/>
  <c r="E2284" i="11"/>
  <c r="E2981" i="11"/>
  <c r="E3374" i="11"/>
  <c r="E3184" i="11"/>
  <c r="E3906" i="11"/>
  <c r="A154" i="11"/>
  <c r="A484" i="11"/>
  <c r="A263" i="11"/>
  <c r="A1044" i="11"/>
  <c r="A1493" i="11"/>
  <c r="A307" i="11"/>
  <c r="A1767" i="11"/>
  <c r="A1544" i="11"/>
  <c r="A1113" i="11"/>
  <c r="A3001" i="11"/>
  <c r="A2650" i="11"/>
  <c r="A2211" i="11"/>
  <c r="A1850" i="11"/>
  <c r="A1646" i="11"/>
  <c r="A650" i="11"/>
  <c r="A3110" i="11"/>
  <c r="A3031" i="11"/>
  <c r="A3419" i="11"/>
  <c r="A3520" i="11"/>
  <c r="A3656" i="11"/>
  <c r="A3416" i="11"/>
  <c r="A3932" i="11"/>
  <c r="E422" i="11"/>
  <c r="E989" i="11"/>
  <c r="E1573" i="11"/>
  <c r="E1129" i="11"/>
  <c r="E1398" i="11"/>
  <c r="E1422" i="11"/>
  <c r="E109" i="11"/>
  <c r="E261" i="11"/>
  <c r="E770" i="11"/>
  <c r="E1039" i="11"/>
  <c r="E1635" i="11"/>
  <c r="E814" i="11"/>
  <c r="E917" i="11"/>
  <c r="E698" i="11"/>
  <c r="E1867" i="11"/>
  <c r="E2109" i="11"/>
  <c r="E2103" i="11"/>
  <c r="E2495" i="11"/>
  <c r="E428" i="11"/>
  <c r="E453" i="11"/>
  <c r="E644" i="11"/>
  <c r="E1633" i="11"/>
  <c r="E1604" i="11"/>
  <c r="E1516" i="11"/>
  <c r="E2326" i="11"/>
  <c r="E1752" i="11"/>
  <c r="E846" i="11"/>
  <c r="E1299" i="11"/>
  <c r="E1478" i="11"/>
  <c r="E1258" i="11"/>
  <c r="E1679" i="11"/>
  <c r="E2231" i="11"/>
  <c r="E2768" i="11"/>
  <c r="E2753" i="11"/>
  <c r="E2914" i="11"/>
  <c r="E2763" i="11"/>
  <c r="E2948" i="11"/>
  <c r="E3121" i="11"/>
  <c r="E2210" i="11"/>
  <c r="E2934" i="11"/>
  <c r="E3504" i="11"/>
  <c r="E3657" i="11"/>
  <c r="E3947" i="11"/>
  <c r="E659" i="11"/>
  <c r="E192" i="11"/>
  <c r="E549" i="11"/>
  <c r="E1276" i="11"/>
  <c r="E1366" i="11"/>
  <c r="E1743" i="11"/>
  <c r="E2423" i="11"/>
  <c r="E2896" i="11"/>
  <c r="E2873" i="11"/>
  <c r="E3034" i="11"/>
  <c r="E1423" i="11"/>
  <c r="E1728" i="11"/>
  <c r="E3332" i="11"/>
  <c r="E2907" i="11"/>
  <c r="E3126" i="11"/>
  <c r="E3544" i="11"/>
  <c r="E3785" i="11"/>
  <c r="A81" i="11"/>
  <c r="E564" i="11"/>
  <c r="E1267" i="11"/>
  <c r="E1319" i="11"/>
  <c r="E1032" i="11"/>
  <c r="E1057" i="11"/>
  <c r="E2928" i="11"/>
  <c r="E2207" i="11"/>
  <c r="E2443" i="11"/>
  <c r="E3020" i="11"/>
  <c r="E2717" i="11"/>
  <c r="E3766" i="11"/>
  <c r="E3520" i="11"/>
  <c r="E3860" i="11"/>
  <c r="E3802" i="11"/>
  <c r="E3866" i="11"/>
  <c r="A29" i="11"/>
  <c r="E3150" i="11"/>
  <c r="A251" i="11"/>
  <c r="A1476" i="11"/>
  <c r="A1293" i="11"/>
  <c r="A622" i="11"/>
  <c r="A499" i="11"/>
  <c r="A1567" i="11"/>
  <c r="A784" i="11"/>
  <c r="A1880" i="11"/>
  <c r="A1193" i="11"/>
  <c r="A2185" i="11"/>
  <c r="A3137" i="11"/>
  <c r="A2322" i="11"/>
  <c r="A3274" i="11"/>
  <c r="A2187" i="11"/>
  <c r="A3139" i="11"/>
  <c r="A2204" i="11"/>
  <c r="A454" i="11"/>
  <c r="A2581" i="11"/>
  <c r="A714" i="11"/>
  <c r="A2526" i="11"/>
  <c r="E1006" i="11"/>
  <c r="E946" i="11"/>
  <c r="E1706" i="11"/>
  <c r="E83" i="11"/>
  <c r="E352" i="11"/>
  <c r="E185" i="11"/>
  <c r="E2075" i="11"/>
  <c r="E1120" i="11"/>
  <c r="E2455" i="11"/>
  <c r="E1760" i="11"/>
  <c r="E2370" i="11"/>
  <c r="E2499" i="11"/>
  <c r="E2972" i="11"/>
  <c r="E3428" i="11"/>
  <c r="E3366" i="11"/>
  <c r="E2935" i="11"/>
  <c r="E3457" i="11"/>
  <c r="A25" i="11"/>
  <c r="E3578" i="11"/>
  <c r="A252" i="11"/>
  <c r="A325" i="11"/>
  <c r="A339" i="11"/>
  <c r="A456" i="11"/>
  <c r="A1516" i="11"/>
  <c r="A1189" i="11"/>
  <c r="A344" i="11"/>
  <c r="E3618" i="11"/>
  <c r="A1239" i="11"/>
  <c r="E3835" i="11"/>
  <c r="A1256" i="11"/>
  <c r="A542" i="11"/>
  <c r="A1521" i="11"/>
  <c r="A2441" i="11"/>
  <c r="A1130" i="11"/>
  <c r="A2578" i="11"/>
  <c r="A3530" i="11"/>
  <c r="A2443" i="11"/>
  <c r="A3395" i="11"/>
  <c r="A2460" i="11"/>
  <c r="A1555" i="11"/>
  <c r="A2613" i="11"/>
  <c r="A262" i="11"/>
  <c r="A2422" i="11"/>
  <c r="E272" i="11"/>
  <c r="E1649" i="11"/>
  <c r="E1598" i="11"/>
  <c r="E2519" i="11"/>
  <c r="E2321" i="11"/>
  <c r="E3082" i="11"/>
  <c r="E2556" i="11"/>
  <c r="E3356" i="11"/>
  <c r="E3638" i="11"/>
  <c r="E3616" i="11"/>
  <c r="A88" i="11"/>
  <c r="A162" i="11"/>
  <c r="E494" i="11"/>
  <c r="E402" i="11"/>
  <c r="E1693" i="11"/>
  <c r="E2670" i="11"/>
  <c r="E3048" i="11"/>
  <c r="E2554" i="11"/>
  <c r="E1940" i="11"/>
  <c r="E3507" i="11"/>
  <c r="E3086" i="11"/>
  <c r="E3063" i="11"/>
  <c r="E3857" i="11"/>
  <c r="E265" i="11"/>
  <c r="E1610" i="11"/>
  <c r="E1250" i="11"/>
  <c r="E1295" i="11"/>
  <c r="E2537" i="11"/>
  <c r="E1862" i="11"/>
  <c r="E2788" i="11"/>
  <c r="E3580" i="11"/>
  <c r="E3854" i="11"/>
  <c r="E3848" i="11"/>
  <c r="E886" i="11"/>
  <c r="E2155" i="11"/>
  <c r="E2503" i="11"/>
  <c r="E691" i="11"/>
  <c r="E454" i="11"/>
  <c r="E104" i="11"/>
  <c r="E680" i="11"/>
  <c r="E241" i="11"/>
  <c r="E603" i="11"/>
  <c r="E430" i="11"/>
  <c r="E376" i="11"/>
  <c r="E1059" i="11"/>
  <c r="E1221" i="11"/>
  <c r="E1574" i="11"/>
  <c r="E1779" i="11"/>
  <c r="E1709" i="11"/>
  <c r="E1346" i="11"/>
  <c r="E2694" i="11"/>
  <c r="E2376" i="11"/>
  <c r="E22" i="11"/>
  <c r="E216" i="11"/>
  <c r="E1147" i="11"/>
  <c r="E509" i="11"/>
  <c r="E1041" i="11"/>
  <c r="E1300" i="11"/>
  <c r="E1356" i="11"/>
  <c r="E2220" i="11"/>
  <c r="E1857" i="11"/>
  <c r="E2569" i="11"/>
  <c r="E3154" i="11"/>
  <c r="E2191" i="11"/>
  <c r="E3491" i="11"/>
  <c r="E1348" i="11"/>
  <c r="E3471" i="11"/>
  <c r="E3289" i="11"/>
  <c r="E3939" i="11"/>
  <c r="E3997" i="11"/>
  <c r="E3266" i="11"/>
  <c r="A595" i="11"/>
  <c r="E162" i="11"/>
  <c r="E486" i="11"/>
  <c r="E538" i="11"/>
  <c r="E529" i="11"/>
  <c r="E1498" i="11"/>
  <c r="E2083" i="11"/>
  <c r="E510" i="11"/>
  <c r="E285" i="11"/>
  <c r="E1053" i="11"/>
  <c r="E1626" i="11"/>
  <c r="E1354" i="11"/>
  <c r="E1783" i="11"/>
  <c r="E2479" i="11"/>
  <c r="E2140" i="11"/>
  <c r="E2978" i="11"/>
  <c r="E2428" i="11"/>
  <c r="E3268" i="11"/>
  <c r="E3446" i="11"/>
  <c r="E3400" i="11"/>
  <c r="E3978" i="11"/>
  <c r="E3105" i="11"/>
  <c r="E3522" i="11"/>
  <c r="A378" i="11"/>
  <c r="A1108" i="11"/>
  <c r="A1621" i="11"/>
  <c r="A410" i="11"/>
  <c r="A1895" i="11"/>
  <c r="A1608" i="11"/>
  <c r="A1177" i="11"/>
  <c r="A3065" i="11"/>
  <c r="A2906" i="11"/>
  <c r="A2275" i="11"/>
  <c r="A2035" i="11"/>
  <c r="A1748" i="11"/>
  <c r="A1162" i="11"/>
  <c r="A479" i="11"/>
  <c r="A3095" i="11"/>
  <c r="A3509" i="11"/>
  <c r="A3654" i="11"/>
  <c r="A3720" i="11"/>
  <c r="A3507" i="11"/>
  <c r="E138" i="11"/>
  <c r="E550" i="11"/>
  <c r="E1106" i="11"/>
  <c r="E426" i="11"/>
  <c r="E1298" i="11"/>
  <c r="E1637" i="11"/>
  <c r="E1550" i="11"/>
  <c r="E118" i="11"/>
  <c r="E593" i="11"/>
  <c r="E937" i="11"/>
  <c r="E1143" i="11"/>
  <c r="E106" i="11"/>
  <c r="E119" i="11"/>
  <c r="E1259" i="11"/>
  <c r="E904" i="11"/>
  <c r="E2107" i="11"/>
  <c r="E2229" i="11"/>
  <c r="E1273" i="11"/>
  <c r="E2583" i="11"/>
  <c r="E133" i="11"/>
  <c r="E778" i="11"/>
  <c r="E901" i="11"/>
  <c r="E1404" i="11"/>
  <c r="E1724" i="11"/>
  <c r="E1056" i="11"/>
  <c r="E2510" i="11"/>
  <c r="E1921" i="11"/>
  <c r="E63" i="11"/>
  <c r="E1515" i="11"/>
  <c r="E1689" i="11"/>
  <c r="E1450" i="11"/>
  <c r="E1815" i="11"/>
  <c r="E2359" i="11"/>
  <c r="E2936" i="11"/>
  <c r="E2841" i="11"/>
  <c r="E2994" i="11"/>
  <c r="E2843" i="11"/>
  <c r="E3036" i="11"/>
  <c r="E3212" i="11"/>
  <c r="E2821" i="11"/>
  <c r="E3183" i="11"/>
  <c r="E3584" i="11"/>
  <c r="E3745" i="11"/>
  <c r="A33" i="11"/>
  <c r="E52" i="11"/>
  <c r="E400" i="11"/>
  <c r="E911" i="11"/>
  <c r="E1543" i="11"/>
  <c r="E1546" i="11"/>
  <c r="E1999" i="11"/>
  <c r="E2551" i="11"/>
  <c r="E3056" i="11"/>
  <c r="E1796" i="11"/>
  <c r="E3114" i="11"/>
  <c r="E2004" i="11"/>
  <c r="E2701" i="11"/>
  <c r="E3420" i="11"/>
  <c r="E3047" i="11"/>
  <c r="E3231" i="11"/>
  <c r="E3632" i="11"/>
  <c r="E3873" i="11"/>
  <c r="A161" i="11"/>
  <c r="E334" i="11"/>
  <c r="E41" i="11"/>
  <c r="E1618" i="11"/>
  <c r="E1324" i="11"/>
  <c r="E1958" i="11"/>
  <c r="E3040" i="11"/>
  <c r="E2306" i="11"/>
  <c r="E2563" i="11"/>
  <c r="E2765" i="11"/>
  <c r="E3007" i="11"/>
  <c r="E1433" i="11"/>
  <c r="E3744" i="11"/>
  <c r="E3986" i="11"/>
  <c r="E3988" i="11"/>
  <c r="E3950" i="11"/>
  <c r="A117" i="11"/>
  <c r="E3937" i="11"/>
  <c r="A379" i="11"/>
  <c r="A1548" i="11"/>
  <c r="A1373" i="11"/>
  <c r="A702" i="11"/>
  <c r="A623" i="11"/>
  <c r="A1719" i="11"/>
  <c r="A856" i="11"/>
  <c r="A1952" i="11"/>
  <c r="A1265" i="11"/>
  <c r="A2257" i="11"/>
  <c r="A3209" i="11"/>
  <c r="A2402" i="11"/>
  <c r="A3346" i="11"/>
  <c r="A2259" i="11"/>
  <c r="A3211" i="11"/>
  <c r="A2276" i="11"/>
  <c r="A1450" i="11"/>
  <c r="A2653" i="11"/>
  <c r="A1290" i="11"/>
  <c r="A2606" i="11"/>
  <c r="E311" i="11"/>
  <c r="E485" i="11"/>
  <c r="E1266" i="11"/>
  <c r="E411" i="11"/>
  <c r="E755" i="11"/>
  <c r="E838" i="11"/>
  <c r="E915" i="11"/>
  <c r="E1539" i="11"/>
  <c r="E130" i="11"/>
  <c r="E502" i="11"/>
  <c r="E433" i="11"/>
  <c r="E909" i="11"/>
  <c r="E776" i="11"/>
  <c r="E1416" i="11"/>
  <c r="E1837" i="11"/>
  <c r="E1983" i="11"/>
  <c r="E2599" i="11"/>
  <c r="E723" i="11"/>
  <c r="E503" i="11"/>
  <c r="E1235" i="11"/>
  <c r="E321" i="11"/>
  <c r="E1209" i="11"/>
  <c r="E1909" i="11"/>
  <c r="E1892" i="11"/>
  <c r="E2352" i="11"/>
  <c r="E1768" i="11"/>
  <c r="E2217" i="11"/>
  <c r="E2509" i="11"/>
  <c r="E3269" i="11"/>
  <c r="E2357" i="11"/>
  <c r="E3737" i="11"/>
  <c r="E3571" i="11"/>
  <c r="A348" i="11"/>
  <c r="E3834" i="11"/>
  <c r="E283" i="11"/>
  <c r="E974" i="11"/>
  <c r="E1043" i="11"/>
  <c r="E277" i="11"/>
  <c r="E1667" i="11"/>
  <c r="E622" i="11"/>
  <c r="E890" i="11"/>
  <c r="E885" i="11"/>
  <c r="E1939" i="11"/>
  <c r="E1750" i="11"/>
  <c r="E2559" i="11"/>
  <c r="E2601" i="11"/>
  <c r="E2315" i="11"/>
  <c r="E3219" i="11"/>
  <c r="E3145" i="11"/>
  <c r="E3840" i="11"/>
  <c r="E3915" i="11"/>
  <c r="E2172" i="11"/>
  <c r="E3807" i="11"/>
  <c r="A916" i="11"/>
  <c r="A1685" i="11"/>
  <c r="A743" i="11"/>
  <c r="A840" i="11"/>
  <c r="A857" i="11"/>
  <c r="A2425" i="11"/>
  <c r="A2970" i="11"/>
  <c r="A2595" i="11"/>
  <c r="A2628" i="11"/>
  <c r="A2821" i="11"/>
  <c r="A2726" i="11"/>
  <c r="A3159" i="11"/>
  <c r="A3501" i="11"/>
  <c r="A3607" i="11"/>
  <c r="A3721" i="11"/>
  <c r="A3755" i="11"/>
  <c r="E670" i="11"/>
  <c r="E1403" i="11"/>
  <c r="E1040" i="11"/>
  <c r="E1612" i="11"/>
  <c r="E1138" i="11"/>
  <c r="E614" i="11"/>
  <c r="E716" i="11"/>
  <c r="E1253" i="11"/>
  <c r="E1634" i="11"/>
  <c r="E470" i="11"/>
  <c r="E105" i="11"/>
  <c r="E1552" i="11"/>
  <c r="E1660" i="11"/>
  <c r="E1607" i="11"/>
  <c r="E2295" i="11"/>
  <c r="E54" i="11"/>
  <c r="E898" i="11"/>
  <c r="E533" i="11"/>
  <c r="E2059" i="11"/>
  <c r="E1201" i="11"/>
  <c r="E2606" i="11"/>
  <c r="E123" i="11"/>
  <c r="E637" i="11"/>
  <c r="E298" i="11"/>
  <c r="E1524" i="11"/>
  <c r="E1935" i="11"/>
  <c r="E1080" i="11"/>
  <c r="E2012" i="11"/>
  <c r="E2490" i="11"/>
  <c r="E2587" i="11"/>
  <c r="E3116" i="11"/>
  <c r="E2108" i="11"/>
  <c r="E3462" i="11"/>
  <c r="E3038" i="11"/>
  <c r="E3401" i="11"/>
  <c r="A193" i="11"/>
  <c r="E77" i="11"/>
  <c r="E1098" i="11"/>
  <c r="E1016" i="11"/>
  <c r="E1756" i="11"/>
  <c r="E2135" i="11"/>
  <c r="E1960" i="11"/>
  <c r="E2206" i="11"/>
  <c r="E2618" i="11"/>
  <c r="E2715" i="11"/>
  <c r="E2941" i="11"/>
  <c r="E2525" i="11"/>
  <c r="E3678" i="11"/>
  <c r="E3208" i="11"/>
  <c r="E3529" i="11"/>
  <c r="A321" i="11"/>
  <c r="E191" i="11"/>
  <c r="E602" i="11"/>
  <c r="E1780" i="11"/>
  <c r="E2470" i="11"/>
  <c r="E1305" i="11"/>
  <c r="E2650" i="11"/>
  <c r="E2348" i="11"/>
  <c r="E3143" i="11"/>
  <c r="E3534" i="11"/>
  <c r="E1852" i="11"/>
  <c r="E3837" i="11"/>
  <c r="E819" i="11"/>
  <c r="E902" i="11"/>
  <c r="E153" i="11"/>
  <c r="E796" i="11"/>
  <c r="E202" i="11"/>
  <c r="E942" i="11"/>
  <c r="E740" i="11"/>
  <c r="E49" i="11"/>
  <c r="E875" i="11"/>
  <c r="E1502" i="11"/>
  <c r="E1901" i="11"/>
  <c r="E2047" i="11"/>
  <c r="E2663" i="11"/>
  <c r="E803" i="11"/>
  <c r="E759" i="11"/>
  <c r="E1315" i="11"/>
  <c r="E660" i="11"/>
  <c r="E1406" i="11"/>
  <c r="E1981" i="11"/>
  <c r="E2008" i="11"/>
  <c r="E2424" i="11"/>
  <c r="E1886" i="11"/>
  <c r="E2283" i="11"/>
  <c r="E2979" i="11"/>
  <c r="E3333" i="11"/>
  <c r="E2829" i="11"/>
  <c r="E3801" i="11"/>
  <c r="E3788" i="11"/>
  <c r="A412" i="11"/>
  <c r="E3912" i="11"/>
  <c r="E379" i="11"/>
  <c r="E135" i="11"/>
  <c r="E1139" i="11"/>
  <c r="E490" i="11"/>
  <c r="E1755" i="11"/>
  <c r="E734" i="11"/>
  <c r="E1227" i="11"/>
  <c r="E995" i="11"/>
  <c r="E2027" i="11"/>
  <c r="E1304" i="11"/>
  <c r="E2639" i="11"/>
  <c r="E2673" i="11"/>
  <c r="E2387" i="11"/>
  <c r="E3443" i="11"/>
  <c r="E3302" i="11"/>
  <c r="E2365" i="11"/>
  <c r="A65" i="11"/>
  <c r="E3884" i="11"/>
  <c r="E3904" i="11"/>
  <c r="A980" i="11"/>
  <c r="A1877" i="11"/>
  <c r="A807" i="11"/>
  <c r="A904" i="11"/>
  <c r="A921" i="11"/>
  <c r="A2681" i="11"/>
  <c r="A3034" i="11"/>
  <c r="A2787" i="11"/>
  <c r="A2692" i="11"/>
  <c r="A2885" i="11"/>
  <c r="A2982" i="11"/>
  <c r="A3287" i="11"/>
  <c r="A3573" i="11"/>
  <c r="A3671" i="11"/>
  <c r="A3785" i="11"/>
  <c r="A3947" i="11"/>
  <c r="E167" i="11"/>
  <c r="E882" i="11"/>
  <c r="E1242" i="11"/>
  <c r="E1700" i="11"/>
  <c r="E1282" i="11"/>
  <c r="E742" i="11"/>
  <c r="E907" i="11"/>
  <c r="E1381" i="11"/>
  <c r="E997" i="11"/>
  <c r="E638" i="11"/>
  <c r="E629" i="11"/>
  <c r="E1713" i="11"/>
  <c r="E1764" i="11"/>
  <c r="E1823" i="11"/>
  <c r="E2399" i="11"/>
  <c r="E382" i="11"/>
  <c r="E481" i="11"/>
  <c r="E986" i="11"/>
  <c r="E2179" i="11"/>
  <c r="E1345" i="11"/>
  <c r="E2702" i="11"/>
  <c r="E339" i="11"/>
  <c r="E933" i="11"/>
  <c r="E724" i="11"/>
  <c r="E1684" i="11"/>
  <c r="E2071" i="11"/>
  <c r="E1896" i="11"/>
  <c r="E2153" i="11"/>
  <c r="E2658" i="11"/>
  <c r="E2675" i="11"/>
  <c r="E2317" i="11"/>
  <c r="E2846" i="11"/>
  <c r="E3550" i="11"/>
  <c r="E3166" i="11"/>
  <c r="E3577" i="11"/>
  <c r="A281" i="11"/>
  <c r="E86" i="11"/>
  <c r="E945" i="11"/>
  <c r="E1338" i="11"/>
  <c r="E1161" i="11"/>
  <c r="E1994" i="11"/>
  <c r="E2186" i="11"/>
  <c r="E2369" i="11"/>
  <c r="E2698" i="11"/>
  <c r="E2803" i="11"/>
  <c r="E3069" i="11"/>
  <c r="E2905" i="11"/>
  <c r="E3758" i="11"/>
  <c r="E3296" i="11"/>
  <c r="E3617" i="11"/>
  <c r="A409" i="11"/>
  <c r="E487" i="11"/>
  <c r="E967" i="11"/>
  <c r="E1212" i="11"/>
  <c r="E2622" i="11"/>
  <c r="E1858" i="11"/>
  <c r="E2874" i="11"/>
  <c r="E2468" i="11"/>
  <c r="E3260" i="11"/>
  <c r="E3646" i="11"/>
  <c r="E2798" i="11"/>
  <c r="E3963" i="11"/>
  <c r="E3901" i="11"/>
  <c r="E3730" i="11"/>
  <c r="A102" i="11"/>
  <c r="A644" i="11"/>
  <c r="A709" i="11"/>
  <c r="A1885" i="11"/>
  <c r="A39" i="11"/>
  <c r="A1495" i="11"/>
  <c r="A1072" i="11"/>
  <c r="A478" i="11"/>
  <c r="A1370" i="11"/>
  <c r="A2913" i="11"/>
  <c r="A2250" i="11"/>
  <c r="A3498" i="11"/>
  <c r="A2627" i="11"/>
  <c r="A1708" i="11"/>
  <c r="A2932" i="11"/>
  <c r="A2429" i="11"/>
  <c r="A1649" i="11"/>
  <c r="E363" i="11"/>
  <c r="E704" i="11"/>
  <c r="E1562" i="11"/>
  <c r="E42" i="11"/>
  <c r="E924" i="11"/>
  <c r="E1167" i="11"/>
  <c r="E1376" i="11"/>
  <c r="E1944" i="11"/>
  <c r="E2416" i="11"/>
  <c r="E2721" i="11"/>
  <c r="E1776" i="11"/>
  <c r="E2628" i="11"/>
  <c r="E3204" i="11"/>
  <c r="E3262" i="11"/>
  <c r="E3127" i="11"/>
  <c r="E3681" i="11"/>
  <c r="A473" i="11"/>
  <c r="A115" i="11"/>
  <c r="E3330" i="11"/>
  <c r="E3770" i="11"/>
  <c r="A1027" i="11"/>
  <c r="A1220" i="11"/>
  <c r="A965" i="11"/>
  <c r="E3707" i="11"/>
  <c r="A1318" i="11"/>
  <c r="A1311" i="11"/>
  <c r="A475" i="11"/>
  <c r="A1552" i="11"/>
  <c r="A865" i="11"/>
  <c r="A1742" i="11"/>
  <c r="A2881" i="11"/>
  <c r="A2142" i="11"/>
  <c r="A3242" i="11"/>
  <c r="A2227" i="11"/>
  <c r="A3251" i="11"/>
  <c r="A2388" i="11"/>
  <c r="A1673" i="11"/>
  <c r="A2765" i="11"/>
  <c r="A1585" i="11"/>
  <c r="E155" i="11"/>
  <c r="E333" i="11"/>
  <c r="E1586" i="11"/>
  <c r="E2342" i="11"/>
  <c r="E3000" i="11"/>
  <c r="E2634" i="11"/>
  <c r="E2268" i="11"/>
  <c r="E3220" i="11"/>
  <c r="E3782" i="11"/>
  <c r="E2557" i="11"/>
  <c r="E3955" i="11"/>
  <c r="A19" i="11"/>
  <c r="E25" i="11"/>
  <c r="E1234" i="11"/>
  <c r="E1831" i="11"/>
  <c r="E2456" i="11"/>
  <c r="E2052" i="11"/>
  <c r="E2707" i="11"/>
  <c r="E3355" i="11"/>
  <c r="E3246" i="11"/>
  <c r="E3384" i="11"/>
  <c r="E323" i="11"/>
  <c r="E848" i="11"/>
  <c r="E1748" i="11"/>
  <c r="E2430" i="11"/>
  <c r="E3080" i="11"/>
  <c r="E2722" i="11"/>
  <c r="E2340" i="11"/>
  <c r="E3284" i="11"/>
  <c r="E3718" i="11"/>
  <c r="E2886" i="11"/>
  <c r="E17" i="11"/>
  <c r="E1957" i="11"/>
  <c r="E2720" i="11"/>
  <c r="E1810" i="11"/>
  <c r="E1890" i="11"/>
  <c r="E3165" i="11"/>
  <c r="E3879" i="11"/>
  <c r="E2070" i="11"/>
  <c r="A420" i="11"/>
  <c r="E3615" i="11"/>
  <c r="A1099" i="11"/>
  <c r="E92" i="11"/>
  <c r="E399" i="11"/>
  <c r="E781" i="11"/>
  <c r="E1421" i="11"/>
  <c r="E142" i="11"/>
  <c r="E971" i="11"/>
  <c r="E920" i="11"/>
  <c r="E996" i="11"/>
  <c r="E1708" i="11"/>
  <c r="E1432" i="11"/>
  <c r="E2727" i="11"/>
  <c r="E182" i="11"/>
  <c r="E594" i="11"/>
  <c r="E975" i="11"/>
  <c r="E409" i="11"/>
  <c r="E2125" i="11"/>
  <c r="E1192" i="11"/>
  <c r="E3008" i="11"/>
  <c r="E1412" i="11"/>
  <c r="E3028" i="11"/>
  <c r="E3286" i="11"/>
  <c r="E3408" i="11"/>
  <c r="A136" i="11"/>
  <c r="E3597" i="11"/>
  <c r="E3628" i="11"/>
  <c r="E483" i="11"/>
  <c r="E32" i="11"/>
  <c r="E984" i="11"/>
  <c r="E1553" i="11"/>
  <c r="E380" i="11"/>
  <c r="E1339" i="11"/>
  <c r="E1328" i="11"/>
  <c r="E1661" i="11"/>
  <c r="E2726" i="11"/>
  <c r="E2385" i="11"/>
  <c r="E2611" i="11"/>
  <c r="E3340" i="11"/>
  <c r="E3367" i="11"/>
  <c r="E3777" i="11"/>
  <c r="E3917" i="11"/>
  <c r="A134" i="11"/>
  <c r="A382" i="11"/>
  <c r="A758" i="11"/>
  <c r="A1959" i="11"/>
  <c r="A729" i="11"/>
  <c r="A3193" i="11"/>
  <c r="A3418" i="11"/>
  <c r="A235" i="11"/>
  <c r="A2501" i="11"/>
  <c r="A2470" i="11"/>
  <c r="A3351" i="11"/>
  <c r="A3829" i="11"/>
  <c r="A3784" i="11"/>
  <c r="A2448" i="11"/>
  <c r="E166" i="11"/>
  <c r="E1019" i="11"/>
  <c r="E1690" i="11"/>
  <c r="E1933" i="11"/>
  <c r="E84" i="11"/>
  <c r="E792" i="11"/>
  <c r="E748" i="11"/>
  <c r="E27" i="11"/>
  <c r="E81" i="11"/>
  <c r="E361" i="11"/>
  <c r="E1385" i="11"/>
  <c r="E1911" i="11"/>
  <c r="E2010" i="11"/>
  <c r="E383" i="11"/>
  <c r="E1093" i="11"/>
  <c r="E1795" i="11"/>
  <c r="E1240" i="11"/>
  <c r="E220" i="11"/>
  <c r="E655" i="11"/>
  <c r="E954" i="11"/>
  <c r="E1549" i="11"/>
  <c r="E214" i="11"/>
  <c r="E1050" i="11"/>
  <c r="E1077" i="11"/>
  <c r="E1156" i="11"/>
  <c r="E1772" i="11"/>
  <c r="E1518" i="11"/>
  <c r="E2791" i="11"/>
  <c r="E270" i="11"/>
  <c r="E729" i="11"/>
  <c r="E1061" i="11"/>
  <c r="E1065" i="11"/>
  <c r="E2197" i="11"/>
  <c r="E2048" i="11"/>
  <c r="E1696" i="11"/>
  <c r="E1926" i="11"/>
  <c r="E1878" i="11"/>
  <c r="E3350" i="11"/>
  <c r="E3472" i="11"/>
  <c r="E3671" i="11"/>
  <c r="E3701" i="11"/>
  <c r="E3731" i="11"/>
  <c r="E579" i="11"/>
  <c r="E328" i="11"/>
  <c r="E1085" i="11"/>
  <c r="E1642" i="11"/>
  <c r="E174" i="11"/>
  <c r="E1555" i="11"/>
  <c r="E1456" i="11"/>
  <c r="E2077" i="11"/>
  <c r="E1284" i="11"/>
  <c r="E2457" i="11"/>
  <c r="E2683" i="11"/>
  <c r="E3556" i="11"/>
  <c r="E3439" i="11"/>
  <c r="E3849" i="11"/>
  <c r="E3989" i="11"/>
  <c r="E3282" i="11"/>
  <c r="A483" i="11"/>
  <c r="A822" i="11"/>
  <c r="A2023" i="11"/>
  <c r="A793" i="11"/>
  <c r="A3257" i="11"/>
  <c r="A3482" i="11"/>
  <c r="A1347" i="11"/>
  <c r="A2629" i="11"/>
  <c r="A2534" i="11"/>
  <c r="A3415" i="11"/>
  <c r="A2664" i="11"/>
  <c r="A3848" i="11"/>
  <c r="A3385" i="11"/>
  <c r="E310" i="11"/>
  <c r="E113" i="11"/>
  <c r="E1794" i="11"/>
  <c r="E2021" i="11"/>
  <c r="E228" i="11"/>
  <c r="E952" i="11"/>
  <c r="E912" i="11"/>
  <c r="E187" i="11"/>
  <c r="E650" i="11"/>
  <c r="E697" i="11"/>
  <c r="E1545" i="11"/>
  <c r="E2007" i="11"/>
  <c r="E2152" i="11"/>
  <c r="E703" i="11"/>
  <c r="E1245" i="11"/>
  <c r="E1931" i="11"/>
  <c r="E1378" i="11"/>
  <c r="E2137" i="11"/>
  <c r="E630" i="11"/>
  <c r="E1261" i="11"/>
  <c r="E1343" i="11"/>
  <c r="E2097" i="11"/>
  <c r="E2520" i="11"/>
  <c r="E1860" i="11"/>
  <c r="E2339" i="11"/>
  <c r="E2860" i="11"/>
  <c r="E3110" i="11"/>
  <c r="E2669" i="11"/>
  <c r="E2493" i="11"/>
  <c r="E2501" i="11"/>
  <c r="E468" i="11"/>
  <c r="E313" i="11"/>
  <c r="E1184" i="11"/>
  <c r="E1646" i="11"/>
  <c r="E2287" i="11"/>
  <c r="E2089" i="11"/>
  <c r="E2946" i="11"/>
  <c r="E2404" i="11"/>
  <c r="E3045" i="11"/>
  <c r="E3254" i="11"/>
  <c r="E3115" i="11"/>
  <c r="E3759" i="11"/>
  <c r="E3635" i="11"/>
  <c r="E545" i="11"/>
  <c r="E592" i="11"/>
  <c r="E2058" i="11"/>
  <c r="E2215" i="11"/>
  <c r="E2066" i="11"/>
  <c r="E3160" i="11"/>
  <c r="E3073" i="11"/>
  <c r="E3416" i="11"/>
  <c r="A185" i="11"/>
  <c r="E3015" i="11"/>
  <c r="A285" i="11"/>
  <c r="A819" i="11"/>
  <c r="A1260" i="11"/>
  <c r="A1445" i="11"/>
  <c r="A1062" i="11"/>
  <c r="A1279" i="11"/>
  <c r="A632" i="11"/>
  <c r="A362" i="11"/>
  <c r="A1563" i="11"/>
  <c r="A3057" i="11"/>
  <c r="A2618" i="11"/>
  <c r="A1682" i="11"/>
  <c r="A2995" i="11"/>
  <c r="A2492" i="11"/>
  <c r="A2054" i="11"/>
  <c r="A3237" i="11"/>
  <c r="A2678" i="11"/>
  <c r="E325" i="11"/>
  <c r="E1218" i="11"/>
  <c r="E715" i="11"/>
  <c r="E646" i="11"/>
  <c r="E880" i="11"/>
  <c r="E381" i="11"/>
  <c r="E151" i="11"/>
  <c r="E1131" i="11"/>
  <c r="E1023" i="11"/>
  <c r="E1236" i="11"/>
  <c r="E345" i="11"/>
  <c r="E226" i="11"/>
  <c r="E343" i="11"/>
  <c r="E401" i="11"/>
  <c r="E1297" i="11"/>
  <c r="E1630" i="11"/>
  <c r="E2391" i="11"/>
  <c r="E2188" i="11"/>
  <c r="E2324" i="11"/>
  <c r="E3135" i="11"/>
  <c r="E3536" i="11"/>
  <c r="A201" i="11"/>
  <c r="E3967" i="11"/>
  <c r="A198" i="11"/>
  <c r="E711" i="11"/>
  <c r="E1461" i="11"/>
  <c r="E1025" i="11"/>
  <c r="E264" i="11"/>
  <c r="E825" i="11"/>
  <c r="E1462" i="11"/>
  <c r="E1970" i="11"/>
  <c r="E2242" i="11"/>
  <c r="E2868" i="11"/>
  <c r="E3518" i="11"/>
  <c r="E3633" i="11"/>
  <c r="A188" i="11"/>
  <c r="A1059" i="11"/>
  <c r="A1173" i="11"/>
  <c r="A1383" i="11"/>
  <c r="A1992" i="11"/>
  <c r="A518" i="11"/>
  <c r="A1899" i="11"/>
  <c r="A3012" i="11"/>
  <c r="A1802" i="11"/>
  <c r="A2839" i="11"/>
  <c r="A3312" i="11"/>
  <c r="A3318" i="11"/>
  <c r="E267" i="11"/>
  <c r="E626" i="11"/>
  <c r="E1392" i="11"/>
  <c r="E1226" i="11"/>
  <c r="E862" i="11"/>
  <c r="E1467" i="11"/>
  <c r="E1208" i="11"/>
  <c r="E256" i="11"/>
  <c r="E1063" i="11"/>
  <c r="E1885" i="11"/>
  <c r="E2654" i="11"/>
  <c r="E558" i="11"/>
  <c r="E1001" i="11"/>
  <c r="E1332" i="11"/>
  <c r="E1863" i="11"/>
  <c r="E2823" i="11"/>
  <c r="E690" i="11"/>
  <c r="E1650" i="11"/>
  <c r="E1559" i="11"/>
  <c r="E2743" i="11"/>
  <c r="E2497" i="11"/>
  <c r="E1888" i="11"/>
  <c r="E2780" i="11"/>
  <c r="E3213" i="11"/>
  <c r="E3351" i="11"/>
  <c r="E3241" i="11"/>
  <c r="A449" i="11"/>
  <c r="E615" i="11"/>
  <c r="E633" i="11"/>
  <c r="E1701" i="11"/>
  <c r="E2582" i="11"/>
  <c r="E1217" i="11"/>
  <c r="E2530" i="11"/>
  <c r="E2316" i="11"/>
  <c r="E3161" i="11"/>
  <c r="E3422" i="11"/>
  <c r="E3800" i="11"/>
  <c r="A152" i="11"/>
  <c r="E598" i="11"/>
  <c r="E1047" i="11"/>
  <c r="E1272" i="11"/>
  <c r="E2592" i="11"/>
  <c r="E3098" i="11"/>
  <c r="E2916" i="11"/>
  <c r="E2881" i="11"/>
  <c r="E3014" i="11"/>
  <c r="A417" i="11"/>
  <c r="A132" i="11"/>
  <c r="E2309" i="11"/>
  <c r="E3878" i="11"/>
  <c r="A781" i="11"/>
  <c r="A395" i="11"/>
  <c r="A911" i="11"/>
  <c r="A296" i="11"/>
  <c r="E3921" i="11"/>
  <c r="A866" i="11"/>
  <c r="A3281" i="11"/>
  <c r="A2834" i="11"/>
  <c r="A2025" i="11"/>
  <c r="A1018" i="11"/>
  <c r="A2860" i="11"/>
  <c r="A2797" i="11"/>
  <c r="A2083" i="11"/>
  <c r="E702" i="11"/>
  <c r="E736" i="11"/>
  <c r="E1596" i="11"/>
  <c r="E741" i="11"/>
  <c r="E1617" i="11"/>
  <c r="E2013" i="11"/>
  <c r="E2718" i="11"/>
  <c r="E3096" i="11"/>
  <c r="E2594" i="11"/>
  <c r="E1825" i="11"/>
  <c r="E3331" i="11"/>
  <c r="E2597" i="11"/>
  <c r="E3567" i="11"/>
  <c r="E3569" i="11"/>
  <c r="A593" i="11"/>
  <c r="E3386" i="11"/>
  <c r="E3911" i="11"/>
  <c r="E3474" i="11"/>
  <c r="A584" i="11"/>
  <c r="A355" i="11"/>
  <c r="A1549" i="11"/>
  <c r="A1030" i="11"/>
  <c r="A1023" i="11"/>
  <c r="A2119" i="11"/>
  <c r="A1472" i="11"/>
  <c r="A937" i="11"/>
  <c r="A1972" i="11"/>
  <c r="A3169" i="11"/>
  <c r="A2506" i="11"/>
  <c r="A1202" i="11"/>
  <c r="A2739" i="11"/>
  <c r="A1998" i="11"/>
  <c r="A3044" i="11"/>
  <c r="A2469" i="11"/>
  <c r="A970" i="11"/>
  <c r="A2638" i="11"/>
  <c r="E1116" i="11"/>
  <c r="E1587" i="11"/>
  <c r="E2009" i="11"/>
  <c r="E2473" i="11"/>
  <c r="E2199" i="11"/>
  <c r="E2927" i="11"/>
  <c r="E2341" i="11"/>
  <c r="E3175" i="11"/>
  <c r="E3946" i="11"/>
  <c r="E3739" i="11"/>
  <c r="E456" i="11"/>
  <c r="E1723" i="11"/>
  <c r="E1828" i="11"/>
  <c r="E2904" i="11"/>
  <c r="E2850" i="11"/>
  <c r="E2620" i="11"/>
  <c r="E2863" i="11"/>
  <c r="E3255" i="11"/>
  <c r="E3553" i="11"/>
  <c r="E1017" i="11"/>
  <c r="E2147" i="11"/>
  <c r="E2238" i="11"/>
  <c r="E1808" i="11"/>
  <c r="E3010" i="11"/>
  <c r="E2932" i="11"/>
  <c r="E3277" i="11"/>
  <c r="E3575" i="11"/>
  <c r="E3881" i="11"/>
  <c r="E1510" i="11"/>
  <c r="E2073" i="11"/>
  <c r="E2586" i="11"/>
  <c r="E2966" i="11"/>
  <c r="E2541" i="11"/>
  <c r="A48" i="11"/>
  <c r="E3842" i="11"/>
  <c r="E3639" i="11"/>
  <c r="E2837" i="11"/>
  <c r="A652" i="11"/>
  <c r="A547" i="11"/>
  <c r="A1741" i="11"/>
  <c r="A1222" i="11"/>
  <c r="A1287" i="11"/>
  <c r="A539" i="11"/>
  <c r="A1744" i="11"/>
  <c r="A1201" i="11"/>
  <c r="A2337" i="11"/>
  <c r="A1564" i="11"/>
  <c r="A2922" i="11"/>
  <c r="E1307" i="11"/>
  <c r="E1441" i="11"/>
  <c r="E2800" i="11"/>
  <c r="E1952" i="11"/>
  <c r="E2709" i="11"/>
  <c r="E3247" i="11"/>
  <c r="E3954" i="11"/>
  <c r="E3250" i="11"/>
  <c r="A452" i="11"/>
  <c r="E3679" i="11"/>
  <c r="A1147" i="11"/>
  <c r="A1396" i="11"/>
  <c r="A1285" i="11"/>
  <c r="A766" i="11"/>
  <c r="A831" i="11"/>
  <c r="A1999" i="11"/>
  <c r="A1280" i="11"/>
  <c r="A745" i="11"/>
  <c r="A1780" i="11"/>
  <c r="A3049" i="11"/>
  <c r="A2466" i="11"/>
  <c r="E144" i="11"/>
  <c r="E1113" i="11"/>
  <c r="E1934" i="11"/>
  <c r="E2674" i="11"/>
  <c r="E2806" i="11"/>
  <c r="E3614" i="11"/>
  <c r="E3641" i="11"/>
  <c r="E3872" i="11"/>
  <c r="A140" i="11"/>
  <c r="A461" i="11"/>
  <c r="A827" i="11"/>
  <c r="A1124" i="11"/>
  <c r="A1013" i="11"/>
  <c r="A408" i="11"/>
  <c r="A526" i="11"/>
  <c r="A1727" i="11"/>
  <c r="A1008" i="11"/>
  <c r="A375" i="11"/>
  <c r="A930" i="11"/>
  <c r="A2777" i="11"/>
  <c r="A2186" i="11"/>
  <c r="E722" i="11"/>
  <c r="E2264" i="11"/>
  <c r="E2308" i="11"/>
  <c r="E3327" i="11"/>
  <c r="E2990" i="11"/>
  <c r="E3666" i="11"/>
  <c r="A915" i="11"/>
  <c r="A629" i="11"/>
  <c r="A798" i="11"/>
  <c r="A1559" i="11"/>
  <c r="A1560" i="11"/>
  <c r="A1395" i="11"/>
  <c r="A1654" i="11"/>
  <c r="A3434" i="11"/>
  <c r="A2563" i="11"/>
  <c r="A1722" i="11"/>
  <c r="A3020" i="11"/>
  <c r="A2589" i="11"/>
  <c r="A1660" i="11"/>
  <c r="A2902" i="11"/>
  <c r="A2166" i="11"/>
  <c r="A3047" i="11"/>
  <c r="A1932" i="11"/>
  <c r="A3812" i="11"/>
  <c r="A2344" i="11"/>
  <c r="A3216" i="11"/>
  <c r="A3412" i="11"/>
  <c r="A3560" i="11"/>
  <c r="A3658" i="11"/>
  <c r="A3747" i="11"/>
  <c r="E1109" i="11"/>
  <c r="E242" i="11"/>
  <c r="E719" i="11"/>
  <c r="E1347" i="11"/>
  <c r="E44" i="11"/>
  <c r="E152" i="11"/>
  <c r="E378" i="11"/>
  <c r="E1255" i="11"/>
  <c r="E1965" i="11"/>
  <c r="E2246" i="11"/>
  <c r="E475" i="11"/>
  <c r="E472" i="11"/>
  <c r="E893" i="11"/>
  <c r="E257" i="11"/>
  <c r="E1580" i="11"/>
  <c r="E2752" i="11"/>
  <c r="E2706" i="11"/>
  <c r="E3081" i="11"/>
  <c r="E3542" i="11"/>
  <c r="E3417" i="11"/>
  <c r="A82" i="11"/>
  <c r="A485" i="11"/>
  <c r="E667" i="11"/>
  <c r="E665" i="11"/>
  <c r="E685" i="11"/>
  <c r="E467" i="11"/>
  <c r="E578" i="11"/>
  <c r="E1714" i="11"/>
  <c r="E1579" i="11"/>
  <c r="E2480" i="11"/>
  <c r="E1140" i="11"/>
  <c r="E2389" i="11"/>
  <c r="E3511" i="11"/>
  <c r="A145" i="11"/>
  <c r="E3677" i="11"/>
  <c r="A628" i="11"/>
  <c r="A536" i="11"/>
  <c r="A258" i="11"/>
  <c r="A1502" i="11"/>
  <c r="A2133" i="11"/>
  <c r="A3107" i="11"/>
  <c r="A2036" i="11"/>
  <c r="A1572" i="11"/>
  <c r="A2104" i="11"/>
  <c r="A3462" i="11"/>
  <c r="A3578" i="11"/>
  <c r="E37" i="11"/>
  <c r="E506" i="11"/>
  <c r="E1803" i="11"/>
  <c r="E1647" i="11"/>
  <c r="E351" i="11"/>
  <c r="E1011" i="11"/>
  <c r="E851" i="11"/>
  <c r="E999" i="11"/>
  <c r="E1479" i="11"/>
  <c r="E1431" i="11"/>
  <c r="E2679" i="11"/>
  <c r="E871" i="11"/>
  <c r="E1135" i="11"/>
  <c r="E1621" i="11"/>
  <c r="E1785" i="11"/>
  <c r="E787" i="11"/>
  <c r="E616" i="11"/>
  <c r="E1947" i="11"/>
  <c r="E1178" i="11"/>
  <c r="E2600" i="11"/>
  <c r="E2129" i="11"/>
  <c r="E1800" i="11"/>
  <c r="E3395" i="11"/>
  <c r="E3111" i="11"/>
  <c r="E2549" i="11"/>
  <c r="E3708" i="11"/>
  <c r="E34" i="11"/>
  <c r="E413" i="11"/>
  <c r="E674" i="11"/>
  <c r="E1463" i="11"/>
  <c r="E2799" i="11"/>
  <c r="E2545" i="11"/>
  <c r="E2092" i="11"/>
  <c r="E2820" i="11"/>
  <c r="E3046" i="11"/>
  <c r="E2998" i="11"/>
  <c r="E3201" i="11"/>
  <c r="E3979" i="11"/>
  <c r="E689" i="11"/>
  <c r="E1763" i="11"/>
  <c r="E2087" i="11"/>
  <c r="E2329" i="11"/>
  <c r="E2331" i="11"/>
  <c r="E2581" i="11"/>
  <c r="E3174" i="11"/>
  <c r="E3625" i="11"/>
  <c r="A170" i="11"/>
  <c r="A460" i="11"/>
  <c r="A275" i="11"/>
  <c r="A1036" i="11"/>
  <c r="A1077" i="11"/>
  <c r="A990" i="11"/>
  <c r="A1351" i="11"/>
  <c r="A1144" i="11"/>
  <c r="A753" i="11"/>
  <c r="A2329" i="11"/>
  <c r="A1667" i="11"/>
  <c r="A3130" i="11"/>
  <c r="A2555" i="11"/>
  <c r="A1939" i="11"/>
  <c r="A1723" i="11"/>
  <c r="A3093" i="11"/>
  <c r="A2454" i="11"/>
  <c r="E842" i="11"/>
  <c r="E1457" i="11"/>
  <c r="E158" i="11"/>
  <c r="E505" i="11"/>
  <c r="E1278" i="11"/>
  <c r="E1694" i="11"/>
  <c r="E2815" i="11"/>
  <c r="E2393" i="11"/>
  <c r="E3042" i="11"/>
  <c r="E2524" i="11"/>
  <c r="E3308" i="11"/>
  <c r="E3598" i="11"/>
  <c r="E3576" i="11"/>
  <c r="E3922" i="11"/>
  <c r="E3956" i="11"/>
  <c r="E3998" i="11"/>
  <c r="A405" i="11"/>
  <c r="A699" i="11"/>
  <c r="A932" i="11"/>
  <c r="A821" i="11"/>
  <c r="A1917" i="11"/>
  <c r="A218" i="11"/>
  <c r="A1535" i="11"/>
  <c r="A744" i="11"/>
  <c r="A1840" i="11"/>
  <c r="A1225" i="11"/>
  <c r="A2369" i="11"/>
  <c r="A1617" i="11"/>
  <c r="A2874" i="11"/>
  <c r="A1977" i="11"/>
  <c r="A3099" i="11"/>
  <c r="A2316" i="11"/>
  <c r="A1787" i="11"/>
  <c r="A2909" i="11"/>
  <c r="A1942" i="11"/>
  <c r="E254" i="11"/>
  <c r="E826" i="11"/>
  <c r="E979" i="11"/>
  <c r="E2214" i="11"/>
  <c r="E1962" i="11"/>
  <c r="E2811" i="11"/>
  <c r="E2453" i="11"/>
  <c r="E3494" i="11"/>
  <c r="E3001" i="11"/>
  <c r="A257" i="11"/>
  <c r="E98" i="11"/>
  <c r="E745" i="11"/>
  <c r="E1302" i="11"/>
  <c r="E2175" i="11"/>
  <c r="E2361" i="11"/>
  <c r="E2080" i="11"/>
  <c r="E2445" i="11"/>
  <c r="E3557" i="11"/>
  <c r="E3232" i="11"/>
  <c r="E811" i="11"/>
  <c r="E1213" i="11"/>
  <c r="E2037" i="11"/>
  <c r="E2431" i="11"/>
  <c r="E2689" i="11"/>
  <c r="E2435" i="11"/>
  <c r="E3243" i="11"/>
  <c r="E3099" i="11"/>
  <c r="E3392" i="11"/>
  <c r="E222" i="11"/>
  <c r="E1472" i="11"/>
  <c r="E2960" i="11"/>
  <c r="E2451" i="11"/>
  <c r="E3548" i="11"/>
  <c r="E3352" i="11"/>
  <c r="A169" i="11"/>
  <c r="E3651" i="11"/>
  <c r="A181" i="11"/>
  <c r="A659" i="11"/>
  <c r="A1068" i="11"/>
  <c r="A957" i="11"/>
  <c r="A319" i="11"/>
  <c r="A435" i="11"/>
  <c r="A1671" i="11"/>
  <c r="A952" i="11"/>
  <c r="A298" i="11"/>
  <c r="A402" i="11"/>
  <c r="A2721" i="11"/>
  <c r="A2124" i="11"/>
  <c r="E170" i="11"/>
  <c r="E1231" i="11"/>
  <c r="E2033" i="11"/>
  <c r="E2481" i="11"/>
  <c r="E1902" i="11"/>
  <c r="E3144" i="11"/>
  <c r="E3440" i="11"/>
  <c r="A49" i="11"/>
  <c r="A171" i="11"/>
  <c r="E3876" i="11"/>
  <c r="E3346" i="11"/>
  <c r="A559" i="11"/>
  <c r="A446" i="11"/>
  <c r="A1677" i="11"/>
  <c r="A1158" i="11"/>
  <c r="A1223" i="11"/>
  <c r="A438" i="11"/>
  <c r="A1680" i="11"/>
  <c r="A1137" i="11"/>
  <c r="A2273" i="11"/>
  <c r="A1398" i="11"/>
  <c r="A2858" i="11"/>
  <c r="E314" i="11"/>
  <c r="E1202" i="11"/>
  <c r="E3088" i="11"/>
  <c r="E2323" i="11"/>
  <c r="E3180" i="11"/>
  <c r="E3527" i="11"/>
  <c r="A144" i="11"/>
  <c r="E3751" i="11"/>
  <c r="A580" i="11"/>
  <c r="E3877" i="11"/>
  <c r="A1267" i="11"/>
  <c r="A1508" i="11"/>
  <c r="A1397" i="11"/>
  <c r="A870" i="11"/>
  <c r="A943" i="11"/>
  <c r="A2111" i="11"/>
  <c r="A1392" i="11"/>
  <c r="A849" i="11"/>
  <c r="A1961" i="11"/>
  <c r="A3161" i="11"/>
  <c r="A2570" i="11"/>
  <c r="E1200" i="11"/>
  <c r="E2577" i="11"/>
  <c r="E3483" i="11"/>
  <c r="E3039" i="11"/>
  <c r="E3883" i="11"/>
  <c r="A469" i="11"/>
  <c r="A620" i="11"/>
  <c r="A1245" i="11"/>
  <c r="E3969" i="11"/>
  <c r="E3732" i="11"/>
  <c r="A400" i="11"/>
  <c r="A2313" i="11"/>
  <c r="A2418" i="11"/>
  <c r="A1618" i="11"/>
  <c r="A2947" i="11"/>
  <c r="A2228" i="11"/>
  <c r="A1659" i="11"/>
  <c r="A2973" i="11"/>
  <c r="A2190" i="11"/>
  <c r="A722" i="11"/>
  <c r="A2463" i="11"/>
  <c r="E540" i="11"/>
  <c r="E552" i="11"/>
  <c r="E1229" i="11"/>
  <c r="E511" i="11"/>
  <c r="E569" i="11"/>
  <c r="E960" i="11"/>
  <c r="E1654" i="11"/>
  <c r="E1870" i="11"/>
  <c r="E312" i="11"/>
  <c r="E976" i="11"/>
  <c r="E1595" i="11"/>
  <c r="E2446" i="11"/>
  <c r="E2697" i="11"/>
  <c r="E2708" i="11"/>
  <c r="E3606" i="11"/>
  <c r="E2965" i="11"/>
  <c r="A284" i="11"/>
  <c r="A1243" i="11"/>
  <c r="E416" i="11"/>
  <c r="E813" i="11"/>
  <c r="E268" i="11"/>
  <c r="E785" i="11"/>
  <c r="E1072" i="11"/>
  <c r="E2232" i="11"/>
  <c r="E1913" i="11"/>
  <c r="E2957" i="11"/>
  <c r="E3103" i="11"/>
  <c r="E3828" i="11"/>
  <c r="A79" i="11"/>
  <c r="A694" i="11"/>
  <c r="A1032" i="11"/>
  <c r="A2169" i="11"/>
  <c r="A1796" i="11"/>
  <c r="A898" i="11"/>
  <c r="A1675" i="11"/>
  <c r="A3292" i="11"/>
  <c r="A2680" i="11"/>
  <c r="E131" i="11"/>
  <c r="E1035" i="11"/>
  <c r="E1915" i="11"/>
  <c r="E571" i="11"/>
  <c r="E808" i="11"/>
  <c r="E1609" i="11"/>
  <c r="E906" i="11"/>
  <c r="E1674" i="11"/>
  <c r="E1326" i="11"/>
  <c r="E611" i="11"/>
  <c r="E757" i="11"/>
  <c r="E1186" i="11"/>
  <c r="E1930" i="11"/>
  <c r="E414" i="11"/>
  <c r="E1004" i="11"/>
  <c r="E1388" i="11"/>
  <c r="E2240" i="11"/>
  <c r="E2234" i="11"/>
  <c r="E2364" i="11"/>
  <c r="E3372" i="11"/>
  <c r="E3263" i="11"/>
  <c r="E3825" i="11"/>
  <c r="E250" i="11"/>
  <c r="E784" i="11"/>
  <c r="E1224" i="11"/>
  <c r="E2454" i="11"/>
  <c r="E1948" i="11"/>
  <c r="E2208" i="11"/>
  <c r="E3187" i="11"/>
  <c r="E2533" i="11"/>
  <c r="E3456" i="11"/>
  <c r="E3645" i="11"/>
  <c r="E521" i="11"/>
  <c r="E1567" i="11"/>
  <c r="E1465" i="11"/>
  <c r="E2546" i="11"/>
  <c r="E3387" i="11"/>
  <c r="E3287" i="11"/>
  <c r="E3290" i="11"/>
  <c r="A83" i="11"/>
  <c r="A533" i="11"/>
  <c r="A812" i="11"/>
  <c r="A1149" i="11"/>
  <c r="A1358" i="11"/>
  <c r="A2079" i="11"/>
  <c r="A1728" i="11"/>
  <c r="A2013" i="11"/>
  <c r="A1910" i="11"/>
  <c r="E3859" i="11"/>
  <c r="A3067" i="11"/>
  <c r="A2788" i="11"/>
  <c r="A2941" i="11"/>
  <c r="E10" i="11"/>
  <c r="E1379" i="11"/>
  <c r="E1652" i="11"/>
  <c r="E389" i="11"/>
  <c r="E1468" i="11"/>
  <c r="E1639" i="11"/>
  <c r="E2296" i="11"/>
  <c r="E2116" i="11"/>
  <c r="E2835" i="11"/>
  <c r="E2878" i="11"/>
  <c r="E3702" i="11"/>
  <c r="E2301" i="11"/>
  <c r="E3907" i="11"/>
  <c r="A203" i="11"/>
  <c r="A77" i="11"/>
  <c r="A779" i="11"/>
  <c r="A1292" i="11"/>
  <c r="A1333" i="11"/>
  <c r="A958" i="11"/>
  <c r="A1167" i="11"/>
  <c r="A816" i="11"/>
  <c r="A191" i="11"/>
  <c r="A1459" i="11"/>
  <c r="A3025" i="11"/>
  <c r="A2730" i="11"/>
  <c r="A2061" i="11"/>
  <c r="A698" i="11"/>
  <c r="A2828" i="11"/>
  <c r="A2397" i="11"/>
  <c r="A1713" i="11"/>
  <c r="E790" i="11"/>
  <c r="E789" i="11"/>
  <c r="E2046" i="11"/>
  <c r="E2166" i="11"/>
  <c r="E2515" i="11"/>
  <c r="E3019" i="11"/>
  <c r="E3199" i="11"/>
  <c r="E3809" i="11"/>
  <c r="E604" i="11"/>
  <c r="E393" i="11"/>
  <c r="E58" i="11"/>
  <c r="E735" i="11"/>
  <c r="E338" i="11"/>
  <c r="E1843" i="11"/>
  <c r="E1718" i="11"/>
  <c r="E139" i="11"/>
  <c r="E392" i="11"/>
  <c r="E788" i="11"/>
  <c r="E1740" i="11"/>
  <c r="E2162" i="11"/>
  <c r="E2258" i="11"/>
  <c r="E2772" i="11"/>
  <c r="E3734" i="11"/>
  <c r="E4002" i="11"/>
  <c r="A476" i="11"/>
  <c r="A303" i="11"/>
  <c r="E512" i="11"/>
  <c r="E1601" i="11"/>
  <c r="E830" i="11"/>
  <c r="E466" i="11"/>
  <c r="E1568" i="11"/>
  <c r="E2400" i="11"/>
  <c r="E2156" i="11"/>
  <c r="E3245" i="11"/>
  <c r="E3193" i="11"/>
  <c r="A260" i="11"/>
  <c r="A278" i="11"/>
  <c r="A1078" i="11"/>
  <c r="A1096" i="11"/>
  <c r="A2297" i="11"/>
  <c r="A2144" i="11"/>
  <c r="A1534" i="11"/>
  <c r="A1778" i="11"/>
  <c r="A3772" i="11"/>
  <c r="A3912" i="11"/>
  <c r="E403" i="11"/>
  <c r="E1171" i="11"/>
  <c r="E2139" i="11"/>
  <c r="E707" i="11"/>
  <c r="E963" i="11"/>
  <c r="E1500" i="11"/>
  <c r="E434" i="11"/>
  <c r="E201" i="11"/>
  <c r="E2020" i="11"/>
  <c r="E779" i="11"/>
  <c r="E177" i="11"/>
  <c r="E1482" i="11"/>
  <c r="E514" i="11"/>
  <c r="E279" i="11"/>
  <c r="E1175" i="11"/>
  <c r="E1726" i="11"/>
  <c r="E2336" i="11"/>
  <c r="E2410" i="11"/>
  <c r="E2444" i="11"/>
  <c r="E3540" i="11"/>
  <c r="E3431" i="11"/>
  <c r="E1664" i="11"/>
  <c r="E227" i="11"/>
  <c r="E1044" i="11"/>
  <c r="E1439" i="11"/>
  <c r="E2710" i="11"/>
  <c r="E2465" i="11"/>
  <c r="E2299" i="11"/>
  <c r="E3267" i="11"/>
  <c r="E3173" i="11"/>
  <c r="E2057" i="11"/>
  <c r="E3899" i="11"/>
  <c r="E944" i="11"/>
  <c r="E1717" i="11"/>
  <c r="E2024" i="11"/>
  <c r="E1327" i="11"/>
  <c r="E3499" i="11"/>
  <c r="E3399" i="11"/>
  <c r="A96" i="11"/>
  <c r="E3740" i="11"/>
  <c r="E3845" i="11"/>
  <c r="A892" i="11"/>
  <c r="A1517" i="11"/>
  <c r="A270" i="11"/>
  <c r="A2159" i="11"/>
  <c r="A247" i="11"/>
  <c r="A2105" i="11"/>
  <c r="A2014" i="11"/>
  <c r="A1378" i="11"/>
  <c r="A3283" i="11"/>
  <c r="A3004" i="11"/>
  <c r="A3021" i="11"/>
  <c r="E67" i="11"/>
  <c r="E482" i="11"/>
  <c r="E1005" i="11"/>
  <c r="E756" i="11"/>
  <c r="E1770" i="11"/>
  <c r="E1839" i="11"/>
  <c r="E2536" i="11"/>
  <c r="E2266" i="11"/>
  <c r="E2017" i="11"/>
  <c r="E3057" i="11"/>
  <c r="E3822" i="11"/>
  <c r="E2925" i="11"/>
  <c r="A129" i="11"/>
  <c r="E3676" i="11"/>
  <c r="A245" i="11"/>
  <c r="A867" i="11"/>
  <c r="A1372" i="11"/>
  <c r="A1405" i="11"/>
  <c r="A1102" i="11"/>
  <c r="A1391" i="11"/>
  <c r="A888" i="11"/>
  <c r="A311" i="11"/>
  <c r="A1614" i="11"/>
  <c r="A3241" i="11"/>
  <c r="A2802" i="11"/>
  <c r="A2153" i="11"/>
  <c r="A1274" i="11"/>
  <c r="A2900" i="11"/>
  <c r="A2541" i="11"/>
  <c r="A1827" i="11"/>
  <c r="E231" i="11"/>
  <c r="E1554" i="11"/>
  <c r="E2574" i="11"/>
  <c r="E2617" i="11"/>
  <c r="E2651" i="11"/>
  <c r="E3516" i="11"/>
  <c r="E3359" i="11"/>
  <c r="E3159" i="11"/>
  <c r="E3892" i="11"/>
  <c r="E1371" i="11"/>
  <c r="E624" i="11"/>
  <c r="E2036" i="11"/>
  <c r="E79" i="11"/>
  <c r="E1475" i="11"/>
  <c r="E260" i="11"/>
  <c r="E330" i="11"/>
  <c r="E673" i="11"/>
  <c r="E905" i="11"/>
  <c r="E2502" i="11"/>
  <c r="E93" i="11"/>
  <c r="E869" i="11"/>
  <c r="E1542" i="11"/>
  <c r="E1190" i="11"/>
  <c r="E2816" i="11"/>
  <c r="E2130" i="11"/>
  <c r="E3444" i="11"/>
  <c r="E3148" i="11"/>
  <c r="E3882" i="11"/>
  <c r="E3338" i="11"/>
  <c r="E14" i="11"/>
  <c r="E1523" i="11"/>
  <c r="E1362" i="11"/>
  <c r="E480" i="11"/>
  <c r="E1158" i="11"/>
  <c r="E1959" i="11"/>
  <c r="E1793" i="11"/>
  <c r="E2796" i="11"/>
  <c r="E3137" i="11"/>
  <c r="A217" i="11"/>
  <c r="A269" i="11"/>
  <c r="A725" i="11"/>
  <c r="A935" i="11"/>
  <c r="A985" i="11"/>
  <c r="A2202" i="11"/>
  <c r="A3363" i="11"/>
  <c r="A3013" i="11"/>
  <c r="A2775" i="11"/>
  <c r="A3910" i="11"/>
  <c r="A3642" i="11"/>
  <c r="E775" i="11"/>
  <c r="E968" i="11"/>
  <c r="E1845" i="11"/>
  <c r="E103" i="11"/>
  <c r="E1125" i="11"/>
  <c r="E213" i="11"/>
  <c r="E1157" i="11"/>
  <c r="E1558" i="11"/>
  <c r="E1894" i="11"/>
  <c r="E504" i="11"/>
  <c r="E1434" i="11"/>
  <c r="E914" i="11"/>
  <c r="E2527" i="11"/>
  <c r="E833" i="11"/>
  <c r="E2091" i="11"/>
  <c r="E2526" i="11"/>
  <c r="E1884" i="11"/>
  <c r="E1648" i="11"/>
  <c r="E3227" i="11"/>
  <c r="E3206" i="11"/>
  <c r="E3672" i="11"/>
  <c r="E3723" i="11"/>
  <c r="E183" i="11"/>
  <c r="E1111" i="11"/>
  <c r="E322" i="11"/>
  <c r="E2384" i="11"/>
  <c r="E2198" i="11"/>
  <c r="E2236" i="11"/>
  <c r="E3500" i="11"/>
  <c r="E3311" i="11"/>
  <c r="E3449" i="11"/>
  <c r="E539" i="11"/>
  <c r="E712" i="11"/>
  <c r="E1759" i="11"/>
  <c r="E2657" i="11"/>
  <c r="E1914" i="11"/>
  <c r="E3405" i="11"/>
  <c r="E3304" i="11"/>
  <c r="E3647" i="11"/>
  <c r="A548" i="11"/>
  <c r="A651" i="11"/>
  <c r="A304" i="11"/>
  <c r="A95" i="11"/>
  <c r="A1135" i="11"/>
  <c r="A1216" i="11"/>
  <c r="A1121" i="11"/>
  <c r="A2697" i="11"/>
  <c r="A2690" i="11"/>
  <c r="A2331" i="11"/>
  <c r="A2044" i="11"/>
  <c r="A2137" i="11"/>
  <c r="A1763" i="11"/>
  <c r="E446" i="11"/>
  <c r="E1159" i="11"/>
  <c r="E462" i="11"/>
  <c r="E1020" i="11"/>
  <c r="E1030" i="11"/>
  <c r="E2542" i="11"/>
  <c r="E2128" i="11"/>
  <c r="E3146" i="11"/>
  <c r="E3076" i="11"/>
  <c r="E3229" i="11"/>
  <c r="E3455" i="11"/>
  <c r="E3605" i="11"/>
  <c r="A42" i="11"/>
  <c r="A428" i="11"/>
  <c r="E3886" i="11"/>
  <c r="A328" i="11"/>
  <c r="A599" i="11"/>
  <c r="A216" i="11"/>
  <c r="A655" i="11"/>
  <c r="A1903" i="11"/>
  <c r="A1400" i="11"/>
  <c r="A1081" i="11"/>
  <c r="A2513" i="11"/>
  <c r="A1962" i="11"/>
  <c r="A3386" i="11"/>
  <c r="A2667" i="11"/>
  <c r="A2163" i="11"/>
  <c r="A1902" i="11"/>
  <c r="A3125" i="11"/>
  <c r="A2350" i="11"/>
  <c r="E1195" i="11"/>
  <c r="E2149" i="11"/>
  <c r="E2392" i="11"/>
  <c r="E2498" i="11"/>
  <c r="E2876" i="11"/>
  <c r="E3493" i="11"/>
  <c r="E3488" i="11"/>
  <c r="A401" i="11"/>
  <c r="E51" i="11"/>
  <c r="E953" i="11"/>
  <c r="E85" i="11"/>
  <c r="E681" i="11"/>
  <c r="E1971" i="11"/>
  <c r="E1817" i="11"/>
  <c r="E934" i="11"/>
  <c r="E764" i="11"/>
  <c r="E1294" i="11"/>
  <c r="E2076" i="11"/>
  <c r="E2096" i="11"/>
  <c r="E3664" i="11"/>
  <c r="A131" i="11"/>
  <c r="A740" i="11"/>
  <c r="E290" i="11"/>
  <c r="E699" i="11"/>
  <c r="E737" i="11"/>
  <c r="E2127" i="11"/>
  <c r="E2466" i="11"/>
  <c r="E2919" i="11"/>
  <c r="A289" i="11"/>
  <c r="A835" i="11"/>
  <c r="A512" i="11"/>
  <c r="A1049" i="11"/>
  <c r="A3290" i="11"/>
  <c r="A2693" i="11"/>
  <c r="A2903" i="11"/>
  <c r="A3799" i="11"/>
  <c r="E420" i="11"/>
  <c r="E1079" i="11"/>
  <c r="E90" i="11"/>
  <c r="E568" i="11"/>
  <c r="E150" i="11"/>
  <c r="E1021" i="11"/>
  <c r="E2270" i="11"/>
  <c r="E217" i="11"/>
  <c r="E1683" i="11"/>
  <c r="E1984" i="11"/>
  <c r="E1075" i="11"/>
  <c r="E2069" i="11"/>
  <c r="E3024" i="11"/>
  <c r="E2169" i="11"/>
  <c r="E2813" i="11"/>
  <c r="E1519" i="11"/>
  <c r="E3851" i="11"/>
  <c r="E844" i="11"/>
  <c r="E1989" i="11"/>
  <c r="E2472" i="11"/>
  <c r="E1241" i="11"/>
  <c r="E3435" i="11"/>
  <c r="E3391" i="11"/>
  <c r="A64" i="11"/>
  <c r="E1124" i="11"/>
  <c r="E1927" i="11"/>
  <c r="E2026" i="11"/>
  <c r="E3364" i="11"/>
  <c r="E3297" i="11"/>
  <c r="E3789" i="11"/>
  <c r="A22" i="11"/>
  <c r="A419" i="11"/>
  <c r="A1134" i="11"/>
  <c r="A411" i="11"/>
  <c r="A1337" i="11"/>
  <c r="A1339" i="11"/>
  <c r="A1810" i="11"/>
  <c r="A2126" i="11"/>
  <c r="A2725" i="11"/>
  <c r="E108" i="11"/>
  <c r="E951" i="11"/>
  <c r="E639" i="11"/>
  <c r="E1875" i="11"/>
  <c r="E1790" i="11"/>
  <c r="E2833" i="11"/>
  <c r="E2300" i="11"/>
  <c r="E3445" i="11"/>
  <c r="E3688" i="11"/>
  <c r="E3434" i="11"/>
  <c r="A508" i="11"/>
  <c r="A467" i="11"/>
  <c r="E3887" i="11"/>
  <c r="A459" i="11"/>
  <c r="A951" i="11"/>
  <c r="A1040" i="11"/>
  <c r="A1153" i="11"/>
  <c r="A2801" i="11"/>
  <c r="A3018" i="11"/>
  <c r="A2883" i="11"/>
  <c r="A2676" i="11"/>
  <c r="A2837" i="11"/>
  <c r="A2494" i="11"/>
  <c r="E537" i="11"/>
  <c r="E2327" i="11"/>
  <c r="E2794" i="11"/>
  <c r="E3307" i="11"/>
  <c r="E2228" i="11"/>
  <c r="A553" i="11"/>
  <c r="E926" i="11"/>
  <c r="E2123" i="11"/>
  <c r="E2415" i="11"/>
  <c r="E1822" i="11"/>
  <c r="E2332" i="11"/>
  <c r="E3085" i="11"/>
  <c r="E2677" i="11"/>
  <c r="E38" i="11"/>
  <c r="E1370" i="11"/>
  <c r="E2079" i="11"/>
  <c r="E2038" i="11"/>
  <c r="E2291" i="11"/>
  <c r="E1784" i="11"/>
  <c r="E2883" i="11"/>
  <c r="E3585" i="11"/>
  <c r="E1532" i="11"/>
  <c r="E2504" i="11"/>
  <c r="E1720" i="11"/>
  <c r="E2933" i="11"/>
  <c r="E3761" i="11"/>
  <c r="E3973" i="11"/>
  <c r="A69" i="11"/>
  <c r="A883" i="11"/>
  <c r="A1460" i="11"/>
  <c r="A1541" i="11"/>
  <c r="A1310" i="11"/>
  <c r="A1583" i="11"/>
  <c r="A1152" i="11"/>
  <c r="A809" i="11"/>
  <c r="A2132" i="11"/>
  <c r="A1718" i="11"/>
  <c r="A3210" i="11"/>
  <c r="E1778" i="11"/>
  <c r="E2591" i="11"/>
  <c r="E2890" i="11"/>
  <c r="E3171" i="11"/>
  <c r="E3200" i="11"/>
  <c r="A385" i="11"/>
  <c r="A12" i="11"/>
  <c r="A557" i="11"/>
  <c r="A1259" i="11"/>
  <c r="A291" i="11"/>
  <c r="A1869" i="11"/>
  <c r="A346" i="11"/>
  <c r="A1807" i="11"/>
  <c r="A1384" i="11"/>
  <c r="A1033" i="11"/>
  <c r="A2465" i="11"/>
  <c r="A2069" i="11"/>
  <c r="E566" i="11"/>
  <c r="E1765" i="11"/>
  <c r="E2832" i="11"/>
  <c r="E2787" i="11"/>
  <c r="E3381" i="11"/>
  <c r="E3167" i="11"/>
  <c r="A10" i="11"/>
  <c r="A468" i="11"/>
  <c r="A118" i="11"/>
  <c r="A708" i="11"/>
  <c r="A813" i="11"/>
  <c r="A562" i="11"/>
  <c r="A847" i="11"/>
  <c r="A310" i="11"/>
  <c r="A1784" i="11"/>
  <c r="A1441" i="11"/>
  <c r="A2865" i="11"/>
  <c r="A2482" i="11"/>
  <c r="E1622" i="11"/>
  <c r="E3066" i="11"/>
  <c r="E3622" i="11"/>
  <c r="E3891" i="11"/>
  <c r="A277" i="11"/>
  <c r="A956" i="11"/>
  <c r="A1861" i="11"/>
  <c r="A1263" i="11"/>
  <c r="A1712" i="11"/>
  <c r="A2150" i="11"/>
  <c r="A2738" i="11"/>
  <c r="A2171" i="11"/>
  <c r="A1210" i="11"/>
  <c r="A3108" i="11"/>
  <c r="A2877" i="11"/>
  <c r="A2390" i="11"/>
  <c r="A1764" i="11"/>
  <c r="A2895" i="11"/>
  <c r="A1818" i="11"/>
  <c r="A3884" i="11"/>
  <c r="A3256" i="11"/>
  <c r="A3575" i="11"/>
  <c r="A3744" i="11"/>
  <c r="A3929" i="11"/>
  <c r="A3024" i="11"/>
  <c r="E316" i="11"/>
  <c r="E1895" i="11"/>
  <c r="E2842" i="11"/>
  <c r="E3325" i="11"/>
  <c r="E3994" i="11"/>
  <c r="E3934" i="11"/>
  <c r="A38" i="11"/>
  <c r="A1180" i="11"/>
  <c r="A1765" i="11"/>
  <c r="A855" i="11"/>
  <c r="A832" i="11"/>
  <c r="A993" i="11"/>
  <c r="A2833" i="11"/>
  <c r="A2898" i="11"/>
  <c r="A2098" i="11"/>
  <c r="A3275" i="11"/>
  <c r="A2556" i="11"/>
  <c r="A2128" i="11"/>
  <c r="A3301" i="11"/>
  <c r="A2518" i="11"/>
  <c r="A1700" i="11"/>
  <c r="A2703" i="11"/>
  <c r="A1178" i="11"/>
  <c r="A3457" i="11"/>
  <c r="A3645" i="11"/>
  <c r="A3766" i="11"/>
  <c r="A3895" i="11"/>
  <c r="A2304" i="11"/>
  <c r="A3016" i="11"/>
  <c r="A3337" i="11"/>
  <c r="E516" i="11"/>
  <c r="E1336" i="11"/>
  <c r="E2506" i="11"/>
  <c r="E2943" i="11"/>
  <c r="E3644" i="11"/>
  <c r="E3715" i="11"/>
  <c r="E3895" i="11"/>
  <c r="A1052" i="11"/>
  <c r="A1637" i="11"/>
  <c r="A711" i="11"/>
  <c r="A688" i="11"/>
  <c r="A873" i="11"/>
  <c r="A2705" i="11"/>
  <c r="A2794" i="11"/>
  <c r="A2006" i="11"/>
  <c r="A3195" i="11"/>
  <c r="A2476" i="11"/>
  <c r="A2027" i="11"/>
  <c r="A3221" i="11"/>
  <c r="A2438" i="11"/>
  <c r="A1598" i="11"/>
  <c r="A2639" i="11"/>
  <c r="A666" i="11"/>
  <c r="A3340" i="11"/>
  <c r="A3581" i="11"/>
  <c r="A3702" i="11"/>
  <c r="A3831" i="11"/>
  <c r="A3928" i="11"/>
  <c r="A2504" i="11"/>
  <c r="A3184" i="11"/>
  <c r="E141" i="11"/>
  <c r="E2968" i="11"/>
  <c r="E3182" i="11"/>
  <c r="E3941" i="11"/>
  <c r="A787" i="11"/>
  <c r="A1653" i="11"/>
  <c r="E348" i="11"/>
  <c r="E1219" i="11"/>
  <c r="E157" i="11"/>
  <c r="E809" i="11"/>
  <c r="E896" i="11"/>
  <c r="E2022" i="11"/>
  <c r="E423" i="11"/>
  <c r="E1142" i="11"/>
  <c r="E1735" i="11"/>
  <c r="E2633" i="11"/>
  <c r="E3109" i="11"/>
  <c r="E2855" i="11"/>
  <c r="E3958" i="11"/>
  <c r="E771" i="11"/>
  <c r="E983" i="11"/>
  <c r="E164" i="11"/>
  <c r="E1095" i="11"/>
  <c r="E1841" i="11"/>
  <c r="E2538" i="11"/>
  <c r="E3035" i="11"/>
  <c r="A505" i="11"/>
  <c r="A1275" i="11"/>
  <c r="A615" i="11"/>
  <c r="A1627" i="11"/>
  <c r="A1694" i="11"/>
  <c r="A2757" i="11"/>
  <c r="A1946" i="11"/>
  <c r="A3991" i="11"/>
  <c r="E165" i="11"/>
  <c r="E1207" i="11"/>
  <c r="E443" i="11"/>
  <c r="E1076" i="11"/>
  <c r="E318" i="11"/>
  <c r="E1308" i="11"/>
  <c r="E2550" i="11"/>
  <c r="E640" i="11"/>
  <c r="E1460" i="11"/>
  <c r="E2255" i="11"/>
  <c r="E273" i="11"/>
  <c r="E2205" i="11"/>
  <c r="E3104" i="11"/>
  <c r="E2427" i="11"/>
  <c r="E2967" i="11"/>
  <c r="E3248" i="11"/>
  <c r="A369" i="11"/>
  <c r="E1387" i="11"/>
  <c r="E1007" i="11"/>
  <c r="E2648" i="11"/>
  <c r="E1964" i="11"/>
  <c r="E2517" i="11"/>
  <c r="E3559" i="11"/>
  <c r="E3298" i="11"/>
  <c r="E1189" i="11"/>
  <c r="E2203" i="11"/>
  <c r="E2426" i="11"/>
  <c r="E1801" i="11"/>
  <c r="E3393" i="11"/>
  <c r="E3981" i="11"/>
  <c r="A416" i="11"/>
  <c r="A535" i="11"/>
  <c r="A1214" i="11"/>
  <c r="A527" i="11"/>
  <c r="A1409" i="11"/>
  <c r="A1547" i="11"/>
  <c r="A1924" i="11"/>
  <c r="A2420" i="11"/>
  <c r="A2869" i="11"/>
  <c r="E396" i="11"/>
  <c r="E1619" i="11"/>
  <c r="E64" i="11"/>
  <c r="E1160" i="11"/>
  <c r="E2086" i="11"/>
  <c r="E1640" i="11"/>
  <c r="E2748" i="11"/>
  <c r="E3565" i="11"/>
  <c r="E3808" i="11"/>
  <c r="E3738" i="11"/>
  <c r="A588" i="11"/>
  <c r="A608" i="11"/>
  <c r="A240" i="11"/>
  <c r="A575" i="11"/>
  <c r="A1095" i="11"/>
  <c r="A1112" i="11"/>
  <c r="A1297" i="11"/>
  <c r="A2953" i="11"/>
  <c r="A3170" i="11"/>
  <c r="A2955" i="11"/>
  <c r="A2748" i="11"/>
  <c r="A2981" i="11"/>
  <c r="A2566" i="11"/>
  <c r="E1351" i="11"/>
  <c r="E2767" i="11"/>
  <c r="E2938" i="11"/>
  <c r="E3459" i="11"/>
  <c r="E2961" i="11"/>
  <c r="E3539" i="11"/>
  <c r="E415" i="11"/>
  <c r="E1353" i="11"/>
  <c r="E2623" i="11"/>
  <c r="E2250" i="11"/>
  <c r="E2476" i="11"/>
  <c r="E3261" i="11"/>
  <c r="E3528" i="11"/>
  <c r="E542" i="11"/>
  <c r="E777" i="11"/>
  <c r="E1880" i="11"/>
  <c r="E2241" i="11"/>
  <c r="E2579" i="11"/>
  <c r="E2891" i="11"/>
  <c r="E3113" i="11"/>
  <c r="E3721" i="11"/>
  <c r="E1534" i="11"/>
  <c r="E1476" i="11"/>
  <c r="E2145" i="11"/>
  <c r="E3238" i="11"/>
  <c r="E3418" i="11"/>
  <c r="A107" i="11"/>
  <c r="A301" i="11"/>
  <c r="A1003" i="11"/>
  <c r="E3588" i="11"/>
  <c r="A1645" i="11"/>
  <c r="E3905" i="11"/>
  <c r="A1775" i="11"/>
  <c r="A1248" i="11"/>
  <c r="A905" i="11"/>
  <c r="A2241" i="11"/>
  <c r="A1873" i="11"/>
  <c r="E619" i="11"/>
  <c r="E1811" i="11"/>
  <c r="E1818" i="11"/>
  <c r="E3130" i="11"/>
  <c r="E3396" i="11"/>
  <c r="E3656" i="11"/>
  <c r="A561" i="11"/>
  <c r="A124" i="11"/>
  <c r="E3274" i="11"/>
  <c r="A214" i="11"/>
  <c r="A611" i="11"/>
  <c r="A1973" i="11"/>
  <c r="A487" i="11"/>
  <c r="A1911" i="11"/>
  <c r="A1488" i="11"/>
  <c r="A1233" i="11"/>
  <c r="A2569" i="11"/>
  <c r="A2170" i="11"/>
  <c r="E247" i="11"/>
  <c r="E2181" i="11"/>
  <c r="E1936" i="11"/>
  <c r="E1966" i="11"/>
  <c r="E2277" i="11"/>
  <c r="E3385" i="11"/>
  <c r="A130" i="11"/>
  <c r="E3458" i="11"/>
  <c r="E3410" i="11"/>
  <c r="A820" i="11"/>
  <c r="A909" i="11"/>
  <c r="A678" i="11"/>
  <c r="A1039" i="11"/>
  <c r="A450" i="11"/>
  <c r="A1888" i="11"/>
  <c r="A1537" i="11"/>
  <c r="A2969" i="11"/>
  <c r="A2674" i="11"/>
  <c r="E1631" i="11"/>
  <c r="E2118" i="11"/>
  <c r="E2733" i="11"/>
  <c r="A98" i="11"/>
  <c r="E3041" i="11"/>
  <c r="A1132" i="11"/>
  <c r="A31" i="11"/>
  <c r="A1407" i="11"/>
  <c r="A1856" i="11"/>
  <c r="A2457" i="11"/>
  <c r="A2866" i="11"/>
  <c r="A2267" i="11"/>
  <c r="A1569" i="11"/>
  <c r="A962" i="11"/>
  <c r="A3069" i="11"/>
  <c r="A2486" i="11"/>
  <c r="A1892" i="11"/>
  <c r="A2975" i="11"/>
  <c r="A2040" i="11"/>
  <c r="A2464" i="11"/>
  <c r="A3408" i="11"/>
  <c r="A3647" i="11"/>
  <c r="A3816" i="11"/>
  <c r="A4001" i="11"/>
  <c r="A3289" i="11"/>
  <c r="E694" i="11"/>
  <c r="E2148" i="11"/>
  <c r="E1497" i="11"/>
  <c r="E2894" i="11"/>
  <c r="E3426" i="11"/>
  <c r="A108" i="11"/>
  <c r="E3668" i="11"/>
  <c r="A1340" i="11"/>
  <c r="A1925" i="11"/>
  <c r="A1007" i="11"/>
  <c r="A984" i="11"/>
  <c r="A1161" i="11"/>
  <c r="A2993" i="11"/>
  <c r="A3042" i="11"/>
  <c r="A2203" i="11"/>
  <c r="A3379" i="11"/>
  <c r="A2660" i="11"/>
  <c r="A2229" i="11"/>
  <c r="A3405" i="11"/>
  <c r="A2622" i="11"/>
  <c r="A1817" i="11"/>
  <c r="A2783" i="11"/>
  <c r="A1478" i="11"/>
  <c r="A3545" i="11"/>
  <c r="A3717" i="11"/>
  <c r="A3838" i="11"/>
  <c r="A3967" i="11"/>
  <c r="A2880" i="11"/>
  <c r="A3304" i="11"/>
  <c r="A3468" i="11"/>
  <c r="E822" i="11"/>
  <c r="E1943" i="11"/>
  <c r="E2882" i="11"/>
  <c r="E3437" i="11"/>
  <c r="A16" i="11"/>
  <c r="E3942" i="11"/>
  <c r="A78" i="11"/>
  <c r="A1196" i="11"/>
  <c r="A1797" i="11"/>
  <c r="A863" i="11"/>
  <c r="A848" i="11"/>
  <c r="A1017" i="11"/>
  <c r="A2849" i="11"/>
  <c r="A2930" i="11"/>
  <c r="A2116" i="11"/>
  <c r="A3291" i="11"/>
  <c r="A2580" i="11"/>
  <c r="A2146" i="11"/>
  <c r="A3317" i="11"/>
  <c r="A2542" i="11"/>
  <c r="A1714" i="11"/>
  <c r="A2719" i="11"/>
  <c r="A1242" i="11"/>
  <c r="A3470" i="11"/>
  <c r="A3653" i="11"/>
  <c r="A3774" i="11"/>
  <c r="A3903" i="11"/>
  <c r="A2368" i="11"/>
  <c r="A3136" i="11"/>
  <c r="A3353" i="11"/>
  <c r="E559" i="11"/>
  <c r="E2297" i="11"/>
  <c r="E2032" i="11"/>
  <c r="E3258" i="11"/>
  <c r="A1083" i="11"/>
  <c r="A1901" i="11"/>
  <c r="A2071" i="11"/>
  <c r="E117" i="11"/>
  <c r="E1283" i="11"/>
  <c r="E1014" i="11"/>
  <c r="E530" i="11"/>
  <c r="E1492" i="11"/>
  <c r="E2124" i="11"/>
  <c r="E369" i="11"/>
  <c r="E1350" i="11"/>
  <c r="E1807" i="11"/>
  <c r="E2322" i="11"/>
  <c r="E3316" i="11"/>
  <c r="E2963" i="11"/>
  <c r="A540" i="11"/>
  <c r="E580" i="11"/>
  <c r="E1557" i="11"/>
  <c r="E950" i="11"/>
  <c r="E1191" i="11"/>
  <c r="E2318" i="11"/>
  <c r="E2243" i="11"/>
  <c r="E3590" i="11"/>
  <c r="E3996" i="11"/>
  <c r="A844" i="11"/>
  <c r="A871" i="11"/>
  <c r="A1730" i="11"/>
  <c r="A2403" i="11"/>
  <c r="A2949" i="11"/>
  <c r="A2030" i="11"/>
  <c r="A2688" i="11"/>
  <c r="E647" i="11"/>
  <c r="E1657" i="11"/>
  <c r="E835" i="11"/>
  <c r="E849" i="11"/>
  <c r="E631" i="11"/>
  <c r="E1611" i="11"/>
  <c r="E2750" i="11"/>
  <c r="E1000" i="11"/>
  <c r="E1725" i="11"/>
  <c r="E2351" i="11"/>
  <c r="E1029" i="11"/>
  <c r="E1078" i="11"/>
  <c r="E1561" i="11"/>
  <c r="E2507" i="11"/>
  <c r="E2982" i="11"/>
  <c r="E3336" i="11"/>
  <c r="A537" i="11"/>
  <c r="E1133" i="11"/>
  <c r="E1281" i="11"/>
  <c r="E2728" i="11"/>
  <c r="E2379" i="11"/>
  <c r="E3244" i="11"/>
  <c r="E2797" i="11"/>
  <c r="A489" i="11"/>
  <c r="E1453" i="11"/>
  <c r="E2375" i="11"/>
  <c r="E1874" i="11"/>
  <c r="E3181" i="11"/>
  <c r="E3513" i="11"/>
  <c r="A52" i="11"/>
  <c r="A544" i="11"/>
  <c r="A861" i="11"/>
  <c r="A384" i="11"/>
  <c r="A1000" i="11"/>
  <c r="A1481" i="11"/>
  <c r="A2097" i="11"/>
  <c r="A2107" i="11"/>
  <c r="A2572" i="11"/>
  <c r="A3165" i="11"/>
  <c r="E126" i="11"/>
  <c r="E1827" i="11"/>
  <c r="E1123" i="11"/>
  <c r="E1676" i="11"/>
  <c r="E2647" i="11"/>
  <c r="E2482" i="11"/>
  <c r="E2852" i="11"/>
  <c r="E2971" i="11"/>
  <c r="E3117" i="11"/>
  <c r="E3863" i="11"/>
  <c r="E3652" i="11"/>
  <c r="A947" i="11"/>
  <c r="A471" i="11"/>
  <c r="A662" i="11"/>
  <c r="A1607" i="11"/>
  <c r="A1184" i="11"/>
  <c r="A1449" i="11"/>
  <c r="A415" i="11"/>
  <c r="A3314" i="11"/>
  <c r="A3027" i="11"/>
  <c r="A2972" i="11"/>
  <c r="A3053" i="11"/>
  <c r="E595" i="11"/>
  <c r="E1955" i="11"/>
  <c r="E1908" i="11"/>
  <c r="E1582" i="11"/>
  <c r="E2461" i="11"/>
  <c r="E3320" i="11"/>
  <c r="E3775" i="11"/>
  <c r="E863" i="11"/>
  <c r="E1732" i="11"/>
  <c r="E2847" i="11"/>
  <c r="E2402" i="11"/>
  <c r="E2764" i="11"/>
  <c r="E3413" i="11"/>
  <c r="E3680" i="11"/>
  <c r="E998" i="11"/>
  <c r="E1352" i="11"/>
  <c r="E2678" i="11"/>
  <c r="E2401" i="11"/>
  <c r="E2739" i="11"/>
  <c r="E3134" i="11"/>
  <c r="E3271" i="11"/>
  <c r="E3619" i="11"/>
  <c r="E1636" i="11"/>
  <c r="E2114" i="11"/>
  <c r="E2396" i="11"/>
  <c r="E3470" i="11"/>
  <c r="E3234" i="11"/>
  <c r="E3118" i="11"/>
  <c r="A397" i="11"/>
  <c r="A1219" i="11"/>
  <c r="A227" i="11"/>
  <c r="A1837" i="11"/>
  <c r="A282" i="11"/>
  <c r="A1871" i="11"/>
  <c r="A1344" i="11"/>
  <c r="A1001" i="11"/>
  <c r="A2433" i="11"/>
  <c r="A2024" i="11"/>
  <c r="E548" i="11"/>
  <c r="E1268" i="11"/>
  <c r="E2328" i="11"/>
  <c r="E2307" i="11"/>
  <c r="E2333" i="11"/>
  <c r="E2237" i="11"/>
  <c r="E3621" i="11"/>
  <c r="A236" i="11"/>
  <c r="E3868" i="11"/>
  <c r="A367" i="11"/>
  <c r="A701" i="11"/>
  <c r="A242" i="11"/>
  <c r="A639" i="11"/>
  <c r="A2103" i="11"/>
  <c r="A1576" i="11"/>
  <c r="A1329" i="11"/>
  <c r="A2665" i="11"/>
  <c r="A2274" i="11"/>
  <c r="E817" i="11"/>
  <c r="E1527" i="11"/>
  <c r="E2281" i="11"/>
  <c r="E2292" i="11"/>
  <c r="E3125" i="11"/>
  <c r="E3889" i="11"/>
  <c r="E3378" i="11"/>
  <c r="E3741" i="11"/>
  <c r="A238" i="11"/>
  <c r="A924" i="11"/>
  <c r="A1101" i="11"/>
  <c r="A782" i="11"/>
  <c r="A1143" i="11"/>
  <c r="A616" i="11"/>
  <c r="A1976" i="11"/>
  <c r="A1438" i="11"/>
  <c r="A3073" i="11"/>
  <c r="E12" i="11"/>
  <c r="E1529" i="11"/>
  <c r="E2491" i="11"/>
  <c r="E2613" i="11"/>
  <c r="E3611" i="11"/>
  <c r="E3756" i="11"/>
  <c r="A1276" i="11"/>
  <c r="A422" i="11"/>
  <c r="A1735" i="11"/>
  <c r="E3847" i="11"/>
  <c r="A2609" i="11"/>
  <c r="A2994" i="11"/>
  <c r="A2363" i="11"/>
  <c r="A1875" i="11"/>
  <c r="A1470" i="11"/>
  <c r="A3173" i="11"/>
  <c r="A2582" i="11"/>
  <c r="A2002" i="11"/>
  <c r="A3119" i="11"/>
  <c r="A2122" i="11"/>
  <c r="A3104" i="11"/>
  <c r="A3511" i="11"/>
  <c r="A3719" i="11"/>
  <c r="A3888" i="11"/>
  <c r="A2824" i="11"/>
  <c r="A3430" i="11"/>
  <c r="E823" i="11"/>
  <c r="E2742" i="11"/>
  <c r="E2251" i="11"/>
  <c r="E3390" i="11"/>
  <c r="E3931" i="11"/>
  <c r="A292" i="11"/>
  <c r="A352" i="11"/>
  <c r="A1484" i="11"/>
  <c r="A267" i="11"/>
  <c r="A1159" i="11"/>
  <c r="A1136" i="11"/>
  <c r="A1313" i="11"/>
  <c r="A3145" i="11"/>
  <c r="A3154" i="11"/>
  <c r="A2307" i="11"/>
  <c r="A762" i="11"/>
  <c r="A2764" i="11"/>
  <c r="A2333" i="11"/>
  <c r="A363" i="11"/>
  <c r="A2710" i="11"/>
  <c r="A1931" i="11"/>
  <c r="A2855" i="11"/>
  <c r="A1626" i="11"/>
  <c r="A3620" i="11"/>
  <c r="A3789" i="11"/>
  <c r="A3918" i="11"/>
  <c r="A2552" i="11"/>
  <c r="A3244" i="11"/>
  <c r="A3441" i="11"/>
  <c r="A3553" i="11"/>
  <c r="E248" i="11"/>
  <c r="E2254" i="11"/>
  <c r="E1712" i="11"/>
  <c r="E2945" i="11"/>
  <c r="E3607" i="11"/>
  <c r="A148" i="11"/>
  <c r="E3771" i="11"/>
  <c r="A1348" i="11"/>
  <c r="A1949" i="11"/>
  <c r="A1015" i="11"/>
  <c r="A1016" i="11"/>
  <c r="A1169" i="11"/>
  <c r="A3009" i="11"/>
  <c r="A3066" i="11"/>
  <c r="A2219" i="11"/>
  <c r="A3387" i="11"/>
  <c r="A2668" i="11"/>
  <c r="A2237" i="11"/>
  <c r="A3413" i="11"/>
  <c r="A2630" i="11"/>
  <c r="A1828" i="11"/>
  <c r="A2791" i="11"/>
  <c r="A1499" i="11"/>
  <c r="A3555" i="11"/>
  <c r="A3725" i="11"/>
  <c r="A3854" i="11"/>
  <c r="A3975" i="11"/>
  <c r="A2944" i="11"/>
  <c r="A3320" i="11"/>
  <c r="A3480" i="11"/>
  <c r="E692" i="11"/>
  <c r="E1316" i="11"/>
  <c r="E3375" i="11"/>
  <c r="E3926" i="11"/>
  <c r="A239" i="11"/>
  <c r="A358" i="11"/>
  <c r="A335" i="11"/>
  <c r="E198" i="11"/>
  <c r="E891" i="11"/>
  <c r="E71" i="11"/>
  <c r="E658" i="11"/>
  <c r="E1136" i="11"/>
  <c r="E2343" i="11"/>
  <c r="E1058" i="11"/>
  <c r="E1666" i="11"/>
  <c r="E1879" i="11"/>
  <c r="E2386" i="11"/>
  <c r="E2269" i="11"/>
  <c r="E3545" i="11"/>
  <c r="A293" i="11"/>
  <c r="E110" i="11"/>
  <c r="E709" i="11"/>
  <c r="E799" i="11"/>
  <c r="E1544" i="11"/>
  <c r="E2646" i="11"/>
  <c r="E2106" i="11"/>
  <c r="E3295" i="11"/>
  <c r="A74" i="11"/>
  <c r="A1556" i="11"/>
  <c r="A1575" i="11"/>
  <c r="A1833" i="11"/>
  <c r="A2531" i="11"/>
  <c r="A1596" i="11"/>
  <c r="A2240" i="11"/>
  <c r="A3524" i="11"/>
  <c r="E24" i="11"/>
  <c r="E1448" i="11"/>
  <c r="E340" i="11"/>
  <c r="E253" i="11"/>
  <c r="E791" i="11"/>
  <c r="E969" i="11"/>
  <c r="E2060" i="11"/>
  <c r="E1179" i="11"/>
  <c r="E1853" i="11"/>
  <c r="E2062" i="11"/>
  <c r="E1469" i="11"/>
  <c r="E1496" i="11"/>
  <c r="E2337" i="11"/>
  <c r="E1928" i="11"/>
  <c r="E3293" i="11"/>
  <c r="E3752" i="11"/>
  <c r="E1968" i="11"/>
  <c r="E1349" i="11"/>
  <c r="E1216" i="11"/>
  <c r="E2808" i="11"/>
  <c r="E2467" i="11"/>
  <c r="E1263" i="11"/>
  <c r="E2987" i="11"/>
  <c r="A569" i="11"/>
  <c r="E1062" i="11"/>
  <c r="E2567" i="11"/>
  <c r="E2226" i="11"/>
  <c r="E3509" i="11"/>
  <c r="E3729" i="11"/>
  <c r="A212" i="11"/>
  <c r="A995" i="11"/>
  <c r="A933" i="11"/>
  <c r="A767" i="11"/>
  <c r="A1296" i="11"/>
  <c r="A1553" i="11"/>
  <c r="A2178" i="11"/>
  <c r="A2411" i="11"/>
  <c r="A2644" i="11"/>
  <c r="A3309" i="11"/>
  <c r="E567" i="11"/>
  <c r="E2067" i="11"/>
  <c r="E1443" i="11"/>
  <c r="E1605" i="11"/>
  <c r="E1882" i="11"/>
  <c r="E2714" i="11"/>
  <c r="E2253" i="11"/>
  <c r="E3136" i="11"/>
  <c r="E3233" i="11"/>
  <c r="A122" i="11"/>
  <c r="E3780" i="11"/>
  <c r="A1107" i="11"/>
  <c r="A677" i="11"/>
  <c r="A734" i="11"/>
  <c r="A1679" i="11"/>
  <c r="A1624" i="11"/>
  <c r="A504" i="11"/>
  <c r="A1462" i="11"/>
  <c r="A3458" i="11"/>
  <c r="A3179" i="11"/>
  <c r="A3116" i="11"/>
  <c r="A3197" i="11"/>
  <c r="E212" i="11"/>
  <c r="E1185" i="11"/>
  <c r="E2544" i="11"/>
  <c r="E1990" i="11"/>
  <c r="E2995" i="11"/>
  <c r="E3776" i="11"/>
  <c r="E3932" i="11"/>
  <c r="E1008" i="11"/>
  <c r="E1973" i="11"/>
  <c r="E2272" i="11"/>
  <c r="E2690" i="11"/>
  <c r="E2924" i="11"/>
  <c r="E2789" i="11"/>
  <c r="E3824" i="11"/>
  <c r="E447" i="11"/>
  <c r="E1787" i="11"/>
  <c r="E1868" i="11"/>
  <c r="E2849" i="11"/>
  <c r="E1337" i="11"/>
  <c r="E3436" i="11"/>
  <c r="E3423" i="11"/>
  <c r="E419" i="11"/>
  <c r="E1188" i="11"/>
  <c r="E2409" i="11"/>
  <c r="E2668" i="11"/>
  <c r="E3726" i="11"/>
  <c r="E3799" i="11"/>
  <c r="E3843" i="11"/>
  <c r="A517" i="11"/>
  <c r="E3945" i="11"/>
  <c r="A394" i="11"/>
  <c r="A1933" i="11"/>
  <c r="A590" i="11"/>
  <c r="A1967" i="11"/>
  <c r="A1448" i="11"/>
  <c r="A1097" i="11"/>
  <c r="A2529" i="11"/>
  <c r="A2234" i="11"/>
  <c r="E374" i="11"/>
  <c r="E713" i="11"/>
  <c r="E2576" i="11"/>
  <c r="E2523" i="11"/>
  <c r="E3365" i="11"/>
  <c r="E3140" i="11"/>
  <c r="E3852" i="11"/>
  <c r="A356" i="11"/>
  <c r="E3992" i="11"/>
  <c r="A692" i="11"/>
  <c r="A805" i="11"/>
  <c r="A383" i="11"/>
  <c r="A735" i="11"/>
  <c r="E3913" i="11"/>
  <c r="A1776" i="11"/>
  <c r="A1425" i="11"/>
  <c r="A2761" i="11"/>
  <c r="A2370" i="11"/>
  <c r="E373" i="11"/>
  <c r="E1695" i="11"/>
  <c r="E2513" i="11"/>
  <c r="E2540" i="11"/>
  <c r="E3358" i="11"/>
  <c r="E3747" i="11"/>
  <c r="E3925" i="11"/>
  <c r="E3885" i="11"/>
  <c r="A430" i="11"/>
  <c r="A1020" i="11"/>
  <c r="A1205" i="11"/>
  <c r="A974" i="11"/>
  <c r="A1231" i="11"/>
  <c r="A720" i="11"/>
  <c r="A222" i="11"/>
  <c r="A1652" i="11"/>
  <c r="A3265" i="11"/>
  <c r="E246" i="11"/>
  <c r="E2534" i="11"/>
  <c r="E1656" i="11"/>
  <c r="E3312" i="11"/>
  <c r="A99" i="11"/>
  <c r="E3960" i="11"/>
  <c r="A1436" i="11"/>
  <c r="A646" i="11"/>
  <c r="A1879" i="11"/>
  <c r="A625" i="11"/>
  <c r="A2785" i="11"/>
  <c r="A3122" i="11"/>
  <c r="A2459" i="11"/>
  <c r="A2017" i="11"/>
  <c r="A1812" i="11"/>
  <c r="A3261" i="11"/>
  <c r="A2686" i="11"/>
  <c r="A2084" i="11"/>
  <c r="A3191" i="11"/>
  <c r="A2200" i="11"/>
  <c r="A3310" i="11"/>
  <c r="A3598" i="11"/>
  <c r="A3791" i="11"/>
  <c r="A3960" i="11"/>
  <c r="A3224" i="11"/>
  <c r="A3526" i="11"/>
  <c r="E610" i="11"/>
  <c r="E2367" i="11"/>
  <c r="E2643" i="11"/>
  <c r="E3750" i="11"/>
  <c r="A209" i="11"/>
  <c r="A492" i="11"/>
  <c r="A635" i="11"/>
  <c r="A215" i="11"/>
  <c r="A498" i="11"/>
  <c r="A1303" i="11"/>
  <c r="A1312" i="11"/>
  <c r="A1465" i="11"/>
  <c r="A208" i="11"/>
  <c r="A3266" i="11"/>
  <c r="A2395" i="11"/>
  <c r="A1403" i="11"/>
  <c r="A2852" i="11"/>
  <c r="A2421" i="11"/>
  <c r="A1226" i="11"/>
  <c r="A2782" i="11"/>
  <c r="A2029" i="11"/>
  <c r="A2927" i="11"/>
  <c r="A1754" i="11"/>
  <c r="A3692" i="11"/>
  <c r="A3861" i="11"/>
  <c r="A2416" i="11"/>
  <c r="A3128" i="11"/>
  <c r="A3398" i="11"/>
  <c r="A3534" i="11"/>
  <c r="A3635" i="11"/>
  <c r="E925" i="11"/>
  <c r="E2766" i="11"/>
  <c r="E2355" i="11"/>
  <c r="E3438" i="11"/>
  <c r="E3971" i="11"/>
  <c r="A316" i="11"/>
  <c r="A366" i="11"/>
  <c r="A1524" i="11"/>
  <c r="A294" i="11"/>
  <c r="A1175" i="11"/>
  <c r="A1168" i="11"/>
  <c r="A1321" i="11"/>
  <c r="A3177" i="11"/>
  <c r="A3178" i="11"/>
  <c r="A2315" i="11"/>
  <c r="A826" i="11"/>
  <c r="A2772" i="11"/>
  <c r="A2341" i="11"/>
  <c r="A466" i="11"/>
  <c r="A2718" i="11"/>
  <c r="A1945" i="11"/>
  <c r="A2863" i="11"/>
  <c r="A1651" i="11"/>
  <c r="A3628" i="11"/>
  <c r="A3797" i="11"/>
  <c r="A3926" i="11"/>
  <c r="A2616" i="11"/>
  <c r="A3264" i="11"/>
  <c r="A3454" i="11"/>
  <c r="A3571" i="11"/>
  <c r="E883" i="11"/>
  <c r="E168" i="11"/>
  <c r="E675" i="11"/>
  <c r="E1122" i="11"/>
  <c r="E1705" i="11"/>
  <c r="E1012" i="11"/>
  <c r="E452" i="11"/>
  <c r="E617" i="11"/>
  <c r="E1094" i="11"/>
  <c r="E2831" i="11"/>
  <c r="E1889" i="11"/>
  <c r="E2349" i="11"/>
  <c r="A393" i="11"/>
  <c r="A795" i="11"/>
  <c r="E818" i="11"/>
  <c r="E1256" i="11"/>
  <c r="E656" i="11"/>
  <c r="E2165" i="11"/>
  <c r="E2848" i="11"/>
  <c r="E2637" i="11"/>
  <c r="E3265" i="11"/>
  <c r="A197" i="11"/>
  <c r="A1237" i="11"/>
  <c r="A1416" i="11"/>
  <c r="A1884" i="11"/>
  <c r="A2436" i="11"/>
  <c r="A1981" i="11"/>
  <c r="A3435" i="11"/>
  <c r="A3627" i="11"/>
  <c r="E929" i="11"/>
  <c r="E1733" i="11"/>
  <c r="E96" i="11"/>
  <c r="E1374" i="11"/>
  <c r="E465" i="11"/>
  <c r="E1292" i="11"/>
  <c r="E76" i="11"/>
  <c r="E1264" i="11"/>
  <c r="E1967" i="11"/>
  <c r="E495" i="11"/>
  <c r="E1566" i="11"/>
  <c r="E2034" i="11"/>
  <c r="E2738" i="11"/>
  <c r="E3133" i="11"/>
  <c r="E3630" i="11"/>
  <c r="E3836" i="11"/>
  <c r="E958" i="11"/>
  <c r="E1458" i="11"/>
  <c r="E1540" i="11"/>
  <c r="E2065" i="11"/>
  <c r="E2660" i="11"/>
  <c r="E3334" i="11"/>
  <c r="E3369" i="11"/>
  <c r="E910" i="11"/>
  <c r="E1893" i="11"/>
  <c r="E2050" i="11"/>
  <c r="E2684" i="11"/>
  <c r="E3503" i="11"/>
  <c r="A529" i="11"/>
  <c r="A205" i="11"/>
  <c r="A1116" i="11"/>
  <c r="A1957" i="11"/>
  <c r="A1791" i="11"/>
  <c r="A606" i="11"/>
  <c r="A2625" i="11"/>
  <c r="A3058" i="11"/>
  <c r="A338" i="11"/>
  <c r="A1966" i="11"/>
  <c r="A2165" i="11"/>
  <c r="E956" i="11"/>
  <c r="E436" i="11"/>
  <c r="E449" i="11"/>
  <c r="E2015" i="11"/>
  <c r="E1961" i="11"/>
  <c r="E2395" i="11"/>
  <c r="E3532" i="11"/>
  <c r="E3335" i="11"/>
  <c r="A160" i="11"/>
  <c r="E3818" i="11"/>
  <c r="E3642" i="11"/>
  <c r="A852" i="11"/>
  <c r="A1477" i="11"/>
  <c r="A448" i="11"/>
  <c r="A232" i="11"/>
  <c r="A641" i="11"/>
  <c r="A2289" i="11"/>
  <c r="A2362" i="11"/>
  <c r="A2299" i="11"/>
  <c r="A2081" i="11"/>
  <c r="A2173" i="11"/>
  <c r="A2037" i="11"/>
  <c r="E581" i="11"/>
  <c r="E1719" i="11"/>
  <c r="E2769" i="11"/>
  <c r="E2716" i="11"/>
  <c r="E3342" i="11"/>
  <c r="E3733" i="11"/>
  <c r="E291" i="11"/>
  <c r="E1031" i="11"/>
  <c r="E2055" i="11"/>
  <c r="E2224" i="11"/>
  <c r="E2419" i="11"/>
  <c r="E3083" i="11"/>
  <c r="E2853" i="11"/>
  <c r="E3713" i="11"/>
  <c r="E682" i="11"/>
  <c r="E1409" i="11"/>
  <c r="E2464" i="11"/>
  <c r="E2562" i="11"/>
  <c r="E3100" i="11"/>
  <c r="E2867" i="11"/>
  <c r="E3704" i="11"/>
  <c r="E706" i="11"/>
  <c r="E2302" i="11"/>
  <c r="E2802" i="11"/>
  <c r="E3324" i="11"/>
  <c r="E3816" i="11"/>
  <c r="E3763" i="11"/>
  <c r="A524" i="11"/>
  <c r="A71" i="11"/>
  <c r="A972" i="11"/>
  <c r="A1157" i="11"/>
  <c r="A830" i="11"/>
  <c r="A1087" i="11"/>
  <c r="A664" i="11"/>
  <c r="E3985" i="11"/>
  <c r="A1577" i="11"/>
  <c r="A3113" i="11"/>
  <c r="A2722" i="11"/>
  <c r="E1108" i="11"/>
  <c r="E2031" i="11"/>
  <c r="E1704" i="11"/>
  <c r="E2980" i="11"/>
  <c r="E3806" i="11"/>
  <c r="A120" i="11"/>
  <c r="A43" i="11"/>
  <c r="A109" i="11"/>
  <c r="A707" i="11"/>
  <c r="A1204" i="11"/>
  <c r="A1389" i="11"/>
  <c r="A1054" i="11"/>
  <c r="A1415" i="11"/>
  <c r="A896" i="11"/>
  <c r="A515" i="11"/>
  <c r="A1947" i="11"/>
  <c r="A746" i="11"/>
  <c r="A3050" i="11"/>
  <c r="E1169" i="11"/>
  <c r="E2271" i="11"/>
  <c r="E2922" i="11"/>
  <c r="E2773" i="11"/>
  <c r="E3224" i="11"/>
  <c r="A233" i="11"/>
  <c r="E3910" i="11"/>
  <c r="A573" i="11"/>
  <c r="A1163" i="11"/>
  <c r="A318" i="11"/>
  <c r="A1789" i="11"/>
  <c r="A184" i="11"/>
  <c r="A1815" i="11"/>
  <c r="A1304" i="11"/>
  <c r="A1057" i="11"/>
  <c r="A2385" i="11"/>
  <c r="A1948" i="11"/>
  <c r="E1180" i="11"/>
  <c r="E2187" i="11"/>
  <c r="E1904" i="11"/>
  <c r="A168" i="11"/>
  <c r="A396" i="11"/>
  <c r="A1091" i="11"/>
  <c r="A1085" i="11"/>
  <c r="A631" i="11"/>
  <c r="A936" i="11"/>
  <c r="A1401" i="11"/>
  <c r="A1898" i="11"/>
  <c r="A1402" i="11"/>
  <c r="A3147" i="11"/>
  <c r="A2620" i="11"/>
  <c r="A2389" i="11"/>
  <c r="A1814" i="11"/>
  <c r="A3126" i="11"/>
  <c r="A2607" i="11"/>
  <c r="A986" i="11"/>
  <c r="A3518" i="11"/>
  <c r="A3757" i="11"/>
  <c r="A3958" i="11"/>
  <c r="A3262" i="11"/>
  <c r="A3633" i="11"/>
  <c r="A3802" i="11"/>
  <c r="A3971" i="11"/>
  <c r="E1471" i="11"/>
  <c r="E2345" i="11"/>
  <c r="E3259" i="11"/>
  <c r="E1954" i="11"/>
  <c r="E3687" i="11"/>
  <c r="A365" i="11"/>
  <c r="A443" i="11"/>
  <c r="A1141" i="11"/>
  <c r="A1326" i="11"/>
  <c r="A2095" i="11"/>
  <c r="A234" i="11"/>
  <c r="A2209" i="11"/>
  <c r="A2314" i="11"/>
  <c r="A1507" i="11"/>
  <c r="A2891" i="11"/>
  <c r="A2172" i="11"/>
  <c r="A1570" i="11"/>
  <c r="A2917" i="11"/>
  <c r="A2129" i="11"/>
  <c r="A127" i="11"/>
  <c r="A2415" i="11"/>
  <c r="A3295" i="11"/>
  <c r="A2224" i="11"/>
  <c r="A3190" i="11"/>
  <c r="A3460" i="11"/>
  <c r="A3599" i="11"/>
  <c r="A3696" i="11"/>
  <c r="A3809" i="11"/>
  <c r="A3906" i="11"/>
  <c r="A3995" i="11"/>
  <c r="E1659" i="11"/>
  <c r="E1846" i="11"/>
  <c r="E2838" i="11"/>
  <c r="E3512" i="11"/>
  <c r="A186" i="11"/>
  <c r="A189" i="11"/>
  <c r="A143" i="11"/>
  <c r="A1021" i="11"/>
  <c r="A1190" i="11"/>
  <c r="A1951" i="11"/>
  <c r="A1944" i="11"/>
  <c r="A2050" i="11"/>
  <c r="A2194" i="11"/>
  <c r="A1074" i="11"/>
  <c r="A2803" i="11"/>
  <c r="A2072" i="11"/>
  <c r="A1282" i="11"/>
  <c r="A2829" i="11"/>
  <c r="A2028" i="11"/>
  <c r="A3086" i="11"/>
  <c r="A2351" i="11"/>
  <c r="A3231" i="11"/>
  <c r="A2158" i="11"/>
  <c r="A2784" i="11"/>
  <c r="A3344" i="11"/>
  <c r="A3531" i="11"/>
  <c r="A3632" i="11"/>
  <c r="A3745" i="11"/>
  <c r="A3842" i="11"/>
  <c r="A3931" i="11"/>
  <c r="E1799" i="11"/>
  <c r="E2889" i="11"/>
  <c r="A41" i="11"/>
  <c r="A605" i="11"/>
  <c r="A645" i="11"/>
  <c r="A823" i="11"/>
  <c r="A1960" i="11"/>
  <c r="E262" i="11"/>
  <c r="E116" i="11"/>
  <c r="E1641" i="11"/>
  <c r="E219" i="11"/>
  <c r="E895" i="11"/>
  <c r="E2880" i="11"/>
  <c r="E3414" i="11"/>
  <c r="A357" i="11"/>
  <c r="E820" i="11"/>
  <c r="E225" i="11"/>
  <c r="E2552" i="11"/>
  <c r="E3389" i="11"/>
  <c r="A493" i="11"/>
  <c r="A463" i="11"/>
  <c r="A3171" i="11"/>
  <c r="A2199" i="11"/>
  <c r="A3962" i="11"/>
  <c r="E1003" i="11"/>
  <c r="E1099" i="11"/>
  <c r="E1333" i="11"/>
  <c r="E275" i="11"/>
  <c r="E2061" i="11"/>
  <c r="E72" i="11"/>
  <c r="E1856" i="11"/>
  <c r="E2532" i="11"/>
  <c r="E3519" i="11"/>
  <c r="E831" i="11"/>
  <c r="E2193" i="11"/>
  <c r="E2555" i="11"/>
  <c r="E2285" i="11"/>
  <c r="E308" i="11"/>
  <c r="E2488" i="11"/>
  <c r="E2955" i="11"/>
  <c r="A90" i="11"/>
  <c r="A1235" i="11"/>
  <c r="A839" i="11"/>
  <c r="A825" i="11"/>
  <c r="A2986" i="11"/>
  <c r="A3084" i="11"/>
  <c r="E651" i="11"/>
  <c r="E758" i="11"/>
  <c r="E1214" i="11"/>
  <c r="E2810" i="11"/>
  <c r="E2918" i="11"/>
  <c r="A40" i="11"/>
  <c r="A501" i="11"/>
  <c r="A1444" i="11"/>
  <c r="A727" i="11"/>
  <c r="A1912" i="11"/>
  <c r="A1731" i="11"/>
  <c r="A2515" i="11"/>
  <c r="A2091" i="11"/>
  <c r="E687" i="11"/>
  <c r="E2782" i="11"/>
  <c r="E3004" i="11"/>
  <c r="E3505" i="11"/>
  <c r="E858" i="11"/>
  <c r="E2422" i="11"/>
  <c r="E2267" i="11"/>
  <c r="E3558" i="11"/>
  <c r="E444" i="11"/>
  <c r="E1734" i="11"/>
  <c r="E2274" i="11"/>
  <c r="E2879" i="11"/>
  <c r="E3273" i="11"/>
  <c r="E1608" i="11"/>
  <c r="E3124" i="11"/>
  <c r="E3521" i="11"/>
  <c r="E3029" i="11"/>
  <c r="A756" i="11"/>
  <c r="A158" i="11"/>
  <c r="A1375" i="11"/>
  <c r="A1936" i="11"/>
  <c r="A2825" i="11"/>
  <c r="A3114" i="11"/>
  <c r="E2486" i="11"/>
  <c r="E2508" i="11"/>
  <c r="E3377" i="11"/>
  <c r="E3727" i="11"/>
  <c r="A570" i="11"/>
  <c r="A997" i="11"/>
  <c r="A159" i="11"/>
  <c r="A992" i="11"/>
  <c r="A1418" i="11"/>
  <c r="A2562" i="11"/>
  <c r="E1883" i="11"/>
  <c r="E2458" i="11"/>
  <c r="E2973" i="11"/>
  <c r="E3660" i="11"/>
  <c r="E3402" i="11"/>
  <c r="A1412" i="11"/>
  <c r="A1070" i="11"/>
  <c r="A2015" i="11"/>
  <c r="A953" i="11"/>
  <c r="A1442" i="11"/>
  <c r="E2045" i="11"/>
  <c r="E3221" i="11"/>
  <c r="A60" i="11"/>
  <c r="E3796" i="11"/>
  <c r="A959" i="11"/>
  <c r="A1257" i="11"/>
  <c r="A3330" i="11"/>
  <c r="A440" i="11"/>
  <c r="A2485" i="11"/>
  <c r="A2974" i="11"/>
  <c r="A3263" i="11"/>
  <c r="A3668" i="11"/>
  <c r="A3886" i="11"/>
  <c r="A3180" i="11"/>
  <c r="A2384" i="11"/>
  <c r="E1514" i="11"/>
  <c r="E2828" i="11"/>
  <c r="A481" i="11"/>
  <c r="E3587" i="11"/>
  <c r="A989" i="11"/>
  <c r="A1631" i="11"/>
  <c r="A833" i="11"/>
  <c r="A2490" i="11"/>
  <c r="A2691" i="11"/>
  <c r="A2956" i="11"/>
  <c r="A3109" i="11"/>
  <c r="A3078" i="11"/>
  <c r="A3071" i="11"/>
  <c r="A3324" i="11"/>
  <c r="A3548" i="11"/>
  <c r="A3550" i="11"/>
  <c r="A3610" i="11"/>
  <c r="A3974" i="11"/>
  <c r="E2888" i="11"/>
  <c r="E3156" i="11"/>
  <c r="A211" i="11"/>
  <c r="A470" i="11"/>
  <c r="A894" i="11"/>
  <c r="A1320" i="11"/>
  <c r="A2393" i="11"/>
  <c r="A223" i="11"/>
  <c r="A1633" i="11"/>
  <c r="A1890" i="11"/>
  <c r="A2138" i="11"/>
  <c r="A2207" i="11"/>
  <c r="A1766" i="11"/>
  <c r="A3374" i="11"/>
  <c r="A3436" i="11"/>
  <c r="A3515" i="11"/>
  <c r="A2704" i="11"/>
  <c r="E2406" i="11"/>
  <c r="E3784" i="11"/>
  <c r="E3920" i="11"/>
  <c r="A934" i="11"/>
  <c r="A1704" i="11"/>
  <c r="A3201" i="11"/>
  <c r="A1758" i="11"/>
  <c r="A1734" i="11"/>
  <c r="A2118" i="11"/>
  <c r="A2046" i="11"/>
  <c r="A1970" i="11"/>
  <c r="A3399" i="11"/>
  <c r="A3820" i="11"/>
  <c r="A3758" i="11"/>
  <c r="A3640" i="11"/>
  <c r="A3479" i="11"/>
  <c r="A3989" i="11"/>
  <c r="U770" i="4"/>
  <c r="U277" i="4"/>
  <c r="U462" i="4"/>
  <c r="U647" i="4"/>
  <c r="U400" i="4"/>
  <c r="U763" i="4"/>
  <c r="U960" i="4"/>
  <c r="U716" i="4"/>
  <c r="U315" i="4"/>
  <c r="U1381" i="4"/>
  <c r="U1134" i="4"/>
  <c r="U1452" i="4"/>
  <c r="U1403" i="4"/>
  <c r="U899" i="4"/>
  <c r="U1496" i="4"/>
  <c r="U1408" i="4"/>
  <c r="U1072" i="4"/>
  <c r="U1906" i="4"/>
  <c r="U1909" i="4"/>
  <c r="U1746" i="4"/>
  <c r="U1664" i="4"/>
  <c r="U1752" i="4"/>
  <c r="U2653" i="4"/>
  <c r="U2406" i="4"/>
  <c r="U2997" i="4"/>
  <c r="U2878" i="4"/>
  <c r="U2727" i="4"/>
  <c r="U2328" i="4"/>
  <c r="U3248" i="4"/>
  <c r="U3065" i="4"/>
  <c r="U2906" i="4"/>
  <c r="E2159" i="11"/>
  <c r="E3195" i="11"/>
  <c r="A177" i="11"/>
  <c r="E3653" i="11"/>
  <c r="A741" i="11"/>
  <c r="A919" i="11"/>
  <c r="A55" i="11"/>
  <c r="E3757" i="11"/>
  <c r="A1874" i="11"/>
  <c r="A1836" i="11"/>
  <c r="A2189" i="11"/>
  <c r="A2101" i="11"/>
  <c r="A2020" i="11"/>
  <c r="A3455" i="11"/>
  <c r="A3868" i="11"/>
  <c r="A3806" i="11"/>
  <c r="A3680" i="11"/>
  <c r="A3525" i="11"/>
  <c r="U26" i="4"/>
  <c r="U794" i="4"/>
  <c r="U301" i="4"/>
  <c r="U486" i="4"/>
  <c r="U671" i="4"/>
  <c r="U424" i="4"/>
  <c r="U801" i="4"/>
  <c r="U987" i="4"/>
  <c r="U755" i="4"/>
  <c r="U379" i="4"/>
  <c r="U1405" i="4"/>
  <c r="U1158" i="4"/>
  <c r="U1491" i="4"/>
  <c r="U1441" i="4"/>
  <c r="U1009" i="4"/>
  <c r="U1529" i="4"/>
  <c r="U1447" i="4"/>
  <c r="U1120" i="4"/>
  <c r="U1945" i="4"/>
  <c r="E662" i="11"/>
  <c r="E1986" i="11"/>
  <c r="E3510" i="11"/>
  <c r="A91" i="11"/>
  <c r="A955" i="11"/>
  <c r="A1757" i="11"/>
  <c r="A1983" i="11"/>
  <c r="A1361" i="11"/>
  <c r="A2554" i="11"/>
  <c r="A2571" i="11"/>
  <c r="A2548" i="11"/>
  <c r="A2845" i="11"/>
  <c r="A2742" i="11"/>
  <c r="A2527" i="11"/>
  <c r="A1958" i="11"/>
  <c r="A3629" i="11"/>
  <c r="A3549" i="11"/>
  <c r="A3302" i="11"/>
  <c r="A2320" i="11"/>
  <c r="U290" i="4"/>
  <c r="U211" i="4"/>
  <c r="U565" i="4"/>
  <c r="U167" i="4"/>
  <c r="U935" i="4"/>
  <c r="U688" i="4"/>
  <c r="U1111" i="4"/>
  <c r="E774" i="11"/>
  <c r="E188" i="11"/>
  <c r="E1425" i="11"/>
  <c r="E299" i="11"/>
  <c r="E1512" i="11"/>
  <c r="E2944" i="11"/>
  <c r="E3478" i="11"/>
  <c r="A421" i="11"/>
  <c r="E1243" i="11"/>
  <c r="E834" i="11"/>
  <c r="E2632" i="11"/>
  <c r="E2293" i="11"/>
  <c r="E3692" i="11"/>
  <c r="A968" i="11"/>
  <c r="A3235" i="11"/>
  <c r="A2519" i="11"/>
  <c r="A3691" i="11"/>
  <c r="E450" i="11"/>
  <c r="E749" i="11"/>
  <c r="E1493" i="11"/>
  <c r="E427" i="11"/>
  <c r="E2173" i="11"/>
  <c r="E353" i="11"/>
  <c r="E2487" i="11"/>
  <c r="E2612" i="11"/>
  <c r="E3832" i="11"/>
  <c r="E346" i="11"/>
  <c r="E2334" i="11"/>
  <c r="E2132" i="11"/>
  <c r="E2869" i="11"/>
  <c r="E200" i="11"/>
  <c r="E2712" i="11"/>
  <c r="E2121" i="11"/>
  <c r="E3314" i="11"/>
  <c r="A534" i="11"/>
  <c r="A983" i="11"/>
  <c r="A1041" i="11"/>
  <c r="A3202" i="11"/>
  <c r="A1609" i="11"/>
  <c r="E16" i="11"/>
  <c r="E23" i="11"/>
  <c r="E1484" i="11"/>
  <c r="E2930" i="11"/>
  <c r="E3097" i="11"/>
  <c r="E3490" i="11"/>
  <c r="A581" i="11"/>
  <c r="A893" i="11"/>
  <c r="A799" i="11"/>
  <c r="A1984" i="11"/>
  <c r="A1846" i="11"/>
  <c r="A2587" i="11"/>
  <c r="A2253" i="11"/>
  <c r="E664" i="11"/>
  <c r="E2696" i="11"/>
  <c r="E2082" i="11"/>
  <c r="E3649" i="11"/>
  <c r="E669" i="11"/>
  <c r="E1744" i="11"/>
  <c r="E2571" i="11"/>
  <c r="E3694" i="11"/>
  <c r="E112" i="11"/>
  <c r="E1615" i="11"/>
  <c r="E2418" i="11"/>
  <c r="E3123" i="11"/>
  <c r="E3433" i="11"/>
  <c r="E2686" i="11"/>
  <c r="E3283" i="11"/>
  <c r="E3995" i="11"/>
  <c r="E3831" i="11"/>
  <c r="A876" i="11"/>
  <c r="A486" i="11"/>
  <c r="A1479" i="11"/>
  <c r="A451" i="11"/>
  <c r="A2921" i="11"/>
  <c r="E127" i="11"/>
  <c r="E1455" i="11"/>
  <c r="E2732" i="11"/>
  <c r="E3601" i="11"/>
  <c r="E3902" i="11"/>
  <c r="A811" i="11"/>
  <c r="A1093" i="11"/>
  <c r="A927" i="11"/>
  <c r="A1088" i="11"/>
  <c r="A1641" i="11"/>
  <c r="A2666" i="11"/>
  <c r="E1279" i="11"/>
  <c r="E3178" i="11"/>
  <c r="E3303" i="11"/>
  <c r="A51" i="11"/>
  <c r="E3717" i="11"/>
  <c r="A23" i="11"/>
  <c r="A1166" i="11"/>
  <c r="E3977" i="11"/>
  <c r="A1145" i="11"/>
  <c r="A1642" i="11"/>
  <c r="E2112" i="11"/>
  <c r="E1814" i="11"/>
  <c r="A228" i="11"/>
  <c r="A368" i="11"/>
  <c r="A1103" i="11"/>
  <c r="A192" i="11"/>
  <c r="A3522" i="11"/>
  <c r="A2136" i="11"/>
  <c r="A2677" i="11"/>
  <c r="A3054" i="11"/>
  <c r="A3335" i="11"/>
  <c r="A3740" i="11"/>
  <c r="A2736" i="11"/>
  <c r="A3350" i="11"/>
  <c r="A3603" i="11"/>
  <c r="E1073" i="11"/>
  <c r="E2183" i="11"/>
  <c r="E3674" i="11"/>
  <c r="E3858" i="11"/>
  <c r="A1317" i="11"/>
  <c r="A1783" i="11"/>
  <c r="A674" i="11"/>
  <c r="A2634" i="11"/>
  <c r="A2795" i="11"/>
  <c r="A3052" i="11"/>
  <c r="A3213" i="11"/>
  <c r="A914" i="11"/>
  <c r="A3143" i="11"/>
  <c r="A3764" i="11"/>
  <c r="A3622" i="11"/>
  <c r="A3624" i="11"/>
  <c r="A3682" i="11"/>
  <c r="E171" i="11"/>
  <c r="E2353" i="11"/>
  <c r="E3543" i="11"/>
  <c r="A500" i="11"/>
  <c r="A716" i="11"/>
  <c r="A1038" i="11"/>
  <c r="A1464" i="11"/>
  <c r="A2537" i="11"/>
  <c r="A1530" i="11"/>
  <c r="A1798" i="11"/>
  <c r="A2445" i="11"/>
  <c r="A2246" i="11"/>
  <c r="A2279" i="11"/>
  <c r="A1882" i="11"/>
  <c r="A3492" i="11"/>
  <c r="A3615" i="11"/>
  <c r="A3601" i="11"/>
  <c r="A3643" i="11"/>
  <c r="E2511" i="11"/>
  <c r="E3441" i="11"/>
  <c r="E3054" i="11"/>
  <c r="A1198" i="11"/>
  <c r="A414" i="11"/>
  <c r="A1371" i="11"/>
  <c r="A2016" i="11"/>
  <c r="A1988" i="11"/>
  <c r="A2277" i="11"/>
  <c r="A2206" i="11"/>
  <c r="A2102" i="11"/>
  <c r="A730" i="11"/>
  <c r="A2336" i="11"/>
  <c r="A3878" i="11"/>
  <c r="A3752" i="11"/>
  <c r="A3602" i="11"/>
  <c r="U66" i="4"/>
  <c r="U834" i="4"/>
  <c r="U341" i="4"/>
  <c r="U526" i="4"/>
  <c r="U711" i="4"/>
  <c r="U464" i="4"/>
  <c r="U862" i="4"/>
  <c r="U97" i="4"/>
  <c r="U819" i="4"/>
  <c r="U484" i="4"/>
  <c r="U1445" i="4"/>
  <c r="U1198" i="4"/>
  <c r="U1544" i="4"/>
  <c r="U1505" i="4"/>
  <c r="U1096" i="4"/>
  <c r="U1574" i="4"/>
  <c r="U1508" i="4"/>
  <c r="U1193" i="4"/>
  <c r="U1998" i="4"/>
  <c r="U2000" i="4"/>
  <c r="U1880" i="4"/>
  <c r="U1817" i="4"/>
  <c r="U1882" i="4"/>
  <c r="U2717" i="4"/>
  <c r="U2470" i="4"/>
  <c r="U3061" i="4"/>
  <c r="U2942" i="4"/>
  <c r="U2791" i="4"/>
  <c r="U2513" i="4"/>
  <c r="U1672" i="4"/>
  <c r="U3129" i="4"/>
  <c r="U2970" i="4"/>
  <c r="E1881" i="11"/>
  <c r="E3070" i="11"/>
  <c r="E2565" i="11"/>
  <c r="A14" i="11"/>
  <c r="A973" i="11"/>
  <c r="A1199" i="11"/>
  <c r="A567" i="11"/>
  <c r="A1603" i="11"/>
  <c r="A2080" i="11"/>
  <c r="A2053" i="11"/>
  <c r="A2349" i="11"/>
  <c r="A2262" i="11"/>
  <c r="A2157" i="11"/>
  <c r="A1050" i="11"/>
  <c r="A2656" i="11"/>
  <c r="A3934" i="11"/>
  <c r="A3800" i="11"/>
  <c r="A3650" i="11"/>
  <c r="U90" i="4"/>
  <c r="U11" i="4"/>
  <c r="U365" i="4"/>
  <c r="U550" i="4"/>
  <c r="U735" i="4"/>
  <c r="U488" i="4"/>
  <c r="U894" i="4"/>
  <c r="U241" i="4"/>
  <c r="U857" i="4"/>
  <c r="U548" i="4"/>
  <c r="U1469" i="4"/>
  <c r="U1222" i="4"/>
  <c r="U1571" i="4"/>
  <c r="U1536" i="4"/>
  <c r="U1144" i="4"/>
  <c r="U1598" i="4"/>
  <c r="U1539" i="4"/>
  <c r="U1232" i="4"/>
  <c r="U2030" i="4"/>
  <c r="E497" i="11"/>
  <c r="E2593" i="11"/>
  <c r="E3037" i="11"/>
  <c r="E3765" i="11"/>
  <c r="A1227" i="11"/>
  <c r="E3961" i="11"/>
  <c r="A111" i="11"/>
  <c r="A607" i="11"/>
  <c r="A2810" i="11"/>
  <c r="A2731" i="11"/>
  <c r="A2708" i="11"/>
  <c r="A2989" i="11"/>
  <c r="A2846" i="11"/>
  <c r="A2655" i="11"/>
  <c r="A2094" i="11"/>
  <c r="A3749" i="11"/>
  <c r="A3655" i="11"/>
  <c r="A3496" i="11"/>
  <c r="A3206" i="11"/>
  <c r="U354" i="4"/>
  <c r="U68" i="4"/>
  <c r="U46" i="4"/>
  <c r="U231" i="4"/>
  <c r="U999" i="4"/>
  <c r="U752" i="4"/>
  <c r="U25" i="4"/>
  <c r="E143" i="11"/>
  <c r="E223" i="11"/>
  <c r="E1658" i="11"/>
  <c r="E555" i="11"/>
  <c r="E1675" i="11"/>
  <c r="E1974" i="11"/>
  <c r="E3147" i="11"/>
  <c r="A667" i="11"/>
  <c r="E837" i="11"/>
  <c r="E337" i="11"/>
  <c r="E2704" i="11"/>
  <c r="E2854" i="11"/>
  <c r="A691" i="11"/>
  <c r="A1672" i="11"/>
  <c r="A2108" i="11"/>
  <c r="A3096" i="11"/>
  <c r="E11" i="11"/>
  <c r="E1148" i="11"/>
  <c r="E365" i="11"/>
  <c r="E1223" i="11"/>
  <c r="E718" i="11"/>
  <c r="E1671" i="11"/>
  <c r="E445" i="11"/>
  <c r="E2088" i="11"/>
  <c r="E2692" i="11"/>
  <c r="E3027" i="11"/>
  <c r="E804" i="11"/>
  <c r="E1945" i="11"/>
  <c r="E2484" i="11"/>
  <c r="E3376" i="11"/>
  <c r="E496" i="11"/>
  <c r="E2824" i="11"/>
  <c r="E3198" i="11"/>
  <c r="E3650" i="11"/>
  <c r="A1188" i="11"/>
  <c r="A1207" i="11"/>
  <c r="A1908" i="11"/>
  <c r="A3426" i="11"/>
  <c r="A1838" i="11"/>
  <c r="E320" i="11"/>
  <c r="E319" i="11"/>
  <c r="E1038" i="11"/>
  <c r="E2144" i="11"/>
  <c r="E3486" i="11"/>
  <c r="E3748" i="11"/>
  <c r="E3210" i="11"/>
  <c r="A1037" i="11"/>
  <c r="A879" i="11"/>
  <c r="A713" i="11"/>
  <c r="A2051" i="11"/>
  <c r="A3323" i="11"/>
  <c r="A2325" i="11"/>
  <c r="E805" i="11"/>
  <c r="E2840" i="11"/>
  <c r="E3151" i="11"/>
  <c r="E3362" i="11"/>
  <c r="E1205" i="11"/>
  <c r="E2608" i="11"/>
  <c r="E1252" i="11"/>
  <c r="E3846" i="11"/>
  <c r="E544" i="11"/>
  <c r="E1847" i="11"/>
  <c r="E2858" i="11"/>
  <c r="E3429" i="11"/>
  <c r="E236" i="11"/>
  <c r="E2839" i="11"/>
  <c r="E3031" i="11"/>
  <c r="A337" i="11"/>
  <c r="E3951" i="11"/>
  <c r="A1164" i="11"/>
  <c r="A638" i="11"/>
  <c r="A2063" i="11"/>
  <c r="A617" i="11"/>
  <c r="A3017" i="11"/>
  <c r="E120" i="11"/>
  <c r="E2263" i="11"/>
  <c r="E2381" i="11"/>
  <c r="E3833" i="11"/>
  <c r="A572" i="11"/>
  <c r="A931" i="11"/>
  <c r="A1197" i="11"/>
  <c r="A1031" i="11"/>
  <c r="A1192" i="11"/>
  <c r="A2068" i="11"/>
  <c r="A2754" i="11"/>
  <c r="E2119" i="11"/>
  <c r="E2002" i="11"/>
  <c r="E2897" i="11"/>
  <c r="A179" i="11"/>
  <c r="E4000" i="11"/>
  <c r="A458" i="11"/>
  <c r="A1262" i="11"/>
  <c r="A808" i="11"/>
  <c r="A1249" i="11"/>
  <c r="A1809" i="11"/>
  <c r="E2751" i="11"/>
  <c r="E3214" i="11"/>
  <c r="A596" i="11"/>
  <c r="A773" i="11"/>
  <c r="A2039" i="11"/>
  <c r="A1705" i="11"/>
  <c r="A754" i="11"/>
  <c r="A2332" i="11"/>
  <c r="A2781" i="11"/>
  <c r="A1298" i="11"/>
  <c r="A3407" i="11"/>
  <c r="A3446" i="11"/>
  <c r="A3377" i="11"/>
  <c r="A3478" i="11"/>
  <c r="A3675" i="11"/>
  <c r="E841" i="11"/>
  <c r="E2929" i="11"/>
  <c r="E3964" i="11"/>
  <c r="A803" i="11"/>
  <c r="A1461" i="11"/>
  <c r="A1943" i="11"/>
  <c r="A1546" i="11"/>
  <c r="A2786" i="11"/>
  <c r="A2987" i="11"/>
  <c r="A351" i="11"/>
  <c r="A1558" i="11"/>
  <c r="A1390" i="11"/>
  <c r="A3215" i="11"/>
  <c r="A3844" i="11"/>
  <c r="A3694" i="11"/>
  <c r="A3768" i="11"/>
  <c r="A3754" i="11"/>
  <c r="E269" i="11"/>
  <c r="E2785" i="11"/>
  <c r="E3139" i="11"/>
  <c r="E3202" i="11"/>
  <c r="A884" i="11"/>
  <c r="A1342" i="11"/>
  <c r="A1632" i="11"/>
  <c r="A618" i="11"/>
  <c r="A1707" i="11"/>
  <c r="A1964" i="11"/>
  <c r="A2533" i="11"/>
  <c r="A2334" i="11"/>
  <c r="A2423" i="11"/>
  <c r="A1994" i="11"/>
  <c r="A3869" i="11"/>
  <c r="A3687" i="11"/>
  <c r="A3673" i="11"/>
  <c r="A3715" i="11"/>
  <c r="E2368" i="11"/>
  <c r="E3658" i="11"/>
  <c r="A455" i="11"/>
  <c r="A103" i="11"/>
  <c r="A737" i="11"/>
  <c r="A1859" i="11"/>
  <c r="A2179" i="11"/>
  <c r="A2154" i="11"/>
  <c r="A2453" i="11"/>
  <c r="A2366" i="11"/>
  <c r="A2231" i="11"/>
  <c r="A1435" i="11"/>
  <c r="A3168" i="11"/>
  <c r="A2544" i="11"/>
  <c r="A3872" i="11"/>
  <c r="A3722" i="11"/>
  <c r="U130" i="4"/>
  <c r="U51" i="4"/>
  <c r="U405" i="4"/>
  <c r="U590" i="4"/>
  <c r="U775" i="4"/>
  <c r="U528" i="4"/>
  <c r="U940" i="4"/>
  <c r="U347" i="4"/>
  <c r="U907" i="4"/>
  <c r="U630" i="4"/>
  <c r="U1509" i="4"/>
  <c r="U1262" i="4"/>
  <c r="U1611" i="4"/>
  <c r="U1580" i="4"/>
  <c r="U1212" i="4"/>
  <c r="U1638" i="4"/>
  <c r="U1583" i="4"/>
  <c r="U1296" i="4"/>
  <c r="U2083" i="4"/>
  <c r="U2085" i="4"/>
  <c r="U1979" i="4"/>
  <c r="U1938" i="4"/>
  <c r="U1982" i="4"/>
  <c r="U1259" i="4"/>
  <c r="U1629" i="4"/>
  <c r="U3125" i="4"/>
  <c r="U3006" i="4"/>
  <c r="U2855" i="4"/>
  <c r="U2592" i="4"/>
  <c r="U2109" i="4"/>
  <c r="U3193" i="4"/>
  <c r="U3034" i="4"/>
  <c r="E2783" i="11"/>
  <c r="E2653" i="11"/>
  <c r="A26" i="11"/>
  <c r="A135" i="11"/>
  <c r="A1229" i="11"/>
  <c r="A1439" i="11"/>
  <c r="A817" i="11"/>
  <c r="A2033" i="11"/>
  <c r="A2243" i="11"/>
  <c r="A2220" i="11"/>
  <c r="A2493" i="11"/>
  <c r="A2414" i="11"/>
  <c r="A2287" i="11"/>
  <c r="A1562" i="11"/>
  <c r="A3294" i="11"/>
  <c r="A2864" i="11"/>
  <c r="A3904" i="11"/>
  <c r="A3778" i="11"/>
  <c r="U154" i="4"/>
  <c r="U75" i="4"/>
  <c r="U429" i="4"/>
  <c r="U31" i="4"/>
  <c r="U799" i="4"/>
  <c r="U552" i="4"/>
  <c r="U968" i="4"/>
  <c r="U411" i="4"/>
  <c r="U934" i="4"/>
  <c r="U669" i="4"/>
  <c r="U1533" i="4"/>
  <c r="U1286" i="4"/>
  <c r="U1635" i="4"/>
  <c r="U1604" i="4"/>
  <c r="U1251" i="4"/>
  <c r="U1662" i="4"/>
  <c r="U1607" i="4"/>
  <c r="U1335" i="4"/>
  <c r="U2111" i="4"/>
  <c r="E642" i="11"/>
  <c r="E2225" i="11"/>
  <c r="E2421" i="11"/>
  <c r="A68" i="11"/>
  <c r="A431" i="11"/>
  <c r="A587" i="11"/>
  <c r="A552" i="11"/>
  <c r="A1691" i="11"/>
  <c r="A3002" i="11"/>
  <c r="A2875" i="11"/>
  <c r="A2876" i="11"/>
  <c r="A3149" i="11"/>
  <c r="A2966" i="11"/>
  <c r="A2759" i="11"/>
  <c r="A2216" i="11"/>
  <c r="A3877" i="11"/>
  <c r="A3775" i="11"/>
  <c r="A3625" i="11"/>
  <c r="A3443" i="11"/>
  <c r="U418" i="4"/>
  <c r="U132" i="4"/>
  <c r="U110" i="4"/>
  <c r="U295" i="4"/>
  <c r="U48" i="4"/>
  <c r="U816" i="4"/>
  <c r="U323" i="4"/>
  <c r="E847" i="11"/>
  <c r="E224" i="11"/>
  <c r="E1907" i="11"/>
  <c r="E350" i="11"/>
  <c r="E1048" i="11"/>
  <c r="E2962" i="11"/>
  <c r="E3215" i="11"/>
  <c r="A731" i="11"/>
  <c r="E1681" i="11"/>
  <c r="E684" i="11"/>
  <c r="E2817" i="11"/>
  <c r="E3089" i="11"/>
  <c r="A151" i="11"/>
  <c r="A1736" i="11"/>
  <c r="A2180" i="11"/>
  <c r="A3836" i="11"/>
  <c r="E276" i="11"/>
  <c r="E1377" i="11"/>
  <c r="E1306" i="11"/>
  <c r="E1257" i="11"/>
  <c r="E55" i="11"/>
  <c r="E1767" i="11"/>
  <c r="E1415" i="11"/>
  <c r="E2680" i="11"/>
  <c r="E3315" i="11"/>
  <c r="E3149" i="11"/>
  <c r="E1597" i="11"/>
  <c r="E1792" i="11"/>
  <c r="E2564" i="11"/>
  <c r="E2950" i="11"/>
  <c r="E821" i="11"/>
  <c r="E2777" i="11"/>
  <c r="E3430" i="11"/>
  <c r="A300" i="11"/>
  <c r="A1332" i="11"/>
  <c r="A1423" i="11"/>
  <c r="A2401" i="11"/>
  <c r="A1566" i="11"/>
  <c r="A2213" i="11"/>
  <c r="E730" i="11"/>
  <c r="E1010" i="11"/>
  <c r="E2202" i="11"/>
  <c r="E2275" i="11"/>
  <c r="E2921" i="11"/>
  <c r="A353" i="11"/>
  <c r="E3968" i="11"/>
  <c r="A1117" i="11"/>
  <c r="A1751" i="11"/>
  <c r="A785" i="11"/>
  <c r="A2290" i="11"/>
  <c r="A1510" i="11"/>
  <c r="A2685" i="11"/>
  <c r="E1045" i="11"/>
  <c r="E3128" i="11"/>
  <c r="E3197" i="11"/>
  <c r="E3762" i="11"/>
  <c r="E193" i="11"/>
  <c r="E2744" i="11"/>
  <c r="E2158" i="11"/>
  <c r="E3087" i="11"/>
  <c r="E927" i="11"/>
  <c r="E2185" i="11"/>
  <c r="E3170" i="11"/>
  <c r="E3573" i="11"/>
  <c r="E671" i="11"/>
  <c r="E2195" i="11"/>
  <c r="E2969" i="11"/>
  <c r="A497" i="11"/>
  <c r="E2805" i="11"/>
  <c r="A1268" i="11"/>
  <c r="A726" i="11"/>
  <c r="A2167" i="11"/>
  <c r="A705" i="11"/>
  <c r="A3217" i="11"/>
  <c r="E765" i="11"/>
  <c r="E3032" i="11"/>
  <c r="E3119" i="11"/>
  <c r="E3722" i="11"/>
  <c r="E3394" i="11"/>
  <c r="A1035" i="11"/>
  <c r="A1485" i="11"/>
  <c r="A1119" i="11"/>
  <c r="A1872" i="11"/>
  <c r="A2177" i="11"/>
  <c r="A2954" i="11"/>
  <c r="E2136" i="11"/>
  <c r="E2547" i="11"/>
  <c r="E3448" i="11"/>
  <c r="E3547" i="11"/>
  <c r="A583" i="11"/>
  <c r="A621" i="11"/>
  <c r="A1366" i="11"/>
  <c r="A912" i="11"/>
  <c r="A1345" i="11"/>
  <c r="A2078" i="11"/>
  <c r="E2672" i="11"/>
  <c r="E3736" i="11"/>
  <c r="E3927" i="11"/>
  <c r="A941" i="11"/>
  <c r="A374" i="11"/>
  <c r="A1985" i="11"/>
  <c r="A1771" i="11"/>
  <c r="A2428" i="11"/>
  <c r="A3365" i="11"/>
  <c r="A1518" i="11"/>
  <c r="A287" i="11"/>
  <c r="A3537" i="11"/>
  <c r="A3494" i="11"/>
  <c r="A3705" i="11"/>
  <c r="A3827" i="11"/>
  <c r="E1806" i="11"/>
  <c r="E3348" i="11"/>
  <c r="A178" i="11"/>
  <c r="A971" i="11"/>
  <c r="A1613" i="11"/>
  <c r="A206" i="11"/>
  <c r="A1819" i="11"/>
  <c r="A3370" i="11"/>
  <c r="A3083" i="11"/>
  <c r="A1218" i="11"/>
  <c r="A1724" i="11"/>
  <c r="A1586" i="11"/>
  <c r="A3367" i="11"/>
  <c r="A3916" i="11"/>
  <c r="A2992" i="11"/>
  <c r="A3840" i="11"/>
  <c r="A3826" i="11"/>
  <c r="E1117" i="11"/>
  <c r="E2104" i="11"/>
  <c r="E2160" i="11"/>
  <c r="E3805" i="11"/>
  <c r="A254" i="11"/>
  <c r="A256" i="11"/>
  <c r="A1792" i="11"/>
  <c r="A1506" i="11"/>
  <c r="A1849" i="11"/>
  <c r="A2188" i="11"/>
  <c r="A2637" i="11"/>
  <c r="A2798" i="11"/>
  <c r="A2495" i="11"/>
  <c r="A2076" i="11"/>
  <c r="A3941" i="11"/>
  <c r="A3759" i="11"/>
  <c r="A3817" i="11"/>
  <c r="A3787" i="11"/>
  <c r="E2522" i="11"/>
  <c r="E1865" i="11"/>
  <c r="A636" i="11"/>
  <c r="A576" i="11"/>
  <c r="A977" i="11"/>
  <c r="A2210" i="11"/>
  <c r="A2347" i="11"/>
  <c r="A2324" i="11"/>
  <c r="A2597" i="11"/>
  <c r="A2510" i="11"/>
  <c r="A2359" i="11"/>
  <c r="A1676" i="11"/>
  <c r="A3433" i="11"/>
  <c r="A3238" i="11"/>
  <c r="A3984" i="11"/>
  <c r="A3850" i="11"/>
  <c r="U194" i="4"/>
  <c r="U115" i="4"/>
  <c r="U469" i="4"/>
  <c r="U71" i="4"/>
  <c r="U839" i="4"/>
  <c r="U592" i="4"/>
  <c r="U1013" i="4"/>
  <c r="U516" i="4"/>
  <c r="U980" i="4"/>
  <c r="U733" i="4"/>
  <c r="U73" i="4"/>
  <c r="U1326" i="4"/>
  <c r="U1675" i="4"/>
  <c r="U1644" i="4"/>
  <c r="U1315" i="4"/>
  <c r="U1702" i="4"/>
  <c r="U1647" i="4"/>
  <c r="U1399" i="4"/>
  <c r="U2153" i="4"/>
  <c r="U2154" i="4"/>
  <c r="U2065" i="4"/>
  <c r="U2024" i="4"/>
  <c r="U2067" i="4"/>
  <c r="U1605" i="4"/>
  <c r="U2090" i="4"/>
  <c r="U3189" i="4"/>
  <c r="U3070" i="4"/>
  <c r="U2919" i="4"/>
  <c r="U2665" i="4"/>
  <c r="U2367" i="4"/>
  <c r="U918" i="4"/>
  <c r="E211" i="11"/>
  <c r="E2640" i="11"/>
  <c r="E3533" i="11"/>
  <c r="E3623" i="11"/>
  <c r="A627" i="11"/>
  <c r="A1509" i="11"/>
  <c r="A1687" i="11"/>
  <c r="A1073" i="11"/>
  <c r="A2298" i="11"/>
  <c r="A2387" i="11"/>
  <c r="A2396" i="11"/>
  <c r="A2661" i="11"/>
  <c r="A2574" i="11"/>
  <c r="A2399" i="11"/>
  <c r="A1729" i="11"/>
  <c r="A3510" i="11"/>
  <c r="A3329" i="11"/>
  <c r="A2560" i="11"/>
  <c r="A3882" i="11"/>
  <c r="U218" i="4"/>
  <c r="U139" i="4"/>
  <c r="U493" i="4"/>
  <c r="U95" i="4"/>
  <c r="U863" i="4"/>
  <c r="U616" i="4"/>
  <c r="U1039" i="4"/>
  <c r="U580" i="4"/>
  <c r="U1008" i="4"/>
  <c r="U772" i="4"/>
  <c r="U233" i="4"/>
  <c r="U1350" i="4"/>
  <c r="U1699" i="4"/>
  <c r="U1668" i="4"/>
  <c r="U1353" i="4"/>
  <c r="U1726" i="4"/>
  <c r="U1671" i="4"/>
  <c r="U1436" i="4"/>
  <c r="U2177" i="4"/>
  <c r="E874" i="11"/>
  <c r="E2778" i="11"/>
  <c r="E3568" i="11"/>
  <c r="A372" i="11"/>
  <c r="A780" i="11"/>
  <c r="A814" i="11"/>
  <c r="A824" i="11"/>
  <c r="A2086" i="11"/>
  <c r="A3194" i="11"/>
  <c r="A3035" i="11"/>
  <c r="A3028" i="11"/>
  <c r="A3293" i="11"/>
  <c r="A3094" i="11"/>
  <c r="A2879" i="11"/>
  <c r="A2840" i="11"/>
  <c r="A2408" i="11"/>
  <c r="A3887" i="11"/>
  <c r="A3753" i="11"/>
  <c r="A3587" i="11"/>
  <c r="U482" i="4"/>
  <c r="U196" i="4"/>
  <c r="U174" i="4"/>
  <c r="U359" i="4"/>
  <c r="U112" i="4"/>
  <c r="U880" i="4"/>
  <c r="E520" i="11"/>
  <c r="E1672" i="11"/>
  <c r="E1396" i="11"/>
  <c r="E2388" i="11"/>
  <c r="A859" i="11"/>
  <c r="E259" i="11"/>
  <c r="E2154" i="11"/>
  <c r="E3714" i="11"/>
  <c r="A387" i="11"/>
  <c r="A1905" i="11"/>
  <c r="E280" i="11"/>
  <c r="E215" i="11"/>
  <c r="E1049" i="11"/>
  <c r="E941" i="11"/>
  <c r="E887" i="11"/>
  <c r="E2818" i="11"/>
  <c r="E3321" i="11"/>
  <c r="E429" i="11"/>
  <c r="E2908" i="11"/>
  <c r="E3970" i="11"/>
  <c r="E853" i="11"/>
  <c r="E3841" i="11"/>
  <c r="A1404" i="11"/>
  <c r="A1440" i="11"/>
  <c r="A2699" i="11"/>
  <c r="A1878" i="11"/>
  <c r="E601" i="11"/>
  <c r="E2872" i="11"/>
  <c r="E3101" i="11"/>
  <c r="E3918" i="11"/>
  <c r="A1261" i="11"/>
  <c r="A672" i="11"/>
  <c r="A2434" i="11"/>
  <c r="A2604" i="11"/>
  <c r="E1525" i="11"/>
  <c r="E2363" i="11"/>
  <c r="A105" i="11"/>
  <c r="E1678" i="11"/>
  <c r="E3060" i="11"/>
  <c r="E3257" i="11"/>
  <c r="E2655" i="11"/>
  <c r="E2636" i="11"/>
  <c r="E868" i="11"/>
  <c r="E3058" i="11"/>
  <c r="E3306" i="11"/>
  <c r="A519" i="11"/>
  <c r="A926" i="11"/>
  <c r="A1056" i="11"/>
  <c r="A312" i="11"/>
  <c r="E1669" i="11"/>
  <c r="E3403" i="11"/>
  <c r="A114" i="11"/>
  <c r="A796" i="11"/>
  <c r="A862" i="11"/>
  <c r="A1968" i="11"/>
  <c r="A3249" i="11"/>
  <c r="E2494" i="11"/>
  <c r="E3452" i="11"/>
  <c r="E3754" i="11"/>
  <c r="A418" i="11"/>
  <c r="A359" i="11"/>
  <c r="A1688" i="11"/>
  <c r="A2282" i="11"/>
  <c r="E2676" i="11"/>
  <c r="A93" i="11"/>
  <c r="A1110" i="11"/>
  <c r="A2929" i="11"/>
  <c r="A2859" i="11"/>
  <c r="A3469" i="11"/>
  <c r="A2535" i="11"/>
  <c r="A3613" i="11"/>
  <c r="A3513" i="11"/>
  <c r="A3899" i="11"/>
  <c r="E1976" i="11"/>
  <c r="E3965" i="11"/>
  <c r="A1028" i="11"/>
  <c r="A488" i="11"/>
  <c r="A1483" i="11"/>
  <c r="A3187" i="11"/>
  <c r="A2621" i="11"/>
  <c r="A2112" i="11"/>
  <c r="A2067" i="11"/>
  <c r="A3280" i="11"/>
  <c r="A3737" i="11"/>
  <c r="E762" i="11"/>
  <c r="E3323" i="11"/>
  <c r="A21" i="11"/>
  <c r="A1325" i="11"/>
  <c r="A259" i="11"/>
  <c r="A2642" i="11"/>
  <c r="A2284" i="11"/>
  <c r="A1323" i="11"/>
  <c r="A2567" i="11"/>
  <c r="A3780" i="11"/>
  <c r="A3176" i="11"/>
  <c r="A3690" i="11"/>
  <c r="E3106" i="11"/>
  <c r="A516" i="11"/>
  <c r="A1079" i="11"/>
  <c r="A2201" i="11"/>
  <c r="A2491" i="11"/>
  <c r="A3100" i="11"/>
  <c r="A2670" i="11"/>
  <c r="A2943" i="11"/>
  <c r="A3589" i="11"/>
  <c r="A3951" i="11"/>
  <c r="A3954" i="11"/>
  <c r="U514" i="4"/>
  <c r="U533" i="4"/>
  <c r="U391" i="4"/>
  <c r="U656" i="4"/>
  <c r="U579" i="4"/>
  <c r="U1050" i="4"/>
  <c r="U1125" i="4"/>
  <c r="U1390" i="4"/>
  <c r="U846" i="4"/>
  <c r="U1417" i="4"/>
  <c r="U868" i="4"/>
  <c r="U1500" i="4"/>
  <c r="U227" i="4"/>
  <c r="U2139" i="4"/>
  <c r="U2364" i="4"/>
  <c r="U1773" i="4"/>
  <c r="U2741" i="4"/>
  <c r="U3134" i="4"/>
  <c r="U3239" i="4"/>
  <c r="U2526" i="4"/>
  <c r="U2640" i="4"/>
  <c r="E1391" i="11"/>
  <c r="E2937" i="11"/>
  <c r="A891" i="11"/>
  <c r="A1046" i="11"/>
  <c r="A1353" i="11"/>
  <c r="A3338" i="11"/>
  <c r="A2540" i="11"/>
  <c r="A3437" i="11"/>
  <c r="A2511" i="11"/>
  <c r="A3308" i="11"/>
  <c r="A3512" i="11"/>
  <c r="A3841" i="11"/>
  <c r="U282" i="4"/>
  <c r="U45" i="4"/>
  <c r="U159" i="4"/>
  <c r="U168" i="4"/>
  <c r="U1103" i="4"/>
  <c r="U105" i="4"/>
  <c r="U870" i="4"/>
  <c r="U883" i="4"/>
  <c r="U1763" i="4"/>
  <c r="U1988" i="4"/>
  <c r="U1790" i="4"/>
  <c r="U1991" i="4"/>
  <c r="U2241" i="4"/>
  <c r="E1918" i="11"/>
  <c r="E3053" i="11"/>
  <c r="E3667" i="11"/>
  <c r="A1086" i="11"/>
  <c r="A119" i="11"/>
  <c r="A3362" i="11"/>
  <c r="A1862" i="11"/>
  <c r="A3445" i="11"/>
  <c r="A2048" i="11"/>
  <c r="A3356" i="11"/>
  <c r="A3822" i="11"/>
  <c r="A3865" i="11"/>
  <c r="U34" i="4"/>
  <c r="U53" i="4"/>
  <c r="U494" i="4"/>
  <c r="U176" i="4"/>
  <c r="U813" i="4"/>
  <c r="U598" i="4"/>
  <c r="U1017" i="4"/>
  <c r="U785" i="4"/>
  <c r="U252" i="4"/>
  <c r="U1358" i="4"/>
  <c r="U1707" i="4"/>
  <c r="U1676" i="4"/>
  <c r="U1367" i="4"/>
  <c r="U1734" i="4"/>
  <c r="U1679" i="4"/>
  <c r="U1449" i="4"/>
  <c r="U2185" i="4"/>
  <c r="U2186" i="4"/>
  <c r="U2104" i="4"/>
  <c r="U2066" i="4"/>
  <c r="U2106" i="4"/>
  <c r="U1690" i="4"/>
  <c r="U2223" i="4"/>
  <c r="U1105" i="4"/>
  <c r="U3102" i="4"/>
  <c r="U2951" i="4"/>
  <c r="U2702" i="4"/>
  <c r="U2473" i="4"/>
  <c r="U1674" i="4"/>
  <c r="E845" i="11"/>
  <c r="E2993" i="11"/>
  <c r="E3554" i="11"/>
  <c r="A1573" i="11"/>
  <c r="A1664" i="11"/>
  <c r="A2938" i="11"/>
  <c r="A2026" i="11"/>
  <c r="A3477" i="11"/>
  <c r="A2439" i="11"/>
  <c r="A3684" i="11"/>
  <c r="A3727" i="11"/>
  <c r="E2598" i="11"/>
  <c r="E2911" i="11"/>
  <c r="A683" i="11"/>
  <c r="A462" i="11"/>
  <c r="A1338" i="11"/>
  <c r="A2034" i="11"/>
  <c r="E3993" i="11"/>
  <c r="A2614" i="11"/>
  <c r="A3255" i="11"/>
  <c r="A3805" i="11"/>
  <c r="A3760" i="11"/>
  <c r="E2064" i="11"/>
  <c r="E3923" i="11"/>
  <c r="A598" i="11"/>
  <c r="A1367" i="11"/>
  <c r="A2505" i="11"/>
  <c r="A2579" i="11"/>
  <c r="A2073" i="11"/>
  <c r="A3022" i="11"/>
  <c r="A1458" i="11"/>
  <c r="A3392" i="11"/>
  <c r="E1119" i="11"/>
  <c r="A58" i="11"/>
  <c r="A1374" i="11"/>
  <c r="A2450" i="11"/>
  <c r="A1865" i="11"/>
  <c r="A2663" i="11"/>
  <c r="A3790" i="11"/>
  <c r="A3634" i="11"/>
  <c r="E3016" i="11"/>
  <c r="A480" i="11"/>
  <c r="A801" i="11"/>
  <c r="A2099" i="11"/>
  <c r="A2075" i="11"/>
  <c r="A3726" i="11"/>
  <c r="A3930" i="11"/>
  <c r="E3059" i="11"/>
  <c r="A1053" i="11"/>
  <c r="A1002" i="11"/>
  <c r="A2100" i="11"/>
  <c r="A3311" i="11"/>
  <c r="A3240" i="11"/>
  <c r="A3891" i="11"/>
  <c r="A268" i="11"/>
  <c r="A1602" i="11"/>
  <c r="A2893" i="11"/>
  <c r="A3528" i="11"/>
  <c r="A3305" i="11"/>
  <c r="U155" i="4"/>
  <c r="U382" i="4"/>
  <c r="E50" i="11"/>
  <c r="E209" i="11"/>
  <c r="E1969" i="11"/>
  <c r="E1334" i="11"/>
  <c r="E3363" i="11"/>
  <c r="A987" i="11"/>
  <c r="E48" i="11"/>
  <c r="E2314" i="11"/>
  <c r="A332" i="11"/>
  <c r="A1934" i="11"/>
  <c r="A2214" i="11"/>
  <c r="E536" i="11"/>
  <c r="E727" i="11"/>
  <c r="E2005" i="11"/>
  <c r="E1602" i="11"/>
  <c r="E1342" i="11"/>
  <c r="E3074" i="11"/>
  <c r="E3930" i="11"/>
  <c r="E1620" i="11"/>
  <c r="E3068" i="11"/>
  <c r="E3242" i="11"/>
  <c r="E1848" i="11"/>
  <c r="E3659" i="11"/>
  <c r="A1005" i="11"/>
  <c r="A1512" i="11"/>
  <c r="A2771" i="11"/>
  <c r="A1990" i="11"/>
  <c r="E1309" i="11"/>
  <c r="E2273" i="11"/>
  <c r="E3239" i="11"/>
  <c r="A84" i="11"/>
  <c r="A1701" i="11"/>
  <c r="A960" i="11"/>
  <c r="A2658" i="11"/>
  <c r="A770" i="11"/>
  <c r="E884" i="11"/>
  <c r="E1838" i="11"/>
  <c r="A50" i="11"/>
  <c r="E1228" i="11"/>
  <c r="E3017" i="11"/>
  <c r="E3425" i="11"/>
  <c r="E2049" i="11"/>
  <c r="E2573" i="11"/>
  <c r="E1051" i="11"/>
  <c r="E2190" i="11"/>
  <c r="E3940" i="11"/>
  <c r="A771" i="11"/>
  <c r="A1022" i="11"/>
  <c r="A1536" i="11"/>
  <c r="A1258" i="11"/>
  <c r="E2133" i="11"/>
  <c r="E1916" i="11"/>
  <c r="E3700" i="11"/>
  <c r="A908" i="11"/>
  <c r="E424" i="11"/>
  <c r="E1427" i="11"/>
  <c r="E438" i="11"/>
  <c r="E2294" i="11"/>
  <c r="E3051" i="11"/>
  <c r="E590" i="11"/>
  <c r="E1643" i="11"/>
  <c r="E2940" i="11"/>
  <c r="A661" i="11"/>
  <c r="A1782" i="11"/>
  <c r="A3637" i="11"/>
  <c r="E1069" i="11"/>
  <c r="E1466" i="11"/>
  <c r="E493" i="11"/>
  <c r="E2063" i="11"/>
  <c r="E1925" i="11"/>
  <c r="E3475" i="11"/>
  <c r="E3498" i="11"/>
  <c r="E2288" i="11"/>
  <c r="E3421" i="11"/>
  <c r="E1737" i="11"/>
  <c r="E2244" i="11"/>
  <c r="A380" i="11"/>
  <c r="A1805" i="11"/>
  <c r="A2473" i="11"/>
  <c r="A1426" i="11"/>
  <c r="E1107" i="11"/>
  <c r="E1086" i="11"/>
  <c r="E2619" i="11"/>
  <c r="E3360" i="11"/>
  <c r="A70" i="11"/>
  <c r="A878" i="11"/>
  <c r="A1009" i="11"/>
  <c r="A1486" i="11"/>
  <c r="A3277" i="11"/>
  <c r="E1271" i="11"/>
  <c r="E3357" i="11"/>
  <c r="E2913" i="11"/>
  <c r="E1632" i="11"/>
  <c r="E3276" i="11"/>
  <c r="E1459" i="11"/>
  <c r="E2784" i="11"/>
  <c r="E3270" i="11"/>
  <c r="E940" i="11"/>
  <c r="E3301" i="11"/>
  <c r="E3974" i="11"/>
  <c r="A1356" i="11"/>
  <c r="A791" i="11"/>
  <c r="A1289" i="11"/>
  <c r="A2530" i="11"/>
  <c r="E1897" i="11"/>
  <c r="E3574" i="11"/>
  <c r="E3703" i="11"/>
  <c r="A1308" i="11"/>
  <c r="A1327" i="11"/>
  <c r="A841" i="11"/>
  <c r="E234" i="11"/>
  <c r="E2584" i="11"/>
  <c r="E3720" i="11"/>
  <c r="A13" i="11"/>
  <c r="A717" i="11"/>
  <c r="A1431" i="11"/>
  <c r="A1806" i="11"/>
  <c r="E1018" i="11"/>
  <c r="E3465" i="11"/>
  <c r="A747" i="11"/>
  <c r="A624" i="11"/>
  <c r="A2106" i="11"/>
  <c r="A2524" i="11"/>
  <c r="A2092" i="11"/>
  <c r="A1414" i="11"/>
  <c r="A2920" i="11"/>
  <c r="A3777" i="11"/>
  <c r="E1547" i="11"/>
  <c r="E2893" i="11"/>
  <c r="E3767" i="11"/>
  <c r="A710" i="11"/>
  <c r="A1760" i="11"/>
  <c r="A3466" i="11"/>
  <c r="A2062" i="11"/>
  <c r="A1866" i="11"/>
  <c r="A2487" i="11"/>
  <c r="A2720" i="11"/>
  <c r="A3751" i="11"/>
  <c r="A3978" i="11"/>
  <c r="E1162" i="11"/>
  <c r="E3249" i="11"/>
  <c r="A643" i="11"/>
  <c r="A538" i="11"/>
  <c r="A994" i="11"/>
  <c r="A2419" i="11"/>
  <c r="A3060" i="11"/>
  <c r="A2870" i="11"/>
  <c r="A3151" i="11"/>
  <c r="A2600" i="11"/>
  <c r="A3704" i="11"/>
  <c r="A3859" i="11"/>
  <c r="E2261" i="11"/>
  <c r="A940" i="11"/>
  <c r="A728" i="11"/>
  <c r="A2442" i="11"/>
  <c r="A3123" i="11"/>
  <c r="A2749" i="11"/>
  <c r="A3142" i="11"/>
  <c r="A1857" i="11"/>
  <c r="A2856" i="11"/>
  <c r="A3132" i="11"/>
  <c r="A3651" i="11"/>
  <c r="U179" i="4"/>
  <c r="U206" i="4"/>
  <c r="U903" i="4"/>
  <c r="U145" i="4"/>
  <c r="U651" i="4"/>
  <c r="U1306" i="4"/>
  <c r="U339" i="4"/>
  <c r="U1000" i="4"/>
  <c r="U1708" i="4"/>
  <c r="U1065" i="4"/>
  <c r="U1711" i="4"/>
  <c r="U185" i="4"/>
  <c r="U2218" i="4"/>
  <c r="U2395" i="4"/>
  <c r="U2141" i="4"/>
  <c r="U2150" i="4"/>
  <c r="U1717" i="4"/>
  <c r="U2295" i="4"/>
  <c r="U2736" i="4"/>
  <c r="U2809" i="4"/>
  <c r="E342" i="11"/>
  <c r="E1938" i="11"/>
  <c r="A59" i="11"/>
  <c r="A996" i="11"/>
  <c r="A1927" i="11"/>
  <c r="A2305" i="11"/>
  <c r="A2547" i="11"/>
  <c r="A642" i="11"/>
  <c r="A2734" i="11"/>
  <c r="A2983" i="11"/>
  <c r="A3621" i="11"/>
  <c r="A3999" i="11"/>
  <c r="A4002" i="11"/>
  <c r="U538" i="4"/>
  <c r="U557" i="4"/>
  <c r="U415" i="4"/>
  <c r="U680" i="4"/>
  <c r="U622" i="4"/>
  <c r="U1074" i="4"/>
  <c r="U1149" i="4"/>
  <c r="U1414" i="4"/>
  <c r="U964" i="4"/>
  <c r="U1456" i="4"/>
  <c r="U981" i="4"/>
  <c r="U1532" i="4"/>
  <c r="U955" i="4"/>
  <c r="E2054" i="11"/>
  <c r="A297" i="11"/>
  <c r="A1060" i="11"/>
  <c r="A967" i="11"/>
  <c r="A2321" i="11"/>
  <c r="A1886" i="11"/>
  <c r="A706" i="11"/>
  <c r="A2110" i="11"/>
  <c r="A2991" i="11"/>
  <c r="A3876" i="11"/>
  <c r="A2296" i="11"/>
  <c r="A3552" i="11"/>
  <c r="U546" i="4"/>
  <c r="U309" i="4"/>
  <c r="U423" i="4"/>
  <c r="U432" i="4"/>
  <c r="U492" i="4"/>
  <c r="U970" i="4"/>
  <c r="U1274" i="4"/>
  <c r="U1093" i="4"/>
  <c r="U798" i="4"/>
  <c r="U845" i="4"/>
  <c r="U643" i="4"/>
  <c r="U1932" i="4"/>
  <c r="U973" i="4"/>
  <c r="U667" i="4"/>
  <c r="U1935" i="4"/>
  <c r="U1737" i="4"/>
  <c r="U2441" i="4"/>
  <c r="U2442" i="4"/>
  <c r="U2363" i="4"/>
  <c r="U2332" i="4"/>
  <c r="U2365" i="4"/>
  <c r="U2117" i="4"/>
  <c r="U2707" i="4"/>
  <c r="U2571" i="4"/>
  <c r="U2167" i="4"/>
  <c r="U3207" i="4"/>
  <c r="U2960" i="4"/>
  <c r="U2777" i="4"/>
  <c r="U2603" i="4"/>
  <c r="E1956" i="11"/>
  <c r="E3648" i="11"/>
  <c r="A442" i="11"/>
  <c r="A231" i="11"/>
  <c r="A1545" i="11"/>
  <c r="A1913" i="11"/>
  <c r="A3068" i="11"/>
  <c r="A2502" i="11"/>
  <c r="A3183" i="11"/>
  <c r="A3733" i="11"/>
  <c r="A3712" i="11"/>
  <c r="E2954" i="11"/>
  <c r="A106" i="11"/>
  <c r="A1388" i="11"/>
  <c r="A2135" i="11"/>
  <c r="A3273" i="11"/>
  <c r="A3059" i="11"/>
  <c r="A2557" i="11"/>
  <c r="A1561" i="11"/>
  <c r="A2049" i="11"/>
  <c r="A3798" i="11"/>
  <c r="E68" i="11"/>
  <c r="E2596" i="11"/>
  <c r="E3982" i="11"/>
  <c r="A949" i="11"/>
  <c r="A1120" i="11"/>
  <c r="A2386" i="11"/>
  <c r="A1379" i="11"/>
  <c r="A3085" i="11"/>
  <c r="A2148" i="11"/>
  <c r="A3372" i="11"/>
  <c r="A3409" i="11"/>
  <c r="E1912" i="11"/>
  <c r="E3820" i="11"/>
  <c r="A872" i="11"/>
  <c r="A2235" i="11"/>
  <c r="A568" i="11"/>
  <c r="A1830" i="11"/>
  <c r="A3451" i="11"/>
  <c r="A3611" i="11"/>
  <c r="E3164" i="11"/>
  <c r="A1421" i="11"/>
  <c r="A1974" i="11"/>
  <c r="A2269" i="11"/>
  <c r="A3423" i="11"/>
  <c r="A3541" i="11"/>
  <c r="A3980" i="11"/>
  <c r="E3813" i="11"/>
  <c r="A1111" i="11"/>
  <c r="A1822" i="11"/>
  <c r="A1852" i="11"/>
  <c r="A3660" i="11"/>
  <c r="A3761" i="11"/>
  <c r="E1991" i="11"/>
  <c r="A87" i="11"/>
  <c r="A3554" i="11"/>
  <c r="A1106" i="11"/>
  <c r="A3855" i="11"/>
  <c r="U178" i="4"/>
  <c r="U141" i="4"/>
  <c r="U207" i="4"/>
  <c r="E488" i="11"/>
  <c r="E129" i="11"/>
  <c r="E854" i="11"/>
  <c r="E2319" i="11"/>
  <c r="E3865" i="11"/>
  <c r="E782" i="11"/>
  <c r="E1739" i="11"/>
  <c r="E1980" i="11"/>
  <c r="A853" i="11"/>
  <c r="A2458" i="11"/>
  <c r="A3701" i="11"/>
  <c r="E1197" i="11"/>
  <c r="E1522" i="11"/>
  <c r="E2161" i="11"/>
  <c r="E2151" i="11"/>
  <c r="E2262" i="11"/>
  <c r="E2192" i="11"/>
  <c r="E252" i="11"/>
  <c r="E1820" i="11"/>
  <c r="E3501" i="11"/>
  <c r="E1480" i="11"/>
  <c r="E2588" i="11"/>
  <c r="E3856" i="11"/>
  <c r="A511" i="11"/>
  <c r="A2545" i="11"/>
  <c r="A1594" i="11"/>
  <c r="E1285" i="11"/>
  <c r="E1627" i="11"/>
  <c r="E2723" i="11"/>
  <c r="E3345" i="11"/>
  <c r="A210" i="11"/>
  <c r="A1174" i="11"/>
  <c r="A1122" i="11"/>
  <c r="A1630" i="11"/>
  <c r="A3349" i="11"/>
  <c r="E1454" i="11"/>
  <c r="E2997" i="11"/>
  <c r="E739" i="11"/>
  <c r="E2000" i="11"/>
  <c r="E3404" i="11"/>
  <c r="E489" i="11"/>
  <c r="E2912" i="11"/>
  <c r="E3406" i="11"/>
  <c r="E1758" i="11"/>
  <c r="E3517" i="11"/>
  <c r="A76" i="11"/>
  <c r="A669" i="11"/>
  <c r="A895" i="11"/>
  <c r="A1393" i="11"/>
  <c r="A2626" i="11"/>
  <c r="E2265" i="11"/>
  <c r="E2959" i="11"/>
  <c r="E3999" i="11"/>
  <c r="A1500" i="11"/>
  <c r="A1519" i="11"/>
  <c r="A945" i="11"/>
  <c r="E731" i="11"/>
  <c r="E2737" i="11"/>
  <c r="E2621" i="11"/>
  <c r="A133" i="11"/>
  <c r="A1309" i="11"/>
  <c r="A1527" i="11"/>
  <c r="A2077" i="11"/>
  <c r="E442" i="11"/>
  <c r="E3817" i="11"/>
  <c r="A1291" i="11"/>
  <c r="A768" i="11"/>
  <c r="A2258" i="11"/>
  <c r="A2724" i="11"/>
  <c r="A2294" i="11"/>
  <c r="A1587" i="11"/>
  <c r="A3670" i="11"/>
  <c r="A3857" i="11"/>
  <c r="E634" i="11"/>
  <c r="E3062" i="11"/>
  <c r="E3983" i="11"/>
  <c r="A854" i="11"/>
  <c r="A1920" i="11"/>
  <c r="A3562" i="11"/>
  <c r="A2268" i="11"/>
  <c r="A2019" i="11"/>
  <c r="A2559" i="11"/>
  <c r="A3358" i="11"/>
  <c r="A3823" i="11"/>
  <c r="A2640" i="11"/>
  <c r="E2447" i="11"/>
  <c r="E3665" i="11"/>
  <c r="A843" i="11"/>
  <c r="A1343" i="11"/>
  <c r="A1588" i="11"/>
  <c r="A2507" i="11"/>
  <c r="A555" i="11"/>
  <c r="A2942" i="11"/>
  <c r="A3303" i="11"/>
  <c r="A3172" i="11"/>
  <c r="A3776" i="11"/>
  <c r="A4003" i="11"/>
  <c r="E3492" i="11"/>
  <c r="A1156" i="11"/>
  <c r="A944" i="11"/>
  <c r="A2698" i="11"/>
  <c r="A3267" i="11"/>
  <c r="A2901" i="11"/>
  <c r="A1234" i="11"/>
  <c r="A2021" i="11"/>
  <c r="A3360" i="11"/>
  <c r="A3427" i="11"/>
  <c r="A3763" i="11"/>
  <c r="U36" i="4"/>
  <c r="U270" i="4"/>
  <c r="U967" i="4"/>
  <c r="U363" i="4"/>
  <c r="U753" i="4"/>
  <c r="U1370" i="4"/>
  <c r="U508" i="4"/>
  <c r="U1139" i="4"/>
  <c r="U1772" i="4"/>
  <c r="U1188" i="4"/>
  <c r="U1775" i="4"/>
  <c r="U1281" i="4"/>
  <c r="U2282" i="4"/>
  <c r="U2459" i="4"/>
  <c r="U2205" i="4"/>
  <c r="U2214" i="4"/>
  <c r="U2128" i="4"/>
  <c r="U2502" i="4"/>
  <c r="U2800" i="4"/>
  <c r="U2873" i="4"/>
  <c r="E440" i="11"/>
  <c r="E2627" i="11"/>
  <c r="E3637" i="11"/>
  <c r="A1252" i="11"/>
  <c r="E3629" i="11"/>
  <c r="A2561" i="11"/>
  <c r="A2715" i="11"/>
  <c r="A1491" i="11"/>
  <c r="A2838" i="11"/>
  <c r="A3103" i="11"/>
  <c r="A3741" i="11"/>
  <c r="A3064" i="11"/>
  <c r="A3140" i="11"/>
  <c r="U602" i="4"/>
  <c r="U38" i="4"/>
  <c r="U479" i="4"/>
  <c r="U744" i="4"/>
  <c r="U725" i="4"/>
  <c r="U1138" i="4"/>
  <c r="U1213" i="4"/>
  <c r="U1478" i="4"/>
  <c r="U1124" i="4"/>
  <c r="U1546" i="4"/>
  <c r="U1131" i="4"/>
  <c r="U1601" i="4"/>
  <c r="U1439" i="4"/>
  <c r="E2747" i="11"/>
  <c r="E3370" i="11"/>
  <c r="A1284" i="11"/>
  <c r="A1215" i="11"/>
  <c r="A2593" i="11"/>
  <c r="A2089" i="11"/>
  <c r="A1514" i="11"/>
  <c r="A2286" i="11"/>
  <c r="A3111" i="11"/>
  <c r="A2848" i="11"/>
  <c r="A3198" i="11"/>
  <c r="A3666" i="11"/>
  <c r="U610" i="4"/>
  <c r="U373" i="4"/>
  <c r="U487" i="4"/>
  <c r="U496" i="4"/>
  <c r="U636" i="4"/>
  <c r="U169" i="4"/>
  <c r="U1338" i="4"/>
  <c r="U1157" i="4"/>
  <c r="U893" i="4"/>
  <c r="U1075" i="4"/>
  <c r="U1001" i="4"/>
  <c r="U1996" i="4"/>
  <c r="U1129" i="4"/>
  <c r="U1018" i="4"/>
  <c r="U1999" i="4"/>
  <c r="U1052" i="4"/>
  <c r="E780" i="11"/>
  <c r="E385" i="11"/>
  <c r="E33" i="11"/>
  <c r="E2543" i="11"/>
  <c r="A72" i="11"/>
  <c r="E815" i="11"/>
  <c r="E1851" i="11"/>
  <c r="E2862" i="11"/>
  <c r="A1109" i="11"/>
  <c r="A2522" i="11"/>
  <c r="A2288" i="11"/>
  <c r="E840" i="11"/>
  <c r="E172" i="11"/>
  <c r="E1832" i="11"/>
  <c r="E1830" i="11"/>
  <c r="E2390" i="11"/>
  <c r="E3373" i="11"/>
  <c r="E278" i="11"/>
  <c r="E2625" i="11"/>
  <c r="E3581" i="11"/>
  <c r="E1979" i="11"/>
  <c r="E2804" i="11"/>
  <c r="E3943" i="11"/>
  <c r="A774" i="11"/>
  <c r="A2841" i="11"/>
  <c r="A1825" i="11"/>
  <c r="E1541" i="11"/>
  <c r="E1805" i="11"/>
  <c r="E2170" i="11"/>
  <c r="E3897" i="11"/>
  <c r="A1283" i="11"/>
  <c r="A1246" i="11"/>
  <c r="A1858" i="11"/>
  <c r="A1746" i="11"/>
  <c r="A3421" i="11"/>
  <c r="E1975" i="11"/>
  <c r="E3190" i="11"/>
  <c r="E356" i="11"/>
  <c r="E2521" i="11"/>
  <c r="E3564" i="11"/>
  <c r="E469" i="11"/>
  <c r="E1834" i="11"/>
  <c r="E3566" i="11"/>
  <c r="E1474" i="11"/>
  <c r="E3383" i="11"/>
  <c r="A196" i="11"/>
  <c r="A765" i="11"/>
  <c r="A991" i="11"/>
  <c r="A1489" i="11"/>
  <c r="A2818" i="11"/>
  <c r="E2729" i="11"/>
  <c r="E3487" i="11"/>
  <c r="A221" i="11"/>
  <c r="E3953" i="11"/>
  <c r="A1615" i="11"/>
  <c r="A1529" i="11"/>
  <c r="E21" i="11"/>
  <c r="E1873" i="11"/>
  <c r="E3962" i="11"/>
  <c r="A237" i="11"/>
  <c r="A1501" i="11"/>
  <c r="A1623" i="11"/>
  <c r="A2193" i="11"/>
  <c r="E1698" i="11"/>
  <c r="E3850" i="11"/>
  <c r="A342" i="11"/>
  <c r="A1080" i="11"/>
  <c r="A2594" i="11"/>
  <c r="A2812" i="11"/>
  <c r="A2758" i="11"/>
  <c r="A1702" i="11"/>
  <c r="A3742" i="11"/>
  <c r="A3384" i="11"/>
  <c r="E1665" i="11"/>
  <c r="E3463" i="11"/>
  <c r="A173" i="11"/>
  <c r="A1006" i="11"/>
  <c r="A464" i="11"/>
  <c r="A1010" i="11"/>
  <c r="A2364" i="11"/>
  <c r="A2230" i="11"/>
  <c r="A2631" i="11"/>
  <c r="A3483" i="11"/>
  <c r="A3332" i="11"/>
  <c r="A3164" i="11"/>
  <c r="E1946" i="11"/>
  <c r="A273" i="11"/>
  <c r="A1011" i="11"/>
  <c r="A1487" i="11"/>
  <c r="A1844" i="11"/>
  <c r="A2611" i="11"/>
  <c r="A1582" i="11"/>
  <c r="A3014" i="11"/>
  <c r="A3375" i="11"/>
  <c r="A3473" i="11"/>
  <c r="A3856" i="11"/>
  <c r="A3956" i="11"/>
  <c r="E3309" i="11"/>
  <c r="A1420" i="11"/>
  <c r="A1208" i="11"/>
  <c r="A2890" i="11"/>
  <c r="E3929" i="11"/>
  <c r="A3061" i="11"/>
  <c r="A1611" i="11"/>
  <c r="A2168" i="11"/>
  <c r="A3529" i="11"/>
  <c r="A3569" i="11"/>
  <c r="A3875" i="11"/>
  <c r="U100" i="4"/>
  <c r="U334" i="4"/>
  <c r="U16" i="4"/>
  <c r="U532" i="4"/>
  <c r="U854" i="4"/>
  <c r="U1434" i="4"/>
  <c r="U645" i="4"/>
  <c r="U1248" i="4"/>
  <c r="U1836" i="4"/>
  <c r="U1291" i="4"/>
  <c r="U1839" i="4"/>
  <c r="U1613" i="4"/>
  <c r="U2346" i="4"/>
  <c r="U835" i="4"/>
  <c r="U2269" i="4"/>
  <c r="U2278" i="4"/>
  <c r="U2384" i="4"/>
  <c r="U2582" i="4"/>
  <c r="U2864" i="4"/>
  <c r="U2937" i="4"/>
  <c r="E1251" i="11"/>
  <c r="E2227" i="11"/>
  <c r="A36" i="11"/>
  <c r="A1532" i="11"/>
  <c r="A514" i="11"/>
  <c r="A2793" i="11"/>
  <c r="A2867" i="11"/>
  <c r="A1774" i="11"/>
  <c r="A2958" i="11"/>
  <c r="A3207" i="11"/>
  <c r="A3853" i="11"/>
  <c r="A3396" i="11"/>
  <c r="A3417" i="11"/>
  <c r="U666" i="4"/>
  <c r="U102" i="4"/>
  <c r="U543" i="4"/>
  <c r="U808" i="4"/>
  <c r="U828" i="4"/>
  <c r="U1202" i="4"/>
  <c r="U1277" i="4"/>
  <c r="U244" i="4"/>
  <c r="U1236" i="4"/>
  <c r="U524" i="4"/>
  <c r="U1241" i="4"/>
  <c r="U1665" i="4"/>
  <c r="U1680" i="4"/>
  <c r="E2372" i="11"/>
  <c r="A34" i="11"/>
  <c r="A1540" i="11"/>
  <c r="A1455" i="11"/>
  <c r="A2817" i="11"/>
  <c r="A2251" i="11"/>
  <c r="A1801" i="11"/>
  <c r="A2446" i="11"/>
  <c r="A3239" i="11"/>
  <c r="A3326" i="11"/>
  <c r="A3425" i="11"/>
  <c r="A3786" i="11"/>
  <c r="U674" i="4"/>
  <c r="U437" i="4"/>
  <c r="U551" i="4"/>
  <c r="U560" i="4"/>
  <c r="U739" i="4"/>
  <c r="U371" i="4"/>
  <c r="U1402" i="4"/>
  <c r="U1221" i="4"/>
  <c r="U966" i="4"/>
  <c r="U1196" i="4"/>
  <c r="U1140" i="4"/>
  <c r="U2060" i="4"/>
  <c r="U1240" i="4"/>
  <c r="U1147" i="4"/>
  <c r="U2063" i="4"/>
  <c r="U1487" i="4"/>
  <c r="U1489" i="4"/>
  <c r="U821" i="4"/>
  <c r="U2491" i="4"/>
  <c r="U869" i="4"/>
  <c r="U2493" i="4"/>
  <c r="U2246" i="4"/>
  <c r="U2837" i="4"/>
  <c r="U2718" i="4"/>
  <c r="U2544" i="4"/>
  <c r="U3335" i="4"/>
  <c r="E1036" i="11"/>
  <c r="E1151" i="11"/>
  <c r="E417" i="11"/>
  <c r="E2687" i="11"/>
  <c r="A73" i="11"/>
  <c r="E653" i="11"/>
  <c r="E281" i="11"/>
  <c r="E2201" i="11"/>
  <c r="A230" i="11"/>
  <c r="A3098" i="11"/>
  <c r="A3540" i="11"/>
  <c r="E1594" i="11"/>
  <c r="E45" i="11"/>
  <c r="E26" i="11"/>
  <c r="E154" i="11"/>
  <c r="E2638" i="11"/>
  <c r="E3453" i="11"/>
  <c r="E534" i="11"/>
  <c r="E2713" i="11"/>
  <c r="E3838" i="11"/>
  <c r="E1289" i="11"/>
  <c r="E2991" i="11"/>
  <c r="A373" i="11"/>
  <c r="A918" i="11"/>
  <c r="A2985" i="11"/>
  <c r="A2716" i="11"/>
  <c r="E405" i="11"/>
  <c r="E2189" i="11"/>
  <c r="E2902" i="11"/>
  <c r="E3786" i="11"/>
  <c r="A176" i="11"/>
  <c r="A334" i="11"/>
  <c r="A2059" i="11"/>
  <c r="A2371" i="11"/>
  <c r="A1410" i="11"/>
  <c r="E1444" i="11"/>
  <c r="E2477" i="11"/>
  <c r="E237" i="11"/>
  <c r="E2681" i="11"/>
  <c r="E3398" i="11"/>
  <c r="E1071" i="11"/>
  <c r="E2078" i="11"/>
  <c r="E2741" i="11"/>
  <c r="E1903" i="11"/>
  <c r="E2044" i="11"/>
  <c r="A308" i="11"/>
  <c r="A869" i="11"/>
  <c r="A1183" i="11"/>
  <c r="A1250" i="11"/>
  <c r="A3010" i="11"/>
  <c r="E2168" i="11"/>
  <c r="E2885" i="11"/>
  <c r="A333" i="11"/>
  <c r="A901" i="11"/>
  <c r="A1711" i="11"/>
  <c r="A738" i="11"/>
  <c r="E1491" i="11"/>
  <c r="E2216" i="11"/>
  <c r="E3634" i="11"/>
  <c r="A349" i="11"/>
  <c r="A1597" i="11"/>
  <c r="A1919" i="11"/>
  <c r="A2281" i="11"/>
  <c r="E2051" i="11"/>
  <c r="E3812" i="11"/>
  <c r="A788" i="11"/>
  <c r="A1240" i="11"/>
  <c r="A3234" i="11"/>
  <c r="A2916" i="11"/>
  <c r="A2830" i="11"/>
  <c r="A2328" i="11"/>
  <c r="A3814" i="11"/>
  <c r="A3497" i="11"/>
  <c r="E1438" i="11"/>
  <c r="E3013" i="11"/>
  <c r="A525" i="11"/>
  <c r="A1182" i="11"/>
  <c r="A689" i="11"/>
  <c r="A1668" i="11"/>
  <c r="A2468" i="11"/>
  <c r="A2326" i="11"/>
  <c r="A2999" i="11"/>
  <c r="A3565" i="11"/>
  <c r="A3464" i="11"/>
  <c r="A3707" i="11"/>
  <c r="E2512" i="11"/>
  <c r="A513" i="11"/>
  <c r="A1187" i="11"/>
  <c r="A1655" i="11"/>
  <c r="A2225" i="11"/>
  <c r="A2707" i="11"/>
  <c r="A1737" i="11"/>
  <c r="A274" i="11"/>
  <c r="A3447" i="11"/>
  <c r="A3557" i="11"/>
  <c r="A3414" i="11"/>
  <c r="A3996" i="11"/>
  <c r="E3272" i="11"/>
  <c r="A266" i="11"/>
  <c r="A1432" i="11"/>
  <c r="A3106" i="11"/>
  <c r="A1467" i="11"/>
  <c r="A3229" i="11"/>
  <c r="A1790" i="11"/>
  <c r="A2392" i="11"/>
  <c r="A3646" i="11"/>
  <c r="A3689" i="11"/>
  <c r="A3987" i="11"/>
  <c r="U164" i="4"/>
  <c r="U398" i="4"/>
  <c r="U80" i="4"/>
  <c r="U660" i="4"/>
  <c r="U933" i="4"/>
  <c r="U1498" i="4"/>
  <c r="U748" i="4"/>
  <c r="U1351" i="4"/>
  <c r="U1900" i="4"/>
  <c r="U1393" i="4"/>
  <c r="U1903" i="4"/>
  <c r="U1778" i="4"/>
  <c r="U2410" i="4"/>
  <c r="U1400" i="4"/>
  <c r="U2333" i="4"/>
  <c r="U2342" i="4"/>
  <c r="U2532" i="4"/>
  <c r="U2655" i="4"/>
  <c r="U2928" i="4"/>
  <c r="U3001" i="4"/>
  <c r="E274" i="11"/>
  <c r="E2892" i="11"/>
  <c r="A324" i="11"/>
  <c r="A407" i="11"/>
  <c r="A792" i="11"/>
  <c r="A3041" i="11"/>
  <c r="A3019" i="11"/>
  <c r="A2000" i="11"/>
  <c r="A3070" i="11"/>
  <c r="A3327" i="11"/>
  <c r="A2280" i="11"/>
  <c r="A3568" i="11"/>
  <c r="A3579" i="11"/>
  <c r="U730" i="4"/>
  <c r="U166" i="4"/>
  <c r="U607" i="4"/>
  <c r="U872" i="4"/>
  <c r="U914" i="4"/>
  <c r="U1266" i="4"/>
  <c r="U1341" i="4"/>
  <c r="U795" i="4"/>
  <c r="U1339" i="4"/>
  <c r="U937" i="4"/>
  <c r="U1344" i="4"/>
  <c r="U1729" i="4"/>
  <c r="E491" i="11"/>
  <c r="E2956" i="11"/>
  <c r="E3675" i="11"/>
  <c r="A432" i="11"/>
  <c r="A1695" i="11"/>
  <c r="A3081" i="11"/>
  <c r="A2427" i="11"/>
  <c r="A2045" i="11"/>
  <c r="A2590" i="11"/>
  <c r="A3343" i="11"/>
  <c r="A3519" i="11"/>
  <c r="A3576" i="11"/>
  <c r="A3890" i="11"/>
  <c r="U738" i="4"/>
  <c r="U501" i="4"/>
  <c r="U615" i="4"/>
  <c r="U624" i="4"/>
  <c r="U841" i="4"/>
  <c r="U540" i="4"/>
  <c r="U1466" i="4"/>
  <c r="U1285" i="4"/>
  <c r="U1038" i="4"/>
  <c r="U1299" i="4"/>
  <c r="U1249" i="4"/>
  <c r="U2124" i="4"/>
  <c r="U1343" i="4"/>
  <c r="U1255" i="4"/>
  <c r="U628" i="4"/>
  <c r="U1698" i="4"/>
  <c r="U1701" i="4"/>
  <c r="U1396" i="4"/>
  <c r="U1195" i="4"/>
  <c r="U1409" i="4"/>
  <c r="U2557" i="4"/>
  <c r="U2310" i="4"/>
  <c r="U2901" i="4"/>
  <c r="U2782" i="4"/>
  <c r="U2618" i="4"/>
  <c r="U1873" i="4"/>
  <c r="U3152" i="4"/>
  <c r="U2969" i="4"/>
  <c r="U2810" i="4"/>
  <c r="E2449" i="11"/>
  <c r="A313" i="11"/>
  <c r="A836" i="11"/>
  <c r="A1551" i="11"/>
  <c r="A2737" i="11"/>
  <c r="A2683" i="11"/>
  <c r="A2221" i="11"/>
  <c r="A3118" i="11"/>
  <c r="A1665" i="11"/>
  <c r="A3539" i="11"/>
  <c r="E751" i="11"/>
  <c r="E3055" i="11"/>
  <c r="A388" i="11"/>
  <c r="A1341" i="11"/>
  <c r="A1424" i="11"/>
  <c r="A2706" i="11"/>
  <c r="A1811" i="11"/>
  <c r="A3325" i="11"/>
  <c r="A2319" i="11"/>
  <c r="A3572" i="11"/>
  <c r="A3623" i="11"/>
  <c r="E1682" i="11"/>
  <c r="E3009" i="11"/>
  <c r="A309" i="11"/>
  <c r="A370" i="11"/>
  <c r="A554" i="11"/>
  <c r="A3394" i="11"/>
  <c r="A2444" i="11"/>
  <c r="A1777" i="11"/>
  <c r="A2727" i="11"/>
  <c r="A2592" i="11"/>
  <c r="A2424" i="11"/>
  <c r="E3300" i="11"/>
  <c r="A1092" i="11"/>
  <c r="A1065" i="11"/>
  <c r="A3411" i="11"/>
  <c r="A2766" i="11"/>
  <c r="A3732" i="11"/>
  <c r="A3452" i="11"/>
  <c r="E180" i="11"/>
  <c r="A345" i="11"/>
  <c r="A759" i="11"/>
  <c r="A1346" i="11"/>
  <c r="A1494" i="11"/>
  <c r="E1588" i="11"/>
  <c r="E1992" i="11"/>
  <c r="E147" i="11"/>
  <c r="E3826" i="11"/>
  <c r="A1699" i="11"/>
  <c r="E990" i="11"/>
  <c r="E994" i="11"/>
  <c r="E2001" i="11"/>
  <c r="E2011" i="11"/>
  <c r="E3888" i="11"/>
  <c r="E3192" i="11"/>
  <c r="A1368" i="11"/>
  <c r="A1515" i="11"/>
  <c r="E2760" i="11"/>
  <c r="A35" i="11"/>
  <c r="A591" i="11"/>
  <c r="A2532" i="11"/>
  <c r="E2346" i="11"/>
  <c r="E1399" i="11"/>
  <c r="E3078" i="11"/>
  <c r="E2492" i="11"/>
  <c r="E2338" i="11"/>
  <c r="A327" i="11"/>
  <c r="A864" i="11"/>
  <c r="E1729" i="11"/>
  <c r="E3980" i="11"/>
  <c r="A670" i="11"/>
  <c r="A2857" i="11"/>
  <c r="E2344" i="11"/>
  <c r="A20" i="11"/>
  <c r="E3604" i="11"/>
  <c r="A2481" i="11"/>
  <c r="E3107" i="11"/>
  <c r="A942" i="11"/>
  <c r="A2052" i="11"/>
  <c r="A1969" i="11"/>
  <c r="A3685" i="11"/>
  <c r="A3874" i="11"/>
  <c r="E3496" i="11"/>
  <c r="A685" i="11"/>
  <c r="A2689" i="11"/>
  <c r="A1876" i="11"/>
  <c r="A2343" i="11"/>
  <c r="A3424" i="11"/>
  <c r="A3923" i="11"/>
  <c r="E3711" i="11"/>
  <c r="A523" i="11"/>
  <c r="A2498" i="11"/>
  <c r="A2925" i="11"/>
  <c r="A3079" i="11"/>
  <c r="A3348" i="11"/>
  <c r="E1290" i="11"/>
  <c r="A885" i="11"/>
  <c r="A2713" i="11"/>
  <c r="A2940" i="11"/>
  <c r="A2591" i="11"/>
  <c r="A3925" i="11"/>
  <c r="A2832" i="11"/>
  <c r="U149" i="4"/>
  <c r="U144" i="4"/>
  <c r="U789" i="4"/>
  <c r="U1061" i="4"/>
  <c r="U1803" i="4"/>
  <c r="U809" i="4"/>
  <c r="U1577" i="4"/>
  <c r="U1192" i="4"/>
  <c r="U2397" i="4"/>
  <c r="U2869" i="4"/>
  <c r="U3175" i="4"/>
  <c r="U2240" i="4"/>
  <c r="E2746" i="11"/>
  <c r="A1211" i="11"/>
  <c r="A1528" i="11"/>
  <c r="A3163" i="11"/>
  <c r="A1635" i="11"/>
  <c r="A2776" i="11"/>
  <c r="A3487" i="11"/>
  <c r="U474" i="4"/>
  <c r="U223" i="4"/>
  <c r="U596" i="4"/>
  <c r="U1330" i="4"/>
  <c r="U1030" i="4"/>
  <c r="U1924" i="4"/>
  <c r="U1799" i="4"/>
  <c r="U2433" i="4"/>
  <c r="E3753" i="11"/>
  <c r="A1269" i="11"/>
  <c r="A682" i="11"/>
  <c r="A2252" i="11"/>
  <c r="A1867" i="11"/>
  <c r="A3448" i="11"/>
  <c r="A3368" i="11"/>
  <c r="U117" i="4"/>
  <c r="U807" i="4"/>
  <c r="U923" i="4"/>
  <c r="U1146" i="4"/>
  <c r="U1541" i="4"/>
  <c r="U1504" i="4"/>
  <c r="U1868" i="4"/>
  <c r="U1798" i="4"/>
  <c r="U1244" i="4"/>
  <c r="U1057" i="4"/>
  <c r="U2022" i="4"/>
  <c r="U2396" i="4"/>
  <c r="U1464" i="4"/>
  <c r="U2773" i="4"/>
  <c r="U3038" i="4"/>
  <c r="U3271" i="4"/>
  <c r="U1942" i="4"/>
  <c r="U2368" i="4"/>
  <c r="E2792" i="11"/>
  <c r="E3626" i="11"/>
  <c r="A654" i="11"/>
  <c r="A2345" i="11"/>
  <c r="A543" i="11"/>
  <c r="A1980" i="11"/>
  <c r="A922" i="11"/>
  <c r="A3174" i="11"/>
  <c r="E3120" i="11"/>
  <c r="E3875" i="11"/>
  <c r="A838" i="11"/>
  <c r="A2497" i="11"/>
  <c r="A1315" i="11"/>
  <c r="A2065" i="11"/>
  <c r="A1394" i="11"/>
  <c r="A3393" i="11"/>
  <c r="E2614" i="11"/>
  <c r="A138" i="11"/>
  <c r="A1821" i="11"/>
  <c r="A1523" i="11"/>
  <c r="A3075" i="11"/>
  <c r="A1034" i="11"/>
  <c r="A3271" i="11"/>
  <c r="A3830" i="11"/>
  <c r="E2812" i="11"/>
  <c r="A1669" i="11"/>
  <c r="A3450" i="11"/>
  <c r="A2398" i="11"/>
  <c r="A3949" i="11"/>
  <c r="A2512" i="11"/>
  <c r="E2437" i="11"/>
  <c r="A1128" i="11"/>
  <c r="A2988" i="11"/>
  <c r="A2140" i="11"/>
  <c r="A3833" i="11"/>
  <c r="E1900" i="11"/>
  <c r="A1829" i="11"/>
  <c r="A3538" i="11"/>
  <c r="A2878" i="11"/>
  <c r="A3566" i="11"/>
  <c r="A3456" i="11"/>
  <c r="A429" i="11"/>
  <c r="A2850" i="11"/>
  <c r="A2479" i="11"/>
  <c r="A3825" i="11"/>
  <c r="U786" i="4"/>
  <c r="U478" i="4"/>
  <c r="U216" i="4"/>
  <c r="U1095" i="4"/>
  <c r="U677" i="4"/>
  <c r="U1045" i="4"/>
  <c r="U1254" i="4"/>
  <c r="U1092" i="4"/>
  <c r="U1443" i="4"/>
  <c r="U1369" i="4"/>
  <c r="U1689" i="4"/>
  <c r="U2032" i="4"/>
  <c r="U2227" i="4"/>
  <c r="U668" i="4"/>
  <c r="U881" i="4"/>
  <c r="U2552" i="4"/>
  <c r="U2708" i="4"/>
  <c r="U2815" i="4"/>
  <c r="U2824" i="4"/>
  <c r="E2953" i="11"/>
  <c r="A602" i="11"/>
  <c r="A3403" i="11"/>
  <c r="A3023" i="11"/>
  <c r="A3577" i="11"/>
  <c r="U498" i="4"/>
  <c r="U461" i="4"/>
  <c r="U527" i="4"/>
  <c r="U736" i="4"/>
  <c r="U1005" i="4"/>
  <c r="U1290" i="4"/>
  <c r="U1565" i="4"/>
  <c r="U1260" i="4"/>
  <c r="U1788" i="4"/>
  <c r="U1547" i="4"/>
  <c r="U1951" i="4"/>
  <c r="U2145" i="4"/>
  <c r="U2490" i="4"/>
  <c r="U1706" i="4"/>
  <c r="U2157" i="4"/>
  <c r="U2166" i="4"/>
  <c r="U3013" i="4"/>
  <c r="U3150" i="4"/>
  <c r="U3255" i="4"/>
  <c r="U3264" i="4"/>
  <c r="E3959" i="11"/>
  <c r="A2409" i="11"/>
  <c r="A3253" i="11"/>
  <c r="A3845" i="11"/>
  <c r="A3595" i="11"/>
  <c r="U107" i="4"/>
  <c r="U342" i="4"/>
  <c r="U983" i="4"/>
  <c r="U827" i="4"/>
  <c r="U988" i="4"/>
  <c r="U721" i="4"/>
  <c r="U1012" i="4"/>
  <c r="U1819" i="4"/>
  <c r="U1048" i="4"/>
  <c r="U769" i="4"/>
  <c r="U1385" i="4"/>
  <c r="U1637" i="4"/>
  <c r="U2001" i="4"/>
  <c r="U2252" i="4"/>
  <c r="U2541" i="4"/>
  <c r="U1792" i="4"/>
  <c r="U2447" i="4"/>
  <c r="U2600" i="4"/>
  <c r="U2610" i="4"/>
  <c r="E2425" i="11"/>
  <c r="A2160" i="11"/>
  <c r="A3319" i="11"/>
  <c r="E541" i="11"/>
  <c r="A976" i="11"/>
  <c r="A1842" i="11"/>
  <c r="A3270" i="11"/>
  <c r="U477" i="4"/>
  <c r="U256" i="4"/>
  <c r="U676" i="4"/>
  <c r="U1325" i="4"/>
  <c r="U1851" i="4"/>
  <c r="U1556" i="4"/>
  <c r="E1692" i="11"/>
  <c r="A2283" i="11"/>
  <c r="A3382" i="11"/>
  <c r="U229" i="4"/>
  <c r="U312" i="4"/>
  <c r="U412" i="4"/>
  <c r="U912" i="4"/>
  <c r="U1956" i="4"/>
  <c r="U1911" i="4"/>
  <c r="U2112" i="4"/>
  <c r="U2096" i="4"/>
  <c r="U1973" i="4"/>
  <c r="U2553" i="4"/>
  <c r="U3287" i="4"/>
  <c r="U2769" i="4"/>
  <c r="U2866" i="4"/>
  <c r="U2755" i="4"/>
  <c r="U3416" i="4"/>
  <c r="U2788" i="4"/>
  <c r="E114" i="11"/>
  <c r="E2174" i="11"/>
  <c r="E2781" i="11"/>
  <c r="E368" i="11"/>
  <c r="A404" i="11"/>
  <c r="A2406" i="11"/>
  <c r="E208" i="11"/>
  <c r="E1046" i="11"/>
  <c r="E3162" i="11"/>
  <c r="E1400" i="11"/>
  <c r="E251" i="11"/>
  <c r="A89" i="11"/>
  <c r="A1584" i="11"/>
  <c r="A2238" i="11"/>
  <c r="E2489" i="11"/>
  <c r="A340" i="11"/>
  <c r="A1696" i="11"/>
  <c r="A1322" i="11"/>
  <c r="E2068" i="11"/>
  <c r="E1570" i="11"/>
  <c r="E3589" i="11"/>
  <c r="E3043" i="11"/>
  <c r="E2691" i="11"/>
  <c r="A315" i="11"/>
  <c r="A1640" i="11"/>
  <c r="E1097" i="11"/>
  <c r="E3909" i="11"/>
  <c r="A966" i="11"/>
  <c r="A2961" i="11"/>
  <c r="E2756" i="11"/>
  <c r="A244" i="11"/>
  <c r="A255" i="11"/>
  <c r="A2577" i="11"/>
  <c r="E3228" i="11"/>
  <c r="A1278" i="11"/>
  <c r="A2651" i="11"/>
  <c r="A1650" i="11"/>
  <c r="A3837" i="11"/>
  <c r="A3946" i="11"/>
  <c r="E3217" i="11"/>
  <c r="A837" i="11"/>
  <c r="A1745" i="11"/>
  <c r="A2018" i="11"/>
  <c r="A3439" i="11"/>
  <c r="A3521" i="11"/>
  <c r="A3982" i="11"/>
  <c r="E3972" i="11"/>
  <c r="A718" i="11"/>
  <c r="A3282" i="11"/>
  <c r="A3029" i="11"/>
  <c r="A2232" i="11"/>
  <c r="A3476" i="11"/>
  <c r="E1313" i="11"/>
  <c r="A1133" i="11"/>
  <c r="A2945" i="11"/>
  <c r="A1386" i="11"/>
  <c r="A2695" i="11"/>
  <c r="A3475" i="11"/>
  <c r="A3321" i="11"/>
  <c r="U213" i="4"/>
  <c r="U208" i="4"/>
  <c r="U885" i="4"/>
  <c r="U1189" i="4"/>
  <c r="U1867" i="4"/>
  <c r="U1766" i="4"/>
  <c r="U1641" i="4"/>
  <c r="U1576" i="4"/>
  <c r="U2461" i="4"/>
  <c r="U2933" i="4"/>
  <c r="U3303" i="4"/>
  <c r="U2476" i="4"/>
  <c r="E3454" i="11"/>
  <c r="A354" i="11"/>
  <c r="A1816" i="11"/>
  <c r="A3331" i="11"/>
  <c r="A1916" i="11"/>
  <c r="A3500" i="11"/>
  <c r="A3617" i="11"/>
  <c r="U203" i="4"/>
  <c r="U287" i="4"/>
  <c r="U699" i="4"/>
  <c r="U1394" i="4"/>
  <c r="U1094" i="4"/>
  <c r="U2052" i="4"/>
  <c r="U1863" i="4"/>
  <c r="E1372" i="11"/>
  <c r="E3914" i="11"/>
  <c r="A1525" i="11"/>
  <c r="A1692" i="11"/>
  <c r="A2404" i="11"/>
  <c r="A2175" i="11"/>
  <c r="A3582" i="11"/>
  <c r="A3699" i="11"/>
  <c r="U181" i="4"/>
  <c r="U871" i="4"/>
  <c r="U996" i="4"/>
  <c r="U1210" i="4"/>
  <c r="U425" i="4"/>
  <c r="U1579" i="4"/>
  <c r="U705" i="4"/>
  <c r="U1862" i="4"/>
  <c r="U1347" i="4"/>
  <c r="U1845" i="4"/>
  <c r="U2171" i="4"/>
  <c r="U1666" i="4"/>
  <c r="U1837" i="4"/>
  <c r="U2965" i="4"/>
  <c r="U3166" i="4"/>
  <c r="U2200" i="4"/>
  <c r="U2239" i="4"/>
  <c r="U2527" i="4"/>
  <c r="E2378" i="11"/>
  <c r="A180" i="11"/>
  <c r="A1094" i="11"/>
  <c r="A3121" i="11"/>
  <c r="A1683" i="11"/>
  <c r="A2254" i="11"/>
  <c r="A1971" i="11"/>
  <c r="A3558" i="11"/>
  <c r="E2857" i="11"/>
  <c r="E3755" i="11"/>
  <c r="A1230" i="11"/>
  <c r="A2897" i="11"/>
  <c r="A2145" i="11"/>
  <c r="A2358" i="11"/>
  <c r="A1793" i="11"/>
  <c r="A3807" i="11"/>
  <c r="E2256" i="11"/>
  <c r="A139" i="11"/>
  <c r="A902" i="11"/>
  <c r="A2123" i="11"/>
  <c r="A3315" i="11"/>
  <c r="A2156" i="11"/>
  <c r="A3471" i="11"/>
  <c r="A2608" i="11"/>
  <c r="E3310" i="11"/>
  <c r="A614" i="11"/>
  <c r="A1732" i="11"/>
  <c r="A3062" i="11"/>
  <c r="A3493" i="11"/>
  <c r="A3369" i="11"/>
  <c r="E3803" i="11"/>
  <c r="A1752" i="11"/>
  <c r="A1762" i="11"/>
  <c r="A3481" i="11"/>
  <c r="A2760" i="11"/>
  <c r="E3044" i="11"/>
  <c r="A750" i="11"/>
  <c r="A2379" i="11"/>
  <c r="A376" i="11"/>
  <c r="A3894" i="11"/>
  <c r="A3667" i="11"/>
  <c r="A314" i="11"/>
  <c r="A2125" i="11"/>
  <c r="A2959" i="11"/>
  <c r="A3182" i="11"/>
  <c r="U43" i="4"/>
  <c r="U582" i="4"/>
  <c r="U320" i="4"/>
  <c r="U217" i="4"/>
  <c r="U830" i="4"/>
  <c r="U1141" i="4"/>
  <c r="U1366" i="4"/>
  <c r="U1275" i="4"/>
  <c r="U121" i="4"/>
  <c r="U1520" i="4"/>
  <c r="U771" i="4"/>
  <c r="U2138" i="4"/>
  <c r="U2315" i="4"/>
  <c r="U1511" i="4"/>
  <c r="U1552" i="4"/>
  <c r="U2652" i="4"/>
  <c r="U2798" i="4"/>
  <c r="U2903" i="4"/>
  <c r="U2912" i="4"/>
  <c r="E3278" i="11"/>
  <c r="A1599" i="11"/>
  <c r="A2117" i="11"/>
  <c r="A390" i="11"/>
  <c r="A3897" i="11"/>
  <c r="U594" i="4"/>
  <c r="U573" i="4"/>
  <c r="U631" i="4"/>
  <c r="U840" i="4"/>
  <c r="U369" i="4"/>
  <c r="U1386" i="4"/>
  <c r="U444" i="4"/>
  <c r="U1427" i="4"/>
  <c r="U1892" i="4"/>
  <c r="U1646" i="4"/>
  <c r="U2047" i="4"/>
  <c r="U2257" i="4"/>
  <c r="U982" i="4"/>
  <c r="U1897" i="4"/>
  <c r="U2245" i="4"/>
  <c r="U2254" i="4"/>
  <c r="U3101" i="4"/>
  <c r="U3238" i="4"/>
  <c r="U732" i="4"/>
  <c r="U1985" i="4"/>
  <c r="A86" i="11"/>
  <c r="A3225" i="11"/>
  <c r="A1841" i="11"/>
  <c r="A3502" i="11"/>
  <c r="A3867" i="11"/>
  <c r="U12" i="4"/>
  <c r="U446" i="4"/>
  <c r="U72" i="4"/>
  <c r="U949" i="4"/>
  <c r="U329" i="4"/>
  <c r="U892" i="4"/>
  <c r="U1118" i="4"/>
  <c r="U249" i="4"/>
  <c r="U1225" i="4"/>
  <c r="U1115" i="4"/>
  <c r="U1551" i="4"/>
  <c r="U1861" i="4"/>
  <c r="U2113" i="4"/>
  <c r="U2340" i="4"/>
  <c r="U2629" i="4"/>
  <c r="U2255" i="4"/>
  <c r="U2580" i="4"/>
  <c r="U2700" i="4"/>
  <c r="U2711" i="4"/>
  <c r="E2700" i="11"/>
  <c r="A2115" i="11"/>
  <c r="A2113" i="11"/>
  <c r="E1662" i="11"/>
  <c r="A1025" i="11"/>
  <c r="A2671" i="11"/>
  <c r="A3843" i="11"/>
  <c r="U54" i="4"/>
  <c r="U408" i="4"/>
  <c r="U942" i="4"/>
  <c r="U1493" i="4"/>
  <c r="U928" i="4"/>
  <c r="U1710" i="4"/>
  <c r="E2626" i="11"/>
  <c r="A1554" i="11"/>
  <c r="A3336" i="11"/>
  <c r="U421" i="4"/>
  <c r="U504" i="4"/>
  <c r="U793" i="4"/>
  <c r="U1110" i="4"/>
  <c r="U267" i="4"/>
  <c r="U225" i="4"/>
  <c r="U2258" i="4"/>
  <c r="U2244" i="4"/>
  <c r="U2134" i="4"/>
  <c r="U2699" i="4"/>
  <c r="U2101" i="4"/>
  <c r="U2857" i="4"/>
  <c r="U2954" i="4"/>
  <c r="U2819" i="4"/>
  <c r="U3480" i="4"/>
  <c r="U3251" i="4"/>
  <c r="E965" i="11"/>
  <c r="E1132" i="11"/>
  <c r="A18" i="11"/>
  <c r="E1670" i="11"/>
  <c r="A1142" i="11"/>
  <c r="A3977" i="11"/>
  <c r="E641" i="11"/>
  <c r="E612" i="11"/>
  <c r="E3382" i="11"/>
  <c r="E2362" i="11"/>
  <c r="E738" i="11"/>
  <c r="E3936" i="11"/>
  <c r="A2474" i="11"/>
  <c r="E1312" i="11"/>
  <c r="E3211" i="11"/>
  <c r="A764" i="11"/>
  <c r="A2585" i="11"/>
  <c r="A2198" i="11"/>
  <c r="E3495" i="11"/>
  <c r="E3002" i="11"/>
  <c r="E1386" i="11"/>
  <c r="E3264" i="11"/>
  <c r="E3592" i="11"/>
  <c r="A1253" i="11"/>
  <c r="A1883" i="11"/>
  <c r="E2666" i="11"/>
  <c r="A94" i="11"/>
  <c r="A283" i="11"/>
  <c r="A1770" i="11"/>
  <c r="E3411" i="11"/>
  <c r="A939" i="11"/>
  <c r="A1335" i="11"/>
  <c r="A2378" i="11"/>
  <c r="E3579" i="11"/>
  <c r="A1408" i="11"/>
  <c r="A3243" i="11"/>
  <c r="A2383" i="11"/>
  <c r="A3943" i="11"/>
  <c r="E43" i="11"/>
  <c r="A187" i="11"/>
  <c r="A687" i="11"/>
  <c r="A1835" i="11"/>
  <c r="A2813" i="11"/>
  <c r="A1982" i="11"/>
  <c r="A3505" i="11"/>
  <c r="E1653" i="11"/>
  <c r="A381" i="11"/>
  <c r="A246" i="11"/>
  <c r="A2899" i="11"/>
  <c r="A1738" i="11"/>
  <c r="A3700" i="11"/>
  <c r="A3961" i="11"/>
  <c r="E2604" i="11"/>
  <c r="A1359" i="11"/>
  <c r="A427" i="11"/>
  <c r="A3373" i="11"/>
  <c r="A3175" i="11"/>
  <c r="A3839" i="11"/>
  <c r="U322" i="4"/>
  <c r="U142" i="4"/>
  <c r="U720" i="4"/>
  <c r="U457" i="4"/>
  <c r="U851" i="4"/>
  <c r="U1199" i="4"/>
  <c r="U372" i="4"/>
  <c r="U2281" i="4"/>
  <c r="U2331" i="4"/>
  <c r="U1901" i="4"/>
  <c r="U2750" i="4"/>
  <c r="U2992" i="4"/>
  <c r="U2778" i="4"/>
  <c r="E3432" i="11"/>
  <c r="E3810" i="11"/>
  <c r="A2004" i="11"/>
  <c r="A2700" i="11"/>
  <c r="A1662" i="11"/>
  <c r="A3192" i="11"/>
  <c r="A2888" i="11"/>
  <c r="U188" i="4"/>
  <c r="U991" i="4"/>
  <c r="U473" i="4"/>
  <c r="U947" i="4"/>
  <c r="U1287" i="4"/>
  <c r="U1113" i="4"/>
  <c r="U564" i="4"/>
  <c r="E1358" i="11"/>
  <c r="E3919" i="11"/>
  <c r="A719" i="11"/>
  <c r="A3514" i="11"/>
  <c r="A2517" i="11"/>
  <c r="A3463" i="11"/>
  <c r="A2928" i="11"/>
  <c r="A3998" i="11"/>
  <c r="U302" i="4"/>
  <c r="U368" i="4"/>
  <c r="U701" i="4"/>
  <c r="U571" i="4"/>
  <c r="U1102" i="4"/>
  <c r="U1835" i="4"/>
  <c r="U1264" i="4"/>
  <c r="U1459" i="4"/>
  <c r="U1673" i="4"/>
  <c r="U2121" i="4"/>
  <c r="U2427" i="4"/>
  <c r="U2025" i="4"/>
  <c r="U2182" i="4"/>
  <c r="U3157" i="4"/>
  <c r="U2423" i="4"/>
  <c r="U2628" i="4"/>
  <c r="U2712" i="4"/>
  <c r="U2874" i="4"/>
  <c r="E3108" i="11"/>
  <c r="E3952" i="11"/>
  <c r="A1991" i="11"/>
  <c r="A2602" i="11"/>
  <c r="A2804" i="11"/>
  <c r="A1362" i="11"/>
  <c r="A3491" i="11"/>
  <c r="A3495" i="11"/>
  <c r="E3468" i="11"/>
  <c r="A142" i="11"/>
  <c r="A1743" i="11"/>
  <c r="A3074" i="11"/>
  <c r="A2908" i="11"/>
  <c r="A582" i="11"/>
  <c r="A3788" i="11"/>
  <c r="A3584" i="11"/>
  <c r="E2595" i="11"/>
  <c r="E3743" i="11"/>
  <c r="A975" i="11"/>
  <c r="A1923" i="11"/>
  <c r="A2684" i="11"/>
  <c r="A2822" i="11"/>
  <c r="A2264" i="11"/>
  <c r="A3364" i="11"/>
  <c r="A97" i="11"/>
  <c r="A2055" i="11"/>
  <c r="A1914" i="11"/>
  <c r="A2367" i="11"/>
  <c r="A3935" i="11"/>
  <c r="E94" i="11"/>
  <c r="E3141" i="11"/>
  <c r="A3033" i="11"/>
  <c r="A2182" i="11"/>
  <c r="A3781" i="11"/>
  <c r="A3228" i="11"/>
  <c r="E2875" i="11"/>
  <c r="A736" i="11"/>
  <c r="A1697" i="11"/>
  <c r="A2575" i="11"/>
  <c r="A3728" i="11"/>
  <c r="E1414" i="11"/>
  <c r="A600" i="11"/>
  <c r="A2008" i="11"/>
  <c r="A3188" i="11"/>
  <c r="A3723" i="11"/>
  <c r="U37" i="4"/>
  <c r="U407" i="4"/>
  <c r="U632" i="4"/>
  <c r="U865" i="4"/>
  <c r="U1170" i="4"/>
  <c r="U1453" i="4"/>
  <c r="U1043" i="4"/>
  <c r="U1684" i="4"/>
  <c r="U1368" i="4"/>
  <c r="U1831" i="4"/>
  <c r="U2009" i="4"/>
  <c r="U2394" i="4"/>
  <c r="U1297" i="4"/>
  <c r="U2046" i="4"/>
  <c r="U2058" i="4"/>
  <c r="U2917" i="4"/>
  <c r="U3054" i="4"/>
  <c r="U3159" i="4"/>
  <c r="U3168" i="4"/>
  <c r="E3874" i="11"/>
  <c r="A889" i="11"/>
  <c r="A2405" i="11"/>
  <c r="A3860" i="11"/>
  <c r="A3938" i="11"/>
  <c r="U59" i="4"/>
  <c r="U286" i="4"/>
  <c r="U943" i="4"/>
  <c r="U737" i="4"/>
  <c r="U924" i="4"/>
  <c r="U644" i="4"/>
  <c r="U948" i="4"/>
  <c r="U1779" i="4"/>
  <c r="U806" i="4"/>
  <c r="U289" i="4"/>
  <c r="U1308" i="4"/>
  <c r="U1387" i="4"/>
  <c r="U1947" i="4"/>
  <c r="U2212" i="4"/>
  <c r="U2501" i="4"/>
  <c r="U1100" i="4"/>
  <c r="U2288" i="4"/>
  <c r="U2554" i="4"/>
  <c r="U2564" i="4"/>
  <c r="E2703" i="11"/>
  <c r="E1165" i="11"/>
  <c r="E746" i="11"/>
  <c r="A146" i="11"/>
  <c r="E1871" i="11"/>
  <c r="A1639" i="11"/>
  <c r="A3288" i="11"/>
  <c r="E900" i="11"/>
  <c r="E197" i="11"/>
  <c r="E3710" i="11"/>
  <c r="E2442" i="11"/>
  <c r="E1560" i="11"/>
  <c r="A1075" i="11"/>
  <c r="A2546" i="11"/>
  <c r="E1797" i="11"/>
  <c r="E1993" i="11"/>
  <c r="A1004" i="11"/>
  <c r="A2657" i="11"/>
  <c r="A2270" i="11"/>
  <c r="E3209" i="11"/>
  <c r="E3138" i="11"/>
  <c r="E1749" i="11"/>
  <c r="E3560" i="11"/>
  <c r="E2975" i="11"/>
  <c r="A1349" i="11"/>
  <c r="A2032" i="11"/>
  <c r="E2771" i="11"/>
  <c r="A224" i="11"/>
  <c r="A603" i="11"/>
  <c r="A1937" i="11"/>
  <c r="E2589" i="11"/>
  <c r="A1043" i="11"/>
  <c r="A1104" i="11"/>
  <c r="E519" i="11"/>
  <c r="E3855" i="11"/>
  <c r="A777" i="11"/>
  <c r="A3339" i="11"/>
  <c r="A2679" i="11"/>
  <c r="A2360" i="11"/>
  <c r="E2448" i="11"/>
  <c r="E3690" i="11"/>
  <c r="A1471" i="11"/>
  <c r="A1987" i="11"/>
  <c r="A3005" i="11"/>
  <c r="A2149" i="11"/>
  <c r="A3585" i="11"/>
  <c r="E2699" i="11"/>
  <c r="A541" i="11"/>
  <c r="A502" i="11"/>
  <c r="A3003" i="11"/>
  <c r="A1891" i="11"/>
  <c r="A3852" i="11"/>
  <c r="A3543" i="11"/>
  <c r="A465" i="11"/>
  <c r="A1591" i="11"/>
  <c r="A1466" i="11"/>
  <c r="A778" i="11"/>
  <c r="A3279" i="11"/>
  <c r="A2808" i="11"/>
  <c r="U386" i="4"/>
  <c r="U135" i="4"/>
  <c r="U784" i="4"/>
  <c r="U613" i="4"/>
  <c r="U930" i="4"/>
  <c r="U1300" i="4"/>
  <c r="U1083" i="4"/>
  <c r="U2345" i="4"/>
  <c r="U2105" i="4"/>
  <c r="U1994" i="4"/>
  <c r="U2814" i="4"/>
  <c r="U3056" i="4"/>
  <c r="U2842" i="4"/>
  <c r="E3689" i="11"/>
  <c r="A472" i="11"/>
  <c r="A2538" i="11"/>
  <c r="A2844" i="11"/>
  <c r="A1854" i="11"/>
  <c r="A3422" i="11"/>
  <c r="A3352" i="11"/>
  <c r="U109" i="4"/>
  <c r="U40" i="4"/>
  <c r="U689" i="4"/>
  <c r="U1020" i="4"/>
  <c r="U1388" i="4"/>
  <c r="U1227" i="4"/>
  <c r="U954" i="4"/>
  <c r="E1906" i="11"/>
  <c r="A213" i="11"/>
  <c r="A1064" i="11"/>
  <c r="A1266" i="11"/>
  <c r="A2669" i="11"/>
  <c r="A1114" i="11"/>
  <c r="A3361" i="11"/>
  <c r="U98" i="4"/>
  <c r="U366" i="4"/>
  <c r="U276" i="4"/>
  <c r="U804" i="4"/>
  <c r="U683" i="4"/>
  <c r="U1166" i="4"/>
  <c r="U1899" i="4"/>
  <c r="U1468" i="4"/>
  <c r="U1548" i="4"/>
  <c r="U1842" i="4"/>
  <c r="U2250" i="4"/>
  <c r="U1578" i="4"/>
  <c r="U2173" i="4"/>
  <c r="U2374" i="4"/>
  <c r="U1965" i="4"/>
  <c r="U2691" i="4"/>
  <c r="U2768" i="4"/>
  <c r="U2841" i="4"/>
  <c r="U2938" i="4"/>
  <c r="E3237" i="11"/>
  <c r="A963" i="11"/>
  <c r="A399" i="11"/>
  <c r="A3250" i="11"/>
  <c r="A1427" i="11"/>
  <c r="A1753" i="11"/>
  <c r="A3892" i="11"/>
  <c r="A3880" i="11"/>
  <c r="E2725" i="11"/>
  <c r="A1123" i="11"/>
  <c r="A640" i="11"/>
  <c r="A3322" i="11"/>
  <c r="A1634" i="11"/>
  <c r="A1906" i="11"/>
  <c r="A2400" i="11"/>
  <c r="A3952" i="11"/>
  <c r="E3339" i="11"/>
  <c r="E3218" i="11"/>
  <c r="A1759" i="11"/>
  <c r="A2746" i="11"/>
  <c r="A2924" i="11"/>
  <c r="A850" i="11"/>
  <c r="A3604" i="11"/>
  <c r="A3608" i="11"/>
  <c r="E3322" i="11"/>
  <c r="A1520" i="11"/>
  <c r="A2340" i="11"/>
  <c r="A2951" i="11"/>
  <c r="A3736" i="11"/>
  <c r="E1533" i="11"/>
  <c r="A290" i="11"/>
  <c r="A2682" i="11"/>
  <c r="A2654" i="11"/>
  <c r="A3278" i="11"/>
  <c r="A3544" i="11"/>
  <c r="E2693" i="11"/>
  <c r="A1376" i="11"/>
  <c r="A2292" i="11"/>
  <c r="A2919" i="11"/>
  <c r="A2816" i="11"/>
  <c r="E2952" i="11"/>
  <c r="A423" i="11"/>
  <c r="A2612" i="11"/>
  <c r="A3804" i="11"/>
  <c r="A3963" i="11"/>
  <c r="U253" i="4"/>
  <c r="U511" i="4"/>
  <c r="U728" i="4"/>
  <c r="U978" i="4"/>
  <c r="U1282" i="4"/>
  <c r="U1557" i="4"/>
  <c r="U1235" i="4"/>
  <c r="U1780" i="4"/>
  <c r="U1519" i="4"/>
  <c r="U1943" i="4"/>
  <c r="U2137" i="4"/>
  <c r="U2482" i="4"/>
  <c r="U1685" i="4"/>
  <c r="U2149" i="4"/>
  <c r="U2158" i="4"/>
  <c r="U3005" i="4"/>
  <c r="U3142" i="4"/>
  <c r="U3247" i="4"/>
  <c r="U3256" i="4"/>
  <c r="A276" i="11"/>
  <c r="A1755" i="11"/>
  <c r="A2933" i="11"/>
  <c r="A3556" i="11"/>
  <c r="A3401" i="11"/>
  <c r="U163" i="4"/>
  <c r="U390" i="4"/>
  <c r="U24" i="4"/>
  <c r="U884" i="4"/>
  <c r="U220" i="4"/>
  <c r="U811" i="4"/>
  <c r="U1062" i="4"/>
  <c r="U1875" i="4"/>
  <c r="U1128" i="4"/>
  <c r="U1035" i="4"/>
  <c r="U1475" i="4"/>
  <c r="U1765" i="4"/>
  <c r="U2054" i="4"/>
  <c r="U2292" i="4"/>
  <c r="U2581" i="4"/>
  <c r="U2049" i="4"/>
  <c r="U2521" i="4"/>
  <c r="U2646" i="4"/>
  <c r="U2656" i="4"/>
  <c r="E2290" i="11"/>
  <c r="A1909" i="11"/>
  <c r="A2475" i="11"/>
  <c r="A2303" i="11"/>
  <c r="A3832" i="11"/>
  <c r="U242" i="4"/>
  <c r="U205" i="4"/>
  <c r="U271" i="4"/>
  <c r="U480" i="4"/>
  <c r="U649" i="4"/>
  <c r="U1034" i="4"/>
  <c r="U1309" i="4"/>
  <c r="U1526" i="4"/>
  <c r="U1527" i="4"/>
  <c r="U1145" i="4"/>
  <c r="U1695" i="4"/>
  <c r="U1762" i="4"/>
  <c r="U2274" i="4"/>
  <c r="U2451" i="4"/>
  <c r="U1866" i="4"/>
  <c r="U1885" i="4"/>
  <c r="U2797" i="4"/>
  <c r="U2934" i="4"/>
  <c r="U3039" i="4"/>
  <c r="U3048" i="4"/>
  <c r="E3781" i="11"/>
  <c r="A2356" i="11"/>
  <c r="A3743" i="11"/>
  <c r="A441" i="11"/>
  <c r="A2435" i="11"/>
  <c r="A3885" i="11"/>
  <c r="U570" i="4"/>
  <c r="U127" i="4"/>
  <c r="U621" i="4"/>
  <c r="U1122" i="4"/>
  <c r="U1126" i="4"/>
  <c r="U1876" i="4"/>
  <c r="U1558" i="4"/>
  <c r="A875" i="11"/>
  <c r="A3134" i="11"/>
  <c r="U202" i="4"/>
  <c r="U23" i="4"/>
  <c r="U913" i="4"/>
  <c r="U337" i="4"/>
  <c r="U1376" i="4"/>
  <c r="U1355" i="4"/>
  <c r="U1332" i="4"/>
  <c r="U1896" i="4"/>
  <c r="U2035" i="4"/>
  <c r="U2444" i="4"/>
  <c r="U1164" i="4"/>
  <c r="U2952" i="4"/>
  <c r="U3201" i="4"/>
  <c r="U3234" i="4"/>
  <c r="U3075" i="4"/>
  <c r="U3736" i="4"/>
  <c r="E827" i="11"/>
  <c r="E873" i="11"/>
  <c r="A67" i="11"/>
  <c r="E2098" i="11"/>
  <c r="A1703" i="11"/>
  <c r="A3898" i="11"/>
  <c r="E1060" i="11"/>
  <c r="E743" i="11"/>
  <c r="E1826" i="11"/>
  <c r="E2786" i="11"/>
  <c r="E2711" i="11"/>
  <c r="A1155" i="11"/>
  <c r="A2914" i="11"/>
  <c r="E132" i="11"/>
  <c r="E2397" i="11"/>
  <c r="A1076" i="11"/>
  <c r="A2729" i="11"/>
  <c r="E29" i="11"/>
  <c r="E3361" i="11"/>
  <c r="E1849" i="11"/>
  <c r="E725" i="11"/>
  <c r="E3129" i="11"/>
  <c r="E3305" i="11"/>
  <c r="A1453" i="11"/>
  <c r="A2633" i="11"/>
  <c r="E2252" i="11"/>
  <c r="A403" i="11"/>
  <c r="A696" i="11"/>
  <c r="E1405" i="11"/>
  <c r="E3153" i="11"/>
  <c r="A226" i="11"/>
  <c r="A1200" i="11"/>
  <c r="E561" i="11"/>
  <c r="E2373" i="11"/>
  <c r="A929" i="11"/>
  <c r="A1979" i="11"/>
  <c r="A2751" i="11"/>
  <c r="A2936" i="11"/>
  <c r="E2864" i="11"/>
  <c r="E3131" i="11"/>
  <c r="A680" i="11"/>
  <c r="A2499" i="11"/>
  <c r="A2430" i="11"/>
  <c r="A2520" i="11"/>
  <c r="A3665" i="11"/>
  <c r="E2042" i="11"/>
  <c r="E3603" i="11"/>
  <c r="A503" i="11"/>
  <c r="A3091" i="11"/>
  <c r="A978" i="11"/>
  <c r="A3924" i="11"/>
  <c r="A3618" i="11"/>
  <c r="E3827" i="11"/>
  <c r="A1847" i="11"/>
  <c r="A2643" i="11"/>
  <c r="A1538" i="11"/>
  <c r="A3208" i="11"/>
  <c r="A3300" i="11"/>
  <c r="U450" i="4"/>
  <c r="U199" i="4"/>
  <c r="U848" i="4"/>
  <c r="U1114" i="4"/>
  <c r="U1003" i="4"/>
  <c r="U1964" i="4"/>
  <c r="U1203" i="4"/>
  <c r="U2409" i="4"/>
  <c r="U2172" i="4"/>
  <c r="U2080" i="4"/>
  <c r="U3198" i="4"/>
  <c r="U3120" i="4"/>
  <c r="E1244" i="11"/>
  <c r="E3898" i="11"/>
  <c r="A790" i="11"/>
  <c r="A2770" i="11"/>
  <c r="A2996" i="11"/>
  <c r="A2623" i="11"/>
  <c r="A3574" i="11"/>
  <c r="A3683" i="11"/>
  <c r="U173" i="4"/>
  <c r="U104" i="4"/>
  <c r="U790" i="4"/>
  <c r="U1085" i="4"/>
  <c r="U1827" i="4"/>
  <c r="U1329" i="4"/>
  <c r="U946" i="4"/>
  <c r="E1624" i="11"/>
  <c r="A477" i="11"/>
  <c r="A1336" i="11"/>
  <c r="A1643" i="11"/>
  <c r="A1355" i="11"/>
  <c r="A1574" i="11"/>
  <c r="A3688" i="11"/>
  <c r="U162" i="4"/>
  <c r="U430" i="4"/>
  <c r="U449" i="4"/>
  <c r="U897" i="4"/>
  <c r="U882" i="4"/>
  <c r="U1230" i="4"/>
  <c r="U1352" i="4"/>
  <c r="U1555" i="4"/>
  <c r="U1615" i="4"/>
  <c r="U1955" i="4"/>
  <c r="U2314" i="4"/>
  <c r="U1749" i="4"/>
  <c r="U2237" i="4"/>
  <c r="U2438" i="4"/>
  <c r="U2256" i="4"/>
  <c r="U2759" i="4"/>
  <c r="U2832" i="4"/>
  <c r="U2905" i="4"/>
  <c r="U3002" i="4"/>
  <c r="E3526" i="11"/>
  <c r="A264" i="11"/>
  <c r="A880" i="11"/>
  <c r="A3490" i="11"/>
  <c r="A1915" i="11"/>
  <c r="A2066" i="11"/>
  <c r="A3232" i="11"/>
  <c r="E507" i="11"/>
  <c r="E2134" i="11"/>
  <c r="A546" i="11"/>
  <c r="A1024" i="11"/>
  <c r="A326" i="11"/>
  <c r="A2064" i="11"/>
  <c r="A2139" i="11"/>
  <c r="A3390" i="11"/>
  <c r="A3222" i="11"/>
  <c r="E3524" i="11"/>
  <c r="A723" i="11"/>
  <c r="A2143" i="11"/>
  <c r="A3082" i="11"/>
  <c r="A834" i="11"/>
  <c r="A1625" i="11"/>
  <c r="A3796" i="11"/>
  <c r="A3792" i="11"/>
  <c r="A444" i="11"/>
  <c r="A323" i="11"/>
  <c r="A2740" i="11"/>
  <c r="A3247" i="11"/>
  <c r="A2496" i="11"/>
  <c r="E1813" i="11"/>
  <c r="A1228" i="11"/>
  <c r="A3258" i="11"/>
  <c r="A2990" i="11"/>
  <c r="A3120" i="11"/>
  <c r="A3771" i="11"/>
  <c r="A532" i="11"/>
  <c r="A336" i="11"/>
  <c r="A2780" i="11"/>
  <c r="A1363" i="11"/>
  <c r="A3533" i="11"/>
  <c r="E3018" i="11"/>
  <c r="A1399" i="11"/>
  <c r="A1406" i="11"/>
  <c r="A2792" i="11"/>
  <c r="U74" i="4"/>
  <c r="U349" i="4"/>
  <c r="U623" i="4"/>
  <c r="U832" i="4"/>
  <c r="U324" i="4"/>
  <c r="U1378" i="4"/>
  <c r="U380" i="4"/>
  <c r="U1415" i="4"/>
  <c r="U1884" i="4"/>
  <c r="U1630" i="4"/>
  <c r="U2039" i="4"/>
  <c r="U2233" i="4"/>
  <c r="U617" i="4"/>
  <c r="U1865" i="4"/>
  <c r="U2229" i="4"/>
  <c r="U2238" i="4"/>
  <c r="U3085" i="4"/>
  <c r="U3222" i="4"/>
  <c r="U3327" i="4"/>
  <c r="U1888" i="4"/>
  <c r="A509" i="11"/>
  <c r="A2753" i="11"/>
  <c r="A1387" i="11"/>
  <c r="A2984" i="11"/>
  <c r="A3731" i="11"/>
  <c r="U52" i="4"/>
  <c r="U502" i="4"/>
  <c r="U128" i="4"/>
  <c r="U1004" i="4"/>
  <c r="U476" i="4"/>
  <c r="U938" i="4"/>
  <c r="U1174" i="4"/>
  <c r="U745" i="4"/>
  <c r="U1303" i="4"/>
  <c r="U1216" i="4"/>
  <c r="U1593" i="4"/>
  <c r="U1936" i="4"/>
  <c r="U2155" i="4"/>
  <c r="U2380" i="4"/>
  <c r="U2669" i="4"/>
  <c r="U2415" i="4"/>
  <c r="U2626" i="4"/>
  <c r="U2743" i="4"/>
  <c r="U2752" i="4"/>
  <c r="E2218" i="11"/>
  <c r="A1150" i="11"/>
  <c r="A3131" i="11"/>
  <c r="A2799" i="11"/>
  <c r="A3366" i="11"/>
  <c r="U338" i="4"/>
  <c r="U317" i="4"/>
  <c r="U375" i="4"/>
  <c r="U584" i="4"/>
  <c r="U803" i="4"/>
  <c r="U1130" i="4"/>
  <c r="U1421" i="4"/>
  <c r="U926" i="4"/>
  <c r="U1636" i="4"/>
  <c r="U1304" i="4"/>
  <c r="U1791" i="4"/>
  <c r="U1966" i="4"/>
  <c r="U2362" i="4"/>
  <c r="U1073" i="4"/>
  <c r="U2003" i="4"/>
  <c r="U2016" i="4"/>
  <c r="U2885" i="4"/>
  <c r="U3022" i="4"/>
  <c r="U3127" i="4"/>
  <c r="U3136" i="4"/>
  <c r="A495" i="11"/>
  <c r="A1620" i="11"/>
  <c r="A3664" i="11"/>
  <c r="A164" i="11"/>
  <c r="A634" i="11"/>
  <c r="A3870" i="11"/>
  <c r="U746" i="4"/>
  <c r="U279" i="4"/>
  <c r="U852" i="4"/>
  <c r="U1298" i="4"/>
  <c r="U1302" i="4"/>
  <c r="U2036" i="4"/>
  <c r="U1703" i="4"/>
  <c r="A733" i="11"/>
  <c r="A2447" i="11"/>
  <c r="U370" i="4"/>
  <c r="U191" i="4"/>
  <c r="U1087" i="4"/>
  <c r="U747" i="4"/>
  <c r="U1627" i="4"/>
  <c r="U1614" i="4"/>
  <c r="U1890" i="4"/>
  <c r="U2086" i="4"/>
  <c r="U2189" i="4"/>
  <c r="U2625" i="4"/>
  <c r="U2263" i="4"/>
  <c r="U3104" i="4"/>
  <c r="U1589" i="4"/>
  <c r="E666" i="11"/>
  <c r="E1613" i="11"/>
  <c r="A676" i="11"/>
  <c r="E2209" i="11"/>
  <c r="A2361" i="11"/>
  <c r="E410" i="11"/>
  <c r="E1118" i="11"/>
  <c r="E1629" i="11"/>
  <c r="A24" i="11"/>
  <c r="E3347" i="11"/>
  <c r="E2659" i="11"/>
  <c r="A1661" i="11"/>
  <c r="A2843" i="11"/>
  <c r="E773" i="11"/>
  <c r="E2485" i="11"/>
  <c r="A1773" i="11"/>
  <c r="A2946" i="11"/>
  <c r="E1174" i="11"/>
  <c r="E3442" i="11"/>
  <c r="E3203" i="11"/>
  <c r="E2304" i="11"/>
  <c r="E947" i="11"/>
  <c r="A66" i="11"/>
  <c r="A1118" i="11"/>
  <c r="A2338" i="11"/>
  <c r="E3022" i="11"/>
  <c r="A1012" i="11"/>
  <c r="A800" i="11"/>
  <c r="E65" i="11"/>
  <c r="E3830" i="11"/>
  <c r="A571" i="11"/>
  <c r="A1496" i="11"/>
  <c r="E3112" i="11"/>
  <c r="A250" i="11"/>
  <c r="A1089" i="11"/>
  <c r="A2082" i="11"/>
  <c r="A2823" i="11"/>
  <c r="A3600" i="11"/>
  <c r="E1833" i="11"/>
  <c r="A1171" i="11"/>
  <c r="A1456" i="11"/>
  <c r="A2603" i="11"/>
  <c r="A2862" i="11"/>
  <c r="A3144" i="11"/>
  <c r="A3881" i="11"/>
  <c r="E2460" i="11"/>
  <c r="A510" i="11"/>
  <c r="A697" i="11"/>
  <c r="A1446" i="11"/>
  <c r="A1434" i="11"/>
  <c r="A3212" i="11"/>
  <c r="A3762" i="11"/>
  <c r="E3003" i="11"/>
  <c r="A1217" i="11"/>
  <c r="A2819" i="11"/>
  <c r="A1788" i="11"/>
  <c r="A3444" i="11"/>
  <c r="A3504" i="11"/>
  <c r="U578" i="4"/>
  <c r="U263" i="4"/>
  <c r="U1079" i="4"/>
  <c r="U1178" i="4"/>
  <c r="U1070" i="4"/>
  <c r="U2028" i="4"/>
  <c r="U1305" i="4"/>
  <c r="U1284" i="4"/>
  <c r="U2236" i="4"/>
  <c r="U2351" i="4"/>
  <c r="U1371" i="4"/>
  <c r="E1777" i="11"/>
  <c r="A56" i="11"/>
  <c r="E460" i="11"/>
  <c r="E1487" i="11"/>
  <c r="E3226" i="11"/>
  <c r="A166" i="11"/>
  <c r="E2656" i="11"/>
  <c r="A2047" i="11"/>
  <c r="E2178" i="11"/>
  <c r="E2830" i="11"/>
  <c r="E2014" i="11"/>
  <c r="A760" i="11"/>
  <c r="A225" i="11"/>
  <c r="A2377" i="11"/>
  <c r="A601" i="11"/>
  <c r="A761" i="11"/>
  <c r="A1717" i="11"/>
  <c r="A1474" i="11"/>
  <c r="A3730" i="11"/>
  <c r="A496" i="11"/>
  <c r="A1710" i="11"/>
  <c r="A3328" i="11"/>
  <c r="E3774" i="11"/>
  <c r="A2346" i="11"/>
  <c r="A3007" i="11"/>
  <c r="E1707" i="11"/>
  <c r="A2449" i="11"/>
  <c r="A2471" i="11"/>
  <c r="A3246" i="11"/>
  <c r="U583" i="4"/>
  <c r="U993" i="4"/>
  <c r="U268" i="4"/>
  <c r="U2538" i="4"/>
  <c r="U2805" i="4"/>
  <c r="U2745" i="4"/>
  <c r="A612" i="11"/>
  <c r="A1666" i="11"/>
  <c r="A1098" i="11"/>
  <c r="A3767" i="11"/>
  <c r="U237" i="4"/>
  <c r="U1167" i="4"/>
  <c r="U787" i="4"/>
  <c r="U1854" i="4"/>
  <c r="E1941" i="11"/>
  <c r="A1029" i="11"/>
  <c r="A1082" i="11"/>
  <c r="A1779" i="11"/>
  <c r="A3811" i="11"/>
  <c r="U679" i="4"/>
  <c r="U766" i="4"/>
  <c r="U697" i="4"/>
  <c r="U1804" i="4"/>
  <c r="U1871" i="4"/>
  <c r="U2378" i="4"/>
  <c r="U1818" i="4"/>
  <c r="U2561" i="4"/>
  <c r="U2887" i="4"/>
  <c r="U2639" i="4"/>
  <c r="E2575" i="11"/>
  <c r="A797" i="11"/>
  <c r="A1422" i="11"/>
  <c r="A2750" i="11"/>
  <c r="A3734" i="11"/>
  <c r="E3067" i="11"/>
  <c r="A1295" i="11"/>
  <c r="A3307" i="11"/>
  <c r="A2887" i="11"/>
  <c r="A3551" i="11"/>
  <c r="A436" i="11"/>
  <c r="A961" i="11"/>
  <c r="A2317" i="11"/>
  <c r="A2058" i="11"/>
  <c r="E2235" i="11"/>
  <c r="A2977" i="11"/>
  <c r="A794" i="11"/>
  <c r="A3795" i="11"/>
  <c r="A1543" i="11"/>
  <c r="A2431" i="11"/>
  <c r="A3714" i="11"/>
  <c r="E3693" i="11"/>
  <c r="A2997" i="11"/>
  <c r="A3945" i="11"/>
  <c r="A660" i="11"/>
  <c r="A2702" i="11"/>
  <c r="U378" i="4"/>
  <c r="U311" i="4"/>
  <c r="U995" i="4"/>
  <c r="U619" i="4"/>
  <c r="U1553" i="4"/>
  <c r="U1010" i="4"/>
  <c r="U1463" i="4"/>
  <c r="U1768" i="4"/>
  <c r="U1928" i="4"/>
  <c r="U2383" i="4"/>
  <c r="U2534" i="4"/>
  <c r="E111" i="11"/>
  <c r="A578" i="11"/>
  <c r="A2093" i="11"/>
  <c r="U82" i="4"/>
  <c r="U190" i="4"/>
  <c r="U640" i="4"/>
  <c r="U971" i="4"/>
  <c r="U1270" i="4"/>
  <c r="U2004" i="4"/>
  <c r="U1751" i="4"/>
  <c r="U2146" i="4"/>
  <c r="U2123" i="4"/>
  <c r="U2069" i="4"/>
  <c r="U2894" i="4"/>
  <c r="U2840" i="4"/>
  <c r="A1251" i="11"/>
  <c r="A2452" i="11"/>
  <c r="A3966" i="11"/>
  <c r="U554" i="4"/>
  <c r="U542" i="4"/>
  <c r="U792" i="4"/>
  <c r="U601" i="4"/>
  <c r="U297" i="4"/>
  <c r="U1028" i="4"/>
  <c r="U1590" i="4"/>
  <c r="U1649" i="4"/>
  <c r="U2530" i="4"/>
  <c r="U2420" i="4"/>
  <c r="U2206" i="4"/>
  <c r="U2672" i="4"/>
  <c r="U3295" i="4"/>
  <c r="E3207" i="11"/>
  <c r="A1622" i="11"/>
  <c r="E2801" i="11"/>
  <c r="A1826" i="11"/>
  <c r="U106" i="4"/>
  <c r="U599" i="4"/>
  <c r="U393" i="4"/>
  <c r="U890" i="4"/>
  <c r="U1878" i="4"/>
  <c r="A190" i="11"/>
  <c r="A3970" i="11"/>
  <c r="U567" i="4"/>
  <c r="U1026" i="4"/>
  <c r="U891" i="4"/>
  <c r="U1180" i="4"/>
  <c r="U2355" i="4"/>
  <c r="U2270" i="4"/>
  <c r="U2751" i="4"/>
  <c r="U2945" i="4"/>
  <c r="U2151" i="4"/>
  <c r="U3281" i="4"/>
  <c r="U3393" i="4"/>
  <c r="U4161" i="4"/>
  <c r="U3826" i="4"/>
  <c r="U3835" i="4"/>
  <c r="U3844" i="4"/>
  <c r="U3606" i="4"/>
  <c r="U3359" i="4"/>
  <c r="U4127" i="4"/>
  <c r="U4703" i="4"/>
  <c r="U4712" i="4"/>
  <c r="U4569" i="4"/>
  <c r="U4498" i="4"/>
  <c r="U4251" i="4"/>
  <c r="U4199" i="4"/>
  <c r="U4652" i="4"/>
  <c r="U5557" i="4"/>
  <c r="U5310" i="4"/>
  <c r="U5071" i="4"/>
  <c r="U4750" i="4"/>
  <c r="U5584" i="4"/>
  <c r="U5337" i="4"/>
  <c r="U5090" i="4"/>
  <c r="U4812" i="4"/>
  <c r="U5611" i="4"/>
  <c r="U6246" i="4"/>
  <c r="U7014" i="4"/>
  <c r="U5879" i="4"/>
  <c r="U6647" i="4"/>
  <c r="U3906" i="4"/>
  <c r="U6280" i="4"/>
  <c r="U7048" i="4"/>
  <c r="U5913" i="4"/>
  <c r="U6681" i="4"/>
  <c r="U4905" i="4"/>
  <c r="U6314" i="4"/>
  <c r="U7082" i="4"/>
  <c r="U5947" i="4"/>
  <c r="U6715" i="4"/>
  <c r="U5188" i="4"/>
  <c r="U6348" i="4"/>
  <c r="U7116" i="4"/>
  <c r="U5981" i="4"/>
  <c r="U6749" i="4"/>
  <c r="R110" i="4"/>
  <c r="R878" i="4"/>
  <c r="R1646" i="4"/>
  <c r="R383" i="4"/>
  <c r="R1260" i="4"/>
  <c r="R2131" i="4"/>
  <c r="R2899" i="4"/>
  <c r="R13" i="4"/>
  <c r="R1017" i="4"/>
  <c r="R2020" i="4"/>
  <c r="R2905" i="4"/>
  <c r="R3762" i="4"/>
  <c r="R4530" i="4"/>
  <c r="R5298" i="4"/>
  <c r="R6066" i="4"/>
  <c r="A1232" i="11"/>
  <c r="A2272" i="11"/>
  <c r="U826" i="4"/>
  <c r="U655" i="4"/>
  <c r="U896" i="4"/>
  <c r="U1269" i="4"/>
  <c r="U1156" i="4"/>
  <c r="U1051" i="4"/>
  <c r="U2329" i="4"/>
  <c r="U2419" i="4"/>
  <c r="U2517" i="4"/>
  <c r="U2957" i="4"/>
  <c r="U2799" i="4"/>
  <c r="U2271" i="4"/>
  <c r="U2537" i="4"/>
  <c r="U2479" i="4"/>
  <c r="U2642" i="4"/>
  <c r="U3952" i="4"/>
  <c r="U3737" i="4"/>
  <c r="U3402" i="4"/>
  <c r="U3411" i="4"/>
  <c r="U3420" i="4"/>
  <c r="U2624" i="4"/>
  <c r="U3950" i="4"/>
  <c r="U3703" i="4"/>
  <c r="U4279" i="4"/>
  <c r="U4288" i="4"/>
  <c r="U4106" i="4"/>
  <c r="U3915" i="4"/>
  <c r="U4842" i="4"/>
  <c r="U4595" i="4"/>
  <c r="U4549" i="4"/>
  <c r="U5133" i="4"/>
  <c r="U4869" i="4"/>
  <c r="U3941" i="4"/>
  <c r="U5415" i="4"/>
  <c r="U5160" i="4"/>
  <c r="U4902" i="4"/>
  <c r="U4136" i="4"/>
  <c r="U5434" i="4"/>
  <c r="U5187" i="4"/>
  <c r="U5822" i="4"/>
  <c r="U6590" i="4"/>
  <c r="U7358" i="4"/>
  <c r="U6223" i="4"/>
  <c r="U6991" i="4"/>
  <c r="U5856" i="4"/>
  <c r="U6624" i="4"/>
  <c r="U7392" i="4"/>
  <c r="U6257" i="4"/>
  <c r="U7025" i="4"/>
  <c r="U5890" i="4"/>
  <c r="U6658" i="4"/>
  <c r="U4422" i="4"/>
  <c r="U6291" i="4"/>
  <c r="U7059" i="4"/>
  <c r="U5924" i="4"/>
  <c r="U6692" i="4"/>
  <c r="U5004" i="4"/>
  <c r="U6325" i="4"/>
  <c r="U7093" i="4"/>
  <c r="R454" i="4"/>
  <c r="R1222" i="4"/>
  <c r="R1990" i="4"/>
  <c r="R776" i="4"/>
  <c r="R1653" i="4"/>
  <c r="R2475" i="4"/>
  <c r="R3243" i="4"/>
  <c r="R546" i="4"/>
  <c r="R1549" i="4"/>
  <c r="R2494" i="4"/>
  <c r="R3372" i="4"/>
  <c r="R4170" i="4"/>
  <c r="R4938" i="4"/>
  <c r="R5706" i="4"/>
  <c r="E3957" i="11"/>
  <c r="A3357" i="11"/>
  <c r="A3988" i="11"/>
  <c r="U318" i="4"/>
  <c r="U340" i="4"/>
  <c r="U1314" i="4"/>
  <c r="U692" i="4"/>
  <c r="U441" i="4"/>
  <c r="U1617" i="4"/>
  <c r="U1132" i="4"/>
  <c r="U1645" i="4"/>
  <c r="U2478" i="4"/>
  <c r="U3046" i="4"/>
  <c r="U2760" i="4"/>
  <c r="U3073" i="4"/>
  <c r="U3138" i="4"/>
  <c r="U2979" i="4"/>
  <c r="U3640" i="4"/>
  <c r="U3425" i="4"/>
  <c r="U4193" i="4"/>
  <c r="U3858" i="4"/>
  <c r="U3867" i="4"/>
  <c r="U3876" i="4"/>
  <c r="U3638" i="4"/>
  <c r="U3391" i="4"/>
  <c r="U4159" i="4"/>
  <c r="U2152" i="4"/>
  <c r="U4744" i="4"/>
  <c r="U4601" i="4"/>
  <c r="U4530" i="4"/>
  <c r="U4283" i="4"/>
  <c r="U4236" i="4"/>
  <c r="U4764" i="4"/>
  <c r="U5589" i="4"/>
  <c r="U5342" i="4"/>
  <c r="U5103" i="4"/>
  <c r="U4819" i="4"/>
  <c r="U5616" i="4"/>
  <c r="U5369" i="4"/>
  <c r="U5122" i="4"/>
  <c r="U4854" i="4"/>
  <c r="U3397" i="4"/>
  <c r="U6278" i="4"/>
  <c r="U7046" i="4"/>
  <c r="U5911" i="4"/>
  <c r="U6679" i="4"/>
  <c r="U4887" i="4"/>
  <c r="U6312" i="4"/>
  <c r="U7080" i="4"/>
  <c r="U5945" i="4"/>
  <c r="U6713" i="4"/>
  <c r="U5172" i="4"/>
  <c r="U6346" i="4"/>
  <c r="U7114" i="4"/>
  <c r="U5979" i="4"/>
  <c r="U6747" i="4"/>
  <c r="U5444" i="4"/>
  <c r="U6380" i="4"/>
  <c r="U7148" i="4"/>
  <c r="U6013" i="4"/>
  <c r="U6781" i="4"/>
  <c r="R142" i="4"/>
  <c r="R910" i="4"/>
  <c r="R1678" i="4"/>
  <c r="R419" i="4"/>
  <c r="R1297" i="4"/>
  <c r="R2163" i="4"/>
  <c r="R2931" i="4"/>
  <c r="R139" i="4"/>
  <c r="R1143" i="4"/>
  <c r="R2137" i="4"/>
  <c r="R3015" i="4"/>
  <c r="R3858" i="4"/>
  <c r="R4626" i="4"/>
  <c r="R5394" i="4"/>
  <c r="R6162" i="4"/>
  <c r="A2735" i="11"/>
  <c r="U589" i="4"/>
  <c r="U161" i="4"/>
  <c r="U1155" i="4"/>
  <c r="U1823" i="4"/>
  <c r="U2187" i="4"/>
  <c r="U2262" i="4"/>
  <c r="U2895" i="4"/>
  <c r="U3137" i="4"/>
  <c r="U2731" i="4"/>
  <c r="U3848" i="4"/>
  <c r="U4089" i="4"/>
  <c r="U3459" i="4"/>
  <c r="U3924" i="4"/>
  <c r="U4158" i="4"/>
  <c r="E3473" i="11"/>
  <c r="A3950" i="11"/>
  <c r="U151" i="4"/>
  <c r="U741" i="4"/>
  <c r="U1044" i="4"/>
  <c r="U1522" i="4"/>
  <c r="U1833" i="4"/>
  <c r="U2588" i="4"/>
  <c r="U1931" i="4"/>
  <c r="U2505" i="4"/>
  <c r="U2963" i="4"/>
  <c r="U4096" i="4"/>
  <c r="U3052" i="4"/>
  <c r="U3699" i="4"/>
  <c r="U2440" i="4"/>
  <c r="A1636" i="11"/>
  <c r="U445" i="4"/>
  <c r="U853" i="4"/>
  <c r="U742" i="4"/>
  <c r="U1663" i="4"/>
  <c r="U2075" i="4"/>
  <c r="U2142" i="4"/>
  <c r="U2775" i="4"/>
  <c r="U3081" i="4"/>
  <c r="U2668" i="4"/>
  <c r="U3792" i="4"/>
  <c r="U4041" i="4"/>
  <c r="U3403" i="4"/>
  <c r="U3884" i="4"/>
  <c r="A3907" i="11"/>
  <c r="U475" i="4"/>
  <c r="U1252" i="4"/>
  <c r="U1949" i="4"/>
  <c r="U2135" i="4"/>
  <c r="U2922" i="4"/>
  <c r="U3872" i="4"/>
  <c r="U3770" i="4"/>
  <c r="U2551" i="4"/>
  <c r="U3567" i="4"/>
  <c r="U4679" i="4"/>
  <c r="U4231" i="4"/>
  <c r="U434" i="4"/>
  <c r="U877" i="4"/>
  <c r="U459" i="4"/>
  <c r="U1084" i="4"/>
  <c r="U2927" i="4"/>
  <c r="U3162" i="4"/>
  <c r="U4112" i="4"/>
  <c r="U3060" i="4"/>
  <c r="U3342" i="4"/>
  <c r="U3727" i="4"/>
  <c r="U3797" i="4"/>
  <c r="U4369" i="4"/>
  <c r="U4762" i="4"/>
  <c r="U4133" i="4"/>
  <c r="U5213" i="4"/>
  <c r="U5422" i="4"/>
  <c r="U5639" i="4"/>
  <c r="E3821" i="11"/>
  <c r="U879" i="4"/>
  <c r="U1276" i="4"/>
  <c r="U2357" i="4"/>
  <c r="U2825" i="4"/>
  <c r="U3752" i="4"/>
  <c r="U3531" i="4"/>
  <c r="U4030" i="4"/>
  <c r="U4591" i="4"/>
  <c r="U4521" i="4"/>
  <c r="U3917" i="4"/>
  <c r="U4661" i="4"/>
  <c r="U4847" i="4"/>
  <c r="U5271" i="4"/>
  <c r="U3314" i="4"/>
  <c r="U4811" i="4"/>
  <c r="U5051" i="4"/>
  <c r="U6158" i="4"/>
  <c r="U7382" i="4"/>
  <c r="U6703" i="4"/>
  <c r="U6032" i="4"/>
  <c r="U7256" i="4"/>
  <c r="U6593" i="4"/>
  <c r="U5914" i="4"/>
  <c r="U7138" i="4"/>
  <c r="U6467" i="4"/>
  <c r="U5788" i="4"/>
  <c r="U7028" i="4"/>
  <c r="U6349" i="4"/>
  <c r="R166" i="4"/>
  <c r="R1398" i="4"/>
  <c r="R693" i="4"/>
  <c r="R2107" i="4"/>
  <c r="R3331" i="4"/>
  <c r="R1289" i="4"/>
  <c r="R2805" i="4"/>
  <c r="R4130" i="4"/>
  <c r="R5354" i="4"/>
  <c r="R6442" i="4"/>
  <c r="R7210" i="4"/>
  <c r="E574" i="4"/>
  <c r="E1342" i="4"/>
  <c r="E2110" i="4"/>
  <c r="E2878" i="4"/>
  <c r="E3646" i="4"/>
  <c r="E4414" i="4"/>
  <c r="E5182" i="4"/>
  <c r="R816" i="4"/>
  <c r="R1962" i="4"/>
  <c r="R2981" i="4"/>
  <c r="R3937" i="4"/>
  <c r="R4815" i="4"/>
  <c r="R5693" i="4"/>
  <c r="R6571" i="4"/>
  <c r="E44" i="4"/>
  <c r="E922" i="4"/>
  <c r="E1800" i="4"/>
  <c r="E2677" i="4"/>
  <c r="R603" i="4"/>
  <c r="R1749" i="4"/>
  <c r="R2793" i="4"/>
  <c r="R3774" i="4"/>
  <c r="R4652" i="4"/>
  <c r="R5529" i="4"/>
  <c r="R570" i="4"/>
  <c r="R2096" i="4"/>
  <c r="R3433" i="4"/>
  <c r="R4627" i="4"/>
  <c r="R5797" i="4"/>
  <c r="R6837" i="4"/>
  <c r="E435" i="4"/>
  <c r="E1439" i="4"/>
  <c r="E2442" i="4"/>
  <c r="E3403" i="4"/>
  <c r="R47" i="4"/>
  <c r="R1575" i="4"/>
  <c r="R2975" i="4"/>
  <c r="R4225" i="4"/>
  <c r="U389" i="4"/>
  <c r="U1595" i="4"/>
  <c r="U1913" i="4"/>
  <c r="U2784" i="4"/>
  <c r="E178" i="11"/>
  <c r="E3205" i="11"/>
  <c r="A125" i="11"/>
  <c r="E597" i="11"/>
  <c r="E2056" i="11"/>
  <c r="E843" i="11"/>
  <c r="A681" i="11"/>
  <c r="E2609" i="11"/>
  <c r="A1768" i="11"/>
  <c r="E2420" i="11"/>
  <c r="E122" i="11"/>
  <c r="E2884" i="11"/>
  <c r="A1832" i="11"/>
  <c r="E3514" i="11"/>
  <c r="A3153" i="11"/>
  <c r="A364" i="11"/>
  <c r="A2673" i="11"/>
  <c r="A398" i="11"/>
  <c r="A2239" i="11"/>
  <c r="A3981" i="11"/>
  <c r="A243" i="11"/>
  <c r="A2525" i="11"/>
  <c r="A3679" i="11"/>
  <c r="E3778" i="11"/>
  <c r="A3378" i="11"/>
  <c r="A2648" i="11"/>
  <c r="E2403" i="11"/>
  <c r="A3298" i="11"/>
  <c r="A2815" i="11"/>
  <c r="A3517" i="11"/>
  <c r="U272" i="4"/>
  <c r="U1253" i="4"/>
  <c r="U1830" i="4"/>
  <c r="U2203" i="4"/>
  <c r="U2608" i="4"/>
  <c r="U1944" i="4"/>
  <c r="E3867" i="11"/>
  <c r="A2978" i="11"/>
  <c r="A658" i="11"/>
  <c r="A3879" i="11"/>
  <c r="U230" i="4"/>
  <c r="U300" i="4"/>
  <c r="U957" i="4"/>
  <c r="U1918" i="4"/>
  <c r="E2664" i="11"/>
  <c r="A1302" i="11"/>
  <c r="A1606" i="11"/>
  <c r="A3527" i="11"/>
  <c r="A3939" i="11"/>
  <c r="U743" i="4"/>
  <c r="U867" i="4"/>
  <c r="U1294" i="4"/>
  <c r="U1032" i="4"/>
  <c r="U990" i="4"/>
  <c r="U2506" i="4"/>
  <c r="U1939" i="4"/>
  <c r="U2634" i="4"/>
  <c r="U3015" i="4"/>
  <c r="U3033" i="4"/>
  <c r="E2180" i="11"/>
  <c r="A1181" i="11"/>
  <c r="A2195" i="11"/>
  <c r="A2926" i="11"/>
  <c r="A3902" i="11"/>
  <c r="E3861" i="11"/>
  <c r="A1848" i="11"/>
  <c r="A2412" i="11"/>
  <c r="A3063" i="11"/>
  <c r="E384" i="11"/>
  <c r="E3844" i="11"/>
  <c r="A1385" i="11"/>
  <c r="A2573" i="11"/>
  <c r="A3420" i="11"/>
  <c r="E3288" i="11"/>
  <c r="A1706" i="11"/>
  <c r="A2192" i="11"/>
  <c r="A3979" i="11"/>
  <c r="A271" i="11"/>
  <c r="A2767" i="11"/>
  <c r="E1130" i="11"/>
  <c r="A295" i="11"/>
  <c r="A3429" i="11"/>
  <c r="A3268" i="11"/>
  <c r="A1277" i="11"/>
  <c r="A1993" i="11"/>
  <c r="U490" i="4"/>
  <c r="U719" i="4"/>
  <c r="U515" i="4"/>
  <c r="U797" i="4"/>
  <c r="U1659" i="4"/>
  <c r="U1201" i="4"/>
  <c r="U1585" i="4"/>
  <c r="U1923" i="4"/>
  <c r="U2317" i="4"/>
  <c r="U2749" i="4"/>
  <c r="U2636" i="4"/>
  <c r="E1170" i="11"/>
  <c r="A1648" i="11"/>
  <c r="A2551" i="11"/>
  <c r="U186" i="4"/>
  <c r="U15" i="4"/>
  <c r="U299" i="4"/>
  <c r="U1090" i="4"/>
  <c r="U1374" i="4"/>
  <c r="U2100" i="4"/>
  <c r="U1847" i="4"/>
  <c r="U2234" i="4"/>
  <c r="U1019" i="4"/>
  <c r="U2334" i="4"/>
  <c r="U2982" i="4"/>
  <c r="U2920" i="4"/>
  <c r="A1324" i="11"/>
  <c r="A3036" i="11"/>
  <c r="A3703" i="11"/>
  <c r="U650" i="4"/>
  <c r="U63" i="4"/>
  <c r="U17" i="4"/>
  <c r="U780" i="4"/>
  <c r="U553" i="4"/>
  <c r="U1211" i="4"/>
  <c r="U1694" i="4"/>
  <c r="U1753" i="4"/>
  <c r="U1295" i="4"/>
  <c r="U1307" i="4"/>
  <c r="U2294" i="4"/>
  <c r="U2766" i="4"/>
  <c r="U1738" i="4"/>
  <c r="A153" i="11"/>
  <c r="A2694" i="11"/>
  <c r="E3419" i="11"/>
  <c r="A2861" i="11"/>
  <c r="U250" i="4"/>
  <c r="U767" i="4"/>
  <c r="U729" i="4"/>
  <c r="U1273" i="4"/>
  <c r="U908" i="4"/>
  <c r="A633" i="11"/>
  <c r="A3739" i="11"/>
  <c r="U759" i="4"/>
  <c r="U1218" i="4"/>
  <c r="U1327" i="4"/>
  <c r="U1488" i="4"/>
  <c r="U313" i="4"/>
  <c r="U2398" i="4"/>
  <c r="U2879" i="4"/>
  <c r="U3025" i="4"/>
  <c r="U2407" i="4"/>
  <c r="U3352" i="4"/>
  <c r="U3457" i="4"/>
  <c r="U4225" i="4"/>
  <c r="U3890" i="4"/>
  <c r="U3899" i="4"/>
  <c r="U3908" i="4"/>
  <c r="U3670" i="4"/>
  <c r="U3423" i="4"/>
  <c r="U3341" i="4"/>
  <c r="U3413" i="4"/>
  <c r="U4776" i="4"/>
  <c r="U4633" i="4"/>
  <c r="U4562" i="4"/>
  <c r="U4315" i="4"/>
  <c r="U4269" i="4"/>
  <c r="U4825" i="4"/>
  <c r="U5621" i="4"/>
  <c r="U5374" i="4"/>
  <c r="U5135" i="4"/>
  <c r="U4861" i="4"/>
  <c r="U3573" i="4"/>
  <c r="U5401" i="4"/>
  <c r="U5154" i="4"/>
  <c r="U4895" i="4"/>
  <c r="U4867" i="4"/>
  <c r="U6310" i="4"/>
  <c r="U7078" i="4"/>
  <c r="U5943" i="4"/>
  <c r="U6711" i="4"/>
  <c r="U5156" i="4"/>
  <c r="U6344" i="4"/>
  <c r="U7112" i="4"/>
  <c r="U5977" i="4"/>
  <c r="U6745" i="4"/>
  <c r="U5428" i="4"/>
  <c r="U6378" i="4"/>
  <c r="U7146" i="4"/>
  <c r="U6011" i="4"/>
  <c r="U6779" i="4"/>
  <c r="U5644" i="4"/>
  <c r="U6412" i="4"/>
  <c r="U7180" i="4"/>
  <c r="U6045" i="4"/>
  <c r="U6813" i="4"/>
  <c r="R174" i="4"/>
  <c r="R942" i="4"/>
  <c r="R1710" i="4"/>
  <c r="R456" i="4"/>
  <c r="R1333" i="4"/>
  <c r="R2195" i="4"/>
  <c r="R2963" i="4"/>
  <c r="R97" i="4"/>
  <c r="R1100" i="4"/>
  <c r="R2101" i="4"/>
  <c r="R2978" i="4"/>
  <c r="R3826" i="4"/>
  <c r="R4594" i="4"/>
  <c r="R5362" i="4"/>
  <c r="R6130" i="4"/>
  <c r="A1457" i="11"/>
  <c r="A3296" i="11"/>
  <c r="U171" i="4"/>
  <c r="U847" i="4"/>
  <c r="U388" i="4"/>
  <c r="U1437" i="4"/>
  <c r="U1416" i="4"/>
  <c r="U1331" i="4"/>
  <c r="U782" i="4"/>
  <c r="U1137" i="4"/>
  <c r="U2645" i="4"/>
  <c r="U3109" i="4"/>
  <c r="U2935" i="4"/>
  <c r="U2515" i="4"/>
  <c r="U2631" i="4"/>
  <c r="U2568" i="4"/>
  <c r="U3164" i="4"/>
  <c r="U4016" i="4"/>
  <c r="U3801" i="4"/>
  <c r="U3466" i="4"/>
  <c r="U3475" i="4"/>
  <c r="U3484" i="4"/>
  <c r="U3148" i="4"/>
  <c r="U4014" i="4"/>
  <c r="U3767" i="4"/>
  <c r="U4343" i="4"/>
  <c r="U4352" i="4"/>
  <c r="U4204" i="4"/>
  <c r="U4085" i="4"/>
  <c r="U4906" i="4"/>
  <c r="U4659" i="4"/>
  <c r="U4613" i="4"/>
  <c r="U5197" i="4"/>
  <c r="U4944" i="4"/>
  <c r="U4340" i="4"/>
  <c r="U5479" i="4"/>
  <c r="U5224" i="4"/>
  <c r="U4975" i="4"/>
  <c r="U4414" i="4"/>
  <c r="U5498" i="4"/>
  <c r="U5251" i="4"/>
  <c r="U5886" i="4"/>
  <c r="U6654" i="4"/>
  <c r="U4294" i="4"/>
  <c r="U6287" i="4"/>
  <c r="U7055" i="4"/>
  <c r="U5920" i="4"/>
  <c r="U6688" i="4"/>
  <c r="U4969" i="4"/>
  <c r="U6321" i="4"/>
  <c r="U7089" i="4"/>
  <c r="U5954" i="4"/>
  <c r="U6722" i="4"/>
  <c r="U5244" i="4"/>
  <c r="U6355" i="4"/>
  <c r="U7123" i="4"/>
  <c r="U5988" i="4"/>
  <c r="U6756" i="4"/>
  <c r="U5516" i="4"/>
  <c r="U6389" i="4"/>
  <c r="U7157" i="4"/>
  <c r="R518" i="4"/>
  <c r="R1286" i="4"/>
  <c r="R2054" i="4"/>
  <c r="R849" i="4"/>
  <c r="R1727" i="4"/>
  <c r="R2539" i="4"/>
  <c r="R3307" i="4"/>
  <c r="R631" i="4"/>
  <c r="R1633" i="4"/>
  <c r="R2567" i="4"/>
  <c r="R3445" i="4"/>
  <c r="R4234" i="4"/>
  <c r="R5002" i="4"/>
  <c r="R5770" i="4"/>
  <c r="A597" i="11"/>
  <c r="A2558" i="11"/>
  <c r="U114" i="4"/>
  <c r="U510" i="4"/>
  <c r="U749" i="4"/>
  <c r="U65" i="4"/>
  <c r="U1223" i="4"/>
  <c r="U1176" i="4"/>
  <c r="U1761" i="4"/>
  <c r="U1725" i="4"/>
  <c r="U1961" i="4"/>
  <c r="U2159" i="4"/>
  <c r="U3182" i="4"/>
  <c r="U2888" i="4"/>
  <c r="U3153" i="4"/>
  <c r="U3202" i="4"/>
  <c r="U3043" i="4"/>
  <c r="U3704" i="4"/>
  <c r="U3489" i="4"/>
  <c r="U2040" i="4"/>
  <c r="U2344" i="4"/>
  <c r="U2529" i="4"/>
  <c r="U3940" i="4"/>
  <c r="U3702" i="4"/>
  <c r="U3455" i="4"/>
  <c r="U3597" i="4"/>
  <c r="U3669" i="4"/>
  <c r="U4808" i="4"/>
  <c r="U4665" i="4"/>
  <c r="U4594" i="4"/>
  <c r="U4347" i="4"/>
  <c r="U4301" i="4"/>
  <c r="U4868" i="4"/>
  <c r="U3717" i="4"/>
  <c r="U5406" i="4"/>
  <c r="U5167" i="4"/>
  <c r="U4901" i="4"/>
  <c r="U4131" i="4"/>
  <c r="U5433" i="4"/>
  <c r="U5186" i="4"/>
  <c r="U4932" i="4"/>
  <c r="U5140" i="4"/>
  <c r="U6342" i="4"/>
  <c r="U7110" i="4"/>
  <c r="U5975" i="4"/>
  <c r="U6743" i="4"/>
  <c r="U5412" i="4"/>
  <c r="U6376" i="4"/>
  <c r="U7144" i="4"/>
  <c r="U6009" i="4"/>
  <c r="U6777" i="4"/>
  <c r="U5642" i="4"/>
  <c r="U6410" i="4"/>
  <c r="U7178" i="4"/>
  <c r="U6043" i="4"/>
  <c r="U6811" i="4"/>
  <c r="U5676" i="4"/>
  <c r="U6444" i="4"/>
  <c r="U7212" i="4"/>
  <c r="U6077" i="4"/>
  <c r="U6845" i="4"/>
  <c r="R206" i="4"/>
  <c r="R974" i="4"/>
  <c r="R1742" i="4"/>
  <c r="R492" i="4"/>
  <c r="R1370" i="4"/>
  <c r="R2227" i="4"/>
  <c r="R2995" i="4"/>
  <c r="R223" i="4"/>
  <c r="R1226" i="4"/>
  <c r="R2210" i="4"/>
  <c r="R3088" i="4"/>
  <c r="R3922" i="4"/>
  <c r="R4690" i="4"/>
  <c r="R5458" i="4"/>
  <c r="E2528" i="11"/>
  <c r="A2712" i="11"/>
  <c r="U326" i="4"/>
  <c r="U843" i="4"/>
  <c r="U1603" i="4"/>
  <c r="U481" i="4"/>
  <c r="U2387" i="4"/>
  <c r="U2486" i="4"/>
  <c r="U3119" i="4"/>
  <c r="U1425" i="4"/>
  <c r="U2827" i="4"/>
  <c r="U3944" i="4"/>
  <c r="U4201" i="4"/>
  <c r="U3563" i="4"/>
  <c r="U4028" i="4"/>
  <c r="U3092" i="4"/>
  <c r="A45" i="11"/>
  <c r="A3008" i="11"/>
  <c r="U439" i="4"/>
  <c r="U1154" i="4"/>
  <c r="U1515" i="4"/>
  <c r="U1231" i="4"/>
  <c r="U2132" i="4"/>
  <c r="U2813" i="4"/>
  <c r="U2619" i="4"/>
  <c r="U2667" i="4"/>
  <c r="U3067" i="4"/>
  <c r="U2852" i="4"/>
  <c r="U3329" i="4"/>
  <c r="U3811" i="4"/>
  <c r="E1899" i="11"/>
  <c r="A491" i="11"/>
  <c r="U158" i="4"/>
  <c r="U561" i="4"/>
  <c r="U1440" i="4"/>
  <c r="U1959" i="4"/>
  <c r="U2307" i="4"/>
  <c r="U2366" i="4"/>
  <c r="U3007" i="4"/>
  <c r="U3209" i="4"/>
  <c r="U2771" i="4"/>
  <c r="U3904" i="4"/>
  <c r="U4145" i="4"/>
  <c r="U3507" i="4"/>
  <c r="U3980" i="4"/>
  <c r="U314" i="4"/>
  <c r="U499" i="4"/>
  <c r="U1774" i="4"/>
  <c r="U2324" i="4"/>
  <c r="U2839" i="4"/>
  <c r="U3114" i="4"/>
  <c r="U4040" i="4"/>
  <c r="U2519" i="4"/>
  <c r="U3288" i="4"/>
  <c r="U3687" i="4"/>
  <c r="U3477" i="4"/>
  <c r="E1556" i="11"/>
  <c r="U91" i="4"/>
  <c r="U1354" i="4"/>
  <c r="U1575" i="4"/>
  <c r="U2088" i="4"/>
  <c r="U3279" i="4"/>
  <c r="U2038" i="4"/>
  <c r="U3273" i="4"/>
  <c r="U3379" i="4"/>
  <c r="U3462" i="4"/>
  <c r="U3847" i="4"/>
  <c r="U4123" i="4"/>
  <c r="U4481" i="4"/>
  <c r="U4866" i="4"/>
  <c r="U4261" i="4"/>
  <c r="U5309" i="4"/>
  <c r="U5518" i="4"/>
  <c r="U4406" i="4"/>
  <c r="A2410" i="11"/>
  <c r="U472" i="4"/>
  <c r="U1622" i="4"/>
  <c r="U1648" i="4"/>
  <c r="U3105" i="4"/>
  <c r="U3976" i="4"/>
  <c r="U3755" i="4"/>
  <c r="U2560" i="4"/>
  <c r="U2948" i="4"/>
  <c r="U4641" i="4"/>
  <c r="U4188" i="4"/>
  <c r="U4789" i="4"/>
  <c r="U4981" i="4"/>
  <c r="U5383" i="4"/>
  <c r="U4444" i="4"/>
  <c r="U4940" i="4"/>
  <c r="U5155" i="4"/>
  <c r="U6254" i="4"/>
  <c r="U5148" i="4"/>
  <c r="E2029" i="11"/>
  <c r="E1761" i="11"/>
  <c r="A2564" i="11"/>
  <c r="E199" i="11"/>
  <c r="E865" i="11"/>
  <c r="E3011" i="11"/>
  <c r="A2285" i="11"/>
  <c r="E2629" i="11"/>
  <c r="A1772" i="11"/>
  <c r="E1296" i="11"/>
  <c r="E2105" i="11"/>
  <c r="E3795" i="11"/>
  <c r="E309" i="11"/>
  <c r="A1581" i="11"/>
  <c r="E1024" i="11"/>
  <c r="A1316" i="11"/>
  <c r="E2298" i="11"/>
  <c r="A3233" i="11"/>
  <c r="A3252" i="11"/>
  <c r="E2474" i="11"/>
  <c r="A2041" i="11"/>
  <c r="A3006" i="11"/>
  <c r="A2440" i="11"/>
  <c r="A845" i="11"/>
  <c r="A2868" i="11"/>
  <c r="A2480" i="11"/>
  <c r="E3691" i="11"/>
  <c r="A2484" i="11"/>
  <c r="A3716" i="11"/>
  <c r="U706" i="4"/>
  <c r="U236" i="4"/>
  <c r="U1518" i="4"/>
  <c r="U2031" i="4"/>
  <c r="U2428" i="4"/>
  <c r="U2983" i="4"/>
  <c r="E700" i="11"/>
  <c r="A748" i="11"/>
  <c r="A946" i="11"/>
  <c r="A2871" i="11"/>
  <c r="A3969" i="11"/>
  <c r="U422" i="4"/>
  <c r="U348" i="4"/>
  <c r="U1891" i="4"/>
  <c r="U1927" i="4"/>
  <c r="E3021" i="11"/>
  <c r="A1824" i="11"/>
  <c r="A2365" i="11"/>
  <c r="A3214" i="11"/>
  <c r="U19" i="4"/>
  <c r="U609" i="4"/>
  <c r="U228" i="4"/>
  <c r="U331" i="4"/>
  <c r="U1444" i="4"/>
  <c r="U1609" i="4"/>
  <c r="U1937" i="4"/>
  <c r="U2621" i="4"/>
  <c r="U2484" i="4"/>
  <c r="U2452" i="4"/>
  <c r="U3225" i="4"/>
  <c r="E3537" i="11"/>
  <c r="A1151" i="11"/>
  <c r="A3219" i="11"/>
  <c r="A2807" i="11"/>
  <c r="E1028" i="11"/>
  <c r="A261" i="11"/>
  <c r="A1281" i="11"/>
  <c r="A2789" i="11"/>
  <c r="A3272" i="11"/>
  <c r="E1506" i="11"/>
  <c r="A1452" i="11"/>
  <c r="A690" i="11"/>
  <c r="A2374" i="11"/>
  <c r="A2728" i="11"/>
  <c r="A558" i="11"/>
  <c r="A3011" i="11"/>
  <c r="A3669" i="11"/>
  <c r="E1812" i="11"/>
  <c r="A2134" i="11"/>
  <c r="A3828" i="11"/>
  <c r="E2113" i="11"/>
  <c r="A1769" i="11"/>
  <c r="A2223" i="11"/>
  <c r="A2576" i="11"/>
  <c r="A721" i="11"/>
  <c r="A3678" i="11"/>
  <c r="U44" i="4"/>
  <c r="U1023" i="4"/>
  <c r="U765" i="4"/>
  <c r="U1357" i="4"/>
  <c r="U693" i="4"/>
  <c r="U177" i="4"/>
  <c r="U2337" i="4"/>
  <c r="U2403" i="4"/>
  <c r="U2573" i="4"/>
  <c r="U1793" i="4"/>
  <c r="U3071" i="4"/>
  <c r="E932" i="11"/>
  <c r="A818" i="11"/>
  <c r="A3750" i="11"/>
  <c r="U698" i="4"/>
  <c r="U319" i="4"/>
  <c r="U259" i="4"/>
  <c r="U420" i="4"/>
  <c r="U1091" i="4"/>
  <c r="U1033" i="4"/>
  <c r="U1697" i="4"/>
  <c r="U1540" i="4"/>
  <c r="U1950" i="4"/>
  <c r="U2662" i="4"/>
  <c r="U2359" i="4"/>
  <c r="U3176" i="4"/>
  <c r="A2031" i="11"/>
  <c r="A2550" i="11"/>
  <c r="A2312" i="11"/>
  <c r="U108" i="4"/>
  <c r="U575" i="4"/>
  <c r="U1063" i="4"/>
  <c r="U1346" i="4"/>
  <c r="U1214" i="4"/>
  <c r="U1844" i="4"/>
  <c r="U1292" i="4"/>
  <c r="U2201" i="4"/>
  <c r="U2195" i="4"/>
  <c r="U2197" i="4"/>
  <c r="U2510" i="4"/>
  <c r="U3190" i="4"/>
  <c r="U2792" i="4"/>
  <c r="A910" i="11"/>
  <c r="A3724" i="11"/>
  <c r="A900" i="11"/>
  <c r="A3359" i="11"/>
  <c r="U20" i="4"/>
  <c r="U576" i="4"/>
  <c r="U465" i="4"/>
  <c r="U1313" i="4"/>
  <c r="U2023" i="4"/>
  <c r="A2980" i="11"/>
  <c r="U762" i="4"/>
  <c r="U672" i="4"/>
  <c r="U1197" i="4"/>
  <c r="U1187" i="4"/>
  <c r="U2273" i="4"/>
  <c r="U2388" i="4"/>
  <c r="U2909" i="4"/>
  <c r="U2524" i="4"/>
  <c r="U2492" i="4"/>
  <c r="U2687" i="4"/>
  <c r="U3672" i="4"/>
  <c r="U3649" i="4"/>
  <c r="U3310" i="4"/>
  <c r="U3321" i="4"/>
  <c r="U3331" i="4"/>
  <c r="U4100" i="4"/>
  <c r="U3862" i="4"/>
  <c r="U3615" i="4"/>
  <c r="U4183" i="4"/>
  <c r="U4194" i="4"/>
  <c r="U3805" i="4"/>
  <c r="U3076" i="4"/>
  <c r="U4754" i="4"/>
  <c r="U4507" i="4"/>
  <c r="U4461" i="4"/>
  <c r="U5045" i="4"/>
  <c r="U4686" i="4"/>
  <c r="U5566" i="4"/>
  <c r="U5327" i="4"/>
  <c r="U5072" i="4"/>
  <c r="U4774" i="4"/>
  <c r="U5593" i="4"/>
  <c r="U5346" i="4"/>
  <c r="U5099" i="4"/>
  <c r="U5734" i="4"/>
  <c r="U6502" i="4"/>
  <c r="U7270" i="4"/>
  <c r="U6135" i="4"/>
  <c r="U6903" i="4"/>
  <c r="U5768" i="4"/>
  <c r="U6536" i="4"/>
  <c r="U7304" i="4"/>
  <c r="U6169" i="4"/>
  <c r="U6937" i="4"/>
  <c r="U5802" i="4"/>
  <c r="U6570" i="4"/>
  <c r="U7338" i="4"/>
  <c r="U6203" i="4"/>
  <c r="U6971" i="4"/>
  <c r="U5836" i="4"/>
  <c r="U6604" i="4"/>
  <c r="U7372" i="4"/>
  <c r="U6237" i="4"/>
  <c r="U7005" i="4"/>
  <c r="R366" i="4"/>
  <c r="R1134" i="4"/>
  <c r="R1902" i="4"/>
  <c r="R675" i="4"/>
  <c r="R1553" i="4"/>
  <c r="R2387" i="4"/>
  <c r="R3155" i="4"/>
  <c r="R348" i="4"/>
  <c r="R1351" i="4"/>
  <c r="R2320" i="4"/>
  <c r="R3198" i="4"/>
  <c r="R4018" i="4"/>
  <c r="R4786" i="4"/>
  <c r="R5554" i="4"/>
  <c r="E2335" i="11"/>
  <c r="A2907" i="11"/>
  <c r="A3769" i="11"/>
  <c r="U325" i="4"/>
  <c r="U376" i="4"/>
  <c r="U585" i="4"/>
  <c r="U994" i="4"/>
  <c r="U2020" i="4"/>
  <c r="U1975" i="4"/>
  <c r="U2170" i="4"/>
  <c r="U2156" i="4"/>
  <c r="U2026" i="4"/>
  <c r="U2599" i="4"/>
  <c r="U1169" i="4"/>
  <c r="U2801" i="4"/>
  <c r="U2898" i="4"/>
  <c r="U2779" i="4"/>
  <c r="U3440" i="4"/>
  <c r="U2980" i="4"/>
  <c r="U3993" i="4"/>
  <c r="U3658" i="4"/>
  <c r="U3667" i="4"/>
  <c r="U3676" i="4"/>
  <c r="U3438" i="4"/>
  <c r="U2706" i="4"/>
  <c r="U3959" i="4"/>
  <c r="U4535" i="4"/>
  <c r="U4544" i="4"/>
  <c r="U4401" i="4"/>
  <c r="U4330" i="4"/>
  <c r="U3939" i="4"/>
  <c r="U3645" i="4"/>
  <c r="U2688" i="4"/>
  <c r="U5389" i="4"/>
  <c r="U5142" i="4"/>
  <c r="U4891" i="4"/>
  <c r="U3947" i="4"/>
  <c r="U5416" i="4"/>
  <c r="U5169" i="4"/>
  <c r="U4912" i="4"/>
  <c r="U4189" i="4"/>
  <c r="U5443" i="4"/>
  <c r="U6078" i="4"/>
  <c r="U6846" i="4"/>
  <c r="U5711" i="4"/>
  <c r="U6479" i="4"/>
  <c r="U7247" i="4"/>
  <c r="U6112" i="4"/>
  <c r="U6880" i="4"/>
  <c r="U5745" i="4"/>
  <c r="U6513" i="4"/>
  <c r="U7281" i="4"/>
  <c r="U6146" i="4"/>
  <c r="U6914" i="4"/>
  <c r="U5779" i="4"/>
  <c r="U6547" i="4"/>
  <c r="U7315" i="4"/>
  <c r="U6180" i="4"/>
  <c r="U6948" i="4"/>
  <c r="U5813" i="4"/>
  <c r="U6581" i="4"/>
  <c r="U7349" i="4"/>
  <c r="R710" i="4"/>
  <c r="R1478" i="4"/>
  <c r="R191" i="4"/>
  <c r="R1068" i="4"/>
  <c r="R1946" i="4"/>
  <c r="R2731" i="4"/>
  <c r="R3499" i="4"/>
  <c r="R881" i="4"/>
  <c r="R1884" i="4"/>
  <c r="R2786" i="4"/>
  <c r="R3658" i="4"/>
  <c r="R4426" i="4"/>
  <c r="R5194" i="4"/>
  <c r="R5962" i="4"/>
  <c r="A1047" i="11"/>
  <c r="A2012" i="11"/>
  <c r="U658" i="4"/>
  <c r="U495" i="4"/>
  <c r="U611" i="4"/>
  <c r="U1101" i="4"/>
  <c r="U57" i="4"/>
  <c r="U1886" i="4"/>
  <c r="U2193" i="4"/>
  <c r="U2291" i="4"/>
  <c r="U2389" i="4"/>
  <c r="U2853" i="4"/>
  <c r="U2673" i="4"/>
  <c r="U1423" i="4"/>
  <c r="U2336" i="4"/>
  <c r="U2279" i="4"/>
  <c r="U3235" i="4"/>
  <c r="U3896" i="4"/>
  <c r="U3681" i="4"/>
  <c r="U3346" i="4"/>
  <c r="U3355" i="4"/>
  <c r="U3364" i="4"/>
  <c r="U4132" i="4"/>
  <c r="U3894" i="4"/>
  <c r="U3647" i="4"/>
  <c r="U4220" i="4"/>
  <c r="U4230" i="4"/>
  <c r="U3955" i="4"/>
  <c r="U3493" i="4"/>
  <c r="U4786" i="4"/>
  <c r="U4539" i="4"/>
  <c r="U4493" i="4"/>
  <c r="U5077" i="4"/>
  <c r="U4788" i="4"/>
  <c r="U5598" i="4"/>
  <c r="U5359" i="4"/>
  <c r="U5104" i="4"/>
  <c r="U4830" i="4"/>
  <c r="U5625" i="4"/>
  <c r="U5378" i="4"/>
  <c r="U5131" i="4"/>
  <c r="U5766" i="4"/>
  <c r="U6534" i="4"/>
  <c r="U7302" i="4"/>
  <c r="U6167" i="4"/>
  <c r="U6935" i="4"/>
  <c r="U5800" i="4"/>
  <c r="U6568" i="4"/>
  <c r="U7336" i="4"/>
  <c r="U6201" i="4"/>
  <c r="U6969" i="4"/>
  <c r="U5834" i="4"/>
  <c r="U6602" i="4"/>
  <c r="U7370" i="4"/>
  <c r="U6235" i="4"/>
  <c r="U7003" i="4"/>
  <c r="U5868" i="4"/>
  <c r="U6636" i="4"/>
  <c r="U7404" i="4"/>
  <c r="U6269" i="4"/>
  <c r="U7037" i="4"/>
  <c r="R398" i="4"/>
  <c r="R1166" i="4"/>
  <c r="R1934" i="4"/>
  <c r="R712" i="4"/>
  <c r="R1589" i="4"/>
  <c r="R2419" i="4"/>
  <c r="R3187" i="4"/>
  <c r="R473" i="4"/>
  <c r="R1476" i="4"/>
  <c r="R2430" i="4"/>
  <c r="R3308" i="4"/>
  <c r="R4114" i="4"/>
  <c r="R4882" i="4"/>
  <c r="R5650" i="4"/>
  <c r="E3562" i="11"/>
  <c r="A3905" i="11"/>
  <c r="U639" i="4"/>
  <c r="U1322" i="4"/>
  <c r="U1724" i="4"/>
  <c r="U1810" i="4"/>
  <c r="U2260" i="4"/>
  <c r="U2949" i="4"/>
  <c r="U2776" i="4"/>
  <c r="U2762" i="4"/>
  <c r="U3131" i="4"/>
  <c r="U3261" i="4"/>
  <c r="U3394" i="4"/>
  <c r="U3875" i="4"/>
  <c r="U3333" i="4"/>
  <c r="U3543" i="4"/>
  <c r="A1129" i="11"/>
  <c r="U170" i="4"/>
  <c r="U344" i="4"/>
  <c r="U1069" i="4"/>
  <c r="U1379" i="4"/>
  <c r="U1534" i="4"/>
  <c r="U2014" i="4"/>
  <c r="U2562" i="4"/>
  <c r="U3272" i="4"/>
  <c r="U3082" i="4"/>
  <c r="U3260" i="4"/>
  <c r="U3513" i="4"/>
  <c r="U3642" i="4"/>
  <c r="U3348" i="4"/>
  <c r="E3869" i="11"/>
  <c r="A3072" i="11"/>
  <c r="U503" i="4"/>
  <c r="U1162" i="4"/>
  <c r="U1563" i="4"/>
  <c r="U1531" i="4"/>
  <c r="U2148" i="4"/>
  <c r="U2861" i="4"/>
  <c r="U2638" i="4"/>
  <c r="U2686" i="4"/>
  <c r="U3083" i="4"/>
  <c r="U2916" i="4"/>
  <c r="U3354" i="4"/>
  <c r="U3819" i="4"/>
  <c r="A183" i="11"/>
  <c r="U485" i="4"/>
  <c r="U1181" i="4"/>
  <c r="U1372" i="4"/>
  <c r="U2637" i="4"/>
  <c r="U2808" i="4"/>
  <c r="U2678" i="4"/>
  <c r="U3561" i="4"/>
  <c r="U3651" i="4"/>
  <c r="U3654" i="4"/>
  <c r="U4039" i="4"/>
  <c r="U4320" i="4"/>
  <c r="A663" i="11"/>
  <c r="U566" i="4"/>
  <c r="U709" i="4"/>
  <c r="U1921" i="4"/>
  <c r="U2098" i="4"/>
  <c r="U1824" i="4"/>
  <c r="U2899" i="4"/>
  <c r="U3769" i="4"/>
  <c r="U3883" i="4"/>
  <c r="U3806" i="4"/>
  <c r="U3267" i="4"/>
  <c r="U4464" i="4"/>
  <c r="U4777" i="4"/>
  <c r="U4146" i="4"/>
  <c r="U4573" i="4"/>
  <c r="U5613" i="4"/>
  <c r="U4767" i="4"/>
  <c r="U5024" i="4"/>
  <c r="A3677" i="11"/>
  <c r="U952" i="4"/>
  <c r="U1713" i="4"/>
  <c r="U3077" i="4"/>
  <c r="U3050" i="4"/>
  <c r="U3657" i="4"/>
  <c r="U3644" i="4"/>
  <c r="U3631" i="4"/>
  <c r="U4384" i="4"/>
  <c r="U4144" i="4"/>
  <c r="U4547" i="4"/>
  <c r="U4952" i="4"/>
  <c r="U5350" i="4"/>
  <c r="U4310" i="4"/>
  <c r="U5033" i="4"/>
  <c r="U5258" i="4"/>
  <c r="U5467" i="4"/>
  <c r="U6558" i="4"/>
  <c r="U5887" i="4"/>
  <c r="U7111" i="4"/>
  <c r="U6448" i="4"/>
  <c r="U5769" i="4"/>
  <c r="U6993" i="4"/>
  <c r="U6322" i="4"/>
  <c r="U5643" i="4"/>
  <c r="U6883" i="4"/>
  <c r="U6204" i="4"/>
  <c r="U4486" i="4"/>
  <c r="U6757" i="4"/>
  <c r="R574" i="4"/>
  <c r="R1814" i="4"/>
  <c r="R1169" i="4"/>
  <c r="R2507" i="4"/>
  <c r="R233" i="4"/>
  <c r="R1832" i="4"/>
  <c r="R3262" i="4"/>
  <c r="R4538" i="4"/>
  <c r="R5762" i="4"/>
  <c r="R6698" i="4"/>
  <c r="E62" i="4"/>
  <c r="E830" i="4"/>
  <c r="E1598" i="4"/>
  <c r="E2366" i="4"/>
  <c r="E3134" i="4"/>
  <c r="E3902" i="4"/>
  <c r="E4670" i="4"/>
  <c r="R51" i="4"/>
  <c r="R1199" i="4"/>
  <c r="R2312" i="4"/>
  <c r="R3314" i="4"/>
  <c r="R4230" i="4"/>
  <c r="R5108" i="4"/>
  <c r="R5985" i="4"/>
  <c r="R6863" i="4"/>
  <c r="E337" i="4"/>
  <c r="E1215" i="4"/>
  <c r="E2092" i="4"/>
  <c r="E2970" i="4"/>
  <c r="R984" i="4"/>
  <c r="R2125" i="4"/>
  <c r="R3128" i="4"/>
  <c r="R4067" i="4"/>
  <c r="R4944" i="4"/>
  <c r="R5822" i="4"/>
  <c r="R1076" i="4"/>
  <c r="R2541" i="4"/>
  <c r="R3845" i="4"/>
  <c r="R5015" i="4"/>
  <c r="R6167" i="4"/>
  <c r="R7171" i="4"/>
  <c r="E770" i="4"/>
  <c r="E1773" i="4"/>
  <c r="E2776" i="4"/>
  <c r="E3696" i="4"/>
  <c r="R555" i="4"/>
  <c r="R2085" i="4"/>
  <c r="R3422" i="4"/>
  <c r="A1904" i="11"/>
  <c r="U800" i="4"/>
  <c r="U1934" i="4"/>
  <c r="U2089" i="4"/>
  <c r="E1505" i="11"/>
  <c r="E35" i="11"/>
  <c r="A2373" i="11"/>
  <c r="E800" i="11"/>
  <c r="E1762" i="11"/>
  <c r="E3025" i="11"/>
  <c r="A3453" i="11"/>
  <c r="E3949" i="11"/>
  <c r="A2236" i="11"/>
  <c r="E1564" i="11"/>
  <c r="E2200" i="11"/>
  <c r="A54" i="11"/>
  <c r="E921" i="11"/>
  <c r="A550" i="11"/>
  <c r="E2695" i="11"/>
  <c r="A1893" i="11"/>
  <c r="E3052" i="11"/>
  <c r="A1938" i="11"/>
  <c r="A3596" i="11"/>
  <c r="E2436" i="11"/>
  <c r="A2521" i="11"/>
  <c r="A2271" i="11"/>
  <c r="A3851" i="11"/>
  <c r="A1469" i="11"/>
  <c r="A2733" i="11"/>
  <c r="A3297" i="11"/>
  <c r="A317" i="11"/>
  <c r="A2796" i="11"/>
  <c r="A3813" i="11"/>
  <c r="U85" i="4"/>
  <c r="U686" i="4"/>
  <c r="U1739" i="4"/>
  <c r="U833" i="4"/>
  <c r="U1581" i="4"/>
  <c r="U3111" i="4"/>
  <c r="E1766" i="11"/>
  <c r="A1294" i="11"/>
  <c r="A954" i="11"/>
  <c r="A2085" i="11"/>
  <c r="A3915" i="11"/>
  <c r="U927" i="4"/>
  <c r="U652" i="4"/>
  <c r="U1732" i="4"/>
  <c r="U1435" i="4"/>
  <c r="E3735" i="11"/>
  <c r="A881" i="11"/>
  <c r="A1930" i="11"/>
  <c r="A3942" i="11"/>
  <c r="U147" i="4"/>
  <c r="U904" i="4"/>
  <c r="U956" i="4"/>
  <c r="U1643" i="4"/>
  <c r="U1606" i="4"/>
  <c r="U2120" i="4"/>
  <c r="U2299" i="4"/>
  <c r="U1025" i="4"/>
  <c r="U2846" i="4"/>
  <c r="U2896" i="4"/>
  <c r="U2676" i="4"/>
  <c r="E3900" i="11"/>
  <c r="A272" i="11"/>
  <c r="A2588" i="11"/>
  <c r="A3383" i="11"/>
  <c r="E1788" i="11"/>
  <c r="A988" i="11"/>
  <c r="A1834" i="11"/>
  <c r="A842" i="11"/>
  <c r="A2472" i="11"/>
  <c r="E2970" i="11"/>
  <c r="A1357" i="11"/>
  <c r="A2043" i="11"/>
  <c r="A1918" i="11"/>
  <c r="A3631" i="11"/>
  <c r="A330" i="11"/>
  <c r="A2381" i="11"/>
  <c r="A3663" i="11"/>
  <c r="E2923" i="11"/>
  <c r="A3115" i="11"/>
  <c r="A3695" i="11"/>
  <c r="E3191" i="11"/>
  <c r="A2242" i="11"/>
  <c r="A2968" i="11"/>
  <c r="E189" i="11"/>
  <c r="A1820" i="11"/>
  <c r="A3532" i="11"/>
  <c r="U453" i="4"/>
  <c r="U416" i="4"/>
  <c r="U41" i="4"/>
  <c r="U812" i="4"/>
  <c r="U1572" i="4"/>
  <c r="U1191" i="4"/>
  <c r="U1336" i="4"/>
  <c r="U2002" i="4"/>
  <c r="U1789" i="4"/>
  <c r="U2511" i="4"/>
  <c r="U2360" i="4"/>
  <c r="A17" i="11"/>
  <c r="A2763" i="11"/>
  <c r="A3911" i="11"/>
  <c r="U156" i="4"/>
  <c r="U727" i="4"/>
  <c r="U713" i="4"/>
  <c r="U1165" i="4"/>
  <c r="U1667" i="4"/>
  <c r="U1380" i="4"/>
  <c r="U1634" i="4"/>
  <c r="U2243" i="4"/>
  <c r="U2325" i="4"/>
  <c r="U2845" i="4"/>
  <c r="U2911" i="4"/>
  <c r="E301" i="11"/>
  <c r="E3746" i="11"/>
  <c r="A1739" i="11"/>
  <c r="A3794" i="11"/>
  <c r="U101" i="4"/>
  <c r="U783" i="4"/>
  <c r="U387" i="4"/>
  <c r="U273" i="4"/>
  <c r="U1430" i="4"/>
  <c r="U2044" i="4"/>
  <c r="U1591" i="4"/>
  <c r="U2401" i="4"/>
  <c r="U2371" i="4"/>
  <c r="U2373" i="4"/>
  <c r="U2716" i="4"/>
  <c r="U2199" i="4"/>
  <c r="U2968" i="4"/>
  <c r="A920" i="11"/>
  <c r="A3862" i="11"/>
  <c r="A982" i="11"/>
  <c r="A3908" i="11"/>
  <c r="U133" i="4"/>
  <c r="U81" i="4"/>
  <c r="U984" i="4"/>
  <c r="U1716" i="4"/>
  <c r="U1321" i="4"/>
  <c r="A2056" i="11"/>
  <c r="U84" i="4"/>
  <c r="U577" i="4"/>
  <c r="U137" i="4"/>
  <c r="U1049" i="4"/>
  <c r="U1594" i="4"/>
  <c r="U1834" i="4"/>
  <c r="U3197" i="4"/>
  <c r="U2816" i="4"/>
  <c r="U2695" i="4"/>
  <c r="U2947" i="4"/>
  <c r="U3864" i="4"/>
  <c r="U3777" i="4"/>
  <c r="U3442" i="4"/>
  <c r="U3451" i="4"/>
  <c r="U3460" i="4"/>
  <c r="U2956" i="4"/>
  <c r="U3990" i="4"/>
  <c r="U3743" i="4"/>
  <c r="U4319" i="4"/>
  <c r="U4328" i="4"/>
  <c r="U4176" i="4"/>
  <c r="U4021" i="4"/>
  <c r="U4882" i="4"/>
  <c r="U4635" i="4"/>
  <c r="U4589" i="4"/>
  <c r="U5173" i="4"/>
  <c r="U4917" i="4"/>
  <c r="U4244" i="4"/>
  <c r="U5455" i="4"/>
  <c r="U5200" i="4"/>
  <c r="U4948" i="4"/>
  <c r="U4318" i="4"/>
  <c r="U5474" i="4"/>
  <c r="U5227" i="4"/>
  <c r="U5862" i="4"/>
  <c r="U6630" i="4"/>
  <c r="U7398" i="4"/>
  <c r="U6263" i="4"/>
  <c r="U7031" i="4"/>
  <c r="U5896" i="4"/>
  <c r="U6664" i="4"/>
  <c r="U4614" i="4"/>
  <c r="U6297" i="4"/>
  <c r="U7065" i="4"/>
  <c r="U5930" i="4"/>
  <c r="U6698" i="4"/>
  <c r="U5052" i="4"/>
  <c r="U6331" i="4"/>
  <c r="U7099" i="4"/>
  <c r="U5964" i="4"/>
  <c r="U6732" i="4"/>
  <c r="U5324" i="4"/>
  <c r="U6365" i="4"/>
  <c r="U7133" i="4"/>
  <c r="R494" i="4"/>
  <c r="R1262" i="4"/>
  <c r="R2030" i="4"/>
  <c r="R821" i="4"/>
  <c r="R1699" i="4"/>
  <c r="R2515" i="4"/>
  <c r="R3283" i="4"/>
  <c r="R515" i="4"/>
  <c r="R1519" i="4"/>
  <c r="R2466" i="4"/>
  <c r="R3344" i="4"/>
  <c r="R4146" i="4"/>
  <c r="R4914" i="4"/>
  <c r="R5682" i="4"/>
  <c r="E3368" i="11"/>
  <c r="A1940" i="11"/>
  <c r="A3499" i="11"/>
  <c r="U118" i="4"/>
  <c r="U768" i="4"/>
  <c r="U1098" i="4"/>
  <c r="U1382" i="4"/>
  <c r="U1328" i="4"/>
  <c r="U1271" i="4"/>
  <c r="U2434" i="4"/>
  <c r="U2436" i="4"/>
  <c r="U2318" i="4"/>
  <c r="U2902" i="4"/>
  <c r="U2583" i="4"/>
  <c r="U2977" i="4"/>
  <c r="U3066" i="4"/>
  <c r="U2907" i="4"/>
  <c r="U3568" i="4"/>
  <c r="U3353" i="4"/>
  <c r="U4121" i="4"/>
  <c r="U3786" i="4"/>
  <c r="U3795" i="4"/>
  <c r="U3804" i="4"/>
  <c r="U3566" i="4"/>
  <c r="U3316" i="4"/>
  <c r="U4087" i="4"/>
  <c r="U4663" i="4"/>
  <c r="U4672" i="4"/>
  <c r="U4529" i="4"/>
  <c r="U4458" i="4"/>
  <c r="U4206" i="4"/>
  <c r="U4149" i="4"/>
  <c r="U4492" i="4"/>
  <c r="U5517" i="4"/>
  <c r="U5270" i="4"/>
  <c r="U5031" i="4"/>
  <c r="U4598" i="4"/>
  <c r="U5544" i="4"/>
  <c r="U5297" i="4"/>
  <c r="U5050" i="4"/>
  <c r="U4708" i="4"/>
  <c r="U5571" i="4"/>
  <c r="U6206" i="4"/>
  <c r="U6974" i="4"/>
  <c r="U5839" i="4"/>
  <c r="U6607" i="4"/>
  <c r="U7375" i="4"/>
  <c r="U6240" i="4"/>
  <c r="U7008" i="4"/>
  <c r="U5873" i="4"/>
  <c r="U6641" i="4"/>
  <c r="U7409" i="4"/>
  <c r="U6274" i="4"/>
  <c r="U7042" i="4"/>
  <c r="U5907" i="4"/>
  <c r="U6675" i="4"/>
  <c r="U4845" i="4"/>
  <c r="U6308" i="4"/>
  <c r="U7076" i="4"/>
  <c r="U5941" i="4"/>
  <c r="U6709" i="4"/>
  <c r="R70" i="4"/>
  <c r="R838" i="4"/>
  <c r="R1606" i="4"/>
  <c r="R337" i="4"/>
  <c r="R1215" i="4"/>
  <c r="R2091" i="4"/>
  <c r="R2859" i="4"/>
  <c r="R45" i="4"/>
  <c r="R1048" i="4"/>
  <c r="R2051" i="4"/>
  <c r="R2933" i="4"/>
  <c r="R3786" i="4"/>
  <c r="R4554" i="4"/>
  <c r="R5322" i="4"/>
  <c r="R6090" i="4"/>
  <c r="A1058" i="11"/>
  <c r="A3484" i="11"/>
  <c r="U187" i="4"/>
  <c r="U855" i="4"/>
  <c r="U452" i="4"/>
  <c r="U1485" i="4"/>
  <c r="U1480" i="4"/>
  <c r="U1395" i="4"/>
  <c r="U1183" i="4"/>
  <c r="U1247" i="4"/>
  <c r="U2677" i="4"/>
  <c r="U3117" i="4"/>
  <c r="U2943" i="4"/>
  <c r="U2536" i="4"/>
  <c r="U2649" i="4"/>
  <c r="U2577" i="4"/>
  <c r="U3220" i="4"/>
  <c r="U4024" i="4"/>
  <c r="U3809" i="4"/>
  <c r="U3474" i="4"/>
  <c r="U3483" i="4"/>
  <c r="U3492" i="4"/>
  <c r="U3212" i="4"/>
  <c r="U4022" i="4"/>
  <c r="U3775" i="4"/>
  <c r="U4351" i="4"/>
  <c r="U4360" i="4"/>
  <c r="U4213" i="4"/>
  <c r="U4107" i="4"/>
  <c r="U4914" i="4"/>
  <c r="U4667" i="4"/>
  <c r="U4621" i="4"/>
  <c r="U5205" i="4"/>
  <c r="U4953" i="4"/>
  <c r="U4372" i="4"/>
  <c r="U5487" i="4"/>
  <c r="U5232" i="4"/>
  <c r="U4984" i="4"/>
  <c r="U4446" i="4"/>
  <c r="U5506" i="4"/>
  <c r="U5259" i="4"/>
  <c r="U5894" i="4"/>
  <c r="U6662" i="4"/>
  <c r="U4550" i="4"/>
  <c r="U6295" i="4"/>
  <c r="U7063" i="4"/>
  <c r="U5928" i="4"/>
  <c r="U6696" i="4"/>
  <c r="U5036" i="4"/>
  <c r="U6329" i="4"/>
  <c r="U7097" i="4"/>
  <c r="U5962" i="4"/>
  <c r="U6730" i="4"/>
  <c r="U5308" i="4"/>
  <c r="U6363" i="4"/>
  <c r="U7131" i="4"/>
  <c r="U5996" i="4"/>
  <c r="U6764" i="4"/>
  <c r="U5580" i="4"/>
  <c r="U6397" i="4"/>
  <c r="U7165" i="4"/>
  <c r="R526" i="4"/>
  <c r="R1294" i="4"/>
  <c r="R2062" i="4"/>
  <c r="R858" i="4"/>
  <c r="R1736" i="4"/>
  <c r="R2547" i="4"/>
  <c r="R3315" i="4"/>
  <c r="R641" i="4"/>
  <c r="R1643" i="4"/>
  <c r="R2576" i="4"/>
  <c r="R3454" i="4"/>
  <c r="R4242" i="4"/>
  <c r="R5010" i="4"/>
  <c r="R5778" i="4"/>
  <c r="A1720" i="11"/>
  <c r="U50" i="4"/>
  <c r="U248" i="4"/>
  <c r="U965" i="4"/>
  <c r="U1175" i="4"/>
  <c r="U2465" i="4"/>
  <c r="U1898" i="4"/>
  <c r="U2468" i="4"/>
  <c r="U3200" i="4"/>
  <c r="U3026" i="4"/>
  <c r="U3036" i="4"/>
  <c r="U3473" i="4"/>
  <c r="U3610" i="4"/>
  <c r="U3313" i="4"/>
  <c r="U3534" i="4"/>
  <c r="U3751" i="4"/>
  <c r="A2675" i="11"/>
  <c r="U778" i="4"/>
  <c r="U209" i="4"/>
  <c r="U489" i="4"/>
  <c r="U1566" i="4"/>
  <c r="U2242" i="4"/>
  <c r="U2477" i="4"/>
  <c r="U3014" i="4"/>
  <c r="U2648" i="4"/>
  <c r="U1608" i="4"/>
  <c r="U3472" i="4"/>
  <c r="U3721" i="4"/>
  <c r="U3842" i="4"/>
  <c r="U3564" i="4"/>
  <c r="A1839" i="11"/>
  <c r="A3659" i="11"/>
  <c r="U64" i="4"/>
  <c r="U708" i="4"/>
  <c r="U523" i="4"/>
  <c r="U2321" i="4"/>
  <c r="U1709" i="4"/>
  <c r="U2008" i="4"/>
  <c r="U3072" i="4"/>
  <c r="U2962" i="4"/>
  <c r="U2569" i="4"/>
  <c r="U3433" i="4"/>
  <c r="U3554" i="4"/>
  <c r="U3236" i="4"/>
  <c r="A1579" i="11"/>
  <c r="U247" i="4"/>
  <c r="U1086" i="4"/>
  <c r="U2225" i="4"/>
  <c r="U2302" i="4"/>
  <c r="U2504" i="4"/>
  <c r="U3003" i="4"/>
  <c r="U3881" i="4"/>
  <c r="U2940" i="4"/>
  <c r="U3878" i="4"/>
  <c r="U3789" i="4"/>
  <c r="U4528" i="4"/>
  <c r="A3155" i="11"/>
  <c r="U895" i="4"/>
  <c r="U1312" i="4"/>
  <c r="U1968" i="4"/>
  <c r="U2643" i="4"/>
  <c r="U2833" i="4"/>
  <c r="U3219" i="4"/>
  <c r="U4105" i="4"/>
  <c r="U3444" i="4"/>
  <c r="U4038" i="4"/>
  <c r="U4192" i="4"/>
  <c r="U4664" i="4"/>
  <c r="U4128" i="4"/>
  <c r="U4363" i="4"/>
  <c r="U4773" i="4"/>
  <c r="U4718" i="4"/>
  <c r="U5023" i="4"/>
  <c r="U5240" i="4"/>
  <c r="A3990" i="11"/>
  <c r="U822" i="4"/>
  <c r="U1893" i="4"/>
  <c r="U3094" i="4"/>
  <c r="U2518" i="4"/>
  <c r="U4081" i="4"/>
  <c r="U4084" i="4"/>
  <c r="U3943" i="4"/>
  <c r="U4656" i="4"/>
  <c r="U4386" i="4"/>
  <c r="U4779" i="4"/>
  <c r="U5181" i="4"/>
  <c r="U5574" i="4"/>
  <c r="U4947" i="4"/>
  <c r="U5249" i="4"/>
  <c r="U5458" i="4"/>
  <c r="U4759" i="4"/>
  <c r="U6766" i="4"/>
  <c r="U6087" i="4"/>
  <c r="U7327" i="4"/>
  <c r="U6648" i="4"/>
  <c r="U5969" i="4"/>
  <c r="U7201" i="4"/>
  <c r="U6522" i="4"/>
  <c r="U5859" i="4"/>
  <c r="U7083" i="4"/>
  <c r="U6404" i="4"/>
  <c r="U5733" i="4"/>
  <c r="U6957" i="4"/>
  <c r="R790" i="4"/>
  <c r="R2014" i="4"/>
  <c r="R1397" i="4"/>
  <c r="R2715" i="4"/>
  <c r="R495" i="4"/>
  <c r="R2092" i="4"/>
  <c r="R3500" i="4"/>
  <c r="R4738" i="4"/>
  <c r="R5978" i="4"/>
  <c r="R6826" i="4"/>
  <c r="E190" i="4"/>
  <c r="E958" i="4"/>
  <c r="E1726" i="4"/>
  <c r="E2494" i="4"/>
  <c r="E3262" i="4"/>
  <c r="E4030" i="4"/>
  <c r="E4798" i="4"/>
  <c r="R242" i="4"/>
  <c r="R1389" i="4"/>
  <c r="R2479" i="4"/>
  <c r="R3482" i="4"/>
  <c r="R4376" i="4"/>
  <c r="R5254" i="4"/>
  <c r="R6132" i="4"/>
  <c r="R7009" i="4"/>
  <c r="E483" i="4"/>
  <c r="E1361" i="4"/>
  <c r="E2239" i="4"/>
  <c r="R29" i="4"/>
  <c r="R1176" i="4"/>
  <c r="R2292" i="4"/>
  <c r="R3295" i="4"/>
  <c r="R4213" i="4"/>
  <c r="R5091" i="4"/>
  <c r="R5968" i="4"/>
  <c r="R1335" i="4"/>
  <c r="R2765" i="4"/>
  <c r="R4041" i="4"/>
  <c r="R5212" i="4"/>
  <c r="R6335" i="4"/>
  <c r="R7337" i="4"/>
  <c r="E937" i="4"/>
  <c r="E1940" i="4"/>
  <c r="E2944" i="4"/>
  <c r="E3842" i="4"/>
  <c r="R810" i="4"/>
  <c r="R2306" i="4"/>
  <c r="R3640" i="4"/>
  <c r="A2010" i="11"/>
  <c r="U283" i="4"/>
  <c r="U1257" i="4"/>
  <c r="U2789" i="4"/>
  <c r="E860" i="11"/>
  <c r="A331" i="11"/>
  <c r="E547" i="11"/>
  <c r="E1606" i="11"/>
  <c r="E1112" i="11"/>
  <c r="A2141" i="11"/>
  <c r="E2809" i="11"/>
  <c r="E3102" i="11"/>
  <c r="E2434" i="11"/>
  <c r="A1628" i="11"/>
  <c r="A751" i="11"/>
  <c r="A783" i="11"/>
  <c r="A3871" i="11"/>
  <c r="A474" i="11"/>
  <c r="A1868" i="11"/>
  <c r="A11" i="11"/>
  <c r="A1571" i="11"/>
  <c r="E1876" i="11"/>
  <c r="A1929" i="11"/>
  <c r="U258" i="4"/>
  <c r="U284" i="4"/>
  <c r="U1894" i="4"/>
  <c r="U2589" i="4"/>
  <c r="U2567" i="4"/>
  <c r="A671" i="11"/>
  <c r="A1454" i="11"/>
  <c r="U346" i="4"/>
  <c r="U886" i="4"/>
  <c r="U1860" i="4"/>
  <c r="E3251" i="11"/>
  <c r="A2042" i="11"/>
  <c r="A3652" i="11"/>
  <c r="U238" i="4"/>
  <c r="U944" i="4"/>
  <c r="U1455" i="4"/>
  <c r="U1136" i="4"/>
  <c r="U1981" i="4"/>
  <c r="U3029" i="4"/>
  <c r="U3088" i="4"/>
  <c r="E2120" i="11"/>
  <c r="A1185" i="11"/>
  <c r="A2247" i="11"/>
  <c r="E2164" i="11"/>
  <c r="A439" i="11"/>
  <c r="A2814" i="11"/>
  <c r="E810" i="11"/>
  <c r="A551" i="11"/>
  <c r="A2853" i="11"/>
  <c r="E349" i="11"/>
  <c r="A3026" i="11"/>
  <c r="A3873" i="11"/>
  <c r="A1513" i="11"/>
  <c r="A3896" i="11"/>
  <c r="A1855" i="11"/>
  <c r="A3597" i="11"/>
  <c r="A424" i="11"/>
  <c r="A3542" i="11"/>
  <c r="U823" i="4"/>
  <c r="U962" i="4"/>
  <c r="U1755" i="4"/>
  <c r="U1727" i="4"/>
  <c r="U2043" i="4"/>
  <c r="U2326" i="4"/>
  <c r="U2735" i="4"/>
  <c r="A732" i="11"/>
  <c r="A1907" i="11"/>
  <c r="U157" i="4"/>
  <c r="U555" i="4"/>
  <c r="U1365" i="4"/>
  <c r="U1481" i="4"/>
  <c r="U2019" i="4"/>
  <c r="U1550" i="4"/>
  <c r="U3181" i="4"/>
  <c r="U3008" i="4"/>
  <c r="A2514" i="11"/>
  <c r="A3220" i="11"/>
  <c r="U517" i="4"/>
  <c r="U404" i="4"/>
  <c r="U1002" i="4"/>
  <c r="U1377" i="4"/>
  <c r="U2007" i="4"/>
  <c r="U1682" i="4"/>
  <c r="U2709" i="4"/>
  <c r="U2854" i="4"/>
  <c r="U1586" i="4"/>
  <c r="A1726" i="11"/>
  <c r="A2417" i="11"/>
  <c r="U426" i="4"/>
  <c r="U281" i="4"/>
  <c r="U1524" i="4"/>
  <c r="E3477" i="11"/>
  <c r="U10" i="4"/>
  <c r="U777" i="4"/>
  <c r="U1596" i="4"/>
  <c r="U2386" i="4"/>
  <c r="U1714" i="4"/>
  <c r="U2070" i="4"/>
  <c r="U2539" i="4"/>
  <c r="U3992" i="4"/>
  <c r="U2660" i="4"/>
  <c r="U3579" i="4"/>
  <c r="U3972" i="4"/>
  <c r="U4118" i="4"/>
  <c r="U3853" i="4"/>
  <c r="U4456" i="4"/>
  <c r="U4697" i="4"/>
  <c r="U3305" i="4"/>
  <c r="U4333" i="4"/>
  <c r="U5301" i="4"/>
  <c r="U5438" i="4"/>
  <c r="U5583" i="4"/>
  <c r="U4284" i="4"/>
  <c r="U4796" i="4"/>
  <c r="U4968" i="4"/>
  <c r="U5990" i="4"/>
  <c r="U7142" i="4"/>
  <c r="U6391" i="4"/>
  <c r="U5640" i="4"/>
  <c r="U6792" i="4"/>
  <c r="U6041" i="4"/>
  <c r="U7193" i="4"/>
  <c r="U6442" i="4"/>
  <c r="U5691" i="4"/>
  <c r="U6843" i="4"/>
  <c r="E1774" i="11"/>
  <c r="A1066" i="11"/>
  <c r="E1781" i="11"/>
  <c r="E1508" i="11"/>
  <c r="E1286" i="11"/>
  <c r="A530" i="11"/>
  <c r="E2845" i="11"/>
  <c r="E3636" i="11"/>
  <c r="E3326" i="11"/>
  <c r="E73" i="11"/>
  <c r="A1592" i="11"/>
  <c r="A3089" i="11"/>
  <c r="A3672" i="11"/>
  <c r="A1616" i="11"/>
  <c r="A3933" i="11"/>
  <c r="A693" i="11"/>
  <c r="A2038" i="11"/>
  <c r="A204" i="11"/>
  <c r="A2806" i="11"/>
  <c r="U642" i="4"/>
  <c r="U1242" i="4"/>
  <c r="U1967" i="4"/>
  <c r="U2520" i="4"/>
  <c r="U2713" i="4"/>
  <c r="A1048" i="11"/>
  <c r="A2743" i="11"/>
  <c r="U410" i="4"/>
  <c r="U961" i="4"/>
  <c r="U2116" i="4"/>
  <c r="E3152" i="11"/>
  <c r="A2306" i="11"/>
  <c r="A3756" i="11"/>
  <c r="U558" i="4"/>
  <c r="U1082" i="4"/>
  <c r="U1545" i="4"/>
  <c r="U1542" i="4"/>
  <c r="U2140" i="4"/>
  <c r="U3093" i="4"/>
  <c r="U3216" i="4"/>
  <c r="E3447" i="11"/>
  <c r="A1870" i="11"/>
  <c r="A2615" i="11"/>
  <c r="E2483" i="11"/>
  <c r="A913" i="11"/>
  <c r="A2998" i="11"/>
  <c r="E1440" i="11"/>
  <c r="A656" i="11"/>
  <c r="A3341" i="11"/>
  <c r="E2085" i="11"/>
  <c r="A2635" i="11"/>
  <c r="A2696" i="11"/>
  <c r="A2249" i="11"/>
  <c r="A3334" i="11"/>
  <c r="A1209" i="11"/>
  <c r="A3965" i="11"/>
  <c r="A1600" i="11"/>
  <c r="A3626" i="11"/>
  <c r="U919" i="4"/>
  <c r="U1066" i="4"/>
  <c r="U1859" i="4"/>
  <c r="U731" i="4"/>
  <c r="U2147" i="4"/>
  <c r="U2414" i="4"/>
  <c r="U2991" i="4"/>
  <c r="A343" i="11"/>
  <c r="A3230" i="11"/>
  <c r="U261" i="4"/>
  <c r="U1119" i="4"/>
  <c r="U1461" i="4"/>
  <c r="U355" i="4"/>
  <c r="U2353" i="4"/>
  <c r="U1786" i="4"/>
  <c r="U1857" i="4"/>
  <c r="U3096" i="4"/>
  <c r="A3306" i="11"/>
  <c r="A3713" i="11"/>
  <c r="U30" i="4"/>
  <c r="U646" i="4"/>
  <c r="U1109" i="4"/>
  <c r="U1748" i="4"/>
  <c r="U395" i="4"/>
  <c r="U1864" i="4"/>
  <c r="U1361" i="4"/>
  <c r="U3110" i="4"/>
  <c r="U2175" i="4"/>
  <c r="A2599" i="11"/>
  <c r="A2226" i="11"/>
  <c r="U67" i="4"/>
  <c r="U661" i="4"/>
  <c r="U1691" i="4"/>
  <c r="A80" i="11"/>
  <c r="U562" i="4"/>
  <c r="U33" i="4"/>
  <c r="U1764" i="4"/>
  <c r="U2522" i="4"/>
  <c r="U2781" i="4"/>
  <c r="U2455" i="4"/>
  <c r="U2614" i="4"/>
  <c r="U4056" i="4"/>
  <c r="U3180" i="4"/>
  <c r="U3643" i="4"/>
  <c r="U4036" i="4"/>
  <c r="U2463" i="4"/>
  <c r="U4058" i="4"/>
  <c r="U4520" i="4"/>
  <c r="U4761" i="4"/>
  <c r="U3821" i="4"/>
  <c r="U4397" i="4"/>
  <c r="U5365" i="4"/>
  <c r="U5502" i="4"/>
  <c r="U3257" i="4"/>
  <c r="U4540" i="4"/>
  <c r="U4885" i="4"/>
  <c r="U5035" i="4"/>
  <c r="U6054" i="4"/>
  <c r="U7206" i="4"/>
  <c r="U6455" i="4"/>
  <c r="U5704" i="4"/>
  <c r="U6856" i="4"/>
  <c r="U6105" i="4"/>
  <c r="U7257" i="4"/>
  <c r="U6506" i="4"/>
  <c r="U5755" i="4"/>
  <c r="U6907" i="4"/>
  <c r="U6156" i="4"/>
  <c r="U7308" i="4"/>
  <c r="U6557" i="4"/>
  <c r="E2028" i="11"/>
  <c r="A248" i="11"/>
  <c r="E2417" i="11"/>
  <c r="E2870" i="11"/>
  <c r="E2382" i="11"/>
  <c r="A1889" i="11"/>
  <c r="E3415" i="11"/>
  <c r="E3944" i="11"/>
  <c r="E3620" i="11"/>
  <c r="E1680" i="11"/>
  <c r="A528" i="11"/>
  <c r="A1194" i="11"/>
  <c r="A2624" i="11"/>
  <c r="A2353" i="11"/>
  <c r="A2536" i="11"/>
  <c r="A1165" i="11"/>
  <c r="A2121" i="11"/>
  <c r="A61" i="11"/>
  <c r="A2910" i="11"/>
  <c r="U21" i="4"/>
  <c r="U836" i="4"/>
  <c r="U308" i="4"/>
  <c r="U2598" i="4"/>
  <c r="E1869" i="11"/>
  <c r="A1272" i="11"/>
  <c r="A1921" i="11"/>
  <c r="U60" i="4"/>
  <c r="U521" i="4"/>
  <c r="U653" i="4"/>
  <c r="E2469" i="11"/>
  <c r="A3203" i="11"/>
  <c r="A3710" i="11"/>
  <c r="U39" i="4"/>
  <c r="U401" i="4"/>
  <c r="U1612" i="4"/>
  <c r="U2041" i="4"/>
  <c r="U2204" i="4"/>
  <c r="U2644" i="4"/>
  <c r="U909" i="4"/>
  <c r="A112" i="11"/>
  <c r="A1590" i="11"/>
  <c r="A3015" i="11"/>
  <c r="E2548" i="11"/>
  <c r="A2114" i="11"/>
  <c r="A2503" i="11"/>
  <c r="E1898" i="11"/>
  <c r="A1504" i="11"/>
  <c r="A2646" i="11"/>
  <c r="E2350" i="11"/>
  <c r="A3124" i="11"/>
  <c r="A3428" i="11"/>
  <c r="A2619" i="11"/>
  <c r="A3641" i="11"/>
  <c r="A2641" i="11"/>
  <c r="A3485" i="11"/>
  <c r="A2649" i="11"/>
  <c r="A3922" i="11"/>
  <c r="U120" i="4"/>
  <c r="U1482" i="4"/>
  <c r="U1428" i="4"/>
  <c r="U1104" i="4"/>
  <c r="U2483" i="4"/>
  <c r="U2494" i="4"/>
  <c r="U1976" i="4"/>
  <c r="A1437" i="11"/>
  <c r="A3449" i="11"/>
  <c r="U357" i="4"/>
  <c r="U537" i="4"/>
  <c r="U659" i="4"/>
  <c r="U1215" i="4"/>
  <c r="U2457" i="4"/>
  <c r="U2057" i="4"/>
  <c r="U2726" i="4"/>
  <c r="E919" i="11"/>
  <c r="A1785" i="11"/>
  <c r="A3516" i="11"/>
  <c r="U134" i="4"/>
  <c r="U1159" i="4"/>
  <c r="U1205" i="4"/>
  <c r="U1948" i="4"/>
  <c r="U1040" i="4"/>
  <c r="U2283" i="4"/>
  <c r="U1712" i="4"/>
  <c r="U1650" i="4"/>
  <c r="E359" i="11"/>
  <c r="A3773" i="11"/>
  <c r="A3410" i="11"/>
  <c r="U180" i="4"/>
  <c r="U905" i="4"/>
  <c r="U1554" i="4"/>
  <c r="E3602" i="11"/>
  <c r="U99" i="4"/>
  <c r="U637" i="4"/>
  <c r="U1495" i="4"/>
  <c r="U1597" i="4"/>
  <c r="U3045" i="4"/>
  <c r="U2584" i="4"/>
  <c r="U2883" i="4"/>
  <c r="U4120" i="4"/>
  <c r="U3378" i="4"/>
  <c r="U3707" i="4"/>
  <c r="U2184" i="4"/>
  <c r="U3028" i="4"/>
  <c r="U4255" i="4"/>
  <c r="U4584" i="4"/>
  <c r="U3749" i="4"/>
  <c r="U4045" i="4"/>
  <c r="U4525" i="4"/>
  <c r="U5429" i="4"/>
  <c r="U3204" i="4"/>
  <c r="U4246" i="4"/>
  <c r="U4873" i="4"/>
  <c r="U4958" i="4"/>
  <c r="U5163" i="4"/>
  <c r="U6118" i="4"/>
  <c r="U7334" i="4"/>
  <c r="U6519" i="4"/>
  <c r="U5832" i="4"/>
  <c r="U6920" i="4"/>
  <c r="U6233" i="4"/>
  <c r="U7321" i="4"/>
  <c r="U6634" i="4"/>
  <c r="U5819" i="4"/>
  <c r="U7035" i="4"/>
  <c r="U6220" i="4"/>
  <c r="U4740" i="4"/>
  <c r="U6621" i="4"/>
  <c r="R430" i="4"/>
  <c r="R1518" i="4"/>
  <c r="R748" i="4"/>
  <c r="R1992" i="4"/>
  <c r="R3219" i="4"/>
  <c r="R850" i="4"/>
  <c r="R2393" i="4"/>
  <c r="R3634" i="4"/>
  <c r="E892" i="11"/>
  <c r="E1239" i="11"/>
  <c r="E432" i="11"/>
  <c r="E1937" i="11"/>
  <c r="A810" i="11"/>
  <c r="A684" i="11"/>
  <c r="E2985" i="11"/>
  <c r="E3077" i="11"/>
  <c r="A1716" i="11"/>
  <c r="A1350" i="11"/>
  <c r="A715" i="11"/>
  <c r="A377" i="11"/>
  <c r="A2311" i="11"/>
  <c r="E3354" i="11"/>
  <c r="A2717" i="11"/>
  <c r="E1513" i="11"/>
  <c r="A3474" i="11"/>
  <c r="A3889" i="11"/>
  <c r="A3442" i="11"/>
  <c r="A3711" i="11"/>
  <c r="U336" i="4"/>
  <c r="U1076" i="4"/>
  <c r="U2267" i="4"/>
  <c r="U2061" i="4"/>
  <c r="A149" i="11"/>
  <c r="A2805" i="11"/>
  <c r="A3286" i="11"/>
  <c r="U296" i="4"/>
  <c r="U1059" i="4"/>
  <c r="U1826" i="4"/>
  <c r="A371" i="11"/>
  <c r="A1475" i="11"/>
  <c r="U226" i="4"/>
  <c r="U1047" i="4"/>
  <c r="U1422" i="4"/>
  <c r="U1926" i="4"/>
  <c r="U1661" i="4"/>
  <c r="U2037" i="4"/>
  <c r="U3079" i="4"/>
  <c r="E87" i="11"/>
  <c r="A1965" i="11"/>
  <c r="A2709" i="11"/>
  <c r="A3919" i="11"/>
  <c r="A925" i="11"/>
  <c r="A2652" i="11"/>
  <c r="A3614" i="11"/>
  <c r="A1139" i="11"/>
  <c r="A2827" i="11"/>
  <c r="A3661" i="11"/>
  <c r="A815" i="11"/>
  <c r="A3432" i="11"/>
  <c r="E3935" i="11"/>
  <c r="A3127" i="11"/>
  <c r="A389" i="11"/>
  <c r="A2462" i="11"/>
  <c r="E3485" i="11"/>
  <c r="A3391" i="11"/>
  <c r="U70" i="4"/>
  <c r="U700" i="4"/>
  <c r="U1054" i="4"/>
  <c r="U1742" i="4"/>
  <c r="U1922" i="4"/>
  <c r="U2405" i="4"/>
  <c r="U2886" i="4"/>
  <c r="E2143" i="11"/>
  <c r="A1595" i="11"/>
  <c r="U298" i="4"/>
  <c r="U224" i="4"/>
  <c r="U1186" i="4"/>
  <c r="U1288" i="4"/>
  <c r="U781" i="4"/>
  <c r="U2411" i="4"/>
  <c r="U2422" i="4"/>
  <c r="U3087" i="4"/>
  <c r="A877" i="11"/>
  <c r="A1601" i="11"/>
  <c r="U754" i="4"/>
  <c r="U184" i="4"/>
  <c r="U916" i="4"/>
  <c r="U1337" i="4"/>
  <c r="U1806" i="4"/>
  <c r="U1989" i="4"/>
  <c r="U1688" i="4"/>
  <c r="U3053" i="4"/>
  <c r="U2232" i="4"/>
  <c r="A3402" i="11"/>
  <c r="E3591" i="11"/>
  <c r="A3824" i="11"/>
  <c r="U951" i="4"/>
  <c r="U361" i="4"/>
  <c r="U1280" i="4"/>
  <c r="A3536" i="11"/>
  <c r="U959" i="4"/>
  <c r="U1310" i="4"/>
  <c r="U1681" i="4"/>
  <c r="U2469" i="4"/>
  <c r="U3023" i="4"/>
  <c r="U3042" i="4"/>
  <c r="U3544" i="4"/>
  <c r="U3905" i="4"/>
  <c r="U2740" i="4"/>
  <c r="U3588" i="4"/>
  <c r="U3734" i="4"/>
  <c r="U3871" i="4"/>
  <c r="U3909" i="4"/>
  <c r="U4313" i="4"/>
  <c r="U4626" i="4"/>
  <c r="U4763" i="4"/>
  <c r="U4907" i="4"/>
  <c r="U5054" i="4"/>
  <c r="U5199" i="4"/>
  <c r="U5328" i="4"/>
  <c r="U5465" i="4"/>
  <c r="U5602" i="4"/>
  <c r="U5396" i="4"/>
  <c r="U6758" i="4"/>
  <c r="U6007" i="4"/>
  <c r="U7159" i="4"/>
  <c r="U6408" i="4"/>
  <c r="U5657" i="4"/>
  <c r="U6809" i="4"/>
  <c r="U6058" i="4"/>
  <c r="U7210" i="4"/>
  <c r="U6459" i="4"/>
  <c r="U5708" i="4"/>
  <c r="U6860" i="4"/>
  <c r="U6109" i="4"/>
  <c r="U7261" i="4"/>
  <c r="R1006" i="4"/>
  <c r="R90" i="4"/>
  <c r="R1407" i="4"/>
  <c r="R2643" i="4"/>
  <c r="R180" i="4"/>
  <c r="R1685" i="4"/>
  <c r="R3052" i="4"/>
  <c r="R4274" i="4"/>
  <c r="E1688" i="11"/>
  <c r="E3705" i="11"/>
  <c r="E1320" i="11"/>
  <c r="E3281" i="11"/>
  <c r="A2382" i="11"/>
  <c r="A1975" i="11"/>
  <c r="E2184" i="11"/>
  <c r="E2865" i="11"/>
  <c r="E1687" i="11"/>
  <c r="A649" i="11"/>
  <c r="A647" i="11"/>
  <c r="A1565" i="11"/>
  <c r="A3909" i="11"/>
  <c r="A860" i="11"/>
  <c r="A594" i="11"/>
  <c r="E3388" i="11"/>
  <c r="A3117" i="11"/>
  <c r="E1081" i="11"/>
  <c r="A1684" i="11"/>
  <c r="A2632" i="11"/>
  <c r="U1006" i="4"/>
  <c r="U1516" i="4"/>
  <c r="U2525" i="4"/>
  <c r="U2675" i="4"/>
  <c r="A320" i="11"/>
  <c r="A3285" i="11"/>
  <c r="A3940" i="11"/>
  <c r="U427" i="4"/>
  <c r="U1796" i="4"/>
  <c r="E1070" i="11"/>
  <c r="A1105" i="11"/>
  <c r="A2407" i="11"/>
  <c r="U245" i="4"/>
  <c r="U665" i="4"/>
  <c r="U1771" i="4"/>
  <c r="U1807" i="4"/>
  <c r="U1881" i="4"/>
  <c r="U2464" i="4"/>
  <c r="U3024" i="4"/>
  <c r="E1303" i="11"/>
  <c r="A769" i="11"/>
  <c r="A1610" i="11"/>
  <c r="E1368" i="11"/>
  <c r="A903" i="11"/>
  <c r="A1750" i="11"/>
  <c r="A3284" i="11"/>
  <c r="A1238" i="11"/>
  <c r="A1698" i="11"/>
  <c r="A3815" i="11"/>
  <c r="A2265" i="11"/>
  <c r="A3681" i="11"/>
  <c r="A1126" i="11"/>
  <c r="A2488" i="11"/>
  <c r="A828" i="11"/>
  <c r="A2912" i="11"/>
  <c r="E3546" i="11"/>
  <c r="A3968" i="11"/>
  <c r="U111" i="4"/>
  <c r="U435" i="4"/>
  <c r="U500" i="4"/>
  <c r="U1631" i="4"/>
  <c r="U1499" i="4"/>
  <c r="U1941" i="4"/>
  <c r="U2327" i="4"/>
  <c r="A755" i="11"/>
  <c r="A1170" i="11"/>
  <c r="U61" i="4"/>
  <c r="U536" i="4"/>
  <c r="U1261" i="4"/>
  <c r="U1692" i="4"/>
  <c r="U1874" i="4"/>
  <c r="U2013" i="4"/>
  <c r="U2925" i="4"/>
  <c r="U2392" i="4"/>
  <c r="A1417" i="11"/>
  <c r="A3254" i="11"/>
  <c r="U413" i="4"/>
  <c r="U696" i="4"/>
  <c r="U529" i="4"/>
  <c r="U1723" i="4"/>
  <c r="U1895" i="4"/>
  <c r="U2450" i="4"/>
  <c r="U2453" i="4"/>
  <c r="U2091" i="4"/>
  <c r="U3224" i="4"/>
  <c r="A2701" i="11"/>
  <c r="A1271" i="11"/>
  <c r="A3738" i="11"/>
  <c r="U1055" i="4"/>
  <c r="U1446" i="4"/>
  <c r="U1560" i="4"/>
  <c r="A3380" i="11"/>
  <c r="U428" i="4"/>
  <c r="U1811" i="4"/>
  <c r="U1946" i="4"/>
  <c r="U1669" i="4"/>
  <c r="U3232" i="4"/>
  <c r="U1776" i="4"/>
  <c r="U3928" i="4"/>
  <c r="U4097" i="4"/>
  <c r="U3515" i="4"/>
  <c r="U3780" i="4"/>
  <c r="U4054" i="4"/>
  <c r="U4063" i="4"/>
  <c r="U4392" i="4"/>
  <c r="U4505" i="4"/>
  <c r="U4946" i="4"/>
  <c r="U4093" i="4"/>
  <c r="U5237" i="4"/>
  <c r="U5246" i="4"/>
  <c r="U5519" i="4"/>
  <c r="U5520" i="4"/>
  <c r="U4574" i="4"/>
  <c r="U4612" i="4"/>
  <c r="U5926" i="4"/>
  <c r="U6950" i="4"/>
  <c r="U6327" i="4"/>
  <c r="U7351" i="4"/>
  <c r="U6728" i="4"/>
  <c r="U5849" i="4"/>
  <c r="U7129" i="4"/>
  <c r="U6250" i="4"/>
  <c r="U5564" i="4"/>
  <c r="U6651" i="4"/>
  <c r="U6028" i="4"/>
  <c r="U7052" i="4"/>
  <c r="U6429" i="4"/>
  <c r="E832" i="11"/>
  <c r="A305" i="11"/>
  <c r="A1845" i="11"/>
  <c r="E1953" i="11"/>
  <c r="A445" i="11"/>
  <c r="A1693" i="11"/>
  <c r="A906" i="11"/>
  <c r="A1619" i="11"/>
  <c r="A1799" i="11"/>
  <c r="A3914" i="11"/>
  <c r="A3693" i="11"/>
  <c r="U1317" i="4"/>
  <c r="U1204" i="4"/>
  <c r="E3698" i="11"/>
  <c r="A3748" i="11"/>
  <c r="U1458" i="4"/>
  <c r="U2305" i="4"/>
  <c r="A1674" i="11"/>
  <c r="U240" i="4"/>
  <c r="U1401" i="4"/>
  <c r="U2042" i="4"/>
  <c r="U3230" i="4"/>
  <c r="E3815" i="11"/>
  <c r="A2957" i="11"/>
  <c r="E3466" i="11"/>
  <c r="A3431" i="11"/>
  <c r="A560" i="11"/>
  <c r="A1804" i="11"/>
  <c r="A1955" i="11"/>
  <c r="A1146" i="11"/>
  <c r="A126" i="11"/>
  <c r="A3964" i="11"/>
  <c r="U586" i="4"/>
  <c r="U915" i="4"/>
  <c r="U1289" i="4"/>
  <c r="U2284" i="4"/>
  <c r="U2545" i="4"/>
  <c r="A2222" i="11"/>
  <c r="U431" i="4"/>
  <c r="U1470" i="4"/>
  <c r="U1116" i="4"/>
  <c r="U1962" i="4"/>
  <c r="E3823" i="11"/>
  <c r="A2896" i="11"/>
  <c r="U280" i="4"/>
  <c r="U1318" i="4"/>
  <c r="U1384" i="4"/>
  <c r="U2285" i="4"/>
  <c r="U3215" i="4"/>
  <c r="A3698" i="11"/>
  <c r="U293" i="4"/>
  <c r="U723" i="4"/>
  <c r="A2605" i="11"/>
  <c r="U1410" i="4"/>
  <c r="U2425" i="4"/>
  <c r="U2591" i="4"/>
  <c r="U3203" i="4"/>
  <c r="U3506" i="4"/>
  <c r="U3652" i="4"/>
  <c r="U3679" i="4"/>
  <c r="U4840" i="4"/>
  <c r="U4818" i="4"/>
  <c r="U4396" i="4"/>
  <c r="U4860" i="4"/>
  <c r="U5017" i="4"/>
  <c r="U3986" i="4"/>
  <c r="U6566" i="4"/>
  <c r="U6775" i="4"/>
  <c r="U6600" i="4"/>
  <c r="U6617" i="4"/>
  <c r="U6890" i="4"/>
  <c r="U7163" i="4"/>
  <c r="U6796" i="4"/>
  <c r="U6685" i="4"/>
  <c r="R686" i="4"/>
  <c r="R17" i="4"/>
  <c r="R1626" i="4"/>
  <c r="R3027" i="4"/>
  <c r="R933" i="4"/>
  <c r="R2686" i="4"/>
  <c r="R4210" i="4"/>
  <c r="R5426" i="4"/>
  <c r="A253" i="11"/>
  <c r="A3567" i="11"/>
  <c r="U470" i="4"/>
  <c r="U740" i="4"/>
  <c r="U1209" i="4"/>
  <c r="U1599" i="4"/>
  <c r="U1704" i="4"/>
  <c r="U1311" i="4"/>
  <c r="U3174" i="4"/>
  <c r="U2620" i="4"/>
  <c r="U3194" i="4"/>
  <c r="U3308" i="4"/>
  <c r="U3481" i="4"/>
  <c r="U3530" i="4"/>
  <c r="U2376" i="4"/>
  <c r="U3306" i="4"/>
  <c r="U3447" i="4"/>
  <c r="U4407" i="4"/>
  <c r="U4800" i="4"/>
  <c r="U4196" i="4"/>
  <c r="U4339" i="4"/>
  <c r="U4677" i="4"/>
  <c r="U3461" i="4"/>
  <c r="U4596" i="4"/>
  <c r="U4892" i="4"/>
  <c r="U5041" i="4"/>
  <c r="U5178" i="4"/>
  <c r="U5315" i="4"/>
  <c r="U6334" i="4"/>
  <c r="U5212" i="4"/>
  <c r="U6735" i="4"/>
  <c r="U5984" i="4"/>
  <c r="U7136" i="4"/>
  <c r="U6385" i="4"/>
  <c r="U5620" i="4"/>
  <c r="U6786" i="4"/>
  <c r="U6035" i="4"/>
  <c r="U7187" i="4"/>
  <c r="U6436" i="4"/>
  <c r="U5685" i="4"/>
  <c r="U6837" i="4"/>
  <c r="R582" i="4"/>
  <c r="R1734" i="4"/>
  <c r="R922" i="4"/>
  <c r="R2219" i="4"/>
  <c r="R3371" i="4"/>
  <c r="R1216" i="4"/>
  <c r="R2640" i="4"/>
  <c r="R3914" i="4"/>
  <c r="R5066" i="4"/>
  <c r="E1429" i="11"/>
  <c r="A2183" i="11"/>
  <c r="U165" i="4"/>
  <c r="U986" i="4"/>
  <c r="U773" i="4"/>
  <c r="U1483" i="4"/>
  <c r="U2021" i="4"/>
  <c r="U2125" i="4"/>
  <c r="U2416" i="4"/>
  <c r="U3032" i="4"/>
  <c r="U2826" i="4"/>
  <c r="U3107" i="4"/>
  <c r="U2496" i="4"/>
  <c r="U2924" i="4"/>
  <c r="U3611" i="4"/>
  <c r="U4004" i="4"/>
  <c r="U4150" i="4"/>
  <c r="U3971" i="4"/>
  <c r="U4488" i="4"/>
  <c r="U4729" i="4"/>
  <c r="U3565" i="4"/>
  <c r="U4365" i="4"/>
  <c r="U5333" i="4"/>
  <c r="U5470" i="4"/>
  <c r="U5615" i="4"/>
  <c r="U4412" i="4"/>
  <c r="U4843" i="4"/>
  <c r="U5003" i="4"/>
  <c r="U6022" i="4"/>
  <c r="U7174" i="4"/>
  <c r="U6423" i="4"/>
  <c r="U5672" i="4"/>
  <c r="U6824" i="4"/>
  <c r="U6073" i="4"/>
  <c r="U7225" i="4"/>
  <c r="U6474" i="4"/>
  <c r="U5723" i="4"/>
  <c r="U6875" i="4"/>
  <c r="U6124" i="4"/>
  <c r="U7276" i="4"/>
  <c r="U6525" i="4"/>
  <c r="R270" i="4"/>
  <c r="R1422" i="4"/>
  <c r="R565" i="4"/>
  <c r="R1882" i="4"/>
  <c r="R3059" i="4"/>
  <c r="R808" i="4"/>
  <c r="R2284" i="4"/>
  <c r="R3600" i="4"/>
  <c r="R4754" i="4"/>
  <c r="R5906" i="4"/>
  <c r="A3048" i="11"/>
  <c r="U824" i="4"/>
  <c r="U419" i="4"/>
  <c r="U2162" i="4"/>
  <c r="U2481" i="4"/>
  <c r="U2575" i="4"/>
  <c r="U2931" i="4"/>
  <c r="U3689" i="4"/>
  <c r="U3659" i="4"/>
  <c r="U3742" i="4"/>
  <c r="A574" i="11"/>
  <c r="U93" i="4"/>
  <c r="U1418" i="4"/>
  <c r="U1177" i="4"/>
  <c r="U2348" i="4"/>
  <c r="U2523" i="4"/>
  <c r="U2802" i="4"/>
  <c r="U3680" i="4"/>
  <c r="U3434" i="4"/>
  <c r="U3764" i="4"/>
  <c r="A3342" i="11"/>
  <c r="U664" i="4"/>
  <c r="U1787" i="4"/>
  <c r="U2064" i="4"/>
  <c r="U1963" i="4"/>
  <c r="U2489" i="4"/>
  <c r="U2875" i="4"/>
  <c r="U3633" i="4"/>
  <c r="U3619" i="4"/>
  <c r="A2950" i="11"/>
  <c r="U1194" i="4"/>
  <c r="U2210" i="4"/>
  <c r="U3135" i="4"/>
  <c r="U2908" i="4"/>
  <c r="U3330" i="4"/>
  <c r="U4110" i="4"/>
  <c r="U4037" i="4"/>
  <c r="A2255" i="11"/>
  <c r="U849" i="4"/>
  <c r="U1800" i="4"/>
  <c r="U2574" i="4"/>
  <c r="U3456" i="4"/>
  <c r="U3555" i="4"/>
  <c r="U3259" i="4"/>
  <c r="U4256" i="4"/>
  <c r="U4354" i="4"/>
  <c r="U4373" i="4"/>
  <c r="U5006" i="4"/>
  <c r="U4772" i="4"/>
  <c r="U714" i="4"/>
  <c r="U1319" i="4"/>
  <c r="U3103" i="4"/>
  <c r="U2724" i="4"/>
  <c r="U3398" i="4"/>
  <c r="U4018" i="4"/>
  <c r="U4618" i="4"/>
  <c r="U4364" i="4"/>
  <c r="U4692" i="4"/>
  <c r="U4795" i="4"/>
  <c r="U3893" i="4"/>
  <c r="U6358" i="4"/>
  <c r="U6303" i="4"/>
  <c r="U5936" i="4"/>
  <c r="U5665" i="4"/>
  <c r="U7401" i="4"/>
  <c r="U7034" i="4"/>
  <c r="U6771" i="4"/>
  <c r="U6612" i="4"/>
  <c r="U6245" i="4"/>
  <c r="R478" i="4"/>
  <c r="R227" i="4"/>
  <c r="R1983" i="4"/>
  <c r="R87" i="4"/>
  <c r="R2329" i="4"/>
  <c r="R4026" i="4"/>
  <c r="R5666" i="4"/>
  <c r="R6954" i="4"/>
  <c r="E510" i="4"/>
  <c r="E1534" i="4"/>
  <c r="E2622" i="4"/>
  <c r="E3582" i="4"/>
  <c r="E4606" i="4"/>
  <c r="R434" i="4"/>
  <c r="R1867" i="4"/>
  <c r="R3231" i="4"/>
  <c r="R4523" i="4"/>
  <c r="R5620" i="4"/>
  <c r="R6790" i="4"/>
  <c r="E629" i="4"/>
  <c r="E1727" i="4"/>
  <c r="E2897" i="4"/>
  <c r="R1367" i="4"/>
  <c r="R2710" i="4"/>
  <c r="R3993" i="4"/>
  <c r="R5237" i="4"/>
  <c r="R441" i="4"/>
  <c r="R2431" i="4"/>
  <c r="R4236" i="4"/>
  <c r="R5699" i="4"/>
  <c r="R7087" i="4"/>
  <c r="E1104" i="4"/>
  <c r="E2359" i="4"/>
  <c r="E3623" i="4"/>
  <c r="R1064" i="4"/>
  <c r="R2863" i="4"/>
  <c r="A1380" i="11"/>
  <c r="U129" i="4"/>
  <c r="U2339" i="4"/>
  <c r="U2953" i="4"/>
  <c r="U3856" i="4"/>
  <c r="U3635" i="4"/>
  <c r="U4102" i="4"/>
  <c r="U4655" i="4"/>
  <c r="U4585" i="4"/>
  <c r="U4067" i="4"/>
  <c r="U4725" i="4"/>
  <c r="U4926" i="4"/>
  <c r="U5319" i="4"/>
  <c r="U4216" i="4"/>
  <c r="U4875" i="4"/>
  <c r="U5107" i="4"/>
  <c r="U6198" i="4"/>
  <c r="U4782" i="4"/>
  <c r="U6759" i="4"/>
  <c r="U6080" i="4"/>
  <c r="U7312" i="4"/>
  <c r="U6633" i="4"/>
  <c r="U5970" i="4"/>
  <c r="U7194" i="4"/>
  <c r="U6515" i="4"/>
  <c r="U5844" i="4"/>
  <c r="U7068" i="4"/>
  <c r="U6405" i="4"/>
  <c r="R222" i="4"/>
  <c r="R1446" i="4"/>
  <c r="R648" i="4"/>
  <c r="R2047" i="4"/>
  <c r="R3275" i="4"/>
  <c r="R1090" i="4"/>
  <c r="R2622" i="4"/>
  <c r="R3970" i="4"/>
  <c r="R5210" i="4"/>
  <c r="R6346" i="4"/>
  <c r="R7114" i="4"/>
  <c r="E478" i="4"/>
  <c r="E1246" i="4"/>
  <c r="E2014" i="4"/>
  <c r="E2782" i="4"/>
  <c r="E3550" i="4"/>
  <c r="E4318" i="4"/>
  <c r="E5086" i="4"/>
  <c r="R673" i="4"/>
  <c r="R1819" i="4"/>
  <c r="R2855" i="4"/>
  <c r="R3828" i="4"/>
  <c r="R4705" i="4"/>
  <c r="R5583" i="4"/>
  <c r="R6461" i="4"/>
  <c r="R7339" i="4"/>
  <c r="E812" i="4"/>
  <c r="E1690" i="4"/>
  <c r="E2568" i="4"/>
  <c r="R459" i="4"/>
  <c r="R1605" i="4"/>
  <c r="R2669" i="4"/>
  <c r="R3664" i="4"/>
  <c r="R4542" i="4"/>
  <c r="R5420" i="4"/>
  <c r="R504" i="4"/>
  <c r="R2033" i="4"/>
  <c r="R3376" i="4"/>
  <c r="R4576" i="4"/>
  <c r="R5747" i="4"/>
  <c r="R6795" i="4"/>
  <c r="E394" i="4"/>
  <c r="E1396" i="4"/>
  <c r="E2400" i="4"/>
  <c r="E3367" i="4"/>
  <c r="E4244" i="4"/>
  <c r="R1512" i="4"/>
  <c r="R2920" i="4"/>
  <c r="R4177" i="4"/>
  <c r="U815" i="4"/>
  <c r="U1657" i="4"/>
  <c r="U3055" i="4"/>
  <c r="E794" i="11"/>
  <c r="E1710" i="11"/>
  <c r="A453" i="11"/>
  <c r="A1823" i="11"/>
  <c r="E3379" i="11"/>
  <c r="A1100" i="11"/>
  <c r="A657" i="11"/>
  <c r="A2904" i="11"/>
  <c r="A1786" i="11"/>
  <c r="A2127" i="11"/>
  <c r="A3986" i="11"/>
  <c r="A3591" i="11"/>
  <c r="U1454" i="4"/>
  <c r="U2671" i="4"/>
  <c r="A437" i="11"/>
  <c r="A3686" i="11"/>
  <c r="U193" i="4"/>
  <c r="U2369" i="4"/>
  <c r="A786" i="11"/>
  <c r="U304" i="4"/>
  <c r="U1740" i="4"/>
  <c r="U1816" i="4"/>
  <c r="U1808" i="4"/>
  <c r="A85" i="11"/>
  <c r="A3189" i="11"/>
  <c r="A522" i="11"/>
  <c r="A2256" i="11"/>
  <c r="A1896" i="11"/>
  <c r="A3821" i="11"/>
  <c r="A1539" i="11"/>
  <c r="A2516" i="11"/>
  <c r="A1019" i="11"/>
  <c r="E1015" i="11"/>
  <c r="U690" i="4"/>
  <c r="U356" i="4"/>
  <c r="U1838" i="4"/>
  <c r="U2372" i="4"/>
  <c r="U2647" i="4"/>
  <c r="A2774" i="11"/>
  <c r="U831" i="4"/>
  <c r="U587" i="4"/>
  <c r="U2053" i="4"/>
  <c r="U2570" i="4"/>
  <c r="E3749" i="11"/>
  <c r="A3973" i="11"/>
  <c r="U384" i="4"/>
  <c r="U1171" i="4"/>
  <c r="U2093" i="4"/>
  <c r="U2126" i="4"/>
  <c r="U2503" i="4"/>
  <c r="A3088" i="11"/>
  <c r="U214" i="4"/>
  <c r="U976" i="4"/>
  <c r="A1299" i="11"/>
  <c r="U1011" i="4"/>
  <c r="U2219" i="4"/>
  <c r="U3151" i="4"/>
  <c r="U2248" i="4"/>
  <c r="U3570" i="4"/>
  <c r="U3716" i="4"/>
  <c r="U3807" i="4"/>
  <c r="U3286" i="4"/>
  <c r="U4179" i="4"/>
  <c r="U4980" i="4"/>
  <c r="U4936" i="4"/>
  <c r="U5081" i="4"/>
  <c r="U4356" i="4"/>
  <c r="U6694" i="4"/>
  <c r="U6839" i="4"/>
  <c r="U6984" i="4"/>
  <c r="U6873" i="4"/>
  <c r="U6954" i="4"/>
  <c r="U7227" i="4"/>
  <c r="U6924" i="4"/>
  <c r="U6877" i="4"/>
  <c r="R750" i="4"/>
  <c r="R163" i="4"/>
  <c r="R1772" i="4"/>
  <c r="R3091" i="4"/>
  <c r="R1184" i="4"/>
  <c r="R2759" i="4"/>
  <c r="R4338" i="4"/>
  <c r="R5490" i="4"/>
  <c r="A948" i="11"/>
  <c r="A3864" i="11"/>
  <c r="U79" i="4"/>
  <c r="U997" i="4"/>
  <c r="U1479" i="4"/>
  <c r="U1783" i="4"/>
  <c r="U1969" i="4"/>
  <c r="U1821" i="4"/>
  <c r="U1872" i="4"/>
  <c r="U2721" i="4"/>
  <c r="U1036" i="4"/>
  <c r="U3376" i="4"/>
  <c r="U3545" i="4"/>
  <c r="U3594" i="4"/>
  <c r="U3004" i="4"/>
  <c r="U3374" i="4"/>
  <c r="U3511" i="4"/>
  <c r="U4471" i="4"/>
  <c r="U4864" i="4"/>
  <c r="U4266" i="4"/>
  <c r="U4403" i="4"/>
  <c r="U4741" i="4"/>
  <c r="U4270" i="4"/>
  <c r="U4805" i="4"/>
  <c r="U4965" i="4"/>
  <c r="U5105" i="4"/>
  <c r="U5242" i="4"/>
  <c r="U5379" i="4"/>
  <c r="U6398" i="4"/>
  <c r="U5647" i="4"/>
  <c r="U6799" i="4"/>
  <c r="U6048" i="4"/>
  <c r="U7200" i="4"/>
  <c r="U6449" i="4"/>
  <c r="U5698" i="4"/>
  <c r="U6850" i="4"/>
  <c r="U6099" i="4"/>
  <c r="U7251" i="4"/>
  <c r="U6500" i="4"/>
  <c r="U5749" i="4"/>
  <c r="U6901" i="4"/>
  <c r="R646" i="4"/>
  <c r="R1798" i="4"/>
  <c r="R995" i="4"/>
  <c r="R2283" i="4"/>
  <c r="R3435" i="4"/>
  <c r="R1299" i="4"/>
  <c r="R2713" i="4"/>
  <c r="R3978" i="4"/>
  <c r="R5130" i="4"/>
  <c r="E2408" i="11"/>
  <c r="A3039" i="11"/>
  <c r="U333" i="4"/>
  <c r="U89" i="4"/>
  <c r="U1021" i="4"/>
  <c r="U1686" i="4"/>
  <c r="U2178" i="4"/>
  <c r="U2261" i="4"/>
  <c r="U2635" i="4"/>
  <c r="U3160" i="4"/>
  <c r="U2914" i="4"/>
  <c r="U3171" i="4"/>
  <c r="U3044" i="4"/>
  <c r="U3274" i="4"/>
  <c r="U3675" i="4"/>
  <c r="U4068" i="4"/>
  <c r="U2772" i="4"/>
  <c r="U4138" i="4"/>
  <c r="U4552" i="4"/>
  <c r="U4793" i="4"/>
  <c r="U3962" i="4"/>
  <c r="U4429" i="4"/>
  <c r="U5397" i="4"/>
  <c r="U5534" i="4"/>
  <c r="U4034" i="4"/>
  <c r="U4668" i="4"/>
  <c r="U4921" i="4"/>
  <c r="U5067" i="4"/>
  <c r="U6086" i="4"/>
  <c r="U7238" i="4"/>
  <c r="U6487" i="4"/>
  <c r="U5736" i="4"/>
  <c r="U6888" i="4"/>
  <c r="U6137" i="4"/>
  <c r="U7289" i="4"/>
  <c r="U6538" i="4"/>
  <c r="U5787" i="4"/>
  <c r="U6939" i="4"/>
  <c r="U6188" i="4"/>
  <c r="U7340" i="4"/>
  <c r="U6589" i="4"/>
  <c r="R334" i="4"/>
  <c r="R1486" i="4"/>
  <c r="R639" i="4"/>
  <c r="R1955" i="4"/>
  <c r="R3123" i="4"/>
  <c r="R891" i="4"/>
  <c r="R2357" i="4"/>
  <c r="R3666" i="4"/>
  <c r="R4818" i="4"/>
  <c r="R5970" i="4"/>
  <c r="A2872" i="11"/>
  <c r="U673" i="4"/>
  <c r="U1364" i="4"/>
  <c r="U2370" i="4"/>
  <c r="U2733" i="4"/>
  <c r="U2737" i="4"/>
  <c r="U3027" i="4"/>
  <c r="U3785" i="4"/>
  <c r="U3763" i="4"/>
  <c r="U3846" i="4"/>
  <c r="A1663" i="11"/>
  <c r="U397" i="4"/>
  <c r="U694" i="4"/>
  <c r="U1655" i="4"/>
  <c r="U1602" i="4"/>
  <c r="U2767" i="4"/>
  <c r="U2946" i="4"/>
  <c r="U3784" i="4"/>
  <c r="U3546" i="4"/>
  <c r="U3860" i="4"/>
  <c r="A3260" i="11"/>
  <c r="U385" i="4"/>
  <c r="U1060" i="4"/>
  <c r="U2266" i="4"/>
  <c r="U2607" i="4"/>
  <c r="U2657" i="4"/>
  <c r="U2987" i="4"/>
  <c r="U3729" i="4"/>
  <c r="U3715" i="4"/>
  <c r="A1612" i="11"/>
  <c r="U507" i="4"/>
  <c r="U291" i="4"/>
  <c r="U2424" i="4"/>
  <c r="U3400" i="4"/>
  <c r="U3491" i="4"/>
  <c r="U2900" i="4"/>
  <c r="U4212" i="4"/>
  <c r="A3564" i="11"/>
  <c r="U1333" i="4"/>
  <c r="U2211" i="4"/>
  <c r="U2944" i="4"/>
  <c r="U3616" i="4"/>
  <c r="U3723" i="4"/>
  <c r="U3375" i="4"/>
  <c r="U4368" i="4"/>
  <c r="U4450" i="4"/>
  <c r="U4469" i="4"/>
  <c r="U5110" i="4"/>
  <c r="U4919" i="4"/>
  <c r="U77" i="4"/>
  <c r="U2071" i="4"/>
  <c r="U2535" i="4"/>
  <c r="U3441" i="4"/>
  <c r="U3558" i="4"/>
  <c r="U4248" i="4"/>
  <c r="U4738" i="4"/>
  <c r="U4803" i="4"/>
  <c r="U4909" i="4"/>
  <c r="U4929" i="4"/>
  <c r="U4516" i="4"/>
  <c r="U6454" i="4"/>
  <c r="U6399" i="4"/>
  <c r="U6136" i="4"/>
  <c r="U5865" i="4"/>
  <c r="U5364" i="4"/>
  <c r="U7250" i="4"/>
  <c r="U6979" i="4"/>
  <c r="U6716" i="4"/>
  <c r="U6445" i="4"/>
  <c r="R678" i="4"/>
  <c r="R355" i="4"/>
  <c r="R2203" i="4"/>
  <c r="R359" i="4"/>
  <c r="R2448" i="4"/>
  <c r="R4226" i="4"/>
  <c r="R5866" i="4"/>
  <c r="R7018" i="4"/>
  <c r="E638" i="4"/>
  <c r="E1662" i="4"/>
  <c r="E2686" i="4"/>
  <c r="E3710" i="4"/>
  <c r="E4734" i="4"/>
  <c r="R530" i="4"/>
  <c r="R2058" i="4"/>
  <c r="R3398" i="4"/>
  <c r="R4596" i="4"/>
  <c r="R5766" i="4"/>
  <c r="R6936" i="4"/>
  <c r="E703" i="4"/>
  <c r="E1873" i="4"/>
  <c r="E3043" i="4"/>
  <c r="R1463" i="4"/>
  <c r="R2877" i="4"/>
  <c r="R4140" i="4"/>
  <c r="R5310" i="4"/>
  <c r="R696" i="4"/>
  <c r="R2653" i="4"/>
  <c r="R4334" i="4"/>
  <c r="R5893" i="4"/>
  <c r="R7254" i="4"/>
  <c r="E1188" i="4"/>
  <c r="E2525" i="4"/>
  <c r="E3769" i="4"/>
  <c r="R1192" i="4"/>
  <c r="R3087" i="4"/>
  <c r="A2523" i="11"/>
  <c r="U1133" i="4"/>
  <c r="U2412" i="4"/>
  <c r="U3249" i="4"/>
  <c r="U4072" i="4"/>
  <c r="U3851" i="4"/>
  <c r="U3156" i="4"/>
  <c r="U3733" i="4"/>
  <c r="U4705" i="4"/>
  <c r="U4243" i="4"/>
  <c r="U4005" i="4"/>
  <c r="U5046" i="4"/>
  <c r="U5447" i="4"/>
  <c r="U4604" i="4"/>
  <c r="U5002" i="4"/>
  <c r="U5211" i="4"/>
  <c r="U6302" i="4"/>
  <c r="U5596" i="4"/>
  <c r="U6855" i="4"/>
  <c r="U6192" i="4"/>
  <c r="U3989" i="4"/>
  <c r="U6737" i="4"/>
  <c r="U6066" i="4"/>
  <c r="U7290" i="4"/>
  <c r="U6627" i="4"/>
  <c r="U5948" i="4"/>
  <c r="U7172" i="4"/>
  <c r="U6501" i="4"/>
  <c r="R318" i="4"/>
  <c r="R1558" i="4"/>
  <c r="R757" i="4"/>
  <c r="R2147" i="4"/>
  <c r="R3387" i="4"/>
  <c r="R1236" i="4"/>
  <c r="R2741" i="4"/>
  <c r="R4074" i="4"/>
  <c r="R5306" i="4"/>
  <c r="R6410" i="4"/>
  <c r="R7178" i="4"/>
  <c r="E542" i="4"/>
  <c r="E1310" i="4"/>
  <c r="E2078" i="4"/>
  <c r="E2846" i="4"/>
  <c r="E3614" i="4"/>
  <c r="E4382" i="4"/>
  <c r="E5150" i="4"/>
  <c r="R769" i="4"/>
  <c r="R1914" i="4"/>
  <c r="R2938" i="4"/>
  <c r="R3901" i="4"/>
  <c r="R4779" i="4"/>
  <c r="R5656" i="4"/>
  <c r="R6534" i="4"/>
  <c r="R7412" i="4"/>
  <c r="E885" i="4"/>
  <c r="E1763" i="4"/>
  <c r="E2641" i="4"/>
  <c r="R554" i="4"/>
  <c r="R1701" i="4"/>
  <c r="R2752" i="4"/>
  <c r="R3737" i="4"/>
  <c r="R4615" i="4"/>
  <c r="R5493" i="4"/>
  <c r="R633" i="4"/>
  <c r="R2151" i="4"/>
  <c r="R3488" i="4"/>
  <c r="R4675" i="4"/>
  <c r="R5845" i="4"/>
  <c r="R6878" i="4"/>
  <c r="E477" i="4"/>
  <c r="A137" i="11"/>
  <c r="E1507" i="11"/>
  <c r="A2007" i="11"/>
  <c r="E1877" i="11"/>
  <c r="A482" i="11"/>
  <c r="A207" i="11"/>
  <c r="E2730" i="11"/>
  <c r="A3972" i="11"/>
  <c r="A2191" i="11"/>
  <c r="A2005" i="11"/>
  <c r="A1505" i="11"/>
  <c r="U14" i="4"/>
  <c r="U2092" i="4"/>
  <c r="U3047" i="4"/>
  <c r="A3186" i="11"/>
  <c r="A3803" i="11"/>
  <c r="U684" i="4"/>
  <c r="A194" i="11"/>
  <c r="A3808" i="11"/>
  <c r="U260" i="4"/>
  <c r="U1538" i="4"/>
  <c r="U2301" i="4"/>
  <c r="U2555" i="4"/>
  <c r="A199" i="11"/>
  <c r="A3547" i="11"/>
  <c r="A2354" i="11"/>
  <c r="A2352" i="11"/>
  <c r="A1721" i="11"/>
  <c r="E3769" i="11"/>
  <c r="A3152" i="11"/>
  <c r="A1498" i="11"/>
  <c r="A3259" i="11"/>
  <c r="A2747" i="11"/>
  <c r="U182" i="4"/>
  <c r="U633" i="4"/>
  <c r="U1592" i="4"/>
  <c r="U2661" i="4"/>
  <c r="U3080" i="4"/>
  <c r="A3204" i="11"/>
  <c r="U875" i="4"/>
  <c r="U1467" i="4"/>
  <c r="U1784" i="4"/>
  <c r="U3062" i="4"/>
  <c r="A1176" i="11"/>
  <c r="U442" i="4"/>
  <c r="U497" i="4"/>
  <c r="U353" i="4"/>
  <c r="U2103" i="4"/>
  <c r="U2616" i="4"/>
  <c r="E3990" i="11"/>
  <c r="A1125" i="11"/>
  <c r="U447" i="4"/>
  <c r="U1506" i="4"/>
  <c r="U69" i="4"/>
  <c r="U1502" i="4"/>
  <c r="U1359" i="4"/>
  <c r="U3113" i="4"/>
  <c r="U3800" i="4"/>
  <c r="U3762" i="4"/>
  <c r="U3414" i="4"/>
  <c r="U4383" i="4"/>
  <c r="U4377" i="4"/>
  <c r="U4571" i="4"/>
  <c r="U4164" i="4"/>
  <c r="U5391" i="4"/>
  <c r="U5273" i="4"/>
  <c r="U5419" i="4"/>
  <c r="U5020" i="4"/>
  <c r="U7223" i="4"/>
  <c r="U7368" i="4"/>
  <c r="U5674" i="4"/>
  <c r="U7402" i="4"/>
  <c r="U4191" i="4"/>
  <c r="U5661" i="4"/>
  <c r="U7197" i="4"/>
  <c r="R1198" i="4"/>
  <c r="R529" i="4"/>
  <c r="R2065" i="4"/>
  <c r="R3475" i="4"/>
  <c r="R1602" i="4"/>
  <c r="R3271" i="4"/>
  <c r="R4658" i="4"/>
  <c r="R5810" i="4"/>
  <c r="A1307" i="11"/>
  <c r="U58" i="4"/>
  <c r="U1015" i="4"/>
  <c r="U1474" i="4"/>
  <c r="U1652" i="4"/>
  <c r="U1745" i="4"/>
  <c r="U1769" i="4"/>
  <c r="U2127" i="4"/>
  <c r="U3063" i="4"/>
  <c r="U3145" i="4"/>
  <c r="U2641" i="4"/>
  <c r="U3696" i="4"/>
  <c r="U3865" i="4"/>
  <c r="U2082" i="4"/>
  <c r="U3548" i="4"/>
  <c r="U3694" i="4"/>
  <c r="U3831" i="4"/>
  <c r="U3605" i="4"/>
  <c r="U4273" i="4"/>
  <c r="U4586" i="4"/>
  <c r="U4723" i="4"/>
  <c r="U4857" i="4"/>
  <c r="U5014" i="4"/>
  <c r="U5159" i="4"/>
  <c r="U5288" i="4"/>
  <c r="U5425" i="4"/>
  <c r="U5562" i="4"/>
  <c r="U5076" i="4"/>
  <c r="U6718" i="4"/>
  <c r="U5967" i="4"/>
  <c r="U7119" i="4"/>
  <c r="U6368" i="4"/>
  <c r="U5484" i="4"/>
  <c r="U6769" i="4"/>
  <c r="U6018" i="4"/>
  <c r="U7170" i="4"/>
  <c r="U6419" i="4"/>
  <c r="U5668" i="4"/>
  <c r="U6820" i="4"/>
  <c r="U6069" i="4"/>
  <c r="U7221" i="4"/>
  <c r="R966" i="4"/>
  <c r="R44" i="4"/>
  <c r="R1361" i="4"/>
  <c r="R2603" i="4"/>
  <c r="R212" i="4"/>
  <c r="R1716" i="4"/>
  <c r="R3079" i="4"/>
  <c r="R4298" i="4"/>
  <c r="R5450" i="4"/>
  <c r="A1140" i="11"/>
  <c r="A3944" i="11"/>
  <c r="U87" i="4"/>
  <c r="U1016" i="4"/>
  <c r="U1535" i="4"/>
  <c r="U1815" i="4"/>
  <c r="U1990" i="4"/>
  <c r="U1853" i="4"/>
  <c r="U2059" i="4"/>
  <c r="U2729" i="4"/>
  <c r="U1268" i="4"/>
  <c r="U3384" i="4"/>
  <c r="U3553" i="4"/>
  <c r="U3602" i="4"/>
  <c r="U3068" i="4"/>
  <c r="U3382" i="4"/>
  <c r="U3519" i="4"/>
  <c r="U4479" i="4"/>
  <c r="U4872" i="4"/>
  <c r="U4274" i="4"/>
  <c r="U4411" i="4"/>
  <c r="U4749" i="4"/>
  <c r="U4302" i="4"/>
  <c r="U4817" i="4"/>
  <c r="U4974" i="4"/>
  <c r="U5113" i="4"/>
  <c r="U5250" i="4"/>
  <c r="U5387" i="4"/>
  <c r="U6406" i="4"/>
  <c r="U5655" i="4"/>
  <c r="U6807" i="4"/>
  <c r="U6056" i="4"/>
  <c r="U7208" i="4"/>
  <c r="U6457" i="4"/>
  <c r="U5706" i="4"/>
  <c r="U6858" i="4"/>
  <c r="U6107" i="4"/>
  <c r="U7259" i="4"/>
  <c r="U6508" i="4"/>
  <c r="U5757" i="4"/>
  <c r="U6909" i="4"/>
  <c r="R654" i="4"/>
  <c r="R1806" i="4"/>
  <c r="R1004" i="4"/>
  <c r="R2291" i="4"/>
  <c r="R3443" i="4"/>
  <c r="R1309" i="4"/>
  <c r="R2722" i="4"/>
  <c r="R3986" i="4"/>
  <c r="R5138" i="4"/>
  <c r="E3654" i="11"/>
  <c r="U682" i="4"/>
  <c r="U563" i="4"/>
  <c r="U1407" i="4"/>
  <c r="U1543" i="4"/>
  <c r="U2950" i="4"/>
  <c r="U2400" i="4"/>
  <c r="U3432" i="4"/>
  <c r="U2732" i="4"/>
  <c r="U3516" i="4"/>
  <c r="U3343" i="4"/>
  <c r="A3389" i="11"/>
  <c r="U751" i="4"/>
  <c r="U1246" i="4"/>
  <c r="U2051" i="4"/>
  <c r="U1754" i="4"/>
  <c r="U2848" i="4"/>
  <c r="U2528" i="4"/>
  <c r="U3309" i="4"/>
  <c r="U3293" i="4"/>
  <c r="E2819" i="11"/>
  <c r="U522" i="4"/>
  <c r="U243" i="4"/>
  <c r="U1097" i="4"/>
  <c r="U629" i="4"/>
  <c r="U2830" i="4"/>
  <c r="U2072" i="4"/>
  <c r="U3392" i="4"/>
  <c r="U4241" i="4"/>
  <c r="U3468" i="4"/>
  <c r="U722" i="4"/>
  <c r="U1651" i="4"/>
  <c r="U1850" i="4"/>
  <c r="U2961" i="4"/>
  <c r="U3108" i="4"/>
  <c r="U3540" i="4"/>
  <c r="U3799" i="4"/>
  <c r="U4728" i="4"/>
  <c r="U197" i="4"/>
  <c r="U1492" i="4"/>
  <c r="U2437" i="4"/>
  <c r="U1220" i="4"/>
  <c r="U3449" i="4"/>
  <c r="U3788" i="4"/>
  <c r="U3975" i="4"/>
  <c r="U4880" i="4"/>
  <c r="U4962" i="4"/>
  <c r="U4684" i="4"/>
  <c r="U5622" i="4"/>
  <c r="U5440" i="4"/>
  <c r="U635" i="4"/>
  <c r="U2011" i="4"/>
  <c r="U2208" i="4"/>
  <c r="U3418" i="4"/>
  <c r="U3307" i="4"/>
  <c r="U3421" i="4"/>
  <c r="U4307" i="4"/>
  <c r="U5421" i="4"/>
  <c r="U5503" i="4"/>
  <c r="U5449" i="4"/>
  <c r="U5267" i="4"/>
  <c r="U6966" i="4"/>
  <c r="U6815" i="4"/>
  <c r="U6544" i="4"/>
  <c r="U6281" i="4"/>
  <c r="U6010" i="4"/>
  <c r="U5747" i="4"/>
  <c r="U7395" i="4"/>
  <c r="U7124" i="4"/>
  <c r="U6861" i="4"/>
  <c r="R1086" i="4"/>
  <c r="R812" i="4"/>
  <c r="R2619" i="4"/>
  <c r="R901" i="4"/>
  <c r="R2914" i="4"/>
  <c r="R4642" i="4"/>
  <c r="R6250" i="4"/>
  <c r="R7274" i="4"/>
  <c r="E894" i="4"/>
  <c r="E1918" i="4"/>
  <c r="E2942" i="4"/>
  <c r="E3966" i="4"/>
  <c r="E4990" i="4"/>
  <c r="R911" i="4"/>
  <c r="R2396" i="4"/>
  <c r="R3718" i="4"/>
  <c r="R4888" i="4"/>
  <c r="R6059" i="4"/>
  <c r="R7229" i="4"/>
  <c r="E995" i="4"/>
  <c r="E2165" i="4"/>
  <c r="R315" i="4"/>
  <c r="R1844" i="4"/>
  <c r="R3212" i="4"/>
  <c r="R4432" i="4"/>
  <c r="R5603" i="4"/>
  <c r="R1207" i="4"/>
  <c r="R3100" i="4"/>
  <c r="R4723" i="4"/>
  <c r="R6252" i="4"/>
  <c r="E185" i="4"/>
  <c r="E1522" i="4"/>
  <c r="E2859" i="4"/>
  <c r="E4061" i="4"/>
  <c r="R1703" i="4"/>
  <c r="R3532" i="4"/>
  <c r="A3866" i="11"/>
  <c r="U1391" i="4"/>
  <c r="U1521" i="4"/>
  <c r="U3154" i="4"/>
  <c r="U3761" i="4"/>
  <c r="U3756" i="4"/>
  <c r="U3719" i="4"/>
  <c r="U4448" i="4"/>
  <c r="U4214" i="4"/>
  <c r="U4611" i="4"/>
  <c r="U5021" i="4"/>
  <c r="U5390" i="4"/>
  <c r="U4566" i="4"/>
  <c r="U5089" i="4"/>
  <c r="U5298" i="4"/>
  <c r="U5523" i="4"/>
  <c r="U6614" i="4"/>
  <c r="U5935" i="4"/>
  <c r="U7167" i="4"/>
  <c r="U6488" i="4"/>
  <c r="U5825" i="4"/>
  <c r="U7049" i="4"/>
  <c r="U6370" i="4"/>
  <c r="U5699" i="4"/>
  <c r="U6923" i="4"/>
  <c r="U6260" i="4"/>
  <c r="U5196" i="4"/>
  <c r="U6805" i="4"/>
  <c r="R630" i="4"/>
  <c r="R1854" i="4"/>
  <c r="R1105" i="4"/>
  <c r="R2459" i="4"/>
  <c r="R24" i="4"/>
  <c r="R1623" i="4"/>
  <c r="R3097" i="4"/>
  <c r="R4386" i="4"/>
  <c r="R5610" i="4"/>
  <c r="R6602" i="4"/>
  <c r="R7370" i="4"/>
  <c r="E734" i="4"/>
  <c r="E1502" i="4"/>
  <c r="E2270" i="4"/>
  <c r="E3038" i="4"/>
  <c r="E3806" i="4"/>
  <c r="E4574" i="4"/>
  <c r="E5342" i="4"/>
  <c r="R1055" i="4"/>
  <c r="R2186" i="4"/>
  <c r="R3190" i="4"/>
  <c r="R4120" i="4"/>
  <c r="R4998" i="4"/>
  <c r="R5876" i="4"/>
  <c r="R6753" i="4"/>
  <c r="E227" i="4"/>
  <c r="E1105" i="4"/>
  <c r="E1983" i="4"/>
  <c r="E206" i="11"/>
  <c r="E2665" i="11"/>
  <c r="A2923" i="11"/>
  <c r="E1922" i="11"/>
  <c r="A1061" i="11"/>
  <c r="A350" i="11"/>
  <c r="A121" i="11"/>
  <c r="E2705" i="11"/>
  <c r="A3112" i="11"/>
  <c r="A2380" i="11"/>
  <c r="A1482" i="11"/>
  <c r="U78" i="4"/>
  <c r="U436" i="4"/>
  <c r="U1561" i="4"/>
  <c r="A3506" i="11"/>
  <c r="U124" i="4"/>
  <c r="U1184" i="4"/>
  <c r="A675" i="11"/>
  <c r="A3936" i="11"/>
  <c r="U433" i="4"/>
  <c r="U1670" i="4"/>
  <c r="U2429" i="4"/>
  <c r="U2566" i="4"/>
  <c r="A775" i="11"/>
  <c r="A3917" i="11"/>
  <c r="A1657" i="11"/>
  <c r="A3983" i="11"/>
  <c r="A2323" i="11"/>
  <c r="A141" i="11"/>
  <c r="A3818" i="11"/>
  <c r="A1690" i="11"/>
  <c r="A1154" i="11"/>
  <c r="A3371" i="11"/>
  <c r="U278" i="4"/>
  <c r="U939" i="4"/>
  <c r="U1858" i="4"/>
  <c r="U2006" i="4"/>
  <c r="E2102" i="11"/>
  <c r="A3674" i="11"/>
  <c r="U625" i="4"/>
  <c r="U1588" i="4"/>
  <c r="U2323" i="4"/>
  <c r="U1974" i="4"/>
  <c r="A1670" i="11"/>
  <c r="U850" i="4"/>
  <c r="U715" i="4"/>
  <c r="U1392" i="4"/>
  <c r="U2194" i="4"/>
  <c r="U2973" i="4"/>
  <c r="A829" i="11"/>
  <c r="A2508" i="11"/>
  <c r="U88" i="4"/>
  <c r="U900" i="4"/>
  <c r="U22" i="4"/>
  <c r="U1107" i="4"/>
  <c r="U2341" i="4"/>
  <c r="U2176" i="4"/>
  <c r="U3328" i="4"/>
  <c r="U3229" i="4"/>
  <c r="U3478" i="4"/>
  <c r="U4447" i="4"/>
  <c r="U4441" i="4"/>
  <c r="U4699" i="4"/>
  <c r="U4430" i="4"/>
  <c r="U4502" i="4"/>
  <c r="U5529" i="4"/>
  <c r="U5483" i="4"/>
  <c r="U5532" i="4"/>
  <c r="U7287" i="4"/>
  <c r="U5292" i="4"/>
  <c r="U5738" i="4"/>
  <c r="U5883" i="4"/>
  <c r="U5772" i="4"/>
  <c r="U5725" i="4"/>
  <c r="U7325" i="4"/>
  <c r="R1326" i="4"/>
  <c r="R602" i="4"/>
  <c r="R2259" i="4"/>
  <c r="R3539" i="4"/>
  <c r="R1769" i="4"/>
  <c r="R3417" i="4"/>
  <c r="R4722" i="4"/>
  <c r="R5874" i="4"/>
  <c r="A1314" i="11"/>
  <c r="U266" i="4"/>
  <c r="U192" i="4"/>
  <c r="U593" i="4"/>
  <c r="U1828" i="4"/>
  <c r="U1656" i="4"/>
  <c r="U1992" i="4"/>
  <c r="U2531" i="4"/>
  <c r="U3199" i="4"/>
  <c r="U3233" i="4"/>
  <c r="U2714" i="4"/>
  <c r="U3760" i="4"/>
  <c r="U3929" i="4"/>
  <c r="U2932" i="4"/>
  <c r="U3612" i="4"/>
  <c r="U3758" i="4"/>
  <c r="U3895" i="4"/>
  <c r="U3973" i="4"/>
  <c r="U4337" i="4"/>
  <c r="U4650" i="4"/>
  <c r="U4787" i="4"/>
  <c r="U4934" i="4"/>
  <c r="U5078" i="4"/>
  <c r="U5223" i="4"/>
  <c r="U5352" i="4"/>
  <c r="U5489" i="4"/>
  <c r="U5626" i="4"/>
  <c r="U5588" i="4"/>
  <c r="U6782" i="4"/>
  <c r="U6031" i="4"/>
  <c r="U7183" i="4"/>
  <c r="U6432" i="4"/>
  <c r="U5681" i="4"/>
  <c r="U6833" i="4"/>
  <c r="U6082" i="4"/>
  <c r="U7234" i="4"/>
  <c r="U6483" i="4"/>
  <c r="U5732" i="4"/>
  <c r="U6884" i="4"/>
  <c r="U6133" i="4"/>
  <c r="U7285" i="4"/>
  <c r="R1030" i="4"/>
  <c r="R117" i="4"/>
  <c r="R1434" i="4"/>
  <c r="R2667" i="4"/>
  <c r="R296" i="4"/>
  <c r="R1801" i="4"/>
  <c r="R3152" i="4"/>
  <c r="R4362" i="4"/>
  <c r="R5514" i="4"/>
  <c r="A1853" i="11"/>
  <c r="A3793" i="11"/>
  <c r="U303" i="4"/>
  <c r="U627" i="4"/>
  <c r="U1731" i="4"/>
  <c r="U1983" i="4"/>
  <c r="U2163" i="4"/>
  <c r="U2048" i="4"/>
  <c r="U2512" i="4"/>
  <c r="U2817" i="4"/>
  <c r="U1995" i="4"/>
  <c r="U3448" i="4"/>
  <c r="U3617" i="4"/>
  <c r="U3666" i="4"/>
  <c r="U3294" i="4"/>
  <c r="U3446" i="4"/>
  <c r="U3583" i="4"/>
  <c r="U4543" i="4"/>
  <c r="U3549" i="4"/>
  <c r="U4338" i="4"/>
  <c r="U4475" i="4"/>
  <c r="U3445" i="4"/>
  <c r="U4558" i="4"/>
  <c r="U4900" i="4"/>
  <c r="U5040" i="4"/>
  <c r="U5177" i="4"/>
  <c r="U5314" i="4"/>
  <c r="U5451" i="4"/>
  <c r="U6470" i="4"/>
  <c r="U5719" i="4"/>
  <c r="U6871" i="4"/>
  <c r="U6120" i="4"/>
  <c r="U7272" i="4"/>
  <c r="U6521" i="4"/>
  <c r="U5770" i="4"/>
  <c r="U6922" i="4"/>
  <c r="U6171" i="4"/>
  <c r="U7323" i="4"/>
  <c r="U6572" i="4"/>
  <c r="U5821" i="4"/>
  <c r="U6973" i="4"/>
  <c r="R718" i="4"/>
  <c r="R1870" i="4"/>
  <c r="R1077" i="4"/>
  <c r="R2355" i="4"/>
  <c r="R3507" i="4"/>
  <c r="R1393" i="4"/>
  <c r="R2796" i="4"/>
  <c r="R4050" i="4"/>
  <c r="R5202" i="4"/>
  <c r="E3791" i="11"/>
  <c r="U123" i="4"/>
  <c r="U998" i="4"/>
  <c r="U1758" i="4"/>
  <c r="U2045" i="4"/>
  <c r="U3158" i="4"/>
  <c r="U2612" i="4"/>
  <c r="U3536" i="4"/>
  <c r="U3292" i="4"/>
  <c r="U3628" i="4"/>
  <c r="U3439" i="4"/>
  <c r="A1330" i="11"/>
  <c r="U56" i="4"/>
  <c r="U49" i="4"/>
  <c r="U2289" i="4"/>
  <c r="U2107" i="4"/>
  <c r="U3064" i="4"/>
  <c r="U2659" i="4"/>
  <c r="U3409" i="4"/>
  <c r="U3395" i="4"/>
  <c r="A32" i="11"/>
  <c r="U818" i="4"/>
  <c r="U805" i="4"/>
  <c r="U1582" i="4"/>
  <c r="U1849" i="4"/>
  <c r="U3078" i="4"/>
  <c r="U2516" i="4"/>
  <c r="U3488" i="4"/>
  <c r="U3116" i="4"/>
  <c r="U3572" i="4"/>
  <c r="U204" i="4"/>
  <c r="U1224" i="4"/>
  <c r="U2309" i="4"/>
  <c r="U3177" i="4"/>
  <c r="U3385" i="4"/>
  <c r="U3708" i="4"/>
  <c r="U3919" i="4"/>
  <c r="U4832" i="4"/>
  <c r="U62" i="4"/>
  <c r="U1972" i="4"/>
  <c r="U1208" i="4"/>
  <c r="U2558" i="4"/>
  <c r="U3601" i="4"/>
  <c r="U3948" i="4"/>
  <c r="U4079" i="4"/>
  <c r="U3869" i="4"/>
  <c r="U3757" i="4"/>
  <c r="U4888" i="4"/>
  <c r="U4404" i="4"/>
  <c r="U5536" i="4"/>
  <c r="U750" i="4"/>
  <c r="U992" i="4"/>
  <c r="U2754" i="4"/>
  <c r="U3626" i="4"/>
  <c r="U3479" i="4"/>
  <c r="U4141" i="4"/>
  <c r="U4427" i="4"/>
  <c r="U5541" i="4"/>
  <c r="U5623" i="4"/>
  <c r="U5545" i="4"/>
  <c r="U5363" i="4"/>
  <c r="U7070" i="4"/>
  <c r="U6911" i="4"/>
  <c r="U6744" i="4"/>
  <c r="U6377" i="4"/>
  <c r="U6114" i="4"/>
  <c r="U5955" i="4"/>
  <c r="U5252" i="4"/>
  <c r="U7228" i="4"/>
  <c r="U7061" i="4"/>
  <c r="R1190" i="4"/>
  <c r="R940" i="4"/>
  <c r="R2819" i="4"/>
  <c r="R1027" i="4"/>
  <c r="R3033" i="4"/>
  <c r="R4842" i="4"/>
  <c r="R6314" i="4"/>
  <c r="R7338" i="4"/>
  <c r="E1022" i="4"/>
  <c r="E1982" i="4"/>
  <c r="E3006" i="4"/>
  <c r="E4094" i="4"/>
  <c r="E5054" i="4"/>
  <c r="R1008" i="4"/>
  <c r="R2562" i="4"/>
  <c r="R3791" i="4"/>
  <c r="R4961" i="4"/>
  <c r="R6205" i="4"/>
  <c r="R7302" i="4"/>
  <c r="E1068" i="4"/>
  <c r="E2312" i="4"/>
  <c r="R412" i="4"/>
  <c r="R1940" i="4"/>
  <c r="R3378" i="4"/>
  <c r="R4505" i="4"/>
  <c r="R5676" i="4"/>
  <c r="R1459" i="4"/>
  <c r="R3209" i="4"/>
  <c r="R4821" i="4"/>
  <c r="R6419" i="4"/>
  <c r="E268" i="4"/>
  <c r="E1605" i="4"/>
  <c r="E3027" i="4"/>
  <c r="E4135" i="4"/>
  <c r="R1828" i="4"/>
  <c r="R3739" i="4"/>
  <c r="U402" i="4"/>
  <c r="U2108" i="4"/>
  <c r="U2050" i="4"/>
  <c r="U2183" i="4"/>
  <c r="U3977" i="4"/>
  <c r="U3988" i="4"/>
  <c r="U3879" i="4"/>
  <c r="U4592" i="4"/>
  <c r="U4322" i="4"/>
  <c r="U4715" i="4"/>
  <c r="U5125" i="4"/>
  <c r="U5510" i="4"/>
  <c r="U4871" i="4"/>
  <c r="U5193" i="4"/>
  <c r="U5402" i="4"/>
  <c r="U5619" i="4"/>
  <c r="U6710" i="4"/>
  <c r="U6047" i="4"/>
  <c r="U7271" i="4"/>
  <c r="U6592" i="4"/>
  <c r="U5921" i="4"/>
  <c r="U7145" i="4"/>
  <c r="U6482" i="4"/>
  <c r="U5803" i="4"/>
  <c r="U7027" i="4"/>
  <c r="U6356" i="4"/>
  <c r="U5677" i="4"/>
  <c r="U6917" i="4"/>
  <c r="R734" i="4"/>
  <c r="R1958" i="4"/>
  <c r="R1233" i="4"/>
  <c r="R2563" i="4"/>
  <c r="R160" i="4"/>
  <c r="R1759" i="4"/>
  <c r="R3207" i="4"/>
  <c r="R4482" i="4"/>
  <c r="R5722" i="4"/>
  <c r="R6666" i="4"/>
  <c r="E30" i="4"/>
  <c r="E798" i="4"/>
  <c r="E1566" i="4"/>
  <c r="E2334" i="4"/>
  <c r="E3102" i="4"/>
  <c r="E3870" i="4"/>
  <c r="E4638" i="4"/>
  <c r="E5406" i="4"/>
  <c r="R1149" i="4"/>
  <c r="R2270" i="4"/>
  <c r="R3273" i="4"/>
  <c r="R4193" i="4"/>
  <c r="R5071" i="4"/>
  <c r="R5949" i="4"/>
  <c r="R6827" i="4"/>
  <c r="E300" i="4"/>
  <c r="E1178" i="4"/>
  <c r="E2056" i="4"/>
  <c r="E2933" i="4"/>
  <c r="R937" i="4"/>
  <c r="R2084" i="4"/>
  <c r="R3086" i="4"/>
  <c r="R4030" i="4"/>
  <c r="R4908" i="4"/>
  <c r="R5785" i="4"/>
  <c r="R1144" i="4"/>
  <c r="R2598" i="4"/>
  <c r="R3895" i="4"/>
  <c r="R5065" i="4"/>
  <c r="R6209" i="4"/>
  <c r="R7213" i="4"/>
  <c r="E811" i="4"/>
  <c r="E1815" i="4"/>
  <c r="E1220" i="11"/>
  <c r="E3294" i="11"/>
  <c r="A2357" i="11"/>
  <c r="E1401" i="11"/>
  <c r="A703" i="11"/>
  <c r="E2996" i="11"/>
  <c r="A531" i="11"/>
  <c r="E2030" i="11"/>
  <c r="A3920" i="11"/>
  <c r="A2964" i="11"/>
  <c r="A1897" i="11"/>
  <c r="U327" i="4"/>
  <c r="U1705" i="4"/>
  <c r="U3184" i="4"/>
  <c r="A1604" i="11"/>
  <c r="U294" i="4"/>
  <c r="U588" i="4"/>
  <c r="A757" i="11"/>
  <c r="A2752" i="11"/>
  <c r="U1029" i="4"/>
  <c r="U1356" i="4"/>
  <c r="U2685" i="4"/>
  <c r="U3097" i="4"/>
  <c r="A1264" i="11"/>
  <c r="A3236" i="11"/>
  <c r="A2291" i="11"/>
  <c r="E2219" i="11"/>
  <c r="A1900" i="11"/>
  <c r="E3783" i="11"/>
  <c r="E1996" i="11"/>
  <c r="A3459" i="11"/>
  <c r="A2549" i="11"/>
  <c r="A2261" i="11"/>
  <c r="U520" i="4"/>
  <c r="U1150" i="4"/>
  <c r="U2449" i="4"/>
  <c r="U2829" i="4"/>
  <c r="E3760" i="11"/>
  <c r="A3997" i="11"/>
  <c r="U779" i="4"/>
  <c r="U1750" i="4"/>
  <c r="U2499" i="4"/>
  <c r="U2831" i="4"/>
  <c r="A1989" i="11"/>
  <c r="U212" i="4"/>
  <c r="U866" i="4"/>
  <c r="U1537" i="4"/>
  <c r="U1600" i="4"/>
  <c r="U3141" i="4"/>
  <c r="A1247" i="11"/>
  <c r="A1686" i="11"/>
  <c r="U760" i="4"/>
  <c r="U1279" i="4"/>
  <c r="U222" i="4"/>
  <c r="U1782" i="4"/>
  <c r="U2605" i="4"/>
  <c r="U2594" i="4"/>
  <c r="U3521" i="4"/>
  <c r="U3387" i="4"/>
  <c r="U3542" i="4"/>
  <c r="U4511" i="4"/>
  <c r="U4168" i="4"/>
  <c r="U3453" i="4"/>
  <c r="U4837" i="4"/>
  <c r="U4937" i="4"/>
  <c r="U3845" i="4"/>
  <c r="U5547" i="4"/>
  <c r="U5687" i="4"/>
  <c r="U5960" i="4"/>
  <c r="U5721" i="4"/>
  <c r="U5866" i="4"/>
  <c r="U6075" i="4"/>
  <c r="U5900" i="4"/>
  <c r="U5789" i="4"/>
  <c r="U7389" i="4"/>
  <c r="R1390" i="4"/>
  <c r="R895" i="4"/>
  <c r="R2323" i="4"/>
  <c r="R3603" i="4"/>
  <c r="R1852" i="4"/>
  <c r="R3490" i="4"/>
  <c r="R4850" i="4"/>
  <c r="R5938" i="4"/>
  <c r="A2212" i="11"/>
  <c r="U458" i="4"/>
  <c r="U568" i="4"/>
  <c r="U860" i="4"/>
  <c r="U936" i="4"/>
  <c r="U1977" i="4"/>
  <c r="U2308" i="4"/>
  <c r="U2689" i="4"/>
  <c r="U2264" i="4"/>
  <c r="U1889" i="4"/>
  <c r="U2843" i="4"/>
  <c r="U3824" i="4"/>
  <c r="U4057" i="4"/>
  <c r="U3275" i="4"/>
  <c r="U3740" i="4"/>
  <c r="U3822" i="4"/>
  <c r="U4023" i="4"/>
  <c r="U4139" i="4"/>
  <c r="U4465" i="4"/>
  <c r="U4714" i="4"/>
  <c r="U3987" i="4"/>
  <c r="U5005" i="4"/>
  <c r="U5206" i="4"/>
  <c r="U5287" i="4"/>
  <c r="U5480" i="4"/>
  <c r="U5553" i="4"/>
  <c r="U4452" i="4"/>
  <c r="U5694" i="4"/>
  <c r="U6910" i="4"/>
  <c r="U6095" i="4"/>
  <c r="U7311" i="4"/>
  <c r="U6496" i="4"/>
  <c r="U5809" i="4"/>
  <c r="U6897" i="4"/>
  <c r="U6210" i="4"/>
  <c r="U7298" i="4"/>
  <c r="U6611" i="4"/>
  <c r="U5796" i="4"/>
  <c r="U7012" i="4"/>
  <c r="U6197" i="4"/>
  <c r="U7413" i="4"/>
  <c r="R1094" i="4"/>
  <c r="R264" i="4"/>
  <c r="R1507" i="4"/>
  <c r="R2795" i="4"/>
  <c r="R379" i="4"/>
  <c r="R1968" i="4"/>
  <c r="R3225" i="4"/>
  <c r="R4490" i="4"/>
  <c r="R5578" i="4"/>
  <c r="A1360" i="11"/>
  <c r="A3570" i="11"/>
  <c r="U663" i="4"/>
  <c r="U898" i="4"/>
  <c r="U1172" i="4"/>
  <c r="U917" i="4"/>
  <c r="U2435" i="4"/>
  <c r="U2198" i="4"/>
  <c r="U2807" i="4"/>
  <c r="U2897" i="4"/>
  <c r="U2495" i="4"/>
  <c r="U3512" i="4"/>
  <c r="U3745" i="4"/>
  <c r="U3730" i="4"/>
  <c r="U3428" i="4"/>
  <c r="U3510" i="4"/>
  <c r="U3711" i="4"/>
  <c r="U4607" i="4"/>
  <c r="U4125" i="4"/>
  <c r="U4402" i="4"/>
  <c r="U4603" i="4"/>
  <c r="U4268" i="4"/>
  <c r="U4879" i="4"/>
  <c r="U4973" i="4"/>
  <c r="U5168" i="4"/>
  <c r="U5241" i="4"/>
  <c r="U5442" i="4"/>
  <c r="U5515" i="4"/>
  <c r="U6598" i="4"/>
  <c r="U5783" i="4"/>
  <c r="U6999" i="4"/>
  <c r="U6184" i="4"/>
  <c r="U7400" i="4"/>
  <c r="U6585" i="4"/>
  <c r="U5898" i="4"/>
  <c r="U6986" i="4"/>
  <c r="U6299" i="4"/>
  <c r="U7387" i="4"/>
  <c r="U6700" i="4"/>
  <c r="U5885" i="4"/>
  <c r="U7101" i="4"/>
  <c r="R782" i="4"/>
  <c r="R1998" i="4"/>
  <c r="R1151" i="4"/>
  <c r="R2483" i="4"/>
  <c r="R3571" i="4"/>
  <c r="R1560" i="4"/>
  <c r="R2869" i="4"/>
  <c r="R4178" i="4"/>
  <c r="R5266" i="4"/>
  <c r="A998" i="11"/>
  <c r="U13" i="4"/>
  <c r="U443" i="4"/>
  <c r="U820" i="4"/>
  <c r="U1148" i="4"/>
  <c r="U2231" i="4"/>
  <c r="U2890" i="4"/>
  <c r="U3648" i="4"/>
  <c r="U3498" i="4"/>
  <c r="U3724" i="4"/>
  <c r="U3655" i="4"/>
  <c r="A3167" i="11"/>
  <c r="U648" i="4"/>
  <c r="U1363" i="4"/>
  <c r="U1978" i="4"/>
  <c r="U2358" i="4"/>
  <c r="U2431" i="4"/>
  <c r="U2763" i="4"/>
  <c r="U3625" i="4"/>
  <c r="U3499" i="4"/>
  <c r="A1213" i="11"/>
  <c r="U76" i="4"/>
  <c r="U1426" i="4"/>
  <c r="U1910" i="4"/>
  <c r="U2356" i="4"/>
  <c r="U1559" i="4"/>
  <c r="U2834" i="4"/>
  <c r="U3592" i="4"/>
  <c r="U3450" i="4"/>
  <c r="U3668" i="4"/>
  <c r="U350" i="4"/>
  <c r="U1812" i="4"/>
  <c r="U1929" i="4"/>
  <c r="U2272" i="4"/>
  <c r="U3705" i="4"/>
  <c r="U3892" i="4"/>
  <c r="U4143" i="4"/>
  <c r="U3613" i="4"/>
  <c r="U399" i="4"/>
  <c r="U1431" i="4"/>
  <c r="U2446" i="4"/>
  <c r="U2770" i="4"/>
  <c r="U3953" i="4"/>
  <c r="U4092" i="4"/>
  <c r="U3994" i="4"/>
  <c r="U4156" i="4"/>
  <c r="U4259" i="4"/>
  <c r="U4997" i="4"/>
  <c r="U4918" i="4"/>
  <c r="E2239" i="11"/>
  <c r="U1058" i="4"/>
  <c r="U2220" i="4"/>
  <c r="U3250" i="4"/>
  <c r="U3874" i="4"/>
  <c r="U3791" i="4"/>
  <c r="U4297" i="4"/>
  <c r="U4651" i="4"/>
  <c r="U3925" i="4"/>
  <c r="U4791" i="4"/>
  <c r="U3589" i="4"/>
  <c r="U5563" i="4"/>
  <c r="U7182" i="4"/>
  <c r="U7015" i="4"/>
  <c r="U6848" i="4"/>
  <c r="U6481" i="4"/>
  <c r="U6226" i="4"/>
  <c r="U6059" i="4"/>
  <c r="U5692" i="4"/>
  <c r="U7324" i="4"/>
  <c r="U7173" i="4"/>
  <c r="R1302" i="4"/>
  <c r="R1050" i="4"/>
  <c r="E145" i="11"/>
  <c r="A104" i="11"/>
  <c r="E2138" i="11"/>
  <c r="A123" i="11"/>
  <c r="A219" i="11"/>
  <c r="E3179" i="11"/>
  <c r="A1413" i="11"/>
  <c r="E3593" i="11"/>
  <c r="A3953" i="11"/>
  <c r="A2935" i="11"/>
  <c r="A2963" i="11"/>
  <c r="U455" i="4"/>
  <c r="U2217" i="4"/>
  <c r="U2602" i="4"/>
  <c r="A1580" i="11"/>
  <c r="U358" i="4"/>
  <c r="U1432" i="4"/>
  <c r="A1568" i="11"/>
  <c r="A3985" i="11"/>
  <c r="U1349" i="4"/>
  <c r="U1743" i="4"/>
  <c r="U1952" i="4"/>
  <c r="U3161" i="4"/>
  <c r="A2152" i="11"/>
  <c r="A3000" i="11"/>
  <c r="A2539" i="11"/>
  <c r="E3157" i="11"/>
  <c r="A2196" i="11"/>
  <c r="A1069" i="11"/>
  <c r="E2602" i="11"/>
  <c r="A3488" i="11"/>
  <c r="A1803" i="11"/>
  <c r="A63" i="11"/>
  <c r="U235" i="4"/>
  <c r="U1462" i="4"/>
  <c r="U1744" i="4"/>
  <c r="U3173" i="4"/>
  <c r="A742" i="11"/>
  <c r="U394" i="4"/>
  <c r="U691" i="4"/>
  <c r="U1846" i="4"/>
  <c r="U1348" i="4"/>
  <c r="U2999" i="4"/>
  <c r="A2645" i="11"/>
  <c r="U246" i="4"/>
  <c r="U1234" i="4"/>
  <c r="U757" i="4"/>
  <c r="U1801" i="4"/>
  <c r="U1323" i="4"/>
  <c r="A673" i="11"/>
  <c r="A2886" i="11"/>
  <c r="U305" i="4"/>
  <c r="U1879" i="4"/>
  <c r="U414" i="4"/>
  <c r="U545" i="4"/>
  <c r="U681" i="4"/>
  <c r="U2786" i="4"/>
  <c r="U3585" i="4"/>
  <c r="U3771" i="4"/>
  <c r="U3798" i="4"/>
  <c r="U4575" i="4"/>
  <c r="U4242" i="4"/>
  <c r="U3923" i="4"/>
  <c r="U4990" i="4"/>
  <c r="U5008" i="4"/>
  <c r="U5026" i="4"/>
  <c r="U5670" i="4"/>
  <c r="U5751" i="4"/>
  <c r="U6024" i="4"/>
  <c r="U5785" i="4"/>
  <c r="U5994" i="4"/>
  <c r="U6139" i="4"/>
  <c r="U6092" i="4"/>
  <c r="U5853" i="4"/>
  <c r="R46" i="4"/>
  <c r="R1454" i="4"/>
  <c r="R968" i="4"/>
  <c r="R2451" i="4"/>
  <c r="R265" i="4"/>
  <c r="R1936" i="4"/>
  <c r="R3564" i="4"/>
  <c r="R4978" i="4"/>
  <c r="R6002" i="4"/>
  <c r="A3181" i="11"/>
  <c r="U634" i="4"/>
  <c r="U321" i="4"/>
  <c r="U1077" i="4"/>
  <c r="U1573" i="4"/>
  <c r="U2169" i="4"/>
  <c r="U1624" i="4"/>
  <c r="U2821" i="4"/>
  <c r="U2728" i="4"/>
  <c r="U2304" i="4"/>
  <c r="U2971" i="4"/>
  <c r="U3888" i="4"/>
  <c r="U4185" i="4"/>
  <c r="U3347" i="4"/>
  <c r="U3868" i="4"/>
  <c r="U3886" i="4"/>
  <c r="U4151" i="4"/>
  <c r="U4221" i="4"/>
  <c r="U4593" i="4"/>
  <c r="U4778" i="4"/>
  <c r="U4227" i="4"/>
  <c r="U5069" i="4"/>
  <c r="U5334" i="4"/>
  <c r="U5351" i="4"/>
  <c r="U5608" i="4"/>
  <c r="U5617" i="4"/>
  <c r="U4844" i="4"/>
  <c r="U5758" i="4"/>
  <c r="U7038" i="4"/>
  <c r="U6159" i="4"/>
  <c r="U4799" i="4"/>
  <c r="U6560" i="4"/>
  <c r="U5937" i="4"/>
  <c r="U6961" i="4"/>
  <c r="U6338" i="4"/>
  <c r="U7362" i="4"/>
  <c r="U6739" i="4"/>
  <c r="U5860" i="4"/>
  <c r="U7140" i="4"/>
  <c r="U6261" i="4"/>
  <c r="R134" i="4"/>
  <c r="R1158" i="4"/>
  <c r="R410" i="4"/>
  <c r="R1580" i="4"/>
  <c r="R2923" i="4"/>
  <c r="R463" i="4"/>
  <c r="R2128" i="4"/>
  <c r="R3298" i="4"/>
  <c r="R4618" i="4"/>
  <c r="R5642" i="4"/>
  <c r="A1526" i="11"/>
  <c r="A3508" i="11"/>
  <c r="U32" i="4"/>
  <c r="U1106" i="4"/>
  <c r="U1660" i="4"/>
  <c r="U1360" i="4"/>
  <c r="U1785" i="4"/>
  <c r="U2350" i="4"/>
  <c r="U3095" i="4"/>
  <c r="U2985" i="4"/>
  <c r="U2650" i="4"/>
  <c r="U3576" i="4"/>
  <c r="U3873" i="4"/>
  <c r="U3794" i="4"/>
  <c r="U3556" i="4"/>
  <c r="U3574" i="4"/>
  <c r="U3839" i="4"/>
  <c r="U4671" i="4"/>
  <c r="U4281" i="4"/>
  <c r="U4466" i="4"/>
  <c r="U4731" i="4"/>
  <c r="U4524" i="4"/>
  <c r="U5022" i="4"/>
  <c r="U5039" i="4"/>
  <c r="U5296" i="4"/>
  <c r="U5305" i="4"/>
  <c r="U5570" i="4"/>
  <c r="U5579" i="4"/>
  <c r="U6726" i="4"/>
  <c r="U5847" i="4"/>
  <c r="U7127" i="4"/>
  <c r="U6248" i="4"/>
  <c r="U5548" i="4"/>
  <c r="U6649" i="4"/>
  <c r="U6026" i="4"/>
  <c r="U7050" i="4"/>
  <c r="U6427" i="4"/>
  <c r="U4924" i="4"/>
  <c r="U6828" i="4"/>
  <c r="U5949" i="4"/>
  <c r="U7229" i="4"/>
  <c r="R846" i="4"/>
  <c r="R53" i="4"/>
  <c r="R1224" i="4"/>
  <c r="R2611" i="4"/>
  <c r="R56" i="4"/>
  <c r="R1728" i="4"/>
  <c r="R2942" i="4"/>
  <c r="R4306" i="4"/>
  <c r="R5330" i="4"/>
  <c r="A3105" i="11"/>
  <c r="U285" i="4"/>
  <c r="U1237" i="4"/>
  <c r="U1484" i="4"/>
  <c r="U2181" i="4"/>
  <c r="U2682" i="4"/>
  <c r="U3146" i="4"/>
  <c r="U3744" i="4"/>
  <c r="U3706" i="4"/>
  <c r="U3828" i="4"/>
  <c r="U3855" i="4"/>
  <c r="A3676" i="11"/>
  <c r="U838" i="4"/>
  <c r="U1747" i="4"/>
  <c r="U2466" i="4"/>
  <c r="U1856" i="4"/>
  <c r="U2785" i="4"/>
  <c r="U2867" i="4"/>
  <c r="U3825" i="4"/>
  <c r="U3595" i="4"/>
  <c r="A1273" i="11"/>
  <c r="U189" i="4"/>
  <c r="U1117" i="4"/>
  <c r="U1267" i="4"/>
  <c r="U2078" i="4"/>
  <c r="U2563" i="4"/>
  <c r="U3090" i="4"/>
  <c r="U3688" i="4"/>
  <c r="U3650" i="4"/>
  <c r="U3772" i="4"/>
  <c r="U703" i="4"/>
  <c r="U1080" i="4"/>
  <c r="U2319" i="4"/>
  <c r="U2704" i="4"/>
  <c r="U4049" i="4"/>
  <c r="U4044" i="4"/>
  <c r="U4154" i="4"/>
  <c r="U4061" i="4"/>
  <c r="U448" i="4"/>
  <c r="U1419" i="4"/>
  <c r="U2989" i="4"/>
  <c r="U3010" i="4"/>
  <c r="U2508" i="4"/>
  <c r="U2892" i="4"/>
  <c r="U4303" i="4"/>
  <c r="U4265" i="4"/>
  <c r="U4459" i="4"/>
  <c r="U5101" i="4"/>
  <c r="U5127" i="4"/>
  <c r="A155" i="11"/>
  <c r="U1501" i="4"/>
  <c r="U1802" i="4"/>
  <c r="U2795" i="4"/>
  <c r="U3312" i="4"/>
  <c r="U4111" i="4"/>
  <c r="U4417" i="4"/>
  <c r="U3946" i="4"/>
  <c r="U4494" i="4"/>
  <c r="U5064" i="4"/>
  <c r="U4478" i="4"/>
  <c r="U5646" i="4"/>
  <c r="U7278" i="4"/>
  <c r="U7215" i="4"/>
  <c r="U6960" i="4"/>
  <c r="U6689" i="4"/>
  <c r="U6426" i="4"/>
  <c r="U6155" i="4"/>
  <c r="U5892" i="4"/>
  <c r="U5636" i="4"/>
  <c r="U7269" i="4"/>
  <c r="R1502" i="4"/>
  <c r="R1279" i="4"/>
  <c r="R3019" i="4"/>
  <c r="R1424" i="4"/>
  <c r="R3390" i="4"/>
  <c r="R5050" i="4"/>
  <c r="R6506" i="4"/>
  <c r="E126" i="4"/>
  <c r="E1150" i="4"/>
  <c r="E2174" i="4"/>
  <c r="E3198" i="4"/>
  <c r="E4222" i="4"/>
  <c r="E5246" i="4"/>
  <c r="R1293" i="4"/>
  <c r="R2729" i="4"/>
  <c r="R4011" i="4"/>
  <c r="R5181" i="4"/>
  <c r="R6351" i="4"/>
  <c r="E117" i="4"/>
  <c r="E1288" i="4"/>
  <c r="E2458" i="4"/>
  <c r="R698" i="4"/>
  <c r="R2208" i="4"/>
  <c r="R3546" i="4"/>
  <c r="R4725" i="4"/>
  <c r="R5895" i="4"/>
  <c r="R1715" i="4"/>
  <c r="R3543" i="4"/>
  <c r="R5113" i="4"/>
  <c r="R6585" i="4"/>
  <c r="E519" i="4"/>
  <c r="E1857" i="4"/>
  <c r="E3184" i="4"/>
  <c r="R175" i="4"/>
  <c r="R2194" i="4"/>
  <c r="R3933" i="4"/>
  <c r="U518" i="4"/>
  <c r="U1759" i="4"/>
  <c r="U2099" i="4"/>
  <c r="U2891" i="4"/>
  <c r="U3301" i="4"/>
  <c r="U3324" i="4"/>
  <c r="U2884" i="4"/>
  <c r="U4856" i="4"/>
  <c r="U4570" i="4"/>
  <c r="U4074" i="4"/>
  <c r="U5357" i="4"/>
  <c r="U4468" i="4"/>
  <c r="U5120" i="4"/>
  <c r="U5393" i="4"/>
  <c r="U5610" i="4"/>
  <c r="U5686" i="4"/>
  <c r="U6926" i="4"/>
  <c r="U6247" i="4"/>
  <c r="U5092" i="4"/>
  <c r="U6800" i="4"/>
  <c r="U6121" i="4"/>
  <c r="U7361" i="4"/>
  <c r="U6682" i="4"/>
  <c r="U6003" i="4"/>
  <c r="U7235" i="4"/>
  <c r="U6556" i="4"/>
  <c r="U5893" i="4"/>
  <c r="U7117" i="4"/>
  <c r="R934" i="4"/>
  <c r="R63" i="4"/>
  <c r="R1461" i="4"/>
  <c r="R2763" i="4"/>
  <c r="R421" i="4"/>
  <c r="R2031" i="4"/>
  <c r="R3436" i="4"/>
  <c r="R4698" i="4"/>
  <c r="R5922" i="4"/>
  <c r="R6794" i="4"/>
  <c r="E158" i="4"/>
  <c r="E926" i="4"/>
  <c r="E1694" i="4"/>
  <c r="E2462" i="4"/>
  <c r="E3230" i="4"/>
  <c r="E3998" i="4"/>
  <c r="E4766" i="4"/>
  <c r="R195" i="4"/>
  <c r="R1341" i="4"/>
  <c r="R2437" i="4"/>
  <c r="R3440" i="4"/>
  <c r="R4340" i="4"/>
  <c r="R5217" i="4"/>
  <c r="R6095" i="4"/>
  <c r="R6973" i="4"/>
  <c r="E447" i="4"/>
  <c r="E1324" i="4"/>
  <c r="E2202" i="4"/>
  <c r="E3080" i="4"/>
  <c r="R1128" i="4"/>
  <c r="R2250" i="4"/>
  <c r="R3254" i="4"/>
  <c r="R4176" i="4"/>
  <c r="R5054" i="4"/>
  <c r="R5932" i="4"/>
  <c r="R1396" i="4"/>
  <c r="R2820" i="4"/>
  <c r="R4089" i="4"/>
  <c r="R5260" i="4"/>
  <c r="R6376" i="4"/>
  <c r="R7380" i="4"/>
  <c r="E979" i="4"/>
  <c r="E1981" i="4"/>
  <c r="E2985" i="4"/>
  <c r="E3879" i="4"/>
  <c r="R873" i="4"/>
  <c r="R2361" i="4"/>
  <c r="R3688" i="4"/>
  <c r="A3486" i="11"/>
  <c r="U1465" i="4"/>
  <c r="U1915" i="4"/>
  <c r="E3091" i="11"/>
  <c r="E2616" i="11"/>
  <c r="A1212" i="11"/>
  <c r="A2161" i="11"/>
  <c r="A3559" i="11"/>
  <c r="U920" i="4"/>
  <c r="E1840" i="11"/>
  <c r="U257" i="4"/>
  <c r="A2205" i="11"/>
  <c r="U1486" i="4"/>
  <c r="U2974" i="4"/>
  <c r="A2461" i="11"/>
  <c r="A2687" i="11"/>
  <c r="A3087" i="11"/>
  <c r="A200" i="11"/>
  <c r="A3810" i="11"/>
  <c r="U612" i="4"/>
  <c r="U2196" i="4"/>
  <c r="A2732" i="11"/>
  <c r="U825" i="4"/>
  <c r="U1805" i="4"/>
  <c r="A3612" i="11"/>
  <c r="U902" i="4"/>
  <c r="U2115" i="4"/>
  <c r="A3993" i="11"/>
  <c r="U1173" i="4"/>
  <c r="U906" i="4"/>
  <c r="U3118" i="4"/>
  <c r="U4033" i="4"/>
  <c r="U3551" i="4"/>
  <c r="U4690" i="4"/>
  <c r="U4748" i="4"/>
  <c r="U5538" i="4"/>
  <c r="U6583" i="4"/>
  <c r="U6553" i="4"/>
  <c r="U6587" i="4"/>
  <c r="U6493" i="4"/>
  <c r="R1966" i="4"/>
  <c r="R2835" i="4"/>
  <c r="R2613" i="4"/>
  <c r="R5234" i="4"/>
  <c r="A1715" i="11"/>
  <c r="U597" i="4"/>
  <c r="U1870" i="4"/>
  <c r="U2381" i="4"/>
  <c r="U1217" i="4"/>
  <c r="U3227" i="4"/>
  <c r="U3338" i="4"/>
  <c r="U4124" i="4"/>
  <c r="U4211" i="4"/>
  <c r="U3429" i="4"/>
  <c r="U4485" i="4"/>
  <c r="U5590" i="4"/>
  <c r="U4820" i="4"/>
  <c r="U5123" i="4"/>
  <c r="U7294" i="4"/>
  <c r="U5792" i="4"/>
  <c r="U6193" i="4"/>
  <c r="U6594" i="4"/>
  <c r="U6995" i="4"/>
  <c r="U7396" i="4"/>
  <c r="R390" i="4"/>
  <c r="R703" i="4"/>
  <c r="R3179" i="4"/>
  <c r="R2421" i="4"/>
  <c r="R4874" i="4"/>
  <c r="A2155" i="11"/>
  <c r="U776" i="4"/>
  <c r="U1340" i="4"/>
  <c r="U377" i="4"/>
  <c r="U2601" i="4"/>
  <c r="U2915" i="4"/>
  <c r="U4129" i="4"/>
  <c r="U3812" i="4"/>
  <c r="U4095" i="4"/>
  <c r="U4537" i="4"/>
  <c r="U4163" i="4"/>
  <c r="U5278" i="4"/>
  <c r="U5552" i="4"/>
  <c r="U4735" i="4"/>
  <c r="U6982" i="4"/>
  <c r="U7383" i="4"/>
  <c r="U5881" i="4"/>
  <c r="U6282" i="4"/>
  <c r="U6683" i="4"/>
  <c r="U7084" i="4"/>
  <c r="R78" i="4"/>
  <c r="R346" i="4"/>
  <c r="R2867" i="4"/>
  <c r="R2061" i="4"/>
  <c r="R4562" i="4"/>
  <c r="A2894" i="11"/>
  <c r="U1438" i="4"/>
  <c r="U2005" i="4"/>
  <c r="U2604" i="4"/>
  <c r="U3363" i="4"/>
  <c r="E2371" i="11"/>
  <c r="U979" i="4"/>
  <c r="U2475" i="4"/>
  <c r="U2029" i="4"/>
  <c r="U4233" i="4"/>
  <c r="A1430" i="11"/>
  <c r="U1278" i="4"/>
  <c r="U1869" i="4"/>
  <c r="U2550" i="4"/>
  <c r="U3302" i="4"/>
  <c r="U451" i="4"/>
  <c r="U2998" i="4"/>
  <c r="U3586" i="4"/>
  <c r="U4567" i="4"/>
  <c r="U829" i="4"/>
  <c r="U2572" i="4"/>
  <c r="U3818" i="4"/>
  <c r="U4711" i="4"/>
  <c r="U3837" i="4"/>
  <c r="U5535" i="4"/>
  <c r="U1756" i="4"/>
  <c r="U3528" i="4"/>
  <c r="U4455" i="4"/>
  <c r="U4541" i="4"/>
  <c r="U5528" i="4"/>
  <c r="U6046" i="4"/>
  <c r="U5824" i="4"/>
  <c r="U7305" i="4"/>
  <c r="U6667" i="4"/>
  <c r="U6149" i="4"/>
  <c r="R108" i="4"/>
  <c r="R3427" i="4"/>
  <c r="R3618" i="4"/>
  <c r="R6178" i="4"/>
  <c r="E446" i="4"/>
  <c r="E2302" i="4"/>
  <c r="E4158" i="4"/>
  <c r="R625" i="4"/>
  <c r="R3064" i="4"/>
  <c r="R5327" i="4"/>
  <c r="R7156" i="4"/>
  <c r="E1653" i="4"/>
  <c r="R889" i="4"/>
  <c r="R3462" i="4"/>
  <c r="R5383" i="4"/>
  <c r="R2206" i="4"/>
  <c r="R5308" i="4"/>
  <c r="E101" i="4"/>
  <c r="E2274" i="4"/>
  <c r="R427" i="4"/>
  <c r="R3835" i="4"/>
  <c r="U670" i="4"/>
  <c r="U3240" i="4"/>
  <c r="U3522" i="4"/>
  <c r="U3559" i="4"/>
  <c r="U4457" i="4"/>
  <c r="U4381" i="4"/>
  <c r="U3509" i="4"/>
  <c r="U4862" i="4"/>
  <c r="U4886" i="4"/>
  <c r="U7022" i="4"/>
  <c r="U7071" i="4"/>
  <c r="U7216" i="4"/>
  <c r="U5658" i="4"/>
  <c r="U5899" i="4"/>
  <c r="U6044" i="4"/>
  <c r="U6189" i="4"/>
  <c r="R1046" i="4"/>
  <c r="R986" i="4"/>
  <c r="R3171" i="4"/>
  <c r="R2265" i="4"/>
  <c r="R4586" i="4"/>
  <c r="R6474" i="4"/>
  <c r="E350" i="4"/>
  <c r="E1758" i="4"/>
  <c r="E2974" i="4"/>
  <c r="E4254" i="4"/>
  <c r="R386" i="4"/>
  <c r="R2353" i="4"/>
  <c r="R3974" i="4"/>
  <c r="R5437" i="4"/>
  <c r="R7046" i="4"/>
  <c r="E1032" i="4"/>
  <c r="E2495" i="4"/>
  <c r="R1033" i="4"/>
  <c r="R2584" i="4"/>
  <c r="R4103" i="4"/>
  <c r="R5347" i="4"/>
  <c r="R1268" i="4"/>
  <c r="R3266" i="4"/>
  <c r="R5161" i="4"/>
  <c r="R6711" i="4"/>
  <c r="E896" i="4"/>
  <c r="E2233" i="4"/>
  <c r="E3440" i="4"/>
  <c r="R365" i="4"/>
  <c r="R2140" i="4"/>
  <c r="R3787" i="4"/>
  <c r="U269" i="4"/>
  <c r="U2385" i="4"/>
  <c r="U2761" i="4"/>
  <c r="U3641" i="4"/>
  <c r="U3390" i="4"/>
  <c r="U4583" i="4"/>
  <c r="U4066" i="4"/>
  <c r="U4181" i="4"/>
  <c r="U4827" i="4"/>
  <c r="U4278" i="4"/>
  <c r="U5441" i="4"/>
  <c r="U5043" i="4"/>
  <c r="U6550" i="4"/>
  <c r="U6279" i="4"/>
  <c r="U6016" i="4"/>
  <c r="U5761" i="4"/>
  <c r="U7393" i="4"/>
  <c r="U7130" i="4"/>
  <c r="U6859" i="4"/>
  <c r="U6596" i="4"/>
  <c r="U6341" i="4"/>
  <c r="R566" i="4"/>
  <c r="R99" i="4"/>
  <c r="R1973" i="4"/>
  <c r="R76" i="4"/>
  <c r="R2192" i="4"/>
  <c r="R4010" i="4"/>
  <c r="R5658" i="4"/>
  <c r="R6882" i="4"/>
  <c r="E502" i="4"/>
  <c r="E1526" i="4"/>
  <c r="E2550" i="4"/>
  <c r="E3574" i="4"/>
  <c r="E4598" i="4"/>
  <c r="R303" i="4"/>
  <c r="R1831" i="4"/>
  <c r="R3200" i="4"/>
  <c r="R4422" i="4"/>
  <c r="R5592" i="4"/>
  <c r="R6763" i="4"/>
  <c r="E529" i="4"/>
  <c r="E1699" i="4"/>
  <c r="E2869" i="4"/>
  <c r="R1235" i="4"/>
  <c r="R2679" i="4"/>
  <c r="R3966" i="4"/>
  <c r="R5136" i="4"/>
  <c r="R475" i="4"/>
  <c r="R2456" i="4"/>
  <c r="R4163" i="4"/>
  <c r="R5724" i="4"/>
  <c r="R7108" i="4"/>
  <c r="E1042" i="4"/>
  <c r="E2379" i="4"/>
  <c r="E3641" i="4"/>
  <c r="R920" i="4"/>
  <c r="R2849" i="4"/>
  <c r="R4470" i="4"/>
  <c r="R5640" i="4"/>
  <c r="R6702" i="4"/>
  <c r="E301" i="4"/>
  <c r="E1304" i="4"/>
  <c r="E2307" i="4"/>
  <c r="E3285" i="4"/>
  <c r="E4163" i="4"/>
  <c r="R848" i="4"/>
  <c r="R498" i="4"/>
  <c r="R226" i="4"/>
  <c r="R2673" i="4"/>
  <c r="R4352" i="4"/>
  <c r="R5911" i="4"/>
  <c r="R7270" i="4"/>
  <c r="R2546" i="4"/>
  <c r="R4241" i="4"/>
  <c r="R5800" i="4"/>
  <c r="R7175" i="4"/>
  <c r="R2026" i="4"/>
  <c r="R3790" i="4"/>
  <c r="R5351" i="4"/>
  <c r="R6789" i="4"/>
  <c r="R1967" i="4"/>
  <c r="R3744" i="4"/>
  <c r="R5305" i="4"/>
  <c r="R6750" i="4"/>
  <c r="R2215" i="4"/>
  <c r="R5512" i="4"/>
  <c r="R1858" i="4"/>
  <c r="R5222" i="4"/>
  <c r="R1531" i="4"/>
  <c r="R4974" i="4"/>
  <c r="R1156" i="4"/>
  <c r="R4717" i="4"/>
  <c r="E95" i="4"/>
  <c r="R3716" i="4"/>
  <c r="R6725" i="4"/>
  <c r="R5934" i="4"/>
  <c r="E1183" i="4"/>
  <c r="E2520" i="4"/>
  <c r="E3764" i="4"/>
  <c r="E4820" i="4"/>
  <c r="R7407" i="4"/>
  <c r="E1464" i="4"/>
  <c r="E2801" i="4"/>
  <c r="E4010" i="4"/>
  <c r="R1356" i="4"/>
  <c r="E505" i="4"/>
  <c r="E1842" i="4"/>
  <c r="E3171" i="4"/>
  <c r="E4331" i="4"/>
  <c r="R5631" i="4"/>
  <c r="E1133" i="4"/>
  <c r="E2471" i="4"/>
  <c r="E3721" i="4"/>
  <c r="E4788" i="4"/>
  <c r="R4264" i="4"/>
  <c r="E914" i="4"/>
  <c r="E2251" i="4"/>
  <c r="E642" i="4"/>
  <c r="E3792" i="4"/>
  <c r="E5368" i="4"/>
  <c r="E6143" i="4"/>
  <c r="E6911" i="4"/>
  <c r="E832" i="4"/>
  <c r="E3919" i="4"/>
  <c r="E5415" i="4"/>
  <c r="E6184" i="4"/>
  <c r="E6952" i="4"/>
  <c r="E1139" i="4"/>
  <c r="E4115" i="4"/>
  <c r="E5482" i="4"/>
  <c r="E6250" i="4"/>
  <c r="E7018" i="4"/>
  <c r="R7127" i="4"/>
  <c r="E3415" i="4"/>
  <c r="E5215" i="4"/>
  <c r="E6019" i="4"/>
  <c r="E6787" i="4"/>
  <c r="A151" i="4"/>
  <c r="E4418" i="4"/>
  <c r="E6357" i="4"/>
  <c r="A262" i="4"/>
  <c r="A1030" i="4"/>
  <c r="E466" i="4"/>
  <c r="E5324" i="4"/>
  <c r="E6873" i="4"/>
  <c r="A520" i="4"/>
  <c r="A1288" i="4"/>
  <c r="R5727" i="4"/>
  <c r="E5143" i="4"/>
  <c r="E6732" i="4"/>
  <c r="A449" i="4"/>
  <c r="A1217" i="4"/>
  <c r="A1985" i="4"/>
  <c r="A3135" i="11"/>
  <c r="U1587" i="4"/>
  <c r="U1984" i="4"/>
  <c r="U2118" i="4"/>
  <c r="U3714" i="4"/>
  <c r="U2964" i="4"/>
  <c r="U4576" i="4"/>
  <c r="U4794" i="4"/>
  <c r="U3922" i="4"/>
  <c r="U5494" i="4"/>
  <c r="U5344" i="4"/>
  <c r="U4976" i="4"/>
  <c r="U5603" i="4"/>
  <c r="U7118" i="4"/>
  <c r="U6847" i="4"/>
  <c r="U6584" i="4"/>
  <c r="U6313" i="4"/>
  <c r="U6050" i="4"/>
  <c r="U5795" i="4"/>
  <c r="U4454" i="4"/>
  <c r="U7164" i="4"/>
  <c r="U6893" i="4"/>
  <c r="R1126" i="4"/>
  <c r="R904" i="4"/>
  <c r="R2691" i="4"/>
  <c r="R996" i="4"/>
  <c r="R2997" i="4"/>
  <c r="R4714" i="4"/>
  <c r="R6298" i="4"/>
  <c r="R7322" i="4"/>
  <c r="E942" i="4"/>
  <c r="E1966" i="4"/>
  <c r="E2990" i="4"/>
  <c r="E4014" i="4"/>
  <c r="E5038" i="4"/>
  <c r="R947" i="4"/>
  <c r="R2426" i="4"/>
  <c r="R3745" i="4"/>
  <c r="R4916" i="4"/>
  <c r="R6086" i="4"/>
  <c r="R7256" i="4"/>
  <c r="E1023" i="4"/>
  <c r="E2193" i="4"/>
  <c r="R352" i="4"/>
  <c r="R1880" i="4"/>
  <c r="R3242" i="4"/>
  <c r="R4460" i="4"/>
  <c r="R5630" i="4"/>
  <c r="R1348" i="4"/>
  <c r="R3224" i="4"/>
  <c r="R4832" i="4"/>
  <c r="R6345" i="4"/>
  <c r="E279" i="4"/>
  <c r="E1616" i="4"/>
  <c r="E2954" i="4"/>
  <c r="E4144" i="4"/>
  <c r="R1797" i="4"/>
  <c r="R3615" i="4"/>
  <c r="R4968" i="4"/>
  <c r="R6127" i="4"/>
  <c r="R7131" i="4"/>
  <c r="E729" i="4"/>
  <c r="E1732" i="4"/>
  <c r="E2736" i="4"/>
  <c r="E3660" i="4"/>
  <c r="E4538" i="4"/>
  <c r="R451" i="4"/>
  <c r="R165" i="4"/>
  <c r="R1591" i="4"/>
  <c r="R3437" i="4"/>
  <c r="R5020" i="4"/>
  <c r="R6504" i="4"/>
  <c r="R1442" i="4"/>
  <c r="R3306" i="4"/>
  <c r="R4904" i="4"/>
  <c r="R6407" i="4"/>
  <c r="R500" i="4"/>
  <c r="R2797" i="4"/>
  <c r="R4457" i="4"/>
  <c r="R6019" i="4"/>
  <c r="R48" i="4"/>
  <c r="R2592" i="4"/>
  <c r="R4281" i="4"/>
  <c r="R5843" i="4"/>
  <c r="R7209" i="4"/>
  <c r="R3723" i="4"/>
  <c r="R6731" i="4"/>
  <c r="R3412" i="4"/>
  <c r="R6485" i="4"/>
  <c r="R3122" i="4"/>
  <c r="R6270" i="4"/>
  <c r="R2829" i="4"/>
  <c r="R6047" i="4"/>
  <c r="R1631" i="4"/>
  <c r="R5048" i="4"/>
  <c r="E250" i="4"/>
  <c r="E295" i="4"/>
  <c r="E1642" i="4"/>
  <c r="E2980" i="4"/>
  <c r="E4167" i="4"/>
  <c r="R2007" i="4"/>
  <c r="E586" i="4"/>
  <c r="E1923" i="4"/>
  <c r="E3242" i="4"/>
  <c r="E4391" i="4"/>
  <c r="R4575" i="4"/>
  <c r="E964" i="4"/>
  <c r="E2301" i="4"/>
  <c r="E3573" i="4"/>
  <c r="E4676" i="4"/>
  <c r="E229" i="4"/>
  <c r="E1593" i="4"/>
  <c r="E2930" i="4"/>
  <c r="E4123" i="4"/>
  <c r="E5090" i="4"/>
  <c r="E66" i="4"/>
  <c r="E1485" i="4"/>
  <c r="E2823" i="4"/>
  <c r="E2461" i="4"/>
  <c r="E4842" i="4"/>
  <c r="E5767" i="4"/>
  <c r="E6535" i="4"/>
  <c r="E7303" i="4"/>
  <c r="E2355" i="4"/>
  <c r="E4800" i="4"/>
  <c r="E5744" i="4"/>
  <c r="E6512" i="4"/>
  <c r="E7280" i="4"/>
  <c r="E2364" i="4"/>
  <c r="E4804" i="4"/>
  <c r="E5746" i="4"/>
  <c r="E6514" i="4"/>
  <c r="E7282" i="4"/>
  <c r="E1591" i="4"/>
  <c r="E4393" i="4"/>
  <c r="E5579" i="4"/>
  <c r="E6347" i="4"/>
  <c r="E7115" i="4"/>
  <c r="E1117" i="4"/>
  <c r="E5477" i="4"/>
  <c r="E7013" i="4"/>
  <c r="A590" i="4"/>
  <c r="A1358" i="4"/>
  <c r="E3335" i="4"/>
  <c r="E5993" i="4"/>
  <c r="A48" i="4"/>
  <c r="A848" i="4"/>
  <c r="A1616" i="4"/>
  <c r="E2857" i="4"/>
  <c r="E5852" i="4"/>
  <c r="E7357" i="4"/>
  <c r="A777" i="4"/>
  <c r="A1545" i="4"/>
  <c r="E559" i="4"/>
  <c r="U535" i="4"/>
  <c r="U1207" i="4"/>
  <c r="U2847" i="4"/>
  <c r="U3624" i="4"/>
  <c r="U3508" i="4"/>
  <c r="U1777" i="4"/>
  <c r="U4449" i="4"/>
  <c r="U4483" i="4"/>
  <c r="U5349" i="4"/>
  <c r="E2221" i="11"/>
  <c r="A1733" i="11"/>
  <c r="E618" i="11"/>
  <c r="A874" i="11"/>
  <c r="A1926" i="11"/>
  <c r="A1381" i="11"/>
  <c r="U641" i="4"/>
  <c r="A1725" i="11"/>
  <c r="U403" i="4"/>
  <c r="A1689" i="11"/>
  <c r="U1160" i="4"/>
  <c r="U2823" i="4"/>
  <c r="A2184" i="11"/>
  <c r="A3605" i="11"/>
  <c r="A3638" i="11"/>
  <c r="A2773" i="11"/>
  <c r="E3608" i="11"/>
  <c r="U929" i="4"/>
  <c r="U1770" i="4"/>
  <c r="A3616" i="11"/>
  <c r="U1562" i="4"/>
  <c r="U2757" i="4"/>
  <c r="U42" i="4"/>
  <c r="U1514" i="4"/>
  <c r="U2382" i="4"/>
  <c r="A3835" i="11"/>
  <c r="U858" i="4"/>
  <c r="U1389" i="4"/>
  <c r="U2683" i="4"/>
  <c r="U3634" i="4"/>
  <c r="U3935" i="4"/>
  <c r="U4379" i="4"/>
  <c r="U5007" i="4"/>
  <c r="U5291" i="4"/>
  <c r="U6967" i="4"/>
  <c r="U7001" i="4"/>
  <c r="U7291" i="4"/>
  <c r="U6941" i="4"/>
  <c r="R236" i="4"/>
  <c r="R3347" i="4"/>
  <c r="R2832" i="4"/>
  <c r="R5618" i="4"/>
  <c r="A3561" i="11"/>
  <c r="U889" i="4"/>
  <c r="U878" i="4"/>
  <c r="U2190" i="4"/>
  <c r="U2889" i="4"/>
  <c r="U3504" i="4"/>
  <c r="U3722" i="4"/>
  <c r="U3502" i="4"/>
  <c r="U4599" i="4"/>
  <c r="U4394" i="4"/>
  <c r="U4235" i="4"/>
  <c r="U4964" i="4"/>
  <c r="U5233" i="4"/>
  <c r="U5507" i="4"/>
  <c r="U5775" i="4"/>
  <c r="U6176" i="4"/>
  <c r="U6577" i="4"/>
  <c r="U6978" i="4"/>
  <c r="U7379" i="4"/>
  <c r="U5877" i="4"/>
  <c r="R774" i="4"/>
  <c r="R1141" i="4"/>
  <c r="R3563" i="4"/>
  <c r="R2860" i="4"/>
  <c r="R5258" i="4"/>
  <c r="A2976" i="11"/>
  <c r="U932" i="4"/>
  <c r="U1067" i="4"/>
  <c r="U2533" i="4"/>
  <c r="U2303" i="4"/>
  <c r="U2715" i="4"/>
  <c r="U3410" i="4"/>
  <c r="U2697" i="4"/>
  <c r="U4287" i="4"/>
  <c r="U3938" i="4"/>
  <c r="U4557" i="4"/>
  <c r="U4027" i="4"/>
  <c r="U4911" i="4"/>
  <c r="U5195" i="4"/>
  <c r="U7366" i="4"/>
  <c r="U5864" i="4"/>
  <c r="U6265" i="4"/>
  <c r="U6666" i="4"/>
  <c r="U7067" i="4"/>
  <c r="U5068" i="4"/>
  <c r="R462" i="4"/>
  <c r="R785" i="4"/>
  <c r="R3251" i="4"/>
  <c r="R2503" i="4"/>
  <c r="R4946" i="4"/>
  <c r="A3994" i="11"/>
  <c r="U2012" i="4"/>
  <c r="U3165" i="4"/>
  <c r="U3243" i="4"/>
  <c r="U2876" i="4"/>
  <c r="A2610" i="11"/>
  <c r="U1373" i="4"/>
  <c r="U2277" i="4"/>
  <c r="U3178" i="4"/>
  <c r="U3746" i="4"/>
  <c r="A3467" i="11"/>
  <c r="U1908" i="4"/>
  <c r="U3069" i="4"/>
  <c r="U3187" i="4"/>
  <c r="U2119" i="4"/>
  <c r="U275" i="4"/>
  <c r="U3192" i="4"/>
  <c r="U3827" i="4"/>
  <c r="U4432" i="4"/>
  <c r="U1334" i="4"/>
  <c r="U2593" i="4"/>
  <c r="U3276" i="4"/>
  <c r="U4568" i="4"/>
  <c r="U4669" i="4"/>
  <c r="U5128" i="4"/>
  <c r="U2161" i="4"/>
  <c r="U3857" i="4"/>
  <c r="U4512" i="4"/>
  <c r="U5061" i="4"/>
  <c r="U5137" i="4"/>
  <c r="U6670" i="4"/>
  <c r="U6232" i="4"/>
  <c r="U5714" i="4"/>
  <c r="U7179" i="4"/>
  <c r="U6549" i="4"/>
  <c r="R465" i="4"/>
  <c r="R3531" i="4"/>
  <c r="R3714" i="4"/>
  <c r="R6378" i="4"/>
  <c r="E702" i="4"/>
  <c r="E2430" i="4"/>
  <c r="E4286" i="4"/>
  <c r="R720" i="4"/>
  <c r="R3148" i="4"/>
  <c r="R5400" i="4"/>
  <c r="R7375" i="4"/>
  <c r="E1946" i="4"/>
  <c r="R1081" i="4"/>
  <c r="R3628" i="4"/>
  <c r="R5456" i="4"/>
  <c r="R2318" i="4"/>
  <c r="R5406" i="4"/>
  <c r="E352" i="4"/>
  <c r="E2609" i="4"/>
  <c r="R681" i="4"/>
  <c r="R4031" i="4"/>
  <c r="U1406" i="4"/>
  <c r="U2666" i="4"/>
  <c r="U3738" i="4"/>
  <c r="U4015" i="4"/>
  <c r="U2540" i="4"/>
  <c r="U4501" i="4"/>
  <c r="U4838" i="4"/>
  <c r="U4993" i="4"/>
  <c r="U5011" i="4"/>
  <c r="U7126" i="4"/>
  <c r="U7367" i="4"/>
  <c r="U5420" i="4"/>
  <c r="U5754" i="4"/>
  <c r="U6115" i="4"/>
  <c r="U6148" i="4"/>
  <c r="U6293" i="4"/>
  <c r="R1142" i="4"/>
  <c r="R1343" i="4"/>
  <c r="R3483" i="4"/>
  <c r="R2384" i="4"/>
  <c r="R4794" i="4"/>
  <c r="R6538" i="4"/>
  <c r="E414" i="4"/>
  <c r="E1822" i="4"/>
  <c r="E3166" i="4"/>
  <c r="E4446" i="4"/>
  <c r="R481" i="4"/>
  <c r="R2520" i="4"/>
  <c r="R4047" i="4"/>
  <c r="R5510" i="4"/>
  <c r="R7119" i="4"/>
  <c r="E1251" i="4"/>
  <c r="E2714" i="4"/>
  <c r="R1223" i="4"/>
  <c r="R2836" i="4"/>
  <c r="R4249" i="4"/>
  <c r="R5566" i="4"/>
  <c r="R1524" i="4"/>
  <c r="R3601" i="4"/>
  <c r="R5358" i="4"/>
  <c r="R6961" i="4"/>
  <c r="E1063" i="4"/>
  <c r="E2316" i="4"/>
  <c r="E3513" i="4"/>
  <c r="R490" i="4"/>
  <c r="R2252" i="4"/>
  <c r="R3885" i="4"/>
  <c r="U574" i="4"/>
  <c r="U2290" i="4"/>
  <c r="U3169" i="4"/>
  <c r="U3913" i="4"/>
  <c r="U3598" i="4"/>
  <c r="U3349" i="4"/>
  <c r="U4298" i="4"/>
  <c r="U4341" i="4"/>
  <c r="U5030" i="4"/>
  <c r="U4839" i="4"/>
  <c r="U5577" i="4"/>
  <c r="U5179" i="4"/>
  <c r="U6686" i="4"/>
  <c r="U6431" i="4"/>
  <c r="U6160" i="4"/>
  <c r="U5897" i="4"/>
  <c r="U5556" i="4"/>
  <c r="U7266" i="4"/>
  <c r="U7011" i="4"/>
  <c r="U6740" i="4"/>
  <c r="U6477" i="4"/>
  <c r="R702" i="4"/>
  <c r="R255" i="4"/>
  <c r="R2123" i="4"/>
  <c r="R253" i="4"/>
  <c r="R2366" i="4"/>
  <c r="R4154" i="4"/>
  <c r="R5794" i="4"/>
  <c r="R6970" i="4"/>
  <c r="E590" i="4"/>
  <c r="E1614" i="4"/>
  <c r="E2638" i="4"/>
  <c r="E3662" i="4"/>
  <c r="E4686" i="4"/>
  <c r="R423" i="4"/>
  <c r="R1951" i="4"/>
  <c r="R3304" i="4"/>
  <c r="R4513" i="4"/>
  <c r="R5684" i="4"/>
  <c r="R6854" i="4"/>
  <c r="E620" i="4"/>
  <c r="E1791" i="4"/>
  <c r="E2961" i="4"/>
  <c r="R1355" i="4"/>
  <c r="R2783" i="4"/>
  <c r="R4057" i="4"/>
  <c r="R5228" i="4"/>
  <c r="R647" i="4"/>
  <c r="R2610" i="4"/>
  <c r="R4297" i="4"/>
  <c r="R5856" i="4"/>
  <c r="R7223" i="4"/>
  <c r="E1156" i="4"/>
  <c r="E2493" i="4"/>
  <c r="E3741" i="4"/>
  <c r="R1097" i="4"/>
  <c r="R3004" i="4"/>
  <c r="R4566" i="4"/>
  <c r="R5736" i="4"/>
  <c r="R6785" i="4"/>
  <c r="E385" i="4"/>
  <c r="E1387" i="4"/>
  <c r="E2391" i="4"/>
  <c r="E3359" i="4"/>
  <c r="E4236" i="4"/>
  <c r="R1021" i="4"/>
  <c r="R668" i="4"/>
  <c r="R563" i="4"/>
  <c r="R2822" i="4"/>
  <c r="R4483" i="4"/>
  <c r="R6044" i="4"/>
  <c r="R274" i="4"/>
  <c r="R2693" i="4"/>
  <c r="R4369" i="4"/>
  <c r="R5928" i="4"/>
  <c r="R7285" i="4"/>
  <c r="R2182" i="4"/>
  <c r="R3923" i="4"/>
  <c r="R5481" i="4"/>
  <c r="R6902" i="4"/>
  <c r="R2130" i="4"/>
  <c r="R3877" i="4"/>
  <c r="R5436" i="4"/>
  <c r="R6862" i="4"/>
  <c r="R2513" i="4"/>
  <c r="R5771" i="4"/>
  <c r="R2184" i="4"/>
  <c r="R5485" i="4"/>
  <c r="R1871" i="4"/>
  <c r="R5232" i="4"/>
  <c r="R1536" i="4"/>
  <c r="R4975" i="4"/>
  <c r="E219" i="4"/>
  <c r="R3976" i="4"/>
  <c r="R6948" i="4"/>
  <c r="R6542" i="4"/>
  <c r="E1295" i="4"/>
  <c r="E2633" i="4"/>
  <c r="E3863" i="4"/>
  <c r="E4893" i="4"/>
  <c r="E202" i="4"/>
  <c r="E1573" i="4"/>
  <c r="E2911" i="4"/>
  <c r="E4106" i="4"/>
  <c r="R2241" i="4"/>
  <c r="E617" i="4"/>
  <c r="E1954" i="4"/>
  <c r="E3269" i="4"/>
  <c r="E4415" i="4"/>
  <c r="R6285" i="4"/>
  <c r="E1245" i="4"/>
  <c r="E2583" i="4"/>
  <c r="E3819" i="4"/>
  <c r="E4861" i="4"/>
  <c r="R4958" i="4"/>
  <c r="E1026" i="4"/>
  <c r="E2363" i="4"/>
  <c r="E941" i="4"/>
  <c r="E3986" i="4"/>
  <c r="E5439" i="4"/>
  <c r="E6207" i="4"/>
  <c r="E6975" i="4"/>
  <c r="E1130" i="4"/>
  <c r="E4113" i="4"/>
  <c r="E5480" i="4"/>
  <c r="E6248" i="4"/>
  <c r="E7016" i="4"/>
  <c r="E1436" i="4"/>
  <c r="E4305" i="4"/>
  <c r="E5546" i="4"/>
  <c r="E6314" i="4"/>
  <c r="E7082" i="4"/>
  <c r="E365" i="4"/>
  <c r="E3609" i="4"/>
  <c r="E5298" i="4"/>
  <c r="E6083" i="4"/>
  <c r="E6851" i="4"/>
  <c r="A215" i="4"/>
  <c r="E4745" i="4"/>
  <c r="E6485" i="4"/>
  <c r="A326" i="4"/>
  <c r="A1094" i="4"/>
  <c r="E1060" i="4"/>
  <c r="E5465" i="4"/>
  <c r="E7001" i="4"/>
  <c r="A584" i="4"/>
  <c r="A1352" i="4"/>
  <c r="E407" i="4"/>
  <c r="E5309" i="4"/>
  <c r="E6860" i="4"/>
  <c r="A513" i="4"/>
  <c r="A1281" i="4"/>
  <c r="A2049" i="4"/>
  <c r="A3648" i="11"/>
  <c r="U1628" i="4"/>
  <c r="U2287" i="4"/>
  <c r="U2705" i="4"/>
  <c r="U3253" i="4"/>
  <c r="U3431" i="4"/>
  <c r="U4760" i="4"/>
  <c r="U4938" i="4"/>
  <c r="U4716" i="4"/>
  <c r="U4114" i="4"/>
  <c r="U5504" i="4"/>
  <c r="U5130" i="4"/>
  <c r="U5460" i="4"/>
  <c r="U7254" i="4"/>
  <c r="U6983" i="4"/>
  <c r="U6720" i="4"/>
  <c r="U6465" i="4"/>
  <c r="U6194" i="4"/>
  <c r="U5931" i="4"/>
  <c r="U5660" i="4"/>
  <c r="U7300" i="4"/>
  <c r="U7045" i="4"/>
  <c r="R1270" i="4"/>
  <c r="R1059" i="4"/>
  <c r="R2827" i="4"/>
  <c r="R1173" i="4"/>
  <c r="R3170" i="4"/>
  <c r="R4858" i="4"/>
  <c r="R6386" i="4"/>
  <c r="R7410" i="4"/>
  <c r="E1030" i="4"/>
  <c r="E2054" i="4"/>
  <c r="E3078" i="4"/>
  <c r="E4102" i="4"/>
  <c r="E5126" i="4"/>
  <c r="R1079" i="4"/>
  <c r="R2542" i="4"/>
  <c r="R3846" i="4"/>
  <c r="R5016" i="4"/>
  <c r="R6187" i="4"/>
  <c r="R7357" i="4"/>
  <c r="E1123" i="4"/>
  <c r="E2293" i="4"/>
  <c r="R482" i="4"/>
  <c r="R2012" i="4"/>
  <c r="R3358" i="4"/>
  <c r="R4560" i="4"/>
  <c r="R5731" i="4"/>
  <c r="R1506" i="4"/>
  <c r="R3364" i="4"/>
  <c r="R4956" i="4"/>
  <c r="R6449" i="4"/>
  <c r="E384" i="4"/>
  <c r="E1721" i="4"/>
  <c r="E3058" i="4"/>
  <c r="E4235" i="4"/>
  <c r="R1971" i="4"/>
  <c r="R3750" i="4"/>
  <c r="R5067" i="4"/>
  <c r="R6211" i="4"/>
  <c r="R7214" i="4"/>
  <c r="E813" i="4"/>
  <c r="E1816" i="4"/>
  <c r="E2819" i="4"/>
  <c r="E3733" i="4"/>
  <c r="E4611" i="4"/>
  <c r="R623" i="4"/>
  <c r="R335" i="4"/>
  <c r="R1757" i="4"/>
  <c r="R3583" i="4"/>
  <c r="R5148" i="4"/>
  <c r="R6614" i="4"/>
  <c r="R1613" i="4"/>
  <c r="R3456" i="4"/>
  <c r="R5037" i="4"/>
  <c r="R6519" i="4"/>
  <c r="R844" i="4"/>
  <c r="R2943" i="4"/>
  <c r="R4585" i="4"/>
  <c r="R6134" i="4"/>
  <c r="R385" i="4"/>
  <c r="R2744" i="4"/>
  <c r="R4412" i="4"/>
  <c r="R5973" i="4"/>
  <c r="R7323" i="4"/>
  <c r="R3985" i="4"/>
  <c r="R6956" i="4"/>
  <c r="R3695" i="4"/>
  <c r="R6707" i="4"/>
  <c r="R3423" i="4"/>
  <c r="R6494" i="4"/>
  <c r="R3124" i="4"/>
  <c r="R6271" i="4"/>
  <c r="R1969" i="4"/>
  <c r="R5307" i="4"/>
  <c r="R55" i="4"/>
  <c r="E417" i="4"/>
  <c r="E1755" i="4"/>
  <c r="E3092" i="4"/>
  <c r="E4265" i="4"/>
  <c r="R2809" i="4"/>
  <c r="E696" i="4"/>
  <c r="E2033" i="4"/>
  <c r="E3338" i="4"/>
  <c r="E4475" i="4"/>
  <c r="R5270" i="4"/>
  <c r="E1076" i="4"/>
  <c r="E2415" i="4"/>
  <c r="E3672" i="4"/>
  <c r="E4751" i="4"/>
  <c r="E368" i="4"/>
  <c r="E1705" i="4"/>
  <c r="E3042" i="4"/>
  <c r="E4221" i="4"/>
  <c r="E5163" i="4"/>
  <c r="E233" i="4"/>
  <c r="E1597" i="4"/>
  <c r="R1565" i="4"/>
  <c r="E2761" i="4"/>
  <c r="E4960" i="4"/>
  <c r="E5831" i="4"/>
  <c r="E6599" i="4"/>
  <c r="R194" i="4"/>
  <c r="E2655" i="4"/>
  <c r="E4917" i="4"/>
  <c r="E5808" i="4"/>
  <c r="E6576" i="4"/>
  <c r="R336" i="4"/>
  <c r="E2664" i="4"/>
  <c r="E4920" i="4"/>
  <c r="E5810" i="4"/>
  <c r="E6578" i="4"/>
  <c r="E7346" i="4"/>
  <c r="E1887" i="4"/>
  <c r="E4560" i="4"/>
  <c r="E5643" i="4"/>
  <c r="E6411" i="4"/>
  <c r="E7179" i="4"/>
  <c r="E1709" i="4"/>
  <c r="E5605" i="4"/>
  <c r="E7141" i="4"/>
  <c r="A654" i="4"/>
  <c r="A1422" i="4"/>
  <c r="E3725" i="4"/>
  <c r="E6121" i="4"/>
  <c r="A132" i="4"/>
  <c r="A912" i="4"/>
  <c r="A1680" i="4"/>
  <c r="E3297" i="4"/>
  <c r="E5980" i="4"/>
  <c r="A37" i="4"/>
  <c r="A841" i="4"/>
  <c r="A1609" i="4"/>
  <c r="E1153" i="4"/>
  <c r="U288" i="4"/>
  <c r="U2073" i="4"/>
  <c r="U2168" i="4"/>
  <c r="U3920" i="4"/>
  <c r="U3820" i="4"/>
  <c r="U4099" i="4"/>
  <c r="U4617" i="4"/>
  <c r="U4627" i="4"/>
  <c r="U5501" i="4"/>
  <c r="E1153" i="11"/>
  <c r="A1863" i="11"/>
  <c r="E2641" i="11"/>
  <c r="E1572" i="11"/>
  <c r="A2934" i="11"/>
  <c r="A686" i="11"/>
  <c r="U332" i="4"/>
  <c r="A299" i="11"/>
  <c r="U572" i="4"/>
  <c r="A2295" i="11"/>
  <c r="U604" i="4"/>
  <c r="U3143" i="4"/>
  <c r="A3032" i="11"/>
  <c r="A3376" i="11"/>
  <c r="E2736" i="11"/>
  <c r="A3245" i="11"/>
  <c r="E3684" i="11"/>
  <c r="U1245" i="4"/>
  <c r="U2485" i="4"/>
  <c r="A2432" i="11"/>
  <c r="U1108" i="4"/>
  <c r="U2806" i="4"/>
  <c r="U138" i="4"/>
  <c r="U1619" i="4"/>
  <c r="U2462" i="4"/>
  <c r="E3928" i="11"/>
  <c r="U1239" i="4"/>
  <c r="U620" i="4"/>
  <c r="U2684" i="4"/>
  <c r="U3698" i="4"/>
  <c r="U3999" i="4"/>
  <c r="U4443" i="4"/>
  <c r="U5263" i="4"/>
  <c r="U5355" i="4"/>
  <c r="U7095" i="4"/>
  <c r="U7385" i="4"/>
  <c r="U7355" i="4"/>
  <c r="U7069" i="4"/>
  <c r="R309" i="4"/>
  <c r="R3411" i="4"/>
  <c r="R3125" i="4"/>
  <c r="R5746" i="4"/>
  <c r="A3948" i="11"/>
  <c r="U1258" i="4"/>
  <c r="U1569" i="4"/>
  <c r="U2454" i="4"/>
  <c r="U3057" i="4"/>
  <c r="U3632" i="4"/>
  <c r="U3850" i="4"/>
  <c r="U3630" i="4"/>
  <c r="U4727" i="4"/>
  <c r="U4522" i="4"/>
  <c r="U4742" i="4"/>
  <c r="U5095" i="4"/>
  <c r="U5361" i="4"/>
  <c r="U5635" i="4"/>
  <c r="U5903" i="4"/>
  <c r="U6304" i="4"/>
  <c r="U6705" i="4"/>
  <c r="U7106" i="4"/>
  <c r="U5380" i="4"/>
  <c r="U6005" i="4"/>
  <c r="R902" i="4"/>
  <c r="R1288" i="4"/>
  <c r="R129" i="4"/>
  <c r="R3006" i="4"/>
  <c r="R5386" i="4"/>
  <c r="A3583" i="11"/>
  <c r="U817" i="4"/>
  <c r="U1623" i="4"/>
  <c r="U1412" i="4"/>
  <c r="U2630" i="4"/>
  <c r="U3317" i="4"/>
  <c r="U3538" i="4"/>
  <c r="U3315" i="4"/>
  <c r="U4415" i="4"/>
  <c r="U4205" i="4"/>
  <c r="U4685" i="4"/>
  <c r="U4628" i="4"/>
  <c r="U5049" i="4"/>
  <c r="U5323" i="4"/>
  <c r="U5276" i="4"/>
  <c r="U5992" i="4"/>
  <c r="U6393" i="4"/>
  <c r="U6794" i="4"/>
  <c r="U7195" i="4"/>
  <c r="U5693" i="4"/>
  <c r="R590" i="4"/>
  <c r="R931" i="4"/>
  <c r="R3379" i="4"/>
  <c r="R2649" i="4"/>
  <c r="R5074" i="4"/>
  <c r="U362" i="4"/>
  <c r="U654" i="4"/>
  <c r="U2734" i="4"/>
  <c r="U3336" i="4"/>
  <c r="U3412" i="4"/>
  <c r="A2892" i="11"/>
  <c r="U921" i="4"/>
  <c r="U2701" i="4"/>
  <c r="U2215" i="4"/>
  <c r="U2670" i="4"/>
  <c r="U210" i="4"/>
  <c r="U1404" i="4"/>
  <c r="U2590" i="4"/>
  <c r="U3270" i="4"/>
  <c r="U3372" i="4"/>
  <c r="U963" i="4"/>
  <c r="U2753" i="4"/>
  <c r="U3388" i="4"/>
  <c r="U4632" i="4"/>
  <c r="U1843" i="4"/>
  <c r="U3041" i="4"/>
  <c r="U3604" i="4"/>
  <c r="U4768" i="4"/>
  <c r="U4300" i="4"/>
  <c r="U5336" i="4"/>
  <c r="U2426" i="4"/>
  <c r="U2796" i="4"/>
  <c r="U4792" i="4"/>
  <c r="U5293" i="4"/>
  <c r="U5345" i="4"/>
  <c r="U6870" i="4"/>
  <c r="U6336" i="4"/>
  <c r="U5810" i="4"/>
  <c r="U7283" i="4"/>
  <c r="U6661" i="4"/>
  <c r="R584" i="4"/>
  <c r="R619" i="4"/>
  <c r="R3818" i="4"/>
  <c r="R6570" i="4"/>
  <c r="E766" i="4"/>
  <c r="E2558" i="4"/>
  <c r="E4350" i="4"/>
  <c r="R1103" i="4"/>
  <c r="R3566" i="4"/>
  <c r="R5473" i="4"/>
  <c r="E191" i="4"/>
  <c r="E2019" i="4"/>
  <c r="R1272" i="4"/>
  <c r="R3701" i="4"/>
  <c r="R5749" i="4"/>
  <c r="R2874" i="4"/>
  <c r="R5504" i="4"/>
  <c r="E603" i="4"/>
  <c r="E2692" i="4"/>
  <c r="R938" i="4"/>
  <c r="R4127" i="4"/>
  <c r="U859" i="4"/>
  <c r="U2585" i="4"/>
  <c r="U2868" i="4"/>
  <c r="U4035" i="4"/>
  <c r="U3979" i="4"/>
  <c r="U4605" i="4"/>
  <c r="U4982" i="4"/>
  <c r="U5289" i="4"/>
  <c r="U5307" i="4"/>
  <c r="U7222" i="4"/>
  <c r="U5680" i="4"/>
  <c r="U5713" i="4"/>
  <c r="U5858" i="4"/>
  <c r="U6211" i="4"/>
  <c r="U6460" i="4"/>
  <c r="U6605" i="4"/>
  <c r="R1246" i="4"/>
  <c r="R1571" i="4"/>
  <c r="R3587" i="4"/>
  <c r="R2512" i="4"/>
  <c r="R4898" i="4"/>
  <c r="R6730" i="4"/>
  <c r="E606" i="4"/>
  <c r="E1886" i="4"/>
  <c r="E3294" i="4"/>
  <c r="E4510" i="4"/>
  <c r="R577" i="4"/>
  <c r="R2605" i="4"/>
  <c r="R4267" i="4"/>
  <c r="R5729" i="4"/>
  <c r="R7192" i="4"/>
  <c r="E1397" i="4"/>
  <c r="E2787" i="4"/>
  <c r="R1319" i="4"/>
  <c r="R2919" i="4"/>
  <c r="R4323" i="4"/>
  <c r="R5639" i="4"/>
  <c r="R1650" i="4"/>
  <c r="R3699" i="4"/>
  <c r="R5454" i="4"/>
  <c r="R7045" i="4"/>
  <c r="E1146" i="4"/>
  <c r="E2483" i="4"/>
  <c r="E3586" i="4"/>
  <c r="R618" i="4"/>
  <c r="R2473" i="4"/>
  <c r="R3981" i="4"/>
  <c r="U608" i="4"/>
  <c r="U1958" i="4"/>
  <c r="U2622" i="4"/>
  <c r="U4217" i="4"/>
  <c r="U3814" i="4"/>
  <c r="U4184" i="4"/>
  <c r="U4474" i="4"/>
  <c r="U4509" i="4"/>
  <c r="U5174" i="4"/>
  <c r="U5016" i="4"/>
  <c r="U4286" i="4"/>
  <c r="U5331" i="4"/>
  <c r="U6830" i="4"/>
  <c r="U6567" i="4"/>
  <c r="U6296" i="4"/>
  <c r="U6033" i="4"/>
  <c r="U5778" i="4"/>
  <c r="U7410" i="4"/>
  <c r="U7147" i="4"/>
  <c r="U6876" i="4"/>
  <c r="U6613" i="4"/>
  <c r="R854" i="4"/>
  <c r="R428" i="4"/>
  <c r="R2267" i="4"/>
  <c r="R442" i="4"/>
  <c r="R2521" i="4"/>
  <c r="R4290" i="4"/>
  <c r="R5930" i="4"/>
  <c r="R7058" i="4"/>
  <c r="E678" i="4"/>
  <c r="E1702" i="4"/>
  <c r="E2726" i="4"/>
  <c r="E3750" i="4"/>
  <c r="E4774" i="4"/>
  <c r="R553" i="4"/>
  <c r="R2081" i="4"/>
  <c r="R3420" i="4"/>
  <c r="R4614" i="4"/>
  <c r="R5784" i="4"/>
  <c r="R6955" i="4"/>
  <c r="E721" i="4"/>
  <c r="E1891" i="4"/>
  <c r="E3061" i="4"/>
  <c r="R1485" i="4"/>
  <c r="R2898" i="4"/>
  <c r="R4158" i="4"/>
  <c r="R5328" i="4"/>
  <c r="R809" i="4"/>
  <c r="R2749" i="4"/>
  <c r="R4419" i="4"/>
  <c r="R5980" i="4"/>
  <c r="R7327" i="4"/>
  <c r="E1261" i="4"/>
  <c r="E2599" i="4"/>
  <c r="E3833" i="4"/>
  <c r="R1273" i="4"/>
  <c r="R3156" i="4"/>
  <c r="R4664" i="4"/>
  <c r="R5835" i="4"/>
  <c r="R6869" i="4"/>
  <c r="E468" i="4"/>
  <c r="E1472" i="4"/>
  <c r="E2474" i="4"/>
  <c r="E3432" i="4"/>
  <c r="E4309" i="4"/>
  <c r="R91" i="4"/>
  <c r="R835" i="4"/>
  <c r="R907" i="4"/>
  <c r="R2968" i="4"/>
  <c r="R4611" i="4"/>
  <c r="R6155" i="4"/>
  <c r="R612" i="4"/>
  <c r="R2842" i="4"/>
  <c r="R4500" i="4"/>
  <c r="R6060" i="4"/>
  <c r="R7397" i="4"/>
  <c r="R2328" i="4"/>
  <c r="R4051" i="4"/>
  <c r="R5609" i="4"/>
  <c r="R7012" i="4"/>
  <c r="R2279" i="4"/>
  <c r="R4007" i="4"/>
  <c r="R5568" i="4"/>
  <c r="R6975" i="4"/>
  <c r="R2810" i="4"/>
  <c r="R6033" i="4"/>
  <c r="R2481" i="4"/>
  <c r="R5743" i="4"/>
  <c r="R2196" i="4"/>
  <c r="R5495" i="4"/>
  <c r="R1872" i="4"/>
  <c r="R5233" i="4"/>
  <c r="E329" i="4"/>
  <c r="R4235" i="4"/>
  <c r="R7169" i="4"/>
  <c r="R7139" i="4"/>
  <c r="E1404" i="4"/>
  <c r="E2743" i="4"/>
  <c r="E3959" i="4"/>
  <c r="E4967" i="4"/>
  <c r="E348" i="4"/>
  <c r="E1685" i="4"/>
  <c r="E3023" i="4"/>
  <c r="E4204" i="4"/>
  <c r="R3031" i="4"/>
  <c r="E727" i="4"/>
  <c r="E2064" i="4"/>
  <c r="E3365" i="4"/>
  <c r="E4498" i="4"/>
  <c r="R6877" i="4"/>
  <c r="E1357" i="4"/>
  <c r="E2695" i="4"/>
  <c r="E3917" i="4"/>
  <c r="E4935" i="4"/>
  <c r="R5649" i="4"/>
  <c r="E1138" i="4"/>
  <c r="E2475" i="4"/>
  <c r="E1236" i="4"/>
  <c r="E4183" i="4"/>
  <c r="E5503" i="4"/>
  <c r="E6271" i="4"/>
  <c r="E7039" i="4"/>
  <c r="E1427" i="4"/>
  <c r="E4303" i="4"/>
  <c r="E5544" i="4"/>
  <c r="E6312" i="4"/>
  <c r="E7080" i="4"/>
  <c r="E1735" i="4"/>
  <c r="E4472" i="4"/>
  <c r="E5610" i="4"/>
  <c r="E6378" i="4"/>
  <c r="E7146" i="4"/>
  <c r="E661" i="4"/>
  <c r="E3803" i="4"/>
  <c r="E5372" i="4"/>
  <c r="E6147" i="4"/>
  <c r="E6915" i="4"/>
  <c r="R2089" i="4"/>
  <c r="E4984" i="4"/>
  <c r="E6613" i="4"/>
  <c r="A390" i="4"/>
  <c r="A1158" i="4"/>
  <c r="E1655" i="4"/>
  <c r="E5593" i="4"/>
  <c r="E7129" i="4"/>
  <c r="A648" i="4"/>
  <c r="A1416" i="4"/>
  <c r="E999" i="4"/>
  <c r="E5452" i="4"/>
  <c r="E6988" i="4"/>
  <c r="A577" i="4"/>
  <c r="A1345" i="4"/>
  <c r="A2113" i="4"/>
  <c r="U27" i="4"/>
  <c r="U1528" i="4"/>
  <c r="U3133" i="4"/>
  <c r="U3019" i="4"/>
  <c r="U3571" i="4"/>
  <c r="U3663" i="4"/>
  <c r="U3677" i="4"/>
  <c r="U3981" i="4"/>
  <c r="U4961" i="4"/>
  <c r="U4724" i="4"/>
  <c r="U3829" i="4"/>
  <c r="U5266" i="4"/>
  <c r="U5750" i="4"/>
  <c r="U7390" i="4"/>
  <c r="U7135" i="4"/>
  <c r="E2989" i="11"/>
  <c r="E3240" i="11"/>
  <c r="A2426" i="11"/>
  <c r="A3051" i="11"/>
  <c r="E1233" i="11"/>
  <c r="A3030" i="11"/>
  <c r="U1781" i="4"/>
  <c r="A3133" i="11"/>
  <c r="U1735" i="4"/>
  <c r="U802" i="4"/>
  <c r="U2313" i="4"/>
  <c r="U2746" i="4"/>
  <c r="E2999" i="11"/>
  <c r="E3797" i="11"/>
  <c r="A1186" i="11"/>
  <c r="E1775" i="11"/>
  <c r="A1894" i="11"/>
  <c r="U2084" i="4"/>
  <c r="U2617" i="4"/>
  <c r="U86" i="4"/>
  <c r="U1530" i="4"/>
  <c r="U2018" i="4"/>
  <c r="U471" i="4"/>
  <c r="U1902" i="4"/>
  <c r="U2783" i="4"/>
  <c r="A3783" i="11"/>
  <c r="A1382" i="11"/>
  <c r="U1497" i="4"/>
  <c r="U3170" i="4"/>
  <c r="U3254" i="4"/>
  <c r="U4082" i="4"/>
  <c r="U4717" i="4"/>
  <c r="U5264" i="4"/>
  <c r="U6182" i="4"/>
  <c r="U6152" i="4"/>
  <c r="U6186" i="4"/>
  <c r="U6476" i="4"/>
  <c r="R302" i="4"/>
  <c r="R1114" i="4"/>
  <c r="R599" i="4"/>
  <c r="R3890" i="4"/>
  <c r="E1163" i="11"/>
  <c r="U125" i="4"/>
  <c r="U761" i="4"/>
  <c r="U2010" i="4"/>
  <c r="U2352" i="4"/>
  <c r="U2818" i="4"/>
  <c r="U2280" i="4"/>
  <c r="U3603" i="4"/>
  <c r="U4142" i="4"/>
  <c r="U4480" i="4"/>
  <c r="U3501" i="4"/>
  <c r="U5325" i="4"/>
  <c r="U5607" i="4"/>
  <c r="U4831" i="4"/>
  <c r="U6014" i="4"/>
  <c r="U6415" i="4"/>
  <c r="U6816" i="4"/>
  <c r="U7217" i="4"/>
  <c r="U5715" i="4"/>
  <c r="U6116" i="4"/>
  <c r="U6517" i="4"/>
  <c r="R1414" i="4"/>
  <c r="R1873" i="4"/>
  <c r="R797" i="4"/>
  <c r="R3591" i="4"/>
  <c r="R5898" i="4"/>
  <c r="U466" i="4"/>
  <c r="U901" i="4"/>
  <c r="U1987" i="4"/>
  <c r="U2698" i="4"/>
  <c r="U1986" i="4"/>
  <c r="U3832" i="4"/>
  <c r="U3284" i="4"/>
  <c r="U3830" i="4"/>
  <c r="U4155" i="4"/>
  <c r="U4722" i="4"/>
  <c r="U5013" i="4"/>
  <c r="U5295" i="4"/>
  <c r="U5561" i="4"/>
  <c r="U5702" i="4"/>
  <c r="U6103" i="4"/>
  <c r="U6504" i="4"/>
  <c r="U6905" i="4"/>
  <c r="U7306" i="4"/>
  <c r="U5804" i="4"/>
  <c r="U6205" i="4"/>
  <c r="R1102" i="4"/>
  <c r="R1516" i="4"/>
  <c r="R389" i="4"/>
  <c r="R3234" i="4"/>
  <c r="R5586" i="4"/>
  <c r="U343" i="4"/>
  <c r="U1721" i="4"/>
  <c r="U2488" i="4"/>
  <c r="U2578" i="4"/>
  <c r="U3020" i="4"/>
  <c r="A3619" i="11"/>
  <c r="U113" i="4"/>
  <c r="U1920" i="4"/>
  <c r="U2480" i="4"/>
  <c r="U3196" i="4"/>
  <c r="U183" i="4"/>
  <c r="U1625" i="4"/>
  <c r="U2136" i="4"/>
  <c r="U4104" i="4"/>
  <c r="A564" i="11"/>
  <c r="U1887" i="4"/>
  <c r="U2439" i="4"/>
  <c r="U3526" i="4"/>
  <c r="A851" i="11"/>
  <c r="U1633" i="4"/>
  <c r="U2739" i="4"/>
  <c r="U3686" i="4"/>
  <c r="U4681" i="4"/>
  <c r="U5509" i="4"/>
  <c r="A2215" i="11"/>
  <c r="U2579" i="4"/>
  <c r="U3436" i="4"/>
  <c r="U3621" i="4"/>
  <c r="U5230" i="4"/>
  <c r="U5146" i="4"/>
  <c r="U5791" i="4"/>
  <c r="U7160" i="4"/>
  <c r="U6738" i="4"/>
  <c r="U6100" i="4"/>
  <c r="R62" i="4"/>
  <c r="R1635" i="4"/>
  <c r="R1163" i="4"/>
  <c r="R4330" i="4"/>
  <c r="R6762" i="4"/>
  <c r="E1214" i="4"/>
  <c r="E2814" i="4"/>
  <c r="E4542" i="4"/>
  <c r="R1579" i="4"/>
  <c r="R3864" i="4"/>
  <c r="R5839" i="4"/>
  <c r="E410" i="4"/>
  <c r="E2531" i="4"/>
  <c r="R1652" i="4"/>
  <c r="R3920" i="4"/>
  <c r="R59" i="4"/>
  <c r="R3321" i="4"/>
  <c r="R5991" i="4"/>
  <c r="E853" i="4"/>
  <c r="E3257" i="4"/>
  <c r="R1447" i="4"/>
  <c r="E3189" i="11"/>
  <c r="U569" i="4"/>
  <c r="U2632" i="4"/>
  <c r="U3322" i="4"/>
  <c r="U4391" i="4"/>
  <c r="U4682" i="4"/>
  <c r="U4878" i="4"/>
  <c r="U5207" i="4"/>
  <c r="U5601" i="4"/>
  <c r="U5268" i="4"/>
  <c r="U5735" i="4"/>
  <c r="U5880" i="4"/>
  <c r="U6225" i="4"/>
  <c r="U6266" i="4"/>
  <c r="U6411" i="4"/>
  <c r="U6772" i="4"/>
  <c r="U7013" i="4"/>
  <c r="R1654" i="4"/>
  <c r="R1818" i="4"/>
  <c r="R568" i="4"/>
  <c r="R2969" i="4"/>
  <c r="R5098" i="4"/>
  <c r="R6922" i="4"/>
  <c r="E862" i="4"/>
  <c r="E2142" i="4"/>
  <c r="E3422" i="4"/>
  <c r="E4830" i="4"/>
  <c r="R960" i="4"/>
  <c r="R2772" i="4"/>
  <c r="R4486" i="4"/>
  <c r="R6022" i="4"/>
  <c r="E81" i="4"/>
  <c r="E1544" i="4"/>
  <c r="E3007" i="4"/>
  <c r="R1511" i="4"/>
  <c r="R3169" i="4"/>
  <c r="R4469" i="4"/>
  <c r="R5859" i="4"/>
  <c r="R1907" i="4"/>
  <c r="R3991" i="4"/>
  <c r="R5651" i="4"/>
  <c r="R7296" i="4"/>
  <c r="E1313" i="4"/>
  <c r="E2651" i="4"/>
  <c r="E3732" i="4"/>
  <c r="R1001" i="4"/>
  <c r="R2696" i="4"/>
  <c r="R4273" i="4"/>
  <c r="U876" i="4"/>
  <c r="U1256" i="4"/>
  <c r="U1904" i="4"/>
  <c r="U3690" i="4"/>
  <c r="U2836" i="4"/>
  <c r="U4560" i="4"/>
  <c r="U4770" i="4"/>
  <c r="U3701" i="4"/>
  <c r="U5486" i="4"/>
  <c r="U5320" i="4"/>
  <c r="U4967" i="4"/>
  <c r="U5595" i="4"/>
  <c r="U7094" i="4"/>
  <c r="U6831" i="4"/>
  <c r="U6576" i="4"/>
  <c r="U6305" i="4"/>
  <c r="U6042" i="4"/>
  <c r="U5771" i="4"/>
  <c r="U7411" i="4"/>
  <c r="U7156" i="4"/>
  <c r="U6885" i="4"/>
  <c r="R1118" i="4"/>
  <c r="R730" i="4"/>
  <c r="R2531" i="4"/>
  <c r="R787" i="4"/>
  <c r="R2823" i="4"/>
  <c r="R4570" i="4"/>
  <c r="R6202" i="4"/>
  <c r="R7226" i="4"/>
  <c r="E846" i="4"/>
  <c r="E1870" i="4"/>
  <c r="E2894" i="4"/>
  <c r="E3918" i="4"/>
  <c r="E4942" i="4"/>
  <c r="R804" i="4"/>
  <c r="R2301" i="4"/>
  <c r="R3636" i="4"/>
  <c r="R4806" i="4"/>
  <c r="R5976" i="4"/>
  <c r="R7147" i="4"/>
  <c r="E913" i="4"/>
  <c r="E2083" i="4"/>
  <c r="R208" i="4"/>
  <c r="R1737" i="4"/>
  <c r="R3118" i="4"/>
  <c r="R4350" i="4"/>
  <c r="R5520" i="4"/>
  <c r="R1157" i="4"/>
  <c r="R3057" i="4"/>
  <c r="R4686" i="4"/>
  <c r="R6220" i="4"/>
  <c r="E153" i="4"/>
  <c r="E1491" i="4"/>
  <c r="E2828" i="4"/>
  <c r="E4034" i="4"/>
  <c r="R1607" i="4"/>
  <c r="R3448" i="4"/>
  <c r="R4859" i="4"/>
  <c r="R6029" i="4"/>
  <c r="R7036" i="4"/>
  <c r="E635" i="4"/>
  <c r="E1639" i="4"/>
  <c r="E2642" i="4"/>
  <c r="E3578" i="4"/>
  <c r="E4456" i="4"/>
  <c r="R431" i="4"/>
  <c r="R1179" i="4"/>
  <c r="R1400" i="4"/>
  <c r="R3269" i="4"/>
  <c r="R4873" i="4"/>
  <c r="R6380" i="4"/>
  <c r="R1243" i="4"/>
  <c r="R3140" i="4"/>
  <c r="R4758" i="4"/>
  <c r="R6281" i="4"/>
  <c r="R120" i="4"/>
  <c r="R2629" i="4"/>
  <c r="R4311" i="4"/>
  <c r="R5872" i="4"/>
  <c r="R7236" i="4"/>
  <c r="R2577" i="4"/>
  <c r="R4265" i="4"/>
  <c r="R5827" i="4"/>
  <c r="R7197" i="4"/>
  <c r="R3404" i="4"/>
  <c r="R6480" i="4"/>
  <c r="R3077" i="4"/>
  <c r="R6235" i="4"/>
  <c r="R2789" i="4"/>
  <c r="R6012" i="4"/>
  <c r="R2495" i="4"/>
  <c r="R5755" i="4"/>
  <c r="R1232" i="4"/>
  <c r="R4756" i="4"/>
  <c r="E116" i="4"/>
  <c r="E275" i="4"/>
  <c r="E1629" i="4"/>
  <c r="E2967" i="4"/>
  <c r="E4155" i="4"/>
  <c r="R1896" i="4"/>
  <c r="E570" i="4"/>
  <c r="E1907" i="4"/>
  <c r="E3228" i="4"/>
  <c r="E4380" i="4"/>
  <c r="R4491" i="4"/>
  <c r="E952" i="4"/>
  <c r="E2289" i="4"/>
  <c r="E3562" i="4"/>
  <c r="E4665" i="4"/>
  <c r="E211" i="4"/>
  <c r="E1579" i="4"/>
  <c r="E2917" i="4"/>
  <c r="E4112" i="4"/>
  <c r="E5081" i="4"/>
  <c r="R6896" i="4"/>
  <c r="E1360" i="4"/>
  <c r="E2698" i="4"/>
  <c r="E1832" i="4"/>
  <c r="E4528" i="4"/>
  <c r="E5631" i="4"/>
  <c r="E6399" i="4"/>
  <c r="E7167" i="4"/>
  <c r="E2021" i="4"/>
  <c r="E4636" i="4"/>
  <c r="E5672" i="4"/>
  <c r="E6440" i="4"/>
  <c r="E7208" i="4"/>
  <c r="E2329" i="4"/>
  <c r="E4789" i="4"/>
  <c r="E5738" i="4"/>
  <c r="E6506" i="4"/>
  <c r="E7274" i="4"/>
  <c r="E1256" i="4"/>
  <c r="E4194" i="4"/>
  <c r="E5507" i="4"/>
  <c r="E6275" i="4"/>
  <c r="E7043" i="4"/>
  <c r="E449" i="4"/>
  <c r="E5320" i="4"/>
  <c r="E6869" i="4"/>
  <c r="A518" i="4"/>
  <c r="A1286" i="4"/>
  <c r="E2844" i="4"/>
  <c r="E5849" i="4"/>
  <c r="E7356" i="4"/>
  <c r="A776" i="4"/>
  <c r="A1544" i="4"/>
  <c r="E2188" i="4"/>
  <c r="E5708" i="4"/>
  <c r="E7244" i="4"/>
  <c r="A705" i="4"/>
  <c r="A1473" i="4"/>
  <c r="R6192" i="4"/>
  <c r="U55" i="4"/>
  <c r="U1855" i="4"/>
  <c r="U2448" i="4"/>
  <c r="U3496" i="4"/>
  <c r="U3380" i="4"/>
  <c r="U4071" i="4"/>
  <c r="U4385" i="4"/>
  <c r="U4395" i="4"/>
  <c r="U5277" i="4"/>
  <c r="U5119" i="4"/>
  <c r="U4893" i="4"/>
  <c r="U5530" i="4"/>
  <c r="U6030" i="4"/>
  <c r="U5759" i="4"/>
  <c r="U7399" i="4"/>
  <c r="U7128" i="4"/>
  <c r="U6865" i="4"/>
  <c r="U6610" i="4"/>
  <c r="U6339" i="4"/>
  <c r="U6076" i="4"/>
  <c r="U5805" i="4"/>
  <c r="R38" i="4"/>
  <c r="R1686" i="4"/>
  <c r="R1535" i="4"/>
  <c r="R3235" i="4"/>
  <c r="R1706" i="4"/>
  <c r="R3626" i="4"/>
  <c r="R5274" i="4"/>
  <c r="R6642" i="4"/>
  <c r="E262" i="4"/>
  <c r="E1286" i="4"/>
  <c r="E2310" i="4"/>
  <c r="E3334" i="4"/>
  <c r="E4358" i="4"/>
  <c r="E5382" i="4"/>
  <c r="R1460" i="4"/>
  <c r="R2876" i="4"/>
  <c r="R4139" i="4"/>
  <c r="R5309" i="4"/>
  <c r="R6479" i="4"/>
  <c r="E245" i="4"/>
  <c r="E1416" i="4"/>
  <c r="E2586" i="4"/>
  <c r="R865" i="4"/>
  <c r="R2354" i="4"/>
  <c r="R3683" i="4"/>
  <c r="R4853" i="4"/>
  <c r="R6023" i="4"/>
  <c r="R2017" i="4"/>
  <c r="R3785" i="4"/>
  <c r="R5344" i="4"/>
  <c r="R6784" i="4"/>
  <c r="E717" i="4"/>
  <c r="E2055" i="4"/>
  <c r="E3357" i="4"/>
  <c r="R443" i="4"/>
  <c r="R2432" i="4"/>
  <c r="R4141" i="4"/>
  <c r="R5359" i="4"/>
  <c r="R6462" i="4"/>
  <c r="E60" i="4"/>
  <c r="E1064" i="4"/>
  <c r="E2067" i="4"/>
  <c r="E3069" i="4"/>
  <c r="E3953" i="4"/>
  <c r="R193" i="4"/>
  <c r="R1133" i="4"/>
  <c r="R845" i="4"/>
  <c r="R2245" i="4"/>
  <c r="R3977" i="4"/>
  <c r="R5536" i="4"/>
  <c r="R6949" i="4"/>
  <c r="R2118" i="4"/>
  <c r="R3867" i="4"/>
  <c r="R5425" i="4"/>
  <c r="R6853" i="4"/>
  <c r="R1537" i="4"/>
  <c r="R3386" i="4"/>
  <c r="R4976" i="4"/>
  <c r="R6468" i="4"/>
  <c r="R1311" i="4"/>
  <c r="R3188" i="4"/>
  <c r="R4803" i="4"/>
  <c r="R6319" i="4"/>
  <c r="R1250" i="4"/>
  <c r="R4765" i="4"/>
  <c r="R549" i="4"/>
  <c r="R4475" i="4"/>
  <c r="R7361" i="4"/>
  <c r="R4227" i="4"/>
  <c r="R7163" i="4"/>
  <c r="R3967" i="4"/>
  <c r="R6940" i="4"/>
  <c r="R2873" i="4"/>
  <c r="R6083" i="4"/>
  <c r="R3192" i="4"/>
  <c r="E752" i="4"/>
  <c r="E2089" i="4"/>
  <c r="E3387" i="4"/>
  <c r="E4515" i="4"/>
  <c r="R4988" i="4"/>
  <c r="E1029" i="4"/>
  <c r="E2368" i="4"/>
  <c r="E3631" i="4"/>
  <c r="E4721" i="4"/>
  <c r="R7167" i="4"/>
  <c r="E1411" i="4"/>
  <c r="E2748" i="4"/>
  <c r="E3964" i="4"/>
  <c r="R2844" i="4"/>
  <c r="E701" i="4"/>
  <c r="E2040" i="4"/>
  <c r="E3344" i="4"/>
  <c r="E4479" i="4"/>
  <c r="R2076" i="4"/>
  <c r="E595" i="4"/>
  <c r="E1932" i="4"/>
  <c r="R7231" i="4"/>
  <c r="E3426" i="4"/>
  <c r="E5220" i="4"/>
  <c r="E6023" i="4"/>
  <c r="E6791" i="4"/>
  <c r="R6665" i="4"/>
  <c r="E3356" i="4"/>
  <c r="E5189" i="4"/>
  <c r="E6000" i="4"/>
  <c r="E6768" i="4"/>
  <c r="R6710" i="4"/>
  <c r="E3361" i="4"/>
  <c r="E5193" i="4"/>
  <c r="E6002" i="4"/>
  <c r="E6770" i="4"/>
  <c r="R1722" i="4"/>
  <c r="E2780" i="4"/>
  <c r="E4965" i="4"/>
  <c r="E5835" i="4"/>
  <c r="E6603" i="4"/>
  <c r="E7371" i="4"/>
  <c r="E3323" i="4"/>
  <c r="E5989" i="4"/>
  <c r="A44" i="4"/>
  <c r="A846" i="4"/>
  <c r="A1614" i="4"/>
  <c r="E4787" i="4"/>
  <c r="E6505" i="4"/>
  <c r="A336" i="4"/>
  <c r="A1104" i="4"/>
  <c r="A1872" i="4"/>
  <c r="E4439" i="4"/>
  <c r="E6364" i="4"/>
  <c r="A265" i="4"/>
  <c r="A1033" i="4"/>
  <c r="A1801" i="4"/>
  <c r="A1887" i="11"/>
  <c r="U989" i="4"/>
  <c r="U2379" i="4"/>
  <c r="U3017" i="4"/>
  <c r="U3817" i="4"/>
  <c r="U3518" i="4"/>
  <c r="U4695" i="4"/>
  <c r="U4232" i="4"/>
  <c r="U4285" i="4"/>
  <c r="U4963" i="4"/>
  <c r="A2057" i="11"/>
  <c r="E3853" i="11"/>
  <c r="E1341" i="11"/>
  <c r="A2197" i="11"/>
  <c r="E2844" i="11"/>
  <c r="A3055" i="11"/>
  <c r="U2474" i="4"/>
  <c r="A2208" i="11"/>
  <c r="U2055" i="4"/>
  <c r="U83" i="4"/>
  <c r="U2377" i="4"/>
  <c r="E959" i="11"/>
  <c r="A545" i="11"/>
  <c r="A609" i="11"/>
  <c r="A2741" i="11"/>
  <c r="E2649" i="11"/>
  <c r="A3313" i="11"/>
  <c r="U756" i="4"/>
  <c r="U2966" i="4"/>
  <c r="U119" i="4"/>
  <c r="U1639" i="4"/>
  <c r="E2006" i="11"/>
  <c r="U687" i="4"/>
  <c r="U1472" i="4"/>
  <c r="U2871" i="4"/>
  <c r="A3609" i="11"/>
  <c r="A2889" i="11"/>
  <c r="U1719" i="4"/>
  <c r="U3011" i="4"/>
  <c r="U3396" i="4"/>
  <c r="U4264" i="4"/>
  <c r="U4781" i="4"/>
  <c r="U5392" i="4"/>
  <c r="U6374" i="4"/>
  <c r="U6216" i="4"/>
  <c r="U6762" i="4"/>
  <c r="U6540" i="4"/>
  <c r="R558" i="4"/>
  <c r="R1187" i="4"/>
  <c r="R682" i="4"/>
  <c r="R3954" i="4"/>
  <c r="E987" i="11"/>
  <c r="U509" i="4"/>
  <c r="U1190" i="4"/>
  <c r="U2298" i="4"/>
  <c r="U2758" i="4"/>
  <c r="U2986" i="4"/>
  <c r="U3282" i="4"/>
  <c r="U3731" i="4"/>
  <c r="U3213" i="4"/>
  <c r="U4608" i="4"/>
  <c r="U4109" i="4"/>
  <c r="U5453" i="4"/>
  <c r="U4342" i="4"/>
  <c r="U4985" i="4"/>
  <c r="U6142" i="4"/>
  <c r="U6543" i="4"/>
  <c r="U6944" i="4"/>
  <c r="U7345" i="4"/>
  <c r="U5843" i="4"/>
  <c r="U6244" i="4"/>
  <c r="U6645" i="4"/>
  <c r="R1542" i="4"/>
  <c r="R2019" i="4"/>
  <c r="R964" i="4"/>
  <c r="R3722" i="4"/>
  <c r="R6026" i="4"/>
  <c r="U842" i="4"/>
  <c r="U1293" i="4"/>
  <c r="U2361" i="4"/>
  <c r="U2981" i="4"/>
  <c r="U2548" i="4"/>
  <c r="U3960" i="4"/>
  <c r="U3419" i="4"/>
  <c r="U3958" i="4"/>
  <c r="U4296" i="4"/>
  <c r="U4850" i="4"/>
  <c r="U5141" i="4"/>
  <c r="U5423" i="4"/>
  <c r="U4182" i="4"/>
  <c r="U5830" i="4"/>
  <c r="U6231" i="4"/>
  <c r="U6632" i="4"/>
  <c r="U7033" i="4"/>
  <c r="U4678" i="4"/>
  <c r="U5932" i="4"/>
  <c r="U6333" i="4"/>
  <c r="R1230" i="4"/>
  <c r="R1663" i="4"/>
  <c r="R557" i="4"/>
  <c r="R3381" i="4"/>
  <c r="R5714" i="4"/>
  <c r="U911" i="4"/>
  <c r="U2209" i="4"/>
  <c r="U2976" i="4"/>
  <c r="U3377" i="4"/>
  <c r="U3430" i="4"/>
  <c r="U506" i="4"/>
  <c r="U1081" i="4"/>
  <c r="U2822" i="4"/>
  <c r="U3368" i="4"/>
  <c r="U3452" i="4"/>
  <c r="U791" i="4"/>
  <c r="U2062" i="4"/>
  <c r="U2856" i="4"/>
  <c r="U3318" i="4"/>
  <c r="E3643" i="11"/>
  <c r="U1568" i="4"/>
  <c r="U2835" i="4"/>
  <c r="U3774" i="4"/>
  <c r="A2601" i="11"/>
  <c r="U2393" i="4"/>
  <c r="U3059" i="4"/>
  <c r="U3918" i="4"/>
  <c r="U3685" i="4"/>
  <c r="U4334" i="4"/>
  <c r="A3649" i="11"/>
  <c r="U2654" i="4"/>
  <c r="U3852" i="4"/>
  <c r="U4282" i="4"/>
  <c r="U5454" i="4"/>
  <c r="U5354" i="4"/>
  <c r="U5991" i="4"/>
  <c r="U7360" i="4"/>
  <c r="U6834" i="4"/>
  <c r="U6300" i="4"/>
  <c r="R278" i="4"/>
  <c r="R1754" i="4"/>
  <c r="R1570" i="4"/>
  <c r="R4442" i="4"/>
  <c r="R6890" i="4"/>
  <c r="E1278" i="4"/>
  <c r="E3070" i="4"/>
  <c r="E4862" i="4"/>
  <c r="R1676" i="4"/>
  <c r="R4084" i="4"/>
  <c r="R5912" i="4"/>
  <c r="E556" i="4"/>
  <c r="E2604" i="4"/>
  <c r="R2035" i="4"/>
  <c r="R4286" i="4"/>
  <c r="R187" i="4"/>
  <c r="R3651" i="4"/>
  <c r="R6084" i="4"/>
  <c r="E1020" i="4"/>
  <c r="E3330" i="4"/>
  <c r="R1956" i="4"/>
  <c r="A1542" i="11"/>
  <c r="U2202" i="4"/>
  <c r="U3115" i="4"/>
  <c r="U3532" i="4"/>
  <c r="U4527" i="4"/>
  <c r="U4802" i="4"/>
  <c r="U5245" i="4"/>
  <c r="U5567" i="4"/>
  <c r="U4254" i="4"/>
  <c r="U5790" i="4"/>
  <c r="U5831" i="4"/>
  <c r="U5976" i="4"/>
  <c r="U6337" i="4"/>
  <c r="U6578" i="4"/>
  <c r="U6723" i="4"/>
  <c r="U6868" i="4"/>
  <c r="U7213" i="4"/>
  <c r="R1758" i="4"/>
  <c r="R1928" i="4"/>
  <c r="R692" i="4"/>
  <c r="R3326" i="4"/>
  <c r="R5410" i="4"/>
  <c r="R6986" i="4"/>
  <c r="E990" i="4"/>
  <c r="E2206" i="4"/>
  <c r="E3486" i="4"/>
  <c r="E4894" i="4"/>
  <c r="R1245" i="4"/>
  <c r="R3022" i="4"/>
  <c r="R4559" i="4"/>
  <c r="R6168" i="4"/>
  <c r="E154" i="4"/>
  <c r="E1617" i="4"/>
  <c r="R77" i="4"/>
  <c r="R1796" i="4"/>
  <c r="R3337" i="4"/>
  <c r="R4688" i="4"/>
  <c r="R6005" i="4"/>
  <c r="R2263" i="4"/>
  <c r="R4188" i="4"/>
  <c r="R5943" i="4"/>
  <c r="E59" i="4"/>
  <c r="E1481" i="4"/>
  <c r="E2735" i="4"/>
  <c r="E3805" i="4"/>
  <c r="R1129" i="4"/>
  <c r="R2808" i="4"/>
  <c r="E2278" i="11"/>
  <c r="U1250" i="4"/>
  <c r="U2349" i="4"/>
  <c r="U2696" i="4"/>
  <c r="U3124" i="4"/>
  <c r="U3415" i="4"/>
  <c r="U4752" i="4"/>
  <c r="U4930" i="4"/>
  <c r="U4620" i="4"/>
  <c r="U3765" i="4"/>
  <c r="U5496" i="4"/>
  <c r="U5106" i="4"/>
  <c r="U5332" i="4"/>
  <c r="U7246" i="4"/>
  <c r="U6975" i="4"/>
  <c r="U6712" i="4"/>
  <c r="U6441" i="4"/>
  <c r="U6178" i="4"/>
  <c r="U5923" i="4"/>
  <c r="U5652" i="4"/>
  <c r="U7292" i="4"/>
  <c r="U7021" i="4"/>
  <c r="R1254" i="4"/>
  <c r="R885" i="4"/>
  <c r="R2683" i="4"/>
  <c r="R985" i="4"/>
  <c r="R2988" i="4"/>
  <c r="R4706" i="4"/>
  <c r="R6290" i="4"/>
  <c r="R7314" i="4"/>
  <c r="E934" i="4"/>
  <c r="E1958" i="4"/>
  <c r="E2982" i="4"/>
  <c r="E4006" i="4"/>
  <c r="E5030" i="4"/>
  <c r="R936" i="4"/>
  <c r="R2416" i="4"/>
  <c r="R3736" i="4"/>
  <c r="R4907" i="4"/>
  <c r="R6077" i="4"/>
  <c r="R7247" i="4"/>
  <c r="E1013" i="4"/>
  <c r="E2184" i="4"/>
  <c r="R340" i="4"/>
  <c r="R1868" i="4"/>
  <c r="R3232" i="4"/>
  <c r="R4451" i="4"/>
  <c r="R5621" i="4"/>
  <c r="R1316" i="4"/>
  <c r="R3196" i="4"/>
  <c r="R4809" i="4"/>
  <c r="R6325" i="4"/>
  <c r="E258" i="4"/>
  <c r="E1595" i="4"/>
  <c r="E2932" i="4"/>
  <c r="E4125" i="4"/>
  <c r="R1780" i="4"/>
  <c r="R3602" i="4"/>
  <c r="R4957" i="4"/>
  <c r="R6117" i="4"/>
  <c r="R7120" i="4"/>
  <c r="E719" i="4"/>
  <c r="E1722" i="4"/>
  <c r="E2725" i="4"/>
  <c r="E3651" i="4"/>
  <c r="E4529" i="4"/>
  <c r="R597" i="4"/>
  <c r="R144" i="4"/>
  <c r="R1567" i="4"/>
  <c r="R3415" i="4"/>
  <c r="R5001" i="4"/>
  <c r="R6489" i="4"/>
  <c r="R1421" i="4"/>
  <c r="R3288" i="4"/>
  <c r="R4891" i="4"/>
  <c r="R6393" i="4"/>
  <c r="R461" i="4"/>
  <c r="R2775" i="4"/>
  <c r="R4439" i="4"/>
  <c r="R6000" i="4"/>
  <c r="R343" i="4"/>
  <c r="R2726" i="4"/>
  <c r="R4398" i="4"/>
  <c r="R5957" i="4"/>
  <c r="R7309" i="4"/>
  <c r="R3693" i="4"/>
  <c r="R6704" i="4"/>
  <c r="R3373" i="4"/>
  <c r="R6456" i="4"/>
  <c r="R3089" i="4"/>
  <c r="R6244" i="4"/>
  <c r="R2790" i="4"/>
  <c r="R6015" i="4"/>
  <c r="R1586" i="4"/>
  <c r="R5014" i="4"/>
  <c r="E234" i="4"/>
  <c r="E402" i="4"/>
  <c r="E1739" i="4"/>
  <c r="E3076" i="4"/>
  <c r="E4251" i="4"/>
  <c r="R2706" i="4"/>
  <c r="E682" i="4"/>
  <c r="E2020" i="4"/>
  <c r="E3327" i="4"/>
  <c r="E4464" i="4"/>
  <c r="R5184" i="4"/>
  <c r="E1061" i="4"/>
  <c r="E2399" i="4"/>
  <c r="E3658" i="4"/>
  <c r="E4741" i="4"/>
  <c r="E354" i="4"/>
  <c r="E1692" i="4"/>
  <c r="E3029" i="4"/>
  <c r="E4210" i="4"/>
  <c r="E5154" i="4"/>
  <c r="E33" i="4"/>
  <c r="E1473" i="4"/>
  <c r="E2810" i="4"/>
  <c r="E2127" i="4"/>
  <c r="E4695" i="4"/>
  <c r="E5695" i="4"/>
  <c r="E6463" i="4"/>
  <c r="E7231" i="4"/>
  <c r="E2320" i="4"/>
  <c r="E4786" i="4"/>
  <c r="E5736" i="4"/>
  <c r="E6504" i="4"/>
  <c r="E7272" i="4"/>
  <c r="E2626" i="4"/>
  <c r="E4906" i="4"/>
  <c r="E5802" i="4"/>
  <c r="E6570" i="4"/>
  <c r="E7338" i="4"/>
  <c r="E1552" i="4"/>
  <c r="E4371" i="4"/>
  <c r="E5571" i="4"/>
  <c r="E6339" i="4"/>
  <c r="E7107" i="4"/>
  <c r="E1040" i="4"/>
  <c r="E5461" i="4"/>
  <c r="E6997" i="4"/>
  <c r="A582" i="4"/>
  <c r="A1350" i="4"/>
  <c r="E3287" i="4"/>
  <c r="E5977" i="4"/>
  <c r="A36" i="4"/>
  <c r="A840" i="4"/>
  <c r="A1608" i="4"/>
  <c r="E2783" i="4"/>
  <c r="E5836" i="4"/>
  <c r="E7345" i="4"/>
  <c r="A769" i="4"/>
  <c r="A1537" i="4"/>
  <c r="E484" i="4"/>
  <c r="U975" i="4"/>
  <c r="U547" i="4"/>
  <c r="U3183" i="4"/>
  <c r="U3808" i="4"/>
  <c r="U3692" i="4"/>
  <c r="U3907" i="4"/>
  <c r="U4545" i="4"/>
  <c r="U4555" i="4"/>
  <c r="U5437" i="4"/>
  <c r="U5279" i="4"/>
  <c r="U5057" i="4"/>
  <c r="U4069" i="4"/>
  <c r="U6166" i="4"/>
  <c r="U5895" i="4"/>
  <c r="U5604" i="4"/>
  <c r="U7280" i="4"/>
  <c r="U7009" i="4"/>
  <c r="U6746" i="4"/>
  <c r="U6475" i="4"/>
  <c r="U6212" i="4"/>
  <c r="U5957" i="4"/>
  <c r="R182" i="4"/>
  <c r="R1822" i="4"/>
  <c r="A3735" i="11"/>
  <c r="E3991" i="11"/>
  <c r="E3880" i="11"/>
  <c r="A2293" i="11"/>
  <c r="E2942" i="11"/>
  <c r="A3588" i="11"/>
  <c r="U2300" i="4"/>
  <c r="A3636" i="11"/>
  <c r="U1677" i="4"/>
  <c r="U103" i="4"/>
  <c r="U1957" i="4"/>
  <c r="E1995" i="11"/>
  <c r="A27" i="11"/>
  <c r="A1084" i="11"/>
  <c r="A3157" i="11"/>
  <c r="E2685" i="11"/>
  <c r="U274" i="4"/>
  <c r="U1112" i="4"/>
  <c r="U1930" i="4"/>
  <c r="U215" i="4"/>
  <c r="U1152" i="4"/>
  <c r="E3319" i="11"/>
  <c r="U887" i="4"/>
  <c r="U1219" i="4"/>
  <c r="U2959" i="4"/>
  <c r="A2376" i="11"/>
  <c r="A3138" i="11"/>
  <c r="U2102" i="4"/>
  <c r="U3139" i="4"/>
  <c r="U3524" i="4"/>
  <c r="U4648" i="4"/>
  <c r="U4091" i="4"/>
  <c r="U5456" i="4"/>
  <c r="U6438" i="4"/>
  <c r="U6472" i="4"/>
  <c r="U6826" i="4"/>
  <c r="U6668" i="4"/>
  <c r="R622" i="4"/>
  <c r="R1480" i="4"/>
  <c r="R765" i="4"/>
  <c r="R4082" i="4"/>
  <c r="E3186" i="11"/>
  <c r="U310" i="4"/>
  <c r="U417" i="4"/>
  <c r="U1068" i="4"/>
  <c r="U3030" i="4"/>
  <c r="U3130" i="4"/>
  <c r="U3417" i="4"/>
  <c r="U3859" i="4"/>
  <c r="U3383" i="4"/>
  <c r="U4736" i="4"/>
  <c r="U4275" i="4"/>
  <c r="U5581" i="4"/>
  <c r="U4806" i="4"/>
  <c r="U5114" i="4"/>
  <c r="U6270" i="4"/>
  <c r="U6671" i="4"/>
  <c r="U7072" i="4"/>
  <c r="U5108" i="4"/>
  <c r="U5971" i="4"/>
  <c r="U6372" i="4"/>
  <c r="U6773" i="4"/>
  <c r="R1670" i="4"/>
  <c r="R2155" i="4"/>
  <c r="R1131" i="4"/>
  <c r="R3850" i="4"/>
  <c r="R6154" i="4"/>
  <c r="U172" i="4"/>
  <c r="U467" i="4"/>
  <c r="U1813" i="4"/>
  <c r="U1632" i="4"/>
  <c r="U2738" i="4"/>
  <c r="U4088" i="4"/>
  <c r="U3547" i="4"/>
  <c r="U4086" i="4"/>
  <c r="U4424" i="4"/>
  <c r="U4978" i="4"/>
  <c r="U5269" i="4"/>
  <c r="U5551" i="4"/>
  <c r="U4702" i="4"/>
  <c r="U5958" i="4"/>
  <c r="U6359" i="4"/>
  <c r="U6760" i="4"/>
  <c r="U7161" i="4"/>
  <c r="U5659" i="4"/>
  <c r="U6060" i="4"/>
  <c r="U6461" i="4"/>
  <c r="R1358" i="4"/>
  <c r="R1809" i="4"/>
  <c r="R724" i="4"/>
  <c r="R3527" i="4"/>
  <c r="R5842" i="4"/>
  <c r="U512" i="4"/>
  <c r="U1877" i="4"/>
  <c r="U2207" i="4"/>
  <c r="U3577" i="4"/>
  <c r="U3646" i="4"/>
  <c r="U28" i="4"/>
  <c r="U1822" i="4"/>
  <c r="U718" i="4"/>
  <c r="U3584" i="4"/>
  <c r="U3660" i="4"/>
  <c r="U352" i="4"/>
  <c r="U1570" i="4"/>
  <c r="U1757" i="4"/>
  <c r="U3529" i="4"/>
  <c r="A1026" i="11"/>
  <c r="U1722" i="4"/>
  <c r="U3155" i="4"/>
  <c r="U3998" i="4"/>
  <c r="A3037" i="11"/>
  <c r="U2354" i="4"/>
  <c r="U3290" i="4"/>
  <c r="U1905" i="4"/>
  <c r="U4250" i="4"/>
  <c r="U4899" i="4"/>
  <c r="U122" i="4"/>
  <c r="U2627" i="4"/>
  <c r="U3244" i="4"/>
  <c r="U4506" i="4"/>
  <c r="U4207" i="4"/>
  <c r="U5554" i="4"/>
  <c r="U6191" i="4"/>
  <c r="U5100" i="4"/>
  <c r="U6938" i="4"/>
  <c r="U6516" i="4"/>
  <c r="R374" i="4"/>
  <c r="R1864" i="4"/>
  <c r="R1696" i="4"/>
  <c r="R4954" i="4"/>
  <c r="R7082" i="4"/>
  <c r="E1406" i="4"/>
  <c r="E3326" i="4"/>
  <c r="E4926" i="4"/>
  <c r="R1771" i="4"/>
  <c r="R4157" i="4"/>
  <c r="R6278" i="4"/>
  <c r="E776" i="4"/>
  <c r="E2751" i="4"/>
  <c r="R2376" i="4"/>
  <c r="R4359" i="4"/>
  <c r="R313" i="4"/>
  <c r="R3749" i="4"/>
  <c r="R6502" i="4"/>
  <c r="E1272" i="4"/>
  <c r="E3476" i="4"/>
  <c r="R2418" i="4"/>
  <c r="A3959" i="11"/>
  <c r="U1448" i="4"/>
  <c r="U2844" i="4"/>
  <c r="U1841" i="4"/>
  <c r="U4175" i="4"/>
  <c r="U4922" i="4"/>
  <c r="U5477" i="4"/>
  <c r="U4117" i="4"/>
  <c r="U4638" i="4"/>
  <c r="U5902" i="4"/>
  <c r="U6143" i="4"/>
  <c r="U6288" i="4"/>
  <c r="U6433" i="4"/>
  <c r="U6778" i="4"/>
  <c r="U6827" i="4"/>
  <c r="U6972" i="4"/>
  <c r="U7317" i="4"/>
  <c r="R2070" i="4"/>
  <c r="R2251" i="4"/>
  <c r="R828" i="4"/>
  <c r="R3554" i="4"/>
  <c r="R5506" i="4"/>
  <c r="R7050" i="4"/>
  <c r="E1054" i="4"/>
  <c r="E2398" i="4"/>
  <c r="E3678" i="4"/>
  <c r="E4958" i="4"/>
  <c r="R1437" i="4"/>
  <c r="R3105" i="4"/>
  <c r="R4632" i="4"/>
  <c r="R6241" i="4"/>
  <c r="E373" i="4"/>
  <c r="E1836" i="4"/>
  <c r="R173" i="4"/>
  <c r="R1892" i="4"/>
  <c r="R3421" i="4"/>
  <c r="R4761" i="4"/>
  <c r="R122" i="4"/>
  <c r="R2373" i="4"/>
  <c r="R4284" i="4"/>
  <c r="R6039" i="4"/>
  <c r="E143" i="4"/>
  <c r="E1564" i="4"/>
  <c r="E2818" i="4"/>
  <c r="E3952" i="4"/>
  <c r="R1255" i="4"/>
  <c r="R3030" i="4"/>
  <c r="A302" i="11"/>
  <c r="U1229" i="4"/>
  <c r="U2191" i="4"/>
  <c r="U2955" i="4"/>
  <c r="U3523" i="4"/>
  <c r="U3623" i="4"/>
  <c r="U3357" i="4"/>
  <c r="U3885" i="4"/>
  <c r="U4925" i="4"/>
  <c r="U4660" i="4"/>
  <c r="U5632" i="4"/>
  <c r="U5234" i="4"/>
  <c r="U5726" i="4"/>
  <c r="U7374" i="4"/>
  <c r="U7103" i="4"/>
  <c r="U6840" i="4"/>
  <c r="U6569" i="4"/>
  <c r="U6306" i="4"/>
  <c r="U6051" i="4"/>
  <c r="U5780" i="4"/>
  <c r="U4228" i="4"/>
  <c r="U7149" i="4"/>
  <c r="R1382" i="4"/>
  <c r="R1032" i="4"/>
  <c r="R2811" i="4"/>
  <c r="R1153" i="4"/>
  <c r="R3134" i="4"/>
  <c r="R4834" i="4"/>
  <c r="R6370" i="4"/>
  <c r="R7394" i="4"/>
  <c r="E1014" i="4"/>
  <c r="E2038" i="4"/>
  <c r="E3062" i="4"/>
  <c r="E4086" i="4"/>
  <c r="E5110" i="4"/>
  <c r="R1066" i="4"/>
  <c r="R2532" i="4"/>
  <c r="R3837" i="4"/>
  <c r="R5007" i="4"/>
  <c r="R6177" i="4"/>
  <c r="R7348" i="4"/>
  <c r="E1114" i="4"/>
  <c r="E2284" i="4"/>
  <c r="R471" i="4"/>
  <c r="R2000" i="4"/>
  <c r="R3348" i="4"/>
  <c r="R4551" i="4"/>
  <c r="R5721" i="4"/>
  <c r="R1492" i="4"/>
  <c r="R3350" i="4"/>
  <c r="R4942" i="4"/>
  <c r="R6439" i="4"/>
  <c r="E372" i="4"/>
  <c r="E1711" i="4"/>
  <c r="E3048" i="4"/>
  <c r="E4226" i="4"/>
  <c r="R1941" i="4"/>
  <c r="R3725" i="4"/>
  <c r="R5055" i="4"/>
  <c r="R6200" i="4"/>
  <c r="R7204" i="4"/>
  <c r="E802" i="4"/>
  <c r="E1805" i="4"/>
  <c r="E2809" i="4"/>
  <c r="E3724" i="4"/>
  <c r="E4602" i="4"/>
  <c r="R771" i="4"/>
  <c r="R312" i="4"/>
  <c r="R1740" i="4"/>
  <c r="R3565" i="4"/>
  <c r="R5132" i="4"/>
  <c r="R6601" i="4"/>
  <c r="R1595" i="4"/>
  <c r="R3438" i="4"/>
  <c r="R5021" i="4"/>
  <c r="R6505" i="4"/>
  <c r="R800" i="4"/>
  <c r="R2925" i="4"/>
  <c r="R4572" i="4"/>
  <c r="R6120" i="4"/>
  <c r="R683" i="4"/>
  <c r="R2872" i="4"/>
  <c r="R4526" i="4"/>
  <c r="R6081" i="4"/>
  <c r="E15" i="4"/>
  <c r="R3951" i="4"/>
  <c r="R6926" i="4"/>
  <c r="R3661" i="4"/>
  <c r="R6678" i="4"/>
  <c r="R3384" i="4"/>
  <c r="R6465" i="4"/>
  <c r="R3090" i="4"/>
  <c r="R6245" i="4"/>
  <c r="R1930" i="4"/>
  <c r="R5277" i="4"/>
  <c r="R1423" i="4"/>
  <c r="E514" i="4"/>
  <c r="E1851" i="4"/>
  <c r="E3179" i="4"/>
  <c r="E4338" i="4"/>
  <c r="R3501" i="4"/>
  <c r="E795" i="4"/>
  <c r="E2132" i="4"/>
  <c r="E3425" i="4"/>
  <c r="E4548" i="4"/>
  <c r="R5878" i="4"/>
  <c r="E1173" i="4"/>
  <c r="E2511" i="4"/>
  <c r="E3756" i="4"/>
  <c r="R847" i="4"/>
  <c r="E464" i="4"/>
  <c r="E1802" i="4"/>
  <c r="E3136" i="4"/>
  <c r="E4301" i="4"/>
  <c r="E5227" i="4"/>
  <c r="E213" i="4"/>
  <c r="E1583" i="4"/>
  <c r="E2920" i="4"/>
  <c r="E2426" i="4"/>
  <c r="E4827" i="4"/>
  <c r="E5759" i="4"/>
  <c r="E6527" i="4"/>
  <c r="E7295" i="4"/>
  <c r="E2616" i="4"/>
  <c r="E4901" i="4"/>
  <c r="E5800" i="4"/>
  <c r="E6568" i="4"/>
  <c r="R2784" i="4"/>
  <c r="E2921" i="4"/>
  <c r="E5015" i="4"/>
  <c r="E5866" i="4"/>
  <c r="E6634" i="4"/>
  <c r="E7402" i="4"/>
  <c r="E1850" i="4"/>
  <c r="E4539" i="4"/>
  <c r="E5635" i="4"/>
  <c r="E6403" i="4"/>
  <c r="E7171" i="4"/>
  <c r="E1636" i="4"/>
  <c r="E5589" i="4"/>
  <c r="E7125" i="4"/>
  <c r="A646" i="4"/>
  <c r="A1414" i="4"/>
  <c r="E3675" i="4"/>
  <c r="E6105" i="4"/>
  <c r="A122" i="4"/>
  <c r="A904" i="4"/>
  <c r="A1672" i="4"/>
  <c r="E3247" i="4"/>
  <c r="E5964" i="4"/>
  <c r="A27" i="4"/>
  <c r="A833" i="4"/>
  <c r="A1601" i="4"/>
  <c r="E1080" i="4"/>
  <c r="U712" i="4"/>
  <c r="U2417" i="4"/>
  <c r="U2720" i="4"/>
  <c r="U4064" i="4"/>
  <c r="U3956" i="4"/>
  <c r="U4238" i="4"/>
  <c r="U4689" i="4"/>
  <c r="U4707" i="4"/>
  <c r="U5573" i="4"/>
  <c r="U5431" i="4"/>
  <c r="U5185" i="4"/>
  <c r="U4644" i="4"/>
  <c r="U6294" i="4"/>
  <c r="U6023" i="4"/>
  <c r="U5760" i="4"/>
  <c r="U7408" i="4"/>
  <c r="U7137" i="4"/>
  <c r="U6874" i="4"/>
  <c r="U6603" i="4"/>
  <c r="U6340" i="4"/>
  <c r="U6085" i="4"/>
  <c r="R310" i="4"/>
  <c r="R1950" i="4"/>
  <c r="R1836" i="4"/>
  <c r="R3515" i="4"/>
  <c r="R2072" i="4"/>
  <c r="R3898" i="4"/>
  <c r="R5538" i="4"/>
  <c r="R6810" i="4"/>
  <c r="E430" i="4"/>
  <c r="E1454" i="4"/>
  <c r="E2478" i="4"/>
  <c r="E3502" i="4"/>
  <c r="E4526" i="4"/>
  <c r="R184" i="4"/>
  <c r="R1712" i="4"/>
  <c r="R3095" i="4"/>
  <c r="R4331" i="4"/>
  <c r="E636" i="11"/>
  <c r="A2009" i="11"/>
  <c r="A1781" i="11"/>
  <c r="A3404" i="11"/>
  <c r="A1473" i="11"/>
  <c r="A3801" i="11"/>
  <c r="U2681" i="4"/>
  <c r="A3639" i="11"/>
  <c r="E2245" i="11"/>
  <c r="U710" i="4"/>
  <c r="U2235" i="4"/>
  <c r="A589" i="11"/>
  <c r="A1709" i="11"/>
  <c r="A2905" i="11"/>
  <c r="A2011" i="11"/>
  <c r="A2962" i="11"/>
  <c r="U148" i="4"/>
  <c r="U945" i="4"/>
  <c r="U2744" i="4"/>
  <c r="U328" i="4"/>
  <c r="U2322" i="4"/>
  <c r="E3829" i="11"/>
  <c r="U941" i="4"/>
  <c r="U2297" i="4"/>
  <c r="U2880" i="4"/>
  <c r="U374" i="4"/>
  <c r="A3709" i="11"/>
  <c r="U1621" i="4"/>
  <c r="U2972" i="4"/>
  <c r="U3278" i="4"/>
  <c r="U4042" i="4"/>
  <c r="U5109" i="4"/>
  <c r="U5145" i="4"/>
  <c r="U6822" i="4"/>
  <c r="U7176" i="4"/>
  <c r="U7018" i="4"/>
  <c r="U6988" i="4"/>
  <c r="R814" i="4"/>
  <c r="R1845" i="4"/>
  <c r="R1267" i="4"/>
  <c r="R4402" i="4"/>
  <c r="A1605" i="11"/>
  <c r="U255" i="4"/>
  <c r="U1715" i="4"/>
  <c r="U2131" i="4"/>
  <c r="U2471" i="4"/>
  <c r="U1953" i="4"/>
  <c r="U3609" i="4"/>
  <c r="U3285" i="4"/>
  <c r="U3575" i="4"/>
  <c r="U3485" i="4"/>
  <c r="U4467" i="4"/>
  <c r="U4526" i="4"/>
  <c r="U5032" i="4"/>
  <c r="U5306" i="4"/>
  <c r="U6462" i="4"/>
  <c r="U6863" i="4"/>
  <c r="U7264" i="4"/>
  <c r="U5762" i="4"/>
  <c r="U6163" i="4"/>
  <c r="U6564" i="4"/>
  <c r="U6965" i="4"/>
  <c r="R1862" i="4"/>
  <c r="R2347" i="4"/>
  <c r="R1383" i="4"/>
  <c r="R4042" i="4"/>
  <c r="E2380" i="11"/>
  <c r="U525" i="4"/>
  <c r="U1206" i="4"/>
  <c r="U2330" i="4"/>
  <c r="U2774" i="4"/>
  <c r="U2994" i="4"/>
  <c r="U3291" i="4"/>
  <c r="U3739" i="4"/>
  <c r="U3245" i="4"/>
  <c r="U4616" i="4"/>
  <c r="U4130" i="4"/>
  <c r="U5461" i="4"/>
  <c r="U4374" i="4"/>
  <c r="U4994" i="4"/>
  <c r="U6150" i="4"/>
  <c r="U6551" i="4"/>
  <c r="U6952" i="4"/>
  <c r="U7353" i="4"/>
  <c r="U5851" i="4"/>
  <c r="U6252" i="4"/>
  <c r="U6653" i="4"/>
  <c r="R1550" i="4"/>
  <c r="R2028" i="4"/>
  <c r="R975" i="4"/>
  <c r="R3730" i="4"/>
  <c r="R6034" i="4"/>
  <c r="U1071" i="4"/>
  <c r="U1243" i="4"/>
  <c r="U2865" i="4"/>
  <c r="U3889" i="4"/>
  <c r="U3942" i="4"/>
  <c r="U150" i="4"/>
  <c r="U1919" i="4"/>
  <c r="U2975" i="4"/>
  <c r="U3880" i="4"/>
  <c r="U3964" i="4"/>
  <c r="U922" i="4"/>
  <c r="U2498" i="4"/>
  <c r="U2793" i="4"/>
  <c r="U3833" i="4"/>
  <c r="A3662" i="11"/>
  <c r="U2095" i="4"/>
  <c r="U3552" i="4"/>
  <c r="U3334" i="4"/>
  <c r="A2744" i="11"/>
  <c r="U1451" i="4"/>
  <c r="U3776" i="4"/>
  <c r="U3495" i="4"/>
  <c r="U4554" i="4"/>
  <c r="U5222" i="4"/>
  <c r="U198" i="4"/>
  <c r="U3040" i="4"/>
  <c r="U3718" i="4"/>
  <c r="U4858" i="4"/>
  <c r="U5047" i="4"/>
  <c r="U4822" i="4"/>
  <c r="U6503" i="4"/>
  <c r="U6081" i="4"/>
  <c r="U7346" i="4"/>
  <c r="U6812" i="4"/>
  <c r="R886" i="4"/>
  <c r="R2307" i="4"/>
  <c r="R1957" i="4"/>
  <c r="R5154" i="4"/>
  <c r="R7146" i="4"/>
  <c r="E1470" i="4"/>
  <c r="E3390" i="4"/>
  <c r="E5118" i="4"/>
  <c r="R2144" i="4"/>
  <c r="R4303" i="4"/>
  <c r="R6424" i="4"/>
  <c r="E849" i="4"/>
  <c r="E2824" i="4"/>
  <c r="R2460" i="4"/>
  <c r="R4579" i="4"/>
  <c r="R824" i="4"/>
  <c r="R3943" i="4"/>
  <c r="R6669" i="4"/>
  <c r="E1355" i="4"/>
  <c r="E3549" i="4"/>
  <c r="R2528" i="4"/>
  <c r="U195" i="4"/>
  <c r="U2165" i="4"/>
  <c r="U3424" i="4"/>
  <c r="U3486" i="4"/>
  <c r="U4312" i="4"/>
  <c r="U3437" i="4"/>
  <c r="U5597" i="4"/>
  <c r="U5000" i="4"/>
  <c r="U5098" i="4"/>
  <c r="U5998" i="4"/>
  <c r="U6343" i="4"/>
  <c r="U6392" i="4"/>
  <c r="U6537" i="4"/>
  <c r="U6882" i="4"/>
  <c r="U7139" i="4"/>
  <c r="U7284" i="4"/>
  <c r="R22" i="4"/>
  <c r="R172" i="4"/>
  <c r="R2363" i="4"/>
  <c r="R954" i="4"/>
  <c r="R3674" i="4"/>
  <c r="R5818" i="4"/>
  <c r="R7242" i="4"/>
  <c r="E1118" i="4"/>
  <c r="E2526" i="4"/>
  <c r="E3742" i="4"/>
  <c r="E5022" i="4"/>
  <c r="R1532" i="4"/>
  <c r="R3357" i="4"/>
  <c r="R4852" i="4"/>
  <c r="R6315" i="4"/>
  <c r="E520" i="4"/>
  <c r="E1909" i="4"/>
  <c r="R268" i="4"/>
  <c r="R1987" i="4"/>
  <c r="R3504" i="4"/>
  <c r="R4835" i="4"/>
  <c r="R250" i="4"/>
  <c r="R2486" i="4"/>
  <c r="R4382" i="4"/>
  <c r="R6126" i="4"/>
  <c r="E226" i="4"/>
  <c r="E1648" i="4"/>
  <c r="E2901" i="4"/>
  <c r="E4025" i="4"/>
  <c r="R1384" i="4"/>
  <c r="R3142" i="4"/>
  <c r="A1922" i="11"/>
  <c r="U1046" i="4"/>
  <c r="U3021" i="4"/>
  <c r="U1954" i="4"/>
  <c r="U3787" i="4"/>
  <c r="U3823" i="4"/>
  <c r="U4186" i="4"/>
  <c r="U4224" i="4"/>
  <c r="U5093" i="4"/>
  <c r="U4945" i="4"/>
  <c r="U4508" i="4"/>
  <c r="U5386" i="4"/>
  <c r="U5870" i="4"/>
  <c r="U5404" i="4"/>
  <c r="U7239" i="4"/>
  <c r="U6976" i="4"/>
  <c r="U6721" i="4"/>
  <c r="U6450" i="4"/>
  <c r="U6187" i="4"/>
  <c r="U5916" i="4"/>
  <c r="U5653" i="4"/>
  <c r="U7301" i="4"/>
  <c r="R1526" i="4"/>
  <c r="R1196" i="4"/>
  <c r="R2947" i="4"/>
  <c r="R1330" i="4"/>
  <c r="R3289" i="4"/>
  <c r="R4970" i="4"/>
  <c r="R6458" i="4"/>
  <c r="E78" i="4"/>
  <c r="E1102" i="4"/>
  <c r="E2126" i="4"/>
  <c r="E3150" i="4"/>
  <c r="E4174" i="4"/>
  <c r="E5198" i="4"/>
  <c r="R1186" i="4"/>
  <c r="R2636" i="4"/>
  <c r="R3928" i="4"/>
  <c r="R5099" i="4"/>
  <c r="R6269" i="4"/>
  <c r="E35" i="4"/>
  <c r="E1205" i="4"/>
  <c r="E2376" i="4"/>
  <c r="R591" i="4"/>
  <c r="R2114" i="4"/>
  <c r="R3452" i="4"/>
  <c r="R4643" i="4"/>
  <c r="R5813" i="4"/>
  <c r="R1668" i="4"/>
  <c r="R3502" i="4"/>
  <c r="R5077" i="4"/>
  <c r="R6555" i="4"/>
  <c r="E488" i="4"/>
  <c r="E1825" i="4"/>
  <c r="E3156" i="4"/>
  <c r="R79" i="4"/>
  <c r="R2111" i="4"/>
  <c r="R3860" i="4"/>
  <c r="R5151" i="4"/>
  <c r="R6284" i="4"/>
  <c r="R7287" i="4"/>
  <c r="E887" i="4"/>
  <c r="E1889" i="4"/>
  <c r="E2892" i="4"/>
  <c r="E3797" i="4"/>
  <c r="E4675" i="4"/>
  <c r="R941" i="4"/>
  <c r="R485" i="4"/>
  <c r="R1911" i="4"/>
  <c r="R3703" i="4"/>
  <c r="R5262" i="4"/>
  <c r="R6713" i="4"/>
  <c r="R1762" i="4"/>
  <c r="R3584" i="4"/>
  <c r="R5149" i="4"/>
  <c r="R6615" i="4"/>
  <c r="R1124" i="4"/>
  <c r="R3073" i="4"/>
  <c r="R4702" i="4"/>
  <c r="R6233" i="4"/>
  <c r="R1024" i="4"/>
  <c r="R3021" i="4"/>
  <c r="R4656" i="4"/>
  <c r="R6193" i="4"/>
  <c r="E128" i="4"/>
  <c r="R4209" i="4"/>
  <c r="R7149" i="4"/>
  <c r="R3924" i="4"/>
  <c r="R6903" i="4"/>
  <c r="R3671" i="4"/>
  <c r="R6687" i="4"/>
  <c r="R3385" i="4"/>
  <c r="R6467" i="4"/>
  <c r="R2244" i="4"/>
  <c r="R5535" i="4"/>
  <c r="R2298" i="4"/>
  <c r="E626" i="4"/>
  <c r="E1963" i="4"/>
  <c r="E3277" i="4"/>
  <c r="E4421" i="4"/>
  <c r="R4208" i="4"/>
  <c r="E905" i="4"/>
  <c r="E2242" i="4"/>
  <c r="E3521" i="4"/>
  <c r="E4632" i="4"/>
  <c r="R6499" i="4"/>
  <c r="E1285" i="4"/>
  <c r="E2624" i="4"/>
  <c r="E3855" i="4"/>
  <c r="R1933" i="4"/>
  <c r="E577" i="4"/>
  <c r="E1914" i="4"/>
  <c r="E3234" i="4"/>
  <c r="E4385" i="4"/>
  <c r="E5300" i="4"/>
  <c r="E357" i="4"/>
  <c r="E1695" i="4"/>
  <c r="R1264" i="4"/>
  <c r="E2722" i="4"/>
  <c r="E4945" i="4"/>
  <c r="E5823" i="4"/>
  <c r="E6591" i="4"/>
  <c r="R2721" i="4"/>
  <c r="E2914" i="4"/>
  <c r="E5012" i="4"/>
  <c r="E5864" i="4"/>
  <c r="E6632" i="4"/>
  <c r="R4740" i="4"/>
  <c r="E3141" i="4"/>
  <c r="E5098" i="4"/>
  <c r="E5930" i="4"/>
  <c r="E6698" i="4"/>
  <c r="A62" i="4"/>
  <c r="E2146" i="4"/>
  <c r="E4704" i="4"/>
  <c r="E5699" i="4"/>
  <c r="E6467" i="4"/>
  <c r="E7235" i="4"/>
  <c r="E2231" i="4"/>
  <c r="E5717" i="4"/>
  <c r="E7253" i="4"/>
  <c r="A710" i="4"/>
  <c r="A1478" i="4"/>
  <c r="E4066" i="4"/>
  <c r="E6233" i="4"/>
  <c r="A196" i="4"/>
  <c r="A968" i="4"/>
  <c r="A1736" i="4"/>
  <c r="E3637" i="4"/>
  <c r="E6092" i="4"/>
  <c r="A113" i="4"/>
  <c r="A897" i="4"/>
  <c r="A1665" i="4"/>
  <c r="E1674" i="4"/>
  <c r="U364" i="4"/>
  <c r="U2338" i="4"/>
  <c r="U2143" i="4"/>
  <c r="U3369" i="4"/>
  <c r="U2828" i="4"/>
  <c r="U4431" i="4"/>
  <c r="U3365" i="4"/>
  <c r="U3773" i="4"/>
  <c r="U4398" i="4"/>
  <c r="U5591" i="4"/>
  <c r="U5321" i="4"/>
  <c r="U4913" i="4"/>
  <c r="U6430" i="4"/>
  <c r="U6175" i="4"/>
  <c r="U5904" i="4"/>
  <c r="U5641" i="4"/>
  <c r="U7273" i="4"/>
  <c r="U7010" i="4"/>
  <c r="U6755" i="4"/>
  <c r="U6484" i="4"/>
  <c r="U6221" i="4"/>
  <c r="R446" i="4"/>
  <c r="R136" i="4"/>
  <c r="R2001" i="4"/>
  <c r="R107" i="4"/>
  <c r="R2229" i="4"/>
  <c r="R4034" i="4"/>
  <c r="R5674" i="4"/>
  <c r="R6898" i="4"/>
  <c r="E518" i="4"/>
  <c r="E1542" i="4"/>
  <c r="E2566" i="4"/>
  <c r="E3590" i="4"/>
  <c r="E4614" i="4"/>
  <c r="R314" i="4"/>
  <c r="R1843" i="4"/>
  <c r="R3210" i="4"/>
  <c r="R4431" i="4"/>
  <c r="R5601" i="4"/>
  <c r="R6772" i="4"/>
  <c r="E538" i="4"/>
  <c r="E1708" i="4"/>
  <c r="E2879" i="4"/>
  <c r="R1248" i="4"/>
  <c r="R2689" i="4"/>
  <c r="R3975" i="4"/>
  <c r="R5145" i="4"/>
  <c r="R489" i="4"/>
  <c r="R2472" i="4"/>
  <c r="R4174" i="4"/>
  <c r="R5735" i="4"/>
  <c r="R7118" i="4"/>
  <c r="E1052" i="4"/>
  <c r="E2389" i="4"/>
  <c r="E3650" i="4"/>
  <c r="R953" i="4"/>
  <c r="R2879" i="4"/>
  <c r="R4481" i="4"/>
  <c r="R5652" i="4"/>
  <c r="R6712" i="4"/>
  <c r="E312" i="4"/>
  <c r="E1314" i="4"/>
  <c r="E2317" i="4"/>
  <c r="E3295" i="4"/>
  <c r="E4172" i="4"/>
  <c r="R701" i="4"/>
  <c r="R516" i="4"/>
  <c r="R271" i="4"/>
  <c r="R2692" i="4"/>
  <c r="R4366" i="4"/>
  <c r="R5927" i="4"/>
  <c r="R7283" i="4"/>
  <c r="R2565" i="4"/>
  <c r="R4255" i="4"/>
  <c r="R5816" i="4"/>
  <c r="R7188" i="4"/>
  <c r="R2044" i="4"/>
  <c r="R3806" i="4"/>
  <c r="R5367" i="4"/>
  <c r="R6803" i="4"/>
  <c r="R1817" i="4"/>
  <c r="R3632" i="4"/>
  <c r="R5193" i="4"/>
  <c r="R6654" i="4"/>
  <c r="R2254" i="4"/>
  <c r="R5544" i="4"/>
  <c r="R1899" i="4"/>
  <c r="R5256" i="4"/>
  <c r="R1576" i="4"/>
  <c r="R5006" i="4"/>
  <c r="R1219" i="4"/>
  <c r="R4747" i="4"/>
  <c r="E111" i="4"/>
  <c r="R3748" i="4"/>
  <c r="R6751" i="4"/>
  <c r="R5325" i="4"/>
  <c r="E1085" i="4"/>
  <c r="E2424" i="4"/>
  <c r="E3680" i="4"/>
  <c r="E4756" i="4"/>
  <c r="R6925" i="4"/>
  <c r="E1364" i="4"/>
  <c r="E2701" i="4"/>
  <c r="E3923" i="4"/>
  <c r="E4940" i="4"/>
  <c r="E408" i="4"/>
  <c r="E1746" i="4"/>
  <c r="E3083" i="4"/>
  <c r="E4257" i="4"/>
  <c r="R5022" i="4"/>
  <c r="E1036" i="4"/>
  <c r="E2373" i="4"/>
  <c r="E3636" i="4"/>
  <c r="E4724" i="4"/>
  <c r="R4351" i="4"/>
  <c r="E929" i="4"/>
  <c r="E2267" i="4"/>
  <c r="E976" i="4"/>
  <c r="E4011" i="4"/>
  <c r="E5447" i="4"/>
  <c r="E6215" i="4"/>
  <c r="E6983" i="4"/>
  <c r="E871" i="4"/>
  <c r="E3941" i="4"/>
  <c r="E5424" i="4"/>
  <c r="E6192" i="4"/>
  <c r="E6960" i="4"/>
  <c r="E880" i="4"/>
  <c r="E3946" i="4"/>
  <c r="E5426" i="4"/>
  <c r="E6194" i="4"/>
  <c r="E6962" i="4"/>
  <c r="R7332" i="4"/>
  <c r="E3437" i="4"/>
  <c r="E5225" i="4"/>
  <c r="E6027" i="4"/>
  <c r="E6795" i="4"/>
  <c r="A159" i="4"/>
  <c r="E4460" i="4"/>
  <c r="E6373" i="4"/>
  <c r="A270" i="4"/>
  <c r="A1038" i="4"/>
  <c r="E539" i="4"/>
  <c r="E5343" i="4"/>
  <c r="E6889" i="4"/>
  <c r="A528" i="4"/>
  <c r="A1296" i="4"/>
  <c r="R6164" i="4"/>
  <c r="E5164" i="4"/>
  <c r="E6748" i="4"/>
  <c r="A457" i="4"/>
  <c r="A1225" i="4"/>
  <c r="A1993" i="4"/>
  <c r="A3901" i="11"/>
  <c r="U1510" i="4"/>
  <c r="U1153" i="4"/>
  <c r="U3218" i="4"/>
  <c r="U3578" i="4"/>
  <c r="U4134" i="4"/>
  <c r="U4496" i="4"/>
  <c r="U4706" i="4"/>
  <c r="U4757" i="4"/>
  <c r="U5430" i="4"/>
  <c r="A1254" i="11"/>
  <c r="A3630" i="11"/>
  <c r="A2965" i="11"/>
  <c r="U1413" i="4"/>
  <c r="A2300" i="11"/>
  <c r="A3148" i="11"/>
  <c r="U724" i="4"/>
  <c r="U810" i="4"/>
  <c r="A3038" i="11"/>
  <c r="U2164" i="4"/>
  <c r="A2672" i="11"/>
  <c r="U3841" i="4"/>
  <c r="U4653" i="4"/>
  <c r="U5815" i="4"/>
  <c r="U6523" i="4"/>
  <c r="R1919" i="4"/>
  <c r="R5106" i="4"/>
  <c r="U316" i="4"/>
  <c r="U2872" i="4"/>
  <c r="U3262" i="4"/>
  <c r="U3933" i="4"/>
  <c r="U5462" i="4"/>
  <c r="U5950" i="4"/>
  <c r="U6001" i="4"/>
  <c r="U6931" i="4"/>
  <c r="R1926" i="4"/>
  <c r="R2274" i="4"/>
  <c r="U306" i="4"/>
  <c r="U2034" i="4"/>
  <c r="U2851" i="4"/>
  <c r="U3325" i="4"/>
  <c r="U3709" i="4"/>
  <c r="U5497" i="4"/>
  <c r="U7191" i="4"/>
  <c r="U6218" i="4"/>
  <c r="U6717" i="4"/>
  <c r="R2739" i="4"/>
  <c r="R5522" i="4"/>
  <c r="U2421" i="4"/>
  <c r="U3188" i="4"/>
  <c r="U1088" i="4"/>
  <c r="U4025" i="4"/>
  <c r="U1168" i="4"/>
  <c r="U3754" i="4"/>
  <c r="U2663" i="4"/>
  <c r="A3746" i="11"/>
  <c r="U3490" i="4"/>
  <c r="U5413" i="4"/>
  <c r="U2995" i="4"/>
  <c r="U4437" i="4"/>
  <c r="U6599" i="4"/>
  <c r="U6371" i="4"/>
  <c r="R1525" i="4"/>
  <c r="R5466" i="4"/>
  <c r="E2238" i="4"/>
  <c r="R2228" i="4"/>
  <c r="R6717" i="4"/>
  <c r="R1557" i="4"/>
  <c r="R1587" i="4"/>
  <c r="E18" i="4"/>
  <c r="R2641" i="4"/>
  <c r="U2863" i="4"/>
  <c r="U4247" i="4"/>
  <c r="U4743" i="4"/>
  <c r="U4676" i="4"/>
  <c r="U6704" i="4"/>
  <c r="U7394" i="4"/>
  <c r="U6701" i="4"/>
  <c r="R2875" i="4"/>
  <c r="R4282" i="4"/>
  <c r="E1182" i="4"/>
  <c r="E4126" i="4"/>
  <c r="R2688" i="4"/>
  <c r="R6607" i="4"/>
  <c r="E2421" i="4"/>
  <c r="R3588" i="4"/>
  <c r="R887" i="4"/>
  <c r="R5552" i="4"/>
  <c r="E1898" i="4"/>
  <c r="R237" i="4"/>
  <c r="A2596" i="11"/>
  <c r="U2692" i="4"/>
  <c r="U4006" i="4"/>
  <c r="U4523" i="4"/>
  <c r="U5575" i="4"/>
  <c r="U6006" i="4"/>
  <c r="U5752" i="4"/>
  <c r="U5906" i="4"/>
  <c r="U6196" i="4"/>
  <c r="R438" i="4"/>
  <c r="R3083" i="4"/>
  <c r="R3746" i="4"/>
  <c r="R7138" i="4"/>
  <c r="E2294" i="4"/>
  <c r="E4518" i="4"/>
  <c r="R2751" i="4"/>
  <c r="R5391" i="4"/>
  <c r="E821" i="4"/>
  <c r="R853" i="4"/>
  <c r="R3865" i="4"/>
  <c r="R1826" i="4"/>
  <c r="R5468" i="4"/>
  <c r="E1376" i="4"/>
  <c r="R413" i="4"/>
  <c r="R4372" i="4"/>
  <c r="R7371" i="4"/>
  <c r="E2140" i="4"/>
  <c r="E4383" i="4"/>
  <c r="R823" i="4"/>
  <c r="R4220" i="4"/>
  <c r="R1932" i="4"/>
  <c r="R5540" i="4"/>
  <c r="R2478" i="4"/>
  <c r="R6455" i="4"/>
  <c r="R3616" i="4"/>
  <c r="R544" i="4"/>
  <c r="R1130" i="4"/>
  <c r="R2493" i="4"/>
  <c r="R3935" i="4"/>
  <c r="R3432" i="4"/>
  <c r="E736" i="4"/>
  <c r="E3570" i="4"/>
  <c r="E460" i="4"/>
  <c r="E3717" i="4"/>
  <c r="E393" i="4"/>
  <c r="E3951" i="4"/>
  <c r="E911" i="4"/>
  <c r="E4013" i="4"/>
  <c r="E579" i="4"/>
  <c r="E345" i="4"/>
  <c r="E5887" i="4"/>
  <c r="E204" i="4"/>
  <c r="E5608" i="4"/>
  <c r="E215" i="4"/>
  <c r="E5417" i="4"/>
  <c r="A126" i="4"/>
  <c r="E5048" i="4"/>
  <c r="E6979" i="4"/>
  <c r="E5973" i="4"/>
  <c r="A966" i="4"/>
  <c r="E6361" i="4"/>
  <c r="A1160" i="4"/>
  <c r="E5580" i="4"/>
  <c r="A1025" i="4"/>
  <c r="A2164" i="11"/>
  <c r="U2849" i="4"/>
  <c r="U3838" i="4"/>
  <c r="U4234" i="4"/>
  <c r="U4851" i="4"/>
  <c r="U5475" i="4"/>
  <c r="U6040" i="4"/>
  <c r="U4390" i="4"/>
  <c r="U6891" i="4"/>
  <c r="U6357" i="4"/>
  <c r="R282" i="4"/>
  <c r="R3099" i="4"/>
  <c r="R2841" i="4"/>
  <c r="R5946" i="4"/>
  <c r="E342" i="4"/>
  <c r="E2134" i="4"/>
  <c r="E3846" i="4"/>
  <c r="R445" i="4"/>
  <c r="R2761" i="4"/>
  <c r="R4824" i="4"/>
  <c r="R6671" i="4"/>
  <c r="E931" i="4"/>
  <c r="E2778" i="4"/>
  <c r="R1761" i="4"/>
  <c r="R3875" i="4"/>
  <c r="R5539" i="4"/>
  <c r="R2332" i="4"/>
  <c r="R4700" i="4"/>
  <c r="R7014" i="4"/>
  <c r="E1501" i="4"/>
  <c r="E3559" i="4"/>
  <c r="R1621" i="4"/>
  <c r="R4383" i="4"/>
  <c r="R6043" i="4"/>
  <c r="E228" i="4"/>
  <c r="E1649" i="4"/>
  <c r="E3221" i="4"/>
  <c r="E4465" i="4"/>
  <c r="R349" i="4"/>
  <c r="R1420" i="4"/>
  <c r="R4238" i="4"/>
  <c r="R6392" i="4"/>
  <c r="R2414" i="4"/>
  <c r="R4776" i="4"/>
  <c r="R7076" i="4"/>
  <c r="R2645" i="4"/>
  <c r="R5239" i="4"/>
  <c r="R7249" i="4"/>
  <c r="R3486" i="4"/>
  <c r="R5715" i="4"/>
  <c r="R1935" i="4"/>
  <c r="R6509" i="4"/>
  <c r="R4996" i="4"/>
  <c r="R2828" i="4"/>
  <c r="R583" i="4"/>
  <c r="R5789" i="4"/>
  <c r="R3469" i="4"/>
  <c r="E137" i="4"/>
  <c r="E973" i="4"/>
  <c r="E2867" i="4"/>
  <c r="E4682" i="4"/>
  <c r="E473" i="4"/>
  <c r="E2592" i="4"/>
  <c r="E4307" i="4"/>
  <c r="E283" i="4"/>
  <c r="E2189" i="4"/>
  <c r="E4159" i="4"/>
  <c r="E58" i="4"/>
  <c r="E2261" i="4"/>
  <c r="E4027" i="4"/>
  <c r="R3657" i="4"/>
  <c r="E1373" i="4"/>
  <c r="E680" i="4"/>
  <c r="E4713" i="4"/>
  <c r="E6151" i="4"/>
  <c r="E7239" i="4"/>
  <c r="E3747" i="4"/>
  <c r="E5680" i="4"/>
  <c r="E6896" i="4"/>
  <c r="E2069" i="4"/>
  <c r="E5353" i="4"/>
  <c r="E6450" i="4"/>
  <c r="R5695" i="4"/>
  <c r="E4219" i="4"/>
  <c r="E5963" i="4"/>
  <c r="E7051" i="4"/>
  <c r="E4103" i="4"/>
  <c r="E6885" i="4"/>
  <c r="A974" i="4"/>
  <c r="E2919" i="4"/>
  <c r="E6761" i="4"/>
  <c r="A784" i="4"/>
  <c r="R2326" i="4"/>
  <c r="E5724" i="4"/>
  <c r="A393" i="4"/>
  <c r="A1481" i="4"/>
  <c r="A2318" i="11"/>
  <c r="U1433" i="4"/>
  <c r="U2858" i="4"/>
  <c r="U3132" i="4"/>
  <c r="U4304" i="4"/>
  <c r="U4323" i="4"/>
  <c r="U5262" i="4"/>
  <c r="U5272" i="4"/>
  <c r="U4903" i="4"/>
  <c r="U5539" i="4"/>
  <c r="U7054" i="4"/>
  <c r="U6783" i="4"/>
  <c r="U6520" i="4"/>
  <c r="E2652" i="11"/>
  <c r="E3890" i="11"/>
  <c r="A3056" i="11"/>
  <c r="A3729" i="11"/>
  <c r="U1477" i="4"/>
  <c r="E1520" i="11"/>
  <c r="E3467" i="11"/>
  <c r="U874" i="4"/>
  <c r="U440" i="4"/>
  <c r="A3199" i="11"/>
  <c r="U2487" i="4"/>
  <c r="U383" i="4"/>
  <c r="U3969" i="4"/>
  <c r="U5493" i="4"/>
  <c r="U6071" i="4"/>
  <c r="U6284" i="4"/>
  <c r="R2579" i="4"/>
  <c r="R5170" i="4"/>
  <c r="U1907" i="4"/>
  <c r="U3016" i="4"/>
  <c r="U3539" i="4"/>
  <c r="U4657" i="4"/>
  <c r="U5526" i="4"/>
  <c r="U6526" i="4"/>
  <c r="U6065" i="4"/>
  <c r="U6052" i="4"/>
  <c r="R483" i="4"/>
  <c r="R2348" i="4"/>
  <c r="U126" i="4"/>
  <c r="U2180" i="4"/>
  <c r="U3768" i="4"/>
  <c r="U3903" i="4"/>
  <c r="U4010" i="4"/>
  <c r="U5058" i="4"/>
  <c r="U7255" i="4"/>
  <c r="U7242" i="4"/>
  <c r="U7293" i="4"/>
  <c r="R2803" i="4"/>
  <c r="R6098" i="4"/>
  <c r="U2613" i="4"/>
  <c r="U4140" i="4"/>
  <c r="U1618" i="4"/>
  <c r="U4137" i="4"/>
  <c r="U1640" i="4"/>
  <c r="U3866" i="4"/>
  <c r="U1473" i="4"/>
  <c r="U856" i="4"/>
  <c r="U3674" i="4"/>
  <c r="U5318" i="4"/>
  <c r="U3211" i="4"/>
  <c r="U5102" i="4"/>
  <c r="U4326" i="4"/>
  <c r="U6571" i="4"/>
  <c r="R2403" i="4"/>
  <c r="R5562" i="4"/>
  <c r="E2750" i="4"/>
  <c r="R2646" i="4"/>
  <c r="R7083" i="4"/>
  <c r="R2543" i="4"/>
  <c r="R1841" i="4"/>
  <c r="E687" i="4"/>
  <c r="R2753" i="4"/>
  <c r="U1653" i="4"/>
  <c r="U4720" i="4"/>
  <c r="U5166" i="4"/>
  <c r="U5411" i="4"/>
  <c r="U6904" i="4"/>
  <c r="U5372" i="4"/>
  <c r="R118" i="4"/>
  <c r="R2971" i="4"/>
  <c r="R4994" i="4"/>
  <c r="E1374" i="4"/>
  <c r="E4190" i="4"/>
  <c r="R3524" i="4"/>
  <c r="R6680" i="4"/>
  <c r="E2860" i="4"/>
  <c r="R3811" i="4"/>
  <c r="R1015" i="4"/>
  <c r="R6293" i="4"/>
  <c r="E2066" i="4"/>
  <c r="R747" i="4"/>
  <c r="A2831" i="11"/>
  <c r="U2027" i="4"/>
  <c r="U4047" i="4"/>
  <c r="U4691" i="4"/>
  <c r="U5176" i="4"/>
  <c r="U6134" i="4"/>
  <c r="U5888" i="4"/>
  <c r="U6586" i="4"/>
  <c r="U6332" i="4"/>
  <c r="R982" i="4"/>
  <c r="R3211" i="4"/>
  <c r="R3882" i="4"/>
  <c r="E166" i="4"/>
  <c r="E2382" i="4"/>
  <c r="E4854" i="4"/>
  <c r="R2865" i="4"/>
  <c r="R5492" i="4"/>
  <c r="E1306" i="4"/>
  <c r="R972" i="4"/>
  <c r="R4259" i="4"/>
  <c r="R2003" i="4"/>
  <c r="R5589" i="4"/>
  <c r="E1930" i="4"/>
  <c r="R586" i="4"/>
  <c r="R4763" i="4"/>
  <c r="E50" i="4"/>
  <c r="E2224" i="4"/>
  <c r="R168" i="4"/>
  <c r="R992" i="4"/>
  <c r="R4741" i="4"/>
  <c r="R2100" i="4"/>
  <c r="R5670" i="4"/>
  <c r="R3220" i="4"/>
  <c r="R6567" i="4"/>
  <c r="R4135" i="4"/>
  <c r="R1189" i="4"/>
  <c r="R1517" i="4"/>
  <c r="R3934" i="4"/>
  <c r="R4196" i="4"/>
  <c r="R4497" i="4"/>
  <c r="E848" i="4"/>
  <c r="E3666" i="4"/>
  <c r="E1017" i="4"/>
  <c r="E3813" i="4"/>
  <c r="E839" i="4"/>
  <c r="E4049" i="4"/>
  <c r="E1024" i="4"/>
  <c r="E4468" i="4"/>
  <c r="E691" i="4"/>
  <c r="E1536" i="4"/>
  <c r="E5951" i="4"/>
  <c r="E536" i="4"/>
  <c r="E5928" i="4"/>
  <c r="E545" i="4"/>
  <c r="E5674" i="4"/>
  <c r="R1410" i="4"/>
  <c r="E5131" i="4"/>
  <c r="E7299" i="4"/>
  <c r="E6101" i="4"/>
  <c r="A1222" i="4"/>
  <c r="E6489" i="4"/>
  <c r="A1224" i="4"/>
  <c r="E6220" i="4"/>
  <c r="A1089" i="4"/>
  <c r="U381" i="4"/>
  <c r="U3217" i="4"/>
  <c r="U4062" i="4"/>
  <c r="U4208" i="4"/>
  <c r="U5048" i="4"/>
  <c r="U5878" i="4"/>
  <c r="U6168" i="4"/>
  <c r="U5650" i="4"/>
  <c r="U7019" i="4"/>
  <c r="U6485" i="4"/>
  <c r="R437" i="4"/>
  <c r="R3363" i="4"/>
  <c r="R3317" i="4"/>
  <c r="R6082" i="4"/>
  <c r="E598" i="4"/>
  <c r="E2222" i="4"/>
  <c r="E3926" i="4"/>
  <c r="R564" i="4"/>
  <c r="R2991" i="4"/>
  <c r="R5117" i="4"/>
  <c r="R6872" i="4"/>
  <c r="E1224" i="4"/>
  <c r="E2979" i="4"/>
  <c r="R2135" i="4"/>
  <c r="R4076" i="4"/>
  <c r="R5831" i="4"/>
  <c r="R2624" i="4"/>
  <c r="R5088" i="4"/>
  <c r="R7233" i="4"/>
  <c r="E1835" i="4"/>
  <c r="E3751" i="4"/>
  <c r="R2126" i="4"/>
  <c r="R4580" i="4"/>
  <c r="R6294" i="4"/>
  <c r="E395" i="4"/>
  <c r="E1899" i="4"/>
  <c r="E3368" i="4"/>
  <c r="E4684" i="4"/>
  <c r="R689" i="4"/>
  <c r="R1931" i="4"/>
  <c r="R4499" i="4"/>
  <c r="R6727" i="4"/>
  <c r="R2714" i="4"/>
  <c r="R5167" i="4"/>
  <c r="R7300" i="4"/>
  <c r="R3092" i="4"/>
  <c r="R5497" i="4"/>
  <c r="R725" i="4"/>
  <c r="R3763" i="4"/>
  <c r="R6097" i="4"/>
  <c r="R2550" i="4"/>
  <c r="R7177" i="4"/>
  <c r="R5515" i="4"/>
  <c r="R3705" i="4"/>
  <c r="R1577" i="4"/>
  <c r="R6495" i="4"/>
  <c r="R4008" i="4"/>
  <c r="R1538" i="4"/>
  <c r="E1195" i="4"/>
  <c r="E3191" i="4"/>
  <c r="E4829" i="4"/>
  <c r="E808" i="4"/>
  <c r="E2813" i="4"/>
  <c r="E4559" i="4"/>
  <c r="E517" i="4"/>
  <c r="E2524" i="4"/>
  <c r="E4341" i="4"/>
  <c r="E480" i="4"/>
  <c r="E2487" i="4"/>
  <c r="E4312" i="4"/>
  <c r="R5046" i="4"/>
  <c r="E1707" i="4"/>
  <c r="E1275" i="4"/>
  <c r="E5052" i="4"/>
  <c r="E6279" i="4"/>
  <c r="R2983" i="4"/>
  <c r="E4138" i="4"/>
  <c r="E5872" i="4"/>
  <c r="E7024" i="4"/>
  <c r="E2949" i="4"/>
  <c r="E5490" i="4"/>
  <c r="E6642" i="4"/>
  <c r="E400" i="4"/>
  <c r="E4722" i="4"/>
  <c r="E6091" i="4"/>
  <c r="E7243" i="4"/>
  <c r="E4780" i="4"/>
  <c r="E7269" i="4"/>
  <c r="A1102" i="4"/>
  <c r="E4114" i="4"/>
  <c r="E7017" i="4"/>
  <c r="A976" i="4"/>
  <c r="E481" i="4"/>
  <c r="E6108" i="4"/>
  <c r="A521" i="4"/>
  <c r="A1673" i="4"/>
  <c r="A3858" i="11"/>
  <c r="U2074" i="4"/>
  <c r="U2586" i="4"/>
  <c r="U4108" i="4"/>
  <c r="U4688" i="4"/>
  <c r="U3237" i="4"/>
  <c r="E1569" i="11"/>
  <c r="A57" i="11"/>
  <c r="A2636" i="11"/>
  <c r="U351" i="4"/>
  <c r="U595" i="4"/>
  <c r="A306" i="11"/>
  <c r="A100" i="11"/>
  <c r="U1980" i="4"/>
  <c r="U844" i="4"/>
  <c r="A2248" i="11"/>
  <c r="E1537" i="11"/>
  <c r="U136" i="4"/>
  <c r="U2812" i="4"/>
  <c r="U5118" i="4"/>
  <c r="U6199" i="4"/>
  <c r="U7244" i="4"/>
  <c r="R2707" i="4"/>
  <c r="R6194" i="4"/>
  <c r="U1161" i="4"/>
  <c r="U3144" i="4"/>
  <c r="U3356" i="4"/>
  <c r="U4721" i="4"/>
  <c r="U5543" i="4"/>
  <c r="U7102" i="4"/>
  <c r="U6129" i="4"/>
  <c r="U6628" i="4"/>
  <c r="R556" i="4"/>
  <c r="R3518" i="4"/>
  <c r="U200" i="4"/>
  <c r="U2316" i="4"/>
  <c r="U3361" i="4"/>
  <c r="U3967" i="4"/>
  <c r="U4943" i="4"/>
  <c r="U5634" i="4"/>
  <c r="U7319" i="4"/>
  <c r="U5915" i="4"/>
  <c r="U7357" i="4"/>
  <c r="R306" i="4"/>
  <c r="A1950" i="11"/>
  <c r="U1626" i="4"/>
  <c r="U4046" i="4"/>
  <c r="U2033" i="4"/>
  <c r="U1696" i="4"/>
  <c r="U2293" i="4"/>
  <c r="U2804" i="4"/>
  <c r="U3720" i="4"/>
  <c r="U1022" i="4"/>
  <c r="U3582" i="4"/>
  <c r="U5239" i="4"/>
  <c r="U3326" i="4"/>
  <c r="U5151" i="4"/>
  <c r="U5540" i="4"/>
  <c r="U6004" i="4"/>
  <c r="R2915" i="4"/>
  <c r="R6074" i="4"/>
  <c r="E3454" i="4"/>
  <c r="R2813" i="4"/>
  <c r="E264" i="4"/>
  <c r="R2626" i="4"/>
  <c r="R1970" i="4"/>
  <c r="E1689" i="4"/>
  <c r="R3197" i="4"/>
  <c r="U2882" i="4"/>
  <c r="U3978" i="4"/>
  <c r="U5286" i="4"/>
  <c r="U6102" i="4"/>
  <c r="U7000" i="4"/>
  <c r="U6315" i="4"/>
  <c r="R422" i="4"/>
  <c r="R3075" i="4"/>
  <c r="R6018" i="4"/>
  <c r="E1438" i="4"/>
  <c r="E4702" i="4"/>
  <c r="R3607" i="4"/>
  <c r="R6900" i="4"/>
  <c r="R363" i="4"/>
  <c r="R3884" i="4"/>
  <c r="R1778" i="4"/>
  <c r="R6460" i="4"/>
  <c r="E2149" i="4"/>
  <c r="R1637" i="4"/>
  <c r="A3955" i="11"/>
  <c r="U3018" i="4"/>
  <c r="U3661" i="4"/>
  <c r="U3581" i="4"/>
  <c r="U4884" i="4"/>
  <c r="U6286" i="4"/>
  <c r="U6424" i="4"/>
  <c r="U6714" i="4"/>
  <c r="U6468" i="4"/>
  <c r="R1662" i="4"/>
  <c r="R3355" i="4"/>
  <c r="R4418" i="4"/>
  <c r="E246" i="4"/>
  <c r="E2470" i="4"/>
  <c r="E5286" i="4"/>
  <c r="R2970" i="4"/>
  <c r="R5885" i="4"/>
  <c r="E1407" i="4"/>
  <c r="R1104" i="4"/>
  <c r="R4743" i="4"/>
  <c r="R2164" i="4"/>
  <c r="R6105" i="4"/>
  <c r="E2044" i="4"/>
  <c r="R762" i="4"/>
  <c r="R5249" i="4"/>
  <c r="E133" i="4"/>
  <c r="E2557" i="4"/>
  <c r="R341" i="4"/>
  <c r="R1165" i="4"/>
  <c r="R5390" i="4"/>
  <c r="R2246" i="4"/>
  <c r="R6172" i="4"/>
  <c r="R3370" i="4"/>
  <c r="R6677" i="4"/>
  <c r="R4787" i="4"/>
  <c r="R1554" i="4"/>
  <c r="R2776" i="4"/>
  <c r="R4192" i="4"/>
  <c r="R4454" i="4"/>
  <c r="R5796" i="4"/>
  <c r="E961" i="4"/>
  <c r="E4057" i="4"/>
  <c r="E1129" i="4"/>
  <c r="E3912" i="4"/>
  <c r="E1395" i="4"/>
  <c r="E4147" i="4"/>
  <c r="E1467" i="4"/>
  <c r="E4552" i="4"/>
  <c r="E804" i="4"/>
  <c r="E2999" i="4"/>
  <c r="E6015" i="4"/>
  <c r="E1724" i="4"/>
  <c r="E5992" i="4"/>
  <c r="E842" i="4"/>
  <c r="E5994" i="4"/>
  <c r="R3613" i="4"/>
  <c r="E5443" i="4"/>
  <c r="E7363" i="4"/>
  <c r="E6229" i="4"/>
  <c r="A1542" i="4"/>
  <c r="E6617" i="4"/>
  <c r="A1480" i="4"/>
  <c r="E6348" i="4"/>
  <c r="A1153" i="4"/>
  <c r="U265" i="4"/>
  <c r="U2658" i="4"/>
  <c r="U3863" i="4"/>
  <c r="U4349" i="4"/>
  <c r="U5192" i="4"/>
  <c r="U6574" i="4"/>
  <c r="U6320" i="4"/>
  <c r="U5786" i="4"/>
  <c r="U7155" i="4"/>
  <c r="U6629" i="4"/>
  <c r="R593" i="4"/>
  <c r="R275" i="4"/>
  <c r="R3472" i="4"/>
  <c r="R6210" i="4"/>
  <c r="E686" i="4"/>
  <c r="E2390" i="4"/>
  <c r="E4182" i="4"/>
  <c r="R697" i="4"/>
  <c r="R3325" i="4"/>
  <c r="R5208" i="4"/>
  <c r="R6964" i="4"/>
  <c r="E1315" i="4"/>
  <c r="E3071" i="4"/>
  <c r="R2240" i="4"/>
  <c r="R4167" i="4"/>
  <c r="R5923" i="4"/>
  <c r="R2778" i="4"/>
  <c r="R5223" i="4"/>
  <c r="R7349" i="4"/>
  <c r="E1951" i="4"/>
  <c r="E3851" i="4"/>
  <c r="R2278" i="4"/>
  <c r="R4676" i="4"/>
  <c r="R6377" i="4"/>
  <c r="E479" i="4"/>
  <c r="E1984" i="4"/>
  <c r="E3441" i="4"/>
  <c r="R21" i="4"/>
  <c r="R859" i="4"/>
  <c r="R2098" i="4"/>
  <c r="R4629" i="4"/>
  <c r="R6839" i="4"/>
  <c r="R2861" i="4"/>
  <c r="R5295" i="4"/>
  <c r="R7409" i="4"/>
  <c r="R3240" i="4"/>
  <c r="R5628" i="4"/>
  <c r="R1065" i="4"/>
  <c r="R3891" i="4"/>
  <c r="R6207" i="4"/>
  <c r="R2847" i="4"/>
  <c r="R7376" i="4"/>
  <c r="R5777" i="4"/>
  <c r="R3964" i="4"/>
  <c r="R1917" i="4"/>
  <c r="R6718" i="4"/>
  <c r="R4269" i="4"/>
  <c r="R2399" i="4"/>
  <c r="E1308" i="4"/>
  <c r="E3289" i="4"/>
  <c r="E4903" i="4"/>
  <c r="E920" i="4"/>
  <c r="E2927" i="4"/>
  <c r="E4642" i="4"/>
  <c r="E631" i="4"/>
  <c r="E2636" i="4"/>
  <c r="E4425" i="4"/>
  <c r="E589" i="4"/>
  <c r="E2596" i="4"/>
  <c r="E4395" i="4"/>
  <c r="R5737" i="4"/>
  <c r="E1820" i="4"/>
  <c r="E1570" i="4"/>
  <c r="E5137" i="4"/>
  <c r="E6343" i="4"/>
  <c r="R4913" i="4"/>
  <c r="E4323" i="4"/>
  <c r="E5936" i="4"/>
  <c r="E7088" i="4"/>
  <c r="E3164" i="4"/>
  <c r="E5554" i="4"/>
  <c r="E6706" i="4"/>
  <c r="E699" i="4"/>
  <c r="E4850" i="4"/>
  <c r="E6155" i="4"/>
  <c r="E7307" i="4"/>
  <c r="E5009" i="4"/>
  <c r="E7364" i="4"/>
  <c r="A1166" i="4"/>
  <c r="E4471" i="4"/>
  <c r="E7145" i="4"/>
  <c r="A1040" i="4"/>
  <c r="E1075" i="4"/>
  <c r="E6236" i="4"/>
  <c r="A585" i="4"/>
  <c r="A1737" i="4"/>
  <c r="U330" i="4"/>
  <c r="U1345" i="4"/>
  <c r="U2859" i="4"/>
  <c r="U3297" i="4"/>
  <c r="E1590" i="11"/>
  <c r="A2755" i="11"/>
  <c r="U519" i="4"/>
  <c r="U360" i="4"/>
  <c r="U2268" i="4"/>
  <c r="A2301" i="11"/>
  <c r="E1384" i="11"/>
  <c r="U2226" i="4"/>
  <c r="U1053" i="4"/>
  <c r="U219" i="4"/>
  <c r="A3227" i="11"/>
  <c r="U1228" i="4"/>
  <c r="U3926" i="4"/>
  <c r="U4500" i="4"/>
  <c r="U7240" i="4"/>
  <c r="U6173" i="4"/>
  <c r="R432" i="4"/>
  <c r="A2478" i="11"/>
  <c r="U1678" i="4"/>
  <c r="U2247" i="4"/>
  <c r="U3996" i="4"/>
  <c r="U4970" i="4"/>
  <c r="U4050" i="4"/>
  <c r="U7230" i="4"/>
  <c r="U5826" i="4"/>
  <c r="U7268" i="4"/>
  <c r="R1800" i="4"/>
  <c r="R4682" i="4"/>
  <c r="U600" i="4"/>
  <c r="U2918" i="4"/>
  <c r="U4001" i="4"/>
  <c r="U3995" i="4"/>
  <c r="U5086" i="4"/>
  <c r="U4484" i="4"/>
  <c r="U7016" i="4"/>
  <c r="U6555" i="4"/>
  <c r="R1038" i="4"/>
  <c r="R1811" i="4"/>
  <c r="A2477" i="11"/>
  <c r="U3009" i="4"/>
  <c r="U4055" i="4"/>
  <c r="U3037" i="4"/>
  <c r="A2826" i="11"/>
  <c r="U396" i="4"/>
  <c r="A3697" i="11"/>
  <c r="U3252" i="4"/>
  <c r="U2079" i="4"/>
  <c r="U4399" i="4"/>
  <c r="U5439" i="4"/>
  <c r="U3870" i="4"/>
  <c r="U5304" i="4"/>
  <c r="U7056" i="4"/>
  <c r="U5837" i="4"/>
  <c r="R3227" i="4"/>
  <c r="R7402" i="4"/>
  <c r="E3774" i="4"/>
  <c r="R3645" i="4"/>
  <c r="E1434" i="4"/>
  <c r="R3045" i="4"/>
  <c r="R4137" i="4"/>
  <c r="E2107" i="4"/>
  <c r="R4324" i="4"/>
  <c r="U3337" i="4"/>
  <c r="U4353" i="4"/>
  <c r="U5248" i="4"/>
  <c r="U6510" i="4"/>
  <c r="U6025" i="4"/>
  <c r="U4710" i="4"/>
  <c r="R830" i="4"/>
  <c r="R1362" i="4"/>
  <c r="R6218" i="4"/>
  <c r="E1950" i="4"/>
  <c r="E5278" i="4"/>
  <c r="R3755" i="4"/>
  <c r="E593" i="4"/>
  <c r="R746" i="4"/>
  <c r="R4396" i="4"/>
  <c r="R2932" i="4"/>
  <c r="R6628" i="4"/>
  <c r="E3068" i="4"/>
  <c r="R1893" i="4"/>
  <c r="U1135" i="4"/>
  <c r="U3728" i="4"/>
  <c r="U4423" i="4"/>
  <c r="U5253" i="4"/>
  <c r="U5161" i="4"/>
  <c r="U6958" i="4"/>
  <c r="U7248" i="4"/>
  <c r="U7002" i="4"/>
  <c r="U5797" i="4"/>
  <c r="R1942" i="4"/>
  <c r="R609" i="4"/>
  <c r="R5242" i="4"/>
  <c r="E422" i="4"/>
  <c r="E3238" i="4"/>
  <c r="R40" i="4"/>
  <c r="R3534" i="4"/>
  <c r="R6470" i="4"/>
  <c r="E1599" i="4"/>
  <c r="R2230" i="4"/>
  <c r="R4935" i="4"/>
  <c r="R2903" i="4"/>
  <c r="R6774" i="4"/>
  <c r="E2264" i="4"/>
  <c r="R2264" i="4"/>
  <c r="R5444" i="4"/>
  <c r="E552" i="4"/>
  <c r="E3059" i="4"/>
  <c r="R679" i="4"/>
  <c r="R2077" i="4"/>
  <c r="R5653" i="4"/>
  <c r="R2993" i="4"/>
  <c r="R6840" i="4"/>
  <c r="R3660" i="4"/>
  <c r="R1290" i="4"/>
  <c r="R5047" i="4"/>
  <c r="R3109" i="4"/>
  <c r="R4443" i="4"/>
  <c r="R4713" i="4"/>
  <c r="R6688" i="4"/>
  <c r="R6279" i="4"/>
  <c r="E1517" i="4"/>
  <c r="E4588" i="4"/>
  <c r="E1351" i="4"/>
  <c r="E4712" i="4"/>
  <c r="E1620" i="4"/>
  <c r="E4581" i="4"/>
  <c r="E2136" i="4"/>
  <c r="E4715" i="4"/>
  <c r="E1807" i="4"/>
  <c r="E3401" i="4"/>
  <c r="E6335" i="4"/>
  <c r="E3333" i="4"/>
  <c r="E6120" i="4"/>
  <c r="E3336" i="4"/>
  <c r="E6122" i="4"/>
  <c r="E956" i="4"/>
  <c r="E5827" i="4"/>
  <c r="A87" i="4"/>
  <c r="E7352" i="4"/>
  <c r="R2225" i="4"/>
  <c r="E7257" i="4"/>
  <c r="A1864" i="4"/>
  <c r="E6604" i="4"/>
  <c r="A1729" i="4"/>
  <c r="U1301" i="4"/>
  <c r="U2780" i="4"/>
  <c r="U3541" i="4"/>
  <c r="U4693" i="4"/>
  <c r="U5457" i="4"/>
  <c r="U6838" i="4"/>
  <c r="U6864" i="4"/>
  <c r="U6330" i="4"/>
  <c r="U5812" i="4"/>
  <c r="U7181" i="4"/>
  <c r="R1205" i="4"/>
  <c r="R651" i="4"/>
  <c r="R4162" i="4"/>
  <c r="R6554" i="4"/>
  <c r="E854" i="4"/>
  <c r="E2734" i="4"/>
  <c r="E4438" i="4"/>
  <c r="R1210" i="4"/>
  <c r="R3544" i="4"/>
  <c r="R5501" i="4"/>
  <c r="R7165" i="4"/>
  <c r="E1608" i="4"/>
  <c r="R232" i="4"/>
  <c r="E3341" i="11"/>
  <c r="A3586" i="11"/>
  <c r="U1143" i="4"/>
  <c r="U614" i="4"/>
  <c r="U460" i="4"/>
  <c r="A3045" i="11"/>
  <c r="A2835" i="11"/>
  <c r="U2306" i="4"/>
  <c r="U1383" i="4"/>
  <c r="U1442" i="4"/>
  <c r="A3465" i="11"/>
  <c r="U1925" i="4"/>
  <c r="U3289" i="4"/>
  <c r="U5136" i="4"/>
  <c r="U6361" i="4"/>
  <c r="U6301" i="4"/>
  <c r="R1435" i="4"/>
  <c r="A1956" i="11"/>
  <c r="U1797" i="4"/>
  <c r="U3035" i="4"/>
  <c r="U4060" i="4"/>
  <c r="U4531" i="4"/>
  <c r="U4380" i="4"/>
  <c r="U6351" i="4"/>
  <c r="U6402" i="4"/>
  <c r="U7332" i="4"/>
  <c r="R2411" i="4"/>
  <c r="R4746" i="4"/>
  <c r="U605" i="4"/>
  <c r="U3223" i="4"/>
  <c r="U4065" i="4"/>
  <c r="U4680" i="4"/>
  <c r="U5150" i="4"/>
  <c r="U5637" i="4"/>
  <c r="U5689" i="4"/>
  <c r="U6619" i="4"/>
  <c r="R1614" i="4"/>
  <c r="R1895" i="4"/>
  <c r="U47" i="4"/>
  <c r="U3242" i="4"/>
  <c r="E621" i="11"/>
  <c r="U3191" i="4"/>
  <c r="A2971" i="11"/>
  <c r="U3231" i="4"/>
  <c r="U160" i="4"/>
  <c r="U3426" i="4"/>
  <c r="U2087" i="4"/>
  <c r="U4503" i="4"/>
  <c r="A2836" i="11"/>
  <c r="U3725" i="4"/>
  <c r="U5408" i="4"/>
  <c r="U6177" i="4"/>
  <c r="U5933" i="4"/>
  <c r="R755" i="4"/>
  <c r="E254" i="4"/>
  <c r="E3838" i="4"/>
  <c r="R4449" i="4"/>
  <c r="E1507" i="4"/>
  <c r="R3847" i="4"/>
  <c r="R4430" i="4"/>
  <c r="E2191" i="4"/>
  <c r="U559" i="4"/>
  <c r="U3537" i="4"/>
  <c r="U4442" i="4"/>
  <c r="U5368" i="4"/>
  <c r="U6814" i="4"/>
  <c r="U6849" i="4"/>
  <c r="U5630" i="4"/>
  <c r="R1342" i="4"/>
  <c r="R1497" i="4"/>
  <c r="R6282" i="4"/>
  <c r="E2590" i="4"/>
  <c r="R100" i="4"/>
  <c r="R4413" i="4"/>
  <c r="E666" i="4"/>
  <c r="R842" i="4"/>
  <c r="R4981" i="4"/>
  <c r="R3041" i="4"/>
  <c r="R7129" i="4"/>
  <c r="E3147" i="4"/>
  <c r="R2018" i="4"/>
  <c r="U1620" i="4"/>
  <c r="U4032" i="4"/>
  <c r="U4376" i="4"/>
  <c r="U5405" i="4"/>
  <c r="U5313" i="4"/>
  <c r="U5743" i="4"/>
  <c r="U7384" i="4"/>
  <c r="U5628" i="4"/>
  <c r="U5925" i="4"/>
  <c r="R2078" i="4"/>
  <c r="R1508" i="4"/>
  <c r="R5378" i="4"/>
  <c r="E758" i="4"/>
  <c r="E3318" i="4"/>
  <c r="R171" i="4"/>
  <c r="R4029" i="4"/>
  <c r="R6561" i="4"/>
  <c r="E1992" i="4"/>
  <c r="R2344" i="4"/>
  <c r="R5036" i="4"/>
  <c r="R3639" i="4"/>
  <c r="R6888" i="4"/>
  <c r="E2713" i="4"/>
  <c r="R2404" i="4"/>
  <c r="R5542" i="4"/>
  <c r="E970" i="4"/>
  <c r="E3139" i="4"/>
  <c r="R260" i="4"/>
  <c r="R2226" i="4"/>
  <c r="R5781" i="4"/>
  <c r="R3720" i="4"/>
  <c r="R6950" i="4"/>
  <c r="R4181" i="4"/>
  <c r="R1457" i="4"/>
  <c r="R5177" i="4"/>
  <c r="R4472" i="4"/>
  <c r="R4703" i="4"/>
  <c r="R5753" i="4"/>
  <c r="R6913" i="4"/>
  <c r="R6501" i="4"/>
  <c r="E2073" i="4"/>
  <c r="E4672" i="4"/>
  <c r="E1797" i="4"/>
  <c r="E4785" i="4"/>
  <c r="E1730" i="4"/>
  <c r="R2745" i="4"/>
  <c r="E2249" i="4"/>
  <c r="E5008" i="4"/>
  <c r="E1916" i="4"/>
  <c r="E3597" i="4"/>
  <c r="E6655" i="4"/>
  <c r="E3528" i="4"/>
  <c r="E6376" i="4"/>
  <c r="E3530" i="4"/>
  <c r="E6186" i="4"/>
  <c r="E2445" i="4"/>
  <c r="E5891" i="4"/>
  <c r="R5988" i="4"/>
  <c r="A34" i="4"/>
  <c r="R6089" i="4"/>
  <c r="A264" i="4"/>
  <c r="A1928" i="4"/>
  <c r="E7116" i="4"/>
  <c r="A1793" i="4"/>
  <c r="U1182" i="4"/>
  <c r="U3665" i="4"/>
  <c r="U4203" i="4"/>
  <c r="U5117" i="4"/>
  <c r="U5585" i="4"/>
  <c r="U6990" i="4"/>
  <c r="U6992" i="4"/>
  <c r="U6458" i="4"/>
  <c r="U5940" i="4"/>
  <c r="U7309" i="4"/>
  <c r="R1379" i="4"/>
  <c r="R818" i="4"/>
  <c r="R4314" i="4"/>
  <c r="R6722" i="4"/>
  <c r="E1110" i="4"/>
  <c r="E2822" i="4"/>
  <c r="E4694" i="4"/>
  <c r="R1329" i="4"/>
  <c r="R3654" i="4"/>
  <c r="R5702" i="4"/>
  <c r="E53" i="4"/>
  <c r="E1809" i="4"/>
  <c r="R615" i="4"/>
  <c r="R2804" i="4"/>
  <c r="R4661" i="4"/>
  <c r="R665" i="4"/>
  <c r="R3517" i="4"/>
  <c r="R5870" i="4"/>
  <c r="E498" i="4"/>
  <c r="E2505" i="4"/>
  <c r="R93" i="4"/>
  <c r="R3017" i="4"/>
  <c r="R5165" i="4"/>
  <c r="R6796" i="4"/>
  <c r="E897" i="4"/>
  <c r="E2401" i="4"/>
  <c r="E3807" i="4"/>
  <c r="R869" i="4"/>
  <c r="R503" i="4"/>
  <c r="R2840" i="4"/>
  <c r="R5278" i="4"/>
  <c r="R320" i="4"/>
  <c r="R3605" i="4"/>
  <c r="R5947" i="4"/>
  <c r="R1161" i="4"/>
  <c r="R3936" i="4"/>
  <c r="R6246" i="4"/>
  <c r="R1991" i="4"/>
  <c r="R4544" i="4"/>
  <c r="R6766" i="4"/>
  <c r="R4244" i="4"/>
  <c r="R2221" i="4"/>
  <c r="R6929" i="4"/>
  <c r="R5267" i="4"/>
  <c r="R3424" i="4"/>
  <c r="E232" i="4"/>
  <c r="R5569" i="4"/>
  <c r="R6020" i="4"/>
  <c r="E1865" i="4"/>
  <c r="E3776" i="4"/>
  <c r="R3599" i="4"/>
  <c r="E1476" i="4"/>
  <c r="E3094" i="11"/>
  <c r="A15" i="11"/>
  <c r="U409" i="4"/>
  <c r="A30" i="11"/>
  <c r="U1917" i="4"/>
  <c r="E3185" i="11"/>
  <c r="A2003" i="11"/>
  <c r="U2114" i="4"/>
  <c r="U2402" i="4"/>
  <c r="U1517" i="4"/>
  <c r="A2131" i="11"/>
  <c r="U2160" i="4"/>
  <c r="U3487" i="4"/>
  <c r="U5209" i="4"/>
  <c r="U6425" i="4"/>
  <c r="R238" i="4"/>
  <c r="R2174" i="4"/>
  <c r="A2847" i="11"/>
  <c r="U2275" i="4"/>
  <c r="U3099" i="4"/>
  <c r="U4078" i="4"/>
  <c r="U4293" i="4"/>
  <c r="U4636" i="4"/>
  <c r="U6927" i="4"/>
  <c r="U6466" i="4"/>
  <c r="U6453" i="4"/>
  <c r="R2987" i="4"/>
  <c r="R4810" i="4"/>
  <c r="U1398" i="4"/>
  <c r="U1375" i="4"/>
  <c r="U2996" i="4"/>
  <c r="U4345" i="4"/>
  <c r="U5214" i="4"/>
  <c r="U6214" i="4"/>
  <c r="U5753" i="4"/>
  <c r="U5740" i="4"/>
  <c r="R127" i="4"/>
  <c r="R1978" i="4"/>
  <c r="U675" i="4"/>
  <c r="U2081" i="4"/>
  <c r="A3400" i="11"/>
  <c r="U2921" i="4"/>
  <c r="A3092" i="11"/>
  <c r="U2929" i="4"/>
  <c r="U704" i="4"/>
  <c r="U3406" i="4"/>
  <c r="U2192" i="4"/>
  <c r="U4615" i="4"/>
  <c r="U239" i="4"/>
  <c r="U4174" i="4"/>
  <c r="U5042" i="4"/>
  <c r="U6793" i="4"/>
  <c r="U6037" i="4"/>
  <c r="R2220" i="4"/>
  <c r="E318" i="4"/>
  <c r="E4478" i="4"/>
  <c r="R4669" i="4"/>
  <c r="E1580" i="4"/>
  <c r="R4798" i="4"/>
  <c r="R4528" i="4"/>
  <c r="E3111" i="4"/>
  <c r="U152" i="4"/>
  <c r="U4177" i="4"/>
  <c r="U4371" i="4"/>
  <c r="U5472" i="4"/>
  <c r="U7326" i="4"/>
  <c r="U6945" i="4"/>
  <c r="U5748" i="4"/>
  <c r="R291" i="4"/>
  <c r="R1905" i="4"/>
  <c r="R6858" i="4"/>
  <c r="E2654" i="4"/>
  <c r="R290" i="4"/>
  <c r="R4925" i="4"/>
  <c r="E739" i="4"/>
  <c r="R1415" i="4"/>
  <c r="R5127" i="4"/>
  <c r="R3154" i="4"/>
  <c r="E311" i="4"/>
  <c r="E3220" i="4"/>
  <c r="R2586" i="4"/>
  <c r="U1200" i="4"/>
  <c r="U3345" i="4"/>
  <c r="U4361" i="4"/>
  <c r="U5565" i="4"/>
  <c r="U4775" i="4"/>
  <c r="U5871" i="4"/>
  <c r="U5612" i="4"/>
  <c r="U6323" i="4"/>
  <c r="U6061" i="4"/>
  <c r="R575" i="4"/>
  <c r="R1675" i="4"/>
  <c r="R5530" i="4"/>
  <c r="E1190" i="4"/>
  <c r="E3406" i="4"/>
  <c r="R685" i="4"/>
  <c r="R4129" i="4"/>
  <c r="R6662" i="4"/>
  <c r="E2476" i="4"/>
  <c r="R2449" i="4"/>
  <c r="R5429" i="4"/>
  <c r="R3772" i="4"/>
  <c r="R6993" i="4"/>
  <c r="E3248" i="4"/>
  <c r="R2557" i="4"/>
  <c r="R5933" i="4"/>
  <c r="E1053" i="4"/>
  <c r="E3212" i="4"/>
  <c r="R1108" i="4"/>
  <c r="R2378" i="4"/>
  <c r="R6267" i="4"/>
  <c r="R3851" i="4"/>
  <c r="R7062" i="4"/>
  <c r="R4830" i="4"/>
  <c r="R1627" i="4"/>
  <c r="R5696" i="4"/>
  <c r="R4731" i="4"/>
  <c r="R4964" i="4"/>
  <c r="R6912" i="4"/>
  <c r="R7135" i="4"/>
  <c r="R7373" i="4"/>
  <c r="E2186" i="4"/>
  <c r="E4747" i="4"/>
  <c r="E2354" i="4"/>
  <c r="E4858" i="4"/>
  <c r="E2177" i="4"/>
  <c r="R3540" i="4"/>
  <c r="E2361" i="4"/>
  <c r="R903" i="4"/>
  <c r="E2029" i="4"/>
  <c r="E4361" i="4"/>
  <c r="E6719" i="4"/>
  <c r="E3722" i="4"/>
  <c r="E6696" i="4"/>
  <c r="E3727" i="4"/>
  <c r="E6442" i="4"/>
  <c r="E2740" i="4"/>
  <c r="E5955" i="4"/>
  <c r="E2825" i="4"/>
  <c r="A120" i="4"/>
  <c r="E2250" i="4"/>
  <c r="A328" i="4"/>
  <c r="R1753" i="4"/>
  <c r="A188" i="4"/>
  <c r="A1857" i="4"/>
  <c r="U1814" i="4"/>
  <c r="U3961" i="4"/>
  <c r="U4400" i="4"/>
  <c r="U4859" i="4"/>
  <c r="U4350" i="4"/>
  <c r="U5468" i="4"/>
  <c r="U5777" i="4"/>
  <c r="U7154" i="4"/>
  <c r="U6620" i="4"/>
  <c r="R598" i="4"/>
  <c r="R1681" i="4"/>
  <c r="R1340" i="4"/>
  <c r="R4450" i="4"/>
  <c r="R6978" i="4"/>
  <c r="E1198" i="4"/>
  <c r="E2902" i="4"/>
  <c r="E4782" i="4"/>
  <c r="R1593" i="4"/>
  <c r="R3947" i="4"/>
  <c r="R5793" i="4"/>
  <c r="E145" i="4"/>
  <c r="E1900" i="4"/>
  <c r="R733" i="4"/>
  <c r="R2909" i="4"/>
  <c r="R4752" i="4"/>
  <c r="R837" i="4"/>
  <c r="R3662" i="4"/>
  <c r="R6003" i="4"/>
  <c r="E613" i="4"/>
  <c r="E2619" i="4"/>
  <c r="R269" i="4"/>
  <c r="R3172" i="4"/>
  <c r="R5261" i="4"/>
  <c r="R6879" i="4"/>
  <c r="E980" i="4"/>
  <c r="E2484" i="4"/>
  <c r="E3880" i="4"/>
  <c r="R1040" i="4"/>
  <c r="R676" i="4"/>
  <c r="R2990" i="4"/>
  <c r="R5408" i="4"/>
  <c r="R656" i="4"/>
  <c r="R3734" i="4"/>
  <c r="R6072" i="4"/>
  <c r="R1369" i="4"/>
  <c r="R4069" i="4"/>
  <c r="R6358" i="4"/>
  <c r="R2149" i="4"/>
  <c r="R4672" i="4"/>
  <c r="R6876" i="4"/>
  <c r="R4502" i="4"/>
  <c r="R2518" i="4"/>
  <c r="R7153" i="4"/>
  <c r="R5525" i="4"/>
  <c r="R3707" i="4"/>
  <c r="R10" i="4"/>
  <c r="R5828" i="4"/>
  <c r="R6620" i="4"/>
  <c r="E1977" i="4"/>
  <c r="E3874" i="4"/>
  <c r="R4296" i="4"/>
  <c r="E1588" i="4"/>
  <c r="A2120" i="11"/>
  <c r="A668" i="11"/>
  <c r="U1616" i="4"/>
  <c r="A579" i="11"/>
  <c r="U2910" i="4"/>
  <c r="A938" i="11"/>
  <c r="A3847" i="11"/>
  <c r="U2224" i="4"/>
  <c r="U2413" i="4"/>
  <c r="U734" i="4"/>
  <c r="U534" i="4"/>
  <c r="U2838" i="4"/>
  <c r="U4639" i="4"/>
  <c r="U5218" i="4"/>
  <c r="U6489" i="4"/>
  <c r="R1070" i="4"/>
  <c r="R2247" i="4"/>
  <c r="U140" i="4"/>
  <c r="U1914" i="4"/>
  <c r="U3163" i="4"/>
  <c r="U3639" i="4"/>
  <c r="U4357" i="4"/>
  <c r="U4670" i="4"/>
  <c r="U5348" i="4"/>
  <c r="U6530" i="4"/>
  <c r="U7029" i="4"/>
  <c r="R3051" i="4"/>
  <c r="R5834" i="4"/>
  <c r="U1852" i="4"/>
  <c r="U2296" i="4"/>
  <c r="U3803" i="4"/>
  <c r="U4409" i="4"/>
  <c r="U5231" i="4"/>
  <c r="U6790" i="4"/>
  <c r="U5817" i="4"/>
  <c r="U6316" i="4"/>
  <c r="R200" i="4"/>
  <c r="R3161" i="4"/>
  <c r="U1549" i="4"/>
  <c r="U2460" i="4"/>
  <c r="U438" i="4"/>
  <c r="U3049" i="4"/>
  <c r="U454" i="4"/>
  <c r="U3186" i="4"/>
  <c r="U774" i="4"/>
  <c r="U3463" i="4"/>
  <c r="U2790" i="4"/>
  <c r="U4577" i="4"/>
  <c r="U1078" i="4"/>
  <c r="U4327" i="4"/>
  <c r="U4950" i="4"/>
  <c r="U6889" i="4"/>
  <c r="U7373" i="4"/>
  <c r="R2558" i="4"/>
  <c r="E382" i="4"/>
  <c r="E5310" i="4"/>
  <c r="R4742" i="4"/>
  <c r="E2385" i="4"/>
  <c r="R4871" i="4"/>
  <c r="R4919" i="4"/>
  <c r="E3915" i="4"/>
  <c r="U1127" i="4"/>
  <c r="U3435" i="4"/>
  <c r="U4491" i="4"/>
  <c r="U5592" i="4"/>
  <c r="U6447" i="4"/>
  <c r="U7249" i="4"/>
  <c r="U6660" i="4"/>
  <c r="R401" i="4"/>
  <c r="R2156" i="4"/>
  <c r="R7306" i="4"/>
  <c r="E2718" i="4"/>
  <c r="R864" i="4"/>
  <c r="R5144" i="4"/>
  <c r="E959" i="4"/>
  <c r="R2167" i="4"/>
  <c r="R5200" i="4"/>
  <c r="R3797" i="4"/>
  <c r="E561" i="4"/>
  <c r="E3293" i="4"/>
  <c r="R3255" i="4"/>
  <c r="U1718" i="4"/>
  <c r="U3386" i="4"/>
  <c r="U4513" i="4"/>
  <c r="U4366" i="4"/>
  <c r="U5522" i="4"/>
  <c r="U6015" i="4"/>
  <c r="U6161" i="4"/>
  <c r="U6451" i="4"/>
  <c r="U6213" i="4"/>
  <c r="R1352" i="4"/>
  <c r="R1863" i="4"/>
  <c r="R6058" i="4"/>
  <c r="E1270" i="4"/>
  <c r="E3494" i="4"/>
  <c r="R1317" i="4"/>
  <c r="R4221" i="4"/>
  <c r="R7055" i="4"/>
  <c r="E2577" i="4"/>
  <c r="R2564" i="4"/>
  <c r="R5913" i="4"/>
  <c r="R3907" i="4"/>
  <c r="E39" i="4"/>
  <c r="E3348" i="4"/>
  <c r="R2711" i="4"/>
  <c r="R6367" i="4"/>
  <c r="E1137" i="4"/>
  <c r="E3505" i="4"/>
  <c r="R1280" i="4"/>
  <c r="R2525" i="4"/>
  <c r="R6823" i="4"/>
  <c r="R3979" i="4"/>
  <c r="E105" i="4"/>
  <c r="R4960" i="4"/>
  <c r="R1799" i="4"/>
  <c r="R6307" i="4"/>
  <c r="R4991" i="4"/>
  <c r="R6001" i="4"/>
  <c r="R7134" i="4"/>
  <c r="R7347" i="4"/>
  <c r="R3093" i="4"/>
  <c r="E2298" i="4"/>
  <c r="R763" i="4"/>
  <c r="E2466" i="4"/>
  <c r="E4931" i="4"/>
  <c r="E2733" i="4"/>
  <c r="R4243" i="4"/>
  <c r="E2804" i="4"/>
  <c r="R1965" i="4"/>
  <c r="E2141" i="4"/>
  <c r="E5042" i="4"/>
  <c r="E6783" i="4"/>
  <c r="E4469" i="4"/>
  <c r="E6760" i="4"/>
  <c r="E3921" i="4"/>
  <c r="E6762" i="4"/>
  <c r="E3011" i="4"/>
  <c r="E6211" i="4"/>
  <c r="E3273" i="4"/>
  <c r="A194" i="4"/>
  <c r="E4429" i="4"/>
  <c r="A392" i="4"/>
  <c r="E1594" i="4"/>
  <c r="A257" i="4"/>
  <c r="A1921" i="4"/>
  <c r="U2122" i="4"/>
  <c r="U2312" i="4"/>
  <c r="U4195" i="4"/>
  <c r="U5038" i="4"/>
  <c r="U4821" i="4"/>
  <c r="U6311" i="4"/>
  <c r="U5905" i="4"/>
  <c r="U7282" i="4"/>
  <c r="U6748" i="4"/>
  <c r="R726" i="4"/>
  <c r="R2139" i="4"/>
  <c r="R1529" i="4"/>
  <c r="R4578" i="4"/>
  <c r="R7066" i="4"/>
  <c r="E1366" i="4"/>
  <c r="E3158" i="4"/>
  <c r="E4870" i="4"/>
  <c r="R1975" i="4"/>
  <c r="R4038" i="4"/>
  <c r="R5894" i="4"/>
  <c r="E346" i="4"/>
  <c r="E2001" i="4"/>
  <c r="R997" i="4"/>
  <c r="R3023" i="4"/>
  <c r="R4953" i="4"/>
  <c r="R1000" i="4"/>
  <c r="R3918" i="4"/>
  <c r="R6116" i="4"/>
  <c r="E833" i="4"/>
  <c r="E2724" i="4"/>
  <c r="R604" i="4"/>
  <c r="R3322" i="4"/>
  <c r="R5457" i="4"/>
  <c r="R6963" i="4"/>
  <c r="E1147" i="4"/>
  <c r="E2569" i="4"/>
  <c r="E4026" i="4"/>
  <c r="R114" i="4"/>
  <c r="R1012" i="4"/>
  <c r="R3136" i="4"/>
  <c r="R5669" i="4"/>
  <c r="R993" i="4"/>
  <c r="R3997" i="4"/>
  <c r="R6184" i="4"/>
  <c r="R1707" i="4"/>
  <c r="R4197" i="4"/>
  <c r="R6581" i="4"/>
  <c r="R2297" i="4"/>
  <c r="R4933" i="4"/>
  <c r="R6988" i="4"/>
  <c r="R5023" i="4"/>
  <c r="R2816" i="4"/>
  <c r="R576" i="4"/>
  <c r="R5788" i="4"/>
  <c r="R4228" i="4"/>
  <c r="R690" i="4"/>
  <c r="R6308" i="4"/>
  <c r="R7212" i="4"/>
  <c r="E2199" i="4"/>
  <c r="E3972" i="4"/>
  <c r="R5681" i="4"/>
  <c r="E1698" i="4"/>
  <c r="E3729" i="4"/>
  <c r="R3132" i="4"/>
  <c r="E1521" i="4"/>
  <c r="E3379" i="4"/>
  <c r="R3633" i="4"/>
  <c r="E1371" i="4"/>
  <c r="E3442" i="4"/>
  <c r="E4944" i="4"/>
  <c r="E705" i="4"/>
  <c r="E2601" i="4"/>
  <c r="E3620" i="4"/>
  <c r="E5639" i="4"/>
  <c r="E6855" i="4"/>
  <c r="E1761" i="4"/>
  <c r="E5274" i="4"/>
  <c r="E6384" i="4"/>
  <c r="E267" i="4"/>
  <c r="E4493" i="4"/>
  <c r="E6066" i="4"/>
  <c r="E7154" i="4"/>
  <c r="E3040" i="4"/>
  <c r="E5451" i="4"/>
  <c r="E6667" i="4"/>
  <c r="R6385" i="4"/>
  <c r="E6117" i="4"/>
  <c r="A462" i="4"/>
  <c r="R2758" i="4"/>
  <c r="E5737" i="4"/>
  <c r="A400" i="4"/>
  <c r="A1488" i="4"/>
  <c r="E4762" i="4"/>
  <c r="E7132" i="4"/>
  <c r="A1097" i="4"/>
  <c r="R2882" i="4"/>
  <c r="U910" i="4"/>
  <c r="U2500" i="4"/>
  <c r="U4113" i="4"/>
  <c r="U3759" i="4"/>
  <c r="U4410" i="4"/>
  <c r="U5037" i="4"/>
  <c r="U5511" i="4"/>
  <c r="U5257" i="4"/>
  <c r="U4833" i="4"/>
  <c r="U6366" i="4"/>
  <c r="U6111" i="4"/>
  <c r="U5840" i="4"/>
  <c r="U5164" i="4"/>
  <c r="U7209" i="4"/>
  <c r="A1756" i="11"/>
  <c r="U2249" i="4"/>
  <c r="A2174" i="11"/>
  <c r="A1071" i="11"/>
  <c r="U2990" i="4"/>
  <c r="U5798" i="4"/>
  <c r="R2771" i="4"/>
  <c r="U2253" i="4"/>
  <c r="U4416" i="4"/>
  <c r="U5664" i="4"/>
  <c r="R326" i="4"/>
  <c r="U392" i="4"/>
  <c r="U3684" i="4"/>
  <c r="U5488" i="4"/>
  <c r="U6892" i="4"/>
  <c r="R4434" i="4"/>
  <c r="U3951" i="4"/>
  <c r="U1397" i="4"/>
  <c r="U3205" i="4"/>
  <c r="U4666" i="4"/>
  <c r="U4190" i="4"/>
  <c r="U6916" i="4"/>
  <c r="E1790" i="4"/>
  <c r="R6644" i="4"/>
  <c r="R5600" i="4"/>
  <c r="U2597" i="4"/>
  <c r="U5087" i="4"/>
  <c r="U6170" i="4"/>
  <c r="R2659" i="4"/>
  <c r="E2910" i="4"/>
  <c r="R5803" i="4"/>
  <c r="R3957" i="4"/>
  <c r="E728" i="4"/>
  <c r="R4079" i="4"/>
  <c r="U4673" i="4"/>
  <c r="U4904" i="4"/>
  <c r="U6866" i="4"/>
  <c r="R1672" i="4"/>
  <c r="R6802" i="4"/>
  <c r="R1449" i="4"/>
  <c r="E328" i="4"/>
  <c r="R4844" i="4"/>
  <c r="E707" i="4"/>
  <c r="R4251" i="4"/>
  <c r="E3871" i="4"/>
  <c r="R3961" i="4"/>
  <c r="R6728" i="4"/>
  <c r="R3173" i="4"/>
  <c r="R466" i="4"/>
  <c r="R607" i="4"/>
  <c r="E3373" i="4"/>
  <c r="E4297" i="4"/>
  <c r="E23" i="4"/>
  <c r="E469" i="4"/>
  <c r="E6847" i="4"/>
  <c r="E7144" i="4"/>
  <c r="R5467" i="4"/>
  <c r="E4055" i="4"/>
  <c r="E5721" i="4"/>
  <c r="A321" i="4"/>
  <c r="U2445" i="4"/>
  <c r="U4517" i="4"/>
  <c r="U6575" i="4"/>
  <c r="U6195" i="4"/>
  <c r="R2275" i="4"/>
  <c r="R5402" i="4"/>
  <c r="E2646" i="4"/>
  <c r="R2207" i="4"/>
  <c r="R6580" i="4"/>
  <c r="R1116" i="4"/>
  <c r="R5045" i="4"/>
  <c r="R4053" i="4"/>
  <c r="E947" i="4"/>
  <c r="R778" i="4"/>
  <c r="R5553" i="4"/>
  <c r="E1231" i="4"/>
  <c r="E4099" i="4"/>
  <c r="R1183" i="4"/>
  <c r="R5799" i="4"/>
  <c r="R4125" i="4"/>
  <c r="R1877" i="4"/>
  <c r="R6693" i="4"/>
  <c r="R5061" i="4"/>
  <c r="R5284" i="4"/>
  <c r="R1218" i="4"/>
  <c r="R4488" i="4"/>
  <c r="R6529" i="4"/>
  <c r="E2311" i="4"/>
  <c r="R6331" i="4"/>
  <c r="E3436" i="4"/>
  <c r="R6572" i="4"/>
  <c r="E3183" i="4"/>
  <c r="R6359" i="4"/>
  <c r="E3149" i="4"/>
  <c r="R1119" i="4"/>
  <c r="E2377" i="4"/>
  <c r="E4381" i="4"/>
  <c r="E6663" i="4"/>
  <c r="E3162" i="4"/>
  <c r="E6256" i="4"/>
  <c r="E1474" i="4"/>
  <c r="E5874" i="4"/>
  <c r="A70" i="4"/>
  <c r="E5308" i="4"/>
  <c r="E6923" i="4"/>
  <c r="E5733" i="4"/>
  <c r="A782" i="4"/>
  <c r="E5481" i="4"/>
  <c r="A656" i="4"/>
  <c r="E3685" i="4"/>
  <c r="A197" i="4"/>
  <c r="A2057" i="4"/>
  <c r="U2076" i="4"/>
  <c r="U3172" i="4"/>
  <c r="U4519" i="4"/>
  <c r="U4445" i="4"/>
  <c r="U5191" i="4"/>
  <c r="U5385" i="4"/>
  <c r="U5275" i="4"/>
  <c r="U7190" i="4"/>
  <c r="U7199" i="4"/>
  <c r="U7192" i="4"/>
  <c r="U7073" i="4"/>
  <c r="U6946" i="4"/>
  <c r="U6691" i="4"/>
  <c r="U6420" i="4"/>
  <c r="U6157" i="4"/>
  <c r="R382" i="4"/>
  <c r="R2022" i="4"/>
  <c r="R1763" i="4"/>
  <c r="R3451" i="4"/>
  <c r="R1988" i="4"/>
  <c r="R3834" i="4"/>
  <c r="R5474" i="4"/>
  <c r="R6770" i="4"/>
  <c r="E390" i="4"/>
  <c r="E1414" i="4"/>
  <c r="E2438" i="4"/>
  <c r="E3462" i="4"/>
  <c r="E4486" i="4"/>
  <c r="R123" i="4"/>
  <c r="R1651" i="4"/>
  <c r="R3044" i="4"/>
  <c r="R4285" i="4"/>
  <c r="R5455" i="4"/>
  <c r="R6625" i="4"/>
  <c r="E392" i="4"/>
  <c r="E1562" i="4"/>
  <c r="E2732" i="4"/>
  <c r="R1056" i="4"/>
  <c r="R2522" i="4"/>
  <c r="R3829" i="4"/>
  <c r="R4999" i="4"/>
  <c r="R235" i="4"/>
  <c r="R2248" i="4"/>
  <c r="R3980" i="4"/>
  <c r="R5541" i="4"/>
  <c r="R6951" i="4"/>
  <c r="E884" i="4"/>
  <c r="E2223" i="4"/>
  <c r="E3504" i="4"/>
  <c r="U2017" i="4"/>
  <c r="A2451" i="11"/>
  <c r="U1283" i="4"/>
  <c r="U1121" i="4"/>
  <c r="U3713" i="4"/>
  <c r="U6122" i="4"/>
  <c r="R4466" i="4"/>
  <c r="U2730" i="4"/>
  <c r="U5261" i="4"/>
  <c r="U7328" i="4"/>
  <c r="R3115" i="4"/>
  <c r="U1720" i="4"/>
  <c r="U4031" i="4"/>
  <c r="U6918" i="4"/>
  <c r="U6141" i="4"/>
  <c r="U837" i="4"/>
  <c r="U539" i="4"/>
  <c r="U2509" i="4"/>
  <c r="U4367" i="4"/>
  <c r="U4771" i="4"/>
  <c r="U5742" i="4"/>
  <c r="R1702" i="4"/>
  <c r="E3518" i="4"/>
  <c r="R220" i="4"/>
  <c r="R7004" i="4"/>
  <c r="U3622" i="4"/>
  <c r="U5514" i="4"/>
  <c r="U7339" i="4"/>
  <c r="R3770" i="4"/>
  <c r="E4062" i="4"/>
  <c r="E1471" i="4"/>
  <c r="R378" i="4"/>
  <c r="E2567" i="4"/>
  <c r="U1642" i="4"/>
  <c r="U4387" i="4"/>
  <c r="U6151" i="4"/>
  <c r="U7275" i="4"/>
  <c r="R3491" i="4"/>
  <c r="E1446" i="4"/>
  <c r="R2197" i="4"/>
  <c r="E2668" i="4"/>
  <c r="R298" i="4"/>
  <c r="E2160" i="4"/>
  <c r="R6535" i="4"/>
  <c r="E4090" i="4"/>
  <c r="R6935" i="4"/>
  <c r="R1687" i="4"/>
  <c r="R4915" i="4"/>
  <c r="R7343" i="4"/>
  <c r="R3135" i="4"/>
  <c r="R4902" i="4"/>
  <c r="E106" i="4"/>
  <c r="E2026" i="4"/>
  <c r="R3478" i="4"/>
  <c r="R6459" i="4"/>
  <c r="E4640" i="4"/>
  <c r="E4835" i="4"/>
  <c r="E6741" i="4"/>
  <c r="A712" i="4"/>
  <c r="A961" i="4"/>
  <c r="U3458" i="4"/>
  <c r="U4955" i="4"/>
  <c r="U6456" i="4"/>
  <c r="U7036" i="4"/>
  <c r="R2955" i="4"/>
  <c r="R7154" i="4"/>
  <c r="E3670" i="4"/>
  <c r="R3430" i="4"/>
  <c r="E639" i="4"/>
  <c r="R1629" i="4"/>
  <c r="R5438" i="4"/>
  <c r="R4565" i="4"/>
  <c r="E1386" i="4"/>
  <c r="R1464" i="4"/>
  <c r="R5944" i="4"/>
  <c r="E1565" i="4"/>
  <c r="E4392" i="4"/>
  <c r="R1241" i="4"/>
  <c r="R6280" i="4"/>
  <c r="R4646" i="4"/>
  <c r="R2496" i="4"/>
  <c r="R7136" i="4"/>
  <c r="R5582" i="4"/>
  <c r="R6286" i="4"/>
  <c r="R2529" i="4"/>
  <c r="R5526" i="4"/>
  <c r="R7389" i="4"/>
  <c r="E2757" i="4"/>
  <c r="E361" i="4"/>
  <c r="E4021" i="4"/>
  <c r="E852" i="4"/>
  <c r="E3768" i="4"/>
  <c r="E924" i="4"/>
  <c r="E3735" i="4"/>
  <c r="R6971" i="4"/>
  <c r="R3732" i="4"/>
  <c r="E5377" i="4"/>
  <c r="E7047" i="4"/>
  <c r="E4658" i="4"/>
  <c r="E6640" i="4"/>
  <c r="E3749" i="4"/>
  <c r="E6258" i="4"/>
  <c r="E1291" i="4"/>
  <c r="E5707" i="4"/>
  <c r="A95" i="4"/>
  <c r="E6501" i="4"/>
  <c r="A1294" i="4"/>
  <c r="E6249" i="4"/>
  <c r="A1232" i="4"/>
  <c r="E5328" i="4"/>
  <c r="A713" i="4"/>
  <c r="E1748" i="4"/>
  <c r="U2133" i="4"/>
  <c r="U3882" i="4"/>
  <c r="U4019" i="4"/>
  <c r="U4846" i="4"/>
  <c r="U4694" i="4"/>
  <c r="U4606" i="4"/>
  <c r="U5678" i="4"/>
  <c r="U5695" i="4"/>
  <c r="U5696" i="4"/>
  <c r="U5841" i="4"/>
  <c r="U5722" i="4"/>
  <c r="U7354" i="4"/>
  <c r="U7091" i="4"/>
  <c r="U6836" i="4"/>
  <c r="U6565" i="4"/>
  <c r="R798" i="4"/>
  <c r="R364" i="4"/>
  <c r="R2211" i="4"/>
  <c r="R369" i="4"/>
  <c r="R2457" i="4"/>
  <c r="R4250" i="4"/>
  <c r="R5882" i="4"/>
  <c r="R7026" i="4"/>
  <c r="E646" i="4"/>
  <c r="E1670" i="4"/>
  <c r="E2694" i="4"/>
  <c r="E3718" i="4"/>
  <c r="E4742" i="4"/>
  <c r="R506" i="4"/>
  <c r="R2034" i="4"/>
  <c r="R3377" i="4"/>
  <c r="R4577" i="4"/>
  <c r="R5748" i="4"/>
  <c r="R6918" i="4"/>
  <c r="E684" i="4"/>
  <c r="E1855" i="4"/>
  <c r="E3025" i="4"/>
  <c r="R1439" i="4"/>
  <c r="R2856" i="4"/>
  <c r="R4121" i="4"/>
  <c r="R5292" i="4"/>
  <c r="R743" i="4"/>
  <c r="R2694" i="4"/>
  <c r="R4371" i="4"/>
  <c r="R5929" i="4"/>
  <c r="R7286" i="4"/>
  <c r="E1219" i="4"/>
  <c r="E2556" i="4"/>
  <c r="E3796" i="4"/>
  <c r="R1208" i="4"/>
  <c r="R3101" i="4"/>
  <c r="R4628" i="4"/>
  <c r="R5798" i="4"/>
  <c r="R6838" i="4"/>
  <c r="E436" i="4"/>
  <c r="E1440" i="4"/>
  <c r="E2443" i="4"/>
  <c r="E3404" i="4"/>
  <c r="E4282" i="4"/>
  <c r="R25" i="4"/>
  <c r="R772" i="4"/>
  <c r="R439" i="4"/>
  <c r="R2767" i="4"/>
  <c r="R4435" i="4"/>
  <c r="R5993" i="4"/>
  <c r="R7341" i="4"/>
  <c r="R2492" i="4"/>
  <c r="R4191" i="4"/>
  <c r="R5752" i="4"/>
  <c r="R7133" i="4"/>
  <c r="R2127" i="4"/>
  <c r="R3872" i="4"/>
  <c r="R5433" i="4"/>
  <c r="R6860" i="4"/>
  <c r="R1901" i="4"/>
  <c r="R3696" i="4"/>
  <c r="R5257" i="4"/>
  <c r="R6709" i="4"/>
  <c r="R2105" i="4"/>
  <c r="R5414" i="4"/>
  <c r="R1730" i="4"/>
  <c r="R5124" i="4"/>
  <c r="R916" i="4"/>
  <c r="R4617" i="4"/>
  <c r="E36" i="4"/>
  <c r="R4097" i="4"/>
  <c r="R7052" i="4"/>
  <c r="R3025" i="4"/>
  <c r="R6195" i="4"/>
  <c r="R3590" i="4"/>
  <c r="E807" i="4"/>
  <c r="E2144" i="4"/>
  <c r="E3435" i="4"/>
  <c r="E4557" i="4"/>
  <c r="R5339" i="4"/>
  <c r="E1088" i="4"/>
  <c r="E2425" i="4"/>
  <c r="E3681" i="4"/>
  <c r="E4757" i="4"/>
  <c r="R6870" i="4"/>
  <c r="E1354" i="4"/>
  <c r="E2691" i="4"/>
  <c r="E3914" i="4"/>
  <c r="R2450" i="4"/>
  <c r="E647" i="4"/>
  <c r="E1985" i="4"/>
  <c r="E3296" i="4"/>
  <c r="E4436" i="4"/>
  <c r="R225" i="4"/>
  <c r="E427" i="4"/>
  <c r="E1765" i="4"/>
  <c r="R4655" i="4"/>
  <c r="E3133" i="4"/>
  <c r="E5095" i="4"/>
  <c r="E5927" i="4"/>
  <c r="E6695" i="4"/>
  <c r="R5836" i="4"/>
  <c r="E3260" i="4"/>
  <c r="E5148" i="4"/>
  <c r="E5968" i="4"/>
  <c r="E6736" i="4"/>
  <c r="E41" i="4"/>
  <c r="E3457" i="4"/>
  <c r="E5234" i="4"/>
  <c r="E6034" i="4"/>
  <c r="E6802" i="4"/>
  <c r="R2818" i="4"/>
  <c r="E2928" i="4"/>
  <c r="E5016" i="4"/>
  <c r="E5867" i="4"/>
  <c r="E6635" i="4"/>
  <c r="E7403" i="4"/>
  <c r="E3908" i="4"/>
  <c r="E6181" i="4"/>
  <c r="A166" i="4"/>
  <c r="A942" i="4"/>
  <c r="E212" i="4"/>
  <c r="E5265" i="4"/>
  <c r="E6825" i="4"/>
  <c r="A496" i="4"/>
  <c r="A1264" i="4"/>
  <c r="E125" i="4"/>
  <c r="E5248" i="4"/>
  <c r="E6812" i="4"/>
  <c r="A489" i="4"/>
  <c r="A1257" i="4"/>
  <c r="A2025" i="4"/>
  <c r="U94" i="4"/>
  <c r="U2213" i="4"/>
  <c r="U4008" i="4"/>
  <c r="U3471" i="4"/>
  <c r="U4187" i="4"/>
  <c r="U5165" i="4"/>
  <c r="U5144" i="4"/>
  <c r="U4548" i="4"/>
  <c r="U7262" i="4"/>
  <c r="U6072" i="4"/>
  <c r="U6785" i="4"/>
  <c r="U5436" i="4"/>
  <c r="U6324" i="4"/>
  <c r="U7053" i="4"/>
  <c r="R181" i="4"/>
  <c r="R3043" i="4"/>
  <c r="R2704" i="4"/>
  <c r="R5434" i="4"/>
  <c r="R7354" i="4"/>
  <c r="E1590" i="4"/>
  <c r="E3222" i="4"/>
  <c r="E4878" i="4"/>
  <c r="R1604" i="4"/>
  <c r="R3773" i="4"/>
  <c r="R5638" i="4"/>
  <c r="E108" i="4"/>
  <c r="E1973" i="4"/>
  <c r="R877" i="4"/>
  <c r="R3159" i="4"/>
  <c r="R5081" i="4"/>
  <c r="R1444" i="4"/>
  <c r="R4272" i="4"/>
  <c r="R6691" i="4"/>
  <c r="E1418" i="4"/>
  <c r="E3495" i="4"/>
  <c r="R1923" i="4"/>
  <c r="R4591" i="4"/>
  <c r="U201" i="4"/>
  <c r="U2472" i="4"/>
  <c r="U2596" i="4"/>
  <c r="U4631" i="4"/>
  <c r="U4291" i="4"/>
  <c r="U5254" i="4"/>
  <c r="U5129" i="4"/>
  <c r="U5204" i="4"/>
  <c r="U6319" i="4"/>
  <c r="U7032" i="4"/>
  <c r="U5842" i="4"/>
  <c r="U6563" i="4"/>
  <c r="U7260" i="4"/>
  <c r="R606" i="4"/>
  <c r="R1269" i="4"/>
  <c r="R327" i="4"/>
  <c r="R3536" i="4"/>
  <c r="R6170" i="4"/>
  <c r="E406" i="4"/>
  <c r="E2062" i="4"/>
  <c r="E3694" i="4"/>
  <c r="U335" i="4"/>
  <c r="U2693" i="4"/>
  <c r="U3221" i="4"/>
  <c r="U3599" i="4"/>
  <c r="U4346" i="4"/>
  <c r="U5317" i="4"/>
  <c r="U5256" i="4"/>
  <c r="U4865" i="4"/>
  <c r="U7350" i="4"/>
  <c r="U6200" i="4"/>
  <c r="U6913" i="4"/>
  <c r="U5707" i="4"/>
  <c r="U6428" i="4"/>
  <c r="U7141" i="4"/>
  <c r="R319" i="4"/>
  <c r="R3147" i="4"/>
  <c r="R2585" i="4"/>
  <c r="R5314" i="4"/>
  <c r="R7290" i="4"/>
  <c r="E1518" i="4"/>
  <c r="E3174" i="4"/>
  <c r="E4806" i="4"/>
  <c r="R1496" i="4"/>
  <c r="R3691" i="4"/>
  <c r="R5565" i="4"/>
  <c r="E26" i="4"/>
  <c r="E1919" i="4"/>
  <c r="R961" i="4"/>
  <c r="R3264" i="4"/>
  <c r="R5173" i="4"/>
  <c r="R1875" i="4"/>
  <c r="R4601" i="4"/>
  <c r="R6941" i="4"/>
  <c r="E1679" i="4"/>
  <c r="E3723" i="4"/>
  <c r="R2319" i="4"/>
  <c r="R4811" i="4"/>
  <c r="R6597" i="4"/>
  <c r="E792" i="4"/>
  <c r="U1654" i="4"/>
  <c r="U4073" i="4"/>
  <c r="U4433" i="4"/>
  <c r="U5366" i="4"/>
  <c r="U4420" i="4"/>
  <c r="U6895" i="4"/>
  <c r="U7297" i="4"/>
  <c r="U5820" i="4"/>
  <c r="R670" i="4"/>
  <c r="R2979" i="4"/>
  <c r="R4522" i="4"/>
  <c r="E374" i="4"/>
  <c r="E2998" i="4"/>
  <c r="R207" i="4"/>
  <c r="R3284" i="4"/>
  <c r="R5821" i="4"/>
  <c r="E904" i="4"/>
  <c r="R329" i="4"/>
  <c r="R3400" i="4"/>
  <c r="R5941" i="4"/>
  <c r="R3881" i="4"/>
  <c r="R7056" i="4"/>
  <c r="E2515" i="4"/>
  <c r="R1336" i="4"/>
  <c r="R4847" i="4"/>
  <c r="R6889" i="4"/>
  <c r="E1293" i="4"/>
  <c r="E2923" i="4"/>
  <c r="E4346" i="4"/>
  <c r="R391" i="4"/>
  <c r="R1783" i="4"/>
  <c r="R4531" i="4"/>
  <c r="R6880" i="4"/>
  <c r="R3028" i="4"/>
  <c r="R5588" i="4"/>
  <c r="R970" i="4"/>
  <c r="U1513" i="4"/>
  <c r="U4020" i="4"/>
  <c r="U4898" i="4"/>
  <c r="U4173" i="4"/>
  <c r="U5782" i="4"/>
  <c r="U6208" i="4"/>
  <c r="U6562" i="4"/>
  <c r="U6940" i="4"/>
  <c r="R1846" i="4"/>
  <c r="R1111" i="4"/>
  <c r="R5698" i="4"/>
  <c r="E1134" i="4"/>
  <c r="E3734" i="4"/>
  <c r="R841" i="4"/>
  <c r="R3809" i="4"/>
  <c r="R6305" i="4"/>
  <c r="E1388" i="4"/>
  <c r="R1009" i="4"/>
  <c r="R3939" i="4"/>
  <c r="R345" i="4"/>
  <c r="R4261" i="4"/>
  <c r="R7369" i="4"/>
  <c r="E2808" i="4"/>
  <c r="R2168" i="4"/>
  <c r="R5297" i="4"/>
  <c r="R7235" i="4"/>
  <c r="E1628" i="4"/>
  <c r="E3231" i="4"/>
  <c r="E4629" i="4"/>
  <c r="R1051" i="4"/>
  <c r="R2600" i="4"/>
  <c r="R5230" i="4"/>
  <c r="A2768" i="11"/>
  <c r="U2694" i="4"/>
  <c r="U3695" i="4"/>
  <c r="U4325" i="4"/>
  <c r="U4841" i="4"/>
  <c r="U6878" i="4"/>
  <c r="U7296" i="4"/>
  <c r="U5763" i="4"/>
  <c r="U6125" i="4"/>
  <c r="R867" i="4"/>
  <c r="R2110" i="4"/>
  <c r="R6362" i="4"/>
  <c r="E1574" i="4"/>
  <c r="E4206" i="4"/>
  <c r="R1412" i="4"/>
  <c r="R4257" i="4"/>
  <c r="R6744" i="4"/>
  <c r="E1845" i="4"/>
  <c r="R1546" i="4"/>
  <c r="R4377" i="4"/>
  <c r="R1109" i="4"/>
  <c r="R4857" i="4"/>
  <c r="E467" i="4"/>
  <c r="E3303" i="4"/>
  <c r="R2516" i="4"/>
  <c r="R5494" i="4"/>
  <c r="R7413" i="4"/>
  <c r="E1785" i="4"/>
  <c r="E3349" i="4"/>
  <c r="R130" i="4"/>
  <c r="R1072" i="4"/>
  <c r="R2413" i="4"/>
  <c r="R5049" i="4"/>
  <c r="U1056" i="4"/>
  <c r="U4077" i="4"/>
  <c r="U5471" i="4"/>
  <c r="U6255" i="4"/>
  <c r="U7226" i="4"/>
  <c r="R894" i="4"/>
  <c r="R2402" i="4"/>
  <c r="E742" i="4"/>
  <c r="E4838" i="4"/>
  <c r="R3873" i="4"/>
  <c r="E456" i="4"/>
  <c r="R1450" i="4"/>
  <c r="R5767" i="4"/>
  <c r="R5710" i="4"/>
  <c r="E2912" i="4"/>
  <c r="R4104" i="4"/>
  <c r="E71" i="4"/>
  <c r="E2799" i="4"/>
  <c r="R893" i="4"/>
  <c r="R1657" i="4"/>
  <c r="R5945" i="4"/>
  <c r="R2620" i="4"/>
  <c r="R5606" i="4"/>
  <c r="R1432" i="4"/>
  <c r="R4279" i="4"/>
  <c r="R6664" i="4"/>
  <c r="R2760" i="4"/>
  <c r="R5353" i="4"/>
  <c r="R116" i="4"/>
  <c r="R6145" i="4"/>
  <c r="R4573" i="4"/>
  <c r="R3162" i="4"/>
  <c r="R669" i="4"/>
  <c r="R6328" i="4"/>
  <c r="R4205" i="4"/>
  <c r="R2894" i="4"/>
  <c r="E1504" i="4"/>
  <c r="E3593" i="4"/>
  <c r="R2609" i="4"/>
  <c r="E1490" i="4"/>
  <c r="E3557" i="4"/>
  <c r="R2436" i="4"/>
  <c r="E1437" i="4"/>
  <c r="E3512" i="4"/>
  <c r="R5543" i="4"/>
  <c r="E1943" i="4"/>
  <c r="E3954" i="4"/>
  <c r="R3366" i="4"/>
  <c r="E1569" i="4"/>
  <c r="E1015" i="4"/>
  <c r="E5074" i="4"/>
  <c r="E6367" i="4"/>
  <c r="E93" i="4"/>
  <c r="E4771" i="4"/>
  <c r="E1592" i="11"/>
  <c r="E2561" i="11"/>
  <c r="A2939" i="11"/>
  <c r="U3000" i="4"/>
  <c r="U1960" i="4"/>
  <c r="U3350" i="4"/>
  <c r="U7274" i="4"/>
  <c r="R5042" i="4"/>
  <c r="U4080" i="4"/>
  <c r="U4766" i="4"/>
  <c r="U7153" i="4"/>
  <c r="R714" i="4"/>
  <c r="U2458" i="4"/>
  <c r="U4473" i="4"/>
  <c r="U6039" i="4"/>
  <c r="R14" i="4"/>
  <c r="U1142" i="4"/>
  <c r="U1820" i="4"/>
  <c r="U1693" i="4"/>
  <c r="U4463" i="4"/>
  <c r="U5335" i="4"/>
  <c r="U5846" i="4"/>
  <c r="R1910" i="4"/>
  <c r="E5374" i="4"/>
  <c r="R507" i="4"/>
  <c r="E2024" i="4"/>
  <c r="U3790" i="4"/>
  <c r="U4292" i="4"/>
  <c r="U7380" i="4"/>
  <c r="R3874" i="4"/>
  <c r="E5214" i="4"/>
  <c r="E2129" i="4"/>
  <c r="R761" i="4"/>
  <c r="E3659" i="4"/>
  <c r="U2742" i="4"/>
  <c r="U4645" i="4"/>
  <c r="U6695" i="4"/>
  <c r="U6068" i="4"/>
  <c r="R2041" i="4"/>
  <c r="E1782" i="4"/>
  <c r="R3085" i="4"/>
  <c r="E2769" i="4"/>
  <c r="R981" i="4"/>
  <c r="E3449" i="4"/>
  <c r="R6619" i="4"/>
  <c r="R512" i="4"/>
  <c r="R7048" i="4"/>
  <c r="R1853" i="4"/>
  <c r="R6416" i="4"/>
  <c r="R491" i="4"/>
  <c r="R6056" i="4"/>
  <c r="R5597" i="4"/>
  <c r="E265" i="4"/>
  <c r="E3332" i="4"/>
  <c r="R5349" i="4"/>
  <c r="E3137" i="4"/>
  <c r="E5183" i="4"/>
  <c r="E4952" i="4"/>
  <c r="A454" i="4"/>
  <c r="A1032" i="4"/>
  <c r="A1409" i="4"/>
  <c r="U3843" i="4"/>
  <c r="U4438" i="4"/>
  <c r="U6049" i="4"/>
  <c r="U4855" i="4"/>
  <c r="R452" i="4"/>
  <c r="R7234" i="4"/>
  <c r="E3758" i="4"/>
  <c r="R4239" i="4"/>
  <c r="E730" i="4"/>
  <c r="R2470" i="4"/>
  <c r="R155" i="4"/>
  <c r="R5479" i="4"/>
  <c r="E2170" i="4"/>
  <c r="R2570" i="4"/>
  <c r="R6545" i="4"/>
  <c r="E2151" i="4"/>
  <c r="R360" i="4"/>
  <c r="R2394" i="4"/>
  <c r="R7061" i="4"/>
  <c r="R5558" i="4"/>
  <c r="R3538" i="4"/>
  <c r="R1481" i="4"/>
  <c r="R6431" i="4"/>
  <c r="R1201" i="4"/>
  <c r="R4485" i="4"/>
  <c r="R7164" i="4"/>
  <c r="R3940" i="4"/>
  <c r="E3483" i="4"/>
  <c r="E1143" i="4"/>
  <c r="E4120" i="4"/>
  <c r="E1186" i="4"/>
  <c r="E3866" i="4"/>
  <c r="E1148" i="4"/>
  <c r="E3831" i="4"/>
  <c r="E370" i="4"/>
  <c r="R5573" i="4"/>
  <c r="E5511" i="4"/>
  <c r="E7111" i="4"/>
  <c r="E5023" i="4"/>
  <c r="E6704" i="4"/>
  <c r="E4140" i="4"/>
  <c r="E6322" i="4"/>
  <c r="E2185" i="4"/>
  <c r="E5771" i="4"/>
  <c r="A223" i="4"/>
  <c r="E6629" i="4"/>
  <c r="A1486" i="4"/>
  <c r="E6377" i="4"/>
  <c r="A1360" i="4"/>
  <c r="E5468" i="4"/>
  <c r="A905" i="4"/>
  <c r="E3595" i="11"/>
  <c r="U2390" i="4"/>
  <c r="U3427" i="4"/>
  <c r="U4305" i="4"/>
  <c r="U5189" i="4"/>
  <c r="U4956" i="4"/>
  <c r="U5066" i="4"/>
  <c r="U5814" i="4"/>
  <c r="U5823" i="4"/>
  <c r="U5968" i="4"/>
  <c r="U5985" i="4"/>
  <c r="U5850" i="4"/>
  <c r="U5180" i="4"/>
  <c r="U7219" i="4"/>
  <c r="U6964" i="4"/>
  <c r="U6693" i="4"/>
  <c r="R926" i="4"/>
  <c r="R511" i="4"/>
  <c r="R2339" i="4"/>
  <c r="R536" i="4"/>
  <c r="R2604" i="4"/>
  <c r="R4378" i="4"/>
  <c r="R6010" i="4"/>
  <c r="R7106" i="4"/>
  <c r="E726" i="4"/>
  <c r="E1750" i="4"/>
  <c r="E2774" i="4"/>
  <c r="E3798" i="4"/>
  <c r="E4822" i="4"/>
  <c r="R636" i="4"/>
  <c r="R2154" i="4"/>
  <c r="R3493" i="4"/>
  <c r="R4678" i="4"/>
  <c r="R5848" i="4"/>
  <c r="R7019" i="4"/>
  <c r="E785" i="4"/>
  <c r="E1955" i="4"/>
  <c r="R41" i="4"/>
  <c r="R1569" i="4"/>
  <c r="R2972" i="4"/>
  <c r="R4222" i="4"/>
  <c r="R5392" i="4"/>
  <c r="R919" i="4"/>
  <c r="R2848" i="4"/>
  <c r="R4503" i="4"/>
  <c r="R6063" i="4"/>
  <c r="R7400" i="4"/>
  <c r="E1335" i="4"/>
  <c r="E2672" i="4"/>
  <c r="E3897" i="4"/>
  <c r="R1368" i="4"/>
  <c r="R3239" i="4"/>
  <c r="R4726" i="4"/>
  <c r="R5896" i="4"/>
  <c r="R6921" i="4"/>
  <c r="E521" i="4"/>
  <c r="E1523" i="4"/>
  <c r="E2527" i="4"/>
  <c r="E3477" i="4"/>
  <c r="E4355" i="4"/>
  <c r="R197" i="4"/>
  <c r="R943" i="4"/>
  <c r="R779" i="4"/>
  <c r="R2913" i="4"/>
  <c r="R4563" i="4"/>
  <c r="R6112" i="4"/>
  <c r="R146" i="4"/>
  <c r="R2638" i="4"/>
  <c r="R4319" i="4"/>
  <c r="R5880" i="4"/>
  <c r="R7243" i="4"/>
  <c r="R2273" i="4"/>
  <c r="R4000" i="4"/>
  <c r="R5561" i="4"/>
  <c r="R6969" i="4"/>
  <c r="R2075" i="4"/>
  <c r="R3827" i="4"/>
  <c r="R5388" i="4"/>
  <c r="R6821" i="4"/>
  <c r="R2400" i="4"/>
  <c r="R5672" i="4"/>
  <c r="R2073" i="4"/>
  <c r="R5387" i="4"/>
  <c r="R1405" i="4"/>
  <c r="R4876" i="4"/>
  <c r="R247" i="4"/>
  <c r="R4356" i="4"/>
  <c r="R7273" i="4"/>
  <c r="R3320" i="4"/>
  <c r="R6417" i="4"/>
  <c r="R4283" i="4"/>
  <c r="E919" i="4"/>
  <c r="E2256" i="4"/>
  <c r="E3533" i="4"/>
  <c r="E4641" i="4"/>
  <c r="R6030" i="4"/>
  <c r="E1197" i="4"/>
  <c r="E2535" i="4"/>
  <c r="E3777" i="4"/>
  <c r="E4831" i="4"/>
  <c r="E13" i="4"/>
  <c r="E1466" i="4"/>
  <c r="E2803" i="4"/>
  <c r="E4012" i="4"/>
  <c r="R3245" i="4"/>
  <c r="E756" i="4"/>
  <c r="E2095" i="4"/>
  <c r="E3392" i="4"/>
  <c r="E4521" i="4"/>
  <c r="R1625" i="4"/>
  <c r="E537" i="4"/>
  <c r="E1875" i="4"/>
  <c r="R6444" i="4"/>
  <c r="E3328" i="4"/>
  <c r="E5178" i="4"/>
  <c r="E5991" i="4"/>
  <c r="E6759" i="4"/>
  <c r="E10" i="4"/>
  <c r="E3455" i="4"/>
  <c r="E5232" i="4"/>
  <c r="E6032" i="4"/>
  <c r="E6800" i="4"/>
  <c r="E433" i="4"/>
  <c r="E3653" i="4"/>
  <c r="E5316" i="4"/>
  <c r="E6098" i="4"/>
  <c r="E6866" i="4"/>
  <c r="R4772" i="4"/>
  <c r="E3145" i="4"/>
  <c r="E5100" i="4"/>
  <c r="E5931" i="4"/>
  <c r="E6699" i="4"/>
  <c r="A63" i="4"/>
  <c r="E4293" i="4"/>
  <c r="E6309" i="4"/>
  <c r="A238" i="4"/>
  <c r="A1006" i="4"/>
  <c r="E837" i="4"/>
  <c r="E5416" i="4"/>
  <c r="E6953" i="4"/>
  <c r="A560" i="4"/>
  <c r="A1328" i="4"/>
  <c r="E777" i="4"/>
  <c r="E5401" i="4"/>
  <c r="E6940" i="4"/>
  <c r="A553" i="4"/>
  <c r="A1321" i="4"/>
  <c r="A2089" i="4"/>
  <c r="U1007" i="4"/>
  <c r="U2222" i="4"/>
  <c r="U3497" i="4"/>
  <c r="U3783" i="4"/>
  <c r="U4426" i="4"/>
  <c r="U5445" i="4"/>
  <c r="U5384" i="4"/>
  <c r="U4977" i="4"/>
  <c r="U5084" i="4"/>
  <c r="U6272" i="4"/>
  <c r="U7017" i="4"/>
  <c r="U5827" i="4"/>
  <c r="U6532" i="4"/>
  <c r="U7253" i="4"/>
  <c r="R447" i="4"/>
  <c r="R3267" i="4"/>
  <c r="R2951" i="4"/>
  <c r="R5634" i="4"/>
  <c r="E102" i="4"/>
  <c r="E1734" i="4"/>
  <c r="E3366" i="4"/>
  <c r="E5006" i="4"/>
  <c r="R1795" i="4"/>
  <c r="R3919" i="4"/>
  <c r="R5812" i="4"/>
  <c r="E273" i="4"/>
  <c r="E2138" i="4"/>
  <c r="R1067" i="4"/>
  <c r="R3327" i="4"/>
  <c r="R5255" i="4"/>
  <c r="R1731" i="4"/>
  <c r="R4492" i="4"/>
  <c r="R6857" i="4"/>
  <c r="E1585" i="4"/>
  <c r="E3668" i="4"/>
  <c r="R2181" i="4"/>
  <c r="R4737" i="4"/>
  <c r="U1683" i="4"/>
  <c r="U2547" i="4"/>
  <c r="U3683" i="4"/>
  <c r="U4101" i="4"/>
  <c r="U4515" i="4"/>
  <c r="U5542" i="4"/>
  <c r="U5353" i="4"/>
  <c r="U5806" i="4"/>
  <c r="U6527" i="4"/>
  <c r="U7232" i="4"/>
  <c r="U6074" i="4"/>
  <c r="U6787" i="4"/>
  <c r="U5260" i="4"/>
  <c r="R806" i="4"/>
  <c r="R1544" i="4"/>
  <c r="R588" i="4"/>
  <c r="R3778" i="4"/>
  <c r="R6322" i="4"/>
  <c r="E550" i="4"/>
  <c r="E2190" i="4"/>
  <c r="E3822" i="4"/>
  <c r="U544" i="4"/>
  <c r="U2497" i="4"/>
  <c r="U3753" i="4"/>
  <c r="U3927" i="4"/>
  <c r="U4578" i="4"/>
  <c r="U5549" i="4"/>
  <c r="U5512" i="4"/>
  <c r="U5091" i="4"/>
  <c r="U5671" i="4"/>
  <c r="U6400" i="4"/>
  <c r="U7113" i="4"/>
  <c r="U5939" i="4"/>
  <c r="U6652" i="4"/>
  <c r="U7365" i="4"/>
  <c r="R547" i="4"/>
  <c r="R3395" i="4"/>
  <c r="R2814" i="4"/>
  <c r="R5546" i="4"/>
  <c r="E22" i="4"/>
  <c r="E1654" i="4"/>
  <c r="E3302" i="4"/>
  <c r="E4934" i="4"/>
  <c r="R1688" i="4"/>
  <c r="R3855" i="4"/>
  <c r="R5720" i="4"/>
  <c r="E181" i="4"/>
  <c r="E2065" i="4"/>
  <c r="R1164" i="4"/>
  <c r="R3431" i="4"/>
  <c r="R5319" i="4"/>
  <c r="R2122" i="4"/>
  <c r="R4796" i="4"/>
  <c r="R7140" i="4"/>
  <c r="E1867" i="4"/>
  <c r="E3888" i="4"/>
  <c r="R2544" i="4"/>
  <c r="R4982" i="4"/>
  <c r="R6733" i="4"/>
  <c r="E928" i="4"/>
  <c r="U1933" i="4"/>
  <c r="U3778" i="4"/>
  <c r="U4809" i="4"/>
  <c r="U4308" i="4"/>
  <c r="U5115" i="4"/>
  <c r="U7279" i="4"/>
  <c r="U5730" i="4"/>
  <c r="U6132" i="4"/>
  <c r="R1014" i="4"/>
  <c r="R3291" i="4"/>
  <c r="R4906" i="4"/>
  <c r="E614" i="4"/>
  <c r="E3214" i="4"/>
  <c r="R458" i="4"/>
  <c r="R3503" i="4"/>
  <c r="R6013" i="4"/>
  <c r="E1096" i="4"/>
  <c r="R626" i="4"/>
  <c r="R3646" i="4"/>
  <c r="R203" i="4"/>
  <c r="R4151" i="4"/>
  <c r="R7276" i="4"/>
  <c r="E2745" i="4"/>
  <c r="R1684" i="4"/>
  <c r="R5041" i="4"/>
  <c r="R7025" i="4"/>
  <c r="E1450" i="4"/>
  <c r="E3049" i="4"/>
  <c r="E4474" i="4"/>
  <c r="R644" i="4"/>
  <c r="R2039" i="4"/>
  <c r="R4727" i="4"/>
  <c r="R7075" i="4"/>
  <c r="R3249" i="4"/>
  <c r="R5782" i="4"/>
  <c r="E3329" i="11"/>
  <c r="U3149" i="4"/>
  <c r="U3550" i="4"/>
  <c r="U4331" i="4"/>
  <c r="U5080" i="4"/>
  <c r="U6126" i="4"/>
  <c r="U6528" i="4"/>
  <c r="U6906" i="4"/>
  <c r="U7348" i="4"/>
  <c r="R392" i="4"/>
  <c r="R1581" i="4"/>
  <c r="R6050" i="4"/>
  <c r="E1334" i="4"/>
  <c r="E3950" i="4"/>
  <c r="R1115" i="4"/>
  <c r="R4020" i="4"/>
  <c r="R6516" i="4"/>
  <c r="E1626" i="4"/>
  <c r="R1259" i="4"/>
  <c r="R4131" i="4"/>
  <c r="R713" i="4"/>
  <c r="R4540" i="4"/>
  <c r="E205" i="4"/>
  <c r="E3079" i="4"/>
  <c r="R2487" i="4"/>
  <c r="R5480" i="4"/>
  <c r="R7391" i="4"/>
  <c r="E1764" i="4"/>
  <c r="E3340" i="4"/>
  <c r="R84" i="4"/>
  <c r="R228" i="4"/>
  <c r="R2858" i="4"/>
  <c r="R5440" i="4"/>
  <c r="U581" i="4"/>
  <c r="U2722" i="4"/>
  <c r="U3405" i="4"/>
  <c r="U4765" i="4"/>
  <c r="U5217" i="4"/>
  <c r="U7214" i="4"/>
  <c r="U5729" i="4"/>
  <c r="U6091" i="4"/>
  <c r="U6533" i="4"/>
  <c r="R1251" i="4"/>
  <c r="R2476" i="4"/>
  <c r="R6578" i="4"/>
  <c r="E1814" i="4"/>
  <c r="E4422" i="4"/>
  <c r="R1664" i="4"/>
  <c r="R4459" i="4"/>
  <c r="R6945" i="4"/>
  <c r="E2037" i="4"/>
  <c r="R1833" i="4"/>
  <c r="R4588" i="4"/>
  <c r="R1477" i="4"/>
  <c r="R5139" i="4"/>
  <c r="E738" i="4"/>
  <c r="E3522" i="4"/>
  <c r="R2837" i="4"/>
  <c r="R5677" i="4"/>
  <c r="E165" i="4"/>
  <c r="E1921" i="4"/>
  <c r="E3468" i="4"/>
  <c r="R404" i="4"/>
  <c r="R19" i="4"/>
  <c r="R2634" i="4"/>
  <c r="R5244" i="4"/>
  <c r="U2347" i="4"/>
  <c r="U3931" i="4"/>
  <c r="U5152" i="4"/>
  <c r="U6823" i="4"/>
  <c r="U5875" i="4"/>
  <c r="R1430" i="4"/>
  <c r="R3024" i="4"/>
  <c r="E1062" i="4"/>
  <c r="E5102" i="4"/>
  <c r="R4175" i="4"/>
  <c r="E757" i="4"/>
  <c r="R1916" i="4"/>
  <c r="R169" i="4"/>
  <c r="R6136" i="4"/>
  <c r="E3239" i="4"/>
  <c r="R4493" i="4"/>
  <c r="E332" i="4"/>
  <c r="E3018" i="4"/>
  <c r="R240" i="4"/>
  <c r="R2057" i="4"/>
  <c r="R6212" i="4"/>
  <c r="R2900" i="4"/>
  <c r="R5851" i="4"/>
  <c r="R1729" i="4"/>
  <c r="R4489" i="4"/>
  <c r="R6844" i="4"/>
  <c r="R2984" i="4"/>
  <c r="R5550" i="4"/>
  <c r="R1122" i="4"/>
  <c r="R6537" i="4"/>
  <c r="R5028" i="4"/>
  <c r="R3606" i="4"/>
  <c r="R1451" i="4"/>
  <c r="R6663" i="4"/>
  <c r="R4625" i="4"/>
  <c r="R4110" i="4"/>
  <c r="E1684" i="4"/>
  <c r="E3739" i="4"/>
  <c r="R3862" i="4"/>
  <c r="E1657" i="4"/>
  <c r="E3704" i="4"/>
  <c r="R3623" i="4"/>
  <c r="E1604" i="4"/>
  <c r="E3683" i="4"/>
  <c r="R6582" i="4"/>
  <c r="E2109" i="4"/>
  <c r="E4100" i="4"/>
  <c r="R4525" i="4"/>
  <c r="E1749" i="4"/>
  <c r="E1458" i="4"/>
  <c r="E5199" i="4"/>
  <c r="E6479" i="4"/>
  <c r="E649" i="4"/>
  <c r="E1745" i="11"/>
  <c r="E2142" i="11"/>
  <c r="A2779" i="11"/>
  <c r="A2088" i="11"/>
  <c r="U2077" i="4"/>
  <c r="U4249" i="4"/>
  <c r="U6267" i="4"/>
  <c r="A887" i="11"/>
  <c r="U3673" i="4"/>
  <c r="U5398" i="4"/>
  <c r="U5651" i="4"/>
  <c r="R1466" i="4"/>
  <c r="U2542" i="4"/>
  <c r="U4658" i="4"/>
  <c r="U6615" i="4"/>
  <c r="R273" i="4"/>
  <c r="U1411" i="4"/>
  <c r="U2259" i="4"/>
  <c r="U2311" i="4"/>
  <c r="E3686" i="11"/>
  <c r="U1123" i="4"/>
  <c r="U5942" i="4"/>
  <c r="R3131" i="4"/>
  <c r="R147" i="4"/>
  <c r="R793" i="4"/>
  <c r="E3988" i="4"/>
  <c r="U3966" i="4"/>
  <c r="U6414" i="4"/>
  <c r="U5781" i="4"/>
  <c r="R4186" i="4"/>
  <c r="R1628" i="4"/>
  <c r="E2275" i="4"/>
  <c r="R2708" i="4"/>
  <c r="E4098" i="4"/>
  <c r="U2391" i="4"/>
  <c r="U5326" i="4"/>
  <c r="U7391" i="4"/>
  <c r="U7004" i="4"/>
  <c r="R2668" i="4"/>
  <c r="E2214" i="4"/>
  <c r="R4321" i="4"/>
  <c r="R89" i="4"/>
  <c r="R2305" i="4"/>
  <c r="E3540" i="4"/>
  <c r="R6952" i="4"/>
  <c r="R157" i="4"/>
  <c r="R7158" i="4"/>
  <c r="R3520" i="4"/>
  <c r="R6528" i="4"/>
  <c r="R1148" i="4"/>
  <c r="R3852" i="4"/>
  <c r="R6256" i="4"/>
  <c r="E1508" i="4"/>
  <c r="E3428" i="4"/>
  <c r="R7038" i="4"/>
  <c r="E5096" i="4"/>
  <c r="E5266" i="4"/>
  <c r="E5763" i="4"/>
  <c r="A774" i="4"/>
  <c r="A1096" i="4"/>
  <c r="R2362" i="4"/>
  <c r="U3422" i="4"/>
  <c r="U4572" i="4"/>
  <c r="U6185" i="4"/>
  <c r="U5669" i="4"/>
  <c r="R1874" i="4"/>
  <c r="E86" i="4"/>
  <c r="E4270" i="4"/>
  <c r="R4532" i="4"/>
  <c r="E831" i="4"/>
  <c r="R2574" i="4"/>
  <c r="R331" i="4"/>
  <c r="R5614" i="4"/>
  <c r="E2285" i="4"/>
  <c r="R2725" i="4"/>
  <c r="R6629" i="4"/>
  <c r="E2234" i="4"/>
  <c r="R532" i="4"/>
  <c r="R2545" i="4"/>
  <c r="R7173" i="4"/>
  <c r="R5686" i="4"/>
  <c r="R3678" i="4"/>
  <c r="R1648" i="4"/>
  <c r="R6541" i="4"/>
  <c r="R1563" i="4"/>
  <c r="R4745" i="4"/>
  <c r="R7367" i="4"/>
  <c r="R4631" i="4"/>
  <c r="E3581" i="4"/>
  <c r="E1255" i="4"/>
  <c r="E4216" i="4"/>
  <c r="E1299" i="4"/>
  <c r="E4060" i="4"/>
  <c r="E1258" i="4"/>
  <c r="E3929" i="4"/>
  <c r="E482" i="4"/>
  <c r="E381" i="4"/>
  <c r="E5575" i="4"/>
  <c r="E7175" i="4"/>
  <c r="E5106" i="4"/>
  <c r="E6832" i="4"/>
  <c r="E4325" i="4"/>
  <c r="E6386" i="4"/>
  <c r="E2481" i="4"/>
  <c r="E5899" i="4"/>
  <c r="R2621" i="4"/>
  <c r="E6757" i="4"/>
  <c r="A1550" i="4"/>
  <c r="E6633" i="4"/>
  <c r="A1424" i="4"/>
  <c r="E5596" i="4"/>
  <c r="A969" i="4"/>
  <c r="A1963" i="11"/>
  <c r="U2765" i="4"/>
  <c r="U3691" i="4"/>
  <c r="U4769" i="4"/>
  <c r="U4011" i="4"/>
  <c r="U5112" i="4"/>
  <c r="U5194" i="4"/>
  <c r="U5966" i="4"/>
  <c r="U5959" i="4"/>
  <c r="U6104" i="4"/>
  <c r="U6113" i="4"/>
  <c r="U5986" i="4"/>
  <c r="U5731" i="4"/>
  <c r="U7363" i="4"/>
  <c r="U7100" i="4"/>
  <c r="U6829" i="4"/>
  <c r="R1062" i="4"/>
  <c r="R666" i="4"/>
  <c r="R2491" i="4"/>
  <c r="R735" i="4"/>
  <c r="R2768" i="4"/>
  <c r="R4514" i="4"/>
  <c r="R6146" i="4"/>
  <c r="R7194" i="4"/>
  <c r="E814" i="4"/>
  <c r="E1838" i="4"/>
  <c r="E2862" i="4"/>
  <c r="E3886" i="4"/>
  <c r="E4910" i="4"/>
  <c r="R756" i="4"/>
  <c r="R2260" i="4"/>
  <c r="R3597" i="4"/>
  <c r="R4769" i="4"/>
  <c r="R5940" i="4"/>
  <c r="R7110" i="4"/>
  <c r="E876" i="4"/>
  <c r="E2047" i="4"/>
  <c r="R161" i="4"/>
  <c r="R1689" i="4"/>
  <c r="R3076" i="4"/>
  <c r="R4313" i="4"/>
  <c r="R5484" i="4"/>
  <c r="R1095" i="4"/>
  <c r="R3000" i="4"/>
  <c r="R4638" i="4"/>
  <c r="R6179" i="4"/>
  <c r="E112" i="4"/>
  <c r="E1449" i="4"/>
  <c r="E2786" i="4"/>
  <c r="E3997" i="4"/>
  <c r="R1541" i="4"/>
  <c r="R3393" i="4"/>
  <c r="R4822" i="4"/>
  <c r="R5992" i="4"/>
  <c r="R7005" i="4"/>
  <c r="E604" i="4"/>
  <c r="E1607" i="4"/>
  <c r="E2610" i="4"/>
  <c r="E3551" i="4"/>
  <c r="E4428" i="4"/>
  <c r="R368" i="4"/>
  <c r="R1113" i="4"/>
  <c r="R1107" i="4"/>
  <c r="R3063" i="4"/>
  <c r="R4693" i="4"/>
  <c r="R6225" i="4"/>
  <c r="R487" i="4"/>
  <c r="R2788" i="4"/>
  <c r="R4452" i="4"/>
  <c r="R6011" i="4"/>
  <c r="R7355" i="4"/>
  <c r="R2423" i="4"/>
  <c r="R4133" i="4"/>
  <c r="R5692" i="4"/>
  <c r="R7081" i="4"/>
  <c r="R2224" i="4"/>
  <c r="R3959" i="4"/>
  <c r="R5518" i="4"/>
  <c r="R6933" i="4"/>
  <c r="R2701" i="4"/>
  <c r="R5935" i="4"/>
  <c r="R2369" i="4"/>
  <c r="R5645" i="4"/>
  <c r="R1743" i="4"/>
  <c r="R5134" i="4"/>
  <c r="R927" i="4"/>
  <c r="R4619" i="4"/>
  <c r="E37" i="4"/>
  <c r="R3620" i="4"/>
  <c r="R6641" i="4"/>
  <c r="R4977" i="4"/>
  <c r="E1028" i="4"/>
  <c r="E2365" i="4"/>
  <c r="E3629" i="4"/>
  <c r="E4720" i="4"/>
  <c r="R6627" i="4"/>
  <c r="E1309" i="4"/>
  <c r="E2647" i="4"/>
  <c r="E3875" i="4"/>
  <c r="E4904" i="4"/>
  <c r="E210" i="4"/>
  <c r="E1578" i="4"/>
  <c r="E2916" i="4"/>
  <c r="E4111" i="4"/>
  <c r="R3982" i="4"/>
  <c r="E869" i="4"/>
  <c r="E2207" i="4"/>
  <c r="E3490" i="4"/>
  <c r="E4604" i="4"/>
  <c r="R2474" i="4"/>
  <c r="E650" i="4"/>
  <c r="E1987" i="4"/>
  <c r="E199" i="4"/>
  <c r="E3524" i="4"/>
  <c r="E5261" i="4"/>
  <c r="E6055" i="4"/>
  <c r="E6823" i="4"/>
  <c r="E424" i="4"/>
  <c r="E3649" i="4"/>
  <c r="E5314" i="4"/>
  <c r="E6096" i="4"/>
  <c r="E6864" i="4"/>
  <c r="E732" i="4"/>
  <c r="E3848" i="4"/>
  <c r="E5389" i="4"/>
  <c r="E6162" i="4"/>
  <c r="E6930" i="4"/>
  <c r="R6536" i="4"/>
  <c r="E3341" i="4"/>
  <c r="E5184" i="4"/>
  <c r="E5995" i="4"/>
  <c r="E6763" i="4"/>
  <c r="A127" i="4"/>
  <c r="E4627" i="4"/>
  <c r="E6437" i="4"/>
  <c r="A302" i="4"/>
  <c r="A1070" i="4"/>
  <c r="E1432" i="4"/>
  <c r="E5545" i="4"/>
  <c r="E7081" i="4"/>
  <c r="A624" i="4"/>
  <c r="A1392" i="4"/>
  <c r="E1372" i="4"/>
  <c r="E5532" i="4"/>
  <c r="E7068" i="4"/>
  <c r="A617" i="4"/>
  <c r="A1385" i="4"/>
  <c r="R4828" i="4"/>
  <c r="U931" i="4"/>
  <c r="U2941" i="4"/>
  <c r="U4009" i="4"/>
  <c r="U4119" i="4"/>
  <c r="U4698" i="4"/>
  <c r="U4098" i="4"/>
  <c r="U5624" i="4"/>
  <c r="U5219" i="4"/>
  <c r="U5799" i="4"/>
  <c r="U6512" i="4"/>
  <c r="U7233" i="4"/>
  <c r="U6027" i="4"/>
  <c r="U6780" i="4"/>
  <c r="R86" i="4"/>
  <c r="R684" i="4"/>
  <c r="R3467" i="4"/>
  <c r="R3189" i="4"/>
  <c r="R5858" i="4"/>
  <c r="E230" i="4"/>
  <c r="E1862" i="4"/>
  <c r="E3510" i="4"/>
  <c r="E5142" i="4"/>
  <c r="R1997" i="4"/>
  <c r="R4075" i="4"/>
  <c r="R5958" i="4"/>
  <c r="E419" i="4"/>
  <c r="E2303" i="4"/>
  <c r="R1283" i="4"/>
  <c r="R3514" i="4"/>
  <c r="R5401" i="4"/>
  <c r="R1985" i="4"/>
  <c r="R4711" i="4"/>
  <c r="R7035" i="4"/>
  <c r="E1762" i="4"/>
  <c r="E3815" i="4"/>
  <c r="R2445" i="4"/>
  <c r="R4895" i="4"/>
  <c r="U603" i="4"/>
  <c r="U3121" i="4"/>
  <c r="U3404" i="4"/>
  <c r="U4440" i="4"/>
  <c r="U4755" i="4"/>
  <c r="U4532" i="4"/>
  <c r="U5569" i="4"/>
  <c r="U6038" i="4"/>
  <c r="U6751" i="4"/>
  <c r="U4896" i="4"/>
  <c r="U6290" i="4"/>
  <c r="U6987" i="4"/>
  <c r="U5829" i="4"/>
  <c r="R1022" i="4"/>
  <c r="R1781" i="4"/>
  <c r="R871" i="4"/>
  <c r="R3994" i="4"/>
  <c r="R6450" i="4"/>
  <c r="E694" i="4"/>
  <c r="E2326" i="4"/>
  <c r="E3958" i="4"/>
  <c r="U969" i="4"/>
  <c r="U2543" i="4"/>
  <c r="U4169" i="4"/>
  <c r="U3930" i="4"/>
  <c r="U4826" i="4"/>
  <c r="U4622" i="4"/>
  <c r="U4348" i="4"/>
  <c r="U5299" i="4"/>
  <c r="U5919" i="4"/>
  <c r="U6616" i="4"/>
  <c r="U7329" i="4"/>
  <c r="U6147" i="4"/>
  <c r="U6852" i="4"/>
  <c r="R190" i="4"/>
  <c r="R803" i="4"/>
  <c r="R3595" i="4"/>
  <c r="R3061" i="4"/>
  <c r="R5754" i="4"/>
  <c r="E150" i="4"/>
  <c r="E1806" i="4"/>
  <c r="E3438" i="4"/>
  <c r="E5070" i="4"/>
  <c r="R1890" i="4"/>
  <c r="R4001" i="4"/>
  <c r="R5867" i="4"/>
  <c r="E355" i="4"/>
  <c r="E2220" i="4"/>
  <c r="R1391" i="4"/>
  <c r="R3608" i="4"/>
  <c r="R5475" i="4"/>
  <c r="R2360" i="4"/>
  <c r="R5004" i="4"/>
  <c r="R7307" i="4"/>
  <c r="E2034" i="4"/>
  <c r="E4052" i="4"/>
  <c r="R2780" i="4"/>
  <c r="R5128" i="4"/>
  <c r="R6859" i="4"/>
  <c r="E1074" i="4"/>
  <c r="U1848" i="4"/>
  <c r="U3779" i="4"/>
  <c r="U4378" i="4"/>
  <c r="U5143" i="4"/>
  <c r="U5435" i="4"/>
  <c r="U5688" i="4"/>
  <c r="U6106" i="4"/>
  <c r="U6492" i="4"/>
  <c r="R1366" i="4"/>
  <c r="R484" i="4"/>
  <c r="R5226" i="4"/>
  <c r="E806" i="4"/>
  <c r="E3446" i="4"/>
  <c r="R732" i="4"/>
  <c r="R3727" i="4"/>
  <c r="R6223" i="4"/>
  <c r="E1333" i="4"/>
  <c r="R900" i="4"/>
  <c r="R3856" i="4"/>
  <c r="R552" i="4"/>
  <c r="R4455" i="4"/>
  <c r="E122" i="4"/>
  <c r="E2975" i="4"/>
  <c r="R2036" i="4"/>
  <c r="R5224" i="4"/>
  <c r="R7182" i="4"/>
  <c r="E1586" i="4"/>
  <c r="E3176" i="4"/>
  <c r="E4584" i="4"/>
  <c r="R921" i="4"/>
  <c r="R2285" i="4"/>
  <c r="R4937" i="4"/>
  <c r="R7241" i="4"/>
  <c r="E1375" i="11"/>
  <c r="U232" i="4"/>
  <c r="A2543" i="11"/>
  <c r="A2162" i="11"/>
  <c r="U953" i="4"/>
  <c r="U4370" i="4"/>
  <c r="U5917" i="4"/>
  <c r="U685" i="4"/>
  <c r="U2860" i="4"/>
  <c r="U5370" i="4"/>
  <c r="U6803" i="4"/>
  <c r="R4106" i="4"/>
  <c r="U3074" i="4"/>
  <c r="U2756" i="4"/>
  <c r="U6841" i="4"/>
  <c r="R2099" i="4"/>
  <c r="U3319" i="4"/>
  <c r="U3179" i="4"/>
  <c r="U3945" i="4"/>
  <c r="U3126" i="4"/>
  <c r="U2286" i="4"/>
  <c r="U5720" i="4"/>
  <c r="R3143" i="4"/>
  <c r="R1484" i="4"/>
  <c r="R5017" i="4"/>
  <c r="R299" i="4"/>
  <c r="U4222" i="4"/>
  <c r="U6655" i="4"/>
  <c r="U6093" i="4"/>
  <c r="E94" i="4"/>
  <c r="R2011" i="4"/>
  <c r="R650" i="4"/>
  <c r="R4773" i="4"/>
  <c r="R109" i="4"/>
  <c r="U3340" i="4"/>
  <c r="U5255" i="4"/>
  <c r="U7120" i="4"/>
  <c r="R30" i="4"/>
  <c r="R3609" i="4"/>
  <c r="E3830" i="4"/>
  <c r="R5199" i="4"/>
  <c r="R1618" i="4"/>
  <c r="R4553" i="4"/>
  <c r="R251" i="4"/>
  <c r="E1220" i="4"/>
  <c r="R1005" i="4"/>
  <c r="R2398" i="4"/>
  <c r="R5221" i="4"/>
  <c r="R7085" i="4"/>
  <c r="R7345" i="4"/>
  <c r="R5240" i="4"/>
  <c r="E1239" i="4"/>
  <c r="E2957" i="4"/>
  <c r="E3625" i="4"/>
  <c r="E5125" i="4"/>
  <c r="E5263" i="4"/>
  <c r="E6058" i="4"/>
  <c r="E6595" i="4"/>
  <c r="A902" i="4"/>
  <c r="E4028" i="4"/>
  <c r="A1067" i="11"/>
  <c r="U4623" i="4"/>
  <c r="U5075" i="4"/>
  <c r="U6729" i="4"/>
  <c r="R862" i="4"/>
  <c r="R2530" i="4"/>
  <c r="E774" i="4"/>
  <c r="E5206" i="4"/>
  <c r="R4724" i="4"/>
  <c r="E2101" i="4"/>
  <c r="R3473" i="4"/>
  <c r="R1683" i="4"/>
  <c r="R6565" i="4"/>
  <c r="E3165" i="4"/>
  <c r="R3871" i="4"/>
  <c r="R7297" i="4"/>
  <c r="E2903" i="4"/>
  <c r="R789" i="4"/>
  <c r="R3717" i="4"/>
  <c r="R1786" i="4"/>
  <c r="R6631" i="4"/>
  <c r="R4718" i="4"/>
  <c r="R2893" i="4"/>
  <c r="E31" i="4"/>
  <c r="R3953" i="4"/>
  <c r="R6716" i="4"/>
  <c r="R2282" i="4"/>
  <c r="E527" i="4"/>
  <c r="E4348" i="4"/>
  <c r="E2145" i="4"/>
  <c r="E4867" i="4"/>
  <c r="E1856" i="4"/>
  <c r="E4592" i="4"/>
  <c r="E1817" i="4"/>
  <c r="E4645" i="4"/>
  <c r="E1039" i="4"/>
  <c r="E2167" i="4"/>
  <c r="E5895" i="4"/>
  <c r="E573" i="4"/>
  <c r="E5488" i="4"/>
  <c r="E7216" i="4"/>
  <c r="E5025" i="4"/>
  <c r="E6898" i="4"/>
  <c r="E3634" i="4"/>
  <c r="E6283" i="4"/>
  <c r="E2305" i="4"/>
  <c r="A203" i="4"/>
  <c r="E1135" i="4"/>
  <c r="E7366" i="4"/>
  <c r="A1744" i="4"/>
  <c r="E6620" i="4"/>
  <c r="A1289" i="4"/>
  <c r="U254" i="4"/>
  <c r="U3112" i="4"/>
  <c r="U3934" i="4"/>
  <c r="U4546" i="4"/>
  <c r="U5126" i="4"/>
  <c r="U5576" i="4"/>
  <c r="U5466" i="4"/>
  <c r="U6230" i="4"/>
  <c r="U6375" i="4"/>
  <c r="U6384" i="4"/>
  <c r="U6401" i="4"/>
  <c r="U6258" i="4"/>
  <c r="U5995" i="4"/>
  <c r="U5724" i="4"/>
  <c r="U7364" i="4"/>
  <c r="U7109" i="4"/>
  <c r="R1334" i="4"/>
  <c r="R977" i="4"/>
  <c r="R2755" i="4"/>
  <c r="R1080" i="4"/>
  <c r="R3070" i="4"/>
  <c r="R4778" i="4"/>
  <c r="R6338" i="4"/>
  <c r="R7362" i="4"/>
  <c r="E982" i="4"/>
  <c r="E2006" i="4"/>
  <c r="E3030" i="4"/>
  <c r="E4054" i="4"/>
  <c r="E5078" i="4"/>
  <c r="R1019" i="4"/>
  <c r="R2489" i="4"/>
  <c r="R3800" i="4"/>
  <c r="R4971" i="4"/>
  <c r="R6141" i="4"/>
  <c r="R7311" i="4"/>
  <c r="E1077" i="4"/>
  <c r="E2248" i="4"/>
  <c r="R424" i="4"/>
  <c r="R1952" i="4"/>
  <c r="R3305" i="4"/>
  <c r="R4515" i="4"/>
  <c r="R5685" i="4"/>
  <c r="R1429" i="4"/>
  <c r="R3293" i="4"/>
  <c r="R4894" i="4"/>
  <c r="R6398" i="4"/>
  <c r="E331" i="4"/>
  <c r="E1668" i="4"/>
  <c r="E3005" i="4"/>
  <c r="E4189" i="4"/>
  <c r="R1876" i="4"/>
  <c r="R3677" i="4"/>
  <c r="R5019" i="4"/>
  <c r="R6169" i="4"/>
  <c r="R7172" i="4"/>
  <c r="E771" i="4"/>
  <c r="E1775" i="4"/>
  <c r="E2777" i="4"/>
  <c r="E3697" i="4"/>
  <c r="E4575" i="4"/>
  <c r="R706" i="4"/>
  <c r="R249" i="4"/>
  <c r="R1504" i="4"/>
  <c r="R3360" i="4"/>
  <c r="R4951" i="4"/>
  <c r="R6447" i="4"/>
  <c r="R1147" i="4"/>
  <c r="R3082" i="4"/>
  <c r="R4710" i="4"/>
  <c r="R6239" i="4"/>
  <c r="R333" i="4"/>
  <c r="R2718" i="4"/>
  <c r="R4391" i="4"/>
  <c r="R5952" i="4"/>
  <c r="R7304" i="4"/>
  <c r="R2519" i="4"/>
  <c r="R4217" i="4"/>
  <c r="R5779" i="4"/>
  <c r="R7155" i="4"/>
  <c r="R3292" i="4"/>
  <c r="R6396" i="4"/>
  <c r="R2965" i="4"/>
  <c r="R6151" i="4"/>
  <c r="R2381" i="4"/>
  <c r="R5655" i="4"/>
  <c r="R1744" i="4"/>
  <c r="R5137" i="4"/>
  <c r="E287" i="4"/>
  <c r="R4136" i="4"/>
  <c r="R7086" i="4"/>
  <c r="R6320" i="4"/>
  <c r="E1253" i="4"/>
  <c r="E2591" i="4"/>
  <c r="E3826" i="4"/>
  <c r="E4866" i="4"/>
  <c r="E146" i="4"/>
  <c r="E1531" i="4"/>
  <c r="E2868" i="4"/>
  <c r="E4069" i="4"/>
  <c r="R819" i="4"/>
  <c r="E463" i="4"/>
  <c r="E1801" i="4"/>
  <c r="E3135" i="4"/>
  <c r="E4299" i="4"/>
  <c r="R5368" i="4"/>
  <c r="E1091" i="4"/>
  <c r="E2428" i="4"/>
  <c r="E3684" i="4"/>
  <c r="E4761" i="4"/>
  <c r="R4004" i="4"/>
  <c r="E872" i="4"/>
  <c r="E2209" i="4"/>
  <c r="E828" i="4"/>
  <c r="E3913" i="4"/>
  <c r="E5413" i="4"/>
  <c r="E6183" i="4"/>
  <c r="E6951" i="4"/>
  <c r="E1018" i="4"/>
  <c r="E4040" i="4"/>
  <c r="E5456" i="4"/>
  <c r="E6224" i="4"/>
  <c r="E6992" i="4"/>
  <c r="E1327" i="4"/>
  <c r="E4239" i="4"/>
  <c r="E5522" i="4"/>
  <c r="E6290" i="4"/>
  <c r="E7058" i="4"/>
  <c r="E549" i="4"/>
  <c r="E3730" i="4"/>
  <c r="E5345" i="4"/>
  <c r="E6123" i="4"/>
  <c r="E6891" i="4"/>
  <c r="R4599" i="4"/>
  <c r="E5092" i="4"/>
  <c r="E6693" i="4"/>
  <c r="A430" i="4"/>
  <c r="A1198" i="4"/>
  <c r="E2621" i="4"/>
  <c r="E5801" i="4"/>
  <c r="E7324" i="4"/>
  <c r="A752" i="4"/>
  <c r="A1520" i="4"/>
  <c r="E2561" i="4"/>
  <c r="E5788" i="4"/>
  <c r="E7313" i="4"/>
  <c r="A745" i="4"/>
  <c r="A1513" i="4"/>
  <c r="E857" i="4"/>
  <c r="U1037" i="4"/>
  <c r="U3263" i="4"/>
  <c r="U3802" i="4"/>
  <c r="U4495" i="4"/>
  <c r="U4170" i="4"/>
  <c r="U5158" i="4"/>
  <c r="U5065" i="4"/>
  <c r="U4262" i="4"/>
  <c r="U6215" i="4"/>
  <c r="U6936" i="4"/>
  <c r="U5746" i="4"/>
  <c r="U6499" i="4"/>
  <c r="U7196" i="4"/>
  <c r="R502" i="4"/>
  <c r="R1178" i="4"/>
  <c r="R505" i="4"/>
  <c r="R3682" i="4"/>
  <c r="R6266" i="4"/>
  <c r="E494" i="4"/>
  <c r="E2150" i="4"/>
  <c r="E3782" i="4"/>
  <c r="E5414" i="4"/>
  <c r="R2364" i="4"/>
  <c r="R4395" i="4"/>
  <c r="R6260" i="4"/>
  <c r="E748" i="4"/>
  <c r="E2613" i="4"/>
  <c r="R1677" i="4"/>
  <c r="R3838" i="4"/>
  <c r="R5703" i="4"/>
  <c r="R2498" i="4"/>
  <c r="R5125" i="4"/>
  <c r="R7390" i="4"/>
  <c r="E2128" i="4"/>
  <c r="E4116" i="4"/>
  <c r="R2904" i="4"/>
  <c r="A322" i="11"/>
  <c r="U1512" i="4"/>
  <c r="U2343" i="4"/>
  <c r="U3258" i="4"/>
  <c r="U3997" i="4"/>
  <c r="U4453" i="4"/>
  <c r="U5247" i="4"/>
  <c r="U5010" i="4"/>
  <c r="U6478" i="4"/>
  <c r="U7175" i="4"/>
  <c r="U5993" i="4"/>
  <c r="U6706" i="4"/>
  <c r="U4996" i="4"/>
  <c r="U6253" i="4"/>
  <c r="R1462" i="4"/>
  <c r="R2243" i="4"/>
  <c r="R1456" i="4"/>
  <c r="R4410" i="4"/>
  <c r="R6738" i="4"/>
  <c r="E966" i="4"/>
  <c r="E2598" i="4"/>
  <c r="E4238" i="4"/>
  <c r="U861" i="4"/>
  <c r="U2674" i="4"/>
  <c r="U3265" i="4"/>
  <c r="U4647" i="4"/>
  <c r="U4299" i="4"/>
  <c r="U5294" i="4"/>
  <c r="U5153" i="4"/>
  <c r="U5524" i="4"/>
  <c r="U6335" i="4"/>
  <c r="U7040" i="4"/>
  <c r="U5874" i="4"/>
  <c r="U6579" i="4"/>
  <c r="U7316" i="4"/>
  <c r="R614" i="4"/>
  <c r="R1315" i="4"/>
  <c r="R338" i="4"/>
  <c r="R3573" i="4"/>
  <c r="R6186" i="4"/>
  <c r="E438" i="4"/>
  <c r="E2070" i="4"/>
  <c r="E3702" i="4"/>
  <c r="E5350" i="4"/>
  <c r="R2280" i="4"/>
  <c r="R4312" i="4"/>
  <c r="R6196" i="4"/>
  <c r="E657" i="4"/>
  <c r="E2522" i="4"/>
  <c r="R1785" i="4"/>
  <c r="R3911" i="4"/>
  <c r="R5795" i="4"/>
  <c r="R2833" i="4"/>
  <c r="R5431" i="4"/>
  <c r="E248" i="4"/>
  <c r="E2410" i="4"/>
  <c r="R156" i="4"/>
  <c r="R3268" i="4"/>
  <c r="R5432" i="4"/>
  <c r="R7141" i="4"/>
  <c r="E1336" i="4"/>
  <c r="U2680" i="4"/>
  <c r="U3366" i="4"/>
  <c r="U4090" i="4"/>
  <c r="U4910" i="4"/>
  <c r="U5982" i="4"/>
  <c r="U6416" i="4"/>
  <c r="U6802" i="4"/>
  <c r="U7188" i="4"/>
  <c r="R2046" i="4"/>
  <c r="R1403" i="4"/>
  <c r="R5914" i="4"/>
  <c r="E1262" i="4"/>
  <c r="E3878" i="4"/>
  <c r="R1258" i="4"/>
  <c r="R4148" i="4"/>
  <c r="R6635" i="4"/>
  <c r="E1736" i="4"/>
  <c r="R1427" i="4"/>
  <c r="R4277" i="4"/>
  <c r="R1285" i="4"/>
  <c r="R4992" i="4"/>
  <c r="E581" i="4"/>
  <c r="E3394" i="4"/>
  <c r="R2682" i="4"/>
  <c r="R5579" i="4"/>
  <c r="E82" i="4"/>
  <c r="E1848" i="4"/>
  <c r="E3413" i="4"/>
  <c r="R551" i="4"/>
  <c r="R402" i="4"/>
  <c r="R2746" i="4"/>
  <c r="R5360" i="4"/>
  <c r="R740" i="4"/>
  <c r="R3915" i="4"/>
  <c r="R6365" i="4"/>
  <c r="U541" i="4"/>
  <c r="U2456" i="4"/>
  <c r="U4135" i="4"/>
  <c r="U4701" i="4"/>
  <c r="U5201" i="4"/>
  <c r="U7198" i="4"/>
  <c r="U5673" i="4"/>
  <c r="U6083" i="4"/>
  <c r="U6437" i="4"/>
  <c r="R1617" i="4"/>
  <c r="R2878" i="4"/>
  <c r="R6778" i="4"/>
  <c r="E1990" i="4"/>
  <c r="E4582" i="4"/>
  <c r="R1927" i="4"/>
  <c r="R4651" i="4"/>
  <c r="R7137" i="4"/>
  <c r="E2229" i="4"/>
  <c r="R2059" i="4"/>
  <c r="R4771" i="4"/>
  <c r="R1794" i="4"/>
  <c r="R5381" i="4"/>
  <c r="E916" i="4"/>
  <c r="E3687" i="4"/>
  <c r="R3434" i="4"/>
  <c r="R6006" i="4"/>
  <c r="E448" i="4"/>
  <c r="E2171" i="4"/>
  <c r="E3688" i="4"/>
  <c r="R915" i="4"/>
  <c r="R1057" i="4"/>
  <c r="R3549" i="4"/>
  <c r="R6071" i="4"/>
  <c r="U1238" i="4"/>
  <c r="U3968" i="4"/>
  <c r="U4640" i="4"/>
  <c r="U4462" i="4"/>
  <c r="U5274" i="4"/>
  <c r="U6383" i="4"/>
  <c r="U6761" i="4"/>
  <c r="U7171" i="4"/>
  <c r="R126" i="4"/>
  <c r="R2435" i="4"/>
  <c r="R3650" i="4"/>
  <c r="R7250" i="4"/>
  <c r="E2446" i="4"/>
  <c r="E4974" i="4"/>
  <c r="R2447" i="4"/>
  <c r="R5080" i="4"/>
  <c r="E172" i="4"/>
  <c r="E2659" i="4"/>
  <c r="R2596" i="4"/>
  <c r="R5209" i="4"/>
  <c r="R2514" i="4"/>
  <c r="R5966" i="4"/>
  <c r="E1428" i="4"/>
  <c r="E4153" i="4"/>
  <c r="R3775" i="4"/>
  <c r="R6180" i="4"/>
  <c r="E615" i="4"/>
  <c r="E2328" i="4"/>
  <c r="E3825" i="4"/>
  <c r="R49" i="4"/>
  <c r="R801" i="4"/>
  <c r="R3342" i="4"/>
  <c r="R5879" i="4"/>
  <c r="U2993" i="4"/>
  <c r="U4418" i="4"/>
  <c r="U4756" i="4"/>
  <c r="U6640" i="4"/>
  <c r="U5700" i="4"/>
  <c r="R1324" i="4"/>
  <c r="R4802" i="4"/>
  <c r="E2102" i="4"/>
  <c r="R649" i="4"/>
  <c r="R5153" i="4"/>
  <c r="E1772" i="4"/>
  <c r="R3096" i="4"/>
  <c r="R1922" i="4"/>
  <c r="R7264" i="4"/>
  <c r="E4263" i="4"/>
  <c r="R5421" i="4"/>
  <c r="E1033" i="4"/>
  <c r="E3605" i="4"/>
  <c r="R32" i="4"/>
  <c r="R3193" i="4"/>
  <c r="R6990" i="4"/>
  <c r="R3686" i="4"/>
  <c r="R6477" i="4"/>
  <c r="R2462" i="4"/>
  <c r="R5123" i="4"/>
  <c r="R131" i="4"/>
  <c r="R3680" i="4"/>
  <c r="R6165" i="4"/>
  <c r="R2735" i="4"/>
  <c r="R295" i="4"/>
  <c r="R6206" i="4"/>
  <c r="R4841" i="4"/>
  <c r="R2941" i="4"/>
  <c r="E189" i="4"/>
  <c r="R5892" i="4"/>
  <c r="R7288" i="4"/>
  <c r="E2227" i="4"/>
  <c r="E4203" i="4"/>
  <c r="R7072" i="4"/>
  <c r="E2187" i="4"/>
  <c r="E4179" i="4"/>
  <c r="R6793" i="4"/>
  <c r="E2148" i="4"/>
  <c r="E4133" i="4"/>
  <c r="E506" i="4"/>
  <c r="E2637" i="4"/>
  <c r="E4531" i="4"/>
  <c r="E88" i="4"/>
  <c r="E2292" i="4"/>
  <c r="E2873" i="4"/>
  <c r="E5551" i="4"/>
  <c r="E6775" i="4"/>
  <c r="E2096" i="4"/>
  <c r="A386" i="11"/>
  <c r="A3347" i="11"/>
  <c r="A2911" i="11"/>
  <c r="U1490" i="4"/>
  <c r="U1450" i="4"/>
  <c r="U4434" i="4"/>
  <c r="R1582" i="4"/>
  <c r="U958" i="4"/>
  <c r="U3932" i="4"/>
  <c r="U4923" i="4"/>
  <c r="U6867" i="4"/>
  <c r="E3313" i="11"/>
  <c r="U2723" i="4"/>
  <c r="U5525" i="4"/>
  <c r="U4075" i="4"/>
  <c r="R2675" i="4"/>
  <c r="U4048" i="4"/>
  <c r="U3984" i="4"/>
  <c r="E2325" i="11"/>
  <c r="U2559" i="4"/>
  <c r="U2399" i="4"/>
  <c r="U7105" i="4"/>
  <c r="R3930" i="4"/>
  <c r="R2897" i="4"/>
  <c r="R5164" i="4"/>
  <c r="R1321" i="4"/>
  <c r="U3517" i="4"/>
  <c r="U6959" i="4"/>
  <c r="R534" i="4"/>
  <c r="E222" i="4"/>
  <c r="R2103" i="4"/>
  <c r="R2334" i="4"/>
  <c r="R4869" i="4"/>
  <c r="R1765" i="4"/>
  <c r="U3636" i="4"/>
  <c r="U5407" i="4"/>
  <c r="U6857" i="4"/>
  <c r="R158" i="4"/>
  <c r="R5114" i="4"/>
  <c r="E4262" i="4"/>
  <c r="R5300" i="4"/>
  <c r="R3013" i="4"/>
  <c r="R5198" i="4"/>
  <c r="R1431" i="4"/>
  <c r="E1555" i="4"/>
  <c r="R655" i="4"/>
  <c r="R4109" i="4"/>
  <c r="R5742" i="4"/>
  <c r="R1897" i="4"/>
  <c r="R499" i="4"/>
  <c r="E121" i="4"/>
  <c r="E2576" i="4"/>
  <c r="E3067" i="4"/>
  <c r="E4635" i="4"/>
  <c r="E5210" i="4"/>
  <c r="E5341" i="4"/>
  <c r="E6826" i="4"/>
  <c r="E6659" i="4"/>
  <c r="A1606" i="4"/>
  <c r="E4396" i="4"/>
  <c r="A1995" i="11"/>
  <c r="U4157" i="4"/>
  <c r="U5203" i="4"/>
  <c r="U5922" i="4"/>
  <c r="R998" i="4"/>
  <c r="R2695" i="4"/>
  <c r="E1622" i="4"/>
  <c r="E5294" i="4"/>
  <c r="R5409" i="4"/>
  <c r="E2394" i="4"/>
  <c r="R3577" i="4"/>
  <c r="R1859" i="4"/>
  <c r="R6679" i="4"/>
  <c r="E3266" i="4"/>
  <c r="R4006" i="4"/>
  <c r="R7381" i="4"/>
  <c r="E2986" i="4"/>
  <c r="R962" i="4"/>
  <c r="R3849" i="4"/>
  <c r="R1953" i="4"/>
  <c r="R6741" i="4"/>
  <c r="R4848" i="4"/>
  <c r="R3039" i="4"/>
  <c r="R627" i="4"/>
  <c r="R4216" i="4"/>
  <c r="R6939" i="4"/>
  <c r="R2578" i="4"/>
  <c r="E640" i="4"/>
  <c r="E4432" i="4"/>
  <c r="E2258" i="4"/>
  <c r="R1468" i="4"/>
  <c r="E1968" i="4"/>
  <c r="R1073" i="4"/>
  <c r="E1927" i="4"/>
  <c r="E4797" i="4"/>
  <c r="E1152" i="4"/>
  <c r="E3024" i="4"/>
  <c r="E5959" i="4"/>
  <c r="E1165" i="4"/>
  <c r="E5552" i="4"/>
  <c r="R3056" i="4"/>
  <c r="E5109" i="4"/>
  <c r="E7026" i="4"/>
  <c r="E3828" i="4"/>
  <c r="E6475" i="4"/>
  <c r="E2899" i="4"/>
  <c r="A334" i="4"/>
  <c r="E1729" i="4"/>
  <c r="A205" i="4"/>
  <c r="A1808" i="4"/>
  <c r="E6876" i="4"/>
  <c r="A1353" i="4"/>
  <c r="U788" i="4"/>
  <c r="U2611" i="4"/>
  <c r="U3351" i="4"/>
  <c r="U4874" i="4"/>
  <c r="U5582" i="4"/>
  <c r="U4316" i="4"/>
  <c r="U5594" i="4"/>
  <c r="U6494" i="4"/>
  <c r="U6511" i="4"/>
  <c r="U6656" i="4"/>
  <c r="U6529" i="4"/>
  <c r="U6394" i="4"/>
  <c r="U6131" i="4"/>
  <c r="U5876" i="4"/>
  <c r="U5388" i="4"/>
  <c r="U7245" i="4"/>
  <c r="R1470" i="4"/>
  <c r="R1132" i="4"/>
  <c r="R2891" i="4"/>
  <c r="R1257" i="4"/>
  <c r="R3244" i="4"/>
  <c r="R4922" i="4"/>
  <c r="R6426" i="4"/>
  <c r="E46" i="4"/>
  <c r="E1070" i="4"/>
  <c r="E2094" i="4"/>
  <c r="E3118" i="4"/>
  <c r="E4142" i="4"/>
  <c r="E5166" i="4"/>
  <c r="R1138" i="4"/>
  <c r="R2593" i="4"/>
  <c r="R3892" i="4"/>
  <c r="R5062" i="4"/>
  <c r="R6232" i="4"/>
  <c r="R7403" i="4"/>
  <c r="E1169" i="4"/>
  <c r="E2339" i="4"/>
  <c r="R543" i="4"/>
  <c r="R2071" i="4"/>
  <c r="R3410" i="4"/>
  <c r="R4606" i="4"/>
  <c r="R5776" i="4"/>
  <c r="R1603" i="4"/>
  <c r="R3447" i="4"/>
  <c r="R5029" i="4"/>
  <c r="R6512" i="4"/>
  <c r="E445" i="4"/>
  <c r="E1784" i="4"/>
  <c r="E3120" i="4"/>
  <c r="R12" i="4"/>
  <c r="R2052" i="4"/>
  <c r="R3812" i="4"/>
  <c r="R5115" i="4"/>
  <c r="R6253" i="4"/>
  <c r="R7255" i="4"/>
  <c r="E855" i="4"/>
  <c r="E1858" i="4"/>
  <c r="E2861" i="4"/>
  <c r="E3770" i="4"/>
  <c r="E4648" i="4"/>
  <c r="R879" i="4"/>
  <c r="R418" i="4"/>
  <c r="R1674" i="4"/>
  <c r="R3510" i="4"/>
  <c r="R5084" i="4"/>
  <c r="R6559" i="4"/>
  <c r="R1359" i="4"/>
  <c r="R3233" i="4"/>
  <c r="R4840" i="4"/>
  <c r="R6352" i="4"/>
  <c r="R671" i="4"/>
  <c r="R2870" i="4"/>
  <c r="R4521" i="4"/>
  <c r="R6079" i="4"/>
  <c r="R215" i="4"/>
  <c r="R2671" i="4"/>
  <c r="R4348" i="4"/>
  <c r="R5909" i="4"/>
  <c r="R7268" i="4"/>
  <c r="R3592" i="4"/>
  <c r="R6621" i="4"/>
  <c r="R3260" i="4"/>
  <c r="R6373" i="4"/>
  <c r="R2676" i="4"/>
  <c r="R5916" i="4"/>
  <c r="R2087" i="4"/>
  <c r="R5398" i="4"/>
  <c r="R353" i="4"/>
  <c r="R4399" i="4"/>
  <c r="R7310" i="4"/>
  <c r="R6916" i="4"/>
  <c r="E1363" i="4"/>
  <c r="E2700" i="4"/>
  <c r="E3922" i="4"/>
  <c r="E4939" i="4"/>
  <c r="E296" i="4"/>
  <c r="E1643" i="4"/>
  <c r="E2981" i="4"/>
  <c r="E4168" i="4"/>
  <c r="R1921" i="4"/>
  <c r="E576" i="4"/>
  <c r="E1913" i="4"/>
  <c r="E3233" i="4"/>
  <c r="E4384" i="4"/>
  <c r="R6061" i="4"/>
  <c r="E1203" i="4"/>
  <c r="E2541" i="4"/>
  <c r="E3783" i="4"/>
  <c r="E4834" i="4"/>
  <c r="R4695" i="4"/>
  <c r="E984" i="4"/>
  <c r="E2322" i="4"/>
  <c r="E1124" i="4"/>
  <c r="E4109" i="4"/>
  <c r="E5479" i="4"/>
  <c r="E6247" i="4"/>
  <c r="E7015" i="4"/>
  <c r="E1317" i="4"/>
  <c r="E4234" i="4"/>
  <c r="E5520" i="4"/>
  <c r="E6288" i="4"/>
  <c r="E7056" i="4"/>
  <c r="E1623" i="4"/>
  <c r="E4409" i="4"/>
  <c r="E5586" i="4"/>
  <c r="E6354" i="4"/>
  <c r="E7122" i="4"/>
  <c r="E847" i="4"/>
  <c r="E3927" i="4"/>
  <c r="E5418" i="4"/>
  <c r="E6187" i="4"/>
  <c r="E6955" i="4"/>
  <c r="E187" i="4"/>
  <c r="E5259" i="4"/>
  <c r="E6821" i="4"/>
  <c r="A494" i="4"/>
  <c r="A1262" i="4"/>
  <c r="E3140" i="4"/>
  <c r="E5929" i="4"/>
  <c r="E7408" i="4"/>
  <c r="A816" i="4"/>
  <c r="A1584" i="4"/>
  <c r="E3099" i="4"/>
  <c r="E5916" i="4"/>
  <c r="E7399" i="4"/>
  <c r="A809" i="4"/>
  <c r="A1577" i="4"/>
  <c r="E1451" i="4"/>
  <c r="U1494" i="4"/>
  <c r="U3128" i="4"/>
  <c r="U3467" i="4"/>
  <c r="U3861" i="4"/>
  <c r="U4435" i="4"/>
  <c r="U5414" i="4"/>
  <c r="U5265" i="4"/>
  <c r="U5718" i="4"/>
  <c r="U6463" i="4"/>
  <c r="U7168" i="4"/>
  <c r="U5978" i="4"/>
  <c r="U6699" i="4"/>
  <c r="U7412" i="4"/>
  <c r="R742" i="4"/>
  <c r="R1425" i="4"/>
  <c r="R777" i="4"/>
  <c r="R3906" i="4"/>
  <c r="R6402" i="4"/>
  <c r="E630" i="4"/>
  <c r="E2278" i="4"/>
  <c r="E3910" i="4"/>
  <c r="R159" i="4"/>
  <c r="R2552" i="4"/>
  <c r="R4550" i="4"/>
  <c r="R6415" i="4"/>
  <c r="E895" i="4"/>
  <c r="E2760" i="4"/>
  <c r="R1904" i="4"/>
  <c r="R4003" i="4"/>
  <c r="R5868" i="4"/>
  <c r="R2724" i="4"/>
  <c r="R5321" i="4"/>
  <c r="E175" i="4"/>
  <c r="E2306" i="4"/>
  <c r="R31" i="4"/>
  <c r="R3129" i="4"/>
  <c r="A3101" i="11"/>
  <c r="U1829" i="4"/>
  <c r="U2923" i="4"/>
  <c r="U3590" i="4"/>
  <c r="U4393" i="4"/>
  <c r="U4709" i="4"/>
  <c r="U5495" i="4"/>
  <c r="U5210" i="4"/>
  <c r="U6678" i="4"/>
  <c r="U7407" i="4"/>
  <c r="U6217" i="4"/>
  <c r="U6930" i="4"/>
  <c r="U5756" i="4"/>
  <c r="U6469" i="4"/>
  <c r="R1694" i="4"/>
  <c r="R2467" i="4"/>
  <c r="R1748" i="4"/>
  <c r="R4634" i="4"/>
  <c r="R6866" i="4"/>
  <c r="E1094" i="4"/>
  <c r="E2742" i="4"/>
  <c r="E4374" i="4"/>
  <c r="U1795" i="4"/>
  <c r="U2556" i="4"/>
  <c r="U3747" i="4"/>
  <c r="U4166" i="4"/>
  <c r="U4579" i="4"/>
  <c r="U5550" i="4"/>
  <c r="U5377" i="4"/>
  <c r="U5838" i="4"/>
  <c r="U6535" i="4"/>
  <c r="U7288" i="4"/>
  <c r="U6098" i="4"/>
  <c r="U6795" i="4"/>
  <c r="U5452" i="4"/>
  <c r="R822" i="4"/>
  <c r="R1562" i="4"/>
  <c r="R661" i="4"/>
  <c r="R3802" i="4"/>
  <c r="R6330" i="4"/>
  <c r="E566" i="4"/>
  <c r="E2198" i="4"/>
  <c r="E3854" i="4"/>
  <c r="R75" i="4"/>
  <c r="R2458" i="4"/>
  <c r="R4468" i="4"/>
  <c r="R6342" i="4"/>
  <c r="E803" i="4"/>
  <c r="E2696" i="4"/>
  <c r="R1976" i="4"/>
  <c r="R4085" i="4"/>
  <c r="R5950" i="4"/>
  <c r="R3084" i="4"/>
  <c r="R5637" i="4"/>
  <c r="E425" i="4"/>
  <c r="E2578" i="4"/>
  <c r="R460" i="4"/>
  <c r="R3505" i="4"/>
  <c r="R5590" i="4"/>
  <c r="R7267" i="4"/>
  <c r="A3185" i="11"/>
  <c r="U3214" i="4"/>
  <c r="U3902" i="4"/>
  <c r="U4587" i="4"/>
  <c r="U5312" i="4"/>
  <c r="U6350" i="4"/>
  <c r="U6768" i="4"/>
  <c r="U7122" i="4"/>
  <c r="U5645" i="4"/>
  <c r="R245" i="4"/>
  <c r="R1842" i="4"/>
  <c r="R6242" i="4"/>
  <c r="E1478" i="4"/>
  <c r="E4078" i="4"/>
  <c r="R1545" i="4"/>
  <c r="R4358" i="4"/>
  <c r="R6845" i="4"/>
  <c r="E1937" i="4"/>
  <c r="R1713" i="4"/>
  <c r="R4487" i="4"/>
  <c r="R1636" i="4"/>
  <c r="R5271" i="4"/>
  <c r="E843" i="4"/>
  <c r="E3613" i="4"/>
  <c r="R2989" i="4"/>
  <c r="R5773" i="4"/>
  <c r="E239" i="4"/>
  <c r="E1994" i="4"/>
  <c r="E3532" i="4"/>
  <c r="R807" i="4"/>
  <c r="R695" i="4"/>
  <c r="R3008" i="4"/>
  <c r="R5571" i="4"/>
  <c r="R1213" i="4"/>
  <c r="R4143" i="4"/>
  <c r="R6548" i="4"/>
  <c r="U264" i="4"/>
  <c r="U2507" i="4"/>
  <c r="U4439" i="4"/>
  <c r="U4897" i="4"/>
  <c r="U5513" i="4"/>
  <c r="U5638" i="4"/>
  <c r="U6057" i="4"/>
  <c r="U6435" i="4"/>
  <c r="U6797" i="4"/>
  <c r="R2010" i="4"/>
  <c r="R3216" i="4"/>
  <c r="R6994" i="4"/>
  <c r="E2230" i="4"/>
  <c r="E4758" i="4"/>
  <c r="R2166" i="4"/>
  <c r="R4843" i="4"/>
  <c r="R7329" i="4"/>
  <c r="E2431" i="4"/>
  <c r="R2313" i="4"/>
  <c r="R4972" i="4"/>
  <c r="R2138" i="4"/>
  <c r="R5662" i="4"/>
  <c r="E1177" i="4"/>
  <c r="E3906" i="4"/>
  <c r="R3761" i="4"/>
  <c r="R6158" i="4"/>
  <c r="E594" i="4"/>
  <c r="E2297" i="4"/>
  <c r="E3816" i="4"/>
  <c r="R305" i="4"/>
  <c r="R354" i="4"/>
  <c r="R3767" i="4"/>
  <c r="R6238" i="4"/>
  <c r="U1940" i="4"/>
  <c r="U3793" i="4"/>
  <c r="U4240" i="4"/>
  <c r="U5134" i="4"/>
  <c r="U5586" i="4"/>
  <c r="U6727" i="4"/>
  <c r="U7169" i="4"/>
  <c r="U5508" i="4"/>
  <c r="R486" i="4"/>
  <c r="R2779" i="4"/>
  <c r="R4058" i="4"/>
  <c r="E54" i="4"/>
  <c r="E2670" i="4"/>
  <c r="E5158" i="4"/>
  <c r="R2678" i="4"/>
  <c r="R5281" i="4"/>
  <c r="E383" i="4"/>
  <c r="E2888" i="4"/>
  <c r="R2825" i="4"/>
  <c r="R5411" i="4"/>
  <c r="R2807" i="4"/>
  <c r="R6199" i="4"/>
  <c r="E1658" i="4"/>
  <c r="R60" i="4"/>
  <c r="R4054" i="4"/>
  <c r="R6347" i="4"/>
  <c r="E761" i="4"/>
  <c r="E2453" i="4"/>
  <c r="E3935" i="4"/>
  <c r="R323" i="4"/>
  <c r="R1075" i="4"/>
  <c r="R3604" i="4"/>
  <c r="R6087" i="4"/>
  <c r="U2623" i="4"/>
  <c r="U4003" i="4"/>
  <c r="U5362" i="4"/>
  <c r="U7152" i="4"/>
  <c r="U6236" i="4"/>
  <c r="R1900" i="4"/>
  <c r="R5346" i="4"/>
  <c r="E2502" i="4"/>
  <c r="R1043" i="4"/>
  <c r="R5528" i="4"/>
  <c r="E2111" i="4"/>
  <c r="R3441" i="4"/>
  <c r="R2415" i="4"/>
  <c r="E289" i="4"/>
  <c r="R476" i="4"/>
  <c r="R5713" i="4"/>
  <c r="E1283" i="4"/>
  <c r="E3779" i="4"/>
  <c r="R415" i="4"/>
  <c r="R3621" i="4"/>
  <c r="R7199" i="4"/>
  <c r="R3949" i="4"/>
  <c r="R6673" i="4"/>
  <c r="R2702" i="4"/>
  <c r="R5317" i="4"/>
  <c r="R642" i="4"/>
  <c r="R3909" i="4"/>
  <c r="R6348" i="4"/>
  <c r="R3218" i="4"/>
  <c r="R1308" i="4"/>
  <c r="R6568" i="4"/>
  <c r="R5299" i="4"/>
  <c r="R3458" i="4"/>
  <c r="R436" i="4"/>
  <c r="R6249" i="4"/>
  <c r="E240" i="4"/>
  <c r="E2395" i="4"/>
  <c r="E4359" i="4"/>
  <c r="E184" i="4"/>
  <c r="E2383" i="4"/>
  <c r="E4329" i="4"/>
  <c r="E152" i="4"/>
  <c r="E2331" i="4"/>
  <c r="E4289" i="4"/>
  <c r="E673" i="4"/>
  <c r="E2834" i="4"/>
  <c r="E4667" i="4"/>
  <c r="E325" i="4"/>
  <c r="E2460" i="4"/>
  <c r="E3255" i="4"/>
  <c r="E5655" i="4"/>
  <c r="E6879" i="4"/>
  <c r="E2543" i="4"/>
  <c r="A3921" i="11"/>
  <c r="U513" i="4"/>
  <c r="U3608" i="4"/>
  <c r="R3698" i="4"/>
  <c r="U4421" i="4"/>
  <c r="R629" i="4"/>
  <c r="U3766" i="4"/>
  <c r="U7020" i="4"/>
  <c r="U814" i="4"/>
  <c r="U4263" i="4"/>
  <c r="U5184" i="4"/>
  <c r="E2046" i="4"/>
  <c r="R6920" i="4"/>
  <c r="U5202" i="4"/>
  <c r="R2850" i="4"/>
  <c r="R7265" i="4"/>
  <c r="E1731" i="4"/>
  <c r="U4610" i="4"/>
  <c r="U6731" i="4"/>
  <c r="E1358" i="4"/>
  <c r="E1498" i="4"/>
  <c r="E927" i="4"/>
  <c r="E4017" i="4"/>
  <c r="R1515" i="4"/>
  <c r="R7125" i="4"/>
  <c r="E4505" i="4"/>
  <c r="E799" i="4"/>
  <c r="R4685" i="4"/>
  <c r="E4000" i="4"/>
  <c r="A456" i="4"/>
  <c r="U3058" i="4"/>
  <c r="U7263" i="4"/>
  <c r="R2555" i="4"/>
  <c r="E3414" i="4"/>
  <c r="E437" i="4"/>
  <c r="R5337" i="4"/>
  <c r="E1282" i="4"/>
  <c r="R5846" i="4"/>
  <c r="E4319" i="4"/>
  <c r="R6171" i="4"/>
  <c r="R2350" i="4"/>
  <c r="R5452" i="4"/>
  <c r="R2232" i="4"/>
  <c r="R7198" i="4"/>
  <c r="E223" i="4"/>
  <c r="E743" i="4"/>
  <c r="E815" i="4"/>
  <c r="R6375" i="4"/>
  <c r="E5304" i="4"/>
  <c r="E4490" i="4"/>
  <c r="E3555" i="4"/>
  <c r="E996" i="4"/>
  <c r="A31" i="4"/>
  <c r="A1230" i="4"/>
  <c r="A1168" i="4"/>
  <c r="A649" i="4"/>
  <c r="U2228" i="4"/>
  <c r="U4848" i="4"/>
  <c r="U3781" i="4"/>
  <c r="U4942" i="4"/>
  <c r="U5028" i="4"/>
  <c r="U5236" i="4"/>
  <c r="U6955" i="4"/>
  <c r="U6421" i="4"/>
  <c r="R209" i="4"/>
  <c r="R192" i="4"/>
  <c r="R4098" i="4"/>
  <c r="R6938" i="4"/>
  <c r="E1582" i="4"/>
  <c r="E3630" i="4"/>
  <c r="R375" i="4"/>
  <c r="R3263" i="4"/>
  <c r="R5647" i="4"/>
  <c r="E584" i="4"/>
  <c r="E2924" i="4"/>
  <c r="R2742" i="4"/>
  <c r="R5191" i="4"/>
  <c r="R2556" i="4"/>
  <c r="R5808" i="4"/>
  <c r="E1115" i="4"/>
  <c r="E3705" i="4"/>
  <c r="R2654" i="4"/>
  <c r="R5311" i="4"/>
  <c r="R7088" i="4"/>
  <c r="E1273" i="4"/>
  <c r="E3112" i="4"/>
  <c r="R105" i="4"/>
  <c r="R605" i="4"/>
  <c r="R2321" i="4"/>
  <c r="R5342" i="4"/>
  <c r="R826" i="4"/>
  <c r="R3931" i="4"/>
  <c r="R6686" i="4"/>
  <c r="R3018" i="4"/>
  <c r="R5303" i="4"/>
  <c r="R1394" i="4"/>
  <c r="R4608" i="4"/>
  <c r="R7043" i="4"/>
  <c r="R4893" i="4"/>
  <c r="R4086" i="4"/>
  <c r="R2976" i="4"/>
  <c r="R7272" i="4"/>
  <c r="R6383" i="4"/>
  <c r="R4918" i="4"/>
  <c r="R5671" i="4"/>
  <c r="E1922" i="4"/>
  <c r="E4215" i="4"/>
  <c r="E418" i="4"/>
  <c r="E2313" i="4"/>
  <c r="E4516" i="4"/>
  <c r="E797" i="4"/>
  <c r="E3026" i="4"/>
  <c r="R167" i="4"/>
  <c r="E1538" i="4"/>
  <c r="E3881" i="4"/>
  <c r="E5273" i="4"/>
  <c r="E1431" i="4"/>
  <c r="E1720" i="4"/>
  <c r="E5340" i="4"/>
  <c r="E6567" i="4"/>
  <c r="E2208" i="4"/>
  <c r="E5584" i="4"/>
  <c r="E6672" i="4"/>
  <c r="E2811" i="4"/>
  <c r="E5714" i="4"/>
  <c r="E6994" i="4"/>
  <c r="E2333" i="4"/>
  <c r="E5611" i="4"/>
  <c r="E7019" i="4"/>
  <c r="E3517" i="4"/>
  <c r="E7320" i="4"/>
  <c r="A1390" i="4"/>
  <c r="E5673" i="4"/>
  <c r="A368" i="4"/>
  <c r="A1776" i="4"/>
  <c r="E6044" i="4"/>
  <c r="A425" i="4"/>
  <c r="A1833" i="4"/>
  <c r="U1507" i="4"/>
  <c r="U3362" i="4"/>
  <c r="U4553" i="4"/>
  <c r="U5175" i="4"/>
  <c r="U5934" i="4"/>
  <c r="U5848" i="4"/>
  <c r="U6842" i="4"/>
  <c r="U5965" i="4"/>
  <c r="R949" i="4"/>
  <c r="R2183" i="4"/>
  <c r="R6818" i="4"/>
  <c r="E2414" i="4"/>
  <c r="E4726" i="4"/>
  <c r="R3252" i="4"/>
  <c r="R6735" i="4"/>
  <c r="E2449" i="4"/>
  <c r="R2815" i="4"/>
  <c r="R361" i="4"/>
  <c r="R5527" i="4"/>
  <c r="E1240" i="4"/>
  <c r="R1145" i="4"/>
  <c r="U92" i="4"/>
  <c r="U2850" i="4"/>
  <c r="U3469" i="4"/>
  <c r="U5285" i="4"/>
  <c r="U5426" i="4"/>
  <c r="U6079" i="4"/>
  <c r="U7081" i="4"/>
  <c r="U6172" i="4"/>
  <c r="R1238" i="4"/>
  <c r="R3555" i="4"/>
  <c r="R5290" i="4"/>
  <c r="E1230" i="4"/>
  <c r="E3558" i="4"/>
  <c r="U2094" i="4"/>
  <c r="U3900" i="4"/>
  <c r="U3693" i="4"/>
  <c r="U4534" i="4"/>
  <c r="U6486" i="4"/>
  <c r="U5228" i="4"/>
  <c r="U7386" i="4"/>
  <c r="U6509" i="4"/>
  <c r="R2056" i="4"/>
  <c r="R3335" i="4"/>
  <c r="R7010" i="4"/>
  <c r="E2614" i="4"/>
  <c r="R267" i="4"/>
  <c r="R3513" i="4"/>
  <c r="R6982" i="4"/>
  <c r="E2997" i="4"/>
  <c r="R3756" i="4"/>
  <c r="R1301" i="4"/>
  <c r="R6240" i="4"/>
  <c r="E2755" i="4"/>
  <c r="R2067" i="4"/>
  <c r="R6190" i="4"/>
  <c r="U35" i="4"/>
  <c r="U3732" i="4"/>
  <c r="U5605" i="4"/>
  <c r="U3653" i="4"/>
  <c r="U5116" i="4"/>
  <c r="R342" i="4"/>
  <c r="R3481" i="4"/>
  <c r="E1902" i="4"/>
  <c r="R994" i="4"/>
  <c r="R5382" i="4"/>
  <c r="E2559" i="4"/>
  <c r="R4679" i="4"/>
  <c r="R3614" i="4"/>
  <c r="E1794" i="4"/>
  <c r="R3652" i="4"/>
  <c r="R7328" i="4"/>
  <c r="E2663" i="4"/>
  <c r="R727" i="4"/>
  <c r="R3230" i="4"/>
  <c r="R6697" i="4"/>
  <c r="R4744" i="4"/>
  <c r="A1761" i="11"/>
  <c r="U3593" i="4"/>
  <c r="U4739" i="4"/>
  <c r="U5546" i="4"/>
  <c r="U6896" i="4"/>
  <c r="U5124" i="4"/>
  <c r="R840" i="4"/>
  <c r="R4322" i="4"/>
  <c r="E1558" i="4"/>
  <c r="E5318" i="4"/>
  <c r="R4212" i="4"/>
  <c r="E565" i="4"/>
  <c r="R1533" i="4"/>
  <c r="R5593" i="4"/>
  <c r="R4846" i="4"/>
  <c r="E1877" i="4"/>
  <c r="R2821" i="4"/>
  <c r="R6639" i="4"/>
  <c r="E1911" i="4"/>
  <c r="E4154" i="4"/>
  <c r="R527" i="4"/>
  <c r="R4400" i="4"/>
  <c r="U888" i="4"/>
  <c r="U3304" i="4"/>
  <c r="U4971" i="4"/>
  <c r="U5627" i="4"/>
  <c r="U6089" i="4"/>
  <c r="U6676" i="4"/>
  <c r="R1644" i="4"/>
  <c r="R5034" i="4"/>
  <c r="E2022" i="4"/>
  <c r="R325" i="4"/>
  <c r="R4660" i="4"/>
  <c r="E1004" i="4"/>
  <c r="R2104" i="4"/>
  <c r="A2952" i="11"/>
  <c r="U1584" i="4"/>
  <c r="U5282" i="4"/>
  <c r="U1457" i="4"/>
  <c r="U5059" i="4"/>
  <c r="A2931" i="11"/>
  <c r="U5360" i="4"/>
  <c r="R3794" i="4"/>
  <c r="U4076" i="4"/>
  <c r="U3320" i="4"/>
  <c r="U4915" i="4"/>
  <c r="R5547" i="4"/>
  <c r="U702" i="4"/>
  <c r="U7104" i="4"/>
  <c r="E670" i="4"/>
  <c r="R2501" i="4"/>
  <c r="R3477" i="4"/>
  <c r="U3637" i="4"/>
  <c r="R1790" i="4"/>
  <c r="E4430" i="4"/>
  <c r="R3673" i="4"/>
  <c r="R3995" i="4"/>
  <c r="R3120" i="4"/>
  <c r="R7124" i="4"/>
  <c r="R3675" i="4"/>
  <c r="E3132" i="4"/>
  <c r="R3562" i="4"/>
  <c r="E6824" i="4"/>
  <c r="A23" i="4"/>
  <c r="E4969" i="4"/>
  <c r="U4482" i="4"/>
  <c r="U5667" i="4"/>
  <c r="R4986" i="4"/>
  <c r="R827" i="4"/>
  <c r="E2687" i="4"/>
  <c r="R2917" i="4"/>
  <c r="E3943" i="4"/>
  <c r="E562" i="4"/>
  <c r="R1026" i="4"/>
  <c r="R3009" i="4"/>
  <c r="R5756" i="4"/>
  <c r="R3145" i="4"/>
  <c r="R2233" i="4"/>
  <c r="E1420" i="4"/>
  <c r="E3036" i="4"/>
  <c r="E2858" i="4"/>
  <c r="E2708" i="4"/>
  <c r="E2042" i="4"/>
  <c r="E6407" i="4"/>
  <c r="E6064" i="4"/>
  <c r="E5618" i="4"/>
  <c r="E5058" i="4"/>
  <c r="E5176" i="4"/>
  <c r="E5013" i="4"/>
  <c r="E1667" i="4"/>
  <c r="A1865" i="4"/>
  <c r="U3147" i="4"/>
  <c r="U4160" i="4"/>
  <c r="U4966" i="4"/>
  <c r="U6774" i="4"/>
  <c r="U6928" i="4"/>
  <c r="U6674" i="4"/>
  <c r="U6140" i="4"/>
  <c r="R102" i="4"/>
  <c r="R1452" i="4"/>
  <c r="R1612" i="4"/>
  <c r="R5186" i="4"/>
  <c r="E214" i="4"/>
  <c r="E2262" i="4"/>
  <c r="E4310" i="4"/>
  <c r="R1401" i="4"/>
  <c r="R4093" i="4"/>
  <c r="R6433" i="4"/>
  <c r="E1370" i="4"/>
  <c r="R805" i="4"/>
  <c r="R3637" i="4"/>
  <c r="R5977" i="4"/>
  <c r="R3724" i="4"/>
  <c r="R6732" i="4"/>
  <c r="E2003" i="4"/>
  <c r="R347" i="4"/>
  <c r="R3548" i="4"/>
  <c r="R5604" i="4"/>
  <c r="E103" i="4"/>
  <c r="E1941" i="4"/>
  <c r="E3331" i="4"/>
  <c r="R616" i="4"/>
  <c r="R760" i="4"/>
  <c r="R3214" i="4"/>
  <c r="R5733" i="4"/>
  <c r="R1869" i="4"/>
  <c r="R4973" i="4"/>
  <c r="R7021" i="4"/>
  <c r="R3465" i="4"/>
  <c r="R6301" i="4"/>
  <c r="R2370" i="4"/>
  <c r="R4997" i="4"/>
  <c r="R288" i="4"/>
  <c r="R6843" i="4"/>
  <c r="R4865" i="4"/>
  <c r="R3836" i="4"/>
  <c r="R2680" i="4"/>
  <c r="E177" i="4"/>
  <c r="R5697" i="4"/>
  <c r="E360" i="4"/>
  <c r="E2812" i="4"/>
  <c r="E4473" i="4"/>
  <c r="E753" i="4"/>
  <c r="E3192" i="4"/>
  <c r="E4977" i="4"/>
  <c r="E1131" i="4"/>
  <c r="E3525" i="4"/>
  <c r="R6655" i="4"/>
  <c r="E1872" i="4"/>
  <c r="E4173" i="4"/>
  <c r="R6080" i="4"/>
  <c r="E2099" i="4"/>
  <c r="E2612" i="4"/>
  <c r="E5671" i="4"/>
  <c r="E7079" i="4"/>
  <c r="E3057" i="4"/>
  <c r="E5776" i="4"/>
  <c r="E7184" i="4"/>
  <c r="E4042" i="4"/>
  <c r="E5906" i="4"/>
  <c r="E7314" i="4"/>
  <c r="E4121" i="4"/>
  <c r="E5803" i="4"/>
  <c r="E7211" i="4"/>
  <c r="E5541" i="4"/>
  <c r="A366" i="4"/>
  <c r="A1582" i="4"/>
  <c r="E6313" i="4"/>
  <c r="A880" i="4"/>
  <c r="R4339" i="4"/>
  <c r="E6428" i="4"/>
  <c r="A937" i="4"/>
  <c r="E235" i="4"/>
  <c r="U2546" i="4"/>
  <c r="U4116" i="4"/>
  <c r="U4683" i="4"/>
  <c r="U4883" i="4"/>
  <c r="U6606" i="4"/>
  <c r="U5697" i="4"/>
  <c r="U6251" i="4"/>
  <c r="U6597" i="4"/>
  <c r="R2179" i="4"/>
  <c r="R4122" i="4"/>
  <c r="R7218" i="4"/>
  <c r="E2830" i="4"/>
  <c r="R589" i="4"/>
  <c r="R4248" i="4"/>
  <c r="R7201" i="4"/>
  <c r="R52" i="4"/>
  <c r="R4149" i="4"/>
  <c r="R1191" i="4"/>
  <c r="R6147" i="4"/>
  <c r="E2661" i="4"/>
  <c r="R2670" i="4"/>
  <c r="U950" i="4"/>
  <c r="U2651" i="4"/>
  <c r="U4625" i="4"/>
  <c r="U4998" i="4"/>
  <c r="U5083" i="4"/>
  <c r="U5944" i="4"/>
  <c r="U6498" i="4"/>
  <c r="U6844" i="4"/>
  <c r="R300" i="4"/>
  <c r="R2009" i="4"/>
  <c r="R5954" i="4"/>
  <c r="E1646" i="4"/>
  <c r="A752" i="11"/>
  <c r="U2710" i="4"/>
  <c r="U3974" i="4"/>
  <c r="U4477" i="4"/>
  <c r="U5609" i="4"/>
  <c r="U7150" i="4"/>
  <c r="U6241" i="4"/>
  <c r="U7243" i="4"/>
  <c r="R406" i="4"/>
  <c r="R2723" i="4"/>
  <c r="R4458" i="4"/>
  <c r="E710" i="4"/>
  <c r="E3022" i="4"/>
  <c r="R875" i="4"/>
  <c r="R4788" i="4"/>
  <c r="E501" i="4"/>
  <c r="R567" i="4"/>
  <c r="R4533" i="4"/>
  <c r="R3309" i="4"/>
  <c r="R6764" i="4"/>
  <c r="E3275" i="4"/>
  <c r="R3921" i="4"/>
  <c r="R6995" i="4"/>
  <c r="U974" i="4"/>
  <c r="U4271" i="4"/>
  <c r="U4180" i="4"/>
  <c r="U6591" i="4"/>
  <c r="U6643" i="4"/>
  <c r="R1096" i="4"/>
  <c r="R5594" i="4"/>
  <c r="E2574" i="4"/>
  <c r="R2333" i="4"/>
  <c r="R7073" i="4"/>
  <c r="R65" i="4"/>
  <c r="R5301" i="4"/>
  <c r="R5820" i="4"/>
  <c r="E3202" i="4"/>
  <c r="R4445" i="4"/>
  <c r="E698" i="4"/>
  <c r="E3642" i="4"/>
  <c r="R115" i="4"/>
  <c r="R3897" i="4"/>
  <c r="R1804" i="4"/>
  <c r="R5377" i="4"/>
  <c r="U873" i="4"/>
  <c r="U3266" i="4"/>
  <c r="U4200" i="4"/>
  <c r="U5587" i="4"/>
  <c r="U6753" i="4"/>
  <c r="U6588" i="4"/>
  <c r="R2747" i="4"/>
  <c r="R5370" i="4"/>
  <c r="E2662" i="4"/>
  <c r="R541" i="4"/>
  <c r="R5272" i="4"/>
  <c r="E1187" i="4"/>
  <c r="R2773" i="4"/>
  <c r="R11" i="4"/>
  <c r="R6189" i="4"/>
  <c r="E2588" i="4"/>
  <c r="R4299" i="4"/>
  <c r="R7078" i="4"/>
  <c r="E2579" i="4"/>
  <c r="E4511" i="4"/>
  <c r="R1313" i="4"/>
  <c r="R5033" i="4"/>
  <c r="U2130" i="4"/>
  <c r="U2216" i="4"/>
  <c r="U4927" i="4"/>
  <c r="U6542" i="4"/>
  <c r="U5938" i="4"/>
  <c r="U5773" i="4"/>
  <c r="R3459" i="4"/>
  <c r="R6114" i="4"/>
  <c r="E3110" i="4"/>
  <c r="R1127" i="4"/>
  <c r="R5711" i="4"/>
  <c r="E1635" i="4"/>
  <c r="R3285" i="4"/>
  <c r="R728" i="4"/>
  <c r="R6701" i="4"/>
  <c r="E3090" i="4"/>
  <c r="R4543" i="4"/>
  <c r="R7245" i="4"/>
  <c r="E2715" i="4"/>
  <c r="E4639" i="4"/>
  <c r="A1244" i="11"/>
  <c r="U1471" i="4"/>
  <c r="U6088" i="4"/>
  <c r="U2664" i="4"/>
  <c r="U6752" i="4"/>
  <c r="U972" i="4"/>
  <c r="U6854" i="4"/>
  <c r="A1978" i="11"/>
  <c r="U985" i="4"/>
  <c r="U4675" i="4"/>
  <c r="R1598" i="4"/>
  <c r="R124" i="4"/>
  <c r="U3656" i="4"/>
  <c r="U7090" i="4"/>
  <c r="E3934" i="4"/>
  <c r="R5712" i="4"/>
  <c r="U1767" i="4"/>
  <c r="U6422" i="4"/>
  <c r="R2395" i="4"/>
  <c r="R1700" i="4"/>
  <c r="R140" i="4"/>
  <c r="R6451" i="4"/>
  <c r="R5523" i="4"/>
  <c r="R3468" i="4"/>
  <c r="R2839" i="4"/>
  <c r="R7093" i="4"/>
  <c r="E2585" i="4"/>
  <c r="E2031" i="4"/>
  <c r="E5845" i="4"/>
  <c r="A641" i="4"/>
  <c r="U5358" i="4"/>
  <c r="U6900" i="4"/>
  <c r="R6466" i="4"/>
  <c r="R2656" i="4"/>
  <c r="R1499" i="4"/>
  <c r="R4444" i="4"/>
  <c r="R1287" i="4"/>
  <c r="E1482" i="4"/>
  <c r="R946" i="4"/>
  <c r="R4516" i="4"/>
  <c r="R7027" i="4"/>
  <c r="R6062" i="4"/>
  <c r="R5268" i="4"/>
  <c r="E2645" i="4"/>
  <c r="E3827" i="4"/>
  <c r="E3475" i="4"/>
  <c r="E3538" i="4"/>
  <c r="E2711" i="4"/>
  <c r="E6919" i="4"/>
  <c r="E6448" i="4"/>
  <c r="E6130" i="4"/>
  <c r="E5515" i="4"/>
  <c r="E6245" i="4"/>
  <c r="E5865" i="4"/>
  <c r="E4996" i="4"/>
  <c r="R6591" i="4"/>
  <c r="U3283" i="4"/>
  <c r="U4428" i="4"/>
  <c r="U3970" i="4"/>
  <c r="U4951" i="4"/>
  <c r="U5705" i="4"/>
  <c r="U7218" i="4"/>
  <c r="U6684" i="4"/>
  <c r="R662" i="4"/>
  <c r="R2074" i="4"/>
  <c r="R2302" i="4"/>
  <c r="R5738" i="4"/>
  <c r="E558" i="4"/>
  <c r="E2606" i="4"/>
  <c r="E4654" i="4"/>
  <c r="R1903" i="4"/>
  <c r="R4477" i="4"/>
  <c r="R6817" i="4"/>
  <c r="E1754" i="4"/>
  <c r="R1307" i="4"/>
  <c r="R4021" i="4"/>
  <c r="R585" i="4"/>
  <c r="R4247" i="4"/>
  <c r="R7181" i="4"/>
  <c r="E2452" i="4"/>
  <c r="R857" i="4"/>
  <c r="R4200" i="4"/>
  <c r="R6336" i="4"/>
  <c r="E353" i="4"/>
  <c r="E2192" i="4"/>
  <c r="E3916" i="4"/>
  <c r="R535" i="4"/>
  <c r="R1266" i="4"/>
  <c r="R3913" i="4"/>
  <c r="R6672" i="4"/>
  <c r="R2341" i="4"/>
  <c r="R5361" i="4"/>
  <c r="R1281" i="4"/>
  <c r="R4263" i="4"/>
  <c r="R6636" i="4"/>
  <c r="R3114" i="4"/>
  <c r="R6037" i="4"/>
  <c r="R1768" i="4"/>
  <c r="R211" i="4"/>
  <c r="R6820" i="4"/>
  <c r="R5397" i="4"/>
  <c r="R3570" i="4"/>
  <c r="R1802" i="4"/>
  <c r="E61" i="4"/>
  <c r="E695" i="4"/>
  <c r="E3143" i="4"/>
  <c r="R1552" i="4"/>
  <c r="E1421" i="4"/>
  <c r="E3484" i="4"/>
  <c r="R4232" i="4"/>
  <c r="E2023" i="4"/>
  <c r="E3818" i="4"/>
  <c r="E304" i="4"/>
  <c r="E2763" i="4"/>
  <c r="E4688" i="4"/>
  <c r="E159" i="4"/>
  <c r="E2656" i="4"/>
  <c r="E4298" i="4"/>
  <c r="E5863" i="4"/>
  <c r="E7271" i="4"/>
  <c r="E4573" i="4"/>
  <c r="E6160" i="4"/>
  <c r="R4046" i="4"/>
  <c r="E4863" i="4"/>
  <c r="E6418" i="4"/>
  <c r="A102" i="4"/>
  <c r="E4643" i="4"/>
  <c r="E6315" i="4"/>
  <c r="A191" i="4"/>
  <c r="E5925" i="4"/>
  <c r="A686" i="4"/>
  <c r="E3529" i="4"/>
  <c r="E6697" i="4"/>
  <c r="A1072" i="4"/>
  <c r="E3882" i="4"/>
  <c r="E7196" i="4"/>
  <c r="A1129" i="4"/>
  <c r="A1490" i="11"/>
  <c r="U2913" i="4"/>
  <c r="U4126" i="4"/>
  <c r="U4629" i="4"/>
  <c r="U4219" i="4"/>
  <c r="U5999" i="4"/>
  <c r="U6353" i="4"/>
  <c r="U7347" i="4"/>
  <c r="R950" i="4"/>
  <c r="R2843" i="4"/>
  <c r="R4770" i="4"/>
  <c r="E910" i="4"/>
  <c r="E3638" i="4"/>
  <c r="R1175" i="4"/>
  <c r="R5025" i="4"/>
  <c r="E1050" i="4"/>
  <c r="R663" i="4"/>
  <c r="R4624" i="4"/>
  <c r="R3183" i="4"/>
  <c r="R7203" i="4"/>
  <c r="E3193" i="4"/>
  <c r="R3823" i="4"/>
  <c r="U2179" i="4"/>
  <c r="U3514" i="4"/>
  <c r="U4538" i="4"/>
  <c r="U4983" i="4"/>
  <c r="U6238" i="4"/>
  <c r="U6608" i="4"/>
  <c r="U5683" i="4"/>
  <c r="U6677" i="4"/>
  <c r="R1023" i="4"/>
  <c r="R2777" i="4"/>
  <c r="R7130" i="4"/>
  <c r="E2454" i="4"/>
  <c r="U18" i="4"/>
  <c r="U2375" i="4"/>
  <c r="U4472" i="4"/>
  <c r="U5053" i="4"/>
  <c r="U5226" i="4"/>
  <c r="U7007" i="4"/>
  <c r="U5666" i="4"/>
  <c r="U5980" i="4"/>
  <c r="R1494" i="4"/>
  <c r="R923" i="4"/>
  <c r="R5090" i="4"/>
  <c r="E1126" i="4"/>
  <c r="E4118" i="4"/>
  <c r="R2113" i="4"/>
  <c r="R5245" i="4"/>
  <c r="E1279" i="4"/>
  <c r="R2177" i="4"/>
  <c r="R5008" i="4"/>
  <c r="R3968" i="4"/>
  <c r="E791" i="4"/>
  <c r="E4199" i="4"/>
  <c r="R4507" i="4"/>
  <c r="E259" i="4"/>
  <c r="U2936" i="4"/>
  <c r="U2408" i="4"/>
  <c r="U4382" i="4"/>
  <c r="U4813" i="4"/>
  <c r="U6804" i="4"/>
  <c r="R2235" i="4"/>
  <c r="R6914" i="4"/>
  <c r="E4302" i="4"/>
  <c r="R3032" i="4"/>
  <c r="E282" i="4"/>
  <c r="R2218" i="4"/>
  <c r="R935" i="4"/>
  <c r="R6575" i="4"/>
  <c r="E4253" i="4"/>
  <c r="R5956" i="4"/>
  <c r="E1157" i="4"/>
  <c r="E3999" i="4"/>
  <c r="R1228" i="4"/>
  <c r="R5166" i="4"/>
  <c r="R2526" i="4"/>
  <c r="R6715" i="4"/>
  <c r="U1658" i="4"/>
  <c r="U3954" i="4"/>
  <c r="U4849" i="4"/>
  <c r="U5983" i="4"/>
  <c r="U5882" i="4"/>
  <c r="U7189" i="4"/>
  <c r="R170" i="4"/>
  <c r="R7202" i="4"/>
  <c r="E3310" i="4"/>
  <c r="R2406" i="4"/>
  <c r="R5903" i="4"/>
  <c r="E2650" i="4"/>
  <c r="R3494" i="4"/>
  <c r="R2444" i="4"/>
  <c r="R6910" i="4"/>
  <c r="E4107" i="4"/>
  <c r="R4932" i="4"/>
  <c r="E751" i="4"/>
  <c r="E2965" i="4"/>
  <c r="R560" i="4"/>
  <c r="R2133" i="4"/>
  <c r="R6421" i="4"/>
  <c r="U483" i="4"/>
  <c r="U4609" i="4"/>
  <c r="U5088" i="4"/>
  <c r="U7079" i="4"/>
  <c r="U6970" i="4"/>
  <c r="R870" i="4"/>
  <c r="R1121" i="4"/>
  <c r="E270" i="4"/>
  <c r="E3766" i="4"/>
  <c r="R2918" i="4"/>
  <c r="R6324" i="4"/>
  <c r="E3098" i="4"/>
  <c r="R3948" i="4"/>
  <c r="R3126" i="4"/>
  <c r="E3551" i="11"/>
  <c r="A2335" i="11"/>
  <c r="A2355" i="11"/>
  <c r="U6395" i="4"/>
  <c r="U1476" i="4"/>
  <c r="U6227" i="4"/>
  <c r="U3241" i="4"/>
  <c r="U6440" i="4"/>
  <c r="U1912" i="4"/>
  <c r="U4000" i="4"/>
  <c r="U505" i="4"/>
  <c r="R2677" i="4"/>
  <c r="R2961" i="4"/>
  <c r="U3407" i="4"/>
  <c r="U5989" i="4"/>
  <c r="R1723" i="4"/>
  <c r="R4480" i="4"/>
  <c r="U3464" i="4"/>
  <c r="U5476" i="4"/>
  <c r="R3463" i="4"/>
  <c r="R4715" i="4"/>
  <c r="R4028" i="4"/>
  <c r="E217" i="4"/>
  <c r="R955" i="4"/>
  <c r="R6640" i="4"/>
  <c r="R4545" i="4"/>
  <c r="E2845" i="4"/>
  <c r="E3207" i="4"/>
  <c r="E5344" i="4"/>
  <c r="A838" i="4"/>
  <c r="E2196" i="11"/>
  <c r="U5394" i="4"/>
  <c r="U6765" i="4"/>
  <c r="E174" i="4"/>
  <c r="R4623" i="4"/>
  <c r="R3138" i="4"/>
  <c r="R6230" i="4"/>
  <c r="R3464" i="4"/>
  <c r="E2652" i="4"/>
  <c r="R3287" i="4"/>
  <c r="R6297" i="4"/>
  <c r="R2446" i="4"/>
  <c r="R3111" i="4"/>
  <c r="R1291" i="4"/>
  <c r="E4068" i="4"/>
  <c r="E4794" i="4"/>
  <c r="E4508" i="4"/>
  <c r="E4562" i="4"/>
  <c r="E1869" i="4"/>
  <c r="E253" i="4"/>
  <c r="E7152" i="4"/>
  <c r="E6834" i="4"/>
  <c r="E6219" i="4"/>
  <c r="A130" i="4"/>
  <c r="E7273" i="4"/>
  <c r="E6492" i="4"/>
  <c r="U116" i="4"/>
  <c r="U3726" i="4"/>
  <c r="U4654" i="4"/>
  <c r="U5330" i="4"/>
  <c r="U6239" i="4"/>
  <c r="U6249" i="4"/>
  <c r="U5867" i="4"/>
  <c r="U7236" i="4"/>
  <c r="R1206" i="4"/>
  <c r="R2627" i="4"/>
  <c r="R2924" i="4"/>
  <c r="R6258" i="4"/>
  <c r="E902" i="4"/>
  <c r="E2950" i="4"/>
  <c r="E4998" i="4"/>
  <c r="R2374" i="4"/>
  <c r="R4870" i="4"/>
  <c r="R7211" i="4"/>
  <c r="E2147" i="4"/>
  <c r="R1820" i="4"/>
  <c r="R4414" i="4"/>
  <c r="R1253" i="4"/>
  <c r="R4759" i="4"/>
  <c r="E216" i="4"/>
  <c r="E2891" i="4"/>
  <c r="R1034" i="4"/>
  <c r="R4335" i="4"/>
  <c r="R6420" i="4"/>
  <c r="E688" i="4"/>
  <c r="E2276" i="4"/>
  <c r="E3989" i="4"/>
  <c r="R1045" i="4"/>
  <c r="R98" i="4"/>
  <c r="R4044" i="4"/>
  <c r="R6782" i="4"/>
  <c r="R2936" i="4"/>
  <c r="R5489" i="4"/>
  <c r="R1453" i="4"/>
  <c r="R4654" i="4"/>
  <c r="R6748" i="4"/>
  <c r="R3261" i="4"/>
  <c r="R6152" i="4"/>
  <c r="R2996" i="4"/>
  <c r="R892" i="4"/>
  <c r="R7041" i="4"/>
  <c r="R6160" i="4"/>
  <c r="R3839" i="4"/>
  <c r="R2132" i="4"/>
  <c r="E193" i="4"/>
  <c r="E1140" i="4"/>
  <c r="E3241" i="4"/>
  <c r="R2410" i="4"/>
  <c r="E1756" i="4"/>
  <c r="E3583" i="4"/>
  <c r="R4924" i="4"/>
  <c r="E2135" i="4"/>
  <c r="E4207" i="4"/>
  <c r="E423" i="4"/>
  <c r="E2875" i="4"/>
  <c r="E4907" i="4"/>
  <c r="E307" i="4"/>
  <c r="E2768" i="4"/>
  <c r="E4466" i="4"/>
  <c r="E6119" i="4"/>
  <c r="R1906" i="4"/>
  <c r="E4735" i="4"/>
  <c r="E6352" i="4"/>
  <c r="R5900" i="4"/>
  <c r="E4979" i="4"/>
  <c r="E6482" i="4"/>
  <c r="E224" i="4"/>
  <c r="E4791" i="4"/>
  <c r="E6379" i="4"/>
  <c r="E818" i="4"/>
  <c r="E6053" i="4"/>
  <c r="A750" i="4"/>
  <c r="E3920" i="4"/>
  <c r="E7209" i="4"/>
  <c r="A1136" i="4"/>
  <c r="E4271" i="4"/>
  <c r="A81" i="4"/>
  <c r="A1193" i="4"/>
  <c r="A3388" i="11"/>
  <c r="U2576" i="4"/>
  <c r="U4202" i="4"/>
  <c r="U4198" i="4"/>
  <c r="U4894" i="4"/>
  <c r="U6663" i="4"/>
  <c r="U6561" i="4"/>
  <c r="U5684" i="4"/>
  <c r="R1174" i="4"/>
  <c r="R202" i="4"/>
  <c r="R5018" i="4"/>
  <c r="E1046" i="4"/>
  <c r="E4046" i="4"/>
  <c r="R1377" i="4"/>
  <c r="R5172" i="4"/>
  <c r="E1196" i="4"/>
  <c r="R1474" i="4"/>
  <c r="R4780" i="4"/>
  <c r="R3418" i="4"/>
  <c r="E341" i="4"/>
  <c r="E3339" i="4"/>
  <c r="R4043" i="4"/>
  <c r="U2276" i="4"/>
  <c r="U3836" i="4"/>
  <c r="U4810" i="4"/>
  <c r="U5216" i="4"/>
  <c r="U6894" i="4"/>
  <c r="U6808" i="4"/>
  <c r="U5891" i="4"/>
  <c r="U6925" i="4"/>
  <c r="R2037" i="4"/>
  <c r="R3042" i="4"/>
  <c r="R7266" i="4"/>
  <c r="E2870" i="4"/>
  <c r="U29" i="4"/>
  <c r="U2939" i="4"/>
  <c r="U4784" i="4"/>
  <c r="U5062" i="4"/>
  <c r="U5450" i="4"/>
  <c r="U7207" i="4"/>
  <c r="U6298" i="4"/>
  <c r="U6228" i="4"/>
  <c r="R1718" i="4"/>
  <c r="R1204" i="4"/>
  <c r="R5986" i="4"/>
  <c r="E1254" i="4"/>
  <c r="E4246" i="4"/>
  <c r="R2625" i="4"/>
  <c r="R5419" i="4"/>
  <c r="E1443" i="4"/>
  <c r="R2365" i="4"/>
  <c r="R5648" i="4"/>
  <c r="R4199" i="4"/>
  <c r="E969" i="4"/>
  <c r="R715" i="4"/>
  <c r="R4653" i="4"/>
  <c r="E405" i="4"/>
  <c r="U3089" i="4"/>
  <c r="U4746" i="4"/>
  <c r="U5074" i="4"/>
  <c r="U5889" i="4"/>
  <c r="U5973" i="4"/>
  <c r="R2587" i="4"/>
  <c r="R7122" i="4"/>
  <c r="E4502" i="4"/>
  <c r="R3956" i="4"/>
  <c r="E474" i="4"/>
  <c r="R2480" i="4"/>
  <c r="R2050" i="4"/>
  <c r="R6815" i="4"/>
  <c r="R221" i="4"/>
  <c r="R6107" i="4"/>
  <c r="E1712" i="4"/>
  <c r="E4117" i="4"/>
  <c r="R143" i="4"/>
  <c r="R5765" i="4"/>
  <c r="R2769" i="4"/>
  <c r="R6895" i="4"/>
  <c r="U1503" i="4"/>
  <c r="U4600" i="4"/>
  <c r="U5311" i="4"/>
  <c r="U6367" i="4"/>
  <c r="U6234" i="4"/>
  <c r="R94" i="4"/>
  <c r="R672" i="4"/>
  <c r="E38" i="4"/>
  <c r="E3526" i="4"/>
  <c r="R2666" i="4"/>
  <c r="R6104" i="4"/>
  <c r="E2851" i="4"/>
  <c r="R3719" i="4"/>
  <c r="R2791" i="4"/>
  <c r="R7150" i="4"/>
  <c r="R380" i="4"/>
  <c r="R5103" i="4"/>
  <c r="E907" i="4"/>
  <c r="E3101" i="4"/>
  <c r="R834" i="4"/>
  <c r="R2358" i="4"/>
  <c r="R6588" i="4"/>
  <c r="U3031" i="4"/>
  <c r="U4178" i="4"/>
  <c r="U5560" i="4"/>
  <c r="U4960" i="4"/>
  <c r="U7322" i="4"/>
  <c r="R1182" i="4"/>
  <c r="R1592" i="4"/>
  <c r="E486" i="4"/>
  <c r="E3990" i="4"/>
  <c r="R3137" i="4"/>
  <c r="R6543" i="4"/>
  <c r="R196" i="4"/>
  <c r="R4185" i="4"/>
  <c r="R3460" i="4"/>
  <c r="A425" i="11"/>
  <c r="A1503" i="11"/>
  <c r="U758" i="4"/>
  <c r="R1774" i="4"/>
  <c r="U3533" i="4"/>
  <c r="U7204" i="4"/>
  <c r="U2787" i="4"/>
  <c r="U6090" i="4"/>
  <c r="U3985" i="4"/>
  <c r="U1420" i="4"/>
  <c r="U2748" i="4"/>
  <c r="R5250" i="4"/>
  <c r="R6041" i="4"/>
  <c r="U4253" i="4"/>
  <c r="R520" i="4"/>
  <c r="R3681" i="4"/>
  <c r="R4967" i="4"/>
  <c r="U3916" i="4"/>
  <c r="U6985" i="4"/>
  <c r="R6546" i="4"/>
  <c r="R6369" i="4"/>
  <c r="R5333" i="4"/>
  <c r="E1972" i="4"/>
  <c r="R4630" i="4"/>
  <c r="R5252" i="4"/>
  <c r="E1071" i="4"/>
  <c r="E3464" i="4"/>
  <c r="E5293" i="4"/>
  <c r="E6890" i="4"/>
  <c r="E4754" i="4"/>
  <c r="U1362" i="4"/>
  <c r="U5339" i="4"/>
  <c r="R1406" i="4"/>
  <c r="E1710" i="4"/>
  <c r="R5995" i="4"/>
  <c r="R3783" i="4"/>
  <c r="R6899" i="4"/>
  <c r="R4262" i="4"/>
  <c r="E3148" i="4"/>
  <c r="R4108" i="4"/>
  <c r="R6966" i="4"/>
  <c r="R3340" i="4"/>
  <c r="R4735" i="4"/>
  <c r="R3174" i="4"/>
  <c r="E4599" i="4"/>
  <c r="R2337" i="4"/>
  <c r="R2049" i="4"/>
  <c r="E4871" i="4"/>
  <c r="E3232" i="4"/>
  <c r="E1465" i="4"/>
  <c r="R4966" i="4"/>
  <c r="E7090" i="4"/>
  <c r="E6539" i="4"/>
  <c r="A398" i="4"/>
  <c r="A272" i="4"/>
  <c r="E7004" i="4"/>
  <c r="U1014" i="4"/>
  <c r="U3535" i="4"/>
  <c r="U4436" i="4"/>
  <c r="U4388" i="4"/>
  <c r="U6639" i="4"/>
  <c r="U6665" i="4"/>
  <c r="U6275" i="4"/>
  <c r="U5741" i="4"/>
  <c r="R1622" i="4"/>
  <c r="R3035" i="4"/>
  <c r="R3399" i="4"/>
  <c r="R6514" i="4"/>
  <c r="E1158" i="4"/>
  <c r="E3206" i="4"/>
  <c r="E5254" i="4"/>
  <c r="R2709" i="4"/>
  <c r="R5163" i="4"/>
  <c r="E99" i="4"/>
  <c r="E2440" i="4"/>
  <c r="R2188" i="4"/>
  <c r="R4707" i="4"/>
  <c r="R1764" i="4"/>
  <c r="R5150" i="4"/>
  <c r="E551" i="4"/>
  <c r="E3211" i="4"/>
  <c r="R1719" i="4"/>
  <c r="R4433" i="4"/>
  <c r="R6503" i="4"/>
  <c r="E938" i="4"/>
  <c r="E2360" i="4"/>
  <c r="E4063" i="4"/>
  <c r="R1217" i="4"/>
  <c r="R1337" i="4"/>
  <c r="R4172" i="4"/>
  <c r="R6894" i="4"/>
  <c r="R3383" i="4"/>
  <c r="R5622" i="4"/>
  <c r="R1624" i="4"/>
  <c r="R4782" i="4"/>
  <c r="R7195" i="4"/>
  <c r="R3413" i="4"/>
  <c r="R6264" i="4"/>
  <c r="R3853" i="4"/>
  <c r="R1392" i="4"/>
  <c r="R7263" i="4"/>
  <c r="R6382" i="4"/>
  <c r="R4877" i="4"/>
  <c r="R2429" i="4"/>
  <c r="E305" i="4"/>
  <c r="E1475" i="4"/>
  <c r="E3337" i="4"/>
  <c r="R3205" i="4"/>
  <c r="E1866" i="4"/>
  <c r="E3973" i="4"/>
  <c r="R5617" i="4"/>
  <c r="E2247" i="4"/>
  <c r="E4467" i="4"/>
  <c r="E535" i="4"/>
  <c r="E2987" i="4"/>
  <c r="E4980" i="4"/>
  <c r="E762" i="4"/>
  <c r="E2877" i="4"/>
  <c r="E4633" i="4"/>
  <c r="E6311" i="4"/>
  <c r="R3990" i="4"/>
  <c r="E4859" i="4"/>
  <c r="E6416" i="4"/>
  <c r="E1027" i="4"/>
  <c r="E5067" i="4"/>
  <c r="E6546" i="4"/>
  <c r="E1144" i="4"/>
  <c r="E4908" i="4"/>
  <c r="E6443" i="4"/>
  <c r="E1413" i="4"/>
  <c r="E6565" i="4"/>
  <c r="A814" i="4"/>
  <c r="E4304" i="4"/>
  <c r="A90" i="4"/>
  <c r="A1200" i="4"/>
  <c r="E4605" i="4"/>
  <c r="A161" i="4"/>
  <c r="A1449" i="4"/>
  <c r="A3535" i="11"/>
  <c r="U3210" i="4"/>
  <c r="U4336" i="4"/>
  <c r="U4916" i="4"/>
  <c r="U5138" i="4"/>
  <c r="U6887" i="4"/>
  <c r="U4823" i="4"/>
  <c r="U5884" i="4"/>
  <c r="R1374" i="4"/>
  <c r="R1069" i="4"/>
  <c r="R5218" i="4"/>
  <c r="E1174" i="4"/>
  <c r="E4198" i="4"/>
  <c r="R2176" i="4"/>
  <c r="R5336" i="4"/>
  <c r="E1352" i="4"/>
  <c r="R2094" i="4"/>
  <c r="R4926" i="4"/>
  <c r="R3676" i="4"/>
  <c r="E530" i="4"/>
  <c r="E3970" i="4"/>
  <c r="R4237" i="4"/>
  <c r="U2565" i="4"/>
  <c r="U3910" i="4"/>
  <c r="U3629" i="4"/>
  <c r="U5464" i="4"/>
  <c r="U7134" i="4"/>
  <c r="U5793" i="4"/>
  <c r="U6123" i="4"/>
  <c r="U7125" i="4"/>
  <c r="R2699" i="4"/>
  <c r="R3280" i="4"/>
  <c r="E14" i="4"/>
  <c r="E3014" i="4"/>
  <c r="U251" i="4"/>
  <c r="U3299" i="4"/>
  <c r="U4083" i="4"/>
  <c r="U4564" i="4"/>
  <c r="U4147" i="4"/>
  <c r="U4582" i="4"/>
  <c r="U6514" i="4"/>
  <c r="U7092" i="4"/>
  <c r="R1918" i="4"/>
  <c r="R1487" i="4"/>
  <c r="R6482" i="4"/>
  <c r="E1390" i="4"/>
  <c r="E4390" i="4"/>
  <c r="R2802" i="4"/>
  <c r="R6031" i="4"/>
  <c r="E1589" i="4"/>
  <c r="R2533" i="4"/>
  <c r="R217" i="4"/>
  <c r="R4393" i="4"/>
  <c r="E1136" i="4"/>
  <c r="R987" i="4"/>
  <c r="R5286" i="4"/>
  <c r="E531" i="4"/>
  <c r="U3122" i="4"/>
  <c r="U4115" i="4"/>
  <c r="U5418" i="4"/>
  <c r="U6273" i="4"/>
  <c r="U6317" i="4"/>
  <c r="R944" i="4"/>
  <c r="R7346" i="4"/>
  <c r="E4710" i="4"/>
  <c r="R4568" i="4"/>
  <c r="E693" i="4"/>
  <c r="R2700" i="4"/>
  <c r="R2346" i="4"/>
  <c r="E362" i="4"/>
  <c r="R634" i="4"/>
  <c r="R6263" i="4"/>
  <c r="E2119" i="4"/>
  <c r="E4227" i="4"/>
  <c r="R691" i="4"/>
  <c r="R5975" i="4"/>
  <c r="R3495" i="4"/>
  <c r="R7091" i="4"/>
  <c r="U2967" i="4"/>
  <c r="U4167" i="4"/>
  <c r="U5448" i="4"/>
  <c r="U6687" i="4"/>
  <c r="U7258" i="4"/>
  <c r="R470" i="4"/>
  <c r="R1999" i="4"/>
  <c r="E238" i="4"/>
  <c r="E4166" i="4"/>
  <c r="R2886" i="4"/>
  <c r="R6708" i="4"/>
  <c r="E3052" i="4"/>
  <c r="R4341" i="4"/>
  <c r="R3112" i="4"/>
  <c r="E457" i="4"/>
  <c r="R729" i="4"/>
  <c r="R5663" i="4"/>
  <c r="E1043" i="4"/>
  <c r="E3459" i="4"/>
  <c r="R1088" i="4"/>
  <c r="R3081" i="4"/>
  <c r="R6768" i="4"/>
  <c r="U2595" i="4"/>
  <c r="U4602" i="4"/>
  <c r="U5537" i="4"/>
  <c r="U5872" i="4"/>
  <c r="A3779" i="11"/>
  <c r="A3594" i="11"/>
  <c r="U864" i="4"/>
  <c r="R1041" i="4"/>
  <c r="U4122" i="4"/>
  <c r="R262" i="4"/>
  <c r="U3620" i="4"/>
  <c r="U6491" i="4"/>
  <c r="U1610" i="4"/>
  <c r="U2877" i="4"/>
  <c r="U4986" i="4"/>
  <c r="E1086" i="4"/>
  <c r="R2986" i="4"/>
  <c r="U4237" i="4"/>
  <c r="R1690" i="4"/>
  <c r="R5364" i="4"/>
  <c r="E644" i="4"/>
  <c r="U4229" i="4"/>
  <c r="U7265" i="4"/>
  <c r="R6714" i="4"/>
  <c r="E236" i="4"/>
  <c r="E592" i="4"/>
  <c r="E2976" i="4"/>
  <c r="R5412" i="4"/>
  <c r="R7358" i="4"/>
  <c r="E2855" i="4"/>
  <c r="R4936" i="4"/>
  <c r="E6079" i="4"/>
  <c r="E7210" i="4"/>
  <c r="E5160" i="4"/>
  <c r="U1460" i="4"/>
  <c r="U6439" i="4"/>
  <c r="R739" i="4"/>
  <c r="E1878" i="4"/>
  <c r="R6379" i="4"/>
  <c r="R4368" i="4"/>
  <c r="E164" i="4"/>
  <c r="R4872" i="4"/>
  <c r="E3587" i="4"/>
  <c r="R4887" i="4"/>
  <c r="R164" i="4"/>
  <c r="R4153" i="4"/>
  <c r="R6261" i="4"/>
  <c r="R4790" i="4"/>
  <c r="R989" i="4"/>
  <c r="R5964" i="4"/>
  <c r="R5716" i="4"/>
  <c r="E5236" i="4"/>
  <c r="E4205" i="4"/>
  <c r="E2947" i="4"/>
  <c r="E1176" i="4"/>
  <c r="E7410" i="4"/>
  <c r="E6859" i="4"/>
  <c r="A718" i="4"/>
  <c r="A592" i="4"/>
  <c r="A123" i="4"/>
  <c r="U796" i="4"/>
  <c r="U4335" i="4"/>
  <c r="U5055" i="4"/>
  <c r="U5139" i="4"/>
  <c r="U7047" i="4"/>
  <c r="U6929" i="4"/>
  <c r="U6539" i="4"/>
  <c r="U6021" i="4"/>
  <c r="R1886" i="4"/>
  <c r="R3299" i="4"/>
  <c r="R3690" i="4"/>
  <c r="R6682" i="4"/>
  <c r="E1326" i="4"/>
  <c r="E3374" i="4"/>
  <c r="E5422" i="4"/>
  <c r="R2928" i="4"/>
  <c r="R5355" i="4"/>
  <c r="E291" i="4"/>
  <c r="E2632" i="4"/>
  <c r="R2407" i="4"/>
  <c r="R4899" i="4"/>
  <c r="R2109" i="4"/>
  <c r="R5417" i="4"/>
  <c r="E780" i="4"/>
  <c r="E3412" i="4"/>
  <c r="R2349" i="4"/>
  <c r="R4920" i="4"/>
  <c r="R6670" i="4"/>
  <c r="E1106" i="4"/>
  <c r="E2945" i="4"/>
  <c r="E4209" i="4"/>
  <c r="R261" i="4"/>
  <c r="R2015" i="4"/>
  <c r="R4823" i="4"/>
  <c r="R7116" i="4"/>
  <c r="R3670" i="4"/>
  <c r="R6464" i="4"/>
  <c r="R1961" i="4"/>
  <c r="R5043" i="4"/>
  <c r="R896" i="4"/>
  <c r="R4087" i="4"/>
  <c r="R6486" i="4"/>
  <c r="R4374" i="4"/>
  <c r="R3558" i="4"/>
  <c r="R239" i="4"/>
  <c r="R6829" i="4"/>
  <c r="R5917" i="4"/>
  <c r="R3878" i="4"/>
  <c r="R1993" i="4"/>
  <c r="E1697" i="4"/>
  <c r="E4020" i="4"/>
  <c r="R4644" i="4"/>
  <c r="E2090" i="4"/>
  <c r="E4349" i="4"/>
  <c r="E351" i="4"/>
  <c r="E2469" i="4"/>
  <c r="E4634" i="4"/>
  <c r="E1316" i="4"/>
  <c r="E3197" i="4"/>
  <c r="E5127" i="4"/>
  <c r="E1207" i="4"/>
  <c r="E532" i="4"/>
  <c r="E4900" i="4"/>
  <c r="E6439" i="4"/>
  <c r="E1612" i="4"/>
  <c r="E5065" i="4"/>
  <c r="E6544" i="4"/>
  <c r="E2217" i="4"/>
  <c r="E5458" i="4"/>
  <c r="E6674" i="4"/>
  <c r="E1738" i="4"/>
  <c r="E5483" i="4"/>
  <c r="E6571" i="4"/>
  <c r="E2602" i="4"/>
  <c r="E7077" i="4"/>
  <c r="A1134" i="4"/>
  <c r="E4905" i="4"/>
  <c r="A240" i="4"/>
  <c r="A1648" i="4"/>
  <c r="E5080" i="4"/>
  <c r="A297" i="4"/>
  <c r="A1705" i="4"/>
  <c r="U638" i="4"/>
  <c r="U3195" i="4"/>
  <c r="U3012" i="4"/>
  <c r="U4171" i="4"/>
  <c r="U5578" i="4"/>
  <c r="U7303" i="4"/>
  <c r="U6418" i="4"/>
  <c r="U6980" i="4"/>
  <c r="R1830" i="4"/>
  <c r="R1655" i="4"/>
  <c r="R6530" i="4"/>
  <c r="E1462" i="4"/>
  <c r="E4462" i="4"/>
  <c r="R2908" i="4"/>
  <c r="R6113" i="4"/>
  <c r="E1672" i="4"/>
  <c r="R2438" i="4"/>
  <c r="R6032" i="4"/>
  <c r="R4078" i="4"/>
  <c r="E874" i="4"/>
  <c r="R571" i="4"/>
  <c r="E2354" i="11"/>
  <c r="U2320" i="4"/>
  <c r="U3591" i="4"/>
  <c r="U4556" i="4"/>
  <c r="U4920" i="4"/>
  <c r="U5663" i="4"/>
  <c r="U6657" i="4"/>
  <c r="U7211" i="4"/>
  <c r="R150" i="4"/>
  <c r="R3139" i="4"/>
  <c r="R4866" i="4"/>
  <c r="E278" i="4"/>
  <c r="E3278" i="4"/>
  <c r="U1163" i="4"/>
  <c r="U3562" i="4"/>
  <c r="U4649" i="4"/>
  <c r="U5303" i="4"/>
  <c r="U6062" i="4"/>
  <c r="U5952" i="4"/>
  <c r="U6962" i="4"/>
  <c r="U6053" i="4"/>
  <c r="R1087" i="4"/>
  <c r="R2082" i="4"/>
  <c r="R6746" i="4"/>
  <c r="E2342" i="4"/>
  <c r="E4662" i="4"/>
  <c r="R3168" i="4"/>
  <c r="R6653" i="4"/>
  <c r="E2367" i="4"/>
  <c r="R2888" i="4"/>
  <c r="R775" i="4"/>
  <c r="R5833" i="4"/>
  <c r="E1512" i="4"/>
  <c r="R1527" i="4"/>
  <c r="R5908" i="4"/>
  <c r="E1200" i="4"/>
  <c r="U3600" i="4"/>
  <c r="U4460" i="4"/>
  <c r="U6742" i="4"/>
  <c r="U6953" i="4"/>
  <c r="U6997" i="4"/>
  <c r="R2658" i="4"/>
  <c r="E1038" i="4"/>
  <c r="E5062" i="4"/>
  <c r="R4980" i="4"/>
  <c r="E2156" i="4"/>
  <c r="R3181" i="4"/>
  <c r="R2974" i="4"/>
  <c r="E1303" i="4"/>
  <c r="R2377" i="4"/>
  <c r="R6566" i="4"/>
  <c r="E2380" i="4"/>
  <c r="R177" i="4"/>
  <c r="R1483" i="4"/>
  <c r="R6350" i="4"/>
  <c r="R4337" i="4"/>
  <c r="E34" i="4"/>
  <c r="U1041" i="4"/>
  <c r="U4043" i="4"/>
  <c r="U4853" i="4"/>
  <c r="U7359" i="4"/>
  <c r="U6763" i="4"/>
  <c r="R1150" i="4"/>
  <c r="R3642" i="4"/>
  <c r="E662" i="4"/>
  <c r="E4966" i="4"/>
  <c r="R3367" i="4"/>
  <c r="E163" i="4"/>
  <c r="R435" i="4"/>
  <c r="R5182" i="4"/>
  <c r="R3712" i="4"/>
  <c r="E1408" i="4"/>
  <c r="R1479" i="4"/>
  <c r="R6316" i="4"/>
  <c r="E1367" i="4"/>
  <c r="E3925" i="4"/>
  <c r="R477" i="4"/>
  <c r="R3996" i="4"/>
  <c r="E3916" i="11"/>
  <c r="U3370" i="4"/>
  <c r="U4355" i="4"/>
  <c r="U4941" i="4"/>
  <c r="U6552" i="4"/>
  <c r="U5956" i="4"/>
  <c r="R81" i="4"/>
  <c r="R4354" i="4"/>
  <c r="A3166" i="11"/>
  <c r="U549" i="4"/>
  <c r="U3106" i="4"/>
  <c r="R2540" i="4"/>
  <c r="U4785" i="4"/>
  <c r="R1350" i="4"/>
  <c r="U3748" i="4"/>
  <c r="U6956" i="4"/>
  <c r="U153" i="4"/>
  <c r="U4209" i="4"/>
  <c r="U4317" i="4"/>
  <c r="E1854" i="4"/>
  <c r="R6752" i="4"/>
  <c r="U5505" i="4"/>
  <c r="R285" i="4"/>
  <c r="R6388" i="4"/>
  <c r="E1229" i="4"/>
  <c r="U3296" i="4"/>
  <c r="U6595" i="4"/>
  <c r="E334" i="4"/>
  <c r="E428" i="4"/>
  <c r="E823" i="4"/>
  <c r="E3944" i="4"/>
  <c r="R1346" i="4"/>
  <c r="R4182" i="4"/>
  <c r="E3472" i="4"/>
  <c r="E689" i="4"/>
  <c r="E7103" i="4"/>
  <c r="E3218" i="4"/>
  <c r="E6745" i="4"/>
  <c r="U2862" i="4"/>
  <c r="U6719" i="4"/>
  <c r="R2427" i="4"/>
  <c r="E3246" i="4"/>
  <c r="R7064" i="4"/>
  <c r="R5246" i="4"/>
  <c r="E1167" i="4"/>
  <c r="R5750" i="4"/>
  <c r="E4245" i="4"/>
  <c r="R6057" i="4"/>
  <c r="R2200" i="4"/>
  <c r="R5324" i="4"/>
  <c r="R1913" i="4"/>
  <c r="R6976" i="4"/>
  <c r="E47" i="4"/>
  <c r="E129" i="4"/>
  <c r="R6953" i="4"/>
  <c r="R2871" i="4"/>
  <c r="E4549" i="4"/>
  <c r="E3553" i="4"/>
  <c r="E1770" i="4"/>
  <c r="R3841" i="4"/>
  <c r="E6987" i="4"/>
  <c r="A910" i="4"/>
  <c r="A720" i="4"/>
  <c r="A329" i="4"/>
  <c r="U1316" i="4"/>
  <c r="U4059" i="4"/>
  <c r="U5367" i="4"/>
  <c r="U5403" i="4"/>
  <c r="U7335" i="4"/>
  <c r="U7337" i="4"/>
  <c r="U6819" i="4"/>
  <c r="U6285" i="4"/>
  <c r="R35" i="4"/>
  <c r="R3579" i="4"/>
  <c r="R3962" i="4"/>
  <c r="R6850" i="4"/>
  <c r="E1494" i="4"/>
  <c r="E3542" i="4"/>
  <c r="R256" i="4"/>
  <c r="R3158" i="4"/>
  <c r="R5556" i="4"/>
  <c r="E492" i="4"/>
  <c r="E2833" i="4"/>
  <c r="R2637" i="4"/>
  <c r="R5100" i="4"/>
  <c r="R2401" i="4"/>
  <c r="R5673" i="4"/>
  <c r="E1000" i="4"/>
  <c r="E3604" i="4"/>
  <c r="R2502" i="4"/>
  <c r="R5213" i="4"/>
  <c r="R6755" i="4"/>
  <c r="E1189" i="4"/>
  <c r="E3028" i="4"/>
  <c r="E4501" i="4"/>
  <c r="R433" i="4"/>
  <c r="R2172" i="4"/>
  <c r="R5214" i="4"/>
  <c r="R7228" i="4"/>
  <c r="R3803" i="4"/>
  <c r="R6574" i="4"/>
  <c r="R2572" i="4"/>
  <c r="R5171" i="4"/>
  <c r="R1202" i="4"/>
  <c r="R4476" i="4"/>
  <c r="R6599" i="4"/>
  <c r="R4635" i="4"/>
  <c r="R3825" i="4"/>
  <c r="R2086" i="4"/>
  <c r="R7051" i="4"/>
  <c r="R6161" i="4"/>
  <c r="R4657" i="4"/>
  <c r="R2798" i="4"/>
  <c r="E1810" i="4"/>
  <c r="E4119" i="4"/>
  <c r="R7222" i="4"/>
  <c r="E2200" i="4"/>
  <c r="E4433" i="4"/>
  <c r="E685" i="4"/>
  <c r="E2581" i="4"/>
  <c r="E4714" i="4"/>
  <c r="E1426" i="4"/>
  <c r="E3588" i="4"/>
  <c r="E5200" i="4"/>
  <c r="E1319" i="4"/>
  <c r="E1423" i="4"/>
  <c r="E5011" i="4"/>
  <c r="E6503" i="4"/>
  <c r="E1912" i="4"/>
  <c r="E5387" i="4"/>
  <c r="E6608" i="4"/>
  <c r="E2514" i="4"/>
  <c r="E5650" i="4"/>
  <c r="E6738" i="4"/>
  <c r="E2036" i="4"/>
  <c r="E5547" i="4"/>
  <c r="E6827" i="4"/>
  <c r="E3127" i="4"/>
  <c r="E7205" i="4"/>
  <c r="A1326" i="4"/>
  <c r="E5097" i="4"/>
  <c r="A304" i="4"/>
  <c r="A1712" i="4"/>
  <c r="E5660" i="4"/>
  <c r="A361" i="4"/>
  <c r="A1769" i="4"/>
  <c r="U1700" i="4"/>
  <c r="U3560" i="4"/>
  <c r="U4289" i="4"/>
  <c r="U4881" i="4"/>
  <c r="U5427" i="4"/>
  <c r="U5648" i="4"/>
  <c r="U6642" i="4"/>
  <c r="U5717" i="4"/>
  <c r="R2038" i="4"/>
  <c r="R1925" i="4"/>
  <c r="R6674" i="4"/>
  <c r="E1998" i="4"/>
  <c r="E4590" i="4"/>
  <c r="R3074" i="4"/>
  <c r="R6589" i="4"/>
  <c r="E1827" i="4"/>
  <c r="R2616" i="4"/>
  <c r="R92" i="4"/>
  <c r="R4905" i="4"/>
  <c r="E1073" i="4"/>
  <c r="R843" i="4"/>
  <c r="A3503" i="11"/>
  <c r="U2609" i="4"/>
  <c r="U3911" i="4"/>
  <c r="U5029" i="4"/>
  <c r="U4542" i="4"/>
  <c r="U5863" i="4"/>
  <c r="U6881" i="4"/>
  <c r="U5972" i="4"/>
  <c r="R358" i="4"/>
  <c r="R3339" i="4"/>
  <c r="R5082" i="4"/>
  <c r="E822" i="4"/>
  <c r="E3430" i="4"/>
  <c r="U1179" i="4"/>
  <c r="U3476" i="4"/>
  <c r="U3877" i="4"/>
  <c r="U5527" i="4"/>
  <c r="U6262" i="4"/>
  <c r="U6832" i="4"/>
  <c r="U7186" i="4"/>
  <c r="U6277" i="4"/>
  <c r="R1791" i="4"/>
  <c r="R2311" i="4"/>
  <c r="R6874" i="4"/>
  <c r="E2486" i="4"/>
  <c r="E5222" i="4"/>
  <c r="R3346" i="4"/>
  <c r="R6808" i="4"/>
  <c r="E2842" i="4"/>
  <c r="R3065" i="4"/>
  <c r="R1047" i="4"/>
  <c r="R6053" i="4"/>
  <c r="E2212" i="4"/>
  <c r="R1813" i="4"/>
  <c r="R6064" i="4"/>
  <c r="A3472" i="11"/>
  <c r="U3401" i="4"/>
  <c r="U5157" i="4"/>
  <c r="U7062" i="4"/>
  <c r="U6434" i="4"/>
  <c r="U7397" i="4"/>
  <c r="R3106" i="4"/>
  <c r="E1686" i="4"/>
  <c r="E5238" i="4"/>
  <c r="R5190" i="4"/>
  <c r="E2357" i="4"/>
  <c r="R4048" i="4"/>
  <c r="R3279" i="4"/>
  <c r="E1543" i="4"/>
  <c r="R3338" i="4"/>
  <c r="R6723" i="4"/>
  <c r="E2516" i="4"/>
  <c r="R472" i="4"/>
  <c r="R2506" i="4"/>
  <c r="R6531" i="4"/>
  <c r="R4548" i="4"/>
  <c r="R417" i="4"/>
  <c r="U3912" i="4"/>
  <c r="U4514" i="4"/>
  <c r="U5170" i="4"/>
  <c r="U5816" i="4"/>
  <c r="U7107" i="4"/>
  <c r="R1510" i="4"/>
  <c r="R3946" i="4"/>
  <c r="E886" i="4"/>
  <c r="E5134" i="4"/>
  <c r="R3586" i="4"/>
  <c r="E364" i="4"/>
  <c r="R709" i="4"/>
  <c r="R5374" i="4"/>
  <c r="R4005" i="4"/>
  <c r="E1637" i="4"/>
  <c r="R1847" i="4"/>
  <c r="R6483" i="4"/>
  <c r="E1503" i="4"/>
  <c r="E4044" i="4"/>
  <c r="R752" i="4"/>
  <c r="R4190" i="4"/>
  <c r="A2413" i="11"/>
  <c r="U3371" i="4"/>
  <c r="U4747" i="4"/>
  <c r="U5243" i="4"/>
  <c r="U6912" i="4"/>
  <c r="U6292" i="4"/>
  <c r="R474" i="4"/>
  <c r="R4730" i="4"/>
  <c r="E1350" i="4"/>
  <c r="R28" i="4"/>
  <c r="R4056" i="4"/>
  <c r="E794" i="4"/>
  <c r="R1295" i="4"/>
  <c r="R5840" i="4"/>
  <c r="R4590" i="4"/>
  <c r="E2139" i="4"/>
  <c r="R2223" i="4"/>
  <c r="R6649" i="4"/>
  <c r="A2882" i="11"/>
  <c r="U2097" i="4"/>
  <c r="U3937" i="4"/>
  <c r="U3921" i="4"/>
  <c r="R990" i="4"/>
  <c r="U6559" i="4"/>
  <c r="R3002" i="4"/>
  <c r="U7121" i="4"/>
  <c r="R3567" i="4"/>
  <c r="R4092" i="4"/>
  <c r="R6851" i="4"/>
  <c r="E6888" i="4"/>
  <c r="U1728" i="4"/>
  <c r="R3754" i="4"/>
  <c r="R1378" i="4"/>
  <c r="R7047" i="4"/>
  <c r="R3160" i="4"/>
  <c r="R6036" i="4"/>
  <c r="E2480" i="4"/>
  <c r="E3245" i="4"/>
  <c r="E5351" i="4"/>
  <c r="E5141" i="4"/>
  <c r="A464" i="4"/>
  <c r="U2432" i="4"/>
  <c r="U5521" i="4"/>
  <c r="U6130" i="4"/>
  <c r="R246" i="4"/>
  <c r="R3545" i="4"/>
  <c r="E2182" i="4"/>
  <c r="R1784" i="4"/>
  <c r="E977" i="4"/>
  <c r="R3728" i="4"/>
  <c r="R5285" i="4"/>
  <c r="R188" i="4"/>
  <c r="R6085" i="4"/>
  <c r="E3185" i="4"/>
  <c r="R929" i="4"/>
  <c r="R7006" i="4"/>
  <c r="R6908" i="4"/>
  <c r="R6526" i="4"/>
  <c r="R7377" i="4"/>
  <c r="R5905" i="4"/>
  <c r="R5659" i="4"/>
  <c r="E220" i="4"/>
  <c r="R83" i="4"/>
  <c r="E4600" i="4"/>
  <c r="E3621" i="4"/>
  <c r="E3097" i="4"/>
  <c r="E1652" i="4"/>
  <c r="E5799" i="4"/>
  <c r="E5648" i="4"/>
  <c r="E4577" i="4"/>
  <c r="E1442" i="4"/>
  <c r="E7147" i="4"/>
  <c r="A622" i="4"/>
  <c r="A432" i="4"/>
  <c r="E6556" i="4"/>
  <c r="U618" i="4"/>
  <c r="U4954" i="4"/>
  <c r="U7030" i="4"/>
  <c r="U6165" i="4"/>
  <c r="R4346" i="4"/>
  <c r="E4326" i="4"/>
  <c r="R7037" i="4"/>
  <c r="R4478" i="4"/>
  <c r="E1961" i="4"/>
  <c r="U1226" i="4"/>
  <c r="U4218" i="4"/>
  <c r="U5712" i="4"/>
  <c r="U6029" i="4"/>
  <c r="R5498" i="4"/>
  <c r="A2302" i="11"/>
  <c r="U4425" i="4"/>
  <c r="U6934" i="4"/>
  <c r="U5764" i="4"/>
  <c r="R4002" i="4"/>
  <c r="E3566" i="4"/>
  <c r="R6507" i="4"/>
  <c r="R4387" i="4"/>
  <c r="E624" i="4"/>
  <c r="R6326" i="4"/>
  <c r="U4719" i="4"/>
  <c r="U6609" i="4"/>
  <c r="R4194" i="4"/>
  <c r="R2792" i="4"/>
  <c r="R4889" i="4"/>
  <c r="E3824" i="4"/>
  <c r="E2255" i="4"/>
  <c r="R3685" i="4"/>
  <c r="R6198" i="4"/>
  <c r="U4309" i="4"/>
  <c r="U7057" i="4"/>
  <c r="R2412" i="4"/>
  <c r="R279" i="4"/>
  <c r="E2028" i="4"/>
  <c r="R5102" i="4"/>
  <c r="R4518" i="4"/>
  <c r="E3569" i="4"/>
  <c r="R4805" i="4"/>
  <c r="U4239" i="4"/>
  <c r="U6409" i="4"/>
  <c r="R2083" i="4"/>
  <c r="E1142" i="4"/>
  <c r="R3388" i="4"/>
  <c r="E2257" i="4"/>
  <c r="R6051" i="4"/>
  <c r="R7160" i="4"/>
  <c r="R795" i="4"/>
  <c r="R6017" i="4"/>
  <c r="E1659" i="4"/>
  <c r="E4291" i="4"/>
  <c r="R548" i="4"/>
  <c r="R4416" i="4"/>
  <c r="U2719" i="4"/>
  <c r="U5629" i="4"/>
  <c r="U6008" i="4"/>
  <c r="U6573" i="4"/>
  <c r="R4258" i="4"/>
  <c r="E3862" i="4"/>
  <c r="R4833" i="4"/>
  <c r="R137" i="4"/>
  <c r="R1364" i="4"/>
  <c r="E1752" i="4"/>
  <c r="R5176" i="4"/>
  <c r="E2161" i="4"/>
  <c r="R1171" i="4"/>
  <c r="R4921" i="4"/>
  <c r="R3416" i="4"/>
  <c r="E89" i="4"/>
  <c r="R4896" i="4"/>
  <c r="R2029" i="4"/>
  <c r="R5989" i="4"/>
  <c r="R4927" i="4"/>
  <c r="R5841" i="4"/>
  <c r="R6800" i="4"/>
  <c r="R7387" i="4"/>
  <c r="E167" i="4"/>
  <c r="E2048" i="4"/>
  <c r="E4857" i="4"/>
  <c r="E2007" i="4"/>
  <c r="E4840" i="4"/>
  <c r="E1980" i="4"/>
  <c r="R2150" i="4"/>
  <c r="E2457" i="4"/>
  <c r="E5136" i="4"/>
  <c r="E2113" i="4"/>
  <c r="E4444" i="4"/>
  <c r="E6679" i="4"/>
  <c r="E3967" i="4"/>
  <c r="E5984" i="4"/>
  <c r="E7224" i="4"/>
  <c r="E4092" i="4"/>
  <c r="E5946" i="4"/>
  <c r="E7170" i="4"/>
  <c r="E2890" i="4"/>
  <c r="E5555" i="4"/>
  <c r="E6779" i="4"/>
  <c r="E2378" i="4"/>
  <c r="E6661" i="4"/>
  <c r="A870" i="4"/>
  <c r="E3188" i="4"/>
  <c r="E6857" i="4"/>
  <c r="A984" i="4"/>
  <c r="E1223" i="4"/>
  <c r="E6412" i="4"/>
  <c r="A753" i="4"/>
  <c r="A1977" i="4"/>
  <c r="E4970" i="4"/>
  <c r="E6605" i="4"/>
  <c r="E413" i="4"/>
  <c r="E5312" i="4"/>
  <c r="E3627" i="11"/>
  <c r="U1997" i="4"/>
  <c r="U3965" i="4"/>
  <c r="U5147" i="4"/>
  <c r="U5961" i="4"/>
  <c r="U7044" i="4"/>
  <c r="R2651" i="4"/>
  <c r="R6498" i="4"/>
  <c r="E3270" i="4"/>
  <c r="R2500" i="4"/>
  <c r="R6616" i="4"/>
  <c r="R304" i="4"/>
  <c r="R4917" i="4"/>
  <c r="R4517" i="4"/>
  <c r="E1920" i="4"/>
  <c r="R2892" i="4"/>
  <c r="R6828" i="4"/>
  <c r="E2244" i="4"/>
  <c r="E4593" i="4"/>
  <c r="R653" i="4"/>
  <c r="R5376" i="4"/>
  <c r="R1888" i="4"/>
  <c r="R4987" i="4"/>
  <c r="R80" i="4"/>
  <c r="R3726" i="4"/>
  <c r="R6204" i="4"/>
  <c r="R2112" i="4"/>
  <c r="R4819" i="4"/>
  <c r="R7126" i="4"/>
  <c r="R5087" i="4"/>
  <c r="R3485" i="4"/>
  <c r="R1322" i="4"/>
  <c r="R6577" i="4"/>
  <c r="R5302" i="4"/>
  <c r="R3062" i="4"/>
  <c r="E221" i="4"/>
  <c r="E1044" i="4"/>
  <c r="E3168" i="4"/>
  <c r="E4912" i="4"/>
  <c r="E1184" i="4"/>
  <c r="E3301" i="4"/>
  <c r="R1584" i="4"/>
  <c r="E1328" i="4"/>
  <c r="E3416" i="4"/>
  <c r="R3807" i="4"/>
  <c r="E1634" i="4"/>
  <c r="E3698" i="4"/>
  <c r="E5291" i="4"/>
  <c r="E1109" i="4"/>
  <c r="R5120" i="4"/>
  <c r="E4570" i="4"/>
  <c r="E6103" i="4"/>
  <c r="R3256" i="4"/>
  <c r="E4365" i="4"/>
  <c r="E6024" i="4"/>
  <c r="E7256" i="4"/>
  <c r="E3896" i="4"/>
  <c r="E5882" i="4"/>
  <c r="E7106" i="4"/>
  <c r="E2593" i="4"/>
  <c r="E5491" i="4"/>
  <c r="E6715" i="4"/>
  <c r="E2676" i="4"/>
  <c r="E6725" i="4"/>
  <c r="A918" i="4"/>
  <c r="E4018" i="4"/>
  <c r="E7161" i="4"/>
  <c r="A1120" i="4"/>
  <c r="E2488" i="4"/>
  <c r="E6700" i="4"/>
  <c r="A889" i="4"/>
  <c r="R5293" i="4"/>
  <c r="E5365" i="4"/>
  <c r="E6909" i="4"/>
  <c r="E2419" i="4"/>
  <c r="E5758" i="4"/>
  <c r="E7293" i="4"/>
  <c r="A731" i="4"/>
  <c r="A1499" i="4"/>
  <c r="U3123" i="4"/>
  <c r="U4419" i="4"/>
  <c r="U4260" i="4"/>
  <c r="U4358" i="4"/>
  <c r="U6524" i="4"/>
  <c r="R2187" i="4"/>
  <c r="R6226" i="4"/>
  <c r="E2966" i="4"/>
  <c r="R2134" i="4"/>
  <c r="R6360" i="4"/>
  <c r="E2943" i="4"/>
  <c r="R4633" i="4"/>
  <c r="R4126" i="4"/>
  <c r="E1575" i="4"/>
  <c r="R2390" i="4"/>
  <c r="R6608" i="4"/>
  <c r="E2077" i="4"/>
  <c r="E4437" i="4"/>
  <c r="R884" i="4"/>
  <c r="R5097" i="4"/>
  <c r="R1634" i="4"/>
  <c r="R4792" i="4"/>
  <c r="R7383" i="4"/>
  <c r="R3553" i="4"/>
  <c r="R6048" i="4"/>
  <c r="R1883" i="4"/>
  <c r="R4622" i="4"/>
  <c r="R6959" i="4"/>
  <c r="R4699" i="4"/>
  <c r="R3038" i="4"/>
  <c r="R405" i="4"/>
  <c r="R6299" i="4"/>
  <c r="R4520" i="4"/>
  <c r="R2170" i="4"/>
  <c r="R7143" i="4"/>
  <c r="E709" i="4"/>
  <c r="E2841" i="4"/>
  <c r="E4692" i="4"/>
  <c r="E850" i="4"/>
  <c r="E2994" i="4"/>
  <c r="E4776" i="4"/>
  <c r="E993" i="4"/>
  <c r="E3123" i="4"/>
  <c r="R1371" i="4"/>
  <c r="E1300" i="4"/>
  <c r="E3405" i="4"/>
  <c r="E5072" i="4"/>
  <c r="E955" i="4"/>
  <c r="R2424" i="4"/>
  <c r="E4320" i="4"/>
  <c r="E6007" i="4"/>
  <c r="E7247" i="4"/>
  <c r="E4088" i="4"/>
  <c r="E5944" i="4"/>
  <c r="E7168" i="4"/>
  <c r="E3628" i="4"/>
  <c r="E5786" i="4"/>
  <c r="E7010" i="4"/>
  <c r="E2221" i="4"/>
  <c r="E5400" i="4"/>
  <c r="E6627" i="4"/>
  <c r="E1860" i="4"/>
  <c r="E6549" i="4"/>
  <c r="A822" i="4"/>
  <c r="E3481" i="4"/>
  <c r="E6969" i="4"/>
  <c r="A1024" i="4"/>
  <c r="E2635" i="4"/>
  <c r="E6716" i="4"/>
  <c r="A913" i="4"/>
  <c r="R5745" i="4"/>
  <c r="E5384" i="4"/>
  <c r="E6925" i="4"/>
  <c r="E2497" i="4"/>
  <c r="E5774" i="4"/>
  <c r="E7305" i="4"/>
  <c r="A739" i="4"/>
  <c r="U262" i="4"/>
  <c r="U4490" i="4"/>
  <c r="U5807" i="4"/>
  <c r="U7132" i="4"/>
  <c r="R3810" i="4"/>
  <c r="E4070" i="4"/>
  <c r="R5574" i="4"/>
  <c r="R1522" i="4"/>
  <c r="R3530" i="4"/>
  <c r="E3677" i="4"/>
  <c r="R6911" i="4"/>
  <c r="E3752" i="4"/>
  <c r="R1972" i="4"/>
  <c r="R1117" i="4"/>
  <c r="R6115" i="4"/>
  <c r="R3593" i="4"/>
  <c r="R811" i="4"/>
  <c r="R5486" i="4"/>
  <c r="R4438" i="4"/>
  <c r="R5937" i="4"/>
  <c r="R7079" i="4"/>
  <c r="R1332" i="4"/>
  <c r="R2994" i="4"/>
  <c r="E2800" i="4"/>
  <c r="R6182" i="4"/>
  <c r="E3279" i="4"/>
  <c r="E379" i="4"/>
  <c r="E3708" i="4"/>
  <c r="E1232" i="4"/>
  <c r="E4426" i="4"/>
  <c r="E1235" i="4"/>
  <c r="E3840" i="4"/>
  <c r="E6583" i="4"/>
  <c r="E4015" i="4"/>
  <c r="E6664" i="4"/>
  <c r="E4719" i="4"/>
  <c r="E6922" i="4"/>
  <c r="E4777" i="4"/>
  <c r="E6947" i="4"/>
  <c r="E6005" i="4"/>
  <c r="A1270" i="4"/>
  <c r="E6681" i="4"/>
  <c r="A1624" i="4"/>
  <c r="E7052" i="4"/>
  <c r="A1809" i="4"/>
  <c r="E5981" i="4"/>
  <c r="E2719" i="4"/>
  <c r="E6750" i="4"/>
  <c r="A715" i="4"/>
  <c r="A1683" i="4"/>
  <c r="E3115" i="4"/>
  <c r="E5921" i="4"/>
  <c r="E7404" i="4"/>
  <c r="A812" i="4"/>
  <c r="A1580" i="4"/>
  <c r="E6646" i="4"/>
  <c r="A1814" i="4"/>
  <c r="A2683" i="4"/>
  <c r="A3451" i="4"/>
  <c r="A4219" i="4"/>
  <c r="A263" i="4"/>
  <c r="A2070" i="4"/>
  <c r="A2845" i="4"/>
  <c r="A3613" i="4"/>
  <c r="E442" i="4"/>
  <c r="A927" i="4"/>
  <c r="A2326" i="4"/>
  <c r="A3094" i="4"/>
  <c r="A3862" i="4"/>
  <c r="A4630" i="4"/>
  <c r="A674" i="4"/>
  <c r="A2231" i="4"/>
  <c r="A2999" i="4"/>
  <c r="A3767" i="4"/>
  <c r="A4535" i="4"/>
  <c r="E7268" i="4"/>
  <c r="A1960" i="4"/>
  <c r="A2760" i="4"/>
  <c r="A3528" i="4"/>
  <c r="A4296" i="4"/>
  <c r="A405" i="4"/>
  <c r="U4017" i="4"/>
  <c r="U4852" i="4"/>
  <c r="U5946" i="4"/>
  <c r="R1123" i="4"/>
  <c r="E950" i="4"/>
  <c r="R2469" i="4"/>
  <c r="E1644" i="4"/>
  <c r="R5758" i="4"/>
  <c r="E989" i="4"/>
  <c r="R4909" i="4"/>
  <c r="E2287" i="4"/>
  <c r="R356" i="4"/>
  <c r="R6547" i="4"/>
  <c r="R4808" i="4"/>
  <c r="R2216" i="4"/>
  <c r="R6329" i="4"/>
  <c r="R3925" i="4"/>
  <c r="R799" i="4"/>
  <c r="R2743" i="4"/>
  <c r="R4128" i="4"/>
  <c r="R5430" i="4"/>
  <c r="R5926" i="4"/>
  <c r="E1488" i="4"/>
  <c r="E4631" i="4"/>
  <c r="E1991" i="4"/>
  <c r="E4968" i="4"/>
  <c r="E2205" i="4"/>
  <c r="R4589" i="4"/>
  <c r="E3056" i="4"/>
  <c r="R4609" i="4"/>
  <c r="R1865" i="4"/>
  <c r="E5519" i="4"/>
  <c r="E306" i="4"/>
  <c r="E5752" i="4"/>
  <c r="E768" i="4"/>
  <c r="E5826" i="4"/>
  <c r="E51" i="4"/>
  <c r="E5683" i="4"/>
  <c r="R562" i="4"/>
  <c r="E7384" i="4"/>
  <c r="E2176" i="4"/>
  <c r="A376" i="4"/>
  <c r="E2413" i="4"/>
  <c r="A409" i="4"/>
  <c r="E1005" i="4"/>
  <c r="E6461" i="4"/>
  <c r="E3690" i="4"/>
  <c r="E6990" i="4"/>
  <c r="A835" i="4"/>
  <c r="A1771" i="4"/>
  <c r="E3261" i="4"/>
  <c r="E5969" i="4"/>
  <c r="A32" i="4"/>
  <c r="A836" i="4"/>
  <c r="A1604" i="4"/>
  <c r="E6838" i="4"/>
  <c r="A1862" i="4"/>
  <c r="A2707" i="4"/>
  <c r="A3475" i="4"/>
  <c r="A4243" i="4"/>
  <c r="A327" i="4"/>
  <c r="A2098" i="4"/>
  <c r="A2869" i="4"/>
  <c r="A3637" i="4"/>
  <c r="E3466" i="4"/>
  <c r="A1162" i="4"/>
  <c r="A2414" i="4"/>
  <c r="A3182" i="4"/>
  <c r="A3950" i="4"/>
  <c r="E77" i="4"/>
  <c r="A909" i="4"/>
  <c r="A2319" i="4"/>
  <c r="A3087" i="4"/>
  <c r="A3855" i="4"/>
  <c r="A4623" i="4"/>
  <c r="A271" i="4"/>
  <c r="A2074" i="4"/>
  <c r="A2848" i="4"/>
  <c r="A3616" i="4"/>
  <c r="A4384" i="4"/>
  <c r="A1029" i="4"/>
  <c r="A3644" i="4"/>
  <c r="A5023" i="4"/>
  <c r="A5791" i="4"/>
  <c r="A6559" i="4"/>
  <c r="E6196" i="4"/>
  <c r="A3138" i="4"/>
  <c r="U2926" i="4"/>
  <c r="U5070" i="4"/>
  <c r="U7088" i="4"/>
  <c r="R918" i="4"/>
  <c r="R6042" i="4"/>
  <c r="E5302" i="4"/>
  <c r="R6909" i="4"/>
  <c r="R3710" i="4"/>
  <c r="R6028" i="4"/>
  <c r="R2236" i="4"/>
  <c r="E865" i="4"/>
  <c r="R67" i="4"/>
  <c r="R3492" i="4"/>
  <c r="R2380" i="4"/>
  <c r="R6937" i="4"/>
  <c r="R4750" i="4"/>
  <c r="U3167" i="4"/>
  <c r="U3949" i="4"/>
  <c r="U4630" i="4"/>
  <c r="U531" i="4"/>
  <c r="R339" i="4"/>
  <c r="U4979" i="4"/>
  <c r="R6544" i="4"/>
  <c r="R294" i="4"/>
  <c r="R6014" i="4"/>
  <c r="R5093" i="4"/>
  <c r="E3619" i="4"/>
  <c r="E6954" i="4"/>
  <c r="U4314" i="4"/>
  <c r="R5802" i="4"/>
  <c r="R1172" i="4"/>
  <c r="E645" i="4"/>
  <c r="E119" i="4"/>
  <c r="R7365" i="4"/>
  <c r="E3535" i="4"/>
  <c r="E817" i="4"/>
  <c r="E6128" i="4"/>
  <c r="E6731" i="4"/>
  <c r="A1936" i="4"/>
  <c r="U3505" i="4"/>
  <c r="U6094" i="4"/>
  <c r="U6810" i="4"/>
  <c r="R1750" i="4"/>
  <c r="R5058" i="4"/>
  <c r="E2518" i="4"/>
  <c r="R3700" i="4"/>
  <c r="E1461" i="4"/>
  <c r="R4807" i="4"/>
  <c r="R6617" i="4"/>
  <c r="R699" i="4"/>
  <c r="R7340" i="4"/>
  <c r="E3624" i="4"/>
  <c r="R1848" i="4"/>
  <c r="R1697" i="4"/>
  <c r="R1011" i="4"/>
  <c r="R1564" i="4"/>
  <c r="R965" i="4"/>
  <c r="E32" i="4"/>
  <c r="R6830" i="4"/>
  <c r="E585" i="4"/>
  <c r="E528" i="4"/>
  <c r="R2734" i="4"/>
  <c r="E4551" i="4"/>
  <c r="E4075" i="4"/>
  <c r="E2544" i="4"/>
  <c r="E6631" i="4"/>
  <c r="E5840" i="4"/>
  <c r="E5151" i="4"/>
  <c r="E3536" i="4"/>
  <c r="E7339" i="4"/>
  <c r="A1454" i="4"/>
  <c r="A944" i="4"/>
  <c r="A233" i="4"/>
  <c r="U2265" i="4"/>
  <c r="U4389" i="4"/>
  <c r="U6736" i="4"/>
  <c r="U6821" i="4"/>
  <c r="R6106" i="4"/>
  <c r="R362" i="4"/>
  <c r="E575" i="4"/>
  <c r="R617" i="4"/>
  <c r="E2849" i="4"/>
  <c r="U1320" i="4"/>
  <c r="U4590" i="4"/>
  <c r="U6360" i="4"/>
  <c r="R1894" i="4"/>
  <c r="R6586" i="4"/>
  <c r="U1064" i="4"/>
  <c r="U4245" i="4"/>
  <c r="U6767" i="4"/>
  <c r="U6725" i="4"/>
  <c r="R4666" i="4"/>
  <c r="E4534" i="4"/>
  <c r="R7284" i="4"/>
  <c r="R4862" i="4"/>
  <c r="E2922" i="4"/>
  <c r="R7401" i="4"/>
  <c r="U4565" i="4"/>
  <c r="U6283" i="4"/>
  <c r="R6690" i="4"/>
  <c r="R5611" i="4"/>
  <c r="R5511" i="4"/>
  <c r="R969" i="4"/>
  <c r="E3304" i="4"/>
  <c r="R4318" i="4"/>
  <c r="A3160" i="11"/>
  <c r="U5094" i="4"/>
  <c r="U5739" i="4"/>
  <c r="R5026" i="4"/>
  <c r="R1640" i="4"/>
  <c r="R1808" i="4"/>
  <c r="R6429" i="4"/>
  <c r="R5823" i="4"/>
  <c r="E4401" i="4"/>
  <c r="R5847" i="4"/>
  <c r="U5373" i="4"/>
  <c r="U6242" i="4"/>
  <c r="R243" i="4"/>
  <c r="E2918" i="4"/>
  <c r="R3819" i="4"/>
  <c r="R496" i="4"/>
  <c r="R394" i="4"/>
  <c r="E237" i="4"/>
  <c r="R1493" i="4"/>
  <c r="R6806" i="4"/>
  <c r="E2181" i="4"/>
  <c r="E4520" i="4"/>
  <c r="R991" i="4"/>
  <c r="R4839" i="4"/>
  <c r="U3897" i="4"/>
  <c r="U4828" i="4"/>
  <c r="U6345" i="4"/>
  <c r="R254" i="4"/>
  <c r="R6394" i="4"/>
  <c r="E4550" i="4"/>
  <c r="R6159" i="4"/>
  <c r="R1044" i="4"/>
  <c r="R3476" i="4"/>
  <c r="E2536" i="4"/>
  <c r="R6243" i="4"/>
  <c r="E2600" i="4"/>
  <c r="R210" i="4"/>
  <c r="R5587" i="4"/>
  <c r="R4417" i="4"/>
  <c r="R1093" i="4"/>
  <c r="R5726" i="4"/>
  <c r="R2504" i="4"/>
  <c r="R6695" i="4"/>
  <c r="R5741" i="4"/>
  <c r="R7292" i="4"/>
  <c r="E55" i="4"/>
  <c r="R1885" i="4"/>
  <c r="R1649" i="4"/>
  <c r="E2771" i="4"/>
  <c r="R1327" i="4"/>
  <c r="E2730" i="4"/>
  <c r="R594" i="4"/>
  <c r="E2679" i="4"/>
  <c r="R4501" i="4"/>
  <c r="E3172" i="4"/>
  <c r="R2175" i="4"/>
  <c r="E2836" i="4"/>
  <c r="E4915" i="4"/>
  <c r="E7087" i="4"/>
  <c r="E4532" i="4"/>
  <c r="E6200" i="4"/>
  <c r="R6311" i="4"/>
  <c r="E4681" i="4"/>
  <c r="E6146" i="4"/>
  <c r="E7370" i="4"/>
  <c r="E3561" i="4"/>
  <c r="E5755" i="4"/>
  <c r="E6995" i="4"/>
  <c r="E3810" i="4"/>
  <c r="E7061" i="4"/>
  <c r="A1078" i="4"/>
  <c r="E4387" i="4"/>
  <c r="E7288" i="4"/>
  <c r="A1184" i="4"/>
  <c r="E3044" i="4"/>
  <c r="E6828" i="4"/>
  <c r="A953" i="4"/>
  <c r="R3414" i="4"/>
  <c r="E5311" i="4"/>
  <c r="E6861" i="4"/>
  <c r="E1603" i="4"/>
  <c r="E5582" i="4"/>
  <c r="U234" i="4"/>
  <c r="U3627" i="4"/>
  <c r="U5221" i="4"/>
  <c r="U6110" i="4"/>
  <c r="U7177" i="4"/>
  <c r="U6229" i="4"/>
  <c r="R525" i="4"/>
  <c r="R7186" i="4"/>
  <c r="E4022" i="4"/>
  <c r="R3241" i="4"/>
  <c r="R7293" i="4"/>
  <c r="R1200" i="4"/>
  <c r="R5575" i="4"/>
  <c r="R5443" i="4"/>
  <c r="E2682" i="4"/>
  <c r="R3848" i="4"/>
  <c r="R7318" i="4"/>
  <c r="E2673" i="4"/>
  <c r="R595" i="4"/>
  <c r="R1803" i="4"/>
  <c r="R6025" i="4"/>
  <c r="R2453" i="4"/>
  <c r="R5460" i="4"/>
  <c r="R1252" i="4"/>
  <c r="R4147" i="4"/>
  <c r="R6551" i="4"/>
  <c r="R2614" i="4"/>
  <c r="R5225" i="4"/>
  <c r="E73" i="4"/>
  <c r="R5901" i="4"/>
  <c r="R4315" i="4"/>
  <c r="R2342" i="4"/>
  <c r="R7301" i="4"/>
  <c r="R6103" i="4"/>
  <c r="R3942" i="4"/>
  <c r="R2102" i="4"/>
  <c r="E1392" i="4"/>
  <c r="E3497" i="4"/>
  <c r="R3104" i="4"/>
  <c r="E1547" i="4"/>
  <c r="E3608" i="4"/>
  <c r="R4059" i="4"/>
  <c r="E1675" i="4"/>
  <c r="E3731" i="4"/>
  <c r="R5974" i="4"/>
  <c r="E1997" i="4"/>
  <c r="E4002" i="4"/>
  <c r="R2575" i="4"/>
  <c r="E1457" i="4"/>
  <c r="E716" i="4"/>
  <c r="E4988" i="4"/>
  <c r="E6303" i="4"/>
  <c r="E349" i="4"/>
  <c r="E4844" i="4"/>
  <c r="E6232" i="4"/>
  <c r="R4511" i="4"/>
  <c r="E4514" i="4"/>
  <c r="E6082" i="4"/>
  <c r="E7306" i="4"/>
  <c r="E3364" i="4"/>
  <c r="E5691" i="4"/>
  <c r="E6931" i="4"/>
  <c r="E4004" i="4"/>
  <c r="E7157" i="4"/>
  <c r="A1118" i="4"/>
  <c r="E5034" i="4"/>
  <c r="A68" i="4"/>
  <c r="A1320" i="4"/>
  <c r="E3930" i="4"/>
  <c r="E7100" i="4"/>
  <c r="A1105" i="4"/>
  <c r="E1600" i="4"/>
  <c r="E5629" i="4"/>
  <c r="E7165" i="4"/>
  <c r="E3397" i="4"/>
  <c r="E6014" i="4"/>
  <c r="A61" i="4"/>
  <c r="A859" i="4"/>
  <c r="A3937" i="11"/>
  <c r="U3482" i="4"/>
  <c r="U4162" i="4"/>
  <c r="U5654" i="4"/>
  <c r="U6625" i="4"/>
  <c r="U5709" i="4"/>
  <c r="R3323" i="4"/>
  <c r="R6906" i="4"/>
  <c r="E3686" i="4"/>
  <c r="R2949" i="4"/>
  <c r="R7000" i="4"/>
  <c r="R817" i="4"/>
  <c r="R5283" i="4"/>
  <c r="R5040" i="4"/>
  <c r="E2327" i="4"/>
  <c r="R3406" i="4"/>
  <c r="R7109" i="4"/>
  <c r="E2496" i="4"/>
  <c r="R234" i="4"/>
  <c r="R1441" i="4"/>
  <c r="R5751" i="4"/>
  <c r="R2213" i="4"/>
  <c r="R5247" i="4"/>
  <c r="R754" i="4"/>
  <c r="R3971" i="4"/>
  <c r="R6400" i="4"/>
  <c r="R2391" i="4"/>
  <c r="R5031" i="4"/>
  <c r="R7335" i="4"/>
  <c r="R5576" i="4"/>
  <c r="R3988" i="4"/>
  <c r="R1959" i="4"/>
  <c r="R6996" i="4"/>
  <c r="R5332" i="4"/>
  <c r="R3098" i="4"/>
  <c r="E263" i="4"/>
  <c r="E1057" i="4"/>
  <c r="E3204" i="4"/>
  <c r="E4921" i="4"/>
  <c r="E1212" i="4"/>
  <c r="E3315" i="4"/>
  <c r="R1693" i="4"/>
  <c r="E1340" i="4"/>
  <c r="E3439" i="4"/>
  <c r="R3894" i="4"/>
  <c r="E1664" i="4"/>
  <c r="E3709" i="4"/>
  <c r="R1395" i="4"/>
  <c r="E1305" i="4"/>
  <c r="E251" i="4"/>
  <c r="E4813" i="4"/>
  <c r="E6223" i="4"/>
  <c r="R6265" i="4"/>
  <c r="E4679" i="4"/>
  <c r="E6144" i="4"/>
  <c r="R1680" i="4"/>
  <c r="E4261" i="4"/>
  <c r="E5986" i="4"/>
  <c r="E7226" i="4"/>
  <c r="E3095" i="4"/>
  <c r="E5603" i="4"/>
  <c r="E6835" i="4"/>
  <c r="E3469" i="4"/>
  <c r="E6965" i="4"/>
  <c r="A1022" i="4"/>
  <c r="E4680" i="4"/>
  <c r="E7344" i="4"/>
  <c r="A1240" i="4"/>
  <c r="E3978" i="4"/>
  <c r="E7148" i="4"/>
  <c r="A1113" i="4"/>
  <c r="E1821" i="4"/>
  <c r="E5645" i="4"/>
  <c r="E7181" i="4"/>
  <c r="E3445" i="4"/>
  <c r="E6030" i="4"/>
  <c r="A73" i="4"/>
  <c r="A867" i="4"/>
  <c r="U1424" i="4"/>
  <c r="U4637" i="4"/>
  <c r="U5808" i="4"/>
  <c r="U6989" i="4"/>
  <c r="R5690" i="4"/>
  <c r="E5046" i="4"/>
  <c r="R6699" i="4"/>
  <c r="R2762" i="4"/>
  <c r="R4931" i="4"/>
  <c r="R890" i="4"/>
  <c r="E280" i="4"/>
  <c r="E4364" i="4"/>
  <c r="R3175" i="4"/>
  <c r="R2158" i="4"/>
  <c r="R6812" i="4"/>
  <c r="R4245" i="4"/>
  <c r="R1924" i="4"/>
  <c r="R6124" i="4"/>
  <c r="R5837" i="4"/>
  <c r="R7180" i="4"/>
  <c r="R1491" i="4"/>
  <c r="R2952" i="4"/>
  <c r="R6469" i="4"/>
  <c r="E3362" i="4"/>
  <c r="E444" i="4"/>
  <c r="E3802" i="4"/>
  <c r="E936" i="4"/>
  <c r="E4232" i="4"/>
  <c r="E1788" i="4"/>
  <c r="E4852" i="4"/>
  <c r="E1792" i="4"/>
  <c r="E4749" i="4"/>
  <c r="E6903" i="4"/>
  <c r="E4888" i="4"/>
  <c r="E6984" i="4"/>
  <c r="E5256" i="4"/>
  <c r="E7242" i="4"/>
  <c r="E5288" i="4"/>
  <c r="E7267" i="4"/>
  <c r="E6645" i="4"/>
  <c r="A1598" i="4"/>
  <c r="E7312" i="4"/>
  <c r="E327" i="4"/>
  <c r="A152" i="4"/>
  <c r="E411" i="4"/>
  <c r="E6381" i="4"/>
  <c r="E4079" i="4"/>
  <c r="E7102" i="4"/>
  <c r="A891" i="4"/>
  <c r="A1811" i="4"/>
  <c r="E3895" i="4"/>
  <c r="E6177" i="4"/>
  <c r="A164" i="4"/>
  <c r="A940" i="4"/>
  <c r="A1708" i="4"/>
  <c r="A140" i="4"/>
  <c r="A2029" i="4"/>
  <c r="A2811" i="4"/>
  <c r="A3579" i="4"/>
  <c r="A4347" i="4"/>
  <c r="A605" i="4"/>
  <c r="A2205" i="4"/>
  <c r="A2973" i="4"/>
  <c r="A3741" i="4"/>
  <c r="E4417" i="4"/>
  <c r="A1269" i="4"/>
  <c r="A2454" i="4"/>
  <c r="A3222" i="4"/>
  <c r="A3990" i="4"/>
  <c r="E1641" i="4"/>
  <c r="A1015" i="4"/>
  <c r="A2359" i="4"/>
  <c r="A3127" i="4"/>
  <c r="A3895" i="4"/>
  <c r="A4663" i="4"/>
  <c r="A378" i="4"/>
  <c r="A2119" i="4"/>
  <c r="A2888" i="4"/>
  <c r="A3656" i="4"/>
  <c r="A4424" i="4"/>
  <c r="A1319" i="4"/>
  <c r="U3854" i="4"/>
  <c r="U4324" i="4"/>
  <c r="U5811" i="4"/>
  <c r="R3003" i="4"/>
  <c r="E2030" i="4"/>
  <c r="R3709" i="4"/>
  <c r="E2705" i="4"/>
  <c r="R1239" i="4"/>
  <c r="E2201" i="4"/>
  <c r="R5883" i="4"/>
  <c r="E2955" i="4"/>
  <c r="R480" i="4"/>
  <c r="R7257" i="4"/>
  <c r="R5524" i="4"/>
  <c r="R2980" i="4"/>
  <c r="R6886" i="4"/>
  <c r="R4574" i="4"/>
  <c r="R2623" i="4"/>
  <c r="R4246" i="4"/>
  <c r="R5559" i="4"/>
  <c r="R6633" i="4"/>
  <c r="R7060" i="4"/>
  <c r="E2060" i="4"/>
  <c r="R1185" i="4"/>
  <c r="E2563" i="4"/>
  <c r="R2633" i="4"/>
  <c r="E2791" i="4"/>
  <c r="E135" i="4"/>
  <c r="E3575" i="4"/>
  <c r="E139" i="4"/>
  <c r="E789" i="4"/>
  <c r="E5839" i="4"/>
  <c r="E1874" i="4"/>
  <c r="E6072" i="4"/>
  <c r="E2252" i="4"/>
  <c r="E6154" i="4"/>
  <c r="E1625" i="4"/>
  <c r="E6035" i="4"/>
  <c r="E2082" i="4"/>
  <c r="A350" i="4"/>
  <c r="E4513" i="4"/>
  <c r="A696" i="4"/>
  <c r="E4647" i="4"/>
  <c r="A729" i="4"/>
  <c r="E3200" i="4"/>
  <c r="E6877" i="4"/>
  <c r="E4796" i="4"/>
  <c r="E7327" i="4"/>
  <c r="A1011" i="4"/>
  <c r="A1899" i="4"/>
  <c r="E4041" i="4"/>
  <c r="E6225" i="4"/>
  <c r="A192" i="4"/>
  <c r="A964" i="4"/>
  <c r="A1732" i="4"/>
  <c r="A237" i="4"/>
  <c r="A2059" i="4"/>
  <c r="A2835" i="4"/>
  <c r="A3603" i="4"/>
  <c r="A4371" i="4"/>
  <c r="A669" i="4"/>
  <c r="A2229" i="4"/>
  <c r="A2997" i="4"/>
  <c r="A3765" i="4"/>
  <c r="E5524" i="4"/>
  <c r="A1503" i="4"/>
  <c r="A2542" i="4"/>
  <c r="A3310" i="4"/>
  <c r="A4078" i="4"/>
  <c r="E4250" i="4"/>
  <c r="A1250" i="4"/>
  <c r="A2447" i="4"/>
  <c r="A3215" i="4"/>
  <c r="A3983" i="4"/>
  <c r="A4751" i="4"/>
  <c r="A613" i="4"/>
  <c r="A2208" i="4"/>
  <c r="A2976" i="4"/>
  <c r="A3744" i="4"/>
  <c r="A4512" i="4"/>
  <c r="A1861" i="4"/>
  <c r="A3986" i="4"/>
  <c r="A5151" i="4"/>
  <c r="A5919" i="4"/>
  <c r="A6687" i="4"/>
  <c r="A594" i="4"/>
  <c r="A3481" i="4"/>
  <c r="U3408" i="4"/>
  <c r="U5056" i="4"/>
  <c r="U6977" i="4"/>
  <c r="R154" i="4"/>
  <c r="R7298" i="4"/>
  <c r="R1221" i="4"/>
  <c r="E648" i="4"/>
  <c r="R4734" i="4"/>
  <c r="R7244" i="4"/>
  <c r="R3798" i="4"/>
  <c r="E1669" i="4"/>
  <c r="R132" i="4"/>
  <c r="R4547" i="4"/>
  <c r="R3215" i="4"/>
  <c r="R628" i="4"/>
  <c r="R5449" i="4"/>
  <c r="U4306" i="4"/>
  <c r="U7166" i="4"/>
  <c r="U6154" i="4"/>
  <c r="U3936" i="4"/>
  <c r="E1141" i="4"/>
  <c r="R6122" i="4"/>
  <c r="R3589" i="4"/>
  <c r="R6626" i="4"/>
  <c r="R3296" i="4"/>
  <c r="R3319" i="4"/>
  <c r="E3527" i="4"/>
  <c r="E3664" i="4"/>
  <c r="U6702" i="4"/>
  <c r="R64" i="4"/>
  <c r="R4309" i="4"/>
  <c r="R281" i="4"/>
  <c r="R5888" i="4"/>
  <c r="R4527" i="4"/>
  <c r="E2080" i="4"/>
  <c r="E2489" i="4"/>
  <c r="E4660" i="4"/>
  <c r="E5338" i="4"/>
  <c r="E7260" i="4"/>
  <c r="U3373" i="4"/>
  <c r="U7318" i="4"/>
  <c r="U5316" i="4"/>
  <c r="R1608" i="4"/>
  <c r="R6594" i="4"/>
  <c r="E4230" i="4"/>
  <c r="R4385" i="4"/>
  <c r="R292" i="4"/>
  <c r="R74" i="4"/>
  <c r="E665" i="4"/>
  <c r="R2946" i="4"/>
  <c r="E269" i="4"/>
  <c r="R276" i="4"/>
  <c r="R3653" i="4"/>
  <c r="R3529" i="4"/>
  <c r="R3313" i="4"/>
  <c r="R2966" i="4"/>
  <c r="R5156" i="4"/>
  <c r="R4096" i="4"/>
  <c r="R2727" i="4"/>
  <c r="E2479" i="4"/>
  <c r="E975" i="4"/>
  <c r="E909" i="4"/>
  <c r="R7251" i="4"/>
  <c r="E5053" i="4"/>
  <c r="E2314" i="4"/>
  <c r="E7207" i="4"/>
  <c r="E6928" i="4"/>
  <c r="E5970" i="4"/>
  <c r="E5267" i="4"/>
  <c r="E5411" i="4"/>
  <c r="E2027" i="4"/>
  <c r="A1840" i="4"/>
  <c r="A1001" i="4"/>
  <c r="U2747" i="4"/>
  <c r="U3525" i="4"/>
  <c r="U6145" i="4"/>
  <c r="R1708" i="4"/>
  <c r="E366" i="4"/>
  <c r="R2719" i="4"/>
  <c r="E3089" i="4"/>
  <c r="R2958" i="4"/>
  <c r="R1399" i="4"/>
  <c r="U3697" i="4"/>
  <c r="U4252" i="4"/>
  <c r="U5492" i="4"/>
  <c r="R794" i="4"/>
  <c r="E1382" i="4"/>
  <c r="U1760" i="4"/>
  <c r="U5015" i="4"/>
  <c r="U6017" i="4"/>
  <c r="R1278" i="4"/>
  <c r="R7162" i="4"/>
  <c r="R1091" i="4"/>
  <c r="E1745" i="4"/>
  <c r="R2582" i="4"/>
  <c r="E3577" i="4"/>
  <c r="U591" i="4"/>
  <c r="U5009" i="4"/>
  <c r="U6669" i="4"/>
  <c r="E2358" i="4"/>
  <c r="E72" i="4"/>
  <c r="R4736" i="4"/>
  <c r="R4639" i="4"/>
  <c r="R258" i="4"/>
  <c r="R1505" i="4"/>
  <c r="U1687" i="4"/>
  <c r="U4876" i="4"/>
  <c r="U5765" i="4"/>
  <c r="E462" i="4"/>
  <c r="R5053" i="4"/>
  <c r="R3274" i="4"/>
  <c r="E2097" i="4"/>
  <c r="E155" i="4"/>
  <c r="R224" i="4"/>
  <c r="U2015" i="4"/>
  <c r="U4210" i="4"/>
  <c r="U6835" i="4"/>
  <c r="R3253" i="4"/>
  <c r="E4622" i="4"/>
  <c r="R5921" i="4"/>
  <c r="R2324" i="4"/>
  <c r="R3735" i="4"/>
  <c r="E1908" i="4"/>
  <c r="R3489" i="4"/>
  <c r="E322" i="4"/>
  <c r="E2996" i="4"/>
  <c r="R580" i="4"/>
  <c r="R1887" i="4"/>
  <c r="R6254" i="4"/>
  <c r="U3710" i="4"/>
  <c r="U4959" i="4"/>
  <c r="U6138" i="4"/>
  <c r="R2523" i="4"/>
  <c r="R7386" i="4"/>
  <c r="R1509" i="4"/>
  <c r="R7183" i="4"/>
  <c r="R3801" i="4"/>
  <c r="R4784" i="4"/>
  <c r="R1016" i="4"/>
  <c r="R6984" i="4"/>
  <c r="E3971" i="4"/>
  <c r="R311" i="4"/>
  <c r="R444" i="4"/>
  <c r="R5119" i="4"/>
  <c r="R2964" i="4"/>
  <c r="R6317" i="4"/>
  <c r="R4105" i="4"/>
  <c r="R7239" i="4"/>
  <c r="R1816" i="4"/>
  <c r="R2159" i="4"/>
  <c r="R3869" i="4"/>
  <c r="R3359" i="4"/>
  <c r="E443" i="4"/>
  <c r="E3264" i="4"/>
  <c r="E403" i="4"/>
  <c r="E3253" i="4"/>
  <c r="E367" i="4"/>
  <c r="E3208" i="4"/>
  <c r="E856" i="4"/>
  <c r="E3648" i="4"/>
  <c r="E512" i="4"/>
  <c r="R6832" i="4"/>
  <c r="E5751" i="4"/>
  <c r="R1610" i="4"/>
  <c r="E5242" i="4"/>
  <c r="E6496" i="4"/>
  <c r="E1362" i="4"/>
  <c r="E5171" i="4"/>
  <c r="E6458" i="4"/>
  <c r="R4307" i="4"/>
  <c r="E4455" i="4"/>
  <c r="E6067" i="4"/>
  <c r="E7291" i="4"/>
  <c r="E5196" i="4"/>
  <c r="A148" i="4"/>
  <c r="A1382" i="4"/>
  <c r="E5433" i="4"/>
  <c r="A256" i="4"/>
  <c r="A1496" i="4"/>
  <c r="E4823" i="4"/>
  <c r="E7389" i="4"/>
  <c r="A1265" i="4"/>
  <c r="E2195" i="4"/>
  <c r="E5709" i="4"/>
  <c r="E7245" i="4"/>
  <c r="E3251" i="4"/>
  <c r="E5966" i="4"/>
  <c r="U1564" i="4"/>
  <c r="U3815" i="4"/>
  <c r="U5079" i="4"/>
  <c r="U5927" i="4"/>
  <c r="U6898" i="4"/>
  <c r="R542" i="4"/>
  <c r="R2631" i="4"/>
  <c r="E870" i="4"/>
  <c r="E4918" i="4"/>
  <c r="R4294" i="4"/>
  <c r="E867" i="4"/>
  <c r="R2428" i="4"/>
  <c r="R967" i="4"/>
  <c r="R6638" i="4"/>
  <c r="E3760" i="4"/>
  <c r="R4993" i="4"/>
  <c r="E656" i="4"/>
  <c r="E3276" i="4"/>
  <c r="R897" i="4"/>
  <c r="R2953" i="4"/>
  <c r="R6852" i="4"/>
  <c r="R3270" i="4"/>
  <c r="R6143" i="4"/>
  <c r="R2088" i="4"/>
  <c r="R4766" i="4"/>
  <c r="R7095" i="4"/>
  <c r="R3301" i="4"/>
  <c r="R5861" i="4"/>
  <c r="R1980" i="4"/>
  <c r="R7011" i="4"/>
  <c r="R5581" i="4"/>
  <c r="R3769" i="4"/>
  <c r="R2160" i="4"/>
  <c r="R7190" i="4"/>
  <c r="R5211" i="4"/>
  <c r="R5585" i="4"/>
  <c r="E1935" i="4"/>
  <c r="E3947" i="4"/>
  <c r="R6478" i="4"/>
  <c r="E2075" i="4"/>
  <c r="E4083" i="4"/>
  <c r="R7240" i="4"/>
  <c r="E2218" i="4"/>
  <c r="E4195" i="4"/>
  <c r="E396" i="4"/>
  <c r="E2528" i="4"/>
  <c r="E4448" i="4"/>
  <c r="R5998" i="4"/>
  <c r="E2000" i="4"/>
  <c r="E2091" i="4"/>
  <c r="E5386" i="4"/>
  <c r="E6615" i="4"/>
  <c r="E1799" i="4"/>
  <c r="E5295" i="4"/>
  <c r="E6536" i="4"/>
  <c r="E1066" i="4"/>
  <c r="E5088" i="4"/>
  <c r="E6394" i="4"/>
  <c r="R2287" i="4"/>
  <c r="E4288" i="4"/>
  <c r="E6003" i="4"/>
  <c r="E7227" i="4"/>
  <c r="E5280" i="4"/>
  <c r="A185" i="4"/>
  <c r="A1430" i="4"/>
  <c r="E5705" i="4"/>
  <c r="A408" i="4"/>
  <c r="A1632" i="4"/>
  <c r="E5226" i="4"/>
  <c r="A170" i="4"/>
  <c r="A1401" i="4"/>
  <c r="E3396" i="4"/>
  <c r="E6013" i="4"/>
  <c r="A60" i="4"/>
  <c r="E4524" i="4"/>
  <c r="E6398" i="4"/>
  <c r="A283" i="4"/>
  <c r="A1051" i="4"/>
  <c r="U1429" i="4"/>
  <c r="U4070" i="4"/>
  <c r="U5606" i="4"/>
  <c r="U7310" i="4"/>
  <c r="U6386" i="4"/>
  <c r="U7405" i="4"/>
  <c r="R2119" i="4"/>
  <c r="E534" i="4"/>
  <c r="E4678" i="4"/>
  <c r="R3983" i="4"/>
  <c r="E611" i="4"/>
  <c r="R2145" i="4"/>
  <c r="R457" i="4"/>
  <c r="R6303" i="4"/>
  <c r="E3431" i="4"/>
  <c r="R4689" i="4"/>
  <c r="E426" i="4"/>
  <c r="E3130" i="4"/>
  <c r="R497" i="4"/>
  <c r="R2655" i="4"/>
  <c r="R6643" i="4"/>
  <c r="R3048" i="4"/>
  <c r="R5963" i="4"/>
  <c r="R1835" i="4"/>
  <c r="R4604" i="4"/>
  <c r="R6943" i="4"/>
  <c r="R3094" i="4"/>
  <c r="R5664" i="4"/>
  <c r="R1469" i="4"/>
  <c r="R6676" i="4"/>
  <c r="R5192" i="4"/>
  <c r="R3345" i="4"/>
  <c r="R1085" i="4"/>
  <c r="R6521" i="4"/>
  <c r="R4429" i="4"/>
  <c r="R3487" i="4"/>
  <c r="E1601" i="4"/>
  <c r="E3655" i="4"/>
  <c r="R4471" i="4"/>
  <c r="E1740" i="4"/>
  <c r="E3791" i="4"/>
  <c r="R5357" i="4"/>
  <c r="E1884" i="4"/>
  <c r="E3903" i="4"/>
  <c r="R7102" i="4"/>
  <c r="E2194" i="4"/>
  <c r="E4185" i="4"/>
  <c r="R5131" i="4"/>
  <c r="E1849" i="4"/>
  <c r="E1683" i="4"/>
  <c r="E5272" i="4"/>
  <c r="E6519" i="4"/>
  <c r="E1353" i="4"/>
  <c r="E5169" i="4"/>
  <c r="E6456" i="4"/>
  <c r="E658" i="4"/>
  <c r="E4964" i="4"/>
  <c r="E6298" i="4"/>
  <c r="A118" i="4"/>
  <c r="E4048" i="4"/>
  <c r="E5915" i="4"/>
  <c r="E7139" i="4"/>
  <c r="E5050" i="4"/>
  <c r="A76" i="4"/>
  <c r="A1334" i="4"/>
  <c r="E5529" i="4"/>
  <c r="A312" i="4"/>
  <c r="A1536" i="4"/>
  <c r="E5268" i="4"/>
  <c r="A179" i="4"/>
  <c r="A1425" i="4"/>
  <c r="E3444" i="4"/>
  <c r="E6029" i="4"/>
  <c r="A72" i="4"/>
  <c r="E4567" i="4"/>
  <c r="E6414" i="4"/>
  <c r="A291" i="4"/>
  <c r="A1059" i="4"/>
  <c r="U1840" i="4"/>
  <c r="U5599" i="4"/>
  <c r="U6505" i="4"/>
  <c r="R721" i="4"/>
  <c r="E110" i="4"/>
  <c r="R1556" i="4"/>
  <c r="E858" i="4"/>
  <c r="R4496" i="4"/>
  <c r="R6972" i="4"/>
  <c r="A1996" i="11"/>
  <c r="U5182" i="4"/>
  <c r="U5728" i="4"/>
  <c r="R1443" i="4"/>
  <c r="U3607" i="4"/>
  <c r="R952" i="4"/>
  <c r="E286" i="4"/>
  <c r="U626" i="4"/>
  <c r="E2806" i="4"/>
  <c r="R4116" i="4"/>
  <c r="R6257" i="4"/>
  <c r="R2770" i="4"/>
  <c r="E5155" i="4"/>
  <c r="U6601" i="4"/>
  <c r="R2093" i="4"/>
  <c r="E49" i="4"/>
  <c r="R178" i="4"/>
  <c r="R6915" i="4"/>
  <c r="E141" i="4"/>
  <c r="E2971" i="4"/>
  <c r="E3817" i="4"/>
  <c r="E5276" i="4"/>
  <c r="E5861" i="4"/>
  <c r="A1161" i="4"/>
  <c r="U4051" i="4"/>
  <c r="U6919" i="4"/>
  <c r="U6012" i="4"/>
  <c r="R1909" i="4"/>
  <c r="R7282" i="4"/>
  <c r="E4398" i="4"/>
  <c r="R5263" i="4"/>
  <c r="R674" i="4"/>
  <c r="R408" i="4"/>
  <c r="E1554" i="4"/>
  <c r="R3944" i="4"/>
  <c r="E1021" i="4"/>
  <c r="R449" i="4"/>
  <c r="R3781" i="4"/>
  <c r="R4061" i="4"/>
  <c r="R3612" i="4"/>
  <c r="R3561" i="4"/>
  <c r="R6174" i="4"/>
  <c r="R4355" i="4"/>
  <c r="R5179" i="4"/>
  <c r="E2925" i="4"/>
  <c r="E1978" i="4"/>
  <c r="E1019" i="4"/>
  <c r="E156" i="4"/>
  <c r="R3265" i="4"/>
  <c r="E2908" i="4"/>
  <c r="E722" i="4"/>
  <c r="E7120" i="4"/>
  <c r="E6226" i="4"/>
  <c r="E5675" i="4"/>
  <c r="E5669" i="4"/>
  <c r="E4637" i="4"/>
  <c r="A1904" i="4"/>
  <c r="A1065" i="4"/>
  <c r="U2679" i="4"/>
  <c r="U4751" i="4"/>
  <c r="U6202" i="4"/>
  <c r="R1937" i="4"/>
  <c r="E782" i="4"/>
  <c r="R3450" i="4"/>
  <c r="R257" i="4"/>
  <c r="R3870" i="4"/>
  <c r="R1669" i="4"/>
  <c r="U4153" i="4"/>
  <c r="U3381" i="4"/>
  <c r="U7162" i="4"/>
  <c r="R2907" i="4"/>
  <c r="E1510" i="4"/>
  <c r="U2930" i="4"/>
  <c r="U4992" i="4"/>
  <c r="U6473" i="4"/>
  <c r="R72" i="4"/>
  <c r="E294" i="4"/>
  <c r="R1282" i="4"/>
  <c r="R148" i="4"/>
  <c r="R3559" i="4"/>
  <c r="R1240" i="4"/>
  <c r="U556" i="4"/>
  <c r="U5409" i="4"/>
  <c r="R1726" i="4"/>
  <c r="E2790" i="4"/>
  <c r="E1535" i="4"/>
  <c r="R5564" i="4"/>
  <c r="R5396" i="4"/>
  <c r="R1003" i="4"/>
  <c r="R2060" i="4"/>
  <c r="U2335" i="4"/>
  <c r="U5235" i="4"/>
  <c r="U6117" i="4"/>
  <c r="E1766" i="4"/>
  <c r="R5464" i="4"/>
  <c r="R4569" i="4"/>
  <c r="E2347" i="4"/>
  <c r="E290" i="4"/>
  <c r="R783" i="4"/>
  <c r="U2056" i="4"/>
  <c r="U4863" i="4"/>
  <c r="U6996" i="4"/>
  <c r="R5418" i="4"/>
  <c r="E4790" i="4"/>
  <c r="R6123" i="4"/>
  <c r="R3055" i="4"/>
  <c r="R4016" i="4"/>
  <c r="E2369" i="4"/>
  <c r="R4310" i="4"/>
  <c r="E458" i="4"/>
  <c r="E3121" i="4"/>
  <c r="R855" i="4"/>
  <c r="R2153" i="4"/>
  <c r="R6435" i="4"/>
  <c r="U3503" i="4"/>
  <c r="U5491" i="4"/>
  <c r="U6690" i="4"/>
  <c r="R3011" i="4"/>
  <c r="E358" i="4"/>
  <c r="R1986" i="4"/>
  <c r="E90" i="4"/>
  <c r="R4112" i="4"/>
  <c r="R5248" i="4"/>
  <c r="R1588" i="4"/>
  <c r="R7224" i="4"/>
  <c r="E4145" i="4"/>
  <c r="R1146" i="4"/>
  <c r="R1083" i="4"/>
  <c r="R5343" i="4"/>
  <c r="R3185" i="4"/>
  <c r="R6496" i="4"/>
  <c r="R4316" i="4"/>
  <c r="R7406" i="4"/>
  <c r="R2330" i="4"/>
  <c r="R2642" i="4"/>
  <c r="R4292" i="4"/>
  <c r="R3814" i="4"/>
  <c r="E610" i="4"/>
  <c r="E3424" i="4"/>
  <c r="E599" i="4"/>
  <c r="E3400" i="4"/>
  <c r="E546" i="4"/>
  <c r="E3354" i="4"/>
  <c r="E1049" i="4"/>
  <c r="E3794" i="4"/>
  <c r="E679" i="4"/>
  <c r="E495" i="4"/>
  <c r="E5855" i="4"/>
  <c r="R5142" i="4"/>
  <c r="E5369" i="4"/>
  <c r="E6600" i="4"/>
  <c r="E1844" i="4"/>
  <c r="E5307" i="4"/>
  <c r="E6554" i="4"/>
  <c r="R6934" i="4"/>
  <c r="E4740" i="4"/>
  <c r="E6171" i="4"/>
  <c r="E7395" i="4"/>
  <c r="E5429" i="4"/>
  <c r="A254" i="4"/>
  <c r="A1494" i="4"/>
  <c r="E5641" i="4"/>
  <c r="A360" i="4"/>
  <c r="A1592" i="4"/>
  <c r="E5122" i="4"/>
  <c r="A133" i="4"/>
  <c r="A1369" i="4"/>
  <c r="E2789" i="4"/>
  <c r="E5837" i="4"/>
  <c r="E7348" i="4"/>
  <c r="E3640" i="4"/>
  <c r="E6094" i="4"/>
  <c r="U2129" i="4"/>
  <c r="U4375" i="4"/>
  <c r="U4662" i="4"/>
  <c r="U6471" i="4"/>
  <c r="U4988" i="4"/>
  <c r="R1078" i="4"/>
  <c r="R3353" i="4"/>
  <c r="E1206" i="4"/>
  <c r="E5230" i="4"/>
  <c r="R4605" i="4"/>
  <c r="E1242" i="4"/>
  <c r="R2846" i="4"/>
  <c r="R1555" i="4"/>
  <c r="R7024" i="4"/>
  <c r="E4071" i="4"/>
  <c r="R5238" i="4"/>
  <c r="E875" i="4"/>
  <c r="E3487" i="4"/>
  <c r="R133" i="4"/>
  <c r="R3382" i="4"/>
  <c r="R7089" i="4"/>
  <c r="R3550" i="4"/>
  <c r="R6339" i="4"/>
  <c r="R2310" i="4"/>
  <c r="R4995" i="4"/>
  <c r="R7278" i="4"/>
  <c r="R3541" i="4"/>
  <c r="R6055" i="4"/>
  <c r="R2440" i="4"/>
  <c r="R7336" i="4"/>
  <c r="R5972" i="4"/>
  <c r="R4160" i="4"/>
  <c r="R2644" i="4"/>
  <c r="E56" i="4"/>
  <c r="R5633" i="4"/>
  <c r="R6694" i="4"/>
  <c r="E2115" i="4"/>
  <c r="E4105" i="4"/>
  <c r="R7356" i="4"/>
  <c r="E2271" i="4"/>
  <c r="E4241" i="4"/>
  <c r="E225" i="4"/>
  <c r="E2386" i="4"/>
  <c r="E4352" i="4"/>
  <c r="E563" i="4"/>
  <c r="E2721" i="4"/>
  <c r="E4583" i="4"/>
  <c r="R7044" i="4"/>
  <c r="E2183" i="4"/>
  <c r="E2573" i="4"/>
  <c r="E5487" i="4"/>
  <c r="E6711" i="4"/>
  <c r="E2245" i="4"/>
  <c r="E5405" i="4"/>
  <c r="E6648" i="4"/>
  <c r="E1548" i="4"/>
  <c r="E5224" i="4"/>
  <c r="E6490" i="4"/>
  <c r="R5229" i="4"/>
  <c r="E4580" i="4"/>
  <c r="E6107" i="4"/>
  <c r="E7331" i="4"/>
  <c r="E5509" i="4"/>
  <c r="A294" i="4"/>
  <c r="A1526" i="4"/>
  <c r="E5913" i="4"/>
  <c r="A504" i="4"/>
  <c r="A1728" i="4"/>
  <c r="E5484" i="4"/>
  <c r="A281" i="4"/>
  <c r="A1505" i="4"/>
  <c r="E3785" i="4"/>
  <c r="E6141" i="4"/>
  <c r="A144" i="4"/>
  <c r="E4826" i="4"/>
  <c r="E6526" i="4"/>
  <c r="A347" i="4"/>
  <c r="A1115" i="4"/>
  <c r="U707" i="4"/>
  <c r="U3887" i="4"/>
  <c r="U5183" i="4"/>
  <c r="U5951" i="4"/>
  <c r="U7026" i="4"/>
  <c r="R550" i="4"/>
  <c r="R2732" i="4"/>
  <c r="E878" i="4"/>
  <c r="E4982" i="4"/>
  <c r="R4349" i="4"/>
  <c r="E940" i="4"/>
  <c r="R2490" i="4"/>
  <c r="R1029" i="4"/>
  <c r="R6721" i="4"/>
  <c r="E3778" i="4"/>
  <c r="R5005" i="4"/>
  <c r="E677" i="4"/>
  <c r="E3313" i="4"/>
  <c r="R917" i="4"/>
  <c r="R3026" i="4"/>
  <c r="R6865" i="4"/>
  <c r="R3328" i="4"/>
  <c r="R6156" i="4"/>
  <c r="R2106" i="4"/>
  <c r="R4800" i="4"/>
  <c r="R7111" i="4"/>
  <c r="R3356" i="4"/>
  <c r="R5875" i="4"/>
  <c r="R2025" i="4"/>
  <c r="R7039" i="4"/>
  <c r="R5613" i="4"/>
  <c r="R3804" i="4"/>
  <c r="R1705" i="4"/>
  <c r="R6856" i="4"/>
  <c r="R4854" i="4"/>
  <c r="R4719" i="4"/>
  <c r="E1780" i="4"/>
  <c r="E3812" i="4"/>
  <c r="R5509" i="4"/>
  <c r="E1936" i="4"/>
  <c r="E3948" i="4"/>
  <c r="R6349" i="4"/>
  <c r="E2051" i="4"/>
  <c r="E4074" i="4"/>
  <c r="E192" i="4"/>
  <c r="E2387" i="4"/>
  <c r="E4332" i="4"/>
  <c r="R6153" i="4"/>
  <c r="E2016" i="4"/>
  <c r="E2204" i="4"/>
  <c r="E5395" i="4"/>
  <c r="E6623" i="4"/>
  <c r="E1834" i="4"/>
  <c r="E5305" i="4"/>
  <c r="E6552" i="4"/>
  <c r="E1101" i="4"/>
  <c r="E5120" i="4"/>
  <c r="E6402" i="4"/>
  <c r="R2560" i="4"/>
  <c r="E4330" i="4"/>
  <c r="E6011" i="4"/>
  <c r="E7251" i="4"/>
  <c r="E5301" i="4"/>
  <c r="A212" i="4"/>
  <c r="A1438" i="4"/>
  <c r="E5753" i="4"/>
  <c r="A416" i="4"/>
  <c r="A1640" i="4"/>
  <c r="E5500" i="4"/>
  <c r="A289" i="4"/>
  <c r="A1521" i="4"/>
  <c r="E3835" i="4"/>
  <c r="E6157" i="4"/>
  <c r="A153" i="4"/>
  <c r="E4855" i="4"/>
  <c r="E6542" i="4"/>
  <c r="A355" i="4"/>
  <c r="A1123" i="4"/>
  <c r="U3465" i="4"/>
  <c r="U5600" i="4"/>
  <c r="U7377" i="4"/>
  <c r="R1745" i="4"/>
  <c r="E654" i="4"/>
  <c r="R2249" i="4"/>
  <c r="E1379" i="4"/>
  <c r="R5063" i="4"/>
  <c r="E132" i="4"/>
  <c r="R4164" i="4"/>
  <c r="E1795" i="4"/>
  <c r="R1071" i="4"/>
  <c r="R5326" i="4"/>
  <c r="R3880" i="4"/>
  <c r="R1193" i="4"/>
  <c r="R5580" i="4"/>
  <c r="R3429" i="4"/>
  <c r="R7252" i="4"/>
  <c r="R1691" i="4"/>
  <c r="R3199" i="4"/>
  <c r="R4552" i="4"/>
  <c r="R5732" i="4"/>
  <c r="E1112" i="4"/>
  <c r="E4327" i="4"/>
  <c r="E1615" i="4"/>
  <c r="E4703" i="4"/>
  <c r="E2106" i="4"/>
  <c r="R4070" i="4"/>
  <c r="E2959" i="4"/>
  <c r="R4088" i="4"/>
  <c r="R4881" i="4"/>
  <c r="E5615" i="4"/>
  <c r="R7054" i="4"/>
  <c r="E5664" i="4"/>
  <c r="E1249" i="4"/>
  <c r="E5922" i="4"/>
  <c r="E1368" i="4"/>
  <c r="E5947" i="4"/>
  <c r="E1487" i="4"/>
  <c r="A286" i="4"/>
  <c r="E4212" i="4"/>
  <c r="A640" i="4"/>
  <c r="E5039" i="4"/>
  <c r="A825" i="4"/>
  <c r="E4272" i="4"/>
  <c r="E7213" i="4"/>
  <c r="E5534" i="4"/>
  <c r="A200" i="4"/>
  <c r="A1227" i="4"/>
  <c r="R4479" i="4"/>
  <c r="E5087" i="4"/>
  <c r="E6689" i="4"/>
  <c r="A428" i="4"/>
  <c r="A1196" i="4"/>
  <c r="R3177" i="4"/>
  <c r="A855" i="4"/>
  <c r="A2299" i="4"/>
  <c r="A3067" i="4"/>
  <c r="A3835" i="4"/>
  <c r="E4545" i="4"/>
  <c r="A1287" i="4"/>
  <c r="A2461" i="4"/>
  <c r="A3229" i="4"/>
  <c r="A3997" i="4"/>
  <c r="E6868" i="4"/>
  <c r="A1869" i="4"/>
  <c r="A2710" i="4"/>
  <c r="A3478" i="4"/>
  <c r="A4246" i="4"/>
  <c r="E6102" i="4"/>
  <c r="A1678" i="4"/>
  <c r="A2615" i="4"/>
  <c r="A3383" i="4"/>
  <c r="A4151" i="4"/>
  <c r="E2300" i="4"/>
  <c r="A1061" i="4"/>
  <c r="A2376" i="4"/>
  <c r="A3144" i="4"/>
  <c r="A3912" i="4"/>
  <c r="A4680" i="4"/>
  <c r="U491" i="4"/>
  <c r="U4890" i="4"/>
  <c r="U6183" i="4"/>
  <c r="U4933" i="4"/>
  <c r="R4138" i="4"/>
  <c r="E4278" i="4"/>
  <c r="R5775" i="4"/>
  <c r="R2397" i="4"/>
  <c r="R4467" i="4"/>
  <c r="R284" i="4"/>
  <c r="E40" i="4"/>
  <c r="E4191" i="4"/>
  <c r="R3455" i="4"/>
  <c r="R2325" i="4"/>
  <c r="R6924" i="4"/>
  <c r="R4409" i="4"/>
  <c r="R1671" i="4"/>
  <c r="R5925" i="4"/>
  <c r="R5380" i="4"/>
  <c r="R6791" i="4"/>
  <c r="R753" i="4"/>
  <c r="R1714" i="4"/>
  <c r="R5499" i="4"/>
  <c r="E3216" i="4"/>
  <c r="E257" i="4"/>
  <c r="E3656" i="4"/>
  <c r="E491" i="4"/>
  <c r="E3804" i="4"/>
  <c r="E1341" i="4"/>
  <c r="E4509" i="4"/>
  <c r="E1347" i="4"/>
  <c r="E3499" i="4"/>
  <c r="E6487" i="4"/>
  <c r="E4211" i="4"/>
  <c r="E6720" i="4"/>
  <c r="E4451" i="4"/>
  <c r="E6818" i="4"/>
  <c r="E4096" i="4"/>
  <c r="E6675" i="4"/>
  <c r="E5445" i="4"/>
  <c r="A998" i="4"/>
  <c r="E6169" i="4"/>
  <c r="A1368" i="4"/>
  <c r="E6188" i="4"/>
  <c r="A1377" i="4"/>
  <c r="E5186" i="4"/>
  <c r="A162" i="4"/>
  <c r="E5806" i="4"/>
  <c r="A323" i="4"/>
  <c r="A1347" i="4"/>
  <c r="R5865" i="4"/>
  <c r="E5149" i="4"/>
  <c r="E6737" i="4"/>
  <c r="A452" i="4"/>
  <c r="A1220" i="4"/>
  <c r="E293" i="4"/>
  <c r="A919" i="4"/>
  <c r="A2323" i="4"/>
  <c r="A3091" i="4"/>
  <c r="A3859" i="4"/>
  <c r="E4956" i="4"/>
  <c r="A1351" i="4"/>
  <c r="A2485" i="4"/>
  <c r="A3253" i="4"/>
  <c r="A4021" i="4"/>
  <c r="A75" i="4"/>
  <c r="A2012" i="4"/>
  <c r="A2798" i="4"/>
  <c r="A3566" i="4"/>
  <c r="A4334" i="4"/>
  <c r="E6806" i="4"/>
  <c r="A1854" i="4"/>
  <c r="A2703" i="4"/>
  <c r="A3471" i="4"/>
  <c r="A4239" i="4"/>
  <c r="E4626" i="4"/>
  <c r="A1295" i="4"/>
  <c r="A2464" i="4"/>
  <c r="A3232" i="4"/>
  <c r="A4000" i="4"/>
  <c r="A4768" i="4"/>
  <c r="A2620" i="4"/>
  <c r="A4554" i="4"/>
  <c r="A5407" i="4"/>
  <c r="A6175" i="4"/>
  <c r="A6943" i="4"/>
  <c r="A2112" i="4"/>
  <c r="A4162" i="4"/>
  <c r="U4165" i="4"/>
  <c r="U4518" i="4"/>
  <c r="U6851" i="4"/>
  <c r="R119" i="4"/>
  <c r="E2086" i="4"/>
  <c r="R3764" i="4"/>
  <c r="E2723" i="4"/>
  <c r="R1381" i="4"/>
  <c r="E2243" i="4"/>
  <c r="R5919" i="4"/>
  <c r="E3008" i="4"/>
  <c r="R464" i="4"/>
  <c r="R6573" i="4"/>
  <c r="R4827" i="4"/>
  <c r="R2663" i="4"/>
  <c r="E2895" i="11"/>
  <c r="U5410" i="4"/>
  <c r="R198" i="4"/>
  <c r="R1058" i="4"/>
  <c r="U4563" i="4"/>
  <c r="E4208" i="4"/>
  <c r="E1630" i="4"/>
  <c r="U2764" i="4"/>
  <c r="E4342" i="4"/>
  <c r="R5348" i="4"/>
  <c r="R4453" i="4"/>
  <c r="R6302" i="4"/>
  <c r="E4992" i="4"/>
  <c r="U4152" i="4"/>
  <c r="R2322" i="4"/>
  <c r="E2839" i="4"/>
  <c r="R1197" i="4"/>
  <c r="R4023" i="4"/>
  <c r="E861" i="4"/>
  <c r="E3281" i="4"/>
  <c r="E5703" i="4"/>
  <c r="E5682" i="4"/>
  <c r="A526" i="4"/>
  <c r="A1417" i="4"/>
  <c r="U4597" i="4"/>
  <c r="U6256" i="4"/>
  <c r="U6276" i="4"/>
  <c r="R3163" i="4"/>
  <c r="E134" i="4"/>
  <c r="E4566" i="4"/>
  <c r="R6040" i="4"/>
  <c r="R925" i="4"/>
  <c r="R1938" i="4"/>
  <c r="E1888" i="4"/>
  <c r="R4068" i="4"/>
  <c r="E1356" i="4"/>
  <c r="R786" i="4"/>
  <c r="R4302" i="4"/>
  <c r="R4582" i="4"/>
  <c r="R3742" i="4"/>
  <c r="R4739" i="4"/>
  <c r="R7065" i="4"/>
  <c r="R6604" i="4"/>
  <c r="R5439" i="4"/>
  <c r="E3035" i="4"/>
  <c r="E2759" i="4"/>
  <c r="E1244" i="4"/>
  <c r="E981" i="4"/>
  <c r="R5389" i="4"/>
  <c r="E3719" i="4"/>
  <c r="E2503" i="4"/>
  <c r="E7248" i="4"/>
  <c r="E6610" i="4"/>
  <c r="E5739" i="4"/>
  <c r="E5797" i="4"/>
  <c r="E6057" i="4"/>
  <c r="E1967" i="4"/>
  <c r="A1641" i="4"/>
  <c r="U3700" i="4"/>
  <c r="U5481" i="4"/>
  <c r="U7066" i="4"/>
  <c r="R2379" i="4"/>
  <c r="E1318" i="4"/>
  <c r="R3617" i="4"/>
  <c r="R448" i="4"/>
  <c r="R5760" i="4"/>
  <c r="R3380" i="4"/>
  <c r="U3269" i="4"/>
  <c r="U4798" i="4"/>
  <c r="U7378" i="4"/>
  <c r="R34" i="4"/>
  <c r="E1774" i="4"/>
  <c r="U3816" i="4"/>
  <c r="U4939" i="4"/>
  <c r="U6673" i="4"/>
  <c r="R2299" i="4"/>
  <c r="E838" i="4"/>
  <c r="R3001" i="4"/>
  <c r="R376" i="4"/>
  <c r="R3760" i="4"/>
  <c r="R3046" i="4"/>
  <c r="U1883" i="4"/>
  <c r="U5662" i="4"/>
  <c r="R657" i="4"/>
  <c r="E3654" i="4"/>
  <c r="E2796" i="4"/>
  <c r="R6094" i="4"/>
  <c r="R6409" i="4"/>
  <c r="R1261" i="4"/>
  <c r="R2304" i="4"/>
  <c r="U3228" i="4"/>
  <c r="U6518" i="4"/>
  <c r="R766" i="4"/>
  <c r="E2422" i="4"/>
  <c r="R5675" i="4"/>
  <c r="R5804" i="4"/>
  <c r="E3284" i="4"/>
  <c r="E1210" i="4"/>
  <c r="R863" i="4"/>
  <c r="U1733" i="4"/>
  <c r="U5854" i="4"/>
  <c r="U7356" i="4"/>
  <c r="R5786" i="4"/>
  <c r="E5326" i="4"/>
  <c r="R7174" i="4"/>
  <c r="R3535" i="4"/>
  <c r="R4320" i="4"/>
  <c r="E2629" i="4"/>
  <c r="R4749" i="4"/>
  <c r="E917" i="4"/>
  <c r="E3240" i="4"/>
  <c r="R1154" i="4"/>
  <c r="R2880" i="4"/>
  <c r="A3102" i="11"/>
  <c r="U4824" i="4"/>
  <c r="U5918" i="4"/>
  <c r="U6507" i="4"/>
  <c r="R3611" i="4"/>
  <c r="E1422" i="4"/>
  <c r="R2343" i="4"/>
  <c r="E1087" i="4"/>
  <c r="R4441" i="4"/>
  <c r="R6523" i="4"/>
  <c r="R2152" i="4"/>
  <c r="E572" i="4"/>
  <c r="E4337" i="4"/>
  <c r="R2452" i="4"/>
  <c r="R1467" i="4"/>
  <c r="R6088" i="4"/>
  <c r="R3425" i="4"/>
  <c r="R7040" i="4"/>
  <c r="R4510" i="4"/>
  <c r="R1725" i="4"/>
  <c r="R2853" i="4"/>
  <c r="R4032" i="4"/>
  <c r="R4683" i="4"/>
  <c r="R5083" i="4"/>
  <c r="E793" i="4"/>
  <c r="E3899" i="4"/>
  <c r="E765" i="4"/>
  <c r="E3864" i="4"/>
  <c r="E714" i="4"/>
  <c r="E3829" i="4"/>
  <c r="E1217" i="4"/>
  <c r="E4258" i="4"/>
  <c r="E859" i="4"/>
  <c r="E1944" i="4"/>
  <c r="E5967" i="4"/>
  <c r="E1092" i="4"/>
  <c r="E5472" i="4"/>
  <c r="E6712" i="4"/>
  <c r="E2291" i="4"/>
  <c r="E5434" i="4"/>
  <c r="E6658" i="4"/>
  <c r="E513" i="4"/>
  <c r="E4923" i="4"/>
  <c r="E6267" i="4"/>
  <c r="A103" i="4"/>
  <c r="E5637" i="4"/>
  <c r="A358" i="4"/>
  <c r="A1590" i="4"/>
  <c r="E5833" i="4"/>
  <c r="A472" i="4"/>
  <c r="A1696" i="4"/>
  <c r="E5383" i="4"/>
  <c r="A241" i="4"/>
  <c r="A1465" i="4"/>
  <c r="E3250" i="4"/>
  <c r="E5965" i="4"/>
  <c r="A28" i="4"/>
  <c r="E4031" i="4"/>
  <c r="E6222" i="4"/>
  <c r="U1730" i="4"/>
  <c r="U4344" i="4"/>
  <c r="U5376" i="4"/>
  <c r="U7023" i="4"/>
  <c r="U6179" i="4"/>
  <c r="R1630" i="4"/>
  <c r="R3866" i="4"/>
  <c r="E1550" i="4"/>
  <c r="R397" i="4"/>
  <c r="R4952" i="4"/>
  <c r="E1553" i="4"/>
  <c r="R3201" i="4"/>
  <c r="R2080" i="4"/>
  <c r="E28" i="4"/>
  <c r="R125" i="4"/>
  <c r="R5531" i="4"/>
  <c r="E1127" i="4"/>
  <c r="E3669" i="4"/>
  <c r="R581" i="4"/>
  <c r="R3733" i="4"/>
  <c r="R7299" i="4"/>
  <c r="R3784" i="4"/>
  <c r="R6560" i="4"/>
  <c r="R2551" i="4"/>
  <c r="R5189" i="4"/>
  <c r="R301" i="4"/>
  <c r="R3779" i="4"/>
  <c r="R6236" i="4"/>
  <c r="R2922" i="4"/>
  <c r="R719" i="4"/>
  <c r="R6344" i="4"/>
  <c r="R4583" i="4"/>
  <c r="R3164" i="4"/>
  <c r="E260" i="4"/>
  <c r="R6024" i="4"/>
  <c r="E68" i="4"/>
  <c r="E2282" i="4"/>
  <c r="E4275" i="4"/>
  <c r="E277" i="4"/>
  <c r="E2437" i="4"/>
  <c r="E4370" i="4"/>
  <c r="E434" i="4"/>
  <c r="E2565" i="4"/>
  <c r="E4477" i="4"/>
  <c r="E744" i="4"/>
  <c r="E2889" i="4"/>
  <c r="E4706" i="4"/>
  <c r="E178" i="4"/>
  <c r="E2351" i="4"/>
  <c r="E3053" i="4"/>
  <c r="E5591" i="4"/>
  <c r="E6815" i="4"/>
  <c r="E2728" i="4"/>
  <c r="E5512" i="4"/>
  <c r="E6744" i="4"/>
  <c r="E1995" i="4"/>
  <c r="E5362" i="4"/>
  <c r="E6594" i="4"/>
  <c r="E173" i="4"/>
  <c r="E4805" i="4"/>
  <c r="E6203" i="4"/>
  <c r="A39" i="4"/>
  <c r="E5701" i="4"/>
  <c r="A406" i="4"/>
  <c r="R5641" i="4"/>
  <c r="E6137" i="4"/>
  <c r="A608" i="4"/>
  <c r="A1832" i="4"/>
  <c r="E5676" i="4"/>
  <c r="A377" i="4"/>
  <c r="A1617" i="4"/>
  <c r="E4176" i="4"/>
  <c r="E6269" i="4"/>
  <c r="R3453" i="4"/>
  <c r="E5041" i="4"/>
  <c r="E6654" i="4"/>
  <c r="A411" i="4"/>
  <c r="A1179" i="4"/>
  <c r="U1233" i="4"/>
  <c r="U4551" i="4"/>
  <c r="U4726" i="4"/>
  <c r="U6495" i="4"/>
  <c r="U5500" i="4"/>
  <c r="R1110" i="4"/>
  <c r="R3362" i="4"/>
  <c r="E1222" i="4"/>
  <c r="E5262" i="4"/>
  <c r="R4687" i="4"/>
  <c r="E1260" i="4"/>
  <c r="R2866" i="4"/>
  <c r="R1620" i="4"/>
  <c r="R7077" i="4"/>
  <c r="E4080" i="4"/>
  <c r="R5275" i="4"/>
  <c r="E948" i="4"/>
  <c r="E3496" i="4"/>
  <c r="R199" i="4"/>
  <c r="R3397" i="4"/>
  <c r="R7103" i="4"/>
  <c r="R3568" i="4"/>
  <c r="R6381" i="4"/>
  <c r="R2368" i="4"/>
  <c r="R5011" i="4"/>
  <c r="R7291" i="4"/>
  <c r="R3580" i="4"/>
  <c r="R6069" i="4"/>
  <c r="R2477" i="4"/>
  <c r="R7396" i="4"/>
  <c r="R6067" i="4"/>
  <c r="R4256" i="4"/>
  <c r="R2272" i="4"/>
  <c r="R7219" i="4"/>
  <c r="R5243" i="4"/>
  <c r="R5759" i="4"/>
  <c r="E1948" i="4"/>
  <c r="E3984" i="4"/>
  <c r="R6553" i="4"/>
  <c r="E2104" i="4"/>
  <c r="E4095" i="4"/>
  <c r="R7315" i="4"/>
  <c r="E2232" i="4"/>
  <c r="E4220" i="4"/>
  <c r="E409" i="4"/>
  <c r="E2554" i="4"/>
  <c r="E4458" i="4"/>
  <c r="R7121" i="4"/>
  <c r="E2196" i="4"/>
  <c r="E2648" i="4"/>
  <c r="E5495" i="4"/>
  <c r="E6735" i="4"/>
  <c r="E2281" i="4"/>
  <c r="E5432" i="4"/>
  <c r="E6656" i="4"/>
  <c r="E1584" i="4"/>
  <c r="E5244" i="4"/>
  <c r="E6498" i="4"/>
  <c r="R5924" i="4"/>
  <c r="E4601" i="4"/>
  <c r="E6115" i="4"/>
  <c r="E7347" i="4"/>
  <c r="E5525" i="4"/>
  <c r="A310" i="4"/>
  <c r="A1534" i="4"/>
  <c r="E5945" i="4"/>
  <c r="A512" i="4"/>
  <c r="A1752" i="4"/>
  <c r="E5692" i="4"/>
  <c r="A401" i="4"/>
  <c r="A1625" i="4"/>
  <c r="E4224" i="4"/>
  <c r="E6285" i="4"/>
  <c r="R3926" i="4"/>
  <c r="E5061" i="4"/>
  <c r="E6670" i="4"/>
  <c r="A419" i="4"/>
  <c r="A1187" i="4"/>
  <c r="U3443" i="4"/>
  <c r="U5417" i="4"/>
  <c r="U6490" i="4"/>
  <c r="R2635" i="4"/>
  <c r="E1294" i="4"/>
  <c r="R2834" i="4"/>
  <c r="E1964" i="4"/>
  <c r="R5548" i="4"/>
  <c r="E749" i="4"/>
  <c r="R4785" i="4"/>
  <c r="E2130" i="4"/>
  <c r="R561" i="4"/>
  <c r="R5897" i="4"/>
  <c r="R4223" i="4"/>
  <c r="R1645" i="4"/>
  <c r="R5920" i="4"/>
  <c r="R3813" i="4"/>
  <c r="R33" i="4"/>
  <c r="R2442" i="4"/>
  <c r="R3900" i="4"/>
  <c r="R5169" i="4"/>
  <c r="R6334" i="4"/>
  <c r="E1378" i="4"/>
  <c r="E4568" i="4"/>
  <c r="E1881" i="4"/>
  <c r="E4913" i="4"/>
  <c r="E2372" i="4"/>
  <c r="R5801" i="4"/>
  <c r="E3209" i="4"/>
  <c r="R5825" i="4"/>
  <c r="E455" i="4"/>
  <c r="E5775" i="4"/>
  <c r="E759" i="4"/>
  <c r="E5848" i="4"/>
  <c r="E1957" i="4"/>
  <c r="E6106" i="4"/>
  <c r="E2072" i="4"/>
  <c r="E6131" i="4"/>
  <c r="E3019" i="4"/>
  <c r="A446" i="4"/>
  <c r="E4933" i="4"/>
  <c r="A800" i="4"/>
  <c r="E5419" i="4"/>
  <c r="A985" i="4"/>
  <c r="E4763" i="4"/>
  <c r="E7368" i="4"/>
  <c r="E5726" i="4"/>
  <c r="A299" i="4"/>
  <c r="A1323" i="4"/>
  <c r="E160" i="4"/>
  <c r="E5253" i="4"/>
  <c r="E6817" i="4"/>
  <c r="A492" i="4"/>
  <c r="A1260" i="4"/>
  <c r="E1789" i="4"/>
  <c r="A1026" i="4"/>
  <c r="A2363" i="4"/>
  <c r="A3131" i="4"/>
  <c r="A3899" i="4"/>
  <c r="E5376" i="4"/>
  <c r="A1458" i="4"/>
  <c r="A2525" i="4"/>
  <c r="A3293" i="4"/>
  <c r="A4061" i="4"/>
  <c r="E7351" i="4"/>
  <c r="A1980" i="4"/>
  <c r="A2774" i="4"/>
  <c r="A3542" i="4"/>
  <c r="A4310" i="4"/>
  <c r="E6614" i="4"/>
  <c r="A1806" i="4"/>
  <c r="A2679" i="4"/>
  <c r="A3447" i="4"/>
  <c r="A4215" i="4"/>
  <c r="E4101" i="4"/>
  <c r="A1231" i="4"/>
  <c r="A2440" i="4"/>
  <c r="A3208" i="4"/>
  <c r="A3976" i="4"/>
  <c r="A4744" i="4"/>
  <c r="U1185" i="4"/>
  <c r="U3901" i="4"/>
  <c r="U7151" i="4"/>
  <c r="U6413" i="4"/>
  <c r="R5162" i="4"/>
  <c r="E4750" i="4"/>
  <c r="R6397" i="4"/>
  <c r="R2992" i="4"/>
  <c r="R5187" i="4"/>
  <c r="R1177" i="4"/>
  <c r="E489" i="4"/>
  <c r="E4483" i="4"/>
  <c r="R3945" i="4"/>
  <c r="R2806" i="4"/>
  <c r="R7230" i="4"/>
  <c r="R4732" i="4"/>
  <c r="R2053" i="4"/>
  <c r="R6222" i="4"/>
  <c r="R6091" i="4"/>
  <c r="R7319" i="4"/>
  <c r="R1834" i="4"/>
  <c r="R2465" i="4"/>
  <c r="R7063" i="4"/>
  <c r="E3447" i="4"/>
  <c r="E557" i="4"/>
  <c r="E3887" i="4"/>
  <c r="E769" i="4"/>
  <c r="E4085" i="4"/>
  <c r="E1621" i="4"/>
  <c r="E4743" i="4"/>
  <c r="E1624" i="4"/>
  <c r="E4059" i="4"/>
  <c r="E6647" i="4"/>
  <c r="E4698" i="4"/>
  <c r="E6880" i="4"/>
  <c r="E4847" i="4"/>
  <c r="E6978" i="4"/>
  <c r="E4517" i="4"/>
  <c r="E6843" i="4"/>
  <c r="E5781" i="4"/>
  <c r="A1174" i="4"/>
  <c r="E6473" i="4"/>
  <c r="A1512" i="4"/>
  <c r="E6540" i="4"/>
  <c r="A1553" i="4"/>
  <c r="E5437" i="4"/>
  <c r="R2388" i="4"/>
  <c r="E5998" i="4"/>
  <c r="A403" i="4"/>
  <c r="A1427" i="4"/>
  <c r="E429" i="4"/>
  <c r="E5315" i="4"/>
  <c r="E6865" i="4"/>
  <c r="A516" i="4"/>
  <c r="A1284" i="4"/>
  <c r="E2681" i="4"/>
  <c r="A1090" i="4"/>
  <c r="A2387" i="4"/>
  <c r="A3155" i="4"/>
  <c r="A3923" i="4"/>
  <c r="E5574" i="4"/>
  <c r="A1522" i="4"/>
  <c r="A2549" i="4"/>
  <c r="A3317" i="4"/>
  <c r="A4085" i="4"/>
  <c r="A309" i="4"/>
  <c r="A2090" i="4"/>
  <c r="A2862" i="4"/>
  <c r="A3630" i="4"/>
  <c r="A4398" i="4"/>
  <c r="E7311" i="4"/>
  <c r="A1970" i="4"/>
  <c r="A2767" i="4"/>
  <c r="A3535" i="4"/>
  <c r="A4303" i="4"/>
  <c r="E5410" i="4"/>
  <c r="A1466" i="4"/>
  <c r="A2528" i="4"/>
  <c r="A3296" i="4"/>
  <c r="A4064" i="4"/>
  <c r="A4832" i="4"/>
  <c r="A2793" i="4"/>
  <c r="A4657" i="4"/>
  <c r="A5471" i="4"/>
  <c r="A6239" i="4"/>
  <c r="A7007" i="4"/>
  <c r="A2284" i="4"/>
  <c r="A4332" i="4"/>
  <c r="U4696" i="4"/>
  <c r="U6390" i="4"/>
  <c r="U5716" i="4"/>
  <c r="R1247" i="4"/>
  <c r="E2702" i="4"/>
  <c r="R4276" i="4"/>
  <c r="R519" i="4"/>
  <c r="R2289" i="4"/>
  <c r="E2881" i="4"/>
  <c r="R6304" i="4"/>
  <c r="E3322" i="4"/>
  <c r="R1140" i="4"/>
  <c r="R6977" i="4"/>
  <c r="R5197" i="4"/>
  <c r="R2998" i="4"/>
  <c r="U2110" i="4"/>
  <c r="U463" i="4"/>
  <c r="A2260" i="11"/>
  <c r="U3810" i="4"/>
  <c r="U6626" i="4"/>
  <c r="U2870" i="4"/>
  <c r="E2348" i="4"/>
  <c r="U4580" i="4"/>
  <c r="E136" i="4"/>
  <c r="R1212" i="4"/>
  <c r="R2538" i="4"/>
  <c r="E5179" i="4"/>
  <c r="E6476" i="4"/>
  <c r="R1534" i="4"/>
  <c r="E2485" i="4"/>
  <c r="R1112" i="4"/>
  <c r="R1274" i="4"/>
  <c r="R3442" i="4"/>
  <c r="E4976" i="4"/>
  <c r="E2152" i="4"/>
  <c r="E6727" i="4"/>
  <c r="E3243" i="4"/>
  <c r="E5180" i="4"/>
  <c r="U606" i="4"/>
  <c r="U4807" i="4"/>
  <c r="U7344" i="4"/>
  <c r="U6981" i="4"/>
  <c r="R1789" i="4"/>
  <c r="E1238" i="4"/>
  <c r="R1271" i="4"/>
  <c r="R6726" i="4"/>
  <c r="R3191" i="4"/>
  <c r="R3859" i="4"/>
  <c r="E3312" i="4"/>
  <c r="R5505" i="4"/>
  <c r="E2108" i="4"/>
  <c r="R82" i="4"/>
  <c r="R5863" i="4"/>
  <c r="R6129" i="4"/>
  <c r="R6191" i="4"/>
  <c r="R5646" i="4"/>
  <c r="R4344" i="4"/>
  <c r="R2977" i="4"/>
  <c r="R957" i="4"/>
  <c r="E4389" i="4"/>
  <c r="E3388" i="4"/>
  <c r="E3329" i="4"/>
  <c r="E2319" i="4"/>
  <c r="E1097" i="4"/>
  <c r="E5607" i="4"/>
  <c r="E4407" i="4"/>
  <c r="E3063" i="4"/>
  <c r="E7378" i="4"/>
  <c r="E6507" i="4"/>
  <c r="A88" i="4"/>
  <c r="E6569" i="4"/>
  <c r="E6172" i="4"/>
  <c r="E2043" i="4"/>
  <c r="U4624" i="4"/>
  <c r="U6382" i="4"/>
  <c r="U7115" i="4"/>
  <c r="R2439" i="4"/>
  <c r="E2958" i="4"/>
  <c r="R5483" i="4"/>
  <c r="R3692" i="4"/>
  <c r="R6492" i="4"/>
  <c r="U143" i="4"/>
  <c r="U3813" i="4"/>
  <c r="U7342" i="4"/>
  <c r="U6644" i="4"/>
  <c r="R2549" i="4"/>
  <c r="E4110" i="4"/>
  <c r="U3280" i="4"/>
  <c r="U5531" i="4"/>
  <c r="U7043" i="4"/>
  <c r="R66" i="4"/>
  <c r="E2758" i="4"/>
  <c r="R4943" i="4"/>
  <c r="R2720" i="4"/>
  <c r="R6596" i="4"/>
  <c r="R4347" i="4"/>
  <c r="U3399" i="4"/>
  <c r="U6064" i="4"/>
  <c r="R2256" i="4"/>
  <c r="R2069" i="4"/>
  <c r="R1963" i="4"/>
  <c r="E2013" i="4"/>
  <c r="E844" i="4"/>
  <c r="R1180" i="4"/>
  <c r="R5183" i="4"/>
  <c r="U3671" i="4"/>
  <c r="U7224" i="4"/>
  <c r="R3067" i="4"/>
  <c r="E4406" i="4"/>
  <c r="E986" i="4"/>
  <c r="R1411" i="4"/>
  <c r="R3113" i="4"/>
  <c r="E2704" i="4"/>
  <c r="R3324" i="4"/>
  <c r="U3678" i="4"/>
  <c r="U6055" i="4"/>
  <c r="R1566" i="4"/>
  <c r="E718" i="4"/>
  <c r="R1939" i="4"/>
  <c r="E1233" i="4"/>
  <c r="R4990" i="4"/>
  <c r="R6471" i="4"/>
  <c r="E3924" i="4"/>
  <c r="R5323" i="4"/>
  <c r="E1377" i="4"/>
  <c r="E4053" i="4"/>
  <c r="R796" i="4"/>
  <c r="R4009" i="4"/>
  <c r="U1324" i="4"/>
  <c r="U4533" i="4"/>
  <c r="U5727" i="4"/>
  <c r="U7388" i="4"/>
  <c r="R1738" i="4"/>
  <c r="E3182" i="4"/>
  <c r="R3471" i="4"/>
  <c r="E2741" i="4"/>
  <c r="R5465" i="4"/>
  <c r="E1010" i="4"/>
  <c r="R3665" i="4"/>
  <c r="E1743" i="4"/>
  <c r="R467" i="4"/>
  <c r="R4270" i="4"/>
  <c r="R2359" i="4"/>
  <c r="R7104" i="4"/>
  <c r="R4083" i="4"/>
  <c r="R1501" i="4"/>
  <c r="R5143" i="4"/>
  <c r="R4081" i="4"/>
  <c r="R4150" i="4"/>
  <c r="R6102" i="4"/>
  <c r="R5951" i="4"/>
  <c r="R7003" i="4"/>
  <c r="E1337" i="4"/>
  <c r="E4619" i="4"/>
  <c r="E1296" i="4"/>
  <c r="E4589" i="4"/>
  <c r="E1257" i="4"/>
  <c r="E4561" i="4"/>
  <c r="E1747" i="4"/>
  <c r="E4898" i="4"/>
  <c r="E1402" i="4"/>
  <c r="E3865" i="4"/>
  <c r="E6263" i="4"/>
  <c r="E3308" i="4"/>
  <c r="E5784" i="4"/>
  <c r="E7008" i="4"/>
  <c r="E3482" i="4"/>
  <c r="E5730" i="4"/>
  <c r="E6970" i="4"/>
  <c r="E1960" i="4"/>
  <c r="E5336" i="4"/>
  <c r="E6579" i="4"/>
  <c r="E371" i="4"/>
  <c r="E6261" i="4"/>
  <c r="A670" i="4"/>
  <c r="E1359" i="4"/>
  <c r="E6457" i="4"/>
  <c r="A768" i="4"/>
  <c r="R2857" i="4"/>
  <c r="E6012" i="4"/>
  <c r="A545" i="4"/>
  <c r="A1777" i="4"/>
  <c r="E4397" i="4"/>
  <c r="E6349" i="4"/>
  <c r="R1837" i="4"/>
  <c r="E4972" i="4"/>
  <c r="E6606" i="4"/>
  <c r="U2794" i="4"/>
  <c r="U4674" i="4"/>
  <c r="U5034" i="4"/>
  <c r="U6776" i="4"/>
  <c r="U5852" i="4"/>
  <c r="R1489" i="4"/>
  <c r="R5570" i="4"/>
  <c r="E2582" i="4"/>
  <c r="R1735" i="4"/>
  <c r="R5967" i="4"/>
  <c r="E2549" i="4"/>
  <c r="R4240" i="4"/>
  <c r="R3625" i="4"/>
  <c r="E1125" i="4"/>
  <c r="R1751" i="4"/>
  <c r="R6357" i="4"/>
  <c r="E1826" i="4"/>
  <c r="E4218" i="4"/>
  <c r="R866" i="4"/>
  <c r="R4709" i="4"/>
  <c r="R1296" i="4"/>
  <c r="R4484" i="4"/>
  <c r="R7159" i="4"/>
  <c r="R3277" i="4"/>
  <c r="R5806" i="4"/>
  <c r="R1585" i="4"/>
  <c r="R4380" i="4"/>
  <c r="R6779" i="4"/>
  <c r="R4278" i="4"/>
  <c r="R2554" i="4"/>
  <c r="R7398" i="4"/>
  <c r="R5852" i="4"/>
  <c r="R4424" i="4"/>
  <c r="R2095" i="4"/>
  <c r="R7115" i="4"/>
  <c r="E681" i="4"/>
  <c r="E2826" i="4"/>
  <c r="E4661" i="4"/>
  <c r="E836" i="4"/>
  <c r="E2968" i="4"/>
  <c r="E4767" i="4"/>
  <c r="E978" i="4"/>
  <c r="E3109" i="4"/>
  <c r="R1244" i="4"/>
  <c r="E1287" i="4"/>
  <c r="E3380" i="4"/>
  <c r="E5063" i="4"/>
  <c r="E746" i="4"/>
  <c r="E2893" i="4"/>
  <c r="E3963" i="4"/>
  <c r="E5903" i="4"/>
  <c r="E7127" i="4"/>
  <c r="E3772" i="4"/>
  <c r="E5824" i="4"/>
  <c r="E7048" i="4"/>
  <c r="E3288" i="4"/>
  <c r="E5666" i="4"/>
  <c r="E6906" i="4"/>
  <c r="E1665" i="4"/>
  <c r="E5257" i="4"/>
  <c r="E6515" i="4"/>
  <c r="E745" i="4"/>
  <c r="E6325" i="4"/>
  <c r="A702" i="4"/>
  <c r="E2697" i="4"/>
  <c r="E6729" i="4"/>
  <c r="A920" i="4"/>
  <c r="E628" i="4"/>
  <c r="E6284" i="4"/>
  <c r="A689" i="4"/>
  <c r="A1913" i="4"/>
  <c r="E5040" i="4"/>
  <c r="E6653" i="4"/>
  <c r="E1234" i="4"/>
  <c r="E5502" i="4"/>
  <c r="E7038" i="4"/>
  <c r="A603" i="4"/>
  <c r="A1371" i="4"/>
  <c r="U2984" i="4"/>
  <c r="U4002" i="4"/>
  <c r="U5633" i="4"/>
  <c r="U6328" i="4"/>
  <c r="U7307" i="4"/>
  <c r="R959" i="4"/>
  <c r="R5146" i="4"/>
  <c r="E2286" i="4"/>
  <c r="R1305" i="4"/>
  <c r="R5665" i="4"/>
  <c r="E2266" i="4"/>
  <c r="R3984" i="4"/>
  <c r="R3238" i="4"/>
  <c r="E801" i="4"/>
  <c r="R1303" i="4"/>
  <c r="R6137" i="4"/>
  <c r="E1618" i="4"/>
  <c r="E4072" i="4"/>
  <c r="R37" i="4"/>
  <c r="R4448" i="4"/>
  <c r="R784" i="4"/>
  <c r="R4289" i="4"/>
  <c r="R6992" i="4"/>
  <c r="R3053" i="4"/>
  <c r="R5644" i="4"/>
  <c r="R1353" i="4"/>
  <c r="R4201" i="4"/>
  <c r="R6612" i="4"/>
  <c r="R3887" i="4"/>
  <c r="R2108" i="4"/>
  <c r="R7096" i="4"/>
  <c r="R5461" i="4"/>
  <c r="R3643" i="4"/>
  <c r="R945" i="4"/>
  <c r="R6446" i="4"/>
  <c r="E347" i="4"/>
  <c r="E2491" i="4"/>
  <c r="E4411" i="4"/>
  <c r="E503" i="4"/>
  <c r="E2634" i="4"/>
  <c r="E4527" i="4"/>
  <c r="E643" i="4"/>
  <c r="E2775" i="4"/>
  <c r="E4624" i="4"/>
  <c r="E953" i="4"/>
  <c r="E3084" i="4"/>
  <c r="E4843" i="4"/>
  <c r="E608" i="4"/>
  <c r="E2739" i="4"/>
  <c r="E3693" i="4"/>
  <c r="E5807" i="4"/>
  <c r="E7031" i="4"/>
  <c r="E3480" i="4"/>
  <c r="E5728" i="4"/>
  <c r="E6968" i="4"/>
  <c r="E3004" i="4"/>
  <c r="E5578" i="4"/>
  <c r="E6810" i="4"/>
  <c r="E1218" i="4"/>
  <c r="E5152" i="4"/>
  <c r="E6427" i="4"/>
  <c r="R6787" i="4"/>
  <c r="E6149" i="4"/>
  <c r="A614" i="4"/>
  <c r="E1876" i="4"/>
  <c r="E6553" i="4"/>
  <c r="A824" i="4"/>
  <c r="E704" i="4"/>
  <c r="E6316" i="4"/>
  <c r="A697" i="4"/>
  <c r="A1937" i="4"/>
  <c r="E5060" i="4"/>
  <c r="E6669" i="4"/>
  <c r="E1307" i="4"/>
  <c r="E5518" i="4"/>
  <c r="E7054" i="4"/>
  <c r="A611" i="4"/>
  <c r="A1379" i="4"/>
  <c r="U3277" i="4"/>
  <c r="U5974" i="4"/>
  <c r="U7203" i="4"/>
  <c r="R1821" i="4"/>
  <c r="E2926" i="4"/>
  <c r="R4541" i="4"/>
  <c r="R113" i="4"/>
  <c r="R1889" i="4"/>
  <c r="E2546" i="4"/>
  <c r="R6148" i="4"/>
  <c r="E3167" i="4"/>
  <c r="R15" i="4"/>
  <c r="R7144" i="4"/>
  <c r="R5393" i="4"/>
  <c r="R2852" i="4"/>
  <c r="R6819" i="4"/>
  <c r="R4768" i="4"/>
  <c r="R3069" i="4"/>
  <c r="R4637" i="4"/>
  <c r="R5948" i="4"/>
  <c r="R6997" i="4"/>
  <c r="E317" i="4"/>
  <c r="E2241" i="4"/>
  <c r="R2509" i="4"/>
  <c r="E2744" i="4"/>
  <c r="R5705" i="4"/>
  <c r="E3219" i="4"/>
  <c r="E660" i="4"/>
  <c r="E3965" i="4"/>
  <c r="E663" i="4"/>
  <c r="E2795" i="4"/>
  <c r="E6255" i="4"/>
  <c r="E3031" i="4"/>
  <c r="E6328" i="4"/>
  <c r="E3823" i="4"/>
  <c r="E6586" i="4"/>
  <c r="E3901" i="4"/>
  <c r="E6611" i="4"/>
  <c r="E5356" i="4"/>
  <c r="A950" i="4"/>
  <c r="E6025" i="4"/>
  <c r="A1304" i="4"/>
  <c r="E6396" i="4"/>
  <c r="A1489" i="4"/>
  <c r="E5565" i="4"/>
  <c r="E860" i="4"/>
  <c r="E6334" i="4"/>
  <c r="A555" i="4"/>
  <c r="A1555" i="4"/>
  <c r="E1988" i="4"/>
  <c r="E5665" i="4"/>
  <c r="E7201" i="4"/>
  <c r="A684" i="4"/>
  <c r="A1452" i="4"/>
  <c r="E5622" i="4"/>
  <c r="A1538" i="4"/>
  <c r="A2555" i="4"/>
  <c r="A3323" i="4"/>
  <c r="A4091" i="4"/>
  <c r="E6918" i="4"/>
  <c r="A1882" i="4"/>
  <c r="A2717" i="4"/>
  <c r="A3485" i="4"/>
  <c r="A4253" i="4"/>
  <c r="A586" i="4"/>
  <c r="A2198" i="4"/>
  <c r="A2966" i="4"/>
  <c r="A3734" i="4"/>
  <c r="A4502" i="4"/>
  <c r="A333" i="4"/>
  <c r="A2100" i="4"/>
  <c r="A2871" i="4"/>
  <c r="A3639" i="4"/>
  <c r="A4407" i="4"/>
  <c r="E6244" i="4"/>
  <c r="A1711" i="4"/>
  <c r="A2632" i="4"/>
  <c r="A3400" i="4"/>
  <c r="A4168" i="4"/>
  <c r="E5636" i="4"/>
  <c r="U2881" i="4"/>
  <c r="U4991" i="4"/>
  <c r="U5953" i="4"/>
  <c r="R1766" i="4"/>
  <c r="R7170" i="4"/>
  <c r="R1162" i="4"/>
  <c r="E511" i="4"/>
  <c r="R4716" i="4"/>
  <c r="R7191" i="4"/>
  <c r="R3702" i="4"/>
  <c r="E1576" i="4"/>
  <c r="R71" i="4"/>
  <c r="R5555" i="4"/>
  <c r="R4013" i="4"/>
  <c r="R1387" i="4"/>
  <c r="R5708" i="4"/>
  <c r="R3206" i="4"/>
  <c r="R7071" i="4"/>
  <c r="R1060" i="4"/>
  <c r="R2716" i="4"/>
  <c r="R4132" i="4"/>
  <c r="R4593" i="4"/>
  <c r="E932" i="4"/>
  <c r="E4192" i="4"/>
  <c r="E1435" i="4"/>
  <c r="E4579" i="4"/>
  <c r="E1647" i="4"/>
  <c r="E4723" i="4"/>
  <c r="E2499" i="4"/>
  <c r="E5282" i="4"/>
  <c r="E2501" i="4"/>
  <c r="E5105" i="4"/>
  <c r="E7151" i="4"/>
  <c r="E5396" i="4"/>
  <c r="R2262" i="4"/>
  <c r="E5506" i="4"/>
  <c r="A54" i="4"/>
  <c r="E5354" i="4"/>
  <c r="E7323" i="4"/>
  <c r="E6789" i="4"/>
  <c r="R1639" i="4"/>
  <c r="E7398" i="4"/>
  <c r="R3375" i="4"/>
  <c r="A17" i="4"/>
  <c r="A2041" i="4"/>
  <c r="E6061" i="4"/>
  <c r="E2124" i="4"/>
  <c r="E6622" i="4"/>
  <c r="A659" i="4"/>
  <c r="A1643" i="4"/>
  <c r="E2210" i="4"/>
  <c r="E5713" i="4"/>
  <c r="E7249" i="4"/>
  <c r="A708" i="4"/>
  <c r="A1476" i="4"/>
  <c r="E5814" i="4"/>
  <c r="A1602" i="4"/>
  <c r="A2579" i="4"/>
  <c r="A3347" i="4"/>
  <c r="A4115" i="4"/>
  <c r="E7110" i="4"/>
  <c r="A1930" i="4"/>
  <c r="A2741" i="4"/>
  <c r="A3509" i="4"/>
  <c r="A4277" i="4"/>
  <c r="A821" i="4"/>
  <c r="A2286" i="4"/>
  <c r="A3054" i="4"/>
  <c r="A3822" i="4"/>
  <c r="A4590" i="4"/>
  <c r="A567" i="4"/>
  <c r="A2191" i="4"/>
  <c r="A2959" i="4"/>
  <c r="A3727" i="4"/>
  <c r="A4495" i="4"/>
  <c r="E6948" i="4"/>
  <c r="A1887" i="4"/>
  <c r="A2720" i="4"/>
  <c r="A3488" i="4"/>
  <c r="A4256" i="4"/>
  <c r="A45" i="4"/>
  <c r="A3305" i="4"/>
  <c r="A4895" i="4"/>
  <c r="A5663" i="4"/>
  <c r="A6431" i="4"/>
  <c r="A7199" i="4"/>
  <c r="A2796" i="4"/>
  <c r="U1263" i="4"/>
  <c r="U4277" i="4"/>
  <c r="U7231" i="4"/>
  <c r="U6541" i="4"/>
  <c r="R4266" i="4"/>
  <c r="E4294" i="4"/>
  <c r="R5857" i="4"/>
  <c r="R2511" i="4"/>
  <c r="R4649" i="4"/>
  <c r="R332" i="4"/>
  <c r="E92" i="4"/>
  <c r="E4200" i="4"/>
  <c r="R2300" i="4"/>
  <c r="R1404" i="4"/>
  <c r="R6310" i="4"/>
  <c r="R4099" i="4"/>
  <c r="A653" i="11"/>
  <c r="U1151" i="4"/>
  <c r="U2068" i="4"/>
  <c r="U3185" i="4"/>
  <c r="U6259" i="4"/>
  <c r="U4588" i="4"/>
  <c r="R2417" i="4"/>
  <c r="U5459" i="4"/>
  <c r="R722" i="4"/>
  <c r="R3831" i="4"/>
  <c r="E2408" i="4"/>
  <c r="E6056" i="4"/>
  <c r="A385" i="4"/>
  <c r="R2375" i="4"/>
  <c r="R101" i="4"/>
  <c r="R4774" i="4"/>
  <c r="R2268" i="4"/>
  <c r="R5805" i="4"/>
  <c r="E1811" i="4"/>
  <c r="E2820" i="4"/>
  <c r="E2059" i="4"/>
  <c r="E4023" i="4"/>
  <c r="E5609" i="4"/>
  <c r="U3206" i="4"/>
  <c r="U5121" i="4"/>
  <c r="U6801" i="4"/>
  <c r="U7381" i="4"/>
  <c r="R2146" i="4"/>
  <c r="E1926" i="4"/>
  <c r="R1521" i="4"/>
  <c r="E200" i="4"/>
  <c r="R3525" i="4"/>
  <c r="R4115" i="4"/>
  <c r="E4089" i="4"/>
  <c r="R5700" i="4"/>
  <c r="E2693" i="4"/>
  <c r="R592" i="4"/>
  <c r="R6337" i="4"/>
  <c r="R6798" i="4"/>
  <c r="R6413" i="4"/>
  <c r="R6374" i="4"/>
  <c r="R4607" i="4"/>
  <c r="R3276" i="4"/>
  <c r="E45" i="4"/>
  <c r="E4793" i="4"/>
  <c r="E4266" i="4"/>
  <c r="E3427" i="4"/>
  <c r="E2653" i="4"/>
  <c r="E1540" i="4"/>
  <c r="E5735" i="4"/>
  <c r="E4975" i="4"/>
  <c r="E3263" i="4"/>
  <c r="A38" i="4"/>
  <c r="E7083" i="4"/>
  <c r="A558" i="4"/>
  <c r="A169" i="4"/>
  <c r="E6300" i="4"/>
  <c r="A1468" i="11"/>
  <c r="U4801" i="4"/>
  <c r="U6806" i="4"/>
  <c r="U6108" i="4"/>
  <c r="R3426" i="4"/>
  <c r="E3094" i="4"/>
  <c r="R6891" i="4"/>
  <c r="R4304" i="4"/>
  <c r="E697" i="4"/>
  <c r="U456" i="4"/>
  <c r="U4290" i="4"/>
  <c r="U6951" i="4"/>
  <c r="U7060" i="4"/>
  <c r="R4202" i="4"/>
  <c r="E3236" i="11"/>
  <c r="U4359" i="4"/>
  <c r="U6734" i="4"/>
  <c r="U5060" i="4"/>
  <c r="R1779" i="4"/>
  <c r="E2886" i="4"/>
  <c r="R5089" i="4"/>
  <c r="R4231" i="4"/>
  <c r="E80" i="4"/>
  <c r="R5761" i="4"/>
  <c r="U3991" i="4"/>
  <c r="U7096" i="4"/>
  <c r="R3842" i="4"/>
  <c r="R2573" i="4"/>
  <c r="R2940" i="4"/>
  <c r="E2253" i="4"/>
  <c r="E1001" i="4"/>
  <c r="R3470" i="4"/>
  <c r="R5997" i="4"/>
  <c r="U4561" i="4"/>
  <c r="U6369" i="4"/>
  <c r="R3419" i="4"/>
  <c r="R16" i="4"/>
  <c r="E1818" i="4"/>
  <c r="R3405" i="4"/>
  <c r="R4017" i="4"/>
  <c r="E2840" i="4"/>
  <c r="R4595" i="4"/>
  <c r="U4487" i="4"/>
  <c r="U6224" i="4"/>
  <c r="R1878" i="4"/>
  <c r="E918" i="4"/>
  <c r="R2217" i="4"/>
  <c r="E1425" i="4"/>
  <c r="R5612" i="4"/>
  <c r="R6931" i="4"/>
  <c r="R395" i="4"/>
  <c r="R5860" i="4"/>
  <c r="E1513" i="4"/>
  <c r="E4181" i="4"/>
  <c r="R272" i="4"/>
  <c r="R4206" i="4"/>
  <c r="U2230" i="4"/>
  <c r="U4989" i="4"/>
  <c r="U7343" i="4"/>
  <c r="U5997" i="4"/>
  <c r="R3706" i="4"/>
  <c r="E3478" i="4"/>
  <c r="R4504" i="4"/>
  <c r="E3107" i="4"/>
  <c r="R791" i="4"/>
  <c r="E1365" i="4"/>
  <c r="R4836" i="4"/>
  <c r="E1952" i="4"/>
  <c r="R688" i="4"/>
  <c r="R4581" i="4"/>
  <c r="R3176" i="4"/>
  <c r="R7313" i="4"/>
  <c r="R4684" i="4"/>
  <c r="R1755" i="4"/>
  <c r="R5763" i="4"/>
  <c r="R4536" i="4"/>
  <c r="R5416" i="4"/>
  <c r="R6437" i="4"/>
  <c r="R7023" i="4"/>
  <c r="R7333" i="4"/>
  <c r="E1880" i="4"/>
  <c r="E4738" i="4"/>
  <c r="E1840" i="4"/>
  <c r="E4730" i="4"/>
  <c r="E1787" i="4"/>
  <c r="E4696" i="4"/>
  <c r="E2290" i="4"/>
  <c r="E5026" i="4"/>
  <c r="E1945" i="4"/>
  <c r="E4157" i="4"/>
  <c r="E6575" i="4"/>
  <c r="E3626" i="4"/>
  <c r="E5888" i="4"/>
  <c r="E7112" i="4"/>
  <c r="E3800" i="4"/>
  <c r="E5834" i="4"/>
  <c r="E7066" i="4"/>
  <c r="E2407" i="4"/>
  <c r="E5459" i="4"/>
  <c r="E6683" i="4"/>
  <c r="E1339" i="4"/>
  <c r="E6453" i="4"/>
  <c r="A766" i="4"/>
  <c r="E2397" i="4"/>
  <c r="E6665" i="4"/>
  <c r="A872" i="4"/>
  <c r="E231" i="4"/>
  <c r="E6204" i="4"/>
  <c r="A657" i="4"/>
  <c r="A1881" i="4"/>
  <c r="E4727" i="4"/>
  <c r="E6477" i="4"/>
  <c r="R5780" i="4"/>
  <c r="E5146" i="4"/>
  <c r="E6734" i="4"/>
  <c r="U3091" i="4"/>
  <c r="U4267" i="4"/>
  <c r="U5618" i="4"/>
  <c r="U7352" i="4"/>
  <c r="U6452" i="4"/>
  <c r="R2171" i="4"/>
  <c r="R6138" i="4"/>
  <c r="E2934" i="4"/>
  <c r="R2124" i="4"/>
  <c r="R6296" i="4"/>
  <c r="E2906" i="4"/>
  <c r="R4597" i="4"/>
  <c r="R4101" i="4"/>
  <c r="E1532" i="4"/>
  <c r="R2335" i="4"/>
  <c r="R6576" i="4"/>
  <c r="E2015" i="4"/>
  <c r="E4419" i="4"/>
  <c r="R1249" i="4"/>
  <c r="R5068" i="4"/>
  <c r="R1572" i="4"/>
  <c r="R4728" i="4"/>
  <c r="R7368" i="4"/>
  <c r="R3498" i="4"/>
  <c r="R6035" i="4"/>
  <c r="R1861" i="4"/>
  <c r="R4592" i="4"/>
  <c r="R6947" i="4"/>
  <c r="R4667" i="4"/>
  <c r="R2999" i="4"/>
  <c r="R322" i="4"/>
  <c r="R6215" i="4"/>
  <c r="R4845" i="4"/>
  <c r="R2617" i="4"/>
  <c r="E24" i="4"/>
  <c r="E877" i="4"/>
  <c r="E3009" i="4"/>
  <c r="E4784" i="4"/>
  <c r="E1003" i="4"/>
  <c r="E3155" i="4"/>
  <c r="E4885" i="4"/>
  <c r="E1145" i="4"/>
  <c r="E3256" i="4"/>
  <c r="R2548" i="4"/>
  <c r="E1455" i="4"/>
  <c r="E3552" i="4"/>
  <c r="E5181" i="4"/>
  <c r="E943" i="4"/>
  <c r="R2162" i="4"/>
  <c r="E4277" i="4"/>
  <c r="E5999" i="4"/>
  <c r="E7223" i="4"/>
  <c r="E4065" i="4"/>
  <c r="E5920" i="4"/>
  <c r="E7160" i="4"/>
  <c r="E3603" i="4"/>
  <c r="E5770" i="4"/>
  <c r="E7002" i="4"/>
  <c r="E2112" i="4"/>
  <c r="E5391" i="4"/>
  <c r="E6619" i="4"/>
  <c r="E1786" i="4"/>
  <c r="E6533" i="4"/>
  <c r="A806" i="4"/>
  <c r="E3433" i="4"/>
  <c r="E6937" i="4"/>
  <c r="A1016" i="4"/>
  <c r="E1520" i="4"/>
  <c r="E6508" i="4"/>
  <c r="A793" i="4"/>
  <c r="A2017" i="4"/>
  <c r="E5207" i="4"/>
  <c r="E6781" i="4"/>
  <c r="E1828" i="4"/>
  <c r="E5630" i="4"/>
  <c r="E7166" i="4"/>
  <c r="A667" i="4"/>
  <c r="A1435" i="4"/>
  <c r="U2978" i="4"/>
  <c r="U4730" i="4"/>
  <c r="U5082" i="4"/>
  <c r="U6872" i="4"/>
  <c r="U6020" i="4"/>
  <c r="R1599" i="4"/>
  <c r="R5626" i="4"/>
  <c r="E2630" i="4"/>
  <c r="R1747" i="4"/>
  <c r="R6004" i="4"/>
  <c r="E2595" i="4"/>
  <c r="R4295" i="4"/>
  <c r="R3687" i="4"/>
  <c r="E1209" i="4"/>
  <c r="R1908" i="4"/>
  <c r="R6389" i="4"/>
  <c r="E1837" i="4"/>
  <c r="E4255" i="4"/>
  <c r="R440" i="4"/>
  <c r="R4775" i="4"/>
  <c r="R1314" i="4"/>
  <c r="R4534" i="4"/>
  <c r="R7200" i="4"/>
  <c r="R3297" i="4"/>
  <c r="R5838" i="4"/>
  <c r="R1609" i="4"/>
  <c r="R4428" i="4"/>
  <c r="R6792" i="4"/>
  <c r="R4308" i="4"/>
  <c r="R2591" i="4"/>
  <c r="E12" i="4"/>
  <c r="R5884" i="4"/>
  <c r="R4063" i="4"/>
  <c r="R1673" i="4"/>
  <c r="R6809" i="4"/>
  <c r="E543" i="4"/>
  <c r="E2674" i="4"/>
  <c r="E4546" i="4"/>
  <c r="E669" i="4"/>
  <c r="E2827" i="4"/>
  <c r="E4663" i="4"/>
  <c r="E810" i="4"/>
  <c r="E2941" i="4"/>
  <c r="E4760" i="4"/>
  <c r="E1120" i="4"/>
  <c r="E3259" i="4"/>
  <c r="E4962" i="4"/>
  <c r="E775" i="4"/>
  <c r="E2907" i="4"/>
  <c r="E4036" i="4"/>
  <c r="E5911" i="4"/>
  <c r="E7135" i="4"/>
  <c r="E3795" i="4"/>
  <c r="E5832" i="4"/>
  <c r="E7064" i="4"/>
  <c r="E3311" i="4"/>
  <c r="E5690" i="4"/>
  <c r="E6914" i="4"/>
  <c r="E1703" i="4"/>
  <c r="E5277" i="4"/>
  <c r="E6523" i="4"/>
  <c r="E892" i="4"/>
  <c r="E6341" i="4"/>
  <c r="A726" i="4"/>
  <c r="E2770" i="4"/>
  <c r="E6777" i="4"/>
  <c r="A928" i="4"/>
  <c r="E1744" i="4"/>
  <c r="E6524" i="4"/>
  <c r="A801" i="4"/>
  <c r="A2033" i="4"/>
  <c r="E5228" i="4"/>
  <c r="E6797" i="4"/>
  <c r="E1903" i="4"/>
  <c r="E5646" i="4"/>
  <c r="E7182" i="4"/>
  <c r="A675" i="4"/>
  <c r="A1443" i="4"/>
  <c r="U4329" i="4"/>
  <c r="U6942" i="4"/>
  <c r="U6164" i="4"/>
  <c r="R2896" i="4"/>
  <c r="E3470" i="4"/>
  <c r="R5126" i="4"/>
  <c r="R829" i="4"/>
  <c r="R2736" i="4"/>
  <c r="E3175" i="4"/>
  <c r="R6524" i="4"/>
  <c r="E3450" i="4"/>
  <c r="R1265" i="4"/>
  <c r="R229" i="4"/>
  <c r="R5768" i="4"/>
  <c r="R3204" i="4"/>
  <c r="R7069" i="4"/>
  <c r="R5111" i="4"/>
  <c r="R3789" i="4"/>
  <c r="R5320" i="4"/>
  <c r="R6520" i="4"/>
  <c r="E130" i="4"/>
  <c r="R736" i="4"/>
  <c r="E2548" i="4"/>
  <c r="R4557" i="4"/>
  <c r="E3051" i="4"/>
  <c r="R7372" i="4"/>
  <c r="E3489" i="4"/>
  <c r="E965" i="4"/>
  <c r="E4233" i="4"/>
  <c r="E971" i="4"/>
  <c r="E3305" i="4"/>
  <c r="E6431" i="4"/>
  <c r="E3576" i="4"/>
  <c r="E6488" i="4"/>
  <c r="E4347" i="4"/>
  <c r="E6746" i="4"/>
  <c r="E4413" i="4"/>
  <c r="E6771" i="4"/>
  <c r="E5653" i="4"/>
  <c r="A1110" i="4"/>
  <c r="E6393" i="4"/>
  <c r="A1464" i="4"/>
  <c r="E6764" i="4"/>
  <c r="A1649" i="4"/>
  <c r="E5789" i="4"/>
  <c r="E1751" i="4"/>
  <c r="E6558" i="4"/>
  <c r="A635" i="4"/>
  <c r="A1619" i="4"/>
  <c r="E2584" i="4"/>
  <c r="E5793" i="4"/>
  <c r="E7318" i="4"/>
  <c r="A748" i="4"/>
  <c r="A1516" i="4"/>
  <c r="E6134" i="4"/>
  <c r="A1686" i="4"/>
  <c r="A2619" i="4"/>
  <c r="A3387" i="4"/>
  <c r="A4155" i="4"/>
  <c r="E7385" i="4"/>
  <c r="A1989" i="4"/>
  <c r="A2781" i="4"/>
  <c r="A3549" i="4"/>
  <c r="A4317" i="4"/>
  <c r="A757" i="4"/>
  <c r="A2262" i="4"/>
  <c r="A3030" i="4"/>
  <c r="A3798" i="4"/>
  <c r="A4566" i="4"/>
  <c r="A503" i="4"/>
  <c r="A2167" i="4"/>
  <c r="A2935" i="4"/>
  <c r="A3703" i="4"/>
  <c r="A4471" i="4"/>
  <c r="E6756" i="4"/>
  <c r="A1839" i="4"/>
  <c r="A2696" i="4"/>
  <c r="A3464" i="4"/>
  <c r="A4232" i="4"/>
  <c r="E7014" i="4"/>
  <c r="U3360" i="4"/>
  <c r="U4928" i="4"/>
  <c r="U6825" i="4"/>
  <c r="R145" i="4"/>
  <c r="E326" i="4"/>
  <c r="R1856" i="4"/>
  <c r="E1059" i="4"/>
  <c r="R5219" i="4"/>
  <c r="E321" i="4"/>
  <c r="R4408" i="4"/>
  <c r="E1931" i="4"/>
  <c r="R815" i="4"/>
  <c r="R6128" i="4"/>
  <c r="R4401" i="4"/>
  <c r="R1770" i="4"/>
  <c r="R6065" i="4"/>
  <c r="R3596" i="4"/>
  <c r="R7364" i="4"/>
  <c r="R1984" i="4"/>
  <c r="R3496" i="4"/>
  <c r="R4781" i="4"/>
  <c r="R5341" i="4"/>
  <c r="E1211" i="4"/>
  <c r="E4442" i="4"/>
  <c r="E1714" i="4"/>
  <c r="E4803" i="4"/>
  <c r="E1925" i="4"/>
  <c r="R2944" i="4"/>
  <c r="E2779" i="4"/>
  <c r="R2967" i="4"/>
  <c r="E2781" i="4"/>
  <c r="E5322" i="4"/>
  <c r="R4219" i="4"/>
  <c r="E5568" i="4"/>
  <c r="R6905" i="4"/>
  <c r="E5658" i="4"/>
  <c r="R3080" i="4"/>
  <c r="E5531" i="4"/>
  <c r="A79" i="4"/>
  <c r="E7093" i="4"/>
  <c r="E690" i="4"/>
  <c r="A224" i="4"/>
  <c r="E925" i="4"/>
  <c r="A225" i="4"/>
  <c r="R3905" i="4"/>
  <c r="E6253" i="4"/>
  <c r="E3104" i="4"/>
  <c r="E6830" i="4"/>
  <c r="A755" i="4"/>
  <c r="A1707" i="4"/>
  <c r="E2807" i="4"/>
  <c r="E5841" i="4"/>
  <c r="E7350" i="4"/>
  <c r="A772" i="4"/>
  <c r="A1540" i="4"/>
  <c r="E6326" i="4"/>
  <c r="A1734" i="4"/>
  <c r="A2643" i="4"/>
  <c r="A3411" i="4"/>
  <c r="A4179" i="4"/>
  <c r="A109" i="4"/>
  <c r="A2021" i="4"/>
  <c r="A2805" i="4"/>
  <c r="A3573" i="4"/>
  <c r="E1332" i="4"/>
  <c r="A991" i="4"/>
  <c r="A2350" i="4"/>
  <c r="A3118" i="4"/>
  <c r="A3886" i="4"/>
  <c r="A4654" i="4"/>
  <c r="A738" i="4"/>
  <c r="A2255" i="4"/>
  <c r="A3023" i="4"/>
  <c r="A3791" i="4"/>
  <c r="A4559" i="4"/>
  <c r="E7405" i="4"/>
  <c r="A1992" i="4"/>
  <c r="A2784" i="4"/>
  <c r="A3552" i="4"/>
  <c r="A4320" i="4"/>
  <c r="A575" i="4"/>
  <c r="A3474" i="4"/>
  <c r="A4959" i="4"/>
  <c r="A5727" i="4"/>
  <c r="A6495" i="4"/>
  <c r="E4461" i="4"/>
  <c r="A2969" i="4"/>
  <c r="U1832" i="4"/>
  <c r="U5085" i="4"/>
  <c r="U6128" i="4"/>
  <c r="R54" i="4"/>
  <c r="R5178" i="4"/>
  <c r="E4814" i="4"/>
  <c r="R6406" i="4"/>
  <c r="R3108" i="4"/>
  <c r="R5296" i="4"/>
  <c r="R1349" i="4"/>
  <c r="E499" i="4"/>
  <c r="E4492" i="4"/>
  <c r="R2895" i="4"/>
  <c r="R1977" i="4"/>
  <c r="R6645" i="4"/>
  <c r="R4425" i="4"/>
  <c r="U175" i="4"/>
  <c r="R4370" i="4"/>
  <c r="U5776" i="4"/>
  <c r="R1827" i="4"/>
  <c r="R5496" i="4"/>
  <c r="U4634" i="4"/>
  <c r="E3458" i="4"/>
  <c r="R6046" i="4"/>
  <c r="E2154" i="4"/>
  <c r="E2323" i="4"/>
  <c r="U6638" i="4"/>
  <c r="R912" i="4"/>
  <c r="R2824" i="4"/>
  <c r="R5877" i="4"/>
  <c r="R5407" i="4"/>
  <c r="R2468" i="4"/>
  <c r="R4912" i="4"/>
  <c r="R6595" i="4"/>
  <c r="E2032" i="4"/>
  <c r="E2356" i="4"/>
  <c r="R2685" i="4"/>
  <c r="R1979" i="4"/>
  <c r="E7275" i="4"/>
  <c r="A1456" i="4"/>
  <c r="U3782" i="4"/>
  <c r="R286" i="4"/>
  <c r="R4696" i="4"/>
  <c r="E2473" i="4"/>
  <c r="U4470" i="4"/>
  <c r="R2293" i="4"/>
  <c r="U4733" i="4"/>
  <c r="R2499" i="4"/>
  <c r="R7128" i="4"/>
  <c r="E3421" i="4"/>
  <c r="U6207" i="4"/>
  <c r="R6443" i="4"/>
  <c r="E375" i="4"/>
  <c r="R7259" i="4"/>
  <c r="U6268" i="4"/>
  <c r="E767" i="4"/>
  <c r="R6775" i="4"/>
  <c r="U3100" i="4"/>
  <c r="R3107" i="4"/>
  <c r="R5519" i="4"/>
  <c r="R5687" i="4"/>
  <c r="R6942" i="4"/>
  <c r="R241" i="4"/>
  <c r="U3664" i="4"/>
  <c r="U5300" i="4"/>
  <c r="E2798" i="4"/>
  <c r="R2281" i="4"/>
  <c r="R2628" i="4"/>
  <c r="R880" i="4"/>
  <c r="R4875" i="4"/>
  <c r="R1168" i="4"/>
  <c r="R6871" i="4"/>
  <c r="R5105" i="4"/>
  <c r="E2575" i="4"/>
  <c r="E3077" i="4"/>
  <c r="E4435" i="4"/>
  <c r="R5563" i="4"/>
  <c r="E6063" i="4"/>
  <c r="E6088" i="4"/>
  <c r="E5047" i="4"/>
  <c r="E1477" i="4"/>
  <c r="E7091" i="4"/>
  <c r="A470" i="4"/>
  <c r="E7065" i="4"/>
  <c r="E4313" i="4"/>
  <c r="A1681" i="4"/>
  <c r="E6989" i="4"/>
  <c r="E6350" i="4"/>
  <c r="U4797" i="4"/>
  <c r="U6362" i="4"/>
  <c r="R4962" i="4"/>
  <c r="R3663" i="4"/>
  <c r="R3598" i="4"/>
  <c r="E2296" i="4"/>
  <c r="E416" i="4"/>
  <c r="R377" i="4"/>
  <c r="R2733" i="4"/>
  <c r="R2812" i="4"/>
  <c r="R2352" i="4"/>
  <c r="R1386" i="4"/>
  <c r="R7070" i="4"/>
  <c r="R6438" i="4"/>
  <c r="E330" i="4"/>
  <c r="R1777" i="4"/>
  <c r="E3937" i="4"/>
  <c r="E2929" i="4"/>
  <c r="E2178" i="4"/>
  <c r="E399" i="4"/>
  <c r="E4799" i="4"/>
  <c r="E1277" i="4"/>
  <c r="E6944" i="4"/>
  <c r="E6178" i="4"/>
  <c r="E4995" i="4"/>
  <c r="E3419" i="4"/>
  <c r="A1318" i="4"/>
  <c r="A808" i="4"/>
  <c r="E7302" i="4"/>
  <c r="E4523" i="4"/>
  <c r="E2992" i="4"/>
  <c r="A218" i="4"/>
  <c r="U2690" i="4"/>
  <c r="U6222" i="4"/>
  <c r="R1638" i="4"/>
  <c r="E3350" i="4"/>
  <c r="E255" i="4"/>
  <c r="R2681" i="4"/>
  <c r="R3896" i="4"/>
  <c r="E3679" i="4"/>
  <c r="R5424" i="4"/>
  <c r="R5718" i="4"/>
  <c r="R5415" i="4"/>
  <c r="R5241" i="4"/>
  <c r="R802" i="4"/>
  <c r="R6632" i="4"/>
  <c r="R4040" i="4"/>
  <c r="E2324" i="4"/>
  <c r="E1393" i="4"/>
  <c r="E243" i="4"/>
  <c r="R2648" i="4"/>
  <c r="E4039" i="4"/>
  <c r="E2560" i="4"/>
  <c r="E6319" i="4"/>
  <c r="E5528" i="4"/>
  <c r="E3969" i="4"/>
  <c r="A22" i="4"/>
  <c r="E6323" i="4"/>
  <c r="E7173" i="4"/>
  <c r="E6153" i="4"/>
  <c r="E3393" i="4"/>
  <c r="A1313" i="4"/>
  <c r="E6541" i="4"/>
  <c r="E6158" i="4"/>
  <c r="A1251" i="4"/>
  <c r="U6791" i="4"/>
  <c r="R6962" i="4"/>
  <c r="E3016" i="4"/>
  <c r="R1732" i="4"/>
  <c r="E4666" i="4"/>
  <c r="R2601" i="4"/>
  <c r="R4620" i="4"/>
  <c r="R6390" i="4"/>
  <c r="R152" i="4"/>
  <c r="R3684" i="4"/>
  <c r="E3607" i="4"/>
  <c r="E4047" i="4"/>
  <c r="E4445" i="4"/>
  <c r="E5035" i="4"/>
  <c r="E5032" i="4"/>
  <c r="E5128" i="4"/>
  <c r="E5442" i="4"/>
  <c r="E5467" i="4"/>
  <c r="E6981" i="4"/>
  <c r="A141" i="4"/>
  <c r="A337" i="4"/>
  <c r="E6589" i="4"/>
  <c r="E7262" i="4"/>
  <c r="A1875" i="4"/>
  <c r="E6305" i="4"/>
  <c r="A1004" i="4"/>
  <c r="A343" i="4"/>
  <c r="A2875" i="4"/>
  <c r="A4411" i="4"/>
  <c r="A2269" i="4"/>
  <c r="A3805" i="4"/>
  <c r="A1439" i="4"/>
  <c r="A3286" i="4"/>
  <c r="E3665" i="4"/>
  <c r="A2423" i="4"/>
  <c r="A3959" i="4"/>
  <c r="A549" i="4"/>
  <c r="A2952" i="4"/>
  <c r="A4488" i="4"/>
  <c r="U4013" i="4"/>
  <c r="U6635" i="4"/>
  <c r="E2534" i="4"/>
  <c r="R399" i="4"/>
  <c r="E2797" i="4"/>
  <c r="E3267" i="4"/>
  <c r="R528" i="4"/>
  <c r="R3352" i="4"/>
  <c r="R4901" i="4"/>
  <c r="R4900" i="4"/>
  <c r="R7248" i="4"/>
  <c r="E2353" i="4"/>
  <c r="E2856" i="4"/>
  <c r="E3055" i="4"/>
  <c r="E3808" i="4"/>
  <c r="E1497" i="4"/>
  <c r="E2580" i="4"/>
  <c r="E3033" i="4"/>
  <c r="E2371" i="4"/>
  <c r="E3371" i="4"/>
  <c r="E5119" i="4"/>
  <c r="E5185" i="4"/>
  <c r="E3883" i="4"/>
  <c r="E5124" i="4"/>
  <c r="A1091" i="4"/>
  <c r="E4408" i="4"/>
  <c r="A260" i="4"/>
  <c r="A1796" i="4"/>
  <c r="A2131" i="4"/>
  <c r="A3667" i="4"/>
  <c r="A839" i="4"/>
  <c r="A3061" i="4"/>
  <c r="E6036" i="4"/>
  <c r="A2606" i="4"/>
  <c r="A4142" i="4"/>
  <c r="A1421" i="4"/>
  <c r="A3279" i="4"/>
  <c r="A4815" i="4"/>
  <c r="A2272" i="4"/>
  <c r="A3808" i="4"/>
  <c r="A2106" i="4"/>
  <c r="A5215" i="4"/>
  <c r="A6751" i="4"/>
  <c r="A3650" i="4"/>
  <c r="U5073" i="4"/>
  <c r="R1160" i="4"/>
  <c r="R1879" i="4"/>
  <c r="R5356" i="4"/>
  <c r="R4456" i="4"/>
  <c r="R751" i="4"/>
  <c r="R3656" i="4"/>
  <c r="R5774" i="4"/>
  <c r="R3246" i="4"/>
  <c r="R7113" i="4"/>
  <c r="R1256" i="4"/>
  <c r="R2754" i="4"/>
  <c r="R4161" i="4"/>
  <c r="R4692" i="4"/>
  <c r="E945" i="4"/>
  <c r="E4228" i="4"/>
  <c r="E1448" i="4"/>
  <c r="E4610" i="4"/>
  <c r="E1661" i="4"/>
  <c r="E4769" i="4"/>
  <c r="E2235" i="4"/>
  <c r="E5117" i="4"/>
  <c r="E2237" i="4"/>
  <c r="E4887" i="4"/>
  <c r="E6999" i="4"/>
  <c r="E5221" i="4"/>
  <c r="E7232" i="4"/>
  <c r="E5335" i="4"/>
  <c r="E7330" i="4"/>
  <c r="E5173" i="4"/>
  <c r="E7187" i="4"/>
  <c r="E6469" i="4"/>
  <c r="A1510" i="4"/>
  <c r="E7193" i="4"/>
  <c r="A1880" i="4"/>
  <c r="E7212" i="4"/>
  <c r="A1889" i="4"/>
  <c r="E5869" i="4"/>
  <c r="E1381" i="4"/>
  <c r="E6446" i="4"/>
  <c r="A587" i="4"/>
  <c r="A1587" i="4"/>
  <c r="E1693" i="4"/>
  <c r="E5601" i="4"/>
  <c r="E7137" i="4"/>
  <c r="A652" i="4"/>
  <c r="A1420" i="4"/>
  <c r="E5357" i="4"/>
  <c r="A1453" i="4"/>
  <c r="A2523" i="4"/>
  <c r="A3291" i="4"/>
  <c r="A4059" i="4"/>
  <c r="E6662" i="4"/>
  <c r="A1818" i="4"/>
  <c r="A2685" i="4"/>
  <c r="A3453" i="4"/>
  <c r="A4221" i="4"/>
  <c r="A501" i="4"/>
  <c r="A2166" i="4"/>
  <c r="A2934" i="4"/>
  <c r="A3702" i="4"/>
  <c r="A4470" i="4"/>
  <c r="A247" i="4"/>
  <c r="A2063" i="4"/>
  <c r="A2839" i="4"/>
  <c r="A3607" i="4"/>
  <c r="A4375" i="4"/>
  <c r="E5988" i="4"/>
  <c r="A1647" i="4"/>
  <c r="A2600" i="4"/>
  <c r="A3368" i="4"/>
  <c r="A4136" i="4"/>
  <c r="E4781" i="4"/>
  <c r="U3569" i="4"/>
  <c r="U6943" i="4"/>
  <c r="R839" i="4"/>
  <c r="R351" i="4"/>
  <c r="R914" i="4"/>
  <c r="E540" i="4"/>
  <c r="E29" i="4"/>
  <c r="R58" i="4"/>
  <c r="R2674" i="4"/>
  <c r="R2885" i="4"/>
  <c r="R2927" i="4"/>
  <c r="R4015" i="4"/>
  <c r="R4062" i="4"/>
  <c r="R2013" i="4"/>
  <c r="E2157" i="4"/>
  <c r="E962" i="4"/>
  <c r="E298" i="4"/>
  <c r="R6208" i="4"/>
  <c r="E4971" i="4"/>
  <c r="E1051" i="4"/>
  <c r="E7063" i="4"/>
  <c r="E6616" i="4"/>
  <c r="E5914" i="4"/>
  <c r="E4864" i="4"/>
  <c r="E3225" i="4"/>
  <c r="R4253" i="4"/>
  <c r="A1256" i="4"/>
  <c r="A473" i="4"/>
  <c r="E5597" i="4"/>
  <c r="E5104" i="4"/>
  <c r="A691" i="4"/>
  <c r="R3551" i="4"/>
  <c r="E6033" i="4"/>
  <c r="A564" i="4"/>
  <c r="A1788" i="4"/>
  <c r="A1638" i="4"/>
  <c r="A3051" i="4"/>
  <c r="A4275" i="4"/>
  <c r="A1642" i="4"/>
  <c r="A3053" i="4"/>
  <c r="A4293" i="4"/>
  <c r="A1837" i="4"/>
  <c r="A3150" i="4"/>
  <c r="A4382" i="4"/>
  <c r="A1506" i="4"/>
  <c r="A3007" i="4"/>
  <c r="A4231" i="4"/>
  <c r="A485" i="4"/>
  <c r="A2616" i="4"/>
  <c r="A3840" i="4"/>
  <c r="A466" i="4"/>
  <c r="A3945" i="4"/>
  <c r="A5247" i="4"/>
  <c r="A6127" i="4"/>
  <c r="A6999" i="4"/>
  <c r="A2393" i="4"/>
  <c r="A4570" i="4"/>
  <c r="A5417" i="4"/>
  <c r="A6185" i="4"/>
  <c r="A6953" i="4"/>
  <c r="A1714" i="4"/>
  <c r="A3913" i="4"/>
  <c r="A5123" i="4"/>
  <c r="A5891" i="4"/>
  <c r="A6659" i="4"/>
  <c r="A7277" i="4"/>
  <c r="A2657" i="4"/>
  <c r="A4573" i="4"/>
  <c r="A5420" i="4"/>
  <c r="A6188" i="4"/>
  <c r="A6956" i="4"/>
  <c r="A131" i="4"/>
  <c r="A3321" i="4"/>
  <c r="A4901" i="4"/>
  <c r="A5669" i="4"/>
  <c r="A6437" i="4"/>
  <c r="A7285" i="4"/>
  <c r="A5126" i="4"/>
  <c r="A7262" i="4"/>
  <c r="A3642" i="4"/>
  <c r="A6302" i="4"/>
  <c r="A6880" i="4"/>
  <c r="A2916" i="4"/>
  <c r="A6030" i="4"/>
  <c r="A6352" i="4"/>
  <c r="A5032" i="4"/>
  <c r="A7080" i="4"/>
  <c r="E6388" i="4"/>
  <c r="A5354" i="4"/>
  <c r="A7353" i="4"/>
  <c r="A2884" i="4"/>
  <c r="A6018" i="4"/>
  <c r="A7320" i="4"/>
  <c r="A3218" i="11"/>
  <c r="U5568" i="4"/>
  <c r="U6181" i="4"/>
  <c r="E2318" i="4"/>
  <c r="E712" i="4"/>
  <c r="R4064" i="4"/>
  <c r="R5725" i="4"/>
  <c r="R978" i="4"/>
  <c r="R357" i="4"/>
  <c r="R1920" i="4"/>
  <c r="R1839" i="4"/>
  <c r="R2142" i="4"/>
  <c r="R659" i="4"/>
  <c r="R6968" i="4"/>
  <c r="E903" i="4"/>
  <c r="R5769" i="4"/>
  <c r="E4849" i="4"/>
  <c r="E4372" i="4"/>
  <c r="E3661" i="4"/>
  <c r="E2572" i="4"/>
  <c r="E6639" i="4"/>
  <c r="E5952" i="4"/>
  <c r="E5203" i="4"/>
  <c r="E2816" i="4"/>
  <c r="A55" i="4"/>
  <c r="A990" i="4"/>
  <c r="A576" i="4"/>
  <c r="E6972" i="4"/>
  <c r="E4128" i="4"/>
  <c r="E2866" i="4"/>
  <c r="A315" i="4"/>
  <c r="A1851" i="4"/>
  <c r="E5697" i="4"/>
  <c r="A404" i="4"/>
  <c r="A1628" i="4"/>
  <c r="A1175" i="4"/>
  <c r="A2883" i="4"/>
  <c r="A4107" i="4"/>
  <c r="A1223" i="4"/>
  <c r="A2893" i="4"/>
  <c r="A4117" i="4"/>
  <c r="A1461" i="4"/>
  <c r="A2982" i="4"/>
  <c r="A4222" i="4"/>
  <c r="A802" i="4"/>
  <c r="A2735" i="4"/>
  <c r="A3967" i="4"/>
  <c r="E6372" i="4"/>
  <c r="A2352" i="4"/>
  <c r="A3576" i="4"/>
  <c r="A4800" i="4"/>
  <c r="A3433" i="4"/>
  <c r="A5055" i="4"/>
  <c r="A5935" i="4"/>
  <c r="A6807" i="4"/>
  <c r="A1746" i="4"/>
  <c r="A4226" i="4"/>
  <c r="A5249" i="4"/>
  <c r="A6017" i="4"/>
  <c r="A6785" i="4"/>
  <c r="A551" i="4"/>
  <c r="A3465" i="4"/>
  <c r="A4955" i="4"/>
  <c r="A5723" i="4"/>
  <c r="A6491" i="4"/>
  <c r="A7259" i="4"/>
  <c r="A2209" i="4"/>
  <c r="A4257" i="4"/>
  <c r="A5252" i="4"/>
  <c r="A6020" i="4"/>
  <c r="A6788" i="4"/>
  <c r="E1715" i="4"/>
  <c r="A2873" i="4"/>
  <c r="A4700" i="4"/>
  <c r="A5501" i="4"/>
  <c r="A6269" i="4"/>
  <c r="A7037" i="4"/>
  <c r="A4617" i="4"/>
  <c r="A6746" i="4"/>
  <c r="A2449" i="4"/>
  <c r="A5854" i="4"/>
  <c r="A5558" i="4"/>
  <c r="A1365" i="4"/>
  <c r="A5582" i="4"/>
  <c r="A6502" i="4"/>
  <c r="A4466" i="4"/>
  <c r="A6632" i="4"/>
  <c r="A6710" i="4"/>
  <c r="A4906" i="4"/>
  <c r="A6954" i="4"/>
  <c r="A1279" i="4"/>
  <c r="A5570" i="4"/>
  <c r="A6938" i="4"/>
  <c r="A5370" i="4"/>
  <c r="U4405" i="4"/>
  <c r="U6019" i="4"/>
  <c r="E750" i="4"/>
  <c r="R1746" i="4"/>
  <c r="R151" i="4"/>
  <c r="R3282" i="4"/>
  <c r="R1419" i="4"/>
  <c r="E560" i="4"/>
  <c r="E568" i="4"/>
  <c r="E5287" i="4"/>
  <c r="A1062" i="4"/>
  <c r="E4356" i="4"/>
  <c r="U3389" i="4"/>
  <c r="U5987" i="4"/>
  <c r="R7098" i="4"/>
  <c r="R5739" i="4"/>
  <c r="R106" i="4"/>
  <c r="R1656" i="4"/>
  <c r="E3194" i="4"/>
  <c r="R4969" i="4"/>
  <c r="R6213" i="4"/>
  <c r="R6427" i="4"/>
  <c r="R6849" i="4"/>
  <c r="R5288" i="4"/>
  <c r="R5073" i="4"/>
  <c r="R4373" i="4"/>
  <c r="E4729" i="4"/>
  <c r="E4229" i="4"/>
  <c r="E3196" i="4"/>
  <c r="E2416" i="4"/>
  <c r="E1193" i="4"/>
  <c r="U1024" i="4"/>
  <c r="R4498" i="4"/>
  <c r="U6994" i="4"/>
  <c r="E5366" i="4"/>
  <c r="E2689" i="4"/>
  <c r="U5190" i="4"/>
  <c r="E4043" i="4"/>
  <c r="R2534" i="4"/>
  <c r="E6087" i="4"/>
  <c r="A1552" i="4"/>
  <c r="U6902" i="4"/>
  <c r="R1445" i="4"/>
  <c r="R3992" i="4"/>
  <c r="R3141" i="4"/>
  <c r="R6587" i="4"/>
  <c r="R2618" i="4"/>
  <c r="R5824" i="4"/>
  <c r="R3272" i="4"/>
  <c r="E3728" i="4"/>
  <c r="E3720" i="4"/>
  <c r="E2017" i="4"/>
  <c r="E1917" i="4"/>
  <c r="E2008" i="4"/>
  <c r="E3491" i="4"/>
  <c r="U4029" i="4"/>
  <c r="R1590" i="4"/>
  <c r="R4861" i="4"/>
  <c r="E3017" i="4"/>
  <c r="U5283" i="4"/>
  <c r="R5730" i="4"/>
  <c r="U4783" i="4"/>
  <c r="R2939" i="4"/>
  <c r="E968" i="4"/>
  <c r="R3713" i="4"/>
  <c r="U5963" i="4"/>
  <c r="R7275" i="4"/>
  <c r="E541" i="4"/>
  <c r="U307" i="4"/>
  <c r="R1242" i="4"/>
  <c r="R185" i="4"/>
  <c r="R6932" i="4"/>
  <c r="U4052" i="4"/>
  <c r="R704" i="4"/>
  <c r="R7384" i="4"/>
  <c r="R7411" i="4"/>
  <c r="R7099" i="4"/>
  <c r="R540" i="4"/>
  <c r="U3898" i="4"/>
  <c r="U7051" i="4"/>
  <c r="E4214" i="4"/>
  <c r="R2657" i="4"/>
  <c r="R3213" i="4"/>
  <c r="R632" i="4"/>
  <c r="R6268" i="4"/>
  <c r="R2258" i="4"/>
  <c r="R7232" i="4"/>
  <c r="R5560" i="4"/>
  <c r="E2938" i="4"/>
  <c r="E4033" i="4"/>
  <c r="R3341" i="4"/>
  <c r="R6600" i="4"/>
  <c r="E6167" i="4"/>
  <c r="E6296" i="4"/>
  <c r="E5530" i="4"/>
  <c r="E3268" i="4"/>
  <c r="E7195" i="4"/>
  <c r="A566" i="4"/>
  <c r="A16" i="4"/>
  <c r="E5612" i="4"/>
  <c r="A2081" i="4"/>
  <c r="E7117" i="4"/>
  <c r="E6478" i="4"/>
  <c r="U4815" i="4"/>
  <c r="U6659" i="4"/>
  <c r="R6842" i="4"/>
  <c r="R3965" i="4"/>
  <c r="R3902" i="4"/>
  <c r="E3037" i="4"/>
  <c r="E1409" i="4"/>
  <c r="R1376" i="4"/>
  <c r="R2973" i="4"/>
  <c r="R3037" i="4"/>
  <c r="R2838" i="4"/>
  <c r="R3369" i="4"/>
  <c r="R1829" i="4"/>
  <c r="R6801" i="4"/>
  <c r="E500" i="4"/>
  <c r="R4381" i="4"/>
  <c r="E4506" i="4"/>
  <c r="E3585" i="4"/>
  <c r="E2345" i="4"/>
  <c r="E567" i="4"/>
  <c r="E5115" i="4"/>
  <c r="E3114" i="4"/>
  <c r="R1385" i="4"/>
  <c r="E6282" i="4"/>
  <c r="E5121" i="4"/>
  <c r="E4586" i="4"/>
  <c r="E763" i="4"/>
  <c r="A1216" i="4"/>
  <c r="A49" i="4"/>
  <c r="E4824" i="4"/>
  <c r="E3786" i="4"/>
  <c r="A475" i="4"/>
  <c r="U3300" i="4"/>
  <c r="U6750" i="4"/>
  <c r="R328" i="4"/>
  <c r="E4038" i="4"/>
  <c r="E1571" i="4"/>
  <c r="R4613" i="4"/>
  <c r="R4360" i="4"/>
  <c r="E3861" i="4"/>
  <c r="R6100" i="4"/>
  <c r="R6590" i="4"/>
  <c r="R6217" i="4"/>
  <c r="R5470" i="4"/>
  <c r="R1601" i="4"/>
  <c r="R7324" i="4"/>
  <c r="R5668" i="4"/>
  <c r="E3021" i="4"/>
  <c r="E1560" i="4"/>
  <c r="E450" i="4"/>
  <c r="R5110" i="4"/>
  <c r="E4594" i="4"/>
  <c r="R5814" i="4"/>
  <c r="E6423" i="4"/>
  <c r="E5632" i="4"/>
  <c r="E4535" i="4"/>
  <c r="E272" i="4"/>
  <c r="E6739" i="4"/>
  <c r="E7342" i="4"/>
  <c r="E6345" i="4"/>
  <c r="E4563" i="4"/>
  <c r="A1721" i="4"/>
  <c r="E7053" i="4"/>
  <c r="E6286" i="4"/>
  <c r="A1315" i="4"/>
  <c r="U6672" i="4"/>
  <c r="E1830" i="4"/>
  <c r="R2198" i="4"/>
  <c r="R2612" i="4"/>
  <c r="R425" i="4"/>
  <c r="R3066" i="4"/>
  <c r="R4928" i="4"/>
  <c r="R6683" i="4"/>
  <c r="R1615" i="4"/>
  <c r="R4333" i="4"/>
  <c r="E3849" i="4"/>
  <c r="E4287" i="4"/>
  <c r="E4655" i="4"/>
  <c r="E5218" i="4"/>
  <c r="E5241" i="4"/>
  <c r="E5332" i="4"/>
  <c r="E5602" i="4"/>
  <c r="E5627" i="4"/>
  <c r="E7297" i="4"/>
  <c r="A320" i="4"/>
  <c r="A505" i="4"/>
  <c r="E6813" i="4"/>
  <c r="E7401" i="4"/>
  <c r="A1939" i="4"/>
  <c r="E6433" i="4"/>
  <c r="A1068" i="4"/>
  <c r="A514" i="4"/>
  <c r="A2939" i="4"/>
  <c r="E674" i="4"/>
  <c r="A2333" i="4"/>
  <c r="A3869" i="4"/>
  <c r="A1610" i="4"/>
  <c r="A3350" i="4"/>
  <c r="E4987" i="4"/>
  <c r="A2487" i="4"/>
  <c r="A4023" i="4"/>
  <c r="A719" i="4"/>
  <c r="A3016" i="4"/>
  <c r="A4552" i="4"/>
  <c r="U4536" i="4"/>
  <c r="U5572" i="4"/>
  <c r="E3126" i="4"/>
  <c r="R1092" i="4"/>
  <c r="E3376" i="4"/>
  <c r="E3560" i="4"/>
  <c r="R1380" i="4"/>
  <c r="R3708" i="4"/>
  <c r="R5276" i="4"/>
  <c r="R5549" i="4"/>
  <c r="E203" i="4"/>
  <c r="E2617" i="4"/>
  <c r="E3119" i="4"/>
  <c r="E3317" i="4"/>
  <c r="E4064" i="4"/>
  <c r="E2279" i="4"/>
  <c r="E3235" i="4"/>
  <c r="E3507" i="4"/>
  <c r="E3122" i="4"/>
  <c r="E4335" i="4"/>
  <c r="E5497" i="4"/>
  <c r="E5548" i="4"/>
  <c r="E4440" i="4"/>
  <c r="E5403" i="4"/>
  <c r="A1171" i="4"/>
  <c r="E4736" i="4"/>
  <c r="A324" i="4"/>
  <c r="A1860" i="4"/>
  <c r="A2195" i="4"/>
  <c r="A3731" i="4"/>
  <c r="A1010" i="4"/>
  <c r="A3125" i="4"/>
  <c r="E6548" i="4"/>
  <c r="A2670" i="4"/>
  <c r="A4206" i="4"/>
  <c r="A1591" i="4"/>
  <c r="A3343" i="4"/>
  <c r="E816" i="4"/>
  <c r="A2336" i="4"/>
  <c r="A3872" i="4"/>
  <c r="A2281" i="4"/>
  <c r="A5279" i="4"/>
  <c r="A6815" i="4"/>
  <c r="A3820" i="4"/>
  <c r="U4931" i="4"/>
  <c r="R2315" i="4"/>
  <c r="R2583" i="4"/>
  <c r="R5849" i="4"/>
  <c r="R5030" i="4"/>
  <c r="R287" i="4"/>
  <c r="R4077" i="4"/>
  <c r="R6092" i="4"/>
  <c r="R3648" i="4"/>
  <c r="R7392" i="4"/>
  <c r="R2148" i="4"/>
  <c r="R3533" i="4"/>
  <c r="R4813" i="4"/>
  <c r="R5375" i="4"/>
  <c r="E1266" i="4"/>
  <c r="E4452" i="4"/>
  <c r="E1769" i="4"/>
  <c r="E4812" i="4"/>
  <c r="E1939" i="4"/>
  <c r="R393" i="4"/>
  <c r="E2512" i="4"/>
  <c r="R450" i="4"/>
  <c r="E2517" i="4"/>
  <c r="E5157" i="4"/>
  <c r="E7159" i="4"/>
  <c r="E5440" i="4"/>
  <c r="R2524" i="4"/>
  <c r="E5514" i="4"/>
  <c r="A86" i="4"/>
  <c r="E5363" i="4"/>
  <c r="E7355" i="4"/>
  <c r="E6805" i="4"/>
  <c r="R3278" i="4"/>
  <c r="A26" i="4"/>
  <c r="R3876" i="4"/>
  <c r="A69" i="4"/>
  <c r="A2065" i="4"/>
  <c r="E6077" i="4"/>
  <c r="E2272" i="4"/>
  <c r="E6638" i="4"/>
  <c r="A683" i="4"/>
  <c r="A1651" i="4"/>
  <c r="E2288" i="4"/>
  <c r="E5729" i="4"/>
  <c r="E7265" i="4"/>
  <c r="A716" i="4"/>
  <c r="A1484" i="4"/>
  <c r="E5878" i="4"/>
  <c r="A1622" i="4"/>
  <c r="A2587" i="4"/>
  <c r="A3355" i="4"/>
  <c r="A4123" i="4"/>
  <c r="E7174" i="4"/>
  <c r="A1946" i="4"/>
  <c r="A2749" i="4"/>
  <c r="A3517" i="4"/>
  <c r="A4285" i="4"/>
  <c r="A671" i="4"/>
  <c r="A2230" i="4"/>
  <c r="A2998" i="4"/>
  <c r="A3766" i="4"/>
  <c r="A4534" i="4"/>
  <c r="A418" i="4"/>
  <c r="A2135" i="4"/>
  <c r="A2903" i="4"/>
  <c r="A3671" i="4"/>
  <c r="A4439" i="4"/>
  <c r="E6500" i="4"/>
  <c r="A1775" i="4"/>
  <c r="A2664" i="4"/>
  <c r="A3432" i="4"/>
  <c r="A4200" i="4"/>
  <c r="E6324" i="4"/>
  <c r="U4012" i="4"/>
  <c r="U6480" i="4"/>
  <c r="R2594" i="4"/>
  <c r="R1473" i="4"/>
  <c r="R2024" i="4"/>
  <c r="E1459" i="4"/>
  <c r="E625" i="4"/>
  <c r="R1203" i="4"/>
  <c r="R3401" i="4"/>
  <c r="R3480" i="4"/>
  <c r="R3506" i="4"/>
  <c r="R5057" i="4"/>
  <c r="R5168" i="4"/>
  <c r="R3208" i="4"/>
  <c r="E2562" i="4"/>
  <c r="E1405" i="4"/>
  <c r="E700" i="4"/>
  <c r="E339" i="4"/>
  <c r="E5245" i="4"/>
  <c r="E2240" i="4"/>
  <c r="R7260" i="4"/>
  <c r="E6872" i="4"/>
  <c r="E6210" i="4"/>
  <c r="E5235" i="4"/>
  <c r="E4809" i="4"/>
  <c r="E1953" i="4"/>
  <c r="A1504" i="4"/>
  <c r="A761" i="4"/>
  <c r="E5933" i="4"/>
  <c r="E5486" i="4"/>
  <c r="A819" i="4"/>
  <c r="E356" i="4"/>
  <c r="E6257" i="4"/>
  <c r="A668" i="4"/>
  <c r="A1892" i="4"/>
  <c r="A1830" i="4"/>
  <c r="A3147" i="4"/>
  <c r="A4387" i="4"/>
  <c r="A1850" i="4"/>
  <c r="A3157" i="4"/>
  <c r="E741" i="4"/>
  <c r="A2000" i="4"/>
  <c r="A3262" i="4"/>
  <c r="A4486" i="4"/>
  <c r="A1758" i="4"/>
  <c r="A3111" i="4"/>
  <c r="A4335" i="4"/>
  <c r="A741" i="4"/>
  <c r="A2712" i="4"/>
  <c r="A3952" i="4"/>
  <c r="A1199" i="4"/>
  <c r="A4137" i="4"/>
  <c r="A5319" i="4"/>
  <c r="A6199" i="4"/>
  <c r="A7079" i="4"/>
  <c r="A2585" i="4"/>
  <c r="A4673" i="4"/>
  <c r="A5481" i="4"/>
  <c r="A6249" i="4"/>
  <c r="A7017" i="4"/>
  <c r="A2016" i="4"/>
  <c r="A4082" i="4"/>
  <c r="A5187" i="4"/>
  <c r="A5955" i="4"/>
  <c r="A6723" i="4"/>
  <c r="R6758" i="4"/>
  <c r="A2826" i="4"/>
  <c r="A4676" i="4"/>
  <c r="A5484" i="4"/>
  <c r="A6252" i="4"/>
  <c r="A7020" i="4"/>
  <c r="A618" i="4"/>
  <c r="A3490" i="4"/>
  <c r="A4965" i="4"/>
  <c r="A5733" i="4"/>
  <c r="A6501" i="4"/>
  <c r="E5093" i="4"/>
  <c r="A5296" i="4"/>
  <c r="A1781" i="4"/>
  <c r="A4097" i="4"/>
  <c r="A6472" i="4"/>
  <c r="A7321" i="4"/>
  <c r="A3370" i="4"/>
  <c r="A6200" i="4"/>
  <c r="A7390" i="4"/>
  <c r="A5202" i="4"/>
  <c r="A7250" i="4"/>
  <c r="A965" i="4"/>
  <c r="A5526" i="4"/>
  <c r="E4707" i="4"/>
  <c r="A3345" i="4"/>
  <c r="A6190" i="4"/>
  <c r="A1194" i="4"/>
  <c r="U695" i="4"/>
  <c r="U4949" i="4"/>
  <c r="R230" i="4"/>
  <c r="E3254" i="4"/>
  <c r="E1489" i="4"/>
  <c r="R5175" i="4"/>
  <c r="R6430" i="4"/>
  <c r="R344" i="4"/>
  <c r="R1551" i="4"/>
  <c r="R2517" i="4"/>
  <c r="R2537" i="4"/>
  <c r="R3257" i="4"/>
  <c r="R2269" i="4"/>
  <c r="E303" i="4"/>
  <c r="E1349" i="4"/>
  <c r="E168" i="4"/>
  <c r="R3711" i="4"/>
  <c r="E4687" i="4"/>
  <c r="E4050" i="4"/>
  <c r="E297" i="4"/>
  <c r="E6895" i="4"/>
  <c r="E6176" i="4"/>
  <c r="E5498" i="4"/>
  <c r="E3755" i="4"/>
  <c r="R4134" i="4"/>
  <c r="A1254" i="4"/>
  <c r="A832" i="4"/>
  <c r="E7409" i="4"/>
  <c r="E4997" i="4"/>
  <c r="E3932" i="4"/>
  <c r="A451" i="4"/>
  <c r="A1947" i="4"/>
  <c r="E5905" i="4"/>
  <c r="A500" i="4"/>
  <c r="A1724" i="4"/>
  <c r="A1474" i="4"/>
  <c r="A2987" i="4"/>
  <c r="A4211" i="4"/>
  <c r="A1479" i="4"/>
  <c r="A2989" i="4"/>
  <c r="A4229" i="4"/>
  <c r="A1709" i="4"/>
  <c r="A3086" i="4"/>
  <c r="A4318" i="4"/>
  <c r="A1058" i="4"/>
  <c r="A2847" i="4"/>
  <c r="A4071" i="4"/>
  <c r="E7204" i="4"/>
  <c r="A2448" i="4"/>
  <c r="A3672" i="4"/>
  <c r="E5049" i="4"/>
  <c r="A3625" i="4"/>
  <c r="A5127" i="4"/>
  <c r="A6007" i="4"/>
  <c r="A6887" i="4"/>
  <c r="A2066" i="4"/>
  <c r="A4397" i="4"/>
  <c r="A5313" i="4"/>
  <c r="A6081" i="4"/>
  <c r="A6849" i="4"/>
  <c r="A1002" i="4"/>
  <c r="A3634" i="4"/>
  <c r="A5019" i="4"/>
  <c r="A5787" i="4"/>
  <c r="A6555" i="4"/>
  <c r="A7323" i="4"/>
  <c r="A2378" i="4"/>
  <c r="A4404" i="4"/>
  <c r="A5316" i="4"/>
  <c r="A6084" i="4"/>
  <c r="A6852" i="4"/>
  <c r="E5428" i="4"/>
  <c r="A3042" i="4"/>
  <c r="A4786" i="4"/>
  <c r="A5565" i="4"/>
  <c r="A6333" i="4"/>
  <c r="A7101" i="4"/>
  <c r="A4848" i="4"/>
  <c r="A7110" i="4"/>
  <c r="U6886" i="4"/>
  <c r="U345" i="4"/>
  <c r="R876" i="4"/>
  <c r="R1568" i="4"/>
  <c r="R3796" i="4"/>
  <c r="U6067" i="4"/>
  <c r="E144" i="4"/>
  <c r="R5009" i="4"/>
  <c r="E6471" i="4"/>
  <c r="E2263" i="4"/>
  <c r="U6784" i="4"/>
  <c r="R4650" i="4"/>
  <c r="R4184" i="4"/>
  <c r="R3585" i="4"/>
  <c r="E19" i="4"/>
  <c r="R5472" i="4"/>
  <c r="R559" i="4"/>
  <c r="R3569" i="4"/>
  <c r="E4306" i="4"/>
  <c r="R1596" i="4"/>
  <c r="E4783" i="4"/>
  <c r="E4737" i="4"/>
  <c r="E4897" i="4"/>
  <c r="E4881" i="4"/>
  <c r="U4908" i="4"/>
  <c r="R2595" i="4"/>
  <c r="R7366" i="4"/>
  <c r="R317" i="4"/>
  <c r="U5499" i="4"/>
  <c r="R7002" i="4"/>
  <c r="U4734" i="4"/>
  <c r="R4218" i="4"/>
  <c r="E1132" i="4"/>
  <c r="R4152" i="4"/>
  <c r="U6963" i="4"/>
  <c r="E2988" i="4"/>
  <c r="E2788" i="4"/>
  <c r="U1916" i="4"/>
  <c r="R2371" i="4"/>
  <c r="R2553" i="4"/>
  <c r="E2035" i="4"/>
  <c r="U2615" i="4"/>
  <c r="R2887" i="4"/>
  <c r="E602" i="4"/>
  <c r="E957" i="4"/>
  <c r="E1084" i="4"/>
  <c r="R396" i="4"/>
  <c r="U3596" i="4"/>
  <c r="U6788" i="4"/>
  <c r="E5398" i="4"/>
  <c r="R4816" i="4"/>
  <c r="R5981" i="4"/>
  <c r="R1120" i="4"/>
  <c r="R6883" i="4"/>
  <c r="R3228" i="4"/>
  <c r="R3300" i="4"/>
  <c r="R1375" i="4"/>
  <c r="E3117" i="4"/>
  <c r="E4453" i="4"/>
  <c r="E84" i="4"/>
  <c r="E1055" i="4"/>
  <c r="E6991" i="4"/>
  <c r="E6400" i="4"/>
  <c r="E5634" i="4"/>
  <c r="E3876" i="4"/>
  <c r="A199" i="4"/>
  <c r="A982" i="4"/>
  <c r="A150" i="4"/>
  <c r="E5804" i="4"/>
  <c r="E336" i="4"/>
  <c r="A114" i="4"/>
  <c r="A3606" i="11"/>
  <c r="U5446" i="4"/>
  <c r="U7267" i="4"/>
  <c r="E118" i="4"/>
  <c r="R5318" i="4"/>
  <c r="R5264" i="4"/>
  <c r="E3385" i="4"/>
  <c r="E1596" i="4"/>
  <c r="R2212" i="4"/>
  <c r="R4027" i="4"/>
  <c r="R3952" i="4"/>
  <c r="R3078" i="4"/>
  <c r="R3821" i="4"/>
  <c r="R2864" i="4"/>
  <c r="R861" i="4"/>
  <c r="E1225" i="4"/>
  <c r="R5423" i="4"/>
  <c r="E4652" i="4"/>
  <c r="E3891" i="4"/>
  <c r="E3072" i="4"/>
  <c r="E1290" i="4"/>
  <c r="E5251" i="4"/>
  <c r="E3429" i="4"/>
  <c r="R7305" i="4"/>
  <c r="E6690" i="4"/>
  <c r="E5595" i="4"/>
  <c r="E5029" i="4"/>
  <c r="E1803" i="4"/>
  <c r="A1432" i="4"/>
  <c r="A481" i="4"/>
  <c r="E5501" i="4"/>
  <c r="E4177" i="4"/>
  <c r="A539" i="4"/>
  <c r="U3891" i="4"/>
  <c r="U7143" i="4"/>
  <c r="R2787" i="4"/>
  <c r="E4366" i="4"/>
  <c r="E1928" i="4"/>
  <c r="R5491" i="4"/>
  <c r="R5567" i="4"/>
  <c r="E4620" i="4"/>
  <c r="R6364" i="4"/>
  <c r="R6783" i="4"/>
  <c r="R6593" i="4"/>
  <c r="R6248" i="4"/>
  <c r="R3521" i="4"/>
  <c r="R73" i="4"/>
  <c r="R6111" i="4"/>
  <c r="E3351" i="4"/>
  <c r="E2283" i="4"/>
  <c r="E1161" i="4"/>
  <c r="R6135" i="4"/>
  <c r="E4733" i="4"/>
  <c r="E754" i="4"/>
  <c r="E6831" i="4"/>
  <c r="E6040" i="4"/>
  <c r="E4773" i="4"/>
  <c r="E773" i="4"/>
  <c r="E6939" i="4"/>
  <c r="A414" i="4"/>
  <c r="E7177" i="4"/>
  <c r="E5018" i="4"/>
  <c r="A1825" i="4"/>
  <c r="E7304" i="4"/>
  <c r="E6798" i="4"/>
  <c r="U1525" i="4"/>
  <c r="U5649" i="4"/>
  <c r="E2374" i="4"/>
  <c r="R3389" i="4"/>
  <c r="R3519" i="4"/>
  <c r="R388" i="4"/>
  <c r="R3474" i="4"/>
  <c r="R5269" i="4"/>
  <c r="R7001" i="4"/>
  <c r="R2454" i="4"/>
  <c r="R4984" i="4"/>
  <c r="E4093" i="4"/>
  <c r="E4496" i="4"/>
  <c r="R1823" i="4"/>
  <c r="R1850" i="4"/>
  <c r="E5431" i="4"/>
  <c r="E5504" i="4"/>
  <c r="E5762" i="4"/>
  <c r="E5787" i="4"/>
  <c r="A108" i="4"/>
  <c r="A480" i="4"/>
  <c r="A665" i="4"/>
  <c r="E7005" i="4"/>
  <c r="A105" i="4"/>
  <c r="A2003" i="4"/>
  <c r="E6561" i="4"/>
  <c r="A1132" i="4"/>
  <c r="A685" i="4"/>
  <c r="A3003" i="4"/>
  <c r="E3020" i="4"/>
  <c r="A2397" i="4"/>
  <c r="A3933" i="4"/>
  <c r="A1741" i="4"/>
  <c r="A3414" i="4"/>
  <c r="E5590" i="4"/>
  <c r="A2551" i="4"/>
  <c r="A4087" i="4"/>
  <c r="A890" i="4"/>
  <c r="A3080" i="4"/>
  <c r="A4616" i="4"/>
  <c r="U4737" i="4"/>
  <c r="U6580" i="4"/>
  <c r="E3726" i="4"/>
  <c r="R1773" i="4"/>
  <c r="E3869" i="4"/>
  <c r="E3898" i="4"/>
  <c r="R1849" i="4"/>
  <c r="R4035" i="4"/>
  <c r="R5598" i="4"/>
  <c r="R6176" i="4"/>
  <c r="R263" i="4"/>
  <c r="E2909" i="4"/>
  <c r="E3375" i="4"/>
  <c r="E3548" i="4"/>
  <c r="E4290" i="4"/>
  <c r="E2969" i="4"/>
  <c r="E3699" i="4"/>
  <c r="E4019" i="4"/>
  <c r="E3584" i="4"/>
  <c r="E5071" i="4"/>
  <c r="E5817" i="4"/>
  <c r="E5868" i="4"/>
  <c r="E4911" i="4"/>
  <c r="E5598" i="4"/>
  <c r="A1267" i="4"/>
  <c r="E4978" i="4"/>
  <c r="A388" i="4"/>
  <c r="A1924" i="4"/>
  <c r="A2259" i="4"/>
  <c r="A3795" i="4"/>
  <c r="A1181" i="4"/>
  <c r="A3189" i="4"/>
  <c r="E7060" i="4"/>
  <c r="A2734" i="4"/>
  <c r="A4270" i="4"/>
  <c r="A1726" i="4"/>
  <c r="A3407" i="4"/>
  <c r="E3125" i="4"/>
  <c r="A2400" i="4"/>
  <c r="A3936" i="4"/>
  <c r="A2450" i="4"/>
  <c r="A5343" i="4"/>
  <c r="A6879" i="4"/>
  <c r="A3993" i="4"/>
  <c r="U4758" i="4"/>
  <c r="R3195" i="4"/>
  <c r="R3178" i="4"/>
  <c r="R537" i="4"/>
  <c r="R5469" i="4"/>
  <c r="R898" i="4"/>
  <c r="R4436" i="4"/>
  <c r="R6372" i="4"/>
  <c r="R3941" i="4"/>
  <c r="R882" i="4"/>
  <c r="R2889" i="4"/>
  <c r="R4291" i="4"/>
  <c r="R5462" i="4"/>
  <c r="R5990" i="4"/>
  <c r="E1546" i="4"/>
  <c r="E4651" i="4"/>
  <c r="E2049" i="4"/>
  <c r="E4986" i="4"/>
  <c r="E2260" i="4"/>
  <c r="R3040" i="4"/>
  <c r="E2792" i="4"/>
  <c r="R3068" i="4"/>
  <c r="E2794" i="4"/>
  <c r="E5349" i="4"/>
  <c r="R4447" i="4"/>
  <c r="E5592" i="4"/>
  <c r="R7112" i="4"/>
  <c r="E5698" i="4"/>
  <c r="R3354" i="4"/>
  <c r="E5539" i="4"/>
  <c r="A111" i="4"/>
  <c r="E7109" i="4"/>
  <c r="E985" i="4"/>
  <c r="A232" i="4"/>
  <c r="E1149" i="4"/>
  <c r="A249" i="4"/>
  <c r="R4363" i="4"/>
  <c r="E6301" i="4"/>
  <c r="E3153" i="4"/>
  <c r="E6846" i="4"/>
  <c r="A763" i="4"/>
  <c r="A1715" i="4"/>
  <c r="E2880" i="4"/>
  <c r="E5857" i="4"/>
  <c r="E7360" i="4"/>
  <c r="A780" i="4"/>
  <c r="A1548" i="4"/>
  <c r="E6390" i="4"/>
  <c r="A1750" i="4"/>
  <c r="A2651" i="4"/>
  <c r="A3419" i="4"/>
  <c r="A4187" i="4"/>
  <c r="A149" i="4"/>
  <c r="A2031" i="4"/>
  <c r="A2813" i="4"/>
  <c r="A3581" i="4"/>
  <c r="R2063" i="4"/>
  <c r="A842" i="4"/>
  <c r="A2294" i="4"/>
  <c r="A3062" i="4"/>
  <c r="A3830" i="4"/>
  <c r="A4598" i="4"/>
  <c r="A589" i="4"/>
  <c r="A2199" i="4"/>
  <c r="A2967" i="4"/>
  <c r="A3735" i="4"/>
  <c r="A4503" i="4"/>
  <c r="E7012" i="4"/>
  <c r="A1903" i="4"/>
  <c r="A2728" i="4"/>
  <c r="A3496" i="4"/>
  <c r="A4264" i="4"/>
  <c r="A147" i="4"/>
  <c r="U4103" i="4"/>
  <c r="U6209" i="4"/>
  <c r="R4090" i="4"/>
  <c r="R2615" i="4"/>
  <c r="R2950" i="4"/>
  <c r="E2432" i="4"/>
  <c r="E1325" i="4"/>
  <c r="R57" i="4"/>
  <c r="R4095" i="4"/>
  <c r="R4019" i="4"/>
  <c r="R4055" i="4"/>
  <c r="R6203" i="4"/>
  <c r="R6327" i="4"/>
  <c r="R4301" i="4"/>
  <c r="E3050" i="4"/>
  <c r="E1852" i="4"/>
  <c r="E1202" i="4"/>
  <c r="E841" i="4"/>
  <c r="R1513" i="4"/>
  <c r="E3280" i="4"/>
  <c r="E1391" i="4"/>
  <c r="E7128" i="4"/>
  <c r="E6434" i="4"/>
  <c r="E5523" i="4"/>
  <c r="E5557" i="4"/>
  <c r="E3872" i="4"/>
  <c r="A1768" i="4"/>
  <c r="A1017" i="4"/>
  <c r="E6237" i="4"/>
  <c r="E5854" i="4"/>
  <c r="A955" i="4"/>
  <c r="E1320" i="4"/>
  <c r="E6449" i="4"/>
  <c r="A764" i="4"/>
  <c r="E899" i="4"/>
  <c r="A2007" i="4"/>
  <c r="A3251" i="4"/>
  <c r="E972" i="4"/>
  <c r="A2010" i="4"/>
  <c r="A3269" i="4"/>
  <c r="E4051" i="4"/>
  <c r="A2126" i="4"/>
  <c r="A3358" i="4"/>
  <c r="A4582" i="4"/>
  <c r="A1949" i="4"/>
  <c r="A3207" i="4"/>
  <c r="A4447" i="4"/>
  <c r="A1018" i="4"/>
  <c r="A2816" i="4"/>
  <c r="A4048" i="4"/>
  <c r="A1815" i="4"/>
  <c r="A4346" i="4"/>
  <c r="A5391" i="4"/>
  <c r="A6271" i="4"/>
  <c r="A7151" i="4"/>
  <c r="A2777" i="4"/>
  <c r="A4758" i="4"/>
  <c r="A5545" i="4"/>
  <c r="A6313" i="4"/>
  <c r="A7081" i="4"/>
  <c r="A2204" i="4"/>
  <c r="A4252" i="4"/>
  <c r="A5251" i="4"/>
  <c r="A6019" i="4"/>
  <c r="A6787" i="4"/>
  <c r="E4954" i="4"/>
  <c r="A2996" i="4"/>
  <c r="A4763" i="4"/>
  <c r="A5548" i="4"/>
  <c r="A6316" i="4"/>
  <c r="A7084" i="4"/>
  <c r="A1071" i="4"/>
  <c r="A3660" i="4"/>
  <c r="A5029" i="4"/>
  <c r="A5797" i="4"/>
  <c r="A6565" i="4"/>
  <c r="A538" i="4"/>
  <c r="A5466" i="4"/>
  <c r="A3604" i="4"/>
  <c r="A4482" i="4"/>
  <c r="A6642" i="4"/>
  <c r="A2129" i="4"/>
  <c r="A3825" i="4"/>
  <c r="A6370" i="4"/>
  <c r="E6822" i="4"/>
  <c r="A5374" i="4"/>
  <c r="A7366" i="4"/>
  <c r="A2006" i="4"/>
  <c r="A5696" i="4"/>
  <c r="A1085" i="4"/>
  <c r="A3796" i="4"/>
  <c r="A6360" i="4"/>
  <c r="A3025" i="4"/>
  <c r="U1567" i="4"/>
  <c r="U5371" i="4"/>
  <c r="R1574" i="4"/>
  <c r="E4134" i="4"/>
  <c r="E2403" i="4"/>
  <c r="R6262" i="4"/>
  <c r="R7015" i="4"/>
  <c r="R370" i="4"/>
  <c r="R2286" i="4"/>
  <c r="R3130" i="4"/>
  <c r="R3133" i="4"/>
  <c r="R4406" i="4"/>
  <c r="R3457" i="4"/>
  <c r="R1106" i="4"/>
  <c r="E1839" i="4"/>
  <c r="E711" i="4"/>
  <c r="R6720" i="4"/>
  <c r="R1482" i="4"/>
  <c r="E4416" i="4"/>
  <c r="E1385" i="4"/>
  <c r="E7183" i="4"/>
  <c r="E6464" i="4"/>
  <c r="E5754" i="4"/>
  <c r="E4434" i="4"/>
  <c r="E1933" i="4"/>
  <c r="A1558" i="4"/>
  <c r="A1088" i="4"/>
  <c r="A313" i="4"/>
  <c r="E5402" i="4"/>
  <c r="E4764" i="4"/>
  <c r="A595" i="4"/>
  <c r="R5403" i="4"/>
  <c r="E6129" i="4"/>
  <c r="A604" i="4"/>
  <c r="A1828" i="4"/>
  <c r="A1702" i="4"/>
  <c r="A3083" i="4"/>
  <c r="A4323" i="4"/>
  <c r="A1722" i="4"/>
  <c r="A3093" i="4"/>
  <c r="A4325" i="4"/>
  <c r="A1901" i="4"/>
  <c r="A3198" i="4"/>
  <c r="A4422" i="4"/>
  <c r="A1335" i="4"/>
  <c r="A2943" i="4"/>
  <c r="A4167" i="4"/>
  <c r="A314" i="4"/>
  <c r="A2552" i="4"/>
  <c r="A3776" i="4"/>
  <c r="E7172" i="4"/>
  <c r="A3836" i="4"/>
  <c r="A5199" i="4"/>
  <c r="A6079" i="4"/>
  <c r="A6959" i="4"/>
  <c r="A2265" i="4"/>
  <c r="A4506" i="4"/>
  <c r="A5377" i="4"/>
  <c r="A6145" i="4"/>
  <c r="A6913" i="4"/>
  <c r="A1455" i="4"/>
  <c r="A3804" i="4"/>
  <c r="A5083" i="4"/>
  <c r="A5851" i="4"/>
  <c r="A6619" i="4"/>
  <c r="A7387" i="4"/>
  <c r="A2548" i="4"/>
  <c r="A4509" i="4"/>
  <c r="A5380" i="4"/>
  <c r="A6148" i="4"/>
  <c r="A6916" i="4"/>
  <c r="E6788" i="4"/>
  <c r="A3212" i="4"/>
  <c r="A4861" i="4"/>
  <c r="A5629" i="4"/>
  <c r="A6397" i="4"/>
  <c r="A7189" i="4"/>
  <c r="A5018" i="4"/>
  <c r="A7408" i="4"/>
  <c r="A3354" i="4"/>
  <c r="A6194" i="4"/>
  <c r="A6582" i="4"/>
  <c r="A2628" i="4"/>
  <c r="A5922" i="4"/>
  <c r="A5712" i="4"/>
  <c r="A4926" i="4"/>
  <c r="A6974" i="4"/>
  <c r="E2012" i="4"/>
  <c r="A5248" i="4"/>
  <c r="A7287" i="4"/>
  <c r="A2602" i="4"/>
  <c r="A5912" i="4"/>
  <c r="A7048" i="4"/>
  <c r="A7298" i="4"/>
  <c r="U5375" i="4"/>
  <c r="U6637" i="4"/>
  <c r="E4454" i="4"/>
  <c r="R6481" i="4"/>
  <c r="R3303" i="4"/>
  <c r="R6457" i="4"/>
  <c r="E276" i="4"/>
  <c r="E3244" i="4"/>
  <c r="E5404" i="4"/>
  <c r="E6874" i="4"/>
  <c r="E5449" i="4"/>
  <c r="E6765" i="4"/>
  <c r="U5215" i="4"/>
  <c r="U6908" i="4"/>
  <c r="E1638" i="4"/>
  <c r="R7393" i="4"/>
  <c r="R2890" i="4"/>
  <c r="R4214" i="4"/>
  <c r="E4127" i="4"/>
  <c r="R6656" i="4"/>
  <c r="R7216" i="4"/>
  <c r="R1263" i="4"/>
  <c r="R371" i="4"/>
  <c r="R7208" i="4"/>
  <c r="R7080" i="4"/>
  <c r="E485" i="4"/>
  <c r="R5855" i="4"/>
  <c r="E4876" i="4"/>
  <c r="E4001" i="4"/>
  <c r="E3282" i="4"/>
  <c r="E2125" i="4"/>
  <c r="R1838" i="4"/>
  <c r="U2443" i="4"/>
  <c r="E3358" i="4"/>
  <c r="R3765" i="4"/>
  <c r="E4243" i="4"/>
  <c r="U7299" i="4"/>
  <c r="E1399" i="4"/>
  <c r="E1530" i="4"/>
  <c r="E5616" i="4"/>
  <c r="E4076" i="4"/>
  <c r="U7064" i="4"/>
  <c r="R5338" i="4"/>
  <c r="R6333" i="4"/>
  <c r="R6283" i="4"/>
  <c r="E186" i="4"/>
  <c r="R5605" i="4"/>
  <c r="R1733" i="4"/>
  <c r="R1408" i="4"/>
  <c r="R3950" i="4"/>
  <c r="R4673" i="4"/>
  <c r="E5543" i="4"/>
  <c r="E5778" i="4"/>
  <c r="E6949" i="4"/>
  <c r="E6684" i="4"/>
  <c r="U5399" i="4"/>
  <c r="R1372" i="4"/>
  <c r="E1525" i="4"/>
  <c r="R3629" i="4"/>
  <c r="U6144" i="4"/>
  <c r="E142" i="4"/>
  <c r="U5018" i="4"/>
  <c r="R4890" i="4"/>
  <c r="R770" i="4"/>
  <c r="R6472" i="4"/>
  <c r="U7331" i="4"/>
  <c r="R1152" i="4"/>
  <c r="E3761" i="4"/>
  <c r="U3339" i="4"/>
  <c r="R4674" i="4"/>
  <c r="R3034" i="4"/>
  <c r="E2433" i="4"/>
  <c r="U5558" i="4"/>
  <c r="R6786" i="4"/>
  <c r="E2467" i="4"/>
  <c r="E1199" i="4"/>
  <c r="E1241" i="4"/>
  <c r="R1357" i="4"/>
  <c r="U4713" i="4"/>
  <c r="U7085" i="4"/>
  <c r="R219" i="4"/>
  <c r="R5118" i="4"/>
  <c r="R6513" i="4"/>
  <c r="R2801" i="4"/>
  <c r="R545" i="4"/>
  <c r="R3449" i="4"/>
  <c r="R3759" i="4"/>
  <c r="R2392" i="4"/>
  <c r="E4045" i="4"/>
  <c r="E4959" i="4"/>
  <c r="E323" i="4"/>
  <c r="E1221" i="4"/>
  <c r="E7191" i="4"/>
  <c r="E6808" i="4"/>
  <c r="E6042" i="4"/>
  <c r="E4169" i="4"/>
  <c r="R3668" i="4"/>
  <c r="A1182" i="4"/>
  <c r="A568" i="4"/>
  <c r="E6636" i="4"/>
  <c r="E1301" i="4"/>
  <c r="A189" i="4"/>
  <c r="U96" i="4"/>
  <c r="U4957" i="4"/>
  <c r="U5701" i="4"/>
  <c r="E526" i="4"/>
  <c r="R5629" i="4"/>
  <c r="R5904" i="4"/>
  <c r="R652" i="4"/>
  <c r="E2464" i="4"/>
  <c r="R2580" i="4"/>
  <c r="R4271" i="4"/>
  <c r="R4361" i="4"/>
  <c r="R3973" i="4"/>
  <c r="R5478" i="4"/>
  <c r="R3311" i="4"/>
  <c r="R1547" i="4"/>
  <c r="E1572" i="4"/>
  <c r="E487" i="4"/>
  <c r="R2831" i="4"/>
  <c r="E4037" i="4"/>
  <c r="E3223" i="4"/>
  <c r="E1640" i="4"/>
  <c r="E5687" i="4"/>
  <c r="E4616" i="4"/>
  <c r="E619" i="4"/>
  <c r="E6794" i="4"/>
  <c r="E5795" i="4"/>
  <c r="E5909" i="4"/>
  <c r="E4596" i="4"/>
  <c r="A1528" i="4"/>
  <c r="A593" i="4"/>
  <c r="E5757" i="4"/>
  <c r="E5208" i="4"/>
  <c r="A795" i="4"/>
  <c r="U3084" i="4"/>
  <c r="U5784" i="4"/>
  <c r="R578" i="4"/>
  <c r="R409" i="4"/>
  <c r="R387" i="4"/>
  <c r="R5907" i="4"/>
  <c r="R5871" i="4"/>
  <c r="R723" i="4"/>
  <c r="R7312" i="4"/>
  <c r="R205" i="4"/>
  <c r="R6760" i="4"/>
  <c r="R6445" i="4"/>
  <c r="R4379" i="4"/>
  <c r="R2717" i="4"/>
  <c r="E42" i="4"/>
  <c r="E3508" i="4"/>
  <c r="E2451" i="4"/>
  <c r="E1537" i="4"/>
  <c r="E605" i="4"/>
  <c r="E5191" i="4"/>
  <c r="E1201" i="4"/>
  <c r="E6935" i="4"/>
  <c r="E6240" i="4"/>
  <c r="E5371" i="4"/>
  <c r="E2667" i="4"/>
  <c r="E7035" i="4"/>
  <c r="A510" i="4"/>
  <c r="A80" i="4"/>
  <c r="E5900" i="4"/>
  <c r="E783" i="4"/>
  <c r="E7390" i="4"/>
  <c r="E6926" i="4"/>
  <c r="U2549" i="4"/>
  <c r="U7330" i="4"/>
  <c r="E4558" i="4"/>
  <c r="R4012" i="4"/>
  <c r="R5201" i="4"/>
  <c r="R103" i="4"/>
  <c r="R4612" i="4"/>
  <c r="R6259" i="4"/>
  <c r="R1514" i="4"/>
  <c r="R4549" i="4"/>
  <c r="R6893" i="4"/>
  <c r="E4765" i="4"/>
  <c r="R2032" i="4"/>
  <c r="R7321" i="4"/>
  <c r="R7334" i="4"/>
  <c r="E5935" i="4"/>
  <c r="E6008" i="4"/>
  <c r="E6266" i="4"/>
  <c r="E6291" i="4"/>
  <c r="A630" i="4"/>
  <c r="A960" i="4"/>
  <c r="A1145" i="4"/>
  <c r="A104" i="4"/>
  <c r="A379" i="4"/>
  <c r="E800" i="4"/>
  <c r="E6945" i="4"/>
  <c r="A1324" i="4"/>
  <c r="A1197" i="4"/>
  <c r="A3195" i="4"/>
  <c r="E5894" i="4"/>
  <c r="A2589" i="4"/>
  <c r="A4125" i="4"/>
  <c r="A2062" i="4"/>
  <c r="A3606" i="4"/>
  <c r="E7126" i="4"/>
  <c r="A2743" i="4"/>
  <c r="A4279" i="4"/>
  <c r="A1402" i="4"/>
  <c r="A3272" i="4"/>
  <c r="A4808" i="4"/>
  <c r="U4836" i="4"/>
  <c r="U7277" i="4"/>
  <c r="E5190" i="4"/>
  <c r="R3655" i="4"/>
  <c r="R2097" i="4"/>
  <c r="R741" i="4"/>
  <c r="R3194" i="4"/>
  <c r="R5059" i="4"/>
  <c r="R6500" i="4"/>
  <c r="R833" i="4"/>
  <c r="R3247" i="4"/>
  <c r="E3703" i="4"/>
  <c r="E4143" i="4"/>
  <c r="E4311" i="4"/>
  <c r="E4916" i="4"/>
  <c r="E4487" i="4"/>
  <c r="E4991" i="4"/>
  <c r="E5130" i="4"/>
  <c r="E4892" i="4"/>
  <c r="E6085" i="4"/>
  <c r="E6809" i="4"/>
  <c r="E6844" i="4"/>
  <c r="E5661" i="4"/>
  <c r="E6206" i="4"/>
  <c r="A1515" i="4"/>
  <c r="E5457" i="4"/>
  <c r="A580" i="4"/>
  <c r="E4336" i="4"/>
  <c r="A2451" i="4"/>
  <c r="A3987" i="4"/>
  <c r="A1674" i="4"/>
  <c r="A3381" i="4"/>
  <c r="A479" i="4"/>
  <c r="A2926" i="4"/>
  <c r="A4462" i="4"/>
  <c r="A2054" i="4"/>
  <c r="A3599" i="4"/>
  <c r="E5924" i="4"/>
  <c r="A2592" i="4"/>
  <c r="A4128" i="4"/>
  <c r="A2962" i="4"/>
  <c r="A5535" i="4"/>
  <c r="A7071" i="4"/>
  <c r="A3146" i="11"/>
  <c r="U7406" i="4"/>
  <c r="R2338" i="4"/>
  <c r="R4797" i="4"/>
  <c r="R3029" i="4"/>
  <c r="R6692" i="4"/>
  <c r="R524" i="4"/>
  <c r="R5572" i="4"/>
  <c r="R6651" i="4"/>
  <c r="R4300" i="4"/>
  <c r="R1851" i="4"/>
  <c r="R3631" i="4"/>
  <c r="R4910" i="4"/>
  <c r="R6188" i="4"/>
  <c r="R6584" i="4"/>
  <c r="E1823" i="4"/>
  <c r="E4848" i="4"/>
  <c r="E2325" i="4"/>
  <c r="R367" i="4"/>
  <c r="E2539" i="4"/>
  <c r="R4764" i="4"/>
  <c r="E3113" i="4"/>
  <c r="R4783" i="4"/>
  <c r="R2956" i="4"/>
  <c r="E5527" i="4"/>
  <c r="E461" i="4"/>
  <c r="E5760" i="4"/>
  <c r="E805" i="4"/>
  <c r="E5850" i="4"/>
  <c r="E120" i="4"/>
  <c r="E5723" i="4"/>
  <c r="R1500" i="4"/>
  <c r="E7396" i="4"/>
  <c r="E2472" i="4"/>
  <c r="A384" i="4"/>
  <c r="E2709" i="4"/>
  <c r="A417" i="4"/>
  <c r="E1227" i="4"/>
  <c r="E6493" i="4"/>
  <c r="E3738" i="4"/>
  <c r="E7006" i="4"/>
  <c r="A843" i="4"/>
  <c r="A1779" i="4"/>
  <c r="E3309" i="4"/>
  <c r="E5985" i="4"/>
  <c r="A42" i="4"/>
  <c r="A844" i="4"/>
  <c r="A1612" i="4"/>
  <c r="E6902" i="4"/>
  <c r="A1878" i="4"/>
  <c r="A2715" i="4"/>
  <c r="A3483" i="4"/>
  <c r="A4251" i="4"/>
  <c r="A349" i="4"/>
  <c r="A2107" i="4"/>
  <c r="A2877" i="4"/>
  <c r="A3645" i="4"/>
  <c r="E1632" i="4"/>
  <c r="A1013" i="4"/>
  <c r="A2358" i="4"/>
  <c r="A3126" i="4"/>
  <c r="A3894" i="4"/>
  <c r="A4662" i="4"/>
  <c r="A759" i="4"/>
  <c r="A2263" i="4"/>
  <c r="A3031" i="4"/>
  <c r="A3799" i="4"/>
  <c r="A4567" i="4"/>
  <c r="A43" i="4"/>
  <c r="A2004" i="4"/>
  <c r="A2792" i="4"/>
  <c r="A3560" i="4"/>
  <c r="A4328" i="4"/>
  <c r="A637" i="4"/>
  <c r="U3914" i="4"/>
  <c r="U5682" i="4"/>
  <c r="R5482" i="4"/>
  <c r="R3556" i="4"/>
  <c r="R3893" i="4"/>
  <c r="E3321" i="4"/>
  <c r="E1868" i="4"/>
  <c r="R1720" i="4"/>
  <c r="R4680" i="4"/>
  <c r="R4537" i="4"/>
  <c r="R4558" i="4"/>
  <c r="R7094" i="4"/>
  <c r="R7105" i="4"/>
  <c r="R5405" i="4"/>
  <c r="E3410" i="4"/>
  <c r="E2341" i="4"/>
  <c r="E1592" i="4"/>
  <c r="E1274" i="4"/>
  <c r="R4437" i="4"/>
  <c r="E4132" i="4"/>
  <c r="E2468" i="4"/>
  <c r="R3318" i="4"/>
  <c r="E6722" i="4"/>
  <c r="E5779" i="4"/>
  <c r="E6021" i="4"/>
  <c r="E5076" i="4"/>
  <c r="R6563" i="4"/>
  <c r="A1273" i="4"/>
  <c r="E6573" i="4"/>
  <c r="E6174" i="4"/>
  <c r="A1083" i="4"/>
  <c r="E2362" i="4"/>
  <c r="E6657" i="4"/>
  <c r="A868" i="4"/>
  <c r="E3957" i="4"/>
  <c r="A2123" i="4"/>
  <c r="A3363" i="4"/>
  <c r="E4202" i="4"/>
  <c r="A2133" i="4"/>
  <c r="A3365" i="4"/>
  <c r="E5460" i="4"/>
  <c r="A2238" i="4"/>
  <c r="A3462" i="4"/>
  <c r="E3075" i="4"/>
  <c r="A2082" i="4"/>
  <c r="A3311" i="4"/>
  <c r="A4543" i="4"/>
  <c r="A1274" i="4"/>
  <c r="A2928" i="4"/>
  <c r="A4152" i="4"/>
  <c r="A2194" i="4"/>
  <c r="A4476" i="4"/>
  <c r="A5463" i="4"/>
  <c r="A6343" i="4"/>
  <c r="A7223" i="4"/>
  <c r="A2988" i="4"/>
  <c r="A4841" i="4"/>
  <c r="A5609" i="4"/>
  <c r="A6377" i="4"/>
  <c r="A7145" i="4"/>
  <c r="A2377" i="4"/>
  <c r="A4402" i="4"/>
  <c r="A5315" i="4"/>
  <c r="A6083" i="4"/>
  <c r="A6851" i="4"/>
  <c r="E6438" i="4"/>
  <c r="A3169" i="4"/>
  <c r="A4844" i="4"/>
  <c r="A5612" i="4"/>
  <c r="A6380" i="4"/>
  <c r="A7148" i="4"/>
  <c r="A1533" i="4"/>
  <c r="A3833" i="4"/>
  <c r="A5093" i="4"/>
  <c r="A5861" i="4"/>
  <c r="A6629" i="4"/>
  <c r="A1730" i="4"/>
  <c r="A5638" i="4"/>
  <c r="A4838" i="4"/>
  <c r="A4745" i="4"/>
  <c r="A6814" i="4"/>
  <c r="A3322" i="4"/>
  <c r="A4282" i="4"/>
  <c r="A6542" i="4"/>
  <c r="A1093" i="4"/>
  <c r="A5544" i="4"/>
  <c r="A879" i="4"/>
  <c r="A2481" i="4"/>
  <c r="A5866" i="4"/>
  <c r="A2980" i="4"/>
  <c r="A4250" i="4"/>
  <c r="A6530" i="4"/>
  <c r="A4377" i="4"/>
  <c r="U2958" i="4"/>
  <c r="U6622" i="4"/>
  <c r="R611" i="4"/>
  <c r="E4902" i="4"/>
  <c r="R244" i="4"/>
  <c r="R7317" i="4"/>
  <c r="E249" i="4"/>
  <c r="R569" i="4"/>
  <c r="R2954" i="4"/>
  <c r="R3694" i="4"/>
  <c r="R3715" i="4"/>
  <c r="R5608" i="4"/>
  <c r="R4519" i="4"/>
  <c r="R2356" i="4"/>
  <c r="E2269" i="4"/>
  <c r="E1100" i="4"/>
  <c r="E421" i="4"/>
  <c r="R4415" i="4"/>
  <c r="E4770" i="4"/>
  <c r="E2685" i="4"/>
  <c r="R2463" i="4"/>
  <c r="E6688" i="4"/>
  <c r="E6026" i="4"/>
  <c r="E5027" i="4"/>
  <c r="E3858" i="4"/>
  <c r="E308" i="4"/>
  <c r="A1344" i="4"/>
  <c r="A609" i="4"/>
  <c r="E5725" i="4"/>
  <c r="E5271" i="4"/>
  <c r="A723" i="4"/>
  <c r="E725" i="4"/>
  <c r="E6321" i="4"/>
  <c r="A700" i="4"/>
  <c r="A1940" i="4"/>
  <c r="A1910" i="4"/>
  <c r="A3187" i="4"/>
  <c r="A4419" i="4"/>
  <c r="A1914" i="4"/>
  <c r="A3205" i="4"/>
  <c r="E2226" i="4"/>
  <c r="A2053" i="4"/>
  <c r="A3294" i="4"/>
  <c r="A4518" i="4"/>
  <c r="A1630" i="4"/>
  <c r="A3047" i="4"/>
  <c r="A4271" i="4"/>
  <c r="A570" i="4"/>
  <c r="A2648" i="4"/>
  <c r="A3888" i="4"/>
  <c r="A746" i="4"/>
  <c r="A4028" i="4"/>
  <c r="A5271" i="4"/>
  <c r="A6151" i="4"/>
  <c r="A7031" i="4"/>
  <c r="A2476" i="4"/>
  <c r="A4609" i="4"/>
  <c r="A5441" i="4"/>
  <c r="A6209" i="4"/>
  <c r="A6977" i="4"/>
  <c r="A1842" i="4"/>
  <c r="A3977" i="4"/>
  <c r="A5147" i="4"/>
  <c r="A5915" i="4"/>
  <c r="A6683" i="4"/>
  <c r="A7349" i="4"/>
  <c r="A2721" i="4"/>
  <c r="A4612" i="4"/>
  <c r="A5444" i="4"/>
  <c r="A6212" i="4"/>
  <c r="A6980" i="4"/>
  <c r="A338" i="4"/>
  <c r="A3385" i="4"/>
  <c r="A4925" i="4"/>
  <c r="A5693" i="4"/>
  <c r="A6461" i="4"/>
  <c r="A7373" i="4"/>
  <c r="A5190" i="4"/>
  <c r="A7384" i="4"/>
  <c r="A3812" i="4"/>
  <c r="A6366" i="4"/>
  <c r="A7094" i="4"/>
  <c r="A3089" i="4"/>
  <c r="A6094" i="4"/>
  <c r="A6822" i="4"/>
  <c r="A5096" i="4"/>
  <c r="A7144" i="4"/>
  <c r="A184" i="4"/>
  <c r="A5418" i="4"/>
  <c r="A7392" i="4"/>
  <c r="A3057" i="4"/>
  <c r="A6082" i="4"/>
  <c r="E963" i="4"/>
  <c r="A2456" i="11"/>
  <c r="U4700" i="4"/>
  <c r="R638" i="4"/>
  <c r="R88" i="4"/>
  <c r="E1093" i="4"/>
  <c r="R5180" i="4"/>
  <c r="R3624" i="4"/>
  <c r="R7399" i="4"/>
  <c r="E4404" i="4"/>
  <c r="E5919" i="4"/>
  <c r="R4080" i="4"/>
  <c r="E7049" i="4"/>
  <c r="A2375" i="11"/>
  <c r="U3963" i="4"/>
  <c r="U6373" i="4"/>
  <c r="E2406" i="4"/>
  <c r="E840" i="4"/>
  <c r="R4211" i="4"/>
  <c r="R5092" i="4"/>
  <c r="E4657" i="4"/>
  <c r="R7187" i="4"/>
  <c r="R1227" i="4"/>
  <c r="R1945" i="4"/>
  <c r="R2178" i="4"/>
  <c r="R749" i="4"/>
  <c r="U5096" i="4"/>
  <c r="U4753" i="4"/>
  <c r="R5273" i="4"/>
  <c r="E3933" i="4"/>
  <c r="E5567" i="4"/>
  <c r="E1798" i="4"/>
  <c r="R608" i="4"/>
  <c r="E3144" i="4"/>
  <c r="E580" i="4"/>
  <c r="A2121" i="4"/>
  <c r="U7074" i="4"/>
  <c r="E302" i="4"/>
  <c r="E1269" i="4"/>
  <c r="R7067" i="4"/>
  <c r="E2025" i="4"/>
  <c r="R2040" i="4"/>
  <c r="R4867" i="4"/>
  <c r="R6605" i="4"/>
  <c r="E863" i="4"/>
  <c r="E1760" i="4"/>
  <c r="E6887" i="4"/>
  <c r="E7186" i="4"/>
  <c r="A878" i="4"/>
  <c r="A873" i="4"/>
  <c r="U6174" i="4"/>
  <c r="R6946" i="4"/>
  <c r="R2271" i="4"/>
  <c r="U1099" i="4"/>
  <c r="U7313" i="4"/>
  <c r="E3142" i="4"/>
  <c r="U5744" i="4"/>
  <c r="E974" i="4"/>
  <c r="R4697" i="4"/>
  <c r="E667" i="4"/>
  <c r="R1891" i="4"/>
  <c r="R5740" i="4"/>
  <c r="R121" i="4"/>
  <c r="U5341" i="4"/>
  <c r="R6562" i="4"/>
  <c r="R1063" i="4"/>
  <c r="R384" i="4"/>
  <c r="U6190" i="4"/>
  <c r="E2246" i="4"/>
  <c r="R1020" i="4"/>
  <c r="E3714" i="4"/>
  <c r="E2589" i="4"/>
  <c r="R3102" i="4"/>
  <c r="U5238" i="4"/>
  <c r="R620" i="4"/>
  <c r="R3117" i="4"/>
  <c r="R3932" i="4"/>
  <c r="E824" i="4"/>
  <c r="R5294" i="4"/>
  <c r="R2237" i="4"/>
  <c r="R4949" i="4"/>
  <c r="R1002" i="4"/>
  <c r="R5471" i="4"/>
  <c r="E4985" i="4"/>
  <c r="R5791" i="4"/>
  <c r="E1567" i="4"/>
  <c r="R111" i="4"/>
  <c r="E1577" i="4"/>
  <c r="R3578" i="4"/>
  <c r="E6346" i="4"/>
  <c r="E5204" i="4"/>
  <c r="E4377" i="4"/>
  <c r="R3788" i="4"/>
  <c r="A1080" i="4"/>
  <c r="E7228" i="4"/>
  <c r="E4029" i="4"/>
  <c r="E2197" i="4"/>
  <c r="U2893" i="4"/>
  <c r="U5012" i="4"/>
  <c r="U7333" i="4"/>
  <c r="E2254" i="4"/>
  <c r="E218" i="4"/>
  <c r="R2639" i="4"/>
  <c r="R3351" i="4"/>
  <c r="E3091" i="4"/>
  <c r="R4384" i="4"/>
  <c r="R5704" i="4"/>
  <c r="R5399" i="4"/>
  <c r="R5013" i="4"/>
  <c r="R6647" i="4"/>
  <c r="R5427" i="4"/>
  <c r="R4365" i="4"/>
  <c r="E2465" i="4"/>
  <c r="E1380" i="4"/>
  <c r="R6201" i="4"/>
  <c r="E4732" i="4"/>
  <c r="E4160" i="4"/>
  <c r="E2530" i="4"/>
  <c r="E6199" i="4"/>
  <c r="E5159" i="4"/>
  <c r="E2978" i="4"/>
  <c r="A14" i="4"/>
  <c r="E6307" i="4"/>
  <c r="E6933" i="4"/>
  <c r="E5513" i="4"/>
  <c r="R4793" i="4"/>
  <c r="A1201" i="4"/>
  <c r="E6397" i="4"/>
  <c r="E5886" i="4"/>
  <c r="A987" i="4"/>
  <c r="U4321" i="4"/>
  <c r="U7185" i="4"/>
  <c r="R3938" i="4"/>
  <c r="R2510" i="4"/>
  <c r="R1666" i="4"/>
  <c r="E415" i="4"/>
  <c r="R7350" i="4"/>
  <c r="R624" i="4"/>
  <c r="R1912" i="4"/>
  <c r="R1578" i="4"/>
  <c r="R939" i="4"/>
  <c r="E98" i="4"/>
  <c r="R6401" i="4"/>
  <c r="R4911" i="4"/>
  <c r="R2202" i="4"/>
  <c r="E4285" i="4"/>
  <c r="E3473" i="4"/>
  <c r="E2427" i="4"/>
  <c r="E1496" i="4"/>
  <c r="R3916" i="4"/>
  <c r="E3378" i="4"/>
  <c r="E387" i="4"/>
  <c r="E6752" i="4"/>
  <c r="E5890" i="4"/>
  <c r="E3707" i="4"/>
  <c r="A143" i="4"/>
  <c r="A1126" i="4"/>
  <c r="A616" i="4"/>
  <c r="E6924" i="4"/>
  <c r="E3045" i="4"/>
  <c r="E713" i="4"/>
  <c r="A154" i="4"/>
  <c r="U3454" i="4"/>
  <c r="U6101" i="4"/>
  <c r="R924" i="4"/>
  <c r="R872" i="4"/>
  <c r="R7308" i="4"/>
  <c r="R2561" i="4"/>
  <c r="R6448" i="4"/>
  <c r="R1436" i="4"/>
  <c r="R5185" i="4"/>
  <c r="R162" i="4"/>
  <c r="R4892" i="4"/>
  <c r="E124" i="4"/>
  <c r="E672" i="4"/>
  <c r="E1524" i="4"/>
  <c r="E1528" i="4"/>
  <c r="E6751" i="4"/>
  <c r="E6816" i="4"/>
  <c r="E7074" i="4"/>
  <c r="E7099" i="4"/>
  <c r="A1446" i="4"/>
  <c r="A1784" i="4"/>
  <c r="A1969" i="4"/>
  <c r="E3493" i="4"/>
  <c r="A811" i="4"/>
  <c r="E3506" i="4"/>
  <c r="A84" i="4"/>
  <c r="A1644" i="4"/>
  <c r="A1942" i="4"/>
  <c r="A3515" i="4"/>
  <c r="A434" i="4"/>
  <c r="A2909" i="4"/>
  <c r="E2821" i="4"/>
  <c r="A2390" i="4"/>
  <c r="A3926" i="4"/>
  <c r="A845" i="4"/>
  <c r="A3063" i="4"/>
  <c r="A4599" i="4"/>
  <c r="A2046" i="4"/>
  <c r="A3592" i="4"/>
  <c r="A858" i="4"/>
  <c r="U4510" i="4"/>
  <c r="R2115" i="4"/>
  <c r="R3054" i="4"/>
  <c r="R283" i="4"/>
  <c r="R5384" i="4"/>
  <c r="R1036" i="4"/>
  <c r="R5133" i="4"/>
  <c r="R6622" i="4"/>
  <c r="R1810" i="4"/>
  <c r="R4812" i="4"/>
  <c r="R6558" i="4"/>
  <c r="E4839" i="4"/>
  <c r="R138" i="4"/>
  <c r="R6432" i="4"/>
  <c r="R6453" i="4"/>
  <c r="E5663" i="4"/>
  <c r="E5896" i="4"/>
  <c r="E6010" i="4"/>
  <c r="E5851" i="4"/>
  <c r="A176" i="4"/>
  <c r="A544" i="4"/>
  <c r="A561" i="4"/>
  <c r="E6685" i="4"/>
  <c r="E7150" i="4"/>
  <c r="A1835" i="4"/>
  <c r="E6097" i="4"/>
  <c r="A900" i="4"/>
  <c r="E7333" i="4"/>
  <c r="A2771" i="4"/>
  <c r="A4307" i="4"/>
  <c r="A2165" i="4"/>
  <c r="A3701" i="4"/>
  <c r="A1333" i="4"/>
  <c r="A3246" i="4"/>
  <c r="E2532" i="4"/>
  <c r="A2383" i="4"/>
  <c r="A3919" i="4"/>
  <c r="A442" i="4"/>
  <c r="A2912" i="4"/>
  <c r="A4448" i="4"/>
  <c r="A3817" i="4"/>
  <c r="A5855" i="4"/>
  <c r="A65" i="4"/>
  <c r="U1825" i="4"/>
  <c r="U6153" i="4"/>
  <c r="R6658" i="4"/>
  <c r="E63" i="4"/>
  <c r="R6606" i="4"/>
  <c r="E1263" i="4"/>
  <c r="R4025" i="4"/>
  <c r="R7271" i="4"/>
  <c r="R7221" i="4"/>
  <c r="R4965" i="4"/>
  <c r="R3516" i="4"/>
  <c r="R4929" i="4"/>
  <c r="R6185" i="4"/>
  <c r="R7303" i="4"/>
  <c r="E179" i="4"/>
  <c r="E2381" i="4"/>
  <c r="R3689" i="4"/>
  <c r="E2884" i="4"/>
  <c r="R4838" i="4"/>
  <c r="E3096" i="4"/>
  <c r="E247" i="4"/>
  <c r="E3600" i="4"/>
  <c r="E252" i="4"/>
  <c r="E866" i="4"/>
  <c r="E5847" i="4"/>
  <c r="E1947" i="4"/>
  <c r="E6080" i="4"/>
  <c r="E2404" i="4"/>
  <c r="E6170" i="4"/>
  <c r="E1777" i="4"/>
  <c r="E6043" i="4"/>
  <c r="E2155" i="4"/>
  <c r="A374" i="4"/>
  <c r="E4554" i="4"/>
  <c r="A736" i="4"/>
  <c r="E4689" i="4"/>
  <c r="A737" i="4"/>
  <c r="E3298" i="4"/>
  <c r="E6893" i="4"/>
  <c r="E4883" i="4"/>
  <c r="E7337" i="4"/>
  <c r="A1019" i="4"/>
  <c r="A1907" i="4"/>
  <c r="E4091" i="4"/>
  <c r="E6241" i="4"/>
  <c r="A201" i="4"/>
  <c r="A972" i="4"/>
  <c r="A1740" i="4"/>
  <c r="A258" i="4"/>
  <c r="A2068" i="4"/>
  <c r="A2843" i="4"/>
  <c r="A3611" i="4"/>
  <c r="A4379" i="4"/>
  <c r="A690" i="4"/>
  <c r="A2237" i="4"/>
  <c r="A3005" i="4"/>
  <c r="A3773" i="4"/>
  <c r="E4983" i="4"/>
  <c r="A1354" i="4"/>
  <c r="A2486" i="4"/>
  <c r="A3254" i="4"/>
  <c r="A4022" i="4"/>
  <c r="E2831" i="4"/>
  <c r="A1101" i="4"/>
  <c r="A2391" i="4"/>
  <c r="A3159" i="4"/>
  <c r="A3927" i="4"/>
  <c r="A4695" i="4"/>
  <c r="A463" i="4"/>
  <c r="A2152" i="4"/>
  <c r="A2920" i="4"/>
  <c r="A3688" i="4"/>
  <c r="A4456" i="4"/>
  <c r="A1541" i="4"/>
  <c r="U4332" i="4"/>
  <c r="U6531" i="4"/>
  <c r="E206" i="4"/>
  <c r="R5227" i="4"/>
  <c r="R5667" i="4"/>
  <c r="R906" i="4"/>
  <c r="E2935" i="4"/>
  <c r="R3669" i="4"/>
  <c r="R5864" i="4"/>
  <c r="R5660" i="4"/>
  <c r="R5680" i="4"/>
  <c r="R2408" i="4"/>
  <c r="R2309" i="4"/>
  <c r="R7281" i="4"/>
  <c r="E4240" i="4"/>
  <c r="E3217" i="4"/>
  <c r="E2553" i="4"/>
  <c r="E2164" i="4"/>
  <c r="E553" i="4"/>
  <c r="E5188" i="4"/>
  <c r="E4344" i="4"/>
  <c r="E1808" i="4"/>
  <c r="E7234" i="4"/>
  <c r="E6299" i="4"/>
  <c r="E7045" i="4"/>
  <c r="E6217" i="4"/>
  <c r="E4124" i="4"/>
  <c r="A1785" i="4"/>
  <c r="E7229" i="4"/>
  <c r="E6814" i="4"/>
  <c r="A1363" i="4"/>
  <c r="E3799" i="4"/>
  <c r="E7057" i="4"/>
  <c r="A1076" i="4"/>
  <c r="E6262" i="4"/>
  <c r="A2339" i="4"/>
  <c r="A3563" i="4"/>
  <c r="E6342" i="4"/>
  <c r="A2341" i="4"/>
  <c r="A3565" i="4"/>
  <c r="E7188" i="4"/>
  <c r="A2438" i="4"/>
  <c r="A3662" i="4"/>
  <c r="E5974" i="4"/>
  <c r="A2287" i="4"/>
  <c r="A3519" i="4"/>
  <c r="A4743" i="4"/>
  <c r="A1791" i="4"/>
  <c r="A3128" i="4"/>
  <c r="A4352" i="4"/>
  <c r="A2578" i="4"/>
  <c r="A4702" i="4"/>
  <c r="A5615" i="4"/>
  <c r="A6487" i="4"/>
  <c r="E5684" i="4"/>
  <c r="A3372" i="4"/>
  <c r="A4969" i="4"/>
  <c r="A5737" i="4"/>
  <c r="A6505" i="4"/>
  <c r="A7273" i="4"/>
  <c r="A2716" i="4"/>
  <c r="A4611" i="4"/>
  <c r="A5443" i="4"/>
  <c r="A6211" i="4"/>
  <c r="A6979" i="4"/>
  <c r="A666" i="4"/>
  <c r="A3508" i="4"/>
  <c r="A4972" i="4"/>
  <c r="A5740" i="4"/>
  <c r="A6508" i="4"/>
  <c r="A7276" i="4"/>
  <c r="A2124" i="4"/>
  <c r="A4172" i="4"/>
  <c r="A5221" i="4"/>
  <c r="A5989" i="4"/>
  <c r="A6757" i="4"/>
  <c r="A2778" i="4"/>
  <c r="A5978" i="4"/>
  <c r="A6694" i="4"/>
  <c r="A5106" i="4"/>
  <c r="E2960" i="4"/>
  <c r="A5414" i="4"/>
  <c r="A4834" i="4"/>
  <c r="A6882" i="4"/>
  <c r="A2532" i="4"/>
  <c r="A5886" i="4"/>
  <c r="A4330" i="4"/>
  <c r="A3393" i="4"/>
  <c r="A6208" i="4"/>
  <c r="A5136" i="4"/>
  <c r="A4821" i="4"/>
  <c r="A6872" i="4"/>
  <c r="A5514" i="4"/>
  <c r="U3682" i="4"/>
  <c r="U5284" i="4"/>
  <c r="R1539" i="4"/>
  <c r="R2023" i="4"/>
  <c r="R2386" i="4"/>
  <c r="E1804" i="4"/>
  <c r="E1492" i="4"/>
  <c r="R2117" i="4"/>
  <c r="R4305" i="4"/>
  <c r="R4814" i="4"/>
  <c r="R4755" i="4"/>
  <c r="E11" i="4"/>
  <c r="R6549" i="4"/>
  <c r="R4721" i="4"/>
  <c r="E3154" i="4"/>
  <c r="E2061" i="4"/>
  <c r="E1312" i="4"/>
  <c r="E548" i="4"/>
  <c r="R2372" i="4"/>
  <c r="E4403" i="4"/>
  <c r="E1687" i="4"/>
  <c r="E7240" i="4"/>
  <c r="E6538" i="4"/>
  <c r="E5619" i="4"/>
  <c r="E5685" i="4"/>
  <c r="E4345" i="4"/>
  <c r="A1888" i="4"/>
  <c r="A1121" i="4"/>
  <c r="E6365" i="4"/>
  <c r="E5950" i="4"/>
  <c r="A1003" i="4"/>
  <c r="E2657" i="4"/>
  <c r="E6721" i="4"/>
  <c r="A916" i="4"/>
  <c r="E4810" i="4"/>
  <c r="A2163" i="4"/>
  <c r="A3395" i="4"/>
  <c r="E4841" i="4"/>
  <c r="A2181" i="4"/>
  <c r="A3405" i="4"/>
  <c r="E5780" i="4"/>
  <c r="A2270" i="4"/>
  <c r="A3494" i="4"/>
  <c r="E747" i="4"/>
  <c r="A2002" i="4"/>
  <c r="A3247" i="4"/>
  <c r="A4479" i="4"/>
  <c r="A1103" i="4"/>
  <c r="A2864" i="4"/>
  <c r="A4088" i="4"/>
  <c r="A2005" i="4"/>
  <c r="A4394" i="4"/>
  <c r="A5423" i="4"/>
  <c r="A6295" i="4"/>
  <c r="A7175" i="4"/>
  <c r="A2860" i="4"/>
  <c r="A4790" i="4"/>
  <c r="A5569" i="4"/>
  <c r="A6337" i="4"/>
  <c r="A7105" i="4"/>
  <c r="A2268" i="4"/>
  <c r="A4316" i="4"/>
  <c r="A5275" i="4"/>
  <c r="A6043" i="4"/>
  <c r="A6811" i="4"/>
  <c r="E5572" i="4"/>
  <c r="A3060" i="4"/>
  <c r="A4795" i="4"/>
  <c r="A5572" i="4"/>
  <c r="A1550" i="11"/>
  <c r="R5035" i="4"/>
  <c r="U5111" i="4"/>
  <c r="R5279" i="4"/>
  <c r="E6723" i="4"/>
  <c r="E1516" i="4"/>
  <c r="R4327" i="4"/>
  <c r="R4328" i="4"/>
  <c r="E5381" i="4"/>
  <c r="U3957" i="4"/>
  <c r="U5869" i="4"/>
  <c r="E3286" i="4"/>
  <c r="R1188" i="4"/>
  <c r="R523" i="4"/>
  <c r="E4136" i="4"/>
  <c r="R5231" i="4"/>
  <c r="R1428" i="4"/>
  <c r="R5960" i="4"/>
  <c r="E4683" i="4"/>
  <c r="E4353" i="4"/>
  <c r="E3845" i="4"/>
  <c r="E4308" i="4"/>
  <c r="E6185" i="4"/>
  <c r="U678" i="4"/>
  <c r="U5929" i="4"/>
  <c r="E2678" i="4"/>
  <c r="R905" i="4"/>
  <c r="U4311" i="4"/>
  <c r="U7341" i="4"/>
  <c r="U2404" i="4"/>
  <c r="U6379" i="4"/>
  <c r="R469" i="4"/>
  <c r="R5235" i="4"/>
  <c r="U4408" i="4"/>
  <c r="E2118" i="4"/>
  <c r="E1083" i="4"/>
  <c r="R6183" i="4"/>
  <c r="U6862" i="4"/>
  <c r="R1365" i="4"/>
  <c r="E676" i="4"/>
  <c r="R1866" i="4"/>
  <c r="U6618" i="4"/>
  <c r="R601" i="4"/>
  <c r="R27" i="4"/>
  <c r="R3184" i="4"/>
  <c r="E3706" i="4"/>
  <c r="R5459" i="4"/>
  <c r="U6446" i="4"/>
  <c r="R5890" i="4"/>
  <c r="R6836" i="4"/>
  <c r="E634" i="4"/>
  <c r="E3203" i="4"/>
  <c r="R1741" i="4"/>
  <c r="R5532" i="4"/>
  <c r="R7059" i="4"/>
  <c r="R5689" i="4"/>
  <c r="R5152" i="4"/>
  <c r="E946" i="4"/>
  <c r="E2498" i="4"/>
  <c r="E3479" i="4"/>
  <c r="E3547" i="4"/>
  <c r="E4961" i="4"/>
  <c r="E2773" i="4"/>
  <c r="E7266" i="4"/>
  <c r="E5971" i="4"/>
  <c r="E6037" i="4"/>
  <c r="E4874" i="4"/>
  <c r="A1792" i="4"/>
  <c r="A857" i="4"/>
  <c r="E5581" i="4"/>
  <c r="E4728" i="4"/>
  <c r="U4148" i="4"/>
  <c r="U5656" i="4"/>
  <c r="R3259" i="4"/>
  <c r="E4646" i="4"/>
  <c r="E2211" i="4"/>
  <c r="R5881" i="4"/>
  <c r="R5809" i="4"/>
  <c r="R213" i="4"/>
  <c r="R6630" i="4"/>
  <c r="R6979" i="4"/>
  <c r="R6734" i="4"/>
  <c r="R6403" i="4"/>
  <c r="R3889" i="4"/>
  <c r="R1660" i="4"/>
  <c r="R6780" i="4"/>
  <c r="E3643" i="4"/>
  <c r="E2618" i="4"/>
  <c r="E1495" i="4"/>
  <c r="E171" i="4"/>
  <c r="E4953" i="4"/>
  <c r="E1163" i="4"/>
  <c r="E6927" i="4"/>
  <c r="E6136" i="4"/>
  <c r="E4951" i="4"/>
  <c r="E1181" i="4"/>
  <c r="E7027" i="4"/>
  <c r="A502" i="4"/>
  <c r="E7334" i="4"/>
  <c r="E4938" i="4"/>
  <c r="A1817" i="4"/>
  <c r="E7292" i="4"/>
  <c r="E6782" i="4"/>
  <c r="A1533" i="11"/>
  <c r="U4889" i="4"/>
  <c r="U6707" i="4"/>
  <c r="R7258" i="4"/>
  <c r="R4989" i="4"/>
  <c r="R4963" i="4"/>
  <c r="E3129" i="4"/>
  <c r="E1419" i="4"/>
  <c r="R1824" i="4"/>
  <c r="R3816" i="4"/>
  <c r="R3758" i="4"/>
  <c r="R2854" i="4"/>
  <c r="R3479" i="4"/>
  <c r="R2420" i="4"/>
  <c r="E75" i="4"/>
  <c r="E890" i="4"/>
  <c r="R3302" i="4"/>
  <c r="E4402" i="4"/>
  <c r="E3599" i="4"/>
  <c r="E2737" i="4"/>
  <c r="E1122" i="4"/>
  <c r="E5147" i="4"/>
  <c r="E3187" i="4"/>
  <c r="R5206" i="4"/>
  <c r="E6602" i="4"/>
  <c r="E5499" i="4"/>
  <c r="E4669" i="4"/>
  <c r="E912" i="4"/>
  <c r="A1336" i="4"/>
  <c r="A497" i="4"/>
  <c r="E5517" i="4"/>
  <c r="E4225" i="4"/>
  <c r="A547" i="4"/>
  <c r="U5485" i="4"/>
  <c r="R3547" i="4"/>
  <c r="R6150" i="4"/>
  <c r="R6366" i="4"/>
  <c r="E1460" i="4"/>
  <c r="R4855" i="4"/>
  <c r="R248" i="4"/>
  <c r="R3060" i="4"/>
  <c r="R381" i="4"/>
  <c r="R3805" i="4"/>
  <c r="E819" i="4"/>
  <c r="E1322" i="4"/>
  <c r="E1813" i="4"/>
  <c r="E2666" i="4"/>
  <c r="E2669" i="4"/>
  <c r="R2189" i="4"/>
  <c r="E471" i="4"/>
  <c r="E587" i="4"/>
  <c r="R7185" i="4"/>
  <c r="E3087" i="4"/>
  <c r="E4223" i="4"/>
  <c r="E3591" i="4"/>
  <c r="E5292" i="4"/>
  <c r="A1147" i="4"/>
  <c r="E4890" i="4"/>
  <c r="A364" i="4"/>
  <c r="A1900" i="4"/>
  <c r="A2235" i="4"/>
  <c r="A3771" i="4"/>
  <c r="A1117" i="4"/>
  <c r="A3165" i="4"/>
  <c r="E6356" i="4"/>
  <c r="A2646" i="4"/>
  <c r="A4182" i="4"/>
  <c r="A1527" i="4"/>
  <c r="A3319" i="4"/>
  <c r="R6368" i="4"/>
  <c r="A2312" i="4"/>
  <c r="A3848" i="4"/>
  <c r="A447" i="11"/>
  <c r="U7158" i="4"/>
  <c r="R3180" i="4"/>
  <c r="R5236" i="4"/>
  <c r="R3822" i="4"/>
  <c r="R7057" i="4"/>
  <c r="R2785" i="4"/>
  <c r="R6603" i="4"/>
  <c r="R1136" i="4"/>
  <c r="R4795" i="4"/>
  <c r="R7246" i="4"/>
  <c r="R3766" i="4"/>
  <c r="R6777" i="4"/>
  <c r="E170" i="4"/>
  <c r="E1065" i="4"/>
  <c r="E1067" i="4"/>
  <c r="E6327" i="4"/>
  <c r="E6560" i="4"/>
  <c r="E6650" i="4"/>
  <c r="E6499" i="4"/>
  <c r="A854" i="4"/>
  <c r="A1192" i="4"/>
  <c r="A1233" i="4"/>
  <c r="A18" i="4"/>
  <c r="A243" i="4"/>
  <c r="R1948" i="4"/>
  <c r="E6609" i="4"/>
  <c r="A1156" i="4"/>
  <c r="A749" i="4"/>
  <c r="A3027" i="4"/>
  <c r="E3617" i="4"/>
  <c r="A2421" i="4"/>
  <c r="A3957" i="4"/>
  <c r="A1917" i="4"/>
  <c r="A3502" i="4"/>
  <c r="E6294" i="4"/>
  <c r="A2639" i="4"/>
  <c r="A4175" i="4"/>
  <c r="A1125" i="4"/>
  <c r="A3168" i="4"/>
  <c r="A4704" i="4"/>
  <c r="A4451" i="4"/>
  <c r="A6111" i="4"/>
  <c r="A1874" i="4"/>
  <c r="U2633" i="4"/>
  <c r="U5835" i="4"/>
  <c r="E1486" i="4"/>
  <c r="E2175" i="4"/>
  <c r="E1700" i="4"/>
  <c r="E2631" i="4"/>
  <c r="R6142" i="4"/>
  <c r="R2255" i="4"/>
  <c r="R1692" i="4"/>
  <c r="R5939" i="4"/>
  <c r="R5448" i="4"/>
  <c r="R6846" i="4"/>
  <c r="R836" i="4"/>
  <c r="R1756" i="4"/>
  <c r="R5844" i="4"/>
  <c r="E3227" i="4"/>
  <c r="E335" i="4"/>
  <c r="E3667" i="4"/>
  <c r="E533" i="4"/>
  <c r="E3841" i="4"/>
  <c r="E1079" i="4"/>
  <c r="E4343" i="4"/>
  <c r="E1081" i="4"/>
  <c r="E3108" i="4"/>
  <c r="E6351" i="4"/>
  <c r="E3820" i="4"/>
  <c r="E6584" i="4"/>
  <c r="E4067" i="4"/>
  <c r="E6666" i="4"/>
  <c r="E3657" i="4"/>
  <c r="E6547" i="4"/>
  <c r="E5113" i="4"/>
  <c r="A862" i="4"/>
  <c r="E5881" i="4"/>
  <c r="A1208" i="4"/>
  <c r="E5932" i="4"/>
  <c r="A1241" i="4"/>
  <c r="E4941" i="4"/>
  <c r="A40" i="4"/>
  <c r="E5614" i="4"/>
  <c r="A251" i="4"/>
  <c r="A1275" i="4"/>
  <c r="R2484" i="4"/>
  <c r="E5003" i="4"/>
  <c r="E6625" i="4"/>
  <c r="A396" i="4"/>
  <c r="A1164" i="4"/>
  <c r="A1932" i="4"/>
  <c r="A770" i="4"/>
  <c r="A2267" i="4"/>
  <c r="A3035" i="4"/>
  <c r="A3803" i="4"/>
  <c r="E3811" i="4"/>
  <c r="A1202" i="4"/>
  <c r="A2429" i="4"/>
  <c r="A3197" i="4"/>
  <c r="A3965" i="4"/>
  <c r="E6612" i="4"/>
  <c r="A1805" i="4"/>
  <c r="A2678" i="4"/>
  <c r="A3446" i="4"/>
  <c r="A4214" i="4"/>
  <c r="E5846" i="4"/>
  <c r="A1613" i="4"/>
  <c r="A2583" i="4"/>
  <c r="A3351" i="4"/>
  <c r="A4119" i="4"/>
  <c r="E1111" i="4"/>
  <c r="A975" i="4"/>
  <c r="A2344" i="4"/>
  <c r="A3112" i="4"/>
  <c r="A3880" i="4"/>
  <c r="A4648" i="4"/>
  <c r="U131" i="4"/>
  <c r="U5329" i="4"/>
  <c r="U7077" i="4"/>
  <c r="E2838" i="4"/>
  <c r="E401" i="4"/>
  <c r="R3572" i="4"/>
  <c r="R4701" i="4"/>
  <c r="E4373" i="4"/>
  <c r="R6295" i="4"/>
  <c r="E76" i="4"/>
  <c r="R7053" i="4"/>
  <c r="R7030" i="4"/>
  <c r="R5807" i="4"/>
  <c r="R5624" i="4"/>
  <c r="E256" i="4"/>
  <c r="R533" i="4"/>
  <c r="E4423" i="4"/>
  <c r="E3793" i="4"/>
  <c r="E3501" i="4"/>
  <c r="E1890" i="4"/>
  <c r="E6039" i="4"/>
  <c r="E5560" i="4"/>
  <c r="E4597" i="4"/>
  <c r="E1108" i="4"/>
  <c r="E7075" i="4"/>
  <c r="A638" i="4"/>
  <c r="A178" i="4"/>
  <c r="E6268" i="4"/>
  <c r="E2712" i="4"/>
  <c r="E787" i="4"/>
  <c r="A115" i="4"/>
  <c r="A1699" i="4"/>
  <c r="E5192" i="4"/>
  <c r="A146" i="4"/>
  <c r="A1380" i="4"/>
  <c r="A535" i="4"/>
  <c r="A2635" i="4"/>
  <c r="A3875" i="4"/>
  <c r="A562" i="4"/>
  <c r="A2645" i="4"/>
  <c r="A3877" i="4"/>
  <c r="A799" i="4"/>
  <c r="A2750" i="4"/>
  <c r="A3974" i="4"/>
  <c r="A439" i="4"/>
  <c r="A2599" i="4"/>
  <c r="A3823" i="4"/>
  <c r="E5258" i="4"/>
  <c r="A2200" i="4"/>
  <c r="A3440" i="4"/>
  <c r="A4664" i="4"/>
  <c r="A3177" i="4"/>
  <c r="A4951" i="4"/>
  <c r="A5831" i="4"/>
  <c r="A6711" i="4"/>
  <c r="A1106" i="4"/>
  <c r="A3948" i="4"/>
  <c r="A5161" i="4"/>
  <c r="A5929" i="4"/>
  <c r="A6697" i="4"/>
  <c r="E6916" i="4"/>
  <c r="A3228" i="4"/>
  <c r="A4867" i="4"/>
  <c r="A5635" i="4"/>
  <c r="A6403" i="4"/>
  <c r="A7171" i="4"/>
  <c r="A1927" i="4"/>
  <c r="A4020" i="4"/>
  <c r="A5164" i="4"/>
  <c r="A5932" i="4"/>
  <c r="A6700" i="4"/>
  <c r="A7253" i="4"/>
  <c r="A2636" i="4"/>
  <c r="A4563" i="4"/>
  <c r="A5413" i="4"/>
  <c r="A6181" i="4"/>
  <c r="A6949" i="4"/>
  <c r="A4145" i="4"/>
  <c r="A6490" i="4"/>
  <c r="A1621" i="4"/>
  <c r="A5618" i="4"/>
  <c r="A4874" i="4"/>
  <c r="E6212" i="4"/>
  <c r="A5346" i="4"/>
  <c r="A7350" i="4"/>
  <c r="A3898" i="4"/>
  <c r="A6398" i="4"/>
  <c r="A5984" i="4"/>
  <c r="A4605" i="4"/>
  <c r="A6720" i="4"/>
  <c r="E6004" i="4"/>
  <c r="A5336" i="4"/>
  <c r="A7343" i="4"/>
  <c r="A7030" i="4"/>
  <c r="U4223" i="4"/>
  <c r="U6162" i="4"/>
  <c r="R6234" i="4"/>
  <c r="R4733" i="4"/>
  <c r="R5072" i="4"/>
  <c r="R1559" i="4"/>
  <c r="E3157" i="4"/>
  <c r="R4903" i="4"/>
  <c r="R6101" i="4"/>
  <c r="R6288" i="4"/>
  <c r="R6332" i="4"/>
  <c r="R4052" i="4"/>
  <c r="R2868" i="4"/>
  <c r="E97" i="4"/>
  <c r="E4369" i="4"/>
  <c r="E3363" i="4"/>
  <c r="E2707" i="4"/>
  <c r="E1885" i="4"/>
  <c r="E720" i="4"/>
  <c r="E5583" i="4"/>
  <c r="E4553" i="4"/>
  <c r="E2179" i="4"/>
  <c r="E7354" i="4"/>
  <c r="E6395" i="4"/>
  <c r="E7237" i="4"/>
  <c r="E6409" i="4"/>
  <c r="E4480" i="4"/>
  <c r="A1905" i="4"/>
  <c r="E7336" i="4"/>
  <c r="E6894" i="4"/>
  <c r="A1411" i="4"/>
  <c r="E4576" i="4"/>
  <c r="E7328" i="4"/>
  <c r="A1212" i="4"/>
  <c r="A13" i="4"/>
  <c r="A2475" i="4"/>
  <c r="A3699" i="4"/>
  <c r="A25" i="4"/>
  <c r="A2477" i="4"/>
  <c r="A3717" i="4"/>
  <c r="A373" i="4"/>
  <c r="A2574" i="4"/>
  <c r="A3806" i="4"/>
  <c r="E6230" i="4"/>
  <c r="A2335" i="4"/>
  <c r="A3559" i="4"/>
  <c r="A4783" i="4"/>
  <c r="A1855" i="4"/>
  <c r="A3160" i="4"/>
  <c r="A4400" i="4"/>
  <c r="A2665" i="4"/>
  <c r="A4734" i="4"/>
  <c r="A5639" i="4"/>
  <c r="A6519" i="4"/>
  <c r="E6374" i="4"/>
  <c r="A3436" i="4"/>
  <c r="A4993" i="4"/>
  <c r="A5761" i="4"/>
  <c r="A6529" i="4"/>
  <c r="A7297" i="4"/>
  <c r="A2780" i="4"/>
  <c r="A4650" i="4"/>
  <c r="A5467" i="4"/>
  <c r="A6235" i="4"/>
  <c r="A7003" i="4"/>
  <c r="A837" i="4"/>
  <c r="A3572" i="4"/>
  <c r="A4996" i="4"/>
  <c r="A5764" i="4"/>
  <c r="A6532" i="4"/>
  <c r="A7300" i="4"/>
  <c r="A2188" i="4"/>
  <c r="A4236" i="4"/>
  <c r="A5245" i="4"/>
  <c r="A6013" i="4"/>
  <c r="A6781" i="4"/>
  <c r="A2948" i="4"/>
  <c r="A6042" i="4"/>
  <c r="A7120" i="4"/>
  <c r="A5170" i="4"/>
  <c r="A581" i="4"/>
  <c r="A5734" i="4"/>
  <c r="A4898" i="4"/>
  <c r="A6946" i="4"/>
  <c r="A2705" i="4"/>
  <c r="A5950" i="4"/>
  <c r="A4621" i="4"/>
  <c r="A3562" i="4"/>
  <c r="A6272" i="4"/>
  <c r="A5456" i="4"/>
  <c r="A4888" i="4"/>
  <c r="A6936" i="4"/>
  <c r="A5706" i="4"/>
  <c r="U3587" i="4"/>
  <c r="U6000" i="4"/>
  <c r="R1915" i="4"/>
  <c r="E1781" i="4"/>
  <c r="E363" i="4"/>
  <c r="R2684" i="4"/>
  <c r="R2566" i="4"/>
  <c r="E1673" i="4"/>
  <c r="E4816" i="4"/>
  <c r="E5976" i="4"/>
  <c r="A119" i="4"/>
  <c r="E7084" i="4"/>
  <c r="U3834" i="4"/>
  <c r="U5912" i="4"/>
  <c r="R1665" i="4"/>
  <c r="R2045" i="4"/>
  <c r="R2606" i="4"/>
  <c r="E1847" i="4"/>
  <c r="E991" i="4"/>
  <c r="R1074" i="4"/>
  <c r="R3768" i="4"/>
  <c r="R4293" i="4"/>
  <c r="R4851" i="4"/>
  <c r="E27" i="4"/>
  <c r="R6661" i="4"/>
  <c r="R5862" i="4"/>
  <c r="E3252" i="4"/>
  <c r="E2521" i="4"/>
  <c r="A2090" i="11"/>
  <c r="U4215" i="4"/>
  <c r="R6497" i="4"/>
  <c r="U5025" i="4"/>
  <c r="R6343" i="4"/>
  <c r="A1800" i="4"/>
  <c r="R4268" i="4"/>
  <c r="R5107" i="4"/>
  <c r="E1483" i="4"/>
  <c r="E523" i="4"/>
  <c r="U4870" i="4"/>
  <c r="R510" i="4"/>
  <c r="E3974" i="4"/>
  <c r="R2303" i="4"/>
  <c r="R2209" i="4"/>
  <c r="R956" i="4"/>
  <c r="E64" i="4"/>
  <c r="R4113" i="4"/>
  <c r="R6864" i="4"/>
  <c r="R3526" i="4"/>
  <c r="R6675" i="4"/>
  <c r="E5712" i="4"/>
  <c r="E4476" i="4"/>
  <c r="E6441" i="4"/>
  <c r="U1970" i="4"/>
  <c r="U7314" i="4"/>
  <c r="E5270" i="4"/>
  <c r="R2234" i="4"/>
  <c r="U4704" i="4"/>
  <c r="R26" i="4"/>
  <c r="U3268" i="4"/>
  <c r="U5845" i="4"/>
  <c r="R660" i="4"/>
  <c r="R6408" i="4"/>
  <c r="U4935" i="4"/>
  <c r="E4886" i="4"/>
  <c r="E4016" i="4"/>
  <c r="R189" i="4"/>
  <c r="U7039" i="4"/>
  <c r="R3127" i="4"/>
  <c r="E3485" i="4"/>
  <c r="R5635" i="4"/>
  <c r="U6443" i="4"/>
  <c r="R852" i="4"/>
  <c r="R1812" i="4"/>
  <c r="R4945" i="4"/>
  <c r="E4410" i="4"/>
  <c r="R5683" i="4"/>
  <c r="U7006" i="4"/>
  <c r="R6706" i="4"/>
  <c r="E1452" i="4"/>
  <c r="E2180" i="4"/>
  <c r="E3395" i="4"/>
  <c r="R2079" i="4"/>
  <c r="R5936" i="4"/>
  <c r="R2288" i="4"/>
  <c r="R7189" i="4"/>
  <c r="R6247" i="4"/>
  <c r="E1113" i="4"/>
  <c r="E2874" i="4"/>
  <c r="E4405" i="4"/>
  <c r="E4731" i="4"/>
  <c r="E5116" i="4"/>
  <c r="E3189" i="4"/>
  <c r="A78" i="4"/>
  <c r="E6371" i="4"/>
  <c r="E6853" i="4"/>
  <c r="E5202" i="4"/>
  <c r="A1896" i="4"/>
  <c r="A1057" i="4"/>
  <c r="E6093" i="4"/>
  <c r="E5454" i="4"/>
  <c r="U3982" i="4"/>
  <c r="U6264" i="4"/>
  <c r="R1277" i="4"/>
  <c r="R792" i="4"/>
  <c r="R781" i="4"/>
  <c r="R6272" i="4"/>
  <c r="R6096" i="4"/>
  <c r="R1061" i="4"/>
  <c r="R61" i="4"/>
  <c r="R716" i="4"/>
  <c r="R6928" i="4"/>
  <c r="R6583" i="4"/>
  <c r="R4767" i="4"/>
  <c r="R3610" i="4"/>
  <c r="R277" i="4"/>
  <c r="E3801" i="4"/>
  <c r="E2785" i="4"/>
  <c r="E1871" i="4"/>
  <c r="E939" i="4"/>
  <c r="R1284" i="4"/>
  <c r="E1645" i="4"/>
  <c r="E7023" i="4"/>
  <c r="E6336" i="4"/>
  <c r="E5466" i="4"/>
  <c r="E3066" i="4"/>
  <c r="E7131" i="4"/>
  <c r="A606" i="4"/>
  <c r="A187" i="4"/>
  <c r="E5884" i="4"/>
  <c r="E706" i="4"/>
  <c r="E7380" i="4"/>
  <c r="E6910" i="4"/>
  <c r="U530" i="4"/>
  <c r="U5400" i="4"/>
  <c r="U7108" i="4"/>
  <c r="E198" i="4"/>
  <c r="R5345" i="4"/>
  <c r="R5657" i="4"/>
  <c r="R141" i="4"/>
  <c r="E2265" i="4"/>
  <c r="R2266" i="4"/>
  <c r="R4045" i="4"/>
  <c r="R4165" i="4"/>
  <c r="R3795" i="4"/>
  <c r="R5121" i="4"/>
  <c r="R2901" i="4"/>
  <c r="E274" i="4"/>
  <c r="E1237" i="4"/>
  <c r="E74" i="4"/>
  <c r="E4895" i="4"/>
  <c r="E3745" i="4"/>
  <c r="E2904" i="4"/>
  <c r="E1499" i="4"/>
  <c r="E5599" i="4"/>
  <c r="E4386" i="4"/>
  <c r="E109" i="4"/>
  <c r="E6714" i="4"/>
  <c r="E5715" i="4"/>
  <c r="E5749" i="4"/>
  <c r="E4164" i="4"/>
  <c r="A1440" i="4"/>
  <c r="A601" i="4"/>
  <c r="E5773" i="4"/>
  <c r="E5229" i="4"/>
  <c r="A803" i="4"/>
  <c r="U5614" i="4"/>
  <c r="R745" i="4"/>
  <c r="R7220" i="4"/>
  <c r="E1345" i="4"/>
  <c r="E2506" i="4"/>
  <c r="R6405" i="4"/>
  <c r="R2068" i="4"/>
  <c r="R4119" i="4"/>
  <c r="R3223" i="4"/>
  <c r="R5853" i="4"/>
  <c r="E1671" i="4"/>
  <c r="E2173" i="4"/>
  <c r="E2665" i="4"/>
  <c r="E3465" i="4"/>
  <c r="E1311" i="4"/>
  <c r="E1539" i="4"/>
  <c r="E2738" i="4"/>
  <c r="E2853" i="4"/>
  <c r="E3956" i="4"/>
  <c r="E5379" i="4"/>
  <c r="E5756" i="4"/>
  <c r="E5103" i="4"/>
  <c r="E5934" i="4"/>
  <c r="A1403" i="4"/>
  <c r="E5407" i="4"/>
  <c r="A556" i="4"/>
  <c r="E3763" i="4"/>
  <c r="A2427" i="4"/>
  <c r="A3963" i="4"/>
  <c r="A1626" i="4"/>
  <c r="A3357" i="4"/>
  <c r="A245" i="4"/>
  <c r="A2838" i="4"/>
  <c r="A4374" i="4"/>
  <c r="A1934" i="4"/>
  <c r="A3511" i="4"/>
  <c r="E5175" i="4"/>
  <c r="A2504" i="4"/>
  <c r="A4040" i="4"/>
  <c r="U2514" i="4"/>
  <c r="U6096" i="4"/>
  <c r="R5994" i="4"/>
  <c r="R6881" i="4"/>
  <c r="R6016" i="4"/>
  <c r="E834" i="4"/>
  <c r="R4512" i="4"/>
  <c r="E147" i="4"/>
  <c r="R2464" i="4"/>
  <c r="R6592" i="4"/>
  <c r="R2607" i="4"/>
  <c r="E376" i="4"/>
  <c r="E879" i="4"/>
  <c r="E1048" i="4"/>
  <c r="E1901" i="4"/>
  <c r="E1904" i="4"/>
  <c r="E6807" i="4"/>
  <c r="E7040" i="4"/>
  <c r="E7138" i="4"/>
  <c r="E7003" i="4"/>
  <c r="A1342" i="4"/>
  <c r="A1688" i="4"/>
  <c r="A1697" i="4"/>
  <c r="E242" i="4"/>
  <c r="A499" i="4"/>
  <c r="E1025" i="4"/>
  <c r="E6993" i="4"/>
  <c r="A1348" i="4"/>
  <c r="A1261" i="4"/>
  <c r="A3219" i="4"/>
  <c r="E6086" i="4"/>
  <c r="A2613" i="4"/>
  <c r="A4149" i="4"/>
  <c r="A2158" i="4"/>
  <c r="A3694" i="4"/>
  <c r="A226" i="4"/>
  <c r="A2831" i="4"/>
  <c r="A4367" i="4"/>
  <c r="A1631" i="4"/>
  <c r="A3360" i="4"/>
  <c r="E4333" i="4"/>
  <c r="A4746" i="4"/>
  <c r="A6303" i="4"/>
  <c r="A2457" i="4"/>
  <c r="U4745" i="4"/>
  <c r="U6708" i="4"/>
  <c r="E3190" i="4"/>
  <c r="R1139" i="4"/>
  <c r="E3467" i="4"/>
  <c r="E3615" i="4"/>
  <c r="R7325" i="4"/>
  <c r="R3407" i="4"/>
  <c r="R2090" i="4"/>
  <c r="R6277" i="4"/>
  <c r="R6119" i="4"/>
  <c r="R7379" i="4"/>
  <c r="R1960" i="4"/>
  <c r="R2505" i="4"/>
  <c r="R7352" i="4"/>
  <c r="E3460" i="4"/>
  <c r="E612" i="4"/>
  <c r="E3900" i="4"/>
  <c r="E826" i="4"/>
  <c r="E4097" i="4"/>
  <c r="E1384" i="4"/>
  <c r="E4541" i="4"/>
  <c r="E1389" i="4"/>
  <c r="E3572" i="4"/>
  <c r="E6495" i="4"/>
  <c r="E4281" i="4"/>
  <c r="E6728" i="4"/>
  <c r="E4555" i="4"/>
  <c r="E6842" i="4"/>
  <c r="E4146" i="4"/>
  <c r="E6691" i="4"/>
  <c r="E5493" i="4"/>
  <c r="A1046" i="4"/>
  <c r="E6201" i="4"/>
  <c r="A1376" i="4"/>
  <c r="E6252" i="4"/>
  <c r="A1393" i="4"/>
  <c r="E5249" i="4"/>
  <c r="A171" i="4"/>
  <c r="E5822" i="4"/>
  <c r="A331" i="4"/>
  <c r="A1355" i="4"/>
  <c r="R6292" i="4"/>
  <c r="E5170" i="4"/>
  <c r="E6753" i="4"/>
  <c r="A460" i="4"/>
  <c r="A1228" i="4"/>
  <c r="E600" i="4"/>
  <c r="A941" i="4"/>
  <c r="A2331" i="4"/>
  <c r="A3099" i="4"/>
  <c r="A3867" i="4"/>
  <c r="E5051" i="4"/>
  <c r="A1373" i="4"/>
  <c r="A2493" i="4"/>
  <c r="A3261" i="4"/>
  <c r="A4029" i="4"/>
  <c r="E7124" i="4"/>
  <c r="A1933" i="4"/>
  <c r="A2742" i="4"/>
  <c r="A3510" i="4"/>
  <c r="A4278" i="4"/>
  <c r="E6358" i="4"/>
  <c r="A1742" i="4"/>
  <c r="A2647" i="4"/>
  <c r="A3415" i="4"/>
  <c r="A4183" i="4"/>
  <c r="E3320" i="4"/>
  <c r="A1146" i="4"/>
  <c r="A2408" i="4"/>
  <c r="A3176" i="4"/>
  <c r="A3944" i="4"/>
  <c r="A4712" i="4"/>
  <c r="U1027" i="4"/>
  <c r="U4780" i="4"/>
  <c r="R1214" i="4"/>
  <c r="E3814" i="4"/>
  <c r="E1297" i="4"/>
  <c r="R4748" i="4"/>
  <c r="R5517" i="4"/>
  <c r="R488" i="4"/>
  <c r="R6907" i="4"/>
  <c r="R372" i="4"/>
  <c r="R596" i="4"/>
  <c r="E114" i="4"/>
  <c r="R6652" i="4"/>
  <c r="R6579" i="4"/>
  <c r="E764" i="4"/>
  <c r="R4123" i="4"/>
  <c r="E4739" i="4"/>
  <c r="E4184" i="4"/>
  <c r="E3904" i="4"/>
  <c r="E2335" i="4"/>
  <c r="E6287" i="4"/>
  <c r="E5816" i="4"/>
  <c r="E5057" i="4"/>
  <c r="E2295" i="4"/>
  <c r="E7379" i="4"/>
  <c r="A894" i="4"/>
  <c r="A448" i="4"/>
  <c r="E6780" i="4"/>
  <c r="E3737" i="4"/>
  <c r="E2346" i="4"/>
  <c r="A267" i="4"/>
  <c r="A1803" i="4"/>
  <c r="E5425" i="4"/>
  <c r="A252" i="4"/>
  <c r="A1492" i="4"/>
  <c r="A813" i="4"/>
  <c r="A2739" i="4"/>
  <c r="A3971" i="4"/>
  <c r="A818" i="4"/>
  <c r="A2757" i="4"/>
  <c r="A3981" i="4"/>
  <c r="A1077" i="4"/>
  <c r="A2846" i="4"/>
  <c r="A4070" i="4"/>
  <c r="A695" i="4"/>
  <c r="A2695" i="4"/>
  <c r="A3935" i="4"/>
  <c r="E6116" i="4"/>
  <c r="A2304" i="4"/>
  <c r="A3536" i="4"/>
  <c r="A4760" i="4"/>
  <c r="A3369" i="4"/>
  <c r="A5031" i="4"/>
  <c r="A5903" i="4"/>
  <c r="A6783" i="4"/>
  <c r="A1618" i="4"/>
  <c r="A4140" i="4"/>
  <c r="A5225" i="4"/>
  <c r="A5993" i="4"/>
  <c r="A6761" i="4"/>
  <c r="A381" i="4"/>
  <c r="A3401" i="4"/>
  <c r="A4931" i="4"/>
  <c r="A5699" i="4"/>
  <c r="A6467" i="4"/>
  <c r="A7235" i="4"/>
  <c r="A2145" i="4"/>
  <c r="A4193" i="4"/>
  <c r="A5228" i="4"/>
  <c r="A5996" i="4"/>
  <c r="A6764" i="4"/>
  <c r="R2661" i="4"/>
  <c r="A2809" i="4"/>
  <c r="A4666" i="4"/>
  <c r="A5477" i="4"/>
  <c r="A6245" i="4"/>
  <c r="A7013" i="4"/>
  <c r="A4514" i="4"/>
  <c r="A6662" i="4"/>
  <c r="A2276" i="4"/>
  <c r="A5790" i="4"/>
  <c r="A5366" i="4"/>
  <c r="A914" i="4"/>
  <c r="A5518" i="4"/>
  <c r="A6138" i="4"/>
  <c r="A4348" i="4"/>
  <c r="A6568" i="4"/>
  <c r="A6496" i="4"/>
  <c r="A4842" i="4"/>
  <c r="A6890" i="4"/>
  <c r="A829" i="4"/>
  <c r="A5506" i="4"/>
  <c r="A6832" i="4"/>
  <c r="A5008" i="4"/>
  <c r="U4619" i="4"/>
  <c r="U5675" i="4"/>
  <c r="R7042" i="4"/>
  <c r="R5537" i="4"/>
  <c r="R5987" i="4"/>
  <c r="R2766" i="4"/>
  <c r="E3633" i="4"/>
  <c r="R5815" i="4"/>
  <c r="R6657" i="4"/>
  <c r="R6776" i="4"/>
  <c r="R6737" i="4"/>
  <c r="R5094" i="4"/>
  <c r="R3903" i="4"/>
  <c r="R4198" i="4"/>
  <c r="E4711" i="4"/>
  <c r="E3754" i="4"/>
  <c r="E3160" i="4"/>
  <c r="E2332" i="4"/>
  <c r="E1180" i="4"/>
  <c r="E5871" i="4"/>
  <c r="E5075" i="4"/>
  <c r="E3237" i="4"/>
  <c r="R1018" i="4"/>
  <c r="E6651" i="4"/>
  <c r="A230" i="4"/>
  <c r="E6921" i="4"/>
  <c r="E5364" i="4"/>
  <c r="R1137" i="4"/>
  <c r="A134" i="4"/>
  <c r="E7214" i="4"/>
  <c r="A1539" i="4"/>
  <c r="E5024" i="4"/>
  <c r="A64" i="4"/>
  <c r="A1316" i="4"/>
  <c r="A365" i="4"/>
  <c r="A2571" i="4"/>
  <c r="A3811" i="4"/>
  <c r="A391" i="4"/>
  <c r="A2581" i="4"/>
  <c r="A3813" i="4"/>
  <c r="A629" i="4"/>
  <c r="A2686" i="4"/>
  <c r="A3910" i="4"/>
  <c r="E7062" i="4"/>
  <c r="A2431" i="4"/>
  <c r="A3655" i="4"/>
  <c r="E1410" i="4"/>
  <c r="A2024" i="4"/>
  <c r="A3264" i="4"/>
  <c r="A4496" i="4"/>
  <c r="A2857" i="4"/>
  <c r="A4839" i="4"/>
  <c r="A5711" i="4"/>
  <c r="A6591" i="4"/>
  <c r="A253" i="4"/>
  <c r="A3628" i="4"/>
  <c r="A5057" i="4"/>
  <c r="A5825" i="4"/>
  <c r="A6593" i="4"/>
  <c r="E4104" i="4"/>
  <c r="A2953" i="4"/>
  <c r="A4740" i="4"/>
  <c r="A5531" i="4"/>
  <c r="A6299" i="4"/>
  <c r="A7067" i="4"/>
  <c r="A1298" i="4"/>
  <c r="A3745" i="4"/>
  <c r="A5060" i="4"/>
  <c r="A5828" i="4"/>
  <c r="A6596" i="4"/>
  <c r="A7364" i="4"/>
  <c r="A2361" i="4"/>
  <c r="A4389" i="4"/>
  <c r="A5309" i="4"/>
  <c r="A6077" i="4"/>
  <c r="A6845" i="4"/>
  <c r="A3409" i="4"/>
  <c r="A6214" i="4"/>
  <c r="E6132" i="4"/>
  <c r="A5342" i="4"/>
  <c r="A2794" i="4"/>
  <c r="A6736" i="4"/>
  <c r="A5070" i="4"/>
  <c r="A7118" i="4"/>
  <c r="A3156" i="4"/>
  <c r="A6120" i="4"/>
  <c r="A5152" i="4"/>
  <c r="A4017" i="4"/>
  <c r="A6442" i="4"/>
  <c r="A6438" i="4"/>
  <c r="A5058" i="4"/>
  <c r="A7106" i="4"/>
  <c r="A6218" i="4"/>
  <c r="U3367" i="4"/>
  <c r="U5356" i="4"/>
  <c r="R3582" i="4"/>
  <c r="R1594" i="4"/>
  <c r="E1680" i="4"/>
  <c r="R4343" i="4"/>
  <c r="R5817" i="4"/>
  <c r="E3065" i="4"/>
  <c r="R3466" i="4"/>
  <c r="E6784" i="4"/>
  <c r="E4249" i="4"/>
  <c r="A633" i="4"/>
  <c r="U3298" i="4"/>
  <c r="U7320" i="4"/>
  <c r="R3509" i="4"/>
  <c r="R3012" i="4"/>
  <c r="R3484" i="4"/>
  <c r="E2964" i="4"/>
  <c r="E1545" i="4"/>
  <c r="R2340" i="4"/>
  <c r="R4353" i="4"/>
  <c r="R4864" i="4"/>
  <c r="R5372" i="4"/>
  <c r="R1775" i="4"/>
  <c r="R1619" i="4"/>
  <c r="R6835" i="4"/>
  <c r="E3618" i="4"/>
  <c r="E3010" i="4"/>
  <c r="E1829" i="4"/>
  <c r="E1008" i="4"/>
  <c r="R5910" i="4"/>
  <c r="U977" i="4"/>
  <c r="U5424" i="4"/>
  <c r="R3310" i="4"/>
  <c r="U6741" i="4"/>
  <c r="R2425" i="4"/>
  <c r="E4725" i="4"/>
  <c r="R2180" i="4"/>
  <c r="R7100" i="4"/>
  <c r="E5017" i="4"/>
  <c r="E3712" i="4"/>
  <c r="U5432" i="4"/>
  <c r="R831" i="4"/>
  <c r="E5334" i="4"/>
  <c r="R3929" i="4"/>
  <c r="R2794" i="4"/>
  <c r="R95" i="4"/>
  <c r="R1792" i="4"/>
  <c r="R7289" i="4"/>
  <c r="E472" i="4"/>
  <c r="R6276" i="4"/>
  <c r="R7269" i="4"/>
  <c r="E5904" i="4"/>
  <c r="E6059" i="4"/>
  <c r="A688" i="4"/>
  <c r="U3086" i="4"/>
  <c r="U6915" i="4"/>
  <c r="R780" i="4"/>
  <c r="R5955" i="4"/>
  <c r="U5533" i="4"/>
  <c r="R538" i="4"/>
  <c r="U3662" i="4"/>
  <c r="U6933" i="4"/>
  <c r="R4166" i="4"/>
  <c r="E1323" i="4"/>
  <c r="U5559" i="4"/>
  <c r="R1807" i="4"/>
  <c r="R3908" i="4"/>
  <c r="R3704" i="4"/>
  <c r="U4646" i="4"/>
  <c r="R4440" i="4"/>
  <c r="R1082" i="4"/>
  <c r="R6965" i="4"/>
  <c r="U6853" i="4"/>
  <c r="R3627" i="4"/>
  <c r="R2193" i="4"/>
  <c r="R5140" i="4"/>
  <c r="R658" i="4"/>
  <c r="U406" i="4"/>
  <c r="U5833" i="4"/>
  <c r="R7074" i="4"/>
  <c r="E2412" i="4"/>
  <c r="E3595" i="4"/>
  <c r="E4547" i="4"/>
  <c r="R4173" i="4"/>
  <c r="R6149" i="4"/>
  <c r="R3659" i="4"/>
  <c r="R2002" i="4"/>
  <c r="E987" i="4"/>
  <c r="E2551" i="4"/>
  <c r="E3041" i="4"/>
  <c r="E4779" i="4"/>
  <c r="E5331" i="4"/>
  <c r="E5576" i="4"/>
  <c r="E4388" i="4"/>
  <c r="R420" i="4"/>
  <c r="E6483" i="4"/>
  <c r="E7285" i="4"/>
  <c r="E6041" i="4"/>
  <c r="E2114" i="4"/>
  <c r="A1169" i="4"/>
  <c r="E6221" i="4"/>
  <c r="E5710" i="4"/>
  <c r="U4257" i="4"/>
  <c r="U6545" i="4"/>
  <c r="R1947" i="4"/>
  <c r="R1234" i="4"/>
  <c r="R1641" i="4"/>
  <c r="E404" i="4"/>
  <c r="R7068" i="4"/>
  <c r="R407" i="4"/>
  <c r="R700" i="4"/>
  <c r="R1561" i="4"/>
  <c r="R851" i="4"/>
  <c r="R7294" i="4"/>
  <c r="R5158" i="4"/>
  <c r="R4033" i="4"/>
  <c r="R3391" i="4"/>
  <c r="E4400" i="4"/>
  <c r="E3461" i="4"/>
  <c r="E2039" i="4"/>
  <c r="E1107" i="4"/>
  <c r="R3830" i="4"/>
  <c r="E3353" i="4"/>
  <c r="R6070" i="4"/>
  <c r="E6432" i="4"/>
  <c r="E5570" i="4"/>
  <c r="E3682" i="4"/>
  <c r="A135" i="4"/>
  <c r="A1014" i="4"/>
  <c r="A296" i="4"/>
  <c r="E6076" i="4"/>
  <c r="E2417" i="4"/>
  <c r="R7008" i="4"/>
  <c r="E7381" i="4"/>
  <c r="U468" i="4"/>
  <c r="U5001" i="4"/>
  <c r="U6309" i="4"/>
  <c r="E1606" i="4"/>
  <c r="R6689" i="4"/>
  <c r="R5959" i="4"/>
  <c r="R667" i="4"/>
  <c r="E2683" i="4"/>
  <c r="R3751" i="4"/>
  <c r="R5003" i="4"/>
  <c r="R4375" i="4"/>
  <c r="R3989" i="4"/>
  <c r="R5965" i="4"/>
  <c r="R4647" i="4"/>
  <c r="R2652" i="4"/>
  <c r="E1433" i="4"/>
  <c r="E314" i="4"/>
  <c r="R2930" i="4"/>
  <c r="E4362" i="4"/>
  <c r="E3563" i="4"/>
  <c r="E1666" i="4"/>
  <c r="E5711" i="4"/>
  <c r="E4873" i="4"/>
  <c r="E2105" i="4"/>
  <c r="E7114" i="4"/>
  <c r="E5811" i="4"/>
  <c r="E5941" i="4"/>
  <c r="E5056" i="4"/>
  <c r="A1848" i="4"/>
  <c r="A1009" i="4"/>
  <c r="E5901" i="4"/>
  <c r="E5385" i="4"/>
  <c r="A931" i="4"/>
  <c r="U5322" i="4"/>
  <c r="R4762" i="4"/>
  <c r="E319" i="4"/>
  <c r="E1993" i="4"/>
  <c r="E2829" i="4"/>
  <c r="R6797" i="4"/>
  <c r="R2441" i="4"/>
  <c r="R4462" i="4"/>
  <c r="R4022" i="4"/>
  <c r="R6412" i="4"/>
  <c r="E1989" i="4"/>
  <c r="E2492" i="4"/>
  <c r="E2984" i="4"/>
  <c r="E3746" i="4"/>
  <c r="E1979" i="4"/>
  <c r="E2393" i="4"/>
  <c r="E3384" i="4"/>
  <c r="E3463" i="4"/>
  <c r="E4837" i="4"/>
  <c r="E5689" i="4"/>
  <c r="E6060" i="4"/>
  <c r="E5347" i="4"/>
  <c r="E6126" i="4"/>
  <c r="A1483" i="4"/>
  <c r="E5537" i="4"/>
  <c r="A620" i="4"/>
  <c r="E5031" i="4"/>
  <c r="A2491" i="4"/>
  <c r="A4027" i="4"/>
  <c r="A1754" i="4"/>
  <c r="A3421" i="4"/>
  <c r="A415" i="4"/>
  <c r="A2902" i="4"/>
  <c r="A4438" i="4"/>
  <c r="A2023" i="4"/>
  <c r="A3575" i="4"/>
  <c r="E5732" i="4"/>
  <c r="A2568" i="4"/>
  <c r="A4104" i="4"/>
  <c r="U2725" i="4"/>
  <c r="U7024" i="4"/>
  <c r="R6650" i="4"/>
  <c r="E17" i="4"/>
  <c r="R6533" i="4"/>
  <c r="E1252" i="4"/>
  <c r="R4985" i="4"/>
  <c r="R587" i="4"/>
  <c r="R2799" i="4"/>
  <c r="R7206" i="4"/>
  <c r="R3349" i="4"/>
  <c r="E652" i="4"/>
  <c r="E1155" i="4"/>
  <c r="E1369" i="4"/>
  <c r="E2219" i="4"/>
  <c r="E2225" i="4"/>
  <c r="E6967" i="4"/>
  <c r="E7200" i="4"/>
  <c r="E7298" i="4"/>
  <c r="E7163" i="4"/>
  <c r="A1502" i="4"/>
  <c r="A1856" i="4"/>
  <c r="A1873" i="4"/>
  <c r="E1159" i="4"/>
  <c r="A579" i="4"/>
  <c r="E1619" i="4"/>
  <c r="E7121" i="4"/>
  <c r="A1412" i="4"/>
  <c r="A1431" i="4"/>
  <c r="A3283" i="4"/>
  <c r="E6598" i="4"/>
  <c r="A2677" i="4"/>
  <c r="A4213" i="4"/>
  <c r="A2222" i="4"/>
  <c r="A3758" i="4"/>
  <c r="A397" i="4"/>
  <c r="A2895" i="4"/>
  <c r="A4431" i="4"/>
  <c r="A1759" i="4"/>
  <c r="A3424" i="4"/>
  <c r="E6148" i="4"/>
  <c r="A4830" i="4"/>
  <c r="A6367" i="4"/>
  <c r="A2626" i="4"/>
  <c r="U3140" i="4"/>
  <c r="U5132" i="4"/>
  <c r="E3790" i="4"/>
  <c r="R1857" i="4"/>
  <c r="E3979" i="4"/>
  <c r="E3907" i="4"/>
  <c r="R572" i="4"/>
  <c r="R3776" i="4"/>
  <c r="R2482" i="4"/>
  <c r="R6557" i="4"/>
  <c r="R6759" i="4"/>
  <c r="R1084" i="4"/>
  <c r="R2756" i="4"/>
  <c r="R3286" i="4"/>
  <c r="E388" i="4"/>
  <c r="E3716" i="4"/>
  <c r="E891" i="4"/>
  <c r="E4156" i="4"/>
  <c r="E1103" i="4"/>
  <c r="E4321" i="4"/>
  <c r="E1676" i="4"/>
  <c r="E4752" i="4"/>
  <c r="E1682" i="4"/>
  <c r="E4084" i="4"/>
  <c r="E6671" i="4"/>
  <c r="E4716" i="4"/>
  <c r="E6904" i="4"/>
  <c r="E4891" i="4"/>
  <c r="E6986" i="4"/>
  <c r="E4623" i="4"/>
  <c r="E6867" i="4"/>
  <c r="E5813" i="4"/>
  <c r="A1190" i="4"/>
  <c r="E6521" i="4"/>
  <c r="A1560" i="4"/>
  <c r="E6572" i="4"/>
  <c r="A1561" i="4"/>
  <c r="E5469" i="4"/>
  <c r="R2921" i="4"/>
  <c r="E6046" i="4"/>
  <c r="A427" i="4"/>
  <c r="A1451" i="4"/>
  <c r="E504" i="4"/>
  <c r="E5333" i="4"/>
  <c r="E6881" i="4"/>
  <c r="A524" i="4"/>
  <c r="A1292" i="4"/>
  <c r="E2963" i="4"/>
  <c r="A1111" i="4"/>
  <c r="A2395" i="4"/>
  <c r="A3163" i="4"/>
  <c r="A3931" i="4"/>
  <c r="E5638" i="4"/>
  <c r="A1543" i="4"/>
  <c r="A2557" i="4"/>
  <c r="A3325" i="4"/>
  <c r="A4093" i="4"/>
  <c r="A117" i="4"/>
  <c r="A2022" i="4"/>
  <c r="A2806" i="4"/>
  <c r="A3574" i="4"/>
  <c r="A4342" i="4"/>
  <c r="E6870" i="4"/>
  <c r="A1870" i="4"/>
  <c r="A2711" i="4"/>
  <c r="A3479" i="4"/>
  <c r="A4247" i="4"/>
  <c r="E4778" i="4"/>
  <c r="A1317" i="4"/>
  <c r="A2472" i="4"/>
  <c r="A3240" i="4"/>
  <c r="A4008" i="4"/>
  <c r="A4776" i="4"/>
  <c r="U2221" i="4"/>
  <c r="U6070" i="4"/>
  <c r="R1717" i="4"/>
  <c r="E4630" i="4"/>
  <c r="E2074" i="4"/>
  <c r="R5783" i="4"/>
  <c r="R6221" i="4"/>
  <c r="R1025" i="4"/>
  <c r="R1181" i="4"/>
  <c r="R1600" i="4"/>
  <c r="R1543" i="4"/>
  <c r="R1642" i="4"/>
  <c r="R1704" i="4"/>
  <c r="E20" i="4"/>
  <c r="E1170" i="4"/>
  <c r="R7148" i="4"/>
  <c r="R2536" i="4"/>
  <c r="E4571" i="4"/>
  <c r="E4280" i="4"/>
  <c r="E2852" i="4"/>
  <c r="E6551" i="4"/>
  <c r="E6104" i="4"/>
  <c r="E5399" i="4"/>
  <c r="E3316" i="4"/>
  <c r="A207" i="4"/>
  <c r="A1150" i="4"/>
  <c r="A744" i="4"/>
  <c r="E7289" i="4"/>
  <c r="E4690" i="4"/>
  <c r="E3544" i="4"/>
  <c r="A395" i="4"/>
  <c r="A1915" i="4"/>
  <c r="E5633" i="4"/>
  <c r="A356" i="4"/>
  <c r="A1588" i="4"/>
  <c r="A1069" i="4"/>
  <c r="A2851" i="4"/>
  <c r="A4075" i="4"/>
  <c r="A1095" i="4"/>
  <c r="A2853" i="4"/>
  <c r="A4077" i="4"/>
  <c r="A1375" i="4"/>
  <c r="A2950" i="4"/>
  <c r="A4174" i="4"/>
  <c r="A973" i="4"/>
  <c r="A2799" i="4"/>
  <c r="A4031" i="4"/>
  <c r="E6884" i="4"/>
  <c r="A2416" i="4"/>
  <c r="A3640" i="4"/>
  <c r="E1853" i="4"/>
  <c r="A3561" i="4"/>
  <c r="A5103" i="4"/>
  <c r="A5975" i="4"/>
  <c r="A6855" i="4"/>
  <c r="A1983" i="4"/>
  <c r="A4349" i="4"/>
  <c r="A5289" i="4"/>
  <c r="A6057" i="4"/>
  <c r="A6825" i="4"/>
  <c r="A831" i="4"/>
  <c r="A3570" i="4"/>
  <c r="A4995" i="4"/>
  <c r="A5763" i="4"/>
  <c r="A6531" i="4"/>
  <c r="A7299" i="4"/>
  <c r="A2314" i="4"/>
  <c r="A4356" i="4"/>
  <c r="A5292" i="4"/>
  <c r="A6060" i="4"/>
  <c r="A6828" i="4"/>
  <c r="E4668" i="4"/>
  <c r="A2978" i="4"/>
  <c r="A4754" i="4"/>
  <c r="A5541" i="4"/>
  <c r="A6309" i="4"/>
  <c r="A7077" i="4"/>
  <c r="A4769" i="4"/>
  <c r="A6960" i="4"/>
  <c r="A2730" i="4"/>
  <c r="A5960" i="4"/>
  <c r="A5878" i="4"/>
  <c r="A1976" i="4"/>
  <c r="A5688" i="4"/>
  <c r="A7142" i="4"/>
  <c r="A4635" i="4"/>
  <c r="A6738" i="4"/>
  <c r="A7050" i="4"/>
  <c r="A5014" i="4"/>
  <c r="A7062" i="4"/>
  <c r="A1941" i="4"/>
  <c r="A5678" i="4"/>
  <c r="A7130" i="4"/>
  <c r="A5904" i="4"/>
  <c r="U5381" i="4"/>
  <c r="U7075" i="4"/>
  <c r="E582" i="4"/>
  <c r="R6452" i="4"/>
  <c r="R1540" i="4"/>
  <c r="R4091" i="4"/>
  <c r="E4108" i="4"/>
  <c r="R6476" i="4"/>
  <c r="R7145" i="4"/>
  <c r="R7262" i="4"/>
  <c r="R7225" i="4"/>
  <c r="R6121" i="4"/>
  <c r="R5039" i="4"/>
  <c r="R6841" i="4"/>
  <c r="E4994" i="4"/>
  <c r="E4193" i="4"/>
  <c r="E3537" i="4"/>
  <c r="E2847" i="4"/>
  <c r="E1611" i="4"/>
  <c r="E6127" i="4"/>
  <c r="E5378" i="4"/>
  <c r="E4165" i="4"/>
  <c r="E440" i="4"/>
  <c r="E6907" i="4"/>
  <c r="A478" i="4"/>
  <c r="E7388" i="4"/>
  <c r="E5948" i="4"/>
  <c r="E1527" i="4"/>
  <c r="R5315" i="4"/>
  <c r="E7413" i="4"/>
  <c r="A1635" i="4"/>
  <c r="E5275" i="4"/>
  <c r="A182" i="4"/>
  <c r="A1428" i="4"/>
  <c r="A642" i="4"/>
  <c r="A2675" i="4"/>
  <c r="A3907" i="4"/>
  <c r="A647" i="4"/>
  <c r="A2693" i="4"/>
  <c r="A3917" i="4"/>
  <c r="A906" i="4"/>
  <c r="A2782" i="4"/>
  <c r="A4006" i="4"/>
  <c r="A269" i="4"/>
  <c r="A2535" i="4"/>
  <c r="A3759" i="4"/>
  <c r="E4292" i="4"/>
  <c r="A2136" i="4"/>
  <c r="A3376" i="4"/>
  <c r="A4600" i="4"/>
  <c r="A3049" i="4"/>
  <c r="A4911" i="4"/>
  <c r="A5783" i="4"/>
  <c r="A6663" i="4"/>
  <c r="A765" i="4"/>
  <c r="A3842" i="4"/>
  <c r="A5121" i="4"/>
  <c r="A5889" i="4"/>
  <c r="A6657" i="4"/>
  <c r="E6068" i="4"/>
  <c r="A3122" i="4"/>
  <c r="A4826" i="4"/>
  <c r="A5595" i="4"/>
  <c r="A6363" i="4"/>
  <c r="A7131" i="4"/>
  <c r="A1717" i="4"/>
  <c r="A3914" i="4"/>
  <c r="A5124" i="4"/>
  <c r="A5892" i="4"/>
  <c r="A6660" i="4"/>
  <c r="A7165" i="4"/>
  <c r="A2530" i="4"/>
  <c r="A4499" i="4"/>
  <c r="A5373" i="4"/>
  <c r="A6141" i="4"/>
  <c r="A6909" i="4"/>
  <c r="A3860" i="4"/>
  <c r="A6384" i="4"/>
  <c r="A871" i="4"/>
  <c r="A5512" i="4"/>
  <c r="A4100" i="4"/>
  <c r="E1185" i="4"/>
  <c r="A5240" i="4"/>
  <c r="A7280" i="4"/>
  <c r="A3610" i="4"/>
  <c r="A6290" i="4"/>
  <c r="A5664" i="4"/>
  <c r="A4436" i="4"/>
  <c r="A6614" i="4"/>
  <c r="E194" i="4"/>
  <c r="A5230" i="4"/>
  <c r="A7272" i="4"/>
  <c r="A6730" i="4"/>
  <c r="U4280" i="4"/>
  <c r="U7041" i="4"/>
  <c r="R6306" i="4"/>
  <c r="R3557" i="4"/>
  <c r="E2756" i="4"/>
  <c r="R5971" i="4"/>
  <c r="R4260" i="4"/>
  <c r="E4276" i="4"/>
  <c r="E845" i="4"/>
  <c r="E169" i="4"/>
  <c r="E6389" i="4"/>
  <c r="A1441" i="4"/>
  <c r="U4272" i="4"/>
  <c r="U6817" i="4"/>
  <c r="R4826" i="4"/>
  <c r="R3910" i="4"/>
  <c r="R4405" i="4"/>
  <c r="E3787" i="4"/>
  <c r="E2098" i="4"/>
  <c r="R3248" i="4"/>
  <c r="R4939" i="4"/>
  <c r="R5335" i="4"/>
  <c r="R5891" i="4"/>
  <c r="R3150" i="4"/>
  <c r="R2902" i="4"/>
  <c r="R3365" i="4"/>
  <c r="R6287" i="4"/>
  <c r="E7218" i="4"/>
  <c r="E2350" i="4"/>
  <c r="E3843" i="4"/>
  <c r="R1458" i="4"/>
  <c r="E2802" i="4"/>
  <c r="A1961" i="4"/>
  <c r="R5557" i="4"/>
  <c r="U2251" i="4"/>
  <c r="R1573" i="4"/>
  <c r="R6356" i="4"/>
  <c r="E3086" i="4"/>
  <c r="U5044" i="4"/>
  <c r="R1860" i="4"/>
  <c r="U5281" i="4"/>
  <c r="R6868" i="4"/>
  <c r="R3854" i="4"/>
  <c r="E333" i="4"/>
  <c r="E3319" i="4"/>
  <c r="E915" i="4"/>
  <c r="E5829" i="4"/>
  <c r="A441" i="4"/>
  <c r="U2988" i="4"/>
  <c r="E4334" i="4"/>
  <c r="R4616" i="4"/>
  <c r="R6769" i="4"/>
  <c r="R2027" i="4"/>
  <c r="E3325" i="4"/>
  <c r="R7029" i="4"/>
  <c r="E6511" i="4"/>
  <c r="E735" i="4"/>
  <c r="E6537" i="4"/>
  <c r="E7037" i="4"/>
  <c r="U5229" i="4"/>
  <c r="R3672" i="4"/>
  <c r="E1168" i="4"/>
  <c r="R2830" i="4"/>
  <c r="R1360" i="4"/>
  <c r="R2116" i="4"/>
  <c r="E2011" i="4"/>
  <c r="E2764" i="4"/>
  <c r="E5005" i="4"/>
  <c r="A1128" i="4"/>
  <c r="E3836" i="4"/>
  <c r="R1318" i="4"/>
  <c r="E1095" i="4"/>
  <c r="R2687" i="4"/>
  <c r="E555" i="4"/>
  <c r="E2402" i="4"/>
  <c r="R5435" i="4"/>
  <c r="E1581" i="4"/>
  <c r="E5020" i="4"/>
  <c r="A300" i="4"/>
  <c r="A3707" i="4"/>
  <c r="E5844" i="4"/>
  <c r="A1357" i="4"/>
  <c r="A2248" i="4"/>
  <c r="U6326" i="4"/>
  <c r="R3016" i="4"/>
  <c r="R6255" i="4"/>
  <c r="R6745" i="4"/>
  <c r="R6423" i="4"/>
  <c r="E6159" i="4"/>
  <c r="E6355" i="4"/>
  <c r="A1049" i="4"/>
  <c r="A2027" i="4"/>
  <c r="A578" i="4"/>
  <c r="A2357" i="4"/>
  <c r="A3438" i="4"/>
  <c r="A4111" i="4"/>
  <c r="A4640" i="4"/>
  <c r="A1498" i="4"/>
  <c r="E998" i="4"/>
  <c r="E2338" i="4"/>
  <c r="R1231" i="4"/>
  <c r="R6289" i="4"/>
  <c r="R4024" i="4"/>
  <c r="E3411" i="4"/>
  <c r="E827" i="4"/>
  <c r="E2352" i="4"/>
  <c r="E6408" i="4"/>
  <c r="E3170" i="4"/>
  <c r="A694" i="4"/>
  <c r="E5564" i="4"/>
  <c r="E7316" i="4"/>
  <c r="A1195" i="4"/>
  <c r="E6497" i="4"/>
  <c r="A1868" i="4"/>
  <c r="A2971" i="4"/>
  <c r="A1031" i="4"/>
  <c r="A3901" i="4"/>
  <c r="A2614" i="4"/>
  <c r="E5321" i="4"/>
  <c r="A3287" i="4"/>
  <c r="A805" i="4"/>
  <c r="A3816" i="4"/>
  <c r="U4829" i="4"/>
  <c r="R7028" i="4"/>
  <c r="E3962" i="4"/>
  <c r="R6609" i="4"/>
  <c r="R4584" i="4"/>
  <c r="E3996" i="4"/>
  <c r="E1444" i="4"/>
  <c r="E3775" i="4"/>
  <c r="A382" i="4"/>
  <c r="E633" i="4"/>
  <c r="A1603" i="4"/>
  <c r="A1276" i="4"/>
  <c r="A3763" i="4"/>
  <c r="A3781" i="4"/>
  <c r="A3870" i="4"/>
  <c r="A3719" i="4"/>
  <c r="A3328" i="4"/>
  <c r="A4879" i="4"/>
  <c r="A533" i="4"/>
  <c r="A5865" i="4"/>
  <c r="A3058" i="4"/>
  <c r="A6339" i="4"/>
  <c r="A3850" i="4"/>
  <c r="A6636" i="4"/>
  <c r="A4460" i="4"/>
  <c r="A6885" i="4"/>
  <c r="A410" i="4"/>
  <c r="A7326" i="4"/>
  <c r="A3441" i="4"/>
  <c r="A4305" i="4"/>
  <c r="A5166" i="4"/>
  <c r="U4687" i="4"/>
  <c r="R3883" i="4"/>
  <c r="E2547" i="4"/>
  <c r="R5854" i="4"/>
  <c r="R1363" i="4"/>
  <c r="E2953" i="4"/>
  <c r="E271" i="4"/>
  <c r="E992" i="4"/>
  <c r="E6709" i="4"/>
  <c r="A1633" i="4"/>
  <c r="A1283" i="4"/>
  <c r="A1116" i="4"/>
  <c r="A3595" i="4"/>
  <c r="A3605" i="4"/>
  <c r="A3710" i="4"/>
  <c r="A3455" i="4"/>
  <c r="A3064" i="4"/>
  <c r="A4629" i="4"/>
  <c r="E3955" i="4"/>
  <c r="A5697" i="4"/>
  <c r="A2610" i="4"/>
  <c r="A6171" i="4"/>
  <c r="A3402" i="4"/>
  <c r="A6404" i="4"/>
  <c r="A2700" i="4"/>
  <c r="A5821" i="4"/>
  <c r="A2497" i="4"/>
  <c r="A2900" i="4"/>
  <c r="A6070" i="4"/>
  <c r="A5752" i="4"/>
  <c r="A4729" i="4"/>
  <c r="A7200" i="4"/>
  <c r="A7126" i="4"/>
  <c r="A5742" i="4"/>
  <c r="A6288" i="4"/>
  <c r="U7403" i="4"/>
  <c r="R4345" i="4"/>
  <c r="R4885" i="4"/>
  <c r="E1897" i="4"/>
  <c r="E6074" i="4"/>
  <c r="E5805" i="4"/>
  <c r="U7371" i="4"/>
  <c r="R6552" i="4"/>
  <c r="R3072" i="4"/>
  <c r="R5829" i="4"/>
  <c r="R6831" i="4"/>
  <c r="R6318" i="4"/>
  <c r="E208" i="4"/>
  <c r="E724" i="4"/>
  <c r="E1424" i="4"/>
  <c r="E2863" i="4"/>
  <c r="E420" i="4"/>
  <c r="E6943" i="4"/>
  <c r="E6208" i="4"/>
  <c r="E5794" i="4"/>
  <c r="E4497" i="4"/>
  <c r="E2455" i="4"/>
  <c r="A1566" i="4"/>
  <c r="A1112" i="4"/>
  <c r="A353" i="4"/>
  <c r="E5420" i="4"/>
  <c r="E4914" i="4"/>
  <c r="A619" i="4"/>
  <c r="R6684" i="4"/>
  <c r="E6145" i="4"/>
  <c r="A612" i="4"/>
  <c r="A1844" i="4"/>
  <c r="A1926" i="4"/>
  <c r="A3203" i="4"/>
  <c r="E2754" i="4"/>
  <c r="A2079" i="4"/>
  <c r="A3309" i="4"/>
  <c r="E5069" i="4"/>
  <c r="A2182" i="4"/>
  <c r="A3406" i="4"/>
  <c r="A4638" i="4"/>
  <c r="A1838" i="4"/>
  <c r="A3167" i="4"/>
  <c r="A4391" i="4"/>
  <c r="A869" i="4"/>
  <c r="A2768" i="4"/>
  <c r="A3992" i="4"/>
  <c r="A1599" i="4"/>
  <c r="A4242" i="4"/>
  <c r="A5359" i="4"/>
  <c r="A6231" i="4"/>
  <c r="A7111" i="4"/>
  <c r="A2690" i="4"/>
  <c r="A4716" i="4"/>
  <c r="A5513" i="4"/>
  <c r="A6281" i="4"/>
  <c r="A7049" i="4"/>
  <c r="A2120" i="4"/>
  <c r="A4169" i="4"/>
  <c r="A5219" i="4"/>
  <c r="A5987" i="4"/>
  <c r="A6755" i="4"/>
  <c r="E3128" i="4"/>
  <c r="A2913" i="4"/>
  <c r="A4721" i="4"/>
  <c r="A5516" i="4"/>
  <c r="A6284" i="4"/>
  <c r="A7052" i="4"/>
  <c r="A850" i="4"/>
  <c r="A3577" i="4"/>
  <c r="A4997" i="4"/>
  <c r="A5765" i="4"/>
  <c r="A6533" i="4"/>
  <c r="E6980" i="4"/>
  <c r="A5382" i="4"/>
  <c r="A2641" i="4"/>
  <c r="A4324" i="4"/>
  <c r="A6558" i="4"/>
  <c r="A317" i="4"/>
  <c r="A3601" i="4"/>
  <c r="A6286" i="4"/>
  <c r="E4808" i="4"/>
  <c r="A5288" i="4"/>
  <c r="A7313" i="4"/>
  <c r="A1562" i="4"/>
  <c r="A5610" i="4"/>
  <c r="E7206" i="4"/>
  <c r="A3569" i="4"/>
  <c r="A6274" i="4"/>
  <c r="A2340" i="4"/>
  <c r="R2433" i="4"/>
  <c r="R6007" i="4"/>
  <c r="R1312" i="4"/>
  <c r="E2344" i="4"/>
  <c r="E5647" i="4"/>
  <c r="E1924" i="4"/>
  <c r="A352" i="4"/>
  <c r="R4930" i="4"/>
  <c r="R4423" i="4"/>
  <c r="E2203" i="4"/>
  <c r="R7326" i="4"/>
  <c r="R6428" i="4"/>
  <c r="R5942" i="4"/>
  <c r="E3369" i="4"/>
  <c r="E6272" i="4"/>
  <c r="E67" i="4"/>
  <c r="A101" i="4"/>
  <c r="U5490" i="4"/>
  <c r="E2766" i="4"/>
  <c r="R4663" i="4"/>
  <c r="R980" i="4"/>
  <c r="R2757" i="4"/>
  <c r="R4959" i="4"/>
  <c r="R4171" i="4"/>
  <c r="E2228" i="4"/>
  <c r="E284" i="4"/>
  <c r="E2053" i="4"/>
  <c r="E6592" i="4"/>
  <c r="E4759" i="4"/>
  <c r="R874" i="4"/>
  <c r="A465" i="4"/>
  <c r="E3884" i="4"/>
  <c r="A1459" i="4"/>
  <c r="E6193" i="4"/>
  <c r="A1372" i="4"/>
  <c r="U3840" i="4"/>
  <c r="R2165" i="4"/>
  <c r="R637" i="4"/>
  <c r="R6660" i="4"/>
  <c r="R3899" i="4"/>
  <c r="R3374" i="4"/>
  <c r="R4940" i="4"/>
  <c r="E2896" i="4"/>
  <c r="E1479" i="4"/>
  <c r="E888" i="4"/>
  <c r="E4161" i="4"/>
  <c r="R4535" i="4"/>
  <c r="A318" i="4"/>
  <c r="E6652" i="4"/>
  <c r="E490" i="4"/>
  <c r="A1075" i="4"/>
  <c r="E5649" i="4"/>
  <c r="A1108" i="4"/>
  <c r="A1766" i="4"/>
  <c r="A3843" i="4"/>
  <c r="U5225" i="4"/>
  <c r="E3606" i="4"/>
  <c r="R3392" i="4"/>
  <c r="E3834" i="4"/>
  <c r="R289" i="4"/>
  <c r="E57" i="4"/>
  <c r="R5595" i="4"/>
  <c r="R308" i="4"/>
  <c r="E4170" i="4"/>
  <c r="E2753" i="4"/>
  <c r="E5792" i="4"/>
  <c r="E2259" i="4"/>
  <c r="A886" i="4"/>
  <c r="E6668" i="4"/>
  <c r="E564" i="4"/>
  <c r="A1107" i="4"/>
  <c r="E5681" i="4"/>
  <c r="A1140" i="4"/>
  <c r="U221" i="4"/>
  <c r="U7237" i="4"/>
  <c r="E1343" i="4"/>
  <c r="R5615" i="4"/>
  <c r="R4677" i="4"/>
  <c r="R5678" i="4"/>
  <c r="R4831" i="4"/>
  <c r="R7353" i="4"/>
  <c r="E2843" i="4"/>
  <c r="E2680" i="4"/>
  <c r="E5535" i="4"/>
  <c r="E1883" i="4"/>
  <c r="E6331" i="4"/>
  <c r="E6281" i="4"/>
  <c r="A1841" i="4"/>
  <c r="E6062" i="4"/>
  <c r="A1883" i="4"/>
  <c r="E7041" i="4"/>
  <c r="A1812" i="4"/>
  <c r="A2563" i="4"/>
  <c r="E3226" i="4"/>
  <c r="R4941" i="4"/>
  <c r="A1259" i="4"/>
  <c r="U6352" i="4"/>
  <c r="R4555" i="4"/>
  <c r="R1418" i="4"/>
  <c r="R5064" i="4"/>
  <c r="E2068" i="4"/>
  <c r="E316" i="4"/>
  <c r="A112" i="4"/>
  <c r="E6702" i="4"/>
  <c r="E7392" i="4"/>
  <c r="A2467" i="4"/>
  <c r="A242" i="4"/>
  <c r="A3277" i="4"/>
  <c r="A1141" i="4"/>
  <c r="A3622" i="4"/>
  <c r="A1165" i="4"/>
  <c r="A3615" i="4"/>
  <c r="A762" i="4"/>
  <c r="A3456" i="4"/>
  <c r="A2322" i="4"/>
  <c r="A5159" i="4"/>
  <c r="A6551" i="4"/>
  <c r="A2604" i="4"/>
  <c r="A5177" i="4"/>
  <c r="A6417" i="4"/>
  <c r="A1173" i="4"/>
  <c r="A4698" i="4"/>
  <c r="A5963" i="4"/>
  <c r="A7187" i="4"/>
  <c r="A3274" i="4"/>
  <c r="A5340" i="4"/>
  <c r="A6564" i="4"/>
  <c r="A679" i="4"/>
  <c r="A4588" i="4"/>
  <c r="A5901" i="4"/>
  <c r="A7125" i="4"/>
  <c r="A6128" i="4"/>
  <c r="A4154" i="4"/>
  <c r="A5002" i="4"/>
  <c r="A4491" i="4"/>
  <c r="A5178" i="4"/>
  <c r="A6034" i="4"/>
  <c r="A1109" i="4"/>
  <c r="A6762" i="4"/>
  <c r="A4475" i="4"/>
  <c r="A7319" i="4"/>
  <c r="E2509" i="4"/>
  <c r="A4035" i="4"/>
  <c r="A4269" i="4"/>
  <c r="A4614" i="4"/>
  <c r="A4455" i="4"/>
  <c r="A4312" i="4"/>
  <c r="A5631" i="4"/>
  <c r="A3586" i="4"/>
  <c r="A7033" i="4"/>
  <c r="A5363" i="4"/>
  <c r="A495" i="4"/>
  <c r="A5660" i="4"/>
  <c r="E7296" i="4"/>
  <c r="A5709" i="4"/>
  <c r="A5616" i="4"/>
  <c r="A6664" i="4"/>
  <c r="A6818" i="4"/>
  <c r="A2564" i="4"/>
  <c r="A4880" i="4"/>
  <c r="A5642" i="4"/>
  <c r="R708" i="4"/>
  <c r="R1994" i="4"/>
  <c r="R1433" i="4"/>
  <c r="E627" i="4"/>
  <c r="E2538" i="4"/>
  <c r="E4981" i="4"/>
  <c r="E3103" i="4"/>
  <c r="E6913" i="4"/>
  <c r="A2829" i="4"/>
  <c r="A375" i="4"/>
  <c r="A3344" i="4"/>
  <c r="A6247" i="4"/>
  <c r="A6233" i="4"/>
  <c r="A5683" i="4"/>
  <c r="A4562" i="4"/>
  <c r="A2914" i="4"/>
  <c r="A2266" i="4"/>
  <c r="A1221" i="4"/>
  <c r="A6098" i="4"/>
  <c r="A4541" i="4"/>
  <c r="A1824" i="4"/>
  <c r="U4814" i="4"/>
  <c r="R4883" i="4"/>
  <c r="R5157" i="4"/>
  <c r="R2055" i="4"/>
  <c r="E4603" i="4"/>
  <c r="E5600" i="4"/>
  <c r="R5174" i="4"/>
  <c r="E5742" i="4"/>
  <c r="A791" i="4"/>
  <c r="A2637" i="4"/>
  <c r="A3142" i="4"/>
  <c r="A3135" i="4"/>
  <c r="A3152" i="4"/>
  <c r="A4935" i="4"/>
  <c r="A2649" i="4"/>
  <c r="A6321" i="4"/>
  <c r="A4124" i="4"/>
  <c r="A6995" i="4"/>
  <c r="A5244" i="4"/>
  <c r="A2850" i="4"/>
  <c r="A6421" i="4"/>
  <c r="A5434" i="4"/>
  <c r="E5299" i="4"/>
  <c r="A5246" i="4"/>
  <c r="A5994" i="4"/>
  <c r="A6918" i="4"/>
  <c r="E7030" i="4"/>
  <c r="A3973" i="4"/>
  <c r="A1991" i="4"/>
  <c r="A3008" i="4"/>
  <c r="A5999" i="4"/>
  <c r="A5721" i="4"/>
  <c r="A4971" i="4"/>
  <c r="A3617" i="4"/>
  <c r="A11" i="4"/>
  <c r="A6741" i="4"/>
  <c r="A6152" i="4"/>
  <c r="A2817" i="4"/>
  <c r="A7104" i="4"/>
  <c r="U4497" i="4"/>
  <c r="R4561" i="4"/>
  <c r="E7278" i="4"/>
  <c r="A2955" i="4"/>
  <c r="A2510" i="4"/>
  <c r="E5860" i="4"/>
  <c r="A5303" i="4"/>
  <c r="A5521" i="4"/>
  <c r="A5579" i="4"/>
  <c r="A5468" i="4"/>
  <c r="A5301" i="4"/>
  <c r="A573" i="4"/>
  <c r="A168" i="4"/>
  <c r="A4944" i="4"/>
  <c r="E4846" i="4"/>
  <c r="E3352" i="4"/>
  <c r="E6593" i="4"/>
  <c r="U6388" i="4"/>
  <c r="E2640" i="4"/>
  <c r="R928" i="4"/>
  <c r="R3771" i="4"/>
  <c r="E1759" i="4"/>
  <c r="E4449" i="4"/>
  <c r="E7221" i="4"/>
  <c r="E7261" i="4"/>
  <c r="E5066" i="4"/>
  <c r="A1047" i="4"/>
  <c r="A4291" i="4"/>
  <c r="A2669" i="4"/>
  <c r="E5972" i="4"/>
  <c r="A3022" i="4"/>
  <c r="E5910" i="4"/>
  <c r="A3015" i="4"/>
  <c r="E6052" i="4"/>
  <c r="A3032" i="4"/>
  <c r="E6836" i="4"/>
  <c r="U1089" i="4"/>
  <c r="R1498" i="4"/>
  <c r="R3071" i="4"/>
  <c r="R6487" i="4"/>
  <c r="R888" i="4"/>
  <c r="R1099" i="4"/>
  <c r="E1587" i="4"/>
  <c r="E6480" i="4"/>
  <c r="U3470" i="4"/>
  <c r="R6313" i="4"/>
  <c r="U3323" i="4"/>
  <c r="E3100" i="4"/>
  <c r="R4189" i="4"/>
  <c r="R6927" i="4"/>
  <c r="U7205" i="4"/>
  <c r="R6493" i="4"/>
  <c r="U6921" i="4"/>
  <c r="E3961" i="4"/>
  <c r="R7207" i="4"/>
  <c r="E1154" i="4"/>
  <c r="E5255" i="4"/>
  <c r="E4877" i="4"/>
  <c r="A12" i="4"/>
  <c r="A1569" i="4"/>
  <c r="U3557" i="4"/>
  <c r="R2845" i="4"/>
  <c r="E176" i="4"/>
  <c r="R1815" i="4"/>
  <c r="R6736" i="4"/>
  <c r="E4536" i="4"/>
  <c r="E1831" i="4"/>
  <c r="E796" i="4"/>
  <c r="E3975" i="4"/>
  <c r="A704" i="4"/>
  <c r="E637" i="4"/>
  <c r="U5171" i="4"/>
  <c r="R7320" i="4"/>
  <c r="E2913" i="4"/>
  <c r="R5205" i="4"/>
  <c r="R5070" i="4"/>
  <c r="E1045" i="4"/>
  <c r="E3867" i="4"/>
  <c r="E5043" i="4"/>
  <c r="E6227" i="4"/>
  <c r="R5259" i="4"/>
  <c r="E5902" i="4"/>
  <c r="R6418" i="4"/>
  <c r="E4081" i="4"/>
  <c r="R5792" i="4"/>
  <c r="E3105" i="4"/>
  <c r="E4656" i="4"/>
  <c r="E5036" i="4"/>
  <c r="E7033" i="4"/>
  <c r="E6942" i="4"/>
  <c r="A876" i="4"/>
  <c r="A4283" i="4"/>
  <c r="A1098" i="4"/>
  <c r="A2295" i="4"/>
  <c r="A2824" i="4"/>
  <c r="U6770" i="4"/>
  <c r="E1627" i="4"/>
  <c r="R2608" i="4"/>
  <c r="R6078" i="4"/>
  <c r="E2482" i="4"/>
  <c r="E1056" i="4"/>
  <c r="E596" i="4"/>
  <c r="E2343" i="4"/>
  <c r="E3652" i="4"/>
  <c r="A1975" i="4"/>
  <c r="A2933" i="4"/>
  <c r="A4014" i="4"/>
  <c r="A4687" i="4"/>
  <c r="A1490" i="4"/>
  <c r="A3308" i="4"/>
  <c r="R517" i="4"/>
  <c r="R764" i="4"/>
  <c r="R2911" i="4"/>
  <c r="R2042" i="4"/>
  <c r="E668" i="4"/>
  <c r="E4412" i="4"/>
  <c r="E1956" i="4"/>
  <c r="E4507" i="4"/>
  <c r="E7072" i="4"/>
  <c r="E4937" i="4"/>
  <c r="A1366" i="4"/>
  <c r="E6892" i="4"/>
  <c r="E340" i="4"/>
  <c r="A1523" i="4"/>
  <c r="E7009" i="4"/>
  <c r="E4504" i="4"/>
  <c r="A3227" i="4"/>
  <c r="A1690" i="4"/>
  <c r="A4157" i="4"/>
  <c r="A2870" i="4"/>
  <c r="E7353" i="4"/>
  <c r="A3543" i="4"/>
  <c r="A1487" i="4"/>
  <c r="A4072" i="4"/>
  <c r="U5340" i="4"/>
  <c r="E2952" i="4"/>
  <c r="R1135" i="4"/>
  <c r="R2242" i="4"/>
  <c r="R96" i="4"/>
  <c r="R5533" i="4"/>
  <c r="R6038" i="4"/>
  <c r="E5642" i="4"/>
  <c r="A1406" i="4"/>
  <c r="E5269" i="4"/>
  <c r="A2011" i="4"/>
  <c r="A1692" i="4"/>
  <c r="A4171" i="4"/>
  <c r="A4181" i="4"/>
  <c r="A4286" i="4"/>
  <c r="A4135" i="4"/>
  <c r="A3736" i="4"/>
  <c r="A5175" i="4"/>
  <c r="A2201" i="4"/>
  <c r="A6121" i="4"/>
  <c r="A3740" i="4"/>
  <c r="A6595" i="4"/>
  <c r="A4473" i="4"/>
  <c r="A6892" i="4"/>
  <c r="A4837" i="4"/>
  <c r="A7149" i="4"/>
  <c r="A3185" i="4"/>
  <c r="A2458" i="4"/>
  <c r="A4862" i="4"/>
  <c r="A5184" i="4"/>
  <c r="A5848" i="4"/>
  <c r="U4790" i="4"/>
  <c r="R7238" i="4"/>
  <c r="E4565" i="4"/>
  <c r="R1101" i="4"/>
  <c r="R5983" i="4"/>
  <c r="E4537" i="4"/>
  <c r="E2071" i="4"/>
  <c r="E4818" i="4"/>
  <c r="A742" i="4"/>
  <c r="E3152" i="4"/>
  <c r="A1739" i="4"/>
  <c r="A1524" i="4"/>
  <c r="A4011" i="4"/>
  <c r="A4013" i="4"/>
  <c r="A4110" i="4"/>
  <c r="A3871" i="4"/>
  <c r="A3472" i="4"/>
  <c r="A4983" i="4"/>
  <c r="A1277" i="4"/>
  <c r="A5953" i="4"/>
  <c r="A3292" i="4"/>
  <c r="A6427" i="4"/>
  <c r="A4084" i="4"/>
  <c r="A6468" i="4"/>
  <c r="A3554" i="4"/>
  <c r="A5885" i="4"/>
  <c r="A4314" i="4"/>
  <c r="A4266" i="4"/>
  <c r="A6714" i="4"/>
  <c r="A6264" i="4"/>
  <c r="A5266" i="4"/>
  <c r="A1426" i="4"/>
  <c r="E6310" i="4"/>
  <c r="A6254" i="4"/>
  <c r="U1042" i="4"/>
  <c r="R2006" i="4"/>
  <c r="E2995" i="4"/>
  <c r="R5707" i="4"/>
  <c r="R5280" i="4"/>
  <c r="E2983" i="4"/>
  <c r="U662" i="4"/>
  <c r="R350" i="4"/>
  <c r="E1717" i="4"/>
  <c r="R5787" i="4"/>
  <c r="R403" i="4"/>
  <c r="R2559" i="4"/>
  <c r="R2308" i="4"/>
  <c r="R1167" i="4"/>
  <c r="E1226" i="4"/>
  <c r="E2315" i="4"/>
  <c r="E3673" i="4"/>
  <c r="E1757" i="4"/>
  <c r="E7199" i="4"/>
  <c r="E6472" i="4"/>
  <c r="E6050" i="4"/>
  <c r="E5037" i="4"/>
  <c r="E4201" i="4"/>
  <c r="E616" i="4"/>
  <c r="A1400" i="4"/>
  <c r="A625" i="4"/>
  <c r="E5741" i="4"/>
  <c r="E5330" i="4"/>
  <c r="A747" i="4"/>
  <c r="E873" i="4"/>
  <c r="E6337" i="4"/>
  <c r="A724" i="4"/>
  <c r="E2384" i="4"/>
  <c r="A2077" i="4"/>
  <c r="A3307" i="4"/>
  <c r="E5135" i="4"/>
  <c r="A2189" i="4"/>
  <c r="A3413" i="4"/>
  <c r="E5908" i="4"/>
  <c r="A2278" i="4"/>
  <c r="A3518" i="4"/>
  <c r="E1047" i="4"/>
  <c r="A2013" i="4"/>
  <c r="A3263" i="4"/>
  <c r="A4487" i="4"/>
  <c r="A1167" i="4"/>
  <c r="A2872" i="4"/>
  <c r="A4096" i="4"/>
  <c r="A2058" i="4"/>
  <c r="A4410" i="4"/>
  <c r="A5431" i="4"/>
  <c r="A6311" i="4"/>
  <c r="A7183" i="4"/>
  <c r="A2882" i="4"/>
  <c r="A4802" i="4"/>
  <c r="A5577" i="4"/>
  <c r="A6345" i="4"/>
  <c r="A7113" i="4"/>
  <c r="A2290" i="4"/>
  <c r="A4338" i="4"/>
  <c r="A5283" i="4"/>
  <c r="A6051" i="4"/>
  <c r="A6819" i="4"/>
  <c r="E5748" i="4"/>
  <c r="A3082" i="4"/>
  <c r="A4805" i="4"/>
  <c r="A5580" i="4"/>
  <c r="A6348" i="4"/>
  <c r="A7116" i="4"/>
  <c r="A1301" i="4"/>
  <c r="A3746" i="4"/>
  <c r="A5061" i="4"/>
  <c r="A5829" i="4"/>
  <c r="A6597" i="4"/>
  <c r="A1151" i="4"/>
  <c r="A5552" i="4"/>
  <c r="A4427" i="4"/>
  <c r="A4619" i="4"/>
  <c r="A6728" i="4"/>
  <c r="A2753" i="4"/>
  <c r="A4052" i="4"/>
  <c r="A6456" i="4"/>
  <c r="A487" i="4"/>
  <c r="A5458" i="4"/>
  <c r="E4376" i="4"/>
  <c r="A2257" i="4"/>
  <c r="A5782" i="4"/>
  <c r="A2353" i="4"/>
  <c r="A4026" i="4"/>
  <c r="A6446" i="4"/>
  <c r="A3706" i="4"/>
  <c r="R7215" i="4"/>
  <c r="R7351" i="4"/>
  <c r="E569" i="4"/>
  <c r="E3647" i="4"/>
  <c r="E6447" i="4"/>
  <c r="E4664" i="4"/>
  <c r="A1152" i="4"/>
  <c r="E1678" i="4"/>
  <c r="R266" i="4"/>
  <c r="E3249" i="4"/>
  <c r="R1325" i="4"/>
  <c r="R1275" i="4"/>
  <c r="E1267" i="4"/>
  <c r="E4499" i="4"/>
  <c r="E7032" i="4"/>
  <c r="E5239" i="4"/>
  <c r="A929" i="4"/>
  <c r="U4877" i="4"/>
  <c r="E4494" i="4"/>
  <c r="R6805" i="4"/>
  <c r="R973" i="4"/>
  <c r="R3987" i="4"/>
  <c r="R6897" i="4"/>
  <c r="R6224" i="4"/>
  <c r="E3205" i="4"/>
  <c r="E1191" i="4"/>
  <c r="E3938" i="4"/>
  <c r="E7104" i="4"/>
  <c r="E5475" i="4"/>
  <c r="E3773" i="4"/>
  <c r="A977" i="4"/>
  <c r="E5083" i="4"/>
  <c r="A1611" i="4"/>
  <c r="E6513" i="4"/>
  <c r="A1556" i="4"/>
  <c r="U3527" i="4"/>
  <c r="R5282" i="4"/>
  <c r="R2730" i="4"/>
  <c r="E509" i="4"/>
  <c r="R5085" i="4"/>
  <c r="R4446" i="4"/>
  <c r="R6884" i="4"/>
  <c r="E3753" i="4"/>
  <c r="E2441" i="4"/>
  <c r="E1778" i="4"/>
  <c r="E5201" i="4"/>
  <c r="E1999" i="4"/>
  <c r="A830" i="4"/>
  <c r="A142" i="4"/>
  <c r="E2644" i="4"/>
  <c r="A1299" i="4"/>
  <c r="E6001" i="4"/>
  <c r="A1268" i="4"/>
  <c r="A2018" i="4"/>
  <c r="A4003" i="4"/>
  <c r="U5910" i="4"/>
  <c r="E5358" i="4"/>
  <c r="R5772" i="4"/>
  <c r="R321" i="4"/>
  <c r="R2161" i="4"/>
  <c r="R1345" i="4"/>
  <c r="R7405" i="4"/>
  <c r="R6703" i="4"/>
  <c r="R5889" i="4"/>
  <c r="E901" i="4"/>
  <c r="E6304" i="4"/>
  <c r="E4073" i="4"/>
  <c r="A1398" i="4"/>
  <c r="A206" i="4"/>
  <c r="E3201" i="4"/>
  <c r="A1331" i="4"/>
  <c r="E6017" i="4"/>
  <c r="A1300" i="4"/>
  <c r="U2174" i="4"/>
  <c r="R373" i="4"/>
  <c r="E3034" i="4"/>
  <c r="R6901" i="4"/>
  <c r="R6309" i="4"/>
  <c r="R6705" i="4"/>
  <c r="R6875" i="4"/>
  <c r="R3290" i="4"/>
  <c r="E3692" i="4"/>
  <c r="E3515" i="4"/>
  <c r="E6047" i="4"/>
  <c r="E3873" i="4"/>
  <c r="E6875" i="4"/>
  <c r="E7301" i="4"/>
  <c r="E930" i="4"/>
  <c r="E6510" i="4"/>
  <c r="A2043" i="4"/>
  <c r="E7372" i="4"/>
  <c r="R5086" i="4"/>
  <c r="A2731" i="4"/>
  <c r="U5280" i="4"/>
  <c r="E4316" i="4"/>
  <c r="E5233" i="4"/>
  <c r="U6243" i="4"/>
  <c r="R7277" i="4"/>
  <c r="R3861" i="4"/>
  <c r="E1559" i="4"/>
  <c r="E3771" i="4"/>
  <c r="E4368" i="4"/>
  <c r="A1176" i="4"/>
  <c r="A83" i="4"/>
  <c r="A372" i="4"/>
  <c r="A2667" i="4"/>
  <c r="A733" i="4"/>
  <c r="A3437" i="4"/>
  <c r="A1589" i="4"/>
  <c r="A3782" i="4"/>
  <c r="A1570" i="4"/>
  <c r="A3783" i="4"/>
  <c r="A1210" i="4"/>
  <c r="A3632" i="4"/>
  <c r="A2601" i="4"/>
  <c r="A5263" i="4"/>
  <c r="A6679" i="4"/>
  <c r="A2924" i="4"/>
  <c r="A5281" i="4"/>
  <c r="A6513" i="4"/>
  <c r="A1797" i="4"/>
  <c r="A4843" i="4"/>
  <c r="A6067" i="4"/>
  <c r="A7291" i="4"/>
  <c r="A3530" i="4"/>
  <c r="A5436" i="4"/>
  <c r="A6676" i="4"/>
  <c r="A1413" i="4"/>
  <c r="A4742" i="4"/>
  <c r="A5997" i="4"/>
  <c r="A7341" i="4"/>
  <c r="A6426" i="4"/>
  <c r="A4685" i="4"/>
  <c r="A5814" i="4"/>
  <c r="A4856" i="4"/>
  <c r="A6650" i="4"/>
  <c r="A6334" i="4"/>
  <c r="A2369" i="4"/>
  <c r="A7040" i="4"/>
  <c r="A4846" i="4"/>
  <c r="A7398" i="4"/>
  <c r="E5569" i="4"/>
  <c r="R7205" i="4"/>
  <c r="E5652" i="4"/>
  <c r="E5654" i="4"/>
  <c r="A4775" i="4"/>
  <c r="A4632" i="4"/>
  <c r="A5879" i="4"/>
  <c r="A4204" i="4"/>
  <c r="A7249" i="4"/>
  <c r="A5563" i="4"/>
  <c r="A1845" i="4"/>
  <c r="A5860" i="4"/>
  <c r="A730" i="4"/>
  <c r="A5909" i="4"/>
  <c r="A6170" i="4"/>
  <c r="E7078" i="4"/>
  <c r="A7074" i="4"/>
  <c r="A5408" i="4"/>
  <c r="E5028" i="4"/>
  <c r="A7410" i="4"/>
  <c r="R4587" i="4"/>
  <c r="R5701" i="4"/>
  <c r="R6093" i="4"/>
  <c r="E2409" i="4"/>
  <c r="E5283" i="4"/>
  <c r="E6099" i="4"/>
  <c r="E5693" i="4"/>
  <c r="A756" i="4"/>
  <c r="A3333" i="4"/>
  <c r="A1694" i="4"/>
  <c r="A3832" i="4"/>
  <c r="A6471" i="4"/>
  <c r="A6545" i="4"/>
  <c r="A5995" i="4"/>
  <c r="A4956" i="4"/>
  <c r="A3705" i="4"/>
  <c r="A4443" i="4"/>
  <c r="A6586" i="4"/>
  <c r="A6930" i="4"/>
  <c r="A5464" i="4"/>
  <c r="E4882" i="4"/>
  <c r="U5019" i="4"/>
  <c r="E1469" i="4"/>
  <c r="R7152" i="4"/>
  <c r="R6475" i="4"/>
  <c r="E439" i="4"/>
  <c r="E6624" i="4"/>
  <c r="E5769" i="4"/>
  <c r="E6766" i="4"/>
  <c r="A2039" i="4"/>
  <c r="A2965" i="4"/>
  <c r="A3470" i="4"/>
  <c r="A3631" i="4"/>
  <c r="A3504" i="4"/>
  <c r="A5295" i="4"/>
  <c r="A3289" i="4"/>
  <c r="A6425" i="4"/>
  <c r="A4572" i="4"/>
  <c r="A7211" i="4"/>
  <c r="A5460" i="4"/>
  <c r="A3426" i="4"/>
  <c r="A6621" i="4"/>
  <c r="A255" i="4"/>
  <c r="A2404" i="4"/>
  <c r="A5822" i="4"/>
  <c r="A6528" i="4"/>
  <c r="E6644" i="4"/>
  <c r="A2095" i="4"/>
  <c r="E3272" i="4"/>
  <c r="A2503" i="4"/>
  <c r="A3512" i="4"/>
  <c r="A6351" i="4"/>
  <c r="A6033" i="4"/>
  <c r="A5267" i="4"/>
  <c r="A4388" i="4"/>
  <c r="A1583" i="4"/>
  <c r="A7053" i="4"/>
  <c r="A6686" i="4"/>
  <c r="A4701" i="4"/>
  <c r="A3092" i="4"/>
  <c r="U6063" i="4"/>
  <c r="E2716" i="4"/>
  <c r="E3847" i="4"/>
  <c r="A3827" i="4"/>
  <c r="A3014" i="4"/>
  <c r="A911" i="4"/>
  <c r="A5655" i="4"/>
  <c r="A5817" i="4"/>
  <c r="A5883" i="4"/>
  <c r="A5780" i="4"/>
  <c r="A5613" i="4"/>
  <c r="A3585" i="4"/>
  <c r="A3498" i="4"/>
  <c r="A1597" i="4"/>
  <c r="E2330" i="4"/>
  <c r="E2163" i="4"/>
  <c r="A1252" i="4"/>
  <c r="R501" i="4"/>
  <c r="R1417" i="4"/>
  <c r="R3630" i="4"/>
  <c r="E161" i="4"/>
  <c r="E3500" i="4"/>
  <c r="E5880" i="4"/>
  <c r="A958" i="4"/>
  <c r="E1082" i="4"/>
  <c r="E5777" i="4"/>
  <c r="A1782" i="4"/>
  <c r="E2162" i="4"/>
  <c r="A2837" i="4"/>
  <c r="E7252" i="4"/>
  <c r="A3174" i="4"/>
  <c r="E7254" i="4"/>
  <c r="A3183" i="4"/>
  <c r="E7361" i="4"/>
  <c r="A3200" i="4"/>
  <c r="A1149" i="4"/>
  <c r="A4967" i="4"/>
  <c r="U1523" i="4"/>
  <c r="R6659" i="4"/>
  <c r="E3514" i="4"/>
  <c r="A1929" i="4"/>
  <c r="R6525" i="4"/>
  <c r="R1530" i="4"/>
  <c r="E641" i="4"/>
  <c r="E5842" i="4"/>
  <c r="U5338" i="4"/>
  <c r="R4420" i="4"/>
  <c r="U6119" i="4"/>
  <c r="E123" i="4"/>
  <c r="E3889" i="4"/>
  <c r="R5996" i="4"/>
  <c r="R7034" i="4"/>
  <c r="E2045" i="4"/>
  <c r="R1982" i="4"/>
  <c r="R6743" i="4"/>
  <c r="R4720" i="4"/>
  <c r="E4484" i="4"/>
  <c r="E2643" i="4"/>
  <c r="E6242" i="4"/>
  <c r="A1278" i="4"/>
  <c r="E3639" i="4"/>
  <c r="U5473" i="4"/>
  <c r="R6991" i="4"/>
  <c r="E2882" i="4"/>
  <c r="R4556" i="4"/>
  <c r="R5038" i="4"/>
  <c r="E653" i="4"/>
  <c r="E3856" i="4"/>
  <c r="E5033" i="4"/>
  <c r="E5907" i="4"/>
  <c r="A1944" i="4"/>
  <c r="E5367" i="4"/>
  <c r="U6097" i="4"/>
  <c r="R1211" i="4"/>
  <c r="R69" i="4"/>
  <c r="R429" i="4"/>
  <c r="R3202" i="4"/>
  <c r="E3169" i="4"/>
  <c r="R2672" i="4"/>
  <c r="E6344" i="4"/>
  <c r="A47" i="4"/>
  <c r="E6124" i="4"/>
  <c r="E7391" i="4"/>
  <c r="R135" i="4"/>
  <c r="R738" i="4"/>
  <c r="R2327" i="4"/>
  <c r="E4948" i="4"/>
  <c r="E386" i="4"/>
  <c r="E6426" i="4"/>
  <c r="A1144" i="4"/>
  <c r="A459" i="4"/>
  <c r="A1388" i="4"/>
  <c r="E6406" i="4"/>
  <c r="A2134" i="4"/>
  <c r="A2807" i="4"/>
  <c r="A3336" i="4"/>
  <c r="R758" i="4"/>
  <c r="R2962" i="4"/>
  <c r="R5385" i="4"/>
  <c r="R3912" i="4"/>
  <c r="E4530" i="4"/>
  <c r="E5211" i="4"/>
  <c r="E6421" i="4"/>
  <c r="E5853" i="4"/>
  <c r="E5585" i="4"/>
  <c r="A2515" i="4"/>
  <c r="A3445" i="4"/>
  <c r="A4526" i="4"/>
  <c r="E6436" i="4"/>
  <c r="A3132" i="4"/>
  <c r="U1031" i="4"/>
  <c r="R5373" i="4"/>
  <c r="R1548" i="4"/>
  <c r="R4640" i="4"/>
  <c r="R5591" i="4"/>
  <c r="E2103" i="4"/>
  <c r="R3229" i="4"/>
  <c r="E3355" i="4"/>
  <c r="E5679" i="4"/>
  <c r="E1660" i="4"/>
  <c r="E5875" i="4"/>
  <c r="E3627" i="4"/>
  <c r="A569" i="4"/>
  <c r="E4357" i="4"/>
  <c r="A1843" i="4"/>
  <c r="A128" i="4"/>
  <c r="E7375" i="4"/>
  <c r="A3547" i="4"/>
  <c r="A2173" i="4"/>
  <c r="E3663" i="4"/>
  <c r="A3190" i="4"/>
  <c r="A930" i="4"/>
  <c r="A3863" i="4"/>
  <c r="A2083" i="4"/>
  <c r="A4392" i="4"/>
  <c r="U7098" i="4"/>
  <c r="R4825" i="4"/>
  <c r="R2728" i="4"/>
  <c r="R5095" i="4"/>
  <c r="R6363" i="4"/>
  <c r="E2093" i="4"/>
  <c r="E4768" i="4"/>
  <c r="E6946" i="4"/>
  <c r="E5657" i="4"/>
  <c r="E6941" i="4"/>
  <c r="E3163" i="4"/>
  <c r="E5494" i="4"/>
  <c r="E5510" i="4"/>
  <c r="E6292" i="4"/>
  <c r="E5073" i="4"/>
  <c r="A4647" i="4"/>
  <c r="A4248" i="4"/>
  <c r="A5543" i="4"/>
  <c r="A3180" i="4"/>
  <c r="A6441" i="4"/>
  <c r="A4508" i="4"/>
  <c r="A6915" i="4"/>
  <c r="A4908" i="4"/>
  <c r="A7212" i="4"/>
  <c r="A5157" i="4"/>
  <c r="A2324" i="4"/>
  <c r="A4936" i="4"/>
  <c r="A4594" i="4"/>
  <c r="A5714" i="4"/>
  <c r="A6038" i="4"/>
  <c r="A6702" i="4"/>
  <c r="U6127" i="4"/>
  <c r="R1344" i="4"/>
  <c r="R1035" i="4"/>
  <c r="R4233" i="4"/>
  <c r="R3649" i="4"/>
  <c r="E881" i="4"/>
  <c r="E3645" i="4"/>
  <c r="E6274" i="4"/>
  <c r="E2977" i="4"/>
  <c r="E6045" i="4"/>
  <c r="E1767" i="4"/>
  <c r="E2085" i="4"/>
  <c r="E2459" i="4"/>
  <c r="E4744" i="4"/>
  <c r="A4622" i="4"/>
  <c r="A4383" i="4"/>
  <c r="A3984" i="4"/>
  <c r="A5351" i="4"/>
  <c r="A2668" i="4"/>
  <c r="A6273" i="4"/>
  <c r="A4146" i="4"/>
  <c r="A6747" i="4"/>
  <c r="A4709" i="4"/>
  <c r="A6724" i="4"/>
  <c r="A3724" i="4"/>
  <c r="A5949" i="4"/>
  <c r="A5360" i="4"/>
  <c r="A4585" i="4"/>
  <c r="A2580" i="4"/>
  <c r="A6434" i="4"/>
  <c r="A5438" i="4"/>
  <c r="A2196" i="4"/>
  <c r="A2180" i="4"/>
  <c r="A6424" i="4"/>
  <c r="U2418" i="4"/>
  <c r="R1013" i="4"/>
  <c r="R1989" i="4"/>
  <c r="R39" i="4"/>
  <c r="E1162" i="4"/>
  <c r="E5089" i="4"/>
  <c r="U1741" i="4"/>
  <c r="R1974" i="4"/>
  <c r="E2513" i="4"/>
  <c r="R6440" i="4"/>
  <c r="R1658" i="4"/>
  <c r="R3151" i="4"/>
  <c r="R3641" i="4"/>
  <c r="R6989" i="4"/>
  <c r="E1631" i="4"/>
  <c r="E2720" i="4"/>
  <c r="E4137" i="4"/>
  <c r="E2835" i="4"/>
  <c r="R3753" i="4"/>
  <c r="E6776" i="4"/>
  <c r="E6306" i="4"/>
  <c r="E5409" i="4"/>
  <c r="E5217" i="4"/>
  <c r="E3032" i="4"/>
  <c r="A1656" i="4"/>
  <c r="A865" i="4"/>
  <c r="E6109" i="4"/>
  <c r="E5678" i="4"/>
  <c r="A883" i="4"/>
  <c r="E1841" i="4"/>
  <c r="E6545" i="4"/>
  <c r="A820" i="4"/>
  <c r="E4928" i="4"/>
  <c r="A2179" i="4"/>
  <c r="A3403" i="4"/>
  <c r="E5958" i="4"/>
  <c r="A2285" i="4"/>
  <c r="A3525" i="4"/>
  <c r="E6740" i="4"/>
  <c r="A2382" i="4"/>
  <c r="A3614" i="4"/>
  <c r="E4056" i="4"/>
  <c r="A2143" i="4"/>
  <c r="A3367" i="4"/>
  <c r="A4591" i="4"/>
  <c r="A1423" i="4"/>
  <c r="A2968" i="4"/>
  <c r="A4208" i="4"/>
  <c r="A2300" i="4"/>
  <c r="A4529" i="4"/>
  <c r="A5503" i="4"/>
  <c r="A6383" i="4"/>
  <c r="A7255" i="4"/>
  <c r="A3074" i="4"/>
  <c r="A4873" i="4"/>
  <c r="A5641" i="4"/>
  <c r="A6409" i="4"/>
  <c r="A7177" i="4"/>
  <c r="A2460" i="4"/>
  <c r="A4458" i="4"/>
  <c r="A5347" i="4"/>
  <c r="A6115" i="4"/>
  <c r="A6883" i="4"/>
  <c r="E7108" i="4"/>
  <c r="A3252" i="4"/>
  <c r="A4876" i="4"/>
  <c r="A5644" i="4"/>
  <c r="A6412" i="4"/>
  <c r="A7180" i="4"/>
  <c r="A1719" i="4"/>
  <c r="A3916" i="4"/>
  <c r="A5125" i="4"/>
  <c r="A5893" i="4"/>
  <c r="A6661" i="4"/>
  <c r="A2093" i="4"/>
  <c r="A5722" i="4"/>
  <c r="A5222" i="4"/>
  <c r="A4850" i="4"/>
  <c r="A6898" i="4"/>
  <c r="A4058" i="4"/>
  <c r="A4457" i="4"/>
  <c r="A6626" i="4"/>
  <c r="A1685" i="4"/>
  <c r="A5630" i="4"/>
  <c r="A2225" i="4"/>
  <c r="A2708" i="4"/>
  <c r="A5952" i="4"/>
  <c r="A3546" i="4"/>
  <c r="A4441" i="4"/>
  <c r="A6616" i="4"/>
  <c r="A4717" i="4"/>
  <c r="R2508" i="4"/>
  <c r="R2367" i="4"/>
  <c r="E1906" i="4"/>
  <c r="E107" i="4"/>
  <c r="E7215" i="4"/>
  <c r="E5667" i="4"/>
  <c r="A1920" i="4"/>
  <c r="E3398" i="4"/>
  <c r="R3250" i="4"/>
  <c r="E4264" i="4"/>
  <c r="R3258" i="4"/>
  <c r="R4777" i="4"/>
  <c r="E2660" i="4"/>
  <c r="E344" i="4"/>
  <c r="E1289" i="4"/>
  <c r="E6901" i="4"/>
  <c r="A1689" i="4"/>
  <c r="U6464" i="4"/>
  <c r="R231" i="4"/>
  <c r="E1292" i="4"/>
  <c r="R1695" i="4"/>
  <c r="R5024" i="4"/>
  <c r="R635" i="4"/>
  <c r="R5413" i="4"/>
  <c r="E3985" i="4"/>
  <c r="E2123" i="4"/>
  <c r="E5168" i="4"/>
  <c r="E359" i="4"/>
  <c r="E5987" i="4"/>
  <c r="E5625" i="4"/>
  <c r="A1497" i="4"/>
  <c r="E5694" i="4"/>
  <c r="A1787" i="4"/>
  <c r="E6833" i="4"/>
  <c r="A1700" i="4"/>
  <c r="U4642" i="4"/>
  <c r="R7378" i="4"/>
  <c r="R4524" i="4"/>
  <c r="E1701" i="4"/>
  <c r="R6323" i="4"/>
  <c r="R5500" i="4"/>
  <c r="R3237" i="4"/>
  <c r="E4495" i="4"/>
  <c r="E3306" i="4"/>
  <c r="E2684" i="4"/>
  <c r="E5768" i="4"/>
  <c r="E3949" i="4"/>
  <c r="A1374" i="4"/>
  <c r="A673" i="4"/>
  <c r="E4441" i="4"/>
  <c r="A1507" i="4"/>
  <c r="E6289" i="4"/>
  <c r="A1444" i="4"/>
  <c r="A2211" i="4"/>
  <c r="A4163" i="4"/>
  <c r="U6879" i="4"/>
  <c r="R1426" i="4"/>
  <c r="E299" i="4"/>
  <c r="R963" i="4"/>
  <c r="R3444" i="4"/>
  <c r="R3917" i="4"/>
  <c r="R2985" i="4"/>
  <c r="E933" i="4"/>
  <c r="E731" i="4"/>
  <c r="E3181" i="4"/>
  <c r="E6840" i="4"/>
  <c r="E5194" i="4"/>
  <c r="E1506" i="4"/>
  <c r="A721" i="4"/>
  <c r="E4608" i="4"/>
  <c r="A1531" i="4"/>
  <c r="E6385" i="4"/>
  <c r="A1460" i="4"/>
  <c r="U3849" i="4"/>
  <c r="R3403" i="4"/>
  <c r="R948" i="4"/>
  <c r="E740" i="4"/>
  <c r="R1338" i="4"/>
  <c r="R768" i="4"/>
  <c r="R3049" i="4"/>
  <c r="E313" i="4"/>
  <c r="E4443" i="4"/>
  <c r="E4363" i="4"/>
  <c r="E6559" i="4"/>
  <c r="E5077" i="4"/>
  <c r="E7387" i="4"/>
  <c r="A488" i="4"/>
  <c r="E3981" i="4"/>
  <c r="E7022" i="4"/>
  <c r="E261" i="4"/>
  <c r="A155" i="4"/>
  <c r="E4671" i="4"/>
  <c r="A2915" i="4"/>
  <c r="R1964" i="4"/>
  <c r="E4821" i="4"/>
  <c r="A276" i="4"/>
  <c r="R694" i="4"/>
  <c r="E2213" i="4"/>
  <c r="R6021" i="4"/>
  <c r="E3314" i="4"/>
  <c r="E5172" i="4"/>
  <c r="E5858" i="4"/>
  <c r="E1445" i="4"/>
  <c r="A523" i="4"/>
  <c r="A692" i="4"/>
  <c r="A2923" i="4"/>
  <c r="A1138" i="4"/>
  <c r="A3597" i="4"/>
  <c r="A1958" i="4"/>
  <c r="A3942" i="4"/>
  <c r="A1918" i="4"/>
  <c r="A3943" i="4"/>
  <c r="A1615" i="4"/>
  <c r="A3800" i="4"/>
  <c r="A2921" i="4"/>
  <c r="A5383" i="4"/>
  <c r="A6791" i="4"/>
  <c r="A3225" i="4"/>
  <c r="A5393" i="4"/>
  <c r="A6617" i="4"/>
  <c r="A2185" i="4"/>
  <c r="A4939" i="4"/>
  <c r="A6163" i="4"/>
  <c r="A7403" i="4"/>
  <c r="A3809" i="4"/>
  <c r="A5540" i="4"/>
  <c r="A6772" i="4"/>
  <c r="A1966" i="4"/>
  <c r="A4877" i="4"/>
  <c r="A6101" i="4"/>
  <c r="A402" i="4"/>
  <c r="A6682" i="4"/>
  <c r="A4978" i="4"/>
  <c r="A6688" i="4"/>
  <c r="A5134" i="4"/>
  <c r="E6340" i="4"/>
  <c r="A6590" i="4"/>
  <c r="A3050" i="4"/>
  <c r="A7314" i="4"/>
  <c r="A5122" i="4"/>
  <c r="A2852" i="4"/>
  <c r="E6897" i="4"/>
  <c r="E6854" i="4"/>
  <c r="A351" i="4"/>
  <c r="A354" i="4"/>
  <c r="E5796" i="4"/>
  <c r="E5990" i="4"/>
  <c r="A6103" i="4"/>
  <c r="A4634" i="4"/>
  <c r="E6580" i="4"/>
  <c r="A5675" i="4"/>
  <c r="A2465" i="4"/>
  <c r="A6068" i="4"/>
  <c r="A2051" i="4"/>
  <c r="A6109" i="4"/>
  <c r="A6704" i="4"/>
  <c r="A5174" i="4"/>
  <c r="A6374" i="4"/>
  <c r="A7114" i="4"/>
  <c r="A2372" i="4"/>
  <c r="U717" i="4"/>
  <c r="E675" i="4"/>
  <c r="R20" i="4"/>
  <c r="R2120" i="4"/>
  <c r="E4131" i="4"/>
  <c r="E6359" i="4"/>
  <c r="E7155" i="4"/>
  <c r="E6973" i="4"/>
  <c r="A1084" i="4"/>
  <c r="A3797" i="4"/>
  <c r="A2351" i="4"/>
  <c r="A4336" i="4"/>
  <c r="A6831" i="4"/>
  <c r="A6745" i="4"/>
  <c r="A6195" i="4"/>
  <c r="A5268" i="4"/>
  <c r="A4281" i="4"/>
  <c r="A5402" i="4"/>
  <c r="A1653" i="4"/>
  <c r="A7391" i="4"/>
  <c r="A5998" i="4"/>
  <c r="E6366" i="4"/>
  <c r="U6680" i="4"/>
  <c r="R4799" i="4"/>
  <c r="R1711" i="4"/>
  <c r="R6173" i="4"/>
  <c r="E2277" i="4"/>
  <c r="E692" i="4"/>
  <c r="A248" i="4"/>
  <c r="A125" i="4"/>
  <c r="A2499" i="4"/>
  <c r="A3285" i="4"/>
  <c r="A3790" i="4"/>
  <c r="A3951" i="4"/>
  <c r="A3824" i="4"/>
  <c r="A5519" i="4"/>
  <c r="A3906" i="4"/>
  <c r="A6625" i="4"/>
  <c r="A4851" i="4"/>
  <c r="A7411" i="4"/>
  <c r="A5756" i="4"/>
  <c r="A3961" i="4"/>
  <c r="A6829" i="4"/>
  <c r="A2788" i="4"/>
  <c r="A3882" i="4"/>
  <c r="A6354" i="4"/>
  <c r="A7082" i="4"/>
  <c r="A4854" i="4"/>
  <c r="A2755" i="4"/>
  <c r="A437" i="4"/>
  <c r="A2991" i="4"/>
  <c r="A4016" i="4"/>
  <c r="A6703" i="4"/>
  <c r="A6329" i="4"/>
  <c r="A5483" i="4"/>
  <c r="A4731" i="4"/>
  <c r="A2338" i="4"/>
  <c r="E2607" i="4"/>
  <c r="A3761" i="4"/>
  <c r="A5566" i="4"/>
  <c r="E5542" i="4"/>
  <c r="U5909" i="4"/>
  <c r="E1519" i="4"/>
  <c r="A932" i="4"/>
  <c r="E378" i="4"/>
  <c r="A3486" i="4"/>
  <c r="A2014" i="4"/>
  <c r="A6119" i="4"/>
  <c r="A6129" i="4"/>
  <c r="A6291" i="4"/>
  <c r="A6180" i="4"/>
  <c r="A5917" i="4"/>
  <c r="A5320" i="4"/>
  <c r="A5010" i="4"/>
  <c r="A3908" i="4"/>
  <c r="R2569" i="4"/>
  <c r="E4697" i="4"/>
  <c r="A450" i="4"/>
  <c r="R2960" i="4"/>
  <c r="R5627" i="4"/>
  <c r="R5790" i="4"/>
  <c r="R3508" i="4"/>
  <c r="R621" i="4"/>
  <c r="E6936" i="4"/>
  <c r="E2545" i="4"/>
  <c r="E4943" i="4"/>
  <c r="E6417" i="4"/>
  <c r="A2114" i="4"/>
  <c r="E5766" i="4"/>
  <c r="A3021" i="4"/>
  <c r="A458" i="4"/>
  <c r="A3342" i="4"/>
  <c r="A461" i="4"/>
  <c r="A3335" i="4"/>
  <c r="A506" i="4"/>
  <c r="A3352" i="4"/>
  <c r="A2084" i="4"/>
  <c r="R2201" i="4"/>
  <c r="R324" i="4"/>
  <c r="R4388" i="4"/>
  <c r="U3983" i="4"/>
  <c r="E2540" i="4"/>
  <c r="R5101" i="4"/>
  <c r="E3290" i="4"/>
  <c r="E2628" i="4"/>
  <c r="U7376" i="4"/>
  <c r="U3712" i="4"/>
  <c r="U6754" i="4"/>
  <c r="U3051" i="4"/>
  <c r="R4124" i="4"/>
  <c r="R6648" i="4"/>
  <c r="E3534" i="4"/>
  <c r="E3596" i="4"/>
  <c r="R1007" i="4"/>
  <c r="E2370" i="4"/>
  <c r="R6892" i="4"/>
  <c r="R6109" i="4"/>
  <c r="E2388" i="4"/>
  <c r="E6858" i="4"/>
  <c r="E3821" i="4"/>
  <c r="E5453" i="4"/>
  <c r="U7286" i="4"/>
  <c r="E1882" i="4"/>
  <c r="E4035" i="4"/>
  <c r="R6384" i="4"/>
  <c r="R1010" i="4"/>
  <c r="E1895" i="4"/>
  <c r="E4825" i="4"/>
  <c r="E5720" i="4"/>
  <c r="E6819" i="4"/>
  <c r="E4522" i="4"/>
  <c r="E6270" i="4"/>
  <c r="U6219" i="4"/>
  <c r="R3619" i="4"/>
  <c r="R737" i="4"/>
  <c r="R2632" i="4"/>
  <c r="R6133" i="4"/>
  <c r="E4252" i="4"/>
  <c r="E412" i="4"/>
  <c r="E7264" i="4"/>
  <c r="E4151" i="4"/>
  <c r="A59" i="4"/>
  <c r="A483" i="4"/>
  <c r="R4065" i="4"/>
  <c r="R4288" i="4"/>
  <c r="R6981" i="4"/>
  <c r="E1058" i="4"/>
  <c r="E2405" i="4"/>
  <c r="R6144" i="4"/>
  <c r="E3199" i="4"/>
  <c r="A1067" i="4"/>
  <c r="A1836" i="4"/>
  <c r="A946" i="4"/>
  <c r="A2582" i="4"/>
  <c r="A3255" i="4"/>
  <c r="A3784" i="4"/>
  <c r="R2238" i="4"/>
  <c r="R6681" i="4"/>
  <c r="R259" i="4"/>
  <c r="R1767" i="4"/>
  <c r="E786" i="4"/>
  <c r="E6392" i="4"/>
  <c r="A678" i="4"/>
  <c r="E7277" i="4"/>
  <c r="E6481" i="4"/>
  <c r="A2963" i="4"/>
  <c r="A3893" i="4"/>
  <c r="E5782" i="4"/>
  <c r="A954" i="4"/>
  <c r="A4329" i="4"/>
  <c r="U3580" i="4"/>
  <c r="E1681" i="4"/>
  <c r="R5619" i="4"/>
  <c r="R5616" i="4"/>
  <c r="R7385" i="4"/>
  <c r="E2951" i="4"/>
  <c r="E188" i="4"/>
  <c r="E4087" i="4"/>
  <c r="E6175" i="4"/>
  <c r="E3580" i="4"/>
  <c r="E6363" i="4"/>
  <c r="E5561" i="4"/>
  <c r="A1073" i="4"/>
  <c r="E5421" i="4"/>
  <c r="A2035" i="4"/>
  <c r="A332" i="4"/>
  <c r="A599" i="4"/>
  <c r="A3739" i="4"/>
  <c r="A2365" i="4"/>
  <c r="E6100" i="4"/>
  <c r="A3382" i="4"/>
  <c r="A1442" i="4"/>
  <c r="A4055" i="4"/>
  <c r="A2280" i="4"/>
  <c r="A4584" i="4"/>
  <c r="U5861" i="4"/>
  <c r="R2389" i="4"/>
  <c r="R5488" i="4"/>
  <c r="R6624" i="4"/>
  <c r="R6099" i="4"/>
  <c r="E3402" i="4"/>
  <c r="E5743" i="4"/>
  <c r="R6340" i="4"/>
  <c r="E7241" i="4"/>
  <c r="R1209" i="4"/>
  <c r="E4860" i="4"/>
  <c r="A279" i="4"/>
  <c r="A285" i="4"/>
  <c r="A543" i="4"/>
  <c r="A77" i="4"/>
  <c r="E3516" i="4"/>
  <c r="A4560" i="4"/>
  <c r="A5759" i="4"/>
  <c r="A3756" i="4"/>
  <c r="A6633" i="4"/>
  <c r="A4794" i="4"/>
  <c r="A7107" i="4"/>
  <c r="A5100" i="4"/>
  <c r="A7404" i="4"/>
  <c r="A5349" i="4"/>
  <c r="A3690" i="4"/>
  <c r="A5448" i="4"/>
  <c r="A5176" i="4"/>
  <c r="A6226" i="4"/>
  <c r="A6550" i="4"/>
  <c r="A7214" i="4"/>
  <c r="U6697" i="4"/>
  <c r="R4332" i="4"/>
  <c r="R4142" i="4"/>
  <c r="R5811" i="4"/>
  <c r="R6696" i="4"/>
  <c r="E2273" i="4"/>
  <c r="E5313" i="4"/>
  <c r="E7050" i="4"/>
  <c r="E5897" i="4"/>
  <c r="E7021" i="4"/>
  <c r="E3993" i="4"/>
  <c r="E6582" i="4"/>
  <c r="E6726" i="4"/>
  <c r="E7393" i="4"/>
  <c r="E5462" i="4"/>
  <c r="A4679" i="4"/>
  <c r="A4288" i="4"/>
  <c r="A5567" i="4"/>
  <c r="A3244" i="4"/>
  <c r="A6465" i="4"/>
  <c r="A4547" i="4"/>
  <c r="A6939" i="4"/>
  <c r="A4932" i="4"/>
  <c r="A7108" i="4"/>
  <c r="A4066" i="4"/>
  <c r="A6525" i="4"/>
  <c r="A5702" i="4"/>
  <c r="A5000" i="4"/>
  <c r="A4902" i="4"/>
  <c r="A6776" i="4"/>
  <c r="A5778" i="4"/>
  <c r="A3108" i="4"/>
  <c r="A4667" i="4"/>
  <c r="A6766" i="4"/>
  <c r="U3520" i="4"/>
  <c r="R149" i="4"/>
  <c r="R5969" i="4"/>
  <c r="R7237" i="4"/>
  <c r="E3757" i="4"/>
  <c r="E6747" i="4"/>
  <c r="U2811" i="4"/>
  <c r="R2443" i="4"/>
  <c r="R1402" i="4"/>
  <c r="E343" i="4"/>
  <c r="R3103" i="4"/>
  <c r="R4329" i="4"/>
  <c r="R5719" i="4"/>
  <c r="E1447" i="4"/>
  <c r="E3448" i="4"/>
  <c r="E4394" i="4"/>
  <c r="E4807" i="4"/>
  <c r="E4424" i="4"/>
  <c r="E1986" i="4"/>
  <c r="R6118" i="4"/>
  <c r="E6850" i="4"/>
  <c r="E5923" i="4"/>
  <c r="E6277" i="4"/>
  <c r="E5397" i="4"/>
  <c r="E851" i="4"/>
  <c r="A1433" i="4"/>
  <c r="E6749" i="4"/>
  <c r="E6318" i="4"/>
  <c r="A1155" i="4"/>
  <c r="E3456" i="4"/>
  <c r="E6961" i="4"/>
  <c r="A1020" i="4"/>
  <c r="E6710" i="4"/>
  <c r="A2379" i="4"/>
  <c r="A3619" i="4"/>
  <c r="A67" i="4"/>
  <c r="A2501" i="4"/>
  <c r="A3725" i="4"/>
  <c r="A394" i="4"/>
  <c r="A2590" i="4"/>
  <c r="A3814" i="4"/>
  <c r="E6422" i="4"/>
  <c r="A2343" i="4"/>
  <c r="A3567" i="4"/>
  <c r="A4799" i="4"/>
  <c r="A1871" i="4"/>
  <c r="A3184" i="4"/>
  <c r="A4408" i="4"/>
  <c r="A2684" i="4"/>
  <c r="A4756" i="4"/>
  <c r="A5647" i="4"/>
  <c r="A6527" i="4"/>
  <c r="E6532" i="4"/>
  <c r="A3458" i="4"/>
  <c r="A5001" i="4"/>
  <c r="A5769" i="4"/>
  <c r="A6537" i="4"/>
  <c r="R479" i="4"/>
  <c r="A2802" i="4"/>
  <c r="A4661" i="4"/>
  <c r="A5475" i="4"/>
  <c r="A6243" i="4"/>
  <c r="A7011" i="4"/>
  <c r="A895" i="4"/>
  <c r="A3594" i="4"/>
  <c r="A5004" i="4"/>
  <c r="A5772" i="4"/>
  <c r="A6540" i="4"/>
  <c r="A7308" i="4"/>
  <c r="A2210" i="4"/>
  <c r="A4258" i="4"/>
  <c r="A5253" i="4"/>
  <c r="A6021" i="4"/>
  <c r="A6789" i="4"/>
  <c r="A3009" i="4"/>
  <c r="A6064" i="4"/>
  <c r="A7248" i="4"/>
  <c r="A5192" i="4"/>
  <c r="A1042" i="4"/>
  <c r="A5862" i="4"/>
  <c r="A4920" i="4"/>
  <c r="A6968" i="4"/>
  <c r="A2756" i="4"/>
  <c r="A5970" i="4"/>
  <c r="A4691" i="4"/>
  <c r="A3620" i="4"/>
  <c r="A6294" i="4"/>
  <c r="A5562" i="4"/>
  <c r="A4910" i="4"/>
  <c r="A6958" i="4"/>
  <c r="A5770" i="4"/>
  <c r="R6227" i="4"/>
  <c r="R1944" i="4"/>
  <c r="E4463" i="4"/>
  <c r="E2946" i="4"/>
  <c r="E4753" i="4"/>
  <c r="E7259" i="4"/>
  <c r="E6588" i="4"/>
  <c r="R1031" i="4"/>
  <c r="E91" i="4"/>
  <c r="R717" i="4"/>
  <c r="R6441" i="4"/>
  <c r="R6300" i="4"/>
  <c r="E4922" i="4"/>
  <c r="R3217" i="4"/>
  <c r="E5562" i="4"/>
  <c r="A1310" i="4"/>
  <c r="E5082" i="4"/>
  <c r="U6387" i="4"/>
  <c r="R4367" i="4"/>
  <c r="R2294" i="4"/>
  <c r="R5312" i="4"/>
  <c r="R6998" i="4"/>
  <c r="R5709" i="4"/>
  <c r="E1613" i="4"/>
  <c r="R2141" i="4"/>
  <c r="E3892" i="4"/>
  <c r="E6239" i="4"/>
  <c r="E4431" i="4"/>
  <c r="E7067" i="4"/>
  <c r="A160" i="4"/>
  <c r="E2639" i="4"/>
  <c r="E6718" i="4"/>
  <c r="R3020" i="4"/>
  <c r="A20" i="4"/>
  <c r="E1493" i="4"/>
  <c r="U5097" i="4"/>
  <c r="E3598" i="4"/>
  <c r="R3334" i="4"/>
  <c r="E3788" i="4"/>
  <c r="R36" i="4"/>
  <c r="E43" i="4"/>
  <c r="R7331" i="4"/>
  <c r="E820" i="4"/>
  <c r="R5453" i="4"/>
  <c r="E3159" i="4"/>
  <c r="E6792" i="4"/>
  <c r="E5731" i="4"/>
  <c r="E4845" i="4"/>
  <c r="A1753" i="4"/>
  <c r="E5870" i="4"/>
  <c r="A1827" i="4"/>
  <c r="E6977" i="4"/>
  <c r="A1764" i="4"/>
  <c r="A2531" i="4"/>
  <c r="E1268" i="4"/>
  <c r="U7058" i="4"/>
  <c r="R5135" i="4"/>
  <c r="E4162" i="4"/>
  <c r="R4464" i="4"/>
  <c r="R5545" i="4"/>
  <c r="R2296" i="4"/>
  <c r="R7253" i="4"/>
  <c r="E2717" i="4"/>
  <c r="E2611" i="4"/>
  <c r="E5463" i="4"/>
  <c r="E1696" i="4"/>
  <c r="E6259" i="4"/>
  <c r="E6089" i="4"/>
  <c r="A1761" i="4"/>
  <c r="E5918" i="4"/>
  <c r="A1867" i="4"/>
  <c r="E7025" i="4"/>
  <c r="A1780" i="4"/>
  <c r="U4197" i="4"/>
  <c r="R5826" i="4"/>
  <c r="R4880" i="4"/>
  <c r="E3039" i="4"/>
  <c r="R4159" i="4"/>
  <c r="R3522" i="4"/>
  <c r="R7217" i="4"/>
  <c r="E2172" i="4"/>
  <c r="E755" i="4"/>
  <c r="R1739" i="4"/>
  <c r="E157" i="4"/>
  <c r="E6218" i="4"/>
  <c r="E4927" i="4"/>
  <c r="A1568" i="4"/>
  <c r="E5949" i="4"/>
  <c r="A259" i="4"/>
  <c r="E3213" i="4"/>
  <c r="A484" i="4"/>
  <c r="A99" i="4"/>
  <c r="A3235" i="4"/>
  <c r="R2261" i="4"/>
  <c r="R5304" i="4"/>
  <c r="A1954" i="4"/>
  <c r="R6434" i="4"/>
  <c r="R813" i="4"/>
  <c r="R128" i="4"/>
  <c r="E389" i="4"/>
  <c r="E2280" i="4"/>
  <c r="E809" i="4"/>
  <c r="A433" i="4"/>
  <c r="A1395" i="4"/>
  <c r="A1364" i="4"/>
  <c r="A3331" i="4"/>
  <c r="A1898" i="4"/>
  <c r="A3941" i="4"/>
  <c r="A2310" i="4"/>
  <c r="A4262" i="4"/>
  <c r="A2303" i="4"/>
  <c r="A4263" i="4"/>
  <c r="A2168" i="4"/>
  <c r="A4120" i="4"/>
  <c r="A3538" i="4"/>
  <c r="A5623" i="4"/>
  <c r="A7023" i="4"/>
  <c r="A3884" i="4"/>
  <c r="A5593" i="4"/>
  <c r="A6817" i="4"/>
  <c r="A2738" i="4"/>
  <c r="A5139" i="4"/>
  <c r="A6379" i="4"/>
  <c r="E6084" i="4"/>
  <c r="A4340" i="4"/>
  <c r="A5748" i="4"/>
  <c r="A6972" i="4"/>
  <c r="A2572" i="4"/>
  <c r="A5077" i="4"/>
  <c r="A6301" i="4"/>
  <c r="A2836" i="4"/>
  <c r="A7345" i="4"/>
  <c r="A5554" i="4"/>
  <c r="A3034" i="4"/>
  <c r="A5666" i="4"/>
  <c r="A2586" i="4"/>
  <c r="A7122" i="4"/>
  <c r="A4505" i="4"/>
  <c r="A2692" i="4"/>
  <c r="A5656" i="4"/>
  <c r="A5578" i="4"/>
  <c r="A1060" i="4"/>
  <c r="A1607" i="4"/>
  <c r="A1968" i="4"/>
  <c r="A1959" i="4"/>
  <c r="A1253" i="4"/>
  <c r="A2642" i="4"/>
  <c r="A6575" i="4"/>
  <c r="A5089" i="4"/>
  <c r="A2226" i="4"/>
  <c r="A6075" i="4"/>
  <c r="A3297" i="4"/>
  <c r="A6484" i="4"/>
  <c r="A3129" i="4"/>
  <c r="A6517" i="4"/>
  <c r="A3777" i="4"/>
  <c r="A3153" i="4"/>
  <c r="A1909" i="4"/>
  <c r="A3220" i="4"/>
  <c r="A4866" i="4"/>
  <c r="U5149" i="4"/>
  <c r="R4094" i="4"/>
  <c r="R6045" i="4"/>
  <c r="R2568" i="4"/>
  <c r="E1271" i="4"/>
  <c r="E3674" i="4"/>
  <c r="R7279" i="4"/>
  <c r="E4274" i="4"/>
  <c r="A1670" i="4"/>
  <c r="E6996" i="4"/>
  <c r="A3327" i="4"/>
  <c r="A978" i="4"/>
  <c r="A645" i="4"/>
  <c r="E6758" i="4"/>
  <c r="A6803" i="4"/>
  <c r="A5876" i="4"/>
  <c r="A5101" i="4"/>
  <c r="A7358" i="4"/>
  <c r="A5198" i="4"/>
  <c r="E5956" i="4"/>
  <c r="A4918" i="4"/>
  <c r="E5953" i="4"/>
  <c r="R1310" i="4"/>
  <c r="E2423" i="4"/>
  <c r="R6181" i="4"/>
  <c r="E3520" i="4"/>
  <c r="E5264" i="4"/>
  <c r="E5954" i="4"/>
  <c r="E2336" i="4"/>
  <c r="A1467" i="4"/>
  <c r="A3371" i="4"/>
  <c r="A4109" i="4"/>
  <c r="A4454" i="4"/>
  <c r="A4615" i="4"/>
  <c r="A4472" i="4"/>
  <c r="A5991" i="4"/>
  <c r="A4770" i="4"/>
  <c r="A6937" i="4"/>
  <c r="A5259" i="4"/>
  <c r="A1178" i="4"/>
  <c r="A6172" i="4"/>
  <c r="A4764" i="4"/>
  <c r="E369" i="4"/>
  <c r="A5042" i="4"/>
  <c r="A5454" i="4"/>
  <c r="A7377" i="4"/>
  <c r="A6182" i="4"/>
  <c r="A6032" i="4"/>
  <c r="A3627" i="4"/>
  <c r="A2190" i="4"/>
  <c r="A3647" i="4"/>
  <c r="E6660" i="4"/>
  <c r="E1259" i="4"/>
  <c r="A6841" i="4"/>
  <c r="A6091" i="4"/>
  <c r="A5364" i="4"/>
  <c r="A3980" i="4"/>
  <c r="A4825" i="4"/>
  <c r="A3492" i="4"/>
  <c r="A7208" i="4"/>
  <c r="A4930" i="4"/>
  <c r="R6251" i="4"/>
  <c r="E1412" i="4"/>
  <c r="A2827" i="4"/>
  <c r="A1658" i="4"/>
  <c r="A4646" i="4"/>
  <c r="A3192" i="4"/>
  <c r="A6935" i="4"/>
  <c r="A6945" i="4"/>
  <c r="A6907" i="4"/>
  <c r="A6900" i="4"/>
  <c r="A6637" i="4"/>
  <c r="A1341" i="4"/>
  <c r="A6674" i="4"/>
  <c r="A6296" i="4"/>
  <c r="E3541" i="4"/>
  <c r="E1651" i="4"/>
  <c r="A3491" i="4"/>
  <c r="E3942" i="4"/>
  <c r="E3081" i="4"/>
  <c r="R4704" i="4"/>
  <c r="E431" i="4"/>
  <c r="E2749" i="4"/>
  <c r="E5161" i="4"/>
  <c r="A536" i="4"/>
  <c r="E7070" i="4"/>
  <c r="A173" i="4"/>
  <c r="A2547" i="4"/>
  <c r="A455" i="4"/>
  <c r="A3341" i="4"/>
  <c r="A1311" i="4"/>
  <c r="A3678" i="4"/>
  <c r="A1314" i="4"/>
  <c r="A3687" i="4"/>
  <c r="U4226" i="4"/>
  <c r="R2199" i="4"/>
  <c r="R1597" i="4"/>
  <c r="U4987" i="4"/>
  <c r="R5584" i="4"/>
  <c r="R3165" i="4"/>
  <c r="E1688" i="4"/>
  <c r="E6251" i="4"/>
  <c r="U6381" i="4"/>
  <c r="U4999" i="4"/>
  <c r="R1054" i="4"/>
  <c r="U5855" i="4"/>
  <c r="R4955" i="4"/>
  <c r="R4712" i="4"/>
  <c r="R4879" i="4"/>
  <c r="R932" i="4"/>
  <c r="E1742" i="4"/>
  <c r="R42" i="4"/>
  <c r="R5350" i="4"/>
  <c r="E2898" i="4"/>
  <c r="E5455" i="4"/>
  <c r="E1034" i="4"/>
  <c r="E6265" i="4"/>
  <c r="E6733" i="4"/>
  <c r="U5794" i="4"/>
  <c r="R2048" i="4"/>
  <c r="R988" i="4"/>
  <c r="R1328" i="4"/>
  <c r="R5691" i="4"/>
  <c r="E3765" i="4"/>
  <c r="R4868" i="4"/>
  <c r="E6848" i="4"/>
  <c r="R5521" i="4"/>
  <c r="E6908" i="4"/>
  <c r="A145" i="4"/>
  <c r="U6869" i="4"/>
  <c r="R2222" i="4"/>
  <c r="R4073" i="4"/>
  <c r="R4837" i="4"/>
  <c r="R3581" i="4"/>
  <c r="R4144" i="4"/>
  <c r="E2392" i="4"/>
  <c r="E2552" i="4"/>
  <c r="E6773" i="4"/>
  <c r="A1209" i="4"/>
  <c r="A995" i="4"/>
  <c r="E2504" i="4"/>
  <c r="R1679" i="4"/>
  <c r="R6540" i="4"/>
  <c r="E3546" i="4"/>
  <c r="E4340" i="4"/>
  <c r="E5068" i="4"/>
  <c r="E7367" i="4"/>
  <c r="A1747" i="4"/>
  <c r="E7158" i="4"/>
  <c r="A2141" i="4"/>
  <c r="A3158" i="4"/>
  <c r="A3831" i="4"/>
  <c r="A4360" i="4"/>
  <c r="E1430" i="4"/>
  <c r="E2620" i="4"/>
  <c r="R4252" i="4"/>
  <c r="E1796" i="4"/>
  <c r="E3307" i="4"/>
  <c r="E1511" i="4"/>
  <c r="E3579" i="4"/>
  <c r="E4315" i="4"/>
  <c r="A116" i="4"/>
  <c r="A3539" i="4"/>
  <c r="E4865" i="4"/>
  <c r="A1079" i="4"/>
  <c r="A2144" i="4"/>
  <c r="A5087" i="4"/>
  <c r="U5063" i="4"/>
  <c r="R4204" i="4"/>
  <c r="R2826" i="4"/>
  <c r="R6833" i="4"/>
  <c r="R3497" i="4"/>
  <c r="E3995" i="4"/>
  <c r="E1383" i="4"/>
  <c r="E4925" i="4"/>
  <c r="E6839" i="4"/>
  <c r="E5140" i="4"/>
  <c r="E7011" i="4"/>
  <c r="E6841" i="4"/>
  <c r="A1745" i="4"/>
  <c r="E6238" i="4"/>
  <c r="E1098" i="4"/>
  <c r="A588" i="4"/>
  <c r="A1282" i="4"/>
  <c r="A3995" i="4"/>
  <c r="A2621" i="4"/>
  <c r="A330" i="4"/>
  <c r="A3638" i="4"/>
  <c r="A1981" i="4"/>
  <c r="A4311" i="4"/>
  <c r="A2536" i="4"/>
  <c r="R3647" i="4"/>
  <c r="R3203" i="4"/>
  <c r="R6825" i="4"/>
  <c r="R2016" i="4"/>
  <c r="R2884" i="4"/>
  <c r="E1656" i="4"/>
  <c r="R3439" i="4"/>
  <c r="E6799" i="4"/>
  <c r="E4242" i="4"/>
  <c r="A992" i="4"/>
  <c r="E4482" i="4"/>
  <c r="E5825" i="4"/>
  <c r="A1346" i="4"/>
  <c r="A1394" i="4"/>
  <c r="A1629" i="4"/>
  <c r="A1229" i="4"/>
  <c r="A165" i="4"/>
  <c r="E6502" i="4"/>
  <c r="A6055" i="4"/>
  <c r="A4467" i="4"/>
  <c r="A6889" i="4"/>
  <c r="A5059" i="4"/>
  <c r="A7363" i="4"/>
  <c r="A5356" i="4"/>
  <c r="E6276" i="4"/>
  <c r="A5605" i="4"/>
  <c r="A4954" i="4"/>
  <c r="A6130" i="4"/>
  <c r="A5858" i="4"/>
  <c r="A6910" i="4"/>
  <c r="A7232" i="4"/>
  <c r="A7369" i="4"/>
  <c r="U6724" i="4"/>
  <c r="R2862" i="4"/>
  <c r="R7132" i="4"/>
  <c r="R201" i="4"/>
  <c r="E459" i="4"/>
  <c r="E3939" i="4"/>
  <c r="E6383" i="4"/>
  <c r="E1515" i="4"/>
  <c r="A288" i="4"/>
  <c r="E1456" i="4"/>
  <c r="E5505" i="4"/>
  <c r="A898" i="4"/>
  <c r="A925" i="4"/>
  <c r="A1205" i="4"/>
  <c r="A525" i="4"/>
  <c r="E5604" i="4"/>
  <c r="A4696" i="4"/>
  <c r="A5863" i="4"/>
  <c r="A4034" i="4"/>
  <c r="A6721" i="4"/>
  <c r="A4891" i="4"/>
  <c r="A7195" i="4"/>
  <c r="A5188" i="4"/>
  <c r="A7172" i="4"/>
  <c r="A4602" i="4"/>
  <c r="A6589" i="4"/>
  <c r="A5872" i="4"/>
  <c r="A5682" i="4"/>
  <c r="A89" i="4"/>
  <c r="A7386" i="4"/>
  <c r="A6462" i="4"/>
  <c r="A4705" i="4"/>
  <c r="E7341" i="4"/>
  <c r="A7382" i="4"/>
  <c r="U4362" i="4"/>
  <c r="R7330" i="4"/>
  <c r="E3743" i="4"/>
  <c r="R7107" i="4"/>
  <c r="E2168" i="4"/>
  <c r="A278" i="4"/>
  <c r="U4258" i="4"/>
  <c r="R6274" i="4"/>
  <c r="R5155" i="4"/>
  <c r="E2746" i="4"/>
  <c r="R5636" i="4"/>
  <c r="R6361" i="4"/>
  <c r="R3999" i="4"/>
  <c r="E1893" i="4"/>
  <c r="E3839" i="4"/>
  <c r="E4705" i="4"/>
  <c r="E5099" i="4"/>
  <c r="E5021" i="4"/>
  <c r="E3085" i="4"/>
  <c r="E1213" i="4"/>
  <c r="E7098" i="4"/>
  <c r="E6163" i="4"/>
  <c r="E6837" i="4"/>
  <c r="E5961" i="4"/>
  <c r="E3151" i="4"/>
  <c r="A1657" i="4"/>
  <c r="E7069" i="4"/>
  <c r="E6686" i="4"/>
  <c r="A1291" i="4"/>
  <c r="E4139" i="4"/>
  <c r="E7169" i="4"/>
  <c r="A1124" i="4"/>
  <c r="A57" i="4"/>
  <c r="A2483" i="4"/>
  <c r="A3715" i="4"/>
  <c r="A413" i="4"/>
  <c r="A2597" i="4"/>
  <c r="A3821" i="4"/>
  <c r="A693" i="4"/>
  <c r="A2694" i="4"/>
  <c r="A3918" i="4"/>
  <c r="E7190" i="4"/>
  <c r="A2439" i="4"/>
  <c r="A3679" i="4"/>
  <c r="E1706" i="4"/>
  <c r="A2036" i="4"/>
  <c r="A3280" i="4"/>
  <c r="A4504" i="4"/>
  <c r="A2876" i="4"/>
  <c r="A4847" i="4"/>
  <c r="A5719" i="4"/>
  <c r="A6599" i="4"/>
  <c r="A303" i="4"/>
  <c r="A3673" i="4"/>
  <c r="A5065" i="4"/>
  <c r="A5833" i="4"/>
  <c r="A6601" i="4"/>
  <c r="E4543" i="4"/>
  <c r="A2972" i="4"/>
  <c r="A4750" i="4"/>
  <c r="A5539" i="4"/>
  <c r="A6307" i="4"/>
  <c r="A7075" i="4"/>
  <c r="A1349" i="4"/>
  <c r="A3764" i="4"/>
  <c r="A5068" i="4"/>
  <c r="A5836" i="4"/>
  <c r="A6604" i="4"/>
  <c r="A7372" i="4"/>
  <c r="A2380" i="4"/>
  <c r="A4405" i="4"/>
  <c r="A5317" i="4"/>
  <c r="A6085" i="4"/>
  <c r="A6853" i="4"/>
  <c r="A3460" i="4"/>
  <c r="A6234" i="4"/>
  <c r="E6566" i="4"/>
  <c r="A5362" i="4"/>
  <c r="A2964" i="4"/>
  <c r="A6864" i="4"/>
  <c r="A5090" i="4"/>
  <c r="A7138" i="4"/>
  <c r="A3217" i="4"/>
  <c r="A6142" i="4"/>
  <c r="A5216" i="4"/>
  <c r="A4074" i="4"/>
  <c r="A6464" i="4"/>
  <c r="A6566" i="4"/>
  <c r="A5080" i="4"/>
  <c r="A7128" i="4"/>
  <c r="A6282" i="4"/>
  <c r="R2005" i="4"/>
  <c r="R5352" i="4"/>
  <c r="R3007" i="4"/>
  <c r="E4148" i="4"/>
  <c r="E5704" i="4"/>
  <c r="E2529" i="4"/>
  <c r="A369" i="4"/>
  <c r="R3221" i="4"/>
  <c r="E2076" i="4"/>
  <c r="R1292" i="4"/>
  <c r="R2008" i="4"/>
  <c r="R3844" i="4"/>
  <c r="R7017" i="4"/>
  <c r="E2940" i="4"/>
  <c r="E6362" i="4"/>
  <c r="E3236" i="4"/>
  <c r="E6125" i="4"/>
  <c r="U7252" i="4"/>
  <c r="R6049" i="4"/>
  <c r="R4603" i="4"/>
  <c r="R6811" i="4"/>
  <c r="R1520" i="4"/>
  <c r="R1490" i="4"/>
  <c r="E2507" i="4"/>
  <c r="E83" i="4"/>
  <c r="E4615" i="4"/>
  <c r="E6767" i="4"/>
  <c r="E5380" i="4"/>
  <c r="A175" i="4"/>
  <c r="A680" i="4"/>
  <c r="E4649" i="4"/>
  <c r="E7134" i="4"/>
  <c r="E951" i="4"/>
  <c r="A228" i="4"/>
  <c r="E5430" i="4"/>
  <c r="U5774" i="4"/>
  <c r="E5174" i="4"/>
  <c r="R5577" i="4"/>
  <c r="R297" i="4"/>
  <c r="R2143" i="4"/>
  <c r="R1300" i="4"/>
  <c r="R2800" i="4"/>
  <c r="E1783" i="4"/>
  <c r="E715" i="4"/>
  <c r="E4653" i="4"/>
  <c r="E1401" i="4"/>
  <c r="E6243" i="4"/>
  <c r="E6073" i="4"/>
  <c r="R7363" i="4"/>
  <c r="E6382" i="4"/>
  <c r="A1995" i="4"/>
  <c r="E7294" i="4"/>
  <c r="A1916" i="4"/>
  <c r="A2699" i="4"/>
  <c r="E5303" i="4"/>
  <c r="U6036" i="4"/>
  <c r="R6799" i="4"/>
  <c r="R825" i="4"/>
  <c r="R6197" i="4"/>
  <c r="R6539" i="4"/>
  <c r="R4539" i="4"/>
  <c r="R2597" i="4"/>
  <c r="E3571" i="4"/>
  <c r="E3453" i="4"/>
  <c r="E5975" i="4"/>
  <c r="E3701" i="4"/>
  <c r="E6803" i="4"/>
  <c r="E7225" i="4"/>
  <c r="E138" i="4"/>
  <c r="E6462" i="4"/>
  <c r="A2019" i="4"/>
  <c r="E7308" i="4"/>
  <c r="R645" i="4"/>
  <c r="U5382" i="4"/>
  <c r="E310" i="4"/>
  <c r="R1125" i="4"/>
  <c r="E3980" i="4"/>
  <c r="R5329" i="4"/>
  <c r="R4691" i="4"/>
  <c r="R1276" i="4"/>
  <c r="E3064" i="4"/>
  <c r="E1716" i="4"/>
  <c r="R7388" i="4"/>
  <c r="E2837" i="4"/>
  <c r="E6730" i="4"/>
  <c r="E6069" i="4"/>
  <c r="R6960" i="4"/>
  <c r="E6621" i="4"/>
  <c r="A491" i="4"/>
  <c r="E4237" i="4"/>
  <c r="A660" i="4"/>
  <c r="A557" i="4"/>
  <c r="A3379" i="4"/>
  <c r="R7097" i="4"/>
  <c r="E4256" i="4"/>
  <c r="A3075" i="4"/>
  <c r="E2710" i="4"/>
  <c r="R1465" i="4"/>
  <c r="R5451" i="4"/>
  <c r="E2216" i="4"/>
  <c r="E1905" i="4"/>
  <c r="E4685" i="4"/>
  <c r="A1457" i="4"/>
  <c r="A1763" i="4"/>
  <c r="A1684" i="4"/>
  <c r="A3571" i="4"/>
  <c r="A2125" i="4"/>
  <c r="A4101" i="4"/>
  <c r="A2462" i="4"/>
  <c r="A4446" i="4"/>
  <c r="A2471" i="4"/>
  <c r="A4423" i="4"/>
  <c r="A2320" i="4"/>
  <c r="A4280" i="4"/>
  <c r="A3881" i="4"/>
  <c r="A5743" i="4"/>
  <c r="A7143" i="4"/>
  <c r="A4185" i="4"/>
  <c r="A5689" i="4"/>
  <c r="A6929" i="4"/>
  <c r="A3017" i="4"/>
  <c r="A5243" i="4"/>
  <c r="A6475" i="4"/>
  <c r="A325" i="4"/>
  <c r="A4537" i="4"/>
  <c r="A5852" i="4"/>
  <c r="A7076" i="4"/>
  <c r="A2828" i="4"/>
  <c r="A5173" i="4"/>
  <c r="A6413" i="4"/>
  <c r="A3578" i="4"/>
  <c r="A3434" i="4"/>
  <c r="A5810" i="4"/>
  <c r="A4781" i="4"/>
  <c r="A5966" i="4"/>
  <c r="A3329" i="4"/>
  <c r="A7352" i="4"/>
  <c r="A4864" i="4"/>
  <c r="A4564" i="4"/>
  <c r="A5954" i="4"/>
  <c r="A6410" i="4"/>
  <c r="A1716" i="4"/>
  <c r="A2149" i="4"/>
  <c r="A2318" i="4"/>
  <c r="A2311" i="4"/>
  <c r="A1982" i="4"/>
  <c r="A3282" i="4"/>
  <c r="A6799" i="4"/>
  <c r="A5297" i="4"/>
  <c r="A2761" i="4"/>
  <c r="A6283" i="4"/>
  <c r="A3828" i="4"/>
  <c r="A6684" i="4"/>
  <c r="A3682" i="4"/>
  <c r="A6733" i="4"/>
  <c r="A6992" i="4"/>
  <c r="A6458" i="4"/>
  <c r="A2644" i="4"/>
  <c r="A4539" i="4"/>
  <c r="A5442" i="4"/>
  <c r="U5027" i="4"/>
  <c r="R5052" i="4"/>
  <c r="R3110" i="4"/>
  <c r="R6885" i="4"/>
  <c r="E3146" i="4"/>
  <c r="E5640" i="4"/>
  <c r="E5785" i="4"/>
  <c r="E5790" i="4"/>
  <c r="A2507" i="4"/>
  <c r="A1693" i="4"/>
  <c r="A3815" i="4"/>
  <c r="A2706" i="4"/>
  <c r="A3010" i="4"/>
  <c r="A1962" i="4"/>
  <c r="A7115" i="4"/>
  <c r="A6076" i="4"/>
  <c r="A5405" i="4"/>
  <c r="A5542" i="4"/>
  <c r="A6008" i="4"/>
  <c r="A3962" i="4"/>
  <c r="A6160" i="4"/>
  <c r="A596" i="4"/>
  <c r="R860" i="4"/>
  <c r="E4447" i="4"/>
  <c r="R5220" i="4"/>
  <c r="E4930" i="4"/>
  <c r="E621" i="4"/>
  <c r="E1330" i="4"/>
  <c r="E6332" i="4"/>
  <c r="R4014" i="4"/>
  <c r="A3787" i="4"/>
  <c r="E3073" i="4"/>
  <c r="E2236" i="4"/>
  <c r="E2895" i="4"/>
  <c r="A4792" i="4"/>
  <c r="A6215" i="4"/>
  <c r="A4985" i="4"/>
  <c r="A7137" i="4"/>
  <c r="A5459" i="4"/>
  <c r="A2186" i="4"/>
  <c r="A6372" i="4"/>
  <c r="A4981" i="4"/>
  <c r="A2212" i="4"/>
  <c r="A5576" i="4"/>
  <c r="A5986" i="4"/>
  <c r="A4555" i="4"/>
  <c r="A1135" i="4"/>
  <c r="E3762" i="4"/>
  <c r="A4267" i="4"/>
  <c r="A2662" i="4"/>
  <c r="A4143" i="4"/>
  <c r="A2364" i="4"/>
  <c r="A1447" i="4"/>
  <c r="A7153" i="4"/>
  <c r="A6395" i="4"/>
  <c r="A5668" i="4"/>
  <c r="A4641" i="4"/>
  <c r="A5658" i="4"/>
  <c r="E5798" i="4"/>
  <c r="A4747" i="4"/>
  <c r="A5720" i="4"/>
  <c r="R5886" i="4"/>
  <c r="E1556" i="4"/>
  <c r="A4147" i="4"/>
  <c r="A2509" i="4"/>
  <c r="E6998" i="4"/>
  <c r="A3664" i="4"/>
  <c r="E6708" i="4"/>
  <c r="A7257" i="4"/>
  <c r="A7219" i="4"/>
  <c r="A7204" i="4"/>
  <c r="A6941" i="4"/>
  <c r="A6816" i="4"/>
  <c r="A2737" i="4"/>
  <c r="A7086" i="4"/>
  <c r="R307" i="4"/>
  <c r="E5450" i="4"/>
  <c r="A4395" i="4"/>
  <c r="R1760" i="4"/>
  <c r="R832" i="4"/>
  <c r="R6724" i="4"/>
  <c r="E2215" i="4"/>
  <c r="E4375" i="4"/>
  <c r="E6234" i="4"/>
  <c r="A1576" i="4"/>
  <c r="A275" i="4"/>
  <c r="A532" i="4"/>
  <c r="A2763" i="4"/>
  <c r="A882" i="4"/>
  <c r="A3493" i="4"/>
  <c r="A1757" i="4"/>
  <c r="A3846" i="4"/>
  <c r="A1710" i="4"/>
  <c r="A3839" i="4"/>
  <c r="A1743" i="4"/>
  <c r="U764" i="4"/>
  <c r="E1248" i="4"/>
  <c r="E2533" i="4"/>
  <c r="U6546" i="4"/>
  <c r="R6847" i="4"/>
  <c r="R2817" i="4"/>
  <c r="E1650" i="4"/>
  <c r="E7406" i="4"/>
  <c r="R4546" i="4"/>
  <c r="U6417" i="4"/>
  <c r="R6610" i="4"/>
  <c r="R1471" i="4"/>
  <c r="U4094" i="4"/>
  <c r="E4273" i="4"/>
  <c r="R759" i="4"/>
  <c r="R1632" i="4"/>
  <c r="R2740" i="4"/>
  <c r="R3927" i="4"/>
  <c r="R6958" i="4"/>
  <c r="R4753" i="4"/>
  <c r="E7287" i="4"/>
  <c r="E5079" i="4"/>
  <c r="A672" i="4"/>
  <c r="E1009" i="4"/>
  <c r="U6789" i="4"/>
  <c r="R426" i="4"/>
  <c r="R4060" i="4"/>
  <c r="R4183" i="4"/>
  <c r="R3542" i="4"/>
  <c r="R5096" i="4"/>
  <c r="E1833" i="4"/>
  <c r="E2477" i="4"/>
  <c r="E6133" i="4"/>
  <c r="A993" i="4"/>
  <c r="A923" i="4"/>
  <c r="R1320" i="4"/>
  <c r="E69" i="4"/>
  <c r="R104" i="4"/>
  <c r="R7142" i="4"/>
  <c r="R509" i="4"/>
  <c r="E1704" i="4"/>
  <c r="E3082" i="4"/>
  <c r="E5474" i="4"/>
  <c r="A926" i="4"/>
  <c r="E2490" i="4"/>
  <c r="U1809" i="4"/>
  <c r="R43" i="4"/>
  <c r="R5051" i="4"/>
  <c r="R5203" i="4"/>
  <c r="R3972" i="4"/>
  <c r="E6095" i="4"/>
  <c r="E6451" i="4"/>
  <c r="A1329" i="4"/>
  <c r="E1394" i="4"/>
  <c r="A1367" i="4"/>
  <c r="A2653" i="4"/>
  <c r="A3670" i="4"/>
  <c r="A4343" i="4"/>
  <c r="E2671" i="4"/>
  <c r="R493" i="4"/>
  <c r="R664" i="4"/>
  <c r="R6807" i="4"/>
  <c r="E3936" i="4"/>
  <c r="E5108" i="4"/>
  <c r="E5325" i="4"/>
  <c r="E7113" i="4"/>
  <c r="E6430" i="4"/>
  <c r="A644" i="4"/>
  <c r="A4051" i="4"/>
  <c r="A650" i="4"/>
  <c r="A2127" i="4"/>
  <c r="A2656" i="4"/>
  <c r="A5599" i="4"/>
  <c r="U6271" i="4"/>
  <c r="R3833" i="4"/>
  <c r="R5979" i="4"/>
  <c r="R2662" i="4"/>
  <c r="R6747" i="4"/>
  <c r="R1440" i="4"/>
  <c r="E2817" i="4"/>
  <c r="R6527" i="4"/>
  <c r="E1204" i="4"/>
  <c r="E6018" i="4"/>
  <c r="E671" i="4"/>
  <c r="A552" i="4"/>
  <c r="E2564" i="4"/>
  <c r="E7198" i="4"/>
  <c r="E3700" i="4"/>
  <c r="A908" i="4"/>
  <c r="A1986" i="4"/>
  <c r="A4315" i="4"/>
  <c r="A2941" i="4"/>
  <c r="A1183" i="4"/>
  <c r="A3958" i="4"/>
  <c r="A2327" i="4"/>
  <c r="A4631" i="4"/>
  <c r="A2856" i="4"/>
  <c r="A1087" i="4"/>
  <c r="R6754" i="4"/>
  <c r="E4180" i="4"/>
  <c r="R5313" i="4"/>
  <c r="R976" i="4"/>
  <c r="E3837" i="4"/>
  <c r="E1733" i="4"/>
  <c r="E3503" i="4"/>
  <c r="E6051" i="4"/>
  <c r="E2041" i="4"/>
  <c r="E6494" i="4"/>
  <c r="E6849" i="4"/>
  <c r="A2227" i="4"/>
  <c r="A2245" i="4"/>
  <c r="A2334" i="4"/>
  <c r="A2183" i="4"/>
  <c r="A1551" i="4"/>
  <c r="A2386" i="4"/>
  <c r="A6415" i="4"/>
  <c r="A4905" i="4"/>
  <c r="A7209" i="4"/>
  <c r="A5379" i="4"/>
  <c r="A211" i="4"/>
  <c r="A5676" i="4"/>
  <c r="A1893" i="4"/>
  <c r="A5925" i="4"/>
  <c r="A5808" i="4"/>
  <c r="A7026" i="4"/>
  <c r="A6712" i="4"/>
  <c r="A2906" i="4"/>
  <c r="A4345" i="4"/>
  <c r="A4982" i="4"/>
  <c r="R2331" i="4"/>
  <c r="E864" i="4"/>
  <c r="R3752" i="4"/>
  <c r="R6454" i="4"/>
  <c r="E2729" i="4"/>
  <c r="R7176" i="4"/>
  <c r="E609" i="4"/>
  <c r="E5327" i="4"/>
  <c r="A1600" i="4"/>
  <c r="E5662" i="4"/>
  <c r="E6529" i="4"/>
  <c r="A2050" i="4"/>
  <c r="A2061" i="4"/>
  <c r="A2174" i="4"/>
  <c r="A1822" i="4"/>
  <c r="A847" i="4"/>
  <c r="A1429" i="4"/>
  <c r="A6223" i="4"/>
  <c r="A4706" i="4"/>
  <c r="A7041" i="4"/>
  <c r="A5211" i="4"/>
  <c r="E2375" i="4"/>
  <c r="A5508" i="4"/>
  <c r="A7236" i="4"/>
  <c r="A4989" i="4"/>
  <c r="A6653" i="4"/>
  <c r="A6554" i="4"/>
  <c r="A6024" i="4"/>
  <c r="A2177" i="4"/>
  <c r="A3946" i="4"/>
  <c r="A6802" i="4"/>
  <c r="A5078" i="4"/>
  <c r="A2148" i="4"/>
  <c r="A7238" i="4"/>
  <c r="U2820" i="4"/>
  <c r="E2510" i="4"/>
  <c r="R707" i="4"/>
  <c r="R4950" i="4"/>
  <c r="E3767" i="4"/>
  <c r="E1208" i="4"/>
  <c r="U5469" i="4"/>
  <c r="E622" i="4"/>
  <c r="R1698" i="4"/>
  <c r="E3715" i="4"/>
  <c r="R6700" i="4"/>
  <c r="R7280" i="4"/>
  <c r="R6216" i="4"/>
  <c r="E2340" i="4"/>
  <c r="E4569" i="4"/>
  <c r="R1709" i="4"/>
  <c r="R3166" i="4"/>
  <c r="E5359" i="4"/>
  <c r="E3893" i="4"/>
  <c r="E2439" i="4"/>
  <c r="E7362" i="4"/>
  <c r="E6435" i="4"/>
  <c r="E7310" i="4"/>
  <c r="E6425" i="4"/>
  <c r="E4792" i="4"/>
  <c r="A1945" i="4"/>
  <c r="E7358" i="4"/>
  <c r="E6958" i="4"/>
  <c r="A1419" i="4"/>
  <c r="E4659" i="4"/>
  <c r="E7340" i="4"/>
  <c r="A1236" i="4"/>
  <c r="A386" i="4"/>
  <c r="A2595" i="4"/>
  <c r="A3819" i="4"/>
  <c r="A711" i="4"/>
  <c r="A2701" i="4"/>
  <c r="A3925" i="4"/>
  <c r="A949" i="4"/>
  <c r="A2790" i="4"/>
  <c r="A4030" i="4"/>
  <c r="A290" i="4"/>
  <c r="A2543" i="4"/>
  <c r="A3775" i="4"/>
  <c r="E4459" i="4"/>
  <c r="A2160" i="4"/>
  <c r="A3384" i="4"/>
  <c r="A4608" i="4"/>
  <c r="A3068" i="4"/>
  <c r="A4919" i="4"/>
  <c r="A5799" i="4"/>
  <c r="A6671" i="4"/>
  <c r="A815" i="4"/>
  <c r="A3865" i="4"/>
  <c r="A5129" i="4"/>
  <c r="A5897" i="4"/>
  <c r="A6665" i="4"/>
  <c r="E6246" i="4"/>
  <c r="A3145" i="4"/>
  <c r="A4835" i="4"/>
  <c r="A5603" i="4"/>
  <c r="A6371" i="4"/>
  <c r="A7139" i="4"/>
  <c r="A1762" i="4"/>
  <c r="A3937" i="4"/>
  <c r="A5132" i="4"/>
  <c r="A5900" i="4"/>
  <c r="A6668" i="4"/>
  <c r="A7181" i="4"/>
  <c r="A2553" i="4"/>
  <c r="A4513" i="4"/>
  <c r="A5381" i="4"/>
  <c r="A6149" i="4"/>
  <c r="A6917" i="4"/>
  <c r="A3921" i="4"/>
  <c r="A6406" i="4"/>
  <c r="A1023" i="4"/>
  <c r="A5534" i="4"/>
  <c r="A4273" i="4"/>
  <c r="E3224" i="4"/>
  <c r="A5262" i="4"/>
  <c r="A7296" i="4"/>
  <c r="A3668" i="4"/>
  <c r="A6312" i="4"/>
  <c r="A5728" i="4"/>
  <c r="A4468" i="4"/>
  <c r="A6634" i="4"/>
  <c r="E2153" i="4"/>
  <c r="A5250" i="4"/>
  <c r="A7288" i="4"/>
  <c r="A6794" i="4"/>
  <c r="R3840" i="4"/>
  <c r="R3740" i="4"/>
  <c r="E779" i="4"/>
  <c r="E5145" i="4"/>
  <c r="E6520" i="4"/>
  <c r="E5877" i="4"/>
  <c r="A1177" i="4"/>
  <c r="R4934" i="4"/>
  <c r="E3860" i="4"/>
  <c r="R4254" i="4"/>
  <c r="R3843" i="4"/>
  <c r="R6919" i="4"/>
  <c r="E1453" i="4"/>
  <c r="E5064" i="4"/>
  <c r="E7130" i="4"/>
  <c r="E6009" i="4"/>
  <c r="U1342" i="4"/>
  <c r="R958" i="4"/>
  <c r="E309" i="4"/>
  <c r="R6075" i="4"/>
  <c r="R1995" i="4"/>
  <c r="R2781" i="4"/>
  <c r="R3998" i="4"/>
  <c r="E3399" i="4"/>
  <c r="E1119" i="4"/>
  <c r="E5209" i="4"/>
  <c r="E7279" i="4"/>
  <c r="E5898" i="4"/>
  <c r="E3074" i="4"/>
  <c r="A1248" i="4"/>
  <c r="E5549" i="4"/>
  <c r="A93" i="4"/>
  <c r="E2435" i="4"/>
  <c r="A380" i="4"/>
  <c r="E6774" i="4"/>
  <c r="U6631" i="4"/>
  <c r="R1354" i="4"/>
  <c r="E195" i="4"/>
  <c r="R731" i="4"/>
  <c r="R3332" i="4"/>
  <c r="R3757" i="4"/>
  <c r="R5112" i="4"/>
  <c r="E2675" i="4"/>
  <c r="E1609" i="4"/>
  <c r="E5423" i="4"/>
  <c r="E3676" i="4"/>
  <c r="E6755" i="4"/>
  <c r="E7097" i="4"/>
  <c r="E3543" i="4"/>
  <c r="E6878" i="4"/>
  <c r="R7084" i="4"/>
  <c r="A106" i="4"/>
  <c r="E3567" i="4"/>
  <c r="A2859" i="4"/>
  <c r="U146" i="4"/>
  <c r="U6949" i="4"/>
  <c r="E1160" i="4"/>
  <c r="R3560" i="4"/>
  <c r="R1039" i="4"/>
  <c r="R513" i="4"/>
  <c r="R6623" i="4"/>
  <c r="E183" i="4"/>
  <c r="E4339" i="4"/>
  <c r="E4247" i="4"/>
  <c r="E6543" i="4"/>
  <c r="E5004" i="4"/>
  <c r="E7315" i="4"/>
  <c r="A440" i="4"/>
  <c r="E3689" i="4"/>
  <c r="E6974" i="4"/>
  <c r="E25" i="4"/>
  <c r="A137" i="4"/>
  <c r="E4152" i="4"/>
  <c r="U3332" i="4"/>
  <c r="E2158" i="4"/>
  <c r="R3808" i="4"/>
  <c r="R573" i="4"/>
  <c r="R6491" i="4"/>
  <c r="R5728" i="4"/>
  <c r="R3741" i="4"/>
  <c r="E3885" i="4"/>
  <c r="E2608" i="4"/>
  <c r="E1012" i="4"/>
  <c r="E4427" i="4"/>
  <c r="E7258" i="4"/>
  <c r="E7189" i="4"/>
  <c r="E4175" i="4"/>
  <c r="E7197" i="4"/>
  <c r="A699" i="4"/>
  <c r="E4947" i="4"/>
  <c r="A828" i="4"/>
  <c r="A1005" i="4"/>
  <c r="A3555" i="4"/>
  <c r="R6399" i="4"/>
  <c r="E5055" i="4"/>
  <c r="A3947" i="4"/>
  <c r="R112" i="4"/>
  <c r="R5196" i="4"/>
  <c r="R1448" i="4"/>
  <c r="E3960" i="4"/>
  <c r="E5084" i="4"/>
  <c r="E5979" i="4"/>
  <c r="E2268" i="4"/>
  <c r="R1339" i="4"/>
  <c r="E1194" i="4"/>
  <c r="A3779" i="4"/>
  <c r="A2309" i="4"/>
  <c r="A4261" i="4"/>
  <c r="A2630" i="4"/>
  <c r="A4606" i="4"/>
  <c r="A2623" i="4"/>
  <c r="A4607" i="4"/>
  <c r="A2488" i="4"/>
  <c r="A4440" i="4"/>
  <c r="A4178" i="4"/>
  <c r="A5847" i="4"/>
  <c r="R5032" i="4"/>
  <c r="A4442" i="4"/>
  <c r="A5793" i="4"/>
  <c r="A7025" i="4"/>
  <c r="A3273" i="4"/>
  <c r="A5355" i="4"/>
  <c r="A6579" i="4"/>
  <c r="A1066" i="4"/>
  <c r="A4689" i="4"/>
  <c r="A5948" i="4"/>
  <c r="A7188" i="4"/>
  <c r="A3106" i="4"/>
  <c r="A5277" i="4"/>
  <c r="A6509" i="4"/>
  <c r="A4260" i="4"/>
  <c r="A5328" i="4"/>
  <c r="A6088" i="4"/>
  <c r="A6202" i="4"/>
  <c r="A6222" i="4"/>
  <c r="A4010" i="4"/>
  <c r="A2394" i="4"/>
  <c r="A5142" i="4"/>
  <c r="A5926" i="4"/>
  <c r="A6210" i="4"/>
  <c r="A7263" i="4"/>
  <c r="E6966" i="4"/>
  <c r="A2469" i="4"/>
  <c r="A2654" i="4"/>
  <c r="A2663" i="4"/>
  <c r="A2328" i="4"/>
  <c r="A3900" i="4"/>
  <c r="A6919" i="4"/>
  <c r="A5497" i="4"/>
  <c r="A3337" i="4"/>
  <c r="A6483" i="4"/>
  <c r="A4372" i="4"/>
  <c r="A6884" i="4"/>
  <c r="A4217" i="4"/>
  <c r="A6933" i="4"/>
  <c r="A2103" i="4"/>
  <c r="A1213" i="4"/>
  <c r="A4180" i="4"/>
  <c r="A5162" i="4"/>
  <c r="A5976" i="4"/>
  <c r="U6968" i="4"/>
  <c r="E1741" i="4"/>
  <c r="R5253" i="4"/>
  <c r="R2317" i="4"/>
  <c r="E4644" i="4"/>
  <c r="E6680" i="4"/>
  <c r="A280" i="4"/>
  <c r="A172" i="4"/>
  <c r="A3171" i="4"/>
  <c r="A2342" i="4"/>
  <c r="A4319" i="4"/>
  <c r="A3602" i="4"/>
  <c r="A3929" i="4"/>
  <c r="A2825" i="4"/>
  <c r="A7237" i="4"/>
  <c r="A6388" i="4"/>
  <c r="A5717" i="4"/>
  <c r="A2161" i="4"/>
  <c r="A6840" i="4"/>
  <c r="A5206" i="4"/>
  <c r="R5207" i="4"/>
  <c r="E5686" i="4"/>
  <c r="R6834" i="4"/>
  <c r="R1195" i="4"/>
  <c r="R1347" i="4"/>
  <c r="E544" i="4"/>
  <c r="E2418" i="4"/>
  <c r="E4879" i="4"/>
  <c r="A529" i="4"/>
  <c r="E4699" i="4"/>
  <c r="A4259" i="4"/>
  <c r="E6932" i="4"/>
  <c r="E6934" i="4"/>
  <c r="E7076" i="4"/>
  <c r="A917" i="4"/>
  <c r="A6463" i="4"/>
  <c r="A5201" i="4"/>
  <c r="E3015" i="4"/>
  <c r="A5771" i="4"/>
  <c r="A3018" i="4"/>
  <c r="A6580" i="4"/>
  <c r="A5197" i="4"/>
  <c r="A3633" i="4"/>
  <c r="A6110" i="4"/>
  <c r="A6520" i="4"/>
  <c r="A6304" i="4"/>
  <c r="A3172" i="4"/>
  <c r="E6862" i="4"/>
  <c r="E6982" i="4"/>
  <c r="A3166" i="4"/>
  <c r="A4639" i="4"/>
  <c r="A3324" i="4"/>
  <c r="A2713" i="4"/>
  <c r="E3564" i="4"/>
  <c r="A6707" i="4"/>
  <c r="A5980" i="4"/>
  <c r="A5005" i="4"/>
  <c r="A6470" i="4"/>
  <c r="A3258" i="4"/>
  <c r="A7158" i="4"/>
  <c r="A6552" i="4"/>
  <c r="E3568" i="4"/>
  <c r="E6871" i="4"/>
  <c r="E6677" i="4"/>
  <c r="A2981" i="4"/>
  <c r="A1293" i="4"/>
  <c r="A4160" i="4"/>
  <c r="A2038" i="4"/>
  <c r="A661" i="4"/>
  <c r="E3612" i="4"/>
  <c r="A7381" i="4"/>
  <c r="A853" i="4"/>
  <c r="A5200" i="4"/>
  <c r="A6368" i="4"/>
  <c r="A7024" i="4"/>
  <c r="R3879" i="4"/>
  <c r="E6643" i="4"/>
  <c r="A583" i="4"/>
  <c r="R5446" i="4"/>
  <c r="R293" i="4"/>
  <c r="R2064" i="4"/>
  <c r="E3911" i="4"/>
  <c r="R2276" i="4"/>
  <c r="E7290" i="4"/>
  <c r="E4354" i="4"/>
  <c r="A707" i="4"/>
  <c r="A852" i="4"/>
  <c r="A2979" i="4"/>
  <c r="A1309" i="4"/>
  <c r="A3661" i="4"/>
  <c r="A2032" i="4"/>
  <c r="A3998" i="4"/>
  <c r="A2034" i="4"/>
  <c r="A4007" i="4"/>
  <c r="U5679" i="4"/>
  <c r="R6517" i="4"/>
  <c r="R3886" i="4"/>
  <c r="U6403" i="4"/>
  <c r="E2117" i="4"/>
  <c r="R5129" i="4"/>
  <c r="E3977" i="4"/>
  <c r="A1518" i="4"/>
  <c r="R7090" i="4"/>
  <c r="U6347" i="4"/>
  <c r="E1934" i="4"/>
  <c r="R6490" i="4"/>
  <c r="U5478" i="4"/>
  <c r="R640" i="4"/>
  <c r="R3747" i="4"/>
  <c r="R3799" i="4"/>
  <c r="R5830" i="4"/>
  <c r="R6518" i="4"/>
  <c r="R1659" i="4"/>
  <c r="E893" i="4"/>
  <c r="E3002" i="4"/>
  <c r="E5659" i="4"/>
  <c r="A1280" i="4"/>
  <c r="E2793" i="4"/>
  <c r="R218" i="4"/>
  <c r="R3167" i="4"/>
  <c r="R5717" i="4"/>
  <c r="R5422" i="4"/>
  <c r="R4820" i="4"/>
  <c r="E601" i="4"/>
  <c r="E2727" i="4"/>
  <c r="E4213" i="4"/>
  <c r="E7332" i="4"/>
  <c r="A1305" i="4"/>
  <c r="A1243" i="4"/>
  <c r="R4506" i="4"/>
  <c r="E1971" i="4"/>
  <c r="R2471" i="4"/>
  <c r="R711" i="4"/>
  <c r="R6767" i="4"/>
  <c r="E2594" i="4"/>
  <c r="E4591" i="4"/>
  <c r="E6090" i="4"/>
  <c r="A1238" i="4"/>
  <c r="E4564" i="4"/>
  <c r="U3735" i="4"/>
  <c r="R4224" i="4"/>
  <c r="R7117" i="4"/>
  <c r="R2345" i="4"/>
  <c r="E1228" i="4"/>
  <c r="E7071" i="4"/>
  <c r="A15" i="4"/>
  <c r="E1970" i="4"/>
  <c r="E4283" i="4"/>
  <c r="A2104" i="4"/>
  <c r="A3037" i="4"/>
  <c r="A4054" i="4"/>
  <c r="A4727" i="4"/>
  <c r="A1733" i="4"/>
  <c r="R4203" i="4"/>
  <c r="R1528" i="4"/>
  <c r="R3330" i="4"/>
  <c r="R3402" i="4"/>
  <c r="E496" i="4"/>
  <c r="E6330" i="4"/>
  <c r="A864" i="4"/>
  <c r="A29" i="4"/>
  <c r="A1028" i="4"/>
  <c r="R1523" i="4"/>
  <c r="A1661" i="4"/>
  <c r="A2511" i="4"/>
  <c r="A3040" i="4"/>
  <c r="A5983" i="4"/>
  <c r="U6002" i="4"/>
  <c r="E508" i="4"/>
  <c r="R1409" i="4"/>
  <c r="R4145" i="4"/>
  <c r="E244" i="4"/>
  <c r="R5251" i="4"/>
  <c r="E3343" i="4"/>
  <c r="E524" i="4"/>
  <c r="E2690" i="4"/>
  <c r="E6338" i="4"/>
  <c r="E3565" i="4"/>
  <c r="A888" i="4"/>
  <c r="E3931" i="4"/>
  <c r="A41" i="4"/>
  <c r="E4450" i="4"/>
  <c r="A1036" i="4"/>
  <c r="A2139" i="4"/>
  <c r="R3697" i="4"/>
  <c r="A3069" i="4"/>
  <c r="A1525" i="4"/>
  <c r="A4086" i="4"/>
  <c r="A2455" i="4"/>
  <c r="A4759" i="4"/>
  <c r="A2984" i="4"/>
  <c r="A1906" i="4"/>
  <c r="E1078" i="4"/>
  <c r="R2461" i="4"/>
  <c r="R6436" i="4"/>
  <c r="R3729" i="4"/>
  <c r="E4578" i="4"/>
  <c r="E2625" i="4"/>
  <c r="E4932" i="4"/>
  <c r="E6563" i="4"/>
  <c r="E5101" i="4"/>
  <c r="E7086" i="4"/>
  <c r="E7281" i="4"/>
  <c r="A2435" i="4"/>
  <c r="A2445" i="4"/>
  <c r="A2534" i="4"/>
  <c r="A2399" i="4"/>
  <c r="A1972" i="4"/>
  <c r="A2770" i="4"/>
  <c r="A6567" i="4"/>
  <c r="A5033" i="4"/>
  <c r="E2309" i="4"/>
  <c r="A5507" i="4"/>
  <c r="A1127" i="4"/>
  <c r="A5804" i="4"/>
  <c r="A2297" i="4"/>
  <c r="A6053" i="4"/>
  <c r="A6150" i="4"/>
  <c r="A2282" i="4"/>
  <c r="A7054" i="4"/>
  <c r="A4960" i="4"/>
  <c r="A6054" i="4"/>
  <c r="A6026" i="4"/>
  <c r="R3116" i="4"/>
  <c r="E2765" i="4"/>
  <c r="R4923" i="4"/>
  <c r="R1647" i="4"/>
  <c r="E3556" i="4"/>
  <c r="E994" i="4"/>
  <c r="E2973" i="4"/>
  <c r="E5883" i="4"/>
  <c r="E554" i="4"/>
  <c r="E6302" i="4"/>
  <c r="E6929" i="4"/>
  <c r="A2275" i="4"/>
  <c r="A2277" i="4"/>
  <c r="A2374" i="4"/>
  <c r="A2118" i="4"/>
  <c r="A1381" i="4"/>
  <c r="A2258" i="4"/>
  <c r="A6375" i="4"/>
  <c r="A4865" i="4"/>
  <c r="A7169" i="4"/>
  <c r="A5339" i="4"/>
  <c r="E6950" i="4"/>
  <c r="A5636" i="4"/>
  <c r="A7317" i="4"/>
  <c r="A5053" i="4"/>
  <c r="A6717" i="4"/>
  <c r="A2468" i="4"/>
  <c r="A6536" i="4"/>
  <c r="A3540" i="4"/>
  <c r="E3519" i="4"/>
  <c r="A7302" i="4"/>
  <c r="A5590" i="4"/>
  <c r="A3514" i="4"/>
  <c r="A2170" i="4"/>
  <c r="U5290" i="4"/>
  <c r="R2239" i="4"/>
  <c r="R868" i="4"/>
  <c r="E1463" i="4"/>
  <c r="E6703" i="4"/>
  <c r="A632" i="4"/>
  <c r="U5162" i="4"/>
  <c r="E3382" i="4"/>
  <c r="R5369" i="4"/>
  <c r="R999" i="4"/>
  <c r="R1943" i="4"/>
  <c r="R3552" i="4"/>
  <c r="E315" i="4"/>
  <c r="E2784" i="4"/>
  <c r="R1042" i="4"/>
  <c r="R5195" i="4"/>
  <c r="E288" i="4"/>
  <c r="E5623" i="4"/>
  <c r="E4595" i="4"/>
  <c r="E3409" i="4"/>
  <c r="R2021" i="4"/>
  <c r="E6707" i="4"/>
  <c r="A246" i="4"/>
  <c r="E6985" i="4"/>
  <c r="E5436" i="4"/>
  <c r="R1793" i="4"/>
  <c r="A180" i="4"/>
  <c r="E7230" i="4"/>
  <c r="A1547" i="4"/>
  <c r="E5045" i="4"/>
  <c r="A74" i="4"/>
  <c r="A1332" i="4"/>
  <c r="A663" i="4"/>
  <c r="A2691" i="4"/>
  <c r="A3915" i="4"/>
  <c r="A967" i="4"/>
  <c r="A2797" i="4"/>
  <c r="A4037" i="4"/>
  <c r="A1226" i="4"/>
  <c r="A2894" i="4"/>
  <c r="A4126" i="4"/>
  <c r="A546" i="4"/>
  <c r="A2655" i="4"/>
  <c r="A3879" i="4"/>
  <c r="E5668" i="4"/>
  <c r="A2256" i="4"/>
  <c r="A3480" i="4"/>
  <c r="A4720" i="4"/>
  <c r="A3260" i="4"/>
  <c r="A4991" i="4"/>
  <c r="A5871" i="4"/>
  <c r="A6743" i="4"/>
  <c r="A1327" i="4"/>
  <c r="A4057" i="4"/>
  <c r="A5193" i="4"/>
  <c r="A5961" i="4"/>
  <c r="A6729" i="4"/>
  <c r="A97" i="4"/>
  <c r="A3314" i="4"/>
  <c r="A4899" i="4"/>
  <c r="A5667" i="4"/>
  <c r="A6435" i="4"/>
  <c r="A7203" i="4"/>
  <c r="A2048" i="4"/>
  <c r="A4106" i="4"/>
  <c r="A5196" i="4"/>
  <c r="A5964" i="4"/>
  <c r="A6732" i="4"/>
  <c r="A7333" i="4"/>
  <c r="A2722" i="4"/>
  <c r="A4613" i="4"/>
  <c r="A5445" i="4"/>
  <c r="A6213" i="4"/>
  <c r="A6981" i="4"/>
  <c r="A4364" i="4"/>
  <c r="A6576" i="4"/>
  <c r="A2037" i="4"/>
  <c r="A5704" i="4"/>
  <c r="A5110" i="4"/>
  <c r="A298" i="4"/>
  <c r="A5432" i="4"/>
  <c r="A7400" i="4"/>
  <c r="A4122" i="4"/>
  <c r="A6482" i="4"/>
  <c r="A6240" i="4"/>
  <c r="A4733" i="4"/>
  <c r="A6806" i="4"/>
  <c r="A231" i="4"/>
  <c r="A5422" i="4"/>
  <c r="A7393" i="4"/>
  <c r="A7374" i="4"/>
  <c r="R5463" i="4"/>
  <c r="R6855" i="4"/>
  <c r="E2159" i="4"/>
  <c r="R6228" i="4"/>
  <c r="E2587" i="4"/>
  <c r="E7374" i="4"/>
  <c r="A1953" i="4"/>
  <c r="R6598" i="4"/>
  <c r="R508" i="4"/>
  <c r="R5961" i="4"/>
  <c r="R5404" i="4"/>
  <c r="R4804" i="4"/>
  <c r="E2832" i="4"/>
  <c r="E6191" i="4"/>
  <c r="E623" i="4"/>
  <c r="A100" i="4"/>
  <c r="U2703" i="4"/>
  <c r="R1416" i="4"/>
  <c r="E2010" i="4"/>
  <c r="R7360" i="4"/>
  <c r="R3361" i="4"/>
  <c r="R4037" i="4"/>
  <c r="R6076" i="4"/>
  <c r="E4178" i="4"/>
  <c r="E2009" i="4"/>
  <c r="R4179" i="4"/>
  <c r="E1243" i="4"/>
  <c r="E6410" i="4"/>
  <c r="E5393" i="4"/>
  <c r="A1760" i="4"/>
  <c r="E6205" i="4"/>
  <c r="A363" i="4"/>
  <c r="E3602" i="4"/>
  <c r="A548" i="4"/>
  <c r="A301" i="4"/>
  <c r="U5737" i="4"/>
  <c r="R3336" i="4"/>
  <c r="E2087" i="4"/>
  <c r="R2488" i="4"/>
  <c r="R4473" i="4"/>
  <c r="R5869" i="4"/>
  <c r="R7031" i="4"/>
  <c r="E3509" i="4"/>
  <c r="E2570" i="4"/>
  <c r="E5943" i="4"/>
  <c r="E4993" i="4"/>
  <c r="E7283" i="4"/>
  <c r="A424" i="4"/>
  <c r="E5123" i="4"/>
  <c r="E7317" i="4"/>
  <c r="E1468" i="4"/>
  <c r="A284" i="4"/>
  <c r="E6006" i="4"/>
  <c r="A3019" i="4"/>
  <c r="U2188" i="4"/>
  <c r="R2883" i="4"/>
  <c r="E2815" i="4"/>
  <c r="R5371" i="4"/>
  <c r="R2660" i="4"/>
  <c r="R2204" i="4"/>
  <c r="R2937" i="4"/>
  <c r="E1128" i="4"/>
  <c r="R5445" i="4"/>
  <c r="E4889" i="4"/>
  <c r="E7055" i="4"/>
  <c r="E5626" i="4"/>
  <c r="E967" i="4"/>
  <c r="A952" i="4"/>
  <c r="E5165" i="4"/>
  <c r="E7359" i="4"/>
  <c r="E1541" i="4"/>
  <c r="A316" i="4"/>
  <c r="E6070" i="4"/>
  <c r="U6318" i="4"/>
  <c r="E3894" i="4"/>
  <c r="R6073" i="4"/>
  <c r="R153" i="4"/>
  <c r="E131" i="4"/>
  <c r="R6667" i="4"/>
  <c r="R5819" i="4"/>
  <c r="E4609" i="4"/>
  <c r="E3452" i="4"/>
  <c r="E1975" i="4"/>
  <c r="E5323" i="4"/>
  <c r="R6739" i="4"/>
  <c r="A422" i="4"/>
  <c r="E5772" i="4"/>
  <c r="A198" i="4"/>
  <c r="A907" i="4"/>
  <c r="E5388" i="4"/>
  <c r="A988" i="4"/>
  <c r="A1410" i="4"/>
  <c r="A3723" i="4"/>
  <c r="R2231" i="4"/>
  <c r="E6530" i="4"/>
  <c r="A186" i="4"/>
  <c r="R4111" i="4"/>
  <c r="R3343" i="4"/>
  <c r="R5982" i="4"/>
  <c r="R1805" i="4"/>
  <c r="E6231" i="4"/>
  <c r="E7059" i="4"/>
  <c r="E5533" i="4"/>
  <c r="E2137" i="4"/>
  <c r="E6518" i="4"/>
  <c r="A3979" i="4"/>
  <c r="A2453" i="4"/>
  <c r="E1929" i="4"/>
  <c r="A2814" i="4"/>
  <c r="E1938" i="4"/>
  <c r="A2791" i="4"/>
  <c r="A4767" i="4"/>
  <c r="A2640" i="4"/>
  <c r="A4624" i="4"/>
  <c r="A4437" i="4"/>
  <c r="A5967" i="4"/>
  <c r="E5862" i="4"/>
  <c r="A4595" i="4"/>
  <c r="A5905" i="4"/>
  <c r="A7129" i="4"/>
  <c r="A3548" i="4"/>
  <c r="A5451" i="4"/>
  <c r="A6675" i="4"/>
  <c r="A1799" i="4"/>
  <c r="A4827" i="4"/>
  <c r="A6052" i="4"/>
  <c r="A7284" i="4"/>
  <c r="A3362" i="4"/>
  <c r="A5389" i="4"/>
  <c r="A6613" i="4"/>
  <c r="A4739" i="4"/>
  <c r="A6842" i="4"/>
  <c r="A6344" i="4"/>
  <c r="E4500" i="4"/>
  <c r="A6498" i="4"/>
  <c r="A4603" i="4"/>
  <c r="A4452" i="4"/>
  <c r="A5398" i="4"/>
  <c r="E3909" i="4"/>
  <c r="A6488" i="4"/>
  <c r="A5798" i="4"/>
  <c r="A1654" i="4"/>
  <c r="A2821" i="4"/>
  <c r="A2974" i="4"/>
  <c r="A2983" i="4"/>
  <c r="A2680" i="4"/>
  <c r="A4465" i="4"/>
  <c r="A7159" i="4"/>
  <c r="A5713" i="4"/>
  <c r="A3868" i="4"/>
  <c r="A6699" i="4"/>
  <c r="A4699" i="4"/>
  <c r="A6996" i="4"/>
  <c r="A4627" i="4"/>
  <c r="A7133" i="4"/>
  <c r="A3524" i="4"/>
  <c r="A3201" i="4"/>
  <c r="A4990" i="4"/>
  <c r="A5718" i="4"/>
  <c r="A6232" i="4"/>
  <c r="U6947" i="4"/>
  <c r="R4884" i="4"/>
  <c r="R7166" i="4"/>
  <c r="R6668" i="4"/>
  <c r="E451" i="4"/>
  <c r="E954" i="4"/>
  <c r="A1312" i="4"/>
  <c r="A627" i="4"/>
  <c r="A4067" i="4"/>
  <c r="A2830" i="4"/>
  <c r="A4807" i="4"/>
  <c r="A4490" i="4"/>
  <c r="A4645" i="4"/>
  <c r="A3612" i="4"/>
  <c r="A554" i="4"/>
  <c r="A6692" i="4"/>
  <c r="A6029" i="4"/>
  <c r="A4369" i="4"/>
  <c r="A7096" i="4"/>
  <c r="A6016" i="4"/>
  <c r="R4155" i="4"/>
  <c r="A2419" i="4"/>
  <c r="E3046" i="4"/>
  <c r="R1949" i="4"/>
  <c r="R5873" i="4"/>
  <c r="E2396" i="4"/>
  <c r="E2500" i="4"/>
  <c r="E6075" i="4"/>
  <c r="A1585" i="4"/>
  <c r="E6209" i="4"/>
  <c r="E5446" i="4"/>
  <c r="A778" i="4"/>
  <c r="A781" i="4"/>
  <c r="A826" i="4"/>
  <c r="A2345" i="4"/>
  <c r="A6695" i="4"/>
  <c r="A5401" i="4"/>
  <c r="A490" i="4"/>
  <c r="A5971" i="4"/>
  <c r="A3553" i="4"/>
  <c r="A6780" i="4"/>
  <c r="A5397" i="4"/>
  <c r="A4797" i="4"/>
  <c r="A6962" i="4"/>
  <c r="A7322" i="4"/>
  <c r="E5492" i="4"/>
  <c r="A4507" i="4"/>
  <c r="R4948" i="4"/>
  <c r="A1266" i="4"/>
  <c r="A3654" i="4"/>
  <c r="E3711" i="4"/>
  <c r="A3922" i="4"/>
  <c r="A3609" i="4"/>
  <c r="A1343" i="4"/>
  <c r="A7019" i="4"/>
  <c r="A6292" i="4"/>
  <c r="A5205" i="4"/>
  <c r="A922" i="4"/>
  <c r="A4942" i="4"/>
  <c r="A1698" i="4"/>
  <c r="A7329" i="4"/>
  <c r="E1429" i="4"/>
  <c r="E7192" i="4"/>
  <c r="A1475" i="4"/>
  <c r="A3477" i="4"/>
  <c r="A2175" i="4"/>
  <c r="A4656" i="4"/>
  <c r="A2370" i="4"/>
  <c r="A2249" i="4"/>
  <c r="A2250" i="4"/>
  <c r="A901" i="4"/>
  <c r="A3748" i="4"/>
  <c r="A2516" i="4"/>
  <c r="A2538" i="4"/>
  <c r="A3364" i="4"/>
  <c r="R4856" i="4"/>
  <c r="E4260" i="4"/>
  <c r="U2430" i="4"/>
  <c r="E1480" i="4"/>
  <c r="R3047" i="4"/>
  <c r="R6371" i="4"/>
  <c r="R2214" i="4"/>
  <c r="E1164" i="4"/>
  <c r="E2706" i="4"/>
  <c r="E6956" i="4"/>
  <c r="A1163" i="4"/>
  <c r="A1172" i="4"/>
  <c r="A3211" i="4"/>
  <c r="A1706" i="4"/>
  <c r="A3845" i="4"/>
  <c r="A2206" i="4"/>
  <c r="A4166" i="4"/>
  <c r="A2207" i="4"/>
  <c r="A4159" i="4"/>
  <c r="A2224" i="4"/>
  <c r="A4176" i="4"/>
  <c r="A3689" i="4"/>
  <c r="R6634" i="4"/>
  <c r="E6531" i="4"/>
  <c r="E1633" i="4"/>
  <c r="U6548" i="4"/>
  <c r="E2337" i="4"/>
  <c r="E85" i="4"/>
  <c r="E4269" i="4"/>
  <c r="R4708" i="4"/>
  <c r="E2542" i="4"/>
  <c r="U6396" i="4"/>
  <c r="E3982" i="4"/>
  <c r="E182" i="4"/>
  <c r="U4732" i="4"/>
  <c r="R1611" i="4"/>
  <c r="R4789" i="4"/>
  <c r="R4645" i="4"/>
  <c r="R6488" i="4"/>
  <c r="R6756" i="4"/>
  <c r="R4421" i="4"/>
  <c r="E1090" i="4"/>
  <c r="E4259" i="4"/>
  <c r="E5859" i="4"/>
  <c r="A1384" i="4"/>
  <c r="E4399" i="4"/>
  <c r="R913" i="4"/>
  <c r="R4979" i="4"/>
  <c r="R6321" i="4"/>
  <c r="R5632" i="4"/>
  <c r="R6391" i="4"/>
  <c r="E784" i="4"/>
  <c r="E149" i="4"/>
  <c r="E4755" i="4"/>
  <c r="A66" i="4"/>
  <c r="A1713" i="4"/>
  <c r="A1307" i="4"/>
  <c r="R6522" i="4"/>
  <c r="E2703" i="4"/>
  <c r="R2748" i="4"/>
  <c r="R2957" i="4"/>
  <c r="E96" i="4"/>
  <c r="E3292" i="4"/>
  <c r="E5001" i="4"/>
  <c r="E6202" i="4"/>
  <c r="R6887" i="4"/>
  <c r="E4853" i="4"/>
  <c r="U4499" i="4"/>
  <c r="R5625" i="4"/>
  <c r="E48" i="4"/>
  <c r="R3050" i="4"/>
  <c r="E1549" i="4"/>
  <c r="E7255" i="4"/>
  <c r="A183" i="4"/>
  <c r="E2936" i="4"/>
  <c r="E4617" i="4"/>
  <c r="A2171" i="4"/>
  <c r="A3101" i="4"/>
  <c r="A4118" i="4"/>
  <c r="A4791" i="4"/>
  <c r="A2030" i="4"/>
  <c r="R4751" i="4"/>
  <c r="R2190" i="4"/>
  <c r="R4049" i="4"/>
  <c r="R5160" i="4"/>
  <c r="E788" i="4"/>
  <c r="E6474" i="4"/>
  <c r="A1048" i="4"/>
  <c r="A136" i="4"/>
  <c r="A1092" i="4"/>
  <c r="E1568" i="4"/>
  <c r="A1789" i="4"/>
  <c r="A2575" i="4"/>
  <c r="A3104" i="4"/>
  <c r="A6047" i="4"/>
  <c r="U6818" i="4"/>
  <c r="E1031" i="4"/>
  <c r="R1898" i="4"/>
  <c r="R4829" i="4"/>
  <c r="R521" i="4"/>
  <c r="R6999" i="4"/>
  <c r="E3610" i="4"/>
  <c r="E829" i="4"/>
  <c r="E3283" i="4"/>
  <c r="E6522" i="4"/>
  <c r="E4503" i="4"/>
  <c r="A1056" i="4"/>
  <c r="E4481" i="4"/>
  <c r="A163" i="4"/>
  <c r="E4772" i="4"/>
  <c r="A1100" i="4"/>
  <c r="A2203" i="4"/>
  <c r="E1863" i="4"/>
  <c r="A3133" i="4"/>
  <c r="A1677" i="4"/>
  <c r="A4150" i="4"/>
  <c r="A2519" i="4"/>
  <c r="A4823" i="4"/>
  <c r="A3048" i="4"/>
  <c r="A2130" i="4"/>
  <c r="E1974" i="4"/>
  <c r="R3574" i="4"/>
  <c r="R7007" i="4"/>
  <c r="R4671" i="4"/>
  <c r="E4884" i="4"/>
  <c r="E3124" i="4"/>
  <c r="E5284" i="4"/>
  <c r="E6811" i="4"/>
  <c r="E5740" i="4"/>
  <c r="E7349" i="4"/>
  <c r="A10" i="4"/>
  <c r="A2539" i="4"/>
  <c r="A2541" i="4"/>
  <c r="A2638" i="4"/>
  <c r="A2495" i="4"/>
  <c r="A2101" i="4"/>
  <c r="A2985" i="4"/>
  <c r="A6639" i="4"/>
  <c r="A5097" i="4"/>
  <c r="E5556" i="4"/>
  <c r="A5571" i="4"/>
  <c r="A1578" i="4"/>
  <c r="A5868" i="4"/>
  <c r="A2466" i="4"/>
  <c r="A6117" i="4"/>
  <c r="A6320" i="4"/>
  <c r="A3588" i="4"/>
  <c r="A7224" i="4"/>
  <c r="A5472" i="4"/>
  <c r="A7162" i="4"/>
  <c r="A6538" i="4"/>
  <c r="R4610" i="4"/>
  <c r="E3632" i="4"/>
  <c r="R5508" i="4"/>
  <c r="R2926" i="4"/>
  <c r="E4009" i="4"/>
  <c r="E1441" i="4"/>
  <c r="E3868" i="4"/>
  <c r="E6139" i="4"/>
  <c r="E2989" i="4"/>
  <c r="E6590" i="4"/>
  <c r="E7153" i="4"/>
  <c r="A2371" i="4"/>
  <c r="A2381" i="4"/>
  <c r="A2470" i="4"/>
  <c r="A2223" i="4"/>
  <c r="A1663" i="4"/>
  <c r="A2473" i="4"/>
  <c r="A6447" i="4"/>
  <c r="A4929" i="4"/>
  <c r="A7233" i="4"/>
  <c r="A5403" i="4"/>
  <c r="A383" i="4"/>
  <c r="A5700" i="4"/>
  <c r="A789" i="4"/>
  <c r="A5117" i="4"/>
  <c r="A6973" i="4"/>
  <c r="A4289" i="4"/>
  <c r="A6706" i="4"/>
  <c r="A3994" i="4"/>
  <c r="A341" i="4"/>
  <c r="A7402" i="4"/>
  <c r="A5760" i="4"/>
  <c r="A3969" i="4"/>
  <c r="A3537" i="4"/>
  <c r="U5710" i="4"/>
  <c r="R4102" i="4"/>
  <c r="R3121" i="4"/>
  <c r="E2883" i="4"/>
  <c r="R5379" i="4"/>
  <c r="A1408" i="4"/>
  <c r="U5395" i="4"/>
  <c r="E4150" i="4"/>
  <c r="R6387" i="4"/>
  <c r="R514" i="4"/>
  <c r="R2535" i="4"/>
  <c r="R4571" i="4"/>
  <c r="R1170" i="4"/>
  <c r="E4032" i="4"/>
  <c r="R4317" i="4"/>
  <c r="R7374" i="4"/>
  <c r="E733" i="4"/>
  <c r="E5879" i="4"/>
  <c r="E5085" i="4"/>
  <c r="E4188" i="4"/>
  <c r="E475" i="4"/>
  <c r="E6963" i="4"/>
  <c r="A486" i="4"/>
  <c r="A58" i="4"/>
  <c r="E5996" i="4"/>
  <c r="E1896" i="4"/>
  <c r="R6611" i="4"/>
  <c r="A19" i="4"/>
  <c r="A1659" i="4"/>
  <c r="E5296" i="4"/>
  <c r="A210" i="4"/>
  <c r="A1436" i="4"/>
  <c r="A962" i="4"/>
  <c r="A2795" i="4"/>
  <c r="A4019" i="4"/>
  <c r="A1245" i="4"/>
  <c r="A2901" i="4"/>
  <c r="A4133" i="4"/>
  <c r="A1482" i="4"/>
  <c r="A3006" i="4"/>
  <c r="A4230" i="4"/>
  <c r="A823" i="4"/>
  <c r="A2751" i="4"/>
  <c r="A3975" i="4"/>
  <c r="E6564" i="4"/>
  <c r="A2360" i="4"/>
  <c r="A3584" i="4"/>
  <c r="A4816" i="4"/>
  <c r="A3452" i="4"/>
  <c r="A5063" i="4"/>
  <c r="A5943" i="4"/>
  <c r="A6823" i="4"/>
  <c r="A1783" i="4"/>
  <c r="A4249" i="4"/>
  <c r="A5257" i="4"/>
  <c r="A6025" i="4"/>
  <c r="A6793" i="4"/>
  <c r="A602" i="4"/>
  <c r="A3484" i="4"/>
  <c r="A4963" i="4"/>
  <c r="A5731" i="4"/>
  <c r="A6499" i="4"/>
  <c r="A7267" i="4"/>
  <c r="A2228" i="4"/>
  <c r="A4276" i="4"/>
  <c r="A5260" i="4"/>
  <c r="A6028" i="4"/>
  <c r="A6796" i="4"/>
  <c r="E2448" i="4"/>
  <c r="A2892" i="4"/>
  <c r="A4710" i="4"/>
  <c r="A5509" i="4"/>
  <c r="A6277" i="4"/>
  <c r="A7045" i="4"/>
  <c r="A4649" i="4"/>
  <c r="A6768" i="4"/>
  <c r="A2500" i="4"/>
  <c r="A5874" i="4"/>
  <c r="A5622" i="4"/>
  <c r="A1511" i="4"/>
  <c r="A5602" i="4"/>
  <c r="A6608" i="4"/>
  <c r="A4500" i="4"/>
  <c r="A6654" i="4"/>
  <c r="A6774" i="4"/>
  <c r="A4928" i="4"/>
  <c r="A6976" i="4"/>
  <c r="A1434" i="4"/>
  <c r="A5592" i="4"/>
  <c r="A6982" i="4"/>
  <c r="A5478" i="4"/>
  <c r="R6873" i="4"/>
  <c r="R1788" i="4"/>
  <c r="E3498" i="4"/>
  <c r="E1276" i="4"/>
  <c r="E4936" i="4"/>
  <c r="A798" i="4"/>
  <c r="E3492" i="4"/>
  <c r="E949" i="4"/>
  <c r="R3226" i="4"/>
  <c r="R6685" i="4"/>
  <c r="R6904" i="4"/>
  <c r="E1016" i="4"/>
  <c r="E4024" i="4"/>
  <c r="E6959" i="4"/>
  <c r="E3853" i="4"/>
  <c r="A896" i="4"/>
  <c r="U3796" i="4"/>
  <c r="R411" i="4"/>
  <c r="R1929" i="4"/>
  <c r="E1179" i="4"/>
  <c r="R4598" i="4"/>
  <c r="R5079" i="4"/>
  <c r="R2121" i="4"/>
  <c r="E4875" i="4"/>
  <c r="E2900" i="4"/>
  <c r="E453" i="4"/>
  <c r="E3407" i="4"/>
  <c r="E6938" i="4"/>
  <c r="E6517" i="4"/>
  <c r="E1819" i="4"/>
  <c r="E6845" i="4"/>
  <c r="A563" i="4"/>
  <c r="E4533" i="4"/>
  <c r="A732" i="4"/>
  <c r="A727" i="4"/>
  <c r="U6650" i="4"/>
  <c r="R5044" i="4"/>
  <c r="E4007" i="4"/>
  <c r="R4336" i="4"/>
  <c r="R5513" i="4"/>
  <c r="R2257" i="4"/>
  <c r="R2497" i="4"/>
  <c r="E4317" i="4"/>
  <c r="E3417" i="4"/>
  <c r="E6455" i="4"/>
  <c r="E5594" i="4"/>
  <c r="E285" i="4"/>
  <c r="A936" i="4"/>
  <c r="E5821" i="4"/>
  <c r="A209" i="4"/>
  <c r="E3003" i="4"/>
  <c r="A444" i="4"/>
  <c r="E7222" i="4"/>
  <c r="A3179" i="4"/>
  <c r="U1272" i="4"/>
  <c r="R2485" i="4"/>
  <c r="R687" i="4"/>
  <c r="R6765" i="4"/>
  <c r="R3963" i="4"/>
  <c r="R3394" i="4"/>
  <c r="R5104" i="4"/>
  <c r="E2018" i="4"/>
  <c r="E659" i="4"/>
  <c r="R677" i="4"/>
  <c r="R6861" i="4"/>
  <c r="E6138" i="4"/>
  <c r="E4708" i="4"/>
  <c r="A1472" i="4"/>
  <c r="E5917" i="4"/>
  <c r="A235" i="4"/>
  <c r="E3060" i="4"/>
  <c r="A476" i="4"/>
  <c r="E7286" i="4"/>
  <c r="U7295" i="4"/>
  <c r="R1616" i="4"/>
  <c r="E571" i="4"/>
  <c r="R1155" i="4"/>
  <c r="R883" i="4"/>
  <c r="R1682" i="4"/>
  <c r="E148" i="4"/>
  <c r="R1667" i="4"/>
  <c r="E4268" i="4"/>
  <c r="E2865" i="4"/>
  <c r="E5856" i="4"/>
  <c r="E2555" i="4"/>
  <c r="A934" i="4"/>
  <c r="E6796" i="4"/>
  <c r="E935" i="4"/>
  <c r="A1131" i="4"/>
  <c r="E5761" i="4"/>
  <c r="A1148" i="4"/>
  <c r="A1798" i="4"/>
  <c r="A3883" i="4"/>
  <c r="R7049" i="4"/>
  <c r="R3153" i="4"/>
  <c r="U292" i="4"/>
  <c r="E209" i="4"/>
  <c r="R5734" i="4"/>
  <c r="R2043" i="4"/>
  <c r="E1035" i="4"/>
  <c r="E7263" i="4"/>
  <c r="E2962" i="4"/>
  <c r="E6829" i="4"/>
  <c r="E4491" i="4"/>
  <c r="A706" i="4"/>
  <c r="A4235" i="4"/>
  <c r="A2629" i="4"/>
  <c r="E5392" i="4"/>
  <c r="A2958" i="4"/>
  <c r="E5394" i="4"/>
  <c r="A2975" i="4"/>
  <c r="E2597" i="4"/>
  <c r="A2808" i="4"/>
  <c r="A4784" i="4"/>
  <c r="A4618" i="4"/>
  <c r="A6095" i="4"/>
  <c r="A423" i="4"/>
  <c r="A4748" i="4"/>
  <c r="A6001" i="4"/>
  <c r="A7225" i="4"/>
  <c r="A3849" i="4"/>
  <c r="A5555" i="4"/>
  <c r="A6779" i="4"/>
  <c r="A2164" i="4"/>
  <c r="A4924" i="4"/>
  <c r="A6164" i="4"/>
  <c r="A7388" i="4"/>
  <c r="A3641" i="4"/>
  <c r="A5485" i="4"/>
  <c r="A6709" i="4"/>
  <c r="A5062" i="4"/>
  <c r="A21" i="4"/>
  <c r="A6622" i="4"/>
  <c r="A1050" i="4"/>
  <c r="A6754" i="4"/>
  <c r="A4968" i="4"/>
  <c r="A5344" i="4"/>
  <c r="A5674" i="4"/>
  <c r="A981" i="4"/>
  <c r="A6744" i="4"/>
  <c r="E7034" i="4"/>
  <c r="A2291" i="4"/>
  <c r="A3141" i="4"/>
  <c r="A3326" i="4"/>
  <c r="A3303" i="4"/>
  <c r="A3000" i="4"/>
  <c r="A4810" i="4"/>
  <c r="E6020" i="4"/>
  <c r="A5809" i="4"/>
  <c r="A4386" i="4"/>
  <c r="A6899" i="4"/>
  <c r="A4948" i="4"/>
  <c r="A7092" i="4"/>
  <c r="A4885" i="4"/>
  <c r="A701" i="4"/>
  <c r="A4715" i="4"/>
  <c r="A4525" i="4"/>
  <c r="A5522" i="4"/>
  <c r="A6250" i="4"/>
  <c r="A6808" i="4"/>
  <c r="R1438" i="4"/>
  <c r="E207" i="4"/>
  <c r="R1776" i="4"/>
  <c r="R6395" i="4"/>
  <c r="E2304" i="4"/>
  <c r="E4700" i="4"/>
  <c r="E2931" i="4"/>
  <c r="A1043" i="4"/>
  <c r="E5702" i="4"/>
  <c r="A3334" i="4"/>
  <c r="E7140" i="4"/>
  <c r="A4820" i="4"/>
  <c r="A5009" i="4"/>
  <c r="A4188" i="4"/>
  <c r="A1237" i="4"/>
  <c r="A7004" i="4"/>
  <c r="A6229" i="4"/>
  <c r="A5064" i="4"/>
  <c r="A5498" i="4"/>
  <c r="A6848" i="4"/>
  <c r="E5815" i="4"/>
  <c r="A3747" i="4"/>
  <c r="R613" i="4"/>
  <c r="R5507" i="4"/>
  <c r="R1787" i="4"/>
  <c r="E4058" i="4"/>
  <c r="E5231" i="4"/>
  <c r="E7123" i="4"/>
  <c r="E2864" i="4"/>
  <c r="A52" i="4"/>
  <c r="A306" i="4"/>
  <c r="A1645" i="4"/>
  <c r="A1662" i="4"/>
  <c r="A1695" i="4"/>
  <c r="A2940" i="4"/>
  <c r="A7047" i="4"/>
  <c r="A5601" i="4"/>
  <c r="A1925" i="4"/>
  <c r="A6187" i="4"/>
  <c r="A4129" i="4"/>
  <c r="A7292" i="4"/>
  <c r="A5597" i="4"/>
  <c r="A5338" i="4"/>
  <c r="A3418" i="4"/>
  <c r="A5286" i="4"/>
  <c r="A2426" i="4"/>
  <c r="A5144" i="4"/>
  <c r="E4801" i="4"/>
  <c r="A2157" i="4"/>
  <c r="A4158" i="4"/>
  <c r="A421" i="4"/>
  <c r="A4682" i="4"/>
  <c r="A4481" i="4"/>
  <c r="A2524" i="4"/>
  <c r="A7315" i="4"/>
  <c r="A6492" i="4"/>
  <c r="A5517" i="4"/>
  <c r="A7337" i="4"/>
  <c r="A5730" i="4"/>
  <c r="A3281" i="4"/>
  <c r="A7394" i="4"/>
  <c r="R7032" i="4"/>
  <c r="E5587" i="4"/>
  <c r="A96" i="4"/>
  <c r="A4141" i="4"/>
  <c r="A2671" i="4"/>
  <c r="A1974" i="4"/>
  <c r="A3330" i="4"/>
  <c r="A3356" i="4"/>
  <c r="A3041" i="4"/>
  <c r="A2617" i="4"/>
  <c r="A5104" i="4"/>
  <c r="A4557" i="4"/>
  <c r="A4571" i="4"/>
  <c r="A6602" i="4"/>
  <c r="R4215" i="4"/>
  <c r="E7377" i="4"/>
  <c r="U4559" i="4"/>
  <c r="R1331" i="4"/>
  <c r="R6463" i="4"/>
  <c r="R2703" i="4"/>
  <c r="E1072" i="4"/>
  <c r="E3474" i="4"/>
  <c r="E5317" i="4"/>
  <c r="A817" i="4"/>
  <c r="A1571" i="4"/>
  <c r="A1500" i="4"/>
  <c r="A3435" i="4"/>
  <c r="A1999" i="4"/>
  <c r="A3989" i="4"/>
  <c r="A2366" i="4"/>
  <c r="A4350" i="4"/>
  <c r="A2367" i="4"/>
  <c r="A4327" i="4"/>
  <c r="A2384" i="4"/>
  <c r="A4344" i="4"/>
  <c r="A3964" i="4"/>
  <c r="U1794" i="4"/>
  <c r="U3614" i="4"/>
  <c r="E1264" i="4"/>
  <c r="R1306" i="4"/>
  <c r="R4529" i="4"/>
  <c r="R2664" i="4"/>
  <c r="E2434" i="4"/>
  <c r="A1008" i="4"/>
  <c r="R983" i="4"/>
  <c r="R1194" i="4"/>
  <c r="R4641" i="4"/>
  <c r="R4760" i="4"/>
  <c r="U5908" i="4"/>
  <c r="U925" i="4"/>
  <c r="R5395" i="4"/>
  <c r="U726" i="4"/>
  <c r="R579" i="4"/>
  <c r="R4662" i="4"/>
  <c r="R2455" i="4"/>
  <c r="E3987" i="4"/>
  <c r="E5688" i="4"/>
  <c r="E6883" i="4"/>
  <c r="E3736" i="4"/>
  <c r="E5838" i="4"/>
  <c r="R4474" i="4"/>
  <c r="E760" i="4"/>
  <c r="R2173" i="4"/>
  <c r="R455" i="4"/>
  <c r="R4461" i="4"/>
  <c r="E2762" i="4"/>
  <c r="E3671" i="4"/>
  <c r="E5978" i="4"/>
  <c r="A1214" i="4"/>
  <c r="E2991" i="4"/>
  <c r="U1971" i="4"/>
  <c r="E1942" i="4"/>
  <c r="R2934" i="4"/>
  <c r="R5476" i="4"/>
  <c r="R6341" i="4"/>
  <c r="E2131" i="4"/>
  <c r="E4488" i="4"/>
  <c r="E6111" i="4"/>
  <c r="E7322" i="4"/>
  <c r="E5306" i="4"/>
  <c r="E6413" i="4"/>
  <c r="U5347" i="4"/>
  <c r="E4217" i="4"/>
  <c r="R3904" i="4"/>
  <c r="R2205" i="4"/>
  <c r="E3976" i="4"/>
  <c r="E4512" i="4"/>
  <c r="E6293" i="4"/>
  <c r="E6189" i="4"/>
  <c r="E6049" i="4"/>
  <c r="A2747" i="4"/>
  <c r="A3677" i="4"/>
  <c r="R2129" i="4"/>
  <c r="A202" i="4"/>
  <c r="U3500" i="4"/>
  <c r="E2120" i="4"/>
  <c r="R6923" i="4"/>
  <c r="R3594" i="4"/>
  <c r="E2299" i="4"/>
  <c r="R6637" i="4"/>
  <c r="E883" i="4"/>
  <c r="E3589" i="4"/>
  <c r="A915" i="4"/>
  <c r="A1668" i="4"/>
  <c r="A498" i="4"/>
  <c r="A2478" i="4"/>
  <c r="A3151" i="4"/>
  <c r="A3680" i="4"/>
  <c r="A6623" i="4"/>
  <c r="R1782" i="4"/>
  <c r="R3058" i="4"/>
  <c r="R5075" i="4"/>
  <c r="R7261" i="4"/>
  <c r="R4072" i="4"/>
  <c r="E1171" i="4"/>
  <c r="E4540" i="4"/>
  <c r="E1959" i="4"/>
  <c r="E5002" i="4"/>
  <c r="E7162" i="4"/>
  <c r="E6165" i="4"/>
  <c r="A1704" i="4"/>
  <c r="E5677" i="4"/>
  <c r="A507" i="4"/>
  <c r="E5473" i="4"/>
  <c r="A1356" i="4"/>
  <c r="A2459" i="4"/>
  <c r="E6150" i="4"/>
  <c r="A3389" i="4"/>
  <c r="A2099" i="4"/>
  <c r="A4406" i="4"/>
  <c r="A2775" i="4"/>
  <c r="E5476" i="4"/>
  <c r="A3304" i="4"/>
  <c r="U2144" i="4"/>
  <c r="E5390" i="4"/>
  <c r="R6816" i="4"/>
  <c r="R2295" i="4"/>
  <c r="R3010" i="4"/>
  <c r="E515" i="4"/>
  <c r="E4625" i="4"/>
  <c r="E6360" i="4"/>
  <c r="E1192" i="4"/>
  <c r="A216" i="4"/>
  <c r="A531" i="4"/>
  <c r="A468" i="4"/>
  <c r="A2947" i="4"/>
  <c r="A2957" i="4"/>
  <c r="A3046" i="4"/>
  <c r="A2911" i="4"/>
  <c r="A2512" i="4"/>
  <c r="A3753" i="4"/>
  <c r="A6927" i="4"/>
  <c r="A5353" i="4"/>
  <c r="A1285" i="4"/>
  <c r="A5827" i="4"/>
  <c r="A2484" i="4"/>
  <c r="A6124" i="4"/>
  <c r="A3148" i="4"/>
  <c r="A6373" i="4"/>
  <c r="A7330" i="4"/>
  <c r="A6390" i="4"/>
  <c r="A5392" i="4"/>
  <c r="A7385" i="4"/>
  <c r="A2433" i="4"/>
  <c r="A6928" i="4"/>
  <c r="E1398" i="4"/>
  <c r="R5078" i="4"/>
  <c r="R1053" i="4"/>
  <c r="R7013" i="4"/>
  <c r="R2314" i="4"/>
  <c r="E3271" i="4"/>
  <c r="E5656" i="4"/>
  <c r="E7203" i="4"/>
  <c r="E6444" i="4"/>
  <c r="A181" i="4"/>
  <c r="A292" i="4"/>
  <c r="A2787" i="4"/>
  <c r="A2789" i="4"/>
  <c r="A2886" i="4"/>
  <c r="A2631" i="4"/>
  <c r="A2240" i="4"/>
  <c r="A3241" i="4"/>
  <c r="A6735" i="4"/>
  <c r="A5185" i="4"/>
  <c r="E7383" i="4"/>
  <c r="A5659" i="4"/>
  <c r="A2020" i="4"/>
  <c r="A5956" i="4"/>
  <c r="A1242" i="4"/>
  <c r="A5181" i="4"/>
  <c r="E6516" i="4"/>
  <c r="A5094" i="4"/>
  <c r="A6878" i="4"/>
  <c r="A4425" i="4"/>
  <c r="A1554" i="4"/>
  <c r="A2040" i="4"/>
  <c r="A5930" i="4"/>
  <c r="A4401" i="4"/>
  <c r="A4658" i="4"/>
  <c r="U6998" i="4"/>
  <c r="R5757" i="4"/>
  <c r="R5069" i="4"/>
  <c r="E4082" i="4"/>
  <c r="E3210" i="4"/>
  <c r="E1298" i="4"/>
  <c r="U6798" i="4"/>
  <c r="E5014" i="4"/>
  <c r="R7359" i="4"/>
  <c r="R453" i="4"/>
  <c r="R3146" i="4"/>
  <c r="R5643" i="4"/>
  <c r="R2690" i="4"/>
  <c r="E4379" i="4"/>
  <c r="R6944" i="4"/>
  <c r="E618" i="4"/>
  <c r="E1723" i="4"/>
  <c r="E6135" i="4"/>
  <c r="E5448" i="4"/>
  <c r="E4833" i="4"/>
  <c r="E1812" i="4"/>
  <c r="E7219" i="4"/>
  <c r="A758" i="4"/>
  <c r="A344" i="4"/>
  <c r="E6460" i="4"/>
  <c r="E3346" i="4"/>
  <c r="E1529" i="4"/>
  <c r="A190" i="4"/>
  <c r="A1755" i="4"/>
  <c r="E5521" i="4"/>
  <c r="A308" i="4"/>
  <c r="A1532" i="4"/>
  <c r="A1218" i="4"/>
  <c r="A2891" i="4"/>
  <c r="A4131" i="4"/>
  <c r="A1501" i="4"/>
  <c r="A3013" i="4"/>
  <c r="A4237" i="4"/>
  <c r="A1725" i="4"/>
  <c r="A3102" i="4"/>
  <c r="A4326" i="4"/>
  <c r="A1122" i="4"/>
  <c r="A2855" i="4"/>
  <c r="A4079" i="4"/>
  <c r="E7319" i="4"/>
  <c r="A2456" i="4"/>
  <c r="A3696" i="4"/>
  <c r="E5279" i="4"/>
  <c r="A3666" i="4"/>
  <c r="A5135" i="4"/>
  <c r="A6015" i="4"/>
  <c r="A6895" i="4"/>
  <c r="A2087" i="4"/>
  <c r="A4413" i="4"/>
  <c r="A5321" i="4"/>
  <c r="A6089" i="4"/>
  <c r="A6857" i="4"/>
  <c r="A1063" i="4"/>
  <c r="A3657" i="4"/>
  <c r="A5027" i="4"/>
  <c r="A5795" i="4"/>
  <c r="A6563" i="4"/>
  <c r="A7331" i="4"/>
  <c r="A2401" i="4"/>
  <c r="A4420" i="4"/>
  <c r="A5324" i="4"/>
  <c r="A6092" i="4"/>
  <c r="A6860" i="4"/>
  <c r="E5606" i="4"/>
  <c r="A3065" i="4"/>
  <c r="A4796" i="4"/>
  <c r="A5573" i="4"/>
  <c r="A6341" i="4"/>
  <c r="A7109" i="4"/>
  <c r="A4870" i="4"/>
  <c r="A7152" i="4"/>
  <c r="A2961" i="4"/>
  <c r="A6046" i="4"/>
  <c r="A6134" i="4"/>
  <c r="A2234" i="4"/>
  <c r="A5774" i="4"/>
  <c r="A4858" i="4"/>
  <c r="A4757" i="4"/>
  <c r="A6824" i="4"/>
  <c r="A7222" i="4"/>
  <c r="A5098" i="4"/>
  <c r="A7146" i="4"/>
  <c r="A2202" i="4"/>
  <c r="A5762" i="4"/>
  <c r="A7274" i="4"/>
  <c r="A6416" i="4"/>
  <c r="R85" i="4"/>
  <c r="R5204" i="4"/>
  <c r="E4621" i="4"/>
  <c r="E2627" i="4"/>
  <c r="E5818" i="4"/>
  <c r="A1574" i="4"/>
  <c r="E5485" i="4"/>
  <c r="E2623" i="4"/>
  <c r="R5188" i="4"/>
  <c r="R1721" i="4"/>
  <c r="R1052" i="4"/>
  <c r="E2436" i="4"/>
  <c r="R2253" i="4"/>
  <c r="E944" i="4"/>
  <c r="E5427" i="4"/>
  <c r="A1664" i="4"/>
  <c r="U3741" i="4"/>
  <c r="R4066" i="4"/>
  <c r="R3820" i="4"/>
  <c r="E2349" i="4"/>
  <c r="R5832" i="4"/>
  <c r="R6110" i="4"/>
  <c r="R4390" i="4"/>
  <c r="R4036" i="4"/>
  <c r="E3781" i="4"/>
  <c r="E1415" i="4"/>
  <c r="E4828" i="4"/>
  <c r="A46" i="4"/>
  <c r="A56" i="4"/>
  <c r="E5059" i="4"/>
  <c r="E7400" i="4"/>
  <c r="A779" i="4"/>
  <c r="E5129" i="4"/>
  <c r="A884" i="4"/>
  <c r="A1154" i="4"/>
  <c r="U5828" i="4"/>
  <c r="R6781" i="4"/>
  <c r="R539" i="4"/>
  <c r="R6009" i="4"/>
  <c r="R6484" i="4"/>
  <c r="R4509" i="4"/>
  <c r="E162" i="4"/>
  <c r="E4949" i="4"/>
  <c r="E4196" i="4"/>
  <c r="E7007" i="4"/>
  <c r="E6114" i="4"/>
  <c r="E4544" i="4"/>
  <c r="A1448" i="4"/>
  <c r="E6509" i="4"/>
  <c r="A435" i="4"/>
  <c r="E3945" i="4"/>
  <c r="A628" i="4"/>
  <c r="A471" i="4"/>
  <c r="A3339" i="4"/>
  <c r="U4007" i="4"/>
  <c r="R5442" i="4"/>
  <c r="R2929" i="4"/>
  <c r="E583" i="4"/>
  <c r="R5265" i="4"/>
  <c r="R4494" i="4"/>
  <c r="R7022" i="4"/>
  <c r="E2993" i="4"/>
  <c r="E1563" i="4"/>
  <c r="R6822" i="4"/>
  <c r="E2429" i="4"/>
  <c r="E6682" i="4"/>
  <c r="E5957" i="4"/>
  <c r="R1098" i="4"/>
  <c r="E6557" i="4"/>
  <c r="A443" i="4"/>
  <c r="E4187" i="4"/>
  <c r="A636" i="4"/>
  <c r="A493" i="4"/>
  <c r="U6289" i="4"/>
  <c r="R3576" i="4"/>
  <c r="E2463" i="4"/>
  <c r="R186" i="4"/>
  <c r="R2383" i="4"/>
  <c r="R4180" i="4"/>
  <c r="R179" i="4"/>
  <c r="R7295" i="4"/>
  <c r="R6729" i="4"/>
  <c r="E1089" i="4"/>
  <c r="E6368" i="4"/>
  <c r="E4267" i="4"/>
  <c r="A1462" i="4"/>
  <c r="A273" i="4"/>
  <c r="E3299" i="4"/>
  <c r="A1339" i="4"/>
  <c r="E6065" i="4"/>
  <c r="A1308" i="4"/>
  <c r="A2086" i="4"/>
  <c r="A4043" i="4"/>
  <c r="R6275" i="4"/>
  <c r="E6905" i="4"/>
  <c r="U2606" i="4"/>
  <c r="R3792" i="4"/>
  <c r="R2738" i="4"/>
  <c r="R6355" i="4"/>
  <c r="E2887" i="4"/>
  <c r="E3381" i="4"/>
  <c r="E6405" i="4"/>
  <c r="R23" i="4"/>
  <c r="E5489" i="4"/>
  <c r="A1559" i="4"/>
  <c r="R5551" i="4"/>
  <c r="A2773" i="4"/>
  <c r="E6804" i="4"/>
  <c r="A3134" i="4"/>
  <c r="E6678" i="4"/>
  <c r="A3119" i="4"/>
  <c r="E5540" i="4"/>
  <c r="A2992" i="4"/>
  <c r="E5812" i="4"/>
  <c r="A4788" i="4"/>
  <c r="A6207" i="4"/>
  <c r="A1215" i="4"/>
  <c r="A4881" i="4"/>
  <c r="A6105" i="4"/>
  <c r="E1484" i="4"/>
  <c r="A4105" i="4"/>
  <c r="A5651" i="4"/>
  <c r="A6891" i="4"/>
  <c r="A2442" i="4"/>
  <c r="A5028" i="4"/>
  <c r="A6260" i="4"/>
  <c r="A7293" i="4"/>
  <c r="A3938" i="4"/>
  <c r="A5589" i="4"/>
  <c r="A6813" i="4"/>
  <c r="A5318" i="4"/>
  <c r="A1858" i="4"/>
  <c r="A6920" i="4"/>
  <c r="A2346" i="4"/>
  <c r="A7032" i="4"/>
  <c r="A5224" i="4"/>
  <c r="A6112" i="4"/>
  <c r="A5974" i="4"/>
  <c r="A2321" i="4"/>
  <c r="A7022" i="4"/>
  <c r="E6957" i="4"/>
  <c r="A2723" i="4"/>
  <c r="A3461" i="4"/>
  <c r="A3646" i="4"/>
  <c r="A3487" i="4"/>
  <c r="A3320" i="4"/>
  <c r="A5047" i="4"/>
  <c r="A1386" i="4"/>
  <c r="A6225" i="4"/>
  <c r="A4718" i="4"/>
  <c r="A7099" i="4"/>
  <c r="A5148" i="4"/>
  <c r="A7196" i="4"/>
  <c r="A5085" i="4"/>
  <c r="A2897" i="4"/>
  <c r="A5298" i="4"/>
  <c r="A5154" i="4"/>
  <c r="A6078" i="4"/>
  <c r="A6826" i="4"/>
  <c r="A7318" i="4"/>
  <c r="R1413" i="4"/>
  <c r="E2537" i="4"/>
  <c r="R4169" i="4"/>
  <c r="E1725" i="4"/>
  <c r="E3991" i="4"/>
  <c r="E5962" i="4"/>
  <c r="E6380" i="4"/>
  <c r="A1819" i="4"/>
  <c r="A797" i="4"/>
  <c r="A3838" i="4"/>
  <c r="A1727" i="4"/>
  <c r="A5183" i="4"/>
  <c r="A5305" i="4"/>
  <c r="A4730" i="4"/>
  <c r="A2506" i="4"/>
  <c r="A7316" i="4"/>
  <c r="A6541" i="4"/>
  <c r="A5896" i="4"/>
  <c r="A1998" i="4"/>
  <c r="A138" i="4"/>
  <c r="E3215" i="4"/>
  <c r="E6278" i="4"/>
  <c r="R4495" i="4"/>
  <c r="R3511" i="4"/>
  <c r="R6353" i="4"/>
  <c r="R3329" i="4"/>
  <c r="E6295" i="4"/>
  <c r="E3616" i="4"/>
  <c r="E5613" i="4"/>
  <c r="A740" i="4"/>
  <c r="A1159" i="4"/>
  <c r="A2150" i="4"/>
  <c r="A2159" i="4"/>
  <c r="A2176" i="4"/>
  <c r="A3580" i="4"/>
  <c r="E525" i="4"/>
  <c r="A5913" i="4"/>
  <c r="A2505" i="4"/>
  <c r="A6387" i="4"/>
  <c r="A4548" i="4"/>
  <c r="E5010" i="4"/>
  <c r="A5805" i="4"/>
  <c r="A5914" i="4"/>
  <c r="A5942" i="4"/>
  <c r="E7236" i="4"/>
  <c r="A3905" i="4"/>
  <c r="A5698" i="4"/>
  <c r="E6273" i="4"/>
  <c r="A2661" i="4"/>
  <c r="A4478" i="4"/>
  <c r="A1338" i="4"/>
  <c r="A5071" i="4"/>
  <c r="A4897" i="4"/>
  <c r="A3081" i="4"/>
  <c r="E6596" i="4"/>
  <c r="A6432" i="4"/>
  <c r="A2075" i="4"/>
  <c r="A7370" i="4"/>
  <c r="A5049" i="4"/>
  <c r="A4589" i="4"/>
  <c r="E470" i="4"/>
  <c r="A1897" i="4"/>
  <c r="R2665" i="4"/>
  <c r="U4476" i="4"/>
  <c r="E3001" i="4"/>
  <c r="U2904" i="4"/>
  <c r="R1475" i="4"/>
  <c r="A110" i="4"/>
  <c r="R3294" i="4"/>
  <c r="E4802" i="4"/>
  <c r="A728" i="4"/>
  <c r="R2316" i="4"/>
  <c r="E104" i="4"/>
  <c r="E5319" i="4"/>
  <c r="R2277" i="4"/>
  <c r="E5983" i="4"/>
  <c r="A407" i="4"/>
  <c r="A4576" i="4"/>
  <c r="R468" i="4"/>
  <c r="E522" i="4"/>
  <c r="A542" i="4"/>
  <c r="E6369" i="4"/>
  <c r="A3837" i="4"/>
  <c r="A634" i="4"/>
  <c r="E3423" i="4"/>
  <c r="E997" i="4"/>
  <c r="A1491" i="4"/>
  <c r="A3774" i="4"/>
  <c r="E7220" i="4"/>
  <c r="A3681" i="4"/>
  <c r="E4295" i="4"/>
  <c r="A4994" i="4"/>
  <c r="R5287" i="4"/>
  <c r="R5661" i="4"/>
  <c r="A1012" i="4"/>
  <c r="A3359" i="4"/>
  <c r="A5633" i="4"/>
  <c r="A6340" i="4"/>
  <c r="A1956" i="4"/>
  <c r="A6176" i="4"/>
  <c r="U6554" i="4"/>
  <c r="E3434" i="4"/>
  <c r="R204" i="4"/>
  <c r="R4886" i="4"/>
  <c r="R705" i="4"/>
  <c r="E3780" i="4"/>
  <c r="A91" i="4"/>
  <c r="A1955" i="4"/>
  <c r="A1718" i="4"/>
  <c r="A3213" i="4"/>
  <c r="A4542" i="4"/>
  <c r="A591" i="4"/>
  <c r="A4050" i="4"/>
  <c r="A2498" i="4"/>
  <c r="A6985" i="4"/>
  <c r="A5923" i="4"/>
  <c r="A4626" i="4"/>
  <c r="A389" i="4"/>
  <c r="A6469" i="4"/>
  <c r="A3866" i="4"/>
  <c r="A6114" i="4"/>
  <c r="A359" i="4"/>
  <c r="A6104" i="4"/>
  <c r="R6140" i="4"/>
  <c r="E6585" i="4"/>
  <c r="R5654" i="4"/>
  <c r="E5464" i="4"/>
  <c r="E1006" i="4"/>
  <c r="R2774" i="4"/>
  <c r="R4427" i="4"/>
  <c r="E7276" i="4"/>
  <c r="A1204" i="4"/>
  <c r="R5334" i="4"/>
  <c r="E2005" i="4"/>
  <c r="E7178" i="4"/>
  <c r="A851" i="4"/>
  <c r="A3683" i="4"/>
  <c r="E2872" i="4"/>
  <c r="E4525" i="4"/>
  <c r="R5000" i="4"/>
  <c r="A899" i="4"/>
  <c r="U6364" i="4"/>
  <c r="R4636" i="4"/>
  <c r="E1776" i="4"/>
  <c r="E5223" i="4"/>
  <c r="E6705" i="4"/>
  <c r="R3857" i="4"/>
  <c r="R6985" i="4"/>
  <c r="E5577" i="4"/>
  <c r="E6534" i="4"/>
  <c r="A717" i="4"/>
  <c r="A1778" i="4"/>
  <c r="A5081" i="4"/>
  <c r="A5867" i="4"/>
  <c r="A6460" i="4"/>
  <c r="A7021" i="4"/>
  <c r="A3770" i="4"/>
  <c r="A6506" i="4"/>
  <c r="A3587" i="4"/>
  <c r="A3968" i="4"/>
  <c r="A5163" i="4"/>
  <c r="A5493" i="4"/>
  <c r="A7186" i="4"/>
  <c r="R1237" i="4"/>
  <c r="E1403" i="4"/>
  <c r="E3274" i="4"/>
  <c r="A5371" i="4"/>
  <c r="A5238" i="4"/>
  <c r="U3358" i="4"/>
  <c r="E3012" i="4"/>
  <c r="E3178" i="4"/>
  <c r="A2832" i="4"/>
  <c r="A3593" i="4"/>
  <c r="A6221" i="4"/>
  <c r="A5462" i="4"/>
  <c r="A866" i="4"/>
  <c r="A4586" i="4"/>
  <c r="A3066" i="4"/>
  <c r="A3226" i="4"/>
  <c r="A1303" i="4"/>
  <c r="A2520" i="4"/>
  <c r="A6603" i="4"/>
  <c r="A6430" i="4"/>
  <c r="R2737" i="4"/>
  <c r="E454" i="4"/>
  <c r="E79" i="4"/>
  <c r="E6297" i="4"/>
  <c r="A2315" i="4"/>
  <c r="A885" i="4"/>
  <c r="A3503" i="4"/>
  <c r="A3856" i="4"/>
  <c r="A4855" i="4"/>
  <c r="A6359" i="4"/>
  <c r="A2137" i="4"/>
  <c r="A5017" i="4"/>
  <c r="A6241" i="4"/>
  <c r="E7092" i="4"/>
  <c r="A4433" i="4"/>
  <c r="A5803" i="4"/>
  <c r="A7027" i="4"/>
  <c r="A2804" i="4"/>
  <c r="A5172" i="4"/>
  <c r="A6396" i="4"/>
  <c r="E5764" i="4"/>
  <c r="A4300" i="4"/>
  <c r="A5725" i="4"/>
  <c r="A6957" i="4"/>
  <c r="A5680" i="4"/>
  <c r="A3012" i="4"/>
  <c r="A1749" i="4"/>
  <c r="A3313" i="4"/>
  <c r="A7361" i="4"/>
  <c r="A5586" i="4"/>
  <c r="A7279" i="4"/>
  <c r="A6336" i="4"/>
  <c r="A3284" i="4"/>
  <c r="A7354" i="4"/>
  <c r="E3265" i="4"/>
  <c r="A139" i="4"/>
  <c r="E1172" i="4"/>
  <c r="A3467" i="4"/>
  <c r="A3861" i="4"/>
  <c r="A4046" i="4"/>
  <c r="A3711" i="4"/>
  <c r="A3408" i="4"/>
  <c r="A4999" i="4"/>
  <c r="A1701" i="4"/>
  <c r="A5969" i="4"/>
  <c r="A3186" i="4"/>
  <c r="A6331" i="4"/>
  <c r="A3700" i="4"/>
  <c r="A6628" i="4"/>
  <c r="A4108" i="4"/>
  <c r="A6773" i="4"/>
  <c r="A6246" i="4"/>
  <c r="A3482" i="4"/>
  <c r="A5394" i="4"/>
  <c r="A5846" i="4"/>
  <c r="A5016" i="4"/>
  <c r="U5463" i="4"/>
  <c r="R5447" i="4"/>
  <c r="R4564" i="4"/>
  <c r="R4326" i="4"/>
  <c r="E3695" i="4"/>
  <c r="E4815" i="4"/>
  <c r="A24" i="4"/>
  <c r="E7326" i="4"/>
  <c r="E5107" i="4"/>
  <c r="A1133" i="4"/>
  <c r="A4299" i="4"/>
  <c r="A2709" i="4"/>
  <c r="E6164" i="4"/>
  <c r="A3038" i="4"/>
  <c r="E6038" i="4"/>
  <c r="A3039" i="4"/>
  <c r="E4896" i="4"/>
  <c r="A2896" i="4"/>
  <c r="E1121" i="4"/>
  <c r="A4714" i="4"/>
  <c r="A6143" i="4"/>
  <c r="A874" i="4"/>
  <c r="A4822" i="4"/>
  <c r="A6049" i="4"/>
  <c r="A7281" i="4"/>
  <c r="A3954" i="4"/>
  <c r="A5611" i="4"/>
  <c r="A6835" i="4"/>
  <c r="A2292" i="4"/>
  <c r="A4980" i="4"/>
  <c r="A6204" i="4"/>
  <c r="A7197" i="4"/>
  <c r="A3788" i="4"/>
  <c r="A5533" i="4"/>
  <c r="A6765" i="4"/>
  <c r="A5168" i="4"/>
  <c r="A1170" i="4"/>
  <c r="A6770" i="4"/>
  <c r="A1877" i="4"/>
  <c r="A6904" i="4"/>
  <c r="A5074" i="4"/>
  <c r="A5792" i="4"/>
  <c r="A5824" i="4"/>
  <c r="A1826" i="4"/>
  <c r="A6894" i="4"/>
  <c r="U3098" i="4"/>
  <c r="E2321" i="4"/>
  <c r="R7020" i="4"/>
  <c r="R4325" i="4"/>
  <c r="R6237" i="4"/>
  <c r="A1041" i="4"/>
  <c r="E5558" i="4"/>
  <c r="A2725" i="4"/>
  <c r="A3230" i="4"/>
  <c r="A3551" i="4"/>
  <c r="A3568" i="4"/>
  <c r="A5455" i="4"/>
  <c r="A3737" i="4"/>
  <c r="A7089" i="4"/>
  <c r="A5515" i="4"/>
  <c r="A2868" i="4"/>
  <c r="A6524" i="4"/>
  <c r="A4941" i="4"/>
  <c r="A3290" i="4"/>
  <c r="A6258" i="4"/>
  <c r="A4749" i="4"/>
  <c r="A6760" i="4"/>
  <c r="A2015" i="4"/>
  <c r="E3186" i="4"/>
  <c r="E4378" i="4"/>
  <c r="A1387" i="4"/>
  <c r="A3078" i="4"/>
  <c r="A2936" i="4"/>
  <c r="A986" i="4"/>
  <c r="A4041" i="4"/>
  <c r="A5012" i="4"/>
  <c r="A5557" i="4"/>
  <c r="A6834" i="4"/>
  <c r="A5920" i="4"/>
  <c r="A2117" i="4"/>
  <c r="A4421" i="4"/>
  <c r="A4238" i="4"/>
  <c r="A2666" i="4"/>
  <c r="A4686" i="4"/>
  <c r="R214" i="4"/>
  <c r="A348" i="4"/>
  <c r="A3750" i="4"/>
  <c r="A3608" i="4"/>
  <c r="A2905" i="4"/>
  <c r="A4814" i="4"/>
  <c r="A5428" i="4"/>
  <c r="A5981" i="4"/>
  <c r="A5750" i="4"/>
  <c r="A2308" i="4"/>
  <c r="A4489" i="4"/>
  <c r="A6846" i="4"/>
  <c r="A4777" i="4"/>
  <c r="E324" i="4"/>
  <c r="E5237" i="4"/>
  <c r="A6543" i="4"/>
  <c r="A5280" i="4"/>
  <c r="A676" i="4"/>
  <c r="A3902" i="4"/>
  <c r="A3760" i="4"/>
  <c r="A3161" i="4"/>
  <c r="A4915" i="4"/>
  <c r="A5524" i="4"/>
  <c r="A6069" i="4"/>
  <c r="A6454" i="4"/>
  <c r="A2881" i="4"/>
  <c r="A5584" i="4"/>
  <c r="A5234" i="4"/>
  <c r="A4223" i="4"/>
  <c r="A597" i="4"/>
  <c r="A3210" i="4"/>
  <c r="R5850" i="4"/>
  <c r="A996" i="4"/>
  <c r="A3934" i="4"/>
  <c r="A3768" i="4"/>
  <c r="A3202" i="4"/>
  <c r="A4923" i="4"/>
  <c r="A5532" i="4"/>
  <c r="A6093" i="4"/>
  <c r="A6518" i="4"/>
  <c r="A2993" i="4"/>
  <c r="A3674" i="4"/>
  <c r="A7295" i="4"/>
  <c r="A5308" i="4"/>
  <c r="R5060" i="4"/>
  <c r="A1437" i="4"/>
  <c r="A2091" i="4"/>
  <c r="A3154" i="4"/>
  <c r="A5465" i="4"/>
  <c r="A6251" i="4"/>
  <c r="A6844" i="4"/>
  <c r="A1831" i="4"/>
  <c r="A5326" i="4"/>
  <c r="A3749" i="4"/>
  <c r="A6044" i="4"/>
  <c r="A2918" i="4"/>
  <c r="A6578" i="4"/>
  <c r="A2122" i="4"/>
  <c r="R820" i="4"/>
  <c r="A2659" i="4"/>
  <c r="A3522" i="4"/>
  <c r="U4053" i="4"/>
  <c r="A5561" i="4"/>
  <c r="A3591" i="4"/>
  <c r="A6600" i="4"/>
  <c r="A6332" i="4"/>
  <c r="A559" i="4"/>
  <c r="A195" i="4"/>
  <c r="A5747" i="4"/>
  <c r="A6356" i="4"/>
  <c r="A6186" i="4"/>
  <c r="A3732" i="4"/>
  <c r="A3077" i="4"/>
  <c r="A5007" i="4"/>
  <c r="A7059" i="4"/>
  <c r="A5776" i="4"/>
  <c r="A7005" i="4"/>
  <c r="A7380" i="4"/>
  <c r="E1037" i="4"/>
  <c r="A5939" i="4"/>
  <c r="A6778" i="4"/>
  <c r="E597" i="4"/>
  <c r="A4625" i="4"/>
  <c r="A5845" i="4"/>
  <c r="A4164" i="4"/>
  <c r="A6656" i="4"/>
  <c r="U5767" i="4"/>
  <c r="E6112" i="4"/>
  <c r="A4198" i="4"/>
  <c r="A4945" i="4"/>
  <c r="A7252" i="4"/>
  <c r="A6392" i="4"/>
  <c r="R2916" i="4"/>
  <c r="A4849" i="4"/>
  <c r="A6797" i="4"/>
  <c r="A2624" i="4"/>
  <c r="A6140" i="4"/>
  <c r="A2556" i="4"/>
  <c r="A6652" i="4"/>
  <c r="A4581" i="4"/>
  <c r="A947" i="4"/>
  <c r="A1053" i="4"/>
  <c r="A5361" i="4"/>
  <c r="A5048" i="4"/>
  <c r="A6486" i="4"/>
  <c r="R2405" i="4"/>
  <c r="A2898" i="4"/>
  <c r="A239" i="4"/>
  <c r="A5358" i="4"/>
  <c r="A4063" i="4"/>
  <c r="A2233" i="4"/>
  <c r="A4095" i="4"/>
  <c r="A5069" i="4"/>
  <c r="R6813" i="4"/>
  <c r="U1993" i="4"/>
  <c r="E5144" i="4"/>
  <c r="U5818" i="4"/>
  <c r="R3815" i="4"/>
  <c r="R1037" i="4"/>
  <c r="A783" i="4"/>
  <c r="R6646" i="4"/>
  <c r="A2301" i="4"/>
  <c r="E3000" i="4"/>
  <c r="A5687" i="4"/>
  <c r="A6378" i="4"/>
  <c r="E3408" i="4"/>
  <c r="A3052" i="4"/>
  <c r="U3311" i="4"/>
  <c r="R4681" i="4"/>
  <c r="A1912" i="4"/>
  <c r="A2389" i="4"/>
  <c r="E4836" i="4"/>
  <c r="A7244" i="4"/>
  <c r="A4723" i="4"/>
  <c r="A4707" i="4"/>
  <c r="R643" i="4"/>
  <c r="E3013" i="4"/>
  <c r="R600" i="4"/>
  <c r="E5348" i="4"/>
  <c r="R5147" i="4"/>
  <c r="U4295" i="4"/>
  <c r="E1915" i="4"/>
  <c r="A4102" i="4"/>
  <c r="A5043" i="4"/>
  <c r="A399" i="4"/>
  <c r="A7078" i="4"/>
  <c r="A4301" i="4"/>
  <c r="E1713" i="4"/>
  <c r="A6888" i="4"/>
  <c r="A6125" i="4"/>
  <c r="A4859" i="4"/>
  <c r="E7411" i="4"/>
  <c r="A4501" i="4"/>
  <c r="A7265" i="4"/>
  <c r="A4964" i="4"/>
  <c r="A6749" i="4"/>
  <c r="A6862" i="4"/>
  <c r="R1661" i="4"/>
  <c r="A3231" i="4"/>
  <c r="A2069" i="4"/>
  <c r="A6326" i="4"/>
  <c r="E1864" i="4"/>
  <c r="E4607" i="4"/>
  <c r="A2373" i="4"/>
  <c r="A2576" i="4"/>
  <c r="A5849" i="4"/>
  <c r="A4753" i="4"/>
  <c r="A4546" i="4"/>
  <c r="A3306" i="4"/>
  <c r="R50" i="4"/>
  <c r="A2566" i="4"/>
  <c r="A786" i="4"/>
  <c r="A6934" i="4"/>
  <c r="A3466" i="4"/>
  <c r="A1834" i="4"/>
  <c r="A2446" i="4"/>
  <c r="A4498" i="4"/>
  <c r="A3245" i="4"/>
  <c r="A2432" i="4"/>
  <c r="A1493" i="4"/>
  <c r="E5550" i="4"/>
  <c r="A7072" i="4"/>
  <c r="A4556" i="4"/>
  <c r="A5461" i="4"/>
  <c r="A6698" i="4"/>
  <c r="E7156" i="4"/>
  <c r="U4995" i="4"/>
  <c r="E1663" i="4"/>
  <c r="U7087" i="4"/>
  <c r="R951" i="4"/>
  <c r="R316" i="4"/>
  <c r="R4187" i="4"/>
  <c r="U6646" i="4"/>
  <c r="R6967" i="4"/>
  <c r="E6419" i="4"/>
  <c r="R3222" i="4"/>
  <c r="E3644" i="4"/>
  <c r="E7325" i="4"/>
  <c r="R6425" i="4"/>
  <c r="E1892" i="4"/>
  <c r="A2518" i="4"/>
  <c r="R6273" i="4"/>
  <c r="E6216" i="4"/>
  <c r="A2899" i="4"/>
  <c r="A4156" i="4"/>
  <c r="R5289" i="4"/>
  <c r="E3844" i="4"/>
  <c r="E5139" i="4"/>
  <c r="A268" i="4"/>
  <c r="E5588" i="4"/>
  <c r="A2216" i="4"/>
  <c r="R4659" i="4"/>
  <c r="E5471" i="4"/>
  <c r="E4367" i="4"/>
  <c r="E6742" i="4"/>
  <c r="A3564" i="4"/>
  <c r="A5036" i="4"/>
  <c r="A5278" i="4"/>
  <c r="A7042" i="4"/>
  <c r="R5340" i="4"/>
  <c r="E6786" i="4"/>
  <c r="E5750" i="4"/>
  <c r="A4583" i="4"/>
  <c r="A6401" i="4"/>
  <c r="A7044" i="4"/>
  <c r="A4829" i="4"/>
  <c r="A2650" i="4"/>
  <c r="R2571" i="4"/>
  <c r="E5939" i="4"/>
  <c r="R7161" i="4"/>
  <c r="E1002" i="4"/>
  <c r="E3744" i="4"/>
  <c r="E5651" i="4"/>
  <c r="A1137" i="4"/>
  <c r="E2731" i="4"/>
  <c r="A2283" i="4"/>
  <c r="A3621" i="4"/>
  <c r="E5526" i="4"/>
  <c r="A1679" i="4"/>
  <c r="A4643" i="4"/>
  <c r="A3266" i="4"/>
  <c r="A7241" i="4"/>
  <c r="A6179" i="4"/>
  <c r="A4940" i="4"/>
  <c r="A2026" i="4"/>
  <c r="A6725" i="4"/>
  <c r="A5022" i="4"/>
  <c r="A6798" i="4"/>
  <c r="A3162" i="4"/>
  <c r="A6786" i="4"/>
  <c r="E3300" i="4"/>
  <c r="E4851" i="4"/>
  <c r="R4878" i="4"/>
  <c r="E4284" i="4"/>
  <c r="R2385" i="4"/>
  <c r="R3446" i="4"/>
  <c r="E5727" i="4"/>
  <c r="A2009" i="4"/>
  <c r="A1876" i="4"/>
  <c r="E2767" i="4"/>
  <c r="R6404" i="4"/>
  <c r="E5111" i="4"/>
  <c r="A1675" i="4"/>
  <c r="A4339" i="4"/>
  <c r="R2712" i="4"/>
  <c r="E1824" i="4"/>
  <c r="E5747" i="4"/>
  <c r="A1691" i="4"/>
  <c r="R2750" i="4"/>
  <c r="R2336" i="4"/>
  <c r="E4989" i="4"/>
  <c r="A1000" i="4"/>
  <c r="A340" i="4"/>
  <c r="E3928" i="4"/>
  <c r="R4863" i="4"/>
  <c r="E6140" i="4"/>
  <c r="A1586" i="4"/>
  <c r="A2151" i="4"/>
  <c r="A3218" i="4"/>
  <c r="A5489" i="4"/>
  <c r="A6267" i="4"/>
  <c r="A6876" i="4"/>
  <c r="A2154" i="4"/>
  <c r="A5390" i="4"/>
  <c r="E5355" i="4"/>
  <c r="A754" i="4"/>
  <c r="A1943" i="4"/>
  <c r="A5875" i="4"/>
  <c r="A6317" i="4"/>
  <c r="A1263" i="4"/>
  <c r="R3622" i="4"/>
  <c r="A734" i="4"/>
  <c r="A2823" i="4"/>
  <c r="A6507" i="4"/>
  <c r="A3940" i="4"/>
  <c r="U6899" i="4"/>
  <c r="E3940" i="4"/>
  <c r="A2931" i="4"/>
  <c r="A4144" i="4"/>
  <c r="A5051" i="4"/>
  <c r="A7029" i="4"/>
  <c r="A2865" i="4"/>
  <c r="A3175" i="4"/>
  <c r="A5779" i="4"/>
  <c r="A2842" i="4"/>
  <c r="A282" i="4"/>
  <c r="A1756" i="4"/>
  <c r="A3004" i="4"/>
  <c r="A4148" i="4"/>
  <c r="A5474" i="4"/>
  <c r="R3182" i="4"/>
  <c r="R5027" i="4"/>
  <c r="E2939" i="4"/>
  <c r="A1849" i="4"/>
  <c r="A3635" i="4"/>
  <c r="A2526" i="4"/>
  <c r="A4511" i="4"/>
  <c r="A4024" i="4"/>
  <c r="A5079" i="4"/>
  <c r="A6479" i="4"/>
  <c r="A2412" i="4"/>
  <c r="A5113" i="4"/>
  <c r="A6353" i="4"/>
  <c r="A722" i="4"/>
  <c r="A4597" i="4"/>
  <c r="A5899" i="4"/>
  <c r="A7123" i="4"/>
  <c r="A3105" i="4"/>
  <c r="A5276" i="4"/>
  <c r="A6500" i="4"/>
  <c r="A217" i="4"/>
  <c r="A4485" i="4"/>
  <c r="A5837" i="4"/>
  <c r="A7061" i="4"/>
  <c r="A5958" i="4"/>
  <c r="A3697" i="4"/>
  <c r="A3930" i="4"/>
  <c r="A4113" i="4"/>
  <c r="A6886" i="4"/>
  <c r="A5864" i="4"/>
  <c r="E6852" i="4"/>
  <c r="A6592" i="4"/>
  <c r="A4081" i="4"/>
  <c r="A7066" i="4"/>
  <c r="E320" i="4"/>
  <c r="E3968" i="4"/>
  <c r="E5212" i="4"/>
  <c r="A3939" i="4"/>
  <c r="A4045" i="4"/>
  <c r="A4366" i="4"/>
  <c r="A4039" i="4"/>
  <c r="A3728" i="4"/>
  <c r="A5111" i="4"/>
  <c r="A2178" i="4"/>
  <c r="A6065" i="4"/>
  <c r="A3721" i="4"/>
  <c r="A6539" i="4"/>
  <c r="A4234" i="4"/>
  <c r="A6740" i="4"/>
  <c r="A4538" i="4"/>
  <c r="A6877" i="4"/>
  <c r="A1322" i="4"/>
  <c r="A5026" i="4"/>
  <c r="A5928" i="4"/>
  <c r="A6400" i="4"/>
  <c r="A5550" i="4"/>
  <c r="U7086" i="4"/>
  <c r="R1954" i="4"/>
  <c r="R6824" i="4"/>
  <c r="R4107" i="4"/>
  <c r="R2351" i="4"/>
  <c r="E6016" i="4"/>
  <c r="A1086" i="4"/>
  <c r="E1677" i="4"/>
  <c r="E5809" i="4"/>
  <c r="A1846" i="4"/>
  <c r="E3420" i="4"/>
  <c r="A2861" i="4"/>
  <c r="E7309" i="4"/>
  <c r="A3214" i="4"/>
  <c r="E7397" i="4"/>
  <c r="A3199" i="4"/>
  <c r="E6180" i="4"/>
  <c r="A3056" i="4"/>
  <c r="A234" i="4"/>
  <c r="A4863" i="4"/>
  <c r="A6263" i="4"/>
  <c r="A1655" i="4"/>
  <c r="A4921" i="4"/>
  <c r="A6161" i="4"/>
  <c r="E5177" i="4"/>
  <c r="A4233" i="4"/>
  <c r="A5707" i="4"/>
  <c r="A6931" i="4"/>
  <c r="A2593" i="4"/>
  <c r="A5084" i="4"/>
  <c r="A6308" i="4"/>
  <c r="R7157" i="4"/>
  <c r="A4044" i="4"/>
  <c r="A5645" i="4"/>
  <c r="A6869" i="4"/>
  <c r="A5446" i="4"/>
  <c r="A2330" i="4"/>
  <c r="A7154" i="4"/>
  <c r="A2746" i="4"/>
  <c r="A7182" i="4"/>
  <c r="A5352" i="4"/>
  <c r="A6560" i="4"/>
  <c r="A6080" i="4"/>
  <c r="A2714" i="4"/>
  <c r="A7170" i="4"/>
  <c r="U4489" i="4"/>
  <c r="R2157" i="4"/>
  <c r="R2136" i="4"/>
  <c r="R4648" i="4"/>
  <c r="E5783" i="4"/>
  <c r="E4795" i="4"/>
  <c r="A1239" i="4"/>
  <c r="A3045" i="4"/>
  <c r="A3550" i="4"/>
  <c r="A3887" i="4"/>
  <c r="A3904" i="4"/>
  <c r="A5695" i="4"/>
  <c r="A4365" i="4"/>
  <c r="A7289" i="4"/>
  <c r="A5715" i="4"/>
  <c r="A3444" i="4"/>
  <c r="A6836" i="4"/>
  <c r="A5141" i="4"/>
  <c r="A4580" i="4"/>
  <c r="A6792" i="4"/>
  <c r="A5304" i="4"/>
  <c r="A7286" i="4"/>
  <c r="A4196" i="4"/>
  <c r="E6152" i="4"/>
  <c r="U4835" i="4"/>
  <c r="E7382" i="4"/>
  <c r="A3742" i="4"/>
  <c r="A3600" i="4"/>
  <c r="A2841" i="4"/>
  <c r="A4804" i="4"/>
  <c r="A5412" i="4"/>
  <c r="A5973" i="4"/>
  <c r="A5686" i="4"/>
  <c r="A2138" i="4"/>
  <c r="A2783" i="4"/>
  <c r="A6189" i="4"/>
  <c r="A2919" i="4"/>
  <c r="A5470" i="4"/>
  <c r="A6771" i="4"/>
  <c r="R3316" i="4"/>
  <c r="A1517" i="4"/>
  <c r="A4414" i="4"/>
  <c r="A4272" i="4"/>
  <c r="A4121" i="4"/>
  <c r="A5235" i="4"/>
  <c r="A5844" i="4"/>
  <c r="A6389" i="4"/>
  <c r="A4697" i="4"/>
  <c r="A4819" i="4"/>
  <c r="A3085" i="4"/>
  <c r="E3370" i="4"/>
  <c r="A2417" i="4"/>
  <c r="E5243" i="4"/>
  <c r="A1119" i="4"/>
  <c r="A5169" i="4"/>
  <c r="A2522" i="4"/>
  <c r="A1965" i="4"/>
  <c r="A4558" i="4"/>
  <c r="A4416" i="4"/>
  <c r="A4381" i="4"/>
  <c r="A5323" i="4"/>
  <c r="A5924" i="4"/>
  <c r="A6485" i="4"/>
  <c r="A5946" i="4"/>
  <c r="A5056" i="4"/>
  <c r="A2437" i="4"/>
  <c r="A3713" i="4"/>
  <c r="A3416" i="4"/>
  <c r="A7351" i="4"/>
  <c r="A5732" i="4"/>
  <c r="R3955" i="4"/>
  <c r="A2219" i="4"/>
  <c r="A4574" i="4"/>
  <c r="A4432" i="4"/>
  <c r="A4428" i="4"/>
  <c r="A5331" i="4"/>
  <c r="A5940" i="4"/>
  <c r="A6493" i="4"/>
  <c r="A6074" i="4"/>
  <c r="A5120" i="4"/>
  <c r="E1417" i="4"/>
  <c r="A1391" i="4"/>
  <c r="A509" i="4"/>
  <c r="E1321" i="4"/>
  <c r="A2413" i="4"/>
  <c r="A2759" i="4"/>
  <c r="A4378" i="4"/>
  <c r="A5873" i="4"/>
  <c r="A6651" i="4"/>
  <c r="A7260" i="4"/>
  <c r="A4683" i="4"/>
  <c r="A6414" i="4"/>
  <c r="E1344" i="4"/>
  <c r="A3340" i="4"/>
  <c r="A2271" i="4"/>
  <c r="A6690" i="4"/>
  <c r="A5332" i="4"/>
  <c r="R6719" i="4"/>
  <c r="A4403" i="4"/>
  <c r="A6705" i="4"/>
  <c r="E4701" i="4"/>
  <c r="A943" i="4"/>
  <c r="A4752" i="4"/>
  <c r="A5646" i="4"/>
  <c r="A4953" i="4"/>
  <c r="A658" i="4"/>
  <c r="A3955" i="4"/>
  <c r="A4961" i="4"/>
  <c r="A6901" i="4"/>
  <c r="A3626" i="4"/>
  <c r="E2649" i="4"/>
  <c r="A6289" i="4"/>
  <c r="A5786" i="4"/>
  <c r="A2109" i="4"/>
  <c r="A5088" i="4"/>
  <c r="R68" i="4"/>
  <c r="A1470" i="4"/>
  <c r="A5143" i="4"/>
  <c r="R4357" i="4"/>
  <c r="E397" i="4"/>
  <c r="E6329" i="4"/>
  <c r="E1843" i="4"/>
  <c r="E201" i="4"/>
  <c r="R5899" i="4"/>
  <c r="A2293" i="4"/>
  <c r="E1610" i="4"/>
  <c r="A1804" i="4"/>
  <c r="R6163" i="4"/>
  <c r="A3623" i="4"/>
  <c r="A6330" i="4"/>
  <c r="E6213" i="4"/>
  <c r="A2441" i="4"/>
  <c r="A6784" i="4"/>
  <c r="R4156" i="4"/>
  <c r="E6687" i="4"/>
  <c r="E5937" i="4"/>
  <c r="A1646" i="4"/>
  <c r="U2467" i="4"/>
  <c r="E5370" i="4"/>
  <c r="E2571" i="4"/>
  <c r="A3439" i="4"/>
  <c r="A7091" i="4"/>
  <c r="A6266" i="4"/>
  <c r="A5399" i="4"/>
  <c r="E5828" i="4"/>
  <c r="A2840" i="4"/>
  <c r="R4039" i="4"/>
  <c r="A4668" i="4"/>
  <c r="A7064" i="4"/>
  <c r="A5598" i="4"/>
  <c r="A4943" i="4"/>
  <c r="R6157" i="4"/>
  <c r="A4083" i="4"/>
  <c r="E3905" i="4"/>
  <c r="A3033" i="4"/>
  <c r="A1988" i="4"/>
  <c r="A6099" i="4"/>
  <c r="A5476" i="4"/>
  <c r="A4806" i="4"/>
  <c r="A6512" i="4"/>
  <c r="A6198" i="4"/>
  <c r="A6418" i="4"/>
  <c r="A4952" i="4"/>
  <c r="E1329" i="4"/>
  <c r="E6214" i="4"/>
  <c r="A4711" i="4"/>
  <c r="A3417" i="4"/>
  <c r="A6843" i="4"/>
  <c r="A5037" i="4"/>
  <c r="A6136" i="4"/>
  <c r="A7210" i="4"/>
  <c r="E3138" i="4"/>
  <c r="E2699" i="4"/>
  <c r="E7105" i="4"/>
  <c r="A3181" i="4"/>
  <c r="A3534" i="4"/>
  <c r="A527" i="4"/>
  <c r="A5095" i="4"/>
  <c r="A2434" i="4"/>
  <c r="A773" i="4"/>
  <c r="A3124" i="4"/>
  <c r="A277" i="4"/>
  <c r="A7069" i="4"/>
  <c r="A4417" i="4"/>
  <c r="E7321" i="4"/>
  <c r="R2527" i="4"/>
  <c r="A2611" i="4"/>
  <c r="A4544" i="4"/>
  <c r="A4637" i="4"/>
  <c r="A5494" i="4"/>
  <c r="A792" i="4"/>
  <c r="E3809" i="4"/>
  <c r="A5888" i="4"/>
  <c r="A7058" i="4"/>
  <c r="A1549" i="4"/>
  <c r="A7309" i="4"/>
  <c r="E6081" i="4"/>
  <c r="R3523" i="4"/>
  <c r="A6139" i="4"/>
  <c r="A6903" i="4"/>
  <c r="A5469" i="4"/>
  <c r="A5369" i="4"/>
  <c r="A5112" i="4"/>
  <c r="A6086" i="4"/>
  <c r="A5479" i="4"/>
  <c r="A7046" i="4"/>
  <c r="A3497" i="4"/>
  <c r="A714" i="4"/>
  <c r="A362" i="4"/>
  <c r="A4189" i="4"/>
  <c r="A293" i="4"/>
  <c r="A5648" i="4"/>
  <c r="A5505" i="4"/>
  <c r="E5138" i="4"/>
  <c r="A1859" i="4"/>
  <c r="A335" i="4"/>
  <c r="E6964" i="4"/>
  <c r="A5934" i="4"/>
  <c r="E3992" i="4"/>
  <c r="A1052" i="4"/>
  <c r="E6626" i="4"/>
  <c r="E1753" i="4"/>
  <c r="U7202" i="4"/>
  <c r="E6401" i="4"/>
  <c r="A311" i="4"/>
  <c r="A3028" i="4"/>
  <c r="A5293" i="4"/>
  <c r="A5067" i="4"/>
  <c r="A1396" i="4"/>
  <c r="E5718" i="4"/>
  <c r="A5171" i="4"/>
  <c r="A177" i="4"/>
  <c r="A4913" i="4"/>
  <c r="A6923" i="4"/>
  <c r="A7405" i="4"/>
  <c r="A7090" i="4"/>
  <c r="A7150" i="4"/>
  <c r="A1627" i="4"/>
  <c r="A3726" i="4"/>
  <c r="A4724" i="4"/>
  <c r="A2652" i="4"/>
  <c r="A6428" i="4"/>
  <c r="A2241" i="4"/>
  <c r="A5312" i="4"/>
  <c r="R3868" i="4"/>
  <c r="E6173" i="4"/>
  <c r="A2533" i="4"/>
  <c r="A2879" i="4"/>
  <c r="A4540" i="4"/>
  <c r="A5945" i="4"/>
  <c r="A1994" i="4"/>
  <c r="A6669" i="4"/>
  <c r="E6900" i="4"/>
  <c r="R5216" i="4"/>
  <c r="A3248" i="4"/>
  <c r="A4690" i="4"/>
  <c r="R4389" i="4"/>
  <c r="A5746" i="4"/>
  <c r="A5634" i="4"/>
  <c r="A4060" i="4"/>
  <c r="A6478" i="4"/>
  <c r="A3096" i="4"/>
  <c r="A5661" i="4"/>
  <c r="U367" i="4"/>
  <c r="A5677" i="4"/>
  <c r="A631" i="4"/>
  <c r="R1455" i="4"/>
  <c r="A174" i="4"/>
  <c r="R5291" i="4"/>
  <c r="E1691" i="4"/>
  <c r="E2915" i="4"/>
  <c r="R6354" i="4"/>
  <c r="R2945" i="4"/>
  <c r="E6912" i="4"/>
  <c r="E1894" i="4"/>
  <c r="E1768" i="4"/>
  <c r="E5285" i="4"/>
  <c r="R6848" i="4"/>
  <c r="E772" i="4"/>
  <c r="R7382" i="4"/>
  <c r="R7408" i="4"/>
  <c r="R6219" i="4"/>
  <c r="A121" i="4"/>
  <c r="R3638" i="4"/>
  <c r="E5162" i="4"/>
  <c r="A1802" i="4"/>
  <c r="A7135" i="4"/>
  <c r="R4280" i="4"/>
  <c r="R7395" i="4"/>
  <c r="E3784" i="4"/>
  <c r="A1676" i="4"/>
  <c r="A2422" i="4"/>
  <c r="A3624" i="4"/>
  <c r="R5141" i="4"/>
  <c r="E507" i="4"/>
  <c r="A980" i="4"/>
  <c r="A3423" i="4"/>
  <c r="A5673" i="4"/>
  <c r="A6444" i="4"/>
  <c r="A4596" i="4"/>
  <c r="U2803" i="4"/>
  <c r="R5623" i="4"/>
  <c r="E5133" i="4"/>
  <c r="A3299" i="4"/>
  <c r="A2752" i="4"/>
  <c r="A2094" i="4"/>
  <c r="A1682" i="4"/>
  <c r="A7218" i="4"/>
  <c r="A6102" i="4"/>
  <c r="E127" i="4"/>
  <c r="E5516" i="4"/>
  <c r="R610" i="4"/>
  <c r="R2910" i="4"/>
  <c r="E6391" i="4"/>
  <c r="A71" i="4"/>
  <c r="E4314" i="4"/>
  <c r="E5745" i="4"/>
  <c r="A2995" i="4"/>
  <c r="A4333" i="4"/>
  <c r="A1378" i="4"/>
  <c r="A2560" i="4"/>
  <c r="A5207" i="4"/>
  <c r="A4517" i="4"/>
  <c r="A1514" i="4"/>
  <c r="A6627" i="4"/>
  <c r="A5388" i="4"/>
  <c r="A3234" i="4"/>
  <c r="A7205" i="4"/>
  <c r="A6216" i="4"/>
  <c r="A5840" i="4"/>
  <c r="A5270" i="4"/>
  <c r="A7112" i="4"/>
  <c r="R4403" i="4"/>
  <c r="E6445" i="4"/>
  <c r="R4600" i="4"/>
  <c r="E6235" i="4"/>
  <c r="R5502" i="4"/>
  <c r="R6550" i="4"/>
  <c r="E5536" i="4"/>
  <c r="R4392" i="4"/>
  <c r="A1581" i="4"/>
  <c r="R909" i="4"/>
  <c r="R5012" i="4"/>
  <c r="E5893" i="4"/>
  <c r="E4832" i="4"/>
  <c r="U4834" i="4"/>
  <c r="R6422" i="4"/>
  <c r="E2456" i="4"/>
  <c r="E7029" i="4"/>
  <c r="E4919" i="4"/>
  <c r="R5428" i="4"/>
  <c r="R6229" i="4"/>
  <c r="E3451" i="4"/>
  <c r="A785" i="4"/>
  <c r="A1468" i="4"/>
  <c r="A1081" i="4"/>
  <c r="R1503" i="4"/>
  <c r="E3592" i="4"/>
  <c r="A2949" i="4"/>
  <c r="A3295" i="4"/>
  <c r="A4927" i="4"/>
  <c r="A6201" i="4"/>
  <c r="A6987" i="4"/>
  <c r="E4197" i="4"/>
  <c r="A5594" i="4"/>
  <c r="A7311" i="4"/>
  <c r="A3002" i="4"/>
  <c r="A3629" i="4"/>
  <c r="A5167" i="4"/>
  <c r="A7307" i="4"/>
  <c r="A4409" i="4"/>
  <c r="A7328" i="4"/>
  <c r="R6291" i="4"/>
  <c r="A537" i="4"/>
  <c r="A2368" i="4"/>
  <c r="A3316" i="4"/>
  <c r="A4241" i="4"/>
  <c r="E465" i="4"/>
  <c r="R788" i="4"/>
  <c r="A1967" i="4"/>
  <c r="A4201" i="4"/>
  <c r="A6587" i="4"/>
  <c r="A6448" i="4"/>
  <c r="A6510" i="4"/>
  <c r="A2192" i="4"/>
  <c r="A1890" i="4"/>
  <c r="A4771" i="4"/>
  <c r="A5834" i="4"/>
  <c r="A834" i="4"/>
  <c r="A4265" i="4"/>
  <c r="A4852" i="4"/>
  <c r="A6562" i="4"/>
  <c r="E835" i="4"/>
  <c r="R1220" i="4"/>
  <c r="E4485" i="4"/>
  <c r="E4077" i="4"/>
  <c r="A3851" i="4"/>
  <c r="A2702" i="4"/>
  <c r="A4655" i="4"/>
  <c r="A4528" i="4"/>
  <c r="A5191" i="4"/>
  <c r="A6607" i="4"/>
  <c r="A2732" i="4"/>
  <c r="A5217" i="4"/>
  <c r="A6449" i="4"/>
  <c r="A1405" i="4"/>
  <c r="A4762" i="4"/>
  <c r="A6003" i="4"/>
  <c r="A7227" i="4"/>
  <c r="A3361" i="4"/>
  <c r="A5372" i="4"/>
  <c r="A6612" i="4"/>
  <c r="A959" i="4"/>
  <c r="A4652" i="4"/>
  <c r="A5933" i="4"/>
  <c r="A7173" i="4"/>
  <c r="A6256" i="4"/>
  <c r="A4412" i="4"/>
  <c r="A5302" i="4"/>
  <c r="A4628" i="4"/>
  <c r="A5606" i="4"/>
  <c r="A6162" i="4"/>
  <c r="A1813" i="4"/>
  <c r="A6870" i="4"/>
  <c r="A4610" i="4"/>
  <c r="A6942" i="4"/>
  <c r="E3877" i="4"/>
  <c r="A760" i="4"/>
  <c r="E5889" i="4"/>
  <c r="A4355" i="4"/>
  <c r="R5953" i="4"/>
  <c r="R4168" i="4"/>
  <c r="A4359" i="4"/>
  <c r="A4056" i="4"/>
  <c r="A5335" i="4"/>
  <c r="A2818" i="4"/>
  <c r="A6265" i="4"/>
  <c r="A4274" i="4"/>
  <c r="A6739" i="4"/>
  <c r="A4459" i="4"/>
  <c r="A6940" i="4"/>
  <c r="A4828" i="4"/>
  <c r="A7085" i="4"/>
  <c r="A2388" i="4"/>
  <c r="A5560" i="4"/>
  <c r="A6504" i="4"/>
  <c r="A6678" i="4"/>
  <c r="A6126" i="4"/>
  <c r="U7241" i="4"/>
  <c r="R6742" i="4"/>
  <c r="R1472" i="4"/>
  <c r="E292" i="4"/>
  <c r="E1175" i="4"/>
  <c r="E7096" i="4"/>
  <c r="E3383" i="4"/>
  <c r="E5000" i="4"/>
  <c r="E6465" i="4"/>
  <c r="A2147" i="4"/>
  <c r="E6022" i="4"/>
  <c r="A3029" i="4"/>
  <c r="A522" i="4"/>
  <c r="A3366" i="4"/>
  <c r="A482" i="4"/>
  <c r="A3375" i="4"/>
  <c r="A85" i="4"/>
  <c r="A3216" i="4"/>
  <c r="A1258" i="4"/>
  <c r="A4975" i="4"/>
  <c r="A6391" i="4"/>
  <c r="A2156" i="4"/>
  <c r="A5025" i="4"/>
  <c r="A6257" i="4"/>
  <c r="E7270" i="4"/>
  <c r="A4469" i="4"/>
  <c r="A5811" i="4"/>
  <c r="A7035" i="4"/>
  <c r="A2849" i="4"/>
  <c r="A5180" i="4"/>
  <c r="A6420" i="4"/>
  <c r="E5940" i="4"/>
  <c r="A4322" i="4"/>
  <c r="A5741" i="4"/>
  <c r="A6965" i="4"/>
  <c r="A5744" i="4"/>
  <c r="A3073" i="4"/>
  <c r="A2111" i="4"/>
  <c r="A3428" i="4"/>
  <c r="A7375" i="4"/>
  <c r="A5650" i="4"/>
  <c r="A7310" i="4"/>
  <c r="A6358" i="4"/>
  <c r="A3396" i="4"/>
  <c r="A7368" i="4"/>
  <c r="U5208" i="4"/>
  <c r="R5694" i="4"/>
  <c r="R4694" i="4"/>
  <c r="R4463" i="4"/>
  <c r="E1500" i="4"/>
  <c r="E2050" i="4"/>
  <c r="A2155" i="4"/>
  <c r="A3373" i="4"/>
  <c r="A3878" i="4"/>
  <c r="A4207" i="4"/>
  <c r="A4224" i="4"/>
  <c r="A5927" i="4"/>
  <c r="A4694" i="4"/>
  <c r="A204" i="4"/>
  <c r="A5931" i="4"/>
  <c r="A3978" i="4"/>
  <c r="A7036" i="4"/>
  <c r="A5341" i="4"/>
  <c r="A5232" i="4"/>
  <c r="A2452" i="4"/>
  <c r="A5838" i="4"/>
  <c r="A3818" i="4"/>
  <c r="A5294" i="4"/>
  <c r="E5621" i="4"/>
  <c r="E2004" i="4"/>
  <c r="A621" i="4"/>
  <c r="A4390" i="4"/>
  <c r="A4240" i="4"/>
  <c r="A4098" i="4"/>
  <c r="A5227" i="4"/>
  <c r="A5820" i="4"/>
  <c r="A6381" i="4"/>
  <c r="A4493" i="4"/>
  <c r="A4789" i="4"/>
  <c r="A4735" i="4"/>
  <c r="A7194" i="4"/>
  <c r="A2110" i="4"/>
  <c r="A5624" i="4"/>
  <c r="A4321" i="4"/>
  <c r="E4008" i="4"/>
  <c r="A3531" i="4"/>
  <c r="E6550" i="4"/>
  <c r="E5478" i="4"/>
  <c r="A4857" i="4"/>
  <c r="A5643" i="4"/>
  <c r="A6244" i="4"/>
  <c r="A6805" i="4"/>
  <c r="A2289" i="4"/>
  <c r="A5910" i="4"/>
  <c r="A5487" i="4"/>
  <c r="A5690" i="4"/>
  <c r="A4353" i="4"/>
  <c r="E5329" i="4"/>
  <c r="A2302" i="4"/>
  <c r="A7217" i="4"/>
  <c r="A7305" i="4"/>
  <c r="A3755" i="4"/>
  <c r="A158" i="4"/>
  <c r="A346" i="4"/>
  <c r="A5739" i="4"/>
  <c r="A6893" i="4"/>
  <c r="A2858" i="4"/>
  <c r="A6166" i="4"/>
  <c r="A4592" i="4"/>
  <c r="A5736" i="4"/>
  <c r="A5591" i="4"/>
  <c r="R216" i="4"/>
  <c r="A517" i="4"/>
  <c r="A2970" i="4"/>
  <c r="A5869" i="4"/>
  <c r="A3399" i="4"/>
  <c r="E6452" i="4"/>
  <c r="E516" i="4"/>
  <c r="A4522" i="4"/>
  <c r="A4904" i="4"/>
  <c r="E2658" i="4"/>
  <c r="A1186" i="4"/>
  <c r="R5679" i="4"/>
  <c r="A2550" i="4"/>
  <c r="E2885" i="4"/>
  <c r="A5801" i="4"/>
  <c r="U3750" i="4"/>
  <c r="A3499" i="4"/>
  <c r="A1996" i="4"/>
  <c r="R5365" i="4"/>
  <c r="E241" i="4"/>
  <c r="E5019" i="4"/>
  <c r="E2523" i="4"/>
  <c r="A5287" i="4"/>
  <c r="A1879" i="4"/>
  <c r="A5452" i="4"/>
  <c r="A7397" i="4"/>
  <c r="A6950" i="4"/>
  <c r="E5260" i="4"/>
  <c r="U6932" i="4"/>
  <c r="E6971" i="4"/>
  <c r="R1840" i="4"/>
  <c r="E1976" i="4"/>
  <c r="E588" i="4"/>
  <c r="E5352" i="4"/>
  <c r="E21" i="4"/>
  <c r="E3391" i="4"/>
  <c r="R7092" i="4"/>
  <c r="E4856" i="4"/>
  <c r="A1652" i="4"/>
  <c r="E5566" i="4"/>
  <c r="A5039" i="4"/>
  <c r="E7142" i="4"/>
  <c r="A3738" i="4"/>
  <c r="E1557" i="4"/>
  <c r="R5316" i="4"/>
  <c r="A3873" i="4"/>
  <c r="E3601" i="4"/>
  <c r="A6795" i="4"/>
  <c r="A2688" i="4"/>
  <c r="A4116" i="4"/>
  <c r="A5156" i="4"/>
  <c r="R6125" i="4"/>
  <c r="A2854" i="4"/>
  <c r="A4672" i="4"/>
  <c r="A6719" i="4"/>
  <c r="A5329" i="4"/>
  <c r="A4875" i="4"/>
  <c r="A3636" i="4"/>
  <c r="A1637" i="4"/>
  <c r="A6037" i="4"/>
  <c r="A4801" i="4"/>
  <c r="A7312" i="4"/>
  <c r="A2596" i="4"/>
  <c r="A743" i="4"/>
  <c r="E7217" i="4"/>
  <c r="E6166" i="4"/>
  <c r="A5583" i="4"/>
  <c r="A6481" i="4"/>
  <c r="A4773" i="4"/>
  <c r="E6054" i="4"/>
  <c r="A7038" i="4"/>
  <c r="U7220" i="4"/>
  <c r="E2972" i="4"/>
  <c r="E6110" i="4"/>
  <c r="A2347" i="4"/>
  <c r="A970" i="4"/>
  <c r="A3527" i="4"/>
  <c r="A3392" i="4"/>
  <c r="A6503" i="4"/>
  <c r="A6361" i="4"/>
  <c r="A7147" i="4"/>
  <c r="A5284" i="4"/>
  <c r="A4524" i="4"/>
  <c r="A3754" i="4"/>
  <c r="A7014" i="4"/>
  <c r="A4138" i="4"/>
  <c r="E778" i="4"/>
  <c r="A3693" i="4"/>
  <c r="A6167" i="4"/>
  <c r="A6227" i="4"/>
  <c r="A6022" i="4"/>
  <c r="A5826" i="4"/>
  <c r="E6486" i="4"/>
  <c r="A6236" i="4"/>
  <c r="A4736" i="4"/>
  <c r="A626" i="4"/>
  <c r="A6059" i="4"/>
  <c r="A7018" i="4"/>
  <c r="A4254" i="4"/>
  <c r="A1886" i="4"/>
  <c r="E7373" i="4"/>
  <c r="A2540" i="4"/>
  <c r="A1074" i="4"/>
  <c r="A6155" i="4"/>
  <c r="A7271" i="4"/>
  <c r="E1348" i="4"/>
  <c r="A7413" i="4"/>
  <c r="A6544" i="4"/>
  <c r="E3131" i="4"/>
  <c r="A2096" i="4"/>
  <c r="U3344" i="4"/>
  <c r="E2850" i="4"/>
  <c r="R5596" i="4"/>
  <c r="R5723" i="4"/>
  <c r="E7394" i="4"/>
  <c r="E6353" i="4"/>
  <c r="E6195" i="4"/>
  <c r="A3991" i="4"/>
  <c r="A82" i="4"/>
  <c r="A7043" i="4"/>
  <c r="E4973" i="4"/>
  <c r="A4868" i="4"/>
  <c r="E2444" i="4"/>
  <c r="E4489" i="4"/>
  <c r="A1027" i="4"/>
  <c r="A2492" i="4"/>
  <c r="A5411" i="4"/>
  <c r="A6118" i="4"/>
  <c r="R6788" i="4"/>
  <c r="E1737" i="4"/>
  <c r="E6649" i="4"/>
  <c r="R5366" i="4"/>
  <c r="A2355" i="4"/>
  <c r="R930" i="4"/>
  <c r="R2881" i="4"/>
  <c r="E6882" i="4"/>
  <c r="A3960" i="4"/>
  <c r="A7360" i="4"/>
  <c r="A2594" i="4"/>
  <c r="A6192" i="4"/>
  <c r="A4449" i="4"/>
  <c r="A5738" i="4"/>
  <c r="U6582" i="4"/>
  <c r="A3520" i="4"/>
  <c r="A3932" i="4"/>
  <c r="A5525" i="4"/>
  <c r="A5054" i="4"/>
  <c r="A787" i="4"/>
  <c r="A5553" i="4"/>
  <c r="A3780" i="4"/>
  <c r="E6743" i="4"/>
  <c r="A2718" i="4"/>
  <c r="E3418" i="4"/>
  <c r="A6004" i="4"/>
  <c r="A6350" i="4"/>
  <c r="R7123" i="4"/>
  <c r="A2904" i="4"/>
  <c r="A4357" i="4"/>
  <c r="A2187" i="4"/>
  <c r="A4553" i="4"/>
  <c r="A6322" i="4"/>
  <c r="A7231" i="4"/>
  <c r="A2254" i="4"/>
  <c r="A3250" i="4"/>
  <c r="R6008" i="4"/>
  <c r="E4709" i="4"/>
  <c r="A6293" i="4"/>
  <c r="A4692" i="4"/>
  <c r="A4884" i="4"/>
  <c r="A2288" i="4"/>
  <c r="E7119" i="4"/>
  <c r="E2063" i="4"/>
  <c r="R4668" i="4"/>
  <c r="A3885" i="4"/>
  <c r="A6680" i="4"/>
  <c r="E4171" i="4"/>
  <c r="E3258" i="4"/>
  <c r="R2982" i="4"/>
  <c r="E2854" i="4"/>
  <c r="E3622" i="4"/>
  <c r="E196" i="4"/>
  <c r="E3047" i="4"/>
  <c r="E4650" i="4"/>
  <c r="E6179" i="4"/>
  <c r="A1045" i="4"/>
  <c r="E5205" i="4"/>
  <c r="A3752" i="4"/>
  <c r="A1180" i="4"/>
  <c r="A6572" i="4"/>
  <c r="E16" i="4"/>
  <c r="A2960" i="4"/>
  <c r="A5066" i="4"/>
  <c r="R6980" i="4"/>
  <c r="R5056" i="4"/>
  <c r="A3107" i="4"/>
  <c r="A2672" i="4"/>
  <c r="A4620" i="4"/>
  <c r="A6691" i="4"/>
  <c r="A3404" i="4"/>
  <c r="A6386" i="4"/>
  <c r="A5440" i="4"/>
  <c r="E1007" i="4"/>
  <c r="R3186" i="4"/>
  <c r="R2066" i="4"/>
  <c r="E6048" i="4"/>
  <c r="R2581" i="4"/>
  <c r="E6917" i="4"/>
  <c r="U5198" i="4"/>
  <c r="A342" i="4"/>
  <c r="R2630" i="4"/>
  <c r="A1297" i="4"/>
  <c r="R6166" i="4"/>
  <c r="A3117" i="4"/>
  <c r="A6305" i="4"/>
  <c r="A5850" i="4"/>
  <c r="A3949" i="4"/>
  <c r="A5082" i="4"/>
  <c r="A1593" i="4"/>
  <c r="A5310" i="4"/>
  <c r="A2317" i="4"/>
  <c r="A623" i="4"/>
  <c r="A2785" i="4"/>
  <c r="A2307" i="4"/>
  <c r="R4817" i="4"/>
  <c r="E5997" i="4"/>
  <c r="A5311" i="4"/>
  <c r="A6553" i="4"/>
  <c r="A7339" i="4"/>
  <c r="A6708" i="4"/>
  <c r="E4003" i="4"/>
  <c r="A4962" i="4"/>
  <c r="A7168" i="4"/>
  <c r="A1816" i="4"/>
  <c r="E6228" i="4"/>
  <c r="A4376" i="4"/>
  <c r="A4483" i="4"/>
  <c r="A7140" i="4"/>
  <c r="A3924" i="4"/>
  <c r="A6382" i="4"/>
  <c r="R3888" i="4"/>
  <c r="E6601" i="4"/>
  <c r="E7300" i="4"/>
  <c r="A951" i="4"/>
  <c r="A2153" i="4"/>
  <c r="A5137" i="4"/>
  <c r="A5907" i="4"/>
  <c r="A6516" i="4"/>
  <c r="A6000" i="4"/>
  <c r="A5906" i="4"/>
  <c r="A7088" i="4"/>
  <c r="R7033" i="4"/>
  <c r="E6254" i="4"/>
  <c r="A4527" i="4"/>
  <c r="A1623" i="4"/>
  <c r="A5653" i="4"/>
  <c r="A6624" i="4"/>
  <c r="A3315" i="4"/>
  <c r="A5627" i="4"/>
  <c r="A2115" i="4"/>
  <c r="A3076" i="4"/>
  <c r="R5441" i="4"/>
  <c r="A5273" i="4"/>
  <c r="A4809" i="4"/>
  <c r="A5614" i="4"/>
  <c r="A5131" i="4"/>
  <c r="A2834" i="4"/>
  <c r="A6748" i="4"/>
  <c r="A7254" i="4"/>
  <c r="A4308" i="4"/>
  <c r="A1902" i="4"/>
  <c r="A6756" i="4"/>
  <c r="A1565" i="4"/>
  <c r="A3733" i="4"/>
  <c r="A6689" i="4"/>
  <c r="A1255" i="4"/>
  <c r="A530" i="4"/>
  <c r="A6667" i="4"/>
  <c r="A4396" i="4"/>
  <c r="E7250" i="4"/>
  <c r="R5076" i="4"/>
  <c r="E5624" i="4"/>
  <c r="E2752" i="4"/>
  <c r="A775" i="4"/>
  <c r="E493" i="4"/>
  <c r="R5116" i="4"/>
  <c r="A1971" i="4"/>
  <c r="R856" i="4"/>
  <c r="A266" i="4"/>
  <c r="A3236" i="4"/>
  <c r="R3157" i="4"/>
  <c r="E3859" i="4"/>
  <c r="A5530" i="4"/>
  <c r="R280" i="4"/>
  <c r="E6562" i="4"/>
  <c r="E5942" i="4"/>
  <c r="A6473" i="4"/>
  <c r="A3425" i="4"/>
  <c r="A5957" i="4"/>
  <c r="A3649" i="4"/>
  <c r="E6459" i="4"/>
  <c r="R6108" i="4"/>
  <c r="E7185" i="4"/>
  <c r="E6280" i="4"/>
  <c r="E2420" i="4"/>
  <c r="E5438" i="4"/>
  <c r="E1265" i="4"/>
  <c r="A3123" i="4"/>
  <c r="A3545" i="4"/>
  <c r="A3793" i="4"/>
  <c r="A1234" i="4"/>
  <c r="R1298" i="4"/>
  <c r="A1667" i="4"/>
  <c r="A6737" i="4"/>
  <c r="A1290" i="4"/>
  <c r="E5346" i="4"/>
  <c r="R3236" i="4"/>
  <c r="A2687" i="4"/>
  <c r="A4812" i="4"/>
  <c r="A5587" i="4"/>
  <c r="A7141" i="4"/>
  <c r="A6750" i="4"/>
  <c r="A1703" i="4"/>
  <c r="A3221" i="4"/>
  <c r="A7215" i="4"/>
  <c r="A7002" i="4"/>
  <c r="U3208" i="4"/>
  <c r="A167" i="4"/>
  <c r="A3891" i="4"/>
  <c r="A4671" i="4"/>
  <c r="A4531" i="4"/>
  <c r="A1469" i="4"/>
  <c r="A5333" i="4"/>
  <c r="A4393" i="4"/>
  <c r="R2698" i="4"/>
  <c r="A2052" i="4"/>
  <c r="A5107" i="4"/>
  <c r="A5672" i="4"/>
  <c r="A6647" i="4"/>
  <c r="A7294" i="4"/>
  <c r="A5654" i="4"/>
  <c r="A2994" i="4"/>
  <c r="E1859" i="4"/>
  <c r="A3209" i="4"/>
  <c r="A4957" i="4"/>
  <c r="A2480" i="4"/>
  <c r="A1863" i="4"/>
  <c r="A5427" i="4"/>
  <c r="A2697" i="4"/>
  <c r="A4896" i="4"/>
  <c r="E2057" i="4"/>
  <c r="R2191" i="4"/>
  <c r="U3246" i="4"/>
  <c r="R5918" i="4"/>
  <c r="E1533" i="4"/>
  <c r="E6754" i="4"/>
  <c r="E547" i="4"/>
  <c r="E1728" i="4"/>
  <c r="E3345" i="4"/>
  <c r="R1089" i="4"/>
  <c r="E197" i="4"/>
  <c r="A227" i="4"/>
  <c r="E737" i="4"/>
  <c r="A971" i="4"/>
  <c r="A3191" i="4"/>
  <c r="R7179" i="4"/>
  <c r="A534" i="4"/>
  <c r="A3829" i="4"/>
  <c r="U2587" i="4"/>
  <c r="R6771" i="4"/>
  <c r="E6031" i="4"/>
  <c r="A921" i="4"/>
  <c r="A429" i="4"/>
  <c r="A3318" i="4"/>
  <c r="A4520" i="4"/>
  <c r="R6139" i="4"/>
  <c r="A94" i="4"/>
  <c r="E7094" i="4"/>
  <c r="R4567" i="4"/>
  <c r="A6569" i="4"/>
  <c r="A7340" i="4"/>
  <c r="A5006" i="4"/>
  <c r="U7184" i="4"/>
  <c r="R5764" i="4"/>
  <c r="E5361" i="4"/>
  <c r="E5830" i="4"/>
  <c r="A4184" i="4"/>
  <c r="A4444" i="4"/>
  <c r="A3897" i="4"/>
  <c r="A3834" i="4"/>
  <c r="A3377" i="4"/>
  <c r="R4397" i="4"/>
  <c r="U1736" i="4"/>
  <c r="R2434" i="4"/>
  <c r="E2116" i="4"/>
  <c r="E683" i="4"/>
  <c r="E5765" i="4"/>
  <c r="E6429" i="4"/>
  <c r="E6769" i="4"/>
  <c r="A3507" i="4"/>
  <c r="A33" i="4"/>
  <c r="A2239" i="4"/>
  <c r="A3072" i="4"/>
  <c r="A5575" i="4"/>
  <c r="A4937" i="4"/>
  <c r="A2633" i="4"/>
  <c r="A6947" i="4"/>
  <c r="A5708" i="4"/>
  <c r="A4089" i="4"/>
  <c r="A2554" i="4"/>
  <c r="A7278" i="4"/>
  <c r="A2305" i="4"/>
  <c r="A6122" i="4"/>
  <c r="A5258" i="4"/>
  <c r="E1551" i="4"/>
  <c r="E5094" i="4"/>
  <c r="R3014" i="4"/>
  <c r="A550" i="4"/>
  <c r="E3229" i="4"/>
  <c r="E723" i="4"/>
  <c r="E2848" i="4"/>
  <c r="E6190" i="4"/>
  <c r="U4804" i="4"/>
  <c r="R7342" i="4"/>
  <c r="E4122" i="4"/>
  <c r="E1284" i="4"/>
  <c r="E6641" i="4"/>
  <c r="U5857" i="4"/>
  <c r="R4508" i="4"/>
  <c r="E1719" i="4"/>
  <c r="E4963" i="4"/>
  <c r="E6673" i="4"/>
  <c r="R3149" i="4"/>
  <c r="R5331" i="4"/>
  <c r="E7095" i="4"/>
  <c r="E5290" i="4"/>
  <c r="E6198" i="4"/>
  <c r="A1908" i="4"/>
  <c r="E4811" i="4"/>
  <c r="A963" i="4"/>
  <c r="A3757" i="4"/>
  <c r="A4103" i="4"/>
  <c r="A5511" i="4"/>
  <c r="A6713" i="4"/>
  <c r="E825" i="4"/>
  <c r="A2274" i="4"/>
  <c r="A7258" i="4"/>
  <c r="A1794" i="4"/>
  <c r="A5378" i="4"/>
  <c r="A1247" i="4"/>
  <c r="A6335" i="4"/>
  <c r="A2762" i="4"/>
  <c r="A7290" i="4"/>
  <c r="A3857" i="4"/>
  <c r="R6411" i="4"/>
  <c r="E140" i="4"/>
  <c r="A4824" i="4"/>
  <c r="A5564" i="4"/>
  <c r="A5536" i="4"/>
  <c r="E113" i="4"/>
  <c r="E4618" i="4"/>
  <c r="A3789" i="4"/>
  <c r="A5751" i="4"/>
  <c r="E6260" i="4"/>
  <c r="A4209" i="4"/>
  <c r="A6474" i="4"/>
  <c r="A4480" i="4"/>
  <c r="A5052" i="4"/>
  <c r="A6006" i="4"/>
  <c r="E1302" i="4"/>
  <c r="A370" i="4"/>
  <c r="A6583" i="4"/>
  <c r="A6588" i="4"/>
  <c r="A5842" i="4"/>
  <c r="E87" i="4"/>
  <c r="E781" i="4"/>
  <c r="E898" i="4"/>
  <c r="E6078" i="4"/>
  <c r="E7046" i="4"/>
  <c r="A3526" i="4"/>
  <c r="A933" i="4"/>
  <c r="E281" i="4"/>
  <c r="A5439" i="4"/>
  <c r="A6839" i="4"/>
  <c r="A3353" i="4"/>
  <c r="A5425" i="4"/>
  <c r="A6649" i="4"/>
  <c r="A2313" i="4"/>
  <c r="A4979" i="4"/>
  <c r="A6203" i="4"/>
  <c r="A7301" i="4"/>
  <c r="A3892" i="4"/>
  <c r="A5588" i="4"/>
  <c r="A6812" i="4"/>
  <c r="A2102" i="4"/>
  <c r="A4909" i="4"/>
  <c r="A6133" i="4"/>
  <c r="A1306" i="4"/>
  <c r="A6854" i="4"/>
  <c r="A5086" i="4"/>
  <c r="A6944" i="4"/>
  <c r="A5218" i="4"/>
  <c r="A639" i="4"/>
  <c r="A6696" i="4"/>
  <c r="A3332" i="4"/>
  <c r="A7367" i="4"/>
  <c r="A5208" i="4"/>
  <c r="A3876" i="4"/>
  <c r="E4677" i="4"/>
  <c r="E7335" i="4"/>
  <c r="A572" i="4"/>
  <c r="E7343" i="4"/>
  <c r="A565" i="4"/>
  <c r="A610" i="4"/>
  <c r="E5007" i="4"/>
  <c r="A4728" i="4"/>
  <c r="A5815" i="4"/>
  <c r="A4076" i="4"/>
  <c r="A6577" i="4"/>
  <c r="A4782" i="4"/>
  <c r="A7051" i="4"/>
  <c r="A4988" i="4"/>
  <c r="A7348" i="4"/>
  <c r="A5237" i="4"/>
  <c r="A2609" i="4"/>
  <c r="A4894" i="4"/>
  <c r="A6670" i="4"/>
  <c r="A426" i="4"/>
  <c r="A1535" i="4"/>
  <c r="A6914" i="4"/>
  <c r="R1388" i="4"/>
  <c r="R2004" i="4"/>
  <c r="R5984" i="4"/>
  <c r="E2450" i="4"/>
  <c r="E4572" i="4"/>
  <c r="E5297" i="4"/>
  <c r="A664" i="4"/>
  <c r="E7118" i="4"/>
  <c r="A219" i="4"/>
  <c r="A2603" i="4"/>
  <c r="A477" i="4"/>
  <c r="A3349" i="4"/>
  <c r="A1397" i="4"/>
  <c r="A3686" i="4"/>
  <c r="A1399" i="4"/>
  <c r="A3695" i="4"/>
  <c r="A997" i="4"/>
  <c r="A3544" i="4"/>
  <c r="A2428" i="4"/>
  <c r="A5223" i="4"/>
  <c r="A6615" i="4"/>
  <c r="A2754" i="4"/>
  <c r="A5233" i="4"/>
  <c r="A6457" i="4"/>
  <c r="A1575" i="4"/>
  <c r="A4772" i="4"/>
  <c r="A6011" i="4"/>
  <c r="A7243" i="4"/>
  <c r="A3380" i="4"/>
  <c r="A5396" i="4"/>
  <c r="A6620" i="4"/>
  <c r="A1021" i="4"/>
  <c r="A4677" i="4"/>
  <c r="A5941" i="4"/>
  <c r="A7221" i="4"/>
  <c r="A6278" i="4"/>
  <c r="A4450" i="4"/>
  <c r="A5430" i="4"/>
  <c r="A4660" i="4"/>
  <c r="A5968" i="4"/>
  <c r="A6184" i="4"/>
  <c r="A1922" i="4"/>
  <c r="A6912" i="4"/>
  <c r="A4644" i="4"/>
  <c r="A7176" i="4"/>
  <c r="U5690" i="4"/>
  <c r="R6983" i="4"/>
  <c r="R4117" i="4"/>
  <c r="E2603" i="4"/>
  <c r="E3116" i="4"/>
  <c r="A371" i="4"/>
  <c r="A3043" i="4"/>
  <c r="A4197" i="4"/>
  <c r="A4550" i="4"/>
  <c r="E180" i="4"/>
  <c r="A295" i="4"/>
  <c r="A6399" i="4"/>
  <c r="A5241" i="4"/>
  <c r="A2354" i="4"/>
  <c r="A6443" i="4"/>
  <c r="A4892" i="4"/>
  <c r="E889" i="4"/>
  <c r="A5853" i="4"/>
  <c r="A6598" i="4"/>
  <c r="A7178" i="4"/>
  <c r="A6926" i="4"/>
  <c r="A511" i="4"/>
  <c r="A6658" i="4"/>
  <c r="A2105" i="4"/>
  <c r="R5744" i="4"/>
  <c r="A220" i="4"/>
  <c r="A1485" i="4"/>
  <c r="A2537" i="4"/>
  <c r="A5265" i="4"/>
  <c r="A6035" i="4"/>
  <c r="A6644" i="4"/>
  <c r="A7261" i="4"/>
  <c r="A4779" i="4"/>
  <c r="A6998" i="4"/>
  <c r="A3928" i="4"/>
  <c r="A6010" i="4"/>
  <c r="A6063" i="4"/>
  <c r="A1984" i="4"/>
  <c r="A2508" i="4"/>
  <c r="R773" i="4"/>
  <c r="A2116" i="4"/>
  <c r="A2463" i="4"/>
  <c r="A3794" i="4"/>
  <c r="A5681" i="4"/>
  <c r="A6459" i="4"/>
  <c r="A7068" i="4"/>
  <c r="A3521" i="4"/>
  <c r="A5902" i="4"/>
  <c r="A4461" i="4"/>
  <c r="A319" i="4"/>
  <c r="A2217" i="4"/>
  <c r="U5220" i="4"/>
  <c r="E6785" i="4"/>
  <c r="E5156" i="4"/>
  <c r="A7179" i="4"/>
  <c r="R4342" i="4"/>
  <c r="A2253" i="4"/>
  <c r="A2591" i="4"/>
  <c r="A4092" i="4"/>
  <c r="A5777" i="4"/>
  <c r="A6547" i="4"/>
  <c r="A7156" i="4"/>
  <c r="A4090" i="4"/>
  <c r="A6158" i="4"/>
  <c r="A5670" i="4"/>
  <c r="A5073" i="4"/>
  <c r="A6790" i="4"/>
  <c r="A6801" i="4"/>
  <c r="A5386" i="4"/>
  <c r="A2724" i="4"/>
  <c r="R3679" i="4"/>
  <c r="A2261" i="4"/>
  <c r="A2607" i="4"/>
  <c r="A4114" i="4"/>
  <c r="A5785" i="4"/>
  <c r="A6571" i="4"/>
  <c r="A7164" i="4"/>
  <c r="A4202" i="4"/>
  <c r="A6178" i="4"/>
  <c r="A5818" i="4"/>
  <c r="A4426" i="4"/>
  <c r="R979" i="4"/>
  <c r="A2410" i="4"/>
  <c r="E3994" i="4"/>
  <c r="E65" i="4"/>
  <c r="A4719" i="4"/>
  <c r="A5951" i="4"/>
  <c r="A7097" i="4"/>
  <c r="A1634" i="4"/>
  <c r="A3298" i="4"/>
  <c r="A6394" i="4"/>
  <c r="A4532" i="4"/>
  <c r="A250" i="4"/>
  <c r="A4569" i="4"/>
  <c r="A6535" i="4"/>
  <c r="A3590" i="4"/>
  <c r="A7117" i="4"/>
  <c r="E4279" i="4"/>
  <c r="A2766" i="4"/>
  <c r="A4817" i="4"/>
  <c r="A2573" i="4"/>
  <c r="A6132" i="4"/>
  <c r="A5585" i="4"/>
  <c r="A4361" i="4"/>
  <c r="R5602" i="4"/>
  <c r="A681" i="4"/>
  <c r="R5109" i="4"/>
  <c r="U4643" i="4"/>
  <c r="E1400" i="4"/>
  <c r="U657" i="4"/>
  <c r="R6312" i="4"/>
  <c r="E7202" i="4"/>
  <c r="R899" i="4"/>
  <c r="E4130" i="4"/>
  <c r="A790" i="4"/>
  <c r="R4195" i="4"/>
  <c r="E4872" i="4"/>
  <c r="E5281" i="4"/>
  <c r="R6508" i="4"/>
  <c r="R7196" i="4"/>
  <c r="A3338" i="4"/>
  <c r="A804" i="4"/>
  <c r="U6623" i="4"/>
  <c r="A1495" i="4"/>
  <c r="A6921" i="4"/>
  <c r="E3759" i="4"/>
  <c r="E2308" i="4"/>
  <c r="A643" i="4"/>
  <c r="A651" i="4"/>
  <c r="E882" i="4"/>
  <c r="R4947" i="4"/>
  <c r="A5755" i="4"/>
  <c r="A3139" i="4"/>
  <c r="E7042" i="4"/>
  <c r="A3036" i="4"/>
  <c r="A4463" i="4"/>
  <c r="A2863" i="4"/>
  <c r="A4210" i="4"/>
  <c r="A5621" i="4"/>
  <c r="A6058" i="4"/>
  <c r="A3267" i="4"/>
  <c r="E7365" i="4"/>
  <c r="A3532" i="4"/>
  <c r="A4737" i="4"/>
  <c r="E1996" i="4"/>
  <c r="A4099" i="4"/>
  <c r="R2588" i="4"/>
  <c r="A7185" i="4"/>
  <c r="A3513" i="4"/>
  <c r="A4813" i="4"/>
  <c r="R3793" i="4"/>
  <c r="A5231" i="4"/>
  <c r="A4225" i="4"/>
  <c r="A2930" i="4"/>
  <c r="A5045" i="4"/>
  <c r="A5581" i="4"/>
  <c r="R252" i="4"/>
  <c r="A3985" i="4"/>
  <c r="A7409" i="4"/>
  <c r="A6726" i="4"/>
  <c r="R5122" i="4"/>
  <c r="R2382" i="4"/>
  <c r="E1910" i="4"/>
  <c r="U5343" i="4"/>
  <c r="R1981" i="4"/>
  <c r="E3177" i="4"/>
  <c r="R1225" i="4"/>
  <c r="E4613" i="4"/>
  <c r="E5885" i="4"/>
  <c r="R1304" i="4"/>
  <c r="R3512" i="4"/>
  <c r="U6307" i="4"/>
  <c r="E380" i="4"/>
  <c r="E7073" i="4"/>
  <c r="A1573" i="4"/>
  <c r="R1996" i="4"/>
  <c r="E7180" i="4"/>
  <c r="A2990" i="4"/>
  <c r="R3408" i="4"/>
  <c r="R7227" i="4"/>
  <c r="E5912" i="4"/>
  <c r="E6701" i="4"/>
  <c r="A2779" i="4"/>
  <c r="E452" i="4"/>
  <c r="U4026" i="4"/>
  <c r="R416" i="4"/>
  <c r="E6581" i="4"/>
  <c r="A3459" i="4"/>
  <c r="A3024" i="4"/>
  <c r="A2546" i="4"/>
  <c r="A4002" i="4"/>
  <c r="A2067" i="4"/>
  <c r="R744" i="4"/>
  <c r="E1602" i="4"/>
  <c r="A849" i="4"/>
  <c r="A3301" i="4"/>
  <c r="A4220" i="4"/>
  <c r="A5979" i="4"/>
  <c r="A5437" i="4"/>
  <c r="A4693" i="4"/>
  <c r="A4681" i="4"/>
  <c r="R6757" i="4"/>
  <c r="U6407" i="4"/>
  <c r="R3824" i="4"/>
  <c r="E476" i="4"/>
  <c r="E5696" i="4"/>
  <c r="A1054" i="4"/>
  <c r="E2937" i="4"/>
  <c r="A412" i="4"/>
  <c r="A4227" i="4"/>
  <c r="A1948" i="4"/>
  <c r="A2951" i="4"/>
  <c r="A3792" i="4"/>
  <c r="A6087" i="4"/>
  <c r="A5385" i="4"/>
  <c r="A3826" i="4"/>
  <c r="A7395" i="4"/>
  <c r="A6156" i="4"/>
  <c r="A4869" i="4"/>
  <c r="A5040" i="4"/>
  <c r="A6646" i="4"/>
  <c r="A4946" i="4"/>
  <c r="A7303" i="4"/>
  <c r="A7376" i="4"/>
  <c r="E1793" i="4"/>
  <c r="R531" i="4"/>
  <c r="E3691" i="4"/>
  <c r="E3443" i="4"/>
  <c r="E3386" i="4"/>
  <c r="E432" i="4"/>
  <c r="E1069" i="4"/>
  <c r="A979" i="4"/>
  <c r="U6733" i="4"/>
  <c r="R176" i="4"/>
  <c r="E4880" i="4"/>
  <c r="E3539" i="4"/>
  <c r="A788" i="4"/>
  <c r="E70" i="4"/>
  <c r="R5534" i="4"/>
  <c r="E900" i="4"/>
  <c r="E3832" i="4"/>
  <c r="A796" i="4"/>
  <c r="R1049" i="4"/>
  <c r="R3396" i="4"/>
  <c r="E6920" i="4"/>
  <c r="E4691" i="4"/>
  <c r="A2243" i="4"/>
  <c r="U4413" i="4"/>
  <c r="E4457" i="4"/>
  <c r="E6161" i="4"/>
  <c r="A287" i="4"/>
  <c r="E6820" i="4"/>
  <c r="A6327" i="4"/>
  <c r="E6404" i="4"/>
  <c r="A2698" i="4"/>
  <c r="A4194" i="4"/>
  <c r="A2673" i="4"/>
  <c r="A5502" i="4"/>
  <c r="A7304" i="4"/>
  <c r="A3966" i="4"/>
  <c r="A2348" i="4"/>
  <c r="A5348" i="4"/>
  <c r="A5832" i="4"/>
  <c r="A7344" i="4"/>
  <c r="E3545" i="4"/>
  <c r="E2948" i="4"/>
  <c r="A5527" i="4"/>
  <c r="E5216" i="4"/>
  <c r="A6310" i="4"/>
  <c r="R6027" i="4"/>
  <c r="E6597" i="4"/>
  <c r="A2502" i="4"/>
  <c r="A474" i="4"/>
  <c r="A4836" i="4"/>
  <c r="A7399" i="4"/>
  <c r="A436" i="4"/>
  <c r="A5415" i="4"/>
  <c r="A6804" i="4"/>
  <c r="A6306" i="4"/>
  <c r="R1752" i="4"/>
  <c r="E5716" i="4"/>
  <c r="A4268" i="4"/>
  <c r="A3449" i="4"/>
  <c r="A5482" i="4"/>
  <c r="A50" i="4"/>
  <c r="R1488" i="4"/>
  <c r="E5559" i="4"/>
  <c r="A1891" i="4"/>
  <c r="A2197" i="4"/>
  <c r="A4494" i="4"/>
  <c r="A1359" i="4"/>
  <c r="A2409" i="4"/>
  <c r="A5551" i="4"/>
  <c r="A6951" i="4"/>
  <c r="A3692" i="4"/>
  <c r="A5529" i="4"/>
  <c r="A6753" i="4"/>
  <c r="A2569" i="4"/>
  <c r="A5075" i="4"/>
  <c r="A6315" i="4"/>
  <c r="E4149" i="4"/>
  <c r="A4170" i="4"/>
  <c r="A5684" i="4"/>
  <c r="A6908" i="4"/>
  <c r="A2402" i="4"/>
  <c r="A5013" i="4"/>
  <c r="A6237" i="4"/>
  <c r="A2385" i="4"/>
  <c r="A7383" i="4"/>
  <c r="A5384" i="4"/>
  <c r="A1666" i="4"/>
  <c r="A5496" i="4"/>
  <c r="A2132" i="4"/>
  <c r="A6952" i="4"/>
  <c r="A4132" i="4"/>
  <c r="A469" i="4"/>
  <c r="A5486" i="4"/>
  <c r="A5046" i="4"/>
  <c r="E1514" i="4"/>
  <c r="A2097" i="4"/>
  <c r="A1244" i="4"/>
  <c r="A989" i="4"/>
  <c r="A1418" i="4"/>
  <c r="A1463" i="4"/>
  <c r="E6308" i="4"/>
  <c r="E3324" i="4"/>
  <c r="A6039" i="4"/>
  <c r="A4545" i="4"/>
  <c r="A6777" i="4"/>
  <c r="A5003" i="4"/>
  <c r="A7251" i="4"/>
  <c r="A5204" i="4"/>
  <c r="A7213" i="4"/>
  <c r="A5453" i="4"/>
  <c r="A4033" i="4"/>
  <c r="A5426" i="4"/>
  <c r="A7202" i="4"/>
  <c r="A5024" i="4"/>
  <c r="A3889" i="4"/>
  <c r="A7407" i="4"/>
  <c r="R3738" i="4"/>
  <c r="R6054" i="4"/>
  <c r="R2705" i="4"/>
  <c r="E4141" i="4"/>
  <c r="R3743" i="4"/>
  <c r="E6370" i="4"/>
  <c r="A1720" i="4"/>
  <c r="A307" i="4"/>
  <c r="A540" i="4"/>
  <c r="A2803" i="4"/>
  <c r="A903" i="4"/>
  <c r="A3533" i="4"/>
  <c r="A1773" i="4"/>
  <c r="A3854" i="4"/>
  <c r="A1774" i="4"/>
  <c r="A3847" i="4"/>
  <c r="A1445" i="4"/>
  <c r="A3712" i="4"/>
  <c r="A2748" i="4"/>
  <c r="A5327" i="4"/>
  <c r="A6727" i="4"/>
  <c r="A3097" i="4"/>
  <c r="A5337" i="4"/>
  <c r="A6561" i="4"/>
  <c r="A2047" i="4"/>
  <c r="A4883" i="4"/>
  <c r="A6123" i="4"/>
  <c r="A7347" i="4"/>
  <c r="A3658" i="4"/>
  <c r="A5492" i="4"/>
  <c r="A6716" i="4"/>
  <c r="A1765" i="4"/>
  <c r="A4818" i="4"/>
  <c r="A6045" i="4"/>
  <c r="E5620" i="4"/>
  <c r="A6534" i="4"/>
  <c r="A4872" i="4"/>
  <c r="A6262" i="4"/>
  <c r="A4984" i="4"/>
  <c r="R4621" i="4"/>
  <c r="A6440" i="4"/>
  <c r="A2769" i="4"/>
  <c r="A7190" i="4"/>
  <c r="A4974" i="4"/>
  <c r="A1639" i="4"/>
  <c r="U5901" i="4"/>
  <c r="E3531" i="4"/>
  <c r="R6175" i="4"/>
  <c r="R4729" i="4"/>
  <c r="E6466" i="4"/>
  <c r="A1235" i="4"/>
  <c r="A3691" i="4"/>
  <c r="E4585" i="4"/>
  <c r="E4746" i="4"/>
  <c r="A129" i="4"/>
  <c r="A2172" i="4"/>
  <c r="A6631" i="4"/>
  <c r="A5457" i="4"/>
  <c r="A2908" i="4"/>
  <c r="A6643" i="4"/>
  <c r="A5092" i="4"/>
  <c r="A447" i="4"/>
  <c r="A6061" i="4"/>
  <c r="A7134" i="4"/>
  <c r="A4385" i="4"/>
  <c r="A5158" i="4"/>
  <c r="A2820" i="4"/>
  <c r="A7192" i="4"/>
  <c r="E5250" i="4"/>
  <c r="R5887" i="4"/>
  <c r="A2088" i="4"/>
  <c r="A2415" i="4"/>
  <c r="A3772" i="4"/>
  <c r="A5665" i="4"/>
  <c r="A6451" i="4"/>
  <c r="A7060" i="4"/>
  <c r="A3348" i="4"/>
  <c r="A5880" i="4"/>
  <c r="A4177" i="4"/>
  <c r="A5015" i="4"/>
  <c r="R5487" i="4"/>
  <c r="A3778" i="4"/>
  <c r="A7056" i="4"/>
  <c r="A5877" i="4"/>
  <c r="E3740" i="4"/>
  <c r="A2765" i="4"/>
  <c r="A3103" i="4"/>
  <c r="A4778" i="4"/>
  <c r="A6097" i="4"/>
  <c r="A6867" i="4"/>
  <c r="A7269" i="4"/>
  <c r="A5274" i="4"/>
  <c r="A7010" i="4"/>
  <c r="A2260" i="4"/>
  <c r="A5843" i="4"/>
  <c r="A5153" i="4"/>
  <c r="R7101" i="4"/>
  <c r="E6454" i="4"/>
  <c r="A2279" i="4"/>
  <c r="A4916" i="4"/>
  <c r="R5599" i="4"/>
  <c r="A2917" i="4"/>
  <c r="A3239" i="4"/>
  <c r="A4887" i="4"/>
  <c r="A6177" i="4"/>
  <c r="A6963" i="4"/>
  <c r="E3173" i="4"/>
  <c r="A5510" i="4"/>
  <c r="A7246" i="4"/>
  <c r="A2833" i="4"/>
  <c r="A7121" i="4"/>
  <c r="R3782" i="4"/>
  <c r="A5115" i="4"/>
  <c r="A1143" i="4"/>
  <c r="A4036" i="4"/>
  <c r="E868" i="4"/>
  <c r="A2925" i="4"/>
  <c r="A3271" i="4"/>
  <c r="A4903" i="4"/>
  <c r="A6193" i="4"/>
  <c r="A6971" i="4"/>
  <c r="E3713" i="4"/>
  <c r="A5574" i="4"/>
  <c r="A7264" i="4"/>
  <c r="A2945" i="4"/>
  <c r="A5473" i="4"/>
  <c r="A3582" i="4"/>
  <c r="A4882" i="4"/>
  <c r="E6197" i="4"/>
  <c r="A607" i="4"/>
  <c r="A229" i="4"/>
  <c r="A6407" i="4"/>
  <c r="A261" i="4"/>
  <c r="A2932" i="4"/>
  <c r="A4373" i="4"/>
  <c r="A3242" i="4"/>
  <c r="A6782" i="4"/>
  <c r="A3288" i="4"/>
  <c r="A5376" i="4"/>
  <c r="A4726" i="4"/>
  <c r="A698" i="4"/>
  <c r="E7028" i="4"/>
  <c r="E4929" i="4"/>
  <c r="A3430" i="4"/>
  <c r="E6630" i="4"/>
  <c r="A1055" i="4"/>
  <c r="A3596" i="4"/>
  <c r="A1114" i="4"/>
  <c r="A7184" i="4"/>
  <c r="A751" i="4"/>
  <c r="A4094" i="4"/>
  <c r="A1037" i="4"/>
  <c r="A5547" i="4"/>
  <c r="A5030" i="4"/>
  <c r="A6168" i="4"/>
  <c r="A7216" i="4"/>
  <c r="A2608" i="4"/>
  <c r="A3506" i="4"/>
  <c r="A5357" i="4"/>
  <c r="A6423" i="4"/>
  <c r="A6071" i="4"/>
  <c r="A2474" i="4"/>
  <c r="A3300" i="4"/>
  <c r="E5926" i="4"/>
  <c r="A5608" i="4"/>
  <c r="U7369" i="4"/>
  <c r="R6052" i="4"/>
  <c r="A5652" i="4"/>
  <c r="R18" i="4"/>
  <c r="A4295" i="4"/>
  <c r="A6641" i="4"/>
  <c r="A6810" i="4"/>
  <c r="E5114" i="4"/>
  <c r="A703" i="4"/>
  <c r="A2273" i="4"/>
  <c r="A5146" i="4"/>
  <c r="A5802" i="4"/>
  <c r="A3390" i="4"/>
  <c r="A6365" i="4"/>
  <c r="R3333" i="4"/>
  <c r="R4100" i="4"/>
  <c r="A4536" i="4"/>
  <c r="A6635" i="4"/>
  <c r="A6557" i="4"/>
  <c r="A5290" i="4"/>
  <c r="E3161" i="4"/>
  <c r="A4871" i="4"/>
  <c r="A5150" i="4"/>
  <c r="A1669" i="4"/>
  <c r="A6548" i="4"/>
  <c r="A7127" i="4"/>
  <c r="A6285" i="4"/>
  <c r="A2598" i="4"/>
  <c r="A6002" i="4"/>
  <c r="A2622" i="4"/>
  <c r="A4675" i="4"/>
  <c r="A7401" i="4"/>
  <c r="A1687" i="4"/>
  <c r="A3709" i="4"/>
  <c r="R3780" i="4"/>
  <c r="A5859" i="4"/>
  <c r="E4817" i="4"/>
  <c r="R3281" i="4"/>
  <c r="A3523" i="4"/>
  <c r="E7194" i="4"/>
  <c r="R3575" i="4"/>
  <c r="R7184" i="4"/>
  <c r="A574" i="4"/>
  <c r="A687" i="4"/>
  <c r="A6364" i="4"/>
  <c r="A6230" i="4"/>
  <c r="A4947" i="4"/>
  <c r="A4302" i="4"/>
  <c r="E1216" i="4"/>
  <c r="A4886" i="4"/>
  <c r="A6570" i="4"/>
  <c r="R4602" i="4"/>
  <c r="E3857" i="4"/>
  <c r="A6137" i="4"/>
  <c r="A2529" i="4"/>
  <c r="A4025" i="4"/>
  <c r="A2218" i="4"/>
  <c r="A5330" i="4"/>
  <c r="E4296" i="4"/>
  <c r="A3541" i="4"/>
  <c r="A3088" i="4"/>
  <c r="A5753" i="4"/>
  <c r="A3146" i="4"/>
  <c r="A6573" i="4"/>
  <c r="A4840" i="4"/>
  <c r="R1825" i="4"/>
  <c r="E5375" i="4"/>
  <c r="E3554" i="4"/>
  <c r="A2878" i="4"/>
  <c r="A2736" i="4"/>
  <c r="A4684" i="4"/>
  <c r="A6731" i="4"/>
  <c r="A5429" i="4"/>
  <c r="A6648" i="4"/>
  <c r="A6630" i="4"/>
  <c r="E5289" i="4"/>
  <c r="A3116" i="4"/>
  <c r="A5726" i="4"/>
  <c r="A2430" i="4"/>
  <c r="A6452" i="4"/>
  <c r="A3110" i="4"/>
  <c r="A6048" i="4"/>
  <c r="A3238" i="4"/>
  <c r="A6838" i="4"/>
  <c r="A3120" i="4"/>
  <c r="A5830" i="4"/>
  <c r="A6436" i="4"/>
  <c r="A5959" i="4"/>
  <c r="E4950" i="4"/>
  <c r="R1028" i="4"/>
  <c r="A3200" i="11"/>
  <c r="U5703" i="4"/>
  <c r="R3644" i="4"/>
  <c r="E4868" i="4"/>
  <c r="R4287" i="4"/>
  <c r="R4849" i="4"/>
  <c r="E6525" i="4"/>
  <c r="R2590" i="4"/>
  <c r="E908" i="4"/>
  <c r="R414" i="4"/>
  <c r="E2081" i="4"/>
  <c r="A236" i="4"/>
  <c r="A2184" i="4"/>
  <c r="R6131" i="4"/>
  <c r="A881" i="4"/>
  <c r="A3374" i="4"/>
  <c r="E398" i="4"/>
  <c r="R1881" i="4"/>
  <c r="E6264" i="4"/>
  <c r="E7101" i="4"/>
  <c r="A2907" i="4"/>
  <c r="E4420" i="4"/>
  <c r="U5302" i="4"/>
  <c r="R3537" i="4"/>
  <c r="A98" i="4"/>
  <c r="A3659" i="4"/>
  <c r="A3224" i="4"/>
  <c r="A2889" i="4"/>
  <c r="A4341" i="4"/>
  <c r="A2986" i="4"/>
  <c r="R2959" i="4"/>
  <c r="E2508" i="4"/>
  <c r="A1361" i="4"/>
  <c r="A3501" i="4"/>
  <c r="A4515" i="4"/>
  <c r="A6107" i="4"/>
  <c r="A5757" i="4"/>
  <c r="A5410" i="4"/>
  <c r="A5400" i="4"/>
  <c r="R1373" i="4"/>
  <c r="U6354" i="4"/>
  <c r="R5902" i="4"/>
  <c r="E923" i="4"/>
  <c r="E5960" i="4"/>
  <c r="A1302" i="4"/>
  <c r="E3983" i="4"/>
  <c r="A508" i="4"/>
  <c r="A4331" i="4"/>
  <c r="A2071" i="4"/>
  <c r="A3055" i="4"/>
  <c r="A3896" i="4"/>
  <c r="A6159" i="4"/>
  <c r="A5449" i="4"/>
  <c r="A3996" i="4"/>
  <c r="A7365" i="4"/>
  <c r="A6220" i="4"/>
  <c r="A4933" i="4"/>
  <c r="A5210" i="4"/>
  <c r="A7136" i="4"/>
  <c r="A5118" i="4"/>
  <c r="A7406" i="4"/>
  <c r="R6556" i="4"/>
  <c r="E4612" i="4"/>
  <c r="R2647" i="4"/>
  <c r="E4775" i="4"/>
  <c r="E6028" i="4"/>
  <c r="E4328" i="4"/>
  <c r="E1338" i="4"/>
  <c r="E3291" i="4"/>
  <c r="A1211" i="4"/>
  <c r="R2851" i="4"/>
  <c r="R2185" i="4"/>
  <c r="R6749" i="4"/>
  <c r="E5628" i="4"/>
  <c r="A948" i="4"/>
  <c r="E1846" i="4"/>
  <c r="R6569" i="4"/>
  <c r="E1861" i="4"/>
  <c r="E5644" i="4"/>
  <c r="A956" i="4"/>
  <c r="R3958" i="4"/>
  <c r="R5503" i="4"/>
  <c r="R3817" i="4"/>
  <c r="E5470" i="4"/>
  <c r="A2411" i="4"/>
  <c r="U5482" i="4"/>
  <c r="E266" i="4"/>
  <c r="E6801" i="4"/>
  <c r="A735" i="4"/>
  <c r="A357" i="4"/>
  <c r="A6439" i="4"/>
  <c r="A431" i="4"/>
  <c r="A2977" i="4"/>
  <c r="A4435" i="4"/>
  <c r="A3473" i="4"/>
  <c r="A5758" i="4"/>
  <c r="A6874" i="4"/>
  <c r="A4294" i="4"/>
  <c r="A2946" i="4"/>
  <c r="A5556" i="4"/>
  <c r="A6408" i="4"/>
  <c r="A3194" i="4"/>
  <c r="E4957" i="4"/>
  <c r="E5617" i="4"/>
  <c r="A5887" i="4"/>
  <c r="A2076" i="4"/>
  <c r="A2490" i="4"/>
  <c r="R2906" i="4"/>
  <c r="A662" i="4"/>
  <c r="A2822" i="4"/>
  <c r="A2008" i="4"/>
  <c r="A5044" i="4"/>
  <c r="A5072" i="4"/>
  <c r="A1404" i="4"/>
  <c r="A5767" i="4"/>
  <c r="A7100" i="4"/>
  <c r="A7336" i="4"/>
  <c r="R3005" i="4"/>
  <c r="A863" i="4"/>
  <c r="A4780" i="4"/>
  <c r="A4474" i="4"/>
  <c r="A6314" i="4"/>
  <c r="A387" i="4"/>
  <c r="R4207" i="4"/>
  <c r="E6607" i="4"/>
  <c r="E578" i="4"/>
  <c r="A2349" i="4"/>
  <c r="A4670" i="4"/>
  <c r="A2055" i="4"/>
  <c r="A2729" i="4"/>
  <c r="A5671" i="4"/>
  <c r="A7063" i="4"/>
  <c r="A3970" i="4"/>
  <c r="A5625" i="4"/>
  <c r="A6865" i="4"/>
  <c r="A2844" i="4"/>
  <c r="A5179" i="4"/>
  <c r="A6411" i="4"/>
  <c r="E6772" i="4"/>
  <c r="A4434" i="4"/>
  <c r="A5788" i="4"/>
  <c r="A7012" i="4"/>
  <c r="A2658" i="4"/>
  <c r="A5109" i="4"/>
  <c r="A6349" i="4"/>
  <c r="A3121" i="4"/>
  <c r="A1383" i="4"/>
  <c r="A5640" i="4"/>
  <c r="A3665" i="4"/>
  <c r="A5794" i="4"/>
  <c r="A2874" i="4"/>
  <c r="A7230" i="4"/>
  <c r="A4642" i="4"/>
  <c r="A3204" i="4"/>
  <c r="A5784" i="4"/>
  <c r="A5898" i="4"/>
  <c r="E4231" i="4"/>
  <c r="E6317" i="4"/>
  <c r="A1884" i="4"/>
  <c r="A1786" i="4"/>
  <c r="A2080" i="4"/>
  <c r="A1790" i="4"/>
  <c r="A655" i="4"/>
  <c r="A1370" i="4"/>
  <c r="A6279" i="4"/>
  <c r="A4833" i="4"/>
  <c r="A6993" i="4"/>
  <c r="A5203" i="4"/>
  <c r="A7389" i="4"/>
  <c r="A5404" i="4"/>
  <c r="E6118" i="4"/>
  <c r="A5549" i="4"/>
  <c r="A4934" i="4"/>
  <c r="A5982" i="4"/>
  <c r="A7266" i="4"/>
  <c r="A5856" i="4"/>
  <c r="A5350" i="4"/>
  <c r="A7240" i="4"/>
  <c r="E790" i="4"/>
  <c r="E1116" i="4"/>
  <c r="R4983" i="4"/>
  <c r="R3777" i="4"/>
  <c r="E1331" i="4"/>
  <c r="A30" i="4"/>
  <c r="E4909" i="4"/>
  <c r="A771" i="4"/>
  <c r="A860" i="4"/>
  <c r="A3011" i="4"/>
  <c r="A1330" i="4"/>
  <c r="A3685" i="4"/>
  <c r="A2044" i="4"/>
  <c r="A4038" i="4"/>
  <c r="A2045" i="4"/>
  <c r="A4015" i="4"/>
  <c r="A1807" i="4"/>
  <c r="A3864" i="4"/>
  <c r="A3090" i="4"/>
  <c r="A5447" i="4"/>
  <c r="A6847" i="4"/>
  <c r="A3394" i="4"/>
  <c r="A5433" i="4"/>
  <c r="A6673" i="4"/>
  <c r="A2332" i="4"/>
  <c r="A4987" i="4"/>
  <c r="A6219" i="4"/>
  <c r="A7325" i="4"/>
  <c r="A3956" i="4"/>
  <c r="A5596" i="4"/>
  <c r="A6820" i="4"/>
  <c r="A2146" i="4"/>
  <c r="A4917" i="4"/>
  <c r="A6157" i="4"/>
  <c r="A1450" i="4"/>
  <c r="A6896" i="4"/>
  <c r="A5128" i="4"/>
  <c r="A7008" i="4"/>
  <c r="A5282" i="4"/>
  <c r="A794" i="4"/>
  <c r="A6718" i="4"/>
  <c r="A3450" i="4"/>
  <c r="A7378" i="4"/>
  <c r="A5272" i="4"/>
  <c r="A4049" i="4"/>
  <c r="R1855" i="4"/>
  <c r="R2599" i="4"/>
  <c r="R2948" i="4"/>
  <c r="E1505" i="4"/>
  <c r="E3488" i="4"/>
  <c r="A1979" i="4"/>
  <c r="A4139" i="4"/>
  <c r="A156" i="4"/>
  <c r="A35" i="4"/>
  <c r="A1039" i="4"/>
  <c r="A2812" i="4"/>
  <c r="A6863" i="4"/>
  <c r="A5657" i="4"/>
  <c r="A3442" i="4"/>
  <c r="A6955" i="4"/>
  <c r="A5300" i="4"/>
  <c r="A1810" i="4"/>
  <c r="A6261" i="4"/>
  <c r="A4725" i="4"/>
  <c r="A5626" i="4"/>
  <c r="E1779" i="4"/>
  <c r="A4244" i="4"/>
  <c r="A7174" i="4"/>
  <c r="A827" i="4"/>
  <c r="E1965" i="4"/>
  <c r="A2733" i="4"/>
  <c r="A3079" i="4"/>
  <c r="A4766" i="4"/>
  <c r="A6073" i="4"/>
  <c r="A6859" i="4"/>
  <c r="A7229" i="4"/>
  <c r="A5254" i="4"/>
  <c r="A6990" i="4"/>
  <c r="A2085" i="4"/>
  <c r="E5508" i="4"/>
  <c r="A3684" i="4"/>
  <c r="A6385" i="4"/>
  <c r="A2942" i="4"/>
  <c r="A4998" i="4"/>
  <c r="E4999" i="4"/>
  <c r="A3429" i="4"/>
  <c r="A3751" i="4"/>
  <c r="A5255" i="4"/>
  <c r="A6497" i="4"/>
  <c r="A7283" i="4"/>
  <c r="A1362" i="4"/>
  <c r="A6362" i="4"/>
  <c r="A6480" i="4"/>
  <c r="A4793" i="4"/>
  <c r="A2954" i="4"/>
  <c r="A3762" i="4"/>
  <c r="R6974" i="4"/>
  <c r="A3115" i="4"/>
  <c r="A2927" i="4"/>
  <c r="A6964" i="4"/>
  <c r="E115" i="4"/>
  <c r="A3557" i="4"/>
  <c r="A3903" i="4"/>
  <c r="A5367" i="4"/>
  <c r="A6585" i="4"/>
  <c r="A7371" i="4"/>
  <c r="A1847" i="4"/>
  <c r="A6618" i="4"/>
  <c r="E5444" i="4"/>
  <c r="A5038" i="4"/>
  <c r="A5435" i="4"/>
  <c r="R5363" i="4"/>
  <c r="A6763" i="4"/>
  <c r="A4112" i="4"/>
  <c r="A2922" i="4"/>
  <c r="E2058" i="4"/>
  <c r="A3589" i="4"/>
  <c r="A3911" i="4"/>
  <c r="A5375" i="4"/>
  <c r="A6609" i="4"/>
  <c r="A7379" i="4"/>
  <c r="A1938" i="4"/>
  <c r="A6640" i="4"/>
  <c r="E5876" i="4"/>
  <c r="A5102" i="4"/>
  <c r="A3529" i="4"/>
  <c r="A677" i="4"/>
  <c r="A5632" i="4"/>
  <c r="A305" i="4"/>
  <c r="A2108" i="4"/>
  <c r="A1919" i="4"/>
  <c r="A6871" i="4"/>
  <c r="A2396" i="4"/>
  <c r="A4001" i="4"/>
  <c r="A4949" i="4"/>
  <c r="A5214" i="4"/>
  <c r="A3988" i="4"/>
  <c r="A3196" i="4"/>
  <c r="A6466" i="4"/>
  <c r="A7201" i="4"/>
  <c r="A2236" i="4"/>
  <c r="E5722" i="4"/>
  <c r="A6605" i="4"/>
  <c r="A6685" i="4"/>
  <c r="A4245" i="4"/>
  <c r="A1007" i="4"/>
  <c r="A4986" i="4"/>
  <c r="A7083" i="4"/>
  <c r="E6574" i="4"/>
  <c r="E5339" i="4"/>
  <c r="A6280" i="4"/>
  <c r="R4791" i="4"/>
  <c r="A438" i="4"/>
  <c r="A3583" i="4"/>
  <c r="A3718" i="4"/>
  <c r="E4300" i="4"/>
  <c r="A1035" i="4"/>
  <c r="U6034" i="4"/>
  <c r="A6135" i="4"/>
  <c r="A6827" i="4"/>
  <c r="A3769" i="4"/>
  <c r="A1767" i="4"/>
  <c r="A6850" i="4"/>
  <c r="A2819" i="4"/>
  <c r="A2744" i="4"/>
  <c r="A6228" i="4"/>
  <c r="A4761" i="4"/>
  <c r="R6740" i="4"/>
  <c r="E651" i="4"/>
  <c r="A4678" i="4"/>
  <c r="A4306" i="4"/>
  <c r="A7073" i="4"/>
  <c r="A7228" i="4"/>
  <c r="A5882" i="4"/>
  <c r="A6906" i="4"/>
  <c r="E6793" i="4"/>
  <c r="A6681" i="4"/>
  <c r="A2801" i="4"/>
  <c r="A1082" i="4"/>
  <c r="A4042" i="4"/>
  <c r="A2296" i="4"/>
  <c r="A7338" i="4"/>
  <c r="A4938" i="4"/>
  <c r="A5261" i="4"/>
  <c r="A6722" i="4"/>
  <c r="A4665" i="4"/>
  <c r="E655" i="4"/>
  <c r="A6036" i="4"/>
  <c r="A5450" i="4"/>
  <c r="A214" i="4"/>
  <c r="A4192" i="4"/>
  <c r="A221" i="4"/>
  <c r="E2411" i="4"/>
  <c r="A3558" i="4"/>
  <c r="A4578" i="4"/>
  <c r="E6976" i="4"/>
  <c r="A6276" i="4"/>
  <c r="A3476" i="4"/>
  <c r="E2615" i="4"/>
  <c r="E7020" i="4"/>
  <c r="A4430" i="4"/>
  <c r="A2306" i="4"/>
  <c r="A6405" i="4"/>
  <c r="A5944" i="4"/>
  <c r="R3832" i="4"/>
  <c r="R7016" i="4"/>
  <c r="A4977" i="4"/>
  <c r="A6610" i="4"/>
  <c r="A7006" i="4"/>
  <c r="A2496" i="4"/>
  <c r="A3890" i="4"/>
  <c r="E6333" i="4"/>
  <c r="U6497" i="4"/>
  <c r="A6255" i="4"/>
  <c r="E4924" i="4"/>
  <c r="A5076" i="4"/>
  <c r="A6861" i="4"/>
  <c r="A2577" i="4"/>
  <c r="A2545" i="4"/>
  <c r="E5563" i="4"/>
  <c r="A3391" i="4"/>
  <c r="A6131" i="4"/>
  <c r="A2298" i="4"/>
  <c r="R1724" i="4"/>
  <c r="E983" i="4"/>
  <c r="A213" i="4"/>
  <c r="E4587" i="4"/>
  <c r="E7044" i="4"/>
  <c r="A5499" i="4"/>
  <c r="A7332" i="4"/>
  <c r="E2747" i="4"/>
  <c r="A6638" i="4"/>
  <c r="R3863" i="4"/>
  <c r="A2405" i="4"/>
  <c r="A6881" i="4"/>
  <c r="A6324" i="4"/>
  <c r="A6206" i="4"/>
  <c r="E6637" i="4"/>
  <c r="A5149" i="4"/>
  <c r="E5153" i="4"/>
  <c r="A2944" i="4"/>
  <c r="A6856" i="4"/>
  <c r="A3516" i="4"/>
  <c r="A4297" i="4"/>
  <c r="A1951" i="4"/>
  <c r="A1911" i="4"/>
  <c r="A6902" i="4"/>
  <c r="A1650" i="4"/>
  <c r="A4976" i="4"/>
  <c r="R4757" i="4"/>
  <c r="E3093" i="4"/>
  <c r="U5801" i="4"/>
  <c r="E3342" i="4"/>
  <c r="R6515" i="4"/>
  <c r="E391" i="4"/>
  <c r="E3852" i="4"/>
  <c r="E4322" i="4"/>
  <c r="E6142" i="4"/>
  <c r="R2169" i="4"/>
  <c r="E6856" i="4"/>
  <c r="R3461" i="4"/>
  <c r="E2084" i="4"/>
  <c r="A1772" i="4"/>
  <c r="A3720" i="4"/>
  <c r="E151" i="4"/>
  <c r="E7085" i="4"/>
  <c r="E5240" i="4"/>
  <c r="E1151" i="4"/>
  <c r="E2688" i="4"/>
  <c r="E3088" i="4"/>
  <c r="E5167" i="4"/>
  <c r="A3675" i="4"/>
  <c r="A1271" i="4"/>
  <c r="U6084" i="4"/>
  <c r="R2697" i="4"/>
  <c r="E6713" i="4"/>
  <c r="E7238" i="4"/>
  <c r="A4464" i="4"/>
  <c r="A4708" i="4"/>
  <c r="A5285" i="4"/>
  <c r="A6056" i="4"/>
  <c r="R3368" i="4"/>
  <c r="E1771" i="4"/>
  <c r="E6717" i="4"/>
  <c r="E6676" i="4"/>
  <c r="A5495" i="4"/>
  <c r="A6875" i="4"/>
  <c r="A6205" i="4"/>
  <c r="A6606" i="4"/>
  <c r="A6594" i="4"/>
  <c r="R4411" i="4"/>
  <c r="R767" i="4"/>
  <c r="R3731" i="4"/>
  <c r="E3635" i="4"/>
  <c r="E7000" i="4"/>
  <c r="E4717" i="4"/>
  <c r="E5982" i="4"/>
  <c r="A924" i="4"/>
  <c r="E6790" i="4"/>
  <c r="A2494" i="4"/>
  <c r="A3463" i="4"/>
  <c r="A4304" i="4"/>
  <c r="A6455" i="4"/>
  <c r="A5705" i="4"/>
  <c r="A4561" i="4"/>
  <c r="A445" i="4"/>
  <c r="A6476" i="4"/>
  <c r="A5189" i="4"/>
  <c r="A5894" i="4"/>
  <c r="A4966" i="4"/>
  <c r="A5800" i="4"/>
  <c r="A4755" i="4"/>
  <c r="R4465" i="4"/>
  <c r="E2133" i="4"/>
  <c r="R5516" i="4"/>
  <c r="E3850" i="4"/>
  <c r="E2121" i="4"/>
  <c r="R3635" i="4"/>
  <c r="E4693" i="4"/>
  <c r="E6555" i="4"/>
  <c r="A1931" i="4"/>
  <c r="E1718" i="4"/>
  <c r="R6473" i="4"/>
  <c r="E607" i="4"/>
  <c r="A1185" i="4"/>
  <c r="A1596" i="4"/>
  <c r="R3409" i="4"/>
  <c r="R5999" i="4"/>
  <c r="E4674" i="4"/>
  <c r="A1249" i="4"/>
  <c r="A1620" i="4"/>
  <c r="E1879" i="4"/>
  <c r="E1280" i="4"/>
  <c r="E5706" i="4"/>
  <c r="E7369" i="4"/>
  <c r="A3059" i="4"/>
  <c r="R400" i="4"/>
  <c r="E441" i="4"/>
  <c r="A1044" i="4"/>
  <c r="A2142" i="4"/>
  <c r="A1950" i="4"/>
  <c r="A6911" i="4"/>
  <c r="A2482" i="4"/>
  <c r="A4065" i="4"/>
  <c r="A4973" i="4"/>
  <c r="A5256" i="4"/>
  <c r="A6866" i="4"/>
  <c r="A4803" i="4"/>
  <c r="A1207" i="4"/>
  <c r="A4889" i="4"/>
  <c r="A6268" i="4"/>
  <c r="A6752" i="4"/>
  <c r="U3494" i="4"/>
  <c r="R3428" i="4"/>
  <c r="E3372" i="4"/>
  <c r="A7167" i="4"/>
  <c r="A4774" i="4"/>
  <c r="A6830" i="4"/>
  <c r="R4071" i="4"/>
  <c r="A1272" i="4"/>
  <c r="A4134" i="4"/>
  <c r="A4453" i="4"/>
  <c r="A5972" i="4"/>
  <c r="A4878" i="4"/>
  <c r="A3427" i="4"/>
  <c r="A7055" i="4"/>
  <c r="A7412" i="4"/>
  <c r="A7206" i="4"/>
  <c r="R7316" i="4"/>
  <c r="A1990" i="4"/>
  <c r="A5105" i="4"/>
  <c r="A4893" i="4"/>
  <c r="A7342" i="4"/>
  <c r="A1987" i="4"/>
  <c r="R6532" i="4"/>
  <c r="E497" i="4"/>
  <c r="E3360" i="4"/>
  <c r="A2517" i="4"/>
  <c r="E3471" i="4"/>
  <c r="A2544" i="4"/>
  <c r="A3026" i="4"/>
  <c r="A5775" i="4"/>
  <c r="A7191" i="4"/>
  <c r="A4290" i="4"/>
  <c r="A5729" i="4"/>
  <c r="A6961" i="4"/>
  <c r="A3100" i="4"/>
  <c r="A5291" i="4"/>
  <c r="A6515" i="4"/>
  <c r="A615" i="4"/>
  <c r="A4587" i="4"/>
  <c r="A5884" i="4"/>
  <c r="A7124" i="4"/>
  <c r="A2937" i="4"/>
  <c r="A5213" i="4"/>
  <c r="A6445" i="4"/>
  <c r="A3802" i="4"/>
  <c r="A4530" i="4"/>
  <c r="A5918" i="4"/>
  <c r="A5306" i="4"/>
  <c r="A6050" i="4"/>
  <c r="A3556" i="4"/>
  <c r="E6182" i="4"/>
  <c r="A4970" i="4"/>
  <c r="A5050" i="4"/>
  <c r="A6040" i="4"/>
  <c r="A6666" i="4"/>
  <c r="E6863" i="4"/>
  <c r="E7412" i="4"/>
  <c r="A322" i="4"/>
  <c r="A2221" i="4"/>
  <c r="A2406" i="4"/>
  <c r="A2247" i="4"/>
  <c r="A1823" i="4"/>
  <c r="A2514" i="4"/>
  <c r="A6511" i="4"/>
  <c r="A5041" i="4"/>
  <c r="A7193" i="4"/>
  <c r="A5419" i="4"/>
  <c r="E7407" i="4"/>
  <c r="A5604" i="4"/>
  <c r="A1130" i="4"/>
  <c r="A5749" i="4"/>
  <c r="A5488" i="4"/>
  <c r="A6514" i="4"/>
  <c r="A6096" i="4"/>
  <c r="A7346" i="4"/>
  <c r="A7034" i="4"/>
  <c r="A4218" i="4"/>
  <c r="E4470" i="4"/>
  <c r="E3377" i="4"/>
  <c r="R6917" i="4"/>
  <c r="E1281" i="4"/>
  <c r="R3960" i="4"/>
  <c r="E3195" i="4"/>
  <c r="E7164" i="4"/>
  <c r="A1203" i="4"/>
  <c r="A1188" i="4"/>
  <c r="A3243" i="4"/>
  <c r="A1770" i="4"/>
  <c r="A3853" i="4"/>
  <c r="A2214" i="4"/>
  <c r="A4190" i="4"/>
  <c r="A2215" i="4"/>
  <c r="A4199" i="4"/>
  <c r="A2064" i="4"/>
  <c r="A4032" i="4"/>
  <c r="A3388" i="4"/>
  <c r="A5559" i="4"/>
  <c r="A6975" i="4"/>
  <c r="A3714" i="4"/>
  <c r="A5537" i="4"/>
  <c r="A6769" i="4"/>
  <c r="A2588" i="4"/>
  <c r="A5099" i="4"/>
  <c r="A6323" i="4"/>
  <c r="E4628" i="4"/>
  <c r="A4212" i="4"/>
  <c r="A5692" i="4"/>
  <c r="A6932" i="4"/>
  <c r="A2425" i="4"/>
  <c r="A5021" i="4"/>
  <c r="A6253" i="4"/>
  <c r="A2436" i="4"/>
  <c r="A7070" i="4"/>
  <c r="A5406" i="4"/>
  <c r="A1895" i="4"/>
  <c r="A5538" i="4"/>
  <c r="A2193" i="4"/>
  <c r="A7016" i="4"/>
  <c r="A4186" i="4"/>
  <c r="A767" i="4"/>
  <c r="A5528" i="4"/>
  <c r="A5130" i="4"/>
  <c r="R4394" i="4"/>
  <c r="R6231" i="4"/>
  <c r="R5159" i="4"/>
  <c r="E4748" i="4"/>
  <c r="E6587" i="4"/>
  <c r="E3748" i="4"/>
  <c r="E4005" i="4"/>
  <c r="A1034" i="4"/>
  <c r="A994" i="4"/>
  <c r="A1509" i="4"/>
  <c r="A3410" i="4"/>
  <c r="A7095" i="4"/>
  <c r="A5857" i="4"/>
  <c r="A4018" i="4"/>
  <c r="A7155" i="4"/>
  <c r="A5500" i="4"/>
  <c r="A2444" i="4"/>
  <c r="A6477" i="4"/>
  <c r="E5132" i="4"/>
  <c r="A7226" i="4"/>
  <c r="A2362" i="4"/>
  <c r="A5034" i="4"/>
  <c r="A1973" i="4"/>
  <c r="E1247" i="4"/>
  <c r="E3611" i="4"/>
  <c r="A3397" i="4"/>
  <c r="A3743" i="4"/>
  <c r="A5239" i="4"/>
  <c r="A6489" i="4"/>
  <c r="A7275" i="4"/>
  <c r="A1191" i="4"/>
  <c r="A6342" i="4"/>
  <c r="A6224" i="4"/>
  <c r="A4765" i="4"/>
  <c r="A5881" i="4"/>
  <c r="R3969" i="4"/>
  <c r="A2674" i="4"/>
  <c r="A2800" i="4"/>
  <c r="A5490" i="4"/>
  <c r="E5360" i="4"/>
  <c r="A4069" i="4"/>
  <c r="A4415" i="4"/>
  <c r="A5735" i="4"/>
  <c r="A6905" i="4"/>
  <c r="A274" i="4"/>
  <c r="A2786" i="4"/>
  <c r="A3265" i="4"/>
  <c r="A3268" i="4"/>
  <c r="A5890" i="4"/>
  <c r="A6868" i="4"/>
  <c r="E5412" i="4"/>
  <c r="R3667" i="4"/>
  <c r="E6470" i="4"/>
  <c r="A4255" i="4"/>
  <c r="A4577" i="4"/>
  <c r="E6424" i="4"/>
  <c r="A4205" i="4"/>
  <c r="A4551" i="4"/>
  <c r="A5823" i="4"/>
  <c r="A7001" i="4"/>
  <c r="A957" i="4"/>
  <c r="A3020" i="4"/>
  <c r="A4922" i="4"/>
  <c r="A3841" i="4"/>
  <c r="A6146" i="4"/>
  <c r="A1671" i="4"/>
  <c r="E6778" i="4"/>
  <c r="A4900" i="4"/>
  <c r="A5607" i="4"/>
  <c r="R4275" i="4"/>
  <c r="A4575" i="4"/>
  <c r="A5839" i="4"/>
  <c r="A7009" i="4"/>
  <c r="A3084" i="4"/>
  <c r="A3953" i="4"/>
  <c r="A4579" i="4"/>
  <c r="A2758" i="4"/>
  <c r="A4785" i="4"/>
  <c r="A6672" i="4"/>
  <c r="A5523" i="4"/>
  <c r="A653" i="4"/>
  <c r="E5670" i="4"/>
  <c r="A420" i="4"/>
  <c r="A6027" i="4"/>
  <c r="A3420" i="4"/>
  <c r="A6338" i="4"/>
  <c r="A2727" i="4"/>
  <c r="A6116" i="4"/>
  <c r="A6800" i="4"/>
  <c r="A4722" i="4"/>
  <c r="A4738" i="4"/>
  <c r="A5768" i="4"/>
  <c r="E3347" i="4"/>
  <c r="A3785" i="4"/>
  <c r="A5269" i="4"/>
  <c r="A2443" i="4"/>
  <c r="A7282" i="4"/>
  <c r="E5441" i="4"/>
  <c r="A3704" i="4"/>
  <c r="A6494" i="4"/>
  <c r="A4484" i="4"/>
  <c r="A3909" i="4"/>
  <c r="A6355" i="4"/>
  <c r="A5694" i="4"/>
  <c r="A6997" i="4"/>
  <c r="A1660" i="4"/>
  <c r="E6320" i="4"/>
  <c r="E6375" i="4"/>
  <c r="R1583" i="4"/>
  <c r="E2871" i="4"/>
  <c r="R2912" i="4"/>
  <c r="E7036" i="4"/>
  <c r="R5215" i="4"/>
  <c r="E5791" i="4"/>
  <c r="U4504" i="4"/>
  <c r="R4801" i="4"/>
  <c r="E3389" i="4"/>
  <c r="R5688" i="4"/>
  <c r="E6168" i="4"/>
  <c r="A3259" i="4"/>
  <c r="U4972" i="4"/>
  <c r="E4360" i="4"/>
  <c r="A1579" i="4"/>
  <c r="A3663" i="4"/>
  <c r="R7151" i="4"/>
  <c r="E2605" i="4"/>
  <c r="E921" i="4"/>
  <c r="A939" i="4"/>
  <c r="A519" i="4"/>
  <c r="A3095" i="4"/>
  <c r="R4404" i="4"/>
  <c r="E2772" i="4"/>
  <c r="A1529" i="4"/>
  <c r="A3469" i="4"/>
  <c r="A4593" i="4"/>
  <c r="A6147" i="4"/>
  <c r="A6693" i="4"/>
  <c r="A2938" i="4"/>
  <c r="E960" i="4"/>
  <c r="E5044" i="4"/>
  <c r="A875" i="4"/>
  <c r="A3398" i="4"/>
  <c r="A7103" i="4"/>
  <c r="A2890" i="4"/>
  <c r="A999" i="4"/>
  <c r="A2244" i="4"/>
  <c r="A5194" i="4"/>
  <c r="E377" i="4"/>
  <c r="R971" i="4"/>
  <c r="R6564" i="4"/>
  <c r="E1509" i="4"/>
  <c r="E5213" i="4"/>
  <c r="A600" i="4"/>
  <c r="A339" i="4"/>
  <c r="A1636" i="4"/>
  <c r="A1738" i="4"/>
  <c r="A3206" i="4"/>
  <c r="A4191" i="4"/>
  <c r="E7329" i="4"/>
  <c r="A6967" i="4"/>
  <c r="A6153" i="4"/>
  <c r="A5091" i="4"/>
  <c r="A2570" i="4"/>
  <c r="A6924" i="4"/>
  <c r="A5637" i="4"/>
  <c r="A6984" i="4"/>
  <c r="A2689" i="4"/>
  <c r="A6994" i="4"/>
  <c r="A2660" i="4"/>
  <c r="R2650" i="4"/>
  <c r="E6618" i="4"/>
  <c r="R7193" i="4"/>
  <c r="E632" i="4"/>
  <c r="U4581" i="4"/>
  <c r="R6867" i="4"/>
  <c r="E4519" i="4"/>
  <c r="A598" i="4"/>
  <c r="E5553" i="4"/>
  <c r="E1041" i="4"/>
  <c r="R6511" i="4"/>
  <c r="R5607" i="4"/>
  <c r="E7133" i="4"/>
  <c r="A877" i="4"/>
  <c r="R4670" i="4"/>
  <c r="R330" i="4"/>
  <c r="E4186" i="4"/>
  <c r="E7149" i="4"/>
  <c r="A983" i="4"/>
  <c r="R183" i="4"/>
  <c r="E988" i="4"/>
  <c r="E5247" i="4"/>
  <c r="A1563" i="4"/>
  <c r="A4203" i="4"/>
  <c r="R4407" i="4"/>
  <c r="E5496" i="4"/>
  <c r="A1997" i="4"/>
  <c r="A3278" i="4"/>
  <c r="A3136" i="4"/>
  <c r="A1952" i="4"/>
  <c r="A4370" i="4"/>
  <c r="A5140" i="4"/>
  <c r="A5685" i="4"/>
  <c r="E5700" i="4"/>
  <c r="A6966" i="4"/>
  <c r="A571" i="4"/>
  <c r="A3807" i="4"/>
  <c r="A6521" i="4"/>
  <c r="A7396" i="4"/>
  <c r="A5710" i="4"/>
  <c r="R6930" i="4"/>
  <c r="E636" i="4"/>
  <c r="A1978" i="4"/>
  <c r="A5617" i="4"/>
  <c r="A6837" i="4"/>
  <c r="E3511" i="4"/>
  <c r="R2422" i="4"/>
  <c r="R4860" i="4"/>
  <c r="A2479" i="4"/>
  <c r="A6009" i="4"/>
  <c r="A1471" i="4"/>
  <c r="A3386" i="4"/>
  <c r="A3149" i="4"/>
  <c r="A5209" i="4"/>
  <c r="A3170" i="4"/>
  <c r="A6376" i="4"/>
  <c r="E338" i="4"/>
  <c r="A3982" i="4"/>
  <c r="A6433" i="4"/>
  <c r="A6325" i="4"/>
  <c r="A5186" i="4"/>
  <c r="A2627" i="4"/>
  <c r="R2409" i="4"/>
  <c r="E2143" i="4"/>
  <c r="E7089" i="4"/>
  <c r="A3173" i="4"/>
  <c r="A887" i="4"/>
  <c r="A2704" i="4"/>
  <c r="A3346" i="4"/>
  <c r="A5895" i="4"/>
  <c r="E2905" i="4"/>
  <c r="A4492" i="4"/>
  <c r="A5841" i="4"/>
  <c r="A7065" i="4"/>
  <c r="A3378" i="4"/>
  <c r="A5387" i="4"/>
  <c r="A6611" i="4"/>
  <c r="A1407" i="4"/>
  <c r="A4741" i="4"/>
  <c r="A5988" i="4"/>
  <c r="A7220" i="4"/>
  <c r="A3193" i="4"/>
  <c r="A5325" i="4"/>
  <c r="A6549" i="4"/>
  <c r="A4477" i="4"/>
  <c r="A5754" i="4"/>
  <c r="A6174" i="4"/>
  <c r="A6970" i="4"/>
  <c r="A6328" i="4"/>
  <c r="A4292" i="4"/>
  <c r="A3137" i="4"/>
  <c r="A5226" i="4"/>
  <c r="A6758" i="4"/>
  <c r="A6318" i="4"/>
  <c r="A4811" i="4"/>
  <c r="E4946" i="4"/>
  <c r="E5187" i="4"/>
  <c r="A1894" i="4"/>
  <c r="A2565" i="4"/>
  <c r="A2726" i="4"/>
  <c r="A2567" i="4"/>
  <c r="A2264" i="4"/>
  <c r="A3113" i="4"/>
  <c r="A6759" i="4"/>
  <c r="A5145" i="4"/>
  <c r="E5373" i="4"/>
  <c r="A5619" i="4"/>
  <c r="A1519" i="4"/>
  <c r="A5812" i="4"/>
  <c r="A2169" i="4"/>
  <c r="A5965" i="4"/>
  <c r="A5766" i="4"/>
  <c r="A7334" i="4"/>
  <c r="A938" i="4"/>
  <c r="A2078" i="4"/>
  <c r="A367" i="4"/>
  <c r="A6090" i="4"/>
  <c r="R2290" i="4"/>
  <c r="R908" i="4"/>
  <c r="R2589" i="4"/>
  <c r="E3106" i="4"/>
  <c r="E3890" i="4"/>
  <c r="E5435" i="4"/>
  <c r="A945" i="4"/>
  <c r="A1595" i="4"/>
  <c r="A1508" i="4"/>
  <c r="A3443" i="4"/>
  <c r="A2042" i="4"/>
  <c r="A4005" i="4"/>
  <c r="A2398" i="4"/>
  <c r="A4358" i="4"/>
  <c r="A2375" i="4"/>
  <c r="A4351" i="4"/>
  <c r="A2232" i="4"/>
  <c r="A4216" i="4"/>
  <c r="A3708" i="4"/>
  <c r="A5679" i="4"/>
  <c r="A7087" i="4"/>
  <c r="A4012" i="4"/>
  <c r="A5649" i="4"/>
  <c r="A6873" i="4"/>
  <c r="A2866" i="4"/>
  <c r="A5195" i="4"/>
  <c r="A6419" i="4"/>
  <c r="E7284" i="4"/>
  <c r="A4445" i="4"/>
  <c r="A5796" i="4"/>
  <c r="A7028" i="4"/>
  <c r="A2681" i="4"/>
  <c r="A5133" i="4"/>
  <c r="A6357" i="4"/>
  <c r="A3178" i="4"/>
  <c r="A2060" i="4"/>
  <c r="A5662" i="4"/>
  <c r="A4228" i="4"/>
  <c r="A5816" i="4"/>
  <c r="A2929" i="4"/>
  <c r="A7270" i="4"/>
  <c r="A4674" i="4"/>
  <c r="A3716" i="4"/>
  <c r="A5806" i="4"/>
  <c r="A5962" i="4"/>
  <c r="E1166" i="4"/>
  <c r="E1346" i="4"/>
  <c r="R7168" i="4"/>
  <c r="E2122" i="4"/>
  <c r="E5573" i="4"/>
  <c r="E6577" i="4"/>
  <c r="A541" i="4"/>
  <c r="A1821" i="4"/>
  <c r="A2072" i="4"/>
  <c r="A2092" i="4"/>
  <c r="A4073" i="4"/>
  <c r="E5112" i="4"/>
  <c r="A6169" i="4"/>
  <c r="A4636" i="4"/>
  <c r="A7355" i="4"/>
  <c r="A5716" i="4"/>
  <c r="A3276" i="4"/>
  <c r="A6677" i="4"/>
  <c r="A3130" i="4"/>
  <c r="A453" i="4"/>
  <c r="A4429" i="4"/>
  <c r="A5568" i="4"/>
  <c r="A5322" i="4"/>
  <c r="E7233" i="4"/>
  <c r="E2876" i="4"/>
  <c r="A4053" i="4"/>
  <c r="A4399" i="4"/>
  <c r="A5703" i="4"/>
  <c r="A6897" i="4"/>
  <c r="A107" i="4"/>
  <c r="A2764" i="4"/>
  <c r="A2810" i="4"/>
  <c r="A3098" i="4"/>
  <c r="A5870" i="4"/>
  <c r="A2418" i="4"/>
  <c r="R6804" i="4"/>
  <c r="A6347" i="4"/>
  <c r="A4604" i="4"/>
  <c r="A4380" i="4"/>
  <c r="E5843" i="4"/>
  <c r="E6484" i="4"/>
  <c r="E5337" i="4"/>
  <c r="A6191" i="4"/>
  <c r="E664" i="4"/>
  <c r="A2420" i="4"/>
  <c r="A3874" i="4"/>
  <c r="A1735" i="4"/>
  <c r="A5182" i="4"/>
  <c r="A7000" i="4"/>
  <c r="A5365" i="4"/>
  <c r="A5724" i="4"/>
  <c r="R1323" i="4"/>
  <c r="A1866" i="4"/>
  <c r="E2002" i="4"/>
  <c r="A6701" i="4"/>
  <c r="E6899" i="4"/>
  <c r="A193" i="4"/>
  <c r="E6628" i="4"/>
  <c r="A6287" i="4"/>
  <c r="E5734" i="4"/>
  <c r="A2634" i="4"/>
  <c r="A4130" i="4"/>
  <c r="A2561" i="4"/>
  <c r="A5416" i="4"/>
  <c r="A7234" i="4"/>
  <c r="A5220" i="4"/>
  <c r="A2867" i="4"/>
  <c r="A6948" i="4"/>
  <c r="A3801" i="4"/>
  <c r="A7102" i="4"/>
  <c r="E1561" i="4"/>
  <c r="A222" i="4"/>
  <c r="E6692" i="4"/>
  <c r="A6319" i="4"/>
  <c r="E5892" i="4"/>
  <c r="A2676" i="4"/>
  <c r="A4153" i="4"/>
  <c r="A2618" i="4"/>
  <c r="A5480" i="4"/>
  <c r="A7256" i="4"/>
  <c r="A5628" i="4"/>
  <c r="A6991" i="4"/>
  <c r="U3618" i="4"/>
  <c r="E4324" i="4"/>
  <c r="A3422" i="4"/>
  <c r="A3256" i="4"/>
  <c r="A2220" i="4"/>
  <c r="A4497" i="4"/>
  <c r="A5212" i="4"/>
  <c r="A5773" i="4"/>
  <c r="A2625" i="4"/>
  <c r="A5334" i="4"/>
  <c r="A2242" i="4"/>
  <c r="E6071" i="4"/>
  <c r="A4298" i="4"/>
  <c r="A2562" i="4"/>
  <c r="A810" i="4"/>
  <c r="A1337" i="4"/>
  <c r="A3431" i="4"/>
  <c r="A5368" i="4"/>
  <c r="A2776" i="4"/>
  <c r="A4337" i="4"/>
  <c r="A6556" i="4"/>
  <c r="A5620" i="4"/>
  <c r="A6422" i="4"/>
  <c r="A515" i="4"/>
  <c r="A5985" i="4"/>
  <c r="A51" i="4"/>
  <c r="A1935" i="4"/>
  <c r="A4080" i="4"/>
  <c r="A3618" i="4"/>
  <c r="A6197" i="4"/>
  <c r="A2612" i="4"/>
  <c r="A6238" i="4"/>
  <c r="A1546" i="4"/>
  <c r="A6346" i="4"/>
  <c r="A6986" i="4"/>
  <c r="A6066" i="4"/>
  <c r="A6581" i="4"/>
  <c r="A5119" i="4"/>
  <c r="R7404" i="4"/>
  <c r="A4688" i="4"/>
  <c r="A2910" i="4"/>
  <c r="A3275" i="4"/>
  <c r="A7327" i="4"/>
  <c r="A1731" i="4"/>
  <c r="A5020" i="4"/>
  <c r="A7198" i="4"/>
  <c r="A1829" i="4"/>
  <c r="A6402" i="4"/>
  <c r="A3270" i="4"/>
  <c r="A5116" i="4"/>
  <c r="A4195" i="4"/>
  <c r="A3652" i="4"/>
  <c r="U4451" i="4"/>
  <c r="E5938" i="4"/>
  <c r="E7143" i="4"/>
  <c r="R522" i="4"/>
  <c r="R1159" i="4"/>
  <c r="R6613" i="4"/>
  <c r="A345" i="4"/>
  <c r="R5915" i="4"/>
  <c r="E6415" i="4"/>
  <c r="U4172" i="4"/>
  <c r="R6761" i="4"/>
  <c r="E4819" i="4"/>
  <c r="E708" i="4"/>
  <c r="E7136" i="4"/>
  <c r="A3643" i="4"/>
  <c r="U5555" i="4"/>
  <c r="R4665" i="4"/>
  <c r="A1963" i="4"/>
  <c r="A4047" i="4"/>
  <c r="E1962" i="4"/>
  <c r="E3180" i="4"/>
  <c r="E2519" i="4"/>
  <c r="A1099" i="4"/>
  <c r="A861" i="4"/>
  <c r="A3223" i="4"/>
  <c r="R6068" i="4"/>
  <c r="E3594" i="4"/>
  <c r="A2073" i="4"/>
  <c r="A3669" i="4"/>
  <c r="A4798" i="4"/>
  <c r="A6275" i="4"/>
  <c r="A6821" i="4"/>
  <c r="A3844" i="4"/>
  <c r="E2088" i="4"/>
  <c r="R5477" i="4"/>
  <c r="A1139" i="4"/>
  <c r="A3598" i="4"/>
  <c r="A7247" i="4"/>
  <c r="A3233" i="4"/>
  <c r="A2028" i="4"/>
  <c r="A4068" i="4"/>
  <c r="A7335" i="4"/>
  <c r="R1229" i="4"/>
  <c r="R4897" i="4"/>
  <c r="R4118" i="4"/>
  <c r="E1969" i="4"/>
  <c r="E5538" i="4"/>
  <c r="A856" i="4"/>
  <c r="A467" i="4"/>
  <c r="A1748" i="4"/>
  <c r="A1957" i="4"/>
  <c r="A3302" i="4"/>
  <c r="A4287" i="4"/>
  <c r="A807" i="4"/>
  <c r="A7039" i="4"/>
  <c r="A6217" i="4"/>
  <c r="A5155" i="4"/>
  <c r="A2740" i="4"/>
  <c r="A6988" i="4"/>
  <c r="A5701" i="4"/>
  <c r="E6724" i="4"/>
  <c r="A3140" i="4"/>
  <c r="A7166" i="4"/>
  <c r="A3114" i="4"/>
  <c r="R4364" i="4"/>
  <c r="E7386" i="4"/>
  <c r="E1011" i="4"/>
  <c r="E2052" i="4"/>
  <c r="U5631" i="4"/>
  <c r="R1495" i="4"/>
  <c r="R3144" i="4"/>
  <c r="A1142" i="4"/>
  <c r="E5873" i="4"/>
  <c r="E2805" i="4"/>
  <c r="R2602" i="4"/>
  <c r="E2169" i="4"/>
  <c r="A92" i="4"/>
  <c r="A1325" i="4"/>
  <c r="R680" i="4"/>
  <c r="R3312" i="4"/>
  <c r="E5252" i="4"/>
  <c r="A124" i="4"/>
  <c r="A1389" i="4"/>
  <c r="R2935" i="4"/>
  <c r="E1949" i="4"/>
  <c r="E5819" i="4"/>
  <c r="A1723" i="4"/>
  <c r="A4363" i="4"/>
  <c r="E1250" i="4"/>
  <c r="E6528" i="4"/>
  <c r="A2251" i="4"/>
  <c r="A3454" i="4"/>
  <c r="A3312" i="4"/>
  <c r="A2329" i="4"/>
  <c r="A4533" i="4"/>
  <c r="A5236" i="4"/>
  <c r="A5789" i="4"/>
  <c r="A3249" i="4"/>
  <c r="E4899" i="4"/>
  <c r="A1795" i="4"/>
  <c r="A4127" i="4"/>
  <c r="A6833" i="4"/>
  <c r="A7357" i="4"/>
  <c r="A6242" i="4"/>
  <c r="E3054" i="4"/>
  <c r="E2447" i="4"/>
  <c r="A2325" i="4"/>
  <c r="A5921" i="4"/>
  <c r="A7157" i="4"/>
  <c r="A157" i="4"/>
  <c r="R6773" i="4"/>
  <c r="E4129" i="4"/>
  <c r="A2815" i="4"/>
  <c r="A6113" i="4"/>
  <c r="A2316" i="4"/>
  <c r="A4669" i="4"/>
  <c r="A3653" i="4"/>
  <c r="A5409" i="4"/>
  <c r="A5813" i="4"/>
  <c r="A4950" i="4"/>
  <c r="A1246" i="4"/>
  <c r="A3495" i="4"/>
  <c r="A4418" i="4"/>
  <c r="A5936" i="4"/>
  <c r="U3226" i="4"/>
  <c r="U4276" i="4"/>
  <c r="R6987" i="4"/>
  <c r="E6387" i="4"/>
  <c r="A1820" i="4"/>
  <c r="A4165" i="4"/>
  <c r="A2527" i="4"/>
  <c r="A2880" i="4"/>
  <c r="A4284" i="4"/>
  <c r="A6023" i="4"/>
  <c r="E6886" i="4"/>
  <c r="A4659" i="4"/>
  <c r="A5937" i="4"/>
  <c r="A7161" i="4"/>
  <c r="A3676" i="4"/>
  <c r="A5491" i="4"/>
  <c r="A6715" i="4"/>
  <c r="A1964" i="4"/>
  <c r="A4860" i="4"/>
  <c r="A6100" i="4"/>
  <c r="A7324" i="4"/>
  <c r="A3468" i="4"/>
  <c r="A5421" i="4"/>
  <c r="A6645" i="4"/>
  <c r="A4890" i="4"/>
  <c r="E591" i="4"/>
  <c r="A6450" i="4"/>
  <c r="E6694" i="4"/>
  <c r="A6584" i="4"/>
  <c r="A4787" i="4"/>
  <c r="A4831" i="4"/>
  <c r="A5504" i="4"/>
  <c r="E6468" i="4"/>
  <c r="A6574" i="4"/>
  <c r="A6522" i="4"/>
  <c r="E7176" i="4"/>
  <c r="E7246" i="4"/>
  <c r="A2403" i="4"/>
  <c r="A2885" i="4"/>
  <c r="A3070" i="4"/>
  <c r="A2887" i="4"/>
  <c r="A2584" i="4"/>
  <c r="A3730" i="4"/>
  <c r="A6983" i="4"/>
  <c r="A5345" i="4"/>
  <c r="A893" i="4"/>
  <c r="A5819" i="4"/>
  <c r="A2337" i="4"/>
  <c r="A6012" i="4"/>
  <c r="A2745" i="4"/>
  <c r="A6165" i="4"/>
  <c r="A6298" i="4"/>
  <c r="A4521" i="4"/>
  <c r="A3044" i="4"/>
  <c r="A3505" i="4"/>
  <c r="A2772" i="4"/>
  <c r="A5242" i="4"/>
  <c r="R5931" i="4"/>
  <c r="R3528" i="4"/>
  <c r="R6814" i="4"/>
  <c r="E4673" i="4"/>
  <c r="E5719" i="4"/>
  <c r="E6491" i="4"/>
  <c r="A2001" i="4"/>
  <c r="A1923" i="4"/>
  <c r="A1852" i="4"/>
  <c r="A3651" i="4"/>
  <c r="A2213" i="4"/>
  <c r="A4173" i="4"/>
  <c r="A2558" i="4"/>
  <c r="A4510" i="4"/>
  <c r="A2559" i="4"/>
  <c r="A4519" i="4"/>
  <c r="A2392" i="4"/>
  <c r="A4368" i="4"/>
  <c r="A4009" i="4"/>
  <c r="A5807" i="4"/>
  <c r="A7207" i="4"/>
  <c r="A4313" i="4"/>
  <c r="A5745" i="4"/>
  <c r="A6969" i="4"/>
  <c r="A3164" i="4"/>
  <c r="A5299" i="4"/>
  <c r="A6523" i="4"/>
  <c r="A725" i="4"/>
  <c r="A4601" i="4"/>
  <c r="A5908" i="4"/>
  <c r="A7132" i="4"/>
  <c r="A2956" i="4"/>
  <c r="A5229" i="4"/>
  <c r="A6453" i="4"/>
  <c r="A3972" i="4"/>
  <c r="A4633" i="4"/>
  <c r="A5938" i="4"/>
  <c r="A5520" i="4"/>
  <c r="A6072" i="4"/>
  <c r="A3729" i="4"/>
  <c r="A53" i="4"/>
  <c r="A4992" i="4"/>
  <c r="A5264" i="4"/>
  <c r="A6062" i="4"/>
  <c r="A6858" i="4"/>
  <c r="E4718" i="4"/>
  <c r="E3523" i="4"/>
  <c r="R3036" i="4"/>
  <c r="R3721" i="4"/>
  <c r="A1206" i="4"/>
  <c r="A244" i="4"/>
  <c r="A1415" i="4"/>
  <c r="A2246" i="4"/>
  <c r="A2407" i="4"/>
  <c r="A2424" i="4"/>
  <c r="A4565" i="4"/>
  <c r="A935" i="4"/>
  <c r="A6369" i="4"/>
  <c r="A4907" i="4"/>
  <c r="E5195" i="4"/>
  <c r="A5916" i="4"/>
  <c r="A3810" i="4"/>
  <c r="A6989" i="4"/>
  <c r="A4516" i="4"/>
  <c r="A2056" i="4"/>
  <c r="A5138" i="4"/>
  <c r="A6144" i="4"/>
  <c r="A6922" i="4"/>
  <c r="A1572" i="4"/>
  <c r="E4351" i="4"/>
  <c r="E6420" i="4"/>
  <c r="E5091" i="4"/>
  <c r="A6183" i="4"/>
  <c r="R6414" i="4"/>
  <c r="A2356" i="4"/>
  <c r="A3852" i="4"/>
  <c r="A1477" i="4"/>
  <c r="A5160" i="4"/>
  <c r="A6978" i="4"/>
  <c r="A6259" i="4"/>
  <c r="E1375" i="4"/>
  <c r="A3188" i="4"/>
  <c r="A7015" i="4"/>
  <c r="A6014" i="4"/>
  <c r="A1064" i="4"/>
  <c r="A1567" i="4"/>
  <c r="A1189" i="4"/>
  <c r="A6655" i="4"/>
  <c r="A1751" i="4"/>
  <c r="A3489" i="4"/>
  <c r="A4732" i="4"/>
  <c r="A4653" i="4"/>
  <c r="A6270" i="4"/>
  <c r="A7359" i="4"/>
  <c r="A4713" i="4"/>
  <c r="A2489" i="4"/>
  <c r="E100" i="4"/>
  <c r="A2605" i="4"/>
  <c r="A2128" i="4"/>
  <c r="A7306" i="4"/>
  <c r="R7344" i="4"/>
  <c r="A1853" i="4"/>
  <c r="A1530" i="4"/>
  <c r="A6767" i="4"/>
  <c r="A2140" i="4"/>
  <c r="A3722" i="4"/>
  <c r="A4845" i="4"/>
  <c r="A4914" i="4"/>
  <c r="A6526" i="4"/>
  <c r="A2513" i="4"/>
  <c r="A7268" i="4"/>
  <c r="A3237" i="4"/>
  <c r="A4549" i="4"/>
  <c r="A6393" i="4"/>
  <c r="A6742" i="4"/>
  <c r="E5820" i="4"/>
  <c r="A1885" i="4"/>
  <c r="A1594" i="4"/>
  <c r="A6775" i="4"/>
  <c r="A2162" i="4"/>
  <c r="A3786" i="4"/>
  <c r="A4853" i="4"/>
  <c r="A4958" i="4"/>
  <c r="A6546" i="4"/>
  <c r="A2682" i="4"/>
  <c r="A2252" i="4"/>
  <c r="A5977" i="4"/>
  <c r="E2166" i="4"/>
  <c r="A1340" i="4"/>
  <c r="A4062" i="4"/>
  <c r="A3920" i="4"/>
  <c r="A3500" i="4"/>
  <c r="A5011" i="4"/>
  <c r="A6173" i="4"/>
  <c r="A7242" i="4"/>
  <c r="A6297" i="4"/>
  <c r="A7356" i="4"/>
  <c r="A682" i="4"/>
  <c r="A4161" i="4"/>
  <c r="A5992" i="4"/>
  <c r="A4703" i="4"/>
  <c r="R2782" i="4"/>
  <c r="A7057" i="4"/>
  <c r="A3999" i="4"/>
  <c r="A4309" i="4"/>
  <c r="A6041" i="4"/>
  <c r="A6196" i="4"/>
  <c r="A709" i="4"/>
  <c r="A5600" i="4"/>
  <c r="E5408" i="4"/>
  <c r="A4362" i="4"/>
  <c r="A3001" i="4"/>
  <c r="A3457" i="4"/>
  <c r="E52" i="4"/>
  <c r="E5197" i="4"/>
  <c r="A2719" i="4"/>
  <c r="A5911" i="4"/>
  <c r="A5395" i="4"/>
  <c r="A3257" i="4"/>
  <c r="A7098" i="4"/>
  <c r="A5114" i="4"/>
  <c r="A892" i="4"/>
  <c r="A2521" i="4"/>
  <c r="A7245" i="4"/>
  <c r="E7376" i="4"/>
  <c r="A6248" i="4"/>
  <c r="A208" i="4"/>
  <c r="A5165" i="4"/>
  <c r="A3448" i="4"/>
  <c r="A4651" i="4"/>
  <c r="A7093" i="4"/>
  <c r="A7239" i="4"/>
  <c r="A5781" i="4"/>
  <c r="A4568" i="4"/>
  <c r="A5035" i="4"/>
  <c r="A7362" i="4"/>
  <c r="R6510" i="4"/>
  <c r="R6957" i="4"/>
  <c r="E6113" i="4"/>
  <c r="A1219" i="4"/>
  <c r="E2079" i="4"/>
  <c r="R4229" i="4"/>
  <c r="A3143" i="4"/>
  <c r="A5990" i="4"/>
  <c r="E906" i="4"/>
  <c r="E2956" i="4"/>
  <c r="A3109" i="4"/>
  <c r="A3858" i="4"/>
  <c r="A4523" i="4"/>
  <c r="A3412" i="4"/>
  <c r="R2764" i="4"/>
  <c r="R6618" i="4"/>
  <c r="E6156" i="4"/>
  <c r="E1099" i="4"/>
  <c r="E3789" i="4"/>
  <c r="E2100" i="4"/>
  <c r="E5219" i="4"/>
  <c r="A6925" i="4"/>
  <c r="A3648" i="4"/>
  <c r="E4556" i="4"/>
  <c r="U1265" i="4"/>
  <c r="A6005" i="4"/>
  <c r="A6429" i="4"/>
  <c r="A4004" i="4"/>
  <c r="E4955" i="4"/>
  <c r="A1557" i="4"/>
  <c r="A5691" i="4"/>
  <c r="A6300" i="4"/>
  <c r="A5424" i="4"/>
  <c r="A7160" i="4"/>
  <c r="U4816" i="4"/>
  <c r="E4248" i="4"/>
  <c r="A6031" i="4"/>
  <c r="A3698" i="4"/>
  <c r="A6108" i="4"/>
  <c r="A4912" i="4"/>
  <c r="A5546" i="4"/>
  <c r="R6214" i="4"/>
  <c r="A1564" i="4"/>
  <c r="A3071" i="4"/>
  <c r="A5307" i="4"/>
  <c r="A1605" i="4"/>
  <c r="R3119" i="4"/>
  <c r="A7119" i="4"/>
  <c r="A6154" i="4"/>
  <c r="A6809" i="4"/>
  <c r="A1157" i="4"/>
  <c r="A5314" i="4"/>
  <c r="A6734" i="4"/>
  <c r="A5108" i="4"/>
  <c r="E4869" i="4"/>
  <c r="A4354" i="4"/>
  <c r="A7163" i="4"/>
  <c r="A5835" i="4"/>
  <c r="A5947" i="4"/>
  <c r="A6106" i="4"/>
  <c r="U371" i="2" l="1"/>
  <c r="U372" i="2"/>
  <c r="U53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08" i="2"/>
  <c r="U309" i="2"/>
  <c r="U310" i="2"/>
  <c r="U311" i="2"/>
  <c r="U312" i="2"/>
  <c r="U313" i="2"/>
  <c r="U156" i="2"/>
  <c r="U157" i="2"/>
  <c r="U122" i="2"/>
  <c r="U123" i="2"/>
  <c r="U78" i="2"/>
  <c r="U79" i="2"/>
  <c r="U80" i="2"/>
  <c r="U81" i="2"/>
  <c r="U82" i="2"/>
  <c r="U83" i="2"/>
  <c r="U84" i="2"/>
  <c r="T9" i="4" l="1"/>
  <c r="S691" i="3"/>
  <c r="S148" i="3"/>
  <c r="S916" i="3"/>
  <c r="S301" i="3"/>
  <c r="S1069" i="3"/>
  <c r="S430" i="3"/>
  <c r="S1198" i="3"/>
  <c r="S583" i="3"/>
  <c r="S331" i="3"/>
  <c r="S1099" i="3"/>
  <c r="S556" i="3"/>
  <c r="S1324" i="3"/>
  <c r="S709" i="3"/>
  <c r="S70" i="3"/>
  <c r="S838" i="3"/>
  <c r="S223" i="3"/>
  <c r="S991" i="3"/>
  <c r="S360" i="3"/>
  <c r="S1128" i="3"/>
  <c r="S513" i="3"/>
  <c r="S1281" i="3"/>
  <c r="S658" i="3"/>
  <c r="S1426" i="3"/>
  <c r="S2148" i="3"/>
  <c r="S291" i="3"/>
  <c r="S1059" i="3"/>
  <c r="S516" i="3"/>
  <c r="S1284" i="3"/>
  <c r="S669" i="3"/>
  <c r="S30" i="3"/>
  <c r="S798" i="3"/>
  <c r="S183" i="3"/>
  <c r="S951" i="3"/>
  <c r="S320" i="3"/>
  <c r="S1088" i="3"/>
  <c r="S473" i="3"/>
  <c r="S1241" i="3"/>
  <c r="S618" i="3"/>
  <c r="S1386" i="3"/>
  <c r="S2108" i="3"/>
  <c r="S387" i="3"/>
  <c r="S308" i="3"/>
  <c r="S149" i="3"/>
  <c r="S1381" i="3"/>
  <c r="S1206" i="3"/>
  <c r="S1039" i="3"/>
  <c r="S664" i="3"/>
  <c r="S305" i="3"/>
  <c r="S1329" i="3"/>
  <c r="S962" i="3"/>
  <c r="S1940" i="3"/>
  <c r="S2884" i="3"/>
  <c r="S299" i="3"/>
  <c r="S220" i="3"/>
  <c r="S61" i="3"/>
  <c r="S1293" i="3"/>
  <c r="S1110" i="3"/>
  <c r="S959" i="3"/>
  <c r="S592" i="3"/>
  <c r="S233" i="3"/>
  <c r="S1257" i="3"/>
  <c r="S890" i="3"/>
  <c r="S1868" i="3"/>
  <c r="S2828" i="3"/>
  <c r="S1869" i="3"/>
  <c r="S2637" i="3"/>
  <c r="S1614" i="3"/>
  <c r="S2382" i="3"/>
  <c r="S3150" i="3"/>
  <c r="S2135" i="3"/>
  <c r="S2903" i="3"/>
  <c r="S1864" i="3"/>
  <c r="S2632" i="3"/>
  <c r="S3400" i="3"/>
  <c r="S1147" i="3"/>
  <c r="S1060" i="3"/>
  <c r="S909" i="3"/>
  <c r="S726" i="3"/>
  <c r="S575" i="3"/>
  <c r="S272" i="3"/>
  <c r="S1296" i="3"/>
  <c r="S937" i="3"/>
  <c r="S570" i="3"/>
  <c r="S1548" i="3"/>
  <c r="S2572" i="3"/>
  <c r="S1629" i="3"/>
  <c r="S2397" i="3"/>
  <c r="S3165" i="3"/>
  <c r="S2142" i="3"/>
  <c r="S2910" i="3"/>
  <c r="S1895" i="3"/>
  <c r="S2663" i="3"/>
  <c r="S1624" i="3"/>
  <c r="S2392" i="3"/>
  <c r="S3160" i="3"/>
  <c r="S747" i="3"/>
  <c r="S668" i="3"/>
  <c r="S509" i="3"/>
  <c r="S334" i="3"/>
  <c r="S175" i="3"/>
  <c r="S1343" i="3"/>
  <c r="S968" i="3"/>
  <c r="S609" i="3"/>
  <c r="S242" i="3"/>
  <c r="S1266" i="3"/>
  <c r="S2244" i="3"/>
  <c r="S3108" i="3"/>
  <c r="S2149" i="3"/>
  <c r="S2917" i="3"/>
  <c r="S1894" i="3"/>
  <c r="S2662" i="3"/>
  <c r="S1647" i="3"/>
  <c r="S2415" i="3"/>
  <c r="S3183" i="3"/>
  <c r="S2144" i="3"/>
  <c r="S2912" i="3"/>
  <c r="S467" i="3"/>
  <c r="S380" i="3"/>
  <c r="S229" i="3"/>
  <c r="S54" i="3"/>
  <c r="S1278" i="3"/>
  <c r="S1103" i="3"/>
  <c r="S728" i="3"/>
  <c r="S369" i="3"/>
  <c r="S1393" i="3"/>
  <c r="S1026" i="3"/>
  <c r="S2004" i="3"/>
  <c r="S2932" i="3"/>
  <c r="S1973" i="3"/>
  <c r="S2741" i="3"/>
  <c r="S1718" i="3"/>
  <c r="S2486" i="3"/>
  <c r="S1471" i="3"/>
  <c r="S2239" i="3"/>
  <c r="S3007" i="3"/>
  <c r="S1968" i="3"/>
  <c r="S2736" i="3"/>
  <c r="S315" i="3"/>
  <c r="S893" i="3"/>
  <c r="S1319" i="3"/>
  <c r="S1265" i="3"/>
  <c r="S2564" i="3"/>
  <c r="S2621" i="3"/>
  <c r="S2366" i="3"/>
  <c r="S2119" i="3"/>
  <c r="S1848" i="3"/>
  <c r="S3384" i="3"/>
  <c r="S1945" i="3"/>
  <c r="S2713" i="3"/>
  <c r="S1424" i="3"/>
  <c r="S2194" i="3"/>
  <c r="S2962" i="3"/>
  <c r="S3278" i="3"/>
  <c r="S4131" i="3"/>
  <c r="S1171" i="3"/>
  <c r="S342" i="3"/>
  <c r="S632" i="3"/>
  <c r="S586" i="3"/>
  <c r="S3116" i="3"/>
  <c r="S3013" i="3"/>
  <c r="S2758" i="3"/>
  <c r="S2511" i="3"/>
  <c r="S2240" i="3"/>
  <c r="S3600" i="3"/>
  <c r="S2145" i="3"/>
  <c r="S1235" i="3"/>
  <c r="S406" i="3"/>
  <c r="S688" i="3"/>
  <c r="S642" i="3"/>
  <c r="S1428" i="3"/>
  <c r="S3053" i="3"/>
  <c r="S2798" i="3"/>
  <c r="S2551" i="3"/>
  <c r="S2280" i="3"/>
  <c r="S3616" i="3"/>
  <c r="S2161" i="3"/>
  <c r="S2929" i="3"/>
  <c r="S1642" i="3"/>
  <c r="S2410" i="3"/>
  <c r="S3178" i="3"/>
  <c r="S3573" i="3"/>
  <c r="S4347" i="3"/>
  <c r="S804" i="3"/>
  <c r="S1294" i="3"/>
  <c r="S41" i="3"/>
  <c r="S1378" i="3"/>
  <c r="S1925" i="3"/>
  <c r="S1670" i="3"/>
  <c r="S1421" i="3"/>
  <c r="S2959" i="3"/>
  <c r="S2688" i="3"/>
  <c r="S1601" i="3"/>
  <c r="S723" i="3"/>
  <c r="S312" i="3"/>
  <c r="S2876" i="3"/>
  <c r="S2582" i="3"/>
  <c r="S2064" i="3"/>
  <c r="S2057" i="3"/>
  <c r="S3177" i="3"/>
  <c r="S2146" i="3"/>
  <c r="S3170" i="3"/>
  <c r="S3827" i="3"/>
  <c r="S4795" i="3"/>
  <c r="S3692" i="3"/>
  <c r="S4460" i="3"/>
  <c r="S2315" i="3"/>
  <c r="S3957" i="3"/>
  <c r="S4725" i="3"/>
  <c r="Q502" i="3"/>
  <c r="S3558" i="3"/>
  <c r="S4334" i="3"/>
  <c r="Q111" i="3"/>
  <c r="S3831" i="3"/>
  <c r="S4599" i="3"/>
  <c r="S1190" i="3"/>
  <c r="S1290" i="3"/>
  <c r="S1622" i="3"/>
  <c r="S2911" i="3"/>
  <c r="S1577" i="3"/>
  <c r="S2857" i="3"/>
  <c r="S1826" i="3"/>
  <c r="S2850" i="3"/>
  <c r="S3491" i="3"/>
  <c r="S4531" i="3"/>
  <c r="S3421" i="3"/>
  <c r="S4220" i="3"/>
  <c r="S4988" i="3"/>
  <c r="S3717" i="3"/>
  <c r="S4485" i="3"/>
  <c r="Q262" i="3"/>
  <c r="S3220" i="3"/>
  <c r="S987" i="3"/>
  <c r="S480" i="3"/>
  <c r="S3004" i="3"/>
  <c r="S2686" i="3"/>
  <c r="S2168" i="3"/>
  <c r="S2105" i="3"/>
  <c r="S3209" i="3"/>
  <c r="S2178" i="3"/>
  <c r="S3202" i="3"/>
  <c r="S3859" i="3"/>
  <c r="S4819" i="3"/>
  <c r="S1334" i="3"/>
  <c r="S1410" i="3"/>
  <c r="S1686" i="3"/>
  <c r="S2975" i="3"/>
  <c r="S1609" i="3"/>
  <c r="S2881" i="3"/>
  <c r="S1850" i="3"/>
  <c r="S2874" i="3"/>
  <c r="S3518" i="3"/>
  <c r="S4555" i="3"/>
  <c r="S3445" i="3"/>
  <c r="S4236" i="3"/>
  <c r="Q13" i="3"/>
  <c r="S3733" i="3"/>
  <c r="S4501" i="3"/>
  <c r="Q278" i="3"/>
  <c r="S3245" i="3"/>
  <c r="S4110" i="3"/>
  <c r="S4878" i="3"/>
  <c r="S3605" i="3"/>
  <c r="S4375" i="3"/>
  <c r="S589" i="3"/>
  <c r="S1009" i="3"/>
  <c r="S2477" i="3"/>
  <c r="S1975" i="3"/>
  <c r="S3240" i="3"/>
  <c r="S2553" i="3"/>
  <c r="S1522" i="3"/>
  <c r="S2546" i="3"/>
  <c r="S2427" i="3"/>
  <c r="S4227" i="3"/>
  <c r="S2563" i="3"/>
  <c r="S3988" i="3"/>
  <c r="S4756" i="3"/>
  <c r="S3466" i="3"/>
  <c r="S4253" i="3"/>
  <c r="Q30" i="3"/>
  <c r="S1555" i="3"/>
  <c r="S3862" i="3"/>
  <c r="S4630" i="3"/>
  <c r="S3271" i="3"/>
  <c r="S4127" i="3"/>
  <c r="S1195" i="3"/>
  <c r="S656" i="3"/>
  <c r="S1395" i="3"/>
  <c r="S2774" i="3"/>
  <c r="S2256" i="3"/>
  <c r="S2153" i="3"/>
  <c r="S3241" i="3"/>
  <c r="S2210" i="3"/>
  <c r="S3234" i="3"/>
  <c r="S3891" i="3"/>
  <c r="S4843" i="3"/>
  <c r="S3740" i="3"/>
  <c r="S4508" i="3"/>
  <c r="S2699" i="3"/>
  <c r="S4005" i="3"/>
  <c r="S4773" i="3"/>
  <c r="Q550" i="3"/>
  <c r="S3613" i="3"/>
  <c r="S4382" i="3"/>
  <c r="S1691" i="3"/>
  <c r="S3879" i="3"/>
  <c r="S4647" i="3"/>
  <c r="S703" i="3"/>
  <c r="S1996" i="3"/>
  <c r="S2046" i="3"/>
  <c r="S1528" i="3"/>
  <c r="S1785" i="3"/>
  <c r="S3001" i="3"/>
  <c r="S1970" i="3"/>
  <c r="S2994" i="3"/>
  <c r="S3651" i="3"/>
  <c r="S4659" i="3"/>
  <c r="S1423" i="3"/>
  <c r="S3716" i="3"/>
  <c r="S3725" i="3"/>
  <c r="S1425" i="3"/>
  <c r="S4854" i="3"/>
  <c r="S4351" i="3"/>
  <c r="Q336" i="3"/>
  <c r="S2723" i="3"/>
  <c r="S4008" i="3"/>
  <c r="S4776" i="3"/>
  <c r="S3452" i="3"/>
  <c r="S4241" i="3"/>
  <c r="Q18" i="3"/>
  <c r="S3341" i="3"/>
  <c r="Q918" i="3"/>
  <c r="Q1689" i="3"/>
  <c r="Q177" i="3"/>
  <c r="Q1186" i="3"/>
  <c r="Q1954" i="3"/>
  <c r="Q255" i="3"/>
  <c r="Q1235" i="3"/>
  <c r="S2900" i="3"/>
  <c r="S4803" i="3"/>
  <c r="Q117" i="3"/>
  <c r="Q126" i="3"/>
  <c r="S4350" i="3"/>
  <c r="S3847" i="3"/>
  <c r="Q88" i="3"/>
  <c r="Q856" i="3"/>
  <c r="S3760" i="3"/>
  <c r="S4528" i="3"/>
  <c r="S2603" i="3"/>
  <c r="S3993" i="3"/>
  <c r="S4761" i="3"/>
  <c r="Q538" i="3"/>
  <c r="Q585" i="3"/>
  <c r="Q1441" i="3"/>
  <c r="S255" i="3"/>
  <c r="S3582" i="3"/>
  <c r="S4788" i="3"/>
  <c r="S4797" i="3"/>
  <c r="S4102" i="3"/>
  <c r="S3596" i="3"/>
  <c r="S4959" i="3"/>
  <c r="Q736" i="3"/>
  <c r="S3640" i="3"/>
  <c r="S4408" i="3"/>
  <c r="S1643" i="3"/>
  <c r="S3873" i="3"/>
  <c r="S4641" i="3"/>
  <c r="Q418" i="3"/>
  <c r="Q393" i="3"/>
  <c r="Q1321" i="3"/>
  <c r="Q2089" i="3"/>
  <c r="S2674" i="3"/>
  <c r="S4468" i="3"/>
  <c r="S4477" i="3"/>
  <c r="S3830" i="3"/>
  <c r="S3299" i="3"/>
  <c r="S4839" i="3"/>
  <c r="Q616" i="3"/>
  <c r="S3506" i="3"/>
  <c r="S4288" i="3"/>
  <c r="Q65" i="3"/>
  <c r="S2856" i="3"/>
  <c r="S3636" i="3"/>
  <c r="S3645" i="3"/>
  <c r="Q702" i="3"/>
  <c r="S4790" i="3"/>
  <c r="S4287" i="3"/>
  <c r="Q304" i="3"/>
  <c r="S2467" i="3"/>
  <c r="S3976" i="3"/>
  <c r="S4744" i="3"/>
  <c r="S3404" i="3"/>
  <c r="S4209" i="3"/>
  <c r="S4977" i="3"/>
  <c r="S1971" i="3"/>
  <c r="Q882" i="3"/>
  <c r="Q1657" i="3"/>
  <c r="Q115" i="3"/>
  <c r="Q1154" i="3"/>
  <c r="Q1922" i="3"/>
  <c r="Q204" i="3"/>
  <c r="Q1203" i="3"/>
  <c r="S1210" i="3"/>
  <c r="S4523" i="3"/>
  <c r="Q37" i="3"/>
  <c r="Q46" i="3"/>
  <c r="S4286" i="3"/>
  <c r="S3783" i="3"/>
  <c r="Q56" i="3"/>
  <c r="Q824" i="3"/>
  <c r="S3728" i="3"/>
  <c r="S4496" i="3"/>
  <c r="S2347" i="3"/>
  <c r="S3961" i="3"/>
  <c r="S4729" i="3"/>
  <c r="Q506" i="3"/>
  <c r="Q533" i="3"/>
  <c r="Q1409" i="3"/>
  <c r="S3059" i="3"/>
  <c r="Q901" i="3"/>
  <c r="Q1674" i="3"/>
  <c r="S3674" i="3"/>
  <c r="Q955" i="3"/>
  <c r="S1562" i="3"/>
  <c r="S4196" i="3"/>
  <c r="S4205" i="3"/>
  <c r="S3549" i="3"/>
  <c r="S2011" i="3"/>
  <c r="S4687" i="3"/>
  <c r="Q512" i="3"/>
  <c r="S3364" i="3"/>
  <c r="S4184" i="3"/>
  <c r="S4952" i="3"/>
  <c r="Q78" i="3"/>
  <c r="S3553" i="3"/>
  <c r="Q618" i="3"/>
  <c r="Q2033" i="3"/>
  <c r="Q1258" i="3"/>
  <c r="S3994" i="3"/>
  <c r="Q1403" i="3"/>
  <c r="Q2267" i="3"/>
  <c r="Q411" i="3"/>
  <c r="Q1332" i="3"/>
  <c r="Q2100" i="3"/>
  <c r="Q348" i="3"/>
  <c r="Q1293" i="3"/>
  <c r="Q2061" i="3"/>
  <c r="Q337" i="3"/>
  <c r="Q1286" i="3"/>
  <c r="Q2054" i="3"/>
  <c r="Q607" i="3"/>
  <c r="Q1455" i="3"/>
  <c r="Q2223" i="3"/>
  <c r="Q365" i="3"/>
  <c r="S2307" i="3"/>
  <c r="S4576" i="3"/>
  <c r="Q130" i="3"/>
  <c r="Q1545" i="3"/>
  <c r="Q954" i="3"/>
  <c r="Q2194" i="3"/>
  <c r="Q1155" i="3"/>
  <c r="Q2083" i="3"/>
  <c r="Q91" i="3"/>
  <c r="Q1148" i="3"/>
  <c r="S1405" i="3"/>
  <c r="S3615" i="3"/>
  <c r="S4801" i="3"/>
  <c r="Q1225" i="3"/>
  <c r="Q727" i="3"/>
  <c r="Q2002" i="3"/>
  <c r="Q971" i="3"/>
  <c r="Q1963" i="3"/>
  <c r="S4258" i="3"/>
  <c r="Q1028" i="3"/>
  <c r="Q1796" i="3"/>
  <c r="S3946" i="3"/>
  <c r="Q989" i="3"/>
  <c r="Q1757" i="3"/>
  <c r="S3890" i="3"/>
  <c r="Q982" i="3"/>
  <c r="Q1750" i="3"/>
  <c r="Q100" i="3"/>
  <c r="Q1151" i="3"/>
  <c r="Q1919" i="3"/>
  <c r="S4034" i="3"/>
  <c r="Q1000" i="3"/>
  <c r="S4999" i="3"/>
  <c r="S4297" i="3"/>
  <c r="Q661" i="3"/>
  <c r="Q267" i="3"/>
  <c r="Q1706" i="3"/>
  <c r="Q588" i="3"/>
  <c r="Q1771" i="3"/>
  <c r="Q2547" i="3"/>
  <c r="Q830" i="3"/>
  <c r="Q1612" i="3"/>
  <c r="S3195" i="3"/>
  <c r="S3977" i="3"/>
  <c r="Q148" i="3"/>
  <c r="S4434" i="3"/>
  <c r="Q1514" i="3"/>
  <c r="Q281" i="3"/>
  <c r="Q1611" i="3"/>
  <c r="Q2427" i="3"/>
  <c r="Q667" i="3"/>
  <c r="Q1492" i="3"/>
  <c r="Q2260" i="3"/>
  <c r="Q604" i="3"/>
  <c r="S755" i="3"/>
  <c r="S212" i="3"/>
  <c r="S980" i="3"/>
  <c r="S365" i="3"/>
  <c r="S1133" i="3"/>
  <c r="S494" i="3"/>
  <c r="S1262" i="3"/>
  <c r="S647" i="3"/>
  <c r="S395" i="3"/>
  <c r="S1163" i="3"/>
  <c r="S620" i="3"/>
  <c r="S1388" i="3"/>
  <c r="S773" i="3"/>
  <c r="S134" i="3"/>
  <c r="S902" i="3"/>
  <c r="S287" i="3"/>
  <c r="S1055" i="3"/>
  <c r="S424" i="3"/>
  <c r="S1192" i="3"/>
  <c r="S577" i="3"/>
  <c r="S1345" i="3"/>
  <c r="S722" i="3"/>
  <c r="S1444" i="3"/>
  <c r="S2212" i="3"/>
  <c r="S355" i="3"/>
  <c r="S1123" i="3"/>
  <c r="S580" i="3"/>
  <c r="S1348" i="3"/>
  <c r="S733" i="3"/>
  <c r="S94" i="3"/>
  <c r="S862" i="3"/>
  <c r="S247" i="3"/>
  <c r="S1015" i="3"/>
  <c r="S384" i="3"/>
  <c r="S1152" i="3"/>
  <c r="S537" i="3"/>
  <c r="S1305" i="3"/>
  <c r="S682" i="3"/>
  <c r="S1387" i="3"/>
  <c r="S2172" i="3"/>
  <c r="S491" i="3"/>
  <c r="S412" i="3"/>
  <c r="S253" i="3"/>
  <c r="S78" i="3"/>
  <c r="S1302" i="3"/>
  <c r="S1127" i="3"/>
  <c r="S752" i="3"/>
  <c r="S393" i="3"/>
  <c r="S26" i="3"/>
  <c r="S1050" i="3"/>
  <c r="S2028" i="3"/>
  <c r="S2948" i="3"/>
  <c r="S403" i="3"/>
  <c r="S316" i="3"/>
  <c r="S165" i="3"/>
  <c r="S1397" i="3"/>
  <c r="S1214" i="3"/>
  <c r="S1047" i="3"/>
  <c r="S672" i="3"/>
  <c r="S313" i="3"/>
  <c r="S1337" i="3"/>
  <c r="S970" i="3"/>
  <c r="S1948" i="3"/>
  <c r="S2892" i="3"/>
  <c r="S1933" i="3"/>
  <c r="S2701" i="3"/>
  <c r="S1678" i="3"/>
  <c r="S2446" i="3"/>
  <c r="S1430" i="3"/>
  <c r="S2199" i="3"/>
  <c r="S2967" i="3"/>
  <c r="S1928" i="3"/>
  <c r="S2696" i="3"/>
  <c r="S19" i="3"/>
  <c r="S1243" i="3"/>
  <c r="S1164" i="3"/>
  <c r="S1013" i="3"/>
  <c r="S830" i="3"/>
  <c r="S679" i="3"/>
  <c r="S352" i="3"/>
  <c r="S1376" i="3"/>
  <c r="S1017" i="3"/>
  <c r="S650" i="3"/>
  <c r="S1628" i="3"/>
  <c r="S2652" i="3"/>
  <c r="S1693" i="3"/>
  <c r="S2461" i="3"/>
  <c r="S1438" i="3"/>
  <c r="S2206" i="3"/>
  <c r="S2974" i="3"/>
  <c r="S1959" i="3"/>
  <c r="S2727" i="3"/>
  <c r="S1688" i="3"/>
  <c r="S2456" i="3"/>
  <c r="S3224" i="3"/>
  <c r="S851" i="3"/>
  <c r="S764" i="3"/>
  <c r="S613" i="3"/>
  <c r="S438" i="3"/>
  <c r="S279" i="3"/>
  <c r="S24" i="3"/>
  <c r="S1048" i="3"/>
  <c r="S689" i="3"/>
  <c r="S322" i="3"/>
  <c r="S1346" i="3"/>
  <c r="S2324" i="3"/>
  <c r="S1445" i="3"/>
  <c r="S2213" i="3"/>
  <c r="S2981" i="3"/>
  <c r="S1958" i="3"/>
  <c r="S2726" i="3"/>
  <c r="S1711" i="3"/>
  <c r="S2479" i="3"/>
  <c r="S1440" i="3"/>
  <c r="S2208" i="3"/>
  <c r="S2976" i="3"/>
  <c r="S571" i="3"/>
  <c r="S484" i="3"/>
  <c r="S333" i="3"/>
  <c r="S150" i="3"/>
  <c r="S1382" i="3"/>
  <c r="S1191" i="3"/>
  <c r="S816" i="3"/>
  <c r="S457" i="3"/>
  <c r="S90" i="3"/>
  <c r="S1114" i="3"/>
  <c r="S2092" i="3"/>
  <c r="S2996" i="3"/>
  <c r="S2037" i="3"/>
  <c r="S2805" i="3"/>
  <c r="S1782" i="3"/>
  <c r="S2550" i="3"/>
  <c r="S1535" i="3"/>
  <c r="S2303" i="3"/>
  <c r="S3071" i="3"/>
  <c r="S2032" i="3"/>
  <c r="S2800" i="3"/>
  <c r="S579" i="3"/>
  <c r="S1165" i="3"/>
  <c r="S144" i="3"/>
  <c r="S98" i="3"/>
  <c r="S2748" i="3"/>
  <c r="S2749" i="3"/>
  <c r="S2494" i="3"/>
  <c r="S2247" i="3"/>
  <c r="S1976" i="3"/>
  <c r="S3464" i="3"/>
  <c r="S2009" i="3"/>
  <c r="S2777" i="3"/>
  <c r="S1490" i="3"/>
  <c r="S2258" i="3"/>
  <c r="S3026" i="3"/>
  <c r="S3381" i="3"/>
  <c r="S4195" i="3"/>
  <c r="S124" i="3"/>
  <c r="S614" i="3"/>
  <c r="S856" i="3"/>
  <c r="S818" i="3"/>
  <c r="S1557" i="3"/>
  <c r="S3141" i="3"/>
  <c r="S2886" i="3"/>
  <c r="S2639" i="3"/>
  <c r="S2368" i="3"/>
  <c r="S1441" i="3"/>
  <c r="S2209" i="3"/>
  <c r="S188" i="3"/>
  <c r="S678" i="3"/>
  <c r="S912" i="3"/>
  <c r="S866" i="3"/>
  <c r="S1597" i="3"/>
  <c r="S3181" i="3"/>
  <c r="S2926" i="3"/>
  <c r="S2679" i="3"/>
  <c r="S2408" i="3"/>
  <c r="S1457" i="3"/>
  <c r="S2225" i="3"/>
  <c r="S2993" i="3"/>
  <c r="S1706" i="3"/>
  <c r="S2474" i="3"/>
  <c r="S3242" i="3"/>
  <c r="S3643" i="3"/>
  <c r="S4411" i="3"/>
  <c r="S1084" i="3"/>
  <c r="S191" i="3"/>
  <c r="S273" i="3"/>
  <c r="S1564" i="3"/>
  <c r="S2053" i="3"/>
  <c r="S1798" i="3"/>
  <c r="S1551" i="3"/>
  <c r="S3087" i="3"/>
  <c r="S2816" i="3"/>
  <c r="S1665" i="3"/>
  <c r="S28" i="3"/>
  <c r="S776" i="3"/>
  <c r="S1493" i="3"/>
  <c r="S2838" i="3"/>
  <c r="S2320" i="3"/>
  <c r="S2185" i="3"/>
  <c r="S3265" i="3"/>
  <c r="S2234" i="3"/>
  <c r="S3258" i="3"/>
  <c r="S3915" i="3"/>
  <c r="S4859" i="3"/>
  <c r="S3756" i="3"/>
  <c r="S4524" i="3"/>
  <c r="S2827" i="3"/>
  <c r="S4021" i="3"/>
  <c r="S4789" i="3"/>
  <c r="Q566" i="3"/>
  <c r="S3630" i="3"/>
  <c r="S4398" i="3"/>
  <c r="S1819" i="3"/>
  <c r="S3895" i="3"/>
  <c r="S4663" i="3"/>
  <c r="S359" i="3"/>
  <c r="S1708" i="3"/>
  <c r="S1878" i="3"/>
  <c r="S3167" i="3"/>
  <c r="S1705" i="3"/>
  <c r="S2945" i="3"/>
  <c r="S1914" i="3"/>
  <c r="S2938" i="3"/>
  <c r="S3591" i="3"/>
  <c r="S4619" i="3"/>
  <c r="S3501" i="3"/>
  <c r="S4284" i="3"/>
  <c r="Q61" i="3"/>
  <c r="S3781" i="3"/>
  <c r="S4549" i="3"/>
  <c r="Q326" i="3"/>
  <c r="S3323" i="3"/>
  <c r="S228" i="3"/>
  <c r="S944" i="3"/>
  <c r="S1621" i="3"/>
  <c r="S2942" i="3"/>
  <c r="S2424" i="3"/>
  <c r="S2233" i="3"/>
  <c r="S3297" i="3"/>
  <c r="S2266" i="3"/>
  <c r="S3290" i="3"/>
  <c r="S3947" i="3"/>
  <c r="S4883" i="3"/>
  <c r="S495" i="3"/>
  <c r="S1820" i="3"/>
  <c r="S1942" i="3"/>
  <c r="S1422" i="3"/>
  <c r="S1737" i="3"/>
  <c r="S2961" i="3"/>
  <c r="S1930" i="3"/>
  <c r="S2954" i="3"/>
  <c r="S3610" i="3"/>
  <c r="S4635" i="3"/>
  <c r="S3519" i="3"/>
  <c r="S4300" i="3"/>
  <c r="Q77" i="3"/>
  <c r="S3797" i="3"/>
  <c r="S4565" i="3"/>
  <c r="Q342" i="3"/>
  <c r="S3348" i="3"/>
  <c r="S4174" i="3"/>
  <c r="S4942" i="3"/>
  <c r="S3671" i="3"/>
  <c r="S4439" i="3"/>
  <c r="S1141" i="3"/>
  <c r="S74" i="3"/>
  <c r="S2733" i="3"/>
  <c r="S2231" i="3"/>
  <c r="S3456" i="3"/>
  <c r="S2633" i="3"/>
  <c r="S1602" i="3"/>
  <c r="S2626" i="3"/>
  <c r="S3067" i="3"/>
  <c r="S4307" i="3"/>
  <c r="S3075" i="3"/>
  <c r="S4052" i="3"/>
  <c r="S4820" i="3"/>
  <c r="S3539" i="3"/>
  <c r="S4317" i="3"/>
  <c r="Q94" i="3"/>
  <c r="S2067" i="3"/>
  <c r="S3926" i="3"/>
  <c r="S4694" i="3"/>
  <c r="S3374" i="3"/>
  <c r="S4191" i="3"/>
  <c r="S436" i="3"/>
  <c r="S1112" i="3"/>
  <c r="S1749" i="3"/>
  <c r="S3030" i="3"/>
  <c r="S2512" i="3"/>
  <c r="S2281" i="3"/>
  <c r="S3329" i="3"/>
  <c r="S2298" i="3"/>
  <c r="S3322" i="3"/>
  <c r="S3979" i="3"/>
  <c r="S4907" i="3"/>
  <c r="S3804" i="3"/>
  <c r="S4572" i="3"/>
  <c r="S3164" i="3"/>
  <c r="S4069" i="3"/>
  <c r="S4837" i="3"/>
  <c r="Q614" i="3"/>
  <c r="S3678" i="3"/>
  <c r="S4446" i="3"/>
  <c r="S2203" i="3"/>
  <c r="S3943" i="3"/>
  <c r="S4711" i="3"/>
  <c r="S1199" i="3"/>
  <c r="S2444" i="3"/>
  <c r="S2302" i="3"/>
  <c r="S1784" i="3"/>
  <c r="S1913" i="3"/>
  <c r="S3081" i="3"/>
  <c r="S2050" i="3"/>
  <c r="S3074" i="3"/>
  <c r="S3731" i="3"/>
  <c r="S4723" i="3"/>
  <c r="S2425" i="3"/>
  <c r="S3892" i="3"/>
  <c r="S3901" i="3"/>
  <c r="S2835" i="3"/>
  <c r="S4982" i="3"/>
  <c r="S4479" i="3"/>
  <c r="Q400" i="3"/>
  <c r="S3179" i="3"/>
  <c r="S4072" i="3"/>
  <c r="S4840" i="3"/>
  <c r="S3525" i="3"/>
  <c r="S4305" i="3"/>
  <c r="Q82" i="3"/>
  <c r="S3914" i="3"/>
  <c r="Q985" i="3"/>
  <c r="Q1753" i="3"/>
  <c r="Q279" i="3"/>
  <c r="Q1250" i="3"/>
  <c r="Q2018" i="3"/>
  <c r="Q357" i="3"/>
  <c r="Q1299" i="3"/>
  <c r="S1582" i="3"/>
  <c r="S2691" i="3"/>
  <c r="S2763" i="3"/>
  <c r="Q302" i="3"/>
  <c r="S4478" i="3"/>
  <c r="S3975" i="3"/>
  <c r="Q152" i="3"/>
  <c r="Q920" i="3"/>
  <c r="S3824" i="3"/>
  <c r="S4592" i="3"/>
  <c r="S3115" i="3"/>
  <c r="S4057" i="3"/>
  <c r="S4825" i="3"/>
  <c r="Q602" i="3"/>
  <c r="Q687" i="3"/>
  <c r="Q1505" i="3"/>
  <c r="S1233" i="3"/>
  <c r="S4267" i="3"/>
  <c r="S4964" i="3"/>
  <c r="S4973" i="3"/>
  <c r="S4230" i="3"/>
  <c r="S3727" i="3"/>
  <c r="Q32" i="3"/>
  <c r="Q800" i="3"/>
  <c r="S3704" i="3"/>
  <c r="S4472" i="3"/>
  <c r="S2155" i="3"/>
  <c r="S3937" i="3"/>
  <c r="S4705" i="3"/>
  <c r="Q482" i="3"/>
  <c r="Q495" i="3"/>
  <c r="Q1385" i="3"/>
  <c r="S604" i="3"/>
  <c r="S3354" i="3"/>
  <c r="S4644" i="3"/>
  <c r="S4653" i="3"/>
  <c r="S4006" i="3"/>
  <c r="S3486" i="3"/>
  <c r="S4903" i="3"/>
  <c r="Q680" i="3"/>
  <c r="S3579" i="3"/>
  <c r="S4352" i="3"/>
  <c r="Q129" i="3"/>
  <c r="S1937" i="3"/>
  <c r="S3812" i="3"/>
  <c r="S3821" i="3"/>
  <c r="S2195" i="3"/>
  <c r="S4918" i="3"/>
  <c r="S4415" i="3"/>
  <c r="Q368" i="3"/>
  <c r="S2979" i="3"/>
  <c r="S4040" i="3"/>
  <c r="S4808" i="3"/>
  <c r="S3489" i="3"/>
  <c r="S4273" i="3"/>
  <c r="Q50" i="3"/>
  <c r="S3658" i="3"/>
  <c r="Q953" i="3"/>
  <c r="Q1721" i="3"/>
  <c r="Q228" i="3"/>
  <c r="Q1218" i="3"/>
  <c r="Q1986" i="3"/>
  <c r="Q307" i="3"/>
  <c r="Q1267" i="3"/>
  <c r="S2349" i="3"/>
  <c r="S1923" i="3"/>
  <c r="S1995" i="3"/>
  <c r="Q206" i="3"/>
  <c r="S4414" i="3"/>
  <c r="S3911" i="3"/>
  <c r="Q120" i="3"/>
  <c r="Q888" i="3"/>
  <c r="S3792" i="3"/>
  <c r="S4560" i="3"/>
  <c r="S2859" i="3"/>
  <c r="S4025" i="3"/>
  <c r="S4793" i="3"/>
  <c r="Q570" i="3"/>
  <c r="Q636" i="3"/>
  <c r="Q1473" i="3"/>
  <c r="S3794" i="3"/>
  <c r="Q970" i="3"/>
  <c r="Q1738" i="3"/>
  <c r="S4186" i="3"/>
  <c r="Q1019" i="3"/>
  <c r="S2242" i="3"/>
  <c r="S4356" i="3"/>
  <c r="S4365" i="3"/>
  <c r="S3718" i="3"/>
  <c r="S3035" i="3"/>
  <c r="S4799" i="3"/>
  <c r="Q576" i="3"/>
  <c r="S3460" i="3"/>
  <c r="S4248" i="3"/>
  <c r="Q25" i="3"/>
  <c r="S3750" i="3"/>
  <c r="S3721" i="3"/>
  <c r="S3238" i="3"/>
  <c r="S2035" i="3"/>
  <c r="Q1362" i="3"/>
  <c r="S4826" i="3"/>
  <c r="Q1483" i="3"/>
  <c r="Q2331" i="3"/>
  <c r="Q513" i="3"/>
  <c r="Q1396" i="3"/>
  <c r="Q2164" i="3"/>
  <c r="Q451" i="3"/>
  <c r="Q1357" i="3"/>
  <c r="Q2125" i="3"/>
  <c r="Q439" i="3"/>
  <c r="Q1350" i="3"/>
  <c r="Q2118" i="3"/>
  <c r="Q709" i="3"/>
  <c r="Q1519" i="3"/>
  <c r="Q2287" i="3"/>
  <c r="Q468" i="3"/>
  <c r="S4548" i="3"/>
  <c r="Q97" i="3"/>
  <c r="Q298" i="3"/>
  <c r="Q1713" i="3"/>
  <c r="Q1066" i="3"/>
  <c r="Q2290" i="3"/>
  <c r="Q1243" i="3"/>
  <c r="Q2147" i="3"/>
  <c r="Q219" i="3"/>
  <c r="Q1212" i="3"/>
  <c r="S3017" i="3"/>
  <c r="S4128" i="3"/>
  <c r="S4969" i="3"/>
  <c r="Q1393" i="3"/>
  <c r="Q865" i="3"/>
  <c r="Q2098" i="3"/>
  <c r="Q1067" i="3"/>
  <c r="Q2027" i="3"/>
  <c r="S4770" i="3"/>
  <c r="Q1092" i="3"/>
  <c r="Q1860" i="3"/>
  <c r="S4458" i="3"/>
  <c r="Q1053" i="3"/>
  <c r="Q1821" i="3"/>
  <c r="S4402" i="3"/>
  <c r="Q1046" i="3"/>
  <c r="Q1814" i="3"/>
  <c r="Q223" i="3"/>
  <c r="Q1215" i="3"/>
  <c r="Q1983" i="3"/>
  <c r="S4546" i="3"/>
  <c r="Q1064" i="3"/>
  <c r="Q520" i="3"/>
  <c r="S4481" i="3"/>
  <c r="Q900" i="3"/>
  <c r="Q420" i="3"/>
  <c r="Q1810" i="3"/>
  <c r="Q753" i="3"/>
  <c r="Q1843" i="3"/>
  <c r="S3155" i="3"/>
  <c r="Q903" i="3"/>
  <c r="Q1676" i="3"/>
  <c r="S4335" i="3"/>
  <c r="S4161" i="3"/>
  <c r="Q444" i="3"/>
  <c r="Q83" i="3"/>
  <c r="Q1618" i="3"/>
  <c r="Q447" i="3"/>
  <c r="Q1699" i="3"/>
  <c r="Q2491" i="3"/>
  <c r="Q764" i="3"/>
  <c r="Q1556" i="3"/>
  <c r="Q2324" i="3"/>
  <c r="Q707" i="3"/>
  <c r="S51" i="3"/>
  <c r="S819" i="3"/>
  <c r="S276" i="3"/>
  <c r="S1044" i="3"/>
  <c r="S429" i="3"/>
  <c r="S1197" i="3"/>
  <c r="S558" i="3"/>
  <c r="S1326" i="3"/>
  <c r="S711" i="3"/>
  <c r="S459" i="3"/>
  <c r="S1227" i="3"/>
  <c r="S684" i="3"/>
  <c r="S69" i="3"/>
  <c r="S837" i="3"/>
  <c r="S198" i="3"/>
  <c r="S966" i="3"/>
  <c r="S351" i="3"/>
  <c r="S1119" i="3"/>
  <c r="S488" i="3"/>
  <c r="S1256" i="3"/>
  <c r="S641" i="3"/>
  <c r="S18" i="3"/>
  <c r="S786" i="3"/>
  <c r="S1508" i="3"/>
  <c r="S2276" i="3"/>
  <c r="S419" i="3"/>
  <c r="S1187" i="3"/>
  <c r="S644" i="3"/>
  <c r="S29" i="3"/>
  <c r="S797" i="3"/>
  <c r="S158" i="3"/>
  <c r="S926" i="3"/>
  <c r="S311" i="3"/>
  <c r="S1079" i="3"/>
  <c r="S448" i="3"/>
  <c r="S1216" i="3"/>
  <c r="S601" i="3"/>
  <c r="S1369" i="3"/>
  <c r="S746" i="3"/>
  <c r="S1468" i="3"/>
  <c r="S2236" i="3"/>
  <c r="S595" i="3"/>
  <c r="S508" i="3"/>
  <c r="S357" i="3"/>
  <c r="S182" i="3"/>
  <c r="S23" i="3"/>
  <c r="S1215" i="3"/>
  <c r="S840" i="3"/>
  <c r="S481" i="3"/>
  <c r="S114" i="3"/>
  <c r="S1138" i="3"/>
  <c r="S2116" i="3"/>
  <c r="S3012" i="3"/>
  <c r="S507" i="3"/>
  <c r="S420" i="3"/>
  <c r="S269" i="3"/>
  <c r="S86" i="3"/>
  <c r="S1318" i="3"/>
  <c r="S1135" i="3"/>
  <c r="S760" i="3"/>
  <c r="S401" i="3"/>
  <c r="S34" i="3"/>
  <c r="S1058" i="3"/>
  <c r="S2036" i="3"/>
  <c r="S2956" i="3"/>
  <c r="S1997" i="3"/>
  <c r="S2765" i="3"/>
  <c r="S1742" i="3"/>
  <c r="S2510" i="3"/>
  <c r="S1495" i="3"/>
  <c r="S2263" i="3"/>
  <c r="S3031" i="3"/>
  <c r="S1992" i="3"/>
  <c r="S2760" i="3"/>
  <c r="S123" i="3"/>
  <c r="S36" i="3"/>
  <c r="S1268" i="3"/>
  <c r="S1109" i="3"/>
  <c r="S934" i="3"/>
  <c r="S783" i="3"/>
  <c r="S440" i="3"/>
  <c r="S81" i="3"/>
  <c r="S1105" i="3"/>
  <c r="S738" i="3"/>
  <c r="S1716" i="3"/>
  <c r="S2716" i="3"/>
  <c r="S1757" i="3"/>
  <c r="S2525" i="3"/>
  <c r="S1502" i="3"/>
  <c r="S2270" i="3"/>
  <c r="S3038" i="3"/>
  <c r="S2023" i="3"/>
  <c r="S2791" i="3"/>
  <c r="S1752" i="3"/>
  <c r="S2520" i="3"/>
  <c r="S3288" i="3"/>
  <c r="S955" i="3"/>
  <c r="S868" i="3"/>
  <c r="S717" i="3"/>
  <c r="S534" i="3"/>
  <c r="S383" i="3"/>
  <c r="S112" i="3"/>
  <c r="S1136" i="3"/>
  <c r="S777" i="3"/>
  <c r="S410" i="3"/>
  <c r="S1434" i="3"/>
  <c r="S2412" i="3"/>
  <c r="S1509" i="3"/>
  <c r="S2277" i="3"/>
  <c r="S3045" i="3"/>
  <c r="S2022" i="3"/>
  <c r="S2790" i="3"/>
  <c r="S1775" i="3"/>
  <c r="S2543" i="3"/>
  <c r="S1504" i="3"/>
  <c r="S2272" i="3"/>
  <c r="S3040" i="3"/>
  <c r="S667" i="3"/>
  <c r="S588" i="3"/>
  <c r="S437" i="3"/>
  <c r="S254" i="3"/>
  <c r="S103" i="3"/>
  <c r="S1279" i="3"/>
  <c r="S904" i="3"/>
  <c r="S545" i="3"/>
  <c r="S178" i="3"/>
  <c r="S1202" i="3"/>
  <c r="S2180" i="3"/>
  <c r="S3060" i="3"/>
  <c r="S2101" i="3"/>
  <c r="S2869" i="3"/>
  <c r="S1846" i="3"/>
  <c r="S2614" i="3"/>
  <c r="S1599" i="3"/>
  <c r="S2367" i="3"/>
  <c r="S3135" i="3"/>
  <c r="S2096" i="3"/>
  <c r="S2864" i="3"/>
  <c r="S859" i="3"/>
  <c r="S38" i="3"/>
  <c r="S376" i="3"/>
  <c r="S330" i="3"/>
  <c r="S2924" i="3"/>
  <c r="S2877" i="3"/>
  <c r="S2622" i="3"/>
  <c r="S2375" i="3"/>
  <c r="S2104" i="3"/>
  <c r="S3528" i="3"/>
  <c r="S2073" i="3"/>
  <c r="S2841" i="3"/>
  <c r="S1554" i="3"/>
  <c r="S2322" i="3"/>
  <c r="S3090" i="3"/>
  <c r="S3473" i="3"/>
  <c r="S4259" i="3"/>
  <c r="S396" i="3"/>
  <c r="S886" i="3"/>
  <c r="S1080" i="3"/>
  <c r="S1034" i="3"/>
  <c r="S1725" i="3"/>
  <c r="S1478" i="3"/>
  <c r="S3014" i="3"/>
  <c r="S2767" i="3"/>
  <c r="S2496" i="3"/>
  <c r="S1505" i="3"/>
  <c r="S2273" i="3"/>
  <c r="S476" i="3"/>
  <c r="S958" i="3"/>
  <c r="S1144" i="3"/>
  <c r="S1098" i="3"/>
  <c r="S1773" i="3"/>
  <c r="S1518" i="3"/>
  <c r="S3054" i="3"/>
  <c r="S2807" i="3"/>
  <c r="S2536" i="3"/>
  <c r="S1521" i="3"/>
  <c r="S2289" i="3"/>
  <c r="S3057" i="3"/>
  <c r="S1770" i="3"/>
  <c r="S2538" i="3"/>
  <c r="S3306" i="3"/>
  <c r="S3707" i="3"/>
  <c r="S4475" i="3"/>
  <c r="S1356" i="3"/>
  <c r="S463" i="3"/>
  <c r="S497" i="3"/>
  <c r="S1796" i="3"/>
  <c r="S2181" i="3"/>
  <c r="S1926" i="3"/>
  <c r="S1679" i="3"/>
  <c r="S1400" i="3"/>
  <c r="S2944" i="3"/>
  <c r="S1729" i="3"/>
  <c r="S572" i="3"/>
  <c r="S1232" i="3"/>
  <c r="S1813" i="3"/>
  <c r="S3094" i="3"/>
  <c r="S2576" i="3"/>
  <c r="S2313" i="3"/>
  <c r="S3345" i="3"/>
  <c r="S2314" i="3"/>
  <c r="S3338" i="3"/>
  <c r="S3995" i="3"/>
  <c r="S4923" i="3"/>
  <c r="S3820" i="3"/>
  <c r="S4588" i="3"/>
  <c r="S3205" i="3"/>
  <c r="S4085" i="3"/>
  <c r="S4853" i="3"/>
  <c r="Q630" i="3"/>
  <c r="S3694" i="3"/>
  <c r="S4462" i="3"/>
  <c r="S2331" i="3"/>
  <c r="S3959" i="3"/>
  <c r="S4727" i="3"/>
  <c r="S911" i="3"/>
  <c r="S2164" i="3"/>
  <c r="S2134" i="3"/>
  <c r="S1616" i="3"/>
  <c r="S1833" i="3"/>
  <c r="S3025" i="3"/>
  <c r="S1994" i="3"/>
  <c r="S3018" i="3"/>
  <c r="S3675" i="3"/>
  <c r="S4683" i="3"/>
  <c r="S3574" i="3"/>
  <c r="S4348" i="3"/>
  <c r="S1416" i="3"/>
  <c r="S3845" i="3"/>
  <c r="S4613" i="3"/>
  <c r="Q390" i="3"/>
  <c r="S3423" i="3"/>
  <c r="S780" i="3"/>
  <c r="S17" i="3"/>
  <c r="S1917" i="3"/>
  <c r="S1411" i="3"/>
  <c r="S2680" i="3"/>
  <c r="S2361" i="3"/>
  <c r="S3385" i="3"/>
  <c r="S2354" i="3"/>
  <c r="S3378" i="3"/>
  <c r="S4035" i="3"/>
  <c r="S1404" i="3"/>
  <c r="S1031" i="3"/>
  <c r="S2268" i="3"/>
  <c r="S2198" i="3"/>
  <c r="S1680" i="3"/>
  <c r="S1865" i="3"/>
  <c r="S3049" i="3"/>
  <c r="S2018" i="3"/>
  <c r="S3042" i="3"/>
  <c r="S3699" i="3"/>
  <c r="S4699" i="3"/>
  <c r="S3593" i="3"/>
  <c r="S4364" i="3"/>
  <c r="S1547" i="3"/>
  <c r="S3861" i="3"/>
  <c r="S4629" i="3"/>
  <c r="Q406" i="3"/>
  <c r="S3447" i="3"/>
  <c r="S4238" i="3"/>
  <c r="Q15" i="3"/>
  <c r="S3735" i="3"/>
  <c r="S4503" i="3"/>
  <c r="S270" i="3"/>
  <c r="S522" i="3"/>
  <c r="S2989" i="3"/>
  <c r="S2487" i="3"/>
  <c r="S3584" i="3"/>
  <c r="S2721" i="3"/>
  <c r="S1690" i="3"/>
  <c r="S2714" i="3"/>
  <c r="S3292" i="3"/>
  <c r="S4395" i="3"/>
  <c r="S3254" i="3"/>
  <c r="S4116" i="3"/>
  <c r="S4884" i="3"/>
  <c r="S3612" i="3"/>
  <c r="S4381" i="3"/>
  <c r="Q158" i="3"/>
  <c r="S2579" i="3"/>
  <c r="S3990" i="3"/>
  <c r="S4758" i="3"/>
  <c r="S3468" i="3"/>
  <c r="S4255" i="3"/>
  <c r="S988" i="3"/>
  <c r="S185" i="3"/>
  <c r="S2005" i="3"/>
  <c r="S1503" i="3"/>
  <c r="S2768" i="3"/>
  <c r="S2385" i="3"/>
  <c r="S3409" i="3"/>
  <c r="S2378" i="3"/>
  <c r="S3402" i="3"/>
  <c r="S4059" i="3"/>
  <c r="S1603" i="3"/>
  <c r="S3868" i="3"/>
  <c r="S4636" i="3"/>
  <c r="S3283" i="3"/>
  <c r="S4133" i="3"/>
  <c r="S4901" i="3"/>
  <c r="Q678" i="3"/>
  <c r="S3742" i="3"/>
  <c r="S4510" i="3"/>
  <c r="S2715" i="3"/>
  <c r="S4007" i="3"/>
  <c r="S555" i="3"/>
  <c r="S264" i="3"/>
  <c r="S2836" i="3"/>
  <c r="S2558" i="3"/>
  <c r="S2040" i="3"/>
  <c r="S2041" i="3"/>
  <c r="S3169" i="3"/>
  <c r="S2138" i="3"/>
  <c r="S3162" i="3"/>
  <c r="S3819" i="3"/>
  <c r="S4787" i="3"/>
  <c r="S3105" i="3"/>
  <c r="S4068" i="3"/>
  <c r="S4077" i="3"/>
  <c r="S3387" i="3"/>
  <c r="Q119" i="3"/>
  <c r="S4607" i="3"/>
  <c r="Q464" i="3"/>
  <c r="S3286" i="3"/>
  <c r="S4136" i="3"/>
  <c r="S4904" i="3"/>
  <c r="S3598" i="3"/>
  <c r="S4369" i="3"/>
  <c r="Q146" i="3"/>
  <c r="S4426" i="3"/>
  <c r="Q1049" i="3"/>
  <c r="Q1817" i="3"/>
  <c r="Q381" i="3"/>
  <c r="Q1314" i="3"/>
  <c r="Q2082" i="3"/>
  <c r="Q460" i="3"/>
  <c r="Q1363" i="3"/>
  <c r="S1847" i="3"/>
  <c r="S3332" i="3"/>
  <c r="S3347" i="3"/>
  <c r="Q462" i="3"/>
  <c r="S4606" i="3"/>
  <c r="S4103" i="3"/>
  <c r="Q216" i="3"/>
  <c r="S1763" i="3"/>
  <c r="S3888" i="3"/>
  <c r="S4656" i="3"/>
  <c r="S3262" i="3"/>
  <c r="S4121" i="3"/>
  <c r="S4889" i="3"/>
  <c r="Q666" i="3"/>
  <c r="Q781" i="3"/>
  <c r="Q1569" i="3"/>
  <c r="S1517" i="3"/>
  <c r="S4867" i="3"/>
  <c r="S1483" i="3"/>
  <c r="Q142" i="3"/>
  <c r="S4358" i="3"/>
  <c r="S3855" i="3"/>
  <c r="Q96" i="3"/>
  <c r="Q864" i="3"/>
  <c r="S3768" i="3"/>
  <c r="S4536" i="3"/>
  <c r="S2667" i="3"/>
  <c r="S4001" i="3"/>
  <c r="S4769" i="3"/>
  <c r="Q546" i="3"/>
  <c r="Q597" i="3"/>
  <c r="Q1449" i="3"/>
  <c r="S807" i="3"/>
  <c r="S3667" i="3"/>
  <c r="S4804" i="3"/>
  <c r="S4813" i="3"/>
  <c r="S4134" i="3"/>
  <c r="S3631" i="3"/>
  <c r="S4967" i="3"/>
  <c r="Q744" i="3"/>
  <c r="S3648" i="3"/>
  <c r="S4416" i="3"/>
  <c r="S1707" i="3"/>
  <c r="S2761" i="3"/>
  <c r="S3972" i="3"/>
  <c r="S3981" i="3"/>
  <c r="S3231" i="3"/>
  <c r="Q55" i="3"/>
  <c r="S4543" i="3"/>
  <c r="Q432" i="3"/>
  <c r="S3236" i="3"/>
  <c r="S4104" i="3"/>
  <c r="S4872" i="3"/>
  <c r="S3562" i="3"/>
  <c r="S4337" i="3"/>
  <c r="Q114" i="3"/>
  <c r="S4170" i="3"/>
  <c r="Q1017" i="3"/>
  <c r="Q1785" i="3"/>
  <c r="Q331" i="3"/>
  <c r="Q1282" i="3"/>
  <c r="Q2050" i="3"/>
  <c r="Q409" i="3"/>
  <c r="Q1331" i="3"/>
  <c r="S2606" i="3"/>
  <c r="S3204" i="3"/>
  <c r="S3219" i="3"/>
  <c r="Q382" i="3"/>
  <c r="S4542" i="3"/>
  <c r="S4039" i="3"/>
  <c r="Q184" i="3"/>
  <c r="S1507" i="3"/>
  <c r="S3856" i="3"/>
  <c r="S4624" i="3"/>
  <c r="S3212" i="3"/>
  <c r="S4089" i="3"/>
  <c r="S4857" i="3"/>
  <c r="Q634" i="3"/>
  <c r="Q739" i="3"/>
  <c r="Q1537" i="3"/>
  <c r="S4306" i="3"/>
  <c r="Q1034" i="3"/>
  <c r="Q1802" i="3"/>
  <c r="S4698" i="3"/>
  <c r="Q1083" i="3"/>
  <c r="S2930" i="3"/>
  <c r="S4532" i="3"/>
  <c r="S4541" i="3"/>
  <c r="S3894" i="3"/>
  <c r="S3349" i="3"/>
  <c r="S4863" i="3"/>
  <c r="Q640" i="3"/>
  <c r="S3533" i="3"/>
  <c r="S4312" i="3"/>
  <c r="Q89" i="3"/>
  <c r="S4838" i="3"/>
  <c r="S3905" i="3"/>
  <c r="S4810" i="3"/>
  <c r="S4050" i="3"/>
  <c r="Q1458" i="3"/>
  <c r="Q191" i="3"/>
  <c r="Q1571" i="3"/>
  <c r="Q2395" i="3"/>
  <c r="Q615" i="3"/>
  <c r="Q1460" i="3"/>
  <c r="Q2228" i="3"/>
  <c r="Q553" i="3"/>
  <c r="Q1421" i="3"/>
  <c r="Q2189" i="3"/>
  <c r="Q541" i="3"/>
  <c r="Q1414" i="3"/>
  <c r="Q2182" i="3"/>
  <c r="Q797" i="3"/>
  <c r="Q1583" i="3"/>
  <c r="Q2351" i="3"/>
  <c r="Q571" i="3"/>
  <c r="S3885" i="3"/>
  <c r="S3340" i="3"/>
  <c r="Q458" i="3"/>
  <c r="Q1873" i="3"/>
  <c r="Q1170" i="3"/>
  <c r="S3123" i="3"/>
  <c r="Q1323" i="3"/>
  <c r="Q2211" i="3"/>
  <c r="Q321" i="3"/>
  <c r="Q1276" i="3"/>
  <c r="S3279" i="3"/>
  <c r="S4640" i="3"/>
  <c r="Q138" i="3"/>
  <c r="Q1553" i="3"/>
  <c r="Q978" i="3"/>
  <c r="Q2202" i="3"/>
  <c r="Q1163" i="3"/>
  <c r="Q2091" i="3"/>
  <c r="Q123" i="3"/>
  <c r="Q1156" i="3"/>
  <c r="Q1924" i="3"/>
  <c r="S4955" i="3"/>
  <c r="Q1117" i="3"/>
  <c r="Q1885" i="3"/>
  <c r="S4914" i="3"/>
  <c r="Q1110" i="3"/>
  <c r="Q1878" i="3"/>
  <c r="Q325" i="3"/>
  <c r="Q1279" i="3"/>
  <c r="Q2047" i="3"/>
  <c r="Q11" i="3"/>
  <c r="Q1128" i="3"/>
  <c r="S2147" i="3"/>
  <c r="S4649" i="3"/>
  <c r="Q1073" i="3"/>
  <c r="Q599" i="3"/>
  <c r="Q1906" i="3"/>
  <c r="Q866" i="3"/>
  <c r="Q1907" i="3"/>
  <c r="S3810" i="3"/>
  <c r="Q972" i="3"/>
  <c r="Q1740" i="3"/>
  <c r="Q72" i="3"/>
  <c r="S4329" i="3"/>
  <c r="Q713" i="3"/>
  <c r="Q292" i="3"/>
  <c r="Q1714" i="3"/>
  <c r="Q601" i="3"/>
  <c r="S115" i="3"/>
  <c r="S883" i="3"/>
  <c r="S340" i="3"/>
  <c r="S1108" i="3"/>
  <c r="S493" i="3"/>
  <c r="S1261" i="3"/>
  <c r="S622" i="3"/>
  <c r="S1390" i="3"/>
  <c r="S775" i="3"/>
  <c r="S523" i="3"/>
  <c r="S1291" i="3"/>
  <c r="S748" i="3"/>
  <c r="S133" i="3"/>
  <c r="S901" i="3"/>
  <c r="S262" i="3"/>
  <c r="S1030" i="3"/>
  <c r="S415" i="3"/>
  <c r="S1183" i="3"/>
  <c r="S552" i="3"/>
  <c r="S1320" i="3"/>
  <c r="S705" i="3"/>
  <c r="S82" i="3"/>
  <c r="S850" i="3"/>
  <c r="S1572" i="3"/>
  <c r="S2340" i="3"/>
  <c r="S483" i="3"/>
  <c r="S1251" i="3"/>
  <c r="S708" i="3"/>
  <c r="S93" i="3"/>
  <c r="S861" i="3"/>
  <c r="S222" i="3"/>
  <c r="S990" i="3"/>
  <c r="S375" i="3"/>
  <c r="S1143" i="3"/>
  <c r="S512" i="3"/>
  <c r="S1280" i="3"/>
  <c r="S665" i="3"/>
  <c r="S42" i="3"/>
  <c r="S810" i="3"/>
  <c r="S1532" i="3"/>
  <c r="S2300" i="3"/>
  <c r="S699" i="3"/>
  <c r="S612" i="3"/>
  <c r="S461" i="3"/>
  <c r="S278" i="3"/>
  <c r="S127" i="3"/>
  <c r="S1295" i="3"/>
  <c r="S920" i="3"/>
  <c r="S561" i="3"/>
  <c r="S194" i="3"/>
  <c r="S1218" i="3"/>
  <c r="S2196" i="3"/>
  <c r="S3076" i="3"/>
  <c r="S603" i="3"/>
  <c r="S524" i="3"/>
  <c r="S373" i="3"/>
  <c r="S190" i="3"/>
  <c r="S39" i="3"/>
  <c r="S1223" i="3"/>
  <c r="S848" i="3"/>
  <c r="S489" i="3"/>
  <c r="S122" i="3"/>
  <c r="S1146" i="3"/>
  <c r="S2124" i="3"/>
  <c r="S3020" i="3"/>
  <c r="S2061" i="3"/>
  <c r="S2829" i="3"/>
  <c r="S1806" i="3"/>
  <c r="S2574" i="3"/>
  <c r="S1559" i="3"/>
  <c r="S2327" i="3"/>
  <c r="S3095" i="3"/>
  <c r="S2056" i="3"/>
  <c r="S2824" i="3"/>
  <c r="S219" i="3"/>
  <c r="S140" i="3"/>
  <c r="S1372" i="3"/>
  <c r="S1213" i="3"/>
  <c r="S1038" i="3"/>
  <c r="S879" i="3"/>
  <c r="S528" i="3"/>
  <c r="S169" i="3"/>
  <c r="S1193" i="3"/>
  <c r="S826" i="3"/>
  <c r="S1804" i="3"/>
  <c r="S2780" i="3"/>
  <c r="S1821" i="3"/>
  <c r="S2589" i="3"/>
  <c r="S1566" i="3"/>
  <c r="S2334" i="3"/>
  <c r="S3102" i="3"/>
  <c r="S2087" i="3"/>
  <c r="S2855" i="3"/>
  <c r="S1816" i="3"/>
  <c r="S2584" i="3"/>
  <c r="S3352" i="3"/>
  <c r="S1051" i="3"/>
  <c r="S972" i="3"/>
  <c r="S821" i="3"/>
  <c r="S638" i="3"/>
  <c r="S487" i="3"/>
  <c r="S200" i="3"/>
  <c r="S1224" i="3"/>
  <c r="S865" i="3"/>
  <c r="S498" i="3"/>
  <c r="S1476" i="3"/>
  <c r="S2500" i="3"/>
  <c r="S1573" i="3"/>
  <c r="S2341" i="3"/>
  <c r="S3109" i="3"/>
  <c r="S2086" i="3"/>
  <c r="S2854" i="3"/>
  <c r="S1839" i="3"/>
  <c r="S2607" i="3"/>
  <c r="S1568" i="3"/>
  <c r="S2336" i="3"/>
  <c r="S3104" i="3"/>
  <c r="S771" i="3"/>
  <c r="S692" i="3"/>
  <c r="S533" i="3"/>
  <c r="S358" i="3"/>
  <c r="S207" i="3"/>
  <c r="S1359" i="3"/>
  <c r="S984" i="3"/>
  <c r="S625" i="3"/>
  <c r="S258" i="3"/>
  <c r="S1282" i="3"/>
  <c r="S2260" i="3"/>
  <c r="S1331" i="3"/>
  <c r="S2165" i="3"/>
  <c r="S2933" i="3"/>
  <c r="S1910" i="3"/>
  <c r="S2678" i="3"/>
  <c r="S1663" i="3"/>
  <c r="S2431" i="3"/>
  <c r="S3199" i="3"/>
  <c r="S2160" i="3"/>
  <c r="S2928" i="3"/>
  <c r="S1131" i="3"/>
  <c r="S310" i="3"/>
  <c r="S600" i="3"/>
  <c r="S562" i="3"/>
  <c r="S3092" i="3"/>
  <c r="S3005" i="3"/>
  <c r="S2750" i="3"/>
  <c r="S2503" i="3"/>
  <c r="S2232" i="3"/>
  <c r="S3592" i="3"/>
  <c r="S2137" i="3"/>
  <c r="S2905" i="3"/>
  <c r="S1618" i="3"/>
  <c r="S2386" i="3"/>
  <c r="S3154" i="3"/>
  <c r="S3546" i="3"/>
  <c r="S4323" i="3"/>
  <c r="S676" i="3"/>
  <c r="S1166" i="3"/>
  <c r="S1312" i="3"/>
  <c r="S1274" i="3"/>
  <c r="S1861" i="3"/>
  <c r="S1606" i="3"/>
  <c r="S3142" i="3"/>
  <c r="S2895" i="3"/>
  <c r="S2624" i="3"/>
  <c r="S1569" i="3"/>
  <c r="S2337" i="3"/>
  <c r="S740" i="3"/>
  <c r="S1230" i="3"/>
  <c r="S1368" i="3"/>
  <c r="S1330" i="3"/>
  <c r="S1901" i="3"/>
  <c r="S1646" i="3"/>
  <c r="S1347" i="3"/>
  <c r="S2935" i="3"/>
  <c r="S2664" i="3"/>
  <c r="S1585" i="3"/>
  <c r="S2353" i="3"/>
  <c r="S3121" i="3"/>
  <c r="S1834" i="3"/>
  <c r="S2602" i="3"/>
  <c r="S3370" i="3"/>
  <c r="S3771" i="3"/>
  <c r="S4539" i="3"/>
  <c r="S245" i="3"/>
  <c r="S727" i="3"/>
  <c r="S721" i="3"/>
  <c r="S2012" i="3"/>
  <c r="S2309" i="3"/>
  <c r="S2054" i="3"/>
  <c r="S1807" i="3"/>
  <c r="S1536" i="3"/>
  <c r="S3072" i="3"/>
  <c r="S1793" i="3"/>
  <c r="S1116" i="3"/>
  <c r="S297" i="3"/>
  <c r="S2069" i="3"/>
  <c r="S1567" i="3"/>
  <c r="S2832" i="3"/>
  <c r="S2409" i="3"/>
  <c r="S3433" i="3"/>
  <c r="S2402" i="3"/>
  <c r="S3426" i="3"/>
  <c r="S4083" i="3"/>
  <c r="S1731" i="3"/>
  <c r="S3884" i="3"/>
  <c r="S4652" i="3"/>
  <c r="S3308" i="3"/>
  <c r="S4149" i="3"/>
  <c r="S4917" i="3"/>
  <c r="Q694" i="3"/>
  <c r="S3758" i="3"/>
  <c r="S4526" i="3"/>
  <c r="S2843" i="3"/>
  <c r="S4023" i="3"/>
  <c r="S171" i="3"/>
  <c r="S1367" i="3"/>
  <c r="S2612" i="3"/>
  <c r="S2390" i="3"/>
  <c r="S1872" i="3"/>
  <c r="S1961" i="3"/>
  <c r="S3113" i="3"/>
  <c r="S2082" i="3"/>
  <c r="S3106" i="3"/>
  <c r="S3763" i="3"/>
  <c r="S4747" i="3"/>
  <c r="S3644" i="3"/>
  <c r="S4412" i="3"/>
  <c r="S1931" i="3"/>
  <c r="S3909" i="3"/>
  <c r="S4677" i="3"/>
  <c r="Q454" i="3"/>
  <c r="S3503" i="3"/>
  <c r="S1316" i="3"/>
  <c r="S465" i="3"/>
  <c r="S2173" i="3"/>
  <c r="S1671" i="3"/>
  <c r="S2936" i="3"/>
  <c r="S2441" i="3"/>
  <c r="S1403" i="3"/>
  <c r="S2434" i="3"/>
  <c r="S1531" i="3"/>
  <c r="S4115" i="3"/>
  <c r="S275" i="3"/>
  <c r="S88" i="3"/>
  <c r="S2708" i="3"/>
  <c r="S2454" i="3"/>
  <c r="S1936" i="3"/>
  <c r="S1993" i="3"/>
  <c r="S3137" i="3"/>
  <c r="S2106" i="3"/>
  <c r="S3130" i="3"/>
  <c r="S3787" i="3"/>
  <c r="S4763" i="3"/>
  <c r="S3660" i="3"/>
  <c r="S4428" i="3"/>
  <c r="S2059" i="3"/>
  <c r="S3925" i="3"/>
  <c r="S4693" i="3"/>
  <c r="Q470" i="3"/>
  <c r="S3522" i="3"/>
  <c r="S4302" i="3"/>
  <c r="Q79" i="3"/>
  <c r="S3799" i="3"/>
  <c r="S4567" i="3"/>
  <c r="S822" i="3"/>
  <c r="S986" i="3"/>
  <c r="S1454" i="3"/>
  <c r="S2743" i="3"/>
  <c r="S1489" i="3"/>
  <c r="S2809" i="3"/>
  <c r="S1778" i="3"/>
  <c r="S2802" i="3"/>
  <c r="S3431" i="3"/>
  <c r="S4483" i="3"/>
  <c r="S3357" i="3"/>
  <c r="S4180" i="3"/>
  <c r="S4948" i="3"/>
  <c r="S3677" i="3"/>
  <c r="S4445" i="3"/>
  <c r="Q222" i="3"/>
  <c r="S3091" i="3"/>
  <c r="S4054" i="3"/>
  <c r="S4822" i="3"/>
  <c r="S3541" i="3"/>
  <c r="S4319" i="3"/>
  <c r="S141" i="3"/>
  <c r="S633" i="3"/>
  <c r="S2261" i="3"/>
  <c r="S1759" i="3"/>
  <c r="S3024" i="3"/>
  <c r="S2473" i="3"/>
  <c r="S1442" i="3"/>
  <c r="S2466" i="3"/>
  <c r="S1787" i="3"/>
  <c r="S4147" i="3"/>
  <c r="S2115" i="3"/>
  <c r="S3932" i="3"/>
  <c r="S4700" i="3"/>
  <c r="S3383" i="3"/>
  <c r="S4197" i="3"/>
  <c r="S4965" i="3"/>
  <c r="Q742" i="3"/>
  <c r="S3806" i="3"/>
  <c r="S4574" i="3"/>
  <c r="S3172" i="3"/>
  <c r="S4071" i="3"/>
  <c r="S1275" i="3"/>
  <c r="S720" i="3"/>
  <c r="S1453" i="3"/>
  <c r="S2814" i="3"/>
  <c r="S2296" i="3"/>
  <c r="S2169" i="3"/>
  <c r="S3257" i="3"/>
  <c r="S2226" i="3"/>
  <c r="S3250" i="3"/>
  <c r="S3907" i="3"/>
  <c r="S4851" i="3"/>
  <c r="S1730" i="3"/>
  <c r="S4228" i="3"/>
  <c r="S4237" i="3"/>
  <c r="S3586" i="3"/>
  <c r="S2395" i="3"/>
  <c r="S4735" i="3"/>
  <c r="Q528" i="3"/>
  <c r="S3389" i="3"/>
  <c r="S4200" i="3"/>
  <c r="S4968" i="3"/>
  <c r="S3665" i="3"/>
  <c r="S4433" i="3"/>
  <c r="Q210" i="3"/>
  <c r="S4938" i="3"/>
  <c r="Q1113" i="3"/>
  <c r="Q1881" i="3"/>
  <c r="Q484" i="3"/>
  <c r="Q1378" i="3"/>
  <c r="Q2146" i="3"/>
  <c r="Q563" i="3"/>
  <c r="Q1427" i="3"/>
  <c r="S2088" i="3"/>
  <c r="S3565" i="3"/>
  <c r="S3575" i="3"/>
  <c r="Q638" i="3"/>
  <c r="S4734" i="3"/>
  <c r="S4231" i="3"/>
  <c r="Q280" i="3"/>
  <c r="S2275" i="3"/>
  <c r="S3952" i="3"/>
  <c r="S4720" i="3"/>
  <c r="S3365" i="3"/>
  <c r="S4185" i="3"/>
  <c r="S4953" i="3"/>
  <c r="Q730" i="3"/>
  <c r="Q854" i="3"/>
  <c r="Q1633" i="3"/>
  <c r="S1838" i="3"/>
  <c r="S2819" i="3"/>
  <c r="S2891" i="3"/>
  <c r="Q318" i="3"/>
  <c r="S4486" i="3"/>
  <c r="S3983" i="3"/>
  <c r="Q160" i="3"/>
  <c r="Q928" i="3"/>
  <c r="S3832" i="3"/>
  <c r="S4600" i="3"/>
  <c r="S3148" i="3"/>
  <c r="S4065" i="3"/>
  <c r="S4833" i="3"/>
  <c r="Q610" i="3"/>
  <c r="Q700" i="3"/>
  <c r="Q1513" i="3"/>
  <c r="S306" i="3"/>
  <c r="S4355" i="3"/>
  <c r="S4980" i="3"/>
  <c r="S4989" i="3"/>
  <c r="S4262" i="3"/>
  <c r="S3759" i="3"/>
  <c r="Q40" i="3"/>
  <c r="Q808" i="3"/>
  <c r="S3712" i="3"/>
  <c r="S4480" i="3"/>
  <c r="S2219" i="3"/>
  <c r="S3449" i="3"/>
  <c r="S4148" i="3"/>
  <c r="S4157" i="3"/>
  <c r="S3494" i="3"/>
  <c r="S1883" i="3"/>
  <c r="S4671" i="3"/>
  <c r="Q496" i="3"/>
  <c r="S3339" i="3"/>
  <c r="S4168" i="3"/>
  <c r="S4936" i="3"/>
  <c r="S3633" i="3"/>
  <c r="S4401" i="3"/>
  <c r="Q178" i="3"/>
  <c r="S4682" i="3"/>
  <c r="Q1081" i="3"/>
  <c r="Q1849" i="3"/>
  <c r="Q433" i="3"/>
  <c r="Q1346" i="3"/>
  <c r="Q2114" i="3"/>
  <c r="Q511" i="3"/>
  <c r="Q1395" i="3"/>
  <c r="S2871" i="3"/>
  <c r="S3474" i="3"/>
  <c r="S3484" i="3"/>
  <c r="Q558" i="3"/>
  <c r="S4670" i="3"/>
  <c r="S4167" i="3"/>
  <c r="Q248" i="3"/>
  <c r="S2019" i="3"/>
  <c r="S3920" i="3"/>
  <c r="S4688" i="3"/>
  <c r="S3315" i="3"/>
  <c r="S4153" i="3"/>
  <c r="S4921" i="3"/>
  <c r="Q698" i="3"/>
  <c r="Q818" i="3"/>
  <c r="Q1601" i="3"/>
  <c r="S4818" i="3"/>
  <c r="Q1098" i="3"/>
  <c r="Q1866" i="3"/>
  <c r="Q84" i="3"/>
  <c r="S853" i="3"/>
  <c r="S2747" i="3"/>
  <c r="S4708" i="3"/>
  <c r="S4717" i="3"/>
  <c r="S4038" i="3"/>
  <c r="S3523" i="3"/>
  <c r="S4927" i="3"/>
  <c r="Q704" i="3"/>
  <c r="S3606" i="3"/>
  <c r="S4376" i="3"/>
  <c r="Q153" i="3"/>
  <c r="S3823" i="3"/>
  <c r="S4073" i="3"/>
  <c r="Q303" i="3"/>
  <c r="S4882" i="3"/>
  <c r="Q1562" i="3"/>
  <c r="Q371" i="3"/>
  <c r="Q1659" i="3"/>
  <c r="Q2459" i="3"/>
  <c r="Q717" i="3"/>
  <c r="Q1524" i="3"/>
  <c r="Q2292" i="3"/>
  <c r="Q655" i="3"/>
  <c r="Q1485" i="3"/>
  <c r="Q2253" i="3"/>
  <c r="Q644" i="3"/>
  <c r="Q1478" i="3"/>
  <c r="Q2246" i="3"/>
  <c r="Q870" i="3"/>
  <c r="Q1647" i="3"/>
  <c r="Q2415" i="3"/>
  <c r="Q673" i="3"/>
  <c r="Q254" i="3"/>
  <c r="S3580" i="3"/>
  <c r="Q642" i="3"/>
  <c r="Q2057" i="3"/>
  <c r="Q1266" i="3"/>
  <c r="S4058" i="3"/>
  <c r="Q1411" i="3"/>
  <c r="Q2275" i="3"/>
  <c r="Q423" i="3"/>
  <c r="Q1340" i="3"/>
  <c r="S4724" i="3"/>
  <c r="S1451" i="3"/>
  <c r="Q322" i="3"/>
  <c r="Q1737" i="3"/>
  <c r="Q1074" i="3"/>
  <c r="Q2298" i="3"/>
  <c r="Q1251" i="3"/>
  <c r="Q2155" i="3"/>
  <c r="Q231" i="3"/>
  <c r="Q1220" i="3"/>
  <c r="Q1988" i="3"/>
  <c r="Q169" i="3"/>
  <c r="Q1181" i="3"/>
  <c r="Q1949" i="3"/>
  <c r="Q157" i="3"/>
  <c r="Q1174" i="3"/>
  <c r="Q1942" i="3"/>
  <c r="Q428" i="3"/>
  <c r="Q1343" i="3"/>
  <c r="Q2111" i="3"/>
  <c r="Q187" i="3"/>
  <c r="S1248" i="3"/>
  <c r="S3680" i="3"/>
  <c r="S4809" i="3"/>
  <c r="Q1233" i="3"/>
  <c r="Q762" i="3"/>
  <c r="Q2010" i="3"/>
  <c r="Q987" i="3"/>
  <c r="Q1971" i="3"/>
  <c r="S4322" i="3"/>
  <c r="Q1036" i="3"/>
  <c r="Q1804" i="3"/>
  <c r="Q584" i="3"/>
  <c r="S4489" i="3"/>
  <c r="Q909" i="3"/>
  <c r="Q459" i="3"/>
  <c r="Q1818" i="3"/>
  <c r="Q773" i="3"/>
  <c r="Q1851" i="3"/>
  <c r="S3277" i="3"/>
  <c r="Q913" i="3"/>
  <c r="Q1684" i="3"/>
  <c r="Q2452" i="3"/>
  <c r="Q868" i="3"/>
  <c r="S179" i="3"/>
  <c r="S947" i="3"/>
  <c r="S404" i="3"/>
  <c r="S1172" i="3"/>
  <c r="S557" i="3"/>
  <c r="S1325" i="3"/>
  <c r="S686" i="3"/>
  <c r="S71" i="3"/>
  <c r="S839" i="3"/>
  <c r="S587" i="3"/>
  <c r="S44" i="3"/>
  <c r="S812" i="3"/>
  <c r="S197" i="3"/>
  <c r="S965" i="3"/>
  <c r="S326" i="3"/>
  <c r="S1094" i="3"/>
  <c r="S479" i="3"/>
  <c r="S1247" i="3"/>
  <c r="S616" i="3"/>
  <c r="S1384" i="3"/>
  <c r="S769" i="3"/>
  <c r="S146" i="3"/>
  <c r="S914" i="3"/>
  <c r="S1636" i="3"/>
  <c r="S2404" i="3"/>
  <c r="S547" i="3"/>
  <c r="S1315" i="3"/>
  <c r="S772" i="3"/>
  <c r="S157" i="3"/>
  <c r="S925" i="3"/>
  <c r="S286" i="3"/>
  <c r="S1054" i="3"/>
  <c r="S439" i="3"/>
  <c r="S1207" i="3"/>
  <c r="S576" i="3"/>
  <c r="S1344" i="3"/>
  <c r="S729" i="3"/>
  <c r="S106" i="3"/>
  <c r="S874" i="3"/>
  <c r="S1596" i="3"/>
  <c r="S2364" i="3"/>
  <c r="S795" i="3"/>
  <c r="S716" i="3"/>
  <c r="S565" i="3"/>
  <c r="S382" i="3"/>
  <c r="S231" i="3"/>
  <c r="S1383" i="3"/>
  <c r="S1008" i="3"/>
  <c r="S649" i="3"/>
  <c r="S282" i="3"/>
  <c r="S1306" i="3"/>
  <c r="S2284" i="3"/>
  <c r="S1408" i="3"/>
  <c r="S707" i="3"/>
  <c r="S628" i="3"/>
  <c r="S469" i="3"/>
  <c r="S294" i="3"/>
  <c r="S143" i="3"/>
  <c r="S1303" i="3"/>
  <c r="S928" i="3"/>
  <c r="S569" i="3"/>
  <c r="S202" i="3"/>
  <c r="S1226" i="3"/>
  <c r="S2204" i="3"/>
  <c r="S3084" i="3"/>
  <c r="S2125" i="3"/>
  <c r="S2893" i="3"/>
  <c r="S1870" i="3"/>
  <c r="S2638" i="3"/>
  <c r="S1623" i="3"/>
  <c r="S2391" i="3"/>
  <c r="S3159" i="3"/>
  <c r="S2120" i="3"/>
  <c r="S2888" i="3"/>
  <c r="S323" i="3"/>
  <c r="S244" i="3"/>
  <c r="S85" i="3"/>
  <c r="S1317" i="3"/>
  <c r="S1142" i="3"/>
  <c r="S983" i="3"/>
  <c r="S608" i="3"/>
  <c r="S249" i="3"/>
  <c r="S1273" i="3"/>
  <c r="S906" i="3"/>
  <c r="S1884" i="3"/>
  <c r="S2844" i="3"/>
  <c r="S1885" i="3"/>
  <c r="S2653" i="3"/>
  <c r="S1630" i="3"/>
  <c r="S2398" i="3"/>
  <c r="S3166" i="3"/>
  <c r="S2151" i="3"/>
  <c r="S2919" i="3"/>
  <c r="S1880" i="3"/>
  <c r="S2648" i="3"/>
  <c r="S3416" i="3"/>
  <c r="S1155" i="3"/>
  <c r="S1076" i="3"/>
  <c r="S917" i="3"/>
  <c r="S742" i="3"/>
  <c r="S591" i="3"/>
  <c r="S280" i="3"/>
  <c r="S1304" i="3"/>
  <c r="S945" i="3"/>
  <c r="S578" i="3"/>
  <c r="S1556" i="3"/>
  <c r="S2580" i="3"/>
  <c r="S1637" i="3"/>
  <c r="S2405" i="3"/>
  <c r="S3173" i="3"/>
  <c r="S2150" i="3"/>
  <c r="S2918" i="3"/>
  <c r="S1903" i="3"/>
  <c r="S2671" i="3"/>
  <c r="S1632" i="3"/>
  <c r="S2400" i="3"/>
  <c r="S3168" i="3"/>
  <c r="S875" i="3"/>
  <c r="S796" i="3"/>
  <c r="S637" i="3"/>
  <c r="S462" i="3"/>
  <c r="S303" i="3"/>
  <c r="S48" i="3"/>
  <c r="S1072" i="3"/>
  <c r="S713" i="3"/>
  <c r="S346" i="3"/>
  <c r="S1370" i="3"/>
  <c r="S2348" i="3"/>
  <c r="S1461" i="3"/>
  <c r="S2229" i="3"/>
  <c r="S2997" i="3"/>
  <c r="S1974" i="3"/>
  <c r="S2742" i="3"/>
  <c r="S1727" i="3"/>
  <c r="S2495" i="3"/>
  <c r="S1456" i="3"/>
  <c r="S2224" i="3"/>
  <c r="S2992" i="3"/>
  <c r="S92" i="3"/>
  <c r="S574" i="3"/>
  <c r="S824" i="3"/>
  <c r="S778" i="3"/>
  <c r="S1533" i="3"/>
  <c r="S3133" i="3"/>
  <c r="S2878" i="3"/>
  <c r="S2631" i="3"/>
  <c r="S2360" i="3"/>
  <c r="S1432" i="3"/>
  <c r="S2201" i="3"/>
  <c r="S2969" i="3"/>
  <c r="S1682" i="3"/>
  <c r="S2450" i="3"/>
  <c r="S3218" i="3"/>
  <c r="S3619" i="3"/>
  <c r="S4387" i="3"/>
  <c r="S948" i="3"/>
  <c r="S47" i="3"/>
  <c r="S161" i="3"/>
  <c r="S1452" i="3"/>
  <c r="S1989" i="3"/>
  <c r="S1734" i="3"/>
  <c r="S1487" i="3"/>
  <c r="S3023" i="3"/>
  <c r="S2752" i="3"/>
  <c r="S1633" i="3"/>
  <c r="S107" i="3"/>
  <c r="S1012" i="3"/>
  <c r="S111" i="3"/>
  <c r="S209" i="3"/>
  <c r="S1500" i="3"/>
  <c r="S2029" i="3"/>
  <c r="S1774" i="3"/>
  <c r="S1527" i="3"/>
  <c r="S3063" i="3"/>
  <c r="S2792" i="3"/>
  <c r="S1649" i="3"/>
  <c r="S2417" i="3"/>
  <c r="S3185" i="3"/>
  <c r="S1898" i="3"/>
  <c r="S2666" i="3"/>
  <c r="S3434" i="3"/>
  <c r="S3835" i="3"/>
  <c r="S4603" i="3"/>
  <c r="S525" i="3"/>
  <c r="S1007" i="3"/>
  <c r="S953" i="3"/>
  <c r="S2252" i="3"/>
  <c r="S2437" i="3"/>
  <c r="S2182" i="3"/>
  <c r="S1935" i="3"/>
  <c r="S1664" i="3"/>
  <c r="S3200" i="3"/>
  <c r="S1857" i="3"/>
  <c r="S277" i="3"/>
  <c r="S753" i="3"/>
  <c r="S2325" i="3"/>
  <c r="S1823" i="3"/>
  <c r="S3088" i="3"/>
  <c r="S2497" i="3"/>
  <c r="S1466" i="3"/>
  <c r="S2490" i="3"/>
  <c r="S1979" i="3"/>
  <c r="S4171" i="3"/>
  <c r="S2243" i="3"/>
  <c r="S3948" i="3"/>
  <c r="S4716" i="3"/>
  <c r="S3411" i="3"/>
  <c r="S4213" i="3"/>
  <c r="S4981" i="3"/>
  <c r="Q758" i="3"/>
  <c r="S3822" i="3"/>
  <c r="S4590" i="3"/>
  <c r="S3207" i="3"/>
  <c r="S4087" i="3"/>
  <c r="S827" i="3"/>
  <c r="S432" i="3"/>
  <c r="S2964" i="3"/>
  <c r="S2646" i="3"/>
  <c r="S2128" i="3"/>
  <c r="S2089" i="3"/>
  <c r="S3201" i="3"/>
  <c r="S2170" i="3"/>
  <c r="S3194" i="3"/>
  <c r="S3851" i="3"/>
  <c r="S4811" i="3"/>
  <c r="S3708" i="3"/>
  <c r="S4476" i="3"/>
  <c r="S2443" i="3"/>
  <c r="S3973" i="3"/>
  <c r="S4741" i="3"/>
  <c r="Q518" i="3"/>
  <c r="S3577" i="3"/>
  <c r="S485" i="3"/>
  <c r="S929" i="3"/>
  <c r="S2429" i="3"/>
  <c r="S1927" i="3"/>
  <c r="S3192" i="3"/>
  <c r="S2529" i="3"/>
  <c r="S1498" i="3"/>
  <c r="S2522" i="3"/>
  <c r="S2235" i="3"/>
  <c r="S4203" i="3"/>
  <c r="S1067" i="3"/>
  <c r="S544" i="3"/>
  <c r="S3052" i="3"/>
  <c r="S2710" i="3"/>
  <c r="S2192" i="3"/>
  <c r="S2121" i="3"/>
  <c r="S3217" i="3"/>
  <c r="S2186" i="3"/>
  <c r="S3210" i="3"/>
  <c r="S3867" i="3"/>
  <c r="S4827" i="3"/>
  <c r="S3724" i="3"/>
  <c r="S4492" i="3"/>
  <c r="S2571" i="3"/>
  <c r="S3989" i="3"/>
  <c r="S4757" i="3"/>
  <c r="Q534" i="3"/>
  <c r="S3595" i="3"/>
  <c r="S4366" i="3"/>
  <c r="S1563" i="3"/>
  <c r="S3863" i="3"/>
  <c r="S4631" i="3"/>
  <c r="S1366" i="3"/>
  <c r="S1323" i="3"/>
  <c r="S1710" i="3"/>
  <c r="S2999" i="3"/>
  <c r="S1617" i="3"/>
  <c r="S2889" i="3"/>
  <c r="S1858" i="3"/>
  <c r="S2882" i="3"/>
  <c r="S3527" i="3"/>
  <c r="S4563" i="3"/>
  <c r="S3455" i="3"/>
  <c r="S4244" i="3"/>
  <c r="Q21" i="3"/>
  <c r="S3741" i="3"/>
  <c r="S4509" i="3"/>
  <c r="Q286" i="3"/>
  <c r="S3259" i="3"/>
  <c r="S4118" i="3"/>
  <c r="S4886" i="3"/>
  <c r="S3614" i="3"/>
  <c r="S4383" i="3"/>
  <c r="S693" i="3"/>
  <c r="S1097" i="3"/>
  <c r="S2517" i="3"/>
  <c r="S2015" i="3"/>
  <c r="S3280" i="3"/>
  <c r="S2561" i="3"/>
  <c r="S1530" i="3"/>
  <c r="S2554" i="3"/>
  <c r="S2491" i="3"/>
  <c r="S4235" i="3"/>
  <c r="S2627" i="3"/>
  <c r="S3996" i="3"/>
  <c r="S4764" i="3"/>
  <c r="S3475" i="3"/>
  <c r="S4261" i="3"/>
  <c r="Q38" i="3"/>
  <c r="S1619" i="3"/>
  <c r="S3870" i="3"/>
  <c r="S4638" i="3"/>
  <c r="S3285" i="3"/>
  <c r="S4135" i="3"/>
  <c r="S500" i="3"/>
  <c r="S1168" i="3"/>
  <c r="S1789" i="3"/>
  <c r="S3070" i="3"/>
  <c r="S2552" i="3"/>
  <c r="S2297" i="3"/>
  <c r="S3337" i="3"/>
  <c r="S2306" i="3"/>
  <c r="S3330" i="3"/>
  <c r="S3987" i="3"/>
  <c r="S4915" i="3"/>
  <c r="S2418" i="3"/>
  <c r="S4404" i="3"/>
  <c r="S4413" i="3"/>
  <c r="S3766" i="3"/>
  <c r="S3221" i="3"/>
  <c r="S4815" i="3"/>
  <c r="Q592" i="3"/>
  <c r="S3478" i="3"/>
  <c r="S4264" i="3"/>
  <c r="Q41" i="3"/>
  <c r="S3729" i="3"/>
  <c r="S4497" i="3"/>
  <c r="Q274" i="3"/>
  <c r="Q163" i="3"/>
  <c r="Q1177" i="3"/>
  <c r="Q1945" i="3"/>
  <c r="Q587" i="3"/>
  <c r="Q1442" i="3"/>
  <c r="Q2210" i="3"/>
  <c r="Q665" i="3"/>
  <c r="Q1491" i="3"/>
  <c r="S1553" i="3"/>
  <c r="S3748" i="3"/>
  <c r="S3757" i="3"/>
  <c r="S1683" i="3"/>
  <c r="S4862" i="3"/>
  <c r="S4359" i="3"/>
  <c r="Q344" i="3"/>
  <c r="S2787" i="3"/>
  <c r="S4016" i="3"/>
  <c r="S4784" i="3"/>
  <c r="S3461" i="3"/>
  <c r="S4249" i="3"/>
  <c r="Q26" i="3"/>
  <c r="S3443" i="3"/>
  <c r="Q927" i="3"/>
  <c r="Q1697" i="3"/>
  <c r="S2103" i="3"/>
  <c r="S3382" i="3"/>
  <c r="S3397" i="3"/>
  <c r="Q494" i="3"/>
  <c r="S4614" i="3"/>
  <c r="S4111" i="3"/>
  <c r="Q224" i="3"/>
  <c r="S1827" i="3"/>
  <c r="S3896" i="3"/>
  <c r="S4664" i="3"/>
  <c r="S3276" i="3"/>
  <c r="S4129" i="3"/>
  <c r="S4897" i="3"/>
  <c r="Q674" i="3"/>
  <c r="Q790" i="3"/>
  <c r="Q1577" i="3"/>
  <c r="S1837" i="3"/>
  <c r="S4931" i="3"/>
  <c r="S1739" i="3"/>
  <c r="Q174" i="3"/>
  <c r="S4390" i="3"/>
  <c r="S3887" i="3"/>
  <c r="Q104" i="3"/>
  <c r="Q872" i="3"/>
  <c r="S3776" i="3"/>
  <c r="S4544" i="3"/>
  <c r="S2731" i="3"/>
  <c r="S2074" i="3"/>
  <c r="S4324" i="3"/>
  <c r="S4333" i="3"/>
  <c r="S3686" i="3"/>
  <c r="S2907" i="3"/>
  <c r="S4783" i="3"/>
  <c r="Q560" i="3"/>
  <c r="S3439" i="3"/>
  <c r="S4232" i="3"/>
  <c r="S5000" i="3"/>
  <c r="S3697" i="3"/>
  <c r="S4465" i="3"/>
  <c r="Q242" i="3"/>
  <c r="Q76" i="3"/>
  <c r="Q1145" i="3"/>
  <c r="Q1913" i="3"/>
  <c r="Q535" i="3"/>
  <c r="Q1410" i="3"/>
  <c r="Q2178" i="3"/>
  <c r="Q613" i="3"/>
  <c r="Q1459" i="3"/>
  <c r="S3112" i="3"/>
  <c r="S3652" i="3"/>
  <c r="S3661" i="3"/>
  <c r="Q718" i="3"/>
  <c r="S4798" i="3"/>
  <c r="S4295" i="3"/>
  <c r="Q312" i="3"/>
  <c r="S2531" i="3"/>
  <c r="S3984" i="3"/>
  <c r="S4752" i="3"/>
  <c r="S3415" i="3"/>
  <c r="S4217" i="3"/>
  <c r="S4985" i="3"/>
  <c r="S2483" i="3"/>
  <c r="Q891" i="3"/>
  <c r="Q1665" i="3"/>
  <c r="Q133" i="3"/>
  <c r="Q1162" i="3"/>
  <c r="Q1930" i="3"/>
  <c r="Q217" i="3"/>
  <c r="S800" i="3"/>
  <c r="S3923" i="3"/>
  <c r="S4868" i="3"/>
  <c r="S4877" i="3"/>
  <c r="S4166" i="3"/>
  <c r="S3663" i="3"/>
  <c r="S4991" i="3"/>
  <c r="Q768" i="3"/>
  <c r="S3672" i="3"/>
  <c r="S4440" i="3"/>
  <c r="S1899" i="3"/>
  <c r="S4807" i="3"/>
  <c r="S4233" i="3"/>
  <c r="Q559" i="3"/>
  <c r="Q203" i="3"/>
  <c r="Q1658" i="3"/>
  <c r="Q537" i="3"/>
  <c r="Q1739" i="3"/>
  <c r="Q2523" i="3"/>
  <c r="Q803" i="3"/>
  <c r="Q1588" i="3"/>
  <c r="Q2356" i="3"/>
  <c r="Q755" i="3"/>
  <c r="Q1549" i="3"/>
  <c r="Q2317" i="3"/>
  <c r="Q746" i="3"/>
  <c r="Q1542" i="3"/>
  <c r="S3572" i="3"/>
  <c r="Q943" i="3"/>
  <c r="Q1711" i="3"/>
  <c r="Q2479" i="3"/>
  <c r="Q770" i="3"/>
  <c r="S3910" i="3"/>
  <c r="S3753" i="3"/>
  <c r="S3590" i="3"/>
  <c r="S3252" i="3"/>
  <c r="Q1370" i="3"/>
  <c r="S4947" i="3"/>
  <c r="Q1499" i="3"/>
  <c r="Q2339" i="3"/>
  <c r="Q525" i="3"/>
  <c r="Q1404" i="3"/>
  <c r="S4045" i="3"/>
  <c r="S3390" i="3"/>
  <c r="Q490" i="3"/>
  <c r="Q1905" i="3"/>
  <c r="Q1178" i="3"/>
  <c r="S3366" i="3"/>
  <c r="Q1339" i="3"/>
  <c r="Q2219" i="3"/>
  <c r="Q333" i="3"/>
  <c r="Q1284" i="3"/>
  <c r="Q2052" i="3"/>
  <c r="Q271" i="3"/>
  <c r="Q1245" i="3"/>
  <c r="Q2013" i="3"/>
  <c r="Q260" i="3"/>
  <c r="Q1238" i="3"/>
  <c r="Q2006" i="3"/>
  <c r="Q531" i="3"/>
  <c r="Q1407" i="3"/>
  <c r="Q2175" i="3"/>
  <c r="Q289" i="3"/>
  <c r="S1650" i="3"/>
  <c r="S4192" i="3"/>
  <c r="S4993" i="3"/>
  <c r="Q1417" i="3"/>
  <c r="Q874" i="3"/>
  <c r="Q2106" i="3"/>
  <c r="Q1091" i="3"/>
  <c r="Q2035" i="3"/>
  <c r="S4834" i="3"/>
  <c r="Q1100" i="3"/>
  <c r="Q1868" i="3"/>
  <c r="S2659" i="3"/>
  <c r="S4673" i="3"/>
  <c r="Q1097" i="3"/>
  <c r="Q612" i="3"/>
  <c r="Q1914" i="3"/>
  <c r="S243" i="3"/>
  <c r="S1011" i="3"/>
  <c r="S468" i="3"/>
  <c r="S1236" i="3"/>
  <c r="S621" i="3"/>
  <c r="S1389" i="3"/>
  <c r="S750" i="3"/>
  <c r="S135" i="3"/>
  <c r="S903" i="3"/>
  <c r="S651" i="3"/>
  <c r="S108" i="3"/>
  <c r="S876" i="3"/>
  <c r="S261" i="3"/>
  <c r="S1029" i="3"/>
  <c r="S390" i="3"/>
  <c r="S1158" i="3"/>
  <c r="S543" i="3"/>
  <c r="S1311" i="3"/>
  <c r="S680" i="3"/>
  <c r="S65" i="3"/>
  <c r="S833" i="3"/>
  <c r="S210" i="3"/>
  <c r="S978" i="3"/>
  <c r="S1700" i="3"/>
  <c r="S2468" i="3"/>
  <c r="S611" i="3"/>
  <c r="S68" i="3"/>
  <c r="S836" i="3"/>
  <c r="S221" i="3"/>
  <c r="S989" i="3"/>
  <c r="S350" i="3"/>
  <c r="S1118" i="3"/>
  <c r="S503" i="3"/>
  <c r="S1271" i="3"/>
  <c r="S640" i="3"/>
  <c r="S25" i="3"/>
  <c r="S793" i="3"/>
  <c r="S170" i="3"/>
  <c r="S938" i="3"/>
  <c r="S1660" i="3"/>
  <c r="S2428" i="3"/>
  <c r="S899" i="3"/>
  <c r="S820" i="3"/>
  <c r="S661" i="3"/>
  <c r="S486" i="3"/>
  <c r="S335" i="3"/>
  <c r="S72" i="3"/>
  <c r="S1096" i="3"/>
  <c r="S737" i="3"/>
  <c r="S370" i="3"/>
  <c r="S1394" i="3"/>
  <c r="S2372" i="3"/>
  <c r="S1477" i="3"/>
  <c r="S811" i="3"/>
  <c r="S732" i="3"/>
  <c r="S573" i="3"/>
  <c r="S398" i="3"/>
  <c r="S239" i="3"/>
  <c r="S1391" i="3"/>
  <c r="S1016" i="3"/>
  <c r="S657" i="3"/>
  <c r="S290" i="3"/>
  <c r="S1314" i="3"/>
  <c r="S2292" i="3"/>
  <c r="S1419" i="3"/>
  <c r="S2189" i="3"/>
  <c r="S2957" i="3"/>
  <c r="S1934" i="3"/>
  <c r="S2702" i="3"/>
  <c r="S1687" i="3"/>
  <c r="S2455" i="3"/>
  <c r="S1412" i="3"/>
  <c r="S2184" i="3"/>
  <c r="S2952" i="3"/>
  <c r="S427" i="3"/>
  <c r="S348" i="3"/>
  <c r="S189" i="3"/>
  <c r="S14" i="3"/>
  <c r="S1238" i="3"/>
  <c r="S1071" i="3"/>
  <c r="S696" i="3"/>
  <c r="S337" i="3"/>
  <c r="S1361" i="3"/>
  <c r="S994" i="3"/>
  <c r="S1972" i="3"/>
  <c r="S2908" i="3"/>
  <c r="S1949" i="3"/>
  <c r="S2717" i="3"/>
  <c r="S1694" i="3"/>
  <c r="S2462" i="3"/>
  <c r="S1447" i="3"/>
  <c r="S2215" i="3"/>
  <c r="S2983" i="3"/>
  <c r="S1944" i="3"/>
  <c r="S2712" i="3"/>
  <c r="S27" i="3"/>
  <c r="S1259" i="3"/>
  <c r="S1180" i="3"/>
  <c r="S1021" i="3"/>
  <c r="S846" i="3"/>
  <c r="S687" i="3"/>
  <c r="S368" i="3"/>
  <c r="S1392" i="3"/>
  <c r="S1033" i="3"/>
  <c r="S666" i="3"/>
  <c r="S1644" i="3"/>
  <c r="S2660" i="3"/>
  <c r="S1701" i="3"/>
  <c r="S2469" i="3"/>
  <c r="S1446" i="3"/>
  <c r="S2214" i="3"/>
  <c r="S2982" i="3"/>
  <c r="S1967" i="3"/>
  <c r="S2735" i="3"/>
  <c r="S1696" i="3"/>
  <c r="S2464" i="3"/>
  <c r="S3232" i="3"/>
  <c r="S979" i="3"/>
  <c r="S892" i="3"/>
  <c r="S741" i="3"/>
  <c r="S566" i="3"/>
  <c r="S407" i="3"/>
  <c r="S136" i="3"/>
  <c r="S1160" i="3"/>
  <c r="S801" i="3"/>
  <c r="S434" i="3"/>
  <c r="S1406" i="3"/>
  <c r="S2436" i="3"/>
  <c r="S1525" i="3"/>
  <c r="S2293" i="3"/>
  <c r="S3061" i="3"/>
  <c r="S2038" i="3"/>
  <c r="S2806" i="3"/>
  <c r="S1791" i="3"/>
  <c r="S2559" i="3"/>
  <c r="S1520" i="3"/>
  <c r="S2288" i="3"/>
  <c r="S3056" i="3"/>
  <c r="S372" i="3"/>
  <c r="S854" i="3"/>
  <c r="S1056" i="3"/>
  <c r="S1018" i="3"/>
  <c r="S1709" i="3"/>
  <c r="S1470" i="3"/>
  <c r="S3006" i="3"/>
  <c r="S2759" i="3"/>
  <c r="S2488" i="3"/>
  <c r="S1497" i="3"/>
  <c r="S2265" i="3"/>
  <c r="S3033" i="3"/>
  <c r="S1746" i="3"/>
  <c r="S2514" i="3"/>
  <c r="S3282" i="3"/>
  <c r="S3683" i="3"/>
  <c r="S4451" i="3"/>
  <c r="S1212" i="3"/>
  <c r="S319" i="3"/>
  <c r="S377" i="3"/>
  <c r="S1676" i="3"/>
  <c r="S2117" i="3"/>
  <c r="S1862" i="3"/>
  <c r="S1615" i="3"/>
  <c r="S3151" i="3"/>
  <c r="S2880" i="3"/>
  <c r="S1697" i="3"/>
  <c r="S379" i="3"/>
  <c r="S1292" i="3"/>
  <c r="S399" i="3"/>
  <c r="S441" i="3"/>
  <c r="S1740" i="3"/>
  <c r="S2157" i="3"/>
  <c r="S1902" i="3"/>
  <c r="S1655" i="3"/>
  <c r="S3191" i="3"/>
  <c r="S2920" i="3"/>
  <c r="S1713" i="3"/>
  <c r="S2481" i="3"/>
  <c r="S3249" i="3"/>
  <c r="S1962" i="3"/>
  <c r="S2730" i="3"/>
  <c r="S1851" i="3"/>
  <c r="S3899" i="3"/>
  <c r="S211" i="3"/>
  <c r="S789" i="3"/>
  <c r="S1231" i="3"/>
  <c r="S1185" i="3"/>
  <c r="S2476" i="3"/>
  <c r="S2565" i="3"/>
  <c r="S2310" i="3"/>
  <c r="S2063" i="3"/>
  <c r="S1792" i="3"/>
  <c r="S3328" i="3"/>
  <c r="S1921" i="3"/>
  <c r="S829" i="3"/>
  <c r="S1209" i="3"/>
  <c r="S2581" i="3"/>
  <c r="S2079" i="3"/>
  <c r="S3344" i="3"/>
  <c r="S2577" i="3"/>
  <c r="S1546" i="3"/>
  <c r="S2570" i="3"/>
  <c r="S2619" i="3"/>
  <c r="S4251" i="3"/>
  <c r="S2755" i="3"/>
  <c r="S4012" i="3"/>
  <c r="S4780" i="3"/>
  <c r="S3493" i="3"/>
  <c r="S4277" i="3"/>
  <c r="Q54" i="3"/>
  <c r="S1747" i="3"/>
  <c r="S3886" i="3"/>
  <c r="S4654" i="3"/>
  <c r="S3310" i="3"/>
  <c r="S4151" i="3"/>
  <c r="S164" i="3"/>
  <c r="S888" i="3"/>
  <c r="S1581" i="3"/>
  <c r="S2902" i="3"/>
  <c r="S2384" i="3"/>
  <c r="S2217" i="3"/>
  <c r="S3281" i="3"/>
  <c r="S2250" i="3"/>
  <c r="S3274" i="3"/>
  <c r="S3931" i="3"/>
  <c r="S4875" i="3"/>
  <c r="S3772" i="3"/>
  <c r="S4540" i="3"/>
  <c r="S2955" i="3"/>
  <c r="S4037" i="3"/>
  <c r="S4805" i="3"/>
  <c r="Q582" i="3"/>
  <c r="S3646" i="3"/>
  <c r="S1037" i="3"/>
  <c r="S1385" i="3"/>
  <c r="S2685" i="3"/>
  <c r="S2183" i="3"/>
  <c r="S3432" i="3"/>
  <c r="S2617" i="3"/>
  <c r="S1586" i="3"/>
  <c r="S2610" i="3"/>
  <c r="S2939" i="3"/>
  <c r="S4291" i="3"/>
  <c r="S292" i="3"/>
  <c r="S992" i="3"/>
  <c r="S1661" i="3"/>
  <c r="S2966" i="3"/>
  <c r="S2448" i="3"/>
  <c r="S2249" i="3"/>
  <c r="S3305" i="3"/>
  <c r="S2274" i="3"/>
  <c r="S3298" i="3"/>
  <c r="S3955" i="3"/>
  <c r="S4891" i="3"/>
  <c r="S3788" i="3"/>
  <c r="S4556" i="3"/>
  <c r="S3083" i="3"/>
  <c r="S4053" i="3"/>
  <c r="S4821" i="3"/>
  <c r="Q598" i="3"/>
  <c r="S3662" i="3"/>
  <c r="S4430" i="3"/>
  <c r="S2075" i="3"/>
  <c r="S3927" i="3"/>
  <c r="S4695" i="3"/>
  <c r="S527" i="3"/>
  <c r="S1844" i="3"/>
  <c r="S1966" i="3"/>
  <c r="S1448" i="3"/>
  <c r="S1745" i="3"/>
  <c r="S2977" i="3"/>
  <c r="S1946" i="3"/>
  <c r="S2970" i="3"/>
  <c r="S3627" i="3"/>
  <c r="S4643" i="3"/>
  <c r="S3529" i="3"/>
  <c r="S4308" i="3"/>
  <c r="Q85" i="3"/>
  <c r="S3805" i="3"/>
  <c r="S4573" i="3"/>
  <c r="Q350" i="3"/>
  <c r="S3359" i="3"/>
  <c r="S4182" i="3"/>
  <c r="S4950" i="3"/>
  <c r="S3679" i="3"/>
  <c r="S4447" i="3"/>
  <c r="S1237" i="3"/>
  <c r="S162" i="3"/>
  <c r="S2773" i="3"/>
  <c r="S2271" i="3"/>
  <c r="S3480" i="3"/>
  <c r="S2641" i="3"/>
  <c r="S1610" i="3"/>
  <c r="S2634" i="3"/>
  <c r="S3124" i="3"/>
  <c r="S4315" i="3"/>
  <c r="S3131" i="3"/>
  <c r="S4060" i="3"/>
  <c r="S4828" i="3"/>
  <c r="S3548" i="3"/>
  <c r="S4325" i="3"/>
  <c r="Q102" i="3"/>
  <c r="S2131" i="3"/>
  <c r="S3934" i="3"/>
  <c r="S4702" i="3"/>
  <c r="S3388" i="3"/>
  <c r="S4199" i="3"/>
  <c r="S1052" i="3"/>
  <c r="S241" i="3"/>
  <c r="S2045" i="3"/>
  <c r="S1543" i="3"/>
  <c r="S2808" i="3"/>
  <c r="S2401" i="3"/>
  <c r="S3425" i="3"/>
  <c r="S2394" i="3"/>
  <c r="S3418" i="3"/>
  <c r="S4075" i="3"/>
  <c r="S1667" i="3"/>
  <c r="S3098" i="3"/>
  <c r="S4580" i="3"/>
  <c r="S4589" i="3"/>
  <c r="S3942" i="3"/>
  <c r="S3427" i="3"/>
  <c r="S4879" i="3"/>
  <c r="Q656" i="3"/>
  <c r="S3551" i="3"/>
  <c r="S4328" i="3"/>
  <c r="Q105" i="3"/>
  <c r="S3793" i="3"/>
  <c r="S4561" i="3"/>
  <c r="Q338" i="3"/>
  <c r="Q265" i="3"/>
  <c r="Q1241" i="3"/>
  <c r="Q2009" i="3"/>
  <c r="Q689" i="3"/>
  <c r="Q1506" i="3"/>
  <c r="Q2274" i="3"/>
  <c r="Q763" i="3"/>
  <c r="Q1555" i="3"/>
  <c r="S2505" i="3"/>
  <c r="S3908" i="3"/>
  <c r="S3917" i="3"/>
  <c r="S2963" i="3"/>
  <c r="S4990" i="3"/>
  <c r="S4487" i="3"/>
  <c r="Q408" i="3"/>
  <c r="S3196" i="3"/>
  <c r="S4080" i="3"/>
  <c r="S4848" i="3"/>
  <c r="S3534" i="3"/>
  <c r="S4313" i="3"/>
  <c r="Q90" i="3"/>
  <c r="S3978" i="3"/>
  <c r="Q993" i="3"/>
  <c r="Q1761" i="3"/>
  <c r="S2344" i="3"/>
  <c r="S3583" i="3"/>
  <c r="S3594" i="3"/>
  <c r="Q654" i="3"/>
  <c r="S4742" i="3"/>
  <c r="S4239" i="3"/>
  <c r="Q288" i="3"/>
  <c r="S2339" i="3"/>
  <c r="S3960" i="3"/>
  <c r="S4728" i="3"/>
  <c r="S3379" i="3"/>
  <c r="S4193" i="3"/>
  <c r="S4961" i="3"/>
  <c r="Q738" i="3"/>
  <c r="Q863" i="3"/>
  <c r="Q1641" i="3"/>
  <c r="S2094" i="3"/>
  <c r="S2947" i="3"/>
  <c r="S3019" i="3"/>
  <c r="Q334" i="3"/>
  <c r="S4518" i="3"/>
  <c r="S4015" i="3"/>
  <c r="Q168" i="3"/>
  <c r="Q936" i="3"/>
  <c r="S3840" i="3"/>
  <c r="S4608" i="3"/>
  <c r="S3180" i="3"/>
  <c r="S2754" i="3"/>
  <c r="S4484" i="3"/>
  <c r="S4493" i="3"/>
  <c r="S3846" i="3"/>
  <c r="S3324" i="3"/>
  <c r="S4847" i="3"/>
  <c r="Q624" i="3"/>
  <c r="S3515" i="3"/>
  <c r="S4296" i="3"/>
  <c r="Q73" i="3"/>
  <c r="S3761" i="3"/>
  <c r="S4529" i="3"/>
  <c r="Q306" i="3"/>
  <c r="Q213" i="3"/>
  <c r="Q1209" i="3"/>
  <c r="Q1977" i="3"/>
  <c r="Q637" i="3"/>
  <c r="Q1474" i="3"/>
  <c r="Q2242" i="3"/>
  <c r="Q716" i="3"/>
  <c r="Q1523" i="3"/>
  <c r="S2065" i="3"/>
  <c r="S3828" i="3"/>
  <c r="S3837" i="3"/>
  <c r="S2323" i="3"/>
  <c r="S4926" i="3"/>
  <c r="S4423" i="3"/>
  <c r="Q376" i="3"/>
  <c r="S3043" i="3"/>
  <c r="S4048" i="3"/>
  <c r="S4816" i="3"/>
  <c r="S3498" i="3"/>
  <c r="S4281" i="3"/>
  <c r="Q58" i="3"/>
  <c r="S3722" i="3"/>
  <c r="Q961" i="3"/>
  <c r="Q1729" i="3"/>
  <c r="Q241" i="3"/>
  <c r="Q1226" i="3"/>
  <c r="Q1994" i="3"/>
  <c r="Q319" i="3"/>
  <c r="S1620" i="3"/>
  <c r="S4611" i="3"/>
  <c r="Q53" i="3"/>
  <c r="Q62" i="3"/>
  <c r="S4294" i="3"/>
  <c r="S3791" i="3"/>
  <c r="Q64" i="3"/>
  <c r="Q832" i="3"/>
  <c r="S3736" i="3"/>
  <c r="S4504" i="3"/>
  <c r="S2411" i="3"/>
  <c r="Q328" i="3"/>
  <c r="S4417" i="3"/>
  <c r="Q827" i="3"/>
  <c r="Q369" i="3"/>
  <c r="Q1770" i="3"/>
  <c r="Q691" i="3"/>
  <c r="Q1819" i="3"/>
  <c r="S1651" i="3"/>
  <c r="Q876" i="3"/>
  <c r="Q1652" i="3"/>
  <c r="Q2420" i="3"/>
  <c r="Q831" i="3"/>
  <c r="Q1613" i="3"/>
  <c r="Q2381" i="3"/>
  <c r="Q823" i="3"/>
  <c r="Q1606" i="3"/>
  <c r="S4090" i="3"/>
  <c r="Q1007" i="3"/>
  <c r="Q1775" i="3"/>
  <c r="Q2543" i="3"/>
  <c r="Q844" i="3"/>
  <c r="S4966" i="3"/>
  <c r="S3913" i="3"/>
  <c r="S4874" i="3"/>
  <c r="S4114" i="3"/>
  <c r="Q1466" i="3"/>
  <c r="Q229" i="3"/>
  <c r="Q1579" i="3"/>
  <c r="Q2403" i="3"/>
  <c r="Q628" i="3"/>
  <c r="Q1468" i="3"/>
  <c r="Q430" i="3"/>
  <c r="S3589" i="3"/>
  <c r="Q650" i="3"/>
  <c r="Q2065" i="3"/>
  <c r="Q1274" i="3"/>
  <c r="S4250" i="3"/>
  <c r="Q1419" i="3"/>
  <c r="Q2283" i="3"/>
  <c r="Q436" i="3"/>
  <c r="Q1348" i="3"/>
  <c r="Q2116" i="3"/>
  <c r="Q373" i="3"/>
  <c r="Q1309" i="3"/>
  <c r="Q2077" i="3"/>
  <c r="Q363" i="3"/>
  <c r="Q1302" i="3"/>
  <c r="Q2070" i="3"/>
  <c r="Q633" i="3"/>
  <c r="Q1471" i="3"/>
  <c r="Q2239" i="3"/>
  <c r="Q391" i="3"/>
  <c r="S3510" i="3"/>
  <c r="S4704" i="3"/>
  <c r="Q170" i="3"/>
  <c r="Q1585" i="3"/>
  <c r="Q986" i="3"/>
  <c r="Q2218" i="3"/>
  <c r="Q1179" i="3"/>
  <c r="Q2099" i="3"/>
  <c r="Q139" i="3"/>
  <c r="Q1164" i="3"/>
  <c r="S2076" i="3"/>
  <c r="S3744" i="3"/>
  <c r="S4841" i="3"/>
  <c r="Q1265" i="3"/>
  <c r="Q772" i="3"/>
  <c r="Q2026" i="3"/>
  <c r="Q995" i="3"/>
  <c r="Q1979" i="3"/>
  <c r="S4386" i="3"/>
  <c r="S307" i="3"/>
  <c r="S1075" i="3"/>
  <c r="S532" i="3"/>
  <c r="S1300" i="3"/>
  <c r="S685" i="3"/>
  <c r="S46" i="3"/>
  <c r="S814" i="3"/>
  <c r="S199" i="3"/>
  <c r="S967" i="3"/>
  <c r="S715" i="3"/>
  <c r="S172" i="3"/>
  <c r="S940" i="3"/>
  <c r="S325" i="3"/>
  <c r="S1093" i="3"/>
  <c r="S454" i="3"/>
  <c r="S1222" i="3"/>
  <c r="S607" i="3"/>
  <c r="S1375" i="3"/>
  <c r="S744" i="3"/>
  <c r="S129" i="3"/>
  <c r="S897" i="3"/>
  <c r="S274" i="3"/>
  <c r="S1042" i="3"/>
  <c r="S1764" i="3"/>
  <c r="S2532" i="3"/>
  <c r="S675" i="3"/>
  <c r="S132" i="3"/>
  <c r="S900" i="3"/>
  <c r="S285" i="3"/>
  <c r="S1053" i="3"/>
  <c r="S414" i="3"/>
  <c r="S1182" i="3"/>
  <c r="S567" i="3"/>
  <c r="S1335" i="3"/>
  <c r="S704" i="3"/>
  <c r="S89" i="3"/>
  <c r="S857" i="3"/>
  <c r="S234" i="3"/>
  <c r="S1002" i="3"/>
  <c r="S1724" i="3"/>
  <c r="S2492" i="3"/>
  <c r="S1003" i="3"/>
  <c r="S924" i="3"/>
  <c r="S765" i="3"/>
  <c r="S590" i="3"/>
  <c r="S431" i="3"/>
  <c r="S152" i="3"/>
  <c r="S1176" i="3"/>
  <c r="S817" i="3"/>
  <c r="S450" i="3"/>
  <c r="S1427" i="3"/>
  <c r="S2452" i="3"/>
  <c r="S1541" i="3"/>
  <c r="S915" i="3"/>
  <c r="S828" i="3"/>
  <c r="S677" i="3"/>
  <c r="S502" i="3"/>
  <c r="S343" i="3"/>
  <c r="S80" i="3"/>
  <c r="S1104" i="3"/>
  <c r="S745" i="3"/>
  <c r="S378" i="3"/>
  <c r="S1402" i="3"/>
  <c r="S2380" i="3"/>
  <c r="S1485" i="3"/>
  <c r="S2253" i="3"/>
  <c r="S3021" i="3"/>
  <c r="S1998" i="3"/>
  <c r="S2766" i="3"/>
  <c r="S1751" i="3"/>
  <c r="S2519" i="3"/>
  <c r="S1480" i="3"/>
  <c r="S2248" i="3"/>
  <c r="S3016" i="3"/>
  <c r="S531" i="3"/>
  <c r="S444" i="3"/>
  <c r="S293" i="3"/>
  <c r="S118" i="3"/>
  <c r="S1342" i="3"/>
  <c r="S1159" i="3"/>
  <c r="S784" i="3"/>
  <c r="S425" i="3"/>
  <c r="S58" i="3"/>
  <c r="S1082" i="3"/>
  <c r="S2060" i="3"/>
  <c r="S2972" i="3"/>
  <c r="S2013" i="3"/>
  <c r="S2781" i="3"/>
  <c r="S1758" i="3"/>
  <c r="S2526" i="3"/>
  <c r="S1511" i="3"/>
  <c r="S2279" i="3"/>
  <c r="S3047" i="3"/>
  <c r="S2008" i="3"/>
  <c r="S2776" i="3"/>
  <c r="S131" i="3"/>
  <c r="S52" i="3"/>
  <c r="S1276" i="3"/>
  <c r="S1125" i="3"/>
  <c r="S950" i="3"/>
  <c r="S791" i="3"/>
  <c r="S456" i="3"/>
  <c r="S97" i="3"/>
  <c r="S1121" i="3"/>
  <c r="S754" i="3"/>
  <c r="S1732" i="3"/>
  <c r="S2724" i="3"/>
  <c r="S1765" i="3"/>
  <c r="S2533" i="3"/>
  <c r="S1510" i="3"/>
  <c r="S2278" i="3"/>
  <c r="S3046" i="3"/>
  <c r="S2031" i="3"/>
  <c r="S2799" i="3"/>
  <c r="S1760" i="3"/>
  <c r="S2528" i="3"/>
  <c r="S3296" i="3"/>
  <c r="S1083" i="3"/>
  <c r="S996" i="3"/>
  <c r="S845" i="3"/>
  <c r="S662" i="3"/>
  <c r="S511" i="3"/>
  <c r="S216" i="3"/>
  <c r="S1240" i="3"/>
  <c r="S881" i="3"/>
  <c r="S514" i="3"/>
  <c r="S1492" i="3"/>
  <c r="S2516" i="3"/>
  <c r="S1589" i="3"/>
  <c r="S2357" i="3"/>
  <c r="S3125" i="3"/>
  <c r="S2102" i="3"/>
  <c r="S2870" i="3"/>
  <c r="S1855" i="3"/>
  <c r="S2623" i="3"/>
  <c r="S1584" i="3"/>
  <c r="S2352" i="3"/>
  <c r="S3120" i="3"/>
  <c r="S636" i="3"/>
  <c r="S1126" i="3"/>
  <c r="S1288" i="3"/>
  <c r="S1242" i="3"/>
  <c r="S1853" i="3"/>
  <c r="S1598" i="3"/>
  <c r="S3134" i="3"/>
  <c r="S2887" i="3"/>
  <c r="S2616" i="3"/>
  <c r="S1561" i="3"/>
  <c r="S2329" i="3"/>
  <c r="S3097" i="3"/>
  <c r="S1810" i="3"/>
  <c r="S2578" i="3"/>
  <c r="S3346" i="3"/>
  <c r="S3747" i="3"/>
  <c r="S4515" i="3"/>
  <c r="S117" i="3"/>
  <c r="S599" i="3"/>
  <c r="S617" i="3"/>
  <c r="S1908" i="3"/>
  <c r="S2245" i="3"/>
  <c r="S1990" i="3"/>
  <c r="S1743" i="3"/>
  <c r="S1472" i="3"/>
  <c r="S3008" i="3"/>
  <c r="S1761" i="3"/>
  <c r="S659" i="3"/>
  <c r="S181" i="3"/>
  <c r="S663" i="3"/>
  <c r="S673" i="3"/>
  <c r="S1964" i="3"/>
  <c r="S2285" i="3"/>
  <c r="S2030" i="3"/>
  <c r="S1783" i="3"/>
  <c r="S1512" i="3"/>
  <c r="S3048" i="3"/>
  <c r="S1777" i="3"/>
  <c r="S2545" i="3"/>
  <c r="S3313" i="3"/>
  <c r="S2026" i="3"/>
  <c r="S2794" i="3"/>
  <c r="S2363" i="3"/>
  <c r="S3963" i="3"/>
  <c r="S475" i="3"/>
  <c r="S1061" i="3"/>
  <c r="S56" i="3"/>
  <c r="S10" i="3"/>
  <c r="S2684" i="3"/>
  <c r="S2693" i="3"/>
  <c r="S2438" i="3"/>
  <c r="S2191" i="3"/>
  <c r="S1920" i="3"/>
  <c r="S3440" i="3"/>
  <c r="S1985" i="3"/>
  <c r="S1365" i="3"/>
  <c r="S266" i="3"/>
  <c r="S2837" i="3"/>
  <c r="S2335" i="3"/>
  <c r="S3512" i="3"/>
  <c r="S2665" i="3"/>
  <c r="S1634" i="3"/>
  <c r="S2658" i="3"/>
  <c r="S3203" i="3"/>
  <c r="S4339" i="3"/>
  <c r="S3188" i="3"/>
  <c r="S4076" i="3"/>
  <c r="S4844" i="3"/>
  <c r="S3566" i="3"/>
  <c r="S4341" i="3"/>
  <c r="Q118" i="3"/>
  <c r="S2259" i="3"/>
  <c r="S3950" i="3"/>
  <c r="S4718" i="3"/>
  <c r="S3413" i="3"/>
  <c r="S4215" i="3"/>
  <c r="S700" i="3"/>
  <c r="S1336" i="3"/>
  <c r="S1877" i="3"/>
  <c r="S3158" i="3"/>
  <c r="S2640" i="3"/>
  <c r="S2345" i="3"/>
  <c r="S3369" i="3"/>
  <c r="S2338" i="3"/>
  <c r="S3362" i="3"/>
  <c r="S4019" i="3"/>
  <c r="S4939" i="3"/>
  <c r="S3836" i="3"/>
  <c r="S4604" i="3"/>
  <c r="S3230" i="3"/>
  <c r="S4101" i="3"/>
  <c r="S4869" i="3"/>
  <c r="Q646" i="3"/>
  <c r="S3710" i="3"/>
  <c r="S166" i="3"/>
  <c r="S442" i="3"/>
  <c r="S2941" i="3"/>
  <c r="S2439" i="3"/>
  <c r="S3560" i="3"/>
  <c r="S2697" i="3"/>
  <c r="S1666" i="3"/>
  <c r="S2690" i="3"/>
  <c r="S3253" i="3"/>
  <c r="S4371" i="3"/>
  <c r="S844" i="3"/>
  <c r="S73" i="3"/>
  <c r="S1941" i="3"/>
  <c r="S1439" i="3"/>
  <c r="S2704" i="3"/>
  <c r="S2369" i="3"/>
  <c r="S3393" i="3"/>
  <c r="S2362" i="3"/>
  <c r="S3386" i="3"/>
  <c r="S4043" i="3"/>
  <c r="S1475" i="3"/>
  <c r="S3852" i="3"/>
  <c r="S4620" i="3"/>
  <c r="S3255" i="3"/>
  <c r="S4117" i="3"/>
  <c r="S4885" i="3"/>
  <c r="Q662" i="3"/>
  <c r="S3726" i="3"/>
  <c r="S4494" i="3"/>
  <c r="S2587" i="3"/>
  <c r="S3991" i="3"/>
  <c r="S4759" i="3"/>
  <c r="S1063" i="3"/>
  <c r="S2308" i="3"/>
  <c r="S2222" i="3"/>
  <c r="S1704" i="3"/>
  <c r="S1873" i="3"/>
  <c r="S3065" i="3"/>
  <c r="S2034" i="3"/>
  <c r="S3058" i="3"/>
  <c r="S3715" i="3"/>
  <c r="S4707" i="3"/>
  <c r="S3602" i="3"/>
  <c r="S4372" i="3"/>
  <c r="S1611" i="3"/>
  <c r="S3869" i="3"/>
  <c r="S4637" i="3"/>
  <c r="Q414" i="3"/>
  <c r="S3458" i="3"/>
  <c r="S4246" i="3"/>
  <c r="Q23" i="3"/>
  <c r="S3743" i="3"/>
  <c r="S4511" i="3"/>
  <c r="S374" i="3"/>
  <c r="S610" i="3"/>
  <c r="S3029" i="3"/>
  <c r="S2527" i="3"/>
  <c r="S3608" i="3"/>
  <c r="S2729" i="3"/>
  <c r="S1698" i="3"/>
  <c r="S2722" i="3"/>
  <c r="S3303" i="3"/>
  <c r="S4403" i="3"/>
  <c r="S3268" i="3"/>
  <c r="S4124" i="3"/>
  <c r="S4892" i="3"/>
  <c r="S3621" i="3"/>
  <c r="S4389" i="3"/>
  <c r="Q166" i="3"/>
  <c r="S2643" i="3"/>
  <c r="S3998" i="3"/>
  <c r="S4766" i="3"/>
  <c r="S3477" i="3"/>
  <c r="S4263" i="3"/>
  <c r="S213" i="3"/>
  <c r="S697" i="3"/>
  <c r="S2301" i="3"/>
  <c r="S1799" i="3"/>
  <c r="S3064" i="3"/>
  <c r="S2489" i="3"/>
  <c r="S1458" i="3"/>
  <c r="S2482" i="3"/>
  <c r="S1915" i="3"/>
  <c r="S4163" i="3"/>
  <c r="S550" i="3"/>
  <c r="S3356" i="3"/>
  <c r="S4740" i="3"/>
  <c r="S4749" i="3"/>
  <c r="S4086" i="3"/>
  <c r="S3578" i="3"/>
  <c r="S4943" i="3"/>
  <c r="Q720" i="3"/>
  <c r="S3624" i="3"/>
  <c r="S4392" i="3"/>
  <c r="S1515" i="3"/>
  <c r="S3857" i="3"/>
  <c r="S4625" i="3"/>
  <c r="Q402" i="3"/>
  <c r="Q367" i="3"/>
  <c r="Q1305" i="3"/>
  <c r="Q2073" i="3"/>
  <c r="Q782" i="3"/>
  <c r="Q1570" i="3"/>
  <c r="Q2338" i="3"/>
  <c r="Q838" i="3"/>
  <c r="Q1619" i="3"/>
  <c r="S3193" i="3"/>
  <c r="S4084" i="3"/>
  <c r="S4093" i="3"/>
  <c r="S3412" i="3"/>
  <c r="S1435" i="3"/>
  <c r="S4615" i="3"/>
  <c r="Q472" i="3"/>
  <c r="S3300" i="3"/>
  <c r="S4144" i="3"/>
  <c r="S4912" i="3"/>
  <c r="S3607" i="3"/>
  <c r="S4377" i="3"/>
  <c r="Q154" i="3"/>
  <c r="S4490" i="3"/>
  <c r="Q1057" i="3"/>
  <c r="Q1825" i="3"/>
  <c r="S1681" i="3"/>
  <c r="S3764" i="3"/>
  <c r="S3773" i="3"/>
  <c r="S1811" i="3"/>
  <c r="S4870" i="3"/>
  <c r="S4367" i="3"/>
  <c r="Q352" i="3"/>
  <c r="S2851" i="3"/>
  <c r="S4024" i="3"/>
  <c r="S4792" i="3"/>
  <c r="S3470" i="3"/>
  <c r="S4257" i="3"/>
  <c r="Q34" i="3"/>
  <c r="S3517" i="3"/>
  <c r="Q937" i="3"/>
  <c r="Q1705" i="3"/>
  <c r="S2359" i="3"/>
  <c r="S3407" i="3"/>
  <c r="S3422" i="3"/>
  <c r="Q510" i="3"/>
  <c r="S4646" i="3"/>
  <c r="S4143" i="3"/>
  <c r="Q232" i="3"/>
  <c r="S1891" i="3"/>
  <c r="S3904" i="3"/>
  <c r="S4672" i="3"/>
  <c r="S1148" i="3"/>
  <c r="S1379" i="3"/>
  <c r="S4660" i="3"/>
  <c r="S4669" i="3"/>
  <c r="S4022" i="3"/>
  <c r="S3505" i="3"/>
  <c r="S4911" i="3"/>
  <c r="Q688" i="3"/>
  <c r="S3588" i="3"/>
  <c r="S4360" i="3"/>
  <c r="Q137" i="3"/>
  <c r="S3825" i="3"/>
  <c r="S4593" i="3"/>
  <c r="Q370" i="3"/>
  <c r="Q316" i="3"/>
  <c r="Q1273" i="3"/>
  <c r="Q2041" i="3"/>
  <c r="Q740" i="3"/>
  <c r="Q1538" i="3"/>
  <c r="Q2306" i="3"/>
  <c r="Q802" i="3"/>
  <c r="Q1587" i="3"/>
  <c r="S2849" i="3"/>
  <c r="S4004" i="3"/>
  <c r="S4013" i="3"/>
  <c r="S3284" i="3"/>
  <c r="Q63" i="3"/>
  <c r="S4551" i="3"/>
  <c r="Q440" i="3"/>
  <c r="S3247" i="3"/>
  <c r="S4112" i="3"/>
  <c r="S4880" i="3"/>
  <c r="S3571" i="3"/>
  <c r="S4345" i="3"/>
  <c r="Q122" i="3"/>
  <c r="S4234" i="3"/>
  <c r="Q1025" i="3"/>
  <c r="Q1793" i="3"/>
  <c r="Q343" i="3"/>
  <c r="Q1290" i="3"/>
  <c r="Q2058" i="3"/>
  <c r="Q421" i="3"/>
  <c r="S2605" i="3"/>
  <c r="S2179" i="3"/>
  <c r="S2251" i="3"/>
  <c r="Q238" i="3"/>
  <c r="S4422" i="3"/>
  <c r="S3919" i="3"/>
  <c r="Q128" i="3"/>
  <c r="Q896" i="3"/>
  <c r="S3800" i="3"/>
  <c r="S4568" i="3"/>
  <c r="S2923" i="3"/>
  <c r="Q840" i="3"/>
  <c r="S4585" i="3"/>
  <c r="Q1009" i="3"/>
  <c r="Q523" i="3"/>
  <c r="Q1874" i="3"/>
  <c r="Q829" i="3"/>
  <c r="Q1883" i="3"/>
  <c r="S3618" i="3"/>
  <c r="Q948" i="3"/>
  <c r="Q1716" i="3"/>
  <c r="S3182" i="3"/>
  <c r="Q905" i="3"/>
  <c r="Q1677" i="3"/>
  <c r="S2803" i="3"/>
  <c r="Q897" i="3"/>
  <c r="Q1670" i="3"/>
  <c r="S4602" i="3"/>
  <c r="Q1071" i="3"/>
  <c r="Q1839" i="3"/>
  <c r="S3327" i="3"/>
  <c r="Q917" i="3"/>
  <c r="S3951" i="3"/>
  <c r="S4097" i="3"/>
  <c r="Q341" i="3"/>
  <c r="S4946" i="3"/>
  <c r="Q1578" i="3"/>
  <c r="Q383" i="3"/>
  <c r="Q1667" i="3"/>
  <c r="Q2467" i="3"/>
  <c r="Q731" i="3"/>
  <c r="Q1532" i="3"/>
  <c r="S371" i="3"/>
  <c r="S1139" i="3"/>
  <c r="S596" i="3"/>
  <c r="S1364" i="3"/>
  <c r="S749" i="3"/>
  <c r="S110" i="3"/>
  <c r="S878" i="3"/>
  <c r="S263" i="3"/>
  <c r="S11" i="3"/>
  <c r="S779" i="3"/>
  <c r="S236" i="3"/>
  <c r="S1004" i="3"/>
  <c r="S389" i="3"/>
  <c r="S1157" i="3"/>
  <c r="S518" i="3"/>
  <c r="S1286" i="3"/>
  <c r="S671" i="3"/>
  <c r="S40" i="3"/>
  <c r="S808" i="3"/>
  <c r="S193" i="3"/>
  <c r="S961" i="3"/>
  <c r="S338" i="3"/>
  <c r="S1106" i="3"/>
  <c r="S1828" i="3"/>
  <c r="S2596" i="3"/>
  <c r="S739" i="3"/>
  <c r="S196" i="3"/>
  <c r="S964" i="3"/>
  <c r="S349" i="3"/>
  <c r="S1117" i="3"/>
  <c r="S478" i="3"/>
  <c r="S1246" i="3"/>
  <c r="S631" i="3"/>
  <c r="S1399" i="3"/>
  <c r="S768" i="3"/>
  <c r="S153" i="3"/>
  <c r="S921" i="3"/>
  <c r="S298" i="3"/>
  <c r="S1066" i="3"/>
  <c r="S1788" i="3"/>
  <c r="S2556" i="3"/>
  <c r="S1107" i="3"/>
  <c r="S1020" i="3"/>
  <c r="S869" i="3"/>
  <c r="S694" i="3"/>
  <c r="S535" i="3"/>
  <c r="S240" i="3"/>
  <c r="S1264" i="3"/>
  <c r="S905" i="3"/>
  <c r="S538" i="3"/>
  <c r="S1516" i="3"/>
  <c r="S2540" i="3"/>
  <c r="S1605" i="3"/>
  <c r="S1019" i="3"/>
  <c r="S932" i="3"/>
  <c r="S781" i="3"/>
  <c r="S598" i="3"/>
  <c r="S447" i="3"/>
  <c r="S160" i="3"/>
  <c r="S1184" i="3"/>
  <c r="S825" i="3"/>
  <c r="S458" i="3"/>
  <c r="S1436" i="3"/>
  <c r="S2460" i="3"/>
  <c r="S1549" i="3"/>
  <c r="S2317" i="3"/>
  <c r="S3085" i="3"/>
  <c r="S2062" i="3"/>
  <c r="S2830" i="3"/>
  <c r="S1815" i="3"/>
  <c r="S2583" i="3"/>
  <c r="S1544" i="3"/>
  <c r="S2312" i="3"/>
  <c r="S3080" i="3"/>
  <c r="S635" i="3"/>
  <c r="S548" i="3"/>
  <c r="S397" i="3"/>
  <c r="S214" i="3"/>
  <c r="S63" i="3"/>
  <c r="S1239" i="3"/>
  <c r="S864" i="3"/>
  <c r="S505" i="3"/>
  <c r="S138" i="3"/>
  <c r="S1162" i="3"/>
  <c r="S2140" i="3"/>
  <c r="S3036" i="3"/>
  <c r="S2077" i="3"/>
  <c r="S2845" i="3"/>
  <c r="S1822" i="3"/>
  <c r="S2590" i="3"/>
  <c r="S1575" i="3"/>
  <c r="S2343" i="3"/>
  <c r="S3111" i="3"/>
  <c r="S2072" i="3"/>
  <c r="S2840" i="3"/>
  <c r="S235" i="3"/>
  <c r="S156" i="3"/>
  <c r="S1380" i="3"/>
  <c r="S1229" i="3"/>
  <c r="S1046" i="3"/>
  <c r="S895" i="3"/>
  <c r="S536" i="3"/>
  <c r="S177" i="3"/>
  <c r="S1201" i="3"/>
  <c r="S834" i="3"/>
  <c r="S1812" i="3"/>
  <c r="S2788" i="3"/>
  <c r="S1829" i="3"/>
  <c r="S2597" i="3"/>
  <c r="S1574" i="3"/>
  <c r="S2342" i="3"/>
  <c r="S3110" i="3"/>
  <c r="S2095" i="3"/>
  <c r="S2863" i="3"/>
  <c r="S1824" i="3"/>
  <c r="S2592" i="3"/>
  <c r="S3360" i="3"/>
  <c r="S1179" i="3"/>
  <c r="S1100" i="3"/>
  <c r="S949" i="3"/>
  <c r="S766" i="3"/>
  <c r="S615" i="3"/>
  <c r="S304" i="3"/>
  <c r="S1328" i="3"/>
  <c r="S969" i="3"/>
  <c r="S602" i="3"/>
  <c r="S1580" i="3"/>
  <c r="S2604" i="3"/>
  <c r="S1653" i="3"/>
  <c r="S2421" i="3"/>
  <c r="S1339" i="3"/>
  <c r="S2166" i="3"/>
  <c r="S2934" i="3"/>
  <c r="S1919" i="3"/>
  <c r="S2687" i="3"/>
  <c r="S1648" i="3"/>
  <c r="S2416" i="3"/>
  <c r="S3184" i="3"/>
  <c r="S908" i="3"/>
  <c r="S15" i="3"/>
  <c r="S121" i="3"/>
  <c r="S1417" i="3"/>
  <c r="S1981" i="3"/>
  <c r="S1726" i="3"/>
  <c r="S1479" i="3"/>
  <c r="S3015" i="3"/>
  <c r="S2744" i="3"/>
  <c r="S1625" i="3"/>
  <c r="S2393" i="3"/>
  <c r="S3161" i="3"/>
  <c r="S1874" i="3"/>
  <c r="S2642" i="3"/>
  <c r="S3410" i="3"/>
  <c r="S3811" i="3"/>
  <c r="S4579" i="3"/>
  <c r="S381" i="3"/>
  <c r="S871" i="3"/>
  <c r="S841" i="3"/>
  <c r="S2132" i="3"/>
  <c r="S2373" i="3"/>
  <c r="S2118" i="3"/>
  <c r="S1871" i="3"/>
  <c r="S1600" i="3"/>
  <c r="S3136" i="3"/>
  <c r="S1825" i="3"/>
  <c r="S923" i="3"/>
  <c r="S445" i="3"/>
  <c r="S935" i="3"/>
  <c r="S889" i="3"/>
  <c r="S2188" i="3"/>
  <c r="S2413" i="3"/>
  <c r="S2158" i="3"/>
  <c r="S1911" i="3"/>
  <c r="S1640" i="3"/>
  <c r="S3176" i="3"/>
  <c r="S1841" i="3"/>
  <c r="S2609" i="3"/>
  <c r="S3377" i="3"/>
  <c r="S2090" i="3"/>
  <c r="S2858" i="3"/>
  <c r="S2875" i="3"/>
  <c r="S4027" i="3"/>
  <c r="S763" i="3"/>
  <c r="S1341" i="3"/>
  <c r="S288" i="3"/>
  <c r="S250" i="3"/>
  <c r="S2860" i="3"/>
  <c r="S2821" i="3"/>
  <c r="S2566" i="3"/>
  <c r="S2319" i="3"/>
  <c r="S2048" i="3"/>
  <c r="S3504" i="3"/>
  <c r="S2049" i="3"/>
  <c r="S510" i="3"/>
  <c r="S730" i="3"/>
  <c r="S3093" i="3"/>
  <c r="S2591" i="3"/>
  <c r="S1414" i="3"/>
  <c r="S2753" i="3"/>
  <c r="S1722" i="3"/>
  <c r="S2746" i="3"/>
  <c r="S3342" i="3"/>
  <c r="S4427" i="3"/>
  <c r="S3293" i="3"/>
  <c r="S4140" i="3"/>
  <c r="S4908" i="3"/>
  <c r="S3637" i="3"/>
  <c r="S4405" i="3"/>
  <c r="Q182" i="3"/>
  <c r="S2771" i="3"/>
  <c r="S4014" i="3"/>
  <c r="S4782" i="3"/>
  <c r="S3495" i="3"/>
  <c r="S4279" i="3"/>
  <c r="S1252" i="3"/>
  <c r="S417" i="3"/>
  <c r="S2133" i="3"/>
  <c r="S1631" i="3"/>
  <c r="S2896" i="3"/>
  <c r="S2433" i="3"/>
  <c r="S1371" i="3"/>
  <c r="S2426" i="3"/>
  <c r="S1467" i="3"/>
  <c r="S4107" i="3"/>
  <c r="S1859" i="3"/>
  <c r="S3900" i="3"/>
  <c r="S4668" i="3"/>
  <c r="S3333" i="3"/>
  <c r="S4165" i="3"/>
  <c r="S4933" i="3"/>
  <c r="Q710" i="3"/>
  <c r="S3774" i="3"/>
  <c r="S718" i="3"/>
  <c r="S898" i="3"/>
  <c r="S1396" i="3"/>
  <c r="S2695" i="3"/>
  <c r="S1465" i="3"/>
  <c r="S2785" i="3"/>
  <c r="S1754" i="3"/>
  <c r="S2778" i="3"/>
  <c r="S3395" i="3"/>
  <c r="S4459" i="3"/>
  <c r="S13" i="3"/>
  <c r="S529" i="3"/>
  <c r="S2197" i="3"/>
  <c r="S1695" i="3"/>
  <c r="S2960" i="3"/>
  <c r="S2449" i="3"/>
  <c r="S1415" i="3"/>
  <c r="S2442" i="3"/>
  <c r="S1595" i="3"/>
  <c r="S4123" i="3"/>
  <c r="S1987" i="3"/>
  <c r="S3916" i="3"/>
  <c r="S4684" i="3"/>
  <c r="S3358" i="3"/>
  <c r="S4181" i="3"/>
  <c r="S4949" i="3"/>
  <c r="Q726" i="3"/>
  <c r="S3790" i="3"/>
  <c r="S4558" i="3"/>
  <c r="S3099" i="3"/>
  <c r="S4055" i="3"/>
  <c r="S451" i="3"/>
  <c r="S120" i="3"/>
  <c r="S2732" i="3"/>
  <c r="S2478" i="3"/>
  <c r="S1960" i="3"/>
  <c r="S2001" i="3"/>
  <c r="S3145" i="3"/>
  <c r="S2114" i="3"/>
  <c r="S3138" i="3"/>
  <c r="S3795" i="3"/>
  <c r="S4771" i="3"/>
  <c r="S3668" i="3"/>
  <c r="S4436" i="3"/>
  <c r="S2123" i="3"/>
  <c r="S3933" i="3"/>
  <c r="S4701" i="3"/>
  <c r="Q478" i="3"/>
  <c r="S3531" i="3"/>
  <c r="S4310" i="3"/>
  <c r="Q87" i="3"/>
  <c r="S3807" i="3"/>
  <c r="S4575" i="3"/>
  <c r="S918" i="3"/>
  <c r="S1074" i="3"/>
  <c r="S1494" i="3"/>
  <c r="S2783" i="3"/>
  <c r="S1513" i="3"/>
  <c r="S2817" i="3"/>
  <c r="S1786" i="3"/>
  <c r="S2810" i="3"/>
  <c r="S3444" i="3"/>
  <c r="S4491" i="3"/>
  <c r="S3371" i="3"/>
  <c r="S4188" i="3"/>
  <c r="S4956" i="3"/>
  <c r="S3685" i="3"/>
  <c r="S4453" i="3"/>
  <c r="Q230" i="3"/>
  <c r="S3139" i="3"/>
  <c r="S4062" i="3"/>
  <c r="S4830" i="3"/>
  <c r="S3550" i="3"/>
  <c r="S4327" i="3"/>
  <c r="S757" i="3"/>
  <c r="S1145" i="3"/>
  <c r="S2557" i="3"/>
  <c r="S2055" i="3"/>
  <c r="S3320" i="3"/>
  <c r="S2569" i="3"/>
  <c r="S1538" i="3"/>
  <c r="S2562" i="3"/>
  <c r="S2555" i="3"/>
  <c r="S4243" i="3"/>
  <c r="S329" i="3"/>
  <c r="S4099" i="3"/>
  <c r="S4916" i="3"/>
  <c r="S4925" i="3"/>
  <c r="S4214" i="3"/>
  <c r="S3711" i="3"/>
  <c r="Q16" i="3"/>
  <c r="Q784" i="3"/>
  <c r="S3688" i="3"/>
  <c r="S4456" i="3"/>
  <c r="S2027" i="3"/>
  <c r="S3921" i="3"/>
  <c r="S4689" i="3"/>
  <c r="Q466" i="3"/>
  <c r="Q469" i="3"/>
  <c r="Q1369" i="3"/>
  <c r="Q2137" i="3"/>
  <c r="Q855" i="3"/>
  <c r="Q1634" i="3"/>
  <c r="S3263" i="3"/>
  <c r="Q911" i="3"/>
  <c r="Q1683" i="3"/>
  <c r="S1818" i="3"/>
  <c r="S4260" i="3"/>
  <c r="S4269" i="3"/>
  <c r="S3622" i="3"/>
  <c r="S2459" i="3"/>
  <c r="S4743" i="3"/>
  <c r="Q536" i="3"/>
  <c r="S3403" i="3"/>
  <c r="S4208" i="3"/>
  <c r="S4976" i="3"/>
  <c r="S3673" i="3"/>
  <c r="S4441" i="3"/>
  <c r="Q218" i="3"/>
  <c r="S4971" i="3"/>
  <c r="Q1121" i="3"/>
  <c r="Q1889" i="3"/>
  <c r="S2593" i="3"/>
  <c r="S3940" i="3"/>
  <c r="S3949" i="3"/>
  <c r="S3171" i="3"/>
  <c r="S4998" i="3"/>
  <c r="S4495" i="3"/>
  <c r="Q416" i="3"/>
  <c r="S3211" i="3"/>
  <c r="S4088" i="3"/>
  <c r="S4856" i="3"/>
  <c r="S3543" i="3"/>
  <c r="S4321" i="3"/>
  <c r="Q98" i="3"/>
  <c r="S4042" i="3"/>
  <c r="Q1001" i="3"/>
  <c r="Q1769" i="3"/>
  <c r="S2600" i="3"/>
  <c r="S3620" i="3"/>
  <c r="S3629" i="3"/>
  <c r="Q686" i="3"/>
  <c r="S4774" i="3"/>
  <c r="S4271" i="3"/>
  <c r="Q296" i="3"/>
  <c r="S2403" i="3"/>
  <c r="S3968" i="3"/>
  <c r="S4736" i="3"/>
  <c r="S1287" i="3"/>
  <c r="S3755" i="3"/>
  <c r="S4836" i="3"/>
  <c r="S4845" i="3"/>
  <c r="S4150" i="3"/>
  <c r="S3647" i="3"/>
  <c r="S4975" i="3"/>
  <c r="Q752" i="3"/>
  <c r="S3656" i="3"/>
  <c r="S4424" i="3"/>
  <c r="S1771" i="3"/>
  <c r="S3889" i="3"/>
  <c r="S4657" i="3"/>
  <c r="Q434" i="3"/>
  <c r="Q419" i="3"/>
  <c r="Q1337" i="3"/>
  <c r="Q2105" i="3"/>
  <c r="Q819" i="3"/>
  <c r="Q1602" i="3"/>
  <c r="S1587" i="3"/>
  <c r="Q875" i="3"/>
  <c r="Q1651" i="3"/>
  <c r="S1474" i="3"/>
  <c r="S4164" i="3"/>
  <c r="S4173" i="3"/>
  <c r="S3513" i="3"/>
  <c r="S1947" i="3"/>
  <c r="S4679" i="3"/>
  <c r="Q504" i="3"/>
  <c r="S3350" i="3"/>
  <c r="S4176" i="3"/>
  <c r="S4944" i="3"/>
  <c r="S3641" i="3"/>
  <c r="S4409" i="3"/>
  <c r="Q186" i="3"/>
  <c r="S4746" i="3"/>
  <c r="Q1089" i="3"/>
  <c r="Q1857" i="3"/>
  <c r="Q445" i="3"/>
  <c r="Q1354" i="3"/>
  <c r="Q2122" i="3"/>
  <c r="Q524" i="3"/>
  <c r="S2862" i="3"/>
  <c r="S3229" i="3"/>
  <c r="S3244" i="3"/>
  <c r="Q398" i="3"/>
  <c r="S4550" i="3"/>
  <c r="S4047" i="3"/>
  <c r="Q192" i="3"/>
  <c r="S1571" i="3"/>
  <c r="S3864" i="3"/>
  <c r="S4632" i="3"/>
  <c r="S3223" i="3"/>
  <c r="S3469" i="3"/>
  <c r="S4745" i="3"/>
  <c r="Q1169" i="3"/>
  <c r="Q701" i="3"/>
  <c r="Q1970" i="3"/>
  <c r="Q939" i="3"/>
  <c r="Q1947" i="3"/>
  <c r="S4130" i="3"/>
  <c r="Q1012" i="3"/>
  <c r="Q1780" i="3"/>
  <c r="S3818" i="3"/>
  <c r="Q973" i="3"/>
  <c r="Q1741" i="3"/>
  <c r="S3762" i="3"/>
  <c r="Q966" i="3"/>
  <c r="Q1734" i="3"/>
  <c r="Q36" i="3"/>
  <c r="Q1135" i="3"/>
  <c r="Q1903" i="3"/>
  <c r="S3906" i="3"/>
  <c r="Q984" i="3"/>
  <c r="S4871" i="3"/>
  <c r="S4265" i="3"/>
  <c r="Q611" i="3"/>
  <c r="Q215" i="3"/>
  <c r="Q1682" i="3"/>
  <c r="Q549" i="3"/>
  <c r="Q1755" i="3"/>
  <c r="Q2531" i="3"/>
  <c r="Q812" i="3"/>
  <c r="Q1596" i="3"/>
  <c r="Q103" i="3"/>
  <c r="S3945" i="3"/>
  <c r="Q44" i="3"/>
  <c r="S4178" i="3"/>
  <c r="Q1490" i="3"/>
  <c r="Q243" i="3"/>
  <c r="Q1595" i="3"/>
  <c r="Q2411" i="3"/>
  <c r="Q641" i="3"/>
  <c r="Q1476" i="3"/>
  <c r="Q2244" i="3"/>
  <c r="Q579" i="3"/>
  <c r="Q1437" i="3"/>
  <c r="Q2205" i="3"/>
  <c r="Q567" i="3"/>
  <c r="Q1430" i="3"/>
  <c r="Q2198" i="3"/>
  <c r="Q815" i="3"/>
  <c r="Q1599" i="3"/>
  <c r="Q2367" i="3"/>
  <c r="Q596" i="3"/>
  <c r="S4221" i="3"/>
  <c r="S3429" i="3"/>
  <c r="Q514" i="3"/>
  <c r="Q1929" i="3"/>
  <c r="Q1194" i="3"/>
  <c r="S3462" i="3"/>
  <c r="Q1347" i="3"/>
  <c r="Q2227" i="3"/>
  <c r="Q347" i="3"/>
  <c r="Q1292" i="3"/>
  <c r="S3700" i="3"/>
  <c r="S4768" i="3"/>
  <c r="Q194" i="3"/>
  <c r="Q1609" i="3"/>
  <c r="Q1002" i="3"/>
  <c r="Q2226" i="3"/>
  <c r="Q1187" i="3"/>
  <c r="Q2107" i="3"/>
  <c r="Q155" i="3"/>
  <c r="Q1172" i="3"/>
  <c r="Q1940" i="3"/>
  <c r="Q28" i="3"/>
  <c r="Q1133" i="3"/>
  <c r="S435" i="3"/>
  <c r="S1203" i="3"/>
  <c r="S660" i="3"/>
  <c r="S45" i="3"/>
  <c r="S813" i="3"/>
  <c r="S174" i="3"/>
  <c r="S942" i="3"/>
  <c r="S327" i="3"/>
  <c r="S75" i="3"/>
  <c r="S843" i="3"/>
  <c r="S300" i="3"/>
  <c r="S1068" i="3"/>
  <c r="S453" i="3"/>
  <c r="S1221" i="3"/>
  <c r="S582" i="3"/>
  <c r="S1350" i="3"/>
  <c r="S735" i="3"/>
  <c r="S104" i="3"/>
  <c r="S872" i="3"/>
  <c r="S257" i="3"/>
  <c r="S1025" i="3"/>
  <c r="S402" i="3"/>
  <c r="S1170" i="3"/>
  <c r="S1892" i="3"/>
  <c r="S35" i="3"/>
  <c r="S803" i="3"/>
  <c r="S260" i="3"/>
  <c r="S1028" i="3"/>
  <c r="S413" i="3"/>
  <c r="S1181" i="3"/>
  <c r="S542" i="3"/>
  <c r="S1310" i="3"/>
  <c r="S695" i="3"/>
  <c r="S64" i="3"/>
  <c r="S832" i="3"/>
  <c r="S217" i="3"/>
  <c r="S985" i="3"/>
  <c r="S362" i="3"/>
  <c r="S1130" i="3"/>
  <c r="S1852" i="3"/>
  <c r="S2620" i="3"/>
  <c r="S1211" i="3"/>
  <c r="S1124" i="3"/>
  <c r="S973" i="3"/>
  <c r="S790" i="3"/>
  <c r="S639" i="3"/>
  <c r="S328" i="3"/>
  <c r="S1352" i="3"/>
  <c r="S993" i="3"/>
  <c r="S626" i="3"/>
  <c r="S1604" i="3"/>
  <c r="S2628" i="3"/>
  <c r="S1669" i="3"/>
  <c r="S1115" i="3"/>
  <c r="S1036" i="3"/>
  <c r="S885" i="3"/>
  <c r="S702" i="3"/>
  <c r="S551" i="3"/>
  <c r="S248" i="3"/>
  <c r="S1272" i="3"/>
  <c r="S913" i="3"/>
  <c r="S546" i="3"/>
  <c r="S1524" i="3"/>
  <c r="S2548" i="3"/>
  <c r="S1613" i="3"/>
  <c r="S2381" i="3"/>
  <c r="S3149" i="3"/>
  <c r="S2126" i="3"/>
  <c r="S2894" i="3"/>
  <c r="S1879" i="3"/>
  <c r="S2647" i="3"/>
  <c r="S1608" i="3"/>
  <c r="S2376" i="3"/>
  <c r="S3144" i="3"/>
  <c r="S731" i="3"/>
  <c r="S652" i="3"/>
  <c r="S501" i="3"/>
  <c r="S318" i="3"/>
  <c r="S167" i="3"/>
  <c r="S1327" i="3"/>
  <c r="S952" i="3"/>
  <c r="S593" i="3"/>
  <c r="S226" i="3"/>
  <c r="S1250" i="3"/>
  <c r="S2228" i="3"/>
  <c r="S3100" i="3"/>
  <c r="S2141" i="3"/>
  <c r="S2909" i="3"/>
  <c r="S1886" i="3"/>
  <c r="S2654" i="3"/>
  <c r="S1639" i="3"/>
  <c r="S2407" i="3"/>
  <c r="S3175" i="3"/>
  <c r="S2136" i="3"/>
  <c r="S2904" i="3"/>
  <c r="S339" i="3"/>
  <c r="S252" i="3"/>
  <c r="S101" i="3"/>
  <c r="S1333" i="3"/>
  <c r="S1150" i="3"/>
  <c r="S999" i="3"/>
  <c r="S624" i="3"/>
  <c r="S265" i="3"/>
  <c r="S1289" i="3"/>
  <c r="S922" i="3"/>
  <c r="S1900" i="3"/>
  <c r="S2852" i="3"/>
  <c r="S1893" i="3"/>
  <c r="S2661" i="3"/>
  <c r="S1638" i="3"/>
  <c r="S2406" i="3"/>
  <c r="S3174" i="3"/>
  <c r="S2159" i="3"/>
  <c r="S2927" i="3"/>
  <c r="S1888" i="3"/>
  <c r="S2656" i="3"/>
  <c r="S59" i="3"/>
  <c r="S1283" i="3"/>
  <c r="S1204" i="3"/>
  <c r="S1045" i="3"/>
  <c r="S870" i="3"/>
  <c r="S719" i="3"/>
  <c r="S392" i="3"/>
  <c r="S33" i="3"/>
  <c r="S1057" i="3"/>
  <c r="S690" i="3"/>
  <c r="S1668" i="3"/>
  <c r="S2676" i="3"/>
  <c r="S1717" i="3"/>
  <c r="S2485" i="3"/>
  <c r="S1462" i="3"/>
  <c r="S2230" i="3"/>
  <c r="S2998" i="3"/>
  <c r="S1983" i="3"/>
  <c r="S2751" i="3"/>
  <c r="S1712" i="3"/>
  <c r="S2480" i="3"/>
  <c r="S3248" i="3"/>
  <c r="S1188" i="3"/>
  <c r="S295" i="3"/>
  <c r="S361" i="3"/>
  <c r="S1652" i="3"/>
  <c r="S2109" i="3"/>
  <c r="S1854" i="3"/>
  <c r="S1607" i="3"/>
  <c r="S3143" i="3"/>
  <c r="S2872" i="3"/>
  <c r="S1689" i="3"/>
  <c r="S2457" i="3"/>
  <c r="S3225" i="3"/>
  <c r="S1938" i="3"/>
  <c r="S2706" i="3"/>
  <c r="S1659" i="3"/>
  <c r="S3875" i="3"/>
  <c r="S67" i="3"/>
  <c r="S653" i="3"/>
  <c r="S1111" i="3"/>
  <c r="S1065" i="3"/>
  <c r="S2356" i="3"/>
  <c r="S2501" i="3"/>
  <c r="S2246" i="3"/>
  <c r="S1999" i="3"/>
  <c r="S1728" i="3"/>
  <c r="S3264" i="3"/>
  <c r="S1889" i="3"/>
  <c r="S147" i="3"/>
  <c r="S725" i="3"/>
  <c r="S1175" i="3"/>
  <c r="S1129" i="3"/>
  <c r="S2420" i="3"/>
  <c r="S2541" i="3"/>
  <c r="S2286" i="3"/>
  <c r="S2039" i="3"/>
  <c r="S1768" i="3"/>
  <c r="S3304" i="3"/>
  <c r="S1905" i="3"/>
  <c r="S2673" i="3"/>
  <c r="S3441" i="3"/>
  <c r="S2154" i="3"/>
  <c r="S2922" i="3"/>
  <c r="S3214" i="3"/>
  <c r="S4091" i="3"/>
  <c r="S1027" i="3"/>
  <c r="S206" i="3"/>
  <c r="S520" i="3"/>
  <c r="S474" i="3"/>
  <c r="S3028" i="3"/>
  <c r="S2949" i="3"/>
  <c r="S2694" i="3"/>
  <c r="S2447" i="3"/>
  <c r="S2176" i="3"/>
  <c r="S3568" i="3"/>
  <c r="S2113" i="3"/>
  <c r="S1062" i="3"/>
  <c r="S1186" i="3"/>
  <c r="S1558" i="3"/>
  <c r="S2847" i="3"/>
  <c r="S1545" i="3"/>
  <c r="S2833" i="3"/>
  <c r="S1802" i="3"/>
  <c r="S2826" i="3"/>
  <c r="S3463" i="3"/>
  <c r="S4507" i="3"/>
  <c r="S3396" i="3"/>
  <c r="S4204" i="3"/>
  <c r="S4972" i="3"/>
  <c r="S3701" i="3"/>
  <c r="S4469" i="3"/>
  <c r="Q246" i="3"/>
  <c r="S3190" i="3"/>
  <c r="S4078" i="3"/>
  <c r="S4846" i="3"/>
  <c r="S3569" i="3"/>
  <c r="S4343" i="3"/>
  <c r="S421" i="3"/>
  <c r="S873" i="3"/>
  <c r="S2389" i="3"/>
  <c r="S1887" i="3"/>
  <c r="S3152" i="3"/>
  <c r="S2513" i="3"/>
  <c r="S1482" i="3"/>
  <c r="S2506" i="3"/>
  <c r="S2107" i="3"/>
  <c r="S4187" i="3"/>
  <c r="S2371" i="3"/>
  <c r="S3964" i="3"/>
  <c r="S4732" i="3"/>
  <c r="S3436" i="3"/>
  <c r="S4229" i="3"/>
  <c r="S4997" i="3"/>
  <c r="Q774" i="3"/>
  <c r="S3838" i="3"/>
  <c r="S1270" i="3"/>
  <c r="S1354" i="3"/>
  <c r="S1662" i="3"/>
  <c r="S2951" i="3"/>
  <c r="S1593" i="3"/>
  <c r="S2873" i="3"/>
  <c r="S1842" i="3"/>
  <c r="S2866" i="3"/>
  <c r="S3509" i="3"/>
  <c r="S4547" i="3"/>
  <c r="S549" i="3"/>
  <c r="S977" i="3"/>
  <c r="S2453" i="3"/>
  <c r="S1951" i="3"/>
  <c r="S3216" i="3"/>
  <c r="S2537" i="3"/>
  <c r="S1506" i="3"/>
  <c r="S2530" i="3"/>
  <c r="S2299" i="3"/>
  <c r="S4211" i="3"/>
  <c r="S2499" i="3"/>
  <c r="S3980" i="3"/>
  <c r="S4748" i="3"/>
  <c r="S3457" i="3"/>
  <c r="S4245" i="3"/>
  <c r="Q22" i="3"/>
  <c r="S1491" i="3"/>
  <c r="S3854" i="3"/>
  <c r="S4622" i="3"/>
  <c r="S3260" i="3"/>
  <c r="S4119" i="3"/>
  <c r="S1091" i="3"/>
  <c r="S568" i="3"/>
  <c r="S3068" i="3"/>
  <c r="S2734" i="3"/>
  <c r="S2216" i="3"/>
  <c r="S2129" i="3"/>
  <c r="S3233" i="3"/>
  <c r="S2202" i="3"/>
  <c r="S3226" i="3"/>
  <c r="S3883" i="3"/>
  <c r="S4835" i="3"/>
  <c r="S3732" i="3"/>
  <c r="S4500" i="3"/>
  <c r="S2635" i="3"/>
  <c r="S3997" i="3"/>
  <c r="S4765" i="3"/>
  <c r="Q542" i="3"/>
  <c r="S3604" i="3"/>
  <c r="S4374" i="3"/>
  <c r="S1627" i="3"/>
  <c r="S3871" i="3"/>
  <c r="S4639" i="3"/>
  <c r="S87" i="3"/>
  <c r="S1484" i="3"/>
  <c r="S1750" i="3"/>
  <c r="S3039" i="3"/>
  <c r="S1641" i="3"/>
  <c r="S2897" i="3"/>
  <c r="S1866" i="3"/>
  <c r="S2890" i="3"/>
  <c r="S3537" i="3"/>
  <c r="S4571" i="3"/>
  <c r="S3465" i="3"/>
  <c r="S4252" i="3"/>
  <c r="Q29" i="3"/>
  <c r="S3749" i="3"/>
  <c r="S4517" i="3"/>
  <c r="Q294" i="3"/>
  <c r="S3270" i="3"/>
  <c r="S4126" i="3"/>
  <c r="S4894" i="3"/>
  <c r="S3623" i="3"/>
  <c r="S4391" i="3"/>
  <c r="S1301" i="3"/>
  <c r="S218" i="3"/>
  <c r="S2813" i="3"/>
  <c r="S2311" i="3"/>
  <c r="S3496" i="3"/>
  <c r="S2657" i="3"/>
  <c r="S1626" i="3"/>
  <c r="S2650" i="3"/>
  <c r="S3187" i="3"/>
  <c r="S4331" i="3"/>
  <c r="S2524" i="3"/>
  <c r="S4739" i="3"/>
  <c r="Q101" i="3"/>
  <c r="Q110" i="3"/>
  <c r="S4342" i="3"/>
  <c r="S3839" i="3"/>
  <c r="Q80" i="3"/>
  <c r="Q848" i="3"/>
  <c r="S3752" i="3"/>
  <c r="S4520" i="3"/>
  <c r="S2539" i="3"/>
  <c r="S3985" i="3"/>
  <c r="S4753" i="3"/>
  <c r="Q530" i="3"/>
  <c r="Q572" i="3"/>
  <c r="Q1433" i="3"/>
  <c r="S3453" i="3"/>
  <c r="Q929" i="3"/>
  <c r="Q1698" i="3"/>
  <c r="S3866" i="3"/>
  <c r="Q979" i="3"/>
  <c r="Q1747" i="3"/>
  <c r="S2498" i="3"/>
  <c r="S4420" i="3"/>
  <c r="S4429" i="3"/>
  <c r="S3782" i="3"/>
  <c r="S3235" i="3"/>
  <c r="S4823" i="3"/>
  <c r="Q600" i="3"/>
  <c r="S3487" i="3"/>
  <c r="S4272" i="3"/>
  <c r="Q49" i="3"/>
  <c r="S3737" i="3"/>
  <c r="S4505" i="3"/>
  <c r="Q282" i="3"/>
  <c r="Q175" i="3"/>
  <c r="Q1185" i="3"/>
  <c r="Q1953" i="3"/>
  <c r="S3273" i="3"/>
  <c r="S4100" i="3"/>
  <c r="S4109" i="3"/>
  <c r="S3437" i="3"/>
  <c r="S1499" i="3"/>
  <c r="S4623" i="3"/>
  <c r="Q480" i="3"/>
  <c r="S3311" i="3"/>
  <c r="S4152" i="3"/>
  <c r="S4920" i="3"/>
  <c r="S3617" i="3"/>
  <c r="S4385" i="3"/>
  <c r="Q162" i="3"/>
  <c r="S4554" i="3"/>
  <c r="Q1065" i="3"/>
  <c r="Q1833" i="3"/>
  <c r="S1809" i="3"/>
  <c r="S3780" i="3"/>
  <c r="S3789" i="3"/>
  <c r="S1939" i="3"/>
  <c r="S4902" i="3"/>
  <c r="S4399" i="3"/>
  <c r="Q360" i="3"/>
  <c r="S2915" i="3"/>
  <c r="S4032" i="3"/>
  <c r="S4800" i="3"/>
  <c r="S762" i="3"/>
  <c r="S4435" i="3"/>
  <c r="S4996" i="3"/>
  <c r="Q14" i="3"/>
  <c r="S4278" i="3"/>
  <c r="S3775" i="3"/>
  <c r="Q48" i="3"/>
  <c r="Q816" i="3"/>
  <c r="S3720" i="3"/>
  <c r="S4488" i="3"/>
  <c r="S2283" i="3"/>
  <c r="S3953" i="3"/>
  <c r="S4721" i="3"/>
  <c r="Q498" i="3"/>
  <c r="Q521" i="3"/>
  <c r="Q1401" i="3"/>
  <c r="S2547" i="3"/>
  <c r="Q892" i="3"/>
  <c r="Q1666" i="3"/>
  <c r="S3609" i="3"/>
  <c r="Q947" i="3"/>
  <c r="Q1715" i="3"/>
  <c r="S2162" i="3"/>
  <c r="S4340" i="3"/>
  <c r="S4349" i="3"/>
  <c r="S3702" i="3"/>
  <c r="S2971" i="3"/>
  <c r="S4791" i="3"/>
  <c r="Q568" i="3"/>
  <c r="S3451" i="3"/>
  <c r="S4240" i="3"/>
  <c r="Q17" i="3"/>
  <c r="S3705" i="3"/>
  <c r="S4473" i="3"/>
  <c r="Q250" i="3"/>
  <c r="Q108" i="3"/>
  <c r="Q1153" i="3"/>
  <c r="Q1921" i="3"/>
  <c r="Q548" i="3"/>
  <c r="Q1418" i="3"/>
  <c r="Q2186" i="3"/>
  <c r="Q627" i="3"/>
  <c r="S3127" i="3"/>
  <c r="S3492" i="3"/>
  <c r="S3502" i="3"/>
  <c r="Q574" i="3"/>
  <c r="S4678" i="3"/>
  <c r="S4175" i="3"/>
  <c r="Q256" i="3"/>
  <c r="S2083" i="3"/>
  <c r="S3928" i="3"/>
  <c r="S4696" i="3"/>
  <c r="S3520" i="3"/>
  <c r="S4000" i="3"/>
  <c r="S4929" i="3"/>
  <c r="Q1353" i="3"/>
  <c r="Q837" i="3"/>
  <c r="Q2074" i="3"/>
  <c r="Q1051" i="3"/>
  <c r="Q2011" i="3"/>
  <c r="S4642" i="3"/>
  <c r="Q1076" i="3"/>
  <c r="Q1844" i="3"/>
  <c r="S4330" i="3"/>
  <c r="Q1037" i="3"/>
  <c r="Q1805" i="3"/>
  <c r="S4274" i="3"/>
  <c r="Q1030" i="3"/>
  <c r="Q1798" i="3"/>
  <c r="Q197" i="3"/>
  <c r="Q1199" i="3"/>
  <c r="Q1967" i="3"/>
  <c r="S4418" i="3"/>
  <c r="Q1048" i="3"/>
  <c r="Q392" i="3"/>
  <c r="S4425" i="3"/>
  <c r="Q836" i="3"/>
  <c r="Q395" i="3"/>
  <c r="Q1778" i="3"/>
  <c r="Q703" i="3"/>
  <c r="Q1827" i="3"/>
  <c r="S2163" i="3"/>
  <c r="Q885" i="3"/>
  <c r="Q1660" i="3"/>
  <c r="S4079" i="3"/>
  <c r="S4105" i="3"/>
  <c r="Q355" i="3"/>
  <c r="Q19" i="3"/>
  <c r="Q1586" i="3"/>
  <c r="Q396" i="3"/>
  <c r="Q1675" i="3"/>
  <c r="Q2475" i="3"/>
  <c r="Q743" i="3"/>
  <c r="Q1540" i="3"/>
  <c r="Q2308" i="3"/>
  <c r="Q681" i="3"/>
  <c r="Q1501" i="3"/>
  <c r="Q2269" i="3"/>
  <c r="Q669" i="3"/>
  <c r="Q1494" i="3"/>
  <c r="S2355" i="3"/>
  <c r="Q889" i="3"/>
  <c r="Q1663" i="3"/>
  <c r="Q2431" i="3"/>
  <c r="Q699" i="3"/>
  <c r="Q590" i="3"/>
  <c r="S3625" i="3"/>
  <c r="Q682" i="3"/>
  <c r="Q2097" i="3"/>
  <c r="Q1298" i="3"/>
  <c r="S4314" i="3"/>
  <c r="Q1435" i="3"/>
  <c r="Q2291" i="3"/>
  <c r="Q449" i="3"/>
  <c r="Q1356" i="3"/>
  <c r="Q69" i="3"/>
  <c r="S2475" i="3"/>
  <c r="Q362" i="3"/>
  <c r="Q1777" i="3"/>
  <c r="Q1106" i="3"/>
  <c r="Q2330" i="3"/>
  <c r="Q1275" i="3"/>
  <c r="Q2171" i="3"/>
  <c r="Q257" i="3"/>
  <c r="Q1236" i="3"/>
  <c r="Q2004" i="3"/>
  <c r="Q195" i="3"/>
  <c r="Q1197" i="3"/>
  <c r="S499" i="3"/>
  <c r="S1267" i="3"/>
  <c r="S724" i="3"/>
  <c r="S109" i="3"/>
  <c r="S877" i="3"/>
  <c r="S238" i="3"/>
  <c r="S1006" i="3"/>
  <c r="S391" i="3"/>
  <c r="S139" i="3"/>
  <c r="S907" i="3"/>
  <c r="S364" i="3"/>
  <c r="S1132" i="3"/>
  <c r="S517" i="3"/>
  <c r="S1285" i="3"/>
  <c r="S646" i="3"/>
  <c r="S31" i="3"/>
  <c r="S799" i="3"/>
  <c r="S168" i="3"/>
  <c r="S936" i="3"/>
  <c r="S321" i="3"/>
  <c r="S1089" i="3"/>
  <c r="S466" i="3"/>
  <c r="S1234" i="3"/>
  <c r="S1956" i="3"/>
  <c r="S99" i="3"/>
  <c r="S867" i="3"/>
  <c r="S324" i="3"/>
  <c r="S1092" i="3"/>
  <c r="S477" i="3"/>
  <c r="S1245" i="3"/>
  <c r="S606" i="3"/>
  <c r="S1374" i="3"/>
  <c r="S759" i="3"/>
  <c r="S128" i="3"/>
  <c r="S896" i="3"/>
  <c r="S281" i="3"/>
  <c r="S1049" i="3"/>
  <c r="S426" i="3"/>
  <c r="S1194" i="3"/>
  <c r="S1916" i="3"/>
  <c r="S83" i="3"/>
  <c r="S1307" i="3"/>
  <c r="S1228" i="3"/>
  <c r="S1077" i="3"/>
  <c r="S894" i="3"/>
  <c r="S743" i="3"/>
  <c r="S408" i="3"/>
  <c r="S49" i="3"/>
  <c r="S1073" i="3"/>
  <c r="S706" i="3"/>
  <c r="S1684" i="3"/>
  <c r="S2692" i="3"/>
  <c r="S1733" i="3"/>
  <c r="S1219" i="3"/>
  <c r="S1140" i="3"/>
  <c r="S981" i="3"/>
  <c r="S806" i="3"/>
  <c r="S655" i="3"/>
  <c r="S336" i="3"/>
  <c r="S1360" i="3"/>
  <c r="S1001" i="3"/>
  <c r="S634" i="3"/>
  <c r="S1612" i="3"/>
  <c r="S2636" i="3"/>
  <c r="S1677" i="3"/>
  <c r="S2445" i="3"/>
  <c r="S1420" i="3"/>
  <c r="S2190" i="3"/>
  <c r="S2958" i="3"/>
  <c r="S1943" i="3"/>
  <c r="S2711" i="3"/>
  <c r="S1672" i="3"/>
  <c r="S2440" i="3"/>
  <c r="S3208" i="3"/>
  <c r="S835" i="3"/>
  <c r="S756" i="3"/>
  <c r="S597" i="3"/>
  <c r="S422" i="3"/>
  <c r="S271" i="3"/>
  <c r="S16" i="3"/>
  <c r="S1040" i="3"/>
  <c r="S681" i="3"/>
  <c r="S314" i="3"/>
  <c r="S1338" i="3"/>
  <c r="S2316" i="3"/>
  <c r="S1437" i="3"/>
  <c r="S2205" i="3"/>
  <c r="S2973" i="3"/>
  <c r="S1950" i="3"/>
  <c r="S2718" i="3"/>
  <c r="S1703" i="3"/>
  <c r="S2471" i="3"/>
  <c r="S1431" i="3"/>
  <c r="S2200" i="3"/>
  <c r="S2968" i="3"/>
  <c r="S443" i="3"/>
  <c r="S356" i="3"/>
  <c r="S205" i="3"/>
  <c r="S22" i="3"/>
  <c r="S1254" i="3"/>
  <c r="S1087" i="3"/>
  <c r="S712" i="3"/>
  <c r="S353" i="3"/>
  <c r="S1377" i="3"/>
  <c r="S1010" i="3"/>
  <c r="S1988" i="3"/>
  <c r="S2916" i="3"/>
  <c r="S1957" i="3"/>
  <c r="S2725" i="3"/>
  <c r="S1702" i="3"/>
  <c r="S2470" i="3"/>
  <c r="S1455" i="3"/>
  <c r="S2223" i="3"/>
  <c r="S2991" i="3"/>
  <c r="S1952" i="3"/>
  <c r="S2720" i="3"/>
  <c r="S155" i="3"/>
  <c r="S76" i="3"/>
  <c r="S1308" i="3"/>
  <c r="S1149" i="3"/>
  <c r="S974" i="3"/>
  <c r="S815" i="3"/>
  <c r="S472" i="3"/>
  <c r="S113" i="3"/>
  <c r="S1137" i="3"/>
  <c r="S770" i="3"/>
  <c r="S1748" i="3"/>
  <c r="S2740" i="3"/>
  <c r="S1781" i="3"/>
  <c r="S2549" i="3"/>
  <c r="S1526" i="3"/>
  <c r="S2294" i="3"/>
  <c r="S3062" i="3"/>
  <c r="S2047" i="3"/>
  <c r="S2815" i="3"/>
  <c r="S1776" i="3"/>
  <c r="S2544" i="3"/>
  <c r="S3312" i="3"/>
  <c r="S77" i="3"/>
  <c r="S559" i="3"/>
  <c r="S585" i="3"/>
  <c r="S1876" i="3"/>
  <c r="S2237" i="3"/>
  <c r="S1982" i="3"/>
  <c r="S1735" i="3"/>
  <c r="S1464" i="3"/>
  <c r="S3000" i="3"/>
  <c r="S1753" i="3"/>
  <c r="S2521" i="3"/>
  <c r="S3289" i="3"/>
  <c r="S2002" i="3"/>
  <c r="S2770" i="3"/>
  <c r="S2171" i="3"/>
  <c r="S3939" i="3"/>
  <c r="S347" i="3"/>
  <c r="S933" i="3"/>
  <c r="S1351" i="3"/>
  <c r="S1297" i="3"/>
  <c r="S2588" i="3"/>
  <c r="S2629" i="3"/>
  <c r="S2374" i="3"/>
  <c r="S2127" i="3"/>
  <c r="S1856" i="3"/>
  <c r="S3392" i="3"/>
  <c r="S1953" i="3"/>
  <c r="S411" i="3"/>
  <c r="S997" i="3"/>
  <c r="S1407" i="3"/>
  <c r="S1353" i="3"/>
  <c r="S2644" i="3"/>
  <c r="S2669" i="3"/>
  <c r="S2414" i="3"/>
  <c r="S2167" i="3"/>
  <c r="S1896" i="3"/>
  <c r="S3424" i="3"/>
  <c r="S1969" i="3"/>
  <c r="S2737" i="3"/>
  <c r="S1450" i="3"/>
  <c r="S2218" i="3"/>
  <c r="S2986" i="3"/>
  <c r="S3317" i="3"/>
  <c r="S4155" i="3"/>
  <c r="S1299" i="3"/>
  <c r="S470" i="3"/>
  <c r="S736" i="3"/>
  <c r="S698" i="3"/>
  <c r="S1469" i="3"/>
  <c r="S3077" i="3"/>
  <c r="S2822" i="3"/>
  <c r="S2575" i="3"/>
  <c r="S2304" i="3"/>
  <c r="S1401" i="3"/>
  <c r="S2177" i="3"/>
  <c r="S215" i="3"/>
  <c r="S1588" i="3"/>
  <c r="S1814" i="3"/>
  <c r="S3103" i="3"/>
  <c r="S1673" i="3"/>
  <c r="S2921" i="3"/>
  <c r="S1890" i="3"/>
  <c r="S2914" i="3"/>
  <c r="S3564" i="3"/>
  <c r="S4595" i="3"/>
  <c r="S3483" i="3"/>
  <c r="S4268" i="3"/>
  <c r="Q45" i="3"/>
  <c r="S3765" i="3"/>
  <c r="S4533" i="3"/>
  <c r="Q310" i="3"/>
  <c r="S3295" i="3"/>
  <c r="S4142" i="3"/>
  <c r="S4910" i="3"/>
  <c r="S3639" i="3"/>
  <c r="S4407" i="3"/>
  <c r="S957" i="3"/>
  <c r="S1321" i="3"/>
  <c r="S2645" i="3"/>
  <c r="S2143" i="3"/>
  <c r="S3408" i="3"/>
  <c r="S2601" i="3"/>
  <c r="S1570" i="3"/>
  <c r="S2594" i="3"/>
  <c r="S2811" i="3"/>
  <c r="S4275" i="3"/>
  <c r="S2883" i="3"/>
  <c r="S4028" i="3"/>
  <c r="S4796" i="3"/>
  <c r="S3511" i="3"/>
  <c r="S4293" i="3"/>
  <c r="Q70" i="3"/>
  <c r="S1875" i="3"/>
  <c r="S3902" i="3"/>
  <c r="S423" i="3"/>
  <c r="S1756" i="3"/>
  <c r="S1918" i="3"/>
  <c r="S1355" i="3"/>
  <c r="S941" i="3"/>
  <c r="S428" i="3"/>
  <c r="S863" i="3"/>
  <c r="S1298" i="3"/>
  <c r="S541" i="3"/>
  <c r="S960" i="3"/>
  <c r="S187" i="3"/>
  <c r="S496" i="3"/>
  <c r="S91" i="3"/>
  <c r="S416" i="3"/>
  <c r="S1741" i="3"/>
  <c r="S2775" i="3"/>
  <c r="S701" i="3"/>
  <c r="S394" i="3"/>
  <c r="S2014" i="3"/>
  <c r="S3032" i="3"/>
  <c r="S1167" i="3"/>
  <c r="S2980" i="3"/>
  <c r="S2287" i="3"/>
  <c r="S21" i="3"/>
  <c r="S1225" i="3"/>
  <c r="S1590" i="3"/>
  <c r="S2608" i="3"/>
  <c r="S2365" i="3"/>
  <c r="S2585" i="3"/>
  <c r="S619" i="3"/>
  <c r="S2502" i="3"/>
  <c r="S1269" i="3"/>
  <c r="S2295" i="3"/>
  <c r="S2282" i="3"/>
  <c r="S976" i="3"/>
  <c r="S2432" i="3"/>
  <c r="S1552" i="3"/>
  <c r="S4667" i="3"/>
  <c r="Q374" i="3"/>
  <c r="S102" i="3"/>
  <c r="S1658" i="3"/>
  <c r="S4860" i="3"/>
  <c r="S975" i="3"/>
  <c r="S3041" i="3"/>
  <c r="S4691" i="3"/>
  <c r="S2463" i="3"/>
  <c r="S2698" i="3"/>
  <c r="S4108" i="3"/>
  <c r="Q150" i="3"/>
  <c r="S3459" i="3"/>
  <c r="S1965" i="3"/>
  <c r="S3401" i="3"/>
  <c r="S1539" i="3"/>
  <c r="S4125" i="3"/>
  <c r="S4502" i="3"/>
  <c r="S1151" i="3"/>
  <c r="S1897" i="3"/>
  <c r="S3723" i="3"/>
  <c r="S1675" i="3"/>
  <c r="S3467" i="3"/>
  <c r="S4519" i="3"/>
  <c r="S2823" i="3"/>
  <c r="S2818" i="3"/>
  <c r="S3307" i="3"/>
  <c r="S4095" i="3"/>
  <c r="S4648" i="3"/>
  <c r="Q658" i="3"/>
  <c r="Q1058" i="3"/>
  <c r="S1086" i="3"/>
  <c r="S4094" i="3"/>
  <c r="S3632" i="3"/>
  <c r="S4633" i="3"/>
  <c r="Q2081" i="3"/>
  <c r="S3814" i="3"/>
  <c r="S3497" i="3"/>
  <c r="S4513" i="3"/>
  <c r="Q1961" i="3"/>
  <c r="S3476" i="3"/>
  <c r="S3325" i="3"/>
  <c r="S3163" i="3"/>
  <c r="S4031" i="3"/>
  <c r="S4616" i="3"/>
  <c r="Q626" i="3"/>
  <c r="Q1026" i="3"/>
  <c r="S317" i="3"/>
  <c r="S4030" i="3"/>
  <c r="S3597" i="3"/>
  <c r="S4601" i="3"/>
  <c r="Q2049" i="3"/>
  <c r="Q811" i="3"/>
  <c r="S2451" i="3"/>
  <c r="S3107" i="3"/>
  <c r="Q33" i="3"/>
  <c r="Q2282" i="3"/>
  <c r="Q1204" i="3"/>
  <c r="Q1933" i="3"/>
  <c r="Q403" i="3"/>
  <c r="Q1176" i="3"/>
  <c r="Q715" i="3"/>
  <c r="S4194" i="3"/>
  <c r="S3777" i="3"/>
  <c r="Q1386" i="3"/>
  <c r="Q2347" i="3"/>
  <c r="Q2180" i="3"/>
  <c r="Q2141" i="3"/>
  <c r="Q2134" i="3"/>
  <c r="Q2303" i="3"/>
  <c r="S1963" i="3"/>
  <c r="Q1082" i="3"/>
  <c r="Q2163" i="3"/>
  <c r="S2330" i="3"/>
  <c r="Q1425" i="3"/>
  <c r="Q893" i="3"/>
  <c r="S3874" i="3"/>
  <c r="Q1620" i="3"/>
  <c r="Q399" i="3"/>
  <c r="Q1645" i="3"/>
  <c r="Q2413" i="3"/>
  <c r="Q860" i="3"/>
  <c r="Q1638" i="3"/>
  <c r="S4346" i="3"/>
  <c r="Q1039" i="3"/>
  <c r="Q1807" i="3"/>
  <c r="S1907" i="3"/>
  <c r="Q881" i="3"/>
  <c r="S4454" i="3"/>
  <c r="S3841" i="3"/>
  <c r="S4298" i="3"/>
  <c r="S3666" i="3"/>
  <c r="Q1426" i="3"/>
  <c r="Q135" i="3"/>
  <c r="Q1539" i="3"/>
  <c r="Q2371" i="3"/>
  <c r="Q577" i="3"/>
  <c r="Q1436" i="3"/>
  <c r="Q2204" i="3"/>
  <c r="Q515" i="3"/>
  <c r="Q1397" i="3"/>
  <c r="Q2165" i="3"/>
  <c r="Q503" i="3"/>
  <c r="Q1390" i="3"/>
  <c r="Q2158" i="3"/>
  <c r="Q769" i="3"/>
  <c r="Q1559" i="3"/>
  <c r="Q2327" i="3"/>
  <c r="Q532" i="3"/>
  <c r="S3294" i="3"/>
  <c r="S3237" i="3"/>
  <c r="Q394" i="3"/>
  <c r="Q1809" i="3"/>
  <c r="Q1130" i="3"/>
  <c r="Q2354" i="3"/>
  <c r="Q1291" i="3"/>
  <c r="Q2187" i="3"/>
  <c r="Q283" i="3"/>
  <c r="Q1252" i="3"/>
  <c r="Q2020" i="3"/>
  <c r="Q220" i="3"/>
  <c r="Q1213" i="3"/>
  <c r="Q1981" i="3"/>
  <c r="Q209" i="3"/>
  <c r="Q1206" i="3"/>
  <c r="Q1974" i="3"/>
  <c r="Q479" i="3"/>
  <c r="Q1375" i="3"/>
  <c r="Q2143" i="3"/>
  <c r="Q237" i="3"/>
  <c r="S4448" i="3"/>
  <c r="Q1132" i="3"/>
  <c r="Q1349" i="3"/>
  <c r="Q1086" i="3"/>
  <c r="Q999" i="3"/>
  <c r="Q455" i="3"/>
  <c r="Q2722" i="3"/>
  <c r="Q3490" i="3"/>
  <c r="Q4258" i="3"/>
  <c r="E35" i="3"/>
  <c r="Q2160" i="3"/>
  <c r="Q3139" i="3"/>
  <c r="Q3907" i="3"/>
  <c r="Q4675" i="3"/>
  <c r="E452" i="3"/>
  <c r="Q2588" i="3"/>
  <c r="Q3356" i="3"/>
  <c r="Q4124" i="3"/>
  <c r="Q2200" i="3"/>
  <c r="Q820" i="3"/>
  <c r="Q335" i="3"/>
  <c r="S4210" i="3"/>
  <c r="S3499" i="3"/>
  <c r="Q2215" i="3"/>
  <c r="Q2294" i="3"/>
  <c r="Q3178" i="3"/>
  <c r="Q3946" i="3"/>
  <c r="Q4714" i="3"/>
  <c r="E491" i="3"/>
  <c r="Q2827" i="3"/>
  <c r="Q3595" i="3"/>
  <c r="Q4363" i="3"/>
  <c r="E140" i="3"/>
  <c r="Q1408" i="3"/>
  <c r="Q3044" i="3"/>
  <c r="Q3812" i="3"/>
  <c r="Q4580" i="3"/>
  <c r="Q2837" i="3"/>
  <c r="Q3605" i="3"/>
  <c r="Q4373" i="3"/>
  <c r="Q676" i="3"/>
  <c r="Q2364" i="3"/>
  <c r="Q2069" i="3"/>
  <c r="Q1806" i="3"/>
  <c r="Q1719" i="3"/>
  <c r="Q1232" i="3"/>
  <c r="Q2994" i="3"/>
  <c r="Q3762" i="3"/>
  <c r="Q4530" i="3"/>
  <c r="E307" i="3"/>
  <c r="Q2643" i="3"/>
  <c r="Q3411" i="3"/>
  <c r="Q4179" i="3"/>
  <c r="Q4947" i="3"/>
  <c r="E724" i="3"/>
  <c r="Q2860" i="3"/>
  <c r="Q3628" i="3"/>
  <c r="Q4396" i="3"/>
  <c r="Q2653" i="3"/>
  <c r="Q3421" i="3"/>
  <c r="Q4189" i="3"/>
  <c r="Q4957" i="3"/>
  <c r="E734" i="3"/>
  <c r="Q2886" i="3"/>
  <c r="Q3654" i="3"/>
  <c r="Q4422" i="3"/>
  <c r="E199" i="3"/>
  <c r="E967" i="3"/>
  <c r="Q2639" i="3"/>
  <c r="Q3407" i="3"/>
  <c r="Q4175" i="3"/>
  <c r="Q4943" i="3"/>
  <c r="E720" i="3"/>
  <c r="Q2872" i="3"/>
  <c r="Q3640" i="3"/>
  <c r="Q1650" i="3"/>
  <c r="S3882" i="3"/>
  <c r="Q2261" i="3"/>
  <c r="Q1998" i="3"/>
  <c r="Q1911" i="3"/>
  <c r="Q1584" i="3"/>
  <c r="Q3066" i="3"/>
  <c r="Q3834" i="3"/>
  <c r="Q4602" i="3"/>
  <c r="E379" i="3"/>
  <c r="Q2715" i="3"/>
  <c r="Q3483" i="3"/>
  <c r="Q4251" i="3"/>
  <c r="E28" i="3"/>
  <c r="E796" i="3"/>
  <c r="Q2932" i="3"/>
  <c r="Q3700" i="3"/>
  <c r="Q4468" i="3"/>
  <c r="Q2725" i="3"/>
  <c r="Q3493" i="3"/>
  <c r="Q4261" i="3"/>
  <c r="Q799" i="3"/>
  <c r="Q2060" i="3"/>
  <c r="Q1765" i="3"/>
  <c r="Q1502" i="3"/>
  <c r="Q1415" i="3"/>
  <c r="Q1008" i="3"/>
  <c r="Q2882" i="3"/>
  <c r="Q3650" i="3"/>
  <c r="Q4418" i="3"/>
  <c r="E195" i="3"/>
  <c r="Q2516" i="3"/>
  <c r="Q3299" i="3"/>
  <c r="Q4067" i="3"/>
  <c r="Q4835" i="3"/>
  <c r="E612" i="3"/>
  <c r="Q2748" i="3"/>
  <c r="Q3516" i="3"/>
  <c r="Q4284" i="3"/>
  <c r="Q2529" i="3"/>
  <c r="Q3309" i="3"/>
  <c r="Q4077" i="3"/>
  <c r="Q4845" i="3"/>
  <c r="E622" i="3"/>
  <c r="Q2774" i="3"/>
  <c r="Q3542" i="3"/>
  <c r="Q4310" i="3"/>
  <c r="E87" i="3"/>
  <c r="E855" i="3"/>
  <c r="Q2510" i="3"/>
  <c r="Q3295" i="3"/>
  <c r="Q4063" i="3"/>
  <c r="Q4831" i="3"/>
  <c r="E608" i="3"/>
  <c r="Q2760" i="3"/>
  <c r="Q3528" i="3"/>
  <c r="Q4296" i="3"/>
  <c r="E73" i="3"/>
  <c r="E841" i="3"/>
  <c r="Q1042" i="3"/>
  <c r="Q2428" i="3"/>
  <c r="Q2133" i="3"/>
  <c r="Q1870" i="3"/>
  <c r="Q1783" i="3"/>
  <c r="Q1256" i="3"/>
  <c r="Q3018" i="3"/>
  <c r="Q3786" i="3"/>
  <c r="Q4554" i="3"/>
  <c r="E331" i="3"/>
  <c r="Q2667" i="3"/>
  <c r="Q3435" i="3"/>
  <c r="Q4203" i="3"/>
  <c r="Q4971" i="3"/>
  <c r="E748" i="3"/>
  <c r="Q2884" i="3"/>
  <c r="Q3652" i="3"/>
  <c r="Q4420" i="3"/>
  <c r="Q2677" i="3"/>
  <c r="Q3445" i="3"/>
  <c r="Q4213" i="3"/>
  <c r="Q4981" i="3"/>
  <c r="E758" i="3"/>
  <c r="Q2910" i="3"/>
  <c r="Q3678" i="3"/>
  <c r="Q4446" i="3"/>
  <c r="E223" i="3"/>
  <c r="E991" i="3"/>
  <c r="Q2663" i="3"/>
  <c r="Q3431" i="3"/>
  <c r="Q4199" i="3"/>
  <c r="Q4967" i="3"/>
  <c r="E744" i="3"/>
  <c r="Q2896" i="3"/>
  <c r="Q3664" i="3"/>
  <c r="Q4432" i="3"/>
  <c r="E209" i="3"/>
  <c r="E977" i="3"/>
  <c r="S4041" i="3"/>
  <c r="Q1516" i="3"/>
  <c r="Q1477" i="3"/>
  <c r="Q1214" i="3"/>
  <c r="Q1127" i="3"/>
  <c r="Q660" i="3"/>
  <c r="Q2770" i="3"/>
  <c r="Q3538" i="3"/>
  <c r="Q4306" i="3"/>
  <c r="E83" i="3"/>
  <c r="Q2318" i="3"/>
  <c r="Q3187" i="3"/>
  <c r="Q3955" i="3"/>
  <c r="Q4723" i="3"/>
  <c r="E500" i="3"/>
  <c r="Q2636" i="3"/>
  <c r="Q3404" i="3"/>
  <c r="Q4172" i="3"/>
  <c r="Q2344" i="3"/>
  <c r="Q3197" i="3"/>
  <c r="Q3965" i="3"/>
  <c r="Q4733" i="3"/>
  <c r="E510" i="3"/>
  <c r="Q2662" i="3"/>
  <c r="Q3430" i="3"/>
  <c r="Q4198" i="3"/>
  <c r="Q4966" i="3"/>
  <c r="E743" i="3"/>
  <c r="Q2305" i="3"/>
  <c r="Q259" i="3"/>
  <c r="E475" i="3"/>
  <c r="Q4564" i="3"/>
  <c r="E86" i="3"/>
  <c r="Q3006" i="3"/>
  <c r="Q4542" i="3"/>
  <c r="E1087" i="3"/>
  <c r="Q3439" i="3"/>
  <c r="Q4663" i="3"/>
  <c r="Q1440" i="3"/>
  <c r="Q3504" i="3"/>
  <c r="Q4600" i="3"/>
  <c r="E633" i="3"/>
  <c r="Q2545" i="3"/>
  <c r="Q3321" i="3"/>
  <c r="Q4089" i="3"/>
  <c r="Q4857" i="3"/>
  <c r="E778" i="3"/>
  <c r="E1721" i="3"/>
  <c r="E2489" i="3"/>
  <c r="E3257" i="3"/>
  <c r="E4025" i="3"/>
  <c r="E1149" i="3"/>
  <c r="S4538" i="3"/>
  <c r="Q3643" i="3"/>
  <c r="Q3141" i="3"/>
  <c r="E486" i="3"/>
  <c r="Q3406" i="3"/>
  <c r="Q4942" i="3"/>
  <c r="Q2240" i="3"/>
  <c r="Q3759" i="3"/>
  <c r="Q4983" i="3"/>
  <c r="Q2600" i="3"/>
  <c r="Q3824" i="3"/>
  <c r="Q4864" i="3"/>
  <c r="E897" i="3"/>
  <c r="Q2753" i="3"/>
  <c r="Q3521" i="3"/>
  <c r="Q4289" i="3"/>
  <c r="E66" i="3"/>
  <c r="E1094" i="3"/>
  <c r="E1921" i="3"/>
  <c r="E2689" i="3"/>
  <c r="E3457" i="3"/>
  <c r="Q786" i="3"/>
  <c r="E603" i="3"/>
  <c r="Q4692" i="3"/>
  <c r="E134" i="3"/>
  <c r="Q3054" i="3"/>
  <c r="Q4590" i="3"/>
  <c r="E1135" i="3"/>
  <c r="Q3455" i="3"/>
  <c r="Q4679" i="3"/>
  <c r="Q1632" i="3"/>
  <c r="Q3544" i="3"/>
  <c r="Q4632" i="3"/>
  <c r="E665" i="3"/>
  <c r="Q2566" i="3"/>
  <c r="Q1991" i="3"/>
  <c r="Q4283" i="3"/>
  <c r="Q3461" i="3"/>
  <c r="E654" i="3"/>
  <c r="Q3574" i="3"/>
  <c r="E119" i="3"/>
  <c r="Q2553" i="3"/>
  <c r="Q3887" i="3"/>
  <c r="E120" i="3"/>
  <c r="Q2728" i="3"/>
  <c r="Q3952" i="3"/>
  <c r="Q4976" i="3"/>
  <c r="E1009" i="3"/>
  <c r="Q2833" i="3"/>
  <c r="Q3601" i="3"/>
  <c r="Q4369" i="3"/>
  <c r="E146" i="3"/>
  <c r="E1202" i="3"/>
  <c r="E2001" i="3"/>
  <c r="E2769" i="3"/>
  <c r="E3537" i="3"/>
  <c r="E4305" i="3"/>
  <c r="Q375" i="3"/>
  <c r="Q2939" i="3"/>
  <c r="Q2765" i="3"/>
  <c r="E326" i="3"/>
  <c r="Q3246" i="3"/>
  <c r="Q4782" i="3"/>
  <c r="E1327" i="3"/>
  <c r="Q3607" i="3"/>
  <c r="Q4847" i="3"/>
  <c r="Q2418" i="3"/>
  <c r="Q3688" i="3"/>
  <c r="Q4760" i="3"/>
  <c r="E793" i="3"/>
  <c r="Q2665" i="3"/>
  <c r="S3970" i="3"/>
  <c r="Q4539" i="3"/>
  <c r="Q3589" i="3"/>
  <c r="E718" i="3"/>
  <c r="Q3638" i="3"/>
  <c r="E183" i="3"/>
  <c r="Q2623" i="3"/>
  <c r="Q3927" i="3"/>
  <c r="E176" i="3"/>
  <c r="Q2784" i="3"/>
  <c r="Q4000" i="3"/>
  <c r="E33" i="3"/>
  <c r="E1057" i="3"/>
  <c r="Q2865" i="3"/>
  <c r="Q3633" i="3"/>
  <c r="Q4401" i="3"/>
  <c r="E178" i="3"/>
  <c r="E1244" i="3"/>
  <c r="E2033" i="3"/>
  <c r="E2801" i="3"/>
  <c r="Q2957" i="3"/>
  <c r="Q1688" i="3"/>
  <c r="Q3760" i="3"/>
  <c r="Q3209" i="3"/>
  <c r="Q4745" i="3"/>
  <c r="E1609" i="3"/>
  <c r="E3121" i="3"/>
  <c r="E4313" i="3"/>
  <c r="E1642" i="3"/>
  <c r="E2410" i="3"/>
  <c r="E3178" i="3"/>
  <c r="E3946" i="3"/>
  <c r="E980" i="3"/>
  <c r="E1835" i="3"/>
  <c r="E2603" i="3"/>
  <c r="E3371" i="3"/>
  <c r="E4139" i="3"/>
  <c r="E125" i="3"/>
  <c r="E1588" i="3"/>
  <c r="E2356" i="3"/>
  <c r="E3124" i="3"/>
  <c r="E3892" i="3"/>
  <c r="E972" i="3"/>
  <c r="E1829" i="3"/>
  <c r="E2597" i="3"/>
  <c r="E3365" i="3"/>
  <c r="E4133" i="3"/>
  <c r="E4901" i="3"/>
  <c r="E1197" i="3"/>
  <c r="E1998" i="3"/>
  <c r="E2766" i="3"/>
  <c r="E3534" i="3"/>
  <c r="E4302" i="3"/>
  <c r="E1210" i="3"/>
  <c r="S1005" i="3"/>
  <c r="S492" i="3"/>
  <c r="S927" i="3"/>
  <c r="S1362" i="3"/>
  <c r="S605" i="3"/>
  <c r="S1024" i="3"/>
  <c r="S283" i="3"/>
  <c r="S584" i="3"/>
  <c r="S195" i="3"/>
  <c r="S504" i="3"/>
  <c r="S1805" i="3"/>
  <c r="S2839" i="3"/>
  <c r="S805" i="3"/>
  <c r="S482" i="3"/>
  <c r="S2078" i="3"/>
  <c r="S3096" i="3"/>
  <c r="S1255" i="3"/>
  <c r="S3044" i="3"/>
  <c r="S2351" i="3"/>
  <c r="S125" i="3"/>
  <c r="S1313" i="3"/>
  <c r="S1654" i="3"/>
  <c r="S2672" i="3"/>
  <c r="S2493" i="3"/>
  <c r="S2649" i="3"/>
  <c r="S891" i="3"/>
  <c r="S2630" i="3"/>
  <c r="S142" i="3"/>
  <c r="S2423" i="3"/>
  <c r="S2346" i="3"/>
  <c r="S1200" i="3"/>
  <c r="S2560" i="3"/>
  <c r="S1808" i="3"/>
  <c r="S4731" i="3"/>
  <c r="Q438" i="3"/>
  <c r="S654" i="3"/>
  <c r="S1738" i="3"/>
  <c r="S4924" i="3"/>
  <c r="S32" i="3"/>
  <c r="S3129" i="3"/>
  <c r="S4755" i="3"/>
  <c r="S2719" i="3"/>
  <c r="S2786" i="3"/>
  <c r="S4172" i="3"/>
  <c r="Q214" i="3"/>
  <c r="S3532" i="3"/>
  <c r="S2221" i="3"/>
  <c r="S1433" i="3"/>
  <c r="S2051" i="3"/>
  <c r="S4189" i="3"/>
  <c r="S4566" i="3"/>
  <c r="S208" i="3"/>
  <c r="S2025" i="3"/>
  <c r="S3803" i="3"/>
  <c r="S2187" i="3"/>
  <c r="S3540" i="3"/>
  <c r="S4583" i="3"/>
  <c r="S3079" i="3"/>
  <c r="S2906" i="3"/>
  <c r="S3547" i="3"/>
  <c r="S4223" i="3"/>
  <c r="S4712" i="3"/>
  <c r="Q722" i="3"/>
  <c r="Q1122" i="3"/>
  <c r="S785" i="3"/>
  <c r="S4222" i="3"/>
  <c r="S3696" i="3"/>
  <c r="S4697" i="3"/>
  <c r="S60" i="3"/>
  <c r="S3974" i="3"/>
  <c r="S3570" i="3"/>
  <c r="S4577" i="3"/>
  <c r="Q2025" i="3"/>
  <c r="S3654" i="3"/>
  <c r="S3428" i="3"/>
  <c r="S3435" i="3"/>
  <c r="S4159" i="3"/>
  <c r="S4680" i="3"/>
  <c r="Q690" i="3"/>
  <c r="Q1090" i="3"/>
  <c r="S344" i="3"/>
  <c r="S4158" i="3"/>
  <c r="S3664" i="3"/>
  <c r="S4665" i="3"/>
  <c r="Q2113" i="3"/>
  <c r="Q884" i="3"/>
  <c r="S3309" i="3"/>
  <c r="S3261" i="3"/>
  <c r="S3326" i="3"/>
  <c r="S2611" i="3"/>
  <c r="Q1268" i="3"/>
  <c r="Q1997" i="3"/>
  <c r="Q505" i="3"/>
  <c r="S2321" i="3"/>
  <c r="Q846" i="3"/>
  <c r="S4706" i="3"/>
  <c r="S4289" i="3"/>
  <c r="Q1690" i="3"/>
  <c r="Q2539" i="3"/>
  <c r="Q2372" i="3"/>
  <c r="Q2333" i="3"/>
  <c r="S3706" i="3"/>
  <c r="Q2495" i="3"/>
  <c r="S3785" i="3"/>
  <c r="Q1394" i="3"/>
  <c r="Q2355" i="3"/>
  <c r="S4397" i="3"/>
  <c r="Q1937" i="3"/>
  <c r="Q1099" i="3"/>
  <c r="S4898" i="3"/>
  <c r="Q1748" i="3"/>
  <c r="Q501" i="3"/>
  <c r="Q1709" i="3"/>
  <c r="S3490" i="3"/>
  <c r="Q933" i="3"/>
  <c r="Q1702" i="3"/>
  <c r="S4858" i="3"/>
  <c r="Q1103" i="3"/>
  <c r="Q1871" i="3"/>
  <c r="S3650" i="3"/>
  <c r="Q952" i="3"/>
  <c r="S3399" i="3"/>
  <c r="S4009" i="3"/>
  <c r="Q201" i="3"/>
  <c r="S4562" i="3"/>
  <c r="Q1522" i="3"/>
  <c r="Q293" i="3"/>
  <c r="Q1627" i="3"/>
  <c r="Q2435" i="3"/>
  <c r="Q679" i="3"/>
  <c r="Q1500" i="3"/>
  <c r="Q2268" i="3"/>
  <c r="Q617" i="3"/>
  <c r="Q1461" i="3"/>
  <c r="Q2229" i="3"/>
  <c r="Q605" i="3"/>
  <c r="Q1454" i="3"/>
  <c r="Q2222" i="3"/>
  <c r="Q843" i="3"/>
  <c r="Q1623" i="3"/>
  <c r="Q2391" i="3"/>
  <c r="Q635" i="3"/>
  <c r="S4733" i="3"/>
  <c r="S3507" i="3"/>
  <c r="Q578" i="3"/>
  <c r="Q1993" i="3"/>
  <c r="Q1234" i="3"/>
  <c r="S3802" i="3"/>
  <c r="Q1379" i="3"/>
  <c r="Q2251" i="3"/>
  <c r="Q385" i="3"/>
  <c r="Q1316" i="3"/>
  <c r="Q2084" i="3"/>
  <c r="Q323" i="3"/>
  <c r="Q1277" i="3"/>
  <c r="Q2045" i="3"/>
  <c r="Q311" i="3"/>
  <c r="Q1270" i="3"/>
  <c r="Q2038" i="3"/>
  <c r="Q581" i="3"/>
  <c r="Q1439" i="3"/>
  <c r="Q2207" i="3"/>
  <c r="Q340" i="3"/>
  <c r="S4393" i="3"/>
  <c r="Q1644" i="3"/>
  <c r="Q1509" i="3"/>
  <c r="Q1246" i="3"/>
  <c r="Q1159" i="3"/>
  <c r="Q711" i="3"/>
  <c r="Q2786" i="3"/>
  <c r="Q3554" i="3"/>
  <c r="Q4322" i="3"/>
  <c r="E99" i="3"/>
  <c r="Q2360" i="3"/>
  <c r="Q3203" i="3"/>
  <c r="Q3971" i="3"/>
  <c r="Q4739" i="3"/>
  <c r="E516" i="3"/>
  <c r="Q2652" i="3"/>
  <c r="Q3420" i="3"/>
  <c r="Q4188" i="3"/>
  <c r="Q2382" i="3"/>
  <c r="Q1563" i="3"/>
  <c r="Q591" i="3"/>
  <c r="Q171" i="3"/>
  <c r="S4794" i="3"/>
  <c r="Q2375" i="3"/>
  <c r="Q2437" i="3"/>
  <c r="Q3242" i="3"/>
  <c r="Q4010" i="3"/>
  <c r="Q4778" i="3"/>
  <c r="E555" i="3"/>
  <c r="Q2891" i="3"/>
  <c r="Q3659" i="3"/>
  <c r="Q4427" i="3"/>
  <c r="E204" i="3"/>
  <c r="Q1920" i="3"/>
  <c r="Q3108" i="3"/>
  <c r="Q3876" i="3"/>
  <c r="Q4644" i="3"/>
  <c r="Q2901" i="3"/>
  <c r="Q3669" i="3"/>
  <c r="Q4437" i="3"/>
  <c r="Q1554" i="3"/>
  <c r="S3754" i="3"/>
  <c r="Q2245" i="3"/>
  <c r="Q1982" i="3"/>
  <c r="Q1895" i="3"/>
  <c r="Q1520" i="3"/>
  <c r="Q3058" i="3"/>
  <c r="Q3826" i="3"/>
  <c r="Q4594" i="3"/>
  <c r="E371" i="3"/>
  <c r="Q2707" i="3"/>
  <c r="Q3475" i="3"/>
  <c r="Q4243" i="3"/>
  <c r="E20" i="3"/>
  <c r="E788" i="3"/>
  <c r="Q2924" i="3"/>
  <c r="Q3692" i="3"/>
  <c r="Q4460" i="3"/>
  <c r="Q2717" i="3"/>
  <c r="Q3485" i="3"/>
  <c r="Q4253" i="3"/>
  <c r="E30" i="3"/>
  <c r="E798" i="3"/>
  <c r="Q2950" i="3"/>
  <c r="Q3718" i="3"/>
  <c r="Q4486" i="3"/>
  <c r="E263" i="3"/>
  <c r="E1031" i="3"/>
  <c r="Q2703" i="3"/>
  <c r="Q3471" i="3"/>
  <c r="Q4239" i="3"/>
  <c r="E16" i="3"/>
  <c r="E784" i="3"/>
  <c r="Q2936" i="3"/>
  <c r="Q3704" i="3"/>
  <c r="S3930" i="3"/>
  <c r="Q124" i="3"/>
  <c r="S2291" i="3"/>
  <c r="Q2174" i="3"/>
  <c r="Q2087" i="3"/>
  <c r="Q2096" i="3"/>
  <c r="Q3130" i="3"/>
  <c r="Q3898" i="3"/>
  <c r="Q4666" i="3"/>
  <c r="E443" i="3"/>
  <c r="Q2779" i="3"/>
  <c r="Q3547" i="3"/>
  <c r="Q4315" i="3"/>
  <c r="E92" i="3"/>
  <c r="E860" i="3"/>
  <c r="Q2996" i="3"/>
  <c r="Q3764" i="3"/>
  <c r="Q4532" i="3"/>
  <c r="Q2789" i="3"/>
  <c r="Q3557" i="3"/>
  <c r="Q4325" i="3"/>
  <c r="S1523" i="3"/>
  <c r="Q2236" i="3"/>
  <c r="Q1941" i="3"/>
  <c r="Q1678" i="3"/>
  <c r="Q1591" i="3"/>
  <c r="Q1168" i="3"/>
  <c r="Q2946" i="3"/>
  <c r="Q3714" i="3"/>
  <c r="Q4482" i="3"/>
  <c r="E259" i="3"/>
  <c r="Q2595" i="3"/>
  <c r="Q3363" i="3"/>
  <c r="Q4131" i="3"/>
  <c r="Q4899" i="3"/>
  <c r="E676" i="3"/>
  <c r="Q2812" i="3"/>
  <c r="Q3580" i="3"/>
  <c r="Q4348" i="3"/>
  <c r="Q2605" i="3"/>
  <c r="Q3373" i="3"/>
  <c r="Q4141" i="3"/>
  <c r="Q4909" i="3"/>
  <c r="E686" i="3"/>
  <c r="Q2838" i="3"/>
  <c r="Q3606" i="3"/>
  <c r="Q4374" i="3"/>
  <c r="E151" i="3"/>
  <c r="E919" i="3"/>
  <c r="Q2591" i="3"/>
  <c r="Q3359" i="3"/>
  <c r="Q4127" i="3"/>
  <c r="Q4895" i="3"/>
  <c r="E672" i="3"/>
  <c r="Q2824" i="3"/>
  <c r="Q3592" i="3"/>
  <c r="Q4360" i="3"/>
  <c r="E137" i="3"/>
  <c r="E905" i="3"/>
  <c r="Q1850" i="3"/>
  <c r="S4266" i="3"/>
  <c r="Q2309" i="3"/>
  <c r="Q2046" i="3"/>
  <c r="Q1959" i="3"/>
  <c r="Q1712" i="3"/>
  <c r="Q3082" i="3"/>
  <c r="Q3850" i="3"/>
  <c r="Q4618" i="3"/>
  <c r="E395" i="3"/>
  <c r="Q2731" i="3"/>
  <c r="Q3499" i="3"/>
  <c r="Q4267" i="3"/>
  <c r="E44" i="3"/>
  <c r="E812" i="3"/>
  <c r="Q2948" i="3"/>
  <c r="Q3716" i="3"/>
  <c r="Q4484" i="3"/>
  <c r="Q2741" i="3"/>
  <c r="Q3509" i="3"/>
  <c r="Q4277" i="3"/>
  <c r="E54" i="3"/>
  <c r="E822" i="3"/>
  <c r="Q2974" i="3"/>
  <c r="Q3742" i="3"/>
  <c r="Q4510" i="3"/>
  <c r="E287" i="3"/>
  <c r="E1055" i="3"/>
  <c r="Q2727" i="3"/>
  <c r="Q3495" i="3"/>
  <c r="Q4263" i="3"/>
  <c r="E40" i="3"/>
  <c r="E808" i="3"/>
  <c r="Q2960" i="3"/>
  <c r="Q3728" i="3"/>
  <c r="Q4496" i="3"/>
  <c r="E273" i="3"/>
  <c r="E1041" i="3"/>
  <c r="Q426" i="3"/>
  <c r="Q1932" i="3"/>
  <c r="Q1637" i="3"/>
  <c r="Q1374" i="3"/>
  <c r="Q1287" i="3"/>
  <c r="Q871" i="3"/>
  <c r="Q2834" i="3"/>
  <c r="Q3602" i="3"/>
  <c r="Q4370" i="3"/>
  <c r="E147" i="3"/>
  <c r="Q2450" i="3"/>
  <c r="Q3251" i="3"/>
  <c r="Q4019" i="3"/>
  <c r="Q4787" i="3"/>
  <c r="E564" i="3"/>
  <c r="Q2700" i="3"/>
  <c r="Q3468" i="3"/>
  <c r="Q4236" i="3"/>
  <c r="Q2465" i="3"/>
  <c r="Q3261" i="3"/>
  <c r="Q4029" i="3"/>
  <c r="Q4797" i="3"/>
  <c r="E574" i="3"/>
  <c r="Q2726" i="3"/>
  <c r="Q3494" i="3"/>
  <c r="Q4262" i="3"/>
  <c r="E39" i="3"/>
  <c r="E807" i="3"/>
  <c r="Q2445" i="3"/>
  <c r="Q1829" i="3"/>
  <c r="Q2548" i="3"/>
  <c r="Q2561" i="3"/>
  <c r="E214" i="3"/>
  <c r="Q3134" i="3"/>
  <c r="Q4670" i="3"/>
  <c r="E1215" i="3"/>
  <c r="Q3527" i="3"/>
  <c r="Q4759" i="3"/>
  <c r="Q2241" i="3"/>
  <c r="Q3616" i="3"/>
  <c r="Q4696" i="3"/>
  <c r="E729" i="3"/>
  <c r="Q2617" i="3"/>
  <c r="Q3385" i="3"/>
  <c r="Q4153" i="3"/>
  <c r="Q4921" i="3"/>
  <c r="E914" i="3"/>
  <c r="E1785" i="3"/>
  <c r="E2553" i="3"/>
  <c r="E3321" i="3"/>
  <c r="E4089" i="3"/>
  <c r="E1235" i="3"/>
  <c r="Q1655" i="3"/>
  <c r="Q4155" i="3"/>
  <c r="Q3397" i="3"/>
  <c r="E614" i="3"/>
  <c r="Q3534" i="3"/>
  <c r="E79" i="3"/>
  <c r="Q2500" i="3"/>
  <c r="Q3847" i="3"/>
  <c r="E88" i="3"/>
  <c r="Q2712" i="3"/>
  <c r="Q3936" i="3"/>
  <c r="Q4960" i="3"/>
  <c r="E993" i="3"/>
  <c r="Q2817" i="3"/>
  <c r="Q3585" i="3"/>
  <c r="Q4353" i="3"/>
  <c r="E130" i="3"/>
  <c r="E1180" i="3"/>
  <c r="E1985" i="3"/>
  <c r="E2753" i="3"/>
  <c r="E3521" i="3"/>
  <c r="Q2181" i="3"/>
  <c r="Q2683" i="3"/>
  <c r="Q2637" i="3"/>
  <c r="E262" i="3"/>
  <c r="Q3182" i="3"/>
  <c r="Q4718" i="3"/>
  <c r="E1263" i="3"/>
  <c r="Q3567" i="3"/>
  <c r="Q4791" i="3"/>
  <c r="Q2288" i="3"/>
  <c r="Q3632" i="3"/>
  <c r="Q4712" i="3"/>
  <c r="E745" i="3"/>
  <c r="Q2633" i="3"/>
  <c r="Q908" i="3"/>
  <c r="Q4795" i="3"/>
  <c r="Q3717" i="3"/>
  <c r="E782" i="3"/>
  <c r="Q3702" i="3"/>
  <c r="E247" i="3"/>
  <c r="Q2687" i="3"/>
  <c r="Q3975" i="3"/>
  <c r="E216" i="3"/>
  <c r="Q2840" i="3"/>
  <c r="Q4032" i="3"/>
  <c r="E65" i="3"/>
  <c r="E1089" i="3"/>
  <c r="Q2897" i="3"/>
  <c r="Q3665" i="3"/>
  <c r="Q4433" i="3"/>
  <c r="E210" i="3"/>
  <c r="E1286" i="3"/>
  <c r="E2065" i="3"/>
  <c r="E2833" i="3"/>
  <c r="E3601" i="3"/>
  <c r="E4369" i="3"/>
  <c r="Q1918" i="3"/>
  <c r="Q3451" i="3"/>
  <c r="Q3021" i="3"/>
  <c r="E454" i="3"/>
  <c r="Q3374" i="3"/>
  <c r="Q4910" i="3"/>
  <c r="Q2072" i="3"/>
  <c r="Q3711" i="3"/>
  <c r="Q4935" i="3"/>
  <c r="Q2554" i="3"/>
  <c r="Q3800" i="3"/>
  <c r="Q4840" i="3"/>
  <c r="E873" i="3"/>
  <c r="Q2729" i="3"/>
  <c r="Q1840" i="3"/>
  <c r="E60" i="3"/>
  <c r="Q3845" i="3"/>
  <c r="E846" i="3"/>
  <c r="Q3766" i="3"/>
  <c r="E311" i="3"/>
  <c r="Q2751" i="3"/>
  <c r="Q4031" i="3"/>
  <c r="E264" i="3"/>
  <c r="Q2880" i="3"/>
  <c r="Q4080" i="3"/>
  <c r="E113" i="3"/>
  <c r="E1137" i="3"/>
  <c r="Q2929" i="3"/>
  <c r="Q3697" i="3"/>
  <c r="Q4465" i="3"/>
  <c r="E242" i="3"/>
  <c r="E1325" i="3"/>
  <c r="E2097" i="3"/>
  <c r="E2865" i="3"/>
  <c r="Q3981" i="3"/>
  <c r="Q2823" i="3"/>
  <c r="Q4136" i="3"/>
  <c r="Q3337" i="3"/>
  <c r="Q4873" i="3"/>
  <c r="E1737" i="3"/>
  <c r="E3233" i="3"/>
  <c r="Q4908" i="3"/>
  <c r="E1706" i="3"/>
  <c r="E2474" i="3"/>
  <c r="E3242" i="3"/>
  <c r="E4010" i="3"/>
  <c r="E1066" i="3"/>
  <c r="E1899" i="3"/>
  <c r="E2667" i="3"/>
  <c r="E3435" i="3"/>
  <c r="E4203" i="3"/>
  <c r="E546" i="3"/>
  <c r="E1652" i="3"/>
  <c r="E2420" i="3"/>
  <c r="E3188" i="3"/>
  <c r="E3956" i="3"/>
  <c r="E1058" i="3"/>
  <c r="E1893" i="3"/>
  <c r="E2661" i="3"/>
  <c r="E3429" i="3"/>
  <c r="E4197" i="3"/>
  <c r="E4965" i="3"/>
  <c r="E1283" i="3"/>
  <c r="E2062" i="3"/>
  <c r="E2830" i="3"/>
  <c r="E3598" i="3"/>
  <c r="S302" i="3"/>
  <c r="S1196" i="3"/>
  <c r="S232" i="3"/>
  <c r="S2020" i="3"/>
  <c r="S1309" i="3"/>
  <c r="S345" i="3"/>
  <c r="S100" i="3"/>
  <c r="S137" i="3"/>
  <c r="S12" i="3"/>
  <c r="S57" i="3"/>
  <c r="S2509" i="3"/>
  <c r="S1736" i="3"/>
  <c r="S526" i="3"/>
  <c r="S1418" i="3"/>
  <c r="S2782" i="3"/>
  <c r="S539" i="3"/>
  <c r="S792" i="3"/>
  <c r="S2021" i="3"/>
  <c r="S3055" i="3"/>
  <c r="S1253" i="3"/>
  <c r="S858" i="3"/>
  <c r="S2358" i="3"/>
  <c r="S3376" i="3"/>
  <c r="S2110" i="3"/>
  <c r="S3353" i="3"/>
  <c r="S1205" i="3"/>
  <c r="S2255" i="3"/>
  <c r="S224" i="3"/>
  <c r="S2024" i="3"/>
  <c r="S3050" i="3"/>
  <c r="S930" i="3"/>
  <c r="S1473" i="3"/>
  <c r="S1801" i="3"/>
  <c r="S3556" i="3"/>
  <c r="S3398" i="3"/>
  <c r="S386" i="3"/>
  <c r="S2682" i="3"/>
  <c r="S3585" i="3"/>
  <c r="S2220" i="3"/>
  <c r="S1922" i="3"/>
  <c r="S1101" i="3"/>
  <c r="S3448" i="3"/>
  <c r="S3003" i="3"/>
  <c r="S4812" i="3"/>
  <c r="S2003" i="3"/>
  <c r="S4183" i="3"/>
  <c r="S2990" i="3"/>
  <c r="S2290" i="3"/>
  <c r="S3796" i="3"/>
  <c r="S4829" i="3"/>
  <c r="S2139" i="3"/>
  <c r="S1932" i="3"/>
  <c r="S2985" i="3"/>
  <c r="S4651" i="3"/>
  <c r="S3813" i="3"/>
  <c r="S4190" i="3"/>
  <c r="S446" i="3"/>
  <c r="S1363" i="3"/>
  <c r="S3331" i="3"/>
  <c r="S2507" i="3"/>
  <c r="Q144" i="3"/>
  <c r="S3051" i="3"/>
  <c r="Q675" i="3"/>
  <c r="Q1762" i="3"/>
  <c r="S3186" i="3"/>
  <c r="S3438" i="3"/>
  <c r="S4336" i="3"/>
  <c r="Q346" i="3"/>
  <c r="S1906" i="3"/>
  <c r="S2523" i="3"/>
  <c r="S4216" i="3"/>
  <c r="Q226" i="3"/>
  <c r="S2681" i="3"/>
  <c r="Q39" i="3"/>
  <c r="S4096" i="3"/>
  <c r="S1867" i="3"/>
  <c r="Q112" i="3"/>
  <c r="S2795" i="3"/>
  <c r="Q623" i="3"/>
  <c r="Q1730" i="3"/>
  <c r="S2842" i="3"/>
  <c r="S3335" i="3"/>
  <c r="S4304" i="3"/>
  <c r="Q314" i="3"/>
  <c r="Q651" i="3"/>
  <c r="S3368" i="3"/>
  <c r="S4806" i="3"/>
  <c r="S3992" i="3"/>
  <c r="Q106" i="3"/>
  <c r="Q1147" i="3"/>
  <c r="Q1908" i="3"/>
  <c r="S4786" i="3"/>
  <c r="Q1263" i="3"/>
  <c r="Q904" i="3"/>
  <c r="Q1882" i="3"/>
  <c r="Q956" i="3"/>
  <c r="S4457" i="3"/>
  <c r="Q1786" i="3"/>
  <c r="S2675" i="3"/>
  <c r="Q2436" i="3"/>
  <c r="Q2397" i="3"/>
  <c r="S4218" i="3"/>
  <c r="Q2559" i="3"/>
  <c r="S3969" i="3"/>
  <c r="Q1498" i="3"/>
  <c r="Q2419" i="3"/>
  <c r="Q766" i="3"/>
  <c r="Q2121" i="3"/>
  <c r="Q1355" i="3"/>
  <c r="Q359" i="3"/>
  <c r="Q1812" i="3"/>
  <c r="Q795" i="3"/>
  <c r="Q1773" i="3"/>
  <c r="S4018" i="3"/>
  <c r="Q998" i="3"/>
  <c r="Q1766" i="3"/>
  <c r="Q143" i="3"/>
  <c r="Q1167" i="3"/>
  <c r="Q1935" i="3"/>
  <c r="S4162" i="3"/>
  <c r="Q1016" i="3"/>
  <c r="S4463" i="3"/>
  <c r="S4169" i="3"/>
  <c r="Q457" i="3"/>
  <c r="Q149" i="3"/>
  <c r="Q1626" i="3"/>
  <c r="Q473" i="3"/>
  <c r="Q1707" i="3"/>
  <c r="Q2499" i="3"/>
  <c r="Q775" i="3"/>
  <c r="Q1564" i="3"/>
  <c r="Q2332" i="3"/>
  <c r="Q719" i="3"/>
  <c r="Q1525" i="3"/>
  <c r="Q2293" i="3"/>
  <c r="Q708" i="3"/>
  <c r="Q1518" i="3"/>
  <c r="S3316" i="3"/>
  <c r="Q916" i="3"/>
  <c r="Q1687" i="3"/>
  <c r="Q2455" i="3"/>
  <c r="Q737" i="3"/>
  <c r="S3334" i="3"/>
  <c r="S3689" i="3"/>
  <c r="S1459" i="3"/>
  <c r="Q2145" i="3"/>
  <c r="Q1330" i="3"/>
  <c r="S4570" i="3"/>
  <c r="Q1467" i="3"/>
  <c r="Q2315" i="3"/>
  <c r="Q487" i="3"/>
  <c r="Q1380" i="3"/>
  <c r="Q2148" i="3"/>
  <c r="Q425" i="3"/>
  <c r="Q1341" i="3"/>
  <c r="Q2109" i="3"/>
  <c r="Q413" i="3"/>
  <c r="Q1334" i="3"/>
  <c r="Q2102" i="3"/>
  <c r="Q684" i="3"/>
  <c r="Q1503" i="3"/>
  <c r="Q2271" i="3"/>
  <c r="Q443" i="3"/>
  <c r="S2995" i="3"/>
  <c r="Q1980" i="3"/>
  <c r="Q1685" i="3"/>
  <c r="Q1422" i="3"/>
  <c r="Q1335" i="3"/>
  <c r="Q926" i="3"/>
  <c r="Q2850" i="3"/>
  <c r="Q3618" i="3"/>
  <c r="Q4386" i="3"/>
  <c r="E163" i="3"/>
  <c r="Q2473" i="3"/>
  <c r="Q3267" i="3"/>
  <c r="Q4035" i="3"/>
  <c r="Q4803" i="3"/>
  <c r="E580" i="3"/>
  <c r="Q2716" i="3"/>
  <c r="Q3484" i="3"/>
  <c r="Q4252" i="3"/>
  <c r="Q2486" i="3"/>
  <c r="Q2131" i="3"/>
  <c r="Q841" i="3"/>
  <c r="Q452" i="3"/>
  <c r="Q313" i="3"/>
  <c r="Q2551" i="3"/>
  <c r="Q2525" i="3"/>
  <c r="Q3306" i="3"/>
  <c r="Q4074" i="3"/>
  <c r="Q4842" i="3"/>
  <c r="E619" i="3"/>
  <c r="Q2955" i="3"/>
  <c r="Q3723" i="3"/>
  <c r="Q4491" i="3"/>
  <c r="E268" i="3"/>
  <c r="Q2278" i="3"/>
  <c r="Q3172" i="3"/>
  <c r="Q3940" i="3"/>
  <c r="Q4708" i="3"/>
  <c r="Q2965" i="3"/>
  <c r="Q3733" i="3"/>
  <c r="Q4501" i="3"/>
  <c r="Q2362" i="3"/>
  <c r="S4987" i="3"/>
  <c r="Q2405" i="3"/>
  <c r="Q2142" i="3"/>
  <c r="Q2055" i="3"/>
  <c r="Q2032" i="3"/>
  <c r="Q3122" i="3"/>
  <c r="Q3890" i="3"/>
  <c r="Q4658" i="3"/>
  <c r="E435" i="3"/>
  <c r="Q2771" i="3"/>
  <c r="Q3539" i="3"/>
  <c r="Q4307" i="3"/>
  <c r="E84" i="3"/>
  <c r="E852" i="3"/>
  <c r="Q2988" i="3"/>
  <c r="Q3756" i="3"/>
  <c r="Q4524" i="3"/>
  <c r="Q2781" i="3"/>
  <c r="Q3549" i="3"/>
  <c r="Q4317" i="3"/>
  <c r="E94" i="3"/>
  <c r="E862" i="3"/>
  <c r="Q3014" i="3"/>
  <c r="Q3782" i="3"/>
  <c r="Q4550" i="3"/>
  <c r="E327" i="3"/>
  <c r="E1095" i="3"/>
  <c r="Q2767" i="3"/>
  <c r="Q3535" i="3"/>
  <c r="Q4303" i="3"/>
  <c r="E80" i="3"/>
  <c r="E848" i="3"/>
  <c r="Q3000" i="3"/>
  <c r="Q3768" i="3"/>
  <c r="Q1035" i="3"/>
  <c r="Q387" i="3"/>
  <c r="S4466" i="3"/>
  <c r="S3770" i="3"/>
  <c r="Q2247" i="3"/>
  <c r="Q2336" i="3"/>
  <c r="Q3194" i="3"/>
  <c r="Q3962" i="3"/>
  <c r="Q4730" i="3"/>
  <c r="E507" i="3"/>
  <c r="Q2843" i="3"/>
  <c r="Q3611" i="3"/>
  <c r="Q4379" i="3"/>
  <c r="E156" i="3"/>
  <c r="Q1536" i="3"/>
  <c r="Q3060" i="3"/>
  <c r="Q3828" i="3"/>
  <c r="Q4596" i="3"/>
  <c r="Q2853" i="3"/>
  <c r="Q3621" i="3"/>
  <c r="Q4389" i="3"/>
  <c r="Q938" i="3"/>
  <c r="Q2412" i="3"/>
  <c r="Q2117" i="3"/>
  <c r="Q1854" i="3"/>
  <c r="Q1767" i="3"/>
  <c r="Q1248" i="3"/>
  <c r="Q3010" i="3"/>
  <c r="Q3778" i="3"/>
  <c r="Q4546" i="3"/>
  <c r="E323" i="3"/>
  <c r="Q2659" i="3"/>
  <c r="Q3427" i="3"/>
  <c r="Q4195" i="3"/>
  <c r="Q4963" i="3"/>
  <c r="E740" i="3"/>
  <c r="Q2876" i="3"/>
  <c r="Q3644" i="3"/>
  <c r="Q4412" i="3"/>
  <c r="Q2669" i="3"/>
  <c r="Q3437" i="3"/>
  <c r="Q4205" i="3"/>
  <c r="Q4973" i="3"/>
  <c r="E750" i="3"/>
  <c r="Q2902" i="3"/>
  <c r="Q3670" i="3"/>
  <c r="Q4438" i="3"/>
  <c r="E215" i="3"/>
  <c r="E983" i="3"/>
  <c r="Q2655" i="3"/>
  <c r="Q3423" i="3"/>
  <c r="Q4191" i="3"/>
  <c r="Q4959" i="3"/>
  <c r="E736" i="3"/>
  <c r="Q2888" i="3"/>
  <c r="Q3656" i="3"/>
  <c r="Q4424" i="3"/>
  <c r="E201" i="3"/>
  <c r="E969" i="3"/>
  <c r="Q179" i="3"/>
  <c r="Q181" i="3"/>
  <c r="S3405" i="3"/>
  <c r="Q2206" i="3"/>
  <c r="Q2119" i="3"/>
  <c r="Q2185" i="3"/>
  <c r="Q3146" i="3"/>
  <c r="Q3914" i="3"/>
  <c r="Q4682" i="3"/>
  <c r="E459" i="3"/>
  <c r="Q2795" i="3"/>
  <c r="Q3563" i="3"/>
  <c r="Q4331" i="3"/>
  <c r="E108" i="3"/>
  <c r="E876" i="3"/>
  <c r="Q3012" i="3"/>
  <c r="Q3780" i="3"/>
  <c r="Q4548" i="3"/>
  <c r="Q2805" i="3"/>
  <c r="Q3573" i="3"/>
  <c r="Q4341" i="3"/>
  <c r="E118" i="3"/>
  <c r="Q1360" i="3"/>
  <c r="Q3038" i="3"/>
  <c r="Q3806" i="3"/>
  <c r="Q4574" i="3"/>
  <c r="E351" i="3"/>
  <c r="E1119" i="3"/>
  <c r="Q2791" i="3"/>
  <c r="Q3559" i="3"/>
  <c r="Q4327" i="3"/>
  <c r="E104" i="3"/>
  <c r="E872" i="3"/>
  <c r="Q3024" i="3"/>
  <c r="Q3792" i="3"/>
  <c r="Q4560" i="3"/>
  <c r="E337" i="3"/>
  <c r="E1105" i="3"/>
  <c r="Q1161" i="3"/>
  <c r="Q2108" i="3"/>
  <c r="Q1813" i="3"/>
  <c r="Q1550" i="3"/>
  <c r="Q1463" i="3"/>
  <c r="Q1056" i="3"/>
  <c r="Q2898" i="3"/>
  <c r="Q3666" i="3"/>
  <c r="Q4434" i="3"/>
  <c r="E211" i="3"/>
  <c r="Q2537" i="3"/>
  <c r="Q3315" i="3"/>
  <c r="Q4083" i="3"/>
  <c r="Q4851" i="3"/>
  <c r="E628" i="3"/>
  <c r="Q2764" i="3"/>
  <c r="Q3532" i="3"/>
  <c r="Q4300" i="3"/>
  <c r="Q2550" i="3"/>
  <c r="Q3325" i="3"/>
  <c r="Q4093" i="3"/>
  <c r="Q4861" i="3"/>
  <c r="E638" i="3"/>
  <c r="Q2790" i="3"/>
  <c r="Q3558" i="3"/>
  <c r="Q4326" i="3"/>
  <c r="E103" i="3"/>
  <c r="E871" i="3"/>
  <c r="Q2532" i="3"/>
  <c r="Q887" i="3"/>
  <c r="Q3067" i="3"/>
  <c r="Q2829" i="3"/>
  <c r="E342" i="3"/>
  <c r="Q3262" i="3"/>
  <c r="Q4798" i="3"/>
  <c r="E1343" i="3"/>
  <c r="Q3639" i="3"/>
  <c r="Q4863" i="3"/>
  <c r="Q2446" i="3"/>
  <c r="Q3712" i="3"/>
  <c r="Q4776" i="3"/>
  <c r="E809" i="3"/>
  <c r="Q2681" i="3"/>
  <c r="Q3449" i="3"/>
  <c r="Q4217" i="3"/>
  <c r="Q4985" i="3"/>
  <c r="E998" i="3"/>
  <c r="E1849" i="3"/>
  <c r="E2617" i="3"/>
  <c r="E3385" i="3"/>
  <c r="E4153" i="3"/>
  <c r="E1317" i="3"/>
  <c r="Q404" i="3"/>
  <c r="Q4667" i="3"/>
  <c r="Q3653" i="3"/>
  <c r="E742" i="3"/>
  <c r="Q3662" i="3"/>
  <c r="E207" i="3"/>
  <c r="Q2647" i="3"/>
  <c r="Q3959" i="3"/>
  <c r="E192" i="3"/>
  <c r="Q2800" i="3"/>
  <c r="Q4016" i="3"/>
  <c r="E49" i="3"/>
  <c r="E1073" i="3"/>
  <c r="Q2881" i="3"/>
  <c r="Q3649" i="3"/>
  <c r="Q4417" i="3"/>
  <c r="E194" i="3"/>
  <c r="E1266" i="3"/>
  <c r="E2049" i="3"/>
  <c r="E2817" i="3"/>
  <c r="E3585" i="3"/>
  <c r="Q1230" i="3"/>
  <c r="Q3195" i="3"/>
  <c r="Q2893" i="3"/>
  <c r="E390" i="3"/>
  <c r="Q3310" i="3"/>
  <c r="Q4846" i="3"/>
  <c r="Q1560" i="3"/>
  <c r="Q3655" i="3"/>
  <c r="Q4887" i="3"/>
  <c r="Q2501" i="3"/>
  <c r="Q3744" i="3"/>
  <c r="Q4792" i="3"/>
  <c r="E825" i="3"/>
  <c r="Q2697" i="3"/>
  <c r="Q2586" i="3"/>
  <c r="E316" i="3"/>
  <c r="Q3973" i="3"/>
  <c r="Q1552" i="3"/>
  <c r="Q3830" i="3"/>
  <c r="E375" i="3"/>
  <c r="Q2815" i="3"/>
  <c r="Q4087" i="3"/>
  <c r="E320" i="3"/>
  <c r="Q2928" i="3"/>
  <c r="Q4128" i="3"/>
  <c r="E161" i="3"/>
  <c r="E1185" i="3"/>
  <c r="Q2961" i="3"/>
  <c r="Q3729" i="3"/>
  <c r="Q4497" i="3"/>
  <c r="E274" i="3"/>
  <c r="E1361" i="3"/>
  <c r="E2129" i="3"/>
  <c r="E2897" i="3"/>
  <c r="E3665" i="3"/>
  <c r="E237" i="3"/>
  <c r="Q1143" i="3"/>
  <c r="Q3963" i="3"/>
  <c r="Q3277" i="3"/>
  <c r="E582" i="3"/>
  <c r="Q3502" i="3"/>
  <c r="E47" i="3"/>
  <c r="Q2457" i="3"/>
  <c r="Q3823" i="3"/>
  <c r="E56" i="3"/>
  <c r="Q2664" i="3"/>
  <c r="Q3888" i="3"/>
  <c r="Q4920" i="3"/>
  <c r="E953" i="3"/>
  <c r="Q2793" i="3"/>
  <c r="Q2842" i="3"/>
  <c r="E572" i="3"/>
  <c r="Q4101" i="3"/>
  <c r="Q2064" i="3"/>
  <c r="Q3894" i="3"/>
  <c r="E439" i="3"/>
  <c r="Q2879" i="3"/>
  <c r="Q4143" i="3"/>
  <c r="E376" i="3"/>
  <c r="Q2984" i="3"/>
  <c r="Q4160" i="3"/>
  <c r="E193" i="3"/>
  <c r="E1217" i="3"/>
  <c r="Q2993" i="3"/>
  <c r="Q3761" i="3"/>
  <c r="Q4529" i="3"/>
  <c r="E306" i="3"/>
  <c r="E1393" i="3"/>
  <c r="E2161" i="3"/>
  <c r="E2929" i="3"/>
  <c r="Q4885" i="3"/>
  <c r="Q3271" i="3"/>
  <c r="Q4472" i="3"/>
  <c r="Q3465" i="3"/>
  <c r="E10" i="3"/>
  <c r="E1865" i="3"/>
  <c r="E3337" i="3"/>
  <c r="E538" i="3"/>
  <c r="E1770" i="3"/>
  <c r="E2538" i="3"/>
  <c r="E3306" i="3"/>
  <c r="E4074" i="3"/>
  <c r="E1150" i="3"/>
  <c r="E1963" i="3"/>
  <c r="E2731" i="3"/>
  <c r="E3499" i="3"/>
  <c r="E4267" i="3"/>
  <c r="E763" i="3"/>
  <c r="E1716" i="3"/>
  <c r="E2484" i="3"/>
  <c r="E3252" i="3"/>
  <c r="E4020" i="3"/>
  <c r="E1142" i="3"/>
  <c r="E1957" i="3"/>
  <c r="E2725" i="3"/>
  <c r="E3493" i="3"/>
  <c r="S366" i="3"/>
  <c r="S1260" i="3"/>
  <c r="S296" i="3"/>
  <c r="S2084" i="3"/>
  <c r="S1373" i="3"/>
  <c r="S409" i="3"/>
  <c r="S204" i="3"/>
  <c r="S225" i="3"/>
  <c r="S116" i="3"/>
  <c r="S145" i="3"/>
  <c r="S2573" i="3"/>
  <c r="S1800" i="3"/>
  <c r="S630" i="3"/>
  <c r="S1460" i="3"/>
  <c r="S2846" i="3"/>
  <c r="S643" i="3"/>
  <c r="S880" i="3"/>
  <c r="S2085" i="3"/>
  <c r="S3119" i="3"/>
  <c r="S1357" i="3"/>
  <c r="S946" i="3"/>
  <c r="S2422" i="3"/>
  <c r="S43" i="3"/>
  <c r="S2238" i="3"/>
  <c r="S3417" i="3"/>
  <c r="S62" i="3"/>
  <c r="S2383" i="3"/>
  <c r="S464" i="3"/>
  <c r="S2152" i="3"/>
  <c r="S3114" i="3"/>
  <c r="S1154" i="3"/>
  <c r="S1537" i="3"/>
  <c r="S1929" i="3"/>
  <c r="S3628" i="3"/>
  <c r="S3485" i="3"/>
  <c r="S842" i="3"/>
  <c r="S2762" i="3"/>
  <c r="S3653" i="3"/>
  <c r="S2668" i="3"/>
  <c r="S2010" i="3"/>
  <c r="S246" i="3"/>
  <c r="S3576" i="3"/>
  <c r="S3267" i="3"/>
  <c r="S4876" i="3"/>
  <c r="S2515" i="3"/>
  <c r="S4247" i="3"/>
  <c r="S1463" i="3"/>
  <c r="S2370" i="3"/>
  <c r="S3860" i="3"/>
  <c r="S4893" i="3"/>
  <c r="S2651" i="3"/>
  <c r="S2388" i="3"/>
  <c r="S3073" i="3"/>
  <c r="S4715" i="3"/>
  <c r="S3877" i="3"/>
  <c r="S4254" i="3"/>
  <c r="S982" i="3"/>
  <c r="S1529" i="3"/>
  <c r="S3454" i="3"/>
  <c r="S3319" i="3"/>
  <c r="Q208" i="3"/>
  <c r="S3251" i="3"/>
  <c r="Q771" i="3"/>
  <c r="Q1826" i="3"/>
  <c r="S3482" i="3"/>
  <c r="S3587" i="3"/>
  <c r="S4400" i="3"/>
  <c r="Q410" i="3"/>
  <c r="S2586" i="3"/>
  <c r="S3246" i="3"/>
  <c r="S4280" i="3"/>
  <c r="Q290" i="3"/>
  <c r="S3361" i="3"/>
  <c r="S1755" i="3"/>
  <c r="S4160" i="3"/>
  <c r="S3189" i="3"/>
  <c r="Q176" i="3"/>
  <c r="S3197" i="3"/>
  <c r="Q725" i="3"/>
  <c r="Q1794" i="3"/>
  <c r="S2043" i="3"/>
  <c r="S3514" i="3"/>
  <c r="S4368" i="3"/>
  <c r="Q378" i="3"/>
  <c r="Q751" i="3"/>
  <c r="S2193" i="3"/>
  <c r="S4934" i="3"/>
  <c r="S4056" i="3"/>
  <c r="Q266" i="3"/>
  <c r="Q1227" i="3"/>
  <c r="Q1972" i="3"/>
  <c r="Q125" i="3"/>
  <c r="Q1327" i="3"/>
  <c r="S3542" i="3"/>
  <c r="Q1978" i="3"/>
  <c r="Q1020" i="3"/>
  <c r="S4617" i="3"/>
  <c r="Q1898" i="3"/>
  <c r="S3746" i="3"/>
  <c r="S3391" i="3"/>
  <c r="S3302" i="3"/>
  <c r="S4730" i="3"/>
  <c r="S3508" i="3"/>
  <c r="S4137" i="3"/>
  <c r="Q1594" i="3"/>
  <c r="Q2483" i="3"/>
  <c r="S4326" i="3"/>
  <c r="S3599" i="3"/>
  <c r="Q1443" i="3"/>
  <c r="Q461" i="3"/>
  <c r="Q1876" i="3"/>
  <c r="Q941" i="3"/>
  <c r="Q1837" i="3"/>
  <c r="S4530" i="3"/>
  <c r="Q1062" i="3"/>
  <c r="Q1830" i="3"/>
  <c r="Q249" i="3"/>
  <c r="Q1231" i="3"/>
  <c r="Q1999" i="3"/>
  <c r="S4674" i="3"/>
  <c r="Q1080" i="3"/>
  <c r="Q136" i="3"/>
  <c r="S4353" i="3"/>
  <c r="Q749" i="3"/>
  <c r="Q305" i="3"/>
  <c r="Q1722" i="3"/>
  <c r="Q639" i="3"/>
  <c r="Q1795" i="3"/>
  <c r="Q2563" i="3"/>
  <c r="Q849" i="3"/>
  <c r="Q1628" i="3"/>
  <c r="Q2396" i="3"/>
  <c r="Q804" i="3"/>
  <c r="Q1589" i="3"/>
  <c r="Q2357" i="3"/>
  <c r="Q796" i="3"/>
  <c r="Q1582" i="3"/>
  <c r="S3898" i="3"/>
  <c r="Q983" i="3"/>
  <c r="Q1751" i="3"/>
  <c r="Q2519" i="3"/>
  <c r="Q817" i="3"/>
  <c r="S4582" i="3"/>
  <c r="S3849" i="3"/>
  <c r="S4362" i="3"/>
  <c r="S3858" i="3"/>
  <c r="Q1434" i="3"/>
  <c r="Q165" i="3"/>
  <c r="Q1547" i="3"/>
  <c r="Q2379" i="3"/>
  <c r="Q589" i="3"/>
  <c r="Q1444" i="3"/>
  <c r="Q2212" i="3"/>
  <c r="Q527" i="3"/>
  <c r="Q1405" i="3"/>
  <c r="Q2173" i="3"/>
  <c r="Q516" i="3"/>
  <c r="Q1398" i="3"/>
  <c r="Q2166" i="3"/>
  <c r="Q779" i="3"/>
  <c r="Q1567" i="3"/>
  <c r="Q2335" i="3"/>
  <c r="Q545" i="3"/>
  <c r="Q1489" i="3"/>
  <c r="Q2156" i="3"/>
  <c r="Q1861" i="3"/>
  <c r="Q1598" i="3"/>
  <c r="Q1511" i="3"/>
  <c r="Q1104" i="3"/>
  <c r="Q2914" i="3"/>
  <c r="Q3682" i="3"/>
  <c r="Q4450" i="3"/>
  <c r="E227" i="3"/>
  <c r="Q2558" i="3"/>
  <c r="Q3331" i="3"/>
  <c r="Q4099" i="3"/>
  <c r="Q4867" i="3"/>
  <c r="E644" i="3"/>
  <c r="Q2780" i="3"/>
  <c r="Q3548" i="3"/>
  <c r="Q4316" i="3"/>
  <c r="Q2572" i="3"/>
  <c r="S3545" i="3"/>
  <c r="Q1029" i="3"/>
  <c r="Q733" i="3"/>
  <c r="Q595" i="3"/>
  <c r="S4354" i="3"/>
  <c r="Q2602" i="3"/>
  <c r="Q3370" i="3"/>
  <c r="Q4138" i="3"/>
  <c r="Q4906" i="3"/>
  <c r="E683" i="3"/>
  <c r="Q3019" i="3"/>
  <c r="Q3787" i="3"/>
  <c r="Q4555" i="3"/>
  <c r="E332" i="3"/>
  <c r="Q2426" i="3"/>
  <c r="Q3236" i="3"/>
  <c r="Q4004" i="3"/>
  <c r="Q1288" i="3"/>
  <c r="Q3029" i="3"/>
  <c r="Q3797" i="3"/>
  <c r="Q4565" i="3"/>
  <c r="Q930" i="3"/>
  <c r="Q361" i="3"/>
  <c r="S4338" i="3"/>
  <c r="S3642" i="3"/>
  <c r="Q2231" i="3"/>
  <c r="Q2313" i="3"/>
  <c r="Q3186" i="3"/>
  <c r="Q3954" i="3"/>
  <c r="Q4722" i="3"/>
  <c r="E499" i="3"/>
  <c r="Q2835" i="3"/>
  <c r="Q3603" i="3"/>
  <c r="Q4371" i="3"/>
  <c r="E148" i="3"/>
  <c r="Q1472" i="3"/>
  <c r="Q3052" i="3"/>
  <c r="Q3820" i="3"/>
  <c r="Q4588" i="3"/>
  <c r="Q2845" i="3"/>
  <c r="Q3613" i="3"/>
  <c r="Q4381" i="3"/>
  <c r="E158" i="3"/>
  <c r="Q1680" i="3"/>
  <c r="Q3078" i="3"/>
  <c r="Q3846" i="3"/>
  <c r="Q4614" i="3"/>
  <c r="E391" i="3"/>
  <c r="E1159" i="3"/>
  <c r="Q2831" i="3"/>
  <c r="Q3599" i="3"/>
  <c r="Q4367" i="3"/>
  <c r="E144" i="3"/>
  <c r="Q1568" i="3"/>
  <c r="Q3064" i="3"/>
  <c r="Q3832" i="3"/>
  <c r="Q1731" i="3"/>
  <c r="Q668" i="3"/>
  <c r="Q247" i="3"/>
  <c r="Q68" i="3"/>
  <c r="Q2423" i="3"/>
  <c r="Q2461" i="3"/>
  <c r="Q3258" i="3"/>
  <c r="Q4026" i="3"/>
  <c r="Q4794" i="3"/>
  <c r="E571" i="3"/>
  <c r="Q2907" i="3"/>
  <c r="Q3675" i="3"/>
  <c r="Q4443" i="3"/>
  <c r="E220" i="3"/>
  <c r="Q2048" i="3"/>
  <c r="Q3124" i="3"/>
  <c r="Q3892" i="3"/>
  <c r="Q4660" i="3"/>
  <c r="Q2917" i="3"/>
  <c r="Q3685" i="3"/>
  <c r="Q4453" i="3"/>
  <c r="Q1754" i="3"/>
  <c r="S4010" i="3"/>
  <c r="Q2277" i="3"/>
  <c r="Q2014" i="3"/>
  <c r="Q1927" i="3"/>
  <c r="Q1648" i="3"/>
  <c r="Q3074" i="3"/>
  <c r="Q3842" i="3"/>
  <c r="Q4610" i="3"/>
  <c r="E387" i="3"/>
  <c r="Q2723" i="3"/>
  <c r="Q3491" i="3"/>
  <c r="Q4259" i="3"/>
  <c r="E36" i="3"/>
  <c r="E804" i="3"/>
  <c r="Q2940" i="3"/>
  <c r="Q3708" i="3"/>
  <c r="Q4476" i="3"/>
  <c r="Q2733" i="3"/>
  <c r="Q3501" i="3"/>
  <c r="Q4269" i="3"/>
  <c r="E46" i="3"/>
  <c r="E814" i="3"/>
  <c r="Q2966" i="3"/>
  <c r="Q3734" i="3"/>
  <c r="Q4502" i="3"/>
  <c r="E279" i="3"/>
  <c r="E1047" i="3"/>
  <c r="Q2719" i="3"/>
  <c r="Q3487" i="3"/>
  <c r="Q4255" i="3"/>
  <c r="E32" i="3"/>
  <c r="E800" i="3"/>
  <c r="Q2952" i="3"/>
  <c r="Q3720" i="3"/>
  <c r="Q4488" i="3"/>
  <c r="E265" i="3"/>
  <c r="E1033" i="3"/>
  <c r="Q1219" i="3"/>
  <c r="Q463" i="3"/>
  <c r="S4850" i="3"/>
  <c r="S4154" i="3"/>
  <c r="Q2295" i="3"/>
  <c r="Q2376" i="3"/>
  <c r="Q3210" i="3"/>
  <c r="Q3978" i="3"/>
  <c r="Q4746" i="3"/>
  <c r="E523" i="3"/>
  <c r="Q2859" i="3"/>
  <c r="Q3627" i="3"/>
  <c r="Q4395" i="3"/>
  <c r="E172" i="3"/>
  <c r="Q1664" i="3"/>
  <c r="Q3076" i="3"/>
  <c r="Q3844" i="3"/>
  <c r="Q4612" i="3"/>
  <c r="Q2869" i="3"/>
  <c r="Q3637" i="3"/>
  <c r="Q4405" i="3"/>
  <c r="E182" i="3"/>
  <c r="Q1872" i="3"/>
  <c r="Q3102" i="3"/>
  <c r="Q3870" i="3"/>
  <c r="Q4638" i="3"/>
  <c r="E415" i="3"/>
  <c r="E1183" i="3"/>
  <c r="Q2855" i="3"/>
  <c r="Q3623" i="3"/>
  <c r="Q4391" i="3"/>
  <c r="E168" i="3"/>
  <c r="Q1760" i="3"/>
  <c r="Q3088" i="3"/>
  <c r="Q3856" i="3"/>
  <c r="Q4624" i="3"/>
  <c r="E401" i="3"/>
  <c r="E1169" i="3"/>
  <c r="S4690" i="3"/>
  <c r="Q2284" i="3"/>
  <c r="Q1989" i="3"/>
  <c r="Q1726" i="3"/>
  <c r="Q1639" i="3"/>
  <c r="Q1192" i="3"/>
  <c r="Q2962" i="3"/>
  <c r="Q3730" i="3"/>
  <c r="Q4498" i="3"/>
  <c r="E275" i="3"/>
  <c r="Q2611" i="3"/>
  <c r="Q3379" i="3"/>
  <c r="Q4147" i="3"/>
  <c r="Q4915" i="3"/>
  <c r="E692" i="3"/>
  <c r="Q2828" i="3"/>
  <c r="Q3596" i="3"/>
  <c r="Q4364" i="3"/>
  <c r="Q2621" i="3"/>
  <c r="Q3389" i="3"/>
  <c r="Q4157" i="3"/>
  <c r="Q4925" i="3"/>
  <c r="E702" i="3"/>
  <c r="Q2854" i="3"/>
  <c r="Q3622" i="3"/>
  <c r="Q4390" i="3"/>
  <c r="E167" i="3"/>
  <c r="E935" i="3"/>
  <c r="Q2607" i="3"/>
  <c r="S1843" i="3"/>
  <c r="Q3579" i="3"/>
  <c r="Q3085" i="3"/>
  <c r="E470" i="3"/>
  <c r="Q3390" i="3"/>
  <c r="Q4926" i="3"/>
  <c r="Q2176" i="3"/>
  <c r="Q3735" i="3"/>
  <c r="Q4975" i="3"/>
  <c r="Q2592" i="3"/>
  <c r="Q3816" i="3"/>
  <c r="Q4856" i="3"/>
  <c r="E889" i="3"/>
  <c r="Q2745" i="3"/>
  <c r="Q3513" i="3"/>
  <c r="Q4281" i="3"/>
  <c r="E58" i="3"/>
  <c r="E1084" i="3"/>
  <c r="E1913" i="3"/>
  <c r="E2681" i="3"/>
  <c r="E3449" i="3"/>
  <c r="E4217" i="3"/>
  <c r="E1386" i="3"/>
  <c r="Q2408" i="3"/>
  <c r="E188" i="3"/>
  <c r="Q3909" i="3"/>
  <c r="E870" i="3"/>
  <c r="Q3790" i="3"/>
  <c r="E335" i="3"/>
  <c r="Q2775" i="3"/>
  <c r="Q4055" i="3"/>
  <c r="E304" i="3"/>
  <c r="Q2912" i="3"/>
  <c r="Q4096" i="3"/>
  <c r="E129" i="3"/>
  <c r="E1153" i="3"/>
  <c r="Q2945" i="3"/>
  <c r="Q3713" i="3"/>
  <c r="Q4481" i="3"/>
  <c r="E258" i="3"/>
  <c r="E1344" i="3"/>
  <c r="E2113" i="3"/>
  <c r="E2881" i="3"/>
  <c r="E3649" i="3"/>
  <c r="Q236" i="3"/>
  <c r="Q3707" i="3"/>
  <c r="Q3149" i="3"/>
  <c r="E518" i="3"/>
  <c r="Q3438" i="3"/>
  <c r="Q4974" i="3"/>
  <c r="Q2328" i="3"/>
  <c r="Q3767" i="3"/>
  <c r="Q4991" i="3"/>
  <c r="Q2608" i="3"/>
  <c r="Q3840" i="3"/>
  <c r="Q4888" i="3"/>
  <c r="E921" i="3"/>
  <c r="Q2761" i="3"/>
  <c r="Q3098" i="3"/>
  <c r="E828" i="3"/>
  <c r="Q4229" i="3"/>
  <c r="Q2326" i="3"/>
  <c r="Q3958" i="3"/>
  <c r="E503" i="3"/>
  <c r="Q2943" i="3"/>
  <c r="Q4183" i="3"/>
  <c r="E432" i="3"/>
  <c r="Q3040" i="3"/>
  <c r="Q4208" i="3"/>
  <c r="E241" i="3"/>
  <c r="E1257" i="3"/>
  <c r="Q3025" i="3"/>
  <c r="Q3793" i="3"/>
  <c r="Q4561" i="3"/>
  <c r="E338" i="3"/>
  <c r="E1425" i="3"/>
  <c r="E2193" i="3"/>
  <c r="E2961" i="3"/>
  <c r="E3729" i="3"/>
  <c r="E602" i="3"/>
  <c r="Q2503" i="3"/>
  <c r="Q4475" i="3"/>
  <c r="Q3533" i="3"/>
  <c r="E710" i="3"/>
  <c r="Q3630" i="3"/>
  <c r="E175" i="3"/>
  <c r="Q2615" i="3"/>
  <c r="Q3911" i="3"/>
  <c r="E152" i="3"/>
  <c r="Q2776" i="3"/>
  <c r="Q3992" i="3"/>
  <c r="E25" i="3"/>
  <c r="E1049" i="3"/>
  <c r="Q2857" i="3"/>
  <c r="Q3354" i="3"/>
  <c r="Q2394" i="3"/>
  <c r="Q4357" i="3"/>
  <c r="Q2456" i="3"/>
  <c r="Q4022" i="3"/>
  <c r="E567" i="3"/>
  <c r="Q3007" i="3"/>
  <c r="Q4231" i="3"/>
  <c r="E472" i="3"/>
  <c r="Q3096" i="3"/>
  <c r="Q4256" i="3"/>
  <c r="E289" i="3"/>
  <c r="E1289" i="3"/>
  <c r="Q3057" i="3"/>
  <c r="Q3825" i="3"/>
  <c r="Q4593" i="3"/>
  <c r="E370" i="3"/>
  <c r="E1457" i="3"/>
  <c r="E2225" i="3"/>
  <c r="E2993" i="3"/>
  <c r="E406" i="3"/>
  <c r="Q3695" i="3"/>
  <c r="Q4824" i="3"/>
  <c r="Q3593" i="3"/>
  <c r="E138" i="3"/>
  <c r="E1993" i="3"/>
  <c r="E3433" i="3"/>
  <c r="E821" i="3"/>
  <c r="E1834" i="3"/>
  <c r="E2602" i="3"/>
  <c r="E3370" i="3"/>
  <c r="E4138" i="3"/>
  <c r="E1236" i="3"/>
  <c r="E2027" i="3"/>
  <c r="E2795" i="3"/>
  <c r="E3563" i="3"/>
  <c r="E4331" i="3"/>
  <c r="E907" i="3"/>
  <c r="E1780" i="3"/>
  <c r="E2548" i="3"/>
  <c r="E3316" i="3"/>
  <c r="E4084" i="3"/>
  <c r="E1228" i="3"/>
  <c r="E2021" i="3"/>
  <c r="E2789" i="3"/>
  <c r="E3557" i="3"/>
  <c r="E4325" i="3"/>
  <c r="A102" i="3"/>
  <c r="E1422" i="3"/>
  <c r="E2190" i="3"/>
  <c r="E2958" i="3"/>
  <c r="E3726" i="3"/>
  <c r="E4494" i="3"/>
  <c r="E1431" i="3"/>
  <c r="S563" i="3"/>
  <c r="S1070" i="3"/>
  <c r="S581" i="3"/>
  <c r="S1000" i="3"/>
  <c r="S163" i="3"/>
  <c r="S670" i="3"/>
  <c r="S1113" i="3"/>
  <c r="S1332" i="3"/>
  <c r="S1161" i="3"/>
  <c r="S1244" i="3"/>
  <c r="S1081" i="3"/>
  <c r="S1486" i="3"/>
  <c r="S2504" i="3"/>
  <c r="S367" i="3"/>
  <c r="S2396" i="3"/>
  <c r="S1767" i="3"/>
  <c r="S460" i="3"/>
  <c r="S433" i="3"/>
  <c r="S2789" i="3"/>
  <c r="S2016" i="3"/>
  <c r="S1078" i="3"/>
  <c r="S1836" i="3"/>
  <c r="S3126" i="3"/>
  <c r="S341" i="3"/>
  <c r="S1863" i="3"/>
  <c r="S2066" i="3"/>
  <c r="S176" i="3"/>
  <c r="S1984" i="3"/>
  <c r="S186" i="3"/>
  <c r="S3488" i="3"/>
  <c r="S3420" i="3"/>
  <c r="S1645" i="3"/>
  <c r="S2241" i="3"/>
  <c r="S3009" i="3"/>
  <c r="S4332" i="3"/>
  <c r="S4206" i="3"/>
  <c r="S2901" i="3"/>
  <c r="S3239" i="3"/>
  <c r="S4357" i="3"/>
  <c r="S2174" i="3"/>
  <c r="S2098" i="3"/>
  <c r="S782" i="3"/>
  <c r="S1481" i="3"/>
  <c r="S3406" i="3"/>
  <c r="S4940" i="3"/>
  <c r="S3027" i="3"/>
  <c r="S4311" i="3"/>
  <c r="S1719" i="3"/>
  <c r="S2458" i="3"/>
  <c r="S3924" i="3"/>
  <c r="S4957" i="3"/>
  <c r="S3140" i="3"/>
  <c r="S2796" i="3"/>
  <c r="S3153" i="3"/>
  <c r="S4779" i="3"/>
  <c r="S3941" i="3"/>
  <c r="S4318" i="3"/>
  <c r="S151" i="3"/>
  <c r="S1657" i="3"/>
  <c r="S3555" i="3"/>
  <c r="S3557" i="3"/>
  <c r="Q272" i="3"/>
  <c r="S3351" i="3"/>
  <c r="Q845" i="3"/>
  <c r="Q1890" i="3"/>
  <c r="S4179" i="3"/>
  <c r="S3719" i="3"/>
  <c r="S4464" i="3"/>
  <c r="Q474" i="3"/>
  <c r="S3266" i="3"/>
  <c r="S3450" i="3"/>
  <c r="S4344" i="3"/>
  <c r="Q354" i="3"/>
  <c r="S1986" i="3"/>
  <c r="S2779" i="3"/>
  <c r="S4224" i="3"/>
  <c r="S3446" i="3"/>
  <c r="Q240" i="3"/>
  <c r="S3301" i="3"/>
  <c r="Q809" i="3"/>
  <c r="Q1858" i="3"/>
  <c r="S3843" i="3"/>
  <c r="S3655" i="3"/>
  <c r="S4432" i="3"/>
  <c r="Q442" i="3"/>
  <c r="Q828" i="3"/>
  <c r="S2937" i="3"/>
  <c r="Q71" i="3"/>
  <c r="S4120" i="3"/>
  <c r="Q450" i="3"/>
  <c r="Q1315" i="3"/>
  <c r="Q2036" i="3"/>
  <c r="Q235" i="3"/>
  <c r="Q1391" i="3"/>
  <c r="S4064" i="3"/>
  <c r="Q2090" i="3"/>
  <c r="Q1084" i="3"/>
  <c r="S3786" i="3"/>
  <c r="S4979" i="3"/>
  <c r="Q539" i="3"/>
  <c r="Q476" i="3"/>
  <c r="Q465" i="3"/>
  <c r="Q735" i="3"/>
  <c r="Q493" i="3"/>
  <c r="Q330" i="3"/>
  <c r="Q2322" i="3"/>
  <c r="Q244" i="3"/>
  <c r="S4256" i="3"/>
  <c r="Q883" i="3"/>
  <c r="Q1531" i="3"/>
  <c r="Q564" i="3"/>
  <c r="Q2068" i="3"/>
  <c r="Q1005" i="3"/>
  <c r="Q1901" i="3"/>
  <c r="S4994" i="3"/>
  <c r="Q1126" i="3"/>
  <c r="Q1894" i="3"/>
  <c r="Q351" i="3"/>
  <c r="Q1295" i="3"/>
  <c r="Q2063" i="3"/>
  <c r="Q75" i="3"/>
  <c r="Q1144" i="3"/>
  <c r="Q648" i="3"/>
  <c r="S4521" i="3"/>
  <c r="Q945" i="3"/>
  <c r="Q471" i="3"/>
  <c r="Q1834" i="3"/>
  <c r="Q783" i="3"/>
  <c r="Q1859" i="3"/>
  <c r="S3380" i="3"/>
  <c r="Q922" i="3"/>
  <c r="Q1692" i="3"/>
  <c r="S1715" i="3"/>
  <c r="Q877" i="3"/>
  <c r="Q1653" i="3"/>
  <c r="Q2421" i="3"/>
  <c r="Q869" i="3"/>
  <c r="Q1646" i="3"/>
  <c r="S4410" i="3"/>
  <c r="Q1047" i="3"/>
  <c r="Q1815" i="3"/>
  <c r="S2419" i="3"/>
  <c r="Q890" i="3"/>
  <c r="S3559" i="3"/>
  <c r="S4033" i="3"/>
  <c r="Q239" i="3"/>
  <c r="S4626" i="3"/>
  <c r="Q1530" i="3"/>
  <c r="Q332" i="3"/>
  <c r="Q1635" i="3"/>
  <c r="Q2443" i="3"/>
  <c r="Q692" i="3"/>
  <c r="Q1508" i="3"/>
  <c r="Q2276" i="3"/>
  <c r="Q629" i="3"/>
  <c r="Q1469" i="3"/>
  <c r="Q2237" i="3"/>
  <c r="Q619" i="3"/>
  <c r="Q1462" i="3"/>
  <c r="Q2230" i="3"/>
  <c r="Q852" i="3"/>
  <c r="Q1631" i="3"/>
  <c r="Q2399" i="3"/>
  <c r="Q647" i="3"/>
  <c r="Q356" i="3"/>
  <c r="Q2316" i="3"/>
  <c r="Q2021" i="3"/>
  <c r="Q1758" i="3"/>
  <c r="Q1671" i="3"/>
  <c r="Q1216" i="3"/>
  <c r="Q2978" i="3"/>
  <c r="Q3746" i="3"/>
  <c r="Q4514" i="3"/>
  <c r="E291" i="3"/>
  <c r="Q2627" i="3"/>
  <c r="Q3395" i="3"/>
  <c r="Q4163" i="3"/>
  <c r="Q4931" i="3"/>
  <c r="E708" i="3"/>
  <c r="Q2844" i="3"/>
  <c r="Q3612" i="3"/>
  <c r="Q4380" i="3"/>
  <c r="S4710" i="3"/>
  <c r="Q603" i="3"/>
  <c r="Q1189" i="3"/>
  <c r="Q924" i="3"/>
  <c r="Q825" i="3"/>
  <c r="Q199" i="3"/>
  <c r="Q2666" i="3"/>
  <c r="Q3434" i="3"/>
  <c r="Q4202" i="3"/>
  <c r="Q4970" i="3"/>
  <c r="Q1720" i="3"/>
  <c r="Q3083" i="3"/>
  <c r="Q3851" i="3"/>
  <c r="Q4619" i="3"/>
  <c r="E396" i="3"/>
  <c r="Q2517" i="3"/>
  <c r="Q3300" i="3"/>
  <c r="Q4068" i="3"/>
  <c r="Q1800" i="3"/>
  <c r="Q3093" i="3"/>
  <c r="Q3861" i="3"/>
  <c r="Q4629" i="3"/>
  <c r="Q1643" i="3"/>
  <c r="Q643" i="3"/>
  <c r="Q221" i="3"/>
  <c r="S4995" i="3"/>
  <c r="Q2407" i="3"/>
  <c r="Q2449" i="3"/>
  <c r="Q3250" i="3"/>
  <c r="Q4018" i="3"/>
  <c r="Q4786" i="3"/>
  <c r="E563" i="3"/>
  <c r="Q2899" i="3"/>
  <c r="Q3667" i="3"/>
  <c r="Q4435" i="3"/>
  <c r="E212" i="3"/>
  <c r="Q1984" i="3"/>
  <c r="Q3116" i="3"/>
  <c r="Q3884" i="3"/>
  <c r="Q4652" i="3"/>
  <c r="Q2909" i="3"/>
  <c r="Q3677" i="3"/>
  <c r="Q4445" i="3"/>
  <c r="E222" i="3"/>
  <c r="Q2169" i="3"/>
  <c r="Q3142" i="3"/>
  <c r="Q3910" i="3"/>
  <c r="Q4678" i="3"/>
  <c r="E455" i="3"/>
  <c r="E1223" i="3"/>
  <c r="Q2895" i="3"/>
  <c r="Q3663" i="3"/>
  <c r="Q4431" i="3"/>
  <c r="E208" i="3"/>
  <c r="Q2080" i="3"/>
  <c r="Q3128" i="3"/>
  <c r="Q3896" i="3"/>
  <c r="Q2259" i="3"/>
  <c r="Q895" i="3"/>
  <c r="Q529" i="3"/>
  <c r="Q389" i="3"/>
  <c r="S3227" i="3"/>
  <c r="Q2546" i="3"/>
  <c r="Q3322" i="3"/>
  <c r="Q4090" i="3"/>
  <c r="Q4858" i="3"/>
  <c r="E635" i="3"/>
  <c r="Q2971" i="3"/>
  <c r="Q3739" i="3"/>
  <c r="Q4507" i="3"/>
  <c r="E284" i="3"/>
  <c r="Q2320" i="3"/>
  <c r="Q3188" i="3"/>
  <c r="Q3956" i="3"/>
  <c r="Q4724" i="3"/>
  <c r="Q2981" i="3"/>
  <c r="Q3749" i="3"/>
  <c r="Q4517" i="3"/>
  <c r="S4762" i="3"/>
  <c r="Q156" i="3"/>
  <c r="S3198" i="3"/>
  <c r="Q2190" i="3"/>
  <c r="Q2103" i="3"/>
  <c r="Q2153" i="3"/>
  <c r="Q3138" i="3"/>
  <c r="Q3906" i="3"/>
  <c r="Q4674" i="3"/>
  <c r="E451" i="3"/>
  <c r="Q2787" i="3"/>
  <c r="Q3555" i="3"/>
  <c r="Q4323" i="3"/>
  <c r="E100" i="3"/>
  <c r="E868" i="3"/>
  <c r="Q3004" i="3"/>
  <c r="Q3772" i="3"/>
  <c r="Q4540" i="3"/>
  <c r="Q2797" i="3"/>
  <c r="Q3565" i="3"/>
  <c r="Q4333" i="3"/>
  <c r="E110" i="3"/>
  <c r="Q1296" i="3"/>
  <c r="Q3030" i="3"/>
  <c r="Q3798" i="3"/>
  <c r="Q4566" i="3"/>
  <c r="E343" i="3"/>
  <c r="E1111" i="3"/>
  <c r="Q2783" i="3"/>
  <c r="Q3551" i="3"/>
  <c r="Q4319" i="3"/>
  <c r="E96" i="3"/>
  <c r="E864" i="3"/>
  <c r="Q3016" i="3"/>
  <c r="Q3784" i="3"/>
  <c r="Q4552" i="3"/>
  <c r="E329" i="3"/>
  <c r="E1097" i="3"/>
  <c r="Q1875" i="3"/>
  <c r="Q745" i="3"/>
  <c r="Q324" i="3"/>
  <c r="Q185" i="3"/>
  <c r="Q2471" i="3"/>
  <c r="Q2482" i="3"/>
  <c r="Q3274" i="3"/>
  <c r="Q4042" i="3"/>
  <c r="Q4810" i="3"/>
  <c r="E587" i="3"/>
  <c r="Q2923" i="3"/>
  <c r="Q3691" i="3"/>
  <c r="Q4459" i="3"/>
  <c r="E236" i="3"/>
  <c r="Q2161" i="3"/>
  <c r="Q3140" i="3"/>
  <c r="Q3908" i="3"/>
  <c r="Q4676" i="3"/>
  <c r="Q2933" i="3"/>
  <c r="Q3701" i="3"/>
  <c r="Q4469" i="3"/>
  <c r="E246" i="3"/>
  <c r="Q2262" i="3"/>
  <c r="Q3166" i="3"/>
  <c r="Q3934" i="3"/>
  <c r="Q4702" i="3"/>
  <c r="E479" i="3"/>
  <c r="E1247" i="3"/>
  <c r="Q2919" i="3"/>
  <c r="Q3687" i="3"/>
  <c r="Q4455" i="3"/>
  <c r="E232" i="3"/>
  <c r="Q2209" i="3"/>
  <c r="Q3152" i="3"/>
  <c r="Q3920" i="3"/>
  <c r="Q4688" i="3"/>
  <c r="E465" i="3"/>
  <c r="E1233" i="3"/>
  <c r="Q1138" i="3"/>
  <c r="Q2444" i="3"/>
  <c r="Q2149" i="3"/>
  <c r="Q1886" i="3"/>
  <c r="Q1799" i="3"/>
  <c r="Q1264" i="3"/>
  <c r="Q3026" i="3"/>
  <c r="Q3794" i="3"/>
  <c r="Q4562" i="3"/>
  <c r="E339" i="3"/>
  <c r="Q2675" i="3"/>
  <c r="Q3443" i="3"/>
  <c r="Q4211" i="3"/>
  <c r="Q4979" i="3"/>
  <c r="E756" i="3"/>
  <c r="Q2892" i="3"/>
  <c r="Q3660" i="3"/>
  <c r="Q4428" i="3"/>
  <c r="Q2685" i="3"/>
  <c r="Q3453" i="3"/>
  <c r="Q4221" i="3"/>
  <c r="Q4989" i="3"/>
  <c r="E766" i="3"/>
  <c r="Q2918" i="3"/>
  <c r="Q3686" i="3"/>
  <c r="Q4454" i="3"/>
  <c r="E231" i="3"/>
  <c r="E999" i="3"/>
  <c r="Q2671" i="3"/>
  <c r="Q1479" i="3"/>
  <c r="Q4091" i="3"/>
  <c r="Q3341" i="3"/>
  <c r="E598" i="3"/>
  <c r="Q3518" i="3"/>
  <c r="E63" i="3"/>
  <c r="Q2478" i="3"/>
  <c r="Q3839" i="3"/>
  <c r="E72" i="3"/>
  <c r="Q2688" i="3"/>
  <c r="Q3928" i="3"/>
  <c r="Q4952" i="3"/>
  <c r="E985" i="3"/>
  <c r="Q2809" i="3"/>
  <c r="Q3577" i="3"/>
  <c r="Q4345" i="3"/>
  <c r="E122" i="3"/>
  <c r="E1170" i="3"/>
  <c r="E1977" i="3"/>
  <c r="E2745" i="3"/>
  <c r="E3513" i="3"/>
  <c r="E4281" i="3"/>
  <c r="E1450" i="3"/>
  <c r="Q2970" i="3"/>
  <c r="E700" i="3"/>
  <c r="Q4165" i="3"/>
  <c r="Q2201" i="3"/>
  <c r="Q3918" i="3"/>
  <c r="E463" i="3"/>
  <c r="Q2903" i="3"/>
  <c r="Q4159" i="3"/>
  <c r="E392" i="3"/>
  <c r="Q3008" i="3"/>
  <c r="Q4192" i="3"/>
  <c r="E225" i="3"/>
  <c r="E1241" i="3"/>
  <c r="Q3009" i="3"/>
  <c r="Q3777" i="3"/>
  <c r="Q4545" i="3"/>
  <c r="E322" i="3"/>
  <c r="E1409" i="3"/>
  <c r="E2177" i="3"/>
  <c r="E2945" i="3"/>
  <c r="E3713" i="3"/>
  <c r="Q1831" i="3"/>
  <c r="Q4219" i="3"/>
  <c r="Q3405" i="3"/>
  <c r="E646" i="3"/>
  <c r="Q3566" i="3"/>
  <c r="E111" i="3"/>
  <c r="Q2542" i="3"/>
  <c r="Q3863" i="3"/>
  <c r="E112" i="3"/>
  <c r="Q2720" i="3"/>
  <c r="Q3944" i="3"/>
  <c r="Q4968" i="3"/>
  <c r="E1001" i="3"/>
  <c r="Q2825" i="3"/>
  <c r="Q3610" i="3"/>
  <c r="Q2708" i="3"/>
  <c r="Q4485" i="3"/>
  <c r="Q2541" i="3"/>
  <c r="Q4086" i="3"/>
  <c r="E631" i="3"/>
  <c r="Q3063" i="3"/>
  <c r="Q4287" i="3"/>
  <c r="E520" i="3"/>
  <c r="Q3136" i="3"/>
  <c r="Q4288" i="3"/>
  <c r="E321" i="3"/>
  <c r="Q1512" i="3"/>
  <c r="Q3089" i="3"/>
  <c r="Q3857" i="3"/>
  <c r="Q4625" i="3"/>
  <c r="E402" i="3"/>
  <c r="E1489" i="3"/>
  <c r="E2257" i="3"/>
  <c r="E3025" i="3"/>
  <c r="E3793" i="3"/>
  <c r="E802" i="3"/>
  <c r="Q1328" i="3"/>
  <c r="Q4987" i="3"/>
  <c r="Q3789" i="3"/>
  <c r="E838" i="3"/>
  <c r="Q3758" i="3"/>
  <c r="E303" i="3"/>
  <c r="Q2743" i="3"/>
  <c r="Q4023" i="3"/>
  <c r="E256" i="3"/>
  <c r="Q2864" i="3"/>
  <c r="Q4072" i="3"/>
  <c r="E105" i="3"/>
  <c r="E1129" i="3"/>
  <c r="Q2921" i="3"/>
  <c r="Q3866" i="3"/>
  <c r="Q2964" i="3"/>
  <c r="Q4613" i="3"/>
  <c r="Q2614" i="3"/>
  <c r="Q4150" i="3"/>
  <c r="E695" i="3"/>
  <c r="Q3119" i="3"/>
  <c r="Q4343" i="3"/>
  <c r="E576" i="3"/>
  <c r="Q3184" i="3"/>
  <c r="Q4336" i="3"/>
  <c r="E369" i="3"/>
  <c r="Q1832" i="3"/>
  <c r="Q3121" i="3"/>
  <c r="Q3889" i="3"/>
  <c r="Q4657" i="3"/>
  <c r="E434" i="3"/>
  <c r="E1521" i="3"/>
  <c r="E2289" i="3"/>
  <c r="E3057" i="3"/>
  <c r="Q1616" i="3"/>
  <c r="Q4095" i="3"/>
  <c r="E169" i="3"/>
  <c r="Q3721" i="3"/>
  <c r="E266" i="3"/>
  <c r="E2121" i="3"/>
  <c r="E3545" i="3"/>
  <c r="E957" i="3"/>
  <c r="E1898" i="3"/>
  <c r="E2666" i="3"/>
  <c r="E3434" i="3"/>
  <c r="E4202" i="3"/>
  <c r="E1318" i="3"/>
  <c r="E2091" i="3"/>
  <c r="E2859" i="3"/>
  <c r="E3627" i="3"/>
  <c r="E4395" i="3"/>
  <c r="E992" i="3"/>
  <c r="E1844" i="3"/>
  <c r="E2612" i="3"/>
  <c r="E3380" i="3"/>
  <c r="E4148" i="3"/>
  <c r="E1312" i="3"/>
  <c r="E2085" i="3"/>
  <c r="E2853" i="3"/>
  <c r="S627" i="3"/>
  <c r="S1134" i="3"/>
  <c r="S645" i="3"/>
  <c r="S1064" i="3"/>
  <c r="S227" i="3"/>
  <c r="S734" i="3"/>
  <c r="S1177" i="3"/>
  <c r="S53" i="3"/>
  <c r="S1249" i="3"/>
  <c r="S1340" i="3"/>
  <c r="S1169" i="3"/>
  <c r="S1550" i="3"/>
  <c r="S2568" i="3"/>
  <c r="S471" i="3"/>
  <c r="S2484" i="3"/>
  <c r="S1831" i="3"/>
  <c r="S564" i="3"/>
  <c r="S521" i="3"/>
  <c r="S2853" i="3"/>
  <c r="S2080" i="3"/>
  <c r="S1174" i="3"/>
  <c r="S1924" i="3"/>
  <c r="S1398" i="3"/>
  <c r="S629" i="3"/>
  <c r="S1991" i="3"/>
  <c r="S2130" i="3"/>
  <c r="S400" i="3"/>
  <c r="S2112" i="3"/>
  <c r="S418" i="3"/>
  <c r="S3552" i="3"/>
  <c r="S3500" i="3"/>
  <c r="S1797" i="3"/>
  <c r="S2305" i="3"/>
  <c r="S3089" i="3"/>
  <c r="S4396" i="3"/>
  <c r="S4270" i="3"/>
  <c r="S3157" i="3"/>
  <c r="S3367" i="3"/>
  <c r="S4421" i="3"/>
  <c r="S2430" i="3"/>
  <c r="S2946" i="3"/>
  <c r="S50" i="3"/>
  <c r="S2625" i="3"/>
  <c r="S4299" i="3"/>
  <c r="S3530" i="3"/>
  <c r="S3918" i="3"/>
  <c r="S332" i="3"/>
  <c r="S2472" i="3"/>
  <c r="S3314" i="3"/>
  <c r="S4564" i="3"/>
  <c r="Q606" i="3"/>
  <c r="S3935" i="3"/>
  <c r="S2006" i="3"/>
  <c r="S1954" i="3"/>
  <c r="S3538" i="3"/>
  <c r="S4581" i="3"/>
  <c r="S4958" i="3"/>
  <c r="S674" i="3"/>
  <c r="S2745" i="3"/>
  <c r="S4419" i="3"/>
  <c r="Q270" i="3"/>
  <c r="Q912" i="3"/>
  <c r="S4049" i="3"/>
  <c r="Q1497" i="3"/>
  <c r="S4378" i="3"/>
  <c r="S4596" i="3"/>
  <c r="S4887" i="3"/>
  <c r="Q113" i="3"/>
  <c r="Q277" i="3"/>
  <c r="S4276" i="3"/>
  <c r="S4751" i="3"/>
  <c r="S4984" i="3"/>
  <c r="Q12" i="3"/>
  <c r="S3956" i="3"/>
  <c r="S4527" i="3"/>
  <c r="S4864" i="3"/>
  <c r="Q190" i="3"/>
  <c r="Q880" i="3"/>
  <c r="S4017" i="3"/>
  <c r="Q1465" i="3"/>
  <c r="S4122" i="3"/>
  <c r="S4516" i="3"/>
  <c r="S4855" i="3"/>
  <c r="Q81" i="3"/>
  <c r="Q227" i="3"/>
  <c r="Q1482" i="3"/>
  <c r="S3684" i="3"/>
  <c r="S4303" i="3"/>
  <c r="S4760" i="3"/>
  <c r="Q1521" i="3"/>
  <c r="Q2075" i="3"/>
  <c r="S4842" i="3"/>
  <c r="Q1094" i="3"/>
  <c r="Q2031" i="3"/>
  <c r="S4609" i="3"/>
  <c r="Q847" i="3"/>
  <c r="Q1724" i="3"/>
  <c r="Q649" i="3"/>
  <c r="Q575" i="3"/>
  <c r="Q821" i="3"/>
  <c r="Q777" i="3"/>
  <c r="Q767" i="3"/>
  <c r="Q959" i="3"/>
  <c r="Q789" i="3"/>
  <c r="S3850" i="3"/>
  <c r="Q20" i="3"/>
  <c r="Q551" i="3"/>
  <c r="S3442" i="3"/>
  <c r="Q1202" i="3"/>
  <c r="Q1787" i="3"/>
  <c r="Q839" i="3"/>
  <c r="Q2132" i="3"/>
  <c r="Q1069" i="3"/>
  <c r="Q1965" i="3"/>
  <c r="Q183" i="3"/>
  <c r="Q1190" i="3"/>
  <c r="Q1958" i="3"/>
  <c r="Q453" i="3"/>
  <c r="Q1359" i="3"/>
  <c r="Q2127" i="3"/>
  <c r="Q212" i="3"/>
  <c r="Q1208" i="3"/>
  <c r="S3147" i="3"/>
  <c r="S4681" i="3"/>
  <c r="Q1105" i="3"/>
  <c r="Q625" i="3"/>
  <c r="Q1938" i="3"/>
  <c r="Q902" i="3"/>
  <c r="Q1923" i="3"/>
  <c r="S3938" i="3"/>
  <c r="Q988" i="3"/>
  <c r="Q1756" i="3"/>
  <c r="S3626" i="3"/>
  <c r="Q949" i="3"/>
  <c r="Q1717" i="3"/>
  <c r="S3563" i="3"/>
  <c r="Q942" i="3"/>
  <c r="Q1710" i="3"/>
  <c r="S4922" i="3"/>
  <c r="Q1111" i="3"/>
  <c r="Q1879" i="3"/>
  <c r="S3714" i="3"/>
  <c r="Q960" i="3"/>
  <c r="S4591" i="3"/>
  <c r="S4201" i="3"/>
  <c r="Q508" i="3"/>
  <c r="Q164" i="3"/>
  <c r="Q1642" i="3"/>
  <c r="Q485" i="3"/>
  <c r="Q1723" i="3"/>
  <c r="Q2507" i="3"/>
  <c r="Q785" i="3"/>
  <c r="Q1572" i="3"/>
  <c r="Q2340" i="3"/>
  <c r="Q732" i="3"/>
  <c r="Q1533" i="3"/>
  <c r="Q2301" i="3"/>
  <c r="Q721" i="3"/>
  <c r="Q1526" i="3"/>
  <c r="S3419" i="3"/>
  <c r="Q925" i="3"/>
  <c r="Q1695" i="3"/>
  <c r="Q2463" i="3"/>
  <c r="Q748" i="3"/>
  <c r="Q1338" i="3"/>
  <c r="S3291" i="3"/>
  <c r="Q2197" i="3"/>
  <c r="Q1934" i="3"/>
  <c r="Q1847" i="3"/>
  <c r="Q1392" i="3"/>
  <c r="Q3042" i="3"/>
  <c r="Q3810" i="3"/>
  <c r="Q4578" i="3"/>
  <c r="E355" i="3"/>
  <c r="Q2691" i="3"/>
  <c r="Q3459" i="3"/>
  <c r="Q4227" i="3"/>
  <c r="Q4995" i="3"/>
  <c r="E772" i="3"/>
  <c r="Q2908" i="3"/>
  <c r="Q3676" i="3"/>
  <c r="Q4444" i="3"/>
  <c r="S4960" i="3"/>
  <c r="Q1196" i="3"/>
  <c r="Q1365" i="3"/>
  <c r="Q1102" i="3"/>
  <c r="Q1015" i="3"/>
  <c r="Q481" i="3"/>
  <c r="Q2730" i="3"/>
  <c r="Q3498" i="3"/>
  <c r="Q4266" i="3"/>
  <c r="E43" i="3"/>
  <c r="Q2192" i="3"/>
  <c r="Q3147" i="3"/>
  <c r="Q3915" i="3"/>
  <c r="Q4683" i="3"/>
  <c r="E460" i="3"/>
  <c r="Q2596" i="3"/>
  <c r="Q3364" i="3"/>
  <c r="Q4132" i="3"/>
  <c r="Q2232" i="3"/>
  <c r="Q3157" i="3"/>
  <c r="Q3925" i="3"/>
  <c r="Q4693" i="3"/>
  <c r="Q2195" i="3"/>
  <c r="Q859" i="3"/>
  <c r="Q477" i="3"/>
  <c r="Q339" i="3"/>
  <c r="Q2567" i="3"/>
  <c r="Q2536" i="3"/>
  <c r="Q3314" i="3"/>
  <c r="Q4082" i="3"/>
  <c r="Q4850" i="3"/>
  <c r="E627" i="3"/>
  <c r="Q2963" i="3"/>
  <c r="Q3731" i="3"/>
  <c r="Q4499" i="3"/>
  <c r="E276" i="3"/>
  <c r="Q2297" i="3"/>
  <c r="Q3180" i="3"/>
  <c r="Q3948" i="3"/>
  <c r="Q4716" i="3"/>
  <c r="Q2973" i="3"/>
  <c r="Q3741" i="3"/>
  <c r="Q4509" i="3"/>
  <c r="E286" i="3"/>
  <c r="Q2368" i="3"/>
  <c r="Q3206" i="3"/>
  <c r="Q3974" i="3"/>
  <c r="Q4742" i="3"/>
  <c r="E519" i="3"/>
  <c r="E1287" i="3"/>
  <c r="Q2959" i="3"/>
  <c r="Q3727" i="3"/>
  <c r="Q4495" i="3"/>
  <c r="E272" i="3"/>
  <c r="Q2329" i="3"/>
  <c r="Q3192" i="3"/>
  <c r="S1576" i="3"/>
  <c r="S4578" i="3"/>
  <c r="Q1061" i="3"/>
  <c r="Q778" i="3"/>
  <c r="Q645" i="3"/>
  <c r="S4610" i="3"/>
  <c r="Q2618" i="3"/>
  <c r="Q3386" i="3"/>
  <c r="Q4154" i="3"/>
  <c r="Q4922" i="3"/>
  <c r="Q1336" i="3"/>
  <c r="Q3035" i="3"/>
  <c r="Q3803" i="3"/>
  <c r="Q4571" i="3"/>
  <c r="E348" i="3"/>
  <c r="Q2453" i="3"/>
  <c r="Q3252" i="3"/>
  <c r="Q4020" i="3"/>
  <c r="Q1416" i="3"/>
  <c r="Q3045" i="3"/>
  <c r="Q3813" i="3"/>
  <c r="Q4581" i="3"/>
  <c r="Q1131" i="3"/>
  <c r="Q437" i="3"/>
  <c r="S4722" i="3"/>
  <c r="S4026" i="3"/>
  <c r="Q2279" i="3"/>
  <c r="Q2358" i="3"/>
  <c r="Q3202" i="3"/>
  <c r="Q3970" i="3"/>
  <c r="Q4738" i="3"/>
  <c r="E515" i="3"/>
  <c r="Q2851" i="3"/>
  <c r="Q3619" i="3"/>
  <c r="Q4387" i="3"/>
  <c r="E164" i="3"/>
  <c r="Q1600" i="3"/>
  <c r="Q3068" i="3"/>
  <c r="Q3836" i="3"/>
  <c r="Q4604" i="3"/>
  <c r="Q2861" i="3"/>
  <c r="Q3629" i="3"/>
  <c r="Q4397" i="3"/>
  <c r="E174" i="3"/>
  <c r="Q1808" i="3"/>
  <c r="Q3094" i="3"/>
  <c r="Q3862" i="3"/>
  <c r="Q4630" i="3"/>
  <c r="E407" i="3"/>
  <c r="E1175" i="3"/>
  <c r="Q2847" i="3"/>
  <c r="Q3615" i="3"/>
  <c r="Q4383" i="3"/>
  <c r="E160" i="3"/>
  <c r="Q1696" i="3"/>
  <c r="Q3080" i="3"/>
  <c r="Q3848" i="3"/>
  <c r="Q4616" i="3"/>
  <c r="E393" i="3"/>
  <c r="E1161" i="3"/>
  <c r="Q2387" i="3"/>
  <c r="Q932" i="3"/>
  <c r="Q580" i="3"/>
  <c r="Q441" i="3"/>
  <c r="S3581" i="3"/>
  <c r="Q2568" i="3"/>
  <c r="Q3338" i="3"/>
  <c r="Q4106" i="3"/>
  <c r="Q4874" i="3"/>
  <c r="E651" i="3"/>
  <c r="Q2987" i="3"/>
  <c r="Q3755" i="3"/>
  <c r="Q4523" i="3"/>
  <c r="E300" i="3"/>
  <c r="Q2361" i="3"/>
  <c r="Q3204" i="3"/>
  <c r="Q3972" i="3"/>
  <c r="Q4740" i="3"/>
  <c r="Q2997" i="3"/>
  <c r="Q3765" i="3"/>
  <c r="Q4533" i="3"/>
  <c r="E310" i="3"/>
  <c r="Q2416" i="3"/>
  <c r="Q3230" i="3"/>
  <c r="Q3998" i="3"/>
  <c r="Q4766" i="3"/>
  <c r="E543" i="3"/>
  <c r="E1311" i="3"/>
  <c r="Q2983" i="3"/>
  <c r="Q3751" i="3"/>
  <c r="Q4519" i="3"/>
  <c r="E296" i="3"/>
  <c r="Q2386" i="3"/>
  <c r="Q3216" i="3"/>
  <c r="Q3984" i="3"/>
  <c r="Q4752" i="3"/>
  <c r="E529" i="3"/>
  <c r="E1297" i="3"/>
  <c r="Q1962" i="3"/>
  <c r="S4394" i="3"/>
  <c r="Q2325" i="3"/>
  <c r="Q2062" i="3"/>
  <c r="Q1975" i="3"/>
  <c r="Q1776" i="3"/>
  <c r="Q3090" i="3"/>
  <c r="Q3858" i="3"/>
  <c r="Q4626" i="3"/>
  <c r="E403" i="3"/>
  <c r="Q2739" i="3"/>
  <c r="Q3507" i="3"/>
  <c r="Q4275" i="3"/>
  <c r="E52" i="3"/>
  <c r="E820" i="3"/>
  <c r="Q2956" i="3"/>
  <c r="Q3724" i="3"/>
  <c r="Q4492" i="3"/>
  <c r="Q2749" i="3"/>
  <c r="Q3517" i="3"/>
  <c r="Q4285" i="3"/>
  <c r="E62" i="3"/>
  <c r="E830" i="3"/>
  <c r="Q2982" i="3"/>
  <c r="Q3750" i="3"/>
  <c r="Q4518" i="3"/>
  <c r="E295" i="3"/>
  <c r="E1063" i="3"/>
  <c r="Q2735" i="3"/>
  <c r="Q147" i="3"/>
  <c r="Q4603" i="3"/>
  <c r="Q3597" i="3"/>
  <c r="E726" i="3"/>
  <c r="Q3646" i="3"/>
  <c r="E191" i="3"/>
  <c r="Q2631" i="3"/>
  <c r="Q3951" i="3"/>
  <c r="E184" i="3"/>
  <c r="Q2792" i="3"/>
  <c r="Q4008" i="3"/>
  <c r="E41" i="3"/>
  <c r="E1065" i="3"/>
  <c r="Q2873" i="3"/>
  <c r="Q3641" i="3"/>
  <c r="Q4409" i="3"/>
  <c r="E186" i="3"/>
  <c r="E1254" i="3"/>
  <c r="E2041" i="3"/>
  <c r="E2809" i="3"/>
  <c r="E3577" i="3"/>
  <c r="E4345" i="3"/>
  <c r="E1514" i="3"/>
  <c r="Q3482" i="3"/>
  <c r="Q2580" i="3"/>
  <c r="Q4421" i="3"/>
  <c r="Q2488" i="3"/>
  <c r="Q4046" i="3"/>
  <c r="E591" i="3"/>
  <c r="Q3031" i="3"/>
  <c r="Q4271" i="3"/>
  <c r="E504" i="3"/>
  <c r="Q3112" i="3"/>
  <c r="Q4272" i="3"/>
  <c r="E305" i="3"/>
  <c r="Q1384" i="3"/>
  <c r="Q3073" i="3"/>
  <c r="Q3841" i="3"/>
  <c r="Q4609" i="3"/>
  <c r="E386" i="3"/>
  <c r="E1473" i="3"/>
  <c r="E2241" i="3"/>
  <c r="E3009" i="3"/>
  <c r="E3777" i="3"/>
  <c r="Q685" i="3"/>
  <c r="Q4731" i="3"/>
  <c r="Q3661" i="3"/>
  <c r="E774" i="3"/>
  <c r="Q3694" i="3"/>
  <c r="E239" i="3"/>
  <c r="Q2679" i="3"/>
  <c r="Q3967" i="3"/>
  <c r="E200" i="3"/>
  <c r="Q2816" i="3"/>
  <c r="Q4024" i="3"/>
  <c r="E57" i="3"/>
  <c r="E1081" i="3"/>
  <c r="Q2889" i="3"/>
  <c r="Q4122" i="3"/>
  <c r="Q3220" i="3"/>
  <c r="Q4741" i="3"/>
  <c r="Q2678" i="3"/>
  <c r="Q4214" i="3"/>
  <c r="E759" i="3"/>
  <c r="Q3159" i="3"/>
  <c r="Q4399" i="3"/>
  <c r="E632" i="3"/>
  <c r="Q3240" i="3"/>
  <c r="Q4384" i="3"/>
  <c r="E417" i="3"/>
  <c r="Q2088" i="3"/>
  <c r="Q3153" i="3"/>
  <c r="Q3921" i="3"/>
  <c r="Q4689" i="3"/>
  <c r="Q4836" i="3"/>
  <c r="E1553" i="3"/>
  <c r="E2321" i="3"/>
  <c r="E3089" i="3"/>
  <c r="E3857" i="3"/>
  <c r="E925" i="3"/>
  <c r="Q2778" i="3"/>
  <c r="E508" i="3"/>
  <c r="Q4045" i="3"/>
  <c r="Q2000" i="3"/>
  <c r="Q3886" i="3"/>
  <c r="E431" i="3"/>
  <c r="Q2871" i="3"/>
  <c r="Q4119" i="3"/>
  <c r="E368" i="3"/>
  <c r="Q2976" i="3"/>
  <c r="Q4152" i="3"/>
  <c r="E185" i="3"/>
  <c r="E1209" i="3"/>
  <c r="Q586" i="3"/>
  <c r="Q4378" i="3"/>
  <c r="Q3476" i="3"/>
  <c r="Q4813" i="3"/>
  <c r="Q2742" i="3"/>
  <c r="Q4278" i="3"/>
  <c r="E823" i="3"/>
  <c r="Q3207" i="3"/>
  <c r="Q4439" i="3"/>
  <c r="E688" i="3"/>
  <c r="Q3296" i="3"/>
  <c r="Q4416" i="3"/>
  <c r="E449" i="3"/>
  <c r="Q2270" i="3"/>
  <c r="Q3185" i="3"/>
  <c r="Q3953" i="3"/>
  <c r="Q4721" i="3"/>
  <c r="E101" i="3"/>
  <c r="E1585" i="3"/>
  <c r="E2353" i="3"/>
  <c r="Q499" i="3"/>
  <c r="Q2814" i="3"/>
  <c r="Q4503" i="3"/>
  <c r="E505" i="3"/>
  <c r="Q3849" i="3"/>
  <c r="E394" i="3"/>
  <c r="E2249" i="3"/>
  <c r="E3633" i="3"/>
  <c r="E1075" i="3"/>
  <c r="E1962" i="3"/>
  <c r="E2730" i="3"/>
  <c r="E3498" i="3"/>
  <c r="E4266" i="3"/>
  <c r="E1387" i="3"/>
  <c r="E2155" i="3"/>
  <c r="E2923" i="3"/>
  <c r="E3691" i="3"/>
  <c r="E4459" i="3"/>
  <c r="E1077" i="3"/>
  <c r="E1908" i="3"/>
  <c r="E2676" i="3"/>
  <c r="E3444" i="3"/>
  <c r="E4212" i="3"/>
  <c r="E1381" i="3"/>
  <c r="E2149" i="3"/>
  <c r="E2917" i="3"/>
  <c r="E3685" i="3"/>
  <c r="S20" i="3"/>
  <c r="S455" i="3"/>
  <c r="S1349" i="3"/>
  <c r="S385" i="3"/>
  <c r="S931" i="3"/>
  <c r="S55" i="3"/>
  <c r="S490" i="3"/>
  <c r="S1173" i="3"/>
  <c r="S794" i="3"/>
  <c r="S1085" i="3"/>
  <c r="S714" i="3"/>
  <c r="S2254" i="3"/>
  <c r="S3272" i="3"/>
  <c r="S96" i="3"/>
  <c r="S1501" i="3"/>
  <c r="S2535" i="3"/>
  <c r="S309" i="3"/>
  <c r="S66" i="3"/>
  <c r="S1766" i="3"/>
  <c r="S2784" i="3"/>
  <c r="S919" i="3"/>
  <c r="S2804" i="3"/>
  <c r="S2111" i="3"/>
  <c r="S831" i="3"/>
  <c r="S1592" i="3"/>
  <c r="S2834" i="3"/>
  <c r="S130" i="3"/>
  <c r="S3472" i="3"/>
  <c r="S2812" i="3"/>
  <c r="S2033" i="3"/>
  <c r="S4219" i="3"/>
  <c r="S1409" i="3"/>
  <c r="S767" i="3"/>
  <c r="S1978" i="3"/>
  <c r="Q109" i="3"/>
  <c r="S4974" i="3"/>
  <c r="S2399" i="3"/>
  <c r="S4363" i="3"/>
  <c r="Q134" i="3"/>
  <c r="S1656" i="3"/>
  <c r="S3034" i="3"/>
  <c r="S506" i="3"/>
  <c r="S2705" i="3"/>
  <c r="S4379" i="3"/>
  <c r="S3603" i="3"/>
  <c r="S3982" i="3"/>
  <c r="S884" i="3"/>
  <c r="S2728" i="3"/>
  <c r="S3394" i="3"/>
  <c r="S4628" i="3"/>
  <c r="Q670" i="3"/>
  <c r="S3999" i="3"/>
  <c r="S2262" i="3"/>
  <c r="S2042" i="3"/>
  <c r="S3611" i="3"/>
  <c r="S4645" i="3"/>
  <c r="Q31" i="3"/>
  <c r="S1122" i="3"/>
  <c r="S2825" i="3"/>
  <c r="S4499" i="3"/>
  <c r="Q446" i="3"/>
  <c r="S1699" i="3"/>
  <c r="S4113" i="3"/>
  <c r="Q1561" i="3"/>
  <c r="S4890" i="3"/>
  <c r="S4772" i="3"/>
  <c r="S4951" i="3"/>
  <c r="S1579" i="3"/>
  <c r="Q380" i="3"/>
  <c r="S4452" i="3"/>
  <c r="S4831" i="3"/>
  <c r="Q57" i="3"/>
  <c r="Q188" i="3"/>
  <c r="S4132" i="3"/>
  <c r="S4655" i="3"/>
  <c r="S4928" i="3"/>
  <c r="Q366" i="3"/>
  <c r="S1443" i="3"/>
  <c r="S4081" i="3"/>
  <c r="Q1529" i="3"/>
  <c r="S4634" i="3"/>
  <c r="S4676" i="3"/>
  <c r="S4919" i="3"/>
  <c r="Q145" i="3"/>
  <c r="Q329" i="3"/>
  <c r="Q1546" i="3"/>
  <c r="S3844" i="3"/>
  <c r="S4431" i="3"/>
  <c r="S4824" i="3"/>
  <c r="Q1681" i="3"/>
  <c r="Q2139" i="3"/>
  <c r="Q140" i="3"/>
  <c r="Q1158" i="3"/>
  <c r="Q2095" i="3"/>
  <c r="S4777" i="3"/>
  <c r="Q963" i="3"/>
  <c r="Q1788" i="3"/>
  <c r="Q873" i="3"/>
  <c r="Q741" i="3"/>
  <c r="Q894" i="3"/>
  <c r="Q850" i="3"/>
  <c r="Q842" i="3"/>
  <c r="Q1023" i="3"/>
  <c r="Q862" i="3"/>
  <c r="Q132" i="3"/>
  <c r="Q268" i="3"/>
  <c r="Q653" i="3"/>
  <c r="S3649" i="3"/>
  <c r="Q1306" i="3"/>
  <c r="Q1915" i="3"/>
  <c r="Q980" i="3"/>
  <c r="Q2196" i="3"/>
  <c r="Q1261" i="3"/>
  <c r="Q2029" i="3"/>
  <c r="Q285" i="3"/>
  <c r="Q1254" i="3"/>
  <c r="Q2022" i="3"/>
  <c r="Q556" i="3"/>
  <c r="Q1423" i="3"/>
  <c r="Q2191" i="3"/>
  <c r="Q315" i="3"/>
  <c r="S2861" i="3"/>
  <c r="S3808" i="3"/>
  <c r="S4865" i="3"/>
  <c r="Q1289" i="3"/>
  <c r="Q791" i="3"/>
  <c r="Q2034" i="3"/>
  <c r="Q1003" i="3"/>
  <c r="Q1987" i="3"/>
  <c r="S4450" i="3"/>
  <c r="Q1052" i="3"/>
  <c r="Q1820" i="3"/>
  <c r="S4138" i="3"/>
  <c r="Q1013" i="3"/>
  <c r="Q1781" i="3"/>
  <c r="S4082" i="3"/>
  <c r="Q1006" i="3"/>
  <c r="Q1774" i="3"/>
  <c r="Q159" i="3"/>
  <c r="Q1175" i="3"/>
  <c r="Q1943" i="3"/>
  <c r="S4226" i="3"/>
  <c r="Q1024" i="3"/>
  <c r="Q200" i="3"/>
  <c r="S4361" i="3"/>
  <c r="Q761" i="3"/>
  <c r="Q317" i="3"/>
  <c r="Q1746" i="3"/>
  <c r="Q652" i="3"/>
  <c r="Q1803" i="3"/>
  <c r="Q2571" i="3"/>
  <c r="Q858" i="3"/>
  <c r="Q1636" i="3"/>
  <c r="Q2404" i="3"/>
  <c r="Q813" i="3"/>
  <c r="Q1597" i="3"/>
  <c r="Q2365" i="3"/>
  <c r="Q805" i="3"/>
  <c r="Q1590" i="3"/>
  <c r="S3962" i="3"/>
  <c r="Q991" i="3"/>
  <c r="Q1759" i="3"/>
  <c r="Q2527" i="3"/>
  <c r="Q826" i="3"/>
  <c r="Q2162" i="3"/>
  <c r="S4778" i="3"/>
  <c r="Q2373" i="3"/>
  <c r="Q2110" i="3"/>
  <c r="Q2023" i="3"/>
  <c r="Q1904" i="3"/>
  <c r="Q3106" i="3"/>
  <c r="Q3874" i="3"/>
  <c r="Q4642" i="3"/>
  <c r="E419" i="3"/>
  <c r="Q2755" i="3"/>
  <c r="Q3523" i="3"/>
  <c r="Q4291" i="3"/>
  <c r="E68" i="3"/>
  <c r="E836" i="3"/>
  <c r="Q2972" i="3"/>
  <c r="Q3740" i="3"/>
  <c r="Q4508" i="3"/>
  <c r="S4553" i="3"/>
  <c r="Q1708" i="3"/>
  <c r="Q1541" i="3"/>
  <c r="Q1278" i="3"/>
  <c r="Q1191" i="3"/>
  <c r="Q759" i="3"/>
  <c r="Q2794" i="3"/>
  <c r="Q3562" i="3"/>
  <c r="Q4330" i="3"/>
  <c r="E107" i="3"/>
  <c r="Q2377" i="3"/>
  <c r="Q3211" i="3"/>
  <c r="Q3979" i="3"/>
  <c r="Q4747" i="3"/>
  <c r="E524" i="3"/>
  <c r="Q2660" i="3"/>
  <c r="Q3428" i="3"/>
  <c r="Q4196" i="3"/>
  <c r="Q2398" i="3"/>
  <c r="Q3221" i="3"/>
  <c r="Q3989" i="3"/>
  <c r="Q4757" i="3"/>
  <c r="S4066" i="3"/>
  <c r="Q1045" i="3"/>
  <c r="Q756" i="3"/>
  <c r="Q620" i="3"/>
  <c r="S4482" i="3"/>
  <c r="Q2610" i="3"/>
  <c r="Q3378" i="3"/>
  <c r="Q4146" i="3"/>
  <c r="Q4914" i="3"/>
  <c r="Q1272" i="3"/>
  <c r="Q3027" i="3"/>
  <c r="Q3795" i="3"/>
  <c r="Q4563" i="3"/>
  <c r="E340" i="3"/>
  <c r="Q2440" i="3"/>
  <c r="Q3244" i="3"/>
  <c r="Q4012" i="3"/>
  <c r="Q1352" i="3"/>
  <c r="Q3037" i="3"/>
  <c r="Q3805" i="3"/>
  <c r="Q4573" i="3"/>
  <c r="E350" i="3"/>
  <c r="Q2477" i="3"/>
  <c r="Q3270" i="3"/>
  <c r="Q4038" i="3"/>
  <c r="Q4806" i="3"/>
  <c r="E583" i="3"/>
  <c r="E1351" i="3"/>
  <c r="Q3023" i="3"/>
  <c r="Q3791" i="3"/>
  <c r="Q4559" i="3"/>
  <c r="E336" i="3"/>
  <c r="Q2458" i="3"/>
  <c r="Q3256" i="3"/>
  <c r="S4719" i="3"/>
  <c r="Q794" i="3"/>
  <c r="Q1237" i="3"/>
  <c r="Q974" i="3"/>
  <c r="Q879" i="3"/>
  <c r="Q276" i="3"/>
  <c r="Q2682" i="3"/>
  <c r="Q3450" i="3"/>
  <c r="Q4218" i="3"/>
  <c r="Q4986" i="3"/>
  <c r="Q1848" i="3"/>
  <c r="Q3099" i="3"/>
  <c r="Q3867" i="3"/>
  <c r="Q4635" i="3"/>
  <c r="E412" i="3"/>
  <c r="Q2538" i="3"/>
  <c r="Q3316" i="3"/>
  <c r="Q4084" i="3"/>
  <c r="Q1928" i="3"/>
  <c r="Q3109" i="3"/>
  <c r="Q3877" i="3"/>
  <c r="Q4645" i="3"/>
  <c r="Q1811" i="3"/>
  <c r="Q693" i="3"/>
  <c r="Q273" i="3"/>
  <c r="Q127" i="3"/>
  <c r="Q2439" i="3"/>
  <c r="Q2472" i="3"/>
  <c r="Q3266" i="3"/>
  <c r="Q4034" i="3"/>
  <c r="Q4802" i="3"/>
  <c r="E579" i="3"/>
  <c r="Q2915" i="3"/>
  <c r="Q3683" i="3"/>
  <c r="Q4451" i="3"/>
  <c r="E228" i="3"/>
  <c r="Q2112" i="3"/>
  <c r="Q3132" i="3"/>
  <c r="Q3900" i="3"/>
  <c r="Q4668" i="3"/>
  <c r="Q2925" i="3"/>
  <c r="Q3693" i="3"/>
  <c r="Q4461" i="3"/>
  <c r="E238" i="3"/>
  <c r="Q2233" i="3"/>
  <c r="Q3158" i="3"/>
  <c r="Q3926" i="3"/>
  <c r="Q4694" i="3"/>
  <c r="E471" i="3"/>
  <c r="E1239" i="3"/>
  <c r="Q2911" i="3"/>
  <c r="Q3679" i="3"/>
  <c r="Q4447" i="3"/>
  <c r="E224" i="3"/>
  <c r="Q2177" i="3"/>
  <c r="Q3144" i="3"/>
  <c r="Q3912" i="3"/>
  <c r="Q4680" i="3"/>
  <c r="E457" i="3"/>
  <c r="S4212" i="3"/>
  <c r="Q193" i="3"/>
  <c r="Q1109" i="3"/>
  <c r="Q833" i="3"/>
  <c r="Q723" i="3"/>
  <c r="S4970" i="3"/>
  <c r="Q2634" i="3"/>
  <c r="Q3402" i="3"/>
  <c r="Q4170" i="3"/>
  <c r="Q4938" i="3"/>
  <c r="Q1464" i="3"/>
  <c r="Q3051" i="3"/>
  <c r="Q3819" i="3"/>
  <c r="Q4587" i="3"/>
  <c r="E364" i="3"/>
  <c r="Q2474" i="3"/>
  <c r="Q3268" i="3"/>
  <c r="Q4036" i="3"/>
  <c r="Q1544" i="3"/>
  <c r="Q3061" i="3"/>
  <c r="Q3829" i="3"/>
  <c r="Q4597" i="3"/>
  <c r="E374" i="3"/>
  <c r="Q2509" i="3"/>
  <c r="Q3294" i="3"/>
  <c r="Q4062" i="3"/>
  <c r="Q4830" i="3"/>
  <c r="E607" i="3"/>
  <c r="Q1432" i="3"/>
  <c r="Q3047" i="3"/>
  <c r="Q3815" i="3"/>
  <c r="Q4583" i="3"/>
  <c r="E360" i="3"/>
  <c r="Q2490" i="3"/>
  <c r="Q3280" i="3"/>
  <c r="Q4048" i="3"/>
  <c r="Q4816" i="3"/>
  <c r="E593" i="3"/>
  <c r="Q1768" i="3"/>
  <c r="Q345" i="3"/>
  <c r="Q233" i="3"/>
  <c r="S3698" i="3"/>
  <c r="Q2238" i="3"/>
  <c r="Q2151" i="3"/>
  <c r="Q2217" i="3"/>
  <c r="Q3154" i="3"/>
  <c r="Q3922" i="3"/>
  <c r="Q4690" i="3"/>
  <c r="E467" i="3"/>
  <c r="Q2803" i="3"/>
  <c r="Q3571" i="3"/>
  <c r="Q4339" i="3"/>
  <c r="E116" i="3"/>
  <c r="E884" i="3"/>
  <c r="Q3020" i="3"/>
  <c r="Q3788" i="3"/>
  <c r="Q4556" i="3"/>
  <c r="Q2813" i="3"/>
  <c r="Q3581" i="3"/>
  <c r="Q4349" i="3"/>
  <c r="E126" i="3"/>
  <c r="Q1424" i="3"/>
  <c r="Q3046" i="3"/>
  <c r="Q3814" i="3"/>
  <c r="Q4582" i="3"/>
  <c r="E359" i="3"/>
  <c r="E1127" i="3"/>
  <c r="Q2799" i="3"/>
  <c r="Q2249" i="3"/>
  <c r="E124" i="3"/>
  <c r="Q3853" i="3"/>
  <c r="S84" i="3"/>
  <c r="S519" i="3"/>
  <c r="S1413" i="3"/>
  <c r="S449" i="3"/>
  <c r="S995" i="3"/>
  <c r="S119" i="3"/>
  <c r="S554" i="3"/>
  <c r="S1277" i="3"/>
  <c r="S882" i="3"/>
  <c r="S1189" i="3"/>
  <c r="S802" i="3"/>
  <c r="S2318" i="3"/>
  <c r="S3336" i="3"/>
  <c r="S184" i="3"/>
  <c r="S1565" i="3"/>
  <c r="S2599" i="3"/>
  <c r="S405" i="3"/>
  <c r="S154" i="3"/>
  <c r="S1830" i="3"/>
  <c r="S2848" i="3"/>
  <c r="S1023" i="3"/>
  <c r="S2868" i="3"/>
  <c r="S2175" i="3"/>
  <c r="S1095" i="3"/>
  <c r="S1720" i="3"/>
  <c r="S2898" i="3"/>
  <c r="S354" i="3"/>
  <c r="S3536" i="3"/>
  <c r="S2988" i="3"/>
  <c r="S2097" i="3"/>
  <c r="S4283" i="3"/>
  <c r="S1542" i="3"/>
  <c r="S1263" i="3"/>
  <c r="S2058" i="3"/>
  <c r="S1803" i="3"/>
  <c r="Q47" i="3"/>
  <c r="S2655" i="3"/>
  <c r="S4443" i="3"/>
  <c r="Q198" i="3"/>
  <c r="S1912" i="3"/>
  <c r="S3122" i="3"/>
  <c r="S954" i="3"/>
  <c r="S2793" i="3"/>
  <c r="S4467" i="3"/>
  <c r="S3669" i="3"/>
  <c r="S4046" i="3"/>
  <c r="S37" i="3"/>
  <c r="S2984" i="3"/>
  <c r="S1723" i="3"/>
  <c r="S4692" i="3"/>
  <c r="Q734" i="3"/>
  <c r="S4063" i="3"/>
  <c r="S2518" i="3"/>
  <c r="S2122" i="3"/>
  <c r="S3676" i="3"/>
  <c r="S4709" i="3"/>
  <c r="Q95" i="3"/>
  <c r="S1540" i="3"/>
  <c r="S2913" i="3"/>
  <c r="S4587" i="3"/>
  <c r="Q622" i="3"/>
  <c r="S2211" i="3"/>
  <c r="S4177" i="3"/>
  <c r="Q1625" i="3"/>
  <c r="Q151" i="3"/>
  <c r="S4932" i="3"/>
  <c r="Q24" i="3"/>
  <c r="S2091" i="3"/>
  <c r="Q483" i="3"/>
  <c r="S4612" i="3"/>
  <c r="S4895" i="3"/>
  <c r="Q121" i="3"/>
  <c r="Q291" i="3"/>
  <c r="S4292" i="3"/>
  <c r="S4775" i="3"/>
  <c r="S4992" i="3"/>
  <c r="Q526" i="3"/>
  <c r="S1955" i="3"/>
  <c r="S4145" i="3"/>
  <c r="Q1593" i="3"/>
  <c r="Q52" i="3"/>
  <c r="S4852" i="3"/>
  <c r="S4983" i="3"/>
  <c r="S1835" i="3"/>
  <c r="Q431" i="3"/>
  <c r="Q1610" i="3"/>
  <c r="S4020" i="3"/>
  <c r="S4559" i="3"/>
  <c r="S4888" i="3"/>
  <c r="Q1865" i="3"/>
  <c r="Q2203" i="3"/>
  <c r="Q245" i="3"/>
  <c r="Q1222" i="3"/>
  <c r="Q2159" i="3"/>
  <c r="S4937" i="3"/>
  <c r="Q1059" i="3"/>
  <c r="Q1852" i="3"/>
  <c r="Q1041" i="3"/>
  <c r="Q857" i="3"/>
  <c r="Q964" i="3"/>
  <c r="Q923" i="3"/>
  <c r="Q915" i="3"/>
  <c r="Q1087" i="3"/>
  <c r="Q935" i="3"/>
  <c r="Q405" i="3"/>
  <c r="Q435" i="3"/>
  <c r="Q754" i="3"/>
  <c r="S3817" i="3"/>
  <c r="Q1402" i="3"/>
  <c r="Q2043" i="3"/>
  <c r="Q1044" i="3"/>
  <c r="Q2388" i="3"/>
  <c r="Q1325" i="3"/>
  <c r="Q2093" i="3"/>
  <c r="Q388" i="3"/>
  <c r="Q1318" i="3"/>
  <c r="Q2086" i="3"/>
  <c r="Q659" i="3"/>
  <c r="Q1487" i="3"/>
  <c r="Q2255" i="3"/>
  <c r="Q417" i="3"/>
  <c r="S3010" i="3"/>
  <c r="S4320" i="3"/>
  <c r="Q42" i="3"/>
  <c r="Q1457" i="3"/>
  <c r="Q910" i="3"/>
  <c r="Q2138" i="3"/>
  <c r="Q1115" i="3"/>
  <c r="Q2051" i="3"/>
  <c r="S4954" i="3"/>
  <c r="Q1116" i="3"/>
  <c r="Q1884" i="3"/>
  <c r="S4650" i="3"/>
  <c r="Q1077" i="3"/>
  <c r="Q1845" i="3"/>
  <c r="S4594" i="3"/>
  <c r="Q1070" i="3"/>
  <c r="Q1838" i="3"/>
  <c r="Q261" i="3"/>
  <c r="Q1239" i="3"/>
  <c r="Q2007" i="3"/>
  <c r="S4738" i="3"/>
  <c r="Q1088" i="3"/>
  <c r="Q712" i="3"/>
  <c r="S4545" i="3"/>
  <c r="Q969" i="3"/>
  <c r="Q497" i="3"/>
  <c r="Q1842" i="3"/>
  <c r="Q793" i="3"/>
  <c r="Q1867" i="3"/>
  <c r="S3471" i="3"/>
  <c r="Q931" i="3"/>
  <c r="Q1700" i="3"/>
  <c r="S2227" i="3"/>
  <c r="Q886" i="3"/>
  <c r="Q1661" i="3"/>
  <c r="S1779" i="3"/>
  <c r="Q878" i="3"/>
  <c r="Q1654" i="3"/>
  <c r="S4474" i="3"/>
  <c r="Q1055" i="3"/>
  <c r="Q1823" i="3"/>
  <c r="S2931" i="3"/>
  <c r="Q899" i="3"/>
  <c r="Q677" i="3"/>
  <c r="Q284" i="3"/>
  <c r="S3954" i="3"/>
  <c r="S2867" i="3"/>
  <c r="Q2183" i="3"/>
  <c r="Q2272" i="3"/>
  <c r="Q3170" i="3"/>
  <c r="Q3938" i="3"/>
  <c r="Q4706" i="3"/>
  <c r="E483" i="3"/>
  <c r="Q2819" i="3"/>
  <c r="Q3587" i="3"/>
  <c r="Q4355" i="3"/>
  <c r="E132" i="3"/>
  <c r="Q1344" i="3"/>
  <c r="Q3036" i="3"/>
  <c r="Q3804" i="3"/>
  <c r="Q4572" i="3"/>
  <c r="S4618" i="3"/>
  <c r="Q1996" i="3"/>
  <c r="Q1701" i="3"/>
  <c r="Q1438" i="3"/>
  <c r="Q1351" i="3"/>
  <c r="Q944" i="3"/>
  <c r="Q2858" i="3"/>
  <c r="Q3626" i="3"/>
  <c r="Q4394" i="3"/>
  <c r="E171" i="3"/>
  <c r="Q2484" i="3"/>
  <c r="Q3275" i="3"/>
  <c r="Q4043" i="3"/>
  <c r="Q4811" i="3"/>
  <c r="E588" i="3"/>
  <c r="Q2724" i="3"/>
  <c r="Q3492" i="3"/>
  <c r="Q4260" i="3"/>
  <c r="Q2497" i="3"/>
  <c r="Q3285" i="3"/>
  <c r="Q4053" i="3"/>
  <c r="S3695" i="3"/>
  <c r="Q705" i="3"/>
  <c r="Q1221" i="3"/>
  <c r="Q958" i="3"/>
  <c r="Q861" i="3"/>
  <c r="Q251" i="3"/>
  <c r="Q2674" i="3"/>
  <c r="Q3442" i="3"/>
  <c r="Q4210" i="3"/>
  <c r="Q4978" i="3"/>
  <c r="Q1784" i="3"/>
  <c r="Q3091" i="3"/>
  <c r="Q3859" i="3"/>
  <c r="Q4627" i="3"/>
  <c r="E404" i="3"/>
  <c r="Q2528" i="3"/>
  <c r="Q3308" i="3"/>
  <c r="Q4076" i="3"/>
  <c r="Q1864" i="3"/>
  <c r="Q3101" i="3"/>
  <c r="Q3869" i="3"/>
  <c r="Q4637" i="3"/>
  <c r="E414" i="3"/>
  <c r="Q2562" i="3"/>
  <c r="Q3334" i="3"/>
  <c r="Q4102" i="3"/>
  <c r="Q4870" i="3"/>
  <c r="E647" i="3"/>
  <c r="Q1752" i="3"/>
  <c r="Q3087" i="3"/>
  <c r="Q3855" i="3"/>
  <c r="Q4623" i="3"/>
  <c r="E400" i="3"/>
  <c r="Q2544" i="3"/>
  <c r="Q3320" i="3"/>
  <c r="S3516" i="3"/>
  <c r="Q1324" i="3"/>
  <c r="Q1413" i="3"/>
  <c r="Q1150" i="3"/>
  <c r="Q1063" i="3"/>
  <c r="Q557" i="3"/>
  <c r="Q2746" i="3"/>
  <c r="Q3514" i="3"/>
  <c r="Q4282" i="3"/>
  <c r="E59" i="3"/>
  <c r="Q2254" i="3"/>
  <c r="Q3163" i="3"/>
  <c r="Q3931" i="3"/>
  <c r="Q4699" i="3"/>
  <c r="E476" i="3"/>
  <c r="Q2612" i="3"/>
  <c r="Q3380" i="3"/>
  <c r="Q4148" i="3"/>
  <c r="Q2280" i="3"/>
  <c r="Q3173" i="3"/>
  <c r="Q3941" i="3"/>
  <c r="Q4709" i="3"/>
  <c r="Q2323" i="3"/>
  <c r="Q914" i="3"/>
  <c r="Q555" i="3"/>
  <c r="Q415" i="3"/>
  <c r="S3430" i="3"/>
  <c r="Q2557" i="3"/>
  <c r="Q3330" i="3"/>
  <c r="Q4098" i="3"/>
  <c r="Q4866" i="3"/>
  <c r="E643" i="3"/>
  <c r="Q2979" i="3"/>
  <c r="Q3747" i="3"/>
  <c r="Q4515" i="3"/>
  <c r="E292" i="3"/>
  <c r="Q2342" i="3"/>
  <c r="Q3196" i="3"/>
  <c r="Q3964" i="3"/>
  <c r="Q4732" i="3"/>
  <c r="Q2989" i="3"/>
  <c r="Q3757" i="3"/>
  <c r="Q4525" i="3"/>
  <c r="E302" i="3"/>
  <c r="Q2400" i="3"/>
  <c r="Q3222" i="3"/>
  <c r="Q3990" i="3"/>
  <c r="Q4758" i="3"/>
  <c r="E535" i="3"/>
  <c r="E1303" i="3"/>
  <c r="Q2975" i="3"/>
  <c r="Q3743" i="3"/>
  <c r="Q4511" i="3"/>
  <c r="E288" i="3"/>
  <c r="Q2370" i="3"/>
  <c r="Q3208" i="3"/>
  <c r="Q3976" i="3"/>
  <c r="Q4744" i="3"/>
  <c r="E521" i="3"/>
  <c r="Q776" i="3"/>
  <c r="Q940" i="3"/>
  <c r="Q1285" i="3"/>
  <c r="Q1022" i="3"/>
  <c r="Q934" i="3"/>
  <c r="Q353" i="3"/>
  <c r="Q2698" i="3"/>
  <c r="Q3466" i="3"/>
  <c r="Q4234" i="3"/>
  <c r="E11" i="3"/>
  <c r="Q1976" i="3"/>
  <c r="Q3115" i="3"/>
  <c r="Q3883" i="3"/>
  <c r="Q4651" i="3"/>
  <c r="E428" i="3"/>
  <c r="Q2560" i="3"/>
  <c r="Q3332" i="3"/>
  <c r="Q4100" i="3"/>
  <c r="Q2056" i="3"/>
  <c r="Q3125" i="3"/>
  <c r="Q3893" i="3"/>
  <c r="Q4661" i="3"/>
  <c r="E438" i="3"/>
  <c r="Q2590" i="3"/>
  <c r="Q3358" i="3"/>
  <c r="Q4126" i="3"/>
  <c r="Q4894" i="3"/>
  <c r="E671" i="3"/>
  <c r="Q1944" i="3"/>
  <c r="Q3111" i="3"/>
  <c r="Q3879" i="3"/>
  <c r="Q4647" i="3"/>
  <c r="E424" i="3"/>
  <c r="Q2575" i="3"/>
  <c r="Q3344" i="3"/>
  <c r="Q4112" i="3"/>
  <c r="Q4880" i="3"/>
  <c r="E657" i="3"/>
  <c r="Q2216" i="3"/>
  <c r="Q1307" i="3"/>
  <c r="Q489" i="3"/>
  <c r="S4962" i="3"/>
  <c r="S4282" i="3"/>
  <c r="Q2311" i="3"/>
  <c r="Q2392" i="3"/>
  <c r="Q3218" i="3"/>
  <c r="Q3986" i="3"/>
  <c r="Q4754" i="3"/>
  <c r="E531" i="3"/>
  <c r="Q2867" i="3"/>
  <c r="Q3635" i="3"/>
  <c r="Q4403" i="3"/>
  <c r="E180" i="3"/>
  <c r="Q1728" i="3"/>
  <c r="Q3084" i="3"/>
  <c r="Q3852" i="3"/>
  <c r="Q4620" i="3"/>
  <c r="Q2877" i="3"/>
  <c r="Q3645" i="3"/>
  <c r="Q4413" i="3"/>
  <c r="E190" i="3"/>
  <c r="Q1936" i="3"/>
  <c r="Q3110" i="3"/>
  <c r="Q3878" i="3"/>
  <c r="Q4646" i="3"/>
  <c r="E423" i="3"/>
  <c r="E1191" i="3"/>
  <c r="Q2863" i="3"/>
  <c r="Q2906" i="3"/>
  <c r="E636" i="3"/>
  <c r="Q4109" i="3"/>
  <c r="Q2128" i="3"/>
  <c r="Q3902" i="3"/>
  <c r="E447" i="3"/>
  <c r="Q2887" i="3"/>
  <c r="Q4151" i="3"/>
  <c r="E384" i="3"/>
  <c r="Q2992" i="3"/>
  <c r="Q4184" i="3"/>
  <c r="E217" i="3"/>
  <c r="E1225" i="3"/>
  <c r="Q3001" i="3"/>
  <c r="Q3769" i="3"/>
  <c r="Q4537" i="3"/>
  <c r="E314" i="3"/>
  <c r="E1401" i="3"/>
  <c r="E2169" i="3"/>
  <c r="E2937" i="3"/>
  <c r="E3705" i="3"/>
  <c r="E506" i="3"/>
  <c r="Q189" i="3"/>
  <c r="Q4506" i="3"/>
  <c r="Q3604" i="3"/>
  <c r="Q4837" i="3"/>
  <c r="Q2766" i="3"/>
  <c r="Q4302" i="3"/>
  <c r="E847" i="3"/>
  <c r="Q3247" i="3"/>
  <c r="Q4471" i="3"/>
  <c r="E704" i="3"/>
  <c r="Q3312" i="3"/>
  <c r="Q4448" i="3"/>
  <c r="E481" i="3"/>
  <c r="Q2312" i="3"/>
  <c r="Q3201" i="3"/>
  <c r="Q3969" i="3"/>
  <c r="Q4737" i="3"/>
  <c r="E229" i="3"/>
  <c r="E1601" i="3"/>
  <c r="E2369" i="3"/>
  <c r="S788" i="3"/>
  <c r="S203" i="3"/>
  <c r="S710" i="3"/>
  <c r="S1153" i="3"/>
  <c r="S388" i="3"/>
  <c r="S823" i="3"/>
  <c r="S1258" i="3"/>
  <c r="S998" i="3"/>
  <c r="S1772" i="3"/>
  <c r="S910" i="3"/>
  <c r="S1692" i="3"/>
  <c r="S3022" i="3"/>
  <c r="S939" i="3"/>
  <c r="S1120" i="3"/>
  <c r="S2269" i="3"/>
  <c r="S1496" i="3"/>
  <c r="S126" i="3"/>
  <c r="S1090" i="3"/>
  <c r="S2534" i="3"/>
  <c r="S259" i="3"/>
  <c r="S560" i="3"/>
  <c r="S1845" i="3"/>
  <c r="S2879" i="3"/>
  <c r="S809" i="3"/>
  <c r="S3128" i="3"/>
  <c r="S2683" i="3"/>
  <c r="S2772" i="3"/>
  <c r="S2017" i="3"/>
  <c r="S2797" i="3"/>
  <c r="S2801" i="3"/>
  <c r="S268" i="3"/>
  <c r="S2950" i="3"/>
  <c r="S2052" i="3"/>
  <c r="S3002" i="3"/>
  <c r="S3829" i="3"/>
  <c r="S3703" i="3"/>
  <c r="S3544" i="3"/>
  <c r="S3215" i="3"/>
  <c r="S2387" i="3"/>
  <c r="S1721" i="3"/>
  <c r="S3601" i="3"/>
  <c r="S2709" i="3"/>
  <c r="S1594" i="3"/>
  <c r="S3011" i="3"/>
  <c r="S4309" i="3"/>
  <c r="S4686" i="3"/>
  <c r="S1032" i="3"/>
  <c r="S2257" i="3"/>
  <c r="S3971" i="3"/>
  <c r="S3132" i="3"/>
  <c r="S3670" i="3"/>
  <c r="S4703" i="3"/>
  <c r="S1488" i="3"/>
  <c r="S2978" i="3"/>
  <c r="S4316" i="3"/>
  <c r="Q358" i="3"/>
  <c r="S3687" i="3"/>
  <c r="S3069" i="3"/>
  <c r="S1714" i="3"/>
  <c r="S3117" i="3"/>
  <c r="S4470" i="3"/>
  <c r="S3816" i="3"/>
  <c r="S4817" i="3"/>
  <c r="S3986" i="3"/>
  <c r="Q1043" i="3"/>
  <c r="S4605" i="3"/>
  <c r="Q664" i="3"/>
  <c r="S3801" i="3"/>
  <c r="Q1249" i="3"/>
  <c r="S4285" i="3"/>
  <c r="Q544" i="3"/>
  <c r="S3681" i="3"/>
  <c r="Q1129" i="3"/>
  <c r="S3965" i="3"/>
  <c r="Q424" i="3"/>
  <c r="S2093" i="3"/>
  <c r="S4406" i="3"/>
  <c r="S3784" i="3"/>
  <c r="S4785" i="3"/>
  <c r="S3730" i="3"/>
  <c r="Q1011" i="3"/>
  <c r="S4525" i="3"/>
  <c r="Q632" i="3"/>
  <c r="S3769" i="3"/>
  <c r="Q1217" i="3"/>
  <c r="Q2250" i="3"/>
  <c r="S3693" i="3"/>
  <c r="Q320" i="3"/>
  <c r="S4675" i="3"/>
  <c r="Q946" i="3"/>
  <c r="Q59" i="3"/>
  <c r="Q1101" i="3"/>
  <c r="Q1862" i="3"/>
  <c r="S4930" i="3"/>
  <c r="Q1033" i="3"/>
  <c r="Q1891" i="3"/>
  <c r="S4070" i="3"/>
  <c r="S3355" i="3"/>
  <c r="Q1507" i="3"/>
  <c r="Q1412" i="3"/>
  <c r="Q1373" i="3"/>
  <c r="Q1366" i="3"/>
  <c r="Q1535" i="3"/>
  <c r="S4900" i="3"/>
  <c r="Q1745" i="3"/>
  <c r="Q1259" i="3"/>
  <c r="Q1228" i="3"/>
  <c r="Q10" i="3"/>
  <c r="Q2130" i="3"/>
  <c r="Q2235" i="3"/>
  <c r="Q1108" i="3"/>
  <c r="S3554" i="3"/>
  <c r="Q1389" i="3"/>
  <c r="Q2157" i="3"/>
  <c r="Q491" i="3"/>
  <c r="Q1382" i="3"/>
  <c r="Q2150" i="3"/>
  <c r="Q757" i="3"/>
  <c r="Q1551" i="3"/>
  <c r="Q2319" i="3"/>
  <c r="Q519" i="3"/>
  <c r="S3876" i="3"/>
  <c r="S4832" i="3"/>
  <c r="Q202" i="3"/>
  <c r="Q1617" i="3"/>
  <c r="Q1010" i="3"/>
  <c r="Q2234" i="3"/>
  <c r="Q1195" i="3"/>
  <c r="Q2115" i="3"/>
  <c r="Q167" i="3"/>
  <c r="Q1180" i="3"/>
  <c r="Q1948" i="3"/>
  <c r="Q60" i="3"/>
  <c r="Q1141" i="3"/>
  <c r="Q1909" i="3"/>
  <c r="Q35" i="3"/>
  <c r="Q1134" i="3"/>
  <c r="Q1902" i="3"/>
  <c r="Q364" i="3"/>
  <c r="Q1303" i="3"/>
  <c r="Q2071" i="3"/>
  <c r="Q107" i="3"/>
  <c r="Q1152" i="3"/>
  <c r="S3275" i="3"/>
  <c r="S4713" i="3"/>
  <c r="Q1137" i="3"/>
  <c r="Q663" i="3"/>
  <c r="Q1946" i="3"/>
  <c r="Q921" i="3"/>
  <c r="Q1931" i="3"/>
  <c r="S4002" i="3"/>
  <c r="Q996" i="3"/>
  <c r="Q1764" i="3"/>
  <c r="S3690" i="3"/>
  <c r="Q957" i="3"/>
  <c r="Q1725" i="3"/>
  <c r="S3634" i="3"/>
  <c r="Q950" i="3"/>
  <c r="Q1718" i="3"/>
  <c r="S4963" i="3"/>
  <c r="Q1119" i="3"/>
  <c r="Q1887" i="3"/>
  <c r="S3778" i="3"/>
  <c r="Q968" i="3"/>
  <c r="Q1475" i="3"/>
  <c r="Q565" i="3"/>
  <c r="Q141" i="3"/>
  <c r="S4666" i="3"/>
  <c r="Q2359" i="3"/>
  <c r="Q2424" i="3"/>
  <c r="Q3234" i="3"/>
  <c r="Q4002" i="3"/>
  <c r="Q4770" i="3"/>
  <c r="E547" i="3"/>
  <c r="Q2883" i="3"/>
  <c r="Q3651" i="3"/>
  <c r="Q4419" i="3"/>
  <c r="E196" i="3"/>
  <c r="Q1856" i="3"/>
  <c r="Q3100" i="3"/>
  <c r="Q3868" i="3"/>
  <c r="Q4636" i="3"/>
  <c r="Q1673" i="3"/>
  <c r="Q2172" i="3"/>
  <c r="Q1877" i="3"/>
  <c r="Q1614" i="3"/>
  <c r="Q1527" i="3"/>
  <c r="Q1120" i="3"/>
  <c r="Q2922" i="3"/>
  <c r="Q3690" i="3"/>
  <c r="Q4458" i="3"/>
  <c r="E235" i="3"/>
  <c r="Q2569" i="3"/>
  <c r="Q3339" i="3"/>
  <c r="Q4107" i="3"/>
  <c r="Q4875" i="3"/>
  <c r="E652" i="3"/>
  <c r="Q2788" i="3"/>
  <c r="Q3556" i="3"/>
  <c r="Q4324" i="3"/>
  <c r="Q2581" i="3"/>
  <c r="Q3349" i="3"/>
  <c r="Q4117" i="3"/>
  <c r="S3287" i="3"/>
  <c r="Q1260" i="3"/>
  <c r="Q1381" i="3"/>
  <c r="Q1118" i="3"/>
  <c r="Q1031" i="3"/>
  <c r="Q507" i="3"/>
  <c r="Q2738" i="3"/>
  <c r="Q3506" i="3"/>
  <c r="Q4274" i="3"/>
  <c r="E51" i="3"/>
  <c r="Q2224" i="3"/>
  <c r="Q3155" i="3"/>
  <c r="Q3923" i="3"/>
  <c r="Q4691" i="3"/>
  <c r="E468" i="3"/>
  <c r="Q2604" i="3"/>
  <c r="Q3372" i="3"/>
  <c r="Q4140" i="3"/>
  <c r="Q2257" i="3"/>
  <c r="Q3165" i="3"/>
  <c r="Q3933" i="3"/>
  <c r="Q4701" i="3"/>
  <c r="E478" i="3"/>
  <c r="Q2630" i="3"/>
  <c r="Q3398" i="3"/>
  <c r="Q4166" i="3"/>
  <c r="Q4934" i="3"/>
  <c r="E711" i="3"/>
  <c r="Q2208" i="3"/>
  <c r="Q3151" i="3"/>
  <c r="Q3919" i="3"/>
  <c r="Q4687" i="3"/>
  <c r="E464" i="3"/>
  <c r="Q2616" i="3"/>
  <c r="Q3384" i="3"/>
  <c r="S4905" i="3"/>
  <c r="Q1836" i="3"/>
  <c r="Q1573" i="3"/>
  <c r="Q1310" i="3"/>
  <c r="Q1223" i="3"/>
  <c r="Q798" i="3"/>
  <c r="Q2810" i="3"/>
  <c r="Q3578" i="3"/>
  <c r="Q4346" i="3"/>
  <c r="E123" i="3"/>
  <c r="Q2409" i="3"/>
  <c r="Q3227" i="3"/>
  <c r="Q3995" i="3"/>
  <c r="Q4763" i="3"/>
  <c r="E540" i="3"/>
  <c r="Q2676" i="3"/>
  <c r="Q3444" i="3"/>
  <c r="Q4212" i="3"/>
  <c r="Q2429" i="3"/>
  <c r="Q3237" i="3"/>
  <c r="Q4005" i="3"/>
  <c r="S4011" i="3"/>
  <c r="Q27" i="3"/>
  <c r="Q1093" i="3"/>
  <c r="Q814" i="3"/>
  <c r="Q697" i="3"/>
  <c r="S4866" i="3"/>
  <c r="Q2626" i="3"/>
  <c r="Q3394" i="3"/>
  <c r="Q4162" i="3"/>
  <c r="Q4930" i="3"/>
  <c r="Q1400" i="3"/>
  <c r="Q3043" i="3"/>
  <c r="Q3811" i="3"/>
  <c r="Q4579" i="3"/>
  <c r="E356" i="3"/>
  <c r="Q2464" i="3"/>
  <c r="Q3260" i="3"/>
  <c r="Q4028" i="3"/>
  <c r="Q1480" i="3"/>
  <c r="Q3053" i="3"/>
  <c r="Q3821" i="3"/>
  <c r="Q4589" i="3"/>
  <c r="E366" i="3"/>
  <c r="Q2498" i="3"/>
  <c r="Q3286" i="3"/>
  <c r="Q4054" i="3"/>
  <c r="Q4822" i="3"/>
  <c r="E599" i="3"/>
  <c r="Q1368" i="3"/>
  <c r="Q3039" i="3"/>
  <c r="Q3807" i="3"/>
  <c r="Q4575" i="3"/>
  <c r="E352" i="3"/>
  <c r="Q2480" i="3"/>
  <c r="Q3272" i="3"/>
  <c r="Q4040" i="3"/>
  <c r="Q4808" i="3"/>
  <c r="E585" i="3"/>
  <c r="S3881" i="3"/>
  <c r="Q1452" i="3"/>
  <c r="Q1445" i="3"/>
  <c r="Q1182" i="3"/>
  <c r="Q1095" i="3"/>
  <c r="Q609" i="3"/>
  <c r="Q2762" i="3"/>
  <c r="Q3530" i="3"/>
  <c r="Q4298" i="3"/>
  <c r="E75" i="3"/>
  <c r="Q2296" i="3"/>
  <c r="Q3179" i="3"/>
  <c r="Q3947" i="3"/>
  <c r="Q4715" i="3"/>
  <c r="E492" i="3"/>
  <c r="Q2628" i="3"/>
  <c r="Q3396" i="3"/>
  <c r="Q4164" i="3"/>
  <c r="Q2321" i="3"/>
  <c r="Q3189" i="3"/>
  <c r="Q3957" i="3"/>
  <c r="Q4725" i="3"/>
  <c r="E502" i="3"/>
  <c r="Q2654" i="3"/>
  <c r="Q3422" i="3"/>
  <c r="Q4190" i="3"/>
  <c r="Q4958" i="3"/>
  <c r="E735" i="3"/>
  <c r="Q2286" i="3"/>
  <c r="Q3175" i="3"/>
  <c r="Q3943" i="3"/>
  <c r="Q4711" i="3"/>
  <c r="E488" i="3"/>
  <c r="Q2640" i="3"/>
  <c r="Q3408" i="3"/>
  <c r="Q4176" i="3"/>
  <c r="Q4944" i="3"/>
  <c r="E721" i="3"/>
  <c r="Q2390" i="3"/>
  <c r="Q1939" i="3"/>
  <c r="Q765" i="3"/>
  <c r="Q349" i="3"/>
  <c r="Q211" i="3"/>
  <c r="Q2487" i="3"/>
  <c r="Q2493" i="3"/>
  <c r="Q3282" i="3"/>
  <c r="Q4050" i="3"/>
  <c r="Q4818" i="3"/>
  <c r="E595" i="3"/>
  <c r="Q2931" i="3"/>
  <c r="Q3699" i="3"/>
  <c r="Q4467" i="3"/>
  <c r="E244" i="3"/>
  <c r="Q2193" i="3"/>
  <c r="Q3148" i="3"/>
  <c r="Q3916" i="3"/>
  <c r="Q4684" i="3"/>
  <c r="Q2941" i="3"/>
  <c r="Q3709" i="3"/>
  <c r="Q4477" i="3"/>
  <c r="E254" i="3"/>
  <c r="Q2281" i="3"/>
  <c r="Q3174" i="3"/>
  <c r="Q3942" i="3"/>
  <c r="Q4710" i="3"/>
  <c r="E487" i="3"/>
  <c r="E1255" i="3"/>
  <c r="Q2927" i="3"/>
  <c r="Q3418" i="3"/>
  <c r="Q2496" i="3"/>
  <c r="Q4365" i="3"/>
  <c r="Q2466" i="3"/>
  <c r="Q4030" i="3"/>
  <c r="E575" i="3"/>
  <c r="Q3015" i="3"/>
  <c r="Q4247" i="3"/>
  <c r="E496" i="3"/>
  <c r="Q3104" i="3"/>
  <c r="Q4264" i="3"/>
  <c r="E297" i="3"/>
  <c r="Q1320" i="3"/>
  <c r="Q3065" i="3"/>
  <c r="Q3833" i="3"/>
  <c r="Q4601" i="3"/>
  <c r="E378" i="3"/>
  <c r="E1465" i="3"/>
  <c r="E2233" i="3"/>
  <c r="E3001" i="3"/>
  <c r="E3769" i="3"/>
  <c r="E738" i="3"/>
  <c r="Q1068" i="3"/>
  <c r="E27" i="3"/>
  <c r="Q4116" i="3"/>
  <c r="Q4965" i="3"/>
  <c r="Q2894" i="3"/>
  <c r="Q4430" i="3"/>
  <c r="E975" i="3"/>
  <c r="Q3335" i="3"/>
  <c r="Q4567" i="3"/>
  <c r="E816" i="3"/>
  <c r="Q3424" i="3"/>
  <c r="Q4528" i="3"/>
  <c r="E561" i="3"/>
  <c r="Q2460" i="3"/>
  <c r="Q3265" i="3"/>
  <c r="Q4033" i="3"/>
  <c r="Q4801" i="3"/>
  <c r="E597" i="3"/>
  <c r="E1665" i="3"/>
  <c r="E2433" i="3"/>
  <c r="E3201" i="3"/>
  <c r="E3969" i="3"/>
  <c r="Q3546" i="3"/>
  <c r="Q2644" i="3"/>
  <c r="Q4429" i="3"/>
  <c r="Q2530" i="3"/>
  <c r="Q4078" i="3"/>
  <c r="E623" i="3"/>
  <c r="Q3055" i="3"/>
  <c r="Q4279" i="3"/>
  <c r="E512" i="3"/>
  <c r="Q3120" i="3"/>
  <c r="Q4280" i="3"/>
  <c r="E313" i="3"/>
  <c r="Q1448" i="3"/>
  <c r="Q981" i="3"/>
  <c r="E667" i="3"/>
  <c r="Q4756" i="3"/>
  <c r="E142" i="3"/>
  <c r="Q3062" i="3"/>
  <c r="Q4598" i="3"/>
  <c r="E1143" i="3"/>
  <c r="Q3463" i="3"/>
  <c r="Q4695" i="3"/>
  <c r="Q1824" i="3"/>
  <c r="Q3552" i="3"/>
  <c r="Q4640" i="3"/>
  <c r="E673" i="3"/>
  <c r="Q2576" i="3"/>
  <c r="Q3345" i="3"/>
  <c r="Q4113" i="3"/>
  <c r="Q4881" i="3"/>
  <c r="E842" i="3"/>
  <c r="E1745" i="3"/>
  <c r="E2513" i="3"/>
  <c r="E3281" i="3"/>
  <c r="E4049" i="3"/>
  <c r="S4225" i="3"/>
  <c r="Q4314" i="3"/>
  <c r="Q3412" i="3"/>
  <c r="Q4805" i="3"/>
  <c r="Q2734" i="3"/>
  <c r="Q4270" i="3"/>
  <c r="E815" i="3"/>
  <c r="Q3199" i="3"/>
  <c r="Q4423" i="3"/>
  <c r="E664" i="3"/>
  <c r="Q3288" i="3"/>
  <c r="Q4408" i="3"/>
  <c r="E441" i="3"/>
  <c r="Q2248" i="3"/>
  <c r="Q1669" i="3"/>
  <c r="Q2462" i="3"/>
  <c r="Q2476" i="3"/>
  <c r="E206" i="3"/>
  <c r="Q3126" i="3"/>
  <c r="Q4662" i="3"/>
  <c r="E1207" i="3"/>
  <c r="Q3519" i="3"/>
  <c r="Q4743" i="3"/>
  <c r="Q2144" i="3"/>
  <c r="Q3608" i="3"/>
  <c r="Q4672" i="3"/>
  <c r="E705" i="3"/>
  <c r="Q2609" i="3"/>
  <c r="Q3377" i="3"/>
  <c r="Q4145" i="3"/>
  <c r="Q4913" i="3"/>
  <c r="E902" i="3"/>
  <c r="E1777" i="3"/>
  <c r="E2545" i="3"/>
  <c r="Q4698" i="3"/>
  <c r="Q4350" i="3"/>
  <c r="E752" i="3"/>
  <c r="Q2374" i="3"/>
  <c r="Q4233" i="3"/>
  <c r="E1020" i="3"/>
  <c r="E2633" i="3"/>
  <c r="E3945" i="3"/>
  <c r="E1354" i="3"/>
  <c r="E2154" i="3"/>
  <c r="E2922" i="3"/>
  <c r="E3690" i="3"/>
  <c r="E53" i="3"/>
  <c r="E1579" i="3"/>
  <c r="E2347" i="3"/>
  <c r="E3115" i="3"/>
  <c r="E3883" i="3"/>
  <c r="E4651" i="3"/>
  <c r="E1329" i="3"/>
  <c r="E2100" i="3"/>
  <c r="E2868" i="3"/>
  <c r="E3636" i="3"/>
  <c r="Q4996" i="3"/>
  <c r="E1573" i="3"/>
  <c r="E2341" i="3"/>
  <c r="E3109" i="3"/>
  <c r="E3877" i="3"/>
  <c r="E4645" i="3"/>
  <c r="E834" i="3"/>
  <c r="E1742" i="3"/>
  <c r="E2510" i="3"/>
  <c r="E3278" i="3"/>
  <c r="E4046" i="3"/>
  <c r="E858" i="3"/>
  <c r="S852" i="3"/>
  <c r="S267" i="3"/>
  <c r="S774" i="3"/>
  <c r="S1217" i="3"/>
  <c r="S452" i="3"/>
  <c r="S887" i="3"/>
  <c r="S1322" i="3"/>
  <c r="S1102" i="3"/>
  <c r="S1860" i="3"/>
  <c r="S1014" i="3"/>
  <c r="S1780" i="3"/>
  <c r="S3086" i="3"/>
  <c r="S1043" i="3"/>
  <c r="S1208" i="3"/>
  <c r="S2333" i="3"/>
  <c r="S1560" i="3"/>
  <c r="S230" i="3"/>
  <c r="S1178" i="3"/>
  <c r="S2598" i="3"/>
  <c r="S363" i="3"/>
  <c r="S648" i="3"/>
  <c r="S1909" i="3"/>
  <c r="S2943" i="3"/>
  <c r="S1041" i="3"/>
  <c r="S3256" i="3"/>
  <c r="S3156" i="3"/>
  <c r="S2940" i="3"/>
  <c r="S2081" i="3"/>
  <c r="S2925" i="3"/>
  <c r="S2865" i="3"/>
  <c r="S540" i="3"/>
  <c r="S3078" i="3"/>
  <c r="S2508" i="3"/>
  <c r="S3082" i="3"/>
  <c r="S3893" i="3"/>
  <c r="S3767" i="3"/>
  <c r="S1449" i="3"/>
  <c r="S3318" i="3"/>
  <c r="S2899" i="3"/>
  <c r="S1849" i="3"/>
  <c r="S3691" i="3"/>
  <c r="S2965" i="3"/>
  <c r="S1674" i="3"/>
  <c r="S3243" i="3"/>
  <c r="S4373" i="3"/>
  <c r="S4750" i="3"/>
  <c r="S105" i="3"/>
  <c r="S2377" i="3"/>
  <c r="S4051" i="3"/>
  <c r="S3269" i="3"/>
  <c r="S3734" i="3"/>
  <c r="S4767" i="3"/>
  <c r="S1744" i="3"/>
  <c r="S3066" i="3"/>
  <c r="S4380" i="3"/>
  <c r="Q422" i="3"/>
  <c r="S3751" i="3"/>
  <c r="S1534" i="3"/>
  <c r="S1794" i="3"/>
  <c r="S1591" i="3"/>
  <c r="S4598" i="3"/>
  <c r="S3880" i="3"/>
  <c r="S4881" i="3"/>
  <c r="S4498" i="3"/>
  <c r="Q1107" i="3"/>
  <c r="S4781" i="3"/>
  <c r="Q728" i="3"/>
  <c r="S3865" i="3"/>
  <c r="Q1313" i="3"/>
  <c r="S4461" i="3"/>
  <c r="Q608" i="3"/>
  <c r="S3745" i="3"/>
  <c r="Q1193" i="3"/>
  <c r="S4141" i="3"/>
  <c r="Q488" i="3"/>
  <c r="S2350" i="3"/>
  <c r="S4534" i="3"/>
  <c r="S3848" i="3"/>
  <c r="S4849" i="3"/>
  <c r="S4242" i="3"/>
  <c r="Q1075" i="3"/>
  <c r="S4685" i="3"/>
  <c r="Q696" i="3"/>
  <c r="S3833" i="3"/>
  <c r="Q1281" i="3"/>
  <c r="Q2314" i="3"/>
  <c r="S3853" i="3"/>
  <c r="Q384" i="3"/>
  <c r="S4388" i="3"/>
  <c r="Q1050" i="3"/>
  <c r="Q205" i="3"/>
  <c r="Q1165" i="3"/>
  <c r="Q1926" i="3"/>
  <c r="Q161" i="3"/>
  <c r="Q1201" i="3"/>
  <c r="Q1955" i="3"/>
  <c r="S4935" i="3"/>
  <c r="Q253" i="3"/>
  <c r="Q1763" i="3"/>
  <c r="Q1604" i="3"/>
  <c r="Q1565" i="3"/>
  <c r="Q1558" i="3"/>
  <c r="Q1727" i="3"/>
  <c r="S4198" i="3"/>
  <c r="S3526" i="3"/>
  <c r="Q1515" i="3"/>
  <c r="Q1420" i="3"/>
  <c r="Q522" i="3"/>
  <c r="S3535" i="3"/>
  <c r="Q2299" i="3"/>
  <c r="Q1300" i="3"/>
  <c r="S4074" i="3"/>
  <c r="Q1453" i="3"/>
  <c r="Q2221" i="3"/>
  <c r="Q593" i="3"/>
  <c r="Q1446" i="3"/>
  <c r="Q2214" i="3"/>
  <c r="Q834" i="3"/>
  <c r="Q1615" i="3"/>
  <c r="Q2383" i="3"/>
  <c r="Q621" i="3"/>
  <c r="S2379" i="3"/>
  <c r="S2987" i="3"/>
  <c r="Q386" i="3"/>
  <c r="Q1801" i="3"/>
  <c r="Q1114" i="3"/>
  <c r="Q2346" i="3"/>
  <c r="Q1283" i="3"/>
  <c r="Q2179" i="3"/>
  <c r="Q269" i="3"/>
  <c r="Q1244" i="3"/>
  <c r="Q2012" i="3"/>
  <c r="Q207" i="3"/>
  <c r="Q1205" i="3"/>
  <c r="Q1973" i="3"/>
  <c r="Q196" i="3"/>
  <c r="Q1198" i="3"/>
  <c r="Q1966" i="3"/>
  <c r="Q467" i="3"/>
  <c r="Q1367" i="3"/>
  <c r="Q2135" i="3"/>
  <c r="Q225" i="3"/>
  <c r="S3118" i="3"/>
  <c r="S3872" i="3"/>
  <c r="S4873" i="3"/>
  <c r="Q1297" i="3"/>
  <c r="Q801" i="3"/>
  <c r="Q2042" i="3"/>
  <c r="Q1027" i="3"/>
  <c r="Q1995" i="3"/>
  <c r="S4514" i="3"/>
  <c r="Q1060" i="3"/>
  <c r="Q1828" i="3"/>
  <c r="S4202" i="3"/>
  <c r="Q1021" i="3"/>
  <c r="Q1789" i="3"/>
  <c r="S4146" i="3"/>
  <c r="Q1014" i="3"/>
  <c r="Q1782" i="3"/>
  <c r="Q172" i="3"/>
  <c r="Q1183" i="3"/>
  <c r="Q1951" i="3"/>
  <c r="S4290" i="3"/>
  <c r="Q1032" i="3"/>
  <c r="Q2067" i="3"/>
  <c r="Q822" i="3"/>
  <c r="Q427" i="3"/>
  <c r="Q287" i="3"/>
  <c r="Q2535" i="3"/>
  <c r="Q2514" i="3"/>
  <c r="Q3298" i="3"/>
  <c r="Q4066" i="3"/>
  <c r="Q4834" i="3"/>
  <c r="E611" i="3"/>
  <c r="Q2947" i="3"/>
  <c r="Q3715" i="3"/>
  <c r="Q4483" i="3"/>
  <c r="E260" i="3"/>
  <c r="Q2256" i="3"/>
  <c r="Q3164" i="3"/>
  <c r="Q3932" i="3"/>
  <c r="Q4700" i="3"/>
  <c r="Q509" i="3"/>
  <c r="Q2348" i="3"/>
  <c r="Q2053" i="3"/>
  <c r="Q1790" i="3"/>
  <c r="Q1703" i="3"/>
  <c r="Q1224" i="3"/>
  <c r="Q2986" i="3"/>
  <c r="Q3754" i="3"/>
  <c r="Q4522" i="3"/>
  <c r="E299" i="3"/>
  <c r="Q2635" i="3"/>
  <c r="Q3403" i="3"/>
  <c r="Q4171" i="3"/>
  <c r="Q4939" i="3"/>
  <c r="E716" i="3"/>
  <c r="Q2852" i="3"/>
  <c r="Q3620" i="3"/>
  <c r="Q4388" i="3"/>
  <c r="Q2645" i="3"/>
  <c r="Q3413" i="3"/>
  <c r="Q4181" i="3"/>
  <c r="S4737" i="3"/>
  <c r="Q1772" i="3"/>
  <c r="Q1557" i="3"/>
  <c r="Q1294" i="3"/>
  <c r="Q1207" i="3"/>
  <c r="Q780" i="3"/>
  <c r="Q2802" i="3"/>
  <c r="Q3570" i="3"/>
  <c r="Q4338" i="3"/>
  <c r="E115" i="3"/>
  <c r="Q2393" i="3"/>
  <c r="Q3219" i="3"/>
  <c r="Q3987" i="3"/>
  <c r="Q4755" i="3"/>
  <c r="E532" i="3"/>
  <c r="Q2668" i="3"/>
  <c r="Q3436" i="3"/>
  <c r="Q4204" i="3"/>
  <c r="Q2414" i="3"/>
  <c r="Q3229" i="3"/>
  <c r="Q3997" i="3"/>
  <c r="Q4765" i="3"/>
  <c r="E542" i="3"/>
  <c r="Q2694" i="3"/>
  <c r="Q3462" i="3"/>
  <c r="Q4230" i="3"/>
  <c r="Q4998" i="3"/>
  <c r="E775" i="3"/>
  <c r="Q2385" i="3"/>
  <c r="Q3215" i="3"/>
  <c r="Q3983" i="3"/>
  <c r="Q4751" i="3"/>
  <c r="E528" i="3"/>
  <c r="Q2680" i="3"/>
  <c r="Q3448" i="3"/>
  <c r="Q547" i="3"/>
  <c r="Q2044" i="3"/>
  <c r="Q1749" i="3"/>
  <c r="Q1486" i="3"/>
  <c r="Q1399" i="3"/>
  <c r="Q992" i="3"/>
  <c r="Q2874" i="3"/>
  <c r="Q3642" i="3"/>
  <c r="Q4410" i="3"/>
  <c r="E187" i="3"/>
  <c r="Q2505" i="3"/>
  <c r="Q3291" i="3"/>
  <c r="Q4059" i="3"/>
  <c r="Q4827" i="3"/>
  <c r="E604" i="3"/>
  <c r="Q2740" i="3"/>
  <c r="Q3508" i="3"/>
  <c r="Q4276" i="3"/>
  <c r="Q2518" i="3"/>
  <c r="Q3301" i="3"/>
  <c r="Q4069" i="3"/>
  <c r="Q264" i="3"/>
  <c r="Q867" i="3"/>
  <c r="Q1253" i="3"/>
  <c r="Q990" i="3"/>
  <c r="Q898" i="3"/>
  <c r="Q301" i="3"/>
  <c r="Q2690" i="3"/>
  <c r="Q3458" i="3"/>
  <c r="Q4226" i="3"/>
  <c r="Q4994" i="3"/>
  <c r="Q1912" i="3"/>
  <c r="Q3107" i="3"/>
  <c r="Q3875" i="3"/>
  <c r="Q4643" i="3"/>
  <c r="E420" i="3"/>
  <c r="Q2549" i="3"/>
  <c r="Q3324" i="3"/>
  <c r="Q4092" i="3"/>
  <c r="Q1992" i="3"/>
  <c r="Q3117" i="3"/>
  <c r="Q3885" i="3"/>
  <c r="Q4653" i="3"/>
  <c r="E430" i="3"/>
  <c r="Q2582" i="3"/>
  <c r="Q3350" i="3"/>
  <c r="Q4118" i="3"/>
  <c r="Q4886" i="3"/>
  <c r="E663" i="3"/>
  <c r="Q1880" i="3"/>
  <c r="Q3103" i="3"/>
  <c r="Q3871" i="3"/>
  <c r="Q4639" i="3"/>
  <c r="E416" i="3"/>
  <c r="Q2565" i="3"/>
  <c r="Q3336" i="3"/>
  <c r="Q4104" i="3"/>
  <c r="Q4872" i="3"/>
  <c r="E649" i="3"/>
  <c r="Q258" i="3"/>
  <c r="Q1916" i="3"/>
  <c r="Q1621" i="3"/>
  <c r="Q1358" i="3"/>
  <c r="Q1271" i="3"/>
  <c r="Q853" i="3"/>
  <c r="Q2826" i="3"/>
  <c r="Q3594" i="3"/>
  <c r="Q4362" i="3"/>
  <c r="E139" i="3"/>
  <c r="Q2438" i="3"/>
  <c r="Q3243" i="3"/>
  <c r="Q4011" i="3"/>
  <c r="Q4779" i="3"/>
  <c r="E556" i="3"/>
  <c r="Q2692" i="3"/>
  <c r="Q3460" i="3"/>
  <c r="Q4228" i="3"/>
  <c r="Q2454" i="3"/>
  <c r="Q3253" i="3"/>
  <c r="Q4021" i="3"/>
  <c r="Q4789" i="3"/>
  <c r="E566" i="3"/>
  <c r="Q2718" i="3"/>
  <c r="Q3486" i="3"/>
  <c r="Q4254" i="3"/>
  <c r="E31" i="3"/>
  <c r="E799" i="3"/>
  <c r="Q2432" i="3"/>
  <c r="Q3239" i="3"/>
  <c r="Q4007" i="3"/>
  <c r="Q4775" i="3"/>
  <c r="E552" i="3"/>
  <c r="Q2704" i="3"/>
  <c r="Q3472" i="3"/>
  <c r="Q4240" i="3"/>
  <c r="E17" i="3"/>
  <c r="E785" i="3"/>
  <c r="Q2492" i="3"/>
  <c r="Q2451" i="3"/>
  <c r="Q965" i="3"/>
  <c r="Q631" i="3"/>
  <c r="Q492" i="3"/>
  <c r="S3842" i="3"/>
  <c r="Q2577" i="3"/>
  <c r="Q3346" i="3"/>
  <c r="Q4114" i="3"/>
  <c r="Q4882" i="3"/>
  <c r="E659" i="3"/>
  <c r="Q2995" i="3"/>
  <c r="Q3763" i="3"/>
  <c r="Q4531" i="3"/>
  <c r="E308" i="3"/>
  <c r="Q2378" i="3"/>
  <c r="Q3212" i="3"/>
  <c r="Q3980" i="3"/>
  <c r="Q4748" i="3"/>
  <c r="Q3005" i="3"/>
  <c r="Q3773" i="3"/>
  <c r="Q4541" i="3"/>
  <c r="E318" i="3"/>
  <c r="Q2430" i="3"/>
  <c r="Q3238" i="3"/>
  <c r="Q4006" i="3"/>
  <c r="Q4774" i="3"/>
  <c r="E551" i="3"/>
  <c r="E1319" i="3"/>
  <c r="Q2991" i="3"/>
  <c r="Q3930" i="3"/>
  <c r="Q3028" i="3"/>
  <c r="Q4621" i="3"/>
  <c r="Q2622" i="3"/>
  <c r="Q4158" i="3"/>
  <c r="E703" i="3"/>
  <c r="Q3127" i="3"/>
  <c r="Q4351" i="3"/>
  <c r="E584" i="3"/>
  <c r="Q3200" i="3"/>
  <c r="Q4344" i="3"/>
  <c r="E377" i="3"/>
  <c r="Q1896" i="3"/>
  <c r="Q3129" i="3"/>
  <c r="Q3897" i="3"/>
  <c r="Q4665" i="3"/>
  <c r="E442" i="3"/>
  <c r="E1529" i="3"/>
  <c r="E2297" i="3"/>
  <c r="E3065" i="3"/>
  <c r="E3833" i="3"/>
  <c r="E893" i="3"/>
  <c r="Q540" i="3"/>
  <c r="E539" i="3"/>
  <c r="Q4628" i="3"/>
  <c r="E102" i="3"/>
  <c r="Q3022" i="3"/>
  <c r="Q4558" i="3"/>
  <c r="E1103" i="3"/>
  <c r="Q3447" i="3"/>
  <c r="Q4671" i="3"/>
  <c r="Q1504" i="3"/>
  <c r="Q3520" i="3"/>
  <c r="Q4608" i="3"/>
  <c r="E641" i="3"/>
  <c r="Q2556" i="3"/>
  <c r="Q3329" i="3"/>
  <c r="Q4097" i="3"/>
  <c r="Q4865" i="3"/>
  <c r="E797" i="3"/>
  <c r="E1729" i="3"/>
  <c r="E2497" i="3"/>
  <c r="E3265" i="3"/>
  <c r="E4033" i="3"/>
  <c r="Q4058" i="3"/>
  <c r="Q3156" i="3"/>
  <c r="Q4685" i="3"/>
  <c r="Q2670" i="3"/>
  <c r="Q4206" i="3"/>
  <c r="E751" i="3"/>
  <c r="Q3143" i="3"/>
  <c r="Q4375" i="3"/>
  <c r="E624" i="3"/>
  <c r="Q3232" i="3"/>
  <c r="Q4376" i="3"/>
  <c r="E409" i="3"/>
  <c r="Q2024" i="3"/>
  <c r="Q2341" i="3"/>
  <c r="Q2747" i="3"/>
  <c r="Q2693" i="3"/>
  <c r="E270" i="3"/>
  <c r="Q3190" i="3"/>
  <c r="Q4726" i="3"/>
  <c r="E1271" i="3"/>
  <c r="Q3575" i="3"/>
  <c r="Q4799" i="3"/>
  <c r="Q2310" i="3"/>
  <c r="Q3648" i="3"/>
  <c r="Q4720" i="3"/>
  <c r="E753" i="3"/>
  <c r="Q2641" i="3"/>
  <c r="Q3409" i="3"/>
  <c r="Q4177" i="3"/>
  <c r="Q4945" i="3"/>
  <c r="E946" i="3"/>
  <c r="E1809" i="3"/>
  <c r="E2577" i="3"/>
  <c r="E3345" i="3"/>
  <c r="E4113" i="3"/>
  <c r="Q2003" i="3"/>
  <c r="Q4826" i="3"/>
  <c r="Q3924" i="3"/>
  <c r="Q4933" i="3"/>
  <c r="Q2862" i="3"/>
  <c r="Q4398" i="3"/>
  <c r="E943" i="3"/>
  <c r="Q3311" i="3"/>
  <c r="Q4535" i="3"/>
  <c r="E768" i="3"/>
  <c r="Q3376" i="3"/>
  <c r="Q4504" i="3"/>
  <c r="E537" i="3"/>
  <c r="Q2422" i="3"/>
  <c r="Q657" i="3"/>
  <c r="Q3003" i="3"/>
  <c r="Q2821" i="3"/>
  <c r="E334" i="3"/>
  <c r="Q3254" i="3"/>
  <c r="Q4790" i="3"/>
  <c r="E1335" i="3"/>
  <c r="Q3631" i="3"/>
  <c r="Q4855" i="3"/>
  <c r="Q2433" i="3"/>
  <c r="Q3696" i="3"/>
  <c r="Q4768" i="3"/>
  <c r="E801" i="3"/>
  <c r="Q2673" i="3"/>
  <c r="Q3441" i="3"/>
  <c r="Q4209" i="3"/>
  <c r="Q4977" i="3"/>
  <c r="E988" i="3"/>
  <c r="E1841" i="3"/>
  <c r="E2609" i="3"/>
  <c r="Q3323" i="3"/>
  <c r="Q4862" i="3"/>
  <c r="Q2522" i="3"/>
  <c r="Q2713" i="3"/>
  <c r="Q4361" i="3"/>
  <c r="E1190" i="3"/>
  <c r="E2761" i="3"/>
  <c r="E4057" i="3"/>
  <c r="E1426" i="3"/>
  <c r="E2218" i="3"/>
  <c r="E2986" i="3"/>
  <c r="E3754" i="3"/>
  <c r="E509" i="3"/>
  <c r="E1643" i="3"/>
  <c r="E2411" i="3"/>
  <c r="E3179" i="3"/>
  <c r="E3947" i="3"/>
  <c r="E4715" i="3"/>
  <c r="E1396" i="3"/>
  <c r="E2164" i="3"/>
  <c r="E2932" i="3"/>
  <c r="E3700" i="3"/>
  <c r="E485" i="3"/>
  <c r="E1637" i="3"/>
  <c r="E2405" i="3"/>
  <c r="E3173" i="3"/>
  <c r="E3941" i="3"/>
  <c r="E4709" i="3"/>
  <c r="E941" i="3"/>
  <c r="E1806" i="3"/>
  <c r="E2574" i="3"/>
  <c r="E3342" i="3"/>
  <c r="E4110" i="3"/>
  <c r="E954" i="3"/>
  <c r="S173" i="3"/>
  <c r="S1980" i="3"/>
  <c r="S860" i="3"/>
  <c r="S1519" i="3"/>
  <c r="S1817" i="3"/>
  <c r="S758" i="3"/>
  <c r="S2689" i="3"/>
  <c r="S1762" i="3"/>
  <c r="S4139" i="3"/>
  <c r="S4444" i="3"/>
  <c r="S4726" i="3"/>
  <c r="Q792" i="3"/>
  <c r="Q1257" i="3"/>
  <c r="S4913" i="3"/>
  <c r="Q1345" i="3"/>
  <c r="Q308" i="3"/>
  <c r="Q456" i="3"/>
  <c r="Q1791" i="3"/>
  <c r="S4442" i="3"/>
  <c r="Q695" i="3"/>
  <c r="Q724" i="3"/>
  <c r="S3738" i="3"/>
  <c r="Q309" i="3"/>
  <c r="Q569" i="3"/>
  <c r="Q66" i="3"/>
  <c r="S4986" i="3"/>
  <c r="S4658" i="3"/>
  <c r="S4802" i="3"/>
  <c r="S4098" i="3"/>
  <c r="Q3011" i="3"/>
  <c r="Q3996" i="3"/>
  <c r="Q1863" i="3"/>
  <c r="Q2699" i="3"/>
  <c r="Q3684" i="3"/>
  <c r="Q2028" i="3"/>
  <c r="Q3634" i="3"/>
  <c r="Q4819" i="3"/>
  <c r="Q3293" i="3"/>
  <c r="Q4294" i="3"/>
  <c r="Q4815" i="3"/>
  <c r="Q1925" i="3"/>
  <c r="Q4474" i="3"/>
  <c r="E668" i="3"/>
  <c r="Q4133" i="3"/>
  <c r="Q583" i="3"/>
  <c r="Q3171" i="3"/>
  <c r="Q4156" i="3"/>
  <c r="Q2646" i="3"/>
  <c r="Q3167" i="3"/>
  <c r="Q4168" i="3"/>
  <c r="Q1534" i="3"/>
  <c r="E203" i="3"/>
  <c r="Q2756" i="3"/>
  <c r="Q4853" i="3"/>
  <c r="E863" i="3"/>
  <c r="Q2768" i="3"/>
  <c r="Q295" i="3"/>
  <c r="Q3410" i="3"/>
  <c r="Q4595" i="3"/>
  <c r="Q3069" i="3"/>
  <c r="Q4070" i="3"/>
  <c r="Q3540" i="3"/>
  <c r="E959" i="3"/>
  <c r="Q3416" i="3"/>
  <c r="Q3257" i="3"/>
  <c r="E1657" i="3"/>
  <c r="E1064" i="3"/>
  <c r="E358" i="3"/>
  <c r="Q3647" i="3"/>
  <c r="Q4784" i="3"/>
  <c r="Q4225" i="3"/>
  <c r="E2625" i="3"/>
  <c r="E91" i="3"/>
  <c r="Q2926" i="3"/>
  <c r="Q3351" i="3"/>
  <c r="Q3432" i="3"/>
  <c r="Q2470" i="3"/>
  <c r="Q3205" i="3"/>
  <c r="Q4982" i="3"/>
  <c r="Q4999" i="3"/>
  <c r="Q4896" i="3"/>
  <c r="Q3537" i="3"/>
  <c r="E1116" i="3"/>
  <c r="E3473" i="3"/>
  <c r="Q2337" i="3"/>
  <c r="Q3118" i="3"/>
  <c r="Q3511" i="3"/>
  <c r="Q3584" i="3"/>
  <c r="Q2601" i="3"/>
  <c r="Q3333" i="3"/>
  <c r="E55" i="3"/>
  <c r="E64" i="3"/>
  <c r="Q4928" i="3"/>
  <c r="Q3569" i="3"/>
  <c r="E1158" i="3"/>
  <c r="Q3796" i="3"/>
  <c r="Q3081" i="3"/>
  <c r="E3017" i="3"/>
  <c r="E2346" i="3"/>
  <c r="E894" i="3"/>
  <c r="E3307" i="3"/>
  <c r="E1524" i="3"/>
  <c r="E3828" i="3"/>
  <c r="E2533" i="3"/>
  <c r="E4453" i="3"/>
  <c r="E1358" i="3"/>
  <c r="E2638" i="3"/>
  <c r="E3918" i="3"/>
  <c r="E1294" i="3"/>
  <c r="E2135" i="3"/>
  <c r="E2903" i="3"/>
  <c r="E3671" i="3"/>
  <c r="E4439" i="3"/>
  <c r="E3600" i="3"/>
  <c r="A316" i="3"/>
  <c r="A1084" i="3"/>
  <c r="A1852" i="3"/>
  <c r="Q2714" i="3"/>
  <c r="Q3854" i="3"/>
  <c r="E344" i="3"/>
  <c r="E1201" i="3"/>
  <c r="Q4121" i="3"/>
  <c r="E861" i="3"/>
  <c r="E2521" i="3"/>
  <c r="E3865" i="3"/>
  <c r="E1277" i="3"/>
  <c r="E2098" i="3"/>
  <c r="E2866" i="3"/>
  <c r="E3634" i="3"/>
  <c r="E4402" i="3"/>
  <c r="E1523" i="3"/>
  <c r="E2291" i="3"/>
  <c r="E3059" i="3"/>
  <c r="E3827" i="3"/>
  <c r="E4595" i="3"/>
  <c r="E1259" i="3"/>
  <c r="E2044" i="3"/>
  <c r="E2812" i="3"/>
  <c r="E3580" i="3"/>
  <c r="Q2345" i="3"/>
  <c r="Q4207" i="3"/>
  <c r="E249" i="3"/>
  <c r="Q3745" i="3"/>
  <c r="E290" i="3"/>
  <c r="E2145" i="3"/>
  <c r="E3561" i="3"/>
  <c r="E989" i="3"/>
  <c r="E1914" i="3"/>
  <c r="E2682" i="3"/>
  <c r="E3450" i="3"/>
  <c r="E4218" i="3"/>
  <c r="E1337" i="3"/>
  <c r="E2107" i="3"/>
  <c r="E2875" i="3"/>
  <c r="E3643" i="3"/>
  <c r="E4411" i="3"/>
  <c r="E1013" i="3"/>
  <c r="E1860" i="3"/>
  <c r="E2628" i="3"/>
  <c r="E3396" i="3"/>
  <c r="E4164" i="3"/>
  <c r="E1330" i="3"/>
  <c r="E2101" i="3"/>
  <c r="E2869" i="3"/>
  <c r="E3637" i="3"/>
  <c r="E4405" i="3"/>
  <c r="A182" i="3"/>
  <c r="E1502" i="3"/>
  <c r="E2270" i="3"/>
  <c r="E3038" i="3"/>
  <c r="E3806" i="3"/>
  <c r="E4574" i="3"/>
  <c r="E1511" i="3"/>
  <c r="E2279" i="3"/>
  <c r="E3047" i="3"/>
  <c r="E3815" i="3"/>
  <c r="E4583" i="3"/>
  <c r="E4481" i="3"/>
  <c r="Q2384" i="3"/>
  <c r="Q4215" i="3"/>
  <c r="E257" i="3"/>
  <c r="Q3753" i="3"/>
  <c r="E298" i="3"/>
  <c r="E2153" i="3"/>
  <c r="E3569" i="3"/>
  <c r="E1000" i="3"/>
  <c r="E1922" i="3"/>
  <c r="E2690" i="3"/>
  <c r="E3458" i="3"/>
  <c r="E4226" i="3"/>
  <c r="E1346" i="3"/>
  <c r="E2115" i="3"/>
  <c r="E2883" i="3"/>
  <c r="E3651" i="3"/>
  <c r="E4419" i="3"/>
  <c r="E1024" i="3"/>
  <c r="E1868" i="3"/>
  <c r="E2636" i="3"/>
  <c r="E3404" i="3"/>
  <c r="Q4493" i="3"/>
  <c r="Q3071" i="3"/>
  <c r="Q4312" i="3"/>
  <c r="Q3401" i="3"/>
  <c r="Q4937" i="3"/>
  <c r="E1801" i="3"/>
  <c r="E3289" i="3"/>
  <c r="E301" i="3"/>
  <c r="E1738" i="3"/>
  <c r="E2506" i="3"/>
  <c r="E3274" i="3"/>
  <c r="E4042" i="3"/>
  <c r="E1108" i="3"/>
  <c r="E1931" i="3"/>
  <c r="E2699" i="3"/>
  <c r="E3467" i="3"/>
  <c r="E4235" i="3"/>
  <c r="E674" i="3"/>
  <c r="E1684" i="3"/>
  <c r="E2452" i="3"/>
  <c r="E3220" i="3"/>
  <c r="E3988" i="3"/>
  <c r="E1100" i="3"/>
  <c r="E1925" i="3"/>
  <c r="E2693" i="3"/>
  <c r="E3461" i="3"/>
  <c r="E4229" i="3"/>
  <c r="E4997" i="3"/>
  <c r="E1322" i="3"/>
  <c r="E2094" i="3"/>
  <c r="E2862" i="3"/>
  <c r="E3630" i="3"/>
  <c r="E4398" i="3"/>
  <c r="E1332" i="3"/>
  <c r="E2103" i="3"/>
  <c r="E2871" i="3"/>
  <c r="E3639" i="3"/>
  <c r="E4407" i="3"/>
  <c r="E3344" i="3"/>
  <c r="A284" i="3"/>
  <c r="A1052" i="3"/>
  <c r="A1820" i="3"/>
  <c r="Q2343" i="3"/>
  <c r="Q3598" i="3"/>
  <c r="E136" i="3"/>
  <c r="E1025" i="3"/>
  <c r="Q4057" i="3"/>
  <c r="E691" i="3"/>
  <c r="E2457" i="3"/>
  <c r="E3809" i="3"/>
  <c r="E1224" i="3"/>
  <c r="E2066" i="3"/>
  <c r="E2834" i="3"/>
  <c r="E3602" i="3"/>
  <c r="E4370" i="3"/>
  <c r="E1491" i="3"/>
  <c r="E2259" i="3"/>
  <c r="E3027" i="3"/>
  <c r="E3795" i="3"/>
  <c r="E4563" i="3"/>
  <c r="E1216" i="3"/>
  <c r="E2012" i="3"/>
  <c r="E2780" i="3"/>
  <c r="E3548" i="3"/>
  <c r="E4316" i="3"/>
  <c r="E1485" i="3"/>
  <c r="E2253" i="3"/>
  <c r="E3021" i="3"/>
  <c r="E3789" i="3"/>
  <c r="E4557" i="3"/>
  <c r="E554" i="3"/>
  <c r="E1654" i="3"/>
  <c r="E2422" i="3"/>
  <c r="E3190" i="3"/>
  <c r="E3958" i="3"/>
  <c r="E589" i="3"/>
  <c r="E1663" i="3"/>
  <c r="E2431" i="3"/>
  <c r="E3199" i="3"/>
  <c r="E3967" i="3"/>
  <c r="E4735" i="3"/>
  <c r="E4750" i="3"/>
  <c r="A612" i="3"/>
  <c r="Q3725" i="3"/>
  <c r="Q2695" i="3"/>
  <c r="Q4056" i="3"/>
  <c r="Q3297" i="3"/>
  <c r="Q4833" i="3"/>
  <c r="E1697" i="3"/>
  <c r="E3209" i="3"/>
  <c r="Q4780" i="3"/>
  <c r="E1690" i="3"/>
  <c r="E2458" i="3"/>
  <c r="E3226" i="3"/>
  <c r="E3994" i="3"/>
  <c r="E1044" i="3"/>
  <c r="E1883" i="3"/>
  <c r="E2651" i="3"/>
  <c r="E3419" i="3"/>
  <c r="E4187" i="3"/>
  <c r="E482" i="3"/>
  <c r="E1636" i="3"/>
  <c r="E2404" i="3"/>
  <c r="E3172" i="3"/>
  <c r="E3940" i="3"/>
  <c r="E1036" i="3"/>
  <c r="E1877" i="3"/>
  <c r="E2645" i="3"/>
  <c r="E3413" i="3"/>
  <c r="E4181" i="3"/>
  <c r="E4949" i="3"/>
  <c r="E1261" i="3"/>
  <c r="E2046" i="3"/>
  <c r="E2814" i="3"/>
  <c r="E3582" i="3"/>
  <c r="E4350" i="3"/>
  <c r="E1274" i="3"/>
  <c r="E2055" i="3"/>
  <c r="E2823" i="3"/>
  <c r="E3591" i="3"/>
  <c r="E4359" i="3"/>
  <c r="E2960" i="3"/>
  <c r="E1148" i="3"/>
  <c r="E1635" i="3"/>
  <c r="E3644" i="3"/>
  <c r="E2093" i="3"/>
  <c r="E4141" i="3"/>
  <c r="E1750" i="3"/>
  <c r="E3798" i="3"/>
  <c r="E2015" i="3"/>
  <c r="E4063" i="3"/>
  <c r="A137" i="3"/>
  <c r="A1300" i="3"/>
  <c r="A2324" i="3"/>
  <c r="E4056" i="3"/>
  <c r="A373" i="3"/>
  <c r="A1141" i="3"/>
  <c r="A1909" i="3"/>
  <c r="A2677" i="3"/>
  <c r="E2336" i="3"/>
  <c r="A148" i="3"/>
  <c r="A926" i="3"/>
  <c r="A1694" i="3"/>
  <c r="A2462" i="3"/>
  <c r="E1147" i="3"/>
  <c r="E4976" i="3"/>
  <c r="A783" i="3"/>
  <c r="A1551" i="3"/>
  <c r="A2319" i="3"/>
  <c r="A3087" i="3"/>
  <c r="E4628" i="3"/>
  <c r="A536" i="3"/>
  <c r="A1304" i="3"/>
  <c r="A2072" i="3"/>
  <c r="A2840" i="3"/>
  <c r="E4602" i="3"/>
  <c r="A521" i="3"/>
  <c r="A1289" i="3"/>
  <c r="A2057" i="3"/>
  <c r="A2825" i="3"/>
  <c r="E3328" i="3"/>
  <c r="A282" i="3"/>
  <c r="A1050" i="3"/>
  <c r="A1818" i="3"/>
  <c r="Q99" i="3"/>
  <c r="E1160" i="3"/>
  <c r="E3747" i="3"/>
  <c r="E4348" i="3"/>
  <c r="E2797" i="3"/>
  <c r="E4845" i="3"/>
  <c r="E2454" i="3"/>
  <c r="E4502" i="3"/>
  <c r="E2719" i="3"/>
  <c r="E4767" i="3"/>
  <c r="A580" i="3"/>
  <c r="A1652" i="3"/>
  <c r="A2628" i="3"/>
  <c r="E4790" i="3"/>
  <c r="A637" i="3"/>
  <c r="A1405" i="3"/>
  <c r="A2173" i="3"/>
  <c r="A2941" i="3"/>
  <c r="E4400" i="3"/>
  <c r="A422" i="3"/>
  <c r="A1190" i="3"/>
  <c r="A1958" i="3"/>
  <c r="A2726" i="3"/>
  <c r="Q1200" i="3"/>
  <c r="E1256" i="3"/>
  <c r="E3811" i="3"/>
  <c r="E4364" i="3"/>
  <c r="E2813" i="3"/>
  <c r="E4861" i="3"/>
  <c r="E2470" i="3"/>
  <c r="E4518" i="3"/>
  <c r="E2735" i="3"/>
  <c r="E4783" i="3"/>
  <c r="A588" i="3"/>
  <c r="A1668" i="3"/>
  <c r="A2636" i="3"/>
  <c r="E4802" i="3"/>
  <c r="A645" i="3"/>
  <c r="A1413" i="3"/>
  <c r="A2181" i="3"/>
  <c r="A2949" i="3"/>
  <c r="E4420" i="3"/>
  <c r="A430" i="3"/>
  <c r="A1198" i="3"/>
  <c r="A1966" i="3"/>
  <c r="A2734" i="3"/>
  <c r="E3368" i="3"/>
  <c r="A287" i="3"/>
  <c r="A1055" i="3"/>
  <c r="A1823" i="3"/>
  <c r="A2591" i="3"/>
  <c r="E1392" i="3"/>
  <c r="A13" i="3"/>
  <c r="A808" i="3"/>
  <c r="A1576" i="3"/>
  <c r="A2344" i="3"/>
  <c r="E1253" i="3"/>
  <c r="E4987" i="3"/>
  <c r="A793" i="3"/>
  <c r="A1561" i="3"/>
  <c r="A2329" i="3"/>
  <c r="A3097" i="3"/>
  <c r="E4657" i="3"/>
  <c r="A554" i="3"/>
  <c r="A1322" i="3"/>
  <c r="A2090" i="3"/>
  <c r="Q3177" i="3"/>
  <c r="E3938" i="3"/>
  <c r="E2348" i="3"/>
  <c r="E1645" i="3"/>
  <c r="E3693" i="3"/>
  <c r="E1293" i="3"/>
  <c r="E3350" i="3"/>
  <c r="E1567" i="3"/>
  <c r="E3615" i="3"/>
  <c r="E4814" i="3"/>
  <c r="A1076" i="3"/>
  <c r="A2100" i="3"/>
  <c r="E2712" i="3"/>
  <c r="A202" i="3"/>
  <c r="A973" i="3"/>
  <c r="A1741" i="3"/>
  <c r="A2509" i="3"/>
  <c r="E878" i="3"/>
  <c r="E4947" i="3"/>
  <c r="A758" i="3"/>
  <c r="A1526" i="3"/>
  <c r="A2294" i="3"/>
  <c r="A3062" i="3"/>
  <c r="Q3305" i="3"/>
  <c r="E4002" i="3"/>
  <c r="E2412" i="3"/>
  <c r="E1661" i="3"/>
  <c r="E3709" i="3"/>
  <c r="E1313" i="3"/>
  <c r="E3366" i="3"/>
  <c r="E1583" i="3"/>
  <c r="E3631" i="3"/>
  <c r="E4826" i="3"/>
  <c r="A1092" i="3"/>
  <c r="A2116" i="3"/>
  <c r="E2776" i="3"/>
  <c r="A211" i="3"/>
  <c r="A981" i="3"/>
  <c r="A1749" i="3"/>
  <c r="A2517" i="3"/>
  <c r="E965" i="3"/>
  <c r="E4956" i="3"/>
  <c r="A766" i="3"/>
  <c r="A1534" i="3"/>
  <c r="A2302" i="3"/>
  <c r="A3070" i="3"/>
  <c r="E4768" i="3"/>
  <c r="A623" i="3"/>
  <c r="A1391" i="3"/>
  <c r="A2159" i="3"/>
  <c r="A2927" i="3"/>
  <c r="E4080" i="3"/>
  <c r="A376" i="3"/>
  <c r="A1144" i="3"/>
  <c r="A1912" i="3"/>
  <c r="A2680" i="3"/>
  <c r="E3960" i="3"/>
  <c r="A361" i="3"/>
  <c r="A1129" i="3"/>
  <c r="A1897" i="3"/>
  <c r="A2665" i="3"/>
  <c r="E2048" i="3"/>
  <c r="A107" i="3"/>
  <c r="A890" i="3"/>
  <c r="A1658" i="3"/>
  <c r="A2426" i="3"/>
  <c r="E3737" i="3"/>
  <c r="E2979" i="3"/>
  <c r="E4092" i="3"/>
  <c r="E2541" i="3"/>
  <c r="E4589" i="3"/>
  <c r="E2198" i="3"/>
  <c r="E4246" i="3"/>
  <c r="E2463" i="3"/>
  <c r="E4511" i="3"/>
  <c r="A428" i="3"/>
  <c r="A1524" i="3"/>
  <c r="A2532" i="3"/>
  <c r="E4636" i="3"/>
  <c r="A541" i="3"/>
  <c r="A1309" i="3"/>
  <c r="A2077" i="3"/>
  <c r="E1121" i="3"/>
  <c r="E3618" i="3"/>
  <c r="E2028" i="3"/>
  <c r="E1533" i="3"/>
  <c r="E3581" i="3"/>
  <c r="E1144" i="3"/>
  <c r="E3238" i="3"/>
  <c r="E1455" i="3"/>
  <c r="E3503" i="3"/>
  <c r="E4712" i="3"/>
  <c r="A1028" i="3"/>
  <c r="A2052" i="3"/>
  <c r="E2392" i="3"/>
  <c r="A156" i="3"/>
  <c r="A933" i="3"/>
  <c r="A1701" i="3"/>
  <c r="A2469" i="3"/>
  <c r="A3237" i="3"/>
  <c r="E4902" i="3"/>
  <c r="A718" i="3"/>
  <c r="A1486" i="3"/>
  <c r="A2254" i="3"/>
  <c r="A3022" i="3"/>
  <c r="E4690" i="3"/>
  <c r="A575" i="3"/>
  <c r="A1343" i="3"/>
  <c r="A2111" i="3"/>
  <c r="A2879" i="3"/>
  <c r="E3696" i="3"/>
  <c r="A328" i="3"/>
  <c r="A1096" i="3"/>
  <c r="A1864" i="3"/>
  <c r="A2632" i="3"/>
  <c r="E3576" i="3"/>
  <c r="A313" i="3"/>
  <c r="A1081" i="3"/>
  <c r="A1849" i="3"/>
  <c r="A2617" i="3"/>
  <c r="E1664" i="3"/>
  <c r="A52" i="3"/>
  <c r="A842" i="3"/>
  <c r="A1610" i="3"/>
  <c r="A2378" i="3"/>
  <c r="E2582" i="3"/>
  <c r="A685" i="3"/>
  <c r="A646" i="3"/>
  <c r="E4072" i="3"/>
  <c r="A1143" i="3"/>
  <c r="A2679" i="3"/>
  <c r="A114" i="3"/>
  <c r="A1664" i="3"/>
  <c r="E1976" i="3"/>
  <c r="A881" i="3"/>
  <c r="A2417" i="3"/>
  <c r="E4798" i="3"/>
  <c r="A1410" i="3"/>
  <c r="A2738" i="3"/>
  <c r="E3976" i="3"/>
  <c r="A363" i="3"/>
  <c r="A1131" i="3"/>
  <c r="S237" i="3"/>
  <c r="S2044" i="3"/>
  <c r="S956" i="3"/>
  <c r="S1583" i="3"/>
  <c r="S1881" i="3"/>
  <c r="S1022" i="3"/>
  <c r="S2769" i="3"/>
  <c r="S2618" i="3"/>
  <c r="S4899" i="3"/>
  <c r="Q93" i="3"/>
  <c r="S3967" i="3"/>
  <c r="S3561" i="3"/>
  <c r="Q1897" i="3"/>
  <c r="Q562" i="3"/>
  <c r="Q1985" i="3"/>
  <c r="Q1140" i="3"/>
  <c r="S1635" i="3"/>
  <c r="Q1855" i="3"/>
  <c r="Q116" i="3"/>
  <c r="Q787" i="3"/>
  <c r="Q807" i="3"/>
  <c r="S4506" i="3"/>
  <c r="Q412" i="3"/>
  <c r="Q671" i="3"/>
  <c r="Q234" i="3"/>
  <c r="Q180" i="3"/>
  <c r="Q67" i="3"/>
  <c r="Q131" i="3"/>
  <c r="Q173" i="3"/>
  <c r="Q3075" i="3"/>
  <c r="Q4060" i="3"/>
  <c r="Q2039" i="3"/>
  <c r="Q2763" i="3"/>
  <c r="Q3748" i="3"/>
  <c r="Q2188" i="3"/>
  <c r="Q3698" i="3"/>
  <c r="Q4883" i="3"/>
  <c r="Q3357" i="3"/>
  <c r="Q4358" i="3"/>
  <c r="Q4879" i="3"/>
  <c r="Q2085" i="3"/>
  <c r="Q4538" i="3"/>
  <c r="E732" i="3"/>
  <c r="Q4197" i="3"/>
  <c r="Q835" i="3"/>
  <c r="Q3235" i="3"/>
  <c r="Q4220" i="3"/>
  <c r="Q2710" i="3"/>
  <c r="Q3231" i="3"/>
  <c r="Q4232" i="3"/>
  <c r="Q1694" i="3"/>
  <c r="E267" i="3"/>
  <c r="Q2820" i="3"/>
  <c r="Q4917" i="3"/>
  <c r="E927" i="3"/>
  <c r="Q2832" i="3"/>
  <c r="Q1004" i="3"/>
  <c r="Q3474" i="3"/>
  <c r="Q4659" i="3"/>
  <c r="Q3133" i="3"/>
  <c r="Q4134" i="3"/>
  <c r="Q4052" i="3"/>
  <c r="Q2759" i="3"/>
  <c r="Q4088" i="3"/>
  <c r="Q3705" i="3"/>
  <c r="E2105" i="3"/>
  <c r="E1578" i="3"/>
  <c r="Q2638" i="3"/>
  <c r="Q4359" i="3"/>
  <c r="E385" i="3"/>
  <c r="Q4673" i="3"/>
  <c r="E3073" i="3"/>
  <c r="E252" i="3"/>
  <c r="Q3822" i="3"/>
  <c r="Q4079" i="3"/>
  <c r="Q4120" i="3"/>
  <c r="Q2066" i="3"/>
  <c r="Q4877" i="3"/>
  <c r="E887" i="3"/>
  <c r="E728" i="3"/>
  <c r="E497" i="3"/>
  <c r="Q3985" i="3"/>
  <c r="E1617" i="3"/>
  <c r="E3921" i="3"/>
  <c r="Q2225" i="3"/>
  <c r="Q4014" i="3"/>
  <c r="Q4223" i="3"/>
  <c r="Q4248" i="3"/>
  <c r="Q2515" i="3"/>
  <c r="Q4941" i="3"/>
  <c r="E951" i="3"/>
  <c r="E776" i="3"/>
  <c r="E545" i="3"/>
  <c r="Q4017" i="3"/>
  <c r="E1649" i="3"/>
  <c r="Q3326" i="3"/>
  <c r="Q3977" i="3"/>
  <c r="E3745" i="3"/>
  <c r="E2794" i="3"/>
  <c r="E1451" i="3"/>
  <c r="E3755" i="3"/>
  <c r="E1972" i="3"/>
  <c r="E4276" i="3"/>
  <c r="E2981" i="3"/>
  <c r="E4517" i="3"/>
  <c r="E1486" i="3"/>
  <c r="E2702" i="3"/>
  <c r="E3982" i="3"/>
  <c r="E1367" i="3"/>
  <c r="E2199" i="3"/>
  <c r="E2967" i="3"/>
  <c r="E3735" i="3"/>
  <c r="E4503" i="3"/>
  <c r="E4112" i="3"/>
  <c r="A380" i="3"/>
  <c r="A1148" i="3"/>
  <c r="A1916" i="3"/>
  <c r="Q4762" i="3"/>
  <c r="Q4366" i="3"/>
  <c r="E760" i="3"/>
  <c r="Q2406" i="3"/>
  <c r="Q4249" i="3"/>
  <c r="E1042" i="3"/>
  <c r="E2649" i="3"/>
  <c r="E3953" i="3"/>
  <c r="E1362" i="3"/>
  <c r="E2162" i="3"/>
  <c r="E2930" i="3"/>
  <c r="E3698" i="3"/>
  <c r="E117" i="3"/>
  <c r="E1587" i="3"/>
  <c r="E2355" i="3"/>
  <c r="E3123" i="3"/>
  <c r="E3891" i="3"/>
  <c r="E4659" i="3"/>
  <c r="E1338" i="3"/>
  <c r="E2108" i="3"/>
  <c r="E2876" i="3"/>
  <c r="Q2124" i="3"/>
  <c r="Q2942" i="3"/>
  <c r="Q4607" i="3"/>
  <c r="E601" i="3"/>
  <c r="Q3873" i="3"/>
  <c r="E418" i="3"/>
  <c r="E2273" i="3"/>
  <c r="E3673" i="3"/>
  <c r="E1096" i="3"/>
  <c r="E1978" i="3"/>
  <c r="E2746" i="3"/>
  <c r="E3514" i="3"/>
  <c r="E4282" i="3"/>
  <c r="E1403" i="3"/>
  <c r="E2171" i="3"/>
  <c r="E2939" i="3"/>
  <c r="E3707" i="3"/>
  <c r="E4475" i="3"/>
  <c r="E1099" i="3"/>
  <c r="E1924" i="3"/>
  <c r="E2692" i="3"/>
  <c r="E3460" i="3"/>
  <c r="E4228" i="3"/>
  <c r="E1397" i="3"/>
  <c r="E2165" i="3"/>
  <c r="E2933" i="3"/>
  <c r="E3701" i="3"/>
  <c r="E4469" i="3"/>
  <c r="Q4940" i="3"/>
  <c r="E1566" i="3"/>
  <c r="E2334" i="3"/>
  <c r="E3102" i="3"/>
  <c r="E3870" i="3"/>
  <c r="E21" i="3"/>
  <c r="E1575" i="3"/>
  <c r="E2343" i="3"/>
  <c r="E3111" i="3"/>
  <c r="E3879" i="3"/>
  <c r="E4647" i="3"/>
  <c r="Q2300" i="3"/>
  <c r="Q2958" i="3"/>
  <c r="Q4615" i="3"/>
  <c r="E609" i="3"/>
  <c r="Q3881" i="3"/>
  <c r="E426" i="3"/>
  <c r="E2281" i="3"/>
  <c r="E3681" i="3"/>
  <c r="E1107" i="3"/>
  <c r="E1986" i="3"/>
  <c r="E2754" i="3"/>
  <c r="E3522" i="3"/>
  <c r="E4290" i="3"/>
  <c r="E1411" i="3"/>
  <c r="E2179" i="3"/>
  <c r="E2947" i="3"/>
  <c r="E3715" i="3"/>
  <c r="E4483" i="3"/>
  <c r="E1109" i="3"/>
  <c r="E1932" i="3"/>
  <c r="E2700" i="3"/>
  <c r="E3468" i="3"/>
  <c r="E150" i="3"/>
  <c r="Q3479" i="3"/>
  <c r="Q4648" i="3"/>
  <c r="Q3529" i="3"/>
  <c r="E74" i="3"/>
  <c r="E1929" i="3"/>
  <c r="E3377" i="3"/>
  <c r="E693" i="3"/>
  <c r="E1802" i="3"/>
  <c r="E2570" i="3"/>
  <c r="E3338" i="3"/>
  <c r="E4106" i="3"/>
  <c r="E1194" i="3"/>
  <c r="E1995" i="3"/>
  <c r="E2763" i="3"/>
  <c r="E3531" i="3"/>
  <c r="E4299" i="3"/>
  <c r="E850" i="3"/>
  <c r="E1748" i="3"/>
  <c r="E2516" i="3"/>
  <c r="E3284" i="3"/>
  <c r="E4052" i="3"/>
  <c r="E1186" i="3"/>
  <c r="E1989" i="3"/>
  <c r="E2757" i="3"/>
  <c r="E3525" i="3"/>
  <c r="E4293" i="3"/>
  <c r="A70" i="3"/>
  <c r="E1390" i="3"/>
  <c r="E2158" i="3"/>
  <c r="E2926" i="3"/>
  <c r="E3694" i="3"/>
  <c r="E4462" i="3"/>
  <c r="E1399" i="3"/>
  <c r="E2167" i="3"/>
  <c r="E2935" i="3"/>
  <c r="E3703" i="3"/>
  <c r="E4471" i="3"/>
  <c r="E3856" i="3"/>
  <c r="A348" i="3"/>
  <c r="A1116" i="3"/>
  <c r="A1884" i="3"/>
  <c r="Q3738" i="3"/>
  <c r="Q4110" i="3"/>
  <c r="E560" i="3"/>
  <c r="Q1640" i="3"/>
  <c r="Q4185" i="3"/>
  <c r="E956" i="3"/>
  <c r="E2585" i="3"/>
  <c r="E3913" i="3"/>
  <c r="E1326" i="3"/>
  <c r="E2130" i="3"/>
  <c r="E2898" i="3"/>
  <c r="E3666" i="3"/>
  <c r="Q4852" i="3"/>
  <c r="E1555" i="3"/>
  <c r="E2323" i="3"/>
  <c r="E3091" i="3"/>
  <c r="E3859" i="3"/>
  <c r="E4627" i="3"/>
  <c r="E1301" i="3"/>
  <c r="E2076" i="3"/>
  <c r="E2844" i="3"/>
  <c r="E3612" i="3"/>
  <c r="Q4804" i="3"/>
  <c r="E1549" i="3"/>
  <c r="E2317" i="3"/>
  <c r="E3085" i="3"/>
  <c r="E3853" i="3"/>
  <c r="E4621" i="3"/>
  <c r="E770" i="3"/>
  <c r="E1718" i="3"/>
  <c r="E2486" i="3"/>
  <c r="E3254" i="3"/>
  <c r="E4022" i="3"/>
  <c r="E794" i="3"/>
  <c r="E1727" i="3"/>
  <c r="E2495" i="3"/>
  <c r="E3263" i="3"/>
  <c r="E4031" i="3"/>
  <c r="E4799" i="3"/>
  <c r="E4852" i="3"/>
  <c r="A676" i="3"/>
  <c r="Q4749" i="3"/>
  <c r="Q3183" i="3"/>
  <c r="Q4392" i="3"/>
  <c r="Q3425" i="3"/>
  <c r="Q4961" i="3"/>
  <c r="E1825" i="3"/>
  <c r="E3305" i="3"/>
  <c r="E429" i="3"/>
  <c r="E1754" i="3"/>
  <c r="E2522" i="3"/>
  <c r="E3290" i="3"/>
  <c r="E4058" i="3"/>
  <c r="E1130" i="3"/>
  <c r="E1947" i="3"/>
  <c r="E2715" i="3"/>
  <c r="E3483" i="3"/>
  <c r="E4251" i="3"/>
  <c r="E722" i="3"/>
  <c r="E1700" i="3"/>
  <c r="E2468" i="3"/>
  <c r="E3236" i="3"/>
  <c r="E4004" i="3"/>
  <c r="E1122" i="3"/>
  <c r="E1941" i="3"/>
  <c r="E2709" i="3"/>
  <c r="E3477" i="3"/>
  <c r="E4245" i="3"/>
  <c r="A22" i="3"/>
  <c r="E1340" i="3"/>
  <c r="E2110" i="3"/>
  <c r="E2878" i="3"/>
  <c r="E3646" i="3"/>
  <c r="E4414" i="3"/>
  <c r="E1350" i="3"/>
  <c r="E2119" i="3"/>
  <c r="E2887" i="3"/>
  <c r="E3655" i="3"/>
  <c r="E4423" i="3"/>
  <c r="E3472" i="3"/>
  <c r="E2217" i="3"/>
  <c r="E2147" i="3"/>
  <c r="E3820" i="3"/>
  <c r="E2269" i="3"/>
  <c r="E4317" i="3"/>
  <c r="E1926" i="3"/>
  <c r="E3974" i="3"/>
  <c r="E2191" i="3"/>
  <c r="E4239" i="3"/>
  <c r="A260" i="3"/>
  <c r="A1388" i="3"/>
  <c r="A2412" i="3"/>
  <c r="E4434" i="3"/>
  <c r="A437" i="3"/>
  <c r="A1205" i="3"/>
  <c r="A1973" i="3"/>
  <c r="A2741" i="3"/>
  <c r="E2848" i="3"/>
  <c r="A221" i="3"/>
  <c r="A990" i="3"/>
  <c r="A1758" i="3"/>
  <c r="A2526" i="3"/>
  <c r="E1704" i="3"/>
  <c r="A58" i="3"/>
  <c r="A847" i="3"/>
  <c r="A1615" i="3"/>
  <c r="A2383" i="3"/>
  <c r="A3151" i="3"/>
  <c r="E4730" i="3"/>
  <c r="A600" i="3"/>
  <c r="A1368" i="3"/>
  <c r="A2136" i="3"/>
  <c r="A2904" i="3"/>
  <c r="E4706" i="3"/>
  <c r="A585" i="3"/>
  <c r="A1353" i="3"/>
  <c r="A2121" i="3"/>
  <c r="A2889" i="3"/>
  <c r="E3840" i="3"/>
  <c r="A346" i="3"/>
  <c r="A1114" i="3"/>
  <c r="A1882" i="3"/>
  <c r="Q4773" i="3"/>
  <c r="E1762" i="3"/>
  <c r="E4259" i="3"/>
  <c r="E701" i="3"/>
  <c r="E2973" i="3"/>
  <c r="A30" i="3"/>
  <c r="E2630" i="3"/>
  <c r="E341" i="3"/>
  <c r="E2895" i="3"/>
  <c r="E1488" i="3"/>
  <c r="A684" i="3"/>
  <c r="A1740" i="3"/>
  <c r="A2692" i="3"/>
  <c r="E4882" i="3"/>
  <c r="A701" i="3"/>
  <c r="A1469" i="3"/>
  <c r="A2237" i="3"/>
  <c r="A3005" i="3"/>
  <c r="E4532" i="3"/>
  <c r="A486" i="3"/>
  <c r="A1254" i="3"/>
  <c r="A2022" i="3"/>
  <c r="A2790" i="3"/>
  <c r="E294" i="3"/>
  <c r="E1826" i="3"/>
  <c r="E4323" i="3"/>
  <c r="E746" i="3"/>
  <c r="E2989" i="3"/>
  <c r="A46" i="3"/>
  <c r="E2646" i="3"/>
  <c r="E461" i="3"/>
  <c r="E2911" i="3"/>
  <c r="E1616" i="3"/>
  <c r="A692" i="3"/>
  <c r="A1748" i="3"/>
  <c r="A2700" i="3"/>
  <c r="E4891" i="3"/>
  <c r="A709" i="3"/>
  <c r="A1477" i="3"/>
  <c r="A2245" i="3"/>
  <c r="A3013" i="3"/>
  <c r="E4548" i="3"/>
  <c r="A494" i="3"/>
  <c r="A1262" i="3"/>
  <c r="A2030" i="3"/>
  <c r="A2798" i="3"/>
  <c r="E3880" i="3"/>
  <c r="A351" i="3"/>
  <c r="A1119" i="3"/>
  <c r="A1887" i="3"/>
  <c r="A2655" i="3"/>
  <c r="E1904" i="3"/>
  <c r="A87" i="3"/>
  <c r="A872" i="3"/>
  <c r="A1640" i="3"/>
  <c r="A2408" i="3"/>
  <c r="E1784" i="3"/>
  <c r="A69" i="3"/>
  <c r="A857" i="3"/>
  <c r="A1625" i="3"/>
  <c r="A2393" i="3"/>
  <c r="A3161" i="3"/>
  <c r="E4760" i="3"/>
  <c r="A618" i="3"/>
  <c r="A1386" i="3"/>
  <c r="A2154" i="3"/>
  <c r="Q4201" i="3"/>
  <c r="Q4980" i="3"/>
  <c r="E2860" i="3"/>
  <c r="E1821" i="3"/>
  <c r="E3869" i="3"/>
  <c r="E1478" i="3"/>
  <c r="E3526" i="3"/>
  <c r="E1743" i="3"/>
  <c r="E3791" i="3"/>
  <c r="E4945" i="3"/>
  <c r="A1164" i="3"/>
  <c r="A2188" i="3"/>
  <c r="E3224" i="3"/>
  <c r="A269" i="3"/>
  <c r="A1037" i="3"/>
  <c r="A1805" i="3"/>
  <c r="A2573" i="3"/>
  <c r="E1504" i="3"/>
  <c r="A29" i="3"/>
  <c r="A822" i="3"/>
  <c r="A1590" i="3"/>
  <c r="A2358" i="3"/>
  <c r="A3126" i="3"/>
  <c r="Q4329" i="3"/>
  <c r="E477" i="3"/>
  <c r="E2924" i="3"/>
  <c r="E1837" i="3"/>
  <c r="E3885" i="3"/>
  <c r="E1494" i="3"/>
  <c r="E3542" i="3"/>
  <c r="E1759" i="3"/>
  <c r="E3807" i="3"/>
  <c r="E4963" i="3"/>
  <c r="A1172" i="3"/>
  <c r="A2196" i="3"/>
  <c r="E3288" i="3"/>
  <c r="A277" i="3"/>
  <c r="A1045" i="3"/>
  <c r="A1813" i="3"/>
  <c r="A2581" i="3"/>
  <c r="E1568" i="3"/>
  <c r="A39" i="3"/>
  <c r="A830" i="3"/>
  <c r="A1598" i="3"/>
  <c r="A2366" i="3"/>
  <c r="A3134" i="3"/>
  <c r="E4866" i="3"/>
  <c r="A687" i="3"/>
  <c r="A1455" i="3"/>
  <c r="A2223" i="3"/>
  <c r="A2991" i="3"/>
  <c r="E4441" i="3"/>
  <c r="A440" i="3"/>
  <c r="A1208" i="3"/>
  <c r="A1976" i="3"/>
  <c r="A2744" i="3"/>
  <c r="E4408" i="3"/>
  <c r="A425" i="3"/>
  <c r="A1193" i="3"/>
  <c r="A1961" i="3"/>
  <c r="A2729" i="3"/>
  <c r="E2560" i="3"/>
  <c r="A180" i="3"/>
  <c r="A954" i="3"/>
  <c r="A1722" i="3"/>
  <c r="A2490" i="3"/>
  <c r="E474" i="3"/>
  <c r="E3491" i="3"/>
  <c r="E4268" i="3"/>
  <c r="E2717" i="3"/>
  <c r="E4765" i="3"/>
  <c r="E2374" i="3"/>
  <c r="E4422" i="3"/>
  <c r="E2639" i="3"/>
  <c r="E4687" i="3"/>
  <c r="A524" i="3"/>
  <c r="A1612" i="3"/>
  <c r="A2596" i="3"/>
  <c r="E4738" i="3"/>
  <c r="A605" i="3"/>
  <c r="A1373" i="3"/>
  <c r="A2141" i="3"/>
  <c r="Q3561" i="3"/>
  <c r="E4130" i="3"/>
  <c r="E2540" i="3"/>
  <c r="E1709" i="3"/>
  <c r="E3757" i="3"/>
  <c r="E1366" i="3"/>
  <c r="E3414" i="3"/>
  <c r="E1631" i="3"/>
  <c r="E3679" i="3"/>
  <c r="E4872" i="3"/>
  <c r="A1108" i="3"/>
  <c r="A2132" i="3"/>
  <c r="E2904" i="3"/>
  <c r="A229" i="3"/>
  <c r="A997" i="3"/>
  <c r="A1765" i="3"/>
  <c r="A2533" i="3"/>
  <c r="E1136" i="3"/>
  <c r="E4975" i="3"/>
  <c r="A782" i="3"/>
  <c r="A1550" i="3"/>
  <c r="A2318" i="3"/>
  <c r="A3086" i="3"/>
  <c r="E4793" i="3"/>
  <c r="A639" i="3"/>
  <c r="A1407" i="3"/>
  <c r="A2175" i="3"/>
  <c r="A2943" i="3"/>
  <c r="E4208" i="3"/>
  <c r="A392" i="3"/>
  <c r="A1160" i="3"/>
  <c r="A1928" i="3"/>
  <c r="A2696" i="3"/>
  <c r="E4088" i="3"/>
  <c r="A377" i="3"/>
  <c r="A1145" i="3"/>
  <c r="A1913" i="3"/>
  <c r="A2681" i="3"/>
  <c r="E2176" i="3"/>
  <c r="A125" i="3"/>
  <c r="A906" i="3"/>
  <c r="A1674" i="3"/>
  <c r="A2442" i="3"/>
  <c r="E3942" i="3"/>
  <c r="A1197" i="3"/>
  <c r="A902" i="3"/>
  <c r="E4568" i="3"/>
  <c r="A1271" i="3"/>
  <c r="A2807" i="3"/>
  <c r="A256" i="3"/>
  <c r="A1792" i="3"/>
  <c r="E3000" i="3"/>
  <c r="A1009" i="3"/>
  <c r="A2545" i="3"/>
  <c r="S971" i="3"/>
  <c r="S847" i="3"/>
  <c r="S761" i="3"/>
  <c r="S180" i="3"/>
  <c r="S4003" i="3"/>
  <c r="S2703" i="3"/>
  <c r="S4092" i="3"/>
  <c r="S3343" i="3"/>
  <c r="S3372" i="3"/>
  <c r="Q486" i="3"/>
  <c r="S3944" i="3"/>
  <c r="S3929" i="3"/>
  <c r="S4301" i="3"/>
  <c r="S4754" i="3"/>
  <c r="S2099" i="3"/>
  <c r="Q1229" i="3"/>
  <c r="Q407" i="3"/>
  <c r="S2267" i="3"/>
  <c r="Q2363" i="3"/>
  <c r="Q1510" i="3"/>
  <c r="S4557" i="3"/>
  <c r="Q1371" i="3"/>
  <c r="Q1269" i="3"/>
  <c r="Q1431" i="3"/>
  <c r="Q1481" i="3"/>
  <c r="Q1124" i="3"/>
  <c r="Q1078" i="3"/>
  <c r="Q1096" i="3"/>
  <c r="Q2594" i="3"/>
  <c r="Q3779" i="3"/>
  <c r="Q4764" i="3"/>
  <c r="Q1456" i="3"/>
  <c r="Q3467" i="3"/>
  <c r="Q4452" i="3"/>
  <c r="Q1733" i="3"/>
  <c r="Q4402" i="3"/>
  <c r="E596" i="3"/>
  <c r="Q4061" i="3"/>
  <c r="E71" i="3"/>
  <c r="E592" i="3"/>
  <c r="Q1662" i="3"/>
  <c r="E251" i="3"/>
  <c r="Q2804" i="3"/>
  <c r="S3713" i="3"/>
  <c r="Q2754" i="3"/>
  <c r="Q3939" i="3"/>
  <c r="Q2302" i="3"/>
  <c r="Q3414" i="3"/>
  <c r="Q3935" i="3"/>
  <c r="Q4936" i="3"/>
  <c r="Q1447" i="3"/>
  <c r="Q2526" i="3"/>
  <c r="Q3524" i="3"/>
  <c r="E630" i="3"/>
  <c r="Q2521" i="3"/>
  <c r="Q3536" i="3"/>
  <c r="Q1125" i="3"/>
  <c r="Q4178" i="3"/>
  <c r="E372" i="3"/>
  <c r="Q3837" i="3"/>
  <c r="Q4838" i="3"/>
  <c r="Q4821" i="3"/>
  <c r="Q3223" i="3"/>
  <c r="Q4440" i="3"/>
  <c r="Q3961" i="3"/>
  <c r="E2361" i="3"/>
  <c r="Q2005" i="3"/>
  <c r="Q3150" i="3"/>
  <c r="Q4783" i="3"/>
  <c r="E737" i="3"/>
  <c r="Q4929" i="3"/>
  <c r="E3137" i="3"/>
  <c r="E764" i="3"/>
  <c r="Q3950" i="3"/>
  <c r="Q4167" i="3"/>
  <c r="Q4200" i="3"/>
  <c r="Q1964" i="3"/>
  <c r="E14" i="3"/>
  <c r="E1015" i="3"/>
  <c r="E832" i="3"/>
  <c r="E577" i="3"/>
  <c r="Q4049" i="3"/>
  <c r="E1681" i="3"/>
  <c r="E3985" i="3"/>
  <c r="Q2900" i="3"/>
  <c r="Q4142" i="3"/>
  <c r="Q4335" i="3"/>
  <c r="Q4328" i="3"/>
  <c r="S4522" i="3"/>
  <c r="E78" i="3"/>
  <c r="E1079" i="3"/>
  <c r="Q1376" i="3"/>
  <c r="E625" i="3"/>
  <c r="Q4081" i="3"/>
  <c r="E1713" i="3"/>
  <c r="Q3838" i="3"/>
  <c r="Q4105" i="3"/>
  <c r="E3849" i="3"/>
  <c r="E2858" i="3"/>
  <c r="E1515" i="3"/>
  <c r="E3819" i="3"/>
  <c r="E2036" i="3"/>
  <c r="E4340" i="3"/>
  <c r="E3045" i="3"/>
  <c r="E4581" i="3"/>
  <c r="E1550" i="3"/>
  <c r="E2894" i="3"/>
  <c r="E4174" i="3"/>
  <c r="E1495" i="3"/>
  <c r="E2263" i="3"/>
  <c r="E3031" i="3"/>
  <c r="E3799" i="3"/>
  <c r="E4567" i="3"/>
  <c r="E4449" i="3"/>
  <c r="A444" i="3"/>
  <c r="A1212" i="3"/>
  <c r="A1980" i="3"/>
  <c r="Q3387" i="3"/>
  <c r="Q4878" i="3"/>
  <c r="Q2533" i="3"/>
  <c r="Q2721" i="3"/>
  <c r="Q4377" i="3"/>
  <c r="E1212" i="3"/>
  <c r="E2777" i="3"/>
  <c r="E4065" i="3"/>
  <c r="E1434" i="3"/>
  <c r="E2226" i="3"/>
  <c r="E2994" i="3"/>
  <c r="E3762" i="3"/>
  <c r="E541" i="3"/>
  <c r="E1651" i="3"/>
  <c r="E2419" i="3"/>
  <c r="E3187" i="3"/>
  <c r="E3955" i="3"/>
  <c r="E4723" i="3"/>
  <c r="E1404" i="3"/>
  <c r="E2172" i="3"/>
  <c r="E2940" i="3"/>
  <c r="Q788" i="3"/>
  <c r="Q3454" i="3"/>
  <c r="E24" i="3"/>
  <c r="E937" i="3"/>
  <c r="Q4001" i="3"/>
  <c r="E469" i="3"/>
  <c r="E2401" i="3"/>
  <c r="E3761" i="3"/>
  <c r="E1192" i="3"/>
  <c r="E2042" i="3"/>
  <c r="E2810" i="3"/>
  <c r="E3578" i="3"/>
  <c r="E4346" i="3"/>
  <c r="E1467" i="3"/>
  <c r="E2235" i="3"/>
  <c r="E3003" i="3"/>
  <c r="E3771" i="3"/>
  <c r="E4539" i="3"/>
  <c r="E1184" i="3"/>
  <c r="E1988" i="3"/>
  <c r="E2756" i="3"/>
  <c r="E3524" i="3"/>
  <c r="E4292" i="3"/>
  <c r="E1461" i="3"/>
  <c r="E2229" i="3"/>
  <c r="E2997" i="3"/>
  <c r="E3765" i="3"/>
  <c r="E4533" i="3"/>
  <c r="E458" i="3"/>
  <c r="E1630" i="3"/>
  <c r="E2398" i="3"/>
  <c r="E3166" i="3"/>
  <c r="E3934" i="3"/>
  <c r="E493" i="3"/>
  <c r="E1639" i="3"/>
  <c r="E2407" i="3"/>
  <c r="E3175" i="3"/>
  <c r="E3943" i="3"/>
  <c r="E4711" i="3"/>
  <c r="Q967" i="3"/>
  <c r="Q3470" i="3"/>
  <c r="E48" i="3"/>
  <c r="E945" i="3"/>
  <c r="Q4009" i="3"/>
  <c r="E501" i="3"/>
  <c r="E2409" i="3"/>
  <c r="E3785" i="3"/>
  <c r="E1203" i="3"/>
  <c r="E2050" i="3"/>
  <c r="E2818" i="3"/>
  <c r="E3586" i="3"/>
  <c r="E4354" i="3"/>
  <c r="E1475" i="3"/>
  <c r="E2243" i="3"/>
  <c r="E3011" i="3"/>
  <c r="E3779" i="3"/>
  <c r="E4547" i="3"/>
  <c r="E1195" i="3"/>
  <c r="E1996" i="3"/>
  <c r="E2764" i="3"/>
  <c r="E3532" i="3"/>
  <c r="E662" i="3"/>
  <c r="Q3895" i="3"/>
  <c r="Q4984" i="3"/>
  <c r="Q3657" i="3"/>
  <c r="E202" i="3"/>
  <c r="E2057" i="3"/>
  <c r="E3489" i="3"/>
  <c r="E904" i="3"/>
  <c r="E1866" i="3"/>
  <c r="E2634" i="3"/>
  <c r="E3402" i="3"/>
  <c r="E4170" i="3"/>
  <c r="E1278" i="3"/>
  <c r="E2059" i="3"/>
  <c r="E2827" i="3"/>
  <c r="E3595" i="3"/>
  <c r="E4363" i="3"/>
  <c r="E949" i="3"/>
  <c r="E1812" i="3"/>
  <c r="E2580" i="3"/>
  <c r="E3348" i="3"/>
  <c r="E4116" i="3"/>
  <c r="E1270" i="3"/>
  <c r="E2053" i="3"/>
  <c r="E2821" i="3"/>
  <c r="E3589" i="3"/>
  <c r="E4357" i="3"/>
  <c r="A134" i="3"/>
  <c r="E1454" i="3"/>
  <c r="E2222" i="3"/>
  <c r="E2990" i="3"/>
  <c r="E3758" i="3"/>
  <c r="E4526" i="3"/>
  <c r="E1463" i="3"/>
  <c r="E2231" i="3"/>
  <c r="E2999" i="3"/>
  <c r="E3767" i="3"/>
  <c r="E4535" i="3"/>
  <c r="E4368" i="3"/>
  <c r="A412" i="3"/>
  <c r="A1180" i="3"/>
  <c r="A1948" i="3"/>
  <c r="Q2104" i="3"/>
  <c r="Q4622" i="3"/>
  <c r="Q1952" i="3"/>
  <c r="Q2593" i="3"/>
  <c r="Q4313" i="3"/>
  <c r="E1126" i="3"/>
  <c r="E2713" i="3"/>
  <c r="E4009" i="3"/>
  <c r="E1402" i="3"/>
  <c r="E2194" i="3"/>
  <c r="E2962" i="3"/>
  <c r="E3730" i="3"/>
  <c r="E373" i="3"/>
  <c r="E1619" i="3"/>
  <c r="E2387" i="3"/>
  <c r="E3155" i="3"/>
  <c r="E3923" i="3"/>
  <c r="E4691" i="3"/>
  <c r="E1372" i="3"/>
  <c r="E2140" i="3"/>
  <c r="E2908" i="3"/>
  <c r="E3676" i="3"/>
  <c r="E325" i="3"/>
  <c r="E1613" i="3"/>
  <c r="E2381" i="3"/>
  <c r="E3149" i="3"/>
  <c r="E3917" i="3"/>
  <c r="E4685" i="3"/>
  <c r="E909" i="3"/>
  <c r="E1782" i="3"/>
  <c r="E2550" i="3"/>
  <c r="E3318" i="3"/>
  <c r="E4086" i="3"/>
  <c r="E922" i="3"/>
  <c r="E1791" i="3"/>
  <c r="E2559" i="3"/>
  <c r="E3327" i="3"/>
  <c r="E4095" i="3"/>
  <c r="E349" i="3"/>
  <c r="E4927" i="3"/>
  <c r="A740" i="3"/>
  <c r="E278" i="3"/>
  <c r="Q3583" i="3"/>
  <c r="Q4728" i="3"/>
  <c r="Q3553" i="3"/>
  <c r="E98" i="3"/>
  <c r="E1953" i="3"/>
  <c r="E3417" i="3"/>
  <c r="E757" i="3"/>
  <c r="E1818" i="3"/>
  <c r="E2586" i="3"/>
  <c r="E3354" i="3"/>
  <c r="E4122" i="3"/>
  <c r="E1214" i="3"/>
  <c r="E2011" i="3"/>
  <c r="E2779" i="3"/>
  <c r="E3547" i="3"/>
  <c r="E4315" i="3"/>
  <c r="E885" i="3"/>
  <c r="E1764" i="3"/>
  <c r="E2532" i="3"/>
  <c r="E3300" i="3"/>
  <c r="E4068" i="3"/>
  <c r="E1206" i="3"/>
  <c r="E2005" i="3"/>
  <c r="E2773" i="3"/>
  <c r="E3541" i="3"/>
  <c r="E4309" i="3"/>
  <c r="A86" i="3"/>
  <c r="E1406" i="3"/>
  <c r="E2174" i="3"/>
  <c r="E2942" i="3"/>
  <c r="E3710" i="3"/>
  <c r="E4478" i="3"/>
  <c r="E1415" i="3"/>
  <c r="E2183" i="3"/>
  <c r="E2951" i="3"/>
  <c r="E3719" i="3"/>
  <c r="E4487" i="3"/>
  <c r="E3984" i="3"/>
  <c r="E3225" i="3"/>
  <c r="E2659" i="3"/>
  <c r="E3980" i="3"/>
  <c r="E2429" i="3"/>
  <c r="E4477" i="3"/>
  <c r="E2086" i="3"/>
  <c r="E4134" i="3"/>
  <c r="E2351" i="3"/>
  <c r="E4399" i="3"/>
  <c r="A364" i="3"/>
  <c r="A1476" i="3"/>
  <c r="A2492" i="3"/>
  <c r="E4562" i="3"/>
  <c r="A501" i="3"/>
  <c r="A1269" i="3"/>
  <c r="A2037" i="3"/>
  <c r="A2805" i="3"/>
  <c r="E3360" i="3"/>
  <c r="A286" i="3"/>
  <c r="A1054" i="3"/>
  <c r="A1822" i="3"/>
  <c r="A2590" i="3"/>
  <c r="E2216" i="3"/>
  <c r="A131" i="3"/>
  <c r="A911" i="3"/>
  <c r="A1679" i="3"/>
  <c r="A2447" i="3"/>
  <c r="A3215" i="3"/>
  <c r="E4833" i="3"/>
  <c r="A664" i="3"/>
  <c r="A1432" i="3"/>
  <c r="A2200" i="3"/>
  <c r="A2968" i="3"/>
  <c r="E4809" i="3"/>
  <c r="A649" i="3"/>
  <c r="A1417" i="3"/>
  <c r="A2185" i="3"/>
  <c r="A2953" i="3"/>
  <c r="E4352" i="3"/>
  <c r="A410" i="3"/>
  <c r="A1178" i="3"/>
  <c r="A1946" i="3"/>
  <c r="E271" i="3"/>
  <c r="E2274" i="3"/>
  <c r="E4771" i="3"/>
  <c r="E1004" i="3"/>
  <c r="E3133" i="3"/>
  <c r="A190" i="3"/>
  <c r="E2790" i="3"/>
  <c r="E900" i="3"/>
  <c r="E3055" i="3"/>
  <c r="E2768" i="3"/>
  <c r="A780" i="3"/>
  <c r="A1828" i="3"/>
  <c r="E955" i="3"/>
  <c r="E4955" i="3"/>
  <c r="A765" i="3"/>
  <c r="A1533" i="3"/>
  <c r="A2301" i="3"/>
  <c r="A3069" i="3"/>
  <c r="E4650" i="3"/>
  <c r="A550" i="3"/>
  <c r="A1318" i="3"/>
  <c r="A2086" i="3"/>
  <c r="A2854" i="3"/>
  <c r="E783" i="3"/>
  <c r="E2338" i="3"/>
  <c r="E4835" i="3"/>
  <c r="E1046" i="3"/>
  <c r="E3165" i="3"/>
  <c r="A222" i="3"/>
  <c r="E2822" i="3"/>
  <c r="E942" i="3"/>
  <c r="E3087" i="3"/>
  <c r="E3024" i="3"/>
  <c r="A788" i="3"/>
  <c r="A1836" i="3"/>
  <c r="E1040" i="3"/>
  <c r="E4964" i="3"/>
  <c r="A773" i="3"/>
  <c r="A1541" i="3"/>
  <c r="A2309" i="3"/>
  <c r="A3077" i="3"/>
  <c r="E4664" i="3"/>
  <c r="A558" i="3"/>
  <c r="A1326" i="3"/>
  <c r="A2094" i="3"/>
  <c r="A2862" i="3"/>
  <c r="E4380" i="3"/>
  <c r="A415" i="3"/>
  <c r="A1183" i="3"/>
  <c r="A1951" i="3"/>
  <c r="A2719" i="3"/>
  <c r="E2416" i="3"/>
  <c r="A160" i="3"/>
  <c r="A936" i="3"/>
  <c r="A1704" i="3"/>
  <c r="A2472" i="3"/>
  <c r="E2296" i="3"/>
  <c r="A143" i="3"/>
  <c r="A921" i="3"/>
  <c r="A1689" i="3"/>
  <c r="A2457" i="3"/>
  <c r="A3225" i="3"/>
  <c r="E4860" i="3"/>
  <c r="A682" i="3"/>
  <c r="A1450" i="3"/>
  <c r="A2218" i="3"/>
  <c r="E234" i="3"/>
  <c r="E1309" i="3"/>
  <c r="E3372" i="3"/>
  <c r="E1981" i="3"/>
  <c r="E4029" i="3"/>
  <c r="E1638" i="3"/>
  <c r="E3686" i="3"/>
  <c r="E1903" i="3"/>
  <c r="E3951" i="3"/>
  <c r="A64" i="3"/>
  <c r="A1252" i="3"/>
  <c r="A2276" i="3"/>
  <c r="E3736" i="3"/>
  <c r="A333" i="3"/>
  <c r="A1101" i="3"/>
  <c r="A1869" i="3"/>
  <c r="A2637" i="3"/>
  <c r="E2016" i="3"/>
  <c r="A103" i="3"/>
  <c r="A886" i="3"/>
  <c r="A1654" i="3"/>
  <c r="A2422" i="3"/>
  <c r="E498" i="3"/>
  <c r="E362" i="3"/>
  <c r="E1379" i="3"/>
  <c r="E3436" i="3"/>
  <c r="E2013" i="3"/>
  <c r="E4061" i="3"/>
  <c r="E1670" i="3"/>
  <c r="E3718" i="3"/>
  <c r="E1935" i="3"/>
  <c r="E3983" i="3"/>
  <c r="A91" i="3"/>
  <c r="A1260" i="3"/>
  <c r="A2284" i="3"/>
  <c r="E3800" i="3"/>
  <c r="A341" i="3"/>
  <c r="A1109" i="3"/>
  <c r="A1877" i="3"/>
  <c r="A2645" i="3"/>
  <c r="E2080" i="3"/>
  <c r="A112" i="3"/>
  <c r="A894" i="3"/>
  <c r="A1662" i="3"/>
  <c r="A2430" i="3"/>
  <c r="E731" i="3"/>
  <c r="E4939" i="3"/>
  <c r="A751" i="3"/>
  <c r="A1519" i="3"/>
  <c r="A2287" i="3"/>
  <c r="A3055" i="3"/>
  <c r="E4569" i="3"/>
  <c r="A504" i="3"/>
  <c r="A1272" i="3"/>
  <c r="A2040" i="3"/>
  <c r="A2808" i="3"/>
  <c r="E4538" i="3"/>
  <c r="A489" i="3"/>
  <c r="A1257" i="3"/>
  <c r="A2025" i="3"/>
  <c r="A2793" i="3"/>
  <c r="E3072" i="3"/>
  <c r="A250" i="3"/>
  <c r="A1018" i="3"/>
  <c r="A1786" i="3"/>
  <c r="Q4923" i="3"/>
  <c r="E1490" i="3"/>
  <c r="E4003" i="3"/>
  <c r="E197" i="3"/>
  <c r="E2877" i="3"/>
  <c r="E4925" i="3"/>
  <c r="E2534" i="3"/>
  <c r="E4582" i="3"/>
  <c r="E2799" i="3"/>
  <c r="E4847" i="3"/>
  <c r="A628" i="3"/>
  <c r="A1700" i="3"/>
  <c r="A2660" i="3"/>
  <c r="E4841" i="3"/>
  <c r="A669" i="3"/>
  <c r="A1437" i="3"/>
  <c r="A2205" i="3"/>
  <c r="Q4585" i="3"/>
  <c r="E883" i="3"/>
  <c r="E3052" i="3"/>
  <c r="E1885" i="3"/>
  <c r="E3933" i="3"/>
  <c r="E1542" i="3"/>
  <c r="E3590" i="3"/>
  <c r="E1807" i="3"/>
  <c r="E3855" i="3"/>
  <c r="E4982" i="3"/>
  <c r="A1196" i="3"/>
  <c r="A2220" i="3"/>
  <c r="E3416" i="3"/>
  <c r="A293" i="3"/>
  <c r="A1061" i="3"/>
  <c r="A1829" i="3"/>
  <c r="A2597" i="3"/>
  <c r="E1696" i="3"/>
  <c r="A57" i="3"/>
  <c r="A846" i="3"/>
  <c r="A1614" i="3"/>
  <c r="A2382" i="3"/>
  <c r="A3150" i="3"/>
  <c r="E4884" i="3"/>
  <c r="A703" i="3"/>
  <c r="A1471" i="3"/>
  <c r="A2239" i="3"/>
  <c r="A3007" i="3"/>
  <c r="E4473" i="3"/>
  <c r="A456" i="3"/>
  <c r="A1224" i="3"/>
  <c r="A1992" i="3"/>
  <c r="A2760" i="3"/>
  <c r="E4442" i="3"/>
  <c r="A441" i="3"/>
  <c r="A1209" i="3"/>
  <c r="A1977" i="3"/>
  <c r="A2745" i="3"/>
  <c r="E2688" i="3"/>
  <c r="A199" i="3"/>
  <c r="A970" i="3"/>
  <c r="A1738" i="3"/>
  <c r="A2506" i="3"/>
  <c r="E1487" i="3"/>
  <c r="A1709" i="3"/>
  <c r="A1158" i="3"/>
  <c r="E4780" i="3"/>
  <c r="A1399" i="3"/>
  <c r="A2935" i="3"/>
  <c r="A384" i="3"/>
  <c r="A1920" i="3"/>
  <c r="E4024" i="3"/>
  <c r="A1137" i="3"/>
  <c r="A2673" i="3"/>
  <c r="A116" i="3"/>
  <c r="S1035" i="3"/>
  <c r="S943" i="3"/>
  <c r="S849" i="3"/>
  <c r="S284" i="3"/>
  <c r="S4067" i="3"/>
  <c r="S2831" i="3"/>
  <c r="S4156" i="3"/>
  <c r="S4044" i="3"/>
  <c r="S4061" i="3"/>
  <c r="S3373" i="3"/>
  <c r="S4584" i="3"/>
  <c r="S4569" i="3"/>
  <c r="S3206" i="3"/>
  <c r="Q962" i="3"/>
  <c r="Q729" i="3"/>
  <c r="Q1869" i="3"/>
  <c r="Q573" i="3"/>
  <c r="S4207" i="3"/>
  <c r="Q2555" i="3"/>
  <c r="Q1574" i="3"/>
  <c r="S2707" i="3"/>
  <c r="Q1451" i="3"/>
  <c r="Q1333" i="3"/>
  <c r="Q1495" i="3"/>
  <c r="Q1649" i="3"/>
  <c r="Q1188" i="3"/>
  <c r="Q1142" i="3"/>
  <c r="S3567" i="3"/>
  <c r="Q2658" i="3"/>
  <c r="Q3843" i="3"/>
  <c r="Q1736" i="3"/>
  <c r="Q1968" i="3"/>
  <c r="Q3531" i="3"/>
  <c r="Q4516" i="3"/>
  <c r="Q1893" i="3"/>
  <c r="Q4466" i="3"/>
  <c r="E660" i="3"/>
  <c r="Q4125" i="3"/>
  <c r="E135" i="3"/>
  <c r="E656" i="3"/>
  <c r="Q1822" i="3"/>
  <c r="E315" i="3"/>
  <c r="Q2868" i="3"/>
  <c r="Q74" i="3"/>
  <c r="Q2818" i="3"/>
  <c r="Q4003" i="3"/>
  <c r="Q2441" i="3"/>
  <c r="Q3478" i="3"/>
  <c r="Q3999" i="3"/>
  <c r="Q5000" i="3"/>
  <c r="Q1607" i="3"/>
  <c r="Q2603" i="3"/>
  <c r="Q3588" i="3"/>
  <c r="E694" i="3"/>
  <c r="Q2599" i="3"/>
  <c r="Q3600" i="3"/>
  <c r="Q1301" i="3"/>
  <c r="Q4242" i="3"/>
  <c r="E436" i="3"/>
  <c r="Q3901" i="3"/>
  <c r="Q4902" i="3"/>
  <c r="Q4949" i="3"/>
  <c r="Q3327" i="3"/>
  <c r="Q4520" i="3"/>
  <c r="Q4025" i="3"/>
  <c r="E2425" i="3"/>
  <c r="Q1054" i="3"/>
  <c r="Q3278" i="3"/>
  <c r="Q4871" i="3"/>
  <c r="E817" i="3"/>
  <c r="Q4993" i="3"/>
  <c r="E3329" i="3"/>
  <c r="Q3668" i="3"/>
  <c r="Q4334" i="3"/>
  <c r="Q4479" i="3"/>
  <c r="Q4456" i="3"/>
  <c r="Q1406" i="3"/>
  <c r="E398" i="3"/>
  <c r="Q1624" i="3"/>
  <c r="Q2512" i="3"/>
  <c r="E833" i="3"/>
  <c r="Q4241" i="3"/>
  <c r="E1873" i="3"/>
  <c r="E4177" i="3"/>
  <c r="Q4436" i="3"/>
  <c r="Q4526" i="3"/>
  <c r="Q4631" i="3"/>
  <c r="Q4584" i="3"/>
  <c r="Q2078" i="3"/>
  <c r="E462" i="3"/>
  <c r="Q2136" i="3"/>
  <c r="Q2584" i="3"/>
  <c r="E881" i="3"/>
  <c r="Q4273" i="3"/>
  <c r="E1905" i="3"/>
  <c r="E383" i="3"/>
  <c r="Q4489" i="3"/>
  <c r="E4137" i="3"/>
  <c r="E3050" i="3"/>
  <c r="E1707" i="3"/>
  <c r="E4011" i="3"/>
  <c r="E2228" i="3"/>
  <c r="E723" i="3"/>
  <c r="E3237" i="3"/>
  <c r="E4773" i="3"/>
  <c r="E1614" i="3"/>
  <c r="E3022" i="3"/>
  <c r="E4238" i="3"/>
  <c r="E1559" i="3"/>
  <c r="E2327" i="3"/>
  <c r="E3095" i="3"/>
  <c r="E3863" i="3"/>
  <c r="E4631" i="3"/>
  <c r="E4577" i="3"/>
  <c r="A508" i="3"/>
  <c r="A1276" i="3"/>
  <c r="A2044" i="3"/>
  <c r="E444" i="3"/>
  <c r="E399" i="3"/>
  <c r="Q2968" i="3"/>
  <c r="Q2969" i="3"/>
  <c r="Q4505" i="3"/>
  <c r="E1369" i="3"/>
  <c r="E2905" i="3"/>
  <c r="E4145" i="3"/>
  <c r="E1506" i="3"/>
  <c r="E2290" i="3"/>
  <c r="E3058" i="3"/>
  <c r="E3826" i="3"/>
  <c r="E762" i="3"/>
  <c r="E1715" i="3"/>
  <c r="E2483" i="3"/>
  <c r="E3251" i="3"/>
  <c r="E4019" i="3"/>
  <c r="E4787" i="3"/>
  <c r="E1468" i="3"/>
  <c r="E2236" i="3"/>
  <c r="E3004" i="3"/>
  <c r="Q3162" i="3"/>
  <c r="Q3966" i="3"/>
  <c r="E440" i="3"/>
  <c r="E1265" i="3"/>
  <c r="Q4129" i="3"/>
  <c r="E880" i="3"/>
  <c r="E2529" i="3"/>
  <c r="E3873" i="3"/>
  <c r="E1288" i="3"/>
  <c r="E2106" i="3"/>
  <c r="E2874" i="3"/>
  <c r="E3642" i="3"/>
  <c r="E4410" i="3"/>
  <c r="E1531" i="3"/>
  <c r="E2299" i="3"/>
  <c r="E3067" i="3"/>
  <c r="E3835" i="3"/>
  <c r="E4603" i="3"/>
  <c r="E1269" i="3"/>
  <c r="E2052" i="3"/>
  <c r="E2820" i="3"/>
  <c r="E3588" i="3"/>
  <c r="E4356" i="3"/>
  <c r="E1525" i="3"/>
  <c r="E2293" i="3"/>
  <c r="E3061" i="3"/>
  <c r="E3829" i="3"/>
  <c r="E4597" i="3"/>
  <c r="E706" i="3"/>
  <c r="E1694" i="3"/>
  <c r="E2462" i="3"/>
  <c r="E3230" i="3"/>
  <c r="E3998" i="3"/>
  <c r="E730" i="3"/>
  <c r="E1703" i="3"/>
  <c r="E2471" i="3"/>
  <c r="E3239" i="3"/>
  <c r="E4007" i="3"/>
  <c r="E4775" i="3"/>
  <c r="Q3226" i="3"/>
  <c r="Q3982" i="3"/>
  <c r="E448" i="3"/>
  <c r="E1273" i="3"/>
  <c r="Q4137" i="3"/>
  <c r="E892" i="3"/>
  <c r="E2537" i="3"/>
  <c r="E3881" i="3"/>
  <c r="E1299" i="3"/>
  <c r="E2114" i="3"/>
  <c r="E2882" i="3"/>
  <c r="E3650" i="3"/>
  <c r="E4418" i="3"/>
  <c r="E1539" i="3"/>
  <c r="E2307" i="3"/>
  <c r="E3075" i="3"/>
  <c r="E3843" i="3"/>
  <c r="E4611" i="3"/>
  <c r="E1280" i="3"/>
  <c r="E2060" i="3"/>
  <c r="E2828" i="3"/>
  <c r="E3596" i="3"/>
  <c r="Q2552" i="3"/>
  <c r="Q4295" i="3"/>
  <c r="E345" i="3"/>
  <c r="Q3785" i="3"/>
  <c r="E330" i="3"/>
  <c r="E2185" i="3"/>
  <c r="E3593" i="3"/>
  <c r="E1021" i="3"/>
  <c r="E1930" i="3"/>
  <c r="E2698" i="3"/>
  <c r="E3466" i="3"/>
  <c r="E4234" i="3"/>
  <c r="E1355" i="3"/>
  <c r="E2123" i="3"/>
  <c r="E2891" i="3"/>
  <c r="E3659" i="3"/>
  <c r="E4427" i="3"/>
  <c r="E1035" i="3"/>
  <c r="E1876" i="3"/>
  <c r="E2644" i="3"/>
  <c r="E3412" i="3"/>
  <c r="E4180" i="3"/>
  <c r="E1348" i="3"/>
  <c r="E2117" i="3"/>
  <c r="E2885" i="3"/>
  <c r="E3653" i="3"/>
  <c r="E4421" i="3"/>
  <c r="A198" i="3"/>
  <c r="E1518" i="3"/>
  <c r="E2286" i="3"/>
  <c r="E3054" i="3"/>
  <c r="E3822" i="3"/>
  <c r="E4590" i="3"/>
  <c r="E1527" i="3"/>
  <c r="E2295" i="3"/>
  <c r="E3063" i="3"/>
  <c r="E3831" i="3"/>
  <c r="E4599" i="3"/>
  <c r="E4513" i="3"/>
  <c r="A476" i="3"/>
  <c r="A1244" i="3"/>
  <c r="A2012" i="3"/>
  <c r="Q4411" i="3"/>
  <c r="E143" i="3"/>
  <c r="Q2752" i="3"/>
  <c r="Q2849" i="3"/>
  <c r="Q4441" i="3"/>
  <c r="E1298" i="3"/>
  <c r="E2841" i="3"/>
  <c r="E4105" i="3"/>
  <c r="E1474" i="3"/>
  <c r="E2258" i="3"/>
  <c r="E3026" i="3"/>
  <c r="E3794" i="3"/>
  <c r="E669" i="3"/>
  <c r="E1683" i="3"/>
  <c r="E2451" i="3"/>
  <c r="E3219" i="3"/>
  <c r="E3987" i="3"/>
  <c r="E4755" i="3"/>
  <c r="E1436" i="3"/>
  <c r="E2204" i="3"/>
  <c r="E2972" i="3"/>
  <c r="E3740" i="3"/>
  <c r="E645" i="3"/>
  <c r="E1677" i="3"/>
  <c r="E2445" i="3"/>
  <c r="E3213" i="3"/>
  <c r="E3981" i="3"/>
  <c r="E4749" i="3"/>
  <c r="E995" i="3"/>
  <c r="E1846" i="3"/>
  <c r="E2614" i="3"/>
  <c r="E3382" i="3"/>
  <c r="E4150" i="3"/>
  <c r="E1006" i="3"/>
  <c r="E1855" i="3"/>
  <c r="E2623" i="3"/>
  <c r="E3391" i="3"/>
  <c r="E4159" i="3"/>
  <c r="E1360" i="3"/>
  <c r="E5000" i="3"/>
  <c r="A804" i="3"/>
  <c r="E790" i="3"/>
  <c r="Q3991" i="3"/>
  <c r="E89" i="3"/>
  <c r="Q3681" i="3"/>
  <c r="E226" i="3"/>
  <c r="E2081" i="3"/>
  <c r="E3505" i="3"/>
  <c r="E936" i="3"/>
  <c r="E1882" i="3"/>
  <c r="E2650" i="3"/>
  <c r="E3418" i="3"/>
  <c r="E4186" i="3"/>
  <c r="E1300" i="3"/>
  <c r="E2075" i="3"/>
  <c r="E2843" i="3"/>
  <c r="E3611" i="3"/>
  <c r="E4379" i="3"/>
  <c r="E971" i="3"/>
  <c r="E1828" i="3"/>
  <c r="E2596" i="3"/>
  <c r="E3364" i="3"/>
  <c r="E4132" i="3"/>
  <c r="E1292" i="3"/>
  <c r="E2069" i="3"/>
  <c r="E2837" i="3"/>
  <c r="E3605" i="3"/>
  <c r="E4373" i="3"/>
  <c r="A150" i="3"/>
  <c r="E1470" i="3"/>
  <c r="E2238" i="3"/>
  <c r="E3006" i="3"/>
  <c r="E3774" i="3"/>
  <c r="E4542" i="3"/>
  <c r="E1479" i="3"/>
  <c r="E2247" i="3"/>
  <c r="E3015" i="3"/>
  <c r="E3783" i="3"/>
  <c r="E4551" i="3"/>
  <c r="E4416" i="3"/>
  <c r="E4041" i="3"/>
  <c r="E3171" i="3"/>
  <c r="E4156" i="3"/>
  <c r="E2605" i="3"/>
  <c r="E4653" i="3"/>
  <c r="E2262" i="3"/>
  <c r="E4310" i="3"/>
  <c r="E2527" i="3"/>
  <c r="E4575" i="3"/>
  <c r="A460" i="3"/>
  <c r="A1556" i="3"/>
  <c r="A2556" i="3"/>
  <c r="E4674" i="3"/>
  <c r="A565" i="3"/>
  <c r="A1333" i="3"/>
  <c r="A2101" i="3"/>
  <c r="A2869" i="3"/>
  <c r="E3872" i="3"/>
  <c r="A350" i="3"/>
  <c r="A1118" i="3"/>
  <c r="A1886" i="3"/>
  <c r="A2654" i="3"/>
  <c r="E2728" i="3"/>
  <c r="A204" i="3"/>
  <c r="A975" i="3"/>
  <c r="A1743" i="3"/>
  <c r="A2511" i="3"/>
  <c r="A3279" i="3"/>
  <c r="E4913" i="3"/>
  <c r="A728" i="3"/>
  <c r="A1496" i="3"/>
  <c r="A2264" i="3"/>
  <c r="A3032" i="3"/>
  <c r="E4896" i="3"/>
  <c r="A713" i="3"/>
  <c r="A1481" i="3"/>
  <c r="A2249" i="3"/>
  <c r="A3017" i="3"/>
  <c r="E4508" i="3"/>
  <c r="A474" i="3"/>
  <c r="A1242" i="3"/>
  <c r="A2010" i="3"/>
  <c r="Q4823" i="3"/>
  <c r="E2786" i="3"/>
  <c r="E1152" i="3"/>
  <c r="E1238" i="3"/>
  <c r="E3309" i="3"/>
  <c r="E682" i="3"/>
  <c r="E2966" i="3"/>
  <c r="E1134" i="3"/>
  <c r="E3231" i="3"/>
  <c r="E4176" i="3"/>
  <c r="A884" i="3"/>
  <c r="A1908" i="3"/>
  <c r="E1560" i="3"/>
  <c r="A37" i="3"/>
  <c r="A829" i="3"/>
  <c r="A1597" i="3"/>
  <c r="A2365" i="3"/>
  <c r="A3133" i="3"/>
  <c r="E4753" i="3"/>
  <c r="A614" i="3"/>
  <c r="A1382" i="3"/>
  <c r="A2150" i="3"/>
  <c r="A2918" i="3"/>
  <c r="E248" i="3"/>
  <c r="E2850" i="3"/>
  <c r="E1237" i="3"/>
  <c r="E1260" i="3"/>
  <c r="E3325" i="3"/>
  <c r="E725" i="3"/>
  <c r="E2982" i="3"/>
  <c r="E1156" i="3"/>
  <c r="E3247" i="3"/>
  <c r="E4304" i="3"/>
  <c r="A900" i="3"/>
  <c r="A1924" i="3"/>
  <c r="E1624" i="3"/>
  <c r="A47" i="3"/>
  <c r="A837" i="3"/>
  <c r="A1605" i="3"/>
  <c r="A2373" i="3"/>
  <c r="A3141" i="3"/>
  <c r="E4766" i="3"/>
  <c r="A622" i="3"/>
  <c r="A1390" i="3"/>
  <c r="A2158" i="3"/>
  <c r="A2926" i="3"/>
  <c r="E4520" i="3"/>
  <c r="A479" i="3"/>
  <c r="A1247" i="3"/>
  <c r="A2015" i="3"/>
  <c r="A2783" i="3"/>
  <c r="E2928" i="3"/>
  <c r="A232" i="3"/>
  <c r="A1000" i="3"/>
  <c r="A1768" i="3"/>
  <c r="A2536" i="3"/>
  <c r="E2808" i="3"/>
  <c r="A216" i="3"/>
  <c r="A985" i="3"/>
  <c r="A1753" i="3"/>
  <c r="A2521" i="3"/>
  <c r="E594" i="3"/>
  <c r="E4934" i="3"/>
  <c r="A746" i="3"/>
  <c r="A1514" i="3"/>
  <c r="A2282" i="3"/>
  <c r="E1577" i="3"/>
  <c r="E1827" i="3"/>
  <c r="E3708" i="3"/>
  <c r="E2157" i="3"/>
  <c r="E4205" i="3"/>
  <c r="E1814" i="3"/>
  <c r="E3862" i="3"/>
  <c r="E2079" i="3"/>
  <c r="E4127" i="3"/>
  <c r="A192" i="3"/>
  <c r="A1332" i="3"/>
  <c r="A2356" i="3"/>
  <c r="E4248" i="3"/>
  <c r="A397" i="3"/>
  <c r="A1165" i="3"/>
  <c r="A1933" i="3"/>
  <c r="A2701" i="3"/>
  <c r="E2528" i="3"/>
  <c r="A176" i="3"/>
  <c r="A950" i="3"/>
  <c r="A1718" i="3"/>
  <c r="A2486" i="3"/>
  <c r="E1384" i="3"/>
  <c r="E1705" i="3"/>
  <c r="E1891" i="3"/>
  <c r="E3724" i="3"/>
  <c r="E2173" i="3"/>
  <c r="E4221" i="3"/>
  <c r="E1830" i="3"/>
  <c r="E3878" i="3"/>
  <c r="E2095" i="3"/>
  <c r="E4143" i="3"/>
  <c r="A201" i="3"/>
  <c r="A1348" i="3"/>
  <c r="A2372" i="3"/>
  <c r="E4312" i="3"/>
  <c r="A405" i="3"/>
  <c r="A1173" i="3"/>
  <c r="A1941" i="3"/>
  <c r="A2709" i="3"/>
  <c r="E2592" i="3"/>
  <c r="A185" i="3"/>
  <c r="A958" i="3"/>
  <c r="A1726" i="3"/>
  <c r="A2494" i="3"/>
  <c r="E1448" i="3"/>
  <c r="A21" i="3"/>
  <c r="A815" i="3"/>
  <c r="A1583" i="3"/>
  <c r="A2351" i="3"/>
  <c r="A3119" i="3"/>
  <c r="E4680" i="3"/>
  <c r="A568" i="3"/>
  <c r="A1336" i="3"/>
  <c r="A2104" i="3"/>
  <c r="A2872" i="3"/>
  <c r="E4656" i="3"/>
  <c r="A553" i="3"/>
  <c r="A1321" i="3"/>
  <c r="A2089" i="3"/>
  <c r="A2857" i="3"/>
  <c r="E3584" i="3"/>
  <c r="A314" i="3"/>
  <c r="A1082" i="3"/>
  <c r="A1850" i="3"/>
  <c r="Q3214" i="3"/>
  <c r="E2018" i="3"/>
  <c r="E4515" i="3"/>
  <c r="E898" i="3"/>
  <c r="E3053" i="3"/>
  <c r="A110" i="3"/>
  <c r="E2710" i="3"/>
  <c r="E707" i="3"/>
  <c r="E2975" i="3"/>
  <c r="E2128" i="3"/>
  <c r="A724" i="3"/>
  <c r="A1780" i="3"/>
  <c r="Q4892" i="3"/>
  <c r="E4919" i="3"/>
  <c r="A733" i="3"/>
  <c r="A1501" i="3"/>
  <c r="A2269" i="3"/>
  <c r="E733" i="3"/>
  <c r="E1507" i="3"/>
  <c r="E3564" i="3"/>
  <c r="E2045" i="3"/>
  <c r="E4093" i="3"/>
  <c r="E1702" i="3"/>
  <c r="E3750" i="3"/>
  <c r="E1967" i="3"/>
  <c r="E4015" i="3"/>
  <c r="A119" i="3"/>
  <c r="A1284" i="3"/>
  <c r="A2308" i="3"/>
  <c r="E3928" i="3"/>
  <c r="A357" i="3"/>
  <c r="A1125" i="3"/>
  <c r="A1893" i="3"/>
  <c r="A2661" i="3"/>
  <c r="E2208" i="3"/>
  <c r="A130" i="3"/>
  <c r="A910" i="3"/>
  <c r="A1678" i="3"/>
  <c r="A2446" i="3"/>
  <c r="E976" i="3"/>
  <c r="E4958" i="3"/>
  <c r="A767" i="3"/>
  <c r="A1535" i="3"/>
  <c r="A2303" i="3"/>
  <c r="A3071" i="3"/>
  <c r="E4601" i="3"/>
  <c r="A520" i="3"/>
  <c r="A1288" i="3"/>
  <c r="A2056" i="3"/>
  <c r="A2824" i="3"/>
  <c r="E4570" i="3"/>
  <c r="A505" i="3"/>
  <c r="A1273" i="3"/>
  <c r="A2041" i="3"/>
  <c r="A2809" i="3"/>
  <c r="E3200" i="3"/>
  <c r="A266" i="3"/>
  <c r="A1034" i="3"/>
  <c r="A1802" i="3"/>
  <c r="Q2757" i="3"/>
  <c r="E2847" i="3"/>
  <c r="A2221" i="3"/>
  <c r="A1414" i="3"/>
  <c r="E4948" i="3"/>
  <c r="A1527" i="3"/>
  <c r="A3063" i="3"/>
  <c r="A512" i="3"/>
  <c r="A2048" i="3"/>
  <c r="E4554" i="3"/>
  <c r="A1265" i="3"/>
  <c r="A2801" i="3"/>
  <c r="A258" i="3"/>
  <c r="A1794" i="3"/>
  <c r="A2930" i="3"/>
  <c r="E4658" i="3"/>
  <c r="A555" i="3"/>
  <c r="A1323" i="3"/>
  <c r="A2091" i="3"/>
  <c r="S95" i="3"/>
  <c r="S2756" i="3"/>
  <c r="S3037" i="3"/>
  <c r="S201" i="3"/>
  <c r="S2757" i="3"/>
  <c r="S2070" i="3"/>
  <c r="S3966" i="3"/>
  <c r="S4437" i="3"/>
  <c r="S3798" i="3"/>
  <c r="S3815" i="3"/>
  <c r="S4945" i="3"/>
  <c r="Q1377" i="3"/>
  <c r="Q552" i="3"/>
  <c r="Q1139" i="3"/>
  <c r="S4029" i="3"/>
  <c r="Q1990" i="3"/>
  <c r="Q1835" i="3"/>
  <c r="S4370" i="3"/>
  <c r="Q1364" i="3"/>
  <c r="S3213" i="3"/>
  <c r="S3479" i="3"/>
  <c r="Q2243" i="3"/>
  <c r="Q2037" i="3"/>
  <c r="Q2199" i="3"/>
  <c r="Q919" i="3"/>
  <c r="Q1892" i="3"/>
  <c r="Q1846" i="3"/>
  <c r="Q2579" i="3"/>
  <c r="Q3362" i="3"/>
  <c r="Q4547" i="3"/>
  <c r="Q1450" i="3"/>
  <c r="Q3050" i="3"/>
  <c r="Q4235" i="3"/>
  <c r="Q2709" i="3"/>
  <c r="Q1470" i="3"/>
  <c r="E179" i="3"/>
  <c r="Q2732" i="3"/>
  <c r="Q4829" i="3"/>
  <c r="E839" i="3"/>
  <c r="Q2744" i="3"/>
  <c r="Q1575" i="3"/>
  <c r="Q2587" i="3"/>
  <c r="Q3572" i="3"/>
  <c r="Q1388" i="3"/>
  <c r="Q3522" i="3"/>
  <c r="Q4707" i="3"/>
  <c r="Q3181" i="3"/>
  <c r="Q4182" i="3"/>
  <c r="Q4703" i="3"/>
  <c r="E713" i="3"/>
  <c r="Q1040" i="3"/>
  <c r="Q3307" i="3"/>
  <c r="Q4292" i="3"/>
  <c r="Q2782" i="3"/>
  <c r="Q3303" i="3"/>
  <c r="Q4304" i="3"/>
  <c r="Q851" i="3"/>
  <c r="Q4946" i="3"/>
  <c r="Q2485" i="3"/>
  <c r="Q4605" i="3"/>
  <c r="E615" i="3"/>
  <c r="E854" i="3"/>
  <c r="Q4039" i="3"/>
  <c r="E121" i="3"/>
  <c r="Q4473" i="3"/>
  <c r="E2873" i="3"/>
  <c r="Q3994" i="3"/>
  <c r="Q4174" i="3"/>
  <c r="E600" i="3"/>
  <c r="Q1960" i="3"/>
  <c r="E450" i="3"/>
  <c r="E3393" i="3"/>
  <c r="Q4180" i="3"/>
  <c r="Q4462" i="3"/>
  <c r="Q4591" i="3"/>
  <c r="Q4536" i="3"/>
  <c r="Q517" i="3"/>
  <c r="E526" i="3"/>
  <c r="Q2350" i="3"/>
  <c r="Q2624" i="3"/>
  <c r="E929" i="3"/>
  <c r="Q4305" i="3"/>
  <c r="E1937" i="3"/>
  <c r="E4241" i="3"/>
  <c r="Q2366" i="3"/>
  <c r="Q4654" i="3"/>
  <c r="Q4735" i="3"/>
  <c r="Q4664" i="3"/>
  <c r="Q1319" i="3"/>
  <c r="E590" i="3"/>
  <c r="Q2468" i="3"/>
  <c r="Q2672" i="3"/>
  <c r="E961" i="3"/>
  <c r="Q4337" i="3"/>
  <c r="E1969" i="3"/>
  <c r="E895" i="3"/>
  <c r="Q4617" i="3"/>
  <c r="E4225" i="3"/>
  <c r="E3114" i="3"/>
  <c r="E1771" i="3"/>
  <c r="E4075" i="3"/>
  <c r="E2292" i="3"/>
  <c r="E886" i="3"/>
  <c r="E3301" i="3"/>
  <c r="E4837" i="3"/>
  <c r="E1678" i="3"/>
  <c r="E3086" i="3"/>
  <c r="E4366" i="3"/>
  <c r="E1623" i="3"/>
  <c r="E2391" i="3"/>
  <c r="E3159" i="3"/>
  <c r="E3927" i="3"/>
  <c r="E4695" i="3"/>
  <c r="E4686" i="3"/>
  <c r="A572" i="3"/>
  <c r="A1340" i="3"/>
  <c r="A2108" i="3"/>
  <c r="Q3860" i="3"/>
  <c r="E911" i="3"/>
  <c r="Q3368" i="3"/>
  <c r="Q3097" i="3"/>
  <c r="Q4633" i="3"/>
  <c r="E1497" i="3"/>
  <c r="E3033" i="3"/>
  <c r="E4233" i="3"/>
  <c r="E1586" i="3"/>
  <c r="E2354" i="3"/>
  <c r="E3122" i="3"/>
  <c r="E3890" i="3"/>
  <c r="E906" i="3"/>
  <c r="E1779" i="3"/>
  <c r="E2547" i="3"/>
  <c r="E3315" i="3"/>
  <c r="E4083" i="3"/>
  <c r="E4851" i="3"/>
  <c r="E1532" i="3"/>
  <c r="E2300" i="3"/>
  <c r="E3068" i="3"/>
  <c r="E219" i="3"/>
  <c r="Q4478" i="3"/>
  <c r="E840" i="3"/>
  <c r="Q2502" i="3"/>
  <c r="Q4257" i="3"/>
  <c r="E1052" i="3"/>
  <c r="E2657" i="3"/>
  <c r="E3977" i="3"/>
  <c r="E1370" i="3"/>
  <c r="E2170" i="3"/>
  <c r="E2938" i="3"/>
  <c r="E3706" i="3"/>
  <c r="E181" i="3"/>
  <c r="E1595" i="3"/>
  <c r="E2363" i="3"/>
  <c r="E3131" i="3"/>
  <c r="E3899" i="3"/>
  <c r="E4667" i="3"/>
  <c r="E1347" i="3"/>
  <c r="E2116" i="3"/>
  <c r="E2884" i="3"/>
  <c r="E3652" i="3"/>
  <c r="E133" i="3"/>
  <c r="E1589" i="3"/>
  <c r="E2357" i="3"/>
  <c r="E3125" i="3"/>
  <c r="E3893" i="3"/>
  <c r="E4661" i="3"/>
  <c r="E875" i="3"/>
  <c r="E1758" i="3"/>
  <c r="E2526" i="3"/>
  <c r="E3294" i="3"/>
  <c r="E4062" i="3"/>
  <c r="E890" i="3"/>
  <c r="E1767" i="3"/>
  <c r="E2535" i="3"/>
  <c r="E3303" i="3"/>
  <c r="E4071" i="3"/>
  <c r="E4839" i="3"/>
  <c r="E283" i="3"/>
  <c r="Q4494" i="3"/>
  <c r="E856" i="3"/>
  <c r="Q2513" i="3"/>
  <c r="Q4265" i="3"/>
  <c r="E1062" i="3"/>
  <c r="E2665" i="3"/>
  <c r="E3993" i="3"/>
  <c r="E1378" i="3"/>
  <c r="E2178" i="3"/>
  <c r="E2946" i="3"/>
  <c r="E3714" i="3"/>
  <c r="E245" i="3"/>
  <c r="E1603" i="3"/>
  <c r="E2371" i="3"/>
  <c r="E3139" i="3"/>
  <c r="E3907" i="3"/>
  <c r="E4675" i="3"/>
  <c r="E1356" i="3"/>
  <c r="E2124" i="3"/>
  <c r="E2892" i="3"/>
  <c r="Q1157" i="3"/>
  <c r="Q3070" i="3"/>
  <c r="Q4719" i="3"/>
  <c r="E681" i="3"/>
  <c r="Q3913" i="3"/>
  <c r="Q4772" i="3"/>
  <c r="E2313" i="3"/>
  <c r="E3689" i="3"/>
  <c r="E1117" i="3"/>
  <c r="E1994" i="3"/>
  <c r="E2762" i="3"/>
  <c r="E3530" i="3"/>
  <c r="E4298" i="3"/>
  <c r="E1419" i="3"/>
  <c r="E2187" i="3"/>
  <c r="E2955" i="3"/>
  <c r="E3723" i="3"/>
  <c r="E4491" i="3"/>
  <c r="E1120" i="3"/>
  <c r="E1940" i="3"/>
  <c r="E2708" i="3"/>
  <c r="E3476" i="3"/>
  <c r="E4244" i="3"/>
  <c r="E1413" i="3"/>
  <c r="E2181" i="3"/>
  <c r="E2949" i="3"/>
  <c r="E3717" i="3"/>
  <c r="E4485" i="3"/>
  <c r="E77" i="3"/>
  <c r="E1582" i="3"/>
  <c r="E2350" i="3"/>
  <c r="E3118" i="3"/>
  <c r="E3886" i="3"/>
  <c r="E149" i="3"/>
  <c r="E1591" i="3"/>
  <c r="E2359" i="3"/>
  <c r="E3127" i="3"/>
  <c r="E3895" i="3"/>
  <c r="E4663" i="3"/>
  <c r="E4634" i="3"/>
  <c r="A540" i="3"/>
  <c r="A1308" i="3"/>
  <c r="A2076" i="3"/>
  <c r="Q2836" i="3"/>
  <c r="E655" i="3"/>
  <c r="Q3168" i="3"/>
  <c r="Q3033" i="3"/>
  <c r="Q4569" i="3"/>
  <c r="E1433" i="3"/>
  <c r="E2969" i="3"/>
  <c r="E4193" i="3"/>
  <c r="E1546" i="3"/>
  <c r="E2322" i="3"/>
  <c r="E3090" i="3"/>
  <c r="E3858" i="3"/>
  <c r="E845" i="3"/>
  <c r="E1747" i="3"/>
  <c r="E2515" i="3"/>
  <c r="E3283" i="3"/>
  <c r="E4051" i="3"/>
  <c r="E4819" i="3"/>
  <c r="E1500" i="3"/>
  <c r="E2268" i="3"/>
  <c r="E3036" i="3"/>
  <c r="E3804" i="3"/>
  <c r="E829" i="3"/>
  <c r="E1741" i="3"/>
  <c r="E2509" i="3"/>
  <c r="E3277" i="3"/>
  <c r="E4045" i="3"/>
  <c r="E4813" i="3"/>
  <c r="E1080" i="3"/>
  <c r="E1910" i="3"/>
  <c r="E2678" i="3"/>
  <c r="E3446" i="3"/>
  <c r="E4214" i="3"/>
  <c r="E1092" i="3"/>
  <c r="E1919" i="3"/>
  <c r="E2687" i="3"/>
  <c r="E3455" i="3"/>
  <c r="E4223" i="3"/>
  <c r="E1872" i="3"/>
  <c r="A82" i="3"/>
  <c r="A868" i="3"/>
  <c r="Q2686" i="3"/>
  <c r="Q4407" i="3"/>
  <c r="E425" i="3"/>
  <c r="Q3809" i="3"/>
  <c r="E354" i="3"/>
  <c r="E2209" i="3"/>
  <c r="E3617" i="3"/>
  <c r="E1043" i="3"/>
  <c r="E1946" i="3"/>
  <c r="E2714" i="3"/>
  <c r="E3482" i="3"/>
  <c r="E4250" i="3"/>
  <c r="E1371" i="3"/>
  <c r="E2139" i="3"/>
  <c r="E2907" i="3"/>
  <c r="E3675" i="3"/>
  <c r="E4443" i="3"/>
  <c r="E1056" i="3"/>
  <c r="E1892" i="3"/>
  <c r="E2660" i="3"/>
  <c r="E3428" i="3"/>
  <c r="E4196" i="3"/>
  <c r="E1365" i="3"/>
  <c r="E2133" i="3"/>
  <c r="E2901" i="3"/>
  <c r="E3669" i="3"/>
  <c r="E4437" i="3"/>
  <c r="A214" i="3"/>
  <c r="E1534" i="3"/>
  <c r="E2302" i="3"/>
  <c r="E3070" i="3"/>
  <c r="E3838" i="3"/>
  <c r="E4606" i="3"/>
  <c r="E1543" i="3"/>
  <c r="E2311" i="3"/>
  <c r="E3079" i="3"/>
  <c r="E3847" i="3"/>
  <c r="E4615" i="3"/>
  <c r="S3936" i="3"/>
  <c r="E1053" i="3"/>
  <c r="E3683" i="3"/>
  <c r="E4332" i="3"/>
  <c r="E2781" i="3"/>
  <c r="E4829" i="3"/>
  <c r="E2438" i="3"/>
  <c r="E4486" i="3"/>
  <c r="E2703" i="3"/>
  <c r="E4751" i="3"/>
  <c r="A564" i="3"/>
  <c r="A1644" i="3"/>
  <c r="A2620" i="3"/>
  <c r="E4777" i="3"/>
  <c r="A629" i="3"/>
  <c r="A1397" i="3"/>
  <c r="A2165" i="3"/>
  <c r="A2933" i="3"/>
  <c r="E4377" i="3"/>
  <c r="A414" i="3"/>
  <c r="A1182" i="3"/>
  <c r="A1950" i="3"/>
  <c r="A2718" i="3"/>
  <c r="E3240" i="3"/>
  <c r="A271" i="3"/>
  <c r="A1039" i="3"/>
  <c r="A1807" i="3"/>
  <c r="A2575" i="3"/>
  <c r="E1243" i="3"/>
  <c r="E4986" i="3"/>
  <c r="A792" i="3"/>
  <c r="A1560" i="3"/>
  <c r="A2328" i="3"/>
  <c r="E1083" i="3"/>
  <c r="E4969" i="3"/>
  <c r="A777" i="3"/>
  <c r="A1545" i="3"/>
  <c r="A2313" i="3"/>
  <c r="A3081" i="3"/>
  <c r="E4632" i="3"/>
  <c r="A538" i="3"/>
  <c r="A1306" i="3"/>
  <c r="A2074" i="3"/>
  <c r="Q4400" i="3"/>
  <c r="E3298" i="3"/>
  <c r="E1708" i="3"/>
  <c r="E1437" i="3"/>
  <c r="E3485" i="3"/>
  <c r="E1016" i="3"/>
  <c r="E3142" i="3"/>
  <c r="E1359" i="3"/>
  <c r="E3407" i="3"/>
  <c r="E4609" i="3"/>
  <c r="A972" i="3"/>
  <c r="A1996" i="3"/>
  <c r="E2072" i="3"/>
  <c r="A111" i="3"/>
  <c r="A893" i="3"/>
  <c r="A1661" i="3"/>
  <c r="A2429" i="3"/>
  <c r="A3197" i="3"/>
  <c r="E4855" i="3"/>
  <c r="A678" i="3"/>
  <c r="A1446" i="3"/>
  <c r="A2214" i="3"/>
  <c r="A2982" i="3"/>
  <c r="Q4736" i="3"/>
  <c r="E3362" i="3"/>
  <c r="E1772" i="3"/>
  <c r="E1453" i="3"/>
  <c r="E3501" i="3"/>
  <c r="E1037" i="3"/>
  <c r="E3158" i="3"/>
  <c r="E1375" i="3"/>
  <c r="E3423" i="3"/>
  <c r="E4622" i="3"/>
  <c r="A980" i="3"/>
  <c r="A2004" i="3"/>
  <c r="E2136" i="3"/>
  <c r="A120" i="3"/>
  <c r="A901" i="3"/>
  <c r="A1669" i="3"/>
  <c r="A2437" i="3"/>
  <c r="A3205" i="3"/>
  <c r="E4865" i="3"/>
  <c r="A686" i="3"/>
  <c r="A1454" i="3"/>
  <c r="A2222" i="3"/>
  <c r="A2990" i="3"/>
  <c r="E4640" i="3"/>
  <c r="A543" i="3"/>
  <c r="A1311" i="3"/>
  <c r="A2079" i="3"/>
  <c r="A2847" i="3"/>
  <c r="E3440" i="3"/>
  <c r="A296" i="3"/>
  <c r="A1064" i="3"/>
  <c r="A1832" i="3"/>
  <c r="A2600" i="3"/>
  <c r="E3320" i="3"/>
  <c r="A281" i="3"/>
  <c r="A1049" i="3"/>
  <c r="A1817" i="3"/>
  <c r="A2585" i="3"/>
  <c r="E1408" i="3"/>
  <c r="A16" i="3"/>
  <c r="A810" i="3"/>
  <c r="A1578" i="3"/>
  <c r="A2346" i="3"/>
  <c r="E2601" i="3"/>
  <c r="E2339" i="3"/>
  <c r="E3884" i="3"/>
  <c r="E2333" i="3"/>
  <c r="E4381" i="3"/>
  <c r="E1990" i="3"/>
  <c r="E4038" i="3"/>
  <c r="E2255" i="3"/>
  <c r="E4303" i="3"/>
  <c r="A300" i="3"/>
  <c r="A1420" i="3"/>
  <c r="A2444" i="3"/>
  <c r="E4482" i="3"/>
  <c r="A461" i="3"/>
  <c r="A1229" i="3"/>
  <c r="A1997" i="3"/>
  <c r="A2765" i="3"/>
  <c r="E3040" i="3"/>
  <c r="A246" i="3"/>
  <c r="A1014" i="3"/>
  <c r="A1782" i="3"/>
  <c r="A2550" i="3"/>
  <c r="E1896" i="3"/>
  <c r="E2729" i="3"/>
  <c r="E2403" i="3"/>
  <c r="E3900" i="3"/>
  <c r="E2349" i="3"/>
  <c r="E4397" i="3"/>
  <c r="E2006" i="3"/>
  <c r="E4054" i="3"/>
  <c r="E2271" i="3"/>
  <c r="E4319" i="3"/>
  <c r="A308" i="3"/>
  <c r="A1428" i="3"/>
  <c r="A2452" i="3"/>
  <c r="E4498" i="3"/>
  <c r="A469" i="3"/>
  <c r="A1237" i="3"/>
  <c r="A2005" i="3"/>
  <c r="A2773" i="3"/>
  <c r="E3104" i="3"/>
  <c r="A254" i="3"/>
  <c r="A1022" i="3"/>
  <c r="A1790" i="3"/>
  <c r="A2558" i="3"/>
  <c r="E1960" i="3"/>
  <c r="A95" i="3"/>
  <c r="A879" i="3"/>
  <c r="A1647" i="3"/>
  <c r="A2415" i="3"/>
  <c r="A3183" i="3"/>
  <c r="E4782" i="3"/>
  <c r="A632" i="3"/>
  <c r="A1400" i="3"/>
  <c r="A2168" i="3"/>
  <c r="A2936" i="3"/>
  <c r="E4758" i="3"/>
  <c r="A617" i="3"/>
  <c r="A1385" i="3"/>
  <c r="A2153" i="3"/>
  <c r="A2921" i="3"/>
  <c r="E4096" i="3"/>
  <c r="A378" i="3"/>
  <c r="A1146" i="3"/>
  <c r="A1914" i="3"/>
  <c r="Q3191" i="3"/>
  <c r="E2530" i="3"/>
  <c r="E741" i="3"/>
  <c r="E1132" i="3"/>
  <c r="E3229" i="3"/>
  <c r="E269" i="3"/>
  <c r="E2886" i="3"/>
  <c r="E1028" i="3"/>
  <c r="E3151" i="3"/>
  <c r="E3536" i="3"/>
  <c r="A836" i="3"/>
  <c r="A1868" i="3"/>
  <c r="E1296" i="3"/>
  <c r="E4992" i="3"/>
  <c r="A797" i="3"/>
  <c r="A1565" i="3"/>
  <c r="A2333" i="3"/>
  <c r="S159" i="3"/>
  <c r="S2820" i="3"/>
  <c r="S3101" i="3"/>
  <c r="S289" i="3"/>
  <c r="S2885" i="3"/>
  <c r="S2326" i="3"/>
  <c r="S251" i="3"/>
  <c r="Q86" i="3"/>
  <c r="S4438" i="3"/>
  <c r="S4455" i="3"/>
  <c r="Q594" i="3"/>
  <c r="Q2017" i="3"/>
  <c r="S3222" i="3"/>
  <c r="Q1779" i="3"/>
  <c r="Q750" i="3"/>
  <c r="Q300" i="3"/>
  <c r="Q1899" i="3"/>
  <c r="Q51" i="3"/>
  <c r="Q1428" i="3"/>
  <c r="S3834" i="3"/>
  <c r="S3657" i="3"/>
  <c r="Q2307" i="3"/>
  <c r="Q2101" i="3"/>
  <c r="Q2263" i="3"/>
  <c r="Q1018" i="3"/>
  <c r="Q1956" i="3"/>
  <c r="Q1910" i="3"/>
  <c r="Q500" i="3"/>
  <c r="Q3426" i="3"/>
  <c r="Q4611" i="3"/>
  <c r="Q2266" i="3"/>
  <c r="Q3114" i="3"/>
  <c r="Q4299" i="3"/>
  <c r="Q2773" i="3"/>
  <c r="Q1630" i="3"/>
  <c r="E243" i="3"/>
  <c r="Q2796" i="3"/>
  <c r="Q4893" i="3"/>
  <c r="E903" i="3"/>
  <c r="Q2808" i="3"/>
  <c r="Q1735" i="3"/>
  <c r="Q2651" i="3"/>
  <c r="Q3636" i="3"/>
  <c r="Q1900" i="3"/>
  <c r="Q3586" i="3"/>
  <c r="Q4771" i="3"/>
  <c r="Q3245" i="3"/>
  <c r="Q4246" i="3"/>
  <c r="Q4767" i="3"/>
  <c r="E777" i="3"/>
  <c r="Q1184" i="3"/>
  <c r="Q3371" i="3"/>
  <c r="Q4356" i="3"/>
  <c r="Q2846" i="3"/>
  <c r="Q3367" i="3"/>
  <c r="Q4368" i="3"/>
  <c r="Q1038" i="3"/>
  <c r="E19" i="3"/>
  <c r="Q2570" i="3"/>
  <c r="Q4669" i="3"/>
  <c r="E679" i="3"/>
  <c r="Q2750" i="3"/>
  <c r="Q4463" i="3"/>
  <c r="E473" i="3"/>
  <c r="Q4729" i="3"/>
  <c r="E3129" i="3"/>
  <c r="Q2619" i="3"/>
  <c r="Q4686" i="3"/>
  <c r="Q2265" i="3"/>
  <c r="Q2625" i="3"/>
  <c r="E924" i="3"/>
  <c r="E3841" i="3"/>
  <c r="Q3917" i="3"/>
  <c r="E367" i="3"/>
  <c r="E312" i="3"/>
  <c r="E153" i="3"/>
  <c r="Q4634" i="3"/>
  <c r="Q2806" i="3"/>
  <c r="Q3263" i="3"/>
  <c r="Q3352" i="3"/>
  <c r="Q2353" i="3"/>
  <c r="Q4753" i="3"/>
  <c r="E2385" i="3"/>
  <c r="E1011" i="3"/>
  <c r="Q4301" i="3"/>
  <c r="E559" i="3"/>
  <c r="E456" i="3"/>
  <c r="E281" i="3"/>
  <c r="Q4890" i="3"/>
  <c r="Q2870" i="3"/>
  <c r="Q3319" i="3"/>
  <c r="Q3392" i="3"/>
  <c r="Q2434" i="3"/>
  <c r="Q4785" i="3"/>
  <c r="E2417" i="3"/>
  <c r="Q4919" i="3"/>
  <c r="E293" i="3"/>
  <c r="E1171" i="3"/>
  <c r="E3562" i="3"/>
  <c r="E2219" i="3"/>
  <c r="E4523" i="3"/>
  <c r="E2740" i="3"/>
  <c r="E1445" i="3"/>
  <c r="E3621" i="3"/>
  <c r="A38" i="3"/>
  <c r="E1870" i="3"/>
  <c r="E3150" i="3"/>
  <c r="E4430" i="3"/>
  <c r="E1687" i="3"/>
  <c r="E2455" i="3"/>
  <c r="E3223" i="3"/>
  <c r="E3991" i="3"/>
  <c r="E4759" i="3"/>
  <c r="E4788" i="3"/>
  <c r="A636" i="3"/>
  <c r="A1404" i="3"/>
  <c r="A2172" i="3"/>
  <c r="Q3013" i="3"/>
  <c r="Q1816" i="3"/>
  <c r="Q3776" i="3"/>
  <c r="Q3225" i="3"/>
  <c r="Q4761" i="3"/>
  <c r="E1625" i="3"/>
  <c r="E3145" i="3"/>
  <c r="E4321" i="3"/>
  <c r="E1650" i="3"/>
  <c r="E2418" i="3"/>
  <c r="E3186" i="3"/>
  <c r="E3954" i="3"/>
  <c r="E990" i="3"/>
  <c r="E1843" i="3"/>
  <c r="E2611" i="3"/>
  <c r="E3379" i="3"/>
  <c r="E4147" i="3"/>
  <c r="E189" i="3"/>
  <c r="E1596" i="3"/>
  <c r="E2364" i="3"/>
  <c r="E3132" i="3"/>
  <c r="Q3835" i="3"/>
  <c r="Q4990" i="3"/>
  <c r="Q2648" i="3"/>
  <c r="Q2777" i="3"/>
  <c r="Q4385" i="3"/>
  <c r="E1222" i="3"/>
  <c r="E2785" i="3"/>
  <c r="E4073" i="3"/>
  <c r="E1442" i="3"/>
  <c r="E2234" i="3"/>
  <c r="E3002" i="3"/>
  <c r="E3770" i="3"/>
  <c r="E573" i="3"/>
  <c r="E1659" i="3"/>
  <c r="E2427" i="3"/>
  <c r="E3195" i="3"/>
  <c r="E3963" i="3"/>
  <c r="E4731" i="3"/>
  <c r="E1412" i="3"/>
  <c r="E2180" i="3"/>
  <c r="E2948" i="3"/>
  <c r="E3716" i="3"/>
  <c r="E549" i="3"/>
  <c r="E1653" i="3"/>
  <c r="E2421" i="3"/>
  <c r="E3189" i="3"/>
  <c r="E3957" i="3"/>
  <c r="E4725" i="3"/>
  <c r="E963" i="3"/>
  <c r="E1822" i="3"/>
  <c r="E2590" i="3"/>
  <c r="E3358" i="3"/>
  <c r="E4126" i="3"/>
  <c r="E974" i="3"/>
  <c r="E1831" i="3"/>
  <c r="E2599" i="3"/>
  <c r="E3367" i="3"/>
  <c r="E4135" i="3"/>
  <c r="E1115" i="3"/>
  <c r="Q3899" i="3"/>
  <c r="E15" i="3"/>
  <c r="Q2656" i="3"/>
  <c r="Q2785" i="3"/>
  <c r="Q4393" i="3"/>
  <c r="E1234" i="3"/>
  <c r="E2793" i="3"/>
  <c r="E4081" i="3"/>
  <c r="E1458" i="3"/>
  <c r="E2242" i="3"/>
  <c r="E3010" i="3"/>
  <c r="E3778" i="3"/>
  <c r="E605" i="3"/>
  <c r="E1667" i="3"/>
  <c r="E2435" i="3"/>
  <c r="E3203" i="3"/>
  <c r="E3971" i="3"/>
  <c r="E4739" i="3"/>
  <c r="E1420" i="3"/>
  <c r="E2188" i="3"/>
  <c r="E2956" i="3"/>
  <c r="Q2167" i="3"/>
  <c r="Q3582" i="3"/>
  <c r="E128" i="3"/>
  <c r="E1017" i="3"/>
  <c r="Q4041" i="3"/>
  <c r="E629" i="3"/>
  <c r="E2441" i="3"/>
  <c r="E3801" i="3"/>
  <c r="E1213" i="3"/>
  <c r="E2058" i="3"/>
  <c r="E2826" i="3"/>
  <c r="E3594" i="3"/>
  <c r="E4362" i="3"/>
  <c r="E1483" i="3"/>
  <c r="E2251" i="3"/>
  <c r="E3019" i="3"/>
  <c r="E3787" i="3"/>
  <c r="E4555" i="3"/>
  <c r="E1205" i="3"/>
  <c r="E2004" i="3"/>
  <c r="E2772" i="3"/>
  <c r="E3540" i="3"/>
  <c r="E4308" i="3"/>
  <c r="E1477" i="3"/>
  <c r="E2245" i="3"/>
  <c r="E3013" i="3"/>
  <c r="E3781" i="3"/>
  <c r="E4549" i="3"/>
  <c r="E522" i="3"/>
  <c r="E1646" i="3"/>
  <c r="E2414" i="3"/>
  <c r="E3182" i="3"/>
  <c r="E3950" i="3"/>
  <c r="E557" i="3"/>
  <c r="E1655" i="3"/>
  <c r="E2423" i="3"/>
  <c r="E3191" i="3"/>
  <c r="E3959" i="3"/>
  <c r="E4727" i="3"/>
  <c r="E4737" i="3"/>
  <c r="A604" i="3"/>
  <c r="A1372" i="3"/>
  <c r="A2140" i="3"/>
  <c r="Q2168" i="3"/>
  <c r="E1167" i="3"/>
  <c r="Q3568" i="3"/>
  <c r="Q3161" i="3"/>
  <c r="Q4697" i="3"/>
  <c r="E1561" i="3"/>
  <c r="E3097" i="3"/>
  <c r="E4273" i="3"/>
  <c r="E1618" i="3"/>
  <c r="E2386" i="3"/>
  <c r="E3154" i="3"/>
  <c r="E3922" i="3"/>
  <c r="E948" i="3"/>
  <c r="E1811" i="3"/>
  <c r="E2579" i="3"/>
  <c r="E3347" i="3"/>
  <c r="E4115" i="3"/>
  <c r="Q4924" i="3"/>
  <c r="E1564" i="3"/>
  <c r="E2332" i="3"/>
  <c r="E3100" i="3"/>
  <c r="E3868" i="3"/>
  <c r="E940" i="3"/>
  <c r="E1805" i="3"/>
  <c r="E2573" i="3"/>
  <c r="E3341" i="3"/>
  <c r="E4109" i="3"/>
  <c r="E4877" i="3"/>
  <c r="E1165" i="3"/>
  <c r="E1974" i="3"/>
  <c r="E2742" i="3"/>
  <c r="E3510" i="3"/>
  <c r="E4278" i="3"/>
  <c r="E1178" i="3"/>
  <c r="E1983" i="3"/>
  <c r="E2751" i="3"/>
  <c r="E3519" i="3"/>
  <c r="E4287" i="3"/>
  <c r="E2384" i="3"/>
  <c r="A155" i="3"/>
  <c r="S3826" i="3"/>
  <c r="Q3198" i="3"/>
  <c r="Q4807" i="3"/>
  <c r="E761" i="3"/>
  <c r="Q3937" i="3"/>
  <c r="Q4964" i="3"/>
  <c r="E2337" i="3"/>
  <c r="E3721" i="3"/>
  <c r="E1139" i="3"/>
  <c r="E2010" i="3"/>
  <c r="E2778" i="3"/>
  <c r="E3546" i="3"/>
  <c r="E4314" i="3"/>
  <c r="E1435" i="3"/>
  <c r="E2203" i="3"/>
  <c r="E2971" i="3"/>
  <c r="E3739" i="3"/>
  <c r="E4507" i="3"/>
  <c r="E1141" i="3"/>
  <c r="E1956" i="3"/>
  <c r="E2724" i="3"/>
  <c r="E3492" i="3"/>
  <c r="E4260" i="3"/>
  <c r="E1429" i="3"/>
  <c r="E2197" i="3"/>
  <c r="E2965" i="3"/>
  <c r="E3733" i="3"/>
  <c r="E4501" i="3"/>
  <c r="E205" i="3"/>
  <c r="E1598" i="3"/>
  <c r="E2366" i="3"/>
  <c r="E3134" i="3"/>
  <c r="E3902" i="3"/>
  <c r="E277" i="3"/>
  <c r="E1607" i="3"/>
  <c r="E2375" i="3"/>
  <c r="E3143" i="3"/>
  <c r="E3911" i="3"/>
  <c r="E4679" i="3"/>
  <c r="Q3781" i="3"/>
  <c r="E1698" i="3"/>
  <c r="E4195" i="3"/>
  <c r="E581" i="3"/>
  <c r="E2941" i="3"/>
  <c r="E4989" i="3"/>
  <c r="E2598" i="3"/>
  <c r="E85" i="3"/>
  <c r="E2863" i="3"/>
  <c r="E1200" i="3"/>
  <c r="A660" i="3"/>
  <c r="A1732" i="3"/>
  <c r="A2684" i="3"/>
  <c r="E4873" i="3"/>
  <c r="A693" i="3"/>
  <c r="A1461" i="3"/>
  <c r="A2229" i="3"/>
  <c r="A2997" i="3"/>
  <c r="E4516" i="3"/>
  <c r="A478" i="3"/>
  <c r="A1246" i="3"/>
  <c r="A2014" i="3"/>
  <c r="A2782" i="3"/>
  <c r="E3752" i="3"/>
  <c r="A335" i="3"/>
  <c r="A1103" i="3"/>
  <c r="A1871" i="3"/>
  <c r="A2639" i="3"/>
  <c r="E1776" i="3"/>
  <c r="A68" i="3"/>
  <c r="A856" i="3"/>
  <c r="A1624" i="3"/>
  <c r="A2392" i="3"/>
  <c r="E1656" i="3"/>
  <c r="A51" i="3"/>
  <c r="A841" i="3"/>
  <c r="A1609" i="3"/>
  <c r="A2377" i="3"/>
  <c r="A3145" i="3"/>
  <c r="E4734" i="3"/>
  <c r="A602" i="3"/>
  <c r="A1370" i="3"/>
  <c r="A2138" i="3"/>
  <c r="Q2913" i="3"/>
  <c r="E3810" i="3"/>
  <c r="E2220" i="3"/>
  <c r="E1597" i="3"/>
  <c r="E3645" i="3"/>
  <c r="E1229" i="3"/>
  <c r="E3302" i="3"/>
  <c r="E1519" i="3"/>
  <c r="E3567" i="3"/>
  <c r="E4776" i="3"/>
  <c r="A1060" i="3"/>
  <c r="A2084" i="3"/>
  <c r="E2584" i="3"/>
  <c r="A184" i="3"/>
  <c r="A957" i="3"/>
  <c r="A1725" i="3"/>
  <c r="A2493" i="3"/>
  <c r="E466" i="3"/>
  <c r="E4929" i="3"/>
  <c r="A742" i="3"/>
  <c r="A1510" i="3"/>
  <c r="A2278" i="3"/>
  <c r="A3046" i="3"/>
  <c r="Q3049" i="3"/>
  <c r="E3874" i="3"/>
  <c r="E2284" i="3"/>
  <c r="E1629" i="3"/>
  <c r="E3677" i="3"/>
  <c r="E1272" i="3"/>
  <c r="E3334" i="3"/>
  <c r="E1551" i="3"/>
  <c r="E3599" i="3"/>
  <c r="E4801" i="3"/>
  <c r="A1068" i="3"/>
  <c r="A2092" i="3"/>
  <c r="E2648" i="3"/>
  <c r="A193" i="3"/>
  <c r="A965" i="3"/>
  <c r="A1733" i="3"/>
  <c r="A2501" i="3"/>
  <c r="E709" i="3"/>
  <c r="E4938" i="3"/>
  <c r="A750" i="3"/>
  <c r="A1518" i="3"/>
  <c r="A2286" i="3"/>
  <c r="A3054" i="3"/>
  <c r="E4742" i="3"/>
  <c r="A607" i="3"/>
  <c r="A1375" i="3"/>
  <c r="A2143" i="3"/>
  <c r="A2911" i="3"/>
  <c r="E3952" i="3"/>
  <c r="A360" i="3"/>
  <c r="A1128" i="3"/>
  <c r="A1896" i="3"/>
  <c r="A2664" i="3"/>
  <c r="E3832" i="3"/>
  <c r="A345" i="3"/>
  <c r="A1113" i="3"/>
  <c r="A1881" i="3"/>
  <c r="A2649" i="3"/>
  <c r="E1920" i="3"/>
  <c r="A89" i="3"/>
  <c r="A874" i="3"/>
  <c r="A1642" i="3"/>
  <c r="A2410" i="3"/>
  <c r="E3529" i="3"/>
  <c r="E2851" i="3"/>
  <c r="E4044" i="3"/>
  <c r="E2493" i="3"/>
  <c r="E4541" i="3"/>
  <c r="E2150" i="3"/>
  <c r="E4198" i="3"/>
  <c r="E2415" i="3"/>
  <c r="E4463" i="3"/>
  <c r="A396" i="3"/>
  <c r="A1508" i="3"/>
  <c r="A2516" i="3"/>
  <c r="E4610" i="3"/>
  <c r="A525" i="3"/>
  <c r="A1293" i="3"/>
  <c r="A2061" i="3"/>
  <c r="A2829" i="3"/>
  <c r="E3552" i="3"/>
  <c r="A310" i="3"/>
  <c r="A1078" i="3"/>
  <c r="A1846" i="3"/>
  <c r="A2614" i="3"/>
  <c r="E2408" i="3"/>
  <c r="E3625" i="3"/>
  <c r="E2915" i="3"/>
  <c r="E4076" i="3"/>
  <c r="E2525" i="3"/>
  <c r="E4573" i="3"/>
  <c r="E2182" i="3"/>
  <c r="E4230" i="3"/>
  <c r="E2447" i="3"/>
  <c r="E4495" i="3"/>
  <c r="A404" i="3"/>
  <c r="A1516" i="3"/>
  <c r="A2524" i="3"/>
  <c r="E4624" i="3"/>
  <c r="A533" i="3"/>
  <c r="A1301" i="3"/>
  <c r="A2069" i="3"/>
  <c r="A2837" i="3"/>
  <c r="E3616" i="3"/>
  <c r="A318" i="3"/>
  <c r="A1086" i="3"/>
  <c r="A1854" i="3"/>
  <c r="A2622" i="3"/>
  <c r="E2472" i="3"/>
  <c r="A168" i="3"/>
  <c r="A943" i="3"/>
  <c r="A1711" i="3"/>
  <c r="A2479" i="3"/>
  <c r="A3247" i="3"/>
  <c r="E4876" i="3"/>
  <c r="A696" i="3"/>
  <c r="A1464" i="3"/>
  <c r="A2232" i="3"/>
  <c r="A3000" i="3"/>
  <c r="E4858" i="3"/>
  <c r="A681" i="3"/>
  <c r="A1449" i="3"/>
  <c r="A2217" i="3"/>
  <c r="A2985" i="3"/>
  <c r="E4444" i="3"/>
  <c r="A442" i="3"/>
  <c r="A1210" i="3"/>
  <c r="A1978" i="3"/>
  <c r="Q2856" i="3"/>
  <c r="E3042" i="3"/>
  <c r="S530" i="3"/>
  <c r="S751" i="3"/>
  <c r="S2264" i="3"/>
  <c r="S2613" i="3"/>
  <c r="S683" i="3"/>
  <c r="S3659" i="3"/>
  <c r="S1977" i="3"/>
  <c r="S4814" i="3"/>
  <c r="S515" i="3"/>
  <c r="S1790" i="3"/>
  <c r="S4978" i="3"/>
  <c r="S4621" i="3"/>
  <c r="S2615" i="3"/>
  <c r="S4861" i="3"/>
  <c r="Q448" i="3"/>
  <c r="Q263" i="3"/>
  <c r="Q1668" i="3"/>
  <c r="Q1603" i="3"/>
  <c r="S4586" i="3"/>
  <c r="Q907" i="3"/>
  <c r="Q554" i="3"/>
  <c r="Q372" i="3"/>
  <c r="Q299" i="3"/>
  <c r="Q327" i="3"/>
  <c r="Q2154" i="3"/>
  <c r="S4714" i="3"/>
  <c r="Q275" i="3"/>
  <c r="Q997" i="3"/>
  <c r="Q4130" i="3"/>
  <c r="E324" i="3"/>
  <c r="S3481" i="3"/>
  <c r="Q3818" i="3"/>
  <c r="E12" i="3"/>
  <c r="Q3477" i="3"/>
  <c r="Q1383" i="3"/>
  <c r="Q2494" i="3"/>
  <c r="Q3500" i="3"/>
  <c r="E606" i="3"/>
  <c r="Q2489" i="3"/>
  <c r="Q3512" i="3"/>
  <c r="Q1160" i="3"/>
  <c r="Q3355" i="3"/>
  <c r="Q4340" i="3"/>
  <c r="Q1429" i="3"/>
  <c r="Q4290" i="3"/>
  <c r="E484" i="3"/>
  <c r="Q3949" i="3"/>
  <c r="Q4950" i="3"/>
  <c r="E480" i="3"/>
  <c r="Q977" i="3"/>
  <c r="Q2890" i="3"/>
  <c r="Q4075" i="3"/>
  <c r="Q2540" i="3"/>
  <c r="Q3550" i="3"/>
  <c r="Q4071" i="3"/>
  <c r="E81" i="3"/>
  <c r="Q747" i="3"/>
  <c r="Q1528" i="3"/>
  <c r="Q3276" i="3"/>
  <c r="E382" i="3"/>
  <c r="Q1496" i="3"/>
  <c r="Q2878" i="3"/>
  <c r="Q4551" i="3"/>
  <c r="E553" i="3"/>
  <c r="Q4793" i="3"/>
  <c r="E3193" i="3"/>
  <c r="Q3131" i="3"/>
  <c r="Q4814" i="3"/>
  <c r="Q2469" i="3"/>
  <c r="Q2689" i="3"/>
  <c r="E1010" i="3"/>
  <c r="E3905" i="3"/>
  <c r="Q4173" i="3"/>
  <c r="E495" i="3"/>
  <c r="E408" i="3"/>
  <c r="E233" i="3"/>
  <c r="E155" i="3"/>
  <c r="Q2934" i="3"/>
  <c r="Q3375" i="3"/>
  <c r="Q3440" i="3"/>
  <c r="Q2481" i="3"/>
  <c r="Q4817" i="3"/>
  <c r="E2449" i="3"/>
  <c r="S4909" i="3"/>
  <c r="Q4557" i="3"/>
  <c r="E687" i="3"/>
  <c r="E568" i="3"/>
  <c r="E361" i="3"/>
  <c r="E411" i="3"/>
  <c r="Q2998" i="3"/>
  <c r="Q3415" i="3"/>
  <c r="Q3496" i="3"/>
  <c r="Q2534" i="3"/>
  <c r="Q4849" i="3"/>
  <c r="E2481" i="3"/>
  <c r="E328" i="3"/>
  <c r="E819" i="3"/>
  <c r="E1267" i="3"/>
  <c r="E3626" i="3"/>
  <c r="E2283" i="3"/>
  <c r="E4587" i="3"/>
  <c r="E2804" i="3"/>
  <c r="E1509" i="3"/>
  <c r="E3749" i="3"/>
  <c r="A166" i="3"/>
  <c r="E1934" i="3"/>
  <c r="E3214" i="3"/>
  <c r="E4558" i="3"/>
  <c r="E1751" i="3"/>
  <c r="E2519" i="3"/>
  <c r="E3287" i="3"/>
  <c r="E4055" i="3"/>
  <c r="E4823" i="3"/>
  <c r="E4881" i="3"/>
  <c r="A700" i="3"/>
  <c r="A1468" i="3"/>
  <c r="A2236" i="3"/>
  <c r="Q4037" i="3"/>
  <c r="Q2839" i="3"/>
  <c r="Q4144" i="3"/>
  <c r="Q3353" i="3"/>
  <c r="Q4889" i="3"/>
  <c r="E1753" i="3"/>
  <c r="E3241" i="3"/>
  <c r="Q4972" i="3"/>
  <c r="E1714" i="3"/>
  <c r="E2482" i="3"/>
  <c r="E3250" i="3"/>
  <c r="E4018" i="3"/>
  <c r="E1076" i="3"/>
  <c r="E1907" i="3"/>
  <c r="E2675" i="3"/>
  <c r="E3443" i="3"/>
  <c r="E4211" i="3"/>
  <c r="E578" i="3"/>
  <c r="E1660" i="3"/>
  <c r="E2428" i="3"/>
  <c r="E3196" i="3"/>
  <c r="Q1280" i="3"/>
  <c r="E511" i="3"/>
  <c r="Q3048" i="3"/>
  <c r="Q2977" i="3"/>
  <c r="Q4513" i="3"/>
  <c r="E1377" i="3"/>
  <c r="E2913" i="3"/>
  <c r="E4161" i="3"/>
  <c r="E1522" i="3"/>
  <c r="E2298" i="3"/>
  <c r="E3066" i="3"/>
  <c r="E3834" i="3"/>
  <c r="E781" i="3"/>
  <c r="E1723" i="3"/>
  <c r="E2491" i="3"/>
  <c r="E3259" i="3"/>
  <c r="E4027" i="3"/>
  <c r="E4795" i="3"/>
  <c r="E1476" i="3"/>
  <c r="E2244" i="3"/>
  <c r="E3012" i="3"/>
  <c r="E3780" i="3"/>
  <c r="E765" i="3"/>
  <c r="E1717" i="3"/>
  <c r="E2485" i="3"/>
  <c r="E3253" i="3"/>
  <c r="E4021" i="3"/>
  <c r="E4789" i="3"/>
  <c r="E1048" i="3"/>
  <c r="E1886" i="3"/>
  <c r="E2654" i="3"/>
  <c r="E3422" i="3"/>
  <c r="E4190" i="3"/>
  <c r="E1060" i="3"/>
  <c r="E1895" i="3"/>
  <c r="E2663" i="3"/>
  <c r="E3431" i="3"/>
  <c r="E4199" i="3"/>
  <c r="E1680" i="3"/>
  <c r="Q1792" i="3"/>
  <c r="E527" i="3"/>
  <c r="Q3056" i="3"/>
  <c r="Q2985" i="3"/>
  <c r="Q4521" i="3"/>
  <c r="E1385" i="3"/>
  <c r="E2921" i="3"/>
  <c r="E4169" i="3"/>
  <c r="E1530" i="3"/>
  <c r="E2306" i="3"/>
  <c r="E3074" i="3"/>
  <c r="E3842" i="3"/>
  <c r="E803" i="3"/>
  <c r="E1731" i="3"/>
  <c r="E2499" i="3"/>
  <c r="E3267" i="3"/>
  <c r="E4035" i="3"/>
  <c r="E4803" i="3"/>
  <c r="E1484" i="3"/>
  <c r="E2252" i="3"/>
  <c r="E3020" i="3"/>
  <c r="Q3674" i="3"/>
  <c r="Q4094" i="3"/>
  <c r="E536" i="3"/>
  <c r="Q1576" i="3"/>
  <c r="Q4169" i="3"/>
  <c r="E934" i="3"/>
  <c r="E2569" i="3"/>
  <c r="E3889" i="3"/>
  <c r="E1308" i="3"/>
  <c r="E2122" i="3"/>
  <c r="E2890" i="3"/>
  <c r="E3658" i="3"/>
  <c r="Q4788" i="3"/>
  <c r="E1547" i="3"/>
  <c r="E2315" i="3"/>
  <c r="E3083" i="3"/>
  <c r="E3851" i="3"/>
  <c r="E4619" i="3"/>
  <c r="E1291" i="3"/>
  <c r="E2068" i="3"/>
  <c r="E2836" i="3"/>
  <c r="E3604" i="3"/>
  <c r="E4372" i="3"/>
  <c r="E1541" i="3"/>
  <c r="E2309" i="3"/>
  <c r="E3077" i="3"/>
  <c r="E3845" i="3"/>
  <c r="E4613" i="3"/>
  <c r="E747" i="3"/>
  <c r="E1710" i="3"/>
  <c r="E2478" i="3"/>
  <c r="E3246" i="3"/>
  <c r="E4014" i="3"/>
  <c r="E771" i="3"/>
  <c r="E1719" i="3"/>
  <c r="E2487" i="3"/>
  <c r="E3255" i="3"/>
  <c r="E4023" i="3"/>
  <c r="E4791" i="3"/>
  <c r="E4840" i="3"/>
  <c r="A668" i="3"/>
  <c r="A1436" i="3"/>
  <c r="A2204" i="3"/>
  <c r="Q3525" i="3"/>
  <c r="Q2583" i="3"/>
  <c r="Q3968" i="3"/>
  <c r="Q3289" i="3"/>
  <c r="Q4825" i="3"/>
  <c r="E1689" i="3"/>
  <c r="E3185" i="3"/>
  <c r="E4361" i="3"/>
  <c r="E1682" i="3"/>
  <c r="E2450" i="3"/>
  <c r="E3218" i="3"/>
  <c r="E3986" i="3"/>
  <c r="E1034" i="3"/>
  <c r="E1875" i="3"/>
  <c r="E2643" i="3"/>
  <c r="E3411" i="3"/>
  <c r="E4179" i="3"/>
  <c r="E445" i="3"/>
  <c r="E1628" i="3"/>
  <c r="E2396" i="3"/>
  <c r="E3164" i="3"/>
  <c r="E3932" i="3"/>
  <c r="E1026" i="3"/>
  <c r="E1869" i="3"/>
  <c r="E2637" i="3"/>
  <c r="E3405" i="3"/>
  <c r="E4173" i="3"/>
  <c r="E4941" i="3"/>
  <c r="E1251" i="3"/>
  <c r="E2038" i="3"/>
  <c r="E2806" i="3"/>
  <c r="E3574" i="3"/>
  <c r="E4342" i="3"/>
  <c r="E1262" i="3"/>
  <c r="E2047" i="3"/>
  <c r="E2815" i="3"/>
  <c r="E3583" i="3"/>
  <c r="E4351" i="3"/>
  <c r="E2896" i="3"/>
  <c r="A228" i="3"/>
  <c r="Q1072" i="3"/>
  <c r="Q3710" i="3"/>
  <c r="E240" i="3"/>
  <c r="E1113" i="3"/>
  <c r="Q4065" i="3"/>
  <c r="E714" i="3"/>
  <c r="E2465" i="3"/>
  <c r="E3817" i="3"/>
  <c r="E1245" i="3"/>
  <c r="E2074" i="3"/>
  <c r="E2842" i="3"/>
  <c r="E3610" i="3"/>
  <c r="E4378" i="3"/>
  <c r="E1499" i="3"/>
  <c r="E2267" i="3"/>
  <c r="E3035" i="3"/>
  <c r="E3803" i="3"/>
  <c r="E4571" i="3"/>
  <c r="E1227" i="3"/>
  <c r="E2020" i="3"/>
  <c r="E2788" i="3"/>
  <c r="E3556" i="3"/>
  <c r="E4324" i="3"/>
  <c r="E1493" i="3"/>
  <c r="E2261" i="3"/>
  <c r="E3029" i="3"/>
  <c r="E3797" i="3"/>
  <c r="E4565" i="3"/>
  <c r="E586" i="3"/>
  <c r="E1662" i="3"/>
  <c r="E2430" i="3"/>
  <c r="E3198" i="3"/>
  <c r="E3966" i="3"/>
  <c r="E621" i="3"/>
  <c r="E1671" i="3"/>
  <c r="E2439" i="3"/>
  <c r="E3207" i="3"/>
  <c r="E3975" i="3"/>
  <c r="E4743" i="3"/>
  <c r="Q4750" i="3"/>
  <c r="E2210" i="3"/>
  <c r="E4707" i="3"/>
  <c r="E982" i="3"/>
  <c r="E3117" i="3"/>
  <c r="A174" i="3"/>
  <c r="E2774" i="3"/>
  <c r="E877" i="3"/>
  <c r="E3039" i="3"/>
  <c r="E2640" i="3"/>
  <c r="A772" i="3"/>
  <c r="A1812" i="3"/>
  <c r="E859" i="3"/>
  <c r="E4946" i="3"/>
  <c r="A757" i="3"/>
  <c r="A1525" i="3"/>
  <c r="A2293" i="3"/>
  <c r="A3061" i="3"/>
  <c r="E4638" i="3"/>
  <c r="A542" i="3"/>
  <c r="A1310" i="3"/>
  <c r="A2078" i="3"/>
  <c r="A2846" i="3"/>
  <c r="E4264" i="3"/>
  <c r="A399" i="3"/>
  <c r="A1167" i="3"/>
  <c r="A1935" i="3"/>
  <c r="A2703" i="3"/>
  <c r="E2288" i="3"/>
  <c r="A141" i="3"/>
  <c r="A920" i="3"/>
  <c r="A1688" i="3"/>
  <c r="A2456" i="3"/>
  <c r="E2168" i="3"/>
  <c r="A124" i="3"/>
  <c r="A905" i="3"/>
  <c r="A1673" i="3"/>
  <c r="A2441" i="3"/>
  <c r="A3209" i="3"/>
  <c r="E4836" i="3"/>
  <c r="A666" i="3"/>
  <c r="A1434" i="3"/>
  <c r="A2202" i="3"/>
  <c r="Q3945" i="3"/>
  <c r="E4322" i="3"/>
  <c r="E2732" i="3"/>
  <c r="E1773" i="3"/>
  <c r="E3821" i="3"/>
  <c r="E1430" i="3"/>
  <c r="E3478" i="3"/>
  <c r="E1695" i="3"/>
  <c r="E3743" i="3"/>
  <c r="E4908" i="3"/>
  <c r="A1140" i="3"/>
  <c r="A2164" i="3"/>
  <c r="E3096" i="3"/>
  <c r="A253" i="3"/>
  <c r="A1021" i="3"/>
  <c r="A1789" i="3"/>
  <c r="A2557" i="3"/>
  <c r="E1376" i="3"/>
  <c r="A11" i="3"/>
  <c r="A806" i="3"/>
  <c r="A1574" i="3"/>
  <c r="A2342" i="3"/>
  <c r="A3110" i="3"/>
  <c r="Q4073" i="3"/>
  <c r="E4386" i="3"/>
  <c r="E2796" i="3"/>
  <c r="E1789" i="3"/>
  <c r="E3837" i="3"/>
  <c r="E1446" i="3"/>
  <c r="E3494" i="3"/>
  <c r="E1711" i="3"/>
  <c r="E3759" i="3"/>
  <c r="E4936" i="3"/>
  <c r="A1156" i="3"/>
  <c r="A2180" i="3"/>
  <c r="E3160" i="3"/>
  <c r="S1156" i="3"/>
  <c r="S2700" i="3"/>
  <c r="S1358" i="3"/>
  <c r="S1840" i="3"/>
  <c r="S2542" i="3"/>
  <c r="S4597" i="3"/>
  <c r="S3779" i="3"/>
  <c r="S553" i="3"/>
  <c r="S2000" i="3"/>
  <c r="S1882" i="3"/>
  <c r="Q1171" i="3"/>
  <c r="Q672" i="3"/>
  <c r="S4662" i="3"/>
  <c r="Q760" i="3"/>
  <c r="S3709" i="3"/>
  <c r="Q1361" i="3"/>
  <c r="Q1629" i="3"/>
  <c r="Q1484" i="3"/>
  <c r="Q1517" i="3"/>
  <c r="Q1679" i="3"/>
  <c r="Q1969" i="3"/>
  <c r="Q1308" i="3"/>
  <c r="Q1262" i="3"/>
  <c r="S3228" i="3"/>
  <c r="Q1123" i="3"/>
  <c r="Q1085" i="3"/>
  <c r="Q1247" i="3"/>
  <c r="Q683" i="3"/>
  <c r="Q4898" i="3"/>
  <c r="Q2410" i="3"/>
  <c r="Q2213" i="3"/>
  <c r="Q4586" i="3"/>
  <c r="E780" i="3"/>
  <c r="Q4245" i="3"/>
  <c r="Q976" i="3"/>
  <c r="Q3283" i="3"/>
  <c r="Q4268" i="3"/>
  <c r="Q2758" i="3"/>
  <c r="Q3279" i="3"/>
  <c r="Q2001" i="3"/>
  <c r="Q2938" i="3"/>
  <c r="Q4123" i="3"/>
  <c r="Q2597" i="3"/>
  <c r="Q1166" i="3"/>
  <c r="E67" i="3"/>
  <c r="Q2620" i="3"/>
  <c r="Q4717" i="3"/>
  <c r="E727" i="3"/>
  <c r="Q2632" i="3"/>
  <c r="Q2092" i="3"/>
  <c r="Q3658" i="3"/>
  <c r="Q4843" i="3"/>
  <c r="Q3317" i="3"/>
  <c r="Q4318" i="3"/>
  <c r="Q4839" i="3"/>
  <c r="E849" i="3"/>
  <c r="Q43" i="3"/>
  <c r="Q3059" i="3"/>
  <c r="Q4044" i="3"/>
  <c r="Q2520" i="3"/>
  <c r="Q1329" i="3"/>
  <c r="Q4286" i="3"/>
  <c r="E696" i="3"/>
  <c r="Q2289" i="3"/>
  <c r="E165" i="3"/>
  <c r="E3897" i="3"/>
  <c r="Q2629" i="3"/>
  <c r="E1231" i="3"/>
  <c r="Q3624" i="3"/>
  <c r="Q3393" i="3"/>
  <c r="E1793" i="3"/>
  <c r="Q1580" i="3"/>
  <c r="Q4997" i="3"/>
  <c r="E1007" i="3"/>
  <c r="E824" i="3"/>
  <c r="E569" i="3"/>
  <c r="Q3771" i="3"/>
  <c r="Q3446" i="3"/>
  <c r="Q3775" i="3"/>
  <c r="Q3864" i="3"/>
  <c r="Q2769" i="3"/>
  <c r="E82" i="3"/>
  <c r="E2705" i="3"/>
  <c r="Q1493" i="3"/>
  <c r="E198" i="3"/>
  <c r="E1199" i="3"/>
  <c r="Q2016" i="3"/>
  <c r="E697" i="3"/>
  <c r="Q4027" i="3"/>
  <c r="Q3510" i="3"/>
  <c r="Q3831" i="3"/>
  <c r="Q3904" i="3"/>
  <c r="Q2801" i="3"/>
  <c r="E114" i="3"/>
  <c r="E2737" i="3"/>
  <c r="Q3360" i="3"/>
  <c r="E1481" i="3"/>
  <c r="E1570" i="3"/>
  <c r="E3882" i="3"/>
  <c r="E2539" i="3"/>
  <c r="E4843" i="3"/>
  <c r="E3060" i="3"/>
  <c r="E1765" i="3"/>
  <c r="E4005" i="3"/>
  <c r="E333" i="3"/>
  <c r="E2254" i="3"/>
  <c r="E3470" i="3"/>
  <c r="E405" i="3"/>
  <c r="E1879" i="3"/>
  <c r="E2647" i="3"/>
  <c r="E3415" i="3"/>
  <c r="E4183" i="3"/>
  <c r="E1552" i="3"/>
  <c r="A36" i="3"/>
  <c r="A828" i="3"/>
  <c r="A1596" i="3"/>
  <c r="A2364" i="3"/>
  <c r="E422" i="3"/>
  <c r="Q3703" i="3"/>
  <c r="Q4832" i="3"/>
  <c r="Q3609" i="3"/>
  <c r="E154" i="3"/>
  <c r="E2009" i="3"/>
  <c r="E3441" i="3"/>
  <c r="E843" i="3"/>
  <c r="E1842" i="3"/>
  <c r="E2610" i="3"/>
  <c r="E3378" i="3"/>
  <c r="E4146" i="3"/>
  <c r="E1246" i="3"/>
  <c r="E2035" i="3"/>
  <c r="E2803" i="3"/>
  <c r="E3571" i="3"/>
  <c r="E4339" i="3"/>
  <c r="E917" i="3"/>
  <c r="E1788" i="3"/>
  <c r="E2556" i="3"/>
  <c r="E3324" i="3"/>
  <c r="Q3213" i="3"/>
  <c r="Q2369" i="3"/>
  <c r="Q3872" i="3"/>
  <c r="Q3233" i="3"/>
  <c r="Q4769" i="3"/>
  <c r="E1633" i="3"/>
  <c r="E3161" i="3"/>
  <c r="E4329" i="3"/>
  <c r="E1658" i="3"/>
  <c r="E2426" i="3"/>
  <c r="E3194" i="3"/>
  <c r="E3962" i="3"/>
  <c r="E1002" i="3"/>
  <c r="E1851" i="3"/>
  <c r="E2619" i="3"/>
  <c r="E3387" i="3"/>
  <c r="E4155" i="3"/>
  <c r="E253" i="3"/>
  <c r="E1604" i="3"/>
  <c r="E2372" i="3"/>
  <c r="E3140" i="3"/>
  <c r="E3908" i="3"/>
  <c r="E994" i="3"/>
  <c r="E1845" i="3"/>
  <c r="E2613" i="3"/>
  <c r="E3381" i="3"/>
  <c r="E4149" i="3"/>
  <c r="E4917" i="3"/>
  <c r="E1219" i="3"/>
  <c r="E2014" i="3"/>
  <c r="E2782" i="3"/>
  <c r="E3550" i="3"/>
  <c r="E4318" i="3"/>
  <c r="E1230" i="3"/>
  <c r="E2023" i="3"/>
  <c r="E2791" i="3"/>
  <c r="E3559" i="3"/>
  <c r="E4327" i="3"/>
  <c r="E2704" i="3"/>
  <c r="Q3269" i="3"/>
  <c r="Q2401" i="3"/>
  <c r="Q3880" i="3"/>
  <c r="Q3241" i="3"/>
  <c r="Q4777" i="3"/>
  <c r="E1641" i="3"/>
  <c r="E3169" i="3"/>
  <c r="E4337" i="3"/>
  <c r="E1666" i="3"/>
  <c r="E2434" i="3"/>
  <c r="E3202" i="3"/>
  <c r="E3970" i="3"/>
  <c r="E1012" i="3"/>
  <c r="E1859" i="3"/>
  <c r="E2627" i="3"/>
  <c r="E3395" i="3"/>
  <c r="E4163" i="3"/>
  <c r="E317" i="3"/>
  <c r="E1612" i="3"/>
  <c r="E2380" i="3"/>
  <c r="E3148" i="3"/>
  <c r="Q4347" i="3"/>
  <c r="E127" i="3"/>
  <c r="Q2736" i="3"/>
  <c r="Q2841" i="3"/>
  <c r="Q4425" i="3"/>
  <c r="E1276" i="3"/>
  <c r="E2825" i="3"/>
  <c r="E4097" i="3"/>
  <c r="E1466" i="3"/>
  <c r="E2250" i="3"/>
  <c r="E3018" i="3"/>
  <c r="E3786" i="3"/>
  <c r="E637" i="3"/>
  <c r="E1675" i="3"/>
  <c r="E2443" i="3"/>
  <c r="E3211" i="3"/>
  <c r="E3979" i="3"/>
  <c r="E4747" i="3"/>
  <c r="E1428" i="3"/>
  <c r="E2196" i="3"/>
  <c r="E2964" i="3"/>
  <c r="E3732" i="3"/>
  <c r="E613" i="3"/>
  <c r="E1669" i="3"/>
  <c r="E2437" i="3"/>
  <c r="E3205" i="3"/>
  <c r="E3973" i="3"/>
  <c r="E4741" i="3"/>
  <c r="E984" i="3"/>
  <c r="E1838" i="3"/>
  <c r="E2606" i="3"/>
  <c r="E3374" i="3"/>
  <c r="E4142" i="3"/>
  <c r="E996" i="3"/>
  <c r="E1847" i="3"/>
  <c r="E2615" i="3"/>
  <c r="E3383" i="3"/>
  <c r="E4151" i="3"/>
  <c r="E1285" i="3"/>
  <c r="E4991" i="3"/>
  <c r="A796" i="3"/>
  <c r="A1564" i="3"/>
  <c r="A2332" i="3"/>
  <c r="E166" i="3"/>
  <c r="Q3503" i="3"/>
  <c r="Q4656" i="3"/>
  <c r="Q3545" i="3"/>
  <c r="E90" i="3"/>
  <c r="E1945" i="3"/>
  <c r="E3401" i="3"/>
  <c r="E715" i="3"/>
  <c r="E1810" i="3"/>
  <c r="E2578" i="3"/>
  <c r="E3346" i="3"/>
  <c r="E4114" i="3"/>
  <c r="E1204" i="3"/>
  <c r="E2003" i="3"/>
  <c r="E2771" i="3"/>
  <c r="E3539" i="3"/>
  <c r="E4307" i="3"/>
  <c r="E869" i="3"/>
  <c r="E1756" i="3"/>
  <c r="E2524" i="3"/>
  <c r="E3292" i="3"/>
  <c r="E4060" i="3"/>
  <c r="E1196" i="3"/>
  <c r="E1997" i="3"/>
  <c r="E2765" i="3"/>
  <c r="E3533" i="3"/>
  <c r="E4301" i="3"/>
  <c r="A78" i="3"/>
  <c r="E1398" i="3"/>
  <c r="E2166" i="3"/>
  <c r="E2934" i="3"/>
  <c r="E3702" i="3"/>
  <c r="E4470" i="3"/>
  <c r="E1407" i="3"/>
  <c r="E2175" i="3"/>
  <c r="E2943" i="3"/>
  <c r="E3711" i="3"/>
  <c r="E4479" i="3"/>
  <c r="E3920" i="3"/>
  <c r="A356" i="3"/>
  <c r="Q2811" i="3"/>
  <c r="Q4734" i="3"/>
  <c r="Q2352" i="3"/>
  <c r="Q2649" i="3"/>
  <c r="Q4321" i="3"/>
  <c r="E1138" i="3"/>
  <c r="E2721" i="3"/>
  <c r="E4017" i="3"/>
  <c r="E1410" i="3"/>
  <c r="E2202" i="3"/>
  <c r="E2970" i="3"/>
  <c r="E3738" i="3"/>
  <c r="E437" i="3"/>
  <c r="E1627" i="3"/>
  <c r="E2395" i="3"/>
  <c r="E3163" i="3"/>
  <c r="E3931" i="3"/>
  <c r="E4699" i="3"/>
  <c r="E1380" i="3"/>
  <c r="E2148" i="3"/>
  <c r="E2916" i="3"/>
  <c r="E3684" i="3"/>
  <c r="E389" i="3"/>
  <c r="E1621" i="3"/>
  <c r="E2389" i="3"/>
  <c r="E3157" i="3"/>
  <c r="E3925" i="3"/>
  <c r="E4693" i="3"/>
  <c r="E920" i="3"/>
  <c r="E1790" i="3"/>
  <c r="E2558" i="3"/>
  <c r="E3326" i="3"/>
  <c r="E4094" i="3"/>
  <c r="E932" i="3"/>
  <c r="E1799" i="3"/>
  <c r="E2567" i="3"/>
  <c r="E3335" i="3"/>
  <c r="E4103" i="3"/>
  <c r="E658" i="3"/>
  <c r="Q4064" i="3"/>
  <c r="E3234" i="3"/>
  <c r="E1644" i="3"/>
  <c r="E1405" i="3"/>
  <c r="E3453" i="3"/>
  <c r="E973" i="3"/>
  <c r="E3110" i="3"/>
  <c r="E1323" i="3"/>
  <c r="E3375" i="3"/>
  <c r="E4593" i="3"/>
  <c r="A964" i="3"/>
  <c r="A1988" i="3"/>
  <c r="E2008" i="3"/>
  <c r="A101" i="3"/>
  <c r="A885" i="3"/>
  <c r="A1653" i="3"/>
  <c r="A2421" i="3"/>
  <c r="A3189" i="3"/>
  <c r="E4842" i="3"/>
  <c r="A670" i="3"/>
  <c r="A1438" i="3"/>
  <c r="A2206" i="3"/>
  <c r="A2974" i="3"/>
  <c r="E4614" i="3"/>
  <c r="A527" i="3"/>
  <c r="A1295" i="3"/>
  <c r="A2063" i="3"/>
  <c r="A2831" i="3"/>
  <c r="E3312" i="3"/>
  <c r="A280" i="3"/>
  <c r="A1048" i="3"/>
  <c r="A1816" i="3"/>
  <c r="A2584" i="3"/>
  <c r="E3192" i="3"/>
  <c r="A265" i="3"/>
  <c r="A1033" i="3"/>
  <c r="A1801" i="3"/>
  <c r="A2569" i="3"/>
  <c r="E1264" i="3"/>
  <c r="E4988" i="3"/>
  <c r="A794" i="3"/>
  <c r="A1562" i="3"/>
  <c r="A2330" i="3"/>
  <c r="E1316" i="3"/>
  <c r="E1699" i="3"/>
  <c r="E3660" i="3"/>
  <c r="E2109" i="3"/>
  <c r="E4157" i="3"/>
  <c r="E1766" i="3"/>
  <c r="E3814" i="3"/>
  <c r="E2031" i="3"/>
  <c r="E4079" i="3"/>
  <c r="A164" i="3"/>
  <c r="A1316" i="3"/>
  <c r="A2340" i="3"/>
  <c r="E4120" i="3"/>
  <c r="A381" i="3"/>
  <c r="A1149" i="3"/>
  <c r="A1917" i="3"/>
  <c r="A2685" i="3"/>
  <c r="E2400" i="3"/>
  <c r="A157" i="3"/>
  <c r="A934" i="3"/>
  <c r="A1702" i="3"/>
  <c r="A2470" i="3"/>
  <c r="E1232" i="3"/>
  <c r="E1449" i="3"/>
  <c r="E1763" i="3"/>
  <c r="E3692" i="3"/>
  <c r="E2141" i="3"/>
  <c r="E4189" i="3"/>
  <c r="E1798" i="3"/>
  <c r="E3846" i="3"/>
  <c r="E2063" i="3"/>
  <c r="E4111" i="3"/>
  <c r="A173" i="3"/>
  <c r="A1324" i="3"/>
  <c r="A2348" i="3"/>
  <c r="E4184" i="3"/>
  <c r="A389" i="3"/>
  <c r="A1157" i="3"/>
  <c r="A1925" i="3"/>
  <c r="A2693" i="3"/>
  <c r="E2464" i="3"/>
  <c r="A167" i="3"/>
  <c r="A942" i="3"/>
  <c r="A1710" i="3"/>
  <c r="A2478" i="3"/>
  <c r="E1315" i="3"/>
  <c r="E4994" i="3"/>
  <c r="A799" i="3"/>
  <c r="A1567" i="3"/>
  <c r="A2335" i="3"/>
  <c r="A3103" i="3"/>
  <c r="E4654" i="3"/>
  <c r="A552" i="3"/>
  <c r="A1320" i="3"/>
  <c r="A2088" i="3"/>
  <c r="A2856" i="3"/>
  <c r="E4630" i="3"/>
  <c r="A537" i="3"/>
  <c r="A1305" i="3"/>
  <c r="A2073" i="3"/>
  <c r="A2841" i="3"/>
  <c r="E3456" i="3"/>
  <c r="A298" i="3"/>
  <c r="A1066" i="3"/>
  <c r="A1834" i="3"/>
  <c r="E806" i="3"/>
  <c r="E1890" i="3"/>
  <c r="E4387" i="3"/>
  <c r="E787" i="3"/>
  <c r="E3005" i="3"/>
  <c r="A62" i="3"/>
  <c r="E2662" i="3"/>
  <c r="E525" i="3"/>
  <c r="E2927" i="3"/>
  <c r="E1744" i="3"/>
  <c r="A708" i="3"/>
  <c r="A1764" i="3"/>
  <c r="A2708" i="3"/>
  <c r="E4900" i="3"/>
  <c r="A717" i="3"/>
  <c r="A1485" i="3"/>
  <c r="A2253" i="3"/>
  <c r="A3021" i="3"/>
  <c r="E4564" i="3"/>
  <c r="A502" i="3"/>
  <c r="A1270" i="3"/>
  <c r="A2038" i="3"/>
  <c r="A2806" i="3"/>
  <c r="Q2702" i="3"/>
  <c r="E1954" i="3"/>
  <c r="E4451" i="3"/>
  <c r="E874" i="3"/>
  <c r="E3037" i="3"/>
  <c r="A94" i="3"/>
  <c r="E2694" i="3"/>
  <c r="E653" i="3"/>
  <c r="E2959" i="3"/>
  <c r="E2000" i="3"/>
  <c r="A716" i="3"/>
  <c r="A1772" i="3"/>
  <c r="A2716" i="3"/>
  <c r="E4910" i="3"/>
  <c r="A725" i="3"/>
  <c r="A1493" i="3"/>
  <c r="A2261" i="3"/>
  <c r="A3029" i="3"/>
  <c r="E4580" i="3"/>
  <c r="A510" i="3"/>
  <c r="A1278" i="3"/>
  <c r="A2046" i="3"/>
  <c r="A2814" i="3"/>
  <c r="E4008" i="3"/>
  <c r="A367" i="3"/>
  <c r="A1135" i="3"/>
  <c r="A1903" i="3"/>
  <c r="A2671" i="3"/>
  <c r="E2032" i="3"/>
  <c r="A105" i="3"/>
  <c r="A888" i="3"/>
  <c r="A1656" i="3"/>
  <c r="A2424" i="3"/>
  <c r="E1912" i="3"/>
  <c r="A88" i="3"/>
  <c r="A873" i="3"/>
  <c r="A1641" i="3"/>
  <c r="A2409" i="3"/>
  <c r="A3177" i="3"/>
  <c r="E4785" i="3"/>
  <c r="A634" i="3"/>
  <c r="A1402" i="3"/>
  <c r="A2170" i="3"/>
  <c r="Q4457" i="3"/>
  <c r="E717" i="3"/>
  <c r="E2988" i="3"/>
  <c r="E1853" i="3"/>
  <c r="E3901" i="3"/>
  <c r="E1510" i="3"/>
  <c r="E3558" i="3"/>
  <c r="E1775" i="3"/>
  <c r="E3823" i="3"/>
  <c r="E4972" i="3"/>
  <c r="A1188" i="3"/>
  <c r="A2212" i="3"/>
  <c r="E3352" i="3"/>
  <c r="A285" i="3"/>
  <c r="A1053" i="3"/>
  <c r="A1821" i="3"/>
  <c r="Q3348" i="3"/>
  <c r="E1562" i="3"/>
  <c r="E4067" i="3"/>
  <c r="E453" i="3"/>
  <c r="E2909" i="3"/>
  <c r="E4957" i="3"/>
  <c r="E2566" i="3"/>
  <c r="Q4820" i="3"/>
  <c r="E2831" i="3"/>
  <c r="E837" i="3"/>
  <c r="A644" i="3"/>
  <c r="A1708" i="3"/>
  <c r="A2668" i="3"/>
  <c r="E4854" i="3"/>
  <c r="A677" i="3"/>
  <c r="A1445" i="3"/>
  <c r="A2213" i="3"/>
  <c r="A2981" i="3"/>
  <c r="E4484" i="3"/>
  <c r="A462" i="3"/>
  <c r="A1230" i="3"/>
  <c r="A1998" i="3"/>
  <c r="A2766" i="3"/>
  <c r="E3624" i="3"/>
  <c r="A319" i="3"/>
  <c r="A1087" i="3"/>
  <c r="A1855" i="3"/>
  <c r="A2623" i="3"/>
  <c r="E1648" i="3"/>
  <c r="A50" i="3"/>
  <c r="A840" i="3"/>
  <c r="A1608" i="3"/>
  <c r="A2376" i="3"/>
  <c r="E1528" i="3"/>
  <c r="A33" i="3"/>
  <c r="A825" i="3"/>
  <c r="A1593" i="3"/>
  <c r="A2361" i="3"/>
  <c r="A3129" i="3"/>
  <c r="E4708" i="3"/>
  <c r="A586" i="3"/>
  <c r="A1354" i="3"/>
  <c r="A2122" i="3"/>
  <c r="E1565" i="3"/>
  <c r="A2060" i="3"/>
  <c r="E4192" i="3"/>
  <c r="A2694" i="3"/>
  <c r="A631" i="3"/>
  <c r="A2167" i="3"/>
  <c r="E4144" i="3"/>
  <c r="A1152" i="3"/>
  <c r="A2688" i="3"/>
  <c r="A369" i="3"/>
  <c r="A1905" i="3"/>
  <c r="E2112" i="3"/>
  <c r="A898" i="3"/>
  <c r="A2434" i="3"/>
  <c r="E1928" i="3"/>
  <c r="A90" i="3"/>
  <c r="A875" i="3"/>
  <c r="A1643" i="3"/>
  <c r="S1220" i="3"/>
  <c r="S2764" i="3"/>
  <c r="S79" i="3"/>
  <c r="S1904" i="3"/>
  <c r="S2670" i="3"/>
  <c r="S4661" i="3"/>
  <c r="S4627" i="3"/>
  <c r="S1685" i="3"/>
  <c r="S1769" i="3"/>
  <c r="S2738" i="3"/>
  <c r="S787" i="3"/>
  <c r="S3414" i="3"/>
  <c r="S3903" i="3"/>
  <c r="S3524" i="3"/>
  <c r="S4512" i="3"/>
  <c r="Q561" i="3"/>
  <c r="Q1693" i="3"/>
  <c r="Q1548" i="3"/>
  <c r="Q1581" i="3"/>
  <c r="Q1743" i="3"/>
  <c r="Q2129" i="3"/>
  <c r="Q1372" i="3"/>
  <c r="Q1326" i="3"/>
  <c r="S4036" i="3"/>
  <c r="Q1211" i="3"/>
  <c r="Q1149" i="3"/>
  <c r="Q1311" i="3"/>
  <c r="Q906" i="3"/>
  <c r="Q4962" i="3"/>
  <c r="Q2506" i="3"/>
  <c r="Q2389" i="3"/>
  <c r="Q4650" i="3"/>
  <c r="E844" i="3"/>
  <c r="Q4309" i="3"/>
  <c r="Q1136" i="3"/>
  <c r="Q3347" i="3"/>
  <c r="Q4332" i="3"/>
  <c r="Q2822" i="3"/>
  <c r="Q3343" i="3"/>
  <c r="Q810" i="3"/>
  <c r="Q3002" i="3"/>
  <c r="Q4187" i="3"/>
  <c r="Q2661" i="3"/>
  <c r="Q1342" i="3"/>
  <c r="E131" i="3"/>
  <c r="Q2684" i="3"/>
  <c r="Q4781" i="3"/>
  <c r="E791" i="3"/>
  <c r="Q2696" i="3"/>
  <c r="Q2252" i="3"/>
  <c r="Q3722" i="3"/>
  <c r="Q4907" i="3"/>
  <c r="Q3381" i="3"/>
  <c r="Q4382" i="3"/>
  <c r="Q4903" i="3"/>
  <c r="E913" i="3"/>
  <c r="Q379" i="3"/>
  <c r="Q3123" i="3"/>
  <c r="Q4108" i="3"/>
  <c r="Q2598" i="3"/>
  <c r="Q397" i="3"/>
  <c r="Q4414" i="3"/>
  <c r="E792" i="3"/>
  <c r="Q2448" i="3"/>
  <c r="E565" i="3"/>
  <c r="E3961" i="3"/>
  <c r="Q2885" i="3"/>
  <c r="Q1304" i="3"/>
  <c r="Q3736" i="3"/>
  <c r="Q3457" i="3"/>
  <c r="E1857" i="3"/>
  <c r="Q2504" i="3"/>
  <c r="Q1488" i="3"/>
  <c r="Q2807" i="3"/>
  <c r="Q2920" i="3"/>
  <c r="E1177" i="3"/>
  <c r="Q3732" i="3"/>
  <c r="Q4342" i="3"/>
  <c r="Q4487" i="3"/>
  <c r="Q4464" i="3"/>
  <c r="Q3217" i="3"/>
  <c r="E357" i="3"/>
  <c r="E3153" i="3"/>
  <c r="Q3290" i="3"/>
  <c r="Q2442" i="3"/>
  <c r="Q2999" i="3"/>
  <c r="Q3072" i="3"/>
  <c r="E1281" i="3"/>
  <c r="Q3988" i="3"/>
  <c r="Q4406" i="3"/>
  <c r="Q4543" i="3"/>
  <c r="Q4512" i="3"/>
  <c r="Q3249" i="3"/>
  <c r="E533" i="3"/>
  <c r="Q1566" i="3"/>
  <c r="E857" i="3"/>
  <c r="E2377" i="3"/>
  <c r="E2026" i="3"/>
  <c r="E4330" i="3"/>
  <c r="E2987" i="3"/>
  <c r="E1163" i="3"/>
  <c r="E3508" i="3"/>
  <c r="E2213" i="3"/>
  <c r="E4069" i="3"/>
  <c r="E650" i="3"/>
  <c r="E2318" i="3"/>
  <c r="E3662" i="3"/>
  <c r="E685" i="3"/>
  <c r="E1943" i="3"/>
  <c r="E2711" i="3"/>
  <c r="E3479" i="3"/>
  <c r="E4247" i="3"/>
  <c r="E2064" i="3"/>
  <c r="A109" i="3"/>
  <c r="A892" i="3"/>
  <c r="A1660" i="3"/>
  <c r="A2428" i="3"/>
  <c r="Q1744" i="3"/>
  <c r="Q4103" i="3"/>
  <c r="E177" i="3"/>
  <c r="Q3737" i="3"/>
  <c r="E282" i="3"/>
  <c r="E2137" i="3"/>
  <c r="E3553" i="3"/>
  <c r="E968" i="3"/>
  <c r="E1906" i="3"/>
  <c r="E2674" i="3"/>
  <c r="E3442" i="3"/>
  <c r="E4210" i="3"/>
  <c r="E1328" i="3"/>
  <c r="E2099" i="3"/>
  <c r="E2867" i="3"/>
  <c r="E3635" i="3"/>
  <c r="E4403" i="3"/>
  <c r="E1003" i="3"/>
  <c r="E1852" i="3"/>
  <c r="E2620" i="3"/>
  <c r="E3388" i="3"/>
  <c r="Q4237" i="3"/>
  <c r="Q2951" i="3"/>
  <c r="Q4216" i="3"/>
  <c r="Q3361" i="3"/>
  <c r="Q4897" i="3"/>
  <c r="E1761" i="3"/>
  <c r="E3249" i="3"/>
  <c r="E109" i="3"/>
  <c r="E1722" i="3"/>
  <c r="E2490" i="3"/>
  <c r="E3258" i="3"/>
  <c r="E4026" i="3"/>
  <c r="E1086" i="3"/>
  <c r="E1915" i="3"/>
  <c r="E2683" i="3"/>
  <c r="E3451" i="3"/>
  <c r="E4219" i="3"/>
  <c r="E610" i="3"/>
  <c r="E1668" i="3"/>
  <c r="E2436" i="3"/>
  <c r="E3204" i="3"/>
  <c r="E3972" i="3"/>
  <c r="E1078" i="3"/>
  <c r="E1909" i="3"/>
  <c r="E2677" i="3"/>
  <c r="E3445" i="3"/>
  <c r="E4213" i="3"/>
  <c r="E4981" i="3"/>
  <c r="E1304" i="3"/>
  <c r="E2078" i="3"/>
  <c r="E2846" i="3"/>
  <c r="E3614" i="3"/>
  <c r="E4382" i="3"/>
  <c r="E1314" i="3"/>
  <c r="E2087" i="3"/>
  <c r="E2855" i="3"/>
  <c r="E3623" i="3"/>
  <c r="E4391" i="3"/>
  <c r="E3216" i="3"/>
  <c r="Q4293" i="3"/>
  <c r="Q2967" i="3"/>
  <c r="Q4224" i="3"/>
  <c r="Q3369" i="3"/>
  <c r="Q4905" i="3"/>
  <c r="E1769" i="3"/>
  <c r="E3273" i="3"/>
  <c r="E173" i="3"/>
  <c r="E1730" i="3"/>
  <c r="E2498" i="3"/>
  <c r="E3266" i="3"/>
  <c r="E4034" i="3"/>
  <c r="E1098" i="3"/>
  <c r="E1923" i="3"/>
  <c r="E2691" i="3"/>
  <c r="E3459" i="3"/>
  <c r="E4227" i="3"/>
  <c r="E642" i="3"/>
  <c r="E1676" i="3"/>
  <c r="E2444" i="3"/>
  <c r="E3212" i="3"/>
  <c r="Q2772" i="3"/>
  <c r="E639" i="3"/>
  <c r="Q3160" i="3"/>
  <c r="Q3017" i="3"/>
  <c r="Q4553" i="3"/>
  <c r="E1417" i="3"/>
  <c r="E2953" i="3"/>
  <c r="E4185" i="3"/>
  <c r="E1538" i="3"/>
  <c r="E2314" i="3"/>
  <c r="E3082" i="3"/>
  <c r="E3850" i="3"/>
  <c r="E826" i="3"/>
  <c r="E1739" i="3"/>
  <c r="E2507" i="3"/>
  <c r="E3275" i="3"/>
  <c r="E4043" i="3"/>
  <c r="E4811" i="3"/>
  <c r="E1492" i="3"/>
  <c r="E2260" i="3"/>
  <c r="E3028" i="3"/>
  <c r="E3796" i="3"/>
  <c r="E810" i="3"/>
  <c r="E1733" i="3"/>
  <c r="E2501" i="3"/>
  <c r="E3269" i="3"/>
  <c r="E4037" i="3"/>
  <c r="E4805" i="3"/>
  <c r="E1069" i="3"/>
  <c r="E1902" i="3"/>
  <c r="E2670" i="3"/>
  <c r="E3438" i="3"/>
  <c r="E4206" i="3"/>
  <c r="E1082" i="3"/>
  <c r="E1911" i="3"/>
  <c r="E2679" i="3"/>
  <c r="E3447" i="3"/>
  <c r="E4215" i="3"/>
  <c r="E1808" i="3"/>
  <c r="A73" i="3"/>
  <c r="A860" i="3"/>
  <c r="A1628" i="3"/>
  <c r="A2396" i="3"/>
  <c r="E678" i="3"/>
  <c r="Q3903" i="3"/>
  <c r="Q4992" i="3"/>
  <c r="Q3673" i="3"/>
  <c r="E218" i="3"/>
  <c r="E2073" i="3"/>
  <c r="E3497" i="3"/>
  <c r="E915" i="3"/>
  <c r="E1874" i="3"/>
  <c r="E2642" i="3"/>
  <c r="E3410" i="3"/>
  <c r="E4178" i="3"/>
  <c r="E1290" i="3"/>
  <c r="E2067" i="3"/>
  <c r="E2835" i="3"/>
  <c r="E3603" i="3"/>
  <c r="E4371" i="3"/>
  <c r="E960" i="3"/>
  <c r="E1820" i="3"/>
  <c r="E2588" i="3"/>
  <c r="E3356" i="3"/>
  <c r="E4124" i="3"/>
  <c r="E1282" i="3"/>
  <c r="E2061" i="3"/>
  <c r="E2829" i="3"/>
  <c r="E3597" i="3"/>
  <c r="E4365" i="3"/>
  <c r="A142" i="3"/>
  <c r="E1462" i="3"/>
  <c r="E2230" i="3"/>
  <c r="E2998" i="3"/>
  <c r="E3766" i="3"/>
  <c r="E4534" i="3"/>
  <c r="E1471" i="3"/>
  <c r="E2239" i="3"/>
  <c r="E3007" i="3"/>
  <c r="E3775" i="3"/>
  <c r="E4543" i="3"/>
  <c r="E4393" i="3"/>
  <c r="A420" i="3"/>
  <c r="Q4859" i="3"/>
  <c r="E255" i="3"/>
  <c r="Q2848" i="3"/>
  <c r="Q2905" i="3"/>
  <c r="Q4449" i="3"/>
  <c r="E1307" i="3"/>
  <c r="E2849" i="3"/>
  <c r="E4121" i="3"/>
  <c r="E1482" i="3"/>
  <c r="E2266" i="3"/>
  <c r="E3034" i="3"/>
  <c r="E3802" i="3"/>
  <c r="E698" i="3"/>
  <c r="E1691" i="3"/>
  <c r="E2459" i="3"/>
  <c r="E3227" i="3"/>
  <c r="E3995" i="3"/>
  <c r="E4763" i="3"/>
  <c r="E1444" i="3"/>
  <c r="E2212" i="3"/>
  <c r="E2980" i="3"/>
  <c r="E3748" i="3"/>
  <c r="E677" i="3"/>
  <c r="E1685" i="3"/>
  <c r="E2453" i="3"/>
  <c r="E3221" i="3"/>
  <c r="E3989" i="3"/>
  <c r="E4757" i="3"/>
  <c r="E1005" i="3"/>
  <c r="E1854" i="3"/>
  <c r="E2622" i="3"/>
  <c r="E3390" i="3"/>
  <c r="E4158" i="3"/>
  <c r="E1018" i="3"/>
  <c r="E1863" i="3"/>
  <c r="E2631" i="3"/>
  <c r="E3399" i="3"/>
  <c r="E4167" i="3"/>
  <c r="E1424" i="3"/>
  <c r="Q2657" i="3"/>
  <c r="E3746" i="3"/>
  <c r="E2156" i="3"/>
  <c r="E1581" i="3"/>
  <c r="E3629" i="3"/>
  <c r="E1208" i="3"/>
  <c r="E3286" i="3"/>
  <c r="E1503" i="3"/>
  <c r="E3551" i="3"/>
  <c r="E4762" i="3"/>
  <c r="A1044" i="3"/>
  <c r="A2068" i="3"/>
  <c r="E2520" i="3"/>
  <c r="A175" i="3"/>
  <c r="A949" i="3"/>
  <c r="A1717" i="3"/>
  <c r="A2485" i="3"/>
  <c r="Q4956" i="3"/>
  <c r="E4920" i="3"/>
  <c r="A734" i="3"/>
  <c r="A1502" i="3"/>
  <c r="A2270" i="3"/>
  <c r="A3038" i="3"/>
  <c r="E4716" i="3"/>
  <c r="A591" i="3"/>
  <c r="A1359" i="3"/>
  <c r="A2127" i="3"/>
  <c r="A2895" i="3"/>
  <c r="E3824" i="3"/>
  <c r="A344" i="3"/>
  <c r="A1112" i="3"/>
  <c r="A1880" i="3"/>
  <c r="A2648" i="3"/>
  <c r="E3704" i="3"/>
  <c r="A329" i="3"/>
  <c r="A1097" i="3"/>
  <c r="A1865" i="3"/>
  <c r="A2633" i="3"/>
  <c r="E1792" i="3"/>
  <c r="A71" i="3"/>
  <c r="A858" i="3"/>
  <c r="A1626" i="3"/>
  <c r="A2394" i="3"/>
  <c r="E2345" i="3"/>
  <c r="E2211" i="3"/>
  <c r="E3836" i="3"/>
  <c r="E2285" i="3"/>
  <c r="E4333" i="3"/>
  <c r="E1942" i="3"/>
  <c r="E3990" i="3"/>
  <c r="E2207" i="3"/>
  <c r="E4255" i="3"/>
  <c r="A268" i="3"/>
  <c r="A1396" i="3"/>
  <c r="A2420" i="3"/>
  <c r="E4450" i="3"/>
  <c r="A445" i="3"/>
  <c r="A1213" i="3"/>
  <c r="A1981" i="3"/>
  <c r="A2749" i="3"/>
  <c r="E2912" i="3"/>
  <c r="A230" i="3"/>
  <c r="A998" i="3"/>
  <c r="A1766" i="3"/>
  <c r="A2534" i="3"/>
  <c r="E1768" i="3"/>
  <c r="E2473" i="3"/>
  <c r="E2275" i="3"/>
  <c r="E3852" i="3"/>
  <c r="E2301" i="3"/>
  <c r="E4349" i="3"/>
  <c r="E1958" i="3"/>
  <c r="E4006" i="3"/>
  <c r="E2223" i="3"/>
  <c r="E4271" i="3"/>
  <c r="A276" i="3"/>
  <c r="A1412" i="3"/>
  <c r="A2436" i="3"/>
  <c r="E4466" i="3"/>
  <c r="A453" i="3"/>
  <c r="A1221" i="3"/>
  <c r="A1989" i="3"/>
  <c r="A2757" i="3"/>
  <c r="E2976" i="3"/>
  <c r="A238" i="3"/>
  <c r="A1006" i="3"/>
  <c r="A1774" i="3"/>
  <c r="A2542" i="3"/>
  <c r="E1832" i="3"/>
  <c r="A76" i="3"/>
  <c r="A863" i="3"/>
  <c r="A1631" i="3"/>
  <c r="A2399" i="3"/>
  <c r="A3167" i="3"/>
  <c r="E4756" i="3"/>
  <c r="A616" i="3"/>
  <c r="A1384" i="3"/>
  <c r="A2152" i="3"/>
  <c r="A2920" i="3"/>
  <c r="E4732" i="3"/>
  <c r="A601" i="3"/>
  <c r="A1369" i="3"/>
  <c r="A2137" i="3"/>
  <c r="A2905" i="3"/>
  <c r="E3968" i="3"/>
  <c r="A362" i="3"/>
  <c r="A1130" i="3"/>
  <c r="A1898" i="3"/>
  <c r="E1295" i="3"/>
  <c r="E2402" i="3"/>
  <c r="E61" i="3"/>
  <c r="E1068" i="3"/>
  <c r="E3181" i="3"/>
  <c r="Q4876" i="3"/>
  <c r="E2838" i="3"/>
  <c r="E964" i="3"/>
  <c r="E3103" i="3"/>
  <c r="E3152" i="3"/>
  <c r="A812" i="3"/>
  <c r="A1844" i="3"/>
  <c r="E1125" i="3"/>
  <c r="E4974" i="3"/>
  <c r="A781" i="3"/>
  <c r="A1549" i="3"/>
  <c r="A2317" i="3"/>
  <c r="A3085" i="3"/>
  <c r="E4676" i="3"/>
  <c r="A566" i="3"/>
  <c r="A1334" i="3"/>
  <c r="A2102" i="3"/>
  <c r="A2870" i="3"/>
  <c r="Q2711" i="3"/>
  <c r="E2466" i="3"/>
  <c r="E514" i="3"/>
  <c r="E1090" i="3"/>
  <c r="E3197" i="3"/>
  <c r="E13" i="3"/>
  <c r="E2854" i="3"/>
  <c r="E986" i="3"/>
  <c r="E3119" i="3"/>
  <c r="E3280" i="3"/>
  <c r="A820" i="3"/>
  <c r="A1860" i="3"/>
  <c r="E1211" i="3"/>
  <c r="E4983" i="3"/>
  <c r="A789" i="3"/>
  <c r="A1557" i="3"/>
  <c r="A2325" i="3"/>
  <c r="A3093" i="3"/>
  <c r="E4689" i="3"/>
  <c r="A574" i="3"/>
  <c r="A1342" i="3"/>
  <c r="A2110" i="3"/>
  <c r="A2878" i="3"/>
  <c r="E4424" i="3"/>
  <c r="A431" i="3"/>
  <c r="A1199" i="3"/>
  <c r="A1967" i="3"/>
  <c r="A2735" i="3"/>
  <c r="E2544" i="3"/>
  <c r="A178" i="3"/>
  <c r="A952" i="3"/>
  <c r="A1720" i="3"/>
  <c r="A2488" i="3"/>
  <c r="E2424" i="3"/>
  <c r="A161" i="3"/>
  <c r="A937" i="3"/>
  <c r="A1705" i="3"/>
  <c r="A2473" i="3"/>
  <c r="A3241" i="3"/>
  <c r="E4879" i="3"/>
  <c r="A698" i="3"/>
  <c r="A1466" i="3"/>
  <c r="A2234" i="3"/>
  <c r="E37" i="3"/>
  <c r="E1443" i="3"/>
  <c r="E3500" i="3"/>
  <c r="E2029" i="3"/>
  <c r="E4077" i="3"/>
  <c r="E1686" i="3"/>
  <c r="E3734" i="3"/>
  <c r="E1951" i="3"/>
  <c r="E3999" i="3"/>
  <c r="A100" i="3"/>
  <c r="A1268" i="3"/>
  <c r="A2292" i="3"/>
  <c r="E3864" i="3"/>
  <c r="A349" i="3"/>
  <c r="A1117" i="3"/>
  <c r="A1885" i="3"/>
  <c r="Q3726" i="3"/>
  <c r="E2082" i="3"/>
  <c r="E4579" i="3"/>
  <c r="E918" i="3"/>
  <c r="E3069" i="3"/>
  <c r="A126" i="3"/>
  <c r="E2726" i="3"/>
  <c r="E749" i="3"/>
  <c r="E2991" i="3"/>
  <c r="E2256" i="3"/>
  <c r="A748" i="3"/>
  <c r="A1796" i="3"/>
  <c r="E413" i="3"/>
  <c r="E4928" i="3"/>
  <c r="A741" i="3"/>
  <c r="A1509" i="3"/>
  <c r="A2277" i="3"/>
  <c r="A3045" i="3"/>
  <c r="E4612" i="3"/>
  <c r="A526" i="3"/>
  <c r="A1294" i="3"/>
  <c r="A2062" i="3"/>
  <c r="A2830" i="3"/>
  <c r="E4136" i="3"/>
  <c r="A383" i="3"/>
  <c r="A1151" i="3"/>
  <c r="A1919" i="3"/>
  <c r="A2687" i="3"/>
  <c r="E2160" i="3"/>
  <c r="A123" i="3"/>
  <c r="A904" i="3"/>
  <c r="A1672" i="3"/>
  <c r="A2440" i="3"/>
  <c r="E2040" i="3"/>
  <c r="A106" i="3"/>
  <c r="A889" i="3"/>
  <c r="A1657" i="3"/>
  <c r="A2425" i="3"/>
  <c r="A3193" i="3"/>
  <c r="E4810" i="3"/>
  <c r="A650" i="3"/>
  <c r="A1418" i="3"/>
  <c r="A2186" i="3"/>
  <c r="E2925" i="3"/>
  <c r="A2676" i="3"/>
  <c r="E4804" i="3"/>
  <c r="A2950" i="3"/>
  <c r="A759" i="3"/>
  <c r="A2295" i="3"/>
  <c r="E4585" i="3"/>
  <c r="A1280" i="3"/>
  <c r="A2816" i="3"/>
  <c r="A497" i="3"/>
  <c r="A2033" i="3"/>
  <c r="E3136" i="3"/>
  <c r="A1026" i="3"/>
  <c r="S192" i="3"/>
  <c r="S2007" i="3"/>
  <c r="S2068" i="3"/>
  <c r="S2100" i="3"/>
  <c r="S1514" i="3"/>
  <c r="S4471" i="3"/>
  <c r="S1429" i="3"/>
  <c r="S2465" i="3"/>
  <c r="S3146" i="3"/>
  <c r="S1832" i="3"/>
  <c r="S4941" i="3"/>
  <c r="S3809" i="3"/>
  <c r="S3912" i="3"/>
  <c r="S3897" i="3"/>
  <c r="Q1146" i="3"/>
  <c r="Q2019" i="3"/>
  <c r="Q1622" i="3"/>
  <c r="Q706" i="3"/>
  <c r="Q2285" i="3"/>
  <c r="Q2447" i="3"/>
  <c r="Q1210" i="3"/>
  <c r="Q2076" i="3"/>
  <c r="Q2030" i="3"/>
  <c r="S4384" i="3"/>
  <c r="Q2059" i="3"/>
  <c r="Q1853" i="3"/>
  <c r="Q2015" i="3"/>
  <c r="Q543" i="3"/>
  <c r="E675" i="3"/>
  <c r="Q3228" i="3"/>
  <c r="Q1950" i="3"/>
  <c r="E363" i="3"/>
  <c r="Q2916" i="3"/>
  <c r="Q252" i="3"/>
  <c r="Q2866" i="3"/>
  <c r="Q4051" i="3"/>
  <c r="Q2508" i="3"/>
  <c r="Q3526" i="3"/>
  <c r="Q4047" i="3"/>
  <c r="Q2220" i="3"/>
  <c r="Q3706" i="3"/>
  <c r="Q4891" i="3"/>
  <c r="Q3365" i="3"/>
  <c r="Q1079" i="3"/>
  <c r="Q2273" i="3"/>
  <c r="Q3388" i="3"/>
  <c r="E494" i="3"/>
  <c r="Q2264" i="3"/>
  <c r="Q3400" i="3"/>
  <c r="Q1797" i="3"/>
  <c r="Q4426" i="3"/>
  <c r="E620" i="3"/>
  <c r="Q4085" i="3"/>
  <c r="E95" i="3"/>
  <c r="E616" i="3"/>
  <c r="S3521" i="3"/>
  <c r="Q2642" i="3"/>
  <c r="Q3827" i="3"/>
  <c r="Q1608" i="3"/>
  <c r="Q3302" i="3"/>
  <c r="Q4442" i="3"/>
  <c r="E319" i="3"/>
  <c r="Q2904" i="3"/>
  <c r="Q2937" i="3"/>
  <c r="E1334" i="3"/>
  <c r="E45" i="3"/>
  <c r="Q4677" i="3"/>
  <c r="Q3135" i="3"/>
  <c r="Q4352" i="3"/>
  <c r="Q3905" i="3"/>
  <c r="E2305" i="3"/>
  <c r="Q3034" i="3"/>
  <c r="Q2304" i="3"/>
  <c r="Q2935" i="3"/>
  <c r="Q3032" i="3"/>
  <c r="E1249" i="3"/>
  <c r="Q4244" i="3"/>
  <c r="Q4470" i="3"/>
  <c r="Q4599" i="3"/>
  <c r="Q4544" i="3"/>
  <c r="Q3281" i="3"/>
  <c r="E661" i="3"/>
  <c r="E3217" i="3"/>
  <c r="Q3802" i="3"/>
  <c r="Q2606" i="3"/>
  <c r="Q3095" i="3"/>
  <c r="Q3176" i="3"/>
  <c r="Q1704" i="3"/>
  <c r="Q4500" i="3"/>
  <c r="Q4534" i="3"/>
  <c r="Q4655" i="3"/>
  <c r="Q4592" i="3"/>
  <c r="Q3313" i="3"/>
  <c r="E755" i="3"/>
  <c r="Q2650" i="3"/>
  <c r="E1193" i="3"/>
  <c r="E2505" i="3"/>
  <c r="E2090" i="3"/>
  <c r="E4394" i="3"/>
  <c r="E3051" i="3"/>
  <c r="E1248" i="3"/>
  <c r="E3572" i="3"/>
  <c r="E2277" i="3"/>
  <c r="E4261" i="3"/>
  <c r="E1027" i="3"/>
  <c r="E2382" i="3"/>
  <c r="E3790" i="3"/>
  <c r="E1038" i="3"/>
  <c r="E2007" i="3"/>
  <c r="E2775" i="3"/>
  <c r="E3543" i="3"/>
  <c r="E4311" i="3"/>
  <c r="E2576" i="3"/>
  <c r="A183" i="3"/>
  <c r="A956" i="3"/>
  <c r="A1724" i="3"/>
  <c r="Q1387" i="3"/>
  <c r="Q2830" i="3"/>
  <c r="Q4527" i="3"/>
  <c r="E513" i="3"/>
  <c r="Q3865" i="3"/>
  <c r="E410" i="3"/>
  <c r="E2265" i="3"/>
  <c r="E3657" i="3"/>
  <c r="E1085" i="3"/>
  <c r="E1970" i="3"/>
  <c r="E2738" i="3"/>
  <c r="E3506" i="3"/>
  <c r="E4274" i="3"/>
  <c r="E1395" i="3"/>
  <c r="E2163" i="3"/>
  <c r="E2931" i="3"/>
  <c r="E3699" i="3"/>
  <c r="E4467" i="3"/>
  <c r="E1088" i="3"/>
  <c r="E1916" i="3"/>
  <c r="E2684" i="3"/>
  <c r="E3452" i="3"/>
  <c r="E22" i="3"/>
  <c r="Q3383" i="3"/>
  <c r="Q4568" i="3"/>
  <c r="Q3489" i="3"/>
  <c r="E34" i="3"/>
  <c r="E1889" i="3"/>
  <c r="E3361" i="3"/>
  <c r="E634" i="3"/>
  <c r="E1786" i="3"/>
  <c r="E2554" i="3"/>
  <c r="E3322" i="3"/>
  <c r="E4090" i="3"/>
  <c r="E1172" i="3"/>
  <c r="E1979" i="3"/>
  <c r="E2747" i="3"/>
  <c r="E3515" i="3"/>
  <c r="E4283" i="3"/>
  <c r="E805" i="3"/>
  <c r="E1732" i="3"/>
  <c r="E2500" i="3"/>
  <c r="E3268" i="3"/>
  <c r="E4036" i="3"/>
  <c r="E1164" i="3"/>
  <c r="E1973" i="3"/>
  <c r="E2741" i="3"/>
  <c r="E3509" i="3"/>
  <c r="E4277" i="3"/>
  <c r="A54" i="3"/>
  <c r="E1374" i="3"/>
  <c r="E2142" i="3"/>
  <c r="E2910" i="3"/>
  <c r="E3678" i="3"/>
  <c r="E4446" i="3"/>
  <c r="E1383" i="3"/>
  <c r="E2151" i="3"/>
  <c r="E2919" i="3"/>
  <c r="E3687" i="3"/>
  <c r="E4455" i="3"/>
  <c r="E3728" i="3"/>
  <c r="E38" i="3"/>
  <c r="Q3391" i="3"/>
  <c r="Q4576" i="3"/>
  <c r="Q3497" i="3"/>
  <c r="E42" i="3"/>
  <c r="E1897" i="3"/>
  <c r="E3369" i="3"/>
  <c r="E666" i="3"/>
  <c r="E1794" i="3"/>
  <c r="E2562" i="3"/>
  <c r="E3330" i="3"/>
  <c r="E4098" i="3"/>
  <c r="E1182" i="3"/>
  <c r="E1987" i="3"/>
  <c r="E2755" i="3"/>
  <c r="E3523" i="3"/>
  <c r="E4291" i="3"/>
  <c r="E827" i="3"/>
  <c r="E1740" i="3"/>
  <c r="E2508" i="3"/>
  <c r="E3276" i="3"/>
  <c r="Q1672" i="3"/>
  <c r="E1151" i="3"/>
  <c r="Q3560" i="3"/>
  <c r="Q3145" i="3"/>
  <c r="Q4681" i="3"/>
  <c r="E1545" i="3"/>
  <c r="E3081" i="3"/>
  <c r="E4265" i="3"/>
  <c r="E1610" i="3"/>
  <c r="E2378" i="3"/>
  <c r="E3146" i="3"/>
  <c r="E3914" i="3"/>
  <c r="E938" i="3"/>
  <c r="E1803" i="3"/>
  <c r="E2571" i="3"/>
  <c r="E3339" i="3"/>
  <c r="E4107" i="3"/>
  <c r="Q4860" i="3"/>
  <c r="E1556" i="3"/>
  <c r="E2324" i="3"/>
  <c r="E3092" i="3"/>
  <c r="E3860" i="3"/>
  <c r="E930" i="3"/>
  <c r="E1797" i="3"/>
  <c r="E2565" i="3"/>
  <c r="E3333" i="3"/>
  <c r="E4101" i="3"/>
  <c r="E4869" i="3"/>
  <c r="E1155" i="3"/>
  <c r="E1966" i="3"/>
  <c r="E2734" i="3"/>
  <c r="E3502" i="3"/>
  <c r="E4270" i="3"/>
  <c r="E1166" i="3"/>
  <c r="E1975" i="3"/>
  <c r="E2743" i="3"/>
  <c r="E3511" i="3"/>
  <c r="E4279" i="3"/>
  <c r="E2320" i="3"/>
  <c r="A146" i="3"/>
  <c r="A924" i="3"/>
  <c r="A1692" i="3"/>
  <c r="A2460" i="3"/>
  <c r="Q2573" i="3"/>
  <c r="Q4311" i="3"/>
  <c r="E353" i="3"/>
  <c r="Q3801" i="3"/>
  <c r="E346" i="3"/>
  <c r="E2201" i="3"/>
  <c r="E3609" i="3"/>
  <c r="E1032" i="3"/>
  <c r="E1938" i="3"/>
  <c r="E2706" i="3"/>
  <c r="E3474" i="3"/>
  <c r="E4242" i="3"/>
  <c r="E1363" i="3"/>
  <c r="E2131" i="3"/>
  <c r="E2899" i="3"/>
  <c r="E3667" i="3"/>
  <c r="E4435" i="3"/>
  <c r="E1045" i="3"/>
  <c r="E1884" i="3"/>
  <c r="E2652" i="3"/>
  <c r="E3420" i="3"/>
  <c r="E4188" i="3"/>
  <c r="E1357" i="3"/>
  <c r="E2125" i="3"/>
  <c r="E2893" i="3"/>
  <c r="E3661" i="3"/>
  <c r="E4429" i="3"/>
  <c r="A206" i="3"/>
  <c r="E1526" i="3"/>
  <c r="E2294" i="3"/>
  <c r="E3062" i="3"/>
  <c r="E3830" i="3"/>
  <c r="E4598" i="3"/>
  <c r="E1535" i="3"/>
  <c r="E2303" i="3"/>
  <c r="E3071" i="3"/>
  <c r="E3839" i="3"/>
  <c r="E4607" i="3"/>
  <c r="E4529" i="3"/>
  <c r="A484" i="3"/>
  <c r="Q3284" i="3"/>
  <c r="E767" i="3"/>
  <c r="Q3248" i="3"/>
  <c r="Q3041" i="3"/>
  <c r="Q4577" i="3"/>
  <c r="E1441" i="3"/>
  <c r="E2977" i="3"/>
  <c r="E4201" i="3"/>
  <c r="E1554" i="3"/>
  <c r="E2330" i="3"/>
  <c r="E3098" i="3"/>
  <c r="E3866" i="3"/>
  <c r="E867" i="3"/>
  <c r="E1755" i="3"/>
  <c r="E2523" i="3"/>
  <c r="E3291" i="3"/>
  <c r="E4059" i="3"/>
  <c r="E4827" i="3"/>
  <c r="E1508" i="3"/>
  <c r="E2276" i="3"/>
  <c r="E3044" i="3"/>
  <c r="E3812" i="3"/>
  <c r="E851" i="3"/>
  <c r="E1749" i="3"/>
  <c r="E2517" i="3"/>
  <c r="E3285" i="3"/>
  <c r="E4053" i="3"/>
  <c r="E4821" i="3"/>
  <c r="E1091" i="3"/>
  <c r="E1918" i="3"/>
  <c r="E2686" i="3"/>
  <c r="E3454" i="3"/>
  <c r="E4222" i="3"/>
  <c r="E1102" i="3"/>
  <c r="E1927" i="3"/>
  <c r="E2695" i="3"/>
  <c r="E3463" i="3"/>
  <c r="E4231" i="3"/>
  <c r="E1936" i="3"/>
  <c r="Q3817" i="3"/>
  <c r="E4258" i="3"/>
  <c r="E2668" i="3"/>
  <c r="E1757" i="3"/>
  <c r="E3805" i="3"/>
  <c r="E1414" i="3"/>
  <c r="E3462" i="3"/>
  <c r="E1679" i="3"/>
  <c r="E3727" i="3"/>
  <c r="E4899" i="3"/>
  <c r="A1132" i="3"/>
  <c r="A2156" i="3"/>
  <c r="E3032" i="3"/>
  <c r="A245" i="3"/>
  <c r="A1013" i="3"/>
  <c r="A1781" i="3"/>
  <c r="A2549" i="3"/>
  <c r="E1306" i="3"/>
  <c r="E4993" i="3"/>
  <c r="A798" i="3"/>
  <c r="A1566" i="3"/>
  <c r="A2334" i="3"/>
  <c r="A3102" i="3"/>
  <c r="E4818" i="3"/>
  <c r="A655" i="3"/>
  <c r="A1423" i="3"/>
  <c r="A2191" i="3"/>
  <c r="A2959" i="3"/>
  <c r="E4336" i="3"/>
  <c r="A408" i="3"/>
  <c r="A1176" i="3"/>
  <c r="A1944" i="3"/>
  <c r="A2712" i="3"/>
  <c r="E4216" i="3"/>
  <c r="A393" i="3"/>
  <c r="A1161" i="3"/>
  <c r="A1929" i="3"/>
  <c r="A2697" i="3"/>
  <c r="E2304" i="3"/>
  <c r="A144" i="3"/>
  <c r="A922" i="3"/>
  <c r="A1690" i="3"/>
  <c r="A2458" i="3"/>
  <c r="E3313" i="3"/>
  <c r="E2723" i="3"/>
  <c r="E4012" i="3"/>
  <c r="E2461" i="3"/>
  <c r="E4509" i="3"/>
  <c r="E2118" i="3"/>
  <c r="E4166" i="3"/>
  <c r="E2383" i="3"/>
  <c r="E4431" i="3"/>
  <c r="A372" i="3"/>
  <c r="A1484" i="3"/>
  <c r="A2500" i="3"/>
  <c r="E4578" i="3"/>
  <c r="A509" i="3"/>
  <c r="A1277" i="3"/>
  <c r="A2045" i="3"/>
  <c r="A2813" i="3"/>
  <c r="E3424" i="3"/>
  <c r="A294" i="3"/>
  <c r="A1062" i="3"/>
  <c r="A1830" i="3"/>
  <c r="A2598" i="3"/>
  <c r="E2280" i="3"/>
  <c r="E3425" i="3"/>
  <c r="E2787" i="3"/>
  <c r="E4028" i="3"/>
  <c r="E2477" i="3"/>
  <c r="E4525" i="3"/>
  <c r="E2134" i="3"/>
  <c r="E4182" i="3"/>
  <c r="E2399" i="3"/>
  <c r="E4447" i="3"/>
  <c r="A388" i="3"/>
  <c r="A1492" i="3"/>
  <c r="A2508" i="3"/>
  <c r="E4594" i="3"/>
  <c r="A517" i="3"/>
  <c r="A1285" i="3"/>
  <c r="A2053" i="3"/>
  <c r="A2821" i="3"/>
  <c r="E3488" i="3"/>
  <c r="A302" i="3"/>
  <c r="A1070" i="3"/>
  <c r="A1838" i="3"/>
  <c r="A2606" i="3"/>
  <c r="E2344" i="3"/>
  <c r="A149" i="3"/>
  <c r="A927" i="3"/>
  <c r="A1695" i="3"/>
  <c r="A2463" i="3"/>
  <c r="A3231" i="3"/>
  <c r="E4857" i="3"/>
  <c r="A680" i="3"/>
  <c r="A1448" i="3"/>
  <c r="A2216" i="3"/>
  <c r="A2984" i="3"/>
  <c r="E4834" i="3"/>
  <c r="A665" i="3"/>
  <c r="A1433" i="3"/>
  <c r="A2201" i="3"/>
  <c r="A2969" i="3"/>
  <c r="E4409" i="3"/>
  <c r="A426" i="3"/>
  <c r="A1194" i="3"/>
  <c r="A1962" i="3"/>
  <c r="E648" i="3"/>
  <c r="E2914" i="3"/>
  <c r="E1320" i="3"/>
  <c r="E1302" i="3"/>
  <c r="E3357" i="3"/>
  <c r="E811" i="3"/>
  <c r="E3014" i="3"/>
  <c r="E1198" i="3"/>
  <c r="E3279" i="3"/>
  <c r="E4433" i="3"/>
  <c r="A908" i="3"/>
  <c r="A1932" i="3"/>
  <c r="E1688" i="3"/>
  <c r="A56" i="3"/>
  <c r="A845" i="3"/>
  <c r="A1613" i="3"/>
  <c r="A2381" i="3"/>
  <c r="A3149" i="3"/>
  <c r="E4778" i="3"/>
  <c r="A630" i="3"/>
  <c r="A1398" i="3"/>
  <c r="A2166" i="3"/>
  <c r="A2934" i="3"/>
  <c r="Q2402" i="3"/>
  <c r="E2978" i="3"/>
  <c r="E1388" i="3"/>
  <c r="E1321" i="3"/>
  <c r="E3373" i="3"/>
  <c r="E853" i="3"/>
  <c r="E3030" i="3"/>
  <c r="E1220" i="3"/>
  <c r="E3295" i="3"/>
  <c r="E4465" i="3"/>
  <c r="A916" i="3"/>
  <c r="A1940" i="3"/>
  <c r="E1752" i="3"/>
  <c r="A65" i="3"/>
  <c r="A853" i="3"/>
  <c r="A1621" i="3"/>
  <c r="A2389" i="3"/>
  <c r="A3157" i="3"/>
  <c r="E4792" i="3"/>
  <c r="A638" i="3"/>
  <c r="A1406" i="3"/>
  <c r="A2174" i="3"/>
  <c r="A2942" i="3"/>
  <c r="E4552" i="3"/>
  <c r="A495" i="3"/>
  <c r="A1263" i="3"/>
  <c r="A2031" i="3"/>
  <c r="A2799" i="3"/>
  <c r="E3056" i="3"/>
  <c r="A248" i="3"/>
  <c r="A1016" i="3"/>
  <c r="A1784" i="3"/>
  <c r="A2552" i="3"/>
  <c r="E2936" i="3"/>
  <c r="A233" i="3"/>
  <c r="A1001" i="3"/>
  <c r="A1769" i="3"/>
  <c r="A2537" i="3"/>
  <c r="E923" i="3"/>
  <c r="E4952" i="3"/>
  <c r="A762" i="3"/>
  <c r="A1530" i="3"/>
  <c r="A2298" i="3"/>
  <c r="E1833" i="3"/>
  <c r="E1955" i="3"/>
  <c r="E3756" i="3"/>
  <c r="E2205" i="3"/>
  <c r="E4253" i="3"/>
  <c r="E1862" i="3"/>
  <c r="S256" i="3"/>
  <c r="S2071" i="3"/>
  <c r="S2156" i="3"/>
  <c r="S2332" i="3"/>
  <c r="S1578" i="3"/>
  <c r="S4535" i="3"/>
  <c r="S2207" i="3"/>
  <c r="S3321" i="3"/>
  <c r="S3635" i="3"/>
  <c r="S2435" i="3"/>
  <c r="S3958" i="3"/>
  <c r="S4449" i="3"/>
  <c r="S4552" i="3"/>
  <c r="S4537" i="3"/>
  <c r="Q2170" i="3"/>
  <c r="S3682" i="3"/>
  <c r="Q1686" i="3"/>
  <c r="S4106" i="3"/>
  <c r="Q2349" i="3"/>
  <c r="Q2511" i="3"/>
  <c r="Q1322" i="3"/>
  <c r="Q2140" i="3"/>
  <c r="Q2094" i="3"/>
  <c r="S4896" i="3"/>
  <c r="Q2123" i="3"/>
  <c r="Q1917" i="3"/>
  <c r="Q2079" i="3"/>
  <c r="Q806" i="3"/>
  <c r="Q1656" i="3"/>
  <c r="Q3292" i="3"/>
  <c r="Q2126" i="3"/>
  <c r="E427" i="3"/>
  <c r="Q2980" i="3"/>
  <c r="Q1841" i="3"/>
  <c r="Q2930" i="3"/>
  <c r="Q4115" i="3"/>
  <c r="Q2589" i="3"/>
  <c r="Q3590" i="3"/>
  <c r="Q4111" i="3"/>
  <c r="Q2380" i="3"/>
  <c r="Q3770" i="3"/>
  <c r="Q4955" i="3"/>
  <c r="Q3429" i="3"/>
  <c r="Q1255" i="3"/>
  <c r="Q2425" i="3"/>
  <c r="Q3452" i="3"/>
  <c r="E558" i="3"/>
  <c r="Q2417" i="3"/>
  <c r="Q3464" i="3"/>
  <c r="Q1957" i="3"/>
  <c r="Q4490" i="3"/>
  <c r="E684" i="3"/>
  <c r="Q4149" i="3"/>
  <c r="E159" i="3"/>
  <c r="E680" i="3"/>
  <c r="S3375" i="3"/>
  <c r="Q2706" i="3"/>
  <c r="Q3891" i="3"/>
  <c r="Q2120" i="3"/>
  <c r="Q3366" i="3"/>
  <c r="Q4954" i="3"/>
  <c r="E831" i="3"/>
  <c r="Q3304" i="3"/>
  <c r="Q3193" i="3"/>
  <c r="E1593" i="3"/>
  <c r="E979" i="3"/>
  <c r="E230" i="3"/>
  <c r="Q3543" i="3"/>
  <c r="Q4704" i="3"/>
  <c r="Q4161" i="3"/>
  <c r="E2561" i="3"/>
  <c r="Q4570" i="3"/>
  <c r="Q2798" i="3"/>
  <c r="Q3255" i="3"/>
  <c r="Q3328" i="3"/>
  <c r="Q2334" i="3"/>
  <c r="Q2949" i="3"/>
  <c r="Q4854" i="3"/>
  <c r="Q4911" i="3"/>
  <c r="Q4800" i="3"/>
  <c r="Q3473" i="3"/>
  <c r="E1030" i="3"/>
  <c r="E3409" i="3"/>
  <c r="E347" i="3"/>
  <c r="Q2990" i="3"/>
  <c r="Q3399" i="3"/>
  <c r="Q3488" i="3"/>
  <c r="Q2524" i="3"/>
  <c r="Q3077" i="3"/>
  <c r="Q4918" i="3"/>
  <c r="Q4951" i="3"/>
  <c r="Q4848" i="3"/>
  <c r="Q3505" i="3"/>
  <c r="E1074" i="3"/>
  <c r="E380" i="3"/>
  <c r="Q2953" i="3"/>
  <c r="E2889" i="3"/>
  <c r="E2282" i="3"/>
  <c r="E739" i="3"/>
  <c r="E3243" i="3"/>
  <c r="E1460" i="3"/>
  <c r="E3764" i="3"/>
  <c r="E2469" i="3"/>
  <c r="E4389" i="3"/>
  <c r="E1112" i="3"/>
  <c r="E2446" i="3"/>
  <c r="E3854" i="3"/>
  <c r="E1124" i="3"/>
  <c r="E2071" i="3"/>
  <c r="E2839" i="3"/>
  <c r="E3607" i="3"/>
  <c r="E4375" i="3"/>
  <c r="E3088" i="3"/>
  <c r="A252" i="3"/>
  <c r="A1020" i="3"/>
  <c r="A1788" i="3"/>
  <c r="Q1742" i="3"/>
  <c r="Q3342" i="3"/>
  <c r="Q4927" i="3"/>
  <c r="E865" i="3"/>
  <c r="Q3993" i="3"/>
  <c r="E421" i="3"/>
  <c r="E2393" i="3"/>
  <c r="E3753" i="3"/>
  <c r="E1181" i="3"/>
  <c r="E2034" i="3"/>
  <c r="E2802" i="3"/>
  <c r="E3570" i="3"/>
  <c r="E4338" i="3"/>
  <c r="E1459" i="3"/>
  <c r="E2227" i="3"/>
  <c r="E2995" i="3"/>
  <c r="E3763" i="3"/>
  <c r="E4531" i="3"/>
  <c r="E1173" i="3"/>
  <c r="E1980" i="3"/>
  <c r="E2748" i="3"/>
  <c r="E3516" i="3"/>
  <c r="E534" i="3"/>
  <c r="Q3783" i="3"/>
  <c r="Q4904" i="3"/>
  <c r="Q3617" i="3"/>
  <c r="E162" i="3"/>
  <c r="E2017" i="3"/>
  <c r="E3465" i="3"/>
  <c r="E866" i="3"/>
  <c r="E1850" i="3"/>
  <c r="E2618" i="3"/>
  <c r="E3386" i="3"/>
  <c r="E4154" i="3"/>
  <c r="E1258" i="3"/>
  <c r="E2043" i="3"/>
  <c r="E2811" i="3"/>
  <c r="E3579" i="3"/>
  <c r="E4347" i="3"/>
  <c r="E928" i="3"/>
  <c r="E1796" i="3"/>
  <c r="E2564" i="3"/>
  <c r="E3332" i="3"/>
  <c r="E4100" i="3"/>
  <c r="E1250" i="3"/>
  <c r="E2037" i="3"/>
  <c r="E2805" i="3"/>
  <c r="E3573" i="3"/>
  <c r="E4341" i="3"/>
  <c r="A118" i="3"/>
  <c r="E1438" i="3"/>
  <c r="E2206" i="3"/>
  <c r="E2974" i="3"/>
  <c r="E3742" i="3"/>
  <c r="E4510" i="3"/>
  <c r="E1447" i="3"/>
  <c r="E2215" i="3"/>
  <c r="E2983" i="3"/>
  <c r="E3751" i="3"/>
  <c r="E4519" i="3"/>
  <c r="E4240" i="3"/>
  <c r="E550" i="3"/>
  <c r="Q3799" i="3"/>
  <c r="Q4912" i="3"/>
  <c r="Q3625" i="3"/>
  <c r="E170" i="3"/>
  <c r="E2025" i="3"/>
  <c r="E3481" i="3"/>
  <c r="E882" i="3"/>
  <c r="E1858" i="3"/>
  <c r="E2626" i="3"/>
  <c r="E3394" i="3"/>
  <c r="E4162" i="3"/>
  <c r="E1268" i="3"/>
  <c r="E2051" i="3"/>
  <c r="E2819" i="3"/>
  <c r="E3587" i="3"/>
  <c r="E4355" i="3"/>
  <c r="E939" i="3"/>
  <c r="E1804" i="3"/>
  <c r="E2572" i="3"/>
  <c r="E3340" i="3"/>
  <c r="Q3469" i="3"/>
  <c r="Q2564" i="3"/>
  <c r="Q3960" i="3"/>
  <c r="Q3273" i="3"/>
  <c r="Q4809" i="3"/>
  <c r="E1673" i="3"/>
  <c r="E3177" i="3"/>
  <c r="E4353" i="3"/>
  <c r="E1674" i="3"/>
  <c r="E2442" i="3"/>
  <c r="E3210" i="3"/>
  <c r="E3978" i="3"/>
  <c r="E1022" i="3"/>
  <c r="E1867" i="3"/>
  <c r="E2635" i="3"/>
  <c r="E3403" i="3"/>
  <c r="E4171" i="3"/>
  <c r="E381" i="3"/>
  <c r="E1620" i="3"/>
  <c r="E2388" i="3"/>
  <c r="E3156" i="3"/>
  <c r="E3924" i="3"/>
  <c r="E1014" i="3"/>
  <c r="E1861" i="3"/>
  <c r="E2629" i="3"/>
  <c r="E3397" i="3"/>
  <c r="E4165" i="3"/>
  <c r="E4933" i="3"/>
  <c r="E1240" i="3"/>
  <c r="E2030" i="3"/>
  <c r="E2798" i="3"/>
  <c r="E3566" i="3"/>
  <c r="E4334" i="3"/>
  <c r="E1252" i="3"/>
  <c r="E2039" i="3"/>
  <c r="E2807" i="3"/>
  <c r="E3575" i="3"/>
  <c r="E4343" i="3"/>
  <c r="E2832" i="3"/>
  <c r="A219" i="3"/>
  <c r="A988" i="3"/>
  <c r="A1756" i="3"/>
  <c r="Q1317" i="3"/>
  <c r="Q3086" i="3"/>
  <c r="Q4727" i="3"/>
  <c r="E689" i="3"/>
  <c r="Q3929" i="3"/>
  <c r="Q4900" i="3"/>
  <c r="E2329" i="3"/>
  <c r="E3697" i="3"/>
  <c r="E1128" i="3"/>
  <c r="E2002" i="3"/>
  <c r="E2770" i="3"/>
  <c r="E3538" i="3"/>
  <c r="E4306" i="3"/>
  <c r="E1427" i="3"/>
  <c r="E2195" i="3"/>
  <c r="E2963" i="3"/>
  <c r="E3731" i="3"/>
  <c r="E4499" i="3"/>
  <c r="E1131" i="3"/>
  <c r="E1948" i="3"/>
  <c r="E2716" i="3"/>
  <c r="E3484" i="3"/>
  <c r="E4252" i="3"/>
  <c r="E1421" i="3"/>
  <c r="E2189" i="3"/>
  <c r="E2957" i="3"/>
  <c r="E3725" i="3"/>
  <c r="E4493" i="3"/>
  <c r="E141" i="3"/>
  <c r="E1590" i="3"/>
  <c r="E2358" i="3"/>
  <c r="E3126" i="3"/>
  <c r="E3894" i="3"/>
  <c r="E213" i="3"/>
  <c r="E1599" i="3"/>
  <c r="E2367" i="3"/>
  <c r="E3135" i="3"/>
  <c r="E3903" i="3"/>
  <c r="E4671" i="3"/>
  <c r="E4648" i="3"/>
  <c r="A548" i="3"/>
  <c r="Q2701" i="3"/>
  <c r="E1279" i="3"/>
  <c r="Q3672" i="3"/>
  <c r="Q3169" i="3"/>
  <c r="Q4705" i="3"/>
  <c r="E1569" i="3"/>
  <c r="E3105" i="3"/>
  <c r="E4289" i="3"/>
  <c r="E1626" i="3"/>
  <c r="E2394" i="3"/>
  <c r="E3162" i="3"/>
  <c r="E3930" i="3"/>
  <c r="E958" i="3"/>
  <c r="E1819" i="3"/>
  <c r="E2587" i="3"/>
  <c r="E3355" i="3"/>
  <c r="E4123" i="3"/>
  <c r="Q4988" i="3"/>
  <c r="E1572" i="3"/>
  <c r="E2340" i="3"/>
  <c r="E3108" i="3"/>
  <c r="E3876" i="3"/>
  <c r="E950" i="3"/>
  <c r="E1813" i="3"/>
  <c r="E2581" i="3"/>
  <c r="E3349" i="3"/>
  <c r="E4117" i="3"/>
  <c r="E4885" i="3"/>
  <c r="E1176" i="3"/>
  <c r="E1982" i="3"/>
  <c r="E2750" i="3"/>
  <c r="E3518" i="3"/>
  <c r="E4286" i="3"/>
  <c r="E1188" i="3"/>
  <c r="E1991" i="3"/>
  <c r="E2759" i="3"/>
  <c r="E3527" i="3"/>
  <c r="E4295" i="3"/>
  <c r="E2448" i="3"/>
  <c r="Q4841" i="3"/>
  <c r="E1054" i="3"/>
  <c r="E3180" i="3"/>
  <c r="E1917" i="3"/>
  <c r="E3965" i="3"/>
  <c r="E1574" i="3"/>
  <c r="E3622" i="3"/>
  <c r="E1839" i="3"/>
  <c r="E3887" i="3"/>
  <c r="A27" i="3"/>
  <c r="A1220" i="3"/>
  <c r="A2244" i="3"/>
  <c r="E3544" i="3"/>
  <c r="A309" i="3"/>
  <c r="A1077" i="3"/>
  <c r="A1845" i="3"/>
  <c r="A2613" i="3"/>
  <c r="E1824" i="3"/>
  <c r="A75" i="3"/>
  <c r="A862" i="3"/>
  <c r="A1630" i="3"/>
  <c r="A2398" i="3"/>
  <c r="A3166" i="3"/>
  <c r="E4903" i="3"/>
  <c r="A719" i="3"/>
  <c r="A1487" i="3"/>
  <c r="A2255" i="3"/>
  <c r="A3023" i="3"/>
  <c r="E4505" i="3"/>
  <c r="A472" i="3"/>
  <c r="A1240" i="3"/>
  <c r="A2008" i="3"/>
  <c r="A2776" i="3"/>
  <c r="E4474" i="3"/>
  <c r="A457" i="3"/>
  <c r="A1225" i="3"/>
  <c r="A1993" i="3"/>
  <c r="A2761" i="3"/>
  <c r="E2816" i="3"/>
  <c r="A217" i="3"/>
  <c r="A986" i="3"/>
  <c r="A1754" i="3"/>
  <c r="A2522" i="3"/>
  <c r="E4129" i="3"/>
  <c r="E3235" i="3"/>
  <c r="E4172" i="3"/>
  <c r="E2621" i="3"/>
  <c r="E4669" i="3"/>
  <c r="E2278" i="3"/>
  <c r="E4326" i="3"/>
  <c r="E2543" i="3"/>
  <c r="E4591" i="3"/>
  <c r="A468" i="3"/>
  <c r="A1572" i="3"/>
  <c r="A2564" i="3"/>
  <c r="E4688" i="3"/>
  <c r="A573" i="3"/>
  <c r="A1341" i="3"/>
  <c r="A2109" i="3"/>
  <c r="A2877" i="3"/>
  <c r="E3936" i="3"/>
  <c r="A358" i="3"/>
  <c r="A1126" i="3"/>
  <c r="A1894" i="3"/>
  <c r="A2662" i="3"/>
  <c r="E2792" i="3"/>
  <c r="E4209" i="3"/>
  <c r="E3299" i="3"/>
  <c r="E4204" i="3"/>
  <c r="E2653" i="3"/>
  <c r="E4701" i="3"/>
  <c r="E2310" i="3"/>
  <c r="E4358" i="3"/>
  <c r="E2575" i="3"/>
  <c r="E4623" i="3"/>
  <c r="A492" i="3"/>
  <c r="A1580" i="3"/>
  <c r="A2572" i="3"/>
  <c r="E4700" i="3"/>
  <c r="A581" i="3"/>
  <c r="A1349" i="3"/>
  <c r="A2117" i="3"/>
  <c r="A2885" i="3"/>
  <c r="E4000" i="3"/>
  <c r="A366" i="3"/>
  <c r="A1134" i="3"/>
  <c r="A1902" i="3"/>
  <c r="A2670" i="3"/>
  <c r="E2856" i="3"/>
  <c r="A223" i="3"/>
  <c r="A991" i="3"/>
  <c r="A1759" i="3"/>
  <c r="A2527" i="3"/>
  <c r="E530" i="3"/>
  <c r="E4931" i="3"/>
  <c r="A744" i="3"/>
  <c r="A1512" i="3"/>
  <c r="A2280" i="3"/>
  <c r="A3048" i="3"/>
  <c r="E4914" i="3"/>
  <c r="A729" i="3"/>
  <c r="A1497" i="3"/>
  <c r="A2265" i="3"/>
  <c r="A3033" i="3"/>
  <c r="E4540" i="3"/>
  <c r="A490" i="3"/>
  <c r="A1258" i="3"/>
  <c r="A2026" i="3"/>
  <c r="E97" i="3"/>
  <c r="E3426" i="3"/>
  <c r="E1836" i="3"/>
  <c r="E1469" i="3"/>
  <c r="E3517" i="3"/>
  <c r="E1059" i="3"/>
  <c r="E3174" i="3"/>
  <c r="E1391" i="3"/>
  <c r="E3439" i="3"/>
  <c r="E4660" i="3"/>
  <c r="A996" i="3"/>
  <c r="A2020" i="3"/>
  <c r="E2200" i="3"/>
  <c r="A129" i="3"/>
  <c r="A909" i="3"/>
  <c r="A1677" i="3"/>
  <c r="A2445" i="3"/>
  <c r="A3213" i="3"/>
  <c r="E4874" i="3"/>
  <c r="A694" i="3"/>
  <c r="A1462" i="3"/>
  <c r="A2230" i="3"/>
  <c r="A2998" i="3"/>
  <c r="E433" i="3"/>
  <c r="E3490" i="3"/>
  <c r="E1900" i="3"/>
  <c r="E1501" i="3"/>
  <c r="E3549" i="3"/>
  <c r="E1101" i="3"/>
  <c r="E3206" i="3"/>
  <c r="E1423" i="3"/>
  <c r="E3471" i="3"/>
  <c r="E4673" i="3"/>
  <c r="A1004" i="3"/>
  <c r="A2028" i="3"/>
  <c r="E2264" i="3"/>
  <c r="A138" i="3"/>
  <c r="A917" i="3"/>
  <c r="A1685" i="3"/>
  <c r="A2453" i="3"/>
  <c r="A3221" i="3"/>
  <c r="E4883" i="3"/>
  <c r="A702" i="3"/>
  <c r="A1470" i="3"/>
  <c r="A2238" i="3"/>
  <c r="A3006" i="3"/>
  <c r="E4665" i="3"/>
  <c r="A559" i="3"/>
  <c r="A1327" i="3"/>
  <c r="A2095" i="3"/>
  <c r="A2863" i="3"/>
  <c r="E3568" i="3"/>
  <c r="A312" i="3"/>
  <c r="A1080" i="3"/>
  <c r="A1848" i="3"/>
  <c r="A2616" i="3"/>
  <c r="E3448" i="3"/>
  <c r="A297" i="3"/>
  <c r="A1065" i="3"/>
  <c r="A1833" i="3"/>
  <c r="A2601" i="3"/>
  <c r="E1536" i="3"/>
  <c r="A34" i="3"/>
  <c r="A826" i="3"/>
  <c r="A1594" i="3"/>
  <c r="A2362" i="3"/>
  <c r="E2857" i="3"/>
  <c r="E2467" i="3"/>
  <c r="E3916" i="3"/>
  <c r="E2365" i="3"/>
  <c r="E4413" i="3"/>
  <c r="E2022" i="3"/>
  <c r="E4070" i="3"/>
  <c r="E2287" i="3"/>
  <c r="E4335" i="3"/>
  <c r="A324" i="3"/>
  <c r="A1444" i="3"/>
  <c r="A2468" i="3"/>
  <c r="E4514" i="3"/>
  <c r="A477" i="3"/>
  <c r="A1245" i="3"/>
  <c r="A2013" i="3"/>
  <c r="Q3264" i="3"/>
  <c r="S594" i="3"/>
  <c r="S1795" i="3"/>
  <c r="Q2258" i="3"/>
  <c r="Q3564" i="3"/>
  <c r="E544" i="3"/>
  <c r="Q2008" i="3"/>
  <c r="Q4869" i="3"/>
  <c r="E70" i="3"/>
  <c r="E1353" i="3"/>
  <c r="E1815" i="3"/>
  <c r="Q3481" i="3"/>
  <c r="E3507" i="3"/>
  <c r="E3041" i="3"/>
  <c r="E1540" i="3"/>
  <c r="E2718" i="3"/>
  <c r="Q3113" i="3"/>
  <c r="E3331" i="3"/>
  <c r="E2697" i="3"/>
  <c r="E1364" i="3"/>
  <c r="E2542" i="3"/>
  <c r="A2268" i="3"/>
  <c r="E4050" i="3"/>
  <c r="E1933" i="3"/>
  <c r="E2879" i="3"/>
  <c r="E3929" i="3"/>
  <c r="E2084" i="3"/>
  <c r="E3262" i="3"/>
  <c r="E3293" i="3"/>
  <c r="A2357" i="3"/>
  <c r="E2800" i="3"/>
  <c r="A730" i="3"/>
  <c r="A45" i="3"/>
  <c r="A2406" i="3"/>
  <c r="A1236" i="3"/>
  <c r="E1952" i="3"/>
  <c r="E4921" i="3"/>
  <c r="A488" i="3"/>
  <c r="A1241" i="3"/>
  <c r="A1770" i="3"/>
  <c r="E4893" i="3"/>
  <c r="A1676" i="3"/>
  <c r="A2957" i="3"/>
  <c r="Q2875" i="3"/>
  <c r="E2518" i="3"/>
  <c r="A2652" i="3"/>
  <c r="E4452" i="3"/>
  <c r="A303" i="3"/>
  <c r="A824" i="3"/>
  <c r="A1577" i="3"/>
  <c r="A2106" i="3"/>
  <c r="E3565" i="3"/>
  <c r="E2127" i="3"/>
  <c r="A1356" i="3"/>
  <c r="A413" i="3"/>
  <c r="Q3591" i="3"/>
  <c r="E1516" i="3"/>
  <c r="E3421" i="3"/>
  <c r="E3078" i="3"/>
  <c r="E3343" i="3"/>
  <c r="A940" i="3"/>
  <c r="E1880" i="3"/>
  <c r="A869" i="3"/>
  <c r="A2405" i="3"/>
  <c r="E4817" i="3"/>
  <c r="A1422" i="3"/>
  <c r="A2958" i="3"/>
  <c r="A511" i="3"/>
  <c r="A2047" i="3"/>
  <c r="E3184" i="3"/>
  <c r="A1032" i="3"/>
  <c r="A2568" i="3"/>
  <c r="A249" i="3"/>
  <c r="A1785" i="3"/>
  <c r="E1093" i="3"/>
  <c r="A778" i="3"/>
  <c r="A2314" i="3"/>
  <c r="A165" i="3"/>
  <c r="E3048" i="3"/>
  <c r="A2551" i="3"/>
  <c r="A1536" i="3"/>
  <c r="A753" i="3"/>
  <c r="E4588" i="3"/>
  <c r="A2178" i="3"/>
  <c r="E2952" i="3"/>
  <c r="A491" i="3"/>
  <c r="A1515" i="3"/>
  <c r="A2411" i="3"/>
  <c r="A3250" i="3"/>
  <c r="A4025" i="3"/>
  <c r="A4793" i="3"/>
  <c r="E4461" i="3"/>
  <c r="E4546" i="3"/>
  <c r="A139" i="3"/>
  <c r="E1061" i="3"/>
  <c r="A903" i="3"/>
  <c r="A2439" i="3"/>
  <c r="E4820" i="3"/>
  <c r="A1424" i="3"/>
  <c r="A2960" i="3"/>
  <c r="A641" i="3"/>
  <c r="A2177" i="3"/>
  <c r="E4288" i="3"/>
  <c r="A1170" i="3"/>
  <c r="A2618" i="3"/>
  <c r="E3016" i="3"/>
  <c r="A243" i="3"/>
  <c r="A1011" i="3"/>
  <c r="A1779" i="3"/>
  <c r="A2547" i="3"/>
  <c r="A3393" i="3"/>
  <c r="A4161" i="3"/>
  <c r="A4929" i="3"/>
  <c r="A3722" i="3"/>
  <c r="A4490" i="3"/>
  <c r="A3160" i="3"/>
  <c r="A3971" i="3"/>
  <c r="A4739" i="3"/>
  <c r="A3468" i="3"/>
  <c r="A4236" i="3"/>
  <c r="A4798" i="3"/>
  <c r="A3445" i="3"/>
  <c r="A4213" i="3"/>
  <c r="A4981" i="3"/>
  <c r="A3358" i="3"/>
  <c r="A4126" i="3"/>
  <c r="A3656" i="3"/>
  <c r="A3647" i="3"/>
  <c r="A4415" i="3"/>
  <c r="A3672" i="3"/>
  <c r="S459" i="1"/>
  <c r="S158" i="1"/>
  <c r="S487" i="1"/>
  <c r="Q4015" i="3"/>
  <c r="E3183" i="3"/>
  <c r="A2349" i="3"/>
  <c r="A1478" i="3"/>
  <c r="E4985" i="3"/>
  <c r="A1559" i="3"/>
  <c r="A3095" i="3"/>
  <c r="A544" i="3"/>
  <c r="A2080" i="3"/>
  <c r="E4617" i="3"/>
  <c r="A1297" i="3"/>
  <c r="A2833" i="3"/>
  <c r="A290" i="3"/>
  <c r="A1826" i="3"/>
  <c r="A2946" i="3"/>
  <c r="E4684" i="3"/>
  <c r="A571" i="3"/>
  <c r="A1339" i="3"/>
  <c r="A2107" i="3"/>
  <c r="A2875" i="3"/>
  <c r="A3721" i="3"/>
  <c r="A4489" i="3"/>
  <c r="A3282" i="3"/>
  <c r="A4050" i="3"/>
  <c r="A4818" i="3"/>
  <c r="A3531" i="3"/>
  <c r="A4299" i="3"/>
  <c r="A4392" i="3"/>
  <c r="A3796" i="3"/>
  <c r="A4564" i="3"/>
  <c r="A4312" i="3"/>
  <c r="A3773" i="3"/>
  <c r="A4541" i="3"/>
  <c r="A3832" i="3"/>
  <c r="A3686" i="3"/>
  <c r="A4454" i="3"/>
  <c r="A3168" i="3"/>
  <c r="A3975" i="3"/>
  <c r="A4743" i="3"/>
  <c r="S19" i="1"/>
  <c r="E2077" i="3"/>
  <c r="A2316" i="3"/>
  <c r="E4500" i="3"/>
  <c r="A2774" i="3"/>
  <c r="A679" i="3"/>
  <c r="A2215" i="3"/>
  <c r="E4425" i="3"/>
  <c r="A1200" i="3"/>
  <c r="A2736" i="3"/>
  <c r="A417" i="3"/>
  <c r="A1953" i="3"/>
  <c r="E2496" i="3"/>
  <c r="A946" i="3"/>
  <c r="A2482" i="3"/>
  <c r="E2120" i="3"/>
  <c r="A117" i="3"/>
  <c r="A899" i="3"/>
  <c r="A1667" i="3"/>
  <c r="A2435" i="3"/>
  <c r="A3281" i="3"/>
  <c r="A4049" i="3"/>
  <c r="A4817" i="3"/>
  <c r="E4973" i="3"/>
  <c r="E4864" i="3"/>
  <c r="A262" i="3"/>
  <c r="E2024" i="3"/>
  <c r="A951" i="3"/>
  <c r="A2487" i="3"/>
  <c r="E4886" i="3"/>
  <c r="A1472" i="3"/>
  <c r="A3008" i="3"/>
  <c r="A689" i="3"/>
  <c r="A2225" i="3"/>
  <c r="E4460" i="3"/>
  <c r="A1218" i="3"/>
  <c r="A2642" i="3"/>
  <c r="E3208" i="3"/>
  <c r="A267" i="3"/>
  <c r="A1035" i="3"/>
  <c r="A1803" i="3"/>
  <c r="A2571" i="3"/>
  <c r="A3417" i="3"/>
  <c r="A4185" i="3"/>
  <c r="A4953" i="3"/>
  <c r="A3746" i="3"/>
  <c r="A4514" i="3"/>
  <c r="A3202" i="3"/>
  <c r="A3995" i="3"/>
  <c r="A4763" i="3"/>
  <c r="A3492" i="3"/>
  <c r="A4260" i="3"/>
  <c r="A4886" i="3"/>
  <c r="A3469" i="3"/>
  <c r="A4237" i="3"/>
  <c r="A4654" i="3"/>
  <c r="A3382" i="3"/>
  <c r="A4150" i="3"/>
  <c r="A3760" i="3"/>
  <c r="A3671" i="3"/>
  <c r="A4439" i="3"/>
  <c r="A3784" i="3"/>
  <c r="S12" i="1"/>
  <c r="S182" i="1"/>
  <c r="S97" i="1"/>
  <c r="Q3689" i="3"/>
  <c r="E3695" i="3"/>
  <c r="A2541" i="3"/>
  <c r="A1558" i="3"/>
  <c r="A49" i="3"/>
  <c r="A1607" i="3"/>
  <c r="A3143" i="3"/>
  <c r="A592" i="3"/>
  <c r="A2128" i="3"/>
  <c r="E4694" i="3"/>
  <c r="A1345" i="3"/>
  <c r="A2881" i="3"/>
  <c r="A338" i="3"/>
  <c r="A1874" i="3"/>
  <c r="A2970" i="3"/>
  <c r="E4722" i="3"/>
  <c r="A595" i="3"/>
  <c r="A1363" i="3"/>
  <c r="A2131" i="3"/>
  <c r="A2899" i="3"/>
  <c r="A3745" i="3"/>
  <c r="A4513" i="3"/>
  <c r="A3306" i="3"/>
  <c r="A4074" i="3"/>
  <c r="A4842" i="3"/>
  <c r="A3555" i="3"/>
  <c r="A4323" i="3"/>
  <c r="A4552" i="3"/>
  <c r="A3820" i="3"/>
  <c r="A4588" i="3"/>
  <c r="A4464" i="3"/>
  <c r="A3797" i="3"/>
  <c r="A4565" i="3"/>
  <c r="A3920" i="3"/>
  <c r="A3710" i="3"/>
  <c r="A4478" i="3"/>
  <c r="A3208" i="3"/>
  <c r="A3999" i="3"/>
  <c r="A4767" i="3"/>
  <c r="S43" i="1"/>
  <c r="S221" i="1"/>
  <c r="S71" i="1"/>
  <c r="S619" i="1"/>
  <c r="E2589" i="3"/>
  <c r="A2548" i="3"/>
  <c r="E4702" i="3"/>
  <c r="A2886" i="3"/>
  <c r="A727" i="3"/>
  <c r="A2263" i="3"/>
  <c r="E4521" i="3"/>
  <c r="A1248" i="3"/>
  <c r="A2784" i="3"/>
  <c r="A465" i="3"/>
  <c r="A2001" i="3"/>
  <c r="E2880" i="3"/>
  <c r="A994" i="3"/>
  <c r="A2530" i="3"/>
  <c r="E2312" i="3"/>
  <c r="A145" i="3"/>
  <c r="A923" i="3"/>
  <c r="A1691" i="3"/>
  <c r="A2459" i="3"/>
  <c r="A3305" i="3"/>
  <c r="A4073" i="3"/>
  <c r="A4841" i="3"/>
  <c r="A3634" i="3"/>
  <c r="A4402" i="3"/>
  <c r="A2740" i="3"/>
  <c r="A3883" i="3"/>
  <c r="A4651" i="3"/>
  <c r="A3380" i="3"/>
  <c r="A4148" i="3"/>
  <c r="A4916" i="3"/>
  <c r="A3357" i="3"/>
  <c r="A4125" i="3"/>
  <c r="A4893" i="3"/>
  <c r="A3267" i="3"/>
  <c r="A4038" i="3"/>
  <c r="A3154" i="3"/>
  <c r="A3559" i="3"/>
  <c r="A4327" i="3"/>
  <c r="A3344" i="3"/>
  <c r="S371" i="1"/>
  <c r="A1136" i="3"/>
  <c r="A81" i="3"/>
  <c r="A3522" i="3"/>
  <c r="A3515" i="3"/>
  <c r="A3524" i="3"/>
  <c r="A3230" i="3"/>
  <c r="A3768" i="3"/>
  <c r="A3896" i="3"/>
  <c r="A4983" i="3"/>
  <c r="S22" i="1"/>
  <c r="S595" i="1"/>
  <c r="S1523" i="1"/>
  <c r="S684" i="1"/>
  <c r="S1452" i="1"/>
  <c r="S541" i="1"/>
  <c r="S1309" i="1"/>
  <c r="S304" i="1"/>
  <c r="S1158" i="1"/>
  <c r="S1926" i="1"/>
  <c r="S655" i="1"/>
  <c r="S1423" i="1"/>
  <c r="S2191" i="1"/>
  <c r="S944" i="1"/>
  <c r="S1712" i="1"/>
  <c r="S657" i="1"/>
  <c r="S1425" i="1"/>
  <c r="S2193" i="1"/>
  <c r="S946" i="1"/>
  <c r="S1714" i="1"/>
  <c r="S2609" i="1"/>
  <c r="S3377" i="1"/>
  <c r="S2570" i="1"/>
  <c r="S3338" i="1"/>
  <c r="S2459" i="1"/>
  <c r="S3227" i="1"/>
  <c r="A231" i="3"/>
  <c r="A498" i="3"/>
  <c r="A3825" i="3"/>
  <c r="A4738" i="3"/>
  <c r="A4731" i="3"/>
  <c r="A4740" i="3"/>
  <c r="A4461" i="3"/>
  <c r="A4118" i="3"/>
  <c r="A4151" i="3"/>
  <c r="S124" i="1"/>
  <c r="S311" i="1"/>
  <c r="S1211" i="1"/>
  <c r="S266" i="1"/>
  <c r="S1140" i="1"/>
  <c r="S1908" i="1"/>
  <c r="S997" i="1"/>
  <c r="S1765" i="1"/>
  <c r="S846" i="1"/>
  <c r="S1614" i="1"/>
  <c r="S209" i="1"/>
  <c r="E3619" i="3"/>
  <c r="A2416" i="3"/>
  <c r="A739" i="3"/>
  <c r="A3738" i="3"/>
  <c r="A3731" i="3"/>
  <c r="A3740" i="3"/>
  <c r="A3461" i="3"/>
  <c r="A2764" i="3"/>
  <c r="A3028" i="3"/>
  <c r="A3752" i="3"/>
  <c r="S150" i="1"/>
  <c r="S723" i="1"/>
  <c r="S1603" i="1"/>
  <c r="S764" i="1"/>
  <c r="S1532" i="1"/>
  <c r="S621" i="1"/>
  <c r="S1389" i="1"/>
  <c r="S460" i="1"/>
  <c r="S1238" i="1"/>
  <c r="S2006" i="1"/>
  <c r="S735" i="1"/>
  <c r="S1503" i="1"/>
  <c r="S2271" i="1"/>
  <c r="S1024" i="1"/>
  <c r="S1792" i="1"/>
  <c r="S737" i="1"/>
  <c r="S1505" i="1"/>
  <c r="S2273" i="1"/>
  <c r="S1026" i="1"/>
  <c r="S1794" i="1"/>
  <c r="S2689" i="1"/>
  <c r="S3457" i="1"/>
  <c r="S2650" i="1"/>
  <c r="S3418" i="1"/>
  <c r="S2539" i="1"/>
  <c r="S3307" i="1"/>
  <c r="A2535" i="3"/>
  <c r="A2666" i="3"/>
  <c r="A4977" i="3"/>
  <c r="A4672" i="3"/>
  <c r="A4728" i="3"/>
  <c r="A3368" i="3"/>
  <c r="A4845" i="3"/>
  <c r="A4502" i="3"/>
  <c r="A4535" i="3"/>
  <c r="S237" i="1"/>
  <c r="S169" i="1"/>
  <c r="S1355" i="1"/>
  <c r="S516" i="1"/>
  <c r="S1284" i="1"/>
  <c r="S268" i="1"/>
  <c r="S1141" i="1"/>
  <c r="S1909" i="1"/>
  <c r="S990" i="1"/>
  <c r="S1758" i="1"/>
  <c r="S486" i="1"/>
  <c r="E3808" i="3"/>
  <c r="A1889" i="3"/>
  <c r="A2403" i="3"/>
  <c r="A4290" i="3"/>
  <c r="A4283" i="3"/>
  <c r="A4292" i="3"/>
  <c r="A4013" i="3"/>
  <c r="A3670" i="3"/>
  <c r="A3703" i="3"/>
  <c r="S259" i="1"/>
  <c r="S47" i="1"/>
  <c r="S1043" i="1"/>
  <c r="S1811" i="1"/>
  <c r="S972" i="1"/>
  <c r="S1740" i="1"/>
  <c r="S829" i="1"/>
  <c r="S1597" i="1"/>
  <c r="S678" i="1"/>
  <c r="S1446" i="1"/>
  <c r="S2214" i="1"/>
  <c r="S943" i="1"/>
  <c r="S1711" i="1"/>
  <c r="S450" i="1"/>
  <c r="S1232" i="1"/>
  <c r="S2000" i="1"/>
  <c r="S945" i="1"/>
  <c r="S1713" i="1"/>
  <c r="S454" i="1"/>
  <c r="S1234" i="1"/>
  <c r="S2018" i="1"/>
  <c r="S2897" i="1"/>
  <c r="S1891" i="1"/>
  <c r="S2858" i="1"/>
  <c r="S3626" i="1"/>
  <c r="S2747" i="1"/>
  <c r="S3515" i="1"/>
  <c r="A1776" i="3"/>
  <c r="A419" i="3"/>
  <c r="A3642" i="3"/>
  <c r="A3635" i="3"/>
  <c r="A3644" i="3"/>
  <c r="A3365" i="3"/>
  <c r="A4376" i="3"/>
  <c r="A4592" i="3"/>
  <c r="A3376" i="3"/>
  <c r="S86" i="1"/>
  <c r="S659" i="1"/>
  <c r="S1563" i="1"/>
  <c r="S724" i="1"/>
  <c r="S1492" i="1"/>
  <c r="S581" i="1"/>
  <c r="S1349" i="1"/>
  <c r="S384" i="1"/>
  <c r="S1198" i="1"/>
  <c r="S1966" i="1"/>
  <c r="S695" i="1"/>
  <c r="S1463" i="1"/>
  <c r="S2231" i="1"/>
  <c r="S984" i="1"/>
  <c r="S1752" i="1"/>
  <c r="S697" i="1"/>
  <c r="S1465" i="1"/>
  <c r="S2233" i="1"/>
  <c r="S986" i="1"/>
  <c r="S1754" i="1"/>
  <c r="S2649" i="1"/>
  <c r="S3417" i="1"/>
  <c r="S2610" i="1"/>
  <c r="S3378" i="1"/>
  <c r="S2499" i="1"/>
  <c r="S3267" i="1"/>
  <c r="A1895" i="3"/>
  <c r="A2162" i="3"/>
  <c r="A4657" i="3"/>
  <c r="A3984" i="3"/>
  <c r="A4056" i="3"/>
  <c r="A4862" i="3"/>
  <c r="A4741" i="3"/>
  <c r="A4398" i="3"/>
  <c r="A4431" i="3"/>
  <c r="S173" i="1"/>
  <c r="S479" i="1"/>
  <c r="S1315" i="1"/>
  <c r="S470" i="1"/>
  <c r="S1244" i="1"/>
  <c r="S188" i="1"/>
  <c r="S1101" i="1"/>
  <c r="S1869" i="1"/>
  <c r="S950" i="1"/>
  <c r="S1718" i="1"/>
  <c r="S417" i="1"/>
  <c r="S1215" i="1"/>
  <c r="S1983" i="1"/>
  <c r="S736" i="1"/>
  <c r="S1504" i="1"/>
  <c r="S420" i="1"/>
  <c r="S1217" i="1"/>
  <c r="S1985" i="1"/>
  <c r="S738" i="1"/>
  <c r="S1506" i="1"/>
  <c r="S2401" i="1"/>
  <c r="S3169" i="1"/>
  <c r="S2362" i="1"/>
  <c r="S3130" i="1"/>
  <c r="S2227" i="1"/>
  <c r="S3019" i="1"/>
  <c r="A342" i="3"/>
  <c r="A2273" i="3"/>
  <c r="A2595" i="3"/>
  <c r="A4354" i="3"/>
  <c r="A4347" i="3"/>
  <c r="A4356" i="3"/>
  <c r="A4077" i="3"/>
  <c r="A3734" i="3"/>
  <c r="A3767" i="3"/>
  <c r="S323" i="1"/>
  <c r="S87" i="1"/>
  <c r="S1067" i="1"/>
  <c r="S1835" i="1"/>
  <c r="S996" i="1"/>
  <c r="S1764" i="1"/>
  <c r="S853" i="1"/>
  <c r="S1621" i="1"/>
  <c r="S702" i="1"/>
  <c r="S1470" i="1"/>
  <c r="S2238" i="1"/>
  <c r="S967" i="1"/>
  <c r="S1063" i="1"/>
  <c r="S1320" i="1"/>
  <c r="S1545" i="1"/>
  <c r="S1578" i="1"/>
  <c r="S2109" i="1"/>
  <c r="S2579" i="1"/>
  <c r="S2316" i="1"/>
  <c r="S3084" i="1"/>
  <c r="S2115" i="1"/>
  <c r="S2949" i="1"/>
  <c r="S3717" i="1"/>
  <c r="S2446" i="1"/>
  <c r="S3214" i="1"/>
  <c r="S3982" i="1"/>
  <c r="S2847" i="1"/>
  <c r="S3615" i="1"/>
  <c r="S4030" i="1"/>
  <c r="S4810" i="1"/>
  <c r="S4211" i="1"/>
  <c r="S1981" i="1"/>
  <c r="S4404" i="1"/>
  <c r="S3656" i="1"/>
  <c r="S4597" i="1"/>
  <c r="S3977" i="1"/>
  <c r="S4766" i="1"/>
  <c r="S4167" i="1"/>
  <c r="S4935" i="1"/>
  <c r="S4336" i="1"/>
  <c r="S2920" i="1"/>
  <c r="S3920" i="1"/>
  <c r="Q124" i="1"/>
  <c r="Q573" i="1"/>
  <c r="Q446" i="1"/>
  <c r="Q335" i="1"/>
  <c r="Q96" i="1"/>
  <c r="Q864" i="1"/>
  <c r="Q449" i="1"/>
  <c r="Q226" i="1"/>
  <c r="Q994" i="1"/>
  <c r="Q1399" i="1"/>
  <c r="Q2167" i="1"/>
  <c r="Q899" i="1"/>
  <c r="S824" i="1"/>
  <c r="S1049" i="1"/>
  <c r="S1082" i="1"/>
  <c r="S3257" i="1"/>
  <c r="S3730" i="1"/>
  <c r="S2021" i="1"/>
  <c r="S2900" i="1"/>
  <c r="S855" i="3"/>
  <c r="S3878" i="3"/>
  <c r="Q92" i="3"/>
  <c r="E670" i="3"/>
  <c r="S3922" i="3"/>
  <c r="Q3774" i="3"/>
  <c r="E879" i="3"/>
  <c r="E1071" i="3"/>
  <c r="E1498" i="3"/>
  <c r="E2583" i="3"/>
  <c r="E26" i="3"/>
  <c r="E4275" i="3"/>
  <c r="E4249" i="3"/>
  <c r="E2308" i="3"/>
  <c r="E3486" i="3"/>
  <c r="Q4649" i="3"/>
  <c r="E4099" i="3"/>
  <c r="E4001" i="3"/>
  <c r="E2132" i="3"/>
  <c r="E3310" i="3"/>
  <c r="Q4549" i="3"/>
  <c r="E1118" i="3"/>
  <c r="E2701" i="3"/>
  <c r="E3647" i="3"/>
  <c r="E1336" i="3"/>
  <c r="E2852" i="3"/>
  <c r="E4030" i="3"/>
  <c r="E618" i="3"/>
  <c r="A3125" i="3"/>
  <c r="A215" i="3"/>
  <c r="A1498" i="3"/>
  <c r="A1228" i="3"/>
  <c r="A3174" i="3"/>
  <c r="A2260" i="3"/>
  <c r="A20" i="3"/>
  <c r="A671" i="3"/>
  <c r="A1192" i="3"/>
  <c r="A1945" i="3"/>
  <c r="A2474" i="3"/>
  <c r="E2326" i="3"/>
  <c r="A2580" i="3"/>
  <c r="E4064" i="3"/>
  <c r="Q4844" i="3"/>
  <c r="E4390" i="3"/>
  <c r="E4726" i="3"/>
  <c r="A382" i="3"/>
  <c r="A1007" i="3"/>
  <c r="A1528" i="3"/>
  <c r="A2281" i="3"/>
  <c r="E769" i="3"/>
  <c r="E3741" i="3"/>
  <c r="E3311" i="3"/>
  <c r="A1956" i="3"/>
  <c r="A861" i="3"/>
  <c r="E1961" i="3"/>
  <c r="E3772" i="3"/>
  <c r="E4269" i="3"/>
  <c r="E3926" i="3"/>
  <c r="E4191" i="3"/>
  <c r="A1364" i="3"/>
  <c r="E4396" i="3"/>
  <c r="A1189" i="3"/>
  <c r="A2725" i="3"/>
  <c r="A203" i="3"/>
  <c r="A1742" i="3"/>
  <c r="E1576" i="3"/>
  <c r="A831" i="3"/>
  <c r="A2367" i="3"/>
  <c r="E4705" i="3"/>
  <c r="A1352" i="3"/>
  <c r="A2888" i="3"/>
  <c r="A569" i="3"/>
  <c r="A2105" i="3"/>
  <c r="E3712" i="3"/>
  <c r="A1098" i="3"/>
  <c r="E2089" i="3"/>
  <c r="A2653" i="3"/>
  <c r="A104" i="3"/>
  <c r="A3191" i="3"/>
  <c r="A2176" i="3"/>
  <c r="A1393" i="3"/>
  <c r="E4961" i="3"/>
  <c r="A2306" i="3"/>
  <c r="E3464" i="3"/>
  <c r="A619" i="3"/>
  <c r="A1579" i="3"/>
  <c r="A2475" i="3"/>
  <c r="A3321" i="3"/>
  <c r="A4089" i="3"/>
  <c r="A4857" i="3"/>
  <c r="E1382" i="3"/>
  <c r="A237" i="3"/>
  <c r="A406" i="3"/>
  <c r="E3176" i="3"/>
  <c r="A1031" i="3"/>
  <c r="A2567" i="3"/>
  <c r="E4977" i="3"/>
  <c r="A1552" i="3"/>
  <c r="E997" i="3"/>
  <c r="A769" i="3"/>
  <c r="A2305" i="3"/>
  <c r="E4618" i="3"/>
  <c r="A1298" i="3"/>
  <c r="A2682" i="3"/>
  <c r="E3528" i="3"/>
  <c r="A307" i="3"/>
  <c r="A1075" i="3"/>
  <c r="A1843" i="3"/>
  <c r="A2611" i="3"/>
  <c r="A3457" i="3"/>
  <c r="A4225" i="3"/>
  <c r="A4993" i="3"/>
  <c r="A3786" i="3"/>
  <c r="A4554" i="3"/>
  <c r="A3262" i="3"/>
  <c r="A4035" i="3"/>
  <c r="A4803" i="3"/>
  <c r="A3532" i="3"/>
  <c r="A4300" i="3"/>
  <c r="A4998" i="3"/>
  <c r="A3509" i="3"/>
  <c r="A4277" i="3"/>
  <c r="A4750" i="3"/>
  <c r="A3422" i="3"/>
  <c r="A4190" i="3"/>
  <c r="A3928" i="3"/>
  <c r="A3711" i="3"/>
  <c r="A4479" i="3"/>
  <c r="A3952" i="3"/>
  <c r="S52" i="1"/>
  <c r="S222" i="1"/>
  <c r="S185" i="1"/>
  <c r="E3937" i="3"/>
  <c r="E4559" i="3"/>
  <c r="A2717" i="3"/>
  <c r="A1734" i="3"/>
  <c r="A140" i="3"/>
  <c r="A1687" i="3"/>
  <c r="A3223" i="3"/>
  <c r="A672" i="3"/>
  <c r="A2208" i="3"/>
  <c r="E4822" i="3"/>
  <c r="A1425" i="3"/>
  <c r="A2961" i="3"/>
  <c r="A418" i="3"/>
  <c r="A1954" i="3"/>
  <c r="A3010" i="3"/>
  <c r="E4786" i="3"/>
  <c r="A635" i="3"/>
  <c r="A1403" i="3"/>
  <c r="A2171" i="3"/>
  <c r="A2939" i="3"/>
  <c r="A3785" i="3"/>
  <c r="A4553" i="3"/>
  <c r="A3346" i="3"/>
  <c r="A4114" i="3"/>
  <c r="A4882" i="3"/>
  <c r="A3595" i="3"/>
  <c r="A4363" i="3"/>
  <c r="A4848" i="3"/>
  <c r="A3860" i="3"/>
  <c r="A4628" i="3"/>
  <c r="A4752" i="3"/>
  <c r="A3837" i="3"/>
  <c r="A4605" i="3"/>
  <c r="A4120" i="3"/>
  <c r="A3750" i="3"/>
  <c r="A4518" i="3"/>
  <c r="A3268" i="3"/>
  <c r="A4039" i="3"/>
  <c r="A4807" i="3"/>
  <c r="S83" i="1"/>
  <c r="E3437" i="3"/>
  <c r="E1944" i="3"/>
  <c r="E4911" i="3"/>
  <c r="A3030" i="3"/>
  <c r="A807" i="3"/>
  <c r="A2343" i="3"/>
  <c r="E4666" i="3"/>
  <c r="A1328" i="3"/>
  <c r="A2864" i="3"/>
  <c r="A545" i="3"/>
  <c r="A2081" i="3"/>
  <c r="E3520" i="3"/>
  <c r="A1074" i="3"/>
  <c r="A2570" i="3"/>
  <c r="E2632" i="3"/>
  <c r="A191" i="3"/>
  <c r="A963" i="3"/>
  <c r="A1731" i="3"/>
  <c r="A2499" i="3"/>
  <c r="A3345" i="3"/>
  <c r="A4113" i="3"/>
  <c r="A4881" i="3"/>
  <c r="E1894" i="3"/>
  <c r="A429" i="3"/>
  <c r="A518" i="3"/>
  <c r="E3560" i="3"/>
  <c r="A1079" i="3"/>
  <c r="A2615" i="3"/>
  <c r="A41" i="3"/>
  <c r="A1600" i="3"/>
  <c r="E1464" i="3"/>
  <c r="A817" i="3"/>
  <c r="A2353" i="3"/>
  <c r="E4696" i="3"/>
  <c r="A1346" i="3"/>
  <c r="A2706" i="3"/>
  <c r="E3720" i="3"/>
  <c r="A331" i="3"/>
  <c r="A1099" i="3"/>
  <c r="A1867" i="3"/>
  <c r="A2635" i="3"/>
  <c r="A3481" i="3"/>
  <c r="A4249" i="3"/>
  <c r="A4528" i="3"/>
  <c r="A3810" i="3"/>
  <c r="A4578" i="3"/>
  <c r="A3291" i="3"/>
  <c r="A4059" i="3"/>
  <c r="A4827" i="3"/>
  <c r="A3556" i="3"/>
  <c r="A4324" i="3"/>
  <c r="A3222" i="3"/>
  <c r="A3533" i="3"/>
  <c r="A4301" i="3"/>
  <c r="A4806" i="3"/>
  <c r="A3446" i="3"/>
  <c r="A4214" i="3"/>
  <c r="A4040" i="3"/>
  <c r="A3735" i="3"/>
  <c r="A4503" i="3"/>
  <c r="A4080" i="3"/>
  <c r="S76" i="1"/>
  <c r="S246" i="1"/>
  <c r="S233" i="1"/>
  <c r="E2146" i="3"/>
  <c r="E2512" i="3"/>
  <c r="A2797" i="3"/>
  <c r="A1814" i="3"/>
  <c r="A195" i="3"/>
  <c r="A1735" i="3"/>
  <c r="A3271" i="3"/>
  <c r="A720" i="3"/>
  <c r="A2256" i="3"/>
  <c r="E4887" i="3"/>
  <c r="A1473" i="3"/>
  <c r="A3009" i="3"/>
  <c r="A466" i="3"/>
  <c r="A2002" i="3"/>
  <c r="A3034" i="3"/>
  <c r="E4825" i="3"/>
  <c r="A659" i="3"/>
  <c r="A1427" i="3"/>
  <c r="A2195" i="3"/>
  <c r="A2963" i="3"/>
  <c r="A3809" i="3"/>
  <c r="A4577" i="3"/>
  <c r="A3370" i="3"/>
  <c r="A4138" i="3"/>
  <c r="A4906" i="3"/>
  <c r="A3619" i="3"/>
  <c r="A4387" i="3"/>
  <c r="A2748" i="3"/>
  <c r="A3884" i="3"/>
  <c r="A4652" i="3"/>
  <c r="A4888" i="3"/>
  <c r="A3861" i="3"/>
  <c r="A4629" i="3"/>
  <c r="A4280" i="3"/>
  <c r="A3774" i="3"/>
  <c r="A4542" i="3"/>
  <c r="A3295" i="3"/>
  <c r="A4063" i="3"/>
  <c r="A4831" i="3"/>
  <c r="S107" i="1"/>
  <c r="S285" i="1"/>
  <c r="S135" i="1"/>
  <c r="S683" i="1"/>
  <c r="E3949" i="3"/>
  <c r="E3480" i="3"/>
  <c r="A48" i="3"/>
  <c r="A3142" i="3"/>
  <c r="A855" i="3"/>
  <c r="A2391" i="3"/>
  <c r="E4744" i="3"/>
  <c r="A1376" i="3"/>
  <c r="A2912" i="3"/>
  <c r="A593" i="3"/>
  <c r="A2129" i="3"/>
  <c r="E3904" i="3"/>
  <c r="A1122" i="3"/>
  <c r="A2594" i="3"/>
  <c r="E2824" i="3"/>
  <c r="A218" i="3"/>
  <c r="A987" i="3"/>
  <c r="A1755" i="3"/>
  <c r="A2523" i="3"/>
  <c r="A3369" i="3"/>
  <c r="A4137" i="3"/>
  <c r="A4905" i="3"/>
  <c r="A3698" i="3"/>
  <c r="A4466" i="3"/>
  <c r="A3112" i="3"/>
  <c r="A3947" i="3"/>
  <c r="A4715" i="3"/>
  <c r="A3444" i="3"/>
  <c r="A4212" i="3"/>
  <c r="A4980" i="3"/>
  <c r="A3421" i="3"/>
  <c r="A4189" i="3"/>
  <c r="A4957" i="3"/>
  <c r="A3334" i="3"/>
  <c r="A4102" i="3"/>
  <c r="A3560" i="3"/>
  <c r="A3623" i="3"/>
  <c r="A4391" i="3"/>
  <c r="A3576" i="3"/>
  <c r="E978" i="3"/>
  <c r="A2160" i="3"/>
  <c r="A611" i="3"/>
  <c r="A3706" i="3"/>
  <c r="A3699" i="3"/>
  <c r="A3708" i="3"/>
  <c r="A3429" i="3"/>
  <c r="A4776" i="3"/>
  <c r="A2772" i="3"/>
  <c r="A3608" i="3"/>
  <c r="S134" i="1"/>
  <c r="S699" i="1"/>
  <c r="S1587" i="1"/>
  <c r="S748" i="1"/>
  <c r="S1516" i="1"/>
  <c r="S605" i="1"/>
  <c r="S1373" i="1"/>
  <c r="S432" i="1"/>
  <c r="S1222" i="1"/>
  <c r="S1990" i="1"/>
  <c r="S719" i="1"/>
  <c r="S1487" i="1"/>
  <c r="S2255" i="1"/>
  <c r="S1008" i="1"/>
  <c r="S1776" i="1"/>
  <c r="S721" i="1"/>
  <c r="S1489" i="1"/>
  <c r="S2257" i="1"/>
  <c r="S1010" i="1"/>
  <c r="S1778" i="1"/>
  <c r="S2673" i="1"/>
  <c r="S3441" i="1"/>
  <c r="S2634" i="1"/>
  <c r="S3402" i="1"/>
  <c r="S2523" i="1"/>
  <c r="S3291" i="1"/>
  <c r="A1255" i="3"/>
  <c r="A1522" i="3"/>
  <c r="A4337" i="3"/>
  <c r="A4922" i="3"/>
  <c r="A4915" i="3"/>
  <c r="A4924" i="3"/>
  <c r="A4645" i="3"/>
  <c r="A4302" i="3"/>
  <c r="A4335" i="3"/>
  <c r="S109" i="1"/>
  <c r="S415" i="1"/>
  <c r="S1275" i="1"/>
  <c r="S394" i="1"/>
  <c r="S1204" i="1"/>
  <c r="S104" i="1"/>
  <c r="S1061" i="1"/>
  <c r="S1829" i="1"/>
  <c r="S910" i="1"/>
  <c r="S1678" i="1"/>
  <c r="S337" i="1"/>
  <c r="E1305" i="3"/>
  <c r="E3896" i="3"/>
  <c r="A1251" i="3"/>
  <c r="A3906" i="3"/>
  <c r="A3899" i="3"/>
  <c r="A3908" i="3"/>
  <c r="A3629" i="3"/>
  <c r="A3286" i="3"/>
  <c r="A3319" i="3"/>
  <c r="A4688" i="3"/>
  <c r="S262" i="1"/>
  <c r="S827" i="1"/>
  <c r="S1667" i="1"/>
  <c r="S828" i="1"/>
  <c r="S1596" i="1"/>
  <c r="S685" i="1"/>
  <c r="S1453" i="1"/>
  <c r="S534" i="1"/>
  <c r="S1302" i="1"/>
  <c r="S2070" i="1"/>
  <c r="S799" i="1"/>
  <c r="S1567" i="1"/>
  <c r="S162" i="1"/>
  <c r="S1088" i="1"/>
  <c r="S1856" i="1"/>
  <c r="S801" i="1"/>
  <c r="S1569" i="1"/>
  <c r="S168" i="1"/>
  <c r="S1090" i="1"/>
  <c r="S1858" i="1"/>
  <c r="S2753" i="1"/>
  <c r="S3521" i="1"/>
  <c r="S2714" i="1"/>
  <c r="S3482" i="1"/>
  <c r="S2603" i="1"/>
  <c r="S3371" i="1"/>
  <c r="E2992" i="3"/>
  <c r="E1352" i="3"/>
  <c r="A3251" i="3"/>
  <c r="A3240" i="3"/>
  <c r="A3253" i="3"/>
  <c r="A4160" i="3"/>
  <c r="A4726" i="3"/>
  <c r="A4702" i="3"/>
  <c r="A4719" i="3"/>
  <c r="S333" i="1"/>
  <c r="S393" i="1"/>
  <c r="S1419" i="1"/>
  <c r="S580" i="1"/>
  <c r="S1348" i="1"/>
  <c r="S396" i="1"/>
  <c r="S1205" i="1"/>
  <c r="S82" i="1"/>
  <c r="S1054" i="1"/>
  <c r="S1822" i="1"/>
  <c r="S551" i="1"/>
  <c r="A1622" i="3"/>
  <c r="A2913" i="3"/>
  <c r="A2915" i="3"/>
  <c r="A4474" i="3"/>
  <c r="A4467" i="3"/>
  <c r="A4476" i="3"/>
  <c r="A4197" i="3"/>
  <c r="A3854" i="3"/>
  <c r="A3887" i="3"/>
  <c r="S435" i="1"/>
  <c r="S151" i="1"/>
  <c r="S1107" i="1"/>
  <c r="S1875" i="1"/>
  <c r="S1036" i="1"/>
  <c r="S1804" i="1"/>
  <c r="S893" i="1"/>
  <c r="S1661" i="1"/>
  <c r="S742" i="1"/>
  <c r="S1510" i="1"/>
  <c r="S2278" i="1"/>
  <c r="S1007" i="1"/>
  <c r="S1775" i="1"/>
  <c r="S528" i="1"/>
  <c r="S1296" i="1"/>
  <c r="S2064" i="1"/>
  <c r="S1009" i="1"/>
  <c r="S1777" i="1"/>
  <c r="S530" i="1"/>
  <c r="S1298" i="1"/>
  <c r="S2133" i="1"/>
  <c r="S2961" i="1"/>
  <c r="S2067" i="1"/>
  <c r="S2922" i="1"/>
  <c r="S3690" i="1"/>
  <c r="S2811" i="1"/>
  <c r="E2749" i="3"/>
  <c r="A2800" i="3"/>
  <c r="A931" i="3"/>
  <c r="A3802" i="3"/>
  <c r="A3795" i="3"/>
  <c r="A3804" i="3"/>
  <c r="A3525" i="3"/>
  <c r="A3116" i="3"/>
  <c r="A3182" i="3"/>
  <c r="A4032" i="3"/>
  <c r="S198" i="1"/>
  <c r="S763" i="1"/>
  <c r="S1627" i="1"/>
  <c r="S788" i="1"/>
  <c r="S1556" i="1"/>
  <c r="S645" i="1"/>
  <c r="S1413" i="1"/>
  <c r="S494" i="1"/>
  <c r="S1262" i="1"/>
  <c r="S2030" i="1"/>
  <c r="S759" i="1"/>
  <c r="S1527" i="1"/>
  <c r="S65" i="1"/>
  <c r="S1048" i="1"/>
  <c r="S1816" i="1"/>
  <c r="S761" i="1"/>
  <c r="S1529" i="1"/>
  <c r="S73" i="1"/>
  <c r="S1050" i="1"/>
  <c r="S1818" i="1"/>
  <c r="S2713" i="1"/>
  <c r="S3481" i="1"/>
  <c r="S2674" i="1"/>
  <c r="S3442" i="1"/>
  <c r="S2563" i="1"/>
  <c r="S3331" i="1"/>
  <c r="A2919" i="3"/>
  <c r="A2858" i="3"/>
  <c r="A2924" i="3"/>
  <c r="A2868" i="3"/>
  <c r="A2940" i="3"/>
  <c r="A3600" i="3"/>
  <c r="A4909" i="3"/>
  <c r="A4566" i="3"/>
  <c r="A4599" i="3"/>
  <c r="S269" i="1"/>
  <c r="S265" i="1"/>
  <c r="S1379" i="1"/>
  <c r="S540" i="1"/>
  <c r="S1308" i="1"/>
  <c r="S316" i="1"/>
  <c r="S1165" i="1"/>
  <c r="S1933" i="1"/>
  <c r="S1014" i="1"/>
  <c r="S1782" i="1"/>
  <c r="S511" i="1"/>
  <c r="S1279" i="1"/>
  <c r="S2047" i="1"/>
  <c r="S800" i="1"/>
  <c r="S1568" i="1"/>
  <c r="S513" i="1"/>
  <c r="S1281" i="1"/>
  <c r="S2049" i="1"/>
  <c r="S802" i="1"/>
  <c r="S1570" i="1"/>
  <c r="S2465" i="1"/>
  <c r="S3233" i="1"/>
  <c r="S2426" i="1"/>
  <c r="S3194" i="1"/>
  <c r="S2315" i="1"/>
  <c r="S3083" i="1"/>
  <c r="A2390" i="3"/>
  <c r="E795" i="3"/>
  <c r="A3123" i="3"/>
  <c r="A4538" i="3"/>
  <c r="A4531" i="3"/>
  <c r="A4540" i="3"/>
  <c r="A4261" i="3"/>
  <c r="A3918" i="3"/>
  <c r="A3951" i="3"/>
  <c r="S467" i="1"/>
  <c r="S183" i="1"/>
  <c r="S1131" i="1"/>
  <c r="S98" i="1"/>
  <c r="S1060" i="1"/>
  <c r="S1828" i="1"/>
  <c r="S917" i="1"/>
  <c r="S1685" i="1"/>
  <c r="S766" i="1"/>
  <c r="S1534" i="1"/>
  <c r="S2302" i="1"/>
  <c r="S1031" i="1"/>
  <c r="S1319" i="1"/>
  <c r="S1480" i="1"/>
  <c r="S1705" i="1"/>
  <c r="S1738" i="1"/>
  <c r="S2338" i="1"/>
  <c r="S2739" i="1"/>
  <c r="S2380" i="1"/>
  <c r="S3148" i="1"/>
  <c r="S2218" i="1"/>
  <c r="S3013" i="1"/>
  <c r="S3781" i="1"/>
  <c r="S2510" i="1"/>
  <c r="S3278" i="1"/>
  <c r="S2044" i="1"/>
  <c r="S2911" i="1"/>
  <c r="S3679" i="1"/>
  <c r="S4103" i="1"/>
  <c r="S4874" i="1"/>
  <c r="S4275" i="1"/>
  <c r="S2624" i="1"/>
  <c r="S4468" i="1"/>
  <c r="S3810" i="1"/>
  <c r="S4661" i="1"/>
  <c r="S4052" i="1"/>
  <c r="S4830" i="1"/>
  <c r="S4231" i="1"/>
  <c r="S4999" i="1"/>
  <c r="S4400" i="1"/>
  <c r="S3432" i="1"/>
  <c r="S4473" i="1"/>
  <c r="Q188" i="1"/>
  <c r="Q637" i="1"/>
  <c r="Q510" i="1"/>
  <c r="Q399" i="1"/>
  <c r="Q160" i="1"/>
  <c r="Q928" i="1"/>
  <c r="Q513" i="1"/>
  <c r="Q290" i="1"/>
  <c r="Q1058" i="1"/>
  <c r="Q1463" i="1"/>
  <c r="Q2231" i="1"/>
  <c r="Q1021" i="1"/>
  <c r="S1000" i="1"/>
  <c r="S1225" i="1"/>
  <c r="S1258" i="1"/>
  <c r="S3433" i="1"/>
  <c r="S2240" i="1"/>
  <c r="S2139" i="1"/>
  <c r="S2964" i="1"/>
  <c r="S2328" i="3"/>
  <c r="S2595" i="3"/>
  <c r="Q377" i="3"/>
  <c r="Q2574" i="3"/>
  <c r="Q2954" i="3"/>
  <c r="E280" i="3"/>
  <c r="E712" i="3"/>
  <c r="Q1312" i="3"/>
  <c r="E3818" i="3"/>
  <c r="E3351" i="3"/>
  <c r="E1881" i="3"/>
  <c r="E786" i="3"/>
  <c r="E1594" i="3"/>
  <c r="E3076" i="3"/>
  <c r="E4254" i="3"/>
  <c r="E1513" i="3"/>
  <c r="Q4796" i="3"/>
  <c r="E1394" i="3"/>
  <c r="E2900" i="3"/>
  <c r="E4078" i="3"/>
  <c r="Q3079" i="3"/>
  <c r="E1939" i="3"/>
  <c r="E3469" i="3"/>
  <c r="E4415" i="3"/>
  <c r="E2138" i="3"/>
  <c r="E3620" i="3"/>
  <c r="E813" i="3"/>
  <c r="E2950" i="3"/>
  <c r="E4740" i="3"/>
  <c r="A984" i="3"/>
  <c r="A2266" i="3"/>
  <c r="A2252" i="3"/>
  <c r="E106" i="3"/>
  <c r="E3672" i="3"/>
  <c r="A93" i="3"/>
  <c r="A735" i="3"/>
  <c r="A1256" i="3"/>
  <c r="A2009" i="3"/>
  <c r="Q4250" i="3"/>
  <c r="E2502" i="3"/>
  <c r="A2644" i="3"/>
  <c r="E4436" i="3"/>
  <c r="E1418" i="3"/>
  <c r="E4566" i="3"/>
  <c r="E4828" i="3"/>
  <c r="A446" i="3"/>
  <c r="A1071" i="3"/>
  <c r="A1592" i="3"/>
  <c r="A2345" i="3"/>
  <c r="Q3433" i="3"/>
  <c r="E888" i="3"/>
  <c r="E3487" i="3"/>
  <c r="A2036" i="3"/>
  <c r="A925" i="3"/>
  <c r="E2985" i="3"/>
  <c r="E3948" i="3"/>
  <c r="E4445" i="3"/>
  <c r="E4102" i="3"/>
  <c r="E4367" i="3"/>
  <c r="A1452" i="3"/>
  <c r="E4530" i="3"/>
  <c r="A1253" i="3"/>
  <c r="A2789" i="3"/>
  <c r="A270" i="3"/>
  <c r="A1806" i="3"/>
  <c r="E2088" i="3"/>
  <c r="A895" i="3"/>
  <c r="A2431" i="3"/>
  <c r="E4808" i="3"/>
  <c r="A1416" i="3"/>
  <c r="A2952" i="3"/>
  <c r="A633" i="3"/>
  <c r="A2169" i="3"/>
  <c r="E4224" i="3"/>
  <c r="A1162" i="3"/>
  <c r="E3682" i="3"/>
  <c r="A2909" i="3"/>
  <c r="A247" i="3"/>
  <c r="E987" i="3"/>
  <c r="A2304" i="3"/>
  <c r="A1521" i="3"/>
  <c r="A386" i="3"/>
  <c r="A2546" i="3"/>
  <c r="E4412" i="3"/>
  <c r="A683" i="3"/>
  <c r="A1707" i="3"/>
  <c r="A2539" i="3"/>
  <c r="A3385" i="3"/>
  <c r="A4153" i="3"/>
  <c r="A4921" i="3"/>
  <c r="E2758" i="3"/>
  <c r="A749" i="3"/>
  <c r="A662" i="3"/>
  <c r="E4200" i="3"/>
  <c r="A1159" i="3"/>
  <c r="A2695" i="3"/>
  <c r="A132" i="3"/>
  <c r="A1680" i="3"/>
  <c r="E2104" i="3"/>
  <c r="A897" i="3"/>
  <c r="A2433" i="3"/>
  <c r="E4824" i="3"/>
  <c r="A1426" i="3"/>
  <c r="A2746" i="3"/>
  <c r="E4040" i="3"/>
  <c r="A371" i="3"/>
  <c r="A1139" i="3"/>
  <c r="A1907" i="3"/>
  <c r="A2675" i="3"/>
  <c r="A3521" i="3"/>
  <c r="A4289" i="3"/>
  <c r="A4824" i="3"/>
  <c r="A3850" i="3"/>
  <c r="A4618" i="3"/>
  <c r="A3331" i="3"/>
  <c r="A4099" i="3"/>
  <c r="A4867" i="3"/>
  <c r="A3596" i="3"/>
  <c r="A4364" i="3"/>
  <c r="A3400" i="3"/>
  <c r="A3573" i="3"/>
  <c r="A4341" i="3"/>
  <c r="A4918" i="3"/>
  <c r="A3486" i="3"/>
  <c r="A4254" i="3"/>
  <c r="A4288" i="3"/>
  <c r="A3775" i="3"/>
  <c r="A4543" i="3"/>
  <c r="A4320" i="3"/>
  <c r="S116" i="1"/>
  <c r="S286" i="1"/>
  <c r="S313" i="1"/>
  <c r="E970" i="3"/>
  <c r="A18" i="3"/>
  <c r="A2973" i="3"/>
  <c r="A1990" i="3"/>
  <c r="A279" i="3"/>
  <c r="A1815" i="3"/>
  <c r="E1324" i="3"/>
  <c r="A800" i="3"/>
  <c r="A2336" i="3"/>
  <c r="E4978" i="3"/>
  <c r="A1553" i="3"/>
  <c r="A3089" i="3"/>
  <c r="A546" i="3"/>
  <c r="A2082" i="3"/>
  <c r="A3074" i="3"/>
  <c r="E4880" i="3"/>
  <c r="A699" i="3"/>
  <c r="A1467" i="3"/>
  <c r="A2235" i="3"/>
  <c r="A3003" i="3"/>
  <c r="A3849" i="3"/>
  <c r="A4617" i="3"/>
  <c r="A3410" i="3"/>
  <c r="A4178" i="3"/>
  <c r="A4946" i="3"/>
  <c r="A3659" i="3"/>
  <c r="A4427" i="3"/>
  <c r="A3051" i="3"/>
  <c r="A3924" i="3"/>
  <c r="A4692" i="3"/>
  <c r="A2884" i="3"/>
  <c r="A3901" i="3"/>
  <c r="A4669" i="3"/>
  <c r="A4536" i="3"/>
  <c r="A3814" i="3"/>
  <c r="A4582" i="3"/>
  <c r="A3335" i="3"/>
  <c r="A4103" i="3"/>
  <c r="A4871" i="3"/>
  <c r="S147" i="1"/>
  <c r="E4797" i="3"/>
  <c r="E4764" i="3"/>
  <c r="A212" i="3"/>
  <c r="E1640" i="3"/>
  <c r="A935" i="3"/>
  <c r="A2471" i="3"/>
  <c r="E4867" i="3"/>
  <c r="A1456" i="3"/>
  <c r="A2992" i="3"/>
  <c r="A673" i="3"/>
  <c r="A2209" i="3"/>
  <c r="E4428" i="3"/>
  <c r="A1202" i="3"/>
  <c r="A2634" i="3"/>
  <c r="E3144" i="3"/>
  <c r="A259" i="3"/>
  <c r="A1027" i="3"/>
  <c r="A1795" i="3"/>
  <c r="A2563" i="3"/>
  <c r="A3409" i="3"/>
  <c r="A4177" i="3"/>
  <c r="A4945" i="3"/>
  <c r="E3270" i="3"/>
  <c r="A941" i="3"/>
  <c r="A774" i="3"/>
  <c r="E4440" i="3"/>
  <c r="A1207" i="3"/>
  <c r="A2743" i="3"/>
  <c r="A187" i="3"/>
  <c r="A1728" i="3"/>
  <c r="E2488" i="3"/>
  <c r="A945" i="3"/>
  <c r="A2481" i="3"/>
  <c r="E4888" i="3"/>
  <c r="A1474" i="3"/>
  <c r="A2770" i="3"/>
  <c r="E4232" i="3"/>
  <c r="A395" i="3"/>
  <c r="A1163" i="3"/>
  <c r="A1931" i="3"/>
  <c r="A2699" i="3"/>
  <c r="A3545" i="3"/>
  <c r="A4313" i="3"/>
  <c r="A4992" i="3"/>
  <c r="A3874" i="3"/>
  <c r="A4642" i="3"/>
  <c r="A3355" i="3"/>
  <c r="A4123" i="3"/>
  <c r="A4891" i="3"/>
  <c r="A3620" i="3"/>
  <c r="A4388" i="3"/>
  <c r="A3480" i="3"/>
  <c r="A3597" i="3"/>
  <c r="A4365" i="3"/>
  <c r="A4990" i="3"/>
  <c r="A3510" i="3"/>
  <c r="A4278" i="3"/>
  <c r="A4432" i="3"/>
  <c r="A3799" i="3"/>
  <c r="A4567" i="3"/>
  <c r="A4472" i="3"/>
  <c r="S21" i="1"/>
  <c r="S310" i="1"/>
  <c r="S361" i="1"/>
  <c r="E2595" i="3"/>
  <c r="A340" i="3"/>
  <c r="A3053" i="3"/>
  <c r="A2070" i="3"/>
  <c r="A327" i="3"/>
  <c r="A1863" i="3"/>
  <c r="E1712" i="3"/>
  <c r="A848" i="3"/>
  <c r="A2384" i="3"/>
  <c r="A42" i="3"/>
  <c r="A1601" i="3"/>
  <c r="A3137" i="3"/>
  <c r="A594" i="3"/>
  <c r="A2130" i="3"/>
  <c r="A3098" i="3"/>
  <c r="E4907" i="3"/>
  <c r="A723" i="3"/>
  <c r="A1491" i="3"/>
  <c r="A2259" i="3"/>
  <c r="A3027" i="3"/>
  <c r="A3873" i="3"/>
  <c r="A4641" i="3"/>
  <c r="A3434" i="3"/>
  <c r="A4202" i="3"/>
  <c r="A4970" i="3"/>
  <c r="A3683" i="3"/>
  <c r="A4451" i="3"/>
  <c r="A3114" i="3"/>
  <c r="A3948" i="3"/>
  <c r="A4716" i="3"/>
  <c r="A3052" i="3"/>
  <c r="A3925" i="3"/>
  <c r="A4693" i="3"/>
  <c r="A4680" i="3"/>
  <c r="A3838" i="3"/>
  <c r="A4606" i="3"/>
  <c r="A3359" i="3"/>
  <c r="A4127" i="3"/>
  <c r="A4895" i="3"/>
  <c r="S171" i="1"/>
  <c r="S349" i="1"/>
  <c r="S199" i="1"/>
  <c r="S747" i="1"/>
  <c r="E490" i="3"/>
  <c r="A19" i="3"/>
  <c r="A326" i="3"/>
  <c r="E2536" i="3"/>
  <c r="A983" i="3"/>
  <c r="A2519" i="3"/>
  <c r="E4922" i="3"/>
  <c r="A1504" i="3"/>
  <c r="A3040" i="3"/>
  <c r="A721" i="3"/>
  <c r="A2257" i="3"/>
  <c r="E4524" i="3"/>
  <c r="A1250" i="3"/>
  <c r="A2658" i="3"/>
  <c r="E3336" i="3"/>
  <c r="A283" i="3"/>
  <c r="A1051" i="3"/>
  <c r="A1819" i="3"/>
  <c r="A2587" i="3"/>
  <c r="A3433" i="3"/>
  <c r="A4201" i="3"/>
  <c r="A4969" i="3"/>
  <c r="A3762" i="3"/>
  <c r="A4530" i="3"/>
  <c r="A3227" i="3"/>
  <c r="A4011" i="3"/>
  <c r="A4779" i="3"/>
  <c r="A3508" i="3"/>
  <c r="A4276" i="3"/>
  <c r="A4934" i="3"/>
  <c r="A3485" i="3"/>
  <c r="A4253" i="3"/>
  <c r="A4710" i="3"/>
  <c r="A3398" i="3"/>
  <c r="A4166" i="3"/>
  <c r="A3824" i="3"/>
  <c r="A3687" i="3"/>
  <c r="A4455" i="3"/>
  <c r="A3848" i="3"/>
  <c r="E2406" i="3"/>
  <c r="E1848" i="3"/>
  <c r="A1123" i="3"/>
  <c r="A3866" i="3"/>
  <c r="A3859" i="3"/>
  <c r="A3868" i="3"/>
  <c r="A3589" i="3"/>
  <c r="A3232" i="3"/>
  <c r="A3278" i="3"/>
  <c r="A4416" i="3"/>
  <c r="S230" i="1"/>
  <c r="S795" i="1"/>
  <c r="S1651" i="1"/>
  <c r="S812" i="1"/>
  <c r="S1580" i="1"/>
  <c r="S669" i="1"/>
  <c r="S1437" i="1"/>
  <c r="S518" i="1"/>
  <c r="S1286" i="1"/>
  <c r="S2054" i="1"/>
  <c r="S783" i="1"/>
  <c r="S1551" i="1"/>
  <c r="S130" i="1"/>
  <c r="S1072" i="1"/>
  <c r="S1840" i="1"/>
  <c r="S785" i="1"/>
  <c r="S1553" i="1"/>
  <c r="S136" i="1"/>
  <c r="S1074" i="1"/>
  <c r="S1842" i="1"/>
  <c r="S2737" i="1"/>
  <c r="S3505" i="1"/>
  <c r="S2698" i="1"/>
  <c r="S3466" i="1"/>
  <c r="S2587" i="1"/>
  <c r="S3355" i="1"/>
  <c r="A2279" i="3"/>
  <c r="A2538" i="3"/>
  <c r="A4849" i="3"/>
  <c r="A4400" i="3"/>
  <c r="A4440" i="3"/>
  <c r="A3170" i="3"/>
  <c r="A4805" i="3"/>
  <c r="A4462" i="3"/>
  <c r="A4495" i="3"/>
  <c r="S205" i="1"/>
  <c r="S137" i="1"/>
  <c r="S1339" i="1"/>
  <c r="S500" i="1"/>
  <c r="S1268" i="1"/>
  <c r="S236" i="1"/>
  <c r="S1125" i="1"/>
  <c r="S1893" i="1"/>
  <c r="S974" i="1"/>
  <c r="S1742" i="1"/>
  <c r="S462" i="1"/>
  <c r="E3992" i="3"/>
  <c r="A609" i="3"/>
  <c r="A1763" i="3"/>
  <c r="A4090" i="3"/>
  <c r="A4083" i="3"/>
  <c r="A4092" i="3"/>
  <c r="A3813" i="3"/>
  <c r="A3470" i="3"/>
  <c r="A3503" i="3"/>
  <c r="S59" i="1"/>
  <c r="S358" i="1"/>
  <c r="S923" i="1"/>
  <c r="S1731" i="1"/>
  <c r="S892" i="1"/>
  <c r="S1660" i="1"/>
  <c r="S749" i="1"/>
  <c r="S1517" i="1"/>
  <c r="S598" i="1"/>
  <c r="S1366" i="1"/>
  <c r="S2134" i="1"/>
  <c r="S863" i="1"/>
  <c r="S1631" i="1"/>
  <c r="S290" i="1"/>
  <c r="S1152" i="1"/>
  <c r="S1920" i="1"/>
  <c r="S865" i="1"/>
  <c r="S1633" i="1"/>
  <c r="S296" i="1"/>
  <c r="S1154" i="1"/>
  <c r="S1922" i="1"/>
  <c r="S2817" i="1"/>
  <c r="S3585" i="1"/>
  <c r="S2778" i="1"/>
  <c r="S3546" i="1"/>
  <c r="S2667" i="1"/>
  <c r="S3435" i="1"/>
  <c r="A496" i="3"/>
  <c r="E4646" i="3"/>
  <c r="A3418" i="3"/>
  <c r="A3411" i="3"/>
  <c r="A3420" i="3"/>
  <c r="A2948" i="3"/>
  <c r="A3384" i="3"/>
  <c r="A3360" i="3"/>
  <c r="A4879" i="3"/>
  <c r="S437" i="1"/>
  <c r="S531" i="1"/>
  <c r="S1483" i="1"/>
  <c r="S644" i="1"/>
  <c r="S1412" i="1"/>
  <c r="S501" i="1"/>
  <c r="S1269" i="1"/>
  <c r="S224" i="1"/>
  <c r="S1118" i="1"/>
  <c r="S1886" i="1"/>
  <c r="S615" i="1"/>
  <c r="E3944" i="3"/>
  <c r="E4772" i="3"/>
  <c r="A3505" i="3"/>
  <c r="A4634" i="3"/>
  <c r="A4627" i="3"/>
  <c r="A4636" i="3"/>
  <c r="A4357" i="3"/>
  <c r="A4014" i="3"/>
  <c r="A4047" i="3"/>
  <c r="S60" i="1"/>
  <c r="S247" i="1"/>
  <c r="S1171" i="1"/>
  <c r="S186" i="1"/>
  <c r="S1100" i="1"/>
  <c r="S1868" i="1"/>
  <c r="S957" i="1"/>
  <c r="S1725" i="1"/>
  <c r="S806" i="1"/>
  <c r="S1574" i="1"/>
  <c r="S129" i="1"/>
  <c r="S1071" i="1"/>
  <c r="S1839" i="1"/>
  <c r="S592" i="1"/>
  <c r="S1360" i="1"/>
  <c r="S132" i="1"/>
  <c r="S1073" i="1"/>
  <c r="S1841" i="1"/>
  <c r="S594" i="1"/>
  <c r="S1362" i="1"/>
  <c r="S2236" i="1"/>
  <c r="S3025" i="1"/>
  <c r="S2173" i="1"/>
  <c r="S2986" i="1"/>
  <c r="S1972" i="1"/>
  <c r="S2875" i="1"/>
  <c r="E4561" i="3"/>
  <c r="E4923" i="3"/>
  <c r="A1443" i="3"/>
  <c r="A3970" i="3"/>
  <c r="A3963" i="3"/>
  <c r="A3972" i="3"/>
  <c r="A3693" i="3"/>
  <c r="A3350" i="3"/>
  <c r="A3383" i="3"/>
  <c r="S33" i="1"/>
  <c r="S294" i="1"/>
  <c r="S859" i="1"/>
  <c r="S1691" i="1"/>
  <c r="S852" i="1"/>
  <c r="S1620" i="1"/>
  <c r="S709" i="1"/>
  <c r="S1477" i="1"/>
  <c r="S558" i="1"/>
  <c r="S1326" i="1"/>
  <c r="S2094" i="1"/>
  <c r="S823" i="1"/>
  <c r="S1591" i="1"/>
  <c r="S210" i="1"/>
  <c r="S1112" i="1"/>
  <c r="S1880" i="1"/>
  <c r="S825" i="1"/>
  <c r="S1593" i="1"/>
  <c r="S216" i="1"/>
  <c r="S1114" i="1"/>
  <c r="S1882" i="1"/>
  <c r="S2777" i="1"/>
  <c r="S3545" i="1"/>
  <c r="S2738" i="1"/>
  <c r="S3506" i="1"/>
  <c r="S2627" i="1"/>
  <c r="S3395" i="1"/>
  <c r="E4769" i="3"/>
  <c r="E2888" i="3"/>
  <c r="A3322" i="3"/>
  <c r="A3315" i="3"/>
  <c r="A3324" i="3"/>
  <c r="A4568" i="3"/>
  <c r="A4870" i="3"/>
  <c r="A4854" i="3"/>
  <c r="A4783" i="3"/>
  <c r="S373" i="1"/>
  <c r="S456" i="1"/>
  <c r="S1443" i="1"/>
  <c r="S604" i="1"/>
  <c r="S1372" i="1"/>
  <c r="S444" i="1"/>
  <c r="S1229" i="1"/>
  <c r="S144" i="1"/>
  <c r="S1078" i="1"/>
  <c r="S1846" i="1"/>
  <c r="S575" i="1"/>
  <c r="S1343" i="1"/>
  <c r="S2111" i="1"/>
  <c r="S864" i="1"/>
  <c r="S1632" i="1"/>
  <c r="S577" i="1"/>
  <c r="S1345" i="1"/>
  <c r="S2113" i="1"/>
  <c r="S866" i="1"/>
  <c r="S1634" i="1"/>
  <c r="S2529" i="1"/>
  <c r="S3297" i="1"/>
  <c r="S2490" i="1"/>
  <c r="S3258" i="1"/>
  <c r="S2379" i="1"/>
  <c r="S3147" i="1"/>
  <c r="E4930" i="3"/>
  <c r="A242" i="3"/>
  <c r="A3697" i="3"/>
  <c r="A4698" i="3"/>
  <c r="A4691" i="3"/>
  <c r="A4700" i="3"/>
  <c r="A4421" i="3"/>
  <c r="A4078" i="3"/>
  <c r="A4111" i="3"/>
  <c r="S100" i="1"/>
  <c r="S287" i="1"/>
  <c r="S1195" i="1"/>
  <c r="S234" i="1"/>
  <c r="S1124" i="1"/>
  <c r="S1892" i="1"/>
  <c r="S981" i="1"/>
  <c r="S1749" i="1"/>
  <c r="S830" i="1"/>
  <c r="S1598" i="1"/>
  <c r="S177" i="1"/>
  <c r="S1095" i="1"/>
  <c r="S1575" i="1"/>
  <c r="S1656" i="1"/>
  <c r="S1881" i="1"/>
  <c r="S1914" i="1"/>
  <c r="S2514" i="1"/>
  <c r="S2915" i="1"/>
  <c r="S2444" i="1"/>
  <c r="S3212" i="1"/>
  <c r="S2309" i="1"/>
  <c r="S3077" i="1"/>
  <c r="S3845" i="1"/>
  <c r="S2574" i="1"/>
  <c r="S3342" i="1"/>
  <c r="S2156" i="1"/>
  <c r="S2975" i="1"/>
  <c r="S3743" i="1"/>
  <c r="S4170" i="1"/>
  <c r="S4938" i="1"/>
  <c r="S4339" i="1"/>
  <c r="S3136" i="1"/>
  <c r="S4532" i="1"/>
  <c r="S3913" i="1"/>
  <c r="S4725" i="1"/>
  <c r="S4126" i="1"/>
  <c r="S4894" i="1"/>
  <c r="S4295" i="1"/>
  <c r="S2592" i="1"/>
  <c r="S4464" i="1"/>
  <c r="S3764" i="1"/>
  <c r="S4979" i="1"/>
  <c r="Q252" i="1"/>
  <c r="Q701" i="1"/>
  <c r="Q574" i="1"/>
  <c r="Q463" i="1"/>
  <c r="Q224" i="1"/>
  <c r="Q992" i="1"/>
  <c r="Q577" i="1"/>
  <c r="Q354" i="1"/>
  <c r="Q1122" i="1"/>
  <c r="Q1527" i="1"/>
  <c r="Q2295" i="1"/>
  <c r="Q1107" i="1"/>
  <c r="S1160" i="1"/>
  <c r="S1385" i="1"/>
  <c r="S1418" i="1"/>
  <c r="S3593" i="1"/>
  <c r="S2419" i="1"/>
  <c r="S2242" i="1"/>
  <c r="S3028" i="1"/>
  <c r="S2677" i="3"/>
  <c r="Q1112" i="3"/>
  <c r="Q1173" i="3"/>
  <c r="Q3576" i="3"/>
  <c r="Q4139" i="3"/>
  <c r="E1145" i="3"/>
  <c r="E489" i="3"/>
  <c r="E617" i="3"/>
  <c r="E2475" i="3"/>
  <c r="E4119" i="3"/>
  <c r="E3353" i="3"/>
  <c r="E1724" i="3"/>
  <c r="E2362" i="3"/>
  <c r="E3844" i="3"/>
  <c r="E1146" i="3"/>
  <c r="E3049" i="3"/>
  <c r="E1548" i="3"/>
  <c r="E2186" i="3"/>
  <c r="E3668" i="3"/>
  <c r="E910" i="3"/>
  <c r="Q4320" i="3"/>
  <c r="E2707" i="3"/>
  <c r="E4237" i="3"/>
  <c r="E3408" i="3"/>
  <c r="E2906" i="3"/>
  <c r="Q4868" i="3"/>
  <c r="E1735" i="3"/>
  <c r="E1114" i="3"/>
  <c r="A606" i="3"/>
  <c r="A1752" i="3"/>
  <c r="Q4969" i="3"/>
  <c r="E3608" i="3"/>
  <c r="E1226" i="3"/>
  <c r="A261" i="3"/>
  <c r="A814" i="3"/>
  <c r="A1439" i="3"/>
  <c r="A1960" i="3"/>
  <c r="A2713" i="3"/>
  <c r="E4297" i="3"/>
  <c r="E4374" i="3"/>
  <c r="E4713" i="3"/>
  <c r="A374" i="3"/>
  <c r="E3427" i="3"/>
  <c r="E2607" i="3"/>
  <c r="A597" i="3"/>
  <c r="A1150" i="3"/>
  <c r="A1775" i="3"/>
  <c r="A2296" i="3"/>
  <c r="A3049" i="3"/>
  <c r="E3554" i="3"/>
  <c r="E1123" i="3"/>
  <c r="E3663" i="3"/>
  <c r="A2124" i="3"/>
  <c r="A989" i="3"/>
  <c r="E3825" i="3"/>
  <c r="E4108" i="3"/>
  <c r="E4605" i="3"/>
  <c r="E4262" i="3"/>
  <c r="E4527" i="3"/>
  <c r="A1540" i="3"/>
  <c r="E4649" i="3"/>
  <c r="A1317" i="3"/>
  <c r="A2853" i="3"/>
  <c r="A334" i="3"/>
  <c r="A1870" i="3"/>
  <c r="E2600" i="3"/>
  <c r="A959" i="3"/>
  <c r="A2495" i="3"/>
  <c r="E4895" i="3"/>
  <c r="A1480" i="3"/>
  <c r="A3016" i="3"/>
  <c r="A697" i="3"/>
  <c r="A2233" i="3"/>
  <c r="E4476" i="3"/>
  <c r="A1226" i="3"/>
  <c r="E4131" i="3"/>
  <c r="A3165" i="3"/>
  <c r="A375" i="3"/>
  <c r="E2096" i="3"/>
  <c r="A2432" i="3"/>
  <c r="A1649" i="3"/>
  <c r="A514" i="3"/>
  <c r="A2610" i="3"/>
  <c r="E4544" i="3"/>
  <c r="A747" i="3"/>
  <c r="A1771" i="3"/>
  <c r="A2603" i="3"/>
  <c r="A3449" i="3"/>
  <c r="A4217" i="3"/>
  <c r="A4985" i="3"/>
  <c r="E4118" i="3"/>
  <c r="A1261" i="3"/>
  <c r="A918" i="3"/>
  <c r="E4600" i="3"/>
  <c r="A1287" i="3"/>
  <c r="A2823" i="3"/>
  <c r="A272" i="3"/>
  <c r="A1808" i="3"/>
  <c r="E3128" i="3"/>
  <c r="A1025" i="3"/>
  <c r="A2561" i="3"/>
  <c r="E4979" i="3"/>
  <c r="A1554" i="3"/>
  <c r="A2810" i="3"/>
  <c r="E4432" i="3"/>
  <c r="A435" i="3"/>
  <c r="A1203" i="3"/>
  <c r="A1971" i="3"/>
  <c r="A2739" i="3"/>
  <c r="A3585" i="3"/>
  <c r="A4353" i="3"/>
  <c r="A2988" i="3"/>
  <c r="A3914" i="3"/>
  <c r="A4682" i="3"/>
  <c r="A3395" i="3"/>
  <c r="A4163" i="3"/>
  <c r="A4931" i="3"/>
  <c r="A3660" i="3"/>
  <c r="A4428" i="3"/>
  <c r="A3632" i="3"/>
  <c r="A3637" i="3"/>
  <c r="A4405" i="3"/>
  <c r="A3320" i="3"/>
  <c r="A3550" i="3"/>
  <c r="A4318" i="3"/>
  <c r="A4704" i="3"/>
  <c r="A3839" i="3"/>
  <c r="A4607" i="3"/>
  <c r="A4744" i="3"/>
  <c r="S61" i="1"/>
  <c r="S350" i="1"/>
  <c r="S441" i="1"/>
  <c r="E981" i="3"/>
  <c r="A852" i="3"/>
  <c r="A3229" i="3"/>
  <c r="A2246" i="3"/>
  <c r="A407" i="3"/>
  <c r="A1943" i="3"/>
  <c r="E2352" i="3"/>
  <c r="A928" i="3"/>
  <c r="A2464" i="3"/>
  <c r="A133" i="3"/>
  <c r="A1681" i="3"/>
  <c r="A3217" i="3"/>
  <c r="A674" i="3"/>
  <c r="A2210" i="3"/>
  <c r="E933" i="3"/>
  <c r="E4953" i="3"/>
  <c r="A763" i="3"/>
  <c r="A1531" i="3"/>
  <c r="A2299" i="3"/>
  <c r="A2980" i="3"/>
  <c r="A3913" i="3"/>
  <c r="A4681" i="3"/>
  <c r="A3474" i="3"/>
  <c r="A4242" i="3"/>
  <c r="A3688" i="3"/>
  <c r="A3723" i="3"/>
  <c r="A4491" i="3"/>
  <c r="A3190" i="3"/>
  <c r="A3988" i="3"/>
  <c r="A4756" i="3"/>
  <c r="A3147" i="3"/>
  <c r="A3965" i="3"/>
  <c r="A4733" i="3"/>
  <c r="A4968" i="3"/>
  <c r="A3878" i="3"/>
  <c r="A4646" i="3"/>
  <c r="A3399" i="3"/>
  <c r="A4167" i="3"/>
  <c r="A4935" i="3"/>
  <c r="S211" i="1"/>
  <c r="E1734" i="3"/>
  <c r="A365" i="3"/>
  <c r="A470" i="3"/>
  <c r="E3432" i="3"/>
  <c r="A1063" i="3"/>
  <c r="A2599" i="3"/>
  <c r="A23" i="3"/>
  <c r="A1584" i="3"/>
  <c r="E1333" i="3"/>
  <c r="A801" i="3"/>
  <c r="A2337" i="3"/>
  <c r="E4670" i="3"/>
  <c r="A1330" i="3"/>
  <c r="A2698" i="3"/>
  <c r="E3656" i="3"/>
  <c r="A323" i="3"/>
  <c r="A1091" i="3"/>
  <c r="A1859" i="3"/>
  <c r="A2627" i="3"/>
  <c r="A3473" i="3"/>
  <c r="A4241" i="3"/>
  <c r="A4456" i="3"/>
  <c r="Q4948" i="3"/>
  <c r="A1453" i="3"/>
  <c r="A1030" i="3"/>
  <c r="E4678" i="3"/>
  <c r="A1335" i="3"/>
  <c r="A2871" i="3"/>
  <c r="A320" i="3"/>
  <c r="A1856" i="3"/>
  <c r="E3512" i="3"/>
  <c r="A1073" i="3"/>
  <c r="A2609" i="3"/>
  <c r="A43" i="3"/>
  <c r="A1602" i="3"/>
  <c r="A2834" i="3"/>
  <c r="E4480" i="3"/>
  <c r="A459" i="3"/>
  <c r="A1227" i="3"/>
  <c r="A1995" i="3"/>
  <c r="A2763" i="3"/>
  <c r="A3609" i="3"/>
  <c r="A4377" i="3"/>
  <c r="A3088" i="3"/>
  <c r="A3938" i="3"/>
  <c r="A4706" i="3"/>
  <c r="A3419" i="3"/>
  <c r="A4187" i="3"/>
  <c r="A4955" i="3"/>
  <c r="A3684" i="3"/>
  <c r="A4452" i="3"/>
  <c r="A3744" i="3"/>
  <c r="A3661" i="3"/>
  <c r="A4429" i="3"/>
  <c r="A3416" i="3"/>
  <c r="A3574" i="3"/>
  <c r="A4342" i="3"/>
  <c r="A4872" i="3"/>
  <c r="A3863" i="3"/>
  <c r="A4631" i="3"/>
  <c r="A4928" i="3"/>
  <c r="S85" i="1"/>
  <c r="S374" i="1"/>
  <c r="S481" i="1"/>
  <c r="E2604" i="3"/>
  <c r="A1124" i="3"/>
  <c r="E1221" i="3"/>
  <c r="A2326" i="3"/>
  <c r="A455" i="3"/>
  <c r="A1991" i="3"/>
  <c r="E2736" i="3"/>
  <c r="A976" i="3"/>
  <c r="A2512" i="3"/>
  <c r="A188" i="3"/>
  <c r="A1729" i="3"/>
  <c r="A3265" i="3"/>
  <c r="A722" i="3"/>
  <c r="A2258" i="3"/>
  <c r="E1189" i="3"/>
  <c r="E4980" i="3"/>
  <c r="A787" i="3"/>
  <c r="A1555" i="3"/>
  <c r="A2323" i="3"/>
  <c r="A3084" i="3"/>
  <c r="A3937" i="3"/>
  <c r="A4705" i="3"/>
  <c r="A3498" i="3"/>
  <c r="A4266" i="3"/>
  <c r="A4104" i="3"/>
  <c r="A3747" i="3"/>
  <c r="A4515" i="3"/>
  <c r="A3228" i="3"/>
  <c r="A4012" i="3"/>
  <c r="A4780" i="3"/>
  <c r="A3192" i="3"/>
  <c r="A3989" i="3"/>
  <c r="A4757" i="3"/>
  <c r="A2892" i="3"/>
  <c r="A3902" i="3"/>
  <c r="A4678" i="3"/>
  <c r="A3423" i="3"/>
  <c r="A4191" i="3"/>
  <c r="A4959" i="3"/>
  <c r="S235" i="1"/>
  <c r="S413" i="1"/>
  <c r="S263" i="1"/>
  <c r="S811" i="1"/>
  <c r="E2246" i="3"/>
  <c r="A557" i="3"/>
  <c r="A582" i="3"/>
  <c r="E3816" i="3"/>
  <c r="A1111" i="3"/>
  <c r="A2647" i="3"/>
  <c r="A77" i="3"/>
  <c r="A1632" i="3"/>
  <c r="E1720" i="3"/>
  <c r="A849" i="3"/>
  <c r="A2385" i="3"/>
  <c r="E4746" i="3"/>
  <c r="A1378" i="3"/>
  <c r="A2722" i="3"/>
  <c r="E3848" i="3"/>
  <c r="A347" i="3"/>
  <c r="A1115" i="3"/>
  <c r="A1883" i="3"/>
  <c r="A2651" i="3"/>
  <c r="A3497" i="3"/>
  <c r="A4265" i="3"/>
  <c r="A4656" i="3"/>
  <c r="A3826" i="3"/>
  <c r="A4594" i="3"/>
  <c r="A3307" i="3"/>
  <c r="A4075" i="3"/>
  <c r="A4843" i="3"/>
  <c r="A3572" i="3"/>
  <c r="A4340" i="3"/>
  <c r="A3304" i="3"/>
  <c r="A3549" i="3"/>
  <c r="A4317" i="3"/>
  <c r="A4846" i="3"/>
  <c r="A3462" i="3"/>
  <c r="A4230" i="3"/>
  <c r="A4136" i="3"/>
  <c r="A3751" i="3"/>
  <c r="A4519" i="3"/>
  <c r="A4176" i="3"/>
  <c r="A1972" i="3"/>
  <c r="A353" i="3"/>
  <c r="A1635" i="3"/>
  <c r="A4034" i="3"/>
  <c r="A4027" i="3"/>
  <c r="A4036" i="3"/>
  <c r="A3757" i="3"/>
  <c r="A3414" i="3"/>
  <c r="A3447" i="3"/>
  <c r="S66" i="1"/>
  <c r="S334" i="1"/>
  <c r="S899" i="1"/>
  <c r="S1715" i="1"/>
  <c r="S876" i="1"/>
  <c r="S1644" i="1"/>
  <c r="S733" i="1"/>
  <c r="S1501" i="1"/>
  <c r="S582" i="1"/>
  <c r="S1350" i="1"/>
  <c r="S2118" i="1"/>
  <c r="S847" i="1"/>
  <c r="S1615" i="1"/>
  <c r="S258" i="1"/>
  <c r="S1136" i="1"/>
  <c r="S1904" i="1"/>
  <c r="S849" i="1"/>
  <c r="S1617" i="1"/>
  <c r="S264" i="1"/>
  <c r="S1138" i="1"/>
  <c r="S1906" i="1"/>
  <c r="S2801" i="1"/>
  <c r="S3569" i="1"/>
  <c r="S2762" i="1"/>
  <c r="S3530" i="1"/>
  <c r="S2651" i="1"/>
  <c r="S3419" i="1"/>
  <c r="E754" i="3"/>
  <c r="A3050" i="3"/>
  <c r="A3156" i="3"/>
  <c r="A3144" i="3"/>
  <c r="A3162" i="3"/>
  <c r="A3872" i="3"/>
  <c r="A4973" i="3"/>
  <c r="A4630" i="3"/>
  <c r="A4663" i="3"/>
  <c r="S309" i="1"/>
  <c r="S329" i="1"/>
  <c r="S1403" i="1"/>
  <c r="S564" i="1"/>
  <c r="S1332" i="1"/>
  <c r="S364" i="1"/>
  <c r="S1189" i="1"/>
  <c r="S16" i="1"/>
  <c r="S1038" i="1"/>
  <c r="S1806" i="1"/>
  <c r="S535" i="1"/>
  <c r="A3117" i="3"/>
  <c r="A1633" i="3"/>
  <c r="A2275" i="3"/>
  <c r="A4250" i="3"/>
  <c r="A4243" i="3"/>
  <c r="A4252" i="3"/>
  <c r="A3973" i="3"/>
  <c r="A3630" i="3"/>
  <c r="A3663" i="3"/>
  <c r="S219" i="1"/>
  <c r="S23" i="1"/>
  <c r="S1027" i="1"/>
  <c r="S1795" i="1"/>
  <c r="S956" i="1"/>
  <c r="S1724" i="1"/>
  <c r="S813" i="1"/>
  <c r="S1581" i="1"/>
  <c r="S662" i="1"/>
  <c r="S1430" i="1"/>
  <c r="S2198" i="1"/>
  <c r="S927" i="1"/>
  <c r="S1695" i="1"/>
  <c r="S418" i="1"/>
  <c r="S1216" i="1"/>
  <c r="S1984" i="1"/>
  <c r="S929" i="1"/>
  <c r="S1697" i="1"/>
  <c r="S424" i="1"/>
  <c r="S1218" i="1"/>
  <c r="S1986" i="1"/>
  <c r="S2881" i="1"/>
  <c r="S3649" i="1"/>
  <c r="S2842" i="1"/>
  <c r="S3610" i="1"/>
  <c r="S2731" i="1"/>
  <c r="S3499" i="1"/>
  <c r="A1520" i="3"/>
  <c r="A291" i="3"/>
  <c r="A3586" i="3"/>
  <c r="A3579" i="3"/>
  <c r="A3588" i="3"/>
  <c r="A3309" i="3"/>
  <c r="A4016" i="3"/>
  <c r="A4232" i="3"/>
  <c r="A3122" i="3"/>
  <c r="S70" i="1"/>
  <c r="S635" i="1"/>
  <c r="S1547" i="1"/>
  <c r="S708" i="1"/>
  <c r="S1476" i="1"/>
  <c r="S565" i="1"/>
  <c r="S1333" i="1"/>
  <c r="S352" i="1"/>
  <c r="S1182" i="1"/>
  <c r="S1950" i="1"/>
  <c r="S679" i="1"/>
  <c r="A615" i="3"/>
  <c r="A882" i="3"/>
  <c r="A4017" i="3"/>
  <c r="A4802" i="3"/>
  <c r="A4795" i="3"/>
  <c r="A4804" i="3"/>
  <c r="A4525" i="3"/>
  <c r="A4182" i="3"/>
  <c r="A4215" i="3"/>
  <c r="S45" i="1"/>
  <c r="S351" i="1"/>
  <c r="S1235" i="1"/>
  <c r="S314" i="1"/>
  <c r="S1164" i="1"/>
  <c r="S1932" i="1"/>
  <c r="S1021" i="1"/>
  <c r="S1789" i="1"/>
  <c r="S870" i="1"/>
  <c r="S1638" i="1"/>
  <c r="S257" i="1"/>
  <c r="S1135" i="1"/>
  <c r="S1903" i="1"/>
  <c r="S656" i="1"/>
  <c r="S1424" i="1"/>
  <c r="S260" i="1"/>
  <c r="S1137" i="1"/>
  <c r="S1905" i="1"/>
  <c r="S658" i="1"/>
  <c r="S1426" i="1"/>
  <c r="S2321" i="1"/>
  <c r="S3089" i="1"/>
  <c r="S2276" i="1"/>
  <c r="S3050" i="1"/>
  <c r="S2099" i="1"/>
  <c r="S2939" i="1"/>
  <c r="A1133" i="3"/>
  <c r="A993" i="3"/>
  <c r="A1955" i="3"/>
  <c r="A4154" i="3"/>
  <c r="A4147" i="3"/>
  <c r="A4156" i="3"/>
  <c r="A3877" i="3"/>
  <c r="A3534" i="3"/>
  <c r="A3567" i="3"/>
  <c r="S123" i="1"/>
  <c r="S398" i="1"/>
  <c r="S963" i="1"/>
  <c r="S1755" i="1"/>
  <c r="S916" i="1"/>
  <c r="S1684" i="1"/>
  <c r="S773" i="1"/>
  <c r="S1541" i="1"/>
  <c r="S622" i="1"/>
  <c r="S1390" i="1"/>
  <c r="S2158" i="1"/>
  <c r="S887" i="1"/>
  <c r="S1655" i="1"/>
  <c r="S338" i="1"/>
  <c r="S1176" i="1"/>
  <c r="S1944" i="1"/>
  <c r="S889" i="1"/>
  <c r="S1657" i="1"/>
  <c r="S344" i="1"/>
  <c r="S1178" i="1"/>
  <c r="S1946" i="1"/>
  <c r="S2841" i="1"/>
  <c r="S3609" i="1"/>
  <c r="S2802" i="1"/>
  <c r="S3570" i="1"/>
  <c r="S2691" i="1"/>
  <c r="S3459" i="1"/>
  <c r="A880" i="3"/>
  <c r="E4926" i="3"/>
  <c r="A3482" i="3"/>
  <c r="A3475" i="3"/>
  <c r="A3484" i="3"/>
  <c r="A3163" i="3"/>
  <c r="A3584" i="3"/>
  <c r="A3736" i="3"/>
  <c r="A4943" i="3"/>
  <c r="S485" i="1"/>
  <c r="S571" i="1"/>
  <c r="S1507" i="1"/>
  <c r="S668" i="1"/>
  <c r="S1436" i="1"/>
  <c r="S525" i="1"/>
  <c r="S1293" i="1"/>
  <c r="S272" i="1"/>
  <c r="S1142" i="1"/>
  <c r="S1910" i="1"/>
  <c r="S639" i="1"/>
  <c r="S1407" i="1"/>
  <c r="S2175" i="1"/>
  <c r="S928" i="1"/>
  <c r="S1696" i="1"/>
  <c r="S641" i="1"/>
  <c r="S1409" i="1"/>
  <c r="S2177" i="1"/>
  <c r="S930" i="1"/>
  <c r="S1698" i="1"/>
  <c r="S2593" i="1"/>
  <c r="S3361" i="1"/>
  <c r="S2554" i="1"/>
  <c r="S3322" i="1"/>
  <c r="S2443" i="1"/>
  <c r="S3211" i="1"/>
  <c r="A999" i="3"/>
  <c r="A1266" i="3"/>
  <c r="A4209" i="3"/>
  <c r="A4866" i="3"/>
  <c r="A4859" i="3"/>
  <c r="A4868" i="3"/>
  <c r="A4589" i="3"/>
  <c r="A4246" i="3"/>
  <c r="A4279" i="3"/>
  <c r="S77" i="1"/>
  <c r="S399" i="1"/>
  <c r="S1259" i="1"/>
  <c r="S362" i="1"/>
  <c r="S1188" i="1"/>
  <c r="S56" i="1"/>
  <c r="S1045" i="1"/>
  <c r="S1813" i="1"/>
  <c r="S894" i="1"/>
  <c r="S1662" i="1"/>
  <c r="S305" i="1"/>
  <c r="S1159" i="1"/>
  <c r="S1799" i="1"/>
  <c r="S1832" i="1"/>
  <c r="S2057" i="1"/>
  <c r="S2172" i="1"/>
  <c r="S2690" i="1"/>
  <c r="S3091" i="1"/>
  <c r="S2508" i="1"/>
  <c r="S3276" i="1"/>
  <c r="S2373" i="1"/>
  <c r="S3141" i="1"/>
  <c r="S3909" i="1"/>
  <c r="S2638" i="1"/>
  <c r="S963" i="3"/>
  <c r="Q1732" i="3"/>
  <c r="Q4194" i="3"/>
  <c r="Q1240" i="3"/>
  <c r="Q2613" i="3"/>
  <c r="E250" i="3"/>
  <c r="Q3259" i="3"/>
  <c r="Q3515" i="3"/>
  <c r="E4779" i="3"/>
  <c r="E944" i="3"/>
  <c r="E570" i="3"/>
  <c r="E2492" i="3"/>
  <c r="E3130" i="3"/>
  <c r="E908" i="3"/>
  <c r="E1959" i="3"/>
  <c r="E4257" i="3"/>
  <c r="E2316" i="3"/>
  <c r="E2954" i="3"/>
  <c r="E261" i="3"/>
  <c r="E1783" i="3"/>
  <c r="Q3417" i="3"/>
  <c r="E3475" i="3"/>
  <c r="A14" i="3"/>
  <c r="A292" i="3"/>
  <c r="E3674" i="3"/>
  <c r="E1557" i="3"/>
  <c r="E2503" i="3"/>
  <c r="E3215" i="3"/>
  <c r="A1374" i="3"/>
  <c r="A2520" i="3"/>
  <c r="E1140" i="3"/>
  <c r="A317" i="3"/>
  <c r="E3308" i="3"/>
  <c r="A325" i="3"/>
  <c r="A878" i="3"/>
  <c r="A1503" i="3"/>
  <c r="A2024" i="3"/>
  <c r="A2777" i="3"/>
  <c r="E1345" i="3"/>
  <c r="E4550" i="3"/>
  <c r="E4816" i="3"/>
  <c r="A438" i="3"/>
  <c r="E3939" i="3"/>
  <c r="E2783" i="3"/>
  <c r="A661" i="3"/>
  <c r="A1214" i="3"/>
  <c r="A1839" i="3"/>
  <c r="A2360" i="3"/>
  <c r="A3113" i="3"/>
  <c r="E4066" i="3"/>
  <c r="E1349" i="3"/>
  <c r="E4175" i="3"/>
  <c r="A2380" i="3"/>
  <c r="A1181" i="3"/>
  <c r="E779" i="3"/>
  <c r="E4284" i="3"/>
  <c r="E4781" i="3"/>
  <c r="E4438" i="3"/>
  <c r="E4703" i="3"/>
  <c r="A1620" i="3"/>
  <c r="E4752" i="3"/>
  <c r="A1381" i="3"/>
  <c r="A2917" i="3"/>
  <c r="A398" i="3"/>
  <c r="A1934" i="3"/>
  <c r="E3112" i="3"/>
  <c r="A1023" i="3"/>
  <c r="A2559" i="3"/>
  <c r="E4968" i="3"/>
  <c r="A1544" i="3"/>
  <c r="E912" i="3"/>
  <c r="A761" i="3"/>
  <c r="A2297" i="3"/>
  <c r="E4604" i="3"/>
  <c r="A1290" i="3"/>
  <c r="E3788" i="3"/>
  <c r="E2144" i="3"/>
  <c r="A503" i="3"/>
  <c r="E3120" i="3"/>
  <c r="A2560" i="3"/>
  <c r="A1777" i="3"/>
  <c r="A642" i="3"/>
  <c r="A2674" i="3"/>
  <c r="E4761" i="3"/>
  <c r="A811" i="3"/>
  <c r="A1835" i="3"/>
  <c r="A2667" i="3"/>
  <c r="A3513" i="3"/>
  <c r="A4281" i="3"/>
  <c r="A4768" i="3"/>
  <c r="E1647" i="3"/>
  <c r="A1773" i="3"/>
  <c r="A1174" i="3"/>
  <c r="E4806" i="3"/>
  <c r="A1415" i="3"/>
  <c r="A2951" i="3"/>
  <c r="A400" i="3"/>
  <c r="A1936" i="3"/>
  <c r="E4152" i="3"/>
  <c r="A1153" i="3"/>
  <c r="A2689" i="3"/>
  <c r="A135" i="3"/>
  <c r="A1682" i="3"/>
  <c r="A2874" i="3"/>
  <c r="E4560" i="3"/>
  <c r="A499" i="3"/>
  <c r="A1267" i="3"/>
  <c r="A2035" i="3"/>
  <c r="A2803" i="3"/>
  <c r="A3649" i="3"/>
  <c r="A4417" i="3"/>
  <c r="A3172" i="3"/>
  <c r="A3978" i="3"/>
  <c r="A4746" i="3"/>
  <c r="A3459" i="3"/>
  <c r="A4227" i="3"/>
  <c r="A3680" i="3"/>
  <c r="A3724" i="3"/>
  <c r="A4492" i="3"/>
  <c r="A3904" i="3"/>
  <c r="A3701" i="3"/>
  <c r="A4469" i="3"/>
  <c r="A3528" i="3"/>
  <c r="A3614" i="3"/>
  <c r="A4382" i="3"/>
  <c r="A2900" i="3"/>
  <c r="A3903" i="3"/>
  <c r="A4671" i="3"/>
  <c r="S10" i="1"/>
  <c r="S125" i="1"/>
  <c r="S414" i="1"/>
  <c r="S523" i="1"/>
  <c r="E4140" i="3"/>
  <c r="A1548" i="3"/>
  <c r="E2656" i="3"/>
  <c r="A2502" i="3"/>
  <c r="A535" i="3"/>
  <c r="A2071" i="3"/>
  <c r="E3376" i="3"/>
  <c r="A1056" i="3"/>
  <c r="A2592" i="3"/>
  <c r="A273" i="3"/>
  <c r="A1809" i="3"/>
  <c r="E1342" i="3"/>
  <c r="A802" i="3"/>
  <c r="A2338" i="3"/>
  <c r="E1544" i="3"/>
  <c r="A35" i="3"/>
  <c r="A827" i="3"/>
  <c r="A1595" i="3"/>
  <c r="A2363" i="3"/>
  <c r="A3171" i="3"/>
  <c r="A3977" i="3"/>
  <c r="A4745" i="3"/>
  <c r="A3538" i="3"/>
  <c r="A4306" i="3"/>
  <c r="A4352" i="3"/>
  <c r="A3787" i="3"/>
  <c r="A4555" i="3"/>
  <c r="A3284" i="3"/>
  <c r="A4052" i="3"/>
  <c r="A4820" i="3"/>
  <c r="A3254" i="3"/>
  <c r="A4029" i="3"/>
  <c r="A4797" i="3"/>
  <c r="A3099" i="3"/>
  <c r="A3942" i="3"/>
  <c r="A4758" i="3"/>
  <c r="A3463" i="3"/>
  <c r="A4231" i="3"/>
  <c r="A4999" i="3"/>
  <c r="S275" i="1"/>
  <c r="E3094" i="3"/>
  <c r="A877" i="3"/>
  <c r="A726" i="3"/>
  <c r="E4401" i="3"/>
  <c r="A1191" i="3"/>
  <c r="A2727" i="3"/>
  <c r="A169" i="3"/>
  <c r="A1712" i="3"/>
  <c r="E2360" i="3"/>
  <c r="A929" i="3"/>
  <c r="A2465" i="3"/>
  <c r="E4870" i="3"/>
  <c r="A1458" i="3"/>
  <c r="A2762" i="3"/>
  <c r="E4168" i="3"/>
  <c r="A387" i="3"/>
  <c r="A1155" i="3"/>
  <c r="A1923" i="3"/>
  <c r="A2691" i="3"/>
  <c r="A3537" i="3"/>
  <c r="A4305" i="3"/>
  <c r="A4936" i="3"/>
  <c r="E2159" i="3"/>
  <c r="A1965" i="3"/>
  <c r="A1286" i="3"/>
  <c r="E4875" i="3"/>
  <c r="A1463" i="3"/>
  <c r="A2999" i="3"/>
  <c r="A448" i="3"/>
  <c r="A1984" i="3"/>
  <c r="E4426" i="3"/>
  <c r="A1201" i="3"/>
  <c r="A2737" i="3"/>
  <c r="A189" i="3"/>
  <c r="A1730" i="3"/>
  <c r="A2898" i="3"/>
  <c r="E4608" i="3"/>
  <c r="A523" i="3"/>
  <c r="A1291" i="3"/>
  <c r="A2059" i="3"/>
  <c r="A2827" i="3"/>
  <c r="A3673" i="3"/>
  <c r="A4441" i="3"/>
  <c r="A3212" i="3"/>
  <c r="A4002" i="3"/>
  <c r="A4770" i="3"/>
  <c r="A3483" i="3"/>
  <c r="A4251" i="3"/>
  <c r="A4096" i="3"/>
  <c r="A3748" i="3"/>
  <c r="A4516" i="3"/>
  <c r="A4024" i="3"/>
  <c r="A3725" i="3"/>
  <c r="A4493" i="3"/>
  <c r="A3616" i="3"/>
  <c r="A3638" i="3"/>
  <c r="A4406" i="3"/>
  <c r="A3059" i="3"/>
  <c r="A3927" i="3"/>
  <c r="A4695" i="3"/>
  <c r="S34" i="1"/>
  <c r="S149" i="1"/>
  <c r="S438" i="1"/>
  <c r="S547" i="1"/>
  <c r="E962" i="3"/>
  <c r="A1804" i="3"/>
  <c r="E3296" i="3"/>
  <c r="A2582" i="3"/>
  <c r="A583" i="3"/>
  <c r="A2119" i="3"/>
  <c r="E3760" i="3"/>
  <c r="A1104" i="3"/>
  <c r="A2640" i="3"/>
  <c r="A321" i="3"/>
  <c r="A1857" i="3"/>
  <c r="E1728" i="3"/>
  <c r="A850" i="3"/>
  <c r="A2386" i="3"/>
  <c r="E1736" i="3"/>
  <c r="A63" i="3"/>
  <c r="A851" i="3"/>
  <c r="A1619" i="3"/>
  <c r="A2387" i="3"/>
  <c r="A3211" i="3"/>
  <c r="A4001" i="3"/>
  <c r="A4769" i="3"/>
  <c r="A3562" i="3"/>
  <c r="A4330" i="3"/>
  <c r="A4504" i="3"/>
  <c r="A3811" i="3"/>
  <c r="A4579" i="3"/>
  <c r="A3308" i="3"/>
  <c r="A4076" i="3"/>
  <c r="A4844" i="3"/>
  <c r="A3285" i="3"/>
  <c r="A4053" i="3"/>
  <c r="A4821" i="3"/>
  <c r="A3148" i="3"/>
  <c r="A3966" i="3"/>
  <c r="A4814" i="3"/>
  <c r="A3487" i="3"/>
  <c r="A4255" i="3"/>
  <c r="A3060" i="3"/>
  <c r="S299" i="1"/>
  <c r="S477" i="1"/>
  <c r="S327" i="1"/>
  <c r="S875" i="1"/>
  <c r="E3606" i="3"/>
  <c r="A1069" i="3"/>
  <c r="A838" i="3"/>
  <c r="E4504" i="3"/>
  <c r="A1239" i="3"/>
  <c r="A2775" i="3"/>
  <c r="A224" i="3"/>
  <c r="A1760" i="3"/>
  <c r="E2744" i="3"/>
  <c r="A977" i="3"/>
  <c r="A2513" i="3"/>
  <c r="E4924" i="3"/>
  <c r="A1506" i="3"/>
  <c r="A2786" i="3"/>
  <c r="E4360" i="3"/>
  <c r="A411" i="3"/>
  <c r="A1179" i="3"/>
  <c r="A1947" i="3"/>
  <c r="A2715" i="3"/>
  <c r="A3561" i="3"/>
  <c r="A4329" i="3"/>
  <c r="A2796" i="3"/>
  <c r="A3890" i="3"/>
  <c r="A4658" i="3"/>
  <c r="A3371" i="3"/>
  <c r="A4139" i="3"/>
  <c r="A4907" i="3"/>
  <c r="A3636" i="3"/>
  <c r="A4404" i="3"/>
  <c r="A3536" i="3"/>
  <c r="A3613" i="3"/>
  <c r="A4381" i="3"/>
  <c r="A3184" i="3"/>
  <c r="A3526" i="3"/>
  <c r="A4294" i="3"/>
  <c r="A4544" i="3"/>
  <c r="A3815" i="3"/>
  <c r="A4583" i="3"/>
  <c r="A4576" i="3"/>
  <c r="A2605" i="3"/>
  <c r="A1377" i="3"/>
  <c r="A2147" i="3"/>
  <c r="A4218" i="3"/>
  <c r="A4211" i="3"/>
  <c r="A4220" i="3"/>
  <c r="A3941" i="3"/>
  <c r="A3598" i="3"/>
  <c r="A3631" i="3"/>
  <c r="S187" i="1"/>
  <c r="S430" i="1"/>
  <c r="S1011" i="1"/>
  <c r="S1779" i="1"/>
  <c r="S940" i="1"/>
  <c r="S1708" i="1"/>
  <c r="S797" i="1"/>
  <c r="S1565" i="1"/>
  <c r="S646" i="1"/>
  <c r="S1414" i="1"/>
  <c r="S2182" i="1"/>
  <c r="S911" i="1"/>
  <c r="S1679" i="1"/>
  <c r="S386" i="1"/>
  <c r="S1200" i="1"/>
  <c r="S1968" i="1"/>
  <c r="S913" i="1"/>
  <c r="S1681" i="1"/>
  <c r="S392" i="1"/>
  <c r="S1202" i="1"/>
  <c r="S1947" i="1"/>
  <c r="S2865" i="1"/>
  <c r="S3633" i="1"/>
  <c r="S2826" i="1"/>
  <c r="S3594" i="1"/>
  <c r="S2715" i="1"/>
  <c r="S3483" i="1"/>
  <c r="A240" i="3"/>
  <c r="E4392" i="3"/>
  <c r="A3386" i="3"/>
  <c r="A3379" i="3"/>
  <c r="A3388" i="3"/>
  <c r="A5000" i="3"/>
  <c r="A3248" i="3"/>
  <c r="A3210" i="3"/>
  <c r="A4847" i="3"/>
  <c r="S421" i="1"/>
  <c r="S507" i="1"/>
  <c r="S1467" i="1"/>
  <c r="S628" i="1"/>
  <c r="S1396" i="1"/>
  <c r="S483" i="1"/>
  <c r="S1253" i="1"/>
  <c r="S192" i="1"/>
  <c r="S1102" i="1"/>
  <c r="S1870" i="1"/>
  <c r="S599" i="1"/>
  <c r="A1110" i="3"/>
  <c r="A2657" i="3"/>
  <c r="A2787" i="3"/>
  <c r="A4418" i="3"/>
  <c r="A4411" i="3"/>
  <c r="A4420" i="3"/>
  <c r="A4141" i="3"/>
  <c r="A3798" i="3"/>
  <c r="A3831" i="3"/>
  <c r="S387" i="1"/>
  <c r="S119" i="1"/>
  <c r="S1091" i="1"/>
  <c r="S1859" i="1"/>
  <c r="S1020" i="1"/>
  <c r="S1788" i="1"/>
  <c r="S877" i="1"/>
  <c r="S1645" i="1"/>
  <c r="S726" i="1"/>
  <c r="S1494" i="1"/>
  <c r="S2262" i="1"/>
  <c r="S991" i="1"/>
  <c r="S1759" i="1"/>
  <c r="S512" i="1"/>
  <c r="S1280" i="1"/>
  <c r="S2048" i="1"/>
  <c r="S993" i="1"/>
  <c r="S1761" i="1"/>
  <c r="S514" i="1"/>
  <c r="S1282" i="1"/>
  <c r="S2108" i="1"/>
  <c r="S2945" i="1"/>
  <c r="S2035" i="1"/>
  <c r="S2906" i="1"/>
  <c r="S3674" i="1"/>
  <c r="S2795" i="1"/>
  <c r="E3628" i="3"/>
  <c r="A2544" i="3"/>
  <c r="A803" i="3"/>
  <c r="A3770" i="3"/>
  <c r="A3763" i="3"/>
  <c r="A3772" i="3"/>
  <c r="A3493" i="3"/>
  <c r="A3020" i="3"/>
  <c r="A3120" i="3"/>
  <c r="A3880" i="3"/>
  <c r="S166" i="1"/>
  <c r="S731" i="1"/>
  <c r="S1611" i="1"/>
  <c r="S772" i="1"/>
  <c r="S1540" i="1"/>
  <c r="S629" i="1"/>
  <c r="S1397" i="1"/>
  <c r="S473" i="1"/>
  <c r="S1246" i="1"/>
  <c r="S2014" i="1"/>
  <c r="S743" i="1"/>
  <c r="A1639" i="3"/>
  <c r="A1906" i="3"/>
  <c r="A4529" i="3"/>
  <c r="A4986" i="3"/>
  <c r="A4979" i="3"/>
  <c r="A4988" i="3"/>
  <c r="A4709" i="3"/>
  <c r="A4366" i="3"/>
  <c r="A4399" i="3"/>
  <c r="S141" i="1"/>
  <c r="S463" i="1"/>
  <c r="S1299" i="1"/>
  <c r="S442" i="1"/>
  <c r="S1228" i="1"/>
  <c r="S156" i="1"/>
  <c r="S1085" i="1"/>
  <c r="S1853" i="1"/>
  <c r="S934" i="1"/>
  <c r="S1702" i="1"/>
  <c r="S385" i="1"/>
  <c r="S1199" i="1"/>
  <c r="S1967" i="1"/>
  <c r="S720" i="1"/>
  <c r="S1488" i="1"/>
  <c r="S388" i="1"/>
  <c r="S1201" i="1"/>
  <c r="S1969" i="1"/>
  <c r="S722" i="1"/>
  <c r="S1490" i="1"/>
  <c r="S2385" i="1"/>
  <c r="S3153" i="1"/>
  <c r="S2346" i="1"/>
  <c r="S3114" i="1"/>
  <c r="S2202" i="1"/>
  <c r="S3003" i="1"/>
  <c r="E4728" i="3"/>
  <c r="A2017" i="3"/>
  <c r="A2467" i="3"/>
  <c r="A4314" i="3"/>
  <c r="A4307" i="3"/>
  <c r="A4316" i="3"/>
  <c r="A4037" i="3"/>
  <c r="A3694" i="3"/>
  <c r="A3727" i="3"/>
  <c r="S283" i="1"/>
  <c r="S55" i="1"/>
  <c r="S1051" i="1"/>
  <c r="S1819" i="1"/>
  <c r="S980" i="1"/>
  <c r="S1748" i="1"/>
  <c r="S837" i="1"/>
  <c r="S1605" i="1"/>
  <c r="S686" i="1"/>
  <c r="S1454" i="1"/>
  <c r="S2222" i="1"/>
  <c r="S951" i="1"/>
  <c r="S1719" i="1"/>
  <c r="S464" i="1"/>
  <c r="S1240" i="1"/>
  <c r="S2008" i="1"/>
  <c r="S953" i="1"/>
  <c r="S1721" i="1"/>
  <c r="S466" i="1"/>
  <c r="S1242" i="1"/>
  <c r="S2034" i="1"/>
  <c r="S2905" i="1"/>
  <c r="S1955" i="1"/>
  <c r="S2866" i="1"/>
  <c r="S3634" i="1"/>
  <c r="S2755" i="1"/>
  <c r="S3523" i="1"/>
  <c r="A1904" i="3"/>
  <c r="A483" i="3"/>
  <c r="A3650" i="3"/>
  <c r="A3643" i="3"/>
  <c r="A3652" i="3"/>
  <c r="A3373" i="3"/>
  <c r="A4424" i="3"/>
  <c r="A4648" i="3"/>
  <c r="A3408" i="3"/>
  <c r="S102" i="1"/>
  <c r="S667" i="1"/>
  <c r="S1571" i="1"/>
  <c r="S732" i="1"/>
  <c r="S1500" i="1"/>
  <c r="S589" i="1"/>
  <c r="S1357" i="1"/>
  <c r="S400" i="1"/>
  <c r="S1206" i="1"/>
  <c r="S1974" i="1"/>
  <c r="S703" i="1"/>
  <c r="S1471" i="1"/>
  <c r="S2239" i="1"/>
  <c r="S992" i="1"/>
  <c r="S1760" i="1"/>
  <c r="S705" i="1"/>
  <c r="S1473" i="1"/>
  <c r="S2241" i="1"/>
  <c r="S994" i="1"/>
  <c r="S1762" i="1"/>
  <c r="S2657" i="1"/>
  <c r="S3425" i="1"/>
  <c r="S2618" i="1"/>
  <c r="S3386" i="1"/>
  <c r="S2507" i="1"/>
  <c r="S3275" i="1"/>
  <c r="A2023" i="3"/>
  <c r="A2290" i="3"/>
  <c r="A4721" i="3"/>
  <c r="A4200" i="3"/>
  <c r="A4248" i="3"/>
  <c r="A4958" i="3"/>
  <c r="A4773" i="3"/>
  <c r="A4430" i="3"/>
  <c r="A4463" i="3"/>
  <c r="S181" i="1"/>
  <c r="S48" i="1"/>
  <c r="S1323" i="1"/>
  <c r="S482" i="1"/>
  <c r="S1252" i="1"/>
  <c r="S204" i="1"/>
  <c r="S1109" i="1"/>
  <c r="S1877" i="1"/>
  <c r="S958" i="1"/>
  <c r="S1726" i="1"/>
  <c r="S433" i="1"/>
  <c r="S1223" i="1"/>
  <c r="S1959" i="1"/>
  <c r="S1992" i="1"/>
  <c r="S2217" i="1"/>
  <c r="S2377" i="1"/>
  <c r="S2850" i="1"/>
  <c r="S3251" i="1"/>
  <c r="S2572" i="1"/>
  <c r="S3340" i="1"/>
  <c r="S2437" i="1"/>
  <c r="S3205" i="1"/>
  <c r="S3973" i="1"/>
  <c r="S2702" i="1"/>
  <c r="S3470" i="1"/>
  <c r="S2335" i="1"/>
  <c r="S3103" i="1"/>
  <c r="S3871" i="1"/>
  <c r="S4298" i="1"/>
  <c r="S2616" i="1"/>
  <c r="S4467" i="1"/>
  <c r="S3809" i="1"/>
  <c r="S4660" i="1"/>
  <c r="S4079" i="1"/>
  <c r="S4853" i="1"/>
  <c r="S4254" i="1"/>
  <c r="S2248" i="1"/>
  <c r="S4423" i="1"/>
  <c r="S3616" i="1"/>
  <c r="S4592" i="1"/>
  <c r="S4441" i="1"/>
  <c r="S4929" i="1"/>
  <c r="Q61" i="1"/>
  <c r="Q829" i="1"/>
  <c r="Q702" i="1"/>
  <c r="Q591" i="1"/>
  <c r="Q352" i="1"/>
  <c r="Q1120" i="1"/>
  <c r="Q705" i="1"/>
  <c r="Q482" i="1"/>
  <c r="Q451" i="1"/>
  <c r="Q1655" i="1"/>
  <c r="Q2423" i="1"/>
  <c r="S1367" i="1"/>
  <c r="S1512" i="1"/>
  <c r="S1737" i="1"/>
  <c r="S1770" i="1"/>
  <c r="S2370" i="1"/>
  <c r="S2771" i="1"/>
  <c r="S2388" i="1"/>
  <c r="S3156" i="1"/>
  <c r="S3739" i="3"/>
  <c r="Q1691" i="3"/>
  <c r="E388" i="3"/>
  <c r="Q3419" i="3"/>
  <c r="Q3614" i="3"/>
  <c r="E3641" i="3"/>
  <c r="Q3318" i="3"/>
  <c r="Q3382" i="3"/>
  <c r="E2996" i="3"/>
  <c r="E4954" i="3"/>
  <c r="E1778" i="3"/>
  <c r="E3260" i="3"/>
  <c r="E3898" i="3"/>
  <c r="E1781" i="3"/>
  <c r="E2727" i="3"/>
  <c r="E1602" i="3"/>
  <c r="E3084" i="3"/>
  <c r="E3722" i="3"/>
  <c r="E1605" i="3"/>
  <c r="E2551" i="3"/>
  <c r="Q4953" i="3"/>
  <c r="E4243" i="3"/>
  <c r="E1331" i="3"/>
  <c r="Q4186" i="3"/>
  <c r="Q4916" i="3"/>
  <c r="E2325" i="3"/>
  <c r="E3271" i="3"/>
  <c r="E4048" i="3"/>
  <c r="A2142" i="3"/>
  <c r="E2680" i="3"/>
  <c r="E3244" i="3"/>
  <c r="A1085" i="3"/>
  <c r="E1965" i="3"/>
  <c r="A1029" i="3"/>
  <c r="A1582" i="3"/>
  <c r="A2207" i="3"/>
  <c r="A2728" i="3"/>
  <c r="E2432" i="3"/>
  <c r="E3363" i="3"/>
  <c r="E2591" i="3"/>
  <c r="A589" i="3"/>
  <c r="A1142" i="3"/>
  <c r="E4236" i="3"/>
  <c r="E4655" i="3"/>
  <c r="A1365" i="3"/>
  <c r="A1918" i="3"/>
  <c r="A2543" i="3"/>
  <c r="E562" i="3"/>
  <c r="E4572" i="3"/>
  <c r="E1452" i="3"/>
  <c r="E3046" i="3"/>
  <c r="E4497" i="3"/>
  <c r="E1816" i="3"/>
  <c r="A1629" i="3"/>
  <c r="E2594" i="3"/>
  <c r="E1154" i="3"/>
  <c r="E397" i="3"/>
  <c r="E1050" i="3"/>
  <c r="E3664" i="3"/>
  <c r="A1876" i="3"/>
  <c r="A10" i="3"/>
  <c r="A1573" i="3"/>
  <c r="A3109" i="3"/>
  <c r="A590" i="3"/>
  <c r="A2126" i="3"/>
  <c r="E4456" i="3"/>
  <c r="A1215" i="3"/>
  <c r="A2751" i="3"/>
  <c r="A196" i="3"/>
  <c r="A1736" i="3"/>
  <c r="E2552" i="3"/>
  <c r="A953" i="3"/>
  <c r="A2489" i="3"/>
  <c r="E4897" i="3"/>
  <c r="A1482" i="3"/>
  <c r="E4285" i="3"/>
  <c r="A121" i="3"/>
  <c r="A887" i="3"/>
  <c r="E4794" i="3"/>
  <c r="A2944" i="3"/>
  <c r="A2161" i="3"/>
  <c r="A770" i="3"/>
  <c r="A2802" i="3"/>
  <c r="E4862" i="3"/>
  <c r="A939" i="3"/>
  <c r="A1899" i="3"/>
  <c r="A2731" i="3"/>
  <c r="A3577" i="3"/>
  <c r="A4345" i="3"/>
  <c r="Q4238" i="3"/>
  <c r="E3023" i="3"/>
  <c r="A2285" i="3"/>
  <c r="A1430" i="3"/>
  <c r="E4967" i="3"/>
  <c r="A1543" i="3"/>
  <c r="A3079" i="3"/>
  <c r="A528" i="3"/>
  <c r="A2064" i="3"/>
  <c r="E4586" i="3"/>
  <c r="A1281" i="3"/>
  <c r="A2817" i="3"/>
  <c r="A274" i="3"/>
  <c r="A1810" i="3"/>
  <c r="A2938" i="3"/>
  <c r="E4672" i="3"/>
  <c r="A563" i="3"/>
  <c r="A1331" i="3"/>
  <c r="A2099" i="3"/>
  <c r="A2867" i="3"/>
  <c r="A3713" i="3"/>
  <c r="A4481" i="3"/>
  <c r="A3272" i="3"/>
  <c r="A4042" i="3"/>
  <c r="A4810" i="3"/>
  <c r="A3523" i="3"/>
  <c r="A4291" i="3"/>
  <c r="A4344" i="3"/>
  <c r="A3788" i="3"/>
  <c r="A4556" i="3"/>
  <c r="A4264" i="3"/>
  <c r="A3765" i="3"/>
  <c r="A4533" i="3"/>
  <c r="A3800" i="3"/>
  <c r="A3678" i="3"/>
  <c r="A4446" i="3"/>
  <c r="A3152" i="3"/>
  <c r="A3967" i="3"/>
  <c r="A4735" i="3"/>
  <c r="S11" i="1"/>
  <c r="S189" i="1"/>
  <c r="S39" i="1"/>
  <c r="S587" i="1"/>
  <c r="E1901" i="3"/>
  <c r="A2228" i="3"/>
  <c r="E4468" i="3"/>
  <c r="A2758" i="3"/>
  <c r="A663" i="3"/>
  <c r="A2199" i="3"/>
  <c r="E4384" i="3"/>
  <c r="A1184" i="3"/>
  <c r="A2720" i="3"/>
  <c r="A401" i="3"/>
  <c r="A1937" i="3"/>
  <c r="E2368" i="3"/>
  <c r="A930" i="3"/>
  <c r="A2466" i="3"/>
  <c r="E2056" i="3"/>
  <c r="A108" i="3"/>
  <c r="A891" i="3"/>
  <c r="A1659" i="3"/>
  <c r="A2427" i="3"/>
  <c r="A3270" i="3"/>
  <c r="A4041" i="3"/>
  <c r="A4809" i="3"/>
  <c r="A3602" i="3"/>
  <c r="A4370" i="3"/>
  <c r="A4792" i="3"/>
  <c r="A3851" i="3"/>
  <c r="A4619" i="3"/>
  <c r="A3348" i="3"/>
  <c r="A4116" i="3"/>
  <c r="A4884" i="3"/>
  <c r="A3325" i="3"/>
  <c r="A4093" i="3"/>
  <c r="A4861" i="3"/>
  <c r="A3219" i="3"/>
  <c r="A4006" i="3"/>
  <c r="A4926" i="3"/>
  <c r="A3527" i="3"/>
  <c r="A4295" i="3"/>
  <c r="A3196" i="3"/>
  <c r="S339" i="1"/>
  <c r="E4454" i="3"/>
  <c r="A1389" i="3"/>
  <c r="A982" i="3"/>
  <c r="E4652" i="3"/>
  <c r="A1319" i="3"/>
  <c r="A2855" i="3"/>
  <c r="A304" i="3"/>
  <c r="A1840" i="3"/>
  <c r="E3384" i="3"/>
  <c r="A1057" i="3"/>
  <c r="A2593" i="3"/>
  <c r="A25" i="3"/>
  <c r="A1586" i="3"/>
  <c r="A2826" i="3"/>
  <c r="E4464" i="3"/>
  <c r="A451" i="3"/>
  <c r="A1219" i="3"/>
  <c r="A1987" i="3"/>
  <c r="A2755" i="3"/>
  <c r="A3601" i="3"/>
  <c r="A4369" i="3"/>
  <c r="Q2184" i="3"/>
  <c r="E3535" i="3"/>
  <c r="A2477" i="3"/>
  <c r="A1542" i="3"/>
  <c r="A31" i="3"/>
  <c r="A1591" i="3"/>
  <c r="A3127" i="3"/>
  <c r="A576" i="3"/>
  <c r="A2112" i="3"/>
  <c r="E4668" i="3"/>
  <c r="A1329" i="3"/>
  <c r="A2865" i="3"/>
  <c r="A322" i="3"/>
  <c r="A1858" i="3"/>
  <c r="A2962" i="3"/>
  <c r="E4710" i="3"/>
  <c r="A587" i="3"/>
  <c r="A1355" i="3"/>
  <c r="A2123" i="3"/>
  <c r="A2891" i="3"/>
  <c r="A3737" i="3"/>
  <c r="A4505" i="3"/>
  <c r="A3298" i="3"/>
  <c r="A4066" i="3"/>
  <c r="A4834" i="3"/>
  <c r="A3547" i="3"/>
  <c r="A4315" i="3"/>
  <c r="A4496" i="3"/>
  <c r="A3812" i="3"/>
  <c r="A4580" i="3"/>
  <c r="A4408" i="3"/>
  <c r="A3789" i="3"/>
  <c r="A4557" i="3"/>
  <c r="A3888" i="3"/>
  <c r="A3702" i="3"/>
  <c r="A4470" i="3"/>
  <c r="A3195" i="3"/>
  <c r="A3991" i="3"/>
  <c r="A4759" i="3"/>
  <c r="S35" i="1"/>
  <c r="S213" i="1"/>
  <c r="S63" i="1"/>
  <c r="S611" i="1"/>
  <c r="E2413" i="3"/>
  <c r="A2484" i="3"/>
  <c r="E4625" i="3"/>
  <c r="A2838" i="3"/>
  <c r="A711" i="3"/>
  <c r="A2247" i="3"/>
  <c r="E4489" i="3"/>
  <c r="A1232" i="3"/>
  <c r="A2768" i="3"/>
  <c r="A449" i="3"/>
  <c r="A1985" i="3"/>
  <c r="E2752" i="3"/>
  <c r="A978" i="3"/>
  <c r="A2514" i="3"/>
  <c r="E2248" i="3"/>
  <c r="A136" i="3"/>
  <c r="A915" i="3"/>
  <c r="A1683" i="3"/>
  <c r="A2451" i="3"/>
  <c r="A3297" i="3"/>
  <c r="A4065" i="3"/>
  <c r="A4833" i="3"/>
  <c r="A3626" i="3"/>
  <c r="A4394" i="3"/>
  <c r="A4960" i="3"/>
  <c r="A3875" i="3"/>
  <c r="A4643" i="3"/>
  <c r="A3372" i="3"/>
  <c r="A4140" i="3"/>
  <c r="A4908" i="3"/>
  <c r="A3349" i="3"/>
  <c r="A4117" i="3"/>
  <c r="A4885" i="3"/>
  <c r="A3256" i="3"/>
  <c r="A4030" i="3"/>
  <c r="A2844" i="3"/>
  <c r="A3551" i="3"/>
  <c r="A4319" i="3"/>
  <c r="A3312" i="3"/>
  <c r="S363" i="1"/>
  <c r="S62" i="1"/>
  <c r="S391" i="1"/>
  <c r="S939" i="1"/>
  <c r="E1070" i="3"/>
  <c r="A1581" i="3"/>
  <c r="A1094" i="3"/>
  <c r="E4729" i="3"/>
  <c r="A1367" i="3"/>
  <c r="A2903" i="3"/>
  <c r="A352" i="3"/>
  <c r="A1888" i="3"/>
  <c r="E3768" i="3"/>
  <c r="A1105" i="3"/>
  <c r="A2641" i="3"/>
  <c r="A80" i="3"/>
  <c r="A1634" i="3"/>
  <c r="A2850" i="3"/>
  <c r="E4512" i="3"/>
  <c r="A475" i="3"/>
  <c r="A1243" i="3"/>
  <c r="A2011" i="3"/>
  <c r="A2779" i="3"/>
  <c r="A3625" i="3"/>
  <c r="A4393" i="3"/>
  <c r="A3124" i="3"/>
  <c r="A3954" i="3"/>
  <c r="A4722" i="3"/>
  <c r="A3435" i="3"/>
  <c r="A4203" i="3"/>
  <c r="A4971" i="3"/>
  <c r="A3700" i="3"/>
  <c r="A4468" i="3"/>
  <c r="A3808" i="3"/>
  <c r="A3677" i="3"/>
  <c r="A4445" i="3"/>
  <c r="A3448" i="3"/>
  <c r="A3590" i="3"/>
  <c r="A4358" i="3"/>
  <c r="A4976" i="3"/>
  <c r="A3879" i="3"/>
  <c r="A4647" i="3"/>
  <c r="S17" i="1"/>
  <c r="A598" i="3"/>
  <c r="A2401" i="3"/>
  <c r="A2659" i="3"/>
  <c r="A4378" i="3"/>
  <c r="A4371" i="3"/>
  <c r="A4380" i="3"/>
  <c r="A4101" i="3"/>
  <c r="A3758" i="3"/>
  <c r="A3791" i="3"/>
  <c r="S347" i="1"/>
  <c r="S95" i="1"/>
  <c r="S1075" i="1"/>
  <c r="S1843" i="1"/>
  <c r="S1004" i="1"/>
  <c r="S1772" i="1"/>
  <c r="S861" i="1"/>
  <c r="S1629" i="1"/>
  <c r="S710" i="1"/>
  <c r="S1478" i="1"/>
  <c r="S2246" i="1"/>
  <c r="S975" i="1"/>
  <c r="S1743" i="1"/>
  <c r="S496" i="1"/>
  <c r="S1264" i="1"/>
  <c r="S2032" i="1"/>
  <c r="S977" i="1"/>
  <c r="S1745" i="1"/>
  <c r="S498" i="1"/>
  <c r="S1266" i="1"/>
  <c r="S2082" i="1"/>
  <c r="S2929" i="1"/>
  <c r="S2003" i="1"/>
  <c r="S2890" i="1"/>
  <c r="S3658" i="1"/>
  <c r="S2779" i="1"/>
  <c r="S3547" i="1"/>
  <c r="A1264" i="3"/>
  <c r="A154" i="3"/>
  <c r="A3546" i="3"/>
  <c r="A3539" i="3"/>
  <c r="A3548" i="3"/>
  <c r="A3266" i="3"/>
  <c r="A3856" i="3"/>
  <c r="A4008" i="3"/>
  <c r="A2780" i="3"/>
  <c r="S38" i="1"/>
  <c r="S603" i="1"/>
  <c r="S1531" i="1"/>
  <c r="S692" i="1"/>
  <c r="S1460" i="1"/>
  <c r="S549" i="1"/>
  <c r="S1317" i="1"/>
  <c r="S320" i="1"/>
  <c r="S1166" i="1"/>
  <c r="S1934" i="1"/>
  <c r="S663" i="1"/>
  <c r="A3158" i="3"/>
  <c r="E4032" i="3"/>
  <c r="A3377" i="3"/>
  <c r="A4602" i="3"/>
  <c r="A4595" i="3"/>
  <c r="A4604" i="3"/>
  <c r="A4325" i="3"/>
  <c r="A3982" i="3"/>
  <c r="A4015" i="3"/>
  <c r="S36" i="1"/>
  <c r="S223" i="1"/>
  <c r="S1155" i="1"/>
  <c r="S154" i="1"/>
  <c r="S1084" i="1"/>
  <c r="S1852" i="1"/>
  <c r="S941" i="1"/>
  <c r="S1709" i="1"/>
  <c r="S790" i="1"/>
  <c r="S1558" i="1"/>
  <c r="S88" i="1"/>
  <c r="S1055" i="1"/>
  <c r="S1823" i="1"/>
  <c r="S576" i="1"/>
  <c r="S1344" i="1"/>
  <c r="S90" i="1"/>
  <c r="S1057" i="1"/>
  <c r="S1825" i="1"/>
  <c r="S578" i="1"/>
  <c r="S1346" i="1"/>
  <c r="S2211" i="1"/>
  <c r="S3009" i="1"/>
  <c r="S2148" i="1"/>
  <c r="S2970" i="1"/>
  <c r="S1899" i="1"/>
  <c r="S2859" i="1"/>
  <c r="E2671" i="3"/>
  <c r="E4522" i="3"/>
  <c r="A1315" i="3"/>
  <c r="A3930" i="3"/>
  <c r="A3923" i="3"/>
  <c r="A3932" i="3"/>
  <c r="A3653" i="3"/>
  <c r="A3310" i="3"/>
  <c r="A3343" i="3"/>
  <c r="A4864" i="3"/>
  <c r="S270" i="1"/>
  <c r="S835" i="1"/>
  <c r="S1675" i="1"/>
  <c r="S836" i="1"/>
  <c r="S1604" i="1"/>
  <c r="S693" i="1"/>
  <c r="S1461" i="1"/>
  <c r="S542" i="1"/>
  <c r="S1310" i="1"/>
  <c r="S2078" i="1"/>
  <c r="S807" i="1"/>
  <c r="A2663" i="3"/>
  <c r="A2730" i="3"/>
  <c r="A4712" i="3"/>
  <c r="A4856" i="3"/>
  <c r="A4896" i="3"/>
  <c r="A3456" i="3"/>
  <c r="A4869" i="3"/>
  <c r="A4526" i="3"/>
  <c r="A4559" i="3"/>
  <c r="S245" i="1"/>
  <c r="S201" i="1"/>
  <c r="S1363" i="1"/>
  <c r="S524" i="1"/>
  <c r="S1292" i="1"/>
  <c r="S284" i="1"/>
  <c r="S1149" i="1"/>
  <c r="S1917" i="1"/>
  <c r="S998" i="1"/>
  <c r="S1766" i="1"/>
  <c r="S495" i="1"/>
  <c r="S1263" i="1"/>
  <c r="S2031" i="1"/>
  <c r="S784" i="1"/>
  <c r="S1552" i="1"/>
  <c r="S497" i="1"/>
  <c r="S1265" i="1"/>
  <c r="S2033" i="1"/>
  <c r="S786" i="1"/>
  <c r="S1554" i="1"/>
  <c r="S2449" i="1"/>
  <c r="S3217" i="1"/>
  <c r="S2410" i="1"/>
  <c r="S3178" i="1"/>
  <c r="S2298" i="1"/>
  <c r="S3067" i="1"/>
  <c r="A1878" i="3"/>
  <c r="A3041" i="3"/>
  <c r="A2979" i="3"/>
  <c r="A4482" i="3"/>
  <c r="A4475" i="3"/>
  <c r="A4484" i="3"/>
  <c r="A4205" i="3"/>
  <c r="A3862" i="3"/>
  <c r="A3895" i="3"/>
  <c r="S443" i="1"/>
  <c r="S159" i="1"/>
  <c r="S1115" i="1"/>
  <c r="S49" i="1"/>
  <c r="S1044" i="1"/>
  <c r="S1812" i="1"/>
  <c r="S901" i="1"/>
  <c r="S1669" i="1"/>
  <c r="S750" i="1"/>
  <c r="S1518" i="1"/>
  <c r="S2286" i="1"/>
  <c r="S1015" i="1"/>
  <c r="S1783" i="1"/>
  <c r="S536" i="1"/>
  <c r="S1304" i="1"/>
  <c r="S2072" i="1"/>
  <c r="S1017" i="1"/>
  <c r="S1785" i="1"/>
  <c r="S538" i="1"/>
  <c r="S1306" i="1"/>
  <c r="S2147" i="1"/>
  <c r="S2969" i="1"/>
  <c r="S2083" i="1"/>
  <c r="S2930" i="1"/>
  <c r="S3698" i="1"/>
  <c r="S2819" i="1"/>
  <c r="E4125" i="3"/>
  <c r="A2928" i="3"/>
  <c r="A995" i="3"/>
  <c r="A3834" i="3"/>
  <c r="A3827" i="3"/>
  <c r="A3836" i="3"/>
  <c r="A3557" i="3"/>
  <c r="A3180" i="3"/>
  <c r="A3234" i="3"/>
  <c r="A4216" i="3"/>
  <c r="S206" i="1"/>
  <c r="S771" i="1"/>
  <c r="S1635" i="1"/>
  <c r="S796" i="1"/>
  <c r="S1564" i="1"/>
  <c r="S653" i="1"/>
  <c r="S1421" i="1"/>
  <c r="S502" i="1"/>
  <c r="S1270" i="1"/>
  <c r="S2038" i="1"/>
  <c r="S767" i="1"/>
  <c r="S1535" i="1"/>
  <c r="S89" i="1"/>
  <c r="S1056" i="1"/>
  <c r="S1824" i="1"/>
  <c r="S769" i="1"/>
  <c r="S1537" i="1"/>
  <c r="S96" i="1"/>
  <c r="S1058" i="1"/>
  <c r="S1826" i="1"/>
  <c r="S2721" i="1"/>
  <c r="S3489" i="1"/>
  <c r="S2682" i="1"/>
  <c r="S3450" i="1"/>
  <c r="S2571" i="1"/>
  <c r="S3339" i="1"/>
  <c r="A3047" i="3"/>
  <c r="A2922" i="3"/>
  <c r="A3067" i="3"/>
  <c r="A3044" i="3"/>
  <c r="A3072" i="3"/>
  <c r="A3712" i="3"/>
  <c r="A4933" i="3"/>
  <c r="A4590" i="3"/>
  <c r="A4623" i="3"/>
  <c r="S293" i="1"/>
  <c r="S281" i="1"/>
  <c r="S1387" i="1"/>
  <c r="S548" i="1"/>
  <c r="S1316" i="1"/>
  <c r="S332" i="1"/>
  <c r="S1173" i="1"/>
  <c r="S1941" i="1"/>
  <c r="S1022" i="1"/>
  <c r="S1790" i="1"/>
  <c r="S519" i="1"/>
  <c r="S1287" i="1"/>
  <c r="S2135" i="1"/>
  <c r="S212" i="1"/>
  <c r="S280" i="1"/>
  <c r="S2553" i="1"/>
  <c r="S3026" i="1"/>
  <c r="S3427" i="1"/>
  <c r="S2636" i="1"/>
  <c r="S3404" i="1"/>
  <c r="S2501" i="1"/>
  <c r="S3269" i="1"/>
  <c r="S4037" i="1"/>
  <c r="S2766" i="1"/>
  <c r="S3534" i="1"/>
  <c r="S2399" i="1"/>
  <c r="S3167" i="1"/>
  <c r="S3935" i="1"/>
  <c r="S4362" i="1"/>
  <c r="S3128" i="1"/>
  <c r="S4531" i="1"/>
  <c r="S3912" i="1"/>
  <c r="S4724" i="1"/>
  <c r="S4149" i="1"/>
  <c r="S4917" i="1"/>
  <c r="S4318" i="1"/>
  <c r="S2776" i="1"/>
  <c r="S4487" i="1"/>
  <c r="S3802" i="1"/>
  <c r="S4656" i="1"/>
  <c r="S4953" i="1"/>
  <c r="S4361" i="1"/>
  <c r="Q125" i="1"/>
  <c r="Q893" i="1"/>
  <c r="Q766" i="1"/>
  <c r="Q655" i="1"/>
  <c r="Q416" i="1"/>
  <c r="Q1184" i="1"/>
  <c r="Q769" i="1"/>
  <c r="Q546" i="1"/>
  <c r="Q707" i="1"/>
  <c r="Q1719" i="1"/>
  <c r="Q2487" i="1"/>
  <c r="S1623" i="1"/>
  <c r="S1672" i="1"/>
  <c r="S1897" i="1"/>
  <c r="S1930" i="1"/>
  <c r="S2530" i="1"/>
  <c r="S2931" i="1"/>
  <c r="S2452" i="1"/>
  <c r="S3220" i="1"/>
  <c r="S2953" i="3"/>
  <c r="Q297" i="3"/>
  <c r="S4906" i="3"/>
  <c r="Q4404" i="3"/>
  <c r="Q4135" i="3"/>
  <c r="Q3092" i="3"/>
  <c r="Q3671" i="3"/>
  <c r="Q3719" i="3"/>
  <c r="E1701" i="3"/>
  <c r="A764" i="3"/>
  <c r="E2546" i="3"/>
  <c r="Q4308" i="3"/>
  <c r="E916" i="3"/>
  <c r="E2549" i="3"/>
  <c r="E3495" i="3"/>
  <c r="E2370" i="3"/>
  <c r="Q1592" i="3"/>
  <c r="E309" i="3"/>
  <c r="E2373" i="3"/>
  <c r="E3319" i="3"/>
  <c r="E1817" i="3"/>
  <c r="E699" i="3"/>
  <c r="E2102" i="3"/>
  <c r="Q4222" i="3"/>
  <c r="E1563" i="3"/>
  <c r="E3093" i="3"/>
  <c r="E4039" i="3"/>
  <c r="A876" i="3"/>
  <c r="A2910" i="3"/>
  <c r="A197" i="3"/>
  <c r="E1949" i="3"/>
  <c r="A1853" i="3"/>
  <c r="E4013" i="3"/>
  <c r="A1093" i="3"/>
  <c r="A1646" i="3"/>
  <c r="A2271" i="3"/>
  <c r="A2792" i="3"/>
  <c r="E2944" i="3"/>
  <c r="E3875" i="3"/>
  <c r="E2767" i="3"/>
  <c r="A653" i="3"/>
  <c r="A1206" i="3"/>
  <c r="E69" i="3"/>
  <c r="E4831" i="3"/>
  <c r="A1429" i="3"/>
  <c r="A1982" i="3"/>
  <c r="A2607" i="3"/>
  <c r="E1400" i="3"/>
  <c r="E4682" i="3"/>
  <c r="E1964" i="3"/>
  <c r="E3222" i="3"/>
  <c r="E4698" i="3"/>
  <c r="E2328" i="3"/>
  <c r="A1693" i="3"/>
  <c r="E3106" i="3"/>
  <c r="E1373" i="3"/>
  <c r="E931" i="3"/>
  <c r="E1284" i="3"/>
  <c r="E4545" i="3"/>
  <c r="A1964" i="3"/>
  <c r="A83" i="3"/>
  <c r="A1637" i="3"/>
  <c r="A3173" i="3"/>
  <c r="A654" i="3"/>
  <c r="A2190" i="3"/>
  <c r="E4584" i="3"/>
  <c r="A1279" i="3"/>
  <c r="A2815" i="3"/>
  <c r="A264" i="3"/>
  <c r="A1800" i="3"/>
  <c r="E3064" i="3"/>
  <c r="A1017" i="3"/>
  <c r="A2553" i="3"/>
  <c r="E4970" i="3"/>
  <c r="A1546" i="3"/>
  <c r="E1187" i="3"/>
  <c r="A390" i="3"/>
  <c r="A1015" i="3"/>
  <c r="E4959" i="3"/>
  <c r="E773" i="3"/>
  <c r="A2289" i="3"/>
  <c r="A1154" i="3"/>
  <c r="A2866" i="3"/>
  <c r="E4935" i="3"/>
  <c r="A1003" i="3"/>
  <c r="A1963" i="3"/>
  <c r="A2795" i="3"/>
  <c r="A3641" i="3"/>
  <c r="A4409" i="3"/>
  <c r="E3113" i="3"/>
  <c r="E4383" i="3"/>
  <c r="A2669" i="3"/>
  <c r="A1686" i="3"/>
  <c r="A122" i="3"/>
  <c r="A1671" i="3"/>
  <c r="A3207" i="3"/>
  <c r="A656" i="3"/>
  <c r="A2192" i="3"/>
  <c r="E4796" i="3"/>
  <c r="A1409" i="3"/>
  <c r="A2945" i="3"/>
  <c r="A402" i="3"/>
  <c r="A1938" i="3"/>
  <c r="A3002" i="3"/>
  <c r="E4774" i="3"/>
  <c r="A627" i="3"/>
  <c r="A1395" i="3"/>
  <c r="A2163" i="3"/>
  <c r="A2931" i="3"/>
  <c r="A3777" i="3"/>
  <c r="A4545" i="3"/>
  <c r="A3338" i="3"/>
  <c r="A4106" i="3"/>
  <c r="A4874" i="3"/>
  <c r="A3587" i="3"/>
  <c r="A4355" i="3"/>
  <c r="A4784" i="3"/>
  <c r="A3852" i="3"/>
  <c r="A4620" i="3"/>
  <c r="A4696" i="3"/>
  <c r="A3829" i="3"/>
  <c r="A4597" i="3"/>
  <c r="A4064" i="3"/>
  <c r="A3742" i="3"/>
  <c r="A4510" i="3"/>
  <c r="A3258" i="3"/>
  <c r="A4031" i="3"/>
  <c r="A4799" i="3"/>
  <c r="S75" i="1"/>
  <c r="S253" i="1"/>
  <c r="S103" i="1"/>
  <c r="S651" i="1"/>
  <c r="E3261" i="3"/>
  <c r="E1432" i="3"/>
  <c r="E4892" i="3"/>
  <c r="A3014" i="3"/>
  <c r="A791" i="3"/>
  <c r="A2327" i="3"/>
  <c r="E4641" i="3"/>
  <c r="A1312" i="3"/>
  <c r="A2848" i="3"/>
  <c r="A529" i="3"/>
  <c r="A2065" i="3"/>
  <c r="E3392" i="3"/>
  <c r="A1058" i="3"/>
  <c r="A2562" i="3"/>
  <c r="E2568" i="3"/>
  <c r="A181" i="3"/>
  <c r="A955" i="3"/>
  <c r="A1723" i="3"/>
  <c r="A2491" i="3"/>
  <c r="A3337" i="3"/>
  <c r="A4105" i="3"/>
  <c r="A4873" i="3"/>
  <c r="A3666" i="3"/>
  <c r="A4434" i="3"/>
  <c r="A2996" i="3"/>
  <c r="A3915" i="3"/>
  <c r="A4683" i="3"/>
  <c r="A3412" i="3"/>
  <c r="A4180" i="3"/>
  <c r="A4948" i="3"/>
  <c r="A3389" i="3"/>
  <c r="A4157" i="3"/>
  <c r="A4925" i="3"/>
  <c r="A3302" i="3"/>
  <c r="A4070" i="3"/>
  <c r="A3328" i="3"/>
  <c r="A3591" i="3"/>
  <c r="A4359" i="3"/>
  <c r="A3464" i="3"/>
  <c r="S403" i="1"/>
  <c r="E1999" i="3"/>
  <c r="A1901" i="3"/>
  <c r="A1238" i="3"/>
  <c r="E4856" i="3"/>
  <c r="A1447" i="3"/>
  <c r="A2983" i="3"/>
  <c r="A432" i="3"/>
  <c r="A1968" i="3"/>
  <c r="E4385" i="3"/>
  <c r="A1185" i="3"/>
  <c r="A2721" i="3"/>
  <c r="A171" i="3"/>
  <c r="A1714" i="3"/>
  <c r="A2890" i="3"/>
  <c r="E4592" i="3"/>
  <c r="A515" i="3"/>
  <c r="A1283" i="3"/>
  <c r="A2051" i="3"/>
  <c r="A2819" i="3"/>
  <c r="A3665" i="3"/>
  <c r="A4433" i="3"/>
  <c r="E1634" i="3"/>
  <c r="E1029" i="3"/>
  <c r="A2781" i="3"/>
  <c r="A1798" i="3"/>
  <c r="A177" i="3"/>
  <c r="A1719" i="3"/>
  <c r="A3255" i="3"/>
  <c r="A704" i="3"/>
  <c r="A2240" i="3"/>
  <c r="E4868" i="3"/>
  <c r="A1457" i="3"/>
  <c r="A2993" i="3"/>
  <c r="A450" i="3"/>
  <c r="A1986" i="3"/>
  <c r="A3026" i="3"/>
  <c r="E4812" i="3"/>
  <c r="A651" i="3"/>
  <c r="A1419" i="3"/>
  <c r="A2187" i="3"/>
  <c r="A2955" i="3"/>
  <c r="A3801" i="3"/>
  <c r="A4569" i="3"/>
  <c r="A3362" i="3"/>
  <c r="A4130" i="3"/>
  <c r="A4898" i="3"/>
  <c r="A3611" i="3"/>
  <c r="A4379" i="3"/>
  <c r="A4952" i="3"/>
  <c r="A3876" i="3"/>
  <c r="A4644" i="3"/>
  <c r="A4832" i="3"/>
  <c r="A3853" i="3"/>
  <c r="A4621" i="3"/>
  <c r="A4224" i="3"/>
  <c r="A3766" i="3"/>
  <c r="A4534" i="3"/>
  <c r="A3287" i="3"/>
  <c r="A4055" i="3"/>
  <c r="A4823" i="3"/>
  <c r="S99" i="1"/>
  <c r="S277" i="1"/>
  <c r="S127" i="1"/>
  <c r="S675" i="1"/>
  <c r="E3773" i="3"/>
  <c r="E2968" i="3"/>
  <c r="E4984" i="3"/>
  <c r="A3094" i="3"/>
  <c r="A839" i="3"/>
  <c r="A2375" i="3"/>
  <c r="E4718" i="3"/>
  <c r="A1360" i="3"/>
  <c r="A2896" i="3"/>
  <c r="A577" i="3"/>
  <c r="A2113" i="3"/>
  <c r="E3776" i="3"/>
  <c r="A1106" i="3"/>
  <c r="A2586" i="3"/>
  <c r="E2760" i="3"/>
  <c r="A209" i="3"/>
  <c r="A979" i="3"/>
  <c r="A1747" i="3"/>
  <c r="A2515" i="3"/>
  <c r="A3361" i="3"/>
  <c r="A4129" i="3"/>
  <c r="A4897" i="3"/>
  <c r="A3690" i="3"/>
  <c r="A4458" i="3"/>
  <c r="A3091" i="3"/>
  <c r="A3939" i="3"/>
  <c r="A4707" i="3"/>
  <c r="A3436" i="3"/>
  <c r="A4204" i="3"/>
  <c r="A4972" i="3"/>
  <c r="A3413" i="3"/>
  <c r="A4181" i="3"/>
  <c r="A4949" i="3"/>
  <c r="A3326" i="3"/>
  <c r="A4094" i="3"/>
  <c r="A3520" i="3"/>
  <c r="A3615" i="3"/>
  <c r="A4383" i="3"/>
  <c r="A3544" i="3"/>
  <c r="S427" i="1"/>
  <c r="S126" i="1"/>
  <c r="S455" i="1"/>
  <c r="S1003" i="1"/>
  <c r="E2511" i="3"/>
  <c r="A2093" i="3"/>
  <c r="A1350" i="3"/>
  <c r="E4912" i="3"/>
  <c r="A1495" i="3"/>
  <c r="A3031" i="3"/>
  <c r="A480" i="3"/>
  <c r="A2016" i="3"/>
  <c r="E4490" i="3"/>
  <c r="A1233" i="3"/>
  <c r="A2769" i="3"/>
  <c r="A226" i="3"/>
  <c r="A1762" i="3"/>
  <c r="A2914" i="3"/>
  <c r="E4633" i="3"/>
  <c r="A539" i="3"/>
  <c r="A1307" i="3"/>
  <c r="A2075" i="3"/>
  <c r="A2843" i="3"/>
  <c r="A3689" i="3"/>
  <c r="A4457" i="3"/>
  <c r="A3238" i="3"/>
  <c r="A4018" i="3"/>
  <c r="A4786" i="3"/>
  <c r="A3499" i="3"/>
  <c r="A4267" i="3"/>
  <c r="A4192" i="3"/>
  <c r="A3764" i="3"/>
  <c r="A4532" i="3"/>
  <c r="A4112" i="3"/>
  <c r="A3741" i="3"/>
  <c r="A4509" i="3"/>
  <c r="A3696" i="3"/>
  <c r="A3654" i="3"/>
  <c r="A4422" i="3"/>
  <c r="A3100" i="3"/>
  <c r="A3943" i="3"/>
  <c r="A4711" i="3"/>
  <c r="S50" i="1"/>
  <c r="A2646" i="3"/>
  <c r="E1984" i="3"/>
  <c r="A3236" i="3"/>
  <c r="A4546" i="3"/>
  <c r="A4539" i="3"/>
  <c r="A4548" i="3"/>
  <c r="A4269" i="3"/>
  <c r="A3926" i="3"/>
  <c r="A3959" i="3"/>
  <c r="S475" i="1"/>
  <c r="S207" i="1"/>
  <c r="S1139" i="1"/>
  <c r="S121" i="1"/>
  <c r="S1068" i="1"/>
  <c r="S1836" i="1"/>
  <c r="S925" i="1"/>
  <c r="S1693" i="1"/>
  <c r="S774" i="1"/>
  <c r="S1542" i="1"/>
  <c r="S24" i="1"/>
  <c r="S1039" i="1"/>
  <c r="S1807" i="1"/>
  <c r="S560" i="1"/>
  <c r="S1328" i="1"/>
  <c r="S40" i="1"/>
  <c r="S1041" i="1"/>
  <c r="S1809" i="1"/>
  <c r="S562" i="1"/>
  <c r="S1330" i="1"/>
  <c r="S2186" i="1"/>
  <c r="S2993" i="1"/>
  <c r="S2123" i="1"/>
  <c r="S2954" i="1"/>
  <c r="S3722" i="1"/>
  <c r="S2843" i="1"/>
  <c r="E3170" i="3"/>
  <c r="A2288" i="3"/>
  <c r="A675" i="3"/>
  <c r="A3714" i="3"/>
  <c r="A3707" i="3"/>
  <c r="A3716" i="3"/>
  <c r="A3437" i="3"/>
  <c r="A4840" i="3"/>
  <c r="A2836" i="3"/>
  <c r="A3640" i="3"/>
  <c r="S142" i="1"/>
  <c r="S707" i="1"/>
  <c r="S1595" i="1"/>
  <c r="S756" i="1"/>
  <c r="S1524" i="1"/>
  <c r="S613" i="1"/>
  <c r="S1381" i="1"/>
  <c r="S448" i="1"/>
  <c r="S1230" i="1"/>
  <c r="S1998" i="1"/>
  <c r="S727" i="1"/>
  <c r="A359" i="3"/>
  <c r="A626" i="3"/>
  <c r="A3889" i="3"/>
  <c r="A4762" i="3"/>
  <c r="A4755" i="3"/>
  <c r="A4764" i="3"/>
  <c r="A4485" i="3"/>
  <c r="A4142" i="3"/>
  <c r="A4175" i="3"/>
  <c r="S13" i="1"/>
  <c r="S335" i="1"/>
  <c r="S1219" i="1"/>
  <c r="S282" i="1"/>
  <c r="S1148" i="1"/>
  <c r="S1916" i="1"/>
  <c r="S1005" i="1"/>
  <c r="S1773" i="1"/>
  <c r="S854" i="1"/>
  <c r="S1622" i="1"/>
  <c r="S225" i="1"/>
  <c r="S1119" i="1"/>
  <c r="S1887" i="1"/>
  <c r="S640" i="1"/>
  <c r="S1408" i="1"/>
  <c r="S228" i="1"/>
  <c r="S1121" i="1"/>
  <c r="S1889" i="1"/>
  <c r="S642" i="1"/>
  <c r="S1410" i="1"/>
  <c r="S2305" i="1"/>
  <c r="S3073" i="1"/>
  <c r="S2251" i="1"/>
  <c r="S3034" i="1"/>
  <c r="S2068" i="1"/>
  <c r="S2923" i="1"/>
  <c r="A92" i="3"/>
  <c r="A737" i="3"/>
  <c r="A1827" i="3"/>
  <c r="A4098" i="3"/>
  <c r="A4091" i="3"/>
  <c r="A4100" i="3"/>
  <c r="A3821" i="3"/>
  <c r="A3478" i="3"/>
  <c r="A3511" i="3"/>
  <c r="S67" i="1"/>
  <c r="S366" i="1"/>
  <c r="S947" i="1"/>
  <c r="S1739" i="1"/>
  <c r="S900" i="1"/>
  <c r="S1668" i="1"/>
  <c r="S757" i="1"/>
  <c r="S1525" i="1"/>
  <c r="S606" i="1"/>
  <c r="S1374" i="1"/>
  <c r="S2142" i="1"/>
  <c r="S871" i="1"/>
  <c r="E4016" i="3"/>
  <c r="E1864" i="3"/>
  <c r="A3261" i="3"/>
  <c r="A3252" i="3"/>
  <c r="A3264" i="3"/>
  <c r="A4208" i="3"/>
  <c r="A4734" i="3"/>
  <c r="A4718" i="3"/>
  <c r="A4727" i="3"/>
  <c r="S357" i="1"/>
  <c r="S409" i="1"/>
  <c r="S1427" i="1"/>
  <c r="S588" i="1"/>
  <c r="S1356" i="1"/>
  <c r="S412" i="1"/>
  <c r="S1213" i="1"/>
  <c r="S105" i="1"/>
  <c r="S1062" i="1"/>
  <c r="S1830" i="1"/>
  <c r="S559" i="1"/>
  <c r="S1327" i="1"/>
  <c r="S2095" i="1"/>
  <c r="S848" i="1"/>
  <c r="S1616" i="1"/>
  <c r="S561" i="1"/>
  <c r="S1329" i="1"/>
  <c r="S2097" i="1"/>
  <c r="S850" i="1"/>
  <c r="S1618" i="1"/>
  <c r="S2513" i="1"/>
  <c r="S3281" i="1"/>
  <c r="S2474" i="1"/>
  <c r="S3242" i="1"/>
  <c r="S2363" i="1"/>
  <c r="S3131" i="1"/>
  <c r="E4536" i="3"/>
  <c r="E4943" i="3"/>
  <c r="A3569" i="3"/>
  <c r="A4666" i="3"/>
  <c r="A4659" i="3"/>
  <c r="A4668" i="3"/>
  <c r="A4389" i="3"/>
  <c r="A4046" i="3"/>
  <c r="A4079" i="3"/>
  <c r="S68" i="1"/>
  <c r="S271" i="1"/>
  <c r="S1179" i="1"/>
  <c r="S202" i="1"/>
  <c r="S1108" i="1"/>
  <c r="S1876" i="1"/>
  <c r="S965" i="1"/>
  <c r="S1733" i="1"/>
  <c r="S814" i="1"/>
  <c r="S1582" i="1"/>
  <c r="S145" i="1"/>
  <c r="S1079" i="1"/>
  <c r="S1847" i="1"/>
  <c r="S600" i="1"/>
  <c r="S1368" i="1"/>
  <c r="S148" i="1"/>
  <c r="S1081" i="1"/>
  <c r="S1849" i="1"/>
  <c r="S602" i="1"/>
  <c r="S1370" i="1"/>
  <c r="S2250" i="1"/>
  <c r="S3033" i="1"/>
  <c r="S2187" i="1"/>
  <c r="S2994" i="1"/>
  <c r="S1988" i="1"/>
  <c r="S2883" i="1"/>
  <c r="A556" i="3"/>
  <c r="S3363" i="3"/>
  <c r="Q975" i="3"/>
  <c r="Q3882" i="3"/>
  <c r="Q1605" i="3"/>
  <c r="E145" i="3"/>
  <c r="E719" i="3"/>
  <c r="Q3752" i="3"/>
  <c r="Q3808" i="3"/>
  <c r="E3813" i="3"/>
  <c r="A1532" i="3"/>
  <c r="E3314" i="3"/>
  <c r="E1023" i="3"/>
  <c r="E1787" i="3"/>
  <c r="E3317" i="3"/>
  <c r="E4263" i="3"/>
  <c r="E3138" i="3"/>
  <c r="Q4606" i="3"/>
  <c r="E1611" i="3"/>
  <c r="E3141" i="3"/>
  <c r="E4087" i="3"/>
  <c r="E3297" i="3"/>
  <c r="E1692" i="3"/>
  <c r="E2870" i="3"/>
  <c r="E640" i="3"/>
  <c r="E2331" i="3"/>
  <c r="E3861" i="3"/>
  <c r="E4807" i="3"/>
  <c r="A1900" i="3"/>
  <c r="E4488" i="3"/>
  <c r="A969" i="3"/>
  <c r="E3997" i="3"/>
  <c r="A2621" i="3"/>
  <c r="E1622" i="3"/>
  <c r="A1797" i="3"/>
  <c r="A2350" i="3"/>
  <c r="A2975" i="3"/>
  <c r="E4344" i="3"/>
  <c r="A162" i="3"/>
  <c r="E4220" i="3"/>
  <c r="E4639" i="3"/>
  <c r="A1357" i="3"/>
  <c r="A1910" i="3"/>
  <c r="E2685" i="3"/>
  <c r="A516" i="3"/>
  <c r="A2133" i="3"/>
  <c r="A2686" i="3"/>
  <c r="E901" i="3"/>
  <c r="E4932" i="3"/>
  <c r="A506" i="3"/>
  <c r="E2476" i="3"/>
  <c r="E3398" i="3"/>
  <c r="E4863" i="3"/>
  <c r="E2840" i="3"/>
  <c r="A1757" i="3"/>
  <c r="E2019" i="3"/>
  <c r="E2221" i="3"/>
  <c r="E1878" i="3"/>
  <c r="E2143" i="3"/>
  <c r="A236" i="3"/>
  <c r="A2388" i="3"/>
  <c r="A421" i="3"/>
  <c r="A1957" i="3"/>
  <c r="E2720" i="3"/>
  <c r="A974" i="3"/>
  <c r="A2510" i="3"/>
  <c r="A40" i="3"/>
  <c r="A1599" i="3"/>
  <c r="A3135" i="3"/>
  <c r="A584" i="3"/>
  <c r="A2120" i="3"/>
  <c r="E4681" i="3"/>
  <c r="A1337" i="3"/>
  <c r="A2873" i="3"/>
  <c r="A330" i="3"/>
  <c r="A1866" i="3"/>
  <c r="E4207" i="3"/>
  <c r="A1670" i="3"/>
  <c r="A1655" i="3"/>
  <c r="A640" i="3"/>
  <c r="E4770" i="3"/>
  <c r="A2929" i="3"/>
  <c r="A1282" i="3"/>
  <c r="A2994" i="3"/>
  <c r="A17" i="3"/>
  <c r="A1067" i="3"/>
  <c r="A2027" i="3"/>
  <c r="A2859" i="3"/>
  <c r="A3705" i="3"/>
  <c r="A4473" i="3"/>
  <c r="E4194" i="3"/>
  <c r="E4890" i="3"/>
  <c r="A2925" i="3"/>
  <c r="A1942" i="3"/>
  <c r="A263" i="3"/>
  <c r="A1799" i="3"/>
  <c r="E1157" i="3"/>
  <c r="A784" i="3"/>
  <c r="A2320" i="3"/>
  <c r="E4960" i="3"/>
  <c r="A1537" i="3"/>
  <c r="A3073" i="3"/>
  <c r="A530" i="3"/>
  <c r="A2066" i="3"/>
  <c r="A3066" i="3"/>
  <c r="E4871" i="3"/>
  <c r="A691" i="3"/>
  <c r="A1459" i="3"/>
  <c r="A2227" i="3"/>
  <c r="A2995" i="3"/>
  <c r="A3841" i="3"/>
  <c r="A4609" i="3"/>
  <c r="A3402" i="3"/>
  <c r="A4170" i="3"/>
  <c r="A4938" i="3"/>
  <c r="A3651" i="3"/>
  <c r="A4419" i="3"/>
  <c r="A3004" i="3"/>
  <c r="A3916" i="3"/>
  <c r="A4684" i="3"/>
  <c r="A2820" i="3"/>
  <c r="A3893" i="3"/>
  <c r="A4661" i="3"/>
  <c r="A4480" i="3"/>
  <c r="A3806" i="3"/>
  <c r="A4574" i="3"/>
  <c r="A3327" i="3"/>
  <c r="A4095" i="3"/>
  <c r="A4863" i="3"/>
  <c r="S139" i="1"/>
  <c r="S317" i="1"/>
  <c r="S167" i="1"/>
  <c r="S715" i="1"/>
  <c r="E4637" i="3"/>
  <c r="E4662" i="3"/>
  <c r="A194" i="3"/>
  <c r="E1512" i="3"/>
  <c r="A919" i="3"/>
  <c r="A2455" i="3"/>
  <c r="E4846" i="3"/>
  <c r="A1440" i="3"/>
  <c r="A2976" i="3"/>
  <c r="A657" i="3"/>
  <c r="A2193" i="3"/>
  <c r="E4388" i="3"/>
  <c r="A1186" i="3"/>
  <c r="A2626" i="3"/>
  <c r="E3080" i="3"/>
  <c r="A251" i="3"/>
  <c r="A1019" i="3"/>
  <c r="A1787" i="3"/>
  <c r="A2555" i="3"/>
  <c r="A3401" i="3"/>
  <c r="A4169" i="3"/>
  <c r="A4937" i="3"/>
  <c r="A3730" i="3"/>
  <c r="A4498" i="3"/>
  <c r="A3176" i="3"/>
  <c r="A3979" i="3"/>
  <c r="A4747" i="3"/>
  <c r="A3476" i="3"/>
  <c r="A4244" i="3"/>
  <c r="A4838" i="3"/>
  <c r="A3453" i="3"/>
  <c r="A4221" i="3"/>
  <c r="A4989" i="3"/>
  <c r="A3366" i="3"/>
  <c r="A4134" i="3"/>
  <c r="A3704" i="3"/>
  <c r="A3655" i="3"/>
  <c r="A4423" i="3"/>
  <c r="A3720" i="3"/>
  <c r="Q3680" i="3"/>
  <c r="E3359" i="3"/>
  <c r="A2413" i="3"/>
  <c r="A1494" i="3"/>
  <c r="A12" i="3"/>
  <c r="A1575" i="3"/>
  <c r="A3111" i="3"/>
  <c r="A560" i="3"/>
  <c r="A2096" i="3"/>
  <c r="E4642" i="3"/>
  <c r="A1313" i="3"/>
  <c r="A2849" i="3"/>
  <c r="A306" i="3"/>
  <c r="A1842" i="3"/>
  <c r="A2954" i="3"/>
  <c r="E4697" i="3"/>
  <c r="A579" i="3"/>
  <c r="A1347" i="3"/>
  <c r="A2115" i="3"/>
  <c r="A2883" i="3"/>
  <c r="A3729" i="3"/>
  <c r="A4497" i="3"/>
  <c r="E2083" i="3"/>
  <c r="A244" i="3"/>
  <c r="A3037" i="3"/>
  <c r="A2054" i="3"/>
  <c r="A311" i="3"/>
  <c r="A1847" i="3"/>
  <c r="E1584" i="3"/>
  <c r="A832" i="3"/>
  <c r="A2368" i="3"/>
  <c r="A24" i="3"/>
  <c r="A1585" i="3"/>
  <c r="A3121" i="3"/>
  <c r="A578" i="3"/>
  <c r="A2114" i="3"/>
  <c r="A3090" i="3"/>
  <c r="E4898" i="3"/>
  <c r="A715" i="3"/>
  <c r="A1483" i="3"/>
  <c r="A2251" i="3"/>
  <c r="A3019" i="3"/>
  <c r="A3865" i="3"/>
  <c r="A4633" i="3"/>
  <c r="A3426" i="3"/>
  <c r="A4194" i="3"/>
  <c r="A4962" i="3"/>
  <c r="A3675" i="3"/>
  <c r="A4443" i="3"/>
  <c r="A3092" i="3"/>
  <c r="A3940" i="3"/>
  <c r="A4708" i="3"/>
  <c r="A3012" i="3"/>
  <c r="A3917" i="3"/>
  <c r="A4685" i="3"/>
  <c r="A4640" i="3"/>
  <c r="A3830" i="3"/>
  <c r="A4598" i="3"/>
  <c r="A3351" i="3"/>
  <c r="A4119" i="3"/>
  <c r="A4887" i="3"/>
  <c r="S163" i="1"/>
  <c r="S341" i="1"/>
  <c r="S191" i="1"/>
  <c r="S739" i="1"/>
  <c r="A158" i="3"/>
  <c r="E4937" i="3"/>
  <c r="A278" i="3"/>
  <c r="E2152" i="3"/>
  <c r="A967" i="3"/>
  <c r="A2503" i="3"/>
  <c r="E4904" i="3"/>
  <c r="A1488" i="3"/>
  <c r="A3024" i="3"/>
  <c r="A705" i="3"/>
  <c r="A2241" i="3"/>
  <c r="E4492" i="3"/>
  <c r="A1234" i="3"/>
  <c r="A2650" i="3"/>
  <c r="E3272" i="3"/>
  <c r="A275" i="3"/>
  <c r="A1043" i="3"/>
  <c r="A1811" i="3"/>
  <c r="A2579" i="3"/>
  <c r="A3425" i="3"/>
  <c r="A4193" i="3"/>
  <c r="A4961" i="3"/>
  <c r="A3754" i="3"/>
  <c r="A4522" i="3"/>
  <c r="A3214" i="3"/>
  <c r="A4003" i="3"/>
  <c r="A4771" i="3"/>
  <c r="A3500" i="3"/>
  <c r="A4268" i="3"/>
  <c r="A4910" i="3"/>
  <c r="A3477" i="3"/>
  <c r="A4245" i="3"/>
  <c r="A4694" i="3"/>
  <c r="A3390" i="3"/>
  <c r="A4158" i="3"/>
  <c r="A3792" i="3"/>
  <c r="A3679" i="3"/>
  <c r="A4447" i="3"/>
  <c r="A3816" i="3"/>
  <c r="S20" i="1"/>
  <c r="S190" i="1"/>
  <c r="S120" i="1"/>
  <c r="Q4713" i="3"/>
  <c r="E3871" i="3"/>
  <c r="A2589" i="3"/>
  <c r="A1606" i="3"/>
  <c r="A67" i="3"/>
  <c r="A1623" i="3"/>
  <c r="A3159" i="3"/>
  <c r="A608" i="3"/>
  <c r="A2144" i="3"/>
  <c r="E4720" i="3"/>
  <c r="A1361" i="3"/>
  <c r="A2897" i="3"/>
  <c r="A354" i="3"/>
  <c r="A1890" i="3"/>
  <c r="A2978" i="3"/>
  <c r="E4736" i="3"/>
  <c r="A603" i="3"/>
  <c r="A1371" i="3"/>
  <c r="A2139" i="3"/>
  <c r="A2907" i="3"/>
  <c r="A3753" i="3"/>
  <c r="A4521" i="3"/>
  <c r="A3314" i="3"/>
  <c r="A4082" i="3"/>
  <c r="A4850" i="3"/>
  <c r="A3563" i="3"/>
  <c r="A4331" i="3"/>
  <c r="A4608" i="3"/>
  <c r="A3828" i="3"/>
  <c r="A4596" i="3"/>
  <c r="A4512" i="3"/>
  <c r="A3805" i="3"/>
  <c r="A4573" i="3"/>
  <c r="A3944" i="3"/>
  <c r="A3718" i="3"/>
  <c r="A4486" i="3"/>
  <c r="A3220" i="3"/>
  <c r="A4007" i="3"/>
  <c r="A4775" i="3"/>
  <c r="S51" i="1"/>
  <c r="A85" i="3"/>
  <c r="A370" i="3"/>
  <c r="A3761" i="3"/>
  <c r="A4730" i="3"/>
  <c r="A4723" i="3"/>
  <c r="A4732" i="3"/>
  <c r="A4453" i="3"/>
  <c r="A4110" i="3"/>
  <c r="A4143" i="3"/>
  <c r="S108" i="1"/>
  <c r="S303" i="1"/>
  <c r="S1203" i="1"/>
  <c r="S250" i="1"/>
  <c r="S1132" i="1"/>
  <c r="S1900" i="1"/>
  <c r="S989" i="1"/>
  <c r="S1757" i="1"/>
  <c r="S838" i="1"/>
  <c r="S1606" i="1"/>
  <c r="S193" i="1"/>
  <c r="S1103" i="1"/>
  <c r="S1871" i="1"/>
  <c r="S624" i="1"/>
  <c r="S1392" i="1"/>
  <c r="S196" i="1"/>
  <c r="S1105" i="1"/>
  <c r="S1873" i="1"/>
  <c r="S626" i="1"/>
  <c r="S1394" i="1"/>
  <c r="S2287" i="1"/>
  <c r="S3057" i="1"/>
  <c r="S2226" i="1"/>
  <c r="S3018" i="1"/>
  <c r="S2036" i="1"/>
  <c r="S2907" i="1"/>
  <c r="E3782" i="3"/>
  <c r="E2872" i="3"/>
  <c r="A1187" i="3"/>
  <c r="A3898" i="3"/>
  <c r="A3891" i="3"/>
  <c r="A3900" i="3"/>
  <c r="A3621" i="3"/>
  <c r="A3277" i="3"/>
  <c r="A3311" i="3"/>
  <c r="A4624" i="3"/>
  <c r="S238" i="1"/>
  <c r="S819" i="1"/>
  <c r="S1659" i="1"/>
  <c r="S820" i="1"/>
  <c r="S1588" i="1"/>
  <c r="S677" i="1"/>
  <c r="S1445" i="1"/>
  <c r="S526" i="1"/>
  <c r="S1294" i="1"/>
  <c r="S2062" i="1"/>
  <c r="S791" i="1"/>
  <c r="A1383" i="3"/>
  <c r="A1650" i="3"/>
  <c r="A4401" i="3"/>
  <c r="A4930" i="3"/>
  <c r="A4923" i="3"/>
  <c r="A4932" i="3"/>
  <c r="A4653" i="3"/>
  <c r="A4310" i="3"/>
  <c r="A4343" i="3"/>
  <c r="S117" i="1"/>
  <c r="S431" i="1"/>
  <c r="S1283" i="1"/>
  <c r="S410" i="1"/>
  <c r="S1212" i="1"/>
  <c r="S122" i="1"/>
  <c r="S1069" i="1"/>
  <c r="S1837" i="1"/>
  <c r="S918" i="1"/>
  <c r="S1686" i="1"/>
  <c r="S353" i="1"/>
  <c r="S1183" i="1"/>
  <c r="S1951" i="1"/>
  <c r="S704" i="1"/>
  <c r="S1472" i="1"/>
  <c r="S356" i="1"/>
  <c r="S1185" i="1"/>
  <c r="S1953" i="1"/>
  <c r="S706" i="1"/>
  <c r="S1474" i="1"/>
  <c r="S2369" i="1"/>
  <c r="S3137" i="1"/>
  <c r="S2330" i="1"/>
  <c r="S3098" i="1"/>
  <c r="S2176" i="1"/>
  <c r="S2987" i="1"/>
  <c r="E1760" i="3"/>
  <c r="A1761" i="3"/>
  <c r="A2339" i="3"/>
  <c r="A4282" i="3"/>
  <c r="A4275" i="3"/>
  <c r="A4284" i="3"/>
  <c r="A4005" i="3"/>
  <c r="A3662" i="3"/>
  <c r="A3695" i="3"/>
  <c r="S251" i="1"/>
  <c r="S31" i="1"/>
  <c r="S1035" i="1"/>
  <c r="S1803" i="1"/>
  <c r="S964" i="1"/>
  <c r="S1732" i="1"/>
  <c r="S821" i="1"/>
  <c r="S1589" i="1"/>
  <c r="S670" i="1"/>
  <c r="S1438" i="1"/>
  <c r="S2206" i="1"/>
  <c r="S935" i="1"/>
  <c r="A624" i="3"/>
  <c r="E4748" i="3"/>
  <c r="A3450" i="3"/>
  <c r="A3443" i="3"/>
  <c r="A3452" i="3"/>
  <c r="A3096" i="3"/>
  <c r="A3472" i="3"/>
  <c r="A3592" i="3"/>
  <c r="A4911" i="3"/>
  <c r="S453" i="1"/>
  <c r="S539" i="1"/>
  <c r="S1491" i="1"/>
  <c r="S652" i="1"/>
  <c r="S1420" i="1"/>
  <c r="S509" i="1"/>
  <c r="S1277" i="1"/>
  <c r="S240" i="1"/>
  <c r="S1126" i="1"/>
  <c r="S1894" i="1"/>
  <c r="S623" i="1"/>
  <c r="S1391" i="1"/>
  <c r="S2159" i="1"/>
  <c r="S912" i="1"/>
  <c r="S1680" i="1"/>
  <c r="S625" i="1"/>
  <c r="S1393" i="1"/>
  <c r="S2161" i="1"/>
  <c r="S914" i="1"/>
  <c r="S1682" i="1"/>
  <c r="S2577" i="1"/>
  <c r="S3345" i="1"/>
  <c r="S2538" i="1"/>
  <c r="S3306" i="1"/>
  <c r="S2427" i="1"/>
  <c r="S3195" i="1"/>
  <c r="A743" i="3"/>
  <c r="A1010" i="3"/>
  <c r="A4081" i="3"/>
  <c r="A4826" i="3"/>
  <c r="A4819" i="3"/>
  <c r="A4828" i="3"/>
  <c r="A4549" i="3"/>
  <c r="A4206" i="3"/>
  <c r="A4239" i="3"/>
  <c r="S53" i="1"/>
  <c r="S367" i="1"/>
  <c r="S1243" i="1"/>
  <c r="S330" i="1"/>
  <c r="S1172" i="1"/>
  <c r="S1940" i="1"/>
  <c r="S1029" i="1"/>
  <c r="S1797" i="1"/>
  <c r="S878" i="1"/>
  <c r="S1646" i="1"/>
  <c r="S273" i="1"/>
  <c r="S1143" i="1"/>
  <c r="S1911" i="1"/>
  <c r="S664" i="1"/>
  <c r="S1432" i="1"/>
  <c r="S276" i="1"/>
  <c r="S1145" i="1"/>
  <c r="S1913" i="1"/>
  <c r="S666" i="1"/>
  <c r="S1434" i="1"/>
  <c r="S2329" i="1"/>
  <c r="S3097" i="1"/>
  <c r="S2288" i="1"/>
  <c r="S3058" i="1"/>
  <c r="S2112" i="1"/>
  <c r="S2947" i="1"/>
  <c r="A1645" i="3"/>
  <c r="A1121" i="3"/>
  <c r="A2019" i="3"/>
  <c r="A4162" i="3"/>
  <c r="A4155" i="3"/>
  <c r="A4164" i="3"/>
  <c r="A3885" i="3"/>
  <c r="A3542" i="3"/>
  <c r="A3575" i="3"/>
  <c r="S131" i="1"/>
  <c r="S406" i="1"/>
  <c r="S623" i="3"/>
  <c r="Q714" i="3"/>
  <c r="E76" i="3"/>
  <c r="Q4354" i="3"/>
  <c r="Q951" i="3"/>
  <c r="Q3224" i="3"/>
  <c r="Q2705" i="3"/>
  <c r="Q2737" i="3"/>
  <c r="Q4812" i="3"/>
  <c r="A2300" i="3"/>
  <c r="E4082" i="3"/>
  <c r="Q3456" i="3"/>
  <c r="E2555" i="3"/>
  <c r="E4085" i="3"/>
  <c r="E2192" i="3"/>
  <c r="E3906" i="3"/>
  <c r="Q1888" i="3"/>
  <c r="E2379" i="3"/>
  <c r="E3909" i="3"/>
  <c r="Q4828" i="3"/>
  <c r="E365" i="3"/>
  <c r="E2460" i="3"/>
  <c r="E3638" i="3"/>
  <c r="Q2152" i="3"/>
  <c r="E3099" i="3"/>
  <c r="E4629" i="3"/>
  <c r="Q4415" i="3"/>
  <c r="E1496" i="3"/>
  <c r="A463" i="3"/>
  <c r="A1737" i="3"/>
  <c r="E1606" i="3"/>
  <c r="E1888" i="3"/>
  <c r="E3670" i="3"/>
  <c r="A1861" i="3"/>
  <c r="A2414" i="3"/>
  <c r="A3039" i="3"/>
  <c r="E4506" i="3"/>
  <c r="A234" i="3"/>
  <c r="Q4932" i="3"/>
  <c r="E4815" i="3"/>
  <c r="A1421" i="3"/>
  <c r="A1974" i="3"/>
  <c r="E2861" i="3"/>
  <c r="A620" i="3"/>
  <c r="A2197" i="3"/>
  <c r="A2750" i="3"/>
  <c r="E1520" i="3"/>
  <c r="A15" i="3"/>
  <c r="A570" i="3"/>
  <c r="E1339" i="3"/>
  <c r="E3910" i="3"/>
  <c r="A210" i="3"/>
  <c r="E4376" i="3"/>
  <c r="A1949" i="3"/>
  <c r="E2531" i="3"/>
  <c r="E2397" i="3"/>
  <c r="E2054" i="3"/>
  <c r="E2319" i="3"/>
  <c r="A332" i="3"/>
  <c r="A2476" i="3"/>
  <c r="A485" i="3"/>
  <c r="A2021" i="3"/>
  <c r="E3232" i="3"/>
  <c r="A1038" i="3"/>
  <c r="A2574" i="3"/>
  <c r="A113" i="3"/>
  <c r="A1663" i="3"/>
  <c r="A3199" i="3"/>
  <c r="A648" i="3"/>
  <c r="A2184" i="3"/>
  <c r="E4784" i="3"/>
  <c r="A1401" i="3"/>
  <c r="A2937" i="3"/>
  <c r="A394" i="3"/>
  <c r="A1930" i="3"/>
  <c r="E4724" i="3"/>
  <c r="A1926" i="3"/>
  <c r="A1783" i="3"/>
  <c r="A768" i="3"/>
  <c r="E4942" i="3"/>
  <c r="A3057" i="3"/>
  <c r="A1538" i="3"/>
  <c r="A3058" i="3"/>
  <c r="A163" i="3"/>
  <c r="A1195" i="3"/>
  <c r="A2155" i="3"/>
  <c r="A2923" i="3"/>
  <c r="A3769" i="3"/>
  <c r="A4537" i="3"/>
  <c r="E4643" i="3"/>
  <c r="A756" i="3"/>
  <c r="A3181" i="3"/>
  <c r="A2198" i="3"/>
  <c r="A391" i="3"/>
  <c r="A1927" i="3"/>
  <c r="E2224" i="3"/>
  <c r="A912" i="3"/>
  <c r="A2448" i="3"/>
  <c r="A115" i="3"/>
  <c r="A1665" i="3"/>
  <c r="A3201" i="3"/>
  <c r="A658" i="3"/>
  <c r="A2194" i="3"/>
  <c r="E818" i="3"/>
  <c r="E4944" i="3"/>
  <c r="A755" i="3"/>
  <c r="A1523" i="3"/>
  <c r="A2291" i="3"/>
  <c r="A2916" i="3"/>
  <c r="A3905" i="3"/>
  <c r="A4673" i="3"/>
  <c r="A3466" i="3"/>
  <c r="A4234" i="3"/>
  <c r="A4995" i="3"/>
  <c r="A3715" i="3"/>
  <c r="A4483" i="3"/>
  <c r="A3178" i="3"/>
  <c r="A3980" i="3"/>
  <c r="A4748" i="3"/>
  <c r="A3131" i="3"/>
  <c r="A3957" i="3"/>
  <c r="A4725" i="3"/>
  <c r="A4904" i="3"/>
  <c r="A3870" i="3"/>
  <c r="A4638" i="3"/>
  <c r="A3391" i="3"/>
  <c r="A4159" i="3"/>
  <c r="A4927" i="3"/>
  <c r="S203" i="1"/>
  <c r="S381" i="1"/>
  <c r="S231" i="1"/>
  <c r="S779" i="1"/>
  <c r="E1558" i="3"/>
  <c r="A301" i="3"/>
  <c r="A454" i="3"/>
  <c r="E3304" i="3"/>
  <c r="A1047" i="3"/>
  <c r="A2583" i="3"/>
  <c r="E4995" i="3"/>
  <c r="A1568" i="3"/>
  <c r="E1168" i="3"/>
  <c r="A785" i="3"/>
  <c r="A2321" i="3"/>
  <c r="E4644" i="3"/>
  <c r="A1314" i="3"/>
  <c r="A2690" i="3"/>
  <c r="E3592" i="3"/>
  <c r="A315" i="3"/>
  <c r="A1083" i="3"/>
  <c r="A1851" i="3"/>
  <c r="A2619" i="3"/>
  <c r="A3465" i="3"/>
  <c r="A4233" i="3"/>
  <c r="A4256" i="3"/>
  <c r="A3794" i="3"/>
  <c r="A4562" i="3"/>
  <c r="A3274" i="3"/>
  <c r="A4043" i="3"/>
  <c r="A4811" i="3"/>
  <c r="A3540" i="3"/>
  <c r="A4308" i="3"/>
  <c r="A2972" i="3"/>
  <c r="A3517" i="3"/>
  <c r="A4285" i="3"/>
  <c r="A4766" i="3"/>
  <c r="A3430" i="3"/>
  <c r="A4198" i="3"/>
  <c r="A3960" i="3"/>
  <c r="A3719" i="3"/>
  <c r="A4487" i="3"/>
  <c r="A4000" i="3"/>
  <c r="E947" i="3"/>
  <c r="E4719" i="3"/>
  <c r="A2733" i="3"/>
  <c r="A1750" i="3"/>
  <c r="A159" i="3"/>
  <c r="A1703" i="3"/>
  <c r="A3239" i="3"/>
  <c r="A688" i="3"/>
  <c r="A2224" i="3"/>
  <c r="E4848" i="3"/>
  <c r="A1441" i="3"/>
  <c r="A2977" i="3"/>
  <c r="A434" i="3"/>
  <c r="A1970" i="3"/>
  <c r="A3018" i="3"/>
  <c r="E4800" i="3"/>
  <c r="A643" i="3"/>
  <c r="A1411" i="3"/>
  <c r="A2179" i="3"/>
  <c r="A2947" i="3"/>
  <c r="A3793" i="3"/>
  <c r="A4561" i="3"/>
  <c r="E2092" i="3"/>
  <c r="A1036" i="3"/>
  <c r="E1051" i="3"/>
  <c r="A2310" i="3"/>
  <c r="A439" i="3"/>
  <c r="A1975" i="3"/>
  <c r="E2608" i="3"/>
  <c r="A960" i="3"/>
  <c r="A2496" i="3"/>
  <c r="A170" i="3"/>
  <c r="A1713" i="3"/>
  <c r="A3249" i="3"/>
  <c r="A706" i="3"/>
  <c r="A2242" i="3"/>
  <c r="E1104" i="3"/>
  <c r="E4971" i="3"/>
  <c r="A779" i="3"/>
  <c r="A1547" i="3"/>
  <c r="A2315" i="3"/>
  <c r="A3064" i="3"/>
  <c r="A3929" i="3"/>
  <c r="A4697" i="3"/>
  <c r="A3490" i="3"/>
  <c r="A4258" i="3"/>
  <c r="A4048" i="3"/>
  <c r="A3739" i="3"/>
  <c r="A4507" i="3"/>
  <c r="A3216" i="3"/>
  <c r="A4004" i="3"/>
  <c r="A4772" i="3"/>
  <c r="A3179" i="3"/>
  <c r="A3981" i="3"/>
  <c r="A4749" i="3"/>
  <c r="A2828" i="3"/>
  <c r="A3894" i="3"/>
  <c r="A4670" i="3"/>
  <c r="A3415" i="3"/>
  <c r="A4183" i="3"/>
  <c r="A4951" i="3"/>
  <c r="S227" i="1"/>
  <c r="S405" i="1"/>
  <c r="S255" i="1"/>
  <c r="S803" i="1"/>
  <c r="E2070" i="3"/>
  <c r="A493" i="3"/>
  <c r="A534" i="3"/>
  <c r="E3688" i="3"/>
  <c r="A1095" i="3"/>
  <c r="A2631" i="3"/>
  <c r="A59" i="3"/>
  <c r="A1616" i="3"/>
  <c r="E1592" i="3"/>
  <c r="A833" i="3"/>
  <c r="A2369" i="3"/>
  <c r="E4721" i="3"/>
  <c r="A1362" i="3"/>
  <c r="A2714" i="3"/>
  <c r="E3784" i="3"/>
  <c r="A339" i="3"/>
  <c r="A1107" i="3"/>
  <c r="A1875" i="3"/>
  <c r="A2643" i="3"/>
  <c r="A3489" i="3"/>
  <c r="A4257" i="3"/>
  <c r="A4600" i="3"/>
  <c r="A3818" i="3"/>
  <c r="A4586" i="3"/>
  <c r="A3299" i="3"/>
  <c r="A4067" i="3"/>
  <c r="A4835" i="3"/>
  <c r="A3564" i="3"/>
  <c r="A4332" i="3"/>
  <c r="A3269" i="3"/>
  <c r="A3541" i="3"/>
  <c r="A4309" i="3"/>
  <c r="A4822" i="3"/>
  <c r="A3454" i="3"/>
  <c r="A4222" i="3"/>
  <c r="A4088" i="3"/>
  <c r="A3743" i="3"/>
  <c r="A4511" i="3"/>
  <c r="A4128" i="3"/>
  <c r="S84" i="1"/>
  <c r="S254" i="1"/>
  <c r="S249" i="1"/>
  <c r="E2658" i="3"/>
  <c r="E3792" i="3"/>
  <c r="A2845" i="3"/>
  <c r="A1862" i="3"/>
  <c r="A213" i="3"/>
  <c r="A1751" i="3"/>
  <c r="E93" i="3"/>
  <c r="A736" i="3"/>
  <c r="A2272" i="3"/>
  <c r="E4905" i="3"/>
  <c r="A1489" i="3"/>
  <c r="A3025" i="3"/>
  <c r="A482" i="3"/>
  <c r="A2018" i="3"/>
  <c r="A3042" i="3"/>
  <c r="E4838" i="3"/>
  <c r="A667" i="3"/>
  <c r="A1435" i="3"/>
  <c r="A2203" i="3"/>
  <c r="A2971" i="3"/>
  <c r="A3817" i="3"/>
  <c r="A4585" i="3"/>
  <c r="A3378" i="3"/>
  <c r="A4146" i="3"/>
  <c r="A4914" i="3"/>
  <c r="A3627" i="3"/>
  <c r="A4395" i="3"/>
  <c r="A2812" i="3"/>
  <c r="A3892" i="3"/>
  <c r="A4660" i="3"/>
  <c r="A4944" i="3"/>
  <c r="A3869" i="3"/>
  <c r="A4637" i="3"/>
  <c r="A4328" i="3"/>
  <c r="A3782" i="3"/>
  <c r="A4550" i="3"/>
  <c r="A3303" i="3"/>
  <c r="A4071" i="3"/>
  <c r="A4839" i="3"/>
  <c r="S115" i="1"/>
  <c r="A1127" i="3"/>
  <c r="A1394" i="3"/>
  <c r="A4273" i="3"/>
  <c r="A4890" i="3"/>
  <c r="A4883" i="3"/>
  <c r="A4892" i="3"/>
  <c r="A4613" i="3"/>
  <c r="A4270" i="3"/>
  <c r="A4303" i="3"/>
  <c r="S101" i="1"/>
  <c r="S407" i="1"/>
  <c r="S1267" i="1"/>
  <c r="S378" i="1"/>
  <c r="S1196" i="1"/>
  <c r="S81" i="1"/>
  <c r="S1053" i="1"/>
  <c r="S1821" i="1"/>
  <c r="S902" i="1"/>
  <c r="S1670" i="1"/>
  <c r="S321" i="1"/>
  <c r="S1167" i="1"/>
  <c r="S1935" i="1"/>
  <c r="S688" i="1"/>
  <c r="S1456" i="1"/>
  <c r="S324" i="1"/>
  <c r="S1169" i="1"/>
  <c r="S1937" i="1"/>
  <c r="S690" i="1"/>
  <c r="S1458" i="1"/>
  <c r="S2353" i="1"/>
  <c r="S3121" i="1"/>
  <c r="S2314" i="1"/>
  <c r="S3082" i="1"/>
  <c r="S2149" i="1"/>
  <c r="S2971" i="1"/>
  <c r="A2612" i="3"/>
  <c r="A481" i="3"/>
  <c r="A1699" i="3"/>
  <c r="A4058" i="3"/>
  <c r="A4051" i="3"/>
  <c r="A4060" i="3"/>
  <c r="A3781" i="3"/>
  <c r="A3438" i="3"/>
  <c r="A3471" i="3"/>
  <c r="S27" i="1"/>
  <c r="S342" i="1"/>
  <c r="S915" i="1"/>
  <c r="S1723" i="1"/>
  <c r="S884" i="1"/>
  <c r="S1652" i="1"/>
  <c r="S741" i="1"/>
  <c r="S1509" i="1"/>
  <c r="S590" i="1"/>
  <c r="S1358" i="1"/>
  <c r="S2126" i="1"/>
  <c r="S855" i="1"/>
  <c r="A2407" i="3"/>
  <c r="A2602" i="3"/>
  <c r="A4913" i="3"/>
  <c r="A4616" i="3"/>
  <c r="A4664" i="3"/>
  <c r="A3336" i="3"/>
  <c r="A4837" i="3"/>
  <c r="A4494" i="3"/>
  <c r="A4527" i="3"/>
  <c r="S229" i="1"/>
  <c r="S153" i="1"/>
  <c r="S1347" i="1"/>
  <c r="S508" i="1"/>
  <c r="S1276" i="1"/>
  <c r="S252" i="1"/>
  <c r="S1133" i="1"/>
  <c r="S1901" i="1"/>
  <c r="S982" i="1"/>
  <c r="S1750" i="1"/>
  <c r="S474" i="1"/>
  <c r="S1247" i="1"/>
  <c r="S2015" i="1"/>
  <c r="S768" i="1"/>
  <c r="S1536" i="1"/>
  <c r="S478" i="1"/>
  <c r="S1249" i="1"/>
  <c r="S2017" i="1"/>
  <c r="S770" i="1"/>
  <c r="S1538" i="1"/>
  <c r="S2433" i="1"/>
  <c r="S3201" i="1"/>
  <c r="S2394" i="1"/>
  <c r="S3162" i="1"/>
  <c r="S2277" i="1"/>
  <c r="S3051" i="1"/>
  <c r="A1366" i="3"/>
  <c r="A2785" i="3"/>
  <c r="A2851" i="3"/>
  <c r="A4442" i="3"/>
  <c r="A4435" i="3"/>
  <c r="A4444" i="3"/>
  <c r="A4165" i="3"/>
  <c r="A3822" i="3"/>
  <c r="A3855" i="3"/>
  <c r="S411" i="1"/>
  <c r="S143" i="1"/>
  <c r="S1099" i="1"/>
  <c r="S1867" i="1"/>
  <c r="S1028" i="1"/>
  <c r="S1796" i="1"/>
  <c r="S885" i="1"/>
  <c r="S1653" i="1"/>
  <c r="S734" i="1"/>
  <c r="S1502" i="1"/>
  <c r="S2270" i="1"/>
  <c r="S999" i="1"/>
  <c r="A1648" i="3"/>
  <c r="A355" i="3"/>
  <c r="A3610" i="3"/>
  <c r="A3603" i="3"/>
  <c r="A3612" i="3"/>
  <c r="A3333" i="3"/>
  <c r="A4168" i="3"/>
  <c r="A4384" i="3"/>
  <c r="A3235" i="3"/>
  <c r="S78" i="1"/>
  <c r="S643" i="1"/>
  <c r="S1555" i="1"/>
  <c r="S716" i="1"/>
  <c r="S1484" i="1"/>
  <c r="S573" i="1"/>
  <c r="S1341" i="1"/>
  <c r="S368" i="1"/>
  <c r="S1190" i="1"/>
  <c r="S1958" i="1"/>
  <c r="S687" i="1"/>
  <c r="S1455" i="1"/>
  <c r="S2223" i="1"/>
  <c r="S976" i="1"/>
  <c r="S1744" i="1"/>
  <c r="S689" i="1"/>
  <c r="S1457" i="1"/>
  <c r="S2225" i="1"/>
  <c r="S978" i="1"/>
  <c r="S1746" i="1"/>
  <c r="S2641" i="1"/>
  <c r="S3409" i="1"/>
  <c r="S2602" i="1"/>
  <c r="S3370" i="1"/>
  <c r="S2491" i="1"/>
  <c r="S3259" i="1"/>
  <c r="A1767" i="3"/>
  <c r="A2034" i="3"/>
  <c r="A4593" i="3"/>
  <c r="A4994" i="3"/>
  <c r="A4987" i="3"/>
  <c r="A4996" i="3"/>
  <c r="A4717" i="3"/>
  <c r="A4374" i="3"/>
  <c r="A4407" i="3"/>
  <c r="S165" i="1"/>
  <c r="S471" i="1"/>
  <c r="S1307" i="1"/>
  <c r="S457" i="1"/>
  <c r="S1236" i="1"/>
  <c r="S172" i="1"/>
  <c r="S1093" i="1"/>
  <c r="S1861" i="1"/>
  <c r="S942" i="1"/>
  <c r="S1710" i="1"/>
  <c r="S401" i="1"/>
  <c r="S1207" i="1"/>
  <c r="S1975" i="1"/>
  <c r="S728" i="1"/>
  <c r="S1496" i="1"/>
  <c r="S404" i="1"/>
  <c r="S1209" i="1"/>
  <c r="S1977" i="1"/>
  <c r="S730" i="1"/>
  <c r="S1498" i="1"/>
  <c r="S2393" i="1"/>
  <c r="S3161" i="1"/>
  <c r="S2354" i="1"/>
  <c r="S3122" i="1"/>
  <c r="S2213" i="1"/>
  <c r="S3011" i="1"/>
  <c r="A66" i="3"/>
  <c r="A2145" i="3"/>
  <c r="A2531" i="3"/>
  <c r="A4346" i="3"/>
  <c r="A4339" i="3"/>
  <c r="A4348" i="3"/>
  <c r="A4069" i="3"/>
  <c r="A3726" i="3"/>
  <c r="A3759" i="3"/>
  <c r="S315" i="1"/>
  <c r="S79" i="1"/>
  <c r="S1059" i="1"/>
  <c r="S1827" i="1"/>
  <c r="S988" i="1"/>
  <c r="S1756" i="1"/>
  <c r="S845" i="1"/>
  <c r="S1613" i="1"/>
  <c r="S694" i="1"/>
  <c r="S1462" i="1"/>
  <c r="S2230" i="1"/>
  <c r="S959" i="1"/>
  <c r="S1727" i="1"/>
  <c r="S476" i="1"/>
  <c r="S1248" i="1"/>
  <c r="S2016" i="1"/>
  <c r="S961" i="1"/>
  <c r="S1729" i="1"/>
  <c r="S480" i="1"/>
  <c r="S1250" i="1"/>
  <c r="S2050" i="1"/>
  <c r="S2913" i="1"/>
  <c r="S1971" i="1"/>
  <c r="S2874" i="1"/>
  <c r="S3642" i="1"/>
  <c r="S2763" i="1"/>
  <c r="S3531" i="1"/>
  <c r="A2032" i="3"/>
  <c r="A547" i="3"/>
  <c r="A3674" i="3"/>
  <c r="A3667" i="3"/>
  <c r="A3676" i="3"/>
  <c r="A3397" i="3"/>
  <c r="A4584" i="3"/>
  <c r="A4816" i="3"/>
  <c r="A3488" i="3"/>
  <c r="S110" i="1"/>
  <c r="S691" i="1"/>
  <c r="S1579" i="1"/>
  <c r="S740" i="1"/>
  <c r="S1508" i="1"/>
  <c r="S597" i="1"/>
  <c r="S1365" i="1"/>
  <c r="S416" i="1"/>
  <c r="S1214" i="1"/>
  <c r="S1982" i="1"/>
  <c r="S711" i="1"/>
  <c r="S1479" i="1"/>
  <c r="S632" i="1"/>
  <c r="S857" i="1"/>
  <c r="S890" i="1"/>
  <c r="S3065" i="1"/>
  <c r="S3538" i="1"/>
  <c r="S3699" i="1"/>
  <c r="S2828" i="1"/>
  <c r="S3596" i="1"/>
  <c r="S2693" i="1"/>
  <c r="S3461" i="1"/>
  <c r="S2130" i="1"/>
  <c r="S2567" i="3"/>
  <c r="Q475" i="3"/>
  <c r="Q3541" i="3"/>
  <c r="E548" i="3"/>
  <c r="Q2040" i="3"/>
  <c r="Q3137" i="3"/>
  <c r="E18" i="3"/>
  <c r="E50" i="3"/>
  <c r="E2126" i="3"/>
  <c r="Q4901" i="3"/>
  <c r="E1162" i="3"/>
  <c r="Q3105" i="3"/>
  <c r="E3323" i="3"/>
  <c r="E4853" i="3"/>
  <c r="Q4372" i="3"/>
  <c r="E926" i="3"/>
  <c r="Q2585" i="3"/>
  <c r="E3147" i="3"/>
  <c r="E4677" i="3"/>
  <c r="E4918" i="3"/>
  <c r="E1746" i="3"/>
  <c r="E3228" i="3"/>
  <c r="E4406" i="3"/>
  <c r="Q4193" i="3"/>
  <c r="E3867" i="3"/>
  <c r="E789" i="3"/>
  <c r="E2722" i="3"/>
  <c r="A28" i="3"/>
  <c r="A1231" i="3"/>
  <c r="A2505" i="3"/>
  <c r="E3654" i="3"/>
  <c r="A84" i="3"/>
  <c r="E1887" i="3"/>
  <c r="A2565" i="3"/>
  <c r="A3118" i="3"/>
  <c r="E4404" i="3"/>
  <c r="A409" i="3"/>
  <c r="A938" i="3"/>
  <c r="E2669" i="3"/>
  <c r="A500" i="3"/>
  <c r="A2125" i="3"/>
  <c r="A2678" i="3"/>
  <c r="E4733" i="3"/>
  <c r="A1604" i="3"/>
  <c r="A2901" i="3"/>
  <c r="E2984" i="3"/>
  <c r="E4950" i="3"/>
  <c r="A745" i="3"/>
  <c r="A1274" i="3"/>
  <c r="E1517" i="3"/>
  <c r="E1242" i="3"/>
  <c r="A932" i="3"/>
  <c r="A74" i="3"/>
  <c r="A2397" i="3"/>
  <c r="E3043" i="3"/>
  <c r="E2557" i="3"/>
  <c r="E2214" i="3"/>
  <c r="E2479" i="3"/>
  <c r="A436" i="3"/>
  <c r="A2540" i="3"/>
  <c r="A549" i="3"/>
  <c r="A2085" i="3"/>
  <c r="E3744" i="3"/>
  <c r="A1102" i="3"/>
  <c r="A2638" i="3"/>
  <c r="A186" i="3"/>
  <c r="A1727" i="3"/>
  <c r="A3263" i="3"/>
  <c r="A712" i="3"/>
  <c r="A2248" i="3"/>
  <c r="E4878" i="3"/>
  <c r="A1465" i="3"/>
  <c r="A3001" i="3"/>
  <c r="A458" i="3"/>
  <c r="A1994" i="3"/>
  <c r="A652" i="3"/>
  <c r="A2182" i="3"/>
  <c r="A1911" i="3"/>
  <c r="A896" i="3"/>
  <c r="A97" i="3"/>
  <c r="A3185" i="3"/>
  <c r="A1666" i="3"/>
  <c r="E626" i="3"/>
  <c r="A235" i="3"/>
  <c r="A1259" i="3"/>
  <c r="A2219" i="3"/>
  <c r="A2987" i="3"/>
  <c r="A3833" i="3"/>
  <c r="A4601" i="3"/>
  <c r="E3964" i="3"/>
  <c r="A1460" i="3"/>
  <c r="E2272" i="3"/>
  <c r="A2454" i="3"/>
  <c r="A519" i="3"/>
  <c r="A2055" i="3"/>
  <c r="E3248" i="3"/>
  <c r="A1040" i="3"/>
  <c r="A2576" i="3"/>
  <c r="A257" i="3"/>
  <c r="A1793" i="3"/>
  <c r="E1179" i="3"/>
  <c r="A786" i="3"/>
  <c r="A2322" i="3"/>
  <c r="E1480" i="3"/>
  <c r="A26" i="3"/>
  <c r="A819" i="3"/>
  <c r="A1587" i="3"/>
  <c r="A2355" i="3"/>
  <c r="A3155" i="3"/>
  <c r="A3969" i="3"/>
  <c r="A4737" i="3"/>
  <c r="A3530" i="3"/>
  <c r="A4298" i="3"/>
  <c r="A4304" i="3"/>
  <c r="A3779" i="3"/>
  <c r="A4547" i="3"/>
  <c r="A3275" i="3"/>
  <c r="A4044" i="3"/>
  <c r="A4812" i="3"/>
  <c r="A3243" i="3"/>
  <c r="A4021" i="3"/>
  <c r="A4789" i="3"/>
  <c r="A3076" i="3"/>
  <c r="A3934" i="3"/>
  <c r="A4742" i="3"/>
  <c r="A3455" i="3"/>
  <c r="A4223" i="3"/>
  <c r="A4991" i="3"/>
  <c r="S267" i="1"/>
  <c r="S445" i="1"/>
  <c r="S295" i="1"/>
  <c r="S843" i="1"/>
  <c r="E2918" i="3"/>
  <c r="A813" i="3"/>
  <c r="A710" i="3"/>
  <c r="E4328" i="3"/>
  <c r="A1175" i="3"/>
  <c r="A2711" i="3"/>
  <c r="A151" i="3"/>
  <c r="A1696" i="3"/>
  <c r="E2232" i="3"/>
  <c r="A913" i="3"/>
  <c r="A2449" i="3"/>
  <c r="E4849" i="3"/>
  <c r="A1442" i="3"/>
  <c r="A2754" i="3"/>
  <c r="E4104" i="3"/>
  <c r="A379" i="3"/>
  <c r="A1147" i="3"/>
  <c r="A1915" i="3"/>
  <c r="A2683" i="3"/>
  <c r="A3529" i="3"/>
  <c r="A4297" i="3"/>
  <c r="A4880" i="3"/>
  <c r="A3858" i="3"/>
  <c r="A4626" i="3"/>
  <c r="A3339" i="3"/>
  <c r="A4107" i="3"/>
  <c r="A4875" i="3"/>
  <c r="A3604" i="3"/>
  <c r="A4372" i="3"/>
  <c r="A3432" i="3"/>
  <c r="A3581" i="3"/>
  <c r="A4349" i="3"/>
  <c r="A4942" i="3"/>
  <c r="A3494" i="3"/>
  <c r="A4262" i="3"/>
  <c r="A4336" i="3"/>
  <c r="A3783" i="3"/>
  <c r="A4551" i="3"/>
  <c r="A4368" i="3"/>
  <c r="E1571" i="3"/>
  <c r="A128" i="3"/>
  <c r="A2989" i="3"/>
  <c r="A2006" i="3"/>
  <c r="A295" i="3"/>
  <c r="A1831" i="3"/>
  <c r="E1456" i="3"/>
  <c r="A816" i="3"/>
  <c r="A2352" i="3"/>
  <c r="E4996" i="3"/>
  <c r="A1569" i="3"/>
  <c r="A3105" i="3"/>
  <c r="A562" i="3"/>
  <c r="A2098" i="3"/>
  <c r="A3082" i="3"/>
  <c r="E4889" i="3"/>
  <c r="A707" i="3"/>
  <c r="A1475" i="3"/>
  <c r="A2243" i="3"/>
  <c r="A3011" i="3"/>
  <c r="A3857" i="3"/>
  <c r="A4625" i="3"/>
  <c r="E517" i="3"/>
  <c r="A1716" i="3"/>
  <c r="E3168" i="3"/>
  <c r="A2566" i="3"/>
  <c r="A567" i="3"/>
  <c r="A2103" i="3"/>
  <c r="E3632" i="3"/>
  <c r="A1088" i="3"/>
  <c r="A2624" i="3"/>
  <c r="A305" i="3"/>
  <c r="A1841" i="3"/>
  <c r="E1600" i="3"/>
  <c r="A834" i="3"/>
  <c r="A2370" i="3"/>
  <c r="E1672" i="3"/>
  <c r="A53" i="3"/>
  <c r="A843" i="3"/>
  <c r="A1611" i="3"/>
  <c r="A2379" i="3"/>
  <c r="A3198" i="3"/>
  <c r="A3993" i="3"/>
  <c r="A4761" i="3"/>
  <c r="A3554" i="3"/>
  <c r="A4322" i="3"/>
  <c r="A4448" i="3"/>
  <c r="A3803" i="3"/>
  <c r="A4571" i="3"/>
  <c r="A3300" i="3"/>
  <c r="A4068" i="3"/>
  <c r="A4836" i="3"/>
  <c r="A3276" i="3"/>
  <c r="A4045" i="3"/>
  <c r="A4813" i="3"/>
  <c r="A3132" i="3"/>
  <c r="A3958" i="3"/>
  <c r="A4790" i="3"/>
  <c r="A3479" i="3"/>
  <c r="A4247" i="3"/>
  <c r="A3035" i="3"/>
  <c r="S291" i="1"/>
  <c r="S469" i="1"/>
  <c r="S319" i="1"/>
  <c r="S867" i="1"/>
  <c r="E3430" i="3"/>
  <c r="A1005" i="3"/>
  <c r="A790" i="3"/>
  <c r="E4472" i="3"/>
  <c r="A1223" i="3"/>
  <c r="A2759" i="3"/>
  <c r="A205" i="3"/>
  <c r="A1744" i="3"/>
  <c r="E2616" i="3"/>
  <c r="A961" i="3"/>
  <c r="A2497" i="3"/>
  <c r="E4906" i="3"/>
  <c r="A1490" i="3"/>
  <c r="A2778" i="3"/>
  <c r="E4296" i="3"/>
  <c r="A403" i="3"/>
  <c r="A1171" i="3"/>
  <c r="A1939" i="3"/>
  <c r="A2707" i="3"/>
  <c r="A3553" i="3"/>
  <c r="A4321" i="3"/>
  <c r="A2732" i="3"/>
  <c r="A3882" i="3"/>
  <c r="A4650" i="3"/>
  <c r="A3363" i="3"/>
  <c r="A4131" i="3"/>
  <c r="A4899" i="3"/>
  <c r="A3628" i="3"/>
  <c r="A4396" i="3"/>
  <c r="A3504" i="3"/>
  <c r="A3605" i="3"/>
  <c r="A4373" i="3"/>
  <c r="A2908" i="3"/>
  <c r="A3518" i="3"/>
  <c r="A4286" i="3"/>
  <c r="A4488" i="3"/>
  <c r="A3807" i="3"/>
  <c r="A4575" i="3"/>
  <c r="A4520" i="3"/>
  <c r="S29" i="1"/>
  <c r="S318" i="1"/>
  <c r="S377" i="1"/>
  <c r="E3107" i="3"/>
  <c r="A452" i="3"/>
  <c r="A3101" i="3"/>
  <c r="A2118" i="3"/>
  <c r="A343" i="3"/>
  <c r="A1879" i="3"/>
  <c r="E1840" i="3"/>
  <c r="A864" i="3"/>
  <c r="A2400" i="3"/>
  <c r="A60" i="3"/>
  <c r="A1617" i="3"/>
  <c r="A3153" i="3"/>
  <c r="A610" i="3"/>
  <c r="A2146" i="3"/>
  <c r="A3106" i="3"/>
  <c r="E4916" i="3"/>
  <c r="A731" i="3"/>
  <c r="A1499" i="3"/>
  <c r="A2267" i="3"/>
  <c r="A2724" i="3"/>
  <c r="A3881" i="3"/>
  <c r="A4649" i="3"/>
  <c r="A3442" i="3"/>
  <c r="A4210" i="3"/>
  <c r="A4978" i="3"/>
  <c r="A3691" i="3"/>
  <c r="A4459" i="3"/>
  <c r="A3130" i="3"/>
  <c r="A3956" i="3"/>
  <c r="A4724" i="3"/>
  <c r="A3075" i="3"/>
  <c r="A3933" i="3"/>
  <c r="A4701" i="3"/>
  <c r="A4720" i="3"/>
  <c r="A3846" i="3"/>
  <c r="A4614" i="3"/>
  <c r="A3367" i="3"/>
  <c r="A4135" i="3"/>
  <c r="A4903" i="3"/>
  <c r="S179" i="1"/>
  <c r="A2151" i="3"/>
  <c r="A2418" i="3"/>
  <c r="A4785" i="3"/>
  <c r="A4240" i="3"/>
  <c r="A4296" i="3"/>
  <c r="A4982" i="3"/>
  <c r="A4781" i="3"/>
  <c r="A4438" i="3"/>
  <c r="A4471" i="3"/>
  <c r="S197" i="1"/>
  <c r="S74" i="1"/>
  <c r="S1331" i="1"/>
  <c r="S492" i="1"/>
  <c r="S1260" i="1"/>
  <c r="S220" i="1"/>
  <c r="S1117" i="1"/>
  <c r="S1885" i="1"/>
  <c r="S966" i="1"/>
  <c r="S1734" i="1"/>
  <c r="S449" i="1"/>
  <c r="S1231" i="1"/>
  <c r="S1999" i="1"/>
  <c r="S752" i="1"/>
  <c r="S1520" i="1"/>
  <c r="S452" i="1"/>
  <c r="S1233" i="1"/>
  <c r="S2001" i="1"/>
  <c r="S754" i="1"/>
  <c r="S1522" i="1"/>
  <c r="S2417" i="1"/>
  <c r="S3185" i="1"/>
  <c r="S2378" i="1"/>
  <c r="S3146" i="1"/>
  <c r="S2252" i="1"/>
  <c r="S3035" i="1"/>
  <c r="A2861" i="3"/>
  <c r="A1505" i="3"/>
  <c r="A2211" i="3"/>
  <c r="A4226" i="3"/>
  <c r="A4219" i="3"/>
  <c r="A4228" i="3"/>
  <c r="A3949" i="3"/>
  <c r="A3606" i="3"/>
  <c r="A3639" i="3"/>
  <c r="S195" i="1"/>
  <c r="S15" i="1"/>
  <c r="S1019" i="1"/>
  <c r="S1787" i="1"/>
  <c r="S948" i="1"/>
  <c r="S1716" i="1"/>
  <c r="S805" i="1"/>
  <c r="S1573" i="1"/>
  <c r="S654" i="1"/>
  <c r="S1422" i="1"/>
  <c r="S2190" i="1"/>
  <c r="S919" i="1"/>
  <c r="E1968" i="3"/>
  <c r="E285" i="3"/>
  <c r="A3200" i="3"/>
  <c r="A3188" i="3"/>
  <c r="A3203" i="3"/>
  <c r="A3976" i="3"/>
  <c r="A4997" i="3"/>
  <c r="A4662" i="3"/>
  <c r="A4687" i="3"/>
  <c r="S325" i="1"/>
  <c r="S345" i="1"/>
  <c r="S1411" i="1"/>
  <c r="S572" i="1"/>
  <c r="S1340" i="1"/>
  <c r="S380" i="1"/>
  <c r="S1197" i="1"/>
  <c r="S57" i="1"/>
  <c r="S1046" i="1"/>
  <c r="S1814" i="1"/>
  <c r="S543" i="1"/>
  <c r="S1311" i="1"/>
  <c r="S2079" i="1"/>
  <c r="S832" i="1"/>
  <c r="S1600" i="1"/>
  <c r="S545" i="1"/>
  <c r="S1313" i="1"/>
  <c r="S2081" i="1"/>
  <c r="S834" i="1"/>
  <c r="S1602" i="1"/>
  <c r="S2497" i="1"/>
  <c r="S3265" i="1"/>
  <c r="S2458" i="1"/>
  <c r="S3226" i="1"/>
  <c r="S2347" i="1"/>
  <c r="S3115" i="1"/>
  <c r="E2664" i="3"/>
  <c r="E4556" i="3"/>
  <c r="A3441" i="3"/>
  <c r="A4610" i="3"/>
  <c r="A4603" i="3"/>
  <c r="A4612" i="3"/>
  <c r="A4333" i="3"/>
  <c r="A3990" i="3"/>
  <c r="A4023" i="3"/>
  <c r="S44" i="1"/>
  <c r="S239" i="1"/>
  <c r="S1163" i="1"/>
  <c r="S170" i="1"/>
  <c r="S1092" i="1"/>
  <c r="S1860" i="1"/>
  <c r="S949" i="1"/>
  <c r="S1717" i="1"/>
  <c r="S798" i="1"/>
  <c r="S1566" i="1"/>
  <c r="S106" i="1"/>
  <c r="E1389" i="3"/>
  <c r="A2672" i="3"/>
  <c r="A867" i="3"/>
  <c r="A3778" i="3"/>
  <c r="A3771" i="3"/>
  <c r="A3780" i="3"/>
  <c r="A3501" i="3"/>
  <c r="A3056" i="3"/>
  <c r="A3136" i="3"/>
  <c r="A3912" i="3"/>
  <c r="S174" i="1"/>
  <c r="S755" i="1"/>
  <c r="S1619" i="1"/>
  <c r="S780" i="1"/>
  <c r="S1548" i="1"/>
  <c r="S637" i="1"/>
  <c r="S1405" i="1"/>
  <c r="S484" i="1"/>
  <c r="S1254" i="1"/>
  <c r="S2022" i="1"/>
  <c r="S751" i="1"/>
  <c r="S1519" i="1"/>
  <c r="S32" i="1"/>
  <c r="S1040" i="1"/>
  <c r="S1808" i="1"/>
  <c r="S753" i="1"/>
  <c r="S1521" i="1"/>
  <c r="S41" i="1"/>
  <c r="S1042" i="1"/>
  <c r="S1810" i="1"/>
  <c r="S2705" i="1"/>
  <c r="S3473" i="1"/>
  <c r="S2666" i="1"/>
  <c r="S3434" i="1"/>
  <c r="S2555" i="1"/>
  <c r="S3323" i="1"/>
  <c r="A2791" i="3"/>
  <c r="A2794" i="3"/>
  <c r="A2860" i="3"/>
  <c r="A2804" i="3"/>
  <c r="A2876" i="3"/>
  <c r="A3568" i="3"/>
  <c r="A4901" i="3"/>
  <c r="A4558" i="3"/>
  <c r="A4591" i="3"/>
  <c r="S261" i="1"/>
  <c r="S217" i="1"/>
  <c r="S1371" i="1"/>
  <c r="S532" i="1"/>
  <c r="S1300" i="1"/>
  <c r="S300" i="1"/>
  <c r="S1157" i="1"/>
  <c r="S1925" i="1"/>
  <c r="S1006" i="1"/>
  <c r="S1774" i="1"/>
  <c r="S503" i="1"/>
  <c r="S1271" i="1"/>
  <c r="S2039" i="1"/>
  <c r="S792" i="1"/>
  <c r="S1560" i="1"/>
  <c r="S505" i="1"/>
  <c r="S1273" i="1"/>
  <c r="S2041" i="1"/>
  <c r="S794" i="1"/>
  <c r="S1562" i="1"/>
  <c r="S2457" i="1"/>
  <c r="S3225" i="1"/>
  <c r="S2418" i="1"/>
  <c r="S3186" i="1"/>
  <c r="S2307" i="1"/>
  <c r="S3075" i="1"/>
  <c r="A2134" i="3"/>
  <c r="A3169" i="3"/>
  <c r="A2788" i="3"/>
  <c r="A4506" i="3"/>
  <c r="A4499" i="3"/>
  <c r="A4508" i="3"/>
  <c r="A4229" i="3"/>
  <c r="A3886" i="3"/>
  <c r="A3919" i="3"/>
  <c r="S451" i="1"/>
  <c r="S175" i="1"/>
  <c r="S1123" i="1"/>
  <c r="S80" i="1"/>
  <c r="S1052" i="1"/>
  <c r="S1820" i="1"/>
  <c r="S909" i="1"/>
  <c r="S1677" i="1"/>
  <c r="S758" i="1"/>
  <c r="S1526" i="1"/>
  <c r="S2294" i="1"/>
  <c r="S1023" i="1"/>
  <c r="S1791" i="1"/>
  <c r="S544" i="1"/>
  <c r="S1312" i="1"/>
  <c r="S2080" i="1"/>
  <c r="S1025" i="1"/>
  <c r="S1793" i="1"/>
  <c r="S546" i="1"/>
  <c r="S1314" i="1"/>
  <c r="S2160" i="1"/>
  <c r="S2977" i="1"/>
  <c r="S2098" i="1"/>
  <c r="S2938" i="1"/>
  <c r="S3706" i="1"/>
  <c r="S2827" i="1"/>
  <c r="E952" i="3"/>
  <c r="E157" i="3"/>
  <c r="A1059" i="3"/>
  <c r="A3842" i="3"/>
  <c r="A3835" i="3"/>
  <c r="A3844" i="3"/>
  <c r="A3565" i="3"/>
  <c r="A3194" i="3"/>
  <c r="A3246" i="3"/>
  <c r="A4272" i="3"/>
  <c r="S214" i="1"/>
  <c r="S787" i="1"/>
  <c r="S1643" i="1"/>
  <c r="S804" i="1"/>
  <c r="S1572" i="1"/>
  <c r="S661" i="1"/>
  <c r="S1429" i="1"/>
  <c r="S510" i="1"/>
  <c r="S1278" i="1"/>
  <c r="S2046" i="1"/>
  <c r="S775" i="1"/>
  <c r="S1543" i="1"/>
  <c r="S808" i="1"/>
  <c r="S1033" i="1"/>
  <c r="S1066" i="1"/>
  <c r="S3241" i="1"/>
  <c r="S3714" i="1"/>
  <c r="S2005" i="1"/>
  <c r="S2892" i="1"/>
  <c r="S3660" i="1"/>
  <c r="S2757" i="1"/>
  <c r="S3525" i="1"/>
  <c r="S2232" i="1"/>
  <c r="S3022" i="1"/>
  <c r="S3790" i="1"/>
  <c r="S2655" i="1"/>
  <c r="S3423" i="1"/>
  <c r="S3737" i="1"/>
  <c r="S4618" i="1"/>
  <c r="S4003" i="1"/>
  <c r="S4787" i="1"/>
  <c r="S4212" i="1"/>
  <c r="S1997" i="1"/>
  <c r="S4405" i="1"/>
  <c r="S3472" i="1"/>
  <c r="S4574" i="1"/>
  <c r="S3940" i="1"/>
  <c r="S4743" i="1"/>
  <c r="S4144" i="1"/>
  <c r="S4912" i="1"/>
  <c r="S4713" i="1"/>
  <c r="Q43" i="1"/>
  <c r="Q381" i="1"/>
  <c r="Q254" i="1"/>
  <c r="Q143" i="1"/>
  <c r="Q911" i="1"/>
  <c r="Q672" i="1"/>
  <c r="Q257" i="1"/>
  <c r="Q34" i="1"/>
  <c r="Q802" i="1"/>
  <c r="Q1207" i="1"/>
  <c r="Q1975" i="1"/>
  <c r="Q2743" i="1"/>
  <c r="S146" i="1"/>
  <c r="S537" i="1"/>
  <c r="S570" i="1"/>
  <c r="S2745" i="1"/>
  <c r="S3218" i="1"/>
  <c r="S3579" i="1"/>
  <c r="S2708" i="1"/>
  <c r="Q994" i="3"/>
  <c r="E2641" i="3"/>
  <c r="E4091" i="3"/>
  <c r="E899" i="3"/>
  <c r="E4635" i="3"/>
  <c r="E1871" i="3"/>
  <c r="A473" i="3"/>
  <c r="E4909" i="3"/>
  <c r="A1338" i="3"/>
  <c r="E3555" i="3"/>
  <c r="A613" i="3"/>
  <c r="A1791" i="3"/>
  <c r="A3065" i="3"/>
  <c r="A1024" i="3"/>
  <c r="A1387" i="3"/>
  <c r="A2148" i="3"/>
  <c r="A1168" i="3"/>
  <c r="A2450" i="3"/>
  <c r="A3260" i="3"/>
  <c r="A3843" i="3"/>
  <c r="A4085" i="3"/>
  <c r="A4287" i="3"/>
  <c r="E4294" i="3"/>
  <c r="A288" i="3"/>
  <c r="A1570" i="3"/>
  <c r="A2747" i="3"/>
  <c r="A3403" i="3"/>
  <c r="A3645" i="3"/>
  <c r="A3847" i="3"/>
  <c r="A2262" i="3"/>
  <c r="A152" i="3"/>
  <c r="E4962" i="3"/>
  <c r="A4689" i="3"/>
  <c r="A2231" i="3"/>
  <c r="E2624" i="3"/>
  <c r="A1675" i="3"/>
  <c r="A4386" i="3"/>
  <c r="A4900" i="3"/>
  <c r="A4974" i="3"/>
  <c r="S383" i="1"/>
  <c r="A1351" i="3"/>
  <c r="A2625" i="3"/>
  <c r="A1235" i="3"/>
  <c r="A3946" i="3"/>
  <c r="A4460" i="3"/>
  <c r="A4350" i="3"/>
  <c r="S382" i="1"/>
  <c r="A471" i="3"/>
  <c r="A1745" i="3"/>
  <c r="A795" i="3"/>
  <c r="A3506" i="3"/>
  <c r="A4020" i="3"/>
  <c r="A3910" i="3"/>
  <c r="A3175" i="3"/>
  <c r="A4965" i="3"/>
  <c r="S556" i="1"/>
  <c r="S1798" i="1"/>
  <c r="S529" i="1"/>
  <c r="S3249" i="1"/>
  <c r="A2529" i="3"/>
  <c r="A3790" i="3"/>
  <c r="S1012" i="1"/>
  <c r="S2254" i="1"/>
  <c r="A3396" i="3"/>
  <c r="S515" i="1"/>
  <c r="S208" i="1"/>
  <c r="S896" i="1"/>
  <c r="S1666" i="1"/>
  <c r="S3179" i="1"/>
  <c r="A4796" i="3"/>
  <c r="S1227" i="1"/>
  <c r="S862" i="1"/>
  <c r="A3962" i="3"/>
  <c r="S25" i="1"/>
  <c r="S701" i="1"/>
  <c r="S1583" i="1"/>
  <c r="S200" i="1"/>
  <c r="S3498" i="1"/>
  <c r="A3283" i="3"/>
  <c r="S365" i="1"/>
  <c r="S1221" i="1"/>
  <c r="S2103" i="1"/>
  <c r="S858" i="1"/>
  <c r="S2371" i="1"/>
  <c r="A3994" i="3"/>
  <c r="A3374" i="3"/>
  <c r="S883" i="1"/>
  <c r="S1628" i="1"/>
  <c r="S566" i="1"/>
  <c r="S831" i="1"/>
  <c r="S1120" i="1"/>
  <c r="S1601" i="1"/>
  <c r="S1890" i="1"/>
  <c r="S2746" i="1"/>
  <c r="S3403" i="1"/>
  <c r="A3330" i="3"/>
  <c r="A4632" i="3"/>
  <c r="A4791" i="3"/>
  <c r="S1451" i="1"/>
  <c r="S458" i="1"/>
  <c r="S1086" i="1"/>
  <c r="S1351" i="1"/>
  <c r="S554" i="1"/>
  <c r="S3571" i="1"/>
  <c r="S2565" i="1"/>
  <c r="S2830" i="1"/>
  <c r="S2463" i="1"/>
  <c r="S2285" i="1"/>
  <c r="S3640" i="1"/>
  <c r="S4004" i="1"/>
  <c r="S4213" i="1"/>
  <c r="S4382" i="1"/>
  <c r="S4551" i="1"/>
  <c r="S4720" i="1"/>
  <c r="S4873" i="1"/>
  <c r="Q62" i="1"/>
  <c r="Q719" i="1"/>
  <c r="Q65" i="1"/>
  <c r="Q610" i="1"/>
  <c r="Q1783" i="1"/>
  <c r="S1815" i="1"/>
  <c r="S2073" i="1"/>
  <c r="S2706" i="1"/>
  <c r="S2516" i="1"/>
  <c r="S3668" i="1"/>
  <c r="S2765" i="1"/>
  <c r="S3533" i="1"/>
  <c r="S2244" i="1"/>
  <c r="S3030" i="1"/>
  <c r="S3798" i="1"/>
  <c r="S2663" i="1"/>
  <c r="S3431" i="1"/>
  <c r="S3753" i="1"/>
  <c r="S4626" i="1"/>
  <c r="S4012" i="1"/>
  <c r="S4795" i="1"/>
  <c r="S4220" i="1"/>
  <c r="S2120" i="1"/>
  <c r="S4413" i="1"/>
  <c r="S3536" i="1"/>
  <c r="S4582" i="1"/>
  <c r="S3954" i="1"/>
  <c r="S504" i="1"/>
  <c r="S729" i="1"/>
  <c r="S762" i="1"/>
  <c r="S2937" i="1"/>
  <c r="S3410" i="1"/>
  <c r="S3651" i="1"/>
  <c r="S2780" i="1"/>
  <c r="S3548" i="1"/>
  <c r="S2645" i="1"/>
  <c r="S3413" i="1"/>
  <c r="S2043" i="1"/>
  <c r="S2910" i="1"/>
  <c r="S3678" i="1"/>
  <c r="S2543" i="1"/>
  <c r="S3311" i="1"/>
  <c r="S2928" i="1"/>
  <c r="S4506" i="1"/>
  <c r="S3833" i="1"/>
  <c r="S4675" i="1"/>
  <c r="S4096" i="1"/>
  <c r="S4868" i="1"/>
  <c r="S4293" i="1"/>
  <c r="S2576" i="1"/>
  <c r="S4462" i="1"/>
  <c r="S3762" i="1"/>
  <c r="S4631" i="1"/>
  <c r="S4018" i="1"/>
  <c r="S4800" i="1"/>
  <c r="S4961" i="1"/>
  <c r="S4433" i="1"/>
  <c r="Q269" i="1"/>
  <c r="Q142" i="1"/>
  <c r="Q31" i="1"/>
  <c r="Q799" i="1"/>
  <c r="Q560" i="1"/>
  <c r="Q145" i="1"/>
  <c r="Q913" i="1"/>
  <c r="Q690" i="1"/>
  <c r="Q1062" i="1"/>
  <c r="S242" i="1"/>
  <c r="S585" i="1"/>
  <c r="S618" i="1"/>
  <c r="S2793" i="1"/>
  <c r="S3266" i="1"/>
  <c r="S3595" i="1"/>
  <c r="S2724" i="1"/>
  <c r="S3492" i="1"/>
  <c r="S2589" i="1"/>
  <c r="S3357" i="1"/>
  <c r="S4125" i="1"/>
  <c r="S2854" i="1"/>
  <c r="S3622" i="1"/>
  <c r="S2487" i="1"/>
  <c r="S3255" i="1"/>
  <c r="S2480" i="1"/>
  <c r="S4450" i="1"/>
  <c r="S3738" i="1"/>
  <c r="S4619" i="1"/>
  <c r="S4032" i="1"/>
  <c r="S4812" i="1"/>
  <c r="S4237" i="1"/>
  <c r="S2013" i="1"/>
  <c r="S4406" i="1"/>
  <c r="S3480" i="1"/>
  <c r="S2215" i="1"/>
  <c r="S372" i="1"/>
  <c r="S440" i="1"/>
  <c r="S2633" i="1"/>
  <c r="S3106" i="1"/>
  <c r="S3507" i="1"/>
  <c r="S2668" i="1"/>
  <c r="S3436" i="1"/>
  <c r="S2533" i="1"/>
  <c r="S3301" i="1"/>
  <c r="S4069" i="1"/>
  <c r="S2798" i="1"/>
  <c r="S3566" i="1"/>
  <c r="S2431" i="1"/>
  <c r="S3199" i="1"/>
  <c r="S3967" i="1"/>
  <c r="S4394" i="1"/>
  <c r="S3384" i="1"/>
  <c r="S4563" i="1"/>
  <c r="S3962" i="1"/>
  <c r="S4756" i="1"/>
  <c r="S4181" i="1"/>
  <c r="S4949" i="1"/>
  <c r="S4350" i="1"/>
  <c r="S3032" i="1"/>
  <c r="S4519" i="1"/>
  <c r="S1080" i="1"/>
  <c r="S1305" i="1"/>
  <c r="S1338" i="1"/>
  <c r="S3513" i="1"/>
  <c r="S2339" i="1"/>
  <c r="S2189" i="1"/>
  <c r="S2996" i="1"/>
  <c r="S1915" i="1"/>
  <c r="S2861" i="1"/>
  <c r="S3629" i="1"/>
  <c r="S2358" i="1"/>
  <c r="S3126" i="1"/>
  <c r="S3894" i="1"/>
  <c r="S2759" i="1"/>
  <c r="S3527" i="1"/>
  <c r="S3907" i="1"/>
  <c r="S4722" i="1"/>
  <c r="S4122" i="1"/>
  <c r="S4891" i="1"/>
  <c r="S4316" i="1"/>
  <c r="S2952" i="1"/>
  <c r="S4509" i="1"/>
  <c r="S3836" i="1"/>
  <c r="S4678" i="1"/>
  <c r="S4072" i="1"/>
  <c r="S4847" i="1"/>
  <c r="S4248" i="1"/>
  <c r="S2171" i="1"/>
  <c r="S4401" i="1"/>
  <c r="Q36" i="1"/>
  <c r="Q485" i="1"/>
  <c r="Q358" i="1"/>
  <c r="Q247" i="1"/>
  <c r="Q1015" i="1"/>
  <c r="Q776" i="1"/>
  <c r="Q361" i="1"/>
  <c r="Q138" i="1"/>
  <c r="Q906" i="1"/>
  <c r="Q1311" i="1"/>
  <c r="Q2079" i="1"/>
  <c r="Q548" i="1"/>
  <c r="Q1680" i="1"/>
  <c r="S1927" i="1"/>
  <c r="S1960" i="1"/>
  <c r="S2185" i="1"/>
  <c r="S2345" i="1"/>
  <c r="S2818" i="1"/>
  <c r="S3219" i="1"/>
  <c r="S2556" i="1"/>
  <c r="S3324" i="1"/>
  <c r="S2421" i="1"/>
  <c r="S3189" i="1"/>
  <c r="S3957" i="1"/>
  <c r="S2686" i="1"/>
  <c r="S3454" i="1"/>
  <c r="S2319" i="1"/>
  <c r="S3087" i="1"/>
  <c r="S3855" i="1"/>
  <c r="S4282" i="1"/>
  <c r="S2488" i="1"/>
  <c r="S4451" i="1"/>
  <c r="S3784" i="1"/>
  <c r="S4644" i="1"/>
  <c r="S4060" i="1"/>
  <c r="S4837" i="1"/>
  <c r="S4238" i="1"/>
  <c r="S2029" i="1"/>
  <c r="S4407" i="1"/>
  <c r="S3488" i="1"/>
  <c r="S4576" i="1"/>
  <c r="S4313" i="1"/>
  <c r="S4801" i="1"/>
  <c r="Q45" i="1"/>
  <c r="Q813" i="1"/>
  <c r="Q686" i="1"/>
  <c r="Q575" i="1"/>
  <c r="Q336" i="1"/>
  <c r="Q1104" i="1"/>
  <c r="Q689" i="1"/>
  <c r="Q466" i="1"/>
  <c r="Q387" i="1"/>
  <c r="Q1639" i="1"/>
  <c r="Q2407" i="1"/>
  <c r="Q1240" i="1"/>
  <c r="Q2008" i="1"/>
  <c r="S776" i="1"/>
  <c r="S1001" i="1"/>
  <c r="S1034" i="1"/>
  <c r="S3209" i="1"/>
  <c r="S3682" i="1"/>
  <c r="S1989" i="1"/>
  <c r="S2884" i="1"/>
  <c r="S3652" i="1"/>
  <c r="S2749" i="1"/>
  <c r="S3517" i="1"/>
  <c r="S2219" i="1"/>
  <c r="S3014" i="1"/>
  <c r="S3782" i="1"/>
  <c r="S2647" i="1"/>
  <c r="S3415" i="1"/>
  <c r="S3712" i="1"/>
  <c r="S4610" i="1"/>
  <c r="S3994" i="1"/>
  <c r="S4779" i="1"/>
  <c r="S4204" i="1"/>
  <c r="S4972" i="1"/>
  <c r="S4287" i="1"/>
  <c r="S4536" i="1"/>
  <c r="S4481" i="1"/>
  <c r="Q773" i="1"/>
  <c r="Q535" i="1"/>
  <c r="Q1064" i="1"/>
  <c r="Q426" i="1"/>
  <c r="Q1559" i="1"/>
  <c r="Q356" i="1"/>
  <c r="Q1928" i="1"/>
  <c r="Q2776" i="1"/>
  <c r="Q1505" i="1"/>
  <c r="Q2273" i="1"/>
  <c r="Q918" i="1"/>
  <c r="Q1778" i="1"/>
  <c r="Q2546" i="1"/>
  <c r="Q1251" i="1"/>
  <c r="Q2019" i="1"/>
  <c r="Q2787" i="1"/>
  <c r="Q1175" i="1"/>
  <c r="Q1948" i="1"/>
  <c r="Q2716" i="1"/>
  <c r="Q1028" i="1"/>
  <c r="Q1837" i="1"/>
  <c r="Q2605" i="1"/>
  <c r="Q764" i="1"/>
  <c r="Q1734" i="1"/>
  <c r="Q2502" i="1"/>
  <c r="Q3506" i="1"/>
  <c r="Q4274" i="1"/>
  <c r="E51" i="1"/>
  <c r="Q3707" i="1"/>
  <c r="Q4475" i="1"/>
  <c r="Q3072" i="1"/>
  <c r="Q3900" i="1"/>
  <c r="Q4668" i="1"/>
  <c r="Q3397" i="1"/>
  <c r="Q4165" i="1"/>
  <c r="Q4933" i="1"/>
  <c r="Q3638" i="1"/>
  <c r="Q4406" i="1"/>
  <c r="E183" i="1"/>
  <c r="Q3439" i="1"/>
  <c r="S4895" i="1"/>
  <c r="S2600" i="1"/>
  <c r="Q84" i="1"/>
  <c r="Q406" i="1"/>
  <c r="Q56" i="1"/>
  <c r="Q409" i="1"/>
  <c r="Q954" i="1"/>
  <c r="Q1991" i="1"/>
  <c r="Q1264" i="1"/>
  <c r="Q2272" i="1"/>
  <c r="Q900" i="1"/>
  <c r="S3638" i="3"/>
  <c r="S2739" i="3"/>
  <c r="E4859" i="3"/>
  <c r="E1774" i="3"/>
  <c r="E1310" i="3"/>
  <c r="E3919" i="3"/>
  <c r="A1177" i="3"/>
  <c r="E2342" i="3"/>
  <c r="A2042" i="3"/>
  <c r="E896" i="3"/>
  <c r="A805" i="3"/>
  <c r="A1983" i="3"/>
  <c r="A3257" i="3"/>
  <c r="A1408" i="3"/>
  <c r="A1451" i="3"/>
  <c r="E690" i="3"/>
  <c r="A1296" i="3"/>
  <c r="A2554" i="3"/>
  <c r="A3329" i="3"/>
  <c r="A3907" i="3"/>
  <c r="A4149" i="3"/>
  <c r="A4351" i="3"/>
  <c r="E1823" i="3"/>
  <c r="A416" i="3"/>
  <c r="A1698" i="3"/>
  <c r="A2811" i="3"/>
  <c r="A3467" i="3"/>
  <c r="A3709" i="3"/>
  <c r="A3911" i="3"/>
  <c r="A2518" i="3"/>
  <c r="A289" i="3"/>
  <c r="A44" i="3"/>
  <c r="A4753" i="3"/>
  <c r="A2359" i="3"/>
  <c r="E3648" i="3"/>
  <c r="A1739" i="3"/>
  <c r="A4450" i="3"/>
  <c r="A4964" i="3"/>
  <c r="A3392" i="3"/>
  <c r="S447" i="1"/>
  <c r="A1479" i="3"/>
  <c r="A2753" i="3"/>
  <c r="A1299" i="3"/>
  <c r="A4010" i="3"/>
  <c r="A4524" i="3"/>
  <c r="A4414" i="3"/>
  <c r="S446" i="1"/>
  <c r="A599" i="3"/>
  <c r="A1873" i="3"/>
  <c r="A859" i="3"/>
  <c r="A3570" i="3"/>
  <c r="A4084" i="3"/>
  <c r="A3974" i="3"/>
  <c r="A96" i="3"/>
  <c r="A4966" i="3"/>
  <c r="S620" i="1"/>
  <c r="S1862" i="1"/>
  <c r="S593" i="1"/>
  <c r="S3313" i="1"/>
  <c r="E3008" i="3"/>
  <c r="A3950" i="3"/>
  <c r="S1076" i="1"/>
  <c r="S64" i="1"/>
  <c r="A3580" i="3"/>
  <c r="S627" i="1"/>
  <c r="S336" i="1"/>
  <c r="S960" i="1"/>
  <c r="S1730" i="1"/>
  <c r="S3243" i="1"/>
  <c r="A4956" i="3"/>
  <c r="S1291" i="1"/>
  <c r="S926" i="1"/>
  <c r="A4122" i="3"/>
  <c r="S91" i="1"/>
  <c r="S765" i="1"/>
  <c r="S1647" i="1"/>
  <c r="S328" i="1"/>
  <c r="S3562" i="1"/>
  <c r="A3451" i="3"/>
  <c r="S461" i="1"/>
  <c r="S1285" i="1"/>
  <c r="S2167" i="1"/>
  <c r="S922" i="1"/>
  <c r="S2435" i="1"/>
  <c r="A4674" i="3"/>
  <c r="A4054" i="3"/>
  <c r="S979" i="1"/>
  <c r="S1692" i="1"/>
  <c r="S630" i="1"/>
  <c r="S895" i="1"/>
  <c r="S1184" i="1"/>
  <c r="S1665" i="1"/>
  <c r="S1954" i="1"/>
  <c r="S2810" i="1"/>
  <c r="S3467" i="1"/>
  <c r="A3514" i="3"/>
  <c r="A3218" i="3"/>
  <c r="A4975" i="3"/>
  <c r="S1515" i="1"/>
  <c r="S533" i="1"/>
  <c r="S1150" i="1"/>
  <c r="S1415" i="1"/>
  <c r="S714" i="1"/>
  <c r="S3635" i="1"/>
  <c r="S2629" i="1"/>
  <c r="S2894" i="1"/>
  <c r="S2527" i="1"/>
  <c r="S2800" i="1"/>
  <c r="S3808" i="1"/>
  <c r="S4078" i="1"/>
  <c r="S4277" i="1"/>
  <c r="S4446" i="1"/>
  <c r="S4615" i="1"/>
  <c r="S4784" i="1"/>
  <c r="S4305" i="1"/>
  <c r="Q126" i="1"/>
  <c r="Q783" i="1"/>
  <c r="Q129" i="1"/>
  <c r="Q674" i="1"/>
  <c r="Q1847" i="1"/>
  <c r="S1991" i="1"/>
  <c r="S2249" i="1"/>
  <c r="S2882" i="1"/>
  <c r="S2580" i="1"/>
  <c r="S3732" i="1"/>
  <c r="S2829" i="1"/>
  <c r="S3597" i="1"/>
  <c r="S2326" i="1"/>
  <c r="S3094" i="1"/>
  <c r="S3862" i="1"/>
  <c r="S2727" i="1"/>
  <c r="S3495" i="1"/>
  <c r="S3857" i="1"/>
  <c r="S4690" i="1"/>
  <c r="S4086" i="1"/>
  <c r="S4859" i="1"/>
  <c r="S4284" i="1"/>
  <c r="S2696" i="1"/>
  <c r="S4477" i="1"/>
  <c r="S3786" i="1"/>
  <c r="S4646" i="1"/>
  <c r="S4035" i="1"/>
  <c r="S680" i="1"/>
  <c r="S905" i="1"/>
  <c r="S938" i="1"/>
  <c r="S3113" i="1"/>
  <c r="S3586" i="1"/>
  <c r="S3715" i="1"/>
  <c r="S2844" i="1"/>
  <c r="S3612" i="1"/>
  <c r="S2709" i="1"/>
  <c r="S3477" i="1"/>
  <c r="S2155" i="1"/>
  <c r="S2974" i="1"/>
  <c r="S3742" i="1"/>
  <c r="S2607" i="1"/>
  <c r="S3375" i="1"/>
  <c r="S3440" i="1"/>
  <c r="S4570" i="1"/>
  <c r="S3936" i="1"/>
  <c r="S4739" i="1"/>
  <c r="S4164" i="1"/>
  <c r="S4932" i="1"/>
  <c r="S4357" i="1"/>
  <c r="S3088" i="1"/>
  <c r="S4526" i="1"/>
  <c r="S3865" i="1"/>
  <c r="S4695" i="1"/>
  <c r="S4091" i="1"/>
  <c r="S4864" i="1"/>
  <c r="S4329" i="1"/>
  <c r="S4945" i="1"/>
  <c r="Q333" i="1"/>
  <c r="Q206" i="1"/>
  <c r="Q95" i="1"/>
  <c r="Q863" i="1"/>
  <c r="Q624" i="1"/>
  <c r="Q209" i="1"/>
  <c r="Q977" i="1"/>
  <c r="Q754" i="1"/>
  <c r="Q1148" i="1"/>
  <c r="S520" i="1"/>
  <c r="S745" i="1"/>
  <c r="S778" i="1"/>
  <c r="S2953" i="1"/>
  <c r="S3426" i="1"/>
  <c r="S3659" i="1"/>
  <c r="S2788" i="1"/>
  <c r="S3556" i="1"/>
  <c r="S2653" i="1"/>
  <c r="S3421" i="1"/>
  <c r="S2059" i="1"/>
  <c r="S2918" i="1"/>
  <c r="S3686" i="1"/>
  <c r="S2551" i="1"/>
  <c r="S3319" i="1"/>
  <c r="S2992" i="1"/>
  <c r="S4514" i="1"/>
  <c r="S3844" i="1"/>
  <c r="S4683" i="1"/>
  <c r="S4105" i="1"/>
  <c r="S4876" i="1"/>
  <c r="S4301" i="1"/>
  <c r="S2640" i="1"/>
  <c r="S4470" i="1"/>
  <c r="S3776" i="1"/>
  <c r="S274" i="1"/>
  <c r="S601" i="1"/>
  <c r="S634" i="1"/>
  <c r="S2809" i="1"/>
  <c r="S3282" i="1"/>
  <c r="S3603" i="1"/>
  <c r="S2732" i="1"/>
  <c r="S3500" i="1"/>
  <c r="S2597" i="1"/>
  <c r="S3365" i="1"/>
  <c r="S1923" i="1"/>
  <c r="S2862" i="1"/>
  <c r="S3630" i="1"/>
  <c r="S2495" i="1"/>
  <c r="S3263" i="1"/>
  <c r="S2544" i="1"/>
  <c r="S4458" i="1"/>
  <c r="S3754" i="1"/>
  <c r="S4627" i="1"/>
  <c r="S4041" i="1"/>
  <c r="S4820" i="1"/>
  <c r="S4245" i="1"/>
  <c r="S2132" i="1"/>
  <c r="S4414" i="1"/>
  <c r="S3544" i="1"/>
  <c r="S4583" i="1"/>
  <c r="S1256" i="1"/>
  <c r="S1481" i="1"/>
  <c r="S1514" i="1"/>
  <c r="S1987" i="1"/>
  <c r="S2515" i="1"/>
  <c r="S2290" i="1"/>
  <c r="S3060" i="1"/>
  <c r="S2074" i="1"/>
  <c r="S2925" i="1"/>
  <c r="S3693" i="1"/>
  <c r="S2422" i="1"/>
  <c r="S3190" i="1"/>
  <c r="S3958" i="1"/>
  <c r="S2823" i="1"/>
  <c r="S3591" i="1"/>
  <c r="S4002" i="1"/>
  <c r="S4786" i="1"/>
  <c r="S4187" i="1"/>
  <c r="S4955" i="1"/>
  <c r="S4380" i="1"/>
  <c r="S3464" i="1"/>
  <c r="S4573" i="1"/>
  <c r="S3939" i="1"/>
  <c r="S4742" i="1"/>
  <c r="S4143" i="1"/>
  <c r="S4911" i="1"/>
  <c r="S4312" i="1"/>
  <c r="S2728" i="1"/>
  <c r="S4913" i="1"/>
  <c r="Q100" i="1"/>
  <c r="Q549" i="1"/>
  <c r="Q422" i="1"/>
  <c r="Q311" i="1"/>
  <c r="Q72" i="1"/>
  <c r="Q840" i="1"/>
  <c r="Q425" i="1"/>
  <c r="Q202" i="1"/>
  <c r="Q970" i="1"/>
  <c r="Q1375" i="1"/>
  <c r="Q2143" i="1"/>
  <c r="Q804" i="1"/>
  <c r="Q1744" i="1"/>
  <c r="S2087" i="1"/>
  <c r="S113" i="1"/>
  <c r="S184" i="1"/>
  <c r="S2505" i="1"/>
  <c r="S2978" i="1"/>
  <c r="S3379" i="1"/>
  <c r="S2620" i="1"/>
  <c r="S3388" i="1"/>
  <c r="S2485" i="1"/>
  <c r="S3253" i="1"/>
  <c r="S4021" i="1"/>
  <c r="S2750" i="1"/>
  <c r="S3518" i="1"/>
  <c r="S2383" i="1"/>
  <c r="S3151" i="1"/>
  <c r="S3919" i="1"/>
  <c r="S4346" i="1"/>
  <c r="S3000" i="1"/>
  <c r="S4515" i="1"/>
  <c r="S3884" i="1"/>
  <c r="S4708" i="1"/>
  <c r="S4133" i="1"/>
  <c r="S4901" i="1"/>
  <c r="S4302" i="1"/>
  <c r="S2648" i="1"/>
  <c r="S4471" i="1"/>
  <c r="S3777" i="1"/>
  <c r="S4640" i="1"/>
  <c r="S4825" i="1"/>
  <c r="S4233" i="1"/>
  <c r="Q109" i="1"/>
  <c r="Q877" i="1"/>
  <c r="Q750" i="1"/>
  <c r="Q639" i="1"/>
  <c r="Q400" i="1"/>
  <c r="Q1168" i="1"/>
  <c r="Q753" i="1"/>
  <c r="Q530" i="1"/>
  <c r="Q643" i="1"/>
  <c r="Q1703" i="1"/>
  <c r="Q2471" i="1"/>
  <c r="Q1304" i="1"/>
  <c r="Q2072" i="1"/>
  <c r="S952" i="1"/>
  <c r="S1177" i="1"/>
  <c r="S1210" i="1"/>
  <c r="S3385" i="1"/>
  <c r="S2163" i="1"/>
  <c r="S2114" i="1"/>
  <c r="S2948" i="1"/>
  <c r="S3716" i="1"/>
  <c r="S2813" i="1"/>
  <c r="S3581" i="1"/>
  <c r="S2310" i="1"/>
  <c r="S3078" i="1"/>
  <c r="S3846" i="1"/>
  <c r="S2711" i="1"/>
  <c r="S3479" i="1"/>
  <c r="S3832" i="1"/>
  <c r="S4674" i="1"/>
  <c r="S4067" i="1"/>
  <c r="S4843" i="1"/>
  <c r="S4268" i="1"/>
  <c r="S2568" i="1"/>
  <c r="S4447" i="1"/>
  <c r="S4664" i="1"/>
  <c r="S4425" i="1"/>
  <c r="Q901" i="1"/>
  <c r="Q663" i="1"/>
  <c r="Q1192" i="1"/>
  <c r="Q554" i="1"/>
  <c r="Q1671" i="1"/>
  <c r="Q740" i="1"/>
  <c r="Q2024" i="1"/>
  <c r="Q2840" i="1"/>
  <c r="Q1569" i="1"/>
  <c r="Q2337" i="1"/>
  <c r="Q1035" i="1"/>
  <c r="Q1842" i="1"/>
  <c r="Q2610" i="1"/>
  <c r="Q1315" i="1"/>
  <c r="Q2083" i="1"/>
  <c r="Q2851" i="1"/>
  <c r="Q1244" i="1"/>
  <c r="Q2012" i="1"/>
  <c r="Q2780" i="1"/>
  <c r="Q1113" i="1"/>
  <c r="Q1901" i="1"/>
  <c r="Q2669" i="1"/>
  <c r="Q958" i="1"/>
  <c r="Q1798" i="1"/>
  <c r="Q2566" i="1"/>
  <c r="Q3570" i="1"/>
  <c r="Q4338" i="1"/>
  <c r="Q2854" i="1"/>
  <c r="Q3771" i="1"/>
  <c r="Q4539" i="1"/>
  <c r="Q3175" i="1"/>
  <c r="Q3964" i="1"/>
  <c r="Q4732" i="1"/>
  <c r="Q3461" i="1"/>
  <c r="Q4229" i="1"/>
  <c r="Q4997" i="1"/>
  <c r="Q3702" i="1"/>
  <c r="Q4470" i="1"/>
  <c r="E247" i="1"/>
  <c r="Q3503" i="1"/>
  <c r="S2260" i="1"/>
  <c r="S3624" i="1"/>
  <c r="Q212" i="1"/>
  <c r="Q534" i="1"/>
  <c r="Q184" i="1"/>
  <c r="Q537" i="1"/>
  <c r="Q1082" i="1"/>
  <c r="Q2095" i="1"/>
  <c r="Q1344" i="1"/>
  <c r="Q2336" i="1"/>
  <c r="Q1022" i="1"/>
  <c r="Q1833" i="1"/>
  <c r="Q2601" i="1"/>
  <c r="Q1338" i="1"/>
  <c r="Q2106" i="1"/>
  <c r="Q2874" i="1"/>
  <c r="Q1579" i="1"/>
  <c r="Q2347" i="1"/>
  <c r="Q3115" i="1"/>
  <c r="Q1508" i="1"/>
  <c r="Q2276" i="1"/>
  <c r="Q3044" i="1"/>
  <c r="Q1397" i="1"/>
  <c r="Q2165" i="1"/>
  <c r="Q2933" i="1"/>
  <c r="S4903" i="1"/>
  <c r="S2664" i="1"/>
  <c r="Q92" i="1"/>
  <c r="Q414" i="1"/>
  <c r="Q64" i="1"/>
  <c r="Q417" i="1"/>
  <c r="Q962" i="1"/>
  <c r="Q1999" i="1"/>
  <c r="Q1272" i="1"/>
  <c r="Q2280" i="1"/>
  <c r="Q917" i="1"/>
  <c r="Q1777" i="1"/>
  <c r="Q2545" i="1"/>
  <c r="Q1282" i="1"/>
  <c r="Q2050" i="1"/>
  <c r="Q2818" i="1"/>
  <c r="Q1523" i="1"/>
  <c r="Q2291" i="1"/>
  <c r="Q3059" i="1"/>
  <c r="Q1452" i="1"/>
  <c r="Q2220" i="1"/>
  <c r="Q2988" i="1"/>
  <c r="Q1341" i="1"/>
  <c r="Q2109" i="1"/>
  <c r="Q2877" i="1"/>
  <c r="Q1238" i="1"/>
  <c r="Q2006" i="1"/>
  <c r="Q2872" i="1"/>
  <c r="Q3778" i="1"/>
  <c r="Q4546" i="1"/>
  <c r="S4017" i="1"/>
  <c r="S4456" i="1"/>
  <c r="S4921" i="1"/>
  <c r="Q693" i="1"/>
  <c r="Q455" i="1"/>
  <c r="Q984" i="1"/>
  <c r="Q346" i="1"/>
  <c r="Q1495" i="1"/>
  <c r="Q2735" i="1"/>
  <c r="Q1888" i="1"/>
  <c r="Q2736" i="1"/>
  <c r="Q1465" i="1"/>
  <c r="Q2233" i="1"/>
  <c r="Q780" i="1"/>
  <c r="Q1738" i="1"/>
  <c r="Q2506" i="1"/>
  <c r="Q1211" i="1"/>
  <c r="Q1979" i="1"/>
  <c r="Q2747" i="1"/>
  <c r="Q1123" i="1"/>
  <c r="Q1908" i="1"/>
  <c r="Q2676" i="1"/>
  <c r="Q957" i="1"/>
  <c r="Q1797" i="1"/>
  <c r="Q2565" i="1"/>
  <c r="S4950" i="1"/>
  <c r="S4344" i="1"/>
  <c r="S4010" i="1"/>
  <c r="Q581" i="1"/>
  <c r="Q343" i="1"/>
  <c r="Q872" i="1"/>
  <c r="Q234" i="1"/>
  <c r="Q1407" i="1"/>
  <c r="Q2639" i="1"/>
  <c r="Q1800" i="1"/>
  <c r="Q2680" i="1"/>
  <c r="Q1409" i="1"/>
  <c r="Q2177" i="1"/>
  <c r="Q556" i="1"/>
  <c r="Q1682" i="1"/>
  <c r="Q2450" i="1"/>
  <c r="Q1142" i="1"/>
  <c r="Q1923" i="1"/>
  <c r="Q2691" i="1"/>
  <c r="Q1047" i="1"/>
  <c r="Q1852" i="1"/>
  <c r="Q2620" i="1"/>
  <c r="Q795" i="1"/>
  <c r="Q1741" i="1"/>
  <c r="Q2509" i="1"/>
  <c r="Q380" i="1"/>
  <c r="Q1638" i="1"/>
  <c r="Q2406" i="1"/>
  <c r="Q3410" i="1"/>
  <c r="Q4178" i="1"/>
  <c r="Q4946" i="1"/>
  <c r="Q3611" i="1"/>
  <c r="Q4379" i="1"/>
  <c r="Q2919" i="1"/>
  <c r="Q3804" i="1"/>
  <c r="Q4572" i="1"/>
  <c r="Q3301" i="1"/>
  <c r="Q4069" i="1"/>
  <c r="Q4837" i="1"/>
  <c r="Q3542" i="1"/>
  <c r="Q4310" i="1"/>
  <c r="E87" i="1"/>
  <c r="Q3343" i="1"/>
  <c r="S4831" i="1"/>
  <c r="S5000" i="1"/>
  <c r="Q20" i="1"/>
  <c r="Q342" i="1"/>
  <c r="Q999" i="1"/>
  <c r="Q345" i="1"/>
  <c r="Q890" i="1"/>
  <c r="Q1935" i="1"/>
  <c r="Q401" i="3"/>
  <c r="E2673" i="3"/>
  <c r="E1133" i="3"/>
  <c r="A732" i="3"/>
  <c r="E1726" i="3"/>
  <c r="A870" i="3"/>
  <c r="A1002" i="3"/>
  <c r="A1684" i="3"/>
  <c r="E1693" i="3"/>
  <c r="E2733" i="3"/>
  <c r="A2149" i="3"/>
  <c r="E1072" i="3"/>
  <c r="A522" i="3"/>
  <c r="A241" i="3"/>
  <c r="A2283" i="3"/>
  <c r="E4320" i="3"/>
  <c r="A2704" i="3"/>
  <c r="E1992" i="3"/>
  <c r="A4033" i="3"/>
  <c r="A4611" i="3"/>
  <c r="A4853" i="3"/>
  <c r="A3138" i="3"/>
  <c r="A1325" i="3"/>
  <c r="A1824" i="3"/>
  <c r="A2818" i="3"/>
  <c r="A3593" i="3"/>
  <c r="A4171" i="3"/>
  <c r="A4413" i="3"/>
  <c r="A4615" i="3"/>
  <c r="A423" i="3"/>
  <c r="A1697" i="3"/>
  <c r="A771" i="3"/>
  <c r="E2237" i="3"/>
  <c r="E4457" i="3"/>
  <c r="A962" i="3"/>
  <c r="A2443" i="3"/>
  <c r="A4912" i="3"/>
  <c r="A3341" i="3"/>
  <c r="A3543" i="3"/>
  <c r="S931" i="1"/>
  <c r="A2887" i="3"/>
  <c r="A61" i="3"/>
  <c r="A2003" i="3"/>
  <c r="A4714" i="3"/>
  <c r="A3776" i="3"/>
  <c r="A4920" i="3"/>
  <c r="S491" i="1"/>
  <c r="A2007" i="3"/>
  <c r="E221" i="3"/>
  <c r="A1563" i="3"/>
  <c r="A4274" i="3"/>
  <c r="A4788" i="3"/>
  <c r="A4686" i="3"/>
  <c r="A2986" i="3"/>
  <c r="A4622" i="3"/>
  <c r="S1324" i="1"/>
  <c r="S527" i="1"/>
  <c r="S1297" i="1"/>
  <c r="S2442" i="1"/>
  <c r="A2723" i="3"/>
  <c r="A3823" i="3"/>
  <c r="S1780" i="1"/>
  <c r="S983" i="1"/>
  <c r="A2756" i="3"/>
  <c r="S1475" i="1"/>
  <c r="S1110" i="1"/>
  <c r="S1664" i="1"/>
  <c r="S2561" i="1"/>
  <c r="A487" i="3"/>
  <c r="A4517" i="3"/>
  <c r="S298" i="1"/>
  <c r="S1630" i="1"/>
  <c r="A3955" i="3"/>
  <c r="S278" i="1"/>
  <c r="S1469" i="1"/>
  <c r="S194" i="1"/>
  <c r="S1106" i="1"/>
  <c r="S2619" i="1"/>
  <c r="A3292" i="3"/>
  <c r="S425" i="1"/>
  <c r="S128" i="1"/>
  <c r="S856" i="1"/>
  <c r="S1626" i="1"/>
  <c r="S3139" i="1"/>
  <c r="A4858" i="3"/>
  <c r="A4238" i="3"/>
  <c r="S1187" i="1"/>
  <c r="S1884" i="1"/>
  <c r="S822" i="1"/>
  <c r="S1087" i="1"/>
  <c r="S1376" i="1"/>
  <c r="S1857" i="1"/>
  <c r="S2261" i="1"/>
  <c r="S3002" i="1"/>
  <c r="A1292" i="3"/>
  <c r="A4026" i="3"/>
  <c r="A3749" i="3"/>
  <c r="S58" i="1"/>
  <c r="S1707" i="1"/>
  <c r="S725" i="1"/>
  <c r="S1342" i="1"/>
  <c r="S1607" i="1"/>
  <c r="S1226" i="1"/>
  <c r="S2125" i="1"/>
  <c r="S2821" i="1"/>
  <c r="S2958" i="1"/>
  <c r="S2591" i="1"/>
  <c r="S3312" i="1"/>
  <c r="S3908" i="1"/>
  <c r="S4148" i="1"/>
  <c r="S4341" i="1"/>
  <c r="S4510" i="1"/>
  <c r="S4679" i="1"/>
  <c r="S4848" i="1"/>
  <c r="S4817" i="1"/>
  <c r="Q190" i="1"/>
  <c r="Q847" i="1"/>
  <c r="Q193" i="1"/>
  <c r="Q738" i="1"/>
  <c r="Q1911" i="1"/>
  <c r="S2151" i="1"/>
  <c r="S312" i="1"/>
  <c r="S3042" i="1"/>
  <c r="S2644" i="1"/>
  <c r="S2010" i="1"/>
  <c r="S2893" i="1"/>
  <c r="S3661" i="1"/>
  <c r="S2390" i="1"/>
  <c r="S3158" i="1"/>
  <c r="S3926" i="1"/>
  <c r="S2791" i="1"/>
  <c r="S3559" i="1"/>
  <c r="S3960" i="1"/>
  <c r="S4754" i="1"/>
  <c r="S4155" i="1"/>
  <c r="S4923" i="1"/>
  <c r="S4348" i="1"/>
  <c r="S3208" i="1"/>
  <c r="S4541" i="1"/>
  <c r="S3889" i="1"/>
  <c r="S4710" i="1"/>
  <c r="S4108" i="1"/>
  <c r="S840" i="1"/>
  <c r="S1065" i="1"/>
  <c r="S1098" i="1"/>
  <c r="S3273" i="1"/>
  <c r="S1956" i="1"/>
  <c r="S2037" i="1"/>
  <c r="S2908" i="1"/>
  <c r="S3676" i="1"/>
  <c r="S2773" i="1"/>
  <c r="S3541" i="1"/>
  <c r="S2258" i="1"/>
  <c r="S3038" i="1"/>
  <c r="S3806" i="1"/>
  <c r="S2671" i="1"/>
  <c r="S3439" i="1"/>
  <c r="S3768" i="1"/>
  <c r="S4634" i="1"/>
  <c r="S4022" i="1"/>
  <c r="S4803" i="1"/>
  <c r="S4228" i="1"/>
  <c r="S2221" i="1"/>
  <c r="S4421" i="1"/>
  <c r="S3600" i="1"/>
  <c r="S4590" i="1"/>
  <c r="S3968" i="1"/>
  <c r="S4759" i="1"/>
  <c r="S4160" i="1"/>
  <c r="S4928" i="1"/>
  <c r="S4841" i="1"/>
  <c r="Q59" i="1"/>
  <c r="Q397" i="1"/>
  <c r="Q270" i="1"/>
  <c r="Q159" i="1"/>
  <c r="Q927" i="1"/>
  <c r="Q688" i="1"/>
  <c r="Q273" i="1"/>
  <c r="Q50" i="1"/>
  <c r="Q818" i="1"/>
  <c r="Q1223" i="1"/>
  <c r="S696" i="1"/>
  <c r="S921" i="1"/>
  <c r="S954" i="1"/>
  <c r="S3129" i="1"/>
  <c r="S3602" i="1"/>
  <c r="S3723" i="1"/>
  <c r="S2852" i="1"/>
  <c r="S3620" i="1"/>
  <c r="S2717" i="1"/>
  <c r="S3485" i="1"/>
  <c r="S2168" i="1"/>
  <c r="S2982" i="1"/>
  <c r="S3750" i="1"/>
  <c r="S2615" i="1"/>
  <c r="S3383" i="1"/>
  <c r="S3504" i="1"/>
  <c r="S4578" i="1"/>
  <c r="S3947" i="1"/>
  <c r="S4747" i="1"/>
  <c r="S4172" i="1"/>
  <c r="S4940" i="1"/>
  <c r="S4365" i="1"/>
  <c r="S3152" i="1"/>
  <c r="S4534" i="1"/>
  <c r="S3876" i="1"/>
  <c r="S552" i="1"/>
  <c r="S777" i="1"/>
  <c r="S810" i="1"/>
  <c r="S2985" i="1"/>
  <c r="S3458" i="1"/>
  <c r="S3667" i="1"/>
  <c r="S2796" i="1"/>
  <c r="S3564" i="1"/>
  <c r="S2661" i="1"/>
  <c r="S3429" i="1"/>
  <c r="S2075" i="1"/>
  <c r="S2926" i="1"/>
  <c r="S3694" i="1"/>
  <c r="S2559" i="1"/>
  <c r="S3327" i="1"/>
  <c r="S3056" i="1"/>
  <c r="S4522" i="1"/>
  <c r="S3858" i="1"/>
  <c r="S4691" i="1"/>
  <c r="S4114" i="1"/>
  <c r="S4884" i="1"/>
  <c r="S4309" i="1"/>
  <c r="S2704" i="1"/>
  <c r="S4478" i="1"/>
  <c r="S3787" i="1"/>
  <c r="S1239" i="1"/>
  <c r="S1416" i="1"/>
  <c r="S1641" i="1"/>
  <c r="S1674" i="1"/>
  <c r="S2264" i="1"/>
  <c r="S2675" i="1"/>
  <c r="S2356" i="1"/>
  <c r="S3124" i="1"/>
  <c r="S2179" i="1"/>
  <c r="S2989" i="1"/>
  <c r="S3757" i="1"/>
  <c r="S2486" i="1"/>
  <c r="S3254" i="1"/>
  <c r="S1996" i="1"/>
  <c r="S2887" i="1"/>
  <c r="S3655" i="1"/>
  <c r="S4075" i="1"/>
  <c r="S4850" i="1"/>
  <c r="S4251" i="1"/>
  <c r="S2432" i="1"/>
  <c r="S4444" i="1"/>
  <c r="S3771" i="1"/>
  <c r="S4637" i="1"/>
  <c r="S4025" i="1"/>
  <c r="S4806" i="1"/>
  <c r="S4207" i="1"/>
  <c r="S4975" i="1"/>
  <c r="S4376" i="1"/>
  <c r="S3240" i="1"/>
  <c r="S4281" i="1"/>
  <c r="Q164" i="1"/>
  <c r="Q613" i="1"/>
  <c r="Q486" i="1"/>
  <c r="Q375" i="1"/>
  <c r="Q136" i="1"/>
  <c r="Q904" i="1"/>
  <c r="Q489" i="1"/>
  <c r="Q266" i="1"/>
  <c r="Q1034" i="1"/>
  <c r="Q1439" i="1"/>
  <c r="Q2207" i="1"/>
  <c r="Q980" i="1"/>
  <c r="Q1808" i="1"/>
  <c r="S2263" i="1"/>
  <c r="S465" i="1"/>
  <c r="S506" i="1"/>
  <c r="S2681" i="1"/>
  <c r="S3154" i="1"/>
  <c r="S3555" i="1"/>
  <c r="S2684" i="1"/>
  <c r="S3452" i="1"/>
  <c r="S2549" i="1"/>
  <c r="S3317" i="1"/>
  <c r="S4085" i="1"/>
  <c r="S2814" i="1"/>
  <c r="S3582" i="1"/>
  <c r="S2447" i="1"/>
  <c r="S3215" i="1"/>
  <c r="S2077" i="1"/>
  <c r="S4410" i="1"/>
  <c r="S3512" i="1"/>
  <c r="S4579" i="1"/>
  <c r="S3985" i="1"/>
  <c r="S4772" i="1"/>
  <c r="S4197" i="1"/>
  <c r="S4965" i="1"/>
  <c r="S4366" i="1"/>
  <c r="S3160" i="1"/>
  <c r="S4535" i="1"/>
  <c r="S3880" i="1"/>
  <c r="S4704" i="1"/>
  <c r="S4193" i="1"/>
  <c r="S4745" i="1"/>
  <c r="Q173" i="1"/>
  <c r="Q46" i="1"/>
  <c r="Q814" i="1"/>
  <c r="Q703" i="1"/>
  <c r="Q464" i="1"/>
  <c r="Q49" i="1"/>
  <c r="Q817" i="1"/>
  <c r="Q594" i="1"/>
  <c r="Q894" i="1"/>
  <c r="Q1767" i="1"/>
  <c r="Q2535" i="1"/>
  <c r="Q1368" i="1"/>
  <c r="Q2136" i="1"/>
  <c r="S1128" i="1"/>
  <c r="S1353" i="1"/>
  <c r="S1386" i="1"/>
  <c r="S3561" i="1"/>
  <c r="S2387" i="1"/>
  <c r="S2216" i="1"/>
  <c r="S3012" i="1"/>
  <c r="S1978" i="1"/>
  <c r="S2877" i="1"/>
  <c r="S3645" i="1"/>
  <c r="S2374" i="1"/>
  <c r="S3142" i="1"/>
  <c r="S3910" i="1"/>
  <c r="S2775" i="1"/>
  <c r="S3543" i="1"/>
  <c r="S3932" i="1"/>
  <c r="S4738" i="1"/>
  <c r="S4139" i="1"/>
  <c r="S4907" i="1"/>
  <c r="S4332" i="1"/>
  <c r="S3080" i="1"/>
  <c r="S4623" i="1"/>
  <c r="S4792" i="1"/>
  <c r="S4369" i="1"/>
  <c r="Q134" i="1"/>
  <c r="Q791" i="1"/>
  <c r="Q137" i="1"/>
  <c r="Q682" i="1"/>
  <c r="Q1775" i="1"/>
  <c r="Q1031" i="1"/>
  <c r="Q2104" i="1"/>
  <c r="Q363" i="1"/>
  <c r="Q1633" i="1"/>
  <c r="Q2401" i="1"/>
  <c r="Q1119" i="1"/>
  <c r="Q1906" i="1"/>
  <c r="Q2674" i="1"/>
  <c r="Q1379" i="1"/>
  <c r="Q2147" i="1"/>
  <c r="Q2915" i="1"/>
  <c r="Q1308" i="1"/>
  <c r="Q2076" i="1"/>
  <c r="Q2844" i="1"/>
  <c r="Q1197" i="1"/>
  <c r="Q1965" i="1"/>
  <c r="Q2733" i="1"/>
  <c r="Q1061" i="1"/>
  <c r="Q1862" i="1"/>
  <c r="Q2630" i="1"/>
  <c r="Q3634" i="1"/>
  <c r="Q4402" i="1"/>
  <c r="Q2968" i="1"/>
  <c r="Q3835" i="1"/>
  <c r="Q4603" i="1"/>
  <c r="Q3260" i="1"/>
  <c r="Q4028" i="1"/>
  <c r="Q4796" i="1"/>
  <c r="Q3525" i="1"/>
  <c r="Q4293" i="1"/>
  <c r="Q2831" i="1"/>
  <c r="Q3766" i="1"/>
  <c r="Q4534" i="1"/>
  <c r="E311" i="1"/>
  <c r="S4070" i="1"/>
  <c r="S3296" i="1"/>
  <c r="S4120" i="1"/>
  <c r="Q21" i="1"/>
  <c r="Q662" i="1"/>
  <c r="Q312" i="1"/>
  <c r="Q665" i="1"/>
  <c r="Q251" i="1"/>
  <c r="Q2191" i="1"/>
  <c r="Q1440" i="1"/>
  <c r="Q2400" i="1"/>
  <c r="Q1108" i="1"/>
  <c r="Q1897" i="1"/>
  <c r="Q2665" i="1"/>
  <c r="Q1402" i="1"/>
  <c r="Q2170" i="1"/>
  <c r="Q403" i="1"/>
  <c r="Q429" i="3"/>
  <c r="Q2944" i="3"/>
  <c r="E1950" i="3"/>
  <c r="A1500" i="3"/>
  <c r="E2494" i="3"/>
  <c r="A1638" i="3"/>
  <c r="A1706" i="3"/>
  <c r="A2588" i="3"/>
  <c r="E3389" i="3"/>
  <c r="E3245" i="3"/>
  <c r="A2341" i="3"/>
  <c r="E2672" i="3"/>
  <c r="A714" i="3"/>
  <c r="A625" i="3"/>
  <c r="A2347" i="3"/>
  <c r="E4830" i="3"/>
  <c r="A2832" i="3"/>
  <c r="E2504" i="3"/>
  <c r="A4097" i="3"/>
  <c r="A4675" i="3"/>
  <c r="A4917" i="3"/>
  <c r="A3440" i="3"/>
  <c r="A1837" i="3"/>
  <c r="A1952" i="3"/>
  <c r="A2882" i="3"/>
  <c r="A3657" i="3"/>
  <c r="A4235" i="3"/>
  <c r="A4477" i="3"/>
  <c r="A4679" i="3"/>
  <c r="A551" i="3"/>
  <c r="A1825" i="3"/>
  <c r="A835" i="3"/>
  <c r="E3613" i="3"/>
  <c r="E4692" i="3"/>
  <c r="A1090" i="3"/>
  <c r="A2507" i="3"/>
  <c r="A3068" i="3"/>
  <c r="A3405" i="3"/>
  <c r="A3607" i="3"/>
  <c r="S995" i="1"/>
  <c r="A3015" i="3"/>
  <c r="A208" i="3"/>
  <c r="A2067" i="3"/>
  <c r="A4778" i="3"/>
  <c r="A4072" i="3"/>
  <c r="A3080" i="3"/>
  <c r="S555" i="1"/>
  <c r="A2135" i="3"/>
  <c r="E1856" i="3"/>
  <c r="A1627" i="3"/>
  <c r="A4338" i="3"/>
  <c r="A4852" i="3"/>
  <c r="A4830" i="3"/>
  <c r="E3912" i="3"/>
  <c r="A4950" i="3"/>
  <c r="S1388" i="1"/>
  <c r="S591" i="1"/>
  <c r="S1361" i="1"/>
  <c r="S2506" i="1"/>
  <c r="A3313" i="3"/>
  <c r="A3983" i="3"/>
  <c r="S1844" i="1"/>
  <c r="S1047" i="1"/>
  <c r="A3301" i="3"/>
  <c r="S1539" i="1"/>
  <c r="S1174" i="1"/>
  <c r="S1728" i="1"/>
  <c r="S2625" i="1"/>
  <c r="A1511" i="3"/>
  <c r="A4677" i="3"/>
  <c r="S426" i="1"/>
  <c r="S1694" i="1"/>
  <c r="A4115" i="3"/>
  <c r="S390" i="1"/>
  <c r="S1533" i="1"/>
  <c r="S322" i="1"/>
  <c r="S1170" i="1"/>
  <c r="S2683" i="1"/>
  <c r="A3460" i="3"/>
  <c r="S563" i="1"/>
  <c r="S256" i="1"/>
  <c r="S920" i="1"/>
  <c r="S1690" i="1"/>
  <c r="S3203" i="1"/>
  <c r="A3987" i="3"/>
  <c r="A3407" i="3"/>
  <c r="S1251" i="1"/>
  <c r="S1948" i="1"/>
  <c r="S886" i="1"/>
  <c r="S1151" i="1"/>
  <c r="S1440" i="1"/>
  <c r="S1921" i="1"/>
  <c r="S2337" i="1"/>
  <c r="S3066" i="1"/>
  <c r="A2157" i="3"/>
  <c r="A4186" i="3"/>
  <c r="A3909" i="3"/>
  <c r="S155" i="1"/>
  <c r="S1771" i="1"/>
  <c r="S789" i="1"/>
  <c r="S1406" i="1"/>
  <c r="S1671" i="1"/>
  <c r="S1402" i="1"/>
  <c r="S2228" i="1"/>
  <c r="S2885" i="1"/>
  <c r="S3086" i="1"/>
  <c r="S2719" i="1"/>
  <c r="S3843" i="1"/>
  <c r="S4076" i="1"/>
  <c r="S4276" i="1"/>
  <c r="S4469" i="1"/>
  <c r="S4638" i="1"/>
  <c r="S4807" i="1"/>
  <c r="S4976" i="1"/>
  <c r="Q107" i="1"/>
  <c r="Q318" i="1"/>
  <c r="Q975" i="1"/>
  <c r="Q321" i="1"/>
  <c r="Q866" i="1"/>
  <c r="Q2039" i="1"/>
  <c r="S488" i="1"/>
  <c r="S746" i="1"/>
  <c r="S3394" i="1"/>
  <c r="S2772" i="1"/>
  <c r="S2128" i="1"/>
  <c r="S2957" i="1"/>
  <c r="S3725" i="1"/>
  <c r="S2454" i="1"/>
  <c r="S3222" i="1"/>
  <c r="S3990" i="1"/>
  <c r="S2855" i="1"/>
  <c r="S3623" i="1"/>
  <c r="S4039" i="1"/>
  <c r="S4818" i="1"/>
  <c r="S4219" i="1"/>
  <c r="S2107" i="1"/>
  <c r="S4412" i="1"/>
  <c r="S3689" i="1"/>
  <c r="S4605" i="1"/>
  <c r="S3987" i="1"/>
  <c r="S4774" i="1"/>
  <c r="S4175" i="1"/>
  <c r="S1016" i="1"/>
  <c r="S1241" i="1"/>
  <c r="S1274" i="1"/>
  <c r="S3449" i="1"/>
  <c r="S2266" i="1"/>
  <c r="S2152" i="1"/>
  <c r="S2972" i="1"/>
  <c r="S3740" i="1"/>
  <c r="S2837" i="1"/>
  <c r="S3605" i="1"/>
  <c r="S2334" i="1"/>
  <c r="S3102" i="1"/>
  <c r="S3870" i="1"/>
  <c r="S2735" i="1"/>
  <c r="S3503" i="1"/>
  <c r="S3868" i="1"/>
  <c r="S4698" i="1"/>
  <c r="S4095" i="1"/>
  <c r="S4867" i="1"/>
  <c r="S4292" i="1"/>
  <c r="S2760" i="1"/>
  <c r="S4485" i="1"/>
  <c r="S3800" i="1"/>
  <c r="S4654" i="1"/>
  <c r="S4044" i="1"/>
  <c r="S4823" i="1"/>
  <c r="S4224" i="1"/>
  <c r="S4992" i="1"/>
  <c r="S4209" i="1"/>
  <c r="Q12" i="1"/>
  <c r="Q461" i="1"/>
  <c r="Q334" i="1"/>
  <c r="Q223" i="1"/>
  <c r="Q991" i="1"/>
  <c r="Q752" i="1"/>
  <c r="Q337" i="1"/>
  <c r="Q114" i="1"/>
  <c r="Q882" i="1"/>
  <c r="Q1287" i="1"/>
  <c r="S872" i="1"/>
  <c r="S1097" i="1"/>
  <c r="S1130" i="1"/>
  <c r="S3305" i="1"/>
  <c r="S2020" i="1"/>
  <c r="S2053" i="1"/>
  <c r="S2916" i="1"/>
  <c r="S3684" i="1"/>
  <c r="S2781" i="1"/>
  <c r="S3549" i="1"/>
  <c r="S2269" i="1"/>
  <c r="S3046" i="1"/>
  <c r="S3814" i="1"/>
  <c r="S2679" i="1"/>
  <c r="S3447" i="1"/>
  <c r="S3779" i="1"/>
  <c r="S4642" i="1"/>
  <c r="S4031" i="1"/>
  <c r="S4811" i="1"/>
  <c r="S4236" i="1"/>
  <c r="S2312" i="1"/>
  <c r="S4429" i="1"/>
  <c r="S3664" i="1"/>
  <c r="S4598" i="1"/>
  <c r="S3978" i="1"/>
  <c r="S712" i="1"/>
  <c r="S937" i="1"/>
  <c r="S970" i="1"/>
  <c r="S3145" i="1"/>
  <c r="S3618" i="1"/>
  <c r="S1907" i="1"/>
  <c r="S2860" i="1"/>
  <c r="S3628" i="1"/>
  <c r="S2725" i="1"/>
  <c r="S3493" i="1"/>
  <c r="S2180" i="1"/>
  <c r="S2990" i="1"/>
  <c r="S3758" i="1"/>
  <c r="S2623" i="1"/>
  <c r="S3391" i="1"/>
  <c r="S3568" i="1"/>
  <c r="S4586" i="1"/>
  <c r="S3961" i="1"/>
  <c r="S4755" i="1"/>
  <c r="S4180" i="1"/>
  <c r="S4948" i="1"/>
  <c r="S4373" i="1"/>
  <c r="S3216" i="1"/>
  <c r="S4542" i="1"/>
  <c r="S3890" i="1"/>
  <c r="S1495" i="1"/>
  <c r="S1592" i="1"/>
  <c r="S1817" i="1"/>
  <c r="S1850" i="1"/>
  <c r="S2450" i="1"/>
  <c r="S2851" i="1"/>
  <c r="S2420" i="1"/>
  <c r="S3188" i="1"/>
  <c r="S2282" i="1"/>
  <c r="S3053" i="1"/>
  <c r="S3821" i="1"/>
  <c r="S2550" i="1"/>
  <c r="S3318" i="1"/>
  <c r="S2117" i="1"/>
  <c r="S2951" i="1"/>
  <c r="S3719" i="1"/>
  <c r="S4146" i="1"/>
  <c r="S4914" i="1"/>
  <c r="S4315" i="1"/>
  <c r="S2944" i="1"/>
  <c r="S4508" i="1"/>
  <c r="S3874" i="1"/>
  <c r="S4701" i="1"/>
  <c r="S4098" i="1"/>
  <c r="S4870" i="1"/>
  <c r="S4271" i="1"/>
  <c r="S2400" i="1"/>
  <c r="S4440" i="1"/>
  <c r="S3705" i="1"/>
  <c r="S4793" i="1"/>
  <c r="Q228" i="1"/>
  <c r="Q677" i="1"/>
  <c r="Q550" i="1"/>
  <c r="Q439" i="1"/>
  <c r="Q200" i="1"/>
  <c r="Q968" i="1"/>
  <c r="Q553" i="1"/>
  <c r="Q330" i="1"/>
  <c r="Q1098" i="1"/>
  <c r="Q1503" i="1"/>
  <c r="Q2271" i="1"/>
  <c r="Q1075" i="1"/>
  <c r="Q1872" i="1"/>
  <c r="S370" i="1"/>
  <c r="S649" i="1"/>
  <c r="S682" i="1"/>
  <c r="S2857" i="1"/>
  <c r="S3330" i="1"/>
  <c r="S3619" i="1"/>
  <c r="S2748" i="1"/>
  <c r="S3516" i="1"/>
  <c r="S2613" i="1"/>
  <c r="S3381" i="1"/>
  <c r="S1979" i="1"/>
  <c r="S2878" i="1"/>
  <c r="S3646" i="1"/>
  <c r="S2511" i="1"/>
  <c r="S3279" i="1"/>
  <c r="S2672" i="1"/>
  <c r="S4474" i="1"/>
  <c r="S3780" i="1"/>
  <c r="S4643" i="1"/>
  <c r="S4059" i="1"/>
  <c r="S4836" i="1"/>
  <c r="S4261" i="1"/>
  <c r="S2320" i="1"/>
  <c r="S4430" i="1"/>
  <c r="S3665" i="1"/>
  <c r="S4599" i="1"/>
  <c r="S3979" i="1"/>
  <c r="S4768" i="1"/>
  <c r="S4705" i="1"/>
  <c r="S4177" i="1"/>
  <c r="Q237" i="1"/>
  <c r="Q110" i="1"/>
  <c r="Q878" i="1"/>
  <c r="Q767" i="1"/>
  <c r="Q528" i="1"/>
  <c r="Q113" i="1"/>
  <c r="Q881" i="1"/>
  <c r="Q658" i="1"/>
  <c r="Q1020" i="1"/>
  <c r="Q1831" i="1"/>
  <c r="Q2599" i="1"/>
  <c r="Q1432" i="1"/>
  <c r="Q2200" i="1"/>
  <c r="S1288" i="1"/>
  <c r="S1513" i="1"/>
  <c r="S1546" i="1"/>
  <c r="S2051" i="1"/>
  <c r="S2547" i="1"/>
  <c r="S2308" i="1"/>
  <c r="S3076" i="1"/>
  <c r="S2101" i="1"/>
  <c r="S2941" i="1"/>
  <c r="S3709" i="1"/>
  <c r="S2438" i="1"/>
  <c r="S3206" i="1"/>
  <c r="S3974" i="1"/>
  <c r="S2839" i="1"/>
  <c r="S3607" i="1"/>
  <c r="S4020" i="1"/>
  <c r="S4802" i="1"/>
  <c r="S4203" i="1"/>
  <c r="S4971" i="1"/>
  <c r="S4396" i="1"/>
  <c r="S3592" i="1"/>
  <c r="S4751" i="1"/>
  <c r="S4920" i="1"/>
  <c r="Q51" i="1"/>
  <c r="Q262" i="1"/>
  <c r="Q919" i="1"/>
  <c r="Q265" i="1"/>
  <c r="Q810" i="1"/>
  <c r="Q1871" i="1"/>
  <c r="Q1149" i="1"/>
  <c r="Q2184" i="1"/>
  <c r="Q619" i="1"/>
  <c r="Q1697" i="1"/>
  <c r="Q2465" i="1"/>
  <c r="Q1202" i="1"/>
  <c r="Q1970" i="1"/>
  <c r="Q2738" i="1"/>
  <c r="Q1443" i="1"/>
  <c r="Q2211" i="1"/>
  <c r="Q2979" i="1"/>
  <c r="Q1372" i="1"/>
  <c r="Q2140" i="1"/>
  <c r="Q2908" i="1"/>
  <c r="Q1261" i="1"/>
  <c r="Q2029" i="1"/>
  <c r="Q2797" i="1"/>
  <c r="Q1147" i="1"/>
  <c r="Q1926" i="1"/>
  <c r="Q2694" i="1"/>
  <c r="Q3698" i="1"/>
  <c r="Q4466" i="1"/>
  <c r="Q3071" i="1"/>
  <c r="Q3899" i="1"/>
  <c r="Q4667" i="1"/>
  <c r="Q3324" i="1"/>
  <c r="Q4092" i="1"/>
  <c r="Q4860" i="1"/>
  <c r="Q3589" i="1"/>
  <c r="Q4357" i="1"/>
  <c r="Q2960" i="1"/>
  <c r="Q3830" i="1"/>
  <c r="Q4598" i="1"/>
  <c r="E375" i="1"/>
  <c r="S4589" i="1"/>
  <c r="S3841" i="1"/>
  <c r="S3980" i="1"/>
  <c r="Q149" i="1"/>
  <c r="Q790" i="1"/>
  <c r="Q440" i="1"/>
  <c r="Q793" i="1"/>
  <c r="Q803" i="1"/>
  <c r="Q2303" i="1"/>
  <c r="Q1520" i="1"/>
  <c r="Q2464" i="1"/>
  <c r="Q1193" i="1"/>
  <c r="Q1961" i="1"/>
  <c r="Q2729" i="1"/>
  <c r="Q1466" i="1"/>
  <c r="Q2234" i="1"/>
  <c r="Q659" i="1"/>
  <c r="Q1707" i="1"/>
  <c r="Q2475" i="1"/>
  <c r="Q372" i="1"/>
  <c r="Q1636" i="1"/>
  <c r="Q2404" i="1"/>
  <c r="Q3172" i="1"/>
  <c r="Q1525" i="1"/>
  <c r="Q2293" i="1"/>
  <c r="S4141" i="1"/>
  <c r="S3360" i="1"/>
  <c r="S4185" i="1"/>
  <c r="Q29" i="1"/>
  <c r="Q670" i="1"/>
  <c r="Q320" i="1"/>
  <c r="Q673" i="1"/>
  <c r="Q315" i="1"/>
  <c r="Q2199" i="1"/>
  <c r="Q1448" i="1"/>
  <c r="Q2408" i="1"/>
  <c r="Q1118" i="1"/>
  <c r="Q1905" i="1"/>
  <c r="Q2673" i="1"/>
  <c r="Q1410" i="1"/>
  <c r="Q2178" i="1"/>
  <c r="Q435" i="1"/>
  <c r="Q1651" i="1"/>
  <c r="Q2419" i="1"/>
  <c r="Q3187" i="1"/>
  <c r="Q1580" i="1"/>
  <c r="Q2348" i="1"/>
  <c r="Q3116" i="1"/>
  <c r="Q1469" i="1"/>
  <c r="Q2237" i="1"/>
  <c r="Q3005" i="1"/>
  <c r="Q1366" i="1"/>
  <c r="Q2134" i="1"/>
  <c r="Q3081" i="1"/>
  <c r="Q3906" i="1"/>
  <c r="Q4674" i="1"/>
  <c r="S4511" i="1"/>
  <c r="S4712" i="1"/>
  <c r="S4809" i="1"/>
  <c r="Q54" i="1"/>
  <c r="Q711" i="1"/>
  <c r="Q57" i="1"/>
  <c r="Q602" i="1"/>
  <c r="Q1711" i="1"/>
  <c r="Q916" i="1"/>
  <c r="Q2048" i="1"/>
  <c r="Q2864" i="1"/>
  <c r="Q1593" i="1"/>
  <c r="Q2361" i="1"/>
  <c r="Q1067" i="1"/>
  <c r="Q1866" i="1"/>
  <c r="Q2634" i="1"/>
  <c r="Q1339" i="1"/>
  <c r="Q2107" i="1"/>
  <c r="Q2875" i="1"/>
  <c r="Q1268" i="1"/>
  <c r="Q2036" i="1"/>
  <c r="Q2804" i="1"/>
  <c r="Q1145" i="1"/>
  <c r="Q1925" i="1"/>
  <c r="Q2693" i="1"/>
  <c r="S4367" i="1"/>
  <c r="S4600" i="1"/>
  <c r="S4980" i="1"/>
  <c r="Q837" i="1"/>
  <c r="Q599" i="1"/>
  <c r="Q1128" i="1"/>
  <c r="Q490" i="1"/>
  <c r="Q1615" i="1"/>
  <c r="Q516" i="1"/>
  <c r="Q1976" i="1"/>
  <c r="Q2808" i="1"/>
  <c r="Q1537" i="1"/>
  <c r="Q2305" i="1"/>
  <c r="Q982" i="1"/>
  <c r="Q1810" i="1"/>
  <c r="Q2578" i="1"/>
  <c r="Q1283" i="1"/>
  <c r="Q2051" i="1"/>
  <c r="Q2819" i="1"/>
  <c r="Q1212" i="1"/>
  <c r="Q1980" i="1"/>
  <c r="Q2748" i="1"/>
  <c r="Q1070" i="1"/>
  <c r="Q1869" i="1"/>
  <c r="Q2637" i="1"/>
  <c r="Q892" i="1"/>
  <c r="Q1766" i="1"/>
  <c r="Q2534" i="1"/>
  <c r="Q3538" i="1"/>
  <c r="Q4306" i="1"/>
  <c r="E83" i="1"/>
  <c r="Q3739" i="1"/>
  <c r="Q4507" i="1"/>
  <c r="Q3122" i="1"/>
  <c r="Q3932" i="1"/>
  <c r="Q4700" i="1"/>
  <c r="Q3429" i="1"/>
  <c r="Q4197" i="1"/>
  <c r="Q4965" i="1"/>
  <c r="Q3670" i="1"/>
  <c r="Q4438" i="1"/>
  <c r="E215" i="1"/>
  <c r="Q3471" i="1"/>
  <c r="S2784" i="1"/>
  <c r="S3803" i="1"/>
  <c r="Q276" i="1"/>
  <c r="Q598" i="1"/>
  <c r="Q248" i="1"/>
  <c r="Q601" i="1"/>
  <c r="Q1146" i="1"/>
  <c r="Q2135" i="1"/>
  <c r="Q1543" i="3"/>
  <c r="E3406" i="3"/>
  <c r="E1039" i="3"/>
  <c r="E2514" i="3"/>
  <c r="E1067" i="3"/>
  <c r="E3935" i="3"/>
  <c r="E2845" i="3"/>
  <c r="A2965" i="3"/>
  <c r="E1439" i="3"/>
  <c r="E2390" i="3"/>
  <c r="E4256" i="3"/>
  <c r="A776" i="3"/>
  <c r="A2058" i="3"/>
  <c r="E1008" i="3"/>
  <c r="A2852" i="3"/>
  <c r="A2710" i="3"/>
  <c r="A385" i="3"/>
  <c r="A99" i="3"/>
  <c r="A4801" i="3"/>
  <c r="A3340" i="3"/>
  <c r="A3206" i="3"/>
  <c r="S331" i="1"/>
  <c r="A966" i="3"/>
  <c r="E3256" i="3"/>
  <c r="E4448" i="3"/>
  <c r="A4361" i="3"/>
  <c r="A4939" i="3"/>
  <c r="A3352" i="3"/>
  <c r="A4808" i="3"/>
  <c r="A1959" i="3"/>
  <c r="A3233" i="3"/>
  <c r="A1539" i="3"/>
  <c r="A2404" i="3"/>
  <c r="A1216" i="3"/>
  <c r="A2498" i="3"/>
  <c r="A3289" i="3"/>
  <c r="A3867" i="3"/>
  <c r="A4109" i="3"/>
  <c r="A4311" i="3"/>
  <c r="E835" i="3"/>
  <c r="A336" i="3"/>
  <c r="A1618" i="3"/>
  <c r="A2771" i="3"/>
  <c r="A3427" i="3"/>
  <c r="A3669" i="3"/>
  <c r="A3871" i="3"/>
  <c r="E3116" i="3"/>
  <c r="E2864" i="3"/>
  <c r="A738" i="3"/>
  <c r="A2331" i="3"/>
  <c r="A4152" i="3"/>
  <c r="A3204" i="3"/>
  <c r="A3431" i="3"/>
  <c r="A3140" i="3"/>
  <c r="A4655" i="3"/>
  <c r="S348" i="1"/>
  <c r="S1295" i="1"/>
  <c r="S2065" i="1"/>
  <c r="S3210" i="1"/>
  <c r="A4410" i="3"/>
  <c r="S379" i="1"/>
  <c r="S869" i="1"/>
  <c r="A368" i="3"/>
  <c r="A3288" i="3"/>
  <c r="S636" i="1"/>
  <c r="S1878" i="1"/>
  <c r="S609" i="1"/>
  <c r="S3329" i="1"/>
  <c r="A754" i="3"/>
  <c r="A4174" i="3"/>
  <c r="S1156" i="1"/>
  <c r="S241" i="1"/>
  <c r="A3964" i="3"/>
  <c r="S851" i="1"/>
  <c r="S550" i="1"/>
  <c r="S1104" i="1"/>
  <c r="S1874" i="1"/>
  <c r="S3387" i="1"/>
  <c r="A4360" i="3"/>
  <c r="S1435" i="1"/>
  <c r="S1070" i="1"/>
  <c r="S1624" i="1"/>
  <c r="S2521" i="1"/>
  <c r="E4754" i="3"/>
  <c r="A4667" i="3"/>
  <c r="A4087" i="3"/>
  <c r="S1699" i="1"/>
  <c r="S717" i="1"/>
  <c r="S1334" i="1"/>
  <c r="S1599" i="1"/>
  <c r="S1888" i="1"/>
  <c r="S232" i="1"/>
  <c r="S2785" i="1"/>
  <c r="S3514" i="1"/>
  <c r="E4940" i="3"/>
  <c r="A3323" i="3"/>
  <c r="A4894" i="3"/>
  <c r="S389" i="1"/>
  <c r="S612" i="1"/>
  <c r="S1237" i="1"/>
  <c r="S1854" i="1"/>
  <c r="S112" i="1"/>
  <c r="S2729" i="1"/>
  <c r="S2700" i="1"/>
  <c r="S3333" i="1"/>
  <c r="S3150" i="1"/>
  <c r="S2783" i="1"/>
  <c r="S3946" i="1"/>
  <c r="S4147" i="1"/>
  <c r="S4340" i="1"/>
  <c r="S4533" i="1"/>
  <c r="S4702" i="1"/>
  <c r="S4871" i="1"/>
  <c r="S2408" i="1"/>
  <c r="Q60" i="1"/>
  <c r="Q382" i="1"/>
  <c r="Q32" i="1"/>
  <c r="Q385" i="1"/>
  <c r="Q930" i="1"/>
  <c r="Q2103" i="1"/>
  <c r="S648" i="1"/>
  <c r="S906" i="1"/>
  <c r="S3554" i="1"/>
  <c r="S2836" i="1"/>
  <c r="S2229" i="1"/>
  <c r="S3021" i="1"/>
  <c r="S3789" i="1"/>
  <c r="S2518" i="1"/>
  <c r="S3286" i="1"/>
  <c r="S2060" i="1"/>
  <c r="S2919" i="1"/>
  <c r="S3687" i="1"/>
  <c r="S4112" i="1"/>
  <c r="S4882" i="1"/>
  <c r="S4283" i="1"/>
  <c r="S2688" i="1"/>
  <c r="S4476" i="1"/>
  <c r="S3824" i="1"/>
  <c r="S4669" i="1"/>
  <c r="S4062" i="1"/>
  <c r="S4838" i="1"/>
  <c r="S4239" i="1"/>
  <c r="S1192" i="1"/>
  <c r="S1417" i="1"/>
  <c r="S1450" i="1"/>
  <c r="S3625" i="1"/>
  <c r="S2451" i="1"/>
  <c r="S2253" i="1"/>
  <c r="S3036" i="1"/>
  <c r="S2026" i="1"/>
  <c r="S2901" i="1"/>
  <c r="S3669" i="1"/>
  <c r="S2398" i="1"/>
  <c r="S3166" i="1"/>
  <c r="S3934" i="1"/>
  <c r="S2799" i="1"/>
  <c r="S3567" i="1"/>
  <c r="S3971" i="1"/>
  <c r="S4762" i="1"/>
  <c r="S4163" i="1"/>
  <c r="S4931" i="1"/>
  <c r="S4356" i="1"/>
  <c r="S3272" i="1"/>
  <c r="S4549" i="1"/>
  <c r="S3900" i="1"/>
  <c r="S4718" i="1"/>
  <c r="S4118" i="1"/>
  <c r="S4887" i="1"/>
  <c r="S4288" i="1"/>
  <c r="S2536" i="1"/>
  <c r="S4721" i="1"/>
  <c r="Q76" i="1"/>
  <c r="Q525" i="1"/>
  <c r="Q398" i="1"/>
  <c r="Q287" i="1"/>
  <c r="Q48" i="1"/>
  <c r="Q816" i="1"/>
  <c r="Q401" i="1"/>
  <c r="Q178" i="1"/>
  <c r="Q946" i="1"/>
  <c r="Q1351" i="1"/>
  <c r="S1032" i="1"/>
  <c r="S1257" i="1"/>
  <c r="S1290" i="1"/>
  <c r="S3465" i="1"/>
  <c r="S2289" i="1"/>
  <c r="S2164" i="1"/>
  <c r="S2980" i="1"/>
  <c r="S3748" i="1"/>
  <c r="S2845" i="1"/>
  <c r="S3613" i="1"/>
  <c r="S2342" i="1"/>
  <c r="S3110" i="1"/>
  <c r="S3878" i="1"/>
  <c r="S2743" i="1"/>
  <c r="S3511" i="1"/>
  <c r="S3882" i="1"/>
  <c r="S4706" i="1"/>
  <c r="S4104" i="1"/>
  <c r="S4875" i="1"/>
  <c r="S4300" i="1"/>
  <c r="S2824" i="1"/>
  <c r="S4493" i="1"/>
  <c r="S3811" i="1"/>
  <c r="S4662" i="1"/>
  <c r="S4054" i="1"/>
  <c r="S888" i="1"/>
  <c r="S1113" i="1"/>
  <c r="S1146" i="1"/>
  <c r="S3321" i="1"/>
  <c r="S2052" i="1"/>
  <c r="S2069" i="1"/>
  <c r="S2924" i="1"/>
  <c r="S3692" i="1"/>
  <c r="S2789" i="1"/>
  <c r="S3557" i="1"/>
  <c r="S2283" i="1"/>
  <c r="S3054" i="1"/>
  <c r="S3822" i="1"/>
  <c r="S2687" i="1"/>
  <c r="S3455" i="1"/>
  <c r="S3793" i="1"/>
  <c r="S4650" i="1"/>
  <c r="S4040" i="1"/>
  <c r="S4819" i="1"/>
  <c r="S4244" i="1"/>
  <c r="S2376" i="1"/>
  <c r="S4437" i="1"/>
  <c r="S3696" i="1"/>
  <c r="S4606" i="1"/>
  <c r="S3988" i="1"/>
  <c r="S1735" i="1"/>
  <c r="S1768" i="1"/>
  <c r="S1993" i="1"/>
  <c r="S2066" i="1"/>
  <c r="S2626" i="1"/>
  <c r="S3027" i="1"/>
  <c r="S2484" i="1"/>
  <c r="S3252" i="1"/>
  <c r="S2349" i="1"/>
  <c r="S3117" i="1"/>
  <c r="S3885" i="1"/>
  <c r="S2614" i="1"/>
  <c r="S3382" i="1"/>
  <c r="S2220" i="1"/>
  <c r="S3015" i="1"/>
  <c r="S3783" i="1"/>
  <c r="S4210" i="1"/>
  <c r="S4978" i="1"/>
  <c r="S4379" i="1"/>
  <c r="S3456" i="1"/>
  <c r="S4572" i="1"/>
  <c r="S3976" i="1"/>
  <c r="S4765" i="1"/>
  <c r="S4166" i="1"/>
  <c r="S4934" i="1"/>
  <c r="S4335" i="1"/>
  <c r="S2912" i="1"/>
  <c r="S4504" i="1"/>
  <c r="S3828" i="1"/>
  <c r="S4225" i="1"/>
  <c r="Q292" i="1"/>
  <c r="Q741" i="1"/>
  <c r="Q614" i="1"/>
  <c r="Q503" i="1"/>
  <c r="Q264" i="1"/>
  <c r="Q1032" i="1"/>
  <c r="Q617" i="1"/>
  <c r="Q394" i="1"/>
  <c r="Q1162" i="1"/>
  <c r="Q1567" i="1"/>
  <c r="Q2335" i="1"/>
  <c r="Q1159" i="1"/>
  <c r="Q1936" i="1"/>
  <c r="S584" i="1"/>
  <c r="S809" i="1"/>
  <c r="S842" i="1"/>
  <c r="S3017" i="1"/>
  <c r="S3490" i="1"/>
  <c r="S3683" i="1"/>
  <c r="S2812" i="1"/>
  <c r="S3580" i="1"/>
  <c r="S2677" i="1"/>
  <c r="S3445" i="1"/>
  <c r="S2104" i="1"/>
  <c r="S2942" i="1"/>
  <c r="S3710" i="1"/>
  <c r="S2575" i="1"/>
  <c r="S3343" i="1"/>
  <c r="S3184" i="1"/>
  <c r="S4538" i="1"/>
  <c r="S3883" i="1"/>
  <c r="S4707" i="1"/>
  <c r="S4132" i="1"/>
  <c r="S4900" i="1"/>
  <c r="S4325" i="1"/>
  <c r="S2832" i="1"/>
  <c r="S4494" i="1"/>
  <c r="S3812" i="1"/>
  <c r="S4663" i="1"/>
  <c r="S4055" i="1"/>
  <c r="S4832" i="1"/>
  <c r="S4065" i="1"/>
  <c r="S4689" i="1"/>
  <c r="Q301" i="1"/>
  <c r="Q174" i="1"/>
  <c r="Q63" i="1"/>
  <c r="Q831" i="1"/>
  <c r="Q592" i="1"/>
  <c r="Q177" i="1"/>
  <c r="Q945" i="1"/>
  <c r="Q722" i="1"/>
  <c r="Q1105" i="1"/>
  <c r="Q1895" i="1"/>
  <c r="Q2663" i="1"/>
  <c r="Q1496" i="1"/>
  <c r="S1303" i="1"/>
  <c r="S1464" i="1"/>
  <c r="S1689" i="1"/>
  <c r="S1722" i="1"/>
  <c r="S2322" i="1"/>
  <c r="S2723" i="1"/>
  <c r="S2372" i="1"/>
  <c r="S3140" i="1"/>
  <c r="S2204" i="1"/>
  <c r="S3005" i="1"/>
  <c r="S3773" i="1"/>
  <c r="S2502" i="1"/>
  <c r="S3270" i="1"/>
  <c r="S2028" i="1"/>
  <c r="S2903" i="1"/>
  <c r="S3671" i="1"/>
  <c r="S4094" i="1"/>
  <c r="S4866" i="1"/>
  <c r="S4267" i="1"/>
  <c r="S2560" i="1"/>
  <c r="S4460" i="1"/>
  <c r="S3796" i="1"/>
  <c r="S4879" i="1"/>
  <c r="S2472" i="1"/>
  <c r="Q68" i="1"/>
  <c r="Q390" i="1"/>
  <c r="Q40" i="1"/>
  <c r="Q393" i="1"/>
  <c r="Q938" i="1"/>
  <c r="Q1983" i="1"/>
  <c r="Q1256" i="1"/>
  <c r="Q2264" i="1"/>
  <c r="Q875" i="1"/>
  <c r="Q1761" i="1"/>
  <c r="Q2529" i="1"/>
  <c r="Q1266" i="1"/>
  <c r="Q2034" i="1"/>
  <c r="Q2802" i="1"/>
  <c r="Q1507" i="1"/>
  <c r="Q2275" i="1"/>
  <c r="Q3043" i="1"/>
  <c r="Q1436" i="1"/>
  <c r="Q2204" i="1"/>
  <c r="Q2972" i="1"/>
  <c r="Q1325" i="1"/>
  <c r="Q2093" i="1"/>
  <c r="Q2861" i="1"/>
  <c r="Q1222" i="1"/>
  <c r="Q1990" i="1"/>
  <c r="Q2815" i="1"/>
  <c r="Q3762" i="1"/>
  <c r="Q4530" i="1"/>
  <c r="Q3174" i="1"/>
  <c r="Q3963" i="1"/>
  <c r="Q4731" i="1"/>
  <c r="Q3388" i="1"/>
  <c r="Q4156" i="1"/>
  <c r="Q4924" i="1"/>
  <c r="Q3653" i="1"/>
  <c r="Q4421" i="1"/>
  <c r="Q3063" i="1"/>
  <c r="Q3894" i="1"/>
  <c r="Q4662" i="1"/>
  <c r="E439" i="1"/>
  <c r="S2896" i="1"/>
  <c r="S4027" i="1"/>
  <c r="S4993" i="1"/>
  <c r="Q277" i="1"/>
  <c r="Q39" i="1"/>
  <c r="Q568" i="1"/>
  <c r="Q921" i="1"/>
  <c r="Q1073" i="1"/>
  <c r="Q2391" i="1"/>
  <c r="Q1600" i="1"/>
  <c r="Q2528" i="1"/>
  <c r="Q1257" i="1"/>
  <c r="Q2025" i="1"/>
  <c r="Q2793" i="1"/>
  <c r="Q1530" i="1"/>
  <c r="Q2298" i="1"/>
  <c r="Q907" i="1"/>
  <c r="Q1771" i="1"/>
  <c r="Q2539" i="1"/>
  <c r="Q628" i="1"/>
  <c r="Q1700" i="1"/>
  <c r="Q2468" i="1"/>
  <c r="Q3236" i="1"/>
  <c r="Q1589" i="1"/>
  <c r="Q2357" i="1"/>
  <c r="S4653" i="1"/>
  <c r="S3852" i="1"/>
  <c r="S4056" i="1"/>
  <c r="Q157" i="1"/>
  <c r="Q798" i="1"/>
  <c r="Q448" i="1"/>
  <c r="Q801" i="1"/>
  <c r="Q835" i="1"/>
  <c r="Q2311" i="1"/>
  <c r="Q1528" i="1"/>
  <c r="Q2472" i="1"/>
  <c r="Q1201" i="1"/>
  <c r="Q1969" i="1"/>
  <c r="Q2737" i="1"/>
  <c r="Q1474" i="1"/>
  <c r="Q2242" i="1"/>
  <c r="Q691" i="1"/>
  <c r="Q1715" i="1"/>
  <c r="Q2483" i="1"/>
  <c r="Q404" i="1"/>
  <c r="Q1644" i="1"/>
  <c r="Q2412" i="1"/>
  <c r="Q3180" i="1"/>
  <c r="Q1533" i="1"/>
  <c r="Q2301" i="1"/>
  <c r="Q3069" i="1"/>
  <c r="Q1430" i="1"/>
  <c r="Q2198" i="1"/>
  <c r="Q3184" i="1"/>
  <c r="Q3970" i="1"/>
  <c r="Q4738" i="1"/>
  <c r="S4671" i="1"/>
  <c r="S4840" i="1"/>
  <c r="S4753" i="1"/>
  <c r="Q182" i="1"/>
  <c r="Q839" i="1"/>
  <c r="Q185" i="1"/>
  <c r="Q730" i="1"/>
  <c r="Q1807" i="1"/>
  <c r="Q1063" i="1"/>
  <c r="Q2144" i="1"/>
  <c r="Q459" i="1"/>
  <c r="Q1657" i="1"/>
  <c r="Q2425" i="1"/>
  <c r="Q1151" i="1"/>
  <c r="Q1930" i="1"/>
  <c r="Q2698" i="1"/>
  <c r="Q1403" i="1"/>
  <c r="Q2171" i="1"/>
  <c r="Q2939" i="1"/>
  <c r="Q1332" i="1"/>
  <c r="Q2100" i="1"/>
  <c r="Q2868" i="1"/>
  <c r="Q1221" i="1"/>
  <c r="Q1989" i="1"/>
  <c r="Q2757" i="1"/>
  <c r="S4543" i="1"/>
  <c r="S4728" i="1"/>
  <c r="S4937" i="1"/>
  <c r="Q70" i="1"/>
  <c r="Q727" i="1"/>
  <c r="Q73" i="1"/>
  <c r="Q618" i="1"/>
  <c r="Q1727" i="1"/>
  <c r="Q932" i="1"/>
  <c r="Q2056" i="1"/>
  <c r="Q139" i="1"/>
  <c r="Q1601" i="1"/>
  <c r="Q2369" i="1"/>
  <c r="Q1077" i="1"/>
  <c r="Q1874" i="1"/>
  <c r="Q2642" i="1"/>
  <c r="Q1347" i="1"/>
  <c r="Q2115" i="1"/>
  <c r="Q2883" i="1"/>
  <c r="Q1276" i="1"/>
  <c r="Q2044" i="1"/>
  <c r="Q2812" i="1"/>
  <c r="Q1156" i="1"/>
  <c r="Q1933" i="1"/>
  <c r="Q2701" i="1"/>
  <c r="Q1019" i="1"/>
  <c r="Q1830" i="1"/>
  <c r="Q2598" i="1"/>
  <c r="Q3602" i="1"/>
  <c r="Q4370" i="1"/>
  <c r="Q2918" i="1"/>
  <c r="Q3803" i="1"/>
  <c r="Q4571" i="1"/>
  <c r="Q3223" i="1"/>
  <c r="Q3996" i="1"/>
  <c r="Q4764" i="1"/>
  <c r="Q3493" i="1"/>
  <c r="Q4261" i="1"/>
  <c r="E38" i="1"/>
  <c r="Q3734" i="1"/>
  <c r="Q4502" i="1"/>
  <c r="E279" i="1"/>
  <c r="S4333" i="1"/>
  <c r="S3731" i="1"/>
  <c r="S4633" i="1"/>
  <c r="Q85" i="1"/>
  <c r="Q726" i="1"/>
  <c r="Q376" i="1"/>
  <c r="Q729" i="1"/>
  <c r="Q547" i="1"/>
  <c r="Q2247" i="1"/>
  <c r="Q2578" i="3"/>
  <c r="Q4884" i="3"/>
  <c r="Q3480" i="3"/>
  <c r="E3282" i="3"/>
  <c r="E1218" i="3"/>
  <c r="A55" i="3"/>
  <c r="E4717" i="3"/>
  <c r="E4128" i="3"/>
  <c r="E1615" i="3"/>
  <c r="E2902" i="3"/>
  <c r="E4714" i="3"/>
  <c r="A968" i="3"/>
  <c r="A2250" i="3"/>
  <c r="E4160" i="3"/>
  <c r="A3139" i="3"/>
  <c r="A2966" i="3"/>
  <c r="A513" i="3"/>
  <c r="A172" i="3"/>
  <c r="A4865" i="3"/>
  <c r="A3404" i="3"/>
  <c r="A3294" i="3"/>
  <c r="S395" i="1"/>
  <c r="A1222" i="3"/>
  <c r="E4280" i="3"/>
  <c r="E4576" i="3"/>
  <c r="A4425" i="3"/>
  <c r="A3992" i="3"/>
  <c r="A3552" i="3"/>
  <c r="S18" i="1"/>
  <c r="A2087" i="3"/>
  <c r="E1472" i="3"/>
  <c r="A1603" i="3"/>
  <c r="E2456" i="3"/>
  <c r="A1344" i="3"/>
  <c r="A2578" i="3"/>
  <c r="A3353" i="3"/>
  <c r="A3931" i="3"/>
  <c r="A4173" i="3"/>
  <c r="A4375" i="3"/>
  <c r="E2335" i="3"/>
  <c r="A464" i="3"/>
  <c r="A1746" i="3"/>
  <c r="A2835" i="3"/>
  <c r="A3491" i="3"/>
  <c r="A3733" i="3"/>
  <c r="A3935" i="3"/>
  <c r="E1174" i="3"/>
  <c r="E3888" i="3"/>
  <c r="A866" i="3"/>
  <c r="A2395" i="3"/>
  <c r="A4560" i="3"/>
  <c r="A3293" i="3"/>
  <c r="A3495" i="3"/>
  <c r="A3354" i="3"/>
  <c r="A4815" i="3"/>
  <c r="S472" i="1"/>
  <c r="S1359" i="1"/>
  <c r="S2129" i="1"/>
  <c r="S3274" i="1"/>
  <c r="A4570" i="3"/>
  <c r="S28" i="1"/>
  <c r="S933" i="1"/>
  <c r="A1392" i="3"/>
  <c r="A3968" i="3"/>
  <c r="S700" i="1"/>
  <c r="S1942" i="1"/>
  <c r="S673" i="1"/>
  <c r="S3393" i="1"/>
  <c r="A1778" i="3"/>
  <c r="A4334" i="3"/>
  <c r="S1220" i="1"/>
  <c r="S369" i="1"/>
  <c r="A4124" i="3"/>
  <c r="S955" i="1"/>
  <c r="S614" i="1"/>
  <c r="S1168" i="1"/>
  <c r="S1938" i="1"/>
  <c r="S3451" i="1"/>
  <c r="A3115" i="3"/>
  <c r="S1499" i="1"/>
  <c r="S1134" i="1"/>
  <c r="S1688" i="1"/>
  <c r="S2585" i="1"/>
  <c r="A871" i="3"/>
  <c r="A4851" i="3"/>
  <c r="A4271" i="3"/>
  <c r="S1763" i="1"/>
  <c r="S781" i="1"/>
  <c r="S1398" i="1"/>
  <c r="S1663" i="1"/>
  <c r="S1952" i="1"/>
  <c r="S360" i="1"/>
  <c r="S2849" i="1"/>
  <c r="S3578" i="1"/>
  <c r="A1008" i="3"/>
  <c r="A3507" i="3"/>
  <c r="A3728" i="3"/>
  <c r="S14" i="1"/>
  <c r="S676" i="1"/>
  <c r="S1301" i="1"/>
  <c r="S1918" i="1"/>
  <c r="S434" i="1"/>
  <c r="S2889" i="1"/>
  <c r="S2764" i="1"/>
  <c r="S3397" i="1"/>
  <c r="S3406" i="1"/>
  <c r="S3039" i="1"/>
  <c r="S4234" i="1"/>
  <c r="S4403" i="1"/>
  <c r="S4596" i="1"/>
  <c r="S4789" i="1"/>
  <c r="S4958" i="1"/>
  <c r="S3104" i="1"/>
  <c r="S3867" i="1"/>
  <c r="Q316" i="1"/>
  <c r="Q638" i="1"/>
  <c r="Q288" i="1"/>
  <c r="Q641" i="1"/>
  <c r="Q1186" i="1"/>
  <c r="Q2359" i="1"/>
  <c r="S1336" i="1"/>
  <c r="S1594" i="1"/>
  <c r="S2595" i="1"/>
  <c r="S3092" i="1"/>
  <c r="S2317" i="1"/>
  <c r="S3085" i="1"/>
  <c r="S3853" i="1"/>
  <c r="S2582" i="1"/>
  <c r="S3350" i="1"/>
  <c r="S2170" i="1"/>
  <c r="S2983" i="1"/>
  <c r="S3751" i="1"/>
  <c r="S4178" i="1"/>
  <c r="S4946" i="1"/>
  <c r="S4347" i="1"/>
  <c r="S3200" i="1"/>
  <c r="S4540" i="1"/>
  <c r="S3924" i="1"/>
  <c r="S4733" i="1"/>
  <c r="S4134" i="1"/>
  <c r="S4902" i="1"/>
  <c r="S1127" i="1"/>
  <c r="S1352" i="1"/>
  <c r="S1577" i="1"/>
  <c r="S1610" i="1"/>
  <c r="S2162" i="1"/>
  <c r="S2611" i="1"/>
  <c r="S2332" i="1"/>
  <c r="S3100" i="1"/>
  <c r="S2140" i="1"/>
  <c r="S2965" i="1"/>
  <c r="S3733" i="1"/>
  <c r="S2462" i="1"/>
  <c r="S3230" i="1"/>
  <c r="S1931" i="1"/>
  <c r="S2863" i="1"/>
  <c r="S3631" i="1"/>
  <c r="S4048" i="1"/>
  <c r="S4826" i="1"/>
  <c r="S4227" i="1"/>
  <c r="S2210" i="1"/>
  <c r="S4420" i="1"/>
  <c r="S3721" i="1"/>
  <c r="S4613" i="1"/>
  <c r="S3998" i="1"/>
  <c r="S4782" i="1"/>
  <c r="S4183" i="1"/>
  <c r="S4951" i="1"/>
  <c r="S4352" i="1"/>
  <c r="S3048" i="1"/>
  <c r="S4083" i="1"/>
  <c r="Q140" i="1"/>
  <c r="Q589" i="1"/>
  <c r="Q462" i="1"/>
  <c r="Q351" i="1"/>
  <c r="Q112" i="1"/>
  <c r="Q880" i="1"/>
  <c r="Q465" i="1"/>
  <c r="Q242" i="1"/>
  <c r="Q1010" i="1"/>
  <c r="Q1415" i="1"/>
  <c r="S1208" i="1"/>
  <c r="S1433" i="1"/>
  <c r="S1466" i="1"/>
  <c r="S3641" i="1"/>
  <c r="S2467" i="1"/>
  <c r="S2267" i="1"/>
  <c r="S3044" i="1"/>
  <c r="S2042" i="1"/>
  <c r="S2909" i="1"/>
  <c r="S3677" i="1"/>
  <c r="S2406" i="1"/>
  <c r="S3174" i="1"/>
  <c r="S3942" i="1"/>
  <c r="S2807" i="1"/>
  <c r="S3575" i="1"/>
  <c r="S3983" i="1"/>
  <c r="S4770" i="1"/>
  <c r="S4171" i="1"/>
  <c r="S4939" i="1"/>
  <c r="S4364" i="1"/>
  <c r="S3336" i="1"/>
  <c r="S4557" i="1"/>
  <c r="S3914" i="1"/>
  <c r="S4726" i="1"/>
  <c r="S4127" i="1"/>
  <c r="S1064" i="1"/>
  <c r="S1289" i="1"/>
  <c r="S1322" i="1"/>
  <c r="S3497" i="1"/>
  <c r="S2323" i="1"/>
  <c r="S2178" i="1"/>
  <c r="S2988" i="1"/>
  <c r="S3756" i="1"/>
  <c r="S2853" i="1"/>
  <c r="S3621" i="1"/>
  <c r="S2350" i="1"/>
  <c r="S3118" i="1"/>
  <c r="S3886" i="1"/>
  <c r="S2751" i="1"/>
  <c r="S3519" i="1"/>
  <c r="S3896" i="1"/>
  <c r="S4714" i="1"/>
  <c r="S4113" i="1"/>
  <c r="S4883" i="1"/>
  <c r="S4308" i="1"/>
  <c r="S2888" i="1"/>
  <c r="S4501" i="1"/>
  <c r="S3825" i="1"/>
  <c r="S4670" i="1"/>
  <c r="S4063" i="1"/>
  <c r="S1895" i="1"/>
  <c r="S1928" i="1"/>
  <c r="S2153" i="1"/>
  <c r="S2313" i="1"/>
  <c r="S2786" i="1"/>
  <c r="S3187" i="1"/>
  <c r="S2548" i="1"/>
  <c r="S3316" i="1"/>
  <c r="S2413" i="1"/>
  <c r="S3181" i="1"/>
  <c r="S3949" i="1"/>
  <c r="S2678" i="1"/>
  <c r="S3446" i="1"/>
  <c r="S2311" i="1"/>
  <c r="S3079" i="1"/>
  <c r="S3847" i="1"/>
  <c r="S4274" i="1"/>
  <c r="S2424" i="1"/>
  <c r="S4443" i="1"/>
  <c r="S3770" i="1"/>
  <c r="S4636" i="1"/>
  <c r="S4051" i="1"/>
  <c r="S4829" i="1"/>
  <c r="S4230" i="1"/>
  <c r="S4998" i="1"/>
  <c r="S4399" i="1"/>
  <c r="S3424" i="1"/>
  <c r="S4568" i="1"/>
  <c r="S4249" i="1"/>
  <c r="S4737" i="1"/>
  <c r="Q37" i="1"/>
  <c r="Q805" i="1"/>
  <c r="Q678" i="1"/>
  <c r="Q567" i="1"/>
  <c r="Q328" i="1"/>
  <c r="Q1096" i="1"/>
  <c r="Q681" i="1"/>
  <c r="Q458" i="1"/>
  <c r="Q355" i="1"/>
  <c r="Q1631" i="1"/>
  <c r="Q2399" i="1"/>
  <c r="Q1232" i="1"/>
  <c r="Q2000" i="1"/>
  <c r="S760" i="1"/>
  <c r="S985" i="1"/>
  <c r="S1018" i="1"/>
  <c r="S3193" i="1"/>
  <c r="S3666" i="1"/>
  <c r="S1973" i="1"/>
  <c r="S2876" i="1"/>
  <c r="S3644" i="1"/>
  <c r="S2741" i="1"/>
  <c r="S3509" i="1"/>
  <c r="S2205" i="1"/>
  <c r="S3006" i="1"/>
  <c r="S3774" i="1"/>
  <c r="S2639" i="1"/>
  <c r="S3407" i="1"/>
  <c r="S3680" i="1"/>
  <c r="S4602" i="1"/>
  <c r="S3984" i="1"/>
  <c r="S4771" i="1"/>
  <c r="S4196" i="1"/>
  <c r="S4964" i="1"/>
  <c r="S4389" i="1"/>
  <c r="S3344" i="1"/>
  <c r="S4558" i="1"/>
  <c r="S3915" i="1"/>
  <c r="S4727" i="1"/>
  <c r="S4128" i="1"/>
  <c r="S4896" i="1"/>
  <c r="S4585" i="1"/>
  <c r="Q27" i="1"/>
  <c r="Q365" i="1"/>
  <c r="Q238" i="1"/>
  <c r="Q127" i="1"/>
  <c r="Q895" i="1"/>
  <c r="Q656" i="1"/>
  <c r="Q241" i="1"/>
  <c r="Q18" i="1"/>
  <c r="Q786" i="1"/>
  <c r="Q1190" i="1"/>
  <c r="Q1959" i="1"/>
  <c r="Q2727" i="1"/>
  <c r="Q1560" i="1"/>
  <c r="S1559" i="1"/>
  <c r="S1640" i="1"/>
  <c r="S1865" i="1"/>
  <c r="S1898" i="1"/>
  <c r="S2498" i="1"/>
  <c r="S2899" i="1"/>
  <c r="S2436" i="1"/>
  <c r="S3204" i="1"/>
  <c r="S2300" i="1"/>
  <c r="S3069" i="1"/>
  <c r="S3837" i="1"/>
  <c r="S2566" i="1"/>
  <c r="S3334" i="1"/>
  <c r="S2144" i="1"/>
  <c r="S2967" i="1"/>
  <c r="S3735" i="1"/>
  <c r="S4162" i="1"/>
  <c r="S4930" i="1"/>
  <c r="S4331" i="1"/>
  <c r="S3072" i="1"/>
  <c r="S4524" i="1"/>
  <c r="S3899" i="1"/>
  <c r="S2045" i="1"/>
  <c r="S3496" i="1"/>
  <c r="Q196" i="1"/>
  <c r="Q518" i="1"/>
  <c r="Q168" i="1"/>
  <c r="Q521" i="1"/>
  <c r="Q1066" i="1"/>
  <c r="Q2071" i="1"/>
  <c r="Q1336" i="1"/>
  <c r="Q2328" i="1"/>
  <c r="Q1011" i="1"/>
  <c r="Q1825" i="1"/>
  <c r="Q2593" i="1"/>
  <c r="Q1330" i="1"/>
  <c r="Q2098" i="1"/>
  <c r="Q2866" i="1"/>
  <c r="Q1571" i="1"/>
  <c r="Q2339" i="1"/>
  <c r="Q3107" i="1"/>
  <c r="Q1500" i="1"/>
  <c r="Q2268" i="1"/>
  <c r="Q3036" i="1"/>
  <c r="Q1389" i="1"/>
  <c r="Q2157" i="1"/>
  <c r="Q2925" i="1"/>
  <c r="Q1286" i="1"/>
  <c r="Q2054" i="1"/>
  <c r="Q2953" i="1"/>
  <c r="Q3826" i="1"/>
  <c r="Q4594" i="1"/>
  <c r="Q3259" i="1"/>
  <c r="Q4027" i="1"/>
  <c r="Q4795" i="1"/>
  <c r="Q3452" i="1"/>
  <c r="Q4220" i="1"/>
  <c r="Q4988" i="1"/>
  <c r="Q3717" i="1"/>
  <c r="Q4485" i="1"/>
  <c r="Q3166" i="1"/>
  <c r="Q3958" i="1"/>
  <c r="Q4726" i="1"/>
  <c r="Q2806" i="1"/>
  <c r="S4246" i="1"/>
  <c r="S4168" i="1"/>
  <c r="S4905" i="1"/>
  <c r="Q405" i="1"/>
  <c r="Q167" i="1"/>
  <c r="Q696" i="1"/>
  <c r="Q58" i="1"/>
  <c r="Q1231" i="1"/>
  <c r="Q2503" i="1"/>
  <c r="Q1696" i="1"/>
  <c r="Q2592" i="1"/>
  <c r="Q1321" i="1"/>
  <c r="Q2089" i="1"/>
  <c r="Q2857" i="1"/>
  <c r="Q1594" i="1"/>
  <c r="Q2362" i="1"/>
  <c r="Q1025" i="1"/>
  <c r="Q1835" i="1"/>
  <c r="Q2603" i="1"/>
  <c r="Q884" i="1"/>
  <c r="Q1764" i="1"/>
  <c r="Q2532" i="1"/>
  <c r="Q443" i="1"/>
  <c r="Q1653" i="1"/>
  <c r="Q2421" i="1"/>
  <c r="S3408" i="1"/>
  <c r="S4036" i="1"/>
  <c r="S3892" i="1"/>
  <c r="Q285" i="1"/>
  <c r="Q47" i="1"/>
  <c r="Q576" i="1"/>
  <c r="Q929" i="1"/>
  <c r="Q1084" i="1"/>
  <c r="Q2415" i="1"/>
  <c r="Q1608" i="1"/>
  <c r="Q2536" i="1"/>
  <c r="Q1265" i="1"/>
  <c r="Q2033" i="1"/>
  <c r="Q2801" i="1"/>
  <c r="Q1538" i="1"/>
  <c r="Q2306" i="1"/>
  <c r="Q923" i="1"/>
  <c r="Q1779" i="1"/>
  <c r="Q2547" i="1"/>
  <c r="Q660" i="1"/>
  <c r="Q1708" i="1"/>
  <c r="Q2476" i="1"/>
  <c r="Q3244" i="1"/>
  <c r="Q1597" i="1"/>
  <c r="Q2365" i="1"/>
  <c r="Q3133" i="1"/>
  <c r="Q1494" i="1"/>
  <c r="Q2262" i="1"/>
  <c r="Q3266" i="1"/>
  <c r="Q4034" i="1"/>
  <c r="Q4802" i="1"/>
  <c r="S4799" i="1"/>
  <c r="S4968" i="1"/>
  <c r="Q99" i="1"/>
  <c r="Q310" i="1"/>
  <c r="Q967" i="1"/>
  <c r="Q313" i="1"/>
  <c r="Q858" i="1"/>
  <c r="Q1919" i="1"/>
  <c r="Q1200" i="1"/>
  <c r="Q2224" i="1"/>
  <c r="Q715" i="1"/>
  <c r="Q1721" i="1"/>
  <c r="Q2489" i="1"/>
  <c r="Q1226" i="1"/>
  <c r="Q1994" i="1"/>
  <c r="Q2762" i="1"/>
  <c r="Q1467" i="1"/>
  <c r="Q2235" i="1"/>
  <c r="Q3003" i="1"/>
  <c r="Q1396" i="1"/>
  <c r="Q2164" i="1"/>
  <c r="Q2932" i="1"/>
  <c r="Q1285" i="1"/>
  <c r="Q2053" i="1"/>
  <c r="Q2821" i="1"/>
  <c r="S4687" i="1"/>
  <c r="S4856" i="1"/>
  <c r="S4881" i="1"/>
  <c r="Q198" i="1"/>
  <c r="Q855" i="1"/>
  <c r="Q201" i="1"/>
  <c r="Q746" i="1"/>
  <c r="Q1815" i="1"/>
  <c r="Q1095" i="1"/>
  <c r="Q2152" i="1"/>
  <c r="Q491" i="1"/>
  <c r="Q1665" i="1"/>
  <c r="Q2433" i="1"/>
  <c r="Q1163" i="1"/>
  <c r="Q1938" i="1"/>
  <c r="Q2706" i="1"/>
  <c r="Q1411" i="1"/>
  <c r="Q2179" i="1"/>
  <c r="Q2947" i="1"/>
  <c r="Q1340" i="1"/>
  <c r="Q2108" i="1"/>
  <c r="Q2876" i="1"/>
  <c r="Q1229" i="1"/>
  <c r="Q1997" i="1"/>
  <c r="Q2765" i="1"/>
  <c r="Q1103" i="1"/>
  <c r="Q1894" i="1"/>
  <c r="Q2662" i="1"/>
  <c r="Q3666" i="1"/>
  <c r="Q4434" i="1"/>
  <c r="Q3018" i="1"/>
  <c r="Q3867" i="1"/>
  <c r="Q4635" i="1"/>
  <c r="Q3292" i="1"/>
  <c r="Q4060" i="1"/>
  <c r="Q4828" i="1"/>
  <c r="Q3557" i="1"/>
  <c r="Q4325" i="1"/>
  <c r="Q2910" i="1"/>
  <c r="Q3798" i="1"/>
  <c r="Q4566" i="1"/>
  <c r="E343" i="1"/>
  <c r="S4845" i="1"/>
  <c r="S3944" i="1"/>
  <c r="S4513" i="1"/>
  <c r="Q213" i="1"/>
  <c r="Q854" i="1"/>
  <c r="Q504" i="1"/>
  <c r="Q857" i="1"/>
  <c r="Q979" i="1"/>
  <c r="Q2351" i="1"/>
  <c r="Q4013" i="3"/>
  <c r="Q3287" i="3"/>
  <c r="E1795" i="3"/>
  <c r="E3996" i="3"/>
  <c r="A821" i="3"/>
  <c r="A2629" i="3"/>
  <c r="A596" i="3"/>
  <c r="E3496" i="3"/>
  <c r="A1012" i="3"/>
  <c r="E2655" i="3"/>
  <c r="A1166" i="3"/>
  <c r="A2312" i="3"/>
  <c r="A1380" i="3"/>
  <c r="A1922" i="3"/>
  <c r="A3897" i="3"/>
  <c r="A647" i="3"/>
  <c r="A1921" i="3"/>
  <c r="A883" i="3"/>
  <c r="A3594" i="3"/>
  <c r="A4108" i="3"/>
  <c r="A3998" i="3"/>
  <c r="S30" i="1"/>
  <c r="E4626" i="3"/>
  <c r="A1041" i="3"/>
  <c r="A443" i="3"/>
  <c r="A3043" i="3"/>
  <c r="A3668" i="3"/>
  <c r="A3558" i="3"/>
  <c r="E1580" i="3"/>
  <c r="E2480" i="3"/>
  <c r="A690" i="3"/>
  <c r="A2307" i="3"/>
  <c r="E4596" i="3"/>
  <c r="A2752" i="3"/>
  <c r="E2184" i="3"/>
  <c r="A4057" i="3"/>
  <c r="A4635" i="3"/>
  <c r="A4877" i="3"/>
  <c r="A3280" i="3"/>
  <c r="A1517" i="3"/>
  <c r="A1872" i="3"/>
  <c r="A2842" i="3"/>
  <c r="A3617" i="3"/>
  <c r="A4195" i="3"/>
  <c r="A4437" i="3"/>
  <c r="A4639" i="3"/>
  <c r="A1204" i="3"/>
  <c r="A992" i="3"/>
  <c r="A2274" i="3"/>
  <c r="A3107" i="3"/>
  <c r="A3755" i="3"/>
  <c r="A3997" i="3"/>
  <c r="A4199" i="3"/>
  <c r="A3128" i="3"/>
  <c r="S301" i="1"/>
  <c r="S1181" i="1"/>
  <c r="S2063" i="1"/>
  <c r="S818" i="1"/>
  <c r="S2331" i="1"/>
  <c r="A4403" i="3"/>
  <c r="S111" i="1"/>
  <c r="S1637" i="1"/>
  <c r="E4528" i="3"/>
  <c r="A3259" i="3"/>
  <c r="S1404" i="1"/>
  <c r="S607" i="1"/>
  <c r="S1377" i="1"/>
  <c r="S2522" i="1"/>
  <c r="A3953" i="3"/>
  <c r="A4207" i="3"/>
  <c r="S1924" i="1"/>
  <c r="E4047" i="3"/>
  <c r="A3685" i="3"/>
  <c r="S1683" i="1"/>
  <c r="S1318" i="1"/>
  <c r="S1872" i="1"/>
  <c r="S2769" i="1"/>
  <c r="E4553" i="3"/>
  <c r="A4782" i="3"/>
  <c r="S596" i="1"/>
  <c r="S1838" i="1"/>
  <c r="S569" i="1"/>
  <c r="S3289" i="1"/>
  <c r="A79" i="3"/>
  <c r="A3996" i="3"/>
  <c r="S26" i="1"/>
  <c r="S218" i="1"/>
  <c r="S973" i="1"/>
  <c r="S1590" i="1"/>
  <c r="S1855" i="1"/>
  <c r="S164" i="1"/>
  <c r="S610" i="1"/>
  <c r="S3041" i="1"/>
  <c r="S2004" i="1"/>
  <c r="A225" i="3"/>
  <c r="A4019" i="3"/>
  <c r="A3406" i="3"/>
  <c r="S326" i="1"/>
  <c r="S868" i="1"/>
  <c r="S1493" i="1"/>
  <c r="S2110" i="1"/>
  <c r="S968" i="1"/>
  <c r="S3401" i="1"/>
  <c r="S2956" i="1"/>
  <c r="S3589" i="1"/>
  <c r="S3598" i="1"/>
  <c r="S3231" i="1"/>
  <c r="S4426" i="1"/>
  <c r="S4595" i="1"/>
  <c r="S4788" i="1"/>
  <c r="S4981" i="1"/>
  <c r="S3288" i="1"/>
  <c r="S3905" i="1"/>
  <c r="S4321" i="1"/>
  <c r="Q189" i="1"/>
  <c r="Q830" i="1"/>
  <c r="Q480" i="1"/>
  <c r="Q833" i="1"/>
  <c r="Q931" i="1"/>
  <c r="Q2551" i="1"/>
  <c r="S1848" i="1"/>
  <c r="S2197" i="1"/>
  <c r="S3107" i="1"/>
  <c r="S3284" i="1"/>
  <c r="S2381" i="1"/>
  <c r="S3149" i="1"/>
  <c r="S3917" i="1"/>
  <c r="S2646" i="1"/>
  <c r="S3414" i="1"/>
  <c r="S2272" i="1"/>
  <c r="S3047" i="1"/>
  <c r="S3815" i="1"/>
  <c r="S4242" i="1"/>
  <c r="S2093" i="1"/>
  <c r="S4411" i="1"/>
  <c r="S3688" i="1"/>
  <c r="S4604" i="1"/>
  <c r="S4015" i="1"/>
  <c r="S4797" i="1"/>
  <c r="S4198" i="1"/>
  <c r="S4966" i="1"/>
  <c r="S1383" i="1"/>
  <c r="S1528" i="1"/>
  <c r="S1753" i="1"/>
  <c r="S1786" i="1"/>
  <c r="S2386" i="1"/>
  <c r="S2787" i="1"/>
  <c r="S2396" i="1"/>
  <c r="S3164" i="1"/>
  <c r="S2243" i="1"/>
  <c r="S3029" i="1"/>
  <c r="S3797" i="1"/>
  <c r="S2526" i="1"/>
  <c r="S3294" i="1"/>
  <c r="S2076" i="1"/>
  <c r="S2927" i="1"/>
  <c r="S3695" i="1"/>
  <c r="S4121" i="1"/>
  <c r="S4890" i="1"/>
  <c r="S4291" i="1"/>
  <c r="S2752" i="1"/>
  <c r="S4484" i="1"/>
  <c r="S3835" i="1"/>
  <c r="S4677" i="1"/>
  <c r="S4071" i="1"/>
  <c r="S4846" i="1"/>
  <c r="S4247" i="1"/>
  <c r="S2157" i="1"/>
  <c r="S4416" i="1"/>
  <c r="S3560" i="1"/>
  <c r="S4601" i="1"/>
  <c r="Q204" i="1"/>
  <c r="Q653" i="1"/>
  <c r="Q526" i="1"/>
  <c r="Q415" i="1"/>
  <c r="Q176" i="1"/>
  <c r="Q944" i="1"/>
  <c r="Q529" i="1"/>
  <c r="Q306" i="1"/>
  <c r="Q1074" i="1"/>
  <c r="S1175" i="1"/>
  <c r="S1384" i="1"/>
  <c r="S1609" i="1"/>
  <c r="S1642" i="1"/>
  <c r="S2212" i="1"/>
  <c r="S2643" i="1"/>
  <c r="S2340" i="1"/>
  <c r="S3108" i="1"/>
  <c r="S2154" i="1"/>
  <c r="S2973" i="1"/>
  <c r="S3741" i="1"/>
  <c r="S2470" i="1"/>
  <c r="S3238" i="1"/>
  <c r="S1964" i="1"/>
  <c r="S2871" i="1"/>
  <c r="S3639" i="1"/>
  <c r="S4057" i="1"/>
  <c r="S4834" i="1"/>
  <c r="S4235" i="1"/>
  <c r="S2304" i="1"/>
  <c r="S4428" i="1"/>
  <c r="S3744" i="1"/>
  <c r="S4621" i="1"/>
  <c r="S4007" i="1"/>
  <c r="S4790" i="1"/>
  <c r="S4191" i="1"/>
  <c r="S1224" i="1"/>
  <c r="S1449" i="1"/>
  <c r="S1482" i="1"/>
  <c r="S3657" i="1"/>
  <c r="S2483" i="1"/>
  <c r="S2280" i="1"/>
  <c r="S3052" i="1"/>
  <c r="S2058" i="1"/>
  <c r="S2917" i="1"/>
  <c r="S3685" i="1"/>
  <c r="S2414" i="1"/>
  <c r="S3182" i="1"/>
  <c r="S3950" i="1"/>
  <c r="S2815" i="1"/>
  <c r="S3583" i="1"/>
  <c r="S3993" i="1"/>
  <c r="S4778" i="1"/>
  <c r="S4179" i="1"/>
  <c r="S4947" i="1"/>
  <c r="S4372" i="1"/>
  <c r="S3400" i="1"/>
  <c r="S4565" i="1"/>
  <c r="S3928" i="1"/>
  <c r="S4734" i="1"/>
  <c r="S4135" i="1"/>
  <c r="S2071" i="1"/>
  <c r="S72" i="1"/>
  <c r="S152" i="1"/>
  <c r="S2489" i="1"/>
  <c r="S2962" i="1"/>
  <c r="S3363" i="1"/>
  <c r="S2612" i="1"/>
  <c r="S3380" i="1"/>
  <c r="S2477" i="1"/>
  <c r="S3245" i="1"/>
  <c r="S4013" i="1"/>
  <c r="S2742" i="1"/>
  <c r="S3510" i="1"/>
  <c r="S2375" i="1"/>
  <c r="S3143" i="1"/>
  <c r="S3911" i="1"/>
  <c r="S4338" i="1"/>
  <c r="S2936" i="1"/>
  <c r="S4507" i="1"/>
  <c r="S3873" i="1"/>
  <c r="S4700" i="1"/>
  <c r="S4124" i="1"/>
  <c r="S4893" i="1"/>
  <c r="S4294" i="1"/>
  <c r="S2584" i="1"/>
  <c r="S4463" i="1"/>
  <c r="S3763" i="1"/>
  <c r="S4632" i="1"/>
  <c r="S4761" i="1"/>
  <c r="S4169" i="1"/>
  <c r="Q101" i="1"/>
  <c r="Q869" i="1"/>
  <c r="Q742" i="1"/>
  <c r="Q631" i="1"/>
  <c r="Q392" i="1"/>
  <c r="Q1160" i="1"/>
  <c r="Q745" i="1"/>
  <c r="Q522" i="1"/>
  <c r="Q611" i="1"/>
  <c r="Q1695" i="1"/>
  <c r="Q2463" i="1"/>
  <c r="Q1296" i="1"/>
  <c r="Q2064" i="1"/>
  <c r="S936" i="1"/>
  <c r="S1161" i="1"/>
  <c r="S1194" i="1"/>
  <c r="S3369" i="1"/>
  <c r="S2138" i="1"/>
  <c r="S2100" i="1"/>
  <c r="S2940" i="1"/>
  <c r="S3708" i="1"/>
  <c r="S2805" i="1"/>
  <c r="S3573" i="1"/>
  <c r="S2301" i="1"/>
  <c r="S3070" i="1"/>
  <c r="S3838" i="1"/>
  <c r="S2703" i="1"/>
  <c r="S3471" i="1"/>
  <c r="S3818" i="1"/>
  <c r="S4666" i="1"/>
  <c r="S4058" i="1"/>
  <c r="S4835" i="1"/>
  <c r="S4260" i="1"/>
  <c r="S2504" i="1"/>
  <c r="S4453" i="1"/>
  <c r="S3745" i="1"/>
  <c r="S4622" i="1"/>
  <c r="S4008" i="1"/>
  <c r="S4791" i="1"/>
  <c r="S4192" i="1"/>
  <c r="S4960" i="1"/>
  <c r="S3906" i="1"/>
  <c r="Q91" i="1"/>
  <c r="Q429" i="1"/>
  <c r="Q302" i="1"/>
  <c r="Q191" i="1"/>
  <c r="Q959" i="1"/>
  <c r="Q720" i="1"/>
  <c r="Q305" i="1"/>
  <c r="Q82" i="1"/>
  <c r="Q850" i="1"/>
  <c r="Q1255" i="1"/>
  <c r="Q2023" i="1"/>
  <c r="Q323" i="1"/>
  <c r="Q1624" i="1"/>
  <c r="S1767" i="1"/>
  <c r="S1800" i="1"/>
  <c r="S2025" i="1"/>
  <c r="S2122" i="1"/>
  <c r="S2658" i="1"/>
  <c r="S3059" i="1"/>
  <c r="S2500" i="1"/>
  <c r="S3268" i="1"/>
  <c r="S2365" i="1"/>
  <c r="S3133" i="1"/>
  <c r="S3901" i="1"/>
  <c r="S2630" i="1"/>
  <c r="S3398" i="1"/>
  <c r="S2245" i="1"/>
  <c r="S3031" i="1"/>
  <c r="S3799" i="1"/>
  <c r="S4226" i="1"/>
  <c r="S4994" i="1"/>
  <c r="S4395" i="1"/>
  <c r="S3584" i="1"/>
  <c r="S4588" i="1"/>
  <c r="S3996" i="1"/>
  <c r="S3168" i="1"/>
  <c r="S3970" i="1"/>
  <c r="Q324" i="1"/>
  <c r="Q646" i="1"/>
  <c r="Q296" i="1"/>
  <c r="Q649" i="1"/>
  <c r="Q123" i="1"/>
  <c r="Q2183" i="1"/>
  <c r="Q1416" i="1"/>
  <c r="Q2392" i="1"/>
  <c r="Q1097" i="1"/>
  <c r="Q1889" i="1"/>
  <c r="Q2657" i="1"/>
  <c r="Q1394" i="1"/>
  <c r="Q2162" i="1"/>
  <c r="Q371" i="1"/>
  <c r="Q1635" i="1"/>
  <c r="Q2403" i="1"/>
  <c r="Q3171" i="1"/>
  <c r="Q1564" i="1"/>
  <c r="Q2332" i="1"/>
  <c r="Q3100" i="1"/>
  <c r="Q1453" i="1"/>
  <c r="Q2221" i="1"/>
  <c r="Q2989" i="1"/>
  <c r="Q1350" i="1"/>
  <c r="Q2118" i="1"/>
  <c r="Q3056" i="1"/>
  <c r="Q3890" i="1"/>
  <c r="Q4658" i="1"/>
  <c r="Q3323" i="1"/>
  <c r="Q4091" i="1"/>
  <c r="Q4859" i="1"/>
  <c r="Q3516" i="1"/>
  <c r="Q4284" i="1"/>
  <c r="Q2879" i="1"/>
  <c r="Q3781" i="1"/>
  <c r="Q4549" i="1"/>
  <c r="Q3254" i="1"/>
  <c r="Q4022" i="1"/>
  <c r="Q4790" i="1"/>
  <c r="Q2950" i="1"/>
  <c r="S4758" i="1"/>
  <c r="S4296" i="1"/>
  <c r="S4785" i="1"/>
  <c r="Q533" i="1"/>
  <c r="Q295" i="1"/>
  <c r="Q824" i="1"/>
  <c r="Q186" i="1"/>
  <c r="Q1359" i="1"/>
  <c r="Q2607" i="1"/>
  <c r="Q1776" i="1"/>
  <c r="Q2656" i="1"/>
  <c r="Q1385" i="1"/>
  <c r="Q2153" i="1"/>
  <c r="Q460" i="1"/>
  <c r="Q1658" i="1"/>
  <c r="Q2426" i="1"/>
  <c r="Q1110" i="1"/>
  <c r="Q1899" i="1"/>
  <c r="Q2667" i="1"/>
  <c r="Q1014" i="1"/>
  <c r="Q1828" i="1"/>
  <c r="Q2596" i="1"/>
  <c r="Q699" i="1"/>
  <c r="Q1717" i="1"/>
  <c r="Q2485" i="1"/>
  <c r="S4310" i="1"/>
  <c r="S4176" i="1"/>
  <c r="S4969" i="1"/>
  <c r="Q413" i="1"/>
  <c r="Q175" i="1"/>
  <c r="Q704" i="1"/>
  <c r="Q66" i="1"/>
  <c r="Q1239" i="1"/>
  <c r="Q2511" i="1"/>
  <c r="Q1704" i="1"/>
  <c r="Q2600" i="1"/>
  <c r="Q1329" i="1"/>
  <c r="Q2097" i="1"/>
  <c r="Q147" i="1"/>
  <c r="Q1602" i="1"/>
  <c r="Q2370" i="1"/>
  <c r="Q1036" i="1"/>
  <c r="Q1843" i="1"/>
  <c r="Q2611" i="1"/>
  <c r="Q908" i="1"/>
  <c r="Q1772" i="1"/>
  <c r="Q2540" i="1"/>
  <c r="Q475" i="1"/>
  <c r="Q1661" i="1"/>
  <c r="Q2429" i="1"/>
  <c r="Q3197" i="1"/>
  <c r="Q1558" i="1"/>
  <c r="Q2326" i="1"/>
  <c r="Q3330" i="1"/>
  <c r="Q4098" i="1"/>
  <c r="Q4866" i="1"/>
  <c r="S4927" i="1"/>
  <c r="S2856" i="1"/>
  <c r="Q116" i="1"/>
  <c r="Q438" i="1"/>
  <c r="Q88" i="1"/>
  <c r="Q441" i="1"/>
  <c r="Q986" i="1"/>
  <c r="Q2007" i="1"/>
  <c r="Q1280" i="1"/>
  <c r="Q2288" i="1"/>
  <c r="Q933" i="1"/>
  <c r="Q1785" i="1"/>
  <c r="Q2553" i="1"/>
  <c r="Q1290" i="1"/>
  <c r="Q2058" i="1"/>
  <c r="Q2826" i="1"/>
  <c r="Q1531" i="1"/>
  <c r="Q2299" i="1"/>
  <c r="Q3067" i="1"/>
  <c r="Q1460" i="1"/>
  <c r="Q2228" i="1"/>
  <c r="Q2996" i="1"/>
  <c r="Q1349" i="1"/>
  <c r="Q2117" i="1"/>
  <c r="Q2885" i="1"/>
  <c r="S4815" i="1"/>
  <c r="S4984" i="1"/>
  <c r="Q115" i="1"/>
  <c r="Q326" i="1"/>
  <c r="Q983" i="1"/>
  <c r="Q329" i="1"/>
  <c r="Q874" i="1"/>
  <c r="Q1927" i="1"/>
  <c r="Q1208" i="1"/>
  <c r="Q2232" i="1"/>
  <c r="Q747" i="1"/>
  <c r="Q1729" i="1"/>
  <c r="Q2497" i="1"/>
  <c r="Q1234" i="1"/>
  <c r="Q2002" i="1"/>
  <c r="Q2770" i="1"/>
  <c r="Q1475" i="1"/>
  <c r="Q2243" i="1"/>
  <c r="Q3011" i="1"/>
  <c r="Q1404" i="1"/>
  <c r="Q2172" i="1"/>
  <c r="Q2940" i="1"/>
  <c r="Q1293" i="1"/>
  <c r="Q2061" i="1"/>
  <c r="Q2829" i="1"/>
  <c r="Q1189" i="1"/>
  <c r="Q1958" i="1"/>
  <c r="Q2726" i="1"/>
  <c r="Q3730" i="1"/>
  <c r="Q4498" i="1"/>
  <c r="Q3121" i="1"/>
  <c r="Q3931" i="1"/>
  <c r="Q4699" i="1"/>
  <c r="Q3356" i="1"/>
  <c r="Q4124" i="1"/>
  <c r="Q4892" i="1"/>
  <c r="Q3621" i="1"/>
  <c r="Q4389" i="1"/>
  <c r="Q3010" i="1"/>
  <c r="Q3862" i="1"/>
  <c r="Q4630" i="1"/>
  <c r="E407" i="1"/>
  <c r="S3964" i="1"/>
  <c r="S4100" i="1"/>
  <c r="S4393" i="1"/>
  <c r="Q341" i="1"/>
  <c r="Q103" i="1"/>
  <c r="Q632" i="1"/>
  <c r="Q985" i="1"/>
  <c r="Q1158" i="1"/>
  <c r="Q2447" i="1"/>
  <c r="Q3340" i="3"/>
  <c r="E1971" i="3"/>
  <c r="Q4297" i="3"/>
  <c r="E1341" i="3"/>
  <c r="A1999" i="3"/>
  <c r="E29" i="3"/>
  <c r="A2189" i="3"/>
  <c r="A32" i="3"/>
  <c r="A147" i="3"/>
  <c r="A532" i="3"/>
  <c r="A2702" i="3"/>
  <c r="E4951" i="3"/>
  <c r="A2438" i="3"/>
  <c r="E1416" i="3"/>
  <c r="A4665" i="3"/>
  <c r="A2183" i="3"/>
  <c r="E2240" i="3"/>
  <c r="A1651" i="3"/>
  <c r="A4362" i="3"/>
  <c r="A4876" i="3"/>
  <c r="A4902" i="3"/>
  <c r="S359" i="1"/>
  <c r="A1303" i="3"/>
  <c r="A2577" i="3"/>
  <c r="A1211" i="3"/>
  <c r="A3922" i="3"/>
  <c r="A4436" i="3"/>
  <c r="A4326" i="3"/>
  <c r="A948" i="3"/>
  <c r="A944" i="3"/>
  <c r="A2226" i="3"/>
  <c r="A3036" i="3"/>
  <c r="A2822" i="3"/>
  <c r="A433" i="3"/>
  <c r="A127" i="3"/>
  <c r="A4825" i="3"/>
  <c r="A3364" i="3"/>
  <c r="A3244" i="3"/>
  <c r="S355" i="1"/>
  <c r="A1046" i="3"/>
  <c r="E3640" i="3"/>
  <c r="E4496" i="3"/>
  <c r="A4385" i="3"/>
  <c r="A4963" i="3"/>
  <c r="A3424" i="3"/>
  <c r="A4984" i="3"/>
  <c r="E1632" i="3"/>
  <c r="A2528" i="3"/>
  <c r="E1275" i="3"/>
  <c r="A3945" i="3"/>
  <c r="A4523" i="3"/>
  <c r="A4765" i="3"/>
  <c r="A4967" i="3"/>
  <c r="A3146" i="3"/>
  <c r="S297" i="1"/>
  <c r="S1949" i="1"/>
  <c r="S816" i="1"/>
  <c r="S1586" i="1"/>
  <c r="S3099" i="1"/>
  <c r="A4412" i="3"/>
  <c r="S1083" i="1"/>
  <c r="S718" i="1"/>
  <c r="A3394" i="3"/>
  <c r="A4855" i="3"/>
  <c r="S493" i="1"/>
  <c r="S1375" i="1"/>
  <c r="S2145" i="1"/>
  <c r="S3290" i="1"/>
  <c r="A4794" i="3"/>
  <c r="S37" i="1"/>
  <c r="S1013" i="1"/>
  <c r="E4745" i="3"/>
  <c r="A3342" i="3"/>
  <c r="S844" i="1"/>
  <c r="S2086" i="1"/>
  <c r="S817" i="1"/>
  <c r="S3537" i="1"/>
  <c r="E2376" i="3"/>
  <c r="A4774" i="3"/>
  <c r="S1364" i="1"/>
  <c r="S567" i="1"/>
  <c r="S1337" i="1"/>
  <c r="S2482" i="1"/>
  <c r="A1138" i="3"/>
  <c r="A4860" i="3"/>
  <c r="S69" i="1"/>
  <c r="S860" i="1"/>
  <c r="S1485" i="1"/>
  <c r="S2102" i="1"/>
  <c r="S226" i="1"/>
  <c r="S833" i="1"/>
  <c r="S1122" i="1"/>
  <c r="S3553" i="1"/>
  <c r="S2635" i="1"/>
  <c r="E3400" i="3"/>
  <c r="A3332" i="3"/>
  <c r="A4878" i="3"/>
  <c r="S468" i="1"/>
  <c r="S1380" i="1"/>
  <c r="S160" i="1"/>
  <c r="S583" i="1"/>
  <c r="S521" i="1"/>
  <c r="S3202" i="1"/>
  <c r="S3468" i="1"/>
  <c r="S4101" i="1"/>
  <c r="S3726" i="1"/>
  <c r="S3359" i="1"/>
  <c r="S4554" i="1"/>
  <c r="S4723" i="1"/>
  <c r="S4916" i="1"/>
  <c r="S2960" i="1"/>
  <c r="S3840" i="1"/>
  <c r="S4073" i="1"/>
  <c r="S4201" i="1"/>
  <c r="Q317" i="1"/>
  <c r="Q79" i="1"/>
  <c r="Q608" i="1"/>
  <c r="Q961" i="1"/>
  <c r="Q1126" i="1"/>
  <c r="Q2679" i="1"/>
  <c r="S244" i="1"/>
  <c r="S2569" i="1"/>
  <c r="S3443" i="1"/>
  <c r="S3412" i="1"/>
  <c r="S2509" i="1"/>
  <c r="S3277" i="1"/>
  <c r="S4045" i="1"/>
  <c r="S2774" i="1"/>
  <c r="S3542" i="1"/>
  <c r="S2407" i="1"/>
  <c r="S3175" i="1"/>
  <c r="S3943" i="1"/>
  <c r="S4370" i="1"/>
  <c r="S3192" i="1"/>
  <c r="S4539" i="1"/>
  <c r="S3923" i="1"/>
  <c r="S4732" i="1"/>
  <c r="S4157" i="1"/>
  <c r="S4925" i="1"/>
  <c r="S4326" i="1"/>
  <c r="S2840" i="1"/>
  <c r="S1831" i="1"/>
  <c r="S1864" i="1"/>
  <c r="S2089" i="1"/>
  <c r="S2224" i="1"/>
  <c r="S2722" i="1"/>
  <c r="S3123" i="1"/>
  <c r="S2524" i="1"/>
  <c r="S3292" i="1"/>
  <c r="S2389" i="1"/>
  <c r="S3157" i="1"/>
  <c r="S3925" i="1"/>
  <c r="S2654" i="1"/>
  <c r="S3422" i="1"/>
  <c r="S2284" i="1"/>
  <c r="S3055" i="1"/>
  <c r="S3823" i="1"/>
  <c r="S4250" i="1"/>
  <c r="S2196" i="1"/>
  <c r="S4419" i="1"/>
  <c r="S3720" i="1"/>
  <c r="S4612" i="1"/>
  <c r="S4024" i="1"/>
  <c r="S4805" i="1"/>
  <c r="S4206" i="1"/>
  <c r="S4974" i="1"/>
  <c r="S4375" i="1"/>
  <c r="S3232" i="1"/>
  <c r="S4544" i="1"/>
  <c r="S4047" i="1"/>
  <c r="S4545" i="1"/>
  <c r="Q13" i="1"/>
  <c r="Q781" i="1"/>
  <c r="Q654" i="1"/>
  <c r="Q543" i="1"/>
  <c r="Q304" i="1"/>
  <c r="Q1072" i="1"/>
  <c r="Q657" i="1"/>
  <c r="Q434" i="1"/>
  <c r="Q187" i="1"/>
  <c r="S1687" i="1"/>
  <c r="S1720" i="1"/>
  <c r="S1945" i="1"/>
  <c r="S1970" i="1"/>
  <c r="S2578" i="1"/>
  <c r="S2979" i="1"/>
  <c r="S2468" i="1"/>
  <c r="S3236" i="1"/>
  <c r="S2333" i="1"/>
  <c r="S3101" i="1"/>
  <c r="S3869" i="1"/>
  <c r="S2598" i="1"/>
  <c r="S3366" i="1"/>
  <c r="S2195" i="1"/>
  <c r="S2999" i="1"/>
  <c r="S3767" i="1"/>
  <c r="S4194" i="1"/>
  <c r="S4962" i="1"/>
  <c r="S4363" i="1"/>
  <c r="S3328" i="1"/>
  <c r="S4556" i="1"/>
  <c r="S3952" i="1"/>
  <c r="S4749" i="1"/>
  <c r="S4150" i="1"/>
  <c r="S4918" i="1"/>
  <c r="S1447" i="1"/>
  <c r="S1576" i="1"/>
  <c r="S1801" i="1"/>
  <c r="S1834" i="1"/>
  <c r="S2434" i="1"/>
  <c r="S2835" i="1"/>
  <c r="S2412" i="1"/>
  <c r="S3180" i="1"/>
  <c r="S2268" i="1"/>
  <c r="S3045" i="1"/>
  <c r="S3813" i="1"/>
  <c r="S2542" i="1"/>
  <c r="S3310" i="1"/>
  <c r="S2106" i="1"/>
  <c r="S2943" i="1"/>
  <c r="S3711" i="1"/>
  <c r="S4138" i="1"/>
  <c r="S4906" i="1"/>
  <c r="S4307" i="1"/>
  <c r="S2880" i="1"/>
  <c r="S4500" i="1"/>
  <c r="S3860" i="1"/>
  <c r="S4693" i="1"/>
  <c r="S4089" i="1"/>
  <c r="S4862" i="1"/>
  <c r="S4263" i="1"/>
  <c r="S306" i="1"/>
  <c r="S617" i="1"/>
  <c r="S650" i="1"/>
  <c r="S2825" i="1"/>
  <c r="S3298" i="1"/>
  <c r="S3611" i="1"/>
  <c r="S2740" i="1"/>
  <c r="S3508" i="1"/>
  <c r="S2605" i="1"/>
  <c r="S3373" i="1"/>
  <c r="S1963" i="1"/>
  <c r="S2870" i="1"/>
  <c r="S3638" i="1"/>
  <c r="S2503" i="1"/>
  <c r="S3271" i="1"/>
  <c r="S2608" i="1"/>
  <c r="S4466" i="1"/>
  <c r="S3769" i="1"/>
  <c r="S4635" i="1"/>
  <c r="S4050" i="1"/>
  <c r="S4828" i="1"/>
  <c r="S4253" i="1"/>
  <c r="S2235" i="1"/>
  <c r="S4422" i="1"/>
  <c r="S3608" i="1"/>
  <c r="S4591" i="1"/>
  <c r="S3969" i="1"/>
  <c r="S4760" i="1"/>
  <c r="S4641" i="1"/>
  <c r="S4111" i="1"/>
  <c r="Q229" i="1"/>
  <c r="Q102" i="1"/>
  <c r="Q870" i="1"/>
  <c r="Q759" i="1"/>
  <c r="Q520" i="1"/>
  <c r="Q105" i="1"/>
  <c r="Q873" i="1"/>
  <c r="Q650" i="1"/>
  <c r="Q1006" i="1"/>
  <c r="Q1823" i="1"/>
  <c r="Q2591" i="1"/>
  <c r="Q1424" i="1"/>
  <c r="Q2192" i="1"/>
  <c r="S1272" i="1"/>
  <c r="S1497" i="1"/>
  <c r="S1530" i="1"/>
  <c r="S2019" i="1"/>
  <c r="S2531" i="1"/>
  <c r="S2299" i="1"/>
  <c r="S3068" i="1"/>
  <c r="S2090" i="1"/>
  <c r="S2933" i="1"/>
  <c r="S3701" i="1"/>
  <c r="S2430" i="1"/>
  <c r="S3198" i="1"/>
  <c r="S3966" i="1"/>
  <c r="S2831" i="1"/>
  <c r="S3599" i="1"/>
  <c r="S4011" i="1"/>
  <c r="S4794" i="1"/>
  <c r="S4195" i="1"/>
  <c r="S4963" i="1"/>
  <c r="S4388" i="1"/>
  <c r="S3528" i="1"/>
  <c r="S4581" i="1"/>
  <c r="S3953" i="1"/>
  <c r="S4750" i="1"/>
  <c r="S4151" i="1"/>
  <c r="S4919" i="1"/>
  <c r="S4320" i="1"/>
  <c r="S2792" i="1"/>
  <c r="S4977" i="1"/>
  <c r="Q108" i="1"/>
  <c r="Q557" i="1"/>
  <c r="Q430" i="1"/>
  <c r="Q319" i="1"/>
  <c r="Q80" i="1"/>
  <c r="Q848" i="1"/>
  <c r="Q433" i="1"/>
  <c r="Q210" i="1"/>
  <c r="Q978" i="1"/>
  <c r="Q1383" i="1"/>
  <c r="Q2151" i="1"/>
  <c r="Q836" i="1"/>
  <c r="Q1752" i="1"/>
  <c r="S2119" i="1"/>
  <c r="S180" i="1"/>
  <c r="S248" i="1"/>
  <c r="S2537" i="1"/>
  <c r="S3010" i="1"/>
  <c r="S3411" i="1"/>
  <c r="S2628" i="1"/>
  <c r="S3396" i="1"/>
  <c r="S2493" i="1"/>
  <c r="S3261" i="1"/>
  <c r="S4029" i="1"/>
  <c r="S2758" i="1"/>
  <c r="S3526" i="1"/>
  <c r="S2391" i="1"/>
  <c r="S3159" i="1"/>
  <c r="S3927" i="1"/>
  <c r="S4354" i="1"/>
  <c r="S3064" i="1"/>
  <c r="S4523" i="1"/>
  <c r="S3898" i="1"/>
  <c r="S4716" i="1"/>
  <c r="S2384" i="1"/>
  <c r="S4009" i="1"/>
  <c r="S4897" i="1"/>
  <c r="Q261" i="1"/>
  <c r="Q23" i="1"/>
  <c r="Q552" i="1"/>
  <c r="Q905" i="1"/>
  <c r="Q1052" i="1"/>
  <c r="Q2383" i="1"/>
  <c r="Q1592" i="1"/>
  <c r="Q2520" i="1"/>
  <c r="Q1249" i="1"/>
  <c r="Q2017" i="1"/>
  <c r="Q2785" i="1"/>
  <c r="Q1522" i="1"/>
  <c r="Q2290" i="1"/>
  <c r="Q883" i="1"/>
  <c r="Q1763" i="1"/>
  <c r="Q2531" i="1"/>
  <c r="Q596" i="1"/>
  <c r="Q1692" i="1"/>
  <c r="Q2460" i="1"/>
  <c r="Q3228" i="1"/>
  <c r="Q1581" i="1"/>
  <c r="Q2349" i="1"/>
  <c r="Q3117" i="1"/>
  <c r="Q1478" i="1"/>
  <c r="Q2246" i="1"/>
  <c r="Q3250" i="1"/>
  <c r="Q4018" i="1"/>
  <c r="Q4786" i="1"/>
  <c r="Q3451" i="1"/>
  <c r="Q4219" i="1"/>
  <c r="Q4987" i="1"/>
  <c r="Q3644" i="1"/>
  <c r="Q4412" i="1"/>
  <c r="Q3087" i="1"/>
  <c r="Q3909" i="1"/>
  <c r="Q4677" i="1"/>
  <c r="Q3382" i="1"/>
  <c r="Q4150" i="1"/>
  <c r="Q4918" i="1"/>
  <c r="Q3153" i="1"/>
  <c r="S4303" i="1"/>
  <c r="S4552" i="1"/>
  <c r="S4609" i="1"/>
  <c r="Q789" i="1"/>
  <c r="Q551" i="1"/>
  <c r="Q1080" i="1"/>
  <c r="Q442" i="1"/>
  <c r="Q1583" i="1"/>
  <c r="Q420" i="1"/>
  <c r="Q1952" i="1"/>
  <c r="Q2784" i="1"/>
  <c r="Q1513" i="1"/>
  <c r="Q2281" i="1"/>
  <c r="Q934" i="1"/>
  <c r="Q1786" i="1"/>
  <c r="Q2554" i="1"/>
  <c r="Q1259" i="1"/>
  <c r="Q2027" i="1"/>
  <c r="Q2795" i="1"/>
  <c r="Q1187" i="1"/>
  <c r="Q1956" i="1"/>
  <c r="Q2724" i="1"/>
  <c r="Q1038" i="1"/>
  <c r="Q1845" i="1"/>
  <c r="Q2613" i="1"/>
  <c r="S3929" i="1"/>
  <c r="S4432" i="1"/>
  <c r="S4729" i="1"/>
  <c r="Q669" i="1"/>
  <c r="Q431" i="1"/>
  <c r="Q960" i="1"/>
  <c r="Q322" i="1"/>
  <c r="Q1487" i="1"/>
  <c r="Q2711" i="1"/>
  <c r="Q1864" i="1"/>
  <c r="Q2728" i="1"/>
  <c r="Q1457" i="1"/>
  <c r="Q2225" i="1"/>
  <c r="Q748" i="1"/>
  <c r="Q1730" i="1"/>
  <c r="Q2498" i="1"/>
  <c r="Q1203" i="1"/>
  <c r="Q1971" i="1"/>
  <c r="Q2739" i="1"/>
  <c r="Q1111" i="1"/>
  <c r="Q1900" i="1"/>
  <c r="Q2668" i="1"/>
  <c r="Q941" i="1"/>
  <c r="Q1789" i="1"/>
  <c r="Q2557" i="1"/>
  <c r="Q572" i="1"/>
  <c r="Q1686" i="1"/>
  <c r="Q2454" i="1"/>
  <c r="Q3458" i="1"/>
  <c r="Q4226" i="1"/>
  <c r="S4205" i="1"/>
  <c r="S3552" i="1"/>
  <c r="S4377" i="1"/>
  <c r="Q53" i="1"/>
  <c r="Q694" i="1"/>
  <c r="Q344" i="1"/>
  <c r="Q697" i="1"/>
  <c r="Q419" i="1"/>
  <c r="Q2223" i="1"/>
  <c r="Q1456" i="1"/>
  <c r="Q2416" i="1"/>
  <c r="Q1129" i="1"/>
  <c r="Q1913" i="1"/>
  <c r="Q2681" i="1"/>
  <c r="Q1418" i="1"/>
  <c r="Q2186" i="1"/>
  <c r="Q467" i="1"/>
  <c r="Q1659" i="1"/>
  <c r="Q2427" i="1"/>
  <c r="Q3195" i="1"/>
  <c r="Q1588" i="1"/>
  <c r="Q2356" i="1"/>
  <c r="Q3124" i="1"/>
  <c r="Q1477" i="1"/>
  <c r="Q2245" i="1"/>
  <c r="Q3013" i="1"/>
  <c r="S2656" i="1"/>
  <c r="S3778" i="1"/>
  <c r="Q260" i="1"/>
  <c r="Q582" i="1"/>
  <c r="Q232" i="1"/>
  <c r="Q585" i="1"/>
  <c r="Q1130" i="1"/>
  <c r="Q2127" i="1"/>
  <c r="Q1384" i="1"/>
  <c r="Q2360" i="1"/>
  <c r="Q1054" i="1"/>
  <c r="Q1857" i="1"/>
  <c r="Q2625" i="1"/>
  <c r="Q1362" i="1"/>
  <c r="Q2130" i="1"/>
  <c r="Q155" i="1"/>
  <c r="Q1603" i="1"/>
  <c r="Q2371" i="1"/>
  <c r="Q3139" i="1"/>
  <c r="Q1532" i="1"/>
  <c r="Q2300" i="1"/>
  <c r="Q3068" i="1"/>
  <c r="Q1421" i="1"/>
  <c r="Q2189" i="1"/>
  <c r="Q2957" i="1"/>
  <c r="Q1318" i="1"/>
  <c r="Q2086" i="1"/>
  <c r="Q3006" i="1"/>
  <c r="Q3858" i="1"/>
  <c r="Q4626" i="1"/>
  <c r="Q3291" i="1"/>
  <c r="Q4059" i="1"/>
  <c r="Q4827" i="1"/>
  <c r="Q3484" i="1"/>
  <c r="Q4252" i="1"/>
  <c r="Q2766" i="1"/>
  <c r="Q3749" i="1"/>
  <c r="Q4517" i="1"/>
  <c r="Q3215" i="1"/>
  <c r="Q3990" i="1"/>
  <c r="Q4758" i="1"/>
  <c r="Q2897" i="1"/>
  <c r="S2146" i="1"/>
  <c r="S4360" i="1"/>
  <c r="S4153" i="1"/>
  <c r="Q597" i="1"/>
  <c r="Q359" i="1"/>
  <c r="Q888" i="1"/>
  <c r="Q250" i="1"/>
  <c r="Q1423" i="1"/>
  <c r="Q2647" i="1"/>
  <c r="E446" i="3"/>
  <c r="E2739" i="3"/>
  <c r="E1106" i="3"/>
  <c r="E2111" i="3"/>
  <c r="A2767" i="3"/>
  <c r="E4844" i="3"/>
  <c r="A2893" i="3"/>
  <c r="A760" i="3"/>
  <c r="A220" i="3"/>
  <c r="A844" i="3"/>
  <c r="A2894" i="3"/>
  <c r="A179" i="3"/>
  <c r="E891" i="3"/>
  <c r="E2440" i="3"/>
  <c r="A4729" i="3"/>
  <c r="A2311" i="3"/>
  <c r="E3264" i="3"/>
  <c r="A1715" i="3"/>
  <c r="A4426" i="3"/>
  <c r="A4940" i="3"/>
  <c r="A3296" i="3"/>
  <c r="S423" i="1"/>
  <c r="A1431" i="3"/>
  <c r="A2705" i="3"/>
  <c r="A1275" i="3"/>
  <c r="A3986" i="3"/>
  <c r="A4500" i="3"/>
  <c r="A4390" i="3"/>
  <c r="A1636" i="3"/>
  <c r="A1072" i="3"/>
  <c r="A2354" i="3"/>
  <c r="A3186" i="3"/>
  <c r="A3078" i="3"/>
  <c r="A561" i="3"/>
  <c r="A200" i="3"/>
  <c r="A4889" i="3"/>
  <c r="A3428" i="3"/>
  <c r="A3318" i="3"/>
  <c r="S419" i="1"/>
  <c r="A1302" i="3"/>
  <c r="E4458" i="3"/>
  <c r="E4620" i="3"/>
  <c r="A4449" i="3"/>
  <c r="A4144" i="3"/>
  <c r="A3648" i="3"/>
  <c r="S42" i="1"/>
  <c r="E3680" i="3"/>
  <c r="A2656" i="3"/>
  <c r="E1800" i="3"/>
  <c r="A4009" i="3"/>
  <c r="A4587" i="3"/>
  <c r="A4829" i="3"/>
  <c r="A3083" i="3"/>
  <c r="A3356" i="3"/>
  <c r="S499" i="1"/>
  <c r="S176" i="1"/>
  <c r="S880" i="1"/>
  <c r="S1650" i="1"/>
  <c r="S3163" i="1"/>
  <c r="A4572" i="3"/>
  <c r="S1147" i="1"/>
  <c r="S782" i="1"/>
  <c r="A3578" i="3"/>
  <c r="A3104" i="3"/>
  <c r="S557" i="1"/>
  <c r="S1439" i="1"/>
  <c r="S2209" i="1"/>
  <c r="S3354" i="1"/>
  <c r="A4954" i="3"/>
  <c r="S133" i="1"/>
  <c r="S1077" i="1"/>
  <c r="A865" i="3"/>
  <c r="A3502" i="3"/>
  <c r="S908" i="1"/>
  <c r="S2150" i="1"/>
  <c r="S881" i="1"/>
  <c r="S3601" i="1"/>
  <c r="E4850" i="3"/>
  <c r="A3624" i="3"/>
  <c r="S1428" i="1"/>
  <c r="S631" i="1"/>
  <c r="S1401" i="1"/>
  <c r="S2546" i="1"/>
  <c r="A1507" i="3"/>
  <c r="A3717" i="3"/>
  <c r="S302" i="1"/>
  <c r="S924" i="1"/>
  <c r="S1549" i="1"/>
  <c r="S2166" i="1"/>
  <c r="S354" i="1"/>
  <c r="S897" i="1"/>
  <c r="S1186" i="1"/>
  <c r="S3617" i="1"/>
  <c r="S2699" i="1"/>
  <c r="E4999" i="3"/>
  <c r="A3516" i="3"/>
  <c r="A3864" i="3"/>
  <c r="S579" i="1"/>
  <c r="S1444" i="1"/>
  <c r="S288" i="1"/>
  <c r="S647" i="1"/>
  <c r="S681" i="1"/>
  <c r="S3362" i="1"/>
  <c r="S3532" i="1"/>
  <c r="S2011" i="1"/>
  <c r="S3854" i="1"/>
  <c r="S3487" i="1"/>
  <c r="S4682" i="1"/>
  <c r="S4851" i="1"/>
  <c r="S2632" i="1"/>
  <c r="S3772" i="1"/>
  <c r="S4026" i="1"/>
  <c r="S4208" i="1"/>
  <c r="S4074" i="1"/>
  <c r="Q445" i="1"/>
  <c r="Q207" i="1"/>
  <c r="Q736" i="1"/>
  <c r="Q98" i="1"/>
  <c r="Q1271" i="1"/>
  <c r="Q388" i="1"/>
  <c r="S713" i="1"/>
  <c r="S2921" i="1"/>
  <c r="S3643" i="1"/>
  <c r="S3476" i="1"/>
  <c r="S2573" i="1"/>
  <c r="S3341" i="1"/>
  <c r="S4109" i="1"/>
  <c r="S2838" i="1"/>
  <c r="S3606" i="1"/>
  <c r="S2471" i="1"/>
  <c r="S3239" i="1"/>
  <c r="S2352" i="1"/>
  <c r="S4434" i="1"/>
  <c r="S3681" i="1"/>
  <c r="S4603" i="1"/>
  <c r="S4014" i="1"/>
  <c r="S4796" i="1"/>
  <c r="S4221" i="1"/>
  <c r="S4989" i="1"/>
  <c r="S4390" i="1"/>
  <c r="S3352" i="1"/>
  <c r="S2007" i="1"/>
  <c r="S2040" i="1"/>
  <c r="S2265" i="1"/>
  <c r="S2425" i="1"/>
  <c r="S2898" i="1"/>
  <c r="S3299" i="1"/>
  <c r="S2588" i="1"/>
  <c r="S3356" i="1"/>
  <c r="S2453" i="1"/>
  <c r="S3221" i="1"/>
  <c r="S3989" i="1"/>
  <c r="S2718" i="1"/>
  <c r="S3486" i="1"/>
  <c r="S2351" i="1"/>
  <c r="S3119" i="1"/>
  <c r="S3887" i="1"/>
  <c r="S4314" i="1"/>
  <c r="S2744" i="1"/>
  <c r="S4483" i="1"/>
  <c r="S3834" i="1"/>
  <c r="S4676" i="1"/>
  <c r="S4097" i="1"/>
  <c r="S4869" i="1"/>
  <c r="S4270" i="1"/>
  <c r="S2392" i="1"/>
  <c r="S4439" i="1"/>
  <c r="S3704" i="1"/>
  <c r="S4608" i="1"/>
  <c r="S4569" i="1"/>
  <c r="S3945" i="1"/>
  <c r="Q77" i="1"/>
  <c r="Q845" i="1"/>
  <c r="Q718" i="1"/>
  <c r="Q607" i="1"/>
  <c r="Q368" i="1"/>
  <c r="Q1136" i="1"/>
  <c r="Q721" i="1"/>
  <c r="Q498" i="1"/>
  <c r="Q515" i="1"/>
  <c r="S1863" i="1"/>
  <c r="S1896" i="1"/>
  <c r="S2121" i="1"/>
  <c r="S2275" i="1"/>
  <c r="S2754" i="1"/>
  <c r="S3155" i="1"/>
  <c r="S2532" i="1"/>
  <c r="S3300" i="1"/>
  <c r="S2397" i="1"/>
  <c r="S3165" i="1"/>
  <c r="S3933" i="1"/>
  <c r="S2662" i="1"/>
  <c r="S3430" i="1"/>
  <c r="S2293" i="1"/>
  <c r="S3063" i="1"/>
  <c r="S3831" i="1"/>
  <c r="S4258" i="1"/>
  <c r="S2295" i="1"/>
  <c r="S4427" i="1"/>
  <c r="S3739" i="1"/>
  <c r="S4620" i="1"/>
  <c r="S4033" i="1"/>
  <c r="S4813" i="1"/>
  <c r="S4214" i="1"/>
  <c r="S4982" i="1"/>
  <c r="S1703" i="1"/>
  <c r="S1736" i="1"/>
  <c r="S1961" i="1"/>
  <c r="S2002" i="1"/>
  <c r="S2594" i="1"/>
  <c r="S2995" i="1"/>
  <c r="S2476" i="1"/>
  <c r="S3244" i="1"/>
  <c r="S2341" i="1"/>
  <c r="S3109" i="1"/>
  <c r="S3877" i="1"/>
  <c r="S2606" i="1"/>
  <c r="S3374" i="1"/>
  <c r="S2208" i="1"/>
  <c r="S3007" i="1"/>
  <c r="S3775" i="1"/>
  <c r="S4202" i="1"/>
  <c r="S4970" i="1"/>
  <c r="S4371" i="1"/>
  <c r="S3392" i="1"/>
  <c r="S4564" i="1"/>
  <c r="S3963" i="1"/>
  <c r="S4757" i="1"/>
  <c r="S4158" i="1"/>
  <c r="S4926" i="1"/>
  <c r="S4327" i="1"/>
  <c r="S568" i="1"/>
  <c r="S793" i="1"/>
  <c r="S826" i="1"/>
  <c r="S3001" i="1"/>
  <c r="S3474" i="1"/>
  <c r="S3675" i="1"/>
  <c r="S2804" i="1"/>
  <c r="S3572" i="1"/>
  <c r="S2669" i="1"/>
  <c r="S3437" i="1"/>
  <c r="S2091" i="1"/>
  <c r="S2934" i="1"/>
  <c r="S3702" i="1"/>
  <c r="S2567" i="1"/>
  <c r="S3335" i="1"/>
  <c r="S3120" i="1"/>
  <c r="S4530" i="1"/>
  <c r="S3872" i="1"/>
  <c r="S4699" i="1"/>
  <c r="S4123" i="1"/>
  <c r="S4892" i="1"/>
  <c r="S4317" i="1"/>
  <c r="S2768" i="1"/>
  <c r="S4486" i="1"/>
  <c r="S3801" i="1"/>
  <c r="S4655" i="1"/>
  <c r="S4046" i="1"/>
  <c r="S4824" i="1"/>
  <c r="S3992" i="1"/>
  <c r="S4625" i="1"/>
  <c r="Q293" i="1"/>
  <c r="Q166" i="1"/>
  <c r="Q55" i="1"/>
  <c r="Q823" i="1"/>
  <c r="Q584" i="1"/>
  <c r="Q169" i="1"/>
  <c r="Q937" i="1"/>
  <c r="Q714" i="1"/>
  <c r="Q1094" i="1"/>
  <c r="Q1887" i="1"/>
  <c r="Q2655" i="1"/>
  <c r="Q1488" i="1"/>
  <c r="S1255" i="1"/>
  <c r="S1448" i="1"/>
  <c r="S1673" i="1"/>
  <c r="S1706" i="1"/>
  <c r="S2306" i="1"/>
  <c r="S2707" i="1"/>
  <c r="S2364" i="1"/>
  <c r="S3132" i="1"/>
  <c r="S2192" i="1"/>
  <c r="S2997" i="1"/>
  <c r="S3765" i="1"/>
  <c r="S2494" i="1"/>
  <c r="S3262" i="1"/>
  <c r="S2012" i="1"/>
  <c r="S2895" i="1"/>
  <c r="S3663" i="1"/>
  <c r="S4084" i="1"/>
  <c r="S4858" i="1"/>
  <c r="S4259" i="1"/>
  <c r="S2496" i="1"/>
  <c r="S4452" i="1"/>
  <c r="S3785" i="1"/>
  <c r="S4645" i="1"/>
  <c r="S4034" i="1"/>
  <c r="S4814" i="1"/>
  <c r="S4215" i="1"/>
  <c r="S4983" i="1"/>
  <c r="S4384" i="1"/>
  <c r="S3304" i="1"/>
  <c r="S4345" i="1"/>
  <c r="Q172" i="1"/>
  <c r="Q621" i="1"/>
  <c r="Q494" i="1"/>
  <c r="Q383" i="1"/>
  <c r="Q144" i="1"/>
  <c r="Q912" i="1"/>
  <c r="Q497" i="1"/>
  <c r="Q274" i="1"/>
  <c r="Q1042" i="1"/>
  <c r="Q1447" i="1"/>
  <c r="Q2215" i="1"/>
  <c r="Q996" i="1"/>
  <c r="Q1816" i="1"/>
  <c r="S2279" i="1"/>
  <c r="S489" i="1"/>
  <c r="S522" i="1"/>
  <c r="S2697" i="1"/>
  <c r="S3170" i="1"/>
  <c r="S3563" i="1"/>
  <c r="S2692" i="1"/>
  <c r="S3460" i="1"/>
  <c r="S2557" i="1"/>
  <c r="S3325" i="1"/>
  <c r="S4093" i="1"/>
  <c r="S2822" i="1"/>
  <c r="S3590" i="1"/>
  <c r="S2455" i="1"/>
  <c r="S3223" i="1"/>
  <c r="S2184" i="1"/>
  <c r="S4418" i="1"/>
  <c r="S3576" i="1"/>
  <c r="S4587" i="1"/>
  <c r="S3995" i="1"/>
  <c r="S4780" i="1"/>
  <c r="S4182" i="1"/>
  <c r="S4152" i="1"/>
  <c r="S4777" i="1"/>
  <c r="Q389" i="1"/>
  <c r="Q151" i="1"/>
  <c r="Q680" i="1"/>
  <c r="Q42" i="1"/>
  <c r="Q1215" i="1"/>
  <c r="Q2495" i="1"/>
  <c r="Q1672" i="1"/>
  <c r="Q2584" i="1"/>
  <c r="Q1313" i="1"/>
  <c r="Q2081" i="1"/>
  <c r="Q2849" i="1"/>
  <c r="Q1586" i="1"/>
  <c r="Q2354" i="1"/>
  <c r="Q1013" i="1"/>
  <c r="Q1827" i="1"/>
  <c r="Q2595" i="1"/>
  <c r="Q852" i="1"/>
  <c r="Q1756" i="1"/>
  <c r="Q2524" i="1"/>
  <c r="Q411" i="1"/>
  <c r="Q1645" i="1"/>
  <c r="Q2413" i="1"/>
  <c r="Q3181" i="1"/>
  <c r="Q1542" i="1"/>
  <c r="Q2310" i="1"/>
  <c r="Q3314" i="1"/>
  <c r="Q4082" i="1"/>
  <c r="Q4850" i="1"/>
  <c r="Q3515" i="1"/>
  <c r="Q4283" i="1"/>
  <c r="E60" i="1"/>
  <c r="Q3708" i="1"/>
  <c r="Q4476" i="1"/>
  <c r="Q3190" i="1"/>
  <c r="Q3973" i="1"/>
  <c r="Q4741" i="1"/>
  <c r="Q3446" i="1"/>
  <c r="Q4214" i="1"/>
  <c r="Q4982" i="1"/>
  <c r="Q3247" i="1"/>
  <c r="S4479" i="1"/>
  <c r="S4680" i="1"/>
  <c r="S4553" i="1"/>
  <c r="Q22" i="1"/>
  <c r="Q679" i="1"/>
  <c r="Q25" i="1"/>
  <c r="Q570" i="1"/>
  <c r="Q1679" i="1"/>
  <c r="Q772" i="1"/>
  <c r="Q2032" i="1"/>
  <c r="Q2848" i="1"/>
  <c r="Q1577" i="1"/>
  <c r="Q2345" i="1"/>
  <c r="Q1045" i="1"/>
  <c r="Q1850" i="1"/>
  <c r="Q2618" i="1"/>
  <c r="Q1323" i="1"/>
  <c r="Q2091" i="1"/>
  <c r="Q2859" i="1"/>
  <c r="Q1252" i="1"/>
  <c r="Q2020" i="1"/>
  <c r="Q2788" i="1"/>
  <c r="Q1124" i="1"/>
  <c r="Q1909" i="1"/>
  <c r="Q2677" i="1"/>
  <c r="S4319" i="1"/>
  <c r="S4560" i="1"/>
  <c r="S4673" i="1"/>
  <c r="Q797" i="1"/>
  <c r="Q559" i="1"/>
  <c r="Q1088" i="1"/>
  <c r="Q450" i="1"/>
  <c r="Q1599" i="1"/>
  <c r="Q452" i="1"/>
  <c r="Q1960" i="1"/>
  <c r="Q2792" i="1"/>
  <c r="Q1521" i="1"/>
  <c r="Q2289" i="1"/>
  <c r="Q950" i="1"/>
  <c r="Q1794" i="1"/>
  <c r="Q2562" i="1"/>
  <c r="Q1267" i="1"/>
  <c r="Q2035" i="1"/>
  <c r="Q2803" i="1"/>
  <c r="Q1196" i="1"/>
  <c r="Q1964" i="1"/>
  <c r="Q2732" i="1"/>
  <c r="Q1049" i="1"/>
  <c r="Q1853" i="1"/>
  <c r="Q2621" i="1"/>
  <c r="Q828" i="1"/>
  <c r="Q1750" i="1"/>
  <c r="Q2518" i="1"/>
  <c r="Q3522" i="1"/>
  <c r="Q4290" i="1"/>
  <c r="S4717" i="1"/>
  <c r="S3891" i="1"/>
  <c r="S4257" i="1"/>
  <c r="Q181" i="1"/>
  <c r="Q822" i="1"/>
  <c r="Q472" i="1"/>
  <c r="Q825" i="1"/>
  <c r="Q915" i="1"/>
  <c r="Q2319" i="1"/>
  <c r="Q1536" i="1"/>
  <c r="Q2480" i="1"/>
  <c r="Q1209" i="1"/>
  <c r="Q1977" i="1"/>
  <c r="Q2745" i="1"/>
  <c r="Q1482" i="1"/>
  <c r="Q2250" i="1"/>
  <c r="Q723" i="1"/>
  <c r="Q1723" i="1"/>
  <c r="Q2491" i="1"/>
  <c r="Q436" i="1"/>
  <c r="Q1652" i="1"/>
  <c r="Q2420" i="1"/>
  <c r="Q3188" i="1"/>
  <c r="Q1541" i="1"/>
  <c r="Q2309" i="1"/>
  <c r="S4269" i="1"/>
  <c r="S3672" i="1"/>
  <c r="S4505" i="1"/>
  <c r="Q69" i="1"/>
  <c r="Q710" i="1"/>
  <c r="Q360" i="1"/>
  <c r="Q713" i="1"/>
  <c r="Q483" i="1"/>
  <c r="Q2239" i="1"/>
  <c r="Q1464" i="1"/>
  <c r="Q2424" i="1"/>
  <c r="Q1140" i="1"/>
  <c r="Q1921" i="1"/>
  <c r="Q2689" i="1"/>
  <c r="Q1426" i="1"/>
  <c r="Q2194" i="1"/>
  <c r="Q499" i="1"/>
  <c r="Q1667" i="1"/>
  <c r="Q2435" i="1"/>
  <c r="Q3203" i="1"/>
  <c r="Q1596" i="1"/>
  <c r="Q2364" i="1"/>
  <c r="Q3132" i="1"/>
  <c r="Q1485" i="1"/>
  <c r="Q2253" i="1"/>
  <c r="Q3021" i="1"/>
  <c r="Q1382" i="1"/>
  <c r="Q2150" i="1"/>
  <c r="Q3106" i="1"/>
  <c r="Q3922" i="1"/>
  <c r="Q4690" i="1"/>
  <c r="Q3355" i="1"/>
  <c r="Q4123" i="1"/>
  <c r="Q4891" i="1"/>
  <c r="Q3548" i="1"/>
  <c r="Q4316" i="1"/>
  <c r="Q2934" i="1"/>
  <c r="Q3813" i="1"/>
  <c r="Q4581" i="1"/>
  <c r="Q3286" i="1"/>
  <c r="Q4054" i="1"/>
  <c r="Q4822" i="1"/>
  <c r="Q3000" i="1"/>
  <c r="S4159" i="1"/>
  <c r="S4488" i="1"/>
  <c r="S4092" i="1"/>
  <c r="Q725" i="1"/>
  <c r="Q487" i="1"/>
  <c r="Q1016" i="1"/>
  <c r="Q378" i="1"/>
  <c r="Q1535" i="1"/>
  <c r="Q2759" i="1"/>
  <c r="E1537" i="3"/>
  <c r="Q4641" i="3"/>
  <c r="E3915" i="3"/>
  <c r="E966" i="3"/>
  <c r="A3273" i="3"/>
  <c r="E4537" i="3"/>
  <c r="A2742" i="3"/>
  <c r="A809" i="3"/>
  <c r="A2461" i="3"/>
  <c r="A2604" i="3"/>
  <c r="A255" i="3"/>
  <c r="A1529" i="3"/>
  <c r="A2039" i="3"/>
  <c r="A299" i="3"/>
  <c r="E1725" i="3"/>
  <c r="E4272" i="3"/>
  <c r="A914" i="3"/>
  <c r="A2419" i="3"/>
  <c r="A4736" i="3"/>
  <c r="A3317" i="3"/>
  <c r="A3519" i="3"/>
  <c r="S907" i="1"/>
  <c r="A2839" i="3"/>
  <c r="E4998" i="3"/>
  <c r="A1979" i="3"/>
  <c r="A4690" i="3"/>
  <c r="A3664" i="3"/>
  <c r="A4760" i="3"/>
  <c r="A3245" i="3"/>
  <c r="A2480" i="3"/>
  <c r="E1019" i="3"/>
  <c r="A3921" i="3"/>
  <c r="A695" i="3"/>
  <c r="A1969" i="3"/>
  <c r="A907" i="3"/>
  <c r="A3618" i="3"/>
  <c r="A4132" i="3"/>
  <c r="A4022" i="3"/>
  <c r="S54" i="1"/>
  <c r="E4704" i="3"/>
  <c r="A1089" i="3"/>
  <c r="A467" i="3"/>
  <c r="A3108" i="3"/>
  <c r="A3692" i="3"/>
  <c r="A3582" i="3"/>
  <c r="S93" i="1"/>
  <c r="A2374" i="3"/>
  <c r="A207" i="3"/>
  <c r="E4990" i="3"/>
  <c r="A4713" i="3"/>
  <c r="A3242" i="3"/>
  <c r="A2956" i="3"/>
  <c r="S243" i="1"/>
  <c r="A3840" i="3"/>
  <c r="S1395" i="1"/>
  <c r="S1030" i="1"/>
  <c r="S1584" i="1"/>
  <c r="S2481" i="1"/>
  <c r="A854" i="3"/>
  <c r="A4133" i="3"/>
  <c r="S1851" i="1"/>
  <c r="S1486" i="1"/>
  <c r="A3387" i="3"/>
  <c r="S429" i="1"/>
  <c r="S1261" i="1"/>
  <c r="S2143" i="1"/>
  <c r="S898" i="1"/>
  <c r="S2411" i="1"/>
  <c r="A4787" i="3"/>
  <c r="S343" i="1"/>
  <c r="S1781" i="1"/>
  <c r="A1379" i="3"/>
  <c r="A3375" i="3"/>
  <c r="S1612" i="1"/>
  <c r="S815" i="1"/>
  <c r="S1585" i="1"/>
  <c r="S2730" i="1"/>
  <c r="A3290" i="3"/>
  <c r="A4751" i="3"/>
  <c r="S428" i="1"/>
  <c r="S1335" i="1"/>
  <c r="S2105" i="1"/>
  <c r="S3250" i="1"/>
  <c r="A3633" i="3"/>
  <c r="A4397" i="3"/>
  <c r="S279" i="1"/>
  <c r="S1116" i="1"/>
  <c r="S1741" i="1"/>
  <c r="S161" i="1"/>
  <c r="S608" i="1"/>
  <c r="S1089" i="1"/>
  <c r="S1378" i="1"/>
  <c r="S2200" i="1"/>
  <c r="S2891" i="1"/>
  <c r="A1571" i="3"/>
  <c r="A4028" i="3"/>
  <c r="A3439" i="3"/>
  <c r="S891" i="1"/>
  <c r="S1636" i="1"/>
  <c r="S574" i="1"/>
  <c r="S839" i="1"/>
  <c r="S1193" i="1"/>
  <c r="S2188" i="1"/>
  <c r="S3724" i="1"/>
  <c r="S2318" i="1"/>
  <c r="S3918" i="1"/>
  <c r="S3551" i="1"/>
  <c r="S4746" i="1"/>
  <c r="S4915" i="1"/>
  <c r="S3144" i="1"/>
  <c r="S3875" i="1"/>
  <c r="S4099" i="1"/>
  <c r="S4272" i="1"/>
  <c r="S4593" i="1"/>
  <c r="Q509" i="1"/>
  <c r="Q271" i="1"/>
  <c r="Q800" i="1"/>
  <c r="Q162" i="1"/>
  <c r="Q1335" i="1"/>
  <c r="Q644" i="1"/>
  <c r="S873" i="1"/>
  <c r="S3081" i="1"/>
  <c r="S3707" i="1"/>
  <c r="S3540" i="1"/>
  <c r="S2637" i="1"/>
  <c r="S3405" i="1"/>
  <c r="S2027" i="1"/>
  <c r="S2902" i="1"/>
  <c r="S3670" i="1"/>
  <c r="S2535" i="1"/>
  <c r="S3303" i="1"/>
  <c r="S2864" i="1"/>
  <c r="S4498" i="1"/>
  <c r="S3819" i="1"/>
  <c r="S4667" i="1"/>
  <c r="S4087" i="1"/>
  <c r="S4860" i="1"/>
  <c r="S4285" i="1"/>
  <c r="S2512" i="1"/>
  <c r="S4454" i="1"/>
  <c r="S3746" i="1"/>
  <c r="S2183" i="1"/>
  <c r="S308" i="1"/>
  <c r="S376" i="1"/>
  <c r="S2601" i="1"/>
  <c r="S3074" i="1"/>
  <c r="S3475" i="1"/>
  <c r="S2652" i="1"/>
  <c r="S3420" i="1"/>
  <c r="S2517" i="1"/>
  <c r="S3285" i="1"/>
  <c r="S4053" i="1"/>
  <c r="S2782" i="1"/>
  <c r="S3550" i="1"/>
  <c r="S2415" i="1"/>
  <c r="S3183" i="1"/>
  <c r="S3951" i="1"/>
  <c r="S4378" i="1"/>
  <c r="S3256" i="1"/>
  <c r="S4547" i="1"/>
  <c r="S3937" i="1"/>
  <c r="S4740" i="1"/>
  <c r="S4165" i="1"/>
  <c r="S4933" i="1"/>
  <c r="S4334" i="1"/>
  <c r="S2904" i="1"/>
  <c r="S4503" i="1"/>
  <c r="S3827" i="1"/>
  <c r="S4672" i="1"/>
  <c r="S3881" i="1"/>
  <c r="S4489" i="1"/>
  <c r="Q141" i="1"/>
  <c r="Q14" i="1"/>
  <c r="Q782" i="1"/>
  <c r="Q671" i="1"/>
  <c r="Q432" i="1"/>
  <c r="Q17" i="1"/>
  <c r="Q785" i="1"/>
  <c r="Q562" i="1"/>
  <c r="Q771" i="1"/>
  <c r="S2023" i="1"/>
  <c r="S2056" i="1"/>
  <c r="S2281" i="1"/>
  <c r="S2441" i="1"/>
  <c r="S2914" i="1"/>
  <c r="S3315" i="1"/>
  <c r="S2596" i="1"/>
  <c r="S3364" i="1"/>
  <c r="S2461" i="1"/>
  <c r="S3229" i="1"/>
  <c r="S3997" i="1"/>
  <c r="S2726" i="1"/>
  <c r="S3494" i="1"/>
  <c r="S2359" i="1"/>
  <c r="S3127" i="1"/>
  <c r="S3895" i="1"/>
  <c r="S4322" i="1"/>
  <c r="S2808" i="1"/>
  <c r="S4491" i="1"/>
  <c r="S3848" i="1"/>
  <c r="S4684" i="1"/>
  <c r="S4106" i="1"/>
  <c r="S4877" i="1"/>
  <c r="S4278" i="1"/>
  <c r="S2456" i="1"/>
  <c r="S1879" i="1"/>
  <c r="S1912" i="1"/>
  <c r="S2137" i="1"/>
  <c r="S2296" i="1"/>
  <c r="S2770" i="1"/>
  <c r="S3171" i="1"/>
  <c r="S2540" i="1"/>
  <c r="S3308" i="1"/>
  <c r="S2405" i="1"/>
  <c r="S3173" i="1"/>
  <c r="S3941" i="1"/>
  <c r="S2670" i="1"/>
  <c r="S3438" i="1"/>
  <c r="S2303" i="1"/>
  <c r="S3071" i="1"/>
  <c r="S3839" i="1"/>
  <c r="S4266" i="1"/>
  <c r="S2360" i="1"/>
  <c r="S4435" i="1"/>
  <c r="S3755" i="1"/>
  <c r="S4628" i="1"/>
  <c r="S4042" i="1"/>
  <c r="S4821" i="1"/>
  <c r="S4222" i="1"/>
  <c r="S4990" i="1"/>
  <c r="S4391" i="1"/>
  <c r="S744" i="1"/>
  <c r="S969" i="1"/>
  <c r="S1002" i="1"/>
  <c r="S3177" i="1"/>
  <c r="S3650" i="1"/>
  <c r="S1957" i="1"/>
  <c r="S2868" i="1"/>
  <c r="S3636" i="1"/>
  <c r="S2733" i="1"/>
  <c r="S3501" i="1"/>
  <c r="S2194" i="1"/>
  <c r="S2998" i="1"/>
  <c r="S3766" i="1"/>
  <c r="S2631" i="1"/>
  <c r="S3399" i="1"/>
  <c r="S3632" i="1"/>
  <c r="S4594" i="1"/>
  <c r="S3972" i="1"/>
  <c r="S4763" i="1"/>
  <c r="S4188" i="1"/>
  <c r="S4956" i="1"/>
  <c r="S4381" i="1"/>
  <c r="S3280" i="1"/>
  <c r="S4550" i="1"/>
  <c r="S3904" i="1"/>
  <c r="S4719" i="1"/>
  <c r="S4119" i="1"/>
  <c r="S4888" i="1"/>
  <c r="S4521" i="1"/>
  <c r="Q19" i="1"/>
  <c r="Q357" i="1"/>
  <c r="Q230" i="1"/>
  <c r="Q119" i="1"/>
  <c r="Q887" i="1"/>
  <c r="Q648" i="1"/>
  <c r="Q233" i="1"/>
  <c r="Q10" i="1"/>
  <c r="Q778" i="1"/>
  <c r="Q1180" i="1"/>
  <c r="Q1951" i="1"/>
  <c r="Q2719" i="1"/>
  <c r="Q1552" i="1"/>
  <c r="S1511" i="1"/>
  <c r="S1608" i="1"/>
  <c r="S1833" i="1"/>
  <c r="S1866" i="1"/>
  <c r="S2466" i="1"/>
  <c r="S2867" i="1"/>
  <c r="S2428" i="1"/>
  <c r="S3196" i="1"/>
  <c r="S2291" i="1"/>
  <c r="S3061" i="1"/>
  <c r="S3829" i="1"/>
  <c r="S2558" i="1"/>
  <c r="S3326" i="1"/>
  <c r="S2131" i="1"/>
  <c r="S2959" i="1"/>
  <c r="S3727" i="1"/>
  <c r="S4154" i="1"/>
  <c r="S4922" i="1"/>
  <c r="S4323" i="1"/>
  <c r="S3008" i="1"/>
  <c r="S4516" i="1"/>
  <c r="S3888" i="1"/>
  <c r="S4709" i="1"/>
  <c r="S4107" i="1"/>
  <c r="S4878" i="1"/>
  <c r="S4279" i="1"/>
  <c r="S2464" i="1"/>
  <c r="S4448" i="1"/>
  <c r="S3736" i="1"/>
  <c r="S4857" i="1"/>
  <c r="Q236" i="1"/>
  <c r="Q685" i="1"/>
  <c r="Q558" i="1"/>
  <c r="Q447" i="1"/>
  <c r="Q208" i="1"/>
  <c r="Q976" i="1"/>
  <c r="Q561" i="1"/>
  <c r="Q338" i="1"/>
  <c r="Q1106" i="1"/>
  <c r="Q1511" i="1"/>
  <c r="Q2279" i="1"/>
  <c r="Q1085" i="1"/>
  <c r="Q1880" i="1"/>
  <c r="S402" i="1"/>
  <c r="S665" i="1"/>
  <c r="S698" i="1"/>
  <c r="S2873" i="1"/>
  <c r="S3346" i="1"/>
  <c r="S3627" i="1"/>
  <c r="S2756" i="1"/>
  <c r="S3524" i="1"/>
  <c r="S2621" i="1"/>
  <c r="S3389" i="1"/>
  <c r="S1995" i="1"/>
  <c r="S2886" i="1"/>
  <c r="S3654" i="1"/>
  <c r="S2519" i="1"/>
  <c r="S3287" i="1"/>
  <c r="S2736" i="1"/>
  <c r="S4482" i="1"/>
  <c r="S3794" i="1"/>
  <c r="S4651" i="1"/>
  <c r="S4068" i="1"/>
  <c r="S4844" i="1"/>
  <c r="S4694" i="1"/>
  <c r="S4280" i="1"/>
  <c r="S4657" i="1"/>
  <c r="Q517" i="1"/>
  <c r="Q279" i="1"/>
  <c r="Q808" i="1"/>
  <c r="Q170" i="1"/>
  <c r="Q1343" i="1"/>
  <c r="Q2583" i="1"/>
  <c r="Q1768" i="1"/>
  <c r="Q2648" i="1"/>
  <c r="Q1377" i="1"/>
  <c r="Q2145" i="1"/>
  <c r="Q428" i="1"/>
  <c r="Q1650" i="1"/>
  <c r="Q2418" i="1"/>
  <c r="Q1100" i="1"/>
  <c r="Q1891" i="1"/>
  <c r="Q2659" i="1"/>
  <c r="Q1003" i="1"/>
  <c r="Q1820" i="1"/>
  <c r="Q2588" i="1"/>
  <c r="Q667" i="1"/>
  <c r="Q1709" i="1"/>
  <c r="Q2477" i="1"/>
  <c r="Q179" i="1"/>
  <c r="Q1606" i="1"/>
  <c r="Q2374" i="1"/>
  <c r="Q3378" i="1"/>
  <c r="Q4146" i="1"/>
  <c r="Q4914" i="1"/>
  <c r="Q3579" i="1"/>
  <c r="Q4347" i="1"/>
  <c r="Q2855" i="1"/>
  <c r="Q3772" i="1"/>
  <c r="Q4540" i="1"/>
  <c r="Q3269" i="1"/>
  <c r="Q4037" i="1"/>
  <c r="Q4805" i="1"/>
  <c r="Q3510" i="1"/>
  <c r="Q4278" i="1"/>
  <c r="E55" i="1"/>
  <c r="Q3311" i="1"/>
  <c r="S4639" i="1"/>
  <c r="S4808" i="1"/>
  <c r="S4497" i="1"/>
  <c r="Q150" i="1"/>
  <c r="Q807" i="1"/>
  <c r="Q153" i="1"/>
  <c r="Q698" i="1"/>
  <c r="Q1791" i="1"/>
  <c r="Q1043" i="1"/>
  <c r="Q2112" i="1"/>
  <c r="Q395" i="1"/>
  <c r="Q1641" i="1"/>
  <c r="Q2409" i="1"/>
  <c r="Q1131" i="1"/>
  <c r="Q1914" i="1"/>
  <c r="Q2682" i="1"/>
  <c r="Q1387" i="1"/>
  <c r="Q2155" i="1"/>
  <c r="Q2923" i="1"/>
  <c r="Q1316" i="1"/>
  <c r="Q2084" i="1"/>
  <c r="Q2852" i="1"/>
  <c r="Q1205" i="1"/>
  <c r="Q1973" i="1"/>
  <c r="Q2741" i="1"/>
  <c r="S4495" i="1"/>
  <c r="S4688" i="1"/>
  <c r="S4617" i="1"/>
  <c r="Q30" i="1"/>
  <c r="Q687" i="1"/>
  <c r="Q33" i="1"/>
  <c r="Q578" i="1"/>
  <c r="Q1687" i="1"/>
  <c r="Q868" i="1"/>
  <c r="Q2040" i="1"/>
  <c r="Q2856" i="1"/>
  <c r="Q1585" i="1"/>
  <c r="Q2353" i="1"/>
  <c r="Q1055" i="1"/>
  <c r="Q1858" i="1"/>
  <c r="Q2626" i="1"/>
  <c r="Q1331" i="1"/>
  <c r="Q2099" i="1"/>
  <c r="Q2867" i="1"/>
  <c r="Q1260" i="1"/>
  <c r="Q2028" i="1"/>
  <c r="Q2796" i="1"/>
  <c r="Q1134" i="1"/>
  <c r="Q1917" i="1"/>
  <c r="Q2685" i="1"/>
  <c r="Q990" i="1"/>
  <c r="Q1814" i="1"/>
  <c r="Q2582" i="1"/>
  <c r="Q3586" i="1"/>
  <c r="Q4354" i="1"/>
  <c r="S3761" i="1"/>
  <c r="S4064" i="1"/>
  <c r="S4137" i="1"/>
  <c r="Q309" i="1"/>
  <c r="Q71" i="1"/>
  <c r="Q600" i="1"/>
  <c r="Q953" i="1"/>
  <c r="Q1116" i="1"/>
  <c r="Q2431" i="1"/>
  <c r="Q1632" i="1"/>
  <c r="Q2544" i="1"/>
  <c r="Q1273" i="1"/>
  <c r="Q2041" i="1"/>
  <c r="Q2809" i="1"/>
  <c r="Q1546" i="1"/>
  <c r="Q2314" i="1"/>
  <c r="Q939" i="1"/>
  <c r="Q1787" i="1"/>
  <c r="Q2555" i="1"/>
  <c r="Q692" i="1"/>
  <c r="Q1716" i="1"/>
  <c r="Q2484" i="1"/>
  <c r="Q171" i="1"/>
  <c r="Q1605" i="1"/>
  <c r="Q2373" i="1"/>
  <c r="S4781" i="1"/>
  <c r="S3916" i="1"/>
  <c r="S4385" i="1"/>
  <c r="Q197" i="1"/>
  <c r="Q838" i="1"/>
  <c r="Q488" i="1"/>
  <c r="Q841" i="1"/>
  <c r="Q947" i="1"/>
  <c r="Q2327" i="1"/>
  <c r="Q1544" i="1"/>
  <c r="Q2488" i="1"/>
  <c r="Q1217" i="1"/>
  <c r="Q1985" i="1"/>
  <c r="Q2753" i="1"/>
  <c r="Q1490" i="1"/>
  <c r="Q2258" i="1"/>
  <c r="Q755" i="1"/>
  <c r="Q1731" i="1"/>
  <c r="Q2499" i="1"/>
  <c r="Q468" i="1"/>
  <c r="Q1660" i="1"/>
  <c r="Q2428" i="1"/>
  <c r="Q3196" i="1"/>
  <c r="Q1549" i="1"/>
  <c r="Q2317" i="1"/>
  <c r="Q3085" i="1"/>
  <c r="Q1446" i="1"/>
  <c r="Q2214" i="1"/>
  <c r="Q3209" i="1"/>
  <c r="Q3986" i="1"/>
  <c r="Q4754" i="1"/>
  <c r="Q3419" i="1"/>
  <c r="Q4187" i="1"/>
  <c r="Q4955" i="1"/>
  <c r="Q3612" i="1"/>
  <c r="Q4380" i="1"/>
  <c r="Q3034" i="1"/>
  <c r="Q3877" i="1"/>
  <c r="Q4645" i="1"/>
  <c r="Q3350" i="1"/>
  <c r="Q4118" i="1"/>
  <c r="Q4886" i="1"/>
  <c r="Q3103" i="1"/>
  <c r="S4383" i="1"/>
  <c r="S4616" i="1"/>
  <c r="S4028" i="1"/>
  <c r="Q853" i="1"/>
  <c r="Q615" i="1"/>
  <c r="Q1144" i="1"/>
  <c r="Q506" i="1"/>
  <c r="Q1623" i="1"/>
  <c r="E23" i="3"/>
  <c r="A1588" i="3"/>
  <c r="E4417" i="3"/>
  <c r="A3658" i="3"/>
  <c r="A507" i="3"/>
  <c r="A818" i="3"/>
  <c r="A4699" i="3"/>
  <c r="A3681" i="3"/>
  <c r="A2402" i="3"/>
  <c r="S397" i="1"/>
  <c r="S215" i="1"/>
  <c r="S1441" i="1"/>
  <c r="A3845" i="3"/>
  <c r="A3496" i="3"/>
  <c r="A4676" i="3"/>
  <c r="S292" i="1"/>
  <c r="A3566" i="3"/>
  <c r="S3577" i="1"/>
  <c r="S4659" i="1"/>
  <c r="Q253" i="1"/>
  <c r="S2024" i="1"/>
  <c r="S3981" i="1"/>
  <c r="S4306" i="1"/>
  <c r="S4861" i="1"/>
  <c r="S1883" i="1"/>
  <c r="S3093" i="1"/>
  <c r="S3759" i="1"/>
  <c r="S3938" i="1"/>
  <c r="S4480" i="1"/>
  <c r="Q479" i="1"/>
  <c r="S1431" i="1"/>
  <c r="S2404" i="1"/>
  <c r="S3302" i="1"/>
  <c r="S4299" i="1"/>
  <c r="S4854" i="1"/>
  <c r="S2659" i="1"/>
  <c r="S2478" i="1"/>
  <c r="S4842" i="1"/>
  <c r="S4016" i="1"/>
  <c r="S2665" i="1"/>
  <c r="S3309" i="1"/>
  <c r="S1939" i="1"/>
  <c r="S4189" i="1"/>
  <c r="S4696" i="1"/>
  <c r="Q695" i="1"/>
  <c r="Q1759" i="1"/>
  <c r="S1354" i="1"/>
  <c r="S2869" i="1"/>
  <c r="S3535" i="1"/>
  <c r="S3016" i="1"/>
  <c r="S4256" i="1"/>
  <c r="Q255" i="1"/>
  <c r="Q1319" i="1"/>
  <c r="S2201" i="1"/>
  <c r="S2429" i="1"/>
  <c r="S3095" i="1"/>
  <c r="S4652" i="1"/>
  <c r="Q424" i="1"/>
  <c r="Q1182" i="1"/>
  <c r="Q1699" i="1"/>
  <c r="Q1517" i="1"/>
  <c r="Q3954" i="1"/>
  <c r="Q4348" i="1"/>
  <c r="Q4854" i="1"/>
  <c r="Q423" i="1"/>
  <c r="Q2720" i="1"/>
  <c r="Q1978" i="1"/>
  <c r="Q2411" i="1"/>
  <c r="Q2340" i="1"/>
  <c r="Q2229" i="1"/>
  <c r="S3673" i="1"/>
  <c r="Q192" i="1"/>
  <c r="Q2111" i="1"/>
  <c r="Q1033" i="1"/>
  <c r="Q1346" i="1"/>
  <c r="Q1587" i="1"/>
  <c r="Q1516" i="1"/>
  <c r="Q1405" i="1"/>
  <c r="Q1302" i="1"/>
  <c r="Q3842" i="1"/>
  <c r="S4584" i="1"/>
  <c r="Q583" i="1"/>
  <c r="Q1607" i="1"/>
  <c r="Q2800" i="1"/>
  <c r="Q966" i="1"/>
  <c r="Q1275" i="1"/>
  <c r="Q1204" i="1"/>
  <c r="Q1060" i="1"/>
  <c r="S4090" i="1"/>
  <c r="Q709" i="1"/>
  <c r="Q362" i="1"/>
  <c r="Q1896" i="1"/>
  <c r="Q2241" i="1"/>
  <c r="Q2514" i="1"/>
  <c r="Q2755" i="1"/>
  <c r="Q2684" i="1"/>
  <c r="Q2573" i="1"/>
  <c r="Q2470" i="1"/>
  <c r="E19" i="1"/>
  <c r="Q3022" i="1"/>
  <c r="Q3365" i="1"/>
  <c r="Q3606" i="1"/>
  <c r="Q3407" i="1"/>
  <c r="Q148" i="1"/>
  <c r="Q473" i="1"/>
  <c r="Q1117" i="1"/>
  <c r="Q2160" i="1"/>
  <c r="Q523" i="1"/>
  <c r="Q1673" i="1"/>
  <c r="Q2441" i="1"/>
  <c r="Q1173" i="1"/>
  <c r="Q1946" i="1"/>
  <c r="Q2714" i="1"/>
  <c r="Q1419" i="1"/>
  <c r="Q2187" i="1"/>
  <c r="Q2955" i="1"/>
  <c r="Q1348" i="1"/>
  <c r="Q2116" i="1"/>
  <c r="Q2884" i="1"/>
  <c r="Q1237" i="1"/>
  <c r="Q2005" i="1"/>
  <c r="Q2773" i="1"/>
  <c r="Q1115" i="1"/>
  <c r="Q1902" i="1"/>
  <c r="Q2670" i="1"/>
  <c r="Q3674" i="1"/>
  <c r="Q4442" i="1"/>
  <c r="Q3032" i="1"/>
  <c r="Q3875" i="1"/>
  <c r="Q4643" i="1"/>
  <c r="Q3300" i="1"/>
  <c r="Q4068" i="1"/>
  <c r="Q4836" i="1"/>
  <c r="Q3565" i="1"/>
  <c r="Q4333" i="1"/>
  <c r="Q2921" i="1"/>
  <c r="Q3806" i="1"/>
  <c r="Q4574" i="1"/>
  <c r="E351" i="1"/>
  <c r="S4909" i="1"/>
  <c r="S3955" i="1"/>
  <c r="S4577" i="1"/>
  <c r="Q221" i="1"/>
  <c r="Q862" i="1"/>
  <c r="Q512" i="1"/>
  <c r="Q865" i="1"/>
  <c r="Q995" i="1"/>
  <c r="Q2367" i="1"/>
  <c r="Q1576" i="1"/>
  <c r="Q2504" i="1"/>
  <c r="Q1233" i="1"/>
  <c r="Q2001" i="1"/>
  <c r="Q2769" i="1"/>
  <c r="Q1506" i="1"/>
  <c r="Q2274" i="1"/>
  <c r="Q819" i="1"/>
  <c r="Q1747" i="1"/>
  <c r="Q2515" i="1"/>
  <c r="Q532" i="1"/>
  <c r="Q1676" i="1"/>
  <c r="Q2444" i="1"/>
  <c r="Q3212" i="1"/>
  <c r="Q1565" i="1"/>
  <c r="Q2333" i="1"/>
  <c r="Q3101" i="1"/>
  <c r="Q1462" i="1"/>
  <c r="Q2230" i="1"/>
  <c r="Q3231" i="1"/>
  <c r="Q4002" i="1"/>
  <c r="Q4770" i="1"/>
  <c r="Q3435" i="1"/>
  <c r="Q4203" i="1"/>
  <c r="Q4971" i="1"/>
  <c r="Q3628" i="1"/>
  <c r="Q4396" i="1"/>
  <c r="Q3062" i="1"/>
  <c r="Q3893" i="1"/>
  <c r="Q4661" i="1"/>
  <c r="Q3366" i="1"/>
  <c r="Q4134" i="1"/>
  <c r="Q4902" i="1"/>
  <c r="Q3128" i="1"/>
  <c r="S4431" i="1"/>
  <c r="S4648" i="1"/>
  <c r="S4297" i="1"/>
  <c r="Q885" i="1"/>
  <c r="Q647" i="1"/>
  <c r="Q1176" i="1"/>
  <c r="Q538" i="1"/>
  <c r="Q1663" i="1"/>
  <c r="Q708" i="1"/>
  <c r="Q2016" i="1"/>
  <c r="Q2832" i="1"/>
  <c r="Q1561" i="1"/>
  <c r="Q2329" i="1"/>
  <c r="Q1023" i="1"/>
  <c r="Q1834" i="1"/>
  <c r="Q2602" i="1"/>
  <c r="Q1307" i="1"/>
  <c r="Q2075" i="1"/>
  <c r="Q2843" i="1"/>
  <c r="Q1236" i="1"/>
  <c r="Q2004" i="1"/>
  <c r="Q2772" i="1"/>
  <c r="Q1102" i="1"/>
  <c r="Q1893" i="1"/>
  <c r="Q2661" i="1"/>
  <c r="Q942" i="1"/>
  <c r="Q1790" i="1"/>
  <c r="Q2558" i="1"/>
  <c r="Q3562" i="1"/>
  <c r="Q4330" i="1"/>
  <c r="Q2822" i="1"/>
  <c r="Q3763" i="1"/>
  <c r="Q4531" i="1"/>
  <c r="Q3161" i="1"/>
  <c r="Q3956" i="1"/>
  <c r="Q4724" i="1"/>
  <c r="Q3453" i="1"/>
  <c r="Q4221" i="1"/>
  <c r="Q4989" i="1"/>
  <c r="Q3694" i="1"/>
  <c r="Q4462" i="1"/>
  <c r="E239" i="1"/>
  <c r="Q3495" i="1"/>
  <c r="Q3706" i="1"/>
  <c r="Q4051" i="1"/>
  <c r="Q3988" i="1"/>
  <c r="Q3997" i="1"/>
  <c r="Q3982" i="1"/>
  <c r="Q3527" i="1"/>
  <c r="Q4295" i="1"/>
  <c r="E72" i="1"/>
  <c r="Q3720" i="1"/>
  <c r="Q4488" i="1"/>
  <c r="Q3130" i="1"/>
  <c r="Q3937" i="1"/>
  <c r="Q4705" i="1"/>
  <c r="E482" i="1"/>
  <c r="E937" i="1"/>
  <c r="E1705" i="1"/>
  <c r="E2473" i="1"/>
  <c r="E3241" i="1"/>
  <c r="E480" i="1"/>
  <c r="E1250" i="1"/>
  <c r="E2018" i="1"/>
  <c r="E2786" i="1"/>
  <c r="E3554" i="1"/>
  <c r="E811" i="1"/>
  <c r="E1579" i="1"/>
  <c r="E2347" i="1"/>
  <c r="E3115" i="1"/>
  <c r="E323" i="1"/>
  <c r="E1132" i="1"/>
  <c r="E1900" i="1"/>
  <c r="E2668" i="1"/>
  <c r="E3436" i="1"/>
  <c r="E733" i="1"/>
  <c r="E1501" i="1"/>
  <c r="E2269" i="1"/>
  <c r="E3037" i="1"/>
  <c r="E3805" i="1"/>
  <c r="E822" i="1"/>
  <c r="E1590" i="1"/>
  <c r="E2358" i="1"/>
  <c r="E3126" i="1"/>
  <c r="Q604" i="1"/>
  <c r="Q4234" i="1"/>
  <c r="Q4427" i="1"/>
  <c r="Q4364" i="1"/>
  <c r="Q4373" i="1"/>
  <c r="Q4358" i="1"/>
  <c r="Q3663" i="1"/>
  <c r="Q4431" i="1"/>
  <c r="Q3001" i="1"/>
  <c r="Q3856" i="1"/>
  <c r="Q4624" i="1"/>
  <c r="Q3305" i="1"/>
  <c r="Q4073" i="1"/>
  <c r="Q4841" i="1"/>
  <c r="E244" i="1"/>
  <c r="E1073" i="1"/>
  <c r="E1841" i="1"/>
  <c r="E2609" i="1"/>
  <c r="E3377" i="1"/>
  <c r="E618" i="1"/>
  <c r="E1386" i="1"/>
  <c r="E2154" i="1"/>
  <c r="E2922" i="1"/>
  <c r="E45" i="1"/>
  <c r="Q1742" i="1"/>
  <c r="E11" i="1"/>
  <c r="Q1242" i="3"/>
  <c r="E2920" i="3"/>
  <c r="A2423" i="3"/>
  <c r="A2932" i="3"/>
  <c r="A2043" i="3"/>
  <c r="E1608" i="3"/>
  <c r="A4196" i="3"/>
  <c r="A3226" i="3"/>
  <c r="A72" i="3"/>
  <c r="S1459" i="1"/>
  <c r="S138" i="1"/>
  <c r="S962" i="1"/>
  <c r="A3535" i="3"/>
  <c r="A4919" i="3"/>
  <c r="A4581" i="3"/>
  <c r="S1153" i="1"/>
  <c r="A3599" i="3"/>
  <c r="S2403" i="1"/>
  <c r="S3648" i="1"/>
  <c r="Q765" i="1"/>
  <c r="S1561" i="1"/>
  <c r="S2141" i="1"/>
  <c r="S4562" i="1"/>
  <c r="S3024" i="1"/>
  <c r="S2761" i="1"/>
  <c r="S3349" i="1"/>
  <c r="S2416" i="1"/>
  <c r="S4229" i="1"/>
  <c r="S4736" i="1"/>
  <c r="Q735" i="1"/>
  <c r="S2199" i="1"/>
  <c r="S2660" i="1"/>
  <c r="S3558" i="1"/>
  <c r="S4555" i="1"/>
  <c r="S2968" i="1"/>
  <c r="S3347" i="1"/>
  <c r="S2734" i="1"/>
  <c r="S2872" i="1"/>
  <c r="S4286" i="1"/>
  <c r="S3337" i="1"/>
  <c r="S3565" i="1"/>
  <c r="S3804" i="1"/>
  <c r="S4445" i="1"/>
  <c r="S4952" i="1"/>
  <c r="Q951" i="1"/>
  <c r="Q2015" i="1"/>
  <c r="S2096" i="1"/>
  <c r="S3125" i="1"/>
  <c r="S3791" i="1"/>
  <c r="S3986" i="1"/>
  <c r="S4512" i="1"/>
  <c r="Q511" i="1"/>
  <c r="Q1575" i="1"/>
  <c r="S874" i="1"/>
  <c r="S2685" i="1"/>
  <c r="S3351" i="1"/>
  <c r="S4908" i="1"/>
  <c r="Q936" i="1"/>
  <c r="Q1441" i="1"/>
  <c r="Q1955" i="1"/>
  <c r="Q1773" i="1"/>
  <c r="Q4210" i="1"/>
  <c r="Q4604" i="1"/>
  <c r="E119" i="1"/>
  <c r="Q935" i="1"/>
  <c r="Q651" i="1"/>
  <c r="Q2042" i="1"/>
  <c r="Q2731" i="1"/>
  <c r="Q2660" i="1"/>
  <c r="Q2549" i="1"/>
  <c r="S4849" i="1"/>
  <c r="Q832" i="1"/>
  <c r="Q2623" i="1"/>
  <c r="Q1393" i="1"/>
  <c r="Q1666" i="1"/>
  <c r="Q1907" i="1"/>
  <c r="Q1836" i="1"/>
  <c r="Q1725" i="1"/>
  <c r="Q1622" i="1"/>
  <c r="Q4162" i="1"/>
  <c r="S3752" i="1"/>
  <c r="Q216" i="1"/>
  <c r="Q2119" i="1"/>
  <c r="Q1044" i="1"/>
  <c r="Q1354" i="1"/>
  <c r="Q1595" i="1"/>
  <c r="Q1524" i="1"/>
  <c r="Q1413" i="1"/>
  <c r="S4943" i="1"/>
  <c r="Q454" i="1"/>
  <c r="Q1002" i="1"/>
  <c r="Q2296" i="1"/>
  <c r="Q2561" i="1"/>
  <c r="Q2834" i="1"/>
  <c r="Q3075" i="1"/>
  <c r="Q3004" i="1"/>
  <c r="Q2893" i="1"/>
  <c r="Q2903" i="1"/>
  <c r="Q3222" i="1"/>
  <c r="Q3420" i="1"/>
  <c r="Q3685" i="1"/>
  <c r="Q3926" i="1"/>
  <c r="S4502" i="1"/>
  <c r="Q469" i="1"/>
  <c r="Q122" i="1"/>
  <c r="Q1216" i="1"/>
  <c r="Q2240" i="1"/>
  <c r="Q779" i="1"/>
  <c r="Q1737" i="1"/>
  <c r="Q2505" i="1"/>
  <c r="Q1242" i="1"/>
  <c r="Q2010" i="1"/>
  <c r="Q2778" i="1"/>
  <c r="Q1483" i="1"/>
  <c r="Q2251" i="1"/>
  <c r="Q3019" i="1"/>
  <c r="Q1412" i="1"/>
  <c r="Q2180" i="1"/>
  <c r="Q2948" i="1"/>
  <c r="Q1301" i="1"/>
  <c r="Q2069" i="1"/>
  <c r="Q2837" i="1"/>
  <c r="Q1198" i="1"/>
  <c r="Q1966" i="1"/>
  <c r="Q2734" i="1"/>
  <c r="Q3738" i="1"/>
  <c r="Q4506" i="1"/>
  <c r="Q3135" i="1"/>
  <c r="Q3939" i="1"/>
  <c r="Q4707" i="1"/>
  <c r="Q3364" i="1"/>
  <c r="Q4132" i="1"/>
  <c r="Q4900" i="1"/>
  <c r="Q3629" i="1"/>
  <c r="Q4397" i="1"/>
  <c r="Q3024" i="1"/>
  <c r="Q3870" i="1"/>
  <c r="Q4638" i="1"/>
  <c r="E415" i="1"/>
  <c r="S4043" i="1"/>
  <c r="S4110" i="1"/>
  <c r="S4457" i="1"/>
  <c r="Q349" i="1"/>
  <c r="Q111" i="1"/>
  <c r="Q640" i="1"/>
  <c r="Q993" i="1"/>
  <c r="Q1169" i="1"/>
  <c r="Q2455" i="1"/>
  <c r="Q1656" i="1"/>
  <c r="Q2568" i="1"/>
  <c r="Q1297" i="1"/>
  <c r="Q2065" i="1"/>
  <c r="Q2833" i="1"/>
  <c r="Q1570" i="1"/>
  <c r="Q2338" i="1"/>
  <c r="Q987" i="1"/>
  <c r="Q1811" i="1"/>
  <c r="Q2579" i="1"/>
  <c r="Q788" i="1"/>
  <c r="Q1740" i="1"/>
  <c r="Q2508" i="1"/>
  <c r="Q347" i="1"/>
  <c r="Q1629" i="1"/>
  <c r="Q2397" i="1"/>
  <c r="Q3165" i="1"/>
  <c r="Q1526" i="1"/>
  <c r="Q2294" i="1"/>
  <c r="Q3298" i="1"/>
  <c r="Q4066" i="1"/>
  <c r="Q4834" i="1"/>
  <c r="Q3499" i="1"/>
  <c r="Q4267" i="1"/>
  <c r="E44" i="1"/>
  <c r="Q3692" i="1"/>
  <c r="Q4460" i="1"/>
  <c r="Q3162" i="1"/>
  <c r="Q3957" i="1"/>
  <c r="Q4725" i="1"/>
  <c r="Q3430" i="1"/>
  <c r="Q4198" i="1"/>
  <c r="Q4966" i="1"/>
  <c r="Q3226" i="1"/>
  <c r="S4607" i="1"/>
  <c r="S4776" i="1"/>
  <c r="S4241" i="1"/>
  <c r="Q118" i="1"/>
  <c r="Q775" i="1"/>
  <c r="Q121" i="1"/>
  <c r="Q666" i="1"/>
  <c r="Q1751" i="1"/>
  <c r="Q1009" i="1"/>
  <c r="Q2096" i="1"/>
  <c r="Q331" i="1"/>
  <c r="Q1625" i="1"/>
  <c r="Q2393" i="1"/>
  <c r="Q1109" i="1"/>
  <c r="Q1898" i="1"/>
  <c r="Q2666" i="1"/>
  <c r="Q1371" i="1"/>
  <c r="Q2139" i="1"/>
  <c r="Q2907" i="1"/>
  <c r="Q1300" i="1"/>
  <c r="Q2068" i="1"/>
  <c r="Q2836" i="1"/>
  <c r="Q1188" i="1"/>
  <c r="Q1957" i="1"/>
  <c r="Q2725" i="1"/>
  <c r="Q1051" i="1"/>
  <c r="Q1854" i="1"/>
  <c r="Q2622" i="1"/>
  <c r="Q3626" i="1"/>
  <c r="Q4394" i="1"/>
  <c r="Q2954" i="1"/>
  <c r="Q3827" i="1"/>
  <c r="Q4595" i="1"/>
  <c r="Q3252" i="1"/>
  <c r="Q4020" i="1"/>
  <c r="Q4788" i="1"/>
  <c r="Q3517" i="1"/>
  <c r="Q4285" i="1"/>
  <c r="Q2799" i="1"/>
  <c r="Q3758" i="1"/>
  <c r="Q4526" i="1"/>
  <c r="E303" i="1"/>
  <c r="Q3061" i="1"/>
  <c r="Q3962" i="1"/>
  <c r="Q4235" i="1"/>
  <c r="Q4172" i="1"/>
  <c r="Q4181" i="1"/>
  <c r="Q4166" i="1"/>
  <c r="Q3591" i="1"/>
  <c r="Q4359" i="1"/>
  <c r="Q2886" i="1"/>
  <c r="Q3784" i="1"/>
  <c r="Q4552" i="1"/>
  <c r="Q3230" i="1"/>
  <c r="Q4001" i="1"/>
  <c r="Q4769" i="1"/>
  <c r="E148" i="1"/>
  <c r="E1001" i="1"/>
  <c r="E1769" i="1"/>
  <c r="E2537" i="1"/>
  <c r="E3305" i="1"/>
  <c r="E546" i="1"/>
  <c r="E1314" i="1"/>
  <c r="E2082" i="1"/>
  <c r="E2850" i="1"/>
  <c r="E3618" i="1"/>
  <c r="E875" i="1"/>
  <c r="E1643" i="1"/>
  <c r="E2411" i="1"/>
  <c r="E3179" i="1"/>
  <c r="E408" i="1"/>
  <c r="E1196" i="1"/>
  <c r="E1964" i="1"/>
  <c r="E2732" i="1"/>
  <c r="E3500" i="1"/>
  <c r="E797" i="1"/>
  <c r="E1565" i="1"/>
  <c r="E2333" i="1"/>
  <c r="E3101" i="1"/>
  <c r="E3869" i="1"/>
  <c r="E886" i="1"/>
  <c r="E1654" i="1"/>
  <c r="E2422" i="1"/>
  <c r="E3190" i="1"/>
  <c r="Q1179" i="1"/>
  <c r="Q4490" i="1"/>
  <c r="Q4611" i="1"/>
  <c r="Q4548" i="1"/>
  <c r="Q4557" i="1"/>
  <c r="Q4542" i="1"/>
  <c r="Q3727" i="1"/>
  <c r="Q4495" i="1"/>
  <c r="Q3104" i="1"/>
  <c r="Q3920" i="1"/>
  <c r="Q4688" i="1"/>
  <c r="Q3369" i="1"/>
  <c r="Q4137" i="1"/>
  <c r="Q4905" i="1"/>
  <c r="E329" i="1"/>
  <c r="E1137" i="1"/>
  <c r="E1905" i="1"/>
  <c r="E2673" i="1"/>
  <c r="E3441" i="1"/>
  <c r="E682" i="1"/>
  <c r="E1450" i="1"/>
  <c r="E2218" i="1"/>
  <c r="E2986" i="1"/>
  <c r="E161" i="1"/>
  <c r="Q1998" i="1"/>
  <c r="Q2993" i="1"/>
  <c r="Q2894" i="1"/>
  <c r="Q2906" i="1"/>
  <c r="Q2880" i="1"/>
  <c r="E71" i="1"/>
  <c r="Q3927" i="1"/>
  <c r="Q4695" i="1"/>
  <c r="Q3352" i="1"/>
  <c r="Q4120" i="1"/>
  <c r="Q4888" i="1"/>
  <c r="Q3569" i="1"/>
  <c r="Q4337" i="1"/>
  <c r="E114" i="1"/>
  <c r="E569" i="1"/>
  <c r="E1337" i="1"/>
  <c r="E2105" i="1"/>
  <c r="E2873" i="1"/>
  <c r="E3641" i="1"/>
  <c r="E882" i="1"/>
  <c r="E1650" i="1"/>
  <c r="E2418" i="1"/>
  <c r="E3186" i="1"/>
  <c r="E428" i="1"/>
  <c r="E1211" i="1"/>
  <c r="E1979" i="1"/>
  <c r="E2747" i="1"/>
  <c r="E3515" i="1"/>
  <c r="E764" i="1"/>
  <c r="E1532" i="1"/>
  <c r="E2300" i="1"/>
  <c r="E3068" i="1"/>
  <c r="E324" i="1"/>
  <c r="E1133" i="1"/>
  <c r="E1901" i="1"/>
  <c r="E2669" i="1"/>
  <c r="E3437" i="1"/>
  <c r="E443" i="1"/>
  <c r="E1222" i="1"/>
  <c r="E1990" i="1"/>
  <c r="E2758" i="1"/>
  <c r="E3526" i="1"/>
  <c r="Q2526" i="1"/>
  <c r="Q3459" i="1"/>
  <c r="Q3396" i="1"/>
  <c r="Q3405" i="1"/>
  <c r="Q3390" i="1"/>
  <c r="E447" i="1"/>
  <c r="Q4063" i="1"/>
  <c r="Q4831" i="1"/>
  <c r="Q3488" i="1"/>
  <c r="Q4256" i="1"/>
  <c r="E33" i="1"/>
  <c r="Q3705" i="1"/>
  <c r="Q4473" i="1"/>
  <c r="E250" i="1"/>
  <c r="E705" i="1"/>
  <c r="E1473" i="1"/>
  <c r="E2241" i="1"/>
  <c r="E3009" i="1"/>
  <c r="E171" i="1"/>
  <c r="E1018" i="1"/>
  <c r="E1786" i="1"/>
  <c r="E2554" i="1"/>
  <c r="E3322" i="1"/>
  <c r="E579" i="1"/>
  <c r="Q3578" i="1"/>
  <c r="Q3979" i="1"/>
  <c r="Q3916" i="1"/>
  <c r="Q3925" i="1"/>
  <c r="Q3910" i="1"/>
  <c r="Q3455" i="1"/>
  <c r="Q4263" i="1"/>
  <c r="E40" i="1"/>
  <c r="Q3688" i="1"/>
  <c r="Q4456" i="1"/>
  <c r="Q3080" i="1"/>
  <c r="Q3905" i="1"/>
  <c r="Q4673" i="1"/>
  <c r="E450" i="1"/>
  <c r="E905" i="1"/>
  <c r="E1673" i="1"/>
  <c r="E2441" i="1"/>
  <c r="E3209" i="1"/>
  <c r="E437" i="1"/>
  <c r="E1218" i="1"/>
  <c r="E1986" i="1"/>
  <c r="E2754" i="1"/>
  <c r="E3522" i="1"/>
  <c r="E779" i="1"/>
  <c r="E1547" i="1"/>
  <c r="E2315" i="1"/>
  <c r="E3083" i="1"/>
  <c r="E280" i="1"/>
  <c r="E1100" i="1"/>
  <c r="E1868" i="1"/>
  <c r="E2636" i="1"/>
  <c r="E3404" i="1"/>
  <c r="E701" i="1"/>
  <c r="E1469" i="1"/>
  <c r="E2237" i="1"/>
  <c r="E3005" i="1"/>
  <c r="E3773" i="1"/>
  <c r="E790" i="1"/>
  <c r="E1558" i="1"/>
  <c r="E2326" i="1"/>
  <c r="E3094" i="1"/>
  <c r="E3862" i="1"/>
  <c r="Q1310" i="1"/>
  <c r="Q4618" i="1"/>
  <c r="Q4683" i="1"/>
  <c r="Q4620" i="1"/>
  <c r="Q4629" i="1"/>
  <c r="Q4614" i="1"/>
  <c r="Q3759" i="1"/>
  <c r="Q4527" i="1"/>
  <c r="Q3154" i="1"/>
  <c r="Q3952" i="1"/>
  <c r="Q4720" i="1"/>
  <c r="Q3401" i="1"/>
  <c r="Q4169" i="1"/>
  <c r="Q4937" i="1"/>
  <c r="E372" i="1"/>
  <c r="E1169" i="1"/>
  <c r="E1937" i="1"/>
  <c r="E2705" i="1"/>
  <c r="E3473" i="1"/>
  <c r="E714" i="1"/>
  <c r="E1482" i="1"/>
  <c r="E2250" i="1"/>
  <c r="E3018" i="1"/>
  <c r="E204" i="1"/>
  <c r="E1043" i="1"/>
  <c r="E1811" i="1"/>
  <c r="E2579" i="1"/>
  <c r="E3347" i="1"/>
  <c r="E596" i="1"/>
  <c r="E1364" i="1"/>
  <c r="E2132" i="1"/>
  <c r="E2900" i="1"/>
  <c r="E100" i="1"/>
  <c r="E965" i="1"/>
  <c r="E1733" i="1"/>
  <c r="E2501" i="1"/>
  <c r="E3269" i="1"/>
  <c r="E219" i="1"/>
  <c r="E1054" i="1"/>
  <c r="E1822" i="1"/>
  <c r="E2590" i="1"/>
  <c r="E3358" i="1"/>
  <c r="E4126" i="1"/>
  <c r="Q2382" i="1"/>
  <c r="Q3339" i="1"/>
  <c r="Q3276" i="1"/>
  <c r="Q3285" i="1"/>
  <c r="Q3270" i="1"/>
  <c r="E327" i="1"/>
  <c r="Q4023" i="1"/>
  <c r="Q4791" i="1"/>
  <c r="Q3448" i="1"/>
  <c r="Q4216" i="1"/>
  <c r="Q4984" i="1"/>
  <c r="Q3665" i="1"/>
  <c r="Q4433" i="1"/>
  <c r="E210" i="1"/>
  <c r="E665" i="1"/>
  <c r="E1433" i="1"/>
  <c r="E2201" i="1"/>
  <c r="E2969" i="1"/>
  <c r="E117" i="1"/>
  <c r="E978" i="1"/>
  <c r="E1746" i="1"/>
  <c r="E2514" i="1"/>
  <c r="E3282" i="1"/>
  <c r="E539" i="1"/>
  <c r="E1307" i="1"/>
  <c r="E2075" i="1"/>
  <c r="E2843" i="1"/>
  <c r="E3611" i="1"/>
  <c r="E860" i="1"/>
  <c r="E1628" i="1"/>
  <c r="E2396" i="1"/>
  <c r="E3164" i="1"/>
  <c r="E452" i="1"/>
  <c r="E1229" i="1"/>
  <c r="E1997" i="1"/>
  <c r="E2765" i="1"/>
  <c r="E3533" i="1"/>
  <c r="E550" i="1"/>
  <c r="E1318" i="1"/>
  <c r="E2086" i="1"/>
  <c r="E2854" i="1"/>
  <c r="E3622" i="1"/>
  <c r="E241" i="1"/>
  <c r="Q4671" i="1"/>
  <c r="E1313" i="1"/>
  <c r="E396" i="1"/>
  <c r="E2627" i="1"/>
  <c r="E1156" i="1"/>
  <c r="E3204" i="1"/>
  <c r="E1781" i="1"/>
  <c r="E3829" i="1"/>
  <c r="E2126" i="1"/>
  <c r="E4030" i="1"/>
  <c r="E871" i="1"/>
  <c r="E1639" i="1"/>
  <c r="E2407" i="1"/>
  <c r="E3175" i="1"/>
  <c r="E424" i="1"/>
  <c r="Q4480" i="3"/>
  <c r="A239" i="3"/>
  <c r="A2050" i="3"/>
  <c r="A4172" i="3"/>
  <c r="A3187" i="3"/>
  <c r="A2371" i="3"/>
  <c r="A4941" i="3"/>
  <c r="A4259" i="3"/>
  <c r="A3224" i="3"/>
  <c r="S1245" i="1"/>
  <c r="S1701" i="1"/>
  <c r="S2586" i="1"/>
  <c r="S1747" i="1"/>
  <c r="S660" i="1"/>
  <c r="S92" i="1"/>
  <c r="S674" i="1"/>
  <c r="S422" i="1"/>
  <c r="S3020" i="1"/>
  <c r="S4852" i="1"/>
  <c r="Q15" i="1"/>
  <c r="S2409" i="1"/>
  <c r="S2710" i="1"/>
  <c r="S2680" i="1"/>
  <c r="S4262" i="1"/>
  <c r="S2562" i="1"/>
  <c r="S3861" i="1"/>
  <c r="S4186" i="1"/>
  <c r="S4741" i="1"/>
  <c r="S3792" i="1"/>
  <c r="Q240" i="1"/>
  <c r="S1544" i="1"/>
  <c r="S3172" i="1"/>
  <c r="S2092" i="1"/>
  <c r="S2816" i="1"/>
  <c r="S1191" i="1"/>
  <c r="S2348" i="1"/>
  <c r="S3246" i="1"/>
  <c r="S4243" i="1"/>
  <c r="S4798" i="1"/>
  <c r="S3138" i="1"/>
  <c r="S4077" i="1"/>
  <c r="S4402" i="1"/>
  <c r="S4957" i="1"/>
  <c r="S4129" i="1"/>
  <c r="Q456" i="1"/>
  <c r="Q2527" i="1"/>
  <c r="S3529" i="1"/>
  <c r="S3637" i="1"/>
  <c r="S3921" i="1"/>
  <c r="S4517" i="1"/>
  <c r="S2274" i="1"/>
  <c r="Q16" i="1"/>
  <c r="Q2087" i="1"/>
  <c r="S2361" i="1"/>
  <c r="S3197" i="1"/>
  <c r="S3863" i="1"/>
  <c r="S4525" i="1"/>
  <c r="Q777" i="1"/>
  <c r="Q1953" i="1"/>
  <c r="Q2467" i="1"/>
  <c r="Q2285" i="1"/>
  <c r="Q4722" i="1"/>
  <c r="Q2984" i="1"/>
  <c r="Q3050" i="1"/>
  <c r="Q952" i="1"/>
  <c r="Q1449" i="1"/>
  <c r="Q2490" i="1"/>
  <c r="Q2987" i="1"/>
  <c r="Q2916" i="1"/>
  <c r="Q2805" i="1"/>
  <c r="S4561" i="1"/>
  <c r="Q161" i="1"/>
  <c r="Q1053" i="1"/>
  <c r="Q1649" i="1"/>
  <c r="Q1922" i="1"/>
  <c r="Q2163" i="1"/>
  <c r="Q2092" i="1"/>
  <c r="Q1981" i="1"/>
  <c r="Q1878" i="1"/>
  <c r="Q4418" i="1"/>
  <c r="S4001" i="1"/>
  <c r="Q728" i="1"/>
  <c r="Q2519" i="1"/>
  <c r="Q1337" i="1"/>
  <c r="Q1610" i="1"/>
  <c r="Q1851" i="1"/>
  <c r="Q1780" i="1"/>
  <c r="Q1669" i="1"/>
  <c r="S4082" i="1"/>
  <c r="Q87" i="1"/>
  <c r="Q1137" i="1"/>
  <c r="Q2552" i="1"/>
  <c r="Q2817" i="1"/>
  <c r="Q955" i="1"/>
  <c r="Q724" i="1"/>
  <c r="Q235" i="1"/>
  <c r="Q3149" i="1"/>
  <c r="Q3282" i="1"/>
  <c r="Q3483" i="1"/>
  <c r="Q3676" i="1"/>
  <c r="Q3941" i="1"/>
  <c r="Q4182" i="1"/>
  <c r="S4559" i="1"/>
  <c r="Q86" i="1"/>
  <c r="Q634" i="1"/>
  <c r="Q1312" i="1"/>
  <c r="Q2304" i="1"/>
  <c r="Q965" i="1"/>
  <c r="Q1801" i="1"/>
  <c r="Q2569" i="1"/>
  <c r="Q1306" i="1"/>
  <c r="Q2074" i="1"/>
  <c r="Q2842" i="1"/>
  <c r="Q1547" i="1"/>
  <c r="Q2315" i="1"/>
  <c r="Q3083" i="1"/>
  <c r="Q1476" i="1"/>
  <c r="Q2244" i="1"/>
  <c r="Q3012" i="1"/>
  <c r="Q1365" i="1"/>
  <c r="Q2133" i="1"/>
  <c r="Q2901" i="1"/>
  <c r="Q1262" i="1"/>
  <c r="Q2030" i="1"/>
  <c r="Q2914" i="1"/>
  <c r="Q3802" i="1"/>
  <c r="Q4570" i="1"/>
  <c r="Q3232" i="1"/>
  <c r="Q4003" i="1"/>
  <c r="Q4771" i="1"/>
  <c r="Q3428" i="1"/>
  <c r="Q4196" i="1"/>
  <c r="Q4964" i="1"/>
  <c r="Q3693" i="1"/>
  <c r="Q4461" i="1"/>
  <c r="Q3127" i="1"/>
  <c r="Q3934" i="1"/>
  <c r="Q4702" i="1"/>
  <c r="E479" i="1"/>
  <c r="S4566" i="1"/>
  <c r="S4240" i="1"/>
  <c r="S4337" i="1"/>
  <c r="Q477" i="1"/>
  <c r="Q239" i="1"/>
  <c r="Q768" i="1"/>
  <c r="Q130" i="1"/>
  <c r="Q1303" i="1"/>
  <c r="Q2567" i="1"/>
  <c r="Q1736" i="1"/>
  <c r="Q2632" i="1"/>
  <c r="Q1361" i="1"/>
  <c r="Q2129" i="1"/>
  <c r="Q364" i="1"/>
  <c r="Q1634" i="1"/>
  <c r="Q2402" i="1"/>
  <c r="Q1078" i="1"/>
  <c r="Q1875" i="1"/>
  <c r="Q2643" i="1"/>
  <c r="Q972" i="1"/>
  <c r="Q1804" i="1"/>
  <c r="Q2572" i="1"/>
  <c r="Q603" i="1"/>
  <c r="Q1693" i="1"/>
  <c r="Q2461" i="1"/>
  <c r="Q3229" i="1"/>
  <c r="Q1590" i="1"/>
  <c r="Q2358" i="1"/>
  <c r="Q3362" i="1"/>
  <c r="Q4130" i="1"/>
  <c r="Q4898" i="1"/>
  <c r="Q3563" i="1"/>
  <c r="Q4331" i="1"/>
  <c r="Q2791" i="1"/>
  <c r="Q3756" i="1"/>
  <c r="Q4524" i="1"/>
  <c r="Q3253" i="1"/>
  <c r="Q4021" i="1"/>
  <c r="Q4789" i="1"/>
  <c r="Q3494" i="1"/>
  <c r="Q4262" i="1"/>
  <c r="E39" i="1"/>
  <c r="Q3295" i="1"/>
  <c r="S4735" i="1"/>
  <c r="S4904" i="1"/>
  <c r="Q35" i="1"/>
  <c r="Q246" i="1"/>
  <c r="Q903" i="1"/>
  <c r="Q249" i="1"/>
  <c r="Q794" i="1"/>
  <c r="Q1863" i="1"/>
  <c r="Q1139" i="1"/>
  <c r="Q2176" i="1"/>
  <c r="Q587" i="1"/>
  <c r="Q1689" i="1"/>
  <c r="Q2457" i="1"/>
  <c r="Q1194" i="1"/>
  <c r="Q1962" i="1"/>
  <c r="Q2730" i="1"/>
  <c r="Q1435" i="1"/>
  <c r="Q2203" i="1"/>
  <c r="Q2971" i="1"/>
  <c r="Q1364" i="1"/>
  <c r="Q2132" i="1"/>
  <c r="Q2900" i="1"/>
  <c r="Q1253" i="1"/>
  <c r="Q2021" i="1"/>
  <c r="Q2789" i="1"/>
  <c r="Q1135" i="1"/>
  <c r="Q1918" i="1"/>
  <c r="Q2686" i="1"/>
  <c r="Q3690" i="1"/>
  <c r="Q4458" i="1"/>
  <c r="Q3057" i="1"/>
  <c r="Q3891" i="1"/>
  <c r="Q4659" i="1"/>
  <c r="Q3316" i="1"/>
  <c r="Q4084" i="1"/>
  <c r="Q4852" i="1"/>
  <c r="Q3581" i="1"/>
  <c r="Q4349" i="1"/>
  <c r="Q2946" i="1"/>
  <c r="Q3822" i="1"/>
  <c r="Q4590" i="1"/>
  <c r="E367" i="1"/>
  <c r="Q540" i="1"/>
  <c r="Q4218" i="1"/>
  <c r="Q4419" i="1"/>
  <c r="Q4356" i="1"/>
  <c r="Q4365" i="1"/>
  <c r="Q4350" i="1"/>
  <c r="Q3655" i="1"/>
  <c r="Q4423" i="1"/>
  <c r="Q2990" i="1"/>
  <c r="Q3848" i="1"/>
  <c r="Q4616" i="1"/>
  <c r="Q3297" i="1"/>
  <c r="Q4065" i="1"/>
  <c r="Q4833" i="1"/>
  <c r="E233" i="1"/>
  <c r="E1065" i="1"/>
  <c r="E1833" i="1"/>
  <c r="E2601" i="1"/>
  <c r="E3369" i="1"/>
  <c r="E610" i="1"/>
  <c r="E1378" i="1"/>
  <c r="E2146" i="1"/>
  <c r="E2914" i="1"/>
  <c r="E3682" i="1"/>
  <c r="E939" i="1"/>
  <c r="E1707" i="1"/>
  <c r="E2475" i="1"/>
  <c r="E3243" i="1"/>
  <c r="E492" i="1"/>
  <c r="E1260" i="1"/>
  <c r="E2028" i="1"/>
  <c r="E2796" i="1"/>
  <c r="E3564" i="1"/>
  <c r="E861" i="1"/>
  <c r="E1629" i="1"/>
  <c r="E2397" i="1"/>
  <c r="E3165" i="1"/>
  <c r="E61" i="1"/>
  <c r="E950" i="1"/>
  <c r="E1718" i="1"/>
  <c r="E2486" i="1"/>
  <c r="E3254" i="1"/>
  <c r="Q1438" i="1"/>
  <c r="Q4746" i="1"/>
  <c r="Q4755" i="1"/>
  <c r="Q4692" i="1"/>
  <c r="Q4701" i="1"/>
  <c r="Q4686" i="1"/>
  <c r="Q3791" i="1"/>
  <c r="Q4559" i="1"/>
  <c r="Q3207" i="1"/>
  <c r="Q3984" i="1"/>
  <c r="Q4752" i="1"/>
  <c r="Q3433" i="1"/>
  <c r="Q4201" i="1"/>
  <c r="Q4969" i="1"/>
  <c r="E414" i="1"/>
  <c r="E1201" i="1"/>
  <c r="E1969" i="1"/>
  <c r="E2737" i="1"/>
  <c r="E3505" i="1"/>
  <c r="E746" i="1"/>
  <c r="E1514" i="1"/>
  <c r="E2282" i="1"/>
  <c r="E3050" i="1"/>
  <c r="E246" i="1"/>
  <c r="Q2254" i="1"/>
  <c r="Q3267" i="1"/>
  <c r="Q3186" i="1"/>
  <c r="Q3201" i="1"/>
  <c r="Q3177" i="1"/>
  <c r="E255" i="1"/>
  <c r="Q3991" i="1"/>
  <c r="Q4759" i="1"/>
  <c r="Q3416" i="1"/>
  <c r="Q4184" i="1"/>
  <c r="Q4952" i="1"/>
  <c r="Q3633" i="1"/>
  <c r="Q4401" i="1"/>
  <c r="E178" i="1"/>
  <c r="E633" i="1"/>
  <c r="E1401" i="1"/>
  <c r="E2169" i="1"/>
  <c r="E2937" i="1"/>
  <c r="E37" i="1"/>
  <c r="E946" i="1"/>
  <c r="E1714" i="1"/>
  <c r="E2482" i="1"/>
  <c r="E3250" i="1"/>
  <c r="E507" i="1"/>
  <c r="E1275" i="1"/>
  <c r="E2043" i="1"/>
  <c r="E2811" i="1"/>
  <c r="E3579" i="1"/>
  <c r="E828" i="1"/>
  <c r="E1596" i="1"/>
  <c r="E2364" i="1"/>
  <c r="E3132" i="1"/>
  <c r="E409" i="1"/>
  <c r="E1197" i="1"/>
  <c r="E1965" i="1"/>
  <c r="E2733" i="1"/>
  <c r="E3501" i="1"/>
  <c r="E518" i="1"/>
  <c r="E1286" i="1"/>
  <c r="E2054" i="1"/>
  <c r="E2822" i="1"/>
  <c r="E3590" i="1"/>
  <c r="Q2888" i="1"/>
  <c r="Q3603" i="1"/>
  <c r="Q3540" i="1"/>
  <c r="Q3549" i="1"/>
  <c r="Q3534" i="1"/>
  <c r="Q2986" i="1"/>
  <c r="Q4127" i="1"/>
  <c r="Q4895" i="1"/>
  <c r="Q3552" i="1"/>
  <c r="Q4320" i="1"/>
  <c r="Q2846" i="1"/>
  <c r="Q3769" i="1"/>
  <c r="Q4537" i="1"/>
  <c r="E314" i="1"/>
  <c r="E769" i="1"/>
  <c r="E1537" i="1"/>
  <c r="E2305" i="1"/>
  <c r="E3073" i="1"/>
  <c r="E256" i="1"/>
  <c r="E1082" i="1"/>
  <c r="E1850" i="1"/>
  <c r="E2618" i="1"/>
  <c r="E3386" i="1"/>
  <c r="E643" i="1"/>
  <c r="Q3834" i="1"/>
  <c r="Q4163" i="1"/>
  <c r="Q4100" i="1"/>
  <c r="Q4109" i="1"/>
  <c r="Q4094" i="1"/>
  <c r="Q3559" i="1"/>
  <c r="Q4327" i="1"/>
  <c r="Q2775" i="1"/>
  <c r="Q3752" i="1"/>
  <c r="Q4520" i="1"/>
  <c r="Q3183" i="1"/>
  <c r="Q3969" i="1"/>
  <c r="Q4737" i="1"/>
  <c r="E105" i="1"/>
  <c r="E969" i="1"/>
  <c r="E1737" i="1"/>
  <c r="E2505" i="1"/>
  <c r="E3273" i="1"/>
  <c r="E514" i="1"/>
  <c r="E1282" i="1"/>
  <c r="E2050" i="1"/>
  <c r="E2818" i="1"/>
  <c r="E3586" i="1"/>
  <c r="E843" i="1"/>
  <c r="E1611" i="1"/>
  <c r="E2379" i="1"/>
  <c r="E3147" i="1"/>
  <c r="E365" i="1"/>
  <c r="E1164" i="1"/>
  <c r="E1932" i="1"/>
  <c r="E2700" i="1"/>
  <c r="E3468" i="1"/>
  <c r="E765" i="1"/>
  <c r="E1533" i="1"/>
  <c r="E2301" i="1"/>
  <c r="E3069" i="1"/>
  <c r="E3837" i="1"/>
  <c r="E854" i="1"/>
  <c r="E1622" i="1"/>
  <c r="E2390" i="1"/>
  <c r="E3158" i="1"/>
  <c r="E3926" i="1"/>
  <c r="Q1566" i="1"/>
  <c r="Q4874" i="1"/>
  <c r="Q4867" i="1"/>
  <c r="Q4804" i="1"/>
  <c r="Q4813" i="1"/>
  <c r="Q4798" i="1"/>
  <c r="Q3823" i="1"/>
  <c r="Q4591" i="1"/>
  <c r="Q3248" i="1"/>
  <c r="Q4016" i="1"/>
  <c r="Q4784" i="1"/>
  <c r="Q3465" i="1"/>
  <c r="Q4233" i="1"/>
  <c r="E10" i="1"/>
  <c r="E457" i="1"/>
  <c r="E1233" i="1"/>
  <c r="E2001" i="1"/>
  <c r="E2769" i="1"/>
  <c r="E3537" i="1"/>
  <c r="E778" i="1"/>
  <c r="E1546" i="1"/>
  <c r="E2314" i="1"/>
  <c r="E3082" i="1"/>
  <c r="E289" i="1"/>
  <c r="E1107" i="1"/>
  <c r="E1875" i="1"/>
  <c r="E2643" i="1"/>
  <c r="E3411" i="1"/>
  <c r="E660" i="1"/>
  <c r="E1428" i="1"/>
  <c r="E2196" i="1"/>
  <c r="E2964" i="1"/>
  <c r="E185" i="1"/>
  <c r="E1029" i="1"/>
  <c r="E1797" i="1"/>
  <c r="E2565" i="1"/>
  <c r="E3333" i="1"/>
  <c r="E304" i="1"/>
  <c r="E1118" i="1"/>
  <c r="E1886" i="1"/>
  <c r="E2654" i="1"/>
  <c r="E3422" i="1"/>
  <c r="E4190" i="1"/>
  <c r="Q2638" i="1"/>
  <c r="Q3523" i="1"/>
  <c r="Q3460" i="1"/>
  <c r="Q3469" i="1"/>
  <c r="Q3454" i="1"/>
  <c r="Q2838" i="1"/>
  <c r="Q4087" i="1"/>
  <c r="Q4855" i="1"/>
  <c r="Q3512" i="1"/>
  <c r="Q4280" i="1"/>
  <c r="E57" i="1"/>
  <c r="Q3729" i="1"/>
  <c r="Q4497" i="1"/>
  <c r="E274" i="1"/>
  <c r="E729" i="1"/>
  <c r="E1497" i="1"/>
  <c r="E2265" i="1"/>
  <c r="E3033" i="1"/>
  <c r="E203" i="1"/>
  <c r="E1042" i="1"/>
  <c r="E1810" i="1"/>
  <c r="E2578" i="1"/>
  <c r="E3346" i="1"/>
  <c r="E603" i="1"/>
  <c r="E1371" i="1"/>
  <c r="E2139" i="1"/>
  <c r="E2907" i="1"/>
  <c r="E3675" i="1"/>
  <c r="E924" i="1"/>
  <c r="E1692" i="1"/>
  <c r="E2460" i="1"/>
  <c r="E3228" i="1"/>
  <c r="E525" i="1"/>
  <c r="E1293" i="1"/>
  <c r="E2061" i="1"/>
  <c r="E2829" i="1"/>
  <c r="E3597" i="1"/>
  <c r="E614" i="1"/>
  <c r="E1382" i="1"/>
  <c r="E2150" i="1"/>
  <c r="E2918" i="1"/>
  <c r="E3686" i="1"/>
  <c r="Q348" i="1"/>
  <c r="Q2976" i="1"/>
  <c r="E1825" i="1"/>
  <c r="E755" i="1"/>
  <c r="E2803" i="1"/>
  <c r="E1332" i="1"/>
  <c r="E3380" i="1"/>
  <c r="E1957" i="1"/>
  <c r="E176" i="1"/>
  <c r="E2302" i="1"/>
  <c r="E4142" i="1"/>
  <c r="E935" i="1"/>
  <c r="E1703" i="1"/>
  <c r="E2471" i="1"/>
  <c r="E3239" i="1"/>
  <c r="E504" i="1"/>
  <c r="E1272" i="1"/>
  <c r="E2040" i="1"/>
  <c r="E2808" i="1"/>
  <c r="E3576" i="1"/>
  <c r="E3799" i="1"/>
  <c r="E4700" i="1"/>
  <c r="A477" i="1"/>
  <c r="A1245" i="1"/>
  <c r="A2013" i="1"/>
  <c r="E4237" i="1"/>
  <c r="A22" i="1"/>
  <c r="A790" i="1"/>
  <c r="A1558" i="1"/>
  <c r="E1505" i="3"/>
  <c r="A1513" i="3"/>
  <c r="A427" i="3"/>
  <c r="A3381" i="3"/>
  <c r="A4754" i="3"/>
  <c r="A3985" i="3"/>
  <c r="A4086" i="3"/>
  <c r="A3756" i="3"/>
  <c r="A4777" i="3"/>
  <c r="S1094" i="1"/>
  <c r="S1550" i="1"/>
  <c r="S2475" i="1"/>
  <c r="S1676" i="1"/>
  <c r="S517" i="1"/>
  <c r="S375" i="1"/>
  <c r="S1442" i="1"/>
  <c r="S987" i="1"/>
  <c r="S1994" i="1"/>
  <c r="S4006" i="1"/>
  <c r="Q527" i="1"/>
  <c r="S2136" i="1"/>
  <c r="S2966" i="1"/>
  <c r="S3922" i="1"/>
  <c r="S4518" i="1"/>
  <c r="S3234" i="1"/>
  <c r="S4117" i="1"/>
  <c r="S4442" i="1"/>
  <c r="S4997" i="1"/>
  <c r="S4449" i="1"/>
  <c r="Q496" i="1"/>
  <c r="S340" i="1"/>
  <c r="S3428" i="1"/>
  <c r="S2423" i="1"/>
  <c r="S3948" i="1"/>
  <c r="S2055" i="1"/>
  <c r="S2604" i="1"/>
  <c r="S3502" i="1"/>
  <c r="S4499" i="1"/>
  <c r="S2520" i="1"/>
  <c r="S2084" i="1"/>
  <c r="S2292" i="1"/>
  <c r="S4658" i="1"/>
  <c r="S3728" i="1"/>
  <c r="S4995" i="1"/>
  <c r="Q712" i="1"/>
  <c r="Q259" i="1"/>
  <c r="S2642" i="1"/>
  <c r="S3893" i="1"/>
  <c r="S4218" i="1"/>
  <c r="S4773" i="1"/>
  <c r="S3842" i="1"/>
  <c r="Q272" i="1"/>
  <c r="Q2343" i="1"/>
  <c r="S3049" i="1"/>
  <c r="S3453" i="1"/>
  <c r="S3248" i="1"/>
  <c r="S3697" i="1"/>
  <c r="Q298" i="1"/>
  <c r="Q2209" i="1"/>
  <c r="Q2723" i="1"/>
  <c r="Q2541" i="1"/>
  <c r="Q4978" i="1"/>
  <c r="Q3333" i="1"/>
  <c r="Q3375" i="1"/>
  <c r="Q281" i="1"/>
  <c r="Q1705" i="1"/>
  <c r="Q2746" i="1"/>
  <c r="Q3051" i="1"/>
  <c r="Q2980" i="1"/>
  <c r="Q2869" i="1"/>
  <c r="Q75" i="1"/>
  <c r="Q289" i="1"/>
  <c r="Q1191" i="1"/>
  <c r="Q1713" i="1"/>
  <c r="Q1986" i="1"/>
  <c r="Q2227" i="1"/>
  <c r="Q2156" i="1"/>
  <c r="Q2045" i="1"/>
  <c r="Q1942" i="1"/>
  <c r="Q4482" i="1"/>
  <c r="S4996" i="1"/>
  <c r="Q856" i="1"/>
  <c r="Q2631" i="1"/>
  <c r="Q1401" i="1"/>
  <c r="Q1674" i="1"/>
  <c r="Q1915" i="1"/>
  <c r="Q1844" i="1"/>
  <c r="Q1733" i="1"/>
  <c r="S4216" i="1"/>
  <c r="Q215" i="1"/>
  <c r="Q1279" i="1"/>
  <c r="Q2616" i="1"/>
  <c r="Q275" i="1"/>
  <c r="Q1057" i="1"/>
  <c r="Q940" i="1"/>
  <c r="Q539" i="1"/>
  <c r="Q3213" i="1"/>
  <c r="Q3346" i="1"/>
  <c r="Q3547" i="1"/>
  <c r="Q3740" i="1"/>
  <c r="Q4005" i="1"/>
  <c r="Q4246" i="1"/>
  <c r="S4703" i="1"/>
  <c r="Q214" i="1"/>
  <c r="Q762" i="1"/>
  <c r="Q1392" i="1"/>
  <c r="Q2368" i="1"/>
  <c r="Q1065" i="1"/>
  <c r="Q1865" i="1"/>
  <c r="Q2633" i="1"/>
  <c r="Q1370" i="1"/>
  <c r="Q2138" i="1"/>
  <c r="Q219" i="1"/>
  <c r="Q1611" i="1"/>
  <c r="Q2379" i="1"/>
  <c r="Q3147" i="1"/>
  <c r="Q1540" i="1"/>
  <c r="Q2308" i="1"/>
  <c r="Q3076" i="1"/>
  <c r="Q1429" i="1"/>
  <c r="Q2197" i="1"/>
  <c r="Q2965" i="1"/>
  <c r="Q1326" i="1"/>
  <c r="Q2094" i="1"/>
  <c r="Q3017" i="1"/>
  <c r="Q3866" i="1"/>
  <c r="Q4634" i="1"/>
  <c r="Q3299" i="1"/>
  <c r="Q4067" i="1"/>
  <c r="Q4835" i="1"/>
  <c r="Q3492" i="1"/>
  <c r="Q4260" i="1"/>
  <c r="Q2798" i="1"/>
  <c r="Q3757" i="1"/>
  <c r="Q4525" i="1"/>
  <c r="Q3225" i="1"/>
  <c r="Q3998" i="1"/>
  <c r="Q4766" i="1"/>
  <c r="Q2911" i="1"/>
  <c r="S2712" i="1"/>
  <c r="S4368" i="1"/>
  <c r="S4217" i="1"/>
  <c r="Q605" i="1"/>
  <c r="Q367" i="1"/>
  <c r="Q896" i="1"/>
  <c r="Q258" i="1"/>
  <c r="Q1431" i="1"/>
  <c r="Q2671" i="1"/>
  <c r="Q1832" i="1"/>
  <c r="Q2696" i="1"/>
  <c r="Q1425" i="1"/>
  <c r="Q2193" i="1"/>
  <c r="Q620" i="1"/>
  <c r="Q1698" i="1"/>
  <c r="Q2466" i="1"/>
  <c r="Q1164" i="1"/>
  <c r="Q1939" i="1"/>
  <c r="Q2707" i="1"/>
  <c r="Q1069" i="1"/>
  <c r="Q1868" i="1"/>
  <c r="Q2636" i="1"/>
  <c r="Q859" i="1"/>
  <c r="Q1757" i="1"/>
  <c r="Q2525" i="1"/>
  <c r="Q444" i="1"/>
  <c r="Q1654" i="1"/>
  <c r="Q2422" i="1"/>
  <c r="Q3426" i="1"/>
  <c r="Q4194" i="1"/>
  <c r="Q4962" i="1"/>
  <c r="Q3627" i="1"/>
  <c r="Q4395" i="1"/>
  <c r="Q2944" i="1"/>
  <c r="Q3820" i="1"/>
  <c r="Q4588" i="1"/>
  <c r="Q3317" i="1"/>
  <c r="Q4085" i="1"/>
  <c r="Q4853" i="1"/>
  <c r="Q3558" i="1"/>
  <c r="Q4326" i="1"/>
  <c r="E103" i="1"/>
  <c r="Q3359" i="1"/>
  <c r="S4863" i="1"/>
  <c r="S2344" i="1"/>
  <c r="Q52" i="1"/>
  <c r="Q374" i="1"/>
  <c r="Q24" i="1"/>
  <c r="Q377" i="1"/>
  <c r="Q922" i="1"/>
  <c r="Q1967" i="1"/>
  <c r="Q1248" i="1"/>
  <c r="Q2256" i="1"/>
  <c r="Q843" i="1"/>
  <c r="Q1753" i="1"/>
  <c r="Q2521" i="1"/>
  <c r="Q1258" i="1"/>
  <c r="Q2026" i="1"/>
  <c r="Q2794" i="1"/>
  <c r="Q1499" i="1"/>
  <c r="Q2267" i="1"/>
  <c r="Q3035" i="1"/>
  <c r="Q1428" i="1"/>
  <c r="Q2196" i="1"/>
  <c r="Q2964" i="1"/>
  <c r="Q1317" i="1"/>
  <c r="Q2085" i="1"/>
  <c r="Q2853" i="1"/>
  <c r="Q1214" i="1"/>
  <c r="Q1982" i="1"/>
  <c r="Q2783" i="1"/>
  <c r="Q3754" i="1"/>
  <c r="Q4522" i="1"/>
  <c r="Q3160" i="1"/>
  <c r="Q3955" i="1"/>
  <c r="Q4723" i="1"/>
  <c r="Q3380" i="1"/>
  <c r="Q4148" i="1"/>
  <c r="Q4916" i="1"/>
  <c r="Q3645" i="1"/>
  <c r="Q4413" i="1"/>
  <c r="Q3049" i="1"/>
  <c r="Q3886" i="1"/>
  <c r="Q4654" i="1"/>
  <c r="E431" i="1"/>
  <c r="Q1157" i="1"/>
  <c r="Q4474" i="1"/>
  <c r="Q4563" i="1"/>
  <c r="Q4500" i="1"/>
  <c r="Q4509" i="1"/>
  <c r="Q4494" i="1"/>
  <c r="Q3719" i="1"/>
  <c r="Q4487" i="1"/>
  <c r="Q3090" i="1"/>
  <c r="Q3912" i="1"/>
  <c r="Q4680" i="1"/>
  <c r="Q3361" i="1"/>
  <c r="Q4129" i="1"/>
  <c r="Q4897" i="1"/>
  <c r="E318" i="1"/>
  <c r="E1129" i="1"/>
  <c r="E1897" i="1"/>
  <c r="E2665" i="1"/>
  <c r="E3433" i="1"/>
  <c r="E674" i="1"/>
  <c r="E1442" i="1"/>
  <c r="E2210" i="1"/>
  <c r="E2978" i="1"/>
  <c r="E150" i="1"/>
  <c r="E1003" i="1"/>
  <c r="E1771" i="1"/>
  <c r="E2539" i="1"/>
  <c r="E3307" i="1"/>
  <c r="E556" i="1"/>
  <c r="E1324" i="1"/>
  <c r="E2092" i="1"/>
  <c r="E2860" i="1"/>
  <c r="E3628" i="1"/>
  <c r="E925" i="1"/>
  <c r="E1693" i="1"/>
  <c r="E2461" i="1"/>
  <c r="E3229" i="1"/>
  <c r="E165" i="1"/>
  <c r="E1014" i="1"/>
  <c r="E1782" i="1"/>
  <c r="E2550" i="1"/>
  <c r="E3318" i="1"/>
  <c r="Q1694" i="1"/>
  <c r="Q4994" i="1"/>
  <c r="Q4939" i="1"/>
  <c r="Q4876" i="1"/>
  <c r="Q4885" i="1"/>
  <c r="Q4870" i="1"/>
  <c r="Q3855" i="1"/>
  <c r="Q4623" i="1"/>
  <c r="Q3280" i="1"/>
  <c r="Q4048" i="1"/>
  <c r="Q4816" i="1"/>
  <c r="Q3497" i="1"/>
  <c r="Q4265" i="1"/>
  <c r="E42" i="1"/>
  <c r="E497" i="1"/>
  <c r="E1265" i="1"/>
  <c r="E2033" i="1"/>
  <c r="E2801" i="1"/>
  <c r="E3569" i="1"/>
  <c r="E810" i="1"/>
  <c r="E1578" i="1"/>
  <c r="E2346" i="1"/>
  <c r="E3114" i="1"/>
  <c r="E332" i="1"/>
  <c r="Q2510" i="1"/>
  <c r="Q3411" i="1"/>
  <c r="Q3348" i="1"/>
  <c r="Q3357" i="1"/>
  <c r="Q3342" i="1"/>
  <c r="E399" i="1"/>
  <c r="Q4055" i="1"/>
  <c r="Q4823" i="1"/>
  <c r="Q3480" i="1"/>
  <c r="Q4248" i="1"/>
  <c r="E25" i="1"/>
  <c r="Q3697" i="1"/>
  <c r="Q4465" i="1"/>
  <c r="E242" i="1"/>
  <c r="E697" i="1"/>
  <c r="E1465" i="1"/>
  <c r="E2233" i="1"/>
  <c r="E3001" i="1"/>
  <c r="E160" i="1"/>
  <c r="E1010" i="1"/>
  <c r="E1778" i="1"/>
  <c r="E2546" i="1"/>
  <c r="E3314" i="1"/>
  <c r="E571" i="1"/>
  <c r="E1339" i="1"/>
  <c r="E2107" i="1"/>
  <c r="E2875" i="1"/>
  <c r="E3643" i="1"/>
  <c r="E892" i="1"/>
  <c r="E1660" i="1"/>
  <c r="E2428" i="1"/>
  <c r="E3196" i="1"/>
  <c r="E493" i="1"/>
  <c r="E1261" i="1"/>
  <c r="E2029" i="1"/>
  <c r="E2797" i="1"/>
  <c r="E3565" i="1"/>
  <c r="E582" i="1"/>
  <c r="E1350" i="1"/>
  <c r="E2118" i="1"/>
  <c r="E2886" i="1"/>
  <c r="E3654" i="1"/>
  <c r="Q3274" i="1"/>
  <c r="Q3787" i="1"/>
  <c r="Q3724" i="1"/>
  <c r="Q3733" i="1"/>
  <c r="Q3718" i="1"/>
  <c r="Q3263" i="1"/>
  <c r="Q4191" i="1"/>
  <c r="Q4959" i="1"/>
  <c r="Q3616" i="1"/>
  <c r="Q4384" i="1"/>
  <c r="Q2966" i="1"/>
  <c r="Q3833" i="1"/>
  <c r="Q4601" i="1"/>
  <c r="E378" i="1"/>
  <c r="E833" i="1"/>
  <c r="E1601" i="1"/>
  <c r="E2369" i="1"/>
  <c r="E3137" i="1"/>
  <c r="E341" i="1"/>
  <c r="E1146" i="1"/>
  <c r="E1914" i="1"/>
  <c r="E2682" i="1"/>
  <c r="E3450" i="1"/>
  <c r="Q3189" i="1"/>
  <c r="Q4090" i="1"/>
  <c r="Q4307" i="1"/>
  <c r="Q4244" i="1"/>
  <c r="Q4253" i="1"/>
  <c r="Q4238" i="1"/>
  <c r="Q3623" i="1"/>
  <c r="Q4391" i="1"/>
  <c r="Q2937" i="1"/>
  <c r="Q3816" i="1"/>
  <c r="Q4584" i="1"/>
  <c r="Q3265" i="1"/>
  <c r="Q4033" i="1"/>
  <c r="Q4801" i="1"/>
  <c r="E190" i="1"/>
  <c r="E1033" i="1"/>
  <c r="E1801" i="1"/>
  <c r="E2569" i="1"/>
  <c r="E3337" i="1"/>
  <c r="E578" i="1"/>
  <c r="E1346" i="1"/>
  <c r="E2114" i="1"/>
  <c r="E2882" i="1"/>
  <c r="E3650" i="1"/>
  <c r="E907" i="1"/>
  <c r="E1675" i="1"/>
  <c r="E2443" i="1"/>
  <c r="E3211" i="1"/>
  <c r="E451" i="1"/>
  <c r="E1228" i="1"/>
  <c r="E1996" i="1"/>
  <c r="E2764" i="1"/>
  <c r="E3532" i="1"/>
  <c r="E829" i="1"/>
  <c r="E1597" i="1"/>
  <c r="E2365" i="1"/>
  <c r="E3133" i="1"/>
  <c r="E3901" i="1"/>
  <c r="E918" i="1"/>
  <c r="E1686" i="1"/>
  <c r="E2454" i="1"/>
  <c r="E3222" i="1"/>
  <c r="E3990" i="1"/>
  <c r="Q1822" i="1"/>
  <c r="E75" i="1"/>
  <c r="E20" i="1"/>
  <c r="Q4948" i="1"/>
  <c r="Q4957" i="1"/>
  <c r="Q4942" i="1"/>
  <c r="Q3887" i="1"/>
  <c r="Q4655" i="1"/>
  <c r="Q3312" i="1"/>
  <c r="Q4080" i="1"/>
  <c r="Q4848" i="1"/>
  <c r="Q3529" i="1"/>
  <c r="Q4297" i="1"/>
  <c r="E74" i="1"/>
  <c r="E529" i="1"/>
  <c r="E1297" i="1"/>
  <c r="E2065" i="1"/>
  <c r="E2833" i="1"/>
  <c r="E3601" i="1"/>
  <c r="E842" i="1"/>
  <c r="E1610" i="1"/>
  <c r="E2378" i="1"/>
  <c r="E3146" i="1"/>
  <c r="E374" i="1"/>
  <c r="E1171" i="1"/>
  <c r="E1939" i="1"/>
  <c r="E2707" i="1"/>
  <c r="E3475" i="1"/>
  <c r="E724" i="1"/>
  <c r="E1492" i="1"/>
  <c r="E2260" i="1"/>
  <c r="E3028" i="1"/>
  <c r="E270" i="1"/>
  <c r="E1093" i="1"/>
  <c r="E1861" i="1"/>
  <c r="E2629" i="1"/>
  <c r="E3397" i="1"/>
  <c r="E389" i="1"/>
  <c r="E1182" i="1"/>
  <c r="E1950" i="1"/>
  <c r="E2718" i="1"/>
  <c r="E3486" i="1"/>
  <c r="E4254" i="1"/>
  <c r="Q3070" i="1"/>
  <c r="Q3667" i="1"/>
  <c r="Q3604" i="1"/>
  <c r="Q3613" i="1"/>
  <c r="Q3598" i="1"/>
  <c r="Q3089" i="1"/>
  <c r="Q4151" i="1"/>
  <c r="Q4919" i="1"/>
  <c r="Q3576" i="1"/>
  <c r="Q4344" i="1"/>
  <c r="Q2902" i="1"/>
  <c r="Q3793" i="1"/>
  <c r="Q4561" i="1"/>
  <c r="E338" i="1"/>
  <c r="E793" i="1"/>
  <c r="E1561" i="1"/>
  <c r="E2329" i="1"/>
  <c r="E3097" i="1"/>
  <c r="E288" i="1"/>
  <c r="E1106" i="1"/>
  <c r="E1874" i="1"/>
  <c r="E2642" i="1"/>
  <c r="E3410" i="1"/>
  <c r="E667" i="1"/>
  <c r="E1435" i="1"/>
  <c r="E2203" i="1"/>
  <c r="E2971" i="1"/>
  <c r="E131" i="1"/>
  <c r="E988" i="1"/>
  <c r="E1756" i="1"/>
  <c r="E2524" i="1"/>
  <c r="E3292" i="1"/>
  <c r="E589" i="1"/>
  <c r="E1357" i="1"/>
  <c r="E2125" i="1"/>
  <c r="E2893" i="1"/>
  <c r="E3661" i="1"/>
  <c r="E678" i="1"/>
  <c r="E1446" i="1"/>
  <c r="E2214" i="1"/>
  <c r="E2982" i="1"/>
  <c r="E3750" i="1"/>
  <c r="Q3095" i="1"/>
  <c r="Q3584" i="1"/>
  <c r="E2337" i="1"/>
  <c r="E931" i="1"/>
  <c r="E2979" i="1"/>
  <c r="E1508" i="1"/>
  <c r="E3556" i="1"/>
  <c r="E2133" i="1"/>
  <c r="E411" i="1"/>
  <c r="E2478" i="1"/>
  <c r="E4230" i="1"/>
  <c r="E999" i="1"/>
  <c r="E1767" i="1"/>
  <c r="E2535" i="1"/>
  <c r="E3303" i="1"/>
  <c r="E568" i="1"/>
  <c r="E1336" i="1"/>
  <c r="E2104" i="1"/>
  <c r="E2872" i="1"/>
  <c r="E3640" i="1"/>
  <c r="E3900" i="1"/>
  <c r="E4764" i="1"/>
  <c r="A541" i="1"/>
  <c r="A1309" i="1"/>
  <c r="A2077" i="1"/>
  <c r="E4309" i="1"/>
  <c r="A86" i="1"/>
  <c r="A854" i="1"/>
  <c r="A1622" i="1"/>
  <c r="E2563" i="3"/>
  <c r="A1100" i="3"/>
  <c r="A3961" i="3"/>
  <c r="A4062" i="3"/>
  <c r="A3732" i="3"/>
  <c r="E4966" i="3"/>
  <c r="A3512" i="3"/>
  <c r="A4501" i="3"/>
  <c r="A3819" i="3"/>
  <c r="S2127" i="1"/>
  <c r="A227" i="3"/>
  <c r="A4465" i="3"/>
  <c r="S1382" i="1"/>
  <c r="S1902" i="1"/>
  <c r="S346" i="1"/>
  <c r="S3105" i="1"/>
  <c r="S932" i="1"/>
  <c r="S3653" i="1"/>
  <c r="S2448" i="1"/>
  <c r="Q544" i="1"/>
  <c r="S3283" i="1"/>
  <c r="S3478" i="1"/>
  <c r="S4475" i="1"/>
  <c r="S2328" i="1"/>
  <c r="S2963" i="1"/>
  <c r="S2590" i="1"/>
  <c r="S4954" i="1"/>
  <c r="S4142" i="1"/>
  <c r="S4019" i="1"/>
  <c r="Q1008" i="1"/>
  <c r="S1769" i="1"/>
  <c r="S2256" i="1"/>
  <c r="S2935" i="1"/>
  <c r="S4492" i="1"/>
  <c r="S1400" i="1"/>
  <c r="S3116" i="1"/>
  <c r="S1980" i="1"/>
  <c r="S2368" i="1"/>
  <c r="S4199" i="1"/>
  <c r="S3539" i="1"/>
  <c r="S2806" i="1"/>
  <c r="S3448" i="1"/>
  <c r="S4358" i="1"/>
  <c r="S4681" i="1"/>
  <c r="Q41" i="1"/>
  <c r="Q1360" i="1"/>
  <c r="S2355" i="1"/>
  <c r="S2366" i="1"/>
  <c r="S4730" i="1"/>
  <c r="S3850" i="1"/>
  <c r="S4465" i="1"/>
  <c r="Q784" i="1"/>
  <c r="Q580" i="1"/>
  <c r="S2834" i="1"/>
  <c r="S3965" i="1"/>
  <c r="S4290" i="1"/>
  <c r="S3816" i="1"/>
  <c r="Q739" i="1"/>
  <c r="Q2721" i="1"/>
  <c r="Q340" i="1"/>
  <c r="Q3053" i="1"/>
  <c r="Q3387" i="1"/>
  <c r="Q3845" i="1"/>
  <c r="S3826" i="1"/>
  <c r="Q314" i="1"/>
  <c r="Q1769" i="1"/>
  <c r="Q2810" i="1"/>
  <c r="Q3179" i="1"/>
  <c r="Q3108" i="1"/>
  <c r="Q2997" i="1"/>
  <c r="Q220" i="1"/>
  <c r="Q545" i="1"/>
  <c r="Q1352" i="1"/>
  <c r="Q1841" i="1"/>
  <c r="Q2114" i="1"/>
  <c r="Q2355" i="1"/>
  <c r="Q2284" i="1"/>
  <c r="Q2173" i="1"/>
  <c r="Q2070" i="1"/>
  <c r="Q4610" i="1"/>
  <c r="S4865" i="1"/>
  <c r="Q1112" i="1"/>
  <c r="Q484" i="1"/>
  <c r="Q1529" i="1"/>
  <c r="Q1802" i="1"/>
  <c r="Q2043" i="1"/>
  <c r="Q1972" i="1"/>
  <c r="Q1861" i="1"/>
  <c r="S4472" i="1"/>
  <c r="Q471" i="1"/>
  <c r="Q1519" i="1"/>
  <c r="Q2744" i="1"/>
  <c r="Q812" i="1"/>
  <c r="Q1219" i="1"/>
  <c r="Q1133" i="1"/>
  <c r="Q973" i="1"/>
  <c r="Q636" i="1"/>
  <c r="Q3474" i="1"/>
  <c r="Q3675" i="1"/>
  <c r="Q3868" i="1"/>
  <c r="Q4133" i="1"/>
  <c r="Q4374" i="1"/>
  <c r="S4959" i="1"/>
  <c r="Q470" i="1"/>
  <c r="Q1018" i="1"/>
  <c r="Q1472" i="1"/>
  <c r="Q2432" i="1"/>
  <c r="Q1150" i="1"/>
  <c r="Q1929" i="1"/>
  <c r="Q2697" i="1"/>
  <c r="Q1434" i="1"/>
  <c r="Q2202" i="1"/>
  <c r="Q531" i="1"/>
  <c r="Q1675" i="1"/>
  <c r="Q2443" i="1"/>
  <c r="Q163" i="1"/>
  <c r="Q1604" i="1"/>
  <c r="Q2372" i="1"/>
  <c r="Q3140" i="1"/>
  <c r="Q1493" i="1"/>
  <c r="Q2261" i="1"/>
  <c r="Q3029" i="1"/>
  <c r="Q1390" i="1"/>
  <c r="Q2158" i="1"/>
  <c r="Q3120" i="1"/>
  <c r="Q3930" i="1"/>
  <c r="Q4698" i="1"/>
  <c r="Q3363" i="1"/>
  <c r="Q4131" i="1"/>
  <c r="Q4899" i="1"/>
  <c r="Q3556" i="1"/>
  <c r="Q4324" i="1"/>
  <c r="Q2945" i="1"/>
  <c r="Q3821" i="1"/>
  <c r="Q4589" i="1"/>
  <c r="Q3294" i="1"/>
  <c r="Q4062" i="1"/>
  <c r="Q4830" i="1"/>
  <c r="Q3014" i="1"/>
  <c r="S4223" i="1"/>
  <c r="S4496" i="1"/>
  <c r="S4161" i="1"/>
  <c r="Q733" i="1"/>
  <c r="Q495" i="1"/>
  <c r="Q1024" i="1"/>
  <c r="Q386" i="1"/>
  <c r="Q1543" i="1"/>
  <c r="Q131" i="1"/>
  <c r="Q1912" i="1"/>
  <c r="Q2760" i="1"/>
  <c r="Q1489" i="1"/>
  <c r="Q2257" i="1"/>
  <c r="Q876" i="1"/>
  <c r="Q1762" i="1"/>
  <c r="Q2530" i="1"/>
  <c r="Q1235" i="1"/>
  <c r="Q2003" i="1"/>
  <c r="Q2771" i="1"/>
  <c r="Q1155" i="1"/>
  <c r="Q1932" i="1"/>
  <c r="Q2700" i="1"/>
  <c r="Q1004" i="1"/>
  <c r="Q1821" i="1"/>
  <c r="Q2589" i="1"/>
  <c r="Q700" i="1"/>
  <c r="Q1718" i="1"/>
  <c r="Q2486" i="1"/>
  <c r="Q3490" i="1"/>
  <c r="Q4258" i="1"/>
  <c r="E35" i="1"/>
  <c r="Q3691" i="1"/>
  <c r="Q4459" i="1"/>
  <c r="Q3047" i="1"/>
  <c r="Q3884" i="1"/>
  <c r="Q4652" i="1"/>
  <c r="Q3381" i="1"/>
  <c r="Q4149" i="1"/>
  <c r="Q4917" i="1"/>
  <c r="Q3622" i="1"/>
  <c r="Q4390" i="1"/>
  <c r="E167" i="1"/>
  <c r="Q3423" i="1"/>
  <c r="S4991" i="1"/>
  <c r="S3368" i="1"/>
  <c r="Q180" i="1"/>
  <c r="Q502" i="1"/>
  <c r="Q152" i="1"/>
  <c r="Q505" i="1"/>
  <c r="Q1050" i="1"/>
  <c r="Q2063" i="1"/>
  <c r="Q1328" i="1"/>
  <c r="Q2320" i="1"/>
  <c r="Q997" i="1"/>
  <c r="Q1817" i="1"/>
  <c r="Q2585" i="1"/>
  <c r="Q1322" i="1"/>
  <c r="Q2090" i="1"/>
  <c r="Q2858" i="1"/>
  <c r="Q1563" i="1"/>
  <c r="Q2331" i="1"/>
  <c r="Q3099" i="1"/>
  <c r="Q1492" i="1"/>
  <c r="Q2260" i="1"/>
  <c r="Q3028" i="1"/>
  <c r="Q1381" i="1"/>
  <c r="Q2149" i="1"/>
  <c r="Q2917" i="1"/>
  <c r="Q1278" i="1"/>
  <c r="Q2046" i="1"/>
  <c r="Q2942" i="1"/>
  <c r="Q3818" i="1"/>
  <c r="Q4586" i="1"/>
  <c r="Q3251" i="1"/>
  <c r="Q4019" i="1"/>
  <c r="Q4787" i="1"/>
  <c r="Q3444" i="1"/>
  <c r="Q4212" i="1"/>
  <c r="Q4980" i="1"/>
  <c r="Q3709" i="1"/>
  <c r="Q4477" i="1"/>
  <c r="Q3152" i="1"/>
  <c r="Q3950" i="1"/>
  <c r="Q4718" i="1"/>
  <c r="Q2774" i="1"/>
  <c r="Q1422" i="1"/>
  <c r="Q4730" i="1"/>
  <c r="Q4747" i="1"/>
  <c r="Q4684" i="1"/>
  <c r="Q4693" i="1"/>
  <c r="Q4678" i="1"/>
  <c r="Q3783" i="1"/>
  <c r="Q4551" i="1"/>
  <c r="Q3193" i="1"/>
  <c r="Q3976" i="1"/>
  <c r="Q4744" i="1"/>
  <c r="Q3425" i="1"/>
  <c r="Q4193" i="1"/>
  <c r="Q4961" i="1"/>
  <c r="E404" i="1"/>
  <c r="E1193" i="1"/>
  <c r="E1961" i="1"/>
  <c r="E2729" i="1"/>
  <c r="E3497" i="1"/>
  <c r="E738" i="1"/>
  <c r="E1506" i="1"/>
  <c r="E2274" i="1"/>
  <c r="E3042" i="1"/>
  <c r="E236" i="1"/>
  <c r="E1067" i="1"/>
  <c r="E1835" i="1"/>
  <c r="E2603" i="1"/>
  <c r="E3371" i="1"/>
  <c r="E620" i="1"/>
  <c r="E1388" i="1"/>
  <c r="E2156" i="1"/>
  <c r="E2924" i="1"/>
  <c r="E132" i="1"/>
  <c r="E989" i="1"/>
  <c r="E1757" i="1"/>
  <c r="E2525" i="1"/>
  <c r="E3293" i="1"/>
  <c r="E251" i="1"/>
  <c r="E1078" i="1"/>
  <c r="E1846" i="1"/>
  <c r="E2614" i="1"/>
  <c r="E3382" i="1"/>
  <c r="Q1950" i="1"/>
  <c r="Q2982" i="1"/>
  <c r="Q2878" i="1"/>
  <c r="Q2895" i="1"/>
  <c r="Q2863" i="1"/>
  <c r="E63" i="1"/>
  <c r="Q3919" i="1"/>
  <c r="Q4687" i="1"/>
  <c r="Q3344" i="1"/>
  <c r="Q4112" i="1"/>
  <c r="Q4880" i="1"/>
  <c r="Q3561" i="1"/>
  <c r="Q4329" i="1"/>
  <c r="E106" i="1"/>
  <c r="E561" i="1"/>
  <c r="E1329" i="1"/>
  <c r="E2097" i="1"/>
  <c r="E2865" i="1"/>
  <c r="E3633" i="1"/>
  <c r="E874" i="1"/>
  <c r="E1642" i="1"/>
  <c r="E2410" i="1"/>
  <c r="E3178" i="1"/>
  <c r="E417" i="1"/>
  <c r="Q2847" i="1"/>
  <c r="Q3595" i="1"/>
  <c r="Q3532" i="1"/>
  <c r="Q3541" i="1"/>
  <c r="Q3526" i="1"/>
  <c r="Q2975" i="1"/>
  <c r="Q4119" i="1"/>
  <c r="Q4887" i="1"/>
  <c r="Q3544" i="1"/>
  <c r="Q4312" i="1"/>
  <c r="Q2814" i="1"/>
  <c r="Q3761" i="1"/>
  <c r="Q4529" i="1"/>
  <c r="E306" i="1"/>
  <c r="E761" i="1"/>
  <c r="E1529" i="1"/>
  <c r="E2297" i="1"/>
  <c r="E3065" i="1"/>
  <c r="E245" i="1"/>
  <c r="E1074" i="1"/>
  <c r="E1842" i="1"/>
  <c r="E2610" i="1"/>
  <c r="E3378" i="1"/>
  <c r="E635" i="1"/>
  <c r="E1403" i="1"/>
  <c r="E2171" i="1"/>
  <c r="E2939" i="1"/>
  <c r="E81" i="1"/>
  <c r="E956" i="1"/>
  <c r="E1724" i="1"/>
  <c r="E2492" i="1"/>
  <c r="E3260" i="1"/>
  <c r="E557" i="1"/>
  <c r="E1325" i="1"/>
  <c r="E2093" i="1"/>
  <c r="E2861" i="1"/>
  <c r="E3629" i="1"/>
  <c r="E646" i="1"/>
  <c r="E1414" i="1"/>
  <c r="E2182" i="1"/>
  <c r="E2950" i="1"/>
  <c r="E3718" i="1"/>
  <c r="Q3530" i="1"/>
  <c r="Q3971" i="1"/>
  <c r="Q3908" i="1"/>
  <c r="Q3917" i="1"/>
  <c r="Q3902" i="1"/>
  <c r="Q3447" i="1"/>
  <c r="Q4255" i="1"/>
  <c r="E32" i="1"/>
  <c r="Q3680" i="1"/>
  <c r="Q4448" i="1"/>
  <c r="Q3066" i="1"/>
  <c r="Q3897" i="1"/>
  <c r="Q4665" i="1"/>
  <c r="E442" i="1"/>
  <c r="E897" i="1"/>
  <c r="E1665" i="1"/>
  <c r="E2433" i="1"/>
  <c r="E3201" i="1"/>
  <c r="E427" i="1"/>
  <c r="E1210" i="1"/>
  <c r="E1978" i="1"/>
  <c r="E2746" i="1"/>
  <c r="E3514" i="1"/>
  <c r="Q974" i="1"/>
  <c r="Q4346" i="1"/>
  <c r="Q4491" i="1"/>
  <c r="Q4428" i="1"/>
  <c r="Q4437" i="1"/>
  <c r="Q4422" i="1"/>
  <c r="Q3687" i="1"/>
  <c r="Q4455" i="1"/>
  <c r="Q3040" i="1"/>
  <c r="Q3880" i="1"/>
  <c r="Q4648" i="1"/>
  <c r="Q3329" i="1"/>
  <c r="Q4097" i="1"/>
  <c r="Q4865" i="1"/>
  <c r="E276" i="1"/>
  <c r="E1097" i="1"/>
  <c r="E1865" i="1"/>
  <c r="E2633" i="1"/>
  <c r="E3401" i="1"/>
  <c r="E642" i="1"/>
  <c r="E1410" i="1"/>
  <c r="E2178" i="1"/>
  <c r="E2946" i="1"/>
  <c r="E108" i="1"/>
  <c r="E971" i="1"/>
  <c r="E1739" i="1"/>
  <c r="E2507" i="1"/>
  <c r="E3275" i="1"/>
  <c r="E524" i="1"/>
  <c r="E1292" i="1"/>
  <c r="E2060" i="1"/>
  <c r="E2828" i="1"/>
  <c r="E3596" i="1"/>
  <c r="E893" i="1"/>
  <c r="E1661" i="1"/>
  <c r="E2429" i="1"/>
  <c r="E3197" i="1"/>
  <c r="E123" i="1"/>
  <c r="E982" i="1"/>
  <c r="E1750" i="1"/>
  <c r="E2518" i="1"/>
  <c r="E3286" i="1"/>
  <c r="E4054" i="1"/>
  <c r="Q2078" i="1"/>
  <c r="Q3096" i="1"/>
  <c r="Q2994" i="1"/>
  <c r="Q3009" i="1"/>
  <c r="Q2985" i="1"/>
  <c r="E135" i="1"/>
  <c r="Q3951" i="1"/>
  <c r="Q4719" i="1"/>
  <c r="Q3376" i="1"/>
  <c r="Q4144" i="1"/>
  <c r="Q4912" i="1"/>
  <c r="Q3593" i="1"/>
  <c r="Q4361" i="1"/>
  <c r="E138" i="1"/>
  <c r="E593" i="1"/>
  <c r="E1361" i="1"/>
  <c r="E2129" i="1"/>
  <c r="E2897" i="1"/>
  <c r="E3665" i="1"/>
  <c r="E906" i="1"/>
  <c r="E1674" i="1"/>
  <c r="E2442" i="1"/>
  <c r="E3210" i="1"/>
  <c r="E460" i="1"/>
  <c r="E1235" i="1"/>
  <c r="E2003" i="1"/>
  <c r="E2771" i="1"/>
  <c r="E3539" i="1"/>
  <c r="E788" i="1"/>
  <c r="E1556" i="1"/>
  <c r="E2324" i="1"/>
  <c r="E3092" i="1"/>
  <c r="E356" i="1"/>
  <c r="E1157" i="1"/>
  <c r="E1925" i="1"/>
  <c r="E2693" i="1"/>
  <c r="E3461" i="1"/>
  <c r="E475" i="1"/>
  <c r="E1246" i="1"/>
  <c r="E2014" i="1"/>
  <c r="E2782" i="1"/>
  <c r="E3550" i="1"/>
  <c r="E145" i="1"/>
  <c r="Q3386" i="1"/>
  <c r="Q3851" i="1"/>
  <c r="Q3788" i="1"/>
  <c r="Q3797" i="1"/>
  <c r="Q3782" i="1"/>
  <c r="Q3327" i="1"/>
  <c r="Q4215" i="1"/>
  <c r="Q4983" i="1"/>
  <c r="Q3640" i="1"/>
  <c r="Q4408" i="1"/>
  <c r="Q3002" i="1"/>
  <c r="Q3857" i="1"/>
  <c r="Q4625" i="1"/>
  <c r="E402" i="1"/>
  <c r="E857" i="1"/>
  <c r="E1625" i="1"/>
  <c r="E2393" i="1"/>
  <c r="E3161" i="1"/>
  <c r="E373" i="1"/>
  <c r="E1170" i="1"/>
  <c r="E1938" i="1"/>
  <c r="E2706" i="1"/>
  <c r="E3474" i="1"/>
  <c r="E731" i="1"/>
  <c r="E1499" i="1"/>
  <c r="E2267" i="1"/>
  <c r="E3035" i="1"/>
  <c r="E216" i="1"/>
  <c r="E1052" i="1"/>
  <c r="E1820" i="1"/>
  <c r="E2588" i="1"/>
  <c r="E4683" i="3"/>
  <c r="A2525" i="3"/>
  <c r="E3101" i="3"/>
  <c r="A3583" i="3"/>
  <c r="A3936" i="3"/>
  <c r="A823" i="3"/>
  <c r="S118" i="1"/>
  <c r="A3646" i="3"/>
  <c r="A3316" i="3"/>
  <c r="S1648" i="1"/>
  <c r="A3571" i="3"/>
  <c r="A4947" i="3"/>
  <c r="S879" i="1"/>
  <c r="S1399" i="1"/>
  <c r="S1180" i="1"/>
  <c r="S2297" i="1"/>
  <c r="S1700" i="1"/>
  <c r="S2382" i="1"/>
  <c r="S4190" i="1"/>
  <c r="Q1056" i="1"/>
  <c r="S2324" i="1"/>
  <c r="S3734" i="1"/>
  <c r="S4731" i="1"/>
  <c r="S3851" i="1"/>
  <c r="S3587" i="1"/>
  <c r="S2846" i="1"/>
  <c r="S3713" i="1"/>
  <c r="S4398" i="1"/>
  <c r="S4985" i="1"/>
  <c r="Q81" i="1"/>
  <c r="S408" i="1"/>
  <c r="S2525" i="1"/>
  <c r="S3191" i="1"/>
  <c r="S4748" i="1"/>
  <c r="S2088" i="1"/>
  <c r="S3372" i="1"/>
  <c r="S2367" i="1"/>
  <c r="S3859" i="1"/>
  <c r="S4455" i="1"/>
  <c r="S2085" i="1"/>
  <c r="S3062" i="1"/>
  <c r="S4049" i="1"/>
  <c r="S4614" i="1"/>
  <c r="Q83" i="1"/>
  <c r="Q297" i="1"/>
  <c r="Q1616" i="1"/>
  <c r="S3043" i="1"/>
  <c r="S2622" i="1"/>
  <c r="S4986" i="1"/>
  <c r="S4174" i="1"/>
  <c r="S4289" i="1"/>
  <c r="Q1040" i="1"/>
  <c r="Q1171" i="1"/>
  <c r="S3522" i="1"/>
  <c r="S2116" i="1"/>
  <c r="S4546" i="1"/>
  <c r="S4408" i="1"/>
  <c r="Q1471" i="1"/>
  <c r="Q684" i="1"/>
  <c r="Q1091" i="1"/>
  <c r="Q508" i="1"/>
  <c r="Q3643" i="1"/>
  <c r="Q4101" i="1"/>
  <c r="S4767" i="1"/>
  <c r="Q826" i="1"/>
  <c r="Q2217" i="1"/>
  <c r="Q1195" i="1"/>
  <c r="Q1101" i="1"/>
  <c r="Q925" i="1"/>
  <c r="S4822" i="1"/>
  <c r="Q541" i="1"/>
  <c r="Q194" i="1"/>
  <c r="Q1784" i="1"/>
  <c r="Q2161" i="1"/>
  <c r="Q2434" i="1"/>
  <c r="Q2675" i="1"/>
  <c r="Q2604" i="1"/>
  <c r="Q2493" i="1"/>
  <c r="Q2390" i="1"/>
  <c r="Q4930" i="1"/>
  <c r="Q244" i="1"/>
  <c r="Q569" i="1"/>
  <c r="Q1376" i="1"/>
  <c r="Q1849" i="1"/>
  <c r="Q2122" i="1"/>
  <c r="Q2363" i="1"/>
  <c r="Q2292" i="1"/>
  <c r="Q2181" i="1"/>
  <c r="S2984" i="1"/>
  <c r="Q104" i="1"/>
  <c r="Q2031" i="1"/>
  <c r="Q949" i="1"/>
  <c r="Q1298" i="1"/>
  <c r="Q1539" i="1"/>
  <c r="Q1468" i="1"/>
  <c r="Q1357" i="1"/>
  <c r="Q1254" i="1"/>
  <c r="Q3794" i="1"/>
  <c r="Q3995" i="1"/>
  <c r="Q4188" i="1"/>
  <c r="Q4453" i="1"/>
  <c r="Q4694" i="1"/>
  <c r="S4232" i="1"/>
  <c r="Q231" i="1"/>
  <c r="Q1295" i="1"/>
  <c r="Q1568" i="1"/>
  <c r="Q2496" i="1"/>
  <c r="Q1225" i="1"/>
  <c r="Q1993" i="1"/>
  <c r="Q2761" i="1"/>
  <c r="Q1498" i="1"/>
  <c r="Q2266" i="1"/>
  <c r="Q787" i="1"/>
  <c r="Q1739" i="1"/>
  <c r="Q2507" i="1"/>
  <c r="Q500" i="1"/>
  <c r="Q1668" i="1"/>
  <c r="Q2436" i="1"/>
  <c r="Q3204" i="1"/>
  <c r="Q1557" i="1"/>
  <c r="Q2325" i="1"/>
  <c r="Q3093" i="1"/>
  <c r="Q1454" i="1"/>
  <c r="Q2222" i="1"/>
  <c r="Q3219" i="1"/>
  <c r="Q3994" i="1"/>
  <c r="Q4762" i="1"/>
  <c r="Q3427" i="1"/>
  <c r="Q4195" i="1"/>
  <c r="Q4963" i="1"/>
  <c r="Q3620" i="1"/>
  <c r="Q4388" i="1"/>
  <c r="Q3048" i="1"/>
  <c r="Q3885" i="1"/>
  <c r="Q4653" i="1"/>
  <c r="Q3358" i="1"/>
  <c r="Q4126" i="1"/>
  <c r="Q4894" i="1"/>
  <c r="Q3114" i="1"/>
  <c r="S4415" i="1"/>
  <c r="S4624" i="1"/>
  <c r="S4102" i="1"/>
  <c r="Q861" i="1"/>
  <c r="Q623" i="1"/>
  <c r="Q1152" i="1"/>
  <c r="Q514" i="1"/>
  <c r="Q1647" i="1"/>
  <c r="Q676" i="1"/>
  <c r="Q1992" i="1"/>
  <c r="Q2824" i="1"/>
  <c r="Q1553" i="1"/>
  <c r="Q2321" i="1"/>
  <c r="Q1012" i="1"/>
  <c r="Q1826" i="1"/>
  <c r="Q2594" i="1"/>
  <c r="Q1299" i="1"/>
  <c r="Q2067" i="1"/>
  <c r="Q2835" i="1"/>
  <c r="Q1228" i="1"/>
  <c r="Q1996" i="1"/>
  <c r="Q2764" i="1"/>
  <c r="Q1092" i="1"/>
  <c r="Q1885" i="1"/>
  <c r="Q2653" i="1"/>
  <c r="Q926" i="1"/>
  <c r="Q1782" i="1"/>
  <c r="Q2550" i="1"/>
  <c r="Q3554" i="1"/>
  <c r="Q4322" i="1"/>
  <c r="Q2790" i="1"/>
  <c r="Q3755" i="1"/>
  <c r="Q4523" i="1"/>
  <c r="Q3150" i="1"/>
  <c r="Q3948" i="1"/>
  <c r="Q4716" i="1"/>
  <c r="Q3445" i="1"/>
  <c r="Q4213" i="1"/>
  <c r="Q4981" i="1"/>
  <c r="Q3686" i="1"/>
  <c r="Q4454" i="1"/>
  <c r="E231" i="1"/>
  <c r="Q3487" i="1"/>
  <c r="S3040" i="1"/>
  <c r="S3856" i="1"/>
  <c r="Q308" i="1"/>
  <c r="Q630" i="1"/>
  <c r="Q280" i="1"/>
  <c r="Q633" i="1"/>
  <c r="Q1178" i="1"/>
  <c r="Q2175" i="1"/>
  <c r="Q1408" i="1"/>
  <c r="Q2384" i="1"/>
  <c r="Q1086" i="1"/>
  <c r="Q1881" i="1"/>
  <c r="Q2649" i="1"/>
  <c r="Q1386" i="1"/>
  <c r="Q2154" i="1"/>
  <c r="Q339" i="1"/>
  <c r="Q1627" i="1"/>
  <c r="Q2395" i="1"/>
  <c r="Q3163" i="1"/>
  <c r="Q1556" i="1"/>
  <c r="Q2324" i="1"/>
  <c r="Q3092" i="1"/>
  <c r="Q1445" i="1"/>
  <c r="Q2213" i="1"/>
  <c r="Q2981" i="1"/>
  <c r="Q1342" i="1"/>
  <c r="Q2110" i="1"/>
  <c r="Q3042" i="1"/>
  <c r="Q3882" i="1"/>
  <c r="Q4650" i="1"/>
  <c r="Q3315" i="1"/>
  <c r="Q4083" i="1"/>
  <c r="Q4851" i="1"/>
  <c r="Q3508" i="1"/>
  <c r="Q4276" i="1"/>
  <c r="Q2862" i="1"/>
  <c r="Q3773" i="1"/>
  <c r="Q4541" i="1"/>
  <c r="Q3246" i="1"/>
  <c r="Q4014" i="1"/>
  <c r="Q4782" i="1"/>
  <c r="Q2936" i="1"/>
  <c r="Q1678" i="1"/>
  <c r="Q4986" i="1"/>
  <c r="Q4931" i="1"/>
  <c r="Q4868" i="1"/>
  <c r="Q4877" i="1"/>
  <c r="Q4862" i="1"/>
  <c r="Q3847" i="1"/>
  <c r="Q4615" i="1"/>
  <c r="Q3272" i="1"/>
  <c r="Q4040" i="1"/>
  <c r="Q4808" i="1"/>
  <c r="Q3489" i="1"/>
  <c r="Q4257" i="1"/>
  <c r="E34" i="1"/>
  <c r="E489" i="1"/>
  <c r="E1257" i="1"/>
  <c r="E2025" i="1"/>
  <c r="E2793" i="1"/>
  <c r="E3561" i="1"/>
  <c r="E802" i="1"/>
  <c r="E1570" i="1"/>
  <c r="E2338" i="1"/>
  <c r="E3106" i="1"/>
  <c r="E321" i="1"/>
  <c r="E1131" i="1"/>
  <c r="E1899" i="1"/>
  <c r="E2667" i="1"/>
  <c r="E3435" i="1"/>
  <c r="E684" i="1"/>
  <c r="E1452" i="1"/>
  <c r="E2220" i="1"/>
  <c r="E2988" i="1"/>
  <c r="E217" i="1"/>
  <c r="E1053" i="1"/>
  <c r="E1821" i="1"/>
  <c r="E2589" i="1"/>
  <c r="E3357" i="1"/>
  <c r="E336" i="1"/>
  <c r="E1142" i="1"/>
  <c r="E1910" i="1"/>
  <c r="E2678" i="1"/>
  <c r="E3446" i="1"/>
  <c r="Q2206" i="1"/>
  <c r="Q3210" i="1"/>
  <c r="Q3111" i="1"/>
  <c r="Q3126" i="1"/>
  <c r="Q3102" i="1"/>
  <c r="E207" i="1"/>
  <c r="Q3983" i="1"/>
  <c r="Q4751" i="1"/>
  <c r="Q3408" i="1"/>
  <c r="Q4176" i="1"/>
  <c r="Q4944" i="1"/>
  <c r="Q3625" i="1"/>
  <c r="Q4393" i="1"/>
  <c r="E170" i="1"/>
  <c r="E625" i="1"/>
  <c r="E1393" i="1"/>
  <c r="E2161" i="1"/>
  <c r="E2929" i="1"/>
  <c r="E3697" i="1"/>
  <c r="E938" i="1"/>
  <c r="E1706" i="1"/>
  <c r="E2474" i="1"/>
  <c r="E3242" i="1"/>
  <c r="E499" i="1"/>
  <c r="Q3258" i="1"/>
  <c r="Q3779" i="1"/>
  <c r="Q3716" i="1"/>
  <c r="Q3725" i="1"/>
  <c r="Q3710" i="1"/>
  <c r="Q3255" i="1"/>
  <c r="Q4183" i="1"/>
  <c r="Q4951" i="1"/>
  <c r="Q3608" i="1"/>
  <c r="Q4376" i="1"/>
  <c r="Q2952" i="1"/>
  <c r="Q3825" i="1"/>
  <c r="Q4593" i="1"/>
  <c r="E370" i="1"/>
  <c r="E825" i="1"/>
  <c r="E1593" i="1"/>
  <c r="E2361" i="1"/>
  <c r="E3129" i="1"/>
  <c r="E331" i="1"/>
  <c r="E1138" i="1"/>
  <c r="E1906" i="1"/>
  <c r="E2674" i="1"/>
  <c r="E3442" i="1"/>
  <c r="E699" i="1"/>
  <c r="E1467" i="1"/>
  <c r="E2235" i="1"/>
  <c r="E3003" i="1"/>
  <c r="E173" i="1"/>
  <c r="E1020" i="1"/>
  <c r="E1788" i="1"/>
  <c r="E2556" i="1"/>
  <c r="E3324" i="1"/>
  <c r="E621" i="1"/>
  <c r="E1389" i="1"/>
  <c r="E2157" i="1"/>
  <c r="E2925" i="1"/>
  <c r="E3693" i="1"/>
  <c r="E710" i="1"/>
  <c r="E1478" i="1"/>
  <c r="E2246" i="1"/>
  <c r="E3014" i="1"/>
  <c r="E3782" i="1"/>
  <c r="Q3786" i="1"/>
  <c r="Q4115" i="1"/>
  <c r="Q4052" i="1"/>
  <c r="Q4061" i="1"/>
  <c r="Q4046" i="1"/>
  <c r="Q3551" i="1"/>
  <c r="Q4319" i="1"/>
  <c r="E96" i="1"/>
  <c r="Q3744" i="1"/>
  <c r="Q4512" i="1"/>
  <c r="Q3169" i="1"/>
  <c r="Q3961" i="1"/>
  <c r="Q4729" i="1"/>
  <c r="E93" i="1"/>
  <c r="E961" i="1"/>
  <c r="E1729" i="1"/>
  <c r="E2497" i="1"/>
  <c r="E3265" i="1"/>
  <c r="E506" i="1"/>
  <c r="E1274" i="1"/>
  <c r="E2042" i="1"/>
  <c r="E2810" i="1"/>
  <c r="E3578" i="1"/>
  <c r="Q1294" i="1"/>
  <c r="Q4602" i="1"/>
  <c r="Q4675" i="1"/>
  <c r="Q4612" i="1"/>
  <c r="Q4621" i="1"/>
  <c r="Q4606" i="1"/>
  <c r="Q3751" i="1"/>
  <c r="Q4519" i="1"/>
  <c r="Q3143" i="1"/>
  <c r="Q3944" i="1"/>
  <c r="Q4712" i="1"/>
  <c r="Q3393" i="1"/>
  <c r="Q4161" i="1"/>
  <c r="Q4929" i="1"/>
  <c r="E361" i="1"/>
  <c r="E1161" i="1"/>
  <c r="E1929" i="1"/>
  <c r="E2697" i="1"/>
  <c r="E3465" i="1"/>
  <c r="E706" i="1"/>
  <c r="E1474" i="1"/>
  <c r="E2242" i="1"/>
  <c r="E3010" i="1"/>
  <c r="E193" i="1"/>
  <c r="E1035" i="1"/>
  <c r="E1803" i="1"/>
  <c r="E2571" i="1"/>
  <c r="E3339" i="1"/>
  <c r="E588" i="1"/>
  <c r="E1356" i="1"/>
  <c r="E2124" i="1"/>
  <c r="E2892" i="1"/>
  <c r="E85" i="1"/>
  <c r="E957" i="1"/>
  <c r="E1725" i="1"/>
  <c r="E2493" i="1"/>
  <c r="E3261" i="1"/>
  <c r="E208" i="1"/>
  <c r="E1046" i="1"/>
  <c r="E1814" i="1"/>
  <c r="E2582" i="1"/>
  <c r="E3350" i="1"/>
  <c r="E4118" i="1"/>
  <c r="Q2334" i="1"/>
  <c r="Q3331" i="1"/>
  <c r="Q3268" i="1"/>
  <c r="Q3277" i="1"/>
  <c r="Q3262" i="1"/>
  <c r="E319" i="1"/>
  <c r="Q4015" i="1"/>
  <c r="Q4783" i="1"/>
  <c r="Q3440" i="1"/>
  <c r="Q4208" i="1"/>
  <c r="Q4976" i="1"/>
  <c r="Q3657" i="1"/>
  <c r="Q4425" i="1"/>
  <c r="E202" i="1"/>
  <c r="E657" i="1"/>
  <c r="E1425" i="1"/>
  <c r="E2193" i="1"/>
  <c r="E2961" i="1"/>
  <c r="E107" i="1"/>
  <c r="E970" i="1"/>
  <c r="E1738" i="1"/>
  <c r="E2506" i="1"/>
  <c r="E3274" i="1"/>
  <c r="E531" i="1"/>
  <c r="E1299" i="1"/>
  <c r="E2067" i="1"/>
  <c r="E2835" i="1"/>
  <c r="E3603" i="1"/>
  <c r="E852" i="1"/>
  <c r="E1620" i="1"/>
  <c r="E2388" i="1"/>
  <c r="E3156" i="1"/>
  <c r="E441" i="1"/>
  <c r="E1221" i="1"/>
  <c r="E1989" i="1"/>
  <c r="E2757" i="1"/>
  <c r="E3525" i="1"/>
  <c r="E542" i="1"/>
  <c r="E1310" i="1"/>
  <c r="E2078" i="1"/>
  <c r="E2846" i="1"/>
  <c r="E3614" i="1"/>
  <c r="E230" i="1"/>
  <c r="Q3642" i="1"/>
  <c r="Q4035" i="1"/>
  <c r="Q3972" i="1"/>
  <c r="Q3981" i="1"/>
  <c r="Q3966" i="1"/>
  <c r="Q3511" i="1"/>
  <c r="Q4279" i="1"/>
  <c r="E56" i="1"/>
  <c r="Q3704" i="1"/>
  <c r="Q4472" i="1"/>
  <c r="Q3105" i="1"/>
  <c r="Q3921" i="1"/>
  <c r="Q4689" i="1"/>
  <c r="E466" i="1"/>
  <c r="E921" i="1"/>
  <c r="E1689" i="1"/>
  <c r="E2457" i="1"/>
  <c r="E3225" i="1"/>
  <c r="E459" i="1"/>
  <c r="E1234" i="1"/>
  <c r="E2002" i="1"/>
  <c r="E2770" i="1"/>
  <c r="E3538" i="1"/>
  <c r="E795" i="1"/>
  <c r="E1563" i="1"/>
  <c r="E2331" i="1"/>
  <c r="E3099" i="1"/>
  <c r="E301" i="1"/>
  <c r="E1116" i="1"/>
  <c r="E1884" i="1"/>
  <c r="E2652" i="1"/>
  <c r="E3420" i="1"/>
  <c r="E717" i="1"/>
  <c r="E1485" i="1"/>
  <c r="E2253" i="1"/>
  <c r="E3021" i="1"/>
  <c r="E3789" i="1"/>
  <c r="E806" i="1"/>
  <c r="E1574" i="1"/>
  <c r="E2342" i="1"/>
  <c r="E3110" i="1"/>
  <c r="E3878" i="1"/>
  <c r="Q4371" i="1"/>
  <c r="Q4608" i="1"/>
  <c r="E3361" i="1"/>
  <c r="E1267" i="1"/>
  <c r="E3315" i="1"/>
  <c r="E1844" i="1"/>
  <c r="E398" i="1"/>
  <c r="E2469" i="1"/>
  <c r="E766" i="1"/>
  <c r="E2814" i="1"/>
  <c r="E294" i="1"/>
  <c r="E1127" i="1"/>
  <c r="E1895" i="1"/>
  <c r="E2663" i="1"/>
  <c r="E3431" i="1"/>
  <c r="E696" i="1"/>
  <c r="E1464" i="1"/>
  <c r="E2232" i="1"/>
  <c r="E3000" i="1"/>
  <c r="E3768" i="1"/>
  <c r="E4076" i="1"/>
  <c r="E4892" i="1"/>
  <c r="A669" i="1"/>
  <c r="A1437" i="1"/>
  <c r="A2205" i="1"/>
  <c r="E4437" i="1"/>
  <c r="A214" i="1"/>
  <c r="A982" i="1"/>
  <c r="A1750" i="1"/>
  <c r="E1110" i="3"/>
  <c r="E3167" i="3"/>
  <c r="A775" i="3"/>
  <c r="S94" i="1"/>
  <c r="A3622" i="3"/>
  <c r="A2880" i="3"/>
  <c r="A2029" i="3"/>
  <c r="A4703" i="3"/>
  <c r="A4061" i="3"/>
  <c r="S882" i="1"/>
  <c r="A4184" i="3"/>
  <c r="A4367" i="3"/>
  <c r="S1936" i="1"/>
  <c r="S633" i="1"/>
  <c r="S1037" i="1"/>
  <c r="S2124" i="1"/>
  <c r="S1557" i="1"/>
  <c r="S3662" i="1"/>
  <c r="S3729" i="1"/>
  <c r="Q897" i="1"/>
  <c r="S3348" i="1"/>
  <c r="S2343" i="1"/>
  <c r="S3820" i="1"/>
  <c r="S1639" i="1"/>
  <c r="S2460" i="1"/>
  <c r="S3358" i="1"/>
  <c r="S4355" i="1"/>
  <c r="S4910" i="1"/>
  <c r="Q268" i="1"/>
  <c r="Q593" i="1"/>
  <c r="S1802" i="1"/>
  <c r="S3037" i="1"/>
  <c r="S3703" i="1"/>
  <c r="S3849" i="1"/>
  <c r="S1625" i="1"/>
  <c r="S2165" i="1"/>
  <c r="S2879" i="1"/>
  <c r="S4436" i="1"/>
  <c r="S2247" i="1"/>
  <c r="S2676" i="1"/>
  <c r="S3574" i="1"/>
  <c r="S4571" i="1"/>
  <c r="S3096" i="1"/>
  <c r="Q165" i="1"/>
  <c r="Q809" i="1"/>
  <c r="Q2128" i="1"/>
  <c r="S2203" i="1"/>
  <c r="S3134" i="1"/>
  <c r="S4131" i="1"/>
  <c r="S4686" i="1"/>
  <c r="Q44" i="1"/>
  <c r="Q369" i="1"/>
  <c r="Q1688" i="1"/>
  <c r="S3235" i="1"/>
  <c r="S2694" i="1"/>
  <c r="S2552" i="1"/>
  <c r="S4988" i="1"/>
  <c r="Q2287" i="1"/>
  <c r="Q1458" i="1"/>
  <c r="Q1628" i="1"/>
  <c r="Q1414" i="1"/>
  <c r="Q4155" i="1"/>
  <c r="Q4613" i="1"/>
  <c r="S4424" i="1"/>
  <c r="Q1479" i="1"/>
  <c r="Q2473" i="1"/>
  <c r="Q1451" i="1"/>
  <c r="Q1380" i="1"/>
  <c r="Q1269" i="1"/>
  <c r="S4647" i="1"/>
  <c r="Q158" i="1"/>
  <c r="Q706" i="1"/>
  <c r="Q2120" i="1"/>
  <c r="Q2417" i="1"/>
  <c r="Q2690" i="1"/>
  <c r="Q2931" i="1"/>
  <c r="Q2860" i="1"/>
  <c r="Q2749" i="1"/>
  <c r="Q2646" i="1"/>
  <c r="S4374" i="1"/>
  <c r="Q437" i="1"/>
  <c r="Q90" i="1"/>
  <c r="Q1712" i="1"/>
  <c r="Q2105" i="1"/>
  <c r="Q2378" i="1"/>
  <c r="Q2619" i="1"/>
  <c r="Q2548" i="1"/>
  <c r="Q2437" i="1"/>
  <c r="S4265" i="1"/>
  <c r="Q616" i="1"/>
  <c r="Q2439" i="1"/>
  <c r="Q1281" i="1"/>
  <c r="Q1554" i="1"/>
  <c r="Q1795" i="1"/>
  <c r="Q1724" i="1"/>
  <c r="Q1613" i="1"/>
  <c r="Q1510" i="1"/>
  <c r="Q4050" i="1"/>
  <c r="Q4251" i="1"/>
  <c r="Q4444" i="1"/>
  <c r="Q4709" i="1"/>
  <c r="Q4950" i="1"/>
  <c r="S4744" i="1"/>
  <c r="Q743" i="1"/>
  <c r="Q1735" i="1"/>
  <c r="Q1648" i="1"/>
  <c r="Q2560" i="1"/>
  <c r="Q1289" i="1"/>
  <c r="Q2057" i="1"/>
  <c r="Q2825" i="1"/>
  <c r="Q1562" i="1"/>
  <c r="Q2330" i="1"/>
  <c r="Q971" i="1"/>
  <c r="Q1803" i="1"/>
  <c r="Q2571" i="1"/>
  <c r="Q756" i="1"/>
  <c r="Q1732" i="1"/>
  <c r="Q2500" i="1"/>
  <c r="Q299" i="1"/>
  <c r="Q1621" i="1"/>
  <c r="Q2389" i="1"/>
  <c r="Q3157" i="1"/>
  <c r="Q1518" i="1"/>
  <c r="Q2286" i="1"/>
  <c r="Q3290" i="1"/>
  <c r="Q4058" i="1"/>
  <c r="Q4826" i="1"/>
  <c r="Q3491" i="1"/>
  <c r="Q4259" i="1"/>
  <c r="E36" i="1"/>
  <c r="Q3684" i="1"/>
  <c r="Q4452" i="1"/>
  <c r="Q3151" i="1"/>
  <c r="Q3949" i="1"/>
  <c r="Q4717" i="1"/>
  <c r="Q3422" i="1"/>
  <c r="Q4190" i="1"/>
  <c r="Q4958" i="1"/>
  <c r="Q3216" i="1"/>
  <c r="S4575" i="1"/>
  <c r="S4752" i="1"/>
  <c r="S4038" i="1"/>
  <c r="Q94" i="1"/>
  <c r="Q751" i="1"/>
  <c r="Q97" i="1"/>
  <c r="Q642" i="1"/>
  <c r="Q1743" i="1"/>
  <c r="Q964" i="1"/>
  <c r="Q2088" i="1"/>
  <c r="Q267" i="1"/>
  <c r="Q1617" i="1"/>
  <c r="Q2385" i="1"/>
  <c r="Q1099" i="1"/>
  <c r="Q1890" i="1"/>
  <c r="Q2658" i="1"/>
  <c r="Q1363" i="1"/>
  <c r="Q2131" i="1"/>
  <c r="Q2899" i="1"/>
  <c r="Q1292" i="1"/>
  <c r="Q2060" i="1"/>
  <c r="Q2828" i="1"/>
  <c r="Q1177" i="1"/>
  <c r="Q1949" i="1"/>
  <c r="Q2717" i="1"/>
  <c r="Q1039" i="1"/>
  <c r="Q1846" i="1"/>
  <c r="Q2614" i="1"/>
  <c r="Q3618" i="1"/>
  <c r="Q4386" i="1"/>
  <c r="Q2943" i="1"/>
  <c r="Q3819" i="1"/>
  <c r="Q4587" i="1"/>
  <c r="Q3243" i="1"/>
  <c r="Q4012" i="1"/>
  <c r="Q4780" i="1"/>
  <c r="Q3509" i="1"/>
  <c r="Q4277" i="1"/>
  <c r="Q2767" i="1"/>
  <c r="Q3750" i="1"/>
  <c r="Q4518" i="1"/>
  <c r="E295" i="1"/>
  <c r="S4461" i="1"/>
  <c r="S3788" i="1"/>
  <c r="S4889" i="1"/>
  <c r="Q117" i="1"/>
  <c r="Q758" i="1"/>
  <c r="Q408" i="1"/>
  <c r="Q761" i="1"/>
  <c r="Q675" i="1"/>
  <c r="Q2263" i="1"/>
  <c r="Q1504" i="1"/>
  <c r="Q2448" i="1"/>
  <c r="Q1172" i="1"/>
  <c r="Q1945" i="1"/>
  <c r="Q2713" i="1"/>
  <c r="Q1450" i="1"/>
  <c r="Q2218" i="1"/>
  <c r="Q595" i="1"/>
  <c r="Q1691" i="1"/>
  <c r="Q2459" i="1"/>
  <c r="Q291" i="1"/>
  <c r="Q1620" i="1"/>
  <c r="Q2388" i="1"/>
  <c r="Q3156" i="1"/>
  <c r="Q1509" i="1"/>
  <c r="Q2277" i="1"/>
  <c r="Q3045" i="1"/>
  <c r="Q1406" i="1"/>
  <c r="Q2174" i="1"/>
  <c r="Q3145" i="1"/>
  <c r="Q3946" i="1"/>
  <c r="Q4714" i="1"/>
  <c r="Q3379" i="1"/>
  <c r="Q4147" i="1"/>
  <c r="Q4915" i="1"/>
  <c r="Q3572" i="1"/>
  <c r="Q4340" i="1"/>
  <c r="Q2970" i="1"/>
  <c r="Q3837" i="1"/>
  <c r="Q4605" i="1"/>
  <c r="Q3310" i="1"/>
  <c r="Q4078" i="1"/>
  <c r="Q4846" i="1"/>
  <c r="Q3039" i="1"/>
  <c r="Q1934" i="1"/>
  <c r="Q2904" i="1"/>
  <c r="E84" i="1"/>
  <c r="E21" i="1"/>
  <c r="E30" i="1"/>
  <c r="E15" i="1"/>
  <c r="Q3911" i="1"/>
  <c r="Q4679" i="1"/>
  <c r="Q3336" i="1"/>
  <c r="Q4104" i="1"/>
  <c r="Q4872" i="1"/>
  <c r="Q3553" i="1"/>
  <c r="Q4321" i="1"/>
  <c r="E98" i="1"/>
  <c r="E553" i="1"/>
  <c r="E1321" i="1"/>
  <c r="E2089" i="1"/>
  <c r="E2857" i="1"/>
  <c r="E3625" i="1"/>
  <c r="E866" i="1"/>
  <c r="E1634" i="1"/>
  <c r="E2402" i="1"/>
  <c r="E3170" i="1"/>
  <c r="E406" i="1"/>
  <c r="E1195" i="1"/>
  <c r="E1963" i="1"/>
  <c r="E2731" i="1"/>
  <c r="E3499" i="1"/>
  <c r="E748" i="1"/>
  <c r="E1516" i="1"/>
  <c r="E2284" i="1"/>
  <c r="E3052" i="1"/>
  <c r="E302" i="1"/>
  <c r="E1117" i="1"/>
  <c r="E1885" i="1"/>
  <c r="E2653" i="1"/>
  <c r="E3421" i="1"/>
  <c r="E421" i="1"/>
  <c r="E1206" i="1"/>
  <c r="E1974" i="1"/>
  <c r="E2742" i="1"/>
  <c r="E3510" i="1"/>
  <c r="Q2462" i="1"/>
  <c r="Q3403" i="1"/>
  <c r="Q3340" i="1"/>
  <c r="Q3349" i="1"/>
  <c r="Q3334" i="1"/>
  <c r="E391" i="1"/>
  <c r="Q4047" i="1"/>
  <c r="Q4815" i="1"/>
  <c r="Q3472" i="1"/>
  <c r="Q4240" i="1"/>
  <c r="E17" i="1"/>
  <c r="Q3689" i="1"/>
  <c r="Q4457" i="1"/>
  <c r="E234" i="1"/>
  <c r="E689" i="1"/>
  <c r="E1457" i="1"/>
  <c r="E2225" i="1"/>
  <c r="E2993" i="1"/>
  <c r="E149" i="1"/>
  <c r="E1002" i="1"/>
  <c r="E1770" i="1"/>
  <c r="E2538" i="1"/>
  <c r="E3306" i="1"/>
  <c r="E563" i="1"/>
  <c r="Q3514" i="1"/>
  <c r="Q3923" i="1"/>
  <c r="Q3860" i="1"/>
  <c r="Q3869" i="1"/>
  <c r="Q3854" i="1"/>
  <c r="Q3399" i="1"/>
  <c r="Q4247" i="1"/>
  <c r="E24" i="1"/>
  <c r="Q3672" i="1"/>
  <c r="Q4440" i="1"/>
  <c r="Q3055" i="1"/>
  <c r="Q3889" i="1"/>
  <c r="Q4657" i="1"/>
  <c r="E434" i="1"/>
  <c r="E889" i="1"/>
  <c r="E1657" i="1"/>
  <c r="E2425" i="1"/>
  <c r="E3193" i="1"/>
  <c r="E416" i="1"/>
  <c r="E1202" i="1"/>
  <c r="E1970" i="1"/>
  <c r="E2738" i="1"/>
  <c r="E3506" i="1"/>
  <c r="E763" i="1"/>
  <c r="E1531" i="1"/>
  <c r="E2299" i="1"/>
  <c r="E3067" i="1"/>
  <c r="E259" i="1"/>
  <c r="E1084" i="1"/>
  <c r="E1852" i="1"/>
  <c r="E2620" i="1"/>
  <c r="E3388" i="1"/>
  <c r="E685" i="1"/>
  <c r="E1453" i="1"/>
  <c r="E2221" i="1"/>
  <c r="E2989" i="1"/>
  <c r="E3757" i="1"/>
  <c r="E774" i="1"/>
  <c r="E1542" i="1"/>
  <c r="E2310" i="1"/>
  <c r="E3078" i="1"/>
  <c r="Q3141" i="1"/>
  <c r="Q4042" i="1"/>
  <c r="Q4299" i="1"/>
  <c r="Q4236" i="1"/>
  <c r="Q4245" i="1"/>
  <c r="Q4230" i="1"/>
  <c r="Q3615" i="1"/>
  <c r="Q4383" i="1"/>
  <c r="Q2926" i="1"/>
  <c r="Q3808" i="1"/>
  <c r="Q4576" i="1"/>
  <c r="Q3257" i="1"/>
  <c r="Q4025" i="1"/>
  <c r="Q4793" i="1"/>
  <c r="E180" i="1"/>
  <c r="E1025" i="1"/>
  <c r="E1793" i="1"/>
  <c r="E2561" i="1"/>
  <c r="E3329" i="1"/>
  <c r="E570" i="1"/>
  <c r="E1338" i="1"/>
  <c r="E2106" i="1"/>
  <c r="E2874" i="1"/>
  <c r="E3642" i="1"/>
  <c r="Q1550" i="1"/>
  <c r="Q4858" i="1"/>
  <c r="Q4819" i="1"/>
  <c r="Q4756" i="1"/>
  <c r="Q4765" i="1"/>
  <c r="Q4750" i="1"/>
  <c r="Q3815" i="1"/>
  <c r="Q4583" i="1"/>
  <c r="Q3239" i="1"/>
  <c r="Q4008" i="1"/>
  <c r="Q4776" i="1"/>
  <c r="Q3457" i="1"/>
  <c r="Q4225" i="1"/>
  <c r="Q4993" i="1"/>
  <c r="E446" i="1"/>
  <c r="E1225" i="1"/>
  <c r="E1993" i="1"/>
  <c r="E2761" i="1"/>
  <c r="E3529" i="1"/>
  <c r="E770" i="1"/>
  <c r="E1538" i="1"/>
  <c r="E2306" i="1"/>
  <c r="E3074" i="1"/>
  <c r="E278" i="1"/>
  <c r="E1099" i="1"/>
  <c r="E1867" i="1"/>
  <c r="E2635" i="1"/>
  <c r="E3403" i="1"/>
  <c r="E652" i="1"/>
  <c r="E1420" i="1"/>
  <c r="E2188" i="1"/>
  <c r="E2956" i="1"/>
  <c r="E174" i="1"/>
  <c r="E1021" i="1"/>
  <c r="E1789" i="1"/>
  <c r="E2557" i="1"/>
  <c r="E3325" i="1"/>
  <c r="E293" i="1"/>
  <c r="E1110" i="1"/>
  <c r="E1878" i="1"/>
  <c r="E2646" i="1"/>
  <c r="E3414" i="1"/>
  <c r="E4182" i="1"/>
  <c r="Q2590" i="1"/>
  <c r="Q3475" i="1"/>
  <c r="Q3412" i="1"/>
  <c r="Q3421" i="1"/>
  <c r="Q3406" i="1"/>
  <c r="E463" i="1"/>
  <c r="Q4079" i="1"/>
  <c r="Q4847" i="1"/>
  <c r="Q3504" i="1"/>
  <c r="Q4272" i="1"/>
  <c r="E49" i="1"/>
  <c r="Q3721" i="1"/>
  <c r="Q4489" i="1"/>
  <c r="E266" i="1"/>
  <c r="E721" i="1"/>
  <c r="E1489" i="1"/>
  <c r="E2257" i="1"/>
  <c r="E3025" i="1"/>
  <c r="E192" i="1"/>
  <c r="E1034" i="1"/>
  <c r="E1802" i="1"/>
  <c r="E2570" i="1"/>
  <c r="E3338" i="1"/>
  <c r="E595" i="1"/>
  <c r="E1363" i="1"/>
  <c r="E2131" i="1"/>
  <c r="E2899" i="1"/>
  <c r="E3667" i="1"/>
  <c r="E916" i="1"/>
  <c r="E1684" i="1"/>
  <c r="E2452" i="1"/>
  <c r="E3220" i="1"/>
  <c r="E517" i="1"/>
  <c r="E1285" i="1"/>
  <c r="E2053" i="1"/>
  <c r="E2821" i="1"/>
  <c r="E3589" i="1"/>
  <c r="E606" i="1"/>
  <c r="E1374" i="1"/>
  <c r="E2142" i="1"/>
  <c r="E2910" i="1"/>
  <c r="E3678" i="1"/>
  <c r="E316" i="1"/>
  <c r="Q3898" i="1"/>
  <c r="Q4179" i="1"/>
  <c r="Q4116" i="1"/>
  <c r="Q4125" i="1"/>
  <c r="Q4110" i="1"/>
  <c r="Q3575" i="1"/>
  <c r="Q4343" i="1"/>
  <c r="Q2839" i="1"/>
  <c r="Q3768" i="1"/>
  <c r="Q4536" i="1"/>
  <c r="Q3208" i="1"/>
  <c r="Q3985" i="1"/>
  <c r="Q4753" i="1"/>
  <c r="E126" i="1"/>
  <c r="E985" i="1"/>
  <c r="E1753" i="1"/>
  <c r="E2521" i="1"/>
  <c r="E3289" i="1"/>
  <c r="E530" i="1"/>
  <c r="E1298" i="1"/>
  <c r="E2066" i="1"/>
  <c r="E2834" i="1"/>
  <c r="E3602" i="1"/>
  <c r="E859" i="1"/>
  <c r="E1627" i="1"/>
  <c r="E2395" i="1"/>
  <c r="E3163" i="1"/>
  <c r="E387" i="1"/>
  <c r="E1180" i="1"/>
  <c r="E1948" i="1"/>
  <c r="E2716" i="1"/>
  <c r="E3484" i="1"/>
  <c r="E781" i="1"/>
  <c r="E1549" i="1"/>
  <c r="E2317" i="1"/>
  <c r="E3085" i="1"/>
  <c r="E3853" i="1"/>
  <c r="E870" i="1"/>
  <c r="E1638" i="1"/>
  <c r="E2406" i="1"/>
  <c r="E3174" i="1"/>
  <c r="E3942" i="1"/>
  <c r="Q3652" i="1"/>
  <c r="Q2913" i="1"/>
  <c r="E299" i="1"/>
  <c r="E1443" i="1"/>
  <c r="E3491" i="1"/>
  <c r="E2020" i="1"/>
  <c r="E597" i="1"/>
  <c r="E2645" i="1"/>
  <c r="E942" i="1"/>
  <c r="E2990" i="1"/>
  <c r="A1589" i="3"/>
  <c r="A1358" i="3"/>
  <c r="A2049" i="3"/>
  <c r="E4832" i="3"/>
  <c r="E4300" i="3"/>
  <c r="E2696" i="3"/>
  <c r="A2000" i="3"/>
  <c r="A1892" i="3"/>
  <c r="A4263" i="3"/>
  <c r="S2395" i="1"/>
  <c r="S1468" i="1"/>
  <c r="S140" i="1"/>
  <c r="S2833" i="1"/>
  <c r="S3353" i="1"/>
  <c r="S1654" i="1"/>
  <c r="A1249" i="3"/>
  <c r="S2174" i="1"/>
  <c r="S3295" i="1"/>
  <c r="S4000" i="1"/>
  <c r="Q1041" i="1"/>
  <c r="S2445" i="1"/>
  <c r="S3111" i="1"/>
  <c r="S4668" i="1"/>
  <c r="S1704" i="1"/>
  <c r="S3228" i="1"/>
  <c r="S2181" i="1"/>
  <c r="S3264" i="1"/>
  <c r="S4311" i="1"/>
  <c r="Q717" i="1"/>
  <c r="Q370" i="1"/>
  <c r="S2402" i="1"/>
  <c r="S3805" i="1"/>
  <c r="S4130" i="1"/>
  <c r="S4685" i="1"/>
  <c r="S1658" i="1"/>
  <c r="S2981" i="1"/>
  <c r="S3647" i="1"/>
  <c r="S3760" i="1"/>
  <c r="S436" i="1"/>
  <c r="S3444" i="1"/>
  <c r="S2439" i="1"/>
  <c r="S3975" i="1"/>
  <c r="S4527" i="1"/>
  <c r="Q38" i="1"/>
  <c r="Q586" i="1"/>
  <c r="S1096" i="1"/>
  <c r="S3004" i="1"/>
  <c r="S3902" i="1"/>
  <c r="S4899" i="1"/>
  <c r="S4081" i="1"/>
  <c r="Q493" i="1"/>
  <c r="Q146" i="1"/>
  <c r="S1943" i="1"/>
  <c r="S2564" i="1"/>
  <c r="S3462" i="1"/>
  <c r="S4459" i="1"/>
  <c r="Q133" i="1"/>
  <c r="Q1512" i="1"/>
  <c r="Q2226" i="1"/>
  <c r="Q2396" i="1"/>
  <c r="Q2182" i="1"/>
  <c r="Q4923" i="1"/>
  <c r="Q3318" i="1"/>
  <c r="S4665" i="1"/>
  <c r="Q2703" i="1"/>
  <c r="Q716" i="1"/>
  <c r="Q1643" i="1"/>
  <c r="Q1572" i="1"/>
  <c r="Q1461" i="1"/>
  <c r="S2336" i="1"/>
  <c r="Q542" i="1"/>
  <c r="Q1090" i="1"/>
  <c r="Q2344" i="1"/>
  <c r="Q2609" i="1"/>
  <c r="Q2882" i="1"/>
  <c r="Q3123" i="1"/>
  <c r="Q3052" i="1"/>
  <c r="Q2941" i="1"/>
  <c r="Q2978" i="1"/>
  <c r="S4351" i="1"/>
  <c r="Q821" i="1"/>
  <c r="Q474" i="1"/>
  <c r="Q1968" i="1"/>
  <c r="Q2297" i="1"/>
  <c r="Q2570" i="1"/>
  <c r="Q2811" i="1"/>
  <c r="Q2740" i="1"/>
  <c r="Q2629" i="1"/>
  <c r="S3931" i="1"/>
  <c r="Q1000" i="1"/>
  <c r="Q2751" i="1"/>
  <c r="Q1473" i="1"/>
  <c r="Q1746" i="1"/>
  <c r="Q1987" i="1"/>
  <c r="Q1916" i="1"/>
  <c r="Q1805" i="1"/>
  <c r="Q1702" i="1"/>
  <c r="Q4242" i="1"/>
  <c r="Q4443" i="1"/>
  <c r="Q4636" i="1"/>
  <c r="Q4901" i="1"/>
  <c r="E151" i="1"/>
  <c r="S3112" i="1"/>
  <c r="Q120" i="1"/>
  <c r="Q2047" i="1"/>
  <c r="Q1824" i="1"/>
  <c r="Q2688" i="1"/>
  <c r="Q1417" i="1"/>
  <c r="Q2185" i="1"/>
  <c r="Q588" i="1"/>
  <c r="Q1690" i="1"/>
  <c r="Q2458" i="1"/>
  <c r="Q1153" i="1"/>
  <c r="Q1931" i="1"/>
  <c r="Q2699" i="1"/>
  <c r="Q1059" i="1"/>
  <c r="Q1860" i="1"/>
  <c r="Q2628" i="1"/>
  <c r="Q827" i="1"/>
  <c r="Q1749" i="1"/>
  <c r="Q2517" i="1"/>
  <c r="Q412" i="1"/>
  <c r="Q1646" i="1"/>
  <c r="Q2414" i="1"/>
  <c r="Q3418" i="1"/>
  <c r="Q4186" i="1"/>
  <c r="Q4954" i="1"/>
  <c r="Q3619" i="1"/>
  <c r="Q4387" i="1"/>
  <c r="Q2930" i="1"/>
  <c r="Q3812" i="1"/>
  <c r="Q4580" i="1"/>
  <c r="Q3309" i="1"/>
  <c r="Q4077" i="1"/>
  <c r="Q4845" i="1"/>
  <c r="Q3550" i="1"/>
  <c r="Q4318" i="1"/>
  <c r="E95" i="1"/>
  <c r="Q3351" i="1"/>
  <c r="S4839" i="1"/>
  <c r="S2061" i="1"/>
  <c r="Q28" i="1"/>
  <c r="Q350" i="1"/>
  <c r="Q1007" i="1"/>
  <c r="Q353" i="1"/>
  <c r="Q898" i="1"/>
  <c r="Q1943" i="1"/>
  <c r="Q1224" i="1"/>
  <c r="Q2248" i="1"/>
  <c r="Q811" i="1"/>
  <c r="Q1745" i="1"/>
  <c r="Q2513" i="1"/>
  <c r="Q1250" i="1"/>
  <c r="Q2018" i="1"/>
  <c r="Q2786" i="1"/>
  <c r="Q1491" i="1"/>
  <c r="Q2259" i="1"/>
  <c r="Q3027" i="1"/>
  <c r="Q1420" i="1"/>
  <c r="Q2188" i="1"/>
  <c r="Q2956" i="1"/>
  <c r="Q1309" i="1"/>
  <c r="Q2077" i="1"/>
  <c r="Q2845" i="1"/>
  <c r="Q1206" i="1"/>
  <c r="Q1974" i="1"/>
  <c r="Q2742" i="1"/>
  <c r="Q3746" i="1"/>
  <c r="Q4514" i="1"/>
  <c r="Q3146" i="1"/>
  <c r="Q3947" i="1"/>
  <c r="Q4715" i="1"/>
  <c r="Q3372" i="1"/>
  <c r="Q4140" i="1"/>
  <c r="Q4908" i="1"/>
  <c r="Q3637" i="1"/>
  <c r="Q4405" i="1"/>
  <c r="Q3038" i="1"/>
  <c r="Q3878" i="1"/>
  <c r="Q4646" i="1"/>
  <c r="E423" i="1"/>
  <c r="S4116" i="1"/>
  <c r="S4136" i="1"/>
  <c r="S4649" i="1"/>
  <c r="Q373" i="1"/>
  <c r="Q135" i="1"/>
  <c r="Q664" i="1"/>
  <c r="Q26" i="1"/>
  <c r="Q1199" i="1"/>
  <c r="Q2479" i="1"/>
  <c r="Q1664" i="1"/>
  <c r="Q2576" i="1"/>
  <c r="Q1305" i="1"/>
  <c r="Q2073" i="1"/>
  <c r="Q2841" i="1"/>
  <c r="Q1578" i="1"/>
  <c r="Q2346" i="1"/>
  <c r="Q1001" i="1"/>
  <c r="Q1819" i="1"/>
  <c r="Q2587" i="1"/>
  <c r="Q820" i="1"/>
  <c r="Q1748" i="1"/>
  <c r="Q2516" i="1"/>
  <c r="Q379" i="1"/>
  <c r="Q1637" i="1"/>
  <c r="Q2405" i="1"/>
  <c r="Q3173" i="1"/>
  <c r="Q1534" i="1"/>
  <c r="Q2302" i="1"/>
  <c r="Q3306" i="1"/>
  <c r="Q4074" i="1"/>
  <c r="Q4842" i="1"/>
  <c r="Q3507" i="1"/>
  <c r="Q4275" i="1"/>
  <c r="E52" i="1"/>
  <c r="Q3700" i="1"/>
  <c r="Q4468" i="1"/>
  <c r="Q3176" i="1"/>
  <c r="Q3965" i="1"/>
  <c r="Q4733" i="1"/>
  <c r="Q3438" i="1"/>
  <c r="Q4206" i="1"/>
  <c r="Q4974" i="1"/>
  <c r="Q3238" i="1"/>
  <c r="Q2446" i="1"/>
  <c r="Q3395" i="1"/>
  <c r="Q3332" i="1"/>
  <c r="Q3341" i="1"/>
  <c r="Q3326" i="1"/>
  <c r="E383" i="1"/>
  <c r="Q4039" i="1"/>
  <c r="Q4807" i="1"/>
  <c r="Q3464" i="1"/>
  <c r="Q4232" i="1"/>
  <c r="Q5000" i="1"/>
  <c r="Q3681" i="1"/>
  <c r="Q4449" i="1"/>
  <c r="E226" i="1"/>
  <c r="E681" i="1"/>
  <c r="E1449" i="1"/>
  <c r="E2217" i="1"/>
  <c r="E2985" i="1"/>
  <c r="E139" i="1"/>
  <c r="E994" i="1"/>
  <c r="E1762" i="1"/>
  <c r="E2530" i="1"/>
  <c r="E3298" i="1"/>
  <c r="E555" i="1"/>
  <c r="E1323" i="1"/>
  <c r="E2091" i="1"/>
  <c r="E2859" i="1"/>
  <c r="E3627" i="1"/>
  <c r="E876" i="1"/>
  <c r="E1644" i="1"/>
  <c r="E2412" i="1"/>
  <c r="E3180" i="1"/>
  <c r="E473" i="1"/>
  <c r="E1245" i="1"/>
  <c r="E2013" i="1"/>
  <c r="E2781" i="1"/>
  <c r="E3549" i="1"/>
  <c r="E566" i="1"/>
  <c r="E1334" i="1"/>
  <c r="E2102" i="1"/>
  <c r="E2870" i="1"/>
  <c r="E3638" i="1"/>
  <c r="Q3198" i="1"/>
  <c r="Q3731" i="1"/>
  <c r="Q3668" i="1"/>
  <c r="Q3677" i="1"/>
  <c r="Q3662" i="1"/>
  <c r="Q3192" i="1"/>
  <c r="Q4175" i="1"/>
  <c r="Q4943" i="1"/>
  <c r="Q3600" i="1"/>
  <c r="Q4368" i="1"/>
  <c r="Q2938" i="1"/>
  <c r="Q3817" i="1"/>
  <c r="Q4585" i="1"/>
  <c r="E362" i="1"/>
  <c r="E817" i="1"/>
  <c r="E1585" i="1"/>
  <c r="E2353" i="1"/>
  <c r="E3121" i="1"/>
  <c r="E320" i="1"/>
  <c r="E1130" i="1"/>
  <c r="E1898" i="1"/>
  <c r="E2666" i="1"/>
  <c r="E3434" i="1"/>
  <c r="Q3125" i="1"/>
  <c r="Q4026" i="1"/>
  <c r="Q4291" i="1"/>
  <c r="Q4228" i="1"/>
  <c r="Q4237" i="1"/>
  <c r="Q4222" i="1"/>
  <c r="Q3607" i="1"/>
  <c r="Q4375" i="1"/>
  <c r="Q2912" i="1"/>
  <c r="Q3800" i="1"/>
  <c r="Q4568" i="1"/>
  <c r="Q3249" i="1"/>
  <c r="Q4017" i="1"/>
  <c r="Q4785" i="1"/>
  <c r="E169" i="1"/>
  <c r="E1017" i="1"/>
  <c r="E1785" i="1"/>
  <c r="E2553" i="1"/>
  <c r="E3321" i="1"/>
  <c r="E562" i="1"/>
  <c r="E1330" i="1"/>
  <c r="E2098" i="1"/>
  <c r="E2866" i="1"/>
  <c r="E3634" i="1"/>
  <c r="E891" i="1"/>
  <c r="E1659" i="1"/>
  <c r="E2427" i="1"/>
  <c r="E3195" i="1"/>
  <c r="E429" i="1"/>
  <c r="E1212" i="1"/>
  <c r="E1980" i="1"/>
  <c r="E2748" i="1"/>
  <c r="E3516" i="1"/>
  <c r="E813" i="1"/>
  <c r="E1581" i="1"/>
  <c r="E2349" i="1"/>
  <c r="E3117" i="1"/>
  <c r="E3885" i="1"/>
  <c r="E902" i="1"/>
  <c r="E1670" i="1"/>
  <c r="E2438" i="1"/>
  <c r="E3206" i="1"/>
  <c r="Q1246" i="1"/>
  <c r="Q4554" i="1"/>
  <c r="Q4627" i="1"/>
  <c r="Q4564" i="1"/>
  <c r="Q4573" i="1"/>
  <c r="Q4558" i="1"/>
  <c r="Q3743" i="1"/>
  <c r="Q4511" i="1"/>
  <c r="Q3129" i="1"/>
  <c r="Q3936" i="1"/>
  <c r="Q4704" i="1"/>
  <c r="Q3385" i="1"/>
  <c r="Q4153" i="1"/>
  <c r="Q4921" i="1"/>
  <c r="E350" i="1"/>
  <c r="E1153" i="1"/>
  <c r="E1921" i="1"/>
  <c r="E2689" i="1"/>
  <c r="E3457" i="1"/>
  <c r="E698" i="1"/>
  <c r="E1466" i="1"/>
  <c r="E2234" i="1"/>
  <c r="E3002" i="1"/>
  <c r="E182" i="1"/>
  <c r="Q2062" i="1"/>
  <c r="Q3082" i="1"/>
  <c r="Q2983" i="1"/>
  <c r="Q2998" i="1"/>
  <c r="Q2974" i="1"/>
  <c r="E127" i="1"/>
  <c r="Q3943" i="1"/>
  <c r="Q4711" i="1"/>
  <c r="Q3368" i="1"/>
  <c r="Q4136" i="1"/>
  <c r="Q4904" i="1"/>
  <c r="Q3585" i="1"/>
  <c r="Q4353" i="1"/>
  <c r="E130" i="1"/>
  <c r="E585" i="1"/>
  <c r="E1353" i="1"/>
  <c r="E2121" i="1"/>
  <c r="E2889" i="1"/>
  <c r="E3657" i="1"/>
  <c r="E898" i="1"/>
  <c r="E1666" i="1"/>
  <c r="E2434" i="1"/>
  <c r="E3202" i="1"/>
  <c r="E449" i="1"/>
  <c r="E1227" i="1"/>
  <c r="E1995" i="1"/>
  <c r="E2763" i="1"/>
  <c r="E3531" i="1"/>
  <c r="E780" i="1"/>
  <c r="E1548" i="1"/>
  <c r="E2316" i="1"/>
  <c r="E3084" i="1"/>
  <c r="E345" i="1"/>
  <c r="E1149" i="1"/>
  <c r="E1917" i="1"/>
  <c r="E2685" i="1"/>
  <c r="E3453" i="1"/>
  <c r="E464" i="1"/>
  <c r="E1238" i="1"/>
  <c r="E2006" i="1"/>
  <c r="E2774" i="1"/>
  <c r="E3542" i="1"/>
  <c r="E134" i="1"/>
  <c r="Q3338" i="1"/>
  <c r="Q3843" i="1"/>
  <c r="Q3780" i="1"/>
  <c r="Q3789" i="1"/>
  <c r="Q3774" i="1"/>
  <c r="Q3319" i="1"/>
  <c r="Q4207" i="1"/>
  <c r="Q4975" i="1"/>
  <c r="Q3632" i="1"/>
  <c r="Q4400" i="1"/>
  <c r="Q2991" i="1"/>
  <c r="Q3849" i="1"/>
  <c r="Q4617" i="1"/>
  <c r="E394" i="1"/>
  <c r="E849" i="1"/>
  <c r="E1617" i="1"/>
  <c r="E2385" i="1"/>
  <c r="E3153" i="1"/>
  <c r="E363" i="1"/>
  <c r="E1162" i="1"/>
  <c r="E1930" i="1"/>
  <c r="E2698" i="1"/>
  <c r="E3466" i="1"/>
  <c r="E723" i="1"/>
  <c r="E1491" i="1"/>
  <c r="E2259" i="1"/>
  <c r="E3027" i="1"/>
  <c r="E205" i="1"/>
  <c r="E1044" i="1"/>
  <c r="E1812" i="1"/>
  <c r="E2580" i="1"/>
  <c r="E3348" i="1"/>
  <c r="E645" i="1"/>
  <c r="E1413" i="1"/>
  <c r="E2181" i="1"/>
  <c r="E2949" i="1"/>
  <c r="E3717" i="1"/>
  <c r="E734" i="1"/>
  <c r="E1502" i="1"/>
  <c r="E2270" i="1"/>
  <c r="E3038" i="1"/>
  <c r="E3806" i="1"/>
  <c r="Q1071" i="1"/>
  <c r="Q4410" i="1"/>
  <c r="Q4547" i="1"/>
  <c r="Q4484" i="1"/>
  <c r="Q4493" i="1"/>
  <c r="Q4478" i="1"/>
  <c r="Q3703" i="1"/>
  <c r="Q4471" i="1"/>
  <c r="Q3065" i="1"/>
  <c r="Q3896" i="1"/>
  <c r="Q4664" i="1"/>
  <c r="Q3345" i="1"/>
  <c r="Q4113" i="1"/>
  <c r="Q4881" i="1"/>
  <c r="E297" i="1"/>
  <c r="E1113" i="1"/>
  <c r="E1881" i="1"/>
  <c r="E2649" i="1"/>
  <c r="E3417" i="1"/>
  <c r="E658" i="1"/>
  <c r="E1426" i="1"/>
  <c r="E2194" i="1"/>
  <c r="E2962" i="1"/>
  <c r="E129" i="1"/>
  <c r="E987" i="1"/>
  <c r="E1755" i="1"/>
  <c r="E2523" i="1"/>
  <c r="E3291" i="1"/>
  <c r="E540" i="1"/>
  <c r="E1308" i="1"/>
  <c r="E2076" i="1"/>
  <c r="E2844" i="1"/>
  <c r="E3612" i="1"/>
  <c r="E909" i="1"/>
  <c r="E1677" i="1"/>
  <c r="E2445" i="1"/>
  <c r="E3213" i="1"/>
  <c r="E144" i="1"/>
  <c r="E998" i="1"/>
  <c r="E1766" i="1"/>
  <c r="E2534" i="1"/>
  <c r="E3302" i="1"/>
  <c r="E4070" i="1"/>
  <c r="Q4317" i="1"/>
  <c r="Q4057" i="1"/>
  <c r="E1370" i="1"/>
  <c r="E1779" i="1"/>
  <c r="E248" i="1"/>
  <c r="E2356" i="1"/>
  <c r="E933" i="1"/>
  <c r="E2981" i="1"/>
  <c r="E1278" i="1"/>
  <c r="E3326" i="1"/>
  <c r="E551" i="1"/>
  <c r="E1319" i="1"/>
  <c r="E2087" i="1"/>
  <c r="E2855" i="1"/>
  <c r="E3623" i="1"/>
  <c r="E888" i="1"/>
  <c r="E1656" i="1"/>
  <c r="E2424" i="1"/>
  <c r="E3192" i="1"/>
  <c r="E3960" i="1"/>
  <c r="E4316" i="1"/>
  <c r="A93" i="1"/>
  <c r="A861" i="1"/>
  <c r="A1629" i="1"/>
  <c r="E3660" i="1"/>
  <c r="E4629" i="1"/>
  <c r="A406" i="1"/>
  <c r="A1174" i="1"/>
  <c r="A1942" i="1"/>
  <c r="E4915" i="3"/>
  <c r="A447" i="3"/>
  <c r="A1042" i="3"/>
  <c r="A2967" i="3"/>
  <c r="E2784" i="3"/>
  <c r="A971" i="3"/>
  <c r="A1217" i="3"/>
  <c r="A2630" i="3"/>
  <c r="S307" i="1"/>
  <c r="A2902" i="3"/>
  <c r="S1325" i="1"/>
  <c r="S1845" i="1"/>
  <c r="S2794" i="1"/>
  <c r="S3314" i="1"/>
  <c r="S289" i="1"/>
  <c r="A2083" i="3"/>
  <c r="S903" i="1"/>
  <c r="S3807" i="1"/>
  <c r="S4528" i="1"/>
  <c r="Q1591" i="1"/>
  <c r="S2701" i="1"/>
  <c r="S3367" i="1"/>
  <c r="S4924" i="1"/>
  <c r="S553" i="1"/>
  <c r="S3484" i="1"/>
  <c r="S2479" i="1"/>
  <c r="S4023" i="1"/>
  <c r="S4567" i="1"/>
  <c r="Q78" i="1"/>
  <c r="Q626" i="1"/>
  <c r="S3090" i="1"/>
  <c r="S4061" i="1"/>
  <c r="S4386" i="1"/>
  <c r="S4941" i="1"/>
  <c r="S2473" i="1"/>
  <c r="S3237" i="1"/>
  <c r="S3903" i="1"/>
  <c r="S4115" i="1"/>
  <c r="S1129" i="1"/>
  <c r="S3700" i="1"/>
  <c r="S2695" i="1"/>
  <c r="S4252" i="1"/>
  <c r="S4783" i="1"/>
  <c r="Q294" i="1"/>
  <c r="Q842" i="1"/>
  <c r="S1784" i="1"/>
  <c r="S3260" i="1"/>
  <c r="S2234" i="1"/>
  <c r="S3520" i="1"/>
  <c r="S4343" i="1"/>
  <c r="Q749" i="1"/>
  <c r="Q402" i="1"/>
  <c r="S616" i="1"/>
  <c r="S2820" i="1"/>
  <c r="S3718" i="1"/>
  <c r="S4715" i="1"/>
  <c r="Q645" i="1"/>
  <c r="Q1848" i="1"/>
  <c r="Q2482" i="1"/>
  <c r="Q2652" i="1"/>
  <c r="Q2438" i="1"/>
  <c r="Q2969" i="1"/>
  <c r="Q3574" i="1"/>
  <c r="Q67" i="1"/>
  <c r="Q1181" i="1"/>
  <c r="Q1210" i="1"/>
  <c r="Q1963" i="1"/>
  <c r="Q1892" i="1"/>
  <c r="Q1781" i="1"/>
  <c r="S4304" i="1"/>
  <c r="Q303" i="1"/>
  <c r="Q1367" i="1"/>
  <c r="Q2664" i="1"/>
  <c r="Q492" i="1"/>
  <c r="Q1121" i="1"/>
  <c r="Q1027" i="1"/>
  <c r="Q731" i="1"/>
  <c r="Q307" i="1"/>
  <c r="Q3394" i="1"/>
  <c r="S2528" i="1"/>
  <c r="Q566" i="1"/>
  <c r="Q1114" i="1"/>
  <c r="Q2352" i="1"/>
  <c r="Q2617" i="1"/>
  <c r="Q2890" i="1"/>
  <c r="Q3131" i="1"/>
  <c r="Q3060" i="1"/>
  <c r="Q2949" i="1"/>
  <c r="Q132" i="1"/>
  <c r="Q457" i="1"/>
  <c r="Q1288" i="1"/>
  <c r="Q1793" i="1"/>
  <c r="Q2066" i="1"/>
  <c r="Q2307" i="1"/>
  <c r="Q2236" i="1"/>
  <c r="Q2125" i="1"/>
  <c r="Q2022" i="1"/>
  <c r="Q4562" i="1"/>
  <c r="Q4763" i="1"/>
  <c r="Q4956" i="1"/>
  <c r="Q3113" i="1"/>
  <c r="E471" i="1"/>
  <c r="S4273" i="1"/>
  <c r="Q760" i="1"/>
  <c r="Q2559" i="1"/>
  <c r="Q1904" i="1"/>
  <c r="Q2752" i="1"/>
  <c r="Q1481" i="1"/>
  <c r="Q2249" i="1"/>
  <c r="Q844" i="1"/>
  <c r="Q1754" i="1"/>
  <c r="Q2522" i="1"/>
  <c r="Q1227" i="1"/>
  <c r="Q1995" i="1"/>
  <c r="Q2763" i="1"/>
  <c r="Q1143" i="1"/>
  <c r="Q1924" i="1"/>
  <c r="Q2692" i="1"/>
  <c r="Q989" i="1"/>
  <c r="Q1813" i="1"/>
  <c r="Q2581" i="1"/>
  <c r="Q668" i="1"/>
  <c r="Q1710" i="1"/>
  <c r="Q2478" i="1"/>
  <c r="Q3482" i="1"/>
  <c r="Q4250" i="1"/>
  <c r="E27" i="1"/>
  <c r="Q3683" i="1"/>
  <c r="Q4451" i="1"/>
  <c r="Q3033" i="1"/>
  <c r="Q3876" i="1"/>
  <c r="Q4644" i="1"/>
  <c r="Q3373" i="1"/>
  <c r="Q4141" i="1"/>
  <c r="Q4909" i="1"/>
  <c r="Q3614" i="1"/>
  <c r="Q4382" i="1"/>
  <c r="E159" i="1"/>
  <c r="Q3415" i="1"/>
  <c r="S4967" i="1"/>
  <c r="S3176" i="1"/>
  <c r="Q156" i="1"/>
  <c r="Q478" i="1"/>
  <c r="Q128" i="1"/>
  <c r="Q481" i="1"/>
  <c r="Q1026" i="1"/>
  <c r="Q2055" i="1"/>
  <c r="Q1320" i="1"/>
  <c r="Q2312" i="1"/>
  <c r="Q981" i="1"/>
  <c r="Q1809" i="1"/>
  <c r="Q2577" i="1"/>
  <c r="Q1314" i="1"/>
  <c r="Q2082" i="1"/>
  <c r="Q2850" i="1"/>
  <c r="Q1555" i="1"/>
  <c r="Q2323" i="1"/>
  <c r="Q3091" i="1"/>
  <c r="Q1484" i="1"/>
  <c r="Q2252" i="1"/>
  <c r="Q3020" i="1"/>
  <c r="Q1373" i="1"/>
  <c r="Q2141" i="1"/>
  <c r="Q2909" i="1"/>
  <c r="Q1270" i="1"/>
  <c r="Q2038" i="1"/>
  <c r="Q2928" i="1"/>
  <c r="Q3810" i="1"/>
  <c r="Q4578" i="1"/>
  <c r="Q3242" i="1"/>
  <c r="Q4011" i="1"/>
  <c r="Q4779" i="1"/>
  <c r="Q3436" i="1"/>
  <c r="Q4204" i="1"/>
  <c r="Q4972" i="1"/>
  <c r="Q3701" i="1"/>
  <c r="Q4469" i="1"/>
  <c r="Q3138" i="1"/>
  <c r="Q3942" i="1"/>
  <c r="Q4710" i="1"/>
  <c r="E487" i="1"/>
  <c r="S4630" i="1"/>
  <c r="S4264" i="1"/>
  <c r="S4529" i="1"/>
  <c r="Q501" i="1"/>
  <c r="Q263" i="1"/>
  <c r="Q792" i="1"/>
  <c r="Q154" i="1"/>
  <c r="Q1327" i="1"/>
  <c r="Q2575" i="1"/>
  <c r="Q1760" i="1"/>
  <c r="Q2640" i="1"/>
  <c r="Q1369" i="1"/>
  <c r="Q2137" i="1"/>
  <c r="Q396" i="1"/>
  <c r="Q1642" i="1"/>
  <c r="Q2410" i="1"/>
  <c r="Q1089" i="1"/>
  <c r="Q1883" i="1"/>
  <c r="Q2651" i="1"/>
  <c r="Q988" i="1"/>
  <c r="Q1812" i="1"/>
  <c r="Q2580" i="1"/>
  <c r="Q635" i="1"/>
  <c r="Q1701" i="1"/>
  <c r="Q2469" i="1"/>
  <c r="Q3237" i="1"/>
  <c r="Q1598" i="1"/>
  <c r="Q2366" i="1"/>
  <c r="Q3370" i="1"/>
  <c r="Q4138" i="1"/>
  <c r="Q4906" i="1"/>
  <c r="Q3571" i="1"/>
  <c r="Q4339" i="1"/>
  <c r="Q2823" i="1"/>
  <c r="Q3764" i="1"/>
  <c r="Q4532" i="1"/>
  <c r="Q3261" i="1"/>
  <c r="Q4029" i="1"/>
  <c r="Q4797" i="1"/>
  <c r="Q3502" i="1"/>
  <c r="Q4270" i="1"/>
  <c r="E47" i="1"/>
  <c r="Q3303" i="1"/>
  <c r="Q2702" i="1"/>
  <c r="Q3539" i="1"/>
  <c r="Q3476" i="1"/>
  <c r="Q3485" i="1"/>
  <c r="Q3470" i="1"/>
  <c r="Q2881" i="1"/>
  <c r="Q4103" i="1"/>
  <c r="Q4871" i="1"/>
  <c r="Q3528" i="1"/>
  <c r="Q4296" i="1"/>
  <c r="E73" i="1"/>
  <c r="Q3745" i="1"/>
  <c r="Q4513" i="1"/>
  <c r="E290" i="1"/>
  <c r="E745" i="1"/>
  <c r="E1513" i="1"/>
  <c r="E2281" i="1"/>
  <c r="E3049" i="1"/>
  <c r="E224" i="1"/>
  <c r="E1058" i="1"/>
  <c r="E1826" i="1"/>
  <c r="E2594" i="1"/>
  <c r="E3362" i="1"/>
  <c r="E619" i="1"/>
  <c r="E1387" i="1"/>
  <c r="E2155" i="1"/>
  <c r="E2923" i="1"/>
  <c r="E3691" i="1"/>
  <c r="E940" i="1"/>
  <c r="E1708" i="1"/>
  <c r="E2476" i="1"/>
  <c r="E3244" i="1"/>
  <c r="E541" i="1"/>
  <c r="E1309" i="1"/>
  <c r="E2077" i="1"/>
  <c r="E2845" i="1"/>
  <c r="E3613" i="1"/>
  <c r="E630" i="1"/>
  <c r="E1398" i="1"/>
  <c r="E2166" i="1"/>
  <c r="E2934" i="1"/>
  <c r="E3702" i="1"/>
  <c r="Q3466" i="1"/>
  <c r="Q3915" i="1"/>
  <c r="Q3852" i="1"/>
  <c r="Q3861" i="1"/>
  <c r="Q3846" i="1"/>
  <c r="Q3391" i="1"/>
  <c r="Q4239" i="1"/>
  <c r="E16" i="1"/>
  <c r="Q3664" i="1"/>
  <c r="Q4432" i="1"/>
  <c r="Q3041" i="1"/>
  <c r="Q3881" i="1"/>
  <c r="Q4649" i="1"/>
  <c r="E426" i="1"/>
  <c r="E881" i="1"/>
  <c r="E1649" i="1"/>
  <c r="E2417" i="1"/>
  <c r="E3185" i="1"/>
  <c r="E405" i="1"/>
  <c r="E1194" i="1"/>
  <c r="E1962" i="1"/>
  <c r="E2730" i="1"/>
  <c r="E3498" i="1"/>
  <c r="Q796" i="1"/>
  <c r="Q4282" i="1"/>
  <c r="Q4435" i="1"/>
  <c r="Q4372" i="1"/>
  <c r="Q4381" i="1"/>
  <c r="Q4366" i="1"/>
  <c r="Q3671" i="1"/>
  <c r="Q4439" i="1"/>
  <c r="Q3015" i="1"/>
  <c r="Q3864" i="1"/>
  <c r="Q4632" i="1"/>
  <c r="Q3313" i="1"/>
  <c r="Q4081" i="1"/>
  <c r="Q4849" i="1"/>
  <c r="E254" i="1"/>
  <c r="E1081" i="1"/>
  <c r="E1849" i="1"/>
  <c r="E2617" i="1"/>
  <c r="E3385" i="1"/>
  <c r="E626" i="1"/>
  <c r="E1394" i="1"/>
  <c r="E2162" i="1"/>
  <c r="E2930" i="1"/>
  <c r="E78" i="1"/>
  <c r="E955" i="1"/>
  <c r="E1723" i="1"/>
  <c r="E2491" i="1"/>
  <c r="E3259" i="1"/>
  <c r="E508" i="1"/>
  <c r="E1276" i="1"/>
  <c r="E2044" i="1"/>
  <c r="E2812" i="1"/>
  <c r="E3580" i="1"/>
  <c r="E877" i="1"/>
  <c r="E1645" i="1"/>
  <c r="E2413" i="1"/>
  <c r="E3181" i="1"/>
  <c r="E101" i="1"/>
  <c r="E966" i="1"/>
  <c r="E1734" i="1"/>
  <c r="E2502" i="1"/>
  <c r="E3270" i="1"/>
  <c r="Q1502" i="1"/>
  <c r="Q4810" i="1"/>
  <c r="Q4811" i="1"/>
  <c r="Q4748" i="1"/>
  <c r="Q4757" i="1"/>
  <c r="Q4742" i="1"/>
  <c r="Q3807" i="1"/>
  <c r="Q4575" i="1"/>
  <c r="Q3227" i="1"/>
  <c r="Q4000" i="1"/>
  <c r="Q4768" i="1"/>
  <c r="Q3449" i="1"/>
  <c r="Q4217" i="1"/>
  <c r="Q4985" i="1"/>
  <c r="E436" i="1"/>
  <c r="E1217" i="1"/>
  <c r="E1985" i="1"/>
  <c r="E2753" i="1"/>
  <c r="E3521" i="1"/>
  <c r="E762" i="1"/>
  <c r="E1530" i="1"/>
  <c r="E2298" i="1"/>
  <c r="E3066" i="1"/>
  <c r="E268" i="1"/>
  <c r="Q2318" i="1"/>
  <c r="Q3283" i="1"/>
  <c r="Q3211" i="1"/>
  <c r="Q3224" i="1"/>
  <c r="Q3202" i="1"/>
  <c r="E271" i="1"/>
  <c r="Q4007" i="1"/>
  <c r="Q4775" i="1"/>
  <c r="Q3432" i="1"/>
  <c r="Q4200" i="1"/>
  <c r="Q4968" i="1"/>
  <c r="Q3649" i="1"/>
  <c r="Q4417" i="1"/>
  <c r="E194" i="1"/>
  <c r="E649" i="1"/>
  <c r="E1417" i="1"/>
  <c r="E2185" i="1"/>
  <c r="E2953" i="1"/>
  <c r="E94" i="1"/>
  <c r="E962" i="1"/>
  <c r="E1730" i="1"/>
  <c r="E2498" i="1"/>
  <c r="E3266" i="1"/>
  <c r="E523" i="1"/>
  <c r="E1291" i="1"/>
  <c r="E2059" i="1"/>
  <c r="E2827" i="1"/>
  <c r="E3595" i="1"/>
  <c r="E844" i="1"/>
  <c r="E1612" i="1"/>
  <c r="E2380" i="1"/>
  <c r="E3148" i="1"/>
  <c r="E430" i="1"/>
  <c r="E1213" i="1"/>
  <c r="E1981" i="1"/>
  <c r="E2749" i="1"/>
  <c r="E3517" i="1"/>
  <c r="E534" i="1"/>
  <c r="E1302" i="1"/>
  <c r="E2070" i="1"/>
  <c r="E2838" i="1"/>
  <c r="E3606" i="1"/>
  <c r="E220" i="1"/>
  <c r="Q3594" i="1"/>
  <c r="Q3987" i="1"/>
  <c r="Q3924" i="1"/>
  <c r="Q3933" i="1"/>
  <c r="Q3918" i="1"/>
  <c r="Q3463" i="1"/>
  <c r="Q4271" i="1"/>
  <c r="E48" i="1"/>
  <c r="Q3696" i="1"/>
  <c r="Q4464" i="1"/>
  <c r="Q3094" i="1"/>
  <c r="Q3913" i="1"/>
  <c r="Q4681" i="1"/>
  <c r="E458" i="1"/>
  <c r="E913" i="1"/>
  <c r="E1681" i="1"/>
  <c r="E2449" i="1"/>
  <c r="E3217" i="1"/>
  <c r="E448" i="1"/>
  <c r="E1226" i="1"/>
  <c r="E1994" i="1"/>
  <c r="E2762" i="1"/>
  <c r="E3530" i="1"/>
  <c r="E787" i="1"/>
  <c r="E1555" i="1"/>
  <c r="E2323" i="1"/>
  <c r="E3091" i="1"/>
  <c r="E291" i="1"/>
  <c r="E1108" i="1"/>
  <c r="E1876" i="1"/>
  <c r="E2644" i="1"/>
  <c r="E3412" i="1"/>
  <c r="E709" i="1"/>
  <c r="E1477" i="1"/>
  <c r="E2245" i="1"/>
  <c r="E3013" i="1"/>
  <c r="E3781" i="1"/>
  <c r="E798" i="1"/>
  <c r="E1566" i="1"/>
  <c r="E2334" i="1"/>
  <c r="E3102" i="1"/>
  <c r="E3870" i="1"/>
  <c r="Q1358" i="1"/>
  <c r="Q4666" i="1"/>
  <c r="Q4691" i="1"/>
  <c r="Q4628" i="1"/>
  <c r="Q4637" i="1"/>
  <c r="Q4622" i="1"/>
  <c r="Q3767" i="1"/>
  <c r="Q4535" i="1"/>
  <c r="Q3168" i="1"/>
  <c r="Q3960" i="1"/>
  <c r="Q4728" i="1"/>
  <c r="Q3409" i="1"/>
  <c r="Q4177" i="1"/>
  <c r="Q4945" i="1"/>
  <c r="E382" i="1"/>
  <c r="E1177" i="1"/>
  <c r="E1945" i="1"/>
  <c r="E2713" i="1"/>
  <c r="E3481" i="1"/>
  <c r="E722" i="1"/>
  <c r="E1490" i="1"/>
  <c r="E2258" i="1"/>
  <c r="E3026" i="1"/>
  <c r="E214" i="1"/>
  <c r="E1051" i="1"/>
  <c r="E1819" i="1"/>
  <c r="E2587" i="1"/>
  <c r="E3355" i="1"/>
  <c r="E604" i="1"/>
  <c r="E1372" i="1"/>
  <c r="E2140" i="1"/>
  <c r="E2908" i="1"/>
  <c r="E110" i="1"/>
  <c r="E973" i="1"/>
  <c r="E1741" i="1"/>
  <c r="E2509" i="1"/>
  <c r="E3277" i="1"/>
  <c r="E229" i="1"/>
  <c r="E1062" i="1"/>
  <c r="E1830" i="1"/>
  <c r="E2598" i="1"/>
  <c r="E3366" i="1"/>
  <c r="E4134" i="1"/>
  <c r="Q3646" i="1"/>
  <c r="Q4569" i="1"/>
  <c r="E1882" i="1"/>
  <c r="E1955" i="1"/>
  <c r="E483" i="1"/>
  <c r="E2532" i="1"/>
  <c r="E1109" i="1"/>
  <c r="E3157" i="1"/>
  <c r="E1454" i="1"/>
  <c r="E3502" i="1"/>
  <c r="E615" i="1"/>
  <c r="E1383" i="1"/>
  <c r="E2151" i="1"/>
  <c r="E2919" i="1"/>
  <c r="E69" i="1"/>
  <c r="E952" i="1"/>
  <c r="E1720" i="1"/>
  <c r="E2488" i="1"/>
  <c r="E3256" i="1"/>
  <c r="E4024" i="1"/>
  <c r="E4380" i="1"/>
  <c r="A157" i="1"/>
  <c r="A925" i="1"/>
  <c r="A1693" i="1"/>
  <c r="E3787" i="1"/>
  <c r="E4693" i="1"/>
  <c r="A470" i="1"/>
  <c r="A1238" i="1"/>
  <c r="A2006" i="1"/>
  <c r="E1440" i="3"/>
  <c r="A2504" i="3"/>
  <c r="A947" i="3"/>
  <c r="A1169" i="3"/>
  <c r="E3504" i="3"/>
  <c r="A4121" i="3"/>
  <c r="A2906" i="3"/>
  <c r="A1120" i="3"/>
  <c r="A3347" i="3"/>
  <c r="A4563" i="3"/>
  <c r="S671" i="1"/>
  <c r="A621" i="3"/>
  <c r="A752" i="3"/>
  <c r="A98" i="3"/>
  <c r="S1919" i="1"/>
  <c r="A4179" i="3"/>
  <c r="S1144" i="1"/>
  <c r="S4490" i="1"/>
  <c r="S4833" i="1"/>
  <c r="Q2615" i="1"/>
  <c r="S3213" i="1"/>
  <c r="S3879" i="1"/>
  <c r="S4088" i="1"/>
  <c r="S1929" i="1"/>
  <c r="S2325" i="1"/>
  <c r="S2991" i="1"/>
  <c r="S4548" i="1"/>
  <c r="S2720" i="1"/>
  <c r="Q590" i="1"/>
  <c r="Q1138" i="1"/>
  <c r="S2803" i="1"/>
  <c r="S2534" i="1"/>
  <c r="S4898" i="1"/>
  <c r="S4080" i="1"/>
  <c r="S2237" i="1"/>
  <c r="S3749" i="1"/>
  <c r="S4066" i="1"/>
  <c r="S4629" i="1"/>
  <c r="S490" i="1"/>
  <c r="S2541" i="1"/>
  <c r="S3207" i="1"/>
  <c r="S4764" i="1"/>
  <c r="S3866" i="1"/>
  <c r="Q806" i="1"/>
  <c r="Q867" i="1"/>
  <c r="S1321" i="1"/>
  <c r="S1962" i="1"/>
  <c r="S2767" i="1"/>
  <c r="S4324" i="1"/>
  <c r="S4855" i="1"/>
  <c r="Q366" i="1"/>
  <c r="Q914" i="1"/>
  <c r="S1976" i="1"/>
  <c r="S3332" i="1"/>
  <c r="S2327" i="1"/>
  <c r="S3795" i="1"/>
  <c r="Q774" i="1"/>
  <c r="Q2456" i="1"/>
  <c r="Q627" i="1"/>
  <c r="Q3164" i="1"/>
  <c r="Q3159" i="1"/>
  <c r="Q3580" i="1"/>
  <c r="Q4086" i="1"/>
  <c r="Q661" i="1"/>
  <c r="Q1856" i="1"/>
  <c r="Q1274" i="1"/>
  <c r="Q2219" i="1"/>
  <c r="Q2148" i="1"/>
  <c r="Q2037" i="1"/>
  <c r="S4816" i="1"/>
  <c r="Q815" i="1"/>
  <c r="Q1799" i="1"/>
  <c r="Q427" i="1"/>
  <c r="Q1141" i="1"/>
  <c r="Q1395" i="1"/>
  <c r="Q1324" i="1"/>
  <c r="Q1213" i="1"/>
  <c r="Q1083" i="1"/>
  <c r="Q3650" i="1"/>
  <c r="S4200" i="1"/>
  <c r="Q199" i="1"/>
  <c r="Q1263" i="1"/>
  <c r="Q2608" i="1"/>
  <c r="Q211" i="1"/>
  <c r="Q1046" i="1"/>
  <c r="Q924" i="1"/>
  <c r="Q507" i="1"/>
  <c r="S3864" i="1"/>
  <c r="Q325" i="1"/>
  <c r="Q969" i="1"/>
  <c r="Q1640" i="1"/>
  <c r="Q2049" i="1"/>
  <c r="Q2322" i="1"/>
  <c r="Q2563" i="1"/>
  <c r="Q2492" i="1"/>
  <c r="Q2381" i="1"/>
  <c r="Q2278" i="1"/>
  <c r="Q4818" i="1"/>
  <c r="E28" i="1"/>
  <c r="Q3137" i="1"/>
  <c r="Q3414" i="1"/>
  <c r="Q3206" i="1"/>
  <c r="S3956" i="1"/>
  <c r="Q89" i="1"/>
  <c r="Q612" i="1"/>
  <c r="Q1984" i="1"/>
  <c r="Q2816" i="1"/>
  <c r="Q1545" i="1"/>
  <c r="Q2313" i="1"/>
  <c r="Q998" i="1"/>
  <c r="Q1818" i="1"/>
  <c r="Q2586" i="1"/>
  <c r="Q1291" i="1"/>
  <c r="Q2059" i="1"/>
  <c r="Q2827" i="1"/>
  <c r="Q1220" i="1"/>
  <c r="Q1988" i="1"/>
  <c r="Q2756" i="1"/>
  <c r="Q1081" i="1"/>
  <c r="Q1877" i="1"/>
  <c r="Q2645" i="1"/>
  <c r="Q910" i="1"/>
  <c r="Q1774" i="1"/>
  <c r="Q2542" i="1"/>
  <c r="Q3546" i="1"/>
  <c r="Q4314" i="1"/>
  <c r="Q2750" i="1"/>
  <c r="Q3747" i="1"/>
  <c r="Q4515" i="1"/>
  <c r="Q3136" i="1"/>
  <c r="Q3940" i="1"/>
  <c r="Q4708" i="1"/>
  <c r="Q3437" i="1"/>
  <c r="Q4205" i="1"/>
  <c r="Q4973" i="1"/>
  <c r="Q3678" i="1"/>
  <c r="Q4446" i="1"/>
  <c r="E223" i="1"/>
  <c r="Q3479" i="1"/>
  <c r="S2848" i="1"/>
  <c r="S3817" i="1"/>
  <c r="Q284" i="1"/>
  <c r="Q606" i="1"/>
  <c r="Q256" i="1"/>
  <c r="Q609" i="1"/>
  <c r="Q1154" i="1"/>
  <c r="Q2159" i="1"/>
  <c r="Q1400" i="1"/>
  <c r="Q2376" i="1"/>
  <c r="Q1076" i="1"/>
  <c r="Q1873" i="1"/>
  <c r="Q2641" i="1"/>
  <c r="Q1378" i="1"/>
  <c r="Q2146" i="1"/>
  <c r="Q283" i="1"/>
  <c r="Q1619" i="1"/>
  <c r="Q2387" i="1"/>
  <c r="Q3155" i="1"/>
  <c r="Q1548" i="1"/>
  <c r="Q2316" i="1"/>
  <c r="Q3084" i="1"/>
  <c r="Q1437" i="1"/>
  <c r="Q2205" i="1"/>
  <c r="Q2973" i="1"/>
  <c r="Q1334" i="1"/>
  <c r="Q2102" i="1"/>
  <c r="Q3031" i="1"/>
  <c r="Q3874" i="1"/>
  <c r="Q4642" i="1"/>
  <c r="Q3307" i="1"/>
  <c r="Q4075" i="1"/>
  <c r="Q4843" i="1"/>
  <c r="Q3500" i="1"/>
  <c r="Q4268" i="1"/>
  <c r="Q2830" i="1"/>
  <c r="Q3765" i="1"/>
  <c r="Q4533" i="1"/>
  <c r="Q3235" i="1"/>
  <c r="Q4006" i="1"/>
  <c r="Q4774" i="1"/>
  <c r="Q2922" i="1"/>
  <c r="S3224" i="1"/>
  <c r="S4392" i="1"/>
  <c r="S4409" i="1"/>
  <c r="Q629" i="1"/>
  <c r="Q391" i="1"/>
  <c r="Q920" i="1"/>
  <c r="Q282" i="1"/>
  <c r="Q1455" i="1"/>
  <c r="Q2687" i="1"/>
  <c r="Q1840" i="1"/>
  <c r="Q2704" i="1"/>
  <c r="Q1433" i="1"/>
  <c r="Q2201" i="1"/>
  <c r="Q652" i="1"/>
  <c r="Q1706" i="1"/>
  <c r="Q2474" i="1"/>
  <c r="Q1174" i="1"/>
  <c r="Q1947" i="1"/>
  <c r="Q2715" i="1"/>
  <c r="Q1079" i="1"/>
  <c r="Q1876" i="1"/>
  <c r="Q2644" i="1"/>
  <c r="Q891" i="1"/>
  <c r="Q1765" i="1"/>
  <c r="Q2533" i="1"/>
  <c r="Q476" i="1"/>
  <c r="Q1662" i="1"/>
  <c r="Q2430" i="1"/>
  <c r="Q3434" i="1"/>
  <c r="Q4202" i="1"/>
  <c r="Q4970" i="1"/>
  <c r="Q3635" i="1"/>
  <c r="Q4403" i="1"/>
  <c r="Q2958" i="1"/>
  <c r="Q3828" i="1"/>
  <c r="Q4596" i="1"/>
  <c r="Q3325" i="1"/>
  <c r="Q4093" i="1"/>
  <c r="Q4861" i="1"/>
  <c r="Q3566" i="1"/>
  <c r="Q4334" i="1"/>
  <c r="E111" i="1"/>
  <c r="Q3367" i="1"/>
  <c r="Q3170" i="1"/>
  <c r="Q3723" i="1"/>
  <c r="Q3660" i="1"/>
  <c r="Q3669" i="1"/>
  <c r="Q3654" i="1"/>
  <c r="Q3178" i="1"/>
  <c r="Q4167" i="1"/>
  <c r="Q4935" i="1"/>
  <c r="Q3592" i="1"/>
  <c r="Q4360" i="1"/>
  <c r="Q2927" i="1"/>
  <c r="Q3809" i="1"/>
  <c r="Q4577" i="1"/>
  <c r="E354" i="1"/>
  <c r="E809" i="1"/>
  <c r="E1577" i="1"/>
  <c r="E2345" i="1"/>
  <c r="E3113" i="1"/>
  <c r="E309" i="1"/>
  <c r="E1122" i="1"/>
  <c r="E1890" i="1"/>
  <c r="E2658" i="1"/>
  <c r="E3426" i="1"/>
  <c r="E683" i="1"/>
  <c r="E1451" i="1"/>
  <c r="E2219" i="1"/>
  <c r="E2987" i="1"/>
  <c r="E152" i="1"/>
  <c r="E1004" i="1"/>
  <c r="E1772" i="1"/>
  <c r="E2540" i="1"/>
  <c r="E3308" i="1"/>
  <c r="E605" i="1"/>
  <c r="E1373" i="1"/>
  <c r="E2141" i="1"/>
  <c r="E2909" i="1"/>
  <c r="E3677" i="1"/>
  <c r="E694" i="1"/>
  <c r="E1462" i="1"/>
  <c r="E2230" i="1"/>
  <c r="E2998" i="1"/>
  <c r="E3766" i="1"/>
  <c r="Q3722" i="1"/>
  <c r="Q4099" i="1"/>
  <c r="Q4036" i="1"/>
  <c r="Q4045" i="1"/>
  <c r="Q4030" i="1"/>
  <c r="Q3535" i="1"/>
  <c r="Q4303" i="1"/>
  <c r="E80" i="1"/>
  <c r="Q3728" i="1"/>
  <c r="Q4496" i="1"/>
  <c r="Q3144" i="1"/>
  <c r="Q3945" i="1"/>
  <c r="Q4713" i="1"/>
  <c r="E29" i="1"/>
  <c r="E945" i="1"/>
  <c r="E1713" i="1"/>
  <c r="E2481" i="1"/>
  <c r="E3249" i="1"/>
  <c r="E490" i="1"/>
  <c r="E1258" i="1"/>
  <c r="E2026" i="1"/>
  <c r="E2794" i="1"/>
  <c r="E3562" i="1"/>
  <c r="Q1230" i="1"/>
  <c r="Q4538" i="1"/>
  <c r="Q4619" i="1"/>
  <c r="Q4556" i="1"/>
  <c r="Q4565" i="1"/>
  <c r="Q4550" i="1"/>
  <c r="Q3735" i="1"/>
  <c r="Q4503" i="1"/>
  <c r="Q3118" i="1"/>
  <c r="Q3928" i="1"/>
  <c r="Q4696" i="1"/>
  <c r="Q3377" i="1"/>
  <c r="Q4145" i="1"/>
  <c r="Q4913" i="1"/>
  <c r="E340" i="1"/>
  <c r="E1145" i="1"/>
  <c r="E1913" i="1"/>
  <c r="E2681" i="1"/>
  <c r="E3449" i="1"/>
  <c r="E690" i="1"/>
  <c r="E1458" i="1"/>
  <c r="E2226" i="1"/>
  <c r="E2994" i="1"/>
  <c r="E172" i="1"/>
  <c r="E1019" i="1"/>
  <c r="E1787" i="1"/>
  <c r="E2555" i="1"/>
  <c r="E3323" i="1"/>
  <c r="E572" i="1"/>
  <c r="E1340" i="1"/>
  <c r="E2108" i="1"/>
  <c r="E2876" i="1"/>
  <c r="E3644" i="1"/>
  <c r="E941" i="1"/>
  <c r="E1709" i="1"/>
  <c r="E2477" i="1"/>
  <c r="E3245" i="1"/>
  <c r="E187" i="1"/>
  <c r="E1030" i="1"/>
  <c r="E1798" i="1"/>
  <c r="E2566" i="1"/>
  <c r="E3334" i="1"/>
  <c r="Q1758" i="1"/>
  <c r="E59" i="1"/>
  <c r="Q4995" i="1"/>
  <c r="Q4932" i="1"/>
  <c r="Q4941" i="1"/>
  <c r="Q4926" i="1"/>
  <c r="Q3871" i="1"/>
  <c r="Q4639" i="1"/>
  <c r="Q3296" i="1"/>
  <c r="Q4064" i="1"/>
  <c r="Q4832" i="1"/>
  <c r="Q3513" i="1"/>
  <c r="Q4281" i="1"/>
  <c r="E58" i="1"/>
  <c r="E513" i="1"/>
  <c r="E1281" i="1"/>
  <c r="E2049" i="1"/>
  <c r="E2817" i="1"/>
  <c r="E3585" i="1"/>
  <c r="E826" i="1"/>
  <c r="E1594" i="1"/>
  <c r="E2362" i="1"/>
  <c r="E3130" i="1"/>
  <c r="E353" i="1"/>
  <c r="Q2574" i="1"/>
  <c r="Q3467" i="1"/>
  <c r="Q3404" i="1"/>
  <c r="Q3413" i="1"/>
  <c r="Q3398" i="1"/>
  <c r="E455" i="1"/>
  <c r="Q4071" i="1"/>
  <c r="Q4839" i="1"/>
  <c r="Q3496" i="1"/>
  <c r="Q4264" i="1"/>
  <c r="E41" i="1"/>
  <c r="Q3713" i="1"/>
  <c r="Q4481" i="1"/>
  <c r="E258" i="1"/>
  <c r="E713" i="1"/>
  <c r="E1481" i="1"/>
  <c r="E2249" i="1"/>
  <c r="E3017" i="1"/>
  <c r="E181" i="1"/>
  <c r="E1026" i="1"/>
  <c r="E1794" i="1"/>
  <c r="E2562" i="1"/>
  <c r="E3330" i="1"/>
  <c r="E587" i="1"/>
  <c r="E1355" i="1"/>
  <c r="E2123" i="1"/>
  <c r="E2891" i="1"/>
  <c r="E3659" i="1"/>
  <c r="E908" i="1"/>
  <c r="E1676" i="1"/>
  <c r="A424" i="3"/>
  <c r="A1721" i="3"/>
  <c r="A2483" i="3"/>
  <c r="A153" i="3"/>
  <c r="A2608" i="3"/>
  <c r="A3682" i="3"/>
  <c r="A531" i="3"/>
  <c r="A337" i="3"/>
  <c r="A4800" i="3"/>
  <c r="A4293" i="3"/>
  <c r="S2207" i="1"/>
  <c r="A1891" i="3"/>
  <c r="A3458" i="3"/>
  <c r="A4145" i="3"/>
  <c r="S672" i="1"/>
  <c r="A4188" i="3"/>
  <c r="S1369" i="1"/>
  <c r="S1965" i="1"/>
  <c r="S4417" i="1"/>
  <c r="S1111" i="1"/>
  <c r="S3469" i="1"/>
  <c r="S3376" i="1"/>
  <c r="S4349" i="1"/>
  <c r="S586" i="1"/>
  <c r="S2581" i="1"/>
  <c r="S3247" i="1"/>
  <c r="S4804" i="1"/>
  <c r="S3930" i="1"/>
  <c r="Q846" i="1"/>
  <c r="Q963" i="1"/>
  <c r="S3491" i="1"/>
  <c r="S2790" i="1"/>
  <c r="S3320" i="1"/>
  <c r="S4342" i="1"/>
  <c r="S2946" i="1"/>
  <c r="S4005" i="1"/>
  <c r="S4330" i="1"/>
  <c r="S4885" i="1"/>
  <c r="S1162" i="1"/>
  <c r="S2797" i="1"/>
  <c r="S3463" i="1"/>
  <c r="S2440" i="1"/>
  <c r="S4184" i="1"/>
  <c r="Q183" i="1"/>
  <c r="Q1247" i="1"/>
  <c r="S2009" i="1"/>
  <c r="S2357" i="1"/>
  <c r="S3023" i="1"/>
  <c r="S4580" i="1"/>
  <c r="S2976" i="1"/>
  <c r="Q622" i="1"/>
  <c r="Q1170" i="1"/>
  <c r="S841" i="1"/>
  <c r="S3588" i="1"/>
  <c r="S2583" i="1"/>
  <c r="S4140" i="1"/>
  <c r="Q407" i="1"/>
  <c r="Q2712" i="1"/>
  <c r="Q1185" i="1"/>
  <c r="Q909" i="1"/>
  <c r="Q3442" i="1"/>
  <c r="Q3836" i="1"/>
  <c r="Q4342" i="1"/>
  <c r="Q278" i="1"/>
  <c r="Q2208" i="1"/>
  <c r="Q1722" i="1"/>
  <c r="Q2283" i="1"/>
  <c r="Q2212" i="1"/>
  <c r="Q2101" i="1"/>
  <c r="S4944" i="1"/>
  <c r="Q943" i="1"/>
  <c r="Q1903" i="1"/>
  <c r="Q683" i="1"/>
  <c r="Q1218" i="1"/>
  <c r="Q1459" i="1"/>
  <c r="Q1388" i="1"/>
  <c r="Q1277" i="1"/>
  <c r="Q1167" i="1"/>
  <c r="Q3714" i="1"/>
  <c r="S4328" i="1"/>
  <c r="Q327" i="1"/>
  <c r="Q1391" i="1"/>
  <c r="Q2672" i="1"/>
  <c r="Q524" i="1"/>
  <c r="Q1132" i="1"/>
  <c r="Q1037" i="1"/>
  <c r="Q763" i="1"/>
  <c r="S4438" i="1"/>
  <c r="Q453" i="1"/>
  <c r="Q106" i="1"/>
  <c r="Q1720" i="1"/>
  <c r="Q2113" i="1"/>
  <c r="Q2386" i="1"/>
  <c r="Q2627" i="1"/>
  <c r="Q2556" i="1"/>
  <c r="Q2445" i="1"/>
  <c r="Q2342" i="1"/>
  <c r="Q4882" i="1"/>
  <c r="E92" i="1"/>
  <c r="Q3234" i="1"/>
  <c r="Q3478" i="1"/>
  <c r="Q3279" i="1"/>
  <c r="S4987" i="1"/>
  <c r="Q217" i="1"/>
  <c r="Q948" i="1"/>
  <c r="Q2080" i="1"/>
  <c r="Q203" i="1"/>
  <c r="Q1609" i="1"/>
  <c r="Q2377" i="1"/>
  <c r="Q1087" i="1"/>
  <c r="Q1882" i="1"/>
  <c r="Q2650" i="1"/>
  <c r="Q1355" i="1"/>
  <c r="Q2123" i="1"/>
  <c r="Q2891" i="1"/>
  <c r="Q1284" i="1"/>
  <c r="Q2052" i="1"/>
  <c r="Q2820" i="1"/>
  <c r="Q1166" i="1"/>
  <c r="Q1941" i="1"/>
  <c r="Q2709" i="1"/>
  <c r="Q1029" i="1"/>
  <c r="Q1838" i="1"/>
  <c r="Q2606" i="1"/>
  <c r="Q3610" i="1"/>
  <c r="Q4378" i="1"/>
  <c r="Q2929" i="1"/>
  <c r="Q3811" i="1"/>
  <c r="Q4579" i="1"/>
  <c r="Q3233" i="1"/>
  <c r="Q4004" i="1"/>
  <c r="Q4772" i="1"/>
  <c r="Q3501" i="1"/>
  <c r="Q4269" i="1"/>
  <c r="E46" i="1"/>
  <c r="Q3742" i="1"/>
  <c r="Q4510" i="1"/>
  <c r="E287" i="1"/>
  <c r="S4397" i="1"/>
  <c r="S3747" i="1"/>
  <c r="S4697" i="1"/>
  <c r="Q93" i="1"/>
  <c r="Q734" i="1"/>
  <c r="Q384" i="1"/>
  <c r="Q737" i="1"/>
  <c r="Q579" i="1"/>
  <c r="Q2255" i="1"/>
  <c r="Q1480" i="1"/>
  <c r="Q2440" i="1"/>
  <c r="Q1161" i="1"/>
  <c r="Q1937" i="1"/>
  <c r="Q2705" i="1"/>
  <c r="Q1442" i="1"/>
  <c r="Q2210" i="1"/>
  <c r="Q563" i="1"/>
  <c r="Q1683" i="1"/>
  <c r="Q2451" i="1"/>
  <c r="Q227" i="1"/>
  <c r="Q1612" i="1"/>
  <c r="Q2380" i="1"/>
  <c r="Q3148" i="1"/>
  <c r="Q1501" i="1"/>
  <c r="Q2269" i="1"/>
  <c r="Q3037" i="1"/>
  <c r="Q1398" i="1"/>
  <c r="Q2166" i="1"/>
  <c r="Q3134" i="1"/>
  <c r="Q3938" i="1"/>
  <c r="Q4706" i="1"/>
  <c r="Q3371" i="1"/>
  <c r="Q4139" i="1"/>
  <c r="Q4907" i="1"/>
  <c r="Q3564" i="1"/>
  <c r="Q4332" i="1"/>
  <c r="Q2959" i="1"/>
  <c r="Q3829" i="1"/>
  <c r="Q4597" i="1"/>
  <c r="Q3302" i="1"/>
  <c r="Q4070" i="1"/>
  <c r="Q4838" i="1"/>
  <c r="Q3025" i="1"/>
  <c r="S4255" i="1"/>
  <c r="S4520" i="1"/>
  <c r="S4353" i="1"/>
  <c r="Q757" i="1"/>
  <c r="Q519" i="1"/>
  <c r="Q1048" i="1"/>
  <c r="Q410" i="1"/>
  <c r="Q1551" i="1"/>
  <c r="Q195" i="1"/>
  <c r="Q1920" i="1"/>
  <c r="Q2768" i="1"/>
  <c r="Q1497" i="1"/>
  <c r="Q2265" i="1"/>
  <c r="Q902" i="1"/>
  <c r="Q1770" i="1"/>
  <c r="Q2538" i="1"/>
  <c r="Q1243" i="1"/>
  <c r="Q2011" i="1"/>
  <c r="Q2779" i="1"/>
  <c r="Q1165" i="1"/>
  <c r="Q1940" i="1"/>
  <c r="Q2708" i="1"/>
  <c r="Q1017" i="1"/>
  <c r="Q1829" i="1"/>
  <c r="Q2597" i="1"/>
  <c r="Q732" i="1"/>
  <c r="Q1726" i="1"/>
  <c r="Q2494" i="1"/>
  <c r="Q3498" i="1"/>
  <c r="Q4266" i="1"/>
  <c r="E43" i="1"/>
  <c r="Q3699" i="1"/>
  <c r="Q4467" i="1"/>
  <c r="Q3058" i="1"/>
  <c r="Q3892" i="1"/>
  <c r="Q4660" i="1"/>
  <c r="Q3389" i="1"/>
  <c r="Q4157" i="1"/>
  <c r="Q4925" i="1"/>
  <c r="Q3630" i="1"/>
  <c r="Q4398" i="1"/>
  <c r="E175" i="1"/>
  <c r="Q3431" i="1"/>
  <c r="Q3450" i="1"/>
  <c r="Q3907" i="1"/>
  <c r="Q3844" i="1"/>
  <c r="Q3853" i="1"/>
  <c r="Q3838" i="1"/>
  <c r="Q3383" i="1"/>
  <c r="Q4231" i="1"/>
  <c r="Q4999" i="1"/>
  <c r="Q3656" i="1"/>
  <c r="Q4424" i="1"/>
  <c r="Q3030" i="1"/>
  <c r="Q3873" i="1"/>
  <c r="Q4641" i="1"/>
  <c r="E418" i="1"/>
  <c r="E873" i="1"/>
  <c r="E1641" i="1"/>
  <c r="E2409" i="1"/>
  <c r="E3177" i="1"/>
  <c r="E395" i="1"/>
  <c r="E1186" i="1"/>
  <c r="E1954" i="1"/>
  <c r="E2722" i="1"/>
  <c r="E3490" i="1"/>
  <c r="E747" i="1"/>
  <c r="E1515" i="1"/>
  <c r="E2283" i="1"/>
  <c r="E3051" i="1"/>
  <c r="E237" i="1"/>
  <c r="E1068" i="1"/>
  <c r="E1836" i="1"/>
  <c r="E2604" i="1"/>
  <c r="E3372" i="1"/>
  <c r="E669" i="1"/>
  <c r="E1437" i="1"/>
  <c r="E2205" i="1"/>
  <c r="E2973" i="1"/>
  <c r="E3741" i="1"/>
  <c r="E758" i="1"/>
  <c r="E1526" i="1"/>
  <c r="E2294" i="1"/>
  <c r="E3062" i="1"/>
  <c r="Q3077" i="1"/>
  <c r="Q3978" i="1"/>
  <c r="Q4243" i="1"/>
  <c r="Q4180" i="1"/>
  <c r="Q4189" i="1"/>
  <c r="Q4174" i="1"/>
  <c r="Q3599" i="1"/>
  <c r="Q4367" i="1"/>
  <c r="Q2898" i="1"/>
  <c r="Q3792" i="1"/>
  <c r="Q4560" i="1"/>
  <c r="Q3240" i="1"/>
  <c r="Q4009" i="1"/>
  <c r="Q4777" i="1"/>
  <c r="E158" i="1"/>
  <c r="E1009" i="1"/>
  <c r="E1777" i="1"/>
  <c r="E2545" i="1"/>
  <c r="E3313" i="1"/>
  <c r="E554" i="1"/>
  <c r="E1322" i="1"/>
  <c r="E2090" i="1"/>
  <c r="E2858" i="1"/>
  <c r="E3626" i="1"/>
  <c r="Q1486" i="1"/>
  <c r="Q4794" i="1"/>
  <c r="Q4803" i="1"/>
  <c r="Q4740" i="1"/>
  <c r="Q4749" i="1"/>
  <c r="Q4734" i="1"/>
  <c r="Q3799" i="1"/>
  <c r="Q4567" i="1"/>
  <c r="Q3217" i="1"/>
  <c r="Q3992" i="1"/>
  <c r="Q4760" i="1"/>
  <c r="Q3441" i="1"/>
  <c r="Q4209" i="1"/>
  <c r="Q4977" i="1"/>
  <c r="E425" i="1"/>
  <c r="E1209" i="1"/>
  <c r="E1977" i="1"/>
  <c r="E2745" i="1"/>
  <c r="E3513" i="1"/>
  <c r="E754" i="1"/>
  <c r="E1522" i="1"/>
  <c r="E2290" i="1"/>
  <c r="E3058" i="1"/>
  <c r="E257" i="1"/>
  <c r="E1083" i="1"/>
  <c r="E1851" i="1"/>
  <c r="E2619" i="1"/>
  <c r="E3387" i="1"/>
  <c r="E636" i="1"/>
  <c r="E1404" i="1"/>
  <c r="E2172" i="1"/>
  <c r="E2940" i="1"/>
  <c r="E153" i="1"/>
  <c r="E1005" i="1"/>
  <c r="E1773" i="1"/>
  <c r="E2541" i="1"/>
  <c r="E3309" i="1"/>
  <c r="E272" i="1"/>
  <c r="E1094" i="1"/>
  <c r="E1862" i="1"/>
  <c r="E2630" i="1"/>
  <c r="E3398" i="1"/>
  <c r="Q2014" i="1"/>
  <c r="Q3007" i="1"/>
  <c r="Q2905" i="1"/>
  <c r="Q2920" i="1"/>
  <c r="Q2896" i="1"/>
  <c r="E79" i="1"/>
  <c r="Q3935" i="1"/>
  <c r="Q4703" i="1"/>
  <c r="Q3360" i="1"/>
  <c r="Q4128" i="1"/>
  <c r="Q4896" i="1"/>
  <c r="Q3577" i="1"/>
  <c r="Q4345" i="1"/>
  <c r="E122" i="1"/>
  <c r="E577" i="1"/>
  <c r="E1345" i="1"/>
  <c r="E2113" i="1"/>
  <c r="E2881" i="1"/>
  <c r="E3649" i="1"/>
  <c r="E890" i="1"/>
  <c r="E1658" i="1"/>
  <c r="E2426" i="1"/>
  <c r="E3194" i="1"/>
  <c r="E438" i="1"/>
  <c r="Q2967" i="1"/>
  <c r="Q3651" i="1"/>
  <c r="Q3588" i="1"/>
  <c r="Q3597" i="1"/>
  <c r="Q3582" i="1"/>
  <c r="Q3064" i="1"/>
  <c r="Q4135" i="1"/>
  <c r="Q4903" i="1"/>
  <c r="Q3560" i="1"/>
  <c r="Q4328" i="1"/>
  <c r="Q2871" i="1"/>
  <c r="Q3777" i="1"/>
  <c r="Q4545" i="1"/>
  <c r="E322" i="1"/>
  <c r="E777" i="1"/>
  <c r="E1545" i="1"/>
  <c r="E2313" i="1"/>
  <c r="E3081" i="1"/>
  <c r="E267" i="1"/>
  <c r="E1090" i="1"/>
  <c r="E1858" i="1"/>
  <c r="E2626" i="1"/>
  <c r="E3394" i="1"/>
  <c r="E651" i="1"/>
  <c r="E1419" i="1"/>
  <c r="E2187" i="1"/>
  <c r="E2955" i="1"/>
  <c r="E109" i="1"/>
  <c r="E972" i="1"/>
  <c r="E1740" i="1"/>
  <c r="E2508" i="1"/>
  <c r="E3276" i="1"/>
  <c r="E573" i="1"/>
  <c r="E1341" i="1"/>
  <c r="E2109" i="1"/>
  <c r="E2877" i="1"/>
  <c r="E3645" i="1"/>
  <c r="E662" i="1"/>
  <c r="E1430" i="1"/>
  <c r="E2198" i="1"/>
  <c r="E2966" i="1"/>
  <c r="E3734" i="1"/>
  <c r="Q3205" i="1"/>
  <c r="Q4106" i="1"/>
  <c r="Q4355" i="1"/>
  <c r="Q4292" i="1"/>
  <c r="Q4301" i="1"/>
  <c r="Q4286" i="1"/>
  <c r="Q3631" i="1"/>
  <c r="Q4399" i="1"/>
  <c r="Q2951" i="1"/>
  <c r="Q3824" i="1"/>
  <c r="Q4592" i="1"/>
  <c r="Q3273" i="1"/>
  <c r="Q4041" i="1"/>
  <c r="Q4809" i="1"/>
  <c r="E201" i="1"/>
  <c r="E1041" i="1"/>
  <c r="E1809" i="1"/>
  <c r="E2577" i="1"/>
  <c r="E3345" i="1"/>
  <c r="E586" i="1"/>
  <c r="E1354" i="1"/>
  <c r="E2122" i="1"/>
  <c r="E2890" i="1"/>
  <c r="E3658" i="1"/>
  <c r="E915" i="1"/>
  <c r="E1683" i="1"/>
  <c r="E2451" i="1"/>
  <c r="E3219" i="1"/>
  <c r="E461" i="1"/>
  <c r="E1236" i="1"/>
  <c r="E2004" i="1"/>
  <c r="E2772" i="1"/>
  <c r="E3540" i="1"/>
  <c r="E837" i="1"/>
  <c r="E1605" i="1"/>
  <c r="E2373" i="1"/>
  <c r="E3141" i="1"/>
  <c r="E3909" i="1"/>
  <c r="E926" i="1"/>
  <c r="E1694" i="1"/>
  <c r="E2462" i="1"/>
  <c r="E3230" i="1"/>
  <c r="E3998" i="1"/>
  <c r="Q1870" i="1"/>
  <c r="Q2873" i="1"/>
  <c r="E68" i="1"/>
  <c r="Q4996" i="1"/>
  <c r="E14" i="1"/>
  <c r="Q4990" i="1"/>
  <c r="Q3895" i="1"/>
  <c r="Q4663" i="1"/>
  <c r="Q3320" i="1"/>
  <c r="Q4088" i="1"/>
  <c r="Q4856" i="1"/>
  <c r="Q3537" i="1"/>
  <c r="Q4305" i="1"/>
  <c r="E82" i="1"/>
  <c r="E537" i="1"/>
  <c r="E1305" i="1"/>
  <c r="E2073" i="1"/>
  <c r="E2841" i="1"/>
  <c r="E3609" i="1"/>
  <c r="E850" i="1"/>
  <c r="E1618" i="1"/>
  <c r="E2386" i="1"/>
  <c r="E3154" i="1"/>
  <c r="E385" i="1"/>
  <c r="E1179" i="1"/>
  <c r="E1947" i="1"/>
  <c r="E2715" i="1"/>
  <c r="E3483" i="1"/>
  <c r="E732" i="1"/>
  <c r="E1500" i="1"/>
  <c r="E2268" i="1"/>
  <c r="E3036" i="1"/>
  <c r="E281" i="1"/>
  <c r="E1101" i="1"/>
  <c r="E1869" i="1"/>
  <c r="E2637" i="1"/>
  <c r="E3405" i="1"/>
  <c r="E400" i="1"/>
  <c r="E1190" i="1"/>
  <c r="E1958" i="1"/>
  <c r="E2726" i="1"/>
  <c r="E3494" i="1"/>
  <c r="E4262" i="1"/>
  <c r="Q3647" i="1"/>
  <c r="E222" i="1"/>
  <c r="E2906" i="1"/>
  <c r="E2291" i="1"/>
  <c r="E820" i="1"/>
  <c r="E2868" i="1"/>
  <c r="E1445" i="1"/>
  <c r="E3493" i="1"/>
  <c r="E1790" i="1"/>
  <c r="E3830" i="1"/>
  <c r="E743" i="1"/>
  <c r="E1511" i="1"/>
  <c r="E2279" i="1"/>
  <c r="E3047" i="1"/>
  <c r="E253" i="1"/>
  <c r="E1080" i="1"/>
  <c r="E1848" i="1"/>
  <c r="E2616" i="1"/>
  <c r="E3384" i="1"/>
  <c r="E4152" i="1"/>
  <c r="E4508" i="1"/>
  <c r="A285" i="1"/>
  <c r="A1053" i="1"/>
  <c r="A1821" i="1"/>
  <c r="E3981" i="1"/>
  <c r="E4821" i="1"/>
  <c r="A598" i="1"/>
  <c r="A1366" i="1"/>
  <c r="E2593" i="3"/>
  <c r="S1649" i="1"/>
  <c r="S2716" i="1"/>
  <c r="S3135" i="1"/>
  <c r="S4387" i="1"/>
  <c r="Q1670" i="1"/>
  <c r="Q2216" i="1"/>
  <c r="Q2442" i="1"/>
  <c r="Q1574" i="1"/>
  <c r="Q2121" i="1"/>
  <c r="Q2453" i="1"/>
  <c r="Q3245" i="1"/>
  <c r="Q225" i="1"/>
  <c r="Q2195" i="1"/>
  <c r="Q4450" i="1"/>
  <c r="E359" i="1"/>
  <c r="Q1241" i="1"/>
  <c r="Q1573" i="1"/>
  <c r="Q4404" i="1"/>
  <c r="Q3088" i="1"/>
  <c r="E2153" i="1"/>
  <c r="E812" i="1"/>
  <c r="E2806" i="1"/>
  <c r="Q2782" i="1"/>
  <c r="E3370" i="1"/>
  <c r="Q3863" i="1"/>
  <c r="Q4273" i="1"/>
  <c r="E3577" i="1"/>
  <c r="E1147" i="1"/>
  <c r="E2236" i="1"/>
  <c r="E3373" i="1"/>
  <c r="Q2270" i="1"/>
  <c r="Q3999" i="1"/>
  <c r="Q4409" i="1"/>
  <c r="E77" i="1"/>
  <c r="Q3322" i="1"/>
  <c r="Q4199" i="1"/>
  <c r="Q4609" i="1"/>
  <c r="E352" i="1"/>
  <c r="E1483" i="1"/>
  <c r="E2444" i="1"/>
  <c r="E2045" i="1"/>
  <c r="E1366" i="1"/>
  <c r="E305" i="1"/>
  <c r="Q4117" i="1"/>
  <c r="Q2807" i="1"/>
  <c r="Q3977" i="1"/>
  <c r="E1745" i="1"/>
  <c r="E1290" i="1"/>
  <c r="E851" i="1"/>
  <c r="E376" i="1"/>
  <c r="E3476" i="1"/>
  <c r="E3077" i="1"/>
  <c r="E2398" i="1"/>
  <c r="Q4922" i="1"/>
  <c r="Q4806" i="1"/>
  <c r="Q4024" i="1"/>
  <c r="E18" i="1"/>
  <c r="E2777" i="1"/>
  <c r="E2322" i="1"/>
  <c r="E1883" i="1"/>
  <c r="E1436" i="1"/>
  <c r="E653" i="1"/>
  <c r="E2957" i="1"/>
  <c r="E1510" i="1"/>
  <c r="E3814" i="1"/>
  <c r="E2849" i="1"/>
  <c r="E1668" i="1"/>
  <c r="E590" i="1"/>
  <c r="E807" i="1"/>
  <c r="E2727" i="1"/>
  <c r="E1016" i="1"/>
  <c r="E2552" i="1"/>
  <c r="E4088" i="1"/>
  <c r="A221" i="1"/>
  <c r="A1757" i="1"/>
  <c r="E4757" i="1"/>
  <c r="A1302" i="1"/>
  <c r="A2454" i="1"/>
  <c r="E4590" i="1"/>
  <c r="A367" i="1"/>
  <c r="A1135" i="1"/>
  <c r="A1903" i="1"/>
  <c r="A2671" i="1"/>
  <c r="Q3796" i="1"/>
  <c r="Q3016" i="1"/>
  <c r="E384" i="1"/>
  <c r="E1459" i="1"/>
  <c r="E3507" i="1"/>
  <c r="E2036" i="1"/>
  <c r="E613" i="1"/>
  <c r="E2661" i="1"/>
  <c r="E958" i="1"/>
  <c r="E3006" i="1"/>
  <c r="E412" i="1"/>
  <c r="E1199" i="1"/>
  <c r="E1967" i="1"/>
  <c r="E2735" i="1"/>
  <c r="E3503" i="1"/>
  <c r="E768" i="1"/>
  <c r="E1536" i="1"/>
  <c r="E2304" i="1"/>
  <c r="E3072" i="1"/>
  <c r="E3840" i="1"/>
  <c r="Q4287" i="1"/>
  <c r="E929" i="1"/>
  <c r="E3546" i="1"/>
  <c r="E2499" i="1"/>
  <c r="E1028" i="1"/>
  <c r="E3076" i="1"/>
  <c r="E1653" i="1"/>
  <c r="E3701" i="1"/>
  <c r="E1998" i="1"/>
  <c r="E3958" i="1"/>
  <c r="E823" i="1"/>
  <c r="E1591" i="1"/>
  <c r="E2359" i="1"/>
  <c r="E3127" i="1"/>
  <c r="E360" i="1"/>
  <c r="E1160" i="1"/>
  <c r="E1928" i="1"/>
  <c r="E2696" i="1"/>
  <c r="E3464" i="1"/>
  <c r="Q4164" i="1"/>
  <c r="Q3218" i="1"/>
  <c r="E538" i="1"/>
  <c r="E1507" i="1"/>
  <c r="E3555" i="1"/>
  <c r="E2084" i="1"/>
  <c r="E661" i="1"/>
  <c r="E2709" i="1"/>
  <c r="E1006" i="1"/>
  <c r="E3054" i="1"/>
  <c r="E433" i="1"/>
  <c r="E1215" i="1"/>
  <c r="E1983" i="1"/>
  <c r="E2751" i="1"/>
  <c r="E3519" i="1"/>
  <c r="E784" i="1"/>
  <c r="E1552" i="1"/>
  <c r="E2320" i="1"/>
  <c r="E3088" i="1"/>
  <c r="E3856" i="1"/>
  <c r="E4194" i="1"/>
  <c r="E4980" i="1"/>
  <c r="A757" i="1"/>
  <c r="A1525" i="1"/>
  <c r="A2293" i="1"/>
  <c r="E4525" i="1"/>
  <c r="A302" i="1"/>
  <c r="A1070" i="1"/>
  <c r="A1838" i="1"/>
  <c r="E3866" i="1"/>
  <c r="E4742" i="1"/>
  <c r="A519" i="1"/>
  <c r="A1287" i="1"/>
  <c r="A2055" i="1"/>
  <c r="A2823" i="1"/>
  <c r="E4519" i="1"/>
  <c r="A296" i="1"/>
  <c r="A1064" i="1"/>
  <c r="A1832" i="1"/>
  <c r="A2600" i="1"/>
  <c r="E4272" i="1"/>
  <c r="A49" i="1"/>
  <c r="A817" i="1"/>
  <c r="Q3903" i="1"/>
  <c r="E545" i="1"/>
  <c r="E3162" i="1"/>
  <c r="E2371" i="1"/>
  <c r="E900" i="1"/>
  <c r="E2948" i="1"/>
  <c r="E1525" i="1"/>
  <c r="E3573" i="1"/>
  <c r="E1870" i="1"/>
  <c r="E3886" i="1"/>
  <c r="E775" i="1"/>
  <c r="E1543" i="1"/>
  <c r="E2311" i="1"/>
  <c r="E3079" i="1"/>
  <c r="E296" i="1"/>
  <c r="E1112" i="1"/>
  <c r="E1880" i="1"/>
  <c r="E2648" i="1"/>
  <c r="E3416" i="1"/>
  <c r="E4184" i="1"/>
  <c r="E4540" i="1"/>
  <c r="A317" i="1"/>
  <c r="A1085" i="1"/>
  <c r="A1853" i="1"/>
  <c r="E4025" i="1"/>
  <c r="E4853" i="1"/>
  <c r="A630" i="1"/>
  <c r="A1398" i="1"/>
  <c r="A2166" i="1"/>
  <c r="E4302" i="1"/>
  <c r="A79" i="1"/>
  <c r="A847" i="1"/>
  <c r="A1615" i="1"/>
  <c r="A2383" i="1"/>
  <c r="E4017" i="1"/>
  <c r="E4847" i="1"/>
  <c r="A624" i="1"/>
  <c r="A1392" i="1"/>
  <c r="A2160" i="1"/>
  <c r="A2928" i="1"/>
  <c r="E4600" i="1"/>
  <c r="A377" i="1"/>
  <c r="Q3859" i="1"/>
  <c r="Q4416" i="1"/>
  <c r="E3169" i="1"/>
  <c r="E1203" i="1"/>
  <c r="E3251" i="1"/>
  <c r="E1780" i="1"/>
  <c r="E313" i="1"/>
  <c r="E2405" i="1"/>
  <c r="E702" i="1"/>
  <c r="E2750" i="1"/>
  <c r="E262" i="1"/>
  <c r="E1103" i="1"/>
  <c r="E1871" i="1"/>
  <c r="E2639" i="1"/>
  <c r="E3407" i="1"/>
  <c r="E672" i="1"/>
  <c r="E1440" i="1"/>
  <c r="E2208" i="1"/>
  <c r="E2976" i="1"/>
  <c r="E3744" i="1"/>
  <c r="E4044" i="1"/>
  <c r="E4868" i="1"/>
  <c r="A645" i="1"/>
  <c r="A1413" i="1"/>
  <c r="A2181" i="1"/>
  <c r="E4413" i="1"/>
  <c r="A190" i="1"/>
  <c r="A958" i="1"/>
  <c r="A1726" i="1"/>
  <c r="E3668" i="1"/>
  <c r="E4630" i="1"/>
  <c r="A407" i="1"/>
  <c r="A1175" i="1"/>
  <c r="A1943" i="1"/>
  <c r="A2711" i="1"/>
  <c r="Q3989" i="1"/>
  <c r="Q3929" i="1"/>
  <c r="E1242" i="1"/>
  <c r="E1731" i="1"/>
  <c r="E184" i="1"/>
  <c r="E2308" i="1"/>
  <c r="E885" i="1"/>
  <c r="E2933" i="1"/>
  <c r="E1230" i="1"/>
  <c r="E3278" i="1"/>
  <c r="E535" i="1"/>
  <c r="E1303" i="1"/>
  <c r="E2071" i="1"/>
  <c r="E2839" i="1"/>
  <c r="E3607" i="1"/>
  <c r="E872" i="1"/>
  <c r="E1640" i="1"/>
  <c r="E2408" i="1"/>
  <c r="E3176" i="1"/>
  <c r="E3944" i="1"/>
  <c r="E4300" i="1"/>
  <c r="A77" i="1"/>
  <c r="A845" i="1"/>
  <c r="A1613" i="1"/>
  <c r="A2381" i="1"/>
  <c r="E4613" i="1"/>
  <c r="A390" i="1"/>
  <c r="A1158" i="1"/>
  <c r="A1926" i="1"/>
  <c r="E3994" i="1"/>
  <c r="E4830" i="1"/>
  <c r="A607" i="1"/>
  <c r="A1375" i="1"/>
  <c r="A2143" i="1"/>
  <c r="A2911" i="1"/>
  <c r="E4607" i="1"/>
  <c r="A384" i="1"/>
  <c r="A1152" i="1"/>
  <c r="A1920" i="1"/>
  <c r="A2688" i="1"/>
  <c r="E4360" i="1"/>
  <c r="A137" i="1"/>
  <c r="A905" i="1"/>
  <c r="E1429" i="1"/>
  <c r="E243" i="1"/>
  <c r="E4372" i="1"/>
  <c r="A1429" i="1"/>
  <c r="E4941" i="1"/>
  <c r="A1998" i="1"/>
  <c r="A423" i="1"/>
  <c r="A2471" i="1"/>
  <c r="E4887" i="1"/>
  <c r="A1120" i="1"/>
  <c r="A2360" i="1"/>
  <c r="E4496" i="1"/>
  <c r="A729" i="1"/>
  <c r="A1593" i="1"/>
  <c r="A2361" i="1"/>
  <c r="E4337" i="1"/>
  <c r="A114" i="1"/>
  <c r="A882" i="1"/>
  <c r="A1650" i="1"/>
  <c r="A2418" i="1"/>
  <c r="E4031" i="1"/>
  <c r="E4858" i="1"/>
  <c r="A635" i="1"/>
  <c r="A1403" i="1"/>
  <c r="A2171" i="1"/>
  <c r="E4331" i="1"/>
  <c r="A108" i="1"/>
  <c r="A876" i="1"/>
  <c r="A1644" i="1"/>
  <c r="A2412" i="1"/>
  <c r="A2957" i="1"/>
  <c r="A3725" i="1"/>
  <c r="A4493" i="1"/>
  <c r="A3094" i="1"/>
  <c r="A3862" i="1"/>
  <c r="A4630" i="1"/>
  <c r="A3223" i="1"/>
  <c r="A3991" i="1"/>
  <c r="A4759" i="1"/>
  <c r="A3304" i="1"/>
  <c r="A4072" i="1"/>
  <c r="A4840" i="1"/>
  <c r="A3425" i="1"/>
  <c r="A4193" i="1"/>
  <c r="A2437" i="1"/>
  <c r="A3498" i="1"/>
  <c r="A4266" i="1"/>
  <c r="A4715" i="1"/>
  <c r="A3267" i="1"/>
  <c r="A4035" i="1"/>
  <c r="A4971" i="1"/>
  <c r="A3412" i="1"/>
  <c r="A4180" i="1"/>
  <c r="A4948" i="1"/>
  <c r="R1008" i="1"/>
  <c r="R269" i="1"/>
  <c r="R1000" i="1"/>
  <c r="R1288" i="1"/>
  <c r="R1544" i="1"/>
  <c r="R1800" i="1"/>
  <c r="R2056" i="1"/>
  <c r="R2312" i="1"/>
  <c r="R2568" i="1"/>
  <c r="R2752" i="1"/>
  <c r="R3235" i="1"/>
  <c r="E2965" i="1"/>
  <c r="E880" i="1"/>
  <c r="E4564" i="1"/>
  <c r="A1621" i="1"/>
  <c r="A142" i="1"/>
  <c r="A2190" i="1"/>
  <c r="A615" i="1"/>
  <c r="A2663" i="1"/>
  <c r="A16" i="1"/>
  <c r="A1240" i="1"/>
  <c r="A2464" i="1"/>
  <c r="E4608" i="1"/>
  <c r="A849" i="1"/>
  <c r="A1665" i="1"/>
  <c r="A2433" i="1"/>
  <c r="E4409" i="1"/>
  <c r="A186" i="1"/>
  <c r="A954" i="1"/>
  <c r="A1722" i="1"/>
  <c r="A2490" i="1"/>
  <c r="E4127" i="1"/>
  <c r="E4930" i="1"/>
  <c r="A707" i="1"/>
  <c r="A1475" i="1"/>
  <c r="A2243" i="1"/>
  <c r="E4403" i="1"/>
  <c r="A180" i="1"/>
  <c r="A948" i="1"/>
  <c r="A1716" i="1"/>
  <c r="A2484" i="1"/>
  <c r="A3029" i="1"/>
  <c r="A3797" i="1"/>
  <c r="A4565" i="1"/>
  <c r="A3166" i="1"/>
  <c r="A3934" i="1"/>
  <c r="A4702" i="1"/>
  <c r="A3295" i="1"/>
  <c r="A4063" i="1"/>
  <c r="A4831" i="1"/>
  <c r="A3376" i="1"/>
  <c r="A4144" i="1"/>
  <c r="A2429" i="1"/>
  <c r="A3497" i="1"/>
  <c r="A4265" i="1"/>
  <c r="A2657" i="1"/>
  <c r="A3570" i="1"/>
  <c r="A4338" i="1"/>
  <c r="A4851" i="1"/>
  <c r="A3339" i="1"/>
  <c r="E3297" i="1"/>
  <c r="E284" i="1"/>
  <c r="E2992" i="1"/>
  <c r="A277" i="1"/>
  <c r="A2325" i="1"/>
  <c r="A846" i="1"/>
  <c r="E4260" i="1"/>
  <c r="A1319" i="1"/>
  <c r="E4165" i="1"/>
  <c r="A440" i="1"/>
  <c r="A1672" i="1"/>
  <c r="A2896" i="1"/>
  <c r="A33" i="1"/>
  <c r="A1161" i="1"/>
  <c r="A1929" i="1"/>
  <c r="E3755" i="1"/>
  <c r="E4673" i="1"/>
  <c r="A450" i="1"/>
  <c r="A1218" i="1"/>
  <c r="A1986" i="1"/>
  <c r="A2754" i="1"/>
  <c r="E4426" i="1"/>
  <c r="A203" i="1"/>
  <c r="A971" i="1"/>
  <c r="A1739" i="1"/>
  <c r="E3746" i="1"/>
  <c r="E4667" i="1"/>
  <c r="A444" i="1"/>
  <c r="A1212" i="1"/>
  <c r="A1980" i="1"/>
  <c r="A2748" i="1"/>
  <c r="A3293" i="1"/>
  <c r="A4061" i="1"/>
  <c r="A4902" i="1"/>
  <c r="A3430" i="1"/>
  <c r="A4198" i="1"/>
  <c r="A2629" i="1"/>
  <c r="A3559" i="1"/>
  <c r="A4327" i="1"/>
  <c r="A2797" i="1"/>
  <c r="A3640" i="1"/>
  <c r="A4408" i="1"/>
  <c r="A2993" i="1"/>
  <c r="A3761" i="1"/>
  <c r="A4529" i="1"/>
  <c r="A3066" i="1"/>
  <c r="A3834" i="1"/>
  <c r="A4602" i="1"/>
  <c r="A2723" i="1"/>
  <c r="A3603" i="1"/>
  <c r="A4371" i="1"/>
  <c r="A2980" i="1"/>
  <c r="A3748" i="1"/>
  <c r="A4516" i="1"/>
  <c r="R20" i="1"/>
  <c r="R516" i="1"/>
  <c r="R526" i="1"/>
  <c r="R228" i="1"/>
  <c r="R1104" i="1"/>
  <c r="R1400" i="1"/>
  <c r="R1656" i="1"/>
  <c r="R2424" i="1"/>
  <c r="R3124" i="1"/>
  <c r="R3090" i="1"/>
  <c r="R4137" i="1"/>
  <c r="A4290" i="1"/>
  <c r="A2739" i="1"/>
  <c r="A3931" i="1"/>
  <c r="A2453" i="1"/>
  <c r="A3756" i="1"/>
  <c r="E2676" i="1"/>
  <c r="E2975" i="1"/>
  <c r="E4012" i="1"/>
  <c r="A1133" i="1"/>
  <c r="E4645" i="1"/>
  <c r="A1702" i="1"/>
  <c r="A127" i="1"/>
  <c r="A2175" i="1"/>
  <c r="E4727" i="1"/>
  <c r="A968" i="1"/>
  <c r="A2192" i="1"/>
  <c r="E4320" i="1"/>
  <c r="A553" i="1"/>
  <c r="A1489" i="1"/>
  <c r="A2257" i="1"/>
  <c r="E4221" i="1"/>
  <c r="A10" i="1"/>
  <c r="A778" i="1"/>
  <c r="A1546" i="1"/>
  <c r="A2314" i="1"/>
  <c r="E3884" i="1"/>
  <c r="E4754" i="1"/>
  <c r="A531" i="1"/>
  <c r="A1299" i="1"/>
  <c r="A2067" i="1"/>
  <c r="E4213" i="1"/>
  <c r="E4995" i="1"/>
  <c r="A772" i="1"/>
  <c r="A1540" i="1"/>
  <c r="A2308" i="1"/>
  <c r="A2758" i="1"/>
  <c r="A3621" i="1"/>
  <c r="A4389" i="1"/>
  <c r="A2990" i="1"/>
  <c r="A3758" i="1"/>
  <c r="A4526" i="1"/>
  <c r="A3119" i="1"/>
  <c r="A3887" i="1"/>
  <c r="A4655" i="1"/>
  <c r="A3200" i="1"/>
  <c r="A3968" i="1"/>
  <c r="A4736" i="1"/>
  <c r="A3321" i="1"/>
  <c r="A4089" i="1"/>
  <c r="A4921" i="1"/>
  <c r="A3458" i="1"/>
  <c r="A3227" i="1"/>
  <c r="A4076" i="1"/>
  <c r="E899" i="1"/>
  <c r="E991" i="1"/>
  <c r="E3632" i="1"/>
  <c r="A485" i="1"/>
  <c r="E3903" i="1"/>
  <c r="A1054" i="1"/>
  <c r="E4470" i="1"/>
  <c r="A1527" i="1"/>
  <c r="E4319" i="1"/>
  <c r="A568" i="1"/>
  <c r="A1800" i="1"/>
  <c r="E3793" i="1"/>
  <c r="A161" i="1"/>
  <c r="A1241" i="1"/>
  <c r="A2009" i="1"/>
  <c r="E3883" i="1"/>
  <c r="E4753" i="1"/>
  <c r="A530" i="1"/>
  <c r="A1298" i="1"/>
  <c r="A2066" i="1"/>
  <c r="A2834" i="1"/>
  <c r="E4506" i="1"/>
  <c r="A283" i="1"/>
  <c r="A1051" i="1"/>
  <c r="A1819" i="1"/>
  <c r="E3874" i="1"/>
  <c r="E4747" i="1"/>
  <c r="A524" i="1"/>
  <c r="A1292" i="1"/>
  <c r="A2060" i="1"/>
  <c r="A2828" i="1"/>
  <c r="A3373" i="1"/>
  <c r="A4141" i="1"/>
  <c r="A2499" i="1"/>
  <c r="A3510" i="1"/>
  <c r="A4278" i="1"/>
  <c r="A2795" i="1"/>
  <c r="A3639" i="1"/>
  <c r="A4407" i="1"/>
  <c r="A2950" i="1"/>
  <c r="A3720" i="1"/>
  <c r="A4488" i="1"/>
  <c r="A3073" i="1"/>
  <c r="A3841" i="1"/>
  <c r="A4609" i="1"/>
  <c r="A3146" i="1"/>
  <c r="A3914" i="1"/>
  <c r="A4682" i="1"/>
  <c r="A2883" i="1"/>
  <c r="A3683" i="1"/>
  <c r="A4451" i="1"/>
  <c r="A3060" i="1"/>
  <c r="A3828" i="1"/>
  <c r="A4596" i="1"/>
  <c r="R43" i="1"/>
  <c r="R646" i="1"/>
  <c r="R621" i="1"/>
  <c r="R372" i="1"/>
  <c r="R381" i="1"/>
  <c r="R1148" i="1"/>
  <c r="R1423" i="1"/>
  <c r="R1935" i="1"/>
  <c r="R2447" i="1"/>
  <c r="R2703" i="1"/>
  <c r="R3595" i="1"/>
  <c r="R4619" i="1"/>
  <c r="E3700" i="1"/>
  <c r="A2552" i="1"/>
  <c r="A1521" i="1"/>
  <c r="A362" i="1"/>
  <c r="A2602" i="1"/>
  <c r="A819" i="1"/>
  <c r="E2435" i="1"/>
  <c r="E1567" i="1"/>
  <c r="E4032" i="1"/>
  <c r="A677" i="1"/>
  <c r="E4163" i="1"/>
  <c r="A1246" i="1"/>
  <c r="E4662" i="1"/>
  <c r="A1719" i="1"/>
  <c r="E4439" i="1"/>
  <c r="A672" i="1"/>
  <c r="A1912" i="1"/>
  <c r="E3975" i="1"/>
  <c r="A281" i="1"/>
  <c r="A1313" i="1"/>
  <c r="A2081" i="1"/>
  <c r="E3987" i="1"/>
  <c r="E4825" i="1"/>
  <c r="A602" i="1"/>
  <c r="A1370" i="1"/>
  <c r="A2138" i="1"/>
  <c r="A2906" i="1"/>
  <c r="E4578" i="1"/>
  <c r="A355" i="1"/>
  <c r="A1123" i="1"/>
  <c r="A1891" i="1"/>
  <c r="E3979" i="1"/>
  <c r="E4819" i="1"/>
  <c r="A596" i="1"/>
  <c r="A1364" i="1"/>
  <c r="A2132" i="1"/>
  <c r="A2900" i="1"/>
  <c r="A3445" i="1"/>
  <c r="A4213" i="1"/>
  <c r="A2681" i="1"/>
  <c r="A3582" i="1"/>
  <c r="A4350" i="1"/>
  <c r="A2937" i="1"/>
  <c r="A3711" i="1"/>
  <c r="A4479" i="1"/>
  <c r="A3024" i="1"/>
  <c r="A3792" i="1"/>
  <c r="A4560" i="1"/>
  <c r="A3145" i="1"/>
  <c r="A3913" i="1"/>
  <c r="A4681" i="1"/>
  <c r="A3218" i="1"/>
  <c r="A3986" i="1"/>
  <c r="A4754" i="1"/>
  <c r="A2987" i="1"/>
  <c r="A3755" i="1"/>
  <c r="A4523" i="1"/>
  <c r="A3132" i="1"/>
  <c r="A3900" i="1"/>
  <c r="A4668" i="1"/>
  <c r="R67" i="1"/>
  <c r="R742" i="1"/>
  <c r="R717" i="1"/>
  <c r="R468" i="1"/>
  <c r="R477" i="1"/>
  <c r="R1190" i="1"/>
  <c r="R1447" i="1"/>
  <c r="R1703" i="1"/>
  <c r="R1959" i="1"/>
  <c r="R2215" i="1"/>
  <c r="R2471" i="1"/>
  <c r="R2727" i="1"/>
  <c r="R3034" i="1"/>
  <c r="R2938" i="1"/>
  <c r="R3363" i="1"/>
  <c r="R3875" i="1"/>
  <c r="R4131" i="1"/>
  <c r="R4643" i="1"/>
  <c r="R4899" i="1"/>
  <c r="E671" i="1"/>
  <c r="A365" i="1"/>
  <c r="A934" i="1"/>
  <c r="A2279" i="1"/>
  <c r="A2336" i="1"/>
  <c r="A1777" i="1"/>
  <c r="A554" i="1"/>
  <c r="E3834" i="1"/>
  <c r="A1331" i="1"/>
  <c r="E4579" i="1"/>
  <c r="E3813" i="1"/>
  <c r="E1200" i="1"/>
  <c r="E4652" i="1"/>
  <c r="A1709" i="1"/>
  <c r="A230" i="1"/>
  <c r="A2278" i="1"/>
  <c r="A703" i="1"/>
  <c r="A2751" i="1"/>
  <c r="A80" i="1"/>
  <c r="A1304" i="1"/>
  <c r="A2528" i="1"/>
  <c r="E4672" i="1"/>
  <c r="A913" i="1"/>
  <c r="A1705" i="1"/>
  <c r="A2473" i="1"/>
  <c r="E4449" i="1"/>
  <c r="A226" i="1"/>
  <c r="A994" i="1"/>
  <c r="A1762" i="1"/>
  <c r="A2530" i="1"/>
  <c r="E4180" i="1"/>
  <c r="E4970" i="1"/>
  <c r="A747" i="1"/>
  <c r="A1515" i="1"/>
  <c r="A2283" i="1"/>
  <c r="E4443" i="1"/>
  <c r="A220" i="1"/>
  <c r="A988" i="1"/>
  <c r="A1756" i="1"/>
  <c r="A2524" i="1"/>
  <c r="A3069" i="1"/>
  <c r="A3837" i="1"/>
  <c r="A4605" i="1"/>
  <c r="A3206" i="1"/>
  <c r="A3974" i="1"/>
  <c r="A4742" i="1"/>
  <c r="A3335" i="1"/>
  <c r="A4103" i="1"/>
  <c r="A4871" i="1"/>
  <c r="A3416" i="1"/>
  <c r="A4184" i="1"/>
  <c r="A2571" i="1"/>
  <c r="A3537" i="1"/>
  <c r="A4305" i="1"/>
  <c r="A2737" i="1"/>
  <c r="A3610" i="1"/>
  <c r="A4378" i="1"/>
  <c r="A4931" i="1"/>
  <c r="A3379" i="1"/>
  <c r="A4147" i="1"/>
  <c r="A2534" i="1"/>
  <c r="A3524" i="1"/>
  <c r="A4292" i="1"/>
  <c r="A4765" i="1"/>
  <c r="R132" i="1"/>
  <c r="R1161" i="1"/>
  <c r="R1144" i="1"/>
  <c r="R960" i="1"/>
  <c r="R1318" i="1"/>
  <c r="R1574" i="1"/>
  <c r="R1830" i="1"/>
  <c r="R2086" i="1"/>
  <c r="R2598" i="1"/>
  <c r="R3018" i="1"/>
  <c r="R3051" i="1"/>
  <c r="R3231" i="1"/>
  <c r="R3490" i="1"/>
  <c r="R3746" i="1"/>
  <c r="R4002" i="1"/>
  <c r="R4258" i="1"/>
  <c r="R4514" i="1"/>
  <c r="R4770" i="1"/>
  <c r="E2330" i="1"/>
  <c r="E3824" i="1"/>
  <c r="E3993" i="1"/>
  <c r="E4710" i="1"/>
  <c r="A200" i="1"/>
  <c r="E4776" i="1"/>
  <c r="A2289" i="1"/>
  <c r="A618" i="1"/>
  <c r="A2730" i="1"/>
  <c r="A883" i="1"/>
  <c r="E4085" i="1"/>
  <c r="A3525" i="1"/>
  <c r="A3104" i="1"/>
  <c r="A4834" i="1"/>
  <c r="A3996" i="1"/>
  <c r="R773" i="1"/>
  <c r="R1114" i="1"/>
  <c r="R1543" i="1"/>
  <c r="R2222" i="1"/>
  <c r="R2932" i="1"/>
  <c r="R3395" i="1"/>
  <c r="R3907" i="1"/>
  <c r="R4419" i="1"/>
  <c r="R4931" i="1"/>
  <c r="R4474" i="1"/>
  <c r="R2647" i="1"/>
  <c r="A4174" i="1"/>
  <c r="A2741" i="1"/>
  <c r="R508" i="1"/>
  <c r="R3921" i="1"/>
  <c r="R974" i="1"/>
  <c r="R3346" i="1"/>
  <c r="A228" i="1"/>
  <c r="A3982" i="1"/>
  <c r="A3545" i="1"/>
  <c r="A4411" i="1"/>
  <c r="A4781" i="1"/>
  <c r="R903" i="1"/>
  <c r="R2519" i="1"/>
  <c r="R3228" i="1"/>
  <c r="R4001" i="1"/>
  <c r="R3058" i="1"/>
  <c r="R4946" i="1"/>
  <c r="R253" i="1"/>
  <c r="R4867" i="1"/>
  <c r="R3691" i="1"/>
  <c r="A2852" i="1"/>
  <c r="A4431" i="1"/>
  <c r="A3938" i="1"/>
  <c r="A3548" i="1"/>
  <c r="R356" i="1"/>
  <c r="R788" i="1"/>
  <c r="R1438" i="1"/>
  <c r="R2946" i="1"/>
  <c r="R4897" i="1"/>
  <c r="A4249" i="1"/>
  <c r="R1342" i="1"/>
  <c r="R3882" i="1"/>
  <c r="R2046" i="1"/>
  <c r="A356" i="1"/>
  <c r="A4110" i="1"/>
  <c r="A3673" i="1"/>
  <c r="A4475" i="1"/>
  <c r="A4837" i="1"/>
  <c r="R918" i="1"/>
  <c r="R1149" i="1"/>
  <c r="R1454" i="1"/>
  <c r="R2952" i="1"/>
  <c r="A996" i="1"/>
  <c r="A4750" i="1"/>
  <c r="A4313" i="1"/>
  <c r="A4955" i="1"/>
  <c r="R26" i="1"/>
  <c r="R157" i="1"/>
  <c r="R1239" i="1"/>
  <c r="R1918" i="1"/>
  <c r="R2608" i="1"/>
  <c r="R2327" i="1"/>
  <c r="R2940" i="1"/>
  <c r="R3859" i="1"/>
  <c r="R4538" i="1"/>
  <c r="A2660" i="1"/>
  <c r="A4064" i="1"/>
  <c r="A4603" i="1"/>
  <c r="R2103" i="1"/>
  <c r="R4537" i="1"/>
  <c r="A4421" i="1"/>
  <c r="A4000" i="1"/>
  <c r="A3195" i="1"/>
  <c r="A4444" i="1"/>
  <c r="R1066" i="1"/>
  <c r="R1648" i="1"/>
  <c r="A612" i="1"/>
  <c r="R261" i="1"/>
  <c r="A4314" i="1"/>
  <c r="A4384" i="1"/>
  <c r="E1368" i="3"/>
  <c r="S2169" i="1"/>
  <c r="S3614" i="1"/>
  <c r="S4692" i="1"/>
  <c r="S4942" i="1"/>
  <c r="Q4411" i="1"/>
  <c r="Q2481" i="1"/>
  <c r="Q2683" i="1"/>
  <c r="Q4114" i="1"/>
  <c r="Q332" i="1"/>
  <c r="Q3221" i="1"/>
  <c r="Q4013" i="1"/>
  <c r="Q770" i="1"/>
  <c r="Q2963" i="1"/>
  <c r="Q3046" i="1"/>
  <c r="S4973" i="1"/>
  <c r="Q2009" i="1"/>
  <c r="Q2341" i="1"/>
  <c r="R2342" i="1" s="1"/>
  <c r="Q3073" i="1"/>
  <c r="E199" i="1"/>
  <c r="E2921" i="1"/>
  <c r="E1580" i="1"/>
  <c r="E3574" i="1"/>
  <c r="Q3753" i="1"/>
  <c r="E627" i="1"/>
  <c r="Q4311" i="1"/>
  <c r="Q4721" i="1"/>
  <c r="E498" i="1"/>
  <c r="E1595" i="1"/>
  <c r="E2684" i="1"/>
  <c r="E3821" i="1"/>
  <c r="Q4298" i="1"/>
  <c r="Q4447" i="1"/>
  <c r="Q4857" i="1"/>
  <c r="E634" i="1"/>
  <c r="E67" i="1"/>
  <c r="Q4647" i="1"/>
  <c r="E66" i="1"/>
  <c r="E834" i="1"/>
  <c r="E1931" i="1"/>
  <c r="E2572" i="1"/>
  <c r="E2173" i="1"/>
  <c r="E1494" i="1"/>
  <c r="Q1005" i="1"/>
  <c r="Q4445" i="1"/>
  <c r="Q3054" i="1"/>
  <c r="R3056" i="1" s="1"/>
  <c r="Q4105" i="1"/>
  <c r="E1873" i="1"/>
  <c r="E1418" i="1"/>
  <c r="E979" i="1"/>
  <c r="E532" i="1"/>
  <c r="E3604" i="1"/>
  <c r="E3205" i="1"/>
  <c r="E2526" i="1"/>
  <c r="Q3110" i="1"/>
  <c r="E143" i="1"/>
  <c r="Q4152" i="1"/>
  <c r="E146" i="1"/>
  <c r="E2905" i="1"/>
  <c r="E2450" i="1"/>
  <c r="E2011" i="1"/>
  <c r="E1564" i="1"/>
  <c r="E845" i="1"/>
  <c r="E3149" i="1"/>
  <c r="E1702" i="1"/>
  <c r="E4006" i="1"/>
  <c r="E858" i="1"/>
  <c r="E2180" i="1"/>
  <c r="E1102" i="1"/>
  <c r="E1063" i="1"/>
  <c r="E2791" i="1"/>
  <c r="E1144" i="1"/>
  <c r="E2680" i="1"/>
  <c r="E4216" i="1"/>
  <c r="A349" i="1"/>
  <c r="A1885" i="1"/>
  <c r="E4885" i="1"/>
  <c r="A1430" i="1"/>
  <c r="E3724" i="1"/>
  <c r="E4654" i="1"/>
  <c r="A431" i="1"/>
  <c r="A1199" i="1"/>
  <c r="A1967" i="1"/>
  <c r="A2735" i="1"/>
  <c r="Q3098" i="1"/>
  <c r="Q3609" i="1"/>
  <c r="E922" i="1"/>
  <c r="E1635" i="1"/>
  <c r="E3683" i="1"/>
  <c r="E2212" i="1"/>
  <c r="E789" i="1"/>
  <c r="E2837" i="1"/>
  <c r="E1134" i="1"/>
  <c r="E3182" i="1"/>
  <c r="E495" i="1"/>
  <c r="E1263" i="1"/>
  <c r="E2031" i="1"/>
  <c r="E2799" i="1"/>
  <c r="E3567" i="1"/>
  <c r="E832" i="1"/>
  <c r="E1600" i="1"/>
  <c r="E2368" i="1"/>
  <c r="E3136" i="1"/>
  <c r="E3904" i="1"/>
  <c r="Q4799" i="1"/>
  <c r="E1441" i="1"/>
  <c r="E547" i="1"/>
  <c r="E2675" i="1"/>
  <c r="E1204" i="1"/>
  <c r="E3252" i="1"/>
  <c r="E1829" i="1"/>
  <c r="E3877" i="1"/>
  <c r="E2174" i="1"/>
  <c r="E4046" i="1"/>
  <c r="E887" i="1"/>
  <c r="E1655" i="1"/>
  <c r="E2423" i="1"/>
  <c r="E3191" i="1"/>
  <c r="E445" i="1"/>
  <c r="E1224" i="1"/>
  <c r="E1992" i="1"/>
  <c r="E2760" i="1"/>
  <c r="E3528" i="1"/>
  <c r="Q3477" i="1"/>
  <c r="Q3737" i="1"/>
  <c r="E1050" i="1"/>
  <c r="E1667" i="1"/>
  <c r="E99" i="1"/>
  <c r="E2244" i="1"/>
  <c r="E821" i="1"/>
  <c r="E2869" i="1"/>
  <c r="E1166" i="1"/>
  <c r="E3214" i="1"/>
  <c r="E511" i="1"/>
  <c r="E1279" i="1"/>
  <c r="E2047" i="1"/>
  <c r="E2815" i="1"/>
  <c r="E3583" i="1"/>
  <c r="E848" i="1"/>
  <c r="E1616" i="1"/>
  <c r="E2384" i="1"/>
  <c r="E3152" i="1"/>
  <c r="E3920" i="1"/>
  <c r="E4276" i="1"/>
  <c r="A53" i="1"/>
  <c r="A821" i="1"/>
  <c r="A1589" i="1"/>
  <c r="A2357" i="1"/>
  <c r="E4589" i="1"/>
  <c r="A366" i="1"/>
  <c r="A1134" i="1"/>
  <c r="A1902" i="1"/>
  <c r="E3962" i="1"/>
  <c r="E4806" i="1"/>
  <c r="A583" i="1"/>
  <c r="A1351" i="1"/>
  <c r="A2119" i="1"/>
  <c r="A2887" i="1"/>
  <c r="E4583" i="1"/>
  <c r="A360" i="1"/>
  <c r="A1128" i="1"/>
  <c r="A1896" i="1"/>
  <c r="A2664" i="1"/>
  <c r="E4336" i="1"/>
  <c r="A113" i="1"/>
  <c r="A881" i="1"/>
  <c r="Q4415" i="1"/>
  <c r="E1057" i="1"/>
  <c r="E3674" i="1"/>
  <c r="E2547" i="1"/>
  <c r="E1076" i="1"/>
  <c r="E3124" i="1"/>
  <c r="E1701" i="1"/>
  <c r="E3749" i="1"/>
  <c r="E2046" i="1"/>
  <c r="E3974" i="1"/>
  <c r="E839" i="1"/>
  <c r="E1607" i="1"/>
  <c r="E2375" i="1"/>
  <c r="E3143" i="1"/>
  <c r="E381" i="1"/>
  <c r="E1176" i="1"/>
  <c r="E1944" i="1"/>
  <c r="E2712" i="1"/>
  <c r="E3480" i="1"/>
  <c r="E4248" i="1"/>
  <c r="E4604" i="1"/>
  <c r="A381" i="1"/>
  <c r="A1149" i="1"/>
  <c r="A1917" i="1"/>
  <c r="E4109" i="1"/>
  <c r="E4917" i="1"/>
  <c r="A694" i="1"/>
  <c r="A1462" i="1"/>
  <c r="A2230" i="1"/>
  <c r="E4366" i="1"/>
  <c r="A143" i="1"/>
  <c r="A911" i="1"/>
  <c r="A1679" i="1"/>
  <c r="A2447" i="1"/>
  <c r="E4101" i="1"/>
  <c r="E4911" i="1"/>
  <c r="A688" i="1"/>
  <c r="A1456" i="1"/>
  <c r="A2224" i="1"/>
  <c r="E3740" i="1"/>
  <c r="E4664" i="1"/>
  <c r="A441" i="1"/>
  <c r="Q3086" i="1"/>
  <c r="Q4928" i="1"/>
  <c r="R4930" i="1" s="1"/>
  <c r="E3681" i="1"/>
  <c r="E1379" i="1"/>
  <c r="E3427" i="1"/>
  <c r="E1956" i="1"/>
  <c r="E533" i="1"/>
  <c r="E2581" i="1"/>
  <c r="E878" i="1"/>
  <c r="E2926" i="1"/>
  <c r="E369" i="1"/>
  <c r="E1167" i="1"/>
  <c r="E1935" i="1"/>
  <c r="E2703" i="1"/>
  <c r="E3471" i="1"/>
  <c r="E736" i="1"/>
  <c r="E1504" i="1"/>
  <c r="E2272" i="1"/>
  <c r="E3040" i="1"/>
  <c r="E3808" i="1"/>
  <c r="E4130" i="1"/>
  <c r="E4932" i="1"/>
  <c r="A709" i="1"/>
  <c r="A1477" i="1"/>
  <c r="A2245" i="1"/>
  <c r="E4477" i="1"/>
  <c r="A254" i="1"/>
  <c r="A1022" i="1"/>
  <c r="A1790" i="1"/>
  <c r="E3788" i="1"/>
  <c r="E4694" i="1"/>
  <c r="A471" i="1"/>
  <c r="A1239" i="1"/>
  <c r="A2007" i="1"/>
  <c r="A2775" i="1"/>
  <c r="Q3278" i="1"/>
  <c r="Q4441" i="1"/>
  <c r="E1754" i="1"/>
  <c r="E1907" i="1"/>
  <c r="E419" i="1"/>
  <c r="E2484" i="1"/>
  <c r="E1061" i="1"/>
  <c r="E3109" i="1"/>
  <c r="E1406" i="1"/>
  <c r="E3454" i="1"/>
  <c r="E599" i="1"/>
  <c r="E1367" i="1"/>
  <c r="E2135" i="1"/>
  <c r="E2903" i="1"/>
  <c r="E3671" i="1"/>
  <c r="E936" i="1"/>
  <c r="E1704" i="1"/>
  <c r="E2472" i="1"/>
  <c r="E3240" i="1"/>
  <c r="E4008" i="1"/>
  <c r="E4364" i="1"/>
  <c r="A141" i="1"/>
  <c r="A909" i="1"/>
  <c r="A1677" i="1"/>
  <c r="E3762" i="1"/>
  <c r="E4677" i="1"/>
  <c r="A454" i="1"/>
  <c r="A1222" i="1"/>
  <c r="A1990" i="1"/>
  <c r="E4079" i="1"/>
  <c r="E4894" i="1"/>
  <c r="A671" i="1"/>
  <c r="A1439" i="1"/>
  <c r="A2207" i="1"/>
  <c r="E3753" i="1"/>
  <c r="E4671" i="1"/>
  <c r="A448" i="1"/>
  <c r="A1216" i="1"/>
  <c r="A1984" i="1"/>
  <c r="A2752" i="1"/>
  <c r="E4424" i="1"/>
  <c r="A201" i="1"/>
  <c r="A969" i="1"/>
  <c r="E2789" i="1"/>
  <c r="E816" i="1"/>
  <c r="E4524" i="1"/>
  <c r="A1581" i="1"/>
  <c r="A102" i="1"/>
  <c r="A2150" i="1"/>
  <c r="A575" i="1"/>
  <c r="A2623" i="1"/>
  <c r="E4999" i="1"/>
  <c r="A1232" i="1"/>
  <c r="A2456" i="1"/>
  <c r="E4584" i="1"/>
  <c r="A833" i="1"/>
  <c r="A1657" i="1"/>
  <c r="A2425" i="1"/>
  <c r="E4401" i="1"/>
  <c r="A178" i="1"/>
  <c r="A946" i="1"/>
  <c r="A1714" i="1"/>
  <c r="A2482" i="1"/>
  <c r="E4116" i="1"/>
  <c r="E4922" i="1"/>
  <c r="A699" i="1"/>
  <c r="A1467" i="1"/>
  <c r="A2235" i="1"/>
  <c r="E4395" i="1"/>
  <c r="A172" i="1"/>
  <c r="A940" i="1"/>
  <c r="A1708" i="1"/>
  <c r="A2476" i="1"/>
  <c r="A3021" i="1"/>
  <c r="A3789" i="1"/>
  <c r="A4557" i="1"/>
  <c r="A3158" i="1"/>
  <c r="A3926" i="1"/>
  <c r="A4694" i="1"/>
  <c r="A3287" i="1"/>
  <c r="A4055" i="1"/>
  <c r="A4823" i="1"/>
  <c r="A3368" i="1"/>
  <c r="A4136" i="1"/>
  <c r="A4993" i="1"/>
  <c r="A3489" i="1"/>
  <c r="A4257" i="1"/>
  <c r="A2637" i="1"/>
  <c r="A3562" i="1"/>
  <c r="A4330" i="1"/>
  <c r="A4835" i="1"/>
  <c r="A3331" i="1"/>
  <c r="A4099" i="1"/>
  <c r="A4896" i="1"/>
  <c r="A3476" i="1"/>
  <c r="A4244" i="1"/>
  <c r="A4669" i="1"/>
  <c r="R1105" i="1"/>
  <c r="R1065" i="1"/>
  <c r="R1087" i="1"/>
  <c r="R1048" i="1"/>
  <c r="R928" i="1"/>
  <c r="R1302" i="1"/>
  <c r="R1558" i="1"/>
  <c r="R1814" i="1"/>
  <c r="R2070" i="1"/>
  <c r="R2326" i="1"/>
  <c r="R2582" i="1"/>
  <c r="R2923" i="1"/>
  <c r="Q4938" i="1"/>
  <c r="E574" i="1"/>
  <c r="E1392" i="1"/>
  <c r="E4716" i="1"/>
  <c r="A1773" i="1"/>
  <c r="A294" i="1"/>
  <c r="A2342" i="1"/>
  <c r="A767" i="1"/>
  <c r="A2815" i="1"/>
  <c r="A120" i="1"/>
  <c r="A1352" i="1"/>
  <c r="A2576" i="1"/>
  <c r="E4704" i="1"/>
  <c r="A937" i="1"/>
  <c r="A1729" i="1"/>
  <c r="A2497" i="1"/>
  <c r="E4473" i="1"/>
  <c r="A250" i="1"/>
  <c r="A1018" i="1"/>
  <c r="A1786" i="1"/>
  <c r="A2554" i="1"/>
  <c r="E4212" i="1"/>
  <c r="E4994" i="1"/>
  <c r="A771" i="1"/>
  <c r="A1539" i="1"/>
  <c r="A2307" i="1"/>
  <c r="E4467" i="1"/>
  <c r="A244" i="1"/>
  <c r="A1012" i="1"/>
  <c r="A1780" i="1"/>
  <c r="A2548" i="1"/>
  <c r="A3093" i="1"/>
  <c r="A3861" i="1"/>
  <c r="A4629" i="1"/>
  <c r="A3230" i="1"/>
  <c r="A3998" i="1"/>
  <c r="A4766" i="1"/>
  <c r="A3359" i="1"/>
  <c r="A4127" i="1"/>
  <c r="A4895" i="1"/>
  <c r="A3440" i="1"/>
  <c r="A4208" i="1"/>
  <c r="A2635" i="1"/>
  <c r="A3561" i="1"/>
  <c r="A4329" i="1"/>
  <c r="A2785" i="1"/>
  <c r="A3634" i="1"/>
  <c r="A4402" i="1"/>
  <c r="A4979" i="1"/>
  <c r="A3403" i="1"/>
  <c r="E310" i="1"/>
  <c r="E863" i="1"/>
  <c r="E3504" i="1"/>
  <c r="A429" i="1"/>
  <c r="E3812" i="1"/>
  <c r="A998" i="1"/>
  <c r="E4414" i="1"/>
  <c r="A1471" i="1"/>
  <c r="E4303" i="1"/>
  <c r="A536" i="1"/>
  <c r="A1760" i="1"/>
  <c r="E3754" i="1"/>
  <c r="A145" i="1"/>
  <c r="A1225" i="1"/>
  <c r="A1993" i="1"/>
  <c r="E3858" i="1"/>
  <c r="E4737" i="1"/>
  <c r="A514" i="1"/>
  <c r="A1282" i="1"/>
  <c r="A2050" i="1"/>
  <c r="A2818" i="1"/>
  <c r="E4490" i="1"/>
  <c r="A267" i="1"/>
  <c r="A1035" i="1"/>
  <c r="A1803" i="1"/>
  <c r="E3849" i="1"/>
  <c r="E4731" i="1"/>
  <c r="A508" i="1"/>
  <c r="A1276" i="1"/>
  <c r="A2044" i="1"/>
  <c r="A2812" i="1"/>
  <c r="A3357" i="1"/>
  <c r="A4125" i="1"/>
  <c r="A2405" i="1"/>
  <c r="A3494" i="1"/>
  <c r="A4262" i="1"/>
  <c r="A2763" i="1"/>
  <c r="A3623" i="1"/>
  <c r="A4391" i="1"/>
  <c r="A2925" i="1"/>
  <c r="A3704" i="1"/>
  <c r="A4472" i="1"/>
  <c r="A3057" i="1"/>
  <c r="A3825" i="1"/>
  <c r="A4593" i="1"/>
  <c r="A3130" i="1"/>
  <c r="A3898" i="1"/>
  <c r="A4666" i="1"/>
  <c r="A2851" i="1"/>
  <c r="A3667" i="1"/>
  <c r="A4435" i="1"/>
  <c r="A3044" i="1"/>
  <c r="A3812" i="1"/>
  <c r="A4580" i="1"/>
  <c r="R34" i="1"/>
  <c r="R613" i="1"/>
  <c r="R588" i="1"/>
  <c r="R374" i="1"/>
  <c r="R348" i="1"/>
  <c r="R1135" i="1"/>
  <c r="R1414" i="1"/>
  <c r="R1670" i="1"/>
  <c r="R1926" i="1"/>
  <c r="R2182" i="1"/>
  <c r="R2438" i="1"/>
  <c r="R2694" i="1"/>
  <c r="R3211" i="1"/>
  <c r="R2927" i="1"/>
  <c r="R4418" i="1"/>
  <c r="A4418" i="1"/>
  <c r="A2867" i="1"/>
  <c r="A3995" i="1"/>
  <c r="A2643" i="1"/>
  <c r="A3820" i="1"/>
  <c r="E565" i="1"/>
  <c r="E3487" i="1"/>
  <c r="E4258" i="1"/>
  <c r="A1317" i="1"/>
  <c r="E4829" i="1"/>
  <c r="A1886" i="1"/>
  <c r="A311" i="1"/>
  <c r="A2359" i="1"/>
  <c r="E4823" i="1"/>
  <c r="A1056" i="1"/>
  <c r="A2296" i="1"/>
  <c r="E4432" i="1"/>
  <c r="A665" i="1"/>
  <c r="A1553" i="1"/>
  <c r="A2321" i="1"/>
  <c r="E4297" i="1"/>
  <c r="A74" i="1"/>
  <c r="A842" i="1"/>
  <c r="A1610" i="1"/>
  <c r="A2378" i="1"/>
  <c r="E3978" i="1"/>
  <c r="E4818" i="1"/>
  <c r="A595" i="1"/>
  <c r="A1363" i="1"/>
  <c r="A2131" i="1"/>
  <c r="E4291" i="1"/>
  <c r="A68" i="1"/>
  <c r="A836" i="1"/>
  <c r="A1604" i="1"/>
  <c r="A2372" i="1"/>
  <c r="A2886" i="1"/>
  <c r="A3685" i="1"/>
  <c r="A4453" i="1"/>
  <c r="A3054" i="1"/>
  <c r="A3822" i="1"/>
  <c r="A4590" i="1"/>
  <c r="A3183" i="1"/>
  <c r="A3951" i="1"/>
  <c r="A4719" i="1"/>
  <c r="A3264" i="1"/>
  <c r="A4032" i="1"/>
  <c r="A4800" i="1"/>
  <c r="A3385" i="1"/>
  <c r="A4153" i="1"/>
  <c r="A2531" i="1"/>
  <c r="A3522" i="1"/>
  <c r="A3483" i="1"/>
  <c r="A4140" i="1"/>
  <c r="E2275" i="1"/>
  <c r="E1503" i="1"/>
  <c r="E4016" i="1"/>
  <c r="A661" i="1"/>
  <c r="E4141" i="1"/>
  <c r="A1230" i="1"/>
  <c r="E4646" i="1"/>
  <c r="A1703" i="1"/>
  <c r="E4431" i="1"/>
  <c r="A664" i="1"/>
  <c r="A1888" i="1"/>
  <c r="E3954" i="1"/>
  <c r="A273" i="1"/>
  <c r="A1305" i="1"/>
  <c r="A2073" i="1"/>
  <c r="E3977" i="1"/>
  <c r="E4817" i="1"/>
  <c r="A594" i="1"/>
  <c r="A1362" i="1"/>
  <c r="A2130" i="1"/>
  <c r="A2898" i="1"/>
  <c r="E4570" i="1"/>
  <c r="A347" i="1"/>
  <c r="A1115" i="1"/>
  <c r="A1883" i="1"/>
  <c r="E3969" i="1"/>
  <c r="E4811" i="1"/>
  <c r="A588" i="1"/>
  <c r="A1356" i="1"/>
  <c r="A2124" i="1"/>
  <c r="A2892" i="1"/>
  <c r="A3437" i="1"/>
  <c r="A4205" i="1"/>
  <c r="A2665" i="1"/>
  <c r="A3574" i="1"/>
  <c r="A4342" i="1"/>
  <c r="A2923" i="1"/>
  <c r="A3703" i="1"/>
  <c r="A4471" i="1"/>
  <c r="A3016" i="1"/>
  <c r="A3784" i="1"/>
  <c r="A4552" i="1"/>
  <c r="A3137" i="1"/>
  <c r="A3905" i="1"/>
  <c r="A4673" i="1"/>
  <c r="A3210" i="1"/>
  <c r="A3978" i="1"/>
  <c r="A4746" i="1"/>
  <c r="A2979" i="1"/>
  <c r="A3747" i="1"/>
  <c r="A4515" i="1"/>
  <c r="A3124" i="1"/>
  <c r="A3892" i="1"/>
  <c r="A4660" i="1"/>
  <c r="R68" i="1"/>
  <c r="R708" i="1"/>
  <c r="R718" i="1"/>
  <c r="R469" i="1"/>
  <c r="R478" i="1"/>
  <c r="R1179" i="1"/>
  <c r="R1448" i="1"/>
  <c r="R1704" i="1"/>
  <c r="R1960" i="1"/>
  <c r="R2216" i="1"/>
  <c r="R2472" i="1"/>
  <c r="R2728" i="1"/>
  <c r="R3035" i="1"/>
  <c r="R2939" i="1"/>
  <c r="R3609" i="1"/>
  <c r="E4471" i="1"/>
  <c r="A2848" i="1"/>
  <c r="A2097" i="1"/>
  <c r="A490" i="1"/>
  <c r="A2794" i="1"/>
  <c r="A1011" i="1"/>
  <c r="E227" i="1"/>
  <c r="E2079" i="1"/>
  <c r="E4208" i="1"/>
  <c r="A853" i="1"/>
  <c r="E4365" i="1"/>
  <c r="A1422" i="1"/>
  <c r="E4838" i="1"/>
  <c r="A1895" i="1"/>
  <c r="E4551" i="1"/>
  <c r="A784" i="1"/>
  <c r="A2008" i="1"/>
  <c r="E4092" i="1"/>
  <c r="A385" i="1"/>
  <c r="A1377" i="1"/>
  <c r="A2145" i="1"/>
  <c r="E4073" i="1"/>
  <c r="E4889" i="1"/>
  <c r="A666" i="1"/>
  <c r="A1434" i="1"/>
  <c r="A2202" i="1"/>
  <c r="E3706" i="1"/>
  <c r="E4642" i="1"/>
  <c r="A419" i="1"/>
  <c r="A1187" i="1"/>
  <c r="A1955" i="1"/>
  <c r="E4065" i="1"/>
  <c r="E4883" i="1"/>
  <c r="A660" i="1"/>
  <c r="A1428" i="1"/>
  <c r="A2196" i="1"/>
  <c r="A2494" i="1"/>
  <c r="A3509" i="1"/>
  <c r="A4277" i="1"/>
  <c r="A2809" i="1"/>
  <c r="A3646" i="1"/>
  <c r="A4414" i="1"/>
  <c r="A3007" i="1"/>
  <c r="A3775" i="1"/>
  <c r="A4543" i="1"/>
  <c r="A3088" i="1"/>
  <c r="A3856" i="1"/>
  <c r="A4624" i="1"/>
  <c r="A3209" i="1"/>
  <c r="A3977" i="1"/>
  <c r="A4745" i="1"/>
  <c r="A3282" i="1"/>
  <c r="A4050" i="1"/>
  <c r="A4818" i="1"/>
  <c r="A3051" i="1"/>
  <c r="A3819" i="1"/>
  <c r="A4587" i="1"/>
  <c r="A3196" i="1"/>
  <c r="A3964" i="1"/>
  <c r="A4732" i="1"/>
  <c r="R92" i="1"/>
  <c r="R804" i="1"/>
  <c r="R814" i="1"/>
  <c r="R574" i="1"/>
  <c r="R1216" i="1"/>
  <c r="R1984" i="1"/>
  <c r="R2496" i="1"/>
  <c r="R2785" i="1"/>
  <c r="R2768" i="1"/>
  <c r="R2991" i="1"/>
  <c r="R3377" i="1"/>
  <c r="R3633" i="1"/>
  <c r="R4401" i="1"/>
  <c r="E1695" i="1"/>
  <c r="A725" i="1"/>
  <c r="A1294" i="1"/>
  <c r="A2791" i="1"/>
  <c r="A2648" i="1"/>
  <c r="A1905" i="1"/>
  <c r="A810" i="1"/>
  <c r="E4106" i="1"/>
  <c r="A1523" i="1"/>
  <c r="Q3462" i="1"/>
  <c r="E1422" i="1"/>
  <c r="E1712" i="1"/>
  <c r="E4836" i="1"/>
  <c r="A1893" i="1"/>
  <c r="A414" i="1"/>
  <c r="A2462" i="1"/>
  <c r="A887" i="1"/>
  <c r="E3676" i="1"/>
  <c r="A184" i="1"/>
  <c r="A1416" i="1"/>
  <c r="A2640" i="1"/>
  <c r="E4768" i="1"/>
  <c r="A1001" i="1"/>
  <c r="A1769" i="1"/>
  <c r="A2537" i="1"/>
  <c r="E4513" i="1"/>
  <c r="A290" i="1"/>
  <c r="A1058" i="1"/>
  <c r="A1826" i="1"/>
  <c r="A2594" i="1"/>
  <c r="E4266" i="1"/>
  <c r="A43" i="1"/>
  <c r="A811" i="1"/>
  <c r="A1579" i="1"/>
  <c r="A2347" i="1"/>
  <c r="E4507" i="1"/>
  <c r="A284" i="1"/>
  <c r="A1052" i="1"/>
  <c r="A1820" i="1"/>
  <c r="A2588" i="1"/>
  <c r="A3133" i="1"/>
  <c r="A3901" i="1"/>
  <c r="A4693" i="1"/>
  <c r="A3270" i="1"/>
  <c r="A4038" i="1"/>
  <c r="A4806" i="1"/>
  <c r="A3399" i="1"/>
  <c r="A4167" i="1"/>
  <c r="A4936" i="1"/>
  <c r="A3480" i="1"/>
  <c r="A4248" i="1"/>
  <c r="A2718" i="1"/>
  <c r="A3601" i="1"/>
  <c r="A4369" i="1"/>
  <c r="A2865" i="1"/>
  <c r="A3674" i="1"/>
  <c r="A4442" i="1"/>
  <c r="A4958" i="1"/>
  <c r="A3443" i="1"/>
  <c r="A4211" i="1"/>
  <c r="A2693" i="1"/>
  <c r="A3588" i="1"/>
  <c r="A4356" i="1"/>
  <c r="A4885" i="1"/>
  <c r="R325" i="1"/>
  <c r="R276" i="1"/>
  <c r="R284" i="1"/>
  <c r="R236" i="1"/>
  <c r="R990" i="1"/>
  <c r="R1343" i="1"/>
  <c r="R1599" i="1"/>
  <c r="R2111" i="1"/>
  <c r="R2367" i="1"/>
  <c r="R2623" i="1"/>
  <c r="R3259" i="1"/>
  <c r="R3515" i="1"/>
  <c r="R4027" i="1"/>
  <c r="R4283" i="1"/>
  <c r="R4539" i="1"/>
  <c r="R4795" i="1"/>
  <c r="E2787" i="1"/>
  <c r="E4232" i="1"/>
  <c r="E4389" i="1"/>
  <c r="A55" i="1"/>
  <c r="A504" i="1"/>
  <c r="A209" i="1"/>
  <c r="A2481" i="1"/>
  <c r="A746" i="1"/>
  <c r="E3731" i="1"/>
  <c r="A1075" i="1"/>
  <c r="E4257" i="1"/>
  <c r="A4037" i="1"/>
  <c r="A3616" i="1"/>
  <c r="A2675" i="1"/>
  <c r="A4252" i="1"/>
  <c r="R1159" i="1"/>
  <c r="R413" i="1"/>
  <c r="R1598" i="1"/>
  <c r="R2288" i="1"/>
  <c r="R2906" i="1"/>
  <c r="R3434" i="1"/>
  <c r="R3946" i="1"/>
  <c r="R4458" i="1"/>
  <c r="R4970" i="1"/>
  <c r="R4723" i="1"/>
  <c r="R3411" i="1"/>
  <c r="R4513" i="1"/>
  <c r="R3147" i="1"/>
  <c r="A3023" i="1"/>
  <c r="A3612" i="1"/>
  <c r="R944" i="1"/>
  <c r="R2849" i="1"/>
  <c r="R1367" i="1"/>
  <c r="R3513" i="1"/>
  <c r="A740" i="1"/>
  <c r="A4494" i="1"/>
  <c r="A4057" i="1"/>
  <c r="A4691" i="1"/>
  <c r="A4959" i="1"/>
  <c r="R1024" i="1"/>
  <c r="R1207" i="1"/>
  <c r="R2576" i="1"/>
  <c r="R4129" i="1"/>
  <c r="R2900" i="1"/>
  <c r="A3269" i="1"/>
  <c r="R868" i="1"/>
  <c r="R3164" i="1"/>
  <c r="R44" i="1"/>
  <c r="R3947" i="1"/>
  <c r="A3141" i="1"/>
  <c r="A4992" i="1"/>
  <c r="A4450" i="1"/>
  <c r="A3804" i="1"/>
  <c r="R614" i="1"/>
  <c r="R1175" i="1"/>
  <c r="R1504" i="1"/>
  <c r="R2183" i="1"/>
  <c r="R1735" i="1"/>
  <c r="R4139" i="1"/>
  <c r="A4578" i="1"/>
  <c r="R2391" i="1"/>
  <c r="A868" i="1"/>
  <c r="A4622" i="1"/>
  <c r="A4185" i="1"/>
  <c r="A4819" i="1"/>
  <c r="R1120" i="1"/>
  <c r="R1223" i="1"/>
  <c r="R2704" i="1"/>
  <c r="R1966" i="1"/>
  <c r="A1508" i="1"/>
  <c r="A3087" i="1"/>
  <c r="A4825" i="1"/>
  <c r="A2837" i="1"/>
  <c r="R83" i="1"/>
  <c r="R1153" i="1"/>
  <c r="R1296" i="1"/>
  <c r="R1975" i="1"/>
  <c r="R2384" i="1"/>
  <c r="R3068" i="1"/>
  <c r="R3898" i="1"/>
  <c r="R4627" i="1"/>
  <c r="A2947" i="1"/>
  <c r="A4576" i="1"/>
  <c r="A2956" i="1"/>
  <c r="R1098" i="1"/>
  <c r="R2336" i="1"/>
  <c r="R4754" i="1"/>
  <c r="A2563" i="1"/>
  <c r="A4512" i="1"/>
  <c r="A3707" i="1"/>
  <c r="A4652" i="1"/>
  <c r="R366" i="1"/>
  <c r="R797" i="1"/>
  <c r="R1694" i="1"/>
  <c r="A3973" i="1"/>
  <c r="R622" i="1"/>
  <c r="A1971" i="1"/>
  <c r="A4950" i="1"/>
  <c r="R4675" i="1"/>
  <c r="R3371" i="1"/>
  <c r="A4879" i="1"/>
  <c r="R1495" i="1"/>
  <c r="R2807" i="1"/>
  <c r="R1991" i="1"/>
  <c r="R684" i="1"/>
  <c r="A3205" i="1"/>
  <c r="R1502" i="1"/>
  <c r="A4172" i="1"/>
  <c r="A4366" i="1"/>
  <c r="A1572" i="1"/>
  <c r="R164" i="1"/>
  <c r="R1983" i="1"/>
  <c r="A1188" i="1"/>
  <c r="R4714" i="1"/>
  <c r="R1146" i="1"/>
  <c r="A4813" i="1"/>
  <c r="A3554" i="1"/>
  <c r="R541" i="1"/>
  <c r="R470" i="1"/>
  <c r="Q1353" i="1"/>
  <c r="E4916" i="1"/>
  <c r="E2584" i="1"/>
  <c r="A1334" i="1"/>
  <c r="E3931" i="1"/>
  <c r="A313" i="1"/>
  <c r="E3075" i="1"/>
  <c r="E113" i="1"/>
  <c r="E3343" i="1"/>
  <c r="E4804" i="1"/>
  <c r="A126" i="1"/>
  <c r="A343" i="1"/>
  <c r="E1571" i="1"/>
  <c r="E1070" i="1"/>
  <c r="E1576" i="1"/>
  <c r="A2317" i="1"/>
  <c r="A543" i="1"/>
  <c r="A1856" i="1"/>
  <c r="A1253" i="1"/>
  <c r="A617" i="1"/>
  <c r="E3946" i="1"/>
  <c r="A2348" i="1"/>
  <c r="A3159" i="1"/>
  <c r="A4202" i="1"/>
  <c r="R1192" i="1"/>
  <c r="R3107" i="1"/>
  <c r="A2487" i="1"/>
  <c r="A122" i="1"/>
  <c r="E4339" i="1"/>
  <c r="A3231" i="1"/>
  <c r="A4274" i="1"/>
  <c r="A3770" i="1"/>
  <c r="A981" i="1"/>
  <c r="A1425" i="1"/>
  <c r="A2003" i="1"/>
  <c r="A4325" i="1"/>
  <c r="A3257" i="1"/>
  <c r="A870" i="1"/>
  <c r="E3780" i="1"/>
  <c r="E3771" i="1"/>
  <c r="A4214" i="1"/>
  <c r="A3082" i="1"/>
  <c r="R549" i="1"/>
  <c r="R2422" i="1"/>
  <c r="R4850" i="1"/>
  <c r="E3915" i="1"/>
  <c r="E3897" i="1"/>
  <c r="A1827" i="1"/>
  <c r="A4149" i="1"/>
  <c r="A3728" i="1"/>
  <c r="A4690" i="1"/>
  <c r="R620" i="1"/>
  <c r="R2702" i="1"/>
  <c r="A1139" i="1"/>
  <c r="A2599" i="1"/>
  <c r="A162" i="1"/>
  <c r="E4379" i="1"/>
  <c r="A4678" i="1"/>
  <c r="A3546" i="1"/>
  <c r="R1055" i="1"/>
  <c r="R2881" i="1"/>
  <c r="E2800" i="1"/>
  <c r="E3913" i="1"/>
  <c r="R2954" i="1"/>
  <c r="A3033" i="1"/>
  <c r="R3571" i="1"/>
  <c r="A2340" i="1"/>
  <c r="A4219" i="1"/>
  <c r="A3801" i="1"/>
  <c r="R4147" i="1"/>
  <c r="A4347" i="1"/>
  <c r="E4616" i="3"/>
  <c r="S1805" i="1"/>
  <c r="S4611" i="1"/>
  <c r="S904" i="1"/>
  <c r="Q300" i="1"/>
  <c r="Q4869" i="1"/>
  <c r="Q2754" i="1"/>
  <c r="Q2612" i="1"/>
  <c r="Q4315" i="1"/>
  <c r="Q1626" i="1"/>
  <c r="Q1582" i="1"/>
  <c r="R1582" i="1" s="1"/>
  <c r="Q4781" i="1"/>
  <c r="Q1855" i="1"/>
  <c r="R1855" i="1" s="1"/>
  <c r="Q1356" i="1"/>
  <c r="Q3883" i="1"/>
  <c r="R3883" i="1" s="1"/>
  <c r="S3991" i="1"/>
  <c r="Q2777" i="1"/>
  <c r="R2777" i="1" s="1"/>
  <c r="Q3109" i="1"/>
  <c r="Q3901" i="1"/>
  <c r="Q3975" i="1"/>
  <c r="E3689" i="1"/>
  <c r="E2348" i="1"/>
  <c r="Q2718" i="1"/>
  <c r="Q4521" i="1"/>
  <c r="Q3770" i="1"/>
  <c r="R3771" i="1" s="1"/>
  <c r="Q4631" i="1"/>
  <c r="E50" i="1"/>
  <c r="E818" i="1"/>
  <c r="E1915" i="1"/>
  <c r="E3004" i="1"/>
  <c r="E357" i="1"/>
  <c r="Q3275" i="1"/>
  <c r="Q4767" i="1"/>
  <c r="R4769" i="1" s="1"/>
  <c r="E186" i="1"/>
  <c r="E954" i="1"/>
  <c r="Q3795" i="1"/>
  <c r="Q4967" i="1"/>
  <c r="E386" i="1"/>
  <c r="E1154" i="1"/>
  <c r="E2251" i="1"/>
  <c r="E3020" i="1"/>
  <c r="E2621" i="1"/>
  <c r="E1942" i="1"/>
  <c r="Q2992" i="1"/>
  <c r="R2993" i="1" s="1"/>
  <c r="Q3590" i="1"/>
  <c r="Q3568" i="1"/>
  <c r="Q4553" i="1"/>
  <c r="E2321" i="1"/>
  <c r="E1866" i="1"/>
  <c r="E1427" i="1"/>
  <c r="E980" i="1"/>
  <c r="E581" i="1"/>
  <c r="E3653" i="1"/>
  <c r="E2974" i="1"/>
  <c r="Q4363" i="1"/>
  <c r="Q3639" i="1"/>
  <c r="Q4600" i="1"/>
  <c r="E212" i="1"/>
  <c r="E3353" i="1"/>
  <c r="E2898" i="1"/>
  <c r="E2459" i="1"/>
  <c r="E2012" i="1"/>
  <c r="E1037" i="1"/>
  <c r="E3341" i="1"/>
  <c r="E1894" i="1"/>
  <c r="E4198" i="1"/>
  <c r="E2394" i="1"/>
  <c r="E2692" i="1"/>
  <c r="E1614" i="1"/>
  <c r="E1191" i="1"/>
  <c r="E2983" i="1"/>
  <c r="E1208" i="1"/>
  <c r="E2744" i="1"/>
  <c r="E3695" i="1"/>
  <c r="A413" i="1"/>
  <c r="A1949" i="1"/>
  <c r="E4949" i="1"/>
  <c r="A1494" i="1"/>
  <c r="E3827" i="1"/>
  <c r="E4718" i="1"/>
  <c r="A495" i="1"/>
  <c r="A1263" i="1"/>
  <c r="A2031" i="1"/>
  <c r="A2799" i="1"/>
  <c r="Q4501" i="1"/>
  <c r="Q4121" i="1"/>
  <c r="R4121" i="1" s="1"/>
  <c r="E1434" i="1"/>
  <c r="E1795" i="1"/>
  <c r="E269" i="1"/>
  <c r="E2372" i="1"/>
  <c r="E949" i="1"/>
  <c r="E2997" i="1"/>
  <c r="E1294" i="1"/>
  <c r="E3342" i="1"/>
  <c r="E559" i="1"/>
  <c r="E1327" i="1"/>
  <c r="E2095" i="1"/>
  <c r="E2863" i="1"/>
  <c r="E3631" i="1"/>
  <c r="E896" i="1"/>
  <c r="E1664" i="1"/>
  <c r="E2432" i="1"/>
  <c r="E3200" i="1"/>
  <c r="Q1374" i="1"/>
  <c r="Q3182" i="1"/>
  <c r="E1953" i="1"/>
  <c r="E803" i="1"/>
  <c r="E2851" i="1"/>
  <c r="E1380" i="1"/>
  <c r="E3428" i="1"/>
  <c r="E2005" i="1"/>
  <c r="E240" i="1"/>
  <c r="E2350" i="1"/>
  <c r="E4158" i="1"/>
  <c r="E951" i="1"/>
  <c r="E1719" i="1"/>
  <c r="E2487" i="1"/>
  <c r="E3255" i="1"/>
  <c r="E520" i="1"/>
  <c r="E1288" i="1"/>
  <c r="E2056" i="1"/>
  <c r="E2824" i="1"/>
  <c r="E3592" i="1"/>
  <c r="Q4829" i="1"/>
  <c r="Q4249" i="1"/>
  <c r="E1562" i="1"/>
  <c r="E1843" i="1"/>
  <c r="E333" i="1"/>
  <c r="E2420" i="1"/>
  <c r="E997" i="1"/>
  <c r="E3045" i="1"/>
  <c r="E1342" i="1"/>
  <c r="E3390" i="1"/>
  <c r="E575" i="1"/>
  <c r="E1343" i="1"/>
  <c r="E2111" i="1"/>
  <c r="E2879" i="1"/>
  <c r="E3647" i="1"/>
  <c r="E912" i="1"/>
  <c r="E1680" i="1"/>
  <c r="E2448" i="1"/>
  <c r="E3216" i="1"/>
  <c r="E3984" i="1"/>
  <c r="E4340" i="1"/>
  <c r="A117" i="1"/>
  <c r="A885" i="1"/>
  <c r="A1653" i="1"/>
  <c r="E3723" i="1"/>
  <c r="E4653" i="1"/>
  <c r="A430" i="1"/>
  <c r="A1198" i="1"/>
  <c r="A1966" i="1"/>
  <c r="E4047" i="1"/>
  <c r="E4870" i="1"/>
  <c r="A647" i="1"/>
  <c r="A1415" i="1"/>
  <c r="A2183" i="1"/>
  <c r="E3714" i="1"/>
  <c r="E4647" i="1"/>
  <c r="A424" i="1"/>
  <c r="A1192" i="1"/>
  <c r="A1960" i="1"/>
  <c r="A2728" i="1"/>
  <c r="E4400" i="1"/>
  <c r="A177" i="1"/>
  <c r="A945" i="1"/>
  <c r="Q4927" i="1"/>
  <c r="E1569" i="1"/>
  <c r="E675" i="1"/>
  <c r="E2723" i="1"/>
  <c r="E1252" i="1"/>
  <c r="E3300" i="1"/>
  <c r="E1877" i="1"/>
  <c r="E3925" i="1"/>
  <c r="E2222" i="1"/>
  <c r="E4086" i="1"/>
  <c r="E903" i="1"/>
  <c r="E1671" i="1"/>
  <c r="E2439" i="1"/>
  <c r="E3207" i="1"/>
  <c r="E467" i="1"/>
  <c r="E1240" i="1"/>
  <c r="E2008" i="1"/>
  <c r="E2776" i="1"/>
  <c r="E3544" i="1"/>
  <c r="E3747" i="1"/>
  <c r="E4668" i="1"/>
  <c r="A445" i="1"/>
  <c r="A1213" i="1"/>
  <c r="A1981" i="1"/>
  <c r="E4195" i="1"/>
  <c r="E4981" i="1"/>
  <c r="A758" i="1"/>
  <c r="A1526" i="1"/>
  <c r="A2294" i="1"/>
  <c r="E4430" i="1"/>
  <c r="A207" i="1"/>
  <c r="A975" i="1"/>
  <c r="A1743" i="1"/>
  <c r="A2511" i="1"/>
  <c r="E4187" i="1"/>
  <c r="E4975" i="1"/>
  <c r="A752" i="1"/>
  <c r="A1520" i="1"/>
  <c r="A2288" i="1"/>
  <c r="E3843" i="1"/>
  <c r="E4728" i="1"/>
  <c r="A505" i="1"/>
  <c r="Q4492" i="1"/>
  <c r="Q3353" i="1"/>
  <c r="R3353" i="1" s="1"/>
  <c r="E666" i="1"/>
  <c r="E1539" i="1"/>
  <c r="E3587" i="1"/>
  <c r="E2116" i="1"/>
  <c r="E693" i="1"/>
  <c r="E2741" i="1"/>
  <c r="E1038" i="1"/>
  <c r="E3086" i="1"/>
  <c r="E454" i="1"/>
  <c r="E1231" i="1"/>
  <c r="E1999" i="1"/>
  <c r="E2767" i="1"/>
  <c r="E3535" i="1"/>
  <c r="E800" i="1"/>
  <c r="E1568" i="1"/>
  <c r="E2336" i="1"/>
  <c r="E3104" i="1"/>
  <c r="E3872" i="1"/>
  <c r="E4215" i="1"/>
  <c r="E4996" i="1"/>
  <c r="A773" i="1"/>
  <c r="A1541" i="1"/>
  <c r="A2309" i="1"/>
  <c r="E4541" i="1"/>
  <c r="A318" i="1"/>
  <c r="A1086" i="1"/>
  <c r="A1854" i="1"/>
  <c r="E3891" i="1"/>
  <c r="E4758" i="1"/>
  <c r="A535" i="1"/>
  <c r="A1303" i="1"/>
  <c r="A2071" i="1"/>
  <c r="A2839" i="1"/>
  <c r="Q4670" i="1"/>
  <c r="Q4953" i="1"/>
  <c r="R4955" i="1" s="1"/>
  <c r="E2266" i="1"/>
  <c r="E2083" i="1"/>
  <c r="E612" i="1"/>
  <c r="E2660" i="1"/>
  <c r="E1237" i="1"/>
  <c r="E3285" i="1"/>
  <c r="E1582" i="1"/>
  <c r="E3630" i="1"/>
  <c r="E663" i="1"/>
  <c r="E1431" i="1"/>
  <c r="E2199" i="1"/>
  <c r="E2967" i="1"/>
  <c r="E147" i="1"/>
  <c r="E1000" i="1"/>
  <c r="E1768" i="1"/>
  <c r="E2536" i="1"/>
  <c r="E3304" i="1"/>
  <c r="E4072" i="1"/>
  <c r="E4428" i="1"/>
  <c r="A205" i="1"/>
  <c r="A973" i="1"/>
  <c r="A1741" i="1"/>
  <c r="E3865" i="1"/>
  <c r="E4741" i="1"/>
  <c r="A518" i="1"/>
  <c r="A1286" i="1"/>
  <c r="A2054" i="1"/>
  <c r="E4164" i="1"/>
  <c r="E4958" i="1"/>
  <c r="A735" i="1"/>
  <c r="A1503" i="1"/>
  <c r="A2271" i="1"/>
  <c r="E3855" i="1"/>
  <c r="E4735" i="1"/>
  <c r="A512" i="1"/>
  <c r="A1280" i="1"/>
  <c r="A2048" i="1"/>
  <c r="A2816" i="1"/>
  <c r="E4488" i="1"/>
  <c r="A265" i="1"/>
  <c r="Q2654" i="1"/>
  <c r="E368" i="1"/>
  <c r="E1328" i="1"/>
  <c r="E4708" i="1"/>
  <c r="A1765" i="1"/>
  <c r="A286" i="1"/>
  <c r="A2334" i="1"/>
  <c r="A759" i="1"/>
  <c r="A2807" i="1"/>
  <c r="A96" i="1"/>
  <c r="A1336" i="1"/>
  <c r="A2568" i="1"/>
  <c r="E4696" i="1"/>
  <c r="A929" i="1"/>
  <c r="A1721" i="1"/>
  <c r="A2489" i="1"/>
  <c r="E4465" i="1"/>
  <c r="A242" i="1"/>
  <c r="A1010" i="1"/>
  <c r="A1778" i="1"/>
  <c r="A2546" i="1"/>
  <c r="E4202" i="1"/>
  <c r="E4986" i="1"/>
  <c r="A763" i="1"/>
  <c r="A1531" i="1"/>
  <c r="A2299" i="1"/>
  <c r="E4459" i="1"/>
  <c r="A236" i="1"/>
  <c r="A1004" i="1"/>
  <c r="A1772" i="1"/>
  <c r="A2540" i="1"/>
  <c r="A3085" i="1"/>
  <c r="A3853" i="1"/>
  <c r="A4621" i="1"/>
  <c r="A3222" i="1"/>
  <c r="A3990" i="1"/>
  <c r="A4758" i="1"/>
  <c r="A3351" i="1"/>
  <c r="A4119" i="1"/>
  <c r="A4887" i="1"/>
  <c r="A3432" i="1"/>
  <c r="A4200" i="1"/>
  <c r="A2613" i="1"/>
  <c r="A3553" i="1"/>
  <c r="A4321" i="1"/>
  <c r="A2769" i="1"/>
  <c r="A3626" i="1"/>
  <c r="A4394" i="1"/>
  <c r="A4963" i="1"/>
  <c r="A3395" i="1"/>
  <c r="A4163" i="1"/>
  <c r="A2579" i="1"/>
  <c r="A3540" i="1"/>
  <c r="A4308" i="1"/>
  <c r="A4797" i="1"/>
  <c r="R197" i="1"/>
  <c r="R148" i="1"/>
  <c r="R156" i="1"/>
  <c r="R1176" i="1"/>
  <c r="R1327" i="1"/>
  <c r="R1583" i="1"/>
  <c r="R2095" i="1"/>
  <c r="R2607" i="1"/>
  <c r="R3083" i="1"/>
  <c r="R3116" i="1"/>
  <c r="Q4095" i="1"/>
  <c r="E1934" i="1"/>
  <c r="E1904" i="1"/>
  <c r="E4900" i="1"/>
  <c r="A1957" i="1"/>
  <c r="A478" i="1"/>
  <c r="E3738" i="1"/>
  <c r="A951" i="1"/>
  <c r="E3791" i="1"/>
  <c r="A216" i="1"/>
  <c r="A1440" i="1"/>
  <c r="A2680" i="1"/>
  <c r="E4816" i="1"/>
  <c r="A1025" i="1"/>
  <c r="A1793" i="1"/>
  <c r="A2561" i="1"/>
  <c r="E4537" i="1"/>
  <c r="A314" i="1"/>
  <c r="A1082" i="1"/>
  <c r="A1850" i="1"/>
  <c r="A2618" i="1"/>
  <c r="E4290" i="1"/>
  <c r="A67" i="1"/>
  <c r="A835" i="1"/>
  <c r="A1603" i="1"/>
  <c r="A2371" i="1"/>
  <c r="E4531" i="1"/>
  <c r="A308" i="1"/>
  <c r="A1076" i="1"/>
  <c r="A1844" i="1"/>
  <c r="A2612" i="1"/>
  <c r="A3157" i="1"/>
  <c r="A3925" i="1"/>
  <c r="A4741" i="1"/>
  <c r="A3294" i="1"/>
  <c r="A4062" i="1"/>
  <c r="A4862" i="1"/>
  <c r="A3423" i="1"/>
  <c r="A4191" i="1"/>
  <c r="A2477" i="1"/>
  <c r="A3504" i="1"/>
  <c r="A4272" i="1"/>
  <c r="A2766" i="1"/>
  <c r="A3625" i="1"/>
  <c r="A4393" i="1"/>
  <c r="A2913" i="1"/>
  <c r="A3698" i="1"/>
  <c r="A4466" i="1"/>
  <c r="A4999" i="1"/>
  <c r="A3467" i="1"/>
  <c r="E1923" i="1"/>
  <c r="E1375" i="1"/>
  <c r="E3968" i="1"/>
  <c r="A613" i="1"/>
  <c r="E4077" i="1"/>
  <c r="A1182" i="1"/>
  <c r="E4598" i="1"/>
  <c r="A1655" i="1"/>
  <c r="E4407" i="1"/>
  <c r="A648" i="1"/>
  <c r="A1872" i="1"/>
  <c r="E3907" i="1"/>
  <c r="A233" i="1"/>
  <c r="A1289" i="1"/>
  <c r="A2057" i="1"/>
  <c r="E3955" i="1"/>
  <c r="E4801" i="1"/>
  <c r="A578" i="1"/>
  <c r="A1346" i="1"/>
  <c r="A2114" i="1"/>
  <c r="A2882" i="1"/>
  <c r="E4554" i="1"/>
  <c r="A331" i="1"/>
  <c r="A1099" i="1"/>
  <c r="A1867" i="1"/>
  <c r="E3947" i="1"/>
  <c r="E4795" i="1"/>
  <c r="A572" i="1"/>
  <c r="A1340" i="1"/>
  <c r="A2108" i="1"/>
  <c r="A2876" i="1"/>
  <c r="A3421" i="1"/>
  <c r="A4189" i="1"/>
  <c r="A2627" i="1"/>
  <c r="A3558" i="1"/>
  <c r="A4326" i="1"/>
  <c r="A2891" i="1"/>
  <c r="A3687" i="1"/>
  <c r="A4455" i="1"/>
  <c r="A3000" i="1"/>
  <c r="A3768" i="1"/>
  <c r="A4536" i="1"/>
  <c r="A3121" i="1"/>
  <c r="A3889" i="1"/>
  <c r="A4657" i="1"/>
  <c r="A3194" i="1"/>
  <c r="A3962" i="1"/>
  <c r="A4730" i="1"/>
  <c r="A2963" i="1"/>
  <c r="A3731" i="1"/>
  <c r="A4499" i="1"/>
  <c r="A3108" i="1"/>
  <c r="A3876" i="1"/>
  <c r="A4644" i="1"/>
  <c r="R59" i="1"/>
  <c r="R710" i="1"/>
  <c r="R685" i="1"/>
  <c r="R436" i="1"/>
  <c r="R445" i="1"/>
  <c r="R1181" i="1"/>
  <c r="R1439" i="1"/>
  <c r="R1695" i="1"/>
  <c r="R1951" i="1"/>
  <c r="R2207" i="1"/>
  <c r="R2463" i="1"/>
  <c r="R2719" i="1"/>
  <c r="R2970" i="1"/>
  <c r="R2966" i="1"/>
  <c r="R3369" i="1"/>
  <c r="R4443" i="1"/>
  <c r="R4713" i="1"/>
  <c r="R4969" i="1"/>
  <c r="A4482" i="1"/>
  <c r="A3035" i="1"/>
  <c r="A4059" i="1"/>
  <c r="A2773" i="1"/>
  <c r="A3948" i="1"/>
  <c r="E1941" i="1"/>
  <c r="E496" i="1"/>
  <c r="E4436" i="1"/>
  <c r="A1493" i="1"/>
  <c r="A14" i="1"/>
  <c r="A2062" i="1"/>
  <c r="A487" i="1"/>
  <c r="A2535" i="1"/>
  <c r="E4935" i="1"/>
  <c r="A1168" i="1"/>
  <c r="A2392" i="1"/>
  <c r="E4520" i="1"/>
  <c r="A769" i="1"/>
  <c r="A1617" i="1"/>
  <c r="A2385" i="1"/>
  <c r="E4361" i="1"/>
  <c r="A138" i="1"/>
  <c r="A906" i="1"/>
  <c r="A1674" i="1"/>
  <c r="A2442" i="1"/>
  <c r="E4063" i="1"/>
  <c r="E4882" i="1"/>
  <c r="A659" i="1"/>
  <c r="A1427" i="1"/>
  <c r="A2195" i="1"/>
  <c r="E4355" i="1"/>
  <c r="A132" i="1"/>
  <c r="A900" i="1"/>
  <c r="A1668" i="1"/>
  <c r="A2436" i="1"/>
  <c r="A2981" i="1"/>
  <c r="A3749" i="1"/>
  <c r="A4517" i="1"/>
  <c r="A3118" i="1"/>
  <c r="A3886" i="1"/>
  <c r="A4654" i="1"/>
  <c r="A3247" i="1"/>
  <c r="A4015" i="1"/>
  <c r="A4783" i="1"/>
  <c r="A3328" i="1"/>
  <c r="A4096" i="1"/>
  <c r="A4864" i="1"/>
  <c r="A3449" i="1"/>
  <c r="A4217" i="1"/>
  <c r="A2689" i="1"/>
  <c r="A3650" i="1"/>
  <c r="A3675" i="1"/>
  <c r="A4204" i="1"/>
  <c r="E3635" i="1"/>
  <c r="E2015" i="1"/>
  <c r="E4168" i="1"/>
  <c r="A813" i="1"/>
  <c r="E4325" i="1"/>
  <c r="A1382" i="1"/>
  <c r="E4798" i="1"/>
  <c r="A1855" i="1"/>
  <c r="E4535" i="1"/>
  <c r="A776" i="1"/>
  <c r="A2000" i="1"/>
  <c r="E4082" i="1"/>
  <c r="A361" i="1"/>
  <c r="A1369" i="1"/>
  <c r="A2137" i="1"/>
  <c r="E4061" i="1"/>
  <c r="E4881" i="1"/>
  <c r="A658" i="1"/>
  <c r="A1426" i="1"/>
  <c r="A2194" i="1"/>
  <c r="E3690" i="1"/>
  <c r="E4634" i="1"/>
  <c r="A411" i="1"/>
  <c r="A1179" i="1"/>
  <c r="A1947" i="1"/>
  <c r="E4053" i="1"/>
  <c r="E4875" i="1"/>
  <c r="A652" i="1"/>
  <c r="A1420" i="1"/>
  <c r="A2188" i="1"/>
  <c r="A2461" i="1"/>
  <c r="A3501" i="1"/>
  <c r="A4269" i="1"/>
  <c r="A2793" i="1"/>
  <c r="A3638" i="1"/>
  <c r="A4406" i="1"/>
  <c r="A2999" i="1"/>
  <c r="A3767" i="1"/>
  <c r="A4535" i="1"/>
  <c r="A3080" i="1"/>
  <c r="A3848" i="1"/>
  <c r="A4616" i="1"/>
  <c r="A3201" i="1"/>
  <c r="A3969" i="1"/>
  <c r="A4737" i="1"/>
  <c r="A3274" i="1"/>
  <c r="A4042" i="1"/>
  <c r="A4810" i="1"/>
  <c r="A3043" i="1"/>
  <c r="A3811" i="1"/>
  <c r="A4579" i="1"/>
  <c r="A3188" i="1"/>
  <c r="A3956" i="1"/>
  <c r="A4724" i="1"/>
  <c r="R82" i="1"/>
  <c r="R805" i="1"/>
  <c r="R780" i="1"/>
  <c r="R540" i="1"/>
  <c r="R1206" i="1"/>
  <c r="R1462" i="1"/>
  <c r="R1718" i="1"/>
  <c r="R1974" i="1"/>
  <c r="R2230" i="1"/>
  <c r="R2486" i="1"/>
  <c r="R2742" i="1"/>
  <c r="R2769" i="1"/>
  <c r="R2992" i="1"/>
  <c r="R3378" i="1"/>
  <c r="R3634" i="1"/>
  <c r="R4146" i="1"/>
  <c r="R4402" i="1"/>
  <c r="R4914" i="1"/>
  <c r="E4767" i="1"/>
  <c r="E3996" i="1"/>
  <c r="A2417" i="1"/>
  <c r="A682" i="1"/>
  <c r="A2922" i="1"/>
  <c r="A1203" i="1"/>
  <c r="E1652" i="1"/>
  <c r="E2591" i="1"/>
  <c r="E3825" i="1"/>
  <c r="A1005" i="1"/>
  <c r="E4517" i="1"/>
  <c r="A1574" i="1"/>
  <c r="E4990" i="1"/>
  <c r="A2047" i="1"/>
  <c r="E4639" i="1"/>
  <c r="A888" i="1"/>
  <c r="A2120" i="1"/>
  <c r="E4242" i="1"/>
  <c r="A481" i="1"/>
  <c r="A1441" i="1"/>
  <c r="A2209" i="1"/>
  <c r="E4157" i="1"/>
  <c r="E4953" i="1"/>
  <c r="A730" i="1"/>
  <c r="A1498" i="1"/>
  <c r="A2266" i="1"/>
  <c r="E3809" i="1"/>
  <c r="E4706" i="1"/>
  <c r="A483" i="1"/>
  <c r="A1251" i="1"/>
  <c r="A2019" i="1"/>
  <c r="E4149" i="1"/>
  <c r="E4947" i="1"/>
  <c r="A724" i="1"/>
  <c r="A1492" i="1"/>
  <c r="A2260" i="1"/>
  <c r="A2662" i="1"/>
  <c r="A3573" i="1"/>
  <c r="A4341" i="1"/>
  <c r="A2935" i="1"/>
  <c r="A3710" i="1"/>
  <c r="A4478" i="1"/>
  <c r="A3071" i="1"/>
  <c r="A3839" i="1"/>
  <c r="A4607" i="1"/>
  <c r="A3152" i="1"/>
  <c r="A3920" i="1"/>
  <c r="A4688" i="1"/>
  <c r="A3273" i="1"/>
  <c r="A4041" i="1"/>
  <c r="A4809" i="1"/>
  <c r="A3346" i="1"/>
  <c r="A4114" i="1"/>
  <c r="A4882" i="1"/>
  <c r="A3115" i="1"/>
  <c r="A3883" i="1"/>
  <c r="A4659" i="1"/>
  <c r="A3260" i="1"/>
  <c r="A4028" i="1"/>
  <c r="A4796" i="1"/>
  <c r="R106" i="1"/>
  <c r="R1009" i="1"/>
  <c r="R876" i="1"/>
  <c r="R662" i="1"/>
  <c r="R636" i="1"/>
  <c r="R1230" i="1"/>
  <c r="R1486" i="1"/>
  <c r="R1742" i="1"/>
  <c r="R1998" i="1"/>
  <c r="R2254" i="1"/>
  <c r="R2510" i="1"/>
  <c r="R2847" i="1"/>
  <c r="R2864" i="1"/>
  <c r="R3030" i="1"/>
  <c r="E2719" i="1"/>
  <c r="A1061" i="1"/>
  <c r="A1630" i="1"/>
  <c r="E4133" i="1"/>
  <c r="E3684" i="1"/>
  <c r="A2033" i="1"/>
  <c r="A1002" i="1"/>
  <c r="E4338" i="1"/>
  <c r="A1715" i="1"/>
  <c r="Q4544" i="1"/>
  <c r="E2798" i="1"/>
  <c r="E2224" i="1"/>
  <c r="A21" i="1"/>
  <c r="A2069" i="1"/>
  <c r="A590" i="1"/>
  <c r="E3916" i="1"/>
  <c r="A1063" i="1"/>
  <c r="E3963" i="1"/>
  <c r="A280" i="1"/>
  <c r="A1504" i="1"/>
  <c r="A2744" i="1"/>
  <c r="E4880" i="1"/>
  <c r="A1065" i="1"/>
  <c r="A1833" i="1"/>
  <c r="A2601" i="1"/>
  <c r="E4577" i="1"/>
  <c r="A354" i="1"/>
  <c r="A1122" i="1"/>
  <c r="A1890" i="1"/>
  <c r="A2658" i="1"/>
  <c r="E4330" i="1"/>
  <c r="A107" i="1"/>
  <c r="A875" i="1"/>
  <c r="A1643" i="1"/>
  <c r="A2411" i="1"/>
  <c r="E4571" i="1"/>
  <c r="A348" i="1"/>
  <c r="A1116" i="1"/>
  <c r="A1884" i="1"/>
  <c r="A2652" i="1"/>
  <c r="A3197" i="1"/>
  <c r="A3965" i="1"/>
  <c r="A4821" i="1"/>
  <c r="A3334" i="1"/>
  <c r="A4102" i="1"/>
  <c r="A4983" i="1"/>
  <c r="A3463" i="1"/>
  <c r="A4231" i="1"/>
  <c r="A2589" i="1"/>
  <c r="A3544" i="1"/>
  <c r="A4312" i="1"/>
  <c r="A2846" i="1"/>
  <c r="A3665" i="1"/>
  <c r="A4433" i="1"/>
  <c r="A2970" i="1"/>
  <c r="A3738" i="1"/>
  <c r="A4506" i="1"/>
  <c r="A2491" i="1"/>
  <c r="A3507" i="1"/>
  <c r="A4275" i="1"/>
  <c r="A2821" i="1"/>
  <c r="A3652" i="1"/>
  <c r="A4420" i="1"/>
  <c r="A4838" i="1"/>
  <c r="R388" i="1"/>
  <c r="R398" i="1"/>
  <c r="R1090" i="1"/>
  <c r="R1049" i="1"/>
  <c r="R1053" i="1"/>
  <c r="R1368" i="1"/>
  <c r="R1624" i="1"/>
  <c r="R2136" i="1"/>
  <c r="R2392" i="1"/>
  <c r="R2648" i="1"/>
  <c r="R2857" i="1"/>
  <c r="R2839" i="1"/>
  <c r="R3529" i="1"/>
  <c r="R4041" i="1"/>
  <c r="R4297" i="1"/>
  <c r="R4553" i="1"/>
  <c r="R4809" i="1"/>
  <c r="E1988" i="1"/>
  <c r="E4151" i="1"/>
  <c r="E4749" i="1"/>
  <c r="A383" i="1"/>
  <c r="A912" i="1"/>
  <c r="A513" i="1"/>
  <c r="A2609" i="1"/>
  <c r="A938" i="1"/>
  <c r="E4020" i="1"/>
  <c r="A1267" i="1"/>
  <c r="E4387" i="1"/>
  <c r="A4549" i="1"/>
  <c r="A4128" i="1"/>
  <c r="A3323" i="1"/>
  <c r="A4508" i="1"/>
  <c r="R1130" i="1"/>
  <c r="R638" i="1"/>
  <c r="R1655" i="1"/>
  <c r="R2334" i="1"/>
  <c r="R2832" i="1"/>
  <c r="R3985" i="1"/>
  <c r="R4497" i="1"/>
  <c r="R3489" i="1"/>
  <c r="R3011" i="1"/>
  <c r="R4178" i="1"/>
  <c r="A4047" i="1"/>
  <c r="A4380" i="1"/>
  <c r="R1232" i="1"/>
  <c r="R4138" i="1"/>
  <c r="R1479" i="1"/>
  <c r="R3730" i="1"/>
  <c r="A1252" i="1"/>
  <c r="A2715" i="1"/>
  <c r="A4569" i="1"/>
  <c r="A2557" i="1"/>
  <c r="R60" i="1"/>
  <c r="R1001" i="1"/>
  <c r="R1262" i="1"/>
  <c r="R1952" i="1"/>
  <c r="R2631" i="1"/>
  <c r="R3699" i="1"/>
  <c r="R4307" i="1"/>
  <c r="A3662" i="1"/>
  <c r="R748" i="1"/>
  <c r="R2902" i="1"/>
  <c r="R726" i="1"/>
  <c r="R4203" i="1"/>
  <c r="A3653" i="1"/>
  <c r="A3232" i="1"/>
  <c r="A4962" i="1"/>
  <c r="A4060" i="1"/>
  <c r="R837" i="1"/>
  <c r="R181" i="1"/>
  <c r="R1559" i="1"/>
  <c r="R2080" i="1"/>
  <c r="A3579" i="1"/>
  <c r="R1854" i="1"/>
  <c r="R2736" i="1"/>
  <c r="A1380" i="1"/>
  <c r="A2959" i="1"/>
  <c r="A4697" i="1"/>
  <c r="A2709" i="1"/>
  <c r="R1089" i="1"/>
  <c r="R1278" i="1"/>
  <c r="R3145" i="1"/>
  <c r="R2423" i="1"/>
  <c r="R4114" i="1"/>
  <c r="A2020" i="1"/>
  <c r="A3599" i="1"/>
  <c r="A3106" i="1"/>
  <c r="A3148" i="1"/>
  <c r="R251" i="1"/>
  <c r="R437" i="1"/>
  <c r="R1351" i="1"/>
  <c r="R2030" i="1"/>
  <c r="R2720" i="1"/>
  <c r="R3251" i="1"/>
  <c r="R3763" i="1"/>
  <c r="R4275" i="1"/>
  <c r="R4787" i="1"/>
  <c r="R2439" i="1"/>
  <c r="R3937" i="1"/>
  <c r="R4666" i="1"/>
  <c r="A3461" i="1"/>
  <c r="A3417" i="1"/>
  <c r="A3212" i="1"/>
  <c r="R845" i="1"/>
  <c r="R2670" i="1"/>
  <c r="A3278" i="1"/>
  <c r="A2734" i="1"/>
  <c r="A4043" i="1"/>
  <c r="A4828" i="1"/>
  <c r="R589" i="1"/>
  <c r="R976" i="1"/>
  <c r="R1760" i="1"/>
  <c r="R3553" i="1"/>
  <c r="A3854" i="1"/>
  <c r="R501" i="1"/>
  <c r="A4619" i="1"/>
  <c r="R2567" i="1"/>
  <c r="R4562" i="1"/>
  <c r="R4561" i="1"/>
  <c r="A3788" i="1"/>
  <c r="R2174" i="1"/>
  <c r="R4858" i="1"/>
  <c r="E4771" i="1"/>
  <c r="R1029" i="1"/>
  <c r="A3852" i="1"/>
  <c r="A932" i="1"/>
  <c r="R307" i="1"/>
  <c r="R4954" i="1"/>
  <c r="A4492" i="1"/>
  <c r="R90" i="1"/>
  <c r="R3236" i="1"/>
  <c r="R2784" i="1"/>
  <c r="R51" i="1"/>
  <c r="R3962" i="1"/>
  <c r="R2231" i="1"/>
  <c r="R3971" i="1"/>
  <c r="R1838" i="1"/>
  <c r="A3717" i="1"/>
  <c r="A1444" i="1"/>
  <c r="A4684" i="1"/>
  <c r="R2272" i="1"/>
  <c r="Q2169" i="1"/>
  <c r="E1488" i="1"/>
  <c r="E1479" i="1"/>
  <c r="A1789" i="1"/>
  <c r="A2102" i="1"/>
  <c r="A2319" i="1"/>
  <c r="E4536" i="1"/>
  <c r="E1027" i="1"/>
  <c r="E526" i="1"/>
  <c r="E2575" i="1"/>
  <c r="E2144" i="1"/>
  <c r="E4349" i="1"/>
  <c r="E4566" i="1"/>
  <c r="E730" i="1"/>
  <c r="E2773" i="1"/>
  <c r="E3543" i="1"/>
  <c r="E4226" i="1"/>
  <c r="A1862" i="1"/>
  <c r="A320" i="1"/>
  <c r="E3295" i="1"/>
  <c r="A1032" i="1"/>
  <c r="A818" i="1"/>
  <c r="A2107" i="1"/>
  <c r="A4429" i="1"/>
  <c r="A4129" i="1"/>
  <c r="A4116" i="1"/>
  <c r="R1263" i="1"/>
  <c r="E328" i="1"/>
  <c r="A2376" i="1"/>
  <c r="E4042" i="1"/>
  <c r="A2965" i="1"/>
  <c r="A4767" i="1"/>
  <c r="A3275" i="1"/>
  <c r="E4049" i="1"/>
  <c r="A2633" i="1"/>
  <c r="A856" i="1"/>
  <c r="E3783" i="1"/>
  <c r="A2905" i="1"/>
  <c r="A4857" i="1"/>
  <c r="E4286" i="1"/>
  <c r="A466" i="1"/>
  <c r="A1228" i="1"/>
  <c r="A2829" i="1"/>
  <c r="A2996" i="1"/>
  <c r="E1055" i="1"/>
  <c r="A1808" i="1"/>
  <c r="A2074" i="1"/>
  <c r="A532" i="1"/>
  <c r="A2811" i="1"/>
  <c r="A4617" i="1"/>
  <c r="A4604" i="1"/>
  <c r="R4106" i="1"/>
  <c r="A1936" i="1"/>
  <c r="A1557" i="1"/>
  <c r="A2440" i="1"/>
  <c r="A930" i="1"/>
  <c r="A2219" i="1"/>
  <c r="A3773" i="1"/>
  <c r="A3352" i="1"/>
  <c r="A4919" i="1"/>
  <c r="R1560" i="1"/>
  <c r="R3977" i="1"/>
  <c r="A2161" i="1"/>
  <c r="R550" i="1"/>
  <c r="R2809" i="1"/>
  <c r="A3919" i="1"/>
  <c r="R1157" i="1"/>
  <c r="R766" i="1"/>
  <c r="R2542" i="1"/>
  <c r="A3040" i="1"/>
  <c r="R349" i="1"/>
  <c r="S971" i="1"/>
  <c r="S2955" i="1"/>
  <c r="S3416" i="1"/>
  <c r="S2932" i="1"/>
  <c r="Q625" i="1"/>
  <c r="S4936" i="1"/>
  <c r="Q2995" i="1"/>
  <c r="Q2501" i="1"/>
  <c r="Q4508" i="1"/>
  <c r="Q2394" i="1"/>
  <c r="Q2350" i="1"/>
  <c r="R2351" i="1" s="1"/>
  <c r="Q3486" i="1"/>
  <c r="Q1127" i="1"/>
  <c r="Q2124" i="1"/>
  <c r="Q4651" i="1"/>
  <c r="S4769" i="1"/>
  <c r="Q1514" i="1"/>
  <c r="Q1470" i="1"/>
  <c r="R1472" i="1" s="1"/>
  <c r="Q4669" i="1"/>
  <c r="Q4743" i="1"/>
  <c r="E930" i="1"/>
  <c r="E3116" i="1"/>
  <c r="Q3587" i="1"/>
  <c r="E298" i="1"/>
  <c r="Q4107" i="1"/>
  <c r="R4107" i="1" s="1"/>
  <c r="E88" i="1"/>
  <c r="E70" i="1"/>
  <c r="E1266" i="1"/>
  <c r="E2363" i="1"/>
  <c r="E3452" i="1"/>
  <c r="E838" i="1"/>
  <c r="Q4483" i="1"/>
  <c r="Q3026" i="1"/>
  <c r="E265" i="1"/>
  <c r="E1402" i="1"/>
  <c r="E12" i="1"/>
  <c r="Q3304" i="1"/>
  <c r="E521" i="1"/>
  <c r="E1602" i="1"/>
  <c r="E2699" i="1"/>
  <c r="E3212" i="1"/>
  <c r="E2813" i="1"/>
  <c r="E2134" i="1"/>
  <c r="Q3850" i="1"/>
  <c r="R3851" i="1" s="1"/>
  <c r="Q4102" i="1"/>
  <c r="Q3760" i="1"/>
  <c r="Q4745" i="1"/>
  <c r="E2513" i="1"/>
  <c r="E2058" i="1"/>
  <c r="E1619" i="1"/>
  <c r="E1172" i="1"/>
  <c r="E773" i="1"/>
  <c r="E3845" i="1"/>
  <c r="E3166" i="1"/>
  <c r="Q4875" i="1"/>
  <c r="Q3831" i="1"/>
  <c r="Q4792" i="1"/>
  <c r="E468" i="1"/>
  <c r="E3545" i="1"/>
  <c r="E3090" i="1"/>
  <c r="E2651" i="1"/>
  <c r="E2204" i="1"/>
  <c r="E1165" i="1"/>
  <c r="E3469" i="1"/>
  <c r="E2022" i="1"/>
  <c r="E156" i="1"/>
  <c r="E3418" i="1"/>
  <c r="E3044" i="1"/>
  <c r="E1966" i="1"/>
  <c r="E1255" i="1"/>
  <c r="E3111" i="1"/>
  <c r="E1400" i="1"/>
  <c r="E2936" i="1"/>
  <c r="E3991" i="1"/>
  <c r="A605" i="1"/>
  <c r="A2141" i="1"/>
  <c r="A150" i="1"/>
  <c r="A1686" i="1"/>
  <c r="E3930" i="1"/>
  <c r="E4782" i="1"/>
  <c r="A559" i="1"/>
  <c r="A1327" i="1"/>
  <c r="A2095" i="1"/>
  <c r="A2863" i="1"/>
  <c r="Q3790" i="1"/>
  <c r="Q4633" i="1"/>
  <c r="E1946" i="1"/>
  <c r="E1971" i="1"/>
  <c r="E500" i="1"/>
  <c r="E2548" i="1"/>
  <c r="E1125" i="1"/>
  <c r="E3173" i="1"/>
  <c r="E1470" i="1"/>
  <c r="E3518" i="1"/>
  <c r="E623" i="1"/>
  <c r="E1391" i="1"/>
  <c r="E2159" i="1"/>
  <c r="E2927" i="1"/>
  <c r="E91" i="1"/>
  <c r="E960" i="1"/>
  <c r="E1728" i="1"/>
  <c r="E2496" i="1"/>
  <c r="E3264" i="1"/>
  <c r="Q3658" i="1"/>
  <c r="R3658" i="1" s="1"/>
  <c r="Q3712" i="1"/>
  <c r="E2465" i="1"/>
  <c r="E963" i="1"/>
  <c r="E3011" i="1"/>
  <c r="E1540" i="1"/>
  <c r="E3588" i="1"/>
  <c r="E2165" i="1"/>
  <c r="E453" i="1"/>
  <c r="E2510" i="1"/>
  <c r="E62" i="1"/>
  <c r="E1015" i="1"/>
  <c r="E1783" i="1"/>
  <c r="E2551" i="1"/>
  <c r="E3319" i="1"/>
  <c r="E584" i="1"/>
  <c r="E1352" i="1"/>
  <c r="E2120" i="1"/>
  <c r="E2888" i="1"/>
  <c r="E3656" i="1"/>
  <c r="Q4158" i="1"/>
  <c r="Q4761" i="1"/>
  <c r="R4762" i="1" s="1"/>
  <c r="E2074" i="1"/>
  <c r="E2019" i="1"/>
  <c r="E548" i="1"/>
  <c r="E2596" i="1"/>
  <c r="E1173" i="1"/>
  <c r="E3221" i="1"/>
  <c r="E1518" i="1"/>
  <c r="E3566" i="1"/>
  <c r="E639" i="1"/>
  <c r="E1407" i="1"/>
  <c r="E2175" i="1"/>
  <c r="E2943" i="1"/>
  <c r="E115" i="1"/>
  <c r="E976" i="1"/>
  <c r="E1744" i="1"/>
  <c r="E2512" i="1"/>
  <c r="E3280" i="1"/>
  <c r="E4048" i="1"/>
  <c r="E4404" i="1"/>
  <c r="A181" i="1"/>
  <c r="A949" i="1"/>
  <c r="A1717" i="1"/>
  <c r="E3826" i="1"/>
  <c r="E4717" i="1"/>
  <c r="A494" i="1"/>
  <c r="A1262" i="1"/>
  <c r="A2030" i="1"/>
  <c r="E4132" i="1"/>
  <c r="E4934" i="1"/>
  <c r="A711" i="1"/>
  <c r="A1479" i="1"/>
  <c r="A2247" i="1"/>
  <c r="E3817" i="1"/>
  <c r="E4711" i="1"/>
  <c r="A488" i="1"/>
  <c r="A1256" i="1"/>
  <c r="A2024" i="1"/>
  <c r="A2792" i="1"/>
  <c r="E4464" i="1"/>
  <c r="A241" i="1"/>
  <c r="Q1886" i="1"/>
  <c r="Q3328" i="1"/>
  <c r="R3330" i="1" s="1"/>
  <c r="E2081" i="1"/>
  <c r="E835" i="1"/>
  <c r="E2883" i="1"/>
  <c r="E1412" i="1"/>
  <c r="E3460" i="1"/>
  <c r="E2037" i="1"/>
  <c r="E283" i="1"/>
  <c r="E2382" i="1"/>
  <c r="E4174" i="1"/>
  <c r="E967" i="1"/>
  <c r="E1735" i="1"/>
  <c r="E2503" i="1"/>
  <c r="E3271" i="1"/>
  <c r="E536" i="1"/>
  <c r="E1304" i="1"/>
  <c r="E2072" i="1"/>
  <c r="E2840" i="1"/>
  <c r="E3608" i="1"/>
  <c r="E3850" i="1"/>
  <c r="E4732" i="1"/>
  <c r="A509" i="1"/>
  <c r="A1277" i="1"/>
  <c r="A2045" i="1"/>
  <c r="E4277" i="1"/>
  <c r="A54" i="1"/>
  <c r="A822" i="1"/>
  <c r="A1590" i="1"/>
  <c r="A2358" i="1"/>
  <c r="E4494" i="1"/>
  <c r="A271" i="1"/>
  <c r="A1039" i="1"/>
  <c r="A1807" i="1"/>
  <c r="A2575" i="1"/>
  <c r="E4271" i="1"/>
  <c r="A48" i="1"/>
  <c r="A816" i="1"/>
  <c r="A1584" i="1"/>
  <c r="A2352" i="1"/>
  <c r="E3943" i="1"/>
  <c r="E4792" i="1"/>
  <c r="A569" i="1"/>
  <c r="Q3805" i="1"/>
  <c r="Q3865" i="1"/>
  <c r="E1178" i="1"/>
  <c r="E1715" i="1"/>
  <c r="E163" i="1"/>
  <c r="E2292" i="1"/>
  <c r="E869" i="1"/>
  <c r="E2917" i="1"/>
  <c r="E1214" i="1"/>
  <c r="E3262" i="1"/>
  <c r="E527" i="1"/>
  <c r="E1295" i="1"/>
  <c r="E2063" i="1"/>
  <c r="E2831" i="1"/>
  <c r="E3599" i="1"/>
  <c r="E864" i="1"/>
  <c r="E1632" i="1"/>
  <c r="E2400" i="1"/>
  <c r="E3168" i="1"/>
  <c r="E3936" i="1"/>
  <c r="E4292" i="1"/>
  <c r="A69" i="1"/>
  <c r="A837" i="1"/>
  <c r="A1605" i="1"/>
  <c r="A2373" i="1"/>
  <c r="E4605" i="1"/>
  <c r="A382" i="1"/>
  <c r="A1150" i="1"/>
  <c r="A1918" i="1"/>
  <c r="E3983" i="1"/>
  <c r="E4822" i="1"/>
  <c r="A599" i="1"/>
  <c r="A1367" i="1"/>
  <c r="A2135" i="1"/>
  <c r="A2903" i="1"/>
  <c r="Q3519" i="1"/>
  <c r="E474" i="1"/>
  <c r="E2778" i="1"/>
  <c r="E2243" i="1"/>
  <c r="E772" i="1"/>
  <c r="E2820" i="1"/>
  <c r="E1397" i="1"/>
  <c r="E3445" i="1"/>
  <c r="E1742" i="1"/>
  <c r="E3790" i="1"/>
  <c r="E727" i="1"/>
  <c r="E1495" i="1"/>
  <c r="E2263" i="1"/>
  <c r="E3031" i="1"/>
  <c r="E232" i="1"/>
  <c r="E1064" i="1"/>
  <c r="E1832" i="1"/>
  <c r="E2600" i="1"/>
  <c r="E3368" i="1"/>
  <c r="E4136" i="1"/>
  <c r="E4492" i="1"/>
  <c r="A269" i="1"/>
  <c r="A1037" i="1"/>
  <c r="A1805" i="1"/>
  <c r="E3961" i="1"/>
  <c r="E4805" i="1"/>
  <c r="A582" i="1"/>
  <c r="A1350" i="1"/>
  <c r="A2118" i="1"/>
  <c r="E4250" i="1"/>
  <c r="A31" i="1"/>
  <c r="A799" i="1"/>
  <c r="A1567" i="1"/>
  <c r="A2335" i="1"/>
  <c r="E3953" i="1"/>
  <c r="E4799" i="1"/>
  <c r="A576" i="1"/>
  <c r="A1344" i="1"/>
  <c r="A2112" i="1"/>
  <c r="A2880" i="1"/>
  <c r="E4552" i="1"/>
  <c r="A329" i="1"/>
  <c r="Q3583" i="1"/>
  <c r="E1774" i="1"/>
  <c r="E1840" i="1"/>
  <c r="E4884" i="1"/>
  <c r="A1941" i="1"/>
  <c r="A462" i="1"/>
  <c r="E3713" i="1"/>
  <c r="A935" i="1"/>
  <c r="E3764" i="1"/>
  <c r="A208" i="1"/>
  <c r="A1432" i="1"/>
  <c r="A2656" i="1"/>
  <c r="E4800" i="1"/>
  <c r="A1017" i="1"/>
  <c r="A1785" i="1"/>
  <c r="A2553" i="1"/>
  <c r="E4529" i="1"/>
  <c r="A306" i="1"/>
  <c r="A1074" i="1"/>
  <c r="A1842" i="1"/>
  <c r="A2610" i="1"/>
  <c r="E4282" i="1"/>
  <c r="A59" i="1"/>
  <c r="A827" i="1"/>
  <c r="A1595" i="1"/>
  <c r="A2363" i="1"/>
  <c r="E4523" i="1"/>
  <c r="A300" i="1"/>
  <c r="A1068" i="1"/>
  <c r="A1836" i="1"/>
  <c r="A2604" i="1"/>
  <c r="A3149" i="1"/>
  <c r="A3917" i="1"/>
  <c r="A4725" i="1"/>
  <c r="A3286" i="1"/>
  <c r="A4054" i="1"/>
  <c r="A4822" i="1"/>
  <c r="A3415" i="1"/>
  <c r="A4183" i="1"/>
  <c r="A2421" i="1"/>
  <c r="A3496" i="1"/>
  <c r="A4264" i="1"/>
  <c r="A2750" i="1"/>
  <c r="A3617" i="1"/>
  <c r="A4385" i="1"/>
  <c r="A2897" i="1"/>
  <c r="A3690" i="1"/>
  <c r="A4458" i="1"/>
  <c r="A4951" i="1"/>
  <c r="A3459" i="1"/>
  <c r="A4227" i="1"/>
  <c r="A2725" i="1"/>
  <c r="A3604" i="1"/>
  <c r="A4372" i="1"/>
  <c r="A4917" i="1"/>
  <c r="R323" i="1"/>
  <c r="R334" i="1"/>
  <c r="R1002" i="1"/>
  <c r="R301" i="1"/>
  <c r="R1020" i="1"/>
  <c r="R1352" i="1"/>
  <c r="R1608" i="1"/>
  <c r="R1864" i="1"/>
  <c r="R2120" i="1"/>
  <c r="R2632" i="1"/>
  <c r="R2793" i="1"/>
  <c r="R2775" i="1"/>
  <c r="Q3993" i="1"/>
  <c r="R3994" i="1" s="1"/>
  <c r="E3310" i="1"/>
  <c r="E2416" i="1"/>
  <c r="A85" i="1"/>
  <c r="A2133" i="1"/>
  <c r="A654" i="1"/>
  <c r="E4004" i="1"/>
  <c r="A1127" i="1"/>
  <c r="E4027" i="1"/>
  <c r="A328" i="1"/>
  <c r="A1552" i="1"/>
  <c r="A2776" i="1"/>
  <c r="E4904" i="1"/>
  <c r="A1089" i="1"/>
  <c r="A1857" i="1"/>
  <c r="A2625" i="1"/>
  <c r="E4601" i="1"/>
  <c r="A378" i="1"/>
  <c r="A1146" i="1"/>
  <c r="A1914" i="1"/>
  <c r="A2682" i="1"/>
  <c r="E4354" i="1"/>
  <c r="A131" i="1"/>
  <c r="A899" i="1"/>
  <c r="A1667" i="1"/>
  <c r="A2435" i="1"/>
  <c r="E4595" i="1"/>
  <c r="A372" i="1"/>
  <c r="A1140" i="1"/>
  <c r="A1908" i="1"/>
  <c r="A2676" i="1"/>
  <c r="A3221" i="1"/>
  <c r="A3989" i="1"/>
  <c r="A4877" i="1"/>
  <c r="A3358" i="1"/>
  <c r="A4126" i="1"/>
  <c r="A4985" i="1"/>
  <c r="A3487" i="1"/>
  <c r="A4255" i="1"/>
  <c r="A2653" i="1"/>
  <c r="A3568" i="1"/>
  <c r="A4336" i="1"/>
  <c r="A2894" i="1"/>
  <c r="A3689" i="1"/>
  <c r="A4457" i="1"/>
  <c r="A2994" i="1"/>
  <c r="A3762" i="1"/>
  <c r="A4530" i="1"/>
  <c r="A2555" i="1"/>
  <c r="A3531" i="1"/>
  <c r="E3299" i="1"/>
  <c r="E1887" i="1"/>
  <c r="E4144" i="1"/>
  <c r="A789" i="1"/>
  <c r="E4301" i="1"/>
  <c r="A1358" i="1"/>
  <c r="E4774" i="1"/>
  <c r="A1831" i="1"/>
  <c r="E4503" i="1"/>
  <c r="A736" i="1"/>
  <c r="A1976" i="1"/>
  <c r="E4060" i="1"/>
  <c r="A345" i="1"/>
  <c r="A1353" i="1"/>
  <c r="A2121" i="1"/>
  <c r="E4041" i="1"/>
  <c r="E4865" i="1"/>
  <c r="A642" i="1"/>
  <c r="A1410" i="1"/>
  <c r="A2178" i="1"/>
  <c r="A2946" i="1"/>
  <c r="E4618" i="1"/>
  <c r="A395" i="1"/>
  <c r="A1163" i="1"/>
  <c r="A1931" i="1"/>
  <c r="E4033" i="1"/>
  <c r="E4859" i="1"/>
  <c r="A636" i="1"/>
  <c r="A1404" i="1"/>
  <c r="A2172" i="1"/>
  <c r="A2940" i="1"/>
  <c r="A3485" i="1"/>
  <c r="A4253" i="1"/>
  <c r="A2761" i="1"/>
  <c r="A3622" i="1"/>
  <c r="A4390" i="1"/>
  <c r="A2983" i="1"/>
  <c r="A3751" i="1"/>
  <c r="A4519" i="1"/>
  <c r="A3064" i="1"/>
  <c r="A3832" i="1"/>
  <c r="A4600" i="1"/>
  <c r="A3185" i="1"/>
  <c r="A3953" i="1"/>
  <c r="A4721" i="1"/>
  <c r="A3258" i="1"/>
  <c r="A4026" i="1"/>
  <c r="A4794" i="1"/>
  <c r="A3027" i="1"/>
  <c r="A3795" i="1"/>
  <c r="A4563" i="1"/>
  <c r="A3172" i="1"/>
  <c r="A3940" i="1"/>
  <c r="A4708" i="1"/>
  <c r="R84" i="1"/>
  <c r="R772" i="1"/>
  <c r="R782" i="1"/>
  <c r="R533" i="1"/>
  <c r="R542" i="1"/>
  <c r="R1208" i="1"/>
  <c r="R1464" i="1"/>
  <c r="R1720" i="1"/>
  <c r="R1976" i="1"/>
  <c r="R2232" i="1"/>
  <c r="R2488" i="1"/>
  <c r="R2744" i="1"/>
  <c r="R3163" i="1"/>
  <c r="R3016" i="1"/>
  <c r="R3931" i="1"/>
  <c r="R4201" i="1"/>
  <c r="R4457" i="1"/>
  <c r="A4546" i="1"/>
  <c r="A3099" i="1"/>
  <c r="A4187" i="1"/>
  <c r="A2988" i="1"/>
  <c r="A4012" i="1"/>
  <c r="E3301" i="1"/>
  <c r="E1008" i="1"/>
  <c r="E4588" i="1"/>
  <c r="A1645" i="1"/>
  <c r="A166" i="1"/>
  <c r="A2214" i="1"/>
  <c r="A639" i="1"/>
  <c r="A2687" i="1"/>
  <c r="A32" i="1"/>
  <c r="A1272" i="1"/>
  <c r="A2504" i="1"/>
  <c r="E4632" i="1"/>
  <c r="A865" i="1"/>
  <c r="A1681" i="1"/>
  <c r="A2449" i="1"/>
  <c r="E4425" i="1"/>
  <c r="A202" i="1"/>
  <c r="A970" i="1"/>
  <c r="A1738" i="1"/>
  <c r="A2506" i="1"/>
  <c r="E4148" i="1"/>
  <c r="E4946" i="1"/>
  <c r="A723" i="1"/>
  <c r="A1491" i="1"/>
  <c r="A2259" i="1"/>
  <c r="E4419" i="1"/>
  <c r="A196" i="1"/>
  <c r="A964" i="1"/>
  <c r="A1732" i="1"/>
  <c r="A2500" i="1"/>
  <c r="A3045" i="1"/>
  <c r="A3813" i="1"/>
  <c r="A4581" i="1"/>
  <c r="A3182" i="1"/>
  <c r="A3950" i="1"/>
  <c r="A4718" i="1"/>
  <c r="A3311" i="1"/>
  <c r="A4079" i="1"/>
  <c r="A4847" i="1"/>
  <c r="A3392" i="1"/>
  <c r="A4160" i="1"/>
  <c r="A2507" i="1"/>
  <c r="A3513" i="1"/>
  <c r="A4345" i="1"/>
  <c r="A2817" i="1"/>
  <c r="A3714" i="1"/>
  <c r="A3867" i="1"/>
  <c r="A4268" i="1"/>
  <c r="E1476" i="1"/>
  <c r="E2527" i="1"/>
  <c r="E3811" i="1"/>
  <c r="A997" i="1"/>
  <c r="E4509" i="1"/>
  <c r="A1566" i="1"/>
  <c r="E4982" i="1"/>
  <c r="A2039" i="1"/>
  <c r="E4631" i="1"/>
  <c r="A864" i="1"/>
  <c r="A2104" i="1"/>
  <c r="E4231" i="1"/>
  <c r="A473" i="1"/>
  <c r="A1433" i="1"/>
  <c r="A2201" i="1"/>
  <c r="E4147" i="1"/>
  <c r="E4945" i="1"/>
  <c r="A722" i="1"/>
  <c r="A1490" i="1"/>
  <c r="A2258" i="1"/>
  <c r="E3795" i="1"/>
  <c r="E4698" i="1"/>
  <c r="A475" i="1"/>
  <c r="A1243" i="1"/>
  <c r="A2011" i="1"/>
  <c r="E4139" i="1"/>
  <c r="E4939" i="1"/>
  <c r="A716" i="1"/>
  <c r="A1484" i="1"/>
  <c r="A2252" i="1"/>
  <c r="A2645" i="1"/>
  <c r="A3565" i="1"/>
  <c r="A4333" i="1"/>
  <c r="A2921" i="1"/>
  <c r="A3702" i="1"/>
  <c r="A4470" i="1"/>
  <c r="A3063" i="1"/>
  <c r="A3831" i="1"/>
  <c r="A4599" i="1"/>
  <c r="A3144" i="1"/>
  <c r="A3912" i="1"/>
  <c r="A4680" i="1"/>
  <c r="A3265" i="1"/>
  <c r="A4033" i="1"/>
  <c r="A4801" i="1"/>
  <c r="A3338" i="1"/>
  <c r="A4106" i="1"/>
  <c r="A4874" i="1"/>
  <c r="A3107" i="1"/>
  <c r="A3875" i="1"/>
  <c r="A4651" i="1"/>
  <c r="A3252" i="1"/>
  <c r="A4020" i="1"/>
  <c r="A4788" i="1"/>
  <c r="R107" i="1"/>
  <c r="R1010" i="1"/>
  <c r="R877" i="1"/>
  <c r="R628" i="1"/>
  <c r="R637" i="1"/>
  <c r="R1231" i="1"/>
  <c r="R1487" i="1"/>
  <c r="R1743" i="1"/>
  <c r="R1999" i="1"/>
  <c r="R2255" i="1"/>
  <c r="R2511" i="1"/>
  <c r="R2848" i="1"/>
  <c r="R2831" i="1"/>
  <c r="R3031" i="1"/>
  <c r="R4939" i="1"/>
  <c r="A88" i="1"/>
  <c r="E4376" i="1"/>
  <c r="E3716" i="1"/>
  <c r="A874" i="1"/>
  <c r="E3935" i="1"/>
  <c r="A1459" i="1"/>
  <c r="E3012" i="1"/>
  <c r="E3103" i="1"/>
  <c r="E4087" i="1"/>
  <c r="A1189" i="1"/>
  <c r="E4701" i="1"/>
  <c r="A1758" i="1"/>
  <c r="A183" i="1"/>
  <c r="A2231" i="1"/>
  <c r="E4751" i="1"/>
  <c r="A984" i="1"/>
  <c r="A2208" i="1"/>
  <c r="E4352" i="1"/>
  <c r="A593" i="1"/>
  <c r="A1505" i="1"/>
  <c r="A2273" i="1"/>
  <c r="E4243" i="1"/>
  <c r="A26" i="1"/>
  <c r="A794" i="1"/>
  <c r="A1562" i="1"/>
  <c r="A2330" i="1"/>
  <c r="E3911" i="1"/>
  <c r="E4770" i="1"/>
  <c r="A547" i="1"/>
  <c r="A1315" i="1"/>
  <c r="A2083" i="1"/>
  <c r="E4235" i="1"/>
  <c r="A20" i="1"/>
  <c r="A788" i="1"/>
  <c r="A1556" i="1"/>
  <c r="A2324" i="1"/>
  <c r="A2790" i="1"/>
  <c r="A3637" i="1"/>
  <c r="A4405" i="1"/>
  <c r="A3006" i="1"/>
  <c r="A3774" i="1"/>
  <c r="A4542" i="1"/>
  <c r="A3135" i="1"/>
  <c r="A3903" i="1"/>
  <c r="A4671" i="1"/>
  <c r="A3216" i="1"/>
  <c r="A3984" i="1"/>
  <c r="A4752" i="1"/>
  <c r="A3337" i="1"/>
  <c r="A4105" i="1"/>
  <c r="A4873" i="1"/>
  <c r="A3410" i="1"/>
  <c r="A4178" i="1"/>
  <c r="A4946" i="1"/>
  <c r="A3179" i="1"/>
  <c r="A3947" i="1"/>
  <c r="A4787" i="1"/>
  <c r="A3324" i="1"/>
  <c r="A4092" i="1"/>
  <c r="A4860" i="1"/>
  <c r="R188" i="1"/>
  <c r="R935" i="1"/>
  <c r="R724" i="1"/>
  <c r="R733" i="1"/>
  <c r="R1255" i="1"/>
  <c r="R1511" i="1"/>
  <c r="R1767" i="1"/>
  <c r="R2023" i="1"/>
  <c r="R2279" i="1"/>
  <c r="R2535" i="1"/>
  <c r="R3043" i="1"/>
  <c r="R3427" i="1"/>
  <c r="R3939" i="1"/>
  <c r="R4195" i="1"/>
  <c r="R4451" i="1"/>
  <c r="R4707" i="1"/>
  <c r="R4963" i="1"/>
  <c r="E157" i="1"/>
  <c r="A1389" i="1"/>
  <c r="A1958" i="1"/>
  <c r="E4367" i="1"/>
  <c r="E4146" i="1"/>
  <c r="A2225" i="1"/>
  <c r="A1194" i="1"/>
  <c r="E4530" i="1"/>
  <c r="A1907" i="1"/>
  <c r="E1249" i="1"/>
  <c r="E4022" i="1"/>
  <c r="E2736" i="1"/>
  <c r="A173" i="1"/>
  <c r="A2221" i="1"/>
  <c r="A742" i="1"/>
  <c r="E4122" i="1"/>
  <c r="A1215" i="1"/>
  <c r="E4113" i="1"/>
  <c r="A392" i="1"/>
  <c r="A1616" i="1"/>
  <c r="A2840" i="1"/>
  <c r="E4968" i="1"/>
  <c r="A1129" i="1"/>
  <c r="A1897" i="1"/>
  <c r="E3705" i="1"/>
  <c r="E4641" i="1"/>
  <c r="A418" i="1"/>
  <c r="A1186" i="1"/>
  <c r="A1954" i="1"/>
  <c r="A2722" i="1"/>
  <c r="E4394" i="1"/>
  <c r="A171" i="1"/>
  <c r="A939" i="1"/>
  <c r="A1707" i="1"/>
  <c r="E3692" i="1"/>
  <c r="E4635" i="1"/>
  <c r="A412" i="1"/>
  <c r="A1180" i="1"/>
  <c r="A1948" i="1"/>
  <c r="A2716" i="1"/>
  <c r="A3261" i="1"/>
  <c r="A4029" i="1"/>
  <c r="A4957" i="1"/>
  <c r="A3398" i="1"/>
  <c r="A4166" i="1"/>
  <c r="A2542" i="1"/>
  <c r="A3527" i="1"/>
  <c r="A4295" i="1"/>
  <c r="A2733" i="1"/>
  <c r="A3608" i="1"/>
  <c r="A4376" i="1"/>
  <c r="A2961" i="1"/>
  <c r="A3729" i="1"/>
  <c r="A4497" i="1"/>
  <c r="A3034" i="1"/>
  <c r="A3802" i="1"/>
  <c r="A4570" i="1"/>
  <c r="A2659" i="1"/>
  <c r="A3571" i="1"/>
  <c r="A4339" i="1"/>
  <c r="A2945" i="1"/>
  <c r="A3716" i="1"/>
  <c r="A4484" i="1"/>
  <c r="A5000" i="1"/>
  <c r="R485" i="1"/>
  <c r="R460" i="1"/>
  <c r="R165" i="1"/>
  <c r="R1177" i="1"/>
  <c r="R1084" i="1"/>
  <c r="R1382" i="1"/>
  <c r="R1638" i="1"/>
  <c r="R1894" i="1"/>
  <c r="R2150" i="1"/>
  <c r="R2406" i="1"/>
  <c r="R2662" i="1"/>
  <c r="R2994" i="1"/>
  <c r="R3027" i="1"/>
  <c r="R3298" i="1"/>
  <c r="R3554" i="1"/>
  <c r="R3810" i="1"/>
  <c r="R4066" i="1"/>
  <c r="R4322" i="1"/>
  <c r="R4578" i="1"/>
  <c r="R4834" i="1"/>
  <c r="E1253" i="1"/>
  <c r="E4516" i="1"/>
  <c r="A94" i="1"/>
  <c r="A895" i="1"/>
  <c r="A1224" i="1"/>
  <c r="A809" i="1"/>
  <c r="E3922" i="1"/>
  <c r="A1130" i="1"/>
  <c r="E4274" i="1"/>
  <c r="A1395" i="1"/>
  <c r="E4515" i="1"/>
  <c r="A2841" i="1"/>
  <c r="A4640" i="1"/>
  <c r="A3835" i="1"/>
  <c r="A4700" i="1"/>
  <c r="R430" i="1"/>
  <c r="R1710" i="1"/>
  <c r="R4035" i="1"/>
  <c r="R4547" i="1"/>
  <c r="R4691" i="1"/>
  <c r="R2922" i="1"/>
  <c r="R4267" i="1"/>
  <c r="A3360" i="1"/>
  <c r="A4620" i="1"/>
  <c r="R1399" i="1"/>
  <c r="R2987" i="1"/>
  <c r="R4266" i="1"/>
  <c r="R1758" i="1"/>
  <c r="R3819" i="1"/>
  <c r="A1764" i="1"/>
  <c r="A3343" i="1"/>
  <c r="A2753" i="1"/>
  <c r="A3020" i="1"/>
  <c r="R115" i="1"/>
  <c r="R342" i="1"/>
  <c r="R1328" i="1"/>
  <c r="R2007" i="1"/>
  <c r="R2686" i="1"/>
  <c r="R3209" i="1"/>
  <c r="R4851" i="1"/>
  <c r="R4435" i="1"/>
  <c r="R3410" i="1"/>
  <c r="A3535" i="1"/>
  <c r="R1121" i="1"/>
  <c r="R3331" i="1"/>
  <c r="R828" i="1"/>
  <c r="R4459" i="1"/>
  <c r="A4165" i="1"/>
  <c r="A3744" i="1"/>
  <c r="A2931" i="1"/>
  <c r="A4316" i="1"/>
  <c r="R140" i="1"/>
  <c r="R444" i="1"/>
  <c r="R2295" i="1"/>
  <c r="R3450" i="1"/>
  <c r="R2302" i="1"/>
  <c r="R4473" i="1"/>
  <c r="A4859" i="1"/>
  <c r="R2799" i="1"/>
  <c r="A1892" i="1"/>
  <c r="A3471" i="1"/>
  <c r="A2978" i="1"/>
  <c r="A3084" i="1"/>
  <c r="R123" i="1"/>
  <c r="R373" i="1"/>
  <c r="R3705" i="1"/>
  <c r="R3123" i="1"/>
  <c r="R4665" i="1"/>
  <c r="A2532" i="1"/>
  <c r="A4111" i="1"/>
  <c r="A3618" i="1"/>
  <c r="A3404" i="1"/>
  <c r="R131" i="1"/>
  <c r="R660" i="1"/>
  <c r="R1406" i="1"/>
  <c r="R2096" i="1"/>
  <c r="R2915" i="1"/>
  <c r="R2551" i="1"/>
  <c r="R3297" i="1"/>
  <c r="R4026" i="1"/>
  <c r="R4755" i="1"/>
  <c r="A4485" i="1"/>
  <c r="A3929" i="1"/>
  <c r="A3468" i="1"/>
  <c r="R982" i="1"/>
  <c r="R2956" i="1"/>
  <c r="A36" i="1"/>
  <c r="A3790" i="1"/>
  <c r="A3353" i="1"/>
  <c r="A4299" i="1"/>
  <c r="A4653" i="1"/>
  <c r="R812" i="1"/>
  <c r="R1083" i="1"/>
  <c r="R1815" i="1"/>
  <c r="A3727" i="1"/>
  <c r="R1200" i="1"/>
  <c r="A2862" i="1"/>
  <c r="R3100" i="1"/>
  <c r="A676" i="1"/>
  <c r="R1198" i="1"/>
  <c r="R4163" i="1"/>
  <c r="R4986" i="1"/>
  <c r="A3077" i="1"/>
  <c r="R581" i="1"/>
  <c r="A4761" i="1"/>
  <c r="A3534" i="1"/>
  <c r="R1783" i="1"/>
  <c r="R4945" i="1"/>
  <c r="R172" i="1"/>
  <c r="A4947" i="1"/>
  <c r="A3151" i="1"/>
  <c r="R4115" i="1"/>
  <c r="A4968" i="1"/>
  <c r="R1847" i="1"/>
  <c r="A3168" i="1"/>
  <c r="A4046" i="1"/>
  <c r="A4108" i="1"/>
  <c r="A4428" i="1"/>
  <c r="A2084" i="1"/>
  <c r="R3563" i="1"/>
  <c r="Q1677" i="1"/>
  <c r="E3413" i="1"/>
  <c r="A1879" i="1"/>
  <c r="A1088" i="1"/>
  <c r="A1339" i="1"/>
  <c r="A3361" i="1"/>
  <c r="R951" i="1"/>
  <c r="E1589" i="1"/>
  <c r="E4504" i="1"/>
  <c r="A1411" i="1"/>
  <c r="A3870" i="1"/>
  <c r="A3506" i="1"/>
  <c r="E4026" i="1"/>
  <c r="A386" i="1"/>
  <c r="E4603" i="1"/>
  <c r="A3366" i="1"/>
  <c r="A4344" i="1"/>
  <c r="A4307" i="1"/>
  <c r="R1154" i="1"/>
  <c r="R2655" i="1"/>
  <c r="R4649" i="1"/>
  <c r="E2463" i="1"/>
  <c r="A2080" i="1"/>
  <c r="A1482" i="1"/>
  <c r="A1476" i="1"/>
  <c r="A4591" i="1"/>
  <c r="E794" i="1"/>
  <c r="A1688" i="1"/>
  <c r="A219" i="1"/>
  <c r="A3309" i="1"/>
  <c r="A4343" i="1"/>
  <c r="A2755" i="1"/>
  <c r="R3314" i="1"/>
  <c r="A170" i="1"/>
  <c r="A1535" i="1"/>
  <c r="E4761" i="1"/>
  <c r="E4755" i="1"/>
  <c r="A4286" i="1"/>
  <c r="A3849" i="1"/>
  <c r="A3836" i="1"/>
  <c r="R1422" i="1"/>
  <c r="R3850" i="1"/>
  <c r="A1767" i="1"/>
  <c r="E4500" i="1"/>
  <c r="A1641" i="1"/>
  <c r="A683" i="1"/>
  <c r="A4541" i="1"/>
  <c r="A3473" i="1"/>
  <c r="A4996" i="1"/>
  <c r="R2328" i="1"/>
  <c r="R4745" i="1"/>
  <c r="A2538" i="1"/>
  <c r="R1488" i="1"/>
  <c r="R2592" i="1"/>
  <c r="A3470" i="1"/>
  <c r="A3426" i="1"/>
  <c r="R1712" i="1"/>
  <c r="R2503" i="1"/>
  <c r="R2928" i="1"/>
  <c r="R740" i="1"/>
  <c r="A4844" i="1"/>
  <c r="A2964" i="3"/>
  <c r="S638" i="1"/>
  <c r="Q205" i="1"/>
  <c r="S3830" i="1"/>
  <c r="Q1944" i="1"/>
  <c r="Q1879" i="1"/>
  <c r="R1880" i="1" s="1"/>
  <c r="Q2924" i="1"/>
  <c r="S4145" i="1"/>
  <c r="Q4773" i="1"/>
  <c r="Q1068" i="1"/>
  <c r="Q3354" i="1"/>
  <c r="Q4254" i="1"/>
  <c r="Q2168" i="1"/>
  <c r="R2168" i="1" s="1"/>
  <c r="Q2892" i="1"/>
  <c r="Q3308" i="1"/>
  <c r="Q245" i="1"/>
  <c r="Q2282" i="1"/>
  <c r="Q2238" i="1"/>
  <c r="Q3374" i="1"/>
  <c r="Q3400" i="1"/>
  <c r="E1698" i="1"/>
  <c r="E388" i="1"/>
  <c r="Q3524" i="1"/>
  <c r="E753" i="1"/>
  <c r="Q4947" i="1"/>
  <c r="Q3288" i="1"/>
  <c r="E505" i="1"/>
  <c r="E1586" i="1"/>
  <c r="E2683" i="1"/>
  <c r="E238" i="1"/>
  <c r="E1158" i="1"/>
  <c r="Q3200" i="1"/>
  <c r="Q3424" i="1"/>
  <c r="E641" i="1"/>
  <c r="E1722" i="1"/>
  <c r="Q3732" i="1"/>
  <c r="Q3624" i="1"/>
  <c r="R3625" i="1" s="1"/>
  <c r="E841" i="1"/>
  <c r="E1922" i="1"/>
  <c r="E3019" i="1"/>
  <c r="E3340" i="1"/>
  <c r="E2941" i="1"/>
  <c r="E2262" i="1"/>
  <c r="Q4362" i="1"/>
  <c r="R4363" i="1" s="1"/>
  <c r="Q4430" i="1"/>
  <c r="Q3888" i="1"/>
  <c r="Q4873" i="1"/>
  <c r="E2641" i="1"/>
  <c r="E2186" i="1"/>
  <c r="E1747" i="1"/>
  <c r="E1300" i="1"/>
  <c r="E901" i="1"/>
  <c r="E133" i="1"/>
  <c r="E3294" i="1"/>
  <c r="Q3008" i="1"/>
  <c r="Q3959" i="1"/>
  <c r="R3961" i="1" s="1"/>
  <c r="Q4920" i="1"/>
  <c r="E601" i="1"/>
  <c r="E3673" i="1"/>
  <c r="E3218" i="1"/>
  <c r="E2779" i="1"/>
  <c r="E2332" i="1"/>
  <c r="E1421" i="1"/>
  <c r="E3725" i="1"/>
  <c r="E2278" i="1"/>
  <c r="Q2889" i="1"/>
  <c r="E1091" i="1"/>
  <c r="E164" i="1"/>
  <c r="E2638" i="1"/>
  <c r="E1447" i="1"/>
  <c r="E3367" i="1"/>
  <c r="E1528" i="1"/>
  <c r="E3064" i="1"/>
  <c r="E4162" i="1"/>
  <c r="A733" i="1"/>
  <c r="A2269" i="1"/>
  <c r="A278" i="1"/>
  <c r="A1814" i="1"/>
  <c r="E4015" i="1"/>
  <c r="E4846" i="1"/>
  <c r="A623" i="1"/>
  <c r="A1391" i="1"/>
  <c r="A2159" i="1"/>
  <c r="A2927" i="1"/>
  <c r="E191" i="1"/>
  <c r="E154" i="1"/>
  <c r="E2458" i="1"/>
  <c r="E2147" i="1"/>
  <c r="E676" i="1"/>
  <c r="E2724" i="1"/>
  <c r="E1301" i="1"/>
  <c r="E3349" i="1"/>
  <c r="E1646" i="1"/>
  <c r="E3694" i="1"/>
  <c r="E687" i="1"/>
  <c r="E1455" i="1"/>
  <c r="E2223" i="1"/>
  <c r="E2991" i="1"/>
  <c r="E179" i="1"/>
  <c r="E1024" i="1"/>
  <c r="E1792" i="1"/>
  <c r="E2560" i="1"/>
  <c r="E3328" i="1"/>
  <c r="Q3347" i="1"/>
  <c r="Q4224" i="1"/>
  <c r="E2977" i="1"/>
  <c r="E1139" i="1"/>
  <c r="E3187" i="1"/>
  <c r="E1716" i="1"/>
  <c r="E228" i="1"/>
  <c r="E2341" i="1"/>
  <c r="E638" i="1"/>
  <c r="E2686" i="1"/>
  <c r="E198" i="1"/>
  <c r="E1079" i="1"/>
  <c r="E1847" i="1"/>
  <c r="E2615" i="1"/>
  <c r="E3383" i="1"/>
  <c r="E648" i="1"/>
  <c r="E1416" i="1"/>
  <c r="E2184" i="1"/>
  <c r="E2952" i="1"/>
  <c r="E3720" i="1"/>
  <c r="Q2865" i="1"/>
  <c r="R2867" i="1" s="1"/>
  <c r="E282" i="1"/>
  <c r="E2586" i="1"/>
  <c r="E2179" i="1"/>
  <c r="E708" i="1"/>
  <c r="E2756" i="1"/>
  <c r="E1333" i="1"/>
  <c r="E3381" i="1"/>
  <c r="E1678" i="1"/>
  <c r="E3726" i="1"/>
  <c r="E703" i="1"/>
  <c r="E1471" i="1"/>
  <c r="E2239" i="1"/>
  <c r="E3007" i="1"/>
  <c r="E200" i="1"/>
  <c r="E1040" i="1"/>
  <c r="E1808" i="1"/>
  <c r="E2576" i="1"/>
  <c r="E3344" i="1"/>
  <c r="E4112" i="1"/>
  <c r="E4468" i="1"/>
  <c r="A245" i="1"/>
  <c r="A1013" i="1"/>
  <c r="A1781" i="1"/>
  <c r="E3929" i="1"/>
  <c r="E4781" i="1"/>
  <c r="A558" i="1"/>
  <c r="A1326" i="1"/>
  <c r="A2094" i="1"/>
  <c r="E4218" i="1"/>
  <c r="E4998" i="1"/>
  <c r="A775" i="1"/>
  <c r="A1543" i="1"/>
  <c r="A2311" i="1"/>
  <c r="E3919" i="1"/>
  <c r="E4775" i="1"/>
  <c r="A552" i="1"/>
  <c r="A1320" i="1"/>
  <c r="A2088" i="1"/>
  <c r="A2856" i="1"/>
  <c r="E4528" i="1"/>
  <c r="A305" i="1"/>
  <c r="Q4170" i="1"/>
  <c r="Q3840" i="1"/>
  <c r="E2593" i="1"/>
  <c r="E1011" i="1"/>
  <c r="E3059" i="1"/>
  <c r="E1588" i="1"/>
  <c r="E3636" i="1"/>
  <c r="E2213" i="1"/>
  <c r="E510" i="1"/>
  <c r="E2558" i="1"/>
  <c r="E102" i="1"/>
  <c r="E1031" i="1"/>
  <c r="E1799" i="1"/>
  <c r="E2567" i="1"/>
  <c r="E3335" i="1"/>
  <c r="E600" i="1"/>
  <c r="E1368" i="1"/>
  <c r="E2136" i="1"/>
  <c r="E2904" i="1"/>
  <c r="E3672" i="1"/>
  <c r="E3948" i="1"/>
  <c r="E4796" i="1"/>
  <c r="A573" i="1"/>
  <c r="A1341" i="1"/>
  <c r="A2109" i="1"/>
  <c r="E4341" i="1"/>
  <c r="A118" i="1"/>
  <c r="A886" i="1"/>
  <c r="A1654" i="1"/>
  <c r="A2422" i="1"/>
  <c r="E4558" i="1"/>
  <c r="A335" i="1"/>
  <c r="A1103" i="1"/>
  <c r="A1871" i="1"/>
  <c r="A2639" i="1"/>
  <c r="E4335" i="1"/>
  <c r="A112" i="1"/>
  <c r="A880" i="1"/>
  <c r="A1648" i="1"/>
  <c r="A2416" i="1"/>
  <c r="E4028" i="1"/>
  <c r="E4856" i="1"/>
  <c r="A633" i="1"/>
  <c r="Q3074" i="1"/>
  <c r="Q4377" i="1"/>
  <c r="E1690" i="1"/>
  <c r="E1891" i="1"/>
  <c r="E397" i="1"/>
  <c r="E2468" i="1"/>
  <c r="E1045" i="1"/>
  <c r="E3093" i="1"/>
  <c r="E1390" i="1"/>
  <c r="E3438" i="1"/>
  <c r="E591" i="1"/>
  <c r="E1359" i="1"/>
  <c r="E2127" i="1"/>
  <c r="E2895" i="1"/>
  <c r="E3663" i="1"/>
  <c r="E928" i="1"/>
  <c r="E1696" i="1"/>
  <c r="E2464" i="1"/>
  <c r="E3232" i="1"/>
  <c r="E4000" i="1"/>
  <c r="E4356" i="1"/>
  <c r="A133" i="1"/>
  <c r="A901" i="1"/>
  <c r="A1669" i="1"/>
  <c r="E3748" i="1"/>
  <c r="E4669" i="1"/>
  <c r="A446" i="1"/>
  <c r="A1214" i="1"/>
  <c r="A1982" i="1"/>
  <c r="E4068" i="1"/>
  <c r="E4886" i="1"/>
  <c r="A663" i="1"/>
  <c r="A1431" i="1"/>
  <c r="A2199" i="1"/>
  <c r="E3739" i="1"/>
  <c r="Q4031" i="1"/>
  <c r="E673" i="1"/>
  <c r="E3290" i="1"/>
  <c r="E2419" i="1"/>
  <c r="E948" i="1"/>
  <c r="E2996" i="1"/>
  <c r="E1573" i="1"/>
  <c r="E3621" i="1"/>
  <c r="E1918" i="1"/>
  <c r="E3902" i="1"/>
  <c r="E791" i="1"/>
  <c r="E1559" i="1"/>
  <c r="E2327" i="1"/>
  <c r="E3095" i="1"/>
  <c r="E317" i="1"/>
  <c r="E1128" i="1"/>
  <c r="E1896" i="1"/>
  <c r="E2664" i="1"/>
  <c r="E3432" i="1"/>
  <c r="E4200" i="1"/>
  <c r="E4556" i="1"/>
  <c r="A333" i="1"/>
  <c r="A1101" i="1"/>
  <c r="A1869" i="1"/>
  <c r="E4045" i="1"/>
  <c r="E4869" i="1"/>
  <c r="A646" i="1"/>
  <c r="A1414" i="1"/>
  <c r="A2182" i="1"/>
  <c r="E4318" i="1"/>
  <c r="A95" i="1"/>
  <c r="A863" i="1"/>
  <c r="A1631" i="1"/>
  <c r="A2399" i="1"/>
  <c r="E4037" i="1"/>
  <c r="E4863" i="1"/>
  <c r="A640" i="1"/>
  <c r="A1408" i="1"/>
  <c r="A2176" i="1"/>
  <c r="A2944" i="1"/>
  <c r="E4616" i="1"/>
  <c r="A393" i="1"/>
  <c r="Q3481" i="1"/>
  <c r="E3134" i="1"/>
  <c r="E2352" i="1"/>
  <c r="A45" i="1"/>
  <c r="A2093" i="1"/>
  <c r="A614" i="1"/>
  <c r="E3951" i="1"/>
  <c r="A1087" i="1"/>
  <c r="E3995" i="1"/>
  <c r="A312" i="1"/>
  <c r="A1544" i="1"/>
  <c r="A2768" i="1"/>
  <c r="E4896" i="1"/>
  <c r="A1081" i="1"/>
  <c r="A1849" i="1"/>
  <c r="A2617" i="1"/>
  <c r="E4593" i="1"/>
  <c r="A370" i="1"/>
  <c r="A1138" i="1"/>
  <c r="A1906" i="1"/>
  <c r="A2674" i="1"/>
  <c r="E4346" i="1"/>
  <c r="A123" i="1"/>
  <c r="A891" i="1"/>
  <c r="A1659" i="1"/>
  <c r="A2427" i="1"/>
  <c r="E4587" i="1"/>
  <c r="A364" i="1"/>
  <c r="A1132" i="1"/>
  <c r="A1900" i="1"/>
  <c r="A2668" i="1"/>
  <c r="A3213" i="1"/>
  <c r="A3981" i="1"/>
  <c r="A4861" i="1"/>
  <c r="A3350" i="1"/>
  <c r="A4118" i="1"/>
  <c r="A4984" i="1"/>
  <c r="A3479" i="1"/>
  <c r="A4247" i="1"/>
  <c r="A2630" i="1"/>
  <c r="A3560" i="1"/>
  <c r="A4328" i="1"/>
  <c r="A2878" i="1"/>
  <c r="A3681" i="1"/>
  <c r="A4449" i="1"/>
  <c r="A2986" i="1"/>
  <c r="A3754" i="1"/>
  <c r="A4522" i="1"/>
  <c r="A2533" i="1"/>
  <c r="A3523" i="1"/>
  <c r="A4291" i="1"/>
  <c r="A2853" i="1"/>
  <c r="A3668" i="1"/>
  <c r="A4436" i="1"/>
  <c r="A4910" i="1"/>
  <c r="R396" i="1"/>
  <c r="R1122" i="1"/>
  <c r="R1081" i="1"/>
  <c r="R1051" i="1"/>
  <c r="R1366" i="1"/>
  <c r="R1622" i="1"/>
  <c r="R1878" i="1"/>
  <c r="R2134" i="1"/>
  <c r="R2390" i="1"/>
  <c r="R2646" i="1"/>
  <c r="R2855" i="1"/>
  <c r="R2899" i="1"/>
  <c r="E2785" i="1"/>
  <c r="E166" i="1"/>
  <c r="E2928" i="1"/>
  <c r="A237" i="1"/>
  <c r="A2285" i="1"/>
  <c r="A806" i="1"/>
  <c r="E4207" i="1"/>
  <c r="A1279" i="1"/>
  <c r="E4155" i="1"/>
  <c r="A416" i="1"/>
  <c r="A1656" i="1"/>
  <c r="A2888" i="1"/>
  <c r="A25" i="1"/>
  <c r="A1153" i="1"/>
  <c r="A1921" i="1"/>
  <c r="E3743" i="1"/>
  <c r="E4665" i="1"/>
  <c r="A442" i="1"/>
  <c r="A1210" i="1"/>
  <c r="A1978" i="1"/>
  <c r="A2746" i="1"/>
  <c r="E4418" i="1"/>
  <c r="A195" i="1"/>
  <c r="A963" i="1"/>
  <c r="A1731" i="1"/>
  <c r="E3732" i="1"/>
  <c r="E4659" i="1"/>
  <c r="A436" i="1"/>
  <c r="A1204" i="1"/>
  <c r="A1972" i="1"/>
  <c r="A2740" i="1"/>
  <c r="A3285" i="1"/>
  <c r="A4053" i="1"/>
  <c r="A4846" i="1"/>
  <c r="A3422" i="1"/>
  <c r="A4190" i="1"/>
  <c r="A2606" i="1"/>
  <c r="A3551" i="1"/>
  <c r="A4319" i="1"/>
  <c r="A2781" i="1"/>
  <c r="A3632" i="1"/>
  <c r="A4400" i="1"/>
  <c r="A2985" i="1"/>
  <c r="A3753" i="1"/>
  <c r="A4521" i="1"/>
  <c r="A3058" i="1"/>
  <c r="A3826" i="1"/>
  <c r="A4594" i="1"/>
  <c r="A2707" i="1"/>
  <c r="A3595" i="1"/>
  <c r="E1140" i="1"/>
  <c r="E2399" i="1"/>
  <c r="E3722" i="1"/>
  <c r="A941" i="1"/>
  <c r="E4453" i="1"/>
  <c r="A1510" i="1"/>
  <c r="E4926" i="1"/>
  <c r="A1983" i="1"/>
  <c r="E4615" i="1"/>
  <c r="A848" i="1"/>
  <c r="A2072" i="1"/>
  <c r="E4178" i="1"/>
  <c r="A449" i="1"/>
  <c r="A1417" i="1"/>
  <c r="A2185" i="1"/>
  <c r="E4125" i="1"/>
  <c r="E4929" i="1"/>
  <c r="A706" i="1"/>
  <c r="A1474" i="1"/>
  <c r="A2242" i="1"/>
  <c r="E3770" i="1"/>
  <c r="E4682" i="1"/>
  <c r="A459" i="1"/>
  <c r="A1227" i="1"/>
  <c r="A1995" i="1"/>
  <c r="E4117" i="1"/>
  <c r="E4923" i="1"/>
  <c r="A700" i="1"/>
  <c r="A1468" i="1"/>
  <c r="A2236" i="1"/>
  <c r="A2603" i="1"/>
  <c r="A3549" i="1"/>
  <c r="A4317" i="1"/>
  <c r="A2889" i="1"/>
  <c r="A3686" i="1"/>
  <c r="A4454" i="1"/>
  <c r="A3047" i="1"/>
  <c r="A3815" i="1"/>
  <c r="A4583" i="1"/>
  <c r="A3128" i="1"/>
  <c r="A3896" i="1"/>
  <c r="A4664" i="1"/>
  <c r="A3249" i="1"/>
  <c r="A4017" i="1"/>
  <c r="A4785" i="1"/>
  <c r="A3322" i="1"/>
  <c r="A4090" i="1"/>
  <c r="A4858" i="1"/>
  <c r="A3091" i="1"/>
  <c r="A3859" i="1"/>
  <c r="A4627" i="1"/>
  <c r="A3236" i="1"/>
  <c r="A4004" i="1"/>
  <c r="A4772" i="1"/>
  <c r="R98" i="1"/>
  <c r="R869" i="1"/>
  <c r="R844" i="1"/>
  <c r="R630" i="1"/>
  <c r="R604" i="1"/>
  <c r="R1222" i="1"/>
  <c r="R1478" i="1"/>
  <c r="R1734" i="1"/>
  <c r="R1990" i="1"/>
  <c r="R2246" i="1"/>
  <c r="R2502" i="1"/>
  <c r="R2833" i="1"/>
  <c r="R3067" i="1"/>
  <c r="R3689" i="1"/>
  <c r="R3945" i="1"/>
  <c r="R4226" i="1"/>
  <c r="R4763" i="1"/>
  <c r="A4281" i="1"/>
  <c r="A4674" i="1"/>
  <c r="A3163" i="1"/>
  <c r="A4251" i="1"/>
  <c r="A3052" i="1"/>
  <c r="Q3468" i="1"/>
  <c r="E910" i="1"/>
  <c r="E1520" i="1"/>
  <c r="E4772" i="1"/>
  <c r="A1829" i="1"/>
  <c r="A350" i="1"/>
  <c r="A2398" i="1"/>
  <c r="A823" i="1"/>
  <c r="A2871" i="1"/>
  <c r="A144" i="1"/>
  <c r="A1368" i="1"/>
  <c r="A2592" i="1"/>
  <c r="E4736" i="1"/>
  <c r="A977" i="1"/>
  <c r="A1745" i="1"/>
  <c r="A2513" i="1"/>
  <c r="E4489" i="1"/>
  <c r="A266" i="1"/>
  <c r="A1034" i="1"/>
  <c r="A1802" i="1"/>
  <c r="A2570" i="1"/>
  <c r="E4234" i="1"/>
  <c r="A19" i="1"/>
  <c r="A787" i="1"/>
  <c r="A1555" i="1"/>
  <c r="A2323" i="1"/>
  <c r="E4483" i="1"/>
  <c r="A260" i="1"/>
  <c r="A1028" i="1"/>
  <c r="A1796" i="1"/>
  <c r="A2564" i="1"/>
  <c r="A3109" i="1"/>
  <c r="A3877" i="1"/>
  <c r="A4645" i="1"/>
  <c r="A3246" i="1"/>
  <c r="A4014" i="1"/>
  <c r="A4782" i="1"/>
  <c r="A3375" i="1"/>
  <c r="A4143" i="1"/>
  <c r="A4911" i="1"/>
  <c r="A3456" i="1"/>
  <c r="A4224" i="1"/>
  <c r="A2670" i="1"/>
  <c r="A3577" i="1"/>
  <c r="A4409" i="1"/>
  <c r="A2942" i="1"/>
  <c r="A3906" i="1"/>
  <c r="A4123" i="1"/>
  <c r="A4332" i="1"/>
  <c r="E2852" i="1"/>
  <c r="E3039" i="1"/>
  <c r="E4066" i="1"/>
  <c r="A1173" i="1"/>
  <c r="E4685" i="1"/>
  <c r="A1742" i="1"/>
  <c r="A167" i="1"/>
  <c r="A2215" i="1"/>
  <c r="E4743" i="1"/>
  <c r="A976" i="1"/>
  <c r="A2200" i="1"/>
  <c r="E4328" i="1"/>
  <c r="A577" i="1"/>
  <c r="A1497" i="1"/>
  <c r="A2265" i="1"/>
  <c r="E4233" i="1"/>
  <c r="A18" i="1"/>
  <c r="A786" i="1"/>
  <c r="A1554" i="1"/>
  <c r="A2322" i="1"/>
  <c r="E3898" i="1"/>
  <c r="E4762" i="1"/>
  <c r="A539" i="1"/>
  <c r="A1307" i="1"/>
  <c r="A2075" i="1"/>
  <c r="E4225" i="1"/>
  <c r="A12" i="1"/>
  <c r="A780" i="1"/>
  <c r="A1548" i="1"/>
  <c r="A2316" i="1"/>
  <c r="A2774" i="1"/>
  <c r="A3629" i="1"/>
  <c r="A4397" i="1"/>
  <c r="A2998" i="1"/>
  <c r="A3766" i="1"/>
  <c r="A4534" i="1"/>
  <c r="A3127" i="1"/>
  <c r="A3895" i="1"/>
  <c r="A4663" i="1"/>
  <c r="A3208" i="1"/>
  <c r="A3976" i="1"/>
  <c r="A4744" i="1"/>
  <c r="A3329" i="1"/>
  <c r="A4097" i="1"/>
  <c r="A4865" i="1"/>
  <c r="A3402" i="1"/>
  <c r="A4170" i="1"/>
  <c r="A4938" i="1"/>
  <c r="A3171" i="1"/>
  <c r="A3939" i="1"/>
  <c r="A4771" i="1"/>
  <c r="A3316" i="1"/>
  <c r="A4084" i="1"/>
  <c r="A4852" i="1"/>
  <c r="R189" i="1"/>
  <c r="R1128" i="1"/>
  <c r="R936" i="1"/>
  <c r="R725" i="1"/>
  <c r="R734" i="1"/>
  <c r="R1256" i="1"/>
  <c r="R1512" i="1"/>
  <c r="R1768" i="1"/>
  <c r="R2024" i="1"/>
  <c r="R2280" i="1"/>
  <c r="R2536" i="1"/>
  <c r="R3044" i="1"/>
  <c r="R3010" i="1"/>
  <c r="R3929" i="1"/>
  <c r="R4441" i="1"/>
  <c r="R4953" i="1"/>
  <c r="A288" i="1"/>
  <c r="E4576" i="1"/>
  <c r="E4009" i="1"/>
  <c r="A1066" i="1"/>
  <c r="E4191" i="1"/>
  <c r="A1651" i="1"/>
  <c r="E917" i="1"/>
  <c r="E3615" i="1"/>
  <c r="E4308" i="1"/>
  <c r="A1365" i="1"/>
  <c r="E4877" i="1"/>
  <c r="A1934" i="1"/>
  <c r="A359" i="1"/>
  <c r="A2407" i="1"/>
  <c r="E4855" i="1"/>
  <c r="A1096" i="1"/>
  <c r="A2320" i="1"/>
  <c r="E4448" i="1"/>
  <c r="A681" i="1"/>
  <c r="A1569" i="1"/>
  <c r="A2337" i="1"/>
  <c r="E4313" i="1"/>
  <c r="A90" i="1"/>
  <c r="A858" i="1"/>
  <c r="A1626" i="1"/>
  <c r="A2394" i="1"/>
  <c r="E3999" i="1"/>
  <c r="E4834" i="1"/>
  <c r="A611" i="1"/>
  <c r="A1379" i="1"/>
  <c r="A2147" i="1"/>
  <c r="E4307" i="1"/>
  <c r="A84" i="1"/>
  <c r="A852" i="1"/>
  <c r="A1620" i="1"/>
  <c r="A2388" i="1"/>
  <c r="A2918" i="1"/>
  <c r="A3701" i="1"/>
  <c r="A4469" i="1"/>
  <c r="A3070" i="1"/>
  <c r="A3838" i="1"/>
  <c r="A4606" i="1"/>
  <c r="A3199" i="1"/>
  <c r="A3967" i="1"/>
  <c r="A4735" i="1"/>
  <c r="A3280" i="1"/>
  <c r="A4048" i="1"/>
  <c r="A4816" i="1"/>
  <c r="A3401" i="1"/>
  <c r="A4169" i="1"/>
  <c r="A4937" i="1"/>
  <c r="A3474" i="1"/>
  <c r="A4242" i="1"/>
  <c r="A4667" i="1"/>
  <c r="A3243" i="1"/>
  <c r="A4011" i="1"/>
  <c r="A4923" i="1"/>
  <c r="A3388" i="1"/>
  <c r="A4156" i="1"/>
  <c r="A4924" i="1"/>
  <c r="R896" i="1"/>
  <c r="R205" i="1"/>
  <c r="R984" i="1"/>
  <c r="R821" i="1"/>
  <c r="R830" i="1"/>
  <c r="R1280" i="1"/>
  <c r="R1536" i="1"/>
  <c r="R2048" i="1"/>
  <c r="R2304" i="1"/>
  <c r="R2560" i="1"/>
  <c r="R3202" i="1"/>
  <c r="R3131" i="1"/>
  <c r="R3441" i="1"/>
  <c r="R4209" i="1"/>
  <c r="R4721" i="1"/>
  <c r="R4977" i="1"/>
  <c r="E1264" i="1"/>
  <c r="A1749" i="1"/>
  <c r="A2470" i="1"/>
  <c r="E4679" i="1"/>
  <c r="E4688" i="1"/>
  <c r="A2353" i="1"/>
  <c r="A1386" i="1"/>
  <c r="E4722" i="1"/>
  <c r="A2099" i="1"/>
  <c r="E1818" i="1"/>
  <c r="E607" i="1"/>
  <c r="E3248" i="1"/>
  <c r="A357" i="1"/>
  <c r="E3698" i="1"/>
  <c r="A926" i="1"/>
  <c r="E4342" i="1"/>
  <c r="A1399" i="1"/>
  <c r="E4241" i="1"/>
  <c r="A480" i="1"/>
  <c r="A1720" i="1"/>
  <c r="A2952" i="1"/>
  <c r="A89" i="1"/>
  <c r="A1193" i="1"/>
  <c r="A1961" i="1"/>
  <c r="E3807" i="1"/>
  <c r="E4705" i="1"/>
  <c r="A482" i="1"/>
  <c r="A1250" i="1"/>
  <c r="A2018" i="1"/>
  <c r="A2786" i="1"/>
  <c r="E4458" i="1"/>
  <c r="A235" i="1"/>
  <c r="A1003" i="1"/>
  <c r="A1771" i="1"/>
  <c r="E3796" i="1"/>
  <c r="E4699" i="1"/>
  <c r="A476" i="1"/>
  <c r="A1244" i="1"/>
  <c r="A2012" i="1"/>
  <c r="A2780" i="1"/>
  <c r="A3325" i="1"/>
  <c r="A4093" i="1"/>
  <c r="A4975" i="1"/>
  <c r="A3462" i="1"/>
  <c r="A4230" i="1"/>
  <c r="A2699" i="1"/>
  <c r="A3591" i="1"/>
  <c r="A4359" i="1"/>
  <c r="A2861" i="1"/>
  <c r="A3672" i="1"/>
  <c r="A4440" i="1"/>
  <c r="A3025" i="1"/>
  <c r="A3793" i="1"/>
  <c r="A4561" i="1"/>
  <c r="A3098" i="1"/>
  <c r="A3866" i="1"/>
  <c r="A4634" i="1"/>
  <c r="A2787" i="1"/>
  <c r="A3635" i="1"/>
  <c r="A4403" i="1"/>
  <c r="A3012" i="1"/>
  <c r="A3780" i="1"/>
  <c r="A4548" i="1"/>
  <c r="R27" i="1"/>
  <c r="R582" i="1"/>
  <c r="R291" i="1"/>
  <c r="R308" i="1"/>
  <c r="R1115" i="1"/>
  <c r="R1407" i="1"/>
  <c r="R1663" i="1"/>
  <c r="R1919" i="1"/>
  <c r="R2175" i="1"/>
  <c r="R2431" i="1"/>
  <c r="R2687" i="1"/>
  <c r="R3229" i="1"/>
  <c r="R3579" i="1"/>
  <c r="R3835" i="1"/>
  <c r="R4347" i="1"/>
  <c r="R4603" i="1"/>
  <c r="R4859" i="1"/>
  <c r="E1598" i="1"/>
  <c r="E4844" i="1"/>
  <c r="A422" i="1"/>
  <c r="A1255" i="1"/>
  <c r="A1528" i="1"/>
  <c r="A1073" i="1"/>
  <c r="E4179" i="1"/>
  <c r="A1322" i="1"/>
  <c r="E4466" i="1"/>
  <c r="A1587" i="1"/>
  <c r="E4643" i="1"/>
  <c r="A3406" i="1"/>
  <c r="A2969" i="1"/>
  <c r="A4107" i="1"/>
  <c r="A4876" i="1"/>
  <c r="R653" i="1"/>
  <c r="R1021" i="1"/>
  <c r="R1776" i="1"/>
  <c r="R2455" i="1"/>
  <c r="R2776" i="1"/>
  <c r="R3562" i="1"/>
  <c r="R4586" i="1"/>
  <c r="R3706" i="1"/>
  <c r="R3017" i="1"/>
  <c r="R4395" i="1"/>
  <c r="A3872" i="1"/>
  <c r="A4901" i="1"/>
  <c r="R1520" i="1"/>
  <c r="R2898" i="1"/>
  <c r="R1936" i="1"/>
  <c r="R3986" i="1"/>
  <c r="A2276" i="1"/>
  <c r="A3855" i="1"/>
  <c r="A3362" i="1"/>
  <c r="A3276" i="1"/>
  <c r="R1042" i="1"/>
  <c r="R532" i="1"/>
  <c r="R1374" i="1"/>
  <c r="R2064" i="1"/>
  <c r="R2743" i="1"/>
  <c r="R4563" i="1"/>
  <c r="R3577" i="1"/>
  <c r="A2749" i="1"/>
  <c r="R235" i="1"/>
  <c r="R3459" i="1"/>
  <c r="R4715" i="1"/>
  <c r="A4709" i="1"/>
  <c r="A4256" i="1"/>
  <c r="A3451" i="1"/>
  <c r="A4572" i="1"/>
  <c r="R147" i="1"/>
  <c r="R702" i="1"/>
  <c r="R1671" i="1"/>
  <c r="R2350" i="1"/>
  <c r="R3578" i="1"/>
  <c r="R2526" i="1"/>
  <c r="R4651" i="1"/>
  <c r="A3868" i="1"/>
  <c r="R2311" i="1"/>
  <c r="R4611" i="1"/>
  <c r="A2404" i="1"/>
  <c r="A3983" i="1"/>
  <c r="A3490" i="1"/>
  <c r="A3340" i="1"/>
  <c r="R1138" i="1"/>
  <c r="R596" i="1"/>
  <c r="R1390" i="1"/>
  <c r="R4345" i="1"/>
  <c r="E4899" i="1"/>
  <c r="A2694" i="1"/>
  <c r="A4623" i="1"/>
  <c r="A4130" i="1"/>
  <c r="A3660" i="1"/>
  <c r="R453" i="1"/>
  <c r="R885" i="1"/>
  <c r="R1463" i="1"/>
  <c r="R2875" i="1"/>
  <c r="R3329" i="1"/>
  <c r="R2606" i="1"/>
  <c r="R3347" i="1"/>
  <c r="R4065" i="1"/>
  <c r="R4794" i="1"/>
  <c r="A2713" i="1"/>
  <c r="A4441" i="1"/>
  <c r="A3724" i="1"/>
  <c r="R3180" i="1"/>
  <c r="A548" i="1"/>
  <c r="A4302" i="1"/>
  <c r="A3865" i="1"/>
  <c r="A4555" i="1"/>
  <c r="A4965" i="1"/>
  <c r="R967" i="1"/>
  <c r="R1180" i="1"/>
  <c r="R1927" i="1"/>
  <c r="R3809" i="1"/>
  <c r="A3552" i="1"/>
  <c r="R1824" i="1"/>
  <c r="R2726" i="1"/>
  <c r="R2270" i="1"/>
  <c r="R3922" i="1"/>
  <c r="A3097" i="1"/>
  <c r="R2462" i="1"/>
  <c r="R2751" i="1"/>
  <c r="A2611" i="1"/>
  <c r="A4293" i="1"/>
  <c r="A3424" i="1"/>
  <c r="R4442" i="1"/>
  <c r="R1082" i="1"/>
  <c r="A2869" i="1"/>
  <c r="A4977" i="1"/>
  <c r="R1471" i="1"/>
  <c r="E2207" i="1"/>
  <c r="E4713" i="1"/>
  <c r="A4505" i="1"/>
  <c r="R2622" i="1"/>
  <c r="R4339" i="1"/>
  <c r="A3042" i="1"/>
  <c r="R2558" i="1"/>
  <c r="R806" i="1"/>
  <c r="R3230" i="1"/>
  <c r="R2224" i="1"/>
  <c r="R920" i="1"/>
  <c r="A3781" i="1"/>
  <c r="A3296" i="1"/>
  <c r="R1568" i="1"/>
  <c r="A3936" i="1"/>
  <c r="R2320" i="1"/>
  <c r="R2890" i="1"/>
  <c r="A4770" i="1"/>
  <c r="A3663" i="1"/>
  <c r="R1360" i="1"/>
  <c r="S3390" i="1"/>
  <c r="A693" i="1"/>
  <c r="E2247" i="1"/>
  <c r="A1551" i="1"/>
  <c r="E54" i="1"/>
  <c r="E2912" i="1"/>
  <c r="A1662" i="1"/>
  <c r="E2148" i="1"/>
  <c r="E808" i="1"/>
  <c r="A326" i="1"/>
  <c r="E4543" i="1"/>
  <c r="E4172" i="1"/>
  <c r="A2256" i="1"/>
  <c r="A2354" i="1"/>
  <c r="E4267" i="1"/>
  <c r="A3798" i="1"/>
  <c r="A4776" i="1"/>
  <c r="A3203" i="1"/>
  <c r="R765" i="1"/>
  <c r="R3094" i="1"/>
  <c r="A1144" i="1"/>
  <c r="A1658" i="1"/>
  <c r="A116" i="1"/>
  <c r="A4638" i="1"/>
  <c r="A4201" i="1"/>
  <c r="A101" i="1"/>
  <c r="A2784" i="1"/>
  <c r="A1922" i="1"/>
  <c r="A380" i="1"/>
  <c r="A4893" i="1"/>
  <c r="A2669" i="1"/>
  <c r="A3002" i="1"/>
  <c r="A4452" i="1"/>
  <c r="R1375" i="1"/>
  <c r="R3305" i="1"/>
  <c r="A3803" i="1"/>
  <c r="A1550" i="1"/>
  <c r="A2193" i="1"/>
  <c r="A1235" i="1"/>
  <c r="A3557" i="1"/>
  <c r="A4672" i="1"/>
  <c r="E3120" i="1"/>
  <c r="A2912" i="1"/>
  <c r="A2002" i="1"/>
  <c r="E4683" i="1"/>
  <c r="A3575" i="1"/>
  <c r="A4618" i="1"/>
  <c r="R293" i="1"/>
  <c r="R3155" i="1"/>
  <c r="A1329" i="1"/>
  <c r="E4478" i="1"/>
  <c r="R1934" i="1"/>
  <c r="A2126" i="1"/>
  <c r="E4095" i="1"/>
  <c r="A3910" i="1"/>
  <c r="A2595" i="1"/>
  <c r="R1033" i="1"/>
  <c r="R2891" i="1"/>
  <c r="A2261" i="1"/>
  <c r="A4815" i="1"/>
  <c r="R686" i="1"/>
  <c r="R2071" i="1"/>
  <c r="A4940" i="1"/>
  <c r="A4933" i="1"/>
  <c r="R3770" i="1"/>
  <c r="A4998" i="1"/>
  <c r="A2097" i="3"/>
  <c r="S2259" i="1"/>
  <c r="Q849" i="1"/>
  <c r="S4827" i="1"/>
  <c r="S3691" i="1"/>
  <c r="Q2537" i="1"/>
  <c r="Q2813" i="1"/>
  <c r="R2815" i="1" s="1"/>
  <c r="Q744" i="1"/>
  <c r="E23" i="1"/>
  <c r="Q1867" i="1"/>
  <c r="Q4122" i="1"/>
  <c r="E31" i="1"/>
  <c r="Q555" i="1"/>
  <c r="R557" i="1" s="1"/>
  <c r="Q1245" i="1"/>
  <c r="R1246" i="1" s="1"/>
  <c r="Q4076" i="1"/>
  <c r="Q886" i="1"/>
  <c r="Q851" i="1"/>
  <c r="Q3241" i="1"/>
  <c r="Q4142" i="1"/>
  <c r="Q4168" i="1"/>
  <c r="R4170" i="1" s="1"/>
  <c r="E2466" i="1"/>
  <c r="E1181" i="1"/>
  <c r="Q3533" i="1"/>
  <c r="E1521" i="1"/>
  <c r="Q4044" i="1"/>
  <c r="Q3736" i="1"/>
  <c r="R3738" i="1" s="1"/>
  <c r="E953" i="1"/>
  <c r="E2034" i="1"/>
  <c r="E3131" i="1"/>
  <c r="E749" i="1"/>
  <c r="E1606" i="1"/>
  <c r="Q4420" i="1"/>
  <c r="Q3872" i="1"/>
  <c r="R3874" i="1" s="1"/>
  <c r="E1089" i="1"/>
  <c r="E2170" i="1"/>
  <c r="Q4940" i="1"/>
  <c r="Q4072" i="1"/>
  <c r="R4074" i="1" s="1"/>
  <c r="E1289" i="1"/>
  <c r="E2370" i="1"/>
  <c r="E3467" i="1"/>
  <c r="E260" i="1"/>
  <c r="E3389" i="1"/>
  <c r="E2710" i="1"/>
  <c r="Q3659" i="1"/>
  <c r="R3659" i="1" s="1"/>
  <c r="Q3078" i="1"/>
  <c r="Q4336" i="1"/>
  <c r="R4338" i="1" s="1"/>
  <c r="E330" i="1"/>
  <c r="E3089" i="1"/>
  <c r="E2634" i="1"/>
  <c r="E2195" i="1"/>
  <c r="E1748" i="1"/>
  <c r="E1349" i="1"/>
  <c r="E670" i="1"/>
  <c r="E3742" i="1"/>
  <c r="Q4300" i="1"/>
  <c r="Q4407" i="1"/>
  <c r="R4409" i="1" s="1"/>
  <c r="Q3281" i="1"/>
  <c r="E1049" i="1"/>
  <c r="E594" i="1"/>
  <c r="E3666" i="1"/>
  <c r="E3227" i="1"/>
  <c r="E2780" i="1"/>
  <c r="E1613" i="1"/>
  <c r="E3917" i="1"/>
  <c r="E2470" i="1"/>
  <c r="E13" i="1"/>
  <c r="E1603" i="1"/>
  <c r="E757" i="1"/>
  <c r="E3150" i="1"/>
  <c r="E1575" i="1"/>
  <c r="E3495" i="1"/>
  <c r="E1592" i="1"/>
  <c r="E3128" i="1"/>
  <c r="E4247" i="1"/>
  <c r="A797" i="1"/>
  <c r="A2333" i="1"/>
  <c r="A342" i="1"/>
  <c r="A1878" i="1"/>
  <c r="E4100" i="1"/>
  <c r="E4910" i="1"/>
  <c r="A687" i="1"/>
  <c r="A1455" i="1"/>
  <c r="A2223" i="1"/>
  <c r="E3778" i="1"/>
  <c r="Q3711" i="1"/>
  <c r="R3713" i="1" s="1"/>
  <c r="E308" i="1"/>
  <c r="E2970" i="1"/>
  <c r="E2307" i="1"/>
  <c r="E836" i="1"/>
  <c r="E2884" i="1"/>
  <c r="E1461" i="1"/>
  <c r="E3509" i="1"/>
  <c r="E1806" i="1"/>
  <c r="E3838" i="1"/>
  <c r="E751" i="1"/>
  <c r="E1519" i="1"/>
  <c r="E2287" i="1"/>
  <c r="E3055" i="1"/>
  <c r="E264" i="1"/>
  <c r="E1088" i="1"/>
  <c r="E1856" i="1"/>
  <c r="E2624" i="1"/>
  <c r="E3392" i="1"/>
  <c r="Q4739" i="1"/>
  <c r="Q4736" i="1"/>
  <c r="E3489" i="1"/>
  <c r="E1315" i="1"/>
  <c r="E3363" i="1"/>
  <c r="E1892" i="1"/>
  <c r="E462" i="1"/>
  <c r="E2517" i="1"/>
  <c r="E814" i="1"/>
  <c r="E2862" i="1"/>
  <c r="E337" i="1"/>
  <c r="E1143" i="1"/>
  <c r="E1911" i="1"/>
  <c r="E2679" i="1"/>
  <c r="E3447" i="1"/>
  <c r="E712" i="1"/>
  <c r="E1480" i="1"/>
  <c r="E2248" i="1"/>
  <c r="E3016" i="1"/>
  <c r="E3784" i="1"/>
  <c r="Q3839" i="1"/>
  <c r="E478" i="1"/>
  <c r="E3098" i="1"/>
  <c r="E2355" i="1"/>
  <c r="E884" i="1"/>
  <c r="E2932" i="1"/>
  <c r="E1509" i="1"/>
  <c r="E3557" i="1"/>
  <c r="E1854" i="1"/>
  <c r="E3854" i="1"/>
  <c r="E767" i="1"/>
  <c r="E1535" i="1"/>
  <c r="E2303" i="1"/>
  <c r="E3071" i="1"/>
  <c r="E285" i="1"/>
  <c r="E1104" i="1"/>
  <c r="E1872" i="1"/>
  <c r="E2640" i="1"/>
  <c r="E3408" i="1"/>
  <c r="E4176" i="1"/>
  <c r="E4532" i="1"/>
  <c r="A309" i="1"/>
  <c r="A1077" i="1"/>
  <c r="A1845" i="1"/>
  <c r="E4013" i="1"/>
  <c r="E4845" i="1"/>
  <c r="A622" i="1"/>
  <c r="A1390" i="1"/>
  <c r="A2158" i="1"/>
  <c r="E4294" i="1"/>
  <c r="A71" i="1"/>
  <c r="A839" i="1"/>
  <c r="A1607" i="1"/>
  <c r="A2375" i="1"/>
  <c r="E4005" i="1"/>
  <c r="E4839" i="1"/>
  <c r="A616" i="1"/>
  <c r="A1384" i="1"/>
  <c r="A2152" i="1"/>
  <c r="A2920" i="1"/>
  <c r="E4592" i="1"/>
  <c r="A369" i="1"/>
  <c r="Q3715" i="1"/>
  <c r="Q4352" i="1"/>
  <c r="E3105" i="1"/>
  <c r="E1187" i="1"/>
  <c r="E3235" i="1"/>
  <c r="E1764" i="1"/>
  <c r="E292" i="1"/>
  <c r="E2389" i="1"/>
  <c r="E686" i="1"/>
  <c r="E2734" i="1"/>
  <c r="E252" i="1"/>
  <c r="E1095" i="1"/>
  <c r="E1863" i="1"/>
  <c r="E2631" i="1"/>
  <c r="E3399" i="1"/>
  <c r="E664" i="1"/>
  <c r="E1432" i="1"/>
  <c r="E2200" i="1"/>
  <c r="E2968" i="1"/>
  <c r="E3736" i="1"/>
  <c r="E4034" i="1"/>
  <c r="E4860" i="1"/>
  <c r="A637" i="1"/>
  <c r="A1405" i="1"/>
  <c r="A2173" i="1"/>
  <c r="E4405" i="1"/>
  <c r="A182" i="1"/>
  <c r="A950" i="1"/>
  <c r="A1718" i="1"/>
  <c r="A2486" i="1"/>
  <c r="E4622" i="1"/>
  <c r="A399" i="1"/>
  <c r="A1167" i="1"/>
  <c r="A1935" i="1"/>
  <c r="A2703" i="1"/>
  <c r="E4399" i="1"/>
  <c r="A176" i="1"/>
  <c r="A944" i="1"/>
  <c r="A1712" i="1"/>
  <c r="A2480" i="1"/>
  <c r="E4114" i="1"/>
  <c r="E4920" i="1"/>
  <c r="A697" i="1"/>
  <c r="Q4486" i="1"/>
  <c r="Q4889" i="1"/>
  <c r="R4889" i="1" s="1"/>
  <c r="E2202" i="1"/>
  <c r="E2051" i="1"/>
  <c r="E580" i="1"/>
  <c r="E2628" i="1"/>
  <c r="E1205" i="1"/>
  <c r="E3253" i="1"/>
  <c r="E1550" i="1"/>
  <c r="E3598" i="1"/>
  <c r="E655" i="1"/>
  <c r="E1423" i="1"/>
  <c r="E2191" i="1"/>
  <c r="E2959" i="1"/>
  <c r="E136" i="1"/>
  <c r="E992" i="1"/>
  <c r="E1760" i="1"/>
  <c r="E2528" i="1"/>
  <c r="E3296" i="1"/>
  <c r="E4064" i="1"/>
  <c r="E4420" i="1"/>
  <c r="A197" i="1"/>
  <c r="A965" i="1"/>
  <c r="A1733" i="1"/>
  <c r="E3851" i="1"/>
  <c r="E4733" i="1"/>
  <c r="A510" i="1"/>
  <c r="A1278" i="1"/>
  <c r="A2046" i="1"/>
  <c r="E4154" i="1"/>
  <c r="E4950" i="1"/>
  <c r="A727" i="1"/>
  <c r="A1495" i="1"/>
  <c r="A2263" i="1"/>
  <c r="E3842" i="1"/>
  <c r="Q4543" i="1"/>
  <c r="E1185" i="1"/>
  <c r="E225" i="1"/>
  <c r="E2595" i="1"/>
  <c r="E1124" i="1"/>
  <c r="E3172" i="1"/>
  <c r="E1749" i="1"/>
  <c r="E3797" i="1"/>
  <c r="E2094" i="1"/>
  <c r="E4014" i="1"/>
  <c r="E855" i="1"/>
  <c r="E1623" i="1"/>
  <c r="E2391" i="1"/>
  <c r="E3159" i="1"/>
  <c r="E403" i="1"/>
  <c r="E1192" i="1"/>
  <c r="E1960" i="1"/>
  <c r="E2728" i="1"/>
  <c r="E3496" i="1"/>
  <c r="E4264" i="1"/>
  <c r="E4620" i="1"/>
  <c r="A397" i="1"/>
  <c r="A1165" i="1"/>
  <c r="A1933" i="1"/>
  <c r="E4131" i="1"/>
  <c r="E4933" i="1"/>
  <c r="A710" i="1"/>
  <c r="A1478" i="1"/>
  <c r="A2246" i="1"/>
  <c r="E4382" i="1"/>
  <c r="A159" i="1"/>
  <c r="A927" i="1"/>
  <c r="A1695" i="1"/>
  <c r="A2463" i="1"/>
  <c r="E4123" i="1"/>
  <c r="E4927" i="1"/>
  <c r="A704" i="1"/>
  <c r="A1472" i="1"/>
  <c r="A2240" i="1"/>
  <c r="E3767" i="1"/>
  <c r="E4680" i="1"/>
  <c r="A457" i="1"/>
  <c r="E2273" i="1"/>
  <c r="E4222" i="1"/>
  <c r="E2864" i="1"/>
  <c r="A229" i="1"/>
  <c r="A2277" i="1"/>
  <c r="A798" i="1"/>
  <c r="E4196" i="1"/>
  <c r="A1271" i="1"/>
  <c r="E4145" i="1"/>
  <c r="A408" i="1"/>
  <c r="A1632" i="1"/>
  <c r="A2872" i="1"/>
  <c r="A17" i="1"/>
  <c r="A1145" i="1"/>
  <c r="A1913" i="1"/>
  <c r="E3730" i="1"/>
  <c r="E4657" i="1"/>
  <c r="A434" i="1"/>
  <c r="A1202" i="1"/>
  <c r="A1970" i="1"/>
  <c r="A2738" i="1"/>
  <c r="E4410" i="1"/>
  <c r="A187" i="1"/>
  <c r="A955" i="1"/>
  <c r="A1723" i="1"/>
  <c r="E3721" i="1"/>
  <c r="E4651" i="1"/>
  <c r="A428" i="1"/>
  <c r="A1196" i="1"/>
  <c r="A1964" i="1"/>
  <c r="A2732" i="1"/>
  <c r="A3277" i="1"/>
  <c r="A4045" i="1"/>
  <c r="A4989" i="1"/>
  <c r="A3414" i="1"/>
  <c r="A4182" i="1"/>
  <c r="A2587" i="1"/>
  <c r="A3543" i="1"/>
  <c r="A4311" i="1"/>
  <c r="A2765" i="1"/>
  <c r="A3624" i="1"/>
  <c r="A4392" i="1"/>
  <c r="A2977" i="1"/>
  <c r="A3745" i="1"/>
  <c r="A4513" i="1"/>
  <c r="A3050" i="1"/>
  <c r="A3818" i="1"/>
  <c r="A4586" i="1"/>
  <c r="A2691" i="1"/>
  <c r="A3587" i="1"/>
  <c r="A4355" i="1"/>
  <c r="A2964" i="1"/>
  <c r="A3732" i="1"/>
  <c r="A4500" i="1"/>
  <c r="R518" i="1"/>
  <c r="R493" i="1"/>
  <c r="R163" i="1"/>
  <c r="R180" i="1"/>
  <c r="R1391" i="1"/>
  <c r="R1647" i="1"/>
  <c r="R1903" i="1"/>
  <c r="R2159" i="1"/>
  <c r="R2415" i="1"/>
  <c r="R2671" i="1"/>
  <c r="R3059" i="1"/>
  <c r="R3092" i="1"/>
  <c r="E3354" i="1"/>
  <c r="E799" i="1"/>
  <c r="E3440" i="1"/>
  <c r="A421" i="1"/>
  <c r="E3801" i="1"/>
  <c r="A990" i="1"/>
  <c r="E4406" i="1"/>
  <c r="A1463" i="1"/>
  <c r="E4295" i="1"/>
  <c r="A528" i="1"/>
  <c r="A1752" i="1"/>
  <c r="E3715" i="1"/>
  <c r="A129" i="1"/>
  <c r="A1217" i="1"/>
  <c r="A1985" i="1"/>
  <c r="E3844" i="1"/>
  <c r="E4729" i="1"/>
  <c r="A506" i="1"/>
  <c r="A1274" i="1"/>
  <c r="A2042" i="1"/>
  <c r="A2810" i="1"/>
  <c r="E4482" i="1"/>
  <c r="A259" i="1"/>
  <c r="A1027" i="1"/>
  <c r="A1795" i="1"/>
  <c r="E3835" i="1"/>
  <c r="E4723" i="1"/>
  <c r="A500" i="1"/>
  <c r="A1268" i="1"/>
  <c r="A2036" i="1"/>
  <c r="A2804" i="1"/>
  <c r="A3349" i="1"/>
  <c r="A4117" i="1"/>
  <c r="A4961" i="1"/>
  <c r="A3486" i="1"/>
  <c r="A4254" i="1"/>
  <c r="A2747" i="1"/>
  <c r="A3615" i="1"/>
  <c r="A4383" i="1"/>
  <c r="A2909" i="1"/>
  <c r="A3696" i="1"/>
  <c r="A4464" i="1"/>
  <c r="A3049" i="1"/>
  <c r="A3817" i="1"/>
  <c r="A4585" i="1"/>
  <c r="A3122" i="1"/>
  <c r="A3890" i="1"/>
  <c r="A4658" i="1"/>
  <c r="A2835" i="1"/>
  <c r="A3659" i="1"/>
  <c r="E2500" i="1"/>
  <c r="E2911" i="1"/>
  <c r="E4002" i="1"/>
  <c r="A1125" i="1"/>
  <c r="E4637" i="1"/>
  <c r="A1694" i="1"/>
  <c r="A119" i="1"/>
  <c r="A2167" i="1"/>
  <c r="E4703" i="1"/>
  <c r="A952" i="1"/>
  <c r="A2184" i="1"/>
  <c r="E4312" i="1"/>
  <c r="A545" i="1"/>
  <c r="A1481" i="1"/>
  <c r="A2249" i="1"/>
  <c r="E4211" i="1"/>
  <c r="E4993" i="1"/>
  <c r="A770" i="1"/>
  <c r="A1538" i="1"/>
  <c r="A2306" i="1"/>
  <c r="E3873" i="1"/>
  <c r="E4746" i="1"/>
  <c r="A523" i="1"/>
  <c r="A1291" i="1"/>
  <c r="A2059" i="1"/>
  <c r="E4203" i="1"/>
  <c r="E4987" i="1"/>
  <c r="A764" i="1"/>
  <c r="A1532" i="1"/>
  <c r="A2300" i="1"/>
  <c r="A2742" i="1"/>
  <c r="A3613" i="1"/>
  <c r="A4381" i="1"/>
  <c r="A2982" i="1"/>
  <c r="A3750" i="1"/>
  <c r="A4518" i="1"/>
  <c r="A3111" i="1"/>
  <c r="A3879" i="1"/>
  <c r="A4647" i="1"/>
  <c r="A3192" i="1"/>
  <c r="A3960" i="1"/>
  <c r="A4728" i="1"/>
  <c r="A3313" i="1"/>
  <c r="A4081" i="1"/>
  <c r="A4849" i="1"/>
  <c r="A3386" i="1"/>
  <c r="A4154" i="1"/>
  <c r="A4922" i="1"/>
  <c r="A3155" i="1"/>
  <c r="A3923" i="1"/>
  <c r="A4739" i="1"/>
  <c r="A3300" i="1"/>
  <c r="A4068" i="1"/>
  <c r="A4836" i="1"/>
  <c r="R124" i="1"/>
  <c r="R1096" i="1"/>
  <c r="R919" i="1"/>
  <c r="R692" i="1"/>
  <c r="R701" i="1"/>
  <c r="R1247" i="1"/>
  <c r="R1503" i="1"/>
  <c r="R1759" i="1"/>
  <c r="R2271" i="1"/>
  <c r="R2527" i="1"/>
  <c r="R3012" i="1"/>
  <c r="R3433" i="1"/>
  <c r="R3714" i="1"/>
  <c r="R4251" i="1"/>
  <c r="R4777" i="1"/>
  <c r="A3586" i="1"/>
  <c r="A4738" i="1"/>
  <c r="A3291" i="1"/>
  <c r="A4379" i="1"/>
  <c r="A3116" i="1"/>
  <c r="Q2870" i="1"/>
  <c r="R2872" i="1" s="1"/>
  <c r="E2286" i="1"/>
  <c r="E2032" i="1"/>
  <c r="E4948" i="1"/>
  <c r="A2005" i="1"/>
  <c r="A526" i="1"/>
  <c r="E3815" i="1"/>
  <c r="A999" i="1"/>
  <c r="E3867" i="1"/>
  <c r="A248" i="1"/>
  <c r="A1480" i="1"/>
  <c r="A2704" i="1"/>
  <c r="E4832" i="1"/>
  <c r="A1041" i="1"/>
  <c r="A1809" i="1"/>
  <c r="A2577" i="1"/>
  <c r="E4553" i="1"/>
  <c r="A330" i="1"/>
  <c r="A1098" i="1"/>
  <c r="A1866" i="1"/>
  <c r="A2634" i="1"/>
  <c r="E4306" i="1"/>
  <c r="A83" i="1"/>
  <c r="A851" i="1"/>
  <c r="A1619" i="1"/>
  <c r="A2387" i="1"/>
  <c r="E4547" i="1"/>
  <c r="A324" i="1"/>
  <c r="A1092" i="1"/>
  <c r="A1860" i="1"/>
  <c r="A2628" i="1"/>
  <c r="A3173" i="1"/>
  <c r="A3941" i="1"/>
  <c r="A4773" i="1"/>
  <c r="A3310" i="1"/>
  <c r="A4078" i="1"/>
  <c r="A4918" i="1"/>
  <c r="A3439" i="1"/>
  <c r="A4207" i="1"/>
  <c r="A2525" i="1"/>
  <c r="A3520" i="1"/>
  <c r="A4288" i="1"/>
  <c r="A2798" i="1"/>
  <c r="A3641" i="1"/>
  <c r="A4473" i="1"/>
  <c r="A3010" i="1"/>
  <c r="A4162" i="1"/>
  <c r="A4315" i="1"/>
  <c r="A4396" i="1"/>
  <c r="E741" i="1"/>
  <c r="E3551" i="1"/>
  <c r="E4268" i="1"/>
  <c r="A1325" i="1"/>
  <c r="E4837" i="1"/>
  <c r="A1894" i="1"/>
  <c r="A319" i="1"/>
  <c r="A2367" i="1"/>
  <c r="E4831" i="1"/>
  <c r="A1080" i="1"/>
  <c r="A2312" i="1"/>
  <c r="E4440" i="1"/>
  <c r="A673" i="1"/>
  <c r="A1561" i="1"/>
  <c r="A2329" i="1"/>
  <c r="E4305" i="1"/>
  <c r="A82" i="1"/>
  <c r="A850" i="1"/>
  <c r="A1618" i="1"/>
  <c r="A2386" i="1"/>
  <c r="E3988" i="1"/>
  <c r="E4826" i="1"/>
  <c r="A603" i="1"/>
  <c r="A1371" i="1"/>
  <c r="A2139" i="1"/>
  <c r="E4299" i="1"/>
  <c r="A76" i="1"/>
  <c r="A844" i="1"/>
  <c r="A1612" i="1"/>
  <c r="A2380" i="1"/>
  <c r="A2902" i="1"/>
  <c r="A3693" i="1"/>
  <c r="A4461" i="1"/>
  <c r="A3062" i="1"/>
  <c r="A3830" i="1"/>
  <c r="A4598" i="1"/>
  <c r="A3191" i="1"/>
  <c r="A3959" i="1"/>
  <c r="A4727" i="1"/>
  <c r="A3272" i="1"/>
  <c r="A4040" i="1"/>
  <c r="A4808" i="1"/>
  <c r="A3393" i="1"/>
  <c r="A4161" i="1"/>
  <c r="A4929" i="1"/>
  <c r="A3466" i="1"/>
  <c r="A4234" i="1"/>
  <c r="A4643" i="1"/>
  <c r="A3235" i="1"/>
  <c r="A4003" i="1"/>
  <c r="A4907" i="1"/>
  <c r="A3380" i="1"/>
  <c r="A4148" i="1"/>
  <c r="A4916" i="1"/>
  <c r="R315" i="1"/>
  <c r="R139" i="1"/>
  <c r="R966" i="1"/>
  <c r="R822" i="1"/>
  <c r="R796" i="1"/>
  <c r="R1270" i="1"/>
  <c r="R1526" i="1"/>
  <c r="R1782" i="1"/>
  <c r="R2038" i="1"/>
  <c r="R2294" i="1"/>
  <c r="R2550" i="1"/>
  <c r="R3170" i="1"/>
  <c r="R3203" i="1"/>
  <c r="R3132" i="1"/>
  <c r="R3442" i="1"/>
  <c r="R3698" i="1"/>
  <c r="R4210" i="1"/>
  <c r="R4466" i="1"/>
  <c r="R4722" i="1"/>
  <c r="R4978" i="1"/>
  <c r="A600" i="1"/>
  <c r="E4888" i="1"/>
  <c r="E4265" i="1"/>
  <c r="A1258" i="1"/>
  <c r="E4402" i="1"/>
  <c r="A1843" i="1"/>
  <c r="E2277" i="1"/>
  <c r="E624" i="1"/>
  <c r="E4460" i="1"/>
  <c r="A1517" i="1"/>
  <c r="A38" i="1"/>
  <c r="A2086" i="1"/>
  <c r="A511" i="1"/>
  <c r="A2559" i="1"/>
  <c r="E4951" i="1"/>
  <c r="A1184" i="1"/>
  <c r="A2424" i="1"/>
  <c r="E4560" i="1"/>
  <c r="A793" i="1"/>
  <c r="A1633" i="1"/>
  <c r="A2401" i="1"/>
  <c r="E4377" i="1"/>
  <c r="A154" i="1"/>
  <c r="A922" i="1"/>
  <c r="A1690" i="1"/>
  <c r="A2458" i="1"/>
  <c r="E4084" i="1"/>
  <c r="E4898" i="1"/>
  <c r="A675" i="1"/>
  <c r="A1443" i="1"/>
  <c r="A2211" i="1"/>
  <c r="E4371" i="1"/>
  <c r="A148" i="1"/>
  <c r="A916" i="1"/>
  <c r="A1684" i="1"/>
  <c r="A2452" i="1"/>
  <c r="A2997" i="1"/>
  <c r="A3765" i="1"/>
  <c r="A4533" i="1"/>
  <c r="A3134" i="1"/>
  <c r="A3902" i="1"/>
  <c r="A4670" i="1"/>
  <c r="A3263" i="1"/>
  <c r="A4031" i="1"/>
  <c r="A4799" i="1"/>
  <c r="A3344" i="1"/>
  <c r="A4112" i="1"/>
  <c r="A4880" i="1"/>
  <c r="A3465" i="1"/>
  <c r="A4233" i="1"/>
  <c r="A2573" i="1"/>
  <c r="A3538" i="1"/>
  <c r="A4306" i="1"/>
  <c r="A4795" i="1"/>
  <c r="A3307" i="1"/>
  <c r="A4075" i="1"/>
  <c r="A4974" i="1"/>
  <c r="A3452" i="1"/>
  <c r="A4220" i="1"/>
  <c r="A4988" i="1"/>
  <c r="R1074" i="1"/>
  <c r="R1034" i="1"/>
  <c r="R1056" i="1"/>
  <c r="R1016" i="1"/>
  <c r="R912" i="1"/>
  <c r="R1294" i="1"/>
  <c r="R1550" i="1"/>
  <c r="R2062" i="1"/>
  <c r="R2318" i="1"/>
  <c r="R2574" i="1"/>
  <c r="R2873" i="1"/>
  <c r="R2882" i="1"/>
  <c r="R3184" i="1"/>
  <c r="R3466" i="1"/>
  <c r="R3722" i="1"/>
  <c r="R3978" i="1"/>
  <c r="R4234" i="1"/>
  <c r="R4490" i="1"/>
  <c r="R4746" i="1"/>
  <c r="E65" i="1"/>
  <c r="E2288" i="1"/>
  <c r="A2085" i="1"/>
  <c r="E4175" i="1"/>
  <c r="E4983" i="1"/>
  <c r="E4992" i="1"/>
  <c r="A2545" i="1"/>
  <c r="A1578" i="1"/>
  <c r="E4914" i="1"/>
  <c r="A2227" i="1"/>
  <c r="E1251" i="1"/>
  <c r="E1119" i="1"/>
  <c r="E3760" i="1"/>
  <c r="A533" i="1"/>
  <c r="E3971" i="1"/>
  <c r="A1102" i="1"/>
  <c r="E4518" i="1"/>
  <c r="A1575" i="1"/>
  <c r="E4359" i="1"/>
  <c r="A592" i="1"/>
  <c r="A1816" i="1"/>
  <c r="E3818" i="1"/>
  <c r="A193" i="1"/>
  <c r="A1257" i="1"/>
  <c r="A2025" i="1"/>
  <c r="E3908" i="1"/>
  <c r="E4769" i="1"/>
  <c r="A546" i="1"/>
  <c r="A1314" i="1"/>
  <c r="A2082" i="1"/>
  <c r="A2850" i="1"/>
  <c r="E4522" i="1"/>
  <c r="A299" i="1"/>
  <c r="A1067" i="1"/>
  <c r="A1835" i="1"/>
  <c r="E3899" i="1"/>
  <c r="E4763" i="1"/>
  <c r="A540" i="1"/>
  <c r="A1308" i="1"/>
  <c r="A2076" i="1"/>
  <c r="A2844" i="1"/>
  <c r="A3389" i="1"/>
  <c r="A4157" i="1"/>
  <c r="A2541" i="1"/>
  <c r="A3526" i="1"/>
  <c r="A4294" i="1"/>
  <c r="A2827" i="1"/>
  <c r="A3655" i="1"/>
  <c r="A4423" i="1"/>
  <c r="A2968" i="1"/>
  <c r="A3736" i="1"/>
  <c r="A4504" i="1"/>
  <c r="A3089" i="1"/>
  <c r="A3857" i="1"/>
  <c r="A4625" i="1"/>
  <c r="A3162" i="1"/>
  <c r="A3930" i="1"/>
  <c r="A4698" i="1"/>
  <c r="A2915" i="1"/>
  <c r="A3699" i="1"/>
  <c r="A4467" i="1"/>
  <c r="A3076" i="1"/>
  <c r="A3844" i="1"/>
  <c r="A4612" i="1"/>
  <c r="R52" i="1"/>
  <c r="R644" i="1"/>
  <c r="R654" i="1"/>
  <c r="R405" i="1"/>
  <c r="R414" i="1"/>
  <c r="R1158" i="1"/>
  <c r="R1432" i="1"/>
  <c r="R1688" i="1"/>
  <c r="R1944" i="1"/>
  <c r="R2200" i="1"/>
  <c r="R2456" i="1"/>
  <c r="R2907" i="1"/>
  <c r="R2903" i="1"/>
  <c r="R3593" i="1"/>
  <c r="R3849" i="1"/>
  <c r="R4105" i="1"/>
  <c r="R4361" i="1"/>
  <c r="R4617" i="1"/>
  <c r="R4873" i="1"/>
  <c r="E4110" i="1"/>
  <c r="A213" i="1"/>
  <c r="A782" i="1"/>
  <c r="A1591" i="1"/>
  <c r="A1824" i="1"/>
  <c r="A1265" i="1"/>
  <c r="E4393" i="1"/>
  <c r="A1514" i="1"/>
  <c r="E4658" i="1"/>
  <c r="A1779" i="1"/>
  <c r="A164" i="1"/>
  <c r="A3918" i="1"/>
  <c r="A3481" i="1"/>
  <c r="A4363" i="1"/>
  <c r="A4717" i="1"/>
  <c r="R878" i="1"/>
  <c r="R1103" i="1"/>
  <c r="R1822" i="1"/>
  <c r="R3156" i="1"/>
  <c r="R4625" i="1"/>
  <c r="R4250" i="1"/>
  <c r="R4929" i="1"/>
  <c r="R3795" i="1"/>
  <c r="R4947" i="1"/>
  <c r="R3242" i="1"/>
  <c r="R4523" i="1"/>
  <c r="A3225" i="1"/>
  <c r="R1170" i="1"/>
  <c r="R4433" i="1"/>
  <c r="R2158" i="1"/>
  <c r="R4153" i="1"/>
  <c r="A2788" i="1"/>
  <c r="A4367" i="1"/>
  <c r="A3874" i="1"/>
  <c r="A3532" i="1"/>
  <c r="R358" i="1"/>
  <c r="R790" i="1"/>
  <c r="R1440" i="1"/>
  <c r="R2119" i="1"/>
  <c r="R3106" i="1"/>
  <c r="R3315" i="1"/>
  <c r="R3827" i="1"/>
  <c r="R3036" i="1"/>
  <c r="R4730" i="1"/>
  <c r="R3755" i="1"/>
  <c r="A4976" i="1"/>
  <c r="R1062" i="1"/>
  <c r="R3665" i="1"/>
  <c r="R1646" i="1"/>
  <c r="R4971" i="1"/>
  <c r="A3022" i="1"/>
  <c r="A4768" i="1"/>
  <c r="A3915" i="1"/>
  <c r="A4748" i="1"/>
  <c r="R494" i="1"/>
  <c r="R910" i="1"/>
  <c r="R1726" i="1"/>
  <c r="R2416" i="1"/>
  <c r="R3745" i="1"/>
  <c r="R3219" i="1"/>
  <c r="A4780" i="1"/>
  <c r="R2590" i="1"/>
  <c r="R4739" i="1"/>
  <c r="R3435" i="1"/>
  <c r="A2916" i="1"/>
  <c r="A4495" i="1"/>
  <c r="A4002" i="1"/>
  <c r="A3596" i="1"/>
  <c r="R854" i="1"/>
  <c r="R1456" i="1"/>
  <c r="R4907" i="1"/>
  <c r="R3626" i="1"/>
  <c r="A420" i="1"/>
  <c r="A3333" i="1"/>
  <c r="A2877" i="1"/>
  <c r="A4642" i="1"/>
  <c r="A3916" i="1"/>
  <c r="R676" i="1"/>
  <c r="R300" i="1"/>
  <c r="R1518" i="1"/>
  <c r="R2208" i="1"/>
  <c r="R2792" i="1"/>
  <c r="R3379" i="1"/>
  <c r="R3891" i="1"/>
  <c r="R4403" i="1"/>
  <c r="R4915" i="1"/>
  <c r="R2672" i="1"/>
  <c r="R3425" i="1"/>
  <c r="R4833" i="1"/>
  <c r="A3342" i="1"/>
  <c r="A3234" i="1"/>
  <c r="A4236" i="1"/>
  <c r="R229" i="1"/>
  <c r="R3307" i="1"/>
  <c r="A1060" i="1"/>
  <c r="A4814" i="1"/>
  <c r="A4377" i="1"/>
  <c r="A4987" i="1"/>
  <c r="R35" i="1"/>
  <c r="R155" i="1"/>
  <c r="R1248" i="1"/>
  <c r="R1982" i="1"/>
  <c r="R3987" i="1"/>
  <c r="R2448" i="1"/>
  <c r="R3362" i="1"/>
  <c r="A4430" i="1"/>
  <c r="R2967" i="1"/>
  <c r="A3737" i="1"/>
  <c r="R4331" i="1"/>
  <c r="R1143" i="1"/>
  <c r="R3866" i="1"/>
  <c r="A4171" i="1"/>
  <c r="R3923" i="1"/>
  <c r="R3769" i="1"/>
  <c r="R612" i="1"/>
  <c r="R4099" i="1"/>
  <c r="R3930" i="1"/>
  <c r="R2980" i="1"/>
  <c r="A3746" i="1"/>
  <c r="A4889" i="1"/>
  <c r="R2094" i="1"/>
  <c r="R1215" i="1"/>
  <c r="A877" i="1"/>
  <c r="A1585" i="1"/>
  <c r="A2163" i="1"/>
  <c r="R283" i="1"/>
  <c r="R3095" i="1"/>
  <c r="R2640" i="1"/>
  <c r="R268" i="1"/>
  <c r="A3589" i="1"/>
  <c r="R1552" i="1"/>
  <c r="A292" i="1"/>
  <c r="R1136" i="1"/>
  <c r="R678" i="1"/>
  <c r="A4699" i="1"/>
  <c r="R4483" i="1"/>
  <c r="R901" i="1"/>
  <c r="R316" i="1"/>
  <c r="A4258" i="1"/>
  <c r="Q1884" i="1"/>
  <c r="E3792" i="1"/>
  <c r="E3015" i="1"/>
  <c r="A1349" i="1"/>
  <c r="E465" i="1"/>
  <c r="A781" i="1"/>
  <c r="E4766" i="1"/>
  <c r="A2624" i="1"/>
  <c r="E4765" i="1"/>
  <c r="A2297" i="1"/>
  <c r="A571" i="1"/>
  <c r="A3661" i="1"/>
  <c r="A3927" i="1"/>
  <c r="A4897" i="1"/>
  <c r="A4884" i="1"/>
  <c r="R1775" i="1"/>
  <c r="E4388" i="1"/>
  <c r="A1601" i="1"/>
  <c r="E4866" i="1"/>
  <c r="A3733" i="1"/>
  <c r="A4080" i="1"/>
  <c r="Q4505" i="1"/>
  <c r="R4507" i="1" s="1"/>
  <c r="A336" i="1"/>
  <c r="A1154" i="1"/>
  <c r="A2443" i="1"/>
  <c r="A3229" i="1"/>
  <c r="A3495" i="1"/>
  <c r="A3697" i="1"/>
  <c r="A3684" i="1"/>
  <c r="R1061" i="1"/>
  <c r="A4952" i="1"/>
  <c r="E4493" i="1"/>
  <c r="E4137" i="1"/>
  <c r="E4129" i="1"/>
  <c r="A4462" i="1"/>
  <c r="A4025" i="1"/>
  <c r="A2349" i="1"/>
  <c r="A1945" i="1"/>
  <c r="A987" i="1"/>
  <c r="A4077" i="1"/>
  <c r="A3656" i="1"/>
  <c r="A3619" i="1"/>
  <c r="R1117" i="1"/>
  <c r="R3570" i="1"/>
  <c r="A2474" i="1"/>
  <c r="E4343" i="1"/>
  <c r="A1306" i="1"/>
  <c r="A2518" i="1"/>
  <c r="A3691" i="1"/>
  <c r="R2908" i="1"/>
  <c r="A298" i="1"/>
  <c r="A801" i="1"/>
  <c r="A156" i="1"/>
  <c r="A3271" i="1"/>
  <c r="A4811" i="1"/>
  <c r="R1015" i="1"/>
  <c r="R3183" i="1"/>
  <c r="E4879" i="1"/>
  <c r="A3740" i="1"/>
  <c r="R4595" i="1"/>
  <c r="R397" i="1"/>
  <c r="R2464" i="1"/>
  <c r="R1052" i="1"/>
  <c r="R1863" i="1"/>
  <c r="A2148" i="1"/>
  <c r="R1063" i="1"/>
  <c r="E4894" i="3"/>
  <c r="S4359" i="1"/>
  <c r="S2617" i="1"/>
  <c r="S3999" i="1"/>
  <c r="S2950" i="1"/>
  <c r="Q1515" i="1"/>
  <c r="Q2710" i="1"/>
  <c r="Q2543" i="1"/>
  <c r="R2544" i="1" s="1"/>
  <c r="S4872" i="1"/>
  <c r="Q2635" i="1"/>
  <c r="Q4890" i="1"/>
  <c r="R4890" i="1" s="1"/>
  <c r="Q3287" i="1"/>
  <c r="Q1681" i="1"/>
  <c r="Q2013" i="1"/>
  <c r="R2015" i="1" s="1"/>
  <c r="Q4844" i="1"/>
  <c r="Q536" i="1"/>
  <c r="Q1755" i="1"/>
  <c r="Q4010" i="1"/>
  <c r="Q4910" i="1"/>
  <c r="Q4936" i="1"/>
  <c r="R4938" i="1" s="1"/>
  <c r="E3234" i="1"/>
  <c r="E1949" i="1"/>
  <c r="Q3518" i="1"/>
  <c r="E2289" i="1"/>
  <c r="Q4884" i="1"/>
  <c r="Q4056" i="1"/>
  <c r="E1273" i="1"/>
  <c r="E2354" i="1"/>
  <c r="E3451" i="1"/>
  <c r="E1069" i="1"/>
  <c r="E1926" i="1"/>
  <c r="Q3214" i="1"/>
  <c r="Q4192" i="1"/>
  <c r="R4193" i="1" s="1"/>
  <c r="E1409" i="1"/>
  <c r="E2490" i="1"/>
  <c r="Q3741" i="1"/>
  <c r="Q4392" i="1"/>
  <c r="E1609" i="1"/>
  <c r="E2690" i="1"/>
  <c r="E195" i="1"/>
  <c r="E509" i="1"/>
  <c r="E3581" i="1"/>
  <c r="E2902" i="1"/>
  <c r="Q4171" i="1"/>
  <c r="R4171" i="1" s="1"/>
  <c r="Q3567" i="1"/>
  <c r="Q4528" i="1"/>
  <c r="E116" i="1"/>
  <c r="E3281" i="1"/>
  <c r="E2826" i="1"/>
  <c r="E2387" i="1"/>
  <c r="E1940" i="1"/>
  <c r="E1541" i="1"/>
  <c r="E862" i="1"/>
  <c r="E3934" i="1"/>
  <c r="Q4812" i="1"/>
  <c r="Q4599" i="1"/>
  <c r="Q3473" i="1"/>
  <c r="R3473" i="1" s="1"/>
  <c r="E1241" i="1"/>
  <c r="E786" i="1"/>
  <c r="E300" i="1"/>
  <c r="E3419" i="1"/>
  <c r="E2972" i="1"/>
  <c r="E1805" i="1"/>
  <c r="E315" i="1"/>
  <c r="E2662" i="1"/>
  <c r="Q4998" i="1"/>
  <c r="E2115" i="1"/>
  <c r="E1269" i="1"/>
  <c r="E3662" i="1"/>
  <c r="E1831" i="1"/>
  <c r="E3559" i="1"/>
  <c r="E1784" i="1"/>
  <c r="E3320" i="1"/>
  <c r="E4444" i="1"/>
  <c r="A989" i="1"/>
  <c r="E3890" i="1"/>
  <c r="A534" i="1"/>
  <c r="A2070" i="1"/>
  <c r="E4186" i="1"/>
  <c r="E4974" i="1"/>
  <c r="A751" i="1"/>
  <c r="A1519" i="1"/>
  <c r="A2287" i="1"/>
  <c r="E3881" i="1"/>
  <c r="Q4223" i="1"/>
  <c r="R4225" i="1" s="1"/>
  <c r="E865" i="1"/>
  <c r="E3482" i="1"/>
  <c r="E2483" i="1"/>
  <c r="E1012" i="1"/>
  <c r="E3060" i="1"/>
  <c r="E1637" i="1"/>
  <c r="E3685" i="1"/>
  <c r="E1982" i="1"/>
  <c r="E3950" i="1"/>
  <c r="E815" i="1"/>
  <c r="E1583" i="1"/>
  <c r="E2351" i="1"/>
  <c r="E3119" i="1"/>
  <c r="E349" i="1"/>
  <c r="E1152" i="1"/>
  <c r="E1920" i="1"/>
  <c r="E2688" i="1"/>
  <c r="E3456" i="1"/>
  <c r="Q3980" i="1"/>
  <c r="Q3119" i="1"/>
  <c r="E469" i="1"/>
  <c r="E1475" i="1"/>
  <c r="E3523" i="1"/>
  <c r="E2052" i="1"/>
  <c r="E629" i="1"/>
  <c r="E2677" i="1"/>
  <c r="E974" i="1"/>
  <c r="E3022" i="1"/>
  <c r="E422" i="1"/>
  <c r="E1207" i="1"/>
  <c r="E1975" i="1"/>
  <c r="E2743" i="1"/>
  <c r="E3511" i="1"/>
  <c r="E776" i="1"/>
  <c r="E1544" i="1"/>
  <c r="E2312" i="1"/>
  <c r="E3080" i="1"/>
  <c r="E3848" i="1"/>
  <c r="Q4351" i="1"/>
  <c r="R4353" i="1" s="1"/>
  <c r="E993" i="1"/>
  <c r="E3610" i="1"/>
  <c r="E2531" i="1"/>
  <c r="E1060" i="1"/>
  <c r="E3108" i="1"/>
  <c r="E1685" i="1"/>
  <c r="E3733" i="1"/>
  <c r="E2030" i="1"/>
  <c r="E3966" i="1"/>
  <c r="E831" i="1"/>
  <c r="E1599" i="1"/>
  <c r="E2367" i="1"/>
  <c r="E3135" i="1"/>
  <c r="E371" i="1"/>
  <c r="E1168" i="1"/>
  <c r="E1936" i="1"/>
  <c r="E2704" i="1"/>
  <c r="E3472" i="1"/>
  <c r="E4240" i="1"/>
  <c r="E4596" i="1"/>
  <c r="A373" i="1"/>
  <c r="A1141" i="1"/>
  <c r="A1909" i="1"/>
  <c r="E4099" i="1"/>
  <c r="E4909" i="1"/>
  <c r="A686" i="1"/>
  <c r="A1454" i="1"/>
  <c r="A2222" i="1"/>
  <c r="E4358" i="1"/>
  <c r="A135" i="1"/>
  <c r="A903" i="1"/>
  <c r="A1671" i="1"/>
  <c r="A2439" i="1"/>
  <c r="E4091" i="1"/>
  <c r="E4903" i="1"/>
  <c r="A680" i="1"/>
  <c r="A1448" i="1"/>
  <c r="A2216" i="1"/>
  <c r="E3729" i="1"/>
  <c r="E4656" i="1"/>
  <c r="A433" i="1"/>
  <c r="E76" i="1"/>
  <c r="Q4864" i="1"/>
  <c r="E3617" i="1"/>
  <c r="E1347" i="1"/>
  <c r="E3395" i="1"/>
  <c r="E1924" i="1"/>
  <c r="E501" i="1"/>
  <c r="E2549" i="1"/>
  <c r="E846" i="1"/>
  <c r="E2894" i="1"/>
  <c r="E358" i="1"/>
  <c r="E1159" i="1"/>
  <c r="E1927" i="1"/>
  <c r="E2695" i="1"/>
  <c r="E3463" i="1"/>
  <c r="E728" i="1"/>
  <c r="E1496" i="1"/>
  <c r="E2264" i="1"/>
  <c r="E3032" i="1"/>
  <c r="E3800" i="1"/>
  <c r="E4119" i="1"/>
  <c r="E4924" i="1"/>
  <c r="A701" i="1"/>
  <c r="A1469" i="1"/>
  <c r="A2237" i="1"/>
  <c r="E4469" i="1"/>
  <c r="A246" i="1"/>
  <c r="A1014" i="1"/>
  <c r="A1782" i="1"/>
  <c r="E3777" i="1"/>
  <c r="E4686" i="1"/>
  <c r="A463" i="1"/>
  <c r="A1231" i="1"/>
  <c r="A1999" i="1"/>
  <c r="A2767" i="1"/>
  <c r="E4463" i="1"/>
  <c r="A240" i="1"/>
  <c r="A1008" i="1"/>
  <c r="A1776" i="1"/>
  <c r="A2544" i="1"/>
  <c r="E4199" i="1"/>
  <c r="E4984" i="1"/>
  <c r="A761" i="1"/>
  <c r="Q3335" i="1"/>
  <c r="E410" i="1"/>
  <c r="E2714" i="1"/>
  <c r="E2227" i="1"/>
  <c r="E756" i="1"/>
  <c r="E2804" i="1"/>
  <c r="E1381" i="1"/>
  <c r="E3429" i="1"/>
  <c r="E1726" i="1"/>
  <c r="E3774" i="1"/>
  <c r="E719" i="1"/>
  <c r="E1487" i="1"/>
  <c r="E2255" i="1"/>
  <c r="E3023" i="1"/>
  <c r="E221" i="1"/>
  <c r="E1056" i="1"/>
  <c r="E1824" i="1"/>
  <c r="E2592" i="1"/>
  <c r="E3360" i="1"/>
  <c r="E4128" i="1"/>
  <c r="E4484" i="1"/>
  <c r="A261" i="1"/>
  <c r="A1029" i="1"/>
  <c r="A1797" i="1"/>
  <c r="E3949" i="1"/>
  <c r="E4797" i="1"/>
  <c r="A574" i="1"/>
  <c r="A1342" i="1"/>
  <c r="A2110" i="1"/>
  <c r="E4239" i="1"/>
  <c r="A23" i="1"/>
  <c r="A791" i="1"/>
  <c r="A1559" i="1"/>
  <c r="A2327" i="1"/>
  <c r="E3941" i="1"/>
  <c r="E64" i="1"/>
  <c r="E1697" i="1"/>
  <c r="E707" i="1"/>
  <c r="E2755" i="1"/>
  <c r="E1284" i="1"/>
  <c r="E3332" i="1"/>
  <c r="E1909" i="1"/>
  <c r="E112" i="1"/>
  <c r="E2254" i="1"/>
  <c r="E4102" i="1"/>
  <c r="E919" i="1"/>
  <c r="E1687" i="1"/>
  <c r="E2455" i="1"/>
  <c r="E3223" i="1"/>
  <c r="E488" i="1"/>
  <c r="E1256" i="1"/>
  <c r="E2024" i="1"/>
  <c r="E2792" i="1"/>
  <c r="E3560" i="1"/>
  <c r="E3772" i="1"/>
  <c r="E4684" i="1"/>
  <c r="A461" i="1"/>
  <c r="A1229" i="1"/>
  <c r="A1997" i="1"/>
  <c r="E4217" i="1"/>
  <c r="E4997" i="1"/>
  <c r="A774" i="1"/>
  <c r="A1542" i="1"/>
  <c r="A2310" i="1"/>
  <c r="E4446" i="1"/>
  <c r="A223" i="1"/>
  <c r="A991" i="1"/>
  <c r="A1759" i="1"/>
  <c r="A2527" i="1"/>
  <c r="E4209" i="1"/>
  <c r="E4991" i="1"/>
  <c r="A768" i="1"/>
  <c r="A1536" i="1"/>
  <c r="A2304" i="1"/>
  <c r="E3868" i="1"/>
  <c r="E4744" i="1"/>
  <c r="A521" i="1"/>
  <c r="E2842" i="1"/>
  <c r="E735" i="1"/>
  <c r="E3376" i="1"/>
  <c r="A405" i="1"/>
  <c r="E3775" i="1"/>
  <c r="A974" i="1"/>
  <c r="E4390" i="1"/>
  <c r="A1447" i="1"/>
  <c r="E4279" i="1"/>
  <c r="A520" i="1"/>
  <c r="A1744" i="1"/>
  <c r="E3703" i="1"/>
  <c r="A105" i="1"/>
  <c r="A1209" i="1"/>
  <c r="A1977" i="1"/>
  <c r="E3833" i="1"/>
  <c r="E4721" i="1"/>
  <c r="A498" i="1"/>
  <c r="A1266" i="1"/>
  <c r="A2034" i="1"/>
  <c r="A2802" i="1"/>
  <c r="E4474" i="1"/>
  <c r="A251" i="1"/>
  <c r="A1019" i="1"/>
  <c r="A1787" i="1"/>
  <c r="E3823" i="1"/>
  <c r="E4715" i="1"/>
  <c r="A492" i="1"/>
  <c r="A1260" i="1"/>
  <c r="A2028" i="1"/>
  <c r="A2796" i="1"/>
  <c r="A3341" i="1"/>
  <c r="A4109" i="1"/>
  <c r="A4960" i="1"/>
  <c r="A3478" i="1"/>
  <c r="A4246" i="1"/>
  <c r="A2731" i="1"/>
  <c r="A3607" i="1"/>
  <c r="A4375" i="1"/>
  <c r="A2893" i="1"/>
  <c r="A3688" i="1"/>
  <c r="A4456" i="1"/>
  <c r="A3041" i="1"/>
  <c r="A3809" i="1"/>
  <c r="A4577" i="1"/>
  <c r="A3114" i="1"/>
  <c r="A3882" i="1"/>
  <c r="A4650" i="1"/>
  <c r="A2819" i="1"/>
  <c r="A3651" i="1"/>
  <c r="A4419" i="1"/>
  <c r="A3028" i="1"/>
  <c r="A3796" i="1"/>
  <c r="A4564" i="1"/>
  <c r="R36" i="1"/>
  <c r="R580" i="1"/>
  <c r="R590" i="1"/>
  <c r="R341" i="1"/>
  <c r="R350" i="1"/>
  <c r="R1416" i="1"/>
  <c r="R1672" i="1"/>
  <c r="R1928" i="1"/>
  <c r="R2184" i="1"/>
  <c r="R2440" i="1"/>
  <c r="R3213" i="1"/>
  <c r="R3227" i="1"/>
  <c r="E1763" i="1"/>
  <c r="E1311" i="1"/>
  <c r="E3952" i="1"/>
  <c r="A597" i="1"/>
  <c r="E4057" i="1"/>
  <c r="A1166" i="1"/>
  <c r="E4582" i="1"/>
  <c r="A1639" i="1"/>
  <c r="E4383" i="1"/>
  <c r="A632" i="1"/>
  <c r="A1864" i="1"/>
  <c r="E3895" i="1"/>
  <c r="A225" i="1"/>
  <c r="A1281" i="1"/>
  <c r="A2049" i="1"/>
  <c r="E3945" i="1"/>
  <c r="E4793" i="1"/>
  <c r="A570" i="1"/>
  <c r="A1338" i="1"/>
  <c r="A2106" i="1"/>
  <c r="A2874" i="1"/>
  <c r="E4546" i="1"/>
  <c r="A323" i="1"/>
  <c r="A1091" i="1"/>
  <c r="A1859" i="1"/>
  <c r="E3937" i="1"/>
  <c r="E4787" i="1"/>
  <c r="A564" i="1"/>
  <c r="A1332" i="1"/>
  <c r="A2100" i="1"/>
  <c r="A2868" i="1"/>
  <c r="A3413" i="1"/>
  <c r="A4181" i="1"/>
  <c r="A2605" i="1"/>
  <c r="A3550" i="1"/>
  <c r="A4318" i="1"/>
  <c r="A2875" i="1"/>
  <c r="A3679" i="1"/>
  <c r="A4447" i="1"/>
  <c r="A2992" i="1"/>
  <c r="A3760" i="1"/>
  <c r="A4528" i="1"/>
  <c r="A3113" i="1"/>
  <c r="A3881" i="1"/>
  <c r="A4649" i="1"/>
  <c r="A3186" i="1"/>
  <c r="A3954" i="1"/>
  <c r="A4722" i="1"/>
  <c r="A2955" i="1"/>
  <c r="A3723" i="1"/>
  <c r="E377" i="1"/>
  <c r="E3423" i="1"/>
  <c r="E4236" i="1"/>
  <c r="A1301" i="1"/>
  <c r="E4813" i="1"/>
  <c r="A1870" i="1"/>
  <c r="A295" i="1"/>
  <c r="A2343" i="1"/>
  <c r="E4815" i="1"/>
  <c r="A1048" i="1"/>
  <c r="A2272" i="1"/>
  <c r="E4416" i="1"/>
  <c r="A657" i="1"/>
  <c r="A1545" i="1"/>
  <c r="A2313" i="1"/>
  <c r="E4289" i="1"/>
  <c r="A66" i="1"/>
  <c r="A834" i="1"/>
  <c r="A1602" i="1"/>
  <c r="A2370" i="1"/>
  <c r="E3967" i="1"/>
  <c r="E4810" i="1"/>
  <c r="A587" i="1"/>
  <c r="A1355" i="1"/>
  <c r="A2123" i="1"/>
  <c r="E4283" i="1"/>
  <c r="A60" i="1"/>
  <c r="A828" i="1"/>
  <c r="A1596" i="1"/>
  <c r="A2364" i="1"/>
  <c r="A2870" i="1"/>
  <c r="A3677" i="1"/>
  <c r="A4445" i="1"/>
  <c r="A3046" i="1"/>
  <c r="A3814" i="1"/>
  <c r="A4582" i="1"/>
  <c r="A3175" i="1"/>
  <c r="A3943" i="1"/>
  <c r="A4711" i="1"/>
  <c r="A3256" i="1"/>
  <c r="A4024" i="1"/>
  <c r="A4792" i="1"/>
  <c r="A3377" i="1"/>
  <c r="A4145" i="1"/>
  <c r="A4913" i="1"/>
  <c r="A3450" i="1"/>
  <c r="A4218" i="1"/>
  <c r="A4986" i="1"/>
  <c r="A3219" i="1"/>
  <c r="A3987" i="1"/>
  <c r="A4875" i="1"/>
  <c r="A3364" i="1"/>
  <c r="A4132" i="1"/>
  <c r="A4900" i="1"/>
  <c r="R317" i="1"/>
  <c r="R141" i="1"/>
  <c r="R968" i="1"/>
  <c r="R789" i="1"/>
  <c r="R798" i="1"/>
  <c r="R1272" i="1"/>
  <c r="R1528" i="1"/>
  <c r="R1784" i="1"/>
  <c r="R2040" i="1"/>
  <c r="R2296" i="1"/>
  <c r="R2552" i="1"/>
  <c r="R3172" i="1"/>
  <c r="R3138" i="1"/>
  <c r="R3739" i="1"/>
  <c r="R3995" i="1"/>
  <c r="R4265" i="1"/>
  <c r="R4521" i="1"/>
  <c r="A3778" i="1"/>
  <c r="A4866" i="1"/>
  <c r="A3355" i="1"/>
  <c r="A4443" i="1"/>
  <c r="A3180" i="1"/>
  <c r="E26" i="1"/>
  <c r="E3646" i="1"/>
  <c r="E2544" i="1"/>
  <c r="A109" i="1"/>
  <c r="A2157" i="1"/>
  <c r="A678" i="1"/>
  <c r="E4036" i="1"/>
  <c r="A1151" i="1"/>
  <c r="E4059" i="1"/>
  <c r="A344" i="1"/>
  <c r="A1568" i="1"/>
  <c r="A2808" i="1"/>
  <c r="E4944" i="1"/>
  <c r="A1105" i="1"/>
  <c r="A1873" i="1"/>
  <c r="A2641" i="1"/>
  <c r="E4617" i="1"/>
  <c r="A394" i="1"/>
  <c r="A1162" i="1"/>
  <c r="A1930" i="1"/>
  <c r="A2698" i="1"/>
  <c r="E4370" i="1"/>
  <c r="A147" i="1"/>
  <c r="A915" i="1"/>
  <c r="A1683" i="1"/>
  <c r="A2451" i="1"/>
  <c r="E4611" i="1"/>
  <c r="A388" i="1"/>
  <c r="A1156" i="1"/>
  <c r="A1924" i="1"/>
  <c r="A2692" i="1"/>
  <c r="A3237" i="1"/>
  <c r="A4005" i="1"/>
  <c r="A4909" i="1"/>
  <c r="A3374" i="1"/>
  <c r="A4142" i="1"/>
  <c r="A2475" i="1"/>
  <c r="A3503" i="1"/>
  <c r="A4271" i="1"/>
  <c r="A2685" i="1"/>
  <c r="A3584" i="1"/>
  <c r="A4352" i="1"/>
  <c r="A2926" i="1"/>
  <c r="A3705" i="1"/>
  <c r="A4537" i="1"/>
  <c r="A3074" i="1"/>
  <c r="A4354" i="1"/>
  <c r="A4571" i="1"/>
  <c r="A4460" i="1"/>
  <c r="E2101" i="1"/>
  <c r="E560" i="1"/>
  <c r="E4452" i="1"/>
  <c r="A1509" i="1"/>
  <c r="A30" i="1"/>
  <c r="A2078" i="1"/>
  <c r="A503" i="1"/>
  <c r="A2551" i="1"/>
  <c r="E4943" i="1"/>
  <c r="A1176" i="1"/>
  <c r="A2400" i="1"/>
  <c r="E4544" i="1"/>
  <c r="A785" i="1"/>
  <c r="A1625" i="1"/>
  <c r="A2393" i="1"/>
  <c r="E4369" i="1"/>
  <c r="A146" i="1"/>
  <c r="A914" i="1"/>
  <c r="A1682" i="1"/>
  <c r="A2450" i="1"/>
  <c r="E4074" i="1"/>
  <c r="E4890" i="1"/>
  <c r="A667" i="1"/>
  <c r="A1435" i="1"/>
  <c r="A2203" i="1"/>
  <c r="E4363" i="1"/>
  <c r="A140" i="1"/>
  <c r="A908" i="1"/>
  <c r="A1676" i="1"/>
  <c r="A2444" i="1"/>
  <c r="A2989" i="1"/>
  <c r="A3757" i="1"/>
  <c r="A4525" i="1"/>
  <c r="A3126" i="1"/>
  <c r="A3894" i="1"/>
  <c r="A4662" i="1"/>
  <c r="A3255" i="1"/>
  <c r="A4023" i="1"/>
  <c r="A4791" i="1"/>
  <c r="A3336" i="1"/>
  <c r="A4104" i="1"/>
  <c r="A4872" i="1"/>
  <c r="A3457" i="1"/>
  <c r="A4225" i="1"/>
  <c r="A2550" i="1"/>
  <c r="A3530" i="1"/>
  <c r="A4298" i="1"/>
  <c r="A4779" i="1"/>
  <c r="A3299" i="1"/>
  <c r="A4067" i="1"/>
  <c r="A4934" i="1"/>
  <c r="A3444" i="1"/>
  <c r="A4212" i="1"/>
  <c r="A4980" i="1"/>
  <c r="R1041" i="1"/>
  <c r="R900" i="1"/>
  <c r="R1023" i="1"/>
  <c r="R884" i="1"/>
  <c r="R892" i="1"/>
  <c r="R1295" i="1"/>
  <c r="R1551" i="1"/>
  <c r="R2063" i="1"/>
  <c r="R2319" i="1"/>
  <c r="R2575" i="1"/>
  <c r="R2874" i="1"/>
  <c r="R2883" i="1"/>
  <c r="R3467" i="1"/>
  <c r="R3723" i="1"/>
  <c r="R3979" i="1"/>
  <c r="R4235" i="1"/>
  <c r="R4491" i="1"/>
  <c r="R4747" i="1"/>
  <c r="E1761" i="1"/>
  <c r="A800" i="1"/>
  <c r="A97" i="1"/>
  <c r="E4457" i="1"/>
  <c r="A1450" i="1"/>
  <c r="E4594" i="1"/>
  <c r="A2035" i="1"/>
  <c r="E3637" i="1"/>
  <c r="E1136" i="1"/>
  <c r="E4644" i="1"/>
  <c r="A1701" i="1"/>
  <c r="A222" i="1"/>
  <c r="A2270" i="1"/>
  <c r="A695" i="1"/>
  <c r="A2743" i="1"/>
  <c r="A72" i="1"/>
  <c r="A1296" i="1"/>
  <c r="A2520" i="1"/>
  <c r="E4648" i="1"/>
  <c r="A897" i="1"/>
  <c r="A1697" i="1"/>
  <c r="A2465" i="1"/>
  <c r="E4441" i="1"/>
  <c r="A218" i="1"/>
  <c r="A986" i="1"/>
  <c r="A1754" i="1"/>
  <c r="A2522" i="1"/>
  <c r="E4170" i="1"/>
  <c r="E4962" i="1"/>
  <c r="A739" i="1"/>
  <c r="A1507" i="1"/>
  <c r="A2275" i="1"/>
  <c r="E4435" i="1"/>
  <c r="A212" i="1"/>
  <c r="A980" i="1"/>
  <c r="A1748" i="1"/>
  <c r="A2516" i="1"/>
  <c r="A3061" i="1"/>
  <c r="A3829" i="1"/>
  <c r="A4597" i="1"/>
  <c r="A3198" i="1"/>
  <c r="A3966" i="1"/>
  <c r="A4734" i="1"/>
  <c r="A3327" i="1"/>
  <c r="A4095" i="1"/>
  <c r="A4863" i="1"/>
  <c r="A3408" i="1"/>
  <c r="A4176" i="1"/>
  <c r="A2549" i="1"/>
  <c r="A3529" i="1"/>
  <c r="A4297" i="1"/>
  <c r="A2721" i="1"/>
  <c r="A3602" i="1"/>
  <c r="A4370" i="1"/>
  <c r="A4915" i="1"/>
  <c r="A3371" i="1"/>
  <c r="A4139" i="1"/>
  <c r="A2515" i="1"/>
  <c r="A3516" i="1"/>
  <c r="A4284" i="1"/>
  <c r="A4749" i="1"/>
  <c r="R133" i="1"/>
  <c r="R1162" i="1"/>
  <c r="R1111" i="1"/>
  <c r="R942" i="1"/>
  <c r="R1319" i="1"/>
  <c r="R1575" i="1"/>
  <c r="R1831" i="1"/>
  <c r="R2087" i="1"/>
  <c r="R2343" i="1"/>
  <c r="R2599" i="1"/>
  <c r="R3019" i="1"/>
  <c r="R3052" i="1"/>
  <c r="R3232" i="1"/>
  <c r="R3491" i="1"/>
  <c r="R3747" i="1"/>
  <c r="R4003" i="1"/>
  <c r="R4259" i="1"/>
  <c r="R4515" i="1"/>
  <c r="R4771" i="1"/>
  <c r="E1411" i="1"/>
  <c r="E3312" i="1"/>
  <c r="E3711" i="1"/>
  <c r="E4534" i="1"/>
  <c r="A400" i="1"/>
  <c r="A297" i="1"/>
  <c r="E3819" i="1"/>
  <c r="A1770" i="1"/>
  <c r="A115" i="1"/>
  <c r="A2419" i="1"/>
  <c r="E2611" i="1"/>
  <c r="E1631" i="1"/>
  <c r="E4040" i="1"/>
  <c r="A685" i="1"/>
  <c r="E4173" i="1"/>
  <c r="A1254" i="1"/>
  <c r="E4670" i="1"/>
  <c r="A1727" i="1"/>
  <c r="E4447" i="1"/>
  <c r="A696" i="1"/>
  <c r="A1928" i="1"/>
  <c r="E3986" i="1"/>
  <c r="A289" i="1"/>
  <c r="A1321" i="1"/>
  <c r="A2089" i="1"/>
  <c r="E3997" i="1"/>
  <c r="E4833" i="1"/>
  <c r="A610" i="1"/>
  <c r="A1378" i="1"/>
  <c r="A2146" i="1"/>
  <c r="A2914" i="1"/>
  <c r="E4586" i="1"/>
  <c r="A363" i="1"/>
  <c r="A1131" i="1"/>
  <c r="A1899" i="1"/>
  <c r="E3989" i="1"/>
  <c r="E4827" i="1"/>
  <c r="A604" i="1"/>
  <c r="A1372" i="1"/>
  <c r="A2140" i="1"/>
  <c r="A2908" i="1"/>
  <c r="A3453" i="1"/>
  <c r="A4221" i="1"/>
  <c r="A2697" i="1"/>
  <c r="A3590" i="1"/>
  <c r="A4358" i="1"/>
  <c r="A2949" i="1"/>
  <c r="A3719" i="1"/>
  <c r="A4487" i="1"/>
  <c r="A3032" i="1"/>
  <c r="A3800" i="1"/>
  <c r="A4568" i="1"/>
  <c r="A3153" i="1"/>
  <c r="A3921" i="1"/>
  <c r="A4689" i="1"/>
  <c r="A3226" i="1"/>
  <c r="A3994" i="1"/>
  <c r="A4762" i="1"/>
  <c r="A2995" i="1"/>
  <c r="A3763" i="1"/>
  <c r="A4531" i="1"/>
  <c r="A3140" i="1"/>
  <c r="A3908" i="1"/>
  <c r="A4676" i="1"/>
  <c r="R66" i="1"/>
  <c r="R741" i="1"/>
  <c r="R716" i="1"/>
  <c r="R502" i="1"/>
  <c r="R476" i="1"/>
  <c r="R1189" i="1"/>
  <c r="R1702" i="1"/>
  <c r="R1958" i="1"/>
  <c r="R2214" i="1"/>
  <c r="R2470" i="1"/>
  <c r="R2953" i="1"/>
  <c r="R4130" i="1"/>
  <c r="R4898" i="1"/>
  <c r="E1183" i="1"/>
  <c r="A549" i="1"/>
  <c r="A1118" i="1"/>
  <c r="A2103" i="1"/>
  <c r="A2136" i="1"/>
  <c r="A1457" i="1"/>
  <c r="E4521" i="1"/>
  <c r="A1642" i="1"/>
  <c r="E4786" i="1"/>
  <c r="A3993" i="1"/>
  <c r="R999" i="1"/>
  <c r="R3651" i="1"/>
  <c r="R3873" i="1"/>
  <c r="R1744" i="1"/>
  <c r="A4386" i="1"/>
  <c r="R3084" i="1"/>
  <c r="R1287" i="1"/>
  <c r="A4908" i="1"/>
  <c r="R4985" i="1"/>
  <c r="A4514" i="1"/>
  <c r="A3845" i="1"/>
  <c r="R2263" i="1"/>
  <c r="R3475" i="1"/>
  <c r="R3474" i="1"/>
  <c r="R1303" i="1"/>
  <c r="R2495" i="1"/>
  <c r="A2615" i="1"/>
  <c r="E4978" i="1"/>
  <c r="R1264" i="1"/>
  <c r="R3690" i="1"/>
  <c r="R3499" i="1"/>
  <c r="R3409" i="1"/>
  <c r="A4898" i="1"/>
  <c r="R2930" i="1"/>
  <c r="A4827" i="1"/>
  <c r="A3609" i="1"/>
  <c r="R2528" i="1"/>
  <c r="A4870" i="1"/>
  <c r="R870" i="1"/>
  <c r="A4357" i="1"/>
  <c r="A4928" i="1"/>
  <c r="A3170" i="1"/>
  <c r="R4282" i="1"/>
  <c r="Q834" i="1"/>
  <c r="A232" i="1"/>
  <c r="A2864" i="1"/>
  <c r="E3680" i="1"/>
  <c r="Q3417" i="1"/>
  <c r="E2775" i="1"/>
  <c r="A1549" i="1"/>
  <c r="A1311" i="1"/>
  <c r="A73" i="1"/>
  <c r="A2295" i="1"/>
  <c r="A50" i="1"/>
  <c r="A812" i="1"/>
  <c r="A3240" i="1"/>
  <c r="A4843" i="1"/>
  <c r="R2031" i="1"/>
  <c r="A2014" i="1"/>
  <c r="E4345" i="1"/>
  <c r="A884" i="1"/>
  <c r="A3312" i="1"/>
  <c r="E2480" i="1"/>
  <c r="E4928" i="1"/>
  <c r="A139" i="1"/>
  <c r="A1916" i="1"/>
  <c r="A4263" i="1"/>
  <c r="A4538" i="1"/>
  <c r="A4990" i="1"/>
  <c r="R1887" i="1"/>
  <c r="A4894" i="1"/>
  <c r="E4966" i="1"/>
  <c r="A714" i="1"/>
  <c r="E4931" i="1"/>
  <c r="A3823" i="1"/>
  <c r="A3884" i="1"/>
  <c r="A464" i="1"/>
  <c r="A1234" i="1"/>
  <c r="A2764" i="1"/>
  <c r="A4424" i="1"/>
  <c r="A4387" i="1"/>
  <c r="R1398" i="1"/>
  <c r="R4082" i="1"/>
  <c r="E1075" i="1"/>
  <c r="E3804" i="1"/>
  <c r="E4514" i="1"/>
  <c r="A3381" i="1"/>
  <c r="A4496" i="1"/>
  <c r="A4459" i="1"/>
  <c r="R380" i="1"/>
  <c r="A37" i="1"/>
  <c r="E2453" i="1"/>
  <c r="A1208" i="1"/>
  <c r="A1698" i="1"/>
  <c r="A1692" i="1"/>
  <c r="A4120" i="1"/>
  <c r="A3460" i="1"/>
  <c r="R1816" i="1"/>
  <c r="R4233" i="1"/>
  <c r="A426" i="1"/>
  <c r="R2167" i="1"/>
  <c r="A4491" i="1"/>
  <c r="A4892" i="1"/>
  <c r="A4956" i="1"/>
  <c r="R1392" i="1"/>
  <c r="A3161" i="1"/>
  <c r="A4539" i="1"/>
  <c r="R2206" i="1"/>
  <c r="A3488" i="1"/>
  <c r="S157" i="1"/>
  <c r="Q418" i="1"/>
  <c r="R420" i="1" s="1"/>
  <c r="S3293" i="1"/>
  <c r="Q421" i="1"/>
  <c r="S3897" i="1"/>
  <c r="Q1444" i="1"/>
  <c r="R1446" i="1" s="1"/>
  <c r="S4886" i="1"/>
  <c r="Q1345" i="1"/>
  <c r="Q871" i="1"/>
  <c r="Q956" i="1"/>
  <c r="R958" i="1" s="1"/>
  <c r="Q3555" i="1"/>
  <c r="S4711" i="1"/>
  <c r="Q2449" i="1"/>
  <c r="Q2781" i="1"/>
  <c r="Q3573" i="1"/>
  <c r="Q889" i="1"/>
  <c r="Q2523" i="1"/>
  <c r="Q4778" i="1"/>
  <c r="R4779" i="1" s="1"/>
  <c r="Q3142" i="1"/>
  <c r="R3144" i="1" s="1"/>
  <c r="Q3617" i="1"/>
  <c r="E491" i="1"/>
  <c r="E2717" i="1"/>
  <c r="Q2961" i="1"/>
  <c r="E3057" i="1"/>
  <c r="Q4053" i="1"/>
  <c r="Q4504" i="1"/>
  <c r="E1721" i="1"/>
  <c r="E2802" i="1"/>
  <c r="E344" i="1"/>
  <c r="E1517" i="1"/>
  <c r="E2374" i="1"/>
  <c r="Q4429" i="1"/>
  <c r="Q4640" i="1"/>
  <c r="E1857" i="1"/>
  <c r="E2938" i="1"/>
  <c r="Q4949" i="1"/>
  <c r="Q4840" i="1"/>
  <c r="E2057" i="1"/>
  <c r="E3138" i="1"/>
  <c r="E716" i="1"/>
  <c r="E637" i="1"/>
  <c r="E3709" i="1"/>
  <c r="E3030" i="1"/>
  <c r="Q4499" i="1"/>
  <c r="Q3695" i="1"/>
  <c r="R3697" i="1" s="1"/>
  <c r="Q4656" i="1"/>
  <c r="E286" i="1"/>
  <c r="E3409" i="1"/>
  <c r="E2954" i="1"/>
  <c r="E2515" i="1"/>
  <c r="E2068" i="1"/>
  <c r="E1669" i="1"/>
  <c r="E990" i="1"/>
  <c r="E4062" i="1"/>
  <c r="Q3023" i="1"/>
  <c r="Q4727" i="1"/>
  <c r="Q3601" i="1"/>
  <c r="E1369" i="1"/>
  <c r="E914" i="1"/>
  <c r="E470" i="1"/>
  <c r="E3547" i="1"/>
  <c r="E3100" i="1"/>
  <c r="E1933" i="1"/>
  <c r="E485" i="1"/>
  <c r="E2790" i="1"/>
  <c r="Q4159" i="1"/>
  <c r="E2467" i="1"/>
  <c r="E1621" i="1"/>
  <c r="E3918" i="1"/>
  <c r="E1959" i="1"/>
  <c r="E168" i="1"/>
  <c r="E1912" i="1"/>
  <c r="E3448" i="1"/>
  <c r="E4572" i="1"/>
  <c r="A1117" i="1"/>
  <c r="E4067" i="1"/>
  <c r="A662" i="1"/>
  <c r="A2134" i="1"/>
  <c r="E4270" i="1"/>
  <c r="A47" i="1"/>
  <c r="A815" i="1"/>
  <c r="A1583" i="1"/>
  <c r="A2351" i="1"/>
  <c r="E3973" i="1"/>
  <c r="Q4735" i="1"/>
  <c r="E1377" i="1"/>
  <c r="E481" i="1"/>
  <c r="E2659" i="1"/>
  <c r="E1188" i="1"/>
  <c r="E3236" i="1"/>
  <c r="E1813" i="1"/>
  <c r="E3861" i="1"/>
  <c r="E2158" i="1"/>
  <c r="E4038" i="1"/>
  <c r="E879" i="1"/>
  <c r="E1647" i="1"/>
  <c r="E2415" i="1"/>
  <c r="E3183" i="1"/>
  <c r="E435" i="1"/>
  <c r="E1216" i="1"/>
  <c r="E1984" i="1"/>
  <c r="E2752" i="1"/>
  <c r="E3520" i="1"/>
  <c r="Q3293" i="1"/>
  <c r="Q3673" i="1"/>
  <c r="E986" i="1"/>
  <c r="E1651" i="1"/>
  <c r="E53" i="1"/>
  <c r="E2228" i="1"/>
  <c r="E805" i="1"/>
  <c r="E2853" i="1"/>
  <c r="E1150" i="1"/>
  <c r="E3198" i="1"/>
  <c r="E503" i="1"/>
  <c r="E1271" i="1"/>
  <c r="E2039" i="1"/>
  <c r="E2807" i="1"/>
  <c r="E3575" i="1"/>
  <c r="E840" i="1"/>
  <c r="E1608" i="1"/>
  <c r="E2376" i="1"/>
  <c r="E3144" i="1"/>
  <c r="E3912" i="1"/>
  <c r="Q4863" i="1"/>
  <c r="R4865" i="1" s="1"/>
  <c r="E1505" i="1"/>
  <c r="E611" i="1"/>
  <c r="E2691" i="1"/>
  <c r="E1220" i="1"/>
  <c r="E3268" i="1"/>
  <c r="E1845" i="1"/>
  <c r="E3893" i="1"/>
  <c r="E2190" i="1"/>
  <c r="E4078" i="1"/>
  <c r="E895" i="1"/>
  <c r="E1663" i="1"/>
  <c r="E2431" i="1"/>
  <c r="E3199" i="1"/>
  <c r="E456" i="1"/>
  <c r="E1232" i="1"/>
  <c r="E2000" i="1"/>
  <c r="E2768" i="1"/>
  <c r="E3536" i="1"/>
  <c r="E3735" i="1"/>
  <c r="E4660" i="1"/>
  <c r="A437" i="1"/>
  <c r="A1205" i="1"/>
  <c r="A1973" i="1"/>
  <c r="E4185" i="1"/>
  <c r="E4973" i="1"/>
  <c r="A750" i="1"/>
  <c r="A1518" i="1"/>
  <c r="A2286" i="1"/>
  <c r="E4422" i="1"/>
  <c r="A199" i="1"/>
  <c r="A967" i="1"/>
  <c r="A1735" i="1"/>
  <c r="A2503" i="1"/>
  <c r="E4177" i="1"/>
  <c r="E4967" i="1"/>
  <c r="A744" i="1"/>
  <c r="A1512" i="1"/>
  <c r="A2280" i="1"/>
  <c r="E3831" i="1"/>
  <c r="E4720" i="1"/>
  <c r="A497" i="1"/>
  <c r="Q4308" i="1"/>
  <c r="Q3289" i="1"/>
  <c r="R3290" i="1" s="1"/>
  <c r="E602" i="1"/>
  <c r="E1523" i="1"/>
  <c r="E3571" i="1"/>
  <c r="E2100" i="1"/>
  <c r="E677" i="1"/>
  <c r="E2725" i="1"/>
  <c r="E1022" i="1"/>
  <c r="E3070" i="1"/>
  <c r="E444" i="1"/>
  <c r="E1223" i="1"/>
  <c r="E1991" i="1"/>
  <c r="E2759" i="1"/>
  <c r="E3527" i="1"/>
  <c r="E792" i="1"/>
  <c r="E1560" i="1"/>
  <c r="E2328" i="1"/>
  <c r="E3096" i="1"/>
  <c r="E3864" i="1"/>
  <c r="E4204" i="1"/>
  <c r="E4988" i="1"/>
  <c r="A765" i="1"/>
  <c r="A1533" i="1"/>
  <c r="A2301" i="1"/>
  <c r="E4533" i="1"/>
  <c r="A310" i="1"/>
  <c r="A1078" i="1"/>
  <c r="A1846" i="1"/>
  <c r="E3879" i="1"/>
  <c r="E4750" i="1"/>
  <c r="A527" i="1"/>
  <c r="A1295" i="1"/>
  <c r="A2063" i="1"/>
  <c r="A2831" i="1"/>
  <c r="E4527" i="1"/>
  <c r="A304" i="1"/>
  <c r="A1072" i="1"/>
  <c r="A1840" i="1"/>
  <c r="A2608" i="1"/>
  <c r="E4280" i="1"/>
  <c r="A57" i="1"/>
  <c r="A825" i="1"/>
  <c r="Q3967" i="1"/>
  <c r="E609" i="1"/>
  <c r="E3226" i="1"/>
  <c r="E2403" i="1"/>
  <c r="E932" i="1"/>
  <c r="E2980" i="1"/>
  <c r="E1557" i="1"/>
  <c r="E3605" i="1"/>
  <c r="E1902" i="1"/>
  <c r="E3894" i="1"/>
  <c r="E783" i="1"/>
  <c r="E1551" i="1"/>
  <c r="E2319" i="1"/>
  <c r="E3087" i="1"/>
  <c r="E307" i="1"/>
  <c r="E1120" i="1"/>
  <c r="E1888" i="1"/>
  <c r="E2656" i="1"/>
  <c r="E3424" i="1"/>
  <c r="E4192" i="1"/>
  <c r="E4548" i="1"/>
  <c r="A325" i="1"/>
  <c r="A1093" i="1"/>
  <c r="A1861" i="1"/>
  <c r="E4035" i="1"/>
  <c r="E4861" i="1"/>
  <c r="A638" i="1"/>
  <c r="A1406" i="1"/>
  <c r="A2174" i="1"/>
  <c r="E4310" i="1"/>
  <c r="A87" i="1"/>
  <c r="A855" i="1"/>
  <c r="A1623" i="1"/>
  <c r="A2391" i="1"/>
  <c r="Q2398" i="1"/>
  <c r="R2400" i="1" s="1"/>
  <c r="Q3456" i="1"/>
  <c r="E2209" i="1"/>
  <c r="E883" i="1"/>
  <c r="E2931" i="1"/>
  <c r="E1460" i="1"/>
  <c r="E3508" i="1"/>
  <c r="E2085" i="1"/>
  <c r="E347" i="1"/>
  <c r="E2430" i="1"/>
  <c r="E4214" i="1"/>
  <c r="E983" i="1"/>
  <c r="E1751" i="1"/>
  <c r="E2519" i="1"/>
  <c r="E3287" i="1"/>
  <c r="E552" i="1"/>
  <c r="E1320" i="1"/>
  <c r="E2088" i="1"/>
  <c r="E2856" i="1"/>
  <c r="E3624" i="1"/>
  <c r="E3875" i="1"/>
  <c r="E4748" i="1"/>
  <c r="A525" i="1"/>
  <c r="A1293" i="1"/>
  <c r="A2061" i="1"/>
  <c r="E4293" i="1"/>
  <c r="A70" i="1"/>
  <c r="A838" i="1"/>
  <c r="A1606" i="1"/>
  <c r="A2374" i="1"/>
  <c r="E4510" i="1"/>
  <c r="A287" i="1"/>
  <c r="A1055" i="1"/>
  <c r="A1823" i="1"/>
  <c r="A2591" i="1"/>
  <c r="E4287" i="1"/>
  <c r="A64" i="1"/>
  <c r="A832" i="1"/>
  <c r="A1600" i="1"/>
  <c r="A2368" i="1"/>
  <c r="E3964" i="1"/>
  <c r="E4808" i="1"/>
  <c r="A585" i="1"/>
  <c r="E1587" i="1"/>
  <c r="E1247" i="1"/>
  <c r="E3888" i="1"/>
  <c r="A557" i="1"/>
  <c r="E4003" i="1"/>
  <c r="A1126" i="1"/>
  <c r="E4542" i="1"/>
  <c r="A1599" i="1"/>
  <c r="E4375" i="1"/>
  <c r="A608" i="1"/>
  <c r="A1848" i="1"/>
  <c r="E3882" i="1"/>
  <c r="A217" i="1"/>
  <c r="A1273" i="1"/>
  <c r="A2041" i="1"/>
  <c r="E3933" i="1"/>
  <c r="E4785" i="1"/>
  <c r="A562" i="1"/>
  <c r="A1330" i="1"/>
  <c r="A2098" i="1"/>
  <c r="A2866" i="1"/>
  <c r="E4538" i="1"/>
  <c r="A315" i="1"/>
  <c r="A1083" i="1"/>
  <c r="A1851" i="1"/>
  <c r="E3924" i="1"/>
  <c r="E4779" i="1"/>
  <c r="A556" i="1"/>
  <c r="A1324" i="1"/>
  <c r="A2092" i="1"/>
  <c r="A2860" i="1"/>
  <c r="A3405" i="1"/>
  <c r="A4173" i="1"/>
  <c r="A2582" i="1"/>
  <c r="A3542" i="1"/>
  <c r="A4310" i="1"/>
  <c r="A2859" i="1"/>
  <c r="A3671" i="1"/>
  <c r="A4439" i="1"/>
  <c r="A2984" i="1"/>
  <c r="A3752" i="1"/>
  <c r="A4520" i="1"/>
  <c r="A3105" i="1"/>
  <c r="A3873" i="1"/>
  <c r="A4641" i="1"/>
  <c r="A3178" i="1"/>
  <c r="A3946" i="1"/>
  <c r="A4714" i="1"/>
  <c r="A2943" i="1"/>
  <c r="A3715" i="1"/>
  <c r="A4483" i="1"/>
  <c r="A3092" i="1"/>
  <c r="A3860" i="1"/>
  <c r="A4628" i="1"/>
  <c r="R50" i="1"/>
  <c r="R677" i="1"/>
  <c r="R652" i="1"/>
  <c r="R438" i="1"/>
  <c r="R412" i="1"/>
  <c r="R1168" i="1"/>
  <c r="R1430" i="1"/>
  <c r="R1942" i="1"/>
  <c r="R2198" i="1"/>
  <c r="R2710" i="1"/>
  <c r="R2972" i="1"/>
  <c r="R2929" i="1"/>
  <c r="E3123" i="1"/>
  <c r="E1823" i="1"/>
  <c r="E4104" i="1"/>
  <c r="A749" i="1"/>
  <c r="E4259" i="1"/>
  <c r="A1318" i="1"/>
  <c r="E4734" i="1"/>
  <c r="A1791" i="1"/>
  <c r="E4495" i="1"/>
  <c r="A728" i="1"/>
  <c r="A1952" i="1"/>
  <c r="E4039" i="1"/>
  <c r="A337" i="1"/>
  <c r="A1345" i="1"/>
  <c r="A2113" i="1"/>
  <c r="E4029" i="1"/>
  <c r="E4857" i="1"/>
  <c r="A634" i="1"/>
  <c r="A1402" i="1"/>
  <c r="A2170" i="1"/>
  <c r="A2938" i="1"/>
  <c r="E4610" i="1"/>
  <c r="A387" i="1"/>
  <c r="A1155" i="1"/>
  <c r="A1923" i="1"/>
  <c r="E4021" i="1"/>
  <c r="E4851" i="1"/>
  <c r="A628" i="1"/>
  <c r="A1396" i="1"/>
  <c r="A2164" i="1"/>
  <c r="A2932" i="1"/>
  <c r="A3477" i="1"/>
  <c r="A4245" i="1"/>
  <c r="A2745" i="1"/>
  <c r="A3614" i="1"/>
  <c r="A4382" i="1"/>
  <c r="A2975" i="1"/>
  <c r="A3743" i="1"/>
  <c r="A4511" i="1"/>
  <c r="A3056" i="1"/>
  <c r="A3824" i="1"/>
  <c r="A4592" i="1"/>
  <c r="A3177" i="1"/>
  <c r="A3945" i="1"/>
  <c r="A4713" i="1"/>
  <c r="A3250" i="1"/>
  <c r="A4018" i="1"/>
  <c r="A4786" i="1"/>
  <c r="A3019" i="1"/>
  <c r="A3787" i="1"/>
  <c r="E1765" i="1"/>
  <c r="E413" i="1"/>
  <c r="E4396" i="1"/>
  <c r="A1453" i="1"/>
  <c r="E4965" i="1"/>
  <c r="A2022" i="1"/>
  <c r="A447" i="1"/>
  <c r="A2495" i="1"/>
  <c r="E4919" i="1"/>
  <c r="A1160" i="1"/>
  <c r="A2384" i="1"/>
  <c r="E4512" i="1"/>
  <c r="A745" i="1"/>
  <c r="A1609" i="1"/>
  <c r="A2377" i="1"/>
  <c r="E4353" i="1"/>
  <c r="A130" i="1"/>
  <c r="A898" i="1"/>
  <c r="A1666" i="1"/>
  <c r="A2434" i="1"/>
  <c r="E4052" i="1"/>
  <c r="E4874" i="1"/>
  <c r="A651" i="1"/>
  <c r="A1419" i="1"/>
  <c r="A2187" i="1"/>
  <c r="E4347" i="1"/>
  <c r="A124" i="1"/>
  <c r="A892" i="1"/>
  <c r="A1660" i="1"/>
  <c r="A2428" i="1"/>
  <c r="A2973" i="1"/>
  <c r="A3741" i="1"/>
  <c r="A4509" i="1"/>
  <c r="A3110" i="1"/>
  <c r="A3878" i="1"/>
  <c r="A4646" i="1"/>
  <c r="A3239" i="1"/>
  <c r="A4007" i="1"/>
  <c r="A4775" i="1"/>
  <c r="A3320" i="1"/>
  <c r="A4088" i="1"/>
  <c r="A4856" i="1"/>
  <c r="A3441" i="1"/>
  <c r="A4209" i="1"/>
  <c r="A2509" i="1"/>
  <c r="A3514" i="1"/>
  <c r="A4282" i="1"/>
  <c r="A4747" i="1"/>
  <c r="A3283" i="1"/>
  <c r="A4051" i="1"/>
  <c r="A4854" i="1"/>
  <c r="A3428" i="1"/>
  <c r="A4196" i="1"/>
  <c r="A4964" i="1"/>
  <c r="R1006" i="1"/>
  <c r="R267" i="1"/>
  <c r="R998" i="1"/>
  <c r="R886" i="1"/>
  <c r="R1286" i="1"/>
  <c r="R1542" i="1"/>
  <c r="R2054" i="1"/>
  <c r="R2310" i="1"/>
  <c r="R2750" i="1"/>
  <c r="R2866" i="1"/>
  <c r="R3210" i="1"/>
  <c r="R3483" i="1"/>
  <c r="R3753" i="1"/>
  <c r="R4009" i="1"/>
  <c r="R4571" i="1"/>
  <c r="A3842" i="1"/>
  <c r="A4930" i="1"/>
  <c r="A3419" i="1"/>
  <c r="A4507" i="1"/>
  <c r="A3308" i="1"/>
  <c r="E213" i="1"/>
  <c r="E390" i="1"/>
  <c r="E3056" i="1"/>
  <c r="A293" i="1"/>
  <c r="A2341" i="1"/>
  <c r="A862" i="1"/>
  <c r="E4278" i="1"/>
  <c r="A1335" i="1"/>
  <c r="E4197" i="1"/>
  <c r="A456" i="1"/>
  <c r="A1680" i="1"/>
  <c r="A2904" i="1"/>
  <c r="A41" i="1"/>
  <c r="A1169" i="1"/>
  <c r="A1937" i="1"/>
  <c r="E3769" i="1"/>
  <c r="E4681" i="1"/>
  <c r="A458" i="1"/>
  <c r="A1226" i="1"/>
  <c r="A1994" i="1"/>
  <c r="A2762" i="1"/>
  <c r="E4434" i="1"/>
  <c r="A211" i="1"/>
  <c r="A979" i="1"/>
  <c r="A1747" i="1"/>
  <c r="E3759" i="1"/>
  <c r="E4675" i="1"/>
  <c r="A452" i="1"/>
  <c r="A1220" i="1"/>
  <c r="A1988" i="1"/>
  <c r="A2756" i="1"/>
  <c r="A3301" i="1"/>
  <c r="A4069" i="1"/>
  <c r="A4942" i="1"/>
  <c r="A3438" i="1"/>
  <c r="A4206" i="1"/>
  <c r="A2651" i="1"/>
  <c r="A3567" i="1"/>
  <c r="A4335" i="1"/>
  <c r="A2813" i="1"/>
  <c r="A3648" i="1"/>
  <c r="A4416" i="1"/>
  <c r="A3001" i="1"/>
  <c r="A3769" i="1"/>
  <c r="A4601" i="1"/>
  <c r="A3138" i="1"/>
  <c r="A4610" i="1"/>
  <c r="A2901" i="1"/>
  <c r="A4524" i="1"/>
  <c r="E3477" i="1"/>
  <c r="E1072" i="1"/>
  <c r="E4628" i="1"/>
  <c r="A1685" i="1"/>
  <c r="A206" i="1"/>
  <c r="A2254" i="1"/>
  <c r="A679" i="1"/>
  <c r="A2727" i="1"/>
  <c r="A56" i="1"/>
  <c r="A1288" i="1"/>
  <c r="A2512" i="1"/>
  <c r="E4640" i="1"/>
  <c r="A873" i="1"/>
  <c r="A1689" i="1"/>
  <c r="A2457" i="1"/>
  <c r="E4433" i="1"/>
  <c r="A210" i="1"/>
  <c r="A978" i="1"/>
  <c r="A1746" i="1"/>
  <c r="A2514" i="1"/>
  <c r="E4159" i="1"/>
  <c r="E4954" i="1"/>
  <c r="A731" i="1"/>
  <c r="A1499" i="1"/>
  <c r="A2267" i="1"/>
  <c r="E4427" i="1"/>
  <c r="A204" i="1"/>
  <c r="A972" i="1"/>
  <c r="A1740" i="1"/>
  <c r="A2508" i="1"/>
  <c r="A3053" i="1"/>
  <c r="A3821" i="1"/>
  <c r="A4589" i="1"/>
  <c r="A3190" i="1"/>
  <c r="A3958" i="1"/>
  <c r="A4726" i="1"/>
  <c r="A3319" i="1"/>
  <c r="A4087" i="1"/>
  <c r="A4855" i="1"/>
  <c r="A3400" i="1"/>
  <c r="A4168" i="1"/>
  <c r="A2526" i="1"/>
  <c r="A3521" i="1"/>
  <c r="A4289" i="1"/>
  <c r="A2705" i="1"/>
  <c r="A3594" i="1"/>
  <c r="A4362" i="1"/>
  <c r="A4899" i="1"/>
  <c r="A3363" i="1"/>
  <c r="A4131" i="1"/>
  <c r="A2493" i="1"/>
  <c r="A3508" i="1"/>
  <c r="A4276" i="1"/>
  <c r="A4733" i="1"/>
  <c r="R1169" i="1"/>
  <c r="R1129" i="1"/>
  <c r="R1151" i="1"/>
  <c r="R1112" i="1"/>
  <c r="R943" i="1"/>
  <c r="R1320" i="1"/>
  <c r="R1576" i="1"/>
  <c r="R1832" i="1"/>
  <c r="R2088" i="1"/>
  <c r="R2344" i="1"/>
  <c r="R2600" i="1"/>
  <c r="R3020" i="1"/>
  <c r="R2986" i="1"/>
  <c r="R3208" i="1"/>
  <c r="R3481" i="1"/>
  <c r="R3737" i="1"/>
  <c r="R3993" i="1"/>
  <c r="R4249" i="1"/>
  <c r="R4505" i="1"/>
  <c r="R4761" i="1"/>
  <c r="A2318" i="1"/>
  <c r="A1112" i="1"/>
  <c r="A409" i="1"/>
  <c r="E4585" i="1"/>
  <c r="A1706" i="1"/>
  <c r="E4850" i="1"/>
  <c r="Q4173" i="1"/>
  <c r="E1262" i="1"/>
  <c r="E1648" i="1"/>
  <c r="E4820" i="1"/>
  <c r="A1877" i="1"/>
  <c r="A398" i="1"/>
  <c r="A2446" i="1"/>
  <c r="A871" i="1"/>
  <c r="A2919" i="1"/>
  <c r="A160" i="1"/>
  <c r="A1400" i="1"/>
  <c r="A2632" i="1"/>
  <c r="E4760" i="1"/>
  <c r="A993" i="1"/>
  <c r="A1761" i="1"/>
  <c r="A2529" i="1"/>
  <c r="E4505" i="1"/>
  <c r="A282" i="1"/>
  <c r="A1050" i="1"/>
  <c r="A1818" i="1"/>
  <c r="A2586" i="1"/>
  <c r="E4255" i="1"/>
  <c r="A35" i="1"/>
  <c r="A803" i="1"/>
  <c r="A1571" i="1"/>
  <c r="A2339" i="1"/>
  <c r="E4499" i="1"/>
  <c r="A276" i="1"/>
  <c r="A1044" i="1"/>
  <c r="A1812" i="1"/>
  <c r="A2580" i="1"/>
  <c r="A3125" i="1"/>
  <c r="A3893" i="1"/>
  <c r="A4677" i="1"/>
  <c r="A3262" i="1"/>
  <c r="A4030" i="1"/>
  <c r="A4798" i="1"/>
  <c r="A3391" i="1"/>
  <c r="A4159" i="1"/>
  <c r="A4991" i="1"/>
  <c r="A3472" i="1"/>
  <c r="A4240" i="1"/>
  <c r="A2702" i="1"/>
  <c r="A3593" i="1"/>
  <c r="A4361" i="1"/>
  <c r="A2849" i="1"/>
  <c r="A3666" i="1"/>
  <c r="A4434" i="1"/>
  <c r="A4926" i="1"/>
  <c r="A3435" i="1"/>
  <c r="A4203" i="1"/>
  <c r="A2677" i="1"/>
  <c r="A3580" i="1"/>
  <c r="A4348" i="1"/>
  <c r="A4869" i="1"/>
  <c r="R259" i="1"/>
  <c r="R277" i="1"/>
  <c r="R285" i="1"/>
  <c r="R237" i="1"/>
  <c r="R991" i="1"/>
  <c r="R1344" i="1"/>
  <c r="R1600" i="1"/>
  <c r="R1856" i="1"/>
  <c r="R2112" i="1"/>
  <c r="R2368" i="1"/>
  <c r="R3178" i="1"/>
  <c r="R3249" i="1"/>
  <c r="R3761" i="1"/>
  <c r="R4017" i="1"/>
  <c r="R4273" i="1"/>
  <c r="R4529" i="1"/>
  <c r="R4785" i="1"/>
  <c r="E628" i="1"/>
  <c r="E4080" i="1"/>
  <c r="E4227" i="1"/>
  <c r="E4862" i="1"/>
  <c r="A712" i="1"/>
  <c r="A609" i="1"/>
  <c r="E4093" i="1"/>
  <c r="A2026" i="1"/>
  <c r="A307" i="1"/>
  <c r="E3810" i="1"/>
  <c r="E440" i="1"/>
  <c r="E2143" i="1"/>
  <c r="E4224" i="1"/>
  <c r="A869" i="1"/>
  <c r="E4381" i="1"/>
  <c r="A1438" i="1"/>
  <c r="E4854" i="1"/>
  <c r="A1911" i="1"/>
  <c r="E4559" i="1"/>
  <c r="A792" i="1"/>
  <c r="A2016" i="1"/>
  <c r="E4124" i="1"/>
  <c r="A401" i="1"/>
  <c r="A1385" i="1"/>
  <c r="A2153" i="1"/>
  <c r="E4083" i="1"/>
  <c r="E4897" i="1"/>
  <c r="A674" i="1"/>
  <c r="A1442" i="1"/>
  <c r="A2210" i="1"/>
  <c r="E3719" i="1"/>
  <c r="E4650" i="1"/>
  <c r="A427" i="1"/>
  <c r="A1195" i="1"/>
  <c r="A1963" i="1"/>
  <c r="E4075" i="1"/>
  <c r="E4891" i="1"/>
  <c r="A668" i="1"/>
  <c r="A1436" i="1"/>
  <c r="A2204" i="1"/>
  <c r="A2517" i="1"/>
  <c r="A3517" i="1"/>
  <c r="A4285" i="1"/>
  <c r="A2825" i="1"/>
  <c r="A3654" i="1"/>
  <c r="A4422" i="1"/>
  <c r="A3015" i="1"/>
  <c r="A3783" i="1"/>
  <c r="A4551" i="1"/>
  <c r="A3096" i="1"/>
  <c r="A3864" i="1"/>
  <c r="A4632" i="1"/>
  <c r="A3217" i="1"/>
  <c r="A3985" i="1"/>
  <c r="A4753" i="1"/>
  <c r="A3290" i="1"/>
  <c r="A4058" i="1"/>
  <c r="A4826" i="1"/>
  <c r="A3059" i="1"/>
  <c r="A3827" i="1"/>
  <c r="A4595" i="1"/>
  <c r="A3204" i="1"/>
  <c r="A3972" i="1"/>
  <c r="A4740" i="1"/>
  <c r="R91" i="1"/>
  <c r="R838" i="1"/>
  <c r="R813" i="1"/>
  <c r="R1727" i="1"/>
  <c r="R2767" i="1"/>
  <c r="R3004" i="1"/>
  <c r="R3387" i="1"/>
  <c r="R3899" i="1"/>
  <c r="R4411" i="1"/>
  <c r="R4667" i="1"/>
  <c r="R4923" i="1"/>
  <c r="A1446" i="1"/>
  <c r="A2448" i="1"/>
  <c r="A1834" i="1"/>
  <c r="A2565" i="1"/>
  <c r="R1943" i="1"/>
  <c r="R4202" i="1"/>
  <c r="R4690" i="1"/>
  <c r="R4650" i="1"/>
  <c r="A4044" i="1"/>
  <c r="R1566" i="1"/>
  <c r="A4427" i="1"/>
  <c r="R3897" i="1"/>
  <c r="R179" i="1"/>
  <c r="A3131" i="1"/>
  <c r="R3162" i="1"/>
  <c r="R3514" i="1"/>
  <c r="R382" i="1"/>
  <c r="A3164" i="1"/>
  <c r="Q1685" i="1"/>
  <c r="A1991" i="1"/>
  <c r="E4783" i="1"/>
  <c r="E3959" i="1"/>
  <c r="Q4676" i="1"/>
  <c r="E1239" i="1"/>
  <c r="A13" i="1"/>
  <c r="E3905" i="1"/>
  <c r="E4296" i="1"/>
  <c r="A247" i="1"/>
  <c r="E4273" i="1"/>
  <c r="A1580" i="1"/>
  <c r="A4008" i="1"/>
  <c r="A3348" i="1"/>
  <c r="R2287" i="1"/>
  <c r="A439" i="1"/>
  <c r="A890" i="1"/>
  <c r="A2420" i="1"/>
  <c r="A3433" i="1"/>
  <c r="A2149" i="1"/>
  <c r="A1097" i="1"/>
  <c r="E4362" i="1"/>
  <c r="A2684" i="1"/>
  <c r="A3576" i="1"/>
  <c r="A3539" i="1"/>
  <c r="R429" i="1"/>
  <c r="R2399" i="1"/>
  <c r="R4379" i="1"/>
  <c r="A3628" i="1"/>
  <c r="A2023" i="1"/>
  <c r="E4937" i="1"/>
  <c r="A708" i="1"/>
  <c r="A3055" i="1"/>
  <c r="A2971" i="1"/>
  <c r="E4219" i="1"/>
  <c r="E4442" i="1"/>
  <c r="A3446" i="1"/>
  <c r="A4545" i="1"/>
  <c r="A4532" i="1"/>
  <c r="R2166" i="1"/>
  <c r="R4594" i="1"/>
  <c r="E3696" i="1"/>
  <c r="A1249" i="1"/>
  <c r="A291" i="1"/>
  <c r="A2068" i="1"/>
  <c r="A2960" i="1"/>
  <c r="A2899" i="1"/>
  <c r="R406" i="1"/>
  <c r="R2904" i="1"/>
  <c r="E2958" i="1"/>
  <c r="E4451" i="1"/>
  <c r="E4959" i="1"/>
  <c r="A2466" i="1"/>
  <c r="A3005" i="1"/>
  <c r="A4920" i="1"/>
  <c r="A4228" i="1"/>
  <c r="R2072" i="1"/>
  <c r="R4489" i="1"/>
  <c r="A755" i="1"/>
  <c r="R3857" i="1"/>
  <c r="R2478" i="1"/>
  <c r="R1774" i="1"/>
  <c r="R4689" i="1"/>
  <c r="R3082" i="1"/>
  <c r="R750" i="1"/>
  <c r="R1167" i="1"/>
  <c r="R4499" i="1"/>
  <c r="A4188" i="1"/>
  <c r="A3164" i="3"/>
  <c r="S3604" i="1"/>
  <c r="S3959" i="1"/>
  <c r="Q74" i="1"/>
  <c r="S4537" i="1"/>
  <c r="Q1333" i="1"/>
  <c r="R1335" i="1" s="1"/>
  <c r="Q565" i="1"/>
  <c r="Q1618" i="1"/>
  <c r="Q1839" i="1"/>
  <c r="Q1796" i="1"/>
  <c r="R1798" i="1" s="1"/>
  <c r="Q4323" i="1"/>
  <c r="S4880" i="1"/>
  <c r="Q1183" i="1"/>
  <c r="Q1125" i="1"/>
  <c r="Q4341" i="1"/>
  <c r="Q1030" i="1"/>
  <c r="R1031" i="1" s="1"/>
  <c r="Q564" i="1"/>
  <c r="R564" i="1" s="1"/>
  <c r="Q3443" i="1"/>
  <c r="Q2190" i="1"/>
  <c r="Q4385" i="1"/>
  <c r="E1259" i="1"/>
  <c r="E3485" i="1"/>
  <c r="Q4111" i="1"/>
  <c r="R4113" i="1" s="1"/>
  <c r="E235" i="1"/>
  <c r="Q4893" i="1"/>
  <c r="Q4824" i="1"/>
  <c r="E2041" i="1"/>
  <c r="E3122" i="1"/>
  <c r="E700" i="1"/>
  <c r="E1837" i="1"/>
  <c r="E2694" i="1"/>
  <c r="Q3191" i="1"/>
  <c r="Q4960" i="1"/>
  <c r="R4961" i="1" s="1"/>
  <c r="E2177" i="1"/>
  <c r="E3258" i="1"/>
  <c r="Q3726" i="1"/>
  <c r="Q2977" i="1"/>
  <c r="R2979" i="1" s="1"/>
  <c r="E2377" i="1"/>
  <c r="E3458" i="1"/>
  <c r="E1036" i="1"/>
  <c r="E1085" i="1"/>
  <c r="E379" i="1"/>
  <c r="E3478" i="1"/>
  <c r="Q3596" i="1"/>
  <c r="Q4143" i="1"/>
  <c r="R4145" i="1" s="1"/>
  <c r="Q2887" i="1"/>
  <c r="E785" i="1"/>
  <c r="E277" i="1"/>
  <c r="E3402" i="1"/>
  <c r="E2963" i="1"/>
  <c r="E2516" i="1"/>
  <c r="E2117" i="1"/>
  <c r="E1438" i="1"/>
  <c r="Q243" i="1"/>
  <c r="Q4309" i="1"/>
  <c r="Q2962" i="1"/>
  <c r="R2964" i="1" s="1"/>
  <c r="Q4049" i="1"/>
  <c r="E1817" i="1"/>
  <c r="E1362" i="1"/>
  <c r="E923" i="1"/>
  <c r="E472" i="1"/>
  <c r="E3356" i="1"/>
  <c r="E2189" i="1"/>
  <c r="E742" i="1"/>
  <c r="E3046" i="1"/>
  <c r="Q4096" i="1"/>
  <c r="E3139" i="1"/>
  <c r="E2293" i="1"/>
  <c r="E177" i="1"/>
  <c r="E2023" i="1"/>
  <c r="E339" i="1"/>
  <c r="E1976" i="1"/>
  <c r="E3512" i="1"/>
  <c r="E4636" i="1"/>
  <c r="A1181" i="1"/>
  <c r="E4153" i="1"/>
  <c r="A726" i="1"/>
  <c r="A2198" i="1"/>
  <c r="E4334" i="1"/>
  <c r="A111" i="1"/>
  <c r="A879" i="1"/>
  <c r="A1647" i="1"/>
  <c r="A2415" i="1"/>
  <c r="Q1093" i="1"/>
  <c r="Q3079" i="1"/>
  <c r="E1889" i="1"/>
  <c r="E771" i="1"/>
  <c r="E2819" i="1"/>
  <c r="E1348" i="1"/>
  <c r="E3396" i="1"/>
  <c r="E1973" i="1"/>
  <c r="E197" i="1"/>
  <c r="E2318" i="1"/>
  <c r="E4150" i="1"/>
  <c r="E943" i="1"/>
  <c r="E1711" i="1"/>
  <c r="E2479" i="1"/>
  <c r="E3247" i="1"/>
  <c r="E512" i="1"/>
  <c r="E1280" i="1"/>
  <c r="E2048" i="1"/>
  <c r="E2816" i="1"/>
  <c r="E3584" i="1"/>
  <c r="Q4685" i="1"/>
  <c r="Q4185" i="1"/>
  <c r="E1498" i="1"/>
  <c r="E1827" i="1"/>
  <c r="E312" i="1"/>
  <c r="E2404" i="1"/>
  <c r="E981" i="1"/>
  <c r="E3029" i="1"/>
  <c r="E1326" i="1"/>
  <c r="E3374" i="1"/>
  <c r="E567" i="1"/>
  <c r="E1335" i="1"/>
  <c r="E2103" i="1"/>
  <c r="E2871" i="1"/>
  <c r="E3639" i="1"/>
  <c r="E904" i="1"/>
  <c r="E1672" i="1"/>
  <c r="E2440" i="1"/>
  <c r="E3208" i="1"/>
  <c r="Q1630" i="1"/>
  <c r="Q3264" i="1"/>
  <c r="R3265" i="1" s="1"/>
  <c r="E2017" i="1"/>
  <c r="E819" i="1"/>
  <c r="E2867" i="1"/>
  <c r="E1396" i="1"/>
  <c r="E3444" i="1"/>
  <c r="E2021" i="1"/>
  <c r="E261" i="1"/>
  <c r="E2366" i="1"/>
  <c r="E4166" i="1"/>
  <c r="E959" i="1"/>
  <c r="E1727" i="1"/>
  <c r="E2495" i="1"/>
  <c r="E3263" i="1"/>
  <c r="E528" i="1"/>
  <c r="E1296" i="1"/>
  <c r="E2064" i="1"/>
  <c r="E2832" i="1"/>
  <c r="E3600" i="1"/>
  <c r="E3836" i="1"/>
  <c r="E4724" i="1"/>
  <c r="A501" i="1"/>
  <c r="A1269" i="1"/>
  <c r="A2037" i="1"/>
  <c r="E4269" i="1"/>
  <c r="A46" i="1"/>
  <c r="A814" i="1"/>
  <c r="A1582" i="1"/>
  <c r="A2350" i="1"/>
  <c r="E4486" i="1"/>
  <c r="A263" i="1"/>
  <c r="A1031" i="1"/>
  <c r="A1799" i="1"/>
  <c r="A2567" i="1"/>
  <c r="E4261" i="1"/>
  <c r="A40" i="1"/>
  <c r="A808" i="1"/>
  <c r="A1576" i="1"/>
  <c r="A2344" i="1"/>
  <c r="E3932" i="1"/>
  <c r="E4784" i="1"/>
  <c r="A561" i="1"/>
  <c r="Q3661" i="1"/>
  <c r="Q3801" i="1"/>
  <c r="R3802" i="1" s="1"/>
  <c r="E1114" i="1"/>
  <c r="E1699" i="1"/>
  <c r="E141" i="1"/>
  <c r="E2276" i="1"/>
  <c r="E853" i="1"/>
  <c r="E2901" i="1"/>
  <c r="E1198" i="1"/>
  <c r="E3246" i="1"/>
  <c r="E519" i="1"/>
  <c r="E1287" i="1"/>
  <c r="E2055" i="1"/>
  <c r="E2823" i="1"/>
  <c r="E3591" i="1"/>
  <c r="E856" i="1"/>
  <c r="E1624" i="1"/>
  <c r="E2392" i="1"/>
  <c r="E3160" i="1"/>
  <c r="E3928" i="1"/>
  <c r="E4284" i="1"/>
  <c r="A61" i="1"/>
  <c r="A829" i="1"/>
  <c r="A1597" i="1"/>
  <c r="A2365" i="1"/>
  <c r="E4597" i="1"/>
  <c r="A374" i="1"/>
  <c r="A1142" i="1"/>
  <c r="A1910" i="1"/>
  <c r="E3972" i="1"/>
  <c r="E4814" i="1"/>
  <c r="A591" i="1"/>
  <c r="A1359" i="1"/>
  <c r="A2127" i="1"/>
  <c r="A2895" i="1"/>
  <c r="E4591" i="1"/>
  <c r="A368" i="1"/>
  <c r="A1136" i="1"/>
  <c r="A1904" i="1"/>
  <c r="A2672" i="1"/>
  <c r="E4344" i="1"/>
  <c r="A121" i="1"/>
  <c r="A889" i="1"/>
  <c r="Q4479" i="1"/>
  <c r="E1121" i="1"/>
  <c r="E140" i="1"/>
  <c r="E2563" i="1"/>
  <c r="E1092" i="1"/>
  <c r="E3140" i="1"/>
  <c r="E1717" i="1"/>
  <c r="E3765" i="1"/>
  <c r="E2062" i="1"/>
  <c r="E3982" i="1"/>
  <c r="E847" i="1"/>
  <c r="E1615" i="1"/>
  <c r="E2383" i="1"/>
  <c r="E3151" i="1"/>
  <c r="E392" i="1"/>
  <c r="E1184" i="1"/>
  <c r="E1952" i="1"/>
  <c r="E2720" i="1"/>
  <c r="E3488" i="1"/>
  <c r="E4256" i="1"/>
  <c r="E4612" i="1"/>
  <c r="A389" i="1"/>
  <c r="A1157" i="1"/>
  <c r="A1925" i="1"/>
  <c r="E4121" i="1"/>
  <c r="E4925" i="1"/>
  <c r="A702" i="1"/>
  <c r="A1470" i="1"/>
  <c r="A2238" i="1"/>
  <c r="E4374" i="1"/>
  <c r="A151" i="1"/>
  <c r="A919" i="1"/>
  <c r="A1687" i="1"/>
  <c r="A2455" i="1"/>
  <c r="Q4682" i="1"/>
  <c r="Q3968" i="1"/>
  <c r="E2721" i="1"/>
  <c r="E1059" i="1"/>
  <c r="E3107" i="1"/>
  <c r="E1636" i="1"/>
  <c r="E121" i="1"/>
  <c r="E2261" i="1"/>
  <c r="E558" i="1"/>
  <c r="E2606" i="1"/>
  <c r="E124" i="1"/>
  <c r="E1047" i="1"/>
  <c r="E1815" i="1"/>
  <c r="E2583" i="1"/>
  <c r="E3351" i="1"/>
  <c r="E616" i="1"/>
  <c r="E1384" i="1"/>
  <c r="E2152" i="1"/>
  <c r="E2920" i="1"/>
  <c r="E3688" i="1"/>
  <c r="E3970" i="1"/>
  <c r="E4812" i="1"/>
  <c r="A589" i="1"/>
  <c r="A1357" i="1"/>
  <c r="A2125" i="1"/>
  <c r="E4357" i="1"/>
  <c r="A134" i="1"/>
  <c r="A902" i="1"/>
  <c r="A1670" i="1"/>
  <c r="A2438" i="1"/>
  <c r="E4574" i="1"/>
  <c r="A351" i="1"/>
  <c r="A1119" i="1"/>
  <c r="A1887" i="1"/>
  <c r="A2655" i="1"/>
  <c r="E4351" i="1"/>
  <c r="A128" i="1"/>
  <c r="A896" i="1"/>
  <c r="A1664" i="1"/>
  <c r="A2432" i="1"/>
  <c r="E4050" i="1"/>
  <c r="E4872" i="1"/>
  <c r="A649" i="1"/>
  <c r="E2947" i="1"/>
  <c r="E1759" i="1"/>
  <c r="E4096" i="1"/>
  <c r="A741" i="1"/>
  <c r="E4249" i="1"/>
  <c r="A1310" i="1"/>
  <c r="E4726" i="1"/>
  <c r="A1783" i="1"/>
  <c r="E4487" i="1"/>
  <c r="A720" i="1"/>
  <c r="A1944" i="1"/>
  <c r="E4007" i="1"/>
  <c r="A321" i="1"/>
  <c r="A1337" i="1"/>
  <c r="A2105" i="1"/>
  <c r="E4019" i="1"/>
  <c r="E4849" i="1"/>
  <c r="A626" i="1"/>
  <c r="A1394" i="1"/>
  <c r="A2162" i="1"/>
  <c r="A2930" i="1"/>
  <c r="E4602" i="1"/>
  <c r="A379" i="1"/>
  <c r="A1147" i="1"/>
  <c r="A1915" i="1"/>
  <c r="E4011" i="1"/>
  <c r="E4843" i="1"/>
  <c r="A620" i="1"/>
  <c r="A1388" i="1"/>
  <c r="A2156" i="1"/>
  <c r="A2924" i="1"/>
  <c r="A3469" i="1"/>
  <c r="A4237" i="1"/>
  <c r="A2729" i="1"/>
  <c r="A3606" i="1"/>
  <c r="A4374" i="1"/>
  <c r="A2967" i="1"/>
  <c r="A3735" i="1"/>
  <c r="A4503" i="1"/>
  <c r="A3048" i="1"/>
  <c r="A3816" i="1"/>
  <c r="A4584" i="1"/>
  <c r="A3169" i="1"/>
  <c r="A3937" i="1"/>
  <c r="A4705" i="1"/>
  <c r="A3242" i="1"/>
  <c r="A4010" i="1"/>
  <c r="A4778" i="1"/>
  <c r="A3011" i="1"/>
  <c r="A3779" i="1"/>
  <c r="A4547" i="1"/>
  <c r="A3156" i="1"/>
  <c r="A3924" i="1"/>
  <c r="A4692" i="1"/>
  <c r="R75" i="1"/>
  <c r="R774" i="1"/>
  <c r="R749" i="1"/>
  <c r="R500" i="1"/>
  <c r="R509" i="1"/>
  <c r="R1199" i="1"/>
  <c r="R1455" i="1"/>
  <c r="R1711" i="1"/>
  <c r="R1967" i="1"/>
  <c r="R2223" i="1"/>
  <c r="R2479" i="1"/>
  <c r="R2735" i="1"/>
  <c r="R2968" i="1"/>
  <c r="E964" i="1"/>
  <c r="E2335" i="1"/>
  <c r="E3708" i="1"/>
  <c r="A933" i="1"/>
  <c r="E4445" i="1"/>
  <c r="A1502" i="1"/>
  <c r="E4918" i="1"/>
  <c r="A1975" i="1"/>
  <c r="E4599" i="1"/>
  <c r="A840" i="1"/>
  <c r="A2064" i="1"/>
  <c r="E4167" i="1"/>
  <c r="A425" i="1"/>
  <c r="A1409" i="1"/>
  <c r="A2177" i="1"/>
  <c r="E4115" i="1"/>
  <c r="E4921" i="1"/>
  <c r="A698" i="1"/>
  <c r="A1466" i="1"/>
  <c r="A2234" i="1"/>
  <c r="E3756" i="1"/>
  <c r="E4674" i="1"/>
  <c r="A451" i="1"/>
  <c r="A1219" i="1"/>
  <c r="A1987" i="1"/>
  <c r="E4107" i="1"/>
  <c r="E4915" i="1"/>
  <c r="A692" i="1"/>
  <c r="A1460" i="1"/>
  <c r="A2228" i="1"/>
  <c r="A2581" i="1"/>
  <c r="A3541" i="1"/>
  <c r="A4309" i="1"/>
  <c r="A2873" i="1"/>
  <c r="A3678" i="1"/>
  <c r="A4446" i="1"/>
  <c r="A3039" i="1"/>
  <c r="A3807" i="1"/>
  <c r="A4575" i="1"/>
  <c r="A3120" i="1"/>
  <c r="A3888" i="1"/>
  <c r="A4656" i="1"/>
  <c r="A3241" i="1"/>
  <c r="A4009" i="1"/>
  <c r="A4777" i="1"/>
  <c r="A3314" i="1"/>
  <c r="A4082" i="1"/>
  <c r="A4850" i="1"/>
  <c r="A3083" i="1"/>
  <c r="A3851" i="1"/>
  <c r="E3125" i="1"/>
  <c r="E944" i="1"/>
  <c r="E4580" i="1"/>
  <c r="A1637" i="1"/>
  <c r="A158" i="1"/>
  <c r="A2206" i="1"/>
  <c r="A631" i="1"/>
  <c r="A2679" i="1"/>
  <c r="A24" i="1"/>
  <c r="A1248" i="1"/>
  <c r="A2488" i="1"/>
  <c r="E4624" i="1"/>
  <c r="A857" i="1"/>
  <c r="A1673" i="1"/>
  <c r="A2441" i="1"/>
  <c r="E4417" i="1"/>
  <c r="A194" i="1"/>
  <c r="A962" i="1"/>
  <c r="A1730" i="1"/>
  <c r="A2498" i="1"/>
  <c r="E4138" i="1"/>
  <c r="E4938" i="1"/>
  <c r="A715" i="1"/>
  <c r="A1483" i="1"/>
  <c r="A2251" i="1"/>
  <c r="E4411" i="1"/>
  <c r="A188" i="1"/>
  <c r="A956" i="1"/>
  <c r="A1724" i="1"/>
  <c r="A2492" i="1"/>
  <c r="A3037" i="1"/>
  <c r="A3805" i="1"/>
  <c r="A4573" i="1"/>
  <c r="A3174" i="1"/>
  <c r="A3942" i="1"/>
  <c r="A4710" i="1"/>
  <c r="A3303" i="1"/>
  <c r="A4071" i="1"/>
  <c r="A4839" i="1"/>
  <c r="A3384" i="1"/>
  <c r="A4152" i="1"/>
  <c r="A2483" i="1"/>
  <c r="A3505" i="1"/>
  <c r="A4273" i="1"/>
  <c r="A2673" i="1"/>
  <c r="A3578" i="1"/>
  <c r="A4346" i="1"/>
  <c r="A4867" i="1"/>
  <c r="A3347" i="1"/>
  <c r="A4115" i="1"/>
  <c r="A4969" i="1"/>
  <c r="A3492" i="1"/>
  <c r="A4260" i="1"/>
  <c r="A4701" i="1"/>
  <c r="R1137" i="1"/>
  <c r="R1097" i="1"/>
  <c r="R1119" i="1"/>
  <c r="R1080" i="1"/>
  <c r="R926" i="1"/>
  <c r="R1311" i="1"/>
  <c r="R1567" i="1"/>
  <c r="R1823" i="1"/>
  <c r="R2079" i="1"/>
  <c r="R2335" i="1"/>
  <c r="R2591" i="1"/>
  <c r="R2955" i="1"/>
  <c r="R2988" i="1"/>
  <c r="R3240" i="1"/>
  <c r="R3497" i="1"/>
  <c r="R4059" i="1"/>
  <c r="R4585" i="1"/>
  <c r="R4841" i="1"/>
  <c r="A3970" i="1"/>
  <c r="A4994" i="1"/>
  <c r="A3547" i="1"/>
  <c r="A4635" i="1"/>
  <c r="A3372" i="1"/>
  <c r="E739" i="1"/>
  <c r="E927" i="1"/>
  <c r="E3568" i="1"/>
  <c r="A469" i="1"/>
  <c r="E3876" i="1"/>
  <c r="A1038" i="1"/>
  <c r="E4454" i="1"/>
  <c r="A1511" i="1"/>
  <c r="E4311" i="1"/>
  <c r="A544" i="1"/>
  <c r="A1784" i="1"/>
  <c r="E3779" i="1"/>
  <c r="A153" i="1"/>
  <c r="A1233" i="1"/>
  <c r="A2001" i="1"/>
  <c r="E3871" i="1"/>
  <c r="E4745" i="1"/>
  <c r="A522" i="1"/>
  <c r="A1290" i="1"/>
  <c r="A2058" i="1"/>
  <c r="A2826" i="1"/>
  <c r="E4498" i="1"/>
  <c r="A275" i="1"/>
  <c r="A1043" i="1"/>
  <c r="A1811" i="1"/>
  <c r="E3860" i="1"/>
  <c r="E4739" i="1"/>
  <c r="A516" i="1"/>
  <c r="A1284" i="1"/>
  <c r="A2052" i="1"/>
  <c r="A2820" i="1"/>
  <c r="A3365" i="1"/>
  <c r="A4133" i="1"/>
  <c r="A2469" i="1"/>
  <c r="A3502" i="1"/>
  <c r="A4270" i="1"/>
  <c r="A2779" i="1"/>
  <c r="A3631" i="1"/>
  <c r="A4399" i="1"/>
  <c r="A2939" i="1"/>
  <c r="A3712" i="1"/>
  <c r="A4480" i="1"/>
  <c r="A3065" i="1"/>
  <c r="A3833" i="1"/>
  <c r="A4665" i="1"/>
  <c r="A3202" i="1"/>
  <c r="A4802" i="1"/>
  <c r="A3244" i="1"/>
  <c r="Q4820" i="1"/>
  <c r="E1086" i="1"/>
  <c r="E1584" i="1"/>
  <c r="E4780" i="1"/>
  <c r="A1837" i="1"/>
  <c r="A358" i="1"/>
  <c r="A2406" i="1"/>
  <c r="A831" i="1"/>
  <c r="A2879" i="1"/>
  <c r="A152" i="1"/>
  <c r="A1376" i="1"/>
  <c r="A2616" i="1"/>
  <c r="E4752" i="1"/>
  <c r="A985" i="1"/>
  <c r="A1753" i="1"/>
  <c r="A2521" i="1"/>
  <c r="E4497" i="1"/>
  <c r="A274" i="1"/>
  <c r="A1042" i="1"/>
  <c r="A1810" i="1"/>
  <c r="A2578" i="1"/>
  <c r="E4244" i="1"/>
  <c r="A27" i="1"/>
  <c r="A795" i="1"/>
  <c r="A1563" i="1"/>
  <c r="A2331" i="1"/>
  <c r="E4491" i="1"/>
  <c r="A268" i="1"/>
  <c r="A1036" i="1"/>
  <c r="A1804" i="1"/>
  <c r="A2572" i="1"/>
  <c r="A3117" i="1"/>
  <c r="A3885" i="1"/>
  <c r="A4661" i="1"/>
  <c r="A3254" i="1"/>
  <c r="A4022" i="1"/>
  <c r="A4790" i="1"/>
  <c r="A3383" i="1"/>
  <c r="A4151" i="1"/>
  <c r="A4927" i="1"/>
  <c r="A3464" i="1"/>
  <c r="A4232" i="1"/>
  <c r="A2686" i="1"/>
  <c r="A3585" i="1"/>
  <c r="A4353" i="1"/>
  <c r="A2833" i="1"/>
  <c r="A3658" i="1"/>
  <c r="A4426" i="1"/>
  <c r="A4878" i="1"/>
  <c r="A3427" i="1"/>
  <c r="A4195" i="1"/>
  <c r="A2661" i="1"/>
  <c r="A3572" i="1"/>
  <c r="A4340" i="1"/>
  <c r="A4853" i="1"/>
  <c r="R260" i="1"/>
  <c r="R211" i="1"/>
  <c r="R171" i="1"/>
  <c r="R992" i="1"/>
  <c r="R1334" i="1"/>
  <c r="R1590" i="1"/>
  <c r="R1846" i="1"/>
  <c r="R2102" i="1"/>
  <c r="R2358" i="1"/>
  <c r="R2614" i="1"/>
  <c r="R3146" i="1"/>
  <c r="R3179" i="1"/>
  <c r="R3250" i="1"/>
  <c r="R3762" i="1"/>
  <c r="R4018" i="1"/>
  <c r="R4274" i="1"/>
  <c r="R4530" i="1"/>
  <c r="R4786" i="1"/>
  <c r="A567" i="1"/>
  <c r="A1424" i="1"/>
  <c r="A721" i="1"/>
  <c r="E4777" i="1"/>
  <c r="A1898" i="1"/>
  <c r="A51" i="1"/>
  <c r="Q4032" i="1"/>
  <c r="R4034" i="1" s="1"/>
  <c r="E2622" i="1"/>
  <c r="E2160" i="1"/>
  <c r="E4972" i="1"/>
  <c r="A2029" i="1"/>
  <c r="A550" i="1"/>
  <c r="E3852" i="1"/>
  <c r="A1023" i="1"/>
  <c r="E3906" i="1"/>
  <c r="A272" i="1"/>
  <c r="A1496" i="1"/>
  <c r="A2720" i="1"/>
  <c r="E4864" i="1"/>
  <c r="A1057" i="1"/>
  <c r="A1825" i="1"/>
  <c r="A2593" i="1"/>
  <c r="E4569" i="1"/>
  <c r="A346" i="1"/>
  <c r="A1114" i="1"/>
  <c r="A1882" i="1"/>
  <c r="A2650" i="1"/>
  <c r="E4322" i="1"/>
  <c r="A99" i="1"/>
  <c r="A867" i="1"/>
  <c r="A1635" i="1"/>
  <c r="A2403" i="1"/>
  <c r="E4563" i="1"/>
  <c r="A340" i="1"/>
  <c r="A1108" i="1"/>
  <c r="A1876" i="1"/>
  <c r="A2644" i="1"/>
  <c r="A3189" i="1"/>
  <c r="A3957" i="1"/>
  <c r="A4805" i="1"/>
  <c r="A3326" i="1"/>
  <c r="A4094" i="1"/>
  <c r="A4943" i="1"/>
  <c r="A3455" i="1"/>
  <c r="A4223" i="1"/>
  <c r="A2566" i="1"/>
  <c r="A3536" i="1"/>
  <c r="A4304" i="1"/>
  <c r="A2830" i="1"/>
  <c r="A3657" i="1"/>
  <c r="A4425" i="1"/>
  <c r="A2962" i="1"/>
  <c r="A3730" i="1"/>
  <c r="A4498" i="1"/>
  <c r="A2445" i="1"/>
  <c r="A3499" i="1"/>
  <c r="A4267" i="1"/>
  <c r="A2805" i="1"/>
  <c r="A3644" i="1"/>
  <c r="A4412" i="1"/>
  <c r="A4997" i="1"/>
  <c r="R389" i="1"/>
  <c r="R364" i="1"/>
  <c r="R1057" i="1"/>
  <c r="R1050" i="1"/>
  <c r="R1039" i="1"/>
  <c r="R1358" i="1"/>
  <c r="R1870" i="1"/>
  <c r="R2382" i="1"/>
  <c r="R2638" i="1"/>
  <c r="R2823" i="1"/>
  <c r="R2840" i="1"/>
  <c r="R3274" i="1"/>
  <c r="R3530" i="1"/>
  <c r="R4042" i="1"/>
  <c r="R4298" i="1"/>
  <c r="R4554" i="1"/>
  <c r="R4810" i="1"/>
  <c r="E3364" i="1"/>
  <c r="E3914" i="1"/>
  <c r="E4573" i="1"/>
  <c r="A231" i="1"/>
  <c r="A1016" i="1"/>
  <c r="A921" i="1"/>
  <c r="E4329" i="1"/>
  <c r="A2218" i="1"/>
  <c r="A499" i="1"/>
  <c r="E4001" i="1"/>
  <c r="E1828" i="1"/>
  <c r="E2655" i="1"/>
  <c r="E3889" i="1"/>
  <c r="A1045" i="1"/>
  <c r="E4557" i="1"/>
  <c r="A1614" i="1"/>
  <c r="A39" i="1"/>
  <c r="A2087" i="1"/>
  <c r="E4663" i="1"/>
  <c r="A904" i="1"/>
  <c r="A2128" i="1"/>
  <c r="E4252" i="1"/>
  <c r="A489" i="1"/>
  <c r="A1449" i="1"/>
  <c r="A2217" i="1"/>
  <c r="E4169" i="1"/>
  <c r="E4961" i="1"/>
  <c r="A738" i="1"/>
  <c r="A1506" i="1"/>
  <c r="A2274" i="1"/>
  <c r="E3820" i="1"/>
  <c r="E4714" i="1"/>
  <c r="A491" i="1"/>
  <c r="A1259" i="1"/>
  <c r="A2027" i="1"/>
  <c r="E4161" i="1"/>
  <c r="E4955" i="1"/>
  <c r="A732" i="1"/>
  <c r="A1500" i="1"/>
  <c r="A2268" i="1"/>
  <c r="A2678" i="1"/>
  <c r="A3581" i="1"/>
  <c r="A4349" i="1"/>
  <c r="A2948" i="1"/>
  <c r="A3718" i="1"/>
  <c r="A4486" i="1"/>
  <c r="A3079" i="1"/>
  <c r="A3847" i="1"/>
  <c r="A4615" i="1"/>
  <c r="A3160" i="1"/>
  <c r="A3928" i="1"/>
  <c r="A4696" i="1"/>
  <c r="A3281" i="1"/>
  <c r="A4049" i="1"/>
  <c r="A4817" i="1"/>
  <c r="A3354" i="1"/>
  <c r="A4122" i="1"/>
  <c r="A4890" i="1"/>
  <c r="A3123" i="1"/>
  <c r="A3891" i="1"/>
  <c r="A4675" i="1"/>
  <c r="A3268" i="1"/>
  <c r="A4036" i="1"/>
  <c r="A4804" i="1"/>
  <c r="R116" i="1"/>
  <c r="R1032" i="1"/>
  <c r="R904" i="1"/>
  <c r="R661" i="1"/>
  <c r="R670" i="1"/>
  <c r="R1240" i="1"/>
  <c r="R1496" i="1"/>
  <c r="R1752" i="1"/>
  <c r="R2008" i="1"/>
  <c r="R2264" i="1"/>
  <c r="R2520" i="1"/>
  <c r="R2916" i="1"/>
  <c r="R2863" i="1"/>
  <c r="R3057" i="1"/>
  <c r="R3401" i="1"/>
  <c r="R3657" i="1"/>
  <c r="R3913" i="1"/>
  <c r="R4169" i="1"/>
  <c r="R4425" i="1"/>
  <c r="R4681" i="1"/>
  <c r="R4937" i="1"/>
  <c r="E3231" i="1"/>
  <c r="A1237" i="1"/>
  <c r="A1806" i="1"/>
  <c r="E3985" i="1"/>
  <c r="A2760" i="1"/>
  <c r="A1713" i="1"/>
  <c r="E4841" i="1"/>
  <c r="A1962" i="1"/>
  <c r="A179" i="1"/>
  <c r="A2291" i="1"/>
  <c r="A1700" i="1"/>
  <c r="A3279" i="1"/>
  <c r="A2614" i="1"/>
  <c r="A2972" i="1"/>
  <c r="R108" i="1"/>
  <c r="R227" i="1"/>
  <c r="R1310" i="1"/>
  <c r="R2000" i="1"/>
  <c r="R3729" i="1"/>
  <c r="R4753" i="1"/>
  <c r="R4417" i="1"/>
  <c r="R3060" i="1"/>
  <c r="R4051" i="1"/>
  <c r="R2135" i="1"/>
  <c r="A4066" i="1"/>
  <c r="R275" i="1"/>
  <c r="R2078" i="1"/>
  <c r="R3498" i="1"/>
  <c r="R4778" i="1"/>
  <c r="R2978" i="1"/>
  <c r="R4587" i="1"/>
  <c r="A4101" i="1"/>
  <c r="A3680" i="1"/>
  <c r="A2803" i="1"/>
  <c r="A4300" i="1"/>
  <c r="R1191" i="1"/>
  <c r="R446" i="1"/>
  <c r="R1607" i="1"/>
  <c r="R2286" i="1"/>
  <c r="R2971" i="1"/>
  <c r="R3443" i="1"/>
  <c r="R3361" i="1"/>
  <c r="R2014" i="1"/>
  <c r="R4217" i="1"/>
  <c r="A4235" i="1"/>
  <c r="R1799" i="1"/>
  <c r="R4177" i="1"/>
  <c r="R2615" i="1"/>
  <c r="A804" i="1"/>
  <c r="A4558" i="1"/>
  <c r="A4121" i="1"/>
  <c r="A4723" i="1"/>
  <c r="R1088" i="1"/>
  <c r="R1214" i="1"/>
  <c r="R1904" i="1"/>
  <c r="R2583" i="1"/>
  <c r="R4218" i="1"/>
  <c r="A3150" i="1"/>
  <c r="R525" i="1"/>
  <c r="R3032" i="1"/>
  <c r="R1047" i="1"/>
  <c r="R4281" i="1"/>
  <c r="A4229" i="1"/>
  <c r="A3808" i="1"/>
  <c r="A3003" i="1"/>
  <c r="A4364" i="1"/>
  <c r="R203" i="1"/>
  <c r="R510" i="1"/>
  <c r="R1623" i="1"/>
  <c r="A3356" i="1"/>
  <c r="A1956" i="1"/>
  <c r="A4904" i="1"/>
  <c r="A4448" i="1"/>
  <c r="A3643" i="1"/>
  <c r="A4636" i="1"/>
  <c r="R333" i="1"/>
  <c r="R764" i="1"/>
  <c r="R1696" i="1"/>
  <c r="R3139" i="1"/>
  <c r="R4019" i="1"/>
  <c r="R4531" i="1"/>
  <c r="R1872" i="1"/>
  <c r="R2825" i="1"/>
  <c r="R3603" i="1"/>
  <c r="R4321" i="1"/>
  <c r="A100" i="1"/>
  <c r="A3215" i="1"/>
  <c r="A2510" i="1"/>
  <c r="A4685" i="1"/>
  <c r="R1093" i="1"/>
  <c r="R3858" i="1"/>
  <c r="A2596" i="1"/>
  <c r="A4175" i="1"/>
  <c r="A3682" i="1"/>
  <c r="A3420" i="1"/>
  <c r="R196" i="1"/>
  <c r="R693" i="1"/>
  <c r="R1415" i="1"/>
  <c r="R2494" i="1"/>
  <c r="R4410" i="1"/>
  <c r="A3771" i="1"/>
  <c r="R4075" i="1"/>
  <c r="S2469" i="1"/>
  <c r="Q3112" i="1"/>
  <c r="E2038" i="1"/>
  <c r="Q3953" i="1"/>
  <c r="E1916" i="1"/>
  <c r="Q3679" i="1"/>
  <c r="R3681" i="1" s="1"/>
  <c r="Q1806" i="1"/>
  <c r="Q4289" i="1"/>
  <c r="E2252" i="1"/>
  <c r="E1174" i="1"/>
  <c r="Q3605" i="1"/>
  <c r="Q3785" i="1"/>
  <c r="E1098" i="1"/>
  <c r="E120" i="1"/>
  <c r="E2885" i="1"/>
  <c r="Q4154" i="1"/>
  <c r="Q3832" i="1"/>
  <c r="R3833" i="1" s="1"/>
  <c r="E2130" i="1"/>
  <c r="E1244" i="1"/>
  <c r="E2701" i="1"/>
  <c r="E801" i="1"/>
  <c r="E3669" i="1"/>
  <c r="E824" i="1"/>
  <c r="A29" i="1"/>
  <c r="A1110" i="1"/>
  <c r="E4526" i="1"/>
  <c r="A1839" i="1"/>
  <c r="Q4672" i="1"/>
  <c r="E3331" i="1"/>
  <c r="E2485" i="1"/>
  <c r="E326" i="1"/>
  <c r="E2671" i="1"/>
  <c r="E1472" i="1"/>
  <c r="E3776" i="1"/>
  <c r="E3034" i="1"/>
  <c r="E2916" i="1"/>
  <c r="E1838" i="1"/>
  <c r="E1527" i="1"/>
  <c r="E275" i="1"/>
  <c r="E1864" i="1"/>
  <c r="Q4883" i="1"/>
  <c r="E1331" i="1"/>
  <c r="E484" i="1"/>
  <c r="E2878" i="1"/>
  <c r="E1919" i="1"/>
  <c r="E720" i="1"/>
  <c r="E4108" i="1"/>
  <c r="E4461" i="1"/>
  <c r="A1774" i="1"/>
  <c r="A455" i="1"/>
  <c r="E4455" i="1"/>
  <c r="A2536" i="1"/>
  <c r="A753" i="1"/>
  <c r="E2650" i="1"/>
  <c r="E2788" i="1"/>
  <c r="E3758" i="1"/>
  <c r="E1048" i="1"/>
  <c r="E4120" i="1"/>
  <c r="A1021" i="1"/>
  <c r="A566" i="1"/>
  <c r="A15" i="1"/>
  <c r="A560" i="1"/>
  <c r="Q4426" i="1"/>
  <c r="E1604" i="1"/>
  <c r="E1039" i="1"/>
  <c r="E608" i="1"/>
  <c r="A581" i="1"/>
  <c r="A894" i="1"/>
  <c r="A1111" i="1"/>
  <c r="E3619" i="1"/>
  <c r="E3118" i="1"/>
  <c r="E2344" i="1"/>
  <c r="E4549" i="1"/>
  <c r="A2079" i="1"/>
  <c r="A841" i="1"/>
  <c r="A1822" i="1"/>
  <c r="A1529" i="1"/>
  <c r="E4794" i="1"/>
  <c r="A2838" i="1"/>
  <c r="A4695" i="1"/>
  <c r="A4970" i="1"/>
  <c r="R756" i="1"/>
  <c r="R3140" i="1"/>
  <c r="E4895" i="1"/>
  <c r="A2426" i="1"/>
  <c r="A1652" i="1"/>
  <c r="A3999" i="1"/>
  <c r="A4731" i="1"/>
  <c r="A1143" i="1"/>
  <c r="A2690" i="1"/>
  <c r="A3997" i="1"/>
  <c r="A4465" i="1"/>
  <c r="R454" i="1"/>
  <c r="R3586" i="1"/>
  <c r="E1316" i="1"/>
  <c r="A465" i="1"/>
  <c r="A467" i="1"/>
  <c r="A2622" i="1"/>
  <c r="A3904" i="1"/>
  <c r="A301" i="1"/>
  <c r="A65" i="1"/>
  <c r="A2770" i="1"/>
  <c r="A460" i="1"/>
  <c r="A2667" i="1"/>
  <c r="A3850" i="1"/>
  <c r="R524" i="1"/>
  <c r="R3122" i="1"/>
  <c r="A2248" i="1"/>
  <c r="A1062" i="1"/>
  <c r="A2017" i="1"/>
  <c r="A1059" i="1"/>
  <c r="A2836" i="1"/>
  <c r="A4415" i="1"/>
  <c r="A3922" i="1"/>
  <c r="R645" i="1"/>
  <c r="R2446" i="1"/>
  <c r="R4618" i="1"/>
  <c r="A2858" i="1"/>
  <c r="A551" i="1"/>
  <c r="E4385" i="1"/>
  <c r="A924" i="1"/>
  <c r="A4039" i="1"/>
  <c r="A4083" i="1"/>
  <c r="R1304" i="1"/>
  <c r="R3465" i="1"/>
  <c r="E4350" i="1"/>
  <c r="A4322" i="1"/>
  <c r="R3793" i="1"/>
  <c r="R1019" i="1"/>
  <c r="R4729" i="1"/>
  <c r="A3292" i="1"/>
  <c r="R3715" i="1"/>
  <c r="R1968" i="1"/>
  <c r="R950" i="1"/>
  <c r="R3026" i="1"/>
  <c r="A3909" i="1"/>
  <c r="R4883" i="1"/>
  <c r="S2545" i="1"/>
  <c r="S2599" i="1"/>
  <c r="S4173" i="1"/>
  <c r="S1751" i="1"/>
  <c r="Q2695" i="1"/>
  <c r="S4775" i="1"/>
  <c r="Q218" i="1"/>
  <c r="Q1859" i="1"/>
  <c r="Q1728" i="1"/>
  <c r="R1728" i="1" s="1"/>
  <c r="Q2564" i="1"/>
  <c r="R2566" i="1" s="1"/>
  <c r="Q2758" i="1"/>
  <c r="Q11" i="1"/>
  <c r="Q1954" i="1"/>
  <c r="Q1910" i="1"/>
  <c r="Q2935" i="1"/>
  <c r="Q2375" i="1"/>
  <c r="Q1684" i="1"/>
  <c r="Q4211" i="1"/>
  <c r="R4211" i="1" s="1"/>
  <c r="Q3199" i="1"/>
  <c r="E162" i="1"/>
  <c r="E2027" i="1"/>
  <c r="E502" i="1"/>
  <c r="Q4879" i="1"/>
  <c r="R4881" i="1" s="1"/>
  <c r="E1066" i="1"/>
  <c r="Q4038" i="1"/>
  <c r="Q3158" i="1"/>
  <c r="E2489" i="1"/>
  <c r="E3570" i="1"/>
  <c r="E1148" i="1"/>
  <c r="E2285" i="1"/>
  <c r="E3142" i="1"/>
  <c r="Q4414" i="1"/>
  <c r="Q3321" i="1"/>
  <c r="E2625" i="1"/>
  <c r="E97" i="1"/>
  <c r="Q4934" i="1"/>
  <c r="Q3521" i="1"/>
  <c r="R3523" i="1" s="1"/>
  <c r="E2825" i="1"/>
  <c r="E364" i="1"/>
  <c r="E1484" i="1"/>
  <c r="E1277" i="1"/>
  <c r="E598" i="1"/>
  <c r="E3670" i="1"/>
  <c r="Q4108" i="1"/>
  <c r="Q4335" i="1"/>
  <c r="Q3194" i="1"/>
  <c r="E977" i="1"/>
  <c r="E522" i="1"/>
  <c r="E3594" i="1"/>
  <c r="E3155" i="1"/>
  <c r="E2708" i="1"/>
  <c r="E2309" i="1"/>
  <c r="E1630" i="1"/>
  <c r="Q1614" i="1"/>
  <c r="Q4821" i="1"/>
  <c r="Q3256" i="1"/>
  <c r="Q4241" i="1"/>
  <c r="E2009" i="1"/>
  <c r="E1554" i="1"/>
  <c r="E1115" i="1"/>
  <c r="E668" i="1"/>
  <c r="E3548" i="1"/>
  <c r="E2381" i="1"/>
  <c r="E934" i="1"/>
  <c r="E3238" i="1"/>
  <c r="Q3545" i="1"/>
  <c r="E3651" i="1"/>
  <c r="E2805" i="1"/>
  <c r="E401" i="1"/>
  <c r="E2215" i="1"/>
  <c r="E632" i="1"/>
  <c r="E2168" i="1"/>
  <c r="E3704" i="1"/>
  <c r="E4828" i="1"/>
  <c r="A1373" i="1"/>
  <c r="E4373" i="1"/>
  <c r="A918" i="1"/>
  <c r="A2262" i="1"/>
  <c r="E4398" i="1"/>
  <c r="A175" i="1"/>
  <c r="A943" i="1"/>
  <c r="A1711" i="1"/>
  <c r="A2479" i="1"/>
  <c r="Q3402" i="1"/>
  <c r="Q3648" i="1"/>
  <c r="E2401" i="1"/>
  <c r="E947" i="1"/>
  <c r="E2995" i="1"/>
  <c r="E1524" i="1"/>
  <c r="E3572" i="1"/>
  <c r="E2149" i="1"/>
  <c r="E432" i="1"/>
  <c r="E2494" i="1"/>
  <c r="E4238" i="1"/>
  <c r="E1007" i="1"/>
  <c r="E1775" i="1"/>
  <c r="E2543" i="1"/>
  <c r="E3311" i="1"/>
  <c r="E576" i="1"/>
  <c r="E1344" i="1"/>
  <c r="E2112" i="1"/>
  <c r="E2880" i="1"/>
  <c r="E3648" i="1"/>
  <c r="Q3974" i="1"/>
  <c r="Q4697" i="1"/>
  <c r="E2010" i="1"/>
  <c r="E1987" i="1"/>
  <c r="E516" i="1"/>
  <c r="E2564" i="1"/>
  <c r="E1141" i="1"/>
  <c r="E3189" i="1"/>
  <c r="E1486" i="1"/>
  <c r="E3534" i="1"/>
  <c r="E631" i="1"/>
  <c r="E1399" i="1"/>
  <c r="E2167" i="1"/>
  <c r="E2935" i="1"/>
  <c r="E104" i="1"/>
  <c r="E968" i="1"/>
  <c r="E1736" i="1"/>
  <c r="E2504" i="1"/>
  <c r="E3272" i="1"/>
  <c r="Q3914" i="1"/>
  <c r="Q3776" i="1"/>
  <c r="E2529" i="1"/>
  <c r="E995" i="1"/>
  <c r="E3043" i="1"/>
  <c r="E1572" i="1"/>
  <c r="E3620" i="1"/>
  <c r="E2197" i="1"/>
  <c r="E494" i="1"/>
  <c r="E2542" i="1"/>
  <c r="E89" i="1"/>
  <c r="E1023" i="1"/>
  <c r="E1791" i="1"/>
  <c r="E2559" i="1"/>
  <c r="E3327" i="1"/>
  <c r="E592" i="1"/>
  <c r="E1360" i="1"/>
  <c r="E2128" i="1"/>
  <c r="E2896" i="1"/>
  <c r="E3664" i="1"/>
  <c r="E3938" i="1"/>
  <c r="E4788" i="1"/>
  <c r="A565" i="1"/>
  <c r="A1333" i="1"/>
  <c r="A2101" i="1"/>
  <c r="E4333" i="1"/>
  <c r="A110" i="1"/>
  <c r="A878" i="1"/>
  <c r="A1646" i="1"/>
  <c r="A2414" i="1"/>
  <c r="E4550" i="1"/>
  <c r="A327" i="1"/>
  <c r="A1095" i="1"/>
  <c r="A1863" i="1"/>
  <c r="A2631" i="1"/>
  <c r="E4327" i="1"/>
  <c r="A104" i="1"/>
  <c r="A872" i="1"/>
  <c r="A1640" i="1"/>
  <c r="A2408" i="1"/>
  <c r="E4018" i="1"/>
  <c r="E4848" i="1"/>
  <c r="A625" i="1"/>
  <c r="E22" i="1"/>
  <c r="Q4313" i="1"/>
  <c r="E1626" i="1"/>
  <c r="E1859" i="1"/>
  <c r="E355" i="1"/>
  <c r="E2436" i="1"/>
  <c r="E1013" i="1"/>
  <c r="E3061" i="1"/>
  <c r="E1358" i="1"/>
  <c r="E3406" i="1"/>
  <c r="E583" i="1"/>
  <c r="E1351" i="1"/>
  <c r="E2119" i="1"/>
  <c r="E2887" i="1"/>
  <c r="E3655" i="1"/>
  <c r="E920" i="1"/>
  <c r="E1688" i="1"/>
  <c r="E2456" i="1"/>
  <c r="E3224" i="1"/>
  <c r="E3992" i="1"/>
  <c r="E4348" i="1"/>
  <c r="A125" i="1"/>
  <c r="A893" i="1"/>
  <c r="A1661" i="1"/>
  <c r="E3737" i="1"/>
  <c r="E4661" i="1"/>
  <c r="A438" i="1"/>
  <c r="A1206" i="1"/>
  <c r="A1974" i="1"/>
  <c r="E4058" i="1"/>
  <c r="E4878" i="1"/>
  <c r="A655" i="1"/>
  <c r="A1423" i="1"/>
  <c r="A2191" i="1"/>
  <c r="E3727" i="1"/>
  <c r="E4655" i="1"/>
  <c r="A432" i="1"/>
  <c r="A1200" i="1"/>
  <c r="A1968" i="1"/>
  <c r="A2736" i="1"/>
  <c r="E4408" i="1"/>
  <c r="A185" i="1"/>
  <c r="A953" i="1"/>
  <c r="Q4991" i="1"/>
  <c r="E1633" i="1"/>
  <c r="E691" i="1"/>
  <c r="E2739" i="1"/>
  <c r="E1268" i="1"/>
  <c r="E3316" i="1"/>
  <c r="E1893" i="1"/>
  <c r="E86" i="1"/>
  <c r="E2238" i="1"/>
  <c r="E4094" i="1"/>
  <c r="E911" i="1"/>
  <c r="E1679" i="1"/>
  <c r="E2447" i="1"/>
  <c r="E3215" i="1"/>
  <c r="E477" i="1"/>
  <c r="E1248" i="1"/>
  <c r="E2016" i="1"/>
  <c r="E2784" i="1"/>
  <c r="E3552" i="1"/>
  <c r="E3761" i="1"/>
  <c r="E4676" i="1"/>
  <c r="A453" i="1"/>
  <c r="A1221" i="1"/>
  <c r="A1989" i="1"/>
  <c r="E4205" i="1"/>
  <c r="E4989" i="1"/>
  <c r="A766" i="1"/>
  <c r="A1534" i="1"/>
  <c r="A2302" i="1"/>
  <c r="E4438" i="1"/>
  <c r="A215" i="1"/>
  <c r="A983" i="1"/>
  <c r="A1751" i="1"/>
  <c r="A2519" i="1"/>
  <c r="Q4043" i="1"/>
  <c r="Q4480" i="1"/>
  <c r="E3233" i="1"/>
  <c r="E1219" i="1"/>
  <c r="E3267" i="1"/>
  <c r="E1796" i="1"/>
  <c r="E334" i="1"/>
  <c r="E2421" i="1"/>
  <c r="E718" i="1"/>
  <c r="E2766" i="1"/>
  <c r="E273" i="1"/>
  <c r="E1111" i="1"/>
  <c r="E1879" i="1"/>
  <c r="E2647" i="1"/>
  <c r="E3415" i="1"/>
  <c r="E680" i="1"/>
  <c r="E1448" i="1"/>
  <c r="E2216" i="1"/>
  <c r="E2984" i="1"/>
  <c r="E3752" i="1"/>
  <c r="E4055" i="1"/>
  <c r="E4876" i="1"/>
  <c r="A653" i="1"/>
  <c r="A1421" i="1"/>
  <c r="A2189" i="1"/>
  <c r="E4421" i="1"/>
  <c r="A198" i="1"/>
  <c r="A966" i="1"/>
  <c r="A1734" i="1"/>
  <c r="E3699" i="1"/>
  <c r="E4638" i="1"/>
  <c r="A415" i="1"/>
  <c r="A1183" i="1"/>
  <c r="A1951" i="1"/>
  <c r="A2719" i="1"/>
  <c r="E4415" i="1"/>
  <c r="A192" i="1"/>
  <c r="A960" i="1"/>
  <c r="A1728" i="1"/>
  <c r="A2496" i="1"/>
  <c r="E4135" i="1"/>
  <c r="E4936" i="1"/>
  <c r="A713" i="1"/>
  <c r="E804" i="1"/>
  <c r="E2271" i="1"/>
  <c r="E3652" i="1"/>
  <c r="A917" i="1"/>
  <c r="E4429" i="1"/>
  <c r="A1486" i="1"/>
  <c r="E4902" i="1"/>
  <c r="A1959" i="1"/>
  <c r="E4575" i="1"/>
  <c r="A824" i="1"/>
  <c r="A2056" i="1"/>
  <c r="E4156" i="1"/>
  <c r="A417" i="1"/>
  <c r="A1401" i="1"/>
  <c r="A2169" i="1"/>
  <c r="E4105" i="1"/>
  <c r="E4913" i="1"/>
  <c r="A690" i="1"/>
  <c r="A1458" i="1"/>
  <c r="A2226" i="1"/>
  <c r="E3745" i="1"/>
  <c r="E4666" i="1"/>
  <c r="A443" i="1"/>
  <c r="A1211" i="1"/>
  <c r="A1979" i="1"/>
  <c r="E4097" i="1"/>
  <c r="E4907" i="1"/>
  <c r="A684" i="1"/>
  <c r="A1452" i="1"/>
  <c r="A2220" i="1"/>
  <c r="A2558" i="1"/>
  <c r="A3533" i="1"/>
  <c r="A4301" i="1"/>
  <c r="A2857" i="1"/>
  <c r="A3670" i="1"/>
  <c r="A4438" i="1"/>
  <c r="A3031" i="1"/>
  <c r="A3799" i="1"/>
  <c r="A4567" i="1"/>
  <c r="A3112" i="1"/>
  <c r="A3880" i="1"/>
  <c r="A4648" i="1"/>
  <c r="A3233" i="1"/>
  <c r="A4001" i="1"/>
  <c r="A4769" i="1"/>
  <c r="A3306" i="1"/>
  <c r="A4074" i="1"/>
  <c r="A4842" i="1"/>
  <c r="A3075" i="1"/>
  <c r="A3843" i="1"/>
  <c r="A4611" i="1"/>
  <c r="A3220" i="1"/>
  <c r="A3988" i="1"/>
  <c r="A4756" i="1"/>
  <c r="R100" i="1"/>
  <c r="R836" i="1"/>
  <c r="R846" i="1"/>
  <c r="R597" i="1"/>
  <c r="R606" i="1"/>
  <c r="R1224" i="1"/>
  <c r="R1480" i="1"/>
  <c r="R1736" i="1"/>
  <c r="R1992" i="1"/>
  <c r="R2248" i="1"/>
  <c r="R2504" i="1"/>
  <c r="R2817" i="1"/>
  <c r="R2800" i="1"/>
  <c r="R3002" i="1"/>
  <c r="E2340" i="1"/>
  <c r="E2847" i="1"/>
  <c r="E3980" i="1"/>
  <c r="A1109" i="1"/>
  <c r="E4621" i="1"/>
  <c r="A1678" i="1"/>
  <c r="A103" i="1"/>
  <c r="A2151" i="1"/>
  <c r="E4695" i="1"/>
  <c r="A928" i="1"/>
  <c r="A2168" i="1"/>
  <c r="E4304" i="1"/>
  <c r="A537" i="1"/>
  <c r="A1473" i="1"/>
  <c r="A2241" i="1"/>
  <c r="E4201" i="1"/>
  <c r="E4985" i="1"/>
  <c r="A762" i="1"/>
  <c r="A1530" i="1"/>
  <c r="A2298" i="1"/>
  <c r="E3859" i="1"/>
  <c r="E4738" i="1"/>
  <c r="A515" i="1"/>
  <c r="A1283" i="1"/>
  <c r="A2051" i="1"/>
  <c r="E4193" i="1"/>
  <c r="E4979" i="1"/>
  <c r="A756" i="1"/>
  <c r="A1524" i="1"/>
  <c r="A2292" i="1"/>
  <c r="A2726" i="1"/>
  <c r="A3605" i="1"/>
  <c r="A4373" i="1"/>
  <c r="A2974" i="1"/>
  <c r="A3742" i="1"/>
  <c r="A4510" i="1"/>
  <c r="A3103" i="1"/>
  <c r="A3871" i="1"/>
  <c r="A4639" i="1"/>
  <c r="A3184" i="1"/>
  <c r="A3952" i="1"/>
  <c r="A4720" i="1"/>
  <c r="A3305" i="1"/>
  <c r="A4073" i="1"/>
  <c r="A4841" i="1"/>
  <c r="A3378" i="1"/>
  <c r="A4146" i="1"/>
  <c r="A4914" i="1"/>
  <c r="A3147" i="1"/>
  <c r="Q4227" i="1"/>
  <c r="R4227" i="1" s="1"/>
  <c r="E750" i="1"/>
  <c r="E1456" i="1"/>
  <c r="E4756" i="1"/>
  <c r="A1813" i="1"/>
  <c r="A334" i="1"/>
  <c r="A2382" i="1"/>
  <c r="A807" i="1"/>
  <c r="A2855" i="1"/>
  <c r="A136" i="1"/>
  <c r="A1360" i="1"/>
  <c r="A2584" i="1"/>
  <c r="E4712" i="1"/>
  <c r="A961" i="1"/>
  <c r="A1737" i="1"/>
  <c r="A2505" i="1"/>
  <c r="E4481" i="1"/>
  <c r="A258" i="1"/>
  <c r="A1026" i="1"/>
  <c r="A1794" i="1"/>
  <c r="A2562" i="1"/>
  <c r="E4223" i="1"/>
  <c r="A11" i="1"/>
  <c r="A779" i="1"/>
  <c r="A1547" i="1"/>
  <c r="A2315" i="1"/>
  <c r="E4475" i="1"/>
  <c r="A252" i="1"/>
  <c r="A1020" i="1"/>
  <c r="A1788" i="1"/>
  <c r="A2556" i="1"/>
  <c r="A3101" i="1"/>
  <c r="A3869" i="1"/>
  <c r="A4637" i="1"/>
  <c r="A3238" i="1"/>
  <c r="A4006" i="1"/>
  <c r="A4774" i="1"/>
  <c r="A3367" i="1"/>
  <c r="A4135" i="1"/>
  <c r="A4903" i="1"/>
  <c r="A3448" i="1"/>
  <c r="A4216" i="1"/>
  <c r="A2654" i="1"/>
  <c r="A3569" i="1"/>
  <c r="A4337" i="1"/>
  <c r="A2801" i="1"/>
  <c r="A3642" i="1"/>
  <c r="A4410" i="1"/>
  <c r="A4995" i="1"/>
  <c r="A3411" i="1"/>
  <c r="A4179" i="1"/>
  <c r="A2621" i="1"/>
  <c r="A3556" i="1"/>
  <c r="A4324" i="1"/>
  <c r="A4829" i="1"/>
  <c r="R195" i="1"/>
  <c r="R213" i="1"/>
  <c r="R221" i="1"/>
  <c r="R173" i="1"/>
  <c r="R975" i="1"/>
  <c r="R1336" i="1"/>
  <c r="R1592" i="1"/>
  <c r="R1848" i="1"/>
  <c r="R2104" i="1"/>
  <c r="R2360" i="1"/>
  <c r="R2616" i="1"/>
  <c r="R3148" i="1"/>
  <c r="R3114" i="1"/>
  <c r="R3266" i="1"/>
  <c r="R3547" i="1"/>
  <c r="R3803" i="1"/>
  <c r="R4073" i="1"/>
  <c r="R4329" i="1"/>
  <c r="R4610" i="1"/>
  <c r="R4866" i="1"/>
  <c r="A4034" i="1"/>
  <c r="A4883" i="1"/>
  <c r="A3611" i="1"/>
  <c r="A4755" i="1"/>
  <c r="A3500" i="1"/>
  <c r="E2099" i="1"/>
  <c r="E1439" i="1"/>
  <c r="E3976" i="1"/>
  <c r="A621" i="1"/>
  <c r="E4089" i="1"/>
  <c r="A1190" i="1"/>
  <c r="E4606" i="1"/>
  <c r="A1663" i="1"/>
  <c r="E4423" i="1"/>
  <c r="A656" i="1"/>
  <c r="A1880" i="1"/>
  <c r="E3921" i="1"/>
  <c r="A257" i="1"/>
  <c r="A1297" i="1"/>
  <c r="A2065" i="1"/>
  <c r="E3965" i="1"/>
  <c r="E4809" i="1"/>
  <c r="A586" i="1"/>
  <c r="A1354" i="1"/>
  <c r="A2122" i="1"/>
  <c r="A2890" i="1"/>
  <c r="E4562" i="1"/>
  <c r="A339" i="1"/>
  <c r="A1107" i="1"/>
  <c r="A1875" i="1"/>
  <c r="E3957" i="1"/>
  <c r="E4803" i="1"/>
  <c r="A580" i="1"/>
  <c r="A1348" i="1"/>
  <c r="A2116" i="1"/>
  <c r="A2884" i="1"/>
  <c r="A3429" i="1"/>
  <c r="A4197" i="1"/>
  <c r="A2646" i="1"/>
  <c r="A3566" i="1"/>
  <c r="A4334" i="1"/>
  <c r="A2907" i="1"/>
  <c r="A3695" i="1"/>
  <c r="A4463" i="1"/>
  <c r="A3008" i="1"/>
  <c r="A3776" i="1"/>
  <c r="A4544" i="1"/>
  <c r="A3129" i="1"/>
  <c r="A3897" i="1"/>
  <c r="A4729" i="1"/>
  <c r="A3266" i="1"/>
  <c r="A4763" i="1"/>
  <c r="A3436" i="1"/>
  <c r="Q3520" i="1"/>
  <c r="E2446" i="1"/>
  <c r="E2096" i="1"/>
  <c r="E4964" i="1"/>
  <c r="A2021" i="1"/>
  <c r="A542" i="1"/>
  <c r="E3841" i="1"/>
  <c r="A1015" i="1"/>
  <c r="E3892" i="1"/>
  <c r="A264" i="1"/>
  <c r="A1488" i="1"/>
  <c r="A2712" i="1"/>
  <c r="E4840" i="1"/>
  <c r="A1049" i="1"/>
  <c r="A1817" i="1"/>
  <c r="A2585" i="1"/>
  <c r="E4561" i="1"/>
  <c r="A338" i="1"/>
  <c r="A1106" i="1"/>
  <c r="A1874" i="1"/>
  <c r="A2642" i="1"/>
  <c r="E4314" i="1"/>
  <c r="A91" i="1"/>
  <c r="A859" i="1"/>
  <c r="A1627" i="1"/>
  <c r="A2395" i="1"/>
  <c r="E4555" i="1"/>
  <c r="A332" i="1"/>
  <c r="A1100" i="1"/>
  <c r="A1868" i="1"/>
  <c r="A2636" i="1"/>
  <c r="A3181" i="1"/>
  <c r="A3949" i="1"/>
  <c r="A4789" i="1"/>
  <c r="A3318" i="1"/>
  <c r="A4086" i="1"/>
  <c r="A4966" i="1"/>
  <c r="A3447" i="1"/>
  <c r="A4215" i="1"/>
  <c r="A2547" i="1"/>
  <c r="A3528" i="1"/>
  <c r="A4296" i="1"/>
  <c r="A2814" i="1"/>
  <c r="A3649" i="1"/>
  <c r="A4417" i="1"/>
  <c r="A2953" i="1"/>
  <c r="A3722" i="1"/>
  <c r="A4490" i="1"/>
  <c r="A4953" i="1"/>
  <c r="A3491" i="1"/>
  <c r="A4259" i="1"/>
  <c r="A2789" i="1"/>
  <c r="A3636" i="1"/>
  <c r="A4404" i="1"/>
  <c r="A4981" i="1"/>
  <c r="R390" i="1"/>
  <c r="R365" i="1"/>
  <c r="R1058" i="1"/>
  <c r="R1017" i="1"/>
  <c r="R1040" i="1"/>
  <c r="R1359" i="1"/>
  <c r="R1615" i="1"/>
  <c r="R1871" i="1"/>
  <c r="R2383" i="1"/>
  <c r="R2639" i="1"/>
  <c r="R2824" i="1"/>
  <c r="R2841" i="1"/>
  <c r="R3275" i="1"/>
  <c r="R3787" i="1"/>
  <c r="R4043" i="1"/>
  <c r="R4299" i="1"/>
  <c r="R4811" i="1"/>
  <c r="A1407" i="1"/>
  <c r="A1736" i="1"/>
  <c r="A1009" i="1"/>
  <c r="E4905" i="1"/>
  <c r="A2090" i="1"/>
  <c r="A243" i="1"/>
  <c r="E737" i="1"/>
  <c r="E3910" i="1"/>
  <c r="E2672" i="1"/>
  <c r="A165" i="1"/>
  <c r="A2213" i="1"/>
  <c r="A734" i="1"/>
  <c r="E4111" i="1"/>
  <c r="A1207" i="1"/>
  <c r="E4081" i="1"/>
  <c r="A376" i="1"/>
  <c r="A1608" i="1"/>
  <c r="A2832" i="1"/>
  <c r="E4960" i="1"/>
  <c r="A1121" i="1"/>
  <c r="A1889" i="1"/>
  <c r="E3687" i="1"/>
  <c r="E4633" i="1"/>
  <c r="A410" i="1"/>
  <c r="A1178" i="1"/>
  <c r="A1946" i="1"/>
  <c r="A2714" i="1"/>
  <c r="E4386" i="1"/>
  <c r="A163" i="1"/>
  <c r="A931" i="1"/>
  <c r="A1699" i="1"/>
  <c r="A2467" i="1"/>
  <c r="E4627" i="1"/>
  <c r="A404" i="1"/>
  <c r="A1172" i="1"/>
  <c r="A1940" i="1"/>
  <c r="A2708" i="1"/>
  <c r="A3253" i="1"/>
  <c r="A4021" i="1"/>
  <c r="A4941" i="1"/>
  <c r="A3390" i="1"/>
  <c r="A4158" i="1"/>
  <c r="A2523" i="1"/>
  <c r="A3519" i="1"/>
  <c r="A4287" i="1"/>
  <c r="A2717" i="1"/>
  <c r="A3600" i="1"/>
  <c r="A4368" i="1"/>
  <c r="A2951" i="1"/>
  <c r="A3721" i="1"/>
  <c r="A4489" i="1"/>
  <c r="A3026" i="1"/>
  <c r="A3794" i="1"/>
  <c r="A4562" i="1"/>
  <c r="A2638" i="1"/>
  <c r="A3563" i="1"/>
  <c r="A4331" i="1"/>
  <c r="A2933" i="1"/>
  <c r="A3708" i="1"/>
  <c r="A4476" i="1"/>
  <c r="A4944" i="1"/>
  <c r="R486" i="1"/>
  <c r="R461" i="1"/>
  <c r="R1185" i="1"/>
  <c r="R1178" i="1"/>
  <c r="R1085" i="1"/>
  <c r="R1383" i="1"/>
  <c r="R1639" i="1"/>
  <c r="R1895" i="1"/>
  <c r="R2151" i="1"/>
  <c r="R2407" i="1"/>
  <c r="R2663" i="1"/>
  <c r="R2995" i="1"/>
  <c r="R3028" i="1"/>
  <c r="R3299" i="1"/>
  <c r="R3555" i="1"/>
  <c r="R3811" i="1"/>
  <c r="R4067" i="1"/>
  <c r="R4323" i="1"/>
  <c r="R4579" i="1"/>
  <c r="R4835" i="1"/>
  <c r="E2613" i="1"/>
  <c r="E4332" i="1"/>
  <c r="E4901" i="1"/>
  <c r="A743" i="1"/>
  <c r="A1312" i="1"/>
  <c r="A1201" i="1"/>
  <c r="E4649" i="1"/>
  <c r="A2410" i="1"/>
  <c r="A691" i="1"/>
  <c r="E4171" i="1"/>
  <c r="E3188" i="1"/>
  <c r="E3167" i="1"/>
  <c r="E4098" i="1"/>
  <c r="A1197" i="1"/>
  <c r="E4709" i="1"/>
  <c r="A1766" i="1"/>
  <c r="A191" i="1"/>
  <c r="A2239" i="1"/>
  <c r="E4759" i="1"/>
  <c r="A992" i="1"/>
  <c r="A2232" i="1"/>
  <c r="E4368" i="1"/>
  <c r="A601" i="1"/>
  <c r="A1513" i="1"/>
  <c r="A2281" i="1"/>
  <c r="E4253" i="1"/>
  <c r="A34" i="1"/>
  <c r="A802" i="1"/>
  <c r="A1570" i="1"/>
  <c r="A2338" i="1"/>
  <c r="E3923" i="1"/>
  <c r="E4778" i="1"/>
  <c r="A555" i="1"/>
  <c r="A1323" i="1"/>
  <c r="A2091" i="1"/>
  <c r="E4245" i="1"/>
  <c r="A28" i="1"/>
  <c r="A796" i="1"/>
  <c r="A1564" i="1"/>
  <c r="A2332" i="1"/>
  <c r="A2806" i="1"/>
  <c r="A3645" i="1"/>
  <c r="A4413" i="1"/>
  <c r="A3014" i="1"/>
  <c r="A3782" i="1"/>
  <c r="A4550" i="1"/>
  <c r="A3143" i="1"/>
  <c r="A3911" i="1"/>
  <c r="A4679" i="1"/>
  <c r="A3224" i="1"/>
  <c r="A3992" i="1"/>
  <c r="A4760" i="1"/>
  <c r="A3345" i="1"/>
  <c r="A4113" i="1"/>
  <c r="A4881" i="1"/>
  <c r="A3418" i="1"/>
  <c r="A4186" i="1"/>
  <c r="A4954" i="1"/>
  <c r="A3187" i="1"/>
  <c r="A3955" i="1"/>
  <c r="A4803" i="1"/>
  <c r="A3332" i="1"/>
  <c r="A4100" i="1"/>
  <c r="A4868" i="1"/>
  <c r="R187" i="1"/>
  <c r="R1160" i="1"/>
  <c r="R934" i="1"/>
  <c r="R758" i="1"/>
  <c r="R732" i="1"/>
  <c r="R1254" i="1"/>
  <c r="R1510" i="1"/>
  <c r="R1766" i="1"/>
  <c r="R2022" i="1"/>
  <c r="R2278" i="1"/>
  <c r="R2534" i="1"/>
  <c r="R3042" i="1"/>
  <c r="R3075" i="1"/>
  <c r="R3096" i="1"/>
  <c r="R3426" i="1"/>
  <c r="R3938" i="1"/>
  <c r="R4194" i="1"/>
  <c r="R4450" i="1"/>
  <c r="R4706" i="1"/>
  <c r="R4962" i="1"/>
  <c r="E752" i="1"/>
  <c r="A1573" i="1"/>
  <c r="A2142" i="1"/>
  <c r="E4251" i="1"/>
  <c r="E3857" i="1"/>
  <c r="A1841" i="1"/>
  <c r="A42" i="1"/>
  <c r="A2154" i="1"/>
  <c r="A371" i="1"/>
  <c r="A2355" i="1"/>
  <c r="A2212" i="1"/>
  <c r="A3791" i="1"/>
  <c r="A3298" i="1"/>
  <c r="A3228" i="1"/>
  <c r="R1007" i="1"/>
  <c r="R534" i="1"/>
  <c r="R1376" i="1"/>
  <c r="R2055" i="1"/>
  <c r="R2734" i="1"/>
  <c r="R3267" i="1"/>
  <c r="R3779" i="1"/>
  <c r="R4291" i="1"/>
  <c r="R4803" i="1"/>
  <c r="R4467" i="1"/>
  <c r="R2924" i="1"/>
  <c r="R4179" i="1"/>
  <c r="R2359" i="1"/>
  <c r="R3666" i="1"/>
  <c r="R4857" i="1"/>
  <c r="A3067" i="1"/>
  <c r="R1152" i="1"/>
  <c r="R2199" i="1"/>
  <c r="R3587" i="1"/>
  <c r="R4906" i="1"/>
  <c r="R3244" i="1"/>
  <c r="R4793" i="1"/>
  <c r="A4613" i="1"/>
  <c r="A4192" i="1"/>
  <c r="A3387" i="1"/>
  <c r="A4556" i="1"/>
  <c r="R149" i="1"/>
  <c r="R669" i="1"/>
  <c r="R1662" i="1"/>
  <c r="R2352" i="1"/>
  <c r="R2948" i="1"/>
  <c r="R3482" i="1"/>
  <c r="R4033" i="1"/>
  <c r="R3539" i="1"/>
  <c r="R2247" i="1"/>
  <c r="R4434" i="1"/>
  <c r="A3100" i="1"/>
  <c r="R2032" i="1"/>
  <c r="R4355" i="1"/>
  <c r="R2856" i="1"/>
  <c r="A1316" i="1"/>
  <c r="A2843" i="1"/>
  <c r="A4633" i="1"/>
  <c r="A2598" i="1"/>
  <c r="R58" i="1"/>
  <c r="R1025" i="1"/>
  <c r="R1271" i="1"/>
  <c r="R1950" i="1"/>
  <c r="R2783" i="1"/>
  <c r="R4385" i="1"/>
  <c r="R3449" i="1"/>
  <c r="A4686" i="1"/>
  <c r="R404" i="1"/>
  <c r="R3370" i="1"/>
  <c r="R605" i="1"/>
  <c r="R4498" i="1"/>
  <c r="A4845" i="1"/>
  <c r="A4320" i="1"/>
  <c r="A3515" i="1"/>
  <c r="A4588" i="1"/>
  <c r="R212" i="1"/>
  <c r="R700" i="1"/>
  <c r="R1680" i="1"/>
  <c r="R19" i="1"/>
  <c r="R517" i="1"/>
  <c r="A2468" i="1"/>
  <c r="A3214" i="1"/>
  <c r="A2590" i="1"/>
  <c r="A4027" i="1"/>
  <c r="A4812" i="1"/>
  <c r="R556" i="1"/>
  <c r="R959" i="1"/>
  <c r="R1751" i="1"/>
  <c r="R2430" i="1"/>
  <c r="R3050" i="1"/>
  <c r="R3546" i="1"/>
  <c r="R4058" i="1"/>
  <c r="R4570" i="1"/>
  <c r="R2039" i="1"/>
  <c r="R2801" i="1"/>
  <c r="A1124" i="1"/>
  <c r="A4239" i="1"/>
  <c r="A3259" i="1"/>
  <c r="R99" i="1"/>
  <c r="R1424" i="1"/>
  <c r="R4025" i="1"/>
  <c r="A2822" i="1"/>
  <c r="A4687" i="1"/>
  <c r="A4194" i="1"/>
  <c r="A3676" i="1"/>
  <c r="R484" i="1"/>
  <c r="R1014" i="1"/>
  <c r="R1470" i="1"/>
  <c r="R2718" i="1"/>
  <c r="R4577" i="1"/>
  <c r="A4967" i="1"/>
  <c r="R4626" i="1"/>
  <c r="S178" i="1"/>
  <c r="Q4516" i="1"/>
  <c r="Q1427" i="1"/>
  <c r="Q3682" i="1"/>
  <c r="Q2512" i="1"/>
  <c r="R2512" i="1" s="1"/>
  <c r="Q3636" i="1"/>
  <c r="E1385" i="1"/>
  <c r="Q4304" i="1"/>
  <c r="Q3543" i="1"/>
  <c r="E827" i="1"/>
  <c r="Q860" i="1"/>
  <c r="Q4089" i="1"/>
  <c r="Q3879" i="1"/>
  <c r="R3881" i="1" s="1"/>
  <c r="E1163" i="1"/>
  <c r="E2585" i="1"/>
  <c r="E3558" i="1"/>
  <c r="E679" i="1"/>
  <c r="E3896" i="1"/>
  <c r="E4565" i="1"/>
  <c r="A303" i="1"/>
  <c r="A2607" i="1"/>
  <c r="E3425" i="1"/>
  <c r="E1860" i="1"/>
  <c r="E782" i="1"/>
  <c r="E1135" i="1"/>
  <c r="E3439" i="1"/>
  <c r="E2240" i="1"/>
  <c r="Q3775" i="1"/>
  <c r="E2339" i="1"/>
  <c r="E1493" i="1"/>
  <c r="E3846" i="1"/>
  <c r="E2295" i="1"/>
  <c r="E1096" i="1"/>
  <c r="E3400" i="1"/>
  <c r="E3553" i="1"/>
  <c r="E1908" i="1"/>
  <c r="E830" i="1"/>
  <c r="E348" i="1"/>
  <c r="E2687" i="1"/>
  <c r="E2256" i="1"/>
  <c r="A1461" i="1"/>
  <c r="A1006" i="1"/>
  <c r="E4678" i="1"/>
  <c r="A2759" i="1"/>
  <c r="A1768" i="1"/>
  <c r="E4976" i="1"/>
  <c r="E346" i="1"/>
  <c r="E740" i="1"/>
  <c r="E1710" i="1"/>
  <c r="E211" i="1"/>
  <c r="E3352" i="1"/>
  <c r="A253" i="1"/>
  <c r="E4789" i="1"/>
  <c r="A783" i="1"/>
  <c r="A2096" i="1"/>
  <c r="Q3904" i="1"/>
  <c r="E2229" i="1"/>
  <c r="E1807" i="1"/>
  <c r="E1376" i="1"/>
  <c r="A2117" i="1"/>
  <c r="A2430" i="1"/>
  <c r="A2647" i="1"/>
  <c r="E725" i="1"/>
  <c r="E2007" i="1"/>
  <c r="E3112" i="1"/>
  <c r="A1094" i="1"/>
  <c r="A2847" i="1"/>
  <c r="E3524" i="1"/>
  <c r="E4791" i="1"/>
  <c r="A1586" i="1"/>
  <c r="A44" i="1"/>
  <c r="A4566" i="1"/>
  <c r="A3434" i="1"/>
  <c r="R252" i="1"/>
  <c r="R2543" i="1"/>
  <c r="E4957" i="1"/>
  <c r="A2369" i="1"/>
  <c r="A2179" i="1"/>
  <c r="A4501" i="1"/>
  <c r="A4848" i="1"/>
  <c r="E3470" i="1"/>
  <c r="A1560" i="1"/>
  <c r="E4609" i="1"/>
  <c r="A1675" i="1"/>
  <c r="A4134" i="1"/>
  <c r="A2574" i="1"/>
  <c r="R1631" i="1"/>
  <c r="A4226" i="1"/>
  <c r="E4623" i="1"/>
  <c r="E4690" i="1"/>
  <c r="A3694" i="1"/>
  <c r="A3394" i="1"/>
  <c r="A1343" i="1"/>
  <c r="E4689" i="1"/>
  <c r="A1996" i="1"/>
  <c r="A3009" i="1"/>
  <c r="R18" i="1"/>
  <c r="A2431" i="1"/>
  <c r="A493" i="1"/>
  <c r="A169" i="1"/>
  <c r="A2842" i="1"/>
  <c r="A1300" i="1"/>
  <c r="A3647" i="1"/>
  <c r="A3154" i="1"/>
  <c r="R42" i="1"/>
  <c r="R2190" i="1"/>
  <c r="R4362" i="1"/>
  <c r="A1649" i="1"/>
  <c r="A78" i="1"/>
  <c r="A2409" i="1"/>
  <c r="E4906" i="1"/>
  <c r="A2460" i="1"/>
  <c r="A4807" i="1"/>
  <c r="A3315" i="1"/>
  <c r="R911" i="1"/>
  <c r="R3721" i="1"/>
  <c r="E4480" i="1"/>
  <c r="R1079" i="1"/>
  <c r="R4346" i="1"/>
  <c r="E4707" i="1"/>
  <c r="R3834" i="1"/>
  <c r="R1106" i="1"/>
  <c r="E4835" i="1"/>
  <c r="A4238" i="1"/>
  <c r="R4659" i="1"/>
  <c r="R3115" i="1"/>
  <c r="S46" i="1"/>
  <c r="S4156" i="1"/>
  <c r="S114" i="1"/>
  <c r="S2492" i="1"/>
  <c r="Q1714" i="1"/>
  <c r="Q286" i="1"/>
  <c r="Q1792" i="1"/>
  <c r="R1792" i="1" s="1"/>
  <c r="Q1788" i="1"/>
  <c r="R1790" i="1" s="1"/>
  <c r="Q2624" i="1"/>
  <c r="R2624" i="1" s="1"/>
  <c r="Q571" i="1"/>
  <c r="Q3748" i="1"/>
  <c r="Q222" i="1"/>
  <c r="Q2722" i="1"/>
  <c r="Q2678" i="1"/>
  <c r="Q3814" i="1"/>
  <c r="Q1584" i="1"/>
  <c r="R1584" i="1" s="1"/>
  <c r="Q2452" i="1"/>
  <c r="R2454" i="1" s="1"/>
  <c r="Q4979" i="1"/>
  <c r="R4979" i="1" s="1"/>
  <c r="Q3097" i="1"/>
  <c r="E617" i="1"/>
  <c r="E2795" i="1"/>
  <c r="E1270" i="1"/>
  <c r="Q3536" i="1"/>
  <c r="R3538" i="1" s="1"/>
  <c r="E1834" i="1"/>
  <c r="Q4878" i="1"/>
  <c r="Q3505" i="1"/>
  <c r="E2809" i="1"/>
  <c r="E342" i="1"/>
  <c r="E1468" i="1"/>
  <c r="E2605" i="1"/>
  <c r="E3462" i="1"/>
  <c r="E263" i="1"/>
  <c r="Q3641" i="1"/>
  <c r="E2945" i="1"/>
  <c r="E515" i="1"/>
  <c r="Q3271" i="1"/>
  <c r="R3273" i="1" s="1"/>
  <c r="Q3841" i="1"/>
  <c r="E3145" i="1"/>
  <c r="E715" i="1"/>
  <c r="E1804" i="1"/>
  <c r="E1405" i="1"/>
  <c r="E726" i="1"/>
  <c r="E3798" i="1"/>
  <c r="Q4436" i="1"/>
  <c r="Q4463" i="1"/>
  <c r="R4465" i="1" s="1"/>
  <c r="Q3337" i="1"/>
  <c r="E1105" i="1"/>
  <c r="E650" i="1"/>
  <c r="E118" i="1"/>
  <c r="E3283" i="1"/>
  <c r="E2836" i="1"/>
  <c r="E2437" i="1"/>
  <c r="E1758" i="1"/>
  <c r="Q2126" i="1"/>
  <c r="Q2999" i="1"/>
  <c r="Q3384" i="1"/>
  <c r="Q4369" i="1"/>
  <c r="E2137" i="1"/>
  <c r="E1682" i="1"/>
  <c r="E1243" i="1"/>
  <c r="E796" i="1"/>
  <c r="E196" i="1"/>
  <c r="E2573" i="1"/>
  <c r="E1126" i="1"/>
  <c r="E3430" i="1"/>
  <c r="E90" i="1"/>
  <c r="E644" i="1"/>
  <c r="E3317" i="1"/>
  <c r="E486" i="1"/>
  <c r="E2343" i="1"/>
  <c r="E760" i="1"/>
  <c r="E2296" i="1"/>
  <c r="E3832" i="1"/>
  <c r="E4956" i="1"/>
  <c r="A1501" i="1"/>
  <c r="E4501" i="1"/>
  <c r="A1046" i="1"/>
  <c r="A2326" i="1"/>
  <c r="E4462" i="1"/>
  <c r="A239" i="1"/>
  <c r="A1007" i="1"/>
  <c r="A1775" i="1"/>
  <c r="A2543" i="1"/>
  <c r="Q3185" i="1"/>
  <c r="Q4160" i="1"/>
  <c r="E2913" i="1"/>
  <c r="E1123" i="1"/>
  <c r="E3171" i="1"/>
  <c r="E1700" i="1"/>
  <c r="E206" i="1"/>
  <c r="E2325" i="1"/>
  <c r="E622" i="1"/>
  <c r="E2670" i="1"/>
  <c r="E188" i="1"/>
  <c r="E1071" i="1"/>
  <c r="E1839" i="1"/>
  <c r="E2607" i="1"/>
  <c r="E3375" i="1"/>
  <c r="E640" i="1"/>
  <c r="E1408" i="1"/>
  <c r="E2176" i="1"/>
  <c r="E2944" i="1"/>
  <c r="E3712" i="1"/>
  <c r="E335" i="1"/>
  <c r="E218" i="1"/>
  <c r="E2522" i="1"/>
  <c r="E2163" i="1"/>
  <c r="E692" i="1"/>
  <c r="E2740" i="1"/>
  <c r="E1317" i="1"/>
  <c r="E3365" i="1"/>
  <c r="E1662" i="1"/>
  <c r="E3710" i="1"/>
  <c r="E695" i="1"/>
  <c r="E1463" i="1"/>
  <c r="E2231" i="1"/>
  <c r="E2999" i="1"/>
  <c r="E189" i="1"/>
  <c r="E1032" i="1"/>
  <c r="E1800" i="1"/>
  <c r="E2568" i="1"/>
  <c r="E3336" i="1"/>
  <c r="Q3531" i="1"/>
  <c r="R3531" i="1" s="1"/>
  <c r="Q4288" i="1"/>
  <c r="E3041" i="1"/>
  <c r="E1155" i="1"/>
  <c r="E3203" i="1"/>
  <c r="E1732" i="1"/>
  <c r="E249" i="1"/>
  <c r="E2357" i="1"/>
  <c r="E654" i="1"/>
  <c r="E2702" i="1"/>
  <c r="E209" i="1"/>
  <c r="E1087" i="1"/>
  <c r="E1855" i="1"/>
  <c r="E2623" i="1"/>
  <c r="E3391" i="1"/>
  <c r="E656" i="1"/>
  <c r="E1424" i="1"/>
  <c r="E2192" i="1"/>
  <c r="E2960" i="1"/>
  <c r="E3728" i="1"/>
  <c r="E4023" i="1"/>
  <c r="E4852" i="1"/>
  <c r="A629" i="1"/>
  <c r="A1397" i="1"/>
  <c r="A2165" i="1"/>
  <c r="E4397" i="1"/>
  <c r="A174" i="1"/>
  <c r="A942" i="1"/>
  <c r="A1710" i="1"/>
  <c r="A2478" i="1"/>
  <c r="E4614" i="1"/>
  <c r="A391" i="1"/>
  <c r="A1159" i="1"/>
  <c r="A1927" i="1"/>
  <c r="A2695" i="1"/>
  <c r="E4391" i="1"/>
  <c r="A168" i="1"/>
  <c r="A936" i="1"/>
  <c r="A1704" i="1"/>
  <c r="A2472" i="1"/>
  <c r="E4103" i="1"/>
  <c r="E4912" i="1"/>
  <c r="A689" i="1"/>
  <c r="Q4302" i="1"/>
  <c r="Q4825" i="1"/>
  <c r="E2138" i="1"/>
  <c r="E2035" i="1"/>
  <c r="E564" i="1"/>
  <c r="E2612" i="1"/>
  <c r="E1189" i="1"/>
  <c r="E3237" i="1"/>
  <c r="E1534" i="1"/>
  <c r="E3582" i="1"/>
  <c r="E647" i="1"/>
  <c r="E1415" i="1"/>
  <c r="E2183" i="1"/>
  <c r="E2951" i="1"/>
  <c r="E125" i="1"/>
  <c r="E984" i="1"/>
  <c r="E1752" i="1"/>
  <c r="E2520" i="1"/>
  <c r="E3288" i="1"/>
  <c r="E4056" i="1"/>
  <c r="E4412" i="1"/>
  <c r="A189" i="1"/>
  <c r="A957" i="1"/>
  <c r="A1725" i="1"/>
  <c r="E3839" i="1"/>
  <c r="E4725" i="1"/>
  <c r="A502" i="1"/>
  <c r="A1270" i="1"/>
  <c r="A2038" i="1"/>
  <c r="E4143" i="1"/>
  <c r="E4942" i="1"/>
  <c r="A719" i="1"/>
  <c r="A1487" i="1"/>
  <c r="A2255" i="1"/>
  <c r="E3828" i="1"/>
  <c r="E4719" i="1"/>
  <c r="A496" i="1"/>
  <c r="A1264" i="1"/>
  <c r="A2032" i="1"/>
  <c r="A2800" i="1"/>
  <c r="E4472" i="1"/>
  <c r="A249" i="1"/>
  <c r="Q2142" i="1"/>
  <c r="Q3392" i="1"/>
  <c r="E2145" i="1"/>
  <c r="E867" i="1"/>
  <c r="E2915" i="1"/>
  <c r="E1444" i="1"/>
  <c r="E3492" i="1"/>
  <c r="E2069" i="1"/>
  <c r="E325" i="1"/>
  <c r="E2414" i="1"/>
  <c r="E4206" i="1"/>
  <c r="E975" i="1"/>
  <c r="E1743" i="1"/>
  <c r="E2511" i="1"/>
  <c r="E3279" i="1"/>
  <c r="E544" i="1"/>
  <c r="E1312" i="1"/>
  <c r="E2080" i="1"/>
  <c r="E2848" i="1"/>
  <c r="E3616" i="1"/>
  <c r="E3863" i="1"/>
  <c r="E4740" i="1"/>
  <c r="A517" i="1"/>
  <c r="A1285" i="1"/>
  <c r="A2053" i="1"/>
  <c r="E4285" i="1"/>
  <c r="A62" i="1"/>
  <c r="A830" i="1"/>
  <c r="A1598" i="1"/>
  <c r="A2366" i="1"/>
  <c r="E4502" i="1"/>
  <c r="A279" i="1"/>
  <c r="A1047" i="1"/>
  <c r="A1815" i="1"/>
  <c r="A2583" i="1"/>
  <c r="Q3284" i="1"/>
  <c r="Q4992" i="1"/>
  <c r="E128" i="1"/>
  <c r="E1395" i="1"/>
  <c r="E3443" i="1"/>
  <c r="E1972" i="1"/>
  <c r="E549" i="1"/>
  <c r="E2597" i="1"/>
  <c r="E894" i="1"/>
  <c r="E2942" i="1"/>
  <c r="E380" i="1"/>
  <c r="E1175" i="1"/>
  <c r="E1943" i="1"/>
  <c r="E2711" i="1"/>
  <c r="E3479" i="1"/>
  <c r="E744" i="1"/>
  <c r="E1512" i="1"/>
  <c r="E2280" i="1"/>
  <c r="E3048" i="1"/>
  <c r="E3816" i="1"/>
  <c r="E4140" i="1"/>
  <c r="E4940" i="1"/>
  <c r="A717" i="1"/>
  <c r="A1485" i="1"/>
  <c r="A2253" i="1"/>
  <c r="E4485" i="1"/>
  <c r="A262" i="1"/>
  <c r="A1030" i="1"/>
  <c r="A1798" i="1"/>
  <c r="E3802" i="1"/>
  <c r="E4702" i="1"/>
  <c r="A479" i="1"/>
  <c r="A1247" i="1"/>
  <c r="A2015" i="1"/>
  <c r="A2783" i="1"/>
  <c r="E4479" i="1"/>
  <c r="A256" i="1"/>
  <c r="A1024" i="1"/>
  <c r="A1792" i="1"/>
  <c r="A2560" i="1"/>
  <c r="E4220" i="1"/>
  <c r="E5000" i="1"/>
  <c r="A777" i="1"/>
  <c r="E2164" i="1"/>
  <c r="E2783" i="1"/>
  <c r="E3927" i="1"/>
  <c r="A1069" i="1"/>
  <c r="E4581" i="1"/>
  <c r="A1638" i="1"/>
  <c r="A63" i="1"/>
  <c r="A2111" i="1"/>
  <c r="E4687" i="1"/>
  <c r="A920" i="1"/>
  <c r="A2144" i="1"/>
  <c r="E4288" i="1"/>
  <c r="A529" i="1"/>
  <c r="A1465" i="1"/>
  <c r="A2233" i="1"/>
  <c r="E4189" i="1"/>
  <c r="E4977" i="1"/>
  <c r="A754" i="1"/>
  <c r="A1522" i="1"/>
  <c r="A2290" i="1"/>
  <c r="E3847" i="1"/>
  <c r="E4730" i="1"/>
  <c r="A507" i="1"/>
  <c r="A1275" i="1"/>
  <c r="A2043" i="1"/>
  <c r="E4181" i="1"/>
  <c r="E4971" i="1"/>
  <c r="A748" i="1"/>
  <c r="A1516" i="1"/>
  <c r="A2284" i="1"/>
  <c r="A2710" i="1"/>
  <c r="A3597" i="1"/>
  <c r="A4365" i="1"/>
  <c r="A2966" i="1"/>
  <c r="A3734" i="1"/>
  <c r="A4502" i="1"/>
  <c r="A3095" i="1"/>
  <c r="A3863" i="1"/>
  <c r="A4631" i="1"/>
  <c r="A3176" i="1"/>
  <c r="A3944" i="1"/>
  <c r="A4712" i="1"/>
  <c r="A3297" i="1"/>
  <c r="A4065" i="1"/>
  <c r="A4833" i="1"/>
  <c r="A3370" i="1"/>
  <c r="A4138" i="1"/>
  <c r="A4906" i="1"/>
  <c r="A3139" i="1"/>
  <c r="A3907" i="1"/>
  <c r="A4707" i="1"/>
  <c r="A3284" i="1"/>
  <c r="A4052" i="1"/>
  <c r="A4820" i="1"/>
  <c r="R114" i="1"/>
  <c r="R1064" i="1"/>
  <c r="R902" i="1"/>
  <c r="R694" i="1"/>
  <c r="R668" i="1"/>
  <c r="R1238" i="1"/>
  <c r="R1494" i="1"/>
  <c r="R1750" i="1"/>
  <c r="R2006" i="1"/>
  <c r="R2262" i="1"/>
  <c r="R2518" i="1"/>
  <c r="R2914" i="1"/>
  <c r="R2947" i="1"/>
  <c r="R3055" i="1"/>
  <c r="E142" i="1"/>
  <c r="E3359" i="1"/>
  <c r="E4183" i="1"/>
  <c r="A1261" i="1"/>
  <c r="E4773" i="1"/>
  <c r="A1830" i="1"/>
  <c r="A255" i="1"/>
  <c r="A2303" i="1"/>
  <c r="E4807" i="1"/>
  <c r="A1040" i="1"/>
  <c r="A2264" i="1"/>
  <c r="E4392" i="1"/>
  <c r="A641" i="1"/>
  <c r="A1537" i="1"/>
  <c r="A2305" i="1"/>
  <c r="E4281" i="1"/>
  <c r="A58" i="1"/>
  <c r="A826" i="1"/>
  <c r="A1594" i="1"/>
  <c r="A2362" i="1"/>
  <c r="E3956" i="1"/>
  <c r="E4802" i="1"/>
  <c r="A579" i="1"/>
  <c r="A1347" i="1"/>
  <c r="A2115" i="1"/>
  <c r="E4275" i="1"/>
  <c r="A52" i="1"/>
  <c r="A820" i="1"/>
  <c r="A1588" i="1"/>
  <c r="A2356" i="1"/>
  <c r="A2854" i="1"/>
  <c r="A3669" i="1"/>
  <c r="A4437" i="1"/>
  <c r="A3038" i="1"/>
  <c r="A3806" i="1"/>
  <c r="A4574" i="1"/>
  <c r="A3167" i="1"/>
  <c r="A3935" i="1"/>
  <c r="A4703" i="1"/>
  <c r="A3248" i="1"/>
  <c r="A4016" i="1"/>
  <c r="A4784" i="1"/>
  <c r="A3369" i="1"/>
  <c r="A4137" i="1"/>
  <c r="A4905" i="1"/>
  <c r="A3442" i="1"/>
  <c r="A4210" i="1"/>
  <c r="A4978" i="1"/>
  <c r="A3211" i="1"/>
  <c r="Q4607" i="1"/>
  <c r="E2110" i="1"/>
  <c r="E1968" i="1"/>
  <c r="E4908" i="1"/>
  <c r="A1965" i="1"/>
  <c r="A486" i="1"/>
  <c r="E3751" i="1"/>
  <c r="A959" i="1"/>
  <c r="E3803" i="1"/>
  <c r="A224" i="1"/>
  <c r="A1464" i="1"/>
  <c r="A2696" i="1"/>
  <c r="E4824" i="1"/>
  <c r="A1033" i="1"/>
  <c r="A1801" i="1"/>
  <c r="A2569" i="1"/>
  <c r="E4545" i="1"/>
  <c r="A322" i="1"/>
  <c r="A1090" i="1"/>
  <c r="A1858" i="1"/>
  <c r="A2626" i="1"/>
  <c r="E4298" i="1"/>
  <c r="A75" i="1"/>
  <c r="A843" i="1"/>
  <c r="A1611" i="1"/>
  <c r="A2379" i="1"/>
  <c r="E4539" i="1"/>
  <c r="A316" i="1"/>
  <c r="A1084" i="1"/>
  <c r="A1852" i="1"/>
  <c r="A2620" i="1"/>
  <c r="A3165" i="1"/>
  <c r="A3933" i="1"/>
  <c r="A4757" i="1"/>
  <c r="A3302" i="1"/>
  <c r="A4070" i="1"/>
  <c r="A4886" i="1"/>
  <c r="A3431" i="1"/>
  <c r="A4199" i="1"/>
  <c r="A2502" i="1"/>
  <c r="A3512" i="1"/>
  <c r="A4280" i="1"/>
  <c r="A2782" i="1"/>
  <c r="A3633" i="1"/>
  <c r="A4401" i="1"/>
  <c r="A2929" i="1"/>
  <c r="A3706" i="1"/>
  <c r="A4474" i="1"/>
  <c r="A4912" i="1"/>
  <c r="A3475" i="1"/>
  <c r="A4243" i="1"/>
  <c r="A2757" i="1"/>
  <c r="A3620" i="1"/>
  <c r="A4388" i="1"/>
  <c r="A4949" i="1"/>
  <c r="R357" i="1"/>
  <c r="R332" i="1"/>
  <c r="R1026" i="1"/>
  <c r="R299" i="1"/>
  <c r="R1030" i="1"/>
  <c r="R1350" i="1"/>
  <c r="R1606" i="1"/>
  <c r="R1862" i="1"/>
  <c r="R2118" i="1"/>
  <c r="R2374" i="1"/>
  <c r="R2630" i="1"/>
  <c r="R2791" i="1"/>
  <c r="R2808" i="1"/>
  <c r="R3291" i="1"/>
  <c r="R3561" i="1"/>
  <c r="R3817" i="1"/>
  <c r="R4098" i="1"/>
  <c r="R4354" i="1"/>
  <c r="R4635" i="1"/>
  <c r="R4891" i="1"/>
  <c r="A4098" i="1"/>
  <c r="A4830" i="1"/>
  <c r="A3739" i="1"/>
  <c r="A4891" i="1"/>
  <c r="A3564" i="1"/>
  <c r="E3459" i="1"/>
  <c r="E1951" i="1"/>
  <c r="E4160" i="1"/>
  <c r="A805" i="1"/>
  <c r="E4317" i="1"/>
  <c r="A1374" i="1"/>
  <c r="E4790" i="1"/>
  <c r="A1847" i="1"/>
  <c r="E4511" i="1"/>
  <c r="A760" i="1"/>
  <c r="A1992" i="1"/>
  <c r="E4071" i="1"/>
  <c r="A353" i="1"/>
  <c r="A1361" i="1"/>
  <c r="A2129" i="1"/>
  <c r="E4051" i="1"/>
  <c r="E4873" i="1"/>
  <c r="A650" i="1"/>
  <c r="A1418" i="1"/>
  <c r="A2186" i="1"/>
  <c r="A2954" i="1"/>
  <c r="E4626" i="1"/>
  <c r="A403" i="1"/>
  <c r="A1171" i="1"/>
  <c r="A1939" i="1"/>
  <c r="E4043" i="1"/>
  <c r="E4867" i="1"/>
  <c r="A644" i="1"/>
  <c r="A1412" i="1"/>
  <c r="A2180" i="1"/>
  <c r="A2397" i="1"/>
  <c r="A3493" i="1"/>
  <c r="A4261" i="1"/>
  <c r="A2777" i="1"/>
  <c r="A3630" i="1"/>
  <c r="A4398" i="1"/>
  <c r="A2991" i="1"/>
  <c r="A3759" i="1"/>
  <c r="A4527" i="1"/>
  <c r="A3072" i="1"/>
  <c r="A3840" i="1"/>
  <c r="A4608" i="1"/>
  <c r="A3193" i="1"/>
  <c r="A3961" i="1"/>
  <c r="A4793" i="1"/>
  <c r="A3330" i="1"/>
  <c r="A2597" i="1"/>
  <c r="A3692" i="1"/>
  <c r="E137" i="1"/>
  <c r="E3822" i="1"/>
  <c r="E2608" i="1"/>
  <c r="A149" i="1"/>
  <c r="A2197" i="1"/>
  <c r="A718" i="1"/>
  <c r="E4090" i="1"/>
  <c r="A1191" i="1"/>
  <c r="E4069" i="1"/>
  <c r="A352" i="1"/>
  <c r="A1592" i="1"/>
  <c r="A2824" i="1"/>
  <c r="E4952" i="1"/>
  <c r="A1113" i="1"/>
  <c r="A1881" i="1"/>
  <c r="A2649" i="1"/>
  <c r="E4625" i="1"/>
  <c r="A402" i="1"/>
  <c r="A1170" i="1"/>
  <c r="A1938" i="1"/>
  <c r="A2706" i="1"/>
  <c r="E4378" i="1"/>
  <c r="A155" i="1"/>
  <c r="A923" i="1"/>
  <c r="A1691" i="1"/>
  <c r="A2459" i="1"/>
  <c r="E4619" i="1"/>
  <c r="A396" i="1"/>
  <c r="A1164" i="1"/>
  <c r="A1932" i="1"/>
  <c r="A2700" i="1"/>
  <c r="A3245" i="1"/>
  <c r="A4013" i="1"/>
  <c r="A4925" i="1"/>
  <c r="A3382" i="1"/>
  <c r="A4150" i="1"/>
  <c r="A2501" i="1"/>
  <c r="A3511" i="1"/>
  <c r="A4279" i="1"/>
  <c r="A2701" i="1"/>
  <c r="A3592" i="1"/>
  <c r="A4360" i="1"/>
  <c r="A2941" i="1"/>
  <c r="A3713" i="1"/>
  <c r="A4481" i="1"/>
  <c r="A3018" i="1"/>
  <c r="A3786" i="1"/>
  <c r="A4554" i="1"/>
  <c r="A2619" i="1"/>
  <c r="A3555" i="1"/>
  <c r="A4323" i="1"/>
  <c r="A2917" i="1"/>
  <c r="A3700" i="1"/>
  <c r="A4468" i="1"/>
  <c r="A4888" i="1"/>
  <c r="R452" i="1"/>
  <c r="R462" i="1"/>
  <c r="R1186" i="1"/>
  <c r="R1145" i="1"/>
  <c r="R1071" i="1"/>
  <c r="R1384" i="1"/>
  <c r="R1640" i="1"/>
  <c r="R1896" i="1"/>
  <c r="R2152" i="1"/>
  <c r="R2408" i="1"/>
  <c r="R2664" i="1"/>
  <c r="R2996" i="1"/>
  <c r="R2962" i="1"/>
  <c r="R3289" i="1"/>
  <c r="R3545" i="1"/>
  <c r="R3801" i="1"/>
  <c r="R4057" i="1"/>
  <c r="R4313" i="1"/>
  <c r="R4569" i="1"/>
  <c r="R4825" i="1"/>
  <c r="A1919" i="1"/>
  <c r="A2040" i="1"/>
  <c r="A1137" i="1"/>
  <c r="E4969" i="1"/>
  <c r="A2282" i="1"/>
  <c r="A435" i="1"/>
  <c r="E1306" i="1"/>
  <c r="E543" i="1"/>
  <c r="E3184" i="1"/>
  <c r="A341" i="1"/>
  <c r="A2389" i="1"/>
  <c r="A910" i="1"/>
  <c r="E4326" i="1"/>
  <c r="A1383" i="1"/>
  <c r="E4229" i="1"/>
  <c r="A472" i="1"/>
  <c r="A1696" i="1"/>
  <c r="A2936" i="1"/>
  <c r="A81" i="1"/>
  <c r="A1185" i="1"/>
  <c r="A1953" i="1"/>
  <c r="E3794" i="1"/>
  <c r="E4697" i="1"/>
  <c r="A474" i="1"/>
  <c r="A1242" i="1"/>
  <c r="A2010" i="1"/>
  <c r="A2778" i="1"/>
  <c r="E4450" i="1"/>
  <c r="A227" i="1"/>
  <c r="A995" i="1"/>
  <c r="A1763" i="1"/>
  <c r="E3785" i="1"/>
  <c r="E4691" i="1"/>
  <c r="A468" i="1"/>
  <c r="A1236" i="1"/>
  <c r="A2004" i="1"/>
  <c r="A2772" i="1"/>
  <c r="A3317" i="1"/>
  <c r="A4085" i="1"/>
  <c r="A4935" i="1"/>
  <c r="A3454" i="1"/>
  <c r="A4222" i="1"/>
  <c r="A2683" i="1"/>
  <c r="A3583" i="1"/>
  <c r="A4351" i="1"/>
  <c r="A2845" i="1"/>
  <c r="A3664" i="1"/>
  <c r="A4432" i="1"/>
  <c r="A3017" i="1"/>
  <c r="A3785" i="1"/>
  <c r="A4553" i="1"/>
  <c r="A3090" i="1"/>
  <c r="A3858" i="1"/>
  <c r="A4626" i="1"/>
  <c r="A2771" i="1"/>
  <c r="A3627" i="1"/>
  <c r="A4395" i="1"/>
  <c r="A3004" i="1"/>
  <c r="A3772" i="1"/>
  <c r="A4540" i="1"/>
  <c r="R28" i="1"/>
  <c r="R548" i="1"/>
  <c r="R558" i="1"/>
  <c r="R292" i="1"/>
  <c r="R309" i="1"/>
  <c r="R1116" i="1"/>
  <c r="R1408" i="1"/>
  <c r="R1664" i="1"/>
  <c r="R1920" i="1"/>
  <c r="R2176" i="1"/>
  <c r="R2432" i="1"/>
  <c r="R2688" i="1"/>
  <c r="R3188" i="1"/>
  <c r="R3154" i="1"/>
  <c r="R3313" i="1"/>
  <c r="R3569" i="1"/>
  <c r="R3825" i="1"/>
  <c r="R4081" i="1"/>
  <c r="R4337" i="1"/>
  <c r="R4593" i="1"/>
  <c r="R4849" i="1"/>
  <c r="E155" i="1"/>
  <c r="E4692" i="1"/>
  <c r="A270" i="1"/>
  <c r="A1079" i="1"/>
  <c r="A1624" i="1"/>
  <c r="A1393" i="1"/>
  <c r="A106" i="1"/>
  <c r="A2666" i="1"/>
  <c r="A947" i="1"/>
  <c r="E4323" i="1"/>
  <c r="E1077" i="1"/>
  <c r="E3679" i="1"/>
  <c r="E4324" i="1"/>
  <c r="A1381" i="1"/>
  <c r="E4893" i="1"/>
  <c r="A1950" i="1"/>
  <c r="A375" i="1"/>
  <c r="A2423" i="1"/>
  <c r="E4871" i="1"/>
  <c r="A1104" i="1"/>
  <c r="A2328" i="1"/>
  <c r="E4456" i="1"/>
  <c r="A705" i="1"/>
  <c r="A1577" i="1"/>
  <c r="A2345" i="1"/>
  <c r="E4321" i="1"/>
  <c r="A98" i="1"/>
  <c r="A866" i="1"/>
  <c r="A1634" i="1"/>
  <c r="A2402" i="1"/>
  <c r="E4010" i="1"/>
  <c r="E4842" i="1"/>
  <c r="A619" i="1"/>
  <c r="A1387" i="1"/>
  <c r="A2155" i="1"/>
  <c r="E4315" i="1"/>
  <c r="A92" i="1"/>
  <c r="A860" i="1"/>
  <c r="A1628" i="1"/>
  <c r="A2396" i="1"/>
  <c r="A2934" i="1"/>
  <c r="A3709" i="1"/>
  <c r="A4477" i="1"/>
  <c r="A3078" i="1"/>
  <c r="A3846" i="1"/>
  <c r="A4614" i="1"/>
  <c r="A3207" i="1"/>
  <c r="A3975" i="1"/>
  <c r="A4743" i="1"/>
  <c r="A3288" i="1"/>
  <c r="A4056" i="1"/>
  <c r="A4824" i="1"/>
  <c r="A3409" i="1"/>
  <c r="A4177" i="1"/>
  <c r="A4945" i="1"/>
  <c r="A3482" i="1"/>
  <c r="A4250" i="1"/>
  <c r="A4683" i="1"/>
  <c r="A3251" i="1"/>
  <c r="A4019" i="1"/>
  <c r="A4939" i="1"/>
  <c r="A3396" i="1"/>
  <c r="A4164" i="1"/>
  <c r="A4932" i="1"/>
  <c r="R895" i="1"/>
  <c r="R204" i="1"/>
  <c r="R983" i="1"/>
  <c r="R820" i="1"/>
  <c r="R829" i="1"/>
  <c r="R1279" i="1"/>
  <c r="R1535" i="1"/>
  <c r="R1791" i="1"/>
  <c r="R2047" i="1"/>
  <c r="R2303" i="1"/>
  <c r="R2559" i="1"/>
  <c r="R3237" i="1"/>
  <c r="R3130" i="1"/>
  <c r="R3451" i="1"/>
  <c r="R3707" i="1"/>
  <c r="R3963" i="1"/>
  <c r="R4219" i="1"/>
  <c r="R4475" i="1"/>
  <c r="R4731" i="1"/>
  <c r="R4987" i="1"/>
  <c r="E1776" i="1"/>
  <c r="A1901" i="1"/>
  <c r="E3940" i="1"/>
  <c r="E4567" i="1"/>
  <c r="E4263" i="1"/>
  <c r="A1969" i="1"/>
  <c r="A234" i="1"/>
  <c r="A2346" i="1"/>
  <c r="A563" i="1"/>
  <c r="E3707" i="1"/>
  <c r="A2724" i="1"/>
  <c r="A4303" i="1"/>
  <c r="A3810" i="1"/>
  <c r="A3484" i="1"/>
  <c r="R324" i="1"/>
  <c r="R757" i="1"/>
  <c r="R1431" i="1"/>
  <c r="R2110" i="1"/>
  <c r="R3108" i="1"/>
  <c r="R3306" i="1"/>
  <c r="R3818" i="1"/>
  <c r="R4330" i="1"/>
  <c r="R4842" i="1"/>
  <c r="R4506" i="1"/>
  <c r="R3003" i="1"/>
  <c r="R4257" i="1"/>
  <c r="R2414" i="1"/>
  <c r="R3794" i="1"/>
  <c r="A2539" i="1"/>
  <c r="A3979" i="1"/>
  <c r="R629" i="1"/>
  <c r="R2366" i="1"/>
  <c r="R3754" i="1"/>
  <c r="R4995" i="1"/>
  <c r="R3091" i="1"/>
  <c r="R4882" i="1"/>
  <c r="A2958" i="1"/>
  <c r="A4704" i="1"/>
  <c r="A3899" i="1"/>
  <c r="A4716" i="1"/>
  <c r="R428" i="1"/>
  <c r="R893" i="1"/>
  <c r="R1719" i="1"/>
  <c r="R2398" i="1"/>
  <c r="R2865" i="1"/>
  <c r="R3521" i="1"/>
  <c r="R4083" i="1"/>
  <c r="R3667" i="1"/>
  <c r="R2480" i="1"/>
  <c r="R4601" i="1"/>
  <c r="A4124" i="1"/>
  <c r="R2256" i="1"/>
  <c r="R4522" i="1"/>
  <c r="R3066" i="1"/>
  <c r="A1828" i="1"/>
  <c r="A3407" i="1"/>
  <c r="A2881" i="1"/>
  <c r="A3036" i="1"/>
  <c r="R125" i="1"/>
  <c r="R340" i="1"/>
  <c r="R1326" i="1"/>
  <c r="R2016" i="1"/>
  <c r="R3171" i="1"/>
  <c r="R4602" i="1"/>
  <c r="R3627" i="1"/>
  <c r="A4559" i="1"/>
  <c r="R244" i="1"/>
  <c r="R3537" i="1"/>
  <c r="R1312" i="1"/>
  <c r="R4843" i="1"/>
  <c r="A3086" i="1"/>
  <c r="A4832" i="1"/>
  <c r="A3963" i="1"/>
  <c r="A4764" i="1"/>
  <c r="R492" i="1"/>
  <c r="R927" i="1"/>
  <c r="R1902" i="1"/>
  <c r="R952" i="1"/>
  <c r="R1534" i="1"/>
  <c r="E4963" i="1"/>
  <c r="A3726" i="1"/>
  <c r="A3289" i="1"/>
  <c r="A4283" i="1"/>
  <c r="A4972" i="1"/>
  <c r="R781" i="1"/>
  <c r="R1072" i="1"/>
  <c r="R1808" i="1"/>
  <c r="R2487" i="1"/>
  <c r="R2963" i="1"/>
  <c r="R3585" i="1"/>
  <c r="R4097" i="1"/>
  <c r="R4609" i="1"/>
  <c r="R2160" i="1"/>
  <c r="R3204" i="1"/>
  <c r="R3731" i="1"/>
  <c r="R4449" i="1"/>
  <c r="A1636" i="1"/>
  <c r="A4751" i="1"/>
  <c r="A4091" i="1"/>
  <c r="R894" i="1"/>
  <c r="R1591" i="1"/>
  <c r="R4242" i="1"/>
  <c r="A3397" i="1"/>
  <c r="A2976" i="1"/>
  <c r="A4706" i="1"/>
  <c r="A3932" i="1"/>
  <c r="R709" i="1"/>
  <c r="R1018" i="1"/>
  <c r="R1527" i="1"/>
  <c r="R3212" i="1"/>
  <c r="R4705" i="1"/>
  <c r="A3980" i="1"/>
  <c r="R2871" i="1"/>
  <c r="S439" i="1"/>
  <c r="Q879" i="1"/>
  <c r="Q4582" i="1"/>
  <c r="Q3220" i="1"/>
  <c r="E3563" i="1"/>
  <c r="E2602" i="1"/>
  <c r="E3257" i="1"/>
  <c r="E3053" i="1"/>
  <c r="E3393" i="1"/>
  <c r="E3593" i="1"/>
  <c r="E1853" i="1"/>
  <c r="E4246" i="1"/>
  <c r="Q4911" i="1"/>
  <c r="R4913" i="1" s="1"/>
  <c r="E1553" i="1"/>
  <c r="E659" i="1"/>
  <c r="E3284" i="1"/>
  <c r="E2206" i="1"/>
  <c r="Q4294" i="1"/>
  <c r="Q4817" i="1"/>
  <c r="E1691" i="1"/>
  <c r="E366" i="1"/>
  <c r="E1254" i="1"/>
  <c r="E996" i="1"/>
  <c r="E2599" i="1"/>
  <c r="E2360" i="1"/>
  <c r="A1565" i="1"/>
  <c r="A2390" i="1"/>
  <c r="A1071" i="1"/>
  <c r="Q4555" i="1"/>
  <c r="R4555" i="1" s="1"/>
  <c r="E1283" i="1"/>
  <c r="E420" i="1"/>
  <c r="E2830" i="1"/>
  <c r="E1903" i="1"/>
  <c r="E704" i="1"/>
  <c r="E3008" i="1"/>
  <c r="E393" i="1"/>
  <c r="E868" i="1"/>
  <c r="E3541" i="1"/>
  <c r="E759" i="1"/>
  <c r="E3063" i="1"/>
  <c r="E2632" i="1"/>
  <c r="Q4800" i="1"/>
  <c r="E3379" i="1"/>
  <c r="E2533" i="1"/>
  <c r="E1151" i="1"/>
  <c r="E3455" i="1"/>
  <c r="E3024" i="1"/>
  <c r="A2229" i="1"/>
  <c r="A238" i="1"/>
  <c r="E3763" i="1"/>
  <c r="A1223" i="1"/>
  <c r="A1000" i="1"/>
  <c r="E4188" i="1"/>
  <c r="Q3167" i="1"/>
  <c r="E2211" i="1"/>
  <c r="E1365" i="1"/>
  <c r="E711" i="1"/>
  <c r="E1816" i="1"/>
  <c r="E4476" i="1"/>
  <c r="E3939" i="1"/>
  <c r="E4228" i="1"/>
  <c r="A1328" i="1"/>
  <c r="E2657" i="1"/>
  <c r="E2574" i="1"/>
  <c r="E3880" i="1"/>
  <c r="E4384" i="1"/>
  <c r="A3030" i="1"/>
  <c r="A3971" i="1"/>
  <c r="R1519" i="1"/>
  <c r="A1445" i="1"/>
  <c r="A737" i="1"/>
  <c r="A643" i="1"/>
  <c r="A3102" i="1"/>
  <c r="A2485" i="1"/>
  <c r="A670" i="1"/>
  <c r="A1865" i="1"/>
  <c r="A907" i="1"/>
  <c r="A1148" i="1"/>
  <c r="A2413" i="1"/>
  <c r="A2910" i="1"/>
  <c r="A2885" i="1"/>
  <c r="R1113" i="1"/>
  <c r="R2931" i="1"/>
  <c r="R4905" i="1"/>
  <c r="E3786" i="1"/>
  <c r="E4210" i="1"/>
  <c r="A2250" i="1"/>
  <c r="A2244" i="1"/>
  <c r="A3136" i="1"/>
  <c r="E476" i="1"/>
  <c r="A1177" i="1"/>
  <c r="A1755" i="1"/>
  <c r="A4982" i="1"/>
  <c r="A3777" i="1"/>
  <c r="A3764" i="1"/>
  <c r="R1654" i="1"/>
  <c r="R3826" i="1"/>
  <c r="A627" i="1"/>
  <c r="A584" i="1"/>
  <c r="A538" i="1"/>
  <c r="E3887" i="1"/>
  <c r="A3518" i="1"/>
  <c r="A3081" i="1"/>
  <c r="A3068" i="1"/>
  <c r="R1147" i="1"/>
  <c r="R3594" i="1"/>
  <c r="A606" i="1"/>
  <c r="E688" i="1"/>
  <c r="E4568" i="1"/>
  <c r="A1451" i="1"/>
  <c r="A3142" i="1"/>
  <c r="A4241" i="1"/>
  <c r="R1073" i="1"/>
  <c r="R2584" i="1"/>
  <c r="Q4814" i="1"/>
  <c r="A3013" i="1"/>
  <c r="R3345" i="1"/>
  <c r="A4973" i="1"/>
  <c r="A4155" i="1"/>
  <c r="R2816" i="1"/>
  <c r="R598" i="1"/>
  <c r="A3598" i="1"/>
  <c r="A484" i="1"/>
  <c r="R3635" i="1"/>
  <c r="R1879" i="1"/>
  <c r="R3522" i="1"/>
  <c r="R4736" i="1"/>
  <c r="R4110" i="1"/>
  <c r="R3590" i="1"/>
  <c r="R3398" i="1"/>
  <c r="R4573" i="1"/>
  <c r="R4565" i="1"/>
  <c r="R3861" i="1"/>
  <c r="R3485" i="1"/>
  <c r="R4340" i="1"/>
  <c r="R2203" i="1"/>
  <c r="R536" i="1"/>
  <c r="R4012" i="1"/>
  <c r="R2131" i="1"/>
  <c r="R512" i="1"/>
  <c r="R4196" i="1"/>
  <c r="R1995" i="1"/>
  <c r="R248" i="1"/>
  <c r="R3996" i="1"/>
  <c r="R1987" i="1"/>
  <c r="R360" i="1"/>
  <c r="R1595" i="1"/>
  <c r="R455" i="1"/>
  <c r="R1331" i="1"/>
  <c r="R29" i="1"/>
  <c r="R2682" i="1"/>
  <c r="R2950" i="1"/>
  <c r="R3174" i="1"/>
  <c r="R627" i="1"/>
  <c r="R786" i="1"/>
  <c r="R712" i="1"/>
  <c r="R14" i="1"/>
  <c r="R2702" i="3"/>
  <c r="R3417" i="3"/>
  <c r="R2985" i="3"/>
  <c r="R1742" i="3"/>
  <c r="R2609" i="3"/>
  <c r="R2964" i="3"/>
  <c r="R2990" i="3"/>
  <c r="R4032" i="1"/>
  <c r="R4536" i="1"/>
  <c r="R4400" i="1"/>
  <c r="R4264" i="1"/>
  <c r="R4128" i="1"/>
  <c r="R3928" i="1"/>
  <c r="R3792" i="1"/>
  <c r="R3720" i="1"/>
  <c r="R3950" i="1"/>
  <c r="R1957" i="1"/>
  <c r="R1514" i="1"/>
  <c r="R3686" i="1"/>
  <c r="R1757" i="1"/>
  <c r="R1506" i="1"/>
  <c r="R3678" i="1"/>
  <c r="R1749" i="1"/>
  <c r="R1306" i="1"/>
  <c r="R3606" i="1"/>
  <c r="R1677" i="1"/>
  <c r="R1298" i="1"/>
  <c r="R1285" i="1"/>
  <c r="R2617" i="1"/>
  <c r="R941" i="1"/>
  <c r="R2289" i="1"/>
  <c r="R2468" i="1"/>
  <c r="R1769" i="1"/>
  <c r="R4485" i="1"/>
  <c r="R2716" i="1"/>
  <c r="R1953" i="1"/>
  <c r="R767" i="1"/>
  <c r="R562" i="1"/>
  <c r="R608" i="1"/>
  <c r="R2649" i="3"/>
  <c r="R3017" i="3"/>
  <c r="R4568" i="3"/>
  <c r="R3360" i="3"/>
  <c r="R1376" i="3"/>
  <c r="R4152" i="3"/>
  <c r="R2778" i="3"/>
  <c r="R2815" i="3"/>
  <c r="R2920" i="3"/>
  <c r="R4929" i="3"/>
  <c r="R4174" i="3"/>
  <c r="R1896" i="3"/>
  <c r="R3930" i="3"/>
  <c r="R2685" i="3"/>
  <c r="R4050" i="3"/>
  <c r="R4880" i="3"/>
  <c r="R4894" i="3"/>
  <c r="R4356" i="3"/>
  <c r="R4234" i="3"/>
  <c r="R4680" i="3"/>
  <c r="R3670" i="3"/>
  <c r="R2620" i="3"/>
  <c r="R1415" i="3"/>
  <c r="R3956" i="3"/>
  <c r="R3322" i="3"/>
  <c r="R2080" i="3"/>
  <c r="R2169" i="3"/>
  <c r="R4947" i="3"/>
  <c r="R2231" i="3"/>
  <c r="R4196" i="3"/>
  <c r="R3050" i="3"/>
  <c r="R3292" i="3"/>
  <c r="R3170" i="3"/>
  <c r="R1695" i="3"/>
  <c r="R1572" i="3"/>
  <c r="R107" i="3"/>
  <c r="R207" i="3"/>
  <c r="R202" i="3"/>
  <c r="R1453" i="3"/>
  <c r="R459" i="3"/>
  <c r="R1929" i="3"/>
  <c r="R2205" i="3"/>
  <c r="R1586" i="3"/>
  <c r="R846" i="3"/>
  <c r="R541" i="3"/>
  <c r="R191" i="3"/>
  <c r="R901" i="3"/>
  <c r="R2242" i="3"/>
  <c r="R744" i="3"/>
  <c r="R927" i="3"/>
  <c r="R2137" i="3"/>
  <c r="R15" i="3"/>
  <c r="R4607" i="1"/>
  <c r="R4472" i="1"/>
  <c r="R4336" i="1"/>
  <c r="R4200" i="1"/>
  <c r="R4064" i="1"/>
  <c r="R3864" i="1"/>
  <c r="R3728" i="1"/>
  <c r="R3656" i="1"/>
  <c r="R3886" i="1"/>
  <c r="R1893" i="1"/>
  <c r="R1450" i="1"/>
  <c r="R3622" i="1"/>
  <c r="R1693" i="1"/>
  <c r="R1442" i="1"/>
  <c r="R3614" i="1"/>
  <c r="R1685" i="1"/>
  <c r="R1242" i="1"/>
  <c r="R3542" i="1"/>
  <c r="R1613" i="1"/>
  <c r="R1234" i="1"/>
  <c r="R1221" i="1"/>
  <c r="R2553" i="1"/>
  <c r="R731" i="1"/>
  <c r="R2225" i="1"/>
  <c r="R2404" i="1"/>
  <c r="R1705" i="1"/>
  <c r="R4223" i="1"/>
  <c r="R3285" i="1"/>
  <c r="R4948" i="1"/>
  <c r="R4612" i="1"/>
  <c r="R3908" i="1"/>
  <c r="R3716" i="1"/>
  <c r="R3111" i="1"/>
  <c r="R3495" i="1"/>
  <c r="R3316" i="1"/>
  <c r="R1174" i="1"/>
  <c r="R3359" i="1"/>
  <c r="R2943" i="1"/>
  <c r="R1078" i="1"/>
  <c r="R3351" i="1"/>
  <c r="R3136" i="1"/>
  <c r="R531" i="1"/>
  <c r="R3206" i="1"/>
  <c r="R2918" i="1"/>
  <c r="R499" i="1"/>
  <c r="R2885" i="1"/>
  <c r="R2570" i="1"/>
  <c r="R2685" i="1"/>
  <c r="R2242" i="1"/>
  <c r="R2037" i="1"/>
  <c r="R1658" i="1"/>
  <c r="R4086" i="1"/>
  <c r="R2349" i="1"/>
  <c r="R1906" i="1"/>
  <c r="R625" i="1"/>
  <c r="R567" i="1"/>
  <c r="R482" i="1"/>
  <c r="R4773" i="3"/>
  <c r="R3079" i="3"/>
  <c r="R967" i="3"/>
  <c r="R3721" i="3"/>
  <c r="R4000" i="3"/>
  <c r="R1319" i="3"/>
  <c r="R4436" i="3"/>
  <c r="R3278" i="1"/>
  <c r="R3512" i="1"/>
  <c r="R3376" i="1"/>
  <c r="R3239" i="1"/>
  <c r="R4959" i="1"/>
  <c r="R4887" i="1"/>
  <c r="R4687" i="1"/>
  <c r="R4679" i="1"/>
  <c r="R4861" i="1"/>
  <c r="R379" i="1"/>
  <c r="R2137" i="1"/>
  <c r="R4533" i="1"/>
  <c r="R2764" i="1"/>
  <c r="R2129" i="1"/>
  <c r="R4653" i="1"/>
  <c r="R2692" i="1"/>
  <c r="R1929" i="1"/>
  <c r="R4517" i="1"/>
  <c r="R2684" i="1"/>
  <c r="R1985" i="1"/>
  <c r="R2228" i="1"/>
  <c r="R1593" i="1"/>
  <c r="R2028" i="1"/>
  <c r="R1265" i="1"/>
  <c r="R1444" i="1"/>
  <c r="R954" i="1"/>
  <c r="R3461" i="1"/>
  <c r="R1692" i="1"/>
  <c r="R363" i="1"/>
  <c r="R46" i="1"/>
  <c r="R401" i="1"/>
  <c r="R463" i="1"/>
  <c r="R4407" i="3"/>
  <c r="R2167" i="3"/>
  <c r="R4889" i="3"/>
  <c r="R3838" i="3"/>
  <c r="R3415" i="3"/>
  <c r="R2554" i="3"/>
  <c r="R4241" i="3"/>
  <c r="R3830" i="3"/>
  <c r="R4079" i="3"/>
  <c r="R3905" i="3"/>
  <c r="R4677" i="3"/>
  <c r="R3616" i="3"/>
  <c r="R2671" i="3"/>
  <c r="R4172" i="3"/>
  <c r="R3026" i="3"/>
  <c r="R3856" i="3"/>
  <c r="R3870" i="3"/>
  <c r="R3332" i="3"/>
  <c r="R3210" i="3"/>
  <c r="R3656" i="3"/>
  <c r="R2646" i="3"/>
  <c r="R4195" i="3"/>
  <c r="R555" i="3"/>
  <c r="R2932" i="3"/>
  <c r="R1584" i="3"/>
  <c r="R4431" i="3"/>
  <c r="R4445" i="3"/>
  <c r="R3923" i="3"/>
  <c r="R1294" i="3"/>
  <c r="R3172" i="3"/>
  <c r="R759" i="3"/>
  <c r="R1344" i="3"/>
  <c r="R1104" i="3"/>
  <c r="R581" i="3"/>
  <c r="R385" i="3"/>
  <c r="R1559" i="3"/>
  <c r="R1500" i="3"/>
  <c r="R212" i="3"/>
  <c r="R195" i="3"/>
  <c r="R362" i="3"/>
  <c r="R1128" i="3"/>
  <c r="R1181" i="3"/>
  <c r="R1553" i="3"/>
  <c r="R458" i="3"/>
  <c r="R1677" i="3"/>
  <c r="R701" i="3"/>
  <c r="R1665" i="3"/>
  <c r="R1218" i="3"/>
  <c r="R174" i="3"/>
  <c r="R282" i="3"/>
  <c r="R1113" i="3"/>
  <c r="R710" i="3"/>
  <c r="R3989" i="1"/>
  <c r="R3448" i="1"/>
  <c r="R3312" i="1"/>
  <c r="R3143" i="1"/>
  <c r="R4895" i="1"/>
  <c r="R4823" i="1"/>
  <c r="R4623" i="1"/>
  <c r="R4615" i="1"/>
  <c r="R4797" i="1"/>
  <c r="R2836" i="1"/>
  <c r="R2073" i="1"/>
  <c r="R4469" i="1"/>
  <c r="R2700" i="1"/>
  <c r="R2065" i="1"/>
  <c r="R4589" i="1"/>
  <c r="R2628" i="1"/>
  <c r="R1865" i="1"/>
  <c r="R4453" i="1"/>
  <c r="R2620" i="1"/>
  <c r="R1921" i="1"/>
  <c r="R2164" i="1"/>
  <c r="R1529" i="1"/>
  <c r="R1964" i="1"/>
  <c r="R1201" i="1"/>
  <c r="R1380" i="1"/>
  <c r="R826" i="1"/>
  <c r="R3397" i="1"/>
  <c r="R1628" i="1"/>
  <c r="R3584" i="1"/>
  <c r="R3972" i="1"/>
  <c r="R3596" i="1"/>
  <c r="R2983" i="1"/>
  <c r="R2814" i="1"/>
  <c r="R4880" i="1"/>
  <c r="R4808" i="1"/>
  <c r="R2774" i="1"/>
  <c r="R3045" i="1"/>
  <c r="R2602" i="1"/>
  <c r="R4774" i="1"/>
  <c r="R2845" i="1"/>
  <c r="R2594" i="1"/>
  <c r="R4766" i="1"/>
  <c r="R2837" i="1"/>
  <c r="R2394" i="1"/>
  <c r="R4694" i="1"/>
  <c r="R2765" i="1"/>
  <c r="R2386" i="1"/>
  <c r="R2373" i="1"/>
  <c r="R2058" i="1"/>
  <c r="R2173" i="1"/>
  <c r="R1730" i="1"/>
  <c r="R1525" i="1"/>
  <c r="R1131" i="1"/>
  <c r="R3574" i="1"/>
  <c r="R1837" i="1"/>
  <c r="R1394" i="1"/>
  <c r="R113" i="1"/>
  <c r="R55" i="1"/>
  <c r="R833" i="1"/>
  <c r="R4750" i="3"/>
  <c r="R3086" i="3"/>
  <c r="R4129" i="3"/>
  <c r="R2374" i="3"/>
  <c r="R3184" i="3"/>
  <c r="R2793" i="3"/>
  <c r="R3963" i="3"/>
  <c r="R4991" i="1"/>
  <c r="R4919" i="1"/>
  <c r="R4783" i="1"/>
  <c r="R4711" i="1"/>
  <c r="R4447" i="1"/>
  <c r="R4375" i="1"/>
  <c r="R4175" i="1"/>
  <c r="R4167" i="1"/>
  <c r="R4349" i="1"/>
  <c r="R2388" i="1"/>
  <c r="R1625" i="1"/>
  <c r="R4021" i="1"/>
  <c r="R2252" i="1"/>
  <c r="R1617" i="1"/>
  <c r="R4141" i="1"/>
  <c r="R2180" i="1"/>
  <c r="R1417" i="1"/>
  <c r="R4005" i="1"/>
  <c r="R2172" i="1"/>
  <c r="R1473" i="1"/>
  <c r="R1716" i="1"/>
  <c r="R933" i="1"/>
  <c r="R1516" i="1"/>
  <c r="R834" i="1"/>
  <c r="R2731" i="1"/>
  <c r="R793" i="1"/>
  <c r="R4988" i="1"/>
  <c r="R1091" i="1"/>
  <c r="R170" i="1"/>
  <c r="R970" i="1"/>
  <c r="R816" i="1"/>
  <c r="R318" i="1"/>
  <c r="R4734" i="3"/>
  <c r="R4905" i="3"/>
  <c r="R3865" i="3"/>
  <c r="R3796" i="3"/>
  <c r="R2468" i="3"/>
  <c r="R4535" i="3"/>
  <c r="R3729" i="3"/>
  <c r="R2806" i="3"/>
  <c r="R3255" i="3"/>
  <c r="R3393" i="3"/>
  <c r="R2629" i="3"/>
  <c r="R2792" i="3"/>
  <c r="R4710" i="3"/>
  <c r="R3660" i="3"/>
  <c r="R2493" i="3"/>
  <c r="R3344" i="3"/>
  <c r="R3358" i="3"/>
  <c r="R2820" i="3"/>
  <c r="R2698" i="3"/>
  <c r="R3144" i="3"/>
  <c r="R4717" i="3"/>
  <c r="R3683" i="3"/>
  <c r="R1253" i="3"/>
  <c r="R2320" i="3"/>
  <c r="R2247" i="3"/>
  <c r="R3919" i="3"/>
  <c r="R3933" i="3"/>
  <c r="R3411" i="3"/>
  <c r="R2069" i="3"/>
  <c r="R2660" i="3"/>
  <c r="R1703" i="3"/>
  <c r="R4867" i="3"/>
  <c r="R2023" i="3"/>
  <c r="R2038" i="3"/>
  <c r="R2251" i="3"/>
  <c r="R1047" i="3"/>
  <c r="R988" i="3"/>
  <c r="R2127" i="3"/>
  <c r="R2068" i="3"/>
  <c r="R1804" i="3"/>
  <c r="R493" i="3"/>
  <c r="R579" i="3"/>
  <c r="R650" i="3"/>
  <c r="R1112" i="3"/>
  <c r="R1165" i="3"/>
  <c r="R1353" i="3"/>
  <c r="R1153" i="3"/>
  <c r="R637" i="3"/>
  <c r="R1641" i="3"/>
  <c r="R856" i="3"/>
  <c r="R469" i="3"/>
  <c r="R198" i="3"/>
  <c r="R4479" i="1"/>
  <c r="R4855" i="1"/>
  <c r="R4719" i="1"/>
  <c r="R4647" i="1"/>
  <c r="R4383" i="1"/>
  <c r="R4311" i="1"/>
  <c r="R4111" i="1"/>
  <c r="R4103" i="1"/>
  <c r="R4285" i="1"/>
  <c r="R2324" i="1"/>
  <c r="R1561" i="1"/>
  <c r="R3957" i="1"/>
  <c r="R2188" i="1"/>
  <c r="R1553" i="1"/>
  <c r="R4077" i="1"/>
  <c r="R2116" i="1"/>
  <c r="R1353" i="1"/>
  <c r="R3941" i="1"/>
  <c r="R2108" i="1"/>
  <c r="R1409" i="1"/>
  <c r="R1652" i="1"/>
  <c r="R715" i="1"/>
  <c r="R1452" i="1"/>
  <c r="R706" i="1"/>
  <c r="R2667" i="1"/>
  <c r="R665" i="1"/>
  <c r="R4924" i="1"/>
  <c r="R1003" i="1"/>
  <c r="R4814" i="1"/>
  <c r="R3652" i="1"/>
  <c r="R4976" i="1"/>
  <c r="R4840" i="1"/>
  <c r="R4704" i="1"/>
  <c r="R4504" i="1"/>
  <c r="R4368" i="1"/>
  <c r="R4296" i="1"/>
  <c r="R4526" i="1"/>
  <c r="R2533" i="1"/>
  <c r="R2090" i="1"/>
  <c r="R4262" i="1"/>
  <c r="R2333" i="1"/>
  <c r="R2082" i="1"/>
  <c r="R4254" i="1"/>
  <c r="R2325" i="1"/>
  <c r="R1882" i="1"/>
  <c r="R4182" i="1"/>
  <c r="R2253" i="1"/>
  <c r="R1874" i="1"/>
  <c r="R1861" i="1"/>
  <c r="R1546" i="1"/>
  <c r="R1661" i="1"/>
  <c r="R1218" i="1"/>
  <c r="R925" i="1"/>
  <c r="R2345" i="1"/>
  <c r="R2960" i="1"/>
  <c r="R1325" i="1"/>
  <c r="R2529" i="1"/>
  <c r="R464" i="1"/>
  <c r="R963" i="1"/>
  <c r="R321" i="1"/>
  <c r="R4961" i="3"/>
  <c r="R4411" i="3"/>
  <c r="R3105" i="3"/>
  <c r="R3760" i="3"/>
  <c r="R2144" i="3"/>
  <c r="R4920" i="3"/>
  <c r="R3290" i="3"/>
  <c r="R4864" i="1"/>
  <c r="R4407" i="1"/>
  <c r="R4271" i="1"/>
  <c r="R4199" i="1"/>
  <c r="R3935" i="1"/>
  <c r="R3863" i="1"/>
  <c r="R3663" i="1"/>
  <c r="R3655" i="1"/>
  <c r="R3837" i="1"/>
  <c r="R1876" i="1"/>
  <c r="R1086" i="1"/>
  <c r="R3509" i="1"/>
  <c r="R1740" i="1"/>
  <c r="R981" i="1"/>
  <c r="R3629" i="1"/>
  <c r="R1668" i="1"/>
  <c r="R948" i="1"/>
  <c r="R3493" i="1"/>
  <c r="R1660" i="1"/>
  <c r="R747" i="1"/>
  <c r="R1204" i="1"/>
  <c r="R730" i="1"/>
  <c r="R2803" i="1"/>
  <c r="R673" i="1"/>
  <c r="R2219" i="1"/>
  <c r="R696" i="1"/>
  <c r="R4476" i="1"/>
  <c r="R2467" i="1"/>
  <c r="R808" i="1"/>
  <c r="R458" i="1"/>
  <c r="R304" i="1"/>
  <c r="R2757" i="3"/>
  <c r="R3725" i="3"/>
  <c r="R3881" i="3"/>
  <c r="R2721" i="3"/>
  <c r="R4593" i="3"/>
  <c r="R4534" i="3"/>
  <c r="R3711" i="3"/>
  <c r="R3217" i="3"/>
  <c r="R3973" i="3"/>
  <c r="R1560" i="3"/>
  <c r="R2881" i="3"/>
  <c r="R4667" i="3"/>
  <c r="R4759" i="3"/>
  <c r="R4198" i="3"/>
  <c r="R3148" i="3"/>
  <c r="R660" i="3"/>
  <c r="R2832" i="3"/>
  <c r="R2846" i="3"/>
  <c r="R1664" i="3"/>
  <c r="R1184" i="3"/>
  <c r="R2632" i="3"/>
  <c r="R4205" i="3"/>
  <c r="R3171" i="3"/>
  <c r="R2060" i="3"/>
  <c r="R4507" i="3"/>
  <c r="R879" i="3"/>
  <c r="R3407" i="3"/>
  <c r="R3421" i="3"/>
  <c r="R2899" i="3"/>
  <c r="R643" i="3"/>
  <c r="R4747" i="3"/>
  <c r="R2126" i="3"/>
  <c r="R4355" i="3"/>
  <c r="R543" i="3"/>
  <c r="R1526" i="3"/>
  <c r="R1723" i="3"/>
  <c r="R364" i="3"/>
  <c r="R269" i="3"/>
  <c r="R1615" i="3"/>
  <c r="R1556" i="3"/>
  <c r="R1292" i="3"/>
  <c r="R2367" i="3"/>
  <c r="R2244" i="3"/>
  <c r="R1788" i="3"/>
  <c r="R468" i="3"/>
  <c r="R553" i="3"/>
  <c r="R266" i="3"/>
  <c r="R533" i="3"/>
  <c r="R1977" i="3"/>
  <c r="R1129" i="3"/>
  <c r="R344" i="3"/>
  <c r="R466" i="3"/>
  <c r="R630" i="3"/>
  <c r="R4352" i="1"/>
  <c r="R4343" i="1"/>
  <c r="R4207" i="1"/>
  <c r="R4135" i="1"/>
  <c r="R3871" i="1"/>
  <c r="R3799" i="1"/>
  <c r="R3599" i="1"/>
  <c r="R3591" i="1"/>
  <c r="R3773" i="1"/>
  <c r="R1812" i="1"/>
  <c r="R997" i="1"/>
  <c r="R3445" i="1"/>
  <c r="R1676" i="1"/>
  <c r="R811" i="1"/>
  <c r="R3565" i="1"/>
  <c r="R1604" i="1"/>
  <c r="R979" i="1"/>
  <c r="R3429" i="1"/>
  <c r="R1596" i="1"/>
  <c r="R491" i="1"/>
  <c r="R1123" i="1"/>
  <c r="R602" i="1"/>
  <c r="R2739" i="1"/>
  <c r="R545" i="1"/>
  <c r="R2155" i="1"/>
  <c r="R568" i="1"/>
  <c r="R4412" i="1"/>
  <c r="R2403" i="1"/>
  <c r="R4544" i="1"/>
  <c r="R4600" i="1"/>
  <c r="R4464" i="1"/>
  <c r="R4328" i="1"/>
  <c r="R4192" i="1"/>
  <c r="R3992" i="1"/>
  <c r="R3856" i="1"/>
  <c r="R3784" i="1"/>
  <c r="R4014" i="1"/>
  <c r="R2021" i="1"/>
  <c r="R1578" i="1"/>
  <c r="R3750" i="1"/>
  <c r="R1821" i="1"/>
  <c r="R1570" i="1"/>
  <c r="R3742" i="1"/>
  <c r="R1813" i="1"/>
  <c r="R1370" i="1"/>
  <c r="R3670" i="1"/>
  <c r="R1741" i="1"/>
  <c r="R1362" i="1"/>
  <c r="R1349" i="1"/>
  <c r="R2681" i="1"/>
  <c r="R1134" i="1"/>
  <c r="R2353" i="1"/>
  <c r="R2532" i="1"/>
  <c r="R1833" i="1"/>
  <c r="R4549" i="1"/>
  <c r="R2780" i="1"/>
  <c r="R2017" i="1"/>
  <c r="R831" i="1"/>
  <c r="R626" i="1"/>
  <c r="R672" i="1"/>
  <c r="R3937" i="3"/>
  <c r="R4860" i="3"/>
  <c r="R4904" i="3"/>
  <c r="R4095" i="3"/>
  <c r="R4343" i="3"/>
  <c r="R4248" i="3"/>
  <c r="R2003" i="3"/>
  <c r="R4302" i="1"/>
  <c r="R3895" i="1"/>
  <c r="R3759" i="1"/>
  <c r="R3687" i="1"/>
  <c r="R3263" i="1"/>
  <c r="R2975" i="1"/>
  <c r="R4542" i="1"/>
  <c r="R4166" i="1"/>
  <c r="R3325" i="1"/>
  <c r="R1364" i="1"/>
  <c r="R794" i="1"/>
  <c r="R4972" i="1"/>
  <c r="R1228" i="1"/>
  <c r="R642" i="1"/>
  <c r="R3048" i="1"/>
  <c r="R1059" i="1"/>
  <c r="R250" i="1"/>
  <c r="R4956" i="1"/>
  <c r="R1133" i="1"/>
  <c r="R490" i="1"/>
  <c r="R2555" i="1"/>
  <c r="R569" i="1"/>
  <c r="R2291" i="1"/>
  <c r="R576" i="1"/>
  <c r="R1707" i="1"/>
  <c r="R551" i="1"/>
  <c r="R3964" i="1"/>
  <c r="R1955" i="1"/>
  <c r="R663" i="1"/>
  <c r="R809" i="1"/>
  <c r="R671" i="1"/>
  <c r="R3348" i="3"/>
  <c r="R4313" i="3"/>
  <c r="R2785" i="3"/>
  <c r="R4144" i="3"/>
  <c r="R4081" i="3"/>
  <c r="R3510" i="3"/>
  <c r="R2871" i="3"/>
  <c r="R2705" i="3"/>
  <c r="R3732" i="3"/>
  <c r="R4334" i="3"/>
  <c r="R1960" i="3"/>
  <c r="R3994" i="3"/>
  <c r="R3951" i="3"/>
  <c r="R3686" i="3"/>
  <c r="R2636" i="3"/>
  <c r="R1639" i="3"/>
  <c r="R1760" i="3"/>
  <c r="R1872" i="3"/>
  <c r="R4907" i="3"/>
  <c r="R1959" i="3"/>
  <c r="R4703" i="3"/>
  <c r="R3693" i="3"/>
  <c r="R2659" i="3"/>
  <c r="R1754" i="3"/>
  <c r="R3995" i="3"/>
  <c r="R1486" i="3"/>
  <c r="R2895" i="3"/>
  <c r="R2909" i="3"/>
  <c r="R2224" i="3"/>
  <c r="R2195" i="3"/>
  <c r="R4235" i="3"/>
  <c r="R733" i="3"/>
  <c r="R3843" i="3"/>
  <c r="R1086" i="3"/>
  <c r="R1014" i="3"/>
  <c r="R1027" i="3"/>
  <c r="R1902" i="3"/>
  <c r="R2179" i="3"/>
  <c r="R1103" i="3"/>
  <c r="R1044" i="3"/>
  <c r="R754" i="3"/>
  <c r="R1855" i="3"/>
  <c r="R1732" i="3"/>
  <c r="R1276" i="3"/>
  <c r="R2287" i="3"/>
  <c r="R2228" i="3"/>
  <c r="R25" i="3"/>
  <c r="R506" i="3"/>
  <c r="R1465" i="3"/>
  <c r="R495" i="3"/>
  <c r="R302" i="3"/>
  <c r="R105" i="3"/>
  <c r="R118" i="3"/>
  <c r="R3661" i="1"/>
  <c r="R3831" i="1"/>
  <c r="R3695" i="1"/>
  <c r="R3623" i="1"/>
  <c r="R4926" i="1"/>
  <c r="R4878" i="1"/>
  <c r="R4358" i="1"/>
  <c r="R3982" i="1"/>
  <c r="R3583" i="1"/>
  <c r="R4088" i="1"/>
  <c r="R3952" i="1"/>
  <c r="R3816" i="1"/>
  <c r="R3680" i="1"/>
  <c r="R3480" i="1"/>
  <c r="R3344" i="1"/>
  <c r="R3272" i="1"/>
  <c r="R3502" i="1"/>
  <c r="R1509" i="1"/>
  <c r="R2713" i="1"/>
  <c r="R3038" i="1"/>
  <c r="R1309" i="1"/>
  <c r="R2705" i="1"/>
  <c r="R3225" i="1"/>
  <c r="R1301" i="1"/>
  <c r="R2505" i="1"/>
  <c r="R3113" i="1"/>
  <c r="R1229" i="1"/>
  <c r="R2561" i="1"/>
  <c r="R2804" i="1"/>
  <c r="R2169" i="1"/>
  <c r="R2604" i="1"/>
  <c r="R1841" i="1"/>
  <c r="R2020" i="1"/>
  <c r="R1321" i="1"/>
  <c r="R4037" i="1"/>
  <c r="R2268" i="1"/>
  <c r="R1505" i="1"/>
  <c r="R319" i="1"/>
  <c r="R977" i="1"/>
  <c r="R160" i="1"/>
  <c r="R2905" i="3"/>
  <c r="R4788" i="3"/>
  <c r="R3162" i="3"/>
  <c r="R4350" i="3"/>
  <c r="R3519" i="3"/>
  <c r="R3488" i="3"/>
  <c r="R4817" i="3"/>
  <c r="R4863" i="1"/>
  <c r="R3089" i="1"/>
  <c r="R4798" i="1"/>
  <c r="R4606" i="1"/>
  <c r="R3718" i="1"/>
  <c r="R3710" i="1"/>
  <c r="R3102" i="1"/>
  <c r="R4693" i="1"/>
  <c r="R4788" i="1"/>
  <c r="R2651" i="1"/>
  <c r="R633" i="1"/>
  <c r="R4460" i="1"/>
  <c r="R2579" i="1"/>
  <c r="R609" i="1"/>
  <c r="R4644" i="1"/>
  <c r="R2443" i="1"/>
  <c r="R217" i="1"/>
  <c r="R4444" i="1"/>
  <c r="R2435" i="1"/>
  <c r="R329" i="1"/>
  <c r="R2043" i="1"/>
  <c r="R472" i="1"/>
  <c r="R1779" i="1"/>
  <c r="R431" i="1"/>
  <c r="R1195" i="1"/>
  <c r="R21" i="1"/>
  <c r="R3452" i="1"/>
  <c r="R1443" i="1"/>
  <c r="R1171" i="1"/>
  <c r="R297" i="1"/>
  <c r="R159" i="1"/>
  <c r="R4923" i="3"/>
  <c r="R3289" i="3"/>
  <c r="R4224" i="3"/>
  <c r="R4527" i="3"/>
  <c r="R3569" i="3"/>
  <c r="R2456" i="3"/>
  <c r="R4910" i="3"/>
  <c r="R4800" i="3"/>
  <c r="R3259" i="3"/>
  <c r="R3310" i="3"/>
  <c r="R4352" i="3"/>
  <c r="R540" i="3"/>
  <c r="R3127" i="3"/>
  <c r="R3174" i="3"/>
  <c r="R4723" i="3"/>
  <c r="R2238" i="3"/>
  <c r="R4903" i="3"/>
  <c r="R4917" i="3"/>
  <c r="R4395" i="3"/>
  <c r="R441" i="3"/>
  <c r="R4191" i="3"/>
  <c r="R3181" i="3"/>
  <c r="R4546" i="3"/>
  <c r="R4517" i="3"/>
  <c r="R3483" i="3"/>
  <c r="R2085" i="3"/>
  <c r="R2208" i="3"/>
  <c r="R2257" i="3"/>
  <c r="R4786" i="3"/>
  <c r="R4757" i="3"/>
  <c r="R3723" i="3"/>
  <c r="R1541" i="3"/>
  <c r="R3331" i="3"/>
  <c r="R1861" i="3"/>
  <c r="R311" i="3"/>
  <c r="R2258" i="3"/>
  <c r="R1390" i="3"/>
  <c r="R1627" i="3"/>
  <c r="R453" i="3"/>
  <c r="R359" i="3"/>
  <c r="R2483" i="3"/>
  <c r="R1343" i="3"/>
  <c r="R1220" i="3"/>
  <c r="R731" i="3"/>
  <c r="R1775" i="3"/>
  <c r="R1716" i="3"/>
  <c r="R448" i="3"/>
  <c r="R145" i="3"/>
  <c r="R953" i="3"/>
  <c r="R546" i="3"/>
  <c r="R1427" i="3"/>
  <c r="R528" i="3"/>
  <c r="R566" i="3"/>
  <c r="R4351" i="1"/>
  <c r="R2838" i="1"/>
  <c r="R4614" i="1"/>
  <c r="R4422" i="1"/>
  <c r="R3534" i="1"/>
  <c r="R3526" i="1"/>
  <c r="R4885" i="1"/>
  <c r="R4509" i="1"/>
  <c r="R4724" i="1"/>
  <c r="R2587" i="1"/>
  <c r="R505" i="1"/>
  <c r="R4396" i="1"/>
  <c r="R2515" i="1"/>
  <c r="R481" i="1"/>
  <c r="R4580" i="1"/>
  <c r="R2379" i="1"/>
  <c r="R89" i="1"/>
  <c r="R4380" i="1"/>
  <c r="R2371" i="1"/>
  <c r="R4670" i="1"/>
  <c r="R3576" i="1"/>
  <c r="R3440" i="1"/>
  <c r="R3304" i="1"/>
  <c r="R2926" i="1"/>
  <c r="R4951" i="1"/>
  <c r="R4751" i="1"/>
  <c r="R4743" i="1"/>
  <c r="R4925" i="1"/>
  <c r="R635" i="1"/>
  <c r="R2201" i="1"/>
  <c r="R4597" i="1"/>
  <c r="R2828" i="1"/>
  <c r="R2193" i="1"/>
  <c r="R4717" i="1"/>
  <c r="R2756" i="1"/>
  <c r="R1993" i="1"/>
  <c r="R4581" i="1"/>
  <c r="R2748" i="1"/>
  <c r="R2049" i="1"/>
  <c r="R2292" i="1"/>
  <c r="R1657" i="1"/>
  <c r="R2092" i="1"/>
  <c r="R1329" i="1"/>
  <c r="R1508" i="1"/>
  <c r="R803" i="1"/>
  <c r="R3525" i="1"/>
  <c r="R1756" i="1"/>
  <c r="R619" i="1"/>
  <c r="R110" i="1"/>
  <c r="R465" i="1"/>
  <c r="R527" i="1"/>
  <c r="R4392" i="3"/>
  <c r="R4169" i="3"/>
  <c r="R3993" i="3"/>
  <c r="R2957" i="3"/>
  <c r="R2623" i="3"/>
  <c r="R2664" i="3"/>
  <c r="R4305" i="3"/>
  <c r="R4224" i="1"/>
  <c r="R3966" i="1"/>
  <c r="R3406" i="1"/>
  <c r="R2974" i="1"/>
  <c r="R4429" i="1"/>
  <c r="R4381" i="1"/>
  <c r="R3677" i="1"/>
  <c r="R3341" i="1"/>
  <c r="R4276" i="1"/>
  <c r="R2139" i="1"/>
  <c r="R408" i="1"/>
  <c r="R3948" i="1"/>
  <c r="R2067" i="1"/>
  <c r="R384" i="1"/>
  <c r="R4132" i="1"/>
  <c r="R1931" i="1"/>
  <c r="R120" i="1"/>
  <c r="R3932" i="1"/>
  <c r="R1923" i="1"/>
  <c r="R232" i="1"/>
  <c r="R1531" i="1"/>
  <c r="R327" i="1"/>
  <c r="R1267" i="1"/>
  <c r="R2997" i="1"/>
  <c r="R2618" i="1"/>
  <c r="R2806" i="1"/>
  <c r="R3071" i="1"/>
  <c r="R371" i="1"/>
  <c r="R722" i="1"/>
  <c r="R648" i="1"/>
  <c r="R77" i="1"/>
  <c r="R2875" i="3"/>
  <c r="R1952" i="3"/>
  <c r="R4615" i="3"/>
  <c r="R4878" i="3"/>
  <c r="R3057" i="3"/>
  <c r="R3333" i="3"/>
  <c r="R3886" i="3"/>
  <c r="R4128" i="3"/>
  <c r="R2586" i="3"/>
  <c r="R1488" i="3"/>
  <c r="R3624" i="3"/>
  <c r="R4921" i="3"/>
  <c r="R4158" i="3"/>
  <c r="R2662" i="3"/>
  <c r="R4211" i="3"/>
  <c r="R851" i="3"/>
  <c r="R4391" i="3"/>
  <c r="R4405" i="3"/>
  <c r="R3883" i="3"/>
  <c r="R1182" i="3"/>
  <c r="R3679" i="3"/>
  <c r="R2669" i="3"/>
  <c r="R4034" i="3"/>
  <c r="R4005" i="3"/>
  <c r="R2971" i="3"/>
  <c r="R668" i="3"/>
  <c r="R4934" i="3"/>
  <c r="R4396" i="3"/>
  <c r="R4274" i="3"/>
  <c r="R4245" i="3"/>
  <c r="R3211" i="3"/>
  <c r="R2172" i="3"/>
  <c r="R2819" i="3"/>
  <c r="R284" i="3"/>
  <c r="R2045" i="3"/>
  <c r="R1434" i="3"/>
  <c r="R869" i="3"/>
  <c r="R902" i="3"/>
  <c r="R1958" i="3"/>
  <c r="R2235" i="3"/>
  <c r="R1971" i="3"/>
  <c r="R815" i="3"/>
  <c r="R641" i="3"/>
  <c r="R2467" i="3"/>
  <c r="R1263" i="3"/>
  <c r="R1204" i="3"/>
  <c r="R750" i="3"/>
  <c r="R568" i="3"/>
  <c r="R213" i="3"/>
  <c r="R34" i="3"/>
  <c r="R911" i="3"/>
  <c r="R16" i="3"/>
  <c r="R54" i="3"/>
  <c r="R3712" i="1"/>
  <c r="R3782" i="1"/>
  <c r="R3262" i="1"/>
  <c r="R4949" i="1"/>
  <c r="R4245" i="1"/>
  <c r="R4237" i="1"/>
  <c r="R3533" i="1"/>
  <c r="R3112" i="1"/>
  <c r="R4212" i="1"/>
  <c r="R2075" i="1"/>
  <c r="R280" i="1"/>
  <c r="R3884" i="1"/>
  <c r="R2003" i="1"/>
  <c r="R256" i="1"/>
  <c r="R4068" i="1"/>
  <c r="R1867" i="1"/>
  <c r="R871" i="1"/>
  <c r="R3868" i="1"/>
  <c r="R1859" i="1"/>
  <c r="R3392" i="1"/>
  <c r="R4983" i="1"/>
  <c r="R4847" i="1"/>
  <c r="R4775" i="1"/>
  <c r="R4511" i="1"/>
  <c r="R4439" i="1"/>
  <c r="R4239" i="1"/>
  <c r="R4231" i="1"/>
  <c r="R4413" i="1"/>
  <c r="R2452" i="1"/>
  <c r="R1689" i="1"/>
  <c r="R4085" i="1"/>
  <c r="R2316" i="1"/>
  <c r="R1681" i="1"/>
  <c r="R4205" i="1"/>
  <c r="R2244" i="1"/>
  <c r="R1481" i="1"/>
  <c r="R4069" i="1"/>
  <c r="R2236" i="1"/>
  <c r="R1537" i="1"/>
  <c r="R1780" i="1"/>
  <c r="R1044" i="1"/>
  <c r="R1580" i="1"/>
  <c r="R962" i="1"/>
  <c r="R2795" i="1"/>
  <c r="R921" i="1"/>
  <c r="R2879" i="1"/>
  <c r="R1244" i="1"/>
  <c r="R298" i="1"/>
  <c r="R355" i="1"/>
  <c r="R880" i="1"/>
  <c r="R15" i="1"/>
  <c r="R4807" i="3"/>
  <c r="R3145" i="3"/>
  <c r="R2969" i="3"/>
  <c r="R4657" i="3"/>
  <c r="R4662" i="3"/>
  <c r="R4631" i="3"/>
  <c r="R3793" i="3"/>
  <c r="R3293" i="1"/>
  <c r="R4493" i="1"/>
  <c r="R4117" i="1"/>
  <c r="R3741" i="1"/>
  <c r="R2920" i="1"/>
  <c r="R4884" i="1"/>
  <c r="R4364" i="1"/>
  <c r="R3844" i="1"/>
  <c r="R3764" i="1"/>
  <c r="R1627" i="1"/>
  <c r="R263" i="1"/>
  <c r="R3436" i="1"/>
  <c r="R1555" i="1"/>
  <c r="R239" i="1"/>
  <c r="R3620" i="1"/>
  <c r="R1419" i="1"/>
  <c r="R214" i="1"/>
  <c r="R3420" i="1"/>
  <c r="R1411" i="1"/>
  <c r="R87" i="1"/>
  <c r="R939" i="1"/>
  <c r="R3133" i="1"/>
  <c r="R2690" i="1"/>
  <c r="R2485" i="1"/>
  <c r="R2106" i="1"/>
  <c r="R4534" i="1"/>
  <c r="R2797" i="1"/>
  <c r="R2354" i="1"/>
  <c r="R210" i="1"/>
  <c r="R136" i="1"/>
  <c r="R930" i="1"/>
  <c r="R99" i="3"/>
  <c r="R2583" i="3"/>
  <c r="R4293" i="3"/>
  <c r="R4037" i="3"/>
  <c r="R2534" i="3"/>
  <c r="R2394" i="3"/>
  <c r="R2862" i="3"/>
  <c r="R3352" i="3"/>
  <c r="R2066" i="3"/>
  <c r="R4869" i="3"/>
  <c r="R2800" i="3"/>
  <c r="R4409" i="3"/>
  <c r="R3134" i="3"/>
  <c r="R4733" i="3"/>
  <c r="R3699" i="3"/>
  <c r="R1477" i="3"/>
  <c r="R3879" i="3"/>
  <c r="R3893" i="3"/>
  <c r="R3371" i="3"/>
  <c r="R1797" i="3"/>
  <c r="R3167" i="3"/>
  <c r="R4668" i="3"/>
  <c r="R3522" i="3"/>
  <c r="R3493" i="3"/>
  <c r="R2409" i="3"/>
  <c r="R794" i="3"/>
  <c r="R4422" i="3"/>
  <c r="R3884" i="3"/>
  <c r="R3762" i="3"/>
  <c r="R3733" i="3"/>
  <c r="R2699" i="3"/>
  <c r="R2266" i="3"/>
  <c r="R1656" i="3"/>
  <c r="R2067" i="3"/>
  <c r="R1533" i="3"/>
  <c r="R497" i="3"/>
  <c r="R35" i="3"/>
  <c r="R2138" i="3"/>
  <c r="R1446" i="3"/>
  <c r="R1699" i="3"/>
  <c r="R1347" i="3"/>
  <c r="R2198" i="3"/>
  <c r="R2411" i="3"/>
  <c r="R1955" i="3"/>
  <c r="R709" i="3"/>
  <c r="R615" i="3"/>
  <c r="R955" i="3"/>
  <c r="R56" i="3"/>
  <c r="R306" i="3"/>
  <c r="R608" i="3"/>
  <c r="R151" i="3"/>
  <c r="R31" i="3"/>
  <c r="R109" i="3"/>
  <c r="R3980" i="1"/>
  <c r="R4309" i="1"/>
  <c r="R3933" i="1"/>
  <c r="R3597" i="1"/>
  <c r="R4932" i="1"/>
  <c r="R4740" i="1"/>
  <c r="R4180" i="1"/>
  <c r="R3660" i="1"/>
  <c r="R3700" i="1"/>
  <c r="R1563" i="1"/>
  <c r="R135" i="1"/>
  <c r="R3372" i="1"/>
  <c r="R1491" i="1"/>
  <c r="R111" i="1"/>
  <c r="R3556" i="1"/>
  <c r="R1355" i="1"/>
  <c r="R86" i="1"/>
  <c r="R3356" i="1"/>
  <c r="R1347" i="1"/>
  <c r="R326" i="1"/>
  <c r="R723" i="1"/>
  <c r="R3069" i="1"/>
  <c r="R2626" i="1"/>
  <c r="R2421" i="1"/>
  <c r="R2042" i="1"/>
  <c r="R4470" i="1"/>
  <c r="R2733" i="1"/>
  <c r="R2290" i="1"/>
  <c r="R3086" i="1"/>
  <c r="R4471" i="1"/>
  <c r="R4335" i="1"/>
  <c r="R4263" i="1"/>
  <c r="R3999" i="1"/>
  <c r="R3927" i="1"/>
  <c r="R3727" i="1"/>
  <c r="R3719" i="1"/>
  <c r="R3901" i="1"/>
  <c r="R1940" i="1"/>
  <c r="R1172" i="1"/>
  <c r="R3573" i="1"/>
  <c r="R1804" i="1"/>
  <c r="R1076" i="1"/>
  <c r="R3693" i="1"/>
  <c r="R1732" i="1"/>
  <c r="R523" i="1"/>
  <c r="R3557" i="1"/>
  <c r="R1724" i="1"/>
  <c r="R949" i="1"/>
  <c r="R1268" i="1"/>
  <c r="R858" i="1"/>
  <c r="R908" i="1"/>
  <c r="R801" i="1"/>
  <c r="R2283" i="1"/>
  <c r="R824" i="1"/>
  <c r="R4540" i="1"/>
  <c r="R2531" i="1"/>
  <c r="R137" i="1"/>
  <c r="R522" i="1"/>
  <c r="R368" i="1"/>
  <c r="R4713" i="3"/>
  <c r="R4749" i="3"/>
  <c r="R4984" i="3"/>
  <c r="R4480" i="3"/>
  <c r="R4145" i="3"/>
  <c r="R3638" i="3"/>
  <c r="R3823" i="3"/>
  <c r="R3281" i="3"/>
  <c r="R3711" i="1"/>
  <c r="R3023" i="1"/>
  <c r="R4804" i="1"/>
  <c r="R4428" i="1"/>
  <c r="R3724" i="1"/>
  <c r="R3532" i="1"/>
  <c r="R2878" i="1"/>
  <c r="R3431" i="1"/>
  <c r="R3252" i="1"/>
  <c r="R851" i="1"/>
  <c r="R3295" i="1"/>
  <c r="R2790" i="1"/>
  <c r="R987" i="1"/>
  <c r="R3287" i="1"/>
  <c r="R3033" i="1"/>
  <c r="R2842" i="1"/>
  <c r="R3103" i="1"/>
  <c r="R3006" i="1"/>
  <c r="R2834" i="1"/>
  <c r="R2821" i="1"/>
  <c r="R2506" i="1"/>
  <c r="R2621" i="1"/>
  <c r="R2178" i="1"/>
  <c r="R1973" i="1"/>
  <c r="R1594" i="1"/>
  <c r="R4022" i="1"/>
  <c r="R2285" i="1"/>
  <c r="R1842" i="1"/>
  <c r="R561" i="1"/>
  <c r="R503" i="1"/>
  <c r="R418" i="1"/>
  <c r="R3781" i="3"/>
  <c r="R2573" i="3"/>
  <c r="R2300" i="3"/>
  <c r="R1387" i="3"/>
  <c r="R4592" i="3"/>
  <c r="R2078" i="3"/>
  <c r="R4045" i="3"/>
  <c r="R2512" i="3"/>
  <c r="R2334" i="3"/>
  <c r="R2893" i="3"/>
  <c r="R4783" i="3"/>
  <c r="R3897" i="3"/>
  <c r="R4621" i="3"/>
  <c r="R4221" i="3"/>
  <c r="R3187" i="3"/>
  <c r="R2284" i="3"/>
  <c r="R3367" i="3"/>
  <c r="R3381" i="3"/>
  <c r="R2859" i="3"/>
  <c r="R181" i="3"/>
  <c r="R2655" i="3"/>
  <c r="R4156" i="3"/>
  <c r="R3010" i="3"/>
  <c r="R2981" i="3"/>
  <c r="R4858" i="3"/>
  <c r="R3896" i="3"/>
  <c r="R3910" i="3"/>
  <c r="R3372" i="3"/>
  <c r="R3250" i="3"/>
  <c r="R3221" i="3"/>
  <c r="R4586" i="3"/>
  <c r="R1736" i="3"/>
  <c r="R4706" i="3"/>
  <c r="R1032" i="3"/>
  <c r="R1021" i="3"/>
  <c r="R1297" i="3"/>
  <c r="R1973" i="3"/>
  <c r="R1322" i="3"/>
  <c r="R933" i="3"/>
  <c r="R995" i="3"/>
  <c r="R435" i="3"/>
  <c r="R1686" i="3"/>
  <c r="R1899" i="3"/>
  <c r="R1323" i="3"/>
  <c r="R2182" i="3"/>
  <c r="R2395" i="3"/>
  <c r="R217" i="3"/>
  <c r="R1779" i="3"/>
  <c r="R816" i="3"/>
  <c r="R96" i="3"/>
  <c r="R1890" i="3"/>
  <c r="R294" i="3"/>
  <c r="R45" i="3"/>
  <c r="R3790" i="1"/>
  <c r="R4996" i="1"/>
  <c r="R4620" i="1"/>
  <c r="R4244" i="1"/>
  <c r="R3540" i="1"/>
  <c r="R3348" i="1"/>
  <c r="R2982" i="1"/>
  <c r="R3367" i="1"/>
  <c r="R3161" i="1"/>
  <c r="R595" i="1"/>
  <c r="R3226" i="1"/>
  <c r="R3134" i="1"/>
  <c r="R819" i="1"/>
  <c r="R3216" i="1"/>
  <c r="R3135" i="1"/>
  <c r="R2778" i="1"/>
  <c r="R3000" i="1"/>
  <c r="R3149" i="1"/>
  <c r="R2770" i="1"/>
  <c r="R2757" i="1"/>
  <c r="R2442" i="1"/>
  <c r="R2557" i="1"/>
  <c r="R2114" i="1"/>
  <c r="R1909" i="1"/>
  <c r="R1530" i="1"/>
  <c r="R3958" i="1"/>
  <c r="R2221" i="1"/>
  <c r="R3167" i="1"/>
  <c r="R3959" i="1"/>
  <c r="R3823" i="1"/>
  <c r="R3751" i="1"/>
  <c r="R3447" i="1"/>
  <c r="R3255" i="1"/>
  <c r="R4686" i="1"/>
  <c r="R4350" i="1"/>
  <c r="R3389" i="1"/>
  <c r="R1428" i="1"/>
  <c r="R922" i="1"/>
  <c r="R2830" i="1"/>
  <c r="R1292" i="1"/>
  <c r="R770" i="1"/>
  <c r="R3151" i="1"/>
  <c r="R1220" i="1"/>
  <c r="R378" i="1"/>
  <c r="R2766" i="1"/>
  <c r="R1212" i="1"/>
  <c r="R618" i="1"/>
  <c r="R2619" i="1"/>
  <c r="R697" i="1"/>
  <c r="R2355" i="1"/>
  <c r="R704" i="1"/>
  <c r="R1771" i="1"/>
  <c r="R679" i="1"/>
  <c r="R4028" i="1"/>
  <c r="R2019" i="1"/>
  <c r="R791" i="1"/>
  <c r="R873" i="1"/>
  <c r="R735" i="1"/>
  <c r="R3726" i="3"/>
  <c r="R4900" i="3"/>
  <c r="R3674" i="3"/>
  <c r="R4927" i="3"/>
  <c r="R3633" i="3"/>
  <c r="R2614" i="3"/>
  <c r="R2999" i="3"/>
  <c r="R2769" i="3"/>
  <c r="R2976" i="1"/>
  <c r="R3788" i="1"/>
  <c r="R3412" i="1"/>
  <c r="R3189" i="1"/>
  <c r="R4952" i="1"/>
  <c r="R4816" i="1"/>
  <c r="R4744" i="1"/>
  <c r="R4974" i="1"/>
  <c r="R2981" i="1"/>
  <c r="R2538" i="1"/>
  <c r="R4710" i="1"/>
  <c r="R2781" i="1"/>
  <c r="R2530" i="1"/>
  <c r="R4702" i="1"/>
  <c r="R2773" i="1"/>
  <c r="R2330" i="1"/>
  <c r="R4630" i="1"/>
  <c r="R2701" i="1"/>
  <c r="R2322" i="1"/>
  <c r="R2309" i="1"/>
  <c r="R1994" i="1"/>
  <c r="R2109" i="1"/>
  <c r="R1666" i="1"/>
  <c r="R1461" i="1"/>
  <c r="R1045" i="1"/>
  <c r="R3510" i="1"/>
  <c r="R1773" i="1"/>
  <c r="R1330" i="1"/>
  <c r="R49" i="1"/>
  <c r="R294" i="1"/>
  <c r="R769" i="1"/>
  <c r="R4833" i="3"/>
  <c r="R2104" i="3"/>
  <c r="R4001" i="3"/>
  <c r="R4617" i="3"/>
  <c r="R3904" i="3"/>
  <c r="R2729" i="3"/>
  <c r="R3924" i="3"/>
  <c r="R4487" i="3"/>
  <c r="R4456" i="3"/>
  <c r="R4570" i="3"/>
  <c r="R3959" i="3"/>
  <c r="R3385" i="3"/>
  <c r="R2561" i="3"/>
  <c r="R3709" i="3"/>
  <c r="R2675" i="3"/>
  <c r="R1307" i="3"/>
  <c r="R2855" i="3"/>
  <c r="R2869" i="3"/>
  <c r="R1976" i="3"/>
  <c r="R2387" i="3"/>
  <c r="R4694" i="3"/>
  <c r="R3644" i="3"/>
  <c r="R2472" i="3"/>
  <c r="R2429" i="3"/>
  <c r="R4346" i="3"/>
  <c r="R3384" i="3"/>
  <c r="R3398" i="3"/>
  <c r="R2860" i="3"/>
  <c r="R2738" i="3"/>
  <c r="R2709" i="3"/>
  <c r="R4074" i="3"/>
  <c r="R4316" i="3"/>
  <c r="R4194" i="3"/>
  <c r="R340" i="3"/>
  <c r="R323" i="3"/>
  <c r="R234" i="3"/>
  <c r="R1461" i="3"/>
  <c r="R305" i="3"/>
  <c r="R183" i="3"/>
  <c r="R2226" i="3"/>
  <c r="R1810" i="3"/>
  <c r="R1174" i="3"/>
  <c r="R1251" i="3"/>
  <c r="R383" i="3"/>
  <c r="R1670" i="3"/>
  <c r="R1883" i="3"/>
  <c r="R1930" i="3"/>
  <c r="R1267" i="3"/>
  <c r="R304" i="3"/>
  <c r="R1953" i="3"/>
  <c r="R1378" i="3"/>
  <c r="R23" i="3"/>
  <c r="R4173" i="1"/>
  <c r="R4671" i="1"/>
  <c r="R3604" i="1"/>
  <c r="R3268" i="1"/>
  <c r="R3169" i="1"/>
  <c r="R4888" i="1"/>
  <c r="R4752" i="1"/>
  <c r="R4680" i="1"/>
  <c r="R4910" i="1"/>
  <c r="R2917" i="1"/>
  <c r="R2474" i="1"/>
  <c r="R4646" i="1"/>
  <c r="R2717" i="1"/>
  <c r="R2466" i="1"/>
  <c r="R4638" i="1"/>
  <c r="R2709" i="1"/>
  <c r="R2266" i="1"/>
  <c r="R4566" i="1"/>
  <c r="R2637" i="1"/>
  <c r="R2258" i="1"/>
  <c r="R2245" i="1"/>
  <c r="R1930" i="1"/>
  <c r="R2045" i="1"/>
  <c r="R1602" i="1"/>
  <c r="R1397" i="1"/>
  <c r="R2729" i="1"/>
  <c r="R3446" i="1"/>
  <c r="R1709" i="1"/>
  <c r="R1266" i="1"/>
  <c r="R3264" i="1"/>
  <c r="R3327" i="1"/>
  <c r="R4942" i="1"/>
  <c r="R4750" i="1"/>
  <c r="R3902" i="1"/>
  <c r="R3854" i="1"/>
  <c r="R3334" i="1"/>
  <c r="R4877" i="1"/>
  <c r="R4852" i="1"/>
  <c r="R2715" i="1"/>
  <c r="R761" i="1"/>
  <c r="R4524" i="1"/>
  <c r="R2643" i="1"/>
  <c r="R737" i="1"/>
  <c r="R4708" i="1"/>
  <c r="R2507" i="1"/>
  <c r="R345" i="1"/>
  <c r="R4508" i="1"/>
  <c r="R2499" i="1"/>
  <c r="R457" i="1"/>
  <c r="R2107" i="1"/>
  <c r="R600" i="1"/>
  <c r="R1843" i="1"/>
  <c r="R559" i="1"/>
  <c r="R1259" i="1"/>
  <c r="R22" i="1"/>
  <c r="R3516" i="1"/>
  <c r="R1507" i="1"/>
  <c r="R134" i="1"/>
  <c r="R361" i="1"/>
  <c r="R223" i="1"/>
  <c r="R3214" i="3"/>
  <c r="R4441" i="3"/>
  <c r="R4009" i="3"/>
  <c r="R4901" i="3"/>
  <c r="R3121" i="3"/>
  <c r="R3589" i="3"/>
  <c r="R4014" i="3"/>
  <c r="R3462" i="1"/>
  <c r="R3105" i="1"/>
  <c r="R4912" i="1"/>
  <c r="R4776" i="1"/>
  <c r="R4640" i="1"/>
  <c r="R4440" i="1"/>
  <c r="R4304" i="1"/>
  <c r="R4232" i="1"/>
  <c r="R4462" i="1"/>
  <c r="R2469" i="1"/>
  <c r="R2026" i="1"/>
  <c r="R4198" i="1"/>
  <c r="R2269" i="1"/>
  <c r="R2018" i="1"/>
  <c r="R4190" i="1"/>
  <c r="R2261" i="1"/>
  <c r="R1818" i="1"/>
  <c r="R4118" i="1"/>
  <c r="R2189" i="1"/>
  <c r="R1810" i="1"/>
  <c r="R1797" i="1"/>
  <c r="R1482" i="1"/>
  <c r="R1597" i="1"/>
  <c r="R1141" i="1"/>
  <c r="R699" i="1"/>
  <c r="R2281" i="1"/>
  <c r="R4997" i="1"/>
  <c r="R1261" i="1"/>
  <c r="R2465" i="1"/>
  <c r="R400" i="1"/>
  <c r="R771" i="1"/>
  <c r="R257" i="1"/>
  <c r="R3809" i="3"/>
  <c r="R4041" i="3"/>
  <c r="R2977" i="3"/>
  <c r="R3593" i="3"/>
  <c r="R3096" i="3"/>
  <c r="R4840" i="3"/>
  <c r="R3451" i="3"/>
  <c r="R3671" i="3"/>
  <c r="R3744" i="3"/>
  <c r="R1230" i="3"/>
  <c r="R3135" i="3"/>
  <c r="R2873" i="3"/>
  <c r="R4603" i="3"/>
  <c r="R3197" i="3"/>
  <c r="R4562" i="3"/>
  <c r="R2216" i="3"/>
  <c r="R1944" i="3"/>
  <c r="R2056" i="3"/>
  <c r="R4746" i="3"/>
  <c r="R776" i="3"/>
  <c r="R4182" i="3"/>
  <c r="R3132" i="3"/>
  <c r="R583" i="3"/>
  <c r="R4468" i="3"/>
  <c r="R3834" i="3"/>
  <c r="R2872" i="3"/>
  <c r="R2886" i="3"/>
  <c r="R1984" i="3"/>
  <c r="R1232" i="3"/>
  <c r="R4708" i="3"/>
  <c r="R3562" i="3"/>
  <c r="R3804" i="3"/>
  <c r="R3682" i="3"/>
  <c r="R2207" i="3"/>
  <c r="R2084" i="3"/>
  <c r="R890" i="3"/>
  <c r="R949" i="3"/>
  <c r="R1105" i="3"/>
  <c r="R1965" i="3"/>
  <c r="R1402" i="3"/>
  <c r="R986" i="3"/>
  <c r="R567" i="3"/>
  <c r="R243" i="3"/>
  <c r="R1682" i="3"/>
  <c r="R1158" i="3"/>
  <c r="R1227" i="3"/>
  <c r="R1418" i="3"/>
  <c r="R716" i="3"/>
  <c r="R366" i="3"/>
  <c r="R1441" i="3"/>
  <c r="R855" i="3"/>
  <c r="R286" i="3"/>
  <c r="R3520" i="1"/>
  <c r="R4984" i="1"/>
  <c r="R4848" i="1"/>
  <c r="R4712" i="1"/>
  <c r="R4576" i="1"/>
  <c r="R4376" i="1"/>
  <c r="R4240" i="1"/>
  <c r="R4168" i="1"/>
  <c r="R4398" i="1"/>
  <c r="R2405" i="1"/>
  <c r="R1962" i="1"/>
  <c r="R4134" i="1"/>
  <c r="R2205" i="1"/>
  <c r="R1954" i="1"/>
  <c r="R4126" i="1"/>
  <c r="R2197" i="1"/>
  <c r="R1754" i="1"/>
  <c r="R4054" i="1"/>
  <c r="R2125" i="1"/>
  <c r="R1746" i="1"/>
  <c r="R1733" i="1"/>
  <c r="R3214" i="1"/>
  <c r="R103" i="1"/>
  <c r="R274" i="1"/>
  <c r="R3888" i="1"/>
  <c r="R3127" i="1"/>
  <c r="R3973" i="1"/>
  <c r="R4753" i="3"/>
  <c r="R3722" i="3"/>
  <c r="R2525" i="3"/>
  <c r="R727" i="3"/>
  <c r="R3824" i="1"/>
  <c r="R4981" i="1"/>
  <c r="R4965" i="1"/>
  <c r="R1418" i="1"/>
  <c r="R448" i="1"/>
  <c r="R4982" i="1"/>
  <c r="R2802" i="1"/>
  <c r="R497" i="1"/>
  <c r="R439" i="1"/>
  <c r="R354" i="1"/>
  <c r="R3681" i="3"/>
  <c r="R3738" i="3"/>
  <c r="R3880" i="3"/>
  <c r="R4761" i="3"/>
  <c r="R3326" i="3"/>
  <c r="R2136" i="3"/>
  <c r="R2418" i="3"/>
  <c r="R4177" i="3"/>
  <c r="R3702" i="3"/>
  <c r="R3967" i="3"/>
  <c r="R3329" i="3"/>
  <c r="R4421" i="3"/>
  <c r="R4264" i="3"/>
  <c r="R397" i="3"/>
  <c r="R4620" i="3"/>
  <c r="R3474" i="3"/>
  <c r="R4304" i="3"/>
  <c r="R3806" i="3"/>
  <c r="R3268" i="3"/>
  <c r="R2634" i="3"/>
  <c r="R2565" i="3"/>
  <c r="R4141" i="3"/>
  <c r="R3107" i="3"/>
  <c r="R1093" i="3"/>
  <c r="R2048" i="3"/>
  <c r="R1240" i="3"/>
  <c r="R4367" i="3"/>
  <c r="R4381" i="3"/>
  <c r="R3859" i="3"/>
  <c r="R1118" i="3"/>
  <c r="R3108" i="3"/>
  <c r="R481" i="3"/>
  <c r="R4803" i="3"/>
  <c r="R287" i="3"/>
  <c r="R1462" i="3"/>
  <c r="R1635" i="3"/>
  <c r="R261" i="3"/>
  <c r="R167" i="3"/>
  <c r="R1551" i="3"/>
  <c r="R1492" i="3"/>
  <c r="R1228" i="3"/>
  <c r="R2303" i="3"/>
  <c r="R2180" i="3"/>
  <c r="R1724" i="3"/>
  <c r="R365" i="3"/>
  <c r="R451" i="3"/>
  <c r="R106" i="3"/>
  <c r="R431" i="3"/>
  <c r="R1913" i="3"/>
  <c r="R1065" i="3"/>
  <c r="R280" i="3"/>
  <c r="R402" i="3"/>
  <c r="R2005" i="3"/>
  <c r="R3967" i="1"/>
  <c r="R4791" i="1"/>
  <c r="R4655" i="1"/>
  <c r="R4583" i="1"/>
  <c r="R4319" i="1"/>
  <c r="R4247" i="1"/>
  <c r="R4047" i="1"/>
  <c r="R4039" i="1"/>
  <c r="R4221" i="1"/>
  <c r="R2260" i="1"/>
  <c r="R1497" i="1"/>
  <c r="R3893" i="1"/>
  <c r="R2124" i="1"/>
  <c r="R1489" i="1"/>
  <c r="R4013" i="1"/>
  <c r="R2052" i="1"/>
  <c r="R1289" i="1"/>
  <c r="R3877" i="1"/>
  <c r="R2044" i="1"/>
  <c r="R1345" i="1"/>
  <c r="R1588" i="1"/>
  <c r="R459" i="1"/>
  <c r="R1388" i="1"/>
  <c r="R578" i="1"/>
  <c r="R2603" i="1"/>
  <c r="R537" i="1"/>
  <c r="R4860" i="1"/>
  <c r="R2851" i="1"/>
  <c r="R777" i="1"/>
  <c r="R842" i="1"/>
  <c r="R688" i="1"/>
  <c r="R190" i="1"/>
  <c r="R3284" i="3"/>
  <c r="R4649" i="3"/>
  <c r="R3213" i="3"/>
  <c r="R2814" i="3"/>
  <c r="R4031" i="3"/>
  <c r="R2016" i="3"/>
  <c r="R4113" i="3"/>
  <c r="R3574" i="3"/>
  <c r="R3863" i="3"/>
  <c r="R3265" i="3"/>
  <c r="R4165" i="3"/>
  <c r="R3416" i="3"/>
  <c r="R1329" i="3"/>
  <c r="R4556" i="3"/>
  <c r="R3922" i="3"/>
  <c r="R4240" i="3"/>
  <c r="R3230" i="3"/>
  <c r="R4779" i="3"/>
  <c r="R2206" i="3"/>
  <c r="R3551" i="3"/>
  <c r="R2529" i="3"/>
  <c r="R4418" i="3"/>
  <c r="R4389" i="3"/>
  <c r="R3867" i="3"/>
  <c r="R1150" i="3"/>
  <c r="R4806" i="3"/>
  <c r="R3756" i="3"/>
  <c r="R3122" i="3"/>
  <c r="R3093" i="3"/>
  <c r="R4970" i="3"/>
  <c r="R509" i="3"/>
  <c r="R4066" i="3"/>
  <c r="R131" i="3"/>
  <c r="R92" i="3"/>
  <c r="R712" i="3"/>
  <c r="R1333" i="3"/>
  <c r="R2129" i="3"/>
  <c r="R2349" i="3"/>
  <c r="R2026" i="3"/>
  <c r="R1594" i="3"/>
  <c r="R1046" i="3"/>
  <c r="R1067" i="3"/>
  <c r="R2290" i="3"/>
  <c r="R1542" i="3"/>
  <c r="R1739" i="3"/>
  <c r="R1802" i="3"/>
  <c r="R1139" i="3"/>
  <c r="R176" i="3"/>
  <c r="R1825" i="3"/>
  <c r="R1250" i="3"/>
  <c r="R670" i="3"/>
  <c r="R3238" i="3"/>
  <c r="R4799" i="1"/>
  <c r="R3454" i="1"/>
  <c r="R4957" i="1"/>
  <c r="R4621" i="1"/>
  <c r="R3917" i="1"/>
  <c r="R3869" i="1"/>
  <c r="R3126" i="1"/>
  <c r="R4684" i="1"/>
  <c r="R4084" i="1"/>
  <c r="R1947" i="1"/>
  <c r="R24" i="1"/>
  <c r="R3756" i="1"/>
  <c r="R1875" i="1"/>
  <c r="R879" i="1"/>
  <c r="R3940" i="1"/>
  <c r="R1739" i="1"/>
  <c r="R615" i="1"/>
  <c r="R3740" i="1"/>
  <c r="R1731" i="1"/>
  <c r="R727" i="1"/>
  <c r="R1339" i="1"/>
  <c r="R310" i="1"/>
  <c r="R923" i="1"/>
  <c r="R2805" i="1"/>
  <c r="R2426" i="1"/>
  <c r="R4854" i="1"/>
  <c r="R3117" i="1"/>
  <c r="R2674" i="1"/>
  <c r="R530" i="1"/>
  <c r="R456" i="1"/>
  <c r="R899" i="1"/>
  <c r="R4201" i="3"/>
  <c r="R3929" i="3"/>
  <c r="R1672" i="3"/>
  <c r="R4308" i="3"/>
  <c r="R4913" i="3"/>
  <c r="R4150" i="3"/>
  <c r="R4223" i="3"/>
  <c r="R3025" i="3"/>
  <c r="R3205" i="3"/>
  <c r="R2926" i="3"/>
  <c r="R4096" i="3"/>
  <c r="R2408" i="3"/>
  <c r="R2759" i="3"/>
  <c r="R3494" i="3"/>
  <c r="R2378" i="3"/>
  <c r="R2487" i="3"/>
  <c r="R4711" i="3"/>
  <c r="R3701" i="3"/>
  <c r="R2667" i="3"/>
  <c r="R179" i="3"/>
  <c r="R4502" i="3"/>
  <c r="R3452" i="3"/>
  <c r="R2818" i="3"/>
  <c r="R2789" i="3"/>
  <c r="R4666" i="3"/>
  <c r="R3704" i="3"/>
  <c r="R2694" i="3"/>
  <c r="R4243" i="3"/>
  <c r="R756" i="3"/>
  <c r="R2980" i="3"/>
  <c r="R1968" i="3"/>
  <c r="R2588" i="3"/>
  <c r="R1511" i="3"/>
  <c r="R1846" i="3"/>
  <c r="R2059" i="3"/>
  <c r="R843" i="3"/>
  <c r="R775" i="3"/>
  <c r="R1935" i="3"/>
  <c r="R1876" i="3"/>
  <c r="R1612" i="3"/>
  <c r="R187" i="3"/>
  <c r="R271" i="3"/>
  <c r="R138" i="3"/>
  <c r="R917" i="3"/>
  <c r="R973" i="3"/>
  <c r="R827" i="3"/>
  <c r="R961" i="3"/>
  <c r="R331" i="3"/>
  <c r="R1449" i="3"/>
  <c r="R664" i="3"/>
  <c r="R163" i="3"/>
  <c r="R61" i="3"/>
  <c r="R4863" i="3"/>
  <c r="R4829" i="1"/>
  <c r="R4622" i="1"/>
  <c r="R4102" i="1"/>
  <c r="R3910" i="1"/>
  <c r="R2896" i="1"/>
  <c r="R2880" i="1"/>
  <c r="R4373" i="1"/>
  <c r="R3997" i="1"/>
  <c r="R4532" i="1"/>
  <c r="R2395" i="1"/>
  <c r="R121" i="1"/>
  <c r="R4204" i="1"/>
  <c r="R2323" i="1"/>
  <c r="R97" i="1"/>
  <c r="R4388" i="1"/>
  <c r="R2187" i="1"/>
  <c r="R632" i="1"/>
  <c r="R4188" i="1"/>
  <c r="R2179" i="1"/>
  <c r="R744" i="1"/>
  <c r="R1787" i="1"/>
  <c r="R839" i="1"/>
  <c r="R1523" i="1"/>
  <c r="R286" i="1"/>
  <c r="R403" i="1"/>
  <c r="R3311" i="1"/>
  <c r="R3175" i="1"/>
  <c r="R1100" i="1"/>
  <c r="R978" i="1"/>
  <c r="R41" i="1"/>
  <c r="R206" i="1"/>
  <c r="R3177" i="3"/>
  <c r="R3801" i="3"/>
  <c r="R4393" i="3"/>
  <c r="R1280" i="3"/>
  <c r="R4849" i="3"/>
  <c r="R4022" i="3"/>
  <c r="R4119" i="3"/>
  <c r="R3473" i="3"/>
  <c r="R1552" i="3"/>
  <c r="R2807" i="3"/>
  <c r="R3137" i="3"/>
  <c r="R3653" i="3"/>
  <c r="R2241" i="3"/>
  <c r="R2305" i="3"/>
  <c r="R2344" i="3"/>
  <c r="R4818" i="3"/>
  <c r="R1161" i="3"/>
  <c r="R4126" i="3"/>
  <c r="R3076" i="3"/>
  <c r="R353" i="3"/>
  <c r="R2177" i="3"/>
  <c r="R2233" i="3"/>
  <c r="R4963" i="3"/>
  <c r="R2103" i="3"/>
  <c r="R4212" i="3"/>
  <c r="R3066" i="3"/>
  <c r="R4687" i="3"/>
  <c r="R3677" i="3"/>
  <c r="R2643" i="3"/>
  <c r="R1554" i="3"/>
  <c r="R3979" i="3"/>
  <c r="R1438" i="3"/>
  <c r="R3587" i="3"/>
  <c r="R141" i="3"/>
  <c r="R721" i="3"/>
  <c r="R485" i="3"/>
  <c r="R1646" i="3"/>
  <c r="R1923" i="3"/>
  <c r="R834" i="3"/>
  <c r="R764" i="3"/>
  <c r="R347" i="3"/>
  <c r="R1599" i="3"/>
  <c r="R1476" i="3"/>
  <c r="R1020" i="3"/>
  <c r="R2031" i="3"/>
  <c r="R1972" i="3"/>
  <c r="R704" i="3"/>
  <c r="R250" i="3"/>
  <c r="R1209" i="3"/>
  <c r="R12" i="3"/>
  <c r="R1683" i="3"/>
  <c r="R784" i="3"/>
  <c r="R2624" i="3"/>
  <c r="R2937" i="3"/>
  <c r="R4608" i="1"/>
  <c r="R4300" i="1"/>
  <c r="R3924" i="1"/>
  <c r="R3588" i="1"/>
  <c r="R3007" i="1"/>
  <c r="R2782" i="1"/>
  <c r="R4936" i="1"/>
  <c r="R3039" i="1"/>
  <c r="R3173" i="1"/>
  <c r="R2730" i="1"/>
  <c r="R4902" i="1"/>
  <c r="R2973" i="1"/>
  <c r="R2722" i="1"/>
  <c r="R4894" i="1"/>
  <c r="R2965" i="1"/>
  <c r="R2522" i="1"/>
  <c r="R4822" i="1"/>
  <c r="R2893" i="1"/>
  <c r="R2514" i="1"/>
  <c r="R2501" i="1"/>
  <c r="R2186" i="1"/>
  <c r="R2301" i="1"/>
  <c r="R1858" i="1"/>
  <c r="R1653" i="1"/>
  <c r="R1274" i="1"/>
  <c r="R3702" i="1"/>
  <c r="R1965" i="1"/>
  <c r="R1522" i="1"/>
  <c r="R241" i="1"/>
  <c r="R183" i="1"/>
  <c r="R961" i="1"/>
  <c r="R2402" i="3"/>
  <c r="R3673" i="3"/>
  <c r="R4347" i="3"/>
  <c r="R3225" i="3"/>
  <c r="R4273" i="3"/>
  <c r="R3894" i="3"/>
  <c r="R4023" i="3"/>
  <c r="R3921" i="3"/>
  <c r="R4741" i="3"/>
  <c r="R2679" i="3"/>
  <c r="R2556" i="3"/>
  <c r="R2580" i="3"/>
  <c r="R3439" i="3"/>
  <c r="R3878" i="3"/>
  <c r="R3340" i="3"/>
  <c r="R3218" i="3"/>
  <c r="R3536" i="3"/>
  <c r="R2509" i="3"/>
  <c r="R4075" i="3"/>
  <c r="R1694" i="3"/>
  <c r="R4383" i="3"/>
  <c r="R4397" i="3"/>
  <c r="R3875" i="3"/>
  <c r="R1166" i="3"/>
  <c r="R3124" i="3"/>
  <c r="R557" i="3"/>
  <c r="R3599" i="3"/>
  <c r="R2589" i="3"/>
  <c r="R4466" i="3"/>
  <c r="R4437" i="3"/>
  <c r="R3915" i="3"/>
  <c r="R1278" i="3"/>
  <c r="R3523" i="3"/>
  <c r="R2373" i="3"/>
  <c r="R619" i="3"/>
  <c r="R332" i="3"/>
  <c r="R1582" i="3"/>
  <c r="R1859" i="3"/>
  <c r="R757" i="3"/>
  <c r="R667" i="3"/>
  <c r="R244" i="3"/>
  <c r="R1535" i="3"/>
  <c r="R1412" i="3"/>
  <c r="R956" i="3"/>
  <c r="R1967" i="3"/>
  <c r="R1908" i="3"/>
  <c r="R640" i="3"/>
  <c r="R186" i="3"/>
  <c r="R1145" i="3"/>
  <c r="R738" i="3"/>
  <c r="R1619" i="3"/>
  <c r="R720" i="3"/>
  <c r="R3440" i="3"/>
  <c r="R4492" i="1"/>
  <c r="R4535" i="1"/>
  <c r="R4399" i="1"/>
  <c r="R4327" i="1"/>
  <c r="R4063" i="1"/>
  <c r="R3991" i="1"/>
  <c r="R3791" i="1"/>
  <c r="R3783" i="1"/>
  <c r="R3965" i="1"/>
  <c r="R2004" i="1"/>
  <c r="R1241" i="1"/>
  <c r="R3637" i="1"/>
  <c r="R1868" i="1"/>
  <c r="R1233" i="1"/>
  <c r="R3757" i="1"/>
  <c r="R1796" i="1"/>
  <c r="R779" i="1"/>
  <c r="R3621" i="1"/>
  <c r="R1788" i="1"/>
  <c r="R1054" i="1"/>
  <c r="R1332" i="1"/>
  <c r="R986" i="1"/>
  <c r="R1027" i="1"/>
  <c r="R929" i="1"/>
  <c r="R2347" i="1"/>
  <c r="R25" i="1"/>
  <c r="R4604" i="1"/>
  <c r="R2595" i="1"/>
  <c r="R265" i="1"/>
  <c r="R586" i="1"/>
  <c r="R432" i="1"/>
  <c r="R3689" i="3"/>
  <c r="R4569" i="3"/>
  <c r="R4796" i="3"/>
  <c r="R2714" i="3"/>
  <c r="R3185" i="3"/>
  <c r="R3845" i="3"/>
  <c r="R4142" i="3"/>
  <c r="R1512" i="3"/>
  <c r="R4283" i="3"/>
  <c r="R3566" i="3"/>
  <c r="R3008" i="3"/>
  <c r="R4025" i="3"/>
  <c r="R3390" i="3"/>
  <c r="R2790" i="3"/>
  <c r="R4851" i="3"/>
  <c r="R1975" i="3"/>
  <c r="R4519" i="3"/>
  <c r="R3509" i="3"/>
  <c r="R2438" i="3"/>
  <c r="R940" i="3"/>
  <c r="R1368" i="3"/>
  <c r="R1480" i="3"/>
  <c r="R4162" i="3"/>
  <c r="R4133" i="3"/>
  <c r="R3099" i="3"/>
  <c r="R1061" i="3"/>
  <c r="R4038" i="3"/>
  <c r="R2988" i="3"/>
  <c r="R2032" i="3"/>
  <c r="R1800" i="3"/>
  <c r="R4714" i="3"/>
  <c r="R2382" i="3"/>
  <c r="R4834" i="3"/>
  <c r="R1489" i="3"/>
  <c r="R1149" i="3"/>
  <c r="R1649" i="3"/>
  <c r="R2101" i="3"/>
  <c r="R1522" i="3"/>
  <c r="R1062" i="3"/>
  <c r="R1187" i="3"/>
  <c r="R753" i="3"/>
  <c r="R1814" i="3"/>
  <c r="R2027" i="3"/>
  <c r="R1499" i="3"/>
  <c r="R36" i="3"/>
  <c r="R2523" i="3"/>
  <c r="R421" i="3"/>
  <c r="R46" i="3"/>
  <c r="R73" i="3"/>
  <c r="R224" i="3"/>
  <c r="R2018" i="3"/>
  <c r="R422" i="3"/>
  <c r="R4982" i="3"/>
  <c r="R2312" i="3"/>
  <c r="R2739" i="3"/>
  <c r="R1591" i="3"/>
  <c r="R2200" i="3"/>
  <c r="R1099" i="3"/>
  <c r="R37" i="3"/>
  <c r="R2444" i="3"/>
  <c r="R3045" i="3"/>
  <c r="R4380" i="3"/>
  <c r="R2547" i="3"/>
  <c r="R1017" i="3"/>
  <c r="R669" i="3"/>
  <c r="R1939" i="3"/>
  <c r="R2505" i="3"/>
  <c r="R2183" i="3"/>
  <c r="R1505" i="3"/>
  <c r="R2719" i="3"/>
  <c r="R3475" i="3"/>
  <c r="R196" i="3"/>
  <c r="R797" i="3"/>
  <c r="R2973" i="3"/>
  <c r="R2243" i="3"/>
  <c r="R570" i="3"/>
  <c r="R2724" i="3"/>
  <c r="R1245" i="3"/>
  <c r="R3746" i="3"/>
  <c r="R929" i="3"/>
  <c r="R2883" i="3"/>
  <c r="R871" i="3"/>
  <c r="R3586" i="3"/>
  <c r="R1963" i="3"/>
  <c r="R1994" i="3"/>
  <c r="R4459" i="3"/>
  <c r="R1407" i="3"/>
  <c r="R3947" i="3"/>
  <c r="R2959" i="3"/>
  <c r="R396" i="3"/>
  <c r="R2723" i="3"/>
  <c r="R571" i="3"/>
  <c r="R610" i="3"/>
  <c r="R1780" i="3"/>
  <c r="R4298" i="3"/>
  <c r="R1268" i="3"/>
  <c r="R450" i="3"/>
  <c r="R3511" i="1"/>
  <c r="R4572" i="1"/>
  <c r="R2171" i="1"/>
  <c r="R687" i="1"/>
  <c r="R150" i="1"/>
  <c r="R262" i="1"/>
  <c r="R287" i="1"/>
  <c r="R3113" i="3"/>
  <c r="R4768" i="3"/>
  <c r="R4288" i="3"/>
  <c r="R3405" i="3"/>
  <c r="R4949" i="3"/>
  <c r="R3827" i="3"/>
  <c r="R2454" i="3"/>
  <c r="R4808" i="3"/>
  <c r="R3138" i="3"/>
  <c r="R4986" i="3"/>
  <c r="R4563" i="3"/>
  <c r="R3812" i="3"/>
  <c r="R3810" i="3"/>
  <c r="R1024" i="3"/>
  <c r="R1457" i="3"/>
  <c r="R1194" i="3"/>
  <c r="R1882" i="3"/>
  <c r="R1403" i="3"/>
  <c r="R702" i="3"/>
  <c r="R414" i="3"/>
  <c r="R1637" i="3"/>
  <c r="R2722" i="3"/>
  <c r="R2919" i="3"/>
  <c r="R443" i="3"/>
  <c r="R1327" i="3"/>
  <c r="R960" i="3"/>
  <c r="R4781" i="3"/>
  <c r="R386" i="3"/>
  <c r="R998" i="3"/>
  <c r="R1701" i="3"/>
  <c r="R1038" i="3"/>
  <c r="R4020" i="3"/>
  <c r="R1358" i="3"/>
  <c r="R4460" i="3"/>
  <c r="R4059" i="3"/>
  <c r="R1485" i="3"/>
  <c r="R3073" i="3"/>
  <c r="R4550" i="3"/>
  <c r="R3201" i="1"/>
  <c r="R3484" i="1"/>
  <c r="R200" i="1"/>
  <c r="R3752" i="1"/>
  <c r="R1237" i="1"/>
  <c r="R2204" i="1"/>
  <c r="R4854" i="3"/>
  <c r="R4168" i="3"/>
  <c r="R2780" i="3"/>
  <c r="R1545" i="3"/>
  <c r="R3688" i="1"/>
  <c r="R4908" i="1"/>
  <c r="R4892" i="1"/>
  <c r="R2041" i="1"/>
  <c r="R303" i="1"/>
  <c r="R4933" i="1"/>
  <c r="R1778" i="1"/>
  <c r="R848" i="1"/>
  <c r="R230" i="1"/>
  <c r="R705" i="1"/>
  <c r="R2152" i="3"/>
  <c r="R4828" i="3"/>
  <c r="R4215" i="3"/>
  <c r="R3737" i="3"/>
  <c r="R4529" i="3"/>
  <c r="R4406" i="3"/>
  <c r="R4423" i="3"/>
  <c r="R3665" i="3"/>
  <c r="R2678" i="3"/>
  <c r="R3143" i="3"/>
  <c r="R2817" i="3"/>
  <c r="R4628" i="3"/>
  <c r="R3504" i="3"/>
  <c r="R2607" i="3"/>
  <c r="R4108" i="3"/>
  <c r="R2962" i="3"/>
  <c r="R3792" i="3"/>
  <c r="R3294" i="3"/>
  <c r="R2756" i="3"/>
  <c r="R1040" i="3"/>
  <c r="R4639" i="3"/>
  <c r="R3629" i="3"/>
  <c r="R2595" i="3"/>
  <c r="R1900" i="3"/>
  <c r="R4955" i="3"/>
  <c r="R2087" i="3"/>
  <c r="R3855" i="3"/>
  <c r="R3869" i="3"/>
  <c r="R3347" i="3"/>
  <c r="R1893" i="3"/>
  <c r="R2596" i="3"/>
  <c r="R1527" i="3"/>
  <c r="R4291" i="3"/>
  <c r="R906" i="3"/>
  <c r="R950" i="3"/>
  <c r="R921" i="3"/>
  <c r="R1838" i="3"/>
  <c r="R2115" i="3"/>
  <c r="R1039" i="3"/>
  <c r="R980" i="3"/>
  <c r="R653" i="3"/>
  <c r="R1791" i="3"/>
  <c r="R1668" i="3"/>
  <c r="R1212" i="3"/>
  <c r="R2223" i="3"/>
  <c r="R2164" i="3"/>
  <c r="R896" i="3"/>
  <c r="R442" i="3"/>
  <c r="R1401" i="3"/>
  <c r="R393" i="3"/>
  <c r="R126" i="3"/>
  <c r="R41" i="3"/>
  <c r="R2289" i="3"/>
  <c r="R3840" i="1"/>
  <c r="R4279" i="1"/>
  <c r="R4143" i="1"/>
  <c r="R4071" i="1"/>
  <c r="R3807" i="1"/>
  <c r="R3735" i="1"/>
  <c r="R3535" i="1"/>
  <c r="R3527" i="1"/>
  <c r="R3709" i="1"/>
  <c r="R1748" i="1"/>
  <c r="R843" i="1"/>
  <c r="R3381" i="1"/>
  <c r="R1612" i="1"/>
  <c r="R555" i="1"/>
  <c r="R3501" i="1"/>
  <c r="R1540" i="1"/>
  <c r="R547" i="1"/>
  <c r="R3365" i="1"/>
  <c r="R1532" i="1"/>
  <c r="R932" i="1"/>
  <c r="R1037" i="1"/>
  <c r="R474" i="1"/>
  <c r="R2675" i="1"/>
  <c r="R417" i="1"/>
  <c r="R2091" i="1"/>
  <c r="R440" i="1"/>
  <c r="R4348" i="1"/>
  <c r="R2339" i="1"/>
  <c r="R552" i="1"/>
  <c r="R330" i="1"/>
  <c r="R176" i="1"/>
  <c r="R4585" i="3"/>
  <c r="R4057" i="3"/>
  <c r="R3625" i="3"/>
  <c r="R4633" i="3"/>
  <c r="R3323" i="3"/>
  <c r="R3207" i="3"/>
  <c r="R4335" i="3"/>
  <c r="R3601" i="3"/>
  <c r="R2541" i="3"/>
  <c r="R3055" i="3"/>
  <c r="R2753" i="3"/>
  <c r="R4116" i="3"/>
  <c r="R2592" i="3"/>
  <c r="R2532" i="3"/>
  <c r="R4044" i="3"/>
  <c r="R3410" i="3"/>
  <c r="R3728" i="3"/>
  <c r="R2718" i="3"/>
  <c r="R4267" i="3"/>
  <c r="R833" i="3"/>
  <c r="R3039" i="3"/>
  <c r="R4540" i="3"/>
  <c r="R3906" i="3"/>
  <c r="R3877" i="3"/>
  <c r="R3355" i="3"/>
  <c r="R1749" i="3"/>
  <c r="R4294" i="3"/>
  <c r="R3244" i="3"/>
  <c r="R2610" i="3"/>
  <c r="R2581" i="3"/>
  <c r="R4458" i="3"/>
  <c r="R4700" i="3"/>
  <c r="R3554" i="3"/>
  <c r="R2079" i="3"/>
  <c r="R1956" i="3"/>
  <c r="R737" i="3"/>
  <c r="R804" i="3"/>
  <c r="R749" i="3"/>
  <c r="R1837" i="3"/>
  <c r="R1202" i="3"/>
  <c r="R762" i="3"/>
  <c r="R363" i="3"/>
  <c r="R2202" i="3"/>
  <c r="R1466" i="3"/>
  <c r="R1030" i="3"/>
  <c r="R1051" i="3"/>
  <c r="R1290" i="3"/>
  <c r="R511" i="3"/>
  <c r="R14" i="3"/>
  <c r="R1313" i="3"/>
  <c r="R689" i="3"/>
  <c r="R158" i="3"/>
  <c r="R4285" i="3"/>
  <c r="R4160" i="1"/>
  <c r="R3981" i="1"/>
  <c r="R3605" i="1"/>
  <c r="R3224" i="1"/>
  <c r="R4564" i="1"/>
  <c r="R4372" i="1"/>
  <c r="R3852" i="1"/>
  <c r="R3332" i="1"/>
  <c r="R3572" i="1"/>
  <c r="R1435" i="1"/>
  <c r="R118" i="1"/>
  <c r="R3150" i="1"/>
  <c r="R1363" i="1"/>
  <c r="R94" i="1"/>
  <c r="R3428" i="1"/>
  <c r="R1227" i="1"/>
  <c r="R3471" i="1"/>
  <c r="R3223" i="1"/>
  <c r="R1219" i="1"/>
  <c r="R70" i="1"/>
  <c r="R2826" i="1"/>
  <c r="R2941" i="1"/>
  <c r="R2498" i="1"/>
  <c r="R2293" i="1"/>
  <c r="R1914" i="1"/>
  <c r="R4342" i="1"/>
  <c r="R2605" i="1"/>
  <c r="R2162" i="1"/>
  <c r="R881" i="1"/>
  <c r="R823" i="1"/>
  <c r="R738" i="1"/>
  <c r="R4073" i="3"/>
  <c r="R2849" i="3"/>
  <c r="R4521" i="3"/>
  <c r="R4505" i="3"/>
  <c r="R4401" i="3"/>
  <c r="R3126" i="3"/>
  <c r="R3399" i="3"/>
  <c r="R2481" i="3"/>
  <c r="R517" i="3"/>
  <c r="R4173" i="3"/>
  <c r="R3312" i="3"/>
  <c r="R4729" i="3"/>
  <c r="R4798" i="3"/>
  <c r="R2982" i="3"/>
  <c r="R4531" i="3"/>
  <c r="R1127" i="3"/>
  <c r="R4199" i="3"/>
  <c r="R3189" i="3"/>
  <c r="R4554" i="3"/>
  <c r="R5000" i="3"/>
  <c r="R3990" i="3"/>
  <c r="R2940" i="3"/>
  <c r="R1648" i="3"/>
  <c r="R1416" i="3"/>
  <c r="R4154" i="3"/>
  <c r="R3192" i="3"/>
  <c r="R4765" i="3"/>
  <c r="R3731" i="3"/>
  <c r="R1557" i="3"/>
  <c r="R2426" i="3"/>
  <c r="R2551" i="3"/>
  <c r="R4675" i="3"/>
  <c r="R1934" i="3"/>
  <c r="R1334" i="3"/>
  <c r="R1467" i="3"/>
  <c r="R2222" i="3"/>
  <c r="R2499" i="3"/>
  <c r="R1423" i="3"/>
  <c r="R1364" i="3"/>
  <c r="R1100" i="3"/>
  <c r="R2175" i="3"/>
  <c r="R2052" i="3"/>
  <c r="R1596" i="3"/>
  <c r="R161" i="3"/>
  <c r="R245" i="3"/>
  <c r="R840" i="3"/>
  <c r="R227" i="3"/>
  <c r="R1785" i="3"/>
  <c r="R937" i="3"/>
  <c r="R152" i="3"/>
  <c r="R274" i="3"/>
  <c r="R438" i="3"/>
  <c r="R1829" i="3"/>
  <c r="R4287" i="1"/>
  <c r="R3270" i="1"/>
  <c r="R4813" i="1"/>
  <c r="R4437" i="1"/>
  <c r="R3733" i="1"/>
  <c r="R3725" i="1"/>
  <c r="R2895" i="1"/>
  <c r="R4500" i="1"/>
  <c r="R4020" i="1"/>
  <c r="R1883" i="1"/>
  <c r="R775" i="1"/>
  <c r="R3692" i="1"/>
  <c r="R1811" i="1"/>
  <c r="R751" i="1"/>
  <c r="R3876" i="1"/>
  <c r="R1675" i="1"/>
  <c r="R487" i="1"/>
  <c r="R3676" i="1"/>
  <c r="R1667" i="1"/>
  <c r="R599" i="1"/>
  <c r="R1275" i="1"/>
  <c r="R182" i="1"/>
  <c r="R691" i="1"/>
  <c r="R2741" i="1"/>
  <c r="R2362" i="1"/>
  <c r="R4790" i="1"/>
  <c r="R3053" i="1"/>
  <c r="R2610" i="1"/>
  <c r="R466" i="1"/>
  <c r="R392" i="1"/>
  <c r="R931" i="1"/>
  <c r="R3049" i="3"/>
  <c r="R2593" i="3"/>
  <c r="R3369" i="3"/>
  <c r="R4972" i="3"/>
  <c r="R4337" i="3"/>
  <c r="R2998" i="3"/>
  <c r="R3311" i="3"/>
  <c r="R2961" i="3"/>
  <c r="R4877" i="3"/>
  <c r="R4846" i="3"/>
  <c r="R2625" i="3"/>
  <c r="R3092" i="3"/>
  <c r="R4351" i="3"/>
  <c r="R4966" i="3"/>
  <c r="R4428" i="3"/>
  <c r="R4306" i="3"/>
  <c r="R4624" i="3"/>
  <c r="R3614" i="3"/>
  <c r="R2560" i="3"/>
  <c r="R1271" i="3"/>
  <c r="R4959" i="3"/>
  <c r="R4973" i="3"/>
  <c r="R4451" i="3"/>
  <c r="R697" i="3"/>
  <c r="R3700" i="3"/>
  <c r="R2546" i="3"/>
  <c r="R4175" i="3"/>
  <c r="R3165" i="3"/>
  <c r="R4530" i="3"/>
  <c r="R4501" i="3"/>
  <c r="R3467" i="3"/>
  <c r="R2213" i="3"/>
  <c r="R3075" i="3"/>
  <c r="R1173" i="3"/>
  <c r="R2301" i="3"/>
  <c r="R1842" i="3"/>
  <c r="R1134" i="3"/>
  <c r="R1283" i="3"/>
  <c r="R2214" i="3"/>
  <c r="R2491" i="3"/>
  <c r="R2227" i="3"/>
  <c r="R1087" i="3"/>
  <c r="R964" i="3"/>
  <c r="R321" i="3"/>
  <c r="R1519" i="3"/>
  <c r="R1460" i="3"/>
  <c r="R192" i="3"/>
  <c r="R824" i="3"/>
  <c r="R623" i="3"/>
  <c r="R290" i="3"/>
  <c r="R1171" i="3"/>
  <c r="R272" i="3"/>
  <c r="R3775" i="3"/>
  <c r="R2904" i="3"/>
  <c r="R3646" i="1"/>
  <c r="R3110" i="1"/>
  <c r="R4968" i="1"/>
  <c r="R4832" i="1"/>
  <c r="R4632" i="1"/>
  <c r="R4496" i="1"/>
  <c r="R4424" i="1"/>
  <c r="R4654" i="1"/>
  <c r="R2661" i="1"/>
  <c r="R2218" i="1"/>
  <c r="R4390" i="1"/>
  <c r="R2461" i="1"/>
  <c r="R2210" i="1"/>
  <c r="R4382" i="1"/>
  <c r="R2453" i="1"/>
  <c r="R2010" i="1"/>
  <c r="R4310" i="1"/>
  <c r="R2381" i="1"/>
  <c r="R2002" i="1"/>
  <c r="R1989" i="1"/>
  <c r="R1674" i="1"/>
  <c r="R1789" i="1"/>
  <c r="R1346" i="1"/>
  <c r="R1124" i="1"/>
  <c r="R2473" i="1"/>
  <c r="R3166" i="1"/>
  <c r="R1453" i="1"/>
  <c r="R2657" i="1"/>
  <c r="R592" i="1"/>
  <c r="R101" i="1"/>
  <c r="R449" i="1"/>
  <c r="R4932" i="3"/>
  <c r="R1640" i="3"/>
  <c r="R4265" i="3"/>
  <c r="R1816" i="3"/>
  <c r="R3761" i="3"/>
  <c r="R2870" i="3"/>
  <c r="R3199" i="3"/>
  <c r="R3409" i="3"/>
  <c r="R2693" i="3"/>
  <c r="R4718" i="3"/>
  <c r="R4608" i="3"/>
  <c r="R1655" i="3"/>
  <c r="R2478" i="3"/>
  <c r="R3366" i="3"/>
  <c r="R2828" i="3"/>
  <c r="R2706" i="3"/>
  <c r="R3024" i="3"/>
  <c r="R4597" i="3"/>
  <c r="R3563" i="3"/>
  <c r="R2309" i="3"/>
  <c r="R3871" i="3"/>
  <c r="R3885" i="3"/>
  <c r="R3363" i="3"/>
  <c r="R1765" i="3"/>
  <c r="R2612" i="3"/>
  <c r="R1399" i="3"/>
  <c r="R3087" i="3"/>
  <c r="R4588" i="3"/>
  <c r="R3954" i="3"/>
  <c r="R3925" i="3"/>
  <c r="R3403" i="3"/>
  <c r="R2053" i="3"/>
  <c r="R3011" i="3"/>
  <c r="R997" i="3"/>
  <c r="R2237" i="3"/>
  <c r="R1746" i="3"/>
  <c r="R1070" i="3"/>
  <c r="R1195" i="3"/>
  <c r="R2150" i="3"/>
  <c r="R2427" i="3"/>
  <c r="R2163" i="3"/>
  <c r="R1023" i="3"/>
  <c r="R894" i="3"/>
  <c r="R219" i="3"/>
  <c r="R1455" i="3"/>
  <c r="R1396" i="3"/>
  <c r="R128" i="3"/>
  <c r="R760" i="3"/>
  <c r="R521" i="3"/>
  <c r="R226" i="3"/>
  <c r="R1107" i="3"/>
  <c r="R208" i="3"/>
  <c r="R4536" i="3"/>
  <c r="R3903" i="1"/>
  <c r="R4023" i="1"/>
  <c r="R3887" i="1"/>
  <c r="R3815" i="1"/>
  <c r="R3551" i="1"/>
  <c r="R3399" i="1"/>
  <c r="R4870" i="1"/>
  <c r="R4494" i="1"/>
  <c r="R3453" i="1"/>
  <c r="R1492" i="1"/>
  <c r="R675" i="1"/>
  <c r="R2959" i="1"/>
  <c r="R1356" i="1"/>
  <c r="R898" i="1"/>
  <c r="R3245" i="1"/>
  <c r="R1284" i="1"/>
  <c r="R506" i="1"/>
  <c r="R2934" i="1"/>
  <c r="R1276" i="1"/>
  <c r="R746" i="1"/>
  <c r="R2683" i="1"/>
  <c r="R825" i="1"/>
  <c r="R2419" i="1"/>
  <c r="R832" i="1"/>
  <c r="R1835" i="1"/>
  <c r="R807" i="1"/>
  <c r="R4092" i="1"/>
  <c r="R2083" i="1"/>
  <c r="R40" i="1"/>
  <c r="R937" i="1"/>
  <c r="R799" i="1"/>
  <c r="R2184" i="3"/>
  <c r="R3545" i="3"/>
  <c r="R4137" i="3"/>
  <c r="R4873" i="3"/>
  <c r="R2673" i="3"/>
  <c r="R3476" i="3"/>
  <c r="R3118" i="3"/>
  <c r="R4976" i="3"/>
  <c r="R3610" i="3"/>
  <c r="R2530" i="3"/>
  <c r="R4983" i="3"/>
  <c r="R3513" i="3"/>
  <c r="R2128" i="3"/>
  <c r="R1424" i="3"/>
  <c r="R4339" i="3"/>
  <c r="R492" i="3"/>
  <c r="R4007" i="3"/>
  <c r="R2997" i="3"/>
  <c r="R4874" i="3"/>
  <c r="R977" i="3"/>
  <c r="R4822" i="3"/>
  <c r="R4284" i="3"/>
  <c r="R3650" i="3"/>
  <c r="R3621" i="3"/>
  <c r="R2587" i="3"/>
  <c r="R1836" i="3"/>
  <c r="R3526" i="3"/>
  <c r="R2440" i="3"/>
  <c r="R2567" i="3"/>
  <c r="R4324" i="3"/>
  <c r="R4202" i="3"/>
  <c r="R4444" i="3"/>
  <c r="R4322" i="3"/>
  <c r="R545" i="3"/>
  <c r="R527" i="3"/>
  <c r="R578" i="3"/>
  <c r="R1589" i="3"/>
  <c r="R625" i="3"/>
  <c r="R388" i="3"/>
  <c r="R116" i="3"/>
  <c r="R2010" i="3"/>
  <c r="R1302" i="3"/>
  <c r="R1419" i="3"/>
  <c r="R703" i="3"/>
  <c r="R1798" i="3"/>
  <c r="R2011" i="3"/>
  <c r="R2058" i="3"/>
  <c r="R1395" i="3"/>
  <c r="R432" i="3"/>
  <c r="R2081" i="3"/>
  <c r="R1506" i="3"/>
  <c r="R29" i="3"/>
  <c r="R3958" i="3"/>
  <c r="R4448" i="3"/>
  <c r="R4114" i="3"/>
  <c r="R3557" i="3"/>
  <c r="R2160" i="3"/>
  <c r="R830" i="3"/>
  <c r="R1529" i="3"/>
  <c r="R4944" i="3"/>
  <c r="R3035" i="3"/>
  <c r="R1216" i="3"/>
  <c r="R590" i="3"/>
  <c r="R334" i="3"/>
  <c r="R44" i="3"/>
  <c r="R4432" i="3"/>
  <c r="R2096" i="3"/>
  <c r="R2109" i="3"/>
  <c r="R572" i="3"/>
  <c r="R3734" i="3"/>
  <c r="R3314" i="3"/>
  <c r="R372" i="3"/>
  <c r="R655" i="3"/>
  <c r="R2963" i="3"/>
  <c r="R1016" i="3"/>
  <c r="R1794" i="3"/>
  <c r="R4299" i="3"/>
  <c r="R1339" i="3"/>
  <c r="R565" i="3"/>
  <c r="R262" i="3"/>
  <c r="R3234" i="3"/>
  <c r="R3408" i="3"/>
  <c r="R2236" i="3"/>
  <c r="R1658" i="3"/>
  <c r="R4810" i="3"/>
  <c r="R4486" i="3"/>
  <c r="R4069" i="3"/>
  <c r="R3078" i="1"/>
  <c r="R473" i="1"/>
  <c r="R585" i="1"/>
  <c r="R728" i="1"/>
  <c r="R1323" i="1"/>
  <c r="R1571" i="1"/>
  <c r="R425" i="1"/>
  <c r="R3168" i="3"/>
  <c r="R3849" i="3"/>
  <c r="R4557" i="3"/>
  <c r="R981" i="3"/>
  <c r="R3001" i="3"/>
  <c r="R4861" i="3"/>
  <c r="R3495" i="3"/>
  <c r="R4362" i="3"/>
  <c r="R3772" i="3"/>
  <c r="R3109" i="3"/>
  <c r="R3014" i="3"/>
  <c r="R1207" i="3"/>
  <c r="R3932" i="3"/>
  <c r="R2335" i="3"/>
  <c r="R1077" i="3"/>
  <c r="R1618" i="3"/>
  <c r="R767" i="3"/>
  <c r="R1286" i="3"/>
  <c r="R875" i="3"/>
  <c r="R994" i="3"/>
  <c r="R2934" i="3"/>
  <c r="R3547" i="3"/>
  <c r="R296" i="3"/>
  <c r="R2874" i="3"/>
  <c r="R2017" i="3"/>
  <c r="R3448" i="3"/>
  <c r="R705" i="3"/>
  <c r="R371" i="3"/>
  <c r="R880" i="3"/>
  <c r="R2148" i="3"/>
  <c r="R2579" i="3"/>
  <c r="R597" i="3"/>
  <c r="R346" i="3"/>
  <c r="R1482" i="3"/>
  <c r="R88" i="1"/>
  <c r="R2650" i="3"/>
  <c r="R1307" i="1"/>
  <c r="R4847" i="3"/>
  <c r="R4909" i="3"/>
  <c r="R4035" i="3"/>
  <c r="R2047" i="3"/>
  <c r="R24" i="3"/>
  <c r="R4303" i="1"/>
  <c r="R2308" i="1"/>
  <c r="R186" i="1"/>
  <c r="R4832" i="3"/>
  <c r="R3302" i="3"/>
  <c r="R4674" i="3"/>
  <c r="R2360" i="3"/>
  <c r="R1515" i="3"/>
  <c r="R184" i="3"/>
  <c r="R2602" i="3"/>
  <c r="R3090" i="3"/>
  <c r="R225" i="3"/>
  <c r="R3114" i="3"/>
  <c r="R3445" i="3"/>
  <c r="R4548" i="1"/>
  <c r="R1475" i="1"/>
  <c r="R994" i="1"/>
  <c r="R3616" i="1"/>
  <c r="R2441" i="1"/>
  <c r="R1441" i="1"/>
  <c r="R4887" i="3"/>
  <c r="R3158" i="3"/>
  <c r="R2658" i="3"/>
  <c r="R2189" i="3"/>
  <c r="R3552" i="1"/>
  <c r="R1092" i="1"/>
  <c r="R1070" i="1"/>
  <c r="R441" i="1"/>
  <c r="R2933" i="1"/>
  <c r="R4421" i="1"/>
  <c r="R2401" i="1"/>
  <c r="R336" i="1"/>
  <c r="R515" i="1"/>
  <c r="R193" i="1"/>
  <c r="R3672" i="3"/>
  <c r="R4937" i="3"/>
  <c r="R4494" i="3"/>
  <c r="R2406" i="3"/>
  <c r="R4017" i="3"/>
  <c r="R3382" i="3"/>
  <c r="R3607" i="3"/>
  <c r="R3153" i="3"/>
  <c r="R3717" i="3"/>
  <c r="R4206" i="3"/>
  <c r="R1384" i="3"/>
  <c r="R4155" i="3"/>
  <c r="R2688" i="3"/>
  <c r="R4646" i="3"/>
  <c r="R3596" i="3"/>
  <c r="R2392" i="3"/>
  <c r="R3280" i="3"/>
  <c r="R2782" i="3"/>
  <c r="R4843" i="3"/>
  <c r="R1783" i="3"/>
  <c r="R4127" i="3"/>
  <c r="R3117" i="3"/>
  <c r="R4994" i="3"/>
  <c r="R938" i="3"/>
  <c r="R4443" i="3"/>
  <c r="R645" i="3"/>
  <c r="R3343" i="3"/>
  <c r="R3357" i="3"/>
  <c r="R2835" i="3"/>
  <c r="R361" i="3"/>
  <c r="R4683" i="3"/>
  <c r="R1950" i="3"/>
  <c r="R3779" i="3"/>
  <c r="R1685" i="3"/>
  <c r="R209" i="3"/>
  <c r="R2154" i="3"/>
  <c r="R1326" i="3"/>
  <c r="R1539" i="3"/>
  <c r="R351" i="3"/>
  <c r="R257" i="3"/>
  <c r="R2419" i="3"/>
  <c r="R1279" i="3"/>
  <c r="R1156" i="3"/>
  <c r="R628" i="3"/>
  <c r="R1711" i="3"/>
  <c r="R1652" i="3"/>
  <c r="R384" i="3"/>
  <c r="R81" i="3"/>
  <c r="R882" i="3"/>
  <c r="R482" i="3"/>
  <c r="R1363" i="3"/>
  <c r="R464" i="3"/>
  <c r="R4821" i="3"/>
  <c r="R4308" i="1"/>
  <c r="R3767" i="1"/>
  <c r="R3631" i="1"/>
  <c r="R3559" i="1"/>
  <c r="R4742" i="1"/>
  <c r="R4734" i="1"/>
  <c r="R4174" i="1"/>
  <c r="R3838" i="1"/>
  <c r="R3176" i="1"/>
  <c r="R1236" i="1"/>
  <c r="R538" i="1"/>
  <c r="R4844" i="1"/>
  <c r="R1069" i="1"/>
  <c r="R386" i="1"/>
  <c r="R2798" i="1"/>
  <c r="R2827" i="1"/>
  <c r="R985" i="1"/>
  <c r="R4828" i="1"/>
  <c r="R2819" i="1"/>
  <c r="R234" i="1"/>
  <c r="R2427" i="1"/>
  <c r="R313" i="1"/>
  <c r="R2163" i="1"/>
  <c r="R320" i="1"/>
  <c r="R1579" i="1"/>
  <c r="R295" i="1"/>
  <c r="R3836" i="1"/>
  <c r="R1827" i="1"/>
  <c r="R407" i="1"/>
  <c r="R681" i="1"/>
  <c r="R543" i="1"/>
  <c r="R4457" i="3"/>
  <c r="R3033" i="3"/>
  <c r="R3480" i="3"/>
  <c r="R3609" i="3"/>
  <c r="R4977" i="3"/>
  <c r="R4278" i="3"/>
  <c r="R3511" i="3"/>
  <c r="R3089" i="3"/>
  <c r="R3461" i="3"/>
  <c r="R4078" i="3"/>
  <c r="R4864" i="3"/>
  <c r="R3643" i="3"/>
  <c r="R4551" i="3"/>
  <c r="R4582" i="3"/>
  <c r="R3532" i="3"/>
  <c r="R2898" i="3"/>
  <c r="R3216" i="3"/>
  <c r="R4789" i="3"/>
  <c r="R3755" i="3"/>
  <c r="R1445" i="3"/>
  <c r="R2510" i="3"/>
  <c r="R4028" i="3"/>
  <c r="R3394" i="3"/>
  <c r="R3365" i="3"/>
  <c r="R2843" i="3"/>
  <c r="R124" i="3"/>
  <c r="R3782" i="3"/>
  <c r="R2732" i="3"/>
  <c r="R976" i="3"/>
  <c r="R4580" i="3"/>
  <c r="R3946" i="3"/>
  <c r="R4188" i="3"/>
  <c r="R3042" i="3"/>
  <c r="R1567" i="3"/>
  <c r="R1444" i="3"/>
  <c r="R2455" i="3"/>
  <c r="R2396" i="3"/>
  <c r="R648" i="3"/>
  <c r="R1325" i="3"/>
  <c r="R83" i="3"/>
  <c r="R1585" i="3"/>
  <c r="R2077" i="3"/>
  <c r="R1386" i="3"/>
  <c r="R561" i="3"/>
  <c r="R337" i="3"/>
  <c r="R2170" i="3"/>
  <c r="R751" i="3"/>
  <c r="R2114" i="3"/>
  <c r="R616" i="3"/>
  <c r="R781" i="3"/>
  <c r="R2009" i="3"/>
  <c r="R662" i="3"/>
  <c r="R2749" i="3"/>
  <c r="R3796" i="1"/>
  <c r="R4628" i="1"/>
  <c r="R4292" i="1"/>
  <c r="R3916" i="1"/>
  <c r="R3200" i="1"/>
  <c r="R3125" i="1"/>
  <c r="R3077" i="1"/>
  <c r="R3238" i="1"/>
  <c r="R2822" i="1"/>
  <c r="R2858" i="1"/>
  <c r="R3025" i="1"/>
  <c r="R3101" i="1"/>
  <c r="R2850" i="1"/>
  <c r="R2911" i="1"/>
  <c r="R3093" i="1"/>
  <c r="R2650" i="1"/>
  <c r="R4950" i="1"/>
  <c r="R3021" i="1"/>
  <c r="R2642" i="1"/>
  <c r="R2629" i="1"/>
  <c r="R2314" i="1"/>
  <c r="R2429" i="1"/>
  <c r="R1986" i="1"/>
  <c r="R1781" i="1"/>
  <c r="R1402" i="1"/>
  <c r="R3830" i="1"/>
  <c r="R2093" i="1"/>
  <c r="R1650" i="1"/>
  <c r="R369" i="1"/>
  <c r="R311" i="1"/>
  <c r="R226" i="1"/>
  <c r="R2913" i="3"/>
  <c r="R4320" i="3"/>
  <c r="R3497" i="3"/>
  <c r="R3481" i="3"/>
  <c r="R3889" i="3"/>
  <c r="R4613" i="3"/>
  <c r="R2457" i="3"/>
  <c r="R4544" i="3"/>
  <c r="R2761" i="3"/>
  <c r="R4180" i="3"/>
  <c r="R2469" i="3"/>
  <c r="R4217" i="3"/>
  <c r="R3774" i="3"/>
  <c r="R2430" i="3"/>
  <c r="R4019" i="3"/>
  <c r="R1726" i="3"/>
  <c r="R3687" i="3"/>
  <c r="R2677" i="3"/>
  <c r="R4042" i="3"/>
  <c r="R4488" i="3"/>
  <c r="R3478" i="3"/>
  <c r="R2342" i="3"/>
  <c r="R2279" i="3"/>
  <c r="R4276" i="3"/>
  <c r="R3642" i="3"/>
  <c r="R2680" i="3"/>
  <c r="R4253" i="3"/>
  <c r="R3219" i="3"/>
  <c r="R2188" i="3"/>
  <c r="R4555" i="3"/>
  <c r="R1191" i="3"/>
  <c r="R4163" i="3"/>
  <c r="R427" i="3"/>
  <c r="R805" i="3"/>
  <c r="R652" i="3"/>
  <c r="R1710" i="3"/>
  <c r="R1987" i="3"/>
  <c r="R907" i="3"/>
  <c r="R839" i="3"/>
  <c r="R449" i="3"/>
  <c r="R1663" i="3"/>
  <c r="R1540" i="3"/>
  <c r="R1084" i="3"/>
  <c r="R2095" i="3"/>
  <c r="R2036" i="3"/>
  <c r="R768" i="3"/>
  <c r="R314" i="3"/>
  <c r="R1273" i="3"/>
  <c r="R188" i="3"/>
  <c r="R1747" i="3"/>
  <c r="R848" i="3"/>
  <c r="R4991" i="3"/>
  <c r="R4262" i="3"/>
  <c r="R3648" i="1"/>
  <c r="R3797" i="1"/>
  <c r="R3421" i="1"/>
  <c r="R2998" i="1"/>
  <c r="R4420" i="1"/>
  <c r="R4228" i="1"/>
  <c r="R3668" i="1"/>
  <c r="R3097" i="1"/>
  <c r="R3508" i="1"/>
  <c r="R1371" i="1"/>
  <c r="R117" i="1"/>
  <c r="R3047" i="1"/>
  <c r="R1299" i="1"/>
  <c r="R93" i="1"/>
  <c r="R3364" i="1"/>
  <c r="R1068" i="1"/>
  <c r="R3407" i="1"/>
  <c r="R3022" i="1"/>
  <c r="R1142" i="1"/>
  <c r="R69" i="1"/>
  <c r="R2762" i="1"/>
  <c r="R2877" i="1"/>
  <c r="R2434" i="1"/>
  <c r="R2229" i="1"/>
  <c r="R1850" i="1"/>
  <c r="R4278" i="1"/>
  <c r="R2541" i="1"/>
  <c r="R2098" i="1"/>
  <c r="R817" i="1"/>
  <c r="R759" i="1"/>
  <c r="R674" i="1"/>
  <c r="R4400" i="3"/>
  <c r="R3968" i="3"/>
  <c r="R2656" i="3"/>
  <c r="R4377" i="3"/>
  <c r="R3825" i="3"/>
  <c r="R4357" i="3"/>
  <c r="R2072" i="3"/>
  <c r="R2353" i="3"/>
  <c r="R2949" i="3"/>
  <c r="R3822" i="3"/>
  <c r="R4704" i="3"/>
  <c r="R2619" i="3"/>
  <c r="R3527" i="3"/>
  <c r="R4454" i="3"/>
  <c r="R3916" i="3"/>
  <c r="R3794" i="3"/>
  <c r="R4112" i="3"/>
  <c r="R3102" i="3"/>
  <c r="R4651" i="3"/>
  <c r="R1870" i="3"/>
  <c r="R4447" i="3"/>
  <c r="R4461" i="3"/>
  <c r="R3939" i="3"/>
  <c r="R1342" i="3"/>
  <c r="R3188" i="3"/>
  <c r="R798" i="3"/>
  <c r="R3663" i="3"/>
  <c r="R2653" i="3"/>
  <c r="R4018" i="3"/>
  <c r="R3989" i="3"/>
  <c r="R2955" i="3"/>
  <c r="R841" i="3"/>
  <c r="R2558" i="3"/>
  <c r="R1644" i="3"/>
  <c r="R1789" i="3"/>
  <c r="R1018" i="3"/>
  <c r="R503" i="3"/>
  <c r="R293" i="3"/>
  <c r="R1702" i="3"/>
  <c r="R1979" i="3"/>
  <c r="R1691" i="3"/>
  <c r="R428" i="3"/>
  <c r="R231" i="3"/>
  <c r="R2211" i="3"/>
  <c r="R1007" i="3"/>
  <c r="R948" i="3"/>
  <c r="R62" i="3"/>
  <c r="R312" i="3"/>
  <c r="R562" i="3"/>
  <c r="R864" i="3"/>
  <c r="R563" i="3"/>
  <c r="R270" i="3"/>
  <c r="R4229" i="3"/>
  <c r="R3223" i="3"/>
  <c r="R4728" i="1"/>
  <c r="R4592" i="1"/>
  <c r="R4456" i="1"/>
  <c r="R4320" i="1"/>
  <c r="R4120" i="1"/>
  <c r="R3984" i="1"/>
  <c r="R3912" i="1"/>
  <c r="R4142" i="1"/>
  <c r="R2149" i="1"/>
  <c r="R1706" i="1"/>
  <c r="R3878" i="1"/>
  <c r="R1949" i="1"/>
  <c r="R1698" i="1"/>
  <c r="R3870" i="1"/>
  <c r="R1941" i="1"/>
  <c r="R1498" i="1"/>
  <c r="R3798" i="1"/>
  <c r="R1869" i="1"/>
  <c r="R1490" i="1"/>
  <c r="R1477" i="1"/>
  <c r="R1067" i="1"/>
  <c r="R1277" i="1"/>
  <c r="R2481" i="1"/>
  <c r="R2660" i="1"/>
  <c r="R1961" i="1"/>
  <c r="R4677" i="1"/>
  <c r="R411" i="1"/>
  <c r="R2145" i="1"/>
  <c r="R80" i="1"/>
  <c r="R754" i="1"/>
  <c r="R800" i="1"/>
  <c r="R4736" i="3"/>
  <c r="R3568" i="3"/>
  <c r="R3241" i="3"/>
  <c r="R1744" i="3"/>
  <c r="R3249" i="3"/>
  <c r="R4101" i="3"/>
  <c r="R4270" i="3"/>
  <c r="R2897" i="3"/>
  <c r="R4795" i="3"/>
  <c r="R3694" i="3"/>
  <c r="R3936" i="3"/>
  <c r="R4601" i="3"/>
  <c r="R4542" i="3"/>
  <c r="R2854" i="3"/>
  <c r="R1728" i="3"/>
  <c r="R1192" i="3"/>
  <c r="R2490" i="3"/>
  <c r="R4085" i="3"/>
  <c r="R3051" i="3"/>
  <c r="R932" i="3"/>
  <c r="R3359" i="3"/>
  <c r="R3373" i="3"/>
  <c r="R2851" i="3"/>
  <c r="R156" i="3"/>
  <c r="R4699" i="3"/>
  <c r="R1998" i="3"/>
  <c r="R2574" i="3"/>
  <c r="R4076" i="3"/>
  <c r="R3442" i="3"/>
  <c r="R3413" i="3"/>
  <c r="R2891" i="3"/>
  <c r="R591" i="3"/>
  <c r="R2473" i="3"/>
  <c r="R1132" i="3"/>
  <c r="R1725" i="3"/>
  <c r="R919" i="3"/>
  <c r="R401" i="3"/>
  <c r="R135" i="3"/>
  <c r="R1638" i="3"/>
  <c r="R1915" i="3"/>
  <c r="R1603" i="3"/>
  <c r="R325" i="3"/>
  <c r="R123" i="3"/>
  <c r="R2147" i="3"/>
  <c r="R943" i="3"/>
  <c r="R876" i="3"/>
  <c r="R53" i="3"/>
  <c r="R248" i="3"/>
  <c r="R498" i="3"/>
  <c r="R800" i="3"/>
  <c r="R460" i="3"/>
  <c r="R110" i="3"/>
  <c r="R2304" i="3"/>
  <c r="R3776" i="1"/>
  <c r="R4934" i="1"/>
  <c r="R4046" i="1"/>
  <c r="R4038" i="1"/>
  <c r="R3518" i="1"/>
  <c r="R3088" i="1"/>
  <c r="R4916" i="1"/>
  <c r="R2779" i="1"/>
  <c r="R889" i="1"/>
  <c r="R4588" i="1"/>
  <c r="R2707" i="1"/>
  <c r="R865" i="1"/>
  <c r="R4772" i="1"/>
  <c r="R2571" i="1"/>
  <c r="R2563" i="1"/>
  <c r="R1907" i="1"/>
  <c r="R3580" i="1"/>
  <c r="R3680" i="3"/>
  <c r="R3003" i="3"/>
  <c r="R4159" i="3"/>
  <c r="R1214" i="3"/>
  <c r="R4310" i="3"/>
  <c r="R2001" i="3"/>
  <c r="R3690" i="3"/>
  <c r="R2212" i="3"/>
  <c r="R2093" i="3"/>
  <c r="R575" i="3"/>
  <c r="R1546" i="3"/>
  <c r="R1569" i="3"/>
  <c r="R2912" i="3"/>
  <c r="R661" i="3"/>
  <c r="R1238" i="3"/>
  <c r="R2286" i="3"/>
  <c r="R467" i="3"/>
  <c r="R2802" i="3"/>
  <c r="R642" i="3"/>
  <c r="R2910" i="3"/>
  <c r="R774" i="3"/>
  <c r="R1957" i="3"/>
  <c r="R672" i="3"/>
  <c r="R2387" i="1"/>
  <c r="R841" i="1"/>
  <c r="R140" i="3"/>
  <c r="R2034" i="1"/>
  <c r="R4111" i="3"/>
  <c r="R3904" i="1"/>
  <c r="R1601" i="1"/>
  <c r="R3095" i="3"/>
  <c r="R4645" i="3"/>
  <c r="R1525" i="3"/>
  <c r="R3988" i="1"/>
  <c r="R215" i="1"/>
  <c r="R4980" i="3"/>
  <c r="R3416" i="1"/>
  <c r="R2910" i="1"/>
  <c r="R255" i="1"/>
  <c r="R4417" i="3"/>
  <c r="R4707" i="3"/>
  <c r="R1183" i="3"/>
  <c r="R1562" i="3"/>
  <c r="R3352" i="1"/>
  <c r="R1155" i="1"/>
  <c r="R940" i="1"/>
  <c r="R344" i="1"/>
  <c r="R443" i="1"/>
  <c r="R3909" i="1"/>
  <c r="R1889" i="1"/>
  <c r="R703" i="1"/>
  <c r="R498" i="1"/>
  <c r="R544" i="1"/>
  <c r="R3991" i="3"/>
  <c r="R3913" i="3"/>
  <c r="R3269" i="3"/>
  <c r="R3776" i="3"/>
  <c r="R3505" i="3"/>
  <c r="R2064" i="3"/>
  <c r="R2743" i="3"/>
  <c r="R2641" i="3"/>
  <c r="R3220" i="3"/>
  <c r="R3182" i="3"/>
  <c r="R4960" i="3"/>
  <c r="R3482" i="3"/>
  <c r="R4663" i="3"/>
  <c r="R4134" i="3"/>
  <c r="R3084" i="3"/>
  <c r="R379" i="3"/>
  <c r="R2768" i="3"/>
  <c r="R1360" i="3"/>
  <c r="R4331" i="3"/>
  <c r="R185" i="3"/>
  <c r="R3615" i="3"/>
  <c r="R2605" i="3"/>
  <c r="R4482" i="3"/>
  <c r="R4453" i="3"/>
  <c r="R3931" i="3"/>
  <c r="R1310" i="3"/>
  <c r="R2831" i="3"/>
  <c r="R2845" i="3"/>
  <c r="R1784" i="3"/>
  <c r="R1643" i="3"/>
  <c r="R4171" i="3"/>
  <c r="R452" i="3"/>
  <c r="R3267" i="3"/>
  <c r="R2316" i="3"/>
  <c r="R1981" i="3"/>
  <c r="R1330" i="3"/>
  <c r="R796" i="3"/>
  <c r="R783" i="3"/>
  <c r="R1894" i="3"/>
  <c r="R2171" i="3"/>
  <c r="R1907" i="3"/>
  <c r="R735" i="3"/>
  <c r="R539" i="3"/>
  <c r="R2403" i="3"/>
  <c r="R1199" i="3"/>
  <c r="R1140" i="3"/>
  <c r="R574" i="3"/>
  <c r="R504" i="3"/>
  <c r="R76" i="3"/>
  <c r="R121" i="3"/>
  <c r="R838" i="3"/>
  <c r="R119" i="3"/>
  <c r="R4442" i="3"/>
  <c r="R3839" i="1"/>
  <c r="R4990" i="1"/>
  <c r="R4430" i="1"/>
  <c r="R4238" i="1"/>
  <c r="R3390" i="1"/>
  <c r="R3342" i="1"/>
  <c r="R4701" i="1"/>
  <c r="R4365" i="1"/>
  <c r="R4660" i="1"/>
  <c r="R2523" i="1"/>
  <c r="R377" i="1"/>
  <c r="R4332" i="1"/>
  <c r="R2451" i="1"/>
  <c r="R353" i="1"/>
  <c r="R4516" i="1"/>
  <c r="R2315" i="1"/>
  <c r="R888" i="1"/>
  <c r="R4316" i="1"/>
  <c r="R2307" i="1"/>
  <c r="R73" i="1"/>
  <c r="R1915" i="1"/>
  <c r="R216" i="1"/>
  <c r="R1651" i="1"/>
  <c r="R175" i="1"/>
  <c r="R907" i="1"/>
  <c r="R3439" i="1"/>
  <c r="R3324" i="1"/>
  <c r="R1315" i="1"/>
  <c r="R643" i="1"/>
  <c r="R169" i="1"/>
  <c r="R31" i="1"/>
  <c r="R4329" i="3"/>
  <c r="R4656" i="3"/>
  <c r="R3799" i="3"/>
  <c r="R3368" i="3"/>
  <c r="R4465" i="3"/>
  <c r="R3254" i="3"/>
  <c r="R2615" i="3"/>
  <c r="R2576" i="3"/>
  <c r="R2708" i="3"/>
  <c r="R3054" i="3"/>
  <c r="R4192" i="3"/>
  <c r="R2970" i="3"/>
  <c r="R3735" i="3"/>
  <c r="R4070" i="3"/>
  <c r="R3020" i="3"/>
  <c r="R2217" i="3"/>
  <c r="R2704" i="3"/>
  <c r="R4277" i="3"/>
  <c r="R3243" i="3"/>
  <c r="R2252" i="3"/>
  <c r="R4566" i="3"/>
  <c r="R3516" i="3"/>
  <c r="R2882" i="3"/>
  <c r="R2853" i="3"/>
  <c r="R1848" i="3"/>
  <c r="R1731" i="3"/>
  <c r="R3270" i="3"/>
  <c r="R4819" i="3"/>
  <c r="R1895" i="3"/>
  <c r="R4068" i="3"/>
  <c r="R3434" i="3"/>
  <c r="R3676" i="3"/>
  <c r="R2514" i="3"/>
  <c r="R1055" i="3"/>
  <c r="R931" i="3"/>
  <c r="R1943" i="3"/>
  <c r="R1884" i="3"/>
  <c r="R807" i="3"/>
  <c r="R795" i="3"/>
  <c r="R909" i="3"/>
  <c r="R682" i="3"/>
  <c r="R1565" i="3"/>
  <c r="R407" i="3"/>
  <c r="R1201" i="3"/>
  <c r="R2061" i="3"/>
  <c r="R1362" i="3"/>
  <c r="R2049" i="3"/>
  <c r="R1602" i="3"/>
  <c r="R104" i="3"/>
  <c r="R666" i="3"/>
  <c r="R1497" i="3"/>
  <c r="R150" i="3"/>
  <c r="R3212" i="3"/>
  <c r="R3647" i="1"/>
  <c r="R3276" i="1"/>
  <c r="R3205" i="1"/>
  <c r="R4960" i="1"/>
  <c r="R4760" i="1"/>
  <c r="R4624" i="1"/>
  <c r="R4552" i="1"/>
  <c r="R4782" i="1"/>
  <c r="R2789" i="1"/>
  <c r="R2346" i="1"/>
  <c r="R4518" i="1"/>
  <c r="R2589" i="1"/>
  <c r="R2338" i="1"/>
  <c r="R4510" i="1"/>
  <c r="R2581" i="1"/>
  <c r="R2138" i="1"/>
  <c r="R4438" i="1"/>
  <c r="R2509" i="1"/>
  <c r="R2130" i="1"/>
  <c r="R2117" i="1"/>
  <c r="R1802" i="1"/>
  <c r="R1917" i="1"/>
  <c r="R1474" i="1"/>
  <c r="R1269" i="1"/>
  <c r="R2601" i="1"/>
  <c r="R3318" i="1"/>
  <c r="R1581" i="1"/>
  <c r="R1035" i="1"/>
  <c r="R720" i="1"/>
  <c r="R102" i="1"/>
  <c r="R577" i="1"/>
  <c r="R3817" i="3"/>
  <c r="R4727" i="3"/>
  <c r="R3056" i="3"/>
  <c r="R2968" i="3"/>
  <c r="R3377" i="3"/>
  <c r="R2476" i="3"/>
  <c r="R4526" i="3"/>
  <c r="R3864" i="3"/>
  <c r="R4888" i="3"/>
  <c r="R3707" i="3"/>
  <c r="R4471" i="3"/>
  <c r="R3705" i="3"/>
  <c r="R2750" i="3"/>
  <c r="R4541" i="3"/>
  <c r="R3507" i="3"/>
  <c r="R2325" i="3"/>
  <c r="R3175" i="3"/>
  <c r="R4676" i="3"/>
  <c r="R3530" i="3"/>
  <c r="R3976" i="3"/>
  <c r="R2966" i="3"/>
  <c r="R4515" i="3"/>
  <c r="R898" i="3"/>
  <c r="R3764" i="3"/>
  <c r="R3130" i="3"/>
  <c r="R4751" i="3"/>
  <c r="R3741" i="3"/>
  <c r="R2707" i="3"/>
  <c r="R2362" i="3"/>
  <c r="R4043" i="3"/>
  <c r="R1614" i="3"/>
  <c r="R3651" i="3"/>
  <c r="R1349" i="3"/>
  <c r="R2365" i="3"/>
  <c r="R1946" i="3"/>
  <c r="R1198" i="3"/>
  <c r="R1371" i="3"/>
  <c r="R143" i="3"/>
  <c r="R2555" i="3"/>
  <c r="R2291" i="3"/>
  <c r="R1151" i="3"/>
  <c r="R1028" i="3"/>
  <c r="R423" i="3"/>
  <c r="R1583" i="3"/>
  <c r="R1524" i="3"/>
  <c r="R256" i="3"/>
  <c r="R888" i="3"/>
  <c r="R725" i="3"/>
  <c r="R354" i="3"/>
  <c r="R1235" i="3"/>
  <c r="R336" i="3"/>
  <c r="R3438" i="3"/>
  <c r="R2726" i="3"/>
  <c r="R2913" i="1"/>
  <c r="R4484" i="1"/>
  <c r="R4108" i="1"/>
  <c r="R3732" i="1"/>
  <c r="R2905" i="1"/>
  <c r="R3041" i="1"/>
  <c r="R5000" i="1"/>
  <c r="R3142" i="1"/>
  <c r="R2942" i="1"/>
  <c r="R2794" i="1"/>
  <c r="R4966" i="1"/>
  <c r="R3037" i="1"/>
  <c r="R2786" i="1"/>
  <c r="R4958" i="1"/>
  <c r="R3029" i="1"/>
  <c r="R2586" i="1"/>
  <c r="R4886" i="1"/>
  <c r="R2957" i="1"/>
  <c r="R2578" i="1"/>
  <c r="R2565" i="1"/>
  <c r="R2250" i="1"/>
  <c r="R2365" i="1"/>
  <c r="R1922" i="1"/>
  <c r="R1717" i="1"/>
  <c r="R1338" i="1"/>
  <c r="R3766" i="1"/>
  <c r="R2029" i="1"/>
  <c r="R1586" i="1"/>
  <c r="R305" i="1"/>
  <c r="R247" i="1"/>
  <c r="R162" i="1"/>
  <c r="R2657" i="3"/>
  <c r="R4311" i="3"/>
  <c r="R2967" i="3"/>
  <c r="R3353" i="3"/>
  <c r="R3313" i="3"/>
  <c r="R4500" i="3"/>
  <c r="R4398" i="3"/>
  <c r="R4464" i="3"/>
  <c r="R4634" i="3"/>
  <c r="R2798" i="3"/>
  <c r="R4016" i="3"/>
  <c r="R404" i="3"/>
  <c r="R2631" i="3"/>
  <c r="R3942" i="3"/>
  <c r="R3404" i="3"/>
  <c r="R3282" i="3"/>
  <c r="R3600" i="3"/>
  <c r="R2590" i="3"/>
  <c r="R4139" i="3"/>
  <c r="R324" i="3"/>
  <c r="R3935" i="3"/>
  <c r="R3949" i="3"/>
  <c r="R3427" i="3"/>
  <c r="R1941" i="3"/>
  <c r="R2676" i="3"/>
  <c r="R1575" i="3"/>
  <c r="R3151" i="3"/>
  <c r="R4652" i="3"/>
  <c r="R3506" i="3"/>
  <c r="R3477" i="3"/>
  <c r="R2377" i="3"/>
  <c r="R603" i="3"/>
  <c r="R4962" i="3"/>
  <c r="R1338" i="3"/>
  <c r="R1277" i="3"/>
  <c r="R1993" i="3"/>
  <c r="R2229" i="3"/>
  <c r="R1722" i="3"/>
  <c r="R1190" i="3"/>
  <c r="R1355" i="3"/>
  <c r="R987" i="3"/>
  <c r="R1942" i="3"/>
  <c r="R2155" i="3"/>
  <c r="R1667" i="3"/>
  <c r="R300" i="3"/>
  <c r="R205" i="3"/>
  <c r="R627" i="3"/>
  <c r="R382" i="3"/>
  <c r="R50" i="3"/>
  <c r="R352" i="3"/>
  <c r="R2146" i="3"/>
  <c r="R550" i="3"/>
  <c r="R4244" i="3"/>
  <c r="R3261" i="3"/>
  <c r="R4216" i="1"/>
  <c r="R4080" i="1"/>
  <c r="R3944" i="1"/>
  <c r="R3808" i="1"/>
  <c r="R3608" i="1"/>
  <c r="R3472" i="1"/>
  <c r="R3400" i="1"/>
  <c r="R3630" i="1"/>
  <c r="R1637" i="1"/>
  <c r="R1194" i="1"/>
  <c r="R3366" i="1"/>
  <c r="R1437" i="1"/>
  <c r="R1099" i="1"/>
  <c r="R3358" i="1"/>
  <c r="R1429" i="1"/>
  <c r="R2633" i="1"/>
  <c r="R3286" i="1"/>
  <c r="R1357" i="1"/>
  <c r="R2689" i="1"/>
  <c r="R507" i="1"/>
  <c r="R2297" i="1"/>
  <c r="R2732" i="1"/>
  <c r="R1969" i="1"/>
  <c r="R2148" i="1"/>
  <c r="R1449" i="1"/>
  <c r="R4165" i="1"/>
  <c r="R2396" i="1"/>
  <c r="R1633" i="1"/>
  <c r="R447" i="1"/>
  <c r="R242" i="1"/>
  <c r="R288" i="1"/>
  <c r="R4823" i="3"/>
  <c r="R3903" i="3"/>
  <c r="R2401" i="3"/>
  <c r="R4762" i="3"/>
  <c r="R2737" i="3"/>
  <c r="R3988" i="3"/>
  <c r="R3246" i="3"/>
  <c r="R2088" i="3"/>
  <c r="R4122" i="3"/>
  <c r="R2670" i="3"/>
  <c r="R3112" i="3"/>
  <c r="R4089" i="3"/>
  <c r="R3518" i="3"/>
  <c r="R1936" i="3"/>
  <c r="R4915" i="3"/>
  <c r="R2151" i="3"/>
  <c r="R4583" i="3"/>
  <c r="R3573" i="3"/>
  <c r="R2526" i="3"/>
  <c r="R1452" i="3"/>
  <c r="R2847" i="3"/>
  <c r="R2861" i="3"/>
  <c r="R1912" i="3"/>
  <c r="R2323" i="3"/>
  <c r="R4187" i="3"/>
  <c r="R529" i="3"/>
  <c r="R4614" i="3"/>
  <c r="R3564" i="3"/>
  <c r="R2930" i="3"/>
  <c r="R2901" i="3"/>
  <c r="R2192" i="3"/>
  <c r="R2131" i="3"/>
  <c r="R4898" i="3"/>
  <c r="R356" i="3"/>
  <c r="R1213" i="3"/>
  <c r="R1809" i="3"/>
  <c r="R2165" i="3"/>
  <c r="R1626" i="3"/>
  <c r="R1126" i="3"/>
  <c r="R1275" i="3"/>
  <c r="R866" i="3"/>
  <c r="R1878" i="3"/>
  <c r="R2091" i="3"/>
  <c r="R1579" i="3"/>
  <c r="R197" i="3"/>
  <c r="R59" i="3"/>
  <c r="R524" i="3"/>
  <c r="R206" i="3"/>
  <c r="R137" i="3"/>
  <c r="R288" i="3"/>
  <c r="R2082" i="3"/>
  <c r="R486" i="3"/>
  <c r="R4055" i="3"/>
  <c r="R4164" i="1"/>
  <c r="R4294" i="1"/>
  <c r="R3774" i="1"/>
  <c r="R3582" i="1"/>
  <c r="R4757" i="1"/>
  <c r="R4749" i="1"/>
  <c r="R4045" i="1"/>
  <c r="R3669" i="1"/>
  <c r="R4404" i="1"/>
  <c r="R2267" i="1"/>
  <c r="R664" i="1"/>
  <c r="R4076" i="1"/>
  <c r="R2195" i="1"/>
  <c r="R640" i="1"/>
  <c r="R4260" i="1"/>
  <c r="R2059" i="1"/>
  <c r="R376" i="1"/>
  <c r="R4060" i="1"/>
  <c r="R2051" i="1"/>
  <c r="R488" i="1"/>
  <c r="R1659" i="1"/>
  <c r="R583" i="1"/>
  <c r="R1395" i="1"/>
  <c r="R30" i="1"/>
  <c r="R2746" i="1"/>
  <c r="R3153" i="1"/>
  <c r="R2969" i="1"/>
  <c r="R883" i="1"/>
  <c r="R850" i="1"/>
  <c r="R776" i="1"/>
  <c r="R78" i="1"/>
  <c r="R3591" i="3"/>
  <c r="R3503" i="3"/>
  <c r="R4912" i="3"/>
  <c r="R2713" i="3"/>
  <c r="R4080" i="3"/>
  <c r="R1840" i="3"/>
  <c r="R2366" i="3"/>
  <c r="R3552" i="3"/>
  <c r="R2566" i="3"/>
  <c r="R2644" i="3"/>
  <c r="R3335" i="3"/>
  <c r="R2448" i="3"/>
  <c r="R3085" i="3"/>
  <c r="R4349" i="3"/>
  <c r="R3315" i="3"/>
  <c r="R1813" i="3"/>
  <c r="R2983" i="3"/>
  <c r="R4484" i="3"/>
  <c r="R3850" i="3"/>
  <c r="R4296" i="3"/>
  <c r="R3798" i="3"/>
  <c r="R3260" i="3"/>
  <c r="R2626" i="3"/>
  <c r="R2597" i="3"/>
  <c r="R4474" i="3"/>
  <c r="R3512" i="3"/>
  <c r="R2477" i="3"/>
  <c r="R4051" i="3"/>
  <c r="R1630" i="3"/>
  <c r="R3300" i="3"/>
  <c r="R3178" i="3"/>
  <c r="R3420" i="3"/>
  <c r="R3298" i="3"/>
  <c r="R1823" i="3"/>
  <c r="R1700" i="3"/>
  <c r="R327" i="3"/>
  <c r="R412" i="3"/>
  <c r="R554" i="3"/>
  <c r="R1581" i="3"/>
  <c r="R772" i="3"/>
  <c r="R51" i="3"/>
  <c r="R2333" i="3"/>
  <c r="R1786" i="3"/>
  <c r="R1066" i="3"/>
  <c r="R746" i="3"/>
  <c r="R537" i="3"/>
  <c r="R1034" i="3"/>
  <c r="R52" i="3"/>
  <c r="R872" i="3"/>
  <c r="R1057" i="3"/>
  <c r="R279" i="3"/>
  <c r="R21" i="3"/>
  <c r="R3098" i="3"/>
  <c r="R4871" i="3"/>
  <c r="R3431" i="3"/>
  <c r="R3386" i="3"/>
  <c r="R1096" i="3"/>
  <c r="R1750" i="3"/>
  <c r="R160" i="3"/>
  <c r="R4446" i="3"/>
  <c r="R547" i="3"/>
  <c r="R413" i="3"/>
  <c r="R1284" i="3"/>
  <c r="R1491" i="3"/>
  <c r="R1315" i="3"/>
  <c r="R3934" i="3"/>
  <c r="R2368" i="3"/>
  <c r="R1052" i="3"/>
  <c r="R644" i="3"/>
  <c r="R3196" i="3"/>
  <c r="R3748" i="3"/>
  <c r="R1510" i="3"/>
  <c r="R1019" i="3"/>
  <c r="R3236" i="3"/>
  <c r="R1425" i="3"/>
  <c r="R277" i="3"/>
  <c r="R1856" i="3"/>
  <c r="R1734" i="3"/>
  <c r="R1111" i="3"/>
  <c r="R2933" i="3"/>
  <c r="R1590" i="3"/>
  <c r="R4469" i="3"/>
  <c r="R1063" i="3"/>
  <c r="R3508" i="3"/>
  <c r="R1222" i="3"/>
  <c r="R4232" i="3"/>
  <c r="R3787" i="3"/>
  <c r="R3720" i="3"/>
  <c r="R2407" i="3"/>
  <c r="R740" i="3"/>
  <c r="R895" i="3"/>
  <c r="R177" i="3"/>
  <c r="R3245" i="3"/>
  <c r="R920" i="3"/>
  <c r="R2041" i="3"/>
  <c r="R3395" i="3"/>
  <c r="R2039" i="3"/>
  <c r="R2255" i="3"/>
  <c r="R699" i="3"/>
  <c r="R254" i="3"/>
  <c r="R1281" i="3"/>
  <c r="R675" i="3"/>
  <c r="R2923" i="3"/>
  <c r="R2762" i="3"/>
  <c r="R1705" i="3"/>
  <c r="R4931" i="3"/>
  <c r="R342" i="3"/>
  <c r="R2453" i="3"/>
  <c r="R4138" i="3"/>
  <c r="R2418" i="1"/>
  <c r="R3960" i="1"/>
  <c r="R4705" i="3"/>
  <c r="R4726" i="3"/>
  <c r="R2621" i="3"/>
  <c r="R3619" i="3"/>
  <c r="R3620" i="3"/>
  <c r="R983" i="3"/>
  <c r="R1048" i="3"/>
  <c r="R134" i="3"/>
  <c r="R4759" i="1"/>
  <c r="R4525" i="1"/>
  <c r="R1857" i="1"/>
  <c r="R1564" i="1"/>
  <c r="R4478" i="3"/>
  <c r="R4679" i="3"/>
  <c r="R4434" i="3"/>
  <c r="R799" i="3"/>
  <c r="R2569" i="3"/>
  <c r="R787" i="3"/>
  <c r="R2314" i="3"/>
  <c r="R4158" i="1"/>
  <c r="R2459" i="1"/>
  <c r="R2243" i="1"/>
  <c r="R3260" i="1"/>
  <c r="R4094" i="3"/>
  <c r="R3950" i="3"/>
  <c r="R1776" i="3"/>
  <c r="R3330" i="3"/>
  <c r="R3492" i="3"/>
  <c r="R1308" i="3"/>
  <c r="R203" i="3"/>
  <c r="R518" i="3"/>
  <c r="R3463" i="1"/>
  <c r="R3470" i="1"/>
  <c r="R2835" i="1"/>
  <c r="R2691" i="1"/>
  <c r="R39" i="1"/>
  <c r="R4825" i="3"/>
  <c r="R3985" i="3"/>
  <c r="R2927" i="3"/>
  <c r="R3588" i="3"/>
  <c r="R4724" i="3"/>
  <c r="R2028" i="3"/>
  <c r="R1379" i="3"/>
  <c r="R2111" i="3"/>
  <c r="R1721" i="3"/>
  <c r="R3277" i="1"/>
  <c r="R3487" i="1"/>
  <c r="R2919" i="1"/>
  <c r="R4214" i="1"/>
  <c r="R4249" i="3"/>
  <c r="R3397" i="3"/>
  <c r="R3038" i="3"/>
  <c r="R2461" i="3"/>
  <c r="R1291" i="3"/>
  <c r="R1468" i="3"/>
  <c r="R310" i="3"/>
  <c r="R2516" i="1"/>
  <c r="R4133" i="1"/>
  <c r="R1308" i="1"/>
  <c r="R3697" i="3"/>
  <c r="R2764" i="3"/>
  <c r="R3611" i="3"/>
  <c r="R500" i="3"/>
  <c r="R2539" i="3"/>
  <c r="R3969" i="3"/>
  <c r="R1331" i="3"/>
  <c r="R79" i="3"/>
  <c r="R1108" i="3"/>
  <c r="R3828" i="1"/>
  <c r="R1046" i="1"/>
  <c r="R2752" i="3"/>
  <c r="R3280" i="1"/>
  <c r="R1156" i="1"/>
  <c r="R913" i="1"/>
  <c r="R3150" i="3"/>
  <c r="R2014" i="3"/>
  <c r="R1060" i="3"/>
  <c r="R133" i="3"/>
  <c r="R3207" i="1"/>
  <c r="R2577" i="1"/>
  <c r="R2433" i="1"/>
  <c r="R199" i="1"/>
  <c r="R1892" i="1"/>
  <c r="R3900" i="1"/>
  <c r="R1377" i="1"/>
  <c r="R191" i="1"/>
  <c r="R849" i="1"/>
  <c r="R32" i="1"/>
  <c r="R4222" i="3"/>
  <c r="R2841" i="3"/>
  <c r="R4897" i="3"/>
  <c r="R4103" i="3"/>
  <c r="R2993" i="3"/>
  <c r="R4941" i="3"/>
  <c r="R4782" i="3"/>
  <c r="R4720" i="3"/>
  <c r="R2747" i="3"/>
  <c r="R4685" i="3"/>
  <c r="R4272" i="3"/>
  <c r="R1068" i="3"/>
  <c r="R3839" i="3"/>
  <c r="R3622" i="3"/>
  <c r="R2570" i="3"/>
  <c r="R1463" i="3"/>
  <c r="R4839" i="3"/>
  <c r="R4853" i="3"/>
  <c r="R3819" i="3"/>
  <c r="R1022" i="3"/>
  <c r="R3103" i="3"/>
  <c r="R4604" i="3"/>
  <c r="R3970" i="3"/>
  <c r="R3941" i="3"/>
  <c r="R3419" i="3"/>
  <c r="R1925" i="3"/>
  <c r="R1752" i="3"/>
  <c r="R1864" i="3"/>
  <c r="R4722" i="3"/>
  <c r="R4693" i="3"/>
  <c r="R3659" i="3"/>
  <c r="R1365" i="3"/>
  <c r="R2755" i="3"/>
  <c r="R1475" i="3"/>
  <c r="R1469" i="3"/>
  <c r="R317" i="3"/>
  <c r="R2421" i="3"/>
  <c r="R2034" i="3"/>
  <c r="R1382" i="3"/>
  <c r="R1611" i="3"/>
  <c r="R1259" i="3"/>
  <c r="R2134" i="3"/>
  <c r="R2347" i="3"/>
  <c r="R1891" i="3"/>
  <c r="R607" i="3"/>
  <c r="R513" i="3"/>
  <c r="R884" i="3"/>
  <c r="R63" i="3"/>
  <c r="R242" i="3"/>
  <c r="R544" i="3"/>
  <c r="R2338" i="3"/>
  <c r="R742" i="3"/>
  <c r="R4797" i="3"/>
  <c r="R3182" i="1"/>
  <c r="R3598" i="1"/>
  <c r="R2985" i="1"/>
  <c r="R4765" i="1"/>
  <c r="R4061" i="1"/>
  <c r="R4053" i="1"/>
  <c r="R3349" i="1"/>
  <c r="R4868" i="1"/>
  <c r="R4148" i="1"/>
  <c r="R2011" i="1"/>
  <c r="R152" i="1"/>
  <c r="R3820" i="1"/>
  <c r="R1939" i="1"/>
  <c r="R128" i="1"/>
  <c r="R4004" i="1"/>
  <c r="R1803" i="1"/>
  <c r="R743" i="1"/>
  <c r="R3804" i="1"/>
  <c r="R1795" i="1"/>
  <c r="R855" i="1"/>
  <c r="R1403" i="1"/>
  <c r="R71" i="1"/>
  <c r="R1036" i="1"/>
  <c r="R2869" i="1"/>
  <c r="R2490" i="1"/>
  <c r="R4918" i="1"/>
  <c r="R3181" i="1"/>
  <c r="R2738" i="1"/>
  <c r="R594" i="1"/>
  <c r="R520" i="1"/>
  <c r="R1107" i="1"/>
  <c r="R3945" i="3"/>
  <c r="R2343" i="3"/>
  <c r="R3982" i="3"/>
  <c r="R3703" i="3"/>
  <c r="R3953" i="3"/>
  <c r="R4813" i="3"/>
  <c r="R4654" i="3"/>
  <c r="R4640" i="3"/>
  <c r="R1991" i="3"/>
  <c r="R4429" i="3"/>
  <c r="R3424" i="3"/>
  <c r="R189" i="3"/>
  <c r="R2887" i="3"/>
  <c r="R3558" i="3"/>
  <c r="R2485" i="3"/>
  <c r="R43" i="3"/>
  <c r="R4775" i="3"/>
  <c r="R3765" i="3"/>
  <c r="R2731" i="3"/>
  <c r="R1219" i="3"/>
  <c r="R4054" i="3"/>
  <c r="R3004" i="3"/>
  <c r="R2153" i="3"/>
  <c r="R1928" i="3"/>
  <c r="R4730" i="3"/>
  <c r="R3768" i="3"/>
  <c r="R2758" i="3"/>
  <c r="R4307" i="3"/>
  <c r="R339" i="3"/>
  <c r="R3556" i="3"/>
  <c r="R2922" i="3"/>
  <c r="R3164" i="3"/>
  <c r="R711" i="3"/>
  <c r="R377" i="3"/>
  <c r="R180" i="3"/>
  <c r="R1431" i="3"/>
  <c r="R1372" i="3"/>
  <c r="R2511" i="3"/>
  <c r="R2452" i="3"/>
  <c r="R10" i="3"/>
  <c r="R1000" i="3"/>
  <c r="R1053" i="3"/>
  <c r="R1225" i="3"/>
  <c r="R130" i="3"/>
  <c r="R1549" i="3"/>
  <c r="R369" i="3"/>
  <c r="R1537" i="3"/>
  <c r="R1090" i="3"/>
  <c r="R2025" i="3"/>
  <c r="R154" i="3"/>
  <c r="R985" i="3"/>
  <c r="R582" i="3"/>
  <c r="R3763" i="3"/>
  <c r="R4856" i="1"/>
  <c r="R4720" i="1"/>
  <c r="R4584" i="1"/>
  <c r="R4448" i="1"/>
  <c r="R4248" i="1"/>
  <c r="R4112" i="1"/>
  <c r="R4040" i="1"/>
  <c r="R4270" i="1"/>
  <c r="R2277" i="1"/>
  <c r="R1834" i="1"/>
  <c r="R4006" i="1"/>
  <c r="R2077" i="1"/>
  <c r="R1826" i="1"/>
  <c r="R3998" i="1"/>
  <c r="R2069" i="1"/>
  <c r="R1626" i="1"/>
  <c r="R3926" i="1"/>
  <c r="R1997" i="1"/>
  <c r="R1618" i="1"/>
  <c r="R1605" i="1"/>
  <c r="R1290" i="1"/>
  <c r="R1405" i="1"/>
  <c r="R2609" i="1"/>
  <c r="R2788" i="1"/>
  <c r="R2089" i="1"/>
  <c r="R4805" i="1"/>
  <c r="R909" i="1"/>
  <c r="R2273" i="1"/>
  <c r="R208" i="1"/>
  <c r="R882" i="1"/>
  <c r="R65" i="1"/>
  <c r="R4964" i="3"/>
  <c r="R4549" i="3"/>
  <c r="R3391" i="3"/>
  <c r="R3287" i="3"/>
  <c r="R2865" i="3"/>
  <c r="R4539" i="3"/>
  <c r="R3502" i="3"/>
  <c r="R3040" i="3"/>
  <c r="R4200" i="3"/>
  <c r="R3034" i="3"/>
  <c r="R3647" i="3"/>
  <c r="R3193" i="3"/>
  <c r="R3853" i="3"/>
  <c r="R4029" i="3"/>
  <c r="R2995" i="3"/>
  <c r="R965" i="3"/>
  <c r="R2663" i="3"/>
  <c r="R4164" i="3"/>
  <c r="R3018" i="3"/>
  <c r="R3464" i="3"/>
  <c r="R2400" i="3"/>
  <c r="R4003" i="3"/>
  <c r="R1502" i="3"/>
  <c r="R3252" i="3"/>
  <c r="R2618" i="3"/>
  <c r="R4239" i="3"/>
  <c r="R3229" i="3"/>
  <c r="R4594" i="3"/>
  <c r="R4565" i="3"/>
  <c r="R3531" i="3"/>
  <c r="R2389" i="3"/>
  <c r="R3139" i="3"/>
  <c r="R1980" i="3"/>
  <c r="R1853" i="3"/>
  <c r="R1130" i="3"/>
  <c r="R605" i="3"/>
  <c r="R473" i="3"/>
  <c r="R1766" i="3"/>
  <c r="R2043" i="3"/>
  <c r="R1771" i="3"/>
  <c r="R531" i="3"/>
  <c r="R333" i="3"/>
  <c r="R2275" i="3"/>
  <c r="R1071" i="3"/>
  <c r="R1012" i="3"/>
  <c r="R238" i="3"/>
  <c r="R376" i="3"/>
  <c r="R626" i="3"/>
  <c r="R928" i="3"/>
  <c r="R665" i="3"/>
  <c r="R446" i="3"/>
  <c r="R3149" i="3"/>
  <c r="R3773" i="3"/>
  <c r="R4998" i="1"/>
  <c r="R3008" i="1"/>
  <c r="R2977" i="1"/>
  <c r="R4896" i="1"/>
  <c r="R4696" i="1"/>
  <c r="R4560" i="1"/>
  <c r="R4488" i="1"/>
  <c r="R4718" i="1"/>
  <c r="R2725" i="1"/>
  <c r="R2282" i="1"/>
  <c r="R4454" i="1"/>
  <c r="R2525" i="1"/>
  <c r="R2274" i="1"/>
  <c r="R4446" i="1"/>
  <c r="R2517" i="1"/>
  <c r="R2074" i="1"/>
  <c r="R4374" i="1"/>
  <c r="R2445" i="1"/>
  <c r="R2066" i="1"/>
  <c r="R2053" i="1"/>
  <c r="R1738" i="1"/>
  <c r="R1853" i="1"/>
  <c r="R1410" i="1"/>
  <c r="R1205" i="1"/>
  <c r="R2537" i="1"/>
  <c r="R3254" i="1"/>
  <c r="R1517" i="1"/>
  <c r="R2721" i="1"/>
  <c r="R656" i="1"/>
  <c r="R38" i="1"/>
  <c r="R513" i="1"/>
  <c r="R4780" i="3"/>
  <c r="R4622" i="3"/>
  <c r="R2958" i="3"/>
  <c r="R2533" i="3"/>
  <c r="R2801" i="3"/>
  <c r="R4027" i="3"/>
  <c r="R3374" i="3"/>
  <c r="R3752" i="3"/>
  <c r="R1406" i="3"/>
  <c r="R3917" i="3"/>
  <c r="R3224" i="3"/>
  <c r="R4665" i="3"/>
  <c r="R4670" i="3"/>
  <c r="R3430" i="3"/>
  <c r="R2892" i="3"/>
  <c r="R2770" i="3"/>
  <c r="R3088" i="3"/>
  <c r="R4661" i="3"/>
  <c r="R3627" i="3"/>
  <c r="R1109" i="3"/>
  <c r="R3423" i="3"/>
  <c r="R3437" i="3"/>
  <c r="R2915" i="3"/>
  <c r="R437" i="3"/>
  <c r="R4763" i="3"/>
  <c r="R2174" i="3"/>
  <c r="R2639" i="3"/>
  <c r="R4140" i="3"/>
  <c r="R2994" i="3"/>
  <c r="R2965" i="3"/>
  <c r="R4842" i="3"/>
  <c r="R2572" i="3"/>
  <c r="R4450" i="3"/>
  <c r="R748" i="3"/>
  <c r="R732" i="3"/>
  <c r="R508" i="3"/>
  <c r="R1717" i="3"/>
  <c r="R910" i="3"/>
  <c r="R593" i="3"/>
  <c r="R447" i="3"/>
  <c r="R2218" i="3"/>
  <c r="R1430" i="3"/>
  <c r="R1595" i="3"/>
  <c r="R963" i="3"/>
  <c r="R1926" i="3"/>
  <c r="R2139" i="3"/>
  <c r="R2186" i="3"/>
  <c r="R1523" i="3"/>
  <c r="R560" i="3"/>
  <c r="R318" i="3"/>
  <c r="R1634" i="3"/>
  <c r="R38" i="3"/>
  <c r="R3771" i="3"/>
  <c r="R4031" i="1"/>
  <c r="R3704" i="1"/>
  <c r="R3568" i="1"/>
  <c r="R3432" i="1"/>
  <c r="R3296" i="1"/>
  <c r="R3015" i="1"/>
  <c r="R4879" i="1"/>
  <c r="R4871" i="1"/>
  <c r="R3049" i="1"/>
  <c r="R1102" i="1"/>
  <c r="R2329" i="1"/>
  <c r="R4725" i="1"/>
  <c r="R347" i="1"/>
  <c r="R2321" i="1"/>
  <c r="R4845" i="1"/>
  <c r="R2884" i="1"/>
  <c r="R2121" i="1"/>
  <c r="R4709" i="1"/>
  <c r="R2876" i="1"/>
  <c r="R2177" i="1"/>
  <c r="R2420" i="1"/>
  <c r="R1785" i="1"/>
  <c r="R2220" i="1"/>
  <c r="R1457" i="1"/>
  <c r="R1636" i="1"/>
  <c r="R395" i="1"/>
  <c r="R3653" i="1"/>
  <c r="R1884" i="1"/>
  <c r="R1011" i="1"/>
  <c r="R238" i="1"/>
  <c r="R593" i="1"/>
  <c r="R655" i="1"/>
  <c r="R4064" i="3"/>
  <c r="R4110" i="3"/>
  <c r="R2384" i="3"/>
  <c r="R4884" i="3"/>
  <c r="R4848" i="3"/>
  <c r="R3515" i="3"/>
  <c r="R4805" i="3"/>
  <c r="R4384" i="3"/>
  <c r="R2341" i="3"/>
  <c r="R3661" i="3"/>
  <c r="R1504" i="3"/>
  <c r="R3577" i="3"/>
  <c r="R2466" i="3"/>
  <c r="R4925" i="3"/>
  <c r="R4403" i="3"/>
  <c r="R747" i="3"/>
  <c r="R4071" i="3"/>
  <c r="R3061" i="3"/>
  <c r="R4938" i="3"/>
  <c r="R1042" i="3"/>
  <c r="R1880" i="3"/>
  <c r="R1992" i="3"/>
  <c r="R4738" i="3"/>
  <c r="R4709" i="3"/>
  <c r="R3675" i="3"/>
  <c r="R1237" i="3"/>
  <c r="R4102" i="3"/>
  <c r="R3052" i="3"/>
  <c r="R2313" i="3"/>
  <c r="R2232" i="3"/>
  <c r="R4778" i="3"/>
  <c r="R2486" i="3"/>
  <c r="R4386" i="3"/>
  <c r="R647" i="3"/>
  <c r="R629" i="3"/>
  <c r="R239" i="3"/>
  <c r="R1653" i="3"/>
  <c r="R791" i="3"/>
  <c r="R491" i="3"/>
  <c r="R281" i="3"/>
  <c r="R2106" i="3"/>
  <c r="R1366" i="3"/>
  <c r="R1507" i="3"/>
  <c r="R847" i="3"/>
  <c r="R1862" i="3"/>
  <c r="R2075" i="3"/>
  <c r="R2122" i="3"/>
  <c r="R1459" i="3"/>
  <c r="R496" i="3"/>
  <c r="R142" i="3"/>
  <c r="R1570" i="3"/>
  <c r="R93" i="3"/>
  <c r="R3278" i="3"/>
  <c r="R3974" i="1"/>
  <c r="R4821" i="1"/>
  <c r="R4445" i="1"/>
  <c r="R4109" i="1"/>
  <c r="R3405" i="1"/>
  <c r="R3357" i="1"/>
  <c r="R4692" i="1"/>
  <c r="R4172" i="1"/>
  <c r="R3892" i="1"/>
  <c r="R1755" i="1"/>
  <c r="R519" i="1"/>
  <c r="R3564" i="1"/>
  <c r="R1683" i="1"/>
  <c r="R495" i="1"/>
  <c r="R3748" i="1"/>
  <c r="R1547" i="1"/>
  <c r="R231" i="1"/>
  <c r="R3548" i="1"/>
  <c r="R1539" i="1"/>
  <c r="R343" i="1"/>
  <c r="R1132" i="1"/>
  <c r="R53" i="1"/>
  <c r="R2818" i="1"/>
  <c r="R2613" i="1"/>
  <c r="R2234" i="1"/>
  <c r="R4662" i="1"/>
  <c r="R2925" i="1"/>
  <c r="R2482" i="1"/>
  <c r="R338" i="1"/>
  <c r="R264" i="1"/>
  <c r="R451" i="1"/>
  <c r="R4892" i="3"/>
  <c r="R3598" i="3"/>
  <c r="R3226" i="3"/>
  <c r="R4136" i="3"/>
  <c r="R3296" i="3"/>
  <c r="R2857" i="3"/>
  <c r="R4475" i="3"/>
  <c r="R2728" i="3"/>
  <c r="R4632" i="3"/>
  <c r="R1831" i="3"/>
  <c r="R2240" i="3"/>
  <c r="R4520" i="3"/>
  <c r="R4954" i="3"/>
  <c r="R3837" i="3"/>
  <c r="R2803" i="3"/>
  <c r="R233" i="3"/>
  <c r="R2432" i="3"/>
  <c r="R3972" i="3"/>
  <c r="R3338" i="3"/>
  <c r="R3784" i="3"/>
  <c r="R3286" i="3"/>
  <c r="R2748" i="3"/>
  <c r="R1008" i="3"/>
  <c r="R4596" i="3"/>
  <c r="R3962" i="3"/>
  <c r="R3000" i="3"/>
  <c r="R4573" i="3"/>
  <c r="R3539" i="3"/>
  <c r="R2405" i="3"/>
  <c r="R2788" i="3"/>
  <c r="R2666" i="3"/>
  <c r="R2908" i="3"/>
  <c r="R2786" i="3"/>
  <c r="R1311" i="3"/>
  <c r="R1188" i="3"/>
  <c r="R2199" i="3"/>
  <c r="R2140" i="3"/>
  <c r="R1080" i="3"/>
  <c r="R1069" i="3"/>
  <c r="R1609" i="3"/>
  <c r="R900" i="3"/>
  <c r="R1821" i="3"/>
  <c r="R978" i="3"/>
  <c r="R1873" i="3"/>
  <c r="R2317" i="3"/>
  <c r="R1770" i="3"/>
  <c r="R343" i="3"/>
  <c r="R1858" i="3"/>
  <c r="R360" i="3"/>
  <c r="R380" i="3"/>
  <c r="R1753" i="3"/>
  <c r="R406" i="3"/>
  <c r="R2470" i="3"/>
  <c r="R1304" i="3"/>
  <c r="R4958" i="3"/>
  <c r="R1324" i="3"/>
  <c r="R1078" i="3"/>
  <c r="R1796" i="3"/>
  <c r="R462" i="3"/>
  <c r="R4420" i="3"/>
  <c r="R2950" i="3"/>
  <c r="R487" i="3"/>
  <c r="R1737" i="3"/>
  <c r="R1177" i="3"/>
  <c r="R1217" i="3"/>
  <c r="R3908" i="3"/>
  <c r="R3997" i="3"/>
  <c r="R2022" i="3"/>
  <c r="R694" i="3"/>
  <c r="R4771" i="3"/>
  <c r="R313" i="3"/>
  <c r="R1620" i="3"/>
  <c r="R636" i="3"/>
  <c r="R4811" i="3"/>
  <c r="R588" i="3"/>
  <c r="R1954" i="3"/>
  <c r="R2021" i="3"/>
  <c r="R837" i="3"/>
  <c r="R2191" i="3"/>
  <c r="R4767" i="3"/>
  <c r="R309" i="3"/>
  <c r="R2884" i="3"/>
  <c r="R2329" i="3"/>
  <c r="R4998" i="3"/>
  <c r="R1636" i="3"/>
  <c r="R2710" i="3"/>
  <c r="R1003" i="3"/>
  <c r="R3626" i="3"/>
  <c r="R3974" i="3"/>
  <c r="R3757" i="3"/>
  <c r="R3235" i="3"/>
  <c r="R1031" i="3"/>
  <c r="R2359" i="3"/>
  <c r="R69" i="3"/>
  <c r="R1681" i="3"/>
  <c r="R49" i="3"/>
  <c r="R4167" i="3"/>
  <c r="R1481" i="3"/>
  <c r="R2924" i="3"/>
  <c r="R2271" i="3"/>
  <c r="R596" i="3"/>
  <c r="R1435" i="3"/>
  <c r="R1757" i="3"/>
  <c r="R1082" i="3"/>
  <c r="R252" i="3"/>
  <c r="R526" i="3"/>
  <c r="R3943" i="3"/>
  <c r="R2641" i="1"/>
  <c r="R146" i="1"/>
  <c r="R4689" i="3"/>
  <c r="R3780" i="3"/>
  <c r="R620" i="3"/>
  <c r="R1740" i="3"/>
  <c r="R367" i="3"/>
  <c r="R2772" i="1"/>
  <c r="R2100" i="1"/>
  <c r="R335" i="1"/>
  <c r="R2550" i="3"/>
  <c r="R4930" i="3"/>
  <c r="R1708" i="3"/>
  <c r="R1763" i="3"/>
  <c r="R3191" i="1"/>
  <c r="R872" i="1"/>
  <c r="R4953" i="3"/>
  <c r="R2956" i="3"/>
  <c r="R4755" i="3"/>
  <c r="R2388" i="3"/>
  <c r="R90" i="3"/>
  <c r="R3846" i="1"/>
  <c r="R4900" i="1"/>
  <c r="R64" i="1"/>
  <c r="R3454" i="3"/>
  <c r="R2941" i="3"/>
  <c r="R2112" i="3"/>
  <c r="R1758" i="3"/>
  <c r="R2543" i="3"/>
  <c r="R3613" i="1"/>
  <c r="R1235" i="1"/>
  <c r="R2370" i="1"/>
  <c r="R610" i="1"/>
  <c r="R3190" i="3"/>
  <c r="R4895" i="3"/>
  <c r="R1206" i="3"/>
  <c r="R78" i="3"/>
  <c r="R4477" i="1"/>
  <c r="R1209" i="1"/>
  <c r="R2742" i="3"/>
  <c r="R2783" i="3"/>
  <c r="R801" i="3"/>
  <c r="R736" i="3"/>
  <c r="R2035" i="3"/>
  <c r="R522" i="3"/>
  <c r="R1690" i="3"/>
  <c r="R1691" i="1"/>
  <c r="R3197" i="1"/>
  <c r="R4576" i="3"/>
  <c r="R3193" i="1"/>
  <c r="R2497" i="1"/>
  <c r="R96" i="1"/>
  <c r="R4344" i="3"/>
  <c r="R3444" i="3"/>
  <c r="R2071" i="3"/>
  <c r="R1730" i="3"/>
  <c r="R2990" i="1"/>
  <c r="R514" i="1"/>
  <c r="R362" i="1"/>
  <c r="R1533" i="1"/>
  <c r="R1643" i="1"/>
  <c r="R3388" i="1"/>
  <c r="R739" i="1"/>
  <c r="R109" i="1"/>
  <c r="R337" i="1"/>
  <c r="R399" i="1"/>
  <c r="R2701" i="3"/>
  <c r="R4312" i="3"/>
  <c r="R3873" i="3"/>
  <c r="R4366" i="3"/>
  <c r="R2434" i="3"/>
  <c r="R3077" i="3"/>
  <c r="R3758" i="3"/>
  <c r="R4032" i="3"/>
  <c r="R908" i="3"/>
  <c r="R2637" i="3"/>
  <c r="R3520" i="3"/>
  <c r="R4857" i="3"/>
  <c r="R3015" i="3"/>
  <c r="R3110" i="3"/>
  <c r="R4659" i="3"/>
  <c r="R2062" i="3"/>
  <c r="R4327" i="3"/>
  <c r="R4341" i="3"/>
  <c r="R3307" i="3"/>
  <c r="R1621" i="3"/>
  <c r="R2591" i="3"/>
  <c r="R4092" i="3"/>
  <c r="R3458" i="3"/>
  <c r="R3429" i="3"/>
  <c r="R2907" i="3"/>
  <c r="R387" i="3"/>
  <c r="R4870" i="3"/>
  <c r="R4332" i="3"/>
  <c r="R4210" i="3"/>
  <c r="R4181" i="3"/>
  <c r="R3147" i="3"/>
  <c r="R1996" i="3"/>
  <c r="R4642" i="3"/>
  <c r="R968" i="3"/>
  <c r="R957" i="3"/>
  <c r="R1137" i="3"/>
  <c r="R1909" i="3"/>
  <c r="R1210" i="3"/>
  <c r="R860" i="3"/>
  <c r="R893" i="3"/>
  <c r="R268" i="3"/>
  <c r="R1622" i="3"/>
  <c r="R1835" i="3"/>
  <c r="R1243" i="3"/>
  <c r="R2118" i="3"/>
  <c r="R2331" i="3"/>
  <c r="R84" i="3"/>
  <c r="R1715" i="3"/>
  <c r="R752" i="3"/>
  <c r="R32" i="3"/>
  <c r="R1826" i="3"/>
  <c r="R230" i="3"/>
  <c r="R4748" i="3"/>
  <c r="R4672" i="1"/>
  <c r="R4125" i="1"/>
  <c r="R3789" i="1"/>
  <c r="R3413" i="1"/>
  <c r="R4748" i="1"/>
  <c r="R4556" i="1"/>
  <c r="R4036" i="1"/>
  <c r="R3476" i="1"/>
  <c r="R3636" i="1"/>
  <c r="R1499" i="1"/>
  <c r="R246" i="1"/>
  <c r="R3308" i="1"/>
  <c r="R1427" i="1"/>
  <c r="R222" i="1"/>
  <c r="R3492" i="1"/>
  <c r="R1291" i="1"/>
  <c r="R85" i="1"/>
  <c r="R3292" i="1"/>
  <c r="R1283" i="1"/>
  <c r="R198" i="1"/>
  <c r="R467" i="1"/>
  <c r="R3005" i="1"/>
  <c r="R2562" i="1"/>
  <c r="R2357" i="1"/>
  <c r="R1978" i="1"/>
  <c r="R4406" i="1"/>
  <c r="R2669" i="1"/>
  <c r="R2226" i="1"/>
  <c r="R945" i="1"/>
  <c r="R887" i="1"/>
  <c r="R802" i="1"/>
  <c r="R4956" i="3"/>
  <c r="R4809" i="3"/>
  <c r="R4372" i="3"/>
  <c r="R3854" i="3"/>
  <c r="R3441" i="3"/>
  <c r="R2821" i="3"/>
  <c r="R3630" i="3"/>
  <c r="R3952" i="3"/>
  <c r="R2825" i="3"/>
  <c r="R4692" i="3"/>
  <c r="R2600" i="3"/>
  <c r="R4793" i="3"/>
  <c r="R4926" i="3"/>
  <c r="R3046" i="3"/>
  <c r="R4595" i="3"/>
  <c r="R1287" i="3"/>
  <c r="R4263" i="3"/>
  <c r="R3253" i="3"/>
  <c r="R4618" i="3"/>
  <c r="R4552" i="3"/>
  <c r="R3542" i="3"/>
  <c r="R2464" i="3"/>
  <c r="R2439" i="3"/>
  <c r="R4340" i="3"/>
  <c r="R4218" i="3"/>
  <c r="R3256" i="3"/>
  <c r="R4829" i="3"/>
  <c r="R3795" i="3"/>
  <c r="R958" i="3"/>
  <c r="R3044" i="3"/>
  <c r="R2294" i="3"/>
  <c r="R2652" i="3"/>
  <c r="R1671" i="3"/>
  <c r="R1910" i="3"/>
  <c r="R2123" i="3"/>
  <c r="R916" i="3"/>
  <c r="R849" i="3"/>
  <c r="R1999" i="3"/>
  <c r="R1940" i="3"/>
  <c r="R1676" i="3"/>
  <c r="R289" i="3"/>
  <c r="R373" i="3"/>
  <c r="R322" i="3"/>
  <c r="R984" i="3"/>
  <c r="R1037" i="3"/>
  <c r="R1009" i="3"/>
  <c r="R1025" i="3"/>
  <c r="R433" i="3"/>
  <c r="R1513" i="3"/>
  <c r="R728" i="3"/>
  <c r="R265" i="3"/>
  <c r="R70" i="3"/>
  <c r="R2870" i="1"/>
  <c r="R4344" i="1"/>
  <c r="R4208" i="1"/>
  <c r="R4072" i="1"/>
  <c r="R3936" i="1"/>
  <c r="R3736" i="1"/>
  <c r="R3600" i="1"/>
  <c r="R3528" i="1"/>
  <c r="R3758" i="1"/>
  <c r="R1765" i="1"/>
  <c r="R1322" i="1"/>
  <c r="R3494" i="1"/>
  <c r="R1565" i="1"/>
  <c r="R1314" i="1"/>
  <c r="R3486" i="1"/>
  <c r="R1557" i="1"/>
  <c r="R2761" i="1"/>
  <c r="R3414" i="1"/>
  <c r="R1485" i="1"/>
  <c r="R1077" i="1"/>
  <c r="R957" i="1"/>
  <c r="R2425" i="1"/>
  <c r="R2860" i="1"/>
  <c r="R2097" i="1"/>
  <c r="R2276" i="1"/>
  <c r="R1577" i="1"/>
  <c r="R4293" i="1"/>
  <c r="R2524" i="1"/>
  <c r="R1761" i="1"/>
  <c r="R575" i="1"/>
  <c r="R370" i="1"/>
  <c r="R416" i="1"/>
  <c r="R4449" i="3"/>
  <c r="R1317" i="3"/>
  <c r="R3470" i="3"/>
  <c r="R3342" i="3"/>
  <c r="R1832" i="3"/>
  <c r="R3866" i="3"/>
  <c r="R2442" i="3"/>
  <c r="R4999" i="3"/>
  <c r="R3432" i="3"/>
  <c r="R1580" i="3"/>
  <c r="R2775" i="3"/>
  <c r="R2681" i="3"/>
  <c r="R3540" i="3"/>
  <c r="R3517" i="3"/>
  <c r="R2450" i="3"/>
  <c r="R1516" i="3"/>
  <c r="R4702" i="3"/>
  <c r="R3652" i="3"/>
  <c r="R2482" i="3"/>
  <c r="R2952" i="3"/>
  <c r="R4525" i="3"/>
  <c r="R3491" i="3"/>
  <c r="R2117" i="3"/>
  <c r="R2740" i="3"/>
  <c r="R992" i="3"/>
  <c r="R3727" i="3"/>
  <c r="R2717" i="3"/>
  <c r="R4082" i="3"/>
  <c r="R4053" i="3"/>
  <c r="R3019" i="3"/>
  <c r="R1029" i="3"/>
  <c r="R2627" i="3"/>
  <c r="R2162" i="3"/>
  <c r="R1341" i="3"/>
  <c r="R2145" i="3"/>
  <c r="R2293" i="3"/>
  <c r="R1834" i="3"/>
  <c r="R1254" i="3"/>
  <c r="R1443" i="3"/>
  <c r="R1091" i="3"/>
  <c r="R2006" i="3"/>
  <c r="R2219" i="3"/>
  <c r="R1755" i="3"/>
  <c r="R403" i="3"/>
  <c r="R308" i="3"/>
  <c r="R729" i="3"/>
  <c r="R558" i="3"/>
  <c r="R114" i="3"/>
  <c r="R416" i="3"/>
  <c r="R2210" i="3"/>
  <c r="R614" i="3"/>
  <c r="R4481" i="3"/>
  <c r="R4236" i="3"/>
  <c r="R4792" i="1"/>
  <c r="R4656" i="1"/>
  <c r="R4520" i="1"/>
  <c r="R4384" i="1"/>
  <c r="R4184" i="1"/>
  <c r="R4048" i="1"/>
  <c r="R3976" i="1"/>
  <c r="R4206" i="1"/>
  <c r="R2213" i="1"/>
  <c r="R1770" i="1"/>
  <c r="R3942" i="1"/>
  <c r="R2013" i="1"/>
  <c r="R1762" i="1"/>
  <c r="R3934" i="1"/>
  <c r="R2005" i="1"/>
  <c r="R1562" i="1"/>
  <c r="R3862" i="1"/>
  <c r="R1933" i="1"/>
  <c r="R1554" i="1"/>
  <c r="R1541" i="1"/>
  <c r="R1226" i="1"/>
  <c r="R1341" i="1"/>
  <c r="R2545" i="1"/>
  <c r="R2724" i="1"/>
  <c r="R2025" i="1"/>
  <c r="R4741" i="1"/>
  <c r="R667" i="1"/>
  <c r="R2209" i="1"/>
  <c r="R144" i="1"/>
  <c r="R818" i="1"/>
  <c r="R864" i="1"/>
  <c r="R4321" i="3"/>
  <c r="R3525" i="3"/>
  <c r="R3899" i="3"/>
  <c r="R2839" i="3"/>
  <c r="R4928" i="3"/>
  <c r="R3354" i="3"/>
  <c r="R2000" i="3"/>
  <c r="R2928" i="3"/>
  <c r="R2697" i="3"/>
  <c r="R3668" i="3"/>
  <c r="R2265" i="3"/>
  <c r="R4153" i="3"/>
  <c r="R3646" i="3"/>
  <c r="R2918" i="3"/>
  <c r="R2193" i="3"/>
  <c r="R1264" i="3"/>
  <c r="R2575" i="3"/>
  <c r="R4149" i="3"/>
  <c r="R3115" i="3"/>
  <c r="R1916" i="3"/>
  <c r="R2911" i="3"/>
  <c r="R2925" i="3"/>
  <c r="R2273" i="3"/>
  <c r="R27" i="3"/>
  <c r="R4251" i="3"/>
  <c r="R778" i="3"/>
  <c r="R4678" i="3"/>
  <c r="R3628" i="3"/>
  <c r="R2449" i="3"/>
  <c r="R2398" i="3"/>
  <c r="R4330" i="3"/>
  <c r="R4572" i="3"/>
  <c r="R3938" i="3"/>
  <c r="R2463" i="3"/>
  <c r="R2340" i="3"/>
  <c r="R1152" i="3"/>
  <c r="R1205" i="3"/>
  <c r="R1801" i="3"/>
  <c r="R2221" i="3"/>
  <c r="R1818" i="3"/>
  <c r="R1394" i="3"/>
  <c r="R915" i="3"/>
  <c r="R857" i="3"/>
  <c r="R2090" i="3"/>
  <c r="R1414" i="3"/>
  <c r="R1571" i="3"/>
  <c r="R1674" i="3"/>
  <c r="R1011" i="3"/>
  <c r="R48" i="3"/>
  <c r="R1697" i="3"/>
  <c r="R1122" i="3"/>
  <c r="R542" i="3"/>
  <c r="R1964" i="3"/>
  <c r="R4416" i="1"/>
  <c r="R3168" i="1"/>
  <c r="R4975" i="1"/>
  <c r="R4903" i="1"/>
  <c r="R4639" i="1"/>
  <c r="R4567" i="1"/>
  <c r="R4367" i="1"/>
  <c r="R4359" i="1"/>
  <c r="R4541" i="1"/>
  <c r="R2580" i="1"/>
  <c r="R1817" i="1"/>
  <c r="R4213" i="1"/>
  <c r="R2444" i="1"/>
  <c r="R1809" i="1"/>
  <c r="R4333" i="1"/>
  <c r="R2372" i="1"/>
  <c r="R1609" i="1"/>
  <c r="R4197" i="1"/>
  <c r="R2364" i="1"/>
  <c r="R1665" i="1"/>
  <c r="R1908" i="1"/>
  <c r="R1273" i="1"/>
  <c r="R1708" i="1"/>
  <c r="R427" i="1"/>
  <c r="R1101" i="1"/>
  <c r="R314" i="1"/>
  <c r="R3087" i="1"/>
  <c r="R1372" i="1"/>
  <c r="R554" i="1"/>
  <c r="R867" i="1"/>
  <c r="R81" i="1"/>
  <c r="R143" i="1"/>
  <c r="R4868" i="3"/>
  <c r="R2168" i="3"/>
  <c r="R4385" i="3"/>
  <c r="R3977" i="3"/>
  <c r="R4160" i="3"/>
  <c r="R2842" i="3"/>
  <c r="R2765" i="3"/>
  <c r="R3648" i="3"/>
  <c r="R2633" i="3"/>
  <c r="R3156" i="3"/>
  <c r="R4271" i="3"/>
  <c r="R3065" i="3"/>
  <c r="R3341" i="3"/>
  <c r="R4413" i="3"/>
  <c r="R3891" i="3"/>
  <c r="R1374" i="3"/>
  <c r="R3559" i="3"/>
  <c r="R2540" i="3"/>
  <c r="R4426" i="3"/>
  <c r="R4872" i="3"/>
  <c r="R4886" i="3"/>
  <c r="R4348" i="3"/>
  <c r="R4226" i="3"/>
  <c r="R4197" i="3"/>
  <c r="R3163" i="3"/>
  <c r="R2044" i="3"/>
  <c r="R3590" i="3"/>
  <c r="R2528" i="3"/>
  <c r="R251" i="3"/>
  <c r="R4388" i="3"/>
  <c r="R4266" i="3"/>
  <c r="R4508" i="3"/>
  <c r="R3874" i="3"/>
  <c r="R2399" i="3"/>
  <c r="R2276" i="3"/>
  <c r="R1088" i="3"/>
  <c r="R1141" i="3"/>
  <c r="R1617" i="3"/>
  <c r="R2157" i="3"/>
  <c r="R1714" i="3"/>
  <c r="R1298" i="3"/>
  <c r="R842" i="3"/>
  <c r="R741" i="3"/>
  <c r="R1978" i="3"/>
  <c r="R1350" i="3"/>
  <c r="R1483" i="3"/>
  <c r="R1610" i="3"/>
  <c r="R947" i="3"/>
  <c r="R55" i="3"/>
  <c r="R1633" i="3"/>
  <c r="R1058" i="3"/>
  <c r="R478" i="3"/>
  <c r="R4286" i="3"/>
  <c r="R4735" i="1"/>
  <c r="R3469" i="1"/>
  <c r="R3009" i="1"/>
  <c r="R4756" i="1"/>
  <c r="R4052" i="1"/>
  <c r="R3860" i="1"/>
  <c r="R3340" i="1"/>
  <c r="R3061" i="1"/>
  <c r="R3380" i="1"/>
  <c r="R1243" i="1"/>
  <c r="R3423" i="1"/>
  <c r="R3046" i="1"/>
  <c r="R1164" i="1"/>
  <c r="R3415" i="1"/>
  <c r="R3233" i="1"/>
  <c r="R787" i="1"/>
  <c r="R3279" i="1"/>
  <c r="R3222" i="1"/>
  <c r="R755" i="1"/>
  <c r="R2949" i="1"/>
  <c r="R2634" i="1"/>
  <c r="R2749" i="1"/>
  <c r="R2306" i="1"/>
  <c r="R2101" i="1"/>
  <c r="R1722" i="1"/>
  <c r="R4150" i="1"/>
  <c r="R2413" i="1"/>
  <c r="R1970" i="1"/>
  <c r="R689" i="1"/>
  <c r="R631" i="1"/>
  <c r="R546" i="1"/>
  <c r="R3191" i="3"/>
  <c r="R2836" i="3"/>
  <c r="R4257" i="3"/>
  <c r="R4503" i="3"/>
  <c r="R2433" i="3"/>
  <c r="R1704" i="3"/>
  <c r="R3802" i="3"/>
  <c r="R4695" i="3"/>
  <c r="R3944" i="3"/>
  <c r="R4545" i="3"/>
  <c r="R4430" i="3"/>
  <c r="R3816" i="3"/>
  <c r="R887" i="3"/>
  <c r="R3325" i="3"/>
  <c r="R1528" i="3"/>
  <c r="R2451" i="3"/>
  <c r="R4510" i="3"/>
  <c r="R3460" i="3"/>
  <c r="R2826" i="3"/>
  <c r="R3272" i="3"/>
  <c r="R2774" i="3"/>
  <c r="R4835" i="3"/>
  <c r="R1767" i="3"/>
  <c r="R4084" i="3"/>
  <c r="R3450" i="3"/>
  <c r="R2458" i="3"/>
  <c r="R4061" i="3"/>
  <c r="R3027" i="3"/>
  <c r="R1045" i="3"/>
  <c r="R1408" i="3"/>
  <c r="R1120" i="3"/>
  <c r="R2256" i="3"/>
  <c r="R1392" i="3"/>
  <c r="R779" i="3"/>
  <c r="R589" i="3"/>
  <c r="R1687" i="3"/>
  <c r="R1628" i="3"/>
  <c r="R417" i="3"/>
  <c r="R399" i="3"/>
  <c r="R706" i="3"/>
  <c r="R520" i="3"/>
  <c r="R1309" i="3"/>
  <c r="R1905" i="3"/>
  <c r="R341" i="3"/>
  <c r="R1805" i="3"/>
  <c r="R946" i="3"/>
  <c r="R1793" i="3"/>
  <c r="R1346" i="3"/>
  <c r="R510" i="3"/>
  <c r="R410" i="3"/>
  <c r="R1241" i="3"/>
  <c r="R13" i="3"/>
  <c r="R3840" i="3"/>
  <c r="R4302" i="3"/>
  <c r="R2321" i="3"/>
  <c r="R3462" i="3"/>
  <c r="R1124" i="3"/>
  <c r="R865" i="3"/>
  <c r="R1689" i="3"/>
  <c r="R2296" i="3"/>
  <c r="R4509" i="3"/>
  <c r="R394" i="3"/>
  <c r="R549" i="3"/>
  <c r="R87" i="3"/>
  <c r="R802" i="3"/>
  <c r="R1256" i="3"/>
  <c r="R2297" i="3"/>
  <c r="R1514" i="3"/>
  <c r="R2577" i="3"/>
  <c r="R4098" i="3"/>
  <c r="R3356" i="3"/>
  <c r="R612" i="3"/>
  <c r="R2306" i="3"/>
  <c r="R4650" i="3"/>
  <c r="R1919" i="3"/>
  <c r="R18" i="3"/>
  <c r="R684" i="3"/>
  <c r="R58" i="3"/>
  <c r="R2299" i="3"/>
  <c r="R835" i="3"/>
  <c r="R1517" i="3"/>
  <c r="R4971" i="3"/>
  <c r="R3983" i="3"/>
  <c r="R1520" i="3"/>
  <c r="R2531" i="3"/>
  <c r="R80" i="3"/>
  <c r="R4995" i="3"/>
  <c r="R355" i="3"/>
  <c r="R1769" i="3"/>
  <c r="R2885" i="3"/>
  <c r="R1411" i="3"/>
  <c r="R1454" i="3"/>
  <c r="R3231" i="3"/>
  <c r="R2390" i="3"/>
  <c r="R370" i="3"/>
  <c r="R425" i="3"/>
  <c r="R723" i="3"/>
  <c r="R3747" i="3"/>
  <c r="R2102" i="3"/>
  <c r="R3844" i="3"/>
  <c r="R1713" i="1"/>
  <c r="R3319" i="3"/>
  <c r="R4816" i="3"/>
  <c r="R4893" i="3"/>
  <c r="R2063" i="3"/>
  <c r="R792" i="3"/>
  <c r="R2009" i="1"/>
  <c r="R1316" i="1"/>
  <c r="R4625" i="3"/>
  <c r="R4063" i="3"/>
  <c r="R3605" i="3"/>
  <c r="R1114" i="3"/>
  <c r="R2267" i="3"/>
  <c r="R4774" i="3"/>
  <c r="R4181" i="1"/>
  <c r="R4252" i="1"/>
  <c r="R387" i="1"/>
  <c r="R3537" i="3"/>
  <c r="R3964" i="3"/>
  <c r="R3100" i="3"/>
  <c r="R97" i="3"/>
  <c r="R4800" i="1"/>
  <c r="R4716" i="1"/>
  <c r="R57" i="1"/>
  <c r="R415" i="1"/>
  <c r="R3655" i="3"/>
  <c r="R2376" i="3"/>
  <c r="R3155" i="3"/>
  <c r="R1359" i="3"/>
  <c r="R210" i="3"/>
  <c r="R3444" i="1"/>
  <c r="R3013" i="1"/>
  <c r="R4844" i="3"/>
  <c r="R3852" i="3"/>
  <c r="R4978" i="3"/>
  <c r="R1295" i="3"/>
  <c r="R1657" i="3"/>
  <c r="R4575" i="1"/>
  <c r="R1745" i="1"/>
  <c r="R835" i="1"/>
  <c r="R17" i="1"/>
  <c r="R4590" i="3"/>
  <c r="R2386" i="3"/>
  <c r="R3500" i="3"/>
  <c r="R299" i="3"/>
  <c r="R870" i="3"/>
  <c r="R101" i="3"/>
  <c r="R3602" i="3"/>
  <c r="R3868" i="3"/>
  <c r="R2037" i="3"/>
  <c r="R408" i="3"/>
  <c r="R2733" i="3"/>
  <c r="R391" i="1"/>
  <c r="R2754" i="1"/>
  <c r="R4745" i="3"/>
  <c r="R3438" i="1"/>
  <c r="R2740" i="1"/>
  <c r="R4056" i="3"/>
  <c r="R259" i="3"/>
  <c r="R2810" i="3"/>
  <c r="R2012" i="3"/>
  <c r="R232" i="3"/>
  <c r="R3374" i="1"/>
  <c r="R3024" i="1"/>
  <c r="R201" i="1"/>
  <c r="R2476" i="1"/>
  <c r="R1110" i="1"/>
  <c r="R2854" i="1"/>
  <c r="R905" i="1"/>
  <c r="R906" i="1"/>
  <c r="R752" i="1"/>
  <c r="R254" i="1"/>
  <c r="R4804" i="3"/>
  <c r="R4719" i="3"/>
  <c r="R2777" i="3"/>
  <c r="R3013" i="3"/>
  <c r="R4512" i="3"/>
  <c r="R4890" i="3"/>
  <c r="R2734" i="3"/>
  <c r="R3240" i="3"/>
  <c r="R2889" i="3"/>
  <c r="R4731" i="3"/>
  <c r="R2712" i="3"/>
  <c r="R4345" i="3"/>
  <c r="R4030" i="3"/>
  <c r="R2598" i="3"/>
  <c r="R4147" i="3"/>
  <c r="R631" i="3"/>
  <c r="R3815" i="3"/>
  <c r="R3829" i="3"/>
  <c r="R2795" i="3"/>
  <c r="R2428" i="3"/>
  <c r="R4630" i="3"/>
  <c r="R3580" i="3"/>
  <c r="R2946" i="3"/>
  <c r="R2917" i="3"/>
  <c r="R2254" i="3"/>
  <c r="R2259" i="3"/>
  <c r="R4358" i="3"/>
  <c r="R3820" i="3"/>
  <c r="R3698" i="3"/>
  <c r="R3669" i="3"/>
  <c r="R2635" i="3"/>
  <c r="R1450" i="3"/>
  <c r="R4130" i="3"/>
  <c r="R237" i="3"/>
  <c r="R220" i="3"/>
  <c r="R66" i="3"/>
  <c r="R1397" i="3"/>
  <c r="R149" i="3"/>
  <c r="R2413" i="3"/>
  <c r="R2130" i="3"/>
  <c r="R1706" i="3"/>
  <c r="R1110" i="3"/>
  <c r="R1163" i="3"/>
  <c r="R229" i="3"/>
  <c r="R1606" i="3"/>
  <c r="R1819" i="3"/>
  <c r="R1866" i="3"/>
  <c r="R1203" i="3"/>
  <c r="R240" i="3"/>
  <c r="R1889" i="3"/>
  <c r="R1314" i="3"/>
  <c r="R734" i="3"/>
  <c r="R2700" i="3"/>
  <c r="R4501" i="1"/>
  <c r="R4812" i="1"/>
  <c r="R4436" i="1"/>
  <c r="R4100" i="1"/>
  <c r="R3396" i="1"/>
  <c r="R2894" i="1"/>
  <c r="R3198" i="1"/>
  <c r="R3303" i="1"/>
  <c r="R2958" i="1"/>
  <c r="R339" i="1"/>
  <c r="R3128" i="1"/>
  <c r="R3165" i="1"/>
  <c r="R563" i="1"/>
  <c r="R3014" i="1"/>
  <c r="R3157" i="1"/>
  <c r="R2714" i="1"/>
  <c r="R2897" i="1"/>
  <c r="R3085" i="1"/>
  <c r="R2706" i="1"/>
  <c r="R2693" i="1"/>
  <c r="R2378" i="1"/>
  <c r="R2493" i="1"/>
  <c r="R2050" i="1"/>
  <c r="R1845" i="1"/>
  <c r="R1466" i="1"/>
  <c r="R3894" i="1"/>
  <c r="R2157" i="1"/>
  <c r="R1714" i="1"/>
  <c r="R433" i="1"/>
  <c r="R375" i="1"/>
  <c r="R290" i="1"/>
  <c r="R4841" i="3"/>
  <c r="R3785" i="3"/>
  <c r="R4769" i="3"/>
  <c r="R3860" i="3"/>
  <c r="R2929" i="3"/>
  <c r="R4378" i="3"/>
  <c r="R2606" i="3"/>
  <c r="R3136" i="3"/>
  <c r="R1448" i="3"/>
  <c r="R4219" i="3"/>
  <c r="R4567" i="3"/>
  <c r="R4281" i="3"/>
  <c r="R3902" i="3"/>
  <c r="R2520" i="3"/>
  <c r="R4083" i="3"/>
  <c r="R1886" i="3"/>
  <c r="R3751" i="3"/>
  <c r="R2741" i="3"/>
  <c r="R4106" i="3"/>
  <c r="R4040" i="3"/>
  <c r="R3030" i="3"/>
  <c r="R4579" i="3"/>
  <c r="R1079" i="3"/>
  <c r="R3828" i="3"/>
  <c r="R3706" i="3"/>
  <c r="R2744" i="3"/>
  <c r="R4317" i="3"/>
  <c r="R3283" i="3"/>
  <c r="R1733" i="3"/>
  <c r="R2517" i="3"/>
  <c r="R199" i="3"/>
  <c r="R4739" i="3"/>
  <c r="R2110" i="3"/>
  <c r="R1398" i="3"/>
  <c r="R1547" i="3"/>
  <c r="R159" i="3"/>
  <c r="R2563" i="3"/>
  <c r="R1487" i="3"/>
  <c r="R1428" i="3"/>
  <c r="R1164" i="3"/>
  <c r="R2239" i="3"/>
  <c r="R2116" i="3"/>
  <c r="R1660" i="3"/>
  <c r="R263" i="3"/>
  <c r="R348" i="3"/>
  <c r="R33" i="3"/>
  <c r="R329" i="3"/>
  <c r="R1849" i="3"/>
  <c r="R1001" i="3"/>
  <c r="R216" i="3"/>
  <c r="R338" i="3"/>
  <c r="R502" i="3"/>
  <c r="R3456" i="1"/>
  <c r="R3832" i="1"/>
  <c r="R3696" i="1"/>
  <c r="R3560" i="1"/>
  <c r="R3424" i="1"/>
  <c r="R3217" i="1"/>
  <c r="R3001" i="1"/>
  <c r="R4999" i="1"/>
  <c r="R3246" i="1"/>
  <c r="R1253" i="1"/>
  <c r="R2457" i="1"/>
  <c r="R4853" i="1"/>
  <c r="R859" i="1"/>
  <c r="R2449" i="1"/>
  <c r="R4973" i="1"/>
  <c r="R827" i="1"/>
  <c r="R2249" i="1"/>
  <c r="R4837" i="1"/>
  <c r="R795" i="1"/>
  <c r="R2305" i="1"/>
  <c r="R2548" i="1"/>
  <c r="R1913" i="1"/>
  <c r="R2348" i="1"/>
  <c r="R1585" i="1"/>
  <c r="R1764" i="1"/>
  <c r="R1022" i="1"/>
  <c r="R3781" i="1"/>
  <c r="R2012" i="1"/>
  <c r="R1249" i="1"/>
  <c r="R63" i="1"/>
  <c r="R721" i="1"/>
  <c r="R783" i="1"/>
  <c r="R3425" i="3"/>
  <c r="R4681" i="3"/>
  <c r="R1792" i="3"/>
  <c r="R4996" i="3"/>
  <c r="R4336" i="3"/>
  <c r="R2515" i="3"/>
  <c r="R3277" i="3"/>
  <c r="R4183" i="3"/>
  <c r="R2608" i="3"/>
  <c r="R4737" i="3"/>
  <c r="R4814" i="3"/>
  <c r="R4776" i="3"/>
  <c r="R3067" i="3"/>
  <c r="R3005" i="3"/>
  <c r="R4882" i="3"/>
  <c r="R1138" i="3"/>
  <c r="R4190" i="3"/>
  <c r="R3140" i="3"/>
  <c r="R609" i="3"/>
  <c r="R2370" i="3"/>
  <c r="R4013" i="3"/>
  <c r="R2979" i="3"/>
  <c r="R693" i="3"/>
  <c r="R4827" i="3"/>
  <c r="R1735" i="3"/>
  <c r="R3215" i="3"/>
  <c r="R4716" i="3"/>
  <c r="R3570" i="3"/>
  <c r="R3541" i="3"/>
  <c r="R2484" i="3"/>
  <c r="R1196" i="3"/>
  <c r="R4514" i="3"/>
  <c r="R826" i="3"/>
  <c r="R813" i="3"/>
  <c r="R761" i="3"/>
  <c r="R1781" i="3"/>
  <c r="R1010" i="3"/>
  <c r="R695" i="3"/>
  <c r="R601" i="3"/>
  <c r="R2322" i="3"/>
  <c r="R1494" i="3"/>
  <c r="R1675" i="3"/>
  <c r="R1059" i="3"/>
  <c r="R1990" i="3"/>
  <c r="R2203" i="3"/>
  <c r="R2250" i="3"/>
  <c r="R1587" i="3"/>
  <c r="R624" i="3"/>
  <c r="R494" i="3"/>
  <c r="R1698" i="3"/>
  <c r="R102" i="3"/>
  <c r="R3457" i="3"/>
  <c r="R3468" i="1"/>
  <c r="R4280" i="1"/>
  <c r="R4144" i="1"/>
  <c r="R4008" i="1"/>
  <c r="R3872" i="1"/>
  <c r="R3672" i="1"/>
  <c r="R3536" i="1"/>
  <c r="R3464" i="1"/>
  <c r="R3694" i="1"/>
  <c r="R1701" i="1"/>
  <c r="R1258" i="1"/>
  <c r="R3430" i="1"/>
  <c r="R1501" i="1"/>
  <c r="R1250" i="1"/>
  <c r="R3422" i="1"/>
  <c r="R1493" i="1"/>
  <c r="R2697" i="1"/>
  <c r="R3350" i="1"/>
  <c r="R1421" i="1"/>
  <c r="R2753" i="1"/>
  <c r="R763" i="1"/>
  <c r="R2361" i="1"/>
  <c r="R2796" i="1"/>
  <c r="R2033" i="1"/>
  <c r="R2212" i="1"/>
  <c r="R1513" i="1"/>
  <c r="R4229" i="1"/>
  <c r="R2460" i="1"/>
  <c r="R1697" i="1"/>
  <c r="R511" i="1"/>
  <c r="R306" i="1"/>
  <c r="R352" i="1"/>
  <c r="R3297" i="3"/>
  <c r="R4553" i="3"/>
  <c r="R4940" i="3"/>
  <c r="R2830" i="3"/>
  <c r="R4256" i="3"/>
  <c r="R586" i="3"/>
  <c r="R4933" i="3"/>
  <c r="R4911" i="3"/>
  <c r="R4792" i="3"/>
  <c r="R3195" i="3"/>
  <c r="R4359" i="3"/>
  <c r="R3641" i="3"/>
  <c r="R2622" i="3"/>
  <c r="R2281" i="3"/>
  <c r="R4979" i="3"/>
  <c r="R2311" i="3"/>
  <c r="R4647" i="3"/>
  <c r="R3637" i="3"/>
  <c r="R2603" i="3"/>
  <c r="R1850" i="3"/>
  <c r="R2264" i="3"/>
  <c r="R2302" i="3"/>
  <c r="R4802" i="3"/>
  <c r="R264" i="3"/>
  <c r="R3739" i="3"/>
  <c r="R1413" i="3"/>
  <c r="R4166" i="3"/>
  <c r="R3116" i="3"/>
  <c r="R507" i="3"/>
  <c r="R4452" i="3"/>
  <c r="R3818" i="3"/>
  <c r="R4060" i="3"/>
  <c r="R3426" i="3"/>
  <c r="R1951" i="3"/>
  <c r="R1828" i="3"/>
  <c r="R532" i="3"/>
  <c r="R617" i="3"/>
  <c r="R201" i="3"/>
  <c r="R1709" i="3"/>
  <c r="R1002" i="3"/>
  <c r="R420" i="3"/>
  <c r="R157" i="3"/>
  <c r="R2002" i="3"/>
  <c r="R1266" i="3"/>
  <c r="R897" i="3"/>
  <c r="R829" i="3"/>
  <c r="R1162" i="3"/>
  <c r="R307" i="3"/>
  <c r="R65" i="3"/>
  <c r="R1185" i="3"/>
  <c r="R484" i="3"/>
  <c r="R30" i="3"/>
  <c r="R3032" i="3"/>
  <c r="R3805" i="1"/>
  <c r="R4599" i="1"/>
  <c r="R4463" i="1"/>
  <c r="R4391" i="1"/>
  <c r="R4127" i="1"/>
  <c r="R4055" i="1"/>
  <c r="R3855" i="1"/>
  <c r="R3847" i="1"/>
  <c r="R4029" i="1"/>
  <c r="R2068" i="1"/>
  <c r="R1305" i="1"/>
  <c r="R3701" i="1"/>
  <c r="R1932" i="1"/>
  <c r="R1297" i="1"/>
  <c r="R3821" i="1"/>
  <c r="R1860" i="1"/>
  <c r="R965" i="1"/>
  <c r="R3685" i="1"/>
  <c r="R1852" i="1"/>
  <c r="R1140" i="1"/>
  <c r="R1396" i="1"/>
  <c r="R419" i="1"/>
  <c r="R1196" i="1"/>
  <c r="R194" i="1"/>
  <c r="R2411" i="1"/>
  <c r="R153" i="1"/>
  <c r="R4668" i="1"/>
  <c r="R2659" i="1"/>
  <c r="R393" i="1"/>
  <c r="R650" i="1"/>
  <c r="R496" i="1"/>
  <c r="R61" i="1"/>
  <c r="R4988" i="3"/>
  <c r="R4772" i="3"/>
  <c r="R3361" i="3"/>
  <c r="R2953" i="3"/>
  <c r="R3392" i="3"/>
  <c r="R2921" i="3"/>
  <c r="R4987" i="3"/>
  <c r="R2840" i="3"/>
  <c r="R4712" i="3"/>
  <c r="R2683" i="3"/>
  <c r="R3447" i="3"/>
  <c r="R2545" i="3"/>
  <c r="R2496" i="3"/>
  <c r="R3901" i="3"/>
  <c r="R3379" i="3"/>
  <c r="R1989" i="3"/>
  <c r="R3047" i="3"/>
  <c r="R4548" i="3"/>
  <c r="R3914" i="3"/>
  <c r="R4360" i="3"/>
  <c r="R4374" i="3"/>
  <c r="R3836" i="3"/>
  <c r="R3714" i="3"/>
  <c r="R3685" i="3"/>
  <c r="R2651" i="3"/>
  <c r="R810" i="3"/>
  <c r="R3078" i="3"/>
  <c r="R4627" i="3"/>
  <c r="R1383" i="3"/>
  <c r="R3876" i="3"/>
  <c r="R3754" i="3"/>
  <c r="R3996" i="3"/>
  <c r="R3362" i="3"/>
  <c r="R1887" i="3"/>
  <c r="R1764" i="3"/>
  <c r="R429" i="3"/>
  <c r="R515" i="3"/>
  <c r="R714" i="3"/>
  <c r="R1645" i="3"/>
  <c r="R883" i="3"/>
  <c r="R267" i="3"/>
  <c r="R2397" i="3"/>
  <c r="R1898" i="3"/>
  <c r="R1170" i="3"/>
  <c r="R823" i="3"/>
  <c r="R691" i="3"/>
  <c r="R1098" i="3"/>
  <c r="R204" i="3"/>
  <c r="R936" i="3"/>
  <c r="R1121" i="3"/>
  <c r="R381" i="3"/>
  <c r="R85" i="3"/>
  <c r="R3750" i="3"/>
  <c r="R4096" i="1"/>
  <c r="R4116" i="1"/>
  <c r="R3780" i="1"/>
  <c r="R3404" i="1"/>
  <c r="R3141" i="1"/>
  <c r="R4944" i="1"/>
  <c r="R4872" i="1"/>
  <c r="R2936" i="1"/>
  <c r="R3109" i="1"/>
  <c r="R2666" i="1"/>
  <c r="R4838" i="1"/>
  <c r="R2909" i="1"/>
  <c r="R2658" i="1"/>
  <c r="R4830" i="1"/>
  <c r="R2901" i="1"/>
  <c r="R2458" i="1"/>
  <c r="R4758" i="1"/>
  <c r="R2829" i="1"/>
  <c r="R2450" i="1"/>
  <c r="R2437" i="1"/>
  <c r="R2122" i="1"/>
  <c r="R2237" i="1"/>
  <c r="R1794" i="1"/>
  <c r="R1589" i="1"/>
  <c r="R1210" i="1"/>
  <c r="R3638" i="1"/>
  <c r="R1901" i="1"/>
  <c r="R1458" i="1"/>
  <c r="R177" i="1"/>
  <c r="R119" i="1"/>
  <c r="R897" i="1"/>
  <c r="R2711" i="3"/>
  <c r="R4297" i="3"/>
  <c r="R3233" i="3"/>
  <c r="R4862" i="3"/>
  <c r="R4439" i="3"/>
  <c r="R4328" i="3"/>
  <c r="R1493" i="3"/>
  <c r="R3887" i="3"/>
  <c r="R3120" i="3"/>
  <c r="R4033" i="3"/>
  <c r="R3406" i="3"/>
  <c r="R2992" i="3"/>
  <c r="R2799" i="3"/>
  <c r="R2813" i="3"/>
  <c r="R4690" i="3"/>
  <c r="R2492" i="3"/>
  <c r="R3998" i="3"/>
  <c r="R2948" i="3"/>
  <c r="R1712" i="3"/>
  <c r="R2760" i="3"/>
  <c r="R1296" i="3"/>
  <c r="R4323" i="3"/>
  <c r="R127" i="3"/>
  <c r="R3572" i="3"/>
  <c r="R2938" i="3"/>
  <c r="R4559" i="3"/>
  <c r="R3549" i="3"/>
  <c r="R2494" i="3"/>
  <c r="R1260" i="3"/>
  <c r="R4875" i="3"/>
  <c r="R2166" i="3"/>
  <c r="R2379" i="3"/>
  <c r="R1175" i="3"/>
  <c r="R1116" i="3"/>
  <c r="R2196" i="3"/>
  <c r="R777" i="3"/>
  <c r="R1293" i="3"/>
  <c r="R819" i="3"/>
  <c r="R326" i="3"/>
  <c r="R3436" i="3"/>
  <c r="R358" i="3"/>
  <c r="R1839" i="3"/>
  <c r="R3987" i="3"/>
  <c r="R1429" i="3"/>
  <c r="R2844" i="3"/>
  <c r="R1282" i="3"/>
  <c r="R1356" i="3"/>
  <c r="R1799" i="3"/>
  <c r="R2557" i="3"/>
  <c r="R3275" i="3"/>
  <c r="R1257" i="1"/>
  <c r="R3503" i="1"/>
  <c r="R3288" i="3"/>
  <c r="R3418" i="3"/>
  <c r="R4653" i="3"/>
  <c r="R4371" i="3"/>
  <c r="R2187" i="3"/>
  <c r="R490" i="3"/>
  <c r="R1577" i="3"/>
  <c r="R4831" i="1"/>
  <c r="R2636" i="1"/>
  <c r="R2556" i="1"/>
  <c r="R3333" i="1"/>
  <c r="R3469" i="3"/>
  <c r="R3777" i="3"/>
  <c r="R2692" i="3"/>
  <c r="R4268" i="3"/>
  <c r="R1845" i="3"/>
  <c r="R2054" i="3"/>
  <c r="R166" i="3"/>
  <c r="R4557" i="1"/>
  <c r="R2251" i="1"/>
  <c r="R3375" i="1"/>
  <c r="R3966" i="3"/>
  <c r="R4784" i="3"/>
  <c r="R4213" i="3"/>
  <c r="R1035" i="3"/>
  <c r="R2571" i="3"/>
  <c r="R1041" i="3"/>
  <c r="R918" i="3"/>
  <c r="R3271" i="1"/>
  <c r="R282" i="1"/>
  <c r="R4700" i="1"/>
  <c r="R1451" i="1"/>
  <c r="R4876" i="3"/>
  <c r="R4935" i="3"/>
  <c r="R3200" i="3"/>
  <c r="R4638" i="3"/>
  <c r="R3578" i="3"/>
  <c r="R1270" i="3"/>
  <c r="R1300" i="3"/>
  <c r="R108" i="3"/>
  <c r="R3079" i="1"/>
  <c r="R3199" i="1"/>
  <c r="R3343" i="1"/>
  <c r="R1786" i="1"/>
  <c r="R3070" i="3"/>
  <c r="R4390" i="3"/>
  <c r="R4387" i="3"/>
  <c r="R4427" i="3"/>
  <c r="R2371" i="3"/>
  <c r="R2420" i="3"/>
  <c r="R4911" i="1"/>
  <c r="R2380" i="1"/>
  <c r="R1644" i="1"/>
  <c r="R79" i="1"/>
  <c r="R3824" i="3"/>
  <c r="R745" i="3"/>
  <c r="R1720" i="3"/>
  <c r="R223" i="3"/>
  <c r="R357" i="3"/>
  <c r="R241" i="3"/>
  <c r="R316" i="3"/>
  <c r="R2348" i="3"/>
  <c r="R889" i="3"/>
  <c r="R3500" i="1"/>
  <c r="R2549" i="1"/>
  <c r="R4672" i="3"/>
  <c r="R1445" i="1"/>
  <c r="R2105" i="1"/>
  <c r="R4648" i="3"/>
  <c r="R4684" i="3"/>
  <c r="R4943" i="3"/>
  <c r="R952" i="3"/>
  <c r="R175" i="3"/>
  <c r="R3261" i="1"/>
  <c r="R2945" i="1"/>
  <c r="R104" i="1"/>
  <c r="R2227" i="1"/>
  <c r="R2554" i="1"/>
  <c r="R1197" i="1"/>
  <c r="R680" i="1"/>
  <c r="R394" i="1"/>
  <c r="R240" i="1"/>
  <c r="R4015" i="3"/>
  <c r="R4924" i="3"/>
  <c r="R4493" i="3"/>
  <c r="R4216" i="3"/>
  <c r="R4812" i="3"/>
  <c r="R3808" i="3"/>
  <c r="R657" i="3"/>
  <c r="R3789" i="3"/>
  <c r="R2310" i="3"/>
  <c r="R2024" i="3"/>
  <c r="R4058" i="3"/>
  <c r="R4671" i="3"/>
  <c r="R3833" i="3"/>
  <c r="R3006" i="3"/>
  <c r="R4669" i="3"/>
  <c r="R3635" i="3"/>
  <c r="R1301" i="3"/>
  <c r="R3303" i="3"/>
  <c r="R3317" i="3"/>
  <c r="R1464" i="3"/>
  <c r="R1875" i="3"/>
  <c r="R4118" i="3"/>
  <c r="R3068" i="3"/>
  <c r="R2358" i="3"/>
  <c r="R2280" i="3"/>
  <c r="R4794" i="3"/>
  <c r="R3832" i="3"/>
  <c r="R3846" i="3"/>
  <c r="R3308" i="3"/>
  <c r="R3186" i="3"/>
  <c r="R3157" i="3"/>
  <c r="R4522" i="3"/>
  <c r="R4764" i="3"/>
  <c r="R3618" i="3"/>
  <c r="R2143" i="3"/>
  <c r="R2020" i="3"/>
  <c r="R817" i="3"/>
  <c r="R877" i="3"/>
  <c r="R945" i="3"/>
  <c r="R1901" i="3"/>
  <c r="R1306" i="3"/>
  <c r="R874" i="3"/>
  <c r="R465" i="3"/>
  <c r="R2298" i="3"/>
  <c r="R1578" i="3"/>
  <c r="R1094" i="3"/>
  <c r="R1147" i="3"/>
  <c r="R1354" i="3"/>
  <c r="R613" i="3"/>
  <c r="R190" i="3"/>
  <c r="R1377" i="3"/>
  <c r="R782" i="3"/>
  <c r="R222" i="3"/>
  <c r="R4275" i="3"/>
  <c r="R4159" i="1"/>
  <c r="R3460" i="1"/>
  <c r="R1005" i="1"/>
  <c r="R2846" i="1"/>
  <c r="R4824" i="1"/>
  <c r="R4688" i="1"/>
  <c r="R4616" i="1"/>
  <c r="R4846" i="1"/>
  <c r="R2853" i="1"/>
  <c r="R2410" i="1"/>
  <c r="R4582" i="1"/>
  <c r="R2653" i="1"/>
  <c r="R2402" i="1"/>
  <c r="R4574" i="1"/>
  <c r="R2645" i="1"/>
  <c r="R2202" i="1"/>
  <c r="R4502" i="1"/>
  <c r="R2573" i="1"/>
  <c r="R2194" i="1"/>
  <c r="R2181" i="1"/>
  <c r="R1866" i="1"/>
  <c r="R1981" i="1"/>
  <c r="R1538" i="1"/>
  <c r="R1333" i="1"/>
  <c r="R2665" i="1"/>
  <c r="R3382" i="1"/>
  <c r="R1645" i="1"/>
  <c r="R1202" i="1"/>
  <c r="R784" i="1"/>
  <c r="R166" i="1"/>
  <c r="R641" i="1"/>
  <c r="R4577" i="3"/>
  <c r="R2585" i="3"/>
  <c r="R3745" i="3"/>
  <c r="R4908" i="3"/>
  <c r="R2270" i="3"/>
  <c r="R1669" i="3"/>
  <c r="R3533" i="3"/>
  <c r="R1824" i="3"/>
  <c r="R4968" i="3"/>
  <c r="R3546" i="3"/>
  <c r="R3759" i="3"/>
  <c r="R3769" i="3"/>
  <c r="R2878" i="3"/>
  <c r="R4605" i="3"/>
  <c r="R3571" i="3"/>
  <c r="R349" i="3"/>
  <c r="R3239" i="3"/>
  <c r="R4740" i="3"/>
  <c r="R3594" i="3"/>
  <c r="R3528" i="3"/>
  <c r="R2498" i="3"/>
  <c r="R4067" i="3"/>
  <c r="R1678" i="3"/>
  <c r="R3316" i="3"/>
  <c r="R3194" i="3"/>
  <c r="R4815" i="3"/>
  <c r="R3805" i="3"/>
  <c r="R2771" i="3"/>
  <c r="R2364" i="3"/>
  <c r="R4619" i="3"/>
  <c r="R1351" i="3"/>
  <c r="R4227" i="3"/>
  <c r="R683" i="3"/>
  <c r="R878" i="3"/>
  <c r="R793" i="3"/>
  <c r="R1774" i="3"/>
  <c r="R2051" i="3"/>
  <c r="R975" i="3"/>
  <c r="R913" i="3"/>
  <c r="R551" i="3"/>
  <c r="R1727" i="3"/>
  <c r="R1604" i="3"/>
  <c r="R1148" i="3"/>
  <c r="R2159" i="3"/>
  <c r="R2100" i="3"/>
  <c r="R832" i="3"/>
  <c r="R378" i="3"/>
  <c r="R1337" i="3"/>
  <c r="R291" i="3"/>
  <c r="R117" i="3"/>
  <c r="R912" i="3"/>
  <c r="R4896" i="3"/>
  <c r="R3284" i="1"/>
  <c r="R3320" i="1"/>
  <c r="R3054" i="1"/>
  <c r="R2937" i="1"/>
  <c r="R4767" i="1"/>
  <c r="R4695" i="1"/>
  <c r="R4495" i="1"/>
  <c r="R4487" i="1"/>
  <c r="R4669" i="1"/>
  <c r="R2708" i="1"/>
  <c r="R1945" i="1"/>
  <c r="R4341" i="1"/>
  <c r="R2572" i="1"/>
  <c r="R1937" i="1"/>
  <c r="R4461" i="1"/>
  <c r="R2500" i="1"/>
  <c r="R1737" i="1"/>
  <c r="R4325" i="1"/>
  <c r="R2492" i="1"/>
  <c r="R1793" i="1"/>
  <c r="R2036" i="1"/>
  <c r="R1401" i="1"/>
  <c r="R1836" i="1"/>
  <c r="R917" i="1"/>
  <c r="R1252" i="1"/>
  <c r="R570" i="1"/>
  <c r="R3269" i="1"/>
  <c r="R1500" i="1"/>
  <c r="R810" i="1"/>
  <c r="R1075" i="1"/>
  <c r="R209" i="1"/>
  <c r="R271" i="1"/>
  <c r="R2848" i="3"/>
  <c r="R3657" i="3"/>
  <c r="R4641" i="3"/>
  <c r="R4233" i="3"/>
  <c r="R3608" i="3"/>
  <c r="R2524" i="3"/>
  <c r="R2225" i="3"/>
  <c r="R3375" i="3"/>
  <c r="R4591" i="3"/>
  <c r="R4225" i="3"/>
  <c r="R3790" i="3"/>
  <c r="R4088" i="3"/>
  <c r="R2249" i="3"/>
  <c r="R2465" i="3"/>
  <c r="R4370" i="3"/>
  <c r="R4688" i="3"/>
  <c r="R3678" i="3"/>
  <c r="R2628" i="3"/>
  <c r="R1447" i="3"/>
  <c r="R4511" i="3"/>
  <c r="R3501" i="3"/>
  <c r="R2425" i="3"/>
  <c r="R867" i="3"/>
  <c r="R4315" i="3"/>
  <c r="R68" i="3"/>
  <c r="R2703" i="3"/>
  <c r="R4204" i="3"/>
  <c r="R3058" i="3"/>
  <c r="R3029" i="3"/>
  <c r="R4906" i="3"/>
  <c r="R1673" i="3"/>
  <c r="R4002" i="3"/>
  <c r="R2527" i="3"/>
  <c r="R2404" i="3"/>
  <c r="R200" i="3"/>
  <c r="R1269" i="3"/>
  <c r="R1969" i="3"/>
  <c r="R2285" i="3"/>
  <c r="R1914" i="3"/>
  <c r="R1498" i="3"/>
  <c r="R982" i="3"/>
  <c r="R971" i="3"/>
  <c r="R2194" i="3"/>
  <c r="R1478" i="3"/>
  <c r="R1659" i="3"/>
  <c r="R1738" i="3"/>
  <c r="R1075" i="3"/>
  <c r="R112" i="3"/>
  <c r="R1761" i="3"/>
  <c r="R1186" i="3"/>
  <c r="R606" i="3"/>
  <c r="R3247" i="3"/>
  <c r="R4543" i="1"/>
  <c r="R3768" i="1"/>
  <c r="R3632" i="1"/>
  <c r="R3496" i="1"/>
  <c r="R3360" i="1"/>
  <c r="R3118" i="1"/>
  <c r="R4943" i="1"/>
  <c r="R4935" i="1"/>
  <c r="R3152" i="1"/>
  <c r="R1188" i="1"/>
  <c r="R2393" i="1"/>
  <c r="R4789" i="1"/>
  <c r="R603" i="1"/>
  <c r="R2385" i="1"/>
  <c r="R4909" i="1"/>
  <c r="R571" i="1"/>
  <c r="R2185" i="1"/>
  <c r="R4773" i="1"/>
  <c r="R539" i="1"/>
  <c r="R2241" i="1"/>
  <c r="R2484" i="1"/>
  <c r="R1849" i="1"/>
  <c r="R2284" i="1"/>
  <c r="R1521" i="1"/>
  <c r="R1700" i="1"/>
  <c r="R651" i="1"/>
  <c r="R3717" i="1"/>
  <c r="R1948" i="1"/>
  <c r="R1182" i="1"/>
  <c r="R302" i="1"/>
  <c r="R657" i="1"/>
  <c r="R719" i="1"/>
  <c r="R2352" i="3"/>
  <c r="R3529" i="3"/>
  <c r="R4513" i="3"/>
  <c r="R3387" i="3"/>
  <c r="R3496" i="3"/>
  <c r="R2422" i="3"/>
  <c r="R3021" i="3"/>
  <c r="R4087" i="3"/>
  <c r="R4120" i="3"/>
  <c r="R2504" i="3"/>
  <c r="R3543" i="3"/>
  <c r="R3129" i="3"/>
  <c r="R3597" i="3"/>
  <c r="R4989" i="3"/>
  <c r="R4467" i="3"/>
  <c r="R951" i="3"/>
  <c r="R4135" i="3"/>
  <c r="R3125" i="3"/>
  <c r="R4490" i="3"/>
  <c r="R4936" i="3"/>
  <c r="R4950" i="3"/>
  <c r="R4412" i="3"/>
  <c r="R4290" i="3"/>
  <c r="R4261" i="3"/>
  <c r="R3227" i="3"/>
  <c r="R2220" i="3"/>
  <c r="R3654" i="3"/>
  <c r="R2604" i="3"/>
  <c r="R1543" i="3"/>
  <c r="R3940" i="3"/>
  <c r="R3306" i="3"/>
  <c r="R3548" i="3"/>
  <c r="R2914" i="3"/>
  <c r="R1439" i="3"/>
  <c r="R1316" i="3"/>
  <c r="R2327" i="3"/>
  <c r="R2268" i="3"/>
  <c r="R1208" i="3"/>
  <c r="R1197" i="3"/>
  <c r="R1937" i="3"/>
  <c r="R1233" i="3"/>
  <c r="R1949" i="3"/>
  <c r="R1178" i="3"/>
  <c r="R215" i="3"/>
  <c r="R125" i="3"/>
  <c r="R1970" i="3"/>
  <c r="R548" i="3"/>
  <c r="R1986" i="3"/>
  <c r="R488" i="3"/>
  <c r="R585" i="3"/>
  <c r="R1881" i="3"/>
  <c r="R534" i="3"/>
  <c r="R3351" i="3"/>
  <c r="R4415" i="1"/>
  <c r="R4087" i="1"/>
  <c r="R3951" i="1"/>
  <c r="R3879" i="1"/>
  <c r="R3615" i="1"/>
  <c r="R3543" i="1"/>
  <c r="R2961" i="1"/>
  <c r="R4678" i="1"/>
  <c r="R3517" i="1"/>
  <c r="R1556" i="1"/>
  <c r="R1139" i="1"/>
  <c r="R3062" i="1"/>
  <c r="R1420" i="1"/>
  <c r="R579" i="1"/>
  <c r="R3309" i="1"/>
  <c r="R1348" i="1"/>
  <c r="R634" i="1"/>
  <c r="R3137" i="1"/>
  <c r="R1340" i="1"/>
  <c r="R874" i="1"/>
  <c r="R2747" i="1"/>
  <c r="R953" i="1"/>
  <c r="R2483" i="1"/>
  <c r="R33" i="1"/>
  <c r="R1899" i="1"/>
  <c r="R56" i="1"/>
  <c r="R4156" i="1"/>
  <c r="R2147" i="1"/>
  <c r="R168" i="1"/>
  <c r="R138" i="1"/>
  <c r="R863" i="1"/>
  <c r="R4238" i="3"/>
  <c r="R4916" i="3"/>
  <c r="R4425" i="3"/>
  <c r="R2648" i="3"/>
  <c r="R4472" i="3"/>
  <c r="R2584" i="3"/>
  <c r="R2248" i="3"/>
  <c r="R4314" i="3"/>
  <c r="R4799" i="3"/>
  <c r="R4024" i="3"/>
  <c r="R685" i="3"/>
  <c r="R2500" i="3"/>
  <c r="R4600" i="3"/>
  <c r="R1479" i="3"/>
  <c r="R3389" i="3"/>
  <c r="R2867" i="3"/>
  <c r="R489" i="3"/>
  <c r="R2521" i="3"/>
  <c r="R4036" i="3"/>
  <c r="R3402" i="3"/>
  <c r="R3848" i="3"/>
  <c r="R3862" i="3"/>
  <c r="R3324" i="3"/>
  <c r="R3202" i="3"/>
  <c r="R3173" i="3"/>
  <c r="R4538" i="3"/>
  <c r="R3576" i="3"/>
  <c r="R2562" i="3"/>
  <c r="R4115" i="3"/>
  <c r="R1806" i="3"/>
  <c r="R3364" i="3"/>
  <c r="R3242" i="3"/>
  <c r="R3484" i="3"/>
  <c r="R2850" i="3"/>
  <c r="R1375" i="3"/>
  <c r="R1252" i="3"/>
  <c r="R2263" i="3"/>
  <c r="R2204" i="3"/>
  <c r="R1144" i="3"/>
  <c r="R1133" i="3"/>
  <c r="R1777" i="3"/>
  <c r="R1073" i="3"/>
  <c r="R1885" i="3"/>
  <c r="R1074" i="3"/>
  <c r="R2057" i="3"/>
  <c r="R2381" i="3"/>
  <c r="R1874" i="3"/>
  <c r="R445" i="3"/>
  <c r="R1922" i="3"/>
  <c r="R424" i="3"/>
  <c r="R483" i="3"/>
  <c r="R1817" i="3"/>
  <c r="R470" i="3"/>
  <c r="R3724" i="3"/>
  <c r="R4317" i="1"/>
  <c r="R3070" i="1"/>
  <c r="R4904" i="1"/>
  <c r="R4768" i="1"/>
  <c r="R4568" i="1"/>
  <c r="R4432" i="1"/>
  <c r="R4360" i="1"/>
  <c r="R4590" i="1"/>
  <c r="R2597" i="1"/>
  <c r="R2154" i="1"/>
  <c r="R4326" i="1"/>
  <c r="R2397" i="1"/>
  <c r="R2146" i="1"/>
  <c r="R4318" i="1"/>
  <c r="R2389" i="1"/>
  <c r="R1946" i="1"/>
  <c r="R4246" i="1"/>
  <c r="R2317" i="1"/>
  <c r="R1938" i="1"/>
  <c r="R1925" i="1"/>
  <c r="R1610" i="1"/>
  <c r="R1725" i="1"/>
  <c r="R1282" i="1"/>
  <c r="R1038" i="1"/>
  <c r="R2409" i="1"/>
  <c r="R3063" i="1"/>
  <c r="R1389" i="1"/>
  <c r="R2593" i="1"/>
  <c r="R528" i="1"/>
  <c r="R37" i="1"/>
  <c r="R385" i="1"/>
  <c r="R4415" i="3"/>
  <c r="R3273" i="3"/>
  <c r="R2369" i="3"/>
  <c r="R3981" i="3"/>
  <c r="R3631" i="3"/>
  <c r="R3584" i="3"/>
  <c r="R4881" i="3"/>
  <c r="R3063" i="3"/>
  <c r="R1632" i="3"/>
  <c r="R3521" i="3"/>
  <c r="R2201" i="3"/>
  <c r="R4975" i="3"/>
  <c r="R1496" i="3"/>
  <c r="R1608" i="3"/>
  <c r="R4178" i="3"/>
  <c r="R4496" i="3"/>
  <c r="R3486" i="3"/>
  <c r="R2361" i="3"/>
  <c r="R2295" i="3"/>
  <c r="R4831" i="3"/>
  <c r="R4845" i="3"/>
  <c r="R3811" i="3"/>
  <c r="R990" i="3"/>
  <c r="R3060" i="3"/>
  <c r="R2336" i="3"/>
  <c r="R4047" i="3"/>
  <c r="R3037" i="3"/>
  <c r="R4914" i="3"/>
  <c r="R1841" i="3"/>
  <c r="R4363" i="3"/>
  <c r="R595" i="3"/>
  <c r="R4483" i="3"/>
  <c r="R999" i="3"/>
  <c r="R1654" i="3"/>
  <c r="R1867" i="3"/>
  <c r="R569" i="3"/>
  <c r="R475" i="3"/>
  <c r="R1743" i="3"/>
  <c r="R1684" i="3"/>
  <c r="R1420" i="3"/>
  <c r="R2495" i="3"/>
  <c r="R2372" i="3"/>
  <c r="R430" i="3"/>
  <c r="R673" i="3"/>
  <c r="R755" i="3"/>
  <c r="R618" i="3"/>
  <c r="R739" i="3"/>
  <c r="R2105" i="3"/>
  <c r="R1257" i="3"/>
  <c r="R472" i="3"/>
  <c r="R594" i="3"/>
  <c r="R758" i="3"/>
  <c r="R2328" i="3"/>
  <c r="R4473" i="3"/>
  <c r="R3274" i="3"/>
  <c r="R4850" i="3"/>
  <c r="R1966" i="3"/>
  <c r="R2351" i="3"/>
  <c r="R182" i="3"/>
  <c r="R258" i="3"/>
  <c r="R4499" i="3"/>
  <c r="R1564" i="3"/>
  <c r="R1741" i="3"/>
  <c r="R2315" i="3"/>
  <c r="R979" i="3"/>
  <c r="R4246" i="3"/>
  <c r="R3826" i="3"/>
  <c r="R743" i="3"/>
  <c r="R3920" i="3"/>
  <c r="R4532" i="3"/>
  <c r="R806" i="3"/>
  <c r="R2431" i="3"/>
  <c r="R1193" i="3"/>
  <c r="R4770" i="3"/>
  <c r="R1340" i="3"/>
  <c r="R1131" i="3"/>
  <c r="R1623" i="3"/>
  <c r="R368" i="3"/>
  <c r="R681" i="3"/>
  <c r="R3898" i="3"/>
  <c r="R2308" i="3"/>
  <c r="R4744" i="3"/>
  <c r="R924" i="3"/>
  <c r="R4258" i="3"/>
  <c r="R2896" i="3"/>
  <c r="R3074" i="3"/>
  <c r="R100" i="3"/>
  <c r="R4581" i="3"/>
  <c r="R1530" i="3"/>
  <c r="R3435" i="3"/>
  <c r="R820" i="3"/>
  <c r="R335" i="3"/>
  <c r="R2086" i="3"/>
  <c r="R821" i="3"/>
  <c r="R1332" i="3"/>
  <c r="R162" i="3"/>
  <c r="R2829" i="3"/>
  <c r="R1167" i="3"/>
  <c r="R4220" i="3"/>
  <c r="R297" i="3"/>
  <c r="R120" i="3"/>
  <c r="R1863" i="3"/>
  <c r="R4495" i="3"/>
  <c r="R1852" i="3"/>
  <c r="R2292" i="3"/>
  <c r="R461" i="3"/>
  <c r="R3285" i="3"/>
  <c r="R2684" i="3"/>
  <c r="R3957" i="3"/>
  <c r="R1868" i="3"/>
  <c r="R2097" i="3"/>
  <c r="R1483" i="1"/>
  <c r="R1693" i="3"/>
  <c r="R122" i="1"/>
  <c r="R866" i="1"/>
  <c r="R3271" i="3"/>
  <c r="R3022" i="3"/>
  <c r="R3146" i="3"/>
  <c r="R2746" i="3"/>
  <c r="R1847" i="3"/>
  <c r="R391" i="3"/>
  <c r="R1089" i="3"/>
  <c r="R3248" i="1"/>
  <c r="R4733" i="1"/>
  <c r="R1801" i="1"/>
  <c r="R1118" i="1"/>
  <c r="R273" i="1"/>
  <c r="R3176" i="3"/>
  <c r="R2906" i="3"/>
  <c r="R3053" i="3"/>
  <c r="R3634" i="3"/>
  <c r="R969" i="3"/>
  <c r="R1558" i="3"/>
  <c r="R654" i="3"/>
  <c r="R4094" i="1"/>
  <c r="R249" i="1"/>
  <c r="R760" i="1"/>
  <c r="R659" i="1"/>
  <c r="R270" i="1"/>
  <c r="R1312" i="3"/>
  <c r="R4006" i="3"/>
  <c r="R2417" i="3"/>
  <c r="R2142" i="3"/>
  <c r="R1367" i="3"/>
  <c r="R1699" i="1"/>
  <c r="R4189" i="3"/>
  <c r="R1988" i="3"/>
  <c r="R374" i="3"/>
  <c r="R4044" i="1"/>
  <c r="R3300" i="1"/>
  <c r="R2813" i="1"/>
  <c r="R695" i="1"/>
  <c r="R4433" i="3"/>
  <c r="R4048" i="3"/>
  <c r="R3636" i="3"/>
  <c r="R1598" i="3"/>
  <c r="R1924" i="3"/>
  <c r="R146" i="3"/>
  <c r="R4295" i="1"/>
  <c r="R1545" i="1"/>
  <c r="R2984" i="1"/>
  <c r="R1592" i="3"/>
  <c r="R4414" i="3"/>
  <c r="R2797" i="3"/>
  <c r="R1563" i="3"/>
  <c r="R1574" i="3"/>
  <c r="R1083" i="3"/>
  <c r="R4732" i="3"/>
  <c r="R2330" i="3"/>
  <c r="R3485" i="3"/>
  <c r="R98" i="3"/>
  <c r="R2261" i="3"/>
  <c r="R4685" i="1"/>
  <c r="R1619" i="1"/>
  <c r="R2170" i="1"/>
  <c r="R2462" i="3"/>
  <c r="R2649" i="1"/>
  <c r="R2540" i="1"/>
  <c r="R788" i="3"/>
  <c r="R3538" i="3"/>
  <c r="R4957" i="3"/>
  <c r="R941" i="3"/>
  <c r="R1625" i="3"/>
  <c r="R1381" i="1"/>
  <c r="R1166" i="1"/>
  <c r="R2676" i="1"/>
  <c r="R1715" i="1"/>
  <c r="R2217" i="1"/>
  <c r="R2652" i="1"/>
  <c r="R535" i="1"/>
  <c r="R745" i="1"/>
  <c r="R607" i="1"/>
  <c r="R4250" i="3"/>
  <c r="R4852" i="3"/>
  <c r="R1157" i="3"/>
  <c r="R4607" i="3"/>
  <c r="R4489" i="3"/>
  <c r="R2984" i="3"/>
  <c r="R2665" i="3"/>
  <c r="R3412" i="3"/>
  <c r="R4399" i="3"/>
  <c r="R4376" i="3"/>
  <c r="R2181" i="3"/>
  <c r="R3847" i="3"/>
  <c r="R3321" i="3"/>
  <c r="R4365" i="3"/>
  <c r="R4157" i="3"/>
  <c r="R3123" i="3"/>
  <c r="R2108" i="3"/>
  <c r="R2791" i="3"/>
  <c r="R2805" i="3"/>
  <c r="R4682" i="3"/>
  <c r="R4616" i="3"/>
  <c r="R3606" i="3"/>
  <c r="R2549" i="3"/>
  <c r="R301" i="3"/>
  <c r="R4404" i="3"/>
  <c r="R4282" i="3"/>
  <c r="R3320" i="3"/>
  <c r="R3334" i="3"/>
  <c r="R2796" i="3"/>
  <c r="R2674" i="3"/>
  <c r="R2645" i="3"/>
  <c r="R4010" i="3"/>
  <c r="R4252" i="3"/>
  <c r="R3106" i="3"/>
  <c r="R1631" i="3"/>
  <c r="R1508" i="3"/>
  <c r="R2519" i="3"/>
  <c r="R60" i="3"/>
  <c r="R42" i="3"/>
  <c r="R1389" i="3"/>
  <c r="R292" i="3"/>
  <c r="R1745" i="3"/>
  <c r="R2141" i="3"/>
  <c r="R1490" i="3"/>
  <c r="R715" i="3"/>
  <c r="R439" i="3"/>
  <c r="R2282" i="3"/>
  <c r="R828" i="3"/>
  <c r="R2178" i="3"/>
  <c r="R680" i="3"/>
  <c r="R854" i="3"/>
  <c r="R2073" i="3"/>
  <c r="R726" i="3"/>
  <c r="R4820" i="1"/>
  <c r="R4920" i="1"/>
  <c r="R4784" i="1"/>
  <c r="R4648" i="1"/>
  <c r="R4512" i="1"/>
  <c r="R4312" i="1"/>
  <c r="R4176" i="1"/>
  <c r="R4104" i="1"/>
  <c r="R4334" i="1"/>
  <c r="R2341" i="1"/>
  <c r="R1898" i="1"/>
  <c r="R4070" i="1"/>
  <c r="R2141" i="1"/>
  <c r="R1890" i="1"/>
  <c r="R4062" i="1"/>
  <c r="R2133" i="1"/>
  <c r="R1690" i="1"/>
  <c r="R3990" i="1"/>
  <c r="R2061" i="1"/>
  <c r="R1682" i="1"/>
  <c r="R1669" i="1"/>
  <c r="R1354" i="1"/>
  <c r="R1469" i="1"/>
  <c r="R2673" i="1"/>
  <c r="R2852" i="1"/>
  <c r="R2153" i="1"/>
  <c r="R4869" i="1"/>
  <c r="R1028" i="1"/>
  <c r="R2337" i="1"/>
  <c r="R272" i="1"/>
  <c r="R946" i="1"/>
  <c r="R129" i="1"/>
  <c r="R3553" i="3"/>
  <c r="R3960" i="3"/>
  <c r="R2502" i="3"/>
  <c r="R4361" i="3"/>
  <c r="R4416" i="3"/>
  <c r="R2601" i="3"/>
  <c r="R2900" i="3"/>
  <c r="R4287" i="3"/>
  <c r="R4280" i="3"/>
  <c r="R786" i="3"/>
  <c r="R2903" i="3"/>
  <c r="R3257" i="3"/>
  <c r="R4109" i="3"/>
  <c r="R4093" i="3"/>
  <c r="R3059" i="3"/>
  <c r="R1125" i="3"/>
  <c r="R2727" i="3"/>
  <c r="R4228" i="3"/>
  <c r="R3082" i="3"/>
  <c r="R3016" i="3"/>
  <c r="R4589" i="3"/>
  <c r="R3555" i="3"/>
  <c r="R2277" i="3"/>
  <c r="R2804" i="3"/>
  <c r="R2682" i="3"/>
  <c r="R4303" i="3"/>
  <c r="R3293" i="3"/>
  <c r="R1272" i="3"/>
  <c r="R930" i="3"/>
  <c r="R4107" i="3"/>
  <c r="R1790" i="3"/>
  <c r="R3715" i="3"/>
  <c r="R1509" i="3"/>
  <c r="R67" i="3"/>
  <c r="R2042" i="3"/>
  <c r="R1262" i="3"/>
  <c r="R1451" i="3"/>
  <c r="R249" i="3"/>
  <c r="R155" i="3"/>
  <c r="R2355" i="3"/>
  <c r="R1215" i="3"/>
  <c r="R1092" i="3"/>
  <c r="R525" i="3"/>
  <c r="R1647" i="3"/>
  <c r="R1588" i="3"/>
  <c r="R320" i="3"/>
  <c r="R17" i="3"/>
  <c r="R809" i="3"/>
  <c r="R418" i="3"/>
  <c r="R1299" i="3"/>
  <c r="R400" i="3"/>
  <c r="R3712" i="3"/>
  <c r="R3335" i="1"/>
  <c r="R4727" i="1"/>
  <c r="R4591" i="1"/>
  <c r="R4519" i="1"/>
  <c r="R4255" i="1"/>
  <c r="R4183" i="1"/>
  <c r="R3983" i="1"/>
  <c r="R3975" i="1"/>
  <c r="R4157" i="1"/>
  <c r="R2196" i="1"/>
  <c r="R1433" i="1"/>
  <c r="R3829" i="1"/>
  <c r="R2060" i="1"/>
  <c r="R1425" i="1"/>
  <c r="R3949" i="1"/>
  <c r="R1988" i="1"/>
  <c r="R1225" i="1"/>
  <c r="R3813" i="1"/>
  <c r="R1980" i="1"/>
  <c r="R1281" i="1"/>
  <c r="R1524" i="1"/>
  <c r="R916" i="1"/>
  <c r="R1324" i="1"/>
  <c r="R450" i="1"/>
  <c r="R2539" i="1"/>
  <c r="R409" i="1"/>
  <c r="R4796" i="1"/>
  <c r="R2787" i="1"/>
  <c r="R649" i="1"/>
  <c r="R778" i="1"/>
  <c r="R624" i="1"/>
  <c r="R126" i="1"/>
  <c r="R3183" i="3"/>
  <c r="R1576" i="3"/>
  <c r="R3617" i="3"/>
  <c r="R3209" i="3"/>
  <c r="R2784" i="3"/>
  <c r="R4584" i="3"/>
  <c r="R1143" i="3"/>
  <c r="R2350" i="3"/>
  <c r="R3767" i="3"/>
  <c r="R3713" i="3"/>
  <c r="R2766" i="3"/>
  <c r="R3304" i="3"/>
  <c r="R2991" i="3"/>
  <c r="R4492" i="3"/>
  <c r="R3858" i="3"/>
  <c r="R4176" i="3"/>
  <c r="R3166" i="3"/>
  <c r="R4715" i="3"/>
  <c r="R2046" i="3"/>
  <c r="R3999" i="3"/>
  <c r="R2989" i="3"/>
  <c r="R4866" i="3"/>
  <c r="R74" i="3"/>
  <c r="R3803" i="3"/>
  <c r="R974" i="3"/>
  <c r="R4742" i="3"/>
  <c r="R3692" i="3"/>
  <c r="R2536" i="3"/>
  <c r="R2497" i="3"/>
  <c r="R4394" i="3"/>
  <c r="R4636" i="3"/>
  <c r="R3490" i="3"/>
  <c r="R2015" i="3"/>
  <c r="R1892" i="3"/>
  <c r="R635" i="3"/>
  <c r="R719" i="3"/>
  <c r="R457" i="3"/>
  <c r="R1773" i="3"/>
  <c r="R1106" i="3"/>
  <c r="R599" i="3"/>
  <c r="R260" i="3"/>
  <c r="R2098" i="3"/>
  <c r="R1370" i="3"/>
  <c r="R966" i="3"/>
  <c r="R939" i="3"/>
  <c r="R1226" i="3"/>
  <c r="R409" i="3"/>
  <c r="R129" i="3"/>
  <c r="R1249" i="3"/>
  <c r="R587" i="3"/>
  <c r="R94" i="3"/>
  <c r="R4837" i="3"/>
  <c r="R4928" i="1"/>
  <c r="R3256" i="1"/>
  <c r="R2951" i="1"/>
  <c r="R4967" i="1"/>
  <c r="R4703" i="1"/>
  <c r="R4631" i="1"/>
  <c r="R4431" i="1"/>
  <c r="R4423" i="1"/>
  <c r="R4605" i="1"/>
  <c r="R2644" i="1"/>
  <c r="R1881" i="1"/>
  <c r="R4277" i="1"/>
  <c r="R2508" i="1"/>
  <c r="R1873" i="1"/>
  <c r="R4397" i="1"/>
  <c r="R2436" i="1"/>
  <c r="R1673" i="1"/>
  <c r="R4261" i="1"/>
  <c r="R2428" i="1"/>
  <c r="R1729" i="1"/>
  <c r="R1972" i="1"/>
  <c r="R1337" i="1"/>
  <c r="R1772" i="1"/>
  <c r="R683" i="1"/>
  <c r="R1187" i="1"/>
  <c r="R442" i="1"/>
  <c r="R3190" i="1"/>
  <c r="R1436" i="1"/>
  <c r="R682" i="1"/>
  <c r="R980" i="1"/>
  <c r="R145" i="1"/>
  <c r="R207" i="1"/>
  <c r="R2695" i="3"/>
  <c r="R3160" i="3"/>
  <c r="R3489" i="3"/>
  <c r="R4105" i="3"/>
  <c r="R2672" i="3"/>
  <c r="R4504" i="3"/>
  <c r="R4826" i="3"/>
  <c r="R3263" i="3"/>
  <c r="R3328" i="3"/>
  <c r="R1242" i="3"/>
  <c r="R2647" i="3"/>
  <c r="R2617" i="3"/>
  <c r="R3028" i="3"/>
  <c r="R4477" i="3"/>
  <c r="R3955" i="3"/>
  <c r="R1550" i="3"/>
  <c r="R3623" i="3"/>
  <c r="R2613" i="3"/>
  <c r="R3978" i="3"/>
  <c r="R4424" i="3"/>
  <c r="R4438" i="3"/>
  <c r="R3900" i="3"/>
  <c r="R3778" i="3"/>
  <c r="R3749" i="3"/>
  <c r="R2715" i="3"/>
  <c r="R1650" i="3"/>
  <c r="R3142" i="3"/>
  <c r="R4691" i="3"/>
  <c r="R1982" i="3"/>
  <c r="R3428" i="3"/>
  <c r="R2794" i="3"/>
  <c r="R3036" i="3"/>
  <c r="R2272" i="3"/>
  <c r="R925" i="3"/>
  <c r="R785" i="3"/>
  <c r="R1815" i="3"/>
  <c r="R1756" i="3"/>
  <c r="R621" i="3"/>
  <c r="R604" i="3"/>
  <c r="R444" i="3"/>
  <c r="R330" i="3"/>
  <c r="R1437" i="3"/>
  <c r="R19" i="3"/>
  <c r="R836" i="3"/>
  <c r="R1933" i="3"/>
  <c r="R1146" i="3"/>
  <c r="R1921" i="3"/>
  <c r="R1474" i="3"/>
  <c r="R39" i="3"/>
  <c r="R538" i="3"/>
  <c r="R1369" i="3"/>
  <c r="R22" i="3"/>
  <c r="R236" i="3"/>
  <c r="R4288" i="1"/>
  <c r="R3575" i="1"/>
  <c r="R3319" i="1"/>
  <c r="R3064" i="1"/>
  <c r="R4230" i="1"/>
  <c r="R4222" i="1"/>
  <c r="R3662" i="1"/>
  <c r="R3326" i="1"/>
  <c r="R4980" i="1"/>
  <c r="R2843" i="1"/>
  <c r="R154" i="1"/>
  <c r="R4652" i="1"/>
  <c r="R2771" i="1"/>
  <c r="R993" i="1"/>
  <c r="R4836" i="1"/>
  <c r="R2635" i="1"/>
  <c r="R601" i="1"/>
  <c r="R4636" i="1"/>
  <c r="R2627" i="1"/>
  <c r="R713" i="1"/>
  <c r="R2235" i="1"/>
  <c r="R856" i="1"/>
  <c r="R1971" i="1"/>
  <c r="R815" i="1"/>
  <c r="R1387" i="1"/>
  <c r="R278" i="1"/>
  <c r="R3644" i="1"/>
  <c r="R1635" i="1"/>
  <c r="R23" i="1"/>
  <c r="R489" i="1"/>
  <c r="R351" i="1"/>
  <c r="R4820" i="3"/>
  <c r="R4193" i="3"/>
  <c r="R3401" i="3"/>
  <c r="R2951" i="3"/>
  <c r="R4919" i="3"/>
  <c r="R4543" i="3"/>
  <c r="R4408" i="3"/>
  <c r="R375" i="3"/>
  <c r="R3975" i="3"/>
  <c r="R3232" i="3"/>
  <c r="R4609" i="3"/>
  <c r="R4558" i="3"/>
  <c r="R3928" i="3"/>
  <c r="R2863" i="3"/>
  <c r="R2877" i="3"/>
  <c r="R2040" i="3"/>
  <c r="R295" i="3"/>
  <c r="R4574" i="3"/>
  <c r="R3524" i="3"/>
  <c r="R2890" i="3"/>
  <c r="R3336" i="3"/>
  <c r="R3350" i="3"/>
  <c r="R2812" i="3"/>
  <c r="R2690" i="3"/>
  <c r="R2661" i="3"/>
  <c r="R4026" i="3"/>
  <c r="R3064" i="3"/>
  <c r="R4637" i="3"/>
  <c r="R3603" i="3"/>
  <c r="R221" i="3"/>
  <c r="R2852" i="3"/>
  <c r="R2730" i="3"/>
  <c r="R2972" i="3"/>
  <c r="R1904" i="3"/>
  <c r="R852" i="3"/>
  <c r="R692" i="3"/>
  <c r="R1751" i="3"/>
  <c r="R1692" i="3"/>
  <c r="R519" i="3"/>
  <c r="R501" i="3"/>
  <c r="R148" i="3"/>
  <c r="R170" i="3"/>
  <c r="R1373" i="3"/>
  <c r="R2065" i="3"/>
  <c r="R611" i="3"/>
  <c r="R1869" i="3"/>
  <c r="R1050" i="3"/>
  <c r="R1857" i="3"/>
  <c r="R1410" i="3"/>
  <c r="R686" i="3"/>
  <c r="R474" i="3"/>
  <c r="R1305" i="3"/>
  <c r="R77" i="3"/>
  <c r="R3251" i="3"/>
  <c r="R4664" i="1"/>
  <c r="R4528" i="1"/>
  <c r="R4392" i="1"/>
  <c r="R4256" i="1"/>
  <c r="R4056" i="1"/>
  <c r="R3920" i="1"/>
  <c r="R3848" i="1"/>
  <c r="R4078" i="1"/>
  <c r="R2085" i="1"/>
  <c r="R1642" i="1"/>
  <c r="R3814" i="1"/>
  <c r="R1885" i="1"/>
  <c r="R1634" i="1"/>
  <c r="R3806" i="1"/>
  <c r="R1877" i="1"/>
  <c r="R1434" i="1"/>
  <c r="R3734" i="1"/>
  <c r="R1805" i="1"/>
  <c r="R1426" i="1"/>
  <c r="R1413" i="1"/>
  <c r="R2745" i="1"/>
  <c r="R1213" i="1"/>
  <c r="R2417" i="1"/>
  <c r="R2596" i="1"/>
  <c r="R1897" i="1"/>
  <c r="R4613" i="1"/>
  <c r="R2844" i="1"/>
  <c r="R2081" i="1"/>
  <c r="R16" i="1"/>
  <c r="R690" i="1"/>
  <c r="R736" i="1"/>
  <c r="R4065" i="3"/>
  <c r="R1888" i="3"/>
  <c r="R2345" i="3"/>
  <c r="R499" i="3"/>
  <c r="R2751" i="3"/>
  <c r="R2776" i="3"/>
  <c r="R4369" i="3"/>
  <c r="R4086" i="3"/>
  <c r="R4279" i="3"/>
  <c r="R3009" i="3"/>
  <c r="R4965" i="3"/>
  <c r="R4151" i="3"/>
  <c r="R4838" i="3"/>
  <c r="R4300" i="3"/>
  <c r="R3666" i="3"/>
  <c r="R3984" i="3"/>
  <c r="R2974" i="3"/>
  <c r="R4523" i="3"/>
  <c r="R934" i="3"/>
  <c r="R4319" i="3"/>
  <c r="R4333" i="3"/>
  <c r="R3299" i="3"/>
  <c r="R1605" i="3"/>
  <c r="R2538" i="3"/>
  <c r="R276" i="3"/>
  <c r="R3535" i="3"/>
  <c r="R2508" i="3"/>
  <c r="R4402" i="3"/>
  <c r="R4373" i="3"/>
  <c r="R3851" i="3"/>
  <c r="R1102" i="3"/>
  <c r="R3971" i="3"/>
  <c r="R1422" i="3"/>
  <c r="R1142" i="3"/>
  <c r="R1211" i="3"/>
  <c r="R2030" i="3"/>
  <c r="R2307" i="3"/>
  <c r="R1231" i="3"/>
  <c r="R1172" i="3"/>
  <c r="R903" i="3"/>
  <c r="R1983" i="3"/>
  <c r="R1860" i="3"/>
  <c r="R1404" i="3"/>
  <c r="R2415" i="3"/>
  <c r="R2356" i="3"/>
  <c r="R153" i="3"/>
  <c r="R634" i="3"/>
  <c r="R1593" i="3"/>
  <c r="R700" i="3"/>
  <c r="R638" i="3"/>
  <c r="R82" i="3"/>
  <c r="R246" i="3"/>
  <c r="R4462" i="3"/>
  <c r="R3449" i="3"/>
  <c r="R193" i="3"/>
  <c r="R1470" i="3"/>
  <c r="R2076" i="3"/>
  <c r="R2253" i="3"/>
  <c r="R1787" i="3"/>
  <c r="R3743" i="3"/>
  <c r="R4338" i="3"/>
  <c r="R471" i="3"/>
  <c r="R1947" i="3"/>
  <c r="R942" i="3"/>
  <c r="R350" i="3"/>
  <c r="R3708" i="3"/>
  <c r="R859" i="3"/>
  <c r="R1778" i="3"/>
  <c r="R3422" i="3"/>
  <c r="R2423" i="3"/>
  <c r="R1759" i="3"/>
  <c r="R2269" i="3"/>
  <c r="R993" i="3"/>
  <c r="R1247" i="3"/>
  <c r="R1713" i="3"/>
  <c r="R3471" i="3"/>
  <c r="R1707" i="3"/>
  <c r="R1442" i="3"/>
  <c r="R1176" i="3"/>
  <c r="R2385" i="3"/>
  <c r="R2019" i="3"/>
  <c r="R3222" i="3"/>
  <c r="R4419" i="3"/>
  <c r="R2354" i="3"/>
  <c r="R4967" i="3"/>
  <c r="R4922" i="3"/>
  <c r="R211" i="3"/>
  <c r="R2996" i="3"/>
  <c r="R1013" i="3"/>
  <c r="R3786" i="3"/>
  <c r="R663" i="3"/>
  <c r="R3349" i="3"/>
  <c r="R2099" i="3"/>
  <c r="R1391" i="3"/>
  <c r="R419" i="3"/>
  <c r="R4599" i="3"/>
  <c r="R2763" i="3"/>
  <c r="R3907" i="3"/>
  <c r="R4024" i="1"/>
  <c r="R666" i="1"/>
  <c r="R4992" i="3"/>
  <c r="R4791" i="3"/>
  <c r="R3986" i="3"/>
  <c r="R273" i="3"/>
  <c r="R2437" i="3"/>
  <c r="R922" i="3"/>
  <c r="R1101" i="3"/>
  <c r="R4676" i="1"/>
  <c r="R4559" i="1"/>
  <c r="R2001" i="1"/>
  <c r="R1465" i="1"/>
  <c r="R938" i="1"/>
  <c r="R2823" i="3"/>
  <c r="R2894" i="3"/>
  <c r="R3742" i="3"/>
  <c r="R4379" i="3"/>
  <c r="R4578" i="3"/>
  <c r="R773" i="3"/>
  <c r="R1651" i="3"/>
  <c r="R4286" i="1"/>
  <c r="R4268" i="1"/>
  <c r="R1851" i="1"/>
  <c r="R1251" i="1"/>
  <c r="R4698" i="3"/>
  <c r="R3131" i="3"/>
  <c r="R2092" i="3"/>
  <c r="R3206" i="3"/>
  <c r="R275" i="3"/>
  <c r="R584" i="3"/>
  <c r="R1473" i="3"/>
  <c r="R4440" i="3"/>
  <c r="R4414" i="1"/>
  <c r="R988" i="1"/>
  <c r="R130" i="1"/>
  <c r="R2299" i="1"/>
  <c r="R3708" i="1"/>
  <c r="R2772" i="3"/>
  <c r="R3318" i="3"/>
  <c r="R2318" i="3"/>
  <c r="R2888" i="3"/>
  <c r="R2616" i="3"/>
  <c r="R4099" i="3"/>
  <c r="R2158" i="3"/>
  <c r="R1532" i="3"/>
  <c r="R863" i="3"/>
  <c r="R4940" i="1"/>
  <c r="R2944" i="1"/>
  <c r="R955" i="1"/>
  <c r="R2477" i="1"/>
  <c r="R4785" i="3"/>
  <c r="R4247" i="3"/>
  <c r="R1095" i="3"/>
  <c r="R676" i="3"/>
  <c r="R1236" i="3"/>
  <c r="R698" i="3"/>
  <c r="R4839" i="1"/>
  <c r="R4149" i="1"/>
  <c r="R2300" i="1"/>
  <c r="R426" i="1"/>
  <c r="R2833" i="3"/>
  <c r="R1056" i="3"/>
  <c r="R247" i="3"/>
  <c r="R1661" i="3"/>
  <c r="R2083" i="3"/>
  <c r="R2943" i="3"/>
  <c r="R944" i="3"/>
  <c r="R954" i="3"/>
  <c r="R4259" i="3"/>
  <c r="R4637" i="1"/>
  <c r="R367" i="1"/>
  <c r="R4598" i="1"/>
  <c r="R4301" i="3"/>
  <c r="R2935" i="1"/>
  <c r="R1777" i="1"/>
  <c r="R3695" i="3"/>
  <c r="R4368" i="3"/>
  <c r="R4435" i="3"/>
  <c r="R1265" i="3"/>
  <c r="R278" i="3"/>
  <c r="R1300" i="1"/>
  <c r="R956" i="1"/>
  <c r="R2491" i="1"/>
  <c r="R1203" i="1"/>
  <c r="R1193" i="1"/>
  <c r="R2140" i="1"/>
  <c r="R996" i="1"/>
  <c r="R233" i="1"/>
  <c r="R95" i="1"/>
  <c r="R1200" i="3"/>
  <c r="R4185" i="3"/>
  <c r="R4777" i="3"/>
  <c r="R4990" i="3"/>
  <c r="R3465" i="3"/>
  <c r="R4951" i="3"/>
  <c r="R4760" i="3"/>
  <c r="R2939" i="3"/>
  <c r="R3575" i="3"/>
  <c r="R3632" i="3"/>
  <c r="R4865" i="3"/>
  <c r="R3031" i="3"/>
  <c r="R2809" i="3"/>
  <c r="R4564" i="3"/>
  <c r="R3645" i="3"/>
  <c r="R2611" i="3"/>
  <c r="R345" i="3"/>
  <c r="R1432" i="3"/>
  <c r="R1544" i="3"/>
  <c r="R4170" i="3"/>
  <c r="R4104" i="3"/>
  <c r="R3094" i="3"/>
  <c r="R4643" i="3"/>
  <c r="R1255" i="3"/>
  <c r="R3892" i="3"/>
  <c r="R3770" i="3"/>
  <c r="R2808" i="3"/>
  <c r="R2822" i="3"/>
  <c r="R1472" i="3"/>
  <c r="R1136" i="3"/>
  <c r="R4644" i="3"/>
  <c r="R3498" i="3"/>
  <c r="R3740" i="3"/>
  <c r="R2594" i="3"/>
  <c r="R1119" i="3"/>
  <c r="R996" i="3"/>
  <c r="R2007" i="3"/>
  <c r="R1948" i="3"/>
  <c r="R881" i="3"/>
  <c r="R868" i="3"/>
  <c r="R1097" i="3"/>
  <c r="R132" i="3"/>
  <c r="R1629" i="3"/>
  <c r="R573" i="3"/>
  <c r="R1361" i="3"/>
  <c r="R2125" i="3"/>
  <c r="R1458" i="3"/>
  <c r="R2113" i="3"/>
  <c r="R1666" i="3"/>
  <c r="R168" i="3"/>
  <c r="R730" i="3"/>
  <c r="R1561" i="3"/>
  <c r="R214" i="3"/>
  <c r="R4095" i="1"/>
  <c r="R4408" i="1"/>
  <c r="R4272" i="1"/>
  <c r="R4136" i="1"/>
  <c r="R4000" i="1"/>
  <c r="R3800" i="1"/>
  <c r="R3664" i="1"/>
  <c r="R3592" i="1"/>
  <c r="R3822" i="1"/>
  <c r="R1829" i="1"/>
  <c r="R1386" i="1"/>
  <c r="R3558" i="1"/>
  <c r="R1629" i="1"/>
  <c r="R1378" i="1"/>
  <c r="R3550" i="1"/>
  <c r="R1621" i="1"/>
  <c r="R1173" i="1"/>
  <c r="R3478" i="1"/>
  <c r="R1549" i="1"/>
  <c r="R1163" i="1"/>
  <c r="R1060" i="1"/>
  <c r="R2489" i="1"/>
  <c r="R475" i="1"/>
  <c r="R2161" i="1"/>
  <c r="R2340" i="1"/>
  <c r="R1641" i="1"/>
  <c r="R4357" i="1"/>
  <c r="R2588" i="1"/>
  <c r="R1825" i="1"/>
  <c r="R639" i="1"/>
  <c r="R434" i="1"/>
  <c r="R480" i="1"/>
  <c r="R3248" i="3"/>
  <c r="R4295" i="3"/>
  <c r="R3872" i="3"/>
  <c r="R3337" i="3"/>
  <c r="R3696" i="3"/>
  <c r="R4664" i="3"/>
  <c r="R2337" i="3"/>
  <c r="R3463" i="3"/>
  <c r="R3544" i="3"/>
  <c r="R4801" i="3"/>
  <c r="R4942" i="3"/>
  <c r="R2745" i="3"/>
  <c r="R4052" i="3"/>
  <c r="R3581" i="3"/>
  <c r="R2537" i="3"/>
  <c r="R1932" i="3"/>
  <c r="R4766" i="3"/>
  <c r="R3716" i="3"/>
  <c r="R2568" i="3"/>
  <c r="R2480" i="3"/>
  <c r="R4077" i="3"/>
  <c r="R3043" i="3"/>
  <c r="R914" i="3"/>
  <c r="R1536" i="3"/>
  <c r="R1160" i="3"/>
  <c r="R3791" i="3"/>
  <c r="R2781" i="3"/>
  <c r="R4658" i="3"/>
  <c r="R4629" i="3"/>
  <c r="R3595" i="3"/>
  <c r="R171" i="3"/>
  <c r="R3203" i="3"/>
  <c r="R2156" i="3"/>
  <c r="R1917" i="3"/>
  <c r="R1234" i="3"/>
  <c r="R708" i="3"/>
  <c r="R639" i="3"/>
  <c r="R1830" i="3"/>
  <c r="R2107" i="3"/>
  <c r="R1843" i="3"/>
  <c r="R633" i="3"/>
  <c r="R436" i="3"/>
  <c r="R2339" i="3"/>
  <c r="R1135" i="3"/>
  <c r="R1076" i="3"/>
  <c r="R398" i="3"/>
  <c r="R440" i="3"/>
  <c r="R690" i="3"/>
  <c r="R57" i="3"/>
  <c r="R763" i="3"/>
  <c r="R622" i="3"/>
  <c r="R4039" i="3"/>
  <c r="R3328" i="1"/>
  <c r="R4215" i="1"/>
  <c r="R4079" i="1"/>
  <c r="R4007" i="1"/>
  <c r="R3743" i="1"/>
  <c r="R3671" i="1"/>
  <c r="R3391" i="1"/>
  <c r="R3383" i="1"/>
  <c r="R3645" i="1"/>
  <c r="R1684" i="1"/>
  <c r="R587" i="1"/>
  <c r="R3317" i="1"/>
  <c r="R1548" i="1"/>
  <c r="R964" i="1"/>
  <c r="R3437" i="1"/>
  <c r="R1476" i="1"/>
  <c r="R890" i="1"/>
  <c r="R3301" i="1"/>
  <c r="R1468" i="1"/>
  <c r="R947" i="1"/>
  <c r="R924" i="1"/>
  <c r="R346" i="1"/>
  <c r="R2611" i="1"/>
  <c r="R289" i="1"/>
  <c r="R2027" i="1"/>
  <c r="R312" i="1"/>
  <c r="R4284" i="1"/>
  <c r="R2275" i="1"/>
  <c r="R424" i="1"/>
  <c r="R266" i="1"/>
  <c r="R112" i="1"/>
  <c r="R3561" i="3"/>
  <c r="R3198" i="3"/>
  <c r="R3560" i="3"/>
  <c r="R3456" i="3"/>
  <c r="R1688" i="3"/>
  <c r="R4743" i="3"/>
  <c r="R3888" i="3"/>
  <c r="R4561" i="3"/>
  <c r="R4470" i="3"/>
  <c r="R2935" i="3"/>
  <c r="R3201" i="3"/>
  <c r="R3909" i="3"/>
  <c r="R2446" i="3"/>
  <c r="R2445" i="3"/>
  <c r="R3980" i="3"/>
  <c r="R3346" i="3"/>
  <c r="R3664" i="3"/>
  <c r="R2654" i="3"/>
  <c r="R4203" i="3"/>
  <c r="R580" i="3"/>
  <c r="R3487" i="3"/>
  <c r="R2441" i="3"/>
  <c r="R4354" i="3"/>
  <c r="R4325" i="3"/>
  <c r="R3291" i="3"/>
  <c r="R1573" i="3"/>
  <c r="R4230" i="3"/>
  <c r="R3180" i="3"/>
  <c r="R780" i="3"/>
  <c r="R4516" i="3"/>
  <c r="R3882" i="3"/>
  <c r="R4124" i="3"/>
  <c r="R2978" i="3"/>
  <c r="R1503" i="3"/>
  <c r="R1380" i="3"/>
  <c r="R2391" i="3"/>
  <c r="R2332" i="3"/>
  <c r="R136" i="3"/>
  <c r="R1261" i="3"/>
  <c r="R2121" i="3"/>
  <c r="R1417" i="3"/>
  <c r="R2013" i="3"/>
  <c r="R1274" i="3"/>
  <c r="R395" i="3"/>
  <c r="R235" i="3"/>
  <c r="R2074" i="3"/>
  <c r="R651" i="3"/>
  <c r="R2050" i="3"/>
  <c r="R552" i="3"/>
  <c r="R687" i="3"/>
  <c r="R1945" i="3"/>
  <c r="R598" i="3"/>
  <c r="R4506" i="3"/>
  <c r="R4486" i="1"/>
  <c r="R4663" i="1"/>
  <c r="R4527" i="1"/>
  <c r="R4455" i="1"/>
  <c r="R4191" i="1"/>
  <c r="R4119" i="1"/>
  <c r="R3919" i="1"/>
  <c r="R3911" i="1"/>
  <c r="R4093" i="1"/>
  <c r="R2132" i="1"/>
  <c r="R1369" i="1"/>
  <c r="R3765" i="1"/>
  <c r="R1996" i="1"/>
  <c r="R1361" i="1"/>
  <c r="R3885" i="1"/>
  <c r="R1924" i="1"/>
  <c r="R1150" i="1"/>
  <c r="R3749" i="1"/>
  <c r="R1916" i="1"/>
  <c r="R1217" i="1"/>
  <c r="R1460" i="1"/>
  <c r="R915" i="1"/>
  <c r="R1260" i="1"/>
  <c r="R322" i="1"/>
  <c r="R2475" i="1"/>
  <c r="R281" i="1"/>
  <c r="R4732" i="1"/>
  <c r="R2723" i="1"/>
  <c r="R521" i="1"/>
  <c r="R714" i="1"/>
  <c r="R560" i="1"/>
  <c r="R62" i="1"/>
  <c r="R2686" i="3"/>
  <c r="R3479" i="3"/>
  <c r="R3048" i="3"/>
  <c r="R3081" i="3"/>
  <c r="R4655" i="3"/>
  <c r="R3800" i="3"/>
  <c r="R1918" i="3"/>
  <c r="R1624" i="3"/>
  <c r="R2501" i="3"/>
  <c r="R4673" i="3"/>
  <c r="R4686" i="3"/>
  <c r="R4696" i="3"/>
  <c r="R2548" i="3"/>
  <c r="R3965" i="3"/>
  <c r="R3443" i="3"/>
  <c r="R2149" i="3"/>
  <c r="R3111" i="3"/>
  <c r="R4612" i="3"/>
  <c r="R3466" i="3"/>
  <c r="R3912" i="3"/>
  <c r="R3926" i="3"/>
  <c r="R3388" i="3"/>
  <c r="R3266" i="3"/>
  <c r="R3237" i="3"/>
  <c r="R4602" i="3"/>
  <c r="R3640" i="3"/>
  <c r="R2630" i="3"/>
  <c r="R4179" i="3"/>
  <c r="R477" i="3"/>
  <c r="R2916" i="3"/>
  <c r="R1456" i="3"/>
  <c r="R2506" i="3"/>
  <c r="R173" i="3"/>
  <c r="R172" i="3"/>
  <c r="R2507" i="3"/>
  <c r="R1303" i="3"/>
  <c r="R1244" i="3"/>
  <c r="R2383" i="3"/>
  <c r="R2324" i="3"/>
  <c r="R72" i="3"/>
  <c r="R862" i="3"/>
  <c r="R923" i="3"/>
  <c r="R873" i="3"/>
  <c r="R904" i="3"/>
  <c r="R1421" i="3"/>
  <c r="R2033" i="3"/>
  <c r="R1409" i="3"/>
  <c r="R962" i="3"/>
  <c r="R1897" i="3"/>
  <c r="R26" i="3"/>
  <c r="R845" i="3"/>
  <c r="R454" i="3"/>
  <c r="R2945" i="3"/>
  <c r="R3477" i="1"/>
  <c r="R4478" i="1"/>
  <c r="R3918" i="1"/>
  <c r="R3726" i="1"/>
  <c r="R4941" i="1"/>
  <c r="R4893" i="1"/>
  <c r="R4189" i="1"/>
  <c r="R3853" i="1"/>
  <c r="R4468" i="1"/>
  <c r="R2331" i="1"/>
  <c r="R792" i="1"/>
  <c r="R4140" i="1"/>
  <c r="R2259" i="1"/>
  <c r="R768" i="1"/>
  <c r="R4324" i="1"/>
  <c r="R2123" i="1"/>
  <c r="R504" i="1"/>
  <c r="R4124" i="1"/>
  <c r="R2115" i="1"/>
  <c r="R616" i="1"/>
  <c r="R1723" i="1"/>
  <c r="R711" i="1"/>
  <c r="R1459" i="1"/>
  <c r="R158" i="1"/>
  <c r="R2810" i="1"/>
  <c r="R3247" i="1"/>
  <c r="R3072" i="1"/>
  <c r="R1013" i="1"/>
  <c r="R914" i="1"/>
  <c r="R840" i="1"/>
  <c r="R142" i="1"/>
  <c r="R3264" i="3"/>
  <c r="R3169" i="3"/>
  <c r="R2736" i="3"/>
  <c r="R2942" i="3"/>
  <c r="R4885" i="3"/>
  <c r="R3719" i="3"/>
  <c r="R3688" i="3"/>
  <c r="R4836" i="3"/>
  <c r="R3159" i="3"/>
  <c r="R2288" i="3"/>
  <c r="R4097" i="3"/>
  <c r="R3534" i="3"/>
  <c r="R3104" i="3"/>
  <c r="R2008" i="3"/>
  <c r="R2120" i="3"/>
  <c r="R4754" i="3"/>
  <c r="R426" i="3"/>
  <c r="R4062" i="3"/>
  <c r="R3012" i="3"/>
  <c r="R2185" i="3"/>
  <c r="R2824" i="3"/>
  <c r="R2838" i="3"/>
  <c r="R1600" i="3"/>
  <c r="R1168" i="3"/>
  <c r="R4660" i="3"/>
  <c r="R3514" i="3"/>
  <c r="R2544" i="3"/>
  <c r="R4125" i="3"/>
  <c r="R3091" i="3"/>
  <c r="R1221" i="3"/>
  <c r="R1920" i="3"/>
  <c r="R1224" i="3"/>
  <c r="R2410" i="3"/>
  <c r="R2535" i="3"/>
  <c r="R2230" i="3"/>
  <c r="R2443" i="3"/>
  <c r="R1239" i="3"/>
  <c r="R1180" i="3"/>
  <c r="R2319" i="3"/>
  <c r="R2260" i="3"/>
  <c r="R766" i="3"/>
  <c r="R789" i="3"/>
  <c r="R850" i="3"/>
  <c r="R649" i="3"/>
  <c r="R392" i="3"/>
  <c r="R1357" i="3"/>
  <c r="R1865" i="3"/>
  <c r="R1345" i="3"/>
  <c r="R892" i="3"/>
  <c r="R1833" i="3"/>
  <c r="R113" i="3"/>
  <c r="R771" i="3"/>
  <c r="R390" i="3"/>
  <c r="R4626" i="3"/>
  <c r="R4152" i="1"/>
  <c r="R4016" i="1"/>
  <c r="R3880" i="1"/>
  <c r="R3744" i="1"/>
  <c r="R3544" i="1"/>
  <c r="R3408" i="1"/>
  <c r="R3336" i="1"/>
  <c r="R3566" i="1"/>
  <c r="R1573" i="1"/>
  <c r="R1109" i="1"/>
  <c r="R3302" i="1"/>
  <c r="R1373" i="1"/>
  <c r="R1012" i="1"/>
  <c r="R3294" i="1"/>
  <c r="R1365" i="1"/>
  <c r="R2569" i="1"/>
  <c r="R3215" i="1"/>
  <c r="R1293" i="1"/>
  <c r="R2625" i="1"/>
  <c r="R2868" i="1"/>
  <c r="R2233" i="1"/>
  <c r="R2668" i="1"/>
  <c r="R1905" i="1"/>
  <c r="R2084" i="1"/>
  <c r="R1385" i="1"/>
  <c r="R4101" i="1"/>
  <c r="R2332" i="1"/>
  <c r="R1569" i="1"/>
  <c r="R383" i="1"/>
  <c r="R178" i="1"/>
  <c r="R224" i="1"/>
  <c r="R3041" i="3"/>
  <c r="R2564" i="3"/>
  <c r="R4121" i="3"/>
  <c r="R4721" i="3"/>
  <c r="R4790" i="3"/>
  <c r="R4735" i="3"/>
  <c r="R3857" i="3"/>
  <c r="R3062" i="3"/>
  <c r="R3455" i="3"/>
  <c r="R2460" i="3"/>
  <c r="R3141" i="3"/>
  <c r="R3327" i="3"/>
  <c r="R4326" i="3"/>
  <c r="R3788" i="3"/>
  <c r="R3154" i="3"/>
  <c r="R3472" i="3"/>
  <c r="R2416" i="3"/>
  <c r="R4011" i="3"/>
  <c r="R1534" i="3"/>
  <c r="R3807" i="3"/>
  <c r="R3821" i="3"/>
  <c r="R2787" i="3"/>
  <c r="R2412" i="3"/>
  <c r="R4635" i="3"/>
  <c r="R1223" i="3"/>
  <c r="R3023" i="3"/>
  <c r="R4524" i="3"/>
  <c r="R3890" i="3"/>
  <c r="R3861" i="3"/>
  <c r="R3339" i="3"/>
  <c r="R1877" i="3"/>
  <c r="R3459" i="3"/>
  <c r="R2197" i="3"/>
  <c r="R516" i="3"/>
  <c r="R165" i="3"/>
  <c r="R1518" i="3"/>
  <c r="R1795" i="3"/>
  <c r="R659" i="3"/>
  <c r="R564" i="3"/>
  <c r="R139" i="3"/>
  <c r="R1471" i="3"/>
  <c r="R1348" i="3"/>
  <c r="R885" i="3"/>
  <c r="R1903" i="3"/>
  <c r="R1844" i="3"/>
  <c r="R576" i="3"/>
  <c r="R122" i="3"/>
  <c r="R1081" i="3"/>
  <c r="R674" i="3"/>
  <c r="R1555" i="3"/>
  <c r="R656" i="3"/>
  <c r="R4208" i="3"/>
  <c r="R4997" i="3"/>
  <c r="R3262" i="3"/>
  <c r="R2696" i="3"/>
  <c r="R2773" i="3"/>
  <c r="R1426" i="3"/>
  <c r="R2459" i="3"/>
  <c r="R970" i="3"/>
  <c r="R4758" i="3"/>
  <c r="R2245" i="3"/>
  <c r="R556" i="3"/>
  <c r="R512" i="3"/>
  <c r="R1289" i="3"/>
  <c r="R2234" i="3"/>
  <c r="R4610" i="3"/>
  <c r="R4260" i="3"/>
  <c r="R1229" i="3"/>
  <c r="R4981" i="3"/>
  <c r="R2936" i="3"/>
  <c r="R1597" i="3"/>
  <c r="R2475" i="3"/>
  <c r="R255" i="3"/>
  <c r="R1085" i="3"/>
  <c r="R2246" i="3"/>
  <c r="R2414" i="3"/>
  <c r="R285" i="3"/>
  <c r="R592" i="3"/>
  <c r="R1521" i="3"/>
  <c r="R3948" i="3"/>
  <c r="R717" i="3"/>
  <c r="R4269" i="3"/>
  <c r="R1246" i="3"/>
  <c r="R315" i="3"/>
  <c r="R2262" i="3"/>
  <c r="R1662" i="3"/>
  <c r="R2209" i="3"/>
  <c r="R4571" i="3"/>
  <c r="R2029" i="3"/>
  <c r="R463" i="3"/>
  <c r="R1679" i="3"/>
  <c r="R2827" i="3"/>
  <c r="R2363" i="3"/>
  <c r="R91" i="3"/>
  <c r="R696" i="3"/>
  <c r="R1043" i="3"/>
  <c r="R4993" i="3"/>
  <c r="R4255" i="3"/>
  <c r="R95" i="3"/>
  <c r="R1288" i="3"/>
  <c r="R2132" i="3"/>
  <c r="R814" i="3"/>
  <c r="R3396" i="3"/>
  <c r="R1803" i="3"/>
  <c r="R1123" i="3"/>
  <c r="R2393" i="3"/>
  <c r="R632" i="3"/>
  <c r="R808" i="3"/>
  <c r="R1906" i="3"/>
  <c r="R4455" i="3"/>
  <c r="R3208" i="3"/>
  <c r="R3925" i="1"/>
  <c r="R3684" i="3"/>
  <c r="R1467" i="1"/>
  <c r="R72" i="1"/>
  <c r="R2513" i="3"/>
  <c r="R3841" i="3"/>
  <c r="R4318" i="3"/>
  <c r="R2868" i="3"/>
  <c r="R2716" i="3"/>
  <c r="R2004" i="3"/>
  <c r="R1169" i="3"/>
  <c r="R3384" i="1"/>
  <c r="R4551" i="1"/>
  <c r="R2564" i="1"/>
  <c r="R1900" i="1"/>
  <c r="R45" i="1"/>
  <c r="R4855" i="3"/>
  <c r="R4184" i="3"/>
  <c r="R1607" i="3"/>
  <c r="R2767" i="3"/>
  <c r="R899" i="3"/>
  <c r="R20" i="3"/>
  <c r="R688" i="3"/>
  <c r="R4806" i="1"/>
  <c r="R4596" i="1"/>
  <c r="R4452" i="1"/>
  <c r="R1587" i="1"/>
  <c r="R105" i="1"/>
  <c r="R3119" i="3"/>
  <c r="R3639" i="3"/>
  <c r="R3179" i="3"/>
  <c r="R3301" i="3"/>
  <c r="R2858" i="3"/>
  <c r="R2447" i="3"/>
  <c r="R989" i="3"/>
  <c r="R1026" i="3"/>
  <c r="R4366" i="1"/>
  <c r="R729" i="1"/>
  <c r="R151" i="1"/>
  <c r="R3649" i="3"/>
  <c r="R2902" i="3"/>
  <c r="R1015" i="3"/>
  <c r="R1036" i="3"/>
  <c r="R88" i="3"/>
  <c r="R4236" i="1"/>
  <c r="R3479" i="1"/>
  <c r="R2698" i="1"/>
  <c r="R753" i="1"/>
  <c r="R4918" i="3"/>
  <c r="R3730" i="3"/>
  <c r="R415" i="3"/>
  <c r="R825" i="3"/>
  <c r="R972" i="3"/>
  <c r="R790" i="3"/>
  <c r="R4503" i="1"/>
  <c r="R4269" i="1"/>
  <c r="R2859" i="1"/>
  <c r="R1072" i="3"/>
  <c r="R4537" i="3"/>
  <c r="R2987" i="3"/>
  <c r="R2866" i="3"/>
  <c r="R2346" i="3"/>
  <c r="R803" i="3"/>
  <c r="R4787" i="3"/>
  <c r="R2190" i="3"/>
  <c r="R2119" i="3"/>
  <c r="R4309" i="3"/>
  <c r="R812" i="3"/>
  <c r="R4301" i="1"/>
  <c r="R3684" i="1"/>
  <c r="R2861" i="1"/>
  <c r="R4992" i="1"/>
  <c r="R1245" i="1"/>
  <c r="R1956" i="1"/>
  <c r="R4231" i="3"/>
  <c r="R4382" i="3"/>
  <c r="R861" i="3"/>
  <c r="R405" i="3"/>
  <c r="R4480" i="1"/>
  <c r="R2585" i="1"/>
  <c r="R2377" i="1"/>
  <c r="R1979" i="1"/>
  <c r="R2737" i="1"/>
  <c r="R423" i="1"/>
  <c r="R1891" i="1"/>
  <c r="R658" i="1"/>
  <c r="R584" i="1"/>
  <c r="R13" i="1"/>
  <c r="R4969" i="3"/>
  <c r="R3161" i="3"/>
  <c r="R3753" i="3"/>
  <c r="R4237" i="3"/>
  <c r="R2944" i="3"/>
  <c r="R4143" i="3"/>
  <c r="R4072" i="3"/>
  <c r="R1328" i="3"/>
  <c r="R2687" i="3"/>
  <c r="R2816" i="3"/>
  <c r="R4353" i="3"/>
  <c r="R4046" i="3"/>
  <c r="R1320" i="3"/>
  <c r="R4091" i="3"/>
  <c r="R3133" i="3"/>
  <c r="R4498" i="3"/>
  <c r="R1768" i="3"/>
  <c r="R4830" i="3"/>
  <c r="R4292" i="3"/>
  <c r="R3658" i="3"/>
  <c r="R3592" i="3"/>
  <c r="R2582" i="3"/>
  <c r="R4131" i="3"/>
  <c r="R1854" i="3"/>
  <c r="R3380" i="3"/>
  <c r="R3258" i="3"/>
  <c r="R1568" i="3"/>
  <c r="R1680" i="3"/>
  <c r="R4883" i="3"/>
  <c r="R2055" i="3"/>
  <c r="R4132" i="3"/>
  <c r="R2986" i="3"/>
  <c r="R3228" i="3"/>
  <c r="R926" i="3"/>
  <c r="R479" i="3"/>
  <c r="R283" i="3"/>
  <c r="R1495" i="3"/>
  <c r="R1436" i="3"/>
  <c r="R75" i="3"/>
  <c r="R28" i="3"/>
  <c r="R194" i="3"/>
  <c r="R1064" i="3"/>
  <c r="R1117" i="3"/>
  <c r="R1393" i="3"/>
  <c r="R298" i="3"/>
  <c r="R1613" i="3"/>
  <c r="R523" i="3"/>
  <c r="R1601" i="3"/>
  <c r="R1154" i="3"/>
  <c r="R2089" i="3"/>
  <c r="R218" i="3"/>
  <c r="R1049" i="3"/>
  <c r="R646" i="3"/>
  <c r="R3968" i="1"/>
  <c r="R3896" i="1"/>
  <c r="R3760" i="1"/>
  <c r="R3624" i="1"/>
  <c r="R3488" i="1"/>
  <c r="R3288" i="1"/>
  <c r="R3104" i="1"/>
  <c r="R2886" i="1"/>
  <c r="R3310" i="1"/>
  <c r="R1317" i="1"/>
  <c r="R2521" i="1"/>
  <c r="R4917" i="1"/>
  <c r="R1004" i="1"/>
  <c r="R2513" i="1"/>
  <c r="R2921" i="1"/>
  <c r="R989" i="1"/>
  <c r="R2313" i="1"/>
  <c r="R4901" i="1"/>
  <c r="R973" i="1"/>
  <c r="R2369" i="1"/>
  <c r="R2612" i="1"/>
  <c r="R1977" i="1"/>
  <c r="R2412" i="1"/>
  <c r="R1649" i="1"/>
  <c r="R1828" i="1"/>
  <c r="R1108" i="1"/>
  <c r="R3845" i="1"/>
  <c r="R2076" i="1"/>
  <c r="R1313" i="1"/>
  <c r="R127" i="1"/>
  <c r="R785" i="1"/>
  <c r="R847" i="1"/>
  <c r="R3583" i="3"/>
  <c r="R4606" i="3"/>
  <c r="R4207" i="3"/>
  <c r="R2522" i="3"/>
  <c r="R2880" i="3"/>
  <c r="R3992" i="3"/>
  <c r="R2503" i="3"/>
  <c r="R2553" i="3"/>
  <c r="R2720" i="3"/>
  <c r="R4289" i="3"/>
  <c r="R3918" i="3"/>
  <c r="R4856" i="3"/>
  <c r="R3579" i="3"/>
  <c r="R3069" i="3"/>
  <c r="R4946" i="3"/>
  <c r="R1962" i="3"/>
  <c r="R4254" i="3"/>
  <c r="R3204" i="3"/>
  <c r="R853" i="3"/>
  <c r="R4575" i="3"/>
  <c r="R3565" i="3"/>
  <c r="R2516" i="3"/>
  <c r="R1388" i="3"/>
  <c r="R4891" i="3"/>
  <c r="R1911" i="3"/>
  <c r="R3279" i="3"/>
  <c r="R1352" i="3"/>
  <c r="R4146" i="3"/>
  <c r="R4117" i="3"/>
  <c r="R3083" i="3"/>
  <c r="R1189" i="3"/>
  <c r="R2691" i="3"/>
  <c r="R677" i="3"/>
  <c r="R1405" i="3"/>
  <c r="R164" i="3"/>
  <c r="R2357" i="3"/>
  <c r="R1938" i="3"/>
  <c r="R1318" i="3"/>
  <c r="R1531" i="3"/>
  <c r="R1179" i="3"/>
  <c r="R2070" i="3"/>
  <c r="R2283" i="3"/>
  <c r="R1827" i="3"/>
  <c r="R505" i="3"/>
  <c r="R411" i="3"/>
  <c r="R811" i="3"/>
  <c r="R718" i="3"/>
  <c r="R178" i="3"/>
  <c r="R480" i="3"/>
  <c r="R2274" i="3"/>
  <c r="R678" i="3"/>
  <c r="R2735" i="3"/>
  <c r="R3218" i="1"/>
  <c r="R3703" i="1"/>
  <c r="R3567" i="1"/>
  <c r="R3455" i="1"/>
  <c r="R4558" i="1"/>
  <c r="R4550" i="1"/>
  <c r="R4030" i="1"/>
  <c r="R3654" i="1"/>
  <c r="R3073" i="1"/>
  <c r="R1165" i="1"/>
  <c r="R410" i="1"/>
  <c r="R4780" i="1"/>
  <c r="R972" i="1"/>
  <c r="R258" i="1"/>
  <c r="R4964" i="1"/>
  <c r="R2763" i="1"/>
  <c r="R857" i="1"/>
  <c r="R4764" i="1"/>
  <c r="R2755" i="1"/>
  <c r="R969" i="1"/>
  <c r="R2363" i="1"/>
  <c r="R185" i="1"/>
  <c r="R2099" i="1"/>
  <c r="R192" i="1"/>
  <c r="R1515" i="1"/>
  <c r="R167" i="1"/>
  <c r="R3772" i="1"/>
  <c r="R1763" i="1"/>
  <c r="R279" i="1"/>
  <c r="R617" i="1"/>
  <c r="R479" i="1"/>
  <c r="R3433" i="3"/>
  <c r="R4859" i="3"/>
  <c r="R3895" i="3"/>
  <c r="R3783" i="3"/>
  <c r="R1616" i="3"/>
  <c r="R3927" i="3"/>
  <c r="R3072" i="3"/>
  <c r="R4049" i="3"/>
  <c r="R3446" i="3"/>
  <c r="R4974" i="3"/>
  <c r="R2689" i="3"/>
  <c r="R3604" i="3"/>
  <c r="R4463" i="3"/>
  <c r="R4518" i="3"/>
  <c r="R3468" i="3"/>
  <c r="R2834" i="3"/>
  <c r="R3152" i="3"/>
  <c r="R4725" i="3"/>
  <c r="R3691" i="3"/>
  <c r="R1285" i="3"/>
  <c r="R2975" i="3"/>
  <c r="R4476" i="3"/>
  <c r="R3842" i="3"/>
  <c r="R3813" i="3"/>
  <c r="R2779" i="3"/>
  <c r="R2380" i="3"/>
  <c r="R3718" i="3"/>
  <c r="R2668" i="3"/>
  <c r="R1719" i="3"/>
  <c r="R4004" i="3"/>
  <c r="R3370" i="3"/>
  <c r="R3612" i="3"/>
  <c r="R2424" i="3"/>
  <c r="R991" i="3"/>
  <c r="R858" i="3"/>
  <c r="R1879" i="3"/>
  <c r="R1820" i="3"/>
  <c r="R724" i="3"/>
  <c r="R707" i="3"/>
  <c r="R713" i="3"/>
  <c r="R514" i="3"/>
  <c r="R1501" i="3"/>
  <c r="R253" i="3"/>
  <c r="R1033" i="3"/>
  <c r="R1997" i="3"/>
  <c r="R1258" i="3"/>
  <c r="R1985" i="3"/>
  <c r="R1538" i="3"/>
  <c r="R40" i="3"/>
  <c r="R602" i="3"/>
  <c r="R1433" i="3"/>
  <c r="R86" i="3"/>
  <c r="R3961" i="3"/>
  <c r="R4927" i="1"/>
  <c r="R4151" i="1"/>
  <c r="R4015" i="1"/>
  <c r="R3943" i="1"/>
  <c r="R3679" i="1"/>
  <c r="R3607" i="1"/>
  <c r="R3192" i="1"/>
  <c r="R4862" i="1"/>
  <c r="R3581" i="1"/>
  <c r="R1620" i="1"/>
  <c r="R331" i="1"/>
  <c r="R3253" i="1"/>
  <c r="R1484" i="1"/>
  <c r="R995" i="1"/>
  <c r="R3373" i="1"/>
  <c r="R1412" i="1"/>
  <c r="R762" i="1"/>
  <c r="R3234" i="1"/>
  <c r="R1404" i="1"/>
  <c r="R483" i="1"/>
  <c r="R2811" i="1"/>
  <c r="R218" i="1"/>
  <c r="R2547" i="1"/>
  <c r="R161" i="1"/>
  <c r="R1963" i="1"/>
  <c r="R184" i="1"/>
  <c r="R4220" i="1"/>
  <c r="R2211" i="1"/>
  <c r="R296" i="1"/>
  <c r="R202" i="1"/>
  <c r="R48" i="1"/>
  <c r="R4948" i="3"/>
  <c r="R2811" i="3"/>
  <c r="R3582" i="3"/>
  <c r="R3383" i="3"/>
  <c r="R4824" i="3"/>
  <c r="R3831" i="3"/>
  <c r="R2976" i="3"/>
  <c r="R4497" i="3"/>
  <c r="R4342" i="3"/>
  <c r="R4479" i="3"/>
  <c r="R4161" i="3"/>
  <c r="R3662" i="3"/>
  <c r="R4008" i="3"/>
  <c r="R147" i="3"/>
  <c r="R3453" i="3"/>
  <c r="R2931" i="3"/>
  <c r="R765" i="3"/>
  <c r="R2599" i="3"/>
  <c r="R4100" i="3"/>
  <c r="R2954" i="3"/>
  <c r="R3400" i="3"/>
  <c r="R3414" i="3"/>
  <c r="R2876" i="3"/>
  <c r="R2754" i="3"/>
  <c r="R2725" i="3"/>
  <c r="R4090" i="3"/>
  <c r="R3128" i="3"/>
  <c r="R4701" i="3"/>
  <c r="R3667" i="3"/>
  <c r="R1381" i="3"/>
  <c r="R2278" i="3"/>
  <c r="R2375" i="3"/>
  <c r="R4611" i="3"/>
  <c r="R1335" i="3"/>
  <c r="R1782" i="3"/>
  <c r="R1995" i="3"/>
  <c r="R769" i="3"/>
  <c r="R679" i="3"/>
  <c r="R1871" i="3"/>
  <c r="R1812" i="3"/>
  <c r="R1548" i="3"/>
  <c r="R11" i="3"/>
  <c r="R169" i="3"/>
  <c r="R456" i="3"/>
  <c r="R844" i="3"/>
  <c r="R905" i="3"/>
  <c r="R559" i="3"/>
  <c r="R891" i="3"/>
  <c r="R228" i="3"/>
  <c r="R1385" i="3"/>
  <c r="R600" i="3"/>
  <c r="R722" i="3"/>
  <c r="R111" i="3"/>
  <c r="R3736" i="3"/>
  <c r="R3775" i="1"/>
  <c r="R2999" i="1"/>
  <c r="R4629" i="1"/>
  <c r="R4253" i="1"/>
  <c r="R3549" i="1"/>
  <c r="R3541" i="1"/>
  <c r="R4876" i="1"/>
  <c r="R4356" i="1"/>
  <c r="R3956" i="1"/>
  <c r="R1819" i="1"/>
  <c r="R647" i="1"/>
  <c r="R3628" i="1"/>
  <c r="R1747" i="1"/>
  <c r="R623" i="1"/>
  <c r="R3812" i="1"/>
  <c r="R1611" i="1"/>
  <c r="R359" i="1"/>
  <c r="R3612" i="1"/>
  <c r="R1603" i="1"/>
  <c r="R471" i="1"/>
  <c r="R1211" i="1"/>
  <c r="R54" i="1"/>
  <c r="R435" i="1"/>
  <c r="R2677" i="1"/>
  <c r="R2298" i="1"/>
  <c r="R4726" i="1"/>
  <c r="R2989" i="1"/>
  <c r="R2546" i="1"/>
  <c r="R402" i="1"/>
  <c r="R328" i="1"/>
  <c r="R707" i="1"/>
  <c r="R2856" i="3"/>
  <c r="R4186" i="3"/>
  <c r="R3071" i="3"/>
  <c r="R3835" i="3"/>
  <c r="R1566" i="3"/>
  <c r="R2879" i="3"/>
  <c r="R2864" i="3"/>
  <c r="R4945" i="3"/>
  <c r="R4214" i="3"/>
  <c r="R4375" i="3"/>
  <c r="R3585" i="3"/>
  <c r="R2488" i="3"/>
  <c r="R1440" i="3"/>
  <c r="R4902" i="3"/>
  <c r="R4364" i="3"/>
  <c r="R4242" i="3"/>
  <c r="R4560" i="3"/>
  <c r="R3550" i="3"/>
  <c r="R2474" i="3"/>
  <c r="R2471" i="3"/>
  <c r="R1696" i="3"/>
  <c r="R1808" i="3"/>
  <c r="R4899" i="3"/>
  <c r="R1927" i="3"/>
  <c r="R4148" i="3"/>
  <c r="R3002" i="3"/>
  <c r="R4623" i="3"/>
  <c r="R3613" i="3"/>
  <c r="R2578" i="3"/>
  <c r="R1772" i="3"/>
  <c r="R4939" i="3"/>
  <c r="R2215" i="3"/>
  <c r="R4547" i="3"/>
  <c r="R1159" i="3"/>
  <c r="R1718" i="3"/>
  <c r="R1931" i="3"/>
  <c r="R671" i="3"/>
  <c r="R577" i="3"/>
  <c r="R1807" i="3"/>
  <c r="R1748" i="3"/>
  <c r="R1484" i="3"/>
  <c r="R2559" i="3"/>
  <c r="R2436" i="3"/>
  <c r="R103" i="3"/>
  <c r="R770" i="3"/>
  <c r="R831" i="3"/>
  <c r="R303" i="3"/>
  <c r="R818" i="3"/>
  <c r="R115" i="3"/>
  <c r="R1321" i="3"/>
  <c r="R536" i="3"/>
  <c r="R658" i="3"/>
  <c r="R47" i="3"/>
  <c r="R3519" i="1"/>
  <c r="R3640" i="1"/>
  <c r="R3504" i="1"/>
  <c r="R3368" i="1"/>
  <c r="R3129" i="1"/>
  <c r="R2912" i="1"/>
  <c r="R4815" i="1"/>
  <c r="R4807" i="1"/>
  <c r="R4989" i="1"/>
  <c r="R891" i="1"/>
  <c r="R2265" i="1"/>
  <c r="R4661" i="1"/>
  <c r="R2892" i="1"/>
  <c r="R2257" i="1"/>
  <c r="R4781" i="1"/>
  <c r="R2820" i="1"/>
  <c r="R2057" i="1"/>
  <c r="R4645" i="1"/>
  <c r="R2812" i="1"/>
  <c r="R2113" i="1"/>
  <c r="R2356" i="1"/>
  <c r="R1721" i="1"/>
  <c r="R2156" i="1"/>
  <c r="R1393" i="1"/>
  <c r="R1572" i="1"/>
  <c r="R1043" i="1"/>
  <c r="R3589" i="1"/>
  <c r="R1820" i="1"/>
  <c r="R875" i="1"/>
  <c r="R174" i="1"/>
  <c r="R529" i="1"/>
  <c r="R591" i="1"/>
  <c r="R4728" i="3"/>
  <c r="R2552" i="3"/>
  <c r="R3097" i="3"/>
  <c r="R4209" i="3"/>
  <c r="R3766" i="3"/>
  <c r="R3911" i="3"/>
  <c r="R3345" i="3"/>
  <c r="R4485" i="3"/>
  <c r="R2542" i="3"/>
  <c r="R4528" i="3"/>
  <c r="R1054" i="3"/>
  <c r="R2176" i="3"/>
  <c r="R3814" i="3"/>
  <c r="R3276" i="3"/>
  <c r="R2642" i="3"/>
  <c r="R2960" i="3"/>
  <c r="R4533" i="3"/>
  <c r="R3499" i="3"/>
  <c r="R2133" i="3"/>
  <c r="R3295" i="3"/>
  <c r="R3309" i="3"/>
  <c r="R1400" i="3"/>
  <c r="R1811" i="3"/>
  <c r="R4123" i="3"/>
  <c r="R1822" i="3"/>
  <c r="R2489" i="3"/>
  <c r="R4012" i="3"/>
  <c r="R3378" i="3"/>
  <c r="R2947" i="3"/>
  <c r="R822" i="3"/>
  <c r="R2173" i="3"/>
  <c r="R1642" i="3"/>
  <c r="R1006" i="3"/>
  <c r="R1115" i="3"/>
  <c r="R959" i="3"/>
  <c r="R64" i="3"/>
  <c r="R144" i="3"/>
  <c r="R89" i="3"/>
  <c r="R1729" i="3"/>
  <c r="R71" i="3"/>
  <c r="R530" i="3"/>
  <c r="R3797" i="3"/>
  <c r="R2135" i="3"/>
  <c r="R4410" i="3"/>
  <c r="R3376" i="3"/>
  <c r="R1379" i="1"/>
  <c r="R2124" i="3"/>
  <c r="R4952" i="3"/>
  <c r="R3080" i="3"/>
  <c r="R4879" i="3"/>
  <c r="R1974" i="3"/>
  <c r="R476" i="3"/>
  <c r="R535" i="3"/>
  <c r="R3040" i="1"/>
  <c r="R4405" i="1"/>
  <c r="R4389" i="1"/>
  <c r="R698" i="1"/>
  <c r="R3710" i="3"/>
  <c r="R4598" i="3"/>
  <c r="R4752" i="3"/>
  <c r="R389" i="3"/>
  <c r="R886" i="3"/>
  <c r="R1155" i="3"/>
  <c r="R1762" i="3"/>
  <c r="R3177" i="1"/>
  <c r="R225" i="1"/>
  <c r="R47" i="1"/>
  <c r="R3305" i="3"/>
  <c r="R2326" i="3"/>
  <c r="R2640" i="3"/>
  <c r="R1336" i="3"/>
  <c r="R455" i="3"/>
  <c r="R935" i="3"/>
  <c r="R1961" i="3"/>
  <c r="R3639" i="1"/>
  <c r="R2862" i="1"/>
  <c r="R2699" i="1"/>
  <c r="R2035" i="1"/>
  <c r="R553" i="1"/>
  <c r="R3007" i="3"/>
  <c r="R2638" i="3"/>
  <c r="R1004" i="3"/>
  <c r="R1248" i="3"/>
  <c r="R4491" i="3"/>
  <c r="R2435" i="3"/>
  <c r="R328" i="3"/>
  <c r="R4985" i="3"/>
  <c r="R3524" i="1"/>
  <c r="R971" i="1"/>
  <c r="R2165" i="1"/>
  <c r="R4697" i="3"/>
  <c r="R3567" i="3"/>
  <c r="R4587" i="3"/>
  <c r="R3101" i="3"/>
  <c r="R2094" i="3"/>
  <c r="R2479" i="3"/>
  <c r="R3065" i="1"/>
  <c r="R1753" i="1"/>
  <c r="R1844" i="1"/>
  <c r="R611" i="1"/>
  <c r="R4756" i="3"/>
  <c r="R4021" i="3"/>
  <c r="R2837" i="3"/>
  <c r="R1851" i="3"/>
  <c r="R434" i="3"/>
  <c r="R1005" i="3"/>
  <c r="R2518" i="3"/>
  <c r="R319" i="3"/>
  <c r="R2161" i="3"/>
  <c r="R3610" i="1"/>
  <c r="R3611" i="1"/>
  <c r="R2654" i="1"/>
  <c r="R2656" i="1"/>
  <c r="R4546" i="1"/>
  <c r="R4545" i="1"/>
  <c r="R4633" i="1"/>
  <c r="R4634" i="1"/>
  <c r="R1888" i="1"/>
  <c r="R1886" i="1"/>
  <c r="R3865" i="1"/>
  <c r="R3867" i="1"/>
  <c r="R1678" i="1"/>
  <c r="R1679" i="1"/>
  <c r="R3354" i="1"/>
  <c r="R3355" i="1"/>
  <c r="R2239" i="1"/>
  <c r="R2238" i="1"/>
  <c r="R2240" i="1"/>
  <c r="R3890" i="1"/>
  <c r="R3889" i="1"/>
  <c r="R4875" i="1"/>
  <c r="R4874" i="1"/>
  <c r="R4922" i="1"/>
  <c r="R4921" i="1"/>
  <c r="R3076" i="1"/>
  <c r="R3074" i="1"/>
  <c r="R4377" i="1"/>
  <c r="R4378" i="1"/>
  <c r="R4122" i="1"/>
  <c r="R4123" i="1"/>
  <c r="R852" i="1"/>
  <c r="R853" i="1"/>
  <c r="R3241" i="1"/>
  <c r="R3243" i="1"/>
  <c r="R3283" i="1"/>
  <c r="R3282" i="1"/>
  <c r="R3281" i="1"/>
  <c r="R4738" i="1"/>
  <c r="R4737" i="1"/>
  <c r="R2712" i="1"/>
  <c r="R2711" i="1"/>
  <c r="R4010" i="1"/>
  <c r="R4011" i="1"/>
  <c r="R4394" i="1"/>
  <c r="R4393" i="1"/>
  <c r="R3120" i="1"/>
  <c r="R3119" i="1"/>
  <c r="R3121" i="1"/>
  <c r="R3417" i="1"/>
  <c r="R3419" i="1"/>
  <c r="R3418" i="1"/>
  <c r="R422" i="1"/>
  <c r="R421" i="1"/>
  <c r="R3618" i="1"/>
  <c r="R3617" i="1"/>
  <c r="R3619" i="1"/>
  <c r="R4642" i="1"/>
  <c r="R4641" i="1"/>
  <c r="R4658" i="1"/>
  <c r="R4657" i="1"/>
  <c r="R3601" i="1"/>
  <c r="R3602" i="1"/>
  <c r="R3673" i="1"/>
  <c r="R3675" i="1"/>
  <c r="R3674" i="1"/>
  <c r="R3458" i="1"/>
  <c r="R3457" i="1"/>
  <c r="R1686" i="1"/>
  <c r="R1687" i="1"/>
  <c r="R74" i="1"/>
  <c r="R76" i="1"/>
  <c r="R566" i="1"/>
  <c r="R565" i="1"/>
  <c r="R1839" i="1"/>
  <c r="R1840" i="1"/>
  <c r="R1184" i="1"/>
  <c r="R1183" i="1"/>
  <c r="R1125" i="1"/>
  <c r="R1127" i="1"/>
  <c r="R1126" i="1"/>
  <c r="R2192" i="1"/>
  <c r="R2191" i="1"/>
  <c r="R4386" i="1"/>
  <c r="R4387" i="1"/>
  <c r="R2889" i="1"/>
  <c r="R2888" i="1"/>
  <c r="R2887" i="1"/>
  <c r="R245" i="1"/>
  <c r="R243" i="1"/>
  <c r="R4049" i="1"/>
  <c r="R4050" i="1"/>
  <c r="R1094" i="1"/>
  <c r="R1095" i="1"/>
  <c r="R3081" i="1"/>
  <c r="R3080" i="1"/>
  <c r="R4185" i="1"/>
  <c r="R4187" i="1"/>
  <c r="R4186" i="1"/>
  <c r="R1630" i="1"/>
  <c r="R1632" i="1"/>
  <c r="R4683" i="1"/>
  <c r="R4682" i="1"/>
  <c r="R3969" i="1"/>
  <c r="R3970" i="1"/>
  <c r="R3955" i="1"/>
  <c r="R3954" i="1"/>
  <c r="R3953" i="1"/>
  <c r="R1807" i="1"/>
  <c r="R1806" i="1"/>
  <c r="R4290" i="1"/>
  <c r="R4289" i="1"/>
  <c r="R3786" i="1"/>
  <c r="R3785" i="1"/>
  <c r="R4155" i="1"/>
  <c r="R4154" i="1"/>
  <c r="R4673" i="1"/>
  <c r="R4674" i="1"/>
  <c r="R4427" i="1"/>
  <c r="R4426" i="1"/>
  <c r="R2696" i="1"/>
  <c r="R2695" i="1"/>
  <c r="R219" i="1"/>
  <c r="R220" i="1"/>
  <c r="R2760" i="1"/>
  <c r="R2758" i="1"/>
  <c r="R2759" i="1"/>
  <c r="R12" i="1"/>
  <c r="R1910" i="1"/>
  <c r="R1911" i="1"/>
  <c r="R1912" i="1"/>
  <c r="R2375" i="1"/>
  <c r="R2376" i="1"/>
  <c r="R3159" i="1"/>
  <c r="R3160" i="1"/>
  <c r="R3158" i="1"/>
  <c r="R3321" i="1"/>
  <c r="R3323" i="1"/>
  <c r="R3322" i="1"/>
  <c r="R3194" i="1"/>
  <c r="R3195" i="1"/>
  <c r="R3196" i="1"/>
  <c r="R1614" i="1"/>
  <c r="R1616" i="1"/>
  <c r="R3257" i="1"/>
  <c r="R3258" i="1"/>
  <c r="R4241" i="1"/>
  <c r="R4243" i="1"/>
  <c r="R3403" i="1"/>
  <c r="R3402" i="1"/>
  <c r="R3650" i="1"/>
  <c r="R3649" i="1"/>
  <c r="R4697" i="1"/>
  <c r="R4699" i="1"/>
  <c r="R4698" i="1"/>
  <c r="R3915" i="1"/>
  <c r="R3914" i="1"/>
  <c r="R3778" i="1"/>
  <c r="R3777" i="1"/>
  <c r="R4315" i="1"/>
  <c r="R4314" i="1"/>
  <c r="R4481" i="1"/>
  <c r="R4482" i="1"/>
  <c r="R3682" i="1"/>
  <c r="R3683" i="1"/>
  <c r="R4305" i="1"/>
  <c r="R4306" i="1"/>
  <c r="R860" i="1"/>
  <c r="R861" i="1"/>
  <c r="R862" i="1"/>
  <c r="R4090" i="1"/>
  <c r="R4091" i="1"/>
  <c r="R4089" i="1"/>
  <c r="R3905" i="1"/>
  <c r="R3906" i="1"/>
  <c r="R573" i="1"/>
  <c r="R572" i="1"/>
  <c r="R2678" i="1"/>
  <c r="R2679" i="1"/>
  <c r="R2680" i="1"/>
  <c r="R3098" i="1"/>
  <c r="R3099" i="1"/>
  <c r="R3507" i="1"/>
  <c r="R3506" i="1"/>
  <c r="R3505" i="1"/>
  <c r="R3642" i="1"/>
  <c r="R3643" i="1"/>
  <c r="R3641" i="1"/>
  <c r="R3842" i="1"/>
  <c r="R3843" i="1"/>
  <c r="R3841" i="1"/>
  <c r="R3338" i="1"/>
  <c r="R3337" i="1"/>
  <c r="R3339" i="1"/>
  <c r="R2127" i="1"/>
  <c r="R2126" i="1"/>
  <c r="R2128" i="1"/>
  <c r="R3385" i="1"/>
  <c r="R3386" i="1"/>
  <c r="R4370" i="1"/>
  <c r="R4371" i="1"/>
  <c r="R4369" i="1"/>
  <c r="R3185" i="1"/>
  <c r="R3187" i="1"/>
  <c r="R3186" i="1"/>
  <c r="R4161" i="1"/>
  <c r="R4162" i="1"/>
  <c r="R4827" i="1"/>
  <c r="R4826" i="1"/>
  <c r="R2142" i="1"/>
  <c r="R2144" i="1"/>
  <c r="R2143" i="1"/>
  <c r="R3393" i="1"/>
  <c r="R3394" i="1"/>
  <c r="R4993" i="1"/>
  <c r="R4994" i="1"/>
  <c r="R3220" i="1"/>
  <c r="R3221" i="1"/>
  <c r="R4817" i="1"/>
  <c r="R4818" i="1"/>
  <c r="R4819" i="1"/>
  <c r="R4802" i="1"/>
  <c r="R4801" i="1"/>
  <c r="W4801" i="1" l="1"/>
  <c r="W4802" i="1"/>
  <c r="W4819" i="1"/>
  <c r="W4818" i="1"/>
  <c r="W4817" i="1"/>
  <c r="W3221" i="1"/>
  <c r="W3220" i="1"/>
  <c r="W4994" i="1"/>
  <c r="W4993" i="1"/>
  <c r="W3394" i="1"/>
  <c r="W3393" i="1"/>
  <c r="W2143" i="1"/>
  <c r="W2144" i="1"/>
  <c r="W2142" i="1"/>
  <c r="W4826" i="1"/>
  <c r="W4827" i="1"/>
  <c r="W4162" i="1"/>
  <c r="W4161" i="1"/>
  <c r="W3186" i="1"/>
  <c r="W3187" i="1"/>
  <c r="W3185" i="1"/>
  <c r="W4369" i="1"/>
  <c r="W4371" i="1"/>
  <c r="W4370" i="1"/>
  <c r="W3386" i="1"/>
  <c r="W3385" i="1"/>
  <c r="W2128" i="1"/>
  <c r="W2126" i="1"/>
  <c r="W2127" i="1"/>
  <c r="W3339" i="1"/>
  <c r="W3337" i="1"/>
  <c r="W3338" i="1"/>
  <c r="W3841" i="1"/>
  <c r="W3843" i="1"/>
  <c r="W3842" i="1"/>
  <c r="W3641" i="1"/>
  <c r="W3643" i="1"/>
  <c r="W3642" i="1"/>
  <c r="W3505" i="1"/>
  <c r="W3506" i="1"/>
  <c r="W3507" i="1"/>
  <c r="W3099" i="1"/>
  <c r="W3098" i="1"/>
  <c r="W2680" i="1"/>
  <c r="W2679" i="1"/>
  <c r="W2678" i="1"/>
  <c r="W572" i="1"/>
  <c r="W573" i="1"/>
  <c r="W3906" i="1"/>
  <c r="W3905" i="1"/>
  <c r="W4089" i="1"/>
  <c r="W4091" i="1"/>
  <c r="W4090" i="1"/>
  <c r="W862" i="1"/>
  <c r="W861" i="1"/>
  <c r="W860" i="1"/>
  <c r="W4306" i="1"/>
  <c r="W4305" i="1"/>
  <c r="W3683" i="1"/>
  <c r="W3682" i="1"/>
  <c r="W4482" i="1"/>
  <c r="W4481" i="1"/>
  <c r="W4314" i="1"/>
  <c r="W4315" i="1"/>
  <c r="W3777" i="1"/>
  <c r="W3778" i="1"/>
  <c r="W3914" i="1"/>
  <c r="W3915" i="1"/>
  <c r="W4698" i="1"/>
  <c r="W4699" i="1"/>
  <c r="W4697" i="1"/>
  <c r="W3649" i="1"/>
  <c r="W3650" i="1"/>
  <c r="W3402" i="1"/>
  <c r="W3403" i="1"/>
  <c r="W4243" i="1"/>
  <c r="W4241" i="1"/>
  <c r="W3258" i="1"/>
  <c r="W3257" i="1"/>
  <c r="W1616" i="1"/>
  <c r="W1614" i="1"/>
  <c r="W3196" i="1"/>
  <c r="W3195" i="1"/>
  <c r="W3194" i="1"/>
  <c r="W3322" i="1"/>
  <c r="W3323" i="1"/>
  <c r="W3321" i="1"/>
  <c r="W3158" i="1"/>
  <c r="W3160" i="1"/>
  <c r="W3159" i="1"/>
  <c r="W2376" i="1"/>
  <c r="W2375" i="1"/>
  <c r="W1912" i="1"/>
  <c r="W1911" i="1"/>
  <c r="W1910" i="1"/>
  <c r="W12" i="1"/>
  <c r="W2759" i="1"/>
  <c r="W2758" i="1"/>
  <c r="W2760" i="1"/>
  <c r="W220" i="1"/>
  <c r="W219" i="1"/>
  <c r="W2695" i="1"/>
  <c r="W2696" i="1"/>
  <c r="W4426" i="1"/>
  <c r="W4427" i="1"/>
  <c r="W4674" i="1"/>
  <c r="W4673" i="1"/>
  <c r="W4154" i="1"/>
  <c r="W4155" i="1"/>
  <c r="W3785" i="1"/>
  <c r="W3786" i="1"/>
  <c r="W4289" i="1"/>
  <c r="W4290" i="1"/>
  <c r="W1806" i="1"/>
  <c r="W1807" i="1"/>
  <c r="W3953" i="1"/>
  <c r="W3954" i="1"/>
  <c r="W3955" i="1"/>
  <c r="W3970" i="1"/>
  <c r="W3969" i="1"/>
  <c r="W4682" i="1"/>
  <c r="W4683" i="1"/>
  <c r="W1632" i="1"/>
  <c r="W1630" i="1"/>
  <c r="W4186" i="1"/>
  <c r="W4187" i="1"/>
  <c r="W4185" i="1"/>
  <c r="W3080" i="1"/>
  <c r="W3081" i="1"/>
  <c r="W1095" i="1"/>
  <c r="W1094" i="1"/>
  <c r="W4050" i="1"/>
  <c r="W4049" i="1"/>
  <c r="W243" i="1"/>
  <c r="W245" i="1"/>
  <c r="W2887" i="1"/>
  <c r="W2888" i="1"/>
  <c r="W2889" i="1"/>
  <c r="W4387" i="1"/>
  <c r="W4386" i="1"/>
  <c r="W2191" i="1"/>
  <c r="W2192" i="1"/>
  <c r="W1126" i="1"/>
  <c r="W1127" i="1"/>
  <c r="W1125" i="1"/>
  <c r="W1183" i="1"/>
  <c r="W1184" i="1"/>
  <c r="W1840" i="1"/>
  <c r="W1839" i="1"/>
  <c r="W565" i="1"/>
  <c r="W566" i="1"/>
  <c r="W76" i="1"/>
  <c r="W74" i="1"/>
  <c r="W1687" i="1"/>
  <c r="W1686" i="1"/>
  <c r="W3457" i="1"/>
  <c r="W3458" i="1"/>
  <c r="W3674" i="1"/>
  <c r="W3675" i="1"/>
  <c r="W3673" i="1"/>
  <c r="W3602" i="1"/>
  <c r="W3601" i="1"/>
  <c r="W4657" i="1"/>
  <c r="W4658" i="1"/>
  <c r="W4641" i="1"/>
  <c r="W4642" i="1"/>
  <c r="W3619" i="1"/>
  <c r="W3617" i="1"/>
  <c r="W3618" i="1"/>
  <c r="W421" i="1"/>
  <c r="W422" i="1"/>
  <c r="W3418" i="1"/>
  <c r="W3419" i="1"/>
  <c r="W3417" i="1"/>
  <c r="W3121" i="1"/>
  <c r="W3119" i="1"/>
  <c r="W3120" i="1"/>
  <c r="W4393" i="1"/>
  <c r="W4394" i="1"/>
  <c r="W4011" i="1"/>
  <c r="W4010" i="1"/>
  <c r="W2711" i="1"/>
  <c r="W2712" i="1"/>
  <c r="W4737" i="1"/>
  <c r="W4738" i="1"/>
  <c r="W3281" i="1"/>
  <c r="W3282" i="1"/>
  <c r="W3283" i="1"/>
  <c r="W3243" i="1"/>
  <c r="W3241" i="1"/>
  <c r="W853" i="1"/>
  <c r="W852" i="1"/>
  <c r="W4123" i="1"/>
  <c r="W4122" i="1"/>
  <c r="W4378" i="1"/>
  <c r="W4377" i="1"/>
  <c r="W3074" i="1"/>
  <c r="W3076" i="1"/>
  <c r="W4921" i="1"/>
  <c r="W4922" i="1"/>
  <c r="W4874" i="1"/>
  <c r="W4875" i="1"/>
  <c r="W3889" i="1"/>
  <c r="W3890" i="1"/>
  <c r="W2240" i="1"/>
  <c r="W2238" i="1"/>
  <c r="W2239" i="1"/>
  <c r="W3355" i="1"/>
  <c r="W3354" i="1"/>
  <c r="W1679" i="1"/>
  <c r="W1678" i="1"/>
  <c r="W3867" i="1"/>
  <c r="W3865" i="1"/>
  <c r="W1886" i="1"/>
  <c r="W1888" i="1"/>
  <c r="W4634" i="1"/>
  <c r="W4633" i="1"/>
  <c r="W4545" i="1"/>
  <c r="W4546" i="1"/>
  <c r="W2656" i="1"/>
  <c r="W2654" i="1"/>
  <c r="W3611" i="1"/>
  <c r="W3610" i="1"/>
  <c r="W611" i="1"/>
  <c r="W1844" i="1"/>
  <c r="W1753" i="1"/>
  <c r="W3065" i="1"/>
  <c r="W2165" i="1"/>
  <c r="W971" i="1"/>
  <c r="W3524" i="1"/>
  <c r="W553" i="1"/>
  <c r="W2035" i="1"/>
  <c r="W2699" i="1"/>
  <c r="W2862" i="1"/>
  <c r="W3639" i="1"/>
  <c r="W47" i="1"/>
  <c r="W225" i="1"/>
  <c r="W3177" i="1"/>
  <c r="W698" i="1"/>
  <c r="W4389" i="1"/>
  <c r="W4405" i="1"/>
  <c r="W3040" i="1"/>
  <c r="W1379" i="1"/>
  <c r="W591" i="1"/>
  <c r="W529" i="1"/>
  <c r="W174" i="1"/>
  <c r="W875" i="1"/>
  <c r="W1820" i="1"/>
  <c r="W3589" i="1"/>
  <c r="W1043" i="1"/>
  <c r="W1572" i="1"/>
  <c r="W1393" i="1"/>
  <c r="W2156" i="1"/>
  <c r="W1721" i="1"/>
  <c r="W2356" i="1"/>
  <c r="W2113" i="1"/>
  <c r="W2812" i="1"/>
  <c r="W4645" i="1"/>
  <c r="W2057" i="1"/>
  <c r="W2820" i="1"/>
  <c r="W4781" i="1"/>
  <c r="W2257" i="1"/>
  <c r="W2892" i="1"/>
  <c r="W4661" i="1"/>
  <c r="W2265" i="1"/>
  <c r="W891" i="1"/>
  <c r="W4989" i="1"/>
  <c r="W4807" i="1"/>
  <c r="W4815" i="1"/>
  <c r="W2912" i="1"/>
  <c r="W3129" i="1"/>
  <c r="W3368" i="1"/>
  <c r="W3504" i="1"/>
  <c r="W3640" i="1"/>
  <c r="W3519" i="1"/>
  <c r="W707" i="1"/>
  <c r="W328" i="1"/>
  <c r="W402" i="1"/>
  <c r="W2546" i="1"/>
  <c r="W2989" i="1"/>
  <c r="W4726" i="1"/>
  <c r="W2298" i="1"/>
  <c r="W2677" i="1"/>
  <c r="W435" i="1"/>
  <c r="W54" i="1"/>
  <c r="W1211" i="1"/>
  <c r="W471" i="1"/>
  <c r="W1603" i="1"/>
  <c r="W3612" i="1"/>
  <c r="W359" i="1"/>
  <c r="W1611" i="1"/>
  <c r="W3812" i="1"/>
  <c r="W623" i="1"/>
  <c r="W1747" i="1"/>
  <c r="W3628" i="1"/>
  <c r="W647" i="1"/>
  <c r="W1819" i="1"/>
  <c r="W3956" i="1"/>
  <c r="W4356" i="1"/>
  <c r="W4876" i="1"/>
  <c r="W3541" i="1"/>
  <c r="W3549" i="1"/>
  <c r="W4253" i="1"/>
  <c r="W4629" i="1"/>
  <c r="W2999" i="1"/>
  <c r="W3775" i="1"/>
  <c r="W48" i="1"/>
  <c r="W202" i="1"/>
  <c r="W296" i="1"/>
  <c r="W2211" i="1"/>
  <c r="W4220" i="1"/>
  <c r="W184" i="1"/>
  <c r="W1963" i="1"/>
  <c r="W161" i="1"/>
  <c r="W2547" i="1"/>
  <c r="W218" i="1"/>
  <c r="W2811" i="1"/>
  <c r="W483" i="1"/>
  <c r="W1404" i="1"/>
  <c r="W3234" i="1"/>
  <c r="W762" i="1"/>
  <c r="W1412" i="1"/>
  <c r="W3373" i="1"/>
  <c r="W995" i="1"/>
  <c r="W1484" i="1"/>
  <c r="W3253" i="1"/>
  <c r="W331" i="1"/>
  <c r="W1620" i="1"/>
  <c r="W3581" i="1"/>
  <c r="W4862" i="1"/>
  <c r="W3192" i="1"/>
  <c r="W3607" i="1"/>
  <c r="W3679" i="1"/>
  <c r="W3943" i="1"/>
  <c r="W4015" i="1"/>
  <c r="W4151" i="1"/>
  <c r="W4927" i="1"/>
  <c r="W479" i="1"/>
  <c r="W617" i="1"/>
  <c r="W279" i="1"/>
  <c r="W1763" i="1"/>
  <c r="W3772" i="1"/>
  <c r="W167" i="1"/>
  <c r="W1515" i="1"/>
  <c r="W192" i="1"/>
  <c r="W2099" i="1"/>
  <c r="W185" i="1"/>
  <c r="W2363" i="1"/>
  <c r="W969" i="1"/>
  <c r="W2755" i="1"/>
  <c r="W4764" i="1"/>
  <c r="W857" i="1"/>
  <c r="W2763" i="1"/>
  <c r="W4964" i="1"/>
  <c r="W258" i="1"/>
  <c r="W972" i="1"/>
  <c r="W4780" i="1"/>
  <c r="W410" i="1"/>
  <c r="W1165" i="1"/>
  <c r="W3073" i="1"/>
  <c r="W3654" i="1"/>
  <c r="W4030" i="1"/>
  <c r="W4550" i="1"/>
  <c r="W4558" i="1"/>
  <c r="W3455" i="1"/>
  <c r="W3567" i="1"/>
  <c r="W3703" i="1"/>
  <c r="W3218" i="1"/>
  <c r="W847" i="1"/>
  <c r="W785" i="1"/>
  <c r="W127" i="1"/>
  <c r="W1313" i="1"/>
  <c r="W2076" i="1"/>
  <c r="W3845" i="1"/>
  <c r="W1108" i="1"/>
  <c r="W1828" i="1"/>
  <c r="W1649" i="1"/>
  <c r="W2412" i="1"/>
  <c r="W1977" i="1"/>
  <c r="W2612" i="1"/>
  <c r="W2369" i="1"/>
  <c r="W973" i="1"/>
  <c r="W4901" i="1"/>
  <c r="W2313" i="1"/>
  <c r="W989" i="1"/>
  <c r="W2921" i="1"/>
  <c r="W2513" i="1"/>
  <c r="W1004" i="1"/>
  <c r="W4917" i="1"/>
  <c r="W2521" i="1"/>
  <c r="W1317" i="1"/>
  <c r="W3310" i="1"/>
  <c r="W2886" i="1"/>
  <c r="W3104" i="1"/>
  <c r="W3288" i="1"/>
  <c r="W3488" i="1"/>
  <c r="W3624" i="1"/>
  <c r="W3760" i="1"/>
  <c r="W3896" i="1"/>
  <c r="W3968" i="1"/>
  <c r="W13" i="1"/>
  <c r="W584" i="1"/>
  <c r="W658" i="1"/>
  <c r="W1891" i="1"/>
  <c r="W423" i="1"/>
  <c r="W2737" i="1"/>
  <c r="W1979" i="1"/>
  <c r="W2377" i="1"/>
  <c r="W2585" i="1"/>
  <c r="W4480" i="1"/>
  <c r="W1956" i="1"/>
  <c r="W1245" i="1"/>
  <c r="W4992" i="1"/>
  <c r="W2861" i="1"/>
  <c r="W3684" i="1"/>
  <c r="W4301" i="1"/>
  <c r="W2859" i="1"/>
  <c r="W4269" i="1"/>
  <c r="W4503" i="1"/>
  <c r="W753" i="1"/>
  <c r="W2698" i="1"/>
  <c r="W3479" i="1"/>
  <c r="W4236" i="1"/>
  <c r="W151" i="1"/>
  <c r="W729" i="1"/>
  <c r="W4366" i="1"/>
  <c r="W105" i="1"/>
  <c r="W1587" i="1"/>
  <c r="W4452" i="1"/>
  <c r="W4596" i="1"/>
  <c r="W4806" i="1"/>
  <c r="W45" i="1"/>
  <c r="W1900" i="1"/>
  <c r="W2564" i="1"/>
  <c r="W4551" i="1"/>
  <c r="W3384" i="1"/>
  <c r="W72" i="1"/>
  <c r="W1467" i="1"/>
  <c r="W3925" i="1"/>
  <c r="W224" i="1"/>
  <c r="W178" i="1"/>
  <c r="W383" i="1"/>
  <c r="W1569" i="1"/>
  <c r="W2332" i="1"/>
  <c r="W4101" i="1"/>
  <c r="W1385" i="1"/>
  <c r="W2084" i="1"/>
  <c r="W1905" i="1"/>
  <c r="W2668" i="1"/>
  <c r="W2233" i="1"/>
  <c r="W2868" i="1"/>
  <c r="W2625" i="1"/>
  <c r="W1293" i="1"/>
  <c r="W3215" i="1"/>
  <c r="W2569" i="1"/>
  <c r="W1365" i="1"/>
  <c r="W3294" i="1"/>
  <c r="W1012" i="1"/>
  <c r="W1373" i="1"/>
  <c r="W3302" i="1"/>
  <c r="W1109" i="1"/>
  <c r="W1573" i="1"/>
  <c r="W3566" i="1"/>
  <c r="W3336" i="1"/>
  <c r="W3408" i="1"/>
  <c r="W3544" i="1"/>
  <c r="W3744" i="1"/>
  <c r="W3880" i="1"/>
  <c r="W4016" i="1"/>
  <c r="W4152" i="1"/>
  <c r="W142" i="1"/>
  <c r="W840" i="1"/>
  <c r="W914" i="1"/>
  <c r="W1013" i="1"/>
  <c r="W3072" i="1"/>
  <c r="W3247" i="1"/>
  <c r="W2810" i="1"/>
  <c r="W158" i="1"/>
  <c r="W1459" i="1"/>
  <c r="W711" i="1"/>
  <c r="W1723" i="1"/>
  <c r="W616" i="1"/>
  <c r="W2115" i="1"/>
  <c r="W4124" i="1"/>
  <c r="W504" i="1"/>
  <c r="W2123" i="1"/>
  <c r="W4324" i="1"/>
  <c r="W768" i="1"/>
  <c r="W2259" i="1"/>
  <c r="W4140" i="1"/>
  <c r="W792" i="1"/>
  <c r="W2331" i="1"/>
  <c r="W4468" i="1"/>
  <c r="W3853" i="1"/>
  <c r="W4189" i="1"/>
  <c r="W4893" i="1"/>
  <c r="W4941" i="1"/>
  <c r="W3726" i="1"/>
  <c r="W3918" i="1"/>
  <c r="W4478" i="1"/>
  <c r="W3477" i="1"/>
  <c r="W62" i="1"/>
  <c r="W560" i="1"/>
  <c r="W714" i="1"/>
  <c r="W521" i="1"/>
  <c r="W2723" i="1"/>
  <c r="W4732" i="1"/>
  <c r="W281" i="1"/>
  <c r="W2475" i="1"/>
  <c r="W322" i="1"/>
  <c r="W1260" i="1"/>
  <c r="W915" i="1"/>
  <c r="W1460" i="1"/>
  <c r="W1217" i="1"/>
  <c r="W1916" i="1"/>
  <c r="W3749" i="1"/>
  <c r="W1150" i="1"/>
  <c r="W1924" i="1"/>
  <c r="W3885" i="1"/>
  <c r="W1361" i="1"/>
  <c r="W1996" i="1"/>
  <c r="W3765" i="1"/>
  <c r="W1369" i="1"/>
  <c r="W2132" i="1"/>
  <c r="W4093" i="1"/>
  <c r="W3911" i="1"/>
  <c r="W3919" i="1"/>
  <c r="W4119" i="1"/>
  <c r="W4191" i="1"/>
  <c r="W4455" i="1"/>
  <c r="W4527" i="1"/>
  <c r="W4663" i="1"/>
  <c r="W4486" i="1"/>
  <c r="W112" i="1"/>
  <c r="W266" i="1"/>
  <c r="W424" i="1"/>
  <c r="W2275" i="1"/>
  <c r="W4284" i="1"/>
  <c r="W312" i="1"/>
  <c r="W2027" i="1"/>
  <c r="W289" i="1"/>
  <c r="W2611" i="1"/>
  <c r="W346" i="1"/>
  <c r="W924" i="1"/>
  <c r="W947" i="1"/>
  <c r="W1468" i="1"/>
  <c r="W3301" i="1"/>
  <c r="W890" i="1"/>
  <c r="W1476" i="1"/>
  <c r="W3437" i="1"/>
  <c r="W964" i="1"/>
  <c r="W1548" i="1"/>
  <c r="W3317" i="1"/>
  <c r="W587" i="1"/>
  <c r="W1684" i="1"/>
  <c r="W3645" i="1"/>
  <c r="W3383" i="1"/>
  <c r="W3391" i="1"/>
  <c r="W3671" i="1"/>
  <c r="W3743" i="1"/>
  <c r="W4007" i="1"/>
  <c r="W4079" i="1"/>
  <c r="W4215" i="1"/>
  <c r="W3328" i="1"/>
  <c r="W480" i="1"/>
  <c r="W434" i="1"/>
  <c r="W639" i="1"/>
  <c r="W1825" i="1"/>
  <c r="W2588" i="1"/>
  <c r="W4357" i="1"/>
  <c r="W1641" i="1"/>
  <c r="W2340" i="1"/>
  <c r="W2161" i="1"/>
  <c r="W475" i="1"/>
  <c r="W2489" i="1"/>
  <c r="W1060" i="1"/>
  <c r="W1163" i="1"/>
  <c r="W1549" i="1"/>
  <c r="W3478" i="1"/>
  <c r="W1173" i="1"/>
  <c r="W1621" i="1"/>
  <c r="W3550" i="1"/>
  <c r="W1378" i="1"/>
  <c r="W1629" i="1"/>
  <c r="W3558" i="1"/>
  <c r="W1386" i="1"/>
  <c r="W1829" i="1"/>
  <c r="W3822" i="1"/>
  <c r="W3592" i="1"/>
  <c r="W3664" i="1"/>
  <c r="W3800" i="1"/>
  <c r="W4000" i="1"/>
  <c r="W4136" i="1"/>
  <c r="W4272" i="1"/>
  <c r="W4408" i="1"/>
  <c r="W4095" i="1"/>
  <c r="W95" i="1"/>
  <c r="W233" i="1"/>
  <c r="W996" i="1"/>
  <c r="W2140" i="1"/>
  <c r="W1193" i="1"/>
  <c r="W1203" i="1"/>
  <c r="W2491" i="1"/>
  <c r="W956" i="1"/>
  <c r="W1300" i="1"/>
  <c r="W1777" i="1"/>
  <c r="W2935" i="1"/>
  <c r="W4598" i="1"/>
  <c r="W367" i="1"/>
  <c r="W4637" i="1"/>
  <c r="W426" i="1"/>
  <c r="W2300" i="1"/>
  <c r="W4149" i="1"/>
  <c r="W4839" i="1"/>
  <c r="W2477" i="1"/>
  <c r="W955" i="1"/>
  <c r="W2944" i="1"/>
  <c r="W4940" i="1"/>
  <c r="W3708" i="1"/>
  <c r="W2299" i="1"/>
  <c r="W130" i="1"/>
  <c r="W988" i="1"/>
  <c r="W4414" i="1"/>
  <c r="W1251" i="1"/>
  <c r="W1851" i="1"/>
  <c r="W4268" i="1"/>
  <c r="W4286" i="1"/>
  <c r="W938" i="1"/>
  <c r="W1465" i="1"/>
  <c r="W2001" i="1"/>
  <c r="W4559" i="1"/>
  <c r="W4676" i="1"/>
  <c r="W666" i="1"/>
  <c r="W4024" i="1"/>
  <c r="W736" i="1"/>
  <c r="W690" i="1"/>
  <c r="W16" i="1"/>
  <c r="W2081" i="1"/>
  <c r="W2844" i="1"/>
  <c r="W4613" i="1"/>
  <c r="W1897" i="1"/>
  <c r="W2596" i="1"/>
  <c r="W2417" i="1"/>
  <c r="W1213" i="1"/>
  <c r="W2745" i="1"/>
  <c r="W1413" i="1"/>
  <c r="W1426" i="1"/>
  <c r="W1805" i="1"/>
  <c r="W3734" i="1"/>
  <c r="W1434" i="1"/>
  <c r="W1877" i="1"/>
  <c r="W3806" i="1"/>
  <c r="W1634" i="1"/>
  <c r="W1885" i="1"/>
  <c r="W3814" i="1"/>
  <c r="W1642" i="1"/>
  <c r="W2085" i="1"/>
  <c r="W4078" i="1"/>
  <c r="W3848" i="1"/>
  <c r="W3920" i="1"/>
  <c r="W4056" i="1"/>
  <c r="W4256" i="1"/>
  <c r="W4392" i="1"/>
  <c r="W4528" i="1"/>
  <c r="W4664" i="1"/>
  <c r="W351" i="1"/>
  <c r="W489" i="1"/>
  <c r="W23" i="1"/>
  <c r="W1635" i="1"/>
  <c r="W3644" i="1"/>
  <c r="W278" i="1"/>
  <c r="W1387" i="1"/>
  <c r="W815" i="1"/>
  <c r="W1971" i="1"/>
  <c r="W856" i="1"/>
  <c r="W2235" i="1"/>
  <c r="W713" i="1"/>
  <c r="W2627" i="1"/>
  <c r="W4636" i="1"/>
  <c r="W601" i="1"/>
  <c r="W2635" i="1"/>
  <c r="W4836" i="1"/>
  <c r="W993" i="1"/>
  <c r="W2771" i="1"/>
  <c r="W4652" i="1"/>
  <c r="W154" i="1"/>
  <c r="W2843" i="1"/>
  <c r="W4980" i="1"/>
  <c r="W3326" i="1"/>
  <c r="W3662" i="1"/>
  <c r="W4222" i="1"/>
  <c r="W4230" i="1"/>
  <c r="W3064" i="1"/>
  <c r="W3319" i="1"/>
  <c r="W3575" i="1"/>
  <c r="W4288" i="1"/>
  <c r="W207" i="1"/>
  <c r="W145" i="1"/>
  <c r="W980" i="1"/>
  <c r="W682" i="1"/>
  <c r="W1436" i="1"/>
  <c r="W3190" i="1"/>
  <c r="W442" i="1"/>
  <c r="W1187" i="1"/>
  <c r="W683" i="1"/>
  <c r="W1772" i="1"/>
  <c r="W1337" i="1"/>
  <c r="W1972" i="1"/>
  <c r="W1729" i="1"/>
  <c r="W2428" i="1"/>
  <c r="W4261" i="1"/>
  <c r="W1673" i="1"/>
  <c r="W2436" i="1"/>
  <c r="W4397" i="1"/>
  <c r="W1873" i="1"/>
  <c r="W2508" i="1"/>
  <c r="W4277" i="1"/>
  <c r="W1881" i="1"/>
  <c r="W2644" i="1"/>
  <c r="W4605" i="1"/>
  <c r="W4423" i="1"/>
  <c r="W4431" i="1"/>
  <c r="W4631" i="1"/>
  <c r="W4703" i="1"/>
  <c r="W4967" i="1"/>
  <c r="W2951" i="1"/>
  <c r="W3256" i="1"/>
  <c r="W4928" i="1"/>
  <c r="W126" i="1"/>
  <c r="W624" i="1"/>
  <c r="W778" i="1"/>
  <c r="W649" i="1"/>
  <c r="W2787" i="1"/>
  <c r="W4796" i="1"/>
  <c r="W409" i="1"/>
  <c r="W2539" i="1"/>
  <c r="W450" i="1"/>
  <c r="W1324" i="1"/>
  <c r="W916" i="1"/>
  <c r="W1524" i="1"/>
  <c r="W1281" i="1"/>
  <c r="W1980" i="1"/>
  <c r="W3813" i="1"/>
  <c r="W1225" i="1"/>
  <c r="W1988" i="1"/>
  <c r="W3949" i="1"/>
  <c r="W1425" i="1"/>
  <c r="W2060" i="1"/>
  <c r="W3829" i="1"/>
  <c r="W1433" i="1"/>
  <c r="W2196" i="1"/>
  <c r="W4157" i="1"/>
  <c r="W3975" i="1"/>
  <c r="W3983" i="1"/>
  <c r="W4183" i="1"/>
  <c r="W4255" i="1"/>
  <c r="W4519" i="1"/>
  <c r="W4591" i="1"/>
  <c r="W4727" i="1"/>
  <c r="W3335" i="1"/>
  <c r="W129" i="1"/>
  <c r="W946" i="1"/>
  <c r="W272" i="1"/>
  <c r="W2337" i="1"/>
  <c r="W1028" i="1"/>
  <c r="W4869" i="1"/>
  <c r="W2153" i="1"/>
  <c r="W2852" i="1"/>
  <c r="W2673" i="1"/>
  <c r="W1469" i="1"/>
  <c r="W1354" i="1"/>
  <c r="W1669" i="1"/>
  <c r="W1682" i="1"/>
  <c r="W2061" i="1"/>
  <c r="W3990" i="1"/>
  <c r="W1690" i="1"/>
  <c r="W2133" i="1"/>
  <c r="W4062" i="1"/>
  <c r="W1890" i="1"/>
  <c r="W2141" i="1"/>
  <c r="W4070" i="1"/>
  <c r="W1898" i="1"/>
  <c r="W2341" i="1"/>
  <c r="W4334" i="1"/>
  <c r="W4104" i="1"/>
  <c r="W4176" i="1"/>
  <c r="W4312" i="1"/>
  <c r="W4512" i="1"/>
  <c r="W4648" i="1"/>
  <c r="W4784" i="1"/>
  <c r="W4920" i="1"/>
  <c r="W4820" i="1"/>
  <c r="W607" i="1"/>
  <c r="W745" i="1"/>
  <c r="W535" i="1"/>
  <c r="W2652" i="1"/>
  <c r="W2217" i="1"/>
  <c r="W1715" i="1"/>
  <c r="W2676" i="1"/>
  <c r="W1166" i="1"/>
  <c r="W1381" i="1"/>
  <c r="W2540" i="1"/>
  <c r="W2649" i="1"/>
  <c r="W2170" i="1"/>
  <c r="W1619" i="1"/>
  <c r="W4685" i="1"/>
  <c r="W2984" i="1"/>
  <c r="W1545" i="1"/>
  <c r="W4295" i="1"/>
  <c r="W695" i="1"/>
  <c r="W2813" i="1"/>
  <c r="W3300" i="1"/>
  <c r="W4044" i="1"/>
  <c r="W1699" i="1"/>
  <c r="W270" i="1"/>
  <c r="W659" i="1"/>
  <c r="W760" i="1"/>
  <c r="W249" i="1"/>
  <c r="W4094" i="1"/>
  <c r="W273" i="1"/>
  <c r="W1118" i="1"/>
  <c r="W1801" i="1"/>
  <c r="W4733" i="1"/>
  <c r="W3248" i="1"/>
  <c r="W866" i="1"/>
  <c r="W122" i="1"/>
  <c r="W1483" i="1"/>
  <c r="W385" i="1"/>
  <c r="W37" i="1"/>
  <c r="W528" i="1"/>
  <c r="W2593" i="1"/>
  <c r="W1389" i="1"/>
  <c r="W3063" i="1"/>
  <c r="W2409" i="1"/>
  <c r="W1038" i="1"/>
  <c r="W1282" i="1"/>
  <c r="W1725" i="1"/>
  <c r="W1610" i="1"/>
  <c r="W1925" i="1"/>
  <c r="W1938" i="1"/>
  <c r="W2317" i="1"/>
  <c r="W4246" i="1"/>
  <c r="W1946" i="1"/>
  <c r="W2389" i="1"/>
  <c r="W4318" i="1"/>
  <c r="W2146" i="1"/>
  <c r="W2397" i="1"/>
  <c r="W4326" i="1"/>
  <c r="W2154" i="1"/>
  <c r="W2597" i="1"/>
  <c r="W4590" i="1"/>
  <c r="W4360" i="1"/>
  <c r="W4432" i="1"/>
  <c r="W4568" i="1"/>
  <c r="W4768" i="1"/>
  <c r="W4904" i="1"/>
  <c r="W3070" i="1"/>
  <c r="W4317" i="1"/>
  <c r="W863" i="1"/>
  <c r="W138" i="1"/>
  <c r="W168" i="1"/>
  <c r="W2147" i="1"/>
  <c r="W4156" i="1"/>
  <c r="W56" i="1"/>
  <c r="W1899" i="1"/>
  <c r="W33" i="1"/>
  <c r="W2483" i="1"/>
  <c r="W953" i="1"/>
  <c r="W2747" i="1"/>
  <c r="W874" i="1"/>
  <c r="W1340" i="1"/>
  <c r="W3137" i="1"/>
  <c r="W634" i="1"/>
  <c r="W1348" i="1"/>
  <c r="W3309" i="1"/>
  <c r="W579" i="1"/>
  <c r="W1420" i="1"/>
  <c r="W3062" i="1"/>
  <c r="W1139" i="1"/>
  <c r="W1556" i="1"/>
  <c r="W3517" i="1"/>
  <c r="W4678" i="1"/>
  <c r="W2961" i="1"/>
  <c r="W3543" i="1"/>
  <c r="W3615" i="1"/>
  <c r="W3879" i="1"/>
  <c r="W3951" i="1"/>
  <c r="W4087" i="1"/>
  <c r="W4415" i="1"/>
  <c r="W719" i="1"/>
  <c r="W657" i="1"/>
  <c r="W302" i="1"/>
  <c r="W1182" i="1"/>
  <c r="W1948" i="1"/>
  <c r="W3717" i="1"/>
  <c r="W651" i="1"/>
  <c r="W1700" i="1"/>
  <c r="W1521" i="1"/>
  <c r="W2284" i="1"/>
  <c r="W1849" i="1"/>
  <c r="W2484" i="1"/>
  <c r="W2241" i="1"/>
  <c r="W539" i="1"/>
  <c r="W4773" i="1"/>
  <c r="W2185" i="1"/>
  <c r="W571" i="1"/>
  <c r="W4909" i="1"/>
  <c r="W2385" i="1"/>
  <c r="W603" i="1"/>
  <c r="W4789" i="1"/>
  <c r="W2393" i="1"/>
  <c r="W1188" i="1"/>
  <c r="W3152" i="1"/>
  <c r="W4935" i="1"/>
  <c r="W4943" i="1"/>
  <c r="W3118" i="1"/>
  <c r="W3360" i="1"/>
  <c r="W3496" i="1"/>
  <c r="W3632" i="1"/>
  <c r="W3768" i="1"/>
  <c r="W4543" i="1"/>
  <c r="W271" i="1"/>
  <c r="W209" i="1"/>
  <c r="W1075" i="1"/>
  <c r="W810" i="1"/>
  <c r="W1500" i="1"/>
  <c r="W3269" i="1"/>
  <c r="W570" i="1"/>
  <c r="W1252" i="1"/>
  <c r="W917" i="1"/>
  <c r="W1836" i="1"/>
  <c r="W1401" i="1"/>
  <c r="W2036" i="1"/>
  <c r="W1793" i="1"/>
  <c r="W2492" i="1"/>
  <c r="W4325" i="1"/>
  <c r="W1737" i="1"/>
  <c r="W2500" i="1"/>
  <c r="W4461" i="1"/>
  <c r="W1937" i="1"/>
  <c r="W2572" i="1"/>
  <c r="W4341" i="1"/>
  <c r="W1945" i="1"/>
  <c r="W2708" i="1"/>
  <c r="W4669" i="1"/>
  <c r="W4487" i="1"/>
  <c r="W4495" i="1"/>
  <c r="W4695" i="1"/>
  <c r="W4767" i="1"/>
  <c r="W2937" i="1"/>
  <c r="W3054" i="1"/>
  <c r="W3320" i="1"/>
  <c r="W3284" i="1"/>
  <c r="W641" i="1"/>
  <c r="W166" i="1"/>
  <c r="W784" i="1"/>
  <c r="W1202" i="1"/>
  <c r="W1645" i="1"/>
  <c r="W3382" i="1"/>
  <c r="W2665" i="1"/>
  <c r="W1333" i="1"/>
  <c r="W1538" i="1"/>
  <c r="W1981" i="1"/>
  <c r="W1866" i="1"/>
  <c r="W2181" i="1"/>
  <c r="W2194" i="1"/>
  <c r="W2573" i="1"/>
  <c r="W4502" i="1"/>
  <c r="W2202" i="1"/>
  <c r="W2645" i="1"/>
  <c r="W4574" i="1"/>
  <c r="W2402" i="1"/>
  <c r="W2653" i="1"/>
  <c r="W4582" i="1"/>
  <c r="W2410" i="1"/>
  <c r="W2853" i="1"/>
  <c r="W4846" i="1"/>
  <c r="W4616" i="1"/>
  <c r="W4688" i="1"/>
  <c r="W4824" i="1"/>
  <c r="W2846" i="1"/>
  <c r="W1005" i="1"/>
  <c r="W3460" i="1"/>
  <c r="W4159" i="1"/>
  <c r="W240" i="1"/>
  <c r="W394" i="1"/>
  <c r="W680" i="1"/>
  <c r="W1197" i="1"/>
  <c r="W2554" i="1"/>
  <c r="W2227" i="1"/>
  <c r="W104" i="1"/>
  <c r="W2945" i="1"/>
  <c r="W3261" i="1"/>
  <c r="W2105" i="1"/>
  <c r="W1445" i="1"/>
  <c r="W2549" i="1"/>
  <c r="W3500" i="1"/>
  <c r="W79" i="1"/>
  <c r="W1644" i="1"/>
  <c r="W2380" i="1"/>
  <c r="W4911" i="1"/>
  <c r="W1786" i="1"/>
  <c r="W3343" i="1"/>
  <c r="W3199" i="1"/>
  <c r="W3079" i="1"/>
  <c r="W1451" i="1"/>
  <c r="W4700" i="1"/>
  <c r="W282" i="1"/>
  <c r="W3271" i="1"/>
  <c r="W3375" i="1"/>
  <c r="W2251" i="1"/>
  <c r="W4557" i="1"/>
  <c r="W3333" i="1"/>
  <c r="W2556" i="1"/>
  <c r="W2636" i="1"/>
  <c r="W4831" i="1"/>
  <c r="W3503" i="1"/>
  <c r="W1257" i="1"/>
  <c r="W897" i="1"/>
  <c r="W119" i="1"/>
  <c r="W177" i="1"/>
  <c r="W1458" i="1"/>
  <c r="W1901" i="1"/>
  <c r="W3638" i="1"/>
  <c r="W1210" i="1"/>
  <c r="W1589" i="1"/>
  <c r="W1794" i="1"/>
  <c r="W2237" i="1"/>
  <c r="W2122" i="1"/>
  <c r="W2437" i="1"/>
  <c r="W2450" i="1"/>
  <c r="W2829" i="1"/>
  <c r="W4758" i="1"/>
  <c r="W2458" i="1"/>
  <c r="W2901" i="1"/>
  <c r="W4830" i="1"/>
  <c r="W2658" i="1"/>
  <c r="W2909" i="1"/>
  <c r="W4838" i="1"/>
  <c r="W2666" i="1"/>
  <c r="W3109" i="1"/>
  <c r="W2936" i="1"/>
  <c r="W4872" i="1"/>
  <c r="W4944" i="1"/>
  <c r="W3141" i="1"/>
  <c r="W3404" i="1"/>
  <c r="W3780" i="1"/>
  <c r="W4116" i="1"/>
  <c r="W4096" i="1"/>
  <c r="W61" i="1"/>
  <c r="W496" i="1"/>
  <c r="W650" i="1"/>
  <c r="W393" i="1"/>
  <c r="W2659" i="1"/>
  <c r="W4668" i="1"/>
  <c r="W153" i="1"/>
  <c r="W2411" i="1"/>
  <c r="W194" i="1"/>
  <c r="W1196" i="1"/>
  <c r="W419" i="1"/>
  <c r="W1396" i="1"/>
  <c r="W1140" i="1"/>
  <c r="W1852" i="1"/>
  <c r="W3685" i="1"/>
  <c r="W965" i="1"/>
  <c r="W1860" i="1"/>
  <c r="W3821" i="1"/>
  <c r="W1297" i="1"/>
  <c r="W1932" i="1"/>
  <c r="W3701" i="1"/>
  <c r="W1305" i="1"/>
  <c r="W2068" i="1"/>
  <c r="W4029" i="1"/>
  <c r="W3847" i="1"/>
  <c r="W3855" i="1"/>
  <c r="W4055" i="1"/>
  <c r="W4127" i="1"/>
  <c r="W4391" i="1"/>
  <c r="W4463" i="1"/>
  <c r="W4599" i="1"/>
  <c r="W3805" i="1"/>
  <c r="W352" i="1"/>
  <c r="W306" i="1"/>
  <c r="W511" i="1"/>
  <c r="W1697" i="1"/>
  <c r="W2460" i="1"/>
  <c r="W4229" i="1"/>
  <c r="W1513" i="1"/>
  <c r="W2212" i="1"/>
  <c r="W2033" i="1"/>
  <c r="W2796" i="1"/>
  <c r="W2361" i="1"/>
  <c r="W763" i="1"/>
  <c r="W2753" i="1"/>
  <c r="W1421" i="1"/>
  <c r="W3350" i="1"/>
  <c r="W2697" i="1"/>
  <c r="W1493" i="1"/>
  <c r="W3422" i="1"/>
  <c r="W1250" i="1"/>
  <c r="W1501" i="1"/>
  <c r="W3430" i="1"/>
  <c r="W1258" i="1"/>
  <c r="W1701" i="1"/>
  <c r="W3694" i="1"/>
  <c r="W3464" i="1"/>
  <c r="W3536" i="1"/>
  <c r="W3672" i="1"/>
  <c r="W3872" i="1"/>
  <c r="W4008" i="1"/>
  <c r="W4144" i="1"/>
  <c r="W4280" i="1"/>
  <c r="W3468" i="1"/>
  <c r="W783" i="1"/>
  <c r="W721" i="1"/>
  <c r="W63" i="1"/>
  <c r="W1249" i="1"/>
  <c r="W2012" i="1"/>
  <c r="W3781" i="1"/>
  <c r="W1022" i="1"/>
  <c r="W1764" i="1"/>
  <c r="W1585" i="1"/>
  <c r="W2348" i="1"/>
  <c r="W1913" i="1"/>
  <c r="W2548" i="1"/>
  <c r="W2305" i="1"/>
  <c r="W795" i="1"/>
  <c r="W4837" i="1"/>
  <c r="W2249" i="1"/>
  <c r="W827" i="1"/>
  <c r="W4973" i="1"/>
  <c r="W2449" i="1"/>
  <c r="W859" i="1"/>
  <c r="W4853" i="1"/>
  <c r="W2457" i="1"/>
  <c r="W1253" i="1"/>
  <c r="W3246" i="1"/>
  <c r="W4999" i="1"/>
  <c r="W3001" i="1"/>
  <c r="W3217" i="1"/>
  <c r="W3424" i="1"/>
  <c r="W3560" i="1"/>
  <c r="W3696" i="1"/>
  <c r="W3832" i="1"/>
  <c r="W3456" i="1"/>
  <c r="W290" i="1"/>
  <c r="W375" i="1"/>
  <c r="W433" i="1"/>
  <c r="W1714" i="1"/>
  <c r="W2157" i="1"/>
  <c r="W3894" i="1"/>
  <c r="W1466" i="1"/>
  <c r="W1845" i="1"/>
  <c r="W2050" i="1"/>
  <c r="W2493" i="1"/>
  <c r="W2378" i="1"/>
  <c r="W2693" i="1"/>
  <c r="W2706" i="1"/>
  <c r="W3085" i="1"/>
  <c r="W2897" i="1"/>
  <c r="W2714" i="1"/>
  <c r="W3157" i="1"/>
  <c r="W3014" i="1"/>
  <c r="W563" i="1"/>
  <c r="W3165" i="1"/>
  <c r="W3128" i="1"/>
  <c r="W339" i="1"/>
  <c r="W2958" i="1"/>
  <c r="W3303" i="1"/>
  <c r="W3198" i="1"/>
  <c r="W2894" i="1"/>
  <c r="W3396" i="1"/>
  <c r="W4100" i="1"/>
  <c r="W4436" i="1"/>
  <c r="W4812" i="1"/>
  <c r="W4501" i="1"/>
  <c r="W254" i="1"/>
  <c r="W752" i="1"/>
  <c r="W906" i="1"/>
  <c r="W905" i="1"/>
  <c r="W2854" i="1"/>
  <c r="W1110" i="1"/>
  <c r="W2476" i="1"/>
  <c r="W201" i="1"/>
  <c r="W3024" i="1"/>
  <c r="W3374" i="1"/>
  <c r="W2740" i="1"/>
  <c r="W3438" i="1"/>
  <c r="W2754" i="1"/>
  <c r="W391" i="1"/>
  <c r="W17" i="1"/>
  <c r="W835" i="1"/>
  <c r="W1745" i="1"/>
  <c r="W4575" i="1"/>
  <c r="W3013" i="1"/>
  <c r="W3444" i="1"/>
  <c r="W415" i="1"/>
  <c r="W57" i="1"/>
  <c r="W4716" i="1"/>
  <c r="W4800" i="1"/>
  <c r="W387" i="1"/>
  <c r="W4252" i="1"/>
  <c r="W4181" i="1"/>
  <c r="W1316" i="1"/>
  <c r="W2009" i="1"/>
  <c r="W1713" i="1"/>
  <c r="W546" i="1"/>
  <c r="W631" i="1"/>
  <c r="W689" i="1"/>
  <c r="W1970" i="1"/>
  <c r="W2413" i="1"/>
  <c r="W4150" i="1"/>
  <c r="W1722" i="1"/>
  <c r="W2101" i="1"/>
  <c r="W2306" i="1"/>
  <c r="W2749" i="1"/>
  <c r="W2634" i="1"/>
  <c r="W2949" i="1"/>
  <c r="W755" i="1"/>
  <c r="W3222" i="1"/>
  <c r="W3279" i="1"/>
  <c r="W787" i="1"/>
  <c r="W3233" i="1"/>
  <c r="W3415" i="1"/>
  <c r="W1164" i="1"/>
  <c r="W3046" i="1"/>
  <c r="W3423" i="1"/>
  <c r="W1243" i="1"/>
  <c r="W3380" i="1"/>
  <c r="W3061" i="1"/>
  <c r="W3340" i="1"/>
  <c r="W3860" i="1"/>
  <c r="W4052" i="1"/>
  <c r="W4756" i="1"/>
  <c r="W3009" i="1"/>
  <c r="W3469" i="1"/>
  <c r="W4735" i="1"/>
  <c r="W143" i="1"/>
  <c r="W81" i="1"/>
  <c r="W867" i="1"/>
  <c r="W554" i="1"/>
  <c r="W1372" i="1"/>
  <c r="W3087" i="1"/>
  <c r="W314" i="1"/>
  <c r="W1101" i="1"/>
  <c r="W427" i="1"/>
  <c r="W1708" i="1"/>
  <c r="W1273" i="1"/>
  <c r="W1908" i="1"/>
  <c r="W1665" i="1"/>
  <c r="W2364" i="1"/>
  <c r="W4197" i="1"/>
  <c r="W1609" i="1"/>
  <c r="W2372" i="1"/>
  <c r="W4333" i="1"/>
  <c r="W1809" i="1"/>
  <c r="W2444" i="1"/>
  <c r="W4213" i="1"/>
  <c r="W1817" i="1"/>
  <c r="W2580" i="1"/>
  <c r="W4541" i="1"/>
  <c r="W4359" i="1"/>
  <c r="W4367" i="1"/>
  <c r="W4567" i="1"/>
  <c r="W4639" i="1"/>
  <c r="W4903" i="1"/>
  <c r="W4975" i="1"/>
  <c r="W3168" i="1"/>
  <c r="W4416" i="1"/>
  <c r="W864" i="1"/>
  <c r="W818" i="1"/>
  <c r="W144" i="1"/>
  <c r="W2209" i="1"/>
  <c r="W667" i="1"/>
  <c r="W4741" i="1"/>
  <c r="W2025" i="1"/>
  <c r="W2724" i="1"/>
  <c r="W2545" i="1"/>
  <c r="W1341" i="1"/>
  <c r="W1226" i="1"/>
  <c r="W1541" i="1"/>
  <c r="W1554" i="1"/>
  <c r="W1933" i="1"/>
  <c r="W3862" i="1"/>
  <c r="W1562" i="1"/>
  <c r="W2005" i="1"/>
  <c r="W3934" i="1"/>
  <c r="W1762" i="1"/>
  <c r="W2013" i="1"/>
  <c r="W3942" i="1"/>
  <c r="W1770" i="1"/>
  <c r="W2213" i="1"/>
  <c r="W4206" i="1"/>
  <c r="W3976" i="1"/>
  <c r="W4048" i="1"/>
  <c r="W4184" i="1"/>
  <c r="W4384" i="1"/>
  <c r="W4520" i="1"/>
  <c r="W4656" i="1"/>
  <c r="W4792" i="1"/>
  <c r="W416" i="1"/>
  <c r="W370" i="1"/>
  <c r="W575" i="1"/>
  <c r="W1761" i="1"/>
  <c r="W2524" i="1"/>
  <c r="W4293" i="1"/>
  <c r="W1577" i="1"/>
  <c r="W2276" i="1"/>
  <c r="W2097" i="1"/>
  <c r="W2860" i="1"/>
  <c r="W2425" i="1"/>
  <c r="W957" i="1"/>
  <c r="W1077" i="1"/>
  <c r="W1485" i="1"/>
  <c r="W3414" i="1"/>
  <c r="W2761" i="1"/>
  <c r="W1557" i="1"/>
  <c r="W3486" i="1"/>
  <c r="W1314" i="1"/>
  <c r="W1565" i="1"/>
  <c r="W3494" i="1"/>
  <c r="W1322" i="1"/>
  <c r="W1765" i="1"/>
  <c r="W3758" i="1"/>
  <c r="W3528" i="1"/>
  <c r="W3600" i="1"/>
  <c r="W3736" i="1"/>
  <c r="W3936" i="1"/>
  <c r="W4072" i="1"/>
  <c r="W4208" i="1"/>
  <c r="W4344" i="1"/>
  <c r="W2870" i="1"/>
  <c r="W802" i="1"/>
  <c r="W887" i="1"/>
  <c r="W945" i="1"/>
  <c r="W2226" i="1"/>
  <c r="W2669" i="1"/>
  <c r="W4406" i="1"/>
  <c r="W1978" i="1"/>
  <c r="W2357" i="1"/>
  <c r="W2562" i="1"/>
  <c r="W3005" i="1"/>
  <c r="W467" i="1"/>
  <c r="W198" i="1"/>
  <c r="W1283" i="1"/>
  <c r="W3292" i="1"/>
  <c r="W85" i="1"/>
  <c r="W1291" i="1"/>
  <c r="W3492" i="1"/>
  <c r="W222" i="1"/>
  <c r="W1427" i="1"/>
  <c r="W3308" i="1"/>
  <c r="W246" i="1"/>
  <c r="W1499" i="1"/>
  <c r="W3636" i="1"/>
  <c r="W3476" i="1"/>
  <c r="W4036" i="1"/>
  <c r="W4556" i="1"/>
  <c r="W4748" i="1"/>
  <c r="W3413" i="1"/>
  <c r="W3789" i="1"/>
  <c r="W4125" i="1"/>
  <c r="W4672" i="1"/>
  <c r="W399" i="1"/>
  <c r="W337" i="1"/>
  <c r="W109" i="1"/>
  <c r="W739" i="1"/>
  <c r="W3388" i="1"/>
  <c r="W1643" i="1"/>
  <c r="W1533" i="1"/>
  <c r="W362" i="1"/>
  <c r="W514" i="1"/>
  <c r="W2990" i="1"/>
  <c r="W96" i="1"/>
  <c r="W2497" i="1"/>
  <c r="W3193" i="1"/>
  <c r="W3197" i="1"/>
  <c r="W1691" i="1"/>
  <c r="W1209" i="1"/>
  <c r="W4477" i="1"/>
  <c r="W610" i="1"/>
  <c r="W2370" i="1"/>
  <c r="W1235" i="1"/>
  <c r="W3613" i="1"/>
  <c r="W64" i="1"/>
  <c r="W4900" i="1"/>
  <c r="W3846" i="1"/>
  <c r="W872" i="1"/>
  <c r="W3191" i="1"/>
  <c r="W335" i="1"/>
  <c r="W2100" i="1"/>
  <c r="W2772" i="1"/>
  <c r="W146" i="1"/>
  <c r="W2641" i="1"/>
  <c r="W451" i="1"/>
  <c r="W264" i="1"/>
  <c r="W338" i="1"/>
  <c r="W2482" i="1"/>
  <c r="W2925" i="1"/>
  <c r="W4662" i="1"/>
  <c r="W2234" i="1"/>
  <c r="W2613" i="1"/>
  <c r="W2818" i="1"/>
  <c r="W53" i="1"/>
  <c r="W1132" i="1"/>
  <c r="W343" i="1"/>
  <c r="W1539" i="1"/>
  <c r="W3548" i="1"/>
  <c r="W231" i="1"/>
  <c r="W1547" i="1"/>
  <c r="W3748" i="1"/>
  <c r="W495" i="1"/>
  <c r="W1683" i="1"/>
  <c r="W3564" i="1"/>
  <c r="W519" i="1"/>
  <c r="W1755" i="1"/>
  <c r="W3892" i="1"/>
  <c r="W4172" i="1"/>
  <c r="W4692" i="1"/>
  <c r="W3357" i="1"/>
  <c r="W3405" i="1"/>
  <c r="W4109" i="1"/>
  <c r="W4445" i="1"/>
  <c r="W4821" i="1"/>
  <c r="W3974" i="1"/>
  <c r="W655" i="1"/>
  <c r="W593" i="1"/>
  <c r="W238" i="1"/>
  <c r="W1011" i="1"/>
  <c r="W1884" i="1"/>
  <c r="W3653" i="1"/>
  <c r="W395" i="1"/>
  <c r="W1636" i="1"/>
  <c r="W1457" i="1"/>
  <c r="W2220" i="1"/>
  <c r="W1785" i="1"/>
  <c r="W2420" i="1"/>
  <c r="W2177" i="1"/>
  <c r="W2876" i="1"/>
  <c r="W4709" i="1"/>
  <c r="W2121" i="1"/>
  <c r="W2884" i="1"/>
  <c r="W4845" i="1"/>
  <c r="W2321" i="1"/>
  <c r="W347" i="1"/>
  <c r="W4725" i="1"/>
  <c r="W2329" i="1"/>
  <c r="W1102" i="1"/>
  <c r="W3049" i="1"/>
  <c r="W4871" i="1"/>
  <c r="W4879" i="1"/>
  <c r="W3015" i="1"/>
  <c r="W3296" i="1"/>
  <c r="W3432" i="1"/>
  <c r="W3568" i="1"/>
  <c r="W3704" i="1"/>
  <c r="W4031" i="1"/>
  <c r="W513" i="1"/>
  <c r="W38" i="1"/>
  <c r="W656" i="1"/>
  <c r="W2721" i="1"/>
  <c r="W1517" i="1"/>
  <c r="W3254" i="1"/>
  <c r="W2537" i="1"/>
  <c r="W1205" i="1"/>
  <c r="W1410" i="1"/>
  <c r="W1853" i="1"/>
  <c r="W1738" i="1"/>
  <c r="W2053" i="1"/>
  <c r="W2066" i="1"/>
  <c r="W2445" i="1"/>
  <c r="W4374" i="1"/>
  <c r="W2074" i="1"/>
  <c r="W2517" i="1"/>
  <c r="W4446" i="1"/>
  <c r="W2274" i="1"/>
  <c r="W2525" i="1"/>
  <c r="W4454" i="1"/>
  <c r="W2282" i="1"/>
  <c r="W2725" i="1"/>
  <c r="W4718" i="1"/>
  <c r="W4488" i="1"/>
  <c r="W4560" i="1"/>
  <c r="W4696" i="1"/>
  <c r="W4896" i="1"/>
  <c r="W2977" i="1"/>
  <c r="W3008" i="1"/>
  <c r="W4998" i="1"/>
  <c r="W65" i="1"/>
  <c r="W882" i="1"/>
  <c r="W208" i="1"/>
  <c r="W2273" i="1"/>
  <c r="W909" i="1"/>
  <c r="W4805" i="1"/>
  <c r="W2089" i="1"/>
  <c r="W2788" i="1"/>
  <c r="W2609" i="1"/>
  <c r="W1405" i="1"/>
  <c r="W1290" i="1"/>
  <c r="W1605" i="1"/>
  <c r="W1618" i="1"/>
  <c r="W1997" i="1"/>
  <c r="W3926" i="1"/>
  <c r="W1626" i="1"/>
  <c r="W2069" i="1"/>
  <c r="W3998" i="1"/>
  <c r="W1826" i="1"/>
  <c r="W2077" i="1"/>
  <c r="W4006" i="1"/>
  <c r="W1834" i="1"/>
  <c r="W2277" i="1"/>
  <c r="W4270" i="1"/>
  <c r="W4040" i="1"/>
  <c r="W4112" i="1"/>
  <c r="W4248" i="1"/>
  <c r="W4448" i="1"/>
  <c r="W4584" i="1"/>
  <c r="W4720" i="1"/>
  <c r="W4856" i="1"/>
  <c r="W1107" i="1"/>
  <c r="W520" i="1"/>
  <c r="W594" i="1"/>
  <c r="W2738" i="1"/>
  <c r="W3181" i="1"/>
  <c r="W4918" i="1"/>
  <c r="W2490" i="1"/>
  <c r="W2869" i="1"/>
  <c r="W1036" i="1"/>
  <c r="W71" i="1"/>
  <c r="W1403" i="1"/>
  <c r="W855" i="1"/>
  <c r="W1795" i="1"/>
  <c r="W3804" i="1"/>
  <c r="W743" i="1"/>
  <c r="W1803" i="1"/>
  <c r="W4004" i="1"/>
  <c r="W128" i="1"/>
  <c r="W1939" i="1"/>
  <c r="W3820" i="1"/>
  <c r="W152" i="1"/>
  <c r="W2011" i="1"/>
  <c r="W4148" i="1"/>
  <c r="W4868" i="1"/>
  <c r="W3349" i="1"/>
  <c r="W4053" i="1"/>
  <c r="W4061" i="1"/>
  <c r="W4765" i="1"/>
  <c r="W2985" i="1"/>
  <c r="W3598" i="1"/>
  <c r="W3182" i="1"/>
  <c r="W32" i="1"/>
  <c r="W849" i="1"/>
  <c r="W191" i="1"/>
  <c r="W1377" i="1"/>
  <c r="W3900" i="1"/>
  <c r="W1892" i="1"/>
  <c r="W199" i="1"/>
  <c r="W2433" i="1"/>
  <c r="W2577" i="1"/>
  <c r="W3207" i="1"/>
  <c r="W913" i="1"/>
  <c r="W1156" i="1"/>
  <c r="W3280" i="1"/>
  <c r="W1046" i="1"/>
  <c r="W3828" i="1"/>
  <c r="W1308" i="1"/>
  <c r="W4133" i="1"/>
  <c r="W2516" i="1"/>
  <c r="W4214" i="1"/>
  <c r="W2919" i="1"/>
  <c r="W3487" i="1"/>
  <c r="W3277" i="1"/>
  <c r="W39" i="1"/>
  <c r="W2691" i="1"/>
  <c r="W2835" i="1"/>
  <c r="W3470" i="1"/>
  <c r="W3463" i="1"/>
  <c r="W3260" i="1"/>
  <c r="W2243" i="1"/>
  <c r="W2459" i="1"/>
  <c r="W4158" i="1"/>
  <c r="W1564" i="1"/>
  <c r="W1857" i="1"/>
  <c r="W4525" i="1"/>
  <c r="W4759" i="1"/>
  <c r="W3960" i="1"/>
  <c r="W2418" i="1"/>
  <c r="W78" i="1"/>
  <c r="W776" i="1"/>
  <c r="W850" i="1"/>
  <c r="W883" i="1"/>
  <c r="W2969" i="1"/>
  <c r="W3153" i="1"/>
  <c r="W2746" i="1"/>
  <c r="W30" i="1"/>
  <c r="W1395" i="1"/>
  <c r="W583" i="1"/>
  <c r="W1659" i="1"/>
  <c r="W488" i="1"/>
  <c r="W2051" i="1"/>
  <c r="W4060" i="1"/>
  <c r="W376" i="1"/>
  <c r="W2059" i="1"/>
  <c r="W4260" i="1"/>
  <c r="W640" i="1"/>
  <c r="W2195" i="1"/>
  <c r="W4076" i="1"/>
  <c r="W664" i="1"/>
  <c r="W2267" i="1"/>
  <c r="W4404" i="1"/>
  <c r="W3669" i="1"/>
  <c r="W4045" i="1"/>
  <c r="W4749" i="1"/>
  <c r="W4757" i="1"/>
  <c r="W3582" i="1"/>
  <c r="W3774" i="1"/>
  <c r="W4294" i="1"/>
  <c r="W4164" i="1"/>
  <c r="W288" i="1"/>
  <c r="W242" i="1"/>
  <c r="W447" i="1"/>
  <c r="W1633" i="1"/>
  <c r="W2396" i="1"/>
  <c r="W4165" i="1"/>
  <c r="W1449" i="1"/>
  <c r="W2148" i="1"/>
  <c r="W1969" i="1"/>
  <c r="W2732" i="1"/>
  <c r="W2297" i="1"/>
  <c r="W507" i="1"/>
  <c r="W2689" i="1"/>
  <c r="W1357" i="1"/>
  <c r="W3286" i="1"/>
  <c r="W2633" i="1"/>
  <c r="W1429" i="1"/>
  <c r="W3358" i="1"/>
  <c r="W1099" i="1"/>
  <c r="W1437" i="1"/>
  <c r="W3366" i="1"/>
  <c r="W1194" i="1"/>
  <c r="W1637" i="1"/>
  <c r="W3630" i="1"/>
  <c r="W3400" i="1"/>
  <c r="W3472" i="1"/>
  <c r="W3608" i="1"/>
  <c r="W3808" i="1"/>
  <c r="W3944" i="1"/>
  <c r="W4080" i="1"/>
  <c r="W4216" i="1"/>
  <c r="W162" i="1"/>
  <c r="W247" i="1"/>
  <c r="W305" i="1"/>
  <c r="W1586" i="1"/>
  <c r="W2029" i="1"/>
  <c r="W3766" i="1"/>
  <c r="W1338" i="1"/>
  <c r="W1717" i="1"/>
  <c r="W1922" i="1"/>
  <c r="W2365" i="1"/>
  <c r="W2250" i="1"/>
  <c r="W2565" i="1"/>
  <c r="W2578" i="1"/>
  <c r="W2957" i="1"/>
  <c r="W4886" i="1"/>
  <c r="W2586" i="1"/>
  <c r="W3029" i="1"/>
  <c r="W4958" i="1"/>
  <c r="W2786" i="1"/>
  <c r="W3037" i="1"/>
  <c r="W4966" i="1"/>
  <c r="W2794" i="1"/>
  <c r="W2942" i="1"/>
  <c r="W3142" i="1"/>
  <c r="W5000" i="1"/>
  <c r="W3041" i="1"/>
  <c r="W2905" i="1"/>
  <c r="W3732" i="1"/>
  <c r="W4108" i="1"/>
  <c r="W4484" i="1"/>
  <c r="W2913" i="1"/>
  <c r="W577" i="1"/>
  <c r="W102" i="1"/>
  <c r="W720" i="1"/>
  <c r="W1035" i="1"/>
  <c r="W1581" i="1"/>
  <c r="W3318" i="1"/>
  <c r="W2601" i="1"/>
  <c r="W1269" i="1"/>
  <c r="W1474" i="1"/>
  <c r="W1917" i="1"/>
  <c r="W1802" i="1"/>
  <c r="W2117" i="1"/>
  <c r="W2130" i="1"/>
  <c r="W2509" i="1"/>
  <c r="W4438" i="1"/>
  <c r="W2138" i="1"/>
  <c r="W2581" i="1"/>
  <c r="W4510" i="1"/>
  <c r="W2338" i="1"/>
  <c r="W2589" i="1"/>
  <c r="W4518" i="1"/>
  <c r="W2346" i="1"/>
  <c r="W2789" i="1"/>
  <c r="W4782" i="1"/>
  <c r="W4552" i="1"/>
  <c r="W4624" i="1"/>
  <c r="W4760" i="1"/>
  <c r="W4960" i="1"/>
  <c r="W3205" i="1"/>
  <c r="W3276" i="1"/>
  <c r="W3647" i="1"/>
  <c r="W31" i="1"/>
  <c r="W169" i="1"/>
  <c r="W643" i="1"/>
  <c r="W1315" i="1"/>
  <c r="W3324" i="1"/>
  <c r="W3439" i="1"/>
  <c r="W907" i="1"/>
  <c r="W175" i="1"/>
  <c r="W1651" i="1"/>
  <c r="W216" i="1"/>
  <c r="W1915" i="1"/>
  <c r="W73" i="1"/>
  <c r="W2307" i="1"/>
  <c r="W4316" i="1"/>
  <c r="W888" i="1"/>
  <c r="W2315" i="1"/>
  <c r="W4516" i="1"/>
  <c r="W353" i="1"/>
  <c r="W2451" i="1"/>
  <c r="W4332" i="1"/>
  <c r="W377" i="1"/>
  <c r="W2523" i="1"/>
  <c r="W4660" i="1"/>
  <c r="W4365" i="1"/>
  <c r="W4701" i="1"/>
  <c r="W3342" i="1"/>
  <c r="W3390" i="1"/>
  <c r="W4238" i="1"/>
  <c r="W4430" i="1"/>
  <c r="W4990" i="1"/>
  <c r="W3839" i="1"/>
  <c r="W544" i="1"/>
  <c r="W498" i="1"/>
  <c r="W703" i="1"/>
  <c r="W1889" i="1"/>
  <c r="W3909" i="1"/>
  <c r="W443" i="1"/>
  <c r="W344" i="1"/>
  <c r="W940" i="1"/>
  <c r="W1155" i="1"/>
  <c r="W3352" i="1"/>
  <c r="W255" i="1"/>
  <c r="W2910" i="1"/>
  <c r="W3416" i="1"/>
  <c r="W215" i="1"/>
  <c r="W3988" i="1"/>
  <c r="W1601" i="1"/>
  <c r="W3904" i="1"/>
  <c r="W2034" i="1"/>
  <c r="W841" i="1"/>
  <c r="W2387" i="1"/>
  <c r="W3580" i="1"/>
  <c r="W1907" i="1"/>
  <c r="W2563" i="1"/>
  <c r="W2571" i="1"/>
  <c r="W4772" i="1"/>
  <c r="W865" i="1"/>
  <c r="W2707" i="1"/>
  <c r="W4588" i="1"/>
  <c r="W889" i="1"/>
  <c r="W2779" i="1"/>
  <c r="W4916" i="1"/>
  <c r="W3088" i="1"/>
  <c r="W3518" i="1"/>
  <c r="W4038" i="1"/>
  <c r="W4046" i="1"/>
  <c r="W4934" i="1"/>
  <c r="W3776" i="1"/>
  <c r="W800" i="1"/>
  <c r="W754" i="1"/>
  <c r="W80" i="1"/>
  <c r="W2145" i="1"/>
  <c r="W411" i="1"/>
  <c r="W4677" i="1"/>
  <c r="W1961" i="1"/>
  <c r="W2660" i="1"/>
  <c r="W2481" i="1"/>
  <c r="W1277" i="1"/>
  <c r="W1067" i="1"/>
  <c r="W1477" i="1"/>
  <c r="W1490" i="1"/>
  <c r="W1869" i="1"/>
  <c r="W3798" i="1"/>
  <c r="W1498" i="1"/>
  <c r="W1941" i="1"/>
  <c r="W3870" i="1"/>
  <c r="W1698" i="1"/>
  <c r="W1949" i="1"/>
  <c r="W3878" i="1"/>
  <c r="W1706" i="1"/>
  <c r="W2149" i="1"/>
  <c r="W4142" i="1"/>
  <c r="W3912" i="1"/>
  <c r="W3984" i="1"/>
  <c r="W4120" i="1"/>
  <c r="W4320" i="1"/>
  <c r="W4456" i="1"/>
  <c r="W4592" i="1"/>
  <c r="W4728" i="1"/>
  <c r="W674" i="1"/>
  <c r="W759" i="1"/>
  <c r="W817" i="1"/>
  <c r="W2098" i="1"/>
  <c r="W2541" i="1"/>
  <c r="W4278" i="1"/>
  <c r="W1850" i="1"/>
  <c r="W2229" i="1"/>
  <c r="W2434" i="1"/>
  <c r="W2877" i="1"/>
  <c r="W2762" i="1"/>
  <c r="W69" i="1"/>
  <c r="W1142" i="1"/>
  <c r="W3022" i="1"/>
  <c r="W3407" i="1"/>
  <c r="W1068" i="1"/>
  <c r="W3364" i="1"/>
  <c r="W93" i="1"/>
  <c r="W1299" i="1"/>
  <c r="W3047" i="1"/>
  <c r="W117" i="1"/>
  <c r="W1371" i="1"/>
  <c r="W3508" i="1"/>
  <c r="W3097" i="1"/>
  <c r="W3668" i="1"/>
  <c r="W4228" i="1"/>
  <c r="W4420" i="1"/>
  <c r="W2998" i="1"/>
  <c r="W3421" i="1"/>
  <c r="W3797" i="1"/>
  <c r="W3648" i="1"/>
  <c r="W226" i="1"/>
  <c r="W311" i="1"/>
  <c r="W369" i="1"/>
  <c r="W1650" i="1"/>
  <c r="W2093" i="1"/>
  <c r="W3830" i="1"/>
  <c r="W1402" i="1"/>
  <c r="W1781" i="1"/>
  <c r="W1986" i="1"/>
  <c r="W2429" i="1"/>
  <c r="W2314" i="1"/>
  <c r="W2629" i="1"/>
  <c r="W2642" i="1"/>
  <c r="W3021" i="1"/>
  <c r="W4950" i="1"/>
  <c r="W2650" i="1"/>
  <c r="W3093" i="1"/>
  <c r="W2911" i="1"/>
  <c r="W2850" i="1"/>
  <c r="W3101" i="1"/>
  <c r="W3025" i="1"/>
  <c r="W2858" i="1"/>
  <c r="W2822" i="1"/>
  <c r="W3238" i="1"/>
  <c r="W3077" i="1"/>
  <c r="W3125" i="1"/>
  <c r="W3200" i="1"/>
  <c r="W3916" i="1"/>
  <c r="W4292" i="1"/>
  <c r="W4628" i="1"/>
  <c r="W3796" i="1"/>
  <c r="W543" i="1"/>
  <c r="W681" i="1"/>
  <c r="W407" i="1"/>
  <c r="W1827" i="1"/>
  <c r="W3836" i="1"/>
  <c r="W295" i="1"/>
  <c r="W1579" i="1"/>
  <c r="W320" i="1"/>
  <c r="W2163" i="1"/>
  <c r="W313" i="1"/>
  <c r="W2427" i="1"/>
  <c r="W234" i="1"/>
  <c r="W2819" i="1"/>
  <c r="W4828" i="1"/>
  <c r="W985" i="1"/>
  <c r="W2827" i="1"/>
  <c r="W2798" i="1"/>
  <c r="W386" i="1"/>
  <c r="W1069" i="1"/>
  <c r="W4844" i="1"/>
  <c r="W538" i="1"/>
  <c r="W1236" i="1"/>
  <c r="W3176" i="1"/>
  <c r="W3838" i="1"/>
  <c r="W4174" i="1"/>
  <c r="W4734" i="1"/>
  <c r="W4742" i="1"/>
  <c r="W3559" i="1"/>
  <c r="W3631" i="1"/>
  <c r="W3767" i="1"/>
  <c r="W4308" i="1"/>
  <c r="W193" i="1"/>
  <c r="W515" i="1"/>
  <c r="W336" i="1"/>
  <c r="W2401" i="1"/>
  <c r="W4421" i="1"/>
  <c r="W2933" i="1"/>
  <c r="W441" i="1"/>
  <c r="W1070" i="1"/>
  <c r="W1092" i="1"/>
  <c r="W3552" i="1"/>
  <c r="W1441" i="1"/>
  <c r="W2441" i="1"/>
  <c r="W3616" i="1"/>
  <c r="W994" i="1"/>
  <c r="W1475" i="1"/>
  <c r="W4548" i="1"/>
  <c r="W186" i="1"/>
  <c r="W2308" i="1"/>
  <c r="W4303" i="1"/>
  <c r="W1307" i="1"/>
  <c r="W88" i="1"/>
  <c r="W425" i="1"/>
  <c r="W1571" i="1"/>
  <c r="W1323" i="1"/>
  <c r="W728" i="1"/>
  <c r="W585" i="1"/>
  <c r="W473" i="1"/>
  <c r="W3078" i="1"/>
  <c r="W799" i="1"/>
  <c r="W937" i="1"/>
  <c r="W40" i="1"/>
  <c r="W2083" i="1"/>
  <c r="W4092" i="1"/>
  <c r="W807" i="1"/>
  <c r="W1835" i="1"/>
  <c r="W832" i="1"/>
  <c r="W2419" i="1"/>
  <c r="W825" i="1"/>
  <c r="W2683" i="1"/>
  <c r="W746" i="1"/>
  <c r="W1276" i="1"/>
  <c r="W2934" i="1"/>
  <c r="W506" i="1"/>
  <c r="W1284" i="1"/>
  <c r="W3245" i="1"/>
  <c r="W898" i="1"/>
  <c r="W1356" i="1"/>
  <c r="W2959" i="1"/>
  <c r="W675" i="1"/>
  <c r="W1492" i="1"/>
  <c r="W3453" i="1"/>
  <c r="W4494" i="1"/>
  <c r="W4870" i="1"/>
  <c r="W3399" i="1"/>
  <c r="W3551" i="1"/>
  <c r="W3815" i="1"/>
  <c r="W3887" i="1"/>
  <c r="W4023" i="1"/>
  <c r="W3903" i="1"/>
  <c r="W449" i="1"/>
  <c r="W101" i="1"/>
  <c r="W592" i="1"/>
  <c r="W2657" i="1"/>
  <c r="W1453" i="1"/>
  <c r="W3166" i="1"/>
  <c r="W2473" i="1"/>
  <c r="W1124" i="1"/>
  <c r="W1346" i="1"/>
  <c r="W1789" i="1"/>
  <c r="W1674" i="1"/>
  <c r="W1989" i="1"/>
  <c r="W2002" i="1"/>
  <c r="W2381" i="1"/>
  <c r="W4310" i="1"/>
  <c r="W2010" i="1"/>
  <c r="W2453" i="1"/>
  <c r="W4382" i="1"/>
  <c r="W2210" i="1"/>
  <c r="W2461" i="1"/>
  <c r="W4390" i="1"/>
  <c r="W2218" i="1"/>
  <c r="W2661" i="1"/>
  <c r="W4654" i="1"/>
  <c r="W4424" i="1"/>
  <c r="W4496" i="1"/>
  <c r="W4632" i="1"/>
  <c r="W4832" i="1"/>
  <c r="W4968" i="1"/>
  <c r="W3110" i="1"/>
  <c r="W3646" i="1"/>
  <c r="W931" i="1"/>
  <c r="W392" i="1"/>
  <c r="W466" i="1"/>
  <c r="W2610" i="1"/>
  <c r="W3053" i="1"/>
  <c r="W4790" i="1"/>
  <c r="W2362" i="1"/>
  <c r="W2741" i="1"/>
  <c r="W691" i="1"/>
  <c r="W182" i="1"/>
  <c r="W1275" i="1"/>
  <c r="W599" i="1"/>
  <c r="W1667" i="1"/>
  <c r="W3676" i="1"/>
  <c r="W487" i="1"/>
  <c r="W1675" i="1"/>
  <c r="W3876" i="1"/>
  <c r="W751" i="1"/>
  <c r="W1811" i="1"/>
  <c r="W3692" i="1"/>
  <c r="W775" i="1"/>
  <c r="W1883" i="1"/>
  <c r="W4020" i="1"/>
  <c r="W4500" i="1"/>
  <c r="W2895" i="1"/>
  <c r="W3725" i="1"/>
  <c r="W3733" i="1"/>
  <c r="W4437" i="1"/>
  <c r="W4813" i="1"/>
  <c r="W3270" i="1"/>
  <c r="W4287" i="1"/>
  <c r="W738" i="1"/>
  <c r="W823" i="1"/>
  <c r="W881" i="1"/>
  <c r="W2162" i="1"/>
  <c r="W2605" i="1"/>
  <c r="W4342" i="1"/>
  <c r="W1914" i="1"/>
  <c r="W2293" i="1"/>
  <c r="W2498" i="1"/>
  <c r="W2941" i="1"/>
  <c r="W2826" i="1"/>
  <c r="W70" i="1"/>
  <c r="W1219" i="1"/>
  <c r="W3223" i="1"/>
  <c r="W3471" i="1"/>
  <c r="W1227" i="1"/>
  <c r="W3428" i="1"/>
  <c r="W94" i="1"/>
  <c r="W1363" i="1"/>
  <c r="W3150" i="1"/>
  <c r="W118" i="1"/>
  <c r="W1435" i="1"/>
  <c r="W3572" i="1"/>
  <c r="W3332" i="1"/>
  <c r="W3852" i="1"/>
  <c r="W4372" i="1"/>
  <c r="W4564" i="1"/>
  <c r="W3224" i="1"/>
  <c r="W3605" i="1"/>
  <c r="W3981" i="1"/>
  <c r="W4160" i="1"/>
  <c r="W176" i="1"/>
  <c r="W330" i="1"/>
  <c r="W552" i="1"/>
  <c r="W2339" i="1"/>
  <c r="W4348" i="1"/>
  <c r="W440" i="1"/>
  <c r="W2091" i="1"/>
  <c r="W417" i="1"/>
  <c r="W2675" i="1"/>
  <c r="W474" i="1"/>
  <c r="W1037" i="1"/>
  <c r="W932" i="1"/>
  <c r="W1532" i="1"/>
  <c r="W3365" i="1"/>
  <c r="W547" i="1"/>
  <c r="W1540" i="1"/>
  <c r="W3501" i="1"/>
  <c r="W555" i="1"/>
  <c r="W1612" i="1"/>
  <c r="W3381" i="1"/>
  <c r="W843" i="1"/>
  <c r="W1748" i="1"/>
  <c r="W3709" i="1"/>
  <c r="W3527" i="1"/>
  <c r="W3535" i="1"/>
  <c r="W3735" i="1"/>
  <c r="W3807" i="1"/>
  <c r="W4071" i="1"/>
  <c r="W4143" i="1"/>
  <c r="W4279" i="1"/>
  <c r="W3840" i="1"/>
  <c r="W705" i="1"/>
  <c r="W230" i="1"/>
  <c r="W848" i="1"/>
  <c r="W1778" i="1"/>
  <c r="W4933" i="1"/>
  <c r="W303" i="1"/>
  <c r="W2041" i="1"/>
  <c r="W4892" i="1"/>
  <c r="W4908" i="1"/>
  <c r="W3688" i="1"/>
  <c r="W2204" i="1"/>
  <c r="W1237" i="1"/>
  <c r="W3752" i="1"/>
  <c r="W200" i="1"/>
  <c r="W3484" i="1"/>
  <c r="W3201" i="1"/>
  <c r="W287" i="1"/>
  <c r="W262" i="1"/>
  <c r="W150" i="1"/>
  <c r="W687" i="1"/>
  <c r="W2171" i="1"/>
  <c r="W4572" i="1"/>
  <c r="W3511" i="1"/>
  <c r="W432" i="1"/>
  <c r="W586" i="1"/>
  <c r="W265" i="1"/>
  <c r="W2595" i="1"/>
  <c r="W4604" i="1"/>
  <c r="W25" i="1"/>
  <c r="W2347" i="1"/>
  <c r="W929" i="1"/>
  <c r="W1027" i="1"/>
  <c r="W986" i="1"/>
  <c r="W1332" i="1"/>
  <c r="W1054" i="1"/>
  <c r="W1788" i="1"/>
  <c r="W3621" i="1"/>
  <c r="W779" i="1"/>
  <c r="W1796" i="1"/>
  <c r="W3757" i="1"/>
  <c r="W1233" i="1"/>
  <c r="W1868" i="1"/>
  <c r="W3637" i="1"/>
  <c r="W1241" i="1"/>
  <c r="W2004" i="1"/>
  <c r="W3965" i="1"/>
  <c r="W3783" i="1"/>
  <c r="W3791" i="1"/>
  <c r="W3991" i="1"/>
  <c r="W4063" i="1"/>
  <c r="W4327" i="1"/>
  <c r="W4399" i="1"/>
  <c r="W4535" i="1"/>
  <c r="W4492" i="1"/>
  <c r="W961" i="1"/>
  <c r="W183" i="1"/>
  <c r="W241" i="1"/>
  <c r="W1522" i="1"/>
  <c r="W1965" i="1"/>
  <c r="W3702" i="1"/>
  <c r="W1274" i="1"/>
  <c r="W1653" i="1"/>
  <c r="W1858" i="1"/>
  <c r="W2301" i="1"/>
  <c r="W2186" i="1"/>
  <c r="W2501" i="1"/>
  <c r="W2514" i="1"/>
  <c r="W2893" i="1"/>
  <c r="W4822" i="1"/>
  <c r="W2522" i="1"/>
  <c r="W2965" i="1"/>
  <c r="W4894" i="1"/>
  <c r="W2722" i="1"/>
  <c r="W2973" i="1"/>
  <c r="W4902" i="1"/>
  <c r="W2730" i="1"/>
  <c r="W3173" i="1"/>
  <c r="W3039" i="1"/>
  <c r="W4936" i="1"/>
  <c r="W2782" i="1"/>
  <c r="W3007" i="1"/>
  <c r="W3588" i="1"/>
  <c r="W3924" i="1"/>
  <c r="W4300" i="1"/>
  <c r="W4608" i="1"/>
  <c r="W206" i="1"/>
  <c r="W41" i="1"/>
  <c r="W978" i="1"/>
  <c r="W1100" i="1"/>
  <c r="W3175" i="1"/>
  <c r="W3311" i="1"/>
  <c r="W403" i="1"/>
  <c r="W286" i="1"/>
  <c r="W1523" i="1"/>
  <c r="W839" i="1"/>
  <c r="W1787" i="1"/>
  <c r="W744" i="1"/>
  <c r="W2179" i="1"/>
  <c r="W4188" i="1"/>
  <c r="W632" i="1"/>
  <c r="W2187" i="1"/>
  <c r="W4388" i="1"/>
  <c r="W97" i="1"/>
  <c r="W2323" i="1"/>
  <c r="W4204" i="1"/>
  <c r="W121" i="1"/>
  <c r="W2395" i="1"/>
  <c r="W4532" i="1"/>
  <c r="W3997" i="1"/>
  <c r="W4373" i="1"/>
  <c r="W2880" i="1"/>
  <c r="W2896" i="1"/>
  <c r="W3910" i="1"/>
  <c r="W4102" i="1"/>
  <c r="W4622" i="1"/>
  <c r="W4829" i="1"/>
  <c r="W899" i="1"/>
  <c r="W456" i="1"/>
  <c r="W530" i="1"/>
  <c r="W2674" i="1"/>
  <c r="W3117" i="1"/>
  <c r="W4854" i="1"/>
  <c r="W2426" i="1"/>
  <c r="W2805" i="1"/>
  <c r="W923" i="1"/>
  <c r="W310" i="1"/>
  <c r="W1339" i="1"/>
  <c r="W727" i="1"/>
  <c r="W1731" i="1"/>
  <c r="W3740" i="1"/>
  <c r="W615" i="1"/>
  <c r="W1739" i="1"/>
  <c r="W3940" i="1"/>
  <c r="W879" i="1"/>
  <c r="W1875" i="1"/>
  <c r="W3756" i="1"/>
  <c r="W24" i="1"/>
  <c r="W1947" i="1"/>
  <c r="W4084" i="1"/>
  <c r="W4684" i="1"/>
  <c r="W3126" i="1"/>
  <c r="W3869" i="1"/>
  <c r="W3917" i="1"/>
  <c r="W4621" i="1"/>
  <c r="W4957" i="1"/>
  <c r="W3454" i="1"/>
  <c r="W4799" i="1"/>
  <c r="W190" i="1"/>
  <c r="W688" i="1"/>
  <c r="W842" i="1"/>
  <c r="W777" i="1"/>
  <c r="W2851" i="1"/>
  <c r="W4860" i="1"/>
  <c r="W537" i="1"/>
  <c r="W2603" i="1"/>
  <c r="W578" i="1"/>
  <c r="W1388" i="1"/>
  <c r="W459" i="1"/>
  <c r="W1588" i="1"/>
  <c r="W1345" i="1"/>
  <c r="W2044" i="1"/>
  <c r="W3877" i="1"/>
  <c r="W1289" i="1"/>
  <c r="W2052" i="1"/>
  <c r="W4013" i="1"/>
  <c r="W1489" i="1"/>
  <c r="W2124" i="1"/>
  <c r="W3893" i="1"/>
  <c r="W1497" i="1"/>
  <c r="W2260" i="1"/>
  <c r="W4221" i="1"/>
  <c r="W4039" i="1"/>
  <c r="W4047" i="1"/>
  <c r="W4247" i="1"/>
  <c r="W4319" i="1"/>
  <c r="W4583" i="1"/>
  <c r="W4655" i="1"/>
  <c r="W4791" i="1"/>
  <c r="W3967" i="1"/>
  <c r="W354" i="1"/>
  <c r="W439" i="1"/>
  <c r="W497" i="1"/>
  <c r="W2802" i="1"/>
  <c r="W4982" i="1"/>
  <c r="W448" i="1"/>
  <c r="W1418" i="1"/>
  <c r="W4965" i="1"/>
  <c r="W4981" i="1"/>
  <c r="W3824" i="1"/>
  <c r="W3973" i="1"/>
  <c r="W3127" i="1"/>
  <c r="W3888" i="1"/>
  <c r="W274" i="1"/>
  <c r="W103" i="1"/>
  <c r="W3214" i="1"/>
  <c r="W1733" i="1"/>
  <c r="W1746" i="1"/>
  <c r="W2125" i="1"/>
  <c r="W4054" i="1"/>
  <c r="W1754" i="1"/>
  <c r="W2197" i="1"/>
  <c r="W4126" i="1"/>
  <c r="W1954" i="1"/>
  <c r="W2205" i="1"/>
  <c r="W4134" i="1"/>
  <c r="W1962" i="1"/>
  <c r="W2405" i="1"/>
  <c r="W4398" i="1"/>
  <c r="W4168" i="1"/>
  <c r="W4240" i="1"/>
  <c r="W4376" i="1"/>
  <c r="W4576" i="1"/>
  <c r="W4712" i="1"/>
  <c r="W4848" i="1"/>
  <c r="W4984" i="1"/>
  <c r="W3520" i="1"/>
  <c r="W257" i="1"/>
  <c r="W771" i="1"/>
  <c r="W400" i="1"/>
  <c r="W2465" i="1"/>
  <c r="W1261" i="1"/>
  <c r="W4997" i="1"/>
  <c r="W2281" i="1"/>
  <c r="W699" i="1"/>
  <c r="W1141" i="1"/>
  <c r="W1597" i="1"/>
  <c r="W1482" i="1"/>
  <c r="W1797" i="1"/>
  <c r="W1810" i="1"/>
  <c r="W2189" i="1"/>
  <c r="W4118" i="1"/>
  <c r="W1818" i="1"/>
  <c r="W2261" i="1"/>
  <c r="W4190" i="1"/>
  <c r="W2018" i="1"/>
  <c r="W2269" i="1"/>
  <c r="W4198" i="1"/>
  <c r="W2026" i="1"/>
  <c r="W2469" i="1"/>
  <c r="W4462" i="1"/>
  <c r="W4232" i="1"/>
  <c r="W4304" i="1"/>
  <c r="W4440" i="1"/>
  <c r="W4640" i="1"/>
  <c r="W4776" i="1"/>
  <c r="W4912" i="1"/>
  <c r="W3105" i="1"/>
  <c r="W3462" i="1"/>
  <c r="W223" i="1"/>
  <c r="W361" i="1"/>
  <c r="W134" i="1"/>
  <c r="W1507" i="1"/>
  <c r="W3516" i="1"/>
  <c r="W22" i="1"/>
  <c r="W1259" i="1"/>
  <c r="W559" i="1"/>
  <c r="W1843" i="1"/>
  <c r="W600" i="1"/>
  <c r="W2107" i="1"/>
  <c r="W457" i="1"/>
  <c r="W2499" i="1"/>
  <c r="W4508" i="1"/>
  <c r="W345" i="1"/>
  <c r="W2507" i="1"/>
  <c r="W4708" i="1"/>
  <c r="W737" i="1"/>
  <c r="W2643" i="1"/>
  <c r="W4524" i="1"/>
  <c r="W761" i="1"/>
  <c r="W2715" i="1"/>
  <c r="W4852" i="1"/>
  <c r="W4877" i="1"/>
  <c r="W3334" i="1"/>
  <c r="W3854" i="1"/>
  <c r="W3902" i="1"/>
  <c r="W4750" i="1"/>
  <c r="W4942" i="1"/>
  <c r="W3327" i="1"/>
  <c r="W3264" i="1"/>
  <c r="W1266" i="1"/>
  <c r="W1709" i="1"/>
  <c r="W3446" i="1"/>
  <c r="W2729" i="1"/>
  <c r="W1397" i="1"/>
  <c r="W1602" i="1"/>
  <c r="W2045" i="1"/>
  <c r="W1930" i="1"/>
  <c r="W2245" i="1"/>
  <c r="W2258" i="1"/>
  <c r="W2637" i="1"/>
  <c r="W4566" i="1"/>
  <c r="W2266" i="1"/>
  <c r="W2709" i="1"/>
  <c r="W4638" i="1"/>
  <c r="W2466" i="1"/>
  <c r="W2717" i="1"/>
  <c r="W4646" i="1"/>
  <c r="W2474" i="1"/>
  <c r="W2917" i="1"/>
  <c r="W4910" i="1"/>
  <c r="W4680" i="1"/>
  <c r="W4752" i="1"/>
  <c r="W4888" i="1"/>
  <c r="W3169" i="1"/>
  <c r="W3268" i="1"/>
  <c r="W3604" i="1"/>
  <c r="W4671" i="1"/>
  <c r="W4173" i="1"/>
  <c r="W769" i="1"/>
  <c r="W294" i="1"/>
  <c r="W49" i="1"/>
  <c r="W1330" i="1"/>
  <c r="W1773" i="1"/>
  <c r="W3510" i="1"/>
  <c r="W1045" i="1"/>
  <c r="W1461" i="1"/>
  <c r="W1666" i="1"/>
  <c r="W2109" i="1"/>
  <c r="W1994" i="1"/>
  <c r="W2309" i="1"/>
  <c r="W2322" i="1"/>
  <c r="W2701" i="1"/>
  <c r="W4630" i="1"/>
  <c r="W2330" i="1"/>
  <c r="W2773" i="1"/>
  <c r="W4702" i="1"/>
  <c r="W2530" i="1"/>
  <c r="W2781" i="1"/>
  <c r="W4710" i="1"/>
  <c r="W2538" i="1"/>
  <c r="W2981" i="1"/>
  <c r="W4974" i="1"/>
  <c r="W4744" i="1"/>
  <c r="W4816" i="1"/>
  <c r="W4952" i="1"/>
  <c r="W3189" i="1"/>
  <c r="W3412" i="1"/>
  <c r="W3788" i="1"/>
  <c r="W2976" i="1"/>
  <c r="W735" i="1"/>
  <c r="W873" i="1"/>
  <c r="W791" i="1"/>
  <c r="W2019" i="1"/>
  <c r="W4028" i="1"/>
  <c r="W679" i="1"/>
  <c r="W1771" i="1"/>
  <c r="W704" i="1"/>
  <c r="W2355" i="1"/>
  <c r="W697" i="1"/>
  <c r="W2619" i="1"/>
  <c r="W618" i="1"/>
  <c r="W1212" i="1"/>
  <c r="W2766" i="1"/>
  <c r="W378" i="1"/>
  <c r="W1220" i="1"/>
  <c r="W3151" i="1"/>
  <c r="W770" i="1"/>
  <c r="W1292" i="1"/>
  <c r="W2830" i="1"/>
  <c r="W922" i="1"/>
  <c r="W1428" i="1"/>
  <c r="W3389" i="1"/>
  <c r="W4350" i="1"/>
  <c r="W4686" i="1"/>
  <c r="W3255" i="1"/>
  <c r="W3447" i="1"/>
  <c r="W3751" i="1"/>
  <c r="W3823" i="1"/>
  <c r="W3959" i="1"/>
  <c r="W3167" i="1"/>
  <c r="W2221" i="1"/>
  <c r="W3958" i="1"/>
  <c r="W1530" i="1"/>
  <c r="W1909" i="1"/>
  <c r="W2114" i="1"/>
  <c r="W2557" i="1"/>
  <c r="W2442" i="1"/>
  <c r="W2757" i="1"/>
  <c r="W2770" i="1"/>
  <c r="W3149" i="1"/>
  <c r="W3000" i="1"/>
  <c r="W2778" i="1"/>
  <c r="W3135" i="1"/>
  <c r="W3216" i="1"/>
  <c r="W819" i="1"/>
  <c r="W3134" i="1"/>
  <c r="W3226" i="1"/>
  <c r="W595" i="1"/>
  <c r="W3161" i="1"/>
  <c r="W3367" i="1"/>
  <c r="W2982" i="1"/>
  <c r="W3348" i="1"/>
  <c r="W3540" i="1"/>
  <c r="W4244" i="1"/>
  <c r="W4620" i="1"/>
  <c r="W4996" i="1"/>
  <c r="W3790" i="1"/>
  <c r="W418" i="1"/>
  <c r="W503" i="1"/>
  <c r="W561" i="1"/>
  <c r="W1842" i="1"/>
  <c r="W2285" i="1"/>
  <c r="W4022" i="1"/>
  <c r="W1594" i="1"/>
  <c r="W1973" i="1"/>
  <c r="W2178" i="1"/>
  <c r="W2621" i="1"/>
  <c r="W2506" i="1"/>
  <c r="W2821" i="1"/>
  <c r="W2834" i="1"/>
  <c r="W3006" i="1"/>
  <c r="W3103" i="1"/>
  <c r="W2842" i="1"/>
  <c r="W3033" i="1"/>
  <c r="W3287" i="1"/>
  <c r="W987" i="1"/>
  <c r="W2790" i="1"/>
  <c r="W3295" i="1"/>
  <c r="W851" i="1"/>
  <c r="W3252" i="1"/>
  <c r="W3431" i="1"/>
  <c r="W2878" i="1"/>
  <c r="W3532" i="1"/>
  <c r="W3724" i="1"/>
  <c r="W4428" i="1"/>
  <c r="W4804" i="1"/>
  <c r="W3023" i="1"/>
  <c r="W3711" i="1"/>
  <c r="W368" i="1"/>
  <c r="W522" i="1"/>
  <c r="W137" i="1"/>
  <c r="W2531" i="1"/>
  <c r="W4540" i="1"/>
  <c r="W824" i="1"/>
  <c r="W2283" i="1"/>
  <c r="W801" i="1"/>
  <c r="W908" i="1"/>
  <c r="W858" i="1"/>
  <c r="W1268" i="1"/>
  <c r="W949" i="1"/>
  <c r="W1724" i="1"/>
  <c r="W3557" i="1"/>
  <c r="W523" i="1"/>
  <c r="W1732" i="1"/>
  <c r="W3693" i="1"/>
  <c r="W1076" i="1"/>
  <c r="W1804" i="1"/>
  <c r="W3573" i="1"/>
  <c r="W1172" i="1"/>
  <c r="W1940" i="1"/>
  <c r="W3901" i="1"/>
  <c r="W3719" i="1"/>
  <c r="W3727" i="1"/>
  <c r="W3927" i="1"/>
  <c r="W3999" i="1"/>
  <c r="W4263" i="1"/>
  <c r="W4335" i="1"/>
  <c r="W4471" i="1"/>
  <c r="W3086" i="1"/>
  <c r="W2290" i="1"/>
  <c r="W2733" i="1"/>
  <c r="W4470" i="1"/>
  <c r="W2042" i="1"/>
  <c r="W2421" i="1"/>
  <c r="W2626" i="1"/>
  <c r="W3069" i="1"/>
  <c r="W723" i="1"/>
  <c r="W326" i="1"/>
  <c r="W1347" i="1"/>
  <c r="W3356" i="1"/>
  <c r="W86" i="1"/>
  <c r="W1355" i="1"/>
  <c r="W3556" i="1"/>
  <c r="W111" i="1"/>
  <c r="W1491" i="1"/>
  <c r="W3372" i="1"/>
  <c r="W135" i="1"/>
  <c r="W1563" i="1"/>
  <c r="W3700" i="1"/>
  <c r="W3660" i="1"/>
  <c r="W4180" i="1"/>
  <c r="W4740" i="1"/>
  <c r="W4932" i="1"/>
  <c r="W3597" i="1"/>
  <c r="W3933" i="1"/>
  <c r="W4309" i="1"/>
  <c r="W3980" i="1"/>
  <c r="W930" i="1"/>
  <c r="W136" i="1"/>
  <c r="W210" i="1"/>
  <c r="W2354" i="1"/>
  <c r="W2797" i="1"/>
  <c r="W4534" i="1"/>
  <c r="W2106" i="1"/>
  <c r="W2485" i="1"/>
  <c r="W2690" i="1"/>
  <c r="W3133" i="1"/>
  <c r="W939" i="1"/>
  <c r="W87" i="1"/>
  <c r="W1411" i="1"/>
  <c r="W3420" i="1"/>
  <c r="W214" i="1"/>
  <c r="W1419" i="1"/>
  <c r="W3620" i="1"/>
  <c r="W239" i="1"/>
  <c r="W1555" i="1"/>
  <c r="W3436" i="1"/>
  <c r="W263" i="1"/>
  <c r="W1627" i="1"/>
  <c r="W3764" i="1"/>
  <c r="W3844" i="1"/>
  <c r="W4364" i="1"/>
  <c r="W4884" i="1"/>
  <c r="W2920" i="1"/>
  <c r="W3741" i="1"/>
  <c r="W4117" i="1"/>
  <c r="W4493" i="1"/>
  <c r="W3293" i="1"/>
  <c r="W15" i="1"/>
  <c r="W880" i="1"/>
  <c r="W355" i="1"/>
  <c r="W298" i="1"/>
  <c r="W1244" i="1"/>
  <c r="W2879" i="1"/>
  <c r="W921" i="1"/>
  <c r="W2795" i="1"/>
  <c r="W962" i="1"/>
  <c r="W1580" i="1"/>
  <c r="W1044" i="1"/>
  <c r="W1780" i="1"/>
  <c r="W1537" i="1"/>
  <c r="W2236" i="1"/>
  <c r="W4069" i="1"/>
  <c r="W1481" i="1"/>
  <c r="W2244" i="1"/>
  <c r="W4205" i="1"/>
  <c r="W1681" i="1"/>
  <c r="W2316" i="1"/>
  <c r="W4085" i="1"/>
  <c r="W1689" i="1"/>
  <c r="W2452" i="1"/>
  <c r="W4413" i="1"/>
  <c r="W4231" i="1"/>
  <c r="W4239" i="1"/>
  <c r="W4439" i="1"/>
  <c r="W4511" i="1"/>
  <c r="W4775" i="1"/>
  <c r="W4847" i="1"/>
  <c r="W4983" i="1"/>
  <c r="W3392" i="1"/>
  <c r="W1859" i="1"/>
  <c r="W3868" i="1"/>
  <c r="W871" i="1"/>
  <c r="W1867" i="1"/>
  <c r="W4068" i="1"/>
  <c r="W256" i="1"/>
  <c r="W2003" i="1"/>
  <c r="W3884" i="1"/>
  <c r="W280" i="1"/>
  <c r="W2075" i="1"/>
  <c r="W4212" i="1"/>
  <c r="W3112" i="1"/>
  <c r="W3533" i="1"/>
  <c r="W4237" i="1"/>
  <c r="W4245" i="1"/>
  <c r="W4949" i="1"/>
  <c r="W3262" i="1"/>
  <c r="W3782" i="1"/>
  <c r="W3712" i="1"/>
  <c r="W77" i="1"/>
  <c r="W648" i="1"/>
  <c r="W722" i="1"/>
  <c r="W371" i="1"/>
  <c r="W3071" i="1"/>
  <c r="W2806" i="1"/>
  <c r="W2618" i="1"/>
  <c r="W2997" i="1"/>
  <c r="W1267" i="1"/>
  <c r="W327" i="1"/>
  <c r="W1531" i="1"/>
  <c r="W232" i="1"/>
  <c r="W1923" i="1"/>
  <c r="W3932" i="1"/>
  <c r="W120" i="1"/>
  <c r="W1931" i="1"/>
  <c r="W4132" i="1"/>
  <c r="W384" i="1"/>
  <c r="W2067" i="1"/>
  <c r="W3948" i="1"/>
  <c r="W408" i="1"/>
  <c r="W2139" i="1"/>
  <c r="W4276" i="1"/>
  <c r="W3341" i="1"/>
  <c r="W3677" i="1"/>
  <c r="W4381" i="1"/>
  <c r="W4429" i="1"/>
  <c r="W2974" i="1"/>
  <c r="W3406" i="1"/>
  <c r="W3966" i="1"/>
  <c r="W4224" i="1"/>
  <c r="W527" i="1"/>
  <c r="W465" i="1"/>
  <c r="W110" i="1"/>
  <c r="W619" i="1"/>
  <c r="W1756" i="1"/>
  <c r="W3525" i="1"/>
  <c r="W803" i="1"/>
  <c r="W1508" i="1"/>
  <c r="W1329" i="1"/>
  <c r="W2092" i="1"/>
  <c r="W1657" i="1"/>
  <c r="W2292" i="1"/>
  <c r="W2049" i="1"/>
  <c r="W2748" i="1"/>
  <c r="W4581" i="1"/>
  <c r="W1993" i="1"/>
  <c r="W2756" i="1"/>
  <c r="W4717" i="1"/>
  <c r="W2193" i="1"/>
  <c r="W2828" i="1"/>
  <c r="W4597" i="1"/>
  <c r="W2201" i="1"/>
  <c r="W635" i="1"/>
  <c r="W4925" i="1"/>
  <c r="W4743" i="1"/>
  <c r="W4751" i="1"/>
  <c r="W4951" i="1"/>
  <c r="W2926" i="1"/>
  <c r="W3304" i="1"/>
  <c r="W3440" i="1"/>
  <c r="W3576" i="1"/>
  <c r="W4670" i="1"/>
  <c r="W2371" i="1"/>
  <c r="W4380" i="1"/>
  <c r="W89" i="1"/>
  <c r="W2379" i="1"/>
  <c r="W4580" i="1"/>
  <c r="W481" i="1"/>
  <c r="W2515" i="1"/>
  <c r="W4396" i="1"/>
  <c r="W505" i="1"/>
  <c r="W2587" i="1"/>
  <c r="W4724" i="1"/>
  <c r="W4509" i="1"/>
  <c r="W4885" i="1"/>
  <c r="W3526" i="1"/>
  <c r="W3534" i="1"/>
  <c r="W4422" i="1"/>
  <c r="W4614" i="1"/>
  <c r="W2838" i="1"/>
  <c r="W4351" i="1"/>
  <c r="W159" i="1"/>
  <c r="W297" i="1"/>
  <c r="W1171" i="1"/>
  <c r="W1443" i="1"/>
  <c r="W3452" i="1"/>
  <c r="W21" i="1"/>
  <c r="W1195" i="1"/>
  <c r="W431" i="1"/>
  <c r="W1779" i="1"/>
  <c r="W472" i="1"/>
  <c r="W2043" i="1"/>
  <c r="W329" i="1"/>
  <c r="W2435" i="1"/>
  <c r="W4444" i="1"/>
  <c r="W217" i="1"/>
  <c r="W2443" i="1"/>
  <c r="W4644" i="1"/>
  <c r="W609" i="1"/>
  <c r="W2579" i="1"/>
  <c r="W4460" i="1"/>
  <c r="W633" i="1"/>
  <c r="W2651" i="1"/>
  <c r="W4788" i="1"/>
  <c r="W4693" i="1"/>
  <c r="W3102" i="1"/>
  <c r="W3710" i="1"/>
  <c r="W3718" i="1"/>
  <c r="W4606" i="1"/>
  <c r="W4798" i="1"/>
  <c r="W3089" i="1"/>
  <c r="W4863" i="1"/>
  <c r="W160" i="1"/>
  <c r="W977" i="1"/>
  <c r="W319" i="1"/>
  <c r="W1505" i="1"/>
  <c r="W2268" i="1"/>
  <c r="W4037" i="1"/>
  <c r="W1321" i="1"/>
  <c r="W2020" i="1"/>
  <c r="W1841" i="1"/>
  <c r="W2604" i="1"/>
  <c r="W2169" i="1"/>
  <c r="W2804" i="1"/>
  <c r="W2561" i="1"/>
  <c r="W1229" i="1"/>
  <c r="W3113" i="1"/>
  <c r="W2505" i="1"/>
  <c r="W1301" i="1"/>
  <c r="W3225" i="1"/>
  <c r="W2705" i="1"/>
  <c r="W1309" i="1"/>
  <c r="W3038" i="1"/>
  <c r="W2713" i="1"/>
  <c r="W1509" i="1"/>
  <c r="W3502" i="1"/>
  <c r="W3272" i="1"/>
  <c r="W3344" i="1"/>
  <c r="W3480" i="1"/>
  <c r="W3680" i="1"/>
  <c r="W3816" i="1"/>
  <c r="W3952" i="1"/>
  <c r="W4088" i="1"/>
  <c r="W3583" i="1"/>
  <c r="W3982" i="1"/>
  <c r="W4358" i="1"/>
  <c r="W4878" i="1"/>
  <c r="W4926" i="1"/>
  <c r="W3623" i="1"/>
  <c r="W3695" i="1"/>
  <c r="W3831" i="1"/>
  <c r="W3661" i="1"/>
  <c r="W671" i="1"/>
  <c r="W809" i="1"/>
  <c r="W663" i="1"/>
  <c r="W1955" i="1"/>
  <c r="W3964" i="1"/>
  <c r="W551" i="1"/>
  <c r="W1707" i="1"/>
  <c r="W576" i="1"/>
  <c r="W2291" i="1"/>
  <c r="W569" i="1"/>
  <c r="W2555" i="1"/>
  <c r="W490" i="1"/>
  <c r="W1133" i="1"/>
  <c r="W4956" i="1"/>
  <c r="W250" i="1"/>
  <c r="W1059" i="1"/>
  <c r="W3048" i="1"/>
  <c r="W642" i="1"/>
  <c r="W1228" i="1"/>
  <c r="W4972" i="1"/>
  <c r="W794" i="1"/>
  <c r="W1364" i="1"/>
  <c r="W3325" i="1"/>
  <c r="W4166" i="1"/>
  <c r="W4542" i="1"/>
  <c r="W2975" i="1"/>
  <c r="W3263" i="1"/>
  <c r="W3687" i="1"/>
  <c r="W3759" i="1"/>
  <c r="W3895" i="1"/>
  <c r="W4302" i="1"/>
  <c r="W672" i="1"/>
  <c r="W626" i="1"/>
  <c r="W831" i="1"/>
  <c r="W2017" i="1"/>
  <c r="W2780" i="1"/>
  <c r="W4549" i="1"/>
  <c r="W1833" i="1"/>
  <c r="W2532" i="1"/>
  <c r="W2353" i="1"/>
  <c r="W1134" i="1"/>
  <c r="W2681" i="1"/>
  <c r="W1349" i="1"/>
  <c r="W1362" i="1"/>
  <c r="W1741" i="1"/>
  <c r="W3670" i="1"/>
  <c r="W1370" i="1"/>
  <c r="W1813" i="1"/>
  <c r="W3742" i="1"/>
  <c r="W1570" i="1"/>
  <c r="W1821" i="1"/>
  <c r="W3750" i="1"/>
  <c r="W1578" i="1"/>
  <c r="W2021" i="1"/>
  <c r="W4014" i="1"/>
  <c r="W3784" i="1"/>
  <c r="W3856" i="1"/>
  <c r="W3992" i="1"/>
  <c r="W4192" i="1"/>
  <c r="W4328" i="1"/>
  <c r="W4464" i="1"/>
  <c r="W4600" i="1"/>
  <c r="W4544" i="1"/>
  <c r="W2403" i="1"/>
  <c r="W4412" i="1"/>
  <c r="W568" i="1"/>
  <c r="W2155" i="1"/>
  <c r="W545" i="1"/>
  <c r="W2739" i="1"/>
  <c r="W602" i="1"/>
  <c r="W1123" i="1"/>
  <c r="W491" i="1"/>
  <c r="W1596" i="1"/>
  <c r="W3429" i="1"/>
  <c r="W979" i="1"/>
  <c r="W1604" i="1"/>
  <c r="W3565" i="1"/>
  <c r="W811" i="1"/>
  <c r="W1676" i="1"/>
  <c r="W3445" i="1"/>
  <c r="W997" i="1"/>
  <c r="W1812" i="1"/>
  <c r="W3773" i="1"/>
  <c r="W3591" i="1"/>
  <c r="W3599" i="1"/>
  <c r="W3799" i="1"/>
  <c r="W3871" i="1"/>
  <c r="W4135" i="1"/>
  <c r="W4207" i="1"/>
  <c r="W4343" i="1"/>
  <c r="W4352" i="1"/>
  <c r="W304" i="1"/>
  <c r="W458" i="1"/>
  <c r="W808" i="1"/>
  <c r="W2467" i="1"/>
  <c r="W4476" i="1"/>
  <c r="W696" i="1"/>
  <c r="W2219" i="1"/>
  <c r="W673" i="1"/>
  <c r="W2803" i="1"/>
  <c r="W730" i="1"/>
  <c r="W1204" i="1"/>
  <c r="W747" i="1"/>
  <c r="W1660" i="1"/>
  <c r="W3493" i="1"/>
  <c r="W948" i="1"/>
  <c r="W1668" i="1"/>
  <c r="W3629" i="1"/>
  <c r="W981" i="1"/>
  <c r="W1740" i="1"/>
  <c r="W3509" i="1"/>
  <c r="W1086" i="1"/>
  <c r="W1876" i="1"/>
  <c r="W3837" i="1"/>
  <c r="W3655" i="1"/>
  <c r="W3663" i="1"/>
  <c r="W3863" i="1"/>
  <c r="W3935" i="1"/>
  <c r="W4199" i="1"/>
  <c r="W4271" i="1"/>
  <c r="W4407" i="1"/>
  <c r="W4864" i="1"/>
  <c r="W321" i="1"/>
  <c r="W963" i="1"/>
  <c r="W464" i="1"/>
  <c r="W2529" i="1"/>
  <c r="W1325" i="1"/>
  <c r="W2960" i="1"/>
  <c r="W2345" i="1"/>
  <c r="W925" i="1"/>
  <c r="W1218" i="1"/>
  <c r="W1661" i="1"/>
  <c r="W1546" i="1"/>
  <c r="W1861" i="1"/>
  <c r="W1874" i="1"/>
  <c r="W2253" i="1"/>
  <c r="W4182" i="1"/>
  <c r="W1882" i="1"/>
  <c r="W2325" i="1"/>
  <c r="W4254" i="1"/>
  <c r="W2082" i="1"/>
  <c r="W2333" i="1"/>
  <c r="W4262" i="1"/>
  <c r="W2090" i="1"/>
  <c r="W2533" i="1"/>
  <c r="W4526" i="1"/>
  <c r="W4296" i="1"/>
  <c r="W4368" i="1"/>
  <c r="W4504" i="1"/>
  <c r="W4704" i="1"/>
  <c r="W4840" i="1"/>
  <c r="W4976" i="1"/>
  <c r="W3652" i="1"/>
  <c r="W4814" i="1"/>
  <c r="W1003" i="1"/>
  <c r="W4924" i="1"/>
  <c r="W665" i="1"/>
  <c r="W2667" i="1"/>
  <c r="W706" i="1"/>
  <c r="W1452" i="1"/>
  <c r="W715" i="1"/>
  <c r="W1652" i="1"/>
  <c r="W1409" i="1"/>
  <c r="W2108" i="1"/>
  <c r="W3941" i="1"/>
  <c r="W1353" i="1"/>
  <c r="W2116" i="1"/>
  <c r="W4077" i="1"/>
  <c r="W1553" i="1"/>
  <c r="W2188" i="1"/>
  <c r="W3957" i="1"/>
  <c r="W1561" i="1"/>
  <c r="W2324" i="1"/>
  <c r="W4285" i="1"/>
  <c r="W4103" i="1"/>
  <c r="W4111" i="1"/>
  <c r="W4311" i="1"/>
  <c r="W4383" i="1"/>
  <c r="W4647" i="1"/>
  <c r="W4719" i="1"/>
  <c r="W4855" i="1"/>
  <c r="W4479" i="1"/>
  <c r="W318" i="1"/>
  <c r="W816" i="1"/>
  <c r="W970" i="1"/>
  <c r="W170" i="1"/>
  <c r="W1091" i="1"/>
  <c r="W4988" i="1"/>
  <c r="W793" i="1"/>
  <c r="W2731" i="1"/>
  <c r="W834" i="1"/>
  <c r="W1516" i="1"/>
  <c r="W933" i="1"/>
  <c r="W1716" i="1"/>
  <c r="W1473" i="1"/>
  <c r="W2172" i="1"/>
  <c r="W4005" i="1"/>
  <c r="W1417" i="1"/>
  <c r="W2180" i="1"/>
  <c r="W4141" i="1"/>
  <c r="W1617" i="1"/>
  <c r="W2252" i="1"/>
  <c r="W4021" i="1"/>
  <c r="W1625" i="1"/>
  <c r="W2388" i="1"/>
  <c r="W4349" i="1"/>
  <c r="W4167" i="1"/>
  <c r="W4175" i="1"/>
  <c r="W4375" i="1"/>
  <c r="W4447" i="1"/>
  <c r="W4711" i="1"/>
  <c r="W4783" i="1"/>
  <c r="W4919" i="1"/>
  <c r="W4991" i="1"/>
  <c r="W833" i="1"/>
  <c r="W55" i="1"/>
  <c r="W113" i="1"/>
  <c r="W1394" i="1"/>
  <c r="W1837" i="1"/>
  <c r="W3574" i="1"/>
  <c r="W1131" i="1"/>
  <c r="W1525" i="1"/>
  <c r="W1730" i="1"/>
  <c r="W2173" i="1"/>
  <c r="W2058" i="1"/>
  <c r="W2373" i="1"/>
  <c r="W2386" i="1"/>
  <c r="W2765" i="1"/>
  <c r="W4694" i="1"/>
  <c r="W2394" i="1"/>
  <c r="W2837" i="1"/>
  <c r="W4766" i="1"/>
  <c r="W2594" i="1"/>
  <c r="W2845" i="1"/>
  <c r="W4774" i="1"/>
  <c r="W2602" i="1"/>
  <c r="W3045" i="1"/>
  <c r="W2774" i="1"/>
  <c r="W4808" i="1"/>
  <c r="W4880" i="1"/>
  <c r="W2814" i="1"/>
  <c r="W2983" i="1"/>
  <c r="W3596" i="1"/>
  <c r="W3972" i="1"/>
  <c r="W3584" i="1"/>
  <c r="W1628" i="1"/>
  <c r="W3397" i="1"/>
  <c r="W826" i="1"/>
  <c r="W1380" i="1"/>
  <c r="W1201" i="1"/>
  <c r="W1964" i="1"/>
  <c r="W1529" i="1"/>
  <c r="W2164" i="1"/>
  <c r="W1921" i="1"/>
  <c r="W2620" i="1"/>
  <c r="W4453" i="1"/>
  <c r="W1865" i="1"/>
  <c r="W2628" i="1"/>
  <c r="W4589" i="1"/>
  <c r="W2065" i="1"/>
  <c r="W2700" i="1"/>
  <c r="W4469" i="1"/>
  <c r="W2073" i="1"/>
  <c r="W2836" i="1"/>
  <c r="W4797" i="1"/>
  <c r="W4615" i="1"/>
  <c r="W4623" i="1"/>
  <c r="W4823" i="1"/>
  <c r="W4895" i="1"/>
  <c r="W3143" i="1"/>
  <c r="W3312" i="1"/>
  <c r="W3448" i="1"/>
  <c r="W3989" i="1"/>
  <c r="W463" i="1"/>
  <c r="W401" i="1"/>
  <c r="W46" i="1"/>
  <c r="W363" i="1"/>
  <c r="W1692" i="1"/>
  <c r="W3461" i="1"/>
  <c r="W954" i="1"/>
  <c r="W1444" i="1"/>
  <c r="W1265" i="1"/>
  <c r="W2028" i="1"/>
  <c r="W1593" i="1"/>
  <c r="W2228" i="1"/>
  <c r="W1985" i="1"/>
  <c r="W2684" i="1"/>
  <c r="W4517" i="1"/>
  <c r="W1929" i="1"/>
  <c r="W2692" i="1"/>
  <c r="W4653" i="1"/>
  <c r="W2129" i="1"/>
  <c r="W2764" i="1"/>
  <c r="W4533" i="1"/>
  <c r="W2137" i="1"/>
  <c r="W379" i="1"/>
  <c r="W4861" i="1"/>
  <c r="W4679" i="1"/>
  <c r="W4687" i="1"/>
  <c r="W4887" i="1"/>
  <c r="W4959" i="1"/>
  <c r="W3239" i="1"/>
  <c r="W3376" i="1"/>
  <c r="W3512" i="1"/>
  <c r="W3278" i="1"/>
  <c r="W482" i="1"/>
  <c r="W567" i="1"/>
  <c r="W625" i="1"/>
  <c r="W1906" i="1"/>
  <c r="W2349" i="1"/>
  <c r="W4086" i="1"/>
  <c r="W1658" i="1"/>
  <c r="W2037" i="1"/>
  <c r="W2242" i="1"/>
  <c r="W2685" i="1"/>
  <c r="W2570" i="1"/>
  <c r="W2885" i="1"/>
  <c r="W499" i="1"/>
  <c r="W2918" i="1"/>
  <c r="W3206" i="1"/>
  <c r="W531" i="1"/>
  <c r="W3136" i="1"/>
  <c r="W3351" i="1"/>
  <c r="W1078" i="1"/>
  <c r="W2943" i="1"/>
  <c r="W3359" i="1"/>
  <c r="W1174" i="1"/>
  <c r="W3316" i="1"/>
  <c r="W3495" i="1"/>
  <c r="W3111" i="1"/>
  <c r="W3716" i="1"/>
  <c r="W3908" i="1"/>
  <c r="W4612" i="1"/>
  <c r="W4948" i="1"/>
  <c r="W3285" i="1"/>
  <c r="W4223" i="1"/>
  <c r="W1705" i="1"/>
  <c r="W2404" i="1"/>
  <c r="W2225" i="1"/>
  <c r="W731" i="1"/>
  <c r="W2553" i="1"/>
  <c r="W1221" i="1"/>
  <c r="W1234" i="1"/>
  <c r="W1613" i="1"/>
  <c r="W3542" i="1"/>
  <c r="W1242" i="1"/>
  <c r="W1685" i="1"/>
  <c r="W3614" i="1"/>
  <c r="W1442" i="1"/>
  <c r="W1693" i="1"/>
  <c r="W3622" i="1"/>
  <c r="W1450" i="1"/>
  <c r="W1893" i="1"/>
  <c r="W3886" i="1"/>
  <c r="W3656" i="1"/>
  <c r="W3728" i="1"/>
  <c r="W3864" i="1"/>
  <c r="W4064" i="1"/>
  <c r="W4200" i="1"/>
  <c r="W4336" i="1"/>
  <c r="W4472" i="1"/>
  <c r="W4607" i="1"/>
  <c r="W608" i="1"/>
  <c r="W562" i="1"/>
  <c r="W767" i="1"/>
  <c r="W1953" i="1"/>
  <c r="W2716" i="1"/>
  <c r="W4485" i="1"/>
  <c r="W1769" i="1"/>
  <c r="W2468" i="1"/>
  <c r="W2289" i="1"/>
  <c r="W941" i="1"/>
  <c r="W2617" i="1"/>
  <c r="W1285" i="1"/>
  <c r="W1298" i="1"/>
  <c r="W1677" i="1"/>
  <c r="W3606" i="1"/>
  <c r="W1306" i="1"/>
  <c r="W1749" i="1"/>
  <c r="W3678" i="1"/>
  <c r="W1506" i="1"/>
  <c r="W1757" i="1"/>
  <c r="W3686" i="1"/>
  <c r="W1514" i="1"/>
  <c r="W1957" i="1"/>
  <c r="W3950" i="1"/>
  <c r="W3720" i="1"/>
  <c r="W3792" i="1"/>
  <c r="W3928" i="1"/>
  <c r="W4128" i="1"/>
  <c r="W4264" i="1"/>
  <c r="W4400" i="1"/>
  <c r="W4536" i="1"/>
  <c r="W4032" i="1"/>
  <c r="W14" i="1"/>
  <c r="W712" i="1"/>
  <c r="W786" i="1"/>
  <c r="W627" i="1"/>
  <c r="W3174" i="1"/>
  <c r="W2950" i="1"/>
  <c r="W2682" i="1"/>
  <c r="W29" i="1"/>
  <c r="W1331" i="1"/>
  <c r="W455" i="1"/>
  <c r="W1595" i="1"/>
  <c r="W360" i="1"/>
  <c r="W1987" i="1"/>
  <c r="W3996" i="1"/>
  <c r="W248" i="1"/>
  <c r="W1995" i="1"/>
  <c r="W4196" i="1"/>
  <c r="W512" i="1"/>
  <c r="W2131" i="1"/>
  <c r="W4012" i="1"/>
  <c r="W536" i="1"/>
  <c r="W2203" i="1"/>
  <c r="W4340" i="1"/>
  <c r="W3485" i="1"/>
  <c r="W3861" i="1"/>
  <c r="W4565" i="1"/>
  <c r="W4573" i="1"/>
  <c r="W3398" i="1"/>
  <c r="W3590" i="1"/>
  <c r="W4110" i="1"/>
  <c r="W4736" i="1"/>
  <c r="W3522" i="1"/>
  <c r="W1879" i="1"/>
  <c r="W3635" i="1"/>
  <c r="W598" i="1"/>
  <c r="W2816" i="1"/>
  <c r="W3345" i="1"/>
  <c r="W2584" i="1"/>
  <c r="W1073" i="1"/>
  <c r="W3594" i="1"/>
  <c r="W1147" i="1"/>
  <c r="W3826" i="1"/>
  <c r="W1654" i="1"/>
  <c r="W4905" i="1"/>
  <c r="W2931" i="1"/>
  <c r="W1113" i="1"/>
  <c r="W1519" i="1"/>
  <c r="W4555" i="1"/>
  <c r="W4913" i="1"/>
  <c r="W2871" i="1"/>
  <c r="W4705" i="1"/>
  <c r="W3212" i="1"/>
  <c r="W1527" i="1"/>
  <c r="W1018" i="1"/>
  <c r="W709" i="1"/>
  <c r="W4242" i="1"/>
  <c r="W1591" i="1"/>
  <c r="W894" i="1"/>
  <c r="W4449" i="1"/>
  <c r="W3731" i="1"/>
  <c r="W3204" i="1"/>
  <c r="W2160" i="1"/>
  <c r="W4609" i="1"/>
  <c r="W4097" i="1"/>
  <c r="W3585" i="1"/>
  <c r="W2963" i="1"/>
  <c r="W2487" i="1"/>
  <c r="W1808" i="1"/>
  <c r="W1072" i="1"/>
  <c r="W781" i="1"/>
  <c r="W1534" i="1"/>
  <c r="W952" i="1"/>
  <c r="W1902" i="1"/>
  <c r="W927" i="1"/>
  <c r="W492" i="1"/>
  <c r="W4843" i="1"/>
  <c r="W1312" i="1"/>
  <c r="W3537" i="1"/>
  <c r="W244" i="1"/>
  <c r="W3627" i="1"/>
  <c r="W4602" i="1"/>
  <c r="W3171" i="1"/>
  <c r="W2016" i="1"/>
  <c r="W1326" i="1"/>
  <c r="W340" i="1"/>
  <c r="W125" i="1"/>
  <c r="W3066" i="1"/>
  <c r="W4522" i="1"/>
  <c r="W2256" i="1"/>
  <c r="W4601" i="1"/>
  <c r="W2480" i="1"/>
  <c r="W3667" i="1"/>
  <c r="W4083" i="1"/>
  <c r="W3521" i="1"/>
  <c r="W2865" i="1"/>
  <c r="W2398" i="1"/>
  <c r="W1719" i="1"/>
  <c r="W893" i="1"/>
  <c r="W428" i="1"/>
  <c r="W4882" i="1"/>
  <c r="W3091" i="1"/>
  <c r="W4995" i="1"/>
  <c r="W3754" i="1"/>
  <c r="W2366" i="1"/>
  <c r="W629" i="1"/>
  <c r="W3794" i="1"/>
  <c r="W2414" i="1"/>
  <c r="W4257" i="1"/>
  <c r="W3003" i="1"/>
  <c r="W4506" i="1"/>
  <c r="W4842" i="1"/>
  <c r="W4330" i="1"/>
  <c r="W3818" i="1"/>
  <c r="W3306" i="1"/>
  <c r="W3108" i="1"/>
  <c r="W2110" i="1"/>
  <c r="W1431" i="1"/>
  <c r="W757" i="1"/>
  <c r="W324" i="1"/>
  <c r="W4987" i="1"/>
  <c r="W4731" i="1"/>
  <c r="W4475" i="1"/>
  <c r="W4219" i="1"/>
  <c r="W3963" i="1"/>
  <c r="W3707" i="1"/>
  <c r="W3451" i="1"/>
  <c r="W3130" i="1"/>
  <c r="W3237" i="1"/>
  <c r="W2559" i="1"/>
  <c r="W2303" i="1"/>
  <c r="W2047" i="1"/>
  <c r="W1791" i="1"/>
  <c r="W1535" i="1"/>
  <c r="W1279" i="1"/>
  <c r="W829" i="1"/>
  <c r="W820" i="1"/>
  <c r="W983" i="1"/>
  <c r="W204" i="1"/>
  <c r="W895" i="1"/>
  <c r="W4849" i="1"/>
  <c r="W4593" i="1"/>
  <c r="W4337" i="1"/>
  <c r="W4081" i="1"/>
  <c r="W3825" i="1"/>
  <c r="W3569" i="1"/>
  <c r="W3313" i="1"/>
  <c r="W3154" i="1"/>
  <c r="W3188" i="1"/>
  <c r="W2688" i="1"/>
  <c r="W2432" i="1"/>
  <c r="W2176" i="1"/>
  <c r="W1920" i="1"/>
  <c r="W1664" i="1"/>
  <c r="W1408" i="1"/>
  <c r="W1116" i="1"/>
  <c r="W309" i="1"/>
  <c r="W292" i="1"/>
  <c r="W558" i="1"/>
  <c r="W548" i="1"/>
  <c r="W28" i="1"/>
  <c r="W4825" i="1"/>
  <c r="W4569" i="1"/>
  <c r="W4313" i="1"/>
  <c r="W4057" i="1"/>
  <c r="W3801" i="1"/>
  <c r="W3545" i="1"/>
  <c r="W3289" i="1"/>
  <c r="W2962" i="1"/>
  <c r="W2996" i="1"/>
  <c r="W2664" i="1"/>
  <c r="W2408" i="1"/>
  <c r="W2152" i="1"/>
  <c r="W1896" i="1"/>
  <c r="W1640" i="1"/>
  <c r="W1384" i="1"/>
  <c r="W1071" i="1"/>
  <c r="W1145" i="1"/>
  <c r="W1186" i="1"/>
  <c r="W462" i="1"/>
  <c r="W452" i="1"/>
  <c r="W4891" i="1"/>
  <c r="W4635" i="1"/>
  <c r="W4354" i="1"/>
  <c r="W4098" i="1"/>
  <c r="W3817" i="1"/>
  <c r="W3561" i="1"/>
  <c r="W3291" i="1"/>
  <c r="W2808" i="1"/>
  <c r="W2791" i="1"/>
  <c r="W2630" i="1"/>
  <c r="W2374" i="1"/>
  <c r="W2118" i="1"/>
  <c r="W1862" i="1"/>
  <c r="W1606" i="1"/>
  <c r="W1350" i="1"/>
  <c r="W1030" i="1"/>
  <c r="W299" i="1"/>
  <c r="W1026" i="1"/>
  <c r="W332" i="1"/>
  <c r="W357" i="1"/>
  <c r="W3055" i="1"/>
  <c r="W2947" i="1"/>
  <c r="W2914" i="1"/>
  <c r="W2518" i="1"/>
  <c r="W2262" i="1"/>
  <c r="W2006" i="1"/>
  <c r="W1750" i="1"/>
  <c r="W1494" i="1"/>
  <c r="W1238" i="1"/>
  <c r="W668" i="1"/>
  <c r="W694" i="1"/>
  <c r="W902" i="1"/>
  <c r="W1064" i="1"/>
  <c r="W114" i="1"/>
  <c r="W3531" i="1"/>
  <c r="W4465" i="1"/>
  <c r="W3273" i="1"/>
  <c r="W3538" i="1"/>
  <c r="W4979" i="1"/>
  <c r="W2454" i="1"/>
  <c r="W1584" i="1"/>
  <c r="W2624" i="1"/>
  <c r="W1790" i="1"/>
  <c r="W1792" i="1"/>
  <c r="W3115" i="1"/>
  <c r="W4659" i="1"/>
  <c r="W1106" i="1"/>
  <c r="W3834" i="1"/>
  <c r="W4346" i="1"/>
  <c r="W1079" i="1"/>
  <c r="W3721" i="1"/>
  <c r="W911" i="1"/>
  <c r="W4362" i="1"/>
  <c r="W2190" i="1"/>
  <c r="W42" i="1"/>
  <c r="W18" i="1"/>
  <c r="W1631" i="1"/>
  <c r="W2543" i="1"/>
  <c r="W252" i="1"/>
  <c r="W3881" i="1"/>
  <c r="W2512" i="1"/>
  <c r="W4626" i="1"/>
  <c r="W4577" i="1"/>
  <c r="W2718" i="1"/>
  <c r="W1470" i="1"/>
  <c r="W1014" i="1"/>
  <c r="W484" i="1"/>
  <c r="W4025" i="1"/>
  <c r="W1424" i="1"/>
  <c r="W99" i="1"/>
  <c r="W2801" i="1"/>
  <c r="W2039" i="1"/>
  <c r="W4570" i="1"/>
  <c r="W4058" i="1"/>
  <c r="W3546" i="1"/>
  <c r="W3050" i="1"/>
  <c r="W2430" i="1"/>
  <c r="W1751" i="1"/>
  <c r="W959" i="1"/>
  <c r="W556" i="1"/>
  <c r="W517" i="1"/>
  <c r="W19" i="1"/>
  <c r="W1680" i="1"/>
  <c r="W700" i="1"/>
  <c r="W212" i="1"/>
  <c r="W4498" i="1"/>
  <c r="W605" i="1"/>
  <c r="W3370" i="1"/>
  <c r="W404" i="1"/>
  <c r="W3449" i="1"/>
  <c r="W4385" i="1"/>
  <c r="W2783" i="1"/>
  <c r="W1950" i="1"/>
  <c r="W1271" i="1"/>
  <c r="W1025" i="1"/>
  <c r="W58" i="1"/>
  <c r="W2856" i="1"/>
  <c r="W4355" i="1"/>
  <c r="W2032" i="1"/>
  <c r="W4434" i="1"/>
  <c r="W2247" i="1"/>
  <c r="W3539" i="1"/>
  <c r="W4033" i="1"/>
  <c r="W3482" i="1"/>
  <c r="W2948" i="1"/>
  <c r="W2352" i="1"/>
  <c r="W1662" i="1"/>
  <c r="W669" i="1"/>
  <c r="W149" i="1"/>
  <c r="W4793" i="1"/>
  <c r="W3244" i="1"/>
  <c r="W4906" i="1"/>
  <c r="W3587" i="1"/>
  <c r="W2199" i="1"/>
  <c r="W1152" i="1"/>
  <c r="W4857" i="1"/>
  <c r="W3666" i="1"/>
  <c r="W2359" i="1"/>
  <c r="W4179" i="1"/>
  <c r="W2924" i="1"/>
  <c r="W4467" i="1"/>
  <c r="W4803" i="1"/>
  <c r="W4291" i="1"/>
  <c r="W3779" i="1"/>
  <c r="W3267" i="1"/>
  <c r="W2734" i="1"/>
  <c r="W2055" i="1"/>
  <c r="W1376" i="1"/>
  <c r="W534" i="1"/>
  <c r="W1007" i="1"/>
  <c r="W4962" i="1"/>
  <c r="W4706" i="1"/>
  <c r="W4450" i="1"/>
  <c r="W4194" i="1"/>
  <c r="W3938" i="1"/>
  <c r="W3426" i="1"/>
  <c r="W3096" i="1"/>
  <c r="W3075" i="1"/>
  <c r="W3042" i="1"/>
  <c r="W2534" i="1"/>
  <c r="W2278" i="1"/>
  <c r="W2022" i="1"/>
  <c r="W1766" i="1"/>
  <c r="W1510" i="1"/>
  <c r="W1254" i="1"/>
  <c r="W732" i="1"/>
  <c r="W758" i="1"/>
  <c r="W934" i="1"/>
  <c r="W1160" i="1"/>
  <c r="W187" i="1"/>
  <c r="W4835" i="1"/>
  <c r="W4579" i="1"/>
  <c r="W4323" i="1"/>
  <c r="W4067" i="1"/>
  <c r="W3811" i="1"/>
  <c r="W3555" i="1"/>
  <c r="W3299" i="1"/>
  <c r="W3028" i="1"/>
  <c r="W2995" i="1"/>
  <c r="W2663" i="1"/>
  <c r="W2407" i="1"/>
  <c r="W2151" i="1"/>
  <c r="W1895" i="1"/>
  <c r="W1639" i="1"/>
  <c r="W1383" i="1"/>
  <c r="W1085" i="1"/>
  <c r="W1178" i="1"/>
  <c r="W1185" i="1"/>
  <c r="W461" i="1"/>
  <c r="W486" i="1"/>
  <c r="W4811" i="1"/>
  <c r="W4299" i="1"/>
  <c r="W4043" i="1"/>
  <c r="W3787" i="1"/>
  <c r="W3275" i="1"/>
  <c r="W2841" i="1"/>
  <c r="W2824" i="1"/>
  <c r="W2639" i="1"/>
  <c r="W2383" i="1"/>
  <c r="W1871" i="1"/>
  <c r="W1615" i="1"/>
  <c r="W1359" i="1"/>
  <c r="W1040" i="1"/>
  <c r="W1017" i="1"/>
  <c r="W1058" i="1"/>
  <c r="W365" i="1"/>
  <c r="W390" i="1"/>
  <c r="W4866" i="1"/>
  <c r="W4610" i="1"/>
  <c r="W4329" i="1"/>
  <c r="W4073" i="1"/>
  <c r="W3803" i="1"/>
  <c r="W3547" i="1"/>
  <c r="W3266" i="1"/>
  <c r="W3114" i="1"/>
  <c r="W3148" i="1"/>
  <c r="W2616" i="1"/>
  <c r="W2360" i="1"/>
  <c r="W2104" i="1"/>
  <c r="W1848" i="1"/>
  <c r="W1592" i="1"/>
  <c r="W1336" i="1"/>
  <c r="W975" i="1"/>
  <c r="W173" i="1"/>
  <c r="W221" i="1"/>
  <c r="W213" i="1"/>
  <c r="W195" i="1"/>
  <c r="W4227" i="1"/>
  <c r="W3002" i="1"/>
  <c r="W2800" i="1"/>
  <c r="W2817" i="1"/>
  <c r="W2504" i="1"/>
  <c r="W2248" i="1"/>
  <c r="W1992" i="1"/>
  <c r="W1736" i="1"/>
  <c r="W1480" i="1"/>
  <c r="W1224" i="1"/>
  <c r="W606" i="1"/>
  <c r="W597" i="1"/>
  <c r="W846" i="1"/>
  <c r="W836" i="1"/>
  <c r="W100" i="1"/>
  <c r="W3523" i="1"/>
  <c r="W4881" i="1"/>
  <c r="W4211" i="1"/>
  <c r="W2566" i="1"/>
  <c r="W1728" i="1"/>
  <c r="W4883" i="1"/>
  <c r="W3026" i="1"/>
  <c r="W950" i="1"/>
  <c r="W1968" i="1"/>
  <c r="W3715" i="1"/>
  <c r="W4729" i="1"/>
  <c r="W1019" i="1"/>
  <c r="W3793" i="1"/>
  <c r="W3465" i="1"/>
  <c r="W1304" i="1"/>
  <c r="W4618" i="1"/>
  <c r="W2446" i="1"/>
  <c r="W645" i="1"/>
  <c r="W3122" i="1"/>
  <c r="W524" i="1"/>
  <c r="W3586" i="1"/>
  <c r="W454" i="1"/>
  <c r="W3140" i="1"/>
  <c r="W756" i="1"/>
  <c r="W3833" i="1"/>
  <c r="W3681" i="1"/>
  <c r="W4075" i="1"/>
  <c r="W4410" i="1"/>
  <c r="W2494" i="1"/>
  <c r="W1415" i="1"/>
  <c r="W693" i="1"/>
  <c r="W196" i="1"/>
  <c r="W3858" i="1"/>
  <c r="W1093" i="1"/>
  <c r="W4321" i="1"/>
  <c r="W3603" i="1"/>
  <c r="W2825" i="1"/>
  <c r="W1872" i="1"/>
  <c r="W4531" i="1"/>
  <c r="W4019" i="1"/>
  <c r="W3139" i="1"/>
  <c r="W1696" i="1"/>
  <c r="W764" i="1"/>
  <c r="W333" i="1"/>
  <c r="W1623" i="1"/>
  <c r="W510" i="1"/>
  <c r="W203" i="1"/>
  <c r="W4281" i="1"/>
  <c r="W1047" i="1"/>
  <c r="W3032" i="1"/>
  <c r="W525" i="1"/>
  <c r="W4218" i="1"/>
  <c r="W2583" i="1"/>
  <c r="W1904" i="1"/>
  <c r="W1214" i="1"/>
  <c r="W1088" i="1"/>
  <c r="W2615" i="1"/>
  <c r="W4177" i="1"/>
  <c r="W1799" i="1"/>
  <c r="W4217" i="1"/>
  <c r="W2014" i="1"/>
  <c r="W3361" i="1"/>
  <c r="W3443" i="1"/>
  <c r="W2971" i="1"/>
  <c r="W2286" i="1"/>
  <c r="W1607" i="1"/>
  <c r="W446" i="1"/>
  <c r="W1191" i="1"/>
  <c r="W4587" i="1"/>
  <c r="W2978" i="1"/>
  <c r="W4778" i="1"/>
  <c r="W3498" i="1"/>
  <c r="W2078" i="1"/>
  <c r="W275" i="1"/>
  <c r="W2135" i="1"/>
  <c r="W4051" i="1"/>
  <c r="W3060" i="1"/>
  <c r="W4417" i="1"/>
  <c r="W4753" i="1"/>
  <c r="W3729" i="1"/>
  <c r="W2000" i="1"/>
  <c r="W1310" i="1"/>
  <c r="W227" i="1"/>
  <c r="W108" i="1"/>
  <c r="W4937" i="1"/>
  <c r="W4681" i="1"/>
  <c r="W4425" i="1"/>
  <c r="W4169" i="1"/>
  <c r="W3913" i="1"/>
  <c r="W3657" i="1"/>
  <c r="W3401" i="1"/>
  <c r="W3057" i="1"/>
  <c r="W2863" i="1"/>
  <c r="W2916" i="1"/>
  <c r="W2520" i="1"/>
  <c r="W2264" i="1"/>
  <c r="W2008" i="1"/>
  <c r="W1752" i="1"/>
  <c r="W1496" i="1"/>
  <c r="W1240" i="1"/>
  <c r="W670" i="1"/>
  <c r="W661" i="1"/>
  <c r="W904" i="1"/>
  <c r="W1032" i="1"/>
  <c r="W116" i="1"/>
  <c r="W4810" i="1"/>
  <c r="W4554" i="1"/>
  <c r="W4298" i="1"/>
  <c r="W4042" i="1"/>
  <c r="W3530" i="1"/>
  <c r="W3274" i="1"/>
  <c r="W2840" i="1"/>
  <c r="W2823" i="1"/>
  <c r="W2638" i="1"/>
  <c r="W2382" i="1"/>
  <c r="W1870" i="1"/>
  <c r="W1358" i="1"/>
  <c r="W1039" i="1"/>
  <c r="W1050" i="1"/>
  <c r="W1057" i="1"/>
  <c r="W364" i="1"/>
  <c r="W389" i="1"/>
  <c r="W4034" i="1"/>
  <c r="W4786" i="1"/>
  <c r="W4530" i="1"/>
  <c r="W4274" i="1"/>
  <c r="W4018" i="1"/>
  <c r="W3762" i="1"/>
  <c r="W3250" i="1"/>
  <c r="W3179" i="1"/>
  <c r="W3146" i="1"/>
  <c r="W2614" i="1"/>
  <c r="W2358" i="1"/>
  <c r="W2102" i="1"/>
  <c r="W1846" i="1"/>
  <c r="W1590" i="1"/>
  <c r="W1334" i="1"/>
  <c r="W992" i="1"/>
  <c r="W171" i="1"/>
  <c r="W211" i="1"/>
  <c r="W260" i="1"/>
  <c r="W4841" i="1"/>
  <c r="W4585" i="1"/>
  <c r="W4059" i="1"/>
  <c r="W3497" i="1"/>
  <c r="W3240" i="1"/>
  <c r="W2988" i="1"/>
  <c r="W2955" i="1"/>
  <c r="W2591" i="1"/>
  <c r="W2335" i="1"/>
  <c r="W2079" i="1"/>
  <c r="W1823" i="1"/>
  <c r="W1567" i="1"/>
  <c r="W1311" i="1"/>
  <c r="W926" i="1"/>
  <c r="W1080" i="1"/>
  <c r="W1119" i="1"/>
  <c r="W1097" i="1"/>
  <c r="W1137" i="1"/>
  <c r="W2968" i="1"/>
  <c r="W2735" i="1"/>
  <c r="W2479" i="1"/>
  <c r="W2223" i="1"/>
  <c r="W1967" i="1"/>
  <c r="W1711" i="1"/>
  <c r="W1455" i="1"/>
  <c r="W1199" i="1"/>
  <c r="W509" i="1"/>
  <c r="W500" i="1"/>
  <c r="W749" i="1"/>
  <c r="W774" i="1"/>
  <c r="W75" i="1"/>
  <c r="W3802" i="1"/>
  <c r="W3265" i="1"/>
  <c r="W2964" i="1"/>
  <c r="W4145" i="1"/>
  <c r="W2979" i="1"/>
  <c r="W4961" i="1"/>
  <c r="W4113" i="1"/>
  <c r="W564" i="1"/>
  <c r="W1031" i="1"/>
  <c r="W1798" i="1"/>
  <c r="W1335" i="1"/>
  <c r="W4499" i="1"/>
  <c r="W1167" i="1"/>
  <c r="W750" i="1"/>
  <c r="W3082" i="1"/>
  <c r="W4689" i="1"/>
  <c r="W1774" i="1"/>
  <c r="W2478" i="1"/>
  <c r="W3857" i="1"/>
  <c r="W4489" i="1"/>
  <c r="W2072" i="1"/>
  <c r="W2904" i="1"/>
  <c r="W406" i="1"/>
  <c r="W4594" i="1"/>
  <c r="W2166" i="1"/>
  <c r="W4379" i="1"/>
  <c r="W2399" i="1"/>
  <c r="W429" i="1"/>
  <c r="W2287" i="1"/>
  <c r="W382" i="1"/>
  <c r="W3514" i="1"/>
  <c r="W3162" i="1"/>
  <c r="W179" i="1"/>
  <c r="W3897" i="1"/>
  <c r="W1566" i="1"/>
  <c r="W4650" i="1"/>
  <c r="W4690" i="1"/>
  <c r="W4202" i="1"/>
  <c r="W1943" i="1"/>
  <c r="W4923" i="1"/>
  <c r="W4667" i="1"/>
  <c r="W4411" i="1"/>
  <c r="W3899" i="1"/>
  <c r="W3387" i="1"/>
  <c r="W3004" i="1"/>
  <c r="W2767" i="1"/>
  <c r="W1727" i="1"/>
  <c r="W813" i="1"/>
  <c r="W838" i="1"/>
  <c r="W91" i="1"/>
  <c r="W4785" i="1"/>
  <c r="W4529" i="1"/>
  <c r="W4273" i="1"/>
  <c r="W4017" i="1"/>
  <c r="W3761" i="1"/>
  <c r="W3249" i="1"/>
  <c r="W3178" i="1"/>
  <c r="W2368" i="1"/>
  <c r="W2112" i="1"/>
  <c r="W1856" i="1"/>
  <c r="W1600" i="1"/>
  <c r="W1344" i="1"/>
  <c r="W991" i="1"/>
  <c r="W237" i="1"/>
  <c r="W285" i="1"/>
  <c r="W277" i="1"/>
  <c r="W259" i="1"/>
  <c r="W4761" i="1"/>
  <c r="W4505" i="1"/>
  <c r="W4249" i="1"/>
  <c r="W3993" i="1"/>
  <c r="W3737" i="1"/>
  <c r="W3481" i="1"/>
  <c r="W3208" i="1"/>
  <c r="W2986" i="1"/>
  <c r="W3020" i="1"/>
  <c r="W2600" i="1"/>
  <c r="W2344" i="1"/>
  <c r="W2088" i="1"/>
  <c r="W1832" i="1"/>
  <c r="W1576" i="1"/>
  <c r="W1320" i="1"/>
  <c r="W943" i="1"/>
  <c r="W1112" i="1"/>
  <c r="W1151" i="1"/>
  <c r="W1129" i="1"/>
  <c r="W1169" i="1"/>
  <c r="W4571" i="1"/>
  <c r="W4009" i="1"/>
  <c r="W3753" i="1"/>
  <c r="W3483" i="1"/>
  <c r="W3210" i="1"/>
  <c r="W2866" i="1"/>
  <c r="W2750" i="1"/>
  <c r="W2310" i="1"/>
  <c r="W2054" i="1"/>
  <c r="W1542" i="1"/>
  <c r="W1286" i="1"/>
  <c r="W886" i="1"/>
  <c r="W998" i="1"/>
  <c r="W267" i="1"/>
  <c r="W1006" i="1"/>
  <c r="W2929" i="1"/>
  <c r="W2972" i="1"/>
  <c r="W2710" i="1"/>
  <c r="W2198" i="1"/>
  <c r="W1942" i="1"/>
  <c r="W1430" i="1"/>
  <c r="W1168" i="1"/>
  <c r="W412" i="1"/>
  <c r="W438" i="1"/>
  <c r="W652" i="1"/>
  <c r="W677" i="1"/>
  <c r="W50" i="1"/>
  <c r="W2400" i="1"/>
  <c r="W3290" i="1"/>
  <c r="W4865" i="1"/>
  <c r="W3697" i="1"/>
  <c r="W3144" i="1"/>
  <c r="W4779" i="1"/>
  <c r="W958" i="1"/>
  <c r="W1446" i="1"/>
  <c r="W420" i="1"/>
  <c r="W2206" i="1"/>
  <c r="W1392" i="1"/>
  <c r="W2167" i="1"/>
  <c r="W4233" i="1"/>
  <c r="W1816" i="1"/>
  <c r="W380" i="1"/>
  <c r="W4082" i="1"/>
  <c r="W1398" i="1"/>
  <c r="W1887" i="1"/>
  <c r="W2031" i="1"/>
  <c r="W4282" i="1"/>
  <c r="W870" i="1"/>
  <c r="W2528" i="1"/>
  <c r="W2930" i="1"/>
  <c r="W3409" i="1"/>
  <c r="W3499" i="1"/>
  <c r="W3690" i="1"/>
  <c r="W1264" i="1"/>
  <c r="W2495" i="1"/>
  <c r="W1303" i="1"/>
  <c r="W3474" i="1"/>
  <c r="W3475" i="1"/>
  <c r="W2263" i="1"/>
  <c r="W4985" i="1"/>
  <c r="W1287" i="1"/>
  <c r="W3084" i="1"/>
  <c r="W1744" i="1"/>
  <c r="W3873" i="1"/>
  <c r="W3651" i="1"/>
  <c r="W999" i="1"/>
  <c r="W4898" i="1"/>
  <c r="W4130" i="1"/>
  <c r="W2953" i="1"/>
  <c r="W2470" i="1"/>
  <c r="W2214" i="1"/>
  <c r="W1958" i="1"/>
  <c r="W1702" i="1"/>
  <c r="W1189" i="1"/>
  <c r="W476" i="1"/>
  <c r="W502" i="1"/>
  <c r="W716" i="1"/>
  <c r="W741" i="1"/>
  <c r="W66" i="1"/>
  <c r="W4771" i="1"/>
  <c r="W4515" i="1"/>
  <c r="W4259" i="1"/>
  <c r="W4003" i="1"/>
  <c r="W3747" i="1"/>
  <c r="W3491" i="1"/>
  <c r="W3232" i="1"/>
  <c r="W3052" i="1"/>
  <c r="W3019" i="1"/>
  <c r="W2599" i="1"/>
  <c r="W2343" i="1"/>
  <c r="W2087" i="1"/>
  <c r="W1831" i="1"/>
  <c r="W1575" i="1"/>
  <c r="W1319" i="1"/>
  <c r="W942" i="1"/>
  <c r="W1111" i="1"/>
  <c r="W1162" i="1"/>
  <c r="W133" i="1"/>
  <c r="W4747" i="1"/>
  <c r="W4491" i="1"/>
  <c r="W4235" i="1"/>
  <c r="W3979" i="1"/>
  <c r="W3723" i="1"/>
  <c r="W3467" i="1"/>
  <c r="W2883" i="1"/>
  <c r="W2874" i="1"/>
  <c r="W2575" i="1"/>
  <c r="W2319" i="1"/>
  <c r="W2063" i="1"/>
  <c r="W1551" i="1"/>
  <c r="W1295" i="1"/>
  <c r="W892" i="1"/>
  <c r="W884" i="1"/>
  <c r="W1023" i="1"/>
  <c r="W900" i="1"/>
  <c r="W1041" i="1"/>
  <c r="W4521" i="1"/>
  <c r="W4265" i="1"/>
  <c r="W3995" i="1"/>
  <c r="W3739" i="1"/>
  <c r="W3138" i="1"/>
  <c r="W3172" i="1"/>
  <c r="W2552" i="1"/>
  <c r="W2296" i="1"/>
  <c r="W2040" i="1"/>
  <c r="W1784" i="1"/>
  <c r="W1528" i="1"/>
  <c r="W1272" i="1"/>
  <c r="W798" i="1"/>
  <c r="W789" i="1"/>
  <c r="W968" i="1"/>
  <c r="W141" i="1"/>
  <c r="W317" i="1"/>
  <c r="W3227" i="1"/>
  <c r="W3213" i="1"/>
  <c r="W2440" i="1"/>
  <c r="W2184" i="1"/>
  <c r="W1928" i="1"/>
  <c r="W1672" i="1"/>
  <c r="W1416" i="1"/>
  <c r="W350" i="1"/>
  <c r="W341" i="1"/>
  <c r="W590" i="1"/>
  <c r="W580" i="1"/>
  <c r="W36" i="1"/>
  <c r="W4353" i="1"/>
  <c r="W4225" i="1"/>
  <c r="W3473" i="1"/>
  <c r="W4171" i="1"/>
  <c r="W4193" i="1"/>
  <c r="W4938" i="1"/>
  <c r="W2015" i="1"/>
  <c r="W4890" i="1"/>
  <c r="W2544" i="1"/>
  <c r="W4894" i="3"/>
  <c r="W1063" i="1"/>
  <c r="W1863" i="1"/>
  <c r="W1052" i="1"/>
  <c r="W2464" i="1"/>
  <c r="W397" i="1"/>
  <c r="W4595" i="1"/>
  <c r="W3183" i="1"/>
  <c r="W1015" i="1"/>
  <c r="W2908" i="1"/>
  <c r="W3570" i="1"/>
  <c r="W1117" i="1"/>
  <c r="W1061" i="1"/>
  <c r="W4507" i="1"/>
  <c r="W1775" i="1"/>
  <c r="W316" i="1"/>
  <c r="W901" i="1"/>
  <c r="W4483" i="1"/>
  <c r="W678" i="1"/>
  <c r="W1136" i="1"/>
  <c r="W1552" i="1"/>
  <c r="W268" i="1"/>
  <c r="W2640" i="1"/>
  <c r="W3095" i="1"/>
  <c r="W283" i="1"/>
  <c r="W1215" i="1"/>
  <c r="W2094" i="1"/>
  <c r="W2980" i="1"/>
  <c r="W3930" i="1"/>
  <c r="W4099" i="1"/>
  <c r="W612" i="1"/>
  <c r="W3769" i="1"/>
  <c r="W3923" i="1"/>
  <c r="W3866" i="1"/>
  <c r="W1143" i="1"/>
  <c r="W4331" i="1"/>
  <c r="W2967" i="1"/>
  <c r="W3362" i="1"/>
  <c r="W2448" i="1"/>
  <c r="W3987" i="1"/>
  <c r="W1982" i="1"/>
  <c r="W1248" i="1"/>
  <c r="W155" i="1"/>
  <c r="W35" i="1"/>
  <c r="W3307" i="1"/>
  <c r="W229" i="1"/>
  <c r="W4833" i="1"/>
  <c r="W3425" i="1"/>
  <c r="W2672" i="1"/>
  <c r="W4915" i="1"/>
  <c r="W4403" i="1"/>
  <c r="W3891" i="1"/>
  <c r="W3379" i="1"/>
  <c r="W2792" i="1"/>
  <c r="W2208" i="1"/>
  <c r="W1518" i="1"/>
  <c r="W300" i="1"/>
  <c r="W676" i="1"/>
  <c r="W3626" i="1"/>
  <c r="W4907" i="1"/>
  <c r="W1456" i="1"/>
  <c r="W854" i="1"/>
  <c r="W3435" i="1"/>
  <c r="W4739" i="1"/>
  <c r="W2590" i="1"/>
  <c r="W3219" i="1"/>
  <c r="W3745" i="1"/>
  <c r="W2416" i="1"/>
  <c r="W1726" i="1"/>
  <c r="W910" i="1"/>
  <c r="W494" i="1"/>
  <c r="W4971" i="1"/>
  <c r="W1646" i="1"/>
  <c r="W3665" i="1"/>
  <c r="W1062" i="1"/>
  <c r="W3755" i="1"/>
  <c r="W4730" i="1"/>
  <c r="W3036" i="1"/>
  <c r="W3827" i="1"/>
  <c r="W3315" i="1"/>
  <c r="W3106" i="1"/>
  <c r="W2119" i="1"/>
  <c r="W1440" i="1"/>
  <c r="W790" i="1"/>
  <c r="W358" i="1"/>
  <c r="W4153" i="1"/>
  <c r="W2158" i="1"/>
  <c r="W4433" i="1"/>
  <c r="W1170" i="1"/>
  <c r="W4523" i="1"/>
  <c r="W3242" i="1"/>
  <c r="W4947" i="1"/>
  <c r="W3795" i="1"/>
  <c r="W4929" i="1"/>
  <c r="W4250" i="1"/>
  <c r="W4625" i="1"/>
  <c r="W3156" i="1"/>
  <c r="W1822" i="1"/>
  <c r="W1103" i="1"/>
  <c r="W878" i="1"/>
  <c r="W4873" i="1"/>
  <c r="W4617" i="1"/>
  <c r="W4361" i="1"/>
  <c r="W4105" i="1"/>
  <c r="W3849" i="1"/>
  <c r="W3593" i="1"/>
  <c r="W2903" i="1"/>
  <c r="W2907" i="1"/>
  <c r="W2456" i="1"/>
  <c r="W2200" i="1"/>
  <c r="W1944" i="1"/>
  <c r="W1688" i="1"/>
  <c r="W1432" i="1"/>
  <c r="W1158" i="1"/>
  <c r="W414" i="1"/>
  <c r="W405" i="1"/>
  <c r="W654" i="1"/>
  <c r="W644" i="1"/>
  <c r="W52" i="1"/>
  <c r="W4746" i="1"/>
  <c r="W4490" i="1"/>
  <c r="W4234" i="1"/>
  <c r="W3978" i="1"/>
  <c r="W3722" i="1"/>
  <c r="W3466" i="1"/>
  <c r="W3184" i="1"/>
  <c r="W2882" i="1"/>
  <c r="W2873" i="1"/>
  <c r="W2574" i="1"/>
  <c r="W2318" i="1"/>
  <c r="W2062" i="1"/>
  <c r="W1550" i="1"/>
  <c r="W1294" i="1"/>
  <c r="W912" i="1"/>
  <c r="W1016" i="1"/>
  <c r="W1056" i="1"/>
  <c r="W1034" i="1"/>
  <c r="W1074" i="1"/>
  <c r="W4978" i="1"/>
  <c r="W4722" i="1"/>
  <c r="W4466" i="1"/>
  <c r="W4210" i="1"/>
  <c r="W3698" i="1"/>
  <c r="W3442" i="1"/>
  <c r="W3132" i="1"/>
  <c r="W3203" i="1"/>
  <c r="W3170" i="1"/>
  <c r="W2550" i="1"/>
  <c r="W2294" i="1"/>
  <c r="W2038" i="1"/>
  <c r="W1782" i="1"/>
  <c r="W1526" i="1"/>
  <c r="W1270" i="1"/>
  <c r="W796" i="1"/>
  <c r="W822" i="1"/>
  <c r="W966" i="1"/>
  <c r="W139" i="1"/>
  <c r="W315" i="1"/>
  <c r="W2872" i="1"/>
  <c r="W4777" i="1"/>
  <c r="W4251" i="1"/>
  <c r="W3714" i="1"/>
  <c r="W3433" i="1"/>
  <c r="W3012" i="1"/>
  <c r="W2527" i="1"/>
  <c r="W2271" i="1"/>
  <c r="W1759" i="1"/>
  <c r="W1503" i="1"/>
  <c r="W1247" i="1"/>
  <c r="W701" i="1"/>
  <c r="W692" i="1"/>
  <c r="W919" i="1"/>
  <c r="W1096" i="1"/>
  <c r="W124" i="1"/>
  <c r="W3092" i="1"/>
  <c r="W3059" i="1"/>
  <c r="W2671" i="1"/>
  <c r="W2415" i="1"/>
  <c r="W2159" i="1"/>
  <c r="W1903" i="1"/>
  <c r="W1647" i="1"/>
  <c r="W1391" i="1"/>
  <c r="W180" i="1"/>
  <c r="W163" i="1"/>
  <c r="W493" i="1"/>
  <c r="W518" i="1"/>
  <c r="W4889" i="1"/>
  <c r="W3713" i="1"/>
  <c r="W4409" i="1"/>
  <c r="W4338" i="1"/>
  <c r="W3659" i="1"/>
  <c r="W4074" i="1"/>
  <c r="W3874" i="1"/>
  <c r="W3738" i="1"/>
  <c r="W4170" i="1"/>
  <c r="W1246" i="1"/>
  <c r="W557" i="1"/>
  <c r="W2815" i="1"/>
  <c r="W3770" i="1"/>
  <c r="W2071" i="1"/>
  <c r="W686" i="1"/>
  <c r="W2891" i="1"/>
  <c r="W1033" i="1"/>
  <c r="W1934" i="1"/>
  <c r="W3155" i="1"/>
  <c r="W293" i="1"/>
  <c r="W3305" i="1"/>
  <c r="W1375" i="1"/>
  <c r="W3094" i="1"/>
  <c r="W765" i="1"/>
  <c r="W1360" i="1"/>
  <c r="W2890" i="1"/>
  <c r="W2320" i="1"/>
  <c r="W1568" i="1"/>
  <c r="W920" i="1"/>
  <c r="W2224" i="1"/>
  <c r="W3230" i="1"/>
  <c r="W806" i="1"/>
  <c r="W2558" i="1"/>
  <c r="W4339" i="1"/>
  <c r="W2622" i="1"/>
  <c r="W1471" i="1"/>
  <c r="W1082" i="1"/>
  <c r="W4442" i="1"/>
  <c r="W2751" i="1"/>
  <c r="W2462" i="1"/>
  <c r="W3922" i="1"/>
  <c r="W2270" i="1"/>
  <c r="W2726" i="1"/>
  <c r="W1824" i="1"/>
  <c r="W3809" i="1"/>
  <c r="W1927" i="1"/>
  <c r="W1180" i="1"/>
  <c r="W967" i="1"/>
  <c r="W3180" i="1"/>
  <c r="W4794" i="1"/>
  <c r="W4065" i="1"/>
  <c r="W3347" i="1"/>
  <c r="W2606" i="1"/>
  <c r="W3329" i="1"/>
  <c r="W2875" i="1"/>
  <c r="W1463" i="1"/>
  <c r="W885" i="1"/>
  <c r="W453" i="1"/>
  <c r="W4345" i="1"/>
  <c r="W1390" i="1"/>
  <c r="W596" i="1"/>
  <c r="W1138" i="1"/>
  <c r="W4611" i="1"/>
  <c r="W2311" i="1"/>
  <c r="W4651" i="1"/>
  <c r="W2526" i="1"/>
  <c r="W3578" i="1"/>
  <c r="W2350" i="1"/>
  <c r="W1671" i="1"/>
  <c r="W702" i="1"/>
  <c r="W147" i="1"/>
  <c r="W4715" i="1"/>
  <c r="W3459" i="1"/>
  <c r="W235" i="1"/>
  <c r="W3577" i="1"/>
  <c r="W4563" i="1"/>
  <c r="W2743" i="1"/>
  <c r="W2064" i="1"/>
  <c r="W1374" i="1"/>
  <c r="W532" i="1"/>
  <c r="W1042" i="1"/>
  <c r="W3986" i="1"/>
  <c r="W1936" i="1"/>
  <c r="W2898" i="1"/>
  <c r="W1520" i="1"/>
  <c r="W4395" i="1"/>
  <c r="W3017" i="1"/>
  <c r="W3706" i="1"/>
  <c r="W4586" i="1"/>
  <c r="W3562" i="1"/>
  <c r="W2776" i="1"/>
  <c r="W2455" i="1"/>
  <c r="W1776" i="1"/>
  <c r="W1021" i="1"/>
  <c r="W653" i="1"/>
  <c r="W4859" i="1"/>
  <c r="W4603" i="1"/>
  <c r="W4347" i="1"/>
  <c r="W3835" i="1"/>
  <c r="W3579" i="1"/>
  <c r="W3229" i="1"/>
  <c r="W2687" i="1"/>
  <c r="W2431" i="1"/>
  <c r="W2175" i="1"/>
  <c r="W1919" i="1"/>
  <c r="W1663" i="1"/>
  <c r="W1407" i="1"/>
  <c r="W1115" i="1"/>
  <c r="W308" i="1"/>
  <c r="W291" i="1"/>
  <c r="W582" i="1"/>
  <c r="W27" i="1"/>
  <c r="W4977" i="1"/>
  <c r="W4721" i="1"/>
  <c r="W4209" i="1"/>
  <c r="W3441" i="1"/>
  <c r="W3131" i="1"/>
  <c r="W3202" i="1"/>
  <c r="W2560" i="1"/>
  <c r="W2304" i="1"/>
  <c r="W2048" i="1"/>
  <c r="W1536" i="1"/>
  <c r="W1280" i="1"/>
  <c r="W830" i="1"/>
  <c r="W821" i="1"/>
  <c r="W984" i="1"/>
  <c r="W205" i="1"/>
  <c r="W896" i="1"/>
  <c r="W4953" i="1"/>
  <c r="W4441" i="1"/>
  <c r="W3929" i="1"/>
  <c r="W3010" i="1"/>
  <c r="W3044" i="1"/>
  <c r="W2536" i="1"/>
  <c r="W2280" i="1"/>
  <c r="W2024" i="1"/>
  <c r="W1768" i="1"/>
  <c r="W1512" i="1"/>
  <c r="W1256" i="1"/>
  <c r="W734" i="1"/>
  <c r="W725" i="1"/>
  <c r="W936" i="1"/>
  <c r="W1128" i="1"/>
  <c r="W189" i="1"/>
  <c r="W4763" i="1"/>
  <c r="W4226" i="1"/>
  <c r="W3945" i="1"/>
  <c r="W3689" i="1"/>
  <c r="W3067" i="1"/>
  <c r="W2833" i="1"/>
  <c r="W2502" i="1"/>
  <c r="W2246" i="1"/>
  <c r="W1990" i="1"/>
  <c r="W1734" i="1"/>
  <c r="W1478" i="1"/>
  <c r="W1222" i="1"/>
  <c r="W604" i="1"/>
  <c r="W630" i="1"/>
  <c r="W844" i="1"/>
  <c r="W869" i="1"/>
  <c r="W98" i="1"/>
  <c r="W2899" i="1"/>
  <c r="W2855" i="1"/>
  <c r="W2646" i="1"/>
  <c r="W2390" i="1"/>
  <c r="W2134" i="1"/>
  <c r="W1878" i="1"/>
  <c r="W1622" i="1"/>
  <c r="W1366" i="1"/>
  <c r="W1051" i="1"/>
  <c r="W1081" i="1"/>
  <c r="W1122" i="1"/>
  <c r="W396" i="1"/>
  <c r="W2867" i="1"/>
  <c r="W3961" i="1"/>
  <c r="W4363" i="1"/>
  <c r="W3625" i="1"/>
  <c r="W2168" i="1"/>
  <c r="W1880" i="1"/>
  <c r="W740" i="1"/>
  <c r="W2928" i="1"/>
  <c r="W2503" i="1"/>
  <c r="W1712" i="1"/>
  <c r="W2592" i="1"/>
  <c r="W1488" i="1"/>
  <c r="W4745" i="1"/>
  <c r="W2328" i="1"/>
  <c r="W3850" i="1"/>
  <c r="W1422" i="1"/>
  <c r="W3314" i="1"/>
  <c r="W4649" i="1"/>
  <c r="W2655" i="1"/>
  <c r="W1154" i="1"/>
  <c r="W951" i="1"/>
  <c r="W3563" i="1"/>
  <c r="W1847" i="1"/>
  <c r="W4115" i="1"/>
  <c r="W172" i="1"/>
  <c r="W4945" i="1"/>
  <c r="W1783" i="1"/>
  <c r="W581" i="1"/>
  <c r="W4986" i="1"/>
  <c r="W4163" i="1"/>
  <c r="W1198" i="1"/>
  <c r="W3100" i="1"/>
  <c r="W1200" i="1"/>
  <c r="W1815" i="1"/>
  <c r="W1083" i="1"/>
  <c r="W812" i="1"/>
  <c r="W2956" i="1"/>
  <c r="W982" i="1"/>
  <c r="W4755" i="1"/>
  <c r="W4026" i="1"/>
  <c r="W3297" i="1"/>
  <c r="W2551" i="1"/>
  <c r="W2915" i="1"/>
  <c r="W2096" i="1"/>
  <c r="W1406" i="1"/>
  <c r="W660" i="1"/>
  <c r="W131" i="1"/>
  <c r="W4665" i="1"/>
  <c r="W3123" i="1"/>
  <c r="W3705" i="1"/>
  <c r="W373" i="1"/>
  <c r="W123" i="1"/>
  <c r="W2799" i="1"/>
  <c r="W4473" i="1"/>
  <c r="W2302" i="1"/>
  <c r="W3450" i="1"/>
  <c r="W2295" i="1"/>
  <c r="W444" i="1"/>
  <c r="W140" i="1"/>
  <c r="W4459" i="1"/>
  <c r="W828" i="1"/>
  <c r="W3331" i="1"/>
  <c r="W1121" i="1"/>
  <c r="W3410" i="1"/>
  <c r="W4435" i="1"/>
  <c r="W4851" i="1"/>
  <c r="W3209" i="1"/>
  <c r="W2686" i="1"/>
  <c r="W2007" i="1"/>
  <c r="W1328" i="1"/>
  <c r="W342" i="1"/>
  <c r="W115" i="1"/>
  <c r="W3819" i="1"/>
  <c r="W1758" i="1"/>
  <c r="W4266" i="1"/>
  <c r="W2987" i="1"/>
  <c r="W1399" i="1"/>
  <c r="W4267" i="1"/>
  <c r="W2922" i="1"/>
  <c r="W4691" i="1"/>
  <c r="W4547" i="1"/>
  <c r="W4035" i="1"/>
  <c r="W1710" i="1"/>
  <c r="W430" i="1"/>
  <c r="W4834" i="1"/>
  <c r="W4578" i="1"/>
  <c r="W4322" i="1"/>
  <c r="W4066" i="1"/>
  <c r="W3810" i="1"/>
  <c r="W3554" i="1"/>
  <c r="W3298" i="1"/>
  <c r="W3027" i="1"/>
  <c r="W2994" i="1"/>
  <c r="W2662" i="1"/>
  <c r="W2406" i="1"/>
  <c r="W2150" i="1"/>
  <c r="W1894" i="1"/>
  <c r="W1638" i="1"/>
  <c r="W1382" i="1"/>
  <c r="W1084" i="1"/>
  <c r="W1177" i="1"/>
  <c r="W165" i="1"/>
  <c r="W460" i="1"/>
  <c r="W485" i="1"/>
  <c r="W4963" i="1"/>
  <c r="W4707" i="1"/>
  <c r="W4451" i="1"/>
  <c r="W4195" i="1"/>
  <c r="W3939" i="1"/>
  <c r="W3427" i="1"/>
  <c r="W3043" i="1"/>
  <c r="W2535" i="1"/>
  <c r="W2279" i="1"/>
  <c r="W2023" i="1"/>
  <c r="W1767" i="1"/>
  <c r="W1511" i="1"/>
  <c r="W1255" i="1"/>
  <c r="W733" i="1"/>
  <c r="W724" i="1"/>
  <c r="W935" i="1"/>
  <c r="W188" i="1"/>
  <c r="W4939" i="1"/>
  <c r="W3031" i="1"/>
  <c r="W2831" i="1"/>
  <c r="W2848" i="1"/>
  <c r="W2511" i="1"/>
  <c r="W2255" i="1"/>
  <c r="W1999" i="1"/>
  <c r="W1743" i="1"/>
  <c r="W1487" i="1"/>
  <c r="W1231" i="1"/>
  <c r="W637" i="1"/>
  <c r="W628" i="1"/>
  <c r="W877" i="1"/>
  <c r="W1010" i="1"/>
  <c r="W107" i="1"/>
  <c r="W4457" i="1"/>
  <c r="W4201" i="1"/>
  <c r="W3931" i="1"/>
  <c r="W3016" i="1"/>
  <c r="W3163" i="1"/>
  <c r="W2744" i="1"/>
  <c r="W2488" i="1"/>
  <c r="W2232" i="1"/>
  <c r="W1976" i="1"/>
  <c r="W1720" i="1"/>
  <c r="W1464" i="1"/>
  <c r="W1208" i="1"/>
  <c r="W542" i="1"/>
  <c r="W533" i="1"/>
  <c r="W782" i="1"/>
  <c r="W772" i="1"/>
  <c r="W84" i="1"/>
  <c r="W3994" i="1"/>
  <c r="W2775" i="1"/>
  <c r="W2793" i="1"/>
  <c r="W2632" i="1"/>
  <c r="W2120" i="1"/>
  <c r="W1864" i="1"/>
  <c r="W1608" i="1"/>
  <c r="W1352" i="1"/>
  <c r="W1020" i="1"/>
  <c r="W301" i="1"/>
  <c r="W1002" i="1"/>
  <c r="W334" i="1"/>
  <c r="W323" i="1"/>
  <c r="W3330" i="1"/>
  <c r="W4762" i="1"/>
  <c r="W3658" i="1"/>
  <c r="W3851" i="1"/>
  <c r="W4107" i="1"/>
  <c r="W1472" i="1"/>
  <c r="W2351" i="1"/>
  <c r="W349" i="1"/>
  <c r="W2542" i="1"/>
  <c r="W766" i="1"/>
  <c r="W1157" i="1"/>
  <c r="W2809" i="1"/>
  <c r="W550" i="1"/>
  <c r="W3977" i="1"/>
  <c r="W1560" i="1"/>
  <c r="W4106" i="1"/>
  <c r="W1263" i="1"/>
  <c r="W2272" i="1"/>
  <c r="W1838" i="1"/>
  <c r="W3971" i="1"/>
  <c r="W2231" i="1"/>
  <c r="W3962" i="1"/>
  <c r="W51" i="1"/>
  <c r="W2784" i="1"/>
  <c r="W3236" i="1"/>
  <c r="W90" i="1"/>
  <c r="W4954" i="1"/>
  <c r="W307" i="1"/>
  <c r="W1029" i="1"/>
  <c r="W4858" i="1"/>
  <c r="W2174" i="1"/>
  <c r="W4561" i="1"/>
  <c r="W4562" i="1"/>
  <c r="W2567" i="1"/>
  <c r="W501" i="1"/>
  <c r="W3553" i="1"/>
  <c r="W1760" i="1"/>
  <c r="W976" i="1"/>
  <c r="W589" i="1"/>
  <c r="W2670" i="1"/>
  <c r="W845" i="1"/>
  <c r="W4666" i="1"/>
  <c r="W3937" i="1"/>
  <c r="W2439" i="1"/>
  <c r="W4787" i="1"/>
  <c r="W4275" i="1"/>
  <c r="W3763" i="1"/>
  <c r="W3251" i="1"/>
  <c r="W2720" i="1"/>
  <c r="W2030" i="1"/>
  <c r="W1351" i="1"/>
  <c r="W437" i="1"/>
  <c r="W251" i="1"/>
  <c r="W4114" i="1"/>
  <c r="W2423" i="1"/>
  <c r="W3145" i="1"/>
  <c r="W1278" i="1"/>
  <c r="W1089" i="1"/>
  <c r="W2736" i="1"/>
  <c r="W1854" i="1"/>
  <c r="W2080" i="1"/>
  <c r="W1559" i="1"/>
  <c r="W181" i="1"/>
  <c r="W837" i="1"/>
  <c r="W4203" i="1"/>
  <c r="W726" i="1"/>
  <c r="W2902" i="1"/>
  <c r="W748" i="1"/>
  <c r="W4307" i="1"/>
  <c r="W3699" i="1"/>
  <c r="W2631" i="1"/>
  <c r="W1952" i="1"/>
  <c r="W1262" i="1"/>
  <c r="W1001" i="1"/>
  <c r="W60" i="1"/>
  <c r="W3730" i="1"/>
  <c r="W1479" i="1"/>
  <c r="W4138" i="1"/>
  <c r="W1232" i="1"/>
  <c r="W4178" i="1"/>
  <c r="W3011" i="1"/>
  <c r="W3489" i="1"/>
  <c r="W4497" i="1"/>
  <c r="W3985" i="1"/>
  <c r="W2832" i="1"/>
  <c r="W2334" i="1"/>
  <c r="W1655" i="1"/>
  <c r="W638" i="1"/>
  <c r="W1130" i="1"/>
  <c r="W4809" i="1"/>
  <c r="W4553" i="1"/>
  <c r="W4297" i="1"/>
  <c r="W4041" i="1"/>
  <c r="W3529" i="1"/>
  <c r="W2839" i="1"/>
  <c r="W2857" i="1"/>
  <c r="W2648" i="1"/>
  <c r="W2392" i="1"/>
  <c r="W2136" i="1"/>
  <c r="W1624" i="1"/>
  <c r="W1368" i="1"/>
  <c r="W1053" i="1"/>
  <c r="W1049" i="1"/>
  <c r="W1090" i="1"/>
  <c r="W398" i="1"/>
  <c r="W388" i="1"/>
  <c r="W3030" i="1"/>
  <c r="W2864" i="1"/>
  <c r="W2847" i="1"/>
  <c r="W2510" i="1"/>
  <c r="W2254" i="1"/>
  <c r="W1998" i="1"/>
  <c r="W1742" i="1"/>
  <c r="W1486" i="1"/>
  <c r="W1230" i="1"/>
  <c r="W636" i="1"/>
  <c r="W662" i="1"/>
  <c r="W876" i="1"/>
  <c r="W1009" i="1"/>
  <c r="W106" i="1"/>
  <c r="W4914" i="1"/>
  <c r="W4402" i="1"/>
  <c r="W4146" i="1"/>
  <c r="W3634" i="1"/>
  <c r="W3378" i="1"/>
  <c r="W2992" i="1"/>
  <c r="W2769" i="1"/>
  <c r="W2742" i="1"/>
  <c r="W2486" i="1"/>
  <c r="W2230" i="1"/>
  <c r="W1974" i="1"/>
  <c r="W1718" i="1"/>
  <c r="W1462" i="1"/>
  <c r="W1206" i="1"/>
  <c r="W540" i="1"/>
  <c r="W780" i="1"/>
  <c r="W805" i="1"/>
  <c r="W82" i="1"/>
  <c r="W4969" i="1"/>
  <c r="W4713" i="1"/>
  <c r="W4443" i="1"/>
  <c r="W3369" i="1"/>
  <c r="W2966" i="1"/>
  <c r="W2970" i="1"/>
  <c r="W2719" i="1"/>
  <c r="W2463" i="1"/>
  <c r="W2207" i="1"/>
  <c r="W1951" i="1"/>
  <c r="W1695" i="1"/>
  <c r="W1439" i="1"/>
  <c r="W1181" i="1"/>
  <c r="W445" i="1"/>
  <c r="W436" i="1"/>
  <c r="W685" i="1"/>
  <c r="W710" i="1"/>
  <c r="W59" i="1"/>
  <c r="W3116" i="1"/>
  <c r="W3083" i="1"/>
  <c r="W2607" i="1"/>
  <c r="W2095" i="1"/>
  <c r="W1583" i="1"/>
  <c r="W1327" i="1"/>
  <c r="W1176" i="1"/>
  <c r="W156" i="1"/>
  <c r="W148" i="1"/>
  <c r="W197" i="1"/>
  <c r="W4955" i="1"/>
  <c r="W3353" i="1"/>
  <c r="W4121" i="1"/>
  <c r="W2993" i="1"/>
  <c r="W4769" i="1"/>
  <c r="W3771" i="1"/>
  <c r="W2777" i="1"/>
  <c r="W3883" i="1"/>
  <c r="W1855" i="1"/>
  <c r="W1582" i="1"/>
  <c r="W4616" i="3"/>
  <c r="W4147" i="1"/>
  <c r="W3571" i="1"/>
  <c r="W2954" i="1"/>
  <c r="W2881" i="1"/>
  <c r="W1055" i="1"/>
  <c r="W2702" i="1"/>
  <c r="W620" i="1"/>
  <c r="W4850" i="1"/>
  <c r="W2422" i="1"/>
  <c r="W549" i="1"/>
  <c r="W3107" i="1"/>
  <c r="W1192" i="1"/>
  <c r="W470" i="1"/>
  <c r="W541" i="1"/>
  <c r="W1146" i="1"/>
  <c r="W4714" i="1"/>
  <c r="W1983" i="1"/>
  <c r="W164" i="1"/>
  <c r="W1502" i="1"/>
  <c r="W684" i="1"/>
  <c r="W1991" i="1"/>
  <c r="W2807" i="1"/>
  <c r="W1495" i="1"/>
  <c r="W3371" i="1"/>
  <c r="W4675" i="1"/>
  <c r="W622" i="1"/>
  <c r="W1694" i="1"/>
  <c r="W797" i="1"/>
  <c r="W366" i="1"/>
  <c r="W4754" i="1"/>
  <c r="W2336" i="1"/>
  <c r="W1098" i="1"/>
  <c r="W4627" i="1"/>
  <c r="W3898" i="1"/>
  <c r="W3068" i="1"/>
  <c r="W2384" i="1"/>
  <c r="W1975" i="1"/>
  <c r="W1296" i="1"/>
  <c r="W1153" i="1"/>
  <c r="W83" i="1"/>
  <c r="W1966" i="1"/>
  <c r="W2704" i="1"/>
  <c r="W1223" i="1"/>
  <c r="W1120" i="1"/>
  <c r="W2391" i="1"/>
  <c r="W4139" i="1"/>
  <c r="W1735" i="1"/>
  <c r="W2183" i="1"/>
  <c r="W1504" i="1"/>
  <c r="W1175" i="1"/>
  <c r="W614" i="1"/>
  <c r="W3947" i="1"/>
  <c r="W44" i="1"/>
  <c r="W3164" i="1"/>
  <c r="W868" i="1"/>
  <c r="W2900" i="1"/>
  <c r="W4129" i="1"/>
  <c r="W2576" i="1"/>
  <c r="W1207" i="1"/>
  <c r="W1024" i="1"/>
  <c r="W3513" i="1"/>
  <c r="W1367" i="1"/>
  <c r="W2849" i="1"/>
  <c r="W944" i="1"/>
  <c r="W3147" i="1"/>
  <c r="W4513" i="1"/>
  <c r="W3411" i="1"/>
  <c r="W4723" i="1"/>
  <c r="W4970" i="1"/>
  <c r="W4458" i="1"/>
  <c r="W3946" i="1"/>
  <c r="W3434" i="1"/>
  <c r="W2906" i="1"/>
  <c r="W2288" i="1"/>
  <c r="W1598" i="1"/>
  <c r="W413" i="1"/>
  <c r="W1159" i="1"/>
  <c r="W4795" i="1"/>
  <c r="W4539" i="1"/>
  <c r="W4283" i="1"/>
  <c r="W4027" i="1"/>
  <c r="W3515" i="1"/>
  <c r="W3259" i="1"/>
  <c r="W2623" i="1"/>
  <c r="W2367" i="1"/>
  <c r="W2111" i="1"/>
  <c r="W1599" i="1"/>
  <c r="W1343" i="1"/>
  <c r="W990" i="1"/>
  <c r="W236" i="1"/>
  <c r="W284" i="1"/>
  <c r="W276" i="1"/>
  <c r="W325" i="1"/>
  <c r="W4401" i="1"/>
  <c r="W3633" i="1"/>
  <c r="W3377" i="1"/>
  <c r="W2991" i="1"/>
  <c r="W2768" i="1"/>
  <c r="W2785" i="1"/>
  <c r="W2496" i="1"/>
  <c r="W1984" i="1"/>
  <c r="W1216" i="1"/>
  <c r="W574" i="1"/>
  <c r="W814" i="1"/>
  <c r="W804" i="1"/>
  <c r="W92" i="1"/>
  <c r="W3609" i="1"/>
  <c r="W2939" i="1"/>
  <c r="W3035" i="1"/>
  <c r="W2728" i="1"/>
  <c r="W2472" i="1"/>
  <c r="W2216" i="1"/>
  <c r="W1960" i="1"/>
  <c r="W1704" i="1"/>
  <c r="W1448" i="1"/>
  <c r="W1179" i="1"/>
  <c r="W478" i="1"/>
  <c r="W469" i="1"/>
  <c r="W718" i="1"/>
  <c r="W708" i="1"/>
  <c r="W68" i="1"/>
  <c r="W4418" i="1"/>
  <c r="W2927" i="1"/>
  <c r="W3211" i="1"/>
  <c r="W2694" i="1"/>
  <c r="W2438" i="1"/>
  <c r="W2182" i="1"/>
  <c r="W1926" i="1"/>
  <c r="W1670" i="1"/>
  <c r="W1414" i="1"/>
  <c r="W1135" i="1"/>
  <c r="W348" i="1"/>
  <c r="W374" i="1"/>
  <c r="W588" i="1"/>
  <c r="W613" i="1"/>
  <c r="W34" i="1"/>
  <c r="W2923" i="1"/>
  <c r="W2582" i="1"/>
  <c r="W2326" i="1"/>
  <c r="W2070" i="1"/>
  <c r="W1814" i="1"/>
  <c r="W1558" i="1"/>
  <c r="W1302" i="1"/>
  <c r="W928" i="1"/>
  <c r="W1048" i="1"/>
  <c r="W1087" i="1"/>
  <c r="W1065" i="1"/>
  <c r="W1105" i="1"/>
  <c r="W4930" i="1"/>
  <c r="W3056" i="1"/>
  <c r="W2342" i="1"/>
  <c r="W1368" i="3"/>
  <c r="W261" i="1"/>
  <c r="W1648" i="1"/>
  <c r="W1066" i="1"/>
  <c r="W4537" i="1"/>
  <c r="W2103" i="1"/>
  <c r="W4538" i="1"/>
  <c r="W3859" i="1"/>
  <c r="W2940" i="1"/>
  <c r="W2327" i="1"/>
  <c r="W2608" i="1"/>
  <c r="W1918" i="1"/>
  <c r="W1239" i="1"/>
  <c r="W157" i="1"/>
  <c r="W26" i="1"/>
  <c r="W2952" i="1"/>
  <c r="W1454" i="1"/>
  <c r="W1149" i="1"/>
  <c r="W918" i="1"/>
  <c r="W2046" i="1"/>
  <c r="W3882" i="1"/>
  <c r="W1342" i="1"/>
  <c r="W4897" i="1"/>
  <c r="W2946" i="1"/>
  <c r="W1438" i="1"/>
  <c r="W788" i="1"/>
  <c r="W356" i="1"/>
  <c r="W3691" i="1"/>
  <c r="W4867" i="1"/>
  <c r="W253" i="1"/>
  <c r="W4946" i="1"/>
  <c r="W3058" i="1"/>
  <c r="W4001" i="1"/>
  <c r="W3228" i="1"/>
  <c r="W2519" i="1"/>
  <c r="W903" i="1"/>
  <c r="W3346" i="1"/>
  <c r="W974" i="1"/>
  <c r="W3921" i="1"/>
  <c r="W508" i="1"/>
  <c r="W2647" i="1"/>
  <c r="W4474" i="1"/>
  <c r="W4931" i="1"/>
  <c r="W4419" i="1"/>
  <c r="W3907" i="1"/>
  <c r="W3395" i="1"/>
  <c r="W2932" i="1"/>
  <c r="W2222" i="1"/>
  <c r="W1543" i="1"/>
  <c r="W1114" i="1"/>
  <c r="W773" i="1"/>
  <c r="W4770" i="1"/>
  <c r="W4514" i="1"/>
  <c r="W4258" i="1"/>
  <c r="W4002" i="1"/>
  <c r="W3746" i="1"/>
  <c r="W3490" i="1"/>
  <c r="W3231" i="1"/>
  <c r="W3051" i="1"/>
  <c r="W3018" i="1"/>
  <c r="W2598" i="1"/>
  <c r="W2086" i="1"/>
  <c r="W1830" i="1"/>
  <c r="W1574" i="1"/>
  <c r="W1318" i="1"/>
  <c r="W960" i="1"/>
  <c r="W1144" i="1"/>
  <c r="W1161" i="1"/>
  <c r="W132" i="1"/>
  <c r="W4899" i="1"/>
  <c r="W4643" i="1"/>
  <c r="W4131" i="1"/>
  <c r="W3875" i="1"/>
  <c r="W3363" i="1"/>
  <c r="W2938" i="1"/>
  <c r="W3034" i="1"/>
  <c r="W2727" i="1"/>
  <c r="W2471" i="1"/>
  <c r="W2215" i="1"/>
  <c r="W1959" i="1"/>
  <c r="W1703" i="1"/>
  <c r="W1447" i="1"/>
  <c r="W1190" i="1"/>
  <c r="W477" i="1"/>
  <c r="W468" i="1"/>
  <c r="W717" i="1"/>
  <c r="W742" i="1"/>
  <c r="W67" i="1"/>
  <c r="W4619" i="1"/>
  <c r="W3595" i="1"/>
  <c r="W2703" i="1"/>
  <c r="W2447" i="1"/>
  <c r="W1935" i="1"/>
  <c r="W1423" i="1"/>
  <c r="W1148" i="1"/>
  <c r="W381" i="1"/>
  <c r="W372" i="1"/>
  <c r="W621" i="1"/>
  <c r="W646" i="1"/>
  <c r="W43" i="1"/>
  <c r="W4137" i="1"/>
  <c r="W3090" i="1"/>
  <c r="W3124" i="1"/>
  <c r="W2424" i="1"/>
  <c r="W1656" i="1"/>
  <c r="W1400" i="1"/>
  <c r="W1104" i="1"/>
  <c r="W228" i="1"/>
  <c r="W526" i="1"/>
  <c r="W516" i="1"/>
  <c r="W20" i="1"/>
  <c r="W3235" i="1"/>
  <c r="W2752" i="1"/>
  <c r="W2568" i="1"/>
  <c r="W2312" i="1"/>
  <c r="W2056" i="1"/>
  <c r="W1800" i="1"/>
  <c r="W1544" i="1"/>
  <c r="W1288" i="1"/>
  <c r="W1000" i="1"/>
  <c r="W269" i="1"/>
  <c r="W1008" i="1"/>
  <c r="W2593" i="3"/>
  <c r="W3504" i="3"/>
  <c r="W1440" i="3"/>
  <c r="W2784" i="3"/>
  <c r="W4915" i="3"/>
  <c r="W2696" i="3"/>
  <c r="W4300" i="3"/>
  <c r="W4832" i="3"/>
  <c r="W3167" i="3"/>
  <c r="W1110" i="3"/>
  <c r="W3101" i="3"/>
  <c r="W4683" i="3"/>
  <c r="W4966" i="3"/>
  <c r="W2563" i="3"/>
  <c r="W1505" i="3"/>
  <c r="W1608" i="3"/>
  <c r="W2920" i="3"/>
  <c r="W4417" i="3"/>
  <c r="W23" i="3"/>
  <c r="W4990" i="3"/>
  <c r="W4704" i="3"/>
  <c r="W1019" i="3"/>
  <c r="W4998" i="3"/>
  <c r="W4272" i="3"/>
  <c r="W1725" i="3"/>
  <c r="W4537" i="3"/>
  <c r="W966" i="3"/>
  <c r="W3915" i="3"/>
  <c r="W1537" i="3"/>
  <c r="W4999" i="3"/>
  <c r="W4850" i="3"/>
  <c r="W1800" i="3"/>
  <c r="W3680" i="3"/>
  <c r="W4620" i="3"/>
  <c r="W4458" i="3"/>
  <c r="W3264" i="3"/>
  <c r="W2440" i="3"/>
  <c r="W891" i="3"/>
  <c r="W4844" i="3"/>
  <c r="W2111" i="3"/>
  <c r="W1106" i="3"/>
  <c r="W2739" i="3"/>
  <c r="W446" i="3"/>
  <c r="W3400" i="3"/>
  <c r="W2376" i="3"/>
  <c r="W4745" i="3"/>
  <c r="W1275" i="3"/>
  <c r="W1632" i="3"/>
  <c r="W4496" i="3"/>
  <c r="W3640" i="3"/>
  <c r="W2240" i="3"/>
  <c r="W1416" i="3"/>
  <c r="W4951" i="3"/>
  <c r="W29" i="3"/>
  <c r="W1341" i="3"/>
  <c r="W1971" i="3"/>
  <c r="W4553" i="3"/>
  <c r="W4047" i="3"/>
  <c r="W4528" i="3"/>
  <c r="W2184" i="3"/>
  <c r="W4596" i="3"/>
  <c r="W2480" i="3"/>
  <c r="W1580" i="3"/>
  <c r="W4626" i="3"/>
  <c r="W2655" i="3"/>
  <c r="W3496" i="3"/>
  <c r="W3996" i="3"/>
  <c r="W1795" i="3"/>
  <c r="W3888" i="3"/>
  <c r="W1174" i="3"/>
  <c r="W2335" i="3"/>
  <c r="W2456" i="3"/>
  <c r="W1472" i="3"/>
  <c r="W4576" i="3"/>
  <c r="W4280" i="3"/>
  <c r="W4160" i="3"/>
  <c r="W4714" i="3"/>
  <c r="W2902" i="3"/>
  <c r="W1615" i="3"/>
  <c r="W4128" i="3"/>
  <c r="W4717" i="3"/>
  <c r="W1218" i="3"/>
  <c r="W3282" i="3"/>
  <c r="W4940" i="3"/>
  <c r="W4754" i="3"/>
  <c r="W2864" i="3"/>
  <c r="W3116" i="3"/>
  <c r="W835" i="3"/>
  <c r="W4448" i="3"/>
  <c r="W3256" i="3"/>
  <c r="W1008" i="3"/>
  <c r="W4256" i="3"/>
  <c r="W2390" i="3"/>
  <c r="W1439" i="3"/>
  <c r="W2845" i="3"/>
  <c r="W3935" i="3"/>
  <c r="W1067" i="3"/>
  <c r="W2514" i="3"/>
  <c r="W1039" i="3"/>
  <c r="W3406" i="3"/>
  <c r="W3912" i="3"/>
  <c r="W1856" i="3"/>
  <c r="W4692" i="3"/>
  <c r="W3613" i="3"/>
  <c r="W2504" i="3"/>
  <c r="W4830" i="3"/>
  <c r="W2672" i="3"/>
  <c r="W3245" i="3"/>
  <c r="W3389" i="3"/>
  <c r="W2494" i="3"/>
  <c r="W1950" i="3"/>
  <c r="W221" i="3"/>
  <c r="W4457" i="3"/>
  <c r="W2237" i="3"/>
  <c r="W1992" i="3"/>
  <c r="W4320" i="3"/>
  <c r="W1072" i="3"/>
  <c r="W2733" i="3"/>
  <c r="W1693" i="3"/>
  <c r="W1726" i="3"/>
  <c r="W1133" i="3"/>
  <c r="W2673" i="3"/>
  <c r="W3008" i="3"/>
  <c r="W3648" i="3"/>
  <c r="W1823" i="3"/>
  <c r="W690" i="3"/>
  <c r="W896" i="3"/>
  <c r="W2342" i="3"/>
  <c r="W3919" i="3"/>
  <c r="W1310" i="3"/>
  <c r="W1774" i="3"/>
  <c r="W4859" i="3"/>
  <c r="W2624" i="3"/>
  <c r="W4962" i="3"/>
  <c r="W4294" i="3"/>
  <c r="W3555" i="3"/>
  <c r="W4909" i="3"/>
  <c r="W1871" i="3"/>
  <c r="W4635" i="3"/>
  <c r="W899" i="3"/>
  <c r="W4091" i="3"/>
  <c r="W2641" i="3"/>
  <c r="W157" i="3"/>
  <c r="W952" i="3"/>
  <c r="W1389" i="3"/>
  <c r="W4556" i="3"/>
  <c r="W2664" i="3"/>
  <c r="W285" i="3"/>
  <c r="W1968" i="3"/>
  <c r="W4916" i="3"/>
  <c r="W1840" i="3"/>
  <c r="W3107" i="3"/>
  <c r="W4296" i="3"/>
  <c r="W4906" i="3"/>
  <c r="W2616" i="3"/>
  <c r="W4472" i="3"/>
  <c r="W3430" i="3"/>
  <c r="W1672" i="3"/>
  <c r="W1600" i="3"/>
  <c r="W3632" i="3"/>
  <c r="W3168" i="3"/>
  <c r="W517" i="3"/>
  <c r="W4889" i="3"/>
  <c r="W4996" i="3"/>
  <c r="W1456" i="3"/>
  <c r="W1571" i="3"/>
  <c r="W4104" i="3"/>
  <c r="W4849" i="3"/>
  <c r="W2232" i="3"/>
  <c r="W4328" i="3"/>
  <c r="W2918" i="3"/>
  <c r="W1480" i="3"/>
  <c r="W1179" i="3"/>
  <c r="W3248" i="3"/>
  <c r="W2272" i="3"/>
  <c r="W3964" i="3"/>
  <c r="W626" i="3"/>
  <c r="W4878" i="3"/>
  <c r="W3744" i="3"/>
  <c r="W2479" i="3"/>
  <c r="W2214" i="3"/>
  <c r="W2557" i="3"/>
  <c r="W3043" i="3"/>
  <c r="W1242" i="3"/>
  <c r="W1517" i="3"/>
  <c r="W4950" i="3"/>
  <c r="W2984" i="3"/>
  <c r="W4733" i="3"/>
  <c r="W2669" i="3"/>
  <c r="W4404" i="3"/>
  <c r="W1887" i="3"/>
  <c r="W3654" i="3"/>
  <c r="W2722" i="3"/>
  <c r="W789" i="3"/>
  <c r="W3867" i="3"/>
  <c r="W4406" i="3"/>
  <c r="W3228" i="3"/>
  <c r="W1746" i="3"/>
  <c r="W4918" i="3"/>
  <c r="W4677" i="3"/>
  <c r="W3147" i="3"/>
  <c r="W926" i="3"/>
  <c r="W4853" i="3"/>
  <c r="W3323" i="3"/>
  <c r="W1162" i="3"/>
  <c r="W2126" i="3"/>
  <c r="W50" i="3"/>
  <c r="W18" i="3"/>
  <c r="W548" i="3"/>
  <c r="W4838" i="3"/>
  <c r="W4905" i="3"/>
  <c r="W93" i="3"/>
  <c r="W3792" i="3"/>
  <c r="W2658" i="3"/>
  <c r="W3784" i="3"/>
  <c r="W4721" i="3"/>
  <c r="W1592" i="3"/>
  <c r="W3688" i="3"/>
  <c r="W2070" i="3"/>
  <c r="W4971" i="3"/>
  <c r="W1104" i="3"/>
  <c r="W2608" i="3"/>
  <c r="W1051" i="3"/>
  <c r="W2092" i="3"/>
  <c r="W4800" i="3"/>
  <c r="W4848" i="3"/>
  <c r="W4719" i="3"/>
  <c r="W947" i="3"/>
  <c r="W3592" i="3"/>
  <c r="W4644" i="3"/>
  <c r="W1168" i="3"/>
  <c r="W4995" i="3"/>
  <c r="W3304" i="3"/>
  <c r="W1558" i="3"/>
  <c r="W4944" i="3"/>
  <c r="W818" i="3"/>
  <c r="W2224" i="3"/>
  <c r="W4643" i="3"/>
  <c r="W4942" i="3"/>
  <c r="W4724" i="3"/>
  <c r="W4784" i="3"/>
  <c r="W3232" i="3"/>
  <c r="W2319" i="3"/>
  <c r="W2054" i="3"/>
  <c r="W2397" i="3"/>
  <c r="W2531" i="3"/>
  <c r="W4376" i="3"/>
  <c r="W3910" i="3"/>
  <c r="W1339" i="3"/>
  <c r="W1520" i="3"/>
  <c r="W2861" i="3"/>
  <c r="W4815" i="3"/>
  <c r="W4506" i="3"/>
  <c r="W3670" i="3"/>
  <c r="W1888" i="3"/>
  <c r="W1606" i="3"/>
  <c r="W1496" i="3"/>
  <c r="W4629" i="3"/>
  <c r="W3099" i="3"/>
  <c r="W3638" i="3"/>
  <c r="W2460" i="3"/>
  <c r="W365" i="3"/>
  <c r="W3909" i="3"/>
  <c r="W2379" i="3"/>
  <c r="W3906" i="3"/>
  <c r="W2192" i="3"/>
  <c r="W4085" i="3"/>
  <c r="W2555" i="3"/>
  <c r="W4082" i="3"/>
  <c r="W76" i="3"/>
  <c r="W4748" i="3"/>
  <c r="W1760" i="3"/>
  <c r="W2872" i="3"/>
  <c r="W3782" i="3"/>
  <c r="W4736" i="3"/>
  <c r="W4720" i="3"/>
  <c r="W3871" i="3"/>
  <c r="W3272" i="3"/>
  <c r="W4492" i="3"/>
  <c r="W4904" i="3"/>
  <c r="W2152" i="3"/>
  <c r="W4937" i="3"/>
  <c r="W4898" i="3"/>
  <c r="W1584" i="3"/>
  <c r="W2083" i="3"/>
  <c r="W4697" i="3"/>
  <c r="W4642" i="3"/>
  <c r="W3359" i="3"/>
  <c r="W3080" i="3"/>
  <c r="W4388" i="3"/>
  <c r="W4846" i="3"/>
  <c r="W1512" i="3"/>
  <c r="W4662" i="3"/>
  <c r="W4637" i="3"/>
  <c r="W4871" i="3"/>
  <c r="W4960" i="3"/>
  <c r="W1157" i="3"/>
  <c r="W4890" i="3"/>
  <c r="W4194" i="3"/>
  <c r="W4770" i="3"/>
  <c r="W4207" i="3"/>
  <c r="W4681" i="3"/>
  <c r="W2720" i="3"/>
  <c r="W2143" i="3"/>
  <c r="W1878" i="3"/>
  <c r="W2221" i="3"/>
  <c r="W2019" i="3"/>
  <c r="W2840" i="3"/>
  <c r="W4863" i="3"/>
  <c r="W3398" i="3"/>
  <c r="W2476" i="3"/>
  <c r="W4932" i="3"/>
  <c r="W901" i="3"/>
  <c r="W2685" i="3"/>
  <c r="W4639" i="3"/>
  <c r="W4220" i="3"/>
  <c r="W4344" i="3"/>
  <c r="W1622" i="3"/>
  <c r="W3997" i="3"/>
  <c r="W4488" i="3"/>
  <c r="W4807" i="3"/>
  <c r="W3861" i="3"/>
  <c r="W2331" i="3"/>
  <c r="W640" i="3"/>
  <c r="W2870" i="3"/>
  <c r="W1692" i="3"/>
  <c r="W3297" i="3"/>
  <c r="W4087" i="3"/>
  <c r="W3141" i="3"/>
  <c r="W1611" i="3"/>
  <c r="W3138" i="3"/>
  <c r="W4263" i="3"/>
  <c r="W3317" i="3"/>
  <c r="W1787" i="3"/>
  <c r="W1023" i="3"/>
  <c r="W3314" i="3"/>
  <c r="W3813" i="3"/>
  <c r="W719" i="3"/>
  <c r="W145" i="3"/>
  <c r="W4943" i="3"/>
  <c r="W4536" i="3"/>
  <c r="W1864" i="3"/>
  <c r="W4016" i="3"/>
  <c r="W3170" i="3"/>
  <c r="W1984" i="3"/>
  <c r="W4633" i="3"/>
  <c r="W4490" i="3"/>
  <c r="W4912" i="3"/>
  <c r="W2511" i="3"/>
  <c r="W2760" i="3"/>
  <c r="W3776" i="3"/>
  <c r="W4718" i="3"/>
  <c r="W4984" i="3"/>
  <c r="W2968" i="3"/>
  <c r="W3773" i="3"/>
  <c r="W4812" i="3"/>
  <c r="W4868" i="3"/>
  <c r="W1029" i="3"/>
  <c r="W1634" i="3"/>
  <c r="W4592" i="3"/>
  <c r="W4385" i="3"/>
  <c r="W4856" i="3"/>
  <c r="W1999" i="3"/>
  <c r="W2568" i="3"/>
  <c r="W3392" i="3"/>
  <c r="W4641" i="3"/>
  <c r="W4892" i="3"/>
  <c r="W1432" i="3"/>
  <c r="W3261" i="3"/>
  <c r="W4774" i="3"/>
  <c r="W4796" i="3"/>
  <c r="W4383" i="3"/>
  <c r="W3113" i="3"/>
  <c r="W4935" i="3"/>
  <c r="W773" i="3"/>
  <c r="W4959" i="3"/>
  <c r="W1187" i="3"/>
  <c r="W4970" i="3"/>
  <c r="W3064" i="3"/>
  <c r="W4584" i="3"/>
  <c r="W4545" i="3"/>
  <c r="W1284" i="3"/>
  <c r="W931" i="3"/>
  <c r="W1373" i="3"/>
  <c r="W3106" i="3"/>
  <c r="W2328" i="3"/>
  <c r="W4698" i="3"/>
  <c r="W3222" i="3"/>
  <c r="W1964" i="3"/>
  <c r="W4682" i="3"/>
  <c r="W1400" i="3"/>
  <c r="W4831" i="3"/>
  <c r="W69" i="3"/>
  <c r="W2767" i="3"/>
  <c r="W3875" i="3"/>
  <c r="W2944" i="3"/>
  <c r="W4013" i="3"/>
  <c r="W1949" i="3"/>
  <c r="W4039" i="3"/>
  <c r="W3093" i="3"/>
  <c r="W1563" i="3"/>
  <c r="W2102" i="3"/>
  <c r="W699" i="3"/>
  <c r="W1817" i="3"/>
  <c r="W3319" i="3"/>
  <c r="W2373" i="3"/>
  <c r="W309" i="3"/>
  <c r="W2370" i="3"/>
  <c r="W3495" i="3"/>
  <c r="W2549" i="3"/>
  <c r="W916" i="3"/>
  <c r="W2546" i="3"/>
  <c r="W1701" i="3"/>
  <c r="W4125" i="3"/>
  <c r="W4522" i="3"/>
  <c r="W2671" i="3"/>
  <c r="W4032" i="3"/>
  <c r="W4512" i="3"/>
  <c r="W3768" i="3"/>
  <c r="W4729" i="3"/>
  <c r="W1070" i="3"/>
  <c r="W2248" i="3"/>
  <c r="W2752" i="3"/>
  <c r="W4489" i="3"/>
  <c r="W4625" i="3"/>
  <c r="W2413" i="3"/>
  <c r="W4710" i="3"/>
  <c r="W4668" i="3"/>
  <c r="W3535" i="3"/>
  <c r="W4464" i="3"/>
  <c r="W3384" i="3"/>
  <c r="W4652" i="3"/>
  <c r="W4454" i="3"/>
  <c r="W2056" i="3"/>
  <c r="W2368" i="3"/>
  <c r="W4384" i="3"/>
  <c r="W4468" i="3"/>
  <c r="W1901" i="3"/>
  <c r="W4672" i="3"/>
  <c r="W4586" i="3"/>
  <c r="W4967" i="3"/>
  <c r="W3023" i="3"/>
  <c r="W4862" i="3"/>
  <c r="W4794" i="3"/>
  <c r="W4285" i="3"/>
  <c r="W4897" i="3"/>
  <c r="W2552" i="3"/>
  <c r="W4456" i="3"/>
  <c r="W3664" i="3"/>
  <c r="W1050" i="3"/>
  <c r="W397" i="3"/>
  <c r="W1154" i="3"/>
  <c r="W2594" i="3"/>
  <c r="W1816" i="3"/>
  <c r="W4497" i="3"/>
  <c r="W3046" i="3"/>
  <c r="W1452" i="3"/>
  <c r="W4572" i="3"/>
  <c r="W562" i="3"/>
  <c r="W4655" i="3"/>
  <c r="W4236" i="3"/>
  <c r="W2591" i="3"/>
  <c r="W3363" i="3"/>
  <c r="W2432" i="3"/>
  <c r="W1965" i="3"/>
  <c r="W3244" i="3"/>
  <c r="W2680" i="3"/>
  <c r="W4048" i="3"/>
  <c r="W3271" i="3"/>
  <c r="W2325" i="3"/>
  <c r="W1331" i="3"/>
  <c r="W4243" i="3"/>
  <c r="W2551" i="3"/>
  <c r="W1605" i="3"/>
  <c r="W3722" i="3"/>
  <c r="W3084" i="3"/>
  <c r="W1602" i="3"/>
  <c r="W2727" i="3"/>
  <c r="W1781" i="3"/>
  <c r="W3898" i="3"/>
  <c r="W3260" i="3"/>
  <c r="W1778" i="3"/>
  <c r="W4954" i="3"/>
  <c r="W2996" i="3"/>
  <c r="W3641" i="3"/>
  <c r="W388" i="3"/>
  <c r="W4728" i="3"/>
  <c r="W3628" i="3"/>
  <c r="W4392" i="3"/>
  <c r="W4360" i="3"/>
  <c r="W4924" i="3"/>
  <c r="W2744" i="3"/>
  <c r="W4504" i="3"/>
  <c r="W3606" i="3"/>
  <c r="W1736" i="3"/>
  <c r="W1728" i="3"/>
  <c r="W3760" i="3"/>
  <c r="W3296" i="3"/>
  <c r="W962" i="3"/>
  <c r="W4608" i="3"/>
  <c r="W4426" i="3"/>
  <c r="W4875" i="3"/>
  <c r="W2159" i="3"/>
  <c r="W4168" i="3"/>
  <c r="W4870" i="3"/>
  <c r="W2360" i="3"/>
  <c r="W4401" i="3"/>
  <c r="W3094" i="3"/>
  <c r="W1544" i="3"/>
  <c r="W1342" i="3"/>
  <c r="W3376" i="3"/>
  <c r="W2656" i="3"/>
  <c r="W4140" i="3"/>
  <c r="W4560" i="3"/>
  <c r="W4152" i="3"/>
  <c r="W4806" i="3"/>
  <c r="W1647" i="3"/>
  <c r="W4761" i="3"/>
  <c r="W3120" i="3"/>
  <c r="W2144" i="3"/>
  <c r="W3788" i="3"/>
  <c r="W4604" i="3"/>
  <c r="W912" i="3"/>
  <c r="W4968" i="3"/>
  <c r="W3112" i="3"/>
  <c r="W4752" i="3"/>
  <c r="W4703" i="3"/>
  <c r="W4438" i="3"/>
  <c r="W4781" i="3"/>
  <c r="W4284" i="3"/>
  <c r="W779" i="3"/>
  <c r="W4175" i="3"/>
  <c r="W1349" i="3"/>
  <c r="W4066" i="3"/>
  <c r="W2783" i="3"/>
  <c r="W3939" i="3"/>
  <c r="W4816" i="3"/>
  <c r="W4550" i="3"/>
  <c r="W1345" i="3"/>
  <c r="W3308" i="3"/>
  <c r="W1140" i="3"/>
  <c r="W3215" i="3"/>
  <c r="W2503" i="3"/>
  <c r="W1557" i="3"/>
  <c r="W3674" i="3"/>
  <c r="W3475" i="3"/>
  <c r="W1783" i="3"/>
  <c r="W261" i="3"/>
  <c r="W2954" i="3"/>
  <c r="W2316" i="3"/>
  <c r="W4257" i="3"/>
  <c r="W1959" i="3"/>
  <c r="W908" i="3"/>
  <c r="W3130" i="3"/>
  <c r="W2492" i="3"/>
  <c r="W570" i="3"/>
  <c r="W944" i="3"/>
  <c r="W4779" i="3"/>
  <c r="W250" i="3"/>
  <c r="W4926" i="3"/>
  <c r="W754" i="3"/>
  <c r="W3848" i="3"/>
  <c r="W4746" i="3"/>
  <c r="W1720" i="3"/>
  <c r="W3816" i="3"/>
  <c r="W2246" i="3"/>
  <c r="W4980" i="3"/>
  <c r="W1189" i="3"/>
  <c r="W2736" i="3"/>
  <c r="W1221" i="3"/>
  <c r="W2604" i="3"/>
  <c r="W4480" i="3"/>
  <c r="W3512" i="3"/>
  <c r="W4678" i="3"/>
  <c r="W3656" i="3"/>
  <c r="W4670" i="3"/>
  <c r="W1333" i="3"/>
  <c r="W3432" i="3"/>
  <c r="W1734" i="3"/>
  <c r="W4953" i="3"/>
  <c r="W933" i="3"/>
  <c r="W2352" i="3"/>
  <c r="W981" i="3"/>
  <c r="W4432" i="3"/>
  <c r="W4979" i="3"/>
  <c r="W3128" i="3"/>
  <c r="W4600" i="3"/>
  <c r="W4118" i="3"/>
  <c r="W4544" i="3"/>
  <c r="W2096" i="3"/>
  <c r="W4131" i="3"/>
  <c r="W4476" i="3"/>
  <c r="W4895" i="3"/>
  <c r="W2600" i="3"/>
  <c r="W4649" i="3"/>
  <c r="W4527" i="3"/>
  <c r="W4262" i="3"/>
  <c r="W4605" i="3"/>
  <c r="W4108" i="3"/>
  <c r="W3825" i="3"/>
  <c r="W3663" i="3"/>
  <c r="W1123" i="3"/>
  <c r="W3554" i="3"/>
  <c r="W2607" i="3"/>
  <c r="W3427" i="3"/>
  <c r="W4713" i="3"/>
  <c r="W4374" i="3"/>
  <c r="W4297" i="3"/>
  <c r="W1226" i="3"/>
  <c r="W3608" i="3"/>
  <c r="W1114" i="3"/>
  <c r="W1735" i="3"/>
  <c r="W2906" i="3"/>
  <c r="W3408" i="3"/>
  <c r="W4237" i="3"/>
  <c r="W2707" i="3"/>
  <c r="W910" i="3"/>
  <c r="W3668" i="3"/>
  <c r="W2186" i="3"/>
  <c r="W1548" i="3"/>
  <c r="W3049" i="3"/>
  <c r="W1146" i="3"/>
  <c r="W3844" i="3"/>
  <c r="W2362" i="3"/>
  <c r="W1724" i="3"/>
  <c r="W3353" i="3"/>
  <c r="W4119" i="3"/>
  <c r="W2475" i="3"/>
  <c r="W617" i="3"/>
  <c r="W489" i="3"/>
  <c r="W1145" i="3"/>
  <c r="W4930" i="3"/>
  <c r="W2888" i="3"/>
  <c r="W4769" i="3"/>
  <c r="W4923" i="3"/>
  <c r="W4561" i="3"/>
  <c r="W4772" i="3"/>
  <c r="W3944" i="3"/>
  <c r="W4646" i="3"/>
  <c r="W3992" i="3"/>
  <c r="W1848" i="3"/>
  <c r="W2406" i="3"/>
  <c r="W3336" i="3"/>
  <c r="W4524" i="3"/>
  <c r="W4922" i="3"/>
  <c r="W2536" i="3"/>
  <c r="W490" i="3"/>
  <c r="W4907" i="3"/>
  <c r="W1712" i="3"/>
  <c r="W2595" i="3"/>
  <c r="W4232" i="3"/>
  <c r="W4888" i="3"/>
  <c r="W2488" i="3"/>
  <c r="W4440" i="3"/>
  <c r="W3270" i="3"/>
  <c r="W3144" i="3"/>
  <c r="W4428" i="3"/>
  <c r="W4867" i="3"/>
  <c r="W1640" i="3"/>
  <c r="W4764" i="3"/>
  <c r="W4797" i="3"/>
  <c r="W4880" i="3"/>
  <c r="W4978" i="3"/>
  <c r="W1324" i="3"/>
  <c r="W970" i="3"/>
  <c r="W4040" i="3"/>
  <c r="W4824" i="3"/>
  <c r="W2104" i="3"/>
  <c r="W4200" i="3"/>
  <c r="W2758" i="3"/>
  <c r="W4412" i="3"/>
  <c r="W987" i="3"/>
  <c r="W3682" i="3"/>
  <c r="W4224" i="3"/>
  <c r="W4808" i="3"/>
  <c r="W2088" i="3"/>
  <c r="W4530" i="3"/>
  <c r="W4367" i="3"/>
  <c r="W4102" i="3"/>
  <c r="W4445" i="3"/>
  <c r="W3948" i="3"/>
  <c r="W2985" i="3"/>
  <c r="W3487" i="3"/>
  <c r="W888" i="3"/>
  <c r="W4828" i="3"/>
  <c r="W4566" i="3"/>
  <c r="W1418" i="3"/>
  <c r="W4436" i="3"/>
  <c r="W2502" i="3"/>
  <c r="W3672" i="3"/>
  <c r="W106" i="3"/>
  <c r="W4740" i="3"/>
  <c r="W2950" i="3"/>
  <c r="W813" i="3"/>
  <c r="W3620" i="3"/>
  <c r="W2138" i="3"/>
  <c r="W4415" i="3"/>
  <c r="W3469" i="3"/>
  <c r="W1939" i="3"/>
  <c r="W4078" i="3"/>
  <c r="W2900" i="3"/>
  <c r="W1394" i="3"/>
  <c r="W1513" i="3"/>
  <c r="W4254" i="3"/>
  <c r="W3076" i="3"/>
  <c r="W1594" i="3"/>
  <c r="W786" i="3"/>
  <c r="W1881" i="3"/>
  <c r="W3351" i="3"/>
  <c r="W3818" i="3"/>
  <c r="W712" i="3"/>
  <c r="W280" i="3"/>
  <c r="W795" i="3"/>
  <c r="W2749" i="3"/>
  <c r="W1352" i="3"/>
  <c r="W2992" i="3"/>
  <c r="W3896" i="3"/>
  <c r="W1305" i="3"/>
  <c r="W978" i="3"/>
  <c r="W2824" i="3"/>
  <c r="W3904" i="3"/>
  <c r="W4744" i="3"/>
  <c r="W3480" i="3"/>
  <c r="W3949" i="3"/>
  <c r="W4825" i="3"/>
  <c r="W4887" i="3"/>
  <c r="W2512" i="3"/>
  <c r="W2146" i="3"/>
  <c r="W3720" i="3"/>
  <c r="W4696" i="3"/>
  <c r="W1464" i="3"/>
  <c r="W3560" i="3"/>
  <c r="W1894" i="3"/>
  <c r="W2632" i="3"/>
  <c r="W3520" i="3"/>
  <c r="W4666" i="3"/>
  <c r="W4911" i="3"/>
  <c r="W1944" i="3"/>
  <c r="W3437" i="3"/>
  <c r="W4786" i="3"/>
  <c r="W4822" i="3"/>
  <c r="W4559" i="3"/>
  <c r="W3937" i="3"/>
  <c r="W3528" i="3"/>
  <c r="W4618" i="3"/>
  <c r="W997" i="3"/>
  <c r="W4977" i="3"/>
  <c r="W3176" i="3"/>
  <c r="W1382" i="3"/>
  <c r="W3464" i="3"/>
  <c r="W4961" i="3"/>
  <c r="W2089" i="3"/>
  <c r="W3712" i="3"/>
  <c r="W4705" i="3"/>
  <c r="W1576" i="3"/>
  <c r="W4396" i="3"/>
  <c r="W4191" i="3"/>
  <c r="W3926" i="3"/>
  <c r="W4269" i="3"/>
  <c r="W3772" i="3"/>
  <c r="W1961" i="3"/>
  <c r="W3311" i="3"/>
  <c r="W3741" i="3"/>
  <c r="W769" i="3"/>
  <c r="W4726" i="3"/>
  <c r="W4390" i="3"/>
  <c r="W4064" i="3"/>
  <c r="W2326" i="3"/>
  <c r="W618" i="3"/>
  <c r="W4030" i="3"/>
  <c r="W2852" i="3"/>
  <c r="W1336" i="3"/>
  <c r="W3647" i="3"/>
  <c r="W2701" i="3"/>
  <c r="W1118" i="3"/>
  <c r="W3310" i="3"/>
  <c r="W2132" i="3"/>
  <c r="W4001" i="3"/>
  <c r="W4099" i="3"/>
  <c r="W3486" i="3"/>
  <c r="W2308" i="3"/>
  <c r="W4249" i="3"/>
  <c r="W4275" i="3"/>
  <c r="W26" i="3"/>
  <c r="W2583" i="3"/>
  <c r="W1498" i="3"/>
  <c r="W1071" i="3"/>
  <c r="W879" i="3"/>
  <c r="W670" i="3"/>
  <c r="W3808" i="3"/>
  <c r="W3619" i="3"/>
  <c r="W2312" i="3"/>
  <c r="W2880" i="3"/>
  <c r="W4521" i="3"/>
  <c r="W4702" i="3"/>
  <c r="W2589" i="3"/>
  <c r="W4722" i="3"/>
  <c r="W4694" i="3"/>
  <c r="W3695" i="3"/>
  <c r="W3208" i="3"/>
  <c r="W4460" i="3"/>
  <c r="W4886" i="3"/>
  <c r="W2024" i="3"/>
  <c r="W4864" i="3"/>
  <c r="W4973" i="3"/>
  <c r="W2120" i="3"/>
  <c r="W2496" i="3"/>
  <c r="W4425" i="3"/>
  <c r="W4500" i="3"/>
  <c r="W2077" i="3"/>
  <c r="W4684" i="3"/>
  <c r="W4617" i="3"/>
  <c r="W4985" i="3"/>
  <c r="W3183" i="3"/>
  <c r="W3016" i="3"/>
  <c r="W4288" i="3"/>
  <c r="W4820" i="3"/>
  <c r="W1061" i="3"/>
  <c r="W4546" i="3"/>
  <c r="W4461" i="3"/>
  <c r="W2952" i="3"/>
  <c r="W4588" i="3"/>
  <c r="W3048" i="3"/>
  <c r="W1093" i="3"/>
  <c r="W3184" i="3"/>
  <c r="W4817" i="3"/>
  <c r="W1880" i="3"/>
  <c r="W3343" i="3"/>
  <c r="W3078" i="3"/>
  <c r="W3421" i="3"/>
  <c r="W1516" i="3"/>
  <c r="W2127" i="3"/>
  <c r="W3565" i="3"/>
  <c r="W4452" i="3"/>
  <c r="W2518" i="3"/>
  <c r="W4893" i="3"/>
  <c r="W4921" i="3"/>
  <c r="W1952" i="3"/>
  <c r="W2800" i="3"/>
  <c r="W3293" i="3"/>
  <c r="W3262" i="3"/>
  <c r="W2084" i="3"/>
  <c r="W3929" i="3"/>
  <c r="W2879" i="3"/>
  <c r="W1933" i="3"/>
  <c r="W4050" i="3"/>
  <c r="W2542" i="3"/>
  <c r="W1364" i="3"/>
  <c r="W2697" i="3"/>
  <c r="W3331" i="3"/>
  <c r="W2718" i="3"/>
  <c r="W1540" i="3"/>
  <c r="W3041" i="3"/>
  <c r="W3507" i="3"/>
  <c r="W1815" i="3"/>
  <c r="W1353" i="3"/>
  <c r="W70" i="3"/>
  <c r="W544" i="3"/>
  <c r="W4514" i="3"/>
  <c r="W4335" i="3"/>
  <c r="W2287" i="3"/>
  <c r="W4070" i="3"/>
  <c r="W2022" i="3"/>
  <c r="W4413" i="3"/>
  <c r="W2365" i="3"/>
  <c r="W3916" i="3"/>
  <c r="W2467" i="3"/>
  <c r="W2857" i="3"/>
  <c r="W1536" i="3"/>
  <c r="W3448" i="3"/>
  <c r="W3568" i="3"/>
  <c r="W4665" i="3"/>
  <c r="W4883" i="3"/>
  <c r="W2264" i="3"/>
  <c r="W4673" i="3"/>
  <c r="W3471" i="3"/>
  <c r="W1423" i="3"/>
  <c r="W3206" i="3"/>
  <c r="W1101" i="3"/>
  <c r="W3549" i="3"/>
  <c r="W1501" i="3"/>
  <c r="W1900" i="3"/>
  <c r="W3490" i="3"/>
  <c r="W433" i="3"/>
  <c r="W4874" i="3"/>
  <c r="W2200" i="3"/>
  <c r="W4660" i="3"/>
  <c r="W3439" i="3"/>
  <c r="W1391" i="3"/>
  <c r="W3174" i="3"/>
  <c r="W1059" i="3"/>
  <c r="W3517" i="3"/>
  <c r="W1469" i="3"/>
  <c r="W1836" i="3"/>
  <c r="W3426" i="3"/>
  <c r="W97" i="3"/>
  <c r="W4540" i="3"/>
  <c r="W4914" i="3"/>
  <c r="W4931" i="3"/>
  <c r="W530" i="3"/>
  <c r="W2856" i="3"/>
  <c r="W4000" i="3"/>
  <c r="W4700" i="3"/>
  <c r="W4623" i="3"/>
  <c r="W2575" i="3"/>
  <c r="W4358" i="3"/>
  <c r="W2310" i="3"/>
  <c r="W4701" i="3"/>
  <c r="W2653" i="3"/>
  <c r="W4204" i="3"/>
  <c r="W3299" i="3"/>
  <c r="W4209" i="3"/>
  <c r="W2792" i="3"/>
  <c r="W3936" i="3"/>
  <c r="W4688" i="3"/>
  <c r="W4591" i="3"/>
  <c r="W2543" i="3"/>
  <c r="W4326" i="3"/>
  <c r="W2278" i="3"/>
  <c r="W4669" i="3"/>
  <c r="W2621" i="3"/>
  <c r="W4172" i="3"/>
  <c r="W3235" i="3"/>
  <c r="W4129" i="3"/>
  <c r="W2816" i="3"/>
  <c r="W4474" i="3"/>
  <c r="W4505" i="3"/>
  <c r="W4903" i="3"/>
  <c r="W1824" i="3"/>
  <c r="W3544" i="3"/>
  <c r="W3887" i="3"/>
  <c r="W1839" i="3"/>
  <c r="W3622" i="3"/>
  <c r="W1574" i="3"/>
  <c r="W3965" i="3"/>
  <c r="W1917" i="3"/>
  <c r="W3180" i="3"/>
  <c r="W1054" i="3"/>
  <c r="W2448" i="3"/>
  <c r="W4295" i="3"/>
  <c r="W3527" i="3"/>
  <c r="W2759" i="3"/>
  <c r="W1991" i="3"/>
  <c r="W1188" i="3"/>
  <c r="W4286" i="3"/>
  <c r="W3518" i="3"/>
  <c r="W2750" i="3"/>
  <c r="W1982" i="3"/>
  <c r="W1176" i="3"/>
  <c r="W4885" i="3"/>
  <c r="W4117" i="3"/>
  <c r="W3349" i="3"/>
  <c r="W2581" i="3"/>
  <c r="W1813" i="3"/>
  <c r="W950" i="3"/>
  <c r="W3876" i="3"/>
  <c r="W3108" i="3"/>
  <c r="W2340" i="3"/>
  <c r="W1572" i="3"/>
  <c r="W4123" i="3"/>
  <c r="W3355" i="3"/>
  <c r="W2587" i="3"/>
  <c r="W1819" i="3"/>
  <c r="W958" i="3"/>
  <c r="W3930" i="3"/>
  <c r="W3162" i="3"/>
  <c r="W2394" i="3"/>
  <c r="W1626" i="3"/>
  <c r="W4289" i="3"/>
  <c r="W3105" i="3"/>
  <c r="W1569" i="3"/>
  <c r="W1279" i="3"/>
  <c r="W4648" i="3"/>
  <c r="W4671" i="3"/>
  <c r="W3903" i="3"/>
  <c r="W3135" i="3"/>
  <c r="W2367" i="3"/>
  <c r="W1599" i="3"/>
  <c r="W213" i="3"/>
  <c r="W3894" i="3"/>
  <c r="W3126" i="3"/>
  <c r="W2358" i="3"/>
  <c r="W1590" i="3"/>
  <c r="W141" i="3"/>
  <c r="W4493" i="3"/>
  <c r="W3725" i="3"/>
  <c r="W2957" i="3"/>
  <c r="W2189" i="3"/>
  <c r="W1421" i="3"/>
  <c r="W4252" i="3"/>
  <c r="W3484" i="3"/>
  <c r="W2716" i="3"/>
  <c r="W1948" i="3"/>
  <c r="W1131" i="3"/>
  <c r="W4499" i="3"/>
  <c r="W3731" i="3"/>
  <c r="W2963" i="3"/>
  <c r="W2195" i="3"/>
  <c r="W1427" i="3"/>
  <c r="W4306" i="3"/>
  <c r="W3538" i="3"/>
  <c r="W2770" i="3"/>
  <c r="W2002" i="3"/>
  <c r="W1128" i="3"/>
  <c r="W3697" i="3"/>
  <c r="W2329" i="3"/>
  <c r="W689" i="3"/>
  <c r="W2832" i="3"/>
  <c r="W4343" i="3"/>
  <c r="W3575" i="3"/>
  <c r="W2807" i="3"/>
  <c r="W2039" i="3"/>
  <c r="W1252" i="3"/>
  <c r="W4334" i="3"/>
  <c r="W3566" i="3"/>
  <c r="W2798" i="3"/>
  <c r="W2030" i="3"/>
  <c r="W1240" i="3"/>
  <c r="W4933" i="3"/>
  <c r="W4165" i="3"/>
  <c r="W3397" i="3"/>
  <c r="W2629" i="3"/>
  <c r="W1861" i="3"/>
  <c r="W1014" i="3"/>
  <c r="W3924" i="3"/>
  <c r="W3156" i="3"/>
  <c r="W2388" i="3"/>
  <c r="W1620" i="3"/>
  <c r="W381" i="3"/>
  <c r="W4171" i="3"/>
  <c r="W3403" i="3"/>
  <c r="W2635" i="3"/>
  <c r="W1867" i="3"/>
  <c r="W1022" i="3"/>
  <c r="W3978" i="3"/>
  <c r="W3210" i="3"/>
  <c r="W2442" i="3"/>
  <c r="W1674" i="3"/>
  <c r="W4353" i="3"/>
  <c r="W3177" i="3"/>
  <c r="W1673" i="3"/>
  <c r="W3340" i="3"/>
  <c r="W2572" i="3"/>
  <c r="W1804" i="3"/>
  <c r="W939" i="3"/>
  <c r="W4355" i="3"/>
  <c r="W3587" i="3"/>
  <c r="W2819" i="3"/>
  <c r="W2051" i="3"/>
  <c r="W1268" i="3"/>
  <c r="W4162" i="3"/>
  <c r="W3394" i="3"/>
  <c r="W2626" i="3"/>
  <c r="W1858" i="3"/>
  <c r="W882" i="3"/>
  <c r="W3481" i="3"/>
  <c r="W2025" i="3"/>
  <c r="W170" i="3"/>
  <c r="W550" i="3"/>
  <c r="W4240" i="3"/>
  <c r="W4519" i="3"/>
  <c r="W3751" i="3"/>
  <c r="W2983" i="3"/>
  <c r="W2215" i="3"/>
  <c r="W1447" i="3"/>
  <c r="W4510" i="3"/>
  <c r="W3742" i="3"/>
  <c r="W2974" i="3"/>
  <c r="W2206" i="3"/>
  <c r="W1438" i="3"/>
  <c r="W4341" i="3"/>
  <c r="W3573" i="3"/>
  <c r="W2805" i="3"/>
  <c r="W2037" i="3"/>
  <c r="W1250" i="3"/>
  <c r="W4100" i="3"/>
  <c r="W3332" i="3"/>
  <c r="W2564" i="3"/>
  <c r="W1796" i="3"/>
  <c r="W928" i="3"/>
  <c r="W4347" i="3"/>
  <c r="W3579" i="3"/>
  <c r="W2811" i="3"/>
  <c r="W2043" i="3"/>
  <c r="W1258" i="3"/>
  <c r="W4154" i="3"/>
  <c r="W3386" i="3"/>
  <c r="W2618" i="3"/>
  <c r="W1850" i="3"/>
  <c r="W866" i="3"/>
  <c r="W3465" i="3"/>
  <c r="W2017" i="3"/>
  <c r="W162" i="3"/>
  <c r="W534" i="3"/>
  <c r="W3516" i="3"/>
  <c r="W2748" i="3"/>
  <c r="W1980" i="3"/>
  <c r="W1173" i="3"/>
  <c r="W4531" i="3"/>
  <c r="W3763" i="3"/>
  <c r="W2995" i="3"/>
  <c r="W2227" i="3"/>
  <c r="W1459" i="3"/>
  <c r="W4338" i="3"/>
  <c r="W3570" i="3"/>
  <c r="W2802" i="3"/>
  <c r="W2034" i="3"/>
  <c r="W1181" i="3"/>
  <c r="W3753" i="3"/>
  <c r="W2393" i="3"/>
  <c r="W421" i="3"/>
  <c r="W865" i="3"/>
  <c r="W3088" i="3"/>
  <c r="W4375" i="3"/>
  <c r="W3607" i="3"/>
  <c r="W2839" i="3"/>
  <c r="W2071" i="3"/>
  <c r="W1124" i="3"/>
  <c r="W3854" i="3"/>
  <c r="W2446" i="3"/>
  <c r="W1112" i="3"/>
  <c r="W4389" i="3"/>
  <c r="W2469" i="3"/>
  <c r="W3764" i="3"/>
  <c r="W1460" i="3"/>
  <c r="W3243" i="3"/>
  <c r="W739" i="3"/>
  <c r="W2282" i="3"/>
  <c r="W2889" i="3"/>
  <c r="W380" i="3"/>
  <c r="W1074" i="3"/>
  <c r="W347" i="3"/>
  <c r="W3409" i="3"/>
  <c r="W1030" i="3"/>
  <c r="W2561" i="3"/>
  <c r="W230" i="3"/>
  <c r="W979" i="3"/>
  <c r="W1593" i="3"/>
  <c r="W831" i="3"/>
  <c r="W680" i="3"/>
  <c r="W159" i="3"/>
  <c r="W684" i="3"/>
  <c r="W558" i="3"/>
  <c r="W427" i="3"/>
  <c r="W1862" i="3"/>
  <c r="W4253" i="3"/>
  <c r="W2205" i="3"/>
  <c r="W3756" i="3"/>
  <c r="W1955" i="3"/>
  <c r="W1833" i="3"/>
  <c r="W4952" i="3"/>
  <c r="W923" i="3"/>
  <c r="W2936" i="3"/>
  <c r="W3056" i="3"/>
  <c r="W4552" i="3"/>
  <c r="W4792" i="3"/>
  <c r="W1752" i="3"/>
  <c r="W4465" i="3"/>
  <c r="W3295" i="3"/>
  <c r="W1220" i="3"/>
  <c r="W3030" i="3"/>
  <c r="W853" i="3"/>
  <c r="W3373" i="3"/>
  <c r="W1321" i="3"/>
  <c r="W1388" i="3"/>
  <c r="W2978" i="3"/>
  <c r="W4778" i="3"/>
  <c r="W1688" i="3"/>
  <c r="W4433" i="3"/>
  <c r="W3279" i="3"/>
  <c r="W1198" i="3"/>
  <c r="W3014" i="3"/>
  <c r="W811" i="3"/>
  <c r="W3357" i="3"/>
  <c r="W1302" i="3"/>
  <c r="W1320" i="3"/>
  <c r="W2914" i="3"/>
  <c r="W648" i="3"/>
  <c r="W4409" i="3"/>
  <c r="W4834" i="3"/>
  <c r="W4857" i="3"/>
  <c r="W2344" i="3"/>
  <c r="W3488" i="3"/>
  <c r="W4594" i="3"/>
  <c r="W4447" i="3"/>
  <c r="W2399" i="3"/>
  <c r="W4182" i="3"/>
  <c r="W2134" i="3"/>
  <c r="W4525" i="3"/>
  <c r="W2477" i="3"/>
  <c r="W4028" i="3"/>
  <c r="W2787" i="3"/>
  <c r="W3425" i="3"/>
  <c r="W2280" i="3"/>
  <c r="W3424" i="3"/>
  <c r="W4578" i="3"/>
  <c r="W4431" i="3"/>
  <c r="W2383" i="3"/>
  <c r="W4166" i="3"/>
  <c r="W2118" i="3"/>
  <c r="W4509" i="3"/>
  <c r="W2461" i="3"/>
  <c r="W4012" i="3"/>
  <c r="W2723" i="3"/>
  <c r="W3313" i="3"/>
  <c r="W2304" i="3"/>
  <c r="W4216" i="3"/>
  <c r="W4336" i="3"/>
  <c r="W4818" i="3"/>
  <c r="W4993" i="3"/>
  <c r="W1306" i="3"/>
  <c r="W3032" i="3"/>
  <c r="W4899" i="3"/>
  <c r="W3727" i="3"/>
  <c r="W1679" i="3"/>
  <c r="W3462" i="3"/>
  <c r="W1414" i="3"/>
  <c r="W3805" i="3"/>
  <c r="W1757" i="3"/>
  <c r="W2668" i="3"/>
  <c r="W4258" i="3"/>
  <c r="W1936" i="3"/>
  <c r="W4231" i="3"/>
  <c r="W3463" i="3"/>
  <c r="W2695" i="3"/>
  <c r="W1927" i="3"/>
  <c r="W1102" i="3"/>
  <c r="W4222" i="3"/>
  <c r="W3454" i="3"/>
  <c r="W2686" i="3"/>
  <c r="W1918" i="3"/>
  <c r="W1091" i="3"/>
  <c r="W4821" i="3"/>
  <c r="W4053" i="3"/>
  <c r="W3285" i="3"/>
  <c r="W2517" i="3"/>
  <c r="W1749" i="3"/>
  <c r="W851" i="3"/>
  <c r="W3812" i="3"/>
  <c r="W3044" i="3"/>
  <c r="W2276" i="3"/>
  <c r="W1508" i="3"/>
  <c r="W4827" i="3"/>
  <c r="W4059" i="3"/>
  <c r="W3291" i="3"/>
  <c r="W2523" i="3"/>
  <c r="W1755" i="3"/>
  <c r="W867" i="3"/>
  <c r="W3866" i="3"/>
  <c r="W3098" i="3"/>
  <c r="W2330" i="3"/>
  <c r="W1554" i="3"/>
  <c r="W4201" i="3"/>
  <c r="W2977" i="3"/>
  <c r="W1441" i="3"/>
  <c r="W767" i="3"/>
  <c r="W4529" i="3"/>
  <c r="W4607" i="3"/>
  <c r="W3839" i="3"/>
  <c r="W3071" i="3"/>
  <c r="W2303" i="3"/>
  <c r="W1535" i="3"/>
  <c r="W4598" i="3"/>
  <c r="W3830" i="3"/>
  <c r="W3062" i="3"/>
  <c r="W2294" i="3"/>
  <c r="W1526" i="3"/>
  <c r="W4429" i="3"/>
  <c r="W3661" i="3"/>
  <c r="W2893" i="3"/>
  <c r="W2125" i="3"/>
  <c r="W1357" i="3"/>
  <c r="W4188" i="3"/>
  <c r="W3420" i="3"/>
  <c r="W2652" i="3"/>
  <c r="W1884" i="3"/>
  <c r="W1045" i="3"/>
  <c r="W4435" i="3"/>
  <c r="W3667" i="3"/>
  <c r="W2899" i="3"/>
  <c r="W2131" i="3"/>
  <c r="W1363" i="3"/>
  <c r="W4242" i="3"/>
  <c r="W3474" i="3"/>
  <c r="W2706" i="3"/>
  <c r="W1938" i="3"/>
  <c r="W1032" i="3"/>
  <c r="W3609" i="3"/>
  <c r="W2201" i="3"/>
  <c r="W346" i="3"/>
  <c r="W353" i="3"/>
  <c r="W2320" i="3"/>
  <c r="W4279" i="3"/>
  <c r="W3511" i="3"/>
  <c r="W2743" i="3"/>
  <c r="W1975" i="3"/>
  <c r="W1166" i="3"/>
  <c r="W4270" i="3"/>
  <c r="W3502" i="3"/>
  <c r="W2734" i="3"/>
  <c r="W1966" i="3"/>
  <c r="W1155" i="3"/>
  <c r="W4869" i="3"/>
  <c r="W4101" i="3"/>
  <c r="W3333" i="3"/>
  <c r="W2565" i="3"/>
  <c r="W1797" i="3"/>
  <c r="W930" i="3"/>
  <c r="W3860" i="3"/>
  <c r="W3092" i="3"/>
  <c r="W2324" i="3"/>
  <c r="W1556" i="3"/>
  <c r="W4107" i="3"/>
  <c r="W3339" i="3"/>
  <c r="W2571" i="3"/>
  <c r="W1803" i="3"/>
  <c r="W938" i="3"/>
  <c r="W3914" i="3"/>
  <c r="W3146" i="3"/>
  <c r="W2378" i="3"/>
  <c r="W1610" i="3"/>
  <c r="W4265" i="3"/>
  <c r="W3081" i="3"/>
  <c r="W1545" i="3"/>
  <c r="W1151" i="3"/>
  <c r="W3276" i="3"/>
  <c r="W2508" i="3"/>
  <c r="W1740" i="3"/>
  <c r="W827" i="3"/>
  <c r="W4291" i="3"/>
  <c r="W3523" i="3"/>
  <c r="W2755" i="3"/>
  <c r="W1987" i="3"/>
  <c r="W1182" i="3"/>
  <c r="W4098" i="3"/>
  <c r="W3330" i="3"/>
  <c r="W2562" i="3"/>
  <c r="W1794" i="3"/>
  <c r="W666" i="3"/>
  <c r="W3369" i="3"/>
  <c r="W1897" i="3"/>
  <c r="W42" i="3"/>
  <c r="W38" i="3"/>
  <c r="W3728" i="3"/>
  <c r="W4455" i="3"/>
  <c r="W3687" i="3"/>
  <c r="W2919" i="3"/>
  <c r="W2151" i="3"/>
  <c r="W1383" i="3"/>
  <c r="W4446" i="3"/>
  <c r="W3678" i="3"/>
  <c r="W2910" i="3"/>
  <c r="W2142" i="3"/>
  <c r="W1374" i="3"/>
  <c r="W4277" i="3"/>
  <c r="W3509" i="3"/>
  <c r="W2741" i="3"/>
  <c r="W1973" i="3"/>
  <c r="W1164" i="3"/>
  <c r="W4036" i="3"/>
  <c r="W3268" i="3"/>
  <c r="W2500" i="3"/>
  <c r="W1732" i="3"/>
  <c r="W805" i="3"/>
  <c r="W4283" i="3"/>
  <c r="W3515" i="3"/>
  <c r="W2747" i="3"/>
  <c r="W1979" i="3"/>
  <c r="W1172" i="3"/>
  <c r="W4090" i="3"/>
  <c r="W3322" i="3"/>
  <c r="W2554" i="3"/>
  <c r="W1786" i="3"/>
  <c r="W634" i="3"/>
  <c r="W3361" i="3"/>
  <c r="W1889" i="3"/>
  <c r="W34" i="3"/>
  <c r="W22" i="3"/>
  <c r="W3452" i="3"/>
  <c r="W2684" i="3"/>
  <c r="W1916" i="3"/>
  <c r="W1088" i="3"/>
  <c r="W4467" i="3"/>
  <c r="W3699" i="3"/>
  <c r="W2931" i="3"/>
  <c r="W2163" i="3"/>
  <c r="W1395" i="3"/>
  <c r="W4274" i="3"/>
  <c r="W3506" i="3"/>
  <c r="W2738" i="3"/>
  <c r="W1970" i="3"/>
  <c r="W1085" i="3"/>
  <c r="W3657" i="3"/>
  <c r="W2265" i="3"/>
  <c r="W410" i="3"/>
  <c r="W513" i="3"/>
  <c r="W2576" i="3"/>
  <c r="W4311" i="3"/>
  <c r="W3543" i="3"/>
  <c r="W2775" i="3"/>
  <c r="W2007" i="3"/>
  <c r="W1038" i="3"/>
  <c r="W3790" i="3"/>
  <c r="W2382" i="3"/>
  <c r="W1027" i="3"/>
  <c r="W4261" i="3"/>
  <c r="W2277" i="3"/>
  <c r="W3572" i="3"/>
  <c r="W1248" i="3"/>
  <c r="W3051" i="3"/>
  <c r="W4394" i="3"/>
  <c r="W2090" i="3"/>
  <c r="W2505" i="3"/>
  <c r="W1193" i="3"/>
  <c r="W755" i="3"/>
  <c r="W3217" i="3"/>
  <c r="W661" i="3"/>
  <c r="W1249" i="3"/>
  <c r="W2305" i="3"/>
  <c r="W45" i="3"/>
  <c r="W1334" i="3"/>
  <c r="W319" i="3"/>
  <c r="W616" i="3"/>
  <c r="W95" i="3"/>
  <c r="W620" i="3"/>
  <c r="W494" i="3"/>
  <c r="W363" i="3"/>
  <c r="W675" i="3"/>
  <c r="W3136" i="3"/>
  <c r="W4585" i="3"/>
  <c r="W4804" i="3"/>
  <c r="W2925" i="3"/>
  <c r="W4810" i="3"/>
  <c r="W2040" i="3"/>
  <c r="W2160" i="3"/>
  <c r="W4136" i="3"/>
  <c r="W4612" i="3"/>
  <c r="W4928" i="3"/>
  <c r="W413" i="3"/>
  <c r="W2256" i="3"/>
  <c r="W2991" i="3"/>
  <c r="W749" i="3"/>
  <c r="W2726" i="3"/>
  <c r="W3069" i="3"/>
  <c r="W918" i="3"/>
  <c r="W4579" i="3"/>
  <c r="W2082" i="3"/>
  <c r="W3864" i="3"/>
  <c r="W3999" i="3"/>
  <c r="W1951" i="3"/>
  <c r="W3734" i="3"/>
  <c r="W1686" i="3"/>
  <c r="W4077" i="3"/>
  <c r="W2029" i="3"/>
  <c r="W3500" i="3"/>
  <c r="W1443" i="3"/>
  <c r="W37" i="3"/>
  <c r="W4879" i="3"/>
  <c r="W2424" i="3"/>
  <c r="W2544" i="3"/>
  <c r="W4424" i="3"/>
  <c r="W4689" i="3"/>
  <c r="W4983" i="3"/>
  <c r="W1211" i="3"/>
  <c r="W3280" i="3"/>
  <c r="W3119" i="3"/>
  <c r="W986" i="3"/>
  <c r="W2854" i="3"/>
  <c r="W13" i="3"/>
  <c r="W3197" i="3"/>
  <c r="W1090" i="3"/>
  <c r="W514" i="3"/>
  <c r="W2466" i="3"/>
  <c r="W4676" i="3"/>
  <c r="W4974" i="3"/>
  <c r="W1125" i="3"/>
  <c r="W3152" i="3"/>
  <c r="W3103" i="3"/>
  <c r="W964" i="3"/>
  <c r="W2838" i="3"/>
  <c r="W3181" i="3"/>
  <c r="W1068" i="3"/>
  <c r="W61" i="3"/>
  <c r="W2402" i="3"/>
  <c r="W1295" i="3"/>
  <c r="W3968" i="3"/>
  <c r="W4732" i="3"/>
  <c r="W4756" i="3"/>
  <c r="W1832" i="3"/>
  <c r="W2976" i="3"/>
  <c r="W4466" i="3"/>
  <c r="W4271" i="3"/>
  <c r="W2223" i="3"/>
  <c r="W4006" i="3"/>
  <c r="W1958" i="3"/>
  <c r="W4349" i="3"/>
  <c r="W2301" i="3"/>
  <c r="W3852" i="3"/>
  <c r="W2275" i="3"/>
  <c r="W2473" i="3"/>
  <c r="W1768" i="3"/>
  <c r="W2912" i="3"/>
  <c r="W4450" i="3"/>
  <c r="W4255" i="3"/>
  <c r="W2207" i="3"/>
  <c r="W3990" i="3"/>
  <c r="W1942" i="3"/>
  <c r="W4333" i="3"/>
  <c r="W2285" i="3"/>
  <c r="W3836" i="3"/>
  <c r="W2211" i="3"/>
  <c r="W2345" i="3"/>
  <c r="W1792" i="3"/>
  <c r="W3704" i="3"/>
  <c r="W3824" i="3"/>
  <c r="W4716" i="3"/>
  <c r="W4920" i="3"/>
  <c r="W2520" i="3"/>
  <c r="W4762" i="3"/>
  <c r="W3551" i="3"/>
  <c r="W1503" i="3"/>
  <c r="W3286" i="3"/>
  <c r="W1208" i="3"/>
  <c r="W3629" i="3"/>
  <c r="W1581" i="3"/>
  <c r="W2156" i="3"/>
  <c r="W3746" i="3"/>
  <c r="W1424" i="3"/>
  <c r="W4167" i="3"/>
  <c r="W3399" i="3"/>
  <c r="W2631" i="3"/>
  <c r="W1863" i="3"/>
  <c r="W1018" i="3"/>
  <c r="W4158" i="3"/>
  <c r="W3390" i="3"/>
  <c r="W2622" i="3"/>
  <c r="W1854" i="3"/>
  <c r="W1005" i="3"/>
  <c r="W4757" i="3"/>
  <c r="W3989" i="3"/>
  <c r="W3221" i="3"/>
  <c r="W2453" i="3"/>
  <c r="W1685" i="3"/>
  <c r="W677" i="3"/>
  <c r="W3748" i="3"/>
  <c r="W2980" i="3"/>
  <c r="W2212" i="3"/>
  <c r="W1444" i="3"/>
  <c r="W4763" i="3"/>
  <c r="W3995" i="3"/>
  <c r="W3227" i="3"/>
  <c r="W2459" i="3"/>
  <c r="W1691" i="3"/>
  <c r="W698" i="3"/>
  <c r="W3802" i="3"/>
  <c r="W3034" i="3"/>
  <c r="W2266" i="3"/>
  <c r="W1482" i="3"/>
  <c r="W4121" i="3"/>
  <c r="W2849" i="3"/>
  <c r="W1307" i="3"/>
  <c r="W255" i="3"/>
  <c r="W4393" i="3"/>
  <c r="W4543" i="3"/>
  <c r="W3775" i="3"/>
  <c r="W3007" i="3"/>
  <c r="W2239" i="3"/>
  <c r="W1471" i="3"/>
  <c r="W4534" i="3"/>
  <c r="W3766" i="3"/>
  <c r="W2998" i="3"/>
  <c r="W2230" i="3"/>
  <c r="W1462" i="3"/>
  <c r="W4365" i="3"/>
  <c r="W3597" i="3"/>
  <c r="W2829" i="3"/>
  <c r="W2061" i="3"/>
  <c r="W1282" i="3"/>
  <c r="W4124" i="3"/>
  <c r="W3356" i="3"/>
  <c r="W2588" i="3"/>
  <c r="W1820" i="3"/>
  <c r="W960" i="3"/>
  <c r="W4371" i="3"/>
  <c r="W3603" i="3"/>
  <c r="W2835" i="3"/>
  <c r="W2067" i="3"/>
  <c r="W1290" i="3"/>
  <c r="W4178" i="3"/>
  <c r="W3410" i="3"/>
  <c r="W2642" i="3"/>
  <c r="W1874" i="3"/>
  <c r="W915" i="3"/>
  <c r="W3497" i="3"/>
  <c r="W2073" i="3"/>
  <c r="W218" i="3"/>
  <c r="W678" i="3"/>
  <c r="W1808" i="3"/>
  <c r="W4215" i="3"/>
  <c r="W3447" i="3"/>
  <c r="W2679" i="3"/>
  <c r="W1911" i="3"/>
  <c r="W1082" i="3"/>
  <c r="W4206" i="3"/>
  <c r="W3438" i="3"/>
  <c r="W2670" i="3"/>
  <c r="W1902" i="3"/>
  <c r="W1069" i="3"/>
  <c r="W4805" i="3"/>
  <c r="W4037" i="3"/>
  <c r="W3269" i="3"/>
  <c r="W2501" i="3"/>
  <c r="W1733" i="3"/>
  <c r="W810" i="3"/>
  <c r="W3796" i="3"/>
  <c r="W3028" i="3"/>
  <c r="W2260" i="3"/>
  <c r="W1492" i="3"/>
  <c r="W4811" i="3"/>
  <c r="W4043" i="3"/>
  <c r="W3275" i="3"/>
  <c r="W2507" i="3"/>
  <c r="W1739" i="3"/>
  <c r="W826" i="3"/>
  <c r="W3850" i="3"/>
  <c r="W3082" i="3"/>
  <c r="W2314" i="3"/>
  <c r="W1538" i="3"/>
  <c r="W4185" i="3"/>
  <c r="W2953" i="3"/>
  <c r="W1417" i="3"/>
  <c r="W639" i="3"/>
  <c r="W3212" i="3"/>
  <c r="W2444" i="3"/>
  <c r="W1676" i="3"/>
  <c r="W642" i="3"/>
  <c r="W4227" i="3"/>
  <c r="W3459" i="3"/>
  <c r="W2691" i="3"/>
  <c r="W1923" i="3"/>
  <c r="W1098" i="3"/>
  <c r="W4034" i="3"/>
  <c r="W3266" i="3"/>
  <c r="W2498" i="3"/>
  <c r="W1730" i="3"/>
  <c r="W173" i="3"/>
  <c r="W3273" i="3"/>
  <c r="W1769" i="3"/>
  <c r="W3216" i="3"/>
  <c r="W4391" i="3"/>
  <c r="W3623" i="3"/>
  <c r="W2855" i="3"/>
  <c r="W2087" i="3"/>
  <c r="W1314" i="3"/>
  <c r="W4382" i="3"/>
  <c r="W3614" i="3"/>
  <c r="W2846" i="3"/>
  <c r="W2078" i="3"/>
  <c r="W1304" i="3"/>
  <c r="W4981" i="3"/>
  <c r="W4213" i="3"/>
  <c r="W3445" i="3"/>
  <c r="W2677" i="3"/>
  <c r="W1909" i="3"/>
  <c r="W1078" i="3"/>
  <c r="W3972" i="3"/>
  <c r="W3204" i="3"/>
  <c r="W2436" i="3"/>
  <c r="W1668" i="3"/>
  <c r="W610" i="3"/>
  <c r="W4219" i="3"/>
  <c r="W3451" i="3"/>
  <c r="W2683" i="3"/>
  <c r="W1915" i="3"/>
  <c r="W1086" i="3"/>
  <c r="W4026" i="3"/>
  <c r="W3258" i="3"/>
  <c r="W2490" i="3"/>
  <c r="W1722" i="3"/>
  <c r="W109" i="3"/>
  <c r="W3249" i="3"/>
  <c r="W1761" i="3"/>
  <c r="W3388" i="3"/>
  <c r="W2620" i="3"/>
  <c r="W1852" i="3"/>
  <c r="W1003" i="3"/>
  <c r="W4403" i="3"/>
  <c r="W3635" i="3"/>
  <c r="W2867" i="3"/>
  <c r="W2099" i="3"/>
  <c r="W1328" i="3"/>
  <c r="W4210" i="3"/>
  <c r="W3442" i="3"/>
  <c r="W2674" i="3"/>
  <c r="W1906" i="3"/>
  <c r="W968" i="3"/>
  <c r="W3553" i="3"/>
  <c r="W2137" i="3"/>
  <c r="W282" i="3"/>
  <c r="W177" i="3"/>
  <c r="W2064" i="3"/>
  <c r="W4247" i="3"/>
  <c r="W3479" i="3"/>
  <c r="W2711" i="3"/>
  <c r="W1943" i="3"/>
  <c r="W685" i="3"/>
  <c r="W3662" i="3"/>
  <c r="W2318" i="3"/>
  <c r="W650" i="3"/>
  <c r="W4069" i="3"/>
  <c r="W2213" i="3"/>
  <c r="W3508" i="3"/>
  <c r="W1163" i="3"/>
  <c r="W2987" i="3"/>
  <c r="W4330" i="3"/>
  <c r="W2026" i="3"/>
  <c r="W2377" i="3"/>
  <c r="W857" i="3"/>
  <c r="W533" i="3"/>
  <c r="W1281" i="3"/>
  <c r="W3153" i="3"/>
  <c r="W357" i="3"/>
  <c r="W1177" i="3"/>
  <c r="W1857" i="3"/>
  <c r="W3961" i="3"/>
  <c r="W565" i="3"/>
  <c r="W792" i="3"/>
  <c r="W913" i="3"/>
  <c r="W791" i="3"/>
  <c r="W131" i="3"/>
  <c r="W844" i="3"/>
  <c r="W1928" i="3"/>
  <c r="W2112" i="3"/>
  <c r="W4144" i="3"/>
  <c r="W4192" i="3"/>
  <c r="W1565" i="3"/>
  <c r="W4708" i="3"/>
  <c r="W1528" i="3"/>
  <c r="W1648" i="3"/>
  <c r="W3624" i="3"/>
  <c r="W4484" i="3"/>
  <c r="W4854" i="3"/>
  <c r="W837" i="3"/>
  <c r="W2831" i="3"/>
  <c r="W2566" i="3"/>
  <c r="W4957" i="3"/>
  <c r="W2909" i="3"/>
  <c r="W453" i="3"/>
  <c r="W4067" i="3"/>
  <c r="W1562" i="3"/>
  <c r="W3352" i="3"/>
  <c r="W4972" i="3"/>
  <c r="W3823" i="3"/>
  <c r="W1775" i="3"/>
  <c r="W3558" i="3"/>
  <c r="W1510" i="3"/>
  <c r="W3901" i="3"/>
  <c r="W1853" i="3"/>
  <c r="W2988" i="3"/>
  <c r="W717" i="3"/>
  <c r="W4785" i="3"/>
  <c r="W1912" i="3"/>
  <c r="W2032" i="3"/>
  <c r="W4008" i="3"/>
  <c r="W4580" i="3"/>
  <c r="W4910" i="3"/>
  <c r="W2000" i="3"/>
  <c r="W2959" i="3"/>
  <c r="W653" i="3"/>
  <c r="W2694" i="3"/>
  <c r="W3037" i="3"/>
  <c r="W874" i="3"/>
  <c r="W4451" i="3"/>
  <c r="W1954" i="3"/>
  <c r="W4564" i="3"/>
  <c r="W4900" i="3"/>
  <c r="W1744" i="3"/>
  <c r="W2927" i="3"/>
  <c r="W525" i="3"/>
  <c r="W2662" i="3"/>
  <c r="W3005" i="3"/>
  <c r="W787" i="3"/>
  <c r="W4387" i="3"/>
  <c r="W1890" i="3"/>
  <c r="W806" i="3"/>
  <c r="W3456" i="3"/>
  <c r="W4630" i="3"/>
  <c r="W4654" i="3"/>
  <c r="W4994" i="3"/>
  <c r="W1315" i="3"/>
  <c r="W2464" i="3"/>
  <c r="W4184" i="3"/>
  <c r="W4111" i="3"/>
  <c r="W2063" i="3"/>
  <c r="W3846" i="3"/>
  <c r="W1798" i="3"/>
  <c r="W4189" i="3"/>
  <c r="W2141" i="3"/>
  <c r="W3692" i="3"/>
  <c r="W1763" i="3"/>
  <c r="W1449" i="3"/>
  <c r="W1232" i="3"/>
  <c r="W2400" i="3"/>
  <c r="W4120" i="3"/>
  <c r="W4079" i="3"/>
  <c r="W2031" i="3"/>
  <c r="W3814" i="3"/>
  <c r="W1766" i="3"/>
  <c r="W4157" i="3"/>
  <c r="W2109" i="3"/>
  <c r="W3660" i="3"/>
  <c r="W1699" i="3"/>
  <c r="W1316" i="3"/>
  <c r="W4988" i="3"/>
  <c r="W1264" i="3"/>
  <c r="W3192" i="3"/>
  <c r="W3312" i="3"/>
  <c r="W4614" i="3"/>
  <c r="W4842" i="3"/>
  <c r="W2008" i="3"/>
  <c r="W4593" i="3"/>
  <c r="W3375" i="3"/>
  <c r="W1323" i="3"/>
  <c r="W3110" i="3"/>
  <c r="W973" i="3"/>
  <c r="W3453" i="3"/>
  <c r="W1405" i="3"/>
  <c r="W1644" i="3"/>
  <c r="W3234" i="3"/>
  <c r="W658" i="3"/>
  <c r="W4103" i="3"/>
  <c r="W3335" i="3"/>
  <c r="W2567" i="3"/>
  <c r="W1799" i="3"/>
  <c r="W932" i="3"/>
  <c r="W4094" i="3"/>
  <c r="W3326" i="3"/>
  <c r="W2558" i="3"/>
  <c r="W1790" i="3"/>
  <c r="W920" i="3"/>
  <c r="W4693" i="3"/>
  <c r="W3925" i="3"/>
  <c r="W3157" i="3"/>
  <c r="W2389" i="3"/>
  <c r="W1621" i="3"/>
  <c r="W389" i="3"/>
  <c r="W3684" i="3"/>
  <c r="W2916" i="3"/>
  <c r="W2148" i="3"/>
  <c r="W1380" i="3"/>
  <c r="W4699" i="3"/>
  <c r="W3931" i="3"/>
  <c r="W3163" i="3"/>
  <c r="W2395" i="3"/>
  <c r="W1627" i="3"/>
  <c r="W437" i="3"/>
  <c r="W3738" i="3"/>
  <c r="W2970" i="3"/>
  <c r="W2202" i="3"/>
  <c r="W1410" i="3"/>
  <c r="W4017" i="3"/>
  <c r="W2721" i="3"/>
  <c r="W1138" i="3"/>
  <c r="W3920" i="3"/>
  <c r="W4479" i="3"/>
  <c r="W3711" i="3"/>
  <c r="W2943" i="3"/>
  <c r="W2175" i="3"/>
  <c r="W1407" i="3"/>
  <c r="W4470" i="3"/>
  <c r="W3702" i="3"/>
  <c r="W2934" i="3"/>
  <c r="W2166" i="3"/>
  <c r="W1398" i="3"/>
  <c r="W4301" i="3"/>
  <c r="W3533" i="3"/>
  <c r="W2765" i="3"/>
  <c r="W1997" i="3"/>
  <c r="W1196" i="3"/>
  <c r="W4060" i="3"/>
  <c r="W3292" i="3"/>
  <c r="W2524" i="3"/>
  <c r="W1756" i="3"/>
  <c r="W869" i="3"/>
  <c r="W4307" i="3"/>
  <c r="W3539" i="3"/>
  <c r="W2771" i="3"/>
  <c r="W2003" i="3"/>
  <c r="W1204" i="3"/>
  <c r="W4114" i="3"/>
  <c r="W3346" i="3"/>
  <c r="W2578" i="3"/>
  <c r="W1810" i="3"/>
  <c r="W715" i="3"/>
  <c r="W3401" i="3"/>
  <c r="W1945" i="3"/>
  <c r="W90" i="3"/>
  <c r="W166" i="3"/>
  <c r="W4991" i="3"/>
  <c r="W1285" i="3"/>
  <c r="W4151" i="3"/>
  <c r="W3383" i="3"/>
  <c r="W2615" i="3"/>
  <c r="W1847" i="3"/>
  <c r="W996" i="3"/>
  <c r="W4142" i="3"/>
  <c r="W3374" i="3"/>
  <c r="W2606" i="3"/>
  <c r="W1838" i="3"/>
  <c r="W984" i="3"/>
  <c r="W4741" i="3"/>
  <c r="W3973" i="3"/>
  <c r="W3205" i="3"/>
  <c r="W2437" i="3"/>
  <c r="W1669" i="3"/>
  <c r="W613" i="3"/>
  <c r="W3732" i="3"/>
  <c r="W2964" i="3"/>
  <c r="W2196" i="3"/>
  <c r="W1428" i="3"/>
  <c r="W4747" i="3"/>
  <c r="W3979" i="3"/>
  <c r="W3211" i="3"/>
  <c r="W2443" i="3"/>
  <c r="W1675" i="3"/>
  <c r="W637" i="3"/>
  <c r="W3786" i="3"/>
  <c r="W3018" i="3"/>
  <c r="W2250" i="3"/>
  <c r="W1466" i="3"/>
  <c r="W4097" i="3"/>
  <c r="W2825" i="3"/>
  <c r="W1276" i="3"/>
  <c r="W127" i="3"/>
  <c r="W3148" i="3"/>
  <c r="W2380" i="3"/>
  <c r="W1612" i="3"/>
  <c r="W317" i="3"/>
  <c r="W4163" i="3"/>
  <c r="W3395" i="3"/>
  <c r="W2627" i="3"/>
  <c r="W1859" i="3"/>
  <c r="W1012" i="3"/>
  <c r="W3970" i="3"/>
  <c r="W3202" i="3"/>
  <c r="W2434" i="3"/>
  <c r="W1666" i="3"/>
  <c r="W4337" i="3"/>
  <c r="W3169" i="3"/>
  <c r="W1641" i="3"/>
  <c r="W2704" i="3"/>
  <c r="W4327" i="3"/>
  <c r="W3559" i="3"/>
  <c r="W2791" i="3"/>
  <c r="W2023" i="3"/>
  <c r="W1230" i="3"/>
  <c r="W4318" i="3"/>
  <c r="W3550" i="3"/>
  <c r="W2782" i="3"/>
  <c r="W2014" i="3"/>
  <c r="W1219" i="3"/>
  <c r="W4917" i="3"/>
  <c r="W4149" i="3"/>
  <c r="W3381" i="3"/>
  <c r="W2613" i="3"/>
  <c r="W1845" i="3"/>
  <c r="W994" i="3"/>
  <c r="W3908" i="3"/>
  <c r="W3140" i="3"/>
  <c r="W2372" i="3"/>
  <c r="W1604" i="3"/>
  <c r="W253" i="3"/>
  <c r="W4155" i="3"/>
  <c r="W3387" i="3"/>
  <c r="W2619" i="3"/>
  <c r="W1851" i="3"/>
  <c r="W1002" i="3"/>
  <c r="W3962" i="3"/>
  <c r="W3194" i="3"/>
  <c r="W2426" i="3"/>
  <c r="W1658" i="3"/>
  <c r="W4329" i="3"/>
  <c r="W3161" i="3"/>
  <c r="W1633" i="3"/>
  <c r="W3324" i="3"/>
  <c r="W2556" i="3"/>
  <c r="W1788" i="3"/>
  <c r="W917" i="3"/>
  <c r="W4339" i="3"/>
  <c r="W3571" i="3"/>
  <c r="W2803" i="3"/>
  <c r="W2035" i="3"/>
  <c r="W1246" i="3"/>
  <c r="W4146" i="3"/>
  <c r="W3378" i="3"/>
  <c r="W2610" i="3"/>
  <c r="W1842" i="3"/>
  <c r="W843" i="3"/>
  <c r="W3441" i="3"/>
  <c r="W2009" i="3"/>
  <c r="W154" i="3"/>
  <c r="W422" i="3"/>
  <c r="W1552" i="3"/>
  <c r="W4183" i="3"/>
  <c r="W3415" i="3"/>
  <c r="W2647" i="3"/>
  <c r="W1879" i="3"/>
  <c r="W405" i="3"/>
  <c r="W3470" i="3"/>
  <c r="W2254" i="3"/>
  <c r="W333" i="3"/>
  <c r="W4005" i="3"/>
  <c r="W1765" i="3"/>
  <c r="W3060" i="3"/>
  <c r="W4843" i="3"/>
  <c r="W2539" i="3"/>
  <c r="W3882" i="3"/>
  <c r="W1570" i="3"/>
  <c r="W1481" i="3"/>
  <c r="W2737" i="3"/>
  <c r="W114" i="3"/>
  <c r="W697" i="3"/>
  <c r="W1199" i="3"/>
  <c r="W198" i="3"/>
  <c r="W2705" i="3"/>
  <c r="W82" i="3"/>
  <c r="W569" i="3"/>
  <c r="W824" i="3"/>
  <c r="W1007" i="3"/>
  <c r="W1793" i="3"/>
  <c r="W1231" i="3"/>
  <c r="W3897" i="3"/>
  <c r="W165" i="3"/>
  <c r="W696" i="3"/>
  <c r="W849" i="3"/>
  <c r="W727" i="3"/>
  <c r="W67" i="3"/>
  <c r="W780" i="3"/>
  <c r="W3160" i="3"/>
  <c r="W4936" i="3"/>
  <c r="W3759" i="3"/>
  <c r="W1711" i="3"/>
  <c r="W3494" i="3"/>
  <c r="W1446" i="3"/>
  <c r="W3837" i="3"/>
  <c r="W1789" i="3"/>
  <c r="W2796" i="3"/>
  <c r="W4386" i="3"/>
  <c r="W1376" i="3"/>
  <c r="W3096" i="3"/>
  <c r="W4908" i="3"/>
  <c r="W3743" i="3"/>
  <c r="W1695" i="3"/>
  <c r="W3478" i="3"/>
  <c r="W1430" i="3"/>
  <c r="W3821" i="3"/>
  <c r="W1773" i="3"/>
  <c r="W2732" i="3"/>
  <c r="W4322" i="3"/>
  <c r="W4836" i="3"/>
  <c r="W2168" i="3"/>
  <c r="W2288" i="3"/>
  <c r="W4264" i="3"/>
  <c r="W4638" i="3"/>
  <c r="W4946" i="3"/>
  <c r="W859" i="3"/>
  <c r="W2640" i="3"/>
  <c r="W3039" i="3"/>
  <c r="W877" i="3"/>
  <c r="W2774" i="3"/>
  <c r="W3117" i="3"/>
  <c r="W982" i="3"/>
  <c r="W4707" i="3"/>
  <c r="W2210" i="3"/>
  <c r="W4743" i="3"/>
  <c r="W3975" i="3"/>
  <c r="W3207" i="3"/>
  <c r="W2439" i="3"/>
  <c r="W1671" i="3"/>
  <c r="W621" i="3"/>
  <c r="W3966" i="3"/>
  <c r="W3198" i="3"/>
  <c r="W2430" i="3"/>
  <c r="W1662" i="3"/>
  <c r="W586" i="3"/>
  <c r="W4565" i="3"/>
  <c r="W3797" i="3"/>
  <c r="W3029" i="3"/>
  <c r="W2261" i="3"/>
  <c r="W1493" i="3"/>
  <c r="W4324" i="3"/>
  <c r="W3556" i="3"/>
  <c r="W2788" i="3"/>
  <c r="W2020" i="3"/>
  <c r="W1227" i="3"/>
  <c r="W4571" i="3"/>
  <c r="W3803" i="3"/>
  <c r="W3035" i="3"/>
  <c r="W2267" i="3"/>
  <c r="W1499" i="3"/>
  <c r="W4378" i="3"/>
  <c r="W3610" i="3"/>
  <c r="W2842" i="3"/>
  <c r="W2074" i="3"/>
  <c r="W1245" i="3"/>
  <c r="W3817" i="3"/>
  <c r="W2465" i="3"/>
  <c r="W714" i="3"/>
  <c r="W1113" i="3"/>
  <c r="W240" i="3"/>
  <c r="W2896" i="3"/>
  <c r="W4351" i="3"/>
  <c r="W3583" i="3"/>
  <c r="W2815" i="3"/>
  <c r="W2047" i="3"/>
  <c r="W1262" i="3"/>
  <c r="W4342" i="3"/>
  <c r="W3574" i="3"/>
  <c r="W2806" i="3"/>
  <c r="W2038" i="3"/>
  <c r="W1251" i="3"/>
  <c r="W4941" i="3"/>
  <c r="W4173" i="3"/>
  <c r="W3405" i="3"/>
  <c r="W2637" i="3"/>
  <c r="W1869" i="3"/>
  <c r="W1026" i="3"/>
  <c r="W3932" i="3"/>
  <c r="W3164" i="3"/>
  <c r="W2396" i="3"/>
  <c r="W1628" i="3"/>
  <c r="W445" i="3"/>
  <c r="W4179" i="3"/>
  <c r="W3411" i="3"/>
  <c r="W2643" i="3"/>
  <c r="W1875" i="3"/>
  <c r="W1034" i="3"/>
  <c r="W3986" i="3"/>
  <c r="W3218" i="3"/>
  <c r="W2450" i="3"/>
  <c r="W1682" i="3"/>
  <c r="W4361" i="3"/>
  <c r="W3185" i="3"/>
  <c r="W1689" i="3"/>
  <c r="W4840" i="3"/>
  <c r="W4791" i="3"/>
  <c r="W4023" i="3"/>
  <c r="W3255" i="3"/>
  <c r="W2487" i="3"/>
  <c r="W1719" i="3"/>
  <c r="W771" i="3"/>
  <c r="W4014" i="3"/>
  <c r="W3246" i="3"/>
  <c r="W2478" i="3"/>
  <c r="W1710" i="3"/>
  <c r="W747" i="3"/>
  <c r="W4613" i="3"/>
  <c r="W3845" i="3"/>
  <c r="W3077" i="3"/>
  <c r="W2309" i="3"/>
  <c r="W1541" i="3"/>
  <c r="W4372" i="3"/>
  <c r="W3604" i="3"/>
  <c r="W2836" i="3"/>
  <c r="W2068" i="3"/>
  <c r="W1291" i="3"/>
  <c r="W4619" i="3"/>
  <c r="W3851" i="3"/>
  <c r="W3083" i="3"/>
  <c r="W2315" i="3"/>
  <c r="W1547" i="3"/>
  <c r="W3658" i="3"/>
  <c r="W2890" i="3"/>
  <c r="W2122" i="3"/>
  <c r="W1308" i="3"/>
  <c r="W3889" i="3"/>
  <c r="W2569" i="3"/>
  <c r="W934" i="3"/>
  <c r="W536" i="3"/>
  <c r="W3020" i="3"/>
  <c r="W2252" i="3"/>
  <c r="W1484" i="3"/>
  <c r="W4803" i="3"/>
  <c r="W4035" i="3"/>
  <c r="W3267" i="3"/>
  <c r="W2499" i="3"/>
  <c r="W1731" i="3"/>
  <c r="W803" i="3"/>
  <c r="W3842" i="3"/>
  <c r="W3074" i="3"/>
  <c r="W2306" i="3"/>
  <c r="W1530" i="3"/>
  <c r="W4169" i="3"/>
  <c r="W2921" i="3"/>
  <c r="W1385" i="3"/>
  <c r="W527" i="3"/>
  <c r="W1680" i="3"/>
  <c r="W4199" i="3"/>
  <c r="W3431" i="3"/>
  <c r="W2663" i="3"/>
  <c r="W1895" i="3"/>
  <c r="W1060" i="3"/>
  <c r="W4190" i="3"/>
  <c r="W3422" i="3"/>
  <c r="W2654" i="3"/>
  <c r="W1886" i="3"/>
  <c r="W1048" i="3"/>
  <c r="W4789" i="3"/>
  <c r="W4021" i="3"/>
  <c r="W3253" i="3"/>
  <c r="W2485" i="3"/>
  <c r="W1717" i="3"/>
  <c r="W765" i="3"/>
  <c r="W3780" i="3"/>
  <c r="W3012" i="3"/>
  <c r="W2244" i="3"/>
  <c r="W1476" i="3"/>
  <c r="W4795" i="3"/>
  <c r="W4027" i="3"/>
  <c r="W3259" i="3"/>
  <c r="W2491" i="3"/>
  <c r="W1723" i="3"/>
  <c r="W781" i="3"/>
  <c r="W3834" i="3"/>
  <c r="W3066" i="3"/>
  <c r="W2298" i="3"/>
  <c r="W1522" i="3"/>
  <c r="W4161" i="3"/>
  <c r="W2913" i="3"/>
  <c r="W1377" i="3"/>
  <c r="W511" i="3"/>
  <c r="W3196" i="3"/>
  <c r="W2428" i="3"/>
  <c r="W1660" i="3"/>
  <c r="W578" i="3"/>
  <c r="W4211" i="3"/>
  <c r="W3443" i="3"/>
  <c r="W2675" i="3"/>
  <c r="W1907" i="3"/>
  <c r="W1076" i="3"/>
  <c r="W4018" i="3"/>
  <c r="W3250" i="3"/>
  <c r="W2482" i="3"/>
  <c r="W1714" i="3"/>
  <c r="W3241" i="3"/>
  <c r="W1753" i="3"/>
  <c r="W4881" i="3"/>
  <c r="W4823" i="3"/>
  <c r="W4055" i="3"/>
  <c r="W3287" i="3"/>
  <c r="W2519" i="3"/>
  <c r="W1751" i="3"/>
  <c r="W4558" i="3"/>
  <c r="W3214" i="3"/>
  <c r="W1934" i="3"/>
  <c r="W3749" i="3"/>
  <c r="W1509" i="3"/>
  <c r="W2804" i="3"/>
  <c r="W4587" i="3"/>
  <c r="W2283" i="3"/>
  <c r="W3626" i="3"/>
  <c r="W1267" i="3"/>
  <c r="W819" i="3"/>
  <c r="W328" i="3"/>
  <c r="W2481" i="3"/>
  <c r="W411" i="3"/>
  <c r="W361" i="3"/>
  <c r="W568" i="3"/>
  <c r="W687" i="3"/>
  <c r="W2449" i="3"/>
  <c r="W155" i="3"/>
  <c r="W233" i="3"/>
  <c r="W408" i="3"/>
  <c r="W495" i="3"/>
  <c r="W3905" i="3"/>
  <c r="W1010" i="3"/>
  <c r="W3193" i="3"/>
  <c r="W553" i="3"/>
  <c r="W382" i="3"/>
  <c r="W81" i="3"/>
  <c r="W480" i="3"/>
  <c r="W484" i="3"/>
  <c r="W606" i="3"/>
  <c r="W12" i="3"/>
  <c r="W324" i="3"/>
  <c r="W3042" i="3"/>
  <c r="W4444" i="3"/>
  <c r="W4858" i="3"/>
  <c r="W4876" i="3"/>
  <c r="W2472" i="3"/>
  <c r="W3616" i="3"/>
  <c r="W4624" i="3"/>
  <c r="W4495" i="3"/>
  <c r="W2447" i="3"/>
  <c r="W4230" i="3"/>
  <c r="W2182" i="3"/>
  <c r="W4573" i="3"/>
  <c r="W2525" i="3"/>
  <c r="W4076" i="3"/>
  <c r="W2915" i="3"/>
  <c r="W3625" i="3"/>
  <c r="W2408" i="3"/>
  <c r="W3552" i="3"/>
  <c r="W4610" i="3"/>
  <c r="W4463" i="3"/>
  <c r="W2415" i="3"/>
  <c r="W4198" i="3"/>
  <c r="W2150" i="3"/>
  <c r="W4541" i="3"/>
  <c r="W2493" i="3"/>
  <c r="W4044" i="3"/>
  <c r="W2851" i="3"/>
  <c r="W3529" i="3"/>
  <c r="W1920" i="3"/>
  <c r="W3832" i="3"/>
  <c r="W3952" i="3"/>
  <c r="W4742" i="3"/>
  <c r="W4938" i="3"/>
  <c r="W709" i="3"/>
  <c r="W2648" i="3"/>
  <c r="W4801" i="3"/>
  <c r="W3599" i="3"/>
  <c r="W1551" i="3"/>
  <c r="W3334" i="3"/>
  <c r="W1272" i="3"/>
  <c r="W3677" i="3"/>
  <c r="W1629" i="3"/>
  <c r="W2284" i="3"/>
  <c r="W3874" i="3"/>
  <c r="W4929" i="3"/>
  <c r="W466" i="3"/>
  <c r="W2584" i="3"/>
  <c r="W4776" i="3"/>
  <c r="W3567" i="3"/>
  <c r="W1519" i="3"/>
  <c r="W3302" i="3"/>
  <c r="W1229" i="3"/>
  <c r="W3645" i="3"/>
  <c r="W1597" i="3"/>
  <c r="W2220" i="3"/>
  <c r="W3810" i="3"/>
  <c r="W4734" i="3"/>
  <c r="W1656" i="3"/>
  <c r="W1776" i="3"/>
  <c r="W3752" i="3"/>
  <c r="W4516" i="3"/>
  <c r="W4873" i="3"/>
  <c r="W1200" i="3"/>
  <c r="W2863" i="3"/>
  <c r="W85" i="3"/>
  <c r="W2598" i="3"/>
  <c r="W4989" i="3"/>
  <c r="W2941" i="3"/>
  <c r="W581" i="3"/>
  <c r="W4195" i="3"/>
  <c r="W1698" i="3"/>
  <c r="W4679" i="3"/>
  <c r="W3911" i="3"/>
  <c r="W3143" i="3"/>
  <c r="W2375" i="3"/>
  <c r="W1607" i="3"/>
  <c r="W277" i="3"/>
  <c r="W3902" i="3"/>
  <c r="W3134" i="3"/>
  <c r="W2366" i="3"/>
  <c r="W1598" i="3"/>
  <c r="W205" i="3"/>
  <c r="W4501" i="3"/>
  <c r="W3733" i="3"/>
  <c r="W2965" i="3"/>
  <c r="W2197" i="3"/>
  <c r="W1429" i="3"/>
  <c r="W4260" i="3"/>
  <c r="W3492" i="3"/>
  <c r="W2724" i="3"/>
  <c r="W1956" i="3"/>
  <c r="W1141" i="3"/>
  <c r="W4507" i="3"/>
  <c r="W3739" i="3"/>
  <c r="W2971" i="3"/>
  <c r="W2203" i="3"/>
  <c r="W1435" i="3"/>
  <c r="W4314" i="3"/>
  <c r="W3546" i="3"/>
  <c r="W2778" i="3"/>
  <c r="W2010" i="3"/>
  <c r="W1139" i="3"/>
  <c r="W3721" i="3"/>
  <c r="W2337" i="3"/>
  <c r="W761" i="3"/>
  <c r="W2384" i="3"/>
  <c r="W4287" i="3"/>
  <c r="W3519" i="3"/>
  <c r="W2751" i="3"/>
  <c r="W1983" i="3"/>
  <c r="W1178" i="3"/>
  <c r="W4278" i="3"/>
  <c r="W3510" i="3"/>
  <c r="W2742" i="3"/>
  <c r="W1974" i="3"/>
  <c r="W1165" i="3"/>
  <c r="W4877" i="3"/>
  <c r="W4109" i="3"/>
  <c r="W3341" i="3"/>
  <c r="W2573" i="3"/>
  <c r="W1805" i="3"/>
  <c r="W940" i="3"/>
  <c r="W3868" i="3"/>
  <c r="W3100" i="3"/>
  <c r="W2332" i="3"/>
  <c r="W1564" i="3"/>
  <c r="W4115" i="3"/>
  <c r="W3347" i="3"/>
  <c r="W2579" i="3"/>
  <c r="W1811" i="3"/>
  <c r="W948" i="3"/>
  <c r="W3922" i="3"/>
  <c r="W3154" i="3"/>
  <c r="W2386" i="3"/>
  <c r="W1618" i="3"/>
  <c r="W4273" i="3"/>
  <c r="W3097" i="3"/>
  <c r="W1561" i="3"/>
  <c r="W1167" i="3"/>
  <c r="W4737" i="3"/>
  <c r="W4727" i="3"/>
  <c r="W3959" i="3"/>
  <c r="W3191" i="3"/>
  <c r="W2423" i="3"/>
  <c r="W1655" i="3"/>
  <c r="W557" i="3"/>
  <c r="W3950" i="3"/>
  <c r="W3182" i="3"/>
  <c r="W2414" i="3"/>
  <c r="W1646" i="3"/>
  <c r="W522" i="3"/>
  <c r="W4549" i="3"/>
  <c r="W3781" i="3"/>
  <c r="W3013" i="3"/>
  <c r="W2245" i="3"/>
  <c r="W1477" i="3"/>
  <c r="W4308" i="3"/>
  <c r="W3540" i="3"/>
  <c r="W2772" i="3"/>
  <c r="W2004" i="3"/>
  <c r="W1205" i="3"/>
  <c r="W4555" i="3"/>
  <c r="W3787" i="3"/>
  <c r="W3019" i="3"/>
  <c r="W2251" i="3"/>
  <c r="W1483" i="3"/>
  <c r="W4362" i="3"/>
  <c r="W3594" i="3"/>
  <c r="W2826" i="3"/>
  <c r="W2058" i="3"/>
  <c r="W1213" i="3"/>
  <c r="W3801" i="3"/>
  <c r="W2441" i="3"/>
  <c r="W629" i="3"/>
  <c r="W1017" i="3"/>
  <c r="W128" i="3"/>
  <c r="W2956" i="3"/>
  <c r="W2188" i="3"/>
  <c r="W1420" i="3"/>
  <c r="W4739" i="3"/>
  <c r="W3971" i="3"/>
  <c r="W3203" i="3"/>
  <c r="W2435" i="3"/>
  <c r="W1667" i="3"/>
  <c r="W605" i="3"/>
  <c r="W3778" i="3"/>
  <c r="W3010" i="3"/>
  <c r="W2242" i="3"/>
  <c r="W1458" i="3"/>
  <c r="W4081" i="3"/>
  <c r="W2793" i="3"/>
  <c r="W1234" i="3"/>
  <c r="W15" i="3"/>
  <c r="W1115" i="3"/>
  <c r="W4135" i="3"/>
  <c r="W3367" i="3"/>
  <c r="W2599" i="3"/>
  <c r="W1831" i="3"/>
  <c r="W974" i="3"/>
  <c r="W4126" i="3"/>
  <c r="W3358" i="3"/>
  <c r="W2590" i="3"/>
  <c r="W1822" i="3"/>
  <c r="W963" i="3"/>
  <c r="W4725" i="3"/>
  <c r="W3957" i="3"/>
  <c r="W3189" i="3"/>
  <c r="W2421" i="3"/>
  <c r="W1653" i="3"/>
  <c r="W549" i="3"/>
  <c r="W3716" i="3"/>
  <c r="W2948" i="3"/>
  <c r="W2180" i="3"/>
  <c r="W1412" i="3"/>
  <c r="W4731" i="3"/>
  <c r="W3963" i="3"/>
  <c r="W3195" i="3"/>
  <c r="W2427" i="3"/>
  <c r="W1659" i="3"/>
  <c r="W573" i="3"/>
  <c r="W3770" i="3"/>
  <c r="W3002" i="3"/>
  <c r="W2234" i="3"/>
  <c r="W1442" i="3"/>
  <c r="W4073" i="3"/>
  <c r="W2785" i="3"/>
  <c r="W1222" i="3"/>
  <c r="W3132" i="3"/>
  <c r="W2364" i="3"/>
  <c r="W1596" i="3"/>
  <c r="W189" i="3"/>
  <c r="W4147" i="3"/>
  <c r="W3379" i="3"/>
  <c r="W2611" i="3"/>
  <c r="W1843" i="3"/>
  <c r="W990" i="3"/>
  <c r="W3954" i="3"/>
  <c r="W3186" i="3"/>
  <c r="W2418" i="3"/>
  <c r="W1650" i="3"/>
  <c r="W4321" i="3"/>
  <c r="W3145" i="3"/>
  <c r="W1625" i="3"/>
  <c r="W4788" i="3"/>
  <c r="W4759" i="3"/>
  <c r="W3991" i="3"/>
  <c r="W3223" i="3"/>
  <c r="W2455" i="3"/>
  <c r="W1687" i="3"/>
  <c r="W4430" i="3"/>
  <c r="W3150" i="3"/>
  <c r="W1870" i="3"/>
  <c r="W3621" i="3"/>
  <c r="W1445" i="3"/>
  <c r="W2740" i="3"/>
  <c r="W4523" i="3"/>
  <c r="W2219" i="3"/>
  <c r="W3562" i="3"/>
  <c r="W1171" i="3"/>
  <c r="W293" i="3"/>
  <c r="W2417" i="3"/>
  <c r="W281" i="3"/>
  <c r="W456" i="3"/>
  <c r="W559" i="3"/>
  <c r="W1011" i="3"/>
  <c r="W2385" i="3"/>
  <c r="W153" i="3"/>
  <c r="W312" i="3"/>
  <c r="W367" i="3"/>
  <c r="W3841" i="3"/>
  <c r="W924" i="3"/>
  <c r="W3129" i="3"/>
  <c r="W473" i="3"/>
  <c r="W679" i="3"/>
  <c r="W19" i="3"/>
  <c r="W777" i="3"/>
  <c r="W903" i="3"/>
  <c r="W243" i="3"/>
  <c r="W4992" i="3"/>
  <c r="W1296" i="3"/>
  <c r="W3536" i="3"/>
  <c r="W3151" i="3"/>
  <c r="W1028" i="3"/>
  <c r="W2886" i="3"/>
  <c r="W269" i="3"/>
  <c r="W3229" i="3"/>
  <c r="W1132" i="3"/>
  <c r="W741" i="3"/>
  <c r="W2530" i="3"/>
  <c r="W4096" i="3"/>
  <c r="W4758" i="3"/>
  <c r="W4782" i="3"/>
  <c r="W1960" i="3"/>
  <c r="W3104" i="3"/>
  <c r="W4498" i="3"/>
  <c r="W4319" i="3"/>
  <c r="W2271" i="3"/>
  <c r="W4054" i="3"/>
  <c r="W2006" i="3"/>
  <c r="W4397" i="3"/>
  <c r="W2349" i="3"/>
  <c r="W3900" i="3"/>
  <c r="W2403" i="3"/>
  <c r="W2729" i="3"/>
  <c r="W1896" i="3"/>
  <c r="W3040" i="3"/>
  <c r="W4482" i="3"/>
  <c r="W4303" i="3"/>
  <c r="W2255" i="3"/>
  <c r="W4038" i="3"/>
  <c r="W1990" i="3"/>
  <c r="W4381" i="3"/>
  <c r="W2333" i="3"/>
  <c r="W3884" i="3"/>
  <c r="W2339" i="3"/>
  <c r="W2601" i="3"/>
  <c r="W1408" i="3"/>
  <c r="W3320" i="3"/>
  <c r="W3440" i="3"/>
  <c r="W4640" i="3"/>
  <c r="W4865" i="3"/>
  <c r="W2136" i="3"/>
  <c r="W4622" i="3"/>
  <c r="W3423" i="3"/>
  <c r="W1375" i="3"/>
  <c r="W3158" i="3"/>
  <c r="W1037" i="3"/>
  <c r="W3501" i="3"/>
  <c r="W1453" i="3"/>
  <c r="W1772" i="3"/>
  <c r="W3362" i="3"/>
  <c r="W4855" i="3"/>
  <c r="W2072" i="3"/>
  <c r="W4609" i="3"/>
  <c r="W3407" i="3"/>
  <c r="W1359" i="3"/>
  <c r="W3142" i="3"/>
  <c r="W1016" i="3"/>
  <c r="W3485" i="3"/>
  <c r="W1437" i="3"/>
  <c r="W1708" i="3"/>
  <c r="W3298" i="3"/>
  <c r="W4632" i="3"/>
  <c r="W4969" i="3"/>
  <c r="W1083" i="3"/>
  <c r="W4986" i="3"/>
  <c r="W1243" i="3"/>
  <c r="W3240" i="3"/>
  <c r="W4377" i="3"/>
  <c r="W4777" i="3"/>
  <c r="W4751" i="3"/>
  <c r="W2703" i="3"/>
  <c r="W4486" i="3"/>
  <c r="W2438" i="3"/>
  <c r="W4829" i="3"/>
  <c r="W2781" i="3"/>
  <c r="W4332" i="3"/>
  <c r="W3683" i="3"/>
  <c r="W1053" i="3"/>
  <c r="W4615" i="3"/>
  <c r="W3847" i="3"/>
  <c r="W3079" i="3"/>
  <c r="W2311" i="3"/>
  <c r="W1543" i="3"/>
  <c r="W4606" i="3"/>
  <c r="W3838" i="3"/>
  <c r="W3070" i="3"/>
  <c r="W2302" i="3"/>
  <c r="W1534" i="3"/>
  <c r="W4437" i="3"/>
  <c r="W3669" i="3"/>
  <c r="W2901" i="3"/>
  <c r="W2133" i="3"/>
  <c r="W1365" i="3"/>
  <c r="W4196" i="3"/>
  <c r="W3428" i="3"/>
  <c r="W2660" i="3"/>
  <c r="W1892" i="3"/>
  <c r="W1056" i="3"/>
  <c r="W4443" i="3"/>
  <c r="W3675" i="3"/>
  <c r="W2907" i="3"/>
  <c r="W2139" i="3"/>
  <c r="W1371" i="3"/>
  <c r="W4250" i="3"/>
  <c r="W3482" i="3"/>
  <c r="W2714" i="3"/>
  <c r="W1946" i="3"/>
  <c r="W1043" i="3"/>
  <c r="W3617" i="3"/>
  <c r="W2209" i="3"/>
  <c r="W354" i="3"/>
  <c r="W425" i="3"/>
  <c r="W1872" i="3"/>
  <c r="W4223" i="3"/>
  <c r="W3455" i="3"/>
  <c r="W2687" i="3"/>
  <c r="W1919" i="3"/>
  <c r="W1092" i="3"/>
  <c r="W4214" i="3"/>
  <c r="W3446" i="3"/>
  <c r="W2678" i="3"/>
  <c r="W1910" i="3"/>
  <c r="W1080" i="3"/>
  <c r="W4813" i="3"/>
  <c r="W4045" i="3"/>
  <c r="W3277" i="3"/>
  <c r="W2509" i="3"/>
  <c r="W1741" i="3"/>
  <c r="W829" i="3"/>
  <c r="W3804" i="3"/>
  <c r="W3036" i="3"/>
  <c r="W2268" i="3"/>
  <c r="W1500" i="3"/>
  <c r="W4819" i="3"/>
  <c r="W4051" i="3"/>
  <c r="W3283" i="3"/>
  <c r="W2515" i="3"/>
  <c r="W1747" i="3"/>
  <c r="W845" i="3"/>
  <c r="W3858" i="3"/>
  <c r="W3090" i="3"/>
  <c r="W2322" i="3"/>
  <c r="W1546" i="3"/>
  <c r="W4193" i="3"/>
  <c r="W2969" i="3"/>
  <c r="W1433" i="3"/>
  <c r="W655" i="3"/>
  <c r="W4634" i="3"/>
  <c r="W4663" i="3"/>
  <c r="W3895" i="3"/>
  <c r="W3127" i="3"/>
  <c r="W2359" i="3"/>
  <c r="W1591" i="3"/>
  <c r="W149" i="3"/>
  <c r="W3886" i="3"/>
  <c r="W3118" i="3"/>
  <c r="W2350" i="3"/>
  <c r="W1582" i="3"/>
  <c r="W77" i="3"/>
  <c r="W4485" i="3"/>
  <c r="W3717" i="3"/>
  <c r="W2949" i="3"/>
  <c r="W2181" i="3"/>
  <c r="W1413" i="3"/>
  <c r="W4244" i="3"/>
  <c r="W3476" i="3"/>
  <c r="W2708" i="3"/>
  <c r="W1940" i="3"/>
  <c r="W1120" i="3"/>
  <c r="W4491" i="3"/>
  <c r="W3723" i="3"/>
  <c r="W2955" i="3"/>
  <c r="W2187" i="3"/>
  <c r="W1419" i="3"/>
  <c r="W4298" i="3"/>
  <c r="W3530" i="3"/>
  <c r="W2762" i="3"/>
  <c r="W1994" i="3"/>
  <c r="W1117" i="3"/>
  <c r="W3689" i="3"/>
  <c r="W2313" i="3"/>
  <c r="W681" i="3"/>
  <c r="W2892" i="3"/>
  <c r="W2124" i="3"/>
  <c r="W1356" i="3"/>
  <c r="W4675" i="3"/>
  <c r="W3907" i="3"/>
  <c r="W3139" i="3"/>
  <c r="W2371" i="3"/>
  <c r="W1603" i="3"/>
  <c r="W245" i="3"/>
  <c r="W3714" i="3"/>
  <c r="W2946" i="3"/>
  <c r="W2178" i="3"/>
  <c r="W1378" i="3"/>
  <c r="W3993" i="3"/>
  <c r="W2665" i="3"/>
  <c r="W1062" i="3"/>
  <c r="W856" i="3"/>
  <c r="W283" i="3"/>
  <c r="W4839" i="3"/>
  <c r="W4071" i="3"/>
  <c r="W3303" i="3"/>
  <c r="W2535" i="3"/>
  <c r="W1767" i="3"/>
  <c r="W890" i="3"/>
  <c r="W4062" i="3"/>
  <c r="W3294" i="3"/>
  <c r="W2526" i="3"/>
  <c r="W1758" i="3"/>
  <c r="W875" i="3"/>
  <c r="W4661" i="3"/>
  <c r="W3893" i="3"/>
  <c r="W3125" i="3"/>
  <c r="W2357" i="3"/>
  <c r="W1589" i="3"/>
  <c r="W133" i="3"/>
  <c r="W3652" i="3"/>
  <c r="W2884" i="3"/>
  <c r="W2116" i="3"/>
  <c r="W1347" i="3"/>
  <c r="W4667" i="3"/>
  <c r="W3899" i="3"/>
  <c r="W3131" i="3"/>
  <c r="W2363" i="3"/>
  <c r="W1595" i="3"/>
  <c r="W181" i="3"/>
  <c r="W3706" i="3"/>
  <c r="W2938" i="3"/>
  <c r="W2170" i="3"/>
  <c r="W1370" i="3"/>
  <c r="W3977" i="3"/>
  <c r="W2657" i="3"/>
  <c r="W1052" i="3"/>
  <c r="W840" i="3"/>
  <c r="W219" i="3"/>
  <c r="W3068" i="3"/>
  <c r="W2300" i="3"/>
  <c r="W1532" i="3"/>
  <c r="W4851" i="3"/>
  <c r="W4083" i="3"/>
  <c r="W3315" i="3"/>
  <c r="W2547" i="3"/>
  <c r="W1779" i="3"/>
  <c r="W906" i="3"/>
  <c r="W3890" i="3"/>
  <c r="W3122" i="3"/>
  <c r="W2354" i="3"/>
  <c r="W1586" i="3"/>
  <c r="W4233" i="3"/>
  <c r="W3033" i="3"/>
  <c r="W1497" i="3"/>
  <c r="W911" i="3"/>
  <c r="W4686" i="3"/>
  <c r="W4695" i="3"/>
  <c r="W3927" i="3"/>
  <c r="W3159" i="3"/>
  <c r="W2391" i="3"/>
  <c r="W1623" i="3"/>
  <c r="W4366" i="3"/>
  <c r="W3086" i="3"/>
  <c r="W1678" i="3"/>
  <c r="W4837" i="3"/>
  <c r="W3301" i="3"/>
  <c r="W886" i="3"/>
  <c r="W2292" i="3"/>
  <c r="W4075" i="3"/>
  <c r="W1771" i="3"/>
  <c r="W3114" i="3"/>
  <c r="W4225" i="3"/>
  <c r="W895" i="3"/>
  <c r="W1969" i="3"/>
  <c r="W961" i="3"/>
  <c r="W590" i="3"/>
  <c r="W4241" i="3"/>
  <c r="W1937" i="3"/>
  <c r="W929" i="3"/>
  <c r="W526" i="3"/>
  <c r="W3393" i="3"/>
  <c r="W450" i="3"/>
  <c r="W600" i="3"/>
  <c r="W2873" i="3"/>
  <c r="W121" i="3"/>
  <c r="W854" i="3"/>
  <c r="W615" i="3"/>
  <c r="W713" i="3"/>
  <c r="W839" i="3"/>
  <c r="W179" i="3"/>
  <c r="W4658" i="3"/>
  <c r="W4554" i="3"/>
  <c r="W4948" i="3"/>
  <c r="W2847" i="3"/>
  <c r="W3200" i="3"/>
  <c r="W4570" i="3"/>
  <c r="W4601" i="3"/>
  <c r="W4958" i="3"/>
  <c r="W976" i="3"/>
  <c r="W2208" i="3"/>
  <c r="W3928" i="3"/>
  <c r="W4015" i="3"/>
  <c r="W1967" i="3"/>
  <c r="W3750" i="3"/>
  <c r="W1702" i="3"/>
  <c r="W4093" i="3"/>
  <c r="W2045" i="3"/>
  <c r="W3564" i="3"/>
  <c r="W1507" i="3"/>
  <c r="W733" i="3"/>
  <c r="W4919" i="3"/>
  <c r="W2128" i="3"/>
  <c r="W2975" i="3"/>
  <c r="W707" i="3"/>
  <c r="W2710" i="3"/>
  <c r="W3053" i="3"/>
  <c r="W898" i="3"/>
  <c r="W4515" i="3"/>
  <c r="W2018" i="3"/>
  <c r="W3584" i="3"/>
  <c r="W4656" i="3"/>
  <c r="W4680" i="3"/>
  <c r="W1448" i="3"/>
  <c r="W2592" i="3"/>
  <c r="W4312" i="3"/>
  <c r="W4143" i="3"/>
  <c r="W2095" i="3"/>
  <c r="W3878" i="3"/>
  <c r="W1830" i="3"/>
  <c r="W4221" i="3"/>
  <c r="W2173" i="3"/>
  <c r="W3724" i="3"/>
  <c r="W1891" i="3"/>
  <c r="W1705" i="3"/>
  <c r="W1384" i="3"/>
  <c r="W2528" i="3"/>
  <c r="W4248" i="3"/>
  <c r="W4127" i="3"/>
  <c r="W2079" i="3"/>
  <c r="W3862" i="3"/>
  <c r="W1814" i="3"/>
  <c r="W4205" i="3"/>
  <c r="W2157" i="3"/>
  <c r="W3708" i="3"/>
  <c r="W1827" i="3"/>
  <c r="W1577" i="3"/>
  <c r="W4934" i="3"/>
  <c r="W594" i="3"/>
  <c r="W2808" i="3"/>
  <c r="W2928" i="3"/>
  <c r="W4520" i="3"/>
  <c r="W4766" i="3"/>
  <c r="W1624" i="3"/>
  <c r="W4304" i="3"/>
  <c r="W3247" i="3"/>
  <c r="W1156" i="3"/>
  <c r="W2982" i="3"/>
  <c r="W725" i="3"/>
  <c r="W3325" i="3"/>
  <c r="W1260" i="3"/>
  <c r="W1237" i="3"/>
  <c r="W2850" i="3"/>
  <c r="W248" i="3"/>
  <c r="W4753" i="3"/>
  <c r="W1560" i="3"/>
  <c r="W4176" i="3"/>
  <c r="W3231" i="3"/>
  <c r="W1134" i="3"/>
  <c r="W2966" i="3"/>
  <c r="W682" i="3"/>
  <c r="W3309" i="3"/>
  <c r="W1238" i="3"/>
  <c r="W1152" i="3"/>
  <c r="W2786" i="3"/>
  <c r="W4508" i="3"/>
  <c r="W4896" i="3"/>
  <c r="W4913" i="3"/>
  <c r="W2728" i="3"/>
  <c r="W3872" i="3"/>
  <c r="W4674" i="3"/>
  <c r="W4575" i="3"/>
  <c r="W2527" i="3"/>
  <c r="W4310" i="3"/>
  <c r="W2262" i="3"/>
  <c r="W4653" i="3"/>
  <c r="W2605" i="3"/>
  <c r="W4156" i="3"/>
  <c r="W3171" i="3"/>
  <c r="W4041" i="3"/>
  <c r="W4416" i="3"/>
  <c r="W4551" i="3"/>
  <c r="W3783" i="3"/>
  <c r="W3015" i="3"/>
  <c r="W2247" i="3"/>
  <c r="W1479" i="3"/>
  <c r="W4542" i="3"/>
  <c r="W3774" i="3"/>
  <c r="W3006" i="3"/>
  <c r="W2238" i="3"/>
  <c r="W1470" i="3"/>
  <c r="W4373" i="3"/>
  <c r="W3605" i="3"/>
  <c r="W2837" i="3"/>
  <c r="W2069" i="3"/>
  <c r="W1292" i="3"/>
  <c r="W4132" i="3"/>
  <c r="W3364" i="3"/>
  <c r="W2596" i="3"/>
  <c r="W1828" i="3"/>
  <c r="W971" i="3"/>
  <c r="W4379" i="3"/>
  <c r="W3611" i="3"/>
  <c r="W2843" i="3"/>
  <c r="W2075" i="3"/>
  <c r="W1300" i="3"/>
  <c r="W4186" i="3"/>
  <c r="W3418" i="3"/>
  <c r="W2650" i="3"/>
  <c r="W1882" i="3"/>
  <c r="W936" i="3"/>
  <c r="W3505" i="3"/>
  <c r="W2081" i="3"/>
  <c r="W226" i="3"/>
  <c r="W89" i="3"/>
  <c r="W790" i="3"/>
  <c r="W5000" i="3"/>
  <c r="W1360" i="3"/>
  <c r="W4159" i="3"/>
  <c r="W3391" i="3"/>
  <c r="W2623" i="3"/>
  <c r="W1855" i="3"/>
  <c r="W1006" i="3"/>
  <c r="W4150" i="3"/>
  <c r="W3382" i="3"/>
  <c r="W2614" i="3"/>
  <c r="W1846" i="3"/>
  <c r="W995" i="3"/>
  <c r="W4749" i="3"/>
  <c r="W3981" i="3"/>
  <c r="W3213" i="3"/>
  <c r="W2445" i="3"/>
  <c r="W1677" i="3"/>
  <c r="W645" i="3"/>
  <c r="W3740" i="3"/>
  <c r="W2972" i="3"/>
  <c r="W2204" i="3"/>
  <c r="W1436" i="3"/>
  <c r="W4755" i="3"/>
  <c r="W3987" i="3"/>
  <c r="W3219" i="3"/>
  <c r="W2451" i="3"/>
  <c r="W1683" i="3"/>
  <c r="W669" i="3"/>
  <c r="W3794" i="3"/>
  <c r="W3026" i="3"/>
  <c r="W2258" i="3"/>
  <c r="W1474" i="3"/>
  <c r="W4105" i="3"/>
  <c r="W2841" i="3"/>
  <c r="W1298" i="3"/>
  <c r="W143" i="3"/>
  <c r="W4513" i="3"/>
  <c r="W4599" i="3"/>
  <c r="W3831" i="3"/>
  <c r="W3063" i="3"/>
  <c r="W2295" i="3"/>
  <c r="W1527" i="3"/>
  <c r="W4590" i="3"/>
  <c r="W3822" i="3"/>
  <c r="W3054" i="3"/>
  <c r="W2286" i="3"/>
  <c r="W1518" i="3"/>
  <c r="W4421" i="3"/>
  <c r="W3653" i="3"/>
  <c r="W2885" i="3"/>
  <c r="W2117" i="3"/>
  <c r="W1348" i="3"/>
  <c r="W4180" i="3"/>
  <c r="W3412" i="3"/>
  <c r="W2644" i="3"/>
  <c r="W1876" i="3"/>
  <c r="W1035" i="3"/>
  <c r="W4427" i="3"/>
  <c r="W3659" i="3"/>
  <c r="W2891" i="3"/>
  <c r="W2123" i="3"/>
  <c r="W1355" i="3"/>
  <c r="W4234" i="3"/>
  <c r="W3466" i="3"/>
  <c r="W2698" i="3"/>
  <c r="W1930" i="3"/>
  <c r="W1021" i="3"/>
  <c r="W3593" i="3"/>
  <c r="W2185" i="3"/>
  <c r="W330" i="3"/>
  <c r="W345" i="3"/>
  <c r="W3596" i="3"/>
  <c r="W2828" i="3"/>
  <c r="W2060" i="3"/>
  <c r="W1280" i="3"/>
  <c r="W4611" i="3"/>
  <c r="W3843" i="3"/>
  <c r="W3075" i="3"/>
  <c r="W2307" i="3"/>
  <c r="W1539" i="3"/>
  <c r="W4418" i="3"/>
  <c r="W3650" i="3"/>
  <c r="W2882" i="3"/>
  <c r="W2114" i="3"/>
  <c r="W1299" i="3"/>
  <c r="W3881" i="3"/>
  <c r="W2537" i="3"/>
  <c r="W892" i="3"/>
  <c r="W1273" i="3"/>
  <c r="W448" i="3"/>
  <c r="W4775" i="3"/>
  <c r="W4007" i="3"/>
  <c r="W3239" i="3"/>
  <c r="W2471" i="3"/>
  <c r="W1703" i="3"/>
  <c r="W730" i="3"/>
  <c r="W3998" i="3"/>
  <c r="W3230" i="3"/>
  <c r="W2462" i="3"/>
  <c r="W1694" i="3"/>
  <c r="W706" i="3"/>
  <c r="W4597" i="3"/>
  <c r="W3829" i="3"/>
  <c r="W3061" i="3"/>
  <c r="W2293" i="3"/>
  <c r="W1525" i="3"/>
  <c r="W4356" i="3"/>
  <c r="W3588" i="3"/>
  <c r="W2820" i="3"/>
  <c r="W2052" i="3"/>
  <c r="W1269" i="3"/>
  <c r="W4603" i="3"/>
  <c r="W3835" i="3"/>
  <c r="W3067" i="3"/>
  <c r="W2299" i="3"/>
  <c r="W1531" i="3"/>
  <c r="W4410" i="3"/>
  <c r="W3642" i="3"/>
  <c r="W2874" i="3"/>
  <c r="W2106" i="3"/>
  <c r="W1288" i="3"/>
  <c r="W3873" i="3"/>
  <c r="W2529" i="3"/>
  <c r="W880" i="3"/>
  <c r="W1265" i="3"/>
  <c r="W440" i="3"/>
  <c r="W3004" i="3"/>
  <c r="W2236" i="3"/>
  <c r="W1468" i="3"/>
  <c r="W4787" i="3"/>
  <c r="W4019" i="3"/>
  <c r="W3251" i="3"/>
  <c r="W2483" i="3"/>
  <c r="W1715" i="3"/>
  <c r="W762" i="3"/>
  <c r="W3826" i="3"/>
  <c r="W3058" i="3"/>
  <c r="W2290" i="3"/>
  <c r="W1506" i="3"/>
  <c r="W4145" i="3"/>
  <c r="W2905" i="3"/>
  <c r="W1369" i="3"/>
  <c r="W399" i="3"/>
  <c r="W444" i="3"/>
  <c r="W4577" i="3"/>
  <c r="W4631" i="3"/>
  <c r="W3863" i="3"/>
  <c r="W3095" i="3"/>
  <c r="W2327" i="3"/>
  <c r="W1559" i="3"/>
  <c r="W4238" i="3"/>
  <c r="W3022" i="3"/>
  <c r="W1614" i="3"/>
  <c r="W4773" i="3"/>
  <c r="W3237" i="3"/>
  <c r="W723" i="3"/>
  <c r="W2228" i="3"/>
  <c r="W4011" i="3"/>
  <c r="W1707" i="3"/>
  <c r="W3050" i="3"/>
  <c r="W4137" i="3"/>
  <c r="W383" i="3"/>
  <c r="W1905" i="3"/>
  <c r="W881" i="3"/>
  <c r="W462" i="3"/>
  <c r="W4177" i="3"/>
  <c r="W1873" i="3"/>
  <c r="W833" i="3"/>
  <c r="W398" i="3"/>
  <c r="W3329" i="3"/>
  <c r="W817" i="3"/>
  <c r="W2425" i="3"/>
  <c r="W436" i="3"/>
  <c r="W694" i="3"/>
  <c r="W315" i="3"/>
  <c r="W656" i="3"/>
  <c r="W135" i="3"/>
  <c r="W660" i="3"/>
  <c r="W4024" i="3"/>
  <c r="W4780" i="3"/>
  <c r="W1487" i="3"/>
  <c r="W2688" i="3"/>
  <c r="W4442" i="3"/>
  <c r="W4473" i="3"/>
  <c r="W4884" i="3"/>
  <c r="W1696" i="3"/>
  <c r="W3416" i="3"/>
  <c r="W4982" i="3"/>
  <c r="W3855" i="3"/>
  <c r="W1807" i="3"/>
  <c r="W3590" i="3"/>
  <c r="W1542" i="3"/>
  <c r="W3933" i="3"/>
  <c r="W1885" i="3"/>
  <c r="W3052" i="3"/>
  <c r="W883" i="3"/>
  <c r="W4841" i="3"/>
  <c r="W4847" i="3"/>
  <c r="W2799" i="3"/>
  <c r="W4582" i="3"/>
  <c r="W2534" i="3"/>
  <c r="W4925" i="3"/>
  <c r="W2877" i="3"/>
  <c r="W197" i="3"/>
  <c r="W4003" i="3"/>
  <c r="W1490" i="3"/>
  <c r="W3072" i="3"/>
  <c r="W4538" i="3"/>
  <c r="W4569" i="3"/>
  <c r="W4939" i="3"/>
  <c r="W731" i="3"/>
  <c r="W2080" i="3"/>
  <c r="W3800" i="3"/>
  <c r="W3983" i="3"/>
  <c r="W1935" i="3"/>
  <c r="W3718" i="3"/>
  <c r="W1670" i="3"/>
  <c r="W4061" i="3"/>
  <c r="W2013" i="3"/>
  <c r="W3436" i="3"/>
  <c r="W1379" i="3"/>
  <c r="W362" i="3"/>
  <c r="W498" i="3"/>
  <c r="W2016" i="3"/>
  <c r="W3736" i="3"/>
  <c r="W3951" i="3"/>
  <c r="W1903" i="3"/>
  <c r="W3686" i="3"/>
  <c r="W1638" i="3"/>
  <c r="W4029" i="3"/>
  <c r="W1981" i="3"/>
  <c r="W3372" i="3"/>
  <c r="W1309" i="3"/>
  <c r="W234" i="3"/>
  <c r="W4860" i="3"/>
  <c r="W2296" i="3"/>
  <c r="W2416" i="3"/>
  <c r="W4380" i="3"/>
  <c r="W4664" i="3"/>
  <c r="W4964" i="3"/>
  <c r="W1040" i="3"/>
  <c r="W3024" i="3"/>
  <c r="W3087" i="3"/>
  <c r="W942" i="3"/>
  <c r="W2822" i="3"/>
  <c r="W3165" i="3"/>
  <c r="W1046" i="3"/>
  <c r="W4835" i="3"/>
  <c r="W2338" i="3"/>
  <c r="W783" i="3"/>
  <c r="W4650" i="3"/>
  <c r="W4955" i="3"/>
  <c r="W955" i="3"/>
  <c r="W2768" i="3"/>
  <c r="W3055" i="3"/>
  <c r="W900" i="3"/>
  <c r="W2790" i="3"/>
  <c r="W3133" i="3"/>
  <c r="W1004" i="3"/>
  <c r="W4771" i="3"/>
  <c r="W2274" i="3"/>
  <c r="W271" i="3"/>
  <c r="W4352" i="3"/>
  <c r="W4809" i="3"/>
  <c r="W4833" i="3"/>
  <c r="W2216" i="3"/>
  <c r="W3360" i="3"/>
  <c r="W4562" i="3"/>
  <c r="W4399" i="3"/>
  <c r="W2351" i="3"/>
  <c r="W4134" i="3"/>
  <c r="W2086" i="3"/>
  <c r="W4477" i="3"/>
  <c r="W2429" i="3"/>
  <c r="W3980" i="3"/>
  <c r="W2659" i="3"/>
  <c r="W3225" i="3"/>
  <c r="W3984" i="3"/>
  <c r="W4487" i="3"/>
  <c r="W3719" i="3"/>
  <c r="W2951" i="3"/>
  <c r="W2183" i="3"/>
  <c r="W1415" i="3"/>
  <c r="W4478" i="3"/>
  <c r="W3710" i="3"/>
  <c r="W2942" i="3"/>
  <c r="W2174" i="3"/>
  <c r="W1406" i="3"/>
  <c r="W4309" i="3"/>
  <c r="W3541" i="3"/>
  <c r="W2773" i="3"/>
  <c r="W2005" i="3"/>
  <c r="W1206" i="3"/>
  <c r="W4068" i="3"/>
  <c r="W3300" i="3"/>
  <c r="W2532" i="3"/>
  <c r="W1764" i="3"/>
  <c r="W885" i="3"/>
  <c r="W4315" i="3"/>
  <c r="W3547" i="3"/>
  <c r="W2779" i="3"/>
  <c r="W2011" i="3"/>
  <c r="W1214" i="3"/>
  <c r="W4122" i="3"/>
  <c r="W3354" i="3"/>
  <c r="W2586" i="3"/>
  <c r="W1818" i="3"/>
  <c r="W757" i="3"/>
  <c r="W3417" i="3"/>
  <c r="W1953" i="3"/>
  <c r="W98" i="3"/>
  <c r="W278" i="3"/>
  <c r="W4927" i="3"/>
  <c r="W349" i="3"/>
  <c r="W4095" i="3"/>
  <c r="W3327" i="3"/>
  <c r="W2559" i="3"/>
  <c r="W1791" i="3"/>
  <c r="W922" i="3"/>
  <c r="W4086" i="3"/>
  <c r="W3318" i="3"/>
  <c r="W2550" i="3"/>
  <c r="W1782" i="3"/>
  <c r="W909" i="3"/>
  <c r="W4685" i="3"/>
  <c r="W3917" i="3"/>
  <c r="W3149" i="3"/>
  <c r="W2381" i="3"/>
  <c r="W1613" i="3"/>
  <c r="W325" i="3"/>
  <c r="W3676" i="3"/>
  <c r="W2908" i="3"/>
  <c r="W2140" i="3"/>
  <c r="W1372" i="3"/>
  <c r="W4691" i="3"/>
  <c r="W3923" i="3"/>
  <c r="W3155" i="3"/>
  <c r="W2387" i="3"/>
  <c r="W1619" i="3"/>
  <c r="W373" i="3"/>
  <c r="W3730" i="3"/>
  <c r="W2962" i="3"/>
  <c r="W2194" i="3"/>
  <c r="W1402" i="3"/>
  <c r="W4009" i="3"/>
  <c r="W2713" i="3"/>
  <c r="W1126" i="3"/>
  <c r="W4368" i="3"/>
  <c r="W4535" i="3"/>
  <c r="W3767" i="3"/>
  <c r="W2999" i="3"/>
  <c r="W2231" i="3"/>
  <c r="W1463" i="3"/>
  <c r="W4526" i="3"/>
  <c r="W3758" i="3"/>
  <c r="W2990" i="3"/>
  <c r="W2222" i="3"/>
  <c r="W1454" i="3"/>
  <c r="W4357" i="3"/>
  <c r="W3589" i="3"/>
  <c r="W2821" i="3"/>
  <c r="W2053" i="3"/>
  <c r="W1270" i="3"/>
  <c r="W4116" i="3"/>
  <c r="W3348" i="3"/>
  <c r="W2580" i="3"/>
  <c r="W1812" i="3"/>
  <c r="W949" i="3"/>
  <c r="W4363" i="3"/>
  <c r="W3595" i="3"/>
  <c r="W2827" i="3"/>
  <c r="W2059" i="3"/>
  <c r="W1278" i="3"/>
  <c r="W4170" i="3"/>
  <c r="W3402" i="3"/>
  <c r="W2634" i="3"/>
  <c r="W1866" i="3"/>
  <c r="W904" i="3"/>
  <c r="W3489" i="3"/>
  <c r="W2057" i="3"/>
  <c r="W202" i="3"/>
  <c r="W662" i="3"/>
  <c r="W3532" i="3"/>
  <c r="W2764" i="3"/>
  <c r="W1996" i="3"/>
  <c r="W1195" i="3"/>
  <c r="W4547" i="3"/>
  <c r="W3779" i="3"/>
  <c r="W3011" i="3"/>
  <c r="W2243" i="3"/>
  <c r="W1475" i="3"/>
  <c r="W4354" i="3"/>
  <c r="W3586" i="3"/>
  <c r="W2818" i="3"/>
  <c r="W2050" i="3"/>
  <c r="W1203" i="3"/>
  <c r="W3785" i="3"/>
  <c r="W2409" i="3"/>
  <c r="W501" i="3"/>
  <c r="W945" i="3"/>
  <c r="W48" i="3"/>
  <c r="W4711" i="3"/>
  <c r="W3943" i="3"/>
  <c r="W3175" i="3"/>
  <c r="W2407" i="3"/>
  <c r="W1639" i="3"/>
  <c r="W493" i="3"/>
  <c r="W3934" i="3"/>
  <c r="W3166" i="3"/>
  <c r="W2398" i="3"/>
  <c r="W1630" i="3"/>
  <c r="W458" i="3"/>
  <c r="W4533" i="3"/>
  <c r="W3765" i="3"/>
  <c r="W2997" i="3"/>
  <c r="W2229" i="3"/>
  <c r="W1461" i="3"/>
  <c r="W4292" i="3"/>
  <c r="W3524" i="3"/>
  <c r="W2756" i="3"/>
  <c r="W1988" i="3"/>
  <c r="W1184" i="3"/>
  <c r="W4539" i="3"/>
  <c r="W3771" i="3"/>
  <c r="W3003" i="3"/>
  <c r="W2235" i="3"/>
  <c r="W1467" i="3"/>
  <c r="W4346" i="3"/>
  <c r="W3578" i="3"/>
  <c r="W2810" i="3"/>
  <c r="W2042" i="3"/>
  <c r="W1192" i="3"/>
  <c r="W3761" i="3"/>
  <c r="W2401" i="3"/>
  <c r="W469" i="3"/>
  <c r="W937" i="3"/>
  <c r="W24" i="3"/>
  <c r="W2940" i="3"/>
  <c r="W2172" i="3"/>
  <c r="W1404" i="3"/>
  <c r="W4723" i="3"/>
  <c r="W3955" i="3"/>
  <c r="W3187" i="3"/>
  <c r="W2419" i="3"/>
  <c r="W1651" i="3"/>
  <c r="W541" i="3"/>
  <c r="W3762" i="3"/>
  <c r="W2994" i="3"/>
  <c r="W2226" i="3"/>
  <c r="W1434" i="3"/>
  <c r="W4065" i="3"/>
  <c r="W2777" i="3"/>
  <c r="W1212" i="3"/>
  <c r="W4449" i="3"/>
  <c r="W4567" i="3"/>
  <c r="W3799" i="3"/>
  <c r="W3031" i="3"/>
  <c r="W2263" i="3"/>
  <c r="W1495" i="3"/>
  <c r="W4174" i="3"/>
  <c r="W2894" i="3"/>
  <c r="W1550" i="3"/>
  <c r="W4581" i="3"/>
  <c r="W3045" i="3"/>
  <c r="W4340" i="3"/>
  <c r="W2036" i="3"/>
  <c r="W3819" i="3"/>
  <c r="W1515" i="3"/>
  <c r="W2858" i="3"/>
  <c r="W3849" i="3"/>
  <c r="W1713" i="3"/>
  <c r="W625" i="3"/>
  <c r="W1079" i="3"/>
  <c r="W78" i="3"/>
  <c r="W3985" i="3"/>
  <c r="W1681" i="3"/>
  <c r="W577" i="3"/>
  <c r="W832" i="3"/>
  <c r="W1015" i="3"/>
  <c r="W14" i="3"/>
  <c r="W764" i="3"/>
  <c r="W3137" i="3"/>
  <c r="W737" i="3"/>
  <c r="W2361" i="3"/>
  <c r="W372" i="3"/>
  <c r="W630" i="3"/>
  <c r="W251" i="3"/>
  <c r="W592" i="3"/>
  <c r="W71" i="3"/>
  <c r="W596" i="3"/>
  <c r="W3000" i="3"/>
  <c r="W4568" i="3"/>
  <c r="W3942" i="3"/>
  <c r="W2176" i="3"/>
  <c r="W4088" i="3"/>
  <c r="W4208" i="3"/>
  <c r="W4793" i="3"/>
  <c r="W4975" i="3"/>
  <c r="W1136" i="3"/>
  <c r="W2904" i="3"/>
  <c r="W4872" i="3"/>
  <c r="W3679" i="3"/>
  <c r="W1631" i="3"/>
  <c r="W3414" i="3"/>
  <c r="W1366" i="3"/>
  <c r="W3757" i="3"/>
  <c r="W1709" i="3"/>
  <c r="W2540" i="3"/>
  <c r="W4130" i="3"/>
  <c r="W4738" i="3"/>
  <c r="W4687" i="3"/>
  <c r="W2639" i="3"/>
  <c r="W4422" i="3"/>
  <c r="W2374" i="3"/>
  <c r="W4765" i="3"/>
  <c r="W2717" i="3"/>
  <c r="W4268" i="3"/>
  <c r="W3491" i="3"/>
  <c r="W474" i="3"/>
  <c r="W2560" i="3"/>
  <c r="W4408" i="3"/>
  <c r="W4441" i="3"/>
  <c r="W4866" i="3"/>
  <c r="W1568" i="3"/>
  <c r="W3288" i="3"/>
  <c r="W4963" i="3"/>
  <c r="W3807" i="3"/>
  <c r="W1759" i="3"/>
  <c r="W3542" i="3"/>
  <c r="W1494" i="3"/>
  <c r="W3885" i="3"/>
  <c r="W1837" i="3"/>
  <c r="W2924" i="3"/>
  <c r="W477" i="3"/>
  <c r="W1504" i="3"/>
  <c r="W3224" i="3"/>
  <c r="W4945" i="3"/>
  <c r="W3791" i="3"/>
  <c r="W1743" i="3"/>
  <c r="W3526" i="3"/>
  <c r="W1478" i="3"/>
  <c r="W3869" i="3"/>
  <c r="W1821" i="3"/>
  <c r="W2860" i="3"/>
  <c r="W4760" i="3"/>
  <c r="W1784" i="3"/>
  <c r="W1904" i="3"/>
  <c r="W3880" i="3"/>
  <c r="W4548" i="3"/>
  <c r="W4891" i="3"/>
  <c r="W1616" i="3"/>
  <c r="W2911" i="3"/>
  <c r="W461" i="3"/>
  <c r="W2646" i="3"/>
  <c r="W2989" i="3"/>
  <c r="W746" i="3"/>
  <c r="W4323" i="3"/>
  <c r="W1826" i="3"/>
  <c r="W294" i="3"/>
  <c r="W4532" i="3"/>
  <c r="W4882" i="3"/>
  <c r="W1488" i="3"/>
  <c r="W2895" i="3"/>
  <c r="W341" i="3"/>
  <c r="W2630" i="3"/>
  <c r="W2973" i="3"/>
  <c r="W701" i="3"/>
  <c r="W4259" i="3"/>
  <c r="W1762" i="3"/>
  <c r="W3840" i="3"/>
  <c r="W4706" i="3"/>
  <c r="W4730" i="3"/>
  <c r="W1704" i="3"/>
  <c r="W2848" i="3"/>
  <c r="W4434" i="3"/>
  <c r="W4239" i="3"/>
  <c r="W2191" i="3"/>
  <c r="W3974" i="3"/>
  <c r="W1926" i="3"/>
  <c r="W4317" i="3"/>
  <c r="W2269" i="3"/>
  <c r="W3820" i="3"/>
  <c r="W2147" i="3"/>
  <c r="W2217" i="3"/>
  <c r="W3472" i="3"/>
  <c r="W4423" i="3"/>
  <c r="W3655" i="3"/>
  <c r="W2887" i="3"/>
  <c r="W2119" i="3"/>
  <c r="W1350" i="3"/>
  <c r="W4414" i="3"/>
  <c r="W3646" i="3"/>
  <c r="W2878" i="3"/>
  <c r="W2110" i="3"/>
  <c r="W1340" i="3"/>
  <c r="W4245" i="3"/>
  <c r="W3477" i="3"/>
  <c r="W2709" i="3"/>
  <c r="W1941" i="3"/>
  <c r="W1122" i="3"/>
  <c r="W4004" i="3"/>
  <c r="W3236" i="3"/>
  <c r="W2468" i="3"/>
  <c r="W1700" i="3"/>
  <c r="W722" i="3"/>
  <c r="W4251" i="3"/>
  <c r="W3483" i="3"/>
  <c r="W2715" i="3"/>
  <c r="W1947" i="3"/>
  <c r="W1130" i="3"/>
  <c r="W4058" i="3"/>
  <c r="W3290" i="3"/>
  <c r="W2522" i="3"/>
  <c r="W1754" i="3"/>
  <c r="W429" i="3"/>
  <c r="W3305" i="3"/>
  <c r="W1825" i="3"/>
  <c r="W4852" i="3"/>
  <c r="W4799" i="3"/>
  <c r="W4031" i="3"/>
  <c r="W3263" i="3"/>
  <c r="W2495" i="3"/>
  <c r="W1727" i="3"/>
  <c r="W794" i="3"/>
  <c r="W4022" i="3"/>
  <c r="W3254" i="3"/>
  <c r="W2486" i="3"/>
  <c r="W1718" i="3"/>
  <c r="W770" i="3"/>
  <c r="W4621" i="3"/>
  <c r="W3853" i="3"/>
  <c r="W3085" i="3"/>
  <c r="W2317" i="3"/>
  <c r="W1549" i="3"/>
  <c r="W3612" i="3"/>
  <c r="W2844" i="3"/>
  <c r="W2076" i="3"/>
  <c r="W1301" i="3"/>
  <c r="W4627" i="3"/>
  <c r="W3859" i="3"/>
  <c r="W3091" i="3"/>
  <c r="W2323" i="3"/>
  <c r="W1555" i="3"/>
  <c r="W3666" i="3"/>
  <c r="W2898" i="3"/>
  <c r="W2130" i="3"/>
  <c r="W1326" i="3"/>
  <c r="W3913" i="3"/>
  <c r="W2585" i="3"/>
  <c r="W956" i="3"/>
  <c r="W560" i="3"/>
  <c r="W3856" i="3"/>
  <c r="W4471" i="3"/>
  <c r="W3703" i="3"/>
  <c r="W2935" i="3"/>
  <c r="W2167" i="3"/>
  <c r="W1399" i="3"/>
  <c r="W4462" i="3"/>
  <c r="W3694" i="3"/>
  <c r="W2926" i="3"/>
  <c r="W2158" i="3"/>
  <c r="W1390" i="3"/>
  <c r="W4293" i="3"/>
  <c r="W3525" i="3"/>
  <c r="W2757" i="3"/>
  <c r="W1989" i="3"/>
  <c r="W1186" i="3"/>
  <c r="W4052" i="3"/>
  <c r="W3284" i="3"/>
  <c r="W2516" i="3"/>
  <c r="W1748" i="3"/>
  <c r="W850" i="3"/>
  <c r="W4299" i="3"/>
  <c r="W3531" i="3"/>
  <c r="W2763" i="3"/>
  <c r="W1995" i="3"/>
  <c r="W1194" i="3"/>
  <c r="W4106" i="3"/>
  <c r="W3338" i="3"/>
  <c r="W2570" i="3"/>
  <c r="W1802" i="3"/>
  <c r="W693" i="3"/>
  <c r="W3377" i="3"/>
  <c r="W1929" i="3"/>
  <c r="W74" i="3"/>
  <c r="W150" i="3"/>
  <c r="W3468" i="3"/>
  <c r="W2700" i="3"/>
  <c r="W1932" i="3"/>
  <c r="W1109" i="3"/>
  <c r="W4483" i="3"/>
  <c r="W3715" i="3"/>
  <c r="W2947" i="3"/>
  <c r="W2179" i="3"/>
  <c r="W1411" i="3"/>
  <c r="W4290" i="3"/>
  <c r="W3522" i="3"/>
  <c r="W2754" i="3"/>
  <c r="W1986" i="3"/>
  <c r="W1107" i="3"/>
  <c r="W3681" i="3"/>
  <c r="W2281" i="3"/>
  <c r="W426" i="3"/>
  <c r="W609" i="3"/>
  <c r="W4647" i="3"/>
  <c r="W3879" i="3"/>
  <c r="W3111" i="3"/>
  <c r="W2343" i="3"/>
  <c r="W1575" i="3"/>
  <c r="W21" i="3"/>
  <c r="W3870" i="3"/>
  <c r="W3102" i="3"/>
  <c r="W2334" i="3"/>
  <c r="W1566" i="3"/>
  <c r="W4469" i="3"/>
  <c r="W3701" i="3"/>
  <c r="W2933" i="3"/>
  <c r="W2165" i="3"/>
  <c r="W1397" i="3"/>
  <c r="W4228" i="3"/>
  <c r="W3460" i="3"/>
  <c r="W2692" i="3"/>
  <c r="W1924" i="3"/>
  <c r="W1099" i="3"/>
  <c r="W4475" i="3"/>
  <c r="W3707" i="3"/>
  <c r="W2939" i="3"/>
  <c r="W2171" i="3"/>
  <c r="W1403" i="3"/>
  <c r="W4282" i="3"/>
  <c r="W3514" i="3"/>
  <c r="W2746" i="3"/>
  <c r="W1978" i="3"/>
  <c r="W1096" i="3"/>
  <c r="W3673" i="3"/>
  <c r="W2273" i="3"/>
  <c r="W418" i="3"/>
  <c r="W601" i="3"/>
  <c r="W2876" i="3"/>
  <c r="W2108" i="3"/>
  <c r="W1338" i="3"/>
  <c r="W4659" i="3"/>
  <c r="W3891" i="3"/>
  <c r="W3123" i="3"/>
  <c r="W2355" i="3"/>
  <c r="W1587" i="3"/>
  <c r="W117" i="3"/>
  <c r="W3698" i="3"/>
  <c r="W2930" i="3"/>
  <c r="W2162" i="3"/>
  <c r="W1362" i="3"/>
  <c r="W3953" i="3"/>
  <c r="W2649" i="3"/>
  <c r="W1042" i="3"/>
  <c r="W760" i="3"/>
  <c r="W4112" i="3"/>
  <c r="W4503" i="3"/>
  <c r="W3735" i="3"/>
  <c r="W2967" i="3"/>
  <c r="W2199" i="3"/>
  <c r="W1367" i="3"/>
  <c r="W3982" i="3"/>
  <c r="W2702" i="3"/>
  <c r="W1486" i="3"/>
  <c r="W4517" i="3"/>
  <c r="W2981" i="3"/>
  <c r="W4276" i="3"/>
  <c r="W1972" i="3"/>
  <c r="W3755" i="3"/>
  <c r="W1451" i="3"/>
  <c r="W2794" i="3"/>
  <c r="W3745" i="3"/>
  <c r="W1649" i="3"/>
  <c r="W545" i="3"/>
  <c r="W776" i="3"/>
  <c r="W951" i="3"/>
  <c r="W3921" i="3"/>
  <c r="W1617" i="3"/>
  <c r="W497" i="3"/>
  <c r="W728" i="3"/>
  <c r="W887" i="3"/>
  <c r="W252" i="3"/>
  <c r="W3073" i="3"/>
  <c r="W385" i="3"/>
  <c r="W1578" i="3"/>
  <c r="W2105" i="3"/>
  <c r="W927" i="3"/>
  <c r="W267" i="3"/>
  <c r="W732" i="3"/>
  <c r="W3976" i="3"/>
  <c r="W4798" i="3"/>
  <c r="W1976" i="3"/>
  <c r="W4072" i="3"/>
  <c r="W2582" i="3"/>
  <c r="W1664" i="3"/>
  <c r="W3576" i="3"/>
  <c r="W3696" i="3"/>
  <c r="W4690" i="3"/>
  <c r="W4902" i="3"/>
  <c r="W2392" i="3"/>
  <c r="W4712" i="3"/>
  <c r="W3503" i="3"/>
  <c r="W1455" i="3"/>
  <c r="W3238" i="3"/>
  <c r="W1144" i="3"/>
  <c r="W3581" i="3"/>
  <c r="W1533" i="3"/>
  <c r="W2028" i="3"/>
  <c r="W3618" i="3"/>
  <c r="W1121" i="3"/>
  <c r="W4636" i="3"/>
  <c r="W4511" i="3"/>
  <c r="W2463" i="3"/>
  <c r="W4246" i="3"/>
  <c r="W2198" i="3"/>
  <c r="W4589" i="3"/>
  <c r="W2541" i="3"/>
  <c r="W4092" i="3"/>
  <c r="W2979" i="3"/>
  <c r="W3737" i="3"/>
  <c r="W2048" i="3"/>
  <c r="W3960" i="3"/>
  <c r="W4080" i="3"/>
  <c r="W4768" i="3"/>
  <c r="W4956" i="3"/>
  <c r="W965" i="3"/>
  <c r="W2776" i="3"/>
  <c r="W4826" i="3"/>
  <c r="W3631" i="3"/>
  <c r="W1583" i="3"/>
  <c r="W3366" i="3"/>
  <c r="W1313" i="3"/>
  <c r="W3709" i="3"/>
  <c r="W1661" i="3"/>
  <c r="W2412" i="3"/>
  <c r="W4002" i="3"/>
  <c r="W4947" i="3"/>
  <c r="W878" i="3"/>
  <c r="W2712" i="3"/>
  <c r="W4814" i="3"/>
  <c r="W3615" i="3"/>
  <c r="W1567" i="3"/>
  <c r="W3350" i="3"/>
  <c r="W1293" i="3"/>
  <c r="W3693" i="3"/>
  <c r="W1645" i="3"/>
  <c r="W2348" i="3"/>
  <c r="W3938" i="3"/>
  <c r="W4657" i="3"/>
  <c r="W4987" i="3"/>
  <c r="W1253" i="3"/>
  <c r="W1392" i="3"/>
  <c r="W3368" i="3"/>
  <c r="W4420" i="3"/>
  <c r="W4802" i="3"/>
  <c r="W4783" i="3"/>
  <c r="W2735" i="3"/>
  <c r="W4518" i="3"/>
  <c r="W2470" i="3"/>
  <c r="W4861" i="3"/>
  <c r="W2813" i="3"/>
  <c r="W4364" i="3"/>
  <c r="W3811" i="3"/>
  <c r="W1256" i="3"/>
  <c r="W4400" i="3"/>
  <c r="W4790" i="3"/>
  <c r="W4767" i="3"/>
  <c r="W2719" i="3"/>
  <c r="W4502" i="3"/>
  <c r="W2454" i="3"/>
  <c r="W4845" i="3"/>
  <c r="W2797" i="3"/>
  <c r="W4348" i="3"/>
  <c r="W3747" i="3"/>
  <c r="W1160" i="3"/>
  <c r="W3328" i="3"/>
  <c r="W4602" i="3"/>
  <c r="W4628" i="3"/>
  <c r="W4976" i="3"/>
  <c r="W1147" i="3"/>
  <c r="W2336" i="3"/>
  <c r="W4056" i="3"/>
  <c r="W4063" i="3"/>
  <c r="W2015" i="3"/>
  <c r="W3798" i="3"/>
  <c r="W1750" i="3"/>
  <c r="W4141" i="3"/>
  <c r="W2093" i="3"/>
  <c r="W3644" i="3"/>
  <c r="W1635" i="3"/>
  <c r="W1148" i="3"/>
  <c r="W2960" i="3"/>
  <c r="W4359" i="3"/>
  <c r="W3591" i="3"/>
  <c r="W2823" i="3"/>
  <c r="W2055" i="3"/>
  <c r="W1274" i="3"/>
  <c r="W4350" i="3"/>
  <c r="W3582" i="3"/>
  <c r="W2814" i="3"/>
  <c r="W2046" i="3"/>
  <c r="W1261" i="3"/>
  <c r="W4949" i="3"/>
  <c r="W4181" i="3"/>
  <c r="W3413" i="3"/>
  <c r="W2645" i="3"/>
  <c r="W1877" i="3"/>
  <c r="W1036" i="3"/>
  <c r="W3940" i="3"/>
  <c r="W3172" i="3"/>
  <c r="W2404" i="3"/>
  <c r="W1636" i="3"/>
  <c r="W482" i="3"/>
  <c r="W4187" i="3"/>
  <c r="W3419" i="3"/>
  <c r="W2651" i="3"/>
  <c r="W1883" i="3"/>
  <c r="W1044" i="3"/>
  <c r="W3994" i="3"/>
  <c r="W3226" i="3"/>
  <c r="W2458" i="3"/>
  <c r="W1690" i="3"/>
  <c r="W3209" i="3"/>
  <c r="W1697" i="3"/>
  <c r="W4750" i="3"/>
  <c r="W4735" i="3"/>
  <c r="W3967" i="3"/>
  <c r="W3199" i="3"/>
  <c r="W2431" i="3"/>
  <c r="W1663" i="3"/>
  <c r="W589" i="3"/>
  <c r="W3958" i="3"/>
  <c r="W3190" i="3"/>
  <c r="W2422" i="3"/>
  <c r="W1654" i="3"/>
  <c r="W554" i="3"/>
  <c r="W4557" i="3"/>
  <c r="W3789" i="3"/>
  <c r="W3021" i="3"/>
  <c r="W2253" i="3"/>
  <c r="W1485" i="3"/>
  <c r="W4316" i="3"/>
  <c r="W3548" i="3"/>
  <c r="W2780" i="3"/>
  <c r="W2012" i="3"/>
  <c r="W1216" i="3"/>
  <c r="W4563" i="3"/>
  <c r="W3795" i="3"/>
  <c r="W3027" i="3"/>
  <c r="W2259" i="3"/>
  <c r="W1491" i="3"/>
  <c r="W4370" i="3"/>
  <c r="W3602" i="3"/>
  <c r="W2834" i="3"/>
  <c r="W2066" i="3"/>
  <c r="W1224" i="3"/>
  <c r="W3809" i="3"/>
  <c r="W2457" i="3"/>
  <c r="W691" i="3"/>
  <c r="W1025" i="3"/>
  <c r="W136" i="3"/>
  <c r="W3344" i="3"/>
  <c r="W4407" i="3"/>
  <c r="W3639" i="3"/>
  <c r="W2871" i="3"/>
  <c r="W2103" i="3"/>
  <c r="W1332" i="3"/>
  <c r="W4398" i="3"/>
  <c r="W3630" i="3"/>
  <c r="W2862" i="3"/>
  <c r="W2094" i="3"/>
  <c r="W1322" i="3"/>
  <c r="W4997" i="3"/>
  <c r="W4229" i="3"/>
  <c r="W3461" i="3"/>
  <c r="W2693" i="3"/>
  <c r="W1925" i="3"/>
  <c r="W1100" i="3"/>
  <c r="W3988" i="3"/>
  <c r="W3220" i="3"/>
  <c r="W2452" i="3"/>
  <c r="W1684" i="3"/>
  <c r="W674" i="3"/>
  <c r="W4235" i="3"/>
  <c r="W3467" i="3"/>
  <c r="W2699" i="3"/>
  <c r="W1931" i="3"/>
  <c r="W1108" i="3"/>
  <c r="W4042" i="3"/>
  <c r="W3274" i="3"/>
  <c r="W2506" i="3"/>
  <c r="W1738" i="3"/>
  <c r="W301" i="3"/>
  <c r="W3289" i="3"/>
  <c r="W1801" i="3"/>
  <c r="W3404" i="3"/>
  <c r="W2636" i="3"/>
  <c r="W1868" i="3"/>
  <c r="W1024" i="3"/>
  <c r="W4419" i="3"/>
  <c r="W3651" i="3"/>
  <c r="W2883" i="3"/>
  <c r="W2115" i="3"/>
  <c r="W1346" i="3"/>
  <c r="W4226" i="3"/>
  <c r="W3458" i="3"/>
  <c r="W2690" i="3"/>
  <c r="W1922" i="3"/>
  <c r="W1000" i="3"/>
  <c r="W3569" i="3"/>
  <c r="W2153" i="3"/>
  <c r="W298" i="3"/>
  <c r="W257" i="3"/>
  <c r="W4481" i="3"/>
  <c r="W4583" i="3"/>
  <c r="W3815" i="3"/>
  <c r="W3047" i="3"/>
  <c r="W2279" i="3"/>
  <c r="W1511" i="3"/>
  <c r="W4574" i="3"/>
  <c r="W3806" i="3"/>
  <c r="W3038" i="3"/>
  <c r="W2270" i="3"/>
  <c r="W1502" i="3"/>
  <c r="W4405" i="3"/>
  <c r="W3637" i="3"/>
  <c r="W2869" i="3"/>
  <c r="W2101" i="3"/>
  <c r="W1330" i="3"/>
  <c r="W4164" i="3"/>
  <c r="W3396" i="3"/>
  <c r="W2628" i="3"/>
  <c r="W1860" i="3"/>
  <c r="W1013" i="3"/>
  <c r="W4411" i="3"/>
  <c r="W3643" i="3"/>
  <c r="W2875" i="3"/>
  <c r="W2107" i="3"/>
  <c r="W1337" i="3"/>
  <c r="W4218" i="3"/>
  <c r="W3450" i="3"/>
  <c r="W2682" i="3"/>
  <c r="W1914" i="3"/>
  <c r="W989" i="3"/>
  <c r="W3561" i="3"/>
  <c r="W2145" i="3"/>
  <c r="W290" i="3"/>
  <c r="W249" i="3"/>
  <c r="W3580" i="3"/>
  <c r="W2812" i="3"/>
  <c r="W2044" i="3"/>
  <c r="W1259" i="3"/>
  <c r="W4595" i="3"/>
  <c r="W3827" i="3"/>
  <c r="W3059" i="3"/>
  <c r="W2291" i="3"/>
  <c r="W1523" i="3"/>
  <c r="W4402" i="3"/>
  <c r="W3634" i="3"/>
  <c r="W2866" i="3"/>
  <c r="W2098" i="3"/>
  <c r="W1277" i="3"/>
  <c r="W3865" i="3"/>
  <c r="W2521" i="3"/>
  <c r="W861" i="3"/>
  <c r="W1201" i="3"/>
  <c r="W344" i="3"/>
  <c r="W3600" i="3"/>
  <c r="W4439" i="3"/>
  <c r="W3671" i="3"/>
  <c r="W2903" i="3"/>
  <c r="W2135" i="3"/>
  <c r="W1294" i="3"/>
  <c r="W3918" i="3"/>
  <c r="W2638" i="3"/>
  <c r="W1358" i="3"/>
  <c r="W4453" i="3"/>
  <c r="W2533" i="3"/>
  <c r="W3828" i="3"/>
  <c r="W1524" i="3"/>
  <c r="W3307" i="3"/>
  <c r="W894" i="3"/>
  <c r="W2346" i="3"/>
  <c r="W3017" i="3"/>
  <c r="W1158" i="3"/>
  <c r="W64" i="3"/>
  <c r="W55" i="3"/>
  <c r="W3473" i="3"/>
  <c r="W1116" i="3"/>
  <c r="W91" i="3"/>
  <c r="W2625" i="3"/>
  <c r="W358" i="3"/>
  <c r="W1064" i="3"/>
  <c r="W1657" i="3"/>
  <c r="W959" i="3"/>
  <c r="W863" i="3"/>
  <c r="W203" i="3"/>
  <c r="W668" i="3"/>
  <c r="W954" i="3"/>
  <c r="W4110" i="3"/>
  <c r="W3342" i="3"/>
  <c r="W2574" i="3"/>
  <c r="W1806" i="3"/>
  <c r="W941" i="3"/>
  <c r="W4709" i="3"/>
  <c r="W3941" i="3"/>
  <c r="W3173" i="3"/>
  <c r="W2405" i="3"/>
  <c r="W1637" i="3"/>
  <c r="W485" i="3"/>
  <c r="W3700" i="3"/>
  <c r="W2932" i="3"/>
  <c r="W2164" i="3"/>
  <c r="W1396" i="3"/>
  <c r="W4715" i="3"/>
  <c r="W3947" i="3"/>
  <c r="W3179" i="3"/>
  <c r="W2411" i="3"/>
  <c r="W1643" i="3"/>
  <c r="W509" i="3"/>
  <c r="W3754" i="3"/>
  <c r="W2986" i="3"/>
  <c r="W2218" i="3"/>
  <c r="W1426" i="3"/>
  <c r="W4057" i="3"/>
  <c r="W2761" i="3"/>
  <c r="W1190" i="3"/>
  <c r="W2609" i="3"/>
  <c r="W1841" i="3"/>
  <c r="W988" i="3"/>
  <c r="W801" i="3"/>
  <c r="W1335" i="3"/>
  <c r="W334" i="3"/>
  <c r="W537" i="3"/>
  <c r="W768" i="3"/>
  <c r="W943" i="3"/>
  <c r="W4113" i="3"/>
  <c r="W3345" i="3"/>
  <c r="W2577" i="3"/>
  <c r="W1809" i="3"/>
  <c r="W946" i="3"/>
  <c r="W753" i="3"/>
  <c r="W1271" i="3"/>
  <c r="W270" i="3"/>
  <c r="W409" i="3"/>
  <c r="W624" i="3"/>
  <c r="W751" i="3"/>
  <c r="W4033" i="3"/>
  <c r="W3265" i="3"/>
  <c r="W2497" i="3"/>
  <c r="W1729" i="3"/>
  <c r="W797" i="3"/>
  <c r="W641" i="3"/>
  <c r="W1103" i="3"/>
  <c r="W102" i="3"/>
  <c r="W539" i="3"/>
  <c r="W893" i="3"/>
  <c r="W3833" i="3"/>
  <c r="W3065" i="3"/>
  <c r="W2297" i="3"/>
  <c r="W1529" i="3"/>
  <c r="W442" i="3"/>
  <c r="W377" i="3"/>
  <c r="W584" i="3"/>
  <c r="W703" i="3"/>
  <c r="W1319" i="3"/>
  <c r="W551" i="3"/>
  <c r="W318" i="3"/>
  <c r="W308" i="3"/>
  <c r="W659" i="3"/>
  <c r="W785" i="3"/>
  <c r="W17" i="3"/>
  <c r="W552" i="3"/>
  <c r="W799" i="3"/>
  <c r="W31" i="3"/>
  <c r="W566" i="3"/>
  <c r="W556" i="3"/>
  <c r="W139" i="3"/>
  <c r="W649" i="3"/>
  <c r="W416" i="3"/>
  <c r="W663" i="3"/>
  <c r="W430" i="3"/>
  <c r="W420" i="3"/>
  <c r="W604" i="3"/>
  <c r="W187" i="3"/>
  <c r="W528" i="3"/>
  <c r="W775" i="3"/>
  <c r="W542" i="3"/>
  <c r="W532" i="3"/>
  <c r="W115" i="3"/>
  <c r="W716" i="3"/>
  <c r="W299" i="3"/>
  <c r="W260" i="3"/>
  <c r="W611" i="3"/>
  <c r="W858" i="3"/>
  <c r="W4046" i="3"/>
  <c r="W3278" i="3"/>
  <c r="W2510" i="3"/>
  <c r="W1742" i="3"/>
  <c r="W834" i="3"/>
  <c r="W4645" i="3"/>
  <c r="W3877" i="3"/>
  <c r="W3109" i="3"/>
  <c r="W2341" i="3"/>
  <c r="W1573" i="3"/>
  <c r="W3636" i="3"/>
  <c r="W2868" i="3"/>
  <c r="W2100" i="3"/>
  <c r="W1329" i="3"/>
  <c r="W4651" i="3"/>
  <c r="W3883" i="3"/>
  <c r="W3115" i="3"/>
  <c r="W2347" i="3"/>
  <c r="W1579" i="3"/>
  <c r="W53" i="3"/>
  <c r="W3690" i="3"/>
  <c r="W2922" i="3"/>
  <c r="W2154" i="3"/>
  <c r="W1354" i="3"/>
  <c r="W3945" i="3"/>
  <c r="W2633" i="3"/>
  <c r="W1020" i="3"/>
  <c r="W752" i="3"/>
  <c r="W2545" i="3"/>
  <c r="W1777" i="3"/>
  <c r="W902" i="3"/>
  <c r="W705" i="3"/>
  <c r="W1207" i="3"/>
  <c r="W206" i="3"/>
  <c r="W441" i="3"/>
  <c r="W664" i="3"/>
  <c r="W815" i="3"/>
  <c r="W4049" i="3"/>
  <c r="W3281" i="3"/>
  <c r="W2513" i="3"/>
  <c r="W1745" i="3"/>
  <c r="W842" i="3"/>
  <c r="W673" i="3"/>
  <c r="W1143" i="3"/>
  <c r="W142" i="3"/>
  <c r="W667" i="3"/>
  <c r="W313" i="3"/>
  <c r="W512" i="3"/>
  <c r="W623" i="3"/>
  <c r="W3969" i="3"/>
  <c r="W3201" i="3"/>
  <c r="W2433" i="3"/>
  <c r="W1665" i="3"/>
  <c r="W597" i="3"/>
  <c r="W561" i="3"/>
  <c r="W816" i="3"/>
  <c r="W975" i="3"/>
  <c r="W27" i="3"/>
  <c r="W738" i="3"/>
  <c r="W3769" i="3"/>
  <c r="W3001" i="3"/>
  <c r="W2233" i="3"/>
  <c r="W1465" i="3"/>
  <c r="W378" i="3"/>
  <c r="W297" i="3"/>
  <c r="W496" i="3"/>
  <c r="W575" i="3"/>
  <c r="W1255" i="3"/>
  <c r="W487" i="3"/>
  <c r="W254" i="3"/>
  <c r="W244" i="3"/>
  <c r="W595" i="3"/>
  <c r="W721" i="3"/>
  <c r="W488" i="3"/>
  <c r="W735" i="3"/>
  <c r="W502" i="3"/>
  <c r="W492" i="3"/>
  <c r="W75" i="3"/>
  <c r="W585" i="3"/>
  <c r="W352" i="3"/>
  <c r="W599" i="3"/>
  <c r="W366" i="3"/>
  <c r="W356" i="3"/>
  <c r="W540" i="3"/>
  <c r="W123" i="3"/>
  <c r="W464" i="3"/>
  <c r="W711" i="3"/>
  <c r="W478" i="3"/>
  <c r="W468" i="3"/>
  <c r="W51" i="3"/>
  <c r="W652" i="3"/>
  <c r="W235" i="3"/>
  <c r="W196" i="3"/>
  <c r="W547" i="3"/>
  <c r="W2369" i="3"/>
  <c r="W1601" i="3"/>
  <c r="W229" i="3"/>
  <c r="W481" i="3"/>
  <c r="W704" i="3"/>
  <c r="W847" i="3"/>
  <c r="W506" i="3"/>
  <c r="W3705" i="3"/>
  <c r="W2937" i="3"/>
  <c r="W2169" i="3"/>
  <c r="W1401" i="3"/>
  <c r="W314" i="3"/>
  <c r="W1225" i="3"/>
  <c r="W217" i="3"/>
  <c r="W384" i="3"/>
  <c r="W447" i="3"/>
  <c r="W636" i="3"/>
  <c r="W1191" i="3"/>
  <c r="W423" i="3"/>
  <c r="W190" i="3"/>
  <c r="W180" i="3"/>
  <c r="W531" i="3"/>
  <c r="W657" i="3"/>
  <c r="W424" i="3"/>
  <c r="W671" i="3"/>
  <c r="W438" i="3"/>
  <c r="W428" i="3"/>
  <c r="W11" i="3"/>
  <c r="W521" i="3"/>
  <c r="W288" i="3"/>
  <c r="W1303" i="3"/>
  <c r="W535" i="3"/>
  <c r="W302" i="3"/>
  <c r="W292" i="3"/>
  <c r="W643" i="3"/>
  <c r="W476" i="3"/>
  <c r="W59" i="3"/>
  <c r="W400" i="3"/>
  <c r="W647" i="3"/>
  <c r="W414" i="3"/>
  <c r="W404" i="3"/>
  <c r="W588" i="3"/>
  <c r="W171" i="3"/>
  <c r="W132" i="3"/>
  <c r="W483" i="3"/>
  <c r="W124" i="3"/>
  <c r="W1127" i="3"/>
  <c r="W359" i="3"/>
  <c r="W126" i="3"/>
  <c r="W884" i="3"/>
  <c r="W116" i="3"/>
  <c r="W467" i="3"/>
  <c r="W593" i="3"/>
  <c r="W360" i="3"/>
  <c r="W607" i="3"/>
  <c r="W374" i="3"/>
  <c r="W364" i="3"/>
  <c r="W457" i="3"/>
  <c r="W224" i="3"/>
  <c r="W1239" i="3"/>
  <c r="W471" i="3"/>
  <c r="W238" i="3"/>
  <c r="W228" i="3"/>
  <c r="W579" i="3"/>
  <c r="W412" i="3"/>
  <c r="W336" i="3"/>
  <c r="W1351" i="3"/>
  <c r="W583" i="3"/>
  <c r="W350" i="3"/>
  <c r="W340" i="3"/>
  <c r="W524" i="3"/>
  <c r="W107" i="3"/>
  <c r="W836" i="3"/>
  <c r="W68" i="3"/>
  <c r="W419" i="3"/>
  <c r="W3685" i="3"/>
  <c r="W2917" i="3"/>
  <c r="W2149" i="3"/>
  <c r="W1381" i="3"/>
  <c r="W4212" i="3"/>
  <c r="W3444" i="3"/>
  <c r="W2676" i="3"/>
  <c r="W1908" i="3"/>
  <c r="W1077" i="3"/>
  <c r="W4459" i="3"/>
  <c r="W3691" i="3"/>
  <c r="W2923" i="3"/>
  <c r="W2155" i="3"/>
  <c r="W1387" i="3"/>
  <c r="W4266" i="3"/>
  <c r="W3498" i="3"/>
  <c r="W2730" i="3"/>
  <c r="W1962" i="3"/>
  <c r="W1075" i="3"/>
  <c r="W3633" i="3"/>
  <c r="W2249" i="3"/>
  <c r="W394" i="3"/>
  <c r="W505" i="3"/>
  <c r="W2353" i="3"/>
  <c r="W1585" i="3"/>
  <c r="W101" i="3"/>
  <c r="W449" i="3"/>
  <c r="W688" i="3"/>
  <c r="W823" i="3"/>
  <c r="W1209" i="3"/>
  <c r="W185" i="3"/>
  <c r="W368" i="3"/>
  <c r="W431" i="3"/>
  <c r="W508" i="3"/>
  <c r="W925" i="3"/>
  <c r="W3857" i="3"/>
  <c r="W3089" i="3"/>
  <c r="W2321" i="3"/>
  <c r="W1553" i="3"/>
  <c r="W417" i="3"/>
  <c r="W632" i="3"/>
  <c r="W759" i="3"/>
  <c r="W1081" i="3"/>
  <c r="W57" i="3"/>
  <c r="W200" i="3"/>
  <c r="W239" i="3"/>
  <c r="W774" i="3"/>
  <c r="W3777" i="3"/>
  <c r="W3009" i="3"/>
  <c r="W2241" i="3"/>
  <c r="W1473" i="3"/>
  <c r="W386" i="3"/>
  <c r="W305" i="3"/>
  <c r="W504" i="3"/>
  <c r="W591" i="3"/>
  <c r="W1514" i="3"/>
  <c r="W4345" i="3"/>
  <c r="W3577" i="3"/>
  <c r="W2809" i="3"/>
  <c r="W2041" i="3"/>
  <c r="W1254" i="3"/>
  <c r="W186" i="3"/>
  <c r="W1065" i="3"/>
  <c r="W41" i="3"/>
  <c r="W184" i="3"/>
  <c r="W191" i="3"/>
  <c r="W726" i="3"/>
  <c r="W1063" i="3"/>
  <c r="W295" i="3"/>
  <c r="W830" i="3"/>
  <c r="W62" i="3"/>
  <c r="W820" i="3"/>
  <c r="W52" i="3"/>
  <c r="W403" i="3"/>
  <c r="W1297" i="3"/>
  <c r="W529" i="3"/>
  <c r="W296" i="3"/>
  <c r="W1311" i="3"/>
  <c r="W543" i="3"/>
  <c r="W310" i="3"/>
  <c r="W300" i="3"/>
  <c r="W651" i="3"/>
  <c r="W1161" i="3"/>
  <c r="W393" i="3"/>
  <c r="W160" i="3"/>
  <c r="W1175" i="3"/>
  <c r="W407" i="3"/>
  <c r="W174" i="3"/>
  <c r="W164" i="3"/>
  <c r="W515" i="3"/>
  <c r="W348" i="3"/>
  <c r="W272" i="3"/>
  <c r="W1287" i="3"/>
  <c r="W519" i="3"/>
  <c r="W286" i="3"/>
  <c r="W276" i="3"/>
  <c r="W627" i="3"/>
  <c r="W460" i="3"/>
  <c r="W43" i="3"/>
  <c r="W772" i="3"/>
  <c r="W355" i="3"/>
  <c r="W2853" i="3"/>
  <c r="W2085" i="3"/>
  <c r="W1312" i="3"/>
  <c r="W4148" i="3"/>
  <c r="W3380" i="3"/>
  <c r="W2612" i="3"/>
  <c r="W1844" i="3"/>
  <c r="W992" i="3"/>
  <c r="W4395" i="3"/>
  <c r="W3627" i="3"/>
  <c r="W2859" i="3"/>
  <c r="W2091" i="3"/>
  <c r="W1318" i="3"/>
  <c r="W4202" i="3"/>
  <c r="W3434" i="3"/>
  <c r="W2666" i="3"/>
  <c r="W1898" i="3"/>
  <c r="W957" i="3"/>
  <c r="W3545" i="3"/>
  <c r="W2121" i="3"/>
  <c r="W266" i="3"/>
  <c r="W169" i="3"/>
  <c r="W3057" i="3"/>
  <c r="W2289" i="3"/>
  <c r="W1521" i="3"/>
  <c r="W434" i="3"/>
  <c r="W369" i="3"/>
  <c r="W576" i="3"/>
  <c r="W695" i="3"/>
  <c r="W1129" i="3"/>
  <c r="W105" i="3"/>
  <c r="W256" i="3"/>
  <c r="W303" i="3"/>
  <c r="W838" i="3"/>
  <c r="W802" i="3"/>
  <c r="W3793" i="3"/>
  <c r="W3025" i="3"/>
  <c r="W2257" i="3"/>
  <c r="W1489" i="3"/>
  <c r="W402" i="3"/>
  <c r="W321" i="3"/>
  <c r="W520" i="3"/>
  <c r="W631" i="3"/>
  <c r="W1001" i="3"/>
  <c r="W112" i="3"/>
  <c r="W111" i="3"/>
  <c r="W646" i="3"/>
  <c r="W3713" i="3"/>
  <c r="W2945" i="3"/>
  <c r="W2177" i="3"/>
  <c r="W1409" i="3"/>
  <c r="W322" i="3"/>
  <c r="W1241" i="3"/>
  <c r="W225" i="3"/>
  <c r="W392" i="3"/>
  <c r="W463" i="3"/>
  <c r="W700" i="3"/>
  <c r="W1450" i="3"/>
  <c r="W4281" i="3"/>
  <c r="W3513" i="3"/>
  <c r="W2745" i="3"/>
  <c r="W1977" i="3"/>
  <c r="W1170" i="3"/>
  <c r="W122" i="3"/>
  <c r="W985" i="3"/>
  <c r="W72" i="3"/>
  <c r="W63" i="3"/>
  <c r="W598" i="3"/>
  <c r="W999" i="3"/>
  <c r="W231" i="3"/>
  <c r="W766" i="3"/>
  <c r="W756" i="3"/>
  <c r="W339" i="3"/>
  <c r="W1233" i="3"/>
  <c r="W465" i="3"/>
  <c r="W232" i="3"/>
  <c r="W1247" i="3"/>
  <c r="W479" i="3"/>
  <c r="W246" i="3"/>
  <c r="W236" i="3"/>
  <c r="W587" i="3"/>
  <c r="W1097" i="3"/>
  <c r="W329" i="3"/>
  <c r="W864" i="3"/>
  <c r="W96" i="3"/>
  <c r="W1111" i="3"/>
  <c r="W343" i="3"/>
  <c r="W110" i="3"/>
  <c r="W868" i="3"/>
  <c r="W100" i="3"/>
  <c r="W451" i="3"/>
  <c r="W284" i="3"/>
  <c r="W635" i="3"/>
  <c r="W208" i="3"/>
  <c r="W1223" i="3"/>
  <c r="W455" i="3"/>
  <c r="W222" i="3"/>
  <c r="W212" i="3"/>
  <c r="W563" i="3"/>
  <c r="W396" i="3"/>
  <c r="W708" i="3"/>
  <c r="W291" i="3"/>
  <c r="W1431" i="3"/>
  <c r="W4494" i="3"/>
  <c r="W3726" i="3"/>
  <c r="W2958" i="3"/>
  <c r="W2190" i="3"/>
  <c r="W1422" i="3"/>
  <c r="W4325" i="3"/>
  <c r="W3557" i="3"/>
  <c r="W2789" i="3"/>
  <c r="W2021" i="3"/>
  <c r="W1228" i="3"/>
  <c r="W4084" i="3"/>
  <c r="W3316" i="3"/>
  <c r="W2548" i="3"/>
  <c r="W1780" i="3"/>
  <c r="W907" i="3"/>
  <c r="W4331" i="3"/>
  <c r="W3563" i="3"/>
  <c r="W2795" i="3"/>
  <c r="W2027" i="3"/>
  <c r="W1236" i="3"/>
  <c r="W4138" i="3"/>
  <c r="W3370" i="3"/>
  <c r="W2602" i="3"/>
  <c r="W1834" i="3"/>
  <c r="W821" i="3"/>
  <c r="W3433" i="3"/>
  <c r="W1993" i="3"/>
  <c r="W138" i="3"/>
  <c r="W406" i="3"/>
  <c r="W2993" i="3"/>
  <c r="W2225" i="3"/>
  <c r="W1457" i="3"/>
  <c r="W370" i="3"/>
  <c r="W1289" i="3"/>
  <c r="W289" i="3"/>
  <c r="W472" i="3"/>
  <c r="W567" i="3"/>
  <c r="W1049" i="3"/>
  <c r="W25" i="3"/>
  <c r="W152" i="3"/>
  <c r="W175" i="3"/>
  <c r="W710" i="3"/>
  <c r="W602" i="3"/>
  <c r="W3729" i="3"/>
  <c r="W2961" i="3"/>
  <c r="W2193" i="3"/>
  <c r="W1425" i="3"/>
  <c r="W338" i="3"/>
  <c r="W1257" i="3"/>
  <c r="W241" i="3"/>
  <c r="W432" i="3"/>
  <c r="W503" i="3"/>
  <c r="W828" i="3"/>
  <c r="W921" i="3"/>
  <c r="W518" i="3"/>
  <c r="W3649" i="3"/>
  <c r="W2881" i="3"/>
  <c r="W2113" i="3"/>
  <c r="W1344" i="3"/>
  <c r="W258" i="3"/>
  <c r="W1153" i="3"/>
  <c r="W129" i="3"/>
  <c r="W304" i="3"/>
  <c r="W335" i="3"/>
  <c r="W870" i="3"/>
  <c r="W188" i="3"/>
  <c r="W1386" i="3"/>
  <c r="W4217" i="3"/>
  <c r="W3449" i="3"/>
  <c r="W2681" i="3"/>
  <c r="W1913" i="3"/>
  <c r="W1084" i="3"/>
  <c r="W58" i="3"/>
  <c r="W889" i="3"/>
  <c r="W470" i="3"/>
  <c r="W935" i="3"/>
  <c r="W167" i="3"/>
  <c r="W702" i="3"/>
  <c r="W692" i="3"/>
  <c r="W275" i="3"/>
  <c r="W1169" i="3"/>
  <c r="W401" i="3"/>
  <c r="W168" i="3"/>
  <c r="W1183" i="3"/>
  <c r="W415" i="3"/>
  <c r="W182" i="3"/>
  <c r="W172" i="3"/>
  <c r="W523" i="3"/>
  <c r="W1033" i="3"/>
  <c r="W265" i="3"/>
  <c r="W800" i="3"/>
  <c r="W32" i="3"/>
  <c r="W1047" i="3"/>
  <c r="W279" i="3"/>
  <c r="W814" i="3"/>
  <c r="W46" i="3"/>
  <c r="W804" i="3"/>
  <c r="W36" i="3"/>
  <c r="W387" i="3"/>
  <c r="W220" i="3"/>
  <c r="W571" i="3"/>
  <c r="W144" i="3"/>
  <c r="W1159" i="3"/>
  <c r="W391" i="3"/>
  <c r="W158" i="3"/>
  <c r="W148" i="3"/>
  <c r="W499" i="3"/>
  <c r="W332" i="3"/>
  <c r="W683" i="3"/>
  <c r="W644" i="3"/>
  <c r="W227" i="3"/>
  <c r="W3493" i="3"/>
  <c r="W2725" i="3"/>
  <c r="W1957" i="3"/>
  <c r="W1142" i="3"/>
  <c r="W4020" i="3"/>
  <c r="W3252" i="3"/>
  <c r="W2484" i="3"/>
  <c r="W1716" i="3"/>
  <c r="W763" i="3"/>
  <c r="W4267" i="3"/>
  <c r="W3499" i="3"/>
  <c r="W2731" i="3"/>
  <c r="W1963" i="3"/>
  <c r="W1150" i="3"/>
  <c r="W4074" i="3"/>
  <c r="W3306" i="3"/>
  <c r="W2538" i="3"/>
  <c r="W1770" i="3"/>
  <c r="W538" i="3"/>
  <c r="W3337" i="3"/>
  <c r="W1865" i="3"/>
  <c r="W10" i="3"/>
  <c r="W2929" i="3"/>
  <c r="W2161" i="3"/>
  <c r="W1393" i="3"/>
  <c r="W306" i="3"/>
  <c r="W1217" i="3"/>
  <c r="W193" i="3"/>
  <c r="W376" i="3"/>
  <c r="W439" i="3"/>
  <c r="W572" i="3"/>
  <c r="W953" i="3"/>
  <c r="W56" i="3"/>
  <c r="W47" i="3"/>
  <c r="W582" i="3"/>
  <c r="W237" i="3"/>
  <c r="W3665" i="3"/>
  <c r="W2897" i="3"/>
  <c r="W2129" i="3"/>
  <c r="W1361" i="3"/>
  <c r="W274" i="3"/>
  <c r="W1185" i="3"/>
  <c r="W161" i="3"/>
  <c r="W320" i="3"/>
  <c r="W375" i="3"/>
  <c r="W316" i="3"/>
  <c r="W825" i="3"/>
  <c r="W390" i="3"/>
  <c r="W3585" i="3"/>
  <c r="W2817" i="3"/>
  <c r="W2049" i="3"/>
  <c r="W1266" i="3"/>
  <c r="W194" i="3"/>
  <c r="W1073" i="3"/>
  <c r="W49" i="3"/>
  <c r="W192" i="3"/>
  <c r="W207" i="3"/>
  <c r="W742" i="3"/>
  <c r="W1317" i="3"/>
  <c r="W4153" i="3"/>
  <c r="W3385" i="3"/>
  <c r="W2617" i="3"/>
  <c r="W1849" i="3"/>
  <c r="W998" i="3"/>
  <c r="W809" i="3"/>
  <c r="W1343" i="3"/>
  <c r="W342" i="3"/>
  <c r="W871" i="3"/>
  <c r="W103" i="3"/>
  <c r="W638" i="3"/>
  <c r="W628" i="3"/>
  <c r="W211" i="3"/>
  <c r="W1105" i="3"/>
  <c r="W337" i="3"/>
  <c r="W872" i="3"/>
  <c r="W104" i="3"/>
  <c r="W1119" i="3"/>
  <c r="W351" i="3"/>
  <c r="W118" i="3"/>
  <c r="W876" i="3"/>
  <c r="W108" i="3"/>
  <c r="W459" i="3"/>
  <c r="W969" i="3"/>
  <c r="W201" i="3"/>
  <c r="W736" i="3"/>
  <c r="W983" i="3"/>
  <c r="W215" i="3"/>
  <c r="W750" i="3"/>
  <c r="W740" i="3"/>
  <c r="W323" i="3"/>
  <c r="W156" i="3"/>
  <c r="W507" i="3"/>
  <c r="W848" i="3"/>
  <c r="W80" i="3"/>
  <c r="W1095" i="3"/>
  <c r="W327" i="3"/>
  <c r="W862" i="3"/>
  <c r="W94" i="3"/>
  <c r="W852" i="3"/>
  <c r="W84" i="3"/>
  <c r="W435" i="3"/>
  <c r="W268" i="3"/>
  <c r="W619" i="3"/>
  <c r="W580" i="3"/>
  <c r="W163" i="3"/>
  <c r="W3598" i="3"/>
  <c r="W2830" i="3"/>
  <c r="W2062" i="3"/>
  <c r="W1283" i="3"/>
  <c r="W4965" i="3"/>
  <c r="W4197" i="3"/>
  <c r="W3429" i="3"/>
  <c r="W2661" i="3"/>
  <c r="W1893" i="3"/>
  <c r="W1058" i="3"/>
  <c r="W3956" i="3"/>
  <c r="W3188" i="3"/>
  <c r="W2420" i="3"/>
  <c r="W1652" i="3"/>
  <c r="W546" i="3"/>
  <c r="W4203" i="3"/>
  <c r="W3435" i="3"/>
  <c r="W2667" i="3"/>
  <c r="W1899" i="3"/>
  <c r="W1066" i="3"/>
  <c r="W4010" i="3"/>
  <c r="W3242" i="3"/>
  <c r="W2474" i="3"/>
  <c r="W1706" i="3"/>
  <c r="W3233" i="3"/>
  <c r="W1737" i="3"/>
  <c r="W2865" i="3"/>
  <c r="W2097" i="3"/>
  <c r="W1325" i="3"/>
  <c r="W242" i="3"/>
  <c r="W1137" i="3"/>
  <c r="W113" i="3"/>
  <c r="W264" i="3"/>
  <c r="W311" i="3"/>
  <c r="W846" i="3"/>
  <c r="W60" i="3"/>
  <c r="W873" i="3"/>
  <c r="W454" i="3"/>
  <c r="W4369" i="3"/>
  <c r="W3601" i="3"/>
  <c r="W2833" i="3"/>
  <c r="W2065" i="3"/>
  <c r="W1286" i="3"/>
  <c r="W210" i="3"/>
  <c r="W1089" i="3"/>
  <c r="W65" i="3"/>
  <c r="W216" i="3"/>
  <c r="W247" i="3"/>
  <c r="W782" i="3"/>
  <c r="W745" i="3"/>
  <c r="W1263" i="3"/>
  <c r="W262" i="3"/>
  <c r="W3521" i="3"/>
  <c r="W2753" i="3"/>
  <c r="W1985" i="3"/>
  <c r="W1180" i="3"/>
  <c r="W130" i="3"/>
  <c r="W993" i="3"/>
  <c r="W88" i="3"/>
  <c r="W79" i="3"/>
  <c r="W614" i="3"/>
  <c r="W1235" i="3"/>
  <c r="W4089" i="3"/>
  <c r="W3321" i="3"/>
  <c r="W2553" i="3"/>
  <c r="W1785" i="3"/>
  <c r="W914" i="3"/>
  <c r="W729" i="3"/>
  <c r="W1215" i="3"/>
  <c r="W214" i="3"/>
  <c r="W807" i="3"/>
  <c r="W39" i="3"/>
  <c r="W574" i="3"/>
  <c r="W564" i="3"/>
  <c r="W147" i="3"/>
  <c r="W1041" i="3"/>
  <c r="W273" i="3"/>
  <c r="W808" i="3"/>
  <c r="W40" i="3"/>
  <c r="W1055" i="3"/>
  <c r="W287" i="3"/>
  <c r="W822" i="3"/>
  <c r="W54" i="3"/>
  <c r="W812" i="3"/>
  <c r="W44" i="3"/>
  <c r="W395" i="3"/>
  <c r="W905" i="3"/>
  <c r="W137" i="3"/>
  <c r="W672" i="3"/>
  <c r="W919" i="3"/>
  <c r="W151" i="3"/>
  <c r="W686" i="3"/>
  <c r="W676" i="3"/>
  <c r="W259" i="3"/>
  <c r="W860" i="3"/>
  <c r="W92" i="3"/>
  <c r="W443" i="3"/>
  <c r="W784" i="3"/>
  <c r="W16" i="3"/>
  <c r="W1031" i="3"/>
  <c r="W263" i="3"/>
  <c r="W798" i="3"/>
  <c r="W30" i="3"/>
  <c r="W788" i="3"/>
  <c r="W20" i="3"/>
  <c r="W371" i="3"/>
  <c r="W204" i="3"/>
  <c r="W555" i="3"/>
  <c r="W516" i="3"/>
  <c r="W99" i="3"/>
  <c r="W1210" i="3"/>
  <c r="W4302" i="3"/>
  <c r="W3534" i="3"/>
  <c r="W2766" i="3"/>
  <c r="W1998" i="3"/>
  <c r="W1197" i="3"/>
  <c r="W4901" i="3"/>
  <c r="W4133" i="3"/>
  <c r="W3365" i="3"/>
  <c r="W2597" i="3"/>
  <c r="W1829" i="3"/>
  <c r="W972" i="3"/>
  <c r="W3892" i="3"/>
  <c r="W3124" i="3"/>
  <c r="W2356" i="3"/>
  <c r="W1588" i="3"/>
  <c r="W125" i="3"/>
  <c r="W4139" i="3"/>
  <c r="W3371" i="3"/>
  <c r="W2603" i="3"/>
  <c r="W1835" i="3"/>
  <c r="W980" i="3"/>
  <c r="W3946" i="3"/>
  <c r="W3178" i="3"/>
  <c r="W2410" i="3"/>
  <c r="W1642" i="3"/>
  <c r="W4313" i="3"/>
  <c r="W3121" i="3"/>
  <c r="W1609" i="3"/>
  <c r="W2801" i="3"/>
  <c r="W2033" i="3"/>
  <c r="W1244" i="3"/>
  <c r="W178" i="3"/>
  <c r="W1057" i="3"/>
  <c r="W33" i="3"/>
  <c r="W176" i="3"/>
  <c r="W183" i="3"/>
  <c r="W718" i="3"/>
  <c r="W793" i="3"/>
  <c r="W1327" i="3"/>
  <c r="W326" i="3"/>
  <c r="W4305" i="3"/>
  <c r="W3537" i="3"/>
  <c r="W2769" i="3"/>
  <c r="W2001" i="3"/>
  <c r="W1202" i="3"/>
  <c r="W146" i="3"/>
  <c r="W1009" i="3"/>
  <c r="W120" i="3"/>
  <c r="W119" i="3"/>
  <c r="W654" i="3"/>
  <c r="W665" i="3"/>
  <c r="W1135" i="3"/>
  <c r="W134" i="3"/>
  <c r="W603" i="3"/>
  <c r="W3457" i="3"/>
  <c r="W2689" i="3"/>
  <c r="W1921" i="3"/>
  <c r="W1094" i="3"/>
  <c r="W66" i="3"/>
  <c r="W897" i="3"/>
  <c r="W486" i="3"/>
  <c r="W1149" i="3"/>
  <c r="W4025" i="3"/>
  <c r="W3257" i="3"/>
  <c r="W2489" i="3"/>
  <c r="W1721" i="3"/>
  <c r="W778" i="3"/>
  <c r="W633" i="3"/>
  <c r="W1087" i="3"/>
  <c r="W86" i="3"/>
  <c r="W475" i="3"/>
  <c r="W743" i="3"/>
  <c r="W510" i="3"/>
  <c r="W500" i="3"/>
  <c r="W83" i="3"/>
  <c r="W977" i="3"/>
  <c r="W209" i="3"/>
  <c r="W744" i="3"/>
  <c r="W991" i="3"/>
  <c r="W223" i="3"/>
  <c r="W758" i="3"/>
  <c r="W748" i="3"/>
  <c r="W331" i="3"/>
  <c r="W841" i="3"/>
  <c r="W73" i="3"/>
  <c r="W608" i="3"/>
  <c r="W855" i="3"/>
  <c r="W87" i="3"/>
  <c r="W622" i="3"/>
  <c r="W612" i="3"/>
  <c r="W195" i="3"/>
  <c r="W796" i="3"/>
  <c r="W28" i="3"/>
  <c r="W379" i="3"/>
  <c r="W720" i="3"/>
  <c r="W967" i="3"/>
  <c r="W199" i="3"/>
  <c r="W734" i="3"/>
  <c r="W724" i="3"/>
  <c r="W307" i="3"/>
  <c r="W140" i="3"/>
  <c r="W491" i="3"/>
  <c r="W452" i="3"/>
  <c r="W35" i="3"/>
  <c r="Z9" i="4"/>
  <c r="Y9" i="4"/>
  <c r="O421" i="2" l="1"/>
  <c r="G9" i="1"/>
  <c r="U103" i="2" l="1"/>
  <c r="U67" i="2"/>
  <c r="O356" i="2" l="1"/>
  <c r="O357" i="2"/>
  <c r="C611" i="2" l="1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610" i="2"/>
  <c r="G9" i="4" l="1"/>
  <c r="U117" i="2" l="1"/>
  <c r="U75" i="2"/>
  <c r="P9" i="11"/>
  <c r="O9" i="11"/>
  <c r="AB10" i="7" l="1"/>
  <c r="U10" i="7"/>
  <c r="U146" i="2" l="1"/>
  <c r="U276" i="2"/>
  <c r="U314" i="2"/>
  <c r="U145" i="2"/>
  <c r="U315" i="2" l="1"/>
  <c r="U316" i="2"/>
  <c r="U317" i="2"/>
  <c r="U318" i="2"/>
  <c r="U319" i="2"/>
  <c r="U320" i="2"/>
  <c r="U321" i="2"/>
  <c r="U322" i="2"/>
  <c r="U323" i="2"/>
  <c r="U331" i="2"/>
  <c r="U332" i="2"/>
  <c r="U333" i="2"/>
  <c r="U327" i="2"/>
  <c r="U328" i="2"/>
  <c r="U329" i="2"/>
  <c r="U330" i="2"/>
  <c r="U200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2" i="2"/>
  <c r="U203" i="2"/>
  <c r="U201" i="2"/>
  <c r="U204" i="2"/>
  <c r="U205" i="2"/>
  <c r="U126" i="2"/>
  <c r="U131" i="2"/>
  <c r="U132" i="2"/>
  <c r="U133" i="2"/>
  <c r="U134" i="2"/>
  <c r="U159" i="2"/>
  <c r="U160" i="2"/>
  <c r="U161" i="2"/>
  <c r="U170" i="2"/>
  <c r="U171" i="2"/>
  <c r="U172" i="2"/>
  <c r="U173" i="2"/>
  <c r="U174" i="2"/>
  <c r="U175" i="2"/>
  <c r="U176" i="2"/>
  <c r="U177" i="2"/>
  <c r="U178" i="2"/>
  <c r="U179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8" i="2"/>
  <c r="U69" i="2"/>
  <c r="U70" i="2"/>
  <c r="U71" i="2"/>
  <c r="U72" i="2"/>
  <c r="U73" i="2"/>
  <c r="U74" i="2"/>
  <c r="U76" i="2"/>
  <c r="U77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8" i="2"/>
  <c r="U119" i="2"/>
  <c r="U120" i="2"/>
  <c r="U121" i="2"/>
  <c r="U124" i="2"/>
  <c r="U125" i="2"/>
  <c r="U127" i="2"/>
  <c r="U128" i="2"/>
  <c r="U129" i="2"/>
  <c r="U130" i="2"/>
  <c r="U135" i="2"/>
  <c r="U136" i="2"/>
  <c r="U137" i="2"/>
  <c r="U138" i="2"/>
  <c r="U139" i="2"/>
  <c r="U140" i="2"/>
  <c r="U141" i="2"/>
  <c r="U142" i="2"/>
  <c r="U143" i="2"/>
  <c r="U144" i="2"/>
  <c r="U147" i="2"/>
  <c r="U148" i="2"/>
  <c r="U51" i="2"/>
  <c r="U52" i="2"/>
  <c r="T23" i="12" l="1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C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AC9" i="11"/>
  <c r="F1" i="12"/>
  <c r="R1" i="12"/>
  <c r="X9" i="4"/>
  <c r="U245" i="2" l="1"/>
  <c r="C5" i="1"/>
  <c r="C4" i="1"/>
  <c r="C3" i="1"/>
  <c r="U251" i="2"/>
  <c r="U250" i="2"/>
  <c r="U249" i="2"/>
  <c r="Z9" i="11" l="1"/>
  <c r="AB9" i="11" l="1"/>
  <c r="U270" i="2" l="1"/>
  <c r="R9" i="11" l="1"/>
  <c r="O923" i="2" l="1"/>
  <c r="O924" i="2"/>
  <c r="O925" i="2"/>
  <c r="O92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848" i="2" l="1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327" i="2"/>
  <c r="O328" i="2"/>
  <c r="O405" i="2"/>
  <c r="O109" i="2"/>
  <c r="O110" i="2"/>
  <c r="O111" i="2"/>
  <c r="O270" i="2"/>
  <c r="O843" i="2" l="1"/>
  <c r="O844" i="2"/>
  <c r="O846" i="2"/>
  <c r="O845" i="2"/>
  <c r="O847" i="2"/>
  <c r="U228" i="2"/>
  <c r="U269" i="2"/>
  <c r="O838" i="2" l="1"/>
  <c r="O839" i="2"/>
  <c r="O840" i="2"/>
  <c r="O841" i="2"/>
  <c r="O842" i="2"/>
  <c r="U267" i="2" l="1"/>
  <c r="U268" i="2"/>
  <c r="U266" i="2" l="1"/>
  <c r="U265" i="2"/>
  <c r="G9" i="11" l="1"/>
  <c r="O255" i="2"/>
  <c r="O433" i="2"/>
  <c r="O167" i="2"/>
  <c r="O431" i="2"/>
  <c r="O753" i="2"/>
  <c r="O751" i="2"/>
  <c r="O752" i="2"/>
  <c r="O612" i="2"/>
  <c r="O715" i="2"/>
  <c r="O719" i="2"/>
  <c r="O818" i="2"/>
  <c r="O784" i="2"/>
  <c r="O733" i="2"/>
  <c r="I9" i="4" l="1"/>
  <c r="O377" i="2"/>
  <c r="O283" i="2"/>
  <c r="O393" i="2"/>
  <c r="O539" i="2"/>
  <c r="O172" i="2"/>
  <c r="O107" i="2"/>
  <c r="O106" i="2"/>
  <c r="O575" i="2"/>
  <c r="O173" i="2"/>
  <c r="O108" i="2"/>
  <c r="O115" i="2"/>
  <c r="O418" i="2"/>
  <c r="O350" i="2"/>
  <c r="O538" i="2"/>
  <c r="O576" i="2"/>
  <c r="O574" i="2"/>
  <c r="O348" i="2"/>
  <c r="O479" i="2"/>
  <c r="O599" i="2"/>
  <c r="O600" i="2"/>
  <c r="O349" i="2"/>
  <c r="O272" i="2"/>
  <c r="O395" i="2"/>
  <c r="O145" i="2"/>
  <c r="O481" i="2"/>
  <c r="O72" i="2"/>
  <c r="O512" i="2"/>
  <c r="O347" i="2"/>
  <c r="O73" i="2"/>
  <c r="O511" i="2"/>
  <c r="O271" i="2"/>
  <c r="O364" i="2"/>
  <c r="O171" i="2"/>
  <c r="O394" i="2"/>
  <c r="O178" i="2"/>
  <c r="O441" i="2"/>
  <c r="O505" i="2"/>
  <c r="O463" i="2"/>
  <c r="O244" i="2"/>
  <c r="O464" i="2"/>
  <c r="O144" i="2"/>
  <c r="O519" i="2"/>
  <c r="O346" i="2"/>
  <c r="O221" i="2"/>
  <c r="O321" i="2"/>
  <c r="O146" i="2"/>
  <c r="O195" i="2"/>
  <c r="O378" i="2"/>
  <c r="O544" i="2"/>
  <c r="O590" i="2"/>
  <c r="O246" i="2"/>
  <c r="O331" i="2"/>
  <c r="O589" i="2"/>
  <c r="O320" i="2"/>
  <c r="O194" i="2"/>
  <c r="O155" i="2"/>
  <c r="O513" i="2"/>
  <c r="O365" i="2"/>
  <c r="O220" i="2"/>
  <c r="O545" i="2"/>
  <c r="O247" i="2"/>
  <c r="O157" i="2"/>
  <c r="O245" i="2"/>
  <c r="O312" i="2"/>
  <c r="O280" i="2"/>
  <c r="O322" i="2"/>
  <c r="O279" i="2"/>
  <c r="O177" i="2"/>
  <c r="O176" i="2"/>
  <c r="O193" i="2"/>
  <c r="O243" i="2"/>
  <c r="O468" i="2"/>
  <c r="O251" i="2"/>
  <c r="O444" i="2"/>
  <c r="O485" i="2"/>
  <c r="O286" i="2"/>
  <c r="O473" i="2"/>
  <c r="O353" i="2"/>
  <c r="O404" i="2"/>
  <c r="O156" i="2"/>
  <c r="O140" i="2"/>
  <c r="O456" i="2"/>
  <c r="O139" i="2"/>
  <c r="O352" i="2"/>
  <c r="O477" i="2"/>
  <c r="O63" i="2"/>
  <c r="O313" i="2"/>
  <c r="O551" i="2"/>
  <c r="O595" i="2"/>
  <c r="O439" i="2"/>
  <c r="O257" i="2"/>
  <c r="O125" i="2"/>
  <c r="O533" i="2"/>
  <c r="O126" i="2"/>
  <c r="O238" i="2"/>
  <c r="O185" i="2"/>
  <c r="O237" i="2"/>
  <c r="O594" i="2"/>
  <c r="O554" i="2"/>
  <c r="O299" i="2"/>
  <c r="O569" i="2"/>
  <c r="O571" i="2"/>
  <c r="O181" i="2"/>
  <c r="O53" i="2"/>
  <c r="O398" i="2"/>
  <c r="O52" i="2"/>
  <c r="O478" i="2"/>
  <c r="O570" i="2"/>
  <c r="O182" i="2"/>
  <c r="O226" i="2"/>
  <c r="O228" i="2"/>
  <c r="O67" i="2"/>
  <c r="O452" i="2"/>
  <c r="O602" i="2"/>
  <c r="O216" i="2"/>
  <c r="O55" i="2"/>
  <c r="O229" i="2"/>
  <c r="O339" i="2"/>
  <c r="O469" i="2"/>
  <c r="O134" i="2"/>
  <c r="O338" i="2"/>
  <c r="O303" i="2"/>
  <c r="O227" i="2"/>
  <c r="O215" i="2"/>
  <c r="O341" i="2"/>
  <c r="O225" i="2"/>
  <c r="O340" i="2"/>
  <c r="O253" i="2"/>
  <c r="O56" i="2"/>
  <c r="O254" i="2"/>
  <c r="O304" i="2"/>
  <c r="O412" i="2"/>
  <c r="O239" i="2"/>
  <c r="O88" i="2"/>
  <c r="O401" i="2"/>
  <c r="O419" i="2"/>
  <c r="O443" i="2"/>
  <c r="O214" i="2"/>
  <c r="O458" i="2"/>
  <c r="O137" i="2"/>
  <c r="O117" i="2"/>
  <c r="O542" i="2"/>
  <c r="O277" i="2"/>
  <c r="O422" i="2"/>
  <c r="O118" i="2"/>
  <c r="O442" i="2"/>
  <c r="O149" i="2"/>
  <c r="O329" i="2"/>
  <c r="O420" i="2"/>
  <c r="O549" i="2"/>
  <c r="O66" i="2"/>
  <c r="O550" i="2"/>
  <c r="O474" i="2"/>
  <c r="O278" i="2"/>
  <c r="O285" i="2"/>
  <c r="O366" i="2"/>
  <c r="O290" i="2"/>
  <c r="O424" i="2"/>
  <c r="O131" i="2"/>
  <c r="O310" i="2"/>
  <c r="O423" i="2"/>
  <c r="O430" i="2"/>
  <c r="O536" i="2"/>
  <c r="O440" i="2"/>
  <c r="O68" i="2"/>
  <c r="O69" i="2"/>
  <c r="O71" i="2"/>
  <c r="O70" i="2"/>
  <c r="O370" i="2"/>
  <c r="O371" i="2"/>
  <c r="O359" i="2"/>
  <c r="O325" i="2"/>
  <c r="O337" i="2"/>
  <c r="O336" i="2"/>
  <c r="O232" i="2"/>
  <c r="O132" i="2"/>
  <c r="O407" i="2"/>
  <c r="O408" i="2"/>
  <c r="O188" i="2"/>
  <c r="O189" i="2"/>
  <c r="O190" i="2"/>
  <c r="O191" i="2"/>
  <c r="O358" i="2"/>
  <c r="O406" i="2"/>
  <c r="O133" i="2"/>
  <c r="O324" i="2"/>
  <c r="O445" i="2"/>
  <c r="O524" i="2"/>
  <c r="O522" i="2"/>
  <c r="O250" i="2"/>
  <c r="O163" i="2"/>
  <c r="O437" i="2"/>
  <c r="O436" i="2"/>
  <c r="O335" i="2"/>
  <c r="O51" i="2"/>
  <c r="O302" i="2"/>
  <c r="O438" i="2"/>
  <c r="O567" i="2"/>
  <c r="O515" i="2"/>
  <c r="O564" i="2"/>
  <c r="O84" i="2"/>
  <c r="O196" i="2"/>
  <c r="O323" i="2"/>
  <c r="O514" i="2"/>
  <c r="O180" i="2"/>
  <c r="O560" i="2"/>
  <c r="O276" i="2"/>
  <c r="O565" i="2"/>
  <c r="O256" i="2"/>
  <c r="O105" i="2"/>
  <c r="O375" i="2"/>
  <c r="O374" i="2"/>
  <c r="O175" i="2"/>
  <c r="O373" i="2"/>
  <c r="O141" i="2"/>
  <c r="O197" i="2"/>
  <c r="O198" i="2"/>
  <c r="O460" i="2"/>
  <c r="O153" i="2"/>
  <c r="O75" i="2"/>
  <c r="O76" i="2"/>
  <c r="O158" i="2"/>
  <c r="O82" i="2"/>
  <c r="O596" i="2"/>
  <c r="O535" i="2"/>
  <c r="O592" i="2"/>
  <c r="O593" i="2"/>
  <c r="O417" i="2"/>
  <c r="O429" i="2"/>
  <c r="O416" i="2"/>
  <c r="O558" i="2"/>
  <c r="O314" i="2"/>
  <c r="O317" i="2"/>
  <c r="O591" i="2"/>
  <c r="O487" i="2"/>
  <c r="O486" i="2"/>
  <c r="O448" i="2"/>
  <c r="O597" i="2"/>
  <c r="O306" i="2"/>
  <c r="O307" i="2"/>
  <c r="O305" i="2"/>
  <c r="O318" i="2"/>
  <c r="O580" i="2"/>
  <c r="O385" i="2"/>
  <c r="O351" i="2"/>
  <c r="O529" i="2"/>
  <c r="O150" i="2"/>
  <c r="O205" i="2"/>
  <c r="O128" i="2"/>
  <c r="O414" i="2"/>
  <c r="O413" i="2"/>
  <c r="O517" i="2"/>
  <c r="O62" i="2"/>
  <c r="O577" i="2"/>
  <c r="O326" i="2"/>
  <c r="O598" i="2"/>
  <c r="O521" i="2"/>
  <c r="O520" i="2"/>
  <c r="O319" i="2"/>
  <c r="O415" i="2"/>
  <c r="O555" i="2"/>
  <c r="O553" i="2"/>
  <c r="O174" i="2"/>
  <c r="O530" i="2"/>
  <c r="O552" i="2"/>
  <c r="O534" i="2"/>
  <c r="O223" i="2"/>
  <c r="O495" i="2"/>
  <c r="O496" i="2"/>
  <c r="O361" i="2"/>
  <c r="O362" i="2"/>
  <c r="O199" i="2"/>
  <c r="O200" i="2"/>
  <c r="O184" i="2"/>
  <c r="O183" i="2"/>
  <c r="O222" i="2"/>
  <c r="O360" i="2"/>
  <c r="O300" i="2"/>
  <c r="O363" i="2"/>
  <c r="O572" i="2"/>
  <c r="O112" i="2"/>
  <c r="O113" i="2"/>
  <c r="O301" i="2"/>
  <c r="O573" i="2"/>
  <c r="O206" i="2"/>
  <c r="O207" i="2"/>
  <c r="O159" i="2"/>
  <c r="O160" i="2"/>
  <c r="O234" i="2"/>
  <c r="O127" i="2"/>
  <c r="O381" i="2"/>
  <c r="O467" i="2"/>
  <c r="O380" i="2"/>
  <c r="O161" i="2"/>
  <c r="O455" i="2"/>
  <c r="O382" i="2"/>
  <c r="O136" i="2"/>
  <c r="O497" i="2"/>
  <c r="O233" i="2"/>
  <c r="O391" i="2"/>
  <c r="O135" i="2"/>
  <c r="O561" i="2"/>
  <c r="O74" i="2"/>
  <c r="O480" i="2"/>
  <c r="O78" i="2"/>
  <c r="O79" i="2"/>
  <c r="O489" i="2"/>
  <c r="O80" i="2"/>
  <c r="O295" i="2"/>
  <c r="O142" i="2"/>
  <c r="O459" i="2"/>
  <c r="O578" i="2"/>
  <c r="O65" i="2"/>
  <c r="O492" i="2"/>
  <c r="O403" i="2"/>
  <c r="O152" i="2"/>
  <c r="O475" i="2"/>
  <c r="O476" i="2"/>
  <c r="O162" i="2"/>
  <c r="O332" i="2"/>
  <c r="O333" i="2"/>
  <c r="O499" i="2"/>
  <c r="O367" i="2"/>
  <c r="O87" i="2"/>
  <c r="O491" i="2"/>
  <c r="O248" i="2"/>
  <c r="O249" i="2"/>
  <c r="O138" i="2"/>
  <c r="O120" i="2"/>
  <c r="O482" i="2"/>
  <c r="O483" i="2"/>
  <c r="O123" i="2"/>
  <c r="O124" i="2"/>
  <c r="O392" i="2"/>
  <c r="O446" i="2"/>
  <c r="O447" i="2"/>
  <c r="O498" i="2"/>
  <c r="O518" i="2"/>
  <c r="O209" i="2"/>
  <c r="O451" i="2"/>
  <c r="O450" i="2"/>
  <c r="O568" i="2"/>
  <c r="O384" i="2"/>
  <c r="O516" i="2"/>
  <c r="O588" i="2"/>
  <c r="O563" i="2"/>
  <c r="O490" i="2"/>
  <c r="O218" i="2"/>
  <c r="O494" i="2"/>
  <c r="O202" i="2"/>
  <c r="O260" i="2"/>
  <c r="O59" i="2"/>
  <c r="O258" i="2"/>
  <c r="O297" i="2"/>
  <c r="O219" i="2"/>
  <c r="O296" i="2"/>
  <c r="O201" i="2"/>
  <c r="O493" i="2"/>
  <c r="O510" i="2"/>
  <c r="O562" i="2"/>
  <c r="O261" i="2"/>
  <c r="O217" i="2"/>
  <c r="O259" i="2"/>
  <c r="O400" i="2"/>
  <c r="O465" i="2"/>
  <c r="O54" i="2"/>
  <c r="O396" i="2"/>
  <c r="O540" i="2"/>
  <c r="O282" i="2"/>
  <c r="O397" i="2"/>
  <c r="O454" i="2"/>
  <c r="O89" i="2"/>
  <c r="O91" i="2"/>
  <c r="O92" i="2"/>
  <c r="O281" i="2"/>
  <c r="O388" i="2"/>
  <c r="O390" i="2"/>
  <c r="O389" i="2"/>
  <c r="O387" i="2"/>
  <c r="O386" i="2"/>
  <c r="O471" i="2"/>
  <c r="O383" i="2"/>
  <c r="O472" i="2"/>
  <c r="O143" i="2"/>
  <c r="O90" i="2"/>
  <c r="O102" i="2"/>
  <c r="O101" i="2"/>
  <c r="O368" i="2"/>
  <c r="O100" i="2"/>
  <c r="O213" i="2"/>
  <c r="O559" i="2"/>
  <c r="O308" i="2"/>
  <c r="O311" i="2"/>
  <c r="O129" i="2"/>
  <c r="O224" i="2"/>
  <c r="O309" i="2"/>
  <c r="O372" i="2"/>
  <c r="O130" i="2"/>
  <c r="O566" i="2"/>
  <c r="O170" i="2"/>
  <c r="O81" i="2"/>
  <c r="O83" i="2"/>
  <c r="O294" i="2"/>
  <c r="O284" i="2"/>
  <c r="O289" i="2"/>
  <c r="O114" i="2"/>
  <c r="O58" i="2"/>
  <c r="O601" i="2"/>
  <c r="O504" i="2"/>
  <c r="O502" i="2"/>
  <c r="O252" i="2"/>
  <c r="O503" i="2"/>
  <c r="O85" i="2"/>
  <c r="O86" i="2"/>
  <c r="O523" i="2"/>
  <c r="O288" i="2"/>
  <c r="O287" i="2"/>
  <c r="O298" i="2"/>
  <c r="O151" i="2"/>
  <c r="O500" i="2"/>
  <c r="O210" i="2"/>
  <c r="O211" i="2"/>
  <c r="O509" i="2"/>
  <c r="O241" i="2"/>
  <c r="O506" i="2"/>
  <c r="O484" i="2"/>
  <c r="O203" i="2"/>
  <c r="O240" i="2"/>
  <c r="O410" i="2"/>
  <c r="O409" i="2"/>
  <c r="O461" i="2"/>
  <c r="O57" i="2"/>
  <c r="O411" i="2"/>
  <c r="O508" i="2"/>
  <c r="O208" i="2"/>
  <c r="O557" i="2"/>
  <c r="O556" i="2"/>
  <c r="O507" i="2"/>
  <c r="O488" i="2"/>
  <c r="O462" i="2"/>
  <c r="O77" i="2"/>
  <c r="O330" i="2"/>
  <c r="O291" i="2"/>
  <c r="O147" i="2"/>
  <c r="O543" i="2"/>
  <c r="O426" i="2"/>
  <c r="O293" i="2"/>
  <c r="O235" i="2"/>
  <c r="O292" i="2"/>
  <c r="O148" i="2"/>
  <c r="O546" i="2"/>
  <c r="O547" i="2"/>
  <c r="O548" i="2"/>
  <c r="O231" i="2"/>
  <c r="O501" i="2"/>
  <c r="O402" i="2"/>
  <c r="O186" i="2"/>
  <c r="O187" i="2"/>
  <c r="O425" i="2"/>
  <c r="O212" i="2"/>
  <c r="O457" i="2"/>
  <c r="O169" i="2"/>
  <c r="O470" i="2"/>
  <c r="O50" i="2"/>
  <c r="O121" i="2"/>
  <c r="O236" i="2"/>
  <c r="O122" i="2"/>
  <c r="O273" i="2"/>
  <c r="O230" i="2"/>
  <c r="O119" i="2"/>
  <c r="O379" i="2"/>
  <c r="O274" i="2"/>
  <c r="O275" i="2"/>
  <c r="O541" i="2"/>
  <c r="O466" i="2"/>
  <c r="O428" i="2"/>
  <c r="O427" i="2"/>
  <c r="O64" i="2"/>
  <c r="O179" i="2"/>
  <c r="O453" i="2"/>
  <c r="O537" i="2"/>
  <c r="O154" i="2"/>
  <c r="O103" i="2"/>
  <c r="O94" i="2"/>
  <c r="O95" i="2"/>
  <c r="O526" i="2"/>
  <c r="O585" i="2"/>
  <c r="O607" i="2"/>
  <c r="O608" i="2"/>
  <c r="O609" i="2"/>
  <c r="O621" i="2"/>
  <c r="O60" i="2"/>
  <c r="O631" i="2"/>
  <c r="O632" i="2"/>
  <c r="O637" i="2"/>
  <c r="O639" i="2"/>
  <c r="O644" i="2"/>
  <c r="O646" i="2"/>
  <c r="O660" i="2"/>
  <c r="O661" i="2"/>
  <c r="O662" i="2"/>
  <c r="O679" i="2"/>
  <c r="O691" i="2"/>
  <c r="O694" i="2"/>
  <c r="O695" i="2"/>
  <c r="O696" i="2"/>
  <c r="O697" i="2"/>
  <c r="O707" i="2"/>
  <c r="O708" i="2"/>
  <c r="O680" i="2"/>
  <c r="O681" i="2"/>
  <c r="O683" i="2"/>
  <c r="O698" i="2"/>
  <c r="O700" i="2"/>
  <c r="O701" i="2"/>
  <c r="O702" i="2"/>
  <c r="O703" i="2"/>
  <c r="O706" i="2"/>
  <c r="O730" i="2"/>
  <c r="O731" i="2"/>
  <c r="O750" i="2"/>
  <c r="O759" i="2"/>
  <c r="O761" i="2"/>
  <c r="O775" i="2"/>
  <c r="O779" i="2"/>
  <c r="O782" i="2"/>
  <c r="O797" i="2"/>
  <c r="O831" i="2"/>
  <c r="O832" i="2"/>
  <c r="O835" i="2"/>
  <c r="O717" i="2"/>
  <c r="O168" i="2"/>
  <c r="O641" i="2"/>
  <c r="O754" i="2"/>
  <c r="O757" i="2"/>
  <c r="O809" i="2"/>
  <c r="O758" i="2"/>
  <c r="O808" i="2"/>
  <c r="O583" i="2"/>
  <c r="O334" i="2"/>
  <c r="O836" i="2"/>
  <c r="O744" i="2"/>
  <c r="O833" i="2"/>
  <c r="O805" i="2"/>
  <c r="O643" i="2"/>
  <c r="O93" i="2"/>
  <c r="O778" i="2"/>
  <c r="O97" i="2"/>
  <c r="O265" i="2"/>
  <c r="O266" i="2"/>
  <c r="O579" i="2"/>
  <c r="O268" i="2"/>
  <c r="O269" i="2"/>
  <c r="O531" i="2"/>
  <c r="O532" i="2"/>
  <c r="O315" i="2"/>
  <c r="O316" i="2"/>
  <c r="O204" i="2"/>
  <c r="O668" i="2"/>
  <c r="O342" i="2"/>
  <c r="O344" i="2"/>
  <c r="O345" i="2"/>
  <c r="O61" i="2"/>
  <c r="O604" i="2"/>
  <c r="O622" i="2"/>
  <c r="O633" i="2"/>
  <c r="O648" i="2"/>
  <c r="O651" i="2"/>
  <c r="O654" i="2"/>
  <c r="O655" i="2"/>
  <c r="O657" i="2"/>
  <c r="O720" i="2"/>
  <c r="O726" i="2"/>
  <c r="O727" i="2"/>
  <c r="O735" i="2"/>
  <c r="O768" i="2"/>
  <c r="O771" i="2"/>
  <c r="O777" i="2"/>
  <c r="O780" i="2"/>
  <c r="O785" i="2"/>
  <c r="O789" i="2"/>
  <c r="O801" i="2"/>
  <c r="O816" i="2"/>
  <c r="O825" i="2"/>
  <c r="O815" i="2"/>
  <c r="O687" i="2"/>
  <c r="O828" i="2"/>
  <c r="O603" i="2"/>
  <c r="O738" i="2"/>
  <c r="O634" i="2"/>
  <c r="O635" i="2"/>
  <c r="O656" i="2"/>
  <c r="O664" i="2"/>
  <c r="O807" i="2"/>
  <c r="O834" i="2"/>
  <c r="O626" i="2"/>
  <c r="O636" i="2"/>
  <c r="O824" i="2"/>
  <c r="O586" i="2"/>
  <c r="O704" i="2"/>
  <c r="O263" i="2"/>
  <c r="O399" i="2"/>
  <c r="O584" i="2"/>
  <c r="O435" i="2"/>
  <c r="O449" i="2"/>
  <c r="O164" i="2"/>
  <c r="O699" i="2"/>
  <c r="O767" i="2"/>
  <c r="O765" i="2"/>
  <c r="O625" i="2"/>
  <c r="O736" i="2"/>
  <c r="O737" i="2"/>
  <c r="O742" i="2"/>
  <c r="O748" i="2"/>
  <c r="O749" i="2"/>
  <c r="O760" i="2"/>
  <c r="O762" i="2"/>
  <c r="O763" i="2"/>
  <c r="O582" i="2"/>
  <c r="O623" i="2"/>
  <c r="O638" i="2"/>
  <c r="O619" i="2"/>
  <c r="O774" i="2"/>
  <c r="O829" i="2"/>
  <c r="O819" i="2"/>
  <c r="O721" i="2"/>
  <c r="O354" i="2"/>
  <c r="O705" i="2"/>
  <c r="O432" i="2"/>
  <c r="O769" i="2"/>
  <c r="O104" i="2"/>
  <c r="O814" i="2"/>
  <c r="O116" i="2"/>
  <c r="O528" i="2"/>
  <c r="O242" i="2"/>
  <c r="O262" i="2"/>
  <c r="O165" i="2"/>
  <c r="O192" i="2"/>
  <c r="O610" i="2"/>
  <c r="O620" i="2"/>
  <c r="O615" i="2"/>
  <c r="O616" i="2"/>
  <c r="O652" i="2"/>
  <c r="O166" i="2"/>
  <c r="O663" i="2"/>
  <c r="O674" i="2"/>
  <c r="O676" i="2"/>
  <c r="O684" i="2"/>
  <c r="O689" i="2"/>
  <c r="O709" i="2"/>
  <c r="O711" i="2"/>
  <c r="O712" i="2"/>
  <c r="O713" i="2"/>
  <c r="O714" i="2"/>
  <c r="O722" i="2"/>
  <c r="O725" i="2"/>
  <c r="O728" i="2"/>
  <c r="O732" i="2"/>
  <c r="O747" i="2"/>
  <c r="O787" i="2"/>
  <c r="O802" i="2"/>
  <c r="O804" i="2"/>
  <c r="O791" i="2"/>
  <c r="O793" i="2"/>
  <c r="O798" i="2"/>
  <c r="O811" i="2"/>
  <c r="O812" i="2"/>
  <c r="O823" i="2"/>
  <c r="O830" i="2"/>
  <c r="O617" i="2"/>
  <c r="O587" i="2"/>
  <c r="O267" i="2"/>
  <c r="O642" i="2"/>
  <c r="O716" i="2"/>
  <c r="O755" i="2"/>
  <c r="O756" i="2"/>
  <c r="O686" i="2"/>
  <c r="O618" i="2"/>
  <c r="O624" i="2"/>
  <c r="O628" i="2"/>
  <c r="O629" i="2"/>
  <c r="O630" i="2"/>
  <c r="O647" i="2"/>
  <c r="O649" i="2"/>
  <c r="O650" i="2"/>
  <c r="O653" i="2"/>
  <c r="O659" i="2"/>
  <c r="O667" i="2"/>
  <c r="O671" i="2"/>
  <c r="O672" i="2"/>
  <c r="O673" i="2"/>
  <c r="O692" i="2"/>
  <c r="O729" i="2"/>
  <c r="O734" i="2"/>
  <c r="O770" i="2"/>
  <c r="O772" i="2"/>
  <c r="O776" i="2"/>
  <c r="O786" i="2"/>
  <c r="O790" i="2"/>
  <c r="O792" i="2"/>
  <c r="O795" i="2"/>
  <c r="O806" i="2"/>
  <c r="O813" i="2"/>
  <c r="O822" i="2"/>
  <c r="O826" i="2"/>
  <c r="O99" i="2"/>
  <c r="O745" i="2"/>
  <c r="O264" i="2"/>
  <c r="O96" i="2"/>
  <c r="O665" i="2"/>
  <c r="O799" i="2"/>
  <c r="O343" i="2"/>
  <c r="O803" i="2"/>
  <c r="O837" i="2"/>
  <c r="O434" i="2"/>
  <c r="O666" i="2"/>
  <c r="O690" i="2"/>
  <c r="O740" i="2"/>
  <c r="O821" i="2"/>
  <c r="O788" i="2"/>
  <c r="O525" i="2"/>
  <c r="O810" i="2"/>
  <c r="O645" i="2"/>
  <c r="O724" i="2"/>
  <c r="O739" i="2"/>
  <c r="O693" i="2"/>
  <c r="O527" i="2"/>
  <c r="O98" i="2"/>
  <c r="O685" i="2"/>
  <c r="O781" i="2"/>
  <c r="O675" i="2"/>
  <c r="O682" i="2"/>
  <c r="O718" i="2"/>
  <c r="O669" i="2"/>
  <c r="O743" i="2"/>
  <c r="O746" i="2"/>
  <c r="O627" i="2"/>
  <c r="O741" i="2"/>
  <c r="O658" i="2"/>
  <c r="O688" i="2"/>
  <c r="O355" i="2"/>
  <c r="O369" i="2"/>
  <c r="O611" i="2"/>
  <c r="O613" i="2"/>
  <c r="O614" i="2"/>
  <c r="O710" i="2"/>
  <c r="O764" i="2"/>
  <c r="O820" i="2"/>
  <c r="O723" i="2"/>
  <c r="O670" i="2"/>
  <c r="O794" i="2"/>
  <c r="O677" i="2"/>
  <c r="O678" i="2"/>
  <c r="O783" i="2"/>
  <c r="O796" i="2"/>
  <c r="O800" i="2"/>
  <c r="O581" i="2"/>
  <c r="O766" i="2"/>
  <c r="O773" i="2"/>
  <c r="O817" i="2"/>
  <c r="O827" i="2"/>
  <c r="O606" i="2"/>
  <c r="O605" i="2"/>
  <c r="O640" i="2"/>
  <c r="O376" i="2"/>
  <c r="X9" i="11"/>
  <c r="W9" i="11"/>
  <c r="V9" i="11"/>
  <c r="U9" i="11"/>
  <c r="D2" i="7"/>
  <c r="AD347" i="2" l="1"/>
  <c r="AD371" i="2"/>
  <c r="AD348" i="2"/>
  <c r="AD354" i="2"/>
  <c r="AD372" i="2"/>
  <c r="AD349" i="2"/>
  <c r="AD355" i="2"/>
  <c r="AD356" i="2"/>
  <c r="AD53" i="2"/>
  <c r="AD343" i="2"/>
  <c r="AD357" i="2"/>
  <c r="AD344" i="2"/>
  <c r="AD350" i="2"/>
  <c r="AD358" i="2"/>
  <c r="AD308" i="2"/>
  <c r="AD156" i="2"/>
  <c r="AD51" i="2"/>
  <c r="AD60" i="2"/>
  <c r="AD69" i="2"/>
  <c r="AD77" i="2"/>
  <c r="AD85" i="2"/>
  <c r="AD93" i="2"/>
  <c r="AD101" i="2"/>
  <c r="AD109" i="2"/>
  <c r="AD117" i="2"/>
  <c r="AD127" i="2"/>
  <c r="AD135" i="2"/>
  <c r="AD143" i="2"/>
  <c r="AD151" i="2"/>
  <c r="AD161" i="2"/>
  <c r="AD169" i="2"/>
  <c r="AD177" i="2"/>
  <c r="AD185" i="2"/>
  <c r="AD193" i="2"/>
  <c r="AD201" i="2"/>
  <c r="AD209" i="2"/>
  <c r="AD217" i="2"/>
  <c r="AD225" i="2"/>
  <c r="AD233" i="2"/>
  <c r="AD241" i="2"/>
  <c r="AD249" i="2"/>
  <c r="AD257" i="2"/>
  <c r="AD265" i="2"/>
  <c r="AD273" i="2"/>
  <c r="AD281" i="2"/>
  <c r="AD289" i="2"/>
  <c r="AD297" i="2"/>
  <c r="AD305" i="2"/>
  <c r="AD319" i="2"/>
  <c r="AD327" i="2"/>
  <c r="AD335" i="2"/>
  <c r="AD360" i="2"/>
  <c r="AD368" i="2"/>
  <c r="AD345" i="2"/>
  <c r="AD351" i="2"/>
  <c r="AD359" i="2"/>
  <c r="AD309" i="2"/>
  <c r="AD157" i="2"/>
  <c r="AD52" i="2"/>
  <c r="AD61" i="2"/>
  <c r="AD70" i="2"/>
  <c r="AD78" i="2"/>
  <c r="AD86" i="2"/>
  <c r="AD94" i="2"/>
  <c r="AD102" i="2"/>
  <c r="AD110" i="2"/>
  <c r="AD118" i="2"/>
  <c r="AD128" i="2"/>
  <c r="AD136" i="2"/>
  <c r="AD144" i="2"/>
  <c r="AD152" i="2"/>
  <c r="AD162" i="2"/>
  <c r="AD170" i="2"/>
  <c r="AD178" i="2"/>
  <c r="AD186" i="2"/>
  <c r="AD194" i="2"/>
  <c r="AD202" i="2"/>
  <c r="AD210" i="2"/>
  <c r="AD218" i="2"/>
  <c r="AD226" i="2"/>
  <c r="AD234" i="2"/>
  <c r="AD242" i="2"/>
  <c r="AD250" i="2"/>
  <c r="AD258" i="2"/>
  <c r="AD266" i="2"/>
  <c r="AD274" i="2"/>
  <c r="AD282" i="2"/>
  <c r="AD290" i="2"/>
  <c r="AD298" i="2"/>
  <c r="AD306" i="2"/>
  <c r="AD320" i="2"/>
  <c r="AD328" i="2"/>
  <c r="AD336" i="2"/>
  <c r="AD361" i="2"/>
  <c r="AD369" i="2"/>
  <c r="AD346" i="2"/>
  <c r="AD54" i="2"/>
  <c r="AD65" i="2"/>
  <c r="AD75" i="2"/>
  <c r="AD87" i="2"/>
  <c r="AD97" i="2"/>
  <c r="AD107" i="2"/>
  <c r="AD119" i="2"/>
  <c r="AD131" i="2"/>
  <c r="AD141" i="2"/>
  <c r="AD153" i="2"/>
  <c r="AD165" i="2"/>
  <c r="AD55" i="2"/>
  <c r="AD66" i="2"/>
  <c r="AD76" i="2"/>
  <c r="AD88" i="2"/>
  <c r="AD98" i="2"/>
  <c r="AD108" i="2"/>
  <c r="AD120" i="2"/>
  <c r="AD132" i="2"/>
  <c r="AD142" i="2"/>
  <c r="AD154" i="2"/>
  <c r="AD166" i="2"/>
  <c r="AD176" i="2"/>
  <c r="AD188" i="2"/>
  <c r="AD198" i="2"/>
  <c r="AD208" i="2"/>
  <c r="AD220" i="2"/>
  <c r="AD230" i="2"/>
  <c r="AD240" i="2"/>
  <c r="AD252" i="2"/>
  <c r="AD262" i="2"/>
  <c r="AD272" i="2"/>
  <c r="AD284" i="2"/>
  <c r="AD294" i="2"/>
  <c r="AD304" i="2"/>
  <c r="AD322" i="2"/>
  <c r="AD332" i="2"/>
  <c r="AD342" i="2"/>
  <c r="AD254" i="2"/>
  <c r="AD314" i="2"/>
  <c r="AD334" i="2"/>
  <c r="AD104" i="2"/>
  <c r="AD192" i="2"/>
  <c r="AD224" i="2"/>
  <c r="AD246" i="2"/>
  <c r="AD268" i="2"/>
  <c r="AD288" i="2"/>
  <c r="AD316" i="2"/>
  <c r="AD338" i="2"/>
  <c r="AD56" i="2"/>
  <c r="AD67" i="2"/>
  <c r="AD79" i="2"/>
  <c r="AD89" i="2"/>
  <c r="AD99" i="2"/>
  <c r="AD111" i="2"/>
  <c r="AD121" i="2"/>
  <c r="AD133" i="2"/>
  <c r="AD145" i="2"/>
  <c r="AD155" i="2"/>
  <c r="AD167" i="2"/>
  <c r="AD179" i="2"/>
  <c r="AD189" i="2"/>
  <c r="AD199" i="2"/>
  <c r="AD211" i="2"/>
  <c r="AD221" i="2"/>
  <c r="AD231" i="2"/>
  <c r="AD243" i="2"/>
  <c r="AD253" i="2"/>
  <c r="AD263" i="2"/>
  <c r="AD275" i="2"/>
  <c r="AD285" i="2"/>
  <c r="AD295" i="2"/>
  <c r="AD307" i="2"/>
  <c r="AD323" i="2"/>
  <c r="AD333" i="2"/>
  <c r="AD362" i="2"/>
  <c r="AD353" i="2"/>
  <c r="AD311" i="2"/>
  <c r="AD123" i="2"/>
  <c r="AD59" i="2"/>
  <c r="AD72" i="2"/>
  <c r="AD82" i="2"/>
  <c r="AD92" i="2"/>
  <c r="AD114" i="2"/>
  <c r="AD126" i="2"/>
  <c r="AD138" i="2"/>
  <c r="AD148" i="2"/>
  <c r="AD160" i="2"/>
  <c r="AD172" i="2"/>
  <c r="AD182" i="2"/>
  <c r="AD204" i="2"/>
  <c r="AD214" i="2"/>
  <c r="AD236" i="2"/>
  <c r="AD256" i="2"/>
  <c r="AD278" i="2"/>
  <c r="AD300" i="2"/>
  <c r="AD326" i="2"/>
  <c r="AD365" i="2"/>
  <c r="AD312" i="2"/>
  <c r="AD64" i="2"/>
  <c r="AD62" i="2"/>
  <c r="AD73" i="2"/>
  <c r="AD83" i="2"/>
  <c r="AD95" i="2"/>
  <c r="AD105" i="2"/>
  <c r="AD115" i="2"/>
  <c r="AD129" i="2"/>
  <c r="AD139" i="2"/>
  <c r="AD149" i="2"/>
  <c r="AD163" i="2"/>
  <c r="AD173" i="2"/>
  <c r="AD183" i="2"/>
  <c r="AD195" i="2"/>
  <c r="AD205" i="2"/>
  <c r="AD215" i="2"/>
  <c r="AD227" i="2"/>
  <c r="AD237" i="2"/>
  <c r="AD259" i="2"/>
  <c r="AD269" i="2"/>
  <c r="AD279" i="2"/>
  <c r="AD291" i="2"/>
  <c r="AD317" i="2"/>
  <c r="AD339" i="2"/>
  <c r="AD313" i="2"/>
  <c r="AD63" i="2"/>
  <c r="AD74" i="2"/>
  <c r="AD96" i="2"/>
  <c r="AD116" i="2"/>
  <c r="AD140" i="2"/>
  <c r="AD164" i="2"/>
  <c r="AD184" i="2"/>
  <c r="AD216" i="2"/>
  <c r="AD238" i="2"/>
  <c r="AD270" i="2"/>
  <c r="AD57" i="2"/>
  <c r="AD68" i="2"/>
  <c r="AD80" i="2"/>
  <c r="AD90" i="2"/>
  <c r="AD100" i="2"/>
  <c r="AD112" i="2"/>
  <c r="AD124" i="2"/>
  <c r="AD134" i="2"/>
  <c r="AD146" i="2"/>
  <c r="AD158" i="2"/>
  <c r="AD168" i="2"/>
  <c r="AD180" i="2"/>
  <c r="AD190" i="2"/>
  <c r="AD200" i="2"/>
  <c r="AD212" i="2"/>
  <c r="AD222" i="2"/>
  <c r="AD232" i="2"/>
  <c r="AD244" i="2"/>
  <c r="AD264" i="2"/>
  <c r="AD276" i="2"/>
  <c r="AD286" i="2"/>
  <c r="AD296" i="2"/>
  <c r="AD324" i="2"/>
  <c r="AD363" i="2"/>
  <c r="AD352" i="2"/>
  <c r="AD310" i="2"/>
  <c r="AD122" i="2"/>
  <c r="AD58" i="2"/>
  <c r="AD71" i="2"/>
  <c r="AD81" i="2"/>
  <c r="AD91" i="2"/>
  <c r="AD103" i="2"/>
  <c r="AD113" i="2"/>
  <c r="AD125" i="2"/>
  <c r="AD137" i="2"/>
  <c r="AD147" i="2"/>
  <c r="AD159" i="2"/>
  <c r="AD171" i="2"/>
  <c r="AD181" i="2"/>
  <c r="AD191" i="2"/>
  <c r="AD203" i="2"/>
  <c r="AD213" i="2"/>
  <c r="AD223" i="2"/>
  <c r="AD235" i="2"/>
  <c r="AD245" i="2"/>
  <c r="AD255" i="2"/>
  <c r="AD267" i="2"/>
  <c r="AD277" i="2"/>
  <c r="AD287" i="2"/>
  <c r="AD299" i="2"/>
  <c r="AD315" i="2"/>
  <c r="AD325" i="2"/>
  <c r="AD337" i="2"/>
  <c r="AD364" i="2"/>
  <c r="AD247" i="2"/>
  <c r="AD301" i="2"/>
  <c r="AD329" i="2"/>
  <c r="AD366" i="2"/>
  <c r="AD50" i="2"/>
  <c r="AD84" i="2"/>
  <c r="AD106" i="2"/>
  <c r="AD130" i="2"/>
  <c r="AD174" i="2"/>
  <c r="AD196" i="2"/>
  <c r="AD206" i="2"/>
  <c r="AD228" i="2"/>
  <c r="AD248" i="2"/>
  <c r="AD280" i="2"/>
  <c r="AD150" i="2"/>
  <c r="AD260" i="2"/>
  <c r="AD207" i="2"/>
  <c r="AD292" i="2"/>
  <c r="AD340" i="2"/>
  <c r="AD293" i="2"/>
  <c r="AD229" i="2"/>
  <c r="AD302" i="2"/>
  <c r="AD283" i="2"/>
  <c r="AD219" i="2"/>
  <c r="AD341" i="2"/>
  <c r="AD367" i="2"/>
  <c r="AD187" i="2"/>
  <c r="AD239" i="2"/>
  <c r="AD303" i="2"/>
  <c r="AD370" i="2"/>
  <c r="AD251" i="2"/>
  <c r="AD318" i="2"/>
  <c r="AD271" i="2"/>
  <c r="AD331" i="2"/>
  <c r="AD175" i="2"/>
  <c r="AD261" i="2"/>
  <c r="AD321" i="2"/>
  <c r="AD330" i="2"/>
  <c r="AD197" i="2"/>
  <c r="Z10" i="7"/>
  <c r="AA10" i="7"/>
  <c r="U227" i="2"/>
  <c r="G9" i="3"/>
  <c r="B182" i="7" l="1"/>
  <c r="B183" i="7"/>
  <c r="B184" i="7"/>
  <c r="B185" i="7"/>
  <c r="B186" i="7"/>
  <c r="B187" i="7"/>
  <c r="B188" i="7"/>
  <c r="B189" i="7"/>
  <c r="B190" i="7"/>
  <c r="B171" i="7"/>
  <c r="B172" i="7"/>
  <c r="B173" i="7"/>
  <c r="B174" i="7"/>
  <c r="B175" i="7"/>
  <c r="B176" i="7"/>
  <c r="B181" i="7"/>
  <c r="B177" i="7"/>
  <c r="B178" i="7"/>
  <c r="B179" i="7"/>
  <c r="B180" i="7"/>
  <c r="B13" i="7"/>
  <c r="B157" i="7"/>
  <c r="B134" i="7"/>
  <c r="B111" i="7"/>
  <c r="B88" i="7"/>
  <c r="B77" i="7"/>
  <c r="B66" i="7"/>
  <c r="B55" i="7"/>
  <c r="B44" i="7"/>
  <c r="B33" i="7"/>
  <c r="B22" i="7"/>
  <c r="B166" i="7"/>
  <c r="B155" i="7"/>
  <c r="B132" i="7"/>
  <c r="B25" i="7"/>
  <c r="B169" i="7"/>
  <c r="B146" i="7"/>
  <c r="B123" i="7"/>
  <c r="B100" i="7"/>
  <c r="B89" i="7"/>
  <c r="B78" i="7"/>
  <c r="B67" i="7"/>
  <c r="B56" i="7"/>
  <c r="B45" i="7"/>
  <c r="B34" i="7"/>
  <c r="B23" i="7"/>
  <c r="B167" i="7"/>
  <c r="B144" i="7"/>
  <c r="B37" i="7"/>
  <c r="B14" i="7"/>
  <c r="B158" i="7"/>
  <c r="B135" i="7"/>
  <c r="B112" i="7"/>
  <c r="B101" i="7"/>
  <c r="B90" i="7"/>
  <c r="B79" i="7"/>
  <c r="B68" i="7"/>
  <c r="B57" i="7"/>
  <c r="B46" i="7"/>
  <c r="B35" i="7"/>
  <c r="B12" i="7"/>
  <c r="B156" i="7"/>
  <c r="B49" i="7"/>
  <c r="B26" i="7"/>
  <c r="B170" i="7"/>
  <c r="B147" i="7"/>
  <c r="B124" i="7"/>
  <c r="B113" i="7"/>
  <c r="B102" i="7"/>
  <c r="B91" i="7"/>
  <c r="B80" i="7"/>
  <c r="B69" i="7"/>
  <c r="B58" i="7"/>
  <c r="B47" i="7"/>
  <c r="B24" i="7"/>
  <c r="B168" i="7"/>
  <c r="B61" i="7"/>
  <c r="B38" i="7"/>
  <c r="B15" i="7"/>
  <c r="B159" i="7"/>
  <c r="B136" i="7"/>
  <c r="B125" i="7"/>
  <c r="B114" i="7"/>
  <c r="B103" i="7"/>
  <c r="B92" i="7"/>
  <c r="B81" i="7"/>
  <c r="B70" i="7"/>
  <c r="B59" i="7"/>
  <c r="B36" i="7"/>
  <c r="B73" i="7"/>
  <c r="B50" i="7"/>
  <c r="B27" i="7"/>
  <c r="B11" i="7"/>
  <c r="B148" i="7"/>
  <c r="B137" i="7"/>
  <c r="B126" i="7"/>
  <c r="B115" i="7"/>
  <c r="B104" i="7"/>
  <c r="B93" i="7"/>
  <c r="B82" i="7"/>
  <c r="B71" i="7"/>
  <c r="B48" i="7"/>
  <c r="B85" i="7"/>
  <c r="B62" i="7"/>
  <c r="B39" i="7"/>
  <c r="B16" i="7"/>
  <c r="B160" i="7"/>
  <c r="B149" i="7"/>
  <c r="B138" i="7"/>
  <c r="B127" i="7"/>
  <c r="B116" i="7"/>
  <c r="B105" i="7"/>
  <c r="B94" i="7"/>
  <c r="B83" i="7"/>
  <c r="B60" i="7"/>
  <c r="B97" i="7"/>
  <c r="B74" i="7"/>
  <c r="B51" i="7"/>
  <c r="B28" i="7"/>
  <c r="B17" i="7"/>
  <c r="B161" i="7"/>
  <c r="B150" i="7"/>
  <c r="B139" i="7"/>
  <c r="B128" i="7"/>
  <c r="B117" i="7"/>
  <c r="B106" i="7"/>
  <c r="B95" i="7"/>
  <c r="B72" i="7"/>
  <c r="B109" i="7"/>
  <c r="B86" i="7"/>
  <c r="B63" i="7"/>
  <c r="B40" i="7"/>
  <c r="B29" i="7"/>
  <c r="B18" i="7"/>
  <c r="B162" i="7"/>
  <c r="B151" i="7"/>
  <c r="B140" i="7"/>
  <c r="B129" i="7"/>
  <c r="B118" i="7"/>
  <c r="B107" i="7"/>
  <c r="B84" i="7"/>
  <c r="B121" i="7"/>
  <c r="B98" i="7"/>
  <c r="B75" i="7"/>
  <c r="B52" i="7"/>
  <c r="B41" i="7"/>
  <c r="B30" i="7"/>
  <c r="B19" i="7"/>
  <c r="B163" i="7"/>
  <c r="B152" i="7"/>
  <c r="B141" i="7"/>
  <c r="B130" i="7"/>
  <c r="B119" i="7"/>
  <c r="B96" i="7"/>
  <c r="B133" i="7"/>
  <c r="B110" i="7"/>
  <c r="B87" i="7"/>
  <c r="B64" i="7"/>
  <c r="B53" i="7"/>
  <c r="B42" i="7"/>
  <c r="B31" i="7"/>
  <c r="B20" i="7"/>
  <c r="B164" i="7"/>
  <c r="B153" i="7"/>
  <c r="B142" i="7"/>
  <c r="B131" i="7"/>
  <c r="B108" i="7"/>
  <c r="B145" i="7"/>
  <c r="B122" i="7"/>
  <c r="B99" i="7"/>
  <c r="B76" i="7"/>
  <c r="B65" i="7"/>
  <c r="B54" i="7"/>
  <c r="B43" i="7"/>
  <c r="B32" i="7"/>
  <c r="B21" i="7"/>
  <c r="B165" i="7"/>
  <c r="B154" i="7"/>
  <c r="B143" i="7"/>
  <c r="B120" i="7"/>
  <c r="U278" i="2"/>
  <c r="H2" i="3"/>
  <c r="E190" i="7" l="1"/>
  <c r="C190" i="7"/>
  <c r="O190" i="7"/>
  <c r="D190" i="7"/>
  <c r="C189" i="7"/>
  <c r="O189" i="7"/>
  <c r="D189" i="7"/>
  <c r="E189" i="7"/>
  <c r="C188" i="7"/>
  <c r="O188" i="7"/>
  <c r="D188" i="7"/>
  <c r="E188" i="7"/>
  <c r="C187" i="7"/>
  <c r="O187" i="7"/>
  <c r="D187" i="7"/>
  <c r="E187" i="7"/>
  <c r="C186" i="7"/>
  <c r="O186" i="7"/>
  <c r="D186" i="7"/>
  <c r="E186" i="7"/>
  <c r="C185" i="7"/>
  <c r="O185" i="7"/>
  <c r="D185" i="7"/>
  <c r="E185" i="7"/>
  <c r="C184" i="7"/>
  <c r="O184" i="7"/>
  <c r="D184" i="7"/>
  <c r="E184" i="7"/>
  <c r="C183" i="7"/>
  <c r="O183" i="7"/>
  <c r="D183" i="7"/>
  <c r="E183" i="7"/>
  <c r="C182" i="7"/>
  <c r="O182" i="7"/>
  <c r="D182" i="7"/>
  <c r="E182" i="7"/>
  <c r="E180" i="7"/>
  <c r="C180" i="7"/>
  <c r="D180" i="7"/>
  <c r="O180" i="7"/>
  <c r="E179" i="7"/>
  <c r="D179" i="7"/>
  <c r="C179" i="7"/>
  <c r="O179" i="7"/>
  <c r="C178" i="7"/>
  <c r="O178" i="7"/>
  <c r="E178" i="7"/>
  <c r="D178" i="7"/>
  <c r="C177" i="7"/>
  <c r="O177" i="7"/>
  <c r="D177" i="7"/>
  <c r="E177" i="7"/>
  <c r="D181" i="7"/>
  <c r="E181" i="7"/>
  <c r="O181" i="7"/>
  <c r="C181" i="7"/>
  <c r="C176" i="7"/>
  <c r="O176" i="7"/>
  <c r="D176" i="7"/>
  <c r="E176" i="7"/>
  <c r="C175" i="7"/>
  <c r="O175" i="7"/>
  <c r="D175" i="7"/>
  <c r="E175" i="7"/>
  <c r="C174" i="7"/>
  <c r="O174" i="7"/>
  <c r="D174" i="7"/>
  <c r="E174" i="7"/>
  <c r="C173" i="7"/>
  <c r="O173" i="7"/>
  <c r="D173" i="7"/>
  <c r="E173" i="7"/>
  <c r="C172" i="7"/>
  <c r="O172" i="7"/>
  <c r="D172" i="7"/>
  <c r="E172" i="7"/>
  <c r="C171" i="7"/>
  <c r="O171" i="7"/>
  <c r="D171" i="7"/>
  <c r="E171" i="7"/>
  <c r="C21" i="7"/>
  <c r="D21" i="7"/>
  <c r="E21" i="7"/>
  <c r="E97" i="7"/>
  <c r="C97" i="7"/>
  <c r="D97" i="7"/>
  <c r="C159" i="7"/>
  <c r="E159" i="7"/>
  <c r="D159" i="7"/>
  <c r="E113" i="7"/>
  <c r="C113" i="7"/>
  <c r="D113" i="7"/>
  <c r="E79" i="7"/>
  <c r="C79" i="7"/>
  <c r="D79" i="7"/>
  <c r="E45" i="7"/>
  <c r="C45" i="7"/>
  <c r="D45" i="7"/>
  <c r="C166" i="7"/>
  <c r="D166" i="7"/>
  <c r="E166" i="7"/>
  <c r="C32" i="7"/>
  <c r="D32" i="7"/>
  <c r="E32" i="7"/>
  <c r="C164" i="7"/>
  <c r="D164" i="7"/>
  <c r="E164" i="7"/>
  <c r="C141" i="7"/>
  <c r="D141" i="7"/>
  <c r="E141" i="7"/>
  <c r="C118" i="7"/>
  <c r="D118" i="7"/>
  <c r="E118" i="7"/>
  <c r="E95" i="7"/>
  <c r="C95" i="7"/>
  <c r="D95" i="7"/>
  <c r="C60" i="7"/>
  <c r="D60" i="7"/>
  <c r="E60" i="7"/>
  <c r="E85" i="7"/>
  <c r="C85" i="7"/>
  <c r="D85" i="7"/>
  <c r="C50" i="7"/>
  <c r="D50" i="7"/>
  <c r="E50" i="7"/>
  <c r="C15" i="7"/>
  <c r="D15" i="7"/>
  <c r="E15" i="7"/>
  <c r="C124" i="7"/>
  <c r="D124" i="7"/>
  <c r="E124" i="7"/>
  <c r="C90" i="7"/>
  <c r="D90" i="7"/>
  <c r="E90" i="7"/>
  <c r="C56" i="7"/>
  <c r="D56" i="7"/>
  <c r="E56" i="7"/>
  <c r="C22" i="7"/>
  <c r="D22" i="7"/>
  <c r="E22" i="7"/>
  <c r="C52" i="7"/>
  <c r="D52" i="7"/>
  <c r="E52" i="7"/>
  <c r="C72" i="7"/>
  <c r="D72" i="7"/>
  <c r="E72" i="7"/>
  <c r="C43" i="7"/>
  <c r="D43" i="7"/>
  <c r="E43" i="7"/>
  <c r="C129" i="7"/>
  <c r="E129" i="7"/>
  <c r="D129" i="7"/>
  <c r="E73" i="7"/>
  <c r="C73" i="7"/>
  <c r="D73" i="7"/>
  <c r="E67" i="7"/>
  <c r="C67" i="7"/>
  <c r="D67" i="7"/>
  <c r="C140" i="7"/>
  <c r="D140" i="7"/>
  <c r="E140" i="7"/>
  <c r="E71" i="7"/>
  <c r="C71" i="7"/>
  <c r="D71" i="7"/>
  <c r="C61" i="7"/>
  <c r="D61" i="7"/>
  <c r="E61" i="7"/>
  <c r="C170" i="7"/>
  <c r="D170" i="7"/>
  <c r="E170" i="7"/>
  <c r="C112" i="7"/>
  <c r="D112" i="7"/>
  <c r="E112" i="7"/>
  <c r="C78" i="7"/>
  <c r="D78" i="7"/>
  <c r="E78" i="7"/>
  <c r="C44" i="7"/>
  <c r="D44" i="7"/>
  <c r="E44" i="7"/>
  <c r="C87" i="7"/>
  <c r="E87" i="7"/>
  <c r="D87" i="7"/>
  <c r="E107" i="7"/>
  <c r="C107" i="7"/>
  <c r="D107" i="7"/>
  <c r="C27" i="7"/>
  <c r="D27" i="7"/>
  <c r="E27" i="7"/>
  <c r="C48" i="7"/>
  <c r="D48" i="7"/>
  <c r="E48" i="7"/>
  <c r="C38" i="7"/>
  <c r="D38" i="7"/>
  <c r="E38" i="7"/>
  <c r="E33" i="7"/>
  <c r="C33" i="7"/>
  <c r="D33" i="7"/>
  <c r="C31" i="7"/>
  <c r="D31" i="7"/>
  <c r="E31" i="7"/>
  <c r="C94" i="7"/>
  <c r="D94" i="7"/>
  <c r="E94" i="7"/>
  <c r="C65" i="7"/>
  <c r="E65" i="7"/>
  <c r="D65" i="7"/>
  <c r="C42" i="7"/>
  <c r="D42" i="7"/>
  <c r="E42" i="7"/>
  <c r="C19" i="7"/>
  <c r="D19" i="7"/>
  <c r="E19" i="7"/>
  <c r="C151" i="7"/>
  <c r="E151" i="7"/>
  <c r="D151" i="7"/>
  <c r="C128" i="7"/>
  <c r="D128" i="7"/>
  <c r="E128" i="7"/>
  <c r="E105" i="7"/>
  <c r="C105" i="7"/>
  <c r="D105" i="7"/>
  <c r="C82" i="7"/>
  <c r="D82" i="7"/>
  <c r="E82" i="7"/>
  <c r="C59" i="7"/>
  <c r="D59" i="7"/>
  <c r="E59" i="7"/>
  <c r="C168" i="7"/>
  <c r="D168" i="7"/>
  <c r="E168" i="7"/>
  <c r="C26" i="7"/>
  <c r="D26" i="7"/>
  <c r="E26" i="7"/>
  <c r="E135" i="7"/>
  <c r="C135" i="7"/>
  <c r="D135" i="7"/>
  <c r="C89" i="7"/>
  <c r="E89" i="7"/>
  <c r="D89" i="7"/>
  <c r="C55" i="7"/>
  <c r="D55" i="7"/>
  <c r="E55" i="7"/>
  <c r="E153" i="7"/>
  <c r="C153" i="7"/>
  <c r="D153" i="7"/>
  <c r="C62" i="7"/>
  <c r="D62" i="7"/>
  <c r="E62" i="7"/>
  <c r="C20" i="7"/>
  <c r="D20" i="7"/>
  <c r="E20" i="7"/>
  <c r="C106" i="7"/>
  <c r="D106" i="7"/>
  <c r="E106" i="7"/>
  <c r="E147" i="7"/>
  <c r="C147" i="7"/>
  <c r="D147" i="7"/>
  <c r="C54" i="7"/>
  <c r="D54" i="7"/>
  <c r="E54" i="7"/>
  <c r="E117" i="7"/>
  <c r="C117" i="7"/>
  <c r="D117" i="7"/>
  <c r="C36" i="7"/>
  <c r="D36" i="7"/>
  <c r="E36" i="7"/>
  <c r="C76" i="7"/>
  <c r="D76" i="7"/>
  <c r="E76" i="7"/>
  <c r="E53" i="7"/>
  <c r="C53" i="7"/>
  <c r="D53" i="7"/>
  <c r="C30" i="7"/>
  <c r="D30" i="7"/>
  <c r="E30" i="7"/>
  <c r="C162" i="7"/>
  <c r="D162" i="7"/>
  <c r="E162" i="7"/>
  <c r="E139" i="7"/>
  <c r="C139" i="7"/>
  <c r="D139" i="7"/>
  <c r="C116" i="7"/>
  <c r="D116" i="7"/>
  <c r="E116" i="7"/>
  <c r="E93" i="7"/>
  <c r="C93" i="7"/>
  <c r="D93" i="7"/>
  <c r="C70" i="7"/>
  <c r="D70" i="7"/>
  <c r="E70" i="7"/>
  <c r="C24" i="7"/>
  <c r="D24" i="7"/>
  <c r="E24" i="7"/>
  <c r="C49" i="7"/>
  <c r="E49" i="7"/>
  <c r="D49" i="7"/>
  <c r="C158" i="7"/>
  <c r="D158" i="7"/>
  <c r="E158" i="7"/>
  <c r="C100" i="7"/>
  <c r="D100" i="7"/>
  <c r="E100" i="7"/>
  <c r="C66" i="7"/>
  <c r="D66" i="7"/>
  <c r="E66" i="7"/>
  <c r="C130" i="7"/>
  <c r="D130" i="7"/>
  <c r="E130" i="7"/>
  <c r="C152" i="7"/>
  <c r="D152" i="7"/>
  <c r="E152" i="7"/>
  <c r="C83" i="7"/>
  <c r="D83" i="7"/>
  <c r="E83" i="7"/>
  <c r="C101" i="7"/>
  <c r="D101" i="7"/>
  <c r="E101" i="7"/>
  <c r="C163" i="7"/>
  <c r="E163" i="7"/>
  <c r="D163" i="7"/>
  <c r="C99" i="7"/>
  <c r="E99" i="7"/>
  <c r="D99" i="7"/>
  <c r="C64" i="7"/>
  <c r="D64" i="7"/>
  <c r="E64" i="7"/>
  <c r="C41" i="7"/>
  <c r="D41" i="7"/>
  <c r="E41" i="7"/>
  <c r="C18" i="7"/>
  <c r="D18" i="7"/>
  <c r="E18" i="7"/>
  <c r="C150" i="7"/>
  <c r="D150" i="7"/>
  <c r="E150" i="7"/>
  <c r="E127" i="7"/>
  <c r="C127" i="7"/>
  <c r="D127" i="7"/>
  <c r="C104" i="7"/>
  <c r="D104" i="7"/>
  <c r="E104" i="7"/>
  <c r="C81" i="7"/>
  <c r="D81" i="7"/>
  <c r="E81" i="7"/>
  <c r="C47" i="7"/>
  <c r="D47" i="7"/>
  <c r="E47" i="7"/>
  <c r="C156" i="7"/>
  <c r="D156" i="7"/>
  <c r="E156" i="7"/>
  <c r="C14" i="7"/>
  <c r="D14" i="7"/>
  <c r="E14" i="7"/>
  <c r="E123" i="7"/>
  <c r="C123" i="7"/>
  <c r="D123" i="7"/>
  <c r="E77" i="7"/>
  <c r="C77" i="7"/>
  <c r="D77" i="7"/>
  <c r="E29" i="7"/>
  <c r="C29" i="7"/>
  <c r="D29" i="7"/>
  <c r="C115" i="7"/>
  <c r="E115" i="7"/>
  <c r="D115" i="7"/>
  <c r="C92" i="7"/>
  <c r="D92" i="7"/>
  <c r="E92" i="7"/>
  <c r="C58" i="7"/>
  <c r="D58" i="7"/>
  <c r="E58" i="7"/>
  <c r="C12" i="7"/>
  <c r="D12" i="7"/>
  <c r="E12" i="7"/>
  <c r="E37" i="7"/>
  <c r="C37" i="7"/>
  <c r="D37" i="7"/>
  <c r="C146" i="7"/>
  <c r="D146" i="7"/>
  <c r="E146" i="7"/>
  <c r="C88" i="7"/>
  <c r="D88" i="7"/>
  <c r="E88" i="7"/>
  <c r="C120" i="7"/>
  <c r="D120" i="7"/>
  <c r="E120" i="7"/>
  <c r="C149" i="7"/>
  <c r="E149" i="7"/>
  <c r="D149" i="7"/>
  <c r="C144" i="7"/>
  <c r="D144" i="7"/>
  <c r="E144" i="7"/>
  <c r="C169" i="7"/>
  <c r="E169" i="7"/>
  <c r="D169" i="7"/>
  <c r="E111" i="7"/>
  <c r="C111" i="7"/>
  <c r="D111" i="7"/>
  <c r="C122" i="7"/>
  <c r="D122" i="7"/>
  <c r="E122" i="7"/>
  <c r="E145" i="7"/>
  <c r="C145" i="7"/>
  <c r="D145" i="7"/>
  <c r="C40" i="7"/>
  <c r="D40" i="7"/>
  <c r="E40" i="7"/>
  <c r="E17" i="7"/>
  <c r="C17" i="7"/>
  <c r="D17" i="7"/>
  <c r="E69" i="7"/>
  <c r="C69" i="7"/>
  <c r="D69" i="7"/>
  <c r="C108" i="7"/>
  <c r="D108" i="7"/>
  <c r="E108" i="7"/>
  <c r="C63" i="7"/>
  <c r="D63" i="7"/>
  <c r="E63" i="7"/>
  <c r="E137" i="7"/>
  <c r="C137" i="7"/>
  <c r="D137" i="7"/>
  <c r="C114" i="7"/>
  <c r="D114" i="7"/>
  <c r="E114" i="7"/>
  <c r="C80" i="7"/>
  <c r="D80" i="7"/>
  <c r="E80" i="7"/>
  <c r="C46" i="7"/>
  <c r="D46" i="7"/>
  <c r="E46" i="7"/>
  <c r="E167" i="7"/>
  <c r="C167" i="7"/>
  <c r="D167" i="7"/>
  <c r="E25" i="7"/>
  <c r="C25" i="7"/>
  <c r="D25" i="7"/>
  <c r="C134" i="7"/>
  <c r="D134" i="7"/>
  <c r="E134" i="7"/>
  <c r="C138" i="7"/>
  <c r="D138" i="7"/>
  <c r="E138" i="7"/>
  <c r="E75" i="7"/>
  <c r="C75" i="7"/>
  <c r="D75" i="7"/>
  <c r="C103" i="7"/>
  <c r="D103" i="7"/>
  <c r="E103" i="7"/>
  <c r="C143" i="7"/>
  <c r="D143" i="7"/>
  <c r="E143" i="7"/>
  <c r="C98" i="7"/>
  <c r="D98" i="7"/>
  <c r="E98" i="7"/>
  <c r="C28" i="7"/>
  <c r="D28" i="7"/>
  <c r="E28" i="7"/>
  <c r="C154" i="7"/>
  <c r="D154" i="7"/>
  <c r="E154" i="7"/>
  <c r="C131" i="7"/>
  <c r="E131" i="7"/>
  <c r="D131" i="7"/>
  <c r="C96" i="7"/>
  <c r="D96" i="7"/>
  <c r="E96" i="7"/>
  <c r="C121" i="7"/>
  <c r="D121" i="7"/>
  <c r="E121" i="7"/>
  <c r="C86" i="7"/>
  <c r="D86" i="7"/>
  <c r="E86" i="7"/>
  <c r="C51" i="7"/>
  <c r="D51" i="7"/>
  <c r="E51" i="7"/>
  <c r="C16" i="7"/>
  <c r="D16" i="7"/>
  <c r="E16" i="7"/>
  <c r="C148" i="7"/>
  <c r="D148" i="7"/>
  <c r="E148" i="7"/>
  <c r="E125" i="7"/>
  <c r="C125" i="7"/>
  <c r="D125" i="7"/>
  <c r="E91" i="7"/>
  <c r="C91" i="7"/>
  <c r="D91" i="7"/>
  <c r="E57" i="7"/>
  <c r="C57" i="7"/>
  <c r="D57" i="7"/>
  <c r="C23" i="7"/>
  <c r="D23" i="7"/>
  <c r="E23" i="7"/>
  <c r="C132" i="7"/>
  <c r="D132" i="7"/>
  <c r="E132" i="7"/>
  <c r="E157" i="7"/>
  <c r="C157" i="7"/>
  <c r="D157" i="7"/>
  <c r="C161" i="7"/>
  <c r="D161" i="7"/>
  <c r="E161" i="7"/>
  <c r="C110" i="7"/>
  <c r="D110" i="7"/>
  <c r="E110" i="7"/>
  <c r="C126" i="7"/>
  <c r="D126" i="7"/>
  <c r="E126" i="7"/>
  <c r="C35" i="7"/>
  <c r="D35" i="7"/>
  <c r="E35" i="7"/>
  <c r="E133" i="7"/>
  <c r="C133" i="7"/>
  <c r="D133" i="7"/>
  <c r="C160" i="7"/>
  <c r="D160" i="7"/>
  <c r="E160" i="7"/>
  <c r="E165" i="7"/>
  <c r="C165" i="7"/>
  <c r="D165" i="7"/>
  <c r="C142" i="7"/>
  <c r="D142" i="7"/>
  <c r="E142" i="7"/>
  <c r="E119" i="7"/>
  <c r="C119" i="7"/>
  <c r="D119" i="7"/>
  <c r="C84" i="7"/>
  <c r="D84" i="7"/>
  <c r="E84" i="7"/>
  <c r="C109" i="7"/>
  <c r="E109" i="7"/>
  <c r="D109" i="7"/>
  <c r="C74" i="7"/>
  <c r="D74" i="7"/>
  <c r="E74" i="7"/>
  <c r="C39" i="7"/>
  <c r="D39" i="7"/>
  <c r="E39" i="7"/>
  <c r="C11" i="7"/>
  <c r="E11" i="7"/>
  <c r="D11" i="7"/>
  <c r="C136" i="7"/>
  <c r="D136" i="7"/>
  <c r="E136" i="7"/>
  <c r="C102" i="7"/>
  <c r="D102" i="7"/>
  <c r="E102" i="7"/>
  <c r="C68" i="7"/>
  <c r="D68" i="7"/>
  <c r="E68" i="7"/>
  <c r="C34" i="7"/>
  <c r="D34" i="7"/>
  <c r="E34" i="7"/>
  <c r="E155" i="7"/>
  <c r="C155" i="7"/>
  <c r="D155" i="7"/>
  <c r="C13" i="7"/>
  <c r="E13" i="7"/>
  <c r="D13" i="7"/>
  <c r="AA9" i="11"/>
  <c r="A9" i="11"/>
  <c r="Q9" i="11"/>
  <c r="H2" i="11"/>
  <c r="C1" i="11"/>
  <c r="P2046" i="11"/>
  <c r="P3316" i="11"/>
  <c r="P2000" i="11"/>
  <c r="P3646" i="11"/>
  <c r="P2185" i="11"/>
  <c r="P3376" i="11"/>
  <c r="P3922" i="11"/>
  <c r="P1528" i="11"/>
  <c r="P836" i="11"/>
  <c r="P2536" i="11"/>
  <c r="P2269" i="11"/>
  <c r="P1660" i="11"/>
  <c r="P1761" i="11"/>
  <c r="P340" i="11"/>
  <c r="P1601" i="11"/>
  <c r="P164" i="11"/>
  <c r="P3189" i="11"/>
  <c r="P2712" i="11"/>
  <c r="P3902" i="11"/>
  <c r="P2643" i="11"/>
  <c r="P900" i="11"/>
  <c r="P3447" i="11"/>
  <c r="P2779" i="11"/>
  <c r="P2103" i="11"/>
  <c r="P3919" i="11"/>
  <c r="P2261" i="11"/>
  <c r="P2473" i="11"/>
  <c r="P793" i="11"/>
  <c r="P1848" i="11"/>
  <c r="P3069" i="11"/>
  <c r="P2515" i="11"/>
  <c r="P968" i="11"/>
  <c r="P1916" i="11"/>
  <c r="P3199" i="11"/>
  <c r="P3793" i="11"/>
  <c r="P3204" i="11"/>
  <c r="P1533" i="11"/>
  <c r="P2327" i="11"/>
  <c r="P224" i="11"/>
  <c r="P3909" i="11"/>
  <c r="P2909" i="11"/>
  <c r="P2211" i="11"/>
  <c r="P3120" i="11"/>
  <c r="P1444" i="11"/>
  <c r="P3960" i="11"/>
  <c r="P1677" i="11"/>
  <c r="P2622" i="11"/>
  <c r="P2037" i="11"/>
  <c r="P3187" i="11"/>
  <c r="P1661" i="11"/>
  <c r="P2664" i="11"/>
  <c r="P1238" i="11"/>
  <c r="P242" i="11"/>
  <c r="P2470" i="11"/>
  <c r="P3254" i="11"/>
  <c r="P3443" i="11"/>
  <c r="P3716" i="11"/>
  <c r="P2275" i="11"/>
  <c r="P3273" i="11"/>
  <c r="P1680" i="11"/>
  <c r="P925" i="11"/>
  <c r="P1111" i="11"/>
  <c r="P3375" i="11"/>
  <c r="P3550" i="11"/>
  <c r="P3221" i="11"/>
  <c r="P2756" i="11"/>
  <c r="P3314" i="11"/>
  <c r="P2249" i="11"/>
  <c r="P2583" i="11"/>
  <c r="P972" i="11"/>
  <c r="P3743" i="11"/>
  <c r="P2526" i="11"/>
  <c r="P3726" i="11"/>
  <c r="P2486" i="11"/>
  <c r="P1739" i="11"/>
  <c r="P1696" i="11"/>
  <c r="P3218" i="11"/>
  <c r="P3017" i="11"/>
  <c r="P2384" i="11"/>
  <c r="P1443" i="11"/>
  <c r="P748" i="11"/>
  <c r="P639" i="11"/>
  <c r="P2621" i="11"/>
  <c r="P2828" i="11"/>
  <c r="P2227" i="11"/>
  <c r="P1544" i="11"/>
  <c r="P1319" i="11"/>
  <c r="P2655" i="11"/>
  <c r="P805" i="11"/>
  <c r="P10" i="11"/>
  <c r="P2926" i="11"/>
  <c r="P3751" i="11"/>
  <c r="P2134" i="11"/>
  <c r="P3587" i="11"/>
  <c r="P4002" i="11"/>
  <c r="P3205" i="11"/>
  <c r="P1943" i="11"/>
  <c r="P2948" i="11"/>
  <c r="P3347" i="11"/>
  <c r="P1609" i="11"/>
  <c r="P2098" i="11"/>
  <c r="P2897" i="11"/>
  <c r="P3240" i="11"/>
  <c r="P1488" i="11"/>
  <c r="P1743" i="11"/>
  <c r="P997" i="11"/>
  <c r="P1075" i="11"/>
  <c r="P584" i="11"/>
  <c r="P2542" i="11"/>
  <c r="P3677" i="11"/>
  <c r="P1592" i="11"/>
  <c r="P3523" i="11"/>
  <c r="P3946" i="11"/>
  <c r="P3157" i="11"/>
  <c r="P1889" i="11"/>
  <c r="P2884" i="11"/>
  <c r="P3283" i="11"/>
  <c r="P1523" i="11"/>
  <c r="P2034" i="11"/>
  <c r="P2833" i="11"/>
  <c r="P3176" i="11"/>
  <c r="P1402" i="11"/>
  <c r="P1657" i="11"/>
  <c r="P877" i="11"/>
  <c r="P939" i="11"/>
  <c r="P432" i="11"/>
  <c r="P2414" i="11"/>
  <c r="P3666" i="11"/>
  <c r="P1506" i="11"/>
  <c r="P3486" i="11"/>
  <c r="P3938" i="11"/>
  <c r="P3141" i="11"/>
  <c r="P1857" i="11"/>
  <c r="P2860" i="11"/>
  <c r="P3251" i="11"/>
  <c r="P1503" i="11"/>
  <c r="P2010" i="11"/>
  <c r="P2801" i="11"/>
  <c r="P3152" i="11"/>
  <c r="P1360" i="11"/>
  <c r="P1635" i="11"/>
  <c r="P845" i="11"/>
  <c r="P891" i="11"/>
  <c r="P408" i="11"/>
  <c r="P1303" i="11"/>
  <c r="P2724" i="11"/>
  <c r="P1322" i="11"/>
  <c r="P2291" i="11"/>
  <c r="P3098" i="11"/>
  <c r="P1842" i="11"/>
  <c r="P3081" i="11"/>
  <c r="P1799" i="11"/>
  <c r="P2600" i="11"/>
  <c r="P993" i="11"/>
  <c r="P1983" i="11"/>
  <c r="P814" i="11"/>
  <c r="P1788" i="11"/>
  <c r="P587" i="11"/>
  <c r="P129" i="11"/>
  <c r="P3276" i="11"/>
  <c r="P2052" i="11"/>
  <c r="P2851" i="11"/>
  <c r="P1513" i="11"/>
  <c r="P2442" i="11"/>
  <c r="P3633" i="11"/>
  <c r="P2409" i="11"/>
  <c r="P3160" i="11"/>
  <c r="P1925" i="11"/>
  <c r="P2551" i="11"/>
  <c r="P1750" i="11"/>
  <c r="P869" i="11"/>
  <c r="P500" i="11"/>
  <c r="P482" i="11"/>
  <c r="P687" i="11"/>
  <c r="P819" i="11"/>
  <c r="P681" i="11"/>
  <c r="P399" i="11"/>
  <c r="P2734" i="11"/>
  <c r="P2854" i="11"/>
  <c r="P2974" i="11"/>
  <c r="P3094" i="11"/>
  <c r="P3190" i="11"/>
  <c r="P3247" i="11"/>
  <c r="P3328" i="11"/>
  <c r="P3379" i="11"/>
  <c r="P3181" i="11"/>
  <c r="P2413" i="11"/>
  <c r="P1537" i="11"/>
  <c r="P2588" i="11"/>
  <c r="P3083" i="11"/>
  <c r="P2315" i="11"/>
  <c r="P1407" i="11"/>
  <c r="P2818" i="11"/>
  <c r="P2050" i="11"/>
  <c r="P3713" i="11"/>
  <c r="P2945" i="11"/>
  <c r="P2177" i="11"/>
  <c r="P1160" i="11"/>
  <c r="P2624" i="11"/>
  <c r="P1818" i="11"/>
  <c r="P2927" i="11"/>
  <c r="P2159" i="11"/>
  <c r="P1878" i="11"/>
  <c r="P582" i="11"/>
  <c r="P445" i="11"/>
  <c r="P867" i="11"/>
  <c r="P169" i="11"/>
  <c r="P3583" i="11"/>
  <c r="P3654" i="11"/>
  <c r="P2661" i="11"/>
  <c r="P3331" i="11"/>
  <c r="P2298" i="11"/>
  <c r="P2425" i="11"/>
  <c r="P865" i="11"/>
  <c r="P909" i="11"/>
  <c r="P617" i="11"/>
  <c r="P3997" i="11"/>
  <c r="P1890" i="11"/>
  <c r="P1472" i="11"/>
  <c r="P2721" i="11"/>
  <c r="P37" i="11"/>
  <c r="P461" i="11"/>
  <c r="P1295" i="11"/>
  <c r="P81" i="11"/>
  <c r="P1091" i="11"/>
  <c r="P1244" i="11"/>
  <c r="P2690" i="11"/>
  <c r="P3476" i="11"/>
  <c r="P1976" i="11"/>
  <c r="P385" i="11"/>
  <c r="P3907" i="11"/>
  <c r="P2236" i="11"/>
  <c r="P2593" i="11"/>
  <c r="P1213" i="11"/>
  <c r="P790" i="11"/>
  <c r="P377" i="11"/>
  <c r="P948" i="11"/>
  <c r="P143" i="11"/>
  <c r="P474" i="11"/>
  <c r="P348" i="11"/>
  <c r="P311" i="11"/>
  <c r="P872" i="11"/>
  <c r="P2812" i="11"/>
  <c r="P2383" i="11"/>
  <c r="P973" i="11"/>
  <c r="P998" i="11"/>
  <c r="P1446" i="11"/>
  <c r="P758" i="11"/>
  <c r="P3256" i="11"/>
  <c r="P3635" i="11"/>
  <c r="P3105" i="11"/>
  <c r="P1155" i="11"/>
  <c r="P619" i="11"/>
  <c r="P1051" i="11"/>
  <c r="P260" i="11"/>
  <c r="P92" i="11"/>
  <c r="P1679" i="11"/>
  <c r="P1539" i="11"/>
  <c r="P751" i="11"/>
  <c r="P2502" i="11"/>
  <c r="P2503" i="11"/>
  <c r="P3358" i="11"/>
  <c r="P2933" i="11"/>
  <c r="P2710" i="11"/>
  <c r="P176" i="11"/>
  <c r="P2303" i="11"/>
  <c r="P856" i="11"/>
  <c r="P483" i="11"/>
  <c r="P3108" i="11"/>
  <c r="P825" i="11"/>
  <c r="P2932" i="11"/>
  <c r="P641" i="11"/>
  <c r="P2397" i="11"/>
  <c r="P1530" i="11"/>
  <c r="P3981" i="11"/>
  <c r="P1555" i="11"/>
  <c r="P1258" i="11"/>
  <c r="P3899" i="11"/>
  <c r="P2099" i="11"/>
  <c r="P1806" i="11"/>
  <c r="P3230" i="11"/>
  <c r="P1591" i="11"/>
  <c r="P1681" i="11"/>
  <c r="P72" i="11"/>
  <c r="P3738" i="11"/>
  <c r="P2717" i="11"/>
  <c r="P2075" i="11"/>
  <c r="P2864" i="11"/>
  <c r="P1012" i="11"/>
  <c r="P3943" i="11"/>
  <c r="P3351" i="11"/>
  <c r="P2700" i="11"/>
  <c r="P3609" i="11"/>
  <c r="P1891" i="11"/>
  <c r="P343" i="11"/>
  <c r="P3512" i="11"/>
  <c r="P2557" i="11"/>
  <c r="P1727" i="11"/>
  <c r="P2672" i="11"/>
  <c r="P564" i="11"/>
  <c r="P3762" i="11"/>
  <c r="P3861" i="11"/>
  <c r="P3978" i="11"/>
  <c r="P1655" i="11"/>
  <c r="P2875" i="11"/>
  <c r="P1097" i="11"/>
  <c r="P2320" i="11"/>
  <c r="P662" i="11"/>
  <c r="P361" i="11"/>
  <c r="P3951" i="11"/>
  <c r="P1666" i="11"/>
  <c r="P1974" i="11"/>
  <c r="P3444" i="11"/>
  <c r="P1951" i="11"/>
  <c r="P2929" i="11"/>
  <c r="P1223" i="11"/>
  <c r="P285" i="11"/>
  <c r="P463" i="11"/>
  <c r="P2142" i="11"/>
  <c r="P3014" i="11"/>
  <c r="P3013" i="11"/>
  <c r="P2484" i="11"/>
  <c r="P3034" i="11"/>
  <c r="P1969" i="11"/>
  <c r="P2311" i="11"/>
  <c r="P428" i="11"/>
  <c r="P3519" i="11"/>
  <c r="P3990" i="11"/>
  <c r="P3472" i="11"/>
  <c r="P3637" i="11"/>
  <c r="P1473" i="11"/>
  <c r="P1408" i="11"/>
  <c r="P3018" i="11"/>
  <c r="P2793" i="11"/>
  <c r="P2160" i="11"/>
  <c r="P1846" i="11"/>
  <c r="P324" i="11"/>
  <c r="P175" i="11"/>
  <c r="P2461" i="11"/>
  <c r="P2628" i="11"/>
  <c r="P2011" i="11"/>
  <c r="P1225" i="11"/>
  <c r="P3224" i="11"/>
  <c r="P2455" i="11"/>
  <c r="P413" i="11"/>
  <c r="P409" i="11"/>
  <c r="P2094" i="11"/>
  <c r="P3606" i="11"/>
  <c r="P3989" i="11"/>
  <c r="P3434" i="11"/>
  <c r="P3906" i="11"/>
  <c r="P3101" i="11"/>
  <c r="P1803" i="11"/>
  <c r="P2804" i="11"/>
  <c r="P3195" i="11"/>
  <c r="P1427" i="11"/>
  <c r="P1960" i="11"/>
  <c r="P2761" i="11"/>
  <c r="P3096" i="11"/>
  <c r="P1283" i="11"/>
  <c r="P1551" i="11"/>
  <c r="P765" i="11"/>
  <c r="P779" i="11"/>
  <c r="P288" i="11"/>
  <c r="P1709" i="11"/>
  <c r="P3515" i="11"/>
  <c r="P3941" i="11"/>
  <c r="P3334" i="11"/>
  <c r="P3850" i="11"/>
  <c r="P3061" i="11"/>
  <c r="P1729" i="11"/>
  <c r="P2740" i="11"/>
  <c r="P3131" i="11"/>
  <c r="P1343" i="11"/>
  <c r="P1874" i="11"/>
  <c r="P2697" i="11"/>
  <c r="P3032" i="11"/>
  <c r="P1089" i="11"/>
  <c r="P1423" i="11"/>
  <c r="P637" i="11"/>
  <c r="P667" i="11"/>
  <c r="P128" i="11"/>
  <c r="P1453" i="11"/>
  <c r="P3503" i="11"/>
  <c r="P3925" i="11"/>
  <c r="P3311" i="11"/>
  <c r="P3842" i="11"/>
  <c r="P3037" i="11"/>
  <c r="P1687" i="11"/>
  <c r="P2732" i="11"/>
  <c r="P3123" i="11"/>
  <c r="P1331" i="11"/>
  <c r="P1853" i="11"/>
  <c r="P2673" i="11"/>
  <c r="P3024" i="11"/>
  <c r="P1057" i="11"/>
  <c r="P1411" i="11"/>
  <c r="P613" i="11"/>
  <c r="P603" i="11"/>
  <c r="P112" i="11"/>
  <c r="P984" i="11"/>
  <c r="P2612" i="11"/>
  <c r="P1073" i="11"/>
  <c r="P2195" i="11"/>
  <c r="P2994" i="11"/>
  <c r="P1704" i="11"/>
  <c r="P2969" i="11"/>
  <c r="P1671" i="11"/>
  <c r="P2504" i="11"/>
  <c r="P3103" i="11"/>
  <c r="P1849" i="11"/>
  <c r="P614" i="11"/>
  <c r="P1620" i="11"/>
  <c r="P371" i="11"/>
  <c r="P712" i="11"/>
  <c r="P3180" i="11"/>
  <c r="P1952" i="11"/>
  <c r="P2747" i="11"/>
  <c r="P1375" i="11"/>
  <c r="P2330" i="11"/>
  <c r="P3537" i="11"/>
  <c r="P2313" i="11"/>
  <c r="P3056" i="11"/>
  <c r="P1786" i="11"/>
  <c r="P2439" i="11"/>
  <c r="P1590" i="11"/>
  <c r="P701" i="11"/>
  <c r="P268" i="11"/>
  <c r="P298" i="11"/>
  <c r="P495" i="11"/>
  <c r="P643" i="11"/>
  <c r="P481" i="11"/>
  <c r="P207" i="11"/>
  <c r="P2222" i="11"/>
  <c r="P2342" i="11"/>
  <c r="P2462" i="11"/>
  <c r="P2582" i="11"/>
  <c r="P2702" i="11"/>
  <c r="P2822" i="11"/>
  <c r="P3006" i="11"/>
  <c r="P3175" i="11"/>
  <c r="P3117" i="11"/>
  <c r="P2349" i="11"/>
  <c r="P1451" i="11"/>
  <c r="P3292" i="11"/>
  <c r="P2524" i="11"/>
  <c r="P1685" i="11"/>
  <c r="P3019" i="11"/>
  <c r="P2251" i="11"/>
  <c r="P1321" i="11"/>
  <c r="P2754" i="11"/>
  <c r="P1986" i="11"/>
  <c r="P3649" i="11"/>
  <c r="P2881" i="11"/>
  <c r="P2113" i="11"/>
  <c r="P904" i="11"/>
  <c r="P2560" i="11"/>
  <c r="P1733" i="11"/>
  <c r="P2863" i="11"/>
  <c r="P2095" i="11"/>
  <c r="P1774" i="11"/>
  <c r="P454" i="11"/>
  <c r="P333" i="11"/>
  <c r="P892" i="11"/>
  <c r="P747" i="11"/>
  <c r="P626" i="11"/>
  <c r="P41" i="11"/>
  <c r="P607" i="11"/>
  <c r="P3480" i="11"/>
  <c r="P3504" i="11"/>
  <c r="P3528" i="11"/>
  <c r="P3552" i="11"/>
  <c r="P3576" i="11"/>
  <c r="P3600" i="11"/>
  <c r="P3638" i="11"/>
  <c r="P3670" i="11"/>
  <c r="P3365" i="11"/>
  <c r="P2597" i="11"/>
  <c r="P1783" i="11"/>
  <c r="P3540" i="11"/>
  <c r="P2772" i="11"/>
  <c r="P2004" i="11"/>
  <c r="P3267" i="11"/>
  <c r="P2499" i="11"/>
  <c r="P1651" i="11"/>
  <c r="P3002" i="11"/>
  <c r="P2234" i="11"/>
  <c r="P1298" i="11"/>
  <c r="P3129" i="11"/>
  <c r="P2361" i="11"/>
  <c r="P1467" i="11"/>
  <c r="P2808" i="11"/>
  <c r="P2040" i="11"/>
  <c r="P3111" i="11"/>
  <c r="P2343" i="11"/>
  <c r="P1369" i="11"/>
  <c r="P910" i="11"/>
  <c r="P781" i="11"/>
  <c r="P1340" i="11"/>
  <c r="P1211" i="11"/>
  <c r="P1074" i="11"/>
  <c r="P497" i="11"/>
  <c r="P1055" i="11"/>
  <c r="P3873" i="11"/>
  <c r="P3888" i="11"/>
  <c r="P3903" i="11"/>
  <c r="P3918" i="11"/>
  <c r="P3933" i="11"/>
  <c r="P3948" i="11"/>
  <c r="P3971" i="11"/>
  <c r="P3994" i="11"/>
  <c r="P1113" i="11"/>
  <c r="P2893" i="11"/>
  <c r="P2125" i="11"/>
  <c r="P952" i="11"/>
  <c r="P3068" i="11"/>
  <c r="P2300" i="11"/>
  <c r="P1386" i="11"/>
  <c r="P2795" i="11"/>
  <c r="P2027" i="11"/>
  <c r="P3298" i="11"/>
  <c r="P2530" i="11"/>
  <c r="P1693" i="11"/>
  <c r="P3425" i="11"/>
  <c r="P2657" i="11"/>
  <c r="P1863" i="11"/>
  <c r="P3104" i="11"/>
  <c r="P2336" i="11"/>
  <c r="P1434" i="11"/>
  <c r="P2639" i="11"/>
  <c r="P1839" i="11"/>
  <c r="P1422" i="11"/>
  <c r="P38" i="11"/>
  <c r="P1876" i="11"/>
  <c r="P468" i="11"/>
  <c r="P347" i="11"/>
  <c r="P226" i="11"/>
  <c r="P448" i="11"/>
  <c r="P199" i="11"/>
  <c r="P1670" i="11"/>
  <c r="P862" i="11"/>
  <c r="P1261" i="11"/>
  <c r="P389" i="11"/>
  <c r="P1468" i="11"/>
  <c r="P588" i="11"/>
  <c r="P987" i="11"/>
  <c r="P107" i="11"/>
  <c r="P506" i="11"/>
  <c r="P449" i="11"/>
  <c r="P392" i="11"/>
  <c r="P663" i="11"/>
  <c r="P1120" i="11"/>
  <c r="P1278" i="11"/>
  <c r="P414" i="11"/>
  <c r="P813" i="11"/>
  <c r="P1900" i="11"/>
  <c r="P1020" i="11"/>
  <c r="P140" i="11"/>
  <c r="P539" i="11"/>
  <c r="P938" i="11"/>
  <c r="P58" i="11"/>
  <c r="P816" i="11"/>
  <c r="P1095" i="11"/>
  <c r="P215" i="11"/>
  <c r="P1702" i="11"/>
  <c r="P902" i="11"/>
  <c r="P22" i="11"/>
  <c r="P421" i="11"/>
  <c r="P1508" i="11"/>
  <c r="P628" i="11"/>
  <c r="P1019" i="11"/>
  <c r="P139" i="11"/>
  <c r="P546" i="11"/>
  <c r="P489" i="11"/>
  <c r="P424" i="11"/>
  <c r="P703" i="11"/>
  <c r="P1014" i="11"/>
  <c r="P246" i="11"/>
  <c r="P757" i="11"/>
  <c r="P1948" i="11"/>
  <c r="P1180" i="11"/>
  <c r="P412" i="11"/>
  <c r="P915" i="11"/>
  <c r="P147" i="11"/>
  <c r="P658" i="11"/>
  <c r="P713" i="11"/>
  <c r="P760" i="11"/>
  <c r="P1143" i="11"/>
  <c r="P375" i="11"/>
  <c r="P187" i="11"/>
  <c r="P3053" i="11"/>
  <c r="P1600" i="11"/>
  <c r="P3585" i="11"/>
  <c r="P2817" i="11"/>
  <c r="P2049" i="11"/>
  <c r="P2496" i="11"/>
  <c r="P1648" i="11"/>
  <c r="P2031" i="11"/>
  <c r="P1678" i="11"/>
  <c r="P213" i="11"/>
  <c r="P764" i="11"/>
  <c r="P514" i="11"/>
  <c r="P736" i="11"/>
  <c r="P3378" i="11"/>
  <c r="P3450" i="11"/>
  <c r="P3571" i="11"/>
  <c r="P1697" i="11"/>
  <c r="P3203" i="11"/>
  <c r="P2938" i="11"/>
  <c r="P2744" i="11"/>
  <c r="P661" i="11"/>
  <c r="P3824" i="11"/>
  <c r="P2829" i="11"/>
  <c r="P3234" i="11"/>
  <c r="P1753" i="11"/>
  <c r="P87" i="11"/>
  <c r="P434" i="11"/>
  <c r="P866" i="11"/>
  <c r="P947" i="11"/>
  <c r="P1116" i="11"/>
  <c r="P2873" i="11"/>
  <c r="P3580" i="11"/>
  <c r="P2080" i="11"/>
  <c r="P12" i="11"/>
  <c r="P1172" i="11"/>
  <c r="P126" i="11"/>
  <c r="P1433" i="11"/>
  <c r="P250" i="11"/>
  <c r="P659" i="11"/>
  <c r="P2682" i="11"/>
  <c r="P3516" i="11"/>
  <c r="P2016" i="11"/>
  <c r="P494" i="11"/>
  <c r="P926" i="11"/>
  <c r="P534" i="11"/>
  <c r="P1205" i="11"/>
  <c r="P55" i="11"/>
  <c r="P249" i="11"/>
  <c r="P3992" i="11"/>
  <c r="P3917" i="11"/>
  <c r="P888" i="11"/>
  <c r="P1404" i="11"/>
  <c r="P3520" i="11"/>
  <c r="P3572" i="11"/>
  <c r="P3715" i="11"/>
  <c r="P1081" i="11"/>
  <c r="P1069" i="11"/>
  <c r="P2436" i="11"/>
  <c r="P480" i="11"/>
  <c r="P1749" i="11"/>
  <c r="P327" i="11"/>
  <c r="P1440" i="11"/>
  <c r="P3722" i="11"/>
  <c r="P1377" i="11"/>
  <c r="P2519" i="11"/>
  <c r="P2510" i="11"/>
  <c r="P2802" i="11"/>
  <c r="P209" i="11"/>
  <c r="P3070" i="11"/>
  <c r="P3290" i="11"/>
  <c r="P542" i="11"/>
  <c r="P3728" i="11"/>
  <c r="P3396" i="11"/>
  <c r="P2984" i="11"/>
  <c r="P3945" i="11"/>
  <c r="P3086" i="11"/>
  <c r="P2373" i="11"/>
  <c r="P1385" i="11"/>
  <c r="P2440" i="11"/>
  <c r="P132" i="11"/>
  <c r="P3579" i="11"/>
  <c r="P3986" i="11"/>
  <c r="P2244" i="11"/>
  <c r="P3153" i="11"/>
  <c r="P1902" i="11"/>
  <c r="P3791" i="11"/>
  <c r="P2318" i="11"/>
  <c r="P2197" i="11"/>
  <c r="P3346" i="11"/>
  <c r="P2184" i="11"/>
  <c r="P883" i="11"/>
  <c r="P3479" i="11"/>
  <c r="P3627" i="11"/>
  <c r="P3774" i="11"/>
  <c r="P1345" i="11"/>
  <c r="P2611" i="11"/>
  <c r="P3561" i="11"/>
  <c r="P2056" i="11"/>
  <c r="P174" i="11"/>
  <c r="P592" i="11"/>
  <c r="P3761" i="11"/>
  <c r="P3868" i="11"/>
  <c r="P3525" i="11"/>
  <c r="P3172" i="11"/>
  <c r="P1599" i="11"/>
  <c r="P2649" i="11"/>
  <c r="P2999" i="11"/>
  <c r="P1740" i="11"/>
  <c r="P3817" i="11"/>
  <c r="P3910" i="11"/>
  <c r="P1175" i="11"/>
  <c r="P2773" i="11"/>
  <c r="P2148" i="11"/>
  <c r="P2730" i="11"/>
  <c r="P1543" i="11"/>
  <c r="P1975" i="11"/>
  <c r="P1003" i="11"/>
  <c r="P3054" i="11"/>
  <c r="P3806" i="11"/>
  <c r="P2950" i="11"/>
  <c r="P3477" i="11"/>
  <c r="P1144" i="11"/>
  <c r="P3355" i="11"/>
  <c r="P2770" i="11"/>
  <c r="P2585" i="11"/>
  <c r="P1957" i="11"/>
  <c r="P1494" i="11"/>
  <c r="P1115" i="11"/>
  <c r="P3818" i="11"/>
  <c r="P2301" i="11"/>
  <c r="P2380" i="11"/>
  <c r="P1759" i="11"/>
  <c r="P3665" i="11"/>
  <c r="P2992" i="11"/>
  <c r="P2231" i="11"/>
  <c r="P1956" i="11"/>
  <c r="P784" i="11"/>
  <c r="P4000" i="11"/>
  <c r="P3451" i="11"/>
  <c r="P3885" i="11"/>
  <c r="P3142" i="11"/>
  <c r="P3792" i="11"/>
  <c r="P3005" i="11"/>
  <c r="P1643" i="11"/>
  <c r="P2676" i="11"/>
  <c r="P3067" i="11"/>
  <c r="P1231" i="11"/>
  <c r="P1789" i="11"/>
  <c r="P2633" i="11"/>
  <c r="P2968" i="11"/>
  <c r="P833" i="11"/>
  <c r="P1281" i="11"/>
  <c r="P517" i="11"/>
  <c r="P523" i="11"/>
  <c r="P1159" i="11"/>
  <c r="P3944" i="11"/>
  <c r="P3360" i="11"/>
  <c r="P3845" i="11"/>
  <c r="P2694" i="11"/>
  <c r="P3734" i="11"/>
  <c r="P2949" i="11"/>
  <c r="P1559" i="11"/>
  <c r="P2604" i="11"/>
  <c r="P2995" i="11"/>
  <c r="P976" i="11"/>
  <c r="P1682" i="11"/>
  <c r="P2545" i="11"/>
  <c r="P2896" i="11"/>
  <c r="P3095" i="11"/>
  <c r="P928" i="11"/>
  <c r="P365" i="11"/>
  <c r="P355" i="11"/>
  <c r="P999" i="11"/>
  <c r="P3936" i="11"/>
  <c r="P3342" i="11"/>
  <c r="P3821" i="11"/>
  <c r="P2630" i="11"/>
  <c r="P3712" i="11"/>
  <c r="P2941" i="11"/>
  <c r="P1547" i="11"/>
  <c r="P2596" i="11"/>
  <c r="P2979" i="11"/>
  <c r="P880" i="11"/>
  <c r="P1672" i="11"/>
  <c r="P2537" i="11"/>
  <c r="P2888" i="11"/>
  <c r="P3079" i="11"/>
  <c r="P1950" i="11"/>
  <c r="P357" i="11"/>
  <c r="P331" i="11"/>
  <c r="P983" i="11"/>
  <c r="P3748" i="11"/>
  <c r="P2508" i="11"/>
  <c r="P3315" i="11"/>
  <c r="P2083" i="11"/>
  <c r="P2898" i="11"/>
  <c r="P1576" i="11"/>
  <c r="P2865" i="11"/>
  <c r="P1531" i="11"/>
  <c r="P2392" i="11"/>
  <c r="P3007" i="11"/>
  <c r="P1721" i="11"/>
  <c r="P430" i="11"/>
  <c r="P1420" i="11"/>
  <c r="P520" i="11"/>
  <c r="P3076" i="11"/>
  <c r="P1802" i="11"/>
  <c r="P2651" i="11"/>
  <c r="P1208" i="11"/>
  <c r="P2226" i="11"/>
  <c r="P3433" i="11"/>
  <c r="P2201" i="11"/>
  <c r="P2960" i="11"/>
  <c r="P1658" i="11"/>
  <c r="P2335" i="11"/>
  <c r="P1430" i="11"/>
  <c r="P485" i="11"/>
  <c r="P84" i="11"/>
  <c r="P74" i="11"/>
  <c r="P279" i="11"/>
  <c r="P443" i="11"/>
  <c r="P313" i="11"/>
  <c r="P31" i="11"/>
  <c r="P1624" i="11"/>
  <c r="P1784" i="11"/>
  <c r="P1944" i="11"/>
  <c r="P2070" i="11"/>
  <c r="P2190" i="11"/>
  <c r="P2310" i="11"/>
  <c r="P2494" i="11"/>
  <c r="P2678" i="11"/>
  <c r="P2285" i="11"/>
  <c r="P1367" i="11"/>
  <c r="P3228" i="11"/>
  <c r="P1906" i="11"/>
  <c r="P3264" i="11"/>
  <c r="P2799" i="11"/>
  <c r="P334" i="11"/>
  <c r="P635" i="11"/>
  <c r="P487" i="11"/>
  <c r="P3402" i="11"/>
  <c r="P3301" i="11"/>
  <c r="P1930" i="11"/>
  <c r="P1129" i="11"/>
  <c r="P798" i="11"/>
  <c r="P3854" i="11"/>
  <c r="P3004" i="11"/>
  <c r="P3361" i="11"/>
  <c r="P1310" i="11"/>
  <c r="P336" i="11"/>
  <c r="P516" i="11"/>
  <c r="P342" i="11"/>
  <c r="P744" i="11"/>
  <c r="P1428" i="11"/>
  <c r="P950" i="11"/>
  <c r="P83" i="11"/>
  <c r="P3011" i="11"/>
  <c r="P3640" i="11"/>
  <c r="P3042" i="11"/>
  <c r="P982" i="11"/>
  <c r="P574" i="11"/>
  <c r="P218" i="11"/>
  <c r="P1604" i="11"/>
  <c r="P606" i="11"/>
  <c r="P136" i="11"/>
  <c r="P1170" i="11"/>
  <c r="P2488" i="11"/>
  <c r="P3538" i="11"/>
  <c r="P2978" i="11"/>
  <c r="P733" i="11"/>
  <c r="P228" i="11"/>
  <c r="P652" i="11"/>
  <c r="P1140" i="11"/>
  <c r="P860" i="11"/>
  <c r="P3464" i="11"/>
  <c r="P3495" i="11"/>
  <c r="P3485" i="11"/>
  <c r="P2066" i="11"/>
  <c r="P2798" i="11"/>
  <c r="P1291" i="11"/>
  <c r="P1290" i="11"/>
  <c r="P3783" i="11"/>
  <c r="P3262" i="11"/>
  <c r="P1114" i="11"/>
  <c r="P3043" i="11"/>
  <c r="P3953" i="11"/>
  <c r="P2363" i="11"/>
  <c r="P3849" i="11"/>
  <c r="P2355" i="11"/>
  <c r="P3904" i="11"/>
  <c r="P3116" i="11"/>
  <c r="P1497" i="11"/>
  <c r="P3422" i="11"/>
  <c r="P1746" i="11"/>
  <c r="P3993" i="11"/>
  <c r="P3702" i="11"/>
  <c r="P2506" i="11"/>
  <c r="P541" i="11"/>
  <c r="P1933" i="11"/>
  <c r="P2692" i="11"/>
  <c r="P2256" i="11"/>
  <c r="P3531" i="11"/>
  <c r="P3940" i="11"/>
  <c r="P2045" i="11"/>
  <c r="P3090" i="11"/>
  <c r="P1968" i="11"/>
  <c r="P419" i="11"/>
  <c r="P2270" i="11"/>
  <c r="P3546" i="11"/>
  <c r="P1781" i="11"/>
  <c r="P2729" i="11"/>
  <c r="P1054" i="11"/>
  <c r="P3302" i="11"/>
  <c r="P3767" i="11"/>
  <c r="P1771" i="11"/>
  <c r="P2906" i="11"/>
  <c r="P1594" i="11"/>
  <c r="P1186" i="11"/>
  <c r="P2534" i="11"/>
  <c r="P3335" i="11"/>
  <c r="P3456" i="11"/>
  <c r="P3756" i="11"/>
  <c r="P2331" i="11"/>
  <c r="P3289" i="11"/>
  <c r="P1701" i="11"/>
  <c r="P941" i="11"/>
  <c r="P48" i="11"/>
  <c r="P3478" i="11"/>
  <c r="P3639" i="11"/>
  <c r="P3325" i="11"/>
  <c r="P2892" i="11"/>
  <c r="P1136" i="11"/>
  <c r="P2385" i="11"/>
  <c r="P2719" i="11"/>
  <c r="P1268" i="11"/>
  <c r="P3570" i="11"/>
  <c r="P3718" i="11"/>
  <c r="P3835" i="11"/>
  <c r="P2565" i="11"/>
  <c r="P1834" i="11"/>
  <c r="P2458" i="11"/>
  <c r="P1000" i="11"/>
  <c r="P1603" i="11"/>
  <c r="P427" i="11"/>
  <c r="P1794" i="11"/>
  <c r="P3591" i="11"/>
  <c r="P1485" i="11"/>
  <c r="P3293" i="11"/>
  <c r="P3700" i="11"/>
  <c r="P3155" i="11"/>
  <c r="P2546" i="11"/>
  <c r="P2377" i="11"/>
  <c r="P1626" i="11"/>
  <c r="P1174" i="11"/>
  <c r="P675" i="11"/>
  <c r="P3623" i="11"/>
  <c r="P2141" i="11"/>
  <c r="P2164" i="11"/>
  <c r="P1459" i="11"/>
  <c r="P3417" i="11"/>
  <c r="P2792" i="11"/>
  <c r="P2015" i="11"/>
  <c r="P1548" i="11"/>
  <c r="P328" i="11"/>
  <c r="P3896" i="11"/>
  <c r="P3166" i="11"/>
  <c r="P3786" i="11"/>
  <c r="P2374" i="11"/>
  <c r="P3659" i="11"/>
  <c r="P2901" i="11"/>
  <c r="P1483" i="11"/>
  <c r="P2540" i="11"/>
  <c r="P2931" i="11"/>
  <c r="P3338" i="11"/>
  <c r="P1597" i="11"/>
  <c r="P2481" i="11"/>
  <c r="P2832" i="11"/>
  <c r="P3031" i="11"/>
  <c r="P1886" i="11"/>
  <c r="P261" i="11"/>
  <c r="P203" i="11"/>
  <c r="P863" i="11"/>
  <c r="P3840" i="11"/>
  <c r="P2782" i="11"/>
  <c r="P3717" i="11"/>
  <c r="P1912" i="11"/>
  <c r="P3598" i="11"/>
  <c r="P2845" i="11"/>
  <c r="P1399" i="11"/>
  <c r="P2476" i="11"/>
  <c r="P2867" i="11"/>
  <c r="P3274" i="11"/>
  <c r="P1512" i="11"/>
  <c r="P2417" i="11"/>
  <c r="P2768" i="11"/>
  <c r="P2967" i="11"/>
  <c r="P1782" i="11"/>
  <c r="P141" i="11"/>
  <c r="P91" i="11"/>
  <c r="P743" i="11"/>
  <c r="P3832" i="11"/>
  <c r="P2654" i="11"/>
  <c r="P3706" i="11"/>
  <c r="P1826" i="11"/>
  <c r="P3559" i="11"/>
  <c r="P2837" i="11"/>
  <c r="P1387" i="11"/>
  <c r="P2444" i="11"/>
  <c r="P2843" i="11"/>
  <c r="P3242" i="11"/>
  <c r="P1490" i="11"/>
  <c r="P2393" i="11"/>
  <c r="P2736" i="11"/>
  <c r="P2943" i="11"/>
  <c r="P1742" i="11"/>
  <c r="P109" i="11"/>
  <c r="P11" i="11"/>
  <c r="P679" i="11"/>
  <c r="P3636" i="11"/>
  <c r="P2412" i="11"/>
  <c r="P3219" i="11"/>
  <c r="P1979" i="11"/>
  <c r="P2794" i="11"/>
  <c r="P1426" i="11"/>
  <c r="P2769" i="11"/>
  <c r="P1403" i="11"/>
  <c r="P2288" i="11"/>
  <c r="P2903" i="11"/>
  <c r="P1571" i="11"/>
  <c r="P254" i="11"/>
  <c r="P1260" i="11"/>
  <c r="P1250" i="11"/>
  <c r="P296" i="11"/>
  <c r="P2980" i="11"/>
  <c r="P1664" i="11"/>
  <c r="P2547" i="11"/>
  <c r="P3354" i="11"/>
  <c r="P2130" i="11"/>
  <c r="P3337" i="11"/>
  <c r="P2097" i="11"/>
  <c r="P2856" i="11"/>
  <c r="P1509" i="11"/>
  <c r="P2239" i="11"/>
  <c r="P1270" i="11"/>
  <c r="P293" i="11"/>
  <c r="P1139" i="11"/>
  <c r="P657" i="11"/>
  <c r="P63" i="11"/>
  <c r="P259" i="11"/>
  <c r="P113" i="11"/>
  <c r="P3969" i="11"/>
  <c r="P3984" i="11"/>
  <c r="P3999" i="11"/>
  <c r="P1239" i="11"/>
  <c r="P1421" i="11"/>
  <c r="P1581" i="11"/>
  <c r="P1741" i="11"/>
  <c r="P1982" i="11"/>
  <c r="P2166" i="11"/>
  <c r="P2989" i="11"/>
  <c r="P2221" i="11"/>
  <c r="P1279" i="11"/>
  <c r="P3164" i="11"/>
  <c r="P2396" i="11"/>
  <c r="P1514" i="11"/>
  <c r="P2891" i="11"/>
  <c r="P2123" i="11"/>
  <c r="P944" i="11"/>
  <c r="P2626" i="11"/>
  <c r="P1821" i="11"/>
  <c r="P3521" i="11"/>
  <c r="P2753" i="11"/>
  <c r="P1985" i="11"/>
  <c r="P3200" i="11"/>
  <c r="P2432" i="11"/>
  <c r="P1562" i="11"/>
  <c r="P2735" i="11"/>
  <c r="P1967" i="11"/>
  <c r="P1566" i="11"/>
  <c r="P222" i="11"/>
  <c r="P101" i="11"/>
  <c r="P644" i="11"/>
  <c r="P515" i="11"/>
  <c r="P386" i="11"/>
  <c r="P624" i="11"/>
  <c r="P383" i="11"/>
  <c r="P3174" i="11"/>
  <c r="P3231" i="11"/>
  <c r="P3294" i="11"/>
  <c r="P3336" i="11"/>
  <c r="P3371" i="11"/>
  <c r="P3395" i="11"/>
  <c r="P3432" i="11"/>
  <c r="P3470" i="11"/>
  <c r="P3237" i="11"/>
  <c r="P2469" i="11"/>
  <c r="P1611" i="11"/>
  <c r="P3412" i="11"/>
  <c r="P2644" i="11"/>
  <c r="P1845" i="11"/>
  <c r="P3139" i="11"/>
  <c r="P2371" i="11"/>
  <c r="P1481" i="11"/>
  <c r="P2874" i="11"/>
  <c r="P2106" i="11"/>
  <c r="P873" i="11"/>
  <c r="P3001" i="11"/>
  <c r="P2233" i="11"/>
  <c r="P1297" i="11"/>
  <c r="P2680" i="11"/>
  <c r="P1893" i="11"/>
  <c r="P2983" i="11"/>
  <c r="P2215" i="11"/>
  <c r="P1966" i="11"/>
  <c r="P670" i="11"/>
  <c r="P549" i="11"/>
  <c r="P1108" i="11"/>
  <c r="P963" i="11"/>
  <c r="P842" i="11"/>
  <c r="P257" i="11"/>
  <c r="P831" i="11"/>
  <c r="P3733" i="11"/>
  <c r="P3752" i="11"/>
  <c r="P3770" i="11"/>
  <c r="P3787" i="11"/>
  <c r="P3805" i="11"/>
  <c r="P3820" i="11"/>
  <c r="P3843" i="11"/>
  <c r="P3866" i="11"/>
  <c r="P3533" i="11"/>
  <c r="P2765" i="11"/>
  <c r="P1997" i="11"/>
  <c r="P3708" i="11"/>
  <c r="P2940" i="11"/>
  <c r="P2172" i="11"/>
  <c r="P1137" i="11"/>
  <c r="P2667" i="11"/>
  <c r="P1875" i="11"/>
  <c r="P3170" i="11"/>
  <c r="P2402" i="11"/>
  <c r="P1522" i="11"/>
  <c r="P3297" i="11"/>
  <c r="P2529" i="11"/>
  <c r="P1691" i="11"/>
  <c r="P2976" i="11"/>
  <c r="P2208" i="11"/>
  <c r="P1241" i="11"/>
  <c r="P2511" i="11"/>
  <c r="P1667" i="11"/>
  <c r="P1206" i="11"/>
  <c r="P1093" i="11"/>
  <c r="P1644" i="11"/>
  <c r="P244" i="11"/>
  <c r="P115" i="11"/>
  <c r="P801" i="11"/>
  <c r="P216" i="11"/>
  <c r="P1561" i="11"/>
  <c r="P1542" i="11"/>
  <c r="P718" i="11"/>
  <c r="P1117" i="11"/>
  <c r="P237" i="11"/>
  <c r="P1324" i="11"/>
  <c r="P444" i="11"/>
  <c r="P835" i="11"/>
  <c r="P1242" i="11"/>
  <c r="P362" i="11"/>
  <c r="P305" i="11"/>
  <c r="P240" i="11"/>
  <c r="P519" i="11"/>
  <c r="P1918" i="11"/>
  <c r="P1150" i="11"/>
  <c r="P270" i="11"/>
  <c r="P669" i="11"/>
  <c r="P1748" i="11"/>
  <c r="P876" i="11"/>
  <c r="P1267" i="11"/>
  <c r="P387" i="11"/>
  <c r="P794" i="11"/>
  <c r="P737" i="11"/>
  <c r="P672" i="11"/>
  <c r="P943" i="11"/>
  <c r="P71" i="11"/>
  <c r="P1574" i="11"/>
  <c r="P750" i="11"/>
  <c r="P1157" i="11"/>
  <c r="P277" i="11"/>
  <c r="P1356" i="11"/>
  <c r="P484" i="11"/>
  <c r="P875" i="11"/>
  <c r="P1274" i="11"/>
  <c r="P394" i="11"/>
  <c r="P345" i="11"/>
  <c r="P280" i="11"/>
  <c r="P551" i="11"/>
  <c r="P886" i="11"/>
  <c r="P118" i="11"/>
  <c r="P629" i="11"/>
  <c r="P1820" i="11"/>
  <c r="P1052" i="11"/>
  <c r="P284" i="11"/>
  <c r="P787" i="11"/>
  <c r="P19" i="11"/>
  <c r="P530" i="11"/>
  <c r="P585" i="11"/>
  <c r="P632" i="11"/>
  <c r="P1015" i="11"/>
  <c r="P247" i="11"/>
  <c r="P1070" i="11"/>
  <c r="P804" i="11"/>
  <c r="P315" i="11"/>
  <c r="P600" i="11"/>
  <c r="P1519" i="11"/>
  <c r="P678" i="11"/>
  <c r="P205" i="11"/>
  <c r="P404" i="11"/>
  <c r="P1202" i="11"/>
  <c r="P273" i="11"/>
  <c r="P479" i="11"/>
  <c r="P54" i="11"/>
  <c r="P1756" i="11"/>
  <c r="P988" i="11"/>
  <c r="P723" i="11"/>
  <c r="P466" i="11"/>
  <c r="P568" i="11"/>
  <c r="P183" i="11"/>
  <c r="P3856" i="11"/>
  <c r="P3393" i="11"/>
  <c r="P2304" i="11"/>
  <c r="P1795" i="11"/>
  <c r="P1812" i="11"/>
  <c r="P162" i="11"/>
  <c r="P2158" i="11"/>
  <c r="P2518" i="11"/>
  <c r="P2942" i="11"/>
  <c r="P2341" i="11"/>
  <c r="P2516" i="11"/>
  <c r="P2552" i="11"/>
  <c r="P1758" i="11"/>
  <c r="P739" i="11"/>
  <c r="P3568" i="11"/>
  <c r="P1835" i="11"/>
  <c r="P1352" i="11"/>
  <c r="P1412" i="11"/>
  <c r="P367" i="11"/>
  <c r="P799" i="11"/>
  <c r="P193" i="11"/>
  <c r="P402" i="11"/>
  <c r="P1654" i="11"/>
  <c r="P3599" i="11"/>
  <c r="P2475" i="11"/>
  <c r="P2319" i="11"/>
  <c r="P1350" i="11"/>
  <c r="P1726" i="11"/>
  <c r="P1347" i="11"/>
  <c r="P335" i="11"/>
  <c r="P823" i="11"/>
  <c r="P791" i="11"/>
  <c r="P2058" i="11"/>
  <c r="P3027" i="11"/>
  <c r="P1797" i="11"/>
  <c r="P3778" i="11"/>
  <c r="P2811" i="11"/>
  <c r="P1289" i="11"/>
  <c r="P2581" i="11"/>
  <c r="P3813" i="11"/>
  <c r="P3430" i="11"/>
  <c r="P1811" i="11"/>
  <c r="P3872" i="11"/>
  <c r="P3226" i="11"/>
  <c r="P3678" i="11"/>
  <c r="P2930" i="11"/>
  <c r="P1613" i="11"/>
  <c r="P2116" i="11"/>
  <c r="P510" i="11"/>
  <c r="P3574" i="11"/>
  <c r="P3113" i="11"/>
  <c r="P3344" i="11"/>
  <c r="P3581" i="11"/>
  <c r="P1757" i="11"/>
  <c r="P1132" i="11"/>
  <c r="P3448" i="11"/>
  <c r="P1920" i="11"/>
  <c r="P1424" i="11"/>
  <c r="P2030" i="11"/>
  <c r="P3575" i="11"/>
  <c r="P1505" i="11"/>
  <c r="P2666" i="11"/>
  <c r="P1413" i="11"/>
  <c r="P674" i="11"/>
  <c r="P3846" i="11"/>
  <c r="P1720" i="11"/>
  <c r="P913" i="11"/>
  <c r="P2225" i="11"/>
  <c r="P262" i="11"/>
  <c r="P3968" i="11"/>
  <c r="P3279" i="11"/>
  <c r="P1233" i="11"/>
  <c r="P2410" i="11"/>
  <c r="P3071" i="11"/>
  <c r="P306" i="11"/>
  <c r="P3975" i="11"/>
  <c r="P1998" i="11"/>
  <c r="P2038" i="11"/>
  <c r="P3460" i="11"/>
  <c r="P2003" i="11"/>
  <c r="P2985" i="11"/>
  <c r="P1264" i="11"/>
  <c r="P341" i="11"/>
  <c r="P527" i="11"/>
  <c r="P2846" i="11"/>
  <c r="P3370" i="11"/>
  <c r="P3077" i="11"/>
  <c r="P2548" i="11"/>
  <c r="P3146" i="11"/>
  <c r="P2065" i="11"/>
  <c r="P2375" i="11"/>
  <c r="P572" i="11"/>
  <c r="P3118" i="11"/>
  <c r="P3424" i="11"/>
  <c r="P3586" i="11"/>
  <c r="P2365" i="11"/>
  <c r="P1482" i="11"/>
  <c r="P2194" i="11"/>
  <c r="P3088" i="11"/>
  <c r="P1942" i="11"/>
  <c r="P1138" i="11"/>
  <c r="P3880" i="11"/>
  <c r="P3318" i="11"/>
  <c r="P3891" i="11"/>
  <c r="P3133" i="11"/>
  <c r="P3508" i="11"/>
  <c r="P2915" i="11"/>
  <c r="P2346" i="11"/>
  <c r="P2161" i="11"/>
  <c r="P1338" i="11"/>
  <c r="P766" i="11"/>
  <c r="P195" i="11"/>
  <c r="P3350" i="11"/>
  <c r="P1931" i="11"/>
  <c r="P1962" i="11"/>
  <c r="P1040" i="11"/>
  <c r="P3209" i="11"/>
  <c r="P2576" i="11"/>
  <c r="P1731" i="11"/>
  <c r="P1156" i="11"/>
  <c r="P1047" i="11"/>
  <c r="P3799" i="11"/>
  <c r="P2334" i="11"/>
  <c r="P3653" i="11"/>
  <c r="P1314" i="11"/>
  <c r="P3507" i="11"/>
  <c r="P2805" i="11"/>
  <c r="P1335" i="11"/>
  <c r="P2404" i="11"/>
  <c r="P2787" i="11"/>
  <c r="P3186" i="11"/>
  <c r="P1416" i="11"/>
  <c r="P2345" i="11"/>
  <c r="P2696" i="11"/>
  <c r="P2887" i="11"/>
  <c r="P1646" i="11"/>
  <c r="P1964" i="11"/>
  <c r="P1218" i="11"/>
  <c r="P559" i="11"/>
  <c r="P3731" i="11"/>
  <c r="P2014" i="11"/>
  <c r="P3563" i="11"/>
  <c r="P3979" i="11"/>
  <c r="P3418" i="11"/>
  <c r="P2749" i="11"/>
  <c r="P1215" i="11"/>
  <c r="P2340" i="11"/>
  <c r="P2723" i="11"/>
  <c r="P3122" i="11"/>
  <c r="P1330" i="11"/>
  <c r="P2281" i="11"/>
  <c r="P2632" i="11"/>
  <c r="P2823" i="11"/>
  <c r="P1550" i="11"/>
  <c r="P1852" i="11"/>
  <c r="P1066" i="11"/>
  <c r="P455" i="11"/>
  <c r="P3720" i="11"/>
  <c r="P1773" i="11"/>
  <c r="P3551" i="11"/>
  <c r="P3963" i="11"/>
  <c r="P3406" i="11"/>
  <c r="P2741" i="11"/>
  <c r="P1169" i="11"/>
  <c r="P2316" i="11"/>
  <c r="P2715" i="11"/>
  <c r="P3114" i="11"/>
  <c r="P1320" i="11"/>
  <c r="P2265" i="11"/>
  <c r="P2608" i="11"/>
  <c r="P2815" i="11"/>
  <c r="P1526" i="11"/>
  <c r="P1844" i="11"/>
  <c r="P1050" i="11"/>
  <c r="P415" i="11"/>
  <c r="P3532" i="11"/>
  <c r="P2308" i="11"/>
  <c r="P3107" i="11"/>
  <c r="P1855" i="11"/>
  <c r="P2698" i="11"/>
  <c r="P1288" i="11"/>
  <c r="P2665" i="11"/>
  <c r="P1224" i="11"/>
  <c r="P2192" i="11"/>
  <c r="P2807" i="11"/>
  <c r="P1359" i="11"/>
  <c r="P70" i="11"/>
  <c r="P1036" i="11"/>
  <c r="P1026" i="11"/>
  <c r="P80" i="11"/>
  <c r="P2868" i="11"/>
  <c r="P1536" i="11"/>
  <c r="P2451" i="11"/>
  <c r="P3250" i="11"/>
  <c r="P2026" i="11"/>
  <c r="P3225" i="11"/>
  <c r="P2001" i="11"/>
  <c r="P2760" i="11"/>
  <c r="P1370" i="11"/>
  <c r="P2135" i="11"/>
  <c r="P1094" i="11"/>
  <c r="P125" i="11"/>
  <c r="P923" i="11"/>
  <c r="P433" i="11"/>
  <c r="P1044" i="11"/>
  <c r="P75" i="11"/>
  <c r="P768" i="11"/>
  <c r="P3905" i="11"/>
  <c r="P3920" i="11"/>
  <c r="P3935" i="11"/>
  <c r="P3950" i="11"/>
  <c r="P3965" i="11"/>
  <c r="P3980" i="11"/>
  <c r="P4003" i="11"/>
  <c r="P1304" i="11"/>
  <c r="P1549" i="11"/>
  <c r="P2925" i="11"/>
  <c r="P2157" i="11"/>
  <c r="P1080" i="11"/>
  <c r="P3100" i="11"/>
  <c r="P2332" i="11"/>
  <c r="P1429" i="11"/>
  <c r="P2827" i="11"/>
  <c r="P2059" i="11"/>
  <c r="P3330" i="11"/>
  <c r="P2562" i="11"/>
  <c r="P1736" i="11"/>
  <c r="P3457" i="11"/>
  <c r="P2689" i="11"/>
  <c r="P1905" i="11"/>
  <c r="P3136" i="11"/>
  <c r="P2368" i="11"/>
  <c r="P1477" i="11"/>
  <c r="P2671" i="11"/>
  <c r="P1881" i="11"/>
  <c r="P1462" i="11"/>
  <c r="P102" i="11"/>
  <c r="P1932" i="11"/>
  <c r="P532" i="11"/>
  <c r="P411" i="11"/>
  <c r="P266" i="11"/>
  <c r="P512" i="11"/>
  <c r="P255" i="11"/>
  <c r="P2670" i="11"/>
  <c r="P2790" i="11"/>
  <c r="P2910" i="11"/>
  <c r="P3030" i="11"/>
  <c r="P3150" i="11"/>
  <c r="P3215" i="11"/>
  <c r="P3310" i="11"/>
  <c r="P3367" i="11"/>
  <c r="P3173" i="11"/>
  <c r="P2405" i="11"/>
  <c r="P1527" i="11"/>
  <c r="P3348" i="11"/>
  <c r="P2580" i="11"/>
  <c r="P1760" i="11"/>
  <c r="P3075" i="11"/>
  <c r="P2307" i="11"/>
  <c r="P1395" i="11"/>
  <c r="P2810" i="11"/>
  <c r="P2042" i="11"/>
  <c r="P3705" i="11"/>
  <c r="P2937" i="11"/>
  <c r="P2169" i="11"/>
  <c r="P1128" i="11"/>
  <c r="P2616" i="11"/>
  <c r="P1808" i="11"/>
  <c r="P2919" i="11"/>
  <c r="P2151" i="11"/>
  <c r="P1870" i="11"/>
  <c r="P550" i="11"/>
  <c r="P429" i="11"/>
  <c r="P980" i="11"/>
  <c r="P859" i="11"/>
  <c r="P738" i="11"/>
  <c r="P145" i="11"/>
  <c r="P711" i="11"/>
  <c r="P3647" i="11"/>
  <c r="P3667" i="11"/>
  <c r="P3687" i="11"/>
  <c r="P3707" i="11"/>
  <c r="P3727" i="11"/>
  <c r="P3747" i="11"/>
  <c r="P3775" i="11"/>
  <c r="P3801" i="11"/>
  <c r="P3469" i="11"/>
  <c r="P2701" i="11"/>
  <c r="P1921" i="11"/>
  <c r="P3644" i="11"/>
  <c r="P2876" i="11"/>
  <c r="P2108" i="11"/>
  <c r="P881" i="11"/>
  <c r="P2603" i="11"/>
  <c r="P1791" i="11"/>
  <c r="P3106" i="11"/>
  <c r="P2338" i="11"/>
  <c r="P1437" i="11"/>
  <c r="P3233" i="11"/>
  <c r="P2465" i="11"/>
  <c r="P1607" i="11"/>
  <c r="P2912" i="11"/>
  <c r="P2144" i="11"/>
  <c r="P1025" i="11"/>
  <c r="P2447" i="11"/>
  <c r="P1583" i="11"/>
  <c r="P1102" i="11"/>
  <c r="P981" i="11"/>
  <c r="P1524" i="11"/>
  <c r="P124" i="11"/>
  <c r="P1266" i="11"/>
  <c r="P689" i="11"/>
  <c r="P104" i="11"/>
  <c r="P1475" i="11"/>
  <c r="P1478" i="11"/>
  <c r="P646" i="11"/>
  <c r="P1045" i="11"/>
  <c r="P165" i="11"/>
  <c r="P1252" i="11"/>
  <c r="P372" i="11"/>
  <c r="P763" i="11"/>
  <c r="P1162" i="11"/>
  <c r="P290" i="11"/>
  <c r="P233" i="11"/>
  <c r="P168" i="11"/>
  <c r="P447" i="11"/>
  <c r="P1854" i="11"/>
  <c r="P198" i="11"/>
  <c r="P597" i="11"/>
  <c r="P1676" i="11"/>
  <c r="P1195" i="11"/>
  <c r="P714" i="11"/>
  <c r="P665" i="11"/>
  <c r="P871" i="11"/>
  <c r="P1510" i="11"/>
  <c r="P1085" i="11"/>
  <c r="P1284" i="11"/>
  <c r="P803" i="11"/>
  <c r="P322" i="11"/>
  <c r="P208" i="11"/>
  <c r="P822" i="11"/>
  <c r="P565" i="11"/>
  <c r="P220" i="11"/>
  <c r="P1234" i="11"/>
  <c r="P521" i="11"/>
  <c r="P951" i="11"/>
  <c r="P3841" i="11"/>
  <c r="P2625" i="11"/>
  <c r="P2607" i="11"/>
  <c r="P1277" i="11"/>
  <c r="P283" i="11"/>
  <c r="P135" i="11"/>
  <c r="P2398" i="11"/>
  <c r="P2758" i="11"/>
  <c r="P3126" i="11"/>
  <c r="P1441" i="11"/>
  <c r="P1674" i="11"/>
  <c r="P2105" i="11"/>
  <c r="P2855" i="11"/>
  <c r="P446" i="11"/>
  <c r="P868" i="11"/>
  <c r="P610" i="11"/>
  <c r="P599" i="11"/>
  <c r="P3592" i="11"/>
  <c r="P3723" i="11"/>
  <c r="P3307" i="11"/>
  <c r="P3169" i="11"/>
  <c r="P853" i="11"/>
  <c r="P93" i="11"/>
  <c r="P1790" i="11"/>
  <c r="P528" i="11"/>
  <c r="P1130" i="11"/>
  <c r="P156" i="11"/>
  <c r="P2041" i="11"/>
  <c r="P3490" i="11"/>
  <c r="P2210" i="11"/>
  <c r="P1292" i="11"/>
  <c r="P1018" i="11"/>
  <c r="P171" i="11"/>
  <c r="P651" i="11"/>
  <c r="P595" i="11"/>
  <c r="P1866" i="11"/>
  <c r="P189" i="11"/>
  <c r="P2449" i="11"/>
  <c r="P890" i="11"/>
  <c r="P3784" i="11"/>
  <c r="P1341" i="11"/>
  <c r="P1001" i="11"/>
  <c r="P3372" i="11"/>
  <c r="P3851" i="11"/>
  <c r="P3167" i="11"/>
  <c r="P2474" i="11"/>
  <c r="P3823" i="11"/>
  <c r="P1928" i="11"/>
  <c r="P3709" i="11"/>
  <c r="P1458" i="11"/>
  <c r="P3102" i="11"/>
  <c r="P3091" i="11"/>
  <c r="P1668" i="11"/>
  <c r="P3810" i="11"/>
  <c r="P2193" i="11"/>
  <c r="P3816" i="11"/>
  <c r="P2997" i="11"/>
  <c r="P3529" i="11"/>
  <c r="P843" i="11"/>
  <c r="P3836" i="11"/>
  <c r="P3235" i="11"/>
  <c r="P2567" i="11"/>
  <c r="P3808" i="11"/>
  <c r="P2438" i="11"/>
  <c r="P3652" i="11"/>
  <c r="P2202" i="11"/>
  <c r="P2839" i="11"/>
  <c r="P577" i="11"/>
  <c r="P3399" i="11"/>
  <c r="P3389" i="11"/>
  <c r="P2939" i="11"/>
  <c r="P1703" i="11"/>
  <c r="P709" i="11"/>
  <c r="P3594" i="11"/>
  <c r="P3987" i="11"/>
  <c r="P3524" i="11"/>
  <c r="P1938" i="11"/>
  <c r="P2615" i="11"/>
  <c r="P65" i="11"/>
  <c r="P3779" i="11"/>
  <c r="P3876" i="11"/>
  <c r="P3541" i="11"/>
  <c r="P3188" i="11"/>
  <c r="P1631" i="11"/>
  <c r="P2705" i="11"/>
  <c r="P3015" i="11"/>
  <c r="P1780" i="11"/>
  <c r="P3889" i="11"/>
  <c r="P3998" i="11"/>
  <c r="P2118" i="11"/>
  <c r="P2877" i="11"/>
  <c r="P2284" i="11"/>
  <c r="P2866" i="11"/>
  <c r="P1713" i="11"/>
  <c r="P2111" i="11"/>
  <c r="P20" i="11"/>
  <c r="P1368" i="11"/>
  <c r="P2646" i="11"/>
  <c r="P3278" i="11"/>
  <c r="P2109" i="11"/>
  <c r="P3299" i="11"/>
  <c r="P1800" i="11"/>
  <c r="P2776" i="11"/>
  <c r="P1398" i="11"/>
  <c r="P442" i="11"/>
  <c r="P3688" i="11"/>
  <c r="P2198" i="11"/>
  <c r="P3682" i="11"/>
  <c r="P2973" i="11"/>
  <c r="P3308" i="11"/>
  <c r="P2683" i="11"/>
  <c r="P2122" i="11"/>
  <c r="P1915" i="11"/>
  <c r="P3135" i="11"/>
  <c r="P382" i="11"/>
  <c r="P1002" i="11"/>
  <c r="P2358" i="11"/>
  <c r="P1675" i="11"/>
  <c r="P1653" i="11"/>
  <c r="P3178" i="11"/>
  <c r="P2993" i="11"/>
  <c r="P2376" i="11"/>
  <c r="P1337" i="11"/>
  <c r="P692" i="11"/>
  <c r="P535" i="11"/>
  <c r="P3656" i="11"/>
  <c r="P1432" i="11"/>
  <c r="P3499" i="11"/>
  <c r="P3923" i="11"/>
  <c r="P3327" i="11"/>
  <c r="P2693" i="11"/>
  <c r="P1016" i="11"/>
  <c r="P2276" i="11"/>
  <c r="P2659" i="11"/>
  <c r="P3058" i="11"/>
  <c r="P1207" i="11"/>
  <c r="P2217" i="11"/>
  <c r="P2568" i="11"/>
  <c r="P2759" i="11"/>
  <c r="P1438" i="11"/>
  <c r="P1732" i="11"/>
  <c r="P930" i="11"/>
  <c r="P303" i="11"/>
  <c r="P3582" i="11"/>
  <c r="P3974" i="11"/>
  <c r="P3410" i="11"/>
  <c r="P3883" i="11"/>
  <c r="P3062" i="11"/>
  <c r="P2645" i="11"/>
  <c r="P3788" i="11"/>
  <c r="P2188" i="11"/>
  <c r="P2587" i="11"/>
  <c r="P2986" i="11"/>
  <c r="P937" i="11"/>
  <c r="P2137" i="11"/>
  <c r="P2480" i="11"/>
  <c r="P2687" i="11"/>
  <c r="P1326" i="11"/>
  <c r="P1596" i="11"/>
  <c r="P770" i="11"/>
  <c r="P159" i="11"/>
  <c r="P3555" i="11"/>
  <c r="P3966" i="11"/>
  <c r="P3398" i="11"/>
  <c r="P3859" i="11"/>
  <c r="P2998" i="11"/>
  <c r="P2629" i="11"/>
  <c r="P3780" i="11"/>
  <c r="P2180" i="11"/>
  <c r="P2579" i="11"/>
  <c r="P2970" i="11"/>
  <c r="P841" i="11"/>
  <c r="P2129" i="11"/>
  <c r="P2472" i="11"/>
  <c r="P2679" i="11"/>
  <c r="P1302" i="11"/>
  <c r="P1556" i="11"/>
  <c r="P754" i="11"/>
  <c r="P103" i="11"/>
  <c r="P3436" i="11"/>
  <c r="P2212" i="11"/>
  <c r="P3003" i="11"/>
  <c r="P1715" i="11"/>
  <c r="P2586" i="11"/>
  <c r="P969" i="11"/>
  <c r="P2569" i="11"/>
  <c r="P840" i="11"/>
  <c r="P2088" i="11"/>
  <c r="P2695" i="11"/>
  <c r="P960" i="11"/>
  <c r="P1165" i="11"/>
  <c r="P820" i="11"/>
  <c r="P818" i="11"/>
  <c r="P1039" i="11"/>
  <c r="P2764" i="11"/>
  <c r="P1397" i="11"/>
  <c r="P2339" i="11"/>
  <c r="P3154" i="11"/>
  <c r="P1917" i="11"/>
  <c r="P3121" i="11"/>
  <c r="P1873" i="11"/>
  <c r="P2648" i="11"/>
  <c r="P1200" i="11"/>
  <c r="P2039" i="11"/>
  <c r="P894" i="11"/>
  <c r="P1892" i="11"/>
  <c r="P707" i="11"/>
  <c r="P241" i="11"/>
  <c r="P852" i="11"/>
  <c r="P1178" i="11"/>
  <c r="P552" i="11"/>
  <c r="P3871" i="11"/>
  <c r="P3886" i="11"/>
  <c r="P3901" i="11"/>
  <c r="P3916" i="11"/>
  <c r="P3939" i="11"/>
  <c r="P3962" i="11"/>
  <c r="P3629" i="11"/>
  <c r="P2861" i="11"/>
  <c r="P2093" i="11"/>
  <c r="P3804" i="11"/>
  <c r="P3036" i="11"/>
  <c r="P2268" i="11"/>
  <c r="P1344" i="11"/>
  <c r="P2763" i="11"/>
  <c r="P1995" i="11"/>
  <c r="P3266" i="11"/>
  <c r="P2498" i="11"/>
  <c r="P1650" i="11"/>
  <c r="P1819" i="11"/>
  <c r="P3072" i="11"/>
  <c r="P1392" i="11"/>
  <c r="P1366" i="11"/>
  <c r="P420" i="11"/>
  <c r="P400" i="11"/>
  <c r="P2278" i="11"/>
  <c r="P2638" i="11"/>
  <c r="P3109" i="11"/>
  <c r="P3284" i="11"/>
  <c r="P1978" i="11"/>
  <c r="P1722" i="11"/>
  <c r="P2087" i="11"/>
  <c r="P325" i="11"/>
  <c r="P33" i="11"/>
  <c r="P3544" i="11"/>
  <c r="P3662" i="11"/>
  <c r="P2044" i="11"/>
  <c r="P2274" i="11"/>
  <c r="P1455" i="11"/>
  <c r="P1414" i="11"/>
  <c r="P96" i="11"/>
  <c r="P243" i="11"/>
  <c r="P332" i="11"/>
  <c r="P501" i="11"/>
  <c r="P119" i="11"/>
  <c r="P2023" i="11"/>
  <c r="P3442" i="11"/>
  <c r="P2748" i="11"/>
  <c r="P3087" i="11"/>
  <c r="P901" i="11"/>
  <c r="P453" i="11"/>
  <c r="P933" i="11"/>
  <c r="P437" i="11"/>
  <c r="P3964" i="11"/>
  <c r="P3879" i="11"/>
  <c r="P190" i="11"/>
  <c r="P3608" i="11"/>
  <c r="P2517" i="11"/>
  <c r="P2456" i="11"/>
  <c r="P1851" i="11"/>
  <c r="P3291" i="11"/>
  <c r="P3645" i="11"/>
  <c r="P2078" i="11"/>
  <c r="P3601" i="11"/>
  <c r="P3675" i="11"/>
  <c r="P2905" i="11"/>
  <c r="P3642" i="11"/>
  <c r="P2889" i="11"/>
  <c r="P3502" i="11"/>
  <c r="P2203" i="11"/>
  <c r="P1147" i="11"/>
  <c r="P3509" i="11"/>
  <c r="P3144" i="11"/>
  <c r="P2022" i="11"/>
  <c r="P2501" i="11"/>
  <c r="P2841" i="11"/>
  <c r="P410" i="11"/>
  <c r="P2886" i="11"/>
  <c r="P2531" i="11"/>
  <c r="P1689" i="11"/>
  <c r="P3343" i="11"/>
  <c r="P3819" i="11"/>
  <c r="P3244" i="11"/>
  <c r="P1714" i="11"/>
  <c r="P2367" i="11"/>
  <c r="P472" i="11"/>
  <c r="P985" i="11"/>
  <c r="P3029" i="11"/>
  <c r="P2403" i="11"/>
  <c r="P936" i="11"/>
  <c r="P1860" i="11"/>
  <c r="P2406" i="11"/>
  <c r="P3661" i="11"/>
  <c r="P2988" i="11"/>
  <c r="P1373" i="11"/>
  <c r="P2175" i="11"/>
  <c r="P927" i="11"/>
  <c r="P3554" i="11"/>
  <c r="P3683" i="11"/>
  <c r="P3333" i="11"/>
  <c r="P2916" i="11"/>
  <c r="P1249" i="11"/>
  <c r="P2441" i="11"/>
  <c r="P2743" i="11"/>
  <c r="P1276" i="11"/>
  <c r="P3669" i="11"/>
  <c r="P3797" i="11"/>
  <c r="P3915" i="11"/>
  <c r="P2677" i="11"/>
  <c r="P2020" i="11"/>
  <c r="P2602" i="11"/>
  <c r="P1361" i="11"/>
  <c r="P1807" i="11"/>
  <c r="P715" i="11"/>
  <c r="P3864" i="11"/>
  <c r="P3973" i="11"/>
  <c r="P1816" i="11"/>
  <c r="P1825" i="11"/>
  <c r="P3035" i="11"/>
  <c r="P1448" i="11"/>
  <c r="P2512" i="11"/>
  <c r="P958" i="11"/>
  <c r="P697" i="11"/>
  <c r="P3454" i="11"/>
  <c r="P3949" i="11"/>
  <c r="P3419" i="11"/>
  <c r="P2813" i="11"/>
  <c r="P3060" i="11"/>
  <c r="P2483" i="11"/>
  <c r="P1885" i="11"/>
  <c r="P1617" i="11"/>
  <c r="P2911" i="11"/>
  <c r="P1221" i="11"/>
  <c r="P554" i="11"/>
  <c r="P3605" i="11"/>
  <c r="P1463" i="11"/>
  <c r="P1376" i="11"/>
  <c r="P2962" i="11"/>
  <c r="P2777" i="11"/>
  <c r="P2128" i="11"/>
  <c r="P1814" i="11"/>
  <c r="P252" i="11"/>
  <c r="P95" i="11"/>
  <c r="P3491" i="11"/>
  <c r="P3926" i="11"/>
  <c r="P3286" i="11"/>
  <c r="P3827" i="11"/>
  <c r="P2742" i="11"/>
  <c r="P2589" i="11"/>
  <c r="P3724" i="11"/>
  <c r="P2124" i="11"/>
  <c r="P2523" i="11"/>
  <c r="P2922" i="11"/>
  <c r="P3721" i="11"/>
  <c r="P2073" i="11"/>
  <c r="P2416" i="11"/>
  <c r="P2623" i="11"/>
  <c r="P1230" i="11"/>
  <c r="P1484" i="11"/>
  <c r="P666" i="11"/>
  <c r="P3985" i="11"/>
  <c r="P3427" i="11"/>
  <c r="P3870" i="11"/>
  <c r="P3022" i="11"/>
  <c r="P3766" i="11"/>
  <c r="P2294" i="11"/>
  <c r="P2549" i="11"/>
  <c r="P3684" i="11"/>
  <c r="P2060" i="11"/>
  <c r="P2459" i="11"/>
  <c r="P2858" i="11"/>
  <c r="P3657" i="11"/>
  <c r="P2009" i="11"/>
  <c r="P2352" i="11"/>
  <c r="P2559" i="11"/>
  <c r="P1110" i="11"/>
  <c r="P1364" i="11"/>
  <c r="P522" i="11"/>
  <c r="P3977" i="11"/>
  <c r="P3390" i="11"/>
  <c r="P3862" i="11"/>
  <c r="P2894" i="11"/>
  <c r="P3757" i="11"/>
  <c r="P2230" i="11"/>
  <c r="P2525" i="11"/>
  <c r="P3660" i="11"/>
  <c r="P2036" i="11"/>
  <c r="P2427" i="11"/>
  <c r="P2834" i="11"/>
  <c r="P3625" i="11"/>
  <c r="P1993" i="11"/>
  <c r="P2328" i="11"/>
  <c r="P2527" i="11"/>
  <c r="P1062" i="11"/>
  <c r="P1300" i="11"/>
  <c r="P458" i="11"/>
  <c r="P2077" i="11"/>
  <c r="P3332" i="11"/>
  <c r="P2100" i="11"/>
  <c r="P2907" i="11"/>
  <c r="P1587" i="11"/>
  <c r="P2482" i="11"/>
  <c r="P3689" i="11"/>
  <c r="P2457" i="11"/>
  <c r="P3216" i="11"/>
  <c r="P1992" i="11"/>
  <c r="P2591" i="11"/>
  <c r="P1838" i="11"/>
  <c r="P957" i="11"/>
  <c r="P612" i="11"/>
  <c r="P586" i="11"/>
  <c r="P815" i="11"/>
  <c r="P2668" i="11"/>
  <c r="P1255" i="11"/>
  <c r="P2235" i="11"/>
  <c r="P3050" i="11"/>
  <c r="P1768" i="11"/>
  <c r="P3025" i="11"/>
  <c r="P1745" i="11"/>
  <c r="P2544" i="11"/>
  <c r="P3159" i="11"/>
  <c r="P1913" i="11"/>
  <c r="P726" i="11"/>
  <c r="P1716" i="11"/>
  <c r="P491" i="11"/>
  <c r="P25" i="11"/>
  <c r="P684" i="11"/>
  <c r="P994" i="11"/>
  <c r="P360" i="11"/>
  <c r="P3773" i="11"/>
  <c r="P3790" i="11"/>
  <c r="P3807" i="11"/>
  <c r="P3822" i="11"/>
  <c r="P3837" i="11"/>
  <c r="P3852" i="11"/>
  <c r="P3875" i="11"/>
  <c r="P3898" i="11"/>
  <c r="P3565" i="11"/>
  <c r="P2797" i="11"/>
  <c r="P2029" i="11"/>
  <c r="P3740" i="11"/>
  <c r="P2972" i="11"/>
  <c r="P2204" i="11"/>
  <c r="P1232" i="11"/>
  <c r="P2699" i="11"/>
  <c r="P1919" i="11"/>
  <c r="P3202" i="11"/>
  <c r="P2434" i="11"/>
  <c r="P1565" i="11"/>
  <c r="P3329" i="11"/>
  <c r="P2561" i="11"/>
  <c r="P1735" i="11"/>
  <c r="P3008" i="11"/>
  <c r="P2240" i="11"/>
  <c r="P1306" i="11"/>
  <c r="P2543" i="11"/>
  <c r="P1711" i="11"/>
  <c r="P1262" i="11"/>
  <c r="P1149" i="11"/>
  <c r="P1708" i="11"/>
  <c r="P308" i="11"/>
  <c r="P163" i="11"/>
  <c r="P42" i="11"/>
  <c r="P272" i="11"/>
  <c r="P23" i="11"/>
  <c r="P1538" i="11"/>
  <c r="P1698" i="11"/>
  <c r="P1858" i="11"/>
  <c r="P2006" i="11"/>
  <c r="P2126" i="11"/>
  <c r="P2246" i="11"/>
  <c r="P2430" i="11"/>
  <c r="P2614" i="11"/>
  <c r="P3045" i="11"/>
  <c r="P2277" i="11"/>
  <c r="P1355" i="11"/>
  <c r="P3220" i="11"/>
  <c r="P2452" i="11"/>
  <c r="P1589" i="11"/>
  <c r="P2947" i="11"/>
  <c r="P2179" i="11"/>
  <c r="P1167" i="11"/>
  <c r="P1896" i="11"/>
  <c r="P197" i="11"/>
  <c r="P756" i="11"/>
  <c r="P627" i="11"/>
  <c r="P490" i="11"/>
  <c r="P728" i="11"/>
  <c r="P471" i="11"/>
  <c r="P3341" i="11"/>
  <c r="P1619" i="11"/>
  <c r="P870" i="11"/>
  <c r="P1100" i="11"/>
  <c r="P1532" i="11"/>
  <c r="P61" i="11"/>
  <c r="P1628" i="11"/>
  <c r="P3057" i="11"/>
  <c r="P2173" i="11"/>
  <c r="P3877" i="11"/>
  <c r="P3958" i="11"/>
  <c r="P2084" i="11"/>
  <c r="P774" i="11"/>
  <c r="P961" i="11"/>
  <c r="P848" i="11"/>
  <c r="P2101" i="11"/>
  <c r="P2262" i="11"/>
  <c r="P2321" i="11"/>
  <c r="P3602" i="11"/>
  <c r="P1425" i="11"/>
  <c r="P3423" i="11"/>
  <c r="P1201" i="11"/>
  <c r="P3663" i="11"/>
  <c r="P3282" i="11"/>
  <c r="P314" i="11"/>
  <c r="P2757" i="11"/>
  <c r="P2120" i="11"/>
  <c r="P3567" i="11"/>
  <c r="P1815" i="11"/>
  <c r="P2025" i="11"/>
  <c r="P656" i="11"/>
  <c r="P3671" i="11"/>
  <c r="P1673" i="11"/>
  <c r="P1390" i="11"/>
  <c r="P3983" i="11"/>
  <c r="P3368" i="11"/>
  <c r="P2788" i="11"/>
  <c r="P3697" i="11"/>
  <c r="P1903" i="11"/>
  <c r="P647" i="11"/>
  <c r="P3695" i="11"/>
  <c r="P2709" i="11"/>
  <c r="P1939" i="11"/>
  <c r="P2840" i="11"/>
  <c r="P908" i="11"/>
  <c r="P3831" i="11"/>
  <c r="P2814" i="11"/>
  <c r="P2532" i="11"/>
  <c r="P3473" i="11"/>
  <c r="P1593" i="11"/>
  <c r="P47" i="11"/>
  <c r="P3038" i="11"/>
  <c r="P3383" i="11"/>
  <c r="P3093" i="11"/>
  <c r="P2572" i="11"/>
  <c r="P3162" i="11"/>
  <c r="P2089" i="11"/>
  <c r="P2431" i="11"/>
  <c r="P620" i="11"/>
  <c r="P3366" i="11"/>
  <c r="P3527" i="11"/>
  <c r="P3714" i="11"/>
  <c r="P2421" i="11"/>
  <c r="P1578" i="11"/>
  <c r="P2258" i="11"/>
  <c r="P3184" i="11"/>
  <c r="P1176" i="11"/>
  <c r="P1282" i="11"/>
  <c r="P3632" i="11"/>
  <c r="P3749" i="11"/>
  <c r="P3882" i="11"/>
  <c r="P1515" i="11"/>
  <c r="P2771" i="11"/>
  <c r="P3729" i="11"/>
  <c r="P2224" i="11"/>
  <c r="P470" i="11"/>
  <c r="P97" i="11"/>
  <c r="P2726" i="11"/>
  <c r="P3777" i="11"/>
  <c r="P2686" i="11"/>
  <c r="P2653" i="11"/>
  <c r="P2852" i="11"/>
  <c r="P2267" i="11"/>
  <c r="P1586" i="11"/>
  <c r="P1339" i="11"/>
  <c r="P2711" i="11"/>
  <c r="P837" i="11"/>
  <c r="P114" i="11"/>
  <c r="P3445" i="11"/>
  <c r="P1112" i="11"/>
  <c r="P3323" i="11"/>
  <c r="P2762" i="11"/>
  <c r="P2577" i="11"/>
  <c r="P1882" i="11"/>
  <c r="P1486" i="11"/>
  <c r="P1067" i="11"/>
  <c r="P3929" i="11"/>
  <c r="P3320" i="11"/>
  <c r="P3830" i="11"/>
  <c r="P2574" i="11"/>
  <c r="P3703" i="11"/>
  <c r="P1805" i="11"/>
  <c r="P2493" i="11"/>
  <c r="P3620" i="11"/>
  <c r="P1988" i="11"/>
  <c r="P2387" i="11"/>
  <c r="P2778" i="11"/>
  <c r="P3569" i="11"/>
  <c r="P1927" i="11"/>
  <c r="P2280" i="11"/>
  <c r="P2487" i="11"/>
  <c r="P966" i="11"/>
  <c r="P1204" i="11"/>
  <c r="P346" i="11"/>
  <c r="P3881" i="11"/>
  <c r="P3046" i="11"/>
  <c r="P3769" i="11"/>
  <c r="P2254" i="11"/>
  <c r="P3624" i="11"/>
  <c r="P1293" i="11"/>
  <c r="P2437" i="11"/>
  <c r="P3564" i="11"/>
  <c r="P1909" i="11"/>
  <c r="P2323" i="11"/>
  <c r="P2714" i="11"/>
  <c r="P3505" i="11"/>
  <c r="P1841" i="11"/>
  <c r="P2216" i="11"/>
  <c r="P2423" i="11"/>
  <c r="P846" i="11"/>
  <c r="P1084" i="11"/>
  <c r="P194" i="11"/>
  <c r="P3865" i="11"/>
  <c r="P2982" i="11"/>
  <c r="P3760" i="11"/>
  <c r="P2062" i="11"/>
  <c r="P3611" i="11"/>
  <c r="P857" i="11"/>
  <c r="P2429" i="11"/>
  <c r="P3556" i="11"/>
  <c r="P1888" i="11"/>
  <c r="P2299" i="11"/>
  <c r="P2706" i="11"/>
  <c r="P3497" i="11"/>
  <c r="P1831" i="11"/>
  <c r="P2200" i="11"/>
  <c r="P2399" i="11"/>
  <c r="P838" i="11"/>
  <c r="P1076" i="11"/>
  <c r="P186" i="11"/>
  <c r="P1981" i="11"/>
  <c r="P3236" i="11"/>
  <c r="P1996" i="11"/>
  <c r="P2803" i="11"/>
  <c r="P1439" i="11"/>
  <c r="P2386" i="11"/>
  <c r="P3593" i="11"/>
  <c r="P2353" i="11"/>
  <c r="P3112" i="11"/>
  <c r="P1850" i="11"/>
  <c r="P2495" i="11"/>
  <c r="P1686" i="11"/>
  <c r="P773" i="11"/>
  <c r="P388" i="11"/>
  <c r="P370" i="11"/>
  <c r="P615" i="11"/>
  <c r="P2564" i="11"/>
  <c r="P849" i="11"/>
  <c r="P2139" i="11"/>
  <c r="P2954" i="11"/>
  <c r="P1629" i="11"/>
  <c r="P2921" i="11"/>
  <c r="P1595" i="11"/>
  <c r="P2448" i="11"/>
  <c r="P3063" i="11"/>
  <c r="P1775" i="11"/>
  <c r="P526" i="11"/>
  <c r="P1516" i="11"/>
  <c r="P299" i="11"/>
  <c r="P640" i="11"/>
  <c r="P492" i="11"/>
  <c r="P778" i="11"/>
  <c r="P192" i="11"/>
  <c r="P3690" i="11"/>
  <c r="P3710" i="11"/>
  <c r="P3730" i="11"/>
  <c r="P3750" i="11"/>
  <c r="P3768" i="11"/>
  <c r="P3785" i="11"/>
  <c r="P3811" i="11"/>
  <c r="P3834" i="11"/>
  <c r="P3501" i="11"/>
  <c r="P2733" i="11"/>
  <c r="P1963" i="11"/>
  <c r="P3676" i="11"/>
  <c r="P2908" i="11"/>
  <c r="P2140" i="11"/>
  <c r="P1009" i="11"/>
  <c r="P2635" i="11"/>
  <c r="P1833" i="11"/>
  <c r="P3138" i="11"/>
  <c r="P2370" i="11"/>
  <c r="P1480" i="11"/>
  <c r="P3265" i="11"/>
  <c r="P2497" i="11"/>
  <c r="P1649" i="11"/>
  <c r="P2944" i="11"/>
  <c r="P2176" i="11"/>
  <c r="P1153" i="11"/>
  <c r="P2479" i="11"/>
  <c r="P1625" i="11"/>
  <c r="P1166" i="11"/>
  <c r="P1029" i="11"/>
  <c r="P1588" i="11"/>
  <c r="P180" i="11"/>
  <c r="P51" i="11"/>
  <c r="P753" i="11"/>
  <c r="P152" i="11"/>
  <c r="P3961" i="11"/>
  <c r="P3976" i="11"/>
  <c r="P3991" i="11"/>
  <c r="P1017" i="11"/>
  <c r="P1336" i="11"/>
  <c r="P1496" i="11"/>
  <c r="P1656" i="11"/>
  <c r="P1901" i="11"/>
  <c r="P2102" i="11"/>
  <c r="P2981" i="11"/>
  <c r="P2213" i="11"/>
  <c r="P1256" i="11"/>
  <c r="P3156" i="11"/>
  <c r="P2388" i="11"/>
  <c r="P1504" i="11"/>
  <c r="P2883" i="11"/>
  <c r="P2115" i="11"/>
  <c r="P912" i="11"/>
  <c r="P2618" i="11"/>
  <c r="P1810" i="11"/>
  <c r="P3513" i="11"/>
  <c r="P2745" i="11"/>
  <c r="P1977" i="11"/>
  <c r="P3192" i="11"/>
  <c r="P2424" i="11"/>
  <c r="P1552" i="11"/>
  <c r="P2727" i="11"/>
  <c r="P1955" i="11"/>
  <c r="P1558" i="11"/>
  <c r="P214" i="11"/>
  <c r="P77" i="11"/>
  <c r="P636" i="11"/>
  <c r="P499" i="11"/>
  <c r="P378" i="11"/>
  <c r="P616" i="11"/>
  <c r="P351" i="11"/>
  <c r="P3326" i="11"/>
  <c r="P3363" i="11"/>
  <c r="P3387" i="11"/>
  <c r="P3411" i="11"/>
  <c r="P3435" i="11"/>
  <c r="P3459" i="11"/>
  <c r="P3496" i="11"/>
  <c r="P3534" i="11"/>
  <c r="P3277" i="11"/>
  <c r="P2509" i="11"/>
  <c r="P1665" i="11"/>
  <c r="P3452" i="11"/>
  <c r="P2684" i="11"/>
  <c r="P1898" i="11"/>
  <c r="P3179" i="11"/>
  <c r="P2411" i="11"/>
  <c r="P1535" i="11"/>
  <c r="P2914" i="11"/>
  <c r="P2146" i="11"/>
  <c r="P1033" i="11"/>
  <c r="P3041" i="11"/>
  <c r="P2273" i="11"/>
  <c r="P1351" i="11"/>
  <c r="P2720" i="11"/>
  <c r="P1946" i="11"/>
  <c r="P3023" i="11"/>
  <c r="P2255" i="11"/>
  <c r="P1056" i="11"/>
  <c r="P742" i="11"/>
  <c r="P621" i="11"/>
  <c r="P1188" i="11"/>
  <c r="P1035" i="11"/>
  <c r="P922" i="11"/>
  <c r="P337" i="11"/>
  <c r="P903" i="11"/>
  <c r="P1152" i="11"/>
  <c r="P1286" i="11"/>
  <c r="P422" i="11"/>
  <c r="P829" i="11"/>
  <c r="P1908" i="11"/>
  <c r="P1028" i="11"/>
  <c r="P148" i="11"/>
  <c r="P547" i="11"/>
  <c r="P946" i="11"/>
  <c r="P66" i="11"/>
  <c r="P17" i="11"/>
  <c r="P1103" i="11"/>
  <c r="P223" i="11"/>
  <c r="P1662" i="11"/>
  <c r="P854" i="11"/>
  <c r="P1253" i="11"/>
  <c r="P381" i="11"/>
  <c r="P1460" i="11"/>
  <c r="P580" i="11"/>
  <c r="P971" i="11"/>
  <c r="P99" i="11"/>
  <c r="P498" i="11"/>
  <c r="P441" i="11"/>
  <c r="P384" i="11"/>
  <c r="P655" i="11"/>
  <c r="P1240" i="11"/>
  <c r="P1318" i="11"/>
  <c r="P462" i="11"/>
  <c r="P861" i="11"/>
  <c r="P1940" i="11"/>
  <c r="P1068" i="11"/>
  <c r="P188" i="11"/>
  <c r="P579" i="11"/>
  <c r="P986" i="11"/>
  <c r="P106" i="11"/>
  <c r="P49" i="11"/>
  <c r="P1135" i="11"/>
  <c r="P263" i="11"/>
  <c r="P630" i="11"/>
  <c r="P1141" i="11"/>
  <c r="P373" i="11"/>
  <c r="P1564" i="11"/>
  <c r="P796" i="11"/>
  <c r="P28" i="11"/>
  <c r="P531" i="11"/>
  <c r="P1042" i="11"/>
  <c r="P274" i="11"/>
  <c r="P329" i="11"/>
  <c r="P376" i="11"/>
  <c r="P759" i="11"/>
  <c r="P1688" i="11"/>
  <c r="P3345" i="11"/>
  <c r="P3197" i="11"/>
  <c r="P1570" i="11"/>
  <c r="P2674" i="11"/>
  <c r="P882" i="11"/>
  <c r="P1582" i="11"/>
  <c r="P3401" i="11"/>
  <c r="P2500" i="11"/>
  <c r="P1325" i="11"/>
  <c r="P2952" i="11"/>
  <c r="P3626" i="11"/>
  <c r="P2264" i="11"/>
  <c r="P3183" i="11"/>
  <c r="P2096" i="11"/>
  <c r="P2218" i="11"/>
  <c r="P895" i="11"/>
  <c r="P2053" i="11"/>
  <c r="P3039" i="11"/>
  <c r="P3934" i="11"/>
  <c r="P3764" i="11"/>
  <c r="P3280" i="11"/>
  <c r="P231" i="11"/>
  <c r="P3026" i="11"/>
  <c r="P30" i="11"/>
  <c r="P3618" i="11"/>
  <c r="P1389" i="11"/>
  <c r="P3185" i="11"/>
  <c r="P992" i="11"/>
  <c r="P2830" i="11"/>
  <c r="P1353" i="11"/>
  <c r="P1259" i="11"/>
  <c r="P3874" i="11"/>
  <c r="P3049" i="11"/>
  <c r="P3913" i="11"/>
  <c r="P2182" i="11"/>
  <c r="P2292" i="11"/>
  <c r="P1767" i="11"/>
  <c r="P2167" i="11"/>
  <c r="P2286" i="11"/>
  <c r="P3407" i="11"/>
  <c r="P1168" i="11"/>
  <c r="P2920" i="11"/>
  <c r="P1630" i="11"/>
  <c r="P3295" i="11"/>
  <c r="P3610" i="11"/>
  <c r="P3248" i="11"/>
  <c r="P3692" i="11"/>
  <c r="P2329" i="11"/>
  <c r="P1126" i="11"/>
  <c r="P3825" i="11"/>
  <c r="P3696" i="11"/>
  <c r="P3560" i="11"/>
  <c r="P2389" i="11"/>
  <c r="P1824" i="11"/>
  <c r="P2650" i="11"/>
  <c r="P1755" i="11"/>
  <c r="P2359" i="11"/>
  <c r="P964" i="11"/>
  <c r="P3782" i="11"/>
  <c r="P2214" i="11"/>
  <c r="P953" i="11"/>
  <c r="P3573" i="11"/>
  <c r="P3428" i="11"/>
  <c r="P2171" i="11"/>
  <c r="P3369" i="11"/>
  <c r="P2072" i="11"/>
  <c r="P2271" i="11"/>
  <c r="P788" i="11"/>
  <c r="P3754" i="11"/>
  <c r="P3603" i="11"/>
  <c r="P3458" i="11"/>
  <c r="P2325" i="11"/>
  <c r="P1706" i="11"/>
  <c r="P2570" i="11"/>
  <c r="P3353" i="11"/>
  <c r="P2064" i="11"/>
  <c r="P590" i="11"/>
  <c r="P721" i="11"/>
  <c r="P3124" i="11"/>
  <c r="P1877" i="11"/>
  <c r="P1299" i="11"/>
  <c r="P3481" i="11"/>
  <c r="P3016" i="11"/>
  <c r="P2391" i="11"/>
  <c r="P1502" i="11"/>
  <c r="P196" i="11"/>
  <c r="P391" i="11"/>
  <c r="P3259" i="11"/>
  <c r="P2842" i="11"/>
  <c r="P2825" i="11"/>
  <c r="P2344" i="11"/>
  <c r="P1647" i="11"/>
  <c r="P1332" i="11"/>
  <c r="P416" i="11"/>
  <c r="P602" i="11"/>
  <c r="P3595" i="11"/>
  <c r="P3643" i="11"/>
  <c r="P3685" i="11"/>
  <c r="P3735" i="11"/>
  <c r="P3765" i="11"/>
  <c r="P2669" i="11"/>
  <c r="P3612" i="11"/>
  <c r="P2844" i="11"/>
  <c r="P3339" i="11"/>
  <c r="P1747" i="11"/>
  <c r="P3074" i="11"/>
  <c r="P1394" i="11"/>
  <c r="P2433" i="11"/>
  <c r="P2880" i="11"/>
  <c r="P2112" i="11"/>
  <c r="P2415" i="11"/>
  <c r="P1038" i="11"/>
  <c r="P917" i="11"/>
  <c r="P60" i="11"/>
  <c r="P625" i="11"/>
  <c r="P3897" i="11"/>
  <c r="P3927" i="11"/>
  <c r="P3957" i="11"/>
  <c r="P3972" i="11"/>
  <c r="P1145" i="11"/>
  <c r="P2917" i="11"/>
  <c r="P2149" i="11"/>
  <c r="P3092" i="11"/>
  <c r="P1418" i="11"/>
  <c r="P2051" i="11"/>
  <c r="P3322" i="11"/>
  <c r="P1725" i="11"/>
  <c r="P2681" i="11"/>
  <c r="P1895" i="11"/>
  <c r="P2360" i="11"/>
  <c r="P2663" i="11"/>
  <c r="P1454" i="11"/>
  <c r="P86" i="11"/>
  <c r="P524" i="11"/>
  <c r="P258" i="11"/>
  <c r="P239" i="11"/>
  <c r="P2990" i="11"/>
  <c r="P3198" i="11"/>
  <c r="P3312" i="11"/>
  <c r="P3394" i="11"/>
  <c r="P3431" i="11"/>
  <c r="P2445" i="11"/>
  <c r="P3388" i="11"/>
  <c r="P1813" i="11"/>
  <c r="P2347" i="11"/>
  <c r="P2850" i="11"/>
  <c r="P3745" i="11"/>
  <c r="P2209" i="11"/>
  <c r="P1861" i="11"/>
  <c r="P2191" i="11"/>
  <c r="P622" i="11"/>
  <c r="P1060" i="11"/>
  <c r="P810" i="11"/>
  <c r="P783" i="11"/>
  <c r="P896" i="11"/>
  <c r="P350" i="11"/>
  <c r="P1836" i="11"/>
  <c r="P76" i="11"/>
  <c r="P874" i="11"/>
  <c r="P817" i="11"/>
  <c r="P1031" i="11"/>
  <c r="P1598" i="11"/>
  <c r="P1181" i="11"/>
  <c r="P1388" i="11"/>
  <c r="P899" i="11"/>
  <c r="P426" i="11"/>
  <c r="P304" i="11"/>
  <c r="P1024" i="11"/>
  <c r="P390" i="11"/>
  <c r="P1868" i="11"/>
  <c r="P116" i="11"/>
  <c r="P906" i="11"/>
  <c r="P34" i="11"/>
  <c r="P1063" i="11"/>
  <c r="P191" i="11"/>
  <c r="P1077" i="11"/>
  <c r="P309" i="11"/>
  <c r="P732" i="11"/>
  <c r="P1235" i="11"/>
  <c r="P978" i="11"/>
  <c r="P265" i="11"/>
  <c r="P695" i="11"/>
  <c r="P3078" i="11"/>
  <c r="P2283" i="11"/>
  <c r="P2786" i="11"/>
  <c r="P3681" i="11"/>
  <c r="P1032" i="11"/>
  <c r="P1776" i="11"/>
  <c r="P1822" i="11"/>
  <c r="P397" i="11"/>
  <c r="P682" i="11"/>
  <c r="P1926" i="11"/>
  <c r="P677" i="11"/>
  <c r="P884" i="11"/>
  <c r="P802" i="11"/>
  <c r="P959" i="11"/>
  <c r="P1534" i="11"/>
  <c r="P1109" i="11"/>
  <c r="P436" i="11"/>
  <c r="P1226" i="11"/>
  <c r="P232" i="11"/>
  <c r="P1190" i="11"/>
  <c r="P1796" i="11"/>
  <c r="P435" i="11"/>
  <c r="P720" i="11"/>
  <c r="P502" i="11"/>
  <c r="P245" i="11"/>
  <c r="P1171" i="11"/>
  <c r="P146" i="11"/>
  <c r="P631" i="11"/>
  <c r="P3755" i="11"/>
  <c r="P3952" i="11"/>
  <c r="P2189" i="11"/>
  <c r="P2859" i="11"/>
  <c r="P1778" i="11"/>
  <c r="P2400" i="11"/>
  <c r="P158" i="11"/>
  <c r="P330" i="11"/>
  <c r="P934" i="11"/>
  <c r="P1059" i="11"/>
  <c r="P735" i="11"/>
  <c r="P1092" i="11"/>
  <c r="P130" i="11"/>
  <c r="P974" i="11"/>
  <c r="P219" i="11"/>
  <c r="P1078" i="11"/>
  <c r="P979" i="11"/>
  <c r="P824" i="11"/>
  <c r="P2955" i="11"/>
  <c r="P3535" i="11"/>
  <c r="P1567" i="11"/>
  <c r="P2297" i="11"/>
  <c r="P1199" i="11"/>
  <c r="P962" i="11"/>
  <c r="P3839" i="11"/>
  <c r="P3597" i="11"/>
  <c r="P1301" i="11"/>
  <c r="P1608" i="11"/>
  <c r="P2575" i="11"/>
  <c r="P227" i="11"/>
  <c r="P1189" i="11"/>
  <c r="P35" i="11"/>
  <c r="P741" i="11"/>
  <c r="P809" i="11"/>
  <c r="P349" i="11"/>
  <c r="P352" i="11"/>
  <c r="P1884" i="11"/>
  <c r="P696" i="11"/>
  <c r="P1311" i="11"/>
  <c r="P2637" i="11"/>
  <c r="P1521" i="11"/>
  <c r="P1146" i="11"/>
  <c r="P691" i="11"/>
  <c r="P724" i="11"/>
  <c r="P133" i="11"/>
  <c r="P1269" i="11"/>
  <c r="P887" i="11"/>
  <c r="P2791" i="11"/>
  <c r="P3466" i="11"/>
  <c r="P1980" i="11"/>
  <c r="P1327" i="11"/>
  <c r="P21" i="11"/>
  <c r="P46" i="11"/>
  <c r="P1382" i="11"/>
  <c r="P694" i="11"/>
  <c r="P3828" i="11"/>
  <c r="P1730" i="11"/>
  <c r="P2348" i="11"/>
  <c r="P3857" i="11"/>
  <c r="P2357" i="11"/>
  <c r="P2408" i="11"/>
  <c r="P3414" i="11"/>
  <c r="P2092" i="11"/>
  <c r="P1614" i="11"/>
  <c r="P1346" i="11"/>
  <c r="P2885" i="11"/>
  <c r="P2890" i="11"/>
  <c r="P36" i="11"/>
  <c r="P2966" i="11"/>
  <c r="P2205" i="11"/>
  <c r="P1994" i="11"/>
  <c r="P706" i="11"/>
  <c r="P3462" i="11"/>
  <c r="P920" i="11"/>
  <c r="P2419" i="11"/>
  <c r="P3409" i="11"/>
  <c r="P1872" i="11"/>
  <c r="P1173" i="11"/>
  <c r="P256" i="11"/>
  <c r="P1357" i="11"/>
  <c r="P3526" i="11"/>
  <c r="P889" i="11"/>
  <c r="P2485" i="11"/>
  <c r="P2636" i="11"/>
  <c r="P2067" i="11"/>
  <c r="P1271" i="11"/>
  <c r="P2463" i="11"/>
  <c r="P469" i="11"/>
  <c r="P537" i="11"/>
  <c r="P3285" i="11"/>
  <c r="P3099" i="11"/>
  <c r="P2522" i="11"/>
  <c r="P1616" i="11"/>
  <c r="P563" i="11"/>
  <c r="P2662" i="11"/>
  <c r="P1752" i="11"/>
  <c r="P3613" i="11"/>
  <c r="P3500" i="11"/>
  <c r="P2259" i="11"/>
  <c r="P3441" i="11"/>
  <c r="P2152" i="11"/>
  <c r="P734" i="11"/>
  <c r="P90" i="11"/>
  <c r="P3630" i="11"/>
  <c r="P3471" i="11"/>
  <c r="P2333" i="11"/>
  <c r="P1717" i="11"/>
  <c r="P2578" i="11"/>
  <c r="P1659" i="11"/>
  <c r="P598" i="11"/>
  <c r="P761" i="11"/>
  <c r="P2150" i="11"/>
  <c r="P3996" i="11"/>
  <c r="P3549" i="11"/>
  <c r="P3404" i="11"/>
  <c r="P2163" i="11"/>
  <c r="P1627" i="11"/>
  <c r="P2263" i="11"/>
  <c r="P780" i="11"/>
  <c r="P1847" i="11"/>
  <c r="P2707" i="11"/>
  <c r="P2282" i="11"/>
  <c r="P2257" i="11"/>
  <c r="P1712" i="11"/>
  <c r="P589" i="11"/>
  <c r="P170" i="11"/>
  <c r="P2468" i="11"/>
  <c r="P2035" i="11"/>
  <c r="P1501" i="11"/>
  <c r="P1457" i="11"/>
  <c r="P2951" i="11"/>
  <c r="P358" i="11"/>
  <c r="P59" i="11"/>
  <c r="P316" i="11"/>
  <c r="P1151" i="11"/>
  <c r="P3619" i="11"/>
  <c r="P3664" i="11"/>
  <c r="P3704" i="11"/>
  <c r="P3437" i="11"/>
  <c r="P1879" i="11"/>
  <c r="P2076" i="11"/>
  <c r="P2571" i="11"/>
  <c r="P2306" i="11"/>
  <c r="P3201" i="11"/>
  <c r="P1563" i="11"/>
  <c r="P897" i="11"/>
  <c r="P1529" i="11"/>
  <c r="P1476" i="11"/>
  <c r="P1210" i="11"/>
  <c r="P40" i="11"/>
  <c r="P3912" i="11"/>
  <c r="P3942" i="11"/>
  <c r="P3995" i="11"/>
  <c r="P1464" i="11"/>
  <c r="P1048" i="11"/>
  <c r="P2324" i="11"/>
  <c r="P2819" i="11"/>
  <c r="P2554" i="11"/>
  <c r="P3449" i="11"/>
  <c r="P3128" i="11"/>
  <c r="P1466" i="11"/>
  <c r="P1871" i="11"/>
  <c r="P1924" i="11"/>
  <c r="P379" i="11"/>
  <c r="P488" i="11"/>
  <c r="P3110" i="11"/>
  <c r="P3255" i="11"/>
  <c r="P3352" i="11"/>
  <c r="P3213" i="11"/>
  <c r="P1579" i="11"/>
  <c r="P2620" i="11"/>
  <c r="P3115" i="11"/>
  <c r="P1449" i="11"/>
  <c r="P2082" i="11"/>
  <c r="P2977" i="11"/>
  <c r="P1247" i="11"/>
  <c r="P2656" i="11"/>
  <c r="P2959" i="11"/>
  <c r="P1934" i="11"/>
  <c r="P509" i="11"/>
  <c r="P931" i="11"/>
  <c r="P217" i="11"/>
  <c r="P1222" i="11"/>
  <c r="P749" i="11"/>
  <c r="P956" i="11"/>
  <c r="P475" i="11"/>
  <c r="P752" i="11"/>
  <c r="P151" i="11"/>
  <c r="P782" i="11"/>
  <c r="P301" i="11"/>
  <c r="P508" i="11"/>
  <c r="P27" i="11"/>
  <c r="P369" i="11"/>
  <c r="P583" i="11"/>
  <c r="P1254" i="11"/>
  <c r="P789" i="11"/>
  <c r="P996" i="11"/>
  <c r="P507" i="11"/>
  <c r="P792" i="11"/>
  <c r="P566" i="11"/>
  <c r="P1500" i="11"/>
  <c r="P467" i="11"/>
  <c r="P210" i="11"/>
  <c r="P312" i="11"/>
  <c r="P3214" i="11"/>
  <c r="P2145" i="11"/>
  <c r="P2895" i="11"/>
  <c r="P518" i="11"/>
  <c r="P811" i="11"/>
  <c r="P671" i="11"/>
  <c r="P1158" i="11"/>
  <c r="P1764" i="11"/>
  <c r="P395" i="11"/>
  <c r="P745" i="11"/>
  <c r="P79" i="11"/>
  <c r="P229" i="11"/>
  <c r="P827" i="11"/>
  <c r="P297" i="11"/>
  <c r="P1958" i="11"/>
  <c r="P717" i="11"/>
  <c r="P916" i="11"/>
  <c r="P834" i="11"/>
  <c r="P991" i="11"/>
  <c r="P1013" i="11"/>
  <c r="P668" i="11"/>
  <c r="P914" i="11"/>
  <c r="P248" i="11"/>
  <c r="P3674" i="11"/>
  <c r="P2957" i="11"/>
  <c r="P2703" i="11"/>
  <c r="P1734" i="11"/>
  <c r="P179" i="11"/>
  <c r="P893" i="11"/>
  <c r="P1010" i="11"/>
  <c r="P94" i="11"/>
  <c r="P496" i="11"/>
  <c r="P476" i="11"/>
  <c r="P3426" i="11"/>
  <c r="P1777" i="11"/>
  <c r="P1214" i="11"/>
  <c r="P1229" i="11"/>
  <c r="P623" i="11"/>
  <c r="P851" i="11"/>
  <c r="P1079" i="11"/>
  <c r="P3641" i="11"/>
  <c r="P3616" i="11"/>
  <c r="P2539" i="11"/>
  <c r="P3151" i="11"/>
  <c r="P1127" i="11"/>
  <c r="P300" i="11"/>
  <c r="P525" i="11"/>
  <c r="P1005" i="11"/>
  <c r="P407" i="11"/>
  <c r="P504" i="11"/>
  <c r="P1637" i="11"/>
  <c r="P1751" i="11"/>
  <c r="P2337" i="11"/>
  <c r="P465" i="11"/>
  <c r="P89" i="11"/>
  <c r="P513" i="11"/>
  <c r="P178" i="11"/>
  <c r="P1106" i="11"/>
  <c r="P1899" i="11"/>
  <c r="P1545" i="11"/>
  <c r="P555" i="11"/>
  <c r="P2131" i="11"/>
  <c r="P3165" i="11"/>
  <c r="P1959" i="11"/>
  <c r="P2918" i="11"/>
  <c r="P1380" i="11"/>
  <c r="P1183" i="11"/>
  <c r="P2619" i="11"/>
  <c r="P3955" i="11"/>
  <c r="P1456" i="11"/>
  <c r="P3510" i="11"/>
  <c r="P2775" i="11"/>
  <c r="P3134" i="11"/>
  <c r="P2631" i="11"/>
  <c r="P921" i="11"/>
  <c r="P3753" i="11"/>
  <c r="P2862" i="11"/>
  <c r="P3588" i="11"/>
  <c r="P2055" i="11"/>
  <c r="P3287" i="11"/>
  <c r="P2956" i="11"/>
  <c r="P2520" i="11"/>
  <c r="P3800" i="11"/>
  <c r="P3239" i="11"/>
  <c r="P2354" i="11"/>
  <c r="P69" i="11"/>
  <c r="P2590" i="11"/>
  <c r="P3691" i="11"/>
  <c r="P1792" i="11"/>
  <c r="P2737" i="11"/>
  <c r="P1294" i="11"/>
  <c r="P3506" i="11"/>
  <c r="P3932" i="11"/>
  <c r="P1911" i="11"/>
  <c r="P3082" i="11"/>
  <c r="P1829" i="11"/>
  <c r="P307" i="11"/>
  <c r="P1517" i="11"/>
  <c r="P3271" i="11"/>
  <c r="P1493" i="11"/>
  <c r="P2505" i="11"/>
  <c r="P878" i="11"/>
  <c r="P3701" i="11"/>
  <c r="P3838" i="11"/>
  <c r="P3947" i="11"/>
  <c r="P2685" i="11"/>
  <c r="P2028" i="11"/>
  <c r="P2610" i="11"/>
  <c r="P1415" i="11"/>
  <c r="P1859" i="11"/>
  <c r="P771" i="11"/>
  <c r="P3928" i="11"/>
  <c r="P1216" i="11"/>
  <c r="P2302" i="11"/>
  <c r="P1989" i="11"/>
  <c r="P3171" i="11"/>
  <c r="P1618" i="11"/>
  <c r="P2640" i="11"/>
  <c r="P1198" i="11"/>
  <c r="P122" i="11"/>
  <c r="P1954" i="11"/>
  <c r="P2766" i="11"/>
  <c r="P3207" i="11"/>
  <c r="P3596" i="11"/>
  <c r="P2147" i="11"/>
  <c r="P3145" i="11"/>
  <c r="P1498" i="11"/>
  <c r="P653" i="11"/>
  <c r="P855" i="11"/>
  <c r="P3847" i="11"/>
  <c r="P3222" i="11"/>
  <c r="P3858" i="11"/>
  <c r="P2309" i="11"/>
  <c r="P2420" i="11"/>
  <c r="P1769" i="11"/>
  <c r="P3673" i="11"/>
  <c r="P3048" i="11"/>
  <c r="P2247" i="11"/>
  <c r="P45" i="11"/>
  <c r="P808" i="11"/>
  <c r="P3125" i="11"/>
  <c r="P3468" i="11"/>
  <c r="P2899" i="11"/>
  <c r="P2322" i="11"/>
  <c r="P2121" i="11"/>
  <c r="P1328" i="11"/>
  <c r="P702" i="11"/>
  <c r="P131" i="11"/>
  <c r="P3711" i="11"/>
  <c r="P1869" i="11"/>
  <c r="P3539" i="11"/>
  <c r="P3956" i="11"/>
  <c r="P3382" i="11"/>
  <c r="P3517" i="11"/>
  <c r="P2293" i="11"/>
  <c r="P3364" i="11"/>
  <c r="P1632" i="11"/>
  <c r="P2107" i="11"/>
  <c r="P2514" i="11"/>
  <c r="P3305" i="11"/>
  <c r="P1575" i="11"/>
  <c r="P2008" i="11"/>
  <c r="P2207" i="11"/>
  <c r="P478" i="11"/>
  <c r="P676" i="11"/>
  <c r="P609" i="11"/>
  <c r="P3634" i="11"/>
  <c r="P1257" i="11"/>
  <c r="P3475" i="11"/>
  <c r="P3900" i="11"/>
  <c r="P3246" i="11"/>
  <c r="P3461" i="11"/>
  <c r="P2237" i="11"/>
  <c r="P3300" i="11"/>
  <c r="P1546" i="11"/>
  <c r="P2043" i="11"/>
  <c r="P2450" i="11"/>
  <c r="P3241" i="11"/>
  <c r="P1489" i="11"/>
  <c r="P1936" i="11"/>
  <c r="P2143" i="11"/>
  <c r="P366" i="11"/>
  <c r="P548" i="11"/>
  <c r="P473" i="11"/>
  <c r="P3622" i="11"/>
  <c r="P1049" i="11"/>
  <c r="P3438" i="11"/>
  <c r="P3892" i="11"/>
  <c r="P3182" i="11"/>
  <c r="P3453" i="11"/>
  <c r="P2229" i="11"/>
  <c r="P3268" i="11"/>
  <c r="P1525" i="11"/>
  <c r="P2019" i="11"/>
  <c r="P2418" i="11"/>
  <c r="P3217" i="11"/>
  <c r="P1447" i="11"/>
  <c r="P1914" i="11"/>
  <c r="P2119" i="11"/>
  <c r="P302" i="11"/>
  <c r="P460" i="11"/>
  <c r="P425" i="11"/>
  <c r="P1719" i="11"/>
  <c r="P3020" i="11"/>
  <c r="P1738" i="11"/>
  <c r="P2595" i="11"/>
  <c r="P1008" i="11"/>
  <c r="P2186" i="11"/>
  <c r="P3377" i="11"/>
  <c r="P2153" i="11"/>
  <c r="P2904" i="11"/>
  <c r="P1584" i="11"/>
  <c r="P2295" i="11"/>
  <c r="P1334" i="11"/>
  <c r="P405" i="11"/>
  <c r="P1251" i="11"/>
  <c r="P769" i="11"/>
  <c r="P167" i="11"/>
  <c r="P2356" i="11"/>
  <c r="P3163" i="11"/>
  <c r="P1929" i="11"/>
  <c r="P2738" i="11"/>
  <c r="P1362" i="11"/>
  <c r="P2713" i="11"/>
  <c r="P1329" i="11"/>
  <c r="P2248" i="11"/>
  <c r="P2847" i="11"/>
  <c r="P1487" i="11"/>
  <c r="P150" i="11"/>
  <c r="P1148" i="11"/>
  <c r="P1122" i="11"/>
  <c r="P200" i="11"/>
  <c r="P108" i="11"/>
  <c r="P418" i="11"/>
  <c r="P975" i="11"/>
  <c r="P3494" i="11"/>
  <c r="P3518" i="11"/>
  <c r="P3542" i="11"/>
  <c r="P3566" i="11"/>
  <c r="P3590" i="11"/>
  <c r="P3614" i="11"/>
  <c r="P3650" i="11"/>
  <c r="P3680" i="11"/>
  <c r="P3373" i="11"/>
  <c r="P2605" i="11"/>
  <c r="P1793" i="11"/>
  <c r="P3548" i="11"/>
  <c r="P2780" i="11"/>
  <c r="P2012" i="11"/>
  <c r="P3275" i="11"/>
  <c r="P2507" i="11"/>
  <c r="P1663" i="11"/>
  <c r="P3010" i="11"/>
  <c r="P2242" i="11"/>
  <c r="P1309" i="11"/>
  <c r="P3137" i="11"/>
  <c r="P2369" i="11"/>
  <c r="P1479" i="11"/>
  <c r="P2816" i="11"/>
  <c r="P2048" i="11"/>
  <c r="P3119" i="11"/>
  <c r="P2351" i="11"/>
  <c r="P1401" i="11"/>
  <c r="P918" i="11"/>
  <c r="P797" i="11"/>
  <c r="P1348" i="11"/>
  <c r="P1219" i="11"/>
  <c r="P1098" i="11"/>
  <c r="P505" i="11"/>
  <c r="P1071" i="11"/>
  <c r="P3833" i="11"/>
  <c r="P3848" i="11"/>
  <c r="P3863" i="11"/>
  <c r="P3878" i="11"/>
  <c r="P3893" i="11"/>
  <c r="P3908" i="11"/>
  <c r="P3931" i="11"/>
  <c r="P3954" i="11"/>
  <c r="P3621" i="11"/>
  <c r="P2853" i="11"/>
  <c r="P2085" i="11"/>
  <c r="P3796" i="11"/>
  <c r="P3028" i="11"/>
  <c r="P2260" i="11"/>
  <c r="P1333" i="11"/>
  <c r="P2755" i="11"/>
  <c r="P1987" i="11"/>
  <c r="P3258" i="11"/>
  <c r="P2490" i="11"/>
  <c r="P1640" i="11"/>
  <c r="P3385" i="11"/>
  <c r="P2617" i="11"/>
  <c r="P1809" i="11"/>
  <c r="P3064" i="11"/>
  <c r="P2296" i="11"/>
  <c r="P1381" i="11"/>
  <c r="P2599" i="11"/>
  <c r="P1785" i="11"/>
  <c r="P1358" i="11"/>
  <c r="P1245" i="11"/>
  <c r="P1804" i="11"/>
  <c r="P396" i="11"/>
  <c r="P267" i="11"/>
  <c r="P154" i="11"/>
  <c r="P368" i="11"/>
  <c r="P127" i="11"/>
  <c r="P2478" i="11"/>
  <c r="P2598" i="11"/>
  <c r="P2718" i="11"/>
  <c r="P2838" i="11"/>
  <c r="P2958" i="11"/>
  <c r="P3303" i="11"/>
  <c r="P3149" i="11"/>
  <c r="P2381" i="11"/>
  <c r="P1495" i="11"/>
  <c r="P3324" i="11"/>
  <c r="P2556" i="11"/>
  <c r="P1728" i="11"/>
  <c r="P3051" i="11"/>
  <c r="P1363" i="11"/>
  <c r="P2018" i="11"/>
  <c r="P2913" i="11"/>
  <c r="P2592" i="11"/>
  <c r="P2127" i="11"/>
  <c r="P940" i="11"/>
  <c r="P105" i="11"/>
  <c r="P278" i="11"/>
  <c r="P1275" i="11"/>
  <c r="P680" i="11"/>
  <c r="P710" i="11"/>
  <c r="P1316" i="11"/>
  <c r="P354" i="11"/>
  <c r="P511" i="11"/>
  <c r="P318" i="11"/>
  <c r="P44" i="11"/>
  <c r="P785" i="11"/>
  <c r="P111" i="11"/>
  <c r="P1436" i="11"/>
  <c r="P403" i="11"/>
  <c r="P201" i="11"/>
  <c r="P3694" i="11"/>
  <c r="P3937" i="11"/>
  <c r="P1192" i="11"/>
  <c r="P3362" i="11"/>
  <c r="P1947" i="11"/>
  <c r="P1923" i="11"/>
  <c r="P451" i="11"/>
  <c r="P62" i="11"/>
  <c r="P578" i="11"/>
  <c r="P1342" i="11"/>
  <c r="P212" i="11"/>
  <c r="P287" i="11"/>
  <c r="P493" i="11"/>
  <c r="P561" i="11"/>
  <c r="P821" i="11"/>
  <c r="P722" i="11"/>
  <c r="P2460" i="11"/>
  <c r="P2533" i="11"/>
  <c r="P1383" i="11"/>
  <c r="P1083" i="11"/>
  <c r="P3869" i="11"/>
  <c r="P3772" i="11"/>
  <c r="P2466" i="11"/>
  <c r="P1349" i="11"/>
  <c r="P98" i="11"/>
  <c r="P1396" i="11"/>
  <c r="P320" i="11"/>
  <c r="P1828" i="11"/>
  <c r="P1023" i="11"/>
  <c r="P556" i="11"/>
  <c r="P182" i="11"/>
  <c r="P594" i="11"/>
  <c r="P2243" i="11"/>
  <c r="P3693" i="11"/>
  <c r="P2848" i="11"/>
  <c r="P1391" i="11"/>
  <c r="P161" i="11"/>
  <c r="P642" i="11"/>
  <c r="P731" i="11"/>
  <c r="P924" i="11"/>
  <c r="P2809" i="11"/>
  <c r="P3562" i="11"/>
  <c r="P1248" i="11"/>
  <c r="P1034" i="11"/>
  <c r="P138" i="11"/>
  <c r="P570" i="11"/>
  <c r="P1058" i="11"/>
  <c r="P338" i="11"/>
  <c r="P1897" i="11"/>
  <c r="P3522" i="11"/>
  <c r="P2382" i="11"/>
  <c r="P3080" i="11"/>
  <c r="P2372" i="11"/>
  <c r="P1945" i="11"/>
  <c r="P3374" i="11"/>
  <c r="P776" i="11"/>
  <c r="P3143" i="11"/>
  <c r="P2394" i="11"/>
  <c r="P3914" i="11"/>
  <c r="P2199" i="11"/>
  <c r="P2806" i="11"/>
  <c r="P1088" i="11"/>
  <c r="P1634" i="11"/>
  <c r="P1710" i="11"/>
  <c r="P2174" i="11"/>
  <c r="P2641" i="11"/>
  <c r="P3530" i="11"/>
  <c r="P2660" i="11"/>
  <c r="P1374" i="11"/>
  <c r="P3795" i="11"/>
  <c r="P2228" i="11"/>
  <c r="P1765" i="11"/>
  <c r="P2606" i="11"/>
  <c r="P3381" i="11"/>
  <c r="P1405" i="11"/>
  <c r="P452" i="11"/>
  <c r="P3894" i="11"/>
  <c r="P2550" i="11"/>
  <c r="P1105" i="11"/>
  <c r="P2289" i="11"/>
  <c r="P406" i="11"/>
  <c r="P1880" i="11"/>
  <c r="P3536" i="11"/>
  <c r="P1419" i="11"/>
  <c r="P2634" i="11"/>
  <c r="P1177" i="11"/>
  <c r="P634" i="11"/>
  <c r="P3686" i="11"/>
  <c r="P3589" i="11"/>
  <c r="P3227" i="11"/>
  <c r="P2033" i="11"/>
  <c r="P14" i="11"/>
  <c r="P3416" i="11"/>
  <c r="P3578" i="11"/>
  <c r="P3746" i="11"/>
  <c r="P2453" i="11"/>
  <c r="P1621" i="11"/>
  <c r="P2266" i="11"/>
  <c r="P3208" i="11"/>
  <c r="P1315" i="11"/>
  <c r="P123" i="11"/>
  <c r="P3742" i="11"/>
  <c r="P3853" i="11"/>
  <c r="P3970" i="11"/>
  <c r="P1633" i="11"/>
  <c r="P2835" i="11"/>
  <c r="P1065" i="11"/>
  <c r="P2312" i="11"/>
  <c r="P654" i="11"/>
  <c r="P289" i="11"/>
  <c r="P3887" i="11"/>
  <c r="P3988" i="11"/>
  <c r="P1378" i="11"/>
  <c r="P3340" i="11"/>
  <c r="P1843" i="11"/>
  <c r="P2857" i="11"/>
  <c r="P929" i="11"/>
  <c r="P173" i="11"/>
  <c r="P271" i="11"/>
  <c r="P3655" i="11"/>
  <c r="P1837" i="11"/>
  <c r="P3648" i="11"/>
  <c r="P2165" i="11"/>
  <c r="P2220" i="11"/>
  <c r="P1471" i="11"/>
  <c r="P3465" i="11"/>
  <c r="P2824" i="11"/>
  <c r="P2047" i="11"/>
  <c r="P1636" i="11"/>
  <c r="P344" i="11"/>
  <c r="P2965" i="11"/>
  <c r="P3252" i="11"/>
  <c r="P2675" i="11"/>
  <c r="P2090" i="11"/>
  <c r="P1883" i="11"/>
  <c r="P3127" i="11"/>
  <c r="P294" i="11"/>
  <c r="P954" i="11"/>
  <c r="P3558" i="11"/>
  <c r="P3959" i="11"/>
  <c r="P3386" i="11"/>
  <c r="P3860" i="11"/>
  <c r="P2878" i="11"/>
  <c r="P3413" i="11"/>
  <c r="P2181" i="11"/>
  <c r="P3212" i="11"/>
  <c r="P1450" i="11"/>
  <c r="P1971" i="11"/>
  <c r="P2378" i="11"/>
  <c r="P3161" i="11"/>
  <c r="P1371" i="11"/>
  <c r="P1840" i="11"/>
  <c r="P2071" i="11"/>
  <c r="P230" i="11"/>
  <c r="P380" i="11"/>
  <c r="P321" i="11"/>
  <c r="P3467" i="11"/>
  <c r="P3911" i="11"/>
  <c r="P3223" i="11"/>
  <c r="P3803" i="11"/>
  <c r="P2558" i="11"/>
  <c r="P3357" i="11"/>
  <c r="P2133" i="11"/>
  <c r="P3148" i="11"/>
  <c r="P1365" i="11"/>
  <c r="P1887" i="11"/>
  <c r="P2314" i="11"/>
  <c r="P3097" i="11"/>
  <c r="P1287" i="11"/>
  <c r="P1754" i="11"/>
  <c r="P2007" i="11"/>
  <c r="P110" i="11"/>
  <c r="P236" i="11"/>
  <c r="P185" i="11"/>
  <c r="P3455" i="11"/>
  <c r="P3895" i="11"/>
  <c r="P3191" i="11"/>
  <c r="P3794" i="11"/>
  <c r="P2366" i="11"/>
  <c r="P3349" i="11"/>
  <c r="P2117" i="11"/>
  <c r="P3140" i="11"/>
  <c r="P1354" i="11"/>
  <c r="P1865" i="11"/>
  <c r="P2290" i="11"/>
  <c r="P3089" i="11"/>
  <c r="P1265" i="11"/>
  <c r="P1744" i="11"/>
  <c r="P1991" i="11"/>
  <c r="P78" i="11"/>
  <c r="P204" i="11"/>
  <c r="P177" i="11"/>
  <c r="P1569" i="11"/>
  <c r="P2924" i="11"/>
  <c r="P1610" i="11"/>
  <c r="P2491" i="11"/>
  <c r="P3306" i="11"/>
  <c r="P2074" i="11"/>
  <c r="P3281" i="11"/>
  <c r="P2057" i="11"/>
  <c r="P2800" i="11"/>
  <c r="P1445" i="11"/>
  <c r="P2183" i="11"/>
  <c r="P1182" i="11"/>
  <c r="P221" i="11"/>
  <c r="P1027" i="11"/>
  <c r="P553" i="11"/>
  <c r="P3492" i="11"/>
  <c r="P2252" i="11"/>
  <c r="P3059" i="11"/>
  <c r="P1779" i="11"/>
  <c r="P2642" i="11"/>
  <c r="P1184" i="11"/>
  <c r="P2609" i="11"/>
  <c r="P1064" i="11"/>
  <c r="P2136" i="11"/>
  <c r="P2751" i="11"/>
  <c r="P1263" i="11"/>
  <c r="P1237" i="11"/>
  <c r="P932" i="11"/>
  <c r="P898" i="11"/>
  <c r="P1119" i="11"/>
  <c r="P1187" i="11"/>
  <c r="P234" i="11"/>
  <c r="P767" i="11"/>
  <c r="P3391" i="11"/>
  <c r="P3415" i="11"/>
  <c r="P3439" i="11"/>
  <c r="P3463" i="11"/>
  <c r="P3487" i="11"/>
  <c r="P3511" i="11"/>
  <c r="P3547" i="11"/>
  <c r="P3584" i="11"/>
  <c r="P3309" i="11"/>
  <c r="P2541" i="11"/>
  <c r="P1707" i="11"/>
  <c r="P3484" i="11"/>
  <c r="P2716" i="11"/>
  <c r="P1941" i="11"/>
  <c r="P3211" i="11"/>
  <c r="P2443" i="11"/>
  <c r="P1577" i="11"/>
  <c r="P2946" i="11"/>
  <c r="P2178" i="11"/>
  <c r="P1161" i="11"/>
  <c r="P3073" i="11"/>
  <c r="P2305" i="11"/>
  <c r="P1393" i="11"/>
  <c r="P2752" i="11"/>
  <c r="P1984" i="11"/>
  <c r="P3055" i="11"/>
  <c r="P2287" i="11"/>
  <c r="P1217" i="11"/>
  <c r="P806" i="11"/>
  <c r="P685" i="11"/>
  <c r="P1228" i="11"/>
  <c r="P1099" i="11"/>
  <c r="P970" i="11"/>
  <c r="P401" i="11"/>
  <c r="P967" i="11"/>
  <c r="P3763" i="11"/>
  <c r="P3781" i="11"/>
  <c r="P3798" i="11"/>
  <c r="P3814" i="11"/>
  <c r="P3829" i="11"/>
  <c r="P3844" i="11"/>
  <c r="P3867" i="11"/>
  <c r="P3890" i="11"/>
  <c r="P3557" i="11"/>
  <c r="P2789" i="11"/>
  <c r="P2021" i="11"/>
  <c r="P3732" i="11"/>
  <c r="P2964" i="11"/>
  <c r="P2196" i="11"/>
  <c r="P1209" i="11"/>
  <c r="P2691" i="11"/>
  <c r="P1907" i="11"/>
  <c r="P3194" i="11"/>
  <c r="P2426" i="11"/>
  <c r="P1554" i="11"/>
  <c r="P3321" i="11"/>
  <c r="P2553" i="11"/>
  <c r="P1723" i="11"/>
  <c r="P3000" i="11"/>
  <c r="P2232" i="11"/>
  <c r="P1296" i="11"/>
  <c r="P2535" i="11"/>
  <c r="P1699" i="11"/>
  <c r="P1246" i="11"/>
  <c r="P1133" i="11"/>
  <c r="P1700" i="11"/>
  <c r="P276" i="11"/>
  <c r="P155" i="11"/>
  <c r="P26" i="11"/>
  <c r="P264" i="11"/>
  <c r="P15" i="11"/>
  <c r="P1965" i="11"/>
  <c r="P2086" i="11"/>
  <c r="P2206" i="11"/>
  <c r="P2326" i="11"/>
  <c r="P2446" i="11"/>
  <c r="P2566" i="11"/>
  <c r="P2750" i="11"/>
  <c r="P2934" i="11"/>
  <c r="P3085" i="11"/>
  <c r="P2317" i="11"/>
  <c r="P1409" i="11"/>
  <c r="P3260" i="11"/>
  <c r="P2492" i="11"/>
  <c r="P1642" i="11"/>
  <c r="P2987" i="11"/>
  <c r="P2219" i="11"/>
  <c r="P1272" i="11"/>
  <c r="P2722" i="11"/>
  <c r="P1949" i="11"/>
  <c r="P3617" i="11"/>
  <c r="P2849" i="11"/>
  <c r="P2081" i="11"/>
  <c r="P3296" i="11"/>
  <c r="P2528" i="11"/>
  <c r="P1690" i="11"/>
  <c r="P2831" i="11"/>
  <c r="P2063" i="11"/>
  <c r="P1718" i="11"/>
  <c r="P398" i="11"/>
  <c r="P269" i="11"/>
  <c r="P828" i="11"/>
  <c r="P699" i="11"/>
  <c r="P562" i="11"/>
  <c r="P800" i="11"/>
  <c r="P543" i="11"/>
  <c r="P1862" i="11"/>
  <c r="P1086" i="11"/>
  <c r="P206" i="11"/>
  <c r="P605" i="11"/>
  <c r="P1684" i="11"/>
  <c r="P812" i="11"/>
  <c r="P1203" i="11"/>
  <c r="P323" i="11"/>
  <c r="P730" i="11"/>
  <c r="P673" i="11"/>
  <c r="P608" i="11"/>
  <c r="P879" i="11"/>
  <c r="P1465" i="11"/>
  <c r="P1470" i="11"/>
  <c r="P638" i="11"/>
  <c r="P1037" i="11"/>
  <c r="P157" i="11"/>
  <c r="P1236" i="11"/>
  <c r="P364" i="11"/>
  <c r="P755" i="11"/>
  <c r="P1154" i="11"/>
  <c r="P282" i="11"/>
  <c r="P225" i="11"/>
  <c r="P160" i="11"/>
  <c r="P431" i="11"/>
  <c r="P1894" i="11"/>
  <c r="P1118" i="11"/>
  <c r="P238" i="11"/>
  <c r="P645" i="11"/>
  <c r="P1724" i="11"/>
  <c r="P844" i="11"/>
  <c r="P1243" i="11"/>
  <c r="P363" i="11"/>
  <c r="P762" i="11"/>
  <c r="P705" i="11"/>
  <c r="P648" i="11"/>
  <c r="P919" i="11"/>
  <c r="P39" i="11"/>
  <c r="P438" i="11"/>
  <c r="P949" i="11"/>
  <c r="P181" i="11"/>
  <c r="P1372" i="11"/>
  <c r="P604" i="11"/>
  <c r="P1107" i="11"/>
  <c r="P339" i="11"/>
  <c r="P850" i="11"/>
  <c r="P82" i="11"/>
  <c r="P137" i="11"/>
  <c r="P184" i="11"/>
  <c r="P567" i="11"/>
  <c r="P2728" i="11"/>
  <c r="P955" i="11"/>
  <c r="P1022" i="11"/>
  <c r="P3269" i="11"/>
  <c r="P2869" i="11"/>
  <c r="P2613" i="11"/>
  <c r="P2870" i="11"/>
  <c r="P3741" i="11"/>
  <c r="P989" i="11"/>
  <c r="P1312" i="11"/>
  <c r="P3543" i="11"/>
  <c r="P3313" i="11"/>
  <c r="P3488" i="11"/>
  <c r="P2971" i="11"/>
  <c r="P725" i="11"/>
  <c r="P1990" i="11"/>
  <c r="P2138" i="11"/>
  <c r="P545" i="11"/>
  <c r="P3229" i="11"/>
  <c r="P1499" i="11"/>
  <c r="P2350" i="11"/>
  <c r="P3483" i="11"/>
  <c r="P1191" i="11"/>
  <c r="P2928" i="11"/>
  <c r="P826" i="11"/>
  <c r="P3615" i="11"/>
  <c r="P1313" i="11"/>
  <c r="P3545" i="11"/>
  <c r="P142" i="11"/>
  <c r="P3698" i="11"/>
  <c r="P3421" i="11"/>
  <c r="P1417" i="11"/>
  <c r="P2871" i="11"/>
  <c r="P1492" i="11"/>
  <c r="P3400" i="11"/>
  <c r="P3392" i="11"/>
  <c r="P1972" i="11"/>
  <c r="P3249" i="11"/>
  <c r="P1763" i="11"/>
  <c r="P1087" i="11"/>
  <c r="P3052" i="11"/>
  <c r="P1832" i="11"/>
  <c r="P2879" i="11"/>
  <c r="P538" i="11"/>
  <c r="P3855" i="11"/>
  <c r="P3736" i="11"/>
  <c r="P3317" i="11"/>
  <c r="P2069" i="11"/>
  <c r="P1273" i="11"/>
  <c r="P1801" i="11"/>
  <c r="P3033" i="11"/>
  <c r="P1096" i="11"/>
  <c r="P1935" i="11"/>
  <c r="P100" i="11"/>
  <c r="P57" i="11"/>
  <c r="P3815" i="11"/>
  <c r="P3672" i="11"/>
  <c r="P3261" i="11"/>
  <c r="P3012" i="11"/>
  <c r="P1695" i="11"/>
  <c r="P2961" i="11"/>
  <c r="P1573" i="11"/>
  <c r="P1125" i="11"/>
  <c r="P704" i="11"/>
  <c r="P3789" i="11"/>
  <c r="P3651" i="11"/>
  <c r="P3253" i="11"/>
  <c r="P2996" i="11"/>
  <c r="P1683" i="11"/>
  <c r="P2953" i="11"/>
  <c r="P1541" i="11"/>
  <c r="P1101" i="11"/>
  <c r="P1431" i="11"/>
  <c r="P1461" i="11"/>
  <c r="P3210" i="11"/>
  <c r="P3177" i="11"/>
  <c r="P2704" i="11"/>
  <c r="P2079" i="11"/>
  <c r="P29" i="11"/>
  <c r="P353" i="11"/>
  <c r="P2156" i="11"/>
  <c r="P2538" i="11"/>
  <c r="P2513" i="11"/>
  <c r="P2032" i="11"/>
  <c r="P1910" i="11"/>
  <c r="P716" i="11"/>
  <c r="P911" i="11"/>
  <c r="P50" i="11"/>
  <c r="P575" i="11"/>
  <c r="P3263" i="11"/>
  <c r="P3359" i="11"/>
  <c r="P3408" i="11"/>
  <c r="P3482" i="11"/>
  <c r="P3245" i="11"/>
  <c r="P1623" i="11"/>
  <c r="P2652" i="11"/>
  <c r="P3147" i="11"/>
  <c r="P1491" i="11"/>
  <c r="P2114" i="11"/>
  <c r="P3009" i="11"/>
  <c r="P2241" i="11"/>
  <c r="P2688" i="11"/>
  <c r="P2991" i="11"/>
  <c r="P3776" i="11"/>
  <c r="P2725" i="11"/>
  <c r="P2900" i="11"/>
  <c r="P977" i="11"/>
  <c r="P1823" i="11"/>
  <c r="P2362" i="11"/>
  <c r="P3257" i="11"/>
  <c r="P1639" i="11"/>
  <c r="P2168" i="11"/>
  <c r="P2471" i="11"/>
  <c r="P1134" i="11"/>
  <c r="P1572" i="11"/>
  <c r="P43" i="11"/>
  <c r="P144" i="11"/>
  <c r="P1280" i="11"/>
  <c r="P1602" i="11"/>
  <c r="P1922" i="11"/>
  <c r="P2238" i="11"/>
  <c r="P3021" i="11"/>
  <c r="P1323" i="11"/>
  <c r="P2428" i="11"/>
  <c r="P2923" i="11"/>
  <c r="P1072" i="11"/>
  <c r="P1864" i="11"/>
  <c r="P2785" i="11"/>
  <c r="P2017" i="11"/>
  <c r="P2464" i="11"/>
  <c r="P2767" i="11"/>
  <c r="P1622" i="11"/>
  <c r="P149" i="11"/>
  <c r="P571" i="11"/>
  <c r="P688" i="11"/>
  <c r="P1798" i="11"/>
  <c r="P1006" i="11"/>
  <c r="P533" i="11"/>
  <c r="P740" i="11"/>
  <c r="P251" i="11"/>
  <c r="P601" i="11"/>
  <c r="P536" i="11"/>
  <c r="P1379" i="11"/>
  <c r="P558" i="11"/>
  <c r="P85" i="11"/>
  <c r="P292" i="11"/>
  <c r="P1082" i="11"/>
  <c r="P153" i="11"/>
  <c r="P359" i="11"/>
  <c r="P1046" i="11"/>
  <c r="P573" i="11"/>
  <c r="P772" i="11"/>
  <c r="P291" i="11"/>
  <c r="P690" i="11"/>
  <c r="P576" i="11"/>
  <c r="P1142" i="11"/>
  <c r="P885" i="11"/>
  <c r="P117" i="11"/>
  <c r="P540" i="11"/>
  <c r="P275" i="11"/>
  <c r="P18" i="11"/>
  <c r="P120" i="11"/>
  <c r="P3356" i="11"/>
  <c r="P746" i="11"/>
  <c r="P3607" i="11"/>
  <c r="P3725" i="11"/>
  <c r="P3604" i="11"/>
  <c r="P2068" i="11"/>
  <c r="P1737" i="11"/>
  <c r="P1384" i="11"/>
  <c r="P2872" i="11"/>
  <c r="P2407" i="11"/>
  <c r="P1030" i="11"/>
  <c r="P52" i="11"/>
  <c r="P32" i="11"/>
  <c r="P3982" i="11"/>
  <c r="P1400" i="11"/>
  <c r="P3132" i="11"/>
  <c r="P2091" i="11"/>
  <c r="P3489" i="11"/>
  <c r="P1520" i="11"/>
  <c r="P596" i="11"/>
  <c r="P319" i="11"/>
  <c r="P1540" i="11"/>
  <c r="P529" i="11"/>
  <c r="P486" i="11"/>
  <c r="P611" i="11"/>
  <c r="P1766" i="11"/>
  <c r="P1580" i="11"/>
  <c r="P618" i="11"/>
  <c r="P310" i="11"/>
  <c r="P211" i="11"/>
  <c r="P56" i="11"/>
  <c r="P2187" i="11"/>
  <c r="P3498" i="11"/>
  <c r="P2435" i="11"/>
  <c r="P3065" i="11"/>
  <c r="P3047" i="11"/>
  <c r="P1220" i="11"/>
  <c r="P3809" i="11"/>
  <c r="P3884" i="11"/>
  <c r="P2061" i="11"/>
  <c r="P1961" i="11"/>
  <c r="P3040" i="11"/>
  <c r="P1772" i="11"/>
  <c r="P1606" i="11"/>
  <c r="P907" i="11"/>
  <c r="P864" i="11"/>
  <c r="P459" i="11"/>
  <c r="P830" i="11"/>
  <c r="P417" i="11"/>
  <c r="P693" i="11"/>
  <c r="P649" i="11"/>
  <c r="P2746" i="11"/>
  <c r="P3405" i="11"/>
  <c r="P2401" i="11"/>
  <c r="P569" i="11"/>
  <c r="P1090" i="11"/>
  <c r="P1123" i="11"/>
  <c r="P1212" i="11"/>
  <c r="P1692" i="11"/>
  <c r="P3577" i="11"/>
  <c r="P2573" i="11"/>
  <c r="P1435" i="11"/>
  <c r="P1007" i="11"/>
  <c r="P24" i="11"/>
  <c r="P456" i="11"/>
  <c r="P121" i="11"/>
  <c r="P393" i="11"/>
  <c r="P2975" i="11"/>
  <c r="P2796" i="11"/>
  <c r="P253" i="11"/>
  <c r="P2826" i="11"/>
  <c r="P3758" i="11"/>
  <c r="P3658" i="11"/>
  <c r="P2601" i="11"/>
  <c r="P942" i="11"/>
  <c r="P1053" i="11"/>
  <c r="P581" i="11"/>
  <c r="P1511" i="11"/>
  <c r="P1568" i="11"/>
  <c r="P1410" i="11"/>
  <c r="P2935" i="11"/>
  <c r="P2821" i="11"/>
  <c r="P235" i="11"/>
  <c r="P3397" i="11"/>
  <c r="P1787" i="11"/>
  <c r="P3771" i="11"/>
  <c r="P3628" i="11"/>
  <c r="P2783" i="11"/>
  <c r="P2774" i="11"/>
  <c r="P2739" i="11"/>
  <c r="P477" i="11"/>
  <c r="P3158" i="11"/>
  <c r="P2245" i="11"/>
  <c r="P2002" i="11"/>
  <c r="P1694" i="11"/>
  <c r="P3440" i="11"/>
  <c r="P3744" i="11"/>
  <c r="P2555" i="11"/>
  <c r="P2024" i="11"/>
  <c r="P544" i="11"/>
  <c r="P3812" i="11"/>
  <c r="P3044" i="11"/>
  <c r="P2521" i="11"/>
  <c r="P3921" i="11"/>
  <c r="P3924" i="11"/>
  <c r="P1973" i="11"/>
  <c r="P1104" i="11"/>
  <c r="P2584" i="11"/>
  <c r="P1196" i="11"/>
  <c r="P2781" i="11"/>
  <c r="P2467" i="11"/>
  <c r="P1585" i="11"/>
  <c r="P1197" i="11"/>
  <c r="P3403" i="11"/>
  <c r="P2902" i="11"/>
  <c r="P2110" i="11"/>
  <c r="P3084" i="11"/>
  <c r="P2250" i="11"/>
  <c r="P1669" i="11"/>
  <c r="P1285" i="11"/>
  <c r="P3270" i="11"/>
  <c r="P2454" i="11"/>
  <c r="P1560" i="11"/>
  <c r="P2013" i="11"/>
  <c r="P1041" i="11"/>
  <c r="P2162" i="11"/>
  <c r="P3304" i="11"/>
  <c r="P1827" i="11"/>
  <c r="P1227" i="11"/>
  <c r="P3238" i="11"/>
  <c r="P2390" i="11"/>
  <c r="P1474" i="11"/>
  <c r="P2005" i="11"/>
  <c r="P945" i="11"/>
  <c r="P2154" i="11"/>
  <c r="P3288" i="11"/>
  <c r="P1817" i="11"/>
  <c r="P1179" i="11"/>
  <c r="P664" i="11"/>
  <c r="P2820" i="11"/>
  <c r="P2395" i="11"/>
  <c r="P1970" i="11"/>
  <c r="P1937" i="11"/>
  <c r="P1317" i="11"/>
  <c r="P990" i="11"/>
  <c r="P795" i="11"/>
  <c r="P3380" i="11"/>
  <c r="P2963" i="11"/>
  <c r="P1641" i="11"/>
  <c r="P3737" i="11"/>
  <c r="P3272" i="11"/>
  <c r="P2647" i="11"/>
  <c r="P1061" i="11"/>
  <c r="P698" i="11"/>
  <c r="P1011" i="11"/>
  <c r="P3206" i="11"/>
  <c r="P3319" i="11"/>
  <c r="P3384" i="11"/>
  <c r="P3446" i="11"/>
  <c r="P2477" i="11"/>
  <c r="P3420" i="11"/>
  <c r="P1856" i="11"/>
  <c r="P2379" i="11"/>
  <c r="P2882" i="11"/>
  <c r="P905" i="11"/>
  <c r="P1307" i="11"/>
  <c r="P1904" i="11"/>
  <c r="P2223" i="11"/>
  <c r="P832" i="11"/>
  <c r="P686" i="11"/>
  <c r="P557" i="11"/>
  <c r="P1124" i="11"/>
  <c r="P995" i="11"/>
  <c r="P858" i="11"/>
  <c r="P281" i="11"/>
  <c r="P839" i="11"/>
  <c r="P3679" i="11"/>
  <c r="P3699" i="11"/>
  <c r="P3719" i="11"/>
  <c r="P3739" i="11"/>
  <c r="P3759" i="11"/>
  <c r="P3802" i="11"/>
  <c r="P3826" i="11"/>
  <c r="P3493" i="11"/>
  <c r="P1953" i="11"/>
  <c r="P3668" i="11"/>
  <c r="P2132" i="11"/>
  <c r="P2627" i="11"/>
  <c r="P3130" i="11"/>
  <c r="P1469" i="11"/>
  <c r="P2489" i="11"/>
  <c r="P2936" i="11"/>
  <c r="P1121" i="11"/>
  <c r="P1615" i="11"/>
  <c r="P1021" i="11"/>
  <c r="P172" i="11"/>
  <c r="P729" i="11"/>
  <c r="P4001" i="11"/>
  <c r="P1442" i="11"/>
  <c r="P1762" i="11"/>
  <c r="P2054" i="11"/>
  <c r="P2422" i="11"/>
  <c r="P2253" i="11"/>
  <c r="P3196" i="11"/>
  <c r="P1557" i="11"/>
  <c r="P2155" i="11"/>
  <c r="P2658" i="11"/>
  <c r="P3553" i="11"/>
  <c r="P3232" i="11"/>
  <c r="P1605" i="11"/>
  <c r="P1999" i="11"/>
  <c r="P286" i="11"/>
  <c r="P708" i="11"/>
  <c r="P450" i="11"/>
  <c r="P423" i="11"/>
  <c r="P134" i="11"/>
  <c r="P1612" i="11"/>
  <c r="P1131" i="11"/>
  <c r="P650" i="11"/>
  <c r="P807" i="11"/>
  <c r="P1406" i="11"/>
  <c r="P965" i="11"/>
  <c r="P1164" i="11"/>
  <c r="P683" i="11"/>
  <c r="P202" i="11"/>
  <c r="P88" i="11"/>
  <c r="P1830" i="11"/>
  <c r="P166" i="11"/>
  <c r="P1652" i="11"/>
  <c r="P1163" i="11"/>
  <c r="P633" i="11"/>
  <c r="P847" i="11"/>
  <c r="P374" i="11"/>
  <c r="P1308" i="11"/>
  <c r="P1043" i="11"/>
  <c r="P786" i="11"/>
  <c r="P73" i="11"/>
  <c r="P503" i="11"/>
  <c r="P1770" i="11"/>
  <c r="P1004" i="11"/>
  <c r="P719" i="11"/>
  <c r="P3631" i="11"/>
  <c r="P3429" i="11"/>
  <c r="P1867" i="11"/>
  <c r="P2836" i="11"/>
  <c r="P2563" i="11"/>
  <c r="P3066" i="11"/>
  <c r="P3193" i="11"/>
  <c r="P1553" i="11"/>
  <c r="P2104" i="11"/>
  <c r="P1507" i="11"/>
  <c r="P1452" i="11"/>
  <c r="P1194" i="11"/>
  <c r="P3967" i="11"/>
  <c r="P1193" i="11"/>
  <c r="P1645" i="11"/>
  <c r="P2364" i="11"/>
  <c r="P2594" i="11"/>
  <c r="P3168" i="11"/>
  <c r="P1518" i="11"/>
  <c r="P560" i="11"/>
  <c r="P660" i="11"/>
  <c r="P464" i="11"/>
  <c r="P13" i="11"/>
  <c r="P16" i="11"/>
  <c r="P700" i="11"/>
  <c r="P775" i="11"/>
  <c r="P53" i="11"/>
  <c r="P777" i="11"/>
  <c r="P439" i="11"/>
  <c r="P1185" i="11"/>
  <c r="P3474" i="11"/>
  <c r="P2708" i="11"/>
  <c r="P2170" i="11"/>
  <c r="P2279" i="11"/>
  <c r="P935" i="11"/>
  <c r="P3930" i="11"/>
  <c r="P2731" i="11"/>
  <c r="P2272" i="11"/>
  <c r="P356" i="11"/>
  <c r="P317" i="11"/>
  <c r="P591" i="11"/>
  <c r="P68" i="11"/>
  <c r="P1638" i="11"/>
  <c r="P67" i="11"/>
  <c r="P1705" i="11"/>
  <c r="P593" i="11"/>
  <c r="P457" i="11"/>
  <c r="P326" i="11"/>
  <c r="P3514" i="11"/>
  <c r="P3243" i="11"/>
  <c r="P2784" i="11"/>
  <c r="P1305" i="11"/>
  <c r="P295" i="11"/>
  <c r="P727" i="11"/>
  <c r="P64" i="11"/>
  <c r="P440" i="11"/>
  <c r="E9" i="11" l="1"/>
  <c r="Y9" i="11"/>
  <c r="T9" i="11"/>
  <c r="S9" i="11"/>
  <c r="N9" i="11"/>
  <c r="M9" i="11"/>
  <c r="L9" i="11"/>
  <c r="K9" i="11"/>
  <c r="J9" i="11"/>
  <c r="I9" i="11"/>
  <c r="H9" i="11"/>
  <c r="F9" i="11"/>
  <c r="D9" i="11"/>
  <c r="C9" i="11"/>
  <c r="B9" i="11"/>
  <c r="S4" i="11"/>
  <c r="S3" i="11"/>
  <c r="Q14" i="11" l="1"/>
  <c r="Q26" i="11"/>
  <c r="Q38" i="11"/>
  <c r="Q50" i="11"/>
  <c r="Q62" i="11"/>
  <c r="Q74" i="11"/>
  <c r="Q86" i="11"/>
  <c r="Q98" i="11"/>
  <c r="Q110" i="11"/>
  <c r="Q122" i="11"/>
  <c r="Q134" i="11"/>
  <c r="Q146" i="11"/>
  <c r="Q158" i="11"/>
  <c r="Q170" i="11"/>
  <c r="Q182" i="11"/>
  <c r="Q194" i="11"/>
  <c r="Q206" i="11"/>
  <c r="Q218" i="11"/>
  <c r="Q230" i="11"/>
  <c r="Q242" i="11"/>
  <c r="Q254" i="11"/>
  <c r="Q266" i="11"/>
  <c r="Q278" i="11"/>
  <c r="Q290" i="11"/>
  <c r="Q302" i="11"/>
  <c r="Q314" i="11"/>
  <c r="Q326" i="11"/>
  <c r="Q338" i="11"/>
  <c r="Q350" i="11"/>
  <c r="Q362" i="11"/>
  <c r="Q374" i="11"/>
  <c r="Q386" i="11"/>
  <c r="Q398" i="11"/>
  <c r="Q410" i="11"/>
  <c r="Q422" i="11"/>
  <c r="Q434" i="11"/>
  <c r="Q446" i="11"/>
  <c r="Q458" i="11"/>
  <c r="Q470" i="11"/>
  <c r="Q482" i="11"/>
  <c r="Q494" i="11"/>
  <c r="Q506" i="11"/>
  <c r="Q518" i="11"/>
  <c r="Q530" i="11"/>
  <c r="Q542" i="11"/>
  <c r="Q554" i="11"/>
  <c r="Q566" i="11"/>
  <c r="Q578" i="11"/>
  <c r="Q590" i="11"/>
  <c r="Q602" i="11"/>
  <c r="Q614" i="11"/>
  <c r="Q626" i="11"/>
  <c r="Q638" i="11"/>
  <c r="Q650" i="11"/>
  <c r="Q662" i="11"/>
  <c r="Q674" i="11"/>
  <c r="Q686" i="11"/>
  <c r="Q698" i="11"/>
  <c r="Q710" i="11"/>
  <c r="Q722" i="11"/>
  <c r="Q734" i="11"/>
  <c r="Q746" i="11"/>
  <c r="Q758" i="11"/>
  <c r="Q770" i="11"/>
  <c r="Q782" i="11"/>
  <c r="Q794" i="11"/>
  <c r="Q806" i="11"/>
  <c r="Q818" i="11"/>
  <c r="Q830" i="11"/>
  <c r="Q842" i="11"/>
  <c r="Q854" i="11"/>
  <c r="Q866" i="11"/>
  <c r="Q878" i="11"/>
  <c r="Q890" i="11"/>
  <c r="Q902" i="11"/>
  <c r="Q914" i="11"/>
  <c r="Q926" i="11"/>
  <c r="Q938" i="11"/>
  <c r="Q950" i="11"/>
  <c r="Q962" i="11"/>
  <c r="Q974" i="11"/>
  <c r="Q986" i="11"/>
  <c r="Q998" i="11"/>
  <c r="Q1010" i="11"/>
  <c r="Q1022" i="11"/>
  <c r="Q15" i="11"/>
  <c r="Q27" i="11"/>
  <c r="Q39" i="11"/>
  <c r="Q51" i="11"/>
  <c r="Q63" i="11"/>
  <c r="Q75" i="11"/>
  <c r="Q87" i="11"/>
  <c r="Q99" i="11"/>
  <c r="Q111" i="11"/>
  <c r="Q123" i="11"/>
  <c r="Q135" i="11"/>
  <c r="Q147" i="11"/>
  <c r="Q159" i="11"/>
  <c r="Q171" i="11"/>
  <c r="Q183" i="11"/>
  <c r="Q195" i="11"/>
  <c r="Q207" i="11"/>
  <c r="Q219" i="11"/>
  <c r="Q231" i="11"/>
  <c r="Q243" i="11"/>
  <c r="Q255" i="11"/>
  <c r="Q267" i="11"/>
  <c r="Q279" i="11"/>
  <c r="Q291" i="11"/>
  <c r="Q303" i="11"/>
  <c r="Q315" i="11"/>
  <c r="Q327" i="11"/>
  <c r="Q339" i="11"/>
  <c r="Q351" i="11"/>
  <c r="Q363" i="11"/>
  <c r="Q375" i="11"/>
  <c r="Q387" i="11"/>
  <c r="Q399" i="11"/>
  <c r="Q411" i="11"/>
  <c r="Q423" i="11"/>
  <c r="Q435" i="11"/>
  <c r="Q447" i="11"/>
  <c r="Q459" i="11"/>
  <c r="Q471" i="11"/>
  <c r="Q483" i="11"/>
  <c r="Q495" i="11"/>
  <c r="Q507" i="11"/>
  <c r="Q519" i="11"/>
  <c r="Q531" i="11"/>
  <c r="Q543" i="11"/>
  <c r="Q555" i="11"/>
  <c r="Q567" i="11"/>
  <c r="Q579" i="11"/>
  <c r="Q591" i="11"/>
  <c r="Q603" i="11"/>
  <c r="Q615" i="11"/>
  <c r="Q627" i="11"/>
  <c r="Q639" i="11"/>
  <c r="Q651" i="11"/>
  <c r="Q663" i="11"/>
  <c r="Q675" i="11"/>
  <c r="Q687" i="11"/>
  <c r="Q699" i="11"/>
  <c r="Q711" i="11"/>
  <c r="Q723" i="11"/>
  <c r="Q16" i="11"/>
  <c r="Q28" i="11"/>
  <c r="Q40" i="11"/>
  <c r="Q52" i="11"/>
  <c r="Q64" i="11"/>
  <c r="Q76" i="11"/>
  <c r="Q88" i="11"/>
  <c r="Q100" i="11"/>
  <c r="Q112" i="11"/>
  <c r="Q124" i="11"/>
  <c r="Q136" i="11"/>
  <c r="Q148" i="11"/>
  <c r="Q160" i="11"/>
  <c r="Q172" i="11"/>
  <c r="Q184" i="11"/>
  <c r="Q196" i="11"/>
  <c r="Q208" i="11"/>
  <c r="Q220" i="11"/>
  <c r="Q232" i="11"/>
  <c r="Q244" i="11"/>
  <c r="Q256" i="11"/>
  <c r="Q268" i="11"/>
  <c r="Q280" i="11"/>
  <c r="Q292" i="11"/>
  <c r="Q304" i="11"/>
  <c r="Q316" i="11"/>
  <c r="Q328" i="11"/>
  <c r="Q340" i="11"/>
  <c r="Q352" i="11"/>
  <c r="Q364" i="11"/>
  <c r="Q376" i="11"/>
  <c r="Q388" i="11"/>
  <c r="Q400" i="11"/>
  <c r="Q412" i="11"/>
  <c r="Q424" i="11"/>
  <c r="Q436" i="11"/>
  <c r="Q448" i="11"/>
  <c r="Q460" i="11"/>
  <c r="Q472" i="11"/>
  <c r="Q484" i="11"/>
  <c r="Q496" i="11"/>
  <c r="Q508" i="11"/>
  <c r="Q520" i="11"/>
  <c r="Q532" i="11"/>
  <c r="Q544" i="11"/>
  <c r="Q556" i="11"/>
  <c r="Q568" i="11"/>
  <c r="Q580" i="11"/>
  <c r="Q592" i="11"/>
  <c r="Q604" i="11"/>
  <c r="Q616" i="11"/>
  <c r="Q628" i="11"/>
  <c r="Q640" i="11"/>
  <c r="Q652" i="11"/>
  <c r="Q664" i="11"/>
  <c r="Q676" i="11"/>
  <c r="Q688" i="11"/>
  <c r="Q700" i="11"/>
  <c r="Q712" i="11"/>
  <c r="Q724" i="11"/>
  <c r="Q736" i="11"/>
  <c r="Q748" i="11"/>
  <c r="Q760" i="11"/>
  <c r="Q772" i="11"/>
  <c r="Q784" i="11"/>
  <c r="Q796" i="11"/>
  <c r="Q808" i="11"/>
  <c r="Q820" i="11"/>
  <c r="Q832" i="11"/>
  <c r="Q844" i="11"/>
  <c r="Q856" i="11"/>
  <c r="Q868" i="11"/>
  <c r="Q880" i="11"/>
  <c r="Q892" i="11"/>
  <c r="Q904" i="11"/>
  <c r="Q916" i="11"/>
  <c r="Q928" i="11"/>
  <c r="Q940" i="11"/>
  <c r="Q952" i="11"/>
  <c r="Q964" i="11"/>
  <c r="Q976" i="11"/>
  <c r="Q988" i="11"/>
  <c r="Q1000" i="11"/>
  <c r="Q17" i="11"/>
  <c r="Q29" i="11"/>
  <c r="Q41" i="11"/>
  <c r="Q53" i="11"/>
  <c r="Q65" i="11"/>
  <c r="Q77" i="11"/>
  <c r="Q89" i="11"/>
  <c r="Q101" i="11"/>
  <c r="Q113" i="11"/>
  <c r="Q125" i="11"/>
  <c r="Q137" i="11"/>
  <c r="Q149" i="11"/>
  <c r="Q161" i="11"/>
  <c r="Q173" i="11"/>
  <c r="Q185" i="11"/>
  <c r="Q197" i="11"/>
  <c r="Q209" i="11"/>
  <c r="Q221" i="11"/>
  <c r="Q233" i="11"/>
  <c r="Q245" i="11"/>
  <c r="Q257" i="11"/>
  <c r="Q269" i="11"/>
  <c r="Q281" i="11"/>
  <c r="Q293" i="11"/>
  <c r="Q305" i="11"/>
  <c r="Q317" i="11"/>
  <c r="Q329" i="11"/>
  <c r="Q341" i="11"/>
  <c r="Q353" i="11"/>
  <c r="Q365" i="11"/>
  <c r="Q377" i="11"/>
  <c r="Q389" i="11"/>
  <c r="Q401" i="11"/>
  <c r="Q413" i="11"/>
  <c r="Q425" i="11"/>
  <c r="Q437" i="11"/>
  <c r="Q449" i="11"/>
  <c r="Q461" i="11"/>
  <c r="Q473" i="11"/>
  <c r="Q485" i="11"/>
  <c r="Q497" i="11"/>
  <c r="Q509" i="11"/>
  <c r="Q521" i="11"/>
  <c r="Q533" i="11"/>
  <c r="Q545" i="11"/>
  <c r="Q557" i="11"/>
  <c r="Q569" i="11"/>
  <c r="Q581" i="11"/>
  <c r="Q593" i="11"/>
  <c r="Q605" i="11"/>
  <c r="Q617" i="11"/>
  <c r="Q629" i="11"/>
  <c r="Q641" i="11"/>
  <c r="Q653" i="11"/>
  <c r="Q665" i="11"/>
  <c r="Q677" i="11"/>
  <c r="Q689" i="11"/>
  <c r="Q701" i="11"/>
  <c r="Q20" i="11"/>
  <c r="Q32" i="11"/>
  <c r="Q44" i="11"/>
  <c r="Q56" i="11"/>
  <c r="Q68" i="11"/>
  <c r="Q80" i="11"/>
  <c r="Q92" i="11"/>
  <c r="Q104" i="11"/>
  <c r="Q116" i="11"/>
  <c r="Q128" i="11"/>
  <c r="Q140" i="11"/>
  <c r="Q152" i="11"/>
  <c r="Q164" i="11"/>
  <c r="Q176" i="11"/>
  <c r="Q188" i="11"/>
  <c r="Q200" i="11"/>
  <c r="Q212" i="11"/>
  <c r="Q224" i="11"/>
  <c r="Q236" i="11"/>
  <c r="Q248" i="11"/>
  <c r="Q260" i="11"/>
  <c r="Q272" i="11"/>
  <c r="Q284" i="11"/>
  <c r="Q296" i="11"/>
  <c r="Q308" i="11"/>
  <c r="Q320" i="11"/>
  <c r="Q332" i="11"/>
  <c r="Q344" i="11"/>
  <c r="Q356" i="11"/>
  <c r="Q368" i="11"/>
  <c r="Q380" i="11"/>
  <c r="Q392" i="11"/>
  <c r="Q404" i="11"/>
  <c r="Q416" i="11"/>
  <c r="Q428" i="11"/>
  <c r="Q440" i="11"/>
  <c r="Q452" i="11"/>
  <c r="Q464" i="11"/>
  <c r="Q476" i="11"/>
  <c r="Q488" i="11"/>
  <c r="Q500" i="11"/>
  <c r="Q512" i="11"/>
  <c r="Q524" i="11"/>
  <c r="Q536" i="11"/>
  <c r="Q548" i="11"/>
  <c r="Q560" i="11"/>
  <c r="Q572" i="11"/>
  <c r="Q584" i="11"/>
  <c r="Q596" i="11"/>
  <c r="Q608" i="11"/>
  <c r="Q620" i="11"/>
  <c r="Q632" i="11"/>
  <c r="Q644" i="11"/>
  <c r="Q656" i="11"/>
  <c r="Q668" i="11"/>
  <c r="Q680" i="11"/>
  <c r="Q692" i="11"/>
  <c r="Q704" i="11"/>
  <c r="Q716" i="11"/>
  <c r="Q728" i="11"/>
  <c r="Q740" i="11"/>
  <c r="Q752" i="11"/>
  <c r="Q764" i="11"/>
  <c r="Q776" i="11"/>
  <c r="Q21" i="11"/>
  <c r="Q33" i="11"/>
  <c r="Q45" i="11"/>
  <c r="Q57" i="11"/>
  <c r="Q69" i="11"/>
  <c r="Q81" i="11"/>
  <c r="Q93" i="11"/>
  <c r="Q105" i="11"/>
  <c r="Q117" i="11"/>
  <c r="Q129" i="11"/>
  <c r="Q141" i="11"/>
  <c r="Q153" i="11"/>
  <c r="Q165" i="11"/>
  <c r="Q177" i="11"/>
  <c r="Q189" i="11"/>
  <c r="Q201" i="11"/>
  <c r="Q213" i="11"/>
  <c r="Q225" i="11"/>
  <c r="Q237" i="11"/>
  <c r="Q249" i="11"/>
  <c r="Q261" i="11"/>
  <c r="Q273" i="11"/>
  <c r="Q285" i="11"/>
  <c r="Q297" i="11"/>
  <c r="Q309" i="11"/>
  <c r="Q321" i="11"/>
  <c r="Q333" i="11"/>
  <c r="Q345" i="11"/>
  <c r="Q357" i="11"/>
  <c r="Q369" i="11"/>
  <c r="Q381" i="11"/>
  <c r="Q393" i="11"/>
  <c r="Q405" i="11"/>
  <c r="Q417" i="11"/>
  <c r="Q429" i="11"/>
  <c r="Q441" i="11"/>
  <c r="Q453" i="11"/>
  <c r="Q465" i="11"/>
  <c r="Q477" i="11"/>
  <c r="Q489" i="11"/>
  <c r="Q501" i="11"/>
  <c r="Q513" i="11"/>
  <c r="Q525" i="11"/>
  <c r="Q537" i="11"/>
  <c r="Q549" i="11"/>
  <c r="Q561" i="11"/>
  <c r="Q573" i="11"/>
  <c r="Q585" i="11"/>
  <c r="Q597" i="11"/>
  <c r="Q609" i="11"/>
  <c r="Q621" i="11"/>
  <c r="Q633" i="11"/>
  <c r="Q645" i="11"/>
  <c r="Q657" i="11"/>
  <c r="Q669" i="11"/>
  <c r="Q681" i="11"/>
  <c r="Q693" i="11"/>
  <c r="Q705" i="11"/>
  <c r="Q717" i="11"/>
  <c r="Q729" i="11"/>
  <c r="Q741" i="11"/>
  <c r="Q753" i="11"/>
  <c r="Q765" i="11"/>
  <c r="Q777" i="11"/>
  <c r="Q789" i="11"/>
  <c r="Q801" i="11"/>
  <c r="Q813" i="11"/>
  <c r="Q825" i="11"/>
  <c r="Q837" i="11"/>
  <c r="Q849" i="11"/>
  <c r="Q861" i="11"/>
  <c r="Q873" i="11"/>
  <c r="Q885" i="11"/>
  <c r="Q897" i="11"/>
  <c r="Q909" i="11"/>
  <c r="Q921" i="11"/>
  <c r="Q933" i="11"/>
  <c r="Q945" i="11"/>
  <c r="Q957" i="11"/>
  <c r="Q969" i="11"/>
  <c r="Q981" i="11"/>
  <c r="Q993" i="11"/>
  <c r="Q1005" i="11"/>
  <c r="Q10" i="11"/>
  <c r="Q11" i="11"/>
  <c r="Q22" i="11"/>
  <c r="Q46" i="11"/>
  <c r="Q70" i="11"/>
  <c r="Q94" i="11"/>
  <c r="Q118" i="11"/>
  <c r="Q142" i="11"/>
  <c r="Q166" i="11"/>
  <c r="Q190" i="11"/>
  <c r="Q214" i="11"/>
  <c r="Q238" i="11"/>
  <c r="Q262" i="11"/>
  <c r="Q286" i="11"/>
  <c r="Q310" i="11"/>
  <c r="Q334" i="11"/>
  <c r="Q358" i="11"/>
  <c r="Q382" i="11"/>
  <c r="Q406" i="11"/>
  <c r="Q430" i="11"/>
  <c r="Q454" i="11"/>
  <c r="Q478" i="11"/>
  <c r="Q502" i="11"/>
  <c r="Q526" i="11"/>
  <c r="Q550" i="11"/>
  <c r="Q574" i="11"/>
  <c r="Q598" i="11"/>
  <c r="Q622" i="11"/>
  <c r="Q646" i="11"/>
  <c r="Q670" i="11"/>
  <c r="Q694" i="11"/>
  <c r="Q715" i="11"/>
  <c r="Q735" i="11"/>
  <c r="Q754" i="11"/>
  <c r="Q771" i="11"/>
  <c r="Q788" i="11"/>
  <c r="Q804" i="11"/>
  <c r="Q821" i="11"/>
  <c r="Q836" i="11"/>
  <c r="Q852" i="11"/>
  <c r="Q869" i="11"/>
  <c r="Q884" i="11"/>
  <c r="Q900" i="11"/>
  <c r="Q917" i="11"/>
  <c r="Q932" i="11"/>
  <c r="Q948" i="11"/>
  <c r="Q965" i="11"/>
  <c r="Q980" i="11"/>
  <c r="Q996" i="11"/>
  <c r="Q1012" i="11"/>
  <c r="Q1025" i="11"/>
  <c r="Q1037" i="11"/>
  <c r="Q1049" i="11"/>
  <c r="Q1061" i="11"/>
  <c r="Q1073" i="11"/>
  <c r="Q1085" i="11"/>
  <c r="Q1097" i="11"/>
  <c r="Q1109" i="11"/>
  <c r="Q1121" i="11"/>
  <c r="Q1133" i="11"/>
  <c r="Q1145" i="11"/>
  <c r="Q1157" i="11"/>
  <c r="Q1169" i="11"/>
  <c r="Q1181" i="11"/>
  <c r="Q1193" i="11"/>
  <c r="Q1205" i="11"/>
  <c r="Q1217" i="11"/>
  <c r="Q1229" i="11"/>
  <c r="Q1241" i="11"/>
  <c r="Q1253" i="11"/>
  <c r="Q1265" i="11"/>
  <c r="Q1277" i="11"/>
  <c r="Q1289" i="11"/>
  <c r="Q1301" i="11"/>
  <c r="Q1313" i="11"/>
  <c r="Q1325" i="11"/>
  <c r="Q1337" i="11"/>
  <c r="Q1349" i="11"/>
  <c r="Q1361" i="11"/>
  <c r="Q1373" i="11"/>
  <c r="Q1385" i="11"/>
  <c r="Q1397" i="11"/>
  <c r="Q1409" i="11"/>
  <c r="Q1421" i="11"/>
  <c r="Q1433" i="11"/>
  <c r="Q1445" i="11"/>
  <c r="Q23" i="11"/>
  <c r="Q47" i="11"/>
  <c r="Q71" i="11"/>
  <c r="Q95" i="11"/>
  <c r="Q119" i="11"/>
  <c r="Q143" i="11"/>
  <c r="Q167" i="11"/>
  <c r="Q191" i="11"/>
  <c r="Q215" i="11"/>
  <c r="Q239" i="11"/>
  <c r="Q263" i="11"/>
  <c r="Q287" i="11"/>
  <c r="Q311" i="11"/>
  <c r="Q335" i="11"/>
  <c r="Q359" i="11"/>
  <c r="Q383" i="11"/>
  <c r="Q407" i="11"/>
  <c r="Q431" i="11"/>
  <c r="Q455" i="11"/>
  <c r="Q479" i="11"/>
  <c r="Q503" i="11"/>
  <c r="Q527" i="11"/>
  <c r="Q551" i="11"/>
  <c r="Q575" i="11"/>
  <c r="Q599" i="11"/>
  <c r="Q623" i="11"/>
  <c r="Q647" i="11"/>
  <c r="Q671" i="11"/>
  <c r="Q695" i="11"/>
  <c r="Q718" i="11"/>
  <c r="Q737" i="11"/>
  <c r="Q755" i="11"/>
  <c r="Q773" i="11"/>
  <c r="Q790" i="11"/>
  <c r="Q805" i="11"/>
  <c r="Q822" i="11"/>
  <c r="Q838" i="11"/>
  <c r="Q853" i="11"/>
  <c r="Q870" i="11"/>
  <c r="Q886" i="11"/>
  <c r="Q901" i="11"/>
  <c r="Q918" i="11"/>
  <c r="Q934" i="11"/>
  <c r="Q949" i="11"/>
  <c r="Q966" i="11"/>
  <c r="Q982" i="11"/>
  <c r="Q997" i="11"/>
  <c r="Q1013" i="11"/>
  <c r="Q1026" i="11"/>
  <c r="Q1038" i="11"/>
  <c r="Q1050" i="11"/>
  <c r="Q1062" i="11"/>
  <c r="Q1074" i="11"/>
  <c r="Q1086" i="11"/>
  <c r="Q1098" i="11"/>
  <c r="Q1110" i="11"/>
  <c r="Q1122" i="11"/>
  <c r="Q1134" i="11"/>
  <c r="Q1146" i="11"/>
  <c r="Q1158" i="11"/>
  <c r="Q1170" i="11"/>
  <c r="Q1182" i="11"/>
  <c r="Q1194" i="11"/>
  <c r="Q1206" i="11"/>
  <c r="Q1218" i="11"/>
  <c r="Q1230" i="11"/>
  <c r="Q1242" i="11"/>
  <c r="Q1254" i="11"/>
  <c r="Q1266" i="11"/>
  <c r="Q1278" i="11"/>
  <c r="Q1290" i="11"/>
  <c r="Q1302" i="11"/>
  <c r="Q1314" i="11"/>
  <c r="Q1326" i="11"/>
  <c r="Q1338" i="11"/>
  <c r="Q1350" i="11"/>
  <c r="Q1362" i="11"/>
  <c r="Q1374" i="11"/>
  <c r="Q1386" i="11"/>
  <c r="Q1398" i="11"/>
  <c r="Q1410" i="11"/>
  <c r="Q1422" i="11"/>
  <c r="Q1434" i="11"/>
  <c r="Q1446" i="11"/>
  <c r="Q1458" i="11"/>
  <c r="Q24" i="11"/>
  <c r="Q48" i="11"/>
  <c r="Q72" i="11"/>
  <c r="Q96" i="11"/>
  <c r="Q120" i="11"/>
  <c r="Q144" i="11"/>
  <c r="Q168" i="11"/>
  <c r="Q192" i="11"/>
  <c r="Q216" i="11"/>
  <c r="Q240" i="11"/>
  <c r="Q264" i="11"/>
  <c r="Q288" i="11"/>
  <c r="Q312" i="11"/>
  <c r="Q336" i="11"/>
  <c r="Q360" i="11"/>
  <c r="Q384" i="11"/>
  <c r="Q408" i="11"/>
  <c r="Q432" i="11"/>
  <c r="Q456" i="11"/>
  <c r="Q480" i="11"/>
  <c r="Q504" i="11"/>
  <c r="Q528" i="11"/>
  <c r="Q552" i="11"/>
  <c r="Q576" i="11"/>
  <c r="Q600" i="11"/>
  <c r="Q624" i="11"/>
  <c r="Q648" i="11"/>
  <c r="Q672" i="11"/>
  <c r="Q696" i="11"/>
  <c r="Q719" i="11"/>
  <c r="Q738" i="11"/>
  <c r="Q756" i="11"/>
  <c r="Q774" i="11"/>
  <c r="Q791" i="11"/>
  <c r="Q807" i="11"/>
  <c r="Q823" i="11"/>
  <c r="Q839" i="11"/>
  <c r="Q855" i="11"/>
  <c r="Q871" i="11"/>
  <c r="Q887" i="11"/>
  <c r="Q903" i="11"/>
  <c r="Q919" i="11"/>
  <c r="Q935" i="11"/>
  <c r="Q951" i="11"/>
  <c r="Q967" i="11"/>
  <c r="Q983" i="11"/>
  <c r="Q999" i="11"/>
  <c r="Q1014" i="11"/>
  <c r="Q1027" i="11"/>
  <c r="Q1039" i="11"/>
  <c r="Q1051" i="11"/>
  <c r="Q1063" i="11"/>
  <c r="Q1075" i="11"/>
  <c r="Q1087" i="11"/>
  <c r="Q1099" i="11"/>
  <c r="Q1111" i="11"/>
  <c r="Q1123" i="11"/>
  <c r="Q1135" i="11"/>
  <c r="Q1147" i="11"/>
  <c r="Q1159" i="11"/>
  <c r="Q1171" i="11"/>
  <c r="Q1183" i="11"/>
  <c r="Q1195" i="11"/>
  <c r="Q1207" i="11"/>
  <c r="Q1219" i="11"/>
  <c r="Q1231" i="11"/>
  <c r="Q1243" i="11"/>
  <c r="Q1255" i="11"/>
  <c r="Q1267" i="11"/>
  <c r="Q1279" i="11"/>
  <c r="Q1291" i="11"/>
  <c r="Q1303" i="11"/>
  <c r="Q1315" i="11"/>
  <c r="Q1327" i="11"/>
  <c r="Q1339" i="11"/>
  <c r="Q1351" i="11"/>
  <c r="Q1363" i="11"/>
  <c r="Q1375" i="11"/>
  <c r="Q1387" i="11"/>
  <c r="Q1399" i="11"/>
  <c r="Q1411" i="11"/>
  <c r="Q1423" i="11"/>
  <c r="Q1435" i="11"/>
  <c r="Q25" i="11"/>
  <c r="Q49" i="11"/>
  <c r="Q73" i="11"/>
  <c r="Q97" i="11"/>
  <c r="Q121" i="11"/>
  <c r="Q145" i="11"/>
  <c r="Q169" i="11"/>
  <c r="Q193" i="11"/>
  <c r="Q217" i="11"/>
  <c r="Q241" i="11"/>
  <c r="Q265" i="11"/>
  <c r="Q289" i="11"/>
  <c r="Q313" i="11"/>
  <c r="Q337" i="11"/>
  <c r="Q361" i="11"/>
  <c r="Q385" i="11"/>
  <c r="Q409" i="11"/>
  <c r="Q433" i="11"/>
  <c r="Q457" i="11"/>
  <c r="Q481" i="11"/>
  <c r="Q505" i="11"/>
  <c r="Q529" i="11"/>
  <c r="Q553" i="11"/>
  <c r="Q577" i="11"/>
  <c r="Q601" i="11"/>
  <c r="Q625" i="11"/>
  <c r="Q649" i="11"/>
  <c r="Q673" i="11"/>
  <c r="Q697" i="11"/>
  <c r="Q720" i="11"/>
  <c r="Q739" i="11"/>
  <c r="Q757" i="11"/>
  <c r="Q775" i="11"/>
  <c r="Q792" i="11"/>
  <c r="Q809" i="11"/>
  <c r="Q824" i="11"/>
  <c r="Q840" i="11"/>
  <c r="Q857" i="11"/>
  <c r="Q872" i="11"/>
  <c r="Q888" i="11"/>
  <c r="Q905" i="11"/>
  <c r="Q920" i="11"/>
  <c r="Q936" i="11"/>
  <c r="Q953" i="11"/>
  <c r="Q968" i="11"/>
  <c r="Q984" i="11"/>
  <c r="Q1001" i="11"/>
  <c r="Q1015" i="11"/>
  <c r="Q1028" i="11"/>
  <c r="Q1040" i="11"/>
  <c r="Q1052" i="11"/>
  <c r="Q1064" i="11"/>
  <c r="Q1076" i="11"/>
  <c r="Q1088" i="11"/>
  <c r="Q1100" i="11"/>
  <c r="Q1112" i="11"/>
  <c r="Q1124" i="11"/>
  <c r="Q1136" i="11"/>
  <c r="Q1148" i="11"/>
  <c r="Q1160" i="11"/>
  <c r="Q1172" i="11"/>
  <c r="Q1184" i="11"/>
  <c r="Q1196" i="11"/>
  <c r="Q1208" i="11"/>
  <c r="Q1220" i="11"/>
  <c r="Q1232" i="11"/>
  <c r="Q1244" i="11"/>
  <c r="Q1256" i="11"/>
  <c r="Q1268" i="11"/>
  <c r="Q1280" i="11"/>
  <c r="Q1292" i="11"/>
  <c r="Q1304" i="11"/>
  <c r="Q1316" i="11"/>
  <c r="Q1328" i="11"/>
  <c r="Q1340" i="11"/>
  <c r="Q1352" i="11"/>
  <c r="Q1364" i="11"/>
  <c r="Q1376" i="11"/>
  <c r="Q1388" i="11"/>
  <c r="Q1400" i="11"/>
  <c r="Q1412" i="11"/>
  <c r="Q1424" i="11"/>
  <c r="Q30" i="11"/>
  <c r="Q54" i="11"/>
  <c r="Q78" i="11"/>
  <c r="Q102" i="11"/>
  <c r="Q126" i="11"/>
  <c r="Q150" i="11"/>
  <c r="Q174" i="11"/>
  <c r="Q198" i="11"/>
  <c r="Q222" i="11"/>
  <c r="Q246" i="11"/>
  <c r="Q270" i="11"/>
  <c r="Q294" i="11"/>
  <c r="Q318" i="11"/>
  <c r="Q342" i="11"/>
  <c r="Q366" i="11"/>
  <c r="Q390" i="11"/>
  <c r="Q414" i="11"/>
  <c r="Q438" i="11"/>
  <c r="Q462" i="11"/>
  <c r="Q486" i="11"/>
  <c r="Q510" i="11"/>
  <c r="Q534" i="11"/>
  <c r="Q558" i="11"/>
  <c r="Q582" i="11"/>
  <c r="Q606" i="11"/>
  <c r="Q630" i="11"/>
  <c r="Q654" i="11"/>
  <c r="Q678" i="11"/>
  <c r="Q702" i="11"/>
  <c r="Q721" i="11"/>
  <c r="Q742" i="11"/>
  <c r="Q759" i="11"/>
  <c r="Q778" i="11"/>
  <c r="Q793" i="11"/>
  <c r="Q810" i="11"/>
  <c r="Q826" i="11"/>
  <c r="Q841" i="11"/>
  <c r="Q858" i="11"/>
  <c r="Q874" i="11"/>
  <c r="Q34" i="11"/>
  <c r="Q58" i="11"/>
  <c r="Q82" i="11"/>
  <c r="Q106" i="11"/>
  <c r="Q130" i="11"/>
  <c r="Q154" i="11"/>
  <c r="Q178" i="11"/>
  <c r="Q202" i="11"/>
  <c r="Q226" i="11"/>
  <c r="Q250" i="11"/>
  <c r="Q274" i="11"/>
  <c r="Q298" i="11"/>
  <c r="Q322" i="11"/>
  <c r="Q346" i="11"/>
  <c r="Q370" i="11"/>
  <c r="Q394" i="11"/>
  <c r="Q418" i="11"/>
  <c r="Q442" i="11"/>
  <c r="Q466" i="11"/>
  <c r="Q490" i="11"/>
  <c r="Q514" i="11"/>
  <c r="Q538" i="11"/>
  <c r="Q562" i="11"/>
  <c r="Q586" i="11"/>
  <c r="Q610" i="11"/>
  <c r="Q634" i="11"/>
  <c r="Q658" i="11"/>
  <c r="Q682" i="11"/>
  <c r="Q706" i="11"/>
  <c r="Q726" i="11"/>
  <c r="Q744" i="11"/>
  <c r="Q762" i="11"/>
  <c r="Q780" i="11"/>
  <c r="Q797" i="11"/>
  <c r="Q812" i="11"/>
  <c r="Q828" i="11"/>
  <c r="Q845" i="11"/>
  <c r="Q860" i="11"/>
  <c r="Q876" i="11"/>
  <c r="Q893" i="11"/>
  <c r="Q908" i="11"/>
  <c r="Q924" i="11"/>
  <c r="Q941" i="11"/>
  <c r="Q956" i="11"/>
  <c r="Q972" i="11"/>
  <c r="Q989" i="11"/>
  <c r="Q1004" i="11"/>
  <c r="Q1018" i="11"/>
  <c r="Q1031" i="11"/>
  <c r="Q1043" i="11"/>
  <c r="Q1055" i="11"/>
  <c r="Q1067" i="11"/>
  <c r="Q1079" i="11"/>
  <c r="Q1091" i="11"/>
  <c r="Q1103" i="11"/>
  <c r="Q1115" i="11"/>
  <c r="Q1127" i="11"/>
  <c r="Q1139" i="11"/>
  <c r="Q1151" i="11"/>
  <c r="Q1163" i="11"/>
  <c r="Q1175" i="11"/>
  <c r="Q1187" i="11"/>
  <c r="Q1199" i="11"/>
  <c r="Q1211" i="11"/>
  <c r="Q1223" i="11"/>
  <c r="Q1235" i="11"/>
  <c r="Q1247" i="11"/>
  <c r="Q1259" i="11"/>
  <c r="Q1271" i="11"/>
  <c r="Q1283" i="11"/>
  <c r="Q1295" i="11"/>
  <c r="Q1307" i="11"/>
  <c r="Q1319" i="11"/>
  <c r="Q1331" i="11"/>
  <c r="Q1343" i="11"/>
  <c r="Q1355" i="11"/>
  <c r="Q1367" i="11"/>
  <c r="Q1379" i="11"/>
  <c r="Q1391" i="11"/>
  <c r="Q1403" i="11"/>
  <c r="Q1415" i="11"/>
  <c r="Q1427" i="11"/>
  <c r="Q1439" i="11"/>
  <c r="Q1451" i="11"/>
  <c r="Q12" i="11"/>
  <c r="Q36" i="11"/>
  <c r="Q60" i="11"/>
  <c r="Q84" i="11"/>
  <c r="Q108" i="11"/>
  <c r="Q132" i="11"/>
  <c r="Q156" i="11"/>
  <c r="Q180" i="11"/>
  <c r="Q204" i="11"/>
  <c r="Q228" i="11"/>
  <c r="Q252" i="11"/>
  <c r="Q276" i="11"/>
  <c r="Q300" i="11"/>
  <c r="Q324" i="11"/>
  <c r="Q348" i="11"/>
  <c r="Q372" i="11"/>
  <c r="Q396" i="11"/>
  <c r="Q420" i="11"/>
  <c r="Q444" i="11"/>
  <c r="Q468" i="11"/>
  <c r="Q492" i="11"/>
  <c r="Q516" i="11"/>
  <c r="Q540" i="11"/>
  <c r="Q564" i="11"/>
  <c r="Q588" i="11"/>
  <c r="Q612" i="11"/>
  <c r="Q636" i="11"/>
  <c r="Q660" i="11"/>
  <c r="Q684" i="11"/>
  <c r="Q708" i="11"/>
  <c r="Q730" i="11"/>
  <c r="Q747" i="11"/>
  <c r="Q766" i="11"/>
  <c r="Q783" i="11"/>
  <c r="Q799" i="11"/>
  <c r="Q815" i="11"/>
  <c r="Q831" i="11"/>
  <c r="Q847" i="11"/>
  <c r="Q863" i="11"/>
  <c r="Q879" i="11"/>
  <c r="Q895" i="11"/>
  <c r="Q911" i="11"/>
  <c r="Q927" i="11"/>
  <c r="Q943" i="11"/>
  <c r="Q959" i="11"/>
  <c r="Q975" i="11"/>
  <c r="Q991" i="11"/>
  <c r="Q1007" i="11"/>
  <c r="Q1020" i="11"/>
  <c r="Q1033" i="11"/>
  <c r="Q1045" i="11"/>
  <c r="Q1057" i="11"/>
  <c r="Q1069" i="11"/>
  <c r="Q1081" i="11"/>
  <c r="Q1093" i="11"/>
  <c r="Q1105" i="11"/>
  <c r="Q1117" i="11"/>
  <c r="Q1129" i="11"/>
  <c r="Q1141" i="11"/>
  <c r="Q1153" i="11"/>
  <c r="Q1165" i="11"/>
  <c r="Q1177" i="11"/>
  <c r="Q1189" i="11"/>
  <c r="Q1201" i="11"/>
  <c r="Q1213" i="11"/>
  <c r="Q1225" i="11"/>
  <c r="Q1237" i="11"/>
  <c r="Q1249" i="11"/>
  <c r="Q1261" i="11"/>
  <c r="Q1273" i="11"/>
  <c r="Q1285" i="11"/>
  <c r="Q1297" i="11"/>
  <c r="Q1309" i="11"/>
  <c r="Q1321" i="11"/>
  <c r="Q1333" i="11"/>
  <c r="Q1345" i="11"/>
  <c r="Q1357" i="11"/>
  <c r="Q1369" i="11"/>
  <c r="Q1381" i="11"/>
  <c r="Q1393" i="11"/>
  <c r="Q1405" i="11"/>
  <c r="Q1417" i="11"/>
  <c r="Q1429" i="11"/>
  <c r="Q13" i="11"/>
  <c r="Q37" i="11"/>
  <c r="Q61" i="11"/>
  <c r="Q85" i="11"/>
  <c r="Q109" i="11"/>
  <c r="Q133" i="11"/>
  <c r="Q157" i="11"/>
  <c r="Q181" i="11"/>
  <c r="Q205" i="11"/>
  <c r="Q229" i="11"/>
  <c r="Q253" i="11"/>
  <c r="Q277" i="11"/>
  <c r="Q301" i="11"/>
  <c r="Q325" i="11"/>
  <c r="Q349" i="11"/>
  <c r="Q373" i="11"/>
  <c r="Q397" i="11"/>
  <c r="Q421" i="11"/>
  <c r="Q445" i="11"/>
  <c r="Q469" i="11"/>
  <c r="Q493" i="11"/>
  <c r="Q517" i="11"/>
  <c r="Q541" i="11"/>
  <c r="Q565" i="11"/>
  <c r="Q589" i="11"/>
  <c r="Q613" i="11"/>
  <c r="Q637" i="11"/>
  <c r="Q661" i="11"/>
  <c r="Q685" i="11"/>
  <c r="Q709" i="11"/>
  <c r="Q731" i="11"/>
  <c r="Q749" i="11"/>
  <c r="Q767" i="11"/>
  <c r="Q785" i="11"/>
  <c r="Q800" i="11"/>
  <c r="Q816" i="11"/>
  <c r="Q833" i="11"/>
  <c r="Q848" i="11"/>
  <c r="Q864" i="11"/>
  <c r="Q881" i="11"/>
  <c r="Q896" i="11"/>
  <c r="Q912" i="11"/>
  <c r="Q929" i="11"/>
  <c r="Q944" i="11"/>
  <c r="Q960" i="11"/>
  <c r="Q977" i="11"/>
  <c r="Q992" i="11"/>
  <c r="Q1008" i="11"/>
  <c r="Q1021" i="11"/>
  <c r="Q1034" i="11"/>
  <c r="Q1046" i="11"/>
  <c r="Q1058" i="11"/>
  <c r="Q1070" i="11"/>
  <c r="Q1082" i="11"/>
  <c r="Q1094" i="11"/>
  <c r="Q1106" i="11"/>
  <c r="Q1118" i="11"/>
  <c r="Q1130" i="11"/>
  <c r="Q1142" i="11"/>
  <c r="Q1154" i="11"/>
  <c r="Q1166" i="11"/>
  <c r="Q1178" i="11"/>
  <c r="Q1190" i="11"/>
  <c r="Q1202" i="11"/>
  <c r="Q1214" i="11"/>
  <c r="Q1226" i="11"/>
  <c r="Q1238" i="11"/>
  <c r="Q1250" i="11"/>
  <c r="Q1262" i="11"/>
  <c r="Q1274" i="11"/>
  <c r="Q1286" i="11"/>
  <c r="Q1298" i="11"/>
  <c r="Q1310" i="11"/>
  <c r="Q1322" i="11"/>
  <c r="Q1334" i="11"/>
  <c r="Q1346" i="11"/>
  <c r="Q1358" i="11"/>
  <c r="Q1370" i="11"/>
  <c r="Q1382" i="11"/>
  <c r="Q1394" i="11"/>
  <c r="Q1406" i="11"/>
  <c r="Q31" i="11"/>
  <c r="Q103" i="11"/>
  <c r="Q175" i="11"/>
  <c r="Q247" i="11"/>
  <c r="Q319" i="11"/>
  <c r="Q391" i="11"/>
  <c r="Q463" i="11"/>
  <c r="Q535" i="11"/>
  <c r="Q607" i="11"/>
  <c r="Q679" i="11"/>
  <c r="Q743" i="11"/>
  <c r="Q795" i="11"/>
  <c r="Q843" i="11"/>
  <c r="Q889" i="11"/>
  <c r="Q925" i="11"/>
  <c r="Q963" i="11"/>
  <c r="Q1003" i="11"/>
  <c r="Q1035" i="11"/>
  <c r="Q1065" i="11"/>
  <c r="Q1092" i="11"/>
  <c r="Q1120" i="11"/>
  <c r="Q1150" i="11"/>
  <c r="Q1179" i="11"/>
  <c r="Q1209" i="11"/>
  <c r="Q1236" i="11"/>
  <c r="Q1264" i="11"/>
  <c r="Q1294" i="11"/>
  <c r="Q1323" i="11"/>
  <c r="Q1353" i="11"/>
  <c r="Q1380" i="11"/>
  <c r="Q1408" i="11"/>
  <c r="Q1432" i="11"/>
  <c r="Q1450" i="11"/>
  <c r="Q1464" i="11"/>
  <c r="Q1476" i="11"/>
  <c r="Q1488" i="11"/>
  <c r="Q1500" i="11"/>
  <c r="Q42" i="11"/>
  <c r="Q114" i="11"/>
  <c r="Q186" i="11"/>
  <c r="Q258" i="11"/>
  <c r="Q330" i="11"/>
  <c r="Q402" i="11"/>
  <c r="Q474" i="11"/>
  <c r="Q546" i="11"/>
  <c r="Q618" i="11"/>
  <c r="Q690" i="11"/>
  <c r="Q750" i="11"/>
  <c r="Q802" i="11"/>
  <c r="Q850" i="11"/>
  <c r="Q894" i="11"/>
  <c r="Q931" i="11"/>
  <c r="Q971" i="11"/>
  <c r="Q1009" i="11"/>
  <c r="Q1041" i="11"/>
  <c r="Q1068" i="11"/>
  <c r="Q1096" i="11"/>
  <c r="Q1126" i="11"/>
  <c r="Q1155" i="11"/>
  <c r="Q1185" i="11"/>
  <c r="Q1212" i="11"/>
  <c r="Q1240" i="11"/>
  <c r="Q1270" i="11"/>
  <c r="Q1299" i="11"/>
  <c r="Q1329" i="11"/>
  <c r="Q1356" i="11"/>
  <c r="Q1384" i="11"/>
  <c r="Q1414" i="11"/>
  <c r="Q1437" i="11"/>
  <c r="Q1453" i="11"/>
  <c r="Q1466" i="11"/>
  <c r="Q1478" i="11"/>
  <c r="Q1490" i="11"/>
  <c r="Q1502" i="11"/>
  <c r="Q1514" i="11"/>
  <c r="Q1526" i="11"/>
  <c r="Q1538" i="11"/>
  <c r="Q1550" i="11"/>
  <c r="Q1562" i="11"/>
  <c r="Q1574" i="11"/>
  <c r="Q1586" i="11"/>
  <c r="Q1598" i="11"/>
  <c r="Q1610" i="11"/>
  <c r="Q1622" i="11"/>
  <c r="Q1634" i="11"/>
  <c r="Q1646" i="11"/>
  <c r="Q1658" i="11"/>
  <c r="Q1670" i="11"/>
  <c r="Q1682" i="11"/>
  <c r="Q1694" i="11"/>
  <c r="Q1706" i="11"/>
  <c r="Q1718" i="11"/>
  <c r="Q1730" i="11"/>
  <c r="Q1742" i="11"/>
  <c r="Q1754" i="11"/>
  <c r="Q1766" i="11"/>
  <c r="Q1778" i="11"/>
  <c r="Q1790" i="11"/>
  <c r="Q1802" i="11"/>
  <c r="Q1814" i="11"/>
  <c r="Q1826" i="11"/>
  <c r="Q1838" i="11"/>
  <c r="Q1850" i="11"/>
  <c r="Q1862" i="11"/>
  <c r="Q1874" i="11"/>
  <c r="Q1886" i="11"/>
  <c r="Q1898" i="11"/>
  <c r="Q1910" i="11"/>
  <c r="Q1922" i="11"/>
  <c r="Q1934" i="11"/>
  <c r="Q1946" i="11"/>
  <c r="Q1958" i="11"/>
  <c r="Q1970" i="11"/>
  <c r="Q1982" i="11"/>
  <c r="Q1994" i="11"/>
  <c r="Q2006" i="11"/>
  <c r="Q2018" i="11"/>
  <c r="Q2030" i="11"/>
  <c r="Q2042" i="11"/>
  <c r="Q2054" i="11"/>
  <c r="Q2066" i="11"/>
  <c r="Q2078" i="11"/>
  <c r="Q2090" i="11"/>
  <c r="Q43" i="11"/>
  <c r="Q115" i="11"/>
  <c r="Q187" i="11"/>
  <c r="Q259" i="11"/>
  <c r="Q331" i="11"/>
  <c r="Q403" i="11"/>
  <c r="Q475" i="11"/>
  <c r="Q547" i="11"/>
  <c r="Q619" i="11"/>
  <c r="Q691" i="11"/>
  <c r="Q751" i="11"/>
  <c r="Q803" i="11"/>
  <c r="Q851" i="11"/>
  <c r="Q898" i="11"/>
  <c r="Q937" i="11"/>
  <c r="Q973" i="11"/>
  <c r="Q1011" i="11"/>
  <c r="Q1042" i="11"/>
  <c r="Q1071" i="11"/>
  <c r="Q1101" i="11"/>
  <c r="Q1128" i="11"/>
  <c r="Q1156" i="11"/>
  <c r="Q1186" i="11"/>
  <c r="Q1215" i="11"/>
  <c r="Q1245" i="11"/>
  <c r="Q1272" i="11"/>
  <c r="Q1300" i="11"/>
  <c r="Q1330" i="11"/>
  <c r="Q1359" i="11"/>
  <c r="Q1389" i="11"/>
  <c r="Q1416" i="11"/>
  <c r="Q1438" i="11"/>
  <c r="Q1454" i="11"/>
  <c r="Q1467" i="11"/>
  <c r="Q1479" i="11"/>
  <c r="Q1491" i="11"/>
  <c r="Q1503" i="11"/>
  <c r="Q1515" i="11"/>
  <c r="Q1527" i="11"/>
  <c r="Q1539" i="11"/>
  <c r="Q1551" i="11"/>
  <c r="Q1563" i="11"/>
  <c r="Q1575" i="11"/>
  <c r="Q1587" i="11"/>
  <c r="Q1599" i="11"/>
  <c r="Q1611" i="11"/>
  <c r="Q1623" i="11"/>
  <c r="Q1635" i="11"/>
  <c r="Q1647" i="11"/>
  <c r="Q1659" i="11"/>
  <c r="Q1671" i="11"/>
  <c r="Q1683" i="11"/>
  <c r="Q1695" i="11"/>
  <c r="Q1707" i="11"/>
  <c r="Q1719" i="11"/>
  <c r="Q1731" i="11"/>
  <c r="Q1743" i="11"/>
  <c r="Q1755" i="11"/>
  <c r="Q1767" i="11"/>
  <c r="Q1779" i="11"/>
  <c r="Q1791" i="11"/>
  <c r="Q1803" i="11"/>
  <c r="Q1815" i="11"/>
  <c r="Q1827" i="11"/>
  <c r="Q1839" i="11"/>
  <c r="Q1851" i="11"/>
  <c r="Q1863" i="11"/>
  <c r="Q1875" i="11"/>
  <c r="Q1887" i="11"/>
  <c r="Q1899" i="11"/>
  <c r="Q1911" i="11"/>
  <c r="Q1923" i="11"/>
  <c r="Q1935" i="11"/>
  <c r="Q1947" i="11"/>
  <c r="Q1959" i="11"/>
  <c r="Q1971" i="11"/>
  <c r="Q1983" i="11"/>
  <c r="Q1995" i="11"/>
  <c r="Q2007" i="11"/>
  <c r="Q2019" i="11"/>
  <c r="Q2031" i="11"/>
  <c r="Q2043" i="11"/>
  <c r="Q2055" i="11"/>
  <c r="Q2067" i="11"/>
  <c r="Q2079" i="11"/>
  <c r="Q2091" i="11"/>
  <c r="Q55" i="11"/>
  <c r="Q127" i="11"/>
  <c r="Q199" i="11"/>
  <c r="Q271" i="11"/>
  <c r="Q343" i="11"/>
  <c r="Q415" i="11"/>
  <c r="Q487" i="11"/>
  <c r="Q559" i="11"/>
  <c r="Q631" i="11"/>
  <c r="Q703" i="11"/>
  <c r="Q761" i="11"/>
  <c r="Q811" i="11"/>
  <c r="Q859" i="11"/>
  <c r="Q899" i="11"/>
  <c r="Q939" i="11"/>
  <c r="Q978" i="11"/>
  <c r="Q1016" i="11"/>
  <c r="Q1044" i="11"/>
  <c r="Q1072" i="11"/>
  <c r="Q1102" i="11"/>
  <c r="Q1131" i="11"/>
  <c r="Q1161" i="11"/>
  <c r="Q1188" i="11"/>
  <c r="Q1216" i="11"/>
  <c r="Q1246" i="11"/>
  <c r="Q1275" i="11"/>
  <c r="Q1305" i="11"/>
  <c r="Q1332" i="11"/>
  <c r="Q1360" i="11"/>
  <c r="Q1390" i="11"/>
  <c r="Q1418" i="11"/>
  <c r="Q1440" i="11"/>
  <c r="Q1455" i="11"/>
  <c r="Q1468" i="11"/>
  <c r="Q1480" i="11"/>
  <c r="Q1492" i="11"/>
  <c r="Q1504" i="11"/>
  <c r="Q1516" i="11"/>
  <c r="Q1528" i="11"/>
  <c r="Q1540" i="11"/>
  <c r="Q1552" i="11"/>
  <c r="Q1564" i="11"/>
  <c r="Q1576" i="11"/>
  <c r="Q1588" i="11"/>
  <c r="Q1600" i="11"/>
  <c r="Q1612" i="11"/>
  <c r="Q1624" i="11"/>
  <c r="Q1636" i="11"/>
  <c r="Q1648" i="11"/>
  <c r="Q1660" i="11"/>
  <c r="Q1672" i="11"/>
  <c r="Q1684" i="11"/>
  <c r="Q1696" i="11"/>
  <c r="Q1708" i="11"/>
  <c r="Q1720" i="11"/>
  <c r="Q1732" i="11"/>
  <c r="Q1744" i="11"/>
  <c r="Q1756" i="11"/>
  <c r="Q1768" i="11"/>
  <c r="Q1780" i="11"/>
  <c r="Q1792" i="11"/>
  <c r="Q1804" i="11"/>
  <c r="Q1816" i="11"/>
  <c r="Q1828" i="11"/>
  <c r="Q1840" i="11"/>
  <c r="Q1852" i="11"/>
  <c r="Q1864" i="11"/>
  <c r="Q1876" i="11"/>
  <c r="Q1888" i="11"/>
  <c r="Q1900" i="11"/>
  <c r="Q1912" i="11"/>
  <c r="Q1924" i="11"/>
  <c r="Q1936" i="11"/>
  <c r="Q1948" i="11"/>
  <c r="Q1960" i="11"/>
  <c r="Q1972" i="11"/>
  <c r="Q1984" i="11"/>
  <c r="Q1996" i="11"/>
  <c r="Q2008" i="11"/>
  <c r="Q2020" i="11"/>
  <c r="Q2032" i="11"/>
  <c r="Q2044" i="11"/>
  <c r="Q2056" i="11"/>
  <c r="Q2068" i="11"/>
  <c r="Q59" i="11"/>
  <c r="Q131" i="11"/>
  <c r="Q203" i="11"/>
  <c r="Q275" i="11"/>
  <c r="Q347" i="11"/>
  <c r="Q419" i="11"/>
  <c r="Q491" i="11"/>
  <c r="Q563" i="11"/>
  <c r="Q635" i="11"/>
  <c r="Q707" i="11"/>
  <c r="Q763" i="11"/>
  <c r="Q814" i="11"/>
  <c r="Q862" i="11"/>
  <c r="Q906" i="11"/>
  <c r="Q942" i="11"/>
  <c r="Q979" i="11"/>
  <c r="Q1017" i="11"/>
  <c r="Q1047" i="11"/>
  <c r="Q1077" i="11"/>
  <c r="Q1104" i="11"/>
  <c r="Q1132" i="11"/>
  <c r="Q1162" i="11"/>
  <c r="Q1191" i="11"/>
  <c r="Q1221" i="11"/>
  <c r="Q1248" i="11"/>
  <c r="Q1276" i="11"/>
  <c r="Q1306" i="11"/>
  <c r="Q1335" i="11"/>
  <c r="Q1365" i="11"/>
  <c r="Q1392" i="11"/>
  <c r="Q1419" i="11"/>
  <c r="Q1441" i="11"/>
  <c r="Q1456" i="11"/>
  <c r="Q1469" i="11"/>
  <c r="Q1481" i="11"/>
  <c r="Q1493" i="11"/>
  <c r="Q1505" i="11"/>
  <c r="Q1517" i="11"/>
  <c r="Q1529" i="11"/>
  <c r="Q1541" i="11"/>
  <c r="Q1553" i="11"/>
  <c r="Q1565" i="11"/>
  <c r="Q1577" i="11"/>
  <c r="Q1589" i="11"/>
  <c r="Q1601" i="11"/>
  <c r="Q1613" i="11"/>
  <c r="Q1625" i="11"/>
  <c r="Q1637" i="11"/>
  <c r="Q1649" i="11"/>
  <c r="Q1661" i="11"/>
  <c r="Q1673" i="11"/>
  <c r="Q1685" i="11"/>
  <c r="Q1697" i="11"/>
  <c r="Q1709" i="11"/>
  <c r="Q1721" i="11"/>
  <c r="Q1733" i="11"/>
  <c r="Q1745" i="11"/>
  <c r="Q1757" i="11"/>
  <c r="Q1769" i="11"/>
  <c r="Q1781" i="11"/>
  <c r="Q1793" i="11"/>
  <c r="Q1805" i="11"/>
  <c r="Q1817" i="11"/>
  <c r="Q1829" i="11"/>
  <c r="Q1841" i="11"/>
  <c r="Q1853" i="11"/>
  <c r="Q1865" i="11"/>
  <c r="Q1877" i="11"/>
  <c r="Q1889" i="11"/>
  <c r="Q1901" i="11"/>
  <c r="Q1913" i="11"/>
  <c r="Q1925" i="11"/>
  <c r="Q1937" i="11"/>
  <c r="Q1949" i="11"/>
  <c r="Q1961" i="11"/>
  <c r="Q1973" i="11"/>
  <c r="Q1985" i="11"/>
  <c r="Q1997" i="11"/>
  <c r="Q2009" i="11"/>
  <c r="Q2021" i="11"/>
  <c r="Q2033" i="11"/>
  <c r="Q2045" i="11"/>
  <c r="Q66" i="11"/>
  <c r="Q138" i="11"/>
  <c r="Q210" i="11"/>
  <c r="Q282" i="11"/>
  <c r="Q354" i="11"/>
  <c r="Q426" i="11"/>
  <c r="Q498" i="11"/>
  <c r="Q570" i="11"/>
  <c r="Q642" i="11"/>
  <c r="Q713" i="11"/>
  <c r="Q768" i="11"/>
  <c r="Q817" i="11"/>
  <c r="Q865" i="11"/>
  <c r="Q907" i="11"/>
  <c r="Q946" i="11"/>
  <c r="Q985" i="11"/>
  <c r="Q1019" i="11"/>
  <c r="Q1048" i="11"/>
  <c r="Q1078" i="11"/>
  <c r="Q1107" i="11"/>
  <c r="Q1137" i="11"/>
  <c r="Q1164" i="11"/>
  <c r="Q1192" i="11"/>
  <c r="Q1222" i="11"/>
  <c r="Q1251" i="11"/>
  <c r="Q1281" i="11"/>
  <c r="Q1308" i="11"/>
  <c r="Q1336" i="11"/>
  <c r="Q1366" i="11"/>
  <c r="Q1395" i="11"/>
  <c r="Q1420" i="11"/>
  <c r="Q1442" i="11"/>
  <c r="Q1457" i="11"/>
  <c r="Q1470" i="11"/>
  <c r="Q1482" i="11"/>
  <c r="Q1494" i="11"/>
  <c r="Q1506" i="11"/>
  <c r="Q1518" i="11"/>
  <c r="Q1530" i="11"/>
  <c r="Q1542" i="11"/>
  <c r="Q1554" i="11"/>
  <c r="Q1566" i="11"/>
  <c r="Q1578" i="11"/>
  <c r="Q1590" i="11"/>
  <c r="Q1602" i="11"/>
  <c r="Q1614" i="11"/>
  <c r="Q1626" i="11"/>
  <c r="Q1638" i="11"/>
  <c r="Q79" i="11"/>
  <c r="Q151" i="11"/>
  <c r="Q223" i="11"/>
  <c r="Q295" i="11"/>
  <c r="Q367" i="11"/>
  <c r="Q439" i="11"/>
  <c r="Q511" i="11"/>
  <c r="Q583" i="11"/>
  <c r="Q655" i="11"/>
  <c r="Q725" i="11"/>
  <c r="Q779" i="11"/>
  <c r="Q827" i="11"/>
  <c r="Q875" i="11"/>
  <c r="Q913" i="11"/>
  <c r="Q954" i="11"/>
  <c r="Q990" i="11"/>
  <c r="Q1024" i="11"/>
  <c r="Q1054" i="11"/>
  <c r="Q1083" i="11"/>
  <c r="Q1113" i="11"/>
  <c r="Q1140" i="11"/>
  <c r="Q1168" i="11"/>
  <c r="Q1198" i="11"/>
  <c r="Q1227" i="11"/>
  <c r="Q1257" i="11"/>
  <c r="Q1284" i="11"/>
  <c r="Q1312" i="11"/>
  <c r="Q1342" i="11"/>
  <c r="Q1371" i="11"/>
  <c r="Q1401" i="11"/>
  <c r="Q1426" i="11"/>
  <c r="Q1444" i="11"/>
  <c r="Q1460" i="11"/>
  <c r="Q1472" i="11"/>
  <c r="Q1484" i="11"/>
  <c r="Q1496" i="11"/>
  <c r="Q1508" i="11"/>
  <c r="Q1520" i="11"/>
  <c r="Q1532" i="11"/>
  <c r="Q1544" i="11"/>
  <c r="Q1556" i="11"/>
  <c r="Q1568" i="11"/>
  <c r="Q1580" i="11"/>
  <c r="Q1592" i="11"/>
  <c r="Q1604" i="11"/>
  <c r="Q1616" i="11"/>
  <c r="Q1628" i="11"/>
  <c r="Q1640" i="11"/>
  <c r="Q1652" i="11"/>
  <c r="Q1664" i="11"/>
  <c r="Q1676" i="11"/>
  <c r="Q1688" i="11"/>
  <c r="Q1700" i="11"/>
  <c r="Q1712" i="11"/>
  <c r="Q1724" i="11"/>
  <c r="Q1736" i="11"/>
  <c r="Q1748" i="11"/>
  <c r="Q1760" i="11"/>
  <c r="Q1772" i="11"/>
  <c r="Q1784" i="11"/>
  <c r="Q1796" i="11"/>
  <c r="Q1808" i="11"/>
  <c r="Q1820" i="11"/>
  <c r="Q1832" i="11"/>
  <c r="Q1844" i="11"/>
  <c r="Q1856" i="11"/>
  <c r="Q1868" i="11"/>
  <c r="Q1880" i="11"/>
  <c r="Q1892" i="11"/>
  <c r="Q1904" i="11"/>
  <c r="Q1916" i="11"/>
  <c r="Q1928" i="11"/>
  <c r="Q1940" i="11"/>
  <c r="Q1952" i="11"/>
  <c r="Q1964" i="11"/>
  <c r="Q1976" i="11"/>
  <c r="Q1988" i="11"/>
  <c r="Q2000" i="11"/>
  <c r="Q2012" i="11"/>
  <c r="Q2024" i="11"/>
  <c r="Q2036" i="11"/>
  <c r="Q2048" i="11"/>
  <c r="Q2060" i="11"/>
  <c r="Q2072" i="11"/>
  <c r="Q18" i="11"/>
  <c r="Q90" i="11"/>
  <c r="Q162" i="11"/>
  <c r="Q234" i="11"/>
  <c r="Q306" i="11"/>
  <c r="Q378" i="11"/>
  <c r="Q450" i="11"/>
  <c r="Q522" i="11"/>
  <c r="Q594" i="11"/>
  <c r="Q666" i="11"/>
  <c r="Q732" i="11"/>
  <c r="Q786" i="11"/>
  <c r="Q834" i="11"/>
  <c r="Q882" i="11"/>
  <c r="Q922" i="11"/>
  <c r="Q958" i="11"/>
  <c r="Q995" i="11"/>
  <c r="Q1030" i="11"/>
  <c r="Q1059" i="11"/>
  <c r="Q1089" i="11"/>
  <c r="Q1116" i="11"/>
  <c r="Q1144" i="11"/>
  <c r="Q1174" i="11"/>
  <c r="Q1203" i="11"/>
  <c r="Q1233" i="11"/>
  <c r="Q1260" i="11"/>
  <c r="Q1288" i="11"/>
  <c r="Q1318" i="11"/>
  <c r="Q1347" i="11"/>
  <c r="Q1377" i="11"/>
  <c r="Q1404" i="11"/>
  <c r="Q1430" i="11"/>
  <c r="Q1448" i="11"/>
  <c r="Q1462" i="11"/>
  <c r="Q1474" i="11"/>
  <c r="Q1486" i="11"/>
  <c r="Q1498" i="11"/>
  <c r="Q1510" i="11"/>
  <c r="Q1522" i="11"/>
  <c r="Q1534" i="11"/>
  <c r="Q1546" i="11"/>
  <c r="Q1558" i="11"/>
  <c r="Q1570" i="11"/>
  <c r="Q1582" i="11"/>
  <c r="Q1594" i="11"/>
  <c r="Q1606" i="11"/>
  <c r="Q1618" i="11"/>
  <c r="Q1630" i="11"/>
  <c r="Q1642" i="11"/>
  <c r="Q1654" i="11"/>
  <c r="Q1666" i="11"/>
  <c r="Q1678" i="11"/>
  <c r="Q1690" i="11"/>
  <c r="Q1702" i="11"/>
  <c r="Q1714" i="11"/>
  <c r="Q1726" i="11"/>
  <c r="Q1738" i="11"/>
  <c r="Q1750" i="11"/>
  <c r="Q1762" i="11"/>
  <c r="Q1774" i="11"/>
  <c r="Q1786" i="11"/>
  <c r="Q1798" i="11"/>
  <c r="Q1810" i="11"/>
  <c r="Q1822" i="11"/>
  <c r="Q1834" i="11"/>
  <c r="Q1846" i="11"/>
  <c r="Q1858" i="11"/>
  <c r="Q1870" i="11"/>
  <c r="Q1882" i="11"/>
  <c r="Q1894" i="11"/>
  <c r="Q1906" i="11"/>
  <c r="Q1918" i="11"/>
  <c r="Q1930" i="11"/>
  <c r="Q1942" i="11"/>
  <c r="Q1954" i="11"/>
  <c r="Q1966" i="11"/>
  <c r="Q1978" i="11"/>
  <c r="Q1990" i="11"/>
  <c r="Q2002" i="11"/>
  <c r="Q2014" i="11"/>
  <c r="Q2026" i="11"/>
  <c r="Q2038" i="11"/>
  <c r="Q2050" i="11"/>
  <c r="Q2062" i="11"/>
  <c r="Q2074" i="11"/>
  <c r="Q19" i="11"/>
  <c r="Q91" i="11"/>
  <c r="Q163" i="11"/>
  <c r="Q235" i="11"/>
  <c r="Q307" i="11"/>
  <c r="Q379" i="11"/>
  <c r="Q451" i="11"/>
  <c r="Q523" i="11"/>
  <c r="Q595" i="11"/>
  <c r="Q667" i="11"/>
  <c r="Q733" i="11"/>
  <c r="Q787" i="11"/>
  <c r="Q835" i="11"/>
  <c r="Q883" i="11"/>
  <c r="Q923" i="11"/>
  <c r="Q961" i="11"/>
  <c r="Q1002" i="11"/>
  <c r="Q1032" i="11"/>
  <c r="Q1060" i="11"/>
  <c r="Q1090" i="11"/>
  <c r="Q1119" i="11"/>
  <c r="Q1149" i="11"/>
  <c r="Q1176" i="11"/>
  <c r="Q1204" i="11"/>
  <c r="Q1234" i="11"/>
  <c r="Q1263" i="11"/>
  <c r="Q1293" i="11"/>
  <c r="Q1320" i="11"/>
  <c r="Q1348" i="11"/>
  <c r="Q1378" i="11"/>
  <c r="Q1407" i="11"/>
  <c r="Q1431" i="11"/>
  <c r="Q1449" i="11"/>
  <c r="Q1463" i="11"/>
  <c r="Q1475" i="11"/>
  <c r="Q1487" i="11"/>
  <c r="Q1499" i="11"/>
  <c r="Q1511" i="11"/>
  <c r="Q1523" i="11"/>
  <c r="Q1535" i="11"/>
  <c r="Q1547" i="11"/>
  <c r="Q1559" i="11"/>
  <c r="Q1571" i="11"/>
  <c r="Q1583" i="11"/>
  <c r="Q1595" i="11"/>
  <c r="Q1607" i="11"/>
  <c r="Q1619" i="11"/>
  <c r="Q1631" i="11"/>
  <c r="Q1643" i="11"/>
  <c r="Q1655" i="11"/>
  <c r="Q1667" i="11"/>
  <c r="Q1679" i="11"/>
  <c r="Q1691" i="11"/>
  <c r="Q1703" i="11"/>
  <c r="Q1715" i="11"/>
  <c r="Q1727" i="11"/>
  <c r="Q1739" i="11"/>
  <c r="Q1751" i="11"/>
  <c r="Q83" i="11"/>
  <c r="Q371" i="11"/>
  <c r="Q659" i="11"/>
  <c r="Q877" i="11"/>
  <c r="Q1029" i="11"/>
  <c r="Q1143" i="11"/>
  <c r="Q1258" i="11"/>
  <c r="Q1372" i="11"/>
  <c r="Q1461" i="11"/>
  <c r="Q1509" i="11"/>
  <c r="Q1545" i="11"/>
  <c r="Q1581" i="11"/>
  <c r="Q1617" i="11"/>
  <c r="Q1651" i="11"/>
  <c r="Q1680" i="11"/>
  <c r="Q1710" i="11"/>
  <c r="Q1737" i="11"/>
  <c r="Q1764" i="11"/>
  <c r="Q1788" i="11"/>
  <c r="Q1812" i="11"/>
  <c r="Q1836" i="11"/>
  <c r="Q1860" i="11"/>
  <c r="Q1884" i="11"/>
  <c r="Q1908" i="11"/>
  <c r="Q1932" i="11"/>
  <c r="Q1956" i="11"/>
  <c r="Q1980" i="11"/>
  <c r="Q2004" i="11"/>
  <c r="Q2028" i="11"/>
  <c r="Q2052" i="11"/>
  <c r="Q2073" i="11"/>
  <c r="Q2088" i="11"/>
  <c r="Q2102" i="11"/>
  <c r="Q2114" i="11"/>
  <c r="Q2126" i="11"/>
  <c r="Q2138" i="11"/>
  <c r="Q2150" i="11"/>
  <c r="Q2162" i="11"/>
  <c r="Q2174" i="11"/>
  <c r="Q2186" i="11"/>
  <c r="Q2198" i="11"/>
  <c r="Q2210" i="11"/>
  <c r="Q2222" i="11"/>
  <c r="Q2234" i="11"/>
  <c r="Q2246" i="11"/>
  <c r="Q2258" i="11"/>
  <c r="Q2270" i="11"/>
  <c r="Q2282" i="11"/>
  <c r="Q2294" i="11"/>
  <c r="Q2306" i="11"/>
  <c r="Q2318" i="11"/>
  <c r="Q2330" i="11"/>
  <c r="Q2342" i="11"/>
  <c r="Q2354" i="11"/>
  <c r="Q2366" i="11"/>
  <c r="Q2378" i="11"/>
  <c r="Q2390" i="11"/>
  <c r="Q2402" i="11"/>
  <c r="Q2414" i="11"/>
  <c r="Q2428" i="11"/>
  <c r="Q2442" i="11"/>
  <c r="Q2455" i="11"/>
  <c r="Q2469" i="11"/>
  <c r="Q2483" i="11"/>
  <c r="Q2497" i="11"/>
  <c r="Q2510" i="11"/>
  <c r="Q2524" i="11"/>
  <c r="Q2538" i="11"/>
  <c r="Q2551" i="11"/>
  <c r="Q2565" i="11"/>
  <c r="Q2579" i="11"/>
  <c r="Q2593" i="11"/>
  <c r="Q2606" i="11"/>
  <c r="Q139" i="11"/>
  <c r="Q427" i="11"/>
  <c r="Q714" i="11"/>
  <c r="Q910" i="11"/>
  <c r="Q1053" i="11"/>
  <c r="Q1167" i="11"/>
  <c r="Q1282" i="11"/>
  <c r="Q1396" i="11"/>
  <c r="Q1471" i="11"/>
  <c r="Q1513" i="11"/>
  <c r="Q1549" i="11"/>
  <c r="Q1585" i="11"/>
  <c r="Q1621" i="11"/>
  <c r="Q1656" i="11"/>
  <c r="Q1686" i="11"/>
  <c r="Q1713" i="11"/>
  <c r="Q1741" i="11"/>
  <c r="Q1770" i="11"/>
  <c r="Q1794" i="11"/>
  <c r="Q1818" i="11"/>
  <c r="Q1842" i="11"/>
  <c r="Q1866" i="11"/>
  <c r="Q1890" i="11"/>
  <c r="Q1914" i="11"/>
  <c r="Q1938" i="11"/>
  <c r="Q1962" i="11"/>
  <c r="Q1986" i="11"/>
  <c r="Q2010" i="11"/>
  <c r="Q2034" i="11"/>
  <c r="Q2057" i="11"/>
  <c r="Q2076" i="11"/>
  <c r="Q2092" i="11"/>
  <c r="Q2104" i="11"/>
  <c r="Q2116" i="11"/>
  <c r="Q2128" i="11"/>
  <c r="Q2140" i="11"/>
  <c r="Q2152" i="11"/>
  <c r="Q2164" i="11"/>
  <c r="Q2176" i="11"/>
  <c r="Q2188" i="11"/>
  <c r="Q2200" i="11"/>
  <c r="Q2212" i="11"/>
  <c r="Q2224" i="11"/>
  <c r="Q2236" i="11"/>
  <c r="Q2248" i="11"/>
  <c r="Q2260" i="11"/>
  <c r="Q2272" i="11"/>
  <c r="Q2284" i="11"/>
  <c r="Q2296" i="11"/>
  <c r="Q2308" i="11"/>
  <c r="Q2320" i="11"/>
  <c r="Q2332" i="11"/>
  <c r="Q2344" i="11"/>
  <c r="Q2356" i="11"/>
  <c r="Q2368" i="11"/>
  <c r="Q2380" i="11"/>
  <c r="Q2392" i="11"/>
  <c r="Q2404" i="11"/>
  <c r="Q2417" i="11"/>
  <c r="Q2430" i="11"/>
  <c r="Q2444" i="11"/>
  <c r="Q2458" i="11"/>
  <c r="Q2471" i="11"/>
  <c r="Q2485" i="11"/>
  <c r="Q2499" i="11"/>
  <c r="Q2513" i="11"/>
  <c r="Q2526" i="11"/>
  <c r="Q2540" i="11"/>
  <c r="Q2554" i="11"/>
  <c r="Q2567" i="11"/>
  <c r="Q2581" i="11"/>
  <c r="Q2595" i="11"/>
  <c r="Q2609" i="11"/>
  <c r="Q2622" i="11"/>
  <c r="Q2636" i="11"/>
  <c r="Q2650" i="11"/>
  <c r="Q2663" i="11"/>
  <c r="Q2677" i="11"/>
  <c r="Q2691" i="11"/>
  <c r="Q2705" i="11"/>
  <c r="Q2718" i="11"/>
  <c r="Q2732" i="11"/>
  <c r="Q2746" i="11"/>
  <c r="Q2759" i="11"/>
  <c r="Q2773" i="11"/>
  <c r="Q155" i="11"/>
  <c r="Q443" i="11"/>
  <c r="Q727" i="11"/>
  <c r="Q915" i="11"/>
  <c r="Q1056" i="11"/>
  <c r="Q1173" i="11"/>
  <c r="Q1287" i="11"/>
  <c r="Q1402" i="11"/>
  <c r="Q1473" i="11"/>
  <c r="Q1519" i="11"/>
  <c r="Q1555" i="11"/>
  <c r="Q1591" i="11"/>
  <c r="Q1627" i="11"/>
  <c r="Q1657" i="11"/>
  <c r="Q1687" i="11"/>
  <c r="Q1716" i="11"/>
  <c r="Q1746" i="11"/>
  <c r="Q1771" i="11"/>
  <c r="Q1795" i="11"/>
  <c r="Q1819" i="11"/>
  <c r="Q1843" i="11"/>
  <c r="Q1867" i="11"/>
  <c r="Q1891" i="11"/>
  <c r="Q1915" i="11"/>
  <c r="Q1939" i="11"/>
  <c r="Q1963" i="11"/>
  <c r="Q1987" i="11"/>
  <c r="Q2011" i="11"/>
  <c r="Q2035" i="11"/>
  <c r="Q2058" i="11"/>
  <c r="Q2077" i="11"/>
  <c r="Q2093" i="11"/>
  <c r="Q2105" i="11"/>
  <c r="Q2117" i="11"/>
  <c r="Q2129" i="11"/>
  <c r="Q2141" i="11"/>
  <c r="Q2153" i="11"/>
  <c r="Q2165" i="11"/>
  <c r="Q2177" i="11"/>
  <c r="Q2189" i="11"/>
  <c r="Q2201" i="11"/>
  <c r="Q2213" i="11"/>
  <c r="Q2225" i="11"/>
  <c r="Q2237" i="11"/>
  <c r="Q2249" i="11"/>
  <c r="Q2261" i="11"/>
  <c r="Q2273" i="11"/>
  <c r="Q2285" i="11"/>
  <c r="Q2297" i="11"/>
  <c r="Q2309" i="11"/>
  <c r="Q2321" i="11"/>
  <c r="Q2333" i="11"/>
  <c r="Q2345" i="11"/>
  <c r="Q2357" i="11"/>
  <c r="Q2369" i="11"/>
  <c r="Q2381" i="11"/>
  <c r="Q2393" i="11"/>
  <c r="Q2405" i="11"/>
  <c r="Q2418" i="11"/>
  <c r="Q2431" i="11"/>
  <c r="Q2445" i="11"/>
  <c r="Q2459" i="11"/>
  <c r="Q2473" i="11"/>
  <c r="Q2486" i="11"/>
  <c r="Q2500" i="11"/>
  <c r="Q2514" i="11"/>
  <c r="Q2527" i="11"/>
  <c r="Q2541" i="11"/>
  <c r="Q2555" i="11"/>
  <c r="Q2569" i="11"/>
  <c r="Q2582" i="11"/>
  <c r="Q2596" i="11"/>
  <c r="Q2610" i="11"/>
  <c r="Q2623" i="11"/>
  <c r="Q2637" i="11"/>
  <c r="Q2651" i="11"/>
  <c r="Q2665" i="11"/>
  <c r="Q2678" i="11"/>
  <c r="Q2692" i="11"/>
  <c r="Q2706" i="11"/>
  <c r="Q2719" i="11"/>
  <c r="Q2733" i="11"/>
  <c r="Q2747" i="11"/>
  <c r="Q179" i="11"/>
  <c r="Q467" i="11"/>
  <c r="Q745" i="11"/>
  <c r="Q930" i="11"/>
  <c r="Q1066" i="11"/>
  <c r="Q1180" i="11"/>
  <c r="Q1296" i="11"/>
  <c r="Q1413" i="11"/>
  <c r="Q1477" i="11"/>
  <c r="Q1521" i="11"/>
  <c r="Q1557" i="11"/>
  <c r="Q1593" i="11"/>
  <c r="Q1629" i="11"/>
  <c r="Q1662" i="11"/>
  <c r="Q1689" i="11"/>
  <c r="Q1717" i="11"/>
  <c r="Q1747" i="11"/>
  <c r="Q1773" i="11"/>
  <c r="Q1797" i="11"/>
  <c r="Q1821" i="11"/>
  <c r="Q1845" i="11"/>
  <c r="Q1869" i="11"/>
  <c r="Q1893" i="11"/>
  <c r="Q1917" i="11"/>
  <c r="Q1941" i="11"/>
  <c r="Q1965" i="11"/>
  <c r="Q1989" i="11"/>
  <c r="Q2013" i="11"/>
  <c r="Q2037" i="11"/>
  <c r="Q2059" i="11"/>
  <c r="Q2080" i="11"/>
  <c r="Q2094" i="11"/>
  <c r="Q2106" i="11"/>
  <c r="Q2118" i="11"/>
  <c r="Q2130" i="11"/>
  <c r="Q2142" i="11"/>
  <c r="Q2154" i="11"/>
  <c r="Q2166" i="11"/>
  <c r="Q2178" i="11"/>
  <c r="Q2190" i="11"/>
  <c r="Q2202" i="11"/>
  <c r="Q2214" i="11"/>
  <c r="Q2226" i="11"/>
  <c r="Q2238" i="11"/>
  <c r="Q2250" i="11"/>
  <c r="Q2262" i="11"/>
  <c r="Q2274" i="11"/>
  <c r="Q2286" i="11"/>
  <c r="Q2298" i="11"/>
  <c r="Q2310" i="11"/>
  <c r="Q2322" i="11"/>
  <c r="Q2334" i="11"/>
  <c r="Q2346" i="11"/>
  <c r="Q2358" i="11"/>
  <c r="Q2370" i="11"/>
  <c r="Q2382" i="11"/>
  <c r="Q2394" i="11"/>
  <c r="Q2406" i="11"/>
  <c r="Q2419" i="11"/>
  <c r="Q2433" i="11"/>
  <c r="Q2446" i="11"/>
  <c r="Q2460" i="11"/>
  <c r="Q2474" i="11"/>
  <c r="Q2487" i="11"/>
  <c r="Q2501" i="11"/>
  <c r="Q2515" i="11"/>
  <c r="Q2529" i="11"/>
  <c r="Q2542" i="11"/>
  <c r="Q2556" i="11"/>
  <c r="Q2570" i="11"/>
  <c r="Q2583" i="11"/>
  <c r="Q2597" i="11"/>
  <c r="Q2611" i="11"/>
  <c r="Q2625" i="11"/>
  <c r="Q2638" i="11"/>
  <c r="Q2652" i="11"/>
  <c r="Q2666" i="11"/>
  <c r="Q2679" i="11"/>
  <c r="Q2693" i="11"/>
  <c r="Q2707" i="11"/>
  <c r="Q2721" i="11"/>
  <c r="Q2734" i="11"/>
  <c r="Q2748" i="11"/>
  <c r="Q2762" i="11"/>
  <c r="Q211" i="11"/>
  <c r="Q499" i="11"/>
  <c r="Q769" i="11"/>
  <c r="Q947" i="11"/>
  <c r="Q1080" i="11"/>
  <c r="Q1197" i="11"/>
  <c r="Q1311" i="11"/>
  <c r="Q1425" i="11"/>
  <c r="Q1483" i="11"/>
  <c r="Q1524" i="11"/>
  <c r="Q1560" i="11"/>
  <c r="Q1596" i="11"/>
  <c r="Q1632" i="11"/>
  <c r="Q1663" i="11"/>
  <c r="Q1692" i="11"/>
  <c r="Q1722" i="11"/>
  <c r="Q1749" i="11"/>
  <c r="Q1775" i="11"/>
  <c r="Q1799" i="11"/>
  <c r="Q1823" i="11"/>
  <c r="Q1847" i="11"/>
  <c r="Q1871" i="11"/>
  <c r="Q1895" i="11"/>
  <c r="Q1919" i="11"/>
  <c r="Q1943" i="11"/>
  <c r="Q1967" i="11"/>
  <c r="Q1991" i="11"/>
  <c r="Q2015" i="11"/>
  <c r="Q2039" i="11"/>
  <c r="Q2061" i="11"/>
  <c r="Q2081" i="11"/>
  <c r="Q2095" i="11"/>
  <c r="Q2107" i="11"/>
  <c r="Q2119" i="11"/>
  <c r="Q2131" i="11"/>
  <c r="Q2143" i="11"/>
  <c r="Q2155" i="11"/>
  <c r="Q2167" i="11"/>
  <c r="Q2179" i="11"/>
  <c r="Q2191" i="11"/>
  <c r="Q2203" i="11"/>
  <c r="Q2215" i="11"/>
  <c r="Q2227" i="11"/>
  <c r="Q2239" i="11"/>
  <c r="Q2251" i="11"/>
  <c r="Q2263" i="11"/>
  <c r="Q2275" i="11"/>
  <c r="Q2287" i="11"/>
  <c r="Q2299" i="11"/>
  <c r="Q2311" i="11"/>
  <c r="Q2323" i="11"/>
  <c r="Q2335" i="11"/>
  <c r="Q2347" i="11"/>
  <c r="Q2359" i="11"/>
  <c r="Q2371" i="11"/>
  <c r="Q2383" i="11"/>
  <c r="Q2395" i="11"/>
  <c r="Q2407" i="11"/>
  <c r="Q2420" i="11"/>
  <c r="Q2434" i="11"/>
  <c r="Q2447" i="11"/>
  <c r="Q2461" i="11"/>
  <c r="Q2475" i="11"/>
  <c r="Q2489" i="11"/>
  <c r="Q2502" i="11"/>
  <c r="Q2516" i="11"/>
  <c r="Q2530" i="11"/>
  <c r="Q2543" i="11"/>
  <c r="Q2557" i="11"/>
  <c r="Q2571" i="11"/>
  <c r="Q2585" i="11"/>
  <c r="Q2598" i="11"/>
  <c r="Q2612" i="11"/>
  <c r="Q2626" i="11"/>
  <c r="Q2639" i="11"/>
  <c r="Q2653" i="11"/>
  <c r="Q2667" i="11"/>
  <c r="Q2681" i="11"/>
  <c r="Q2694" i="11"/>
  <c r="Q2708" i="11"/>
  <c r="Q2722" i="11"/>
  <c r="Q2735" i="11"/>
  <c r="Q2749" i="11"/>
  <c r="Q2763" i="11"/>
  <c r="Q2777" i="11"/>
  <c r="Q227" i="11"/>
  <c r="Q515" i="11"/>
  <c r="Q781" i="11"/>
  <c r="Q955" i="11"/>
  <c r="Q1084" i="11"/>
  <c r="Q1200" i="11"/>
  <c r="Q1317" i="11"/>
  <c r="Q1428" i="11"/>
  <c r="Q1485" i="11"/>
  <c r="Q1525" i="11"/>
  <c r="Q1561" i="11"/>
  <c r="Q1597" i="11"/>
  <c r="Q1633" i="11"/>
  <c r="Q1665" i="11"/>
  <c r="Q1693" i="11"/>
  <c r="Q1723" i="11"/>
  <c r="Q1752" i="11"/>
  <c r="Q1776" i="11"/>
  <c r="Q1800" i="11"/>
  <c r="Q1824" i="11"/>
  <c r="Q1848" i="11"/>
  <c r="Q1872" i="11"/>
  <c r="Q1896" i="11"/>
  <c r="Q1920" i="11"/>
  <c r="Q1944" i="11"/>
  <c r="Q1968" i="11"/>
  <c r="Q1992" i="11"/>
  <c r="Q2016" i="11"/>
  <c r="Q2040" i="11"/>
  <c r="Q2063" i="11"/>
  <c r="Q2082" i="11"/>
  <c r="Q2096" i="11"/>
  <c r="Q2108" i="11"/>
  <c r="Q2120" i="11"/>
  <c r="Q2132" i="11"/>
  <c r="Q2144" i="11"/>
  <c r="Q2156" i="11"/>
  <c r="Q2168" i="11"/>
  <c r="Q2180" i="11"/>
  <c r="Q2192" i="11"/>
  <c r="Q2204" i="11"/>
  <c r="Q2216" i="11"/>
  <c r="Q2228" i="11"/>
  <c r="Q2240" i="11"/>
  <c r="Q2252" i="11"/>
  <c r="Q2264" i="11"/>
  <c r="Q2276" i="11"/>
  <c r="Q2288" i="11"/>
  <c r="Q2300" i="11"/>
  <c r="Q2312" i="11"/>
  <c r="Q2324" i="11"/>
  <c r="Q2336" i="11"/>
  <c r="Q2348" i="11"/>
  <c r="Q2360" i="11"/>
  <c r="Q2372" i="11"/>
  <c r="Q2384" i="11"/>
  <c r="Q2396" i="11"/>
  <c r="Q2408" i="11"/>
  <c r="Q2421" i="11"/>
  <c r="Q2435" i="11"/>
  <c r="Q2449" i="11"/>
  <c r="Q2462" i="11"/>
  <c r="Q2476" i="11"/>
  <c r="Q2490" i="11"/>
  <c r="Q2503" i="11"/>
  <c r="Q2517" i="11"/>
  <c r="Q2531" i="11"/>
  <c r="Q2545" i="11"/>
  <c r="Q2558" i="11"/>
  <c r="Q2572" i="11"/>
  <c r="Q2586" i="11"/>
  <c r="Q2599" i="11"/>
  <c r="Q2613" i="11"/>
  <c r="Q2627" i="11"/>
  <c r="Q2641" i="11"/>
  <c r="Q2654" i="11"/>
  <c r="Q2668" i="11"/>
  <c r="Q2682" i="11"/>
  <c r="Q2695" i="11"/>
  <c r="Q2709" i="11"/>
  <c r="Q2723" i="11"/>
  <c r="Q2737" i="11"/>
  <c r="Q2750" i="11"/>
  <c r="Q283" i="11"/>
  <c r="Q571" i="11"/>
  <c r="Q819" i="11"/>
  <c r="Q987" i="11"/>
  <c r="Q1108" i="11"/>
  <c r="Q1224" i="11"/>
  <c r="Q1341" i="11"/>
  <c r="Q1443" i="11"/>
  <c r="Q1495" i="11"/>
  <c r="Q1533" i="11"/>
  <c r="Q1569" i="11"/>
  <c r="Q1605" i="11"/>
  <c r="Q1641" i="11"/>
  <c r="Q1669" i="11"/>
  <c r="Q1699" i="11"/>
  <c r="Q1728" i="11"/>
  <c r="Q1758" i="11"/>
  <c r="Q1782" i="11"/>
  <c r="Q1806" i="11"/>
  <c r="Q1830" i="11"/>
  <c r="Q1854" i="11"/>
  <c r="Q1878" i="11"/>
  <c r="Q1902" i="11"/>
  <c r="Q1926" i="11"/>
  <c r="Q1950" i="11"/>
  <c r="Q1974" i="11"/>
  <c r="Q1998" i="11"/>
  <c r="Q2022" i="11"/>
  <c r="Q2046" i="11"/>
  <c r="Q2065" i="11"/>
  <c r="Q2084" i="11"/>
  <c r="Q2098" i="11"/>
  <c r="Q2110" i="11"/>
  <c r="Q2122" i="11"/>
  <c r="Q2134" i="11"/>
  <c r="Q2146" i="11"/>
  <c r="Q2158" i="11"/>
  <c r="Q2170" i="11"/>
  <c r="Q2182" i="11"/>
  <c r="Q2194" i="11"/>
  <c r="Q2206" i="11"/>
  <c r="Q2218" i="11"/>
  <c r="Q2230" i="11"/>
  <c r="Q2242" i="11"/>
  <c r="Q2254" i="11"/>
  <c r="Q2266" i="11"/>
  <c r="Q2278" i="11"/>
  <c r="Q2290" i="11"/>
  <c r="Q2302" i="11"/>
  <c r="Q2314" i="11"/>
  <c r="Q2326" i="11"/>
  <c r="Q2338" i="11"/>
  <c r="Q2350" i="11"/>
  <c r="Q2362" i="11"/>
  <c r="Q2374" i="11"/>
  <c r="Q2386" i="11"/>
  <c r="Q2398" i="11"/>
  <c r="Q2410" i="11"/>
  <c r="Q2423" i="11"/>
  <c r="Q2437" i="11"/>
  <c r="Q2451" i="11"/>
  <c r="Q2465" i="11"/>
  <c r="Q2478" i="11"/>
  <c r="Q2492" i="11"/>
  <c r="Q2506" i="11"/>
  <c r="Q2519" i="11"/>
  <c r="Q2533" i="11"/>
  <c r="Q2547" i="11"/>
  <c r="Q2561" i="11"/>
  <c r="Q2574" i="11"/>
  <c r="Q2588" i="11"/>
  <c r="Q2602" i="11"/>
  <c r="Q2615" i="11"/>
  <c r="Q2629" i="11"/>
  <c r="Q2643" i="11"/>
  <c r="Q2657" i="11"/>
  <c r="Q2670" i="11"/>
  <c r="Q2684" i="11"/>
  <c r="Q2698" i="11"/>
  <c r="Q2711" i="11"/>
  <c r="Q2725" i="11"/>
  <c r="Q2739" i="11"/>
  <c r="Q299" i="11"/>
  <c r="Q587" i="11"/>
  <c r="Q829" i="11"/>
  <c r="Q994" i="11"/>
  <c r="Q1114" i="11"/>
  <c r="Q1228" i="11"/>
  <c r="Q1344" i="11"/>
  <c r="Q1447" i="11"/>
  <c r="Q1497" i="11"/>
  <c r="Q1536" i="11"/>
  <c r="Q1572" i="11"/>
  <c r="Q1608" i="11"/>
  <c r="Q1644" i="11"/>
  <c r="Q1674" i="11"/>
  <c r="Q1701" i="11"/>
  <c r="Q1729" i="11"/>
  <c r="Q1759" i="11"/>
  <c r="Q1783" i="11"/>
  <c r="Q1807" i="11"/>
  <c r="Q1831" i="11"/>
  <c r="Q1855" i="11"/>
  <c r="Q1879" i="11"/>
  <c r="Q1903" i="11"/>
  <c r="Q1927" i="11"/>
  <c r="Q1951" i="11"/>
  <c r="Q1975" i="11"/>
  <c r="Q1999" i="11"/>
  <c r="Q2023" i="11"/>
  <c r="Q2047" i="11"/>
  <c r="Q2069" i="11"/>
  <c r="Q2085" i="11"/>
  <c r="Q2099" i="11"/>
  <c r="Q2111" i="11"/>
  <c r="Q2123" i="11"/>
  <c r="Q2135" i="11"/>
  <c r="Q2147" i="11"/>
  <c r="Q2159" i="11"/>
  <c r="Q2171" i="11"/>
  <c r="Q2183" i="11"/>
  <c r="Q2195" i="11"/>
  <c r="Q2207" i="11"/>
  <c r="Q2219" i="11"/>
  <c r="Q2231" i="11"/>
  <c r="Q2243" i="11"/>
  <c r="Q2255" i="11"/>
  <c r="Q2267" i="11"/>
  <c r="Q2279" i="11"/>
  <c r="Q2291" i="11"/>
  <c r="Q2303" i="11"/>
  <c r="Q2315" i="11"/>
  <c r="Q2327" i="11"/>
  <c r="Q2339" i="11"/>
  <c r="Q2351" i="11"/>
  <c r="Q2363" i="11"/>
  <c r="Q2375" i="11"/>
  <c r="Q2387" i="11"/>
  <c r="Q2399" i="11"/>
  <c r="Q2411" i="11"/>
  <c r="Q2425" i="11"/>
  <c r="Q2438" i="11"/>
  <c r="Q2452" i="11"/>
  <c r="Q2466" i="11"/>
  <c r="Q2479" i="11"/>
  <c r="Q2493" i="11"/>
  <c r="Q2507" i="11"/>
  <c r="Q2521" i="11"/>
  <c r="Q2534" i="11"/>
  <c r="Q2548" i="11"/>
  <c r="Q2562" i="11"/>
  <c r="Q2575" i="11"/>
  <c r="Q2589" i="11"/>
  <c r="Q2603" i="11"/>
  <c r="Q2617" i="11"/>
  <c r="Q2630" i="11"/>
  <c r="Q2644" i="11"/>
  <c r="Q2658" i="11"/>
  <c r="Q2671" i="11"/>
  <c r="Q2685" i="11"/>
  <c r="Q2699" i="11"/>
  <c r="Q2713" i="11"/>
  <c r="Q2726" i="11"/>
  <c r="Q2740" i="11"/>
  <c r="Q35" i="11"/>
  <c r="Q323" i="11"/>
  <c r="Q611" i="11"/>
  <c r="Q846" i="11"/>
  <c r="Q1006" i="11"/>
  <c r="Q1125" i="11"/>
  <c r="Q1239" i="11"/>
  <c r="Q1354" i="11"/>
  <c r="Q1452" i="11"/>
  <c r="Q1501" i="11"/>
  <c r="Q1537" i="11"/>
  <c r="Q1573" i="11"/>
  <c r="Q1609" i="11"/>
  <c r="Q1645" i="11"/>
  <c r="Q1675" i="11"/>
  <c r="Q1704" i="11"/>
  <c r="Q1734" i="11"/>
  <c r="Q1761" i="11"/>
  <c r="Q1785" i="11"/>
  <c r="Q1809" i="11"/>
  <c r="Q1833" i="11"/>
  <c r="Q1857" i="11"/>
  <c r="Q1881" i="11"/>
  <c r="Q1905" i="11"/>
  <c r="Q1929" i="11"/>
  <c r="Q1953" i="11"/>
  <c r="Q1977" i="11"/>
  <c r="Q2001" i="11"/>
  <c r="Q2025" i="11"/>
  <c r="Q2049" i="11"/>
  <c r="Q2070" i="11"/>
  <c r="Q2086" i="11"/>
  <c r="Q2100" i="11"/>
  <c r="Q2112" i="11"/>
  <c r="Q2124" i="11"/>
  <c r="Q2136" i="11"/>
  <c r="Q2148" i="11"/>
  <c r="Q2160" i="11"/>
  <c r="Q2172" i="11"/>
  <c r="Q2184" i="11"/>
  <c r="Q2196" i="11"/>
  <c r="Q2208" i="11"/>
  <c r="Q2220" i="11"/>
  <c r="Q2232" i="11"/>
  <c r="Q2244" i="11"/>
  <c r="Q2256" i="11"/>
  <c r="Q2268" i="11"/>
  <c r="Q2280" i="11"/>
  <c r="Q2292" i="11"/>
  <c r="Q2304" i="11"/>
  <c r="Q2316" i="11"/>
  <c r="Q2328" i="11"/>
  <c r="Q2340" i="11"/>
  <c r="Q2352" i="11"/>
  <c r="Q2364" i="11"/>
  <c r="Q2376" i="11"/>
  <c r="Q2388" i="11"/>
  <c r="Q2400" i="11"/>
  <c r="Q2412" i="11"/>
  <c r="Q2426" i="11"/>
  <c r="Q2439" i="11"/>
  <c r="Q2453" i="11"/>
  <c r="Q2467" i="11"/>
  <c r="Q2481" i="11"/>
  <c r="Q2494" i="11"/>
  <c r="Q2508" i="11"/>
  <c r="Q2522" i="11"/>
  <c r="Q2535" i="11"/>
  <c r="Q2549" i="11"/>
  <c r="Q2563" i="11"/>
  <c r="Q2577" i="11"/>
  <c r="Q2590" i="11"/>
  <c r="Q2604" i="11"/>
  <c r="Q2618" i="11"/>
  <c r="Q2631" i="11"/>
  <c r="Q2645" i="11"/>
  <c r="Q2659" i="11"/>
  <c r="Q2673" i="11"/>
  <c r="Q2686" i="11"/>
  <c r="Q2700" i="11"/>
  <c r="Q2714" i="11"/>
  <c r="Q2727" i="11"/>
  <c r="Q2741" i="11"/>
  <c r="Q2755" i="11"/>
  <c r="Q67" i="11"/>
  <c r="Q355" i="11"/>
  <c r="Q643" i="11"/>
  <c r="Q867" i="11"/>
  <c r="Q1023" i="11"/>
  <c r="Q1138" i="11"/>
  <c r="Q1252" i="11"/>
  <c r="Q1368" i="11"/>
  <c r="Q1459" i="11"/>
  <c r="Q1507" i="11"/>
  <c r="Q1543" i="11"/>
  <c r="Q1579" i="11"/>
  <c r="Q1615" i="11"/>
  <c r="Q1650" i="11"/>
  <c r="Q1677" i="11"/>
  <c r="Q1705" i="11"/>
  <c r="Q1735" i="11"/>
  <c r="Q1763" i="11"/>
  <c r="Q1787" i="11"/>
  <c r="Q1811" i="11"/>
  <c r="Q1835" i="11"/>
  <c r="Q1859" i="11"/>
  <c r="Q1883" i="11"/>
  <c r="Q1907" i="11"/>
  <c r="Q1931" i="11"/>
  <c r="Q1955" i="11"/>
  <c r="Q1979" i="11"/>
  <c r="Q2003" i="11"/>
  <c r="Q2027" i="11"/>
  <c r="Q2051" i="11"/>
  <c r="Q2071" i="11"/>
  <c r="Q2087" i="11"/>
  <c r="Q2101" i="11"/>
  <c r="Q2113" i="11"/>
  <c r="Q2125" i="11"/>
  <c r="Q2137" i="11"/>
  <c r="Q2149" i="11"/>
  <c r="Q2161" i="11"/>
  <c r="Q2173" i="11"/>
  <c r="Q2185" i="11"/>
  <c r="Q2197" i="11"/>
  <c r="Q2209" i="11"/>
  <c r="Q2221" i="11"/>
  <c r="Q2233" i="11"/>
  <c r="Q2245" i="11"/>
  <c r="Q2257" i="11"/>
  <c r="Q2269" i="11"/>
  <c r="Q2281" i="11"/>
  <c r="Q2293" i="11"/>
  <c r="Q2305" i="11"/>
  <c r="Q2317" i="11"/>
  <c r="Q2329" i="11"/>
  <c r="Q2341" i="11"/>
  <c r="Q2353" i="11"/>
  <c r="Q2365" i="11"/>
  <c r="Q2377" i="11"/>
  <c r="Q2389" i="11"/>
  <c r="Q2401" i="11"/>
  <c r="Q2413" i="11"/>
  <c r="Q2427" i="11"/>
  <c r="Q2441" i="11"/>
  <c r="Q2454" i="11"/>
  <c r="Q2468" i="11"/>
  <c r="Q2482" i="11"/>
  <c r="Q2495" i="11"/>
  <c r="Q2509" i="11"/>
  <c r="Q2523" i="11"/>
  <c r="Q2537" i="11"/>
  <c r="Q2550" i="11"/>
  <c r="Q2564" i="11"/>
  <c r="Q2578" i="11"/>
  <c r="Q2591" i="11"/>
  <c r="Q2605" i="11"/>
  <c r="Q2619" i="11"/>
  <c r="Q2633" i="11"/>
  <c r="Q2646" i="11"/>
  <c r="Q2660" i="11"/>
  <c r="Q2674" i="11"/>
  <c r="Q2687" i="11"/>
  <c r="Q2701" i="11"/>
  <c r="Q2715" i="11"/>
  <c r="Q2729" i="11"/>
  <c r="Q2742" i="11"/>
  <c r="Q2756" i="11"/>
  <c r="Q395" i="11"/>
  <c r="Q1383" i="11"/>
  <c r="Q1653" i="11"/>
  <c r="Q1813" i="11"/>
  <c r="Q1957" i="11"/>
  <c r="Q2089" i="11"/>
  <c r="Q2163" i="11"/>
  <c r="Q2235" i="11"/>
  <c r="Q2307" i="11"/>
  <c r="Q2379" i="11"/>
  <c r="Q2457" i="11"/>
  <c r="Q2539" i="11"/>
  <c r="Q2620" i="11"/>
  <c r="Q2675" i="11"/>
  <c r="Q2730" i="11"/>
  <c r="Q2765" i="11"/>
  <c r="Q2781" i="11"/>
  <c r="Q2795" i="11"/>
  <c r="Q2809" i="11"/>
  <c r="Q2822" i="11"/>
  <c r="Q2836" i="11"/>
  <c r="Q2850" i="11"/>
  <c r="Q2863" i="11"/>
  <c r="Q2875" i="11"/>
  <c r="Q2887" i="11"/>
  <c r="Q2899" i="11"/>
  <c r="Q2911" i="11"/>
  <c r="Q2923" i="11"/>
  <c r="Q2935" i="11"/>
  <c r="Q2947" i="11"/>
  <c r="Q2959" i="11"/>
  <c r="Q2971" i="11"/>
  <c r="Q2983" i="11"/>
  <c r="Q2995" i="11"/>
  <c r="Q3007" i="11"/>
  <c r="Q3019" i="11"/>
  <c r="Q3031" i="11"/>
  <c r="Q3043" i="11"/>
  <c r="Q3055" i="11"/>
  <c r="Q3067" i="11"/>
  <c r="Q3079" i="11"/>
  <c r="Q3091" i="11"/>
  <c r="Q3103" i="11"/>
  <c r="Q3115" i="11"/>
  <c r="Q3127" i="11"/>
  <c r="Q3139" i="11"/>
  <c r="Q3151" i="11"/>
  <c r="Q3163" i="11"/>
  <c r="Q3175" i="11"/>
  <c r="Q3187" i="11"/>
  <c r="Q3199" i="11"/>
  <c r="Q3211" i="11"/>
  <c r="Q3223" i="11"/>
  <c r="Q3235" i="11"/>
  <c r="Q3247" i="11"/>
  <c r="Q3259" i="11"/>
  <c r="Q3271" i="11"/>
  <c r="Q3283" i="11"/>
  <c r="Q3295" i="11"/>
  <c r="Q3307" i="11"/>
  <c r="Q3319" i="11"/>
  <c r="Q3331" i="11"/>
  <c r="Q3343" i="11"/>
  <c r="Q3355" i="11"/>
  <c r="Q3367" i="11"/>
  <c r="Q3379" i="11"/>
  <c r="Q3391" i="11"/>
  <c r="Q3403" i="11"/>
  <c r="Q3415" i="11"/>
  <c r="Q3427" i="11"/>
  <c r="Q3439" i="11"/>
  <c r="Q3451" i="11"/>
  <c r="Q3463" i="11"/>
  <c r="Q3475" i="11"/>
  <c r="Q3487" i="11"/>
  <c r="Q3499" i="11"/>
  <c r="Q3511" i="11"/>
  <c r="Q539" i="11"/>
  <c r="Q1436" i="11"/>
  <c r="Q1668" i="11"/>
  <c r="Q1825" i="11"/>
  <c r="Q1969" i="11"/>
  <c r="Q2097" i="11"/>
  <c r="Q2169" i="11"/>
  <c r="Q2241" i="11"/>
  <c r="Q2313" i="11"/>
  <c r="Q2385" i="11"/>
  <c r="Q2463" i="11"/>
  <c r="Q2546" i="11"/>
  <c r="Q2621" i="11"/>
  <c r="Q2676" i="11"/>
  <c r="Q2731" i="11"/>
  <c r="Q2766" i="11"/>
  <c r="Q2782" i="11"/>
  <c r="Q2796" i="11"/>
  <c r="Q2810" i="11"/>
  <c r="Q2823" i="11"/>
  <c r="Q2837" i="11"/>
  <c r="Q2851" i="11"/>
  <c r="Q2864" i="11"/>
  <c r="Q2876" i="11"/>
  <c r="Q2888" i="11"/>
  <c r="Q2900" i="11"/>
  <c r="Q2912" i="11"/>
  <c r="Q2924" i="11"/>
  <c r="Q2936" i="11"/>
  <c r="Q2948" i="11"/>
  <c r="Q2960" i="11"/>
  <c r="Q2972" i="11"/>
  <c r="Q2984" i="11"/>
  <c r="Q2996" i="11"/>
  <c r="Q3008" i="11"/>
  <c r="Q3020" i="11"/>
  <c r="Q3032" i="11"/>
  <c r="Q3044" i="11"/>
  <c r="Q3056" i="11"/>
  <c r="Q3068" i="11"/>
  <c r="Q3080" i="11"/>
  <c r="Q3092" i="11"/>
  <c r="Q3104" i="11"/>
  <c r="Q3116" i="11"/>
  <c r="Q3128" i="11"/>
  <c r="Q3140" i="11"/>
  <c r="Q3152" i="11"/>
  <c r="Q3164" i="11"/>
  <c r="Q3176" i="11"/>
  <c r="Q3188" i="11"/>
  <c r="Q3200" i="11"/>
  <c r="Q3212" i="11"/>
  <c r="Q3224" i="11"/>
  <c r="Q3236" i="11"/>
  <c r="Q3248" i="11"/>
  <c r="Q3260" i="11"/>
  <c r="Q3272" i="11"/>
  <c r="Q3284" i="11"/>
  <c r="Q3296" i="11"/>
  <c r="Q3308" i="11"/>
  <c r="Q3320" i="11"/>
  <c r="Q683" i="11"/>
  <c r="Q1465" i="11"/>
  <c r="Q1681" i="11"/>
  <c r="Q1837" i="11"/>
  <c r="Q1981" i="11"/>
  <c r="Q2103" i="11"/>
  <c r="Q2175" i="11"/>
  <c r="Q2247" i="11"/>
  <c r="Q2319" i="11"/>
  <c r="Q2391" i="11"/>
  <c r="Q2470" i="11"/>
  <c r="Q2553" i="11"/>
  <c r="Q2628" i="11"/>
  <c r="Q2683" i="11"/>
  <c r="Q2738" i="11"/>
  <c r="Q2767" i="11"/>
  <c r="Q2783" i="11"/>
  <c r="Q2797" i="11"/>
  <c r="Q2811" i="11"/>
  <c r="Q2825" i="11"/>
  <c r="Q2838" i="11"/>
  <c r="Q2852" i="11"/>
  <c r="Q2865" i="11"/>
  <c r="Q2877" i="11"/>
  <c r="Q2889" i="11"/>
  <c r="Q2901" i="11"/>
  <c r="Q2913" i="11"/>
  <c r="Q2925" i="11"/>
  <c r="Q2937" i="11"/>
  <c r="Q2949" i="11"/>
  <c r="Q2961" i="11"/>
  <c r="Q2973" i="11"/>
  <c r="Q2985" i="11"/>
  <c r="Q2997" i="11"/>
  <c r="Q3009" i="11"/>
  <c r="Q3021" i="11"/>
  <c r="Q3033" i="11"/>
  <c r="Q3045" i="11"/>
  <c r="Q3057" i="11"/>
  <c r="Q3069" i="11"/>
  <c r="Q3081" i="11"/>
  <c r="Q3093" i="11"/>
  <c r="Q3105" i="11"/>
  <c r="Q3117" i="11"/>
  <c r="Q3129" i="11"/>
  <c r="Q3141" i="11"/>
  <c r="Q3153" i="11"/>
  <c r="Q3165" i="11"/>
  <c r="Q3177" i="11"/>
  <c r="Q3189" i="11"/>
  <c r="Q3201" i="11"/>
  <c r="Q3213" i="11"/>
  <c r="Q3225" i="11"/>
  <c r="Q3237" i="11"/>
  <c r="Q3249" i="11"/>
  <c r="Q3261" i="11"/>
  <c r="Q3273" i="11"/>
  <c r="Q3285" i="11"/>
  <c r="Q3297" i="11"/>
  <c r="Q3309" i="11"/>
  <c r="Q3321" i="11"/>
  <c r="Q3333" i="11"/>
  <c r="Q3345" i="11"/>
  <c r="Q3357" i="11"/>
  <c r="Q3369" i="11"/>
  <c r="Q3381" i="11"/>
  <c r="Q3393" i="11"/>
  <c r="Q3405" i="11"/>
  <c r="Q3417" i="11"/>
  <c r="Q3429" i="11"/>
  <c r="Q3441" i="11"/>
  <c r="Q3453" i="11"/>
  <c r="Q3465" i="11"/>
  <c r="Q3477" i="11"/>
  <c r="Q3489" i="11"/>
  <c r="Q3501" i="11"/>
  <c r="Q3513" i="11"/>
  <c r="Q3525" i="11"/>
  <c r="Q3537" i="11"/>
  <c r="Q3549" i="11"/>
  <c r="Q3561" i="11"/>
  <c r="Q3573" i="11"/>
  <c r="Q3585" i="11"/>
  <c r="Q3597" i="11"/>
  <c r="Q3609" i="11"/>
  <c r="Q3621" i="11"/>
  <c r="Q798" i="11"/>
  <c r="Q1489" i="11"/>
  <c r="Q1698" i="11"/>
  <c r="Q1849" i="11"/>
  <c r="Q1993" i="11"/>
  <c r="Q2109" i="11"/>
  <c r="Q2181" i="11"/>
  <c r="Q2253" i="11"/>
  <c r="Q2325" i="11"/>
  <c r="Q2397" i="11"/>
  <c r="Q2477" i="11"/>
  <c r="Q2559" i="11"/>
  <c r="Q2634" i="11"/>
  <c r="Q2689" i="11"/>
  <c r="Q2743" i="11"/>
  <c r="Q2769" i="11"/>
  <c r="Q2785" i="11"/>
  <c r="Q2798" i="11"/>
  <c r="Q2812" i="11"/>
  <c r="Q2826" i="11"/>
  <c r="Q2839" i="11"/>
  <c r="Q2853" i="11"/>
  <c r="Q2866" i="11"/>
  <c r="Q2878" i="11"/>
  <c r="Q2890" i="11"/>
  <c r="Q2902" i="11"/>
  <c r="Q2914" i="11"/>
  <c r="Q2926" i="11"/>
  <c r="Q2938" i="11"/>
  <c r="Q2950" i="11"/>
  <c r="Q2962" i="11"/>
  <c r="Q2974" i="11"/>
  <c r="Q2986" i="11"/>
  <c r="Q2998" i="11"/>
  <c r="Q3010" i="11"/>
  <c r="Q3022" i="11"/>
  <c r="Q3034" i="11"/>
  <c r="Q3046" i="11"/>
  <c r="Q3058" i="11"/>
  <c r="Q3070" i="11"/>
  <c r="Q3082" i="11"/>
  <c r="Q3094" i="11"/>
  <c r="Q3106" i="11"/>
  <c r="Q3118" i="11"/>
  <c r="Q3130" i="11"/>
  <c r="Q3142" i="11"/>
  <c r="Q3154" i="11"/>
  <c r="Q3166" i="11"/>
  <c r="Q3178" i="11"/>
  <c r="Q3190" i="11"/>
  <c r="Q3202" i="11"/>
  <c r="Q3214" i="11"/>
  <c r="Q3226" i="11"/>
  <c r="Q3238" i="11"/>
  <c r="Q3250" i="11"/>
  <c r="Q3262" i="11"/>
  <c r="Q3274" i="11"/>
  <c r="Q3286" i="11"/>
  <c r="Q3298" i="11"/>
  <c r="Q3310" i="11"/>
  <c r="Q3322" i="11"/>
  <c r="Q3334" i="11"/>
  <c r="Q3346" i="11"/>
  <c r="Q3358" i="11"/>
  <c r="Q3370" i="11"/>
  <c r="Q3382" i="11"/>
  <c r="Q3394" i="11"/>
  <c r="Q3406" i="11"/>
  <c r="Q3418" i="11"/>
  <c r="Q3430" i="11"/>
  <c r="Q3442" i="11"/>
  <c r="Q3454" i="11"/>
  <c r="Q3466" i="11"/>
  <c r="Q3478" i="11"/>
  <c r="Q3490" i="11"/>
  <c r="Q3502" i="11"/>
  <c r="Q3514" i="11"/>
  <c r="Q3526" i="11"/>
  <c r="Q3538" i="11"/>
  <c r="Q3550" i="11"/>
  <c r="Q3562" i="11"/>
  <c r="Q3574" i="11"/>
  <c r="Q3586" i="11"/>
  <c r="Q3598" i="11"/>
  <c r="Q3610" i="11"/>
  <c r="Q3622" i="11"/>
  <c r="Q3634" i="11"/>
  <c r="Q891" i="11"/>
  <c r="Q1512" i="11"/>
  <c r="Q1711" i="11"/>
  <c r="Q1861" i="11"/>
  <c r="Q2005" i="11"/>
  <c r="Q2115" i="11"/>
  <c r="Q2187" i="11"/>
  <c r="Q2259" i="11"/>
  <c r="Q2331" i="11"/>
  <c r="Q2403" i="11"/>
  <c r="Q2484" i="11"/>
  <c r="Q2566" i="11"/>
  <c r="Q2635" i="11"/>
  <c r="Q2690" i="11"/>
  <c r="Q2745" i="11"/>
  <c r="Q2770" i="11"/>
  <c r="Q2786" i="11"/>
  <c r="Q2799" i="11"/>
  <c r="Q2813" i="11"/>
  <c r="Q2827" i="11"/>
  <c r="Q2841" i="11"/>
  <c r="Q2854" i="11"/>
  <c r="Q2867" i="11"/>
  <c r="Q2879" i="11"/>
  <c r="Q2891" i="11"/>
  <c r="Q2903" i="11"/>
  <c r="Q2915" i="11"/>
  <c r="Q2927" i="11"/>
  <c r="Q2939" i="11"/>
  <c r="Q2951" i="11"/>
  <c r="Q2963" i="11"/>
  <c r="Q2975" i="11"/>
  <c r="Q2987" i="11"/>
  <c r="Q2999" i="11"/>
  <c r="Q3011" i="11"/>
  <c r="Q3023" i="11"/>
  <c r="Q3035" i="11"/>
  <c r="Q3047" i="11"/>
  <c r="Q3059" i="11"/>
  <c r="Q3071" i="11"/>
  <c r="Q3083" i="11"/>
  <c r="Q3095" i="11"/>
  <c r="Q3107" i="11"/>
  <c r="Q3119" i="11"/>
  <c r="Q3131" i="11"/>
  <c r="Q3143" i="11"/>
  <c r="Q3155" i="11"/>
  <c r="Q3167" i="11"/>
  <c r="Q3179" i="11"/>
  <c r="Q3191" i="11"/>
  <c r="Q3203" i="11"/>
  <c r="Q3215" i="11"/>
  <c r="Q3227" i="11"/>
  <c r="Q3239" i="11"/>
  <c r="Q3251" i="11"/>
  <c r="Q3263" i="11"/>
  <c r="Q3275" i="11"/>
  <c r="Q3287" i="11"/>
  <c r="Q3299" i="11"/>
  <c r="Q3311" i="11"/>
  <c r="Q3323" i="11"/>
  <c r="Q3335" i="11"/>
  <c r="Q3347" i="11"/>
  <c r="Q3359" i="11"/>
  <c r="Q3371" i="11"/>
  <c r="Q3383" i="11"/>
  <c r="Q3395" i="11"/>
  <c r="Q3407" i="11"/>
  <c r="Q3419" i="11"/>
  <c r="Q3431" i="11"/>
  <c r="Q3443" i="11"/>
  <c r="Q3455" i="11"/>
  <c r="Q3467" i="11"/>
  <c r="Q3479" i="11"/>
  <c r="Q3491" i="11"/>
  <c r="Q3503" i="11"/>
  <c r="Q3515" i="11"/>
  <c r="Q3527" i="11"/>
  <c r="Q3539" i="11"/>
  <c r="Q3551" i="11"/>
  <c r="Q3563" i="11"/>
  <c r="Q3575" i="11"/>
  <c r="Q3587" i="11"/>
  <c r="Q3599" i="11"/>
  <c r="Q3611" i="11"/>
  <c r="Q970" i="11"/>
  <c r="Q1531" i="11"/>
  <c r="Q1725" i="11"/>
  <c r="Q1873" i="11"/>
  <c r="Q2017" i="11"/>
  <c r="Q2121" i="11"/>
  <c r="Q2193" i="11"/>
  <c r="Q2265" i="11"/>
  <c r="Q2337" i="11"/>
  <c r="Q2409" i="11"/>
  <c r="Q2491" i="11"/>
  <c r="Q2573" i="11"/>
  <c r="Q2642" i="11"/>
  <c r="Q2697" i="11"/>
  <c r="Q2751" i="11"/>
  <c r="Q2771" i="11"/>
  <c r="Q2787" i="11"/>
  <c r="Q2801" i="11"/>
  <c r="Q2814" i="11"/>
  <c r="Q2828" i="11"/>
  <c r="Q2842" i="11"/>
  <c r="Q2855" i="11"/>
  <c r="Q2868" i="11"/>
  <c r="Q2880" i="11"/>
  <c r="Q2892" i="11"/>
  <c r="Q2904" i="11"/>
  <c r="Q2916" i="11"/>
  <c r="Q2928" i="11"/>
  <c r="Q2940" i="11"/>
  <c r="Q2952" i="11"/>
  <c r="Q2964" i="11"/>
  <c r="Q2976" i="11"/>
  <c r="Q2988" i="11"/>
  <c r="Q3000" i="11"/>
  <c r="Q3012" i="11"/>
  <c r="Q3024" i="11"/>
  <c r="Q3036" i="11"/>
  <c r="Q3048" i="11"/>
  <c r="Q3060" i="11"/>
  <c r="Q3072" i="11"/>
  <c r="Q3084" i="11"/>
  <c r="Q3096" i="11"/>
  <c r="Q3108" i="11"/>
  <c r="Q3120" i="11"/>
  <c r="Q3132" i="11"/>
  <c r="Q3144" i="11"/>
  <c r="Q3156" i="11"/>
  <c r="Q3168" i="11"/>
  <c r="Q3180" i="11"/>
  <c r="Q3192" i="11"/>
  <c r="Q3204" i="11"/>
  <c r="Q3216" i="11"/>
  <c r="Q3228" i="11"/>
  <c r="Q3240" i="11"/>
  <c r="Q3252" i="11"/>
  <c r="Q3264" i="11"/>
  <c r="Q3276" i="11"/>
  <c r="Q3288" i="11"/>
  <c r="Q3300" i="11"/>
  <c r="Q3312" i="11"/>
  <c r="Q3324" i="11"/>
  <c r="Q3336" i="11"/>
  <c r="Q3348" i="11"/>
  <c r="Q3360" i="11"/>
  <c r="Q3372" i="11"/>
  <c r="Q3384" i="11"/>
  <c r="Q3396" i="11"/>
  <c r="Q3408" i="11"/>
  <c r="Q3420" i="11"/>
  <c r="Q3432" i="11"/>
  <c r="Q3444" i="11"/>
  <c r="Q3456" i="11"/>
  <c r="Q3468" i="11"/>
  <c r="Q3480" i="11"/>
  <c r="Q3492" i="11"/>
  <c r="Q3504" i="11"/>
  <c r="Q3516" i="11"/>
  <c r="Q3528" i="11"/>
  <c r="Q3540" i="11"/>
  <c r="Q3552" i="11"/>
  <c r="Q3564" i="11"/>
  <c r="Q3576" i="11"/>
  <c r="Q3588" i="11"/>
  <c r="Q3600" i="11"/>
  <c r="Q3612" i="11"/>
  <c r="Q3624" i="11"/>
  <c r="Q3636" i="11"/>
  <c r="Q1036" i="11"/>
  <c r="Q1548" i="11"/>
  <c r="Q1740" i="11"/>
  <c r="Q1885" i="11"/>
  <c r="Q2029" i="11"/>
  <c r="Q2127" i="11"/>
  <c r="Q2199" i="11"/>
  <c r="Q2271" i="11"/>
  <c r="Q2343" i="11"/>
  <c r="Q2415" i="11"/>
  <c r="Q2498" i="11"/>
  <c r="Q2580" i="11"/>
  <c r="Q2647" i="11"/>
  <c r="Q2702" i="11"/>
  <c r="Q2753" i="11"/>
  <c r="Q2772" i="11"/>
  <c r="Q2788" i="11"/>
  <c r="Q2802" i="11"/>
  <c r="Q2815" i="11"/>
  <c r="Q2829" i="11"/>
  <c r="Q2843" i="11"/>
  <c r="Q2857" i="11"/>
  <c r="Q2869" i="11"/>
  <c r="Q2881" i="11"/>
  <c r="Q2893" i="11"/>
  <c r="Q2905" i="11"/>
  <c r="Q2917" i="11"/>
  <c r="Q2929" i="11"/>
  <c r="Q2941" i="11"/>
  <c r="Q2953" i="11"/>
  <c r="Q2965" i="11"/>
  <c r="Q2977" i="11"/>
  <c r="Q2989" i="11"/>
  <c r="Q3001" i="11"/>
  <c r="Q3013" i="11"/>
  <c r="Q3025" i="11"/>
  <c r="Q3037" i="11"/>
  <c r="Q3049" i="11"/>
  <c r="Q3061" i="11"/>
  <c r="Q3073" i="11"/>
  <c r="Q3085" i="11"/>
  <c r="Q3097" i="11"/>
  <c r="Q3109" i="11"/>
  <c r="Q3121" i="11"/>
  <c r="Q3133" i="11"/>
  <c r="Q3145" i="11"/>
  <c r="Q3157" i="11"/>
  <c r="Q3169" i="11"/>
  <c r="Q3181" i="11"/>
  <c r="Q3193" i="11"/>
  <c r="Q3205" i="11"/>
  <c r="Q3217" i="11"/>
  <c r="Q3229" i="11"/>
  <c r="Q3241" i="11"/>
  <c r="Q3253" i="11"/>
  <c r="Q3265" i="11"/>
  <c r="Q3277" i="11"/>
  <c r="Q3289" i="11"/>
  <c r="Q3301" i="11"/>
  <c r="Q3313" i="11"/>
  <c r="Q3325" i="11"/>
  <c r="Q3337" i="11"/>
  <c r="Q3349" i="11"/>
  <c r="Q3361" i="11"/>
  <c r="Q3373" i="11"/>
  <c r="Q3385" i="11"/>
  <c r="Q3397" i="11"/>
  <c r="Q3409" i="11"/>
  <c r="Q3421" i="11"/>
  <c r="Q3433" i="11"/>
  <c r="Q3445" i="11"/>
  <c r="Q3457" i="11"/>
  <c r="Q3469" i="11"/>
  <c r="Q3481" i="11"/>
  <c r="Q3493" i="11"/>
  <c r="Q3505" i="11"/>
  <c r="Q3517" i="11"/>
  <c r="Q3529" i="11"/>
  <c r="Q3541" i="11"/>
  <c r="Q3553" i="11"/>
  <c r="Q1152" i="11"/>
  <c r="Q1584" i="11"/>
  <c r="Q1765" i="11"/>
  <c r="Q1909" i="11"/>
  <c r="Q2053" i="11"/>
  <c r="Q2139" i="11"/>
  <c r="Q2211" i="11"/>
  <c r="Q2283" i="11"/>
  <c r="Q2355" i="11"/>
  <c r="Q2429" i="11"/>
  <c r="Q2511" i="11"/>
  <c r="Q2594" i="11"/>
  <c r="Q2655" i="11"/>
  <c r="Q2710" i="11"/>
  <c r="Q2757" i="11"/>
  <c r="Q2775" i="11"/>
  <c r="Q2790" i="11"/>
  <c r="Q2804" i="11"/>
  <c r="Q2818" i="11"/>
  <c r="Q2831" i="11"/>
  <c r="Q2845" i="11"/>
  <c r="Q2859" i="11"/>
  <c r="Q2871" i="11"/>
  <c r="Q2883" i="11"/>
  <c r="Q2895" i="11"/>
  <c r="Q2907" i="11"/>
  <c r="Q2919" i="11"/>
  <c r="Q2931" i="11"/>
  <c r="Q2943" i="11"/>
  <c r="Q2955" i="11"/>
  <c r="Q2967" i="11"/>
  <c r="Q2979" i="11"/>
  <c r="Q2991" i="11"/>
  <c r="Q3003" i="11"/>
  <c r="Q3015" i="11"/>
  <c r="Q3027" i="11"/>
  <c r="Q3039" i="11"/>
  <c r="Q3051" i="11"/>
  <c r="Q3063" i="11"/>
  <c r="Q3075" i="11"/>
  <c r="Q3087" i="11"/>
  <c r="Q3099" i="11"/>
  <c r="Q3111" i="11"/>
  <c r="Q3123" i="11"/>
  <c r="Q3135" i="11"/>
  <c r="Q3147" i="11"/>
  <c r="Q3159" i="11"/>
  <c r="Q3171" i="11"/>
  <c r="Q3183" i="11"/>
  <c r="Q3195" i="11"/>
  <c r="Q3207" i="11"/>
  <c r="Q3219" i="11"/>
  <c r="Q3231" i="11"/>
  <c r="Q3243" i="11"/>
  <c r="Q3255" i="11"/>
  <c r="Q3267" i="11"/>
  <c r="Q3279" i="11"/>
  <c r="Q3291" i="11"/>
  <c r="Q3303" i="11"/>
  <c r="Q3315" i="11"/>
  <c r="Q3327" i="11"/>
  <c r="Q3339" i="11"/>
  <c r="Q3351" i="11"/>
  <c r="Q3363" i="11"/>
  <c r="Q3375" i="11"/>
  <c r="Q3387" i="11"/>
  <c r="Q3399" i="11"/>
  <c r="Q3411" i="11"/>
  <c r="Q3423" i="11"/>
  <c r="Q3435" i="11"/>
  <c r="Q3447" i="11"/>
  <c r="Q3459" i="11"/>
  <c r="Q3471" i="11"/>
  <c r="Q3483" i="11"/>
  <c r="Q3495" i="11"/>
  <c r="Q3507" i="11"/>
  <c r="Q3519" i="11"/>
  <c r="Q3531" i="11"/>
  <c r="Q3543" i="11"/>
  <c r="Q3555" i="11"/>
  <c r="Q3567" i="11"/>
  <c r="Q3579" i="11"/>
  <c r="Q3591" i="11"/>
  <c r="Q3603" i="11"/>
  <c r="Q3615" i="11"/>
  <c r="Q1210" i="11"/>
  <c r="Q1603" i="11"/>
  <c r="Q1777" i="11"/>
  <c r="Q1921" i="11"/>
  <c r="Q2064" i="11"/>
  <c r="Q2145" i="11"/>
  <c r="Q2217" i="11"/>
  <c r="Q2289" i="11"/>
  <c r="Q2361" i="11"/>
  <c r="Q2436" i="11"/>
  <c r="Q2518" i="11"/>
  <c r="Q2601" i="11"/>
  <c r="Q2661" i="11"/>
  <c r="Q2716" i="11"/>
  <c r="Q2758" i="11"/>
  <c r="Q2778" i="11"/>
  <c r="Q2791" i="11"/>
  <c r="Q2805" i="11"/>
  <c r="Q2819" i="11"/>
  <c r="Q2833" i="11"/>
  <c r="Q2846" i="11"/>
  <c r="Q2860" i="11"/>
  <c r="Q2872" i="11"/>
  <c r="Q2884" i="11"/>
  <c r="Q2896" i="11"/>
  <c r="Q2908" i="11"/>
  <c r="Q2920" i="11"/>
  <c r="Q2932" i="11"/>
  <c r="Q2944" i="11"/>
  <c r="Q2956" i="11"/>
  <c r="Q2968" i="11"/>
  <c r="Q2980" i="11"/>
  <c r="Q2992" i="11"/>
  <c r="Q3004" i="11"/>
  <c r="Q3016" i="11"/>
  <c r="Q3028" i="11"/>
  <c r="Q3040" i="11"/>
  <c r="Q3052" i="11"/>
  <c r="Q3064" i="11"/>
  <c r="Q3076" i="11"/>
  <c r="Q3088" i="11"/>
  <c r="Q3100" i="11"/>
  <c r="Q3112" i="11"/>
  <c r="Q3124" i="11"/>
  <c r="Q3136" i="11"/>
  <c r="Q3148" i="11"/>
  <c r="Q3160" i="11"/>
  <c r="Q3172" i="11"/>
  <c r="Q3184" i="11"/>
  <c r="Q3196" i="11"/>
  <c r="Q3208" i="11"/>
  <c r="Q3220" i="11"/>
  <c r="Q3232" i="11"/>
  <c r="Q3244" i="11"/>
  <c r="Q3256" i="11"/>
  <c r="Q3268" i="11"/>
  <c r="Q3280" i="11"/>
  <c r="Q3292" i="11"/>
  <c r="Q3304" i="11"/>
  <c r="Q3316" i="11"/>
  <c r="Q3328" i="11"/>
  <c r="Q3340" i="11"/>
  <c r="Q3352" i="11"/>
  <c r="Q3364" i="11"/>
  <c r="Q3376" i="11"/>
  <c r="Q3388" i="11"/>
  <c r="Q3400" i="11"/>
  <c r="Q3412" i="11"/>
  <c r="Q3424" i="11"/>
  <c r="Q3436" i="11"/>
  <c r="Q3448" i="11"/>
  <c r="Q3460" i="11"/>
  <c r="Q3472" i="11"/>
  <c r="Q3484" i="11"/>
  <c r="Q3496" i="11"/>
  <c r="Q3508" i="11"/>
  <c r="Q3520" i="11"/>
  <c r="Q3532" i="11"/>
  <c r="Q3544" i="11"/>
  <c r="Q3556" i="11"/>
  <c r="Q3568" i="11"/>
  <c r="Q3580" i="11"/>
  <c r="Q3592" i="11"/>
  <c r="Q3604" i="11"/>
  <c r="Q3616" i="11"/>
  <c r="Q107" i="11"/>
  <c r="Q1269" i="11"/>
  <c r="Q1620" i="11"/>
  <c r="Q1789" i="11"/>
  <c r="Q1933" i="11"/>
  <c r="Q2075" i="11"/>
  <c r="Q2151" i="11"/>
  <c r="Q2223" i="11"/>
  <c r="Q2295" i="11"/>
  <c r="Q2367" i="11"/>
  <c r="Q2443" i="11"/>
  <c r="Q2525" i="11"/>
  <c r="Q2607" i="11"/>
  <c r="Q2662" i="11"/>
  <c r="Q2717" i="11"/>
  <c r="Q2761" i="11"/>
  <c r="Q2779" i="11"/>
  <c r="Q2793" i="11"/>
  <c r="Q2806" i="11"/>
  <c r="Q2820" i="11"/>
  <c r="Q2834" i="11"/>
  <c r="Q2847" i="11"/>
  <c r="Q2861" i="11"/>
  <c r="Q2873" i="11"/>
  <c r="Q2885" i="11"/>
  <c r="Q2897" i="11"/>
  <c r="Q2909" i="11"/>
  <c r="Q2921" i="11"/>
  <c r="Q2933" i="11"/>
  <c r="Q2945" i="11"/>
  <c r="Q2957" i="11"/>
  <c r="Q2969" i="11"/>
  <c r="Q2981" i="11"/>
  <c r="Q2993" i="11"/>
  <c r="Q3005" i="11"/>
  <c r="Q3017" i="11"/>
  <c r="Q3029" i="11"/>
  <c r="Q3041" i="11"/>
  <c r="Q3053" i="11"/>
  <c r="Q3065" i="11"/>
  <c r="Q3077" i="11"/>
  <c r="Q3089" i="11"/>
  <c r="Q3101" i="11"/>
  <c r="Q3113" i="11"/>
  <c r="Q3125" i="11"/>
  <c r="Q3137" i="11"/>
  <c r="Q3149" i="11"/>
  <c r="Q3161" i="11"/>
  <c r="Q3173" i="11"/>
  <c r="Q3185" i="11"/>
  <c r="Q3197" i="11"/>
  <c r="Q3209" i="11"/>
  <c r="Q3221" i="11"/>
  <c r="Q3233" i="11"/>
  <c r="Q3245" i="11"/>
  <c r="Q3257" i="11"/>
  <c r="Q3269" i="11"/>
  <c r="Q3281" i="11"/>
  <c r="Q3293" i="11"/>
  <c r="Q3305" i="11"/>
  <c r="Q3317" i="11"/>
  <c r="Q3329" i="11"/>
  <c r="Q3341" i="11"/>
  <c r="Q3353" i="11"/>
  <c r="Q3365" i="11"/>
  <c r="Q3377" i="11"/>
  <c r="Q3389" i="11"/>
  <c r="Q3401" i="11"/>
  <c r="Q3413" i="11"/>
  <c r="Q3425" i="11"/>
  <c r="Q3437" i="11"/>
  <c r="Q3449" i="11"/>
  <c r="Q3461" i="11"/>
  <c r="Q3473" i="11"/>
  <c r="Q3485" i="11"/>
  <c r="Q3497" i="11"/>
  <c r="Q3509" i="11"/>
  <c r="Q3521" i="11"/>
  <c r="Q3533" i="11"/>
  <c r="Q3545" i="11"/>
  <c r="Q3557" i="11"/>
  <c r="Q3569" i="11"/>
  <c r="Q3581" i="11"/>
  <c r="Q3593" i="11"/>
  <c r="Q3605" i="11"/>
  <c r="Q3617" i="11"/>
  <c r="Q251" i="11"/>
  <c r="Q1324" i="11"/>
  <c r="Q1639" i="11"/>
  <c r="Q1801" i="11"/>
  <c r="Q1945" i="11"/>
  <c r="Q2083" i="11"/>
  <c r="Q2157" i="11"/>
  <c r="Q2229" i="11"/>
  <c r="Q2301" i="11"/>
  <c r="Q2373" i="11"/>
  <c r="Q2450" i="11"/>
  <c r="Q2532" i="11"/>
  <c r="Q2614" i="11"/>
  <c r="Q2669" i="11"/>
  <c r="Q2724" i="11"/>
  <c r="Q2764" i="11"/>
  <c r="Q2780" i="11"/>
  <c r="Q2794" i="11"/>
  <c r="Q2807" i="11"/>
  <c r="Q2821" i="11"/>
  <c r="Q2835" i="11"/>
  <c r="Q2849" i="11"/>
  <c r="Q2862" i="11"/>
  <c r="Q2874" i="11"/>
  <c r="Q2886" i="11"/>
  <c r="Q2898" i="11"/>
  <c r="Q2910" i="11"/>
  <c r="Q2922" i="11"/>
  <c r="Q2934" i="11"/>
  <c r="Q2946" i="11"/>
  <c r="Q2958" i="11"/>
  <c r="Q2970" i="11"/>
  <c r="Q2982" i="11"/>
  <c r="Q2994" i="11"/>
  <c r="Q3006" i="11"/>
  <c r="Q3018" i="11"/>
  <c r="Q3030" i="11"/>
  <c r="Q3042" i="11"/>
  <c r="Q3054" i="11"/>
  <c r="Q3066" i="11"/>
  <c r="Q3078" i="11"/>
  <c r="Q3090" i="11"/>
  <c r="Q3102" i="11"/>
  <c r="Q3114" i="11"/>
  <c r="Q3126" i="11"/>
  <c r="Q3138" i="11"/>
  <c r="Q3150" i="11"/>
  <c r="Q3162" i="11"/>
  <c r="Q3174" i="11"/>
  <c r="Q3186" i="11"/>
  <c r="Q3198" i="11"/>
  <c r="Q3210" i="11"/>
  <c r="Q3222" i="11"/>
  <c r="Q3234" i="11"/>
  <c r="Q3246" i="11"/>
  <c r="Q3258" i="11"/>
  <c r="Q3270" i="11"/>
  <c r="Q3282" i="11"/>
  <c r="Q3294" i="11"/>
  <c r="Q3306" i="11"/>
  <c r="Q3318" i="11"/>
  <c r="Q3330" i="11"/>
  <c r="Q3342" i="11"/>
  <c r="Q3354" i="11"/>
  <c r="Q3366" i="11"/>
  <c r="Q3378" i="11"/>
  <c r="Q3390" i="11"/>
  <c r="Q3402" i="11"/>
  <c r="Q3414" i="11"/>
  <c r="Q3426" i="11"/>
  <c r="Q3438" i="11"/>
  <c r="Q3450" i="11"/>
  <c r="Q3462" i="11"/>
  <c r="Q3474" i="11"/>
  <c r="Q3486" i="11"/>
  <c r="Q3498" i="11"/>
  <c r="Q3510" i="11"/>
  <c r="Q3522" i="11"/>
  <c r="Q3534" i="11"/>
  <c r="Q3546" i="11"/>
  <c r="Q3558" i="11"/>
  <c r="Q3570" i="11"/>
  <c r="Q3582" i="11"/>
  <c r="Q3594" i="11"/>
  <c r="Q3606" i="11"/>
  <c r="Q1753" i="11"/>
  <c r="Q2754" i="11"/>
  <c r="Q2918" i="11"/>
  <c r="Q3062" i="11"/>
  <c r="Q3206" i="11"/>
  <c r="Q3338" i="11"/>
  <c r="Q3410" i="11"/>
  <c r="Q3482" i="11"/>
  <c r="Q3542" i="11"/>
  <c r="Q3583" i="11"/>
  <c r="Q3618" i="11"/>
  <c r="Q3633" i="11"/>
  <c r="Q3647" i="11"/>
  <c r="Q3659" i="11"/>
  <c r="Q3671" i="11"/>
  <c r="Q3683" i="11"/>
  <c r="Q3695" i="11"/>
  <c r="Q3707" i="11"/>
  <c r="Q3719" i="11"/>
  <c r="Q3731" i="11"/>
  <c r="Q3743" i="11"/>
  <c r="Q3755" i="11"/>
  <c r="Q3767" i="11"/>
  <c r="Q3779" i="11"/>
  <c r="Q3791" i="11"/>
  <c r="Q3803" i="11"/>
  <c r="Q3815" i="11"/>
  <c r="Q3827" i="11"/>
  <c r="Q3839" i="11"/>
  <c r="Q3851" i="11"/>
  <c r="Q3863" i="11"/>
  <c r="Q3875" i="11"/>
  <c r="Q3887" i="11"/>
  <c r="Q3899" i="11"/>
  <c r="Q3911" i="11"/>
  <c r="Q3923" i="11"/>
  <c r="Q3935" i="11"/>
  <c r="Q3947" i="11"/>
  <c r="Q3959" i="11"/>
  <c r="Q3971" i="11"/>
  <c r="Q3983" i="11"/>
  <c r="Q3995" i="11"/>
  <c r="Q1897" i="11"/>
  <c r="Q2774" i="11"/>
  <c r="Q2930" i="11"/>
  <c r="Q3074" i="11"/>
  <c r="Q3218" i="11"/>
  <c r="Q3344" i="11"/>
  <c r="Q3416" i="11"/>
  <c r="Q3488" i="11"/>
  <c r="Q3547" i="11"/>
  <c r="Q3584" i="11"/>
  <c r="Q3619" i="11"/>
  <c r="Q3635" i="11"/>
  <c r="Q3648" i="11"/>
  <c r="Q3660" i="11"/>
  <c r="Q3672" i="11"/>
  <c r="Q3684" i="11"/>
  <c r="Q3696" i="11"/>
  <c r="Q3708" i="11"/>
  <c r="Q3720" i="11"/>
  <c r="Q3732" i="11"/>
  <c r="Q3744" i="11"/>
  <c r="Q3756" i="11"/>
  <c r="Q3768" i="11"/>
  <c r="Q3780" i="11"/>
  <c r="Q3792" i="11"/>
  <c r="Q3804" i="11"/>
  <c r="Q3816" i="11"/>
  <c r="Q3828" i="11"/>
  <c r="Q3840" i="11"/>
  <c r="Q3852" i="11"/>
  <c r="Q3864" i="11"/>
  <c r="Q3876" i="11"/>
  <c r="Q3888" i="11"/>
  <c r="Q3900" i="11"/>
  <c r="Q3912" i="11"/>
  <c r="Q3924" i="11"/>
  <c r="Q3936" i="11"/>
  <c r="Q3948" i="11"/>
  <c r="Q3960" i="11"/>
  <c r="Q3972" i="11"/>
  <c r="Q3984" i="11"/>
  <c r="Q3996" i="11"/>
  <c r="Q2041" i="11"/>
  <c r="Q2789" i="11"/>
  <c r="Q2942" i="11"/>
  <c r="Q3086" i="11"/>
  <c r="Q3230" i="11"/>
  <c r="Q3350" i="11"/>
  <c r="Q3422" i="11"/>
  <c r="Q3494" i="11"/>
  <c r="Q3548" i="11"/>
  <c r="Q3589" i="11"/>
  <c r="Q3620" i="11"/>
  <c r="Q3637" i="11"/>
  <c r="Q3649" i="11"/>
  <c r="Q3661" i="11"/>
  <c r="Q3673" i="11"/>
  <c r="Q3685" i="11"/>
  <c r="Q3697" i="11"/>
  <c r="Q3709" i="11"/>
  <c r="Q3721" i="11"/>
  <c r="Q3733" i="11"/>
  <c r="Q3745" i="11"/>
  <c r="Q3757" i="11"/>
  <c r="Q3769" i="11"/>
  <c r="Q3781" i="11"/>
  <c r="Q3793" i="11"/>
  <c r="Q3805" i="11"/>
  <c r="Q3817" i="11"/>
  <c r="Q3829" i="11"/>
  <c r="Q3841" i="11"/>
  <c r="Q3853" i="11"/>
  <c r="Q3865" i="11"/>
  <c r="Q3877" i="11"/>
  <c r="Q3889" i="11"/>
  <c r="Q3901" i="11"/>
  <c r="Q3913" i="11"/>
  <c r="Q3925" i="11"/>
  <c r="Q3937" i="11"/>
  <c r="Q3949" i="11"/>
  <c r="Q3961" i="11"/>
  <c r="Q3973" i="11"/>
  <c r="Q3985" i="11"/>
  <c r="Q3997" i="11"/>
  <c r="Q2133" i="11"/>
  <c r="Q2803" i="11"/>
  <c r="Q2954" i="11"/>
  <c r="Q3098" i="11"/>
  <c r="Q3242" i="11"/>
  <c r="Q3356" i="11"/>
  <c r="Q3428" i="11"/>
  <c r="Q3500" i="11"/>
  <c r="Q3554" i="11"/>
  <c r="Q3590" i="11"/>
  <c r="Q3623" i="11"/>
  <c r="Q3638" i="11"/>
  <c r="Q3650" i="11"/>
  <c r="Q3662" i="11"/>
  <c r="Q3674" i="11"/>
  <c r="Q3686" i="11"/>
  <c r="Q3698" i="11"/>
  <c r="Q3710" i="11"/>
  <c r="Q3722" i="11"/>
  <c r="Q3734" i="11"/>
  <c r="Q3746" i="11"/>
  <c r="Q3758" i="11"/>
  <c r="Q3770" i="11"/>
  <c r="Q3782" i="11"/>
  <c r="Q3794" i="11"/>
  <c r="Q3806" i="11"/>
  <c r="Q3818" i="11"/>
  <c r="Q3830" i="11"/>
  <c r="Q3842" i="11"/>
  <c r="Q3854" i="11"/>
  <c r="Q3866" i="11"/>
  <c r="Q3878" i="11"/>
  <c r="Q3890" i="11"/>
  <c r="Q3902" i="11"/>
  <c r="Q3914" i="11"/>
  <c r="Q3926" i="11"/>
  <c r="Q3938" i="11"/>
  <c r="Q3950" i="11"/>
  <c r="Q3962" i="11"/>
  <c r="Q3974" i="11"/>
  <c r="Q3986" i="11"/>
  <c r="Q3998" i="11"/>
  <c r="Q2205" i="11"/>
  <c r="Q2817" i="11"/>
  <c r="Q2966" i="11"/>
  <c r="Q3110" i="11"/>
  <c r="Q3254" i="11"/>
  <c r="Q3362" i="11"/>
  <c r="Q3434" i="11"/>
  <c r="Q3506" i="11"/>
  <c r="Q3559" i="11"/>
  <c r="Q3595" i="11"/>
  <c r="Q3625" i="11"/>
  <c r="Q3639" i="11"/>
  <c r="Q3651" i="11"/>
  <c r="Q3663" i="11"/>
  <c r="Q3675" i="11"/>
  <c r="Q3687" i="11"/>
  <c r="Q3699" i="11"/>
  <c r="Q3711" i="11"/>
  <c r="Q3723" i="11"/>
  <c r="Q3735" i="11"/>
  <c r="Q3747" i="11"/>
  <c r="Q3759" i="11"/>
  <c r="Q3771" i="11"/>
  <c r="Q3783" i="11"/>
  <c r="Q3795" i="11"/>
  <c r="Q3807" i="11"/>
  <c r="Q3819" i="11"/>
  <c r="Q3831" i="11"/>
  <c r="Q3843" i="11"/>
  <c r="Q3855" i="11"/>
  <c r="Q3867" i="11"/>
  <c r="Q3879" i="11"/>
  <c r="Q3891" i="11"/>
  <c r="Q3903" i="11"/>
  <c r="Q3915" i="11"/>
  <c r="Q3927" i="11"/>
  <c r="Q3939" i="11"/>
  <c r="Q3951" i="11"/>
  <c r="Q3963" i="11"/>
  <c r="Q3975" i="11"/>
  <c r="Q3987" i="11"/>
  <c r="Q3999" i="11"/>
  <c r="Q2277" i="11"/>
  <c r="Q2830" i="11"/>
  <c r="Q2978" i="11"/>
  <c r="Q3122" i="11"/>
  <c r="Q3266" i="11"/>
  <c r="Q3368" i="11"/>
  <c r="Q3440" i="11"/>
  <c r="Q3512" i="11"/>
  <c r="Q3560" i="11"/>
  <c r="Q3596" i="11"/>
  <c r="Q3626" i="11"/>
  <c r="Q3640" i="11"/>
  <c r="Q3652" i="11"/>
  <c r="Q3664" i="11"/>
  <c r="Q3676" i="11"/>
  <c r="Q3688" i="11"/>
  <c r="Q3700" i="11"/>
  <c r="Q3712" i="11"/>
  <c r="Q3724" i="11"/>
  <c r="Q3736" i="11"/>
  <c r="Q3748" i="11"/>
  <c r="Q3760" i="11"/>
  <c r="Q3772" i="11"/>
  <c r="Q3784" i="11"/>
  <c r="Q3796" i="11"/>
  <c r="Q3808" i="11"/>
  <c r="Q3820" i="11"/>
  <c r="Q3832" i="11"/>
  <c r="Q3844" i="11"/>
  <c r="Q3856" i="11"/>
  <c r="Q3868" i="11"/>
  <c r="Q3880" i="11"/>
  <c r="Q3892" i="11"/>
  <c r="Q3904" i="11"/>
  <c r="Q3916" i="11"/>
  <c r="Q3928" i="11"/>
  <c r="Q3940" i="11"/>
  <c r="Q3952" i="11"/>
  <c r="Q3964" i="11"/>
  <c r="Q3976" i="11"/>
  <c r="Q3988" i="11"/>
  <c r="Q4000" i="11"/>
  <c r="Q2349" i="11"/>
  <c r="Q2844" i="11"/>
  <c r="Q2990" i="11"/>
  <c r="Q3134" i="11"/>
  <c r="Q3278" i="11"/>
  <c r="Q3374" i="11"/>
  <c r="Q3446" i="11"/>
  <c r="Q3518" i="11"/>
  <c r="Q3565" i="11"/>
  <c r="Q3601" i="11"/>
  <c r="Q3627" i="11"/>
  <c r="Q3641" i="11"/>
  <c r="Q3653" i="11"/>
  <c r="Q3665" i="11"/>
  <c r="Q3677" i="11"/>
  <c r="Q3689" i="11"/>
  <c r="Q3701" i="11"/>
  <c r="Q3713" i="11"/>
  <c r="Q3725" i="11"/>
  <c r="Q3737" i="11"/>
  <c r="Q3749" i="11"/>
  <c r="Q3761" i="11"/>
  <c r="Q3773" i="11"/>
  <c r="Q3785" i="11"/>
  <c r="Q3797" i="11"/>
  <c r="Q3809" i="11"/>
  <c r="Q3821" i="11"/>
  <c r="Q3833" i="11"/>
  <c r="Q3845" i="11"/>
  <c r="Q3857" i="11"/>
  <c r="Q3869" i="11"/>
  <c r="Q3881" i="11"/>
  <c r="Q3893" i="11"/>
  <c r="Q3905" i="11"/>
  <c r="Q3917" i="11"/>
  <c r="Q3929" i="11"/>
  <c r="Q3941" i="11"/>
  <c r="Q3953" i="11"/>
  <c r="Q3965" i="11"/>
  <c r="Q3977" i="11"/>
  <c r="Q3989" i="11"/>
  <c r="Q4001" i="11"/>
  <c r="Q2422" i="11"/>
  <c r="Q2858" i="11"/>
  <c r="Q3002" i="11"/>
  <c r="Q3146" i="11"/>
  <c r="Q3290" i="11"/>
  <c r="Q3380" i="11"/>
  <c r="Q3452" i="11"/>
  <c r="Q3523" i="11"/>
  <c r="Q3566" i="11"/>
  <c r="Q3602" i="11"/>
  <c r="Q3628" i="11"/>
  <c r="Q3642" i="11"/>
  <c r="Q3654" i="11"/>
  <c r="Q3666" i="11"/>
  <c r="Q3678" i="11"/>
  <c r="Q3690" i="11"/>
  <c r="Q3702" i="11"/>
  <c r="Q3714" i="11"/>
  <c r="Q3726" i="11"/>
  <c r="Q3738" i="11"/>
  <c r="Q3750" i="11"/>
  <c r="Q3762" i="11"/>
  <c r="Q3774" i="11"/>
  <c r="Q3786" i="11"/>
  <c r="Q3798" i="11"/>
  <c r="Q3810" i="11"/>
  <c r="Q3822" i="11"/>
  <c r="Q3834" i="11"/>
  <c r="Q3846" i="11"/>
  <c r="Q3858" i="11"/>
  <c r="Q3870" i="11"/>
  <c r="Q3882" i="11"/>
  <c r="Q3894" i="11"/>
  <c r="Q3906" i="11"/>
  <c r="Q3918" i="11"/>
  <c r="Q3930" i="11"/>
  <c r="Q3942" i="11"/>
  <c r="Q3954" i="11"/>
  <c r="Q3966" i="11"/>
  <c r="Q3978" i="11"/>
  <c r="Q3990" i="11"/>
  <c r="Q4002" i="11"/>
  <c r="Q2505" i="11"/>
  <c r="Q2870" i="11"/>
  <c r="Q3014" i="11"/>
  <c r="Q3158" i="11"/>
  <c r="Q3302" i="11"/>
  <c r="Q3386" i="11"/>
  <c r="Q3458" i="11"/>
  <c r="Q3524" i="11"/>
  <c r="Q3571" i="11"/>
  <c r="Q3607" i="11"/>
  <c r="Q3629" i="11"/>
  <c r="Q3643" i="11"/>
  <c r="Q3655" i="11"/>
  <c r="Q3667" i="11"/>
  <c r="Q3679" i="11"/>
  <c r="Q3691" i="11"/>
  <c r="Q3703" i="11"/>
  <c r="Q3715" i="11"/>
  <c r="Q3727" i="11"/>
  <c r="Q3739" i="11"/>
  <c r="Q3751" i="11"/>
  <c r="Q3763" i="11"/>
  <c r="Q3775" i="11"/>
  <c r="Q3787" i="11"/>
  <c r="Q3799" i="11"/>
  <c r="Q3811" i="11"/>
  <c r="Q3823" i="11"/>
  <c r="Q3835" i="11"/>
  <c r="Q3847" i="11"/>
  <c r="Q3859" i="11"/>
  <c r="Q3871" i="11"/>
  <c r="Q3883" i="11"/>
  <c r="Q3895" i="11"/>
  <c r="Q3907" i="11"/>
  <c r="Q3919" i="11"/>
  <c r="Q3931" i="11"/>
  <c r="Q3943" i="11"/>
  <c r="Q3955" i="11"/>
  <c r="Q3967" i="11"/>
  <c r="Q3979" i="11"/>
  <c r="Q3991" i="11"/>
  <c r="Q4003" i="11"/>
  <c r="Q2587" i="11"/>
  <c r="Q2882" i="11"/>
  <c r="Q3026" i="11"/>
  <c r="Q3170" i="11"/>
  <c r="Q3314" i="11"/>
  <c r="Q3392" i="11"/>
  <c r="Q3464" i="11"/>
  <c r="Q3530" i="11"/>
  <c r="Q3572" i="11"/>
  <c r="Q3608" i="11"/>
  <c r="Q3630" i="11"/>
  <c r="Q3644" i="11"/>
  <c r="Q3656" i="11"/>
  <c r="Q3668" i="11"/>
  <c r="Q3680" i="11"/>
  <c r="Q3692" i="11"/>
  <c r="Q3704" i="11"/>
  <c r="Q3716" i="11"/>
  <c r="Q3728" i="11"/>
  <c r="Q3740" i="11"/>
  <c r="Q3752" i="11"/>
  <c r="Q3764" i="11"/>
  <c r="Q3776" i="11"/>
  <c r="Q3788" i="11"/>
  <c r="Q3800" i="11"/>
  <c r="Q3812" i="11"/>
  <c r="Q3824" i="11"/>
  <c r="Q3836" i="11"/>
  <c r="Q3848" i="11"/>
  <c r="Q3860" i="11"/>
  <c r="Q3872" i="11"/>
  <c r="Q3884" i="11"/>
  <c r="Q3896" i="11"/>
  <c r="Q3908" i="11"/>
  <c r="Q3920" i="11"/>
  <c r="Q3932" i="11"/>
  <c r="Q3944" i="11"/>
  <c r="Q3956" i="11"/>
  <c r="Q3968" i="11"/>
  <c r="Q3980" i="11"/>
  <c r="Q3992" i="11"/>
  <c r="Q1095" i="11"/>
  <c r="Q2649" i="11"/>
  <c r="Q2894" i="11"/>
  <c r="Q3038" i="11"/>
  <c r="Q3182" i="11"/>
  <c r="Q3326" i="11"/>
  <c r="Q3398" i="11"/>
  <c r="Q3470" i="11"/>
  <c r="Q3535" i="11"/>
  <c r="Q3577" i="11"/>
  <c r="Q3613" i="11"/>
  <c r="Q3631" i="11"/>
  <c r="Q3645" i="11"/>
  <c r="Q3657" i="11"/>
  <c r="Q3669" i="11"/>
  <c r="Q3681" i="11"/>
  <c r="Q3693" i="11"/>
  <c r="Q3705" i="11"/>
  <c r="Q3717" i="11"/>
  <c r="Q3729" i="11"/>
  <c r="Q3741" i="11"/>
  <c r="Q3753" i="11"/>
  <c r="Q3765" i="11"/>
  <c r="Q3777" i="11"/>
  <c r="Q3789" i="11"/>
  <c r="Q3801" i="11"/>
  <c r="Q3813" i="11"/>
  <c r="Q3825" i="11"/>
  <c r="Q3837" i="11"/>
  <c r="Q3849" i="11"/>
  <c r="Q3861" i="11"/>
  <c r="Q3873" i="11"/>
  <c r="Q3885" i="11"/>
  <c r="Q3897" i="11"/>
  <c r="Q3909" i="11"/>
  <c r="Q3921" i="11"/>
  <c r="Q3933" i="11"/>
  <c r="Q3945" i="11"/>
  <c r="Q3957" i="11"/>
  <c r="Q3969" i="11"/>
  <c r="Q3981" i="11"/>
  <c r="Q3993" i="11"/>
  <c r="Q1567" i="11"/>
  <c r="Q2703" i="11"/>
  <c r="Q2906" i="11"/>
  <c r="Q3050" i="11"/>
  <c r="Q3194" i="11"/>
  <c r="Q3332" i="11"/>
  <c r="Q3404" i="11"/>
  <c r="Q3476" i="11"/>
  <c r="Q3536" i="11"/>
  <c r="Q3578" i="11"/>
  <c r="Q3614" i="11"/>
  <c r="Q3632" i="11"/>
  <c r="Q3646" i="11"/>
  <c r="Q3658" i="11"/>
  <c r="Q3670" i="11"/>
  <c r="Q3682" i="11"/>
  <c r="Q3694" i="11"/>
  <c r="Q3706" i="11"/>
  <c r="Q3718" i="11"/>
  <c r="Q3730" i="11"/>
  <c r="Q3742" i="11"/>
  <c r="Q3754" i="11"/>
  <c r="Q3766" i="11"/>
  <c r="Q3778" i="11"/>
  <c r="Q3790" i="11"/>
  <c r="Q3802" i="11"/>
  <c r="Q3814" i="11"/>
  <c r="Q3826" i="11"/>
  <c r="Q3838" i="11"/>
  <c r="Q3850" i="11"/>
  <c r="Q3862" i="11"/>
  <c r="Q3874" i="11"/>
  <c r="Q3886" i="11"/>
  <c r="Q3898" i="11"/>
  <c r="Q3910" i="11"/>
  <c r="Q3922" i="11"/>
  <c r="Q3934" i="11"/>
  <c r="Q3946" i="11"/>
  <c r="Q3958" i="11"/>
  <c r="Q3970" i="11"/>
  <c r="Q3982" i="11"/>
  <c r="Q3994" i="11"/>
  <c r="Q2856" i="11"/>
  <c r="Q2760" i="11"/>
  <c r="Q2664" i="11"/>
  <c r="Q2568" i="11"/>
  <c r="Q2472" i="11"/>
  <c r="Q2848" i="11"/>
  <c r="Q2752" i="11"/>
  <c r="Q2656" i="11"/>
  <c r="Q2560" i="11"/>
  <c r="Q2464" i="11"/>
  <c r="Q2840" i="11"/>
  <c r="Q2744" i="11"/>
  <c r="Q2648" i="11"/>
  <c r="Q2552" i="11"/>
  <c r="Q2456" i="11"/>
  <c r="Q2832" i="11"/>
  <c r="Q2736" i="11"/>
  <c r="Q2640" i="11"/>
  <c r="Q2544" i="11"/>
  <c r="Q2448" i="11"/>
  <c r="Q2824" i="11"/>
  <c r="Q2728" i="11"/>
  <c r="Q2632" i="11"/>
  <c r="Q2536" i="11"/>
  <c r="Q2440" i="11"/>
  <c r="Q2816" i="11"/>
  <c r="Q2720" i="11"/>
  <c r="Q2624" i="11"/>
  <c r="Q2528" i="11"/>
  <c r="Q2432" i="11"/>
  <c r="Q2808" i="11"/>
  <c r="Q2712" i="11"/>
  <c r="Q2616" i="11"/>
  <c r="Q2520" i="11"/>
  <c r="Q2424" i="11"/>
  <c r="AB76" i="7" s="1"/>
  <c r="Q2800" i="11"/>
  <c r="Q2704" i="11"/>
  <c r="Q2608" i="11"/>
  <c r="Q2512" i="11"/>
  <c r="Q2416" i="11"/>
  <c r="Q2792" i="11"/>
  <c r="Q2696" i="11"/>
  <c r="Q2600" i="11"/>
  <c r="Q2504" i="11"/>
  <c r="Q2784" i="11"/>
  <c r="Q2688" i="11"/>
  <c r="Q2592" i="11"/>
  <c r="Q2496" i="11"/>
  <c r="Q2776" i="11"/>
  <c r="Q2680" i="11"/>
  <c r="Q2584" i="11"/>
  <c r="Q2488" i="11"/>
  <c r="Q2768" i="11"/>
  <c r="Q2672" i="11"/>
  <c r="Q2576" i="11"/>
  <c r="Q2480" i="11"/>
  <c r="Y10" i="7"/>
  <c r="X10" i="7"/>
  <c r="W10" i="7"/>
  <c r="V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B101" i="7" l="1"/>
  <c r="AB29" i="7"/>
  <c r="AB40" i="7"/>
  <c r="AB104" i="7"/>
  <c r="AB111" i="7"/>
  <c r="AB15" i="7"/>
  <c r="AB14" i="7"/>
  <c r="AB96" i="7"/>
  <c r="AB127" i="7"/>
  <c r="AB45" i="7"/>
  <c r="AB50" i="7"/>
  <c r="AB74" i="7"/>
  <c r="AB98" i="7"/>
  <c r="AB58" i="7"/>
  <c r="AB53" i="7"/>
  <c r="AB72" i="7"/>
  <c r="AB46" i="7"/>
  <c r="AB49" i="7"/>
  <c r="AB48" i="7"/>
  <c r="AB52" i="7"/>
  <c r="AB16" i="7"/>
  <c r="AB79" i="7"/>
  <c r="AB125" i="7"/>
  <c r="AB12" i="7"/>
  <c r="AB123" i="7"/>
  <c r="AB61" i="7"/>
  <c r="AB75" i="7"/>
  <c r="AB35" i="7"/>
  <c r="AB55" i="7"/>
  <c r="AB69" i="7"/>
  <c r="AB106" i="7"/>
  <c r="AB24" i="7"/>
  <c r="AB89" i="7"/>
  <c r="AB39" i="7"/>
  <c r="AB77" i="7"/>
  <c r="AB121" i="7"/>
  <c r="AB65" i="7"/>
  <c r="AB37" i="7"/>
  <c r="AB113" i="7"/>
  <c r="AB84" i="7"/>
  <c r="AB11" i="7"/>
  <c r="AB17" i="7"/>
  <c r="AB30" i="7"/>
  <c r="AB67" i="7"/>
  <c r="AB81" i="7"/>
  <c r="AB120" i="7"/>
  <c r="AB57" i="7"/>
  <c r="AB91" i="7"/>
  <c r="AB63" i="7"/>
  <c r="AB99" i="7"/>
  <c r="AB105" i="7"/>
  <c r="AB97" i="7"/>
  <c r="AB47" i="7"/>
  <c r="AB42" i="7"/>
  <c r="AB117" i="7"/>
  <c r="AB43" i="7"/>
  <c r="AB19" i="7"/>
  <c r="AB90" i="7"/>
  <c r="AB94" i="7"/>
  <c r="AB112" i="7"/>
  <c r="AB41" i="7"/>
  <c r="AB118" i="7"/>
  <c r="AB71" i="7"/>
  <c r="AB102" i="7"/>
  <c r="AB13" i="7"/>
  <c r="AB28" i="7"/>
  <c r="AB122" i="7"/>
  <c r="AB20" i="7"/>
  <c r="AB25" i="7"/>
  <c r="AB56" i="7"/>
  <c r="AB18" i="7"/>
  <c r="AB78" i="7"/>
  <c r="AB62" i="7"/>
  <c r="AB22" i="7"/>
  <c r="AB114" i="7"/>
  <c r="AB33" i="7"/>
  <c r="AB88" i="7"/>
  <c r="AB21" i="7"/>
  <c r="AB59" i="7"/>
  <c r="AB23" i="7"/>
  <c r="AB116" i="7"/>
  <c r="AB95" i="7"/>
  <c r="AB115" i="7"/>
  <c r="AB68" i="7"/>
  <c r="AB87" i="7"/>
  <c r="AB93" i="7"/>
  <c r="AB44" i="7"/>
  <c r="AB60" i="7"/>
  <c r="AB27" i="7"/>
  <c r="AB51" i="7"/>
  <c r="AB66" i="7"/>
  <c r="AB32" i="7"/>
  <c r="AB80" i="7"/>
  <c r="AB82" i="7"/>
  <c r="AB124" i="7"/>
  <c r="AB86" i="7"/>
  <c r="AB38" i="7"/>
  <c r="AB100" i="7"/>
  <c r="AB64" i="7"/>
  <c r="AB70" i="7"/>
  <c r="AB26" i="7"/>
  <c r="AB54" i="7"/>
  <c r="AB103" i="7"/>
  <c r="AB110" i="7"/>
  <c r="AB108" i="7"/>
  <c r="AB107" i="7"/>
  <c r="AB126" i="7"/>
  <c r="AB83" i="7"/>
  <c r="AB31" i="7"/>
  <c r="AB85" i="7"/>
  <c r="AB109" i="7"/>
  <c r="AB119" i="7"/>
  <c r="AB92" i="7"/>
  <c r="AB36" i="7"/>
  <c r="AB34" i="7"/>
  <c r="AB73" i="7"/>
  <c r="T4" i="11"/>
  <c r="T3" i="11"/>
  <c r="AB130" i="7"/>
  <c r="AB142" i="7"/>
  <c r="AB129" i="7"/>
  <c r="AB172" i="7"/>
  <c r="AB190" i="7"/>
  <c r="AB188" i="7"/>
  <c r="AB151" i="7"/>
  <c r="AB150" i="7"/>
  <c r="AB160" i="7"/>
  <c r="AB133" i="7"/>
  <c r="AB144" i="7"/>
  <c r="AB141" i="7"/>
  <c r="AB157" i="7"/>
  <c r="AB180" i="7"/>
  <c r="AB140" i="7"/>
  <c r="AB187" i="7"/>
  <c r="AB162" i="7"/>
  <c r="AB185" i="7"/>
  <c r="AB161" i="7"/>
  <c r="AB131" i="7"/>
  <c r="AB153" i="7"/>
  <c r="AB135" i="7"/>
  <c r="AB165" i="7"/>
  <c r="AB152" i="7"/>
  <c r="AB134" i="7"/>
  <c r="AB179" i="7"/>
  <c r="AB186" i="7"/>
  <c r="AB184" i="7"/>
  <c r="AB149" i="7"/>
  <c r="AB164" i="7"/>
  <c r="AB158" i="7"/>
  <c r="AB132" i="7"/>
  <c r="AB166" i="7"/>
  <c r="AB163" i="7"/>
  <c r="AB146" i="7"/>
  <c r="AB159" i="7"/>
  <c r="AB178" i="7"/>
  <c r="AB147" i="7"/>
  <c r="AB181" i="7"/>
  <c r="AB154" i="7"/>
  <c r="AB183" i="7"/>
  <c r="AB155" i="7"/>
  <c r="AB136" i="7"/>
  <c r="AB177" i="7"/>
  <c r="AB170" i="7"/>
  <c r="AB176" i="7"/>
  <c r="AB173" i="7"/>
  <c r="AB145" i="7"/>
  <c r="AB182" i="7"/>
  <c r="AB148" i="7"/>
  <c r="AB143" i="7"/>
  <c r="AB168" i="7"/>
  <c r="AB175" i="7"/>
  <c r="AB128" i="7"/>
  <c r="AB156" i="7"/>
  <c r="AB167" i="7"/>
  <c r="AB137" i="7"/>
  <c r="AB169" i="7"/>
  <c r="AB171" i="7"/>
  <c r="AB189" i="7"/>
  <c r="AB174" i="7"/>
  <c r="AB139" i="7"/>
  <c r="AB138" i="7"/>
  <c r="F5" i="1"/>
  <c r="F4" i="1"/>
  <c r="F3" i="1"/>
  <c r="F2" i="1"/>
  <c r="Q3" i="11" l="1"/>
  <c r="Q4" i="11"/>
  <c r="L5" i="1"/>
  <c r="L4" i="1"/>
  <c r="L2" i="1"/>
  <c r="D3" i="1" l="1"/>
  <c r="D5" i="1" l="1"/>
  <c r="D4" i="1"/>
  <c r="AA8" i="7" l="1"/>
  <c r="Z8" i="7"/>
  <c r="X8" i="7"/>
  <c r="Y8" i="7"/>
  <c r="S5" i="7"/>
  <c r="S4" i="7"/>
  <c r="D10" i="7"/>
  <c r="O170" i="7" l="1"/>
  <c r="O166" i="7"/>
  <c r="O162" i="7"/>
  <c r="O158" i="7"/>
  <c r="O154" i="7"/>
  <c r="O150" i="7"/>
  <c r="O146" i="7"/>
  <c r="O142" i="7"/>
  <c r="O138" i="7"/>
  <c r="O134" i="7"/>
  <c r="O130" i="7"/>
  <c r="O126" i="7"/>
  <c r="O122" i="7"/>
  <c r="O118" i="7"/>
  <c r="O114" i="7"/>
  <c r="O110" i="7"/>
  <c r="O106" i="7"/>
  <c r="O102" i="7"/>
  <c r="O98" i="7"/>
  <c r="O94" i="7"/>
  <c r="O90" i="7"/>
  <c r="O86" i="7"/>
  <c r="O82" i="7"/>
  <c r="O78" i="7"/>
  <c r="O74" i="7"/>
  <c r="O70" i="7"/>
  <c r="O66" i="7"/>
  <c r="O62" i="7"/>
  <c r="O58" i="7"/>
  <c r="O54" i="7"/>
  <c r="O50" i="7"/>
  <c r="O46" i="7"/>
  <c r="O42" i="7"/>
  <c r="O38" i="7"/>
  <c r="O34" i="7"/>
  <c r="O30" i="7"/>
  <c r="O26" i="7"/>
  <c r="O22" i="7"/>
  <c r="O18" i="7"/>
  <c r="O14" i="7"/>
  <c r="O169" i="7"/>
  <c r="O165" i="7"/>
  <c r="O161" i="7"/>
  <c r="O157" i="7"/>
  <c r="O153" i="7"/>
  <c r="O149" i="7"/>
  <c r="O145" i="7"/>
  <c r="O141" i="7"/>
  <c r="O137" i="7"/>
  <c r="O133" i="7"/>
  <c r="O129" i="7"/>
  <c r="O125" i="7"/>
  <c r="O121" i="7"/>
  <c r="O117" i="7"/>
  <c r="O113" i="7"/>
  <c r="O109" i="7"/>
  <c r="O105" i="7"/>
  <c r="O101" i="7"/>
  <c r="O97" i="7"/>
  <c r="O93" i="7"/>
  <c r="O89" i="7"/>
  <c r="O85" i="7"/>
  <c r="O81" i="7"/>
  <c r="O77" i="7"/>
  <c r="O73" i="7"/>
  <c r="O69" i="7"/>
  <c r="O65" i="7"/>
  <c r="O61" i="7"/>
  <c r="O57" i="7"/>
  <c r="O53" i="7"/>
  <c r="O49" i="7"/>
  <c r="O45" i="7"/>
  <c r="O41" i="7"/>
  <c r="O37" i="7"/>
  <c r="O33" i="7"/>
  <c r="O29" i="7"/>
  <c r="O25" i="7"/>
  <c r="O21" i="7"/>
  <c r="O17" i="7"/>
  <c r="O13" i="7"/>
  <c r="O168" i="7"/>
  <c r="O164" i="7"/>
  <c r="O160" i="7"/>
  <c r="O156" i="7"/>
  <c r="O152" i="7"/>
  <c r="O148" i="7"/>
  <c r="O144" i="7"/>
  <c r="O140" i="7"/>
  <c r="O136" i="7"/>
  <c r="O132" i="7"/>
  <c r="O128" i="7"/>
  <c r="O124" i="7"/>
  <c r="O120" i="7"/>
  <c r="O116" i="7"/>
  <c r="O112" i="7"/>
  <c r="O108" i="7"/>
  <c r="O104" i="7"/>
  <c r="O100" i="7"/>
  <c r="O96" i="7"/>
  <c r="O92" i="7"/>
  <c r="O88" i="7"/>
  <c r="O84" i="7"/>
  <c r="O80" i="7"/>
  <c r="O76" i="7"/>
  <c r="O72" i="7"/>
  <c r="O68" i="7"/>
  <c r="O64" i="7"/>
  <c r="O60" i="7"/>
  <c r="O56" i="7"/>
  <c r="O52" i="7"/>
  <c r="O48" i="7"/>
  <c r="O44" i="7"/>
  <c r="O40" i="7"/>
  <c r="O36" i="7"/>
  <c r="O32" i="7"/>
  <c r="O28" i="7"/>
  <c r="O24" i="7"/>
  <c r="O20" i="7"/>
  <c r="O16" i="7"/>
  <c r="O12" i="7"/>
  <c r="O167" i="7"/>
  <c r="O163" i="7"/>
  <c r="O159" i="7"/>
  <c r="O155" i="7"/>
  <c r="O151" i="7"/>
  <c r="O147" i="7"/>
  <c r="O143" i="7"/>
  <c r="O139" i="7"/>
  <c r="O135" i="7"/>
  <c r="O131" i="7"/>
  <c r="O127" i="7"/>
  <c r="O123" i="7"/>
  <c r="O119" i="7"/>
  <c r="O115" i="7"/>
  <c r="O111" i="7"/>
  <c r="O107" i="7"/>
  <c r="O103" i="7"/>
  <c r="O99" i="7"/>
  <c r="O95" i="7"/>
  <c r="O91" i="7"/>
  <c r="O87" i="7"/>
  <c r="O83" i="7"/>
  <c r="O79" i="7"/>
  <c r="O75" i="7"/>
  <c r="O71" i="7"/>
  <c r="O67" i="7"/>
  <c r="O63" i="7"/>
  <c r="O59" i="7"/>
  <c r="O55" i="7"/>
  <c r="O51" i="7"/>
  <c r="O47" i="7"/>
  <c r="O43" i="7"/>
  <c r="O39" i="7"/>
  <c r="O35" i="7"/>
  <c r="O31" i="7"/>
  <c r="O27" i="7"/>
  <c r="O23" i="7"/>
  <c r="O19" i="7"/>
  <c r="O15" i="7"/>
  <c r="N4" i="7"/>
  <c r="A28" i="10" l="1"/>
  <c r="T9" i="1"/>
  <c r="T9" i="3"/>
  <c r="A9" i="10" l="1"/>
  <c r="A32" i="10"/>
  <c r="A31" i="10"/>
  <c r="A30" i="10"/>
  <c r="A29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C1" i="8"/>
  <c r="C1" i="4"/>
  <c r="C1" i="3"/>
  <c r="C1" i="1"/>
  <c r="AF50" i="2" l="1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E9" i="4" l="1"/>
  <c r="U50" i="2"/>
  <c r="U149" i="2"/>
  <c r="U150" i="2"/>
  <c r="U151" i="2"/>
  <c r="U152" i="2"/>
  <c r="U153" i="2"/>
  <c r="U154" i="2"/>
  <c r="U155" i="2"/>
  <c r="U158" i="2"/>
  <c r="U162" i="2"/>
  <c r="U163" i="2"/>
  <c r="U164" i="2"/>
  <c r="U165" i="2"/>
  <c r="U166" i="2"/>
  <c r="U167" i="2"/>
  <c r="U168" i="2"/>
  <c r="U169" i="2"/>
  <c r="U224" i="2"/>
  <c r="U225" i="2"/>
  <c r="U226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6" i="2"/>
  <c r="U247" i="2"/>
  <c r="U248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71" i="2"/>
  <c r="U272" i="2"/>
  <c r="U273" i="2"/>
  <c r="U274" i="2"/>
  <c r="U275" i="2"/>
  <c r="U277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24" i="2"/>
  <c r="U325" i="2"/>
  <c r="U326" i="2"/>
  <c r="U334" i="2"/>
  <c r="U335" i="2"/>
  <c r="U336" i="2"/>
  <c r="U337" i="2"/>
  <c r="U338" i="2"/>
  <c r="U339" i="2"/>
  <c r="U340" i="2"/>
  <c r="U341" i="2"/>
  <c r="U342" i="2"/>
  <c r="U360" i="2"/>
  <c r="U361" i="2"/>
  <c r="U362" i="2"/>
  <c r="U363" i="2"/>
  <c r="U364" i="2"/>
  <c r="U365" i="2"/>
  <c r="U366" i="2"/>
  <c r="U367" i="2"/>
  <c r="U368" i="2"/>
  <c r="U369" i="2"/>
  <c r="U370" i="2"/>
  <c r="I2" i="8" l="1"/>
  <c r="I4" i="8"/>
  <c r="H4" i="8"/>
  <c r="B10" i="7" l="1"/>
  <c r="A10" i="7"/>
  <c r="W9" i="4" l="1"/>
  <c r="V9" i="4"/>
  <c r="U9" i="4"/>
  <c r="S9" i="4"/>
  <c r="R9" i="4"/>
  <c r="Q9" i="4"/>
  <c r="P9" i="4"/>
  <c r="O9" i="4"/>
  <c r="N9" i="4"/>
  <c r="M9" i="4"/>
  <c r="L9" i="4"/>
  <c r="K9" i="4"/>
  <c r="J9" i="4"/>
  <c r="H9" i="4"/>
  <c r="F9" i="4"/>
  <c r="D9" i="4"/>
  <c r="C9" i="4"/>
  <c r="B9" i="4"/>
  <c r="A9" i="4"/>
  <c r="H2" i="4"/>
  <c r="X9" i="3"/>
  <c r="W9" i="3"/>
  <c r="V9" i="3"/>
  <c r="U9" i="3"/>
  <c r="S9" i="3"/>
  <c r="R9" i="3"/>
  <c r="Q9" i="3"/>
  <c r="P9" i="3"/>
  <c r="O9" i="3"/>
  <c r="N9" i="3"/>
  <c r="M9" i="3"/>
  <c r="L9" i="3"/>
  <c r="K9" i="3"/>
  <c r="J9" i="3"/>
  <c r="I9" i="3"/>
  <c r="H9" i="3"/>
  <c r="F9" i="3"/>
  <c r="E9" i="3"/>
  <c r="D9" i="3"/>
  <c r="C9" i="3"/>
  <c r="B9" i="3"/>
  <c r="A9" i="3"/>
  <c r="X9" i="1"/>
  <c r="W9" i="1"/>
  <c r="V9" i="1"/>
  <c r="U9" i="1"/>
  <c r="S9" i="1"/>
  <c r="R9" i="1"/>
  <c r="Q9" i="1"/>
  <c r="P9" i="1"/>
  <c r="O9" i="1"/>
  <c r="N9" i="1"/>
  <c r="M9" i="1"/>
  <c r="L9" i="1"/>
  <c r="K9" i="1"/>
  <c r="J9" i="1"/>
  <c r="I9" i="1"/>
  <c r="H9" i="1"/>
  <c r="F9" i="1"/>
  <c r="E9" i="1"/>
  <c r="D9" i="1"/>
  <c r="C9" i="1"/>
  <c r="B9" i="1"/>
  <c r="A9" i="1"/>
  <c r="O33" i="12" l="1"/>
  <c r="O29" i="12"/>
  <c r="O25" i="12"/>
  <c r="O21" i="12"/>
  <c r="O17" i="12"/>
  <c r="O13" i="12"/>
  <c r="O9" i="12"/>
  <c r="O5" i="12"/>
  <c r="O32" i="12"/>
  <c r="O28" i="12"/>
  <c r="O24" i="12"/>
  <c r="O20" i="12"/>
  <c r="O16" i="12"/>
  <c r="O12" i="12"/>
  <c r="O8" i="12"/>
  <c r="O4" i="12"/>
  <c r="O31" i="12"/>
  <c r="O27" i="12"/>
  <c r="O23" i="12"/>
  <c r="O19" i="12"/>
  <c r="O15" i="12"/>
  <c r="O11" i="12"/>
  <c r="O7" i="12"/>
  <c r="O30" i="12"/>
  <c r="O26" i="12"/>
  <c r="O22" i="12"/>
  <c r="O18" i="12"/>
  <c r="O14" i="12"/>
  <c r="O10" i="12"/>
  <c r="O6" i="12"/>
  <c r="H32" i="12"/>
  <c r="H30" i="12"/>
  <c r="H28" i="12"/>
  <c r="H26" i="12"/>
  <c r="H24" i="12"/>
  <c r="H22" i="12"/>
  <c r="H20" i="12"/>
  <c r="H18" i="12"/>
  <c r="H16" i="12"/>
  <c r="K13" i="12"/>
  <c r="H11" i="12"/>
  <c r="K8" i="12"/>
  <c r="I6" i="12"/>
  <c r="G32" i="12"/>
  <c r="M15" i="12"/>
  <c r="J13" i="12"/>
  <c r="M10" i="12"/>
  <c r="J8" i="12"/>
  <c r="H6" i="12"/>
  <c r="M33" i="12"/>
  <c r="M31" i="12"/>
  <c r="M29" i="12"/>
  <c r="M27" i="12"/>
  <c r="M25" i="12"/>
  <c r="M23" i="12"/>
  <c r="M21" i="12"/>
  <c r="M19" i="12"/>
  <c r="M17" i="12"/>
  <c r="K15" i="12"/>
  <c r="I13" i="12"/>
  <c r="K10" i="12"/>
  <c r="I8" i="12"/>
  <c r="M5" i="12"/>
  <c r="K33" i="12"/>
  <c r="K31" i="12"/>
  <c r="K29" i="12"/>
  <c r="K27" i="12"/>
  <c r="K25" i="12"/>
  <c r="K23" i="12"/>
  <c r="K21" i="12"/>
  <c r="K19" i="12"/>
  <c r="K17" i="12"/>
  <c r="J15" i="12"/>
  <c r="H13" i="12"/>
  <c r="J10" i="12"/>
  <c r="H8" i="12"/>
  <c r="H5" i="12"/>
  <c r="J33" i="12"/>
  <c r="J31" i="12"/>
  <c r="J29" i="12"/>
  <c r="J27" i="12"/>
  <c r="J25" i="12"/>
  <c r="J23" i="12"/>
  <c r="J21" i="12"/>
  <c r="J19" i="12"/>
  <c r="J17" i="12"/>
  <c r="I15" i="12"/>
  <c r="M12" i="12"/>
  <c r="I10" i="12"/>
  <c r="M7" i="12"/>
  <c r="M4" i="12"/>
  <c r="I33" i="12"/>
  <c r="I31" i="12"/>
  <c r="I29" i="12"/>
  <c r="I27" i="12"/>
  <c r="I25" i="12"/>
  <c r="I23" i="12"/>
  <c r="I21" i="12"/>
  <c r="I19" i="12"/>
  <c r="I17" i="12"/>
  <c r="H15" i="12"/>
  <c r="K12" i="12"/>
  <c r="H10" i="12"/>
  <c r="K7" i="12"/>
  <c r="K4" i="12"/>
  <c r="H33" i="12"/>
  <c r="H31" i="12"/>
  <c r="H29" i="12"/>
  <c r="H27" i="12"/>
  <c r="H25" i="12"/>
  <c r="H23" i="12"/>
  <c r="H21" i="12"/>
  <c r="H19" i="12"/>
  <c r="H17" i="12"/>
  <c r="M14" i="12"/>
  <c r="J12" i="12"/>
  <c r="J7" i="12"/>
  <c r="J4" i="12"/>
  <c r="G33" i="12"/>
  <c r="G31" i="12"/>
  <c r="G25" i="12"/>
  <c r="K14" i="12"/>
  <c r="I12" i="12"/>
  <c r="K9" i="12"/>
  <c r="I7" i="12"/>
  <c r="H4" i="12"/>
  <c r="M32" i="12"/>
  <c r="M30" i="12"/>
  <c r="M28" i="12"/>
  <c r="M26" i="12"/>
  <c r="M24" i="12"/>
  <c r="M22" i="12"/>
  <c r="M20" i="12"/>
  <c r="M18" i="12"/>
  <c r="M16" i="12"/>
  <c r="J14" i="12"/>
  <c r="H12" i="12"/>
  <c r="J9" i="12"/>
  <c r="H7" i="12"/>
  <c r="K32" i="12"/>
  <c r="K30" i="12"/>
  <c r="K28" i="12"/>
  <c r="K26" i="12"/>
  <c r="K24" i="12"/>
  <c r="K22" i="12"/>
  <c r="K20" i="12"/>
  <c r="K18" i="12"/>
  <c r="K16" i="12"/>
  <c r="I14" i="12"/>
  <c r="K11" i="12"/>
  <c r="I9" i="12"/>
  <c r="M6" i="12"/>
  <c r="J32" i="12"/>
  <c r="J30" i="12"/>
  <c r="J28" i="12"/>
  <c r="J26" i="12"/>
  <c r="J24" i="12"/>
  <c r="J22" i="12"/>
  <c r="J20" i="12"/>
  <c r="J18" i="12"/>
  <c r="J16" i="12"/>
  <c r="H14" i="12"/>
  <c r="J11" i="12"/>
  <c r="H9" i="12"/>
  <c r="K6" i="12"/>
  <c r="I32" i="12"/>
  <c r="I30" i="12"/>
  <c r="I28" i="12"/>
  <c r="I26" i="12"/>
  <c r="I24" i="12"/>
  <c r="I22" i="12"/>
  <c r="I20" i="12"/>
  <c r="I18" i="12"/>
  <c r="I16" i="12"/>
  <c r="M13" i="12"/>
  <c r="I11" i="12"/>
  <c r="M8" i="12"/>
  <c r="J6" i="12"/>
  <c r="I5" i="12"/>
  <c r="I4" i="12"/>
  <c r="U23" i="12"/>
  <c r="U22" i="12"/>
  <c r="U21" i="12"/>
  <c r="U20" i="12"/>
  <c r="U19" i="12"/>
  <c r="U18" i="12"/>
  <c r="U17" i="12"/>
  <c r="U16" i="12"/>
  <c r="U15" i="12"/>
  <c r="U14" i="12"/>
  <c r="R190" i="7"/>
  <c r="X190" i="7"/>
  <c r="X188" i="7"/>
  <c r="R187" i="7"/>
  <c r="P186" i="7"/>
  <c r="Y185" i="7"/>
  <c r="T184" i="7"/>
  <c r="X182" i="7"/>
  <c r="X180" i="7"/>
  <c r="S181" i="7"/>
  <c r="W176" i="7"/>
  <c r="V175" i="7"/>
  <c r="AA174" i="7"/>
  <c r="X173" i="7"/>
  <c r="Q172" i="7"/>
  <c r="S190" i="7"/>
  <c r="Y190" i="7"/>
  <c r="Y188" i="7"/>
  <c r="S187" i="7"/>
  <c r="Z185" i="7"/>
  <c r="V184" i="7"/>
  <c r="Q183" i="7"/>
  <c r="Z182" i="7"/>
  <c r="Y180" i="7"/>
  <c r="W179" i="7"/>
  <c r="V178" i="7"/>
  <c r="AA181" i="7"/>
  <c r="X176" i="7"/>
  <c r="Q176" i="7"/>
  <c r="Z173" i="7"/>
  <c r="Y172" i="7"/>
  <c r="P171" i="7"/>
  <c r="AA180" i="7"/>
  <c r="Y175" i="7"/>
  <c r="S175" i="7"/>
  <c r="V176" i="7"/>
  <c r="Z190" i="7"/>
  <c r="P189" i="7"/>
  <c r="V187" i="7"/>
  <c r="X187" i="7"/>
  <c r="Q186" i="7"/>
  <c r="W184" i="7"/>
  <c r="R183" i="7"/>
  <c r="P182" i="7"/>
  <c r="Y182" i="7"/>
  <c r="X179" i="7"/>
  <c r="R178" i="7"/>
  <c r="P178" i="7"/>
  <c r="S177" i="7"/>
  <c r="S176" i="7"/>
  <c r="R176" i="7"/>
  <c r="P175" i="7"/>
  <c r="AA173" i="7"/>
  <c r="R172" i="7"/>
  <c r="Z172" i="7"/>
  <c r="Q174" i="7"/>
  <c r="Q190" i="7"/>
  <c r="AA190" i="7"/>
  <c r="W187" i="7"/>
  <c r="Y187" i="7"/>
  <c r="R186" i="7"/>
  <c r="P185" i="7"/>
  <c r="Y184" i="7"/>
  <c r="S183" i="7"/>
  <c r="Y179" i="7"/>
  <c r="W178" i="7"/>
  <c r="T177" i="7"/>
  <c r="Y176" i="7"/>
  <c r="V173" i="7"/>
  <c r="S172" i="7"/>
  <c r="Q171" i="7"/>
  <c r="V183" i="7"/>
  <c r="Q178" i="7"/>
  <c r="R171" i="7"/>
  <c r="P173" i="7"/>
  <c r="P176" i="7"/>
  <c r="V190" i="7"/>
  <c r="S189" i="7"/>
  <c r="Q189" i="7"/>
  <c r="Z187" i="7"/>
  <c r="S186" i="7"/>
  <c r="Z184" i="7"/>
  <c r="T183" i="7"/>
  <c r="Q182" i="7"/>
  <c r="Q180" i="7"/>
  <c r="Z180" i="7"/>
  <c r="X178" i="7"/>
  <c r="R177" i="7"/>
  <c r="P177" i="7"/>
  <c r="V181" i="7"/>
  <c r="X175" i="7"/>
  <c r="Q175" i="7"/>
  <c r="P174" i="7"/>
  <c r="X172" i="7"/>
  <c r="Y171" i="7"/>
  <c r="R182" i="7"/>
  <c r="Z176" i="7"/>
  <c r="S171" i="7"/>
  <c r="X171" i="7"/>
  <c r="T189" i="7"/>
  <c r="Z189" i="7"/>
  <c r="P188" i="7"/>
  <c r="AA187" i="7"/>
  <c r="T186" i="7"/>
  <c r="Q185" i="7"/>
  <c r="X184" i="7"/>
  <c r="R180" i="7"/>
  <c r="V177" i="7"/>
  <c r="R175" i="7"/>
  <c r="V172" i="7"/>
  <c r="V189" i="7"/>
  <c r="AA189" i="7"/>
  <c r="S188" i="7"/>
  <c r="W186" i="7"/>
  <c r="Y186" i="7"/>
  <c r="R185" i="7"/>
  <c r="AA184" i="7"/>
  <c r="W183" i="7"/>
  <c r="S182" i="7"/>
  <c r="P180" i="7"/>
  <c r="Z179" i="7"/>
  <c r="Y178" i="7"/>
  <c r="W177" i="7"/>
  <c r="Q177" i="7"/>
  <c r="AA176" i="7"/>
  <c r="AA172" i="7"/>
  <c r="S173" i="7"/>
  <c r="W189" i="7"/>
  <c r="Y189" i="7"/>
  <c r="Z186" i="7"/>
  <c r="S185" i="7"/>
  <c r="P184" i="7"/>
  <c r="Z183" i="7"/>
  <c r="S180" i="7"/>
  <c r="R179" i="7"/>
  <c r="AA179" i="7"/>
  <c r="X177" i="7"/>
  <c r="X181" i="7"/>
  <c r="Z175" i="7"/>
  <c r="X174" i="7"/>
  <c r="R174" i="7"/>
  <c r="W172" i="7"/>
  <c r="R173" i="7"/>
  <c r="AA182" i="7"/>
  <c r="AA177" i="7"/>
  <c r="R189" i="7"/>
  <c r="X189" i="7"/>
  <c r="Q188" i="7"/>
  <c r="V186" i="7"/>
  <c r="X186" i="7"/>
  <c r="AA183" i="7"/>
  <c r="V182" i="7"/>
  <c r="S179" i="7"/>
  <c r="Z178" i="7"/>
  <c r="Y177" i="7"/>
  <c r="P181" i="7"/>
  <c r="Y181" i="7"/>
  <c r="AA175" i="7"/>
  <c r="Y174" i="7"/>
  <c r="S174" i="7"/>
  <c r="Q173" i="7"/>
  <c r="AA171" i="7"/>
  <c r="V171" i="7"/>
  <c r="Z181" i="7"/>
  <c r="Z171" i="7"/>
  <c r="Q187" i="7"/>
  <c r="S184" i="7"/>
  <c r="R181" i="7"/>
  <c r="R188" i="7"/>
  <c r="P187" i="7"/>
  <c r="AA186" i="7"/>
  <c r="V185" i="7"/>
  <c r="Q184" i="7"/>
  <c r="Y183" i="7"/>
  <c r="W182" i="7"/>
  <c r="V180" i="7"/>
  <c r="Q179" i="7"/>
  <c r="AA178" i="7"/>
  <c r="T176" i="7"/>
  <c r="V174" i="7"/>
  <c r="W173" i="7"/>
  <c r="W171" i="7"/>
  <c r="Z177" i="7"/>
  <c r="Z174" i="7"/>
  <c r="P172" i="7"/>
  <c r="P190" i="7"/>
  <c r="W185" i="7"/>
  <c r="P183" i="7"/>
  <c r="S178" i="7"/>
  <c r="Y173" i="7"/>
  <c r="V188" i="7"/>
  <c r="Z188" i="7"/>
  <c r="X185" i="7"/>
  <c r="R184" i="7"/>
  <c r="X183" i="7"/>
  <c r="W180" i="7"/>
  <c r="P179" i="7"/>
  <c r="Q181" i="7"/>
  <c r="AA188" i="7"/>
  <c r="AA185" i="7"/>
  <c r="V179" i="7"/>
  <c r="Y168" i="7"/>
  <c r="Y156" i="7"/>
  <c r="Y144" i="7"/>
  <c r="Y132" i="7"/>
  <c r="Y120" i="7"/>
  <c r="Y108" i="7"/>
  <c r="Y96" i="7"/>
  <c r="Y84" i="7"/>
  <c r="Y72" i="7"/>
  <c r="Z60" i="7"/>
  <c r="Y44" i="7"/>
  <c r="Y32" i="7"/>
  <c r="Y20" i="7"/>
  <c r="Y167" i="7"/>
  <c r="Y155" i="7"/>
  <c r="Y143" i="7"/>
  <c r="Y131" i="7"/>
  <c r="Y119" i="7"/>
  <c r="Y107" i="7"/>
  <c r="Y95" i="7"/>
  <c r="Y83" i="7"/>
  <c r="Y71" i="7"/>
  <c r="Z59" i="7"/>
  <c r="Z47" i="7"/>
  <c r="Z35" i="7"/>
  <c r="Z23" i="7"/>
  <c r="Z170" i="7"/>
  <c r="Z158" i="7"/>
  <c r="Z146" i="7"/>
  <c r="Z134" i="7"/>
  <c r="Z122" i="7"/>
  <c r="Z110" i="7"/>
  <c r="Z98" i="7"/>
  <c r="Z86" i="7"/>
  <c r="Z74" i="7"/>
  <c r="Z62" i="7"/>
  <c r="Y46" i="7"/>
  <c r="Y34" i="7"/>
  <c r="Y22" i="7"/>
  <c r="Y169" i="7"/>
  <c r="Y157" i="7"/>
  <c r="Y145" i="7"/>
  <c r="Y133" i="7"/>
  <c r="Y121" i="7"/>
  <c r="Y109" i="7"/>
  <c r="Y97" i="7"/>
  <c r="Y85" i="7"/>
  <c r="Y73" i="7"/>
  <c r="Y61" i="7"/>
  <c r="Z49" i="7"/>
  <c r="Z37" i="7"/>
  <c r="Z25" i="7"/>
  <c r="Z13" i="7"/>
  <c r="W142" i="7"/>
  <c r="W126" i="7"/>
  <c r="W110" i="7"/>
  <c r="W78" i="7"/>
  <c r="W62" i="7"/>
  <c r="S42" i="7"/>
  <c r="W26" i="7"/>
  <c r="W169" i="7"/>
  <c r="W121" i="7"/>
  <c r="W89" i="7"/>
  <c r="W73" i="7"/>
  <c r="V57" i="7"/>
  <c r="V41" i="7"/>
  <c r="S21" i="7"/>
  <c r="S164" i="7"/>
  <c r="S148" i="7"/>
  <c r="S132" i="7"/>
  <c r="S116" i="7"/>
  <c r="S100" i="7"/>
  <c r="S84" i="7"/>
  <c r="S68" i="7"/>
  <c r="S32" i="7"/>
  <c r="S16" i="7"/>
  <c r="S159" i="7"/>
  <c r="S143" i="7"/>
  <c r="S127" i="7"/>
  <c r="S111" i="7"/>
  <c r="S95" i="7"/>
  <c r="S79" i="7"/>
  <c r="S63" i="7"/>
  <c r="V31" i="7"/>
  <c r="V15" i="7"/>
  <c r="P142" i="7"/>
  <c r="Q134" i="7"/>
  <c r="R126" i="7"/>
  <c r="P106" i="7"/>
  <c r="Q86" i="7"/>
  <c r="P78" i="7"/>
  <c r="R66" i="7"/>
  <c r="R54" i="7"/>
  <c r="Q34" i="7"/>
  <c r="R14" i="7"/>
  <c r="R161" i="7"/>
  <c r="Q153" i="7"/>
  <c r="P133" i="7"/>
  <c r="R113" i="7"/>
  <c r="Q105" i="7"/>
  <c r="P85" i="7"/>
  <c r="P65" i="7"/>
  <c r="Q57" i="7"/>
  <c r="Q17" i="7"/>
  <c r="R168" i="7"/>
  <c r="P136" i="7"/>
  <c r="Q128" i="7"/>
  <c r="R120" i="7"/>
  <c r="R100" i="7"/>
  <c r="P80" i="7"/>
  <c r="P60" i="7"/>
  <c r="P48" i="7"/>
  <c r="R40" i="7"/>
  <c r="Q28" i="7"/>
  <c r="Q20" i="7"/>
  <c r="R159" i="7"/>
  <c r="Q131" i="7"/>
  <c r="T119" i="7"/>
  <c r="R111" i="7"/>
  <c r="P71" i="7"/>
  <c r="R63" i="7"/>
  <c r="T19" i="7"/>
  <c r="AA168" i="7"/>
  <c r="AA156" i="7"/>
  <c r="AA144" i="7"/>
  <c r="AA132" i="7"/>
  <c r="AA120" i="7"/>
  <c r="AA108" i="7"/>
  <c r="AA96" i="7"/>
  <c r="AA84" i="7"/>
  <c r="AA72" i="7"/>
  <c r="X60" i="7"/>
  <c r="AA44" i="7"/>
  <c r="AA32" i="7"/>
  <c r="AA20" i="7"/>
  <c r="AA167" i="7"/>
  <c r="AA155" i="7"/>
  <c r="AA143" i="7"/>
  <c r="AA131" i="7"/>
  <c r="AA119" i="7"/>
  <c r="AA107" i="7"/>
  <c r="AA95" i="7"/>
  <c r="AA83" i="7"/>
  <c r="AA71" i="7"/>
  <c r="X59" i="7"/>
  <c r="X47" i="7"/>
  <c r="X35" i="7"/>
  <c r="X23" i="7"/>
  <c r="X170" i="7"/>
  <c r="X158" i="7"/>
  <c r="X146" i="7"/>
  <c r="X134" i="7"/>
  <c r="X122" i="7"/>
  <c r="X110" i="7"/>
  <c r="X98" i="7"/>
  <c r="X86" i="7"/>
  <c r="X74" i="7"/>
  <c r="X62" i="7"/>
  <c r="AA46" i="7"/>
  <c r="AA34" i="7"/>
  <c r="AA22" i="7"/>
  <c r="AA169" i="7"/>
  <c r="AA157" i="7"/>
  <c r="AA145" i="7"/>
  <c r="AA133" i="7"/>
  <c r="AA121" i="7"/>
  <c r="AA109" i="7"/>
  <c r="AA97" i="7"/>
  <c r="AA85" i="7"/>
  <c r="AA73" i="7"/>
  <c r="AA61" i="7"/>
  <c r="X49" i="7"/>
  <c r="X37" i="7"/>
  <c r="X25" i="7"/>
  <c r="X13" i="7"/>
  <c r="V158" i="7"/>
  <c r="V142" i="7"/>
  <c r="V126" i="7"/>
  <c r="V110" i="7"/>
  <c r="V94" i="7"/>
  <c r="V78" i="7"/>
  <c r="V62" i="7"/>
  <c r="W42" i="7"/>
  <c r="V26" i="7"/>
  <c r="V169" i="7"/>
  <c r="V153" i="7"/>
  <c r="V137" i="7"/>
  <c r="V121" i="7"/>
  <c r="V105" i="7"/>
  <c r="V89" i="7"/>
  <c r="V73" i="7"/>
  <c r="S53" i="7"/>
  <c r="S37" i="7"/>
  <c r="W21" i="7"/>
  <c r="W164" i="7"/>
  <c r="W132" i="7"/>
  <c r="W116" i="7"/>
  <c r="W68" i="7"/>
  <c r="V52" i="7"/>
  <c r="W32" i="7"/>
  <c r="W16" i="7"/>
  <c r="W143" i="7"/>
  <c r="W127" i="7"/>
  <c r="W111" i="7"/>
  <c r="W79" i="7"/>
  <c r="W63" i="7"/>
  <c r="V47" i="7"/>
  <c r="S27" i="7"/>
  <c r="P162" i="7"/>
  <c r="R134" i="7"/>
  <c r="P114" i="7"/>
  <c r="Q106" i="7"/>
  <c r="P94" i="7"/>
  <c r="R86" i="7"/>
  <c r="T66" i="7"/>
  <c r="Q42" i="7"/>
  <c r="R34" i="7"/>
  <c r="P22" i="7"/>
  <c r="T14" i="7"/>
  <c r="R153" i="7"/>
  <c r="Q133" i="7"/>
  <c r="P125" i="7"/>
  <c r="T113" i="7"/>
  <c r="Q85" i="7"/>
  <c r="Q65" i="7"/>
  <c r="R57" i="7"/>
  <c r="P25" i="7"/>
  <c r="R17" i="7"/>
  <c r="P156" i="7"/>
  <c r="R128" i="7"/>
  <c r="P108" i="7"/>
  <c r="P88" i="7"/>
  <c r="Q80" i="7"/>
  <c r="R60" i="7"/>
  <c r="Q48" i="7"/>
  <c r="P147" i="7"/>
  <c r="R139" i="7"/>
  <c r="Q119" i="7"/>
  <c r="P99" i="7"/>
  <c r="P91" i="7"/>
  <c r="R79" i="7"/>
  <c r="Q71" i="7"/>
  <c r="T63" i="7"/>
  <c r="P39" i="7"/>
  <c r="Z168" i="7"/>
  <c r="Z156" i="7"/>
  <c r="Z144" i="7"/>
  <c r="Z132" i="7"/>
  <c r="Z120" i="7"/>
  <c r="Z108" i="7"/>
  <c r="Z96" i="7"/>
  <c r="Z84" i="7"/>
  <c r="Z72" i="7"/>
  <c r="Z56" i="7"/>
  <c r="Z44" i="7"/>
  <c r="Z32" i="7"/>
  <c r="Z20" i="7"/>
  <c r="Z167" i="7"/>
  <c r="Z155" i="7"/>
  <c r="Z143" i="7"/>
  <c r="Z131" i="7"/>
  <c r="Z119" i="7"/>
  <c r="Z107" i="7"/>
  <c r="Z95" i="7"/>
  <c r="Z83" i="7"/>
  <c r="Z71" i="7"/>
  <c r="Y55" i="7"/>
  <c r="Y43" i="7"/>
  <c r="Y31" i="7"/>
  <c r="Y19" i="7"/>
  <c r="Y166" i="7"/>
  <c r="Y154" i="7"/>
  <c r="Y142" i="7"/>
  <c r="Y130" i="7"/>
  <c r="Y118" i="7"/>
  <c r="Y106" i="7"/>
  <c r="Y94" i="7"/>
  <c r="Y82" i="7"/>
  <c r="Y70" i="7"/>
  <c r="Z58" i="7"/>
  <c r="Z46" i="7"/>
  <c r="Z34" i="7"/>
  <c r="Z22" i="7"/>
  <c r="Z169" i="7"/>
  <c r="Z157" i="7"/>
  <c r="Z145" i="7"/>
  <c r="Z133" i="7"/>
  <c r="Z121" i="7"/>
  <c r="Z109" i="7"/>
  <c r="Z97" i="7"/>
  <c r="Z85" i="7"/>
  <c r="Z73" i="7"/>
  <c r="Z61" i="7"/>
  <c r="Y45" i="7"/>
  <c r="Y33" i="7"/>
  <c r="Y21" i="7"/>
  <c r="S170" i="7"/>
  <c r="S154" i="7"/>
  <c r="S138" i="7"/>
  <c r="S122" i="7"/>
  <c r="S106" i="7"/>
  <c r="S90" i="7"/>
  <c r="S74" i="7"/>
  <c r="V58" i="7"/>
  <c r="V42" i="7"/>
  <c r="S22" i="7"/>
  <c r="S165" i="7"/>
  <c r="S149" i="7"/>
  <c r="S133" i="7"/>
  <c r="S117" i="7"/>
  <c r="S101" i="7"/>
  <c r="S85" i="7"/>
  <c r="S69" i="7"/>
  <c r="V37" i="7"/>
  <c r="V21" i="7"/>
  <c r="V164" i="7"/>
  <c r="V148" i="7"/>
  <c r="V132" i="7"/>
  <c r="V116" i="7"/>
  <c r="V100" i="7"/>
  <c r="V84" i="7"/>
  <c r="V68" i="7"/>
  <c r="S48" i="7"/>
  <c r="V32" i="7"/>
  <c r="V16" i="7"/>
  <c r="V159" i="7"/>
  <c r="V143" i="7"/>
  <c r="V127" i="7"/>
  <c r="V111" i="7"/>
  <c r="V95" i="7"/>
  <c r="V79" i="7"/>
  <c r="V63" i="7"/>
  <c r="S43" i="7"/>
  <c r="W27" i="7"/>
  <c r="P170" i="7"/>
  <c r="Q162" i="7"/>
  <c r="R142" i="7"/>
  <c r="P122" i="7"/>
  <c r="Q114" i="7"/>
  <c r="Q102" i="7"/>
  <c r="Q94" i="7"/>
  <c r="P74" i="7"/>
  <c r="P54" i="7"/>
  <c r="R42" i="7"/>
  <c r="Q30" i="7"/>
  <c r="Q22" i="7"/>
  <c r="P141" i="7"/>
  <c r="R133" i="7"/>
  <c r="P105" i="7"/>
  <c r="R85" i="7"/>
  <c r="R65" i="7"/>
  <c r="P53" i="7"/>
  <c r="P45" i="7"/>
  <c r="Q25" i="7"/>
  <c r="T17" i="7"/>
  <c r="P164" i="7"/>
  <c r="R136" i="7"/>
  <c r="T128" i="7"/>
  <c r="P116" i="7"/>
  <c r="Q108" i="7"/>
  <c r="Q88" i="7"/>
  <c r="R80" i="7"/>
  <c r="R48" i="7"/>
  <c r="P36" i="7"/>
  <c r="T28" i="7"/>
  <c r="P16" i="7"/>
  <c r="P167" i="7"/>
  <c r="R155" i="7"/>
  <c r="P127" i="7"/>
  <c r="Q91" i="7"/>
  <c r="T79" i="7"/>
  <c r="R71" i="7"/>
  <c r="Q39" i="7"/>
  <c r="P27" i="7"/>
  <c r="P59" i="7"/>
  <c r="R39" i="7"/>
  <c r="P19" i="7"/>
  <c r="X168" i="7"/>
  <c r="X156" i="7"/>
  <c r="X144" i="7"/>
  <c r="X132" i="7"/>
  <c r="X120" i="7"/>
  <c r="X108" i="7"/>
  <c r="X96" i="7"/>
  <c r="X84" i="7"/>
  <c r="X72" i="7"/>
  <c r="X56" i="7"/>
  <c r="X44" i="7"/>
  <c r="X32" i="7"/>
  <c r="X20" i="7"/>
  <c r="X167" i="7"/>
  <c r="X155" i="7"/>
  <c r="X143" i="7"/>
  <c r="X131" i="7"/>
  <c r="X119" i="7"/>
  <c r="X107" i="7"/>
  <c r="X95" i="7"/>
  <c r="X83" i="7"/>
  <c r="X71" i="7"/>
  <c r="AA55" i="7"/>
  <c r="AA43" i="7"/>
  <c r="AA31" i="7"/>
  <c r="AA19" i="7"/>
  <c r="AA166" i="7"/>
  <c r="AA154" i="7"/>
  <c r="AA142" i="7"/>
  <c r="AA130" i="7"/>
  <c r="AA118" i="7"/>
  <c r="AA106" i="7"/>
  <c r="AA94" i="7"/>
  <c r="AA82" i="7"/>
  <c r="AA70" i="7"/>
  <c r="X58" i="7"/>
  <c r="X46" i="7"/>
  <c r="X34" i="7"/>
  <c r="X22" i="7"/>
  <c r="X169" i="7"/>
  <c r="X157" i="7"/>
  <c r="X145" i="7"/>
  <c r="X133" i="7"/>
  <c r="X121" i="7"/>
  <c r="X109" i="7"/>
  <c r="X97" i="7"/>
  <c r="X85" i="7"/>
  <c r="X73" i="7"/>
  <c r="X61" i="7"/>
  <c r="AA45" i="7"/>
  <c r="AA33" i="7"/>
  <c r="AA21" i="7"/>
  <c r="W170" i="7"/>
  <c r="W138" i="7"/>
  <c r="W122" i="7"/>
  <c r="W90" i="7"/>
  <c r="W74" i="7"/>
  <c r="S54" i="7"/>
  <c r="S38" i="7"/>
  <c r="W22" i="7"/>
  <c r="W165" i="7"/>
  <c r="W117" i="7"/>
  <c r="W85" i="7"/>
  <c r="V53" i="7"/>
  <c r="S17" i="7"/>
  <c r="S160" i="7"/>
  <c r="S144" i="7"/>
  <c r="S128" i="7"/>
  <c r="S112" i="7"/>
  <c r="S96" i="7"/>
  <c r="S80" i="7"/>
  <c r="S64" i="7"/>
  <c r="S28" i="7"/>
  <c r="S12" i="7"/>
  <c r="S155" i="7"/>
  <c r="S139" i="7"/>
  <c r="S123" i="7"/>
  <c r="S107" i="7"/>
  <c r="S91" i="7"/>
  <c r="S75" i="7"/>
  <c r="S59" i="7"/>
  <c r="V27" i="7"/>
  <c r="R162" i="7"/>
  <c r="P130" i="7"/>
  <c r="Q122" i="7"/>
  <c r="R114" i="7"/>
  <c r="R102" i="7"/>
  <c r="R94" i="7"/>
  <c r="P66" i="7"/>
  <c r="T42" i="7"/>
  <c r="R22" i="7"/>
  <c r="P169" i="7"/>
  <c r="P161" i="7"/>
  <c r="R149" i="7"/>
  <c r="Q141" i="7"/>
  <c r="P121" i="7"/>
  <c r="Q113" i="7"/>
  <c r="P101" i="7"/>
  <c r="P93" i="7"/>
  <c r="P73" i="7"/>
  <c r="Q45" i="7"/>
  <c r="R25" i="7"/>
  <c r="Q164" i="7"/>
  <c r="R156" i="7"/>
  <c r="P124" i="7"/>
  <c r="Q116" i="7"/>
  <c r="R108" i="7"/>
  <c r="P96" i="7"/>
  <c r="R88" i="7"/>
  <c r="P68" i="7"/>
  <c r="P56" i="7"/>
  <c r="Q16" i="7"/>
  <c r="R147" i="7"/>
  <c r="Q127" i="7"/>
  <c r="P119" i="7"/>
  <c r="R99" i="7"/>
  <c r="P47" i="7"/>
  <c r="Q27" i="7"/>
  <c r="R15" i="7"/>
  <c r="Y164" i="7"/>
  <c r="Y152" i="7"/>
  <c r="Y140" i="7"/>
  <c r="Y128" i="7"/>
  <c r="Y116" i="7"/>
  <c r="Y104" i="7"/>
  <c r="Y92" i="7"/>
  <c r="Y80" i="7"/>
  <c r="Y68" i="7"/>
  <c r="X52" i="7"/>
  <c r="Y40" i="7"/>
  <c r="Y28" i="7"/>
  <c r="X16" i="7"/>
  <c r="Z163" i="7"/>
  <c r="Z151" i="7"/>
  <c r="Z139" i="7"/>
  <c r="Z127" i="7"/>
  <c r="Y115" i="7"/>
  <c r="Z103" i="7"/>
  <c r="Z91" i="7"/>
  <c r="Z79" i="7"/>
  <c r="Z67" i="7"/>
  <c r="Z55" i="7"/>
  <c r="Z43" i="7"/>
  <c r="Z31" i="7"/>
  <c r="Z19" i="7"/>
  <c r="Z166" i="7"/>
  <c r="Z154" i="7"/>
  <c r="Z142" i="7"/>
  <c r="Z130" i="7"/>
  <c r="Z118" i="7"/>
  <c r="Z106" i="7"/>
  <c r="Z94" i="7"/>
  <c r="Z82" i="7"/>
  <c r="Z70" i="7"/>
  <c r="Z54" i="7"/>
  <c r="Z42" i="7"/>
  <c r="Z30" i="7"/>
  <c r="Z18" i="7"/>
  <c r="Y165" i="7"/>
  <c r="Y153" i="7"/>
  <c r="Y141" i="7"/>
  <c r="Y129" i="7"/>
  <c r="Y117" i="7"/>
  <c r="Y105" i="7"/>
  <c r="Y93" i="7"/>
  <c r="Y81" i="7"/>
  <c r="Y69" i="7"/>
  <c r="Z57" i="7"/>
  <c r="Z45" i="7"/>
  <c r="Z33" i="7"/>
  <c r="Z21" i="7"/>
  <c r="V170" i="7"/>
  <c r="V154" i="7"/>
  <c r="V138" i="7"/>
  <c r="V122" i="7"/>
  <c r="V106" i="7"/>
  <c r="V90" i="7"/>
  <c r="V74" i="7"/>
  <c r="V38" i="7"/>
  <c r="V22" i="7"/>
  <c r="V165" i="7"/>
  <c r="V149" i="7"/>
  <c r="V133" i="7"/>
  <c r="V117" i="7"/>
  <c r="V101" i="7"/>
  <c r="V85" i="7"/>
  <c r="V69" i="7"/>
  <c r="S49" i="7"/>
  <c r="W33" i="7"/>
  <c r="W17" i="7"/>
  <c r="W128" i="7"/>
  <c r="W112" i="7"/>
  <c r="V48" i="7"/>
  <c r="W28" i="7"/>
  <c r="W12" i="7"/>
  <c r="W123" i="7"/>
  <c r="W107" i="7"/>
  <c r="W91" i="7"/>
  <c r="V59" i="7"/>
  <c r="V43" i="7"/>
  <c r="S23" i="7"/>
  <c r="P150" i="7"/>
  <c r="Q130" i="7"/>
  <c r="R122" i="7"/>
  <c r="P82" i="7"/>
  <c r="R74" i="7"/>
  <c r="P50" i="7"/>
  <c r="T30" i="7"/>
  <c r="P18" i="7"/>
  <c r="Q161" i="7"/>
  <c r="R141" i="7"/>
  <c r="Q121" i="7"/>
  <c r="P113" i="7"/>
  <c r="Q101" i="7"/>
  <c r="Q93" i="7"/>
  <c r="R53" i="7"/>
  <c r="R45" i="7"/>
  <c r="P33" i="7"/>
  <c r="T25" i="7"/>
  <c r="P13" i="7"/>
  <c r="R164" i="7"/>
  <c r="P144" i="7"/>
  <c r="Q124" i="7"/>
  <c r="R116" i="7"/>
  <c r="P76" i="7"/>
  <c r="Q68" i="7"/>
  <c r="Q56" i="7"/>
  <c r="R36" i="7"/>
  <c r="P24" i="7"/>
  <c r="R16" i="7"/>
  <c r="P135" i="7"/>
  <c r="R127" i="7"/>
  <c r="P107" i="7"/>
  <c r="P87" i="7"/>
  <c r="P79" i="7"/>
  <c r="R67" i="7"/>
  <c r="R59" i="7"/>
  <c r="Q47" i="7"/>
  <c r="P23" i="7"/>
  <c r="AA164" i="7"/>
  <c r="AA152" i="7"/>
  <c r="AA140" i="7"/>
  <c r="AA128" i="7"/>
  <c r="AA116" i="7"/>
  <c r="AA104" i="7"/>
  <c r="AA92" i="7"/>
  <c r="AA80" i="7"/>
  <c r="AA68" i="7"/>
  <c r="Y52" i="7"/>
  <c r="AA40" i="7"/>
  <c r="AA28" i="7"/>
  <c r="Y16" i="7"/>
  <c r="X163" i="7"/>
  <c r="X151" i="7"/>
  <c r="X139" i="7"/>
  <c r="X127" i="7"/>
  <c r="Z115" i="7"/>
  <c r="X103" i="7"/>
  <c r="X91" i="7"/>
  <c r="X79" i="7"/>
  <c r="Y67" i="7"/>
  <c r="X55" i="7"/>
  <c r="X43" i="7"/>
  <c r="X31" i="7"/>
  <c r="X19" i="7"/>
  <c r="X166" i="7"/>
  <c r="X154" i="7"/>
  <c r="X142" i="7"/>
  <c r="X130" i="7"/>
  <c r="X118" i="7"/>
  <c r="X106" i="7"/>
  <c r="X94" i="7"/>
  <c r="X82" i="7"/>
  <c r="X70" i="7"/>
  <c r="X54" i="7"/>
  <c r="X42" i="7"/>
  <c r="X30" i="7"/>
  <c r="X18" i="7"/>
  <c r="AA165" i="7"/>
  <c r="AA153" i="7"/>
  <c r="AA141" i="7"/>
  <c r="AA129" i="7"/>
  <c r="AA117" i="7"/>
  <c r="AA105" i="7"/>
  <c r="AA93" i="7"/>
  <c r="AA81" i="7"/>
  <c r="AA69" i="7"/>
  <c r="X57" i="7"/>
  <c r="X45" i="7"/>
  <c r="X33" i="7"/>
  <c r="X21" i="7"/>
  <c r="S166" i="7"/>
  <c r="S150" i="7"/>
  <c r="S134" i="7"/>
  <c r="S118" i="7"/>
  <c r="S102" i="7"/>
  <c r="S86" i="7"/>
  <c r="S70" i="7"/>
  <c r="V54" i="7"/>
  <c r="S34" i="7"/>
  <c r="S18" i="7"/>
  <c r="S161" i="7"/>
  <c r="S145" i="7"/>
  <c r="S129" i="7"/>
  <c r="S113" i="7"/>
  <c r="S97" i="7"/>
  <c r="S81" i="7"/>
  <c r="S65" i="7"/>
  <c r="W49" i="7"/>
  <c r="V33" i="7"/>
  <c r="V17" i="7"/>
  <c r="V160" i="7"/>
  <c r="V144" i="7"/>
  <c r="V128" i="7"/>
  <c r="V112" i="7"/>
  <c r="V96" i="7"/>
  <c r="V80" i="7"/>
  <c r="V64" i="7"/>
  <c r="S44" i="7"/>
  <c r="V28" i="7"/>
  <c r="V12" i="7"/>
  <c r="V155" i="7"/>
  <c r="V139" i="7"/>
  <c r="V123" i="7"/>
  <c r="V107" i="7"/>
  <c r="V91" i="7"/>
  <c r="V75" i="7"/>
  <c r="S55" i="7"/>
  <c r="S39" i="7"/>
  <c r="W23" i="7"/>
  <c r="P158" i="7"/>
  <c r="R130" i="7"/>
  <c r="T122" i="7"/>
  <c r="P110" i="7"/>
  <c r="Q82" i="7"/>
  <c r="P62" i="7"/>
  <c r="Q50" i="7"/>
  <c r="P42" i="7"/>
  <c r="Q18" i="7"/>
  <c r="P129" i="7"/>
  <c r="R121" i="7"/>
  <c r="R101" i="7"/>
  <c r="R93" i="7"/>
  <c r="R73" i="7"/>
  <c r="P41" i="7"/>
  <c r="T21" i="7"/>
  <c r="Q13" i="7"/>
  <c r="T164" i="7"/>
  <c r="P152" i="7"/>
  <c r="Q144" i="7"/>
  <c r="R124" i="7"/>
  <c r="T116" i="7"/>
  <c r="P104" i="7"/>
  <c r="R96" i="7"/>
  <c r="Q76" i="7"/>
  <c r="R68" i="7"/>
  <c r="R56" i="7"/>
  <c r="Q24" i="7"/>
  <c r="T16" i="7"/>
  <c r="P163" i="7"/>
  <c r="P155" i="7"/>
  <c r="R143" i="7"/>
  <c r="T127" i="7"/>
  <c r="P115" i="7"/>
  <c r="Q107" i="7"/>
  <c r="Q87" i="7"/>
  <c r="R55" i="7"/>
  <c r="R47" i="7"/>
  <c r="P35" i="7"/>
  <c r="T27" i="7"/>
  <c r="P15" i="7"/>
  <c r="P75" i="7"/>
  <c r="R43" i="7"/>
  <c r="Z164" i="7"/>
  <c r="Z152" i="7"/>
  <c r="Z140" i="7"/>
  <c r="Z128" i="7"/>
  <c r="Z116" i="7"/>
  <c r="Z104" i="7"/>
  <c r="Z92" i="7"/>
  <c r="Z80" i="7"/>
  <c r="Z68" i="7"/>
  <c r="AA52" i="7"/>
  <c r="Z40" i="7"/>
  <c r="X28" i="7"/>
  <c r="AA16" i="7"/>
  <c r="Y163" i="7"/>
  <c r="Y151" i="7"/>
  <c r="Y139" i="7"/>
  <c r="Y127" i="7"/>
  <c r="X115" i="7"/>
  <c r="Y103" i="7"/>
  <c r="Y91" i="7"/>
  <c r="Y79" i="7"/>
  <c r="X67" i="7"/>
  <c r="Y51" i="7"/>
  <c r="Y39" i="7"/>
  <c r="Y27" i="7"/>
  <c r="Y15" i="7"/>
  <c r="Z162" i="7"/>
  <c r="Z150" i="7"/>
  <c r="Z138" i="7"/>
  <c r="Z126" i="7"/>
  <c r="Z114" i="7"/>
  <c r="Z102" i="7"/>
  <c r="Z90" i="7"/>
  <c r="Z78" i="7"/>
  <c r="Z66" i="7"/>
  <c r="Y54" i="7"/>
  <c r="Y42" i="7"/>
  <c r="Y30" i="7"/>
  <c r="AA18" i="7"/>
  <c r="Z165" i="7"/>
  <c r="Z153" i="7"/>
  <c r="Z141" i="7"/>
  <c r="Z129" i="7"/>
  <c r="Z117" i="7"/>
  <c r="Z105" i="7"/>
  <c r="Z93" i="7"/>
  <c r="Z81" i="7"/>
  <c r="Z69" i="7"/>
  <c r="X53" i="7"/>
  <c r="X41" i="7"/>
  <c r="X29" i="7"/>
  <c r="X17" i="7"/>
  <c r="W118" i="7"/>
  <c r="S50" i="7"/>
  <c r="W34" i="7"/>
  <c r="W18" i="7"/>
  <c r="W161" i="7"/>
  <c r="W129" i="7"/>
  <c r="W113" i="7"/>
  <c r="W65" i="7"/>
  <c r="V49" i="7"/>
  <c r="S13" i="7"/>
  <c r="S156" i="7"/>
  <c r="S140" i="7"/>
  <c r="S124" i="7"/>
  <c r="S108" i="7"/>
  <c r="S92" i="7"/>
  <c r="S76" i="7"/>
  <c r="S60" i="7"/>
  <c r="S24" i="7"/>
  <c r="S167" i="7"/>
  <c r="S151" i="7"/>
  <c r="S135" i="7"/>
  <c r="S119" i="7"/>
  <c r="S103" i="7"/>
  <c r="S87" i="7"/>
  <c r="S71" i="7"/>
  <c r="V23" i="7"/>
  <c r="P166" i="7"/>
  <c r="Q158" i="7"/>
  <c r="R150" i="7"/>
  <c r="P118" i="7"/>
  <c r="Q110" i="7"/>
  <c r="P102" i="7"/>
  <c r="R90" i="7"/>
  <c r="R82" i="7"/>
  <c r="Q62" i="7"/>
  <c r="R50" i="7"/>
  <c r="P30" i="7"/>
  <c r="R18" i="7"/>
  <c r="P157" i="7"/>
  <c r="P149" i="7"/>
  <c r="R137" i="7"/>
  <c r="Q129" i="7"/>
  <c r="P109" i="7"/>
  <c r="P89" i="7"/>
  <c r="P81" i="7"/>
  <c r="P61" i="7"/>
  <c r="Q41" i="7"/>
  <c r="R33" i="7"/>
  <c r="R13" i="7"/>
  <c r="P160" i="7"/>
  <c r="Q152" i="7"/>
  <c r="R144" i="7"/>
  <c r="P112" i="7"/>
  <c r="Q104" i="7"/>
  <c r="P84" i="7"/>
  <c r="R76" i="7"/>
  <c r="P44" i="7"/>
  <c r="R24" i="7"/>
  <c r="Q163" i="7"/>
  <c r="R135" i="7"/>
  <c r="Q115" i="7"/>
  <c r="R107" i="7"/>
  <c r="P95" i="7"/>
  <c r="R87" i="7"/>
  <c r="Q35" i="7"/>
  <c r="Q15" i="7"/>
  <c r="P55" i="7"/>
  <c r="R19" i="7"/>
  <c r="X164" i="7"/>
  <c r="X152" i="7"/>
  <c r="X140" i="7"/>
  <c r="X128" i="7"/>
  <c r="X116" i="7"/>
  <c r="X104" i="7"/>
  <c r="X92" i="7"/>
  <c r="X80" i="7"/>
  <c r="X68" i="7"/>
  <c r="Z52" i="7"/>
  <c r="X40" i="7"/>
  <c r="Z28" i="7"/>
  <c r="Z16" i="7"/>
  <c r="AA163" i="7"/>
  <c r="AA151" i="7"/>
  <c r="AA139" i="7"/>
  <c r="AA127" i="7"/>
  <c r="AA115" i="7"/>
  <c r="AA103" i="7"/>
  <c r="AA91" i="7"/>
  <c r="AA79" i="7"/>
  <c r="AA67" i="7"/>
  <c r="AA51" i="7"/>
  <c r="AA39" i="7"/>
  <c r="AA27" i="7"/>
  <c r="AA15" i="7"/>
  <c r="X162" i="7"/>
  <c r="X150" i="7"/>
  <c r="X138" i="7"/>
  <c r="X126" i="7"/>
  <c r="X114" i="7"/>
  <c r="X102" i="7"/>
  <c r="X90" i="7"/>
  <c r="X78" i="7"/>
  <c r="X66" i="7"/>
  <c r="AA54" i="7"/>
  <c r="AA42" i="7"/>
  <c r="AA30" i="7"/>
  <c r="Y18" i="7"/>
  <c r="X165" i="7"/>
  <c r="X153" i="7"/>
  <c r="X141" i="7"/>
  <c r="X129" i="7"/>
  <c r="X117" i="7"/>
  <c r="X105" i="7"/>
  <c r="X93" i="7"/>
  <c r="X81" i="7"/>
  <c r="X69" i="7"/>
  <c r="Z53" i="7"/>
  <c r="Y41" i="7"/>
  <c r="Z29" i="7"/>
  <c r="Z17" i="7"/>
  <c r="V166" i="7"/>
  <c r="V150" i="7"/>
  <c r="V134" i="7"/>
  <c r="V118" i="7"/>
  <c r="V102" i="7"/>
  <c r="V86" i="7"/>
  <c r="V70" i="7"/>
  <c r="V34" i="7"/>
  <c r="V18" i="7"/>
  <c r="V161" i="7"/>
  <c r="V145" i="7"/>
  <c r="V129" i="7"/>
  <c r="V113" i="7"/>
  <c r="V97" i="7"/>
  <c r="V81" i="7"/>
  <c r="V65" i="7"/>
  <c r="S45" i="7"/>
  <c r="W29" i="7"/>
  <c r="V13" i="7"/>
  <c r="W156" i="7"/>
  <c r="W124" i="7"/>
  <c r="W108" i="7"/>
  <c r="W92" i="7"/>
  <c r="W76" i="7"/>
  <c r="V60" i="7"/>
  <c r="V44" i="7"/>
  <c r="W24" i="7"/>
  <c r="W167" i="7"/>
  <c r="W151" i="7"/>
  <c r="W135" i="7"/>
  <c r="W119" i="7"/>
  <c r="W103" i="7"/>
  <c r="W87" i="7"/>
  <c r="V55" i="7"/>
  <c r="V39" i="7"/>
  <c r="S19" i="7"/>
  <c r="Q166" i="7"/>
  <c r="R158" i="7"/>
  <c r="P138" i="7"/>
  <c r="Q118" i="7"/>
  <c r="R110" i="7"/>
  <c r="P70" i="7"/>
  <c r="R62" i="7"/>
  <c r="P38" i="7"/>
  <c r="T18" i="7"/>
  <c r="Q149" i="7"/>
  <c r="R129" i="7"/>
  <c r="Q109" i="7"/>
  <c r="Q81" i="7"/>
  <c r="Q61" i="7"/>
  <c r="R41" i="7"/>
  <c r="P29" i="7"/>
  <c r="P21" i="7"/>
  <c r="T13" i="7"/>
  <c r="R152" i="7"/>
  <c r="P132" i="7"/>
  <c r="Q112" i="7"/>
  <c r="R104" i="7"/>
  <c r="T92" i="7"/>
  <c r="Q84" i="7"/>
  <c r="P64" i="7"/>
  <c r="P52" i="7"/>
  <c r="Q44" i="7"/>
  <c r="P32" i="7"/>
  <c r="T24" i="7"/>
  <c r="P12" i="7"/>
  <c r="R163" i="7"/>
  <c r="P123" i="7"/>
  <c r="R115" i="7"/>
  <c r="T103" i="7"/>
  <c r="Q95" i="7"/>
  <c r="P67" i="7"/>
  <c r="R35" i="7"/>
  <c r="X160" i="7"/>
  <c r="Y148" i="7"/>
  <c r="Y136" i="7"/>
  <c r="Y124" i="7"/>
  <c r="X112" i="7"/>
  <c r="X100" i="7"/>
  <c r="X88" i="7"/>
  <c r="X76" i="7"/>
  <c r="X64" i="7"/>
  <c r="Y48" i="7"/>
  <c r="Y36" i="7"/>
  <c r="Y24" i="7"/>
  <c r="Y12" i="7"/>
  <c r="Y159" i="7"/>
  <c r="Y147" i="7"/>
  <c r="Y135" i="7"/>
  <c r="Y123" i="7"/>
  <c r="Y111" i="7"/>
  <c r="Y99" i="7"/>
  <c r="Y87" i="7"/>
  <c r="Y75" i="7"/>
  <c r="Y63" i="7"/>
  <c r="Z51" i="7"/>
  <c r="Z39" i="7"/>
  <c r="Z27" i="7"/>
  <c r="Z15" i="7"/>
  <c r="Y162" i="7"/>
  <c r="Y150" i="7"/>
  <c r="Y138" i="7"/>
  <c r="Y126" i="7"/>
  <c r="Y114" i="7"/>
  <c r="Y102" i="7"/>
  <c r="Y90" i="7"/>
  <c r="Y78" i="7"/>
  <c r="Y66" i="7"/>
  <c r="Y50" i="7"/>
  <c r="Y38" i="7"/>
  <c r="Y26" i="7"/>
  <c r="Y14" i="7"/>
  <c r="X161" i="7"/>
  <c r="X149" i="7"/>
  <c r="X137" i="7"/>
  <c r="X125" i="7"/>
  <c r="X113" i="7"/>
  <c r="X101" i="7"/>
  <c r="X89" i="7"/>
  <c r="X77" i="7"/>
  <c r="X65" i="7"/>
  <c r="Y53" i="7"/>
  <c r="AA41" i="7"/>
  <c r="Y29" i="7"/>
  <c r="Y17" i="7"/>
  <c r="S162" i="7"/>
  <c r="S146" i="7"/>
  <c r="S130" i="7"/>
  <c r="S114" i="7"/>
  <c r="S98" i="7"/>
  <c r="S82" i="7"/>
  <c r="S66" i="7"/>
  <c r="V50" i="7"/>
  <c r="S30" i="7"/>
  <c r="S14" i="7"/>
  <c r="S157" i="7"/>
  <c r="S141" i="7"/>
  <c r="S125" i="7"/>
  <c r="S109" i="7"/>
  <c r="S93" i="7"/>
  <c r="S77" i="7"/>
  <c r="S61" i="7"/>
  <c r="V29" i="7"/>
  <c r="W13" i="7"/>
  <c r="V156" i="7"/>
  <c r="V140" i="7"/>
  <c r="V124" i="7"/>
  <c r="V108" i="7"/>
  <c r="V92" i="7"/>
  <c r="V76" i="7"/>
  <c r="S56" i="7"/>
  <c r="S40" i="7"/>
  <c r="V24" i="7"/>
  <c r="V167" i="7"/>
  <c r="V151" i="7"/>
  <c r="V135" i="7"/>
  <c r="V119" i="7"/>
  <c r="V103" i="7"/>
  <c r="V87" i="7"/>
  <c r="V71" i="7"/>
  <c r="S51" i="7"/>
  <c r="S35" i="7"/>
  <c r="W19" i="7"/>
  <c r="R166" i="7"/>
  <c r="P146" i="7"/>
  <c r="Q138" i="7"/>
  <c r="T126" i="7"/>
  <c r="R118" i="7"/>
  <c r="T110" i="7"/>
  <c r="P98" i="7"/>
  <c r="Q70" i="7"/>
  <c r="P26" i="7"/>
  <c r="P165" i="7"/>
  <c r="R157" i="7"/>
  <c r="T129" i="7"/>
  <c r="P117" i="7"/>
  <c r="R109" i="7"/>
  <c r="R89" i="7"/>
  <c r="R81" i="7"/>
  <c r="R61" i="7"/>
  <c r="P49" i="7"/>
  <c r="Q29" i="7"/>
  <c r="Q21" i="7"/>
  <c r="R160" i="7"/>
  <c r="P140" i="7"/>
  <c r="Q132" i="7"/>
  <c r="R84" i="7"/>
  <c r="Q64" i="7"/>
  <c r="R44" i="7"/>
  <c r="R20" i="7"/>
  <c r="Q12" i="7"/>
  <c r="P151" i="7"/>
  <c r="P143" i="7"/>
  <c r="R131" i="7"/>
  <c r="Q123" i="7"/>
  <c r="R95" i="7"/>
  <c r="Q75" i="7"/>
  <c r="Q67" i="7"/>
  <c r="Q55" i="7"/>
  <c r="Q23" i="7"/>
  <c r="T15" i="7"/>
  <c r="Y160" i="7"/>
  <c r="AA148" i="7"/>
  <c r="AA136" i="7"/>
  <c r="AA124" i="7"/>
  <c r="Y112" i="7"/>
  <c r="Y100" i="7"/>
  <c r="Y88" i="7"/>
  <c r="Y76" i="7"/>
  <c r="AA48" i="7"/>
  <c r="AA36" i="7"/>
  <c r="AA24" i="7"/>
  <c r="AA12" i="7"/>
  <c r="AA159" i="7"/>
  <c r="AA147" i="7"/>
  <c r="AA135" i="7"/>
  <c r="AA123" i="7"/>
  <c r="AA111" i="7"/>
  <c r="AA99" i="7"/>
  <c r="AA87" i="7"/>
  <c r="AA75" i="7"/>
  <c r="AA63" i="7"/>
  <c r="X51" i="7"/>
  <c r="X39" i="7"/>
  <c r="X27" i="7"/>
  <c r="X15" i="7"/>
  <c r="AA162" i="7"/>
  <c r="AA150" i="7"/>
  <c r="AA138" i="7"/>
  <c r="AA126" i="7"/>
  <c r="AA114" i="7"/>
  <c r="AA102" i="7"/>
  <c r="AA90" i="7"/>
  <c r="AA78" i="7"/>
  <c r="AA66" i="7"/>
  <c r="AA50" i="7"/>
  <c r="AA38" i="7"/>
  <c r="AA26" i="7"/>
  <c r="AA14" i="7"/>
  <c r="Z161" i="7"/>
  <c r="Z149" i="7"/>
  <c r="Z137" i="7"/>
  <c r="Y125" i="7"/>
  <c r="Z113" i="7"/>
  <c r="Z101" i="7"/>
  <c r="Y89" i="7"/>
  <c r="Z77" i="7"/>
  <c r="Z65" i="7"/>
  <c r="AA53" i="7"/>
  <c r="Z41" i="7"/>
  <c r="AA29" i="7"/>
  <c r="AA17" i="7"/>
  <c r="W162" i="7"/>
  <c r="W66" i="7"/>
  <c r="S46" i="7"/>
  <c r="W30" i="7"/>
  <c r="W14" i="7"/>
  <c r="W125" i="7"/>
  <c r="W109" i="7"/>
  <c r="W61" i="7"/>
  <c r="V45" i="7"/>
  <c r="S25" i="7"/>
  <c r="S168" i="7"/>
  <c r="S152" i="7"/>
  <c r="S136" i="7"/>
  <c r="S120" i="7"/>
  <c r="S104" i="7"/>
  <c r="S88" i="7"/>
  <c r="S72" i="7"/>
  <c r="V40" i="7"/>
  <c r="S20" i="7"/>
  <c r="S163" i="7"/>
  <c r="S147" i="7"/>
  <c r="S131" i="7"/>
  <c r="S115" i="7"/>
  <c r="S99" i="7"/>
  <c r="S83" i="7"/>
  <c r="S67" i="7"/>
  <c r="V35" i="7"/>
  <c r="V19" i="7"/>
  <c r="P154" i="7"/>
  <c r="R138" i="7"/>
  <c r="P90" i="7"/>
  <c r="R78" i="7"/>
  <c r="R70" i="7"/>
  <c r="P46" i="7"/>
  <c r="R38" i="7"/>
  <c r="Q26" i="7"/>
  <c r="Q165" i="7"/>
  <c r="P145" i="7"/>
  <c r="P137" i="7"/>
  <c r="R125" i="7"/>
  <c r="Q117" i="7"/>
  <c r="T109" i="7"/>
  <c r="P97" i="7"/>
  <c r="P77" i="7"/>
  <c r="P69" i="7"/>
  <c r="Q49" i="7"/>
  <c r="R21" i="7"/>
  <c r="P148" i="7"/>
  <c r="Q140" i="7"/>
  <c r="R132" i="7"/>
  <c r="R112" i="7"/>
  <c r="P92" i="7"/>
  <c r="P72" i="7"/>
  <c r="R64" i="7"/>
  <c r="R52" i="7"/>
  <c r="T20" i="7"/>
  <c r="R12" i="7"/>
  <c r="Q151" i="7"/>
  <c r="R123" i="7"/>
  <c r="P103" i="7"/>
  <c r="P83" i="7"/>
  <c r="R75" i="7"/>
  <c r="T31" i="7"/>
  <c r="R23" i="7"/>
  <c r="P43" i="7"/>
  <c r="AA160" i="7"/>
  <c r="X148" i="7"/>
  <c r="X136" i="7"/>
  <c r="Z124" i="7"/>
  <c r="AA112" i="7"/>
  <c r="AA100" i="7"/>
  <c r="AA88" i="7"/>
  <c r="AA76" i="7"/>
  <c r="AA64" i="7"/>
  <c r="Z48" i="7"/>
  <c r="Z36" i="7"/>
  <c r="Z24" i="7"/>
  <c r="Z12" i="7"/>
  <c r="Z159" i="7"/>
  <c r="Z147" i="7"/>
  <c r="Z135" i="7"/>
  <c r="Z123" i="7"/>
  <c r="Z111" i="7"/>
  <c r="Z99" i="7"/>
  <c r="Z87" i="7"/>
  <c r="Z75" i="7"/>
  <c r="Z63" i="7"/>
  <c r="Y47" i="7"/>
  <c r="Y35" i="7"/>
  <c r="Y23" i="7"/>
  <c r="Y170" i="7"/>
  <c r="Y158" i="7"/>
  <c r="Y146" i="7"/>
  <c r="Y134" i="7"/>
  <c r="Y122" i="7"/>
  <c r="Y110" i="7"/>
  <c r="Y98" i="7"/>
  <c r="Y86" i="7"/>
  <c r="Y74" i="7"/>
  <c r="Y62" i="7"/>
  <c r="Z50" i="7"/>
  <c r="Z38" i="7"/>
  <c r="Z26" i="7"/>
  <c r="Z14" i="7"/>
  <c r="Y161" i="7"/>
  <c r="Y149" i="7"/>
  <c r="Y137" i="7"/>
  <c r="AA125" i="7"/>
  <c r="Y113" i="7"/>
  <c r="Y101" i="7"/>
  <c r="AA89" i="7"/>
  <c r="Y77" i="7"/>
  <c r="Y49" i="7"/>
  <c r="Y37" i="7"/>
  <c r="Y25" i="7"/>
  <c r="Y13" i="7"/>
  <c r="V162" i="7"/>
  <c r="V146" i="7"/>
  <c r="V130" i="7"/>
  <c r="V114" i="7"/>
  <c r="V98" i="7"/>
  <c r="V82" i="7"/>
  <c r="V66" i="7"/>
  <c r="V30" i="7"/>
  <c r="V14" i="7"/>
  <c r="V157" i="7"/>
  <c r="V141" i="7"/>
  <c r="V125" i="7"/>
  <c r="V109" i="7"/>
  <c r="V93" i="7"/>
  <c r="V77" i="7"/>
  <c r="V61" i="7"/>
  <c r="S41" i="7"/>
  <c r="W25" i="7"/>
  <c r="W152" i="7"/>
  <c r="W136" i="7"/>
  <c r="W120" i="7"/>
  <c r="V56" i="7"/>
  <c r="W20" i="7"/>
  <c r="W163" i="7"/>
  <c r="V51" i="7"/>
  <c r="S31" i="7"/>
  <c r="S15" i="7"/>
  <c r="Q154" i="7"/>
  <c r="R146" i="7"/>
  <c r="P126" i="7"/>
  <c r="R106" i="7"/>
  <c r="R98" i="7"/>
  <c r="T78" i="7"/>
  <c r="P58" i="7"/>
  <c r="T26" i="7"/>
  <c r="P14" i="7"/>
  <c r="R165" i="7"/>
  <c r="Q145" i="7"/>
  <c r="Q137" i="7"/>
  <c r="T125" i="7"/>
  <c r="R117" i="7"/>
  <c r="R105" i="7"/>
  <c r="Q69" i="7"/>
  <c r="R49" i="7"/>
  <c r="T29" i="7"/>
  <c r="P168" i="7"/>
  <c r="Q148" i="7"/>
  <c r="R140" i="7"/>
  <c r="P120" i="7"/>
  <c r="T112" i="7"/>
  <c r="P100" i="7"/>
  <c r="Q92" i="7"/>
  <c r="P40" i="7"/>
  <c r="T12" i="7"/>
  <c r="P159" i="7"/>
  <c r="R151" i="7"/>
  <c r="T123" i="7"/>
  <c r="P111" i="7"/>
  <c r="R103" i="7"/>
  <c r="R91" i="7"/>
  <c r="Q83" i="7"/>
  <c r="P63" i="7"/>
  <c r="P51" i="7"/>
  <c r="T23" i="7"/>
  <c r="Z160" i="7"/>
  <c r="Z148" i="7"/>
  <c r="Z136" i="7"/>
  <c r="X124" i="7"/>
  <c r="Z112" i="7"/>
  <c r="Z100" i="7"/>
  <c r="Z88" i="7"/>
  <c r="Z76" i="7"/>
  <c r="Z64" i="7"/>
  <c r="X48" i="7"/>
  <c r="X36" i="7"/>
  <c r="X24" i="7"/>
  <c r="X12" i="7"/>
  <c r="X159" i="7"/>
  <c r="X147" i="7"/>
  <c r="X135" i="7"/>
  <c r="X123" i="7"/>
  <c r="X111" i="7"/>
  <c r="X99" i="7"/>
  <c r="X87" i="7"/>
  <c r="X75" i="7"/>
  <c r="X63" i="7"/>
  <c r="AA47" i="7"/>
  <c r="AA35" i="7"/>
  <c r="AA23" i="7"/>
  <c r="AA170" i="7"/>
  <c r="AA158" i="7"/>
  <c r="AA146" i="7"/>
  <c r="AA134" i="7"/>
  <c r="AA122" i="7"/>
  <c r="AA110" i="7"/>
  <c r="AA98" i="7"/>
  <c r="AA86" i="7"/>
  <c r="AA74" i="7"/>
  <c r="AA62" i="7"/>
  <c r="X50" i="7"/>
  <c r="X38" i="7"/>
  <c r="X26" i="7"/>
  <c r="X14" i="7"/>
  <c r="AA161" i="7"/>
  <c r="AA149" i="7"/>
  <c r="AA137" i="7"/>
  <c r="Z125" i="7"/>
  <c r="AA113" i="7"/>
  <c r="AA101" i="7"/>
  <c r="Z89" i="7"/>
  <c r="AA77" i="7"/>
  <c r="AA65" i="7"/>
  <c r="AA49" i="7"/>
  <c r="AA37" i="7"/>
  <c r="AA25" i="7"/>
  <c r="AA13" i="7"/>
  <c r="S158" i="7"/>
  <c r="S142" i="7"/>
  <c r="S126" i="7"/>
  <c r="S110" i="7"/>
  <c r="S94" i="7"/>
  <c r="S78" i="7"/>
  <c r="S62" i="7"/>
  <c r="V46" i="7"/>
  <c r="S169" i="7"/>
  <c r="S153" i="7"/>
  <c r="S137" i="7"/>
  <c r="S121" i="7"/>
  <c r="S105" i="7"/>
  <c r="S89" i="7"/>
  <c r="S73" i="7"/>
  <c r="S57" i="7"/>
  <c r="V25" i="7"/>
  <c r="V168" i="7"/>
  <c r="V152" i="7"/>
  <c r="V136" i="7"/>
  <c r="V120" i="7"/>
  <c r="V104" i="7"/>
  <c r="V88" i="7"/>
  <c r="V72" i="7"/>
  <c r="S52" i="7"/>
  <c r="V36" i="7"/>
  <c r="V20" i="7"/>
  <c r="V163" i="7"/>
  <c r="V147" i="7"/>
  <c r="V131" i="7"/>
  <c r="V115" i="7"/>
  <c r="V99" i="7"/>
  <c r="V83" i="7"/>
  <c r="V67" i="7"/>
  <c r="S47" i="7"/>
  <c r="W31" i="7"/>
  <c r="W15" i="7"/>
  <c r="T162" i="7"/>
  <c r="R154" i="7"/>
  <c r="P134" i="7"/>
  <c r="Q126" i="7"/>
  <c r="P86" i="7"/>
  <c r="Q66" i="7"/>
  <c r="Q54" i="7"/>
  <c r="R46" i="7"/>
  <c r="P34" i="7"/>
  <c r="T22" i="7"/>
  <c r="Q14" i="7"/>
  <c r="T165" i="7"/>
  <c r="P153" i="7"/>
  <c r="R145" i="7"/>
  <c r="Q125" i="7"/>
  <c r="T117" i="7"/>
  <c r="R97" i="7"/>
  <c r="R77" i="7"/>
  <c r="R69" i="7"/>
  <c r="P57" i="7"/>
  <c r="T49" i="7"/>
  <c r="P37" i="7"/>
  <c r="P17" i="7"/>
  <c r="R148" i="7"/>
  <c r="P128" i="7"/>
  <c r="Q120" i="7"/>
  <c r="R92" i="7"/>
  <c r="R72" i="7"/>
  <c r="Q40" i="7"/>
  <c r="P28" i="7"/>
  <c r="P20" i="7"/>
  <c r="R167" i="7"/>
  <c r="Q159" i="7"/>
  <c r="P139" i="7"/>
  <c r="P131" i="7"/>
  <c r="R119" i="7"/>
  <c r="Q111" i="7"/>
  <c r="Q103" i="7"/>
  <c r="T91" i="7"/>
  <c r="R83" i="7"/>
  <c r="Q63" i="7"/>
  <c r="Q51" i="7"/>
  <c r="P31" i="7"/>
  <c r="Q19" i="7"/>
  <c r="R51" i="7"/>
  <c r="Q59" i="7"/>
  <c r="Y56" i="7"/>
  <c r="W35" i="7"/>
  <c r="R26" i="7"/>
  <c r="W38" i="7"/>
  <c r="R58" i="7"/>
  <c r="W37" i="7"/>
  <c r="Y58" i="7"/>
  <c r="W36" i="7"/>
  <c r="AA58" i="7"/>
  <c r="W40" i="7"/>
  <c r="Q60" i="7"/>
  <c r="T40" i="7"/>
  <c r="AA57" i="7"/>
  <c r="Y57" i="7"/>
  <c r="W58" i="7"/>
  <c r="S58" i="7"/>
  <c r="AA56" i="7"/>
  <c r="T35" i="7"/>
  <c r="Q58" i="7"/>
  <c r="M102" i="7"/>
  <c r="M94" i="7"/>
  <c r="M90" i="7"/>
  <c r="M82" i="7"/>
  <c r="M78" i="7"/>
  <c r="M70" i="7"/>
  <c r="M66" i="7"/>
  <c r="M58" i="7"/>
  <c r="M54" i="7"/>
  <c r="M46" i="7"/>
  <c r="M42" i="7"/>
  <c r="M34" i="7"/>
  <c r="N165" i="7"/>
  <c r="N141" i="7"/>
  <c r="N117" i="7"/>
  <c r="N91" i="7"/>
  <c r="M47" i="7"/>
  <c r="M45" i="7"/>
  <c r="M160" i="7"/>
  <c r="N47" i="7"/>
  <c r="M100" i="7"/>
  <c r="N107" i="7"/>
  <c r="M48" i="7"/>
  <c r="N147" i="7"/>
  <c r="M144" i="7"/>
  <c r="N24" i="7"/>
  <c r="N102" i="7"/>
  <c r="N94" i="7"/>
  <c r="N90" i="7"/>
  <c r="N82" i="7"/>
  <c r="N78" i="7"/>
  <c r="N70" i="7"/>
  <c r="N66" i="7"/>
  <c r="N58" i="7"/>
  <c r="N54" i="7"/>
  <c r="N46" i="7"/>
  <c r="N42" i="7"/>
  <c r="N34" i="7"/>
  <c r="N30" i="7"/>
  <c r="M22" i="7"/>
  <c r="M18" i="7"/>
  <c r="N125" i="7"/>
  <c r="M101" i="7"/>
  <c r="M93" i="7"/>
  <c r="M89" i="7"/>
  <c r="M81" i="7"/>
  <c r="M77" i="7"/>
  <c r="M69" i="7"/>
  <c r="M65" i="7"/>
  <c r="M57" i="7"/>
  <c r="M53" i="7"/>
  <c r="N128" i="7"/>
  <c r="N35" i="7"/>
  <c r="M76" i="7"/>
  <c r="M40" i="7"/>
  <c r="N20" i="7"/>
  <c r="N155" i="7"/>
  <c r="N39" i="7"/>
  <c r="N60" i="7"/>
  <c r="N22" i="7"/>
  <c r="N18" i="7"/>
  <c r="N101" i="7"/>
  <c r="N93" i="7"/>
  <c r="N89" i="7"/>
  <c r="N81" i="7"/>
  <c r="N77" i="7"/>
  <c r="N69" i="7"/>
  <c r="N65" i="7"/>
  <c r="N57" i="7"/>
  <c r="N53" i="7"/>
  <c r="N45" i="7"/>
  <c r="N41" i="7"/>
  <c r="N33" i="7"/>
  <c r="N29" i="7"/>
  <c r="M21" i="7"/>
  <c r="M17" i="7"/>
  <c r="N160" i="7"/>
  <c r="N148" i="7"/>
  <c r="N136" i="7"/>
  <c r="M124" i="7"/>
  <c r="M112" i="7"/>
  <c r="M64" i="7"/>
  <c r="M44" i="7"/>
  <c r="M37" i="7"/>
  <c r="M12" i="7"/>
  <c r="N75" i="7"/>
  <c r="N96" i="7"/>
  <c r="M106" i="7"/>
  <c r="N21" i="7"/>
  <c r="N17" i="7"/>
  <c r="N124" i="7"/>
  <c r="N112" i="7"/>
  <c r="N100" i="7"/>
  <c r="N92" i="7"/>
  <c r="N88" i="7"/>
  <c r="N80" i="7"/>
  <c r="N76" i="7"/>
  <c r="N68" i="7"/>
  <c r="N64" i="7"/>
  <c r="N56" i="7"/>
  <c r="N52" i="7"/>
  <c r="N44" i="7"/>
  <c r="N40" i="7"/>
  <c r="N32" i="7"/>
  <c r="N28" i="7"/>
  <c r="M20" i="7"/>
  <c r="M16" i="7"/>
  <c r="M167" i="7"/>
  <c r="M155" i="7"/>
  <c r="M143" i="7"/>
  <c r="M131" i="7"/>
  <c r="M72" i="7"/>
  <c r="N111" i="7"/>
  <c r="M15" i="7"/>
  <c r="N84" i="7"/>
  <c r="M170" i="7"/>
  <c r="M158" i="7"/>
  <c r="M146" i="7"/>
  <c r="M134" i="7"/>
  <c r="M122" i="7"/>
  <c r="M110" i="7"/>
  <c r="N106" i="7"/>
  <c r="M98" i="7"/>
  <c r="M86" i="7"/>
  <c r="M74" i="7"/>
  <c r="M62" i="7"/>
  <c r="M50" i="7"/>
  <c r="M38" i="7"/>
  <c r="M26" i="7"/>
  <c r="M14" i="7"/>
  <c r="M169" i="7"/>
  <c r="M157" i="7"/>
  <c r="M145" i="7"/>
  <c r="M133" i="7"/>
  <c r="M121" i="7"/>
  <c r="M109" i="7"/>
  <c r="M105" i="7"/>
  <c r="M97" i="7"/>
  <c r="M85" i="7"/>
  <c r="M73" i="7"/>
  <c r="M61" i="7"/>
  <c r="M49" i="7"/>
  <c r="M84" i="7"/>
  <c r="N135" i="7"/>
  <c r="M168" i="7"/>
  <c r="M166" i="7"/>
  <c r="N158" i="7"/>
  <c r="M154" i="7"/>
  <c r="N146" i="7"/>
  <c r="M142" i="7"/>
  <c r="N134" i="7"/>
  <c r="M130" i="7"/>
  <c r="N122" i="7"/>
  <c r="N110" i="7"/>
  <c r="N98" i="7"/>
  <c r="N86" i="7"/>
  <c r="N74" i="7"/>
  <c r="N62" i="7"/>
  <c r="N50" i="7"/>
  <c r="N38" i="7"/>
  <c r="N26" i="7"/>
  <c r="N14" i="7"/>
  <c r="N157" i="7"/>
  <c r="N145" i="7"/>
  <c r="N133" i="7"/>
  <c r="N121" i="7"/>
  <c r="N109" i="7"/>
  <c r="N105" i="7"/>
  <c r="N97" i="7"/>
  <c r="N85" i="7"/>
  <c r="N73" i="7"/>
  <c r="N61" i="7"/>
  <c r="N49" i="7"/>
  <c r="N37" i="7"/>
  <c r="N25" i="7"/>
  <c r="N13" i="7"/>
  <c r="M156" i="7"/>
  <c r="N48" i="7"/>
  <c r="N166" i="7"/>
  <c r="N154" i="7"/>
  <c r="N142" i="7"/>
  <c r="N130" i="7"/>
  <c r="M118" i="7"/>
  <c r="M117" i="7"/>
  <c r="N168" i="7"/>
  <c r="N156" i="7"/>
  <c r="N144" i="7"/>
  <c r="N132" i="7"/>
  <c r="M120" i="7"/>
  <c r="N108" i="7"/>
  <c r="N161" i="7"/>
  <c r="M116" i="7"/>
  <c r="M95" i="7"/>
  <c r="N55" i="7"/>
  <c r="M41" i="7"/>
  <c r="N152" i="7"/>
  <c r="N71" i="7"/>
  <c r="M56" i="7"/>
  <c r="M119" i="7"/>
  <c r="M36" i="7"/>
  <c r="N143" i="7"/>
  <c r="N51" i="7"/>
  <c r="N12" i="7"/>
  <c r="N118" i="7"/>
  <c r="M165" i="7"/>
  <c r="M153" i="7"/>
  <c r="M141" i="7"/>
  <c r="M129" i="7"/>
  <c r="N120" i="7"/>
  <c r="M151" i="7"/>
  <c r="M139" i="7"/>
  <c r="M115" i="7"/>
  <c r="M87" i="7"/>
  <c r="M63" i="7"/>
  <c r="M31" i="7"/>
  <c r="N137" i="7"/>
  <c r="M83" i="7"/>
  <c r="M59" i="7"/>
  <c r="M23" i="7"/>
  <c r="N164" i="7"/>
  <c r="M136" i="7"/>
  <c r="N59" i="7"/>
  <c r="M88" i="7"/>
  <c r="M28" i="7"/>
  <c r="M24" i="7"/>
  <c r="N167" i="7"/>
  <c r="N63" i="7"/>
  <c r="N72" i="7"/>
  <c r="N16" i="7"/>
  <c r="M163" i="7"/>
  <c r="M127" i="7"/>
  <c r="M99" i="7"/>
  <c r="M75" i="7"/>
  <c r="M43" i="7"/>
  <c r="N149" i="7"/>
  <c r="N113" i="7"/>
  <c r="M164" i="7"/>
  <c r="M71" i="7"/>
  <c r="N43" i="7"/>
  <c r="M33" i="7"/>
  <c r="N140" i="7"/>
  <c r="N19" i="7"/>
  <c r="M68" i="7"/>
  <c r="M96" i="7"/>
  <c r="N131" i="7"/>
  <c r="M108" i="7"/>
  <c r="N15" i="7"/>
  <c r="M162" i="7"/>
  <c r="M150" i="7"/>
  <c r="M138" i="7"/>
  <c r="N163" i="7"/>
  <c r="N151" i="7"/>
  <c r="N139" i="7"/>
  <c r="N127" i="7"/>
  <c r="N115" i="7"/>
  <c r="N103" i="7"/>
  <c r="M67" i="7"/>
  <c r="M39" i="7"/>
  <c r="M125" i="7"/>
  <c r="M152" i="7"/>
  <c r="N79" i="7"/>
  <c r="M35" i="7"/>
  <c r="M29" i="7"/>
  <c r="N116" i="7"/>
  <c r="N95" i="7"/>
  <c r="M80" i="7"/>
  <c r="M32" i="7"/>
  <c r="M13" i="7"/>
  <c r="N87" i="7"/>
  <c r="N36" i="7"/>
  <c r="N162" i="7"/>
  <c r="N150" i="7"/>
  <c r="N138" i="7"/>
  <c r="M126" i="7"/>
  <c r="M114" i="7"/>
  <c r="M111" i="7"/>
  <c r="M103" i="7"/>
  <c r="M79" i="7"/>
  <c r="M51" i="7"/>
  <c r="N153" i="7"/>
  <c r="N129" i="7"/>
  <c r="M140" i="7"/>
  <c r="N31" i="7"/>
  <c r="N104" i="7"/>
  <c r="N23" i="7"/>
  <c r="M52" i="7"/>
  <c r="M25" i="7"/>
  <c r="N123" i="7"/>
  <c r="M27" i="7"/>
  <c r="N119" i="7"/>
  <c r="N27" i="7"/>
  <c r="N126" i="7"/>
  <c r="N114" i="7"/>
  <c r="M161" i="7"/>
  <c r="M149" i="7"/>
  <c r="M137" i="7"/>
  <c r="M113" i="7"/>
  <c r="M159" i="7"/>
  <c r="M147" i="7"/>
  <c r="M135" i="7"/>
  <c r="M123" i="7"/>
  <c r="M91" i="7"/>
  <c r="M55" i="7"/>
  <c r="M30" i="7"/>
  <c r="M128" i="7"/>
  <c r="M104" i="7"/>
  <c r="N67" i="7"/>
  <c r="M19" i="7"/>
  <c r="M148" i="7"/>
  <c r="N83" i="7"/>
  <c r="M92" i="7"/>
  <c r="M107" i="7"/>
  <c r="M60" i="7"/>
  <c r="N159" i="7"/>
  <c r="N99" i="7"/>
  <c r="M132" i="7"/>
  <c r="Q5" i="3"/>
  <c r="C28" i="10"/>
  <c r="B28" i="10"/>
  <c r="C29" i="10"/>
  <c r="B18" i="10"/>
  <c r="B19" i="10"/>
  <c r="B29" i="10"/>
  <c r="B30" i="10"/>
  <c r="B24" i="10"/>
  <c r="B31" i="10"/>
  <c r="B25" i="10"/>
  <c r="B9" i="10"/>
  <c r="B32" i="10"/>
  <c r="B27" i="10"/>
  <c r="C10" i="10"/>
  <c r="C15" i="10"/>
  <c r="C27" i="10"/>
  <c r="B16" i="10"/>
  <c r="C16" i="10"/>
  <c r="B10" i="10"/>
  <c r="B23" i="10"/>
  <c r="B17" i="10"/>
  <c r="B11" i="10"/>
  <c r="C22" i="10"/>
  <c r="B13" i="10"/>
  <c r="B15" i="10"/>
  <c r="B14" i="10"/>
  <c r="C19" i="10"/>
  <c r="B20" i="10"/>
  <c r="C13" i="10"/>
  <c r="C9" i="10"/>
  <c r="C31" i="10"/>
  <c r="C18" i="10"/>
  <c r="C12" i="10"/>
  <c r="B26" i="10"/>
  <c r="C21" i="10"/>
  <c r="C24" i="10"/>
  <c r="B12" i="10"/>
  <c r="B22" i="10"/>
  <c r="C20" i="10"/>
  <c r="B21" i="10"/>
  <c r="C30" i="10"/>
  <c r="C26" i="10"/>
  <c r="C23" i="10"/>
  <c r="C17" i="10"/>
  <c r="C14" i="10"/>
  <c r="C11" i="10"/>
  <c r="C32" i="10"/>
  <c r="C25" i="10"/>
  <c r="R11" i="1"/>
  <c r="S3490" i="4"/>
  <c r="S5066" i="4"/>
  <c r="S6634" i="4"/>
  <c r="S1928" i="4"/>
  <c r="S1485" i="4"/>
  <c r="S1435" i="4"/>
  <c r="S3658" i="4"/>
  <c r="S2220" i="4"/>
  <c r="S6752" i="4"/>
  <c r="S804" i="4"/>
  <c r="S3283" i="4"/>
  <c r="S1383" i="4"/>
  <c r="S990" i="4"/>
  <c r="S1715" i="4"/>
  <c r="S438" i="4"/>
  <c r="S2323" i="4"/>
  <c r="S2347" i="4"/>
  <c r="S4626" i="4"/>
  <c r="S2793" i="4"/>
  <c r="S2820" i="4"/>
  <c r="S236" i="4"/>
  <c r="S44" i="4"/>
  <c r="S1393" i="4"/>
  <c r="S7009" i="4"/>
  <c r="S173" i="4"/>
  <c r="S5021" i="4"/>
  <c r="S5938" i="4"/>
  <c r="S1077" i="4"/>
  <c r="S4376" i="4"/>
  <c r="S2103" i="4"/>
  <c r="S341" i="4"/>
  <c r="S4978" i="4"/>
  <c r="S5642" i="4"/>
  <c r="S7274" i="4"/>
  <c r="S3207" i="4"/>
  <c r="S5913" i="4"/>
  <c r="S1936" i="4"/>
  <c r="S4042" i="4"/>
  <c r="S4842" i="4"/>
  <c r="S2418" i="4"/>
  <c r="S4806" i="4"/>
  <c r="S291" i="4"/>
  <c r="S2011" i="4"/>
  <c r="S4249" i="4"/>
  <c r="S1973" i="4"/>
  <c r="S7055" i="4"/>
  <c r="S7287" i="4"/>
  <c r="S5872" i="4"/>
  <c r="S998" i="4"/>
  <c r="S2692" i="4"/>
  <c r="S7231" i="4"/>
  <c r="S6064" i="4"/>
  <c r="S5743" i="4"/>
  <c r="S7165" i="4"/>
  <c r="S5367" i="4"/>
  <c r="S5880" i="4"/>
  <c r="S2641" i="4"/>
  <c r="S7178" i="4"/>
  <c r="S2084" i="4"/>
  <c r="S3365" i="4"/>
  <c r="S4907" i="4"/>
  <c r="S2111" i="4"/>
  <c r="S6615" i="4"/>
  <c r="S1896" i="4"/>
  <c r="S3750" i="4"/>
  <c r="S2518" i="4"/>
  <c r="S6674" i="4"/>
  <c r="S808" i="4"/>
  <c r="S3033" i="4"/>
  <c r="S6644" i="4"/>
  <c r="S6920" i="4"/>
  <c r="S5410" i="4"/>
  <c r="S6900" i="4"/>
  <c r="S365" i="4"/>
  <c r="S1317" i="4"/>
  <c r="S3196" i="4"/>
  <c r="S612" i="4"/>
  <c r="S6912" i="4"/>
  <c r="S3577" i="4"/>
  <c r="S3039" i="4"/>
  <c r="S3959" i="4"/>
  <c r="S2184" i="4"/>
  <c r="S5995" i="4"/>
  <c r="S3678" i="4"/>
  <c r="S6337" i="4"/>
  <c r="S334" i="4"/>
  <c r="S62" i="4"/>
  <c r="S2479" i="4"/>
  <c r="S824" i="4"/>
  <c r="S2047" i="4"/>
  <c r="S3524" i="4"/>
  <c r="S761" i="4"/>
  <c r="S1675" i="4"/>
  <c r="S1618" i="4"/>
  <c r="S1179" i="4"/>
  <c r="S3319" i="4"/>
  <c r="S4858" i="4"/>
  <c r="S1274" i="4"/>
  <c r="S5748" i="4"/>
  <c r="S1467" i="4"/>
  <c r="S4754" i="4"/>
  <c r="S7018" i="4"/>
  <c r="S2961" i="4"/>
  <c r="S118" i="4"/>
  <c r="S960" i="4"/>
  <c r="S3169" i="4"/>
  <c r="S1118" i="4"/>
  <c r="S6077" i="4"/>
  <c r="S4566" i="4"/>
  <c r="S2925" i="4"/>
  <c r="S4958" i="4"/>
  <c r="S962" i="4"/>
  <c r="S5526" i="4"/>
  <c r="S1087" i="4"/>
  <c r="S5842" i="4"/>
  <c r="S1484" i="4"/>
  <c r="S5822" i="4"/>
  <c r="S1233" i="4"/>
  <c r="S2938" i="4"/>
  <c r="S5785" i="4"/>
  <c r="S3355" i="4"/>
  <c r="S471" i="4"/>
  <c r="S941" i="4"/>
  <c r="S1290" i="4"/>
  <c r="S1173" i="4"/>
  <c r="S5148" i="4"/>
  <c r="S5474" i="4"/>
  <c r="S392" i="4"/>
  <c r="S7212" i="4"/>
  <c r="S5602" i="4"/>
  <c r="S1095" i="4"/>
  <c r="S1266" i="4"/>
  <c r="S1281" i="4"/>
  <c r="S3592" i="4"/>
  <c r="S4977" i="4"/>
  <c r="S92" i="4"/>
  <c r="S1976" i="4"/>
  <c r="S6050" i="4"/>
  <c r="S597" i="4"/>
  <c r="S6060" i="4"/>
  <c r="S6975" i="4"/>
  <c r="S1232" i="4"/>
  <c r="S1950" i="4"/>
  <c r="S6187" i="4"/>
  <c r="S3464" i="4"/>
  <c r="S1442" i="4"/>
  <c r="S1991" i="4"/>
  <c r="S3964" i="4"/>
  <c r="S6359" i="4"/>
  <c r="S2260" i="4"/>
  <c r="S6179" i="4"/>
  <c r="S4435" i="4"/>
  <c r="S5043" i="4"/>
  <c r="S3558" i="4"/>
  <c r="S6080" i="4"/>
  <c r="S1022" i="4"/>
  <c r="S715" i="4"/>
  <c r="S3627" i="4"/>
  <c r="S1148" i="4"/>
  <c r="S5878" i="4"/>
  <c r="S6898" i="4"/>
  <c r="S331" i="4"/>
  <c r="S1183" i="4"/>
  <c r="S1707" i="4"/>
  <c r="S3985" i="4"/>
  <c r="S4269" i="4"/>
  <c r="S2211" i="4"/>
  <c r="S2303" i="4"/>
  <c r="S25" i="4"/>
  <c r="S4973" i="4"/>
  <c r="S5518" i="4"/>
  <c r="S5917" i="4"/>
  <c r="S6113" i="4"/>
  <c r="S1282" i="4"/>
  <c r="S3338" i="4"/>
  <c r="S2232" i="4"/>
  <c r="S2049" i="4"/>
  <c r="S123" i="4"/>
  <c r="S4503" i="4"/>
  <c r="S3653" i="4"/>
  <c r="S4263" i="4"/>
  <c r="S1730" i="4"/>
  <c r="S6655" i="4"/>
  <c r="S3629" i="4"/>
  <c r="S4199" i="4"/>
  <c r="S5847" i="4"/>
  <c r="S3502" i="4"/>
  <c r="S3703" i="4"/>
  <c r="S4311" i="4"/>
  <c r="S3661" i="4"/>
  <c r="S2706" i="4"/>
  <c r="S5402" i="4"/>
  <c r="S3242" i="4"/>
  <c r="S1133" i="4"/>
  <c r="S6519" i="4"/>
  <c r="S6876" i="4"/>
  <c r="S7164" i="4"/>
  <c r="S246" i="4"/>
  <c r="S7019" i="4"/>
  <c r="S5213" i="4"/>
  <c r="S2936" i="4"/>
  <c r="S3561" i="4"/>
  <c r="S7272" i="4"/>
  <c r="S589" i="4"/>
  <c r="S2082" i="4"/>
  <c r="S6443" i="4"/>
  <c r="S4183" i="4"/>
  <c r="S1189" i="4"/>
  <c r="S2538" i="4"/>
  <c r="S1535" i="4"/>
  <c r="S6580" i="4"/>
  <c r="S4141" i="4"/>
  <c r="S2268" i="4"/>
  <c r="S2744" i="4"/>
  <c r="S5267" i="4"/>
  <c r="S2871" i="4"/>
  <c r="S2928" i="4"/>
  <c r="S6847" i="4"/>
  <c r="S4951" i="4"/>
  <c r="S5692" i="4"/>
  <c r="S4607" i="4"/>
  <c r="S3990" i="4"/>
  <c r="S1023" i="4"/>
  <c r="S2319" i="4"/>
  <c r="S2596" i="4"/>
  <c r="S6728" i="4"/>
  <c r="S1554" i="4"/>
  <c r="S2839" i="4"/>
  <c r="S1681" i="4"/>
  <c r="S6671" i="4"/>
  <c r="S4262" i="4"/>
  <c r="S2414" i="4"/>
  <c r="S2893" i="4"/>
  <c r="S5525" i="4"/>
  <c r="S3657" i="4"/>
  <c r="S3044" i="4"/>
  <c r="S7067" i="4"/>
  <c r="S5084" i="4"/>
  <c r="S5824" i="4"/>
  <c r="S4865" i="4"/>
  <c r="S5836" i="4"/>
  <c r="S1269" i="4"/>
  <c r="S2780" i="4"/>
  <c r="S1812" i="4"/>
  <c r="S5713" i="4"/>
  <c r="S1327" i="4"/>
  <c r="S4333" i="4"/>
  <c r="S3245" i="4"/>
  <c r="S6589" i="4"/>
  <c r="S3778" i="4"/>
  <c r="S3431" i="4"/>
  <c r="S5190" i="4"/>
  <c r="S4727" i="4"/>
  <c r="S84" i="4"/>
  <c r="S241" i="4"/>
  <c r="S2462" i="4"/>
  <c r="S2095" i="4"/>
  <c r="S3032" i="4"/>
  <c r="S3008" i="4"/>
  <c r="S1847" i="4"/>
  <c r="S6493" i="4"/>
  <c r="S6477" i="4"/>
  <c r="S455" i="4"/>
  <c r="S7122" i="4"/>
  <c r="S691" i="4"/>
  <c r="S3712" i="4"/>
  <c r="S2516" i="4"/>
  <c r="S3176" i="4"/>
  <c r="S2812" i="4"/>
  <c r="S6161" i="4"/>
  <c r="S950" i="4"/>
  <c r="S1191" i="4"/>
  <c r="S5090" i="4"/>
  <c r="S1240" i="4"/>
  <c r="S1285" i="4"/>
  <c r="S7091" i="4"/>
  <c r="S6114" i="4"/>
  <c r="S1044" i="4"/>
  <c r="S6537" i="4"/>
  <c r="S73" i="4"/>
  <c r="S3590" i="4"/>
  <c r="S159" i="4"/>
  <c r="S4737" i="4"/>
  <c r="S5419" i="4"/>
  <c r="S944" i="4"/>
  <c r="S551" i="4"/>
  <c r="S1259" i="4"/>
  <c r="S4377" i="4"/>
  <c r="S3193" i="4"/>
  <c r="S6616" i="4"/>
  <c r="S5679" i="4"/>
  <c r="S740" i="4"/>
  <c r="S1611" i="4"/>
  <c r="S3604" i="4"/>
  <c r="S131" i="4"/>
  <c r="S1620" i="4"/>
  <c r="S3759" i="4"/>
  <c r="S5570" i="4"/>
  <c r="S1386" i="4"/>
  <c r="S2266" i="4"/>
  <c r="S3916" i="4"/>
  <c r="S537" i="4"/>
  <c r="S5053" i="4"/>
  <c r="S6071" i="4"/>
  <c r="S3184" i="4"/>
  <c r="S5710" i="4"/>
  <c r="S6664" i="4"/>
  <c r="S3814" i="4"/>
  <c r="S6828" i="4"/>
  <c r="S4381" i="4"/>
  <c r="S3989" i="4"/>
  <c r="S811" i="4"/>
  <c r="S2690" i="4"/>
  <c r="S1649" i="4"/>
  <c r="S4384" i="4"/>
  <c r="S5998" i="4"/>
  <c r="S3479" i="4"/>
  <c r="S152" i="4"/>
  <c r="S5316" i="4"/>
  <c r="S6429" i="4"/>
  <c r="S4660" i="4"/>
  <c r="S4009" i="4"/>
  <c r="S6212" i="4"/>
  <c r="S4536" i="4"/>
  <c r="S3668" i="4"/>
  <c r="S2352" i="4"/>
  <c r="S1908" i="4"/>
  <c r="S5243" i="4"/>
  <c r="S6176" i="4"/>
  <c r="S727" i="4"/>
  <c r="S279" i="4"/>
  <c r="S2858" i="4"/>
  <c r="S4320" i="4"/>
  <c r="S4441" i="4"/>
  <c r="S3644" i="4"/>
  <c r="S3869" i="4"/>
  <c r="S3167" i="4"/>
  <c r="S6103" i="4"/>
  <c r="S4375" i="4"/>
  <c r="S6405" i="4"/>
  <c r="S3551" i="4"/>
  <c r="S1277" i="4"/>
  <c r="S6583" i="4"/>
  <c r="S37" i="4"/>
  <c r="S1371" i="4"/>
  <c r="S2315" i="4"/>
  <c r="S4984" i="4"/>
  <c r="S5276" i="4"/>
  <c r="S3656" i="4"/>
  <c r="S4142" i="4"/>
  <c r="S3351" i="4"/>
  <c r="S2838" i="4"/>
  <c r="S6780" i="4"/>
  <c r="S2934" i="4"/>
  <c r="S1609" i="4"/>
  <c r="S6111" i="4"/>
  <c r="S2852" i="4"/>
  <c r="S2397" i="4"/>
  <c r="S4665" i="4"/>
  <c r="S7227" i="4"/>
  <c r="S5910" i="4"/>
  <c r="S1823" i="4"/>
  <c r="S7206" i="4"/>
  <c r="S3776" i="4"/>
  <c r="S6737" i="4"/>
  <c r="S7068" i="4"/>
  <c r="S5225" i="4"/>
  <c r="S5423" i="4"/>
  <c r="S723" i="4"/>
  <c r="S4201" i="4"/>
  <c r="S4471" i="4"/>
  <c r="S1924" i="4"/>
  <c r="S4408" i="4"/>
  <c r="S3375" i="4"/>
  <c r="S2484" i="4"/>
  <c r="S3217" i="4"/>
  <c r="S6321" i="4"/>
  <c r="S7011" i="4"/>
  <c r="S1385" i="4"/>
  <c r="S7103" i="4"/>
  <c r="S5965" i="4"/>
  <c r="S3926" i="4"/>
  <c r="S6540" i="4"/>
  <c r="S6255" i="4"/>
  <c r="S2236" i="4"/>
  <c r="S6327" i="4"/>
  <c r="S7205" i="4"/>
  <c r="S1630" i="4"/>
  <c r="S2733" i="4"/>
  <c r="S4315" i="4"/>
  <c r="S3453" i="4"/>
  <c r="S2748" i="4"/>
  <c r="S3038" i="4"/>
  <c r="S2249" i="4"/>
  <c r="S1491" i="4"/>
  <c r="S5385" i="4"/>
  <c r="S2300" i="4"/>
  <c r="S3318" i="4"/>
  <c r="S2064" i="4"/>
  <c r="S3912" i="4"/>
  <c r="S7325" i="4"/>
  <c r="S1500" i="4"/>
  <c r="S357" i="4"/>
  <c r="S4969" i="4"/>
  <c r="S6550" i="4"/>
  <c r="S2317" i="4"/>
  <c r="S5924" i="4"/>
  <c r="S6510" i="4"/>
  <c r="S145" i="4"/>
  <c r="S3596" i="4"/>
  <c r="S2338" i="4"/>
  <c r="S3648" i="4"/>
  <c r="S3506" i="4"/>
  <c r="S7176" i="4"/>
  <c r="S5056" i="4"/>
  <c r="S3312" i="4"/>
  <c r="S50" i="4"/>
  <c r="S6656" i="4"/>
  <c r="S3144" i="4"/>
  <c r="S4155" i="4"/>
  <c r="S3121" i="4"/>
  <c r="S6598" i="4"/>
  <c r="S3522" i="4"/>
  <c r="S5060" i="4"/>
  <c r="S3175" i="4"/>
  <c r="S2205" i="4"/>
  <c r="S1849" i="4"/>
  <c r="S6558" i="4"/>
  <c r="S2380" i="4"/>
  <c r="S6292" i="4"/>
  <c r="S6657" i="4"/>
  <c r="S3768" i="4"/>
  <c r="S4427" i="4"/>
  <c r="S6834" i="4"/>
  <c r="S367" i="4"/>
  <c r="S4064" i="4"/>
  <c r="S3484" i="4"/>
  <c r="S980" i="4"/>
  <c r="S5064" i="4"/>
  <c r="S1256" i="4"/>
  <c r="S3574" i="4"/>
  <c r="S5537" i="4"/>
  <c r="S2463" i="4"/>
  <c r="S6213" i="4"/>
  <c r="S6140" i="4"/>
  <c r="S4171" i="4"/>
  <c r="S4494" i="4"/>
  <c r="S2231" i="4"/>
  <c r="S4948" i="4"/>
  <c r="S3119" i="4"/>
  <c r="S6781" i="4"/>
  <c r="S5147" i="4"/>
  <c r="S4947" i="4"/>
  <c r="S832" i="4"/>
  <c r="S7344" i="4"/>
  <c r="S705" i="4"/>
  <c r="S3635" i="4"/>
  <c r="S3409" i="4"/>
  <c r="S4180" i="4"/>
  <c r="S1298" i="4"/>
  <c r="S3743" i="4"/>
  <c r="S2754" i="4"/>
  <c r="S6907" i="4"/>
  <c r="S6262" i="4"/>
  <c r="S6306" i="4"/>
  <c r="S5902" i="4"/>
  <c r="S2647" i="4"/>
  <c r="S2851" i="4"/>
  <c r="S7022" i="4"/>
  <c r="S7277" i="4"/>
  <c r="S3182" i="4"/>
  <c r="S773" i="4"/>
  <c r="S3040" i="4"/>
  <c r="S3010" i="4"/>
  <c r="S4755" i="4"/>
  <c r="S1974" i="4"/>
  <c r="S5862" i="4"/>
  <c r="S231" i="4"/>
  <c r="S2800" i="4"/>
  <c r="S6491" i="4"/>
  <c r="S1776" i="4"/>
  <c r="S6824" i="4"/>
  <c r="S1878" i="4"/>
  <c r="S214" i="4"/>
  <c r="S6231" i="4"/>
  <c r="S767" i="4"/>
  <c r="S7404" i="4"/>
  <c r="S3161" i="4"/>
  <c r="S6027" i="4"/>
  <c r="S2007" i="4"/>
  <c r="S5899" i="4"/>
  <c r="S6295" i="4"/>
  <c r="S4058" i="4"/>
  <c r="S2750" i="4"/>
  <c r="S2813" i="4"/>
  <c r="S1860" i="4"/>
  <c r="S5877" i="4"/>
  <c r="S776" i="4"/>
  <c r="S5312" i="4"/>
  <c r="S4066" i="4"/>
  <c r="S3922" i="4"/>
  <c r="S424" i="4"/>
  <c r="S4303" i="4"/>
  <c r="S1187" i="4"/>
  <c r="S41" i="4"/>
  <c r="S5707" i="4"/>
  <c r="S6481" i="4"/>
  <c r="S7006" i="4"/>
  <c r="S4305" i="4"/>
  <c r="S3314" i="4"/>
  <c r="S1251" i="4"/>
  <c r="S5452" i="4"/>
  <c r="S4158" i="4"/>
  <c r="S3489" i="4"/>
  <c r="S5301" i="4"/>
  <c r="S2504" i="4"/>
  <c r="S6220" i="4"/>
  <c r="S1814" i="4"/>
  <c r="S3029" i="4"/>
  <c r="S3626" i="4"/>
  <c r="S7060" i="4"/>
  <c r="S6171" i="4"/>
  <c r="S5932" i="4"/>
  <c r="S6006" i="4"/>
  <c r="S3962" i="4"/>
  <c r="S2115" i="4"/>
  <c r="S5239" i="4"/>
  <c r="S4987" i="4"/>
  <c r="S4760" i="4"/>
  <c r="S3619" i="4"/>
  <c r="S721" i="4"/>
  <c r="S2787" i="4"/>
  <c r="S2665" i="4"/>
  <c r="S6137" i="4"/>
  <c r="S3783" i="4"/>
  <c r="S4514" i="4"/>
  <c r="S6303" i="4"/>
  <c r="S4810" i="4"/>
  <c r="S3323" i="4"/>
  <c r="S6806" i="4"/>
  <c r="S2457" i="4"/>
  <c r="S4359" i="4"/>
  <c r="S7390" i="4"/>
  <c r="S732" i="4"/>
  <c r="S4304" i="4"/>
  <c r="S1735" i="4"/>
  <c r="S3637" i="4"/>
  <c r="S3674" i="4"/>
  <c r="S1324" i="4"/>
  <c r="S5923" i="4"/>
  <c r="S4085" i="4"/>
  <c r="S4784" i="4"/>
  <c r="S4504" i="4"/>
  <c r="S1982" i="4"/>
  <c r="S1696" i="4"/>
  <c r="S650" i="4"/>
  <c r="S3087" i="4"/>
  <c r="S7411" i="4"/>
  <c r="S5411" i="4"/>
  <c r="S1891" i="4"/>
  <c r="S431" i="4"/>
  <c r="S2558" i="4"/>
  <c r="S4334" i="4"/>
  <c r="S4505" i="4"/>
  <c r="S1844" i="4"/>
  <c r="S1927" i="4"/>
  <c r="S2251" i="4"/>
  <c r="S64" i="4"/>
  <c r="S2739" i="4"/>
  <c r="S2520" i="4"/>
  <c r="S1449" i="4"/>
  <c r="S2069" i="4"/>
  <c r="S1014" i="4"/>
  <c r="S4641" i="4"/>
  <c r="S1809" i="4"/>
  <c r="S4666" i="4"/>
  <c r="S614" i="4"/>
  <c r="S4226" i="4"/>
  <c r="S4853" i="4"/>
  <c r="S4385" i="4"/>
  <c r="S830" i="4"/>
  <c r="S1223" i="4"/>
  <c r="S1676" i="4"/>
  <c r="S3597" i="4"/>
  <c r="S3447" i="4"/>
  <c r="S6565" i="4"/>
  <c r="S7255" i="4"/>
  <c r="S1699" i="4"/>
  <c r="S5429" i="4"/>
  <c r="S5347" i="4"/>
  <c r="S590" i="4"/>
  <c r="S1553" i="4"/>
  <c r="S2978" i="4"/>
  <c r="S3035" i="4"/>
  <c r="S3059" i="4"/>
  <c r="S722" i="4"/>
  <c r="S1955" i="4"/>
  <c r="S787" i="4"/>
  <c r="S7047" i="4"/>
  <c r="S1027" i="4"/>
  <c r="S6230" i="4"/>
  <c r="S1662" i="4"/>
  <c r="S1294" i="4"/>
  <c r="S3363" i="4"/>
  <c r="S4082" i="4"/>
  <c r="S2028" i="4"/>
  <c r="S1934" i="4"/>
  <c r="S1884" i="4"/>
  <c r="S1614" i="4"/>
  <c r="S4290" i="4"/>
  <c r="S1279" i="4"/>
  <c r="S1497" i="4"/>
  <c r="S3874" i="4"/>
  <c r="S2020" i="4"/>
  <c r="S1507" i="4"/>
  <c r="S2107" i="4"/>
  <c r="S1390" i="4"/>
  <c r="S1351" i="4"/>
  <c r="S3406" i="4"/>
  <c r="S6638" i="4"/>
  <c r="S4402" i="4"/>
  <c r="S72" i="4"/>
  <c r="S4522" i="4"/>
  <c r="S1486" i="4"/>
  <c r="S4478" i="4"/>
  <c r="S3579" i="4"/>
  <c r="S3714" i="4"/>
  <c r="S5261" i="4"/>
  <c r="S3609" i="4"/>
  <c r="S4559" i="4"/>
  <c r="S3589" i="4"/>
  <c r="S724" i="4"/>
  <c r="S3482" i="4"/>
  <c r="S1236" i="4"/>
  <c r="S3200" i="4"/>
  <c r="S3115" i="4"/>
  <c r="S2140" i="4"/>
  <c r="S4877" i="4"/>
  <c r="S4735" i="4"/>
  <c r="S3093" i="4"/>
  <c r="S1152" i="4"/>
  <c r="S3936" i="4"/>
  <c r="S1428" i="4"/>
  <c r="S997" i="4"/>
  <c r="S4913" i="4"/>
  <c r="S4866" i="4"/>
  <c r="S261" i="4"/>
  <c r="S2506" i="4"/>
  <c r="S544" i="4"/>
  <c r="S1953" i="4"/>
  <c r="S4823" i="4"/>
  <c r="S2324" i="4"/>
  <c r="S4457" i="4"/>
  <c r="S2701" i="4"/>
  <c r="S6896" i="4"/>
  <c r="S5338" i="4"/>
  <c r="S1391" i="4"/>
  <c r="S6946" i="4"/>
  <c r="S4276" i="4"/>
  <c r="S1336" i="4"/>
  <c r="S5082" i="4"/>
  <c r="S6383" i="4"/>
  <c r="S1450" i="4"/>
  <c r="S1803" i="4"/>
  <c r="S305" i="4"/>
  <c r="S1912" i="4"/>
  <c r="S450" i="4"/>
  <c r="S4709" i="4"/>
  <c r="S5997" i="4"/>
  <c r="S525" i="4"/>
  <c r="S5613" i="4"/>
  <c r="S5999" i="4"/>
  <c r="S7372" i="4"/>
  <c r="S5807" i="4"/>
  <c r="S6144" i="4"/>
  <c r="S5567" i="4"/>
  <c r="S4838" i="4"/>
  <c r="S6553" i="4"/>
  <c r="S2289" i="4"/>
  <c r="S5732" i="4"/>
  <c r="S3146" i="4"/>
  <c r="S3457" i="4"/>
  <c r="S3822" i="4"/>
  <c r="S3258" i="4"/>
  <c r="S183" i="4"/>
  <c r="S3166" i="4"/>
  <c r="S4464" i="4"/>
  <c r="S5404" i="4"/>
  <c r="S1214" i="4"/>
  <c r="S3741" i="4"/>
  <c r="S151" i="4"/>
  <c r="S5363" i="4"/>
  <c r="S7095" i="4"/>
  <c r="S1003" i="4"/>
  <c r="S3241" i="4"/>
  <c r="S2331" i="4"/>
  <c r="S4797" i="4"/>
  <c r="S1162" i="4"/>
  <c r="S6400" i="4"/>
  <c r="S3405" i="4"/>
  <c r="S3565" i="4"/>
  <c r="S6085" i="4"/>
  <c r="S2995" i="4"/>
  <c r="S6723" i="4"/>
  <c r="S4905" i="4"/>
  <c r="S4452" i="4"/>
  <c r="S1271" i="4"/>
  <c r="S4018" i="4"/>
  <c r="S7223" i="4"/>
  <c r="S854" i="4"/>
  <c r="S2284" i="4"/>
  <c r="S5362" i="4"/>
  <c r="S6178" i="4"/>
  <c r="S3091" i="4"/>
  <c r="S3030" i="4"/>
  <c r="S2038" i="4"/>
  <c r="S237" i="4"/>
  <c r="S1151" i="4"/>
  <c r="S5794" i="4"/>
  <c r="S5798" i="4"/>
  <c r="S4690" i="4"/>
  <c r="S3086" i="4"/>
  <c r="S3424" i="4"/>
  <c r="S810" i="4"/>
  <c r="S5724" i="4"/>
  <c r="S4306" i="4"/>
  <c r="S2501" i="4"/>
  <c r="S4491" i="4"/>
  <c r="S5868" i="4"/>
  <c r="S786" i="4"/>
  <c r="S5137" i="4"/>
  <c r="S7345" i="4"/>
  <c r="S5735" i="4"/>
  <c r="S1253" i="4"/>
  <c r="S2177" i="4"/>
  <c r="S2012" i="4"/>
  <c r="S5695" i="4"/>
  <c r="S4355" i="4"/>
  <c r="S4922" i="4"/>
  <c r="S6864" i="4"/>
  <c r="S120" i="4"/>
  <c r="S3763" i="4"/>
  <c r="S6595" i="4"/>
  <c r="S6459" i="4"/>
  <c r="S6258" i="4"/>
  <c r="S3950" i="4"/>
  <c r="S2199" i="4"/>
  <c r="S4887" i="4"/>
  <c r="S5156" i="4"/>
  <c r="S2880" i="4"/>
  <c r="S4525" i="4"/>
  <c r="S6488" i="4"/>
  <c r="S2505" i="4"/>
  <c r="S5418" i="4"/>
  <c r="S3988" i="4"/>
  <c r="S1546" i="4"/>
  <c r="S5424" i="4"/>
  <c r="S4989" i="4"/>
  <c r="S4649" i="4"/>
  <c r="S3164" i="4"/>
  <c r="S1996" i="4"/>
  <c r="S464" i="4"/>
  <c r="S5011" i="4"/>
  <c r="S3516" i="4"/>
  <c r="S2316" i="4"/>
  <c r="S7126" i="4"/>
  <c r="S6683" i="4"/>
  <c r="S3058" i="4"/>
  <c r="S7097" i="4"/>
  <c r="S5783" i="4"/>
  <c r="S4721" i="4"/>
  <c r="S3496" i="4"/>
  <c r="S400" i="4"/>
  <c r="S3697" i="4"/>
  <c r="S5331" i="4"/>
  <c r="S6661" i="4"/>
  <c r="S6068" i="4"/>
  <c r="S2660" i="4"/>
  <c r="S6609" i="4"/>
  <c r="S6355" i="4"/>
  <c r="S1331" i="4"/>
  <c r="S6197" i="4"/>
  <c r="S2666" i="4"/>
  <c r="S4814" i="4"/>
  <c r="S6785" i="4"/>
  <c r="S7118" i="4"/>
  <c r="S518" i="4"/>
  <c r="S2779" i="4"/>
  <c r="S2051" i="4"/>
  <c r="S5532" i="4"/>
  <c r="S4213" i="4"/>
  <c r="S1937" i="4"/>
  <c r="S4449" i="4"/>
  <c r="S646" i="4"/>
  <c r="S2210" i="4"/>
  <c r="S3417" i="4"/>
  <c r="S2763" i="4"/>
  <c r="S2731" i="4"/>
  <c r="S30" i="4"/>
  <c r="S1910" i="4"/>
  <c r="R10" i="1"/>
  <c r="S5106" i="4"/>
  <c r="S5962" i="4"/>
  <c r="S720" i="4"/>
  <c r="S4698" i="4"/>
  <c r="S1668" i="4"/>
  <c r="S2320" i="4"/>
  <c r="S4170" i="4"/>
  <c r="S5354" i="4"/>
  <c r="S3933" i="4"/>
  <c r="S5592" i="4"/>
  <c r="S265" i="4"/>
  <c r="S2786" i="4"/>
  <c r="S1754" i="4"/>
  <c r="S4723" i="4"/>
  <c r="S4010" i="4"/>
  <c r="S2835" i="4"/>
  <c r="S212" i="4"/>
  <c r="S5650" i="4"/>
  <c r="S5164" i="4"/>
  <c r="S1255" i="4"/>
  <c r="S1333" i="4"/>
  <c r="S1141" i="4"/>
  <c r="S3015" i="4"/>
  <c r="S1272" i="4"/>
  <c r="S3811" i="4"/>
  <c r="S814" i="4"/>
  <c r="S390" i="4"/>
  <c r="S3315" i="4"/>
  <c r="S5912" i="4"/>
  <c r="S5583" i="4"/>
  <c r="S4092" i="4"/>
  <c r="S5490" i="4"/>
  <c r="S1166" i="4"/>
  <c r="S2228" i="4"/>
  <c r="S6794" i="4"/>
  <c r="S920" i="4"/>
  <c r="S3271" i="4"/>
  <c r="S5002" i="4"/>
  <c r="S6378" i="4"/>
  <c r="S1461" i="4"/>
  <c r="S853" i="4"/>
  <c r="S1343" i="4"/>
  <c r="S3022" i="4"/>
  <c r="S122" i="4"/>
  <c r="S3491" i="4"/>
  <c r="S591" i="4"/>
  <c r="S1280" i="4"/>
  <c r="S1967" i="4"/>
  <c r="S1874" i="4"/>
  <c r="S5669" i="4"/>
  <c r="S6426" i="4"/>
  <c r="S3034" i="4"/>
  <c r="S5232" i="4"/>
  <c r="S2804" i="4"/>
  <c r="S1817" i="4"/>
  <c r="S1564" i="4"/>
  <c r="S4127" i="4"/>
  <c r="S577" i="4"/>
  <c r="S2836" i="4"/>
  <c r="S158" i="4"/>
  <c r="S5684" i="4"/>
  <c r="S3725" i="4"/>
  <c r="S1687" i="4"/>
  <c r="S3540" i="4"/>
  <c r="S193" i="4"/>
  <c r="S3423" i="4"/>
  <c r="S4895" i="4"/>
  <c r="S1643" i="4"/>
  <c r="S4130" i="4"/>
  <c r="S7229" i="4"/>
  <c r="S299" i="4"/>
  <c r="S6218" i="4"/>
  <c r="S77" i="4"/>
  <c r="S1512" i="4"/>
  <c r="S2532" i="4"/>
  <c r="S5077" i="4"/>
  <c r="S3140" i="4"/>
  <c r="S6467" i="4"/>
  <c r="S2332" i="4"/>
  <c r="S5843" i="4"/>
  <c r="S5124" i="4"/>
  <c r="S1531" i="4"/>
  <c r="S1116" i="4"/>
  <c r="S6581" i="4"/>
  <c r="S2423" i="4"/>
  <c r="S346" i="4"/>
  <c r="S1502" i="4"/>
  <c r="S3566" i="4"/>
  <c r="S2318" i="4"/>
  <c r="S160" i="4"/>
  <c r="S4340" i="4"/>
  <c r="S2373" i="4"/>
  <c r="S4970" i="4"/>
  <c r="S3013" i="4"/>
  <c r="S1212" i="4"/>
  <c r="S5696" i="4"/>
  <c r="S7322" i="4"/>
  <c r="S4776" i="4"/>
  <c r="S3980" i="4"/>
  <c r="S5386" i="4"/>
  <c r="S5266" i="4"/>
  <c r="S530" i="4"/>
  <c r="S3701" i="4"/>
  <c r="S63" i="4"/>
  <c r="S1723" i="4"/>
  <c r="S4030" i="4"/>
  <c r="S1672" i="4"/>
  <c r="S6854" i="4"/>
  <c r="S6284" i="4"/>
  <c r="S5093" i="4"/>
  <c r="S6089" i="4"/>
  <c r="S1591" i="4"/>
  <c r="S5022" i="4"/>
  <c r="S6764" i="4"/>
  <c r="S478" i="4"/>
  <c r="S2897" i="4"/>
  <c r="S1335" i="4"/>
  <c r="S2459" i="4"/>
  <c r="S3828" i="4"/>
  <c r="S1015" i="4"/>
  <c r="S2521" i="4"/>
  <c r="S1868" i="4"/>
  <c r="S485" i="4"/>
  <c r="S3744" i="4"/>
  <c r="S5802" i="4"/>
  <c r="S2565" i="4"/>
  <c r="S7311" i="4"/>
  <c r="S6608" i="4"/>
  <c r="S6925" i="4"/>
  <c r="S6514" i="4"/>
  <c r="S2694" i="4"/>
  <c r="S1848" i="4"/>
  <c r="S2572" i="4"/>
  <c r="S5672" i="4"/>
  <c r="S6627" i="4"/>
  <c r="S4711" i="4"/>
  <c r="S4697" i="4"/>
  <c r="S1063" i="4"/>
  <c r="S835" i="4"/>
  <c r="S7175" i="4"/>
  <c r="S2513" i="4"/>
  <c r="S3716" i="4"/>
  <c r="S2555" i="4"/>
  <c r="S6964" i="4"/>
  <c r="S4676" i="4"/>
  <c r="S2861" i="4"/>
  <c r="S3340" i="4"/>
  <c r="S6270" i="4"/>
  <c r="S5737" i="4"/>
  <c r="S3377" i="4"/>
  <c r="S12" i="4"/>
  <c r="S5605" i="4"/>
  <c r="S6191" i="4"/>
  <c r="S5905" i="4"/>
  <c r="S2818" i="4"/>
  <c r="S3139" i="4"/>
  <c r="S3921" i="4"/>
  <c r="S395" i="4"/>
  <c r="S3671" i="4"/>
  <c r="S4936" i="4"/>
  <c r="S445" i="4"/>
  <c r="S2180" i="4"/>
  <c r="S1931" i="4"/>
  <c r="S2943" i="4"/>
  <c r="S6731" i="4"/>
  <c r="S6308" i="4"/>
  <c r="S1445" i="4"/>
  <c r="S3525" i="4"/>
  <c r="S95" i="4"/>
  <c r="S6239" i="4"/>
  <c r="S6821" i="4"/>
  <c r="S2727" i="4"/>
  <c r="S877" i="4"/>
  <c r="S5089" i="4"/>
  <c r="S2285" i="4"/>
  <c r="S4485" i="4"/>
  <c r="S1119" i="4"/>
  <c r="S2593" i="4"/>
  <c r="S6512" i="4"/>
  <c r="S4693" i="4"/>
  <c r="S5433" i="4"/>
  <c r="S4086" i="4"/>
  <c r="S2685" i="4"/>
  <c r="S1694" i="4"/>
  <c r="S1813" i="4"/>
  <c r="S6744" i="4"/>
  <c r="S4809" i="4"/>
  <c r="S4873" i="4"/>
  <c r="S5351" i="4"/>
  <c r="S6001" i="4"/>
  <c r="S1356" i="4"/>
  <c r="S6386" i="4"/>
  <c r="S4752" i="4"/>
  <c r="S165" i="4"/>
  <c r="S7409" i="4"/>
  <c r="S2254" i="4"/>
  <c r="S2578" i="4"/>
  <c r="S831" i="4"/>
  <c r="S925" i="4"/>
  <c r="S105" i="4"/>
  <c r="S4061" i="4"/>
  <c r="S4608" i="4"/>
  <c r="S3839" i="4"/>
  <c r="S3617" i="4"/>
  <c r="S6874" i="4"/>
  <c r="S5511" i="4"/>
  <c r="S3684" i="4"/>
  <c r="S3693" i="4"/>
  <c r="S4756" i="4"/>
  <c r="S107" i="4"/>
  <c r="S7357" i="4"/>
  <c r="S5359" i="4"/>
  <c r="S3456" i="4"/>
  <c r="S3891" i="4"/>
  <c r="S7163" i="4"/>
  <c r="S3732" i="4"/>
  <c r="S4093" i="4"/>
  <c r="S857" i="4"/>
  <c r="S6112" i="4"/>
  <c r="S6636" i="4"/>
  <c r="S7041" i="4"/>
  <c r="S86" i="4"/>
  <c r="S1456" i="4"/>
  <c r="S5432" i="4"/>
  <c r="S1154" i="4"/>
  <c r="S800" i="4"/>
  <c r="S3951" i="4"/>
  <c r="S5014" i="4"/>
  <c r="S651" i="4"/>
  <c r="S101" i="4"/>
  <c r="S5457" i="4"/>
  <c r="S3605" i="4"/>
  <c r="S4023" i="4"/>
  <c r="S7365" i="4"/>
  <c r="S5573" i="4"/>
  <c r="S4184" i="4"/>
  <c r="S1034" i="4"/>
  <c r="S6225" i="4"/>
  <c r="S6748" i="4"/>
  <c r="S7263" i="4"/>
  <c r="S286" i="4"/>
  <c r="S2293" i="4"/>
  <c r="S5761" i="4"/>
  <c r="S396" i="4"/>
  <c r="S210" i="4"/>
  <c r="S1837" i="4"/>
  <c r="S3247" i="4"/>
  <c r="S1625" i="4"/>
  <c r="S448" i="4"/>
  <c r="S6170" i="4"/>
  <c r="S5008" i="4"/>
  <c r="S6845" i="4"/>
  <c r="S6531" i="4"/>
  <c r="S1051" i="4"/>
  <c r="S1632" i="4"/>
  <c r="S5936" i="4"/>
  <c r="S5626" i="4"/>
  <c r="S5382" i="4"/>
  <c r="S4937" i="4"/>
  <c r="S384" i="4"/>
  <c r="S540" i="4"/>
  <c r="S2702" i="4"/>
  <c r="S2617" i="4"/>
  <c r="S3284" i="4"/>
  <c r="S3230" i="4"/>
  <c r="S2487" i="4"/>
  <c r="S130" i="4"/>
  <c r="S6883" i="4"/>
  <c r="S719" i="4"/>
  <c r="S1458" i="4"/>
  <c r="S2379" i="4"/>
  <c r="S4078" i="4"/>
  <c r="S6610" i="4"/>
  <c r="S3268" i="4"/>
  <c r="S4455" i="4"/>
  <c r="S1999" i="4"/>
  <c r="S1664" i="4"/>
  <c r="S1922" i="4"/>
  <c r="S3606" i="4"/>
  <c r="S3547" i="4"/>
  <c r="S2410" i="4"/>
  <c r="S2176" i="4"/>
  <c r="S26" i="4"/>
  <c r="S6653" i="4"/>
  <c r="S5594" i="4"/>
  <c r="S921" i="4"/>
  <c r="S345" i="4"/>
  <c r="S5139" i="4"/>
  <c r="S7199" i="4"/>
  <c r="S653" i="4"/>
  <c r="S321" i="4"/>
  <c r="S3249" i="4"/>
  <c r="S5230" i="4"/>
  <c r="S2402" i="4"/>
  <c r="S3680" i="4"/>
  <c r="S5247" i="4"/>
  <c r="S7292" i="4"/>
  <c r="S3663" i="4"/>
  <c r="S2027" i="4"/>
  <c r="S1314" i="4"/>
  <c r="S1821" i="4"/>
  <c r="S1409" i="4"/>
  <c r="S6708" i="4"/>
  <c r="S867" i="4"/>
  <c r="S6347" i="4"/>
  <c r="S3665" i="4"/>
  <c r="S1755" i="4"/>
  <c r="S7333" i="4"/>
  <c r="S2953" i="4"/>
  <c r="S1284" i="4"/>
  <c r="S711" i="4"/>
  <c r="S1691" i="4"/>
  <c r="S6875" i="4"/>
  <c r="S5076" i="4"/>
  <c r="S2973" i="4"/>
  <c r="S7008" i="4"/>
  <c r="S3521" i="4"/>
  <c r="S4088" i="4"/>
  <c r="S5782" i="4"/>
  <c r="S2821" i="4"/>
  <c r="S6324" i="4"/>
  <c r="S6087" i="4"/>
  <c r="S1741" i="4"/>
  <c r="S1308" i="4"/>
  <c r="S3259" i="4"/>
  <c r="S6055" i="4"/>
  <c r="S199" i="4"/>
  <c r="S4144" i="4"/>
  <c r="S2262" i="4"/>
  <c r="S695" i="4"/>
  <c r="S4020" i="4"/>
  <c r="S4595" i="4"/>
  <c r="S1159" i="4"/>
  <c r="S2945" i="4"/>
  <c r="S5726" i="4"/>
  <c r="S436" i="4"/>
  <c r="S2892" i="4"/>
  <c r="S6391" i="4"/>
  <c r="S1353" i="4"/>
  <c r="S2441" i="4"/>
  <c r="S1373" i="4"/>
  <c r="S1234" i="4"/>
  <c r="S6312" i="4"/>
  <c r="S6364" i="4"/>
  <c r="S6887" i="4"/>
  <c r="S4547" i="4"/>
  <c r="S3972" i="4"/>
  <c r="S5380" i="4"/>
  <c r="S2663" i="4"/>
  <c r="S3133" i="4"/>
  <c r="S6357" i="4"/>
  <c r="S4819" i="4"/>
  <c r="S3104" i="4"/>
  <c r="S7350" i="4"/>
  <c r="S3795" i="4"/>
  <c r="S6767" i="4"/>
  <c r="S6819" i="4"/>
  <c r="S2097" i="4"/>
  <c r="S562" i="4"/>
  <c r="S7112" i="4"/>
  <c r="S3843" i="4"/>
  <c r="S7054" i="4"/>
  <c r="S2716" i="4"/>
  <c r="S2090" i="4"/>
  <c r="S5315" i="4"/>
  <c r="S377" i="4"/>
  <c r="S6779" i="4"/>
  <c r="S7240" i="4"/>
  <c r="S440" i="4"/>
  <c r="S6069" i="4"/>
  <c r="S2648" i="4"/>
  <c r="S5792" i="4"/>
  <c r="S480" i="4"/>
  <c r="S6658" i="4"/>
  <c r="S2461" i="4"/>
  <c r="S3374" i="4"/>
  <c r="S2453" i="4"/>
  <c r="S3889" i="4"/>
  <c r="S5293" i="4"/>
  <c r="S2471" i="4"/>
  <c r="S2591" i="4"/>
  <c r="S924" i="4"/>
  <c r="S7079" i="4"/>
  <c r="S4409" i="4"/>
  <c r="S1548" i="4"/>
  <c r="S7260" i="4"/>
  <c r="S928" i="4"/>
  <c r="S6138" i="4"/>
  <c r="S5460" i="4"/>
  <c r="S322" i="4"/>
  <c r="S5146" i="4"/>
  <c r="S4792" i="4"/>
  <c r="S6761" i="4"/>
  <c r="S2198" i="4"/>
  <c r="S2952" i="4"/>
  <c r="S3925" i="4"/>
  <c r="S1977" i="4"/>
  <c r="S4091" i="4"/>
  <c r="S4342" i="4"/>
  <c r="S7063" i="4"/>
  <c r="S4077" i="4"/>
  <c r="S5482" i="4"/>
  <c r="S3694" i="4"/>
  <c r="S2535" i="4"/>
  <c r="S3281" i="4"/>
  <c r="S6353" i="4"/>
  <c r="S1745" i="4"/>
  <c r="S3429" i="4"/>
  <c r="S6650" i="4"/>
  <c r="S6500" i="4"/>
  <c r="S3764" i="4"/>
  <c r="S882" i="4"/>
  <c r="S2408" i="4"/>
  <c r="S149" i="4"/>
  <c r="S6007" i="4"/>
  <c r="S373" i="4"/>
  <c r="S6237" i="4"/>
  <c r="S3824" i="4"/>
  <c r="S2488" i="4"/>
  <c r="S6773" i="4"/>
  <c r="S2566" i="4"/>
  <c r="S3832" i="4"/>
  <c r="S5503" i="4"/>
  <c r="S3302" i="4"/>
  <c r="S1117" i="4"/>
  <c r="S736" i="4"/>
  <c r="S5133" i="4"/>
  <c r="S6777" i="4"/>
  <c r="S5572" i="4"/>
  <c r="S914" i="4"/>
  <c r="S1101" i="4"/>
  <c r="S6831" i="4"/>
  <c r="S36" i="4"/>
  <c r="S4860" i="4"/>
  <c r="S4447" i="4"/>
  <c r="S3157" i="4"/>
  <c r="S453" i="4"/>
  <c r="S4959" i="4"/>
  <c r="S6291" i="4"/>
  <c r="S7379" i="4"/>
  <c r="S3669" i="4"/>
  <c r="S5987" i="4"/>
  <c r="S1013" i="4"/>
  <c r="S4293" i="4"/>
  <c r="S4934" i="4"/>
  <c r="S874" i="4"/>
  <c r="S6623" i="4"/>
  <c r="S6434" i="4"/>
  <c r="S3879" i="4"/>
  <c r="S6804" i="4"/>
  <c r="S909" i="4"/>
  <c r="S6822" i="4"/>
  <c r="S1448" i="4"/>
  <c r="S5790" i="4"/>
  <c r="S3679" i="4"/>
  <c r="S479" i="4"/>
  <c r="S2757" i="4"/>
  <c r="S5772" i="4"/>
  <c r="S1276" i="4"/>
  <c r="S1949" i="4"/>
  <c r="S2157" i="4"/>
  <c r="S836" i="4"/>
  <c r="S6436" i="4"/>
  <c r="S569" i="4"/>
  <c r="S5969" i="4"/>
  <c r="S4851" i="4"/>
  <c r="S717" i="4"/>
  <c r="S2730" i="4"/>
  <c r="S2597" i="4"/>
  <c r="S1418" i="4"/>
  <c r="S3047" i="4"/>
  <c r="S3782" i="4"/>
  <c r="S7395" i="4"/>
  <c r="S4584" i="4"/>
  <c r="S4406" i="4"/>
  <c r="S3012" i="4"/>
  <c r="S4317" i="4"/>
  <c r="S2294" i="4"/>
  <c r="S5607" i="4"/>
  <c r="S2336" i="4"/>
  <c r="S2568" i="4"/>
  <c r="S3333" i="4"/>
  <c r="S6833" i="4"/>
  <c r="S180" i="4"/>
  <c r="S2599" i="4"/>
  <c r="S3885" i="4"/>
  <c r="S3407" i="4"/>
  <c r="S6472" i="4"/>
  <c r="S7296" i="4"/>
  <c r="S7184" i="4"/>
  <c r="S3191" i="4"/>
  <c r="S1262" i="4"/>
  <c r="S1526" i="4"/>
  <c r="S3403" i="4"/>
  <c r="S6838" i="4"/>
  <c r="S5789" i="4"/>
  <c r="S6721" i="4"/>
  <c r="S2165" i="4"/>
  <c r="S3440" i="4"/>
  <c r="S411" i="4"/>
  <c r="S3250" i="4"/>
  <c r="S5006" i="4"/>
  <c r="S2559" i="4"/>
  <c r="S5102" i="4"/>
  <c r="S5155" i="4"/>
  <c r="S4870" i="4"/>
  <c r="S4546" i="4"/>
  <c r="S5262" i="4"/>
  <c r="S4114" i="4"/>
  <c r="S5209" i="4"/>
  <c r="S3883" i="4"/>
  <c r="S6367" i="4"/>
  <c r="S6624" i="4"/>
  <c r="S7245" i="4"/>
  <c r="S6825" i="4"/>
  <c r="S1376" i="4"/>
  <c r="S4684" i="4"/>
  <c r="S5870" i="4"/>
  <c r="S3471" i="4"/>
  <c r="S3408" i="4"/>
  <c r="S5670" i="4"/>
  <c r="S2174" i="4"/>
  <c r="S3957" i="4"/>
  <c r="S4601" i="4"/>
  <c r="S1382" i="4"/>
  <c r="S1766" i="4"/>
  <c r="S5948" i="4"/>
  <c r="S1919" i="4"/>
  <c r="S2134" i="4"/>
  <c r="S6972" i="4"/>
  <c r="S422" i="4"/>
  <c r="S2193" i="4"/>
  <c r="S5875" i="4"/>
  <c r="S4431" i="4"/>
  <c r="S1843" i="4"/>
  <c r="S3625" i="4"/>
  <c r="S5907" i="4"/>
  <c r="S2595" i="4"/>
  <c r="S1599" i="4"/>
  <c r="S2230" i="4"/>
  <c r="S3078" i="4"/>
  <c r="S2421" i="4"/>
  <c r="S3855" i="4"/>
  <c r="S7318" i="4"/>
  <c r="S1102" i="4"/>
  <c r="S4154" i="4"/>
  <c r="S7343" i="4"/>
  <c r="S5350" i="4"/>
  <c r="S6673" i="4"/>
  <c r="S4338" i="4"/>
  <c r="S2886" i="4"/>
  <c r="S3773" i="4"/>
  <c r="S4175" i="4"/>
  <c r="S1430" i="4"/>
  <c r="S558" i="4"/>
  <c r="S7172" i="4"/>
  <c r="S2109" i="4"/>
  <c r="S6701" i="4"/>
  <c r="S4990" i="4"/>
  <c r="S3107" i="4"/>
  <c r="S5321" i="4"/>
  <c r="S1372" i="4"/>
  <c r="S3761" i="4"/>
  <c r="S1875" i="4"/>
  <c r="S964" i="4"/>
  <c r="S1115" i="4"/>
  <c r="S489" i="4"/>
  <c r="S6711" i="4"/>
  <c r="S1470" i="4"/>
  <c r="S1207" i="4"/>
  <c r="S494" i="4"/>
  <c r="S102" i="4"/>
  <c r="S7141" i="4"/>
  <c r="S3571" i="4"/>
  <c r="S1132" i="4"/>
  <c r="S4002" i="4"/>
  <c r="S190" i="4"/>
  <c r="S3134" i="4"/>
  <c r="S3554" i="4"/>
  <c r="S2147" i="4"/>
  <c r="S3467" i="4"/>
  <c r="S3918" i="4"/>
  <c r="S6878" i="4"/>
  <c r="S2489" i="4"/>
  <c r="S7341" i="4"/>
  <c r="S4899" i="4"/>
  <c r="S5249" i="4"/>
  <c r="S1215" i="4"/>
  <c r="S4551" i="4"/>
  <c r="S4250" i="4"/>
  <c r="S5776" i="4"/>
  <c r="S575" i="4"/>
  <c r="S1946" i="4"/>
  <c r="S2891" i="4"/>
  <c r="S99" i="4"/>
  <c r="S6535" i="4"/>
  <c r="S4935" i="4"/>
  <c r="S6659" i="4"/>
  <c r="S4542" i="4"/>
  <c r="S7381" i="4"/>
  <c r="S6116" i="4"/>
  <c r="S895" i="4"/>
  <c r="S3947" i="4"/>
  <c r="S1836" i="4"/>
  <c r="S2993" i="4"/>
  <c r="S7236" i="4"/>
  <c r="S1268" i="4"/>
  <c r="S398" i="4"/>
  <c r="S1289" i="4"/>
  <c r="S2192" i="4"/>
  <c r="S348" i="4"/>
  <c r="S1267" i="4"/>
  <c r="S3097" i="4"/>
  <c r="S529" i="4"/>
  <c r="S1226" i="4"/>
  <c r="S278" i="4"/>
  <c r="S454" i="4"/>
  <c r="S4688" i="4"/>
  <c r="S4992" i="4"/>
  <c r="S6356" i="4"/>
  <c r="S2306" i="4"/>
  <c r="S4054" i="4"/>
  <c r="S7078" i="4"/>
  <c r="S3331" i="4"/>
  <c r="S2243" i="4"/>
  <c r="S255" i="4"/>
  <c r="S674" i="4"/>
  <c r="S5943" i="4"/>
  <c r="S555" i="4"/>
  <c r="S682" i="4"/>
  <c r="S3155" i="4"/>
  <c r="S1459" i="4"/>
  <c r="S2195" i="4"/>
  <c r="S1524" i="4"/>
  <c r="S1734" i="4"/>
  <c r="S5810" i="4"/>
  <c r="S5514" i="4"/>
  <c r="S3818" i="4"/>
  <c r="S3321" i="4"/>
  <c r="S3462" i="4"/>
  <c r="S79" i="4"/>
  <c r="S2530" i="4"/>
  <c r="S6241" i="4"/>
  <c r="S482" i="4"/>
  <c r="S3398" i="4"/>
  <c r="S3746" i="4"/>
  <c r="S3867" i="4"/>
  <c r="S2974" i="4"/>
  <c r="S2334" i="4"/>
  <c r="S7407" i="4"/>
  <c r="S6863" i="4"/>
  <c r="S1762" i="4"/>
  <c r="S2796" i="4"/>
  <c r="S2920" i="4"/>
  <c r="S6956" i="4"/>
  <c r="S3529" i="4"/>
  <c r="S7401" i="4"/>
  <c r="S2824" i="4"/>
  <c r="S2542" i="4"/>
  <c r="S760" i="4"/>
  <c r="S1932" i="4"/>
  <c r="S3717" i="4"/>
  <c r="S671" i="4"/>
  <c r="S4720" i="4"/>
  <c r="S3055" i="4"/>
  <c r="S4753" i="4"/>
  <c r="S5580" i="4"/>
  <c r="S19" i="4"/>
  <c r="S970" i="4"/>
  <c r="S5395" i="4"/>
  <c r="S1360" i="4"/>
  <c r="S4952" i="4"/>
  <c r="S6783" i="4"/>
  <c r="S2258" i="4"/>
  <c r="S6885" i="4"/>
  <c r="S6236" i="4"/>
  <c r="S2129" i="4"/>
  <c r="S6215" i="4"/>
  <c r="S2998" i="4"/>
  <c r="S4033" i="4"/>
  <c r="S2482" i="4"/>
  <c r="S7143" i="4"/>
  <c r="S5632" i="4"/>
  <c r="S5865" i="4"/>
  <c r="S6457" i="4"/>
  <c r="S4436" i="4"/>
  <c r="S7237" i="4"/>
  <c r="S1522" i="4"/>
  <c r="S6028" i="4"/>
  <c r="S5168" i="4"/>
  <c r="S3354" i="4"/>
  <c r="S6667" i="4"/>
  <c r="S5220" i="4"/>
  <c r="S3771" i="4"/>
  <c r="S6440" i="4"/>
  <c r="S7007" i="4"/>
  <c r="S308" i="4"/>
  <c r="S4288" i="4"/>
  <c r="S4880" i="4"/>
  <c r="S6805" i="4"/>
  <c r="S5358" i="4"/>
  <c r="S5864" i="4"/>
  <c r="S2683" i="4"/>
  <c r="S5088" i="4"/>
  <c r="S4999" i="4"/>
  <c r="S5323" i="4"/>
  <c r="S4442" i="4"/>
  <c r="S601" i="4"/>
  <c r="S4034" i="4"/>
  <c r="S2888" i="4"/>
  <c r="S1024" i="4"/>
  <c r="S3198" i="4"/>
  <c r="S6899" i="4"/>
  <c r="S1270" i="4"/>
  <c r="S4210" i="4"/>
  <c r="S1153" i="4"/>
  <c r="S5458" i="4"/>
  <c r="S109" i="4"/>
  <c r="S302" i="4"/>
  <c r="S5547" i="4"/>
  <c r="S6282" i="4"/>
  <c r="S7147" i="4"/>
  <c r="S1048" i="4"/>
  <c r="S1701" i="4"/>
  <c r="S3172" i="4"/>
  <c r="S6837" i="4"/>
  <c r="S3138" i="4"/>
  <c r="S3433" i="4"/>
  <c r="S2525" i="4"/>
  <c r="S4450" i="4"/>
  <c r="S2877" i="4"/>
  <c r="S982" i="4"/>
  <c r="S6450" i="4"/>
  <c r="S6410" i="4"/>
  <c r="S3851" i="4"/>
  <c r="S2376" i="4"/>
  <c r="S5391" i="4"/>
  <c r="S3748" i="4"/>
  <c r="S5483" i="4"/>
  <c r="S4108" i="4"/>
  <c r="S7358" i="4"/>
  <c r="S6040" i="4"/>
  <c r="S4489" i="4"/>
  <c r="S3838" i="4"/>
  <c r="S4497" i="4"/>
  <c r="S6939" i="4"/>
  <c r="S1194" i="4"/>
  <c r="S7349" i="4"/>
  <c r="S1337" i="4"/>
  <c r="S3288" i="4"/>
  <c r="S5756" i="4"/>
  <c r="S4644" i="4"/>
  <c r="S2288" i="4"/>
  <c r="S6031" i="4"/>
  <c r="S4979" i="4"/>
  <c r="S3747" i="4"/>
  <c r="S7384" i="4"/>
  <c r="S1474" i="4"/>
  <c r="S6496" i="4"/>
  <c r="S6746" i="4"/>
  <c r="S4032" i="4"/>
  <c r="S4875" i="4"/>
  <c r="S2806" i="4"/>
  <c r="S6582" i="4"/>
  <c r="S5533" i="4"/>
  <c r="S213" i="4"/>
  <c r="S1948" i="4"/>
  <c r="S6135" i="4"/>
  <c r="S6188" i="4"/>
  <c r="S6182" i="4"/>
  <c r="S4509" i="4"/>
  <c r="S3868" i="4"/>
  <c r="S2661" i="4"/>
  <c r="S508" i="4"/>
  <c r="S680" i="4"/>
  <c r="S4325" i="4"/>
  <c r="S6277" i="4"/>
  <c r="S7295" i="4"/>
  <c r="S4571" i="4"/>
  <c r="S3255" i="4"/>
  <c r="S4458" i="4"/>
  <c r="S539" i="4"/>
  <c r="S870" i="4"/>
  <c r="S1367" i="4"/>
  <c r="S6204" i="4"/>
  <c r="S7308" i="4"/>
  <c r="S3443" i="4"/>
  <c r="S4492" i="4"/>
  <c r="S2154" i="4"/>
  <c r="S3339" i="4"/>
  <c r="S1206" i="4"/>
  <c r="S2235" i="4"/>
  <c r="S1759" i="4"/>
  <c r="S4286" i="4"/>
  <c r="S6629" i="4"/>
  <c r="S3499" i="4"/>
  <c r="S3427" i="4"/>
  <c r="S2819" i="4"/>
  <c r="S5618" i="4"/>
  <c r="S1870" i="4"/>
  <c r="S2981" i="4"/>
  <c r="S7306" i="4"/>
  <c r="S2404" i="4"/>
  <c r="S3564" i="4"/>
  <c r="S5130" i="4"/>
  <c r="S6698" i="4"/>
  <c r="S2875" i="4"/>
  <c r="S2564" i="4"/>
  <c r="S1519" i="4"/>
  <c r="S3722" i="4"/>
  <c r="S2448" i="4"/>
  <c r="S7004" i="4"/>
  <c r="S1568" i="4"/>
  <c r="S3347" i="4"/>
  <c r="S1466" i="4"/>
  <c r="S1190" i="4"/>
  <c r="S2206" i="4"/>
  <c r="S730" i="4"/>
  <c r="S2387" i="4"/>
  <c r="S2411" i="4"/>
  <c r="S4882" i="4"/>
  <c r="S3128" i="4"/>
  <c r="S3266" i="4"/>
  <c r="S309" i="4"/>
  <c r="S264" i="4"/>
  <c r="S1476" i="4"/>
  <c r="S7083" i="4"/>
  <c r="S842" i="4"/>
  <c r="S7062" i="4"/>
  <c r="S6002" i="4"/>
  <c r="S1297" i="4"/>
  <c r="S4523" i="4"/>
  <c r="S2605" i="4"/>
  <c r="S91" i="4"/>
  <c r="S5042" i="4"/>
  <c r="S5770" i="4"/>
  <c r="S7402" i="4"/>
  <c r="S4282" i="4"/>
  <c r="S1157" i="4"/>
  <c r="S2563" i="4"/>
  <c r="S3901" i="4"/>
  <c r="S1396" i="4"/>
  <c r="S2668" i="4"/>
  <c r="S2114" i="4"/>
  <c r="S655" i="4"/>
  <c r="S4398" i="4"/>
  <c r="S5946" i="4"/>
  <c r="S2714" i="4"/>
  <c r="S1689" i="4"/>
  <c r="S2546" i="4"/>
  <c r="S5233" i="4"/>
  <c r="S1506" i="4"/>
  <c r="S5193" i="4"/>
  <c r="S7289" i="4"/>
  <c r="S734" i="4"/>
  <c r="S1341" i="4"/>
  <c r="S3664" i="4"/>
  <c r="S885" i="4"/>
  <c r="S6470" i="4"/>
  <c r="S5151" i="4"/>
  <c r="S4051" i="4"/>
  <c r="S4740" i="4"/>
  <c r="S676" i="4"/>
  <c r="S55" i="4"/>
  <c r="S6342" i="4"/>
  <c r="S2357" i="4"/>
  <c r="S5562" i="4"/>
  <c r="S793" i="4"/>
  <c r="S1575" i="4"/>
  <c r="S6730" i="4"/>
  <c r="S1033" i="4"/>
  <c r="S2473" i="4"/>
  <c r="S3534" i="4"/>
  <c r="S762" i="4"/>
  <c r="S4891" i="4"/>
  <c r="S5535" i="4"/>
  <c r="S443" i="4"/>
  <c r="S3442" i="4"/>
  <c r="S4283" i="4"/>
  <c r="S7134" i="4"/>
  <c r="S3683" i="4"/>
  <c r="S3188" i="4"/>
  <c r="S4997" i="4"/>
  <c r="S1370" i="4"/>
  <c r="S812" i="4"/>
  <c r="S5035" i="4"/>
  <c r="S3943" i="4"/>
  <c r="S1905" i="4"/>
  <c r="S5291" i="4"/>
  <c r="S3488" i="4"/>
  <c r="S6058" i="4"/>
  <c r="S4259" i="4"/>
  <c r="S2968" i="4"/>
  <c r="S3109" i="4"/>
  <c r="S3325" i="4"/>
  <c r="S7300" i="4"/>
  <c r="S879" i="4"/>
  <c r="S5898" i="4"/>
  <c r="S5778" i="4"/>
  <c r="S1389" i="4"/>
  <c r="S5749" i="4"/>
  <c r="S1105" i="4"/>
  <c r="S2772" i="4"/>
  <c r="S5712" i="4"/>
  <c r="S3211" i="4"/>
  <c r="S340" i="4"/>
  <c r="S771" i="4"/>
  <c r="S683" i="4"/>
  <c r="S818" i="4"/>
  <c r="S5020" i="4"/>
  <c r="S3070" i="4"/>
  <c r="S6350" i="4"/>
  <c r="S1702" i="4"/>
  <c r="S3937" i="4"/>
  <c r="S2653" i="4"/>
  <c r="S421" i="4"/>
  <c r="S4779" i="4"/>
  <c r="S2598" i="4"/>
  <c r="S5242" i="4"/>
  <c r="S3348" i="4"/>
  <c r="S1567" i="4"/>
  <c r="S6081" i="4"/>
  <c r="S564" i="4"/>
  <c r="S5295" i="4"/>
  <c r="S7181" i="4"/>
  <c r="S1218" i="4"/>
  <c r="S6572" i="4"/>
  <c r="S7194" i="4"/>
  <c r="S4115" i="4"/>
  <c r="S3063" i="4"/>
  <c r="S3872" i="4"/>
  <c r="S211" i="4"/>
  <c r="S2450" i="4"/>
  <c r="S2181" i="4"/>
  <c r="S3084" i="4"/>
  <c r="S2133" i="4"/>
  <c r="S992" i="4"/>
  <c r="S1515" i="4"/>
  <c r="S4731" i="4"/>
  <c r="S5796" i="4"/>
  <c r="S1529" i="4"/>
  <c r="S733" i="4"/>
  <c r="S5750" i="4"/>
  <c r="S3997" i="4"/>
  <c r="S4412" i="4"/>
  <c r="S1577" i="4"/>
  <c r="S2983" i="4"/>
  <c r="S5163" i="4"/>
  <c r="S1876" i="4"/>
  <c r="S6559" i="4"/>
  <c r="S7195" i="4"/>
  <c r="S1405" i="4"/>
  <c r="S949" i="4"/>
  <c r="S3994" i="4"/>
  <c r="S6733" i="4"/>
  <c r="S5528" i="4"/>
  <c r="S5753" i="4"/>
  <c r="S4264" i="4"/>
  <c r="S1712" i="4"/>
  <c r="S3785" i="4"/>
  <c r="S3136" i="4"/>
  <c r="S4069" i="4"/>
  <c r="S2221" i="4"/>
  <c r="S3192" i="4"/>
  <c r="S3545" i="4"/>
  <c r="S74" i="4"/>
  <c r="S249" i="4"/>
  <c r="S7133" i="4"/>
  <c r="S1768" i="4"/>
  <c r="S6641" i="4"/>
  <c r="S3692" i="4"/>
  <c r="S7128" i="4"/>
  <c r="S3704" i="4"/>
  <c r="S6716" i="4"/>
  <c r="S6971" i="4"/>
  <c r="S3700" i="4"/>
  <c r="S523" i="4"/>
  <c r="S5863" i="4"/>
  <c r="S6413" i="4"/>
  <c r="S6373" i="4"/>
  <c r="S4708" i="4"/>
  <c r="S34" i="4"/>
  <c r="S4507" i="4"/>
  <c r="S6017" i="4"/>
  <c r="S413" i="4"/>
  <c r="S6155" i="4"/>
  <c r="S6567" i="4"/>
  <c r="S1871" i="4"/>
  <c r="S7093" i="4"/>
  <c r="S7066" i="4"/>
  <c r="S837" i="4"/>
  <c r="S608" i="4"/>
  <c r="S2044" i="4"/>
  <c r="S4502" i="4"/>
  <c r="S4790" i="4"/>
  <c r="S2627" i="4"/>
  <c r="S2637" i="4"/>
  <c r="S368" i="4"/>
  <c r="S5361" i="4"/>
  <c r="S5779" i="4"/>
  <c r="S6830" i="4"/>
  <c r="S6415" i="4"/>
  <c r="S2113" i="4"/>
  <c r="S5773" i="4"/>
  <c r="S2182" i="4"/>
  <c r="S6257" i="4"/>
  <c r="S6725" i="4"/>
  <c r="S2229" i="4"/>
  <c r="S1378" i="4"/>
  <c r="S6796" i="4"/>
  <c r="S4516" i="4"/>
  <c r="S4933" i="4"/>
  <c r="S2829" i="4"/>
  <c r="S3056" i="4"/>
  <c r="S5556" i="4"/>
  <c r="S2654" i="4"/>
  <c r="S7116" i="4"/>
  <c r="S1202" i="4"/>
  <c r="S2676" i="4"/>
  <c r="S505" i="4"/>
  <c r="S5954" i="4"/>
  <c r="S657" i="4"/>
  <c r="S415" i="4"/>
  <c r="S2328" i="4"/>
  <c r="S6480" i="4"/>
  <c r="S6948" i="4"/>
  <c r="S2375" i="4"/>
  <c r="S1499" i="4"/>
  <c r="S7131" i="4"/>
  <c r="S4646" i="4"/>
  <c r="S5061" i="4"/>
  <c r="S3124" i="4"/>
  <c r="S4966" i="4"/>
  <c r="S5647" i="4"/>
  <c r="S2794" i="4"/>
  <c r="S7228" i="4"/>
  <c r="S1394" i="4"/>
  <c r="S2976" i="4"/>
  <c r="S1069" i="4"/>
  <c r="S6322" i="4"/>
  <c r="S1096" i="4"/>
  <c r="S4581" i="4"/>
  <c r="S4921" i="4"/>
  <c r="S3902" i="4"/>
  <c r="S2016" i="4"/>
  <c r="S7269" i="4"/>
  <c r="S2616" i="4"/>
  <c r="S7266" i="4"/>
  <c r="S2360" i="4"/>
  <c r="S1427" i="4"/>
  <c r="S1804" i="4"/>
  <c r="S3324" i="4"/>
  <c r="S5244" i="4"/>
  <c r="S1501" i="4"/>
  <c r="S1441" i="4"/>
  <c r="S7073" i="4"/>
  <c r="S6697" i="4"/>
  <c r="S527" i="4"/>
  <c r="S2413" i="4"/>
  <c r="S6149" i="4"/>
  <c r="S6226" i="4"/>
  <c r="S5611" i="4"/>
  <c r="S5166" i="4"/>
  <c r="S640" i="4"/>
  <c r="S796" i="4"/>
  <c r="S3185" i="4"/>
  <c r="S4461" i="4"/>
  <c r="S3878" i="4"/>
  <c r="S3189" i="4"/>
  <c r="S571" i="4"/>
  <c r="S469" i="4"/>
  <c r="S5128" i="4"/>
  <c r="S2036" i="4"/>
  <c r="S541" i="4"/>
  <c r="S5281" i="4"/>
  <c r="S2628" i="4"/>
  <c r="S2392" i="4"/>
  <c r="S5920" i="4"/>
  <c r="S819" i="4"/>
  <c r="S4248" i="4"/>
  <c r="S2907" i="4"/>
  <c r="S961" i="4"/>
  <c r="S458" i="4"/>
  <c r="S1483" i="4"/>
  <c r="S4846" i="4"/>
  <c r="S3775" i="4"/>
  <c r="S4417" i="4"/>
  <c r="S6551" i="4"/>
  <c r="S5109" i="4"/>
  <c r="S5377" i="4"/>
  <c r="S2435" i="4"/>
  <c r="S5153" i="4"/>
  <c r="S6892" i="4"/>
  <c r="S6959" i="4"/>
  <c r="S4421" i="4"/>
  <c r="S304" i="4"/>
  <c r="S2342" i="4"/>
  <c r="S5476" i="4"/>
  <c r="S4012" i="4"/>
  <c r="S1756" i="4"/>
  <c r="S1808" i="4"/>
  <c r="S3650" i="4"/>
  <c r="S49" i="4"/>
  <c r="S42" i="4"/>
  <c r="S3909" i="4"/>
  <c r="S3862" i="4"/>
  <c r="S1888" i="4"/>
  <c r="S5641" i="4"/>
  <c r="S1601" i="4"/>
  <c r="S2032" i="4"/>
  <c r="S5763" i="4"/>
  <c r="S2150" i="4"/>
  <c r="S80" i="4"/>
  <c r="S1747" i="4"/>
  <c r="S4256" i="4"/>
  <c r="S5187" i="4"/>
  <c r="S7259" i="4"/>
  <c r="S6775" i="4"/>
  <c r="S1295" i="4"/>
  <c r="S6706" i="4"/>
  <c r="S3949" i="4"/>
  <c r="S5028" i="4"/>
  <c r="S7186" i="4"/>
  <c r="S5087" i="4"/>
  <c r="S5097" i="4"/>
  <c r="S5206" i="4"/>
  <c r="S764" i="4"/>
  <c r="S2039" i="4"/>
  <c r="S5675" i="4"/>
  <c r="S6588" i="4"/>
  <c r="S4543" i="4"/>
  <c r="S476" i="4"/>
  <c r="S7207" i="4"/>
  <c r="S5083" i="4"/>
  <c r="S897" i="4"/>
  <c r="S4059" i="4"/>
  <c r="S5241" i="4"/>
  <c r="S4119" i="4"/>
  <c r="S6897" i="4"/>
  <c r="S6296" i="4"/>
  <c r="S6344" i="4"/>
  <c r="S4045" i="4"/>
  <c r="S6699" i="4"/>
  <c r="S4965" i="4"/>
  <c r="S4881" i="4"/>
  <c r="S6791" i="4"/>
  <c r="S468" i="4"/>
  <c r="S2314" i="4"/>
  <c r="S581" i="4"/>
  <c r="S6403" i="4"/>
  <c r="S5096" i="4"/>
  <c r="S1089" i="4"/>
  <c r="S5470" i="4"/>
  <c r="S7315" i="4"/>
  <c r="S4768" i="4"/>
  <c r="S356" i="4"/>
  <c r="S4266" i="4"/>
  <c r="S856" i="4"/>
  <c r="S3336" i="4"/>
  <c r="S3003" i="4"/>
  <c r="S4781" i="4"/>
  <c r="S1851" i="4"/>
  <c r="S4826" i="4"/>
  <c r="S3382" i="4"/>
  <c r="S2922" i="4"/>
  <c r="S2575" i="4"/>
  <c r="S3751" i="4"/>
  <c r="S1469" i="4"/>
  <c r="S2424" i="4"/>
  <c r="S4438" i="4"/>
  <c r="S528" i="4"/>
  <c r="S3108" i="4"/>
  <c r="S3480" i="4"/>
  <c r="S1098" i="4"/>
  <c r="S5215" i="4"/>
  <c r="S7398" i="4"/>
  <c r="S2732" i="4"/>
  <c r="S4534" i="4"/>
  <c r="S6401" i="4"/>
  <c r="S829" i="4"/>
  <c r="S1332" i="4"/>
  <c r="S2799" i="4"/>
  <c r="S1404" i="4"/>
  <c r="S5175" i="4"/>
  <c r="S1323" i="4"/>
  <c r="S2845" i="4"/>
  <c r="S7368" i="4"/>
  <c r="S4583" i="4"/>
  <c r="S1305" i="4"/>
  <c r="S6590" i="4"/>
  <c r="S3804" i="4"/>
  <c r="S3530" i="4"/>
  <c r="S2509" i="4"/>
  <c r="S1810" i="4"/>
  <c r="S6937" i="4"/>
  <c r="S3130" i="4"/>
  <c r="S6924" i="4"/>
  <c r="S6423" i="4"/>
  <c r="S7271" i="4"/>
  <c r="S2389" i="4"/>
  <c r="S5811" i="4"/>
  <c r="S5891" i="4"/>
  <c r="S4446" i="4"/>
  <c r="S307" i="4"/>
  <c r="S1556" i="4"/>
  <c r="S6390" i="4"/>
  <c r="S5236" i="4"/>
  <c r="S4049" i="4"/>
  <c r="S2511" i="4"/>
  <c r="S2889" i="4"/>
  <c r="S5624" i="4"/>
  <c r="S3303" i="4"/>
  <c r="S1031" i="4"/>
  <c r="S2383" i="4"/>
  <c r="S3955" i="4"/>
  <c r="S6849" i="4"/>
  <c r="S6511" i="4"/>
  <c r="S2960" i="4"/>
  <c r="S6980" i="4"/>
  <c r="S3014" i="4"/>
  <c r="S3153" i="4"/>
  <c r="S6349" i="4"/>
  <c r="S4612" i="4"/>
  <c r="S5705" i="4"/>
  <c r="S1770" i="4"/>
  <c r="S2967" i="4"/>
  <c r="S2255" i="4"/>
  <c r="S4701" i="4"/>
  <c r="S2142" i="4"/>
  <c r="S5643" i="4"/>
  <c r="S5112" i="4"/>
  <c r="S4207" i="4"/>
  <c r="S2063" i="4"/>
  <c r="S7145" i="4"/>
  <c r="S4353" i="4"/>
  <c r="S7378" i="4"/>
  <c r="S2906" i="4"/>
  <c r="S6185" i="4"/>
  <c r="S4095" i="4"/>
  <c r="S7015" i="4"/>
  <c r="S1746" i="4"/>
  <c r="S3151" i="4"/>
  <c r="S5188" i="4"/>
  <c r="S5044" i="4"/>
  <c r="S2985" i="4"/>
  <c r="S2738" i="4"/>
  <c r="S1220" i="4"/>
  <c r="S5599" i="4"/>
  <c r="S4473" i="4"/>
  <c r="S3576" i="4"/>
  <c r="S23" i="4"/>
  <c r="S3236" i="4"/>
  <c r="S820" i="4"/>
  <c r="S6873" i="4"/>
  <c r="S5079" i="4"/>
  <c r="S1039" i="4"/>
  <c r="S1667" i="4"/>
  <c r="S1347" i="4"/>
  <c r="S4117" i="4"/>
  <c r="S6747" i="4"/>
  <c r="S5141" i="4"/>
  <c r="S1551" i="4"/>
  <c r="S2684" i="4"/>
  <c r="S3552" i="4"/>
  <c r="S7326" i="4"/>
  <c r="S3899" i="4"/>
  <c r="S930" i="4"/>
  <c r="S2043" i="4"/>
  <c r="S4704" i="4"/>
  <c r="S979" i="4"/>
  <c r="S4363" i="4"/>
  <c r="S2697" i="4"/>
  <c r="S659" i="4"/>
  <c r="S4211" i="4"/>
  <c r="S6118" i="4"/>
  <c r="S1995" i="4"/>
  <c r="S6799" i="4"/>
  <c r="S2630" i="4"/>
  <c r="S5207" i="4"/>
  <c r="S4100" i="4"/>
  <c r="S739" i="4"/>
  <c r="S5177" i="4"/>
  <c r="S6983" i="4"/>
  <c r="S6054" i="4"/>
  <c r="S6463" i="4"/>
  <c r="S2569" i="4"/>
  <c r="S4669" i="4"/>
  <c r="S5253" i="4"/>
  <c r="S5196" i="4"/>
  <c r="S5161" i="4"/>
  <c r="S1590" i="4"/>
  <c r="S3970" i="4"/>
  <c r="S394" i="4"/>
  <c r="S6566" i="4"/>
  <c r="S2240" i="4"/>
  <c r="S182" i="4"/>
  <c r="S6628" i="4"/>
  <c r="S958" i="4"/>
  <c r="S567" i="4"/>
  <c r="S1303" i="4"/>
  <c r="S7108" i="4"/>
  <c r="S7235" i="4"/>
  <c r="S4405" i="4"/>
  <c r="S164" i="4"/>
  <c r="S5365" i="4"/>
  <c r="S5747" i="4"/>
  <c r="S7132" i="4"/>
  <c r="S5078" i="4"/>
  <c r="S2959" i="4"/>
  <c r="S6163" i="4"/>
  <c r="S5095" i="4"/>
  <c r="S3895" i="4"/>
  <c r="S2449" i="4"/>
  <c r="S4239" i="4"/>
  <c r="S2275" i="4"/>
  <c r="S2896" i="4"/>
  <c r="S4274" i="4"/>
  <c r="S3195" i="4"/>
  <c r="S2603" i="4"/>
  <c r="S6886" i="4"/>
  <c r="S1510" i="4"/>
  <c r="S2855" i="4"/>
  <c r="S5219" i="4"/>
  <c r="S758" i="4"/>
  <c r="S5740" i="4"/>
  <c r="S6115" i="4"/>
  <c r="S6148" i="4"/>
  <c r="S6366" i="4"/>
  <c r="S1318" i="4"/>
  <c r="S6053" i="4"/>
  <c r="S3094" i="4"/>
  <c r="S2833" i="4"/>
  <c r="S238" i="4"/>
  <c r="S2171" i="4"/>
  <c r="S5491" i="4"/>
  <c r="S692" i="4"/>
  <c r="S1998" i="4"/>
  <c r="S2719" i="4"/>
  <c r="S4945" i="4"/>
  <c r="S7299" i="4"/>
  <c r="S1958" i="4"/>
  <c r="S6576" i="4"/>
  <c r="S5264" i="4"/>
  <c r="S1617" i="4"/>
  <c r="S2437" i="4"/>
  <c r="S6409" i="4"/>
  <c r="S4662" i="4"/>
  <c r="S2915" i="4"/>
  <c r="S1516" i="4"/>
  <c r="S452" i="4"/>
  <c r="S3395" i="4"/>
  <c r="S894" i="4"/>
  <c r="S7371" i="4"/>
  <c r="S5813" i="4"/>
  <c r="S1330" i="4"/>
  <c r="S6471" i="4"/>
  <c r="S4789" i="4"/>
  <c r="S2083" i="4"/>
  <c r="S4565" i="4"/>
  <c r="S4131" i="4"/>
  <c r="S3019" i="4"/>
  <c r="S233" i="4"/>
  <c r="S5996" i="4"/>
  <c r="S2795" i="4"/>
  <c r="S6702" i="4"/>
  <c r="S4178" i="4"/>
  <c r="S5228" i="4"/>
  <c r="S7276" i="4"/>
  <c r="S4679" i="4"/>
  <c r="S4194" i="4"/>
  <c r="S5908" i="4"/>
  <c r="S2709" i="4"/>
  <c r="S202" i="4"/>
  <c r="S3061" i="4"/>
  <c r="S4634" i="4"/>
  <c r="S2094" i="4"/>
  <c r="S1570" i="4"/>
  <c r="S1434" i="4"/>
  <c r="S684" i="4"/>
  <c r="S5246" i="4"/>
  <c r="S1892" i="4"/>
  <c r="S5303" i="4"/>
  <c r="S4267" i="4"/>
  <c r="S3739" i="4"/>
  <c r="S3845" i="4"/>
  <c r="S774" i="4"/>
  <c r="S4053" i="4"/>
  <c r="S3698" i="4"/>
  <c r="S5685" i="4"/>
  <c r="S78" i="4"/>
  <c r="S1340" i="4"/>
  <c r="S2755" i="4"/>
  <c r="S3518" i="4"/>
  <c r="S4366" i="4"/>
  <c r="S4230" i="4"/>
  <c r="S4908" i="4"/>
  <c r="S4944" i="4"/>
  <c r="S6545" i="4"/>
  <c r="S2624" i="4"/>
  <c r="S430" i="4"/>
  <c r="S2207" i="4"/>
  <c r="S1379" i="4"/>
  <c r="S1143" i="4"/>
  <c r="S2903" i="4"/>
  <c r="S5054" i="4"/>
  <c r="S5859" i="4"/>
  <c r="S242" i="4"/>
  <c r="S2659" i="4"/>
  <c r="S5968" i="4"/>
  <c r="S940" i="4"/>
  <c r="S648" i="4"/>
  <c r="S4490" i="4"/>
  <c r="S881" i="4"/>
  <c r="S790" i="4"/>
  <c r="S878" i="4"/>
  <c r="S4751" i="4"/>
  <c r="S5651" i="4"/>
  <c r="S2151" i="4"/>
  <c r="S1489" i="4"/>
  <c r="S4112" i="4"/>
  <c r="S126" i="4"/>
  <c r="S5703" i="4"/>
  <c r="S1422" i="4"/>
  <c r="S2822" i="4"/>
  <c r="S5417" i="4"/>
  <c r="S6504" i="4"/>
  <c r="S3170" i="4"/>
  <c r="S2078" i="4"/>
  <c r="S3051" i="4"/>
  <c r="S4434" i="4"/>
  <c r="S6973" i="4"/>
  <c r="S4859" i="4"/>
  <c r="S1769" i="4"/>
  <c r="S2128" i="4"/>
  <c r="S5138" i="4"/>
  <c r="S3085" i="4"/>
  <c r="S2130" i="4"/>
  <c r="S4482" i="4"/>
  <c r="S6678" i="4"/>
  <c r="S1970" i="4"/>
  <c r="S2783" i="4"/>
  <c r="S919" i="4"/>
  <c r="S3858" i="4"/>
  <c r="S3688" i="4"/>
  <c r="S7366" i="4"/>
  <c r="S5722" i="4"/>
  <c r="S2495" i="4"/>
  <c r="S5978" i="4"/>
  <c r="S4513" i="4"/>
  <c r="S1291" i="4"/>
  <c r="S4087" i="4"/>
  <c r="S1835" i="4"/>
  <c r="S3517" i="4"/>
  <c r="S2399" i="4"/>
  <c r="S7021" i="4"/>
  <c r="S1505" i="4"/>
  <c r="S4125" i="4"/>
  <c r="S5263" i="4"/>
  <c r="S1425" i="4"/>
  <c r="S4021" i="4"/>
  <c r="S5565" i="4"/>
  <c r="S2244" i="4"/>
  <c r="S4745" i="4"/>
  <c r="S5561" i="4"/>
  <c r="S2872" i="4"/>
  <c r="S5325" i="4"/>
  <c r="S957" i="4"/>
  <c r="S6687" i="4"/>
  <c r="S3412" i="4"/>
  <c r="S2996" i="4"/>
  <c r="S2106" i="4"/>
  <c r="S6263" i="4"/>
  <c r="S4189" i="4"/>
  <c r="S7202" i="4"/>
  <c r="S5368" i="4"/>
  <c r="S5360" i="4"/>
  <c r="S1374" i="4"/>
  <c r="S2330" i="4"/>
  <c r="S963" i="4"/>
  <c r="S6397" i="4"/>
  <c r="S1002" i="4"/>
  <c r="S5299" i="4"/>
  <c r="S704" i="4"/>
  <c r="S3887" i="4"/>
  <c r="S6254" i="4"/>
  <c r="S154" i="4"/>
  <c r="S6406" i="4"/>
  <c r="S5461" i="4"/>
  <c r="S4808" i="4"/>
  <c r="S3297" i="4"/>
  <c r="S4616" i="4"/>
  <c r="S3016" i="4"/>
  <c r="S497" i="4"/>
  <c r="S4598" i="4"/>
  <c r="S5759" i="4"/>
  <c r="S6395" i="4"/>
  <c r="S1960" i="4"/>
  <c r="S4694" i="4"/>
  <c r="S327" i="4"/>
  <c r="S7351" i="4"/>
  <c r="S4798" i="4"/>
  <c r="S3310" i="4"/>
  <c r="S6533" i="4"/>
  <c r="S4991" i="4"/>
  <c r="S6736" i="4"/>
  <c r="S6313" i="4"/>
  <c r="S5529" i="4"/>
  <c r="S3800" i="4"/>
  <c r="S718" i="4"/>
  <c r="S686" i="4"/>
  <c r="S5992" i="4"/>
  <c r="S5285" i="4"/>
  <c r="S7309" i="4"/>
  <c r="S232" i="4"/>
  <c r="S3243" i="4"/>
  <c r="S1134" i="4"/>
  <c r="S1041" i="4"/>
  <c r="S2077" i="4"/>
  <c r="S4618" i="4"/>
  <c r="S6167" i="4"/>
  <c r="S7050" i="4"/>
  <c r="S1201" i="4"/>
  <c r="S5306" i="4"/>
  <c r="S2446" i="4"/>
  <c r="S5144" i="4"/>
  <c r="S2876" i="4"/>
  <c r="S4416" i="4"/>
  <c r="S451" i="4"/>
  <c r="S1930" i="4"/>
  <c r="S3004" i="4"/>
  <c r="S2071" i="4"/>
  <c r="S2398" i="4"/>
  <c r="S4976" i="4"/>
  <c r="S5671" i="4"/>
  <c r="S532" i="4"/>
  <c r="S3677" i="4"/>
  <c r="S7130" i="4"/>
  <c r="S418" i="4"/>
  <c r="S3915" i="4"/>
  <c r="S7256" i="4"/>
  <c r="S3892" i="4"/>
  <c r="S323" i="4"/>
  <c r="S5256" i="4"/>
  <c r="S4893" i="4"/>
  <c r="S2784" i="4"/>
  <c r="S2248" i="4"/>
  <c r="S3676" i="4"/>
  <c r="S7039" i="4"/>
  <c r="S3106" i="4"/>
  <c r="S978" i="4"/>
  <c r="S4962" i="4"/>
  <c r="S2175" i="4"/>
  <c r="S217" i="4"/>
  <c r="S1802" i="4"/>
  <c r="S3277" i="4"/>
  <c r="S781" i="4"/>
  <c r="S3971" i="4"/>
  <c r="S6109" i="4"/>
  <c r="S417" i="4"/>
  <c r="S397" i="4"/>
  <c r="S1815" i="4"/>
  <c r="S4015" i="4"/>
  <c r="S7320" i="4"/>
  <c r="S1231" i="4"/>
  <c r="S4561" i="4"/>
  <c r="S1679" i="4"/>
  <c r="S69" i="4"/>
  <c r="S3647" i="4"/>
  <c r="S6445" i="4"/>
  <c r="S7319" i="4"/>
  <c r="S2930" i="4"/>
  <c r="S6332" i="4"/>
  <c r="S2910" i="4"/>
  <c r="S67" i="4"/>
  <c r="S6363" i="4"/>
  <c r="S7148" i="4"/>
  <c r="S613" i="4"/>
  <c r="S6300" i="4"/>
  <c r="S6340" i="4"/>
  <c r="S5873" i="4"/>
  <c r="S1325" i="4"/>
  <c r="S5481" i="4"/>
  <c r="S948" i="4"/>
  <c r="S2152" i="4"/>
  <c r="S5494" i="4"/>
  <c r="S4090" i="4"/>
  <c r="S6547" i="4"/>
  <c r="S3810" i="4"/>
  <c r="S5959" i="4"/>
  <c r="S838" i="4"/>
  <c r="S2523" i="4"/>
  <c r="S2358" i="4"/>
  <c r="S1066" i="4"/>
  <c r="S3682" i="4"/>
  <c r="S6969" i="4"/>
  <c r="S5029" i="4"/>
  <c r="S6130" i="4"/>
  <c r="S1882" i="4"/>
  <c r="S5254" i="4"/>
  <c r="S3357" i="4"/>
  <c r="S1005" i="4"/>
  <c r="S5170" i="4"/>
  <c r="S6026" i="4"/>
  <c r="S816" i="4"/>
  <c r="S5210" i="4"/>
  <c r="S2749" i="4"/>
  <c r="S2393" i="4"/>
  <c r="S4234" i="4"/>
  <c r="S5466" i="4"/>
  <c r="S4324" i="4"/>
  <c r="S5885" i="4"/>
  <c r="S432" i="4"/>
  <c r="S2860" i="4"/>
  <c r="S2307" i="4"/>
  <c r="S5308" i="4"/>
  <c r="S5530" i="4"/>
  <c r="S2899" i="4"/>
  <c r="S463" i="4"/>
  <c r="S5906" i="4"/>
  <c r="S59" i="4"/>
  <c r="S1637" i="4"/>
  <c r="S1407" i="4"/>
  <c r="S1288" i="4"/>
  <c r="S3088" i="4"/>
  <c r="S1557" i="4"/>
  <c r="S4323" i="4"/>
  <c r="S1070" i="4"/>
  <c r="S710" i="4"/>
  <c r="S56" i="4"/>
  <c r="S5985" i="4"/>
  <c r="S5803" i="4"/>
  <c r="S4611" i="4"/>
  <c r="S5554" i="4"/>
  <c r="S1358" i="4"/>
  <c r="S2396" i="4"/>
  <c r="S7114" i="4"/>
  <c r="S1941" i="4"/>
  <c r="S568" i="4"/>
  <c r="S4925" i="4"/>
  <c r="S2708" i="4"/>
  <c r="S5378" i="4"/>
  <c r="S3567" i="4"/>
  <c r="S1911" i="4"/>
  <c r="S6640" i="4"/>
  <c r="S1329" i="4"/>
  <c r="S5947" i="4"/>
  <c r="S1368" i="4"/>
  <c r="S4500" i="4"/>
  <c r="S4235" i="4"/>
  <c r="S6679" i="4"/>
  <c r="S1597" i="4"/>
  <c r="S1028" i="4"/>
  <c r="S520" i="4"/>
  <c r="S2186" i="4"/>
  <c r="S4615" i="4"/>
  <c r="S2395" i="4"/>
  <c r="S7247" i="4"/>
  <c r="S679" i="4"/>
  <c r="S6343" i="4"/>
  <c r="S437" i="4"/>
  <c r="S3287" i="4"/>
  <c r="S6487" i="4"/>
  <c r="S2333" i="4"/>
  <c r="S3308" i="4"/>
  <c r="S6314" i="4"/>
  <c r="S1940" i="4"/>
  <c r="S2753" i="4"/>
  <c r="S7242" i="4"/>
  <c r="S2167" i="4"/>
  <c r="S3477" i="4"/>
  <c r="S5007" i="4"/>
  <c r="S2264" i="4"/>
  <c r="S6950" i="4"/>
  <c r="S4902" i="4"/>
  <c r="S4481" i="4"/>
  <c r="S3695" i="4"/>
  <c r="S1795" i="4"/>
  <c r="S7347" i="4"/>
  <c r="S3224" i="4"/>
  <c r="S6319" i="4"/>
  <c r="S239" i="4"/>
  <c r="S2803" i="4"/>
  <c r="S2507" i="4"/>
  <c r="S5620" i="4"/>
  <c r="S5504" i="4"/>
  <c r="S3326" i="4"/>
  <c r="S5876" i="4"/>
  <c r="S4480" i="4"/>
  <c r="S6802" i="4"/>
  <c r="S140" i="4"/>
  <c r="S4741" i="4"/>
  <c r="S2481" i="4"/>
  <c r="S6086" i="4"/>
  <c r="S3806" i="4"/>
  <c r="S487" i="4"/>
  <c r="S462" i="4"/>
  <c r="S166" i="4"/>
  <c r="S2729" i="4"/>
  <c r="S952" i="4"/>
  <c r="S2363" i="4"/>
  <c r="S3681" i="4"/>
  <c r="S887" i="4"/>
  <c r="S2041" i="4"/>
  <c r="S1737" i="4"/>
  <c r="S312" i="4"/>
  <c r="S3616" i="4"/>
  <c r="S5274" i="4"/>
  <c r="S1786" i="4"/>
  <c r="S6525" i="4"/>
  <c r="S6800" i="4"/>
  <c r="S1169" i="4"/>
  <c r="S5181" i="4"/>
  <c r="S4236" i="4"/>
  <c r="S2156" i="4"/>
  <c r="S5437" i="4"/>
  <c r="S3699" i="4"/>
  <c r="S6290" i="4"/>
  <c r="S4643" i="4"/>
  <c r="S3415" i="4"/>
  <c r="S4472" i="4"/>
  <c r="S4139" i="4"/>
  <c r="S1369" i="4"/>
  <c r="S1099" i="4"/>
  <c r="S3705" i="4"/>
  <c r="S5716" i="4"/>
  <c r="S1401" i="4"/>
  <c r="S6063" i="4"/>
  <c r="S4302" i="4"/>
  <c r="S4912" i="4"/>
  <c r="S3260" i="4"/>
  <c r="S5389" i="4"/>
  <c r="S606" i="4"/>
  <c r="S156" i="4"/>
  <c r="S3388" i="4"/>
  <c r="S1740" i="4"/>
  <c r="S2775" i="4"/>
  <c r="S7149" i="4"/>
  <c r="S1423" i="4"/>
  <c r="S2841" i="4"/>
  <c r="S1880" i="4"/>
  <c r="S360" i="4"/>
  <c r="S5037" i="4"/>
  <c r="S5582" i="4"/>
  <c r="S3967" i="4"/>
  <c r="S3841" i="4"/>
  <c r="S5940" i="4"/>
  <c r="S3548" i="4"/>
  <c r="S1147" i="4"/>
  <c r="S1901" i="4"/>
  <c r="S4096" i="4"/>
  <c r="S5018" i="4"/>
  <c r="S7002" i="4"/>
  <c r="S2658" i="4"/>
  <c r="S1981" i="4"/>
  <c r="S499" i="4"/>
  <c r="S7038" i="4"/>
  <c r="S3210" i="4"/>
  <c r="S6345" i="4"/>
  <c r="S4238" i="4"/>
  <c r="S5107" i="4"/>
  <c r="S4475" i="4"/>
  <c r="S2809" i="4"/>
  <c r="S5882" i="4"/>
  <c r="S1429" i="4"/>
  <c r="S439" i="4"/>
  <c r="S1624" i="4"/>
  <c r="S4113" i="4"/>
  <c r="S6916" i="4"/>
  <c r="S905" i="4"/>
  <c r="S2720" i="4"/>
  <c r="S2166" i="4"/>
  <c r="S2233" i="4"/>
  <c r="S6665" i="4"/>
  <c r="S5355" i="4"/>
  <c r="S2209" i="4"/>
  <c r="S6782" i="4"/>
  <c r="S215" i="4"/>
  <c r="S2086" i="4"/>
  <c r="S1708" i="4"/>
  <c r="S5498" i="4"/>
  <c r="S342" i="4"/>
  <c r="S4357" i="4"/>
  <c r="S1780" i="4"/>
  <c r="S7048" i="4"/>
  <c r="S1457" i="4"/>
  <c r="S4192" i="4"/>
  <c r="S6285" i="4"/>
  <c r="S697" i="4"/>
  <c r="S2472" i="4"/>
  <c r="S2245" i="4"/>
  <c r="S3240" i="4"/>
  <c r="S7177" i="4"/>
  <c r="S6751" i="4"/>
  <c r="S2302" i="4"/>
  <c r="S4414" i="4"/>
  <c r="S433" i="4"/>
  <c r="S6464" i="4"/>
  <c r="S7043" i="4"/>
  <c r="S3620" i="4"/>
  <c r="S1904" i="4"/>
  <c r="S5720" i="4"/>
  <c r="S4318" i="4"/>
  <c r="S3370" i="4"/>
  <c r="S1517" i="4"/>
  <c r="S4545" i="4"/>
  <c r="S3754" i="4"/>
  <c r="S2470" i="4"/>
  <c r="S1040" i="4"/>
  <c r="S5558" i="4"/>
  <c r="S6097" i="4"/>
  <c r="S5009" i="4"/>
  <c r="S6385" i="4"/>
  <c r="S6333" i="4"/>
  <c r="S4200" i="4"/>
  <c r="S1869" i="4"/>
  <c r="S2519" i="4"/>
  <c r="S5397" i="4"/>
  <c r="S6106" i="4"/>
  <c r="S547" i="4"/>
  <c r="S1545" i="4"/>
  <c r="S1725" i="4"/>
  <c r="S3520" i="4"/>
  <c r="S1858" i="4"/>
  <c r="S5240" i="4"/>
  <c r="S4162" i="4"/>
  <c r="S2574" i="4"/>
  <c r="S114" i="4"/>
  <c r="S5816" i="4"/>
  <c r="S6207" i="4"/>
  <c r="S5268" i="4"/>
  <c r="S2758" i="4"/>
  <c r="S6433" i="4"/>
  <c r="S4335" i="4"/>
  <c r="S2040" i="4"/>
  <c r="S2671" i="4"/>
  <c r="S5916" i="4"/>
  <c r="S6530" i="4"/>
  <c r="S803" i="4"/>
  <c r="S1807" i="4"/>
  <c r="S3300" i="4"/>
  <c r="S2359" i="4"/>
  <c r="S700" i="4"/>
  <c r="S3276" i="4"/>
  <c r="S4046" i="4"/>
  <c r="S4780" i="4"/>
  <c r="S1315" i="4"/>
  <c r="S4393" i="4"/>
  <c r="S3400" i="4"/>
  <c r="S4143" i="4"/>
  <c r="S6238" i="4"/>
  <c r="S7386" i="4"/>
  <c r="S4949" i="4"/>
  <c r="S5644" i="4"/>
  <c r="S1713" i="4"/>
  <c r="S2060" i="4"/>
  <c r="S3549" i="4"/>
  <c r="S5459" i="4"/>
  <c r="S2029" i="4"/>
  <c r="S1824" i="4"/>
  <c r="S7275" i="4"/>
  <c r="S6880" i="4"/>
  <c r="S354" i="4"/>
  <c r="S2634" i="4"/>
  <c r="S6317" i="4"/>
  <c r="S6360" i="4"/>
  <c r="S6195" i="4"/>
  <c r="S6266" i="4"/>
  <c r="S2904" i="4"/>
  <c r="S2458" i="4"/>
  <c r="S6859" i="4"/>
  <c r="S5224" i="4"/>
  <c r="S4843" i="4"/>
  <c r="S759" i="4"/>
  <c r="S688" i="4"/>
  <c r="S3366" i="4"/>
  <c r="S4512" i="4"/>
  <c r="S6870" i="4"/>
  <c r="S5958" i="4"/>
  <c r="S2009" i="4"/>
  <c r="S2533" i="4"/>
  <c r="S3956" i="4"/>
  <c r="S3685" i="4"/>
  <c r="S4712" i="4"/>
  <c r="S658" i="4"/>
  <c r="S7313" i="4"/>
  <c r="S1322" i="4"/>
  <c r="S2050" i="4"/>
  <c r="S470" i="4"/>
  <c r="S6578" i="4"/>
  <c r="S2281" i="4"/>
  <c r="S2853" i="4"/>
  <c r="S1673" i="4"/>
  <c r="S669" i="4"/>
  <c r="S4597" i="4"/>
  <c r="S2644" i="4"/>
  <c r="S2368" i="4"/>
  <c r="S103" i="4"/>
  <c r="S5680" i="4"/>
  <c r="S4771" i="4"/>
  <c r="S7034" i="4"/>
  <c r="S1072" i="4"/>
  <c r="S880" i="4"/>
  <c r="S5550" i="4"/>
  <c r="S6793" i="4"/>
  <c r="S6769" i="4"/>
  <c r="S7258" i="4"/>
  <c r="S2420" i="4"/>
  <c r="S1092" i="4"/>
  <c r="S7406" i="4"/>
  <c r="S6600" i="4"/>
  <c r="S4556" i="4"/>
  <c r="S2490" i="4"/>
  <c r="S4063" i="4"/>
  <c r="S587" i="4"/>
  <c r="S3419" i="4"/>
  <c r="S834" i="4"/>
  <c r="S3285" i="4"/>
  <c r="S3117" i="4"/>
  <c r="S6088" i="4"/>
  <c r="S2159" i="4"/>
  <c r="S5629" i="4"/>
  <c r="S5158" i="4"/>
  <c r="S3328" i="4"/>
  <c r="S5126" i="4"/>
  <c r="S6651" i="4"/>
  <c r="S3897" i="4"/>
  <c r="S7329" i="4"/>
  <c r="S1121" i="4"/>
  <c r="S7099" i="4"/>
  <c r="S4836" i="4"/>
  <c r="S2760" i="4"/>
  <c r="S4110" i="4"/>
  <c r="S5068" i="4"/>
  <c r="S2162" i="4"/>
  <c r="S4308" i="4"/>
  <c r="S2345" i="4"/>
  <c r="S1954" i="4"/>
  <c r="S2846" i="4"/>
  <c r="S6577" i="4"/>
  <c r="S205" i="4"/>
  <c r="S4164" i="4"/>
  <c r="S5227" i="4"/>
  <c r="S6368" i="4"/>
  <c r="S3349" i="4"/>
  <c r="S5616" i="4"/>
  <c r="S1419" i="4"/>
  <c r="S2580" i="4"/>
  <c r="S1980" i="4"/>
  <c r="S7029" i="4"/>
  <c r="S2655" i="4"/>
  <c r="S7335" i="4"/>
  <c r="S5131" i="4"/>
  <c r="S2327" i="4"/>
  <c r="S5555" i="4"/>
  <c r="S6909" i="4"/>
  <c r="S5313" i="4"/>
  <c r="S2296" i="4"/>
  <c r="S3054" i="4"/>
  <c r="S1767" i="4"/>
  <c r="S6771" i="4"/>
  <c r="S1945" i="4"/>
  <c r="S6025" i="4"/>
  <c r="S6647" i="4"/>
  <c r="S6070" i="4"/>
  <c r="S6643" i="4"/>
  <c r="S5576" i="4"/>
  <c r="S5745" i="4"/>
  <c r="S5937" i="4"/>
  <c r="S5524" i="4"/>
  <c r="S1349" i="4"/>
  <c r="S6652" i="4"/>
  <c r="S5734" i="4"/>
  <c r="S7159" i="4"/>
  <c r="S4160" i="4"/>
  <c r="S899" i="4"/>
  <c r="S6381" i="4"/>
  <c r="S3345" i="4"/>
  <c r="S2736" i="4"/>
  <c r="S4892" i="4"/>
  <c r="S799" i="4"/>
  <c r="S6645" i="4"/>
  <c r="S2517" i="4"/>
  <c r="S2455" i="4"/>
  <c r="S6991" i="4"/>
  <c r="S2551" i="4"/>
  <c r="S1010" i="4"/>
  <c r="S6004" i="4"/>
  <c r="S1578" i="4"/>
  <c r="S6996" i="4"/>
  <c r="S425" i="4"/>
  <c r="S1850" i="4"/>
  <c r="S4246" i="4"/>
  <c r="S5774" i="4"/>
  <c r="S1647" i="4"/>
  <c r="S3352" i="4"/>
  <c r="S6637" i="4"/>
  <c r="S4099" i="4"/>
  <c r="S2728" i="4"/>
  <c r="S5094" i="4"/>
  <c r="S749" i="4"/>
  <c r="S7363" i="4"/>
  <c r="S6371" i="4"/>
  <c r="S7220" i="4"/>
  <c r="S3789" i="4"/>
  <c r="S283" i="4"/>
  <c r="S2743" i="4"/>
  <c r="S3833" i="4"/>
  <c r="S5591" i="4"/>
  <c r="S2536" i="4"/>
  <c r="S3624" i="4"/>
  <c r="S5961" i="4"/>
  <c r="S179" i="4"/>
  <c r="S2269" i="4"/>
  <c r="S3641" i="4"/>
  <c r="S687" i="4"/>
  <c r="S6125" i="4"/>
  <c r="S6552" i="4"/>
  <c r="S4603" i="4"/>
  <c r="S1503" i="4"/>
  <c r="S1395" i="4"/>
  <c r="S1645" i="4"/>
  <c r="S5825" i="4"/>
  <c r="S4732" i="4"/>
  <c r="S3080" i="4"/>
  <c r="S5449" i="4"/>
  <c r="S2674" i="4"/>
  <c r="S5623" i="4"/>
  <c r="S3999" i="4"/>
  <c r="S4670" i="4"/>
  <c r="S2276" i="4"/>
  <c r="S2024" i="4"/>
  <c r="S1839" i="4"/>
  <c r="S1263" i="4"/>
  <c r="S2143" i="4"/>
  <c r="S4014" i="4"/>
  <c r="S4813" i="4"/>
  <c r="S2885" i="4"/>
  <c r="S5815" i="4"/>
  <c r="S868" i="4"/>
  <c r="S7280" i="4"/>
  <c r="S1721" i="4"/>
  <c r="S4336" i="4"/>
  <c r="S677" i="4"/>
  <c r="S5451" i="4"/>
  <c r="S3630" i="4"/>
  <c r="S2405" i="4"/>
  <c r="S6473" i="4"/>
  <c r="S573" i="4"/>
  <c r="S4587" i="4"/>
  <c r="S5953" i="4"/>
  <c r="S1658" i="4"/>
  <c r="S5352" i="4"/>
  <c r="S5709" i="4"/>
  <c r="S4508" i="4"/>
  <c r="S6960" i="4"/>
  <c r="S6173" i="4"/>
  <c r="S4648" i="4"/>
  <c r="S5375" i="4"/>
  <c r="S4055" i="4"/>
  <c r="S1053" i="4"/>
  <c r="S39" i="4"/>
  <c r="S6318" i="4"/>
  <c r="S6904" i="4"/>
  <c r="S6484" i="4"/>
  <c r="S7092" i="4"/>
  <c r="S5551" i="4"/>
  <c r="S3508" i="4"/>
  <c r="S68" i="4"/>
  <c r="S1717" i="4"/>
  <c r="S6208" i="4"/>
  <c r="S5039" i="4"/>
  <c r="S7161" i="4"/>
  <c r="S2433" i="4"/>
  <c r="S5024" i="4"/>
  <c r="S3560" i="4"/>
  <c r="S5819" i="4"/>
  <c r="S3511" i="4"/>
  <c r="S2527" i="4"/>
  <c r="S5297" i="4"/>
  <c r="S4103" i="4"/>
  <c r="S4394" i="4"/>
  <c r="S6742" i="4"/>
  <c r="S4257" i="4"/>
  <c r="S4602" i="4"/>
  <c r="S5758" i="4"/>
  <c r="S5191" i="4"/>
  <c r="S2311" i="4"/>
  <c r="S1964" i="4"/>
  <c r="S6901" i="4"/>
  <c r="S2926" i="4"/>
  <c r="S1144" i="4"/>
  <c r="S7331" i="4"/>
  <c r="S5918" i="4"/>
  <c r="S1534" i="4"/>
  <c r="S2439" i="4"/>
  <c r="S6483" i="4"/>
  <c r="S4423" i="4"/>
  <c r="S4857" i="4"/>
  <c r="S4404" i="4"/>
  <c r="S3546" i="4"/>
  <c r="S1402" i="4"/>
  <c r="S7057" i="4"/>
  <c r="S1594" i="4"/>
  <c r="S4519" i="4"/>
  <c r="S4903" i="4"/>
  <c r="S1559" i="4"/>
  <c r="S744" i="4"/>
  <c r="S3458" i="4"/>
  <c r="S5612" i="4"/>
  <c r="S6921" i="4"/>
  <c r="S2343" i="4"/>
  <c r="S5214" i="4"/>
  <c r="S6092" i="4"/>
  <c r="S6326" i="4"/>
  <c r="S1521" i="4"/>
  <c r="S1160" i="4"/>
  <c r="S6152" i="4"/>
  <c r="S6329" i="4"/>
  <c r="S5614" i="4"/>
  <c r="S696" i="4"/>
  <c r="S4195" i="4"/>
  <c r="S6469" i="4"/>
  <c r="S1652" i="4"/>
  <c r="S5393" i="4"/>
  <c r="S3463" i="4"/>
  <c r="S5625" i="4"/>
  <c r="S4674" i="4"/>
  <c r="S4801" i="4"/>
  <c r="S7024" i="4"/>
  <c r="S5751" i="4"/>
  <c r="S5637" i="4"/>
  <c r="S841" i="4"/>
  <c r="S5040" i="4"/>
  <c r="S4349" i="4"/>
  <c r="S1638" i="4"/>
  <c r="S7160" i="4"/>
  <c r="S3510" i="4"/>
  <c r="S7089" i="4"/>
  <c r="S6492" i="4"/>
  <c r="S5531" i="4"/>
  <c r="S4917" i="4"/>
  <c r="S4474" i="4"/>
  <c r="S4717" i="4"/>
  <c r="S4730" i="4"/>
  <c r="S7213" i="4"/>
  <c r="S1006" i="4"/>
  <c r="S171" i="4"/>
  <c r="S3837" i="4"/>
  <c r="S4258" i="4"/>
  <c r="S254" i="4"/>
  <c r="S5590" i="4"/>
  <c r="S4815" i="4"/>
  <c r="S546" i="4"/>
  <c r="S6199" i="4"/>
  <c r="S4588" i="4"/>
  <c r="S1644" i="4"/>
  <c r="S3531" i="4"/>
  <c r="S3171" i="4"/>
  <c r="S2035" i="4"/>
  <c r="S7150" i="4"/>
  <c r="S3939" i="4"/>
  <c r="S1224" i="4"/>
  <c r="S4967" i="4"/>
  <c r="S3280" i="4"/>
  <c r="S4623" i="4"/>
  <c r="S6815" i="4"/>
  <c r="S4487" i="4"/>
  <c r="S3481" i="4"/>
  <c r="S5333" i="4"/>
  <c r="S1801" i="4"/>
  <c r="S4788" i="4"/>
  <c r="S923" i="4"/>
  <c r="S4410" i="4"/>
  <c r="S7203" i="4"/>
  <c r="S379" i="4"/>
  <c r="S4861" i="4"/>
  <c r="S622" i="4"/>
  <c r="S3272" i="4"/>
  <c r="S3993" i="4"/>
  <c r="S5292" i="4"/>
  <c r="S2827" i="4"/>
  <c r="S3227" i="4"/>
  <c r="S3154" i="4"/>
  <c r="S7088" i="4"/>
  <c r="S2058" i="4"/>
  <c r="S2742" i="4"/>
  <c r="S5484" i="4"/>
  <c r="S4678" i="4"/>
  <c r="S4098" i="4"/>
  <c r="S1306" i="4"/>
  <c r="S1771" i="4"/>
  <c r="S934" i="4"/>
  <c r="S1678" i="4"/>
  <c r="S3871" i="4"/>
  <c r="S4469" i="4"/>
  <c r="S4383" i="4"/>
  <c r="S2017" i="4"/>
  <c r="S5731" i="4"/>
  <c r="S3344" i="4"/>
  <c r="S904" i="4"/>
  <c r="S3337" i="4"/>
  <c r="S5699" i="4"/>
  <c r="S3376" i="4"/>
  <c r="S4396" i="4"/>
  <c r="S4658" i="4"/>
  <c r="S90" i="4"/>
  <c r="S5091" i="4"/>
  <c r="S147" i="4"/>
  <c r="S1902" i="4"/>
  <c r="S3774" i="4"/>
  <c r="S434" i="4"/>
  <c r="S200" i="4"/>
  <c r="S1542" i="4"/>
  <c r="S5145" i="4"/>
  <c r="S2670" i="4"/>
  <c r="S911" i="4"/>
  <c r="S11" i="4"/>
  <c r="S5173" i="4"/>
  <c r="S6307" i="4"/>
  <c r="S1988" i="4"/>
  <c r="S1406" i="4"/>
  <c r="S2203" i="4"/>
  <c r="S1216" i="4"/>
  <c r="S355" i="4"/>
  <c r="S7323" i="4"/>
  <c r="S1316" i="4"/>
  <c r="S1086" i="4"/>
  <c r="S226" i="4"/>
  <c r="S3977" i="4"/>
  <c r="S7370" i="4"/>
  <c r="S5067" i="4"/>
  <c r="S7171" i="4"/>
  <c r="S4153" i="4"/>
  <c r="S1605" i="4"/>
  <c r="S1979" i="4"/>
  <c r="S2382" i="4"/>
  <c r="S3562" i="4"/>
  <c r="S3399" i="4"/>
  <c r="S6982" i="4"/>
  <c r="S5944" i="4"/>
  <c r="S2052" i="4"/>
  <c r="S6529" i="4"/>
  <c r="S3320" i="4"/>
  <c r="S6505" i="4"/>
  <c r="S2592" i="4"/>
  <c r="S4655" i="4"/>
  <c r="S4444" i="4"/>
  <c r="S585" i="4"/>
  <c r="S6198" i="4"/>
  <c r="S4585" i="4"/>
  <c r="S1993" i="4"/>
  <c r="S3691" i="4"/>
  <c r="S4440" i="4"/>
  <c r="S1588" i="4"/>
  <c r="S5821" i="4"/>
  <c r="S1731" i="4"/>
  <c r="S945" i="4"/>
  <c r="S6339" i="4"/>
  <c r="S1986" i="4"/>
  <c r="S1200" i="4"/>
  <c r="S2894" i="4"/>
  <c r="S2079" i="4"/>
  <c r="S578" i="4"/>
  <c r="S1561" i="4"/>
  <c r="S3715" i="4"/>
  <c r="S2717" i="4"/>
  <c r="S2102" i="4"/>
  <c r="S2436" i="4"/>
  <c r="S6273" i="4"/>
  <c r="S4123" i="4"/>
  <c r="S1185" i="4"/>
  <c r="S2422" i="4"/>
  <c r="S621" i="4"/>
  <c r="S2756" i="4"/>
  <c r="S5204" i="4"/>
  <c r="S7393" i="4"/>
  <c r="S4037" i="4"/>
  <c r="S5428" i="4"/>
  <c r="S3903" i="4"/>
  <c r="S5694" i="4"/>
  <c r="S4524" i="4"/>
  <c r="S6917" i="4"/>
  <c r="S600" i="4"/>
  <c r="S4847" i="4"/>
  <c r="S4330" i="4"/>
  <c r="S6743" i="4"/>
  <c r="S4761" i="4"/>
  <c r="S3882" i="4"/>
  <c r="S858" i="4"/>
  <c r="S2951" i="4"/>
  <c r="S4166" i="4"/>
  <c r="S2747" i="4"/>
  <c r="S1091" i="4"/>
  <c r="S5896" i="4"/>
  <c r="S996" i="4"/>
  <c r="S2567" i="4"/>
  <c r="S603" i="4"/>
  <c r="S2675" i="4"/>
  <c r="S1867" i="4"/>
  <c r="S401" i="4"/>
  <c r="S6714" i="4"/>
  <c r="S2194" i="4"/>
  <c r="S5934" i="4"/>
  <c r="S3076" i="4"/>
  <c r="S6012" i="4"/>
  <c r="S1090" i="4"/>
  <c r="S1897" i="4"/>
  <c r="S993" i="4"/>
  <c r="S864" i="4"/>
  <c r="S2770" i="4"/>
  <c r="S29" i="4"/>
  <c r="S2865" i="4"/>
  <c r="S6160" i="4"/>
  <c r="S4079" i="4"/>
  <c r="S5652" i="4"/>
  <c r="S4710" i="4"/>
  <c r="S3995" i="4"/>
  <c r="S5349" i="4"/>
  <c r="S989" i="4"/>
  <c r="S3853" i="4"/>
  <c r="S2298" i="4"/>
  <c r="S4339" i="4"/>
  <c r="S5515" i="4"/>
  <c r="S3274" i="4"/>
  <c r="S467" i="4"/>
  <c r="S6689" i="4"/>
  <c r="S2447" i="4"/>
  <c r="S2762" i="4"/>
  <c r="S7059" i="4"/>
  <c r="S228" i="4"/>
  <c r="S4841" i="4"/>
  <c r="S43" i="4"/>
  <c r="S5302" i="4"/>
  <c r="S2553" i="4"/>
  <c r="S893" i="4"/>
  <c r="S7334" i="4"/>
  <c r="S4173" i="4"/>
  <c r="S2560" i="4"/>
  <c r="S3638" i="4"/>
  <c r="S2830" i="4"/>
  <c r="S2980" i="4"/>
  <c r="S6133" i="4"/>
  <c r="S5422" i="4"/>
  <c r="S4909" i="4"/>
  <c r="S2548" i="4"/>
  <c r="S4535" i="4"/>
  <c r="S3474" i="4"/>
  <c r="S501" i="4"/>
  <c r="S5320" i="4"/>
  <c r="S1084" i="4"/>
  <c r="S6549" i="4"/>
  <c r="S3446" i="4"/>
  <c r="S18" i="4"/>
  <c r="S6110" i="4"/>
  <c r="S4343" i="4"/>
  <c r="S1025" i="4"/>
  <c r="S4111" i="4"/>
  <c r="S1198" i="4"/>
  <c r="S775" i="4"/>
  <c r="S4560" i="4"/>
  <c r="S6016" i="4"/>
  <c r="S6217" i="4"/>
  <c r="S3784" i="4"/>
  <c r="S5015" i="4"/>
  <c r="S5019" i="4"/>
  <c r="S947" i="4"/>
  <c r="S4632" i="4"/>
  <c r="S6869" i="4"/>
  <c r="S1019" i="4"/>
  <c r="S4011" i="4"/>
  <c r="S2539" i="4"/>
  <c r="S3930" i="4"/>
  <c r="S1774" i="4"/>
  <c r="S1222" i="4"/>
  <c r="S557" i="4"/>
  <c r="S6424" i="4"/>
  <c r="S6388" i="4"/>
  <c r="S6267" i="4"/>
  <c r="S5682" i="4"/>
  <c r="S53" i="4"/>
  <c r="S3064" i="4"/>
  <c r="S386" i="4"/>
  <c r="S3448" i="4"/>
  <c r="S3890" i="4"/>
  <c r="S5258" i="4"/>
  <c r="S6762" i="4"/>
  <c r="S24" i="4"/>
  <c r="S2898" i="4"/>
  <c r="S1602" i="4"/>
  <c r="S3786" i="4"/>
  <c r="S3143" i="4"/>
  <c r="S47" i="4"/>
  <c r="S2197" i="4"/>
  <c r="S3411" i="4"/>
  <c r="S1549" i="4"/>
  <c r="S2014" i="4"/>
  <c r="S2986" i="4"/>
  <c r="S1352" i="4"/>
  <c r="S2451" i="4"/>
  <c r="S2667" i="4"/>
  <c r="S4946" i="4"/>
  <c r="S3212" i="4"/>
  <c r="S4089" i="4"/>
  <c r="S602" i="4"/>
  <c r="S337" i="4"/>
  <c r="S1560" i="4"/>
  <c r="S7156" i="4"/>
  <c r="S1128" i="4"/>
  <c r="S2478" i="4"/>
  <c r="S6066" i="4"/>
  <c r="S1589" i="4"/>
  <c r="S4961" i="4"/>
  <c r="S3105" i="4"/>
  <c r="S157" i="4"/>
  <c r="S2265" i="4"/>
  <c r="S5510" i="4"/>
  <c r="S3797" i="4"/>
  <c r="S6370" i="4"/>
  <c r="S4743" i="4"/>
  <c r="S3961" i="4"/>
  <c r="S5512" i="4"/>
  <c r="S4724" i="4"/>
  <c r="S1877" i="4"/>
  <c r="S1674" i="4"/>
  <c r="S6393" i="4"/>
  <c r="S6542" i="4"/>
  <c r="S3322" i="4"/>
  <c r="S1563" i="4"/>
  <c r="S1925" i="4"/>
  <c r="S1571" i="4"/>
  <c r="S3190" i="4"/>
  <c r="S378" i="4"/>
  <c r="S253" i="4"/>
  <c r="S972" i="4"/>
  <c r="S498" i="4"/>
  <c r="S2425" i="4"/>
  <c r="S2695" i="4"/>
  <c r="S6614" i="4"/>
  <c r="S1138" i="4"/>
  <c r="S7250" i="4"/>
  <c r="S4562" i="4"/>
  <c r="S6826" i="4"/>
  <c r="S2710" i="4"/>
  <c r="S4225" i="4"/>
  <c r="S673" i="4"/>
  <c r="S2919" i="4"/>
  <c r="S294" i="4"/>
  <c r="S5784" i="4"/>
  <c r="S3860" i="4"/>
  <c r="S1853" i="4"/>
  <c r="S5631" i="4"/>
  <c r="S701" i="4"/>
  <c r="S5788" i="4"/>
  <c r="S1781" i="4"/>
  <c r="S6279" i="4"/>
  <c r="S953" i="4"/>
  <c r="S4244" i="4"/>
  <c r="S6030" i="4"/>
  <c r="S306" i="4"/>
  <c r="S1163" i="4"/>
  <c r="S6205" i="4"/>
  <c r="S6419" i="4"/>
  <c r="S4794" i="4"/>
  <c r="S6461" i="4"/>
  <c r="S6126" i="4"/>
  <c r="S40" i="4"/>
  <c r="S2164" i="4"/>
  <c r="S6489" i="4"/>
  <c r="S2789" i="4"/>
  <c r="S1629" i="4"/>
  <c r="S7136" i="4"/>
  <c r="S3612" i="4"/>
  <c r="S565" i="4"/>
  <c r="S1598" i="4"/>
  <c r="S3791" i="4"/>
  <c r="S2431" i="4"/>
  <c r="S285" i="4"/>
  <c r="S4413" i="4"/>
  <c r="S2486" i="4"/>
  <c r="S5114" i="4"/>
  <c r="S3232" i="4"/>
  <c r="S1400" i="4"/>
  <c r="S5957" i="4"/>
  <c r="S7410" i="4"/>
  <c r="S4904" i="4"/>
  <c r="S5808" i="4"/>
  <c r="S3187" i="4"/>
  <c r="S87" i="4"/>
  <c r="S5766" i="4"/>
  <c r="S5797" i="4"/>
  <c r="S3770" i="4"/>
  <c r="S6022" i="4"/>
  <c r="S4675" i="4"/>
  <c r="S6970" i="4"/>
  <c r="S809" i="4"/>
  <c r="S5132" i="4"/>
  <c r="S4703" i="4"/>
  <c r="S6772" i="4"/>
  <c r="S4718" i="4"/>
  <c r="S3383" i="4"/>
  <c r="S6046" i="4"/>
  <c r="S5046" i="4"/>
  <c r="S3263" i="4"/>
  <c r="S7400" i="4"/>
  <c r="S5472" i="4"/>
  <c r="S6079" i="4"/>
  <c r="S5387" i="4"/>
  <c r="S5900" i="4"/>
  <c r="S2037" i="4"/>
  <c r="S3713" i="4"/>
  <c r="S6931" i="4"/>
  <c r="S3120" i="4"/>
  <c r="S3923" i="4"/>
  <c r="S2776" i="4"/>
  <c r="S7139" i="4"/>
  <c r="S4986" i="4"/>
  <c r="S2909" i="4"/>
  <c r="S623" i="4"/>
  <c r="S6184" i="4"/>
  <c r="S6541" i="4"/>
  <c r="S6271" i="4"/>
  <c r="S6164" i="4"/>
  <c r="S6726" i="4"/>
  <c r="S4822" i="4"/>
  <c r="S2492" i="4"/>
  <c r="S3114" i="4"/>
  <c r="S6604" i="4"/>
  <c r="S7090" i="4"/>
  <c r="S2299" i="4"/>
  <c r="S4568" i="4"/>
  <c r="S3414" i="4"/>
  <c r="S3385" i="4"/>
  <c r="S3613" i="4"/>
  <c r="S4532" i="4"/>
  <c r="S778" i="4"/>
  <c r="S5536" i="4"/>
  <c r="S6468" i="4"/>
  <c r="S6485" i="4"/>
  <c r="S2337" i="4"/>
  <c r="S6682" i="4"/>
  <c r="S3141" i="4"/>
  <c r="S2172" i="4"/>
  <c r="S2870" i="4"/>
  <c r="S6174" i="4"/>
  <c r="S2734" i="4"/>
  <c r="S5955" i="4"/>
  <c r="S5319" i="4"/>
  <c r="S729" i="4"/>
  <c r="S4488" i="4"/>
  <c r="S7332" i="4"/>
  <c r="S6141" i="4"/>
  <c r="S3812" i="4"/>
  <c r="S1530" i="4"/>
  <c r="S2224" i="4"/>
  <c r="S4617" i="4"/>
  <c r="S5434" i="4"/>
  <c r="S1054" i="4"/>
  <c r="S6242" i="4"/>
  <c r="S642" i="4"/>
  <c r="S3156" i="4"/>
  <c r="S1595" i="4"/>
  <c r="S2726" i="4"/>
  <c r="S6244" i="4"/>
  <c r="S5649" i="4"/>
  <c r="S2322" i="4"/>
  <c r="S4309" i="4"/>
  <c r="S3437" i="4"/>
  <c r="S4327" i="4"/>
  <c r="S2816" i="4"/>
  <c r="S4631" i="4"/>
  <c r="S5058" i="4"/>
  <c r="S408" i="4"/>
  <c r="S592" i="4"/>
  <c r="S7355" i="4"/>
  <c r="S2400" i="4"/>
  <c r="S7086" i="4"/>
  <c r="S4926" i="4"/>
  <c r="S376" i="4"/>
  <c r="S5588" i="4"/>
  <c r="S4439" i="4"/>
  <c r="S3924" i="4"/>
  <c r="S3501" i="4"/>
  <c r="S5538" i="4"/>
  <c r="S3358" i="4"/>
  <c r="S178" i="4"/>
  <c r="S6631" i="4"/>
  <c r="S6988" i="4"/>
  <c r="S7367" i="4"/>
  <c r="S798" i="4"/>
  <c r="S7110" i="4"/>
  <c r="S5505" i="4"/>
  <c r="S3082" i="4"/>
  <c r="S3696" i="4"/>
  <c r="S247" i="4"/>
  <c r="S780" i="4"/>
  <c r="S3335" i="4"/>
  <c r="S6635" i="4"/>
  <c r="S1660" i="4"/>
  <c r="S4572" i="4"/>
  <c r="S4443" i="4"/>
  <c r="S4208" i="4"/>
  <c r="S5674" i="4"/>
  <c r="S3473" i="4"/>
  <c r="S349" i="4"/>
  <c r="S6741" i="4"/>
  <c r="S7100" i="4"/>
  <c r="S10" i="4"/>
  <c r="S926" i="4"/>
  <c r="S7211" i="4"/>
  <c r="S5700" i="4"/>
  <c r="S3233" i="4"/>
  <c r="S3827" i="4"/>
  <c r="S927" i="4"/>
  <c r="S1604" i="4"/>
  <c r="S4890" i="4"/>
  <c r="S626" i="4"/>
  <c r="S7305" i="4"/>
  <c r="S5343" i="4"/>
  <c r="S4380" i="4"/>
  <c r="S5398" i="4"/>
  <c r="S4828" i="4"/>
  <c r="S361" i="4"/>
  <c r="S2814" i="4"/>
  <c r="S460" i="4"/>
  <c r="S203" i="4"/>
  <c r="S6365" i="4"/>
  <c r="S2887" i="4"/>
  <c r="S6159" i="4"/>
  <c r="S2735" i="4"/>
  <c r="S7096" i="4"/>
  <c r="S3646" i="4"/>
  <c r="S4548" i="4"/>
  <c r="S6768" i="4"/>
  <c r="S219" i="4"/>
  <c r="S5143" i="4"/>
  <c r="S5838" i="4"/>
  <c r="S1963" i="4"/>
  <c r="S2526" i="4"/>
  <c r="S3767" i="4"/>
  <c r="S5879" i="4"/>
  <c r="S2984" i="4"/>
  <c r="S104" i="4"/>
  <c r="S2798" i="4"/>
  <c r="S7354" i="4"/>
  <c r="S4591" i="4"/>
  <c r="S5245" i="4"/>
  <c r="S484" i="4"/>
  <c r="S258" i="4"/>
  <c r="S709" i="4"/>
  <c r="S4185" i="4"/>
  <c r="S2057" i="4"/>
  <c r="S2500" i="4"/>
  <c r="S3215" i="4"/>
  <c r="S6061" i="4"/>
  <c r="S7201" i="4"/>
  <c r="S5290" i="4"/>
  <c r="S4231" i="4"/>
  <c r="S6013" i="4"/>
  <c r="S5765" i="4"/>
  <c r="S560" i="4"/>
  <c r="S801" i="4"/>
  <c r="S4083" i="4"/>
  <c r="S3807" i="4"/>
  <c r="S5271" i="4"/>
  <c r="S5026" i="4"/>
  <c r="S3137" i="4"/>
  <c r="S3932" i="4"/>
  <c r="S6437" i="4"/>
  <c r="S3389" i="4"/>
  <c r="S5560" i="4"/>
  <c r="S5881" i="4"/>
  <c r="S3062" i="4"/>
  <c r="S6048" i="4"/>
  <c r="S4223" i="4"/>
  <c r="S5854" i="4"/>
  <c r="S1794" i="4"/>
  <c r="S1939" i="4"/>
  <c r="S1357" i="4"/>
  <c r="S2452" i="4"/>
  <c r="S7239" i="4"/>
  <c r="S5563" i="4"/>
  <c r="S3726" i="4"/>
  <c r="S387" i="4"/>
  <c r="S2272" i="4"/>
  <c r="S3194" i="4"/>
  <c r="S4081" i="4"/>
  <c r="S4307" i="4"/>
  <c r="S2112" i="4"/>
  <c r="S667" i="4"/>
  <c r="S4854" i="4"/>
  <c r="S5549" i="4"/>
  <c r="S5370" i="4"/>
  <c r="S783" i="4"/>
  <c r="S1109" i="4"/>
  <c r="S7183" i="4"/>
  <c r="S1432" i="4"/>
  <c r="S5689" i="4"/>
  <c r="S2048" i="4"/>
  <c r="S5427" i="4"/>
  <c r="S6992" i="4"/>
  <c r="S890" i="4"/>
  <c r="S4783" i="4"/>
  <c r="S5571" i="4"/>
  <c r="S2773" i="4"/>
  <c r="S5786" i="4"/>
  <c r="S855" i="4"/>
  <c r="S240" i="4"/>
  <c r="S4510" i="4"/>
  <c r="S7072" i="4"/>
  <c r="S4027" i="4"/>
  <c r="S959" i="4"/>
  <c r="S4379" i="4"/>
  <c r="S3177" i="4"/>
  <c r="S4292" i="4"/>
  <c r="S4517" i="4"/>
  <c r="S6801" i="4"/>
  <c r="S4800" i="4"/>
  <c r="S229" i="4"/>
  <c r="S6758" i="4"/>
  <c r="S493" i="4"/>
  <c r="S5341" i="4"/>
  <c r="S2042" i="4"/>
  <c r="S4939" i="4"/>
  <c r="S5376" i="4"/>
  <c r="S5901" i="4"/>
  <c r="S5120" i="4"/>
  <c r="S6100" i="4"/>
  <c r="S4699" i="4"/>
  <c r="S6787" i="4"/>
  <c r="S4022" i="4"/>
  <c r="S4401" i="4"/>
  <c r="S5296" i="4"/>
  <c r="S7094" i="4"/>
  <c r="S2261" i="4"/>
  <c r="S2992" i="4"/>
  <c r="S4589" i="4"/>
  <c r="S7352" i="4"/>
  <c r="S2005" i="4"/>
  <c r="S2173" i="4"/>
  <c r="S3485" i="4"/>
  <c r="S4793" i="4"/>
  <c r="S2213" i="4"/>
  <c r="S2108" i="4"/>
  <c r="S135" i="4"/>
  <c r="S6520" i="4"/>
  <c r="S4035" i="4"/>
  <c r="S1140" i="4"/>
  <c r="S1513" i="4"/>
  <c r="S2737" i="4"/>
  <c r="S2310" i="4"/>
  <c r="S7301" i="4"/>
  <c r="S5665" i="4"/>
  <c r="S1304" i="4"/>
  <c r="S6632" i="4"/>
  <c r="S5688" i="4"/>
  <c r="S5801" i="4"/>
  <c r="S3594" i="4"/>
  <c r="S5075" i="4"/>
  <c r="S6454" i="4"/>
  <c r="S6328" i="4"/>
  <c r="S3201" i="4"/>
  <c r="S4361" i="4"/>
  <c r="S4845" i="4"/>
  <c r="S2145" i="4"/>
  <c r="S3758" i="4"/>
  <c r="S3643" i="4"/>
  <c r="S3815" i="4"/>
  <c r="S4479" i="4"/>
  <c r="S5559" i="4"/>
  <c r="S3941" i="4"/>
  <c r="S4397" i="4"/>
  <c r="S6622" i="4"/>
  <c r="S3905" i="4"/>
  <c r="S6957" i="4"/>
  <c r="S372" i="4"/>
  <c r="S6968" i="4"/>
  <c r="S6835" i="4"/>
  <c r="S5265" i="4"/>
  <c r="S1472" i="4"/>
  <c r="S4496" i="4"/>
  <c r="S3223" i="4"/>
  <c r="S1177" i="4"/>
  <c r="S833" i="4"/>
  <c r="S3798" i="4"/>
  <c r="S521" i="4"/>
  <c r="S1209" i="4"/>
  <c r="S3466" i="4"/>
  <c r="S6428" i="4"/>
  <c r="S6399" i="4"/>
  <c r="S3649" i="4"/>
  <c r="S4373" i="4"/>
  <c r="S289" i="4"/>
  <c r="S5984" i="4"/>
  <c r="S999" i="4"/>
  <c r="S1520" i="4"/>
  <c r="S20" i="4"/>
  <c r="S3512" i="4"/>
  <c r="S4928" i="4"/>
  <c r="S6219" i="4"/>
  <c r="S1671" i="4"/>
  <c r="S1523" i="4"/>
  <c r="S1692" i="4"/>
  <c r="S4537" i="4"/>
  <c r="S4198" i="4"/>
  <c r="S6944" i="4"/>
  <c r="S2204" i="4"/>
  <c r="S4326" i="4"/>
  <c r="S6221" i="4"/>
  <c r="S5608" i="4"/>
  <c r="S6564" i="4"/>
  <c r="S7031" i="4"/>
  <c r="S6532" i="4"/>
  <c r="S3286" i="4"/>
  <c r="S2242" i="4"/>
  <c r="S6101" i="4"/>
  <c r="S4885" i="4"/>
  <c r="S3150" i="4"/>
  <c r="S2008" i="4"/>
  <c r="S3332" i="4"/>
  <c r="S5826" i="4"/>
  <c r="S1805" i="4"/>
  <c r="S6987" i="4"/>
  <c r="S4791" i="4"/>
  <c r="S6884" i="4"/>
  <c r="S2881" i="4"/>
  <c r="S6045" i="4"/>
  <c r="S3528" i="4"/>
  <c r="S7216" i="4"/>
  <c r="S3007" i="4"/>
  <c r="S5413" i="4"/>
  <c r="S6569" i="4"/>
  <c r="S6275" i="4"/>
  <c r="S1752" i="4"/>
  <c r="S2916" i="4"/>
  <c r="S1440" i="4"/>
  <c r="S5057" i="4"/>
  <c r="S6288" i="4"/>
  <c r="S4950" i="4"/>
  <c r="S1619" i="4"/>
  <c r="S3844" i="4"/>
  <c r="S5869" i="4"/>
  <c r="S1155" i="4"/>
  <c r="S4094" i="4"/>
  <c r="S1388" i="4"/>
  <c r="S6557" i="4"/>
  <c r="S7028" i="4"/>
  <c r="S4253" i="4"/>
  <c r="S6696" i="4"/>
  <c r="S4156" i="4"/>
  <c r="S2650" i="4"/>
  <c r="S7016" i="4"/>
  <c r="S3963" i="4"/>
  <c r="S6052" i="4"/>
  <c r="S1787" i="4"/>
  <c r="S2948" i="4"/>
  <c r="S5860" i="4"/>
  <c r="S5033" i="4"/>
  <c r="S1855" i="4"/>
  <c r="S5447" i="4"/>
  <c r="S2528" i="4"/>
  <c r="S5645" i="4"/>
  <c r="S4799" i="4"/>
  <c r="S4738" i="4"/>
  <c r="S4285" i="4"/>
  <c r="S6893" i="4"/>
  <c r="S3958" i="4"/>
  <c r="S6903" i="4"/>
  <c r="S5371" i="4"/>
  <c r="S7140" i="4"/>
  <c r="S297" i="4"/>
  <c r="S2401" i="4"/>
  <c r="S4642" i="4"/>
  <c r="S1914" i="4"/>
  <c r="S2849" i="4"/>
  <c r="S7374" i="4"/>
  <c r="S27" i="4"/>
  <c r="S5687" i="4"/>
  <c r="S280" i="4"/>
  <c r="S6757" i="4"/>
  <c r="S1623" i="4"/>
  <c r="S4786" i="4"/>
  <c r="S2619" i="4"/>
  <c r="S7244" i="4"/>
  <c r="S2491" i="4"/>
  <c r="S2163" i="4"/>
  <c r="S2590" i="4"/>
  <c r="S2651" i="4"/>
  <c r="S4825" i="4"/>
  <c r="S3026" i="4"/>
  <c r="S6209" i="4"/>
  <c r="S1104" i="4"/>
  <c r="S5849" i="4"/>
  <c r="S1782" i="4"/>
  <c r="S7246" i="4"/>
  <c r="S5059" i="4"/>
  <c r="S3074" i="4"/>
  <c r="S5883" i="4"/>
  <c r="S3655" i="4"/>
  <c r="S4433" i="4"/>
  <c r="S630" i="4"/>
  <c r="S5273" i="4"/>
  <c r="S6294" i="4"/>
  <c r="S170" i="4"/>
  <c r="S4533" i="4"/>
  <c r="S1439" i="4"/>
  <c r="S5915" i="4"/>
  <c r="S7204" i="4"/>
  <c r="S4017" i="4"/>
  <c r="S5275" i="4"/>
  <c r="S3687" i="4"/>
  <c r="S3672" i="4"/>
  <c r="S1110" i="4"/>
  <c r="S4265" i="4"/>
  <c r="S5596" i="4"/>
  <c r="S6630" i="4"/>
  <c r="S4968" i="4"/>
  <c r="S4769" i="4"/>
  <c r="S4240" i="4"/>
  <c r="S2631" i="4"/>
  <c r="S5755" i="4"/>
  <c r="S840" i="4"/>
  <c r="S5374" i="4"/>
  <c r="S6879" i="4"/>
  <c r="S6984" i="4"/>
  <c r="S2034" i="4"/>
  <c r="S3024" i="4"/>
  <c r="S6435" i="4"/>
  <c r="S4653" i="4"/>
  <c r="S4121" i="4"/>
  <c r="S7413" i="4"/>
  <c r="S5966" i="4"/>
  <c r="S1020" i="4"/>
  <c r="S81" i="4"/>
  <c r="S2466" i="4"/>
  <c r="S1719" i="4"/>
  <c r="S1184" i="4"/>
  <c r="S6910" i="4"/>
  <c r="S3719" i="4"/>
  <c r="S4322" i="4"/>
  <c r="S1518" i="4"/>
  <c r="S6963" i="4"/>
  <c r="S3543" i="4"/>
  <c r="S5564" i="4"/>
  <c r="S4048" i="4"/>
  <c r="S1403" i="4"/>
  <c r="S4594" i="4"/>
  <c r="S192" i="4"/>
  <c r="S4312" i="4"/>
  <c r="S1646" i="4"/>
  <c r="S588" i="4"/>
  <c r="S6691" i="4"/>
  <c r="S4422" i="4"/>
  <c r="S4696" i="4"/>
  <c r="S1862" i="4"/>
  <c r="S6281" i="4"/>
  <c r="S2263" i="4"/>
  <c r="S4596" i="4"/>
  <c r="S5676" i="4"/>
  <c r="S2502" i="4"/>
  <c r="S2426" i="4"/>
  <c r="S6755" i="4"/>
  <c r="S163" i="4"/>
  <c r="S1307" i="4"/>
  <c r="S5100" i="4"/>
  <c r="S4477" i="4"/>
  <c r="S3834" i="4"/>
  <c r="S977" i="4"/>
  <c r="S4942" i="4"/>
  <c r="S4742" i="4"/>
  <c r="S726" i="4"/>
  <c r="S3350" i="4"/>
  <c r="S1287" i="4"/>
  <c r="S4725" i="4"/>
  <c r="S3975" i="4"/>
  <c r="S5539" i="4"/>
  <c r="S1736" i="4"/>
  <c r="S593" i="4"/>
  <c r="S262" i="4"/>
  <c r="S4871" i="4"/>
  <c r="S1254" i="4"/>
  <c r="S3645" i="4"/>
  <c r="S3666" i="4"/>
  <c r="S1196" i="4"/>
  <c r="S2353" i="4"/>
  <c r="S4981" i="4"/>
  <c r="S782" i="4"/>
  <c r="S2649" i="4"/>
  <c r="S51" i="4"/>
  <c r="S1806" i="4"/>
  <c r="S5909" i="4"/>
  <c r="S2933" i="4"/>
  <c r="S2329" i="4"/>
  <c r="S6240" i="4"/>
  <c r="S994" i="4"/>
  <c r="S3067" i="4"/>
  <c r="S609" i="4"/>
  <c r="S1377" i="4"/>
  <c r="S4956" i="4"/>
  <c r="S1622" i="4"/>
  <c r="S191" i="4"/>
  <c r="S1362" i="4"/>
  <c r="S2905" i="4"/>
  <c r="S2543" i="4"/>
  <c r="S1243" i="4"/>
  <c r="S4722" i="4"/>
  <c r="S3914" i="4"/>
  <c r="S2811" i="4"/>
  <c r="S1064" i="4"/>
  <c r="S4241" i="4"/>
  <c r="S6392" i="4"/>
  <c r="S5260" i="4"/>
  <c r="S6798" i="4"/>
  <c r="S4120" i="4"/>
  <c r="S6722" i="4"/>
  <c r="S2427" i="4"/>
  <c r="S2208" i="4"/>
  <c r="S2557" i="4"/>
  <c r="S3390" i="4"/>
  <c r="S747" i="4"/>
  <c r="S288" i="4"/>
  <c r="S2085" i="4"/>
  <c r="S5928" i="4"/>
  <c r="S6336" i="4"/>
  <c r="S5754" i="4"/>
  <c r="S5495" i="4"/>
  <c r="S2990" i="4"/>
  <c r="S82" i="4"/>
  <c r="S5697" i="4"/>
  <c r="S6056" i="4"/>
  <c r="S1917" i="4"/>
  <c r="S6672" i="4"/>
  <c r="S3096" i="4"/>
  <c r="S6352" i="4"/>
  <c r="S3452" i="4"/>
  <c r="S1205" i="4"/>
  <c r="S2076" i="4"/>
  <c r="S4344" i="4"/>
  <c r="S6465" i="4"/>
  <c r="S5186" i="4"/>
  <c r="S5081" i="4"/>
  <c r="S2761" i="4"/>
  <c r="S743" i="4"/>
  <c r="S1846" i="4"/>
  <c r="S4043" i="4"/>
  <c r="S3353" i="4"/>
  <c r="S7224" i="4"/>
  <c r="S5080" i="4"/>
  <c r="S3911" i="4"/>
  <c r="S5585" i="4"/>
  <c r="S1636" i="4"/>
  <c r="S121" i="4"/>
  <c r="S5791" i="4"/>
  <c r="S2825" i="4"/>
  <c r="S6962" i="4"/>
  <c r="S4224" i="4"/>
  <c r="S6942" i="4"/>
  <c r="S2454" i="4"/>
  <c r="S1816" i="4"/>
  <c r="S4484" i="4"/>
  <c r="S4680" i="4"/>
  <c r="S3519" i="4"/>
  <c r="S332" i="4"/>
  <c r="S1972" i="4"/>
  <c r="S3779" i="4"/>
  <c r="S4609" i="4"/>
  <c r="S4622" i="4"/>
  <c r="S1984" i="4"/>
  <c r="S6797" i="4"/>
  <c r="S5287" i="4"/>
  <c r="S2929" i="4"/>
  <c r="S6119" i="4"/>
  <c r="S2485" i="4"/>
  <c r="S5513" i="4"/>
  <c r="S825" i="4"/>
  <c r="S3861" i="4"/>
  <c r="S2859" i="4"/>
  <c r="S465" i="4"/>
  <c r="S2640" i="4"/>
  <c r="S4313" i="4"/>
  <c r="S1487" i="4"/>
  <c r="S4762" i="4"/>
  <c r="S3938" i="4"/>
  <c r="S913" i="4"/>
  <c r="S3011" i="4"/>
  <c r="S5440" i="4"/>
  <c r="S3123" i="4"/>
  <c r="S7307" i="4"/>
  <c r="S4466" i="4"/>
  <c r="S4538" i="4"/>
  <c r="S1334" i="4"/>
  <c r="S3898" i="4"/>
  <c r="S4242" i="4"/>
  <c r="S129" i="4"/>
  <c r="S134" i="4"/>
  <c r="S3052" i="4"/>
  <c r="S619" i="4"/>
  <c r="S3142" i="4"/>
  <c r="S6172" i="4"/>
  <c r="S3160" i="4"/>
  <c r="S274" i="4"/>
  <c r="S4888" i="4"/>
  <c r="S6570" i="4"/>
  <c r="S5820" i="4"/>
  <c r="S4216" i="4"/>
  <c r="S6354" i="4"/>
  <c r="S5167" i="4"/>
  <c r="S1359" i="4"/>
  <c r="S5914" i="4"/>
  <c r="S7243" i="4"/>
  <c r="S4451" i="4"/>
  <c r="S5165" i="4"/>
  <c r="S699" i="4"/>
  <c r="S4007" i="4"/>
  <c r="S4988" i="4"/>
  <c r="S2958" i="4"/>
  <c r="S3846" i="4"/>
  <c r="S1504" i="4"/>
  <c r="S2059" i="4"/>
  <c r="S6320" i="4"/>
  <c r="S1261" i="4"/>
  <c r="S7025" i="4"/>
  <c r="S5373" i="4"/>
  <c r="S3455" i="4"/>
  <c r="S7241" i="4"/>
  <c r="S3043" i="4"/>
  <c r="S2412" i="4"/>
  <c r="S6189" i="4"/>
  <c r="S2878" i="4"/>
  <c r="S5963" i="4"/>
  <c r="S96" i="4"/>
  <c r="S3270" i="4"/>
  <c r="S6932" i="4"/>
  <c r="S5478" i="4"/>
  <c r="S5884" i="4"/>
  <c r="S7388" i="4"/>
  <c r="S1705" i="4"/>
  <c r="S3711" i="4"/>
  <c r="S5806" i="4"/>
  <c r="S2238" i="4"/>
  <c r="S4428" i="4"/>
  <c r="S5543" i="4"/>
  <c r="S2785" i="4"/>
  <c r="S6563" i="4"/>
  <c r="S7230" i="4"/>
  <c r="S6361" i="4"/>
  <c r="S513" i="4"/>
  <c r="S4072" i="4"/>
  <c r="S5971" i="4"/>
  <c r="S3072" i="4"/>
  <c r="S2698" i="4"/>
  <c r="S1300" i="4"/>
  <c r="S5764" i="4"/>
  <c r="S6175" i="4"/>
  <c r="S5000" i="4"/>
  <c r="S6181" i="4"/>
  <c r="S7286" i="4"/>
  <c r="S243" i="4"/>
  <c r="S5520" i="4"/>
  <c r="S6503" i="4"/>
  <c r="S7297" i="4"/>
  <c r="S5622" i="4"/>
  <c r="S3362" i="4"/>
  <c r="S4605" i="4"/>
  <c r="S1916" i="4"/>
  <c r="S3225" i="4"/>
  <c r="S3254" i="4"/>
  <c r="S522" i="4"/>
  <c r="S6750" i="4"/>
  <c r="S5604" i="4"/>
  <c r="S6019" i="4"/>
  <c r="S6439" i="4"/>
  <c r="S821" i="4"/>
  <c r="S629" i="4"/>
  <c r="S2061" i="4"/>
  <c r="S315" i="4"/>
  <c r="S2250" i="4"/>
  <c r="S110" i="4"/>
  <c r="S6194" i="4"/>
  <c r="S2291" i="4"/>
  <c r="S5327" i="4"/>
  <c r="S3974" i="4"/>
  <c r="S823" i="4"/>
  <c r="S5234" i="4"/>
  <c r="S6090" i="4"/>
  <c r="S1008" i="4"/>
  <c r="S5506" i="4"/>
  <c r="S3639" i="4"/>
  <c r="S2540" i="4"/>
  <c r="S4298" i="4"/>
  <c r="S5666" i="4"/>
  <c r="S534" i="4"/>
  <c r="S6369" i="4"/>
  <c r="S515" i="4"/>
  <c r="S3079" i="4"/>
  <c r="S359" i="4"/>
  <c r="S5893" i="4"/>
  <c r="S5930" i="4"/>
  <c r="S2963" i="4"/>
  <c r="S714" i="4"/>
  <c r="S5970" i="4"/>
  <c r="S187" i="4"/>
  <c r="S2252" i="4"/>
  <c r="S1845" i="4"/>
  <c r="S1653" i="4"/>
  <c r="S3234" i="4"/>
  <c r="S1749" i="4"/>
  <c r="S5127" i="4"/>
  <c r="S1326" i="4"/>
  <c r="S1094" i="4"/>
  <c r="S223" i="4"/>
  <c r="S6132" i="4"/>
  <c r="S6168" i="4"/>
  <c r="S5523" i="4"/>
  <c r="S4186" i="4"/>
  <c r="S6095" i="4"/>
  <c r="S4773" i="4"/>
  <c r="S7058" i="4"/>
  <c r="S981" i="4"/>
  <c r="S5390" i="4"/>
  <c r="S4964" i="4"/>
  <c r="S6872" i="4"/>
  <c r="S4848" i="4"/>
  <c r="S4582" i="4"/>
  <c r="S1346" i="4"/>
  <c r="S2745" i="4"/>
  <c r="S21" i="4"/>
  <c r="S576" i="4"/>
  <c r="S1669" i="4"/>
  <c r="S3075" i="4"/>
  <c r="S4047" i="4"/>
  <c r="S1650" i="4"/>
  <c r="S3289" i="4"/>
  <c r="S2679" i="4"/>
  <c r="S1165" i="4"/>
  <c r="S4787" i="4"/>
  <c r="S6642" i="4"/>
  <c r="S3734" i="4"/>
  <c r="S4807" i="4"/>
  <c r="S5194" i="4"/>
  <c r="S5074" i="4"/>
  <c r="S7338" i="4"/>
  <c r="S3378" i="4"/>
  <c r="S1142" i="4"/>
  <c r="S1437" i="4"/>
  <c r="S3737" i="4"/>
  <c r="S1032" i="4"/>
  <c r="S6561" i="4"/>
  <c r="S5348" i="4"/>
  <c r="S4181" i="4"/>
  <c r="S6517" i="4"/>
  <c r="S845" i="4"/>
  <c r="S6620" i="4"/>
  <c r="S1583" i="4"/>
  <c r="S5597" i="4"/>
  <c r="S4580" i="4"/>
  <c r="S3953" i="4"/>
  <c r="S5172" i="4"/>
  <c r="S975" i="4"/>
  <c r="S3262" i="4"/>
  <c r="S6790" i="4"/>
  <c r="S7087" i="4"/>
  <c r="S5610" i="4"/>
  <c r="S7046" i="4"/>
  <c r="S618" i="4"/>
  <c r="S1700" i="4"/>
  <c r="S3772" i="4"/>
  <c r="S1421" i="4"/>
  <c r="S1156" i="4"/>
  <c r="S4460" i="4"/>
  <c r="S3632" i="4"/>
  <c r="S6374" i="4"/>
  <c r="S1443" i="4"/>
  <c r="S1050" i="4"/>
  <c r="S5108" i="4"/>
  <c r="S4137" i="4"/>
  <c r="S2031" i="4"/>
  <c r="S5364" i="4"/>
  <c r="S3601" i="4"/>
  <c r="S6202" i="4"/>
  <c r="S4350" i="4"/>
  <c r="S3269" i="4"/>
  <c r="S4209" i="4"/>
  <c r="S4038" i="4"/>
  <c r="S1161" i="4"/>
  <c r="S943" i="4"/>
  <c r="S473" i="4"/>
  <c r="S1957" i="4"/>
  <c r="S6351" i="4"/>
  <c r="S6585" i="4"/>
  <c r="S4994" i="4"/>
  <c r="S6607" i="4"/>
  <c r="S6795" i="4"/>
  <c r="S553" i="4"/>
  <c r="S2456" i="4"/>
  <c r="S6823" i="4"/>
  <c r="S3934" i="4"/>
  <c r="S2135" i="4"/>
  <c r="S725" i="4"/>
  <c r="S5952" i="4"/>
  <c r="S1219" i="4"/>
  <c r="S194" i="4"/>
  <c r="S5062" i="4"/>
  <c r="S1541" i="4"/>
  <c r="S6447" i="4"/>
  <c r="S7081" i="4"/>
  <c r="S916" i="4"/>
  <c r="S181" i="4"/>
  <c r="S3042" i="4"/>
  <c r="S6597" i="4"/>
  <c r="S5346" i="4"/>
  <c r="S4483" i="4"/>
  <c r="S4960" i="4"/>
  <c r="S5222" i="4"/>
  <c r="S6256" i="4"/>
  <c r="S6082" i="4"/>
  <c r="S4076" i="4"/>
  <c r="S859" i="4"/>
  <c r="S7076" i="4"/>
  <c r="S627" i="4"/>
  <c r="S1631" i="4"/>
  <c r="S209" i="4"/>
  <c r="S292" i="4"/>
  <c r="S6670" i="4"/>
  <c r="S3670" i="4"/>
  <c r="S4217" i="4"/>
  <c r="S2680" i="4"/>
  <c r="S2552" i="4"/>
  <c r="S5986" i="4"/>
  <c r="S2700" i="4"/>
  <c r="S6676" i="4"/>
  <c r="S6245" i="4"/>
  <c r="S5727" i="4"/>
  <c r="S5501" i="4"/>
  <c r="S2278" i="4"/>
  <c r="S6839" i="4"/>
  <c r="S385" i="4"/>
  <c r="S1913" i="4"/>
  <c r="S1073" i="4"/>
  <c r="S7362" i="4"/>
  <c r="S4371" i="4"/>
  <c r="S3360" i="4"/>
  <c r="S4133" i="4"/>
  <c r="S1392" i="4"/>
  <c r="S4673" i="4"/>
  <c r="S3380" i="4"/>
  <c r="S3968" i="4"/>
  <c r="S5635" i="4"/>
  <c r="S6940" i="4"/>
  <c r="S6591" i="4"/>
  <c r="S6918" i="4"/>
  <c r="S5115" i="4"/>
  <c r="S2788" i="4"/>
  <c r="S3413" i="4"/>
  <c r="S7051" i="4"/>
  <c r="S362" i="4"/>
  <c r="S1779" i="4"/>
  <c r="S6223" i="4"/>
  <c r="S61" i="4"/>
  <c r="S4372" i="4"/>
  <c r="S2842" i="4"/>
  <c r="S3877" i="4"/>
  <c r="S1536" i="4"/>
  <c r="S4685" i="4"/>
  <c r="S3430" i="4"/>
  <c r="S7014" i="4"/>
  <c r="S4629" i="4"/>
  <c r="S5497" i="4"/>
  <c r="S4996" i="4"/>
  <c r="S4296" i="4"/>
  <c r="S6146" i="4"/>
  <c r="S1764" i="4"/>
  <c r="S1107" i="4"/>
  <c r="S1961" i="4"/>
  <c r="S4635" i="4"/>
  <c r="S3205" i="4"/>
  <c r="S2724" i="4"/>
  <c r="S3264" i="4"/>
  <c r="S6104" i="4"/>
  <c r="S5609" i="4"/>
  <c r="S6235" i="4"/>
  <c r="S2241" i="4"/>
  <c r="S6466" i="4"/>
  <c r="S5045" i="4"/>
  <c r="S335" i="4"/>
  <c r="S500" i="4"/>
  <c r="S2550" i="4"/>
  <c r="S2873" i="4"/>
  <c r="S1452" i="4"/>
  <c r="S1056" i="4"/>
  <c r="S276" i="4"/>
  <c r="S4191" i="4"/>
  <c r="S4739" i="4"/>
  <c r="S4097" i="4"/>
  <c r="S4395" i="4"/>
  <c r="S7010" i="4"/>
  <c r="S5941" i="4"/>
  <c r="S2465" i="4"/>
  <c r="S5742" i="4"/>
  <c r="S6456" i="4"/>
  <c r="S3031" i="4"/>
  <c r="S6554" i="4"/>
  <c r="S5438" i="4"/>
  <c r="S503" i="4"/>
  <c r="S844" i="4"/>
  <c r="S2847" i="4"/>
  <c r="S3174" i="4"/>
  <c r="S1608" i="4"/>
  <c r="S1188" i="4"/>
  <c r="S449" i="4"/>
  <c r="S4319" i="4"/>
  <c r="S4867" i="4"/>
  <c r="S4619" i="4"/>
  <c r="S5025" i="4"/>
  <c r="S7162" i="4"/>
  <c r="S2346" i="4"/>
  <c r="S5488" i="4"/>
  <c r="S2237" i="4"/>
  <c r="S2160" i="4"/>
  <c r="S7273" i="4"/>
  <c r="S1178" i="4"/>
  <c r="S3183" i="4"/>
  <c r="S6186" i="4"/>
  <c r="S2544" i="4"/>
  <c r="S3279" i="4"/>
  <c r="S2010" i="4"/>
  <c r="S852" i="4"/>
  <c r="S5767" i="4"/>
  <c r="S6568" i="4"/>
  <c r="S7102" i="4"/>
  <c r="S552" i="4"/>
  <c r="S6548" i="4"/>
  <c r="S3253" i="4"/>
  <c r="S6836" i="4"/>
  <c r="S5741" i="4"/>
  <c r="S405" i="4"/>
  <c r="S3856" i="4"/>
  <c r="S4744" i="4"/>
  <c r="S6965" i="4"/>
  <c r="S1043" i="4"/>
  <c r="S5353" i="4"/>
  <c r="S2854" i="4"/>
  <c r="S1552" i="4"/>
  <c r="S1997" i="4"/>
  <c r="S1894" i="4"/>
  <c r="S6507" i="4"/>
  <c r="S5226" i="4"/>
  <c r="S644" i="4"/>
  <c r="S4972" i="4"/>
  <c r="S4590" i="4"/>
  <c r="S6990" i="4"/>
  <c r="S5809" i="4"/>
  <c r="S2340" i="4"/>
  <c r="S4695" i="4"/>
  <c r="S1677" i="4"/>
  <c r="S6738" i="4"/>
  <c r="S1047" i="4"/>
  <c r="S329" i="4"/>
  <c r="S189" i="4"/>
  <c r="S1313" i="4"/>
  <c r="S3102" i="4"/>
  <c r="S6844" i="4"/>
  <c r="S1029" i="4"/>
  <c r="S2989" i="4"/>
  <c r="S1640" i="4"/>
  <c r="S5711" i="4"/>
  <c r="S4104" i="4"/>
  <c r="S6249" i="4"/>
  <c r="S33" i="4"/>
  <c r="S2912" i="4"/>
  <c r="S6096" i="4"/>
  <c r="S1777" i="4"/>
  <c r="S3580" i="4"/>
  <c r="S6259" i="4"/>
  <c r="S7080" i="4"/>
  <c r="S5662" i="4"/>
  <c r="S4056" i="4"/>
  <c r="S3342" i="4"/>
  <c r="S5587" i="4"/>
  <c r="S3659" i="4"/>
  <c r="S420" i="4"/>
  <c r="S851" i="4"/>
  <c r="S3238" i="4"/>
  <c r="S3098" i="4"/>
  <c r="S4795" i="4"/>
  <c r="S295" i="4"/>
  <c r="S218" i="4"/>
  <c r="S5861" i="4"/>
  <c r="S917" i="4"/>
  <c r="S1693" i="4"/>
  <c r="S1865" i="4"/>
  <c r="S16" i="4"/>
  <c r="S2600" i="4"/>
  <c r="S4016" i="4"/>
  <c r="S3441" i="4"/>
  <c r="S3425" i="4"/>
  <c r="S2941" i="4"/>
  <c r="S967" i="4"/>
  <c r="S5691" i="4"/>
  <c r="S4165" i="4"/>
  <c r="S5897" i="4"/>
  <c r="S2013" i="4"/>
  <c r="S7075" i="4"/>
  <c r="S5593" i="4"/>
  <c r="S325" i="4"/>
  <c r="S548" i="4"/>
  <c r="S1120" i="4"/>
  <c r="S6165" i="4"/>
  <c r="S4501" i="4"/>
  <c r="S1252" i="4"/>
  <c r="S2949" i="4"/>
  <c r="S5070" i="4"/>
  <c r="S6681" i="4"/>
  <c r="S1375" i="4"/>
  <c r="S3848" i="4"/>
  <c r="S7115" i="4"/>
  <c r="S1883" i="4"/>
  <c r="S3204" i="4"/>
  <c r="S3282" i="4"/>
  <c r="S1773" i="4"/>
  <c r="S2633" i="4"/>
  <c r="S6584" i="4"/>
  <c r="S5195" i="4"/>
  <c r="S1572" i="4"/>
  <c r="S2554" i="4"/>
  <c r="S5521" i="4"/>
  <c r="S1634" i="4"/>
  <c r="S802" i="4"/>
  <c r="S6418" i="4"/>
  <c r="S4549" i="4"/>
  <c r="S2608" i="4"/>
  <c r="S751" i="4"/>
  <c r="S533" i="4"/>
  <c r="S1711" i="4"/>
  <c r="S2962" i="4"/>
  <c r="S1639" i="4"/>
  <c r="S2921" i="4"/>
  <c r="S7017" i="4"/>
  <c r="S4728" i="4"/>
  <c r="S7070" i="4"/>
  <c r="S1320" i="4"/>
  <c r="S4289" i="4"/>
  <c r="S6067" i="4"/>
  <c r="S113" i="4"/>
  <c r="S6997" i="4"/>
  <c r="S2464" i="4"/>
  <c r="S6977" i="4"/>
  <c r="S3368" i="4"/>
  <c r="S3721" i="4"/>
  <c r="S4147" i="4"/>
  <c r="S4424" i="4"/>
  <c r="S1666" i="4"/>
  <c r="S3553" i="4"/>
  <c r="S3202" i="4"/>
  <c r="S2561" i="4"/>
  <c r="S7185" i="4"/>
  <c r="S4812" i="4"/>
  <c r="S2911" i="4"/>
  <c r="S1989" i="4"/>
  <c r="S3359" i="4"/>
  <c r="S2639" i="4"/>
  <c r="S6384" i="4"/>
  <c r="S1547" i="4"/>
  <c r="S457" i="4"/>
  <c r="S5415" i="4"/>
  <c r="S7219" i="4"/>
  <c r="S2601" i="4"/>
  <c r="S5162" i="4"/>
  <c r="S1714" i="4"/>
  <c r="S7261" i="4"/>
  <c r="S204" i="4"/>
  <c r="S3206" i="4"/>
  <c r="S1247" i="4"/>
  <c r="S3246" i="4"/>
  <c r="S2927" i="4"/>
  <c r="S6720" i="4"/>
  <c r="S2021" i="4"/>
  <c r="S4539" i="4"/>
  <c r="S4621" i="4"/>
  <c r="S4931" i="4"/>
  <c r="S1615" i="4"/>
  <c r="S741" i="4"/>
  <c r="S6745" i="4"/>
  <c r="S898" i="4"/>
  <c r="S5844" i="4"/>
  <c r="S7238" i="4"/>
  <c r="S4897" i="4"/>
  <c r="S4367" i="4"/>
  <c r="S4863" i="4"/>
  <c r="S2372" i="4"/>
  <c r="S1793" i="4"/>
  <c r="S5595" i="4"/>
  <c r="S3863" i="4"/>
  <c r="S403" i="4"/>
  <c r="S4179" i="4"/>
  <c r="S1310" i="4"/>
  <c r="S5259" i="4"/>
  <c r="S1436" i="4"/>
  <c r="S1037" i="4"/>
  <c r="S4574" i="4"/>
  <c r="S6042" i="4"/>
  <c r="S4640" i="4"/>
  <c r="S7030" i="4"/>
  <c r="S5661" i="4"/>
  <c r="S2508" i="4"/>
  <c r="S6703" i="4"/>
  <c r="S7168" i="4"/>
  <c r="S3401" i="4"/>
  <c r="S1363" i="4"/>
  <c r="S6216" i="4"/>
  <c r="S6765" i="4"/>
  <c r="S1724" i="4"/>
  <c r="S4024" i="4"/>
  <c r="S1642" i="4"/>
  <c r="S4229" i="4"/>
  <c r="S4260" i="4"/>
  <c r="S4681" i="4"/>
  <c r="S4777" i="4"/>
  <c r="S5500" i="4"/>
  <c r="S5615" i="4"/>
  <c r="S6930" i="4"/>
  <c r="S1661" i="4"/>
  <c r="S3820" i="4"/>
  <c r="S5012" i="4"/>
  <c r="S5678" i="4"/>
  <c r="S6093" i="4"/>
  <c r="S4983" i="4"/>
  <c r="S5335" i="4"/>
  <c r="S531" i="4"/>
  <c r="S3020" i="4"/>
  <c r="S5104" i="4"/>
  <c r="S4555" i="4"/>
  <c r="S4215" i="4"/>
  <c r="S5441" i="4"/>
  <c r="S393" i="4"/>
  <c r="S1704" i="4"/>
  <c r="S4233" i="4"/>
  <c r="S350" i="4"/>
  <c r="S4886" i="4"/>
  <c r="S6618" i="4"/>
  <c r="S5366" i="4"/>
  <c r="S5329" i="4"/>
  <c r="S7166" i="4"/>
  <c r="S4564" i="4"/>
  <c r="S5448" i="4"/>
  <c r="S4748" i="4"/>
  <c r="S6234" i="4"/>
  <c r="S4415" i="4"/>
  <c r="S3103" i="4"/>
  <c r="S6855" i="4"/>
  <c r="S2121" i="4"/>
  <c r="S6539" i="4"/>
  <c r="S2782" i="4"/>
  <c r="S788" i="4"/>
  <c r="S4729" i="4"/>
  <c r="S966" i="4"/>
  <c r="S2118" i="4"/>
  <c r="S1258" i="4"/>
  <c r="S2290" i="4"/>
  <c r="S5627" i="4"/>
  <c r="S7032" i="4"/>
  <c r="S5603" i="4"/>
  <c r="S6041" i="4"/>
  <c r="S3829" i="4"/>
  <c r="S4345" i="4"/>
  <c r="S196" i="4"/>
  <c r="S6246" i="4"/>
  <c r="S1569" i="4"/>
  <c r="S5837" i="4"/>
  <c r="S88" i="4"/>
  <c r="S4065" i="4"/>
  <c r="S4261" i="4"/>
  <c r="S3186" i="4"/>
  <c r="S582" i="4"/>
  <c r="S4624" i="4"/>
  <c r="S1446" i="4"/>
  <c r="S3426" i="4"/>
  <c r="S1414" i="4"/>
  <c r="S5420" i="4"/>
  <c r="S4102" i="4"/>
  <c r="S3986" i="4"/>
  <c r="S4774" i="4"/>
  <c r="S1985" i="4"/>
  <c r="S4610" i="4"/>
  <c r="S3208" i="4"/>
  <c r="S5660" i="4"/>
  <c r="S488" i="4"/>
  <c r="S3893" i="4"/>
  <c r="S6712" i="4"/>
  <c r="S3745" i="4"/>
  <c r="S7151" i="4"/>
  <c r="S519" i="4"/>
  <c r="S918" i="4"/>
  <c r="S6348" i="4"/>
  <c r="S6105" i="4"/>
  <c r="S538" i="4"/>
  <c r="S5384" i="4"/>
  <c r="S399" i="4"/>
  <c r="S4129" i="4"/>
  <c r="S4982" i="4"/>
  <c r="S2313" i="4"/>
  <c r="S4163" i="4"/>
  <c r="S5063" i="4"/>
  <c r="S5721" i="4"/>
  <c r="S6709" i="4"/>
  <c r="S5049" i="4"/>
  <c r="S4031" i="4"/>
  <c r="S168" i="4"/>
  <c r="S5005" i="4"/>
  <c r="S2283" i="4"/>
  <c r="S3294" i="4"/>
  <c r="S550" i="4"/>
  <c r="S4221" i="4"/>
  <c r="S5956" i="4"/>
  <c r="S3866" i="4"/>
  <c r="S3591" i="4"/>
  <c r="S2843" i="4"/>
  <c r="S1641" i="4"/>
  <c r="S1947" i="4"/>
  <c r="S6820" i="4"/>
  <c r="S6325" i="4"/>
  <c r="S1398" i="4"/>
  <c r="S1004" i="4"/>
  <c r="S5981" i="4"/>
  <c r="S474" i="4"/>
  <c r="S1007" i="4"/>
  <c r="S3799" i="4"/>
  <c r="S3654" i="4"/>
  <c r="S3209" i="4"/>
  <c r="S6649" i="4"/>
  <c r="S4001" i="4"/>
  <c r="S4577" i="4"/>
  <c r="S1710" i="4"/>
  <c r="S1633" i="4"/>
  <c r="S406" i="4"/>
  <c r="S358" i="4"/>
  <c r="S6648" i="4"/>
  <c r="S1009" i="4"/>
  <c r="S3946" i="4"/>
  <c r="S6029" i="4"/>
  <c r="S5895" i="4"/>
  <c r="S2823" i="4"/>
  <c r="S3881" i="4"/>
  <c r="S4202" i="4"/>
  <c r="S3507" i="4"/>
  <c r="S2547" i="4"/>
  <c r="S5950" i="4"/>
  <c r="S3513" i="4"/>
  <c r="S2499" i="4"/>
  <c r="S1582" i="4"/>
  <c r="S6147" i="4"/>
  <c r="S662" i="4"/>
  <c r="S4550" i="4"/>
  <c r="S1830" i="4"/>
  <c r="S5468" i="4"/>
  <c r="S146" i="4"/>
  <c r="S3662" i="4"/>
  <c r="S4705" i="4"/>
  <c r="S1606" i="4"/>
  <c r="S6451" i="4"/>
  <c r="S6587" i="4"/>
  <c r="S6951" i="4"/>
  <c r="S4682" i="4"/>
  <c r="S4606" i="4"/>
  <c r="S1903" i="4"/>
  <c r="S3690" i="4"/>
  <c r="S702" i="4"/>
  <c r="S6976" i="4"/>
  <c r="S6062" i="4"/>
  <c r="S7380" i="4"/>
  <c r="S6377" i="4"/>
  <c r="S275" i="4"/>
  <c r="S4418" i="4"/>
  <c r="S3231" i="4"/>
  <c r="S4661" i="4"/>
  <c r="S456" i="4"/>
  <c r="S1670" i="4"/>
  <c r="S5771" i="4"/>
  <c r="S3435" i="4"/>
  <c r="S6376" i="4"/>
  <c r="S2874" i="4"/>
  <c r="S2942" i="4"/>
  <c r="S910" i="4"/>
  <c r="S1350" i="4"/>
  <c r="S1716" i="4"/>
  <c r="S1654" i="4"/>
  <c r="S1635" i="4"/>
  <c r="S4426" i="4"/>
  <c r="S974" i="4"/>
  <c r="S817" i="4"/>
  <c r="S1935" i="4"/>
  <c r="S2801" i="4"/>
  <c r="S6117" i="4"/>
  <c r="S4041" i="4"/>
  <c r="S136" i="4"/>
  <c r="S5125" i="4"/>
  <c r="S352" i="4"/>
  <c r="S1651" i="4"/>
  <c r="S2971" i="4"/>
  <c r="S2301" i="4"/>
  <c r="S1966" i="4"/>
  <c r="S712" i="4"/>
  <c r="S7146" i="4"/>
  <c r="S1321" i="4"/>
  <c r="S2579" i="4"/>
  <c r="S6538" i="4"/>
  <c r="S3432" i="4"/>
  <c r="S7106" i="4"/>
  <c r="S7226" i="4"/>
  <c r="S5888" i="4"/>
  <c r="S3587" i="4"/>
  <c r="S4915" i="4"/>
  <c r="S6902" i="4"/>
  <c r="S6442" i="4"/>
  <c r="S5199" i="4"/>
  <c r="S1058" i="4"/>
  <c r="S7119" i="4"/>
  <c r="S5630" i="4"/>
  <c r="S1176" i="4"/>
  <c r="S1431" i="4"/>
  <c r="S35" i="4"/>
  <c r="S2364" i="4"/>
  <c r="S2279" i="4"/>
  <c r="S5977" i="4"/>
  <c r="S1706" i="4"/>
  <c r="S1743" i="4"/>
  <c r="S6933" i="4"/>
  <c r="S6479" i="4"/>
  <c r="S300" i="4"/>
  <c r="S3111" i="4"/>
  <c r="S1164" i="4"/>
  <c r="S4700" i="4"/>
  <c r="S929" i="4"/>
  <c r="S6394" i="4"/>
  <c r="S6516" i="4"/>
  <c r="S7174" i="4"/>
  <c r="S1885" i="4"/>
  <c r="S915" i="4"/>
  <c r="S1527" i="4"/>
  <c r="S713" i="4"/>
  <c r="S6522" i="4"/>
  <c r="S5606" i="4"/>
  <c r="S5038" i="4"/>
  <c r="S4493" i="4"/>
  <c r="S3434" i="4"/>
  <c r="S5357" i="4"/>
  <c r="S4985" i="4"/>
  <c r="S7383" i="4"/>
  <c r="S4637" i="4"/>
  <c r="S1211" i="4"/>
  <c r="S5403" i="4"/>
  <c r="S4620" i="4"/>
  <c r="S7356" i="4"/>
  <c r="S2594" i="4"/>
  <c r="S4254" i="4"/>
  <c r="S6754" i="4"/>
  <c r="S6685" i="4"/>
  <c r="S6425" i="4"/>
  <c r="S4437" i="4"/>
  <c r="S3557" i="4"/>
  <c r="S4301" i="4"/>
  <c r="S3777" i="4"/>
  <c r="S5288" i="4"/>
  <c r="S6719" i="4"/>
  <c r="S3987" i="4"/>
  <c r="S1035" i="4"/>
  <c r="S1488" i="4"/>
  <c r="S5027" i="4"/>
  <c r="S1454" i="4"/>
  <c r="S6803" i="4"/>
  <c r="S1540" i="4"/>
  <c r="S351" i="4"/>
  <c r="S3634" i="4"/>
  <c r="S1742" i="4"/>
  <c r="S1126" i="4"/>
  <c r="S6272" i="4"/>
  <c r="S3801" i="4"/>
  <c r="S6408" i="4"/>
  <c r="S2494" i="4"/>
  <c r="S750" i="4"/>
  <c r="S1076" i="4"/>
  <c r="S161" i="4"/>
  <c r="S7120" i="4"/>
  <c r="S6888" i="4"/>
  <c r="S3381" i="4"/>
  <c r="S13" i="4"/>
  <c r="S4430" i="4"/>
  <c r="S2707" i="4"/>
  <c r="S3307" i="4"/>
  <c r="S4140" i="4"/>
  <c r="S3002" i="4"/>
  <c r="S4998" i="4"/>
  <c r="S5198" i="4"/>
  <c r="S3298" i="4"/>
  <c r="S6162" i="4"/>
  <c r="S4715" i="4"/>
  <c r="S4526" i="4"/>
  <c r="S6827" i="4"/>
  <c r="S2817" i="4"/>
  <c r="S3041" i="4"/>
  <c r="S6853" i="4"/>
  <c r="S4971" i="4"/>
  <c r="S22" i="4"/>
  <c r="S2629" i="4"/>
  <c r="S5050" i="4"/>
  <c r="S1893" i="4"/>
  <c r="S6766" i="4"/>
  <c r="S1453" i="4"/>
  <c r="S5218" i="4"/>
  <c r="S148" i="4"/>
  <c r="S3235" i="4"/>
  <c r="S1565" i="4"/>
  <c r="S4811" i="4"/>
  <c r="S4757" i="4"/>
  <c r="S2127" i="4"/>
  <c r="S4135" i="4"/>
  <c r="S5681" i="4"/>
  <c r="S3756" i="4"/>
  <c r="S1175" i="4"/>
  <c r="S5294" i="4"/>
  <c r="S6927" i="4"/>
  <c r="S4651" i="4"/>
  <c r="S4004" i="4"/>
  <c r="S863" i="4"/>
  <c r="S4272" i="4"/>
  <c r="S3476" i="4"/>
  <c r="S5140" i="4"/>
  <c r="S1085" i="4"/>
  <c r="S545" i="4"/>
  <c r="S2002" i="4"/>
  <c r="S580" i="4"/>
  <c r="S7074" i="4"/>
  <c r="S2442" i="4"/>
  <c r="S2189" i="4"/>
  <c r="S4963" i="4"/>
  <c r="S6478" i="4"/>
  <c r="S1249" i="4"/>
  <c r="S517" i="4"/>
  <c r="S5280" i="4"/>
  <c r="S628" i="4"/>
  <c r="S5304" i="4"/>
  <c r="S3702" i="4"/>
  <c r="S4804" i="4"/>
  <c r="S1455" i="4"/>
  <c r="S6867" i="4"/>
  <c r="S6739" i="4"/>
  <c r="S4168" i="4"/>
  <c r="S85" i="4"/>
  <c r="S2286" i="4"/>
  <c r="S4668" i="4"/>
  <c r="S4850" i="4"/>
  <c r="S5085" i="4"/>
  <c r="S5575" i="4"/>
  <c r="S611" i="4"/>
  <c r="S3178" i="4"/>
  <c r="S3147" i="4"/>
  <c r="S2274" i="4"/>
  <c r="S6544" i="4"/>
  <c r="S1046" i="4"/>
  <c r="S3387" i="4"/>
  <c r="S1463" i="4"/>
  <c r="S4358" i="4"/>
  <c r="S4003" i="4"/>
  <c r="S2541" i="4"/>
  <c r="S1062" i="4"/>
  <c r="S419" i="4"/>
  <c r="S4432" i="4"/>
  <c r="S4074" i="4"/>
  <c r="S2131" i="4"/>
  <c r="S1800" i="4"/>
  <c r="S4370" i="4"/>
  <c r="S2460" i="4"/>
  <c r="S633" i="4"/>
  <c r="S1838" i="4"/>
  <c r="S1286" i="4"/>
  <c r="S641" i="4"/>
  <c r="S6497" i="4"/>
  <c r="S6753" i="4"/>
  <c r="S7158" i="4"/>
  <c r="S5746" i="4"/>
  <c r="S639" i="4"/>
  <c r="S3148" i="4"/>
  <c r="S769" i="4"/>
  <c r="S4116" i="4"/>
  <c r="S4146" i="4"/>
  <c r="S5450" i="4"/>
  <c r="S6890" i="4"/>
  <c r="S828" i="4"/>
  <c r="S3765" i="4"/>
  <c r="S1685" i="4"/>
  <c r="S3850" i="4"/>
  <c r="S3618" i="4"/>
  <c r="S427" i="4"/>
  <c r="S2636" i="4"/>
  <c r="S3475" i="4"/>
  <c r="S1968" i="4"/>
  <c r="S108" i="4"/>
  <c r="S3100" i="4"/>
  <c r="S2267" i="4"/>
  <c r="S2515" i="4"/>
  <c r="S2923" i="4"/>
  <c r="S5010" i="4"/>
  <c r="S3295" i="4"/>
  <c r="S4382" i="4"/>
  <c r="S675" i="4"/>
  <c r="S556" i="4"/>
  <c r="S1728" i="4"/>
  <c r="S7302" i="4"/>
  <c r="S1796" i="4"/>
  <c r="S4702" i="4"/>
  <c r="S5098" i="4"/>
  <c r="S6680" i="4"/>
  <c r="S7129" i="4"/>
  <c r="S685" i="4"/>
  <c r="S2610" i="4"/>
  <c r="S6935" i="4"/>
  <c r="S4974" i="4"/>
  <c r="S2689" i="4"/>
  <c r="S1648" i="4"/>
  <c r="S6860" i="4"/>
  <c r="S3790" i="4"/>
  <c r="S2721" i="4"/>
  <c r="S1197" i="4"/>
  <c r="S5569" i="4"/>
  <c r="S3001" i="4"/>
  <c r="S954" i="4"/>
  <c r="S5071" i="4"/>
  <c r="S2932" i="4"/>
  <c r="S5658" i="4"/>
  <c r="S3865" i="4"/>
  <c r="S2378" i="4"/>
  <c r="S7197" i="4"/>
  <c r="S2093" i="4"/>
  <c r="S6407" i="4"/>
  <c r="S4628" i="4"/>
  <c r="S5706" i="4"/>
  <c r="S5586" i="4"/>
  <c r="S1103" i="4"/>
  <c r="S4652" i="4"/>
  <c r="S757" i="4"/>
  <c r="S2270" i="4"/>
  <c r="S4835" i="4"/>
  <c r="S2531" i="4"/>
  <c r="S7348" i="4"/>
  <c r="S1021" i="4"/>
  <c r="S6455" i="4"/>
  <c r="S2001" i="4"/>
  <c r="S3849" i="4"/>
  <c r="S1886" i="4"/>
  <c r="S900" i="4"/>
  <c r="S1965" i="4"/>
  <c r="S281" i="4"/>
  <c r="S583" i="4"/>
  <c r="S2549" i="4"/>
  <c r="S1811" i="4"/>
  <c r="S4954" i="4"/>
  <c r="S7375" i="4"/>
  <c r="S681" i="4"/>
  <c r="S6346" i="4"/>
  <c r="S363" i="4"/>
  <c r="S1765" i="4"/>
  <c r="S2751" i="4"/>
  <c r="S5589" i="4"/>
  <c r="S3584" i="4"/>
  <c r="S607" i="4"/>
  <c r="S3364" i="4"/>
  <c r="S6431" i="4"/>
  <c r="S3569" i="4"/>
  <c r="S2867" i="4"/>
  <c r="S2715" i="4"/>
  <c r="S5693" i="4"/>
  <c r="S5600" i="4"/>
  <c r="S3436" i="4"/>
  <c r="S5949" i="4"/>
  <c r="S4576" i="4"/>
  <c r="S6882" i="4"/>
  <c r="S647" i="4"/>
  <c r="S5001" i="4"/>
  <c r="S3373" i="4"/>
  <c r="S6379" i="4"/>
  <c r="S4197" i="4"/>
  <c r="S2191" i="4"/>
  <c r="S1309" i="4"/>
  <c r="S3500" i="4"/>
  <c r="S6936" i="4"/>
  <c r="S7254" i="4"/>
  <c r="S5818" i="4"/>
  <c r="S7192" i="4"/>
  <c r="S1001" i="4"/>
  <c r="S1951" i="4"/>
  <c r="S4297" i="4"/>
  <c r="S2100" i="4"/>
  <c r="S2790" i="4"/>
  <c r="S6023" i="4"/>
  <c r="S4281" i="4"/>
  <c r="S3292" i="4"/>
  <c r="S3707" i="4"/>
  <c r="S1722" i="4"/>
  <c r="S5848" i="4"/>
  <c r="S3393" i="4"/>
  <c r="S826" i="4"/>
  <c r="S1733" i="4"/>
  <c r="S3836" i="4"/>
  <c r="S2183" i="4"/>
  <c r="S6866" i="4"/>
  <c r="S2256" i="4"/>
  <c r="S5119" i="4"/>
  <c r="S5653" i="4"/>
  <c r="S6233" i="4"/>
  <c r="S491" i="4"/>
  <c r="S5184" i="4"/>
  <c r="S6810" i="4"/>
  <c r="S155" i="4"/>
  <c r="S1012" i="4"/>
  <c r="S1537" i="4"/>
  <c r="S3723" i="4"/>
  <c r="S4008" i="4"/>
  <c r="S2074" i="4"/>
  <c r="S2188" i="4"/>
  <c r="S956" i="4"/>
  <c r="S4840" i="4"/>
  <c r="S5257" i="4"/>
  <c r="S5659" i="4"/>
  <c r="S5638" i="4"/>
  <c r="S875" i="4"/>
  <c r="S6094" i="4"/>
  <c r="S7085" i="4"/>
  <c r="S1586" i="4"/>
  <c r="S282" i="4"/>
  <c r="S6287" i="4"/>
  <c r="S3615" i="4"/>
  <c r="S1613" i="4"/>
  <c r="S2149" i="4"/>
  <c r="S4227" i="4"/>
  <c r="S6953" i="4"/>
  <c r="S2374" i="4"/>
  <c r="S6398" i="4"/>
  <c r="S4563" i="4"/>
  <c r="S5171" i="4"/>
  <c r="S3825" i="4"/>
  <c r="S6675" i="4"/>
  <c r="S1462" i="4"/>
  <c r="S987" i="4"/>
  <c r="S6123" i="4"/>
  <c r="S2282" i="4"/>
  <c r="S511" i="4"/>
  <c r="S805" i="4"/>
  <c r="S7340" i="4"/>
  <c r="S3931" i="4"/>
  <c r="S4476" i="4"/>
  <c r="S3570" i="4"/>
  <c r="S3450" i="4"/>
  <c r="S6482" i="4"/>
  <c r="S3181" i="4"/>
  <c r="S388" i="4"/>
  <c r="S5444" i="4"/>
  <c r="S4109" i="4"/>
  <c r="S5047" i="4"/>
  <c r="S3935" i="4"/>
  <c r="S7127" i="4"/>
  <c r="S4916" i="4"/>
  <c r="S1112" i="4"/>
  <c r="S5927" i="4"/>
  <c r="S6693" i="4"/>
  <c r="S6929" i="4"/>
  <c r="S3886" i="4"/>
  <c r="S6850" i="4"/>
  <c r="S3585" i="4"/>
  <c r="S2468" i="4"/>
  <c r="S3165" i="4"/>
  <c r="S6621" i="4"/>
  <c r="S4924" i="4"/>
  <c r="S317" i="4"/>
  <c r="S1301" i="4"/>
  <c r="S5103" i="4"/>
  <c r="S6677" i="4"/>
  <c r="S2196" i="4"/>
  <c r="S847" i="4"/>
  <c r="S7154" i="4"/>
  <c r="S1000" i="4"/>
  <c r="S946" i="4"/>
  <c r="S2200" i="4"/>
  <c r="S4765" i="4"/>
  <c r="S5048" i="4"/>
  <c r="S3163" i="4"/>
  <c r="S2856" i="4"/>
  <c r="S535" i="4"/>
  <c r="S5489" i="4"/>
  <c r="S6037" i="4"/>
  <c r="S7052" i="4"/>
  <c r="S6735" i="4"/>
  <c r="S2280" i="4"/>
  <c r="S6107" i="4"/>
  <c r="S6380" i="4"/>
  <c r="S6789" i="4"/>
  <c r="S2493" i="4"/>
  <c r="S1933" i="4"/>
  <c r="S7234" i="4"/>
  <c r="S1172" i="4"/>
  <c r="S1241" i="4"/>
  <c r="S2350" i="4"/>
  <c r="S5284" i="4"/>
  <c r="S5307" i="4"/>
  <c r="S3451" i="4"/>
  <c r="S2972" i="4"/>
  <c r="S706" i="4"/>
  <c r="S5752" i="4"/>
  <c r="S6264" i="4"/>
  <c r="S353" i="4"/>
  <c r="S6891" i="4"/>
  <c r="S2802" i="4"/>
  <c r="S177" i="4"/>
  <c r="S991" i="4"/>
  <c r="S5123" i="4"/>
  <c r="S2287" i="4"/>
  <c r="S3025" i="4"/>
  <c r="S1655" i="4"/>
  <c r="S6857" i="4"/>
  <c r="S7290" i="4"/>
  <c r="S4347" i="4"/>
  <c r="S221" i="4"/>
  <c r="S6562" i="4"/>
  <c r="S3819" i="4"/>
  <c r="S6523" i="4"/>
  <c r="S4683" i="4"/>
  <c r="S3066" i="4"/>
  <c r="S3614" i="4"/>
  <c r="S1111" i="4"/>
  <c r="S1127" i="4"/>
  <c r="S169" i="4"/>
  <c r="S6958" i="4"/>
  <c r="S2672" i="4"/>
  <c r="S935" i="4"/>
  <c r="S6715" i="4"/>
  <c r="S5034" i="4"/>
  <c r="S579" i="4"/>
  <c r="S6145" i="4"/>
  <c r="S7324" i="4"/>
  <c r="S7222" i="4"/>
  <c r="S3919" i="4"/>
  <c r="S2699" i="4"/>
  <c r="S770" i="4"/>
  <c r="S7346" i="4"/>
  <c r="S1180" i="4"/>
  <c r="S4005" i="4"/>
  <c r="S2837" i="4"/>
  <c r="S3686" i="4"/>
  <c r="S3037" i="4"/>
  <c r="S1744" i="4"/>
  <c r="S1906" i="4"/>
  <c r="S3327" i="4"/>
  <c r="S319" i="4"/>
  <c r="S3559" i="4"/>
  <c r="S2480" i="4"/>
  <c r="S3028" i="4"/>
  <c r="S4805" i="4"/>
  <c r="S1738" i="4"/>
  <c r="S3449" i="4"/>
  <c r="S5003" i="4"/>
  <c r="S5579" i="4"/>
  <c r="S5903" i="4"/>
  <c r="S2104" i="4"/>
  <c r="S32" i="4"/>
  <c r="S3578" i="4"/>
  <c r="S4901" i="4"/>
  <c r="S7003" i="4"/>
  <c r="S2212" i="4"/>
  <c r="S5974" i="4"/>
  <c r="S7142" i="4"/>
  <c r="S381" i="4"/>
  <c r="S4831" i="4"/>
  <c r="S2168" i="4"/>
  <c r="S5921" i="4"/>
  <c r="S5683" i="4"/>
  <c r="S1083" i="4"/>
  <c r="S7232" i="4"/>
  <c r="S542" i="4"/>
  <c r="S5013" i="4"/>
  <c r="S234" i="4"/>
  <c r="S2116" i="4"/>
  <c r="S138" i="4"/>
  <c r="S4573" i="4"/>
  <c r="S6842" i="4"/>
  <c r="S4667" i="4"/>
  <c r="S4775" i="4"/>
  <c r="S1680" i="4"/>
  <c r="S6692" i="4"/>
  <c r="S3367" i="4"/>
  <c r="S4400" i="4"/>
  <c r="S795" i="4"/>
  <c r="S2415" i="4"/>
  <c r="S5317" i="4"/>
  <c r="S7387" i="4"/>
  <c r="S2335" i="4"/>
  <c r="S6024" i="4"/>
  <c r="S939" i="4"/>
  <c r="S2068" i="4"/>
  <c r="S5983" i="4"/>
  <c r="S2304" i="4"/>
  <c r="S2791" i="4"/>
  <c r="S2918" i="4"/>
  <c r="S2153" i="4"/>
  <c r="S3927" i="4"/>
  <c r="S1122" i="4"/>
  <c r="S6832" i="4"/>
  <c r="S4995" i="4"/>
  <c r="S3222" i="4"/>
  <c r="S4911" i="4"/>
  <c r="S5708" i="4"/>
  <c r="S5471" i="4"/>
  <c r="S988" i="4"/>
  <c r="S6201" i="4"/>
  <c r="S5664" i="4"/>
  <c r="S5486" i="4"/>
  <c r="S4390" i="4"/>
  <c r="S284" i="4"/>
  <c r="S6905" i="4"/>
  <c r="S2524" i="4"/>
  <c r="S6441" i="4"/>
  <c r="S4271" i="4"/>
  <c r="S5972" i="4"/>
  <c r="S2187" i="4"/>
  <c r="S3816" i="4"/>
  <c r="S5192" i="4"/>
  <c r="S6150" i="4"/>
  <c r="S5169" i="4"/>
  <c r="S1136" i="4"/>
  <c r="S6142" i="4"/>
  <c r="S4733" i="4"/>
  <c r="S7157" i="4"/>
  <c r="S1036" i="4"/>
  <c r="S5178" i="4"/>
  <c r="S906" i="4"/>
  <c r="S2185" i="4"/>
  <c r="S6979" i="4"/>
  <c r="S3769" i="4"/>
  <c r="S409" i="4"/>
  <c r="S6156" i="4"/>
  <c r="S2901" i="4"/>
  <c r="S1889" i="4"/>
  <c r="S2994" i="4"/>
  <c r="S7071" i="4"/>
  <c r="S6310" i="4"/>
  <c r="S4923" i="4"/>
  <c r="S1555" i="4"/>
  <c r="S6035" i="4"/>
  <c r="S861" i="4"/>
  <c r="S5283" i="4"/>
  <c r="S5205" i="4"/>
  <c r="S6856" i="4"/>
  <c r="S2158" i="4"/>
  <c r="S3180" i="4"/>
  <c r="S7248" i="4"/>
  <c r="S6759" i="4"/>
  <c r="S5369" i="4"/>
  <c r="S6613" i="4"/>
  <c r="S1225" i="4"/>
  <c r="S1861" i="4"/>
  <c r="S5211" i="4"/>
  <c r="S141" i="4"/>
  <c r="S7291" i="4"/>
  <c r="S4429" i="4"/>
  <c r="S248" i="4"/>
  <c r="S5775" i="4"/>
  <c r="S3402" i="4"/>
  <c r="S5462" i="4"/>
  <c r="S4118" i="4"/>
  <c r="S6222" i="4"/>
  <c r="S1221" i="4"/>
  <c r="S7113" i="4"/>
  <c r="S976" i="4"/>
  <c r="S2006" i="4"/>
  <c r="S4364" i="4"/>
  <c r="S645" i="4"/>
  <c r="S5216" i="4"/>
  <c r="S6524" i="4"/>
  <c r="S162" i="4"/>
  <c r="S2190" i="4"/>
  <c r="S6078" i="4"/>
  <c r="S4025" i="4"/>
  <c r="S6508" i="4"/>
  <c r="S6430" i="4"/>
  <c r="S4214" i="4"/>
  <c r="S6108" i="4"/>
  <c r="S1994" i="4"/>
  <c r="S1915" i="4"/>
  <c r="S2367" i="4"/>
  <c r="S1125" i="4"/>
  <c r="S6414" i="4"/>
  <c r="S4864" i="4"/>
  <c r="S7342" i="4"/>
  <c r="S5174" i="4"/>
  <c r="S5690" i="4"/>
  <c r="S4462" i="4"/>
  <c r="S1856" i="4"/>
  <c r="S7364" i="4"/>
  <c r="S5857" i="4"/>
  <c r="S4145" i="4"/>
  <c r="S4062" i="4"/>
  <c r="S5757" i="4"/>
  <c r="S1788" i="4"/>
  <c r="S1049" i="4"/>
  <c r="S3969" i="4"/>
  <c r="S7053" i="4"/>
  <c r="S6841" i="4"/>
  <c r="S1709" i="4"/>
  <c r="S3394" i="4"/>
  <c r="S4107" i="4"/>
  <c r="S3229" i="4"/>
  <c r="S4671" i="4"/>
  <c r="S2537" i="4"/>
  <c r="S5379" i="4"/>
  <c r="S1170" i="4"/>
  <c r="S2253" i="4"/>
  <c r="S4940" i="4"/>
  <c r="S6309" i="4"/>
  <c r="S3622" i="4"/>
  <c r="S908" i="4"/>
  <c r="S1695" i="4"/>
  <c r="S5442" i="4"/>
  <c r="S1682" i="4"/>
  <c r="S3428" i="4"/>
  <c r="S2351" i="4"/>
  <c r="S4329" i="4"/>
  <c r="S643" i="4"/>
  <c r="S637" i="4"/>
  <c r="S7253" i="4"/>
  <c r="S6985" i="4"/>
  <c r="S293" i="4"/>
  <c r="S252" i="4"/>
  <c r="S2956" i="4"/>
  <c r="S3537" i="4"/>
  <c r="S3257" i="4"/>
  <c r="S2045" i="4"/>
  <c r="S1042" i="4"/>
  <c r="S4663" i="4"/>
  <c r="S6749" i="4"/>
  <c r="S768" i="4"/>
  <c r="S6411" i="4"/>
  <c r="S6814" i="4"/>
  <c r="S4280" i="4"/>
  <c r="S58" i="4"/>
  <c r="S1344" i="4"/>
  <c r="S1137" i="4"/>
  <c r="S1943" i="4"/>
  <c r="S6228" i="4"/>
  <c r="S2141" i="4"/>
  <c r="S3917" i="4"/>
  <c r="S4941" i="4"/>
  <c r="S7316" i="4"/>
  <c r="S5887" i="4"/>
  <c r="S2377" i="4"/>
  <c r="S5159" i="4"/>
  <c r="S2139" i="4"/>
  <c r="S3738" i="4"/>
  <c r="S1417" i="4"/>
  <c r="S3602" i="4"/>
  <c r="S4883" i="4"/>
  <c r="S4884" i="4"/>
  <c r="S268" i="4"/>
  <c r="S7045" i="4"/>
  <c r="S6073" i="4"/>
  <c r="S3495" i="4"/>
  <c r="S1426" i="4"/>
  <c r="S1818" i="4"/>
  <c r="S326" i="4"/>
  <c r="S6076" i="4"/>
  <c r="S6075" i="4"/>
  <c r="S1580" i="4"/>
  <c r="S303" i="4"/>
  <c r="S5566" i="4"/>
  <c r="S5636" i="4"/>
  <c r="S5787" i="4"/>
  <c r="S3910" i="4"/>
  <c r="S5804" i="4"/>
  <c r="S2571" i="4"/>
  <c r="S5340" i="4"/>
  <c r="S794" i="4"/>
  <c r="S7317" i="4"/>
  <c r="S1539" i="4"/>
  <c r="S3944" i="4"/>
  <c r="S4019" i="4"/>
  <c r="S5479" i="4"/>
  <c r="S4218" i="4"/>
  <c r="S3742" i="4"/>
  <c r="S848" i="4"/>
  <c r="S6304" i="4"/>
  <c r="S3983" i="4"/>
  <c r="S5278" i="4"/>
  <c r="S3369" i="4"/>
  <c r="S3291" i="4"/>
  <c r="S7327" i="4"/>
  <c r="S4614" i="4"/>
  <c r="S3595" i="4"/>
  <c r="S3706" i="4"/>
  <c r="S369" i="4"/>
  <c r="S5326" i="4"/>
  <c r="S1348" i="4"/>
  <c r="S2019" i="4"/>
  <c r="S5383" i="4"/>
  <c r="S2957" i="4"/>
  <c r="S3847" i="4"/>
  <c r="S188" i="4"/>
  <c r="S6555" i="4"/>
  <c r="S4689" i="4"/>
  <c r="S4321" i="4"/>
  <c r="S4506" i="4"/>
  <c r="S2087" i="4"/>
  <c r="S1192" i="4"/>
  <c r="S4386" i="4"/>
  <c r="S4314" i="4"/>
  <c r="S1820" i="4"/>
  <c r="S792" i="4"/>
  <c r="S4468" i="4"/>
  <c r="S2123" i="4"/>
  <c r="S3239" i="4"/>
  <c r="S5456" i="4"/>
  <c r="S5673" i="4"/>
  <c r="S6014" i="4"/>
  <c r="S5421" i="4"/>
  <c r="S5118" i="4"/>
  <c r="S316" i="4"/>
  <c r="S7036" i="4"/>
  <c r="S2656" i="4"/>
  <c r="S631" i="4"/>
  <c r="S4749" i="4"/>
  <c r="S2217" i="4"/>
  <c r="S3454" i="4"/>
  <c r="S486" i="4"/>
  <c r="S374" i="4"/>
  <c r="S6617" i="4"/>
  <c r="S7391" i="4"/>
  <c r="S4540" i="4"/>
  <c r="S435" i="4"/>
  <c r="S1114" i="4"/>
  <c r="S1626" i="4"/>
  <c r="S4953" i="4"/>
  <c r="S1663" i="4"/>
  <c r="S4874" i="4"/>
  <c r="S2677" i="4"/>
  <c r="S566" i="4"/>
  <c r="S1612" i="4"/>
  <c r="S5795" i="4"/>
  <c r="S3168" i="4"/>
  <c r="S2056" i="4"/>
  <c r="S2467" i="4"/>
  <c r="S5527" i="4"/>
  <c r="S6032" i="4"/>
  <c r="S4075" i="4"/>
  <c r="S742" i="4"/>
  <c r="S4554" i="4"/>
  <c r="S7012" i="4"/>
  <c r="S1208" i="4"/>
  <c r="S4157" i="4"/>
  <c r="S886" i="4"/>
  <c r="S6039" i="4"/>
  <c r="S6420" i="4"/>
  <c r="S5929" i="4"/>
  <c r="S4368" i="4"/>
  <c r="S2522" i="4"/>
  <c r="S1784" i="4"/>
  <c r="S2768" i="4"/>
  <c r="S2022" i="4"/>
  <c r="S1975" i="4"/>
  <c r="S5799" i="4"/>
  <c r="S4706" i="4"/>
  <c r="S5846" i="4"/>
  <c r="S6293" i="4"/>
  <c r="S3673" i="4"/>
  <c r="S2091" i="4"/>
  <c r="S4167" i="4"/>
  <c r="S4578" i="4"/>
  <c r="S1686" i="4"/>
  <c r="S4957" i="4"/>
  <c r="S1863" i="4"/>
  <c r="S3651" i="4"/>
  <c r="S383" i="4"/>
  <c r="S296" i="4"/>
  <c r="S1302" i="4"/>
  <c r="S902" i="4"/>
  <c r="S599" i="4"/>
  <c r="S1342" i="4"/>
  <c r="S1030" i="4"/>
  <c r="S3730" i="4"/>
  <c r="S142" i="4"/>
  <c r="S1204" i="4"/>
  <c r="S1854" i="4"/>
  <c r="S6663" i="4"/>
  <c r="S475" i="4"/>
  <c r="S7328" i="4"/>
  <c r="S3736" i="4"/>
  <c r="S1688" i="4"/>
  <c r="S502" i="4"/>
  <c r="S6169" i="4"/>
  <c r="S6495" i="4"/>
  <c r="S3875" i="4"/>
  <c r="S936" i="4"/>
  <c r="S273" i="4"/>
  <c r="S1873" i="4"/>
  <c r="S6571" i="4"/>
  <c r="S1245" i="4"/>
  <c r="S4057" i="4"/>
  <c r="S3539" i="4"/>
  <c r="S4869" i="4"/>
  <c r="S5223" i="4"/>
  <c r="S752" i="4"/>
  <c r="S5911" i="4"/>
  <c r="S1907" i="4"/>
  <c r="S1763" i="4"/>
  <c r="S7285" i="4"/>
  <c r="S1831" i="4"/>
  <c r="S6986" i="4"/>
  <c r="S7403" i="4"/>
  <c r="S955" i="4"/>
  <c r="S1899" i="4"/>
  <c r="S3514" i="4"/>
  <c r="S4544" i="4"/>
  <c r="S7304" i="4"/>
  <c r="S1789" i="4"/>
  <c r="S1067" i="4"/>
  <c r="S1108" i="4"/>
  <c r="S4006" i="4"/>
  <c r="S6732" i="4"/>
  <c r="S2067" i="4"/>
  <c r="S3583" i="4"/>
  <c r="S333" i="4"/>
  <c r="S3021" i="4"/>
  <c r="S6020" i="4"/>
  <c r="S5557" i="4"/>
  <c r="S7310" i="4"/>
  <c r="S311" i="4"/>
  <c r="S7170" i="4"/>
  <c r="S7037" i="4"/>
  <c r="S3854" i="4"/>
  <c r="S6362" i="4"/>
  <c r="S444" i="4"/>
  <c r="S1242" i="4"/>
  <c r="S2999" i="4"/>
  <c r="S7137" i="4"/>
  <c r="S7044" i="4"/>
  <c r="S6543" i="4"/>
  <c r="S624" i="4"/>
  <c r="S1514" i="4"/>
  <c r="S4687" i="4"/>
  <c r="S6592" i="4"/>
  <c r="S3952" i="4"/>
  <c r="S4128" i="4"/>
  <c r="S2391" i="4"/>
  <c r="S595" i="4"/>
  <c r="S2687" i="4"/>
  <c r="S4910" i="4"/>
  <c r="S4013" i="4"/>
  <c r="S731" i="4"/>
  <c r="S5719" i="4"/>
  <c r="S4900" i="4"/>
  <c r="S6729" i="4"/>
  <c r="S3667" i="4"/>
  <c r="S973" i="4"/>
  <c r="S3290" i="4"/>
  <c r="S1339" i="4"/>
  <c r="S3439" i="4"/>
  <c r="S5507" i="4"/>
  <c r="S5372" i="4"/>
  <c r="S3523" i="4"/>
  <c r="S4039" i="4"/>
  <c r="S5334" i="4"/>
  <c r="S1665" i="4"/>
  <c r="S4929" i="4"/>
  <c r="S7173" i="4"/>
  <c r="S3929" i="4"/>
  <c r="S4354" i="4"/>
  <c r="S133" i="4"/>
  <c r="S634" i="4"/>
  <c r="S5310" i="4"/>
  <c r="S4299" i="4"/>
  <c r="S481" i="4"/>
  <c r="S4149" i="4"/>
  <c r="S3422" i="4"/>
  <c r="S536" i="4"/>
  <c r="S2355" i="4"/>
  <c r="S4852" i="4"/>
  <c r="S2419" i="4"/>
  <c r="S995" i="4"/>
  <c r="S270" i="4"/>
  <c r="S850" i="4"/>
  <c r="S570" i="4"/>
  <c r="S1607" i="4"/>
  <c r="S6298" i="4"/>
  <c r="S3057" i="4"/>
  <c r="S584" i="4"/>
  <c r="S3966" i="4"/>
  <c r="S3173" i="4"/>
  <c r="S6954" i="4"/>
  <c r="S4251" i="4"/>
  <c r="S1895" i="4"/>
  <c r="S459" i="4"/>
  <c r="S4174" i="4"/>
  <c r="S3532" i="4"/>
  <c r="S461" i="4"/>
  <c r="S6036" i="4"/>
  <c r="S1909" i="4"/>
  <c r="S5129" i="4"/>
  <c r="S3468" i="4"/>
  <c r="S3095" i="4"/>
  <c r="S5738" i="4"/>
  <c r="S617" i="4"/>
  <c r="S2997" i="4"/>
  <c r="S4228" i="4"/>
  <c r="S2075" i="4"/>
  <c r="S3940" i="4"/>
  <c r="S2105" i="4"/>
  <c r="S144" i="4"/>
  <c r="S3306" i="4"/>
  <c r="S6526" i="4"/>
  <c r="S1872" i="4"/>
  <c r="S5628" i="4"/>
  <c r="S1938" i="4"/>
  <c r="S6305" i="4"/>
  <c r="S93" i="4"/>
  <c r="S2273" i="4"/>
  <c r="S5830" i="4"/>
  <c r="S2807" i="4"/>
  <c r="S5041" i="4"/>
  <c r="S65" i="4"/>
  <c r="S4736" i="4"/>
  <c r="S1783" i="4"/>
  <c r="S7000" i="4"/>
  <c r="S3311" i="4"/>
  <c r="S4855" i="4"/>
  <c r="S4316" i="4"/>
  <c r="S1684" i="4"/>
  <c r="S5841" i="4"/>
  <c r="S2895" i="4"/>
  <c r="S664" i="4"/>
  <c r="S3498" i="4"/>
  <c r="S738" i="4"/>
  <c r="S5203" i="4"/>
  <c r="S7190" i="4"/>
  <c r="S6633" i="4"/>
  <c r="S5509" i="4"/>
  <c r="S3361" i="4"/>
  <c r="S737" i="4"/>
  <c r="S1720" i="4"/>
  <c r="S4600" i="4"/>
  <c r="S2944" i="4"/>
  <c r="S4080" i="4"/>
  <c r="S872" i="4"/>
  <c r="S2443" i="4"/>
  <c r="S5728" i="4"/>
  <c r="S6611" i="4"/>
  <c r="S3444" i="4"/>
  <c r="S153" i="4"/>
  <c r="S3248" i="4"/>
  <c r="S7303" i="4"/>
  <c r="S6323" i="4"/>
  <c r="S5201" i="4"/>
  <c r="S3216" i="4"/>
  <c r="S6003" i="4"/>
  <c r="S5831" i="4"/>
  <c r="S6961" i="4"/>
  <c r="S4456" i="4"/>
  <c r="S2613" i="4"/>
  <c r="S2475" i="4"/>
  <c r="S3864" i="4"/>
  <c r="S6043" i="4"/>
  <c r="S5344" i="4"/>
  <c r="S5541" i="4"/>
  <c r="S4445" i="4"/>
  <c r="S1718" i="4"/>
  <c r="S7268" i="4"/>
  <c r="S2669" i="4"/>
  <c r="S5980" i="4"/>
  <c r="S4714" i="4"/>
  <c r="S410" i="4"/>
  <c r="S1579" i="4"/>
  <c r="S2643" i="4"/>
  <c r="S3179" i="4"/>
  <c r="S5394" i="4"/>
  <c r="S4067" i="4"/>
  <c r="S5845" i="4"/>
  <c r="S968" i="4"/>
  <c r="S922" i="4"/>
  <c r="S2137" i="4"/>
  <c r="S412" i="4"/>
  <c r="S2752" i="4"/>
  <c r="S174" i="4"/>
  <c r="S70" i="4"/>
  <c r="S2483" i="4"/>
  <c r="S5400" i="4"/>
  <c r="S4193" i="4"/>
  <c r="S907" i="4"/>
  <c r="S5298" i="4"/>
  <c r="S6154" i="4"/>
  <c r="S1199" i="4"/>
  <c r="S6018" i="4"/>
  <c r="S4553" i="4"/>
  <c r="S2686" i="4"/>
  <c r="S4362" i="4"/>
  <c r="S6074" i="4"/>
  <c r="S1246" i="4"/>
  <c r="S6662" i="4"/>
  <c r="S765" i="4"/>
  <c r="S3152" i="4"/>
  <c r="S495" i="4"/>
  <c r="S6084" i="4"/>
  <c r="S6458" i="4"/>
  <c r="S3027" i="4"/>
  <c r="S797" i="4"/>
  <c r="S6034" i="4"/>
  <c r="S313" i="4"/>
  <c r="S2586" i="4"/>
  <c r="S2065" i="4"/>
  <c r="S1727" i="4"/>
  <c r="S3600" i="4"/>
  <c r="S2125" i="4"/>
  <c r="S250" i="4"/>
  <c r="S7337" i="4"/>
  <c r="S5922" i="4"/>
  <c r="S7265" i="4"/>
  <c r="S1129" i="4"/>
  <c r="S2081" i="4"/>
  <c r="S4419" i="4"/>
  <c r="S2246" i="4"/>
  <c r="S3675" i="4"/>
  <c r="S665" i="4"/>
  <c r="S4672" i="4"/>
  <c r="S5414" i="4"/>
  <c r="S6000" i="4"/>
  <c r="S1822" i="4"/>
  <c r="S2840" i="4"/>
  <c r="S6710" i="4"/>
  <c r="S1842" i="4"/>
  <c r="S2741" i="4"/>
  <c r="S5656" i="4"/>
  <c r="S4188" i="4"/>
  <c r="S6546" i="4"/>
  <c r="S5328" i="4"/>
  <c r="S4220" i="4"/>
  <c r="S6926" i="4"/>
  <c r="S5309" i="4"/>
  <c r="S2645" i="4"/>
  <c r="S4172" i="4"/>
  <c r="S14" i="4"/>
  <c r="S6098" i="4"/>
  <c r="S2312" i="4"/>
  <c r="S441" i="4"/>
  <c r="S1690" i="4"/>
  <c r="S3273" i="4"/>
  <c r="S504" i="4"/>
  <c r="S442" i="4"/>
  <c r="S1355" i="4"/>
  <c r="S668" i="4"/>
  <c r="S2577" i="4"/>
  <c r="S3317" i="4"/>
  <c r="S7061" i="4"/>
  <c r="S3158" i="4"/>
  <c r="S2514" i="4"/>
  <c r="S5467" i="4"/>
  <c r="S271" i="4"/>
  <c r="S6331" i="4"/>
  <c r="S4387" i="4"/>
  <c r="S2503" i="4"/>
  <c r="S5762" i="4"/>
  <c r="S984" i="4"/>
  <c r="S1828" i="4"/>
  <c r="S6858" i="4"/>
  <c r="S1319" i="4"/>
  <c r="S2696" i="4"/>
  <c r="S3928" i="4"/>
  <c r="S1097" i="4"/>
  <c r="S5412" i="4"/>
  <c r="S7169" i="4"/>
  <c r="S1797" i="4"/>
  <c r="S5544" i="4"/>
  <c r="S1596" i="4"/>
  <c r="S389" i="4"/>
  <c r="S1424" i="4"/>
  <c r="S6278" i="4"/>
  <c r="S6502" i="4"/>
  <c r="S4898" i="4"/>
  <c r="S6534" i="4"/>
  <c r="S6460" i="4"/>
  <c r="S423" i="4"/>
  <c r="S2305" i="4"/>
  <c r="S6601" i="4"/>
  <c r="S3089" i="4"/>
  <c r="S1761" i="4"/>
  <c r="S7249" i="4"/>
  <c r="S4782" i="4"/>
  <c r="S1978" i="4"/>
  <c r="S5154" i="4"/>
  <c r="S124" i="4"/>
  <c r="S938" i="4"/>
  <c r="S6474" i="4"/>
  <c r="S554" i="4"/>
  <c r="S2018" i="4"/>
  <c r="S2970" i="4"/>
  <c r="S5856" i="4"/>
  <c r="S3979" i="4"/>
  <c r="S3135" i="4"/>
  <c r="S4832" i="4"/>
  <c r="S7209" i="4"/>
  <c r="S1408" i="4"/>
  <c r="S6047" i="4"/>
  <c r="S2326" i="4"/>
  <c r="S6625" i="4"/>
  <c r="S4726" i="4"/>
  <c r="S2341" i="4"/>
  <c r="S2966" i="4"/>
  <c r="S6382" i="4"/>
  <c r="S6818" i="4"/>
  <c r="S1562" i="4"/>
  <c r="S4148" i="4"/>
  <c r="S6247" i="4"/>
  <c r="S6713" i="4"/>
  <c r="S343" i="4"/>
  <c r="S3384" i="4"/>
  <c r="S4243" i="4"/>
  <c r="S314" i="4"/>
  <c r="S1859" i="4"/>
  <c r="S1757" i="4"/>
  <c r="S2797" i="4"/>
  <c r="S6509" i="4"/>
  <c r="S6083" i="4"/>
  <c r="S1257" i="4"/>
  <c r="S3410" i="4"/>
  <c r="S1217" i="4"/>
  <c r="S6129" i="4"/>
  <c r="S6599" i="4"/>
  <c r="S2429" i="4"/>
  <c r="S257" i="4"/>
  <c r="S4943" i="4"/>
  <c r="S951" i="4"/>
  <c r="S2810" i="4"/>
  <c r="S3976" i="4"/>
  <c r="S2691" i="4"/>
  <c r="S7064" i="4"/>
  <c r="S4872" i="4"/>
  <c r="S3009" i="4"/>
  <c r="S3486" i="4"/>
  <c r="S6494" i="4"/>
  <c r="S6375" i="4"/>
  <c r="S3493" i="4"/>
  <c r="S347" i="4"/>
  <c r="S5733" i="4"/>
  <c r="S6301" i="4"/>
  <c r="S6151" i="4"/>
  <c r="S4599" i="4"/>
  <c r="S3555" i="4"/>
  <c r="S4152" i="4"/>
  <c r="S5677" i="4"/>
  <c r="S4527" i="4"/>
  <c r="S2339" i="4"/>
  <c r="S2407" i="4"/>
  <c r="S197" i="4"/>
  <c r="S5231" i="4"/>
  <c r="S5646" i="4"/>
  <c r="S6605" i="4"/>
  <c r="S6260" i="4"/>
  <c r="S1496" i="4"/>
  <c r="S3652" i="4"/>
  <c r="S2344" i="4"/>
  <c r="S512" i="4"/>
  <c r="S5279" i="4"/>
  <c r="S6193" i="4"/>
  <c r="S6688" i="4"/>
  <c r="S6192" i="4"/>
  <c r="S5702" i="4"/>
  <c r="S2570" i="4"/>
  <c r="S7283" i="4"/>
  <c r="S1065" i="4"/>
  <c r="S2529" i="4"/>
  <c r="S2844" i="4"/>
  <c r="S375" i="4"/>
  <c r="S4759" i="4"/>
  <c r="S3781" i="4"/>
  <c r="S4391" i="4"/>
  <c r="S2073" i="4"/>
  <c r="S7251" i="4"/>
  <c r="S3823" i="4"/>
  <c r="S4796" i="4"/>
  <c r="S1592" i="4"/>
  <c r="S1627" i="4"/>
  <c r="S4453" i="4"/>
  <c r="S6877" i="4"/>
  <c r="S827" i="4"/>
  <c r="S2917" i="4"/>
  <c r="S2394" i="4"/>
  <c r="S3386" i="4"/>
  <c r="S7376" i="4"/>
  <c r="S7198" i="4"/>
  <c r="S2604" i="4"/>
  <c r="S4515" i="4"/>
  <c r="S605" i="4"/>
  <c r="S6574" i="4"/>
  <c r="S7155" i="4"/>
  <c r="S4399" i="4"/>
  <c r="S2271" i="4"/>
  <c r="S5867" i="4"/>
  <c r="S4531" i="4"/>
  <c r="S7270" i="4"/>
  <c r="S1799" i="4"/>
  <c r="S4713" i="4"/>
  <c r="S903" i="4"/>
  <c r="S1210" i="4"/>
  <c r="S3071" i="4"/>
  <c r="S2545" i="4"/>
  <c r="S3538" i="4"/>
  <c r="S549" i="4"/>
  <c r="S7389" i="4"/>
  <c r="S2924" i="4"/>
  <c r="S4707" i="4"/>
  <c r="S772" i="4"/>
  <c r="S6686" i="4"/>
  <c r="S7377" i="4"/>
  <c r="S4657" i="4"/>
  <c r="S2438" i="4"/>
  <c r="S6196" i="4"/>
  <c r="S6183" i="4"/>
  <c r="S4645" i="4"/>
  <c r="S1168" i="4"/>
  <c r="S6848" i="4"/>
  <c r="S5179" i="4"/>
  <c r="S5634" i="4"/>
  <c r="S1923" i="4"/>
  <c r="S1890" i="4"/>
  <c r="S6190" i="4"/>
  <c r="S3908" i="4"/>
  <c r="S4212" i="4"/>
  <c r="S6945" i="4"/>
  <c r="S6513" i="4"/>
  <c r="S3623" i="4"/>
  <c r="S5994" i="4"/>
  <c r="S969" i="4"/>
  <c r="S6778" i="4"/>
  <c r="S4459" i="4"/>
  <c r="S1016" i="4"/>
  <c r="S5105" i="4"/>
  <c r="S3880" i="4"/>
  <c r="S4151" i="4"/>
  <c r="S1581" i="4"/>
  <c r="S1412" i="4"/>
  <c r="S791" i="4"/>
  <c r="S3162" i="4"/>
  <c r="S414" i="4"/>
  <c r="S6276" i="4"/>
  <c r="S5812" i="4"/>
  <c r="S1748" i="4"/>
  <c r="S2365" i="4"/>
  <c r="S3503" i="4"/>
  <c r="S3470" i="4"/>
  <c r="S4518" i="4"/>
  <c r="S404" i="4"/>
  <c r="S7104" i="4"/>
  <c r="S1475" i="4"/>
  <c r="S4356" i="4"/>
  <c r="S6536" i="4"/>
  <c r="S5401" i="4"/>
  <c r="S66" i="4"/>
  <c r="S5833" i="4"/>
  <c r="S4889" i="4"/>
  <c r="S5183" i="4"/>
  <c r="S1566" i="4"/>
  <c r="S2740" i="4"/>
  <c r="S6695" i="4"/>
  <c r="S6612" i="4"/>
  <c r="S807" i="4"/>
  <c r="S1533" i="4"/>
  <c r="S728" i="4"/>
  <c r="S4270" i="4"/>
  <c r="S7293" i="4"/>
  <c r="S6289" i="4"/>
  <c r="S2609" i="4"/>
  <c r="S1296" i="4"/>
  <c r="S5229" i="4"/>
  <c r="S7396" i="4"/>
  <c r="S4557" i="4"/>
  <c r="S6895" i="4"/>
  <c r="S5663" i="4"/>
  <c r="S496" i="4"/>
  <c r="S5890" i="4"/>
  <c r="S3416" i="4"/>
  <c r="S4150" i="4"/>
  <c r="S6498" i="4"/>
  <c r="S2440" i="4"/>
  <c r="S3397" i="4"/>
  <c r="S6153" i="4"/>
  <c r="S1381" i="4"/>
  <c r="S1659" i="4"/>
  <c r="S5318" i="4"/>
  <c r="S4767" i="4"/>
  <c r="S3048" i="4"/>
  <c r="S2834" i="4"/>
  <c r="S6372" i="4"/>
  <c r="S5464" i="4"/>
  <c r="S6421" i="4"/>
  <c r="S4310" i="4"/>
  <c r="S7264" i="4"/>
  <c r="S7040" i="4"/>
  <c r="S4625" i="4"/>
  <c r="S407" i="4"/>
  <c r="S2831" i="4"/>
  <c r="S5031" i="4"/>
  <c r="S3813" i="4"/>
  <c r="S7193" i="4"/>
  <c r="S4337" i="4"/>
  <c r="S380" i="4"/>
  <c r="S4879" i="4"/>
  <c r="S4206" i="4"/>
  <c r="S6518" i="4"/>
  <c r="S4927" i="4"/>
  <c r="S3788" i="4"/>
  <c r="S2614" i="4"/>
  <c r="S2390" i="4"/>
  <c r="S5668" i="4"/>
  <c r="S753" i="4"/>
  <c r="S5152" i="4"/>
  <c r="S5717" i="4"/>
  <c r="S3256" i="4"/>
  <c r="S5121" i="4"/>
  <c r="S3805" i="4"/>
  <c r="S2004" i="4"/>
  <c r="S71" i="4"/>
  <c r="S119" i="4"/>
  <c r="S2950" i="4"/>
  <c r="S1354" i="4"/>
  <c r="S6560" i="4"/>
  <c r="S2864" i="4"/>
  <c r="S6906" i="4"/>
  <c r="S5718" i="4"/>
  <c r="S1959" i="4"/>
  <c r="S5548" i="4"/>
  <c r="S6334" i="4"/>
  <c r="S5598" i="4"/>
  <c r="S4827" i="4"/>
  <c r="S6476" i="4"/>
  <c r="S3069" i="4"/>
  <c r="S6923" i="4"/>
  <c r="S1139" i="4"/>
  <c r="S2295" i="4"/>
  <c r="S5889" i="4"/>
  <c r="S2088" i="4"/>
  <c r="S6967" i="4"/>
  <c r="S5345" i="4"/>
  <c r="S754" i="4"/>
  <c r="S6299" i="4"/>
  <c r="S4785" i="4"/>
  <c r="S4070" i="4"/>
  <c r="S1060" i="4"/>
  <c r="S4750" i="4"/>
  <c r="S201" i="4"/>
  <c r="S652" i="4"/>
  <c r="S1585" i="4"/>
  <c r="S4820" i="4"/>
  <c r="S4613" i="4"/>
  <c r="S7111" i="4"/>
  <c r="S4040" i="4"/>
  <c r="S6812" i="4"/>
  <c r="S4203" i="4"/>
  <c r="S5499" i="4"/>
  <c r="S4161" i="4"/>
  <c r="S1775" i="4"/>
  <c r="S7288" i="4"/>
  <c r="S4993" i="4"/>
  <c r="S3973" i="4"/>
  <c r="S3391" i="4"/>
  <c r="S5871" i="4"/>
  <c r="S2632" i="4"/>
  <c r="S509" i="4"/>
  <c r="S5269" i="4"/>
  <c r="S4467" i="4"/>
  <c r="S6453" i="4"/>
  <c r="S6646" i="4"/>
  <c r="S1312" i="4"/>
  <c r="S3330" i="4"/>
  <c r="S1857" i="4"/>
  <c r="S2148" i="4"/>
  <c r="S2309" i="4"/>
  <c r="S707" i="4"/>
  <c r="S4930" i="4"/>
  <c r="S883" i="4"/>
  <c r="S5850" i="4"/>
  <c r="S1265" i="4"/>
  <c r="S6412" i="4"/>
  <c r="S7257" i="4"/>
  <c r="S4593" i="4"/>
  <c r="S572" i="4"/>
  <c r="S3278" i="4"/>
  <c r="S2954" i="4"/>
  <c r="S5829" i="4"/>
  <c r="S1840" i="4"/>
  <c r="S6668" i="4"/>
  <c r="S5180" i="4"/>
  <c r="S3221" i="4"/>
  <c r="S3575" i="4"/>
  <c r="S216" i="4"/>
  <c r="S371" i="4"/>
  <c r="S2602" i="4"/>
  <c r="S5446" i="4"/>
  <c r="S3461" i="4"/>
  <c r="S7252" i="4"/>
  <c r="S6881" i="4"/>
  <c r="S6091" i="4"/>
  <c r="S4204" i="4"/>
  <c r="S6846" i="4"/>
  <c r="S5405" i="4"/>
  <c r="S5069" i="4"/>
  <c r="S5516" i="4"/>
  <c r="S4691" i="4"/>
  <c r="S6008" i="4"/>
  <c r="S2884" i="4"/>
  <c r="S1018" i="4"/>
  <c r="S6227" i="4"/>
  <c r="S5445" i="4"/>
  <c r="S3036" i="4"/>
  <c r="S3068" i="4"/>
  <c r="S7105" i="4"/>
  <c r="S7225" i="4"/>
  <c r="S6274" i="4"/>
  <c r="S6989" i="4"/>
  <c r="S1929" i="4"/>
  <c r="S6404" i="4"/>
  <c r="S4636" i="4"/>
  <c r="S1433" i="4"/>
  <c r="S2705" i="4"/>
  <c r="S1495" i="4"/>
  <c r="S3392" i="4"/>
  <c r="S7217" i="4"/>
  <c r="S1195" i="4"/>
  <c r="S6214" i="4"/>
  <c r="S2178" i="4"/>
  <c r="S5654" i="4"/>
  <c r="S2581" i="4"/>
  <c r="S6861" i="4"/>
  <c r="S5982" i="4"/>
  <c r="S2409" i="4"/>
  <c r="S4275" i="4"/>
  <c r="S3876" i="4"/>
  <c r="S7281" i="4"/>
  <c r="S7013" i="4"/>
  <c r="S2890" i="4"/>
  <c r="S3753" i="4"/>
  <c r="S6811" i="4"/>
  <c r="S5135" i="4"/>
  <c r="S6229" i="4"/>
  <c r="S7279" i="4"/>
  <c r="S3960" i="4"/>
  <c r="S3533" i="4"/>
  <c r="S1181" i="4"/>
  <c r="S2766" i="4"/>
  <c r="S7330" i="4"/>
  <c r="S6427" i="4"/>
  <c r="S266" i="4"/>
  <c r="S5282" i="4"/>
  <c r="S330" i="4"/>
  <c r="S813" i="4"/>
  <c r="S4817" i="4"/>
  <c r="S7101" i="4"/>
  <c r="S3536" i="4"/>
  <c r="S6120" i="4"/>
  <c r="S220" i="4"/>
  <c r="S184" i="4"/>
  <c r="S6157" i="4"/>
  <c r="S5886" i="4"/>
  <c r="S4222" i="4"/>
  <c r="S6051" i="4"/>
  <c r="S3792" i="4"/>
  <c r="S4465" i="4"/>
  <c r="S2366" i="4"/>
  <c r="S1471" i="4"/>
  <c r="S2883" i="4"/>
  <c r="S3757" i="4"/>
  <c r="S6660" i="4"/>
  <c r="S1490" i="4"/>
  <c r="S4101" i="4"/>
  <c r="S5101" i="4"/>
  <c r="S5431" i="4"/>
  <c r="S5073" i="4"/>
  <c r="S4778" i="4"/>
  <c r="S2384" i="4"/>
  <c r="S3794" i="4"/>
  <c r="S1550" i="4"/>
  <c r="S638" i="4"/>
  <c r="S6941" i="4"/>
  <c r="S370" i="4"/>
  <c r="S2862" i="4"/>
  <c r="S666" i="4"/>
  <c r="S6579" i="4"/>
  <c r="S4734" i="4"/>
  <c r="S873" i="4"/>
  <c r="S1473" i="4"/>
  <c r="S6792" i="4"/>
  <c r="S5979" i="4"/>
  <c r="S5469" i="4"/>
  <c r="S6243" i="4"/>
  <c r="S5111" i="4"/>
  <c r="S1508" i="4"/>
  <c r="S5639" i="4"/>
  <c r="S4541" i="4"/>
  <c r="S5655" i="4"/>
  <c r="S6316" i="4"/>
  <c r="S2070" i="4"/>
  <c r="S5023" i="4"/>
  <c r="S3611" i="4"/>
  <c r="S2979" i="4"/>
  <c r="S127" i="4"/>
  <c r="S574" i="4"/>
  <c r="S746" i="4"/>
  <c r="S2062" i="4"/>
  <c r="S2975" i="4"/>
  <c r="S4028" i="4"/>
  <c r="S2432" i="4"/>
  <c r="S1593" i="4"/>
  <c r="S5252" i="4"/>
  <c r="S6302" i="4"/>
  <c r="S245" i="4"/>
  <c r="S5314" i="4"/>
  <c r="S1898" i="4"/>
  <c r="S594" i="4"/>
  <c r="S3343" i="4"/>
  <c r="S2764" i="4"/>
  <c r="S3049" i="4"/>
  <c r="S3396" i="4"/>
  <c r="S5817" i="4"/>
  <c r="S4052" i="4"/>
  <c r="S7033" i="4"/>
  <c r="S6556" i="4"/>
  <c r="S1292" i="4"/>
  <c r="S5052" i="4"/>
  <c r="S6387" i="4"/>
  <c r="S5030" i="4"/>
  <c r="S5960" i="4"/>
  <c r="S506" i="4"/>
  <c r="S4528" i="4"/>
  <c r="S2587" i="4"/>
  <c r="S2931" i="4"/>
  <c r="S5113" i="4"/>
  <c r="S4486" i="4"/>
  <c r="S1397" i="4"/>
  <c r="S1186" i="4"/>
  <c r="S5976" i="4"/>
  <c r="S195" i="4"/>
  <c r="S267" i="4"/>
  <c r="S98" i="4"/>
  <c r="S5715" i="4"/>
  <c r="S235" i="4"/>
  <c r="S3404" i="4"/>
  <c r="S5993" i="4"/>
  <c r="S3544" i="4"/>
  <c r="S3608" i="4"/>
  <c r="S6338" i="4"/>
  <c r="S1238" i="4"/>
  <c r="S1146" i="4"/>
  <c r="S6586" i="4"/>
  <c r="S3505" i="4"/>
  <c r="S6734" i="4"/>
  <c r="S5840" i="4"/>
  <c r="S426" i="4"/>
  <c r="S328" i="4"/>
  <c r="S7098" i="4"/>
  <c r="S1275" i="4"/>
  <c r="S6475" i="4"/>
  <c r="S6724" i="4"/>
  <c r="S1698" i="4"/>
  <c r="S5584" i="4"/>
  <c r="S2080" i="4"/>
  <c r="S3113" i="4"/>
  <c r="S3418" i="4"/>
  <c r="S2054" i="4"/>
  <c r="S598" i="4"/>
  <c r="S748" i="4"/>
  <c r="S1017" i="4"/>
  <c r="S3445" i="4"/>
  <c r="S2092" i="4"/>
  <c r="S6669" i="4"/>
  <c r="S7394" i="4"/>
  <c r="S3219" i="4"/>
  <c r="S1299" i="4"/>
  <c r="S678" i="4"/>
  <c r="S1587" i="4"/>
  <c r="S4273" i="4"/>
  <c r="S2259" i="4"/>
  <c r="S2155" i="4"/>
  <c r="S4498" i="4"/>
  <c r="S2626" i="4"/>
  <c r="S2033" i="4"/>
  <c r="S17" i="4"/>
  <c r="S1990" i="4"/>
  <c r="S891" i="4"/>
  <c r="S6717" i="4"/>
  <c r="S7339" i="4"/>
  <c r="S3438" i="4"/>
  <c r="S5874" i="4"/>
  <c r="S785" i="4"/>
  <c r="S4084" i="4"/>
  <c r="S1532" i="4"/>
  <c r="S5640" i="4"/>
  <c r="S4914" i="4"/>
  <c r="S5578" i="4"/>
  <c r="S7210" i="4"/>
  <c r="S2512" i="4"/>
  <c r="S5036" i="4"/>
  <c r="S1852" i="4"/>
  <c r="S3978" i="4"/>
  <c r="S4026" i="4"/>
  <c r="S1703" i="4"/>
  <c r="S3636" i="4"/>
  <c r="S3603" i="4"/>
  <c r="S2348" i="4"/>
  <c r="S693" i="4"/>
  <c r="S3749" i="4"/>
  <c r="S76" i="4"/>
  <c r="S3640" i="4"/>
  <c r="S290" i="4"/>
  <c r="S2584" i="4"/>
  <c r="S4177" i="4"/>
  <c r="S5492" i="4"/>
  <c r="S3296" i="4"/>
  <c r="S1124" i="4"/>
  <c r="S6499" i="4"/>
  <c r="S6127" i="4"/>
  <c r="S6707" i="4"/>
  <c r="S3870" i="4"/>
  <c r="S6862" i="4"/>
  <c r="S1460" i="4"/>
  <c r="S6072" i="4"/>
  <c r="S3101" i="4"/>
  <c r="S175" i="4"/>
  <c r="S6122" i="4"/>
  <c r="S7412" i="4"/>
  <c r="S1384" i="4"/>
  <c r="S2416" i="4"/>
  <c r="S4686" i="4"/>
  <c r="S2693" i="4"/>
  <c r="S5496" i="4"/>
  <c r="S1683" i="4"/>
  <c r="S5324" i="4"/>
  <c r="S2965" i="4"/>
  <c r="S2611" i="4"/>
  <c r="S1983" i="4"/>
  <c r="S5473" i="4"/>
  <c r="S5212" i="4"/>
  <c r="S2969" i="4"/>
  <c r="S5729" i="4"/>
  <c r="S4284" i="4"/>
  <c r="S6626" i="4"/>
  <c r="S5621" i="4"/>
  <c r="S4352" i="4"/>
  <c r="S466" i="4"/>
  <c r="S5601" i="4"/>
  <c r="S3092" i="4"/>
  <c r="S5342" i="4"/>
  <c r="S5568" i="4"/>
  <c r="S6978" i="4"/>
  <c r="S4255" i="4"/>
  <c r="S2556" i="4"/>
  <c r="S5322" i="4"/>
  <c r="S5202" i="4"/>
  <c r="S339" i="4"/>
  <c r="S3628" i="4"/>
  <c r="S1758" i="4"/>
  <c r="S1628" i="4"/>
  <c r="S3884" i="4"/>
  <c r="S1498" i="4"/>
  <c r="S6763" i="4"/>
  <c r="S5736" i="4"/>
  <c r="S4830" i="4"/>
  <c r="S2225" i="4"/>
  <c r="S1420" i="4"/>
  <c r="S5964" i="4"/>
  <c r="S2582" i="4"/>
  <c r="S2722" i="4"/>
  <c r="S5866" i="4"/>
  <c r="S1081" i="4"/>
  <c r="S1956" i="4"/>
  <c r="S6922" i="4"/>
  <c r="S1511" i="4"/>
  <c r="S2808" i="4"/>
  <c r="S4029" i="4"/>
  <c r="S1273" i="4"/>
  <c r="S5800" i="4"/>
  <c r="S7373" i="4"/>
  <c r="S1971" i="4"/>
  <c r="S6286" i="4"/>
  <c r="S3265" i="4"/>
  <c r="S4818" i="4"/>
  <c r="S7082" i="4"/>
  <c r="S3045" i="4"/>
  <c r="S222" i="4"/>
  <c r="S1055" i="4"/>
  <c r="S3421" i="4"/>
  <c r="S1942" i="4"/>
  <c r="S6177" i="4"/>
  <c r="S4664" i="4"/>
  <c r="S3073" i="4"/>
  <c r="S1264" i="4"/>
  <c r="S516" i="4"/>
  <c r="S690" i="4"/>
  <c r="S5546" i="4"/>
  <c r="S5828" i="4"/>
  <c r="S912" i="4"/>
  <c r="S3305" i="4"/>
  <c r="S1045" i="4"/>
  <c r="S6011" i="4"/>
  <c r="S6486" i="4"/>
  <c r="S2132" i="4"/>
  <c r="S52" i="4"/>
  <c r="S3346" i="4"/>
  <c r="S402" i="4"/>
  <c r="S5055" i="4"/>
  <c r="S3720" i="4"/>
  <c r="S4656" i="4"/>
  <c r="S3090" i="4"/>
  <c r="S1410" i="4"/>
  <c r="S4331" i="4"/>
  <c r="S604" i="4"/>
  <c r="S5408" i="4"/>
  <c r="S6358" i="4"/>
  <c r="S6261" i="4"/>
  <c r="S1468" i="4"/>
  <c r="S6594" i="4"/>
  <c r="S3000" i="4"/>
  <c r="S2015" i="4"/>
  <c r="S2718" i="4"/>
  <c r="S5935" i="4"/>
  <c r="S1921" i="4"/>
  <c r="S5760" i="4"/>
  <c r="S4862" i="4"/>
  <c r="S1411" i="4"/>
  <c r="S3077" i="4"/>
  <c r="S763" i="4"/>
  <c r="S5122" i="4"/>
  <c r="S3023" i="4"/>
  <c r="S789" i="4"/>
  <c r="S6297" i="4"/>
  <c r="S6654" i="4"/>
  <c r="S6718" i="4"/>
  <c r="S2882" i="4"/>
  <c r="S6817" i="4"/>
  <c r="S4920" i="4"/>
  <c r="S2638" i="4"/>
  <c r="S3261" i="4"/>
  <c r="S6829" i="4"/>
  <c r="S7218" i="4"/>
  <c r="S661" i="4"/>
  <c r="S4980" i="4"/>
  <c r="S3598" i="4"/>
  <c r="S3599" i="4"/>
  <c r="S6010" i="4"/>
  <c r="S1603" i="4"/>
  <c r="S779" i="4"/>
  <c r="S1792" i="4"/>
  <c r="S4374" i="4"/>
  <c r="S83" i="4"/>
  <c r="S2498" i="4"/>
  <c r="S3065" i="4"/>
  <c r="S3127" i="4"/>
  <c r="S298" i="4"/>
  <c r="S563" i="4"/>
  <c r="S2026" i="4"/>
  <c r="S6033" i="4"/>
  <c r="S6501" i="4"/>
  <c r="S2072" i="4"/>
  <c r="S1248" i="4"/>
  <c r="S6462" i="4"/>
  <c r="S4388" i="4"/>
  <c r="S4803" i="4"/>
  <c r="S2534" i="4"/>
  <c r="S336" i="4"/>
  <c r="S5455" i="4"/>
  <c r="S2349" i="4"/>
  <c r="S6894" i="4"/>
  <c r="S559" i="4"/>
  <c r="S2381" i="4"/>
  <c r="S3267" i="4"/>
  <c r="S5730" i="4"/>
  <c r="S670" i="4"/>
  <c r="S5176" i="4"/>
  <c r="S5305" i="4"/>
  <c r="S4196" i="4"/>
  <c r="S2089" i="4"/>
  <c r="S5016" i="4"/>
  <c r="S1464" i="4"/>
  <c r="S6057" i="4"/>
  <c r="S6915" i="4"/>
  <c r="S7153" i="4"/>
  <c r="S4575" i="4"/>
  <c r="S6938" i="4"/>
  <c r="S3724" i="4"/>
  <c r="S2618" i="4"/>
  <c r="S3313" i="4"/>
  <c r="S6843" i="4"/>
  <c r="S5617" i="4"/>
  <c r="S1145" i="4"/>
  <c r="S1573" i="4"/>
  <c r="S6158" i="4"/>
  <c r="S4369" i="4"/>
  <c r="S5436" i="4"/>
  <c r="S4454" i="4"/>
  <c r="S5988" i="4"/>
  <c r="S5117" i="4"/>
  <c r="S1621" i="4"/>
  <c r="S6280" i="4"/>
  <c r="S7027" i="4"/>
  <c r="S7361" i="4"/>
  <c r="S5270" i="4"/>
  <c r="S7026" i="4"/>
  <c r="S3859" i="4"/>
  <c r="S2767" i="4"/>
  <c r="S3465" i="4"/>
  <c r="S7065" i="4"/>
  <c r="S167" i="4"/>
  <c r="S1399" i="4"/>
  <c r="S2122" i="4"/>
  <c r="S477" i="4"/>
  <c r="S4816" i="4"/>
  <c r="S6206" i="4"/>
  <c r="S3487" i="4"/>
  <c r="S5339" i="4"/>
  <c r="S3252" i="4"/>
  <c r="S1544" i="4"/>
  <c r="S7284" i="4"/>
  <c r="S6690" i="4"/>
  <c r="S1228" i="4"/>
  <c r="S2138" i="4"/>
  <c r="S1493" i="4"/>
  <c r="S2620" i="4"/>
  <c r="S5704" i="4"/>
  <c r="S3842" i="4"/>
  <c r="S115" i="4"/>
  <c r="S3494" i="4"/>
  <c r="S3126" i="4"/>
  <c r="S5945" i="4"/>
  <c r="S5443" i="4"/>
  <c r="S344" i="4"/>
  <c r="S7182" i="4"/>
  <c r="S185" i="4"/>
  <c r="S3948" i="4"/>
  <c r="S1657" i="4"/>
  <c r="S2124" i="4"/>
  <c r="S2826" i="4"/>
  <c r="S6444" i="4"/>
  <c r="S3159" i="4"/>
  <c r="S1918" i="4"/>
  <c r="S3309" i="4"/>
  <c r="S2218" i="4"/>
  <c r="S2769" i="4"/>
  <c r="S4190" i="4"/>
  <c r="S1900" i="4"/>
  <c r="S3228" i="4"/>
  <c r="S784" i="4"/>
  <c r="S4136" i="4"/>
  <c r="S4770" i="4"/>
  <c r="S843" i="4"/>
  <c r="S660" i="4"/>
  <c r="S5286" i="4"/>
  <c r="S2682" i="4"/>
  <c r="S1365" i="4"/>
  <c r="S5519" i="4"/>
  <c r="S3213" i="4"/>
  <c r="S5892" i="4"/>
  <c r="S7001" i="4"/>
  <c r="S4124" i="4"/>
  <c r="S4932" i="4"/>
  <c r="S932" i="4"/>
  <c r="S1093" i="4"/>
  <c r="S1829" i="4"/>
  <c r="S3218" i="4"/>
  <c r="S6311" i="4"/>
  <c r="S7278" i="4"/>
  <c r="S2222" i="4"/>
  <c r="S2170" i="4"/>
  <c r="S2623" i="4"/>
  <c r="S6994" i="4"/>
  <c r="S1866" i="4"/>
  <c r="S3460" i="4"/>
  <c r="S2657" i="4"/>
  <c r="S2964" i="4"/>
  <c r="S1451" i="4"/>
  <c r="S5904" i="4"/>
  <c r="S3610" i="4"/>
  <c r="S3053" i="4"/>
  <c r="S15" i="4"/>
  <c r="S6139" i="4"/>
  <c r="S7023" i="4"/>
  <c r="S1751" i="4"/>
  <c r="S5633" i="4"/>
  <c r="S429" i="4"/>
  <c r="S1193" i="4"/>
  <c r="S2868" i="4"/>
  <c r="S5182" i="4"/>
  <c r="S28" i="4"/>
  <c r="S272" i="4"/>
  <c r="S632" i="4"/>
  <c r="S5989" i="4"/>
  <c r="S3341" i="4"/>
  <c r="S716" i="4"/>
  <c r="S2510" i="4"/>
  <c r="S4647" i="4"/>
  <c r="S7191" i="4"/>
  <c r="S4639" i="4"/>
  <c r="S672" i="4"/>
  <c r="S1088" i="4"/>
  <c r="S3535" i="4"/>
  <c r="S3873" i="4"/>
  <c r="S6268" i="4"/>
  <c r="S2642" i="4"/>
  <c r="S5967" i="4"/>
  <c r="S5581" i="4"/>
  <c r="S3568" i="4"/>
  <c r="S5574" i="4"/>
  <c r="S4300" i="4"/>
  <c r="S1610" i="4"/>
  <c r="S5399" i="4"/>
  <c r="S4295" i="4"/>
  <c r="S5723" i="4"/>
  <c r="S6065" i="4"/>
  <c r="S3199" i="4"/>
  <c r="S2216" i="4"/>
  <c r="S132" i="4"/>
  <c r="S6099" i="4"/>
  <c r="S5157" i="4"/>
  <c r="S5189" i="4"/>
  <c r="S6438" i="4"/>
  <c r="S3984" i="4"/>
  <c r="S4604" i="4"/>
  <c r="S5332" i="4"/>
  <c r="S7144" i="4"/>
  <c r="S1123" i="4"/>
  <c r="S4132" i="4"/>
  <c r="S5939" i="4"/>
  <c r="S1229" i="4"/>
  <c r="S5853" i="4"/>
  <c r="S2053" i="4"/>
  <c r="S6573" i="4"/>
  <c r="S2386" i="4"/>
  <c r="S7123" i="4"/>
  <c r="S1328" i="4"/>
  <c r="S4365" i="4"/>
  <c r="S4126" i="4"/>
  <c r="S6943" i="4"/>
  <c r="S3581" i="4"/>
  <c r="S6448" i="4"/>
  <c r="S3709" i="4"/>
  <c r="S3766" i="4"/>
  <c r="S7385" i="4"/>
  <c r="S3731" i="4"/>
  <c r="S866" i="4"/>
  <c r="S6947" i="4"/>
  <c r="S1244" i="4"/>
  <c r="S884" i="4"/>
  <c r="S6248" i="4"/>
  <c r="S3894" i="4"/>
  <c r="S6124" i="4"/>
  <c r="S1528" i="4"/>
  <c r="S7298" i="4"/>
  <c r="S1203" i="4"/>
  <c r="S2497" i="4"/>
  <c r="S4187" i="4"/>
  <c r="S4060" i="4"/>
  <c r="S4278" i="4"/>
  <c r="S4868" i="4"/>
  <c r="S4448" i="4"/>
  <c r="S2477" i="4"/>
  <c r="S6265" i="4"/>
  <c r="S6981" i="4"/>
  <c r="S2325" i="4"/>
  <c r="S5356" i="4"/>
  <c r="S1543" i="4"/>
  <c r="S4677" i="4"/>
  <c r="S6131" i="4"/>
  <c r="S287" i="4"/>
  <c r="S1881" i="4"/>
  <c r="S6452" i="4"/>
  <c r="S971" i="4"/>
  <c r="S2385" i="4"/>
  <c r="S6021" i="4"/>
  <c r="S5110" i="4"/>
  <c r="S7117" i="4"/>
  <c r="S7321" i="4"/>
  <c r="S3708" i="4"/>
  <c r="S4219" i="4"/>
  <c r="S4425" i="4"/>
  <c r="S4659" i="4"/>
  <c r="S6121" i="4"/>
  <c r="S2308" i="4"/>
  <c r="S7084" i="4"/>
  <c r="S2703" i="4"/>
  <c r="S5739" i="4"/>
  <c r="S6049" i="4"/>
  <c r="S128" i="4"/>
  <c r="S5477" i="4"/>
  <c r="S6684" i="4"/>
  <c r="S7405" i="4"/>
  <c r="S7020" i="4"/>
  <c r="S2612" i="4"/>
  <c r="S3900" i="4"/>
  <c r="S815" i="4"/>
  <c r="S2607" i="4"/>
  <c r="S524" i="4"/>
  <c r="S6999" i="4"/>
  <c r="S4332" i="4"/>
  <c r="S2606" i="4"/>
  <c r="S7360" i="4"/>
  <c r="S6166" i="4"/>
  <c r="S3497" i="4"/>
  <c r="S7196" i="4"/>
  <c r="S7107" i="4"/>
  <c r="S4878" i="4"/>
  <c r="S1739" i="4"/>
  <c r="S5289" i="4"/>
  <c r="S2615" i="4"/>
  <c r="S6038" i="4"/>
  <c r="S2356" i="4"/>
  <c r="S610" i="4"/>
  <c r="S3840" i="4"/>
  <c r="S2781" i="4"/>
  <c r="S2712" i="4"/>
  <c r="S7353" i="4"/>
  <c r="S4071" i="4"/>
  <c r="S2136" i="4"/>
  <c r="S6224" i="4"/>
  <c r="S5534" i="4"/>
  <c r="S7049" i="4"/>
  <c r="S6251" i="4"/>
  <c r="S4389" i="4"/>
  <c r="S3780" i="4"/>
  <c r="S1416" i="4"/>
  <c r="S3237" i="4"/>
  <c r="S4159" i="4"/>
  <c r="S3110" i="4"/>
  <c r="S6740" i="4"/>
  <c r="S4829" i="4"/>
  <c r="S3572" i="4"/>
  <c r="S3116" i="4"/>
  <c r="S1482" i="4"/>
  <c r="S2434" i="4"/>
  <c r="S3740" i="4"/>
  <c r="S3998" i="4"/>
  <c r="S5545" i="4"/>
  <c r="S5086" i="4"/>
  <c r="S3329" i="4"/>
  <c r="S4463" i="4"/>
  <c r="S5990" i="4"/>
  <c r="S4558" i="4"/>
  <c r="S1920" i="4"/>
  <c r="S4411" i="4"/>
  <c r="S7208" i="4"/>
  <c r="S1052" i="4"/>
  <c r="S176" i="4"/>
  <c r="S3149" i="4"/>
  <c r="S5032" i="4"/>
  <c r="S2214" i="4"/>
  <c r="S6813" i="4"/>
  <c r="S6974" i="4"/>
  <c r="S2805" i="4"/>
  <c r="S1825" i="4"/>
  <c r="S6694" i="4"/>
  <c r="S1760" i="4"/>
  <c r="S7152" i="4"/>
  <c r="S4495" i="4"/>
  <c r="S708" i="4"/>
  <c r="S112" i="4"/>
  <c r="S1338" i="4"/>
  <c r="S1616" i="4"/>
  <c r="S6283" i="4"/>
  <c r="S6521" i="4"/>
  <c r="S207" i="4"/>
  <c r="S5577" i="4"/>
  <c r="S3831" i="4"/>
  <c r="S5502" i="4"/>
  <c r="S6200" i="4"/>
  <c r="S7215" i="4"/>
  <c r="S4919" i="4"/>
  <c r="S1864" i="4"/>
  <c r="S106" i="4"/>
  <c r="S4975" i="4"/>
  <c r="S54" i="4"/>
  <c r="S3131" i="4"/>
  <c r="S1080" i="4"/>
  <c r="S4650" i="4"/>
  <c r="S3642" i="4"/>
  <c r="S1574" i="4"/>
  <c r="S1174" i="4"/>
  <c r="S2000" i="4"/>
  <c r="S6816" i="4"/>
  <c r="S839" i="4"/>
  <c r="S2869" i="4"/>
  <c r="S6211" i="4"/>
  <c r="S4746" i="4"/>
  <c r="S2583" i="4"/>
  <c r="S983" i="4"/>
  <c r="S1791" i="4"/>
  <c r="S6128" i="4"/>
  <c r="S4716" i="4"/>
  <c r="S2277" i="4"/>
  <c r="S4138" i="4"/>
  <c r="S6993" i="4"/>
  <c r="S7069" i="4"/>
  <c r="S206" i="4"/>
  <c r="S6911" i="4"/>
  <c r="S745" i="4"/>
  <c r="S6639" i="4"/>
  <c r="S6928" i="4"/>
  <c r="S6005" i="4"/>
  <c r="S1150" i="4"/>
  <c r="S6389" i="4"/>
  <c r="S865" i="4"/>
  <c r="S5657" i="4"/>
  <c r="S2119" i="4"/>
  <c r="S5416" i="4"/>
  <c r="S6840" i="4"/>
  <c r="S3550" i="4"/>
  <c r="S3515" i="4"/>
  <c r="S3483" i="4"/>
  <c r="S4569" i="4"/>
  <c r="S4294" i="4"/>
  <c r="S1078" i="4"/>
  <c r="S1415" i="4"/>
  <c r="S5136" i="4"/>
  <c r="S2046" i="4"/>
  <c r="S5991" i="4"/>
  <c r="S6868" i="4"/>
  <c r="S3826" i="4"/>
  <c r="S620" i="4"/>
  <c r="S3755" i="4"/>
  <c r="S3275" i="4"/>
  <c r="S4470" i="4"/>
  <c r="S1952" i="4"/>
  <c r="S1962" i="4"/>
  <c r="S1480" i="4"/>
  <c r="S6995" i="4"/>
  <c r="S4378" i="4"/>
  <c r="S447" i="4"/>
  <c r="S7369" i="4"/>
  <c r="S3992" i="4"/>
  <c r="S3809" i="4"/>
  <c r="S766" i="4"/>
  <c r="S2099" i="4"/>
  <c r="S5454" i="4"/>
  <c r="S6575" i="4"/>
  <c r="S3728" i="4"/>
  <c r="S3727" i="4"/>
  <c r="S1726" i="4"/>
  <c r="S5648" i="4"/>
  <c r="S3906" i="4"/>
  <c r="S2146" i="4"/>
  <c r="S1278" i="4"/>
  <c r="S806" i="4"/>
  <c r="S2234" i="4"/>
  <c r="S1283" i="4"/>
  <c r="S4122" i="4"/>
  <c r="S5686" i="4"/>
  <c r="S5134" i="4"/>
  <c r="S896" i="4"/>
  <c r="S5933" i="4"/>
  <c r="S1750" i="4"/>
  <c r="S1778" i="4"/>
  <c r="S3835" i="4"/>
  <c r="S5407" i="4"/>
  <c r="S4638" i="4"/>
  <c r="S1987" i="4"/>
  <c r="S2759" i="4"/>
  <c r="S756" i="4"/>
  <c r="S849" i="4"/>
  <c r="S510" i="4"/>
  <c r="S5542" i="4"/>
  <c r="S5406" i="4"/>
  <c r="S3527" i="4"/>
  <c r="S654" i="4"/>
  <c r="S3371" i="4"/>
  <c r="S7233" i="4"/>
  <c r="S2914" i="4"/>
  <c r="S3718" i="4"/>
  <c r="S1361" i="4"/>
  <c r="S446" i="4"/>
  <c r="S698" i="4"/>
  <c r="S4844" i="4"/>
  <c r="S2003" i="4"/>
  <c r="S2850" i="4"/>
  <c r="S4834" i="4"/>
  <c r="S2646" i="4"/>
  <c r="S3607" i="4"/>
  <c r="S3379" i="4"/>
  <c r="S942" i="4"/>
  <c r="S2227" i="4"/>
  <c r="S931" i="4"/>
  <c r="S1158" i="4"/>
  <c r="S2101" i="4"/>
  <c r="S4106" i="4"/>
  <c r="S5250" i="4"/>
  <c r="S2863" i="4"/>
  <c r="S5099" i="4"/>
  <c r="S97" i="4"/>
  <c r="S2713" i="4"/>
  <c r="S1525" i="4"/>
  <c r="S4627" i="4"/>
  <c r="S2988" i="4"/>
  <c r="S2771" i="4"/>
  <c r="S45" i="4"/>
  <c r="S5522" i="4"/>
  <c r="S4579" i="4"/>
  <c r="S490" i="4"/>
  <c r="S1260" i="4"/>
  <c r="S1068" i="4"/>
  <c r="S2430" i="4"/>
  <c r="S889" i="4"/>
  <c r="S3588" i="4"/>
  <c r="S366" i="4"/>
  <c r="S198" i="4"/>
  <c r="S3251" i="4"/>
  <c r="S5839" i="4"/>
  <c r="S5217" i="4"/>
  <c r="S2673" i="4"/>
  <c r="S5426" i="4"/>
  <c r="S846" i="4"/>
  <c r="S2144" i="4"/>
  <c r="S6602" i="4"/>
  <c r="S251" i="4"/>
  <c r="S3125" i="4"/>
  <c r="S4938" i="4"/>
  <c r="S6250" i="4"/>
  <c r="S876" i="4"/>
  <c r="S89" i="4"/>
  <c r="S933" i="4"/>
  <c r="S3372" i="4"/>
  <c r="S901" i="4"/>
  <c r="S6335" i="4"/>
  <c r="S7138" i="4"/>
  <c r="S318" i="4"/>
  <c r="S1149" i="4"/>
  <c r="S3504" i="4"/>
  <c r="S428" i="4"/>
  <c r="S6269" i="4"/>
  <c r="S4763" i="4"/>
  <c r="S3660" i="4"/>
  <c r="S3478" i="4"/>
  <c r="S689" i="4"/>
  <c r="S3469" i="4"/>
  <c r="S75" i="4"/>
  <c r="S6704" i="4"/>
  <c r="S5208" i="4"/>
  <c r="S2496" i="4"/>
  <c r="S2913" i="4"/>
  <c r="S1447" i="4"/>
  <c r="S6666" i="4"/>
  <c r="S937" i="4"/>
  <c r="S2361" i="4"/>
  <c r="S3420" i="4"/>
  <c r="S586" i="4"/>
  <c r="S4630" i="4"/>
  <c r="S5277" i="4"/>
  <c r="S269" i="4"/>
  <c r="S3145" i="4"/>
  <c r="S4918" i="4"/>
  <c r="S139" i="4"/>
  <c r="S755" i="4"/>
  <c r="S6059" i="4"/>
  <c r="S6252" i="4"/>
  <c r="S4586" i="4"/>
  <c r="S6315" i="4"/>
  <c r="S5552" i="4"/>
  <c r="S7314" i="4"/>
  <c r="S1492" i="4"/>
  <c r="S6044" i="4"/>
  <c r="S7125" i="4"/>
  <c r="S615" i="4"/>
  <c r="S6134" i="4"/>
  <c r="S1011" i="4"/>
  <c r="S2215" i="4"/>
  <c r="S2991" i="4"/>
  <c r="S6966" i="4"/>
  <c r="S616" i="4"/>
  <c r="S5834" i="4"/>
  <c r="S5714" i="4"/>
  <c r="S1293" i="4"/>
  <c r="S5237" i="4"/>
  <c r="S986" i="4"/>
  <c r="S2688" i="4"/>
  <c r="S5200" i="4"/>
  <c r="S2947" i="4"/>
  <c r="S208" i="4"/>
  <c r="S260" i="4"/>
  <c r="S7124" i="4"/>
  <c r="S2955" i="4"/>
  <c r="S4499" i="4"/>
  <c r="S735" i="4"/>
  <c r="S472" i="4"/>
  <c r="S4050" i="4"/>
  <c r="S6506" i="4"/>
  <c r="S2292" i="4"/>
  <c r="S3197" i="4"/>
  <c r="S100" i="4"/>
  <c r="S2417" i="4"/>
  <c r="S3981" i="4"/>
  <c r="S5300" i="4"/>
  <c r="S2711" i="4"/>
  <c r="S7397" i="4"/>
  <c r="S3796" i="4"/>
  <c r="S5553" i="4"/>
  <c r="S5777" i="4"/>
  <c r="S2815" i="4"/>
  <c r="S5330" i="4"/>
  <c r="S625" i="4"/>
  <c r="S3920" i="4"/>
  <c r="S172" i="4"/>
  <c r="S1819" i="4"/>
  <c r="S4176" i="4"/>
  <c r="S1827" i="4"/>
  <c r="S6955" i="4"/>
  <c r="S6619" i="4"/>
  <c r="S5221" i="4"/>
  <c r="S2362" i="4"/>
  <c r="S2098" i="4"/>
  <c r="S4351" i="4"/>
  <c r="S3046" i="4"/>
  <c r="S1538" i="4"/>
  <c r="S3244" i="4"/>
  <c r="S5392" i="4"/>
  <c r="S1113" i="4"/>
  <c r="S6908" i="4"/>
  <c r="S965" i="4"/>
  <c r="S5439" i="4"/>
  <c r="S2982" i="4"/>
  <c r="S6808" i="4"/>
  <c r="S1213" i="4"/>
  <c r="S6952" i="4"/>
  <c r="S4758" i="4"/>
  <c r="S5827" i="4"/>
  <c r="S6015" i="4"/>
  <c r="S1753" i="4"/>
  <c r="S5409" i="4"/>
  <c r="S2126" i="4"/>
  <c r="S6727" i="4"/>
  <c r="S48" i="4"/>
  <c r="S1576" i="4"/>
  <c r="S7167" i="4"/>
  <c r="S7282" i="4"/>
  <c r="S4247" i="4"/>
  <c r="S3214" i="4"/>
  <c r="S4000" i="4"/>
  <c r="S892" i="4"/>
  <c r="S3982" i="4"/>
  <c r="S2445" i="4"/>
  <c r="S3760" i="4"/>
  <c r="S3081" i="4"/>
  <c r="S5485" i="4"/>
  <c r="S6851" i="4"/>
  <c r="S6210" i="4"/>
  <c r="S4268" i="4"/>
  <c r="S1026" i="4"/>
  <c r="S7188" i="4"/>
  <c r="S1250" i="4"/>
  <c r="S1969" i="4"/>
  <c r="S364" i="4"/>
  <c r="S543" i="4"/>
  <c r="S7005" i="4"/>
  <c r="S3803" i="4"/>
  <c r="S4348" i="4"/>
  <c r="S2977" i="4"/>
  <c r="S2908" i="4"/>
  <c r="S6330" i="4"/>
  <c r="S2940" i="4"/>
  <c r="S2202" i="4"/>
  <c r="S3132" i="4"/>
  <c r="S6770" i="4"/>
  <c r="S3293" i="4"/>
  <c r="S2321" i="4"/>
  <c r="S3018" i="4"/>
  <c r="S6396" i="4"/>
  <c r="S3526" i="4"/>
  <c r="S31" i="4"/>
  <c r="S5475" i="4"/>
  <c r="S1082" i="4"/>
  <c r="S1826" i="4"/>
  <c r="S2226" i="4"/>
  <c r="S3220" i="4"/>
  <c r="S1130" i="4"/>
  <c r="S3852" i="4"/>
  <c r="S3472" i="4"/>
  <c r="S2354" i="4"/>
  <c r="S869" i="4"/>
  <c r="S5425" i="4"/>
  <c r="S5973" i="4"/>
  <c r="S4747" i="4"/>
  <c r="S2621" i="4"/>
  <c r="S6232" i="4"/>
  <c r="S4068" i="4"/>
  <c r="S1697" i="4"/>
  <c r="S2370" i="4"/>
  <c r="S4876" i="4"/>
  <c r="S5858" i="4"/>
  <c r="S1494" i="4"/>
  <c r="S6490" i="4"/>
  <c r="S4105" i="4"/>
  <c r="S6416" i="4"/>
  <c r="S6913" i="4"/>
  <c r="S38" i="4"/>
  <c r="S5793" i="4"/>
  <c r="S2879" i="4"/>
  <c r="S320" i="4"/>
  <c r="S1311" i="4"/>
  <c r="S2828" i="4"/>
  <c r="S3633" i="4"/>
  <c r="S636" i="4"/>
  <c r="S4894" i="4"/>
  <c r="S3913" i="4"/>
  <c r="S4521" i="4"/>
  <c r="S2369" i="4"/>
  <c r="S225" i="4"/>
  <c r="S4237" i="4"/>
  <c r="S5004" i="4"/>
  <c r="S2476" i="4"/>
  <c r="S5540" i="4"/>
  <c r="S6528" i="4"/>
  <c r="S7135" i="4"/>
  <c r="S862" i="4"/>
  <c r="S5894" i="4"/>
  <c r="S3017" i="4"/>
  <c r="S656" i="4"/>
  <c r="S1481" i="4"/>
  <c r="S3122" i="4"/>
  <c r="S4328" i="4"/>
  <c r="S888" i="4"/>
  <c r="S5150" i="4"/>
  <c r="S4044" i="4"/>
  <c r="S4654" i="4"/>
  <c r="S2664" i="4"/>
  <c r="S2474" i="4"/>
  <c r="S4420" i="4"/>
  <c r="S6596" i="4"/>
  <c r="S6786" i="4"/>
  <c r="S5248" i="4"/>
  <c r="S7189" i="4"/>
  <c r="S561" i="4"/>
  <c r="S4232" i="4"/>
  <c r="S5336" i="4"/>
  <c r="S871" i="4"/>
  <c r="S1785" i="4"/>
  <c r="S2573" i="4"/>
  <c r="S2746" i="4"/>
  <c r="S1479" i="4"/>
  <c r="S6180" i="4"/>
  <c r="S5851" i="4"/>
  <c r="S7294" i="4"/>
  <c r="S6914" i="4"/>
  <c r="S143" i="4"/>
  <c r="S3112" i="4"/>
  <c r="S2223" i="4"/>
  <c r="S2900" i="4"/>
  <c r="S6143" i="4"/>
  <c r="S4906" i="4"/>
  <c r="S391" i="4"/>
  <c r="S4341" i="4"/>
  <c r="S3735" i="4"/>
  <c r="S6756" i="4"/>
  <c r="S5238" i="4"/>
  <c r="S1074" i="4"/>
  <c r="S4772" i="4"/>
  <c r="S5255" i="4"/>
  <c r="S2939" i="4"/>
  <c r="S5235" i="4"/>
  <c r="S4277" i="4"/>
  <c r="S4955" i="4"/>
  <c r="S1182" i="4"/>
  <c r="S1509" i="4"/>
  <c r="S6515" i="4"/>
  <c r="S3356" i="4"/>
  <c r="S6417" i="4"/>
  <c r="S6402" i="4"/>
  <c r="S3129" i="4"/>
  <c r="S2625" i="4"/>
  <c r="S7267" i="4"/>
  <c r="S5396" i="4"/>
  <c r="S5272" i="4"/>
  <c r="S1833" i="4"/>
  <c r="S1171" i="4"/>
  <c r="S5142" i="4"/>
  <c r="S4252" i="4"/>
  <c r="S5975" i="4"/>
  <c r="S224" i="4"/>
  <c r="S1075" i="4"/>
  <c r="S4279" i="4"/>
  <c r="S4849" i="4"/>
  <c r="S6871" i="4"/>
  <c r="S5780" i="4"/>
  <c r="S4592" i="4"/>
  <c r="S7109" i="4"/>
  <c r="S4719" i="4"/>
  <c r="S5160" i="4"/>
  <c r="S2406" i="4"/>
  <c r="S3996" i="4"/>
  <c r="S60" i="4"/>
  <c r="S1364" i="4"/>
  <c r="S4896" i="4"/>
  <c r="S5951" i="4"/>
  <c r="S125" i="4"/>
  <c r="S3942" i="4"/>
  <c r="S6760" i="4"/>
  <c r="S5768" i="4"/>
  <c r="S7262" i="4"/>
  <c r="S4205" i="4"/>
  <c r="S1061" i="4"/>
  <c r="S1584" i="4"/>
  <c r="S4837" i="4"/>
  <c r="S3060" i="4"/>
  <c r="S3226" i="4"/>
  <c r="S2444" i="4"/>
  <c r="S2678" i="4"/>
  <c r="S1887" i="4"/>
  <c r="S3621" i="4"/>
  <c r="S116" i="4"/>
  <c r="S111" i="4"/>
  <c r="S4766" i="4"/>
  <c r="S2866" i="4"/>
  <c r="S4520" i="4"/>
  <c r="S1387" i="4"/>
  <c r="S6889" i="4"/>
  <c r="S5698" i="4"/>
  <c r="S1057" i="4"/>
  <c r="S1477" i="4"/>
  <c r="S137" i="4"/>
  <c r="S1729" i="4"/>
  <c r="S6102" i="4"/>
  <c r="S2428" i="4"/>
  <c r="S5852" i="4"/>
  <c r="S7200" i="4"/>
  <c r="S1732" i="4"/>
  <c r="S3556" i="4"/>
  <c r="S2857" i="4"/>
  <c r="S3301" i="4"/>
  <c r="S3896" i="4"/>
  <c r="S6446" i="4"/>
  <c r="S1834" i="4"/>
  <c r="S4552" i="4"/>
  <c r="S259" i="4"/>
  <c r="S5116" i="4"/>
  <c r="S2023" i="4"/>
  <c r="S2588" i="4"/>
  <c r="S301" i="4"/>
  <c r="S3542" i="4"/>
  <c r="S2681" i="4"/>
  <c r="S6593" i="4"/>
  <c r="S2652" i="4"/>
  <c r="S5051" i="4"/>
  <c r="S2469" i="4"/>
  <c r="S5926" i="4"/>
  <c r="S4291" i="4"/>
  <c r="S6700" i="4"/>
  <c r="S7408" i="4"/>
  <c r="S6807" i="4"/>
  <c r="S5197" i="4"/>
  <c r="S3752" i="4"/>
  <c r="S4287" i="4"/>
  <c r="S3541" i="4"/>
  <c r="S277" i="4"/>
  <c r="S4360" i="4"/>
  <c r="S2169" i="4"/>
  <c r="S6809" i="4"/>
  <c r="S3904" i="4"/>
  <c r="S1239" i="4"/>
  <c r="S6432" i="4"/>
  <c r="S5251" i="4"/>
  <c r="S5463" i="4"/>
  <c r="S3733" i="4"/>
  <c r="S3821" i="4"/>
  <c r="S3830" i="4"/>
  <c r="S4073" i="4"/>
  <c r="S2025" i="4"/>
  <c r="S5814" i="4"/>
  <c r="S5185" i="4"/>
  <c r="S1380" i="4"/>
  <c r="S3710" i="4"/>
  <c r="S596" i="4"/>
  <c r="S2935" i="4"/>
  <c r="S6934" i="4"/>
  <c r="S6852" i="4"/>
  <c r="S7336" i="4"/>
  <c r="S4511" i="4"/>
  <c r="S7312" i="4"/>
  <c r="S6341" i="4"/>
  <c r="S7382" i="4"/>
  <c r="S7180" i="4"/>
  <c r="S6603" i="4"/>
  <c r="S5919" i="4"/>
  <c r="S416" i="4"/>
  <c r="S3492" i="4"/>
  <c r="S5832" i="4"/>
  <c r="S3593" i="4"/>
  <c r="S5435" i="4"/>
  <c r="S7179" i="4"/>
  <c r="S7221" i="4"/>
  <c r="S1600" i="4"/>
  <c r="S1106" i="4"/>
  <c r="S1438" i="4"/>
  <c r="S6998" i="4"/>
  <c r="S2117" i="4"/>
  <c r="S5769" i="4"/>
  <c r="S3316" i="4"/>
  <c r="S4403" i="4"/>
  <c r="S2257" i="4"/>
  <c r="S1059" i="4"/>
  <c r="S7359" i="4"/>
  <c r="S5517" i="4"/>
  <c r="S777" i="4"/>
  <c r="S2179" i="4"/>
  <c r="S5065" i="4"/>
  <c r="S5480" i="4"/>
  <c r="S2777" i="4"/>
  <c r="S227" i="4"/>
  <c r="S46" i="4"/>
  <c r="S1798" i="4"/>
  <c r="S3304" i="4"/>
  <c r="S6422" i="4"/>
  <c r="S5337" i="4"/>
  <c r="S324" i="4"/>
  <c r="S5430" i="4"/>
  <c r="S5701" i="4"/>
  <c r="S514" i="4"/>
  <c r="S7187" i="4"/>
  <c r="S5855" i="4"/>
  <c r="S4036" i="4"/>
  <c r="S186" i="4"/>
  <c r="S694" i="4"/>
  <c r="S5465" i="4"/>
  <c r="S3203" i="4"/>
  <c r="S4245" i="4"/>
  <c r="S507" i="4"/>
  <c r="S6136" i="4"/>
  <c r="S5381" i="4"/>
  <c r="S1131" i="4"/>
  <c r="S2987" i="4"/>
  <c r="S2725" i="4"/>
  <c r="S2832" i="4"/>
  <c r="S4764" i="4"/>
  <c r="S2239" i="4"/>
  <c r="S2774" i="4"/>
  <c r="S6788" i="4"/>
  <c r="S2066" i="4"/>
  <c r="S1345" i="4"/>
  <c r="S1237" i="4"/>
  <c r="S2946" i="4"/>
  <c r="S4530" i="4"/>
  <c r="S7392" i="4"/>
  <c r="S6774" i="4"/>
  <c r="S5388" i="4"/>
  <c r="S4833" i="4"/>
  <c r="S3118" i="4"/>
  <c r="S822" i="4"/>
  <c r="S4529" i="4"/>
  <c r="S6449" i="4"/>
  <c r="S2635" i="4"/>
  <c r="S2622" i="4"/>
  <c r="S94" i="4"/>
  <c r="S1079" i="4"/>
  <c r="S1832" i="4"/>
  <c r="S4346" i="4"/>
  <c r="S382" i="4"/>
  <c r="S244" i="4"/>
  <c r="S2585" i="4"/>
  <c r="S1230" i="4"/>
  <c r="S1992" i="4"/>
  <c r="S7399" i="4"/>
  <c r="S2792" i="4"/>
  <c r="S2096" i="4"/>
  <c r="S5725" i="4"/>
  <c r="S1944" i="4"/>
  <c r="S4169" i="4"/>
  <c r="S635" i="4"/>
  <c r="S5453" i="4"/>
  <c r="S3857" i="4"/>
  <c r="S5931" i="4"/>
  <c r="S338" i="4"/>
  <c r="S7056" i="4"/>
  <c r="S3991" i="4"/>
  <c r="S7035" i="4"/>
  <c r="S5835" i="4"/>
  <c r="S1478" i="4"/>
  <c r="S3586" i="4"/>
  <c r="S150" i="4"/>
  <c r="S2848" i="4"/>
  <c r="S2219" i="4"/>
  <c r="S117" i="4"/>
  <c r="S1656" i="4"/>
  <c r="S3808" i="4"/>
  <c r="S4692" i="4"/>
  <c r="S2161" i="4"/>
  <c r="S6705" i="4"/>
  <c r="S3005" i="4"/>
  <c r="S649" i="4"/>
  <c r="S6784" i="4"/>
  <c r="S2778" i="4"/>
  <c r="S1790" i="4"/>
  <c r="S1444" i="4"/>
  <c r="S2247" i="4"/>
  <c r="S5072" i="4"/>
  <c r="S2403" i="4"/>
  <c r="S2937" i="4"/>
  <c r="S5805" i="4"/>
  <c r="S256" i="4"/>
  <c r="S6606" i="4"/>
  <c r="S3083" i="4"/>
  <c r="S2765" i="4"/>
  <c r="S4570" i="4"/>
  <c r="S1413" i="4"/>
  <c r="S5487" i="4"/>
  <c r="S7042" i="4"/>
  <c r="S3817" i="4"/>
  <c r="S2120" i="4"/>
  <c r="S5744" i="4"/>
  <c r="S1558" i="4"/>
  <c r="S6949" i="4"/>
  <c r="S6865" i="4"/>
  <c r="S1879" i="4"/>
  <c r="S2371" i="4"/>
  <c r="S1772" i="4"/>
  <c r="S1841" i="4"/>
  <c r="S1038" i="4"/>
  <c r="S663" i="4"/>
  <c r="S1926" i="4"/>
  <c r="S526" i="4"/>
  <c r="S483" i="4"/>
  <c r="S5508" i="4"/>
  <c r="S310" i="4"/>
  <c r="S2562" i="4"/>
  <c r="S3954" i="4"/>
  <c r="S3299" i="4"/>
  <c r="S1167" i="4"/>
  <c r="S4392" i="4"/>
  <c r="S6776" i="4"/>
  <c r="S5311" i="4"/>
  <c r="S3907" i="4"/>
  <c r="S2662" i="4"/>
  <c r="S2110" i="4"/>
  <c r="S3006" i="4"/>
  <c r="S7121" i="4"/>
  <c r="S1071" i="4"/>
  <c r="S3509" i="4"/>
  <c r="S2055" i="4"/>
  <c r="S2589" i="4"/>
  <c r="S3689" i="4"/>
  <c r="S4821" i="4"/>
  <c r="S6009" i="4"/>
  <c r="S4182" i="4"/>
  <c r="S5493" i="4"/>
  <c r="S1235" i="4"/>
  <c r="S3787" i="4"/>
  <c r="S3802" i="4"/>
  <c r="S2704" i="4"/>
  <c r="S3762" i="4"/>
  <c r="S2030" i="4"/>
  <c r="S3965" i="4"/>
  <c r="S2576" i="4"/>
  <c r="S3945" i="4"/>
  <c r="S2297" i="4"/>
  <c r="S5823" i="4"/>
  <c r="S4839" i="4"/>
  <c r="S5149" i="4"/>
  <c r="S2388" i="4"/>
  <c r="S3050" i="4"/>
  <c r="S5942" i="4"/>
  <c r="S3793" i="4"/>
  <c r="S3631" i="4"/>
  <c r="S6203" i="4"/>
  <c r="S6253" i="4"/>
  <c r="S3334" i="4"/>
  <c r="S7214" i="4"/>
  <c r="S5925" i="4"/>
  <c r="S492" i="4"/>
  <c r="S1100" i="4"/>
  <c r="S1465" i="4"/>
  <c r="S1135" i="4"/>
  <c r="S5781" i="4"/>
  <c r="S985" i="4"/>
  <c r="S263" i="4"/>
  <c r="S230" i="4"/>
  <c r="S3563" i="4"/>
  <c r="S3888" i="4"/>
  <c r="S5619" i="4"/>
  <c r="S5667" i="4"/>
  <c r="S4407" i="4"/>
  <c r="S4134" i="4"/>
  <c r="S2902" i="4"/>
  <c r="S4802" i="4"/>
  <c r="S703" i="4"/>
  <c r="S3729" i="4"/>
  <c r="S3099" i="4"/>
  <c r="S7077" i="4"/>
  <c r="S3573" i="4"/>
  <c r="S2723" i="4"/>
  <c r="S1366" i="4"/>
  <c r="S5017" i="4"/>
  <c r="S4824" i="4"/>
  <c r="S2201" i="4"/>
  <c r="S5092" i="4"/>
  <c r="S6527" i="4"/>
  <c r="S4567" i="4"/>
  <c r="S4856" i="4"/>
  <c r="S1227" i="4"/>
  <c r="S6919" i="4"/>
  <c r="S860" i="4"/>
  <c r="S3582" i="4"/>
  <c r="S57" i="4"/>
  <c r="S3459" i="4"/>
  <c r="S4633" i="4"/>
  <c r="W10" i="1" l="1"/>
  <c r="W11" i="1"/>
  <c r="P33" i="12"/>
  <c r="P19" i="12"/>
  <c r="P7" i="12"/>
  <c r="P32" i="12"/>
  <c r="P18" i="12"/>
  <c r="P6" i="12"/>
  <c r="P31" i="12"/>
  <c r="P17" i="12"/>
  <c r="P30" i="12"/>
  <c r="P16" i="12"/>
  <c r="P27" i="12"/>
  <c r="P15" i="12"/>
  <c r="P26" i="12"/>
  <c r="P14" i="12"/>
  <c r="P25" i="12"/>
  <c r="P13" i="12"/>
  <c r="P24" i="12"/>
  <c r="P12" i="12"/>
  <c r="P23" i="12"/>
  <c r="P11" i="12"/>
  <c r="P22" i="12"/>
  <c r="P10" i="12"/>
  <c r="P21" i="12"/>
  <c r="P20" i="12"/>
  <c r="P9" i="12"/>
  <c r="P8" i="12"/>
  <c r="N25" i="12"/>
  <c r="N32" i="12"/>
  <c r="N33" i="12"/>
  <c r="N31" i="12"/>
  <c r="M9" i="12"/>
  <c r="N21" i="12"/>
  <c r="N30" i="12"/>
  <c r="N18" i="12"/>
  <c r="N29" i="12"/>
  <c r="P5" i="12"/>
  <c r="N9" i="12"/>
  <c r="N19" i="12"/>
  <c r="N8" i="12"/>
  <c r="N10" i="12"/>
  <c r="P29" i="12"/>
  <c r="N23" i="12"/>
  <c r="N6" i="12"/>
  <c r="N22" i="12"/>
  <c r="N12" i="12"/>
  <c r="N14" i="12"/>
  <c r="N20" i="12"/>
  <c r="N26" i="12"/>
  <c r="N15" i="12"/>
  <c r="N17" i="12"/>
  <c r="N5" i="12"/>
  <c r="N24" i="12"/>
  <c r="N16" i="12"/>
  <c r="N7" i="12"/>
  <c r="N27" i="12"/>
  <c r="N13" i="12"/>
  <c r="N28" i="12"/>
  <c r="N11" i="12"/>
  <c r="P28" i="12"/>
  <c r="P4" i="12"/>
  <c r="N4" i="12"/>
  <c r="M177" i="7"/>
  <c r="M190" i="7"/>
  <c r="M185" i="7"/>
  <c r="M180" i="7"/>
  <c r="M173" i="7"/>
  <c r="M187" i="7"/>
  <c r="M175" i="7"/>
  <c r="M179" i="7"/>
  <c r="M189" i="7"/>
  <c r="M184" i="7"/>
  <c r="M172" i="7"/>
  <c r="M178" i="7"/>
  <c r="M186" i="7"/>
  <c r="M182" i="7"/>
  <c r="M174" i="7"/>
  <c r="M181" i="7"/>
  <c r="M188" i="7"/>
  <c r="M176" i="7"/>
  <c r="M183" i="7"/>
  <c r="M171" i="7"/>
  <c r="N178" i="7"/>
  <c r="N180" i="7"/>
  <c r="N182" i="7"/>
  <c r="N187" i="7"/>
  <c r="N171" i="7"/>
  <c r="N190" i="7"/>
  <c r="N174" i="7"/>
  <c r="N189" i="7"/>
  <c r="N177" i="7"/>
  <c r="N176" i="7"/>
  <c r="N188" i="7"/>
  <c r="N172" i="7"/>
  <c r="N184" i="7"/>
  <c r="N181" i="7"/>
  <c r="N179" i="7"/>
  <c r="N186" i="7"/>
  <c r="N173" i="7"/>
  <c r="N183" i="7"/>
  <c r="N185" i="7"/>
  <c r="N175" i="7"/>
  <c r="J126" i="7"/>
  <c r="H43" i="7"/>
  <c r="L103" i="7"/>
  <c r="L65" i="7"/>
  <c r="L120" i="7"/>
  <c r="J38" i="7"/>
  <c r="L133" i="7"/>
  <c r="J182" i="7"/>
  <c r="L88" i="7"/>
  <c r="L61" i="7"/>
  <c r="L91" i="7"/>
  <c r="L177" i="7"/>
  <c r="J146" i="7"/>
  <c r="J78" i="7"/>
  <c r="L25" i="7"/>
  <c r="H25" i="7"/>
  <c r="J123" i="7"/>
  <c r="H187" i="7"/>
  <c r="H190" i="7"/>
  <c r="J111" i="7"/>
  <c r="L66" i="7"/>
  <c r="L162" i="7"/>
  <c r="L171" i="7"/>
  <c r="J175" i="7"/>
  <c r="L90" i="7"/>
  <c r="H80" i="7"/>
  <c r="J135" i="7"/>
  <c r="L34" i="7"/>
  <c r="J174" i="7"/>
  <c r="H48" i="7"/>
  <c r="J167" i="7"/>
  <c r="J24" i="7"/>
  <c r="H62" i="7"/>
  <c r="J37" i="7"/>
  <c r="J20" i="7"/>
  <c r="L134" i="7"/>
  <c r="H185" i="7"/>
  <c r="L42" i="7"/>
  <c r="L110" i="7"/>
  <c r="H101" i="7"/>
  <c r="J51" i="7"/>
  <c r="J176" i="7"/>
  <c r="H79" i="7"/>
  <c r="H40" i="7"/>
  <c r="H54" i="7"/>
  <c r="J132" i="7"/>
  <c r="J154" i="7"/>
  <c r="L56" i="7"/>
  <c r="L122" i="7"/>
  <c r="L87" i="7"/>
  <c r="J12" i="7"/>
  <c r="J170" i="7"/>
  <c r="L57" i="7"/>
  <c r="L187" i="7"/>
  <c r="J58" i="7"/>
  <c r="L52" i="7"/>
  <c r="L131" i="7"/>
  <c r="J179" i="7"/>
  <c r="L92" i="7"/>
  <c r="J22" i="7"/>
  <c r="L69" i="7"/>
  <c r="J46" i="7"/>
  <c r="L156" i="7"/>
  <c r="L33" i="7"/>
  <c r="L155" i="7"/>
  <c r="L144" i="7"/>
  <c r="L49" i="7"/>
  <c r="L179" i="7"/>
  <c r="H91" i="7"/>
  <c r="J104" i="7"/>
  <c r="H118" i="7"/>
  <c r="J133" i="7"/>
  <c r="H78" i="7"/>
  <c r="H39" i="7"/>
  <c r="H58" i="7"/>
  <c r="J97" i="7"/>
  <c r="H63" i="7"/>
  <c r="J55" i="7"/>
  <c r="H13" i="7"/>
  <c r="L138" i="7"/>
  <c r="H188" i="7"/>
  <c r="J160" i="7"/>
  <c r="H19" i="7"/>
  <c r="J136" i="7"/>
  <c r="J88" i="7"/>
  <c r="J129" i="7"/>
  <c r="H82" i="7"/>
  <c r="L70" i="7"/>
  <c r="L130" i="7"/>
  <c r="H182" i="7"/>
  <c r="H33" i="7"/>
  <c r="H148" i="7"/>
  <c r="J114" i="7"/>
  <c r="J50" i="7"/>
  <c r="J14" i="7"/>
  <c r="L67" i="7"/>
  <c r="J156" i="7"/>
  <c r="L72" i="7"/>
  <c r="L169" i="7"/>
  <c r="L68" i="7"/>
  <c r="L47" i="7"/>
  <c r="L124" i="7"/>
  <c r="L145" i="7"/>
  <c r="J102" i="7"/>
  <c r="L81" i="7"/>
  <c r="L15" i="7"/>
  <c r="L149" i="7"/>
  <c r="J28" i="7"/>
  <c r="H150" i="7"/>
  <c r="J73" i="7"/>
  <c r="H109" i="7"/>
  <c r="J149" i="7"/>
  <c r="J181" i="7"/>
  <c r="H15" i="7"/>
  <c r="L86" i="7"/>
  <c r="H64" i="7"/>
  <c r="H153" i="7"/>
  <c r="H128" i="7"/>
  <c r="J71" i="7"/>
  <c r="L142" i="7"/>
  <c r="H65" i="7"/>
  <c r="L22" i="7"/>
  <c r="H29" i="7"/>
  <c r="J177" i="7"/>
  <c r="H84" i="7"/>
  <c r="H14" i="7"/>
  <c r="H50" i="7"/>
  <c r="H108" i="7"/>
  <c r="H112" i="7"/>
  <c r="L74" i="7"/>
  <c r="H92" i="7"/>
  <c r="H21" i="7"/>
  <c r="H114" i="7"/>
  <c r="H26" i="7"/>
  <c r="J68" i="7"/>
  <c r="H12" i="7"/>
  <c r="H83" i="7"/>
  <c r="H154" i="7"/>
  <c r="L104" i="7"/>
  <c r="J118" i="7"/>
  <c r="J42" i="7"/>
  <c r="J85" i="7"/>
  <c r="L64" i="7"/>
  <c r="J90" i="7"/>
  <c r="L77" i="7"/>
  <c r="L39" i="7"/>
  <c r="L150" i="7"/>
  <c r="L60" i="7"/>
  <c r="L123" i="7"/>
  <c r="J74" i="7"/>
  <c r="J18" i="7"/>
  <c r="L32" i="7"/>
  <c r="L37" i="7"/>
  <c r="J143" i="7"/>
  <c r="L158" i="7"/>
  <c r="H152" i="7"/>
  <c r="L119" i="7"/>
  <c r="H145" i="7"/>
  <c r="H168" i="7"/>
  <c r="L118" i="7"/>
  <c r="L96" i="7"/>
  <c r="H66" i="7"/>
  <c r="J113" i="7"/>
  <c r="H103" i="7"/>
  <c r="H107" i="7"/>
  <c r="H23" i="7"/>
  <c r="H47" i="7"/>
  <c r="J60" i="7"/>
  <c r="H35" i="7"/>
  <c r="H61" i="7"/>
  <c r="J157" i="7"/>
  <c r="J127" i="7"/>
  <c r="H141" i="7"/>
  <c r="J169" i="7"/>
  <c r="J140" i="7"/>
  <c r="J76" i="7"/>
  <c r="J77" i="7"/>
  <c r="J124" i="7"/>
  <c r="L98" i="7"/>
  <c r="H44" i="7"/>
  <c r="J11" i="7"/>
  <c r="H183" i="7"/>
  <c r="J43" i="7"/>
  <c r="L186" i="7"/>
  <c r="L41" i="7"/>
  <c r="H166" i="7"/>
  <c r="L11" i="7"/>
  <c r="L45" i="7"/>
  <c r="L83" i="7"/>
  <c r="L141" i="7"/>
  <c r="L99" i="7"/>
  <c r="H161" i="7"/>
  <c r="L152" i="7"/>
  <c r="H164" i="7"/>
  <c r="J163" i="7"/>
  <c r="J142" i="7"/>
  <c r="J130" i="7"/>
  <c r="L115" i="7"/>
  <c r="J30" i="7"/>
  <c r="L105" i="7"/>
  <c r="L43" i="7"/>
  <c r="H171" i="7"/>
  <c r="L161" i="7"/>
  <c r="J186" i="7"/>
  <c r="L164" i="7"/>
  <c r="H172" i="7"/>
  <c r="H116" i="7"/>
  <c r="H53" i="7"/>
  <c r="J75" i="7"/>
  <c r="J67" i="7"/>
  <c r="H16" i="7"/>
  <c r="L18" i="7"/>
  <c r="H32" i="7"/>
  <c r="H17" i="7"/>
  <c r="H31" i="7"/>
  <c r="H125" i="7"/>
  <c r="J93" i="7"/>
  <c r="J180" i="7"/>
  <c r="L126" i="7"/>
  <c r="J139" i="7"/>
  <c r="H57" i="7"/>
  <c r="H81" i="7"/>
  <c r="J95" i="7"/>
  <c r="J173" i="7"/>
  <c r="H94" i="7"/>
  <c r="J165" i="7"/>
  <c r="H156" i="7"/>
  <c r="J56" i="7"/>
  <c r="J171" i="7"/>
  <c r="L101" i="7"/>
  <c r="L75" i="7"/>
  <c r="L97" i="7"/>
  <c r="J70" i="7"/>
  <c r="L189" i="7"/>
  <c r="L93" i="7"/>
  <c r="L16" i="7"/>
  <c r="J158" i="7"/>
  <c r="L21" i="7"/>
  <c r="H49" i="7"/>
  <c r="L35" i="7"/>
  <c r="L116" i="7"/>
  <c r="L183" i="7"/>
  <c r="L139" i="7"/>
  <c r="J144" i="7"/>
  <c r="J49" i="7"/>
  <c r="H179" i="7"/>
  <c r="J91" i="7"/>
  <c r="H146" i="7"/>
  <c r="H170" i="7"/>
  <c r="J189" i="7"/>
  <c r="J137" i="7"/>
  <c r="J168" i="7"/>
  <c r="H102" i="7"/>
  <c r="H174" i="7"/>
  <c r="H106" i="7"/>
  <c r="H87" i="7"/>
  <c r="J184" i="7"/>
  <c r="J45" i="7"/>
  <c r="H151" i="7"/>
  <c r="L178" i="7"/>
  <c r="H131" i="7"/>
  <c r="H100" i="7"/>
  <c r="J159" i="7"/>
  <c r="J120" i="7"/>
  <c r="H38" i="7"/>
  <c r="J121" i="7"/>
  <c r="H99" i="7"/>
  <c r="H59" i="7"/>
  <c r="H69" i="7"/>
  <c r="L54" i="7"/>
  <c r="H132" i="7"/>
  <c r="J41" i="7"/>
  <c r="H85" i="7"/>
  <c r="J66" i="7"/>
  <c r="J178" i="7"/>
  <c r="L167" i="7"/>
  <c r="L172" i="7"/>
  <c r="J162" i="7"/>
  <c r="L84" i="7"/>
  <c r="L117" i="7"/>
  <c r="H96" i="7"/>
  <c r="H30" i="7"/>
  <c r="L181" i="7"/>
  <c r="L53" i="7"/>
  <c r="L51" i="7"/>
  <c r="J54" i="7"/>
  <c r="L147" i="7"/>
  <c r="H149" i="7"/>
  <c r="H181" i="7"/>
  <c r="J15" i="7"/>
  <c r="L148" i="7"/>
  <c r="J115" i="7"/>
  <c r="H117" i="7"/>
  <c r="H113" i="7"/>
  <c r="H133" i="7"/>
  <c r="L78" i="7"/>
  <c r="J39" i="7"/>
  <c r="L58" i="7"/>
  <c r="H97" i="7"/>
  <c r="J80" i="7"/>
  <c r="H24" i="7"/>
  <c r="L62" i="7"/>
  <c r="H37" i="7"/>
  <c r="J48" i="7"/>
  <c r="H167" i="7"/>
  <c r="H55" i="7"/>
  <c r="J13" i="7"/>
  <c r="H88" i="7"/>
  <c r="H129" i="7"/>
  <c r="L82" i="7"/>
  <c r="H176" i="7"/>
  <c r="J79" i="7"/>
  <c r="H110" i="7"/>
  <c r="J101" i="7"/>
  <c r="H51" i="7"/>
  <c r="H105" i="7"/>
  <c r="J72" i="7"/>
  <c r="L24" i="7"/>
  <c r="L180" i="7"/>
  <c r="L137" i="7"/>
  <c r="J36" i="7"/>
  <c r="L160" i="7"/>
  <c r="J89" i="7"/>
  <c r="J98" i="7"/>
  <c r="L20" i="7"/>
  <c r="L173" i="7"/>
  <c r="L135" i="7"/>
  <c r="L143" i="7"/>
  <c r="J62" i="7"/>
  <c r="L188" i="7"/>
  <c r="L153" i="7"/>
  <c r="L40" i="7"/>
  <c r="L89" i="7"/>
  <c r="L85" i="7"/>
  <c r="J96" i="7"/>
  <c r="J122" i="7"/>
  <c r="L163" i="7"/>
  <c r="L27" i="7"/>
  <c r="H111" i="7"/>
  <c r="J117" i="7"/>
  <c r="J52" i="7"/>
  <c r="H175" i="7"/>
  <c r="H90" i="7"/>
  <c r="J63" i="7"/>
  <c r="H135" i="7"/>
  <c r="H34" i="7"/>
  <c r="J65" i="7"/>
  <c r="H20" i="7"/>
  <c r="H160" i="7"/>
  <c r="J19" i="7"/>
  <c r="H136" i="7"/>
  <c r="H138" i="7"/>
  <c r="J188" i="7"/>
  <c r="H134" i="7"/>
  <c r="J185" i="7"/>
  <c r="H42" i="7"/>
  <c r="L182" i="7"/>
  <c r="J83" i="7"/>
  <c r="L154" i="7"/>
  <c r="L176" i="7"/>
  <c r="L166" i="7"/>
  <c r="L76" i="7"/>
  <c r="L17" i="7"/>
  <c r="J34" i="7"/>
  <c r="J106" i="7"/>
  <c r="L23" i="7"/>
  <c r="L151" i="7"/>
  <c r="J138" i="7"/>
  <c r="L59" i="7"/>
  <c r="L185" i="7"/>
  <c r="L71" i="7"/>
  <c r="J134" i="7"/>
  <c r="J82" i="7"/>
  <c r="H155" i="7"/>
  <c r="J105" i="7"/>
  <c r="J161" i="7"/>
  <c r="H186" i="7"/>
  <c r="J164" i="7"/>
  <c r="J25" i="7"/>
  <c r="H123" i="7"/>
  <c r="J187" i="7"/>
  <c r="J190" i="7"/>
  <c r="J103" i="7"/>
  <c r="J107" i="7"/>
  <c r="J23" i="7"/>
  <c r="J47" i="7"/>
  <c r="H60" i="7"/>
  <c r="J128" i="7"/>
  <c r="H177" i="7"/>
  <c r="H142" i="7"/>
  <c r="L14" i="7"/>
  <c r="H22" i="7"/>
  <c r="J29" i="7"/>
  <c r="J61" i="7"/>
  <c r="J84" i="7"/>
  <c r="H77" i="7"/>
  <c r="H124" i="7"/>
  <c r="L114" i="7"/>
  <c r="L26" i="7"/>
  <c r="H68" i="7"/>
  <c r="J92" i="7"/>
  <c r="J21" i="7"/>
  <c r="L46" i="7"/>
  <c r="H70" i="7"/>
  <c r="H130" i="7"/>
  <c r="J26" i="7"/>
  <c r="L136" i="7"/>
  <c r="L111" i="7"/>
  <c r="J110" i="7"/>
  <c r="L55" i="7"/>
  <c r="L121" i="7"/>
  <c r="H73" i="7"/>
  <c r="H46" i="7"/>
  <c r="J94" i="7"/>
  <c r="L190" i="7"/>
  <c r="L129" i="7"/>
  <c r="L80" i="7"/>
  <c r="L19" i="7"/>
  <c r="L109" i="7"/>
  <c r="J33" i="7"/>
  <c r="L146" i="7"/>
  <c r="L170" i="7"/>
  <c r="H189" i="7"/>
  <c r="H137" i="7"/>
  <c r="H104" i="7"/>
  <c r="J147" i="7"/>
  <c r="L102" i="7"/>
  <c r="J145" i="7"/>
  <c r="H147" i="7"/>
  <c r="H86" i="7"/>
  <c r="J64" i="7"/>
  <c r="J153" i="7"/>
  <c r="J35" i="7"/>
  <c r="H71" i="7"/>
  <c r="H157" i="7"/>
  <c r="H18" i="7"/>
  <c r="L50" i="7"/>
  <c r="H169" i="7"/>
  <c r="H140" i="7"/>
  <c r="H76" i="7"/>
  <c r="H127" i="7"/>
  <c r="J141" i="7"/>
  <c r="J108" i="7"/>
  <c r="J112" i="7"/>
  <c r="H74" i="7"/>
  <c r="J183" i="7"/>
  <c r="H56" i="7"/>
  <c r="H98" i="7"/>
  <c r="H89" i="7"/>
  <c r="J155" i="7"/>
  <c r="L112" i="7"/>
  <c r="L132" i="7"/>
  <c r="L29" i="7"/>
  <c r="J148" i="7"/>
  <c r="L168" i="7"/>
  <c r="L100" i="7"/>
  <c r="L79" i="7"/>
  <c r="L63" i="7"/>
  <c r="L48" i="7"/>
  <c r="L13" i="7"/>
  <c r="L95" i="7"/>
  <c r="L108" i="7"/>
  <c r="L31" i="7"/>
  <c r="L165" i="7"/>
  <c r="L107" i="7"/>
  <c r="L12" i="7"/>
  <c r="L36" i="7"/>
  <c r="J166" i="7"/>
  <c r="L28" i="7"/>
  <c r="J150" i="7"/>
  <c r="L73" i="7"/>
  <c r="J109" i="7"/>
  <c r="L174" i="7"/>
  <c r="L106" i="7"/>
  <c r="J87" i="7"/>
  <c r="H184" i="7"/>
  <c r="H45" i="7"/>
  <c r="H75" i="7"/>
  <c r="J31" i="7"/>
  <c r="J16" i="7"/>
  <c r="H93" i="7"/>
  <c r="J32" i="7"/>
  <c r="J17" i="7"/>
  <c r="H178" i="7"/>
  <c r="J125" i="7"/>
  <c r="J99" i="7"/>
  <c r="J59" i="7"/>
  <c r="H173" i="7"/>
  <c r="L94" i="7"/>
  <c r="H165" i="7"/>
  <c r="J81" i="7"/>
  <c r="H95" i="7"/>
  <c r="L30" i="7"/>
  <c r="J44" i="7"/>
  <c r="H11" i="7"/>
  <c r="L140" i="7"/>
  <c r="J86" i="7"/>
  <c r="L127" i="7"/>
  <c r="H28" i="7"/>
  <c r="L128" i="7"/>
  <c r="H119" i="7"/>
  <c r="L175" i="7"/>
  <c r="J40" i="7"/>
  <c r="L44" i="7"/>
  <c r="L157" i="7"/>
  <c r="L113" i="7"/>
  <c r="H144" i="7"/>
  <c r="J27" i="7"/>
  <c r="L125" i="7"/>
  <c r="L159" i="7"/>
  <c r="H122" i="7"/>
  <c r="H163" i="7"/>
  <c r="H27" i="7"/>
  <c r="H143" i="7"/>
  <c r="H158" i="7"/>
  <c r="J152" i="7"/>
  <c r="H52" i="7"/>
  <c r="H115" i="7"/>
  <c r="H162" i="7"/>
  <c r="J172" i="7"/>
  <c r="J116" i="7"/>
  <c r="J53" i="7"/>
  <c r="J151" i="7"/>
  <c r="H67" i="7"/>
  <c r="J131" i="7"/>
  <c r="L184" i="7"/>
  <c r="H180" i="7"/>
  <c r="H120" i="7"/>
  <c r="L38" i="7"/>
  <c r="H121" i="7"/>
  <c r="J100" i="7"/>
  <c r="H159" i="7"/>
  <c r="H126" i="7"/>
  <c r="H139" i="7"/>
  <c r="J57" i="7"/>
  <c r="H41" i="7"/>
  <c r="H72" i="7"/>
  <c r="J69" i="7"/>
  <c r="H36" i="7"/>
  <c r="J119" i="7"/>
  <c r="Q143" i="7"/>
  <c r="W190" i="7"/>
  <c r="T161" i="7"/>
  <c r="T163" i="7"/>
  <c r="W160" i="7"/>
  <c r="T157" i="7"/>
  <c r="T143" i="7"/>
  <c r="T111" i="7"/>
  <c r="Q99" i="7"/>
  <c r="T160" i="7"/>
  <c r="T142" i="7"/>
  <c r="U142" i="7" s="1"/>
  <c r="T187" i="7"/>
  <c r="U187" i="7" s="1"/>
  <c r="W168" i="7"/>
  <c r="W102" i="7"/>
  <c r="T124" i="7"/>
  <c r="Q150" i="7"/>
  <c r="Q157" i="7"/>
  <c r="Q100" i="7"/>
  <c r="T173" i="7"/>
  <c r="T182" i="7"/>
  <c r="W157" i="7"/>
  <c r="W148" i="7"/>
  <c r="T190" i="7"/>
  <c r="U190" i="7" s="1"/>
  <c r="Q139" i="7"/>
  <c r="Q142" i="7"/>
  <c r="W181" i="7"/>
  <c r="W188" i="7"/>
  <c r="W158" i="7"/>
  <c r="T158" i="7"/>
  <c r="T178" i="7"/>
  <c r="U178" i="7" s="1"/>
  <c r="T185" i="7"/>
  <c r="U185" i="7" s="1"/>
  <c r="W137" i="7"/>
  <c r="W139" i="7"/>
  <c r="W159" i="7"/>
  <c r="W166" i="7"/>
  <c r="T159" i="7"/>
  <c r="U159" i="7" s="1"/>
  <c r="T166" i="7"/>
  <c r="Q160" i="7"/>
  <c r="Q167" i="7"/>
  <c r="T181" i="7"/>
  <c r="T188" i="7"/>
  <c r="W153" i="7"/>
  <c r="T153" i="7"/>
  <c r="Q136" i="7"/>
  <c r="W175" i="7"/>
  <c r="T152" i="7"/>
  <c r="U152" i="7" s="1"/>
  <c r="T101" i="7"/>
  <c r="U101" i="7" s="1"/>
  <c r="T138" i="7"/>
  <c r="T150" i="7"/>
  <c r="W150" i="7"/>
  <c r="T172" i="7"/>
  <c r="W134" i="7"/>
  <c r="T108" i="7"/>
  <c r="U108" i="7" s="1"/>
  <c r="W141" i="7"/>
  <c r="T141" i="7"/>
  <c r="T156" i="7"/>
  <c r="T99" i="7"/>
  <c r="W101" i="7"/>
  <c r="T136" i="7"/>
  <c r="U136" i="7" s="1"/>
  <c r="T180" i="7"/>
  <c r="W155" i="7"/>
  <c r="W99" i="7"/>
  <c r="T121" i="7"/>
  <c r="Q147" i="7"/>
  <c r="Q79" i="7"/>
  <c r="U79" i="7" s="1"/>
  <c r="T131" i="7"/>
  <c r="W131" i="7"/>
  <c r="Q98" i="7"/>
  <c r="W147" i="7"/>
  <c r="W145" i="7"/>
  <c r="T148" i="7"/>
  <c r="U148" i="7" s="1"/>
  <c r="Q156" i="7"/>
  <c r="T175" i="7"/>
  <c r="Q73" i="7"/>
  <c r="Q77" i="7"/>
  <c r="Q146" i="7"/>
  <c r="Q72" i="7"/>
  <c r="Q78" i="7"/>
  <c r="U78" i="7" s="1"/>
  <c r="T132" i="7"/>
  <c r="T137" i="7"/>
  <c r="U137" i="7" s="1"/>
  <c r="T144" i="7"/>
  <c r="W144" i="7"/>
  <c r="W174" i="7"/>
  <c r="Q155" i="7"/>
  <c r="T130" i="7"/>
  <c r="U130" i="7" s="1"/>
  <c r="W130" i="7"/>
  <c r="T120" i="7"/>
  <c r="W140" i="7"/>
  <c r="T140" i="7"/>
  <c r="U140" i="7" s="1"/>
  <c r="W93" i="7"/>
  <c r="Q97" i="7"/>
  <c r="T174" i="7"/>
  <c r="T155" i="7"/>
  <c r="W149" i="7"/>
  <c r="T149" i="7"/>
  <c r="U149" i="7" s="1"/>
  <c r="T171" i="7"/>
  <c r="U171" i="7" s="1"/>
  <c r="T147" i="7"/>
  <c r="U147" i="7" s="1"/>
  <c r="T167" i="7"/>
  <c r="T151" i="7"/>
  <c r="U151" i="7" s="1"/>
  <c r="W97" i="7"/>
  <c r="T134" i="7"/>
  <c r="U134" i="7" s="1"/>
  <c r="W146" i="7"/>
  <c r="T98" i="7"/>
  <c r="W100" i="7"/>
  <c r="T133" i="7"/>
  <c r="T96" i="7"/>
  <c r="T100" i="7"/>
  <c r="U100" i="7" s="1"/>
  <c r="T135" i="7"/>
  <c r="W94" i="7"/>
  <c r="T179" i="7"/>
  <c r="U179" i="7" s="1"/>
  <c r="W96" i="7"/>
  <c r="T154" i="7"/>
  <c r="U154" i="7" s="1"/>
  <c r="T145" i="7"/>
  <c r="U145" i="7" s="1"/>
  <c r="T139" i="7"/>
  <c r="T146" i="7"/>
  <c r="W98" i="7"/>
  <c r="Q96" i="7"/>
  <c r="Q135" i="7"/>
  <c r="U135" i="7" s="1"/>
  <c r="W154" i="7"/>
  <c r="T107" i="7"/>
  <c r="U107" i="7" s="1"/>
  <c r="W133" i="7"/>
  <c r="T68" i="7"/>
  <c r="W71" i="7"/>
  <c r="U63" i="7"/>
  <c r="U111" i="7"/>
  <c r="W59" i="7"/>
  <c r="T118" i="7"/>
  <c r="U118" i="7" s="1"/>
  <c r="T87" i="7"/>
  <c r="Q43" i="7"/>
  <c r="T97" i="7"/>
  <c r="U97" i="7" s="1"/>
  <c r="W43" i="7"/>
  <c r="W46" i="7"/>
  <c r="W39" i="7"/>
  <c r="T102" i="7"/>
  <c r="U102" i="7" s="1"/>
  <c r="T39" i="7"/>
  <c r="U39" i="7" s="1"/>
  <c r="W57" i="7"/>
  <c r="W70" i="7"/>
  <c r="Q46" i="7"/>
  <c r="W75" i="7"/>
  <c r="T61" i="7"/>
  <c r="U61" i="7" s="1"/>
  <c r="T70" i="7"/>
  <c r="U70" i="7" s="1"/>
  <c r="W41" i="7"/>
  <c r="W67" i="7"/>
  <c r="T93" i="7"/>
  <c r="U93" i="7" s="1"/>
  <c r="W81" i="7"/>
  <c r="W83" i="7"/>
  <c r="J5" i="12"/>
  <c r="W86" i="7"/>
  <c r="T86" i="7"/>
  <c r="U86" i="7" s="1"/>
  <c r="W47" i="7"/>
  <c r="W48" i="7"/>
  <c r="W44" i="7"/>
  <c r="T44" i="7"/>
  <c r="U44" i="7" s="1"/>
  <c r="W60" i="7"/>
  <c r="T34" i="7"/>
  <c r="U34" i="7" s="1"/>
  <c r="T45" i="7"/>
  <c r="U45" i="7" s="1"/>
  <c r="W45" i="7"/>
  <c r="K5" i="12"/>
  <c r="Q90" i="7"/>
  <c r="W95" i="7"/>
  <c r="T95" i="7"/>
  <c r="U95" i="7" s="1"/>
  <c r="T47" i="7"/>
  <c r="U47" i="7" s="1"/>
  <c r="U14" i="7"/>
  <c r="U66" i="7"/>
  <c r="U19" i="7"/>
  <c r="U143" i="7"/>
  <c r="U120" i="7"/>
  <c r="U40" i="7"/>
  <c r="U103" i="7"/>
  <c r="U125" i="7"/>
  <c r="U180" i="7"/>
  <c r="U186" i="7"/>
  <c r="U181" i="7"/>
  <c r="U184" i="7"/>
  <c r="U173" i="7"/>
  <c r="U182" i="7"/>
  <c r="U176" i="7"/>
  <c r="U188" i="7"/>
  <c r="U172" i="7"/>
  <c r="U175" i="7"/>
  <c r="U177" i="7"/>
  <c r="U189" i="7"/>
  <c r="U174" i="7"/>
  <c r="U183" i="7"/>
  <c r="U126" i="7"/>
  <c r="U132" i="7"/>
  <c r="U22" i="7"/>
  <c r="U42" i="7"/>
  <c r="U117" i="7"/>
  <c r="U98" i="7"/>
  <c r="U138" i="7"/>
  <c r="U87" i="7"/>
  <c r="U162" i="7"/>
  <c r="U25" i="7"/>
  <c r="U20" i="7"/>
  <c r="U23" i="7"/>
  <c r="U110" i="7"/>
  <c r="U124" i="7"/>
  <c r="U17" i="7"/>
  <c r="U153" i="7"/>
  <c r="U146" i="7"/>
  <c r="U12" i="7"/>
  <c r="U21" i="7"/>
  <c r="U129" i="7"/>
  <c r="U121" i="7"/>
  <c r="U91" i="7"/>
  <c r="U92" i="7"/>
  <c r="U49" i="7"/>
  <c r="U165" i="7"/>
  <c r="U119" i="7"/>
  <c r="U133" i="7"/>
  <c r="U112" i="7"/>
  <c r="U163" i="7"/>
  <c r="U158" i="7"/>
  <c r="U161" i="7"/>
  <c r="U127" i="7"/>
  <c r="U116" i="7"/>
  <c r="U113" i="7"/>
  <c r="U109" i="7"/>
  <c r="U144" i="7"/>
  <c r="U15" i="7"/>
  <c r="U150" i="7"/>
  <c r="U35" i="7"/>
  <c r="U24" i="7"/>
  <c r="U18" i="7"/>
  <c r="U68" i="7"/>
  <c r="U167" i="7"/>
  <c r="U141" i="7"/>
  <c r="U122" i="7"/>
  <c r="U131" i="7"/>
  <c r="U123" i="7"/>
  <c r="U166" i="7"/>
  <c r="U13" i="7"/>
  <c r="U16" i="7"/>
  <c r="U164" i="7"/>
  <c r="U128" i="7"/>
  <c r="F31" i="12"/>
  <c r="F32" i="12"/>
  <c r="F25" i="12"/>
  <c r="I75" i="7"/>
  <c r="K163" i="7"/>
  <c r="K93" i="7"/>
  <c r="K57" i="7"/>
  <c r="I167" i="7"/>
  <c r="I32" i="7"/>
  <c r="I36" i="7"/>
  <c r="I90" i="7"/>
  <c r="I126" i="7"/>
  <c r="I117" i="7"/>
  <c r="K101" i="7"/>
  <c r="I168" i="7"/>
  <c r="K108" i="7"/>
  <c r="K133" i="7"/>
  <c r="K34" i="7"/>
  <c r="I85" i="7"/>
  <c r="I144" i="7"/>
  <c r="I130" i="7"/>
  <c r="K153" i="7"/>
  <c r="I147" i="7"/>
  <c r="K24" i="7"/>
  <c r="I74" i="7"/>
  <c r="I81" i="7"/>
  <c r="K169" i="7"/>
  <c r="G178" i="7"/>
  <c r="K123" i="7"/>
  <c r="K49" i="7"/>
  <c r="I176" i="7"/>
  <c r="I84" i="7"/>
  <c r="K85" i="7"/>
  <c r="G176" i="7"/>
  <c r="K53" i="7"/>
  <c r="I179" i="7"/>
  <c r="I16" i="7"/>
  <c r="I185" i="7"/>
  <c r="I61" i="7"/>
  <c r="K182" i="7"/>
  <c r="I80" i="7"/>
  <c r="K109" i="7"/>
  <c r="K68" i="7"/>
  <c r="I162" i="7"/>
  <c r="I121" i="7"/>
  <c r="I186" i="7"/>
  <c r="I93" i="7"/>
  <c r="I22" i="7"/>
  <c r="K128" i="7"/>
  <c r="G182" i="7"/>
  <c r="K16" i="7"/>
  <c r="I161" i="7"/>
  <c r="I110" i="7"/>
  <c r="I178" i="7"/>
  <c r="I66" i="7"/>
  <c r="K183" i="7"/>
  <c r="I65" i="7"/>
  <c r="K137" i="7"/>
  <c r="K144" i="7"/>
  <c r="I63" i="7"/>
  <c r="K156" i="7"/>
  <c r="I98" i="7"/>
  <c r="K162" i="7"/>
  <c r="K138" i="7"/>
  <c r="K172" i="7"/>
  <c r="G175" i="7"/>
  <c r="I37" i="7"/>
  <c r="K56" i="7"/>
  <c r="I13" i="7"/>
  <c r="K122" i="7"/>
  <c r="I52" i="7"/>
  <c r="K20" i="7"/>
  <c r="K181" i="7"/>
  <c r="I26" i="7"/>
  <c r="K143" i="7"/>
  <c r="I42" i="7"/>
  <c r="I112" i="7"/>
  <c r="I128" i="7"/>
  <c r="I96" i="7"/>
  <c r="K135" i="7"/>
  <c r="I170" i="7"/>
  <c r="I137" i="7"/>
  <c r="I136" i="7"/>
  <c r="I89" i="7"/>
  <c r="K145" i="7"/>
  <c r="K43" i="7"/>
  <c r="K190" i="7"/>
  <c r="I132" i="7"/>
  <c r="I180" i="7"/>
  <c r="I114" i="7"/>
  <c r="K81" i="7"/>
  <c r="I83" i="7"/>
  <c r="I164" i="7"/>
  <c r="I166" i="7"/>
  <c r="K58" i="7"/>
  <c r="I159" i="7"/>
  <c r="I153" i="7"/>
  <c r="K28" i="7"/>
  <c r="I152" i="7"/>
  <c r="K89" i="7"/>
  <c r="I177" i="7"/>
  <c r="K66" i="7"/>
  <c r="I158" i="7"/>
  <c r="K97" i="7"/>
  <c r="I73" i="7"/>
  <c r="I20" i="7"/>
  <c r="K151" i="7"/>
  <c r="K175" i="7"/>
  <c r="K155" i="7"/>
  <c r="K102" i="7"/>
  <c r="K45" i="7"/>
  <c r="I129" i="7"/>
  <c r="K131" i="7"/>
  <c r="I79" i="7"/>
  <c r="K127" i="7"/>
  <c r="I94" i="7"/>
  <c r="K21" i="7"/>
  <c r="K26" i="7"/>
  <c r="K111" i="7"/>
  <c r="I181" i="7"/>
  <c r="G187" i="7"/>
  <c r="K139" i="7"/>
  <c r="I14" i="7"/>
  <c r="I165" i="7"/>
  <c r="I134" i="7"/>
  <c r="K37" i="7"/>
  <c r="I91" i="7"/>
  <c r="I23" i="7"/>
  <c r="K54" i="7"/>
  <c r="K48" i="7"/>
  <c r="K104" i="7"/>
  <c r="K69" i="7"/>
  <c r="I99" i="7"/>
  <c r="I169" i="7"/>
  <c r="K117" i="7"/>
  <c r="I163" i="7"/>
  <c r="I175" i="7"/>
  <c r="I33" i="7"/>
  <c r="I131" i="7"/>
  <c r="K116" i="7"/>
  <c r="K50" i="7"/>
  <c r="I109" i="7"/>
  <c r="I173" i="7"/>
  <c r="I31" i="7"/>
  <c r="G173" i="7"/>
  <c r="K187" i="7"/>
  <c r="I46" i="7"/>
  <c r="I102" i="7"/>
  <c r="I188" i="7"/>
  <c r="I15" i="7"/>
  <c r="I47" i="7"/>
  <c r="I151" i="7"/>
  <c r="I160" i="7"/>
  <c r="K178" i="7"/>
  <c r="I125" i="7"/>
  <c r="I171" i="7"/>
  <c r="I142" i="7"/>
  <c r="K118" i="7"/>
  <c r="I108" i="7"/>
  <c r="I30" i="7"/>
  <c r="K95" i="7"/>
  <c r="I107" i="7"/>
  <c r="G172" i="7"/>
  <c r="I82" i="7"/>
  <c r="I25" i="7"/>
  <c r="I100" i="7"/>
  <c r="I18" i="7"/>
  <c r="I120" i="7"/>
  <c r="K161" i="7"/>
  <c r="K82" i="7"/>
  <c r="K12" i="7"/>
  <c r="K164" i="7"/>
  <c r="K146" i="7"/>
  <c r="I43" i="7"/>
  <c r="I187" i="7"/>
  <c r="K160" i="7"/>
  <c r="I41" i="7"/>
  <c r="I39" i="7"/>
  <c r="G174" i="7"/>
  <c r="K124" i="7"/>
  <c r="I111" i="7"/>
  <c r="I148" i="7"/>
  <c r="G183" i="7"/>
  <c r="I38" i="7"/>
  <c r="K25" i="7"/>
  <c r="I122" i="7"/>
  <c r="K157" i="7"/>
  <c r="K63" i="7"/>
  <c r="I71" i="7"/>
  <c r="K147" i="7"/>
  <c r="K113" i="7"/>
  <c r="I72" i="7"/>
  <c r="K59" i="7"/>
  <c r="I77" i="7"/>
  <c r="K134" i="7"/>
  <c r="K19" i="7"/>
  <c r="G177" i="7"/>
  <c r="K30" i="7"/>
  <c r="K22" i="7"/>
  <c r="K71" i="7"/>
  <c r="K165" i="7"/>
  <c r="K32" i="7"/>
  <c r="I56" i="7"/>
  <c r="I123" i="7"/>
  <c r="K130" i="7"/>
  <c r="I154" i="7"/>
  <c r="K106" i="7"/>
  <c r="I35" i="7"/>
  <c r="I184" i="7"/>
  <c r="K189" i="7"/>
  <c r="K87" i="7"/>
  <c r="I106" i="7"/>
  <c r="I140" i="7"/>
  <c r="G190" i="7"/>
  <c r="I53" i="7"/>
  <c r="K112" i="7"/>
  <c r="K15" i="7"/>
  <c r="K47" i="7"/>
  <c r="K166" i="7"/>
  <c r="K180" i="7"/>
  <c r="K167" i="7"/>
  <c r="I113" i="7"/>
  <c r="K170" i="7"/>
  <c r="K29" i="7"/>
  <c r="I28" i="7"/>
  <c r="K100" i="7"/>
  <c r="I190" i="7"/>
  <c r="K110" i="7"/>
  <c r="K14" i="7"/>
  <c r="I57" i="7"/>
  <c r="K51" i="7"/>
  <c r="K39" i="7"/>
  <c r="K136" i="7"/>
  <c r="I116" i="7"/>
  <c r="K152" i="7"/>
  <c r="G180" i="7"/>
  <c r="K75" i="7"/>
  <c r="K186" i="7"/>
  <c r="I40" i="7"/>
  <c r="I189" i="7"/>
  <c r="K60" i="7"/>
  <c r="I174" i="7"/>
  <c r="I139" i="7"/>
  <c r="K142" i="7"/>
  <c r="K132" i="7"/>
  <c r="K13" i="7"/>
  <c r="K33" i="7"/>
  <c r="I138" i="7"/>
  <c r="K67" i="7"/>
  <c r="K129" i="7"/>
  <c r="G189" i="7"/>
  <c r="I27" i="7"/>
  <c r="K171" i="7"/>
  <c r="K40" i="7"/>
  <c r="K72" i="7"/>
  <c r="I141" i="7"/>
  <c r="I95" i="7"/>
  <c r="K140" i="7"/>
  <c r="K79" i="7"/>
  <c r="I68" i="7"/>
  <c r="I105" i="7"/>
  <c r="I149" i="7"/>
  <c r="I115" i="7"/>
  <c r="K41" i="7"/>
  <c r="K23" i="7"/>
  <c r="I49" i="7"/>
  <c r="I119" i="7"/>
  <c r="K96" i="7"/>
  <c r="K158" i="7"/>
  <c r="K31" i="7"/>
  <c r="I88" i="7"/>
  <c r="K86" i="7"/>
  <c r="K120" i="7"/>
  <c r="K74" i="7"/>
  <c r="K17" i="7"/>
  <c r="I17" i="7"/>
  <c r="K84" i="7"/>
  <c r="I45" i="7"/>
  <c r="I145" i="7"/>
  <c r="G186" i="7"/>
  <c r="I59" i="7"/>
  <c r="K42" i="7"/>
  <c r="K27" i="7"/>
  <c r="K52" i="7"/>
  <c r="K184" i="7"/>
  <c r="I62" i="7"/>
  <c r="K105" i="7"/>
  <c r="K177" i="7"/>
  <c r="K154" i="7"/>
  <c r="K103" i="7"/>
  <c r="I19" i="7"/>
  <c r="I50" i="7"/>
  <c r="I51" i="7"/>
  <c r="K64" i="7"/>
  <c r="I48" i="7"/>
  <c r="K115" i="7"/>
  <c r="K44" i="7"/>
  <c r="K168" i="7"/>
  <c r="I143" i="7"/>
  <c r="K126" i="7"/>
  <c r="I34" i="7"/>
  <c r="K83" i="7"/>
  <c r="K185" i="7"/>
  <c r="K77" i="7"/>
  <c r="K55" i="7"/>
  <c r="K188" i="7"/>
  <c r="I155" i="7"/>
  <c r="I101" i="7"/>
  <c r="K174" i="7"/>
  <c r="K73" i="7"/>
  <c r="K114" i="7"/>
  <c r="I97" i="7"/>
  <c r="I54" i="7"/>
  <c r="I60" i="7"/>
  <c r="K61" i="7"/>
  <c r="K35" i="7"/>
  <c r="I104" i="7"/>
  <c r="I133" i="7"/>
  <c r="K70" i="7"/>
  <c r="K99" i="7"/>
  <c r="G179" i="7"/>
  <c r="K179" i="7"/>
  <c r="I76" i="7"/>
  <c r="K107" i="7"/>
  <c r="I12" i="7"/>
  <c r="I150" i="7"/>
  <c r="G171" i="7"/>
  <c r="K78" i="7"/>
  <c r="K92" i="7"/>
  <c r="I67" i="7"/>
  <c r="K150" i="7"/>
  <c r="I24" i="7"/>
  <c r="K121" i="7"/>
  <c r="K88" i="7"/>
  <c r="I64" i="7"/>
  <c r="K80" i="7"/>
  <c r="K18" i="7"/>
  <c r="I29" i="7"/>
  <c r="K91" i="7"/>
  <c r="I78" i="7"/>
  <c r="I182" i="7"/>
  <c r="I103" i="7"/>
  <c r="I157" i="7"/>
  <c r="K119" i="7"/>
  <c r="K148" i="7"/>
  <c r="I127" i="7"/>
  <c r="K94" i="7"/>
  <c r="G181" i="7"/>
  <c r="I86" i="7"/>
  <c r="I124" i="7"/>
  <c r="K90" i="7"/>
  <c r="I92" i="7"/>
  <c r="K98" i="7"/>
  <c r="K125" i="7"/>
  <c r="I21" i="7"/>
  <c r="K36" i="7"/>
  <c r="K62" i="7"/>
  <c r="G184" i="7"/>
  <c r="K149" i="7"/>
  <c r="I69" i="7"/>
  <c r="G188" i="7"/>
  <c r="I183" i="7"/>
  <c r="K159" i="7"/>
  <c r="I118" i="7"/>
  <c r="I55" i="7"/>
  <c r="I146" i="7"/>
  <c r="K173" i="7"/>
  <c r="I87" i="7"/>
  <c r="G185" i="7"/>
  <c r="K38" i="7"/>
  <c r="I58" i="7"/>
  <c r="K176" i="7"/>
  <c r="I70" i="7"/>
  <c r="I135" i="7"/>
  <c r="I156" i="7"/>
  <c r="K76" i="7"/>
  <c r="K141" i="7"/>
  <c r="K65" i="7"/>
  <c r="I172" i="7"/>
  <c r="I44" i="7"/>
  <c r="K46" i="7"/>
  <c r="U99" i="7" l="1"/>
  <c r="U139" i="7"/>
  <c r="F185" i="7"/>
  <c r="F188" i="7"/>
  <c r="F184" i="7"/>
  <c r="F181" i="7"/>
  <c r="F171" i="7"/>
  <c r="F179" i="7"/>
  <c r="F186" i="7"/>
  <c r="F189" i="7"/>
  <c r="F180" i="7"/>
  <c r="F190" i="7"/>
  <c r="F177" i="7"/>
  <c r="F183" i="7"/>
  <c r="F174" i="7"/>
  <c r="F172" i="7"/>
  <c r="F173" i="7"/>
  <c r="F187" i="7"/>
  <c r="F175" i="7"/>
  <c r="F182" i="7"/>
  <c r="F176" i="7"/>
  <c r="F178" i="7"/>
  <c r="U96" i="7"/>
  <c r="U160" i="7"/>
  <c r="U155" i="7"/>
  <c r="U157" i="7"/>
  <c r="U156" i="7"/>
  <c r="G29" i="12"/>
  <c r="F29" i="12" s="1"/>
  <c r="G24" i="12"/>
  <c r="F24" i="12" s="1"/>
  <c r="G30" i="12"/>
  <c r="F30" i="12" s="1"/>
  <c r="G28" i="12"/>
  <c r="F28" i="12" s="1"/>
  <c r="G27" i="12"/>
  <c r="F27" i="12" s="1"/>
  <c r="G26" i="12"/>
  <c r="F26" i="12" s="1"/>
  <c r="G17" i="12"/>
  <c r="F17" i="12" s="1"/>
  <c r="W54" i="7"/>
  <c r="G7" i="12"/>
  <c r="F7" i="12" s="1"/>
  <c r="U13" i="12"/>
  <c r="G18" i="12"/>
  <c r="F18" i="12" s="1"/>
  <c r="G16" i="12"/>
  <c r="F16" i="12" s="1"/>
  <c r="T73" i="7"/>
  <c r="U73" i="7" s="1"/>
  <c r="W53" i="7"/>
  <c r="T84" i="7"/>
  <c r="U84" i="7" s="1"/>
  <c r="W84" i="7"/>
  <c r="T88" i="7"/>
  <c r="U88" i="7" s="1"/>
  <c r="W51" i="7"/>
  <c r="W52" i="7"/>
  <c r="W55" i="7"/>
  <c r="T71" i="7"/>
  <c r="U71" i="7" s="1"/>
  <c r="G22" i="12"/>
  <c r="F22" i="12" s="1"/>
  <c r="T77" i="7"/>
  <c r="U77" i="7" s="1"/>
  <c r="W77" i="7"/>
  <c r="W72" i="7"/>
  <c r="G14" i="12"/>
  <c r="F14" i="12" s="1"/>
  <c r="G23" i="12"/>
  <c r="F23" i="12" s="1"/>
  <c r="Q89" i="7"/>
  <c r="T52" i="7"/>
  <c r="T82" i="7"/>
  <c r="U82" i="7" s="1"/>
  <c r="G19" i="12"/>
  <c r="F19" i="12" s="1"/>
  <c r="U11" i="12"/>
  <c r="T72" i="7"/>
  <c r="U72" i="7" s="1"/>
  <c r="W88" i="7"/>
  <c r="U7" i="12"/>
  <c r="T85" i="7"/>
  <c r="U85" i="7" s="1"/>
  <c r="W50" i="7"/>
  <c r="Q74" i="7"/>
  <c r="G8" i="12"/>
  <c r="F8" i="12" s="1"/>
  <c r="T76" i="7"/>
  <c r="U76" i="7" s="1"/>
  <c r="G13" i="12"/>
  <c r="F13" i="12" s="1"/>
  <c r="T75" i="7"/>
  <c r="U75" i="7" s="1"/>
  <c r="U12" i="12"/>
  <c r="T58" i="7"/>
  <c r="U58" i="7" s="1"/>
  <c r="W82" i="7"/>
  <c r="U10" i="12"/>
  <c r="T55" i="7"/>
  <c r="U55" i="7" s="1"/>
  <c r="T51" i="7"/>
  <c r="U51" i="7" s="1"/>
  <c r="T94" i="7"/>
  <c r="U94" i="7" s="1"/>
  <c r="G12" i="12"/>
  <c r="F12" i="12" s="1"/>
  <c r="G11" i="12"/>
  <c r="T38" i="7"/>
  <c r="G20" i="12"/>
  <c r="F20" i="12" s="1"/>
  <c r="T74" i="7"/>
  <c r="Q53" i="7"/>
  <c r="T53" i="7"/>
  <c r="T54" i="7"/>
  <c r="U54" i="7" s="1"/>
  <c r="U8" i="12"/>
  <c r="G15" i="12"/>
  <c r="F15" i="12" s="1"/>
  <c r="U9" i="12"/>
  <c r="T50" i="7"/>
  <c r="U50" i="7" s="1"/>
  <c r="G21" i="12"/>
  <c r="F21" i="12" s="1"/>
  <c r="Q52" i="7"/>
  <c r="W80" i="7"/>
  <c r="T80" i="7"/>
  <c r="U80" i="7" s="1"/>
  <c r="R37" i="7"/>
  <c r="T36" i="7"/>
  <c r="S26" i="7"/>
  <c r="U26" i="7" s="1"/>
  <c r="R27" i="7"/>
  <c r="U27" i="7" s="1"/>
  <c r="R28" i="7"/>
  <c r="U28" i="7" s="1"/>
  <c r="T37" i="7"/>
  <c r="T32" i="7"/>
  <c r="S36" i="7"/>
  <c r="R31" i="7"/>
  <c r="T33" i="7"/>
  <c r="S33" i="7"/>
  <c r="R32" i="7"/>
  <c r="Q32" i="7"/>
  <c r="Q37" i="7"/>
  <c r="R29" i="7"/>
  <c r="R30" i="7"/>
  <c r="U30" i="7" s="1"/>
  <c r="Q36" i="7"/>
  <c r="S29" i="7"/>
  <c r="Q38" i="7"/>
  <c r="Q31" i="7"/>
  <c r="Q33" i="7"/>
  <c r="F33" i="12"/>
  <c r="AA11" i="7"/>
  <c r="Y11" i="7"/>
  <c r="Z11" i="7"/>
  <c r="X11" i="7"/>
  <c r="S11" i="7"/>
  <c r="V11" i="7"/>
  <c r="P11" i="7"/>
  <c r="O11" i="7"/>
  <c r="N11" i="7"/>
  <c r="R11" i="7"/>
  <c r="M11" i="7"/>
  <c r="Q11" i="7"/>
  <c r="U74" i="7" l="1"/>
  <c r="U38" i="7"/>
  <c r="U53" i="7"/>
  <c r="U52" i="7"/>
  <c r="U37" i="7"/>
  <c r="U33" i="7"/>
  <c r="U31" i="7"/>
  <c r="U36" i="7"/>
  <c r="U32" i="7"/>
  <c r="U29" i="7"/>
  <c r="N170" i="7"/>
  <c r="N169" i="7"/>
  <c r="T4" i="3"/>
  <c r="N3" i="7"/>
  <c r="T3" i="3"/>
  <c r="Q4" i="3"/>
  <c r="AA59" i="7" l="1"/>
  <c r="Y59" i="7"/>
  <c r="Y64" i="7"/>
  <c r="Q168" i="7" l="1"/>
  <c r="T168" i="7"/>
  <c r="T170" i="7"/>
  <c r="T169" i="7"/>
  <c r="U168" i="7" l="1"/>
  <c r="Y60" i="7"/>
  <c r="AA60" i="7"/>
  <c r="Y65" i="7"/>
  <c r="T65" i="7"/>
  <c r="U65" i="7" s="1"/>
  <c r="Q169" i="7" l="1"/>
  <c r="Q170" i="7"/>
  <c r="R170" i="7" l="1"/>
  <c r="U170" i="7" s="1"/>
  <c r="R169" i="7"/>
  <c r="U169" i="7" s="1"/>
  <c r="R5" i="1" l="1"/>
  <c r="R4" i="1"/>
  <c r="G90" i="7"/>
  <c r="G44" i="7"/>
  <c r="G57" i="7"/>
  <c r="G104" i="7"/>
  <c r="G28" i="7"/>
  <c r="G120" i="7"/>
  <c r="G91" i="7"/>
  <c r="G30" i="7"/>
  <c r="K4" i="7"/>
  <c r="G43" i="7"/>
  <c r="K3" i="7"/>
  <c r="G71" i="7"/>
  <c r="G98" i="7"/>
  <c r="G129" i="7"/>
  <c r="G53" i="7"/>
  <c r="G161" i="7"/>
  <c r="G103" i="7"/>
  <c r="G135" i="7"/>
  <c r="G166" i="7"/>
  <c r="G18" i="7"/>
  <c r="G45" i="7"/>
  <c r="G73" i="7"/>
  <c r="G151" i="7"/>
  <c r="G143" i="7"/>
  <c r="G66" i="7"/>
  <c r="G55" i="7"/>
  <c r="G33" i="7"/>
  <c r="G125" i="7"/>
  <c r="G109" i="7"/>
  <c r="G78" i="7"/>
  <c r="G155" i="7"/>
  <c r="G141" i="7"/>
  <c r="G121" i="7"/>
  <c r="G39" i="7"/>
  <c r="G47" i="7"/>
  <c r="G165" i="7"/>
  <c r="G50" i="7"/>
  <c r="G118" i="7"/>
  <c r="G26" i="7"/>
  <c r="G100" i="7"/>
  <c r="K11" i="7"/>
  <c r="G61" i="7"/>
  <c r="G62" i="7"/>
  <c r="G94" i="7"/>
  <c r="G107" i="7"/>
  <c r="G85" i="7"/>
  <c r="G97" i="7"/>
  <c r="G84" i="7"/>
  <c r="G75" i="7"/>
  <c r="G156" i="7"/>
  <c r="G20" i="7"/>
  <c r="G21" i="7"/>
  <c r="G82" i="7"/>
  <c r="G119" i="7"/>
  <c r="G110" i="7"/>
  <c r="G34" i="7"/>
  <c r="G147" i="7"/>
  <c r="G170" i="7"/>
  <c r="G105" i="7"/>
  <c r="N2" i="7"/>
  <c r="G133" i="7"/>
  <c r="G14" i="7"/>
  <c r="G168" i="7"/>
  <c r="G56" i="7"/>
  <c r="G35" i="7"/>
  <c r="G65" i="7"/>
  <c r="G163" i="7"/>
  <c r="G93" i="7"/>
  <c r="G130" i="7"/>
  <c r="G12" i="7"/>
  <c r="G79" i="7"/>
  <c r="G136" i="7"/>
  <c r="G74" i="7"/>
  <c r="G25" i="7"/>
  <c r="G64" i="7"/>
  <c r="G38" i="7"/>
  <c r="G81" i="7"/>
  <c r="G89" i="7"/>
  <c r="G101" i="7"/>
  <c r="G13" i="7"/>
  <c r="G19" i="7"/>
  <c r="G111" i="7"/>
  <c r="G138" i="7"/>
  <c r="G132" i="7"/>
  <c r="G16" i="7"/>
  <c r="G145" i="7"/>
  <c r="G124" i="7"/>
  <c r="G102" i="7"/>
  <c r="G46" i="7"/>
  <c r="G70" i="7"/>
  <c r="G24" i="7"/>
  <c r="G137" i="7"/>
  <c r="G68" i="7"/>
  <c r="G27" i="7"/>
  <c r="G37" i="7"/>
  <c r="G117" i="7"/>
  <c r="G134" i="7"/>
  <c r="G80" i="7"/>
  <c r="G96" i="7"/>
  <c r="G52" i="7"/>
  <c r="G83" i="7"/>
  <c r="G88" i="7"/>
  <c r="G139" i="7"/>
  <c r="G17" i="7"/>
  <c r="G22" i="7"/>
  <c r="G115" i="7"/>
  <c r="G150" i="7"/>
  <c r="G148" i="7"/>
  <c r="G40" i="7"/>
  <c r="G69" i="7"/>
  <c r="G149" i="7"/>
  <c r="G32" i="7"/>
  <c r="G116" i="7"/>
  <c r="G114" i="7"/>
  <c r="G159" i="7"/>
  <c r="G106" i="7"/>
  <c r="G128" i="7"/>
  <c r="G95" i="7"/>
  <c r="G77" i="7"/>
  <c r="G108" i="7"/>
  <c r="G41" i="7"/>
  <c r="G72" i="7"/>
  <c r="G59" i="7"/>
  <c r="G154" i="7"/>
  <c r="R4" i="7"/>
  <c r="G169" i="7"/>
  <c r="K2" i="7"/>
  <c r="G157" i="7"/>
  <c r="G31" i="7"/>
  <c r="G127" i="7"/>
  <c r="G48" i="7"/>
  <c r="G112" i="7"/>
  <c r="R3" i="7"/>
  <c r="G160" i="7"/>
  <c r="G36" i="7"/>
  <c r="G153" i="7"/>
  <c r="G29" i="7"/>
  <c r="G113" i="7"/>
  <c r="G131" i="7"/>
  <c r="G15" i="7"/>
  <c r="G87" i="7"/>
  <c r="G60" i="7"/>
  <c r="G158" i="7"/>
  <c r="G123" i="7"/>
  <c r="G63" i="7"/>
  <c r="I11" i="7"/>
  <c r="G164" i="7"/>
  <c r="G152" i="7"/>
  <c r="G67" i="7"/>
  <c r="G76" i="7"/>
  <c r="G99" i="7"/>
  <c r="G92" i="7"/>
  <c r="G49" i="7"/>
  <c r="G144" i="7"/>
  <c r="G122" i="7"/>
  <c r="G51" i="7"/>
  <c r="G167" i="7"/>
  <c r="G140" i="7"/>
  <c r="G126" i="7"/>
  <c r="G162" i="7"/>
  <c r="G142" i="7"/>
  <c r="G42" i="7"/>
  <c r="G58" i="7"/>
  <c r="G146" i="7"/>
  <c r="G23" i="7"/>
  <c r="G11" i="7"/>
  <c r="G86" i="7"/>
  <c r="G54" i="7"/>
  <c r="F168" i="7" l="1"/>
  <c r="F164" i="7"/>
  <c r="F117" i="7"/>
  <c r="F128" i="7"/>
  <c r="F57" i="7"/>
  <c r="F124" i="7"/>
  <c r="F19" i="7"/>
  <c r="F94" i="7"/>
  <c r="F135" i="7"/>
  <c r="K5" i="7"/>
  <c r="X3" i="7" s="1"/>
  <c r="X4" i="7" s="1"/>
  <c r="F136" i="7"/>
  <c r="F63" i="7"/>
  <c r="F43" i="7"/>
  <c r="F28" i="7"/>
  <c r="F18" i="7"/>
  <c r="F142" i="7"/>
  <c r="F132" i="7"/>
  <c r="F34" i="7"/>
  <c r="F133" i="7"/>
  <c r="F156" i="7"/>
  <c r="F11" i="7"/>
  <c r="F97" i="7"/>
  <c r="F86" i="7"/>
  <c r="F160" i="7"/>
  <c r="F83" i="7"/>
  <c r="F92" i="7"/>
  <c r="F75" i="7"/>
  <c r="F146" i="7"/>
  <c r="F166" i="7"/>
  <c r="F81" i="7"/>
  <c r="F42" i="7"/>
  <c r="F53" i="7"/>
  <c r="F123" i="7"/>
  <c r="F23" i="7"/>
  <c r="F116" i="7"/>
  <c r="F91" i="7"/>
  <c r="F89" i="7"/>
  <c r="F71" i="7"/>
  <c r="F155" i="7"/>
  <c r="F144" i="7"/>
  <c r="F36" i="7"/>
  <c r="F33" i="7"/>
  <c r="F62" i="7"/>
  <c r="F60" i="7"/>
  <c r="F159" i="7"/>
  <c r="F107" i="7"/>
  <c r="F147" i="7"/>
  <c r="F100" i="7"/>
  <c r="F26" i="7"/>
  <c r="F29" i="7"/>
  <c r="F105" i="7"/>
  <c r="F17" i="7"/>
  <c r="F54" i="7"/>
  <c r="F88" i="7"/>
  <c r="F56" i="7"/>
  <c r="F52" i="7"/>
  <c r="F84" i="7"/>
  <c r="F150" i="7"/>
  <c r="F139" i="7"/>
  <c r="F40" i="7"/>
  <c r="F49" i="7"/>
  <c r="F149" i="7"/>
  <c r="F38" i="7"/>
  <c r="F138" i="7"/>
  <c r="F70" i="7"/>
  <c r="F126" i="7"/>
  <c r="F32" i="7"/>
  <c r="F157" i="7"/>
  <c r="F165" i="7"/>
  <c r="F61" i="7"/>
  <c r="F148" i="7"/>
  <c r="F129" i="7"/>
  <c r="F162" i="7"/>
  <c r="F145" i="7"/>
  <c r="F90" i="7"/>
  <c r="F15" i="7"/>
  <c r="F37" i="7"/>
  <c r="F20" i="7"/>
  <c r="F131" i="7"/>
  <c r="F109" i="7"/>
  <c r="F74" i="7"/>
  <c r="F137" i="7"/>
  <c r="F14" i="7"/>
  <c r="F169" i="7"/>
  <c r="F55" i="7"/>
  <c r="F125" i="7"/>
  <c r="F121" i="7"/>
  <c r="F108" i="7"/>
  <c r="F122" i="7"/>
  <c r="F87" i="7"/>
  <c r="F161" i="7"/>
  <c r="F68" i="7"/>
  <c r="F72" i="7"/>
  <c r="F134" i="7"/>
  <c r="F59" i="7"/>
  <c r="F112" i="7"/>
  <c r="F50" i="7"/>
  <c r="F101" i="7"/>
  <c r="F151" i="7"/>
  <c r="F45" i="7"/>
  <c r="F120" i="7"/>
  <c r="F153" i="7"/>
  <c r="F167" i="7"/>
  <c r="F69" i="7"/>
  <c r="F67" i="7"/>
  <c r="F30" i="7"/>
  <c r="F64" i="7"/>
  <c r="F22" i="7"/>
  <c r="F103" i="7"/>
  <c r="F113" i="7"/>
  <c r="F96" i="7"/>
  <c r="F78" i="7"/>
  <c r="F12" i="7"/>
  <c r="F130" i="7"/>
  <c r="F39" i="7"/>
  <c r="F95" i="7"/>
  <c r="F16" i="7"/>
  <c r="F44" i="7"/>
  <c r="F152" i="7"/>
  <c r="F98" i="7"/>
  <c r="F118" i="7"/>
  <c r="F77" i="7"/>
  <c r="F27" i="7"/>
  <c r="F58" i="7"/>
  <c r="F65" i="7"/>
  <c r="F102" i="7"/>
  <c r="F111" i="7"/>
  <c r="F79" i="7"/>
  <c r="F41" i="7"/>
  <c r="F85" i="7"/>
  <c r="F163" i="7"/>
  <c r="F114" i="7"/>
  <c r="F13" i="7"/>
  <c r="F140" i="7"/>
  <c r="F35" i="7"/>
  <c r="F82" i="7"/>
  <c r="F158" i="7"/>
  <c r="F104" i="7"/>
  <c r="F76" i="7"/>
  <c r="F93" i="7"/>
  <c r="F73" i="7"/>
  <c r="F119" i="7"/>
  <c r="F143" i="7"/>
  <c r="F141" i="7"/>
  <c r="F25" i="7"/>
  <c r="F99" i="7"/>
  <c r="F24" i="7"/>
  <c r="F127" i="7"/>
  <c r="F106" i="7"/>
  <c r="F46" i="7"/>
  <c r="F154" i="7"/>
  <c r="F115" i="7"/>
  <c r="F47" i="7"/>
  <c r="F31" i="7"/>
  <c r="F21" i="7"/>
  <c r="F80" i="7"/>
  <c r="F170" i="7"/>
  <c r="F110" i="7"/>
  <c r="F66" i="7"/>
  <c r="F51" i="7"/>
  <c r="F48" i="7"/>
  <c r="P4" i="3"/>
  <c r="P3" i="3"/>
  <c r="W4" i="3"/>
  <c r="W3" i="3"/>
  <c r="T106" i="7" l="1"/>
  <c r="U106" i="7" s="1"/>
  <c r="W106" i="7"/>
  <c r="T105" i="7"/>
  <c r="U105" i="7" s="1"/>
  <c r="W105" i="7"/>
  <c r="W104" i="7"/>
  <c r="T104" i="7"/>
  <c r="U104" i="7" s="1"/>
  <c r="T5" i="7"/>
  <c r="T4" i="7"/>
  <c r="M11" i="12" l="1"/>
  <c r="F11" i="12" s="1"/>
  <c r="G5" i="12"/>
  <c r="F5" i="12" s="1"/>
  <c r="G4" i="12"/>
  <c r="F4" i="12" s="1"/>
  <c r="G9" i="12"/>
  <c r="F9" i="12" s="1"/>
  <c r="G6" i="12"/>
  <c r="F6" i="12" s="1"/>
  <c r="G10" i="12"/>
  <c r="F10" i="12" s="1"/>
  <c r="U6" i="12"/>
  <c r="T81" i="7"/>
  <c r="U81" i="7" s="1"/>
  <c r="U4" i="12"/>
  <c r="T43" i="7"/>
  <c r="U43" i="7" s="1"/>
  <c r="T46" i="7"/>
  <c r="U46" i="7" s="1"/>
  <c r="T62" i="7"/>
  <c r="U62" i="7" s="1"/>
  <c r="T90" i="7"/>
  <c r="U90" i="7" s="1"/>
  <c r="T60" i="7"/>
  <c r="U60" i="7" s="1"/>
  <c r="T83" i="7"/>
  <c r="U83" i="7" s="1"/>
  <c r="T59" i="7"/>
  <c r="U59" i="7" s="1"/>
  <c r="U5" i="12"/>
  <c r="T41" i="7"/>
  <c r="U41" i="7" s="1"/>
  <c r="W11" i="7"/>
  <c r="T11" i="7"/>
  <c r="U11" i="7" s="1"/>
  <c r="T48" i="7"/>
  <c r="U48" i="7" s="1"/>
  <c r="T89" i="7"/>
  <c r="U89" i="7" s="1"/>
  <c r="T67" i="7"/>
  <c r="U67" i="7" s="1"/>
  <c r="T57" i="7"/>
  <c r="U57" i="7" s="1"/>
  <c r="W64" i="7"/>
  <c r="T69" i="7"/>
  <c r="U69" i="7" s="1"/>
  <c r="W115" i="7"/>
  <c r="W69" i="7"/>
  <c r="T56" i="7"/>
  <c r="U56" i="7" s="1"/>
  <c r="T115" i="7"/>
  <c r="U115" i="7" s="1"/>
  <c r="W56" i="7"/>
  <c r="T64" i="7"/>
  <c r="U64" i="7" s="1"/>
  <c r="T3" i="7"/>
  <c r="R2" i="7"/>
  <c r="T2" i="7"/>
  <c r="R5" i="7" l="1"/>
  <c r="T114" i="7"/>
  <c r="U114" i="7" s="1"/>
  <c r="R4" i="4"/>
  <c r="R5" i="4"/>
  <c r="W1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I7" authorId="0" shapeId="0" xr:uid="{E22B6F54-9DE9-4F9D-85FA-05068B03050A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>Nhập định dạng Ngày/Tháng/Năm.
VD: 17/04/2022</t>
        </r>
      </text>
    </comment>
    <comment ref="L7" authorId="0" shapeId="0" xr:uid="{70BCA917-4369-4E06-9AD9-859FF47DD0C1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9"/>
            <color indexed="81"/>
            <rFont val="Tahoma"/>
            <family val="2"/>
          </rPr>
          <t>Ctrl+M</t>
        </r>
        <r>
          <rPr>
            <sz val="9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  <comment ref="Q7" authorId="0" shapeId="0" xr:uid="{FAA015D6-1582-4E13-A2E7-9BFCAB05286C}">
      <text>
        <r>
          <rPr>
            <b/>
            <sz val="9"/>
            <color indexed="81"/>
            <rFont val="Tahoma"/>
            <family val="2"/>
          </rPr>
          <t xml:space="preserve">B.QTSL:
</t>
        </r>
        <r>
          <rPr>
            <sz val="9"/>
            <color indexed="81"/>
            <rFont val="Tahoma"/>
            <family val="2"/>
          </rPr>
          <t>Cột 17, 18, 19: Tự động, không cần nhập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I7" authorId="0" shapeId="0" xr:uid="{1C89F8D0-BEDE-4485-9482-9D6791E85765}">
      <text>
        <r>
          <rPr>
            <b/>
            <sz val="8"/>
            <color indexed="81"/>
            <rFont val="Tahoma"/>
            <family val="2"/>
          </rPr>
          <t>B.QTSL:</t>
        </r>
        <r>
          <rPr>
            <sz val="8"/>
            <color indexed="81"/>
            <rFont val="Tahoma"/>
            <family val="2"/>
          </rPr>
          <t xml:space="preserve">
Nhập định dạng Ngày/Tháng/Năm.
VD: 17/04/2022</t>
        </r>
      </text>
    </comment>
    <comment ref="L7" authorId="0" shapeId="0" xr:uid="{8F5C181A-6E8B-4B72-A63A-3107461884F4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8"/>
            <color indexed="81"/>
            <rFont val="Tahoma"/>
            <family val="2"/>
          </rPr>
          <t>Ctrl+M</t>
        </r>
        <r>
          <rPr>
            <sz val="8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J7" authorId="0" shapeId="0" xr:uid="{BDCA6D8C-911C-4567-A184-CF83C87CEAF6}">
      <text>
        <r>
          <rPr>
            <b/>
            <sz val="8"/>
            <color indexed="81"/>
            <rFont val="Tahoma"/>
            <family val="2"/>
          </rPr>
          <t>B.QTSL:</t>
        </r>
        <r>
          <rPr>
            <sz val="8"/>
            <color indexed="81"/>
            <rFont val="Tahoma"/>
            <family val="2"/>
          </rPr>
          <t xml:space="preserve">
Nhập định dạng Ngày/Tháng/Năm.
VD: 17/04/2022</t>
        </r>
      </text>
    </comment>
    <comment ref="M7" authorId="0" shapeId="0" xr:uid="{AA000690-3C2D-48A6-866A-CF70AAEFD0BC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 xml:space="preserve">Trường hợp Nhập bằng cách mở Hộp tìm kiếm với phím tắt </t>
        </r>
        <r>
          <rPr>
            <b/>
            <sz val="8"/>
            <color indexed="81"/>
            <rFont val="Tahoma"/>
            <family val="2"/>
          </rPr>
          <t>Ctrl+M</t>
        </r>
        <r>
          <rPr>
            <sz val="8"/>
            <color indexed="81"/>
            <rFont val="Tahoma"/>
            <family val="2"/>
          </rPr>
          <t>, các thông tin từ DV nhóm 1, nhóm 2 và tên DV/SP sẽ được tự động điền đồng thời sau khi chọn.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J7" authorId="0" shapeId="0" xr:uid="{6D8ABC71-6AF2-4A38-B5CA-DE154D77F5D8}">
      <text>
        <r>
          <rPr>
            <b/>
            <sz val="8"/>
            <color indexed="81"/>
            <rFont val="Tahoma"/>
            <family val="2"/>
          </rPr>
          <t xml:space="preserve">B.QTSL:
</t>
        </r>
        <r>
          <rPr>
            <sz val="8"/>
            <color indexed="81"/>
            <rFont val="Tahoma"/>
            <family val="2"/>
          </rPr>
          <t>Nhập định dạng Năm/Tháng/Ngày.
VD: 2021/04/17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<sst xmlns="http://schemas.openxmlformats.org/spreadsheetml/2006/main" count="8242" uniqueCount="2964">
  <si>
    <t>STT</t>
  </si>
  <si>
    <t>No.</t>
  </si>
  <si>
    <t>Tên Khách hàng</t>
  </si>
  <si>
    <t>Mã Booking</t>
  </si>
  <si>
    <t>Nhóm Dịch vụ Cấp 2</t>
  </si>
  <si>
    <t>Số lượng</t>
  </si>
  <si>
    <t>Đơn giá gốc (Tự động)</t>
  </si>
  <si>
    <t>Điểm DV</t>
  </si>
  <si>
    <t>Phân loại Khách hàng</t>
  </si>
  <si>
    <t>Điểm DV tương ứng</t>
  </si>
  <si>
    <t>Ghi chú</t>
  </si>
  <si>
    <t>Employee</t>
  </si>
  <si>
    <t>Resources Role</t>
  </si>
  <si>
    <t>Customer Type</t>
  </si>
  <si>
    <t>Customer</t>
  </si>
  <si>
    <t>Booking</t>
  </si>
  <si>
    <t>Order Date</t>
  </si>
  <si>
    <t>Service Implementation</t>
  </si>
  <si>
    <t>Service Group</t>
  </si>
  <si>
    <t>Product Name</t>
  </si>
  <si>
    <t>Quantity</t>
  </si>
  <si>
    <t>Price</t>
  </si>
  <si>
    <t>Score</t>
  </si>
  <si>
    <t>ReScore</t>
  </si>
  <si>
    <t>Lead Sources</t>
  </si>
  <si>
    <t>Note</t>
  </si>
  <si>
    <t>Loại Phẫu thuật</t>
  </si>
  <si>
    <t>Department</t>
  </si>
  <si>
    <t>Bộ phận</t>
  </si>
  <si>
    <t>Spa</t>
  </si>
  <si>
    <t>Lễ Tân</t>
  </si>
  <si>
    <t>Product ID</t>
  </si>
  <si>
    <t>Level</t>
  </si>
  <si>
    <t>Phẫu thuật</t>
  </si>
  <si>
    <t>Bấm mí Hàn Quốc</t>
  </si>
  <si>
    <t>Phẫu thuật thu gọn cơ bắp chân</t>
  </si>
  <si>
    <t>Laser</t>
  </si>
  <si>
    <t>Tiêm giải filler</t>
  </si>
  <si>
    <t>Căng chỉ nâng cung mày</t>
  </si>
  <si>
    <t>Căng chỉ toàn bộ mặt kết hợp trẻ hóa (má + hàm)</t>
  </si>
  <si>
    <t>Căng chỉ toàn mặt má hàm</t>
  </si>
  <si>
    <t>Nâng rãnh mũi má chảy xệ + làm đầy rãnh</t>
  </si>
  <si>
    <t>Căng da cổ</t>
  </si>
  <si>
    <t>Căng da mặt 3D</t>
  </si>
  <si>
    <t>Căng da trán</t>
  </si>
  <si>
    <t>Căng da vùng thái dương</t>
  </si>
  <si>
    <t>KNPTCMM0011</t>
  </si>
  <si>
    <t>Combo Cắt mí dưới + ghép Megaderm</t>
  </si>
  <si>
    <t>KNPTCMM0020</t>
  </si>
  <si>
    <t>KNPTCMM0009</t>
  </si>
  <si>
    <t>Nâng cung chân mày không phun</t>
  </si>
  <si>
    <t>Phẫu thuật chỉnh hình trễ mi dưới (Do tai nạn, Phẫu thuật bị trễ mi)</t>
  </si>
  <si>
    <t>Tạo khóe mắt trong/ngoài</t>
  </si>
  <si>
    <t>KNPTCMM0013</t>
  </si>
  <si>
    <t>KNPTCMM0036</t>
  </si>
  <si>
    <t>Tháo mí</t>
  </si>
  <si>
    <t>CẤY MỠ</t>
  </si>
  <si>
    <t>Cấy mỡ đùi</t>
  </si>
  <si>
    <t>Cấy mỡ môi (Khi làm kết hợp dịch vụ sửa sẹo môi)</t>
  </si>
  <si>
    <t>KNPTTCM0005</t>
  </si>
  <si>
    <t>Cấy mỡ mũi sau phẫu thuật mũi</t>
  </si>
  <si>
    <t>Cấy tóc Cấp độ 1: Diện tích hói đầu từ 5 - 10 cm2</t>
  </si>
  <si>
    <t>Cấy tóc Cấp độ 2: Diện tích hói đầu từ 10 - 20 cm2</t>
  </si>
  <si>
    <t>Cấy tóc Cấp độ 3: Diện tích hói đầu từ 20 - 30 cm2</t>
  </si>
  <si>
    <t>Cấy tóc Cấp độ 4: Diện tích hói đầu từ 30 cm2</t>
  </si>
  <si>
    <t>Trị liệu cấp ẩm Moisturizing</t>
  </si>
  <si>
    <t>CHĂM SÓC TRẺ HÓA</t>
  </si>
  <si>
    <t>Trị liệu giảm kích ứng tức thì Vital C</t>
  </si>
  <si>
    <t>KNSPCTH0011</t>
  </si>
  <si>
    <t>Trị liệu Hồi sinh da DDP Advance</t>
  </si>
  <si>
    <t>Trị liệu Hồi sinh da DDP Pro</t>
  </si>
  <si>
    <t>Trị liệu Hồi sinh da DDP Standard</t>
  </si>
  <si>
    <t>Trị liệu Hồi sinh da DDP VIP</t>
  </si>
  <si>
    <t>Trị liệu LF nâng cơ và căng bóng chuyên sâu</t>
  </si>
  <si>
    <t>Trị liệu tăng sinh chống lão hóa RAA Plus</t>
  </si>
  <si>
    <t>Trị mụn De-Acne</t>
  </si>
  <si>
    <t>Dạy nghề Chăm sóc da</t>
  </si>
  <si>
    <t>Dạy nghề Nail</t>
  </si>
  <si>
    <t>Dạy nghề Nối mi</t>
  </si>
  <si>
    <t>Dạy nghề Phun thêu thẩm mỹ</t>
  </si>
  <si>
    <t>Dạy nghề Trang điểm</t>
  </si>
  <si>
    <t>Điều trị ban vàng bằng laser - Mức 1 (Giá tính trên một vùng)</t>
  </si>
  <si>
    <t>Điều trị ban vàng bằng laser - Mức 2 (Giá tính trên một vùng)</t>
  </si>
  <si>
    <t>Điều trị ban vàng bằng laser - Mức 3 (Giá tính trên một vùng)</t>
  </si>
  <si>
    <t>Điều trị bớt sùi - Mức 1 (Giá tính trên một vùng)</t>
  </si>
  <si>
    <t>Điều trị bớt sùi - Mức 2 (Giá tính trên một vùng)</t>
  </si>
  <si>
    <t>Điều trị bớt sùi - Mức 3 (Giá tính trên một vùng)</t>
  </si>
  <si>
    <t>Điều trị đồi mồi mức 1 (Giá tính trên một vùng)</t>
  </si>
  <si>
    <t>Điều trị đồi mồi mức 2 (Giá tính trên một vùng)</t>
  </si>
  <si>
    <t>Điều trị đồi mồi mức 3 (Giá tính trên một vùng)</t>
  </si>
  <si>
    <t>Điều trị đồi mồi mức 4 (Giá tính trên một vùng)</t>
  </si>
  <si>
    <t>Thu nhỏ lỗ chân lông bằng Công nghệ Laser CO2 Fractional</t>
  </si>
  <si>
    <t>KNLSDTK0001</t>
  </si>
  <si>
    <t>Điều trị mụn bằng công nghệ Nano Skin vùng lưng (cả lưng) - Chăm sóc Từ lần 2</t>
  </si>
  <si>
    <t>ĐIỀU TRỊ MỤN</t>
  </si>
  <si>
    <t>Điều trị mụn bằng công nghệ Nano Skin vùng lưng (cả lưng) - Pell - Lần 1</t>
  </si>
  <si>
    <t>Điều trị mụn bằng công nghệ Nano Skin vùng mặt</t>
  </si>
  <si>
    <t>KNSPTDM0002</t>
  </si>
  <si>
    <t>Điều trị mụn bằng tinh chất Peel</t>
  </si>
  <si>
    <t>ĐIỀU TRỊ MỤN THỊT</t>
  </si>
  <si>
    <t>Tinh chất Peeling mức 1</t>
  </si>
  <si>
    <t>Tinh chất Peeling mức 2</t>
  </si>
  <si>
    <t>Tinh chất Peeling mức 3</t>
  </si>
  <si>
    <t>Tinh chất Peeling mức 4</t>
  </si>
  <si>
    <t>Combo Giảm mỡ bụng + Tạo hình thành bụng 6 múi &lt; 70 kg</t>
  </si>
  <si>
    <t>Combo Giảm mỡ bụng + Tạo hình thành bụng 6 múi &gt; 70 kg</t>
  </si>
  <si>
    <t>Giảm mỡ đùi</t>
  </si>
  <si>
    <t>Giảm mỡ mông</t>
  </si>
  <si>
    <t>KNPTGML0017</t>
  </si>
  <si>
    <t>Hạ đường chân tóc</t>
  </si>
  <si>
    <t>Trị hôi nách Endo dry</t>
  </si>
  <si>
    <t>HÚT TUYẾN MỒ HÔI</t>
  </si>
  <si>
    <t>Tháo má lúm</t>
  </si>
  <si>
    <t>Massage Aroma Relaxing</t>
  </si>
  <si>
    <t>Massage Cổ, Vai, Gáy</t>
  </si>
  <si>
    <t>Massage Đá nóng</t>
  </si>
  <si>
    <t>Tẩy da chết &amp; dưỡng body</t>
  </si>
  <si>
    <t>Massage săn chắc &amp; thon gọn toàn thân</t>
  </si>
  <si>
    <t>Nâng mông (Chất liệu độn)</t>
  </si>
  <si>
    <t>Bóc tách chỉ mũi</t>
  </si>
  <si>
    <t>Bóc tách filler mũi</t>
  </si>
  <si>
    <t>Ghép sụn cánh mũi</t>
  </si>
  <si>
    <t>Nâng mũi cấu trúc 4D</t>
  </si>
  <si>
    <t>Nâng mũi sụn sườn bán phần</t>
  </si>
  <si>
    <t>Phẫu thuật lệch vách ngăn mũi</t>
  </si>
  <si>
    <t>Tháo chất liệu mũi</t>
  </si>
  <si>
    <t>Phẫu thuật nốt ruồi mức 1 (nhỏ)</t>
  </si>
  <si>
    <t>Phẫu thuật nốt ruồi mức 2 (lớn)</t>
  </si>
  <si>
    <t>Chỉnh hình liệt mặt</t>
  </si>
  <si>
    <t>Độn thái dương</t>
  </si>
  <si>
    <t>Độn trán</t>
  </si>
  <si>
    <t>Ghép xương gò má</t>
  </si>
  <si>
    <t>Ghép xương hàm trên (Kết hợp PT hàm, mũi sứt môi hở hàm ếch)</t>
  </si>
  <si>
    <t>Ghép xương hàm trên (Làm riêng lẻ, không kết hợp)</t>
  </si>
  <si>
    <t>Phẫu thuật cười hở lợi</t>
  </si>
  <si>
    <t>Tạo cằm chẻ</t>
  </si>
  <si>
    <t>Tháo chất liệu cằm</t>
  </si>
  <si>
    <t>Toa thuốc mắt</t>
  </si>
  <si>
    <t>Sản phẩm</t>
  </si>
  <si>
    <t>Toa thuốc mũi mê</t>
  </si>
  <si>
    <t>Toa thuốc mũi tê</t>
  </si>
  <si>
    <t>Điêu khắc Hair stroke</t>
  </si>
  <si>
    <t>Phun mí mở tròng</t>
  </si>
  <si>
    <t>KNSPPXT0007</t>
  </si>
  <si>
    <t>Phun mí mở tròng + Eyeliner</t>
  </si>
  <si>
    <t>Xóa mực mày dư bằng mực - mức 1</t>
  </si>
  <si>
    <t>Xóa mực mày dư bằng mực - mức 2</t>
  </si>
  <si>
    <t>SẢN PHẨM</t>
  </si>
  <si>
    <t>Ageless total Intense Brightering serum 29.6ml</t>
  </si>
  <si>
    <t>Ageless Total Resurfacing Masque (Mặt nạ AGE nhỏ 57g)</t>
  </si>
  <si>
    <t>Aknicare cream 50ml 1'S ( hộp 50ml)</t>
  </si>
  <si>
    <t>Aknicare treatment lotion 25ml</t>
  </si>
  <si>
    <t>Ampoulle Hyaluronic Max 3 (ống tinh chất Max 3- 15 ống/hộp)</t>
  </si>
  <si>
    <t>Anti age micro-Renewal cream (kem chống lão hóa tái tạo vi mô da) 50ml/hộp</t>
  </si>
  <si>
    <t>ANTIOXIDANT ANTI-AGE CREAM (Kem huyết rồng chống lão hóa – 50ml/hộp)</t>
  </si>
  <si>
    <t>Áo ngực Thái size L (có đai)</t>
  </si>
  <si>
    <t>Áo ngực Thái size M (có đai)</t>
  </si>
  <si>
    <t>Áo ngực Thái size S (có đai)</t>
  </si>
  <si>
    <t>Apulle after sun repiar 2ml ( ống tinh chất maluwilz) 15 ống/hộp</t>
  </si>
  <si>
    <t>Aroma white - 300gam (Tẩy da chết)</t>
  </si>
  <si>
    <t>Aroma Whitte body lotion(Sữa dưỡng 480ml)</t>
  </si>
  <si>
    <t>BAIN BLANC 200ml (Gel vệ sinh giảm sắc tố)</t>
  </si>
  <si>
    <t>Bain De Soie - 200ml - Vệ sinh giữ ẩm mỗi ngày</t>
  </si>
  <si>
    <t>Băng hàm có dây(universal facial band)</t>
  </si>
  <si>
    <t>Băng hàm không dây</t>
  </si>
  <si>
    <t>Băng mặt và cổ Marena FM100-B</t>
  </si>
  <si>
    <t>Baume Blanc - kem dưỡng trắng sáng - 30ml/lọ</t>
  </si>
  <si>
    <t>Baume De Beaute - 50ml/lọ - Kem lụa nuôi dưỡng và tái tạo sau tổn thương</t>
  </si>
  <si>
    <t>Biotin HD (Vitamin H+multivitamin) 100v/h</t>
  </si>
  <si>
    <t>BIPHASIC MICELLAR MAKEUP REMOVER (Dung dịch tẩy trang - 400ml/hộp)</t>
  </si>
  <si>
    <t>Đai ngực to</t>
  </si>
  <si>
    <t>DAILY PROTECTIVE FLUID SPF50 PA++++ high protection</t>
  </si>
  <si>
    <t>Daily ultimate protection Moisturizer SPF 50 - 91 gam (CN Image)</t>
  </si>
  <si>
    <t>Dibetalic (Salicylic acid + betamethason dipropionat) 15g</t>
  </si>
  <si>
    <t>Differin</t>
  </si>
  <si>
    <t>Doctor Derma 15g (kem sẹo)</t>
  </si>
  <si>
    <t>Dưỡng môi Vitamin A + D Vasakine 5g/gói</t>
  </si>
  <si>
    <t>Endocare Ampoulos 7 ống/h</t>
  </si>
  <si>
    <t>Endocare Aquafoam Gentle cleansing Wash (SRM Endocare) - 125 ml/hộp</t>
  </si>
  <si>
    <t>Epiduo ( Thuốc trị mụn - 15g/tuýp)</t>
  </si>
  <si>
    <t>Erylik (Gel bôi ngoài da)- 30g /tuýp</t>
  </si>
  <si>
    <t>ESSENCE DE JOIE 100ml (Gel dưỡng ẩm và tái tạo cho người khô hạn do lối sống)</t>
  </si>
  <si>
    <t>EYE cream-wrinkles-bags-dark circles – kem dưỡng điều trị quầng thâm, nếp nhăn và bọng mắt (15ml)</t>
  </si>
  <si>
    <t>Ga Ac Care Ampoule (TBG trị mụn) - 8ml*10 lọ/hộp</t>
  </si>
  <si>
    <t>Ga Anti Ageing Ampoule (TBG trị sẹo) - 8g*10 lọ/hộp</t>
  </si>
  <si>
    <t>GV Whitening Ampoule (TBG tăng sắc tố) - 8ml*10 lọ/hộp</t>
  </si>
  <si>
    <t>HA Plus 100ml</t>
  </si>
  <si>
    <t>Heliocare oil-free Compact SPF50 fair (Kem nền chống nắng)</t>
  </si>
  <si>
    <t>HOUR RENEWAL ANTI-AGE CREAM Kem dưỡng 24H Tái tạo chống lão hóa (Da khô, yếu, bong tróc) - 50 ml/ h</t>
  </si>
  <si>
    <t>HOUR REVITALISING ANTI-AGE CREAM (Kem dưỡng 24H Hồi sinh chống lão hóa (Da thường) - 50ml/ hộp)"</t>
  </si>
  <si>
    <t>Hush&amp;Hush DeeplyRooted Viên khỏe tóc (120v/h)</t>
  </si>
  <si>
    <t>Hush&amp;Hush TimeCapsule Viên trẻ hóa (60v/h)</t>
  </si>
  <si>
    <t>I-Image Ageless Total Pure Hyaluronic Filler 30ml</t>
  </si>
  <si>
    <t>I-Image I rescue 57g</t>
  </si>
  <si>
    <t>I-Image The Max stem cell creme 48gr</t>
  </si>
  <si>
    <t>Iluma Intense Brightening Crème-48g (Kem làm trắng sáng da)</t>
  </si>
  <si>
    <t>ILUMA Intense Brightening Eye Crème (15ml)</t>
  </si>
  <si>
    <t>Iluma Intense Brightening Serum (30ml/hộp)</t>
  </si>
  <si>
    <t>Ilumina lightening serum - 30 ml</t>
  </si>
  <si>
    <t>Kem bôi Keracnyl</t>
  </si>
  <si>
    <t>Kem kiềm dầu Ducray - 30ml</t>
  </si>
  <si>
    <t>Locacid (tretinoin) 0.05% 30gr</t>
  </si>
  <si>
    <t>Lotuphil (Chai 125ml)</t>
  </si>
  <si>
    <t>Maluwilz Caviar moiturizing eye cream - 15ml/hộp</t>
  </si>
  <si>
    <t>Maluwilz Clarifying mask (50ml)</t>
  </si>
  <si>
    <t>Maluwilz Collagent SET ( 3sp)</t>
  </si>
  <si>
    <t>Maluwilz Deep purifying ampoule ( 2ml x15)</t>
  </si>
  <si>
    <t>Maluwilz Detox intense eye cream (15ml)</t>
  </si>
  <si>
    <t>Maluwilz Detox intense night cream (50ml)</t>
  </si>
  <si>
    <t>Maluwilz Detox intense sin shield ( 30ml)</t>
  </si>
  <si>
    <t>Maluwilz Papaja peeling ( 30gr)</t>
  </si>
  <si>
    <t>Maluwilz stress control mask 50ml</t>
  </si>
  <si>
    <t>Maluwilz ThalasSo intense mast - 50ml/hộp</t>
  </si>
  <si>
    <t>MaluwilzFirming Revitalizer 50ml</t>
  </si>
  <si>
    <t>Megaduo (acid azelaic &amp; AHA) 15gr</t>
  </si>
  <si>
    <t>Mibiti Nu-White ( kem làm hồng nhũ hoa)</t>
  </si>
  <si>
    <t>NaNo LuXe MD 20ml</t>
  </si>
  <si>
    <t>Neoretin gel cream SPF 50</t>
  </si>
  <si>
    <t>Neoretin serum booster Fluid 30ml</t>
  </si>
  <si>
    <t>Neostrata spot treatment Gel 15G</t>
  </si>
  <si>
    <t>Neotone - 25ml</t>
  </si>
  <si>
    <t>Neotone - 30ml</t>
  </si>
  <si>
    <t>Neotra Iluminatingserum - 30ml</t>
  </si>
  <si>
    <t>Neotra Pigmentcontroller - 30ml</t>
  </si>
  <si>
    <t>PLUMPING HYALU-MASK (Mặt nạ thêm ẩm căng mọng da) (75 ml/hộp)"</t>
  </si>
  <si>
    <t>Protective cream face ANTI-AGE ANTI-SPOT SPF 50 (kem bảo vệ chống nắng/nám/lão hóa)(50ml/hộp)</t>
  </si>
  <si>
    <t>Quần gen cả chân size XL</t>
  </si>
  <si>
    <t>Quần gen đùi size M</t>
  </si>
  <si>
    <t>Quần gen đùi size S</t>
  </si>
  <si>
    <t>Quần gen đùi size XL</t>
  </si>
  <si>
    <t>REGENERATING EXFOLIATING TONIC - Nước cân bằng tái tạo da AHA 5% (200 ml/hộp)</t>
  </si>
  <si>
    <t>Slimming hot gel 1kg (Kem massage bụng)</t>
  </si>
  <si>
    <t>SOOTHING CREAM FOR COUPEROSE SPF15 -Kem làm dịu cho da giãn tĩnh mạch (50ml/hộp)</t>
  </si>
  <si>
    <t>SRM Ducray tuýp 200ml</t>
  </si>
  <si>
    <t>SRM Keracnyl - 200ml</t>
  </si>
  <si>
    <t>SRM Neostrata ultra brightening cleanser 100ml</t>
  </si>
  <si>
    <t>SUPER-MOISTURISING CREAM - Kem siêu dưỡng ẩm ( Body) (250ml/hộp)</t>
  </si>
  <si>
    <t>Teen Derm Gel - 30ml</t>
  </si>
  <si>
    <t>Teen Derm K - 30ml</t>
  </si>
  <si>
    <t>The Max Contoun gel cream 50 ml</t>
  </si>
  <si>
    <t>The MAX stem cell eye crème 15ml/tuýp</t>
  </si>
  <si>
    <t>The Max stem Cell Facial cleanser (118ml/hộp)-SRM phục hồi và nuôi dưỡng da</t>
  </si>
  <si>
    <t>The MAX Stem Cell Masque-59ml (Mặt nạ dịu nhẹ dành cho da lão hóa)</t>
  </si>
  <si>
    <t>The MAX Stem Cell Serum (30ml)</t>
  </si>
  <si>
    <t>The Max Wrinkle Smoother 15 ml</t>
  </si>
  <si>
    <t>Tinh chất Collagen</t>
  </si>
  <si>
    <t>Tinh chất nho</t>
  </si>
  <si>
    <t>TRILOGY - 3 STAGE ANTI-AGE TREATMENT**(Bộ tinh chất chống lão hóa 3 cấp độ) (3*10ml)"</t>
  </si>
  <si>
    <t>Túi chườm mắt</t>
  </si>
  <si>
    <t>Túi chườm tròn d10cm</t>
  </si>
  <si>
    <t>ULTRA GENTLE 24-HOUR NUTRICREAM -Kem tăng cường dưỡng chất 24h (50 ml/hộp)</t>
  </si>
  <si>
    <t>Ultra Repair serum - 60ml</t>
  </si>
  <si>
    <t>Urgo strips</t>
  </si>
  <si>
    <t>Vital C Hydrating Enzyme Masque 57gam (Mặt nạ)</t>
  </si>
  <si>
    <t>Vital C Hydrating Enzyme Masque professional 170gam (Mặt nạ)</t>
  </si>
  <si>
    <t>Vital C Hydrating Overnight Masque 57gam (Mặt nạ)</t>
  </si>
  <si>
    <t>VITAL C Hydrating Water Burst - New – 59ml (Serum Khóa nước cho da)</t>
  </si>
  <si>
    <t>Vital C serum 50ml</t>
  </si>
  <si>
    <t>Vivier Kine C</t>
  </si>
  <si>
    <t>Xeragel (10g/tuýp)</t>
  </si>
  <si>
    <t>TẮM TRẮNG</t>
  </si>
  <si>
    <t>TẨY NỐT RUỒI</t>
  </si>
  <si>
    <t>Tẩy nốt ruồi mức 1</t>
  </si>
  <si>
    <t>Tẩy nốt ruồi mức 2</t>
  </si>
  <si>
    <t>Tẩy nốt ruồi mức 3</t>
  </si>
  <si>
    <t>Tẩy nốt ruồi mức 4</t>
  </si>
  <si>
    <t>Tạo khóe môi cười</t>
  </si>
  <si>
    <t>Tạo môi hình trái tim (Môi trên)</t>
  </si>
  <si>
    <t>Xóa xăm nhũ hoa mức 1</t>
  </si>
  <si>
    <t>Xóa xăm nhũ hoa mức 2</t>
  </si>
  <si>
    <t>Thu môi bé</t>
  </si>
  <si>
    <t>Thu môi lớn</t>
  </si>
  <si>
    <t>Thu nhỏ âm đạo</t>
  </si>
  <si>
    <t>Cắt tuyến vú phụ</t>
  </si>
  <si>
    <t>Hút mỡ nách (khi kết hợp với dịch vụ nâng ngực)</t>
  </si>
  <si>
    <t>Kéo núm vú tụt</t>
  </si>
  <si>
    <t>Tạo hình thu nhỏ đầu vú (núm vú)</t>
  </si>
  <si>
    <t>Tạo Hình Vú (Combo Thu gọn vú + Treo ngực sa trễ + Thu quầng)</t>
  </si>
  <si>
    <t>KNPTTVN0022</t>
  </si>
  <si>
    <t>Nâng ngực bằng mỡ tự thân</t>
  </si>
  <si>
    <t>Thu nhỏ quầng vú</t>
  </si>
  <si>
    <t>Tháo nẹp vít 1 hàm</t>
  </si>
  <si>
    <t>Tháo nẹp vít 2 bên gò má</t>
  </si>
  <si>
    <t>Tháo nẹp vít cằm</t>
  </si>
  <si>
    <t>Thermage FLX mặt</t>
  </si>
  <si>
    <t>Thermage FLX mắt (đầu FLX 450)</t>
  </si>
  <si>
    <t>Thermage vùng mắt CPT</t>
  </si>
  <si>
    <t>Thermage vùng mặt đầu tuýp CPT 1200</t>
  </si>
  <si>
    <t>Trẻ hóa tầng sinh môn (trong + ngoài)</t>
  </si>
  <si>
    <t>Trẻ hóa da Nano Cell (Kit)</t>
  </si>
  <si>
    <t>KNLSTRH0002</t>
  </si>
  <si>
    <t>Trẻ hóa da Nano Cell (Ống nghiệm)</t>
  </si>
  <si>
    <t>Trẻ hóa da vùng cổ bằng công nghệ Tempsure</t>
  </si>
  <si>
    <t>Trẻ hóa da vùng má + góc hàm bằng công nghệ Tempsure</t>
  </si>
  <si>
    <t>Trẻ hóa da vùng mắt bằng công nghệ Tempsure</t>
  </si>
  <si>
    <t>Trẻ hóa da vùng nọng cằm + góc hàm bằng công nghệ Tempsure</t>
  </si>
  <si>
    <t>Trẻ hóa mặt bằng công nghệ Laser Picosure</t>
  </si>
  <si>
    <t>Botox Allergan nách</t>
  </si>
  <si>
    <t>Thu gọn góc hàm góc hàm, khuôn mặt Allergan</t>
  </si>
  <si>
    <t>Xóa nhăn Allergan Vùng giữa 2 lông mày</t>
  </si>
  <si>
    <t>Xóa nhăn Allergan Vùng trán</t>
  </si>
  <si>
    <t>Căng da 4 lớp</t>
  </si>
  <si>
    <t>KNSPCTH0015</t>
  </si>
  <si>
    <t>Điện di tinh chất C</t>
  </si>
  <si>
    <t>Điều trị da lão hóa và tăng sự đàn hồi (Ánh sáng + Peel)</t>
  </si>
  <si>
    <t>KNLSTLT0008</t>
  </si>
  <si>
    <t>Điều trị se khít lỗ chân lông bằng dưỡng chất (Peel)</t>
  </si>
  <si>
    <t>KNLSTLT0009</t>
  </si>
  <si>
    <t>Điều trị trẻ hóa da bằng ánh sáng và mặt nạ tinh chất (Peel)</t>
  </si>
  <si>
    <t>KNLSTLT0007</t>
  </si>
  <si>
    <t>Tiêm da căng bóng I-HA PRO (fusion)</t>
  </si>
  <si>
    <t>KNLSTLT0005</t>
  </si>
  <si>
    <t>Tiêm tan mỡ Lipo Matic mức 1 (65 - 75 cm)</t>
  </si>
  <si>
    <t>Tiêm tan mỡ Lipo Matic mức 2 (76 - 90 cm)</t>
  </si>
  <si>
    <t>Tiêm tan mỡ Lipo Matic mức 3 (Trên 90 cm)</t>
  </si>
  <si>
    <t>Tiêm trẻ hóa &amp; căng bóng da (Juvederm) - Giá tính trên 1CC</t>
  </si>
  <si>
    <t>Tinh chất làm sáng &amp; dưỡng da Brightening (Peel 50%)</t>
  </si>
  <si>
    <t>KNSPCTH0012</t>
  </si>
  <si>
    <t>Tinh chất phục hồi da tổn thương</t>
  </si>
  <si>
    <t>KNSPCTH0013</t>
  </si>
  <si>
    <t>Trắng sáng da mặt bằng tinh chất (TCA)</t>
  </si>
  <si>
    <t>Trẻ hóa da bằng công nghệ Tempsure</t>
  </si>
  <si>
    <t>Trẻ hóa da công nghệ lăn kim Melsmon</t>
  </si>
  <si>
    <t>Trẻ hóa mặt bằng công nghệ Laser CO2 Fractional</t>
  </si>
  <si>
    <t>Trị thâm quầng mắt F-eye</t>
  </si>
  <si>
    <t>Điều trị nám bằng Laser Toning Mức 1</t>
  </si>
  <si>
    <t>Điều trị nám bằng Laser Toning Mức 2</t>
  </si>
  <si>
    <t>Điều trị nám bằng Picosure mức 1</t>
  </si>
  <si>
    <t>Điều trị nám bằng Picosure Mức 2</t>
  </si>
  <si>
    <t>Điều trị nám bằng Picosure Mức 3</t>
  </si>
  <si>
    <t>Điều trị nám mảng bằng tinh chất</t>
  </si>
  <si>
    <t>TRỊ RỤNG TÓC</t>
  </si>
  <si>
    <t>Trị rụng tóc bằng công nghệ Meso</t>
  </si>
  <si>
    <t>Trị rụng tóc Hairful</t>
  </si>
  <si>
    <t>KNLSTRT0001</t>
  </si>
  <si>
    <t>Điều trị sẹo lồi mức 1</t>
  </si>
  <si>
    <t>Điều trị sẹo lồi mức 2</t>
  </si>
  <si>
    <t>Điều trị sẹo lồi mức 3</t>
  </si>
  <si>
    <t>Điều trị sẹo lõm bằng cấy da (Áp dụng cho trường hợp bị một vài vết sẹo lõm)</t>
  </si>
  <si>
    <t>Trị sẹo bằng Laser mức 1 - 1 vùng</t>
  </si>
  <si>
    <t>Trị sẹo bằng Laser mức 2 - 1 vùng</t>
  </si>
  <si>
    <t>Trị sẹo bằng Laser mức 3 - 1 vùng</t>
  </si>
  <si>
    <t>Trị sẹo lõm bằng Laser Picosure</t>
  </si>
  <si>
    <t>Trị sẹo lõm bằng Scar Nano - Cả mặt</t>
  </si>
  <si>
    <t>Trị sẹo lõm bằng Scar Nano - Hai bên má</t>
  </si>
  <si>
    <t>Điều trị tàn nhang bằng Laser Picosure &lt;= 10 nốt</t>
  </si>
  <si>
    <t>Điều trị tàn nhang bằng Laser Picosure 1/2 má hoặc 1/4 mặt hoặc &lt;= 30 nốt</t>
  </si>
  <si>
    <t>KNLSTTN0010</t>
  </si>
  <si>
    <t>Điều trị tàn nhang bằng Laser Picosure nguyên má hoặc 1/2 mặt hoặc &lt;= 50 nốt</t>
  </si>
  <si>
    <t>Điều trị tàn nhang bằng Laser Picosure toàn mặt mật độ thường hoặc &lt;= 100 nốt</t>
  </si>
  <si>
    <t>Điều trị tàn nhang bằng Laser Toning &lt;= 10 nốt</t>
  </si>
  <si>
    <t>Điều trị tàn nhang bằng Laser Toning 1/2 má hoặc 1/4 mặt hoặc &lt;= 30 nốt</t>
  </si>
  <si>
    <t>Điều trị tàn nhang bằng Laser Toning mật độ dày hoặc &gt; 100 nốt (Giá tính theo nốt)</t>
  </si>
  <si>
    <t>KNLSTTN0005</t>
  </si>
  <si>
    <t>Điều trị tàn nhang bằng Laser Toning nguyên má hoặc 1/2 mặt hoặc &lt;= 50 nốt</t>
  </si>
  <si>
    <t>Điều trị tàn nhang bằng Laser Toning toàn mặt mật độ thường hoặc &lt;= 100 nốt</t>
  </si>
  <si>
    <t>Điều trị tàn nhang bằng Laser Toning toàn mặt mật độ thường hoặc &lt;= 80 nốt</t>
  </si>
  <si>
    <t>KNLSTTN0011</t>
  </si>
  <si>
    <t>KNSPTLG0019</t>
  </si>
  <si>
    <t>Triệt lông bikini</t>
  </si>
  <si>
    <t>Triệt lông bụng (Diện tích lớn)</t>
  </si>
  <si>
    <t>KNSPTLG0017</t>
  </si>
  <si>
    <t>Triệt lông bụng (Diện tích nhỏ)</t>
  </si>
  <si>
    <t>KNSPTLG0016</t>
  </si>
  <si>
    <t>Triệt lông chân (1/2 chân)</t>
  </si>
  <si>
    <t>Triệt lông chân (Cả chân)</t>
  </si>
  <si>
    <t>KNSPTLG0002</t>
  </si>
  <si>
    <t>Triệt lông lưng (Diện tích lớn)</t>
  </si>
  <si>
    <t>KNSPTLG0015</t>
  </si>
  <si>
    <t>Triệt lông lưng (Diện tích nhỏ)</t>
  </si>
  <si>
    <t>KNSPTLG0014</t>
  </si>
  <si>
    <t>Triệt lông nách</t>
  </si>
  <si>
    <t>KNSPTLG0018</t>
  </si>
  <si>
    <t>Triệt lông tay (1/2 tay)</t>
  </si>
  <si>
    <t>Triệt lông tay (Cả tay)</t>
  </si>
  <si>
    <t>KNSPTLG0004</t>
  </si>
  <si>
    <t>Triệt lông toàn thân</t>
  </si>
  <si>
    <t>KNSPTLG0020</t>
  </si>
  <si>
    <t>Triệt lông vùng mặt</t>
  </si>
  <si>
    <t>KNSPTLG0008</t>
  </si>
  <si>
    <t>Triệt lông vùng mặt + ria mép</t>
  </si>
  <si>
    <t>KNSPTLG0009</t>
  </si>
  <si>
    <t>Triệt lông vùng ngực (Diện tích lớn)</t>
  </si>
  <si>
    <t>KNSPTLG0011</t>
  </si>
  <si>
    <t>Triệt lông vùng ngực (Diện tích nhỏ)</t>
  </si>
  <si>
    <t>KNSPTLG0010</t>
  </si>
  <si>
    <t>Triệt râu 2 bên quai nón</t>
  </si>
  <si>
    <t>KNSPTLG0013</t>
  </si>
  <si>
    <t>Triệt râu cằm</t>
  </si>
  <si>
    <t>KNSPTLG0012</t>
  </si>
  <si>
    <t>Triệt ria mép</t>
  </si>
  <si>
    <t>KNSPTLG0006</t>
  </si>
  <si>
    <t>Xóa chàm, bớt bẩm sinh - Mức 1 (&lt;=10cm)</t>
  </si>
  <si>
    <t>Xóa chàm, bớt bẩm sinh - Mức 2 (11 - 50cm)</t>
  </si>
  <si>
    <t>Xóa chàm, bớt bẩm sinh - Mức 3 (51 - 150cm)</t>
  </si>
  <si>
    <t>Xóa chàm, bớt bẩm sinh - Mức 4 (151 - 200cm)</t>
  </si>
  <si>
    <t>Xóa chàm, bớt bẩm sinh - Mức 5 (201 - 300cm)</t>
  </si>
  <si>
    <t>Xóa chàm, bớt bẩm sinh - Mức 6 (&gt;300cm)</t>
  </si>
  <si>
    <t>Xóa chàm, bớt bẩm sinh bằng Picosure - Mức 1 (&lt;=10cm)</t>
  </si>
  <si>
    <t>Xóa chàm, bớt bẩm sinh bằng Picosure - Mức 2 (11 - 50cm)</t>
  </si>
  <si>
    <t>Xóa chàm, bớt bẩm sinh bằng Picosure - Mức 3 (51 - 150cm)</t>
  </si>
  <si>
    <t>Xóa chàm, bớt bẩm sinh bằng Picosure - Mức 4 (151 - 200cm)</t>
  </si>
  <si>
    <t>Xóa chàm, bớt bẩm sinh bằng Picosure - Mức 5 (201 - 300cm)</t>
  </si>
  <si>
    <t>Xóa chàm, bớt bẩm sinh bằng Picosure - Mức 6 (&gt;300cm)</t>
  </si>
  <si>
    <t>Xóa hình xăm hình không sẹo mức 1 (&lt;=100cm) (Giá tính trên hình)</t>
  </si>
  <si>
    <t>Xóa hình xăm hình không sẹo mức 2 (100 - 150cm) (Giá tính trên hình)</t>
  </si>
  <si>
    <t>Xóa hình xăm hình không sẹo mức 3 (151 - 200cm) (Giá tính trên hình)</t>
  </si>
  <si>
    <t>Xóa hình xăm hình không sẹo mức 4 (201 - 300cm) (Giá tính trên hình)</t>
  </si>
  <si>
    <t>Xóa hình xăm hình không sẹo mức 5 (301 - 400cm) (Giá tính trên hình)</t>
  </si>
  <si>
    <t>Xóa hình xăm hình không sẹo mức 6 (401 - 600cm) (Giá tính trên hình)</t>
  </si>
  <si>
    <t>Xóa hình xăm hình không sẹo mức 7 (&gt;600cm) (Giá tính trên hình)</t>
  </si>
  <si>
    <t>Xóa hình xăm không sẹo bằng Picosure mức 1 (&lt;=100cm) (Giá tính trên hình)</t>
  </si>
  <si>
    <t>Xóa hình xăm không sẹo bằng Picosure mức 2 (100 - 150cm) (Giá tính trên hình)</t>
  </si>
  <si>
    <t>Xóa hình xăm không sẹo bằng Picosure mức 3 (151 - 200cm) (Giá tính trên hình)</t>
  </si>
  <si>
    <t>Xóa hình xăm không sẹo bằng Picosure mức 4 (201 - 300cm) (Giá tính trên hình)</t>
  </si>
  <si>
    <t>Xóa hình xăm không sẹo bằng Picosure mức 5 (301 - 400cm) (Giá tính trên hình)</t>
  </si>
  <si>
    <t>Xóa hình xăm không sẹo bằng Picosure mức 6 (401 - 600cm) (Giá tính trên hình)</t>
  </si>
  <si>
    <t>Xóa hình xăm không sẹo bằng Picosure mức 7 (&gt;600cm) (Giá tính trên hình)</t>
  </si>
  <si>
    <t>XÓA XĂM MÀY MÔI MÍ</t>
  </si>
  <si>
    <t>Xóa xăm mày</t>
  </si>
  <si>
    <t>Xóa xăm mày dư</t>
  </si>
  <si>
    <t>Xóa xăm môi</t>
  </si>
  <si>
    <t>Lần</t>
  </si>
  <si>
    <t>Toa</t>
  </si>
  <si>
    <t>Trọn gói</t>
  </si>
  <si>
    <t>ml</t>
  </si>
  <si>
    <t>Tuýp</t>
  </si>
  <si>
    <t>Hộp</t>
  </si>
  <si>
    <t>Cái</t>
  </si>
  <si>
    <t>Viên</t>
  </si>
  <si>
    <t>Lọ</t>
  </si>
  <si>
    <t>Chiếc</t>
  </si>
  <si>
    <t>Bộ</t>
  </si>
  <si>
    <t>gam</t>
  </si>
  <si>
    <t>Chai</t>
  </si>
  <si>
    <t>Hũ</t>
  </si>
  <si>
    <t>Miếng</t>
  </si>
  <si>
    <t>Unit</t>
  </si>
  <si>
    <t>Time</t>
  </si>
  <si>
    <t>Gây mê hồi sức</t>
  </si>
  <si>
    <t>Nhóm DV Cấp 1</t>
  </si>
  <si>
    <t>Type</t>
  </si>
  <si>
    <t>KH hủy/đổi Dịch vụ</t>
  </si>
  <si>
    <t>Commission Rate</t>
  </si>
  <si>
    <t>Họ tên Nhân viên</t>
  </si>
  <si>
    <t>Employee ID</t>
  </si>
  <si>
    <t>Mã nhân viên</t>
  </si>
  <si>
    <t>Vai trò thực hiện</t>
  </si>
  <si>
    <t>Online</t>
  </si>
  <si>
    <t>Offline</t>
  </si>
  <si>
    <t>Surgery Type</t>
  </si>
  <si>
    <t>Liệu trình</t>
  </si>
  <si>
    <t>Liệu trình tiếp theo</t>
  </si>
  <si>
    <t>% Hoa hồng Sản phẩm</t>
  </si>
  <si>
    <t>Bị Bảo hành (Một phần trước 01/10)</t>
  </si>
  <si>
    <t>Bị Bảo hành (Toàn phần trước 01/10)</t>
  </si>
  <si>
    <t>Bị Bảo hành (Một phần từ 01/10)</t>
  </si>
  <si>
    <t>Bị Bảo hành (Toàn phần từ 01/10)</t>
  </si>
  <si>
    <t>Rate</t>
  </si>
  <si>
    <t>Brand</t>
  </si>
  <si>
    <t>Thương hiệu</t>
  </si>
  <si>
    <t>BV Hồng Hà</t>
  </si>
  <si>
    <t>ĐA Đà Nẵng</t>
  </si>
  <si>
    <t>ĐA Kim Mã</t>
  </si>
  <si>
    <t>ĐA Vinh</t>
  </si>
  <si>
    <t>ĐA Hải Phòng</t>
  </si>
  <si>
    <t>ĐA Cần Thơ</t>
  </si>
  <si>
    <t>ĐA Bình Dương</t>
  </si>
  <si>
    <t>KangNam</t>
  </si>
  <si>
    <t>Extended Sources</t>
  </si>
  <si>
    <t>Nguồn Khách hàng 
ban đầu</t>
  </si>
  <si>
    <t>Nguồn Mở rộng 
(nếu có)</t>
  </si>
  <si>
    <t>Position</t>
  </si>
  <si>
    <t>BAN QUẢN TRỊ SỐ LIỆU</t>
  </si>
  <si>
    <t>Bác sĩ Da liễu</t>
  </si>
  <si>
    <t>Chức danh</t>
  </si>
  <si>
    <t>Dịch vụ Khách hàng</t>
  </si>
  <si>
    <t>KH hủy/thay đổi Dịch vụ</t>
  </si>
  <si>
    <t>Điều trị sẹo lõm bằng Cấy da Siêu vi điểm - Cả mặt</t>
  </si>
  <si>
    <t>Update</t>
  </si>
  <si>
    <t>Gel chườm đá (10 cái/dây)</t>
  </si>
  <si>
    <t>Thực hiện:</t>
  </si>
  <si>
    <t>Mã Nhân viên</t>
  </si>
  <si>
    <t>Product</t>
  </si>
  <si>
    <t>Dentistry</t>
  </si>
  <si>
    <t>(nghìn đồng)</t>
  </si>
  <si>
    <t>Doanh số Bán:</t>
  </si>
  <si>
    <t>Commission</t>
  </si>
  <si>
    <t>Chuyên viên Tư vấn</t>
  </si>
  <si>
    <t>Đại phẫu</t>
  </si>
  <si>
    <t>Tiểu phẫu</t>
  </si>
  <si>
    <t>Bảo hành</t>
  </si>
  <si>
    <t>Score For Sale</t>
  </si>
  <si>
    <t>KNLSDTS0010</t>
  </si>
  <si>
    <t>Điều trị sẹo lõm bằng Cấy da Siêu vi điểm - Hai bên má</t>
  </si>
  <si>
    <t>KNLSDTS0005</t>
  </si>
  <si>
    <t>KNLSTNR0001</t>
  </si>
  <si>
    <t>Key</t>
  </si>
  <si>
    <t>Khách hàng mới</t>
  </si>
  <si>
    <t>Khách hàng cũ</t>
  </si>
  <si>
    <t>Khác</t>
  </si>
  <si>
    <t>Tên Dịch vụ/Sản phẩm 
(Nhấn Ctrl+M để mở hộp tìm kiếm tên DV/SP)</t>
  </si>
  <si>
    <t>Phẫu thuật 
(Điểm)</t>
  </si>
  <si>
    <t>Laser 
(Điểm)</t>
  </si>
  <si>
    <t>Spa 
(Điểm)</t>
  </si>
  <si>
    <t>Tái khám</t>
  </si>
  <si>
    <t>Tatoo</t>
  </si>
  <si>
    <t>Re-exam</t>
  </si>
  <si>
    <t>Điểm làm DV Laser</t>
  </si>
  <si>
    <t>Điểm làm DV Spa</t>
  </si>
  <si>
    <t>Điểm làm DV Phun xăm</t>
  </si>
  <si>
    <t>Điểm làm DV Phẫu thuật</t>
  </si>
  <si>
    <t>Tên Nhân Viên</t>
  </si>
  <si>
    <t>Surgery (On)</t>
  </si>
  <si>
    <t>Surgery (Off)</t>
  </si>
  <si>
    <t>Laser (On)</t>
  </si>
  <si>
    <t>Laser (Off)</t>
  </si>
  <si>
    <t>Spa (On)</t>
  </si>
  <si>
    <t>Spa (Off)</t>
  </si>
  <si>
    <t>Room</t>
  </si>
  <si>
    <t>Laser (Service)</t>
  </si>
  <si>
    <t>Spa (Service)</t>
  </si>
  <si>
    <t>Surgery (Service)</t>
  </si>
  <si>
    <t>Sản phẩm 
(Doanh thu)</t>
  </si>
  <si>
    <t>Nha khoa 
(Doanh thu)</t>
  </si>
  <si>
    <t>DỊCH VỤ NHA KHOA KANG NAM</t>
  </si>
  <si>
    <t>Paid Amount (Base)</t>
  </si>
  <si>
    <t>Ngày thực hiện
(YYYY/MM/DD)</t>
  </si>
  <si>
    <t>Nhóm Dịch vụ (Chọn hoặc Nhấn Ctrl+M)</t>
  </si>
  <si>
    <t>Số tiền đặt cọc (nghìn đồng)</t>
  </si>
  <si>
    <t>Nguồn Mở rộng 
(đối với KH cũ)</t>
  </si>
  <si>
    <t>Hoa hồng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</si>
  <si>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</si>
  <si>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</si>
  <si>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</si>
  <si>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</si>
  <si>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</si>
  <si>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</si>
  <si>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</si>
  <si>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</si>
  <si>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</si>
  <si>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(12)</t>
  </si>
  <si>
    <t>(13)</t>
  </si>
  <si>
    <t>(14)</t>
  </si>
  <si>
    <t>(15)</t>
  </si>
  <si>
    <t>(16)</t>
  </si>
  <si>
    <t>(19)</t>
  </si>
  <si>
    <t>(20)</t>
  </si>
  <si>
    <t>(21)</t>
  </si>
  <si>
    <t>(22)</t>
  </si>
  <si>
    <t>(24)</t>
  </si>
  <si>
    <t/>
  </si>
  <si>
    <t>Doanh số thực hiện:</t>
  </si>
  <si>
    <t>Tổng</t>
  </si>
  <si>
    <t>Chi phí nằm lưu</t>
  </si>
  <si>
    <t>TABLE: PRODUCT_SCORE</t>
  </si>
  <si>
    <r>
      <t>Tên Dịch vụ/Sản phẩm 
(Nhấn</t>
    </r>
    <r>
      <rPr>
        <b/>
        <sz val="10"/>
        <color rgb="FFFF0000"/>
        <rFont val="Times New Roman"/>
        <family val="1"/>
      </rPr>
      <t xml:space="preserve"> 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mở hộp tìm kiếm tên DV/SP)</t>
    </r>
  </si>
  <si>
    <r>
      <t>Tên Dịch vụ/Sản phẩm 
(Nhấn</t>
    </r>
    <r>
      <rPr>
        <b/>
        <sz val="10"/>
        <color rgb="FF6600FF"/>
        <rFont val="Times New Roman"/>
        <family val="1"/>
      </rPr>
      <t xml:space="preserve"> Ctrl+M</t>
    </r>
    <r>
      <rPr>
        <sz val="10"/>
        <color theme="1"/>
        <rFont val="Times New Roman"/>
        <family val="1"/>
      </rPr>
      <t xml:space="preserve"> để mở hộp tìm kiếm tên DV/SP)</t>
    </r>
  </si>
  <si>
    <r>
      <t xml:space="preserve">Tên Dịch vụ/Sản phẩm 
(Nhấn 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mở hộp tìm kiếm tên DV/SP)</t>
    </r>
  </si>
  <si>
    <t>Updated:</t>
  </si>
  <si>
    <t>Kỹ thuật viên Spa</t>
  </si>
  <si>
    <t>Kỹ thuật viên Phun xăm</t>
  </si>
  <si>
    <t>Kỹ thuật viên Laser</t>
  </si>
  <si>
    <t>Trưởng nhóm Điều dưỡng</t>
  </si>
  <si>
    <t>Điều dưỡng</t>
  </si>
  <si>
    <t>Chuyên viên Phẫu thuật thẩm mỹ</t>
  </si>
  <si>
    <t>Đặng Văn Tuấn</t>
  </si>
  <si>
    <t>Võ Hồng Phúc</t>
  </si>
  <si>
    <t>A101023</t>
  </si>
  <si>
    <t>B101292</t>
  </si>
  <si>
    <t>Kỹ thuật viên gây mê</t>
  </si>
  <si>
    <t>Chuyên viên Gây mê hồi sức</t>
  </si>
  <si>
    <t>B101362</t>
  </si>
  <si>
    <t>Giám đốc Điều hành Bệnh viện</t>
  </si>
  <si>
    <t>Ban Giám đốc</t>
  </si>
  <si>
    <t>Nhân viên Dịch vụ khách hàng</t>
  </si>
  <si>
    <t>A100952</t>
  </si>
  <si>
    <t>Phó BP Lễ tân - Tư vấn</t>
  </si>
  <si>
    <t>Chuyên viên Dịch vụ khách hàng</t>
  </si>
  <si>
    <t>Trưởng phòng Lễ tân tư vấn kiêm Trưởng phòng Dịch vụ khách hàng của BV TM Kangnam Sài Gòn</t>
  </si>
  <si>
    <t>Nhân viên Lễ tân - Tư vấn</t>
  </si>
  <si>
    <t>Nhân viên Nhập liệu</t>
  </si>
  <si>
    <t>Nhân viên Lễ tân - Đón tiếp</t>
  </si>
  <si>
    <t>Nhân viên Lễ tân đón tiếp</t>
  </si>
  <si>
    <t>Trưởng khoa Gây mê hồi sức</t>
  </si>
  <si>
    <t>Bác sĩ Gây mê hồi sức</t>
  </si>
  <si>
    <t xml:space="preserve">Trưởng BP Spa </t>
  </si>
  <si>
    <t>Trưởng phòng Laser</t>
  </si>
  <si>
    <t>Giám đốc Chuyên môn BVTM Kangnam Sài Gòn kiêm Giám đốc chuyên môn khu vực miền Nam</t>
  </si>
  <si>
    <t>Đội trưởng Đội Bác sĩ chuyên khoa Thẩm mỹ mũi</t>
  </si>
  <si>
    <t>Bác sĩ Phẫu thuật thẩm mỹ</t>
  </si>
  <si>
    <t>Đội trưởng Đội Bác sĩ chuyên khoa Thẩm mỹ mắt</t>
  </si>
  <si>
    <t>Điều dưởng trưởng Tập đòan kiêm ĐD trưởng BV Kangnam SG</t>
  </si>
  <si>
    <t>Trưởng nhóm Điều dưỡng Chăm sóc</t>
  </si>
  <si>
    <t>Giảng viên Điều dưỡng</t>
  </si>
  <si>
    <t>Nhân viên vật tư tiêu hao</t>
  </si>
  <si>
    <t>Nhân viên Tiếp liệu thanh trùng</t>
  </si>
  <si>
    <t>Nhân viên nhập liệu</t>
  </si>
  <si>
    <t>Thư ký Y khoa</t>
  </si>
  <si>
    <t>Điều dưỡng hậu phẫu</t>
  </si>
  <si>
    <t>Nhân viên Lễ tân mở cửa</t>
  </si>
  <si>
    <t>Hộ lý</t>
  </si>
  <si>
    <t>Trưởng phòng Nha</t>
  </si>
  <si>
    <t>Trợ thủ nha</t>
  </si>
  <si>
    <t>Bác sĩ Nha</t>
  </si>
  <si>
    <t>Phòng Nha</t>
  </si>
  <si>
    <t>Department (HR)</t>
  </si>
  <si>
    <r>
      <t>Họ tên Nhân viên 
(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tra Danh sách)</t>
    </r>
  </si>
  <si>
    <r>
      <t xml:space="preserve">Mã NV 
</t>
    </r>
    <r>
      <rPr>
        <b/>
        <sz val="10"/>
        <color rgb="FF6600FF"/>
        <rFont val="Times New Roman"/>
        <family val="1"/>
      </rPr>
      <t>Ctrl + M</t>
    </r>
  </si>
  <si>
    <r>
      <t>Họ tên Nhân viên 
(</t>
    </r>
    <r>
      <rPr>
        <b/>
        <sz val="10"/>
        <color rgb="FF6600FF"/>
        <rFont val="Times New Roman"/>
        <family val="1"/>
      </rPr>
      <t>Ctrl+M</t>
    </r>
    <r>
      <rPr>
        <sz val="10"/>
        <color theme="1"/>
        <rFont val="Times New Roman"/>
        <family val="1"/>
      </rPr>
      <t xml:space="preserve"> để tra Dữ liệu)</t>
    </r>
  </si>
  <si>
    <t>Bộ Phận</t>
  </si>
  <si>
    <t>Chức Danh</t>
  </si>
  <si>
    <t>KNPTTVM0040</t>
  </si>
  <si>
    <t>KNPTTHM0046</t>
  </si>
  <si>
    <t>KNPTTHM0048</t>
  </si>
  <si>
    <t>A100533</t>
  </si>
  <si>
    <t>Bác sĩ</t>
  </si>
  <si>
    <t>A100154</t>
  </si>
  <si>
    <t>A102325</t>
  </si>
  <si>
    <t>Điều dưỡng Phụ mổ</t>
  </si>
  <si>
    <t>A101572</t>
  </si>
  <si>
    <t>Phụ mổ tê</t>
  </si>
  <si>
    <t>Kỹ thuật viên Gây mê</t>
  </si>
  <si>
    <t>A102306</t>
  </si>
  <si>
    <t>Điều dưỡng chăm sóc</t>
  </si>
  <si>
    <t>Hậu phẫu</t>
  </si>
  <si>
    <t>A101332</t>
  </si>
  <si>
    <t>Điều dưỡng Đón tiếp</t>
  </si>
  <si>
    <t>A102524</t>
  </si>
  <si>
    <t>Phòng lưu</t>
  </si>
  <si>
    <t>Thiết kế đồ họa 3D</t>
  </si>
  <si>
    <t>Hàm mặt</t>
  </si>
  <si>
    <t>A102544</t>
  </si>
  <si>
    <t>Chuyên viên Thẩm mỹ Nha</t>
  </si>
  <si>
    <t>Trợ thủ Nha</t>
  </si>
  <si>
    <t>Thứ tự cột</t>
  </si>
  <si>
    <t>Tên cột</t>
  </si>
  <si>
    <t>Diễn giải</t>
  </si>
  <si>
    <t>Tên cột (tiếng Việt)</t>
  </si>
  <si>
    <t>Tự động</t>
  </si>
  <si>
    <t>x</t>
  </si>
  <si>
    <t>Yêu cầu 
("x": bắt buộc)</t>
  </si>
  <si>
    <t>Ảnh minh họa 
(Nếu có)</t>
  </si>
  <si>
    <t>Chọn theo Danh sách đổ xuống có sẵn. Bắt buộc để hiển thị Điểm dịch vụ được ghi nhận</t>
  </si>
  <si>
    <t>Chọn theo Danh sách đổ xuống có sẵn</t>
  </si>
  <si>
    <t>Nhập số lượng (Lưu ý: VD trường hợp ghi nhận điểm 10 buổi liệu trình, nhập SL = 10, không cần tách 10 dòng như phương thức biểu mẫu cũ).</t>
  </si>
  <si>
    <t>Chọn theo Danh sách đổ xuống có sẵn. Nguồn ban đầu khách hàng biết đến khi qua CS/BV làm dịch vụ (Tương đương trường Lead Sources trên Account hoặc Booking Sources trên Booking đầu tiên của Khách hàng).</t>
  </si>
  <si>
    <t xml:space="preserve">Chọn theo Danh sách đổ xuống có sẵn. Đối với Khách hàng cũ, đây là nguồn thực tế tại thời điểm Khách hàng phát sinh Dịch vụ mới đó. 
VD: Nguồn KH ban đầu "Lead Sources": DVKH - Giới thiệu, KH đã từng đến làm Dịch vụ A. Sau 3 tháng KH quay lại làm Dịch vụ B do thấy quảng cáo Facebook có chương trình KM Dịch vụ B nhưng không qua đặt lịch trước =&gt; Nguồn Mở rộng: Marketing - Nhận diện Online. </t>
  </si>
  <si>
    <t>Ghi chú (nếu có)</t>
  </si>
  <si>
    <t>HƯỚNG DẪN NHẬP LIỆU BÁN DỊCH VỤ VÀ SẢN PHẨM KANG NAM</t>
  </si>
  <si>
    <r>
      <t>Công thức tự động: "</t>
    </r>
    <r>
      <rPr>
        <b/>
        <sz val="12"/>
        <color rgb="FF009E75"/>
        <rFont val="Times New Roman"/>
        <family val="1"/>
      </rPr>
      <t>=no.</t>
    </r>
    <r>
      <rPr>
        <sz val="12"/>
        <rFont val="Times New Roman"/>
        <family val="1"/>
      </rPr>
      <t>"</t>
    </r>
  </si>
  <si>
    <r>
      <t>Công thức tự động: "</t>
    </r>
    <r>
      <rPr>
        <b/>
        <sz val="12"/>
        <color rgb="FF009E75"/>
        <rFont val="Times New Roman"/>
        <family val="1"/>
      </rPr>
      <t>=position</t>
    </r>
    <r>
      <rPr>
        <sz val="12"/>
        <rFont val="Times New Roman"/>
        <family val="1"/>
      </rPr>
      <t>" (Mặc định theo thông tin BP.HCNS). Cột ở chế độ ẩn.</t>
    </r>
  </si>
  <si>
    <r>
      <t>Công thức tự động: "</t>
    </r>
    <r>
      <rPr>
        <b/>
        <sz val="12"/>
        <color rgb="FF009E75"/>
        <rFont val="Times New Roman"/>
        <family val="1"/>
      </rPr>
      <t>=score</t>
    </r>
    <r>
      <rPr>
        <sz val="12"/>
        <rFont val="Times New Roman"/>
        <family val="1"/>
      </rPr>
      <t>". (= Điểm gốc của DV/SP x số lượng)</t>
    </r>
  </si>
  <si>
    <r>
      <t>Công thức tự động: "</t>
    </r>
    <r>
      <rPr>
        <b/>
        <sz val="12"/>
        <color rgb="FF009E75"/>
        <rFont val="Times New Roman"/>
        <family val="1"/>
      </rPr>
      <t>=rescore</t>
    </r>
    <r>
      <rPr>
        <sz val="12"/>
        <rFont val="Times New Roman"/>
        <family val="1"/>
      </rPr>
      <t>" đối với Dịch vụ, "</t>
    </r>
    <r>
      <rPr>
        <b/>
        <sz val="12"/>
        <color rgb="FF009E75"/>
        <rFont val="Times New Roman"/>
        <family val="1"/>
      </rPr>
      <t>=rescore_pd</t>
    </r>
    <r>
      <rPr>
        <sz val="12"/>
        <rFont val="Times New Roman"/>
        <family val="1"/>
      </rPr>
      <t>" đối với Sản phẩm. Số điểm điều chỉnh lại tương ứng với "Vai trò thực hiện" và Hủy/Chuyển/thay thế Dịch vụ (nếu có).</t>
    </r>
  </si>
  <si>
    <r>
      <t>Công thức tự động: "</t>
    </r>
    <r>
      <rPr>
        <b/>
        <sz val="12"/>
        <color rgb="FF009E75"/>
        <rFont val="Times New Roman"/>
        <family val="1"/>
      </rPr>
      <t>=price</t>
    </r>
    <r>
      <rPr>
        <sz val="12"/>
        <rFont val="Times New Roman"/>
        <family val="1"/>
      </rPr>
      <t>" (Mặc định theo Bảng giá). Cột ở chế độ ẩn.</t>
    </r>
  </si>
  <si>
    <r>
      <t>Công thức tự động: "</t>
    </r>
    <r>
      <rPr>
        <b/>
        <sz val="12"/>
        <color rgb="FF009E75"/>
        <rFont val="Times New Roman"/>
        <family val="1"/>
      </rPr>
      <t>=commission</t>
    </r>
    <r>
      <rPr>
        <sz val="12"/>
        <rFont val="Times New Roman"/>
        <family val="1"/>
      </rPr>
      <t>" đối với Dịch vụ, "</t>
    </r>
    <r>
      <rPr>
        <b/>
        <sz val="12"/>
        <color rgb="FF009E75"/>
        <rFont val="Times New Roman"/>
        <family val="1"/>
      </rPr>
      <t>=comm_pd</t>
    </r>
    <r>
      <rPr>
        <sz val="12"/>
        <rFont val="Times New Roman"/>
        <family val="1"/>
      </rPr>
      <t>" đối với Sản phẩm. Hoa hồng (tham khảo) tính cho Dịch vụ/Sản phẩm trên dòng tương ứng.</t>
    </r>
  </si>
  <si>
    <r>
      <t xml:space="preserve">Ngày Khách hàng thanh toán Dịch vụ/Sản phẩm đó. 
Lưu ý: khi nhập đúng excel sẽ tự động hiển thị theo định dạng </t>
    </r>
    <r>
      <rPr>
        <sz val="12"/>
        <color rgb="FFFF0000"/>
        <rFont val="Times New Roman"/>
        <family val="1"/>
      </rPr>
      <t>Năm/tháng/ngày</t>
    </r>
    <r>
      <rPr>
        <sz val="12"/>
        <rFont val="Times New Roman"/>
        <family val="1"/>
      </rPr>
      <t xml:space="preserve"> (VD: </t>
    </r>
    <r>
      <rPr>
        <sz val="12"/>
        <color rgb="FFFF0000"/>
        <rFont val="Times New Roman"/>
        <family val="1"/>
      </rPr>
      <t>2021/04/17</t>
    </r>
    <r>
      <rPr>
        <sz val="12"/>
        <rFont val="Times New Roman"/>
        <family val="1"/>
      </rPr>
      <t>)</t>
    </r>
  </si>
  <si>
    <t>Tên Khách hàng theo hệ thống CRM</t>
  </si>
  <si>
    <t>Mã Booking theo hệ thống CRM</t>
  </si>
  <si>
    <r>
      <t xml:space="preserve">Đặt chuột tại dòng cần nhập thông tin (cột 2 hoặc cột 3), nhấn tổ hợp phím </t>
    </r>
    <r>
      <rPr>
        <b/>
        <sz val="12"/>
        <color rgb="FF6600FF"/>
        <rFont val="Times New Roman"/>
        <family val="1"/>
      </rPr>
      <t>Ctrl+M</t>
    </r>
    <r>
      <rPr>
        <sz val="12"/>
        <rFont val="Times New Roman"/>
        <family val="1"/>
      </rPr>
      <t xml:space="preserve"> để mở Hộp thoại tra danh sách Nhân sự =&gt; Nhập và tìm kiếm theo tên Nhân viên =&gt; Kiểm tra và chọn đúng tên + Mã + phòng ban =&gt; Chọn "OK" hoặc nhấn phím "Enter" 
=&gt; Cả 3 trường Mã nhân viên, Họ tên và Bộ phận được điền tự động. 
</t>
    </r>
    <r>
      <rPr>
        <b/>
        <sz val="12"/>
        <color rgb="FFC00000"/>
        <rFont val="Times New Roman"/>
        <family val="1"/>
      </rPr>
      <t>Lưu ý:</t>
    </r>
    <r>
      <rPr>
        <sz val="12"/>
        <rFont val="Times New Roman"/>
        <family val="1"/>
      </rPr>
      <t xml:space="preserve"> Trường hợp không mở hộp tìm kiếm mà dùng chức năng Copy+Paste sang dòng khác cần cop cả 3 cột 2+3+4</t>
    </r>
  </si>
  <si>
    <r>
      <rPr>
        <b/>
        <i/>
        <sz val="12"/>
        <rFont val="Times New Roman"/>
        <family val="1"/>
      </rPr>
      <t xml:space="preserve">Các cách nhập liệu Dịch vụ/Sản phẩm: </t>
    </r>
    <r>
      <rPr>
        <sz val="12"/>
        <rFont val="Times New Roman"/>
        <family val="1"/>
      </rPr>
      <t xml:space="preserve">
</t>
    </r>
    <r>
      <rPr>
        <b/>
        <sz val="12"/>
        <rFont val="Times New Roman"/>
        <family val="1"/>
      </rPr>
      <t>Cách 1</t>
    </r>
    <r>
      <rPr>
        <sz val="12"/>
        <rFont val="Times New Roman"/>
        <family val="1"/>
      </rPr>
      <t xml:space="preserve">: Đặt chuột tại dòng cần nhập thông tin (cột 12 hoặc cột 13), nhấn tổ hợp phím </t>
    </r>
    <r>
      <rPr>
        <b/>
        <sz val="12"/>
        <color rgb="FF6600FF"/>
        <rFont val="Times New Roman"/>
        <family val="1"/>
      </rPr>
      <t>Ctrl+M</t>
    </r>
    <r>
      <rPr>
        <sz val="12"/>
        <rFont val="Times New Roman"/>
        <family val="1"/>
      </rPr>
      <t xml:space="preserve"> để mở Hộp thoại tìm kiếm =&gt; Nhập và tìm kiếm theo tên DV/SP =&gt; Kiểm tra đúng tên DV/SP và đơn giá =&gt; trỏ chuột để chọn DV/SP sao cho thông tin hiển thị trên 3 khung màu xanh dương =&gt; Chọn "OK" hoặc nhấn phím "Enter" 
=&gt; Cả 3 trường DV nhóm 1, DV nhóm 2 và Tên DV/SP được điền tự động.
</t>
    </r>
    <r>
      <rPr>
        <b/>
        <sz val="12"/>
        <rFont val="Times New Roman"/>
        <family val="1"/>
      </rPr>
      <t>Cách 2:</t>
    </r>
    <r>
      <rPr>
        <sz val="12"/>
        <rFont val="Times New Roman"/>
        <family val="1"/>
      </rPr>
      <t xml:space="preserve"> Chọn Dịch vụ nhóm 1 =&gt; Chọn Dịch vụ nhóm 2 =&gt; Chọn tên Dịch vụ  (</t>
    </r>
    <r>
      <rPr>
        <i/>
        <sz val="12"/>
        <rFont val="Times New Roman"/>
        <family val="1"/>
      </rPr>
      <t xml:space="preserve">tương tự biểu mẫu trước đây). </t>
    </r>
    <r>
      <rPr>
        <sz val="12"/>
        <rFont val="Times New Roman"/>
        <family val="1"/>
      </rPr>
      <t xml:space="preserve">
</t>
    </r>
    <r>
      <rPr>
        <b/>
        <sz val="12"/>
        <rFont val="Times New Roman"/>
        <family val="1"/>
      </rPr>
      <t xml:space="preserve">Cách 3: </t>
    </r>
    <r>
      <rPr>
        <sz val="12"/>
        <rFont val="Times New Roman"/>
        <family val="1"/>
      </rPr>
      <t>Copy-Paste lại thông tin từ dòng cũ, cần copy đủ thông tin 3 cột này.</t>
    </r>
  </si>
  <si>
    <t>CHI PHÍ KHÁC</t>
  </si>
  <si>
    <r>
      <t xml:space="preserve">Nhóm Dịch vụ Cấp 2 
</t>
    </r>
    <r>
      <rPr>
        <i/>
        <sz val="10"/>
        <color theme="1"/>
        <rFont val="Times New Roman"/>
        <family val="1"/>
      </rPr>
      <t xml:space="preserve">(Chọn hoặc </t>
    </r>
    <r>
      <rPr>
        <b/>
        <i/>
        <sz val="10"/>
        <color rgb="FF6600FF"/>
        <rFont val="Times New Roman"/>
        <family val="1"/>
      </rPr>
      <t>Ctrl+M</t>
    </r>
    <r>
      <rPr>
        <i/>
        <sz val="10"/>
        <color theme="1"/>
        <rFont val="Times New Roman"/>
        <family val="1"/>
      </rPr>
      <t>)</t>
    </r>
  </si>
  <si>
    <t>Chọn Phân loại khách hàng theo Danh sách có sẵn. 
VD: Khách hàng hôm đó đến tái khám và phát sinh mua Dịch vụ/Sản phẩm mới =&gt; Phân loại Khách hàng: Tái khám</t>
  </si>
  <si>
    <r>
      <t xml:space="preserve">Nút góc trên bên trái các Sheet nhập liệu dùng để </t>
    </r>
    <r>
      <rPr>
        <sz val="12"/>
        <color rgb="FFFF0000"/>
        <rFont val="Times New Roman"/>
        <family val="1"/>
      </rPr>
      <t>Làm sạch/Xóa toàn bộ dữ liệu</t>
    </r>
    <r>
      <rPr>
        <sz val="12"/>
        <rFont val="Times New Roman"/>
        <family val="1"/>
      </rPr>
      <t xml:space="preserve"> đã nhập trong bảng. Lưu ý kỹ trước khi sử dụng.</t>
    </r>
  </si>
  <si>
    <t>KNLSTHC0004</t>
  </si>
  <si>
    <t>KNLSTHC0001</t>
  </si>
  <si>
    <t>KNLSTHC0002</t>
  </si>
  <si>
    <t>KNLSTHC0003</t>
  </si>
  <si>
    <t>KNPTGML0023</t>
  </si>
  <si>
    <t>KNPTGML0021</t>
  </si>
  <si>
    <t>KNPTTCD0009</t>
  </si>
  <si>
    <t>KNPTCMM0022</t>
  </si>
  <si>
    <t>KNPTTCM0003</t>
  </si>
  <si>
    <t>KNPTTCM0013</t>
  </si>
  <si>
    <t>KNPTTCM0010</t>
  </si>
  <si>
    <t>KNPTTCM0009</t>
  </si>
  <si>
    <t>KNSPCTH0008</t>
  </si>
  <si>
    <t>KNSPCTH0002</t>
  </si>
  <si>
    <t>KNSPCTH0003</t>
  </si>
  <si>
    <t>KNSPCTH0001</t>
  </si>
  <si>
    <t>KNSPCTH0004</t>
  </si>
  <si>
    <t>KNSPCTH0007</t>
  </si>
  <si>
    <t>KNSPCTH0005</t>
  </si>
  <si>
    <t>KNSPCTH0009</t>
  </si>
  <si>
    <t>KNSPCTH0006</t>
  </si>
  <si>
    <t>KNSPDVK0002</t>
  </si>
  <si>
    <t>KNSPDVK0003</t>
  </si>
  <si>
    <t>KNSPDVK0005</t>
  </si>
  <si>
    <t>KNSPDVK0001</t>
  </si>
  <si>
    <t>KNSPDVK0004</t>
  </si>
  <si>
    <t>KNLSTBV0001</t>
  </si>
  <si>
    <t>KNLSTBV0002</t>
  </si>
  <si>
    <t>KNLSTBV0003</t>
  </si>
  <si>
    <t>KNLSTBS0001</t>
  </si>
  <si>
    <t>KNLSTBS0002</t>
  </si>
  <si>
    <t>KNLSTBS0003</t>
  </si>
  <si>
    <t>KNLSTDM0001</t>
  </si>
  <si>
    <t>KNLSTDM0002</t>
  </si>
  <si>
    <t>KNLSTDM0003</t>
  </si>
  <si>
    <t>KNLSTDM0004</t>
  </si>
  <si>
    <t>KNSPTDM0006</t>
  </si>
  <si>
    <t>KNSPTDM0005</t>
  </si>
  <si>
    <t>KNSPTDM0004</t>
  </si>
  <si>
    <t>KNSPTDM0003</t>
  </si>
  <si>
    <t>KNLSTMT0001</t>
  </si>
  <si>
    <t>KNLSTMT0002</t>
  </si>
  <si>
    <t>KNLSTMT0003</t>
  </si>
  <si>
    <t>KNLSTMT0004</t>
  </si>
  <si>
    <t>KNLSTMT0005</t>
  </si>
  <si>
    <t>KNLSSND0001</t>
  </si>
  <si>
    <t>KNLSSND0002</t>
  </si>
  <si>
    <t>KNLSSND0003</t>
  </si>
  <si>
    <t>KNLSTST0002</t>
  </si>
  <si>
    <t>KNLSTST0001</t>
  </si>
  <si>
    <t>KNLSTST0003</t>
  </si>
  <si>
    <t>KNLSTST0004</t>
  </si>
  <si>
    <t>KNLSTST0005</t>
  </si>
  <si>
    <t>KNLSTST0006</t>
  </si>
  <si>
    <t>KNLSUTB0001</t>
  </si>
  <si>
    <t>KNPTGML0009</t>
  </si>
  <si>
    <t>KNPTGML0007</t>
  </si>
  <si>
    <t>KNPTGML0003</t>
  </si>
  <si>
    <t>KNPTGML0005</t>
  </si>
  <si>
    <t>KNPTGML0049</t>
  </si>
  <si>
    <t>KNPTTMH0001</t>
  </si>
  <si>
    <t>KNSPMTD0003</t>
  </si>
  <si>
    <t>KNSPMTD0004</t>
  </si>
  <si>
    <t>KNSPMGB0002</t>
  </si>
  <si>
    <t>KNSPMGB0003</t>
  </si>
  <si>
    <t>KNSPMGB0001</t>
  </si>
  <si>
    <t>KNSPMGB0004</t>
  </si>
  <si>
    <t>KNSPMGB0005</t>
  </si>
  <si>
    <t>KNPTTNM0001</t>
  </si>
  <si>
    <t>KNPTTNM0004</t>
  </si>
  <si>
    <t>KNPTTVM0035</t>
  </si>
  <si>
    <t>KNPTTVM0031</t>
  </si>
  <si>
    <t>KNPTTVM0036</t>
  </si>
  <si>
    <t>KNPTTVM0034</t>
  </si>
  <si>
    <t>KNPTTHM0009</t>
  </si>
  <si>
    <t>KNPTTCD0019</t>
  </si>
  <si>
    <t>KNPTTCD0020</t>
  </si>
  <si>
    <t>KNPTTHM0029</t>
  </si>
  <si>
    <t>KNPTTHM0031</t>
  </si>
  <si>
    <t>KNPTTHM0044</t>
  </si>
  <si>
    <t>KNPTCPK0017</t>
  </si>
  <si>
    <t>KNSPPXT0017</t>
  </si>
  <si>
    <t>KNSPPXT0018</t>
  </si>
  <si>
    <t>KNSPPXT0013</t>
  </si>
  <si>
    <t>KNSPPXT0008</t>
  </si>
  <si>
    <t>KNSPPXT0005</t>
  </si>
  <si>
    <t>KNSPPXT0015</t>
  </si>
  <si>
    <t>KNSPPXT0016</t>
  </si>
  <si>
    <t>KNSPTTR0001</t>
  </si>
  <si>
    <t>KNSPTTR0002</t>
  </si>
  <si>
    <t>KNLSTNR0002</t>
  </si>
  <si>
    <t>KNLSTNR0003</t>
  </si>
  <si>
    <t>KNLSTNR0004</t>
  </si>
  <si>
    <t>KNPTTMM0010</t>
  </si>
  <si>
    <t>KNPTTMM0011</t>
  </si>
  <si>
    <t>Sửa sẹo môi mức 2</t>
  </si>
  <si>
    <t>KNPTTVK0007</t>
  </si>
  <si>
    <t>KNPTTVK0003</t>
  </si>
  <si>
    <t>KNPTTVN0020</t>
  </si>
  <si>
    <t>KNPTTVN0034</t>
  </si>
  <si>
    <t>KNPTTVN0030</t>
  </si>
  <si>
    <t>KNPTTVN0043</t>
  </si>
  <si>
    <t>KNLSTMN0002</t>
  </si>
  <si>
    <t>KNLSTMN0003</t>
  </si>
  <si>
    <t>KNPTTNV0001</t>
  </si>
  <si>
    <t>KNPTTNV0003</t>
  </si>
  <si>
    <t>KNPTTNV0004</t>
  </si>
  <si>
    <t>KNLSTHM0005</t>
  </si>
  <si>
    <t>KNLSTRH0001</t>
  </si>
  <si>
    <t>KNLSTRH0011</t>
  </si>
  <si>
    <t>KNLSTRH0009</t>
  </si>
  <si>
    <t>KNLSTRH0010</t>
  </si>
  <si>
    <t>KNLSTRH0003</t>
  </si>
  <si>
    <t>KNLSTBT0001</t>
  </si>
  <si>
    <t>KNLSTBT0005</t>
  </si>
  <si>
    <t>KNLSTLT0011</t>
  </si>
  <si>
    <t>KNLSTLT0002</t>
  </si>
  <si>
    <t>KNLSTLT0003</t>
  </si>
  <si>
    <t>KNLSTLT0004</t>
  </si>
  <si>
    <t>KNLSTLT0006</t>
  </si>
  <si>
    <t>KNLSTRH0006</t>
  </si>
  <si>
    <t>KNLSTLT0001</t>
  </si>
  <si>
    <t>KNLSDTN0001</t>
  </si>
  <si>
    <t>KNLSDTN0002</t>
  </si>
  <si>
    <t>KNLSDTN0003</t>
  </si>
  <si>
    <t>KNLSDTN0004</t>
  </si>
  <si>
    <t>KNLSDTN0005</t>
  </si>
  <si>
    <t>KNLSTRT0002</t>
  </si>
  <si>
    <t>KNLSDTS0001</t>
  </si>
  <si>
    <t>KNLSDTS0002</t>
  </si>
  <si>
    <t>KNLSDTS0003</t>
  </si>
  <si>
    <t>KNLSDTS0006</t>
  </si>
  <si>
    <t>KNLSDTS0007</t>
  </si>
  <si>
    <t>KNLSDTS0008</t>
  </si>
  <si>
    <t>KNLSDTS0009</t>
  </si>
  <si>
    <t>KNLSTTN0006</t>
  </si>
  <si>
    <t>KNLSTTN0007</t>
  </si>
  <si>
    <t>KNLSTTN0008</t>
  </si>
  <si>
    <t>KNLSTTN0009</t>
  </si>
  <si>
    <t>KNLSTTN0001</t>
  </si>
  <si>
    <t>KNLSTTN0002</t>
  </si>
  <si>
    <t>KNLSTTN0003</t>
  </si>
  <si>
    <t>KNLSVNL0001</t>
  </si>
  <si>
    <t>KNLSVNL0002</t>
  </si>
  <si>
    <t>KNLSVNL0003</t>
  </si>
  <si>
    <t>KNLSXCB0001</t>
  </si>
  <si>
    <t>KNLSXCB0003</t>
  </si>
  <si>
    <t>KNLSXCB0005</t>
  </si>
  <si>
    <t>KNLSXCB0006</t>
  </si>
  <si>
    <t>KNLSXCB0007</t>
  </si>
  <si>
    <t>KNLSXCB0008</t>
  </si>
  <si>
    <t>KNLSXCB0009</t>
  </si>
  <si>
    <t>KNLSXCB0010</t>
  </si>
  <si>
    <t>KNLSXCB0011</t>
  </si>
  <si>
    <t>KNLSXCB0012</t>
  </si>
  <si>
    <t>KNLSXXK0001</t>
  </si>
  <si>
    <t>KNLSXXK0002</t>
  </si>
  <si>
    <t>KNLSXXK0003</t>
  </si>
  <si>
    <t>KNLSXXK0004</t>
  </si>
  <si>
    <t>KNLSXXK0005</t>
  </si>
  <si>
    <t>KNLSXXK0006</t>
  </si>
  <si>
    <t>KNLSXXK0013</t>
  </si>
  <si>
    <t>KNLSXXK0007</t>
  </si>
  <si>
    <t>KNLSXXK0008</t>
  </si>
  <si>
    <t>KNLSXXK0009</t>
  </si>
  <si>
    <t>KNLSXXK0010</t>
  </si>
  <si>
    <t>KNLSXXK0011</t>
  </si>
  <si>
    <t>KNLSXXK0012</t>
  </si>
  <si>
    <t>KNLSXXK0014</t>
  </si>
  <si>
    <t>KNLSXXC0001</t>
  </si>
  <si>
    <t>KNLSXXC0010</t>
  </si>
  <si>
    <t>KNLSXXC0002</t>
  </si>
  <si>
    <t>KNLSXXC0003</t>
  </si>
  <si>
    <t>KNLSXXC0004</t>
  </si>
  <si>
    <t>KNLSXXC0005</t>
  </si>
  <si>
    <t>KNLSXXC0006</t>
  </si>
  <si>
    <t>KNLSXXC0007</t>
  </si>
  <si>
    <t>KNLSXXC0008</t>
  </si>
  <si>
    <t>KNLSXXC0009</t>
  </si>
  <si>
    <t>KNLSXXM0005</t>
  </si>
  <si>
    <t>KNLSXXM0002</t>
  </si>
  <si>
    <t>KNLSXXM0003</t>
  </si>
  <si>
    <t>KNLSXXM0001</t>
  </si>
  <si>
    <t>KNLSXXM0004</t>
  </si>
  <si>
    <t>KNPTCPK0005</t>
  </si>
  <si>
    <t>KNPTCPK0007</t>
  </si>
  <si>
    <t>KNPTCPK0006</t>
  </si>
  <si>
    <t>Nút màu cam để tự động thiết lập lại các cột đã có công thức mặc định (Dùng trong trường hợp lỡ xóa các ô chứa công thức/Mất kết quả hiển thị).</t>
  </si>
  <si>
    <t>TP. Laser/Bác sĩ Da liễu</t>
  </si>
  <si>
    <r>
      <t xml:space="preserve">Số tiền 
</t>
    </r>
    <r>
      <rPr>
        <i/>
        <sz val="10"/>
        <color theme="1"/>
        <rFont val="Times New Roman"/>
        <family val="1"/>
      </rPr>
      <t>(nghìn đồng)</t>
    </r>
  </si>
  <si>
    <t>Tổng Điểm</t>
  </si>
  <si>
    <r>
      <t xml:space="preserve">Số tiền 
</t>
    </r>
    <r>
      <rPr>
        <i/>
        <sz val="10"/>
        <color theme="5" tint="-0.249977111117893"/>
        <rFont val="Times New Roman"/>
        <family val="1"/>
      </rPr>
      <t>(nghìn đồng)</t>
    </r>
  </si>
  <si>
    <t>Bắt buộc đối với Sản phẩm/Phòng lưu</t>
  </si>
  <si>
    <t>Nha Khoa</t>
  </si>
  <si>
    <t>KANG NAM</t>
  </si>
  <si>
    <t>Order ID</t>
  </si>
  <si>
    <r>
      <t>Nhóm Dịch vụ Cấp 2 
(Chọn hoặc</t>
    </r>
    <r>
      <rPr>
        <b/>
        <sz val="10"/>
        <color rgb="FF6600FF"/>
        <rFont val="Times New Roman"/>
        <family val="1"/>
      </rPr>
      <t xml:space="preserve"> Ctrl+M</t>
    </r>
    <r>
      <rPr>
        <sz val="10"/>
        <color theme="1"/>
        <rFont val="Times New Roman"/>
        <family val="1"/>
      </rPr>
      <t>)</t>
    </r>
  </si>
  <si>
    <r>
      <t xml:space="preserve">Vai trò thực hiện 
</t>
    </r>
    <r>
      <rPr>
        <i/>
        <sz val="10"/>
        <color theme="1"/>
        <rFont val="Times New Roman"/>
        <family val="1"/>
      </rPr>
      <t>(Bắt buộc)</t>
    </r>
  </si>
  <si>
    <r>
      <t xml:space="preserve">Phân loại Khách hàng 
</t>
    </r>
    <r>
      <rPr>
        <i/>
        <sz val="10"/>
        <color theme="1"/>
        <rFont val="Times New Roman"/>
        <family val="1"/>
      </rPr>
      <t>(Bắt buộc)</t>
    </r>
  </si>
  <si>
    <t>(Đã loại trùng đối với Sản phẩm, không cộng DS của CVTV, BS Da liễu)</t>
  </si>
  <si>
    <t>TỔNG ĐIỂM:</t>
  </si>
  <si>
    <t>NẰM LƯU:</t>
  </si>
  <si>
    <t>Khiếu nại</t>
  </si>
  <si>
    <r>
      <t>Đối với Sản phẩm/Chi phí phòng lưu hiện đang ghi nhận theo Doanh số, bắt buộc nhập số tiền thu thực tế của Khách hàng (</t>
    </r>
    <r>
      <rPr>
        <i/>
        <sz val="12"/>
        <rFont val="Times New Roman"/>
        <family val="1"/>
      </rPr>
      <t xml:space="preserve">Đơn vị nhập: </t>
    </r>
    <r>
      <rPr>
        <i/>
        <sz val="12"/>
        <color rgb="FF0033CC"/>
        <rFont val="Times New Roman"/>
        <family val="1"/>
      </rPr>
      <t>nghìn đồng</t>
    </r>
    <r>
      <rPr>
        <sz val="12"/>
        <rFont val="Times New Roman"/>
        <family val="1"/>
      </rPr>
      <t>)</t>
    </r>
  </si>
  <si>
    <t>Phí xét nghiệm Kháng sinh đồ</t>
  </si>
  <si>
    <t>Cắt bỏ sẹo co kéo, sẹo xấu do phẫu thuật mức 2</t>
  </si>
  <si>
    <t>Cắt bỏ sẹo co kéo, sẹo xấu do phẫu thuật mức 1</t>
  </si>
  <si>
    <t>Sửa khuyên tai rộng (1 bên)</t>
  </si>
  <si>
    <t>Order Bác sĩ gây mê</t>
  </si>
  <si>
    <t>Order Bác sĩ gây tê</t>
  </si>
  <si>
    <r>
      <t xml:space="preserve">Thành tiền 
</t>
    </r>
    <r>
      <rPr>
        <i/>
        <sz val="10"/>
        <color theme="1"/>
        <rFont val="Times New Roman"/>
        <family val="1"/>
      </rPr>
      <t>(nghìn đồng)</t>
    </r>
  </si>
  <si>
    <t>Cắt bao quy đầu</t>
  </si>
  <si>
    <t>KNPTPTK0002</t>
  </si>
  <si>
    <t>KNPTTMK0001</t>
  </si>
  <si>
    <t>KNPTTMK0002</t>
  </si>
  <si>
    <t>Cắt bỏ sẹo co kéo, sẹo xấu do phẫu thuật mức 3</t>
  </si>
  <si>
    <t>KNPTTMK0003</t>
  </si>
  <si>
    <t>Cắt bỏ sẹo co kéo, sẹo xấu do phẫu thuật mức 4</t>
  </si>
  <si>
    <t>KNPTTMK0004</t>
  </si>
  <si>
    <t>KNPTCPK0010</t>
  </si>
  <si>
    <t>KNPTCPK0009</t>
  </si>
  <si>
    <t>Điều trị sẹo lõm mặt bằng phương pháp cấy mỡ</t>
  </si>
  <si>
    <t>KNPTTMK0017</t>
  </si>
  <si>
    <t>KNPTTCG0001</t>
  </si>
  <si>
    <t>KNPTCPK0014</t>
  </si>
  <si>
    <t>KNPTCPK0015</t>
  </si>
  <si>
    <t>KNPTCPK0016</t>
  </si>
  <si>
    <t>Phẫu thuật cắt u mức 1</t>
  </si>
  <si>
    <t>KNPTTMK0005</t>
  </si>
  <si>
    <t>Phẫu thuật cắt u mức 2</t>
  </si>
  <si>
    <t>KNPTTMK0006</t>
  </si>
  <si>
    <t>Phẫu thuật cắt u mức 3</t>
  </si>
  <si>
    <t>KNPTTMK0007</t>
  </si>
  <si>
    <t>Phẫu thuật cắt u mức 4</t>
  </si>
  <si>
    <t>KNPTTMK0008</t>
  </si>
  <si>
    <t>KNPTCPK0013</t>
  </si>
  <si>
    <t>KNPTCPK0008</t>
  </si>
  <si>
    <t>PRP sẹo sau phẫu thuật mức 1</t>
  </si>
  <si>
    <t>KNPTTMK0018</t>
  </si>
  <si>
    <t>PRP sẹo sau phẫu thuật mức 2</t>
  </si>
  <si>
    <t>KNPTTMK0019</t>
  </si>
  <si>
    <t>PRP sẹo sau phẫu thuật mức 3</t>
  </si>
  <si>
    <t>KNPTTMK0020</t>
  </si>
  <si>
    <t>KNPTPTK0004</t>
  </si>
  <si>
    <t>Sửa khuyên tai rộng (2 bên)</t>
  </si>
  <si>
    <t>KNPTCPK0012</t>
  </si>
  <si>
    <t>Thay băng tiểu phẫu, nẹp mũi (KH làm cơ sở khác)</t>
  </si>
  <si>
    <t>KNPTCPK0011</t>
  </si>
  <si>
    <t>Phụ mổ mê</t>
  </si>
  <si>
    <t>Bảo hành (Không lỗi Chuyên môn)</t>
  </si>
  <si>
    <t>TỔNG ĐIỂM (lọc):</t>
  </si>
  <si>
    <t>TỔNG DOANH THU:</t>
  </si>
  <si>
    <t>Doanh thu (lọc):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</si>
  <si>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</si>
  <si>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Tổng Điểm (lọc):</t>
  </si>
  <si>
    <t>Cấy mỡ trẻ hóa vùng mắt (Bao gồm cả mí trên mí dưới)</t>
  </si>
  <si>
    <t>KNPTCMM0023</t>
  </si>
  <si>
    <t>Chỉ tiêu tổng (tự nhập):</t>
  </si>
  <si>
    <t>% đạt được</t>
  </si>
  <si>
    <t>Kết quả thực hiện tổng:</t>
  </si>
  <si>
    <t>Tổng điểm bán Dịch vụ</t>
  </si>
  <si>
    <r>
      <rPr>
        <sz val="11"/>
        <color rgb="FF00B0F0"/>
        <rFont val="Calibri"/>
        <family val="2"/>
      </rPr>
      <t>∑</t>
    </r>
    <r>
      <rPr>
        <sz val="11"/>
        <color rgb="FF00B0F0"/>
        <rFont val="Times New Roman"/>
        <family val="1"/>
      </rPr>
      <t xml:space="preserve"> (5)-&gt;(11)</t>
    </r>
  </si>
  <si>
    <t>Phòng lưu 
(Doanh thu)</t>
  </si>
  <si>
    <r>
      <t xml:space="preserve">Chọn theo Danh sách có sẵn nếu rơi vào các trường hợp sau: 
- </t>
    </r>
    <r>
      <rPr>
        <sz val="12"/>
        <color rgb="FFD05400"/>
        <rFont val="Times New Roman"/>
        <family val="1"/>
      </rPr>
      <t>Hủy dịch vụ</t>
    </r>
    <r>
      <rPr>
        <sz val="12"/>
        <rFont val="Times New Roman"/>
        <family val="1"/>
      </rPr>
      <t xml:space="preserve">: Khách hàng hủy Dịch vụ không thực hiện nữa. 
- </t>
    </r>
    <r>
      <rPr>
        <sz val="12"/>
        <color rgb="FF0033CC"/>
        <rFont val="Times New Roman"/>
        <family val="1"/>
      </rPr>
      <t>Dịch vụ ban đầu</t>
    </r>
    <r>
      <rPr>
        <sz val="12"/>
        <rFont val="Times New Roman"/>
        <family val="1"/>
      </rPr>
      <t>: KH chuyển từ dịch vụ A sang làm Dịch vụ B. Nhập Dịch vụ A tại dòng này, DV A luôn ở trên dòng nhập Dịch vụ B. 
-</t>
    </r>
    <r>
      <rPr>
        <sz val="12"/>
        <color rgb="FFFF0000"/>
        <rFont val="Times New Roman"/>
        <family val="1"/>
      </rPr>
      <t xml:space="preserve"> Dịch vụ thay thế</t>
    </r>
    <r>
      <rPr>
        <sz val="12"/>
        <rFont val="Times New Roman"/>
        <family val="1"/>
      </rPr>
      <t>: KH chuyển từ dịch vụ A sang làm Dịch vụ B. Nhập Dịch vụ B tại dòng này, luôn nằm dưới dòng đã có thông tin dịch vụ A.</t>
    </r>
  </si>
  <si>
    <t>BV Sản nhi Hải Phòng</t>
  </si>
  <si>
    <t>KNPTTCM0015</t>
  </si>
  <si>
    <t>KNLSĐRD0001</t>
  </si>
  <si>
    <t>ĐIỀU TRỊ RẠN DA</t>
  </si>
  <si>
    <t>KNLSĐRD0002</t>
  </si>
  <si>
    <t>KNLSĐRD0003</t>
  </si>
  <si>
    <t>Truyền dinh dưỡng cao phân tử</t>
  </si>
  <si>
    <t>KNPTCSV0005</t>
  </si>
  <si>
    <t>Tắm thư giãn thải độc</t>
  </si>
  <si>
    <t>KNSPDVK0006</t>
  </si>
  <si>
    <t>Gội sấy cơ bản</t>
  </si>
  <si>
    <t>KNSPDVK0007</t>
  </si>
  <si>
    <t>Gội sấy thư giãn</t>
  </si>
  <si>
    <t>KNSPDVK0008</t>
  </si>
  <si>
    <t>Gội đầu dưỡng sinh</t>
  </si>
  <si>
    <t>KNSPDVK0009</t>
  </si>
  <si>
    <t>Tháo móng mức 1</t>
  </si>
  <si>
    <t>KNSPDVK0010</t>
  </si>
  <si>
    <t>Tháo móng mức 2</t>
  </si>
  <si>
    <t>KNSPDVK0011</t>
  </si>
  <si>
    <t>Gói Standard</t>
  </si>
  <si>
    <t>KNPTCSV0001</t>
  </si>
  <si>
    <t>Gói 3 Star (***)</t>
  </si>
  <si>
    <t>KNPTCSV0002</t>
  </si>
  <si>
    <t>Gói 4 Star (****)</t>
  </si>
  <si>
    <t>KNPTCSV0003</t>
  </si>
  <si>
    <t>Gói 5 Star (*****)</t>
  </si>
  <si>
    <t>KNPTCSV0004</t>
  </si>
  <si>
    <t>Gói</t>
  </si>
  <si>
    <t>Major Surgery</t>
  </si>
  <si>
    <t>No. Major Surgery</t>
  </si>
  <si>
    <t>Minor Surgery</t>
  </si>
  <si>
    <t>Số ca Đại phẫu</t>
  </si>
  <si>
    <t>Điểm làm DV Đại phẫu</t>
  </si>
  <si>
    <t>Thống kê điểm làm DV theo Phân loại Nhóm Dịch vụ</t>
  </si>
  <si>
    <t>Thống kê điểm làm DV theo Phân loại phẫu thuật</t>
  </si>
  <si>
    <t>New Light Ampoule-intensive illuminating concentrate (tinh chất làm trắng da tăng cường) 15ml/chai</t>
  </si>
  <si>
    <t>3D SCULPT AMPOULE- intensive firming concentrate-15ml/h (tinh chất làm săn chắc tăng cường)</t>
  </si>
  <si>
    <t>Lễ tân - CVTV cùng tư vấn</t>
  </si>
  <si>
    <t>BS Da liễu - KTV cùng tư vấn</t>
  </si>
  <si>
    <t>Service Type</t>
  </si>
  <si>
    <t>CUSTOMER</t>
  </si>
  <si>
    <t>Drug Type</t>
  </si>
  <si>
    <t>TÊN KHÁCH HÀNG</t>
  </si>
  <si>
    <t>Phân loại Khách hàng 
(Chọn từ Danh sách)</t>
  </si>
  <si>
    <t>Phương pháp vô cảm</t>
  </si>
  <si>
    <t>Bị Bảo hành (Phun xăm thẩm mỹ)</t>
  </si>
  <si>
    <t>Nằm lưu</t>
  </si>
  <si>
    <t>Tổng lượt khách (Tạm tính):</t>
  </si>
  <si>
    <t>Tổng lượt khách (Bộ lọc):</t>
  </si>
  <si>
    <t>Hush&amp;Hush Skin Capsule Brighten+</t>
  </si>
  <si>
    <t>Khăn giấy tẩy trang - Image</t>
  </si>
  <si>
    <t>Điểm (lọc):</t>
  </si>
  <si>
    <t>TỔNG HOA HỒNG:</t>
  </si>
  <si>
    <t>Hoa hồng (lọc):</t>
  </si>
  <si>
    <t>B102328</t>
  </si>
  <si>
    <t xml:space="preserve">Quản lý </t>
  </si>
  <si>
    <t>Dịch vụ khách hàng</t>
  </si>
  <si>
    <t>Gây mê Hồi sức</t>
  </si>
  <si>
    <t xml:space="preserve">Laser </t>
  </si>
  <si>
    <t>Lễ tân - Tư vấn</t>
  </si>
  <si>
    <t>Thực hành</t>
  </si>
  <si>
    <t>No. MS</t>
  </si>
  <si>
    <t>No. MS2</t>
  </si>
  <si>
    <t>Minor Surgery2</t>
  </si>
  <si>
    <t>Tình trạng KH (Note chi tiết)</t>
  </si>
  <si>
    <t>Dịch vụ KH hài lòng</t>
  </si>
  <si>
    <t>Survey</t>
  </si>
  <si>
    <t>Survey Detail</t>
  </si>
  <si>
    <t>Chí tiết ý kiến Khách hàng</t>
  </si>
  <si>
    <t>Ý kiến Khảo sát Khách hàng</t>
  </si>
  <si>
    <t>Status</t>
  </si>
  <si>
    <t>Satisfied Service</t>
  </si>
  <si>
    <t>KNPTTHM0007</t>
  </si>
  <si>
    <t>KNPTTHM0035</t>
  </si>
  <si>
    <t>KNPTTHM0033</t>
  </si>
  <si>
    <t>Gọt cằm 3D</t>
  </si>
  <si>
    <t>KNPTTHM0019</t>
  </si>
  <si>
    <t>Hạ gò má 3D</t>
  </si>
  <si>
    <t>KNPTTHM0003</t>
  </si>
  <si>
    <t>Thu gọn góc hàm Vline 3D</t>
  </si>
  <si>
    <t>KNPTTHM0001</t>
  </si>
  <si>
    <t>Trượt cằm 3D</t>
  </si>
  <si>
    <t>KNPTTHM0017</t>
  </si>
  <si>
    <t>KNPTTNV0002</t>
  </si>
  <si>
    <t>Điều trị tàn nhangbằng Laser Picosure mật độ dày hoặc &gt; 100 nốt (Giá tính theo nốt)</t>
  </si>
  <si>
    <t>Times</t>
  </si>
  <si>
    <t>KNPTBMM0001</t>
  </si>
  <si>
    <t>Bấm mí Hàn Quốc đa điểm</t>
  </si>
  <si>
    <t>KNPTBMM0003</t>
  </si>
  <si>
    <t>KNPTCMM0001</t>
  </si>
  <si>
    <t>KNPTCMM0003</t>
  </si>
  <si>
    <t>Xóa rãnh lệ</t>
  </si>
  <si>
    <t>KNPTCMM0007</t>
  </si>
  <si>
    <t>KNPTCMM0012</t>
  </si>
  <si>
    <t>KNPTCMM0015</t>
  </si>
  <si>
    <t>Chỉnh hình sụp mí bẩm sinh (Treo/hạ cơ nâng mi)</t>
  </si>
  <si>
    <t>KNPTCMM0017</t>
  </si>
  <si>
    <t>Cắt mí Perfect Eyes (Cắt mí dưới Hàn Quốc Plasma + Xóa rãnh lệ)</t>
  </si>
  <si>
    <t>Combo Cắt mí dưới + Trẻ hóa vùng mắt Mid-Face</t>
  </si>
  <si>
    <t>KNPTCMM0035</t>
  </si>
  <si>
    <t>Thẩm mỹ mắt bồ câu (Cắt mí Hàn Quốc Plasma + Lấy mỡ + Thu ngắn cơ nâng mi)</t>
  </si>
  <si>
    <t>KNPTCMM0037</t>
  </si>
  <si>
    <t>Phẫu thuật chỉnh hình mắt khó (Do phẫu thuật hỏng, Tai nạn, bẩm sinh……)</t>
  </si>
  <si>
    <t>KNPTCMM0038</t>
  </si>
  <si>
    <t>Nhóm mắt - Dịch vụ sửa lại</t>
  </si>
  <si>
    <t>KNPTCMM0050</t>
  </si>
  <si>
    <t>Nhóm mắt - Yêu cầu Bác sĩ chuyên gia/trưởng khoa</t>
  </si>
  <si>
    <t>KNPTCMM0051</t>
  </si>
  <si>
    <t>Nhóm mắt - Yêu cầu Tiến sĩ - Bác sĩ Richard Huy</t>
  </si>
  <si>
    <t>KNPTCMM0052</t>
  </si>
  <si>
    <t>Nhóm mắt - Yêu cầu Bác sĩ Hàn Quốc</t>
  </si>
  <si>
    <t>KNPTCMM0053</t>
  </si>
  <si>
    <t>Nâng mũi S-line/L-line 3D</t>
  </si>
  <si>
    <t>KNPTTVM0005</t>
  </si>
  <si>
    <t>KNPTTVM0009</t>
  </si>
  <si>
    <t>KNPTTVM0017</t>
  </si>
  <si>
    <t>Nâng mũi sụn sườn 100%</t>
  </si>
  <si>
    <t>KNPTTVM0023</t>
  </si>
  <si>
    <t>Chỉnh hình mũi phức tạp (Phẫu thuật hỏng,tai nạn, sứt môi, vẹo, gồ, hếch….)</t>
  </si>
  <si>
    <t>KNPTTVM0025</t>
  </si>
  <si>
    <t>Tạo hình/thu nhỏ đầu mũi</t>
  </si>
  <si>
    <t>KNPTTVM0027</t>
  </si>
  <si>
    <t>Thu nhỏ cánh mũi (Cuộn/cắt cánh mũi)</t>
  </si>
  <si>
    <t>KNPTTVM0029</t>
  </si>
  <si>
    <t>KNPTTVM0032</t>
  </si>
  <si>
    <t>Mài gồ, chỉnh xương siêu âm</t>
  </si>
  <si>
    <t>KNPTTVM0033</t>
  </si>
  <si>
    <t>Nâng mũi bọc sụn Hàn Quốc</t>
  </si>
  <si>
    <t>Ghép xương nền mũi</t>
  </si>
  <si>
    <t>KNPTTVM0041</t>
  </si>
  <si>
    <t>Nhóm mũi - Dịch vụ sửa lại</t>
  </si>
  <si>
    <t>KNPTTVM0044</t>
  </si>
  <si>
    <t>Nhóm mũi - Yêu cầu Bác sĩ chuyên gia/trưởng khoa</t>
  </si>
  <si>
    <t>KNPTTVM0045</t>
  </si>
  <si>
    <t>Nhóm mũi - Yêu cầu Tiến sĩ - Bác sĩ Richard Huy</t>
  </si>
  <si>
    <t>KNPTTVM0046</t>
  </si>
  <si>
    <t>Nhóm mũi - Yêu cầu Bác sĩ Hàn Quốc</t>
  </si>
  <si>
    <t>KNPTTVM0047</t>
  </si>
  <si>
    <t>Nhóm mũi - Chất liệu Nanoform</t>
  </si>
  <si>
    <t>KNPTTVM0048</t>
  </si>
  <si>
    <t>Nhóm mũi - Chất liệu Pureform</t>
  </si>
  <si>
    <t>KNPTTVM0049</t>
  </si>
  <si>
    <t>Nhóm mũi - Dịch vụ sửa phức tạp</t>
  </si>
  <si>
    <t>KNPTTVM0050</t>
  </si>
  <si>
    <t>Nâng gò má bằng chất liệu Silicon</t>
  </si>
  <si>
    <t>KNPTTHM0005</t>
  </si>
  <si>
    <t>KNPTTHM0015</t>
  </si>
  <si>
    <t>Gọt trán 3D</t>
  </si>
  <si>
    <t>KNPTTHM0021</t>
  </si>
  <si>
    <t>Thu gọn góc hàm Vline 3D + Căng da trẻ hóa</t>
  </si>
  <si>
    <t>Hạ gò má 3D + Căng da trẻ hóa</t>
  </si>
  <si>
    <t>Độn cằm Hàn Quốc (Chất liệu thông thường)</t>
  </si>
  <si>
    <t>Độn cằm Hàn Quốc (Chất liệu đặc biệt)</t>
  </si>
  <si>
    <t>KNPTTHM0037</t>
  </si>
  <si>
    <t>KNPTTHM0039</t>
  </si>
  <si>
    <t>KNPTTHM0041</t>
  </si>
  <si>
    <t>KNPTTHM0042</t>
  </si>
  <si>
    <t>KNPTTHM0050</t>
  </si>
  <si>
    <t>Nâng gò má/góc hàm (1 bên) bằng chất liệu sinh học</t>
  </si>
  <si>
    <t>KNPTTHM0053</t>
  </si>
  <si>
    <t>Hàm mặt - Dịch vụ sửa lại (chất liệu độn)</t>
  </si>
  <si>
    <t>KNPTTHM0055</t>
  </si>
  <si>
    <t>Hàm mặt - Yêu cầu Bác sĩ chuyên gia/trưởng khoa</t>
  </si>
  <si>
    <t>KNPTTHM0056</t>
  </si>
  <si>
    <t>Hàm mặt - Yêu cầu Tiến sĩ - Bác sĩ Richard Huy</t>
  </si>
  <si>
    <t>KNPTTHM0057</t>
  </si>
  <si>
    <t>Hàm mặt - Yêu cầu Bác sĩ Hàn Quốc</t>
  </si>
  <si>
    <t>KNPTTHM0058</t>
  </si>
  <si>
    <t>Độn chất liệu rãnh mũi má (chất liệu đặc biệt)</t>
  </si>
  <si>
    <t>KNPTTHM0059</t>
  </si>
  <si>
    <t>Chỉnh lồi cầu</t>
  </si>
  <si>
    <t>KNPTTHM0060</t>
  </si>
  <si>
    <t>Hàm mặt - Dịch vụ sửa lại (chỉnh xương)</t>
  </si>
  <si>
    <t>KNPTTHM0061</t>
  </si>
  <si>
    <t>Má lúm đồng tiền/đồng điếu Cutie (1 bên)</t>
  </si>
  <si>
    <t>KNPTTML0001</t>
  </si>
  <si>
    <t>KNPTTML0003</t>
  </si>
  <si>
    <t>Má lúm - Dịch vụ sửa lại</t>
  </si>
  <si>
    <t>KNPTTML0004</t>
  </si>
  <si>
    <t>Má lúm - Yêu cầu Bác sĩ chuyên gia/trưởng khoa</t>
  </si>
  <si>
    <t>KNPTTML0005</t>
  </si>
  <si>
    <t>KNPTTMM0001</t>
  </si>
  <si>
    <t>Tạo môi chẻ (Môi dưới)</t>
  </si>
  <si>
    <t>KNPTTMM0003</t>
  </si>
  <si>
    <t>KNPTTMM0005</t>
  </si>
  <si>
    <t>Tạo hình môi hờn dỗi (môi cánh cung/môi trăng khuyết/môi sừng trâu...)</t>
  </si>
  <si>
    <t>KNPTTMM0007</t>
  </si>
  <si>
    <t>KNPTTMM0008</t>
  </si>
  <si>
    <t>KNPTTMM0009</t>
  </si>
  <si>
    <t>Sửa sẹo môi mức 1</t>
  </si>
  <si>
    <t>Thẩm mỹ môi - Dịch vụ sửa lại</t>
  </si>
  <si>
    <t>KNPTTMM0014</t>
  </si>
  <si>
    <t>Thẩm mỹ môi - Yêu cầu Bác sĩ chuyên gia/trưởng khoa</t>
  </si>
  <si>
    <t>KNPTTMM0015</t>
  </si>
  <si>
    <t>Cấy mỡ hõm mông/bắp chân/đầu gối</t>
  </si>
  <si>
    <t>Cấy mỡ làm đầy khuôn mặt (trên 3 vùng)</t>
  </si>
  <si>
    <t>KNPTTCM0004</t>
  </si>
  <si>
    <t>Cấy mỡ mu bàn tay + ngón tay 2 bên</t>
  </si>
  <si>
    <t>Cấy mỡ 1 vùng má/Thái dương/Rãnh mũi má/Môi trên + dưới</t>
  </si>
  <si>
    <t>Cấy mỡ - Dịch vụ sửa lại</t>
  </si>
  <si>
    <t>KNPTTCM0021</t>
  </si>
  <si>
    <t>Cấy mỡ - Yêu cầu Bác sĩ chuyên gia/trưởng khoa</t>
  </si>
  <si>
    <t>KNPTTCM0022</t>
  </si>
  <si>
    <t>Cấy mỡ - Yêu cầu Tiến sĩ - Bác sĩ Richard Huy</t>
  </si>
  <si>
    <t>KNPTTCM0023</t>
  </si>
  <si>
    <t>Cấy mỡ - Yêu cầu Bác sĩ Hàn Quốc</t>
  </si>
  <si>
    <t>KNPTTCM0024</t>
  </si>
  <si>
    <t>Cấy mỡ mu bàn chân, ngón chân 2 bên</t>
  </si>
  <si>
    <t>KNPTTCM0025</t>
  </si>
  <si>
    <t>KNPTTCD0001</t>
  </si>
  <si>
    <t>KNPTTCD0005</t>
  </si>
  <si>
    <t>KNPTTCD0007</t>
  </si>
  <si>
    <t>KNPTTCD0015</t>
  </si>
  <si>
    <t>Chỉnh hình liệt mặt (Sửa lại)</t>
  </si>
  <si>
    <t>Căng da - Dịch vụ sửa lại</t>
  </si>
  <si>
    <t>KNPTTCD0021</t>
  </si>
  <si>
    <t>Căng da - Yêu cầu Bác sĩ chuyên gia/trưởng khoa</t>
  </si>
  <si>
    <t>KNPTTCD0022</t>
  </si>
  <si>
    <t>Căng da - Yêu cầu Tiến sĩ - Bác sĩ Richard Huy</t>
  </si>
  <si>
    <t>KNPTTCD0023</t>
  </si>
  <si>
    <t>Căng da - Yêu cầu Bác sĩ Hàn Quốc</t>
  </si>
  <si>
    <t>KNPTTCD0024</t>
  </si>
  <si>
    <t>Nâng ngực K-Nature 4D</t>
  </si>
  <si>
    <t>KNPTTVN0001</t>
  </si>
  <si>
    <t>Nâng ngực K-Nature 4D Gold (Combo đặt túi + cấy mỡ)</t>
  </si>
  <si>
    <t>KNPTTVN0011</t>
  </si>
  <si>
    <t>KNPTTVN0015</t>
  </si>
  <si>
    <t>KNPTTVN0017</t>
  </si>
  <si>
    <t>KNPTTVN0019</t>
  </si>
  <si>
    <t>Combo Tạo Hình Vú + Nâng ngực K-Nature 4D</t>
  </si>
  <si>
    <t>Thu quầng vú + Treo ngực/Treo ngực sa trễ</t>
  </si>
  <si>
    <t>Phẫu thuật tháo chất liệu nâng ngực</t>
  </si>
  <si>
    <t>KNPTTVN0023</t>
  </si>
  <si>
    <t>KNPTTVN0024</t>
  </si>
  <si>
    <t>KNPTTVN0026</t>
  </si>
  <si>
    <t>KNPTTVN0028</t>
  </si>
  <si>
    <t>Combo Treo ngực sa trễ + Thu quầng + Nâng ngực K-nature 4D</t>
  </si>
  <si>
    <t>Nâng ngực K-Nature 4D (Eco)</t>
  </si>
  <si>
    <t>Nâng ngực - Dịch vụ sửa lại</t>
  </si>
  <si>
    <t>KNPTTVN0045</t>
  </si>
  <si>
    <t>Nâng ngực - Yêu cầu Bác sĩ chuyên gia/trưởng khoa</t>
  </si>
  <si>
    <t>KNPTTVN0046</t>
  </si>
  <si>
    <t>Nâng ngực - Yêu cầu Tiến sĩ - Bác sĩ Richard Huy</t>
  </si>
  <si>
    <t>KNPTTVN0047</t>
  </si>
  <si>
    <t>Nâng ngực - Yêu cầu Bác sĩ Hàn Quốc</t>
  </si>
  <si>
    <t>KNPTTVN0048</t>
  </si>
  <si>
    <t>Túi ngực Nano Motiva (Chip)</t>
  </si>
  <si>
    <t>KNPTTVN0049</t>
  </si>
  <si>
    <t>Túi ngực Nano Motiva (Chip linh hoạt)</t>
  </si>
  <si>
    <t>KNPTTVN0050</t>
  </si>
  <si>
    <t>Túi Mentor (giọt nước)</t>
  </si>
  <si>
    <t>KNPTTVN0051</t>
  </si>
  <si>
    <t>Dịch vụ tiểu phẫu vùng ngực sửa lại</t>
  </si>
  <si>
    <t>KNPTTVN0052</t>
  </si>
  <si>
    <t>Giảm mỡ bụng VASER 4D (Bụng trên/dưới/eo) cân nặng 70 - 100kg</t>
  </si>
  <si>
    <t>Giảm mỡ bụng VASER 4D (Bụng trên/dưới/eo) cân nặng trên 100kg</t>
  </si>
  <si>
    <t>Giảm mỡ tay/lưng/nách/vai/cằm/má/hông/bắp chân</t>
  </si>
  <si>
    <t>KNPTGML0019</t>
  </si>
  <si>
    <t>Căng da tay (khi kết hợp giảm mỡ)</t>
  </si>
  <si>
    <t>Căng da đùi (khi kết hợp giảm mỡ)</t>
  </si>
  <si>
    <t>KNPTGML0041</t>
  </si>
  <si>
    <t>KNPTGML0043</t>
  </si>
  <si>
    <t>Căng da Tạo hình thành bụng mini</t>
  </si>
  <si>
    <t>KNPTGML0045</t>
  </si>
  <si>
    <t>Căng da Tạo hình thành bụng toàn thể</t>
  </si>
  <si>
    <t>KNPTGML0047</t>
  </si>
  <si>
    <t>Giảm mỡ - Dịch vụ sửa lại</t>
  </si>
  <si>
    <t>KNPTGML0066</t>
  </si>
  <si>
    <t>Giảm mỡ - Yêu cầu Bác sĩ chuyên gia/trưởng khoa</t>
  </si>
  <si>
    <t>KNPTGML0067</t>
  </si>
  <si>
    <t>Giảm mỡ - Yêu cầu Tiến sĩ - Bác sĩ Richard Huy</t>
  </si>
  <si>
    <t>KNPTGML0068</t>
  </si>
  <si>
    <t>Giảm mỡ - Yêu cầu Bác sĩ Hàn Quốc</t>
  </si>
  <si>
    <t>KNPTGML0069</t>
  </si>
  <si>
    <t>KNPTGML0070</t>
  </si>
  <si>
    <t>KNPTTVK0001</t>
  </si>
  <si>
    <t>KNPTTVK0005</t>
  </si>
  <si>
    <t>Cấy mỡ môi lớn + bé/âm đạo</t>
  </si>
  <si>
    <t>Thẩm mỹ vùng kín - Dịch vụ sửa lại</t>
  </si>
  <si>
    <t>KNPTTVK0008</t>
  </si>
  <si>
    <t>Thẩm mỹ vùng kín - Yêu cầu Bác sĩ chuyên gia/trưởng khoa</t>
  </si>
  <si>
    <t>KNPTTVK0009</t>
  </si>
  <si>
    <t>Hút tuyến - Dịch vụ sửa lại</t>
  </si>
  <si>
    <t>KNPTTMH0003</t>
  </si>
  <si>
    <t>KNPTTCT0001</t>
  </si>
  <si>
    <t>KNPTTCT0002</t>
  </si>
  <si>
    <t>KNPTTCT0003</t>
  </si>
  <si>
    <t>KNPTTCT0004</t>
  </si>
  <si>
    <t>Phẫu thuật tháo chất liệu mông</t>
  </si>
  <si>
    <t>KNPTTNM0006</t>
  </si>
  <si>
    <t>Nâng mông - Dịch vụ sửa lại</t>
  </si>
  <si>
    <t>KNPTTNM0008</t>
  </si>
  <si>
    <t>Nâng mông - Yêu cầu Bác sĩ chuyên gia/trưởng khoa</t>
  </si>
  <si>
    <t>KNPTTNM0009</t>
  </si>
  <si>
    <t>Nâng mông - Yêu cầu Tiến sĩ - Bác sĩ Richard Huy</t>
  </si>
  <si>
    <t>KNPTTNM0010</t>
  </si>
  <si>
    <t>Nâng mông - Yêu cầu Bác sĩ Hàn Quốc</t>
  </si>
  <si>
    <t>KNPTTNM0011</t>
  </si>
  <si>
    <t>KNPTTMK0009</t>
  </si>
  <si>
    <t>KNPTTMK0010</t>
  </si>
  <si>
    <t>Lấy Silicon (mặt/ngực...) mức 1</t>
  </si>
  <si>
    <t>KNPTTMK0013</t>
  </si>
  <si>
    <t>Lấy Silicon (mặt/ngực...) mức 2</t>
  </si>
  <si>
    <t>KNPTTMK0014</t>
  </si>
  <si>
    <t>Lấy Silicon (mặt/ngực...) mức 3</t>
  </si>
  <si>
    <t>KNPTTMK0015</t>
  </si>
  <si>
    <t>Lấy Silicon (mặt/ngực...) mức 4</t>
  </si>
  <si>
    <t>KNPTTMK0016</t>
  </si>
  <si>
    <t>KNPTPTK0001</t>
  </si>
  <si>
    <t>KNPTTBL0005</t>
  </si>
  <si>
    <t>Filler Teoxane (1 Năm)</t>
  </si>
  <si>
    <t>KNPTTBL0001</t>
  </si>
  <si>
    <t>Filler Juvederm (2 Năm)</t>
  </si>
  <si>
    <t>KNPTTBL0002</t>
  </si>
  <si>
    <t>Filler Aquamid (3 Năm)</t>
  </si>
  <si>
    <t>KNPTTBL0003</t>
  </si>
  <si>
    <t>Gọt nhỏ Adam's Apple (Yết hầu)</t>
  </si>
  <si>
    <t>Chuyển giới: Phẫu thuật cắt tuyến vú độ 1 (cắt bỏ tuyến)</t>
  </si>
  <si>
    <t>KNPTTCG0002</t>
  </si>
  <si>
    <t>Chuyển giới: Phẫu thuật cắt tuyến vú độ 2 (combo cắt bỏ tuyến, thu quầng vú, đầu vú)</t>
  </si>
  <si>
    <t>KNPTTCG0003</t>
  </si>
  <si>
    <t>Chuyển giới: Cắt tuyến vú độ 3 (combo cắt bỏ tuyến, thu quầng vú, thu đầu vú, treo ngực, ghép đầu vú)</t>
  </si>
  <si>
    <t>KNPTTCG0004</t>
  </si>
  <si>
    <t>Chuyển giới: dịch vụ sửa lại</t>
  </si>
  <si>
    <t>KNPTTCG0005</t>
  </si>
  <si>
    <t>Chi phí Gây Mê</t>
  </si>
  <si>
    <t>KNPTCPK0001</t>
  </si>
  <si>
    <t>Chi phí Tiền Mê</t>
  </si>
  <si>
    <t>KNPTCPK0002</t>
  </si>
  <si>
    <t>KNPTCPK0003</t>
  </si>
  <si>
    <t>KNPTCPK0004</t>
  </si>
  <si>
    <t>Cắt chỉ tiểu phẫu</t>
  </si>
  <si>
    <t>Cắt chỉ đại phẫu</t>
  </si>
  <si>
    <t>Thay băng đại phẫu</t>
  </si>
  <si>
    <t>Phí khám, tư vấn sau mổ (KH làm ở cơ sở khác)</t>
  </si>
  <si>
    <t>Khâu vết thương hở sau phẫu thuật (lí dó từ khách hàng) mức 1</t>
  </si>
  <si>
    <t>Khâu vết thương hở sau phẫu thuật (lí dó từ khách hàng) mức 2</t>
  </si>
  <si>
    <t>Khâu vết thương hở sau phẫu thuật (lí dó từ khách hàng) mức 3</t>
  </si>
  <si>
    <t>Chi phí mê kết hợp (1 dịch vụ đại phẫu +1 dịch vụ tiểu phẫu)</t>
  </si>
  <si>
    <t>KNPTCPK0018</t>
  </si>
  <si>
    <t>Chi phí mê kết hợp (2 dịch vụ đại phẫu trở lên)</t>
  </si>
  <si>
    <t>KNPTCPK0019</t>
  </si>
  <si>
    <t>Chi phí phẫu thuật không đau</t>
  </si>
  <si>
    <t>KNPTCPK0020</t>
  </si>
  <si>
    <t>Combo Tháo nẹp vit 2 hàm</t>
  </si>
  <si>
    <t>KNLSDTN0006</t>
  </si>
  <si>
    <t>KNLSTTN0004</t>
  </si>
  <si>
    <t>KNLSTHM0001</t>
  </si>
  <si>
    <t>KNLSTHM0002</t>
  </si>
  <si>
    <t>KNLSTHM0003</t>
  </si>
  <si>
    <t>KNLSTHM0004</t>
  </si>
  <si>
    <t>Thermage FLX bụng/đùi</t>
  </si>
  <si>
    <t>Trẻ hóa bên trong/ngoài âm đạo bằng Laser</t>
  </si>
  <si>
    <t>KNLSTHM0006</t>
  </si>
  <si>
    <t>KNLSTHM0007</t>
  </si>
  <si>
    <t>Thermage cổ CPT/FLX</t>
  </si>
  <si>
    <t>KNLSTHM0008</t>
  </si>
  <si>
    <t>KNLSTMN0001</t>
  </si>
  <si>
    <t>KNLSTRH0004</t>
  </si>
  <si>
    <t>KNLSTRH0005</t>
  </si>
  <si>
    <t>Tiêm bắp melsmon</t>
  </si>
  <si>
    <t>KNLSTRH0007</t>
  </si>
  <si>
    <t>KNLSTRH0008</t>
  </si>
  <si>
    <t>CĂNG DA BẰNG CHỈ</t>
  </si>
  <si>
    <t>Căng chỉ xóa nếp nhăn quanh măt, xóa bọng mỡ măt</t>
  </si>
  <si>
    <t>KNLSTHC0005</t>
  </si>
  <si>
    <t>Săn chắc tạo dáng thon gon vùng bụng + eo</t>
  </si>
  <si>
    <t>KNLSTHC0006</t>
  </si>
  <si>
    <t>CDBC - Ultra V Mono Pcl 40- 60Mm 25 (Má, Hàm, Cổ)</t>
  </si>
  <si>
    <t>KNLSTHC0007</t>
  </si>
  <si>
    <t>Sợi</t>
  </si>
  <si>
    <t>CDBC - Ultra V Mono Pcl 90Mm 25 (Hàm, Nọng Cằm, Body)</t>
  </si>
  <si>
    <t>KNLSTHC0008</t>
  </si>
  <si>
    <t>CDBC - Ultra V Tornado Pcl (Má, Nọng Cằm, Cổ)</t>
  </si>
  <si>
    <t>KNLSTHC0009</t>
  </si>
  <si>
    <t>CDBC - Ultra V Tornado Pcl (Hàm, Nọng Cằm, Body)</t>
  </si>
  <si>
    <t>KNLSTHC0010</t>
  </si>
  <si>
    <t>CDBC - Ultra V Gold 50 Mm (Má, Hàm, Trán, Cổ)</t>
  </si>
  <si>
    <t>KNLSTHC0011</t>
  </si>
  <si>
    <t>CDBC - Ultra V Super Tornado Cannula Pdo 50Mm (Bọng Mắt)</t>
  </si>
  <si>
    <t>KNLSTHC0012</t>
  </si>
  <si>
    <t>CDBC - Ultra V Inch Pdo (Hõm Mắt, Đầu)</t>
  </si>
  <si>
    <t>KNLSTHC0013</t>
  </si>
  <si>
    <t>CDBC - Ultra V Hiko Cannula Pcl (Sóng Mũi)</t>
  </si>
  <si>
    <t>KNLSTHC0014</t>
  </si>
  <si>
    <t>CDBC - Ultra V Hiko Short Cannula 30Mm - Pdo/Pcl (Chóp Mũi)</t>
  </si>
  <si>
    <t>KNLSTHC0015</t>
  </si>
  <si>
    <t>CDBC - Ultra V Octo Twist 38/40Mm - Pdo/Pcl (Rãnh Mũi, Má Miệng)</t>
  </si>
  <si>
    <t>KNLSTHC0016</t>
  </si>
  <si>
    <t>CDBC - Ultra V Octo Twist 50/70Mm - Pdo/Pcl (Cung Mày , Mũi)</t>
  </si>
  <si>
    <t>KNLSTHC0017</t>
  </si>
  <si>
    <t>CDBC - Ultra Emboss Mold - Pdo (Má, Nọng Cằm)</t>
  </si>
  <si>
    <t>KNLSTHC0018</t>
  </si>
  <si>
    <t>CDBC - Ultra V Ez Cannula Sprial Cog 360 - Pdo (Má, Rãnh Mũi Miệng)</t>
  </si>
  <si>
    <t>KNLSTHC0019</t>
  </si>
  <si>
    <t>CDBC - Ultra V Ez Cannula Pcl A (Má, Rãnh Mũi Miệng)</t>
  </si>
  <si>
    <t>KNLSTHC0020</t>
  </si>
  <si>
    <t>CDBC - Ultra V Super Emboss Pcl W (Góc Hàm, Rãnh Miệng)</t>
  </si>
  <si>
    <t>KNLSTHC0021</t>
  </si>
  <si>
    <t>CDBC - Ultra V Mold Cog Cannula - Pdo (Má , Rãnh Mũi Miệng)</t>
  </si>
  <si>
    <t>KNLSTHC0022</t>
  </si>
  <si>
    <t>CDBC - Ultra V Double Mold Pcl 360 Spiral Cog (Góc Hàm, Rãnh Miệng)</t>
  </si>
  <si>
    <t>KNLSTHC0023</t>
  </si>
  <si>
    <t>CDBC - Ultra V Double Spear - Pdo (Cung Mày)</t>
  </si>
  <si>
    <t>KNLSTHC0024</t>
  </si>
  <si>
    <t>KNLSDTS0004</t>
  </si>
  <si>
    <t>Nốt</t>
  </si>
  <si>
    <t>KNLSDTS0011</t>
  </si>
  <si>
    <t>KNLSDTS0012</t>
  </si>
  <si>
    <t>Điều trị thâm nách/mặt bằng Laser</t>
  </si>
  <si>
    <t>Điều trị thâm bẹn/mông</t>
  </si>
  <si>
    <t>KNLSTLT0010</t>
  </si>
  <si>
    <t>Điều trị mụn thịt/mụn cơm &lt;= 10 nốt</t>
  </si>
  <si>
    <t>Điều trị mụn thịt/mụn cơm &lt;= 20 nốt</t>
  </si>
  <si>
    <t>Điều trị mụn thịt/mụn cơm &lt;= 40 nốt</t>
  </si>
  <si>
    <t>Điều trị mụn thịt/mụn cơm &lt;= 80 nốt</t>
  </si>
  <si>
    <t>Điều trị mụn thịt/mụn cơm &gt; 80 nốt</t>
  </si>
  <si>
    <t>Điều trị u tuyến bã vùng mũi/cằm</t>
  </si>
  <si>
    <t>Điều trị sẹo nhựa đường - Mức 1</t>
  </si>
  <si>
    <t>Điều trị sẹo nhựa đường - Mức 2</t>
  </si>
  <si>
    <t>Điều trị sẹo nhựa đường - Mức 3</t>
  </si>
  <si>
    <t>Xóa nhăn Allergan Vùng đuôi mắt/mí dưới</t>
  </si>
  <si>
    <t>KNLSTBT0002</t>
  </si>
  <si>
    <t>KNLSTBT0003</t>
  </si>
  <si>
    <t>KNLSTBT0004</t>
  </si>
  <si>
    <t>Xóa hình xăm có sẹo - Mức 1 (&lt;=20cm) (Giá tính trên hình)</t>
  </si>
  <si>
    <t>Xóa hình xăm có sẹo - Mức 2 (21 - 80cm) (Giá tính trên hình)</t>
  </si>
  <si>
    <t>Xóa hình xăm có sẹo - Mức 3 (81 - 150cm) (Giá tính trên hình)</t>
  </si>
  <si>
    <t>Xóa hình xăm có sẹo - Mức 4 (151 - 200cm) (Giá tính trên hình)</t>
  </si>
  <si>
    <t>Xóa hình xăm có sẹo - Mức 5 (201 - 300cm) (Giá tính trên hình)</t>
  </si>
  <si>
    <t>Xóa hình xăm có sẹo - Mức 6 (301 - 400cm) (Giá tính trên hình)</t>
  </si>
  <si>
    <t>Xóa hình xăm có sẹo - Mức 7 (401 -500cm) (Giá tính trên hình)</t>
  </si>
  <si>
    <t>Xóa hình xăm có sẹo - Mức 8 (501 - 600cm) (Giá tính trên hình)</t>
  </si>
  <si>
    <t>Xóa hình xăm có sẹo - Mức 9 (601 - 700cm) (Giá tính trên hình)</t>
  </si>
  <si>
    <t>Xóa hình xăm có sẹo - Mức 10 (&gt;700cm) (Giá tính trên hình)</t>
  </si>
  <si>
    <t>Xóa xăm mí trên/dưới</t>
  </si>
  <si>
    <t>Xóa viền môi</t>
  </si>
  <si>
    <t>KNLSXCB0002</t>
  </si>
  <si>
    <t>KNLSXCB0004</t>
  </si>
  <si>
    <t>Viêm nang lông 1/2 chân / 1/2tay / 1/2ngực / 1/2 lưng mức 1</t>
  </si>
  <si>
    <t>Viêm nang lông 1/2 chân / 1/2tay / 1/2ngực / 1/2 lưng mức 2</t>
  </si>
  <si>
    <t>Viêm nang lông 1/2 chân / 1/2tay / 1/2ngực / 1/2 lưng mức 3</t>
  </si>
  <si>
    <t>Trị rạn da mức 1 (từ 1- &gt;10cm)/vùng</t>
  </si>
  <si>
    <t>Trị rạn da mức 2 (từ 10- &gt;20cm)/vùng</t>
  </si>
  <si>
    <t>Trị rạn da mức 3 (từ &gt;20cm)/vùng</t>
  </si>
  <si>
    <t>Trị liệu làm sạch &amp; đào thải độc tố Detox skin</t>
  </si>
  <si>
    <t>Điện di trẻ hóa da</t>
  </si>
  <si>
    <t>KNSPCTH0010</t>
  </si>
  <si>
    <t>Giảm mỡ vùng bụng + eo/đùi/cả lưng công nghệ Lipo 4D</t>
  </si>
  <si>
    <t>Giảm mỡ vùng dưới cánh tay/hông/vai/mỡ vai &amp; lưng/công nghệ Lipo 4D</t>
  </si>
  <si>
    <t>Massage săn chắc sau giảm mỡ vùng bụng + eo/đùi/cả lưng</t>
  </si>
  <si>
    <t>Massage săn chắc sau giảm mỡ vùng dưới cánh tay/hông/vai/mỡ vai &amp; lưng</t>
  </si>
  <si>
    <t>KNSPTDM0001</t>
  </si>
  <si>
    <t>Điều trị mụn bằng công nghệ Nano Skin vùng ngực/1/2 lưng tinh chất Peel (Buổi 1)</t>
  </si>
  <si>
    <t>Điều trị mụn bằng công nghệ Nano Skin vùng ngực/1/2 lưng (chăm sóc từ buổi 2)</t>
  </si>
  <si>
    <t>KNSPMTD0001</t>
  </si>
  <si>
    <t>KNSPMTD0002</t>
  </si>
  <si>
    <t>Tắm trắng Phi thuyền 1 lần duy nhất</t>
  </si>
  <si>
    <t>Tắm trắng Phi thuyền theo liệu trình</t>
  </si>
  <si>
    <t>KNSPTLG0001</t>
  </si>
  <si>
    <t>KNSPTLG0003</t>
  </si>
  <si>
    <t>KNSPTLG0005</t>
  </si>
  <si>
    <t>KNSPTLG0007</t>
  </si>
  <si>
    <t>Triệt lông ngón chân/ngón tay</t>
  </si>
  <si>
    <t>Triệt lông bàn chân/lông ti</t>
  </si>
  <si>
    <t>Điêu khắc chân tóc/phun tóc mai - Mức 1 (1 - 3cm)</t>
  </si>
  <si>
    <t>KNSPPXT0014</t>
  </si>
  <si>
    <t>Điêu khắc chân tóc/phun tóc mai - Mức 2 (&lt;=6cm)</t>
  </si>
  <si>
    <t>Điêu khắc chân tóc/phun tóc mai - Mức 3 (&lt;=10cm)</t>
  </si>
  <si>
    <t>Xăm nốt ruồi phong thủy - 1 NỐT</t>
  </si>
  <si>
    <t>KNSPPXT0019</t>
  </si>
  <si>
    <t>DVKKHKHAC001</t>
  </si>
  <si>
    <t>DVKKHKHAC002</t>
  </si>
  <si>
    <t>DVKKHKHAC003</t>
  </si>
  <si>
    <t>DVKKHKHAC004</t>
  </si>
  <si>
    <t>Acutrine ( thyanti soft capsule) (30 viên/hộp)</t>
  </si>
  <si>
    <t>AFTER-SUN SHOWER GEL body Gel tắm phục hồi da sau đi nắng (250ml/hộp)</t>
  </si>
  <si>
    <t>Hộp 250 ml</t>
  </si>
  <si>
    <t>Astringent tonic( da thường đến da dầu) HH - 200ml/hộp</t>
  </si>
  <si>
    <t>Avene trung (xịt khoáng 150ml)</t>
  </si>
  <si>
    <t>Avodat (30 viên/hộp)</t>
  </si>
  <si>
    <t>Tuýp 15g</t>
  </si>
  <si>
    <t>Biotin HT (Vitamin E+L-cystine+Royal jelly)(50v/hộp)</t>
  </si>
  <si>
    <t>Biotin tóc (20 viên/hộp)</t>
  </si>
  <si>
    <t>Bộ dưỡng tóc-Hair Care set</t>
  </si>
  <si>
    <t>Tuýp 113,4g</t>
  </si>
  <si>
    <t>Brightening Caviar Cream 50ml</t>
  </si>
  <si>
    <t>Hộp 50 ml</t>
  </si>
  <si>
    <t>Cặp xóa môi thâm</t>
  </si>
  <si>
    <t>Cặp</t>
  </si>
  <si>
    <t>Diago – Vials Super Plump- Plumping concent ( 7 ống /hộp)</t>
  </si>
  <si>
    <t>Ống</t>
  </si>
  <si>
    <t>DIAGO–Skin Renewal Serum–(Số 3)Huyết thanh tai sinh cho da lão hóa,nhăn(15ml/H)</t>
  </si>
  <si>
    <t>Dưỡng môi Herizme</t>
  </si>
  <si>
    <t>Đai ngực Marena B-3032-H</t>
  </si>
  <si>
    <t>Đai ngực Marena ISB2-U-B</t>
  </si>
  <si>
    <t>Energie complex 7ml(vitamin c) ( huyết thanh maluwilz)</t>
  </si>
  <si>
    <t>Energie Refining Cream 50ml (Maluwilz dưỡng đêm NÁM)</t>
  </si>
  <si>
    <t>GSC Perfect Body White Lotion 250 ml ( kem dưỡng trắng toàn thân)</t>
  </si>
  <si>
    <t>Heliocare Oral - 60 caps (uống chống nắng)</t>
  </si>
  <si>
    <t>Hyaluronic MAX 3 moisture power - 30ml/hộp</t>
  </si>
  <si>
    <t>I -conceal flawless foudation</t>
  </si>
  <si>
    <t>Chai 57g</t>
  </si>
  <si>
    <t>Hộp 30 ml</t>
  </si>
  <si>
    <t>JSC Hyaluronic serum 50ml (Tinh chất cấp nước)</t>
  </si>
  <si>
    <t>Lọ 50 ml</t>
  </si>
  <si>
    <t>Tuýp 30 ml</t>
  </si>
  <si>
    <t>Lip &amp; Contour eye complex</t>
  </si>
  <si>
    <t>Maluwilz Age control ampoule ( 2ml x 15)</t>
  </si>
  <si>
    <t>Maluwilz Caviar performance ampulle ( 2ml x 15)</t>
  </si>
  <si>
    <t>Ống 2 ml</t>
  </si>
  <si>
    <t>Maluwilz Detox intense concentrate ( 30ml)</t>
  </si>
  <si>
    <t>Maluwilz Eye make up remote ( 125ml)</t>
  </si>
  <si>
    <t>Maluwilz Gentle cleansing foam (75ml)</t>
  </si>
  <si>
    <t>Maluwilz Pure balance cream ( 50ml)</t>
  </si>
  <si>
    <t>Maluwilz Pure balance serum ( 30ml)</t>
  </si>
  <si>
    <t>Maluwilz Ultra sun protection SPF 50 (75ml)</t>
  </si>
  <si>
    <t>Mặt nạ gel chườm mắt nóng/lạnh</t>
  </si>
  <si>
    <t>Multi Vitamin Complex 30ml (Maluwilz dưỡng ngày NÁM)</t>
  </si>
  <si>
    <t>Natural Cleansing Gel (Sữa rửa mặt 500ml/hộp)</t>
  </si>
  <si>
    <t>Hộp 500 ml</t>
  </si>
  <si>
    <t>Neostrata Pigment Controller - 50ml</t>
  </si>
  <si>
    <t>Neostrata ultra brig hten. cleanse 100ml (SRM neotra)</t>
  </si>
  <si>
    <t>Chai 25 ml</t>
  </si>
  <si>
    <t>Ormedic Sheer Pink Lip Enhance Complex - (Son dưỡng môi cho ánh hồng nhẹ chiết xuất từ thiên nhiên.)</t>
  </si>
  <si>
    <t>Perfect Soothing Mask (mặt nạ) - 40 ml/hộp</t>
  </si>
  <si>
    <t>Redensifying Anti-age Cream-Kem dưỡng 24h tăng sinh TB chống lão hóa (50ml/h)</t>
  </si>
  <si>
    <t>Repair concentrate( tinh chất da kích ứng nhạy cảm) 30ml/hộp</t>
  </si>
  <si>
    <t>Repair crème ( kem dưỡng) 50ml/hộp</t>
  </si>
  <si>
    <t>Return Pads (dán bụng)</t>
  </si>
  <si>
    <t>Reviving hyalu-Gel for eye contour(Gel dưỡng mắt tăng cường độ ẩm và phục hồi)(15ml/tuýp)</t>
  </si>
  <si>
    <t>Soft cleasing milk ( SRM da khô) 200 ml/hộp</t>
  </si>
  <si>
    <t>Chai 100 ml</t>
  </si>
  <si>
    <t>Tẩy Trắng Ban Đêm Tại Nhà 22% (Hộp /5 Tuýp)</t>
  </si>
  <si>
    <t>Thalasso hydro gel ( cung cấp ẩm) 30ml/hộp</t>
  </si>
  <si>
    <t>Ultimate power elixir -30ml.
3199 trong sét tbg</t>
  </si>
  <si>
    <t>WHITERLAN CURE STEP 3 (25ml)</t>
  </si>
  <si>
    <t>Hộp 25 ml</t>
  </si>
  <si>
    <t>Xịt khoáng Avene 50ml</t>
  </si>
  <si>
    <t>Tuýp 450g</t>
  </si>
  <si>
    <t>Máy tăm nước cầm tay Panasonic EW1511</t>
  </si>
  <si>
    <t>Quần gen bụng - mông - đùi size M</t>
  </si>
  <si>
    <t>Quần gen đùi size L</t>
  </si>
  <si>
    <t>Vật liệu Silicone Y tế bảo vệ vết sẹo Dermasof Silk dạng Serum (30ml/h)</t>
  </si>
  <si>
    <t>Oxygen serum chai 30ml</t>
  </si>
  <si>
    <t>TPCN Dehema (giảm sưng nề)</t>
  </si>
  <si>
    <t>Aderma Epitheliale A.H 40ml</t>
  </si>
  <si>
    <t>Bộ time Out (tinh chất bảo vệ, tái tạo và thư dãn làn da) (3ống/bộ)</t>
  </si>
  <si>
    <t>Bộ 3 ống</t>
  </si>
  <si>
    <t>CICA-CERAMIDES CREAM - Kem dưỡng tăng cường collagen (50 ml/hộp)</t>
  </si>
  <si>
    <t>Clamming tonic ( nước HH dịu da kích ứng) - 200ml</t>
  </si>
  <si>
    <t>DEEP CLEANSING GEL - Gel làm sạch sâu (150 ml/ tuýp)</t>
  </si>
  <si>
    <t>Hộp 125 ml</t>
  </si>
  <si>
    <t>Endocare gel cream 30 Ml</t>
  </si>
  <si>
    <t>HA Plus 300ml</t>
  </si>
  <si>
    <t>Heliocare advanced gel SPF 50 ml (CN Heliocare Gel)</t>
  </si>
  <si>
    <t>Heliocare purewhite radian CE cap 60's ( uống trắng sáng)</t>
  </si>
  <si>
    <t>LCE Balm (15ml/lọ) - gel chống thâm phù nề và làm lành vết thương</t>
  </si>
  <si>
    <t>MICELLAR CLEANSING MILK (Sữa rửa mặt - 250 ml/ tuýp)</t>
  </si>
  <si>
    <t>MICELLAR CLEANSING WATER -Dung dịch làm sạch dạng nước (200 ml/chai)</t>
  </si>
  <si>
    <t>Hộp 15g</t>
  </si>
  <si>
    <t>Ormedic balancing Bio-peptide Crème (Kem dưỡng cân bằng và chống lão hóa) -56.7g</t>
  </si>
  <si>
    <t>Hộp 56,7g</t>
  </si>
  <si>
    <t>Hộp 75 ml</t>
  </si>
  <si>
    <t>PREVENTION+ Daily Matte Moisturizer SPF32 (91g)</t>
  </si>
  <si>
    <t>REVITALISING TONIC (Nước cân bằng da - 250 ml/chai)</t>
  </si>
  <si>
    <t>SEBUM-NORMALISING CREAM SPF 15 - Kem điều tiết dầu và bã nhờn ban ngày (40 ml/hộp)</t>
  </si>
  <si>
    <t>SOS (tinh cất cấp cứu làn da, giảm kích ứng tức thì) (24ống*3ml/hộp)</t>
  </si>
  <si>
    <t>Hộp 200 ml</t>
  </si>
  <si>
    <t>Ống 15 ml</t>
  </si>
  <si>
    <t>Thalasssp vital treatment ( kem dưỡng đặc trị) 50ml/hộp</t>
  </si>
  <si>
    <t>Hộp 118 ml</t>
  </si>
  <si>
    <t>Time Out (tinh chất bảo vệ, tái tạo và thư dãn làn da) (3ống*3ml/hộp)</t>
  </si>
  <si>
    <t>Vital C Hydrating Intense Moisturizer (50 ML)</t>
  </si>
  <si>
    <t>Perfect Soothing Mask (mặt nạ) – 10 miếng/hộp</t>
  </si>
  <si>
    <t>ultral Calming Cream (kem giảm sung, giảm đỏ) - 50 ml/hộp</t>
  </si>
  <si>
    <t>Diago - 3in1 Total Body Cream-Dưỡng thể 3trong1 200ml/chai</t>
  </si>
  <si>
    <t>Tinidazol 500mg</t>
  </si>
  <si>
    <t>Vitamin C</t>
  </si>
  <si>
    <t>Băng vô trùng không thấm nước STERILE ADPLEX (Non-pad) 6cm x 7cm ( Hộp 100 miếng)</t>
  </si>
  <si>
    <t>Băng vô trùng không thấm nước STERILE ADPLEX (With-pad) 10cm x 12cm (Hộp 50 miếng)</t>
  </si>
  <si>
    <t>Băng vô trùng không thấm nước STERILE ADPLEX (With-pad) 6cm x 7cm (Hộp 50 miếng)</t>
  </si>
  <si>
    <t>IEnhance 25% Kojic Facial Enhancer (Chai 14,8 ml)</t>
  </si>
  <si>
    <t>Lọ đựng zin c</t>
  </si>
  <si>
    <t>Opside (miếng dán phẫu thuật vô trùng)</t>
  </si>
  <si>
    <t>Optiskin (100 cái/hộp)</t>
  </si>
  <si>
    <t>Repair Program (vi kim tảo biển) - 1,3g*12 lọ/hộp</t>
  </si>
  <si>
    <t>Triple Sun block (kem chống nắng) - 50ml/hộp</t>
  </si>
  <si>
    <t>Urgo Somaderm-L 10x10cm</t>
  </si>
  <si>
    <t>Vinatid</t>
  </si>
  <si>
    <t>Super slim USA (60 viên/hộp)</t>
  </si>
  <si>
    <t>Tế bào gốc Meslmon (50 ống/ hộp)</t>
  </si>
  <si>
    <t>Hộp 480 ml</t>
  </si>
  <si>
    <t>Chi phí nằm lưu (khách)</t>
  </si>
  <si>
    <t>Chi phí nằm lưu (người nhà)</t>
  </si>
  <si>
    <t>VT000040</t>
  </si>
  <si>
    <t>VT000315</t>
  </si>
  <si>
    <t>VT000783</t>
  </si>
  <si>
    <t>HH000049</t>
  </si>
  <si>
    <t>VT001132</t>
  </si>
  <si>
    <t>VT001134</t>
  </si>
  <si>
    <t>HH000046</t>
  </si>
  <si>
    <t>HH000047</t>
  </si>
  <si>
    <t>VT001751</t>
  </si>
  <si>
    <t>HH000066</t>
  </si>
  <si>
    <t>HH000068</t>
  </si>
  <si>
    <t>VT001803</t>
  </si>
  <si>
    <t>VT001804</t>
  </si>
  <si>
    <t>Bàn Chải Kẽ</t>
  </si>
  <si>
    <t>Máng tẩy</t>
  </si>
  <si>
    <t>Máng Tẩy Mềm (Hộp/25 Miếng)</t>
  </si>
  <si>
    <t>Máy tăm nước du lịch - WaterJet Flosser Cordless Advanced</t>
  </si>
  <si>
    <t>Sensi Kin 250</t>
  </si>
  <si>
    <t>m</t>
  </si>
  <si>
    <t>Anti-aging Hydrogel Sheet Mask (Mặt nạ sinh học chống lão hóa)</t>
  </si>
  <si>
    <t>I-Image I Mask hydrating hydrogel sheet mask</t>
  </si>
  <si>
    <t>IMAGE MD Restoring Youth Serum With ADT Technology – New- 30ml (Serum Trẻ Hoá Da)</t>
  </si>
  <si>
    <t>IMAGE MD Restoring Daily Defense Moisturizer SPF 50 – New - 59ml (Kem Chống Nắng Chống Lão Hoá Da)</t>
  </si>
  <si>
    <t>IMAGE MD Restoring Post Treatment Lip Enhancement SPF 15 – 15ml (Gel Chống Nắng Và Bảo Vệ Môi)</t>
  </si>
  <si>
    <t>Iluma Intense Brightening Exfoliating cleanser (SRM dạng kem) 113g/tuýp</t>
  </si>
  <si>
    <t>Ormedic Balancing Facial Cleanser (177ml/h) (SRM cân bằng da)</t>
  </si>
  <si>
    <t>ORMEDIC Balancing Gel Masque-59ml-(Mặt Nạ Mát Dịu, Giảm Nhạy Cảm, Kích Ứng Tức Thì)</t>
  </si>
  <si>
    <t>Vital C Hydrating Antioxidant A C Serum (30ml/hộp) - Serum chống oxy hóa</t>
  </si>
  <si>
    <t>Vital C Hydrating Hand &amp; Body Lotion 170g/tuýp</t>
  </si>
  <si>
    <t>PREVENTION+ Daily Hydrating Moisturizer SPF30 -91g (Kem Chống Nắng Dành Cho Da Khô)</t>
  </si>
  <si>
    <t>MP000004</t>
  </si>
  <si>
    <t>TH000178</t>
  </si>
  <si>
    <t>MP000007</t>
  </si>
  <si>
    <t>MP000008</t>
  </si>
  <si>
    <t>MP000013</t>
  </si>
  <si>
    <t>HH000004</t>
  </si>
  <si>
    <t>MP000027</t>
  </si>
  <si>
    <t>MP000028</t>
  </si>
  <si>
    <t>TH000002</t>
  </si>
  <si>
    <t>VT000791</t>
  </si>
  <si>
    <t>HH000008</t>
  </si>
  <si>
    <t>TP000002</t>
  </si>
  <si>
    <t>TP000003</t>
  </si>
  <si>
    <t>HH000010</t>
  </si>
  <si>
    <t>MP000037</t>
  </si>
  <si>
    <t>MP000039</t>
  </si>
  <si>
    <t>VT000207</t>
  </si>
  <si>
    <t>MP000067</t>
  </si>
  <si>
    <t>MP000072</t>
  </si>
  <si>
    <t>TH000184</t>
  </si>
  <si>
    <t>TH000185</t>
  </si>
  <si>
    <t>HH000029</t>
  </si>
  <si>
    <t>MP000076</t>
  </si>
  <si>
    <t>HH000012</t>
  </si>
  <si>
    <t>HH000013</t>
  </si>
  <si>
    <t>HH000014</t>
  </si>
  <si>
    <t>HH000015</t>
  </si>
  <si>
    <t>HH000020</t>
  </si>
  <si>
    <t>HH000021</t>
  </si>
  <si>
    <t>HH000023</t>
  </si>
  <si>
    <t>HH000024</t>
  </si>
  <si>
    <t>HH000028</t>
  </si>
  <si>
    <t>MP000087</t>
  </si>
  <si>
    <t>MP000088</t>
  </si>
  <si>
    <t>MP000096</t>
  </si>
  <si>
    <t>MP000101</t>
  </si>
  <si>
    <t>MP000102</t>
  </si>
  <si>
    <t>MP000107</t>
  </si>
  <si>
    <t>MP000110</t>
  </si>
  <si>
    <t>MP000118</t>
  </si>
  <si>
    <t>MP000128</t>
  </si>
  <si>
    <t>MP000129</t>
  </si>
  <si>
    <t>MP000131</t>
  </si>
  <si>
    <t>MP000137</t>
  </si>
  <si>
    <t>MP000150</t>
  </si>
  <si>
    <t>MP000157</t>
  </si>
  <si>
    <t>MP000163</t>
  </si>
  <si>
    <t>MP000168</t>
  </si>
  <si>
    <t>MP000175</t>
  </si>
  <si>
    <t>MP000170</t>
  </si>
  <si>
    <t>MP000176</t>
  </si>
  <si>
    <t>MP000186</t>
  </si>
  <si>
    <t>TH000190</t>
  </si>
  <si>
    <t>MP000196</t>
  </si>
  <si>
    <t>MP000200</t>
  </si>
  <si>
    <t>MP000201</t>
  </si>
  <si>
    <t>MP000202</t>
  </si>
  <si>
    <t>MP000203</t>
  </si>
  <si>
    <t>MP000204</t>
  </si>
  <si>
    <t>MP000205</t>
  </si>
  <si>
    <t>MP000206</t>
  </si>
  <si>
    <t>MP000207</t>
  </si>
  <si>
    <t>MP000208</t>
  </si>
  <si>
    <t>MP000211</t>
  </si>
  <si>
    <t>MP000213</t>
  </si>
  <si>
    <t>MP000214</t>
  </si>
  <si>
    <t>MP000215</t>
  </si>
  <si>
    <t>MP000216</t>
  </si>
  <si>
    <t>MP000217</t>
  </si>
  <si>
    <t>MP000218</t>
  </si>
  <si>
    <t>MP000219</t>
  </si>
  <si>
    <t>MP000221</t>
  </si>
  <si>
    <t>HH000044</t>
  </si>
  <si>
    <t>MP000234</t>
  </si>
  <si>
    <t>MP000237</t>
  </si>
  <si>
    <t>MP000240</t>
  </si>
  <si>
    <t>MP000242</t>
  </si>
  <si>
    <t>MP000243</t>
  </si>
  <si>
    <t>MP000244</t>
  </si>
  <si>
    <t>MP000267</t>
  </si>
  <si>
    <t>MP000270</t>
  </si>
  <si>
    <t>MP000280</t>
  </si>
  <si>
    <t>HH000064</t>
  </si>
  <si>
    <t>MP000288</t>
  </si>
  <si>
    <t>MP000293</t>
  </si>
  <si>
    <t>MP000294</t>
  </si>
  <si>
    <t>HH000065</t>
  </si>
  <si>
    <t>MP000299</t>
  </si>
  <si>
    <t>MP000321</t>
  </si>
  <si>
    <t>MP000327</t>
  </si>
  <si>
    <t>MP000331</t>
  </si>
  <si>
    <t>MP000363</t>
  </si>
  <si>
    <t>MP000353</t>
  </si>
  <si>
    <t>MP000355</t>
  </si>
  <si>
    <t>MP000359</t>
  </si>
  <si>
    <t>MP000360</t>
  </si>
  <si>
    <t>MP000369</t>
  </si>
  <si>
    <t>MP000379</t>
  </si>
  <si>
    <t>MP000387</t>
  </si>
  <si>
    <t>MP000389</t>
  </si>
  <si>
    <t>MP000392</t>
  </si>
  <si>
    <t>MP000226</t>
  </si>
  <si>
    <t>HH000048</t>
  </si>
  <si>
    <t>MP000330</t>
  </si>
  <si>
    <t>MP000266</t>
  </si>
  <si>
    <t>HH000025</t>
  </si>
  <si>
    <t>HH000001</t>
  </si>
  <si>
    <t>HH000002</t>
  </si>
  <si>
    <t>HH000003</t>
  </si>
  <si>
    <t>HH000005</t>
  </si>
  <si>
    <t>HH000006</t>
  </si>
  <si>
    <t>HH000007</t>
  </si>
  <si>
    <t>HH000016</t>
  </si>
  <si>
    <t>HH000032</t>
  </si>
  <si>
    <t>HH000034</t>
  </si>
  <si>
    <t>HH000050</t>
  </si>
  <si>
    <t>HH000051</t>
  </si>
  <si>
    <t>HH000052</t>
  </si>
  <si>
    <t>HH000054</t>
  </si>
  <si>
    <t>HH000055</t>
  </si>
  <si>
    <t>HH000056</t>
  </si>
  <si>
    <t>HH000057</t>
  </si>
  <si>
    <t>HH000058</t>
  </si>
  <si>
    <t>HH000069</t>
  </si>
  <si>
    <t>HH000070</t>
  </si>
  <si>
    <t>TP000001</t>
  </si>
  <si>
    <t>TP000015</t>
  </si>
  <si>
    <t>TP000023</t>
  </si>
  <si>
    <t>HH000073</t>
  </si>
  <si>
    <t>TP000008</t>
  </si>
  <si>
    <t>HH000043</t>
  </si>
  <si>
    <t>MP000268</t>
  </si>
  <si>
    <t>MP000356</t>
  </si>
  <si>
    <t>HH000074</t>
  </si>
  <si>
    <t>HH000026</t>
  </si>
  <si>
    <t>TP000017</t>
  </si>
  <si>
    <t>HH000035</t>
  </si>
  <si>
    <t>MP000006</t>
  </si>
  <si>
    <t>MP000011</t>
  </si>
  <si>
    <t>MP000012</t>
  </si>
  <si>
    <t>MP000016</t>
  </si>
  <si>
    <t>MP000017</t>
  </si>
  <si>
    <t>MP000021</t>
  </si>
  <si>
    <t>MP000022</t>
  </si>
  <si>
    <t>MP000024</t>
  </si>
  <si>
    <t>MP000029</t>
  </si>
  <si>
    <t>MP000030</t>
  </si>
  <si>
    <t>MP000031</t>
  </si>
  <si>
    <t>MP000032</t>
  </si>
  <si>
    <t>MP000036</t>
  </si>
  <si>
    <t>MP000038</t>
  </si>
  <si>
    <t>MP000043</t>
  </si>
  <si>
    <t>MP000044</t>
  </si>
  <si>
    <t>MP000045</t>
  </si>
  <si>
    <t>MP000054</t>
  </si>
  <si>
    <t>MP000056</t>
  </si>
  <si>
    <t>MP000077</t>
  </si>
  <si>
    <t>MP000080</t>
  </si>
  <si>
    <t>MP000081</t>
  </si>
  <si>
    <t>MP000082</t>
  </si>
  <si>
    <t>MP000083</t>
  </si>
  <si>
    <t>MP000084</t>
  </si>
  <si>
    <t>MP000085</t>
  </si>
  <si>
    <t>MP000086</t>
  </si>
  <si>
    <t>MP000091</t>
  </si>
  <si>
    <t>MP000092</t>
  </si>
  <si>
    <t>MP000112</t>
  </si>
  <si>
    <t>MP000113</t>
  </si>
  <si>
    <t>MP000114</t>
  </si>
  <si>
    <t>MP000115</t>
  </si>
  <si>
    <t>MP000117</t>
  </si>
  <si>
    <t>MP000119</t>
  </si>
  <si>
    <t>MP000122</t>
  </si>
  <si>
    <t>MP000123</t>
  </si>
  <si>
    <t>MP000125</t>
  </si>
  <si>
    <t>MP000126</t>
  </si>
  <si>
    <t>MP000148</t>
  </si>
  <si>
    <t>MP000152</t>
  </si>
  <si>
    <t>MP000154</t>
  </si>
  <si>
    <t>MP000156</t>
  </si>
  <si>
    <t>MP000158</t>
  </si>
  <si>
    <t>MP000164</t>
  </si>
  <si>
    <t>MP000166</t>
  </si>
  <si>
    <t>MP000185</t>
  </si>
  <si>
    <t>MP000188</t>
  </si>
  <si>
    <t>MP000319</t>
  </si>
  <si>
    <t>MP000228</t>
  </si>
  <si>
    <t>MP000229</t>
  </si>
  <si>
    <t>MP000231</t>
  </si>
  <si>
    <t>MP000236</t>
  </si>
  <si>
    <t>MP000238</t>
  </si>
  <si>
    <t>MP000239</t>
  </si>
  <si>
    <t>MP000241</t>
  </si>
  <si>
    <t>MP000245</t>
  </si>
  <si>
    <t>MP000246</t>
  </si>
  <si>
    <t>MP000248</t>
  </si>
  <si>
    <t>MP000250</t>
  </si>
  <si>
    <t>MP000251</t>
  </si>
  <si>
    <t>MP000262</t>
  </si>
  <si>
    <t>MP000275</t>
  </si>
  <si>
    <t>MP000279</t>
  </si>
  <si>
    <t>MP000285</t>
  </si>
  <si>
    <t>MP000290</t>
  </si>
  <si>
    <t>MP000291</t>
  </si>
  <si>
    <t>MP000297</t>
  </si>
  <si>
    <t>MP000306</t>
  </si>
  <si>
    <t>MP000314</t>
  </si>
  <si>
    <t>MP000315</t>
  </si>
  <si>
    <t>MP000322</t>
  </si>
  <si>
    <t>MP000324</t>
  </si>
  <si>
    <t>MP000329</t>
  </si>
  <si>
    <t>MP000335</t>
  </si>
  <si>
    <t>MP000339</t>
  </si>
  <si>
    <t>MP000343</t>
  </si>
  <si>
    <t>MP000349</t>
  </si>
  <si>
    <t>MP000350</t>
  </si>
  <si>
    <t>MP000354</t>
  </si>
  <si>
    <t>MP000357</t>
  </si>
  <si>
    <t>MP000358</t>
  </si>
  <si>
    <t>MP000361</t>
  </si>
  <si>
    <t>MP000362</t>
  </si>
  <si>
    <t>MP000365</t>
  </si>
  <si>
    <t>MP000370</t>
  </si>
  <si>
    <t>MP000371</t>
  </si>
  <si>
    <t>MP000374</t>
  </si>
  <si>
    <t>MP000378</t>
  </si>
  <si>
    <t>MP000381</t>
  </si>
  <si>
    <t>MP000382</t>
  </si>
  <si>
    <t>MP000383</t>
  </si>
  <si>
    <t>MP000384</t>
  </si>
  <si>
    <t>MP000034</t>
  </si>
  <si>
    <t>MP000269</t>
  </si>
  <si>
    <t>MP000372</t>
  </si>
  <si>
    <t>MP000066</t>
  </si>
  <si>
    <t>MP000015</t>
  </si>
  <si>
    <t>MP000009</t>
  </si>
  <si>
    <t>MP000055</t>
  </si>
  <si>
    <t>TH000063</t>
  </si>
  <si>
    <t>TH000182</t>
  </si>
  <si>
    <t>TH000188</t>
  </si>
  <si>
    <t>TH000085</t>
  </si>
  <si>
    <t>TH000092</t>
  </si>
  <si>
    <t>TH000093</t>
  </si>
  <si>
    <t>TH000105</t>
  </si>
  <si>
    <t>TH000113</t>
  </si>
  <si>
    <t>TH000081</t>
  </si>
  <si>
    <t>TH000189</t>
  </si>
  <si>
    <t>TH000241</t>
  </si>
  <si>
    <t>TH000043</t>
  </si>
  <si>
    <t>VT000056</t>
  </si>
  <si>
    <t>VT000057</t>
  </si>
  <si>
    <t>VT000064</t>
  </si>
  <si>
    <t>HH000009</t>
  </si>
  <si>
    <t>VT000065</t>
  </si>
  <si>
    <t>MP000078</t>
  </si>
  <si>
    <t>VT000779</t>
  </si>
  <si>
    <t>VT000886</t>
  </si>
  <si>
    <t>MP000140</t>
  </si>
  <si>
    <t>MP000145</t>
  </si>
  <si>
    <t>VT001078</t>
  </si>
  <si>
    <t>VT001672</t>
  </si>
  <si>
    <t>VT001673</t>
  </si>
  <si>
    <t>MP000295</t>
  </si>
  <si>
    <t>HH000067</t>
  </si>
  <si>
    <t>VT001767</t>
  </si>
  <si>
    <t>MP000366</t>
  </si>
  <si>
    <t>HH000072</t>
  </si>
  <si>
    <t>VT001919</t>
  </si>
  <si>
    <t>VT001927</t>
  </si>
  <si>
    <t>MP000391</t>
  </si>
  <si>
    <t>TP000016</t>
  </si>
  <si>
    <t>VT001805</t>
  </si>
  <si>
    <t>MP000025</t>
  </si>
  <si>
    <t>VT001879</t>
  </si>
  <si>
    <t>MP000018</t>
  </si>
  <si>
    <t>MP000149</t>
  </si>
  <si>
    <t>MP000010</t>
  </si>
  <si>
    <t>MP000161</t>
  </si>
  <si>
    <t>MP000159</t>
  </si>
  <si>
    <t>MP000160</t>
  </si>
  <si>
    <t>MP000155</t>
  </si>
  <si>
    <t>MP000263</t>
  </si>
  <si>
    <t>MP000265</t>
  </si>
  <si>
    <t>MP000377</t>
  </si>
  <si>
    <t>MP000380</t>
  </si>
  <si>
    <t>MP000278</t>
  </si>
  <si>
    <t>Seeding_Social</t>
  </si>
  <si>
    <t>CBNV Tập đoàn SCI</t>
  </si>
  <si>
    <t>Người nhà CBNV</t>
  </si>
  <si>
    <t>CBNV_Bạn bè/họ hàng/người thân</t>
  </si>
  <si>
    <t>Sale &amp; Marketing_Chăm sóc lại</t>
  </si>
  <si>
    <t>CTV_Nội bộ_CBNV</t>
  </si>
  <si>
    <t>Chi nhánh_Chăm sóc lại</t>
  </si>
  <si>
    <t>Phụ thu - Spa</t>
  </si>
  <si>
    <t>Phụ thu - Laser</t>
  </si>
  <si>
    <t>Phụ thu - Phẫu thuật</t>
  </si>
  <si>
    <t>Phụ thu - Xét nghiệm</t>
  </si>
  <si>
    <t>KNPTCPK0022</t>
  </si>
  <si>
    <t>TP000026</t>
  </si>
  <si>
    <t>GR SUN- NutroxSun 100mg (Viên uống trắng sáng) 60 viên/H</t>
  </si>
  <si>
    <t>Image MD Restoring Retinol Booster(Kem Retinol Trẻ Hoá Da, Mờ Sẹo Thâm) (30ml/h)</t>
  </si>
  <si>
    <t>MP000404</t>
  </si>
  <si>
    <t>Hũ nhỏ Ultrasun After Sun &amp; Post Laser - Dưỡng chất làm lạnh, làm dịu sau laser (hũ 5ml)</t>
  </si>
  <si>
    <t>MP000406</t>
  </si>
  <si>
    <t>TP000024</t>
  </si>
  <si>
    <t>MP000403</t>
  </si>
  <si>
    <t>Skin Capsule Clear + (Viên uống dành cho da mụn 60V/h)</t>
  </si>
  <si>
    <t>Image _ Dermica - Acnezon (10 ống/hộp)</t>
  </si>
  <si>
    <t>04 Paris</t>
  </si>
  <si>
    <t>PNNRNK0003</t>
  </si>
  <si>
    <t>PNNRNK0004</t>
  </si>
  <si>
    <t>PNNRNK0005</t>
  </si>
  <si>
    <t>PNNRNK0006</t>
  </si>
  <si>
    <t>PNNRNK0007</t>
  </si>
  <si>
    <t>PNNRNK0008</t>
  </si>
  <si>
    <t>PNNRNK0009</t>
  </si>
  <si>
    <t>Nhổ chân răng, răng một chân</t>
  </si>
  <si>
    <t>Nhổ chân răng, răng nhiều chân</t>
  </si>
  <si>
    <t>Nhổ răng hàm nhỏ, lớn (4,5,6,7)</t>
  </si>
  <si>
    <t>Nhổ răng khôn mọc thẳng</t>
  </si>
  <si>
    <t>Nhổ răng khôn mọc lệch (Tiểu phẫu ca khó) mức 1</t>
  </si>
  <si>
    <t>Nhổ răng khôn mọc lệch (Tiểu phẫu ca khó) mức 2 (mọc ngầm)</t>
  </si>
  <si>
    <t>Nhổ răng khôn mọc ngầm (Tiểu phẫu ca khó) mức 3 (mọc ngầm + chân khó)</t>
  </si>
  <si>
    <t>Răng</t>
  </si>
  <si>
    <t>NHỔ RĂNG</t>
  </si>
  <si>
    <t>01 Kangnam</t>
  </si>
  <si>
    <t>Nâng mông (cấy mỡ tự thân)</t>
  </si>
  <si>
    <t>03 Kangnam</t>
  </si>
  <si>
    <t>Phun môi Nano</t>
  </si>
  <si>
    <t>02 Kangnam</t>
  </si>
  <si>
    <t>Thu tai vểnh</t>
  </si>
  <si>
    <t>KNPTTHM0062</t>
  </si>
  <si>
    <t>Tạo hình tai (mức 1)</t>
  </si>
  <si>
    <t>KNPTTHM0063</t>
  </si>
  <si>
    <t>Tạo hình tai (mức 2)</t>
  </si>
  <si>
    <t>KNPTTHM0064</t>
  </si>
  <si>
    <t>Độn chất liệu Peek mức 1</t>
  </si>
  <si>
    <t>KNPTTHM0065</t>
  </si>
  <si>
    <t>Độn chất liệu Peek mức 2</t>
  </si>
  <si>
    <t>KNPTTHM0066</t>
  </si>
  <si>
    <t>Độn chất liệu Peek mức 3</t>
  </si>
  <si>
    <t>KNPTTHM0067</t>
  </si>
  <si>
    <t>Độn chất liệu Peek mức 4</t>
  </si>
  <si>
    <t>KNPTTHM0068</t>
  </si>
  <si>
    <t>Dịch vụ sửa lại tê</t>
  </si>
  <si>
    <t>KNPTTHM0069</t>
  </si>
  <si>
    <t>Dịch vụ sửa lại mê</t>
  </si>
  <si>
    <t>KNPTTHM0070</t>
  </si>
  <si>
    <t>Căng da mặt bằng chỉ Mi Young (Toàn bộ mặt - Lão hóa nhẹ)</t>
  </si>
  <si>
    <t>KNPTCDC0001</t>
  </si>
  <si>
    <t>Căng da mặt bằng chỉ Mi Young (Toàn bộ mặt)</t>
  </si>
  <si>
    <t>KNPTCDC0002</t>
  </si>
  <si>
    <t>Căng da mặt bằng chỉ Mi Young Plus (Toàn bộ mặt - Lão hóa nhẹ)</t>
  </si>
  <si>
    <t>KNPTCDC0003</t>
  </si>
  <si>
    <t>Căng da mặt bằng chỉ Mi Young Plus (Toàn bộ mặt)</t>
  </si>
  <si>
    <t>KNPTCDC0004</t>
  </si>
  <si>
    <t>Căng da vùng Cổ bằng chỉ Mi Young</t>
  </si>
  <si>
    <t>KNPTCDC0005</t>
  </si>
  <si>
    <t>Căng da vùng Cổ bằng chỉ Mi Young Plus</t>
  </si>
  <si>
    <t>KNPTCDC0006</t>
  </si>
  <si>
    <t>Căng da Rãnh cười bằng chỉ Mi Young</t>
  </si>
  <si>
    <t>KNPTCDC0007</t>
  </si>
  <si>
    <t>Căng da Rãnh cười bằng chỉ Mi Young Plus</t>
  </si>
  <si>
    <t>KNPTCDC0008</t>
  </si>
  <si>
    <t>Căng da vùng Mặt dưới bằng chỉ Mi Young</t>
  </si>
  <si>
    <t>KNPTCDC0009</t>
  </si>
  <si>
    <t>Căng da vùng Mặt dưới bằng chỉ Mi Young Plus</t>
  </si>
  <si>
    <t>KNPTCDC0010</t>
  </si>
  <si>
    <t>Nâng mũi bằng chỉ Mi Young</t>
  </si>
  <si>
    <t>KNPTCDC0011</t>
  </si>
  <si>
    <t>Nâng mũi bằng chỉ Mi Young Plus</t>
  </si>
  <si>
    <t>KNPTCDC0012</t>
  </si>
  <si>
    <t>Căng da vùng mắt bằng chỉ Mi Young (lão hóa nhẹ)</t>
  </si>
  <si>
    <t>KNPTCDC0013</t>
  </si>
  <si>
    <t>Căng da vùng mắt bằng chỉ Mi Young (lão hóa vừa)</t>
  </si>
  <si>
    <t>KNPTCDC0014</t>
  </si>
  <si>
    <t>Căng da vùng mắt bằng chỉ Mi Young (lão hóa nặng)</t>
  </si>
  <si>
    <t>KNPTCDC0015</t>
  </si>
  <si>
    <t>Căng da vùng mắt bằng chỉ Mi Young Plus (lão hóa nhẹ)</t>
  </si>
  <si>
    <t>KNPTCDC0016</t>
  </si>
  <si>
    <t>Căng da vùng mắt bằng chỉ Mi Young Plus (lão hóa vừa)</t>
  </si>
  <si>
    <t>KNPTCDC0017</t>
  </si>
  <si>
    <t>Căng da vùng mắt bằng chỉ Mi Young Plus (lão hóa nặng)</t>
  </si>
  <si>
    <t>KNPTCDC0018</t>
  </si>
  <si>
    <t>Căng da vùng mặt giữa bằng chỉ Mi Young</t>
  </si>
  <si>
    <t>KNPTCDC0019</t>
  </si>
  <si>
    <t>Căng da vùng mặt giữa bằng chỉ Mi Young Plus</t>
  </si>
  <si>
    <t>KNPTCDC0020</t>
  </si>
  <si>
    <t>Căng da Thái dương bằng chỉ Mi Young</t>
  </si>
  <si>
    <t>KNPTCDC0021</t>
  </si>
  <si>
    <t>Căng da Thái dương bằng chỉ Mi Young Plus</t>
  </si>
  <si>
    <t>KNPTCDC0022</t>
  </si>
  <si>
    <t>Căng da vùng Trán bằng chỉ Mi Young</t>
  </si>
  <si>
    <t>KNPTCDC0023</t>
  </si>
  <si>
    <t>Căng da vùng Trán bằng chỉ Mi Young Plus</t>
  </si>
  <si>
    <t>KNPTCDC0024</t>
  </si>
  <si>
    <t>Căng da bằng chỉ - Yêu cầu Bác sĩ Hàn Quốc</t>
  </si>
  <si>
    <t>KNPTCDC0025</t>
  </si>
  <si>
    <t>Phun mày Pluscell</t>
  </si>
  <si>
    <t>KNSPPXT0020</t>
  </si>
  <si>
    <t>Phun mày Plascell</t>
  </si>
  <si>
    <t>KNSPPXT0021</t>
  </si>
  <si>
    <t>Phun môi Pluscell (Bao gồm xử lý thâm)</t>
  </si>
  <si>
    <t>KNSPPXT0022</t>
  </si>
  <si>
    <t>Phun môi Plascell (Bao gồm xử lý thâm)</t>
  </si>
  <si>
    <t>KNSPPXT0023</t>
  </si>
  <si>
    <t>Điêu khắc Hair stroke Plasma</t>
  </si>
  <si>
    <t>KNSPPXT0024</t>
  </si>
  <si>
    <t>04 Kangnam</t>
  </si>
  <si>
    <t>Sale &amp; Marketing_KH thành công quay lại</t>
  </si>
  <si>
    <t>Chi nhánh_KH thành công quay lại</t>
  </si>
  <si>
    <t>BV Đông Á</t>
  </si>
  <si>
    <t>Làm hồng nhũ hoa (Chưa bao gồm SP)</t>
  </si>
  <si>
    <t>Test nhanh Covid</t>
  </si>
  <si>
    <t xml:space="preserve">KNPTCPK0021 </t>
  </si>
  <si>
    <t>Phụ thu phí đưa đón (km)</t>
  </si>
  <si>
    <t>KNPTCPK0023</t>
  </si>
  <si>
    <t>Gói xét nghiệm Gây tê</t>
  </si>
  <si>
    <t>KNPTCPK0025</t>
  </si>
  <si>
    <t>Gói xét nghiệm Tiền mê</t>
  </si>
  <si>
    <t>KNPTCPK0026</t>
  </si>
  <si>
    <t>Gói xét nghiệm Gây mê</t>
  </si>
  <si>
    <t>KNPTCPK0024</t>
  </si>
  <si>
    <t>Ghép trung bì mũi kết hợp trong quá trình nâng mũi</t>
  </si>
  <si>
    <t>KNPTTVM0051</t>
  </si>
  <si>
    <t xml:space="preserve">Ghép trung bì mũi riêng lẻ </t>
  </si>
  <si>
    <t>KNPTTVM0052</t>
  </si>
  <si>
    <t>Filler LFITMI (1cc)</t>
  </si>
  <si>
    <t>KNPTTBL0004</t>
  </si>
  <si>
    <t>Chiếu ánh sáng plasma</t>
  </si>
  <si>
    <t>KNPTCPK0027</t>
  </si>
  <si>
    <t>Nhóm xét nghiệm - T3, T4</t>
  </si>
  <si>
    <t>KNPTCPK0028</t>
  </si>
  <si>
    <t>Nhóm xét nghiệm - TSH</t>
  </si>
  <si>
    <t>KNPTCPK0029</t>
  </si>
  <si>
    <t>Nhóm xét nghiệm - Siêu âm mạch máu chi trên, chi dưới</t>
  </si>
  <si>
    <t>KNPTCPK0030</t>
  </si>
  <si>
    <t>Nhóm xét nghiệm - Siêu âm tim</t>
  </si>
  <si>
    <t>KNPTCPK0031</t>
  </si>
  <si>
    <t>Nhóm Căng da bằng chỉ - Dịch vụ sửa lại</t>
  </si>
  <si>
    <t>KNPTCDC0026</t>
  </si>
  <si>
    <t>Ghép da mức 1</t>
  </si>
  <si>
    <t>KNPTTGD0001</t>
  </si>
  <si>
    <t>Ghép da mức 2</t>
  </si>
  <si>
    <t>KNPTTGD0002</t>
  </si>
  <si>
    <t>Ghép da mức 3</t>
  </si>
  <si>
    <t>KNPTTGD0003</t>
  </si>
  <si>
    <t>Điều trị mụn Acness Standard</t>
  </si>
  <si>
    <t>KNSPTDM0007</t>
  </si>
  <si>
    <t>Gói điều trị mụn Acne - Home Standard</t>
  </si>
  <si>
    <t>KNSPTDM0008</t>
  </si>
  <si>
    <t>Gói điều trị mụn Acne - Home Pro</t>
  </si>
  <si>
    <t>KNSPTDM0009</t>
  </si>
  <si>
    <t>1 tháng thuốc trị mụn (không bao gồm kem bôi sữa rửa mặt)</t>
  </si>
  <si>
    <t>KNSPTDM0010</t>
  </si>
  <si>
    <t xml:space="preserve">1/2 tháng thuốc trị mụn </t>
  </si>
  <si>
    <t>KNSPTDM0011</t>
  </si>
  <si>
    <t>Xử lí trên nền môi cũ</t>
  </si>
  <si>
    <t>KNSPPXT0025</t>
  </si>
  <si>
    <t>Xử lí trên nền mày cũ</t>
  </si>
  <si>
    <t>KNSPPXT0026</t>
  </si>
  <si>
    <t>Xử lí trên nền mí cũ</t>
  </si>
  <si>
    <t>KNSPPXT0027</t>
  </si>
  <si>
    <t>Image_Iluma Intense facial Illuminator(serum dưỡng sáng da giảm đốm nâu,da nám)(30ml/h)</t>
  </si>
  <si>
    <t>MP000402</t>
  </si>
  <si>
    <t>Sản Phẩm</t>
  </si>
  <si>
    <t>05 Sản Phẩm</t>
  </si>
  <si>
    <t>Gen bụng lưng SEBHA size M</t>
  </si>
  <si>
    <t>HH000031</t>
  </si>
  <si>
    <t>Gen bụng lưng SEBHA size L</t>
  </si>
  <si>
    <t>HH000030</t>
  </si>
  <si>
    <t>Gen bụng lưng SEBHA size XL</t>
  </si>
  <si>
    <t>HH000033</t>
  </si>
  <si>
    <t>Dermabalance Mask (Mặt nạ kháng khuẩn, kháng viêm) 75ml/tuýp</t>
  </si>
  <si>
    <t>MP000057</t>
  </si>
  <si>
    <t>Isotretinoin (Thyanti) 10mg (30 viên/ hộp)</t>
  </si>
  <si>
    <t>Image MD Restoring Overnight Retinol Masque (Mặt nạ ngủ đêm trẻ hóa da) (50ml/h)</t>
  </si>
  <si>
    <t>MP000405</t>
  </si>
  <si>
    <t>GR SUN- NutroxSun 100mg (Viên uống trắng sáng) 30 viên/H</t>
  </si>
  <si>
    <t>TP000007</t>
  </si>
  <si>
    <t>Isotretinoin (Noinsel) 10mg (30 viên/ hộp)</t>
  </si>
  <si>
    <t>TH000187</t>
  </si>
  <si>
    <t>Định hình tay (dài ¾ cánh tay) Marena SM</t>
  </si>
  <si>
    <t>HH000027</t>
  </si>
  <si>
    <t>BRUME DÉO &amp; SOIN 30ml (Xịt khử mùi và điều trị mùi)</t>
  </si>
  <si>
    <t>MP000040</t>
  </si>
  <si>
    <t>Định hình bụng và mông LGS-S</t>
  </si>
  <si>
    <t>HH000022</t>
  </si>
  <si>
    <t>Tẩy Trắng Tại Nhà 20%</t>
  </si>
  <si>
    <t>Tẩy Trắng Tại Nhà 15% (1 hộp = 1 tuýp)</t>
  </si>
  <si>
    <t>Sáp Chỉnh Nha (5 thanh nhỏ - 9gr/hộp)</t>
  </si>
  <si>
    <t>Nước súc miệng KIN 250ml</t>
  </si>
  <si>
    <t>Gel kin bôi (Chlorhexindine 0,2%)(36 g/tuýp)</t>
  </si>
  <si>
    <t>Chỉ nha khoa Oral - B (Chỉ Tơ)</t>
  </si>
  <si>
    <t>Agless(total retinol-A) 28.4 gam</t>
  </si>
  <si>
    <t>Túi chườm lạnh</t>
  </si>
  <si>
    <t>Xịt khoáng Avene 300ml</t>
  </si>
  <si>
    <t>Silicone Gel Sheeting (miếng dán HCN 3.6*15cm)</t>
  </si>
  <si>
    <t>I- Peel Lighterning Lift TM 50% 118ml</t>
  </si>
  <si>
    <t>Hũ đựng aderma (Hũ hồng nhỏ)</t>
  </si>
  <si>
    <t>Orlistat (Orlitax) 120mg (60V/H)</t>
  </si>
  <si>
    <t>L-Cystine 500mg (uống)</t>
  </si>
  <si>
    <t>Cefuroxime (Zinacef) 750mg</t>
  </si>
  <si>
    <t>Metronidazol 500mg 100ml</t>
  </si>
  <si>
    <t>Eryfluid 30 ml</t>
  </si>
  <si>
    <t>Ciprofloxacin (Cirprobay ) hộp 10 viên</t>
  </si>
  <si>
    <t>Contratubex</t>
  </si>
  <si>
    <t>Nizoral (Dầu gội 50ml )</t>
  </si>
  <si>
    <t>Ultrasun After Sun &amp; Post Laser - Dưỡng chất làm lạnh, làm dịu sau laser (75ml/tuýp)</t>
  </si>
  <si>
    <t>Tẩy da chết tái tạo da và cung cấp oxy OXYGENATING SCRUB (75 ml/hộp)</t>
  </si>
  <si>
    <t>STOP RED AMPOULE - Tinh chất làm dịu và giảm đỏ tăng cường (15 ml/ chai)</t>
  </si>
  <si>
    <t>Scar -10 gam</t>
  </si>
  <si>
    <t>Sample LCE Balm/Gel chống thâm tím, phù nề và làm lành về thương</t>
  </si>
  <si>
    <t>REGENERATING SERUM - RETINOL - Huyết thanh (15 ml/lọ)</t>
  </si>
  <si>
    <t>REBALANCING SERUM - Huyết thanh . (15ml/lọ)</t>
  </si>
  <si>
    <t>Newtridiun antihair lass lotion(dầu dưỡng) (250ml/chai)</t>
  </si>
  <si>
    <t>Newtridium antihair lass spampo(dầu gội) (250ml/chai)</t>
  </si>
  <si>
    <t>Smas peptide silk mask(Mặt nạ HA) - Mặt nạ sau laser</t>
  </si>
  <si>
    <t>IRESCUE post treatment recovery balm (57gr)</t>
  </si>
  <si>
    <t>Intensive sebum-Normalising concentrate - Tinh chất điều tiết bã nhờn 15ml/chai</t>
  </si>
  <si>
    <t>Heilocare 360 Gel Oil Free SPF50 50ml</t>
  </si>
  <si>
    <t>Endocare serum - 30 ml</t>
  </si>
  <si>
    <t>Endocare creame - 30 ml</t>
  </si>
  <si>
    <t>Endocare concentrate (Serum phục hồi lão hóa - 7 ống/hộp)</t>
  </si>
  <si>
    <t>Endocare C Ferulic edafence 30 ml/hộp</t>
  </si>
  <si>
    <t>Dưỡng môi Naris (10g/h)</t>
  </si>
  <si>
    <t>Cleasing gel fluid -200ml ( Dặc trị cho da kích ứng, 
nhạy cảm)</t>
  </si>
  <si>
    <t>Body spa Imgaed 170 gam ( dưỡng body spa)</t>
  </si>
  <si>
    <t>Ampulle acne control 2ml ( ống tinh chất) (15 ống/hộp)</t>
  </si>
  <si>
    <t>Aknicare Cleanser 200ml</t>
  </si>
  <si>
    <t>Gen bụng lưng size XS</t>
  </si>
  <si>
    <t>Định hình tay ( dài 3/4 cánh tay) SM-S</t>
  </si>
  <si>
    <t>Zin C ( 250 viên / lọ)</t>
  </si>
  <si>
    <t>Skrzypo vita (Beauty 40 viên/h)</t>
  </si>
  <si>
    <t>Quần gen bụng-mông- đùi size S</t>
  </si>
  <si>
    <t>Quần gen bụng-mông- đùi size L</t>
  </si>
  <si>
    <t>Gen bụng lưng SFBHA2</t>
  </si>
  <si>
    <t>Gen bụng lưng SEBHA size S</t>
  </si>
  <si>
    <t>Định hình bụng Marena LGA</t>
  </si>
  <si>
    <t>Áo ngực Mỹ size S</t>
  </si>
  <si>
    <t>Áo ngực Mỹ size M</t>
  </si>
  <si>
    <t>Áo ngực Mỹ size L</t>
  </si>
  <si>
    <t>Định hình tay ( dài 3/4 cánh tay) SM-M</t>
  </si>
  <si>
    <t>Ormedic balancing lip enhancement 7gam ( Dưỡng môi image)</t>
  </si>
  <si>
    <t>SRM Neostrata Clarifying Facial Cleanser 200 ml</t>
  </si>
  <si>
    <t>Muối tẩy Hikato - 450 gam</t>
  </si>
  <si>
    <t>Quần nâng mông</t>
  </si>
  <si>
    <t>Kem dưỡng trắng Luxury 30ml</t>
  </si>
  <si>
    <t>Intensive sebum-normalising concentrate - Tinh chất điều tiết bã nhờn (30ml/hộp)</t>
  </si>
  <si>
    <t>Hydro tonic ( Nước hoa hồng da thường đến da khô) 200 ml/hộp</t>
  </si>
  <si>
    <t>Hyaluronic MAX 3 cream soft ( làm mềm chuyên sâu) - 50ml/hộp</t>
  </si>
  <si>
    <t>Định hình tay và lưng Marena FVOM</t>
  </si>
  <si>
    <t>Định hình mông (dài trên gối) Marena LW-LGS</t>
  </si>
  <si>
    <t>Định hình mông (dài dưới gối) Marena LW-LGM</t>
  </si>
  <si>
    <t>Định hình bụng và mông (dài trên gối) Marena LGS</t>
  </si>
  <si>
    <t>Định hình bụng và mông (dài dưới gối) Marena LGM</t>
  </si>
  <si>
    <t>Định hình bụng + quần dài Marena LGL</t>
  </si>
  <si>
    <t>Body spa Exfoliating body scrub 113,4g (Tẩy da chết I-Image)</t>
  </si>
  <si>
    <t>Gen bụng thường</t>
  </si>
  <si>
    <t>Áo ngực Mỹ size XL</t>
  </si>
  <si>
    <t>Bác sĩ phụ hội chẩn Hàm mặt</t>
  </si>
  <si>
    <t>S210189</t>
  </si>
  <si>
    <t>Cắt mí trên Hàn Quốc Mini</t>
  </si>
  <si>
    <t>Cắt mí trên Hàn Quốc Plasma</t>
  </si>
  <si>
    <t>Cắt mí dưới Hàn Quốc Plasma</t>
  </si>
  <si>
    <t>KNPTCMM0054</t>
  </si>
  <si>
    <t>Lấy mỡ nội soi mí trên</t>
  </si>
  <si>
    <t>Lấy mỡ nội soi mí dưới</t>
  </si>
  <si>
    <t>KNPTCMM0055</t>
  </si>
  <si>
    <t>Cấy mỡ/Ghép mỡ mí trên</t>
  </si>
  <si>
    <t>KNPTCMM0056</t>
  </si>
  <si>
    <t>Chỉnh hình hàm hô móm 3D (1 hàm trên)</t>
  </si>
  <si>
    <t>KNPTTHM0072</t>
  </si>
  <si>
    <t>Chỉnh hình hàm hô/ móm 3D (1 hàm trên  khó, ghép xương/ xoay trục hàm...)</t>
  </si>
  <si>
    <t>Chỉnh hình hàm hô/ móm 3D (1 hàm dưới khó, ghép xương/ xoay trục hàm...)</t>
  </si>
  <si>
    <t>KNPTTHM0073</t>
  </si>
  <si>
    <t>Chỉnh hàm hô Mini 3D (1 hàm trên)</t>
  </si>
  <si>
    <t>Chỉnh hàm hô móm Mini 3D (1 hàm dưới)</t>
  </si>
  <si>
    <t>KNPTTHM0071</t>
  </si>
  <si>
    <t>Thu mỏng môi (1 môi trên)</t>
  </si>
  <si>
    <t>Thu mỏng môi (1 môi dưới )</t>
  </si>
  <si>
    <t>KNPTTMM0016</t>
  </si>
  <si>
    <t>Combo Thu mỏng môi + Tạo môi trái tim (môi trên)</t>
  </si>
  <si>
    <t>Giảm mỡ bụng VASER 4D (Bụng trên) cân nặng 50 - 59kg</t>
  </si>
  <si>
    <t>Giảm mỡ bụng VASER 4D (Bụng dưới) cân nặng 50 - 59kg)</t>
  </si>
  <si>
    <t>KNPTGML0071</t>
  </si>
  <si>
    <t>Giảm mỡ bụng VASER 4D (Eo) cân nặng 50 - 59kg)</t>
  </si>
  <si>
    <t>KNPTGML0072</t>
  </si>
  <si>
    <t>Giảm mỡ bụng VASER 4D (Bụng trên) cân nặng 60 - 70kg</t>
  </si>
  <si>
    <t>Giảm mỡ bụng VASER 4D (Bụng dưới) cân nặng 60 - 70kg)</t>
  </si>
  <si>
    <t>KNPTGML0073</t>
  </si>
  <si>
    <t>Giảm mỡ bụng VASER 4D (Eo) cân nặng 60 - 70kg)</t>
  </si>
  <si>
    <t>KNPTGML0074</t>
  </si>
  <si>
    <t>IMAGE MD Restoring Retinol Creme With ADT Technology –New 30ml/hộp (Kem Retinol công nghệ ADT trẻ hoá,mờ thâm nám)</t>
  </si>
  <si>
    <t>MP000409</t>
  </si>
  <si>
    <t>VITAL C Hydrating Facial Mist -68ml/hộp</t>
  </si>
  <si>
    <t>MP000408</t>
  </si>
  <si>
    <t>S000001</t>
  </si>
  <si>
    <t>S210031</t>
  </si>
  <si>
    <t>S180051</t>
  </si>
  <si>
    <t>S090001</t>
  </si>
  <si>
    <t>S200154</t>
  </si>
  <si>
    <t>S160039</t>
  </si>
  <si>
    <t>S190165</t>
  </si>
  <si>
    <t>S150036</t>
  </si>
  <si>
    <t>S200217</t>
  </si>
  <si>
    <t>S160098</t>
  </si>
  <si>
    <t>S180162</t>
  </si>
  <si>
    <t>S190156</t>
  </si>
  <si>
    <t>S200113</t>
  </si>
  <si>
    <t>S150006</t>
  </si>
  <si>
    <t>S150015</t>
  </si>
  <si>
    <t>S180112</t>
  </si>
  <si>
    <t>S190114</t>
  </si>
  <si>
    <t>S190187</t>
  </si>
  <si>
    <t>S200085</t>
  </si>
  <si>
    <t>S200178</t>
  </si>
  <si>
    <t>S210045</t>
  </si>
  <si>
    <t>S210115</t>
  </si>
  <si>
    <t>S210138</t>
  </si>
  <si>
    <t>S160065</t>
  </si>
  <si>
    <t>S170049</t>
  </si>
  <si>
    <t>S200018</t>
  </si>
  <si>
    <t>S140010</t>
  </si>
  <si>
    <t>S150027</t>
  </si>
  <si>
    <t>S180065</t>
  </si>
  <si>
    <t>S180067</t>
  </si>
  <si>
    <t>S190054</t>
  </si>
  <si>
    <t>S200087</t>
  </si>
  <si>
    <t>S200094</t>
  </si>
  <si>
    <t>S120003</t>
  </si>
  <si>
    <t>S170029</t>
  </si>
  <si>
    <t>S160047</t>
  </si>
  <si>
    <t>S190056</t>
  </si>
  <si>
    <t>S200033</t>
  </si>
  <si>
    <t>S200159</t>
  </si>
  <si>
    <t>S140017</t>
  </si>
  <si>
    <t>S190018</t>
  </si>
  <si>
    <t>S190119</t>
  </si>
  <si>
    <t>S120008</t>
  </si>
  <si>
    <t>S130014</t>
  </si>
  <si>
    <t>S190103</t>
  </si>
  <si>
    <t>S160005</t>
  </si>
  <si>
    <t>S170019</t>
  </si>
  <si>
    <t>S180117</t>
  </si>
  <si>
    <t>S180137</t>
  </si>
  <si>
    <t>S180062</t>
  </si>
  <si>
    <t>S200076</t>
  </si>
  <si>
    <t>S190176</t>
  </si>
  <si>
    <t>S190027</t>
  </si>
  <si>
    <t>S190051</t>
  </si>
  <si>
    <t>S190203</t>
  </si>
  <si>
    <t>S180106</t>
  </si>
  <si>
    <t>S190144</t>
  </si>
  <si>
    <t>S200068</t>
  </si>
  <si>
    <t>S170009</t>
  </si>
  <si>
    <t>S180125</t>
  </si>
  <si>
    <t>S120010</t>
  </si>
  <si>
    <t>S140023</t>
  </si>
  <si>
    <t>S150017</t>
  </si>
  <si>
    <t>S140016</t>
  </si>
  <si>
    <t>S150004</t>
  </si>
  <si>
    <t>S160053</t>
  </si>
  <si>
    <t>S160049</t>
  </si>
  <si>
    <t>S160048</t>
  </si>
  <si>
    <t>S170032</t>
  </si>
  <si>
    <t>S170035</t>
  </si>
  <si>
    <t>S170036</t>
  </si>
  <si>
    <t>S170041</t>
  </si>
  <si>
    <t>S170042</t>
  </si>
  <si>
    <t>S170039</t>
  </si>
  <si>
    <t>S180007</t>
  </si>
  <si>
    <t>S180010</t>
  </si>
  <si>
    <t>S180013</t>
  </si>
  <si>
    <t>S180028</t>
  </si>
  <si>
    <t>S180029</t>
  </si>
  <si>
    <t>S180034</t>
  </si>
  <si>
    <t>S180033</t>
  </si>
  <si>
    <t>S180039</t>
  </si>
  <si>
    <t>S180080</t>
  </si>
  <si>
    <t>S180093</t>
  </si>
  <si>
    <t>S180110</t>
  </si>
  <si>
    <t>S180105</t>
  </si>
  <si>
    <t>S180118</t>
  </si>
  <si>
    <t>S180136</t>
  </si>
  <si>
    <t>S180142</t>
  </si>
  <si>
    <t>S190020</t>
  </si>
  <si>
    <t>S190021</t>
  </si>
  <si>
    <t>S190033</t>
  </si>
  <si>
    <t>S170030</t>
  </si>
  <si>
    <t>S190043</t>
  </si>
  <si>
    <t>S190052</t>
  </si>
  <si>
    <t>S190066</t>
  </si>
  <si>
    <t>S190076</t>
  </si>
  <si>
    <t>S190080</t>
  </si>
  <si>
    <t>S190085</t>
  </si>
  <si>
    <t>S190093</t>
  </si>
  <si>
    <t>S190109</t>
  </si>
  <si>
    <t>S190132</t>
  </si>
  <si>
    <t>S190134</t>
  </si>
  <si>
    <t>S190137</t>
  </si>
  <si>
    <t>S190143</t>
  </si>
  <si>
    <t>S190189</t>
  </si>
  <si>
    <t>S200019</t>
  </si>
  <si>
    <t>S200077</t>
  </si>
  <si>
    <t>S200081</t>
  </si>
  <si>
    <t>S200070</t>
  </si>
  <si>
    <t>S200072</t>
  </si>
  <si>
    <t>S200074</t>
  </si>
  <si>
    <t>S200080</t>
  </si>
  <si>
    <t>S200090</t>
  </si>
  <si>
    <t>S200196</t>
  </si>
  <si>
    <t>S200203</t>
  </si>
  <si>
    <t>S200202</t>
  </si>
  <si>
    <t>S200212</t>
  </si>
  <si>
    <t>S200079</t>
  </si>
  <si>
    <t>S200224</t>
  </si>
  <si>
    <t>S200029</t>
  </si>
  <si>
    <t>S160058</t>
  </si>
  <si>
    <t>S160011</t>
  </si>
  <si>
    <t>S200124</t>
  </si>
  <si>
    <t>S160040</t>
  </si>
  <si>
    <t>S190077</t>
  </si>
  <si>
    <t>S200005</t>
  </si>
  <si>
    <t>S200220</t>
  </si>
  <si>
    <t>S190028</t>
  </si>
  <si>
    <t>S190178</t>
  </si>
  <si>
    <t>S200221</t>
  </si>
  <si>
    <t>S190150</t>
  </si>
  <si>
    <t>S200078</t>
  </si>
  <si>
    <t>S180126</t>
  </si>
  <si>
    <t>S140009</t>
  </si>
  <si>
    <t>S180076</t>
  </si>
  <si>
    <t>S190175</t>
  </si>
  <si>
    <t>S180050</t>
  </si>
  <si>
    <t>S190092</t>
  </si>
  <si>
    <t>S200028</t>
  </si>
  <si>
    <t>S200088</t>
  </si>
  <si>
    <t>S170001</t>
  </si>
  <si>
    <t>S150028</t>
  </si>
  <si>
    <t>S180024</t>
  </si>
  <si>
    <t>S190009</t>
  </si>
  <si>
    <t>S190204</t>
  </si>
  <si>
    <t>S170007</t>
  </si>
  <si>
    <t>S170027</t>
  </si>
  <si>
    <t>S190048</t>
  </si>
  <si>
    <t>S210148</t>
  </si>
  <si>
    <t>S190055</t>
  </si>
  <si>
    <t>S200208</t>
  </si>
  <si>
    <t>S090002</t>
  </si>
  <si>
    <t>S140008</t>
  </si>
  <si>
    <t>S150022</t>
  </si>
  <si>
    <t>S170066</t>
  </si>
  <si>
    <t>S170063</t>
  </si>
  <si>
    <t>S150026</t>
  </si>
  <si>
    <t>S160056</t>
  </si>
  <si>
    <t>S190025</t>
  </si>
  <si>
    <t>S190016</t>
  </si>
  <si>
    <t>S190097</t>
  </si>
  <si>
    <t>S140014</t>
  </si>
  <si>
    <t>S200050</t>
  </si>
  <si>
    <t>S120011</t>
  </si>
  <si>
    <t>S140006</t>
  </si>
  <si>
    <t>S120002</t>
  </si>
  <si>
    <t>S120007</t>
  </si>
  <si>
    <t>S120012</t>
  </si>
  <si>
    <t>S160009</t>
  </si>
  <si>
    <t>S190174</t>
  </si>
  <si>
    <t>S180040</t>
  </si>
  <si>
    <t>S190017</t>
  </si>
  <si>
    <t>S200214</t>
  </si>
  <si>
    <t>S120004</t>
  </si>
  <si>
    <t>S160003</t>
  </si>
  <si>
    <t>S160001</t>
  </si>
  <si>
    <t>S180057</t>
  </si>
  <si>
    <t>S180004</t>
  </si>
  <si>
    <t>S180075</t>
  </si>
  <si>
    <t>S170060</t>
  </si>
  <si>
    <t>S180120</t>
  </si>
  <si>
    <t>S180147</t>
  </si>
  <si>
    <t>S190147</t>
  </si>
  <si>
    <t>S170024</t>
  </si>
  <si>
    <t>S200002</t>
  </si>
  <si>
    <t>S200023</t>
  </si>
  <si>
    <t>S200024</t>
  </si>
  <si>
    <t>S200093</t>
  </si>
  <si>
    <t>S200107</t>
  </si>
  <si>
    <t>S200042</t>
  </si>
  <si>
    <t>S170064</t>
  </si>
  <si>
    <t>S180043</t>
  </si>
  <si>
    <t>S190012</t>
  </si>
  <si>
    <t>S180012</t>
  </si>
  <si>
    <t>S140007</t>
  </si>
  <si>
    <t>S120017</t>
  </si>
  <si>
    <t>S160034</t>
  </si>
  <si>
    <t>S190036</t>
  </si>
  <si>
    <t>S170047</t>
  </si>
  <si>
    <t>S190087</t>
  </si>
  <si>
    <t>S200069</t>
  </si>
  <si>
    <t>S200047</t>
  </si>
  <si>
    <t>S200172</t>
  </si>
  <si>
    <t>S140001</t>
  </si>
  <si>
    <t>S180017</t>
  </si>
  <si>
    <t>S150025</t>
  </si>
  <si>
    <t>S180083</t>
  </si>
  <si>
    <t>S160019</t>
  </si>
  <si>
    <t>S170045</t>
  </si>
  <si>
    <t>S200052</t>
  </si>
  <si>
    <t>S180064</t>
  </si>
  <si>
    <t>S180073</t>
  </si>
  <si>
    <t>S190015</t>
  </si>
  <si>
    <t>S190014</t>
  </si>
  <si>
    <t>S170065</t>
  </si>
  <si>
    <t>S170062</t>
  </si>
  <si>
    <t>S190058</t>
  </si>
  <si>
    <t>S200049</t>
  </si>
  <si>
    <t>S180006</t>
  </si>
  <si>
    <t>S180103</t>
  </si>
  <si>
    <t>S170051</t>
  </si>
  <si>
    <t>S190013</t>
  </si>
  <si>
    <t>S170058</t>
  </si>
  <si>
    <t>S180018</t>
  </si>
  <si>
    <t>S190060</t>
  </si>
  <si>
    <t>S190075</t>
  </si>
  <si>
    <t>S190183</t>
  </si>
  <si>
    <t>S200209</t>
  </si>
  <si>
    <t>S190104</t>
  </si>
  <si>
    <t>S180109</t>
  </si>
  <si>
    <t>S200048</t>
  </si>
  <si>
    <t>S200189</t>
  </si>
  <si>
    <t>S180091</t>
  </si>
  <si>
    <t>S180104</t>
  </si>
  <si>
    <t>S170038</t>
  </si>
  <si>
    <t>S180003</t>
  </si>
  <si>
    <t>S170057</t>
  </si>
  <si>
    <t>S180032</t>
  </si>
  <si>
    <t>S190133</t>
  </si>
  <si>
    <t>S120014</t>
  </si>
  <si>
    <t>S170061</t>
  </si>
  <si>
    <t>S160069</t>
  </si>
  <si>
    <t>S170013</t>
  </si>
  <si>
    <t>S190182</t>
  </si>
  <si>
    <t>S160010</t>
  </si>
  <si>
    <t>S150031</t>
  </si>
  <si>
    <t>S200022</t>
  </si>
  <si>
    <t>Giám đốc Điều hành BVTM Kangnam Sài Gòn</t>
  </si>
  <si>
    <t>Bác sĩ Gây mê hồi sức</t>
  </si>
  <si>
    <t>Trưởng phòng Điều dưỡng</t>
  </si>
  <si>
    <t>Trưởng BP Spa</t>
  </si>
  <si>
    <t>Trưởng bộ phận Spa</t>
  </si>
  <si>
    <t>Giám đốc Điều hành BVTM Kangnam Hà Nội</t>
  </si>
  <si>
    <t>Nhân viên Lễ tân - Tư Vấn</t>
  </si>
  <si>
    <t>Trưởng BP Răng Hàm Mặt</t>
  </si>
  <si>
    <t>Bác sĩ Chẩn đoán hình ảnh</t>
  </si>
  <si>
    <t>Điều dưỡng Trưởng</t>
  </si>
  <si>
    <t>Điều dưỡng Chăm sóc</t>
  </si>
  <si>
    <t>Trợ lý Răng hàm mặt</t>
  </si>
  <si>
    <t>Nhân viên Vật tư tiêu hao</t>
  </si>
  <si>
    <t>Trưởng phòng Dịch vụ khách hàng</t>
  </si>
  <si>
    <t>Điều dưỡng Thay băng Cắt chỉ</t>
  </si>
  <si>
    <t>Chủ tịch HĐQT</t>
  </si>
  <si>
    <t>TRẦN THỊ KIM ANH</t>
  </si>
  <si>
    <t>ĐINH THỊ TUYẾT NY</t>
  </si>
  <si>
    <t>VĂN THỊ THƯ</t>
  </si>
  <si>
    <t>NGUYỄN THỊ BÉ HUYỀN</t>
  </si>
  <si>
    <t>NGUYỄN THỊ THU THẢO</t>
  </si>
  <si>
    <t>TRƯƠNG THỊ HỒNG NGỌC</t>
  </si>
  <si>
    <t>LÊ THỊ THANH TÂM</t>
  </si>
  <si>
    <t>Nguồn Mở rộng</t>
  </si>
  <si>
    <t>/2022</t>
  </si>
  <si>
    <t>Tư vấn độc lập</t>
  </si>
  <si>
    <t>Tư vấn đồng thời</t>
  </si>
  <si>
    <t>Tư vấn chính</t>
  </si>
  <si>
    <t>Tư vấn phụ</t>
  </si>
  <si>
    <t>Chỉnh hình hàm hô móm 3D (1 hàm dưới)</t>
  </si>
  <si>
    <t>HOÀNG NHỰT QUỲNH</t>
  </si>
  <si>
    <t>Mã Booking / Mã Đơn hàng</t>
  </si>
  <si>
    <t>Mã SO/Phiếu khám</t>
  </si>
  <si>
    <t>LÊ THỊ XUÂN THI</t>
  </si>
  <si>
    <t>Điều dưỡng truyền kháng sinh</t>
  </si>
  <si>
    <t>Điều dưỡng thay băng</t>
  </si>
  <si>
    <t>Điều dưỡng tiêm thuốc</t>
  </si>
  <si>
    <t>Mã Order/Mã phiếu</t>
  </si>
  <si>
    <t>ĐỖ THỊ QUỲNH NHƯ</t>
  </si>
  <si>
    <t>Điều dưỡng cắt chỉ</t>
  </si>
  <si>
    <t>Điều dưỡng hút dịch/rút ống</t>
  </si>
  <si>
    <t>Điều dưỡng thay băng, cắt chỉ</t>
  </si>
  <si>
    <t>Điều dưỡng hỗ trợ bác sĩ tái khám</t>
  </si>
  <si>
    <t>Điều dưỡng vòng ngoài</t>
  </si>
  <si>
    <t>Điều dưỡng vòng trong</t>
  </si>
  <si>
    <r>
      <t xml:space="preserve">Loại Dịch vụ/Vai trò
</t>
    </r>
    <r>
      <rPr>
        <i/>
        <sz val="10"/>
        <rFont val="Times New Roman"/>
        <family val="1"/>
      </rPr>
      <t>(Chọn từ Danh sách)</t>
    </r>
  </si>
  <si>
    <t>is_speciality</t>
  </si>
  <si>
    <t>Chỉ định thêm? - Nhập "x"</t>
  </si>
  <si>
    <t>NGUYỄN VĂN CƯỜNG</t>
  </si>
  <si>
    <t>BS mổ chính</t>
  </si>
  <si>
    <t>BS học việc</t>
  </si>
  <si>
    <t>HUỲNH THỊ KIỀU TRINH</t>
  </si>
  <si>
    <t>Bác sĩ gây mê</t>
  </si>
  <si>
    <t>TRẦN THỊ NGỌC PHƯỢNG</t>
  </si>
  <si>
    <t>NGUYỄN DIỆU HUYỀN KHƯƠNG</t>
  </si>
  <si>
    <t>NGUYỄN HỮU ĐOÀN</t>
  </si>
  <si>
    <t>ĐẶNG THỊ NỮ</t>
  </si>
  <si>
    <t>PHẠM THỊ NGỌC BÍCH</t>
  </si>
  <si>
    <t>NGUYỄN RA BĂNG</t>
  </si>
  <si>
    <t>PHẠM THỊ TRÚC LIỂU</t>
  </si>
  <si>
    <t>BÙI THỊ UYÊN</t>
  </si>
  <si>
    <t>NGUYỄN THỊ HUYỀN</t>
  </si>
  <si>
    <t>NGUYỄN THỊ THU HẢO</t>
  </si>
  <si>
    <t>NGUYỄN XUÂN TRƯỜNG</t>
  </si>
  <si>
    <t>Bác sĩ tái khám Phẫu thuật</t>
  </si>
  <si>
    <t>HUỲNH LUÂN</t>
  </si>
  <si>
    <t>TRẦN THỊ THỦY HẰNG</t>
  </si>
  <si>
    <t>S220040</t>
  </si>
  <si>
    <t>Bác sĩ spa</t>
  </si>
  <si>
    <t>Bác sĩ chịu trách nhiệm Spa</t>
  </si>
  <si>
    <t>Bác sĩ tái khám Spa</t>
  </si>
  <si>
    <t>KTV Thực hiện độc lập</t>
  </si>
  <si>
    <t>KTV Phụ Bác Sĩ</t>
  </si>
  <si>
    <t>Bác sĩ laser</t>
  </si>
  <si>
    <t>Kỹ thuật viên laser</t>
  </si>
  <si>
    <t>Bác sĩ chịu trách nhiệm Laser</t>
  </si>
  <si>
    <t>Bác sĩ tái khám Laser</t>
  </si>
  <si>
    <t>BS Hội chẩn</t>
  </si>
  <si>
    <t>BS mổ phụ</t>
  </si>
  <si>
    <t>Bác sĩ thực hành</t>
  </si>
  <si>
    <t>Điều dưỡng vật tư</t>
  </si>
  <si>
    <t>Điều dưỡng đón tiếp</t>
  </si>
  <si>
    <t>Bảo hành (Một phần trước 01/10)</t>
  </si>
  <si>
    <t>Bảo hành (Toàn phần trước 01/10)</t>
  </si>
  <si>
    <t>Bảo hành (Một phần sau 01/10)</t>
  </si>
  <si>
    <t>Bảo hành (Toàn phần sau 01/10)</t>
  </si>
  <si>
    <t>Customer Code</t>
  </si>
  <si>
    <t>Mã Khách hàng</t>
  </si>
  <si>
    <t>NGUYỄN ĐỨC THÀNH</t>
  </si>
  <si>
    <t>NGUYỄN THỊ TƯỜNG VY</t>
  </si>
  <si>
    <t>PHẠM THỊ YẾN NHI</t>
  </si>
  <si>
    <t>NGUYỄN THỊ THÙY TRANG</t>
  </si>
  <si>
    <t>NGUYỄN QUỐC CHÍ</t>
  </si>
  <si>
    <t>NGUYỄN HỮU TRÌNH</t>
  </si>
  <si>
    <t>LÊ THỊ THÚY</t>
  </si>
  <si>
    <t>TRẦN HUỲNH</t>
  </si>
  <si>
    <t>NGUYỄN THÀNH LUÂN</t>
  </si>
  <si>
    <t>NGUYỄN THỊ LAN HƯƠNG</t>
  </si>
  <si>
    <t>NGUYỄN MẠNH CƯỜNG</t>
  </si>
  <si>
    <t>HUỲNH TRỊNH CẨM TÂN</t>
  </si>
  <si>
    <t>DƯƠNG NGỌC TOÀN</t>
  </si>
  <si>
    <t>PHẠM THỊ THỦY</t>
  </si>
  <si>
    <t>VŨ THỊ THANH THẢO</t>
  </si>
  <si>
    <t>NGUYỄN THỊ THU HIỀN</t>
  </si>
  <si>
    <t>NGUYỄN THỊ HIỀN</t>
  </si>
  <si>
    <t>NGUYỄN THỊ HƯƠNG</t>
  </si>
  <si>
    <t>HOÀNG QUỐC HÙNG</t>
  </si>
  <si>
    <t>BÙI THỊ HUỆ</t>
  </si>
  <si>
    <t>PHÍ HIỀN HỮU</t>
  </si>
  <si>
    <t>NGUYỄN ĐĂNG KHOA</t>
  </si>
  <si>
    <t>LÊ PHÚ SẰNG</t>
  </si>
  <si>
    <t>ĐÀO PHAN QUỐC HUY</t>
  </si>
  <si>
    <t>LÊ HIỀN LƯƠNG</t>
  </si>
  <si>
    <t>BÙI ĐỨC NHIÊN</t>
  </si>
  <si>
    <t>NGUYỄN KHẮC HẢO</t>
  </si>
  <si>
    <t>NGUYỄN THỊ VÂN</t>
  </si>
  <si>
    <t>NGUYỄN PHẠM MINH TRÍ</t>
  </si>
  <si>
    <t>TRẦN THỊ HẢI ĐĂNG</t>
  </si>
  <si>
    <t>LÊ THỊ THỦY</t>
  </si>
  <si>
    <t>VŨ MINH TÂN</t>
  </si>
  <si>
    <t>NGUYỄN THỊ HẬU</t>
  </si>
  <si>
    <t>VT/Ngày</t>
  </si>
  <si>
    <t>Số ca/ Lượt khách</t>
  </si>
  <si>
    <t>Count ST</t>
  </si>
  <si>
    <r>
      <t xml:space="preserve">Ngày thực hiện
</t>
    </r>
    <r>
      <rPr>
        <i/>
        <sz val="10"/>
        <color rgb="FF006666"/>
        <rFont val="Times New Roman"/>
        <family val="1"/>
      </rPr>
      <t>(DD/MM/YYYY)</t>
    </r>
  </si>
  <si>
    <r>
      <t xml:space="preserve">Ngày thực hiện
</t>
    </r>
    <r>
      <rPr>
        <i/>
        <sz val="10"/>
        <color rgb="FF008080"/>
        <rFont val="Times New Roman"/>
        <family val="1"/>
      </rPr>
      <t>(DD/MM/YYYY)</t>
    </r>
  </si>
  <si>
    <t>Count Cus</t>
  </si>
  <si>
    <t>Lượt KH</t>
  </si>
  <si>
    <t>HÀ VĂN DẦN</t>
  </si>
  <si>
    <t>NGUYỄN HUỲNH MINH</t>
  </si>
  <si>
    <t>CAO THỊ THU THỦY</t>
  </si>
  <si>
    <t>TRẦN VĂN VIỆT</t>
  </si>
  <si>
    <t>VĂN ĐỨC LINH</t>
  </si>
  <si>
    <t>ĐÀNG VĂN THÔNG</t>
  </si>
  <si>
    <t>PHẠM THỊ MINH DUYÊN</t>
  </si>
  <si>
    <t>LÊ HOÀNG SƠN</t>
  </si>
  <si>
    <t>MAI THÀNH ĐỘ</t>
  </si>
  <si>
    <t>HOÀNG HỮU TÙNG</t>
  </si>
  <si>
    <t>ĐỖ THỊ TUYẾT NHI</t>
  </si>
  <si>
    <t>TRẦN THỊ DIỄM THÚY</t>
  </si>
  <si>
    <t>LÊ THỊ YẾN NHI</t>
  </si>
  <si>
    <t>Bác sĩ kế hoạch (Hàm mặt)</t>
  </si>
  <si>
    <t>100% HÀM MÁNG</t>
  </si>
  <si>
    <t>NGUYỄN TUYẾT LÊ</t>
  </si>
  <si>
    <t>QUÃNG NGỌC LINH</t>
  </si>
  <si>
    <t>NGUYỄN THỊ ẢNH</t>
  </si>
  <si>
    <t>NGUYỄN THỊ HIẾU</t>
  </si>
  <si>
    <t>NGUYỄN THỊ THƠM</t>
  </si>
  <si>
    <t>PHẠM NGỌC THANH DUYÊN</t>
  </si>
  <si>
    <t>HỒ NGUYỄN THỦY BÍCH</t>
  </si>
  <si>
    <t>S220044</t>
  </si>
  <si>
    <t>S210222</t>
  </si>
  <si>
    <t>S140005</t>
  </si>
  <si>
    <t>BÁN DỊCH VỤ</t>
  </si>
  <si>
    <t>BỆNH VIỆN KANGNAM SÀI GÒN</t>
  </si>
  <si>
    <t>DOANH SỐ BÁN SẢN PHẨM</t>
  </si>
  <si>
    <t>BÁO CÁO DOANH THU THỰC HIỆN</t>
  </si>
  <si>
    <t>BÁO CÁO LƯỢT KHÁCH HÀNG</t>
  </si>
  <si>
    <t>BỆNH VIỆN KANGNAM HÀ NỘI</t>
  </si>
  <si>
    <t>LÊ THỊ MINH ĐƯƠNG</t>
  </si>
  <si>
    <t>LÊ ĐẠI THẢO HIỀN</t>
  </si>
  <si>
    <t>LÊ THỊ THU HIỀN</t>
  </si>
  <si>
    <t>TRẦN THỊ KIỀU OANH</t>
  </si>
  <si>
    <t>HÀ THÚY HOA</t>
  </si>
  <si>
    <t>LÊ VIẾT THANH</t>
  </si>
  <si>
    <t>PHAN ĐÌNH TIẾN</t>
  </si>
  <si>
    <t>NGUYỄN THỊ ANH ĐÀO</t>
  </si>
  <si>
    <t>HUỲNH LÊ NGỌC TRƯỜNG</t>
  </si>
  <si>
    <t>NGUYỄN THỊ NGỌC LOAN</t>
  </si>
  <si>
    <t>VÕ CÔNG NAM</t>
  </si>
  <si>
    <t>LÊ THỊ VÂN HÀ</t>
  </si>
  <si>
    <t>NGUYỄN QUANG TOÀN</t>
  </si>
  <si>
    <t>LÊ CÔNG TUẤN LINH</t>
  </si>
  <si>
    <t>PHAN YẾN NHI</t>
  </si>
  <si>
    <t>PHAN THỊ MAY</t>
  </si>
  <si>
    <t>HỒ NGỌC TRUNG</t>
  </si>
  <si>
    <t>TỐNG VĂN BIÊN</t>
  </si>
  <si>
    <t>TẠ THANH HẢI</t>
  </si>
  <si>
    <t>LÊ ĐỨC DŨNG</t>
  </si>
  <si>
    <t>HOÀNG VĂN TIỆM</t>
  </si>
  <si>
    <t>HWANG GI SUN</t>
  </si>
  <si>
    <t>LÊ THỊ LOAN</t>
  </si>
  <si>
    <t>NGÔ THỊ KIM XUYẾN</t>
  </si>
  <si>
    <t>ĐẶNG THỊ LÊ</t>
  </si>
  <si>
    <t>BÙI THỊ HUYỀN</t>
  </si>
  <si>
    <t>NGUYỄN THỊ KHÁNH</t>
  </si>
  <si>
    <t>LÊ HỮU CHUNG</t>
  </si>
  <si>
    <t>TRẦN THỊ THỦY</t>
  </si>
  <si>
    <t>TRẦN THỊ THU HƯƠNG</t>
  </si>
  <si>
    <t>TRẦN NGỌC HƯƠNG QUỲNH</t>
  </si>
  <si>
    <t>VÕ HỒNG PHÚC</t>
  </si>
  <si>
    <t>VÕ QUANG NAM</t>
  </si>
  <si>
    <t>ĐỖ THỊ MINH TRÚC</t>
  </si>
  <si>
    <t>PHẠM MINH HIỀN</t>
  </si>
  <si>
    <t>ĐẶNG VĂN TUẤN</t>
  </si>
  <si>
    <t>LÊ THỊ HẠNH VÂN</t>
  </si>
  <si>
    <t>TRẦN NGỌC XUÂN MAI</t>
  </si>
  <si>
    <t>VÕ THỊ MỸ DUNG</t>
  </si>
  <si>
    <t>NGUYỄN THỊ THÙY CHI</t>
  </si>
  <si>
    <t>NGUYỄN THỊ CHINH</t>
  </si>
  <si>
    <t>ĐẶNG MỘC QUẾ ANH</t>
  </si>
  <si>
    <t>NGUYỄN THỊ NGỌC LINH</t>
  </si>
  <si>
    <t>LÊ THANH DANH</t>
  </si>
  <si>
    <t>TRẦN HỒNG Ý</t>
  </si>
  <si>
    <t>VÕ THỊ YẾN NHI</t>
  </si>
  <si>
    <t>NGUYỄN THANH LÂM</t>
  </si>
  <si>
    <t>ĐÀO THỊ QUỲNH TRÂM</t>
  </si>
  <si>
    <t>NGUYỄN KIM THƠ</t>
  </si>
  <si>
    <t>NGUYỄN TIẾN THÀNH</t>
  </si>
  <si>
    <t>NGUYỄN ĐĂNG QUỐC</t>
  </si>
  <si>
    <t>NGUYỄN THỊ DIỄM TRINH</t>
  </si>
  <si>
    <t>NGUYỄN THỊ BÌNH</t>
  </si>
  <si>
    <t>LÊ THỊ ANH</t>
  </si>
  <si>
    <t>HUỲNH THỊ TÚ TRINH</t>
  </si>
  <si>
    <t>NGUYỄN THỊ NGỌC HIẾU</t>
  </si>
  <si>
    <t>HỒ THỊ YẾN VI</t>
  </si>
  <si>
    <t>ĐỖ THỊ THU TRANG</t>
  </si>
  <si>
    <t>LÊ ĐẶNG PHƯƠNG THƯ</t>
  </si>
  <si>
    <t>LÊ ĐINH MINH NGÂN</t>
  </si>
  <si>
    <t>BÙI THỊ OANH</t>
  </si>
  <si>
    <t>NGUYỄN THỊ THÙY LINH</t>
  </si>
  <si>
    <t>TRẦN HUY CƯỜNG</t>
  </si>
  <si>
    <t>NGUYỄN THỊ MỸ LINH</t>
  </si>
  <si>
    <t>PHẠM THỊ NGỌC NGÂN</t>
  </si>
  <si>
    <t>ĐỖ THỊ NGỌC HUYỀN</t>
  </si>
  <si>
    <t>NGUYỄN PHƯƠNG THẢO</t>
  </si>
  <si>
    <t>PHẠM THỊ HỒNG PHƯỢNG</t>
  </si>
  <si>
    <t>NGUYỄN TIỂU YẾN</t>
  </si>
  <si>
    <t>NGUYỄN THỊ TUYẾT NHUNG</t>
  </si>
  <si>
    <t>NGUYỄN NGỌC KIỀU</t>
  </si>
  <si>
    <t>BẠCH HUỲNH CƯỜNG</t>
  </si>
  <si>
    <t>NGUYỄN THÁI ĐIỀN</t>
  </si>
  <si>
    <t>ĐIỂU NÓT</t>
  </si>
  <si>
    <t>VÕ ĐÌNH NAM</t>
  </si>
  <si>
    <t>BÙI THANH THƯƠNG</t>
  </si>
  <si>
    <t>THỊ CẨM NHUNG</t>
  </si>
  <si>
    <t>ĐẶNG THỊ CHUNG</t>
  </si>
  <si>
    <t>PHẠM THỊ THANH HIỆP</t>
  </si>
  <si>
    <t>PHẠM HỒNG DIỄM NGỌC</t>
  </si>
  <si>
    <t>LÊ PHƯƠNG THẢO</t>
  </si>
  <si>
    <t>PHẠM THỊ LÀI</t>
  </si>
  <si>
    <t>CAO THỊ MỘNG CẦM</t>
  </si>
  <si>
    <t>LÊ MINH PHÚ</t>
  </si>
  <si>
    <t>NGUYỄN HÀ HỮU TIỀN</t>
  </si>
  <si>
    <t>TAN GIA HUY</t>
  </si>
  <si>
    <t>VÕ THỊ THỦY</t>
  </si>
  <si>
    <t>NGUYỄN THỊ QUÍ</t>
  </si>
  <si>
    <t>NGUYỄN THỊ NGỌC THÚY</t>
  </si>
  <si>
    <t>NGUYỄN THỊ THU THƯ</t>
  </si>
  <si>
    <t>VÕ TIẾN HUY</t>
  </si>
  <si>
    <t>NGUYỄN THỊ HỒNG NHUNG</t>
  </si>
  <si>
    <t>VŨ THỊ THÊU</t>
  </si>
  <si>
    <t>PHẠM THỊ KIM THOA</t>
  </si>
  <si>
    <t>NGUYỄN THỊ THOAN</t>
  </si>
  <si>
    <t>NGUYỄN THỊ THU HẠNH</t>
  </si>
  <si>
    <t>NGUYỄN THỊ THU TRANG</t>
  </si>
  <si>
    <t>NGUYỄN THỊ LINH</t>
  </si>
  <si>
    <t>HỒ THỊ NGA</t>
  </si>
  <si>
    <t>NGUYỄN DUY KHÁNH</t>
  </si>
  <si>
    <t>PHẠM HỒNG NGỌC</t>
  </si>
  <si>
    <t>ĐÀO THỊ LAN</t>
  </si>
  <si>
    <t>LƯƠNG THỊ THÙY DƯƠNG</t>
  </si>
  <si>
    <t>BAN THỊ HẠNH</t>
  </si>
  <si>
    <t>HÀ THỊ THÚY</t>
  </si>
  <si>
    <t>LÊ THỊ CÚC</t>
  </si>
  <si>
    <t>MA THỊ LINH</t>
  </si>
  <si>
    <t>NGUYỄN ANH TUẤN</t>
  </si>
  <si>
    <t>NGUYỄN THỊ THU</t>
  </si>
  <si>
    <t>LÊ TIẾN DŨNG</t>
  </si>
  <si>
    <t>NGUYỄN PHƯƠNG THƯ</t>
  </si>
  <si>
    <t>ĐẶNG THỊ THANH HƯƠNG</t>
  </si>
  <si>
    <t>TRẦN VĂN ANH</t>
  </si>
  <si>
    <t>NGUYỄN ĐÌNH CHIẾN</t>
  </si>
  <si>
    <t>PHẠM TIẾN MẠNH</t>
  </si>
  <si>
    <t>HOÀNG ĐỨC TRỌNG</t>
  </si>
  <si>
    <t>NGUYỄN VĂN HUYÊN</t>
  </si>
  <si>
    <t>ĐẶNG HOÀI LONG</t>
  </si>
  <si>
    <t>LÊ THỊ THÙY</t>
  </si>
  <si>
    <t>NGUYỄN TẤN VÀNG</t>
  </si>
  <si>
    <t>HỒ QUỐC MỸ</t>
  </si>
  <si>
    <t>NGUYỄN ĐỨC QUỲNH</t>
  </si>
  <si>
    <t>HÁN ĐỨC ANH</t>
  </si>
  <si>
    <t>VŨ HỮU CHỈNH</t>
  </si>
  <si>
    <t>HUỲNH GIANG HÀ</t>
  </si>
  <si>
    <t>PHAN VĂN PHƯƠNG</t>
  </si>
  <si>
    <t>DƯƠNG VIỆT HÙNG</t>
  </si>
  <si>
    <t>NGUYỄN VĂN KIM</t>
  </si>
  <si>
    <t>NGUYỄN ĐÌNH THÀNH</t>
  </si>
  <si>
    <t>DƯƠNG HỮU OÁNH</t>
  </si>
  <si>
    <t>NGUYỄN QUỐC SƠN</t>
  </si>
  <si>
    <t>PHẠM HUY HÒA</t>
  </si>
  <si>
    <t>NGUYỄN THỊ ÁNH KHƯƠNG</t>
  </si>
  <si>
    <t>PHẠM THANH TUẤN</t>
  </si>
  <si>
    <t>NGUYỄN VIẾT HƯNG</t>
  </si>
  <si>
    <t>NGUYỄN HỒNG SƠN</t>
  </si>
  <si>
    <t>NGUYỄN QUANG HUY</t>
  </si>
  <si>
    <t>NGÔ ĐỨC ĐẠT</t>
  </si>
  <si>
    <t>NGUYỄN TIẾN ĐẠT</t>
  </si>
  <si>
    <t>ĐỖ ĐÌNH SƠN</t>
  </si>
  <si>
    <t>ĐÀO THÀNH HIẾU</t>
  </si>
  <si>
    <t>NGUYỄN KIM THOA</t>
  </si>
  <si>
    <t>ĐÀO NGỌC ANH</t>
  </si>
  <si>
    <t>PHẠM THỊ HỒNG</t>
  </si>
  <si>
    <t>LÊ ĐÌNH HIẾU</t>
  </si>
  <si>
    <t>TRẦN VĂN LINH</t>
  </si>
  <si>
    <t>NGUYỄN THỊ THẮM</t>
  </si>
  <si>
    <t>HUỲNH THỊ KIM DUNG</t>
  </si>
  <si>
    <t>PHẠM VĂN NINH</t>
  </si>
  <si>
    <t>PHẠM THỊ PHƯỢNG</t>
  </si>
  <si>
    <t>NGUYỄN VĂN TUY</t>
  </si>
  <si>
    <t>TRỊNH THỊ HỒNG</t>
  </si>
  <si>
    <t>NGUYỄN ĐỨC THUẬN</t>
  </si>
  <si>
    <t>HOÀNG THỊ LAN</t>
  </si>
  <si>
    <t>BÙI THỊ NHÀI</t>
  </si>
  <si>
    <t>ĐINH THỊ THU HẰNG</t>
  </si>
  <si>
    <t>TRẦN MAI LAN</t>
  </si>
  <si>
    <t>NGHIÊM THỊ QUYÊN</t>
  </si>
  <si>
    <t>ĐẶNG THỊ THÙY</t>
  </si>
  <si>
    <t>NGUYỄN HOÀI LINH</t>
  </si>
  <si>
    <t>PHẠM THỊ THANH HƯƠNG</t>
  </si>
  <si>
    <t xml:space="preserve">TRẦN NGÔ CẨM NHUNG </t>
  </si>
  <si>
    <t>NGUYỄN THANH HOA</t>
  </si>
  <si>
    <t>LÊ THỊ LINH TRANG</t>
  </si>
  <si>
    <t>PHẠM THỊ THANH HOA</t>
  </si>
  <si>
    <t>NGUYỄN TIẾN DUY</t>
  </si>
  <si>
    <t>TRỊNH XUÂN NAM</t>
  </si>
  <si>
    <t>KHUẤT DUY ANH</t>
  </si>
  <si>
    <t>NGUYỄN DUY ĐỨC</t>
  </si>
  <si>
    <t>LÊ THỊ DƯƠNG</t>
  </si>
  <si>
    <t>LÊ THỊ THÙY GIANG</t>
  </si>
  <si>
    <t>BÙI THỊ NGA</t>
  </si>
  <si>
    <t>PHẠM VĂN CHUNG</t>
  </si>
  <si>
    <t>PHẠM THỊ XUÂN</t>
  </si>
  <si>
    <t>BÙI THỊ THẮM</t>
  </si>
  <si>
    <t>MAI THỊ HỒNG THƠM</t>
  </si>
  <si>
    <t>VŨ THỊ LINH</t>
  </si>
  <si>
    <t>ĐỖ THỊ THANH MAI</t>
  </si>
  <si>
    <t>LÊ THỊ NƯƠNG</t>
  </si>
  <si>
    <t>NGUYỄN HOÀI QUẾ</t>
  </si>
  <si>
    <t>NGUYỄN ANH DŨNG</t>
  </si>
  <si>
    <t>PHẠM THỊ LINH</t>
  </si>
  <si>
    <t>S210172</t>
  </si>
  <si>
    <t>VÕ THỊ MỸ NHÂN</t>
  </si>
  <si>
    <t>S220067</t>
  </si>
  <si>
    <t>ĐẶNG THU HẰNG</t>
  </si>
  <si>
    <t>S220008</t>
  </si>
  <si>
    <t>TRẦN THÀNH ĐẠT</t>
  </si>
  <si>
    <t>S220017</t>
  </si>
  <si>
    <t>TRẦN NGỌC THẢO</t>
  </si>
  <si>
    <t>S220020</t>
  </si>
  <si>
    <t>S220034</t>
  </si>
  <si>
    <t>TRẦN NGÔ NHƯ TRANG</t>
  </si>
  <si>
    <t>S220049</t>
  </si>
  <si>
    <t>TRẦN THỊ BÍCH NGỌC</t>
  </si>
  <si>
    <t>S220050</t>
  </si>
  <si>
    <t>S220055</t>
  </si>
  <si>
    <t>LAI TỐ NGHI</t>
  </si>
  <si>
    <t>S190171</t>
  </si>
  <si>
    <t>ĐỖ MINH VƯƠNG</t>
  </si>
  <si>
    <t>Trịnh Xuân Nam</t>
  </si>
  <si>
    <t>NGUYỄN THỊ THƠM 93</t>
  </si>
  <si>
    <t>NGUYỄN ĐÌNH DỰ</t>
  </si>
  <si>
    <t>Điều dưỡng kế hoạch (Hàm mặt)</t>
  </si>
  <si>
    <t>S210079</t>
  </si>
  <si>
    <t>VŨ THỊ HUỆ</t>
  </si>
  <si>
    <t>S213630</t>
  </si>
  <si>
    <t>LÊ TIẾN THÀNH</t>
  </si>
  <si>
    <t>PHẠM HỒNG SƠN</t>
  </si>
  <si>
    <t>S210050</t>
  </si>
  <si>
    <t>LƯƠNG NHẬT BẢO HOÀNG</t>
  </si>
  <si>
    <t>TRẺ HÓA VÙNG KÍN</t>
  </si>
  <si>
    <t>Đang BẬT</t>
  </si>
  <si>
    <t>Đang TẮT</t>
  </si>
  <si>
    <t>CHỈ TIÊU</t>
  </si>
  <si>
    <t>HIỆU SUẤT</t>
  </si>
  <si>
    <t>KANGNAM</t>
  </si>
  <si>
    <t>ĐIỂM PHỤ CỦA BS CHÍNH</t>
  </si>
  <si>
    <t>ĐIỂM LÀM KẾ HOẠCH</t>
  </si>
  <si>
    <t>Count_DT</t>
  </si>
  <si>
    <t>Mã Dịch vụ</t>
  </si>
  <si>
    <t>Count_Eid</t>
  </si>
  <si>
    <t>ĐÔNG Á</t>
  </si>
  <si>
    <t>BỊ BẢO HÀNH</t>
  </si>
  <si>
    <t>BV HỒNG HÀ</t>
  </si>
  <si>
    <t>BV SẢN NHI HẢI PHÒNG</t>
  </si>
  <si>
    <t>CÔNG TÁC</t>
  </si>
  <si>
    <t>BÁC SĨ</t>
  </si>
  <si>
    <t>TỔNG ĐIỂM</t>
  </si>
  <si>
    <t>Count_Emp</t>
  </si>
  <si>
    <t>NGUYỄN ANH SƠN</t>
  </si>
  <si>
    <t>S190116</t>
  </si>
  <si>
    <t>S210183</t>
  </si>
  <si>
    <t>LÒ VĂN TÂN</t>
  </si>
  <si>
    <t>TRẦN VIỆT THẮNG</t>
  </si>
  <si>
    <t>S210063</t>
  </si>
  <si>
    <t>Total Score</t>
  </si>
  <si>
    <t>TỔNG ĐIỂM THỰC HIỆN</t>
  </si>
  <si>
    <t>Lượt khách Tái khám/TBCC</t>
  </si>
  <si>
    <t>Evaluation</t>
  </si>
  <si>
    <t>ĐIỀU TRỊ SẸO</t>
  </si>
  <si>
    <t>PHUN XĂM</t>
  </si>
  <si>
    <t>S213605</t>
  </si>
  <si>
    <t>ĐIỀU TRỊ NÁM</t>
  </si>
  <si>
    <t>TRIỆT LÔNG/VIÊM NANG LÔNG</t>
  </si>
  <si>
    <t>FILLER</t>
  </si>
  <si>
    <t>XÓA HÌNH XĂM</t>
  </si>
  <si>
    <t>ĐIỀU TRỊ TÀN NHANG</t>
  </si>
  <si>
    <t>CHÀM BỚT/ĐỒI MỒI/BAN VÀNG/RẠN DA</t>
  </si>
  <si>
    <t>CHĂM SÓC DA</t>
  </si>
  <si>
    <t>MASSAGE</t>
  </si>
  <si>
    <t>TIÊM TRẺ HÓA</t>
  </si>
  <si>
    <t>THERMAGE/HIFU</t>
  </si>
  <si>
    <t>VŨ THỊ KIM LOAN</t>
  </si>
  <si>
    <t>PTTM KHÁC</t>
  </si>
  <si>
    <t>PTTM MẮT</t>
  </si>
  <si>
    <t>PTTM MŨI</t>
  </si>
  <si>
    <t>PTTM NGỰC</t>
  </si>
  <si>
    <t>PTTM MÔI</t>
  </si>
  <si>
    <t>PTTM HÀM MẶT</t>
  </si>
  <si>
    <t>PTTM MÁ LÚM/TAI</t>
  </si>
  <si>
    <t>PTTM VÙNG KÍN</t>
  </si>
  <si>
    <t>PTTM SẸO</t>
  </si>
  <si>
    <t>GIẢM MỠ/TẠO HÌNH</t>
  </si>
  <si>
    <t>PTTM NÂNG MÔNG</t>
  </si>
  <si>
    <t>S190110</t>
  </si>
  <si>
    <t>LÊ TUẤN ANH</t>
  </si>
  <si>
    <t>No. Inpatient</t>
  </si>
  <si>
    <t>Score (Inpatient)</t>
  </si>
  <si>
    <t>Count Emp</t>
  </si>
  <si>
    <t>MKT_Facebook</t>
  </si>
  <si>
    <t>MKT_Hotline</t>
  </si>
  <si>
    <t>MKT_Web/Seo</t>
  </si>
  <si>
    <t>MKT_GoogleSearch</t>
  </si>
  <si>
    <t>CN_Voucher/Event/Trade</t>
  </si>
  <si>
    <t>CTV_Bên ngoài (Chi nhánh)</t>
  </si>
  <si>
    <t>MKT_Zalo</t>
  </si>
  <si>
    <t>MKT_Banner</t>
  </si>
  <si>
    <t>MKT_Coccoc</t>
  </si>
  <si>
    <t>MKT_Facebook_Lead</t>
  </si>
  <si>
    <t>MKT_GoogleDisplay</t>
  </si>
  <si>
    <t>MKT_TikTok/Viber/livechat</t>
  </si>
  <si>
    <t>MKT_Youtube</t>
  </si>
  <si>
    <t>MKT_Voucher/Event/Trade</t>
  </si>
  <si>
    <t>MKT_Hợp tác doanh nghiệp</t>
  </si>
  <si>
    <t>MKT_KH thành công quay lại</t>
  </si>
  <si>
    <t>CN_Hợp tác doanh nghiệp</t>
  </si>
  <si>
    <t>CN_KH thành công quay lại</t>
  </si>
  <si>
    <t>Vãng lai_Nhận diện thương hiệu</t>
  </si>
  <si>
    <t>CTV_Bên ngoài (Sale&amp;MKT)</t>
  </si>
  <si>
    <t>CTV_Nội bộ_Bác sĩ</t>
  </si>
  <si>
    <t>CTV_Khách hàng hợp tác</t>
  </si>
  <si>
    <t>Data_Mua ngoài</t>
  </si>
  <si>
    <t>Data_Khai thác chéo thương hiệu</t>
  </si>
  <si>
    <t>Khách đối ngoại</t>
  </si>
  <si>
    <t>KH giới thiệu KH</t>
  </si>
  <si>
    <t>Thuê phòng mổ_Thương hiệu Tập đoàn</t>
  </si>
  <si>
    <t>Thuê phòng mổ_Bên ngoài</t>
  </si>
  <si>
    <t>Thuê phòng mổ_Bác sĩ nội bộ</t>
  </si>
  <si>
    <t>b</t>
  </si>
  <si>
    <t>PTTM CĂNG DA</t>
  </si>
  <si>
    <t>CẤY TÓC</t>
  </si>
  <si>
    <t>LẤY SILICON</t>
  </si>
  <si>
    <t>TRẺ HÓA VÙNG NGỰC</t>
  </si>
  <si>
    <t>TRỊ LIỆU TRẺ HÓA</t>
  </si>
  <si>
    <t>Nhóm mắt – Gói iPlus</t>
  </si>
  <si>
    <t>Nhóm mắt - Gói Extra</t>
  </si>
  <si>
    <t>KNPTCMM0057</t>
  </si>
  <si>
    <t>KNPTCMM0058</t>
  </si>
  <si>
    <t>Tính toán tự động:</t>
  </si>
  <si>
    <t>Điểm KH nằm lưu (KNHN)</t>
  </si>
  <si>
    <t>PHẠM THỊ THANH HẰNG</t>
  </si>
  <si>
    <t>S213621</t>
  </si>
  <si>
    <t>S190032</t>
  </si>
  <si>
    <t>HOÀNG THỊ THANH</t>
  </si>
  <si>
    <t>Trưởng BP Dịch vụ</t>
  </si>
  <si>
    <t>Laser -Spa</t>
  </si>
  <si>
    <t>Tháng 4</t>
  </si>
  <si>
    <t>Túi ngực Mentor Xtra</t>
  </si>
  <si>
    <t>KNPTTVN0053</t>
  </si>
  <si>
    <t>Cấy mỡ/ Ghép mỡ mí dưới</t>
  </si>
  <si>
    <t>Count_Cus</t>
  </si>
  <si>
    <t>SỐ CA TV (BS mổ chính)</t>
  </si>
  <si>
    <t>SỐ CA TV (BS mổ phụ)</t>
  </si>
  <si>
    <r>
      <t xml:space="preserve">TỔNG ĐIỂM = </t>
    </r>
    <r>
      <rPr>
        <sz val="11"/>
        <color theme="1"/>
        <rFont val="Times New Roman"/>
        <family val="1"/>
      </rPr>
      <t>KN+ĐA+ HH + KẾ HOẠCH</t>
    </r>
  </si>
  <si>
    <t>OT</t>
  </si>
  <si>
    <t>"x" - ca ngoài giờ</t>
  </si>
  <si>
    <t>SỐ CA LÀM BẢO HÀNH</t>
  </si>
  <si>
    <t>Nha khoa</t>
  </si>
  <si>
    <t>BỆNH VIỆN NHA KHOA PARIS</t>
  </si>
  <si>
    <t>S220177</t>
  </si>
  <si>
    <t>S210285</t>
  </si>
  <si>
    <t>S210286</t>
  </si>
  <si>
    <t>S170046</t>
  </si>
  <si>
    <t>S190155</t>
  </si>
  <si>
    <t>S180087</t>
  </si>
  <si>
    <t>S220226</t>
  </si>
  <si>
    <t>DƯƠNG HỒNG ANH</t>
  </si>
  <si>
    <t>LÊ THỊ DIỄM TRANG</t>
  </si>
  <si>
    <t>LÊ THỊ NGỌC THƯ</t>
  </si>
  <si>
    <t>TRẦN THỊ TRÚC NHI</t>
  </si>
  <si>
    <t>ĐỖ THANH TÙNG</t>
  </si>
  <si>
    <t>PHẠM THỊ TUYẾT</t>
  </si>
  <si>
    <t>Trần Thị Thu Trang</t>
  </si>
  <si>
    <t>S212756</t>
  </si>
  <si>
    <t>S220029</t>
  </si>
  <si>
    <t>LÊ CÔNG THÀNH</t>
  </si>
  <si>
    <t>VÕ HOÀNG CHÂU UYÊN</t>
  </si>
  <si>
    <t>S220210</t>
  </si>
  <si>
    <t>S220041</t>
  </si>
  <si>
    <t>NGUYỄN TRƯỜNG SƠN</t>
  </si>
  <si>
    <t>TRẦN THỊ HỒNG THẮM</t>
  </si>
  <si>
    <t>S220179</t>
  </si>
  <si>
    <t>S220159</t>
  </si>
  <si>
    <t>S220157</t>
  </si>
  <si>
    <t>S220180</t>
  </si>
  <si>
    <t>S220094</t>
  </si>
  <si>
    <t>S220139</t>
  </si>
  <si>
    <t>NGUYỄN THỊ PHƯƠNG THANH</t>
  </si>
  <si>
    <t>CHÂU HỮU NGHĨA</t>
  </si>
  <si>
    <t>LÊ THỊ HOÀI ANH</t>
  </si>
  <si>
    <t>NGUYỄN THỊ THẢO ANH</t>
  </si>
  <si>
    <t>TRƯƠNG THÚY HẰNG</t>
  </si>
  <si>
    <t>PHAN THỊ MAI HƯƠNG</t>
  </si>
  <si>
    <t>S190127</t>
  </si>
  <si>
    <t>S220028</t>
  </si>
  <si>
    <t>S170018</t>
  </si>
  <si>
    <t>S210132</t>
  </si>
  <si>
    <t>S210135</t>
  </si>
  <si>
    <t>S200194</t>
  </si>
  <si>
    <t>S210199</t>
  </si>
  <si>
    <t>S170028</t>
  </si>
  <si>
    <t>S190019</t>
  </si>
  <si>
    <t>S220054</t>
  </si>
  <si>
    <t>S210197</t>
  </si>
  <si>
    <t>S210095</t>
  </si>
  <si>
    <t>S200083</t>
  </si>
  <si>
    <t>S220181</t>
  </si>
  <si>
    <t>S200192</t>
  </si>
  <si>
    <t>S220228</t>
  </si>
  <si>
    <t>S220229</t>
  </si>
  <si>
    <t>NGÔ QUANG TÍN</t>
  </si>
  <si>
    <t>NGUYỄN HOÀI NAM</t>
  </si>
  <si>
    <t>NGUYỄN NGỌC LINH</t>
  </si>
  <si>
    <t>NGUYỄN THỊ THU HÀ</t>
  </si>
  <si>
    <t>TRẦN THIỆN NGHĨA</t>
  </si>
  <si>
    <t>HỒ PHƯỚC VINH</t>
  </si>
  <si>
    <t>HUỲNH ĐỨC MINH</t>
  </si>
  <si>
    <t>LÊ THỊ GIANG</t>
  </si>
  <si>
    <t>NGUYỄN THỊ HỒNG AN</t>
  </si>
  <si>
    <t>PHẠM THỊ KHỞI</t>
  </si>
  <si>
    <t>PHAN NGÂN GIANG</t>
  </si>
  <si>
    <t>TRẦN ANH VŨ</t>
  </si>
  <si>
    <t>TRẦN THỊ BÍCH TRÂM</t>
  </si>
  <si>
    <t>TRƯƠNG THỊ THU THẢO</t>
  </si>
  <si>
    <t>LÊ THỊ KIỀU THI</t>
  </si>
  <si>
    <t>LÊ THỊ THƠM</t>
  </si>
  <si>
    <t>S110001</t>
  </si>
  <si>
    <t>LÊ THỊ MINH PHƯƠNG</t>
  </si>
  <si>
    <t>Phó Giám Đốc Dự án Bệnh viện Răng Hàm Mặt – Thẩm mỹ Paris</t>
  </si>
  <si>
    <t>Quản lý</t>
  </si>
  <si>
    <t>S220007</t>
  </si>
  <si>
    <t>S213604</t>
  </si>
  <si>
    <t>LÊ UYÊN</t>
  </si>
  <si>
    <t>NGUYỄN THỊ NGỌC 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</si>
</sst>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yyyy/mm/dd;@"/>
    <numFmt numFmtId="165" formatCode="#,##0.0"/>
    <numFmt numFmtId="166" formatCode="0.0%"/>
    <numFmt numFmtId="167" formatCode="[$-10484]dd/mm/yyyy;@"/>
    <numFmt numFmtId="168" formatCode="dd/mm/yyyy;@"/>
  </numFmts>
  <fonts count="11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rgb="FFFF0066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4"/>
      <color rgb="FFFF6600"/>
      <name val="Times New Roman"/>
      <family val="1"/>
    </font>
    <font>
      <b/>
      <sz val="14"/>
      <color rgb="FF007456"/>
      <name val="Times New Roman"/>
      <family val="1"/>
    </font>
    <font>
      <sz val="11"/>
      <color theme="5" tint="0.59999389629810485"/>
      <name val="Times New Roman"/>
      <family val="1"/>
    </font>
    <font>
      <b/>
      <i/>
      <sz val="11"/>
      <color rgb="FF00B050"/>
      <name val="Times New Roman"/>
      <family val="1"/>
    </font>
    <font>
      <sz val="11"/>
      <color theme="0"/>
      <name val="Times New Roman"/>
      <family val="1"/>
    </font>
    <font>
      <sz val="8"/>
      <name val="Calibri"/>
      <family val="2"/>
      <scheme val="minor"/>
    </font>
    <font>
      <sz val="11"/>
      <color theme="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rgb="FF008080"/>
      <name val="Times New Roman"/>
      <family val="1"/>
    </font>
    <font>
      <b/>
      <sz val="14"/>
      <color rgb="FF002060"/>
      <name val="Times New Roman"/>
      <family val="1"/>
    </font>
    <font>
      <b/>
      <sz val="11"/>
      <color rgb="FF002060"/>
      <name val="Times New Roman"/>
      <family val="1"/>
    </font>
    <font>
      <sz val="10.5"/>
      <color theme="1"/>
      <name val="Times New Roman"/>
      <family val="1"/>
    </font>
    <font>
      <b/>
      <sz val="12"/>
      <color rgb="FF002060"/>
      <name val="Times New Roman"/>
      <family val="1"/>
    </font>
    <font>
      <i/>
      <sz val="10"/>
      <color rgb="FF002060"/>
      <name val="Times New Roman"/>
      <family val="1"/>
    </font>
    <font>
      <b/>
      <sz val="11"/>
      <color theme="0"/>
      <name val="Times New Roman"/>
      <family val="1"/>
    </font>
    <font>
      <b/>
      <sz val="11"/>
      <color rgb="FF00B0F0"/>
      <name val="Times New Roman"/>
      <family val="1"/>
    </font>
    <font>
      <b/>
      <sz val="11"/>
      <color rgb="FFDE4A00"/>
      <name val="Times New Roman"/>
      <family val="1"/>
    </font>
    <font>
      <sz val="11"/>
      <color theme="1" tint="0.499984740745262"/>
      <name val="Times New Roman"/>
      <family val="1"/>
    </font>
    <font>
      <b/>
      <sz val="11"/>
      <color rgb="FFCC0066"/>
      <name val="Times New Roman"/>
      <family val="1"/>
    </font>
    <font>
      <sz val="11"/>
      <color rgb="FF990099"/>
      <name val="Times New Roman"/>
      <family val="1"/>
    </font>
    <font>
      <sz val="11"/>
      <color rgb="FF990099"/>
      <name val="Calibri"/>
      <family val="2"/>
      <scheme val="minor"/>
    </font>
    <font>
      <b/>
      <i/>
      <sz val="11"/>
      <name val="Times New Roman"/>
      <family val="1"/>
    </font>
    <font>
      <b/>
      <sz val="10"/>
      <color theme="7" tint="0.79998168889431442"/>
      <name val="Times New Roman"/>
      <family val="1"/>
    </font>
    <font>
      <sz val="11"/>
      <color rgb="FF00B0F0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rgb="FF993300"/>
      <name val="Times New Roman"/>
      <family val="1"/>
    </font>
    <font>
      <b/>
      <sz val="12"/>
      <color rgb="FFC47500"/>
      <name val="Times New Roman"/>
      <family val="1"/>
    </font>
    <font>
      <b/>
      <sz val="11"/>
      <color rgb="FFC47500"/>
      <name val="Times New Roman"/>
      <family val="1"/>
    </font>
    <font>
      <b/>
      <i/>
      <sz val="11"/>
      <color rgb="FFC47500"/>
      <name val="Times New Roman"/>
      <family val="1"/>
    </font>
    <font>
      <b/>
      <i/>
      <sz val="11"/>
      <color rgb="FFCC0066"/>
      <name val="Times New Roman"/>
      <family val="1"/>
    </font>
    <font>
      <sz val="11"/>
      <color rgb="FF800080"/>
      <name val="Times New Roman"/>
      <family val="1"/>
    </font>
    <font>
      <b/>
      <sz val="12"/>
      <color rgb="FF800080"/>
      <name val="Times New Roman"/>
      <family val="1"/>
    </font>
    <font>
      <b/>
      <i/>
      <sz val="12"/>
      <color rgb="FF002060"/>
      <name val="Times New Roman"/>
      <family val="1"/>
    </font>
    <font>
      <b/>
      <sz val="14"/>
      <color rgb="FF80008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6600FF"/>
      <name val="Times New Roman"/>
      <family val="1"/>
    </font>
    <font>
      <b/>
      <sz val="11"/>
      <color rgb="FF6600FF"/>
      <name val="Times New Roman"/>
      <family val="1"/>
    </font>
    <font>
      <i/>
      <sz val="10"/>
      <color rgb="FF660033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i/>
      <sz val="11"/>
      <color rgb="FF6600FF"/>
      <name val="Times New Roman"/>
      <family val="1"/>
    </font>
    <font>
      <b/>
      <sz val="13"/>
      <color theme="0"/>
      <name val="Times New Roman"/>
      <family val="1"/>
    </font>
    <font>
      <sz val="12"/>
      <name val="Times New Roman"/>
      <family val="1"/>
    </font>
    <font>
      <b/>
      <sz val="16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sz val="12"/>
      <color theme="0"/>
      <name val="Times New Roman"/>
      <family val="1"/>
    </font>
    <font>
      <b/>
      <sz val="12"/>
      <color rgb="FF009E75"/>
      <name val="Times New Roman"/>
      <family val="1"/>
    </font>
    <font>
      <b/>
      <sz val="12"/>
      <name val="Times New Roman"/>
      <family val="1"/>
    </font>
    <font>
      <b/>
      <sz val="12"/>
      <color rgb="FF6600FF"/>
      <name val="Times New Roman"/>
      <family val="1"/>
    </font>
    <font>
      <sz val="12"/>
      <color rgb="FFFF0000"/>
      <name val="Times New Roman"/>
      <family val="1"/>
    </font>
    <font>
      <b/>
      <sz val="16"/>
      <color rgb="FF0070C0"/>
      <name val="Times New Roman"/>
      <family val="1"/>
    </font>
    <font>
      <b/>
      <sz val="12"/>
      <color rgb="FFC00000"/>
      <name val="Times New Roman"/>
      <family val="1"/>
    </font>
    <font>
      <i/>
      <sz val="12"/>
      <name val="Times New Roman"/>
      <family val="1"/>
    </font>
    <font>
      <sz val="12"/>
      <color rgb="FFD05400"/>
      <name val="Times New Roman"/>
      <family val="1"/>
    </font>
    <font>
      <sz val="12"/>
      <color rgb="FF0033CC"/>
      <name val="Times New Roman"/>
      <family val="1"/>
    </font>
    <font>
      <b/>
      <i/>
      <sz val="10"/>
      <color rgb="FF6600FF"/>
      <name val="Times New Roman"/>
      <family val="1"/>
    </font>
    <font>
      <i/>
      <sz val="10"/>
      <color theme="1"/>
      <name val="Times New Roman"/>
      <family val="1"/>
    </font>
    <font>
      <sz val="10"/>
      <color theme="5" tint="-0.249977111117893"/>
      <name val="Times New Roman"/>
      <family val="1"/>
    </font>
    <font>
      <i/>
      <sz val="10"/>
      <color theme="5" tint="-0.249977111117893"/>
      <name val="Times New Roman"/>
      <family val="1"/>
    </font>
    <font>
      <i/>
      <sz val="12"/>
      <color rgb="FF002060"/>
      <name val="Times New Roman"/>
      <family val="1"/>
    </font>
    <font>
      <b/>
      <sz val="16"/>
      <color rgb="FF007456"/>
      <name val="Times New Roman"/>
      <family val="1"/>
    </font>
    <font>
      <b/>
      <sz val="16"/>
      <color rgb="FFFF6600"/>
      <name val="Times New Roman"/>
      <family val="1"/>
    </font>
    <font>
      <sz val="11"/>
      <color theme="0" tint="-4.9989318521683403E-2"/>
      <name val="Times New Roman"/>
      <family val="1"/>
    </font>
    <font>
      <i/>
      <sz val="12"/>
      <color rgb="FF0033CC"/>
      <name val="Times New Roman"/>
      <family val="1"/>
    </font>
    <font>
      <i/>
      <sz val="10"/>
      <color rgb="FF006666"/>
      <name val="Times New Roman"/>
      <family val="1"/>
    </font>
    <font>
      <b/>
      <sz val="11"/>
      <color rgb="FF0033CC"/>
      <name val="Times New Roman"/>
      <family val="1"/>
    </font>
    <font>
      <sz val="11"/>
      <color rgb="FF006666"/>
      <name val="Times New Roman"/>
      <family val="1"/>
    </font>
    <font>
      <b/>
      <i/>
      <sz val="11"/>
      <color rgb="FF006666"/>
      <name val="Times New Roman"/>
      <family val="1"/>
    </font>
    <font>
      <b/>
      <i/>
      <sz val="12"/>
      <color rgb="FF006666"/>
      <name val="Times New Roman"/>
      <family val="1"/>
    </font>
    <font>
      <i/>
      <sz val="11"/>
      <color rgb="FF006666"/>
      <name val="Times New Roman"/>
      <family val="1"/>
    </font>
    <font>
      <sz val="11"/>
      <color rgb="FFDE005A"/>
      <name val="Times New Roman"/>
      <family val="1"/>
    </font>
    <font>
      <b/>
      <sz val="11"/>
      <color rgb="FFDE005A"/>
      <name val="Times New Roman"/>
      <family val="1"/>
    </font>
    <font>
      <b/>
      <sz val="12"/>
      <color rgb="FFDE005A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i/>
      <sz val="11"/>
      <color rgb="FFDE005A"/>
      <name val="Times New Roman"/>
      <family val="1"/>
    </font>
    <font>
      <sz val="11"/>
      <color rgb="FF00B0F0"/>
      <name val="Calibri"/>
      <family val="2"/>
    </font>
    <font>
      <sz val="11"/>
      <color rgb="FF00B0F0"/>
      <name val="Times New Roman"/>
      <family val="2"/>
    </font>
    <font>
      <sz val="11"/>
      <color rgb="FF002060"/>
      <name val="Times New Roman"/>
      <family val="1"/>
    </font>
    <font>
      <b/>
      <i/>
      <sz val="11"/>
      <color rgb="FF002060"/>
      <name val="Times New Roman"/>
      <family val="1"/>
    </font>
    <font>
      <sz val="11"/>
      <color rgb="FF0033CC"/>
      <name val="Times New Roman"/>
      <family val="1"/>
    </font>
    <font>
      <i/>
      <sz val="11"/>
      <color rgb="FF800080"/>
      <name val="Times New Roman"/>
      <family val="1"/>
    </font>
    <font>
      <i/>
      <sz val="11"/>
      <color rgb="FF0033CC"/>
      <name val="Times New Roman"/>
      <family val="1"/>
    </font>
    <font>
      <b/>
      <i/>
      <sz val="12"/>
      <color rgb="FF800080"/>
      <name val="Times New Roman"/>
      <family val="1"/>
    </font>
    <font>
      <b/>
      <i/>
      <sz val="10"/>
      <color rgb="FF800080"/>
      <name val="Times New Roman"/>
      <family val="1"/>
    </font>
    <font>
      <sz val="10"/>
      <name val="Times New Roman"/>
      <family val="1"/>
    </font>
    <font>
      <sz val="12"/>
      <color theme="1"/>
      <name val="Times New Roman"/>
      <family val="1"/>
    </font>
    <font>
      <i/>
      <sz val="10"/>
      <name val="Times New Roman"/>
      <family val="1"/>
    </font>
    <font>
      <b/>
      <i/>
      <sz val="12"/>
      <color rgb="FFCC6600"/>
      <name val="Times New Roman"/>
      <family val="1"/>
    </font>
    <font>
      <b/>
      <i/>
      <sz val="12"/>
      <color rgb="FF00B050"/>
      <name val="Times New Roman"/>
      <family val="1"/>
    </font>
    <font>
      <sz val="10"/>
      <color theme="7" tint="0.59999389629810485"/>
      <name val="Times New Roman"/>
      <family val="1"/>
    </font>
    <font>
      <i/>
      <sz val="11"/>
      <color theme="1"/>
      <name val="Times New Roman"/>
      <family val="1"/>
    </font>
    <font>
      <sz val="11"/>
      <color rgb="FFC00000"/>
      <name val="Times New Roman"/>
      <family val="1"/>
    </font>
    <font>
      <b/>
      <sz val="16"/>
      <color rgb="FF002060"/>
      <name val="Times New Roman"/>
      <family val="1"/>
    </font>
    <font>
      <b/>
      <sz val="11"/>
      <color theme="5" tint="0.59999389629810485"/>
      <name val="Times New Roman"/>
      <family val="1"/>
    </font>
    <font>
      <sz val="10"/>
      <color theme="5" tint="0.59999389629810485"/>
      <name val="Times New Roman"/>
      <family val="1"/>
    </font>
    <font>
      <b/>
      <i/>
      <sz val="12"/>
      <color theme="5" tint="0.59999389629810485"/>
      <name val="Times New Roman"/>
      <family val="1"/>
    </font>
    <font>
      <b/>
      <sz val="11"/>
      <color rgb="FF800080"/>
      <name val="Times New Roman"/>
      <family val="1"/>
    </font>
    <font>
      <sz val="11"/>
      <color theme="5" tint="0.7999816888943144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rgb="FFB5B5E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DFFDD"/>
        <bgColor indexed="64"/>
      </patternFill>
    </fill>
    <fill>
      <patternFill patternType="solid">
        <fgColor rgb="FFEFEFFF"/>
        <bgColor indexed="64"/>
      </patternFill>
    </fill>
    <fill>
      <patternFill patternType="solid">
        <fgColor rgb="FFF1EAF6"/>
        <bgColor indexed="64"/>
      </patternFill>
    </fill>
    <fill>
      <patternFill patternType="solid">
        <fgColor rgb="FFC6D9E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-0.24994659260841701"/>
        <bgColor theme="5" tint="-0.24994659260841701"/>
      </patternFill>
    </fill>
    <fill>
      <patternFill patternType="solid">
        <fgColor theme="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CCFF"/>
        <bgColor indexed="64"/>
      </patternFill>
    </fill>
  </fills>
  <borders count="53">
    <border>
      <left/>
      <right/>
      <top/>
      <bottom/>
      <diagonal/>
    </border>
    <border>
      <left style="thin">
        <color theme="5" tint="-0.499984740745262"/>
      </left>
      <right style="hair">
        <color theme="5" tint="-0.499984740745262"/>
      </right>
      <top style="thin">
        <color theme="5" tint="-0.499984740745262"/>
      </top>
      <bottom style="hair">
        <color auto="1"/>
      </bottom>
      <diagonal/>
    </border>
    <border>
      <left style="hair">
        <color theme="5" tint="-0.499984740745262"/>
      </left>
      <right style="thin">
        <color theme="5" tint="-0.499984740745262"/>
      </right>
      <top style="thin">
        <color theme="5" tint="-0.499984740745262"/>
      </top>
      <bottom style="hair">
        <color auto="1"/>
      </bottom>
      <diagonal/>
    </border>
    <border>
      <left style="thin">
        <color theme="5" tint="-0.499984740745262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thin">
        <color theme="5" tint="-0.499984740745262"/>
      </right>
      <top style="hair">
        <color auto="1"/>
      </top>
      <bottom style="hair">
        <color auto="1"/>
      </bottom>
      <diagonal/>
    </border>
    <border>
      <left style="thin">
        <color theme="5" tint="-0.499984740745262"/>
      </left>
      <right style="hair">
        <color theme="5" tint="-0.499984740745262"/>
      </right>
      <top style="hair">
        <color auto="1"/>
      </top>
      <bottom style="thin">
        <color theme="5" tint="-0.499984740745262"/>
      </bottom>
      <diagonal/>
    </border>
    <border>
      <left style="hair">
        <color theme="5" tint="-0.499984740745262"/>
      </left>
      <right style="thin">
        <color theme="5" tint="-0.499984740745262"/>
      </right>
      <top style="hair">
        <color auto="1"/>
      </top>
      <bottom style="thin">
        <color theme="5" tint="-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theme="5" tint="-0.499984740745262"/>
      </right>
      <top style="thin">
        <color indexed="64"/>
      </top>
      <bottom style="hair">
        <color auto="1"/>
      </bottom>
      <diagonal/>
    </border>
    <border>
      <left style="hair">
        <color theme="5" tint="-0.499984740745262"/>
      </left>
      <right style="hair">
        <color theme="5" tint="-0.499984740745262"/>
      </right>
      <top style="thin">
        <color indexed="64"/>
      </top>
      <bottom style="hair">
        <color auto="1"/>
      </bottom>
      <diagonal/>
    </border>
    <border>
      <left style="hair">
        <color theme="5" tint="-0.499984740745262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hair">
        <color theme="5" tint="-0.499984740745262"/>
      </right>
      <top style="hair">
        <color auto="1"/>
      </top>
      <bottom style="hair">
        <color auto="1"/>
      </bottom>
      <diagonal/>
    </border>
    <border>
      <left style="hair">
        <color theme="5" tint="-0.499984740745262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theme="5" tint="-0.499984740745262"/>
      </right>
      <top style="hair">
        <color auto="1"/>
      </top>
      <bottom style="thin">
        <color indexed="64"/>
      </bottom>
      <diagonal/>
    </border>
    <border>
      <left style="hair">
        <color theme="5" tint="-0.499984740745262"/>
      </left>
      <right style="hair">
        <color theme="5" tint="-0.499984740745262"/>
      </right>
      <top style="hair">
        <color auto="1"/>
      </top>
      <bottom style="thin">
        <color indexed="64"/>
      </bottom>
      <diagonal/>
    </border>
    <border>
      <left style="hair">
        <color theme="5" tint="-0.499984740745262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2060"/>
      </left>
      <right/>
      <top style="thin">
        <color theme="8" tint="-0.24994659260841701"/>
      </top>
      <bottom style="thin">
        <color indexed="64"/>
      </bottom>
      <diagonal/>
    </border>
    <border>
      <left/>
      <right/>
      <top style="thin">
        <color theme="8" tint="-0.24994659260841701"/>
      </top>
      <bottom style="thin">
        <color indexed="64"/>
      </bottom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483">
    <xf numFmtId="0" fontId="0" fillId="0" borderId="0" xfId="0"/>
    <xf numFmtId="0" fontId="11" fillId="2" borderId="0" xfId="0" applyFont="1" applyFill="1" applyAlignment="1" applyProtection="1">
      <alignment horizontal="center" vertical="center"/>
    </xf>
    <xf numFmtId="0" fontId="2" fillId="2" borderId="0" xfId="0" applyFont="1" applyFill="1" applyAlignment="1" applyProtection="1">
      <alignment horizontal="center" vertical="center"/>
    </xf>
    <xf numFmtId="0" fontId="30" fillId="2" borderId="0" xfId="0" applyFont="1" applyFill="1" applyAlignment="1" applyProtection="1">
      <alignment horizontal="center" vertical="center"/>
    </xf>
    <xf numFmtId="0" fontId="1" fillId="0" borderId="0" xfId="0" applyFont="1" applyAlignment="1" applyProtection="1">
      <alignment vertical="center"/>
      <protection locked="0"/>
    </xf>
    <xf numFmtId="4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4" fontId="3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4" fontId="4" fillId="0" borderId="0" xfId="0" applyNumberFormat="1" applyFont="1" applyAlignment="1" applyProtection="1">
      <alignment horizontal="center" vertical="center"/>
      <protection locked="0"/>
    </xf>
    <xf numFmtId="3" fontId="1" fillId="0" borderId="0" xfId="0" applyNumberFormat="1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vertical="center"/>
    </xf>
    <xf numFmtId="164" fontId="1" fillId="0" borderId="0" xfId="0" applyNumberFormat="1" applyFont="1" applyAlignment="1" applyProtection="1">
      <alignment horizontal="center" vertical="center"/>
      <protection locked="0"/>
    </xf>
    <xf numFmtId="3" fontId="28" fillId="0" borderId="0" xfId="0" applyNumberFormat="1" applyFont="1" applyAlignment="1" applyProtection="1">
      <alignment vertical="center"/>
      <protection locked="0"/>
    </xf>
    <xf numFmtId="0" fontId="9" fillId="0" borderId="0" xfId="0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left"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vertical="center"/>
      <protection locked="0"/>
    </xf>
    <xf numFmtId="3" fontId="28" fillId="0" borderId="0" xfId="0" quotePrefix="1" applyNumberFormat="1" applyFont="1" applyAlignment="1" applyProtection="1">
      <alignment vertical="center"/>
      <protection locked="0"/>
    </xf>
    <xf numFmtId="164" fontId="1" fillId="0" borderId="0" xfId="0" applyNumberFormat="1" applyFont="1" applyAlignment="1" applyProtection="1">
      <alignment vertical="center"/>
      <protection locked="0"/>
    </xf>
    <xf numFmtId="0" fontId="29" fillId="0" borderId="0" xfId="0" applyFont="1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0" fontId="20" fillId="0" borderId="0" xfId="0" applyFont="1" applyAlignment="1" applyProtection="1">
      <alignment horizontal="center" vertical="center"/>
      <protection locked="0"/>
    </xf>
    <xf numFmtId="3" fontId="1" fillId="0" borderId="0" xfId="0" applyNumberFormat="1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left" vertical="center"/>
    </xf>
    <xf numFmtId="0" fontId="5" fillId="0" borderId="0" xfId="0" applyFont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/>
      <protection locked="0"/>
    </xf>
    <xf numFmtId="4" fontId="1" fillId="0" borderId="0" xfId="0" applyNumberFormat="1" applyFont="1" applyAlignment="1" applyProtection="1">
      <alignment vertical="center"/>
      <protection locked="0"/>
    </xf>
    <xf numFmtId="4" fontId="1" fillId="0" borderId="0" xfId="0" applyNumberFormat="1" applyFont="1" applyAlignment="1" applyProtection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right" vertical="center"/>
    </xf>
    <xf numFmtId="10" fontId="5" fillId="3" borderId="4" xfId="0" applyNumberFormat="1" applyFont="1" applyFill="1" applyBorder="1" applyAlignment="1">
      <alignment horizontal="center" vertical="center"/>
    </xf>
    <xf numFmtId="10" fontId="5" fillId="3" borderId="15" xfId="0" applyNumberFormat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10" fontId="5" fillId="3" borderId="17" xfId="0" applyNumberFormat="1" applyFont="1" applyFill="1" applyBorder="1" applyAlignment="1">
      <alignment horizontal="center" vertical="center"/>
    </xf>
    <xf numFmtId="10" fontId="5" fillId="3" borderId="18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0" fontId="1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3" fontId="11" fillId="2" borderId="0" xfId="0" applyNumberFormat="1" applyFont="1" applyFill="1" applyAlignment="1">
      <alignment horizontal="center" vertical="center"/>
    </xf>
    <xf numFmtId="4" fontId="5" fillId="0" borderId="0" xfId="0" applyNumberFormat="1" applyFont="1" applyAlignment="1" applyProtection="1">
      <alignment horizontal="center" vertical="center" wrapText="1"/>
    </xf>
    <xf numFmtId="4" fontId="11" fillId="2" borderId="0" xfId="0" applyNumberFormat="1" applyFont="1" applyFill="1" applyAlignment="1" applyProtection="1">
      <alignment horizontal="center" vertical="center"/>
    </xf>
    <xf numFmtId="4" fontId="27" fillId="0" borderId="0" xfId="0" applyNumberFormat="1" applyFont="1" applyAlignment="1" applyProtection="1">
      <alignment horizontal="center" vertical="center"/>
      <protection locked="0"/>
    </xf>
    <xf numFmtId="4" fontId="27" fillId="0" borderId="0" xfId="0" applyNumberFormat="1" applyFont="1" applyAlignment="1" applyProtection="1">
      <alignment vertical="center"/>
      <protection locked="0"/>
    </xf>
    <xf numFmtId="4" fontId="4" fillId="0" borderId="0" xfId="0" applyNumberFormat="1" applyFont="1" applyAlignment="1" applyProtection="1">
      <alignment horizontal="center" vertical="center"/>
    </xf>
    <xf numFmtId="14" fontId="46" fillId="0" borderId="0" xfId="0" applyNumberFormat="1" applyFont="1" applyAlignment="1" applyProtection="1">
      <alignment horizontal="left" vertical="center"/>
      <protection locked="0"/>
    </xf>
    <xf numFmtId="0" fontId="46" fillId="0" borderId="0" xfId="0" applyFont="1" applyAlignment="1" applyProtection="1">
      <alignment horizontal="right" vertical="center"/>
      <protection locked="0"/>
    </xf>
    <xf numFmtId="0" fontId="1" fillId="0" borderId="0" xfId="0" applyFont="1" applyAlignment="1" applyProtection="1">
      <alignment horizontal="center" vertical="center"/>
      <protection hidden="1"/>
    </xf>
    <xf numFmtId="0" fontId="7" fillId="3" borderId="11" xfId="0" applyFont="1" applyFill="1" applyBorder="1" applyAlignment="1" applyProtection="1">
      <alignment horizontal="center" vertical="center"/>
      <protection hidden="1"/>
    </xf>
    <xf numFmtId="0" fontId="7" fillId="3" borderId="12" xfId="0" applyFont="1" applyFill="1" applyBorder="1" applyAlignment="1" applyProtection="1">
      <alignment horizontal="center" vertical="center"/>
      <protection hidden="1"/>
    </xf>
    <xf numFmtId="0" fontId="7" fillId="3" borderId="13" xfId="0" applyFont="1" applyFill="1" applyBorder="1" applyAlignment="1" applyProtection="1">
      <alignment horizontal="center" vertical="center"/>
      <protection hidden="1"/>
    </xf>
    <xf numFmtId="0" fontId="5" fillId="3" borderId="14" xfId="0" applyFont="1" applyFill="1" applyBorder="1" applyAlignment="1" applyProtection="1">
      <alignment horizontal="center" vertical="center"/>
      <protection hidden="1"/>
    </xf>
    <xf numFmtId="3" fontId="5" fillId="3" borderId="4" xfId="0" applyNumberFormat="1" applyFont="1" applyFill="1" applyBorder="1" applyAlignment="1" applyProtection="1">
      <alignment horizontal="center" vertical="center"/>
      <protection hidden="1"/>
    </xf>
    <xf numFmtId="3" fontId="5" fillId="3" borderId="15" xfId="0" applyNumberFormat="1" applyFont="1" applyFill="1" applyBorder="1" applyAlignment="1" applyProtection="1">
      <alignment horizontal="center" vertical="center"/>
      <protection hidden="1"/>
    </xf>
    <xf numFmtId="0" fontId="5" fillId="3" borderId="16" xfId="0" applyFont="1" applyFill="1" applyBorder="1" applyAlignment="1" applyProtection="1">
      <alignment horizontal="center" vertical="center"/>
      <protection hidden="1"/>
    </xf>
    <xf numFmtId="3" fontId="5" fillId="3" borderId="17" xfId="0" applyNumberFormat="1" applyFont="1" applyFill="1" applyBorder="1" applyAlignment="1" applyProtection="1">
      <alignment horizontal="center" vertical="center"/>
      <protection hidden="1"/>
    </xf>
    <xf numFmtId="3" fontId="5" fillId="3" borderId="18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vertical="center"/>
      <protection hidden="1"/>
    </xf>
    <xf numFmtId="0" fontId="7" fillId="3" borderId="1" xfId="0" applyFont="1" applyFill="1" applyBorder="1" applyAlignment="1" applyProtection="1">
      <alignment horizontal="right" vertical="center"/>
      <protection hidden="1"/>
    </xf>
    <xf numFmtId="9" fontId="7" fillId="3" borderId="2" xfId="1" applyFont="1" applyFill="1" applyBorder="1" applyAlignment="1" applyProtection="1">
      <alignment horizontal="center" vertical="center"/>
      <protection hidden="1"/>
    </xf>
    <xf numFmtId="0" fontId="5" fillId="3" borderId="3" xfId="0" applyFont="1" applyFill="1" applyBorder="1" applyAlignment="1" applyProtection="1">
      <alignment horizontal="right" vertical="center"/>
      <protection hidden="1"/>
    </xf>
    <xf numFmtId="9" fontId="7" fillId="3" borderId="5" xfId="0" applyNumberFormat="1" applyFont="1" applyFill="1" applyBorder="1" applyAlignment="1" applyProtection="1">
      <alignment horizontal="center" vertical="center"/>
      <protection hidden="1"/>
    </xf>
    <xf numFmtId="0" fontId="5" fillId="3" borderId="6" xfId="0" applyFont="1" applyFill="1" applyBorder="1" applyAlignment="1" applyProtection="1">
      <alignment horizontal="center" vertical="center"/>
      <protection hidden="1"/>
    </xf>
    <xf numFmtId="3" fontId="5" fillId="3" borderId="7" xfId="0" applyNumberFormat="1" applyFont="1" applyFill="1" applyBorder="1" applyAlignment="1" applyProtection="1">
      <alignment horizontal="center" vertical="center"/>
      <protection hidden="1"/>
    </xf>
    <xf numFmtId="0" fontId="31" fillId="0" borderId="0" xfId="0" applyFont="1" applyFill="1" applyBorder="1" applyAlignment="1" applyProtection="1">
      <alignment horizontal="right" vertical="center"/>
      <protection hidden="1"/>
    </xf>
    <xf numFmtId="3" fontId="31" fillId="0" borderId="0" xfId="0" applyNumberFormat="1" applyFont="1" applyFill="1" applyBorder="1" applyAlignment="1" applyProtection="1">
      <alignment horizontal="left" vertical="center"/>
      <protection hidden="1"/>
    </xf>
    <xf numFmtId="3" fontId="1" fillId="0" borderId="0" xfId="0" applyNumberFormat="1" applyFont="1" applyAlignment="1" applyProtection="1">
      <alignment horizontal="left" vertical="center"/>
    </xf>
    <xf numFmtId="3" fontId="5" fillId="0" borderId="0" xfId="0" applyNumberFormat="1" applyFont="1" applyAlignment="1" applyProtection="1">
      <alignment horizontal="center" vertical="center" wrapText="1"/>
    </xf>
    <xf numFmtId="3" fontId="1" fillId="0" borderId="0" xfId="0" applyNumberFormat="1" applyFont="1" applyAlignment="1" applyProtection="1">
      <alignment horizontal="right" vertical="center"/>
      <protection locked="0"/>
    </xf>
    <xf numFmtId="3" fontId="30" fillId="2" borderId="0" xfId="0" applyNumberFormat="1" applyFont="1" applyFill="1" applyAlignment="1" applyProtection="1">
      <alignment horizontal="center" vertical="center"/>
    </xf>
    <xf numFmtId="3" fontId="69" fillId="0" borderId="0" xfId="0" applyNumberFormat="1" applyFont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/>
      <protection locked="0" hidden="1"/>
    </xf>
    <xf numFmtId="0" fontId="1" fillId="0" borderId="0" xfId="0" applyFont="1" applyAlignment="1" applyProtection="1">
      <alignment vertical="center"/>
      <protection locked="0" hidden="1"/>
    </xf>
    <xf numFmtId="0" fontId="14" fillId="0" borderId="0" xfId="0" applyFont="1" applyAlignment="1" applyProtection="1">
      <alignment vertical="center"/>
      <protection hidden="1"/>
    </xf>
    <xf numFmtId="4" fontId="1" fillId="0" borderId="0" xfId="0" applyNumberFormat="1" applyFont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vertical="center"/>
      <protection hidden="1"/>
    </xf>
    <xf numFmtId="0" fontId="26" fillId="0" borderId="0" xfId="0" applyFont="1" applyAlignment="1" applyProtection="1">
      <alignment vertical="center"/>
      <protection hidden="1"/>
    </xf>
    <xf numFmtId="4" fontId="23" fillId="0" borderId="0" xfId="0" applyNumberFormat="1" applyFont="1" applyAlignment="1" applyProtection="1">
      <alignment horizontal="center" vertical="center"/>
      <protection hidden="1"/>
    </xf>
    <xf numFmtId="9" fontId="1" fillId="0" borderId="0" xfId="1" applyFont="1" applyAlignment="1" applyProtection="1">
      <alignment vertical="center"/>
      <protection hidden="1"/>
    </xf>
    <xf numFmtId="9" fontId="1" fillId="0" borderId="0" xfId="1" applyFont="1" applyAlignment="1" applyProtection="1">
      <alignment horizontal="center" vertical="center"/>
      <protection hidden="1"/>
    </xf>
    <xf numFmtId="4" fontId="3" fillId="0" borderId="0" xfId="0" applyNumberFormat="1" applyFont="1" applyAlignment="1" applyProtection="1">
      <alignment horizontal="center" vertical="center"/>
      <protection hidden="1"/>
    </xf>
    <xf numFmtId="9" fontId="49" fillId="0" borderId="0" xfId="1" applyFont="1" applyAlignment="1" applyProtection="1">
      <alignment vertical="center"/>
      <protection hidden="1"/>
    </xf>
    <xf numFmtId="0" fontId="0" fillId="0" borderId="0" xfId="0" applyProtection="1">
      <protection hidden="1"/>
    </xf>
    <xf numFmtId="0" fontId="10" fillId="0" borderId="0" xfId="0" applyFont="1" applyAlignment="1" applyProtection="1">
      <alignment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4" fillId="0" borderId="0" xfId="0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4" fontId="45" fillId="0" borderId="0" xfId="0" applyNumberFormat="1" applyFont="1" applyAlignment="1" applyProtection="1">
      <alignment horizontal="center" vertical="center"/>
      <protection hidden="1"/>
    </xf>
    <xf numFmtId="0" fontId="45" fillId="0" borderId="0" xfId="0" applyFont="1" applyAlignment="1" applyProtection="1">
      <alignment horizontal="center" vertical="center"/>
      <protection hidden="1"/>
    </xf>
    <xf numFmtId="0" fontId="51" fillId="0" borderId="0" xfId="0" applyFont="1" applyAlignment="1" applyProtection="1">
      <alignment horizontal="right" vertical="center"/>
      <protection hidden="1"/>
    </xf>
    <xf numFmtId="4" fontId="4" fillId="0" borderId="0" xfId="0" applyNumberFormat="1" applyFont="1" applyAlignment="1" applyProtection="1">
      <alignment horizontal="center" vertical="center"/>
      <protection hidden="1"/>
    </xf>
    <xf numFmtId="0" fontId="50" fillId="0" borderId="0" xfId="0" applyFont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3" fontId="1" fillId="0" borderId="0" xfId="0" applyNumberFormat="1" applyFont="1" applyAlignment="1" applyProtection="1">
      <alignment vertical="center"/>
      <protection hidden="1"/>
    </xf>
    <xf numFmtId="14" fontId="1" fillId="0" borderId="0" xfId="0" applyNumberFormat="1" applyFont="1" applyAlignment="1" applyProtection="1">
      <alignment vertical="center"/>
      <protection hidden="1"/>
    </xf>
    <xf numFmtId="0" fontId="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left" vertical="center"/>
      <protection locked="0" hidden="1"/>
    </xf>
    <xf numFmtId="0" fontId="1" fillId="0" borderId="0" xfId="0" applyNumberFormat="1" applyFont="1" applyAlignment="1" applyProtection="1">
      <alignment horizontal="left" vertical="center"/>
      <protection locked="0" hidden="1"/>
    </xf>
    <xf numFmtId="4" fontId="24" fillId="0" borderId="0" xfId="0" applyNumberFormat="1" applyFont="1" applyAlignment="1" applyProtection="1">
      <alignment vertical="center"/>
      <protection locked="0" hidden="1"/>
    </xf>
    <xf numFmtId="4" fontId="1" fillId="0" borderId="0" xfId="0" applyNumberFormat="1" applyFont="1" applyAlignment="1" applyProtection="1">
      <alignment vertical="center"/>
      <protection locked="0" hidden="1"/>
    </xf>
    <xf numFmtId="3" fontId="36" fillId="0" borderId="0" xfId="0" applyNumberFormat="1" applyFont="1" applyAlignment="1" applyProtection="1">
      <alignment vertical="center"/>
      <protection locked="0" hidden="1"/>
    </xf>
    <xf numFmtId="3" fontId="1" fillId="0" borderId="0" xfId="0" applyNumberFormat="1" applyFont="1" applyAlignment="1" applyProtection="1">
      <alignment vertical="center"/>
      <protection locked="0" hidden="1"/>
    </xf>
    <xf numFmtId="3" fontId="19" fillId="0" borderId="0" xfId="0" applyNumberFormat="1" applyFont="1" applyFill="1" applyBorder="1" applyAlignment="1" applyProtection="1">
      <alignment vertical="center"/>
      <protection hidden="1"/>
    </xf>
    <xf numFmtId="0" fontId="18" fillId="8" borderId="19" xfId="0" applyFont="1" applyFill="1" applyBorder="1" applyAlignment="1" applyProtection="1">
      <alignment vertical="center"/>
      <protection hidden="1"/>
    </xf>
    <xf numFmtId="0" fontId="18" fillId="8" borderId="20" xfId="0" applyFont="1" applyFill="1" applyBorder="1" applyAlignment="1" applyProtection="1">
      <alignment vertical="center"/>
      <protection hidden="1"/>
    </xf>
    <xf numFmtId="0" fontId="21" fillId="8" borderId="23" xfId="0" applyFont="1" applyFill="1" applyBorder="1" applyAlignment="1" applyProtection="1">
      <alignment horizontal="right" vertical="center"/>
      <protection hidden="1"/>
    </xf>
    <xf numFmtId="0" fontId="21" fillId="8" borderId="26" xfId="0" applyFont="1" applyFill="1" applyBorder="1" applyAlignment="1" applyProtection="1">
      <alignment horizontal="right" vertical="center"/>
      <protection hidden="1"/>
    </xf>
    <xf numFmtId="3" fontId="21" fillId="8" borderId="30" xfId="0" applyNumberFormat="1" applyFont="1" applyFill="1" applyBorder="1" applyAlignment="1" applyProtection="1">
      <alignment horizontal="right" vertical="center"/>
      <protection hidden="1"/>
    </xf>
    <xf numFmtId="4" fontId="40" fillId="7" borderId="29" xfId="0" applyNumberFormat="1" applyFont="1" applyFill="1" applyBorder="1" applyAlignment="1" applyProtection="1">
      <alignment horizontal="right" vertical="center"/>
      <protection hidden="1"/>
    </xf>
    <xf numFmtId="4" fontId="40" fillId="7" borderId="23" xfId="0" applyNumberFormat="1" applyFont="1" applyFill="1" applyBorder="1" applyAlignment="1" applyProtection="1">
      <alignment horizontal="right" vertical="center"/>
      <protection hidden="1"/>
    </xf>
    <xf numFmtId="165" fontId="40" fillId="7" borderId="30" xfId="0" applyNumberFormat="1" applyFont="1" applyFill="1" applyBorder="1" applyAlignment="1" applyProtection="1">
      <alignment horizontal="right" vertical="center"/>
      <protection hidden="1"/>
    </xf>
    <xf numFmtId="4" fontId="40" fillId="7" borderId="26" xfId="0" applyNumberFormat="1" applyFont="1" applyFill="1" applyBorder="1" applyAlignment="1" applyProtection="1">
      <alignment horizontal="right" vertical="center"/>
      <protection hidden="1"/>
    </xf>
    <xf numFmtId="0" fontId="41" fillId="8" borderId="24" xfId="0" applyFont="1" applyFill="1" applyBorder="1" applyAlignment="1" applyProtection="1">
      <alignment horizontal="right" vertical="center"/>
      <protection hidden="1"/>
    </xf>
    <xf numFmtId="0" fontId="21" fillId="8" borderId="27" xfId="0" applyFont="1" applyFill="1" applyBorder="1" applyAlignment="1" applyProtection="1">
      <alignment horizontal="right" vertical="center"/>
      <protection hidden="1"/>
    </xf>
    <xf numFmtId="165" fontId="21" fillId="8" borderId="27" xfId="0" applyNumberFormat="1" applyFont="1" applyFill="1" applyBorder="1" applyAlignment="1" applyProtection="1">
      <alignment horizontal="right" vertical="center"/>
      <protection hidden="1"/>
    </xf>
    <xf numFmtId="0" fontId="21" fillId="8" borderId="24" xfId="0" applyFont="1" applyFill="1" applyBorder="1" applyAlignment="1" applyProtection="1">
      <alignment horizontal="right" vertical="center"/>
      <protection hidden="1"/>
    </xf>
    <xf numFmtId="3" fontId="21" fillId="8" borderId="31" xfId="0" applyNumberFormat="1" applyFont="1" applyFill="1" applyBorder="1" applyAlignment="1" applyProtection="1">
      <alignment horizontal="right" vertical="center"/>
      <protection hidden="1"/>
    </xf>
    <xf numFmtId="0" fontId="35" fillId="7" borderId="8" xfId="0" applyFont="1" applyFill="1" applyBorder="1" applyAlignment="1" applyProtection="1">
      <alignment horizontal="right" vertical="center"/>
      <protection hidden="1"/>
    </xf>
    <xf numFmtId="4" fontId="40" fillId="7" borderId="0" xfId="0" applyNumberFormat="1" applyFont="1" applyFill="1" applyBorder="1" applyAlignment="1" applyProtection="1">
      <alignment horizontal="right" vertical="center"/>
      <protection hidden="1"/>
    </xf>
    <xf numFmtId="4" fontId="40" fillId="7" borderId="24" xfId="0" applyNumberFormat="1" applyFont="1" applyFill="1" applyBorder="1" applyAlignment="1" applyProtection="1">
      <alignment horizontal="right" vertical="center"/>
      <protection hidden="1"/>
    </xf>
    <xf numFmtId="165" fontId="40" fillId="7" borderId="31" xfId="0" applyNumberFormat="1" applyFont="1" applyFill="1" applyBorder="1" applyAlignment="1" applyProtection="1">
      <alignment horizontal="right" vertical="center"/>
      <protection hidden="1"/>
    </xf>
    <xf numFmtId="4" fontId="40" fillId="7" borderId="27" xfId="0" applyNumberFormat="1" applyFont="1" applyFill="1" applyBorder="1" applyAlignment="1" applyProtection="1">
      <alignment horizontal="right" vertical="center"/>
      <protection hidden="1"/>
    </xf>
    <xf numFmtId="0" fontId="41" fillId="8" borderId="25" xfId="0" applyFont="1" applyFill="1" applyBorder="1" applyAlignment="1" applyProtection="1">
      <alignment horizontal="right" vertical="center"/>
      <protection hidden="1"/>
    </xf>
    <xf numFmtId="0" fontId="18" fillId="8" borderId="28" xfId="0" applyFont="1" applyFill="1" applyBorder="1" applyAlignment="1" applyProtection="1">
      <alignment horizontal="right" vertical="center"/>
      <protection hidden="1"/>
    </xf>
    <xf numFmtId="165" fontId="18" fillId="8" borderId="28" xfId="0" applyNumberFormat="1" applyFont="1" applyFill="1" applyBorder="1" applyAlignment="1" applyProtection="1">
      <alignment horizontal="right" vertical="center"/>
      <protection hidden="1"/>
    </xf>
    <xf numFmtId="0" fontId="21" fillId="8" borderId="25" xfId="0" applyFont="1" applyFill="1" applyBorder="1" applyAlignment="1" applyProtection="1">
      <alignment horizontal="right" vertical="center"/>
      <protection hidden="1"/>
    </xf>
    <xf numFmtId="0" fontId="71" fillId="8" borderId="32" xfId="0" applyFont="1" applyFill="1" applyBorder="1" applyAlignment="1" applyProtection="1">
      <alignment horizontal="right" vertical="center"/>
      <protection hidden="1"/>
    </xf>
    <xf numFmtId="0" fontId="35" fillId="7" borderId="9" xfId="0" applyFont="1" applyFill="1" applyBorder="1" applyAlignment="1" applyProtection="1">
      <alignment horizontal="right" vertical="center"/>
      <protection hidden="1"/>
    </xf>
    <xf numFmtId="4" fontId="40" fillId="7" borderId="10" xfId="0" applyNumberFormat="1" applyFont="1" applyFill="1" applyBorder="1" applyAlignment="1" applyProtection="1">
      <alignment horizontal="right" vertical="center"/>
      <protection hidden="1"/>
    </xf>
    <xf numFmtId="4" fontId="42" fillId="7" borderId="25" xfId="0" applyNumberFormat="1" applyFont="1" applyFill="1" applyBorder="1" applyAlignment="1" applyProtection="1">
      <alignment horizontal="right" vertical="center"/>
      <protection hidden="1"/>
    </xf>
    <xf numFmtId="165" fontId="42" fillId="7" borderId="32" xfId="0" applyNumberFormat="1" applyFont="1" applyFill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center" vertical="center"/>
      <protection hidden="1"/>
    </xf>
    <xf numFmtId="0" fontId="12" fillId="0" borderId="0" xfId="0" applyNumberFormat="1" applyFont="1" applyAlignment="1" applyProtection="1">
      <alignment horizontal="center" vertical="center"/>
      <protection hidden="1"/>
    </xf>
    <xf numFmtId="4" fontId="12" fillId="0" borderId="0" xfId="0" applyNumberFormat="1" applyFont="1" applyAlignment="1" applyProtection="1">
      <alignment horizontal="center" vertical="center"/>
      <protection hidden="1"/>
    </xf>
    <xf numFmtId="3" fontId="23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 wrapText="1"/>
      <protection locked="0" hidden="1"/>
    </xf>
    <xf numFmtId="0" fontId="1" fillId="0" borderId="0" xfId="0" applyNumberFormat="1" applyFont="1" applyFill="1" applyAlignment="1" applyProtection="1">
      <alignment horizontal="left" vertical="center"/>
      <protection hidden="1"/>
    </xf>
    <xf numFmtId="4" fontId="1" fillId="0" borderId="0" xfId="0" applyNumberFormat="1" applyFont="1" applyFill="1" applyBorder="1" applyAlignment="1" applyProtection="1">
      <alignment horizontal="center" vertical="center"/>
      <protection hidden="1"/>
    </xf>
    <xf numFmtId="3" fontId="38" fillId="0" borderId="0" xfId="0" applyNumberFormat="1" applyFont="1" applyFill="1" applyBorder="1" applyAlignment="1" applyProtection="1">
      <alignment horizontal="center" vertical="center"/>
      <protection hidden="1"/>
    </xf>
    <xf numFmtId="3" fontId="37" fillId="0" borderId="0" xfId="0" applyNumberFormat="1" applyFont="1" applyFill="1" applyBorder="1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hidden="1"/>
    </xf>
    <xf numFmtId="0" fontId="30" fillId="0" borderId="0" xfId="0" applyNumberFormat="1" applyFont="1" applyFill="1" applyAlignment="1" applyProtection="1">
      <alignment horizontal="center" vertical="center"/>
      <protection hidden="1"/>
    </xf>
    <xf numFmtId="4" fontId="30" fillId="0" borderId="0" xfId="0" applyNumberFormat="1" applyFont="1" applyFill="1" applyAlignment="1" applyProtection="1">
      <alignment horizontal="center" vertical="center"/>
      <protection hidden="1"/>
    </xf>
    <xf numFmtId="4" fontId="30" fillId="0" borderId="0" xfId="0" applyNumberFormat="1" applyFont="1" applyFill="1" applyBorder="1" applyAlignment="1" applyProtection="1">
      <alignment horizontal="center" vertical="center"/>
      <protection hidden="1"/>
    </xf>
    <xf numFmtId="3" fontId="30" fillId="0" borderId="0" xfId="0" applyNumberFormat="1" applyFont="1" applyFill="1" applyBorder="1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locked="0" hidden="1"/>
    </xf>
    <xf numFmtId="4" fontId="25" fillId="0" borderId="0" xfId="0" applyNumberFormat="1" applyFont="1" applyAlignment="1" applyProtection="1">
      <alignment vertical="center"/>
      <protection locked="0" hidden="1"/>
    </xf>
    <xf numFmtId="0" fontId="0" fillId="0" borderId="0" xfId="0" applyProtection="1">
      <protection locked="0" hidden="1"/>
    </xf>
    <xf numFmtId="0" fontId="33" fillId="0" borderId="0" xfId="0" applyFont="1" applyAlignment="1" applyProtection="1">
      <protection locked="0" hidden="1"/>
    </xf>
    <xf numFmtId="3" fontId="39" fillId="0" borderId="0" xfId="0" applyNumberFormat="1" applyFont="1" applyAlignment="1" applyProtection="1">
      <alignment vertical="center"/>
      <protection locked="0" hidden="1"/>
    </xf>
    <xf numFmtId="0" fontId="53" fillId="0" borderId="0" xfId="0" applyFont="1" applyAlignment="1" applyProtection="1">
      <alignment horizontal="center" vertical="center"/>
      <protection hidden="1"/>
    </xf>
    <xf numFmtId="0" fontId="62" fillId="0" borderId="0" xfId="0" applyFont="1" applyAlignment="1" applyProtection="1">
      <alignment vertical="center"/>
      <protection hidden="1"/>
    </xf>
    <xf numFmtId="0" fontId="54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49" fillId="0" borderId="0" xfId="0" applyFont="1" applyAlignment="1" applyProtection="1">
      <alignment horizontal="center" vertical="center"/>
      <protection hidden="1"/>
    </xf>
    <xf numFmtId="0" fontId="52" fillId="9" borderId="33" xfId="0" applyFont="1" applyFill="1" applyBorder="1" applyAlignment="1" applyProtection="1">
      <alignment horizontal="center" vertical="center"/>
      <protection hidden="1"/>
    </xf>
    <xf numFmtId="0" fontId="52" fillId="9" borderId="33" xfId="0" applyFont="1" applyFill="1" applyBorder="1" applyAlignment="1" applyProtection="1">
      <alignment horizontal="center" vertical="center" wrapText="1"/>
      <protection hidden="1"/>
    </xf>
    <xf numFmtId="0" fontId="23" fillId="9" borderId="33" xfId="0" applyFont="1" applyFill="1" applyBorder="1" applyAlignment="1" applyProtection="1">
      <alignment horizontal="center" vertical="center" wrapText="1"/>
      <protection hidden="1"/>
    </xf>
    <xf numFmtId="0" fontId="57" fillId="9" borderId="33" xfId="0" applyFont="1" applyFill="1" applyBorder="1" applyAlignment="1" applyProtection="1">
      <alignment horizontal="center"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vertical="center" wrapText="1"/>
      <protection hidden="1"/>
    </xf>
    <xf numFmtId="0" fontId="49" fillId="0" borderId="33" xfId="0" applyFont="1" applyBorder="1" applyAlignment="1" applyProtection="1">
      <alignment horizontal="center" vertical="center"/>
      <protection hidden="1"/>
    </xf>
    <xf numFmtId="0" fontId="53" fillId="0" borderId="33" xfId="0" applyFont="1" applyBorder="1" applyAlignment="1" applyProtection="1">
      <alignment horizontal="left" vertical="center" wrapText="1"/>
      <protection hidden="1"/>
    </xf>
    <xf numFmtId="0" fontId="49" fillId="0" borderId="0" xfId="0" applyFont="1" applyAlignment="1" applyProtection="1">
      <alignment horizontal="right" vertical="center" indent="1"/>
      <protection hidden="1"/>
    </xf>
    <xf numFmtId="0" fontId="53" fillId="11" borderId="33" xfId="0" applyFont="1" applyFill="1" applyBorder="1" applyAlignment="1" applyProtection="1">
      <alignment horizontal="center" vertical="center"/>
      <protection hidden="1"/>
    </xf>
    <xf numFmtId="0" fontId="53" fillId="11" borderId="33" xfId="0" applyFont="1" applyFill="1" applyBorder="1" applyAlignment="1" applyProtection="1">
      <alignment vertical="center" wrapText="1"/>
      <protection hidden="1"/>
    </xf>
    <xf numFmtId="0" fontId="49" fillId="11" borderId="33" xfId="0" applyFont="1" applyFill="1" applyBorder="1" applyAlignment="1" applyProtection="1">
      <alignment horizontal="center" vertical="center"/>
      <protection hidden="1"/>
    </xf>
    <xf numFmtId="0" fontId="53" fillId="10" borderId="33" xfId="0" applyFont="1" applyFill="1" applyBorder="1" applyAlignment="1" applyProtection="1">
      <alignment horizontal="center" vertical="center"/>
      <protection hidden="1"/>
    </xf>
    <xf numFmtId="0" fontId="53" fillId="10" borderId="33" xfId="0" applyFont="1" applyFill="1" applyBorder="1" applyAlignment="1" applyProtection="1">
      <alignment vertical="center" wrapText="1"/>
      <protection hidden="1"/>
    </xf>
    <xf numFmtId="0" fontId="49" fillId="10" borderId="33" xfId="0" applyFont="1" applyFill="1" applyBorder="1" applyAlignment="1" applyProtection="1">
      <alignment horizontal="center" vertical="center"/>
      <protection hidden="1"/>
    </xf>
    <xf numFmtId="0" fontId="49" fillId="0" borderId="33" xfId="0" applyFont="1" applyBorder="1" applyAlignment="1" applyProtection="1">
      <alignment horizontal="center" vertical="center" wrapText="1"/>
      <protection hidden="1"/>
    </xf>
    <xf numFmtId="0" fontId="53" fillId="0" borderId="0" xfId="0" applyFont="1" applyAlignment="1" applyProtection="1">
      <alignment vertical="center" wrapText="1"/>
      <protection hidden="1"/>
    </xf>
    <xf numFmtId="0" fontId="53" fillId="0" borderId="0" xfId="0" applyFont="1" applyAlignment="1" applyProtection="1">
      <alignment horizontal="left" vertical="center" wrapText="1"/>
      <protection hidden="1"/>
    </xf>
    <xf numFmtId="0" fontId="1" fillId="0" borderId="0" xfId="0" applyFont="1" applyAlignment="1" applyProtection="1">
      <alignment horizontal="left" vertical="center"/>
      <protection hidden="1"/>
    </xf>
    <xf numFmtId="0" fontId="1" fillId="0" borderId="0" xfId="0" applyNumberFormat="1" applyFont="1" applyAlignment="1" applyProtection="1">
      <alignment horizontal="left" vertical="center"/>
      <protection hidden="1"/>
    </xf>
    <xf numFmtId="4" fontId="24" fillId="0" borderId="0" xfId="0" applyNumberFormat="1" applyFont="1" applyAlignment="1" applyProtection="1">
      <alignment vertical="center"/>
      <protection hidden="1"/>
    </xf>
    <xf numFmtId="4" fontId="1" fillId="0" borderId="0" xfId="0" applyNumberFormat="1" applyFont="1" applyAlignment="1" applyProtection="1">
      <alignment vertical="center"/>
      <protection hidden="1"/>
    </xf>
    <xf numFmtId="3" fontId="27" fillId="0" borderId="0" xfId="0" applyNumberFormat="1" applyFont="1" applyAlignment="1" applyProtection="1">
      <alignment vertical="center"/>
      <protection hidden="1"/>
    </xf>
    <xf numFmtId="3" fontId="36" fillId="0" borderId="0" xfId="0" applyNumberFormat="1" applyFont="1" applyAlignment="1" applyProtection="1">
      <alignment vertical="center"/>
      <protection hidden="1"/>
    </xf>
    <xf numFmtId="4" fontId="39" fillId="0" borderId="0" xfId="0" applyNumberFormat="1" applyFont="1" applyAlignment="1" applyProtection="1">
      <alignment vertical="center"/>
      <protection hidden="1"/>
    </xf>
    <xf numFmtId="0" fontId="24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9" fillId="0" borderId="0" xfId="0" applyFont="1" applyAlignment="1" applyProtection="1">
      <alignment vertical="center"/>
      <protection hidden="1"/>
    </xf>
    <xf numFmtId="4" fontId="24" fillId="0" borderId="0" xfId="0" quotePrefix="1" applyNumberFormat="1" applyFont="1" applyFill="1" applyAlignment="1" applyProtection="1">
      <alignment horizontal="center" vertical="center"/>
      <protection hidden="1"/>
    </xf>
    <xf numFmtId="4" fontId="1" fillId="0" borderId="0" xfId="0" quotePrefix="1" applyNumberFormat="1" applyFont="1" applyFill="1" applyAlignment="1" applyProtection="1">
      <alignment horizontal="center" vertical="center"/>
      <protection hidden="1"/>
    </xf>
    <xf numFmtId="4" fontId="1" fillId="0" borderId="0" xfId="0" applyNumberFormat="1" applyFont="1" applyFill="1" applyAlignment="1" applyProtection="1">
      <alignment horizontal="center" vertical="center"/>
      <protection hidden="1"/>
    </xf>
    <xf numFmtId="3" fontId="27" fillId="0" borderId="0" xfId="0" applyNumberFormat="1" applyFont="1" applyFill="1" applyAlignment="1" applyProtection="1">
      <alignment horizontal="center" vertical="center"/>
      <protection hidden="1"/>
    </xf>
    <xf numFmtId="3" fontId="36" fillId="0" borderId="0" xfId="0" applyNumberFormat="1" applyFont="1" applyFill="1" applyAlignment="1" applyProtection="1">
      <alignment horizontal="center" vertical="center"/>
      <protection hidden="1"/>
    </xf>
    <xf numFmtId="4" fontId="39" fillId="0" borderId="0" xfId="0" applyNumberFormat="1" applyFont="1" applyFill="1" applyAlignment="1" applyProtection="1">
      <alignment horizontal="center" vertical="center"/>
      <protection hidden="1"/>
    </xf>
    <xf numFmtId="0" fontId="72" fillId="0" borderId="0" xfId="0" applyFont="1" applyAlignment="1" applyProtection="1">
      <alignment horizontal="right" vertical="center"/>
      <protection hidden="1"/>
    </xf>
    <xf numFmtId="0" fontId="73" fillId="0" borderId="0" xfId="0" applyNumberFormat="1" applyFont="1" applyAlignment="1" applyProtection="1">
      <alignment vertical="center"/>
      <protection hidden="1"/>
    </xf>
    <xf numFmtId="165" fontId="21" fillId="8" borderId="26" xfId="0" quotePrefix="1" applyNumberFormat="1" applyFont="1" applyFill="1" applyBorder="1" applyAlignment="1" applyProtection="1">
      <alignment horizontal="right" vertical="center"/>
      <protection hidden="1"/>
    </xf>
    <xf numFmtId="0" fontId="9" fillId="0" borderId="0" xfId="0" applyFont="1" applyAlignment="1" applyProtection="1">
      <alignment horizontal="right" vertical="center"/>
      <protection hidden="1"/>
    </xf>
    <xf numFmtId="0" fontId="8" fillId="0" borderId="0" xfId="0" applyFont="1" applyAlignment="1" applyProtection="1">
      <alignment vertical="center"/>
      <protection hidden="1"/>
    </xf>
    <xf numFmtId="4" fontId="27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right" vertical="center"/>
      <protection hidden="1"/>
    </xf>
    <xf numFmtId="3" fontId="74" fillId="0" borderId="0" xfId="0" applyNumberFormat="1" applyFont="1" applyAlignment="1" applyProtection="1">
      <alignment horizontal="center" vertical="center"/>
      <protection hidden="1"/>
    </xf>
    <xf numFmtId="165" fontId="28" fillId="0" borderId="0" xfId="0" applyNumberFormat="1" applyFont="1" applyAlignment="1" applyProtection="1">
      <alignment horizontal="right" vertical="center"/>
      <protection locked="0"/>
    </xf>
    <xf numFmtId="165" fontId="1" fillId="0" borderId="0" xfId="0" applyNumberFormat="1" applyFont="1" applyAlignment="1" applyProtection="1">
      <alignment horizontal="center" vertical="center"/>
    </xf>
    <xf numFmtId="165" fontId="5" fillId="0" borderId="0" xfId="0" applyNumberFormat="1" applyFont="1" applyAlignment="1" applyProtection="1">
      <alignment horizontal="center" vertical="center" wrapText="1"/>
    </xf>
    <xf numFmtId="165" fontId="11" fillId="2" borderId="0" xfId="0" applyNumberFormat="1" applyFont="1" applyFill="1" applyAlignment="1" applyProtection="1">
      <alignment horizontal="center" vertical="center"/>
    </xf>
    <xf numFmtId="165" fontId="28" fillId="0" borderId="0" xfId="0" quotePrefix="1" applyNumberFormat="1" applyFont="1" applyAlignment="1" applyProtection="1">
      <alignment horizontal="right" vertical="center"/>
      <protection locked="0"/>
    </xf>
    <xf numFmtId="165" fontId="28" fillId="0" borderId="0" xfId="0" quotePrefix="1" applyNumberFormat="1" applyFont="1" applyAlignment="1" applyProtection="1">
      <alignment vertical="center"/>
      <protection locked="0"/>
    </xf>
    <xf numFmtId="165" fontId="28" fillId="0" borderId="0" xfId="0" quotePrefix="1" applyNumberFormat="1" applyFont="1" applyAlignment="1" applyProtection="1">
      <alignment horizontal="center"/>
      <protection locked="0"/>
    </xf>
    <xf numFmtId="165" fontId="29" fillId="0" borderId="0" xfId="0" applyNumberFormat="1" applyFont="1" applyAlignment="1" applyProtection="1">
      <alignment horizontal="right"/>
      <protection locked="0"/>
    </xf>
    <xf numFmtId="14" fontId="0" fillId="0" borderId="0" xfId="0" applyNumberFormat="1" applyProtection="1">
      <protection locked="0"/>
    </xf>
    <xf numFmtId="3" fontId="21" fillId="8" borderId="26" xfId="0" applyNumberFormat="1" applyFont="1" applyFill="1" applyBorder="1" applyAlignment="1" applyProtection="1">
      <alignment horizontal="right" vertical="center"/>
      <protection hidden="1"/>
    </xf>
    <xf numFmtId="3" fontId="21" fillId="8" borderId="27" xfId="0" applyNumberFormat="1" applyFont="1" applyFill="1" applyBorder="1" applyAlignment="1" applyProtection="1">
      <alignment horizontal="right" vertical="center"/>
      <protection hidden="1"/>
    </xf>
    <xf numFmtId="3" fontId="21" fillId="8" borderId="28" xfId="0" applyNumberFormat="1" applyFont="1" applyFill="1" applyBorder="1" applyAlignment="1" applyProtection="1">
      <alignment horizontal="right" vertical="center"/>
      <protection hidden="1"/>
    </xf>
    <xf numFmtId="3" fontId="12" fillId="0" borderId="0" xfId="0" applyNumberFormat="1" applyFont="1" applyAlignment="1" applyProtection="1">
      <alignment horizontal="center" vertical="center"/>
      <protection hidden="1"/>
    </xf>
    <xf numFmtId="3" fontId="1" fillId="0" borderId="0" xfId="0" applyNumberFormat="1" applyFont="1" applyFill="1" applyAlignment="1" applyProtection="1">
      <alignment horizontal="center" vertical="center"/>
      <protection hidden="1"/>
    </xf>
    <xf numFmtId="165" fontId="21" fillId="0" borderId="0" xfId="0" applyNumberFormat="1" applyFont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right" vertical="center"/>
      <protection hidden="1"/>
    </xf>
    <xf numFmtId="0" fontId="78" fillId="0" borderId="0" xfId="0" applyFont="1" applyAlignment="1" applyProtection="1">
      <alignment horizontal="center" vertical="center"/>
      <protection hidden="1"/>
    </xf>
    <xf numFmtId="0" fontId="79" fillId="0" borderId="0" xfId="0" applyFont="1" applyAlignment="1" applyProtection="1">
      <alignment horizontal="right" vertical="center"/>
      <protection hidden="1"/>
    </xf>
    <xf numFmtId="165" fontId="80" fillId="0" borderId="0" xfId="0" applyNumberFormat="1" applyFont="1" applyAlignment="1" applyProtection="1">
      <alignment horizontal="center" vertical="center"/>
      <protection hidden="1"/>
    </xf>
    <xf numFmtId="4" fontId="81" fillId="0" borderId="0" xfId="0" applyNumberFormat="1" applyFont="1" applyAlignment="1" applyProtection="1">
      <alignment horizontal="center" vertical="center"/>
      <protection hidden="1"/>
    </xf>
    <xf numFmtId="4" fontId="82" fillId="0" borderId="0" xfId="0" applyNumberFormat="1" applyFont="1" applyAlignment="1" applyProtection="1">
      <alignment horizontal="center" vertical="center"/>
      <protection hidden="1"/>
    </xf>
    <xf numFmtId="0" fontId="77" fillId="0" borderId="0" xfId="0" applyFont="1" applyAlignment="1" applyProtection="1">
      <alignment horizontal="right" vertical="center"/>
      <protection hidden="1"/>
    </xf>
    <xf numFmtId="0" fontId="77" fillId="0" borderId="0" xfId="0" applyFont="1" applyAlignment="1" applyProtection="1">
      <alignment horizontal="center" vertical="center"/>
      <protection hidden="1"/>
    </xf>
    <xf numFmtId="4" fontId="77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right" vertical="center"/>
      <protection hidden="1"/>
    </xf>
    <xf numFmtId="0" fontId="87" fillId="0" borderId="0" xfId="0" applyFont="1" applyAlignment="1" applyProtection="1">
      <alignment horizontal="center" vertical="center"/>
      <protection hidden="1"/>
    </xf>
    <xf numFmtId="4" fontId="87" fillId="0" borderId="0" xfId="0" applyNumberFormat="1" applyFont="1" applyAlignment="1" applyProtection="1">
      <alignment horizontal="center" vertical="center"/>
      <protection hidden="1"/>
    </xf>
    <xf numFmtId="4" fontId="89" fillId="0" borderId="0" xfId="0" applyNumberFormat="1" applyFont="1" applyFill="1" applyAlignment="1" applyProtection="1">
      <alignment horizontal="center" vertical="center"/>
      <protection hidden="1"/>
    </xf>
    <xf numFmtId="3" fontId="91" fillId="0" borderId="0" xfId="0" applyNumberFormat="1" applyFont="1" applyFill="1" applyBorder="1" applyAlignment="1" applyProtection="1">
      <alignment horizontal="center" vertical="center"/>
      <protection hidden="1"/>
    </xf>
    <xf numFmtId="0" fontId="34" fillId="7" borderId="19" xfId="0" applyFont="1" applyFill="1" applyBorder="1" applyAlignment="1" applyProtection="1">
      <alignment horizontal="left" vertical="center" indent="1"/>
      <protection hidden="1"/>
    </xf>
    <xf numFmtId="0" fontId="23" fillId="13" borderId="38" xfId="0" applyFont="1" applyFill="1" applyBorder="1" applyAlignment="1" applyProtection="1">
      <alignment vertical="center"/>
      <protection hidden="1"/>
    </xf>
    <xf numFmtId="0" fontId="23" fillId="13" borderId="39" xfId="0" applyFont="1" applyFill="1" applyBorder="1" applyAlignment="1" applyProtection="1">
      <alignment vertical="center"/>
      <protection hidden="1"/>
    </xf>
    <xf numFmtId="0" fontId="1" fillId="0" borderId="10" xfId="0" applyFont="1" applyBorder="1" applyAlignment="1" applyProtection="1">
      <alignment horizontal="center" vertical="center" wrapText="1"/>
      <protection hidden="1"/>
    </xf>
    <xf numFmtId="0" fontId="1" fillId="0" borderId="10" xfId="0" applyNumberFormat="1" applyFont="1" applyFill="1" applyBorder="1" applyAlignment="1" applyProtection="1">
      <alignment horizontal="center" vertical="center" wrapText="1"/>
      <protection hidden="1"/>
    </xf>
    <xf numFmtId="4" fontId="24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" fillId="4" borderId="40" xfId="0" applyNumberFormat="1" applyFont="1" applyFill="1" applyBorder="1" applyAlignment="1" applyProtection="1">
      <alignment horizontal="left" vertical="center" indent="3"/>
      <protection hidden="1"/>
    </xf>
    <xf numFmtId="0" fontId="1" fillId="4" borderId="41" xfId="0" applyNumberFormat="1" applyFont="1" applyFill="1" applyBorder="1" applyAlignment="1" applyProtection="1">
      <alignment horizontal="left" vertical="center" indent="3"/>
      <protection hidden="1"/>
    </xf>
    <xf numFmtId="3" fontId="90" fillId="4" borderId="42" xfId="0" applyNumberFormat="1" applyFont="1" applyFill="1" applyBorder="1" applyAlignment="1" applyProtection="1">
      <alignment horizontal="center" vertical="center" wrapText="1"/>
      <protection hidden="1"/>
    </xf>
    <xf numFmtId="3" fontId="27" fillId="6" borderId="42" xfId="0" applyNumberFormat="1" applyFont="1" applyFill="1" applyBorder="1" applyAlignment="1" applyProtection="1">
      <alignment horizontal="center" vertical="center" wrapText="1"/>
      <protection hidden="1"/>
    </xf>
    <xf numFmtId="3" fontId="36" fillId="5" borderId="42" xfId="0" applyNumberFormat="1" applyFont="1" applyFill="1" applyBorder="1" applyAlignment="1" applyProtection="1">
      <alignment horizontal="center" vertical="center" wrapText="1"/>
      <protection hidden="1"/>
    </xf>
    <xf numFmtId="4" fontId="39" fillId="0" borderId="42" xfId="0" applyNumberFormat="1" applyFont="1" applyFill="1" applyBorder="1" applyAlignment="1" applyProtection="1">
      <alignment horizontal="center" vertical="center" wrapText="1"/>
      <protection hidden="1"/>
    </xf>
    <xf numFmtId="4" fontId="39" fillId="0" borderId="29" xfId="0" applyNumberFormat="1" applyFont="1" applyFill="1" applyBorder="1" applyAlignment="1" applyProtection="1">
      <alignment horizontal="center" vertical="center"/>
      <protection hidden="1"/>
    </xf>
    <xf numFmtId="4" fontId="93" fillId="0" borderId="29" xfId="0" applyNumberFormat="1" applyFont="1" applyFill="1" applyBorder="1" applyAlignment="1" applyProtection="1">
      <alignment horizontal="center" vertical="center"/>
      <protection hidden="1"/>
    </xf>
    <xf numFmtId="0" fontId="47" fillId="0" borderId="0" xfId="0" applyFont="1" applyBorder="1" applyAlignment="1" applyProtection="1">
      <alignment horizontal="center" vertical="center"/>
      <protection hidden="1"/>
    </xf>
    <xf numFmtId="3" fontId="48" fillId="0" borderId="0" xfId="0" applyNumberFormat="1" applyFont="1" applyBorder="1" applyAlignment="1" applyProtection="1">
      <alignment horizontal="center" vertical="center"/>
      <protection hidden="1"/>
    </xf>
    <xf numFmtId="0" fontId="23" fillId="13" borderId="37" xfId="0" applyFont="1" applyFill="1" applyBorder="1" applyAlignment="1" applyProtection="1">
      <alignment vertical="center"/>
      <protection hidden="1"/>
    </xf>
    <xf numFmtId="3" fontId="12" fillId="0" borderId="0" xfId="0" applyNumberFormat="1" applyFont="1" applyAlignment="1" applyProtection="1">
      <alignment horizontal="left" vertical="center"/>
      <protection hidden="1"/>
    </xf>
    <xf numFmtId="0" fontId="12" fillId="0" borderId="0" xfId="0" applyFont="1" applyAlignment="1" applyProtection="1">
      <alignment horizontal="left" vertical="center"/>
      <protection hidden="1"/>
    </xf>
    <xf numFmtId="3" fontId="92" fillId="14" borderId="10" xfId="0" applyNumberFormat="1" applyFont="1" applyFill="1" applyBorder="1" applyAlignment="1" applyProtection="1">
      <alignment horizontal="center" vertical="center" wrapText="1"/>
      <protection hidden="1"/>
    </xf>
    <xf numFmtId="4" fontId="92" fillId="14" borderId="10" xfId="0" applyNumberFormat="1" applyFont="1" applyFill="1" applyBorder="1" applyAlignment="1" applyProtection="1">
      <alignment horizontal="center" vertical="center" wrapText="1"/>
      <protection hidden="1"/>
    </xf>
    <xf numFmtId="4" fontId="92" fillId="0" borderId="0" xfId="0" applyNumberFormat="1" applyFont="1" applyFill="1" applyAlignment="1" applyProtection="1">
      <alignment horizontal="center" vertical="center"/>
      <protection hidden="1"/>
    </xf>
    <xf numFmtId="3" fontId="30" fillId="0" borderId="0" xfId="0" applyNumberFormat="1" applyFont="1" applyFill="1" applyAlignment="1" applyProtection="1">
      <alignment horizontal="center" vertical="center"/>
      <protection hidden="1"/>
    </xf>
    <xf numFmtId="3" fontId="92" fillId="0" borderId="0" xfId="0" quotePrefix="1" applyNumberFormat="1" applyFont="1" applyFill="1" applyAlignment="1" applyProtection="1">
      <alignment horizontal="center" vertical="center"/>
      <protection hidden="1"/>
    </xf>
    <xf numFmtId="3" fontId="92" fillId="0" borderId="0" xfId="0" applyNumberFormat="1" applyFont="1" applyFill="1" applyAlignment="1" applyProtection="1">
      <alignment horizontal="center" vertical="center"/>
      <protection hidden="1"/>
    </xf>
    <xf numFmtId="9" fontId="1" fillId="0" borderId="0" xfId="1" applyFont="1" applyAlignment="1" applyProtection="1">
      <alignment horizontal="left" vertical="center"/>
      <protection hidden="1"/>
    </xf>
    <xf numFmtId="0" fontId="23" fillId="15" borderId="0" xfId="0" applyFont="1" applyFill="1" applyAlignment="1" applyProtection="1">
      <alignment horizontal="center" vertical="center"/>
    </xf>
    <xf numFmtId="0" fontId="23" fillId="15" borderId="0" xfId="0" applyFont="1" applyFill="1" applyAlignment="1" applyProtection="1">
      <alignment horizontal="left" vertical="center"/>
    </xf>
    <xf numFmtId="0" fontId="23" fillId="15" borderId="0" xfId="0" applyFont="1" applyFill="1" applyAlignment="1" applyProtection="1">
      <alignment vertical="center"/>
    </xf>
    <xf numFmtId="4" fontId="23" fillId="15" borderId="0" xfId="0" applyNumberFormat="1" applyFont="1" applyFill="1" applyAlignment="1" applyProtection="1">
      <alignment horizontal="center" vertical="center"/>
    </xf>
    <xf numFmtId="4" fontId="96" fillId="7" borderId="27" xfId="0" applyNumberFormat="1" applyFont="1" applyFill="1" applyBorder="1" applyAlignment="1" applyProtection="1">
      <alignment horizontal="right" vertical="center"/>
      <protection hidden="1"/>
    </xf>
    <xf numFmtId="4" fontId="96" fillId="7" borderId="28" xfId="0" applyNumberFormat="1" applyFont="1" applyFill="1" applyBorder="1" applyAlignment="1" applyProtection="1">
      <alignment horizontal="right" vertical="center"/>
      <protection hidden="1"/>
    </xf>
    <xf numFmtId="165" fontId="95" fillId="7" borderId="31" xfId="0" applyNumberFormat="1" applyFont="1" applyFill="1" applyBorder="1" applyAlignment="1" applyProtection="1">
      <alignment horizontal="right" vertical="center"/>
      <protection hidden="1"/>
    </xf>
    <xf numFmtId="165" fontId="95" fillId="7" borderId="32" xfId="0" applyNumberFormat="1" applyFont="1" applyFill="1" applyBorder="1" applyAlignment="1" applyProtection="1">
      <alignment horizontal="right" vertical="center"/>
      <protection hidden="1"/>
    </xf>
    <xf numFmtId="0" fontId="5" fillId="0" borderId="0" xfId="0" applyFont="1" applyAlignment="1" applyProtection="1">
      <alignment vertical="center"/>
      <protection locked="0"/>
    </xf>
    <xf numFmtId="0" fontId="98" fillId="0" borderId="0" xfId="0" applyFont="1" applyAlignment="1" applyProtection="1">
      <alignment vertical="center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vertical="center"/>
      <protection locked="0"/>
    </xf>
    <xf numFmtId="0" fontId="49" fillId="0" borderId="0" xfId="0" applyNumberFormat="1" applyFont="1" applyAlignment="1" applyProtection="1">
      <alignment vertical="center"/>
      <protection locked="0"/>
    </xf>
    <xf numFmtId="0" fontId="49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hidden="1"/>
    </xf>
    <xf numFmtId="0" fontId="100" fillId="0" borderId="0" xfId="0" applyFont="1" applyAlignment="1" applyProtection="1">
      <alignment horizontal="center" vertical="center"/>
      <protection hidden="1"/>
    </xf>
    <xf numFmtId="0" fontId="12" fillId="15" borderId="0" xfId="0" applyFont="1" applyFill="1" applyAlignment="1" applyProtection="1">
      <alignment horizontal="center" vertical="center"/>
    </xf>
    <xf numFmtId="0" fontId="97" fillId="0" borderId="0" xfId="0" applyFont="1" applyAlignment="1" applyProtection="1">
      <alignment horizontal="center" vertical="center" wrapText="1"/>
    </xf>
    <xf numFmtId="4" fontId="97" fillId="0" borderId="0" xfId="0" applyNumberFormat="1" applyFont="1" applyAlignment="1" applyProtection="1">
      <alignment horizontal="center" vertical="center" wrapText="1"/>
    </xf>
    <xf numFmtId="0" fontId="56" fillId="2" borderId="0" xfId="0" applyFont="1" applyFill="1" applyAlignment="1" applyProtection="1">
      <alignment horizontal="center" vertical="center"/>
    </xf>
    <xf numFmtId="0" fontId="64" fillId="2" borderId="0" xfId="0" applyFont="1" applyFill="1" applyAlignment="1" applyProtection="1">
      <alignment horizontal="center" vertical="center"/>
    </xf>
    <xf numFmtId="0" fontId="101" fillId="2" borderId="0" xfId="0" applyFont="1" applyFill="1" applyAlignment="1" applyProtection="1">
      <alignment horizontal="center" vertical="center"/>
    </xf>
    <xf numFmtId="165" fontId="28" fillId="0" borderId="0" xfId="0" applyNumberFormat="1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right" vertical="center"/>
      <protection hidden="1"/>
    </xf>
    <xf numFmtId="165" fontId="28" fillId="0" borderId="0" xfId="0" applyNumberFormat="1" applyFont="1" applyAlignment="1" applyProtection="1">
      <alignment horizontal="right" vertical="center"/>
      <protection hidden="1"/>
    </xf>
    <xf numFmtId="0" fontId="83" fillId="0" borderId="0" xfId="0" applyFont="1" applyAlignment="1" applyProtection="1">
      <alignment horizontal="right" vertical="center"/>
      <protection hidden="1"/>
    </xf>
    <xf numFmtId="4" fontId="84" fillId="0" borderId="0" xfId="0" applyNumberFormat="1" applyFont="1" applyAlignment="1" applyProtection="1">
      <alignment horizontal="right" vertical="center"/>
      <protection hidden="1"/>
    </xf>
    <xf numFmtId="3" fontId="84" fillId="0" borderId="0" xfId="0" applyNumberFormat="1" applyFont="1" applyAlignment="1" applyProtection="1">
      <alignment horizontal="right" vertical="center"/>
      <protection hidden="1"/>
    </xf>
    <xf numFmtId="4" fontId="80" fillId="0" borderId="0" xfId="0" applyNumberFormat="1" applyFont="1" applyAlignment="1" applyProtection="1">
      <alignment horizontal="right" vertical="center"/>
      <protection hidden="1"/>
    </xf>
    <xf numFmtId="3" fontId="80" fillId="0" borderId="0" xfId="0" applyNumberFormat="1" applyFont="1" applyAlignment="1" applyProtection="1">
      <alignment horizontal="right" vertical="center"/>
      <protection hidden="1"/>
    </xf>
    <xf numFmtId="0" fontId="1" fillId="0" borderId="0" xfId="0" applyFont="1" applyAlignment="1" applyProtection="1">
      <alignment vertical="center" wrapText="1"/>
      <protection locked="0"/>
    </xf>
    <xf numFmtId="0" fontId="1" fillId="0" borderId="0" xfId="0" applyFont="1" applyAlignment="1" applyProtection="1">
      <alignment vertical="center" wrapText="1"/>
      <protection hidden="1"/>
    </xf>
    <xf numFmtId="0" fontId="23" fillId="15" borderId="0" xfId="0" applyFont="1" applyFill="1" applyAlignment="1" applyProtection="1">
      <alignment horizontal="center" vertical="center" wrapText="1"/>
    </xf>
    <xf numFmtId="0" fontId="56" fillId="2" borderId="0" xfId="0" applyFont="1" applyFill="1" applyAlignment="1" applyProtection="1">
      <alignment horizontal="center" vertical="center" wrapText="1"/>
    </xf>
    <xf numFmtId="0" fontId="49" fillId="0" borderId="0" xfId="0" applyFont="1" applyAlignment="1" applyProtection="1">
      <alignment vertical="center" wrapText="1"/>
      <protection locked="0"/>
    </xf>
    <xf numFmtId="0" fontId="2" fillId="2" borderId="0" xfId="0" quotePrefix="1" applyFont="1" applyFill="1" applyAlignment="1" applyProtection="1">
      <alignment horizontal="center" vertical="center"/>
    </xf>
    <xf numFmtId="0" fontId="26" fillId="0" borderId="0" xfId="0" applyNumberFormat="1" applyFont="1" applyAlignment="1" applyProtection="1">
      <alignment vertical="center"/>
      <protection hidden="1"/>
    </xf>
    <xf numFmtId="14" fontId="1" fillId="0" borderId="0" xfId="0" applyNumberFormat="1" applyFont="1" applyAlignment="1" applyProtection="1">
      <alignment vertical="center"/>
      <protection locked="0"/>
    </xf>
    <xf numFmtId="165" fontId="1" fillId="0" borderId="0" xfId="0" applyNumberFormat="1" applyFont="1" applyAlignment="1" applyProtection="1">
      <alignment horizontal="center" vertical="center"/>
      <protection locked="0"/>
    </xf>
    <xf numFmtId="165" fontId="1" fillId="0" borderId="0" xfId="0" applyNumberFormat="1" applyFont="1" applyAlignment="1" applyProtection="1">
      <alignment vertical="center"/>
      <protection locked="0"/>
    </xf>
    <xf numFmtId="165" fontId="1" fillId="0" borderId="0" xfId="0" applyNumberFormat="1" applyFont="1" applyAlignment="1" applyProtection="1">
      <alignment vertical="center"/>
      <protection hidden="1"/>
    </xf>
    <xf numFmtId="165" fontId="83" fillId="0" borderId="0" xfId="0" applyNumberFormat="1" applyFont="1" applyAlignment="1" applyProtection="1">
      <alignment horizontal="right" vertical="center"/>
      <protection hidden="1"/>
    </xf>
    <xf numFmtId="165" fontId="79" fillId="0" borderId="0" xfId="0" applyNumberFormat="1" applyFont="1" applyAlignment="1" applyProtection="1">
      <alignment horizontal="right" vertical="center"/>
      <protection hidden="1"/>
    </xf>
    <xf numFmtId="0" fontId="2" fillId="2" borderId="0" xfId="0" applyFont="1" applyFill="1" applyAlignment="1" applyProtection="1">
      <alignment horizontal="center" vertical="center" wrapText="1"/>
    </xf>
    <xf numFmtId="3" fontId="1" fillId="0" borderId="0" xfId="0" applyNumberFormat="1" applyFont="1" applyAlignment="1" applyProtection="1">
      <alignment vertical="center" wrapText="1"/>
      <protection locked="0"/>
    </xf>
    <xf numFmtId="3" fontId="1" fillId="0" borderId="0" xfId="0" applyNumberFormat="1" applyFont="1" applyAlignment="1" applyProtection="1">
      <alignment horizontal="center" vertical="center" wrapText="1"/>
      <protection locked="0"/>
    </xf>
    <xf numFmtId="4" fontId="1" fillId="0" borderId="0" xfId="1" applyNumberFormat="1" applyFont="1" applyAlignment="1" applyProtection="1">
      <alignment horizontal="center" vertical="center"/>
      <protection hidden="1"/>
    </xf>
    <xf numFmtId="167" fontId="1" fillId="0" borderId="0" xfId="0" applyNumberFormat="1" applyFont="1" applyAlignment="1" applyProtection="1">
      <alignment horizontal="center" vertical="center"/>
      <protection locked="0"/>
    </xf>
    <xf numFmtId="167" fontId="1" fillId="0" borderId="0" xfId="0" applyNumberFormat="1" applyFont="1" applyAlignment="1" applyProtection="1">
      <alignment horizontal="center" vertical="center"/>
    </xf>
    <xf numFmtId="167" fontId="5" fillId="0" borderId="0" xfId="0" applyNumberFormat="1" applyFont="1" applyAlignment="1" applyProtection="1">
      <alignment horizontal="center" vertical="center" wrapText="1"/>
    </xf>
    <xf numFmtId="167" fontId="2" fillId="2" borderId="0" xfId="0" applyNumberFormat="1" applyFont="1" applyFill="1" applyAlignment="1" applyProtection="1">
      <alignment horizontal="center" vertical="center"/>
    </xf>
    <xf numFmtId="167" fontId="1" fillId="0" borderId="0" xfId="0" applyNumberFormat="1" applyFont="1" applyFill="1" applyAlignment="1" applyProtection="1">
      <alignment horizontal="center" vertical="center"/>
      <protection locked="0"/>
    </xf>
    <xf numFmtId="167" fontId="0" fillId="0" borderId="0" xfId="0" applyNumberFormat="1" applyProtection="1">
      <protection locked="0"/>
    </xf>
    <xf numFmtId="167" fontId="1" fillId="0" borderId="0" xfId="0" applyNumberFormat="1" applyFont="1" applyAlignment="1" applyProtection="1">
      <alignment horizontal="center" vertical="center" wrapText="1"/>
    </xf>
    <xf numFmtId="167" fontId="0" fillId="0" borderId="0" xfId="0" applyNumberFormat="1" applyAlignment="1" applyProtection="1">
      <alignment vertical="center"/>
      <protection locked="0"/>
    </xf>
    <xf numFmtId="4" fontId="3" fillId="0" borderId="0" xfId="0" quotePrefix="1" applyNumberFormat="1" applyFont="1" applyAlignment="1" applyProtection="1">
      <alignment horizontal="center" vertical="center"/>
      <protection locked="0"/>
    </xf>
    <xf numFmtId="4" fontId="60" fillId="0" borderId="0" xfId="0" applyNumberFormat="1" applyFont="1" applyAlignment="1" applyProtection="1">
      <alignment horizontal="left" vertical="center"/>
      <protection hidden="1"/>
    </xf>
    <xf numFmtId="4" fontId="100" fillId="0" borderId="0" xfId="0" applyNumberFormat="1" applyFont="1" applyAlignment="1" applyProtection="1">
      <alignment horizontal="left" vertical="center"/>
      <protection hidden="1"/>
    </xf>
    <xf numFmtId="4" fontId="101" fillId="2" borderId="0" xfId="0" applyNumberFormat="1" applyFont="1" applyFill="1" applyAlignment="1" applyProtection="1">
      <alignment horizontal="center" vertical="center"/>
    </xf>
    <xf numFmtId="4" fontId="49" fillId="0" borderId="0" xfId="0" applyNumberFormat="1" applyFont="1" applyAlignment="1" applyProtection="1">
      <alignment horizontal="center" vertical="center"/>
      <protection locked="0"/>
    </xf>
    <xf numFmtId="14" fontId="1" fillId="0" borderId="0" xfId="0" applyNumberFormat="1" applyFont="1" applyAlignment="1" applyProtection="1">
      <alignment horizontal="center" vertical="center"/>
      <protection locked="0"/>
    </xf>
    <xf numFmtId="14" fontId="23" fillId="15" borderId="0" xfId="0" applyNumberFormat="1" applyFont="1" applyFill="1" applyAlignment="1" applyProtection="1">
      <alignment horizontal="center" vertical="center"/>
    </xf>
    <xf numFmtId="14" fontId="5" fillId="0" borderId="0" xfId="0" applyNumberFormat="1" applyFont="1" applyAlignment="1" applyProtection="1">
      <alignment horizontal="center" vertical="center" wrapText="1"/>
    </xf>
    <xf numFmtId="14" fontId="56" fillId="2" borderId="0" xfId="0" applyNumberFormat="1" applyFont="1" applyFill="1" applyAlignment="1" applyProtection="1">
      <alignment horizontal="center" vertical="center"/>
    </xf>
    <xf numFmtId="14" fontId="49" fillId="0" borderId="0" xfId="0" applyNumberFormat="1" applyFont="1" applyAlignment="1" applyProtection="1">
      <alignment horizontal="center" vertical="center"/>
      <protection locked="0"/>
    </xf>
    <xf numFmtId="4" fontId="3" fillId="0" borderId="0" xfId="0" applyNumberFormat="1" applyFont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" fillId="0" borderId="0" xfId="0" applyFont="1" applyAlignment="1" applyProtection="1">
      <alignment horizontal="center"/>
      <protection hidden="1"/>
    </xf>
    <xf numFmtId="0" fontId="49" fillId="0" borderId="0" xfId="0" applyFont="1" applyAlignment="1" applyProtection="1">
      <alignment horizontal="center"/>
      <protection hidden="1"/>
    </xf>
    <xf numFmtId="0" fontId="49" fillId="0" borderId="0" xfId="0" applyFont="1" applyProtection="1">
      <protection hidden="1"/>
    </xf>
    <xf numFmtId="3" fontId="102" fillId="3" borderId="4" xfId="0" applyNumberFormat="1" applyFont="1" applyFill="1" applyBorder="1" applyAlignment="1" applyProtection="1">
      <alignment horizontal="center" vertical="center"/>
      <protection hidden="1"/>
    </xf>
    <xf numFmtId="3" fontId="102" fillId="3" borderId="17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quotePrefix="1" applyFont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 hidden="1"/>
    </xf>
    <xf numFmtId="0" fontId="107" fillId="0" borderId="0" xfId="0" applyFont="1" applyAlignment="1" applyProtection="1">
      <alignment horizontal="center" vertical="center" wrapText="1"/>
    </xf>
    <xf numFmtId="0" fontId="108" fillId="2" borderId="0" xfId="0" applyFont="1" applyFill="1" applyAlignment="1" applyProtection="1">
      <alignment horizontal="center" vertical="center"/>
    </xf>
    <xf numFmtId="0" fontId="4" fillId="0" borderId="0" xfId="0" applyFont="1" applyAlignment="1" applyProtection="1">
      <alignment horizontal="right" vertical="center"/>
      <protection hidden="1"/>
    </xf>
    <xf numFmtId="165" fontId="40" fillId="7" borderId="0" xfId="0" applyNumberFormat="1" applyFont="1" applyFill="1" applyBorder="1" applyAlignment="1" applyProtection="1">
      <alignment horizontal="right" vertical="center"/>
      <protection hidden="1"/>
    </xf>
    <xf numFmtId="165" fontId="95" fillId="7" borderId="0" xfId="0" applyNumberFormat="1" applyFont="1" applyFill="1" applyBorder="1" applyAlignment="1" applyProtection="1">
      <alignment horizontal="right" vertical="center"/>
      <protection hidden="1"/>
    </xf>
    <xf numFmtId="4" fontId="109" fillId="0" borderId="0" xfId="0" applyNumberFormat="1" applyFont="1" applyAlignment="1" applyProtection="1">
      <alignment vertical="center"/>
      <protection hidden="1"/>
    </xf>
    <xf numFmtId="0" fontId="109" fillId="0" borderId="0" xfId="0" applyFont="1" applyAlignment="1" applyProtection="1">
      <alignment vertical="center"/>
      <protection hidden="1"/>
    </xf>
    <xf numFmtId="4" fontId="109" fillId="0" borderId="10" xfId="0" applyNumberFormat="1" applyFont="1" applyFill="1" applyBorder="1" applyAlignment="1" applyProtection="1">
      <alignment horizontal="center" vertical="center" wrapText="1"/>
      <protection hidden="1"/>
    </xf>
    <xf numFmtId="4" fontId="109" fillId="0" borderId="0" xfId="0" applyNumberFormat="1" applyFont="1" applyFill="1" applyBorder="1" applyAlignment="1" applyProtection="1">
      <alignment horizontal="center" vertical="center"/>
      <protection hidden="1"/>
    </xf>
    <xf numFmtId="4" fontId="109" fillId="0" borderId="0" xfId="0" applyNumberFormat="1" applyFont="1" applyFill="1" applyAlignment="1" applyProtection="1">
      <alignment horizontal="center" vertical="center"/>
      <protection hidden="1"/>
    </xf>
    <xf numFmtId="3" fontId="109" fillId="0" borderId="0" xfId="0" applyNumberFormat="1" applyFont="1" applyAlignment="1" applyProtection="1">
      <alignment vertical="center"/>
      <protection locked="0" hidden="1"/>
    </xf>
    <xf numFmtId="3" fontId="94" fillId="3" borderId="0" xfId="0" applyNumberFormat="1" applyFont="1" applyFill="1" applyAlignment="1" applyProtection="1">
      <alignment horizontal="left" vertical="center" indent="3"/>
      <protection hidden="1"/>
    </xf>
    <xf numFmtId="4" fontId="92" fillId="3" borderId="0" xfId="0" applyNumberFormat="1" applyFont="1" applyFill="1" applyAlignment="1" applyProtection="1">
      <alignment horizontal="center" vertical="center"/>
      <protection hidden="1"/>
    </xf>
    <xf numFmtId="0" fontId="49" fillId="0" borderId="0" xfId="0" applyFont="1" applyAlignment="1" applyProtection="1">
      <alignment horizontal="center" vertical="center" wrapText="1"/>
      <protection locked="0"/>
    </xf>
    <xf numFmtId="4" fontId="3" fillId="0" borderId="0" xfId="0" applyNumberFormat="1" applyFont="1" applyAlignment="1" applyProtection="1">
      <alignment vertical="center"/>
      <protection locked="0"/>
    </xf>
    <xf numFmtId="4" fontId="3" fillId="0" borderId="0" xfId="0" quotePrefix="1" applyNumberFormat="1" applyFont="1" applyAlignment="1" applyProtection="1">
      <alignment vertical="center"/>
      <protection locked="0"/>
    </xf>
    <xf numFmtId="4" fontId="3" fillId="0" borderId="0" xfId="0" applyNumberFormat="1" applyFont="1" applyAlignment="1" applyProtection="1">
      <alignment vertical="center" wrapText="1"/>
      <protection locked="0"/>
    </xf>
    <xf numFmtId="0" fontId="10" fillId="0" borderId="0" xfId="0" applyNumberFormat="1" applyFont="1" applyAlignment="1" applyProtection="1">
      <alignment vertical="center"/>
      <protection locked="0"/>
    </xf>
    <xf numFmtId="0" fontId="103" fillId="0" borderId="0" xfId="0" applyFont="1" applyAlignment="1" applyProtection="1">
      <alignment horizontal="right" vertical="center"/>
      <protection locked="0" hidden="1"/>
    </xf>
    <xf numFmtId="0" fontId="1" fillId="0" borderId="0" xfId="0" applyFont="1" applyAlignment="1" applyProtection="1">
      <alignment vertical="center" wrapText="1"/>
      <protection locked="0" hidden="1"/>
    </xf>
    <xf numFmtId="4" fontId="3" fillId="0" borderId="0" xfId="0" applyNumberFormat="1" applyFont="1" applyAlignment="1" applyProtection="1">
      <alignment vertical="center"/>
      <protection hidden="1"/>
    </xf>
    <xf numFmtId="0" fontId="60" fillId="0" borderId="0" xfId="0" applyFont="1" applyAlignment="1" applyProtection="1">
      <alignment horizontal="right" vertical="center" indent="1"/>
      <protection hidden="1"/>
    </xf>
    <xf numFmtId="0" fontId="100" fillId="0" borderId="0" xfId="0" applyFont="1" applyAlignment="1" applyProtection="1">
      <alignment horizontal="right" vertical="center" indent="1"/>
      <protection hidden="1"/>
    </xf>
    <xf numFmtId="0" fontId="106" fillId="15" borderId="0" xfId="0" applyFont="1" applyFill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  <protection locked="0" hidden="1"/>
    </xf>
    <xf numFmtId="4" fontId="92" fillId="14" borderId="10" xfId="0" applyNumberFormat="1" applyFont="1" applyFill="1" applyBorder="1" applyAlignment="1" applyProtection="1">
      <alignment horizontal="center" vertical="center" wrapText="1"/>
      <protection locked="0" hidden="1"/>
    </xf>
    <xf numFmtId="4" fontId="39" fillId="18" borderId="0" xfId="0" applyNumberFormat="1" applyFont="1" applyFill="1" applyAlignment="1" applyProtection="1">
      <alignment horizontal="center" vertical="center" wrapText="1"/>
      <protection locked="0" hidden="1"/>
    </xf>
    <xf numFmtId="0" fontId="1" fillId="0" borderId="0" xfId="0" applyNumberFormat="1" applyFont="1" applyFill="1" applyAlignment="1" applyProtection="1">
      <alignment horizontal="left" vertical="center"/>
      <protection locked="0" hidden="1"/>
    </xf>
    <xf numFmtId="4" fontId="92" fillId="3" borderId="0" xfId="0" applyNumberFormat="1" applyFont="1" applyFill="1" applyAlignment="1" applyProtection="1">
      <alignment horizontal="center" vertical="center"/>
      <protection locked="0" hidden="1"/>
    </xf>
    <xf numFmtId="4" fontId="30" fillId="0" borderId="0" xfId="0" applyNumberFormat="1" applyFont="1" applyFill="1" applyAlignment="1" applyProtection="1">
      <alignment horizontal="center" vertical="center"/>
      <protection locked="0" hidden="1"/>
    </xf>
    <xf numFmtId="4" fontId="24" fillId="0" borderId="0" xfId="0" quotePrefix="1" applyNumberFormat="1" applyFont="1" applyFill="1" applyAlignment="1" applyProtection="1">
      <alignment horizontal="center" vertical="center"/>
      <protection locked="0" hidden="1"/>
    </xf>
    <xf numFmtId="4" fontId="1" fillId="0" borderId="0" xfId="0" quotePrefix="1" applyNumberFormat="1" applyFont="1" applyFill="1" applyAlignment="1" applyProtection="1">
      <alignment horizontal="center" vertical="center"/>
      <protection locked="0" hidden="1"/>
    </xf>
    <xf numFmtId="4" fontId="1" fillId="0" borderId="0" xfId="0" applyNumberFormat="1" applyFont="1" applyFill="1" applyAlignment="1" applyProtection="1">
      <alignment horizontal="center" vertical="center"/>
      <protection locked="0" hidden="1"/>
    </xf>
    <xf numFmtId="3" fontId="1" fillId="0" borderId="0" xfId="0" applyNumberFormat="1" applyFont="1" applyFill="1" applyAlignment="1" applyProtection="1">
      <alignment horizontal="center" vertical="center"/>
      <protection locked="0" hidden="1"/>
    </xf>
    <xf numFmtId="3" fontId="27" fillId="0" borderId="0" xfId="0" applyNumberFormat="1" applyFont="1" applyFill="1" applyAlignment="1" applyProtection="1">
      <alignment horizontal="center" vertical="center"/>
      <protection locked="0" hidden="1"/>
    </xf>
    <xf numFmtId="3" fontId="36" fillId="0" borderId="0" xfId="0" applyNumberFormat="1" applyFont="1" applyFill="1" applyAlignment="1" applyProtection="1">
      <alignment horizontal="center" vertical="center"/>
      <protection locked="0" hidden="1"/>
    </xf>
    <xf numFmtId="4" fontId="39" fillId="0" borderId="0" xfId="0" applyNumberFormat="1" applyFont="1" applyFill="1" applyAlignment="1" applyProtection="1">
      <alignment horizontal="center" vertical="center"/>
      <protection locked="0" hidden="1"/>
    </xf>
    <xf numFmtId="4" fontId="109" fillId="0" borderId="0" xfId="0" applyNumberFormat="1" applyFont="1" applyFill="1" applyAlignment="1" applyProtection="1">
      <alignment horizontal="center" vertical="center"/>
      <protection locked="0" hidden="1"/>
    </xf>
    <xf numFmtId="4" fontId="92" fillId="0" borderId="0" xfId="0" applyNumberFormat="1" applyFont="1" applyFill="1" applyAlignment="1" applyProtection="1">
      <alignment horizontal="center" vertical="center"/>
      <protection locked="0" hidden="1"/>
    </xf>
    <xf numFmtId="3" fontId="92" fillId="0" borderId="0" xfId="0" applyNumberFormat="1" applyFont="1" applyFill="1" applyAlignment="1" applyProtection="1">
      <alignment horizontal="center" vertical="center"/>
      <protection locked="0" hidden="1"/>
    </xf>
    <xf numFmtId="3" fontId="39" fillId="0" borderId="0" xfId="0" applyNumberFormat="1" applyFont="1" applyFill="1" applyAlignment="1" applyProtection="1">
      <alignment horizontal="center" vertical="center"/>
      <protection locked="0" hidden="1"/>
    </xf>
    <xf numFmtId="14" fontId="1" fillId="0" borderId="0" xfId="0" applyNumberFormat="1" applyFont="1" applyAlignment="1" applyProtection="1">
      <alignment vertical="center"/>
      <protection hidden="1"/>
    </xf>
    <xf numFmtId="0" fontId="110" fillId="0" borderId="0" xfId="0" applyFont="1" applyAlignment="1" applyProtection="1">
      <alignment vertical="center"/>
      <protection locked="0"/>
    </xf>
    <xf numFmtId="4" fontId="1" fillId="0" borderId="0" xfId="0" applyNumberFormat="1" applyFont="1" applyAlignment="1" applyProtection="1">
      <alignment horizontal="center" vertical="center"/>
      <protection locked="0" hidden="1"/>
    </xf>
    <xf numFmtId="0" fontId="110" fillId="0" borderId="0" xfId="0" applyFont="1" applyAlignment="1" applyProtection="1">
      <alignment vertical="center"/>
      <protection locked="0" hidden="1"/>
    </xf>
    <xf numFmtId="0" fontId="1" fillId="16" borderId="50" xfId="0" applyFont="1" applyFill="1" applyBorder="1" applyAlignment="1" applyProtection="1">
      <alignment horizontal="center" vertical="center"/>
      <protection locked="0" hidden="1"/>
    </xf>
    <xf numFmtId="0" fontId="1" fillId="16" borderId="51" xfId="0" applyFont="1" applyFill="1" applyBorder="1" applyAlignment="1" applyProtection="1">
      <alignment horizontal="center" vertical="center"/>
      <protection locked="0" hidden="1"/>
    </xf>
    <xf numFmtId="0" fontId="1" fillId="16" borderId="51" xfId="0" applyFont="1" applyFill="1" applyBorder="1" applyAlignment="1" applyProtection="1">
      <alignment vertical="center"/>
      <protection locked="0" hidden="1"/>
    </xf>
    <xf numFmtId="4" fontId="105" fillId="16" borderId="51" xfId="0" applyNumberFormat="1" applyFont="1" applyFill="1" applyBorder="1" applyAlignment="1" applyProtection="1">
      <alignment horizontal="center" vertical="center"/>
      <protection locked="0" hidden="1"/>
    </xf>
    <xf numFmtId="4" fontId="1" fillId="16" borderId="51" xfId="0" applyNumberFormat="1" applyFont="1" applyFill="1" applyBorder="1" applyAlignment="1" applyProtection="1">
      <alignment horizontal="center" vertical="center"/>
      <protection locked="0" hidden="1"/>
    </xf>
    <xf numFmtId="4" fontId="1" fillId="16" borderId="52" xfId="0" applyNumberFormat="1" applyFont="1" applyFill="1" applyBorder="1" applyAlignment="1" applyProtection="1">
      <alignment horizontal="center" vertical="center"/>
      <protection locked="0" hidden="1"/>
    </xf>
    <xf numFmtId="3" fontId="1" fillId="16" borderId="51" xfId="0" applyNumberFormat="1" applyFont="1" applyFill="1" applyBorder="1" applyAlignment="1" applyProtection="1">
      <alignment horizontal="center" vertical="center"/>
      <protection locked="0" hidden="1"/>
    </xf>
    <xf numFmtId="3" fontId="1" fillId="16" borderId="52" xfId="0" applyNumberFormat="1" applyFont="1" applyFill="1" applyBorder="1" applyAlignment="1" applyProtection="1">
      <alignment horizontal="center" vertical="center"/>
      <protection locked="0" hidden="1"/>
    </xf>
    <xf numFmtId="0" fontId="18" fillId="16" borderId="19" xfId="0" applyFont="1" applyFill="1" applyBorder="1" applyAlignment="1" applyProtection="1">
      <alignment vertical="center"/>
      <protection locked="0" hidden="1"/>
    </xf>
    <xf numFmtId="0" fontId="1" fillId="16" borderId="29" xfId="0" applyFont="1" applyFill="1" applyBorder="1" applyAlignment="1" applyProtection="1">
      <alignment vertical="center"/>
      <protection locked="0" hidden="1"/>
    </xf>
    <xf numFmtId="4" fontId="1" fillId="16" borderId="20" xfId="0" applyNumberFormat="1" applyFont="1" applyFill="1" applyBorder="1" applyAlignment="1" applyProtection="1">
      <alignment horizontal="right" vertical="center"/>
      <protection locked="0" hidden="1"/>
    </xf>
    <xf numFmtId="4" fontId="1" fillId="3" borderId="33" xfId="0" applyNumberFormat="1" applyFont="1" applyFill="1" applyBorder="1" applyAlignment="1" applyProtection="1">
      <alignment horizontal="center" vertical="center"/>
      <protection locked="0" hidden="1"/>
    </xf>
    <xf numFmtId="0" fontId="1" fillId="16" borderId="9" xfId="0" applyFont="1" applyFill="1" applyBorder="1" applyAlignment="1" applyProtection="1">
      <alignment vertical="center"/>
      <protection locked="0" hidden="1"/>
    </xf>
    <xf numFmtId="0" fontId="1" fillId="16" borderId="10" xfId="0" applyFont="1" applyFill="1" applyBorder="1" applyAlignment="1" applyProtection="1">
      <alignment vertical="center"/>
      <protection locked="0" hidden="1"/>
    </xf>
    <xf numFmtId="4" fontId="1" fillId="16" borderId="22" xfId="0" applyNumberFormat="1" applyFont="1" applyFill="1" applyBorder="1" applyAlignment="1" applyProtection="1">
      <alignment horizontal="right" vertical="center"/>
      <protection locked="0" hidden="1"/>
    </xf>
    <xf numFmtId="0" fontId="4" fillId="0" borderId="33" xfId="0" applyFont="1" applyBorder="1" applyAlignment="1" applyProtection="1">
      <alignment horizontal="center" vertical="center" wrapText="1"/>
      <protection locked="0" hidden="1"/>
    </xf>
    <xf numFmtId="0" fontId="4" fillId="0" borderId="33" xfId="0" applyFont="1" applyBorder="1" applyAlignment="1" applyProtection="1">
      <alignment horizontal="center" vertical="center" wrapText="1"/>
      <protection hidden="1"/>
    </xf>
    <xf numFmtId="4" fontId="4" fillId="0" borderId="33" xfId="0" applyNumberFormat="1" applyFont="1" applyBorder="1" applyAlignment="1" applyProtection="1">
      <alignment horizontal="center" vertical="center" wrapText="1"/>
      <protection hidden="1"/>
    </xf>
    <xf numFmtId="4" fontId="4" fillId="3" borderId="33" xfId="0" applyNumberFormat="1" applyFont="1" applyFill="1" applyBorder="1" applyAlignment="1" applyProtection="1">
      <alignment horizontal="center" vertical="center" wrapText="1"/>
      <protection hidden="1"/>
    </xf>
    <xf numFmtId="4" fontId="4" fillId="17" borderId="33" xfId="0" applyNumberFormat="1" applyFont="1" applyFill="1" applyBorder="1" applyAlignment="1" applyProtection="1">
      <alignment horizontal="center" vertical="center" wrapText="1"/>
      <protection hidden="1"/>
    </xf>
    <xf numFmtId="4" fontId="4" fillId="0" borderId="33" xfId="0" applyNumberFormat="1" applyFont="1" applyBorder="1" applyAlignment="1" applyProtection="1">
      <alignment horizontal="center" vertical="center" wrapText="1"/>
      <protection locked="0" hidden="1"/>
    </xf>
    <xf numFmtId="3" fontId="4" fillId="0" borderId="33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1" fillId="0" borderId="46" xfId="0" applyFont="1" applyBorder="1" applyAlignment="1" applyProtection="1">
      <alignment horizontal="center" vertical="center"/>
      <protection locked="0" hidden="1"/>
    </xf>
    <xf numFmtId="0" fontId="1" fillId="0" borderId="46" xfId="0" applyFont="1" applyBorder="1" applyAlignment="1" applyProtection="1">
      <alignment vertical="center"/>
      <protection locked="0" hidden="1"/>
    </xf>
    <xf numFmtId="0" fontId="1" fillId="0" borderId="46" xfId="0" applyFont="1" applyBorder="1" applyAlignment="1" applyProtection="1">
      <alignment horizontal="left" vertical="center"/>
      <protection hidden="1"/>
    </xf>
    <xf numFmtId="4" fontId="3" fillId="0" borderId="46" xfId="0" applyNumberFormat="1" applyFont="1" applyBorder="1" applyAlignment="1" applyProtection="1">
      <alignment horizontal="right" vertical="center"/>
      <protection hidden="1"/>
    </xf>
    <xf numFmtId="4" fontId="1" fillId="3" borderId="46" xfId="0" quotePrefix="1" applyNumberFormat="1" applyFont="1" applyFill="1" applyBorder="1" applyAlignment="1" applyProtection="1">
      <alignment horizontal="right" vertical="center"/>
      <protection hidden="1"/>
    </xf>
    <xf numFmtId="4" fontId="1" fillId="3" borderId="46" xfId="0" applyNumberFormat="1" applyFont="1" applyFill="1" applyBorder="1" applyAlignment="1" applyProtection="1">
      <alignment horizontal="right" vertical="center"/>
      <protection hidden="1"/>
    </xf>
    <xf numFmtId="4" fontId="1" fillId="17" borderId="46" xfId="0" applyNumberFormat="1" applyFont="1" applyFill="1" applyBorder="1" applyAlignment="1" applyProtection="1">
      <alignment horizontal="right" vertical="center"/>
      <protection hidden="1"/>
    </xf>
    <xf numFmtId="4" fontId="104" fillId="0" borderId="46" xfId="0" applyNumberFormat="1" applyFont="1" applyBorder="1" applyAlignment="1" applyProtection="1">
      <alignment horizontal="right" vertical="center"/>
      <protection hidden="1"/>
    </xf>
    <xf numFmtId="4" fontId="1" fillId="0" borderId="46" xfId="0" applyNumberFormat="1" applyFont="1" applyBorder="1" applyAlignment="1" applyProtection="1">
      <alignment horizontal="right" vertical="center"/>
      <protection locked="0" hidden="1"/>
    </xf>
    <xf numFmtId="4" fontId="1" fillId="0" borderId="46" xfId="0" applyNumberFormat="1" applyFont="1" applyBorder="1" applyAlignment="1" applyProtection="1">
      <alignment horizontal="right" vertical="center"/>
      <protection hidden="1"/>
    </xf>
    <xf numFmtId="0" fontId="1" fillId="0" borderId="46" xfId="0" applyFont="1" applyBorder="1" applyAlignment="1" applyProtection="1">
      <alignment vertical="center"/>
      <protection hidden="1"/>
    </xf>
    <xf numFmtId="0" fontId="1" fillId="0" borderId="47" xfId="0" applyFont="1" applyBorder="1" applyAlignment="1" applyProtection="1">
      <alignment horizontal="center" vertical="center"/>
      <protection locked="0" hidden="1"/>
    </xf>
    <xf numFmtId="0" fontId="1" fillId="0" borderId="47" xfId="0" applyFont="1" applyBorder="1" applyAlignment="1" applyProtection="1">
      <alignment vertical="center"/>
      <protection locked="0" hidden="1"/>
    </xf>
    <xf numFmtId="0" fontId="1" fillId="0" borderId="47" xfId="0" applyFont="1" applyBorder="1" applyAlignment="1" applyProtection="1">
      <alignment horizontal="left" vertical="center"/>
      <protection hidden="1"/>
    </xf>
    <xf numFmtId="4" fontId="3" fillId="0" borderId="47" xfId="0" applyNumberFormat="1" applyFont="1" applyBorder="1" applyAlignment="1" applyProtection="1">
      <alignment horizontal="right" vertical="center"/>
      <protection hidden="1"/>
    </xf>
    <xf numFmtId="4" fontId="1" fillId="3" borderId="47" xfId="0" applyNumberFormat="1" applyFont="1" applyFill="1" applyBorder="1" applyAlignment="1" applyProtection="1">
      <alignment horizontal="right" vertical="center"/>
      <protection hidden="1"/>
    </xf>
    <xf numFmtId="4" fontId="1" fillId="17" borderId="47" xfId="0" applyNumberFormat="1" applyFont="1" applyFill="1" applyBorder="1" applyAlignment="1" applyProtection="1">
      <alignment horizontal="right" vertical="center"/>
      <protection hidden="1"/>
    </xf>
    <xf numFmtId="4" fontId="104" fillId="0" borderId="47" xfId="0" applyNumberFormat="1" applyFont="1" applyBorder="1" applyAlignment="1" applyProtection="1">
      <alignment horizontal="right" vertical="center"/>
      <protection hidden="1"/>
    </xf>
    <xf numFmtId="4" fontId="1" fillId="0" borderId="47" xfId="0" applyNumberFormat="1" applyFont="1" applyBorder="1" applyAlignment="1" applyProtection="1">
      <alignment horizontal="right" vertical="center"/>
      <protection locked="0" hidden="1"/>
    </xf>
    <xf numFmtId="4" fontId="1" fillId="0" borderId="47" xfId="0" applyNumberFormat="1" applyFont="1" applyBorder="1" applyAlignment="1" applyProtection="1">
      <alignment horizontal="right" vertical="center"/>
      <protection hidden="1"/>
    </xf>
    <xf numFmtId="0" fontId="1" fillId="0" borderId="47" xfId="0" applyFont="1" applyBorder="1" applyAlignment="1" applyProtection="1">
      <alignment vertical="center"/>
      <protection hidden="1"/>
    </xf>
    <xf numFmtId="4" fontId="1" fillId="0" borderId="0" xfId="0" applyNumberFormat="1" applyFont="1" applyAlignment="1" applyProtection="1">
      <alignment horizontal="right" vertical="center"/>
      <protection locked="0" hidden="1"/>
    </xf>
    <xf numFmtId="0" fontId="1" fillId="0" borderId="49" xfId="0" applyFont="1" applyBorder="1" applyAlignment="1" applyProtection="1">
      <alignment vertical="center"/>
      <protection locked="0" hidden="1"/>
    </xf>
    <xf numFmtId="0" fontId="1" fillId="0" borderId="49" xfId="0" applyFont="1" applyBorder="1" applyAlignment="1" applyProtection="1">
      <alignment horizontal="left" vertical="center"/>
      <protection hidden="1"/>
    </xf>
    <xf numFmtId="0" fontId="1" fillId="0" borderId="49" xfId="0" applyFont="1" applyBorder="1" applyAlignment="1" applyProtection="1">
      <alignment horizontal="center" vertical="center"/>
      <protection locked="0" hidden="1"/>
    </xf>
    <xf numFmtId="4" fontId="3" fillId="0" borderId="49" xfId="0" applyNumberFormat="1" applyFont="1" applyBorder="1" applyAlignment="1" applyProtection="1">
      <alignment horizontal="right" vertical="center"/>
      <protection hidden="1"/>
    </xf>
    <xf numFmtId="4" fontId="1" fillId="3" borderId="49" xfId="0" applyNumberFormat="1" applyFont="1" applyFill="1" applyBorder="1" applyAlignment="1" applyProtection="1">
      <alignment horizontal="right" vertical="center"/>
      <protection hidden="1"/>
    </xf>
    <xf numFmtId="4" fontId="1" fillId="17" borderId="49" xfId="0" applyNumberFormat="1" applyFont="1" applyFill="1" applyBorder="1" applyAlignment="1" applyProtection="1">
      <alignment horizontal="right" vertical="center"/>
      <protection hidden="1"/>
    </xf>
    <xf numFmtId="4" fontId="104" fillId="0" borderId="49" xfId="0" applyNumberFormat="1" applyFont="1" applyBorder="1" applyAlignment="1" applyProtection="1">
      <alignment horizontal="right" vertical="center"/>
      <protection hidden="1"/>
    </xf>
    <xf numFmtId="4" fontId="1" fillId="0" borderId="49" xfId="0" applyNumberFormat="1" applyFont="1" applyBorder="1" applyAlignment="1" applyProtection="1">
      <alignment horizontal="right" vertical="center"/>
      <protection locked="0" hidden="1"/>
    </xf>
    <xf numFmtId="4" fontId="1" fillId="0" borderId="49" xfId="0" applyNumberFormat="1" applyFont="1" applyBorder="1" applyAlignment="1" applyProtection="1">
      <alignment horizontal="right" vertical="center"/>
      <protection hidden="1"/>
    </xf>
    <xf numFmtId="0" fontId="1" fillId="0" borderId="48" xfId="0" applyFont="1" applyBorder="1" applyAlignment="1" applyProtection="1">
      <alignment horizontal="center" vertical="center"/>
      <protection locked="0" hidden="1"/>
    </xf>
    <xf numFmtId="0" fontId="1" fillId="0" borderId="48" xfId="0" applyFont="1" applyBorder="1" applyAlignment="1" applyProtection="1">
      <alignment vertical="center"/>
      <protection locked="0" hidden="1"/>
    </xf>
    <xf numFmtId="0" fontId="1" fillId="0" borderId="48" xfId="0" applyFont="1" applyBorder="1" applyAlignment="1" applyProtection="1">
      <alignment horizontal="left" vertical="center"/>
      <protection hidden="1"/>
    </xf>
    <xf numFmtId="4" fontId="3" fillId="0" borderId="48" xfId="0" applyNumberFormat="1" applyFont="1" applyBorder="1" applyAlignment="1" applyProtection="1">
      <alignment horizontal="right" vertical="center"/>
      <protection hidden="1"/>
    </xf>
    <xf numFmtId="4" fontId="1" fillId="3" borderId="48" xfId="0" applyNumberFormat="1" applyFont="1" applyFill="1" applyBorder="1" applyAlignment="1" applyProtection="1">
      <alignment horizontal="right" vertical="center"/>
      <protection hidden="1"/>
    </xf>
    <xf numFmtId="4" fontId="1" fillId="17" borderId="48" xfId="0" applyNumberFormat="1" applyFont="1" applyFill="1" applyBorder="1" applyAlignment="1" applyProtection="1">
      <alignment horizontal="right" vertical="center"/>
      <protection hidden="1"/>
    </xf>
    <xf numFmtId="4" fontId="104" fillId="0" borderId="48" xfId="0" applyNumberFormat="1" applyFont="1" applyBorder="1" applyAlignment="1" applyProtection="1">
      <alignment horizontal="right" vertical="center"/>
      <protection hidden="1"/>
    </xf>
    <xf numFmtId="4" fontId="1" fillId="0" borderId="48" xfId="0" applyNumberFormat="1" applyFont="1" applyBorder="1" applyAlignment="1" applyProtection="1">
      <alignment horizontal="right" vertical="center"/>
      <protection locked="0" hidden="1"/>
    </xf>
    <xf numFmtId="4" fontId="1" fillId="0" borderId="48" xfId="0" applyNumberFormat="1" applyFont="1" applyBorder="1" applyAlignment="1" applyProtection="1">
      <alignment horizontal="right" vertical="center"/>
      <protection hidden="1"/>
    </xf>
    <xf numFmtId="3" fontId="1" fillId="0" borderId="0" xfId="0" applyNumberFormat="1" applyFont="1" applyAlignment="1" applyProtection="1">
      <alignment horizontal="center" vertical="center"/>
      <protection locked="0" hidden="1"/>
    </xf>
    <xf numFmtId="168" fontId="51" fillId="0" borderId="0" xfId="0" applyNumberFormat="1" applyFont="1" applyAlignment="1" applyProtection="1">
      <alignment horizontal="left" vertical="center"/>
      <protection hidden="1"/>
    </xf>
    <xf numFmtId="3" fontId="1" fillId="0" borderId="46" xfId="0" applyNumberFormat="1" applyFont="1" applyBorder="1" applyAlignment="1" applyProtection="1">
      <alignment horizontal="center" vertical="center"/>
      <protection hidden="1"/>
    </xf>
    <xf numFmtId="3" fontId="1" fillId="0" borderId="47" xfId="0" applyNumberFormat="1" applyFont="1" applyBorder="1" applyAlignment="1" applyProtection="1">
      <alignment horizontal="center" vertical="center"/>
      <protection hidden="1"/>
    </xf>
    <xf numFmtId="3" fontId="1" fillId="0" borderId="49" xfId="0" applyNumberFormat="1" applyFont="1" applyBorder="1" applyAlignment="1" applyProtection="1">
      <alignment horizontal="center" vertical="center"/>
      <protection hidden="1"/>
    </xf>
    <xf numFmtId="3" fontId="1" fillId="0" borderId="48" xfId="0" applyNumberFormat="1" applyFont="1" applyBorder="1" applyAlignment="1" applyProtection="1">
      <alignment horizontal="center" vertical="center"/>
      <protection hidden="1"/>
    </xf>
    <xf numFmtId="168" fontId="46" fillId="0" borderId="0" xfId="0" applyNumberFormat="1" applyFont="1" applyAlignment="1" applyProtection="1">
      <alignment horizontal="left" vertical="center"/>
      <protection locked="0"/>
    </xf>
    <xf numFmtId="0" fontId="53" fillId="11" borderId="34" xfId="0" applyFont="1" applyFill="1" applyBorder="1" applyAlignment="1" applyProtection="1">
      <alignment horizontal="left" vertical="center" wrapText="1"/>
      <protection hidden="1"/>
    </xf>
    <xf numFmtId="0" fontId="53" fillId="11" borderId="36" xfId="0" applyFont="1" applyFill="1" applyBorder="1" applyAlignment="1" applyProtection="1">
      <alignment horizontal="left" vertical="center" wrapText="1"/>
      <protection hidden="1"/>
    </xf>
    <xf numFmtId="0" fontId="53" fillId="11" borderId="35" xfId="0" applyFont="1" applyFill="1" applyBorder="1" applyAlignment="1" applyProtection="1">
      <alignment horizontal="left" vertical="center" wrapText="1"/>
      <protection hidden="1"/>
    </xf>
    <xf numFmtId="0" fontId="53" fillId="0" borderId="34" xfId="0" applyFont="1" applyBorder="1" applyAlignment="1" applyProtection="1">
      <alignment horizontal="center" vertical="center" wrapText="1"/>
      <protection hidden="1"/>
    </xf>
    <xf numFmtId="0" fontId="53" fillId="0" borderId="36" xfId="0" applyFont="1" applyBorder="1" applyAlignment="1" applyProtection="1">
      <alignment horizontal="center" vertical="center" wrapText="1"/>
      <protection hidden="1"/>
    </xf>
    <xf numFmtId="0" fontId="53" fillId="0" borderId="35" xfId="0" applyFont="1" applyBorder="1" applyAlignment="1" applyProtection="1">
      <alignment horizontal="center" vertical="center" wrapText="1"/>
      <protection hidden="1"/>
    </xf>
    <xf numFmtId="0" fontId="53" fillId="10" borderId="34" xfId="0" applyFont="1" applyFill="1" applyBorder="1" applyAlignment="1" applyProtection="1">
      <alignment horizontal="left" vertical="center" wrapText="1"/>
      <protection hidden="1"/>
    </xf>
    <xf numFmtId="0" fontId="53" fillId="10" borderId="36" xfId="0" applyFont="1" applyFill="1" applyBorder="1" applyAlignment="1" applyProtection="1">
      <alignment horizontal="left" vertical="center" wrapText="1"/>
      <protection hidden="1"/>
    </xf>
    <xf numFmtId="0" fontId="53" fillId="10" borderId="35" xfId="0" applyFont="1" applyFill="1" applyBorder="1" applyAlignment="1" applyProtection="1">
      <alignment horizontal="left" vertical="center" wrapText="1"/>
      <protection hidden="1"/>
    </xf>
    <xf numFmtId="0" fontId="22" fillId="8" borderId="8" xfId="0" applyFont="1" applyFill="1" applyBorder="1" applyAlignment="1" applyProtection="1">
      <alignment horizontal="center" vertical="center" wrapText="1"/>
      <protection hidden="1"/>
    </xf>
    <xf numFmtId="0" fontId="22" fillId="8" borderId="21" xfId="0" applyFont="1" applyFill="1" applyBorder="1" applyAlignment="1" applyProtection="1">
      <alignment horizontal="center" vertical="center" wrapText="1"/>
      <protection hidden="1"/>
    </xf>
    <xf numFmtId="0" fontId="22" fillId="8" borderId="9" xfId="0" applyFont="1" applyFill="1" applyBorder="1" applyAlignment="1" applyProtection="1">
      <alignment horizontal="center" vertical="center" wrapText="1"/>
      <protection hidden="1"/>
    </xf>
    <xf numFmtId="0" fontId="22" fillId="8" borderId="22" xfId="0" applyFont="1" applyFill="1" applyBorder="1" applyAlignment="1" applyProtection="1">
      <alignment horizontal="center" vertical="center" wrapText="1"/>
      <protection hidden="1"/>
    </xf>
    <xf numFmtId="165" fontId="4" fillId="12" borderId="44" xfId="0" applyNumberFormat="1" applyFont="1" applyFill="1" applyBorder="1" applyAlignment="1" applyProtection="1">
      <alignment horizontal="center" vertical="center"/>
      <protection hidden="1"/>
    </xf>
    <xf numFmtId="165" fontId="4" fillId="12" borderId="30" xfId="0" applyNumberFormat="1" applyFont="1" applyFill="1" applyBorder="1" applyAlignment="1" applyProtection="1">
      <alignment horizontal="center" vertical="center"/>
      <protection hidden="1"/>
    </xf>
    <xf numFmtId="165" fontId="4" fillId="0" borderId="43" xfId="0" applyNumberFormat="1" applyFont="1" applyBorder="1" applyAlignment="1" applyProtection="1">
      <alignment horizontal="center" vertical="center"/>
      <protection hidden="1"/>
    </xf>
    <xf numFmtId="165" fontId="4" fillId="0" borderId="31" xfId="0" applyNumberFormat="1" applyFont="1" applyBorder="1" applyAlignment="1" applyProtection="1">
      <alignment horizontal="center" vertical="center"/>
      <protection hidden="1"/>
    </xf>
    <xf numFmtId="166" fontId="63" fillId="0" borderId="45" xfId="0" applyNumberFormat="1" applyFont="1" applyBorder="1" applyAlignment="1" applyProtection="1">
      <alignment horizontal="center" vertical="center"/>
      <protection hidden="1"/>
    </xf>
    <xf numFmtId="166" fontId="63" fillId="0" borderId="32" xfId="0" applyNumberFormat="1" applyFont="1" applyBorder="1" applyAlignment="1" applyProtection="1">
      <alignment horizontal="center" vertical="center"/>
      <protection hidden="1"/>
    </xf>
    <xf numFmtId="4" fontId="4" fillId="3" borderId="50" xfId="0" applyNumberFormat="1" applyFont="1" applyFill="1" applyBorder="1" applyAlignment="1" applyProtection="1">
      <alignment horizontal="center" vertical="center"/>
      <protection locked="0" hidden="1"/>
    </xf>
    <xf numFmtId="4" fontId="4" fillId="3" borderId="51" xfId="0" applyNumberFormat="1" applyFont="1" applyFill="1" applyBorder="1" applyAlignment="1" applyProtection="1">
      <alignment horizontal="center" vertical="center"/>
      <protection locked="0" hidden="1"/>
    </xf>
    <xf numFmtId="4" fontId="4" fillId="3" borderId="52" xfId="0" applyNumberFormat="1" applyFont="1" applyFill="1" applyBorder="1" applyAlignment="1" applyProtection="1">
      <alignment horizontal="center" vertical="center"/>
      <protection locked="0" hidden="1"/>
    </xf>
  </cellXfs>
  <cellStyles count="2">
    <cellStyle name="Normal" xfId="0" builtinId="0"/>
    <cellStyle name="Percent" xfId="1" builtinId="5"/>
  </cellStyles>
  <dxfs count="3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yyyy/mm/dd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color theme="2" tint="-0.499984740745262"/>
      </font>
    </dxf>
    <dxf>
      <font>
        <color theme="4" tint="-0.24994659260841701"/>
      </font>
    </dxf>
    <dxf>
      <font>
        <color rgb="FFC44F00"/>
      </font>
    </dxf>
    <dxf>
      <font>
        <color theme="4" tint="-0.24994659260841701"/>
      </font>
    </dxf>
    <dxf>
      <font>
        <color rgb="FFC44F00"/>
      </font>
    </dxf>
    <dxf>
      <font>
        <color theme="2" tint="-0.499984740745262"/>
      </font>
    </dxf>
    <dxf>
      <font>
        <color theme="4" tint="-0.24994659260841701"/>
      </font>
    </dxf>
    <dxf>
      <font>
        <color rgb="FFC44F00"/>
      </font>
    </dxf>
    <dxf>
      <font>
        <color theme="2" tint="-0.499984740745262"/>
      </font>
    </dxf>
    <dxf>
      <font>
        <color theme="9" tint="0.79998168889431442"/>
      </font>
    </dxf>
    <dxf>
      <font>
        <color theme="9" tint="0.79998168889431442"/>
      </font>
    </dxf>
    <dxf>
      <font>
        <color theme="0"/>
      </font>
    </dxf>
    <dxf>
      <font>
        <color theme="9" tint="0.7999816888943144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33CC"/>
        <name val="Times New Roman"/>
        <family val="1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80008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47500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C0066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Times New Roman"/>
        <family val="1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1"/>
    </dxf>
    <dxf>
      <protection locked="0" hidden="1"/>
    </dxf>
    <dxf>
      <font>
        <strike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protection locked="0" hidden="1"/>
    </dxf>
    <dxf>
      <fill>
        <patternFill>
          <bgColor rgb="FFCCCCFF"/>
        </patternFill>
      </fill>
    </dxf>
    <dxf>
      <font>
        <color rgb="FFFFCCFF"/>
      </font>
    </dxf>
    <dxf>
      <font>
        <b val="0"/>
        <i val="0"/>
      </font>
    </dxf>
    <dxf>
      <font>
        <color theme="2" tint="-9.9948118533890809E-2"/>
      </font>
    </dxf>
    <dxf>
      <font>
        <color rgb="FFC44F00"/>
      </font>
    </dxf>
    <dxf>
      <font>
        <color rgb="FF0033CC"/>
      </font>
    </dxf>
    <dxf>
      <font>
        <color theme="2" tint="-0.49998474074526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rgb="FF008A3E"/>
      </font>
      <fill>
        <patternFill patternType="none">
          <bgColor auto="1"/>
        </patternFill>
      </fill>
    </dxf>
    <dxf>
      <font>
        <color rgb="FF008A3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5" tint="0.59999389629810485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19" formatCode="dd/mm/yyyy"/>
      <alignment horizontal="center"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 val="0"/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numFmt numFmtId="0" formatCode="General"/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indent="0" justifyLastLine="0" shrinkToFit="0" readingOrder="0"/>
      <protection locked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/>
    </dxf>
    <dxf>
      <font>
        <strike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vertical="center" textRotation="0" indent="0" justifyLastLine="0" shrinkToFit="0" readingOrder="0"/>
      <protection locked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theme="5" tint="-0.24994659260841701"/>
          <bgColor theme="5" tint="-0.24994659260841701"/>
        </patternFill>
      </fill>
      <alignment horizontal="center" vertical="center" textRotation="0" wrapText="0" indent="0" justifyLastLine="0" shrinkToFit="0" readingOrder="0"/>
      <protection locked="0"/>
    </dxf>
    <dxf>
      <font>
        <color rgb="FF0033CC"/>
      </font>
    </dxf>
    <dxf>
      <font>
        <color rgb="FFC44F00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theme="2" tint="-9.9948118533890809E-2"/>
      </font>
    </dxf>
    <dxf>
      <font>
        <color theme="2" tint="-9.9948118533890809E-2"/>
      </font>
    </dxf>
    <dxf>
      <font>
        <color theme="2" tint="-9.9948118533890809E-2"/>
      </font>
    </dxf>
    <dxf>
      <font>
        <color rgb="FF990000"/>
      </font>
    </dxf>
    <dxf>
      <font>
        <color rgb="FF006666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C44F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 tint="0.79998168889431442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 tint="0.79998168889431442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/>
        <strike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indent="0" justifyLastLine="0" shrinkToFit="0" readingOrder="0"/>
      <protection locked="0" hidden="0"/>
    </dxf>
    <dxf>
      <font>
        <color rgb="FF0033CC"/>
      </font>
    </dxf>
    <dxf>
      <font>
        <color rgb="FFC44F00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ont>
        <color rgb="FFC44F00"/>
      </font>
    </dxf>
    <dxf>
      <font>
        <color rgb="FF0033CC"/>
      </font>
    </dxf>
    <dxf>
      <font>
        <color rgb="FF0033CC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165" formatCode="#,##0.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5" formatCode="#,##0.0"/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color rgb="FF0033CC"/>
      </font>
    </dxf>
    <dxf>
      <font>
        <color rgb="FFC44F00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color rgb="FFC44F00"/>
      </font>
    </dxf>
    <dxf>
      <font>
        <color rgb="FF0033CC"/>
      </font>
    </dxf>
    <dxf>
      <font>
        <color rgb="FF0070C0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b val="0"/>
        <i val="0"/>
        <color rgb="FF0070C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90099"/>
        <name val="Times New Roman"/>
        <family val="1"/>
        <scheme val="none"/>
      </font>
      <numFmt numFmtId="165" formatCode="#,##0.0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righ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C0066"/>
        <name val="Times New Roman"/>
        <family val="1"/>
        <scheme val="none"/>
      </font>
      <numFmt numFmtId="4" formatCode="#,##0.00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yyyy/mm/dd;@"/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7" formatCode="[$-10484]dd/mm/yyyy;@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/>
        <i/>
        <color rgb="FF006666"/>
      </font>
      <fill>
        <patternFill>
          <bgColor rgb="FFCEFEE7"/>
        </patternFill>
      </fill>
    </dxf>
    <dxf>
      <font>
        <b val="0"/>
        <i/>
        <color rgb="FFC00000"/>
      </font>
      <fill>
        <patternFill>
          <bgColor theme="0" tint="-0.14996795556505021"/>
        </patternFill>
      </fill>
    </dxf>
    <dxf>
      <fill>
        <patternFill>
          <bgColor rgb="FFFFCCCC"/>
        </patternFill>
      </fill>
    </dxf>
    <dxf>
      <font>
        <color theme="2" tint="-0.499984740745262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C44F00"/>
      </font>
    </dxf>
    <dxf>
      <font>
        <color theme="2" tint="-0.499984740745262"/>
      </font>
    </dxf>
    <dxf>
      <fill>
        <patternFill>
          <bgColor rgb="FFFFCCCC"/>
        </patternFill>
      </fill>
    </dxf>
    <dxf>
      <font>
        <color rgb="FF0033CC"/>
      </font>
    </dxf>
    <dxf>
      <font>
        <color rgb="FF0033CC"/>
      </font>
    </dxf>
    <dxf>
      <fill>
        <patternFill>
          <bgColor rgb="FFFFCCCC"/>
        </patternFill>
      </fill>
    </dxf>
    <dxf>
      <font>
        <color theme="2" tint="-0.49998474074526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strike val="0"/>
        <outline val="0"/>
        <shadow val="0"/>
        <u val="none"/>
        <vertAlign val="baseline"/>
        <sz val="11"/>
        <name val="Times New Roman"/>
        <family val="1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Times New Roman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9" formatCode="dd/mm/yyyy"/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3" formatCode="#,##0"/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66"/>
        <name val="Times New Roman"/>
        <family val="1"/>
        <scheme val="none"/>
      </font>
      <numFmt numFmtId="4" formatCode="#,##0.00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general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vertical="center" textRotation="0" wrapText="0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protection locked="1" hidden="1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7F0E1"/>
        </patternFill>
      </fill>
    </dxf>
    <dxf>
      <font>
        <b/>
        <i val="0"/>
        <color theme="0"/>
      </font>
      <fill>
        <patternFill patternType="solid">
          <fgColor theme="5" tint="-0.24994659260841701"/>
          <bgColor theme="5" tint="-0.24994659260841701"/>
        </patternFill>
      </fill>
    </dxf>
    <dxf>
      <fill>
        <patternFill>
          <bgColor rgb="FFDAF0E1"/>
        </patternFill>
      </fill>
    </dxf>
    <dxf>
      <font>
        <b/>
        <i val="0"/>
        <color theme="0"/>
      </font>
      <fill>
        <patternFill>
          <bgColor rgb="FF006666"/>
        </patternFill>
      </fill>
    </dxf>
    <dxf>
      <fill>
        <patternFill>
          <bgColor rgb="FFCDEFDE"/>
        </patternFill>
      </fill>
    </dxf>
    <dxf>
      <font>
        <b/>
        <i val="0"/>
        <color theme="0"/>
      </font>
      <fill>
        <patternFill>
          <bgColor rgb="FF007657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none">
          <fgColor indexed="64"/>
          <bgColor auto="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i val="0"/>
        <color theme="0"/>
      </font>
      <fill>
        <patternFill patternType="solid">
          <fgColor theme="9"/>
          <bgColor theme="9"/>
        </patternFill>
      </fill>
    </dxf>
    <dxf>
      <fill>
        <patternFill patternType="solid">
          <fgColor theme="8" tint="0.79995117038483843"/>
          <bgColor rgb="FFDEF6F4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8"/>
        </top>
      </border>
    </dxf>
    <dxf>
      <font>
        <b/>
        <color theme="0"/>
      </font>
      <fill>
        <patternFill patternType="solid">
          <fgColor rgb="FF0070C0"/>
          <bgColor theme="8" tint="-0.24994659260841701"/>
        </patternFill>
      </fill>
    </dxf>
    <dxf>
      <font>
        <color theme="1"/>
      </font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horizontal style="thin">
          <color theme="8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border>
        <left style="thin">
          <color rgb="FF663300"/>
        </left>
        <right style="thin">
          <color rgb="FF663300"/>
        </right>
        <vertical style="thin">
          <color rgb="FF663300"/>
        </vertical>
      </border>
    </dxf>
    <dxf>
      <fill>
        <patternFill patternType="solid">
          <fgColor rgb="FFECEEE2"/>
          <bgColor rgb="FFF2F1EE"/>
        </patternFill>
      </fill>
      <border>
        <left style="thin">
          <color rgb="FF663300"/>
        </left>
        <right style="thin">
          <color rgb="FF663300"/>
        </right>
        <top style="hair">
          <color auto="1"/>
        </top>
        <bottom style="hair">
          <color auto="1"/>
        </bottom>
        <vertical style="thin">
          <color rgb="FF663300"/>
        </vertical>
        <horizontal style="hair">
          <color auto="1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 tint="-0.24994659260841701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</dxfs>
  <tableStyles count="6" defaultTableStyle="TableStyleMedium2" defaultPivotStyle="PivotStyleLight16">
    <tableStyle name="KPI 2" pivot="0" count="8" xr9:uid="{85D9C383-754E-4788-A6A7-25A32DF5F5A6}">
      <tableStyleElement type="wholeTable" dxfId="365"/>
      <tableStyleElement type="headerRow" dxfId="364"/>
      <tableStyleElement type="totalRow" dxfId="363"/>
      <tableStyleElement type="firstColumn" dxfId="362"/>
      <tableStyleElement type="lastColumn" dxfId="361"/>
      <tableStyleElement type="firstRowStripe" dxfId="360"/>
      <tableStyleElement type="secondRowStripe" dxfId="359"/>
      <tableStyleElement type="firstColumnStripe" dxfId="358"/>
    </tableStyle>
    <tableStyle name="StyleKN" pivot="0" count="7" xr9:uid="{D993C6EB-F7A3-40EE-B4BE-8BB32DF26668}">
      <tableStyleElement type="wholeTable" dxfId="357"/>
      <tableStyleElement type="headerRow" dxfId="356"/>
      <tableStyleElement type="totalRow" dxfId="355"/>
      <tableStyleElement type="firstColumn" dxfId="354"/>
      <tableStyleElement type="lastColumn" dxfId="353"/>
      <tableStyleElement type="firstRowStripe" dxfId="352"/>
      <tableStyleElement type="firstColumnStripe" dxfId="351"/>
    </tableStyle>
    <tableStyle name="StylePD" pivot="0" count="7" xr9:uid="{B43CDD1B-ADB0-4E57-9442-424D8C2D850C}">
      <tableStyleElement type="wholeTable" dxfId="350"/>
      <tableStyleElement type="headerRow" dxfId="349"/>
      <tableStyleElement type="totalRow" dxfId="348"/>
      <tableStyleElement type="firstColumn" dxfId="347"/>
      <tableStyleElement type="lastColumn" dxfId="346"/>
      <tableStyleElement type="firstRowStripe" dxfId="345"/>
      <tableStyleElement type="firstColumnStripe" dxfId="344"/>
    </tableStyle>
    <tableStyle name="Table Style 1" pivot="0" count="2" xr9:uid="{48CA650A-4CD1-44B4-B1A3-33FF8163AF8B}">
      <tableStyleElement type="headerRow" dxfId="343"/>
      <tableStyleElement type="secondRowStripe" dxfId="342"/>
    </tableStyle>
    <tableStyle name="Table Style 2" pivot="0" count="2" xr9:uid="{6870F871-AF71-492E-92D4-88482845A5D0}">
      <tableStyleElement type="headerRow" dxfId="341"/>
      <tableStyleElement type="secondRowStripe" dxfId="340"/>
    </tableStyle>
    <tableStyle name="Table_Or" pivot="0" count="2" xr9:uid="{50CD1165-B59F-49D5-8519-F69532C9CB23}">
      <tableStyleElement type="headerRow" dxfId="339"/>
      <tableStyleElement type="secondRowStripe" dxfId="338"/>
    </tableStyle>
  </tableStyles>
  <colors>
    <mruColors>
      <color rgb="FFFF0066"/>
      <color rgb="FFCCCCFF"/>
      <color rgb="FF99FFCC"/>
      <color rgb="FFE2E2E2"/>
      <color rgb="FFCEFEE7"/>
      <color rgb="FFFFC9DE"/>
      <color rgb="FFCDFFF2"/>
      <color rgb="FF006666"/>
      <color rgb="FF990000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0</xdr:rowOff>
    </xdr:from>
    <xdr:to>
      <xdr:col>1</xdr:col>
      <xdr:colOff>409575</xdr:colOff>
      <xdr:row>0</xdr:row>
      <xdr:rowOff>285750</xdr:rowOff>
    </xdr:to>
    <xdr:pic macro="[0]!LockQIB">
      <xdr:nvPicPr>
        <xdr:cNvPr id="2" name="Graphic 1" descr="Lock">
          <a:extLst>
            <a:ext uri="{FF2B5EF4-FFF2-40B4-BE49-F238E27FC236}">
              <a16:creationId xmlns:a16="http://schemas.microsoft.com/office/drawing/2014/main" id="{74396D25-2426-435A-9380-A12F76700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0075" y="0"/>
          <a:ext cx="285750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1352551</xdr:colOff>
      <xdr:row>0</xdr:row>
      <xdr:rowOff>1</xdr:rowOff>
    </xdr:from>
    <xdr:to>
      <xdr:col>1</xdr:col>
      <xdr:colOff>1638301</xdr:colOff>
      <xdr:row>0</xdr:row>
      <xdr:rowOff>285751</xdr:rowOff>
    </xdr:to>
    <xdr:pic macro="[0]!unlockQIB">
      <xdr:nvPicPr>
        <xdr:cNvPr id="3" name="Graphic 2" descr="Unlock">
          <a:extLst>
            <a:ext uri="{FF2B5EF4-FFF2-40B4-BE49-F238E27FC236}">
              <a16:creationId xmlns:a16="http://schemas.microsoft.com/office/drawing/2014/main" id="{42F7BBF5-DEE0-4D38-87AE-6FCA7EC8B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828801" y="1"/>
          <a:ext cx="285750" cy="285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40104</xdr:colOff>
      <xdr:row>1</xdr:row>
      <xdr:rowOff>220580</xdr:rowOff>
    </xdr:from>
    <xdr:to>
      <xdr:col>0</xdr:col>
      <xdr:colOff>541421</xdr:colOff>
      <xdr:row>5</xdr:row>
      <xdr:rowOff>10028</xdr:rowOff>
    </xdr:to>
    <xdr:sp macro="[0]!refresh_fml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78B0B8B7-A6A7-4E58-9CA0-74857AD397C1}"/>
            </a:ext>
          </a:extLst>
        </xdr:cNvPr>
        <xdr:cNvSpPr/>
      </xdr:nvSpPr>
      <xdr:spPr>
        <a:xfrm>
          <a:off x="40104" y="431133"/>
          <a:ext cx="501317" cy="571500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5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5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Công thức</a:t>
          </a:r>
          <a:endParaRPr lang="en-US" sz="105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40105</xdr:colOff>
      <xdr:row>0</xdr:row>
      <xdr:rowOff>40105</xdr:rowOff>
    </xdr:from>
    <xdr:to>
      <xdr:col>1</xdr:col>
      <xdr:colOff>110289</xdr:colOff>
      <xdr:row>1</xdr:row>
      <xdr:rowOff>10026</xdr:rowOff>
    </xdr:to>
    <xdr:sp macro="[0]!Refresh_tb" textlink="">
      <xdr:nvSpPr>
        <xdr:cNvPr id="3" name="Rectangle 2">
          <a:extLst>
            <a:ext uri="{FF2B5EF4-FFF2-40B4-BE49-F238E27FC236}">
              <a16:creationId xmlns:a16="http://schemas.microsoft.com/office/drawing/2014/main" id="{57E4A045-9440-43F2-9A66-884CAC5FF8CF}"/>
            </a:ext>
          </a:extLst>
        </xdr:cNvPr>
        <xdr:cNvSpPr/>
      </xdr:nvSpPr>
      <xdr:spPr>
        <a:xfrm>
          <a:off x="40105" y="40105"/>
          <a:ext cx="661737" cy="1804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50"/>
            <a:t>Xóa</a:t>
          </a:r>
          <a:r>
            <a:rPr lang="en-VU" sz="1050" baseline="0"/>
            <a:t> dữ liệu</a:t>
          </a:r>
          <a:endParaRPr lang="en-US" sz="1050"/>
        </a:p>
      </xdr:txBody>
    </xdr:sp>
    <xdr:clientData/>
  </xdr:twoCellAnchor>
  <xdr:twoCellAnchor>
    <xdr:from>
      <xdr:col>1</xdr:col>
      <xdr:colOff>721893</xdr:colOff>
      <xdr:row>2</xdr:row>
      <xdr:rowOff>30078</xdr:rowOff>
    </xdr:from>
    <xdr:to>
      <xdr:col>2</xdr:col>
      <xdr:colOff>1392154</xdr:colOff>
      <xdr:row>4</xdr:row>
      <xdr:rowOff>142394</xdr:rowOff>
    </xdr:to>
    <xdr:sp macro="[0]!SOnManual" textlink="">
      <xdr:nvSpPr>
        <xdr:cNvPr id="6" name="SOff">
          <a:extLst>
            <a:ext uri="{FF2B5EF4-FFF2-40B4-BE49-F238E27FC236}">
              <a16:creationId xmlns:a16="http://schemas.microsoft.com/office/drawing/2014/main" id="{6A1413C2-2B52-4B2B-B9DE-70998E431740}"/>
            </a:ext>
          </a:extLst>
        </xdr:cNvPr>
        <xdr:cNvSpPr/>
      </xdr:nvSpPr>
      <xdr:spPr>
        <a:xfrm>
          <a:off x="1313446" y="481262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1439498</xdr:colOff>
      <xdr:row>2</xdr:row>
      <xdr:rowOff>36093</xdr:rowOff>
    </xdr:from>
    <xdr:to>
      <xdr:col>5</xdr:col>
      <xdr:colOff>290763</xdr:colOff>
      <xdr:row>4</xdr:row>
      <xdr:rowOff>148409</xdr:rowOff>
    </xdr:to>
    <xdr:sp macro="[0]!SOffManual" textlink="">
      <xdr:nvSpPr>
        <xdr:cNvPr id="7" name="SOff">
          <a:extLst>
            <a:ext uri="{FF2B5EF4-FFF2-40B4-BE49-F238E27FC236}">
              <a16:creationId xmlns:a16="http://schemas.microsoft.com/office/drawing/2014/main" id="{D73539EF-EC14-436F-BF6D-9FA834D511A4}"/>
            </a:ext>
          </a:extLst>
        </xdr:cNvPr>
        <xdr:cNvSpPr/>
      </xdr:nvSpPr>
      <xdr:spPr>
        <a:xfrm>
          <a:off x="2803077" y="487277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152400</xdr:rowOff>
    </xdr:from>
    <xdr:to>
      <xdr:col>1</xdr:col>
      <xdr:colOff>342900</xdr:colOff>
      <xdr:row>5</xdr:row>
      <xdr:rowOff>19050</xdr:rowOff>
    </xdr:to>
    <xdr:sp macro="[0]!refresh_fml" textlink="">
      <xdr:nvSpPr>
        <xdr:cNvPr id="4" name="Rectangle: Top Corners Rounded 3">
          <a:extLst>
            <a:ext uri="{FF2B5EF4-FFF2-40B4-BE49-F238E27FC236}">
              <a16:creationId xmlns:a16="http://schemas.microsoft.com/office/drawing/2014/main" id="{4C79CABC-1EF1-45B4-91F3-7F4D361B14DB}"/>
            </a:ext>
          </a:extLst>
        </xdr:cNvPr>
        <xdr:cNvSpPr/>
      </xdr:nvSpPr>
      <xdr:spPr>
        <a:xfrm>
          <a:off x="114300" y="323850"/>
          <a:ext cx="723900" cy="69532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166437</xdr:colOff>
      <xdr:row>1</xdr:row>
      <xdr:rowOff>9024</xdr:rowOff>
    </xdr:to>
    <xdr:sp macro="[0]!Refresh_tb" textlink="">
      <xdr:nvSpPr>
        <xdr:cNvPr id="5" name="Rectangle 4">
          <a:extLst>
            <a:ext uri="{FF2B5EF4-FFF2-40B4-BE49-F238E27FC236}">
              <a16:creationId xmlns:a16="http://schemas.microsoft.com/office/drawing/2014/main" id="{E38D3402-58B3-4A49-8873-9799F229EE2F}"/>
            </a:ext>
          </a:extLst>
        </xdr:cNvPr>
        <xdr:cNvSpPr/>
      </xdr:nvSpPr>
      <xdr:spPr>
        <a:xfrm>
          <a:off x="0" y="0"/>
          <a:ext cx="661737" cy="1804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50"/>
            <a:t>Xóa</a:t>
          </a:r>
          <a:r>
            <a:rPr lang="en-VU" sz="1050" baseline="0"/>
            <a:t> dữ liệu</a:t>
          </a:r>
          <a:endParaRPr lang="en-US" sz="105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190500</xdr:rowOff>
    </xdr:from>
    <xdr:to>
      <xdr:col>1</xdr:col>
      <xdr:colOff>419100</xdr:colOff>
      <xdr:row>5</xdr:row>
      <xdr:rowOff>114300</xdr:rowOff>
    </xdr:to>
    <xdr:sp macro="[0]!refresh_fml" textlink="">
      <xdr:nvSpPr>
        <xdr:cNvPr id="2" name="Rectangle: Top Corners Rounded 1">
          <a:extLst>
            <a:ext uri="{FF2B5EF4-FFF2-40B4-BE49-F238E27FC236}">
              <a16:creationId xmlns:a16="http://schemas.microsoft.com/office/drawing/2014/main" id="{11501D0D-22DF-45A1-8ECA-E3F807346057}"/>
            </a:ext>
          </a:extLst>
        </xdr:cNvPr>
        <xdr:cNvSpPr/>
      </xdr:nvSpPr>
      <xdr:spPr>
        <a:xfrm>
          <a:off x="114300" y="381000"/>
          <a:ext cx="723900" cy="69532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</xdr:colOff>
      <xdr:row>0</xdr:row>
      <xdr:rowOff>0</xdr:rowOff>
    </xdr:from>
    <xdr:to>
      <xdr:col>1</xdr:col>
      <xdr:colOff>190500</xdr:colOff>
      <xdr:row>0</xdr:row>
      <xdr:rowOff>180974</xdr:rowOff>
    </xdr:to>
    <xdr:sp macro="[0]!Refresh_tb" textlink="">
      <xdr:nvSpPr>
        <xdr:cNvPr id="4" name="DelData">
          <a:extLst>
            <a:ext uri="{FF2B5EF4-FFF2-40B4-BE49-F238E27FC236}">
              <a16:creationId xmlns:a16="http://schemas.microsoft.com/office/drawing/2014/main" id="{AF00ABEE-9166-4333-9974-9F73C5609E92}"/>
            </a:ext>
          </a:extLst>
        </xdr:cNvPr>
        <xdr:cNvSpPr/>
      </xdr:nvSpPr>
      <xdr:spPr>
        <a:xfrm>
          <a:off x="1" y="0"/>
          <a:ext cx="609599" cy="180974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00"/>
            <a:t>Xóa</a:t>
          </a:r>
          <a:r>
            <a:rPr lang="en-VU" sz="1000" baseline="0"/>
            <a:t> dữ liệu</a:t>
          </a:r>
          <a:endParaRPr lang="en-US" sz="1000"/>
        </a:p>
      </xdr:txBody>
    </xdr:sp>
    <xdr:clientData/>
  </xdr:twoCellAnchor>
  <xdr:twoCellAnchor>
    <xdr:from>
      <xdr:col>1</xdr:col>
      <xdr:colOff>514350</xdr:colOff>
      <xdr:row>2</xdr:row>
      <xdr:rowOff>0</xdr:rowOff>
    </xdr:from>
    <xdr:to>
      <xdr:col>2</xdr:col>
      <xdr:colOff>1242262</xdr:colOff>
      <xdr:row>4</xdr:row>
      <xdr:rowOff>140390</xdr:rowOff>
    </xdr:to>
    <xdr:sp macro="[0]!SOnManual" textlink="">
      <xdr:nvSpPr>
        <xdr:cNvPr id="7" name="SOff">
          <a:extLst>
            <a:ext uri="{FF2B5EF4-FFF2-40B4-BE49-F238E27FC236}">
              <a16:creationId xmlns:a16="http://schemas.microsoft.com/office/drawing/2014/main" id="{72D7171B-1142-4303-BD38-9D67F039D106}"/>
            </a:ext>
          </a:extLst>
        </xdr:cNvPr>
        <xdr:cNvSpPr/>
      </xdr:nvSpPr>
      <xdr:spPr>
        <a:xfrm>
          <a:off x="933450" y="428625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1289606</xdr:colOff>
      <xdr:row>2</xdr:row>
      <xdr:rowOff>6015</xdr:rowOff>
    </xdr:from>
    <xdr:to>
      <xdr:col>5</xdr:col>
      <xdr:colOff>388521</xdr:colOff>
      <xdr:row>4</xdr:row>
      <xdr:rowOff>146405</xdr:rowOff>
    </xdr:to>
    <xdr:sp macro="[0]!SOffManual" textlink="">
      <xdr:nvSpPr>
        <xdr:cNvPr id="8" name="SOff">
          <a:extLst>
            <a:ext uri="{FF2B5EF4-FFF2-40B4-BE49-F238E27FC236}">
              <a16:creationId xmlns:a16="http://schemas.microsoft.com/office/drawing/2014/main" id="{769484E4-9B08-44B5-B523-0D02A9AC4C56}"/>
            </a:ext>
          </a:extLst>
        </xdr:cNvPr>
        <xdr:cNvSpPr/>
      </xdr:nvSpPr>
      <xdr:spPr>
        <a:xfrm>
          <a:off x="2423081" y="434640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190500</xdr:rowOff>
    </xdr:from>
    <xdr:to>
      <xdr:col>1</xdr:col>
      <xdr:colOff>295275</xdr:colOff>
      <xdr:row>5</xdr:row>
      <xdr:rowOff>38100</xdr:rowOff>
    </xdr:to>
    <xdr:sp macro="[0]!refresh_fml" textlink="">
      <xdr:nvSpPr>
        <xdr:cNvPr id="4" name="Rectangle: Top Corners Rounded 3">
          <a:extLst>
            <a:ext uri="{FF2B5EF4-FFF2-40B4-BE49-F238E27FC236}">
              <a16:creationId xmlns:a16="http://schemas.microsoft.com/office/drawing/2014/main" id="{B4560DCF-5A9B-4200-AD24-3AD60E0577A4}"/>
            </a:ext>
          </a:extLst>
        </xdr:cNvPr>
        <xdr:cNvSpPr/>
      </xdr:nvSpPr>
      <xdr:spPr>
        <a:xfrm>
          <a:off x="0" y="381000"/>
          <a:ext cx="742950" cy="714375"/>
        </a:xfrm>
        <a:prstGeom prst="round2SameRect">
          <a:avLst/>
        </a:prstGeom>
        <a:ln>
          <a:noFill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36000" rIns="36000" bIns="36000" rtlCol="0" anchor="t"/>
        <a:lstStyle/>
        <a:p>
          <a:pPr algn="ctr"/>
          <a:r>
            <a:rPr lang="en-VU" sz="1000">
              <a:latin typeface="Times New Roman" panose="02020603050405020304" pitchFamily="18" charset="0"/>
              <a:cs typeface="Times New Roman" panose="02020603050405020304" pitchFamily="18" charset="0"/>
            </a:rPr>
            <a:t>Đặt</a:t>
          </a:r>
          <a:r>
            <a:rPr lang="en-VU" sz="1000" baseline="0">
              <a:latin typeface="Times New Roman" panose="02020603050405020304" pitchFamily="18" charset="0"/>
              <a:cs typeface="Times New Roman" panose="02020603050405020304" pitchFamily="18" charset="0"/>
            </a:rPr>
            <a:t> lại các cột chứa Công thức mặc định</a:t>
          </a:r>
          <a:endParaRPr lang="en-US" sz="10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171449</xdr:colOff>
      <xdr:row>1</xdr:row>
      <xdr:rowOff>19050</xdr:rowOff>
    </xdr:to>
    <xdr:sp macro="[0]!Refresh_tb" textlink="">
      <xdr:nvSpPr>
        <xdr:cNvPr id="5" name="Rectangle 4">
          <a:extLst>
            <a:ext uri="{FF2B5EF4-FFF2-40B4-BE49-F238E27FC236}">
              <a16:creationId xmlns:a16="http://schemas.microsoft.com/office/drawing/2014/main" id="{6045A785-7267-4B58-9397-6730A5DD487D}"/>
            </a:ext>
          </a:extLst>
        </xdr:cNvPr>
        <xdr:cNvSpPr/>
      </xdr:nvSpPr>
      <xdr:spPr>
        <a:xfrm>
          <a:off x="0" y="0"/>
          <a:ext cx="619124" cy="2095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VU" sz="1000"/>
            <a:t>Xóa</a:t>
          </a:r>
          <a:r>
            <a:rPr lang="en-VU" sz="1000" baseline="0"/>
            <a:t> dữ liệu</a:t>
          </a:r>
          <a:endParaRPr lang="en-US" sz="1000"/>
        </a:p>
      </xdr:txBody>
    </xdr:sp>
    <xdr:clientData/>
  </xdr:twoCellAnchor>
  <xdr:twoCellAnchor>
    <xdr:from>
      <xdr:col>1</xdr:col>
      <xdr:colOff>485775</xdr:colOff>
      <xdr:row>2</xdr:row>
      <xdr:rowOff>0</xdr:rowOff>
    </xdr:from>
    <xdr:to>
      <xdr:col>2</xdr:col>
      <xdr:colOff>1289887</xdr:colOff>
      <xdr:row>4</xdr:row>
      <xdr:rowOff>45140</xdr:rowOff>
    </xdr:to>
    <xdr:sp macro="[0]!SOnManual" textlink="">
      <xdr:nvSpPr>
        <xdr:cNvPr id="8" name="SOff">
          <a:extLst>
            <a:ext uri="{FF2B5EF4-FFF2-40B4-BE49-F238E27FC236}">
              <a16:creationId xmlns:a16="http://schemas.microsoft.com/office/drawing/2014/main" id="{BBAD91AC-3178-4DC0-94C5-5C02502303D0}"/>
            </a:ext>
          </a:extLst>
        </xdr:cNvPr>
        <xdr:cNvSpPr/>
      </xdr:nvSpPr>
      <xdr:spPr>
        <a:xfrm>
          <a:off x="933450" y="428625"/>
          <a:ext cx="1442287" cy="483290"/>
        </a:xfrm>
        <a:prstGeom prst="flowChartAlternateProcess">
          <a:avLst/>
        </a:prstGeom>
        <a:gradFill rotWithShape="1">
          <a:gsLst>
            <a:gs pos="0">
              <a:srgbClr val="A5A5A5">
                <a:lumMod val="110000"/>
                <a:satMod val="105000"/>
                <a:tint val="67000"/>
              </a:srgbClr>
            </a:gs>
            <a:gs pos="50000">
              <a:srgbClr val="A5A5A5">
                <a:lumMod val="105000"/>
                <a:satMod val="103000"/>
                <a:tint val="73000"/>
              </a:srgbClr>
            </a:gs>
            <a:gs pos="100000">
              <a:srgbClr val="A5A5A5">
                <a:lumMod val="105000"/>
                <a:satMod val="109000"/>
                <a:tint val="81000"/>
              </a:srgbClr>
            </a:gs>
          </a:gsLst>
          <a:lin ang="5400000" scaled="0"/>
        </a:gradFill>
        <a:ln w="6350" cap="flat" cmpd="sng" algn="ctr">
          <a:noFill/>
          <a:prstDash val="solid"/>
          <a:miter lim="800000"/>
        </a:ln>
        <a:effectLst/>
        <a:scene3d>
          <a:camera prst="orthographicFront">
            <a:rot lat="0" lon="0" rev="0"/>
          </a:camera>
          <a:lightRig rig="contrasting" dir="t">
            <a:rot lat="0" lon="0" rev="7800000"/>
          </a:lightRig>
        </a:scene3d>
        <a:sp3d>
          <a:bevelT w="139700" h="1397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Tắt tự động tính toán Excel </a:t>
          </a: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(Hạn chế chậm máy trong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quá trình nhập liệu)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</xdr:col>
      <xdr:colOff>1337231</xdr:colOff>
      <xdr:row>2</xdr:row>
      <xdr:rowOff>6015</xdr:rowOff>
    </xdr:from>
    <xdr:to>
      <xdr:col>5</xdr:col>
      <xdr:colOff>274221</xdr:colOff>
      <xdr:row>4</xdr:row>
      <xdr:rowOff>51155</xdr:rowOff>
    </xdr:to>
    <xdr:sp macro="[0]!SOffManual" textlink="">
      <xdr:nvSpPr>
        <xdr:cNvPr id="9" name="SOff">
          <a:extLst>
            <a:ext uri="{FF2B5EF4-FFF2-40B4-BE49-F238E27FC236}">
              <a16:creationId xmlns:a16="http://schemas.microsoft.com/office/drawing/2014/main" id="{5372AF3A-D37D-4D04-A5BC-D0C53CCE9799}"/>
            </a:ext>
          </a:extLst>
        </xdr:cNvPr>
        <xdr:cNvSpPr/>
      </xdr:nvSpPr>
      <xdr:spPr>
        <a:xfrm>
          <a:off x="2423081" y="434640"/>
          <a:ext cx="1518265" cy="483290"/>
        </a:xfrm>
        <a:prstGeom prst="flowChartAlternateProcess">
          <a:avLst/>
        </a:prstGeom>
        <a:solidFill>
          <a:srgbClr val="CEFEE7"/>
        </a:solidFill>
        <a:ln w="635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txBody>
        <a:bodyPr vertOverflow="clip" horzOverflow="clip" lIns="0" tIns="0" rIns="0" bIns="0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1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Bật lại Excel tính tự động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(Nhảy điểm theo toàn bộ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VU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Dữ liệu đã nhập)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8</xdr:row>
      <xdr:rowOff>200025</xdr:rowOff>
    </xdr:from>
    <xdr:to>
      <xdr:col>5</xdr:col>
      <xdr:colOff>4432996</xdr:colOff>
      <xdr:row>13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8DB16-91E1-472B-95EB-8E881F8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0" y="1504950"/>
          <a:ext cx="4404421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228601</xdr:rowOff>
    </xdr:from>
    <xdr:to>
      <xdr:col>5</xdr:col>
      <xdr:colOff>4048125</xdr:colOff>
      <xdr:row>22</xdr:row>
      <xdr:rowOff>415680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EC9E58-5BFA-4BD6-AA69-336375B24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86925" y="5248276"/>
          <a:ext cx="4010025" cy="293980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15</xdr:row>
      <xdr:rowOff>9525</xdr:rowOff>
    </xdr:from>
    <xdr:to>
      <xdr:col>5</xdr:col>
      <xdr:colOff>1009650</xdr:colOff>
      <xdr:row>16</xdr:row>
      <xdr:rowOff>578519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B9E2F4-4FC8-47BE-AE05-9DAA4FC8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67875" y="4095750"/>
          <a:ext cx="990600" cy="1016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670618</xdr:colOff>
      <xdr:row>3</xdr:row>
      <xdr:rowOff>188992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DA3EF-A424-42B9-AE09-7C44DB5F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657225"/>
          <a:ext cx="670618" cy="188992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4</xdr:row>
      <xdr:rowOff>142875</xdr:rowOff>
    </xdr:from>
    <xdr:to>
      <xdr:col>1</xdr:col>
      <xdr:colOff>1044801</xdr:colOff>
      <xdr:row>6</xdr:row>
      <xdr:rowOff>68222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693AFB-1331-46BF-BB0D-E3F0D795A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000125"/>
          <a:ext cx="1140051" cy="26824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</xdr:row>
      <xdr:rowOff>514351</xdr:rowOff>
    </xdr:from>
    <xdr:to>
      <xdr:col>7</xdr:col>
      <xdr:colOff>552450</xdr:colOff>
      <xdr:row>24</xdr:row>
      <xdr:rowOff>151558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3440FE-8953-40EB-AA04-07FCED1C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1700" y="9372601"/>
          <a:ext cx="5629275" cy="14374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43144</xdr:colOff>
      <xdr:row>1</xdr:row>
      <xdr:rowOff>180975</xdr:rowOff>
    </xdr:from>
    <xdr:to>
      <xdr:col>0</xdr:col>
      <xdr:colOff>414619</xdr:colOff>
      <xdr:row>3</xdr:row>
      <xdr:rowOff>104775</xdr:rowOff>
    </xdr:to>
    <xdr:pic macro="[0]!LockQIB">
      <xdr:nvPicPr>
        <xdr:cNvPr id="3" name="Graphic 2" descr="Lock">
          <a:extLst>
            <a:ext uri="{FF2B5EF4-FFF2-40B4-BE49-F238E27FC236}">
              <a16:creationId xmlns:a16="http://schemas.microsoft.com/office/drawing/2014/main" id="{D51043F6-B31E-4FC1-BC8C-75D8103E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144" y="371475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24654</xdr:colOff>
      <xdr:row>3</xdr:row>
      <xdr:rowOff>114299</xdr:rowOff>
    </xdr:from>
    <xdr:to>
      <xdr:col>0</xdr:col>
      <xdr:colOff>404247</xdr:colOff>
      <xdr:row>5</xdr:row>
      <xdr:rowOff>56029</xdr:rowOff>
    </xdr:to>
    <xdr:pic macro="[0]!unlockQIB">
      <xdr:nvPicPr>
        <xdr:cNvPr id="7" name="Graphic 6" descr="Unlock">
          <a:extLst>
            <a:ext uri="{FF2B5EF4-FFF2-40B4-BE49-F238E27FC236}">
              <a16:creationId xmlns:a16="http://schemas.microsoft.com/office/drawing/2014/main" id="{60F0AAB6-CEAA-41B4-A77F-42C5E09E3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4654" y="733424"/>
          <a:ext cx="379593" cy="379880"/>
        </a:xfrm>
        <a:prstGeom prst="rect">
          <a:avLst/>
        </a:prstGeom>
      </xdr:spPr>
    </xdr:pic>
    <xdr:clientData/>
  </xdr:twoCellAnchor>
  <xdr:twoCellAnchor editAs="oneCell">
    <xdr:from>
      <xdr:col>0</xdr:col>
      <xdr:colOff>29136</xdr:colOff>
      <xdr:row>0</xdr:row>
      <xdr:rowOff>36981</xdr:rowOff>
    </xdr:from>
    <xdr:to>
      <xdr:col>0</xdr:col>
      <xdr:colOff>123826</xdr:colOff>
      <xdr:row>0</xdr:row>
      <xdr:rowOff>131671</xdr:rowOff>
    </xdr:to>
    <xdr:pic macro="[0]!Refresh.Refresh_tb">
      <xdr:nvPicPr>
        <xdr:cNvPr id="8" name="Graphic 7" descr="Repeat">
          <a:extLst>
            <a:ext uri="{FF2B5EF4-FFF2-40B4-BE49-F238E27FC236}">
              <a16:creationId xmlns:a16="http://schemas.microsoft.com/office/drawing/2014/main" id="{B5036230-8C50-40B6-AD12-D65312FA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9136" y="36981"/>
          <a:ext cx="94690" cy="946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85726</xdr:colOff>
      <xdr:row>0</xdr:row>
      <xdr:rowOff>57151</xdr:rowOff>
    </xdr:from>
    <xdr:to>
      <xdr:col>2</xdr:col>
      <xdr:colOff>285750</xdr:colOff>
      <xdr:row>0</xdr:row>
      <xdr:rowOff>457201</xdr:rowOff>
    </xdr:to>
    <xdr:sp macro="[0]!update_kpi_doctor" textlink="">
      <xdr:nvSpPr>
        <xdr:cNvPr id="2" name="Rectangle: Top Corners One Rounded and One Snipped 1">
          <a:extLst>
            <a:ext uri="{FF2B5EF4-FFF2-40B4-BE49-F238E27FC236}">
              <a16:creationId xmlns:a16="http://schemas.microsoft.com/office/drawing/2014/main" id="{602378D2-A79C-42B9-95BE-EAB5C27028CE}"/>
            </a:ext>
          </a:extLst>
        </xdr:cNvPr>
        <xdr:cNvSpPr/>
      </xdr:nvSpPr>
      <xdr:spPr>
        <a:xfrm>
          <a:off x="533401" y="57151"/>
          <a:ext cx="981074" cy="400050"/>
        </a:xfrm>
        <a:prstGeom prst="snipRound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lIns="0" tIns="0" rIns="0" bIns="0" rtlCol="0" anchor="t"/>
        <a:lstStyle/>
        <a:p>
          <a:pPr algn="ctr"/>
          <a:r>
            <a:rPr lang="en-VU" sz="1100"/>
            <a:t>Cập</a:t>
          </a:r>
          <a:r>
            <a:rPr lang="en-VU" sz="1100" baseline="0"/>
            <a:t> nhật Danh sách Bác sĩ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28575</xdr:rowOff>
    </xdr:from>
    <xdr:to>
      <xdr:col>0</xdr:col>
      <xdr:colOff>357438</xdr:colOff>
      <xdr:row>1</xdr:row>
      <xdr:rowOff>128838</xdr:rowOff>
    </xdr:to>
    <xdr:pic macro="[0]!Refresh.Refresh_tb">
      <xdr:nvPicPr>
        <xdr:cNvPr id="2" name="Graphic 1" descr="Repeat">
          <a:extLst>
            <a:ext uri="{FF2B5EF4-FFF2-40B4-BE49-F238E27FC236}">
              <a16:creationId xmlns:a16="http://schemas.microsoft.com/office/drawing/2014/main" id="{699AEB76-BDFA-495B-B098-7E2DBB36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6675" y="28575"/>
          <a:ext cx="290763" cy="290763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9023D8-98B8-4B21-B826-FC6BE27C770D}" name="LEAD_SRC_TB" displayName="LEAD_SRC_TB" ref="A2:B36" totalsRowShown="0" headerRowDxfId="331" dataDxfId="330">
  <autoFilter ref="A2:B36" xr:uid="{0FF5548A-5E11-4D81-A4EA-16EFCC276B0A}"/>
  <tableColumns count="2">
    <tableColumn id="3" xr3:uid="{B0CB6BC2-A481-46F4-B961-7616980D5754}" name="No." dataDxfId="329"/>
    <tableColumn id="2" xr3:uid="{6C2700CC-0DFC-45F4-985F-C48CF76FF992}" name="Lead Sources" dataDxfId="328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84BC8D-AD6C-46F6-A4DC-B15F6703F2B9}" name="PRICES" displayName="PRICES" ref="A49:O926" totalsRowShown="0" headerRowDxfId="327" dataDxfId="326">
  <autoFilter ref="A49:O926" xr:uid="{84242644-0580-48E0-BD90-FDBEFB67B916}"/>
  <tableColumns count="15">
    <tableColumn id="1" xr3:uid="{D6C0F45D-0D6E-43D5-B235-7764571C4A83}" name="No." dataDxfId="325"/>
    <tableColumn id="2" xr3:uid="{BAE32A27-7DB5-4A42-A080-8DEAF8DBDDDF}" name="Product Name" dataDxfId="324"/>
    <tableColumn id="3" xr3:uid="{C3F4771F-5A46-421F-B7F0-773F75212024}" name="Score" dataDxfId="323"/>
    <tableColumn id="4" xr3:uid="{4DDC842B-3B4B-416B-A4AF-E33CC98150E6}" name="Price" dataDxfId="322"/>
    <tableColumn id="5" xr3:uid="{CD6F3BE0-FC1E-4EA0-A6F2-B81994B7D0F2}" name="Product ID" dataDxfId="321"/>
    <tableColumn id="6" xr3:uid="{AA025732-7FFE-47F4-9308-3E71CFDECEEA}" name="Unit" dataDxfId="320"/>
    <tableColumn id="17" xr3:uid="{FBFEAEB8-79B2-42B9-AB64-AD7EF4168E7A}" name="Times" dataDxfId="319"/>
    <tableColumn id="7" xr3:uid="{5CDB9E64-0423-47DF-A810-5DD09FBA2924}" name="Level" dataDxfId="318"/>
    <tableColumn id="11" xr3:uid="{F7D863D1-DCA2-4493-8AEE-1B70024CD7FD}" name="Time" dataDxfId="317"/>
    <tableColumn id="10" xr3:uid="{331F6816-B6FC-478E-8DD2-76C9C18784F3}" name="Department" dataDxfId="316"/>
    <tableColumn id="14" xr3:uid="{F68E7E41-098A-42CE-98E0-A8C3C3CA8E4C}" name="Service Group" dataDxfId="315"/>
    <tableColumn id="16" xr3:uid="{C82AD4EC-DC68-4AEA-A090-1AB50C026B5A}" name="Brand" dataDxfId="314"/>
    <tableColumn id="9" xr3:uid="{88EDA574-2A6A-4CD1-B0A0-C9442EB18611}" name="Update" dataDxfId="313"/>
    <tableColumn id="12" xr3:uid="{163CEC25-A81F-49F4-980F-7E919E096B98}" name="Note" dataDxfId="312"/>
    <tableColumn id="13" xr3:uid="{8A07E86B-AA0E-4146-BC48-8430750CECBE}" name="Key" dataDxfId="311">
      <calculatedColumnFormula>PRICES[[#This Row],[Department]]&amp;PRICES[[#This Row],[Product Name]]</calculatedColumnFormula>
    </tableColumn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80B691-A4F5-4150-B318-F27DEB316B01}" name="SER_IMP" displayName="SER_IMP" ref="Q49:S97" totalsRowShown="0" headerRowDxfId="310" dataDxfId="309">
  <autoFilter ref="Q49:S97" xr:uid="{05882896-1500-44AA-B57A-94309D693C72}"/>
  <tableColumns count="3">
    <tableColumn id="3" xr3:uid="{92C48664-C7A8-4471-B9E7-B5DFF8C65264}" name="No." dataDxfId="308"/>
    <tableColumn id="1" xr3:uid="{1A7AE8B0-17BD-4434-A9D4-6853630CA431}" name="Department" dataDxfId="307"/>
    <tableColumn id="2" xr3:uid="{826EC2CE-1D5B-4BD4-9BF7-95037DF118B9}" name="Service Group" dataDxfId="306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8EC05C-A7EA-48EE-95DE-E51A313360FD}" name="POSITIONS" displayName="POSITIONS" ref="AF49:AH87" totalsRowShown="0" headerRowDxfId="305" dataDxfId="304">
  <autoFilter ref="AF49:AH87" xr:uid="{9BFCC4D9-8D62-44DD-854E-D0B82FAAB841}"/>
  <tableColumns count="3">
    <tableColumn id="3" xr3:uid="{7FF514E8-247D-4555-831D-A0B8F17A621F}" name="No." dataDxfId="303">
      <calculatedColumnFormula>COUNTIF($AG$50:$AG50, AG50)</calculatedColumnFormula>
    </tableColumn>
    <tableColumn id="1" xr3:uid="{9E510518-4345-451E-A709-5CF7FCC97A62}" name="Department" dataDxfId="302"/>
    <tableColumn id="2" xr3:uid="{34B3F9DD-58FA-4B52-B580-3447C40359EB}" name="Position" dataDxfId="301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393AC4-8905-4CCF-864B-06B3B82551E1}" name="CUS_TYPE" displayName="CUS_TYPE" ref="H2:J19" totalsRowShown="0" headerRowDxfId="300" dataDxfId="299">
  <autoFilter ref="H2:J19" xr:uid="{336ACEF2-E1D2-40D1-AC0A-20F236D85C4A}"/>
  <tableColumns count="3">
    <tableColumn id="1" xr3:uid="{A40458DB-24B5-4E59-B5CD-5B019EBC66C3}" name="No." dataDxfId="298"/>
    <tableColumn id="2" xr3:uid="{32153EAF-7251-420C-9DB1-363F27DB984A}" name="Rate" dataDxfId="297" dataCellStyle="Percent"/>
    <tableColumn id="3" xr3:uid="{354EA074-92A1-4575-868F-FBE051D27DD5}" name="Customer Type" dataDxfId="296" dataCellStyle="Perc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D3EA59-900F-4C4B-A05D-026F66C4FA78}" name="BR_TB" displayName="BR_TB" ref="H21:I31" totalsRowShown="0" headerRowDxfId="295" dataDxfId="294">
  <autoFilter ref="H21:I31" xr:uid="{5C09EEF5-FB72-4DAD-9317-0E46DCA87B4B}"/>
  <tableColumns count="2">
    <tableColumn id="1" xr3:uid="{AC09A898-AE16-4360-B458-30E4CCA10743}" name="No." dataDxfId="293"/>
    <tableColumn id="2" xr3:uid="{EEBAB6D5-CFE5-4504-A8C6-545325268C90}" name="Brand" dataDxfId="292"/>
  </tableColumns>
  <tableStyleInfo name="TableStyleDark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B9E9729-C8B1-43D5-BA70-9B9D31092C0C}" name="EX_SRC" displayName="EX_SRC" ref="A43:B47" totalsRowShown="0" headerRowDxfId="291" dataDxfId="290">
  <autoFilter ref="A43:B47" xr:uid="{E813DFE7-8C53-4B46-8495-1CAEB4D1F53F}"/>
  <tableColumns count="2">
    <tableColumn id="1" xr3:uid="{6AB4B0F9-7575-40A0-A009-671AD945039E}" name="No." dataDxfId="289"/>
    <tableColumn id="2" xr3:uid="{C45EE578-0772-401D-A2B2-09A5E417CB19}" name="Extended Sources" dataDxfId="28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3B4A936-F97A-4120-90DB-CFFCFBE92AA8}" name="CONSULT" displayName="CONSULT" ref="D41:F46" totalsRowShown="0" headerRowDxfId="287" dataDxfId="286">
  <autoFilter ref="D41:F46" xr:uid="{9070490E-8D7A-4674-92AA-585B0DECE67D}"/>
  <tableColumns count="3">
    <tableColumn id="1" xr3:uid="{393EC82B-705C-4F7C-9DDD-22D44E247502}" name="No." dataDxfId="285"/>
    <tableColumn id="2" xr3:uid="{C30AC118-7BDF-4E3B-B306-8676254F394C}" name="Resources Role" dataDxfId="284"/>
    <tableColumn id="3" xr3:uid="{9029F743-4E2B-4D98-B82E-2A3A15E21141}" name="Commission Rate" dataDxfId="283" dataCellStyle="Percent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FCF0499-B0AA-4E99-922C-8674530D3CA0}" name="RES_ROLE" displayName="RES_ROLE" ref="D2:F38" totalsRowShown="0" headerRowDxfId="282" dataDxfId="281">
  <autoFilter ref="D2:F38" xr:uid="{665F6F69-6006-415D-B55C-0D948B48564A}"/>
  <tableColumns count="3">
    <tableColumn id="1" xr3:uid="{4404EE9E-1BCA-4B9E-AC53-98C950B44E19}" name="Department" dataDxfId="280"/>
    <tableColumn id="2" xr3:uid="{0E8B30DA-DEAD-4887-933B-97F80047AF1D}" name="Resources Role" dataDxfId="279"/>
    <tableColumn id="3" xr3:uid="{D1C81BEE-2E7F-45B0-88B1-D0213B0446B3}" name="Commission Rate" dataDxfId="278" dataCellStyle="Percent"/>
  </tableColumns>
  <tableStyleInfo name="TableStyleLight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DB5909C-CFA6-4541-92BE-561776E0D66A}" name="EMPLOYEES" displayName="EMPLOYEES" ref="U49:AD372" totalsRowShown="0" headerRowDxfId="277" dataDxfId="276">
  <autoFilter ref="U49:AD372" xr:uid="{F18EAFA2-93A8-4A20-82EA-691CB8CF871E}"/>
  <tableColumns count="10">
    <tableColumn id="1" xr3:uid="{72181C1A-AABF-419D-81FC-2F56EB0A1895}" name="No." dataDxfId="275">
      <calculatedColumnFormula>COUNTIFS($V$50:$V50, EMPLOYEES[[#This Row],[Department]], $AA$50:$AA50, EMPLOYEES[[#This Row],[BỆNH VIỆN KANGNAM SÀI GÒN]])</calculatedColumnFormula>
    </tableColumn>
    <tableColumn id="2" xr3:uid="{E8C8BACE-BEDC-4740-AFCE-2290015E6EED}" name="Department" dataDxfId="274"/>
    <tableColumn id="7" xr3:uid="{DE7FEEF5-7F11-45AD-A1CC-3F8B903F041C}" name="Department (HR)" dataDxfId="273"/>
    <tableColumn id="3" xr3:uid="{C8706DF6-C190-41F1-8AAD-5ECDC6CAD32A}" name="Employee ID" dataDxfId="272"/>
    <tableColumn id="4" xr3:uid="{DE9DE7D4-0851-43F0-AD07-12341C4BF3EB}" name="Employee" dataDxfId="271"/>
    <tableColumn id="5" xr3:uid="{9CFDCE35-41B3-4253-9DCF-EDBC8F0D751C}" name="Position" dataDxfId="270"/>
    <tableColumn id="6" xr3:uid="{80F4AF80-DB20-496D-A4AE-A4AD4C119C78}" name="BỆNH VIỆN KANGNAM SÀI GÒN" dataDxfId="269"/>
    <tableColumn id="9" xr3:uid="{DD9DE02C-2EFC-4501-BBB2-EA92972D7582}" name="BỆNH VIỆN KANGNAM HÀ NỘI" dataDxfId="268"/>
    <tableColumn id="10" xr3:uid="{C95B78B9-1A01-4F29-A0BE-F25C49AC81B3}" name="BỆNH VIỆN NHA KHOA PARIS" dataDxfId="267"/>
    <tableColumn id="8" xr3:uid="{80F24CFD-346E-4905-B197-315DA94BF7D3}" name="Count_DT" dataDxfId="266">
      <calculatedColumnFormula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calculatedColumnFormula>
    </tableColumn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550A73-540B-4EA6-ACB8-C3F52AF7D5E4}" name="DEPARTMENT" displayName="DEPARTMENT" ref="L2:L9" totalsRowShown="0" headerRowDxfId="265" dataDxfId="264" dataCellStyle="Percent">
  <autoFilter ref="L2:L9" xr:uid="{858782D5-41B7-443F-8D7E-D251BEDBE081}"/>
  <tableColumns count="1">
    <tableColumn id="1" xr3:uid="{D5D521DC-A5BC-4C1D-A7CA-D7491233795F}" name="Department" dataDxfId="263" dataCellStyle="Percent"/>
  </tableColumns>
  <tableStyleInfo name="TableStyleMedium2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8CE3E79-6529-4CF0-B12E-7E7300241DB7}" name="CONSULT_PD" displayName="CONSULT_PD" ref="I41:K46" totalsRowShown="0" headerRowDxfId="262" dataDxfId="261">
  <autoFilter ref="I41:K46" xr:uid="{008BD03D-6600-4CC0-BFBF-869C187CB837}"/>
  <tableColumns count="3">
    <tableColumn id="1" xr3:uid="{A77E1989-CE8C-46FD-8622-71257981B903}" name="No." dataDxfId="260"/>
    <tableColumn id="2" xr3:uid="{0982747D-8962-461C-B51F-2BAF7D8317FB}" name="Resources Role" dataDxfId="259"/>
    <tableColumn id="3" xr3:uid="{A8FED52E-7AB7-4AC4-9B77-16FA48ECBD73}" name="Commission Rate" dataDxfId="258" dataCellStyle="Percent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A4CA3A-340B-4705-AFC1-FC55C698C932}" name="SVC_TYPE" displayName="SVC_TYPE" ref="K21:M36" totalsRowShown="0" headerRowDxfId="257" dataDxfId="256">
  <autoFilter ref="K21:M36" xr:uid="{530DF63A-6893-4039-AFDA-9036327BF819}"/>
  <tableColumns count="3">
    <tableColumn id="1" xr3:uid="{89622B8E-5ACA-4215-9424-FA8635DAC414}" name="No." dataDxfId="255"/>
    <tableColumn id="2" xr3:uid="{128D5F69-BF2A-496B-A1AD-91DBD526FD99}" name="Service Type" dataDxfId="254"/>
    <tableColumn id="3" xr3:uid="{81045C04-DDC4-420B-BDC8-281CFCD5DA03}" name="Rate" dataDxfId="253"/>
  </tableColumns>
  <tableStyleInfo name="Table Style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DD3580B-48BF-4D06-932A-5C972EF91449}" name="SER_PD" displayName="SER_PD" ref="Q42:S46" totalsRowShown="0" headerRowDxfId="252" dataDxfId="251">
  <autoFilter ref="Q42:S46" xr:uid="{ABD0AECB-EEAB-49D5-90E9-2D7A04E4FB5F}"/>
  <tableColumns count="3">
    <tableColumn id="1" xr3:uid="{0F18514B-085A-46AE-9B02-FE40E9D1564D}" name="No." dataDxfId="250"/>
    <tableColumn id="2" xr3:uid="{107FB42B-9289-4C16-87E2-7DBC6E26D32A}" name="Department" dataDxfId="249"/>
    <tableColumn id="3" xr3:uid="{64B5990C-022D-4D1F-9976-6A524FAA7969}" name="Service Group" dataDxfId="248"/>
  </tableColumns>
  <tableStyleInfo name="TableStyleMedium2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476EAC0-45BB-40AF-B90F-34EB481CEBB1}" name="ROLE100" displayName="ROLE100" ref="W42:Z45" totalsRowShown="0" headerRowDxfId="247" dataDxfId="246">
  <autoFilter ref="W42:Z45" xr:uid="{3476EAC0-45BB-40AF-B90F-34EB481CEBB1}"/>
  <tableColumns count="4">
    <tableColumn id="1" xr3:uid="{DD0ED183-DF34-49E4-B94F-5503D906023F}" name="No." dataDxfId="245"/>
    <tableColumn id="2" xr3:uid="{9AE4863D-DE5A-48AA-BD18-394425471ECA}" name="Employee ID" dataDxfId="244"/>
    <tableColumn id="3" xr3:uid="{6C8B41E4-1EE7-4699-AFAD-BD8AF1FE378B}" name="Employee" dataDxfId="243"/>
    <tableColumn id="4" xr3:uid="{3A381B37-4F09-4963-93C3-21838250BFA6}" name="Position" dataDxfId="242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014E03-1579-45F6-8B75-2FE586EC1884}" name="SALE" displayName="SALE" ref="A7:X5000" totalsRowShown="0" headerRowDxfId="228" dataDxfId="227">
  <autoFilter ref="A7:X5000" xr:uid="{AA50376C-432F-4572-BFCB-1CCCB5F7F898}"/>
  <tableColumns count="24">
    <tableColumn id="1" xr3:uid="{2BF565B0-3A8A-4701-890F-A97ABEA6FB9D}" name="No." dataDxfId="226"/>
    <tableColumn id="20" xr3:uid="{83D8CBF9-AE23-485B-BF66-667B6DA55C73}" name="Employee ID" dataDxfId="225"/>
    <tableColumn id="2" xr3:uid="{DC8A4678-0A74-4548-AAA8-494B90AD5247}" name="Employee" dataDxfId="224"/>
    <tableColumn id="23" xr3:uid="{5E0B0350-8F0B-4F35-BAB8-BA35F13C9020}" name="Department" dataDxfId="223"/>
    <tableColumn id="25" xr3:uid="{93B530D6-FF7D-4352-910C-F49D216B41D1}" name="Position" dataDxfId="222"/>
    <tableColumn id="3" xr3:uid="{60A6BE75-2EEC-43FD-9FDB-855AF23A9B5F}" name="Resources Role" dataDxfId="221"/>
    <tableColumn id="5" xr3:uid="{7CF13636-A91A-475B-AF4A-0CA67FA778EA}" name="CUSTOMER" dataDxfId="220"/>
    <tableColumn id="6" xr3:uid="{8CCE9895-E6AE-414C-A4EF-907E0B018D44}" name="Booking" dataDxfId="219"/>
    <tableColumn id="10" xr3:uid="{C526DC27-DEC2-4939-9CAC-DF4FB7247DED}" name="Order Date" dataDxfId="218"/>
    <tableColumn id="7" xr3:uid="{C12023BB-4A75-497E-A2AB-F3C9105AAE90}" name="Surgery Type" dataDxfId="217"/>
    <tableColumn id="11" xr3:uid="{3A544A15-112E-498D-A88B-83F9B85F9BF9}" name="Service Implementation" dataDxfId="216"/>
    <tableColumn id="12" xr3:uid="{1FDEFB12-277F-41AC-9457-43A8F61823E6}" name="Service Group" dataDxfId="215"/>
    <tableColumn id="13" xr3:uid="{74B66B6E-1E84-4EAB-B8A0-93B815B2885A}" name="Product Name" dataDxfId="214"/>
    <tableColumn id="14" xr3:uid="{14B7E0D7-1DAA-40E3-A0F9-997EC9BA43A0}" name="Quantity" dataDxfId="213"/>
    <tableColumn id="8" xr3:uid="{91ED32B7-A28A-473E-AF14-7E22C3E4EFBF}" name="Customer Type" dataDxfId="212"/>
    <tableColumn id="15" xr3:uid="{61DE9245-E7E3-4FDF-B3F5-9A68FC7BB01E}" name="Type" dataDxfId="211"/>
    <tableColumn id="17" xr3:uid="{12B36BC2-7DF3-4304-83B9-CC69C25AFEA4}" name="Score" dataDxfId="210"/>
    <tableColumn id="4" xr3:uid="{38F00DC2-4AC4-4047-9F77-11E4A7B97B72}" name="ReScore" dataDxfId="209">
      <calculatedColumnFormula>rescore</calculatedColumnFormula>
    </tableColumn>
    <tableColumn id="9" xr3:uid="{E4B6F1E7-D73C-46C4-9DD6-3E7FF1AFDE3E}" name="Price" dataDxfId="208">
      <calculatedColumnFormula>price</calculatedColumnFormula>
    </tableColumn>
    <tableColumn id="22" xr3:uid="{2D22A4CB-EA6B-413A-86BF-3F872BF01DDD}" name="Paid Amount (Base)" dataDxfId="207"/>
    <tableColumn id="16" xr3:uid="{B8641641-EA48-4AAE-9F7B-BE5467876EA5}" name="Lead Sources" dataDxfId="206"/>
    <tableColumn id="18" xr3:uid="{01715BF4-28FD-418E-8C1D-A9E7157FDBCF}" name="Extended Sources" dataDxfId="205"/>
    <tableColumn id="19" xr3:uid="{A3884DF6-73A2-43F9-B54B-B71D6DC64299}" name="Commission" dataDxfId="204">
      <calculatedColumnFormula>commission</calculatedColumnFormula>
    </tableColumn>
    <tableColumn id="21" xr3:uid="{51AF22D0-2EA6-44EB-BF74-8C4E84C14F2C}" name="Note" dataDxfId="203"/>
  </tableColumns>
  <tableStyleInfo name="StyleKN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FC548F7-8009-4F50-8A8C-831F32334AAF}" name="SALE_PD" displayName="SALE_PD" ref="A7:X5000" totalsRowShown="0" headerRowDxfId="192" dataDxfId="191">
  <autoFilter ref="A7:X5000" xr:uid="{2EFD396B-BD6E-4C93-A1AB-0D68859243BB}"/>
  <tableColumns count="24">
    <tableColumn id="1" xr3:uid="{44E1A9FC-79A5-4D44-8065-13183E762705}" name="No." dataDxfId="190"/>
    <tableColumn id="2" xr3:uid="{A8C9AF2D-12DC-4E82-B28C-A71F7981271E}" name="Employee ID" dataDxfId="189"/>
    <tableColumn id="3" xr3:uid="{DB52372A-DF04-4730-AB72-DF350F12183D}" name="Employee" dataDxfId="188"/>
    <tableColumn id="4" xr3:uid="{595C9470-6EC2-41BB-A9A0-F9AAA8B24D0A}" name="Department" dataDxfId="187"/>
    <tableColumn id="5" xr3:uid="{54E06EB6-27CC-4F04-8837-947B18D64641}" name="Position" dataDxfId="186"/>
    <tableColumn id="28" xr3:uid="{BE293040-F454-4A01-996B-72FE89D6A328}" name="Resources Role" dataDxfId="185"/>
    <tableColumn id="7" xr3:uid="{9E54892B-1563-4DA0-89BC-25F0AA10A878}" name="CUSTOMER" dataDxfId="184"/>
    <tableColumn id="8" xr3:uid="{C572C05C-8387-4D1E-9CBE-9677E337F8D9}" name="Booking" dataDxfId="183"/>
    <tableColumn id="10" xr3:uid="{89D76816-FCC9-400B-AD98-B1665947F633}" name="Order Date" dataDxfId="182"/>
    <tableColumn id="11" xr3:uid="{5A19528C-B08B-4AD4-B9DD-7EEC228B1480}" name="Surgery Type" dataDxfId="181"/>
    <tableColumn id="12" xr3:uid="{D8FC1260-17EA-406F-AD86-07A57C2A120F}" name="Service Implementation" dataDxfId="180"/>
    <tableColumn id="13" xr3:uid="{5AA4939C-BF08-4053-B98C-F4D4F9E238D2}" name="Service Group" dataDxfId="179"/>
    <tableColumn id="14" xr3:uid="{86179DD2-9363-4F05-8067-FC6772B4896F}" name="Product Name" dataDxfId="178"/>
    <tableColumn id="16" xr3:uid="{3DE4ED15-D01F-41F4-8CB6-A5C77C561A97}" name="Quantity" dataDxfId="177"/>
    <tableColumn id="15" xr3:uid="{57E8DA57-182F-43A3-BC4D-1341FD9EDCC0}" name="Customer Type" dataDxfId="176"/>
    <tableColumn id="17" xr3:uid="{F0ECB94B-735C-49C6-A8BE-A37E5042890F}" name="Type" dataDxfId="175"/>
    <tableColumn id="18" xr3:uid="{A9A374DF-446C-45A3-AB9A-8E128BBDD315}" name="Score" dataDxfId="174"/>
    <tableColumn id="19" xr3:uid="{B4F0C6D2-1E84-4116-9BCC-739BFE7637F9}" name="ReScore" dataDxfId="173"/>
    <tableColumn id="20" xr3:uid="{0556CF38-1127-49A3-8C05-2A0BA32D2B2A}" name="Price" dataDxfId="172"/>
    <tableColumn id="6" xr3:uid="{07187E87-3054-4369-91AE-E4E9EB472A06}" name="Paid Amount (Base)" dataDxfId="171"/>
    <tableColumn id="21" xr3:uid="{41285BC6-1ACC-411C-9BF8-BF7AEA069621}" name="Lead Sources" dataDxfId="170"/>
    <tableColumn id="27" xr3:uid="{4E2233E4-7669-41C7-A72E-C22A191D6348}" name="Extended Sources" dataDxfId="169"/>
    <tableColumn id="22" xr3:uid="{47C77D57-6AE7-4061-8F6C-81F1ECAB9F5B}" name="Commission" dataDxfId="168"/>
    <tableColumn id="23" xr3:uid="{63799E46-EC41-48BB-99D4-3F0BB5198DBB}" name="Note" dataDxfId="167"/>
  </tableColumns>
  <tableStyleInfo name="StylePD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6B6E33-8D7D-4FE2-95AB-71BE3EEFF50E}" name="SERVICE" displayName="SERVICE" ref="A7:Z7413" totalsRowShown="0" headerRowDxfId="153" dataDxfId="152">
  <autoFilter ref="A7:Z7413" xr:uid="{A5700D05-57FF-41DE-A6A9-B0E0D13B33CB}"/>
  <tableColumns count="26">
    <tableColumn id="1" xr3:uid="{8CBBCBFE-ED99-47DB-80C7-CD9F7F2D17C8}" name="No." dataDxfId="151"/>
    <tableColumn id="2" xr3:uid="{C9832210-6C86-4F2D-A12E-FAACAC241A83}" name="Employee ID" dataDxfId="150"/>
    <tableColumn id="3" xr3:uid="{B766447D-F06B-4339-8155-C67F6C5893CB}" name="Employee" dataDxfId="149"/>
    <tableColumn id="4" xr3:uid="{2815B4B5-19FC-43B6-B029-8C282C4C7EAC}" name="Department" dataDxfId="148"/>
    <tableColumn id="6" xr3:uid="{AD759E44-E465-4CBD-B312-E5A15231628B}" name="Position" dataDxfId="147"/>
    <tableColumn id="5" xr3:uid="{8C9A855D-DF85-401F-9EF9-E9BADAED62B0}" name="Resources Role" dataDxfId="146"/>
    <tableColumn id="7" xr3:uid="{0BA2DF96-3939-49F7-8F16-797221664A5C}" name="CUSTOMER" dataDxfId="145"/>
    <tableColumn id="8" xr3:uid="{7B7CC730-15D2-46BC-843F-4CE26BDB2E29}" name="Booking" dataDxfId="144"/>
    <tableColumn id="9" xr3:uid="{7ADCA0A1-A93B-46EB-B054-2A9964485178}" name="Order ID" dataDxfId="143"/>
    <tableColumn id="10" xr3:uid="{755CFC74-B354-48BE-854F-FED11FBF70CC}" name="Order Date" dataDxfId="142"/>
    <tableColumn id="11" xr3:uid="{EB82C260-DD6B-4C54-862D-2974E6CD2612}" name="Surgery Type" dataDxfId="141"/>
    <tableColumn id="12" xr3:uid="{9141BF10-D819-44DE-BD34-F199F541F3F1}" name="Service Implementation" dataDxfId="140"/>
    <tableColumn id="13" xr3:uid="{D6DECA51-2DBB-4D19-BCE8-B445F4973C59}" name="Service Group" dataDxfId="139"/>
    <tableColumn id="14" xr3:uid="{1D9E8F78-9120-4AD4-BFD8-70BE86597C2A}" name="Product Name" dataDxfId="138"/>
    <tableColumn id="24" xr3:uid="{705A2509-3C57-4E80-AAE1-E3045B32D24A}" name="Quantity" dataDxfId="137"/>
    <tableColumn id="15" xr3:uid="{E42F2C79-84A3-4168-81C4-2FEAE3D91CAC}" name="Customer Type" dataDxfId="136"/>
    <tableColumn id="17" xr3:uid="{36FAA758-E532-427E-8378-0A850F061EA4}" name="Type" dataDxfId="135"/>
    <tableColumn id="18" xr3:uid="{949710A3-9056-41C2-A18C-2630AD39EDBE}" name="Score" dataDxfId="134"/>
    <tableColumn id="19" xr3:uid="{F8F3C7FE-11E2-413B-AEFF-C24FF03C45ED}" name="ReScore" dataDxfId="133"/>
    <tableColumn id="28" xr3:uid="{06EDB454-2243-4DEF-9736-467CF6282E9F}" name="OT" dataDxfId="132"/>
    <tableColumn id="20" xr3:uid="{70F2F381-D6D1-4CA5-B8E1-AB6327B91A12}" name="Price" dataDxfId="131"/>
    <tableColumn id="21" xr3:uid="{826F8F2C-1566-4F9C-9245-CE8546DA5AE8}" name="Brand" dataDxfId="130"/>
    <tableColumn id="23" xr3:uid="{F24A1FD9-D6BF-4BEE-9A3B-209CAF0A8AC9}" name="Note" dataDxfId="129"/>
    <tableColumn id="16" xr3:uid="{57FE5693-A37B-4100-8778-2D378FC2C60A}" name="Product ID" dataDxfId="128"/>
    <tableColumn id="22" xr3:uid="{AB89083A-CE83-4A54-A34C-C57B7DF19EA7}" name="Count_Eid" dataDxfId="127">
      <calculatedColumnFormula>COUNTIFS(OFFSET($B$10, 0, 0, ROW()-9, 1), SERVICE[[#This Row],[Employee ID]], OFFSET($F$10, 0, 0, ROW()-9, 1), SERVICE[[#This Row],[Resources Role]])</calculatedColumnFormula>
    </tableColumn>
    <tableColumn id="26" xr3:uid="{45EB4B33-8ED8-4568-9699-5E76B67F7F9D}" name="Count_Cus" dataDxfId="126">
      <calculatedColumnFormula>COUNTIFS(OFFSET($F$10, 0, 0, ROW()-9, 1), SERVICE[[#This Row],[Resources Role]], OFFSET($H$10, 0, 0, ROW()-9, 1), SERVICE[[#This Row],[Booking]])</calculatedColumnFormula>
    </tableColumn>
  </tableColumns>
  <tableStyleInfo name="Table_Or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BE791F2-A497-49E6-A685-9FD7A816D744}" name="CUSTOMER" displayName="CUSTOMER" ref="A7:AC4003" totalsRowShown="0" headerRowDxfId="109" dataDxfId="108">
  <autoFilter ref="A7:AC4003" xr:uid="{91414746-BE1A-4052-AEB3-A4E675E6AE3F}"/>
  <tableColumns count="29">
    <tableColumn id="21" xr3:uid="{57E7B9F1-1938-478C-9142-01D2AD78F9C3}" name="No." dataDxfId="107"/>
    <tableColumn id="2" xr3:uid="{F7B1AAC3-B0C3-4774-ABE5-21ACB9C7DBE6}" name="Employee ID" dataDxfId="106"/>
    <tableColumn id="3" xr3:uid="{7A073F78-F884-4F00-8609-7556B58A5BA5}" name="Employee" dataDxfId="105"/>
    <tableColumn id="4" xr3:uid="{D8115A31-953B-4D80-BED9-F8192605912F}" name="Department" dataDxfId="104"/>
    <tableColumn id="19" xr3:uid="{FC8B01BC-E42B-4424-87B2-7BDA6AAA35A2}" name="Position" dataDxfId="103">
      <calculatedColumnFormula>position</calculatedColumnFormula>
    </tableColumn>
    <tableColumn id="6" xr3:uid="{D165350F-D4D2-41D2-841A-0E53F24BFA39}" name="Service Type" dataDxfId="102"/>
    <tableColumn id="7" xr3:uid="{7D1DFF58-5222-41B8-97F5-4CB5990C8868}" name="CUSTOMER" dataDxfId="101"/>
    <tableColumn id="8" xr3:uid="{0BA6EA71-BA23-46EC-BDBF-E98B37D354F0}" name="Booking" dataDxfId="100"/>
    <tableColumn id="9" xr3:uid="{1835140A-B614-488C-ACA7-D5291D4DF0F1}" name="Order ID" dataDxfId="99"/>
    <tableColumn id="10" xr3:uid="{5AD3C99E-A045-4A9F-88AA-1BF5CE1B2B65}" name="Order Date" dataDxfId="98"/>
    <tableColumn id="11" xr3:uid="{4E1E1580-C9FF-43F7-900E-B3EC98B3E197}" name="Surgery Type" dataDxfId="97"/>
    <tableColumn id="12" xr3:uid="{6D9F744A-C0A5-477A-BA18-DA8AA8982F5B}" name="Service Implementation" dataDxfId="96"/>
    <tableColumn id="13" xr3:uid="{5029CB02-D69F-4153-8067-4AD72744923B}" name="Service Group" dataDxfId="95"/>
    <tableColumn id="14" xr3:uid="{BA7FEC33-9109-4AE0-AF76-F6C6D4584526}" name="Product Name" dataDxfId="94"/>
    <tableColumn id="27" xr3:uid="{C9874284-B969-4B5B-B29C-22DB9C04AD21}" name="Quantity" dataDxfId="93"/>
    <tableColumn id="30" xr3:uid="{08D96A9B-A05D-493F-AD37-3C5695846382}" name="Score (Inpatient)" dataDxfId="92">
      <calculatedColumnFormula>rescore_patient</calculatedColumnFormula>
    </tableColumn>
    <tableColumn id="20" xr3:uid="{87E9A621-FB4F-4D7E-993E-3D22960DB7C9}" name="No. Inpatient" dataDxfId="91">
      <calculatedColumnFormula>quantity</calculatedColumnFormula>
    </tableColumn>
    <tableColumn id="1" xr3:uid="{10B3EE5D-75A8-45AE-B563-DBB4CB1C8803}" name="is_speciality" dataDxfId="90"/>
    <tableColumn id="16" xr3:uid="{7A66EE12-47E2-4B2B-B716-CB538A856616}" name="Customer Type" dataDxfId="89"/>
    <tableColumn id="17" xr3:uid="{A31DA77E-ECB4-444A-96CA-7D9FAF86E060}" name="Drug Type" dataDxfId="88"/>
    <tableColumn id="23" xr3:uid="{08588097-0903-48CD-B273-39273B937FDD}" name="Survey" dataDxfId="87"/>
    <tableColumn id="26" xr3:uid="{15B3CDE0-D131-487F-857B-05491F6B774A}" name="Survey Detail" dataDxfId="86"/>
    <tableColumn id="25" xr3:uid="{463EA8C3-C0E0-4485-AD24-DC000A5FC16F}" name="Status" dataDxfId="85"/>
    <tableColumn id="24" xr3:uid="{AA98C9CA-DD00-4426-B954-00A5AF952207}" name="Satisfied Service" dataDxfId="84"/>
    <tableColumn id="18" xr3:uid="{9ED75EF2-91F1-492C-A21C-6FCD0DCCD858}" name="Note" dataDxfId="83"/>
    <tableColumn id="28" xr3:uid="{8BE05A33-6C9E-4DEF-8F1B-516E778BD778}" name="Count Cus" dataDxfId="82">
      <calculatedColumnFormula>_xlfn.IFS(AND(ISNUMBER(SEARCH("N?m l*", CUSTOMER[[#This Row],[Service Type]], 1)), CUSTOMER[[#This Row],[Count ST]] = TRUE), CUSTOMER[[#This Row],[No. Inpatient]], AND($AA8:$AA$10 = TRUE, COUNTIFS($H8:$H$10, CUSTOMER[[#This Row],[Booking]], $J8:$J$10, CUSTOMER[[#This Row],[Order Date]], $F8:$F$10, "&lt;&gt;"&amp;"N?m l*")=1), 1, TRUE,  "")</calculatedColumnFormula>
    </tableColumn>
    <tableColumn id="22" xr3:uid="{998EA4AE-A3EA-4373-A145-5E88F4BDEC6E}" name="Count ST" dataDxfId="81">
      <calculatedColumnFormula>IF(COUNTIFS($H8:$H$10, CUSTOMER[[#This Row],[Booking]], $J8:$J$10, CUSTOMER[[#This Row],[Order Date]]) = 1, 1, "")</calculatedColumnFormula>
    </tableColumn>
    <tableColumn id="5" xr3:uid="{6DEF1425-9296-4224-8534-46799DEC9DB2}" name="Customer Code" dataDxfId="80"/>
    <tableColumn id="15" xr3:uid="{D97B7DD0-64FB-4233-8436-655DC946E501}" name="Count Emp" dataDxfId="79">
      <calculatedColumnFormula>COUNTIF(OFFSET($B$10, 0, 0, ROW()-9, 1), CUSTOMER[[#This Row],[Employee ID]])</calculatedColumnFormula>
    </tableColumn>
  </tableColumns>
  <tableStyleInfo name="TableStyleLight1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C94E383-C696-44D9-853B-71461FB5F60F}" name="KPI" displayName="KPI" ref="A7:AB190" totalsRowShown="0" headerRowDxfId="64" dataDxfId="63">
  <autoFilter ref="A7:AB190" xr:uid="{48EB322E-2983-4464-81E5-B22993B4A6A7}"/>
  <tableColumns count="28">
    <tableColumn id="1" xr3:uid="{5B31608C-BBE7-4052-A698-224437B696FC}" name="No." dataDxfId="62"/>
    <tableColumn id="2" xr3:uid="{CA1534E3-0837-48E8-858A-95EB6AA9F52E}" name="Employee ID" dataDxfId="61"/>
    <tableColumn id="3" xr3:uid="{604D2FBB-E0D0-4E89-B0E2-7C88B813FA1C}" name="Employee" dataDxfId="60"/>
    <tableColumn id="11" xr3:uid="{35383E4C-745A-4273-8EF2-5A7C0C1EB991}" name="Department" dataDxfId="59"/>
    <tableColumn id="12" xr3:uid="{845A99FB-9BB2-443F-BA94-201E92B3E563}" name="Position" dataDxfId="58"/>
    <tableColumn id="7" xr3:uid="{E77B9F05-A306-4949-A045-0ED86CB03055}" name="Score For Sale" dataDxfId="57"/>
    <tableColumn id="4" xr3:uid="{8D27649F-E067-4BA7-A884-8281518A7587}" name="Surgery (On)" dataDxfId="56"/>
    <tableColumn id="21" xr3:uid="{D0421938-0CD0-4E38-AA9E-EC60363E9279}" name="Surgery (Off)" dataDxfId="55"/>
    <tableColumn id="5" xr3:uid="{7780FC8D-03D1-40E8-89CF-00DD2B44AD32}" name="Laser (On)" dataDxfId="54"/>
    <tableColumn id="22" xr3:uid="{E1C2EDA2-0094-470A-9BA0-5C23D0F1DEA5}" name="Laser (Off)" dataDxfId="53"/>
    <tableColumn id="6" xr3:uid="{5E26E529-151F-4C1C-9ABD-58373033B94A}" name="Spa (On)" dataDxfId="52"/>
    <tableColumn id="23" xr3:uid="{AB02C483-C877-4432-B9F5-DD4AEBF46502}" name="Spa (Off)" dataDxfId="51"/>
    <tableColumn id="14" xr3:uid="{D83E5652-879F-48AC-9007-13029F71C116}" name="Room" dataDxfId="50"/>
    <tableColumn id="8" xr3:uid="{4415C5C5-E8C2-4E77-B0B2-493471EECBCE}" name="Product" dataDxfId="49"/>
    <tableColumn id="9" xr3:uid="{A40DA228-0CFC-498E-9DFF-1A00175C3D17}" name="Dentistry" dataDxfId="48"/>
    <tableColumn id="15" xr3:uid="{574DA864-2485-4B33-8B17-195AF70FAB0C}" name="Re-exam" dataDxfId="47"/>
    <tableColumn id="17" xr3:uid="{032C711D-9953-4DC9-A6FC-9C2619602865}" name="Laser (Service)" dataDxfId="46"/>
    <tableColumn id="16" xr3:uid="{C50AB0EC-EA63-40F3-97B8-E55857F2CC58}" name="Spa (Service)" dataDxfId="45"/>
    <tableColumn id="19" xr3:uid="{2009E058-88E4-425E-80D6-EB1CF6424B07}" name="Tatoo" dataDxfId="44"/>
    <tableColumn id="10" xr3:uid="{03021274-1A66-4FB0-9FE6-A1E575C44106}" name="Surgery (Service)" dataDxfId="43"/>
    <tableColumn id="27" xr3:uid="{BC50859D-FB3B-4477-8013-FD3E5CB9025F}" name="Total Score" dataDxfId="42"/>
    <tableColumn id="13" xr3:uid="{4EA64C4A-D02D-4997-9E05-473818CA79C8}" name="No. Major Surgery" dataDxfId="41"/>
    <tableColumn id="18" xr3:uid="{3737FBCD-92AC-4C5A-88EE-73141CABD0D1}" name="Major Surgery" dataDxfId="40"/>
    <tableColumn id="20" xr3:uid="{369DCB17-8DE9-4077-AA1D-DFE695CABB7C}" name="No. MS" dataDxfId="39"/>
    <tableColumn id="24" xr3:uid="{1ED61419-FBD7-4C0B-A2B6-94B4A58774AD}" name="Minor Surgery" dataDxfId="38"/>
    <tableColumn id="25" xr3:uid="{A978AE17-95C8-4278-83C9-610C1ECDC5C7}" name="No. MS2" dataDxfId="37">
      <calculatedColumnFormula>SUMIFS(SERVICE[Quantity], SERVICE[Employee ID], KPI[[#This Row],[Employee ID]], SERVICE[Surgery Type], IF($D$2="CN HÀ NỘI", "Tiểu phẫu"&amp;"*", "*Lầu 6*"))</calculatedColumnFormula>
    </tableColumn>
    <tableColumn id="26" xr3:uid="{D42D1AA4-2F90-4E37-B401-5943EFE7BF78}" name="Minor Surgery2" dataDxfId="36">
      <calculatedColumnFormula>SUMIFS(SERVICE[ReScore], SERVICE[Employee ID], KPI[[#This Row],[Employee ID]], SERVICE[Surgery Type], IF($D$2="CN HÀ NỘI", "Tiểu phẫu"&amp;"*", "*Lầu 6*"))</calculatedColumnFormula>
    </tableColumn>
    <tableColumn id="29" xr3:uid="{22A70512-2378-4E7C-B1A5-FDB8EE1033EF}" name="Evaluation" dataDxfId="35">
      <calculatedColumnFormula>SUMIFS(CUSTOMER[No. Inpatient], CUSTOMER[Employee ID], KPI[[#This Row],[Employee ID]])</calculatedColumnFormula>
    </tableColumn>
  </tableColumns>
  <tableStyleInfo name="KPI 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FC7834F-990A-4AC7-B0D7-213E38FD1F3C}" name="DENTISTRY" displayName="DENTISTRY" ref="A7:T21" totalsRowShown="0" headerRowDxfId="21" dataDxfId="20">
  <autoFilter ref="A7:T21" xr:uid="{A7D5E7F0-7CC9-4472-8317-6488F6FD0D02}"/>
  <tableColumns count="20">
    <tableColumn id="1" xr3:uid="{F253DD48-1B1B-4E3E-8F0E-8FD3124C102B}" name="No." dataDxfId="19"/>
    <tableColumn id="2" xr3:uid="{725BD22B-E7E3-4D2E-8119-2BE4E95C205F}" name="Employee ID" dataDxfId="18"/>
    <tableColumn id="3" xr3:uid="{BDC95074-E474-4EFA-BF28-0260923AE09A}" name="Employee" dataDxfId="17"/>
    <tableColumn id="4" xr3:uid="{0B406971-CFEE-4B66-BA72-90A6BC598BC7}" name="Department" dataDxfId="16"/>
    <tableColumn id="5" xr3:uid="{BBFF88AD-2E92-44BE-B97E-5C1A5086DC38}" name="Position" dataDxfId="15"/>
    <tableColumn id="6" xr3:uid="{96778256-426D-4532-88EE-15591513B4B4}" name="Resources Role" dataDxfId="14"/>
    <tableColumn id="7" xr3:uid="{76F46D13-C53C-4F14-8513-6F939701C915}" name="Customer" dataDxfId="13"/>
    <tableColumn id="8" xr3:uid="{E26ED4B2-5FC3-48CA-83CE-DB14840BDEC7}" name="Booking" dataDxfId="12"/>
    <tableColumn id="9" xr3:uid="{4DF7AE48-C912-4E64-9E52-4440D5C1D074}" name="Order Date" dataDxfId="11"/>
    <tableColumn id="10" xr3:uid="{7B91948B-37CB-4BAC-AC9A-234312E4F8EF}" name="Service Group" dataDxfId="10"/>
    <tableColumn id="11" xr3:uid="{D4FAC2DC-54C8-4D17-B1AA-F0736F2AC017}" name="Product Name" dataDxfId="9"/>
    <tableColumn id="12" xr3:uid="{E3AB9B04-2AEC-4CC1-825E-344CD4026D32}" name="Quantity" dataDxfId="8"/>
    <tableColumn id="13" xr3:uid="{3D0243C4-B59B-4568-89B4-FA5ED514C49E}" name="Customer Type" dataDxfId="7"/>
    <tableColumn id="14" xr3:uid="{5F632196-BB7E-4E15-B40E-6F73F5AE69AD}" name="Type" dataDxfId="6"/>
    <tableColumn id="15" xr3:uid="{6A963F18-BC0D-48B7-9ACC-1B60513FB639}" name="Paid Amount (Base)" dataDxfId="5"/>
    <tableColumn id="16" xr3:uid="{5BAB26FF-9B72-4C08-8952-F037B4C6A910}" name="Price" dataDxfId="4"/>
    <tableColumn id="17" xr3:uid="{69008CA8-C388-44B9-98CD-7D9EAE3021C3}" name="Lead Sources" dataDxfId="3"/>
    <tableColumn id="18" xr3:uid="{0F0485CB-86AA-4DDE-80D5-63D2F2A44272}" name="Extended Sources" dataDxfId="2"/>
    <tableColumn id="19" xr3:uid="{D3C7E220-0FFD-4966-B5B1-A6A1F8687006}" name="Commission" dataDxfId="1"/>
    <tableColumn id="20" xr3:uid="{6B25C2D3-A0FD-462E-98B6-606FE82F7209}" name="Note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drawing" Target="../drawings/drawing1.xml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1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table" Target="../tables/table1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table" Target="../tables/table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table" Target="../tables/table1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BF81-C866-4D03-ADD1-DB8CB725BA92}">
  <sheetPr codeName="Sheet2"/>
  <dimension ref="A1:AH988"/>
  <sheetViews>
    <sheetView topLeftCell="B1" workbookViewId="0">
      <pane xSplit="2" ySplit="49" topLeftCell="D50" activePane="bottomRight" state="frozen"/>
      <selection activeCell="B1" sqref="B1"/>
      <selection pane="topRight" activeCell="D1" sqref="D1"/>
      <selection pane="bottomLeft" activeCell="B50" sqref="B50"/>
      <selection pane="bottomRight" activeCell="B55" sqref="B55"/>
    </sheetView>
  </sheetViews>
  <sheetFormatPr defaultRowHeight="15" x14ac:dyDescent="0.2"/>
  <cols>
    <col min="1" max="1" width="6.140625" style="72" hidden="1" customWidth="1"/>
    <col min="2" max="2" width="84.85546875" style="72" customWidth="1"/>
    <col min="3" max="3" width="10.85546875" style="336" bestFit="1" customWidth="1"/>
    <col min="4" max="4" width="15" style="72" customWidth="1"/>
    <col min="5" max="5" width="34.42578125" style="72" customWidth="1"/>
    <col min="6" max="6" width="11.42578125" style="72" customWidth="1"/>
    <col min="7" max="7" width="9.140625" style="72" customWidth="1"/>
    <col min="8" max="8" width="8.85546875" style="62" customWidth="1"/>
    <col min="9" max="9" width="14.42578125" style="72" customWidth="1"/>
    <col min="10" max="10" width="24.42578125" style="72" customWidth="1"/>
    <col min="11" max="11" width="26.140625" style="72" customWidth="1"/>
    <col min="12" max="12" width="32.7109375" style="90" hidden="1" customWidth="1"/>
    <col min="13" max="13" width="12.42578125" style="91" hidden="1" customWidth="1"/>
    <col min="14" max="14" width="26.42578125" style="72" hidden="1" customWidth="1"/>
    <col min="15" max="15" width="9.42578125" style="62" hidden="1" customWidth="1"/>
    <col min="16" max="16" width="8.85546875" style="72" hidden="1" customWidth="1"/>
    <col min="17" max="17" width="9.140625" style="72" hidden="1" customWidth="1"/>
    <col min="18" max="18" width="15.5703125" style="72" hidden="1" customWidth="1"/>
    <col min="19" max="19" width="30.7109375" style="62" hidden="1" customWidth="1"/>
    <col min="20" max="20" width="17.5703125" style="72" hidden="1" customWidth="1"/>
    <col min="21" max="21" width="7.7109375" style="72" hidden="1" customWidth="1"/>
    <col min="22" max="22" width="19.140625" style="72" hidden="1" customWidth="1"/>
    <col min="23" max="23" width="21.5703125" style="72" hidden="1" customWidth="1"/>
    <col min="24" max="24" width="16.42578125" style="72" hidden="1" customWidth="1"/>
    <col min="25" max="25" width="28.5703125" style="72" hidden="1" customWidth="1"/>
    <col min="26" max="26" width="33.7109375" style="72" hidden="1" customWidth="1"/>
    <col min="27" max="27" width="22.28515625" style="62" hidden="1" customWidth="1"/>
    <col min="28" max="28" width="20.85546875" style="62" hidden="1" customWidth="1"/>
    <col min="29" max="29" width="19.28515625" style="62" hidden="1" customWidth="1"/>
    <col min="30" max="30" width="9.42578125" style="72" hidden="1" customWidth="1"/>
    <col min="31" max="31" width="22" style="72" hidden="1" customWidth="1"/>
    <col min="32" max="32" width="18.5703125" style="72" hidden="1" customWidth="1"/>
    <col min="33" max="33" width="14" style="72" hidden="1" customWidth="1"/>
    <col min="34" max="34" width="17.140625" style="72" customWidth="1"/>
    <col min="35" max="35" width="41.28515625" style="72" customWidth="1"/>
    <col min="36" max="16384" width="9.140625" style="72"/>
  </cols>
  <sheetData>
    <row r="1" spans="1:24" ht="23.25" customHeight="1" x14ac:dyDescent="0.25">
      <c r="A1" s="88" t="s">
        <v>473</v>
      </c>
      <c r="C1" s="89"/>
    </row>
    <row r="2" spans="1:24" ht="20.25" hidden="1" customHeight="1" x14ac:dyDescent="0.2">
      <c r="A2" s="62" t="s">
        <v>1</v>
      </c>
      <c r="B2" s="62" t="s">
        <v>24</v>
      </c>
      <c r="D2" s="72" t="s">
        <v>27</v>
      </c>
      <c r="E2" s="72" t="s">
        <v>12</v>
      </c>
      <c r="F2" s="72" t="s">
        <v>443</v>
      </c>
      <c r="H2" s="62" t="s">
        <v>1</v>
      </c>
      <c r="I2" s="62" t="s">
        <v>458</v>
      </c>
      <c r="J2" s="62" t="s">
        <v>13</v>
      </c>
      <c r="L2" s="90" t="s">
        <v>27</v>
      </c>
      <c r="R2" s="62"/>
      <c r="S2" s="72"/>
    </row>
    <row r="3" spans="1:24" hidden="1" x14ac:dyDescent="0.25">
      <c r="A3" s="62">
        <v>1</v>
      </c>
      <c r="B3" s="72" t="s">
        <v>2836</v>
      </c>
      <c r="C3" s="92"/>
      <c r="D3" s="72" t="s">
        <v>29</v>
      </c>
      <c r="E3" s="72" t="s">
        <v>560</v>
      </c>
      <c r="F3" s="93">
        <v>1</v>
      </c>
      <c r="H3" s="62">
        <v>1</v>
      </c>
      <c r="I3" s="94">
        <v>1</v>
      </c>
      <c r="J3" s="72" t="s">
        <v>498</v>
      </c>
      <c r="L3" s="90" t="s">
        <v>574</v>
      </c>
      <c r="R3" s="62"/>
      <c r="S3" s="72"/>
    </row>
    <row r="4" spans="1:24" hidden="1" x14ac:dyDescent="0.25">
      <c r="A4" s="62">
        <v>2</v>
      </c>
      <c r="B4" s="72" t="s">
        <v>2837</v>
      </c>
      <c r="C4" s="95"/>
      <c r="D4" s="72" t="s">
        <v>29</v>
      </c>
      <c r="E4" s="72" t="s">
        <v>561</v>
      </c>
      <c r="F4" s="93">
        <v>1</v>
      </c>
      <c r="H4" s="62">
        <v>2</v>
      </c>
      <c r="I4" s="94">
        <v>1</v>
      </c>
      <c r="J4" s="72" t="s">
        <v>499</v>
      </c>
      <c r="L4" s="90" t="s">
        <v>30</v>
      </c>
      <c r="R4" s="62"/>
      <c r="S4" s="72"/>
    </row>
    <row r="5" spans="1:24" hidden="1" x14ac:dyDescent="0.25">
      <c r="A5" s="62">
        <v>3</v>
      </c>
      <c r="B5" s="72" t="s">
        <v>2829</v>
      </c>
      <c r="C5" s="95"/>
      <c r="D5" s="72" t="s">
        <v>29</v>
      </c>
      <c r="E5" s="72" t="s">
        <v>2468</v>
      </c>
      <c r="F5" s="93">
        <v>1</v>
      </c>
      <c r="H5" s="62">
        <v>3</v>
      </c>
      <c r="I5" s="94">
        <v>1</v>
      </c>
      <c r="J5" s="72" t="s">
        <v>451</v>
      </c>
      <c r="L5" s="90" t="s">
        <v>29</v>
      </c>
      <c r="R5" s="62"/>
      <c r="S5" s="72"/>
    </row>
    <row r="6" spans="1:24" hidden="1" x14ac:dyDescent="0.25">
      <c r="A6" s="62">
        <v>4</v>
      </c>
      <c r="B6" s="72" t="s">
        <v>2838</v>
      </c>
      <c r="C6" s="95"/>
      <c r="D6" s="72" t="s">
        <v>29</v>
      </c>
      <c r="E6" s="72" t="s">
        <v>2469</v>
      </c>
      <c r="F6" s="93">
        <v>0</v>
      </c>
      <c r="H6" s="62">
        <v>4</v>
      </c>
      <c r="I6" s="94">
        <v>1</v>
      </c>
      <c r="J6" s="72" t="s">
        <v>452</v>
      </c>
      <c r="L6" s="90" t="s">
        <v>36</v>
      </c>
      <c r="R6" s="62"/>
      <c r="S6" s="72"/>
    </row>
    <row r="7" spans="1:24" hidden="1" x14ac:dyDescent="0.25">
      <c r="A7" s="62">
        <v>5</v>
      </c>
      <c r="B7" s="72" t="s">
        <v>2839</v>
      </c>
      <c r="C7" s="95"/>
      <c r="D7" s="72" t="s">
        <v>29</v>
      </c>
      <c r="E7" s="72" t="s">
        <v>474</v>
      </c>
      <c r="F7" s="93">
        <v>1</v>
      </c>
      <c r="H7" s="62">
        <v>5</v>
      </c>
      <c r="I7" s="94">
        <v>1</v>
      </c>
      <c r="J7" s="72" t="s">
        <v>505</v>
      </c>
      <c r="L7" s="90" t="s">
        <v>33</v>
      </c>
      <c r="R7" s="62"/>
      <c r="S7" s="72"/>
    </row>
    <row r="8" spans="1:24" hidden="1" x14ac:dyDescent="0.25">
      <c r="A8" s="62">
        <v>6</v>
      </c>
      <c r="B8" s="72" t="s">
        <v>2832</v>
      </c>
      <c r="C8" s="95"/>
      <c r="D8" s="72" t="s">
        <v>29</v>
      </c>
      <c r="E8" s="72" t="s">
        <v>2470</v>
      </c>
      <c r="F8" s="93">
        <v>0</v>
      </c>
      <c r="H8" s="62">
        <v>6</v>
      </c>
      <c r="I8" s="94">
        <v>-0.5</v>
      </c>
      <c r="J8" s="72" t="s">
        <v>867</v>
      </c>
      <c r="L8" s="96" t="s">
        <v>439</v>
      </c>
      <c r="R8" s="62"/>
      <c r="S8" s="72"/>
    </row>
    <row r="9" spans="1:24" hidden="1" x14ac:dyDescent="0.25">
      <c r="A9" s="62">
        <v>7</v>
      </c>
      <c r="B9" s="72" t="s">
        <v>2830</v>
      </c>
      <c r="C9" s="95"/>
      <c r="D9" s="72" t="s">
        <v>29</v>
      </c>
      <c r="E9" s="72" t="s">
        <v>2471</v>
      </c>
      <c r="F9" s="93">
        <v>1</v>
      </c>
      <c r="H9" s="62">
        <v>7</v>
      </c>
      <c r="I9" s="94">
        <v>1</v>
      </c>
      <c r="J9" s="72" t="s">
        <v>491</v>
      </c>
      <c r="L9" s="90" t="s">
        <v>476</v>
      </c>
      <c r="R9" s="62"/>
      <c r="S9" s="72"/>
      <c r="X9" s="337"/>
    </row>
    <row r="10" spans="1:24" hidden="1" x14ac:dyDescent="0.25">
      <c r="A10" s="62">
        <v>8</v>
      </c>
      <c r="B10" s="72" t="s">
        <v>2831</v>
      </c>
      <c r="C10" s="95"/>
      <c r="D10" s="72" t="s">
        <v>29</v>
      </c>
      <c r="E10" s="72" t="s">
        <v>2472</v>
      </c>
      <c r="F10" s="93"/>
      <c r="H10" s="62">
        <v>8</v>
      </c>
      <c r="I10" s="94">
        <v>0.5</v>
      </c>
      <c r="J10" s="72" t="s">
        <v>914</v>
      </c>
      <c r="R10" s="62"/>
      <c r="S10" s="72"/>
      <c r="X10" s="337"/>
    </row>
    <row r="11" spans="1:24" hidden="1" x14ac:dyDescent="0.25">
      <c r="A11" s="62">
        <v>9</v>
      </c>
      <c r="B11" s="72" t="s">
        <v>2840</v>
      </c>
      <c r="C11" s="95"/>
      <c r="D11" s="72" t="s">
        <v>36</v>
      </c>
      <c r="E11" s="72" t="s">
        <v>2473</v>
      </c>
      <c r="F11" s="93">
        <v>1</v>
      </c>
      <c r="H11" s="62">
        <v>9</v>
      </c>
      <c r="I11" s="94">
        <v>0.5</v>
      </c>
      <c r="J11" s="72" t="s">
        <v>2482</v>
      </c>
      <c r="R11" s="62"/>
      <c r="S11" s="72"/>
      <c r="X11" s="337"/>
    </row>
    <row r="12" spans="1:24" hidden="1" x14ac:dyDescent="0.25">
      <c r="A12" s="62">
        <v>10</v>
      </c>
      <c r="B12" s="72" t="s">
        <v>2841</v>
      </c>
      <c r="C12" s="95"/>
      <c r="D12" s="72" t="s">
        <v>36</v>
      </c>
      <c r="E12" s="72" t="s">
        <v>2474</v>
      </c>
      <c r="F12" s="93">
        <v>1</v>
      </c>
      <c r="H12" s="62">
        <v>10</v>
      </c>
      <c r="I12" s="94">
        <v>1.5</v>
      </c>
      <c r="J12" s="72" t="s">
        <v>2483</v>
      </c>
      <c r="L12" s="90" t="s">
        <v>2771</v>
      </c>
      <c r="R12" s="62"/>
      <c r="S12" s="72"/>
      <c r="X12" s="337"/>
    </row>
    <row r="13" spans="1:24" hidden="1" x14ac:dyDescent="0.25">
      <c r="A13" s="62">
        <v>11</v>
      </c>
      <c r="B13" s="72" t="s">
        <v>2835</v>
      </c>
      <c r="C13" s="95"/>
      <c r="D13" s="72" t="s">
        <v>36</v>
      </c>
      <c r="E13" s="72" t="s">
        <v>2475</v>
      </c>
      <c r="F13" s="93">
        <v>0</v>
      </c>
      <c r="H13" s="62">
        <v>11</v>
      </c>
      <c r="I13" s="94">
        <v>0.5</v>
      </c>
      <c r="J13" s="93" t="s">
        <v>2484</v>
      </c>
      <c r="L13" s="90" t="s">
        <v>2772</v>
      </c>
      <c r="R13" s="62"/>
      <c r="S13" s="72"/>
      <c r="X13" s="337"/>
    </row>
    <row r="14" spans="1:24" hidden="1" x14ac:dyDescent="0.25">
      <c r="A14" s="62">
        <v>12</v>
      </c>
      <c r="B14" s="72" t="s">
        <v>2842</v>
      </c>
      <c r="C14" s="95"/>
      <c r="D14" s="72" t="s">
        <v>36</v>
      </c>
      <c r="E14" s="72" t="s">
        <v>2476</v>
      </c>
      <c r="F14" s="93">
        <v>0</v>
      </c>
      <c r="H14" s="62">
        <v>12</v>
      </c>
      <c r="I14" s="94">
        <v>1.5</v>
      </c>
      <c r="J14" s="93" t="s">
        <v>2485</v>
      </c>
      <c r="Q14" s="337"/>
      <c r="R14" s="338"/>
      <c r="S14" s="72"/>
      <c r="X14" s="337"/>
    </row>
    <row r="15" spans="1:24" hidden="1" x14ac:dyDescent="0.25">
      <c r="A15" s="62">
        <v>13</v>
      </c>
      <c r="B15" s="72" t="s">
        <v>2843</v>
      </c>
      <c r="C15" s="95"/>
      <c r="D15" s="72" t="s">
        <v>33</v>
      </c>
      <c r="E15" s="72" t="s">
        <v>2477</v>
      </c>
      <c r="F15" s="93"/>
      <c r="G15" s="98"/>
      <c r="H15" s="62">
        <v>13</v>
      </c>
      <c r="I15" s="94">
        <v>-0.5</v>
      </c>
      <c r="J15" s="93" t="s">
        <v>454</v>
      </c>
      <c r="Q15" s="337"/>
      <c r="R15" s="338"/>
      <c r="S15" s="72"/>
      <c r="X15" s="337"/>
    </row>
    <row r="16" spans="1:24" hidden="1" x14ac:dyDescent="0.25">
      <c r="A16" s="62">
        <v>14</v>
      </c>
      <c r="B16" s="72" t="s">
        <v>1841</v>
      </c>
      <c r="C16" s="95"/>
      <c r="D16" s="72" t="s">
        <v>33</v>
      </c>
      <c r="E16" s="72" t="s">
        <v>2450</v>
      </c>
      <c r="F16" s="93">
        <v>1</v>
      </c>
      <c r="G16" s="98"/>
      <c r="H16" s="62">
        <v>14</v>
      </c>
      <c r="I16" s="94">
        <v>-1.5</v>
      </c>
      <c r="J16" s="93" t="s">
        <v>455</v>
      </c>
      <c r="R16" s="62"/>
      <c r="S16" s="72"/>
      <c r="X16" s="337"/>
    </row>
    <row r="17" spans="1:24" hidden="1" x14ac:dyDescent="0.25">
      <c r="A17" s="62">
        <v>15</v>
      </c>
      <c r="B17" s="72" t="s">
        <v>2844</v>
      </c>
      <c r="C17" s="95"/>
      <c r="D17" s="72" t="s">
        <v>33</v>
      </c>
      <c r="E17" s="72" t="s">
        <v>2449</v>
      </c>
      <c r="F17" s="93">
        <v>1</v>
      </c>
      <c r="G17" s="98"/>
      <c r="H17" s="62">
        <v>15</v>
      </c>
      <c r="I17" s="94">
        <v>-1</v>
      </c>
      <c r="J17" s="93" t="s">
        <v>456</v>
      </c>
      <c r="R17" s="62"/>
      <c r="S17" s="72"/>
      <c r="X17" s="337"/>
    </row>
    <row r="18" spans="1:24" hidden="1" x14ac:dyDescent="0.25">
      <c r="A18" s="62">
        <v>16</v>
      </c>
      <c r="B18" s="72" t="s">
        <v>2833</v>
      </c>
      <c r="C18" s="95"/>
      <c r="D18" s="72" t="s">
        <v>33</v>
      </c>
      <c r="E18" s="72" t="s">
        <v>2478</v>
      </c>
      <c r="F18" s="93">
        <v>0.2</v>
      </c>
      <c r="G18" s="98"/>
      <c r="H18" s="62">
        <v>16</v>
      </c>
      <c r="I18" s="94">
        <v>-2</v>
      </c>
      <c r="J18" s="93" t="s">
        <v>457</v>
      </c>
      <c r="R18" s="62"/>
      <c r="S18" s="72"/>
      <c r="X18" s="337"/>
    </row>
    <row r="19" spans="1:24" hidden="1" x14ac:dyDescent="0.25">
      <c r="A19" s="62">
        <v>17</v>
      </c>
      <c r="B19" s="72" t="s">
        <v>2845</v>
      </c>
      <c r="C19" s="95"/>
      <c r="D19" s="72" t="s">
        <v>33</v>
      </c>
      <c r="E19" s="72" t="s">
        <v>2452</v>
      </c>
      <c r="F19" s="93">
        <v>1</v>
      </c>
      <c r="G19" s="98"/>
      <c r="H19" s="62">
        <v>17</v>
      </c>
      <c r="I19" s="94">
        <v>-0.3</v>
      </c>
      <c r="J19" s="93" t="s">
        <v>975</v>
      </c>
      <c r="R19" s="62"/>
      <c r="S19" s="72"/>
      <c r="X19" s="337"/>
    </row>
    <row r="20" spans="1:24" hidden="1" x14ac:dyDescent="0.25">
      <c r="A20" s="62">
        <v>18</v>
      </c>
      <c r="B20" s="72" t="s">
        <v>2846</v>
      </c>
      <c r="C20" s="95"/>
      <c r="D20" s="72" t="s">
        <v>33</v>
      </c>
      <c r="E20" s="72" t="s">
        <v>2479</v>
      </c>
      <c r="F20" s="93"/>
      <c r="G20" s="98"/>
      <c r="K20" s="62"/>
      <c r="R20" s="62"/>
      <c r="S20" s="72"/>
      <c r="X20" s="337"/>
    </row>
    <row r="21" spans="1:24" hidden="1" x14ac:dyDescent="0.25">
      <c r="A21" s="62">
        <v>19</v>
      </c>
      <c r="B21" s="72" t="s">
        <v>2847</v>
      </c>
      <c r="C21" s="95"/>
      <c r="D21" s="72" t="s">
        <v>33</v>
      </c>
      <c r="E21" s="72" t="s">
        <v>2464</v>
      </c>
      <c r="F21" s="93"/>
      <c r="G21" s="98"/>
      <c r="H21" s="99" t="s">
        <v>1</v>
      </c>
      <c r="I21" s="100" t="s">
        <v>459</v>
      </c>
      <c r="K21" s="146" t="s">
        <v>1</v>
      </c>
      <c r="L21" s="146" t="s">
        <v>969</v>
      </c>
      <c r="M21" s="146" t="s">
        <v>458</v>
      </c>
      <c r="R21" s="62"/>
      <c r="S21" s="72"/>
      <c r="X21" s="337"/>
    </row>
    <row r="22" spans="1:24" hidden="1" x14ac:dyDescent="0.25">
      <c r="A22" s="62">
        <v>20</v>
      </c>
      <c r="B22" s="72" t="s">
        <v>2848</v>
      </c>
      <c r="C22" s="95"/>
      <c r="D22" s="72" t="s">
        <v>33</v>
      </c>
      <c r="E22" s="72" t="s">
        <v>2439</v>
      </c>
      <c r="F22" s="93">
        <v>1</v>
      </c>
      <c r="G22" s="98"/>
      <c r="H22" s="62">
        <v>1</v>
      </c>
      <c r="I22" s="72" t="s">
        <v>461</v>
      </c>
      <c r="K22" s="170">
        <v>1</v>
      </c>
      <c r="L22" s="90" t="s">
        <v>976</v>
      </c>
      <c r="M22" s="89">
        <v>1</v>
      </c>
      <c r="R22" s="62"/>
      <c r="S22" s="72"/>
      <c r="X22" s="337"/>
    </row>
    <row r="23" spans="1:24" hidden="1" x14ac:dyDescent="0.25">
      <c r="A23" s="62">
        <v>21</v>
      </c>
      <c r="B23" s="72" t="s">
        <v>2834</v>
      </c>
      <c r="C23" s="95"/>
      <c r="D23" s="72" t="s">
        <v>33</v>
      </c>
      <c r="E23" s="72" t="s">
        <v>2440</v>
      </c>
      <c r="F23" s="93">
        <v>1</v>
      </c>
      <c r="G23" s="98"/>
      <c r="H23" s="62">
        <v>2</v>
      </c>
      <c r="I23" s="72" t="s">
        <v>1966</v>
      </c>
      <c r="K23" s="170">
        <v>2</v>
      </c>
      <c r="L23" s="90" t="s">
        <v>2439</v>
      </c>
      <c r="M23" s="89">
        <v>1</v>
      </c>
      <c r="R23" s="62"/>
      <c r="S23" s="72"/>
      <c r="X23" s="337"/>
    </row>
    <row r="24" spans="1:24" hidden="1" x14ac:dyDescent="0.25">
      <c r="A24" s="62">
        <v>22</v>
      </c>
      <c r="B24" s="72" t="s">
        <v>2849</v>
      </c>
      <c r="C24" s="95"/>
      <c r="D24" s="72" t="s">
        <v>33</v>
      </c>
      <c r="E24" s="72" t="s">
        <v>599</v>
      </c>
      <c r="F24" s="93">
        <v>1</v>
      </c>
      <c r="G24" s="98"/>
      <c r="H24" s="62">
        <v>3</v>
      </c>
      <c r="I24" s="72" t="s">
        <v>929</v>
      </c>
      <c r="K24" s="170">
        <v>3</v>
      </c>
      <c r="L24" s="90" t="s">
        <v>2435</v>
      </c>
      <c r="M24" s="89">
        <v>1</v>
      </c>
      <c r="R24" s="62"/>
      <c r="S24" s="72"/>
      <c r="X24" s="337"/>
    </row>
    <row r="25" spans="1:24" hidden="1" x14ac:dyDescent="0.25">
      <c r="A25" s="62">
        <v>23</v>
      </c>
      <c r="B25" s="72" t="s">
        <v>1846</v>
      </c>
      <c r="C25" s="95"/>
      <c r="D25" s="72" t="s">
        <v>33</v>
      </c>
      <c r="E25" s="72" t="s">
        <v>2442</v>
      </c>
      <c r="F25" s="93">
        <v>1</v>
      </c>
      <c r="G25" s="98"/>
      <c r="H25" s="62">
        <v>4</v>
      </c>
      <c r="I25" s="72" t="s">
        <v>468</v>
      </c>
      <c r="K25" s="170">
        <v>4</v>
      </c>
      <c r="L25" s="90" t="s">
        <v>2441</v>
      </c>
      <c r="M25" s="89">
        <v>1</v>
      </c>
      <c r="R25" s="62"/>
      <c r="S25" s="72"/>
      <c r="X25" s="337"/>
    </row>
    <row r="26" spans="1:24" hidden="1" x14ac:dyDescent="0.25">
      <c r="A26" s="62">
        <v>24</v>
      </c>
      <c r="B26" s="72" t="s">
        <v>2850</v>
      </c>
      <c r="C26" s="95"/>
      <c r="D26" s="72" t="s">
        <v>33</v>
      </c>
      <c r="E26" s="72" t="s">
        <v>2435</v>
      </c>
      <c r="F26" s="93">
        <v>1</v>
      </c>
      <c r="G26" s="98"/>
      <c r="H26" s="62">
        <v>5</v>
      </c>
      <c r="I26" s="72" t="s">
        <v>462</v>
      </c>
      <c r="K26" s="339">
        <v>5</v>
      </c>
      <c r="L26" s="90" t="s">
        <v>2440</v>
      </c>
      <c r="M26" s="89">
        <v>1</v>
      </c>
      <c r="O26" s="72"/>
      <c r="R26" s="62"/>
      <c r="S26" s="72"/>
      <c r="X26" s="337"/>
    </row>
    <row r="27" spans="1:24" hidden="1" x14ac:dyDescent="0.25">
      <c r="A27" s="62">
        <v>25</v>
      </c>
      <c r="B27" s="72" t="s">
        <v>2851</v>
      </c>
      <c r="C27" s="95"/>
      <c r="D27" s="72" t="s">
        <v>33</v>
      </c>
      <c r="E27" s="72" t="s">
        <v>2441</v>
      </c>
      <c r="F27" s="93">
        <v>1</v>
      </c>
      <c r="G27" s="98"/>
      <c r="H27" s="62">
        <v>6</v>
      </c>
      <c r="I27" s="72" t="s">
        <v>463</v>
      </c>
      <c r="K27" s="339">
        <v>6</v>
      </c>
      <c r="L27" s="90" t="s">
        <v>599</v>
      </c>
      <c r="M27" s="89">
        <v>1</v>
      </c>
      <c r="O27" s="72"/>
      <c r="R27" s="62"/>
      <c r="S27" s="72"/>
      <c r="X27" s="337"/>
    </row>
    <row r="28" spans="1:24" hidden="1" x14ac:dyDescent="0.25">
      <c r="A28" s="62">
        <v>26</v>
      </c>
      <c r="B28" s="72" t="s">
        <v>2852</v>
      </c>
      <c r="C28" s="95"/>
      <c r="D28" s="72" t="s">
        <v>33</v>
      </c>
      <c r="E28" s="72" t="s">
        <v>2436</v>
      </c>
      <c r="F28" s="93">
        <v>1</v>
      </c>
      <c r="G28" s="98"/>
      <c r="H28" s="62">
        <v>7</v>
      </c>
      <c r="I28" s="72" t="s">
        <v>464</v>
      </c>
      <c r="K28" s="339">
        <v>7</v>
      </c>
      <c r="L28" s="90" t="s">
        <v>2442</v>
      </c>
      <c r="M28" s="89">
        <v>0</v>
      </c>
      <c r="O28" s="72"/>
      <c r="R28" s="62"/>
      <c r="S28" s="72"/>
      <c r="X28" s="337"/>
    </row>
    <row r="29" spans="1:24" hidden="1" x14ac:dyDescent="0.25">
      <c r="A29" s="62">
        <v>27</v>
      </c>
      <c r="B29" s="72" t="s">
        <v>1842</v>
      </c>
      <c r="C29" s="95"/>
      <c r="D29" s="72" t="s">
        <v>33</v>
      </c>
      <c r="E29" s="72" t="s">
        <v>2434</v>
      </c>
      <c r="F29" s="93">
        <v>1</v>
      </c>
      <c r="G29" s="98"/>
      <c r="H29" s="62">
        <v>8</v>
      </c>
      <c r="I29" s="72" t="s">
        <v>465</v>
      </c>
      <c r="K29" s="339">
        <v>8</v>
      </c>
      <c r="L29" s="90" t="s">
        <v>2436</v>
      </c>
      <c r="M29" s="89">
        <v>1</v>
      </c>
      <c r="O29" s="72"/>
      <c r="R29" s="62"/>
      <c r="S29" s="72"/>
      <c r="X29" s="337"/>
    </row>
    <row r="30" spans="1:24" hidden="1" x14ac:dyDescent="0.25">
      <c r="A30" s="62">
        <v>28</v>
      </c>
      <c r="B30" s="72" t="s">
        <v>1843</v>
      </c>
      <c r="C30" s="95"/>
      <c r="D30" s="72" t="s">
        <v>33</v>
      </c>
      <c r="E30" s="72" t="s">
        <v>2443</v>
      </c>
      <c r="F30" s="93">
        <v>1</v>
      </c>
      <c r="G30" s="98"/>
      <c r="H30" s="62">
        <v>9</v>
      </c>
      <c r="I30" s="72" t="s">
        <v>466</v>
      </c>
      <c r="K30" s="339">
        <v>9</v>
      </c>
      <c r="L30" s="90" t="s">
        <v>2434</v>
      </c>
      <c r="M30" s="89">
        <v>1</v>
      </c>
      <c r="O30" s="72"/>
      <c r="R30" s="62"/>
      <c r="S30" s="72"/>
      <c r="X30" s="337"/>
    </row>
    <row r="31" spans="1:24" hidden="1" x14ac:dyDescent="0.25">
      <c r="A31" s="62">
        <v>29</v>
      </c>
      <c r="B31" s="72" t="s">
        <v>1844</v>
      </c>
      <c r="C31" s="95"/>
      <c r="D31" s="72" t="s">
        <v>33</v>
      </c>
      <c r="E31" s="72" t="s">
        <v>2444</v>
      </c>
      <c r="F31" s="93">
        <v>1</v>
      </c>
      <c r="H31" s="62">
        <v>10</v>
      </c>
      <c r="I31" s="72" t="s">
        <v>467</v>
      </c>
      <c r="K31" s="339">
        <v>10</v>
      </c>
      <c r="L31" s="90" t="s">
        <v>2443</v>
      </c>
      <c r="M31" s="89">
        <v>1</v>
      </c>
      <c r="N31" s="62"/>
      <c r="O31" s="72"/>
      <c r="S31" s="72"/>
      <c r="X31" s="337"/>
    </row>
    <row r="32" spans="1:24" hidden="1" x14ac:dyDescent="0.25">
      <c r="A32" s="62">
        <v>30</v>
      </c>
      <c r="B32" s="72" t="s">
        <v>2853</v>
      </c>
      <c r="C32" s="95"/>
      <c r="D32" s="72" t="s">
        <v>33</v>
      </c>
      <c r="E32" s="72" t="s">
        <v>2480</v>
      </c>
      <c r="F32" s="93">
        <v>1</v>
      </c>
      <c r="K32" s="339">
        <v>11</v>
      </c>
      <c r="L32" s="90" t="s">
        <v>2444</v>
      </c>
      <c r="M32" s="89">
        <v>1</v>
      </c>
      <c r="N32" s="62"/>
      <c r="O32" s="72"/>
      <c r="S32" s="72"/>
      <c r="X32" s="337"/>
    </row>
    <row r="33" spans="1:29" hidden="1" x14ac:dyDescent="0.25">
      <c r="A33" s="62">
        <v>31</v>
      </c>
      <c r="B33" s="72" t="s">
        <v>2854</v>
      </c>
      <c r="C33" s="95"/>
      <c r="D33" s="72" t="s">
        <v>33</v>
      </c>
      <c r="E33" s="72" t="s">
        <v>2481</v>
      </c>
      <c r="F33" s="93">
        <v>1</v>
      </c>
      <c r="K33" s="339">
        <v>12</v>
      </c>
      <c r="L33" s="90" t="s">
        <v>2481</v>
      </c>
      <c r="M33" s="89">
        <v>1</v>
      </c>
      <c r="N33" s="62"/>
      <c r="O33" s="72"/>
      <c r="S33" s="72"/>
      <c r="X33" s="337"/>
    </row>
    <row r="34" spans="1:29" hidden="1" x14ac:dyDescent="0.25">
      <c r="A34" s="62">
        <v>32</v>
      </c>
      <c r="B34" s="72" t="s">
        <v>2855</v>
      </c>
      <c r="C34" s="95"/>
      <c r="D34" s="72" t="s">
        <v>33</v>
      </c>
      <c r="E34" s="72" t="s">
        <v>2762</v>
      </c>
      <c r="F34" s="93">
        <v>1</v>
      </c>
      <c r="K34" s="339">
        <v>13</v>
      </c>
      <c r="L34" s="90" t="s">
        <v>2476</v>
      </c>
      <c r="M34" s="89">
        <v>1</v>
      </c>
      <c r="N34" s="62"/>
      <c r="O34" s="72"/>
      <c r="S34" s="72"/>
      <c r="X34" s="337"/>
    </row>
    <row r="35" spans="1:29" hidden="1" x14ac:dyDescent="0.25">
      <c r="A35" s="62">
        <v>33</v>
      </c>
      <c r="B35" s="72" t="s">
        <v>2856</v>
      </c>
      <c r="C35" s="95"/>
      <c r="D35" s="72" t="s">
        <v>33</v>
      </c>
      <c r="E35" s="72" t="s">
        <v>2541</v>
      </c>
      <c r="F35" s="93">
        <v>1</v>
      </c>
      <c r="K35" s="339">
        <v>14</v>
      </c>
      <c r="L35" s="90" t="s">
        <v>2464</v>
      </c>
      <c r="M35" s="89">
        <v>1</v>
      </c>
      <c r="N35" s="62"/>
      <c r="O35" s="72"/>
      <c r="X35" s="337"/>
    </row>
    <row r="36" spans="1:29" ht="16.5" hidden="1" customHeight="1" x14ac:dyDescent="0.25">
      <c r="A36" s="62">
        <v>34</v>
      </c>
      <c r="B36" s="72" t="s">
        <v>2857</v>
      </c>
      <c r="C36" s="95"/>
      <c r="D36" s="72" t="s">
        <v>33</v>
      </c>
      <c r="E36" s="72" t="s">
        <v>2115</v>
      </c>
      <c r="F36" s="93">
        <v>0.4</v>
      </c>
      <c r="K36" s="339">
        <v>15</v>
      </c>
      <c r="L36" s="90" t="s">
        <v>2470</v>
      </c>
      <c r="M36" s="317">
        <v>1</v>
      </c>
      <c r="N36" s="62"/>
      <c r="O36" s="72"/>
      <c r="X36" s="337"/>
    </row>
    <row r="37" spans="1:29" ht="16.5" hidden="1" customHeight="1" x14ac:dyDescent="0.25">
      <c r="A37" s="62"/>
      <c r="C37" s="95"/>
      <c r="D37" s="72" t="s">
        <v>439</v>
      </c>
      <c r="E37" s="72" t="s">
        <v>2452</v>
      </c>
      <c r="F37" s="93">
        <v>1</v>
      </c>
      <c r="L37" s="340"/>
      <c r="M37" s="72"/>
      <c r="N37" s="62"/>
      <c r="O37" s="72"/>
      <c r="X37" s="337"/>
    </row>
    <row r="38" spans="1:29" ht="16.5" hidden="1" customHeight="1" x14ac:dyDescent="0.25">
      <c r="A38" s="62"/>
      <c r="C38" s="95"/>
      <c r="D38" s="72" t="s">
        <v>439</v>
      </c>
      <c r="E38" s="72" t="s">
        <v>570</v>
      </c>
      <c r="F38" s="93">
        <v>1</v>
      </c>
      <c r="M38" s="72"/>
      <c r="N38" s="62"/>
      <c r="O38" s="72"/>
      <c r="X38" s="337"/>
    </row>
    <row r="39" spans="1:29" ht="16.5" hidden="1" customHeight="1" x14ac:dyDescent="0.25">
      <c r="A39" s="62"/>
      <c r="C39" s="95"/>
      <c r="M39" s="72"/>
      <c r="N39" s="62"/>
      <c r="O39" s="72"/>
      <c r="X39" s="337"/>
    </row>
    <row r="40" spans="1:29" ht="18.75" hidden="1" customHeight="1" x14ac:dyDescent="0.25">
      <c r="A40" s="62"/>
      <c r="C40" s="95"/>
      <c r="M40" s="72"/>
      <c r="N40" s="62"/>
      <c r="O40" s="72"/>
      <c r="X40" s="337"/>
    </row>
    <row r="41" spans="1:29" ht="18.75" hidden="1" customHeight="1" x14ac:dyDescent="0.25">
      <c r="A41" s="62"/>
      <c r="C41" s="95"/>
      <c r="D41" s="62" t="s">
        <v>1</v>
      </c>
      <c r="E41" s="72" t="s">
        <v>12</v>
      </c>
      <c r="F41" s="93" t="s">
        <v>443</v>
      </c>
      <c r="I41" s="62" t="s">
        <v>1</v>
      </c>
      <c r="J41" s="72" t="s">
        <v>12</v>
      </c>
      <c r="K41" s="93" t="s">
        <v>443</v>
      </c>
      <c r="W41" s="72" t="s">
        <v>2542</v>
      </c>
      <c r="Y41" s="337"/>
    </row>
    <row r="42" spans="1:29" ht="18.75" hidden="1" customHeight="1" x14ac:dyDescent="0.25">
      <c r="A42" s="338"/>
      <c r="C42" s="95"/>
      <c r="D42" s="62">
        <v>1</v>
      </c>
      <c r="E42" s="72" t="s">
        <v>2425</v>
      </c>
      <c r="F42" s="93">
        <v>1</v>
      </c>
      <c r="I42" s="62">
        <v>1</v>
      </c>
      <c r="J42" s="72" t="s">
        <v>2425</v>
      </c>
      <c r="K42" s="270">
        <v>1</v>
      </c>
      <c r="Q42" s="62" t="s">
        <v>1</v>
      </c>
      <c r="R42" s="72" t="s">
        <v>27</v>
      </c>
      <c r="S42" s="62" t="s">
        <v>18</v>
      </c>
      <c r="W42" s="62" t="s">
        <v>1</v>
      </c>
      <c r="X42" s="62" t="s">
        <v>445</v>
      </c>
      <c r="Y42" s="338" t="s">
        <v>11</v>
      </c>
      <c r="Z42" s="62" t="s">
        <v>472</v>
      </c>
    </row>
    <row r="43" spans="1:29" ht="18.75" hidden="1" customHeight="1" x14ac:dyDescent="0.25">
      <c r="A43" s="338" t="s">
        <v>1</v>
      </c>
      <c r="B43" s="72" t="s">
        <v>469</v>
      </c>
      <c r="C43" s="95"/>
      <c r="D43" s="62">
        <v>2</v>
      </c>
      <c r="E43" s="72" t="s">
        <v>2426</v>
      </c>
      <c r="F43" s="93">
        <v>0.5</v>
      </c>
      <c r="I43" s="62">
        <v>2</v>
      </c>
      <c r="J43" s="72" t="s">
        <v>2426</v>
      </c>
      <c r="K43" s="270">
        <v>0.5</v>
      </c>
      <c r="Q43" s="62">
        <v>1</v>
      </c>
      <c r="R43" s="72" t="s">
        <v>138</v>
      </c>
      <c r="S43" s="190" t="s">
        <v>661</v>
      </c>
      <c r="W43" s="62">
        <v>1</v>
      </c>
      <c r="X43" s="72" t="s">
        <v>2221</v>
      </c>
      <c r="Y43" s="337" t="s">
        <v>567</v>
      </c>
      <c r="Z43" s="72" t="s">
        <v>564</v>
      </c>
    </row>
    <row r="44" spans="1:29" ht="18.75" hidden="1" customHeight="1" x14ac:dyDescent="0.25">
      <c r="A44" s="338">
        <v>1</v>
      </c>
      <c r="B44" s="72" t="s">
        <v>1964</v>
      </c>
      <c r="C44" s="95"/>
      <c r="D44" s="62">
        <v>3</v>
      </c>
      <c r="E44" s="72" t="s">
        <v>967</v>
      </c>
      <c r="F44" s="93">
        <v>1</v>
      </c>
      <c r="I44" s="62">
        <v>3</v>
      </c>
      <c r="J44" s="72" t="s">
        <v>968</v>
      </c>
      <c r="K44" s="270">
        <v>1</v>
      </c>
      <c r="Q44" s="62">
        <v>2</v>
      </c>
      <c r="R44" s="72" t="s">
        <v>138</v>
      </c>
      <c r="S44" s="190" t="s">
        <v>147</v>
      </c>
      <c r="W44" s="62">
        <v>2</v>
      </c>
      <c r="X44" s="72" t="s">
        <v>2225</v>
      </c>
      <c r="Y44" s="337" t="s">
        <v>566</v>
      </c>
      <c r="Z44" s="72" t="s">
        <v>564</v>
      </c>
    </row>
    <row r="45" spans="1:29" ht="18.75" hidden="1" customHeight="1" x14ac:dyDescent="0.25">
      <c r="A45" s="338">
        <v>2</v>
      </c>
      <c r="B45" s="72" t="s">
        <v>1845</v>
      </c>
      <c r="C45" s="95"/>
      <c r="D45" s="62">
        <v>4</v>
      </c>
      <c r="E45" s="72" t="s">
        <v>2427</v>
      </c>
      <c r="F45" s="93">
        <v>0.7</v>
      </c>
      <c r="I45" s="62">
        <v>4</v>
      </c>
      <c r="J45" s="72" t="s">
        <v>2427</v>
      </c>
      <c r="K45" s="270">
        <v>0.7</v>
      </c>
      <c r="Q45" s="62">
        <v>3</v>
      </c>
      <c r="R45" s="72" t="s">
        <v>33</v>
      </c>
      <c r="S45" s="190" t="s">
        <v>1879</v>
      </c>
      <c r="W45" s="62">
        <v>3</v>
      </c>
      <c r="X45" s="72" t="s">
        <v>2382</v>
      </c>
      <c r="Y45" s="337" t="s">
        <v>2759</v>
      </c>
      <c r="Z45" s="72" t="s">
        <v>2411</v>
      </c>
    </row>
    <row r="46" spans="1:29" ht="18.75" hidden="1" customHeight="1" x14ac:dyDescent="0.25">
      <c r="A46" s="338">
        <v>3</v>
      </c>
      <c r="B46" s="72" t="s">
        <v>1965</v>
      </c>
      <c r="C46" s="95"/>
      <c r="D46" s="62">
        <v>5</v>
      </c>
      <c r="E46" s="72" t="s">
        <v>2428</v>
      </c>
      <c r="F46" s="93">
        <v>0.3</v>
      </c>
      <c r="I46" s="62">
        <v>5</v>
      </c>
      <c r="J46" s="72" t="s">
        <v>2428</v>
      </c>
      <c r="K46" s="270">
        <v>0.3</v>
      </c>
      <c r="Q46" s="62">
        <v>4</v>
      </c>
      <c r="R46" s="72" t="s">
        <v>33</v>
      </c>
      <c r="S46" s="190" t="s">
        <v>661</v>
      </c>
      <c r="Y46" s="337"/>
    </row>
    <row r="47" spans="1:29" ht="20.25" hidden="1" customHeight="1" x14ac:dyDescent="0.25">
      <c r="A47" s="338">
        <v>4</v>
      </c>
      <c r="B47" s="72" t="s">
        <v>1847</v>
      </c>
      <c r="C47" s="95"/>
      <c r="K47" s="93"/>
      <c r="Q47" s="62"/>
      <c r="S47" s="190"/>
      <c r="Y47" s="337"/>
    </row>
    <row r="48" spans="1:29" s="101" customFormat="1" x14ac:dyDescent="0.25">
      <c r="B48" s="101" t="s">
        <v>555</v>
      </c>
      <c r="C48" s="102"/>
      <c r="H48" s="103"/>
      <c r="J48" s="104" t="s">
        <v>479</v>
      </c>
      <c r="K48" s="455">
        <v>44666</v>
      </c>
      <c r="O48" s="103"/>
      <c r="S48" s="103"/>
      <c r="Y48" s="337"/>
      <c r="AA48" s="103"/>
      <c r="AB48" s="103"/>
      <c r="AC48" s="103"/>
    </row>
    <row r="49" spans="1:34" s="99" customFormat="1" ht="19.5" customHeight="1" x14ac:dyDescent="0.25">
      <c r="A49" s="99" t="s">
        <v>1</v>
      </c>
      <c r="B49" s="99" t="s">
        <v>19</v>
      </c>
      <c r="C49" s="105" t="s">
        <v>22</v>
      </c>
      <c r="D49" s="99" t="s">
        <v>21</v>
      </c>
      <c r="E49" s="99" t="s">
        <v>31</v>
      </c>
      <c r="F49" s="99" t="s">
        <v>437</v>
      </c>
      <c r="G49" s="99" t="s">
        <v>1015</v>
      </c>
      <c r="H49" s="99" t="s">
        <v>32</v>
      </c>
      <c r="I49" s="99" t="s">
        <v>438</v>
      </c>
      <c r="J49" s="99" t="s">
        <v>27</v>
      </c>
      <c r="K49" s="99" t="s">
        <v>18</v>
      </c>
      <c r="L49" s="99" t="s">
        <v>459</v>
      </c>
      <c r="M49" s="99" t="s">
        <v>479</v>
      </c>
      <c r="N49" s="107" t="s">
        <v>25</v>
      </c>
      <c r="O49" s="107" t="s">
        <v>497</v>
      </c>
      <c r="Q49" s="99" t="s">
        <v>1</v>
      </c>
      <c r="R49" s="99" t="s">
        <v>27</v>
      </c>
      <c r="S49" s="99" t="s">
        <v>18</v>
      </c>
      <c r="U49" s="99" t="s">
        <v>1</v>
      </c>
      <c r="V49" s="99" t="s">
        <v>27</v>
      </c>
      <c r="W49" s="99" t="s">
        <v>606</v>
      </c>
      <c r="X49" s="99" t="s">
        <v>445</v>
      </c>
      <c r="Y49" s="99" t="s">
        <v>11</v>
      </c>
      <c r="Z49" s="99" t="s">
        <v>472</v>
      </c>
      <c r="AA49" s="348" t="s">
        <v>2554</v>
      </c>
      <c r="AB49" s="348" t="s">
        <v>2558</v>
      </c>
      <c r="AC49" s="348" t="s">
        <v>2888</v>
      </c>
      <c r="AD49" s="99" t="s">
        <v>2778</v>
      </c>
      <c r="AE49" s="337"/>
      <c r="AF49" s="62" t="s">
        <v>1</v>
      </c>
      <c r="AG49" s="72" t="s">
        <v>27</v>
      </c>
      <c r="AH49" s="72" t="s">
        <v>472</v>
      </c>
    </row>
    <row r="50" spans="1:34" x14ac:dyDescent="0.25">
      <c r="A50" s="62">
        <v>280</v>
      </c>
      <c r="B50" s="72" t="s">
        <v>39</v>
      </c>
      <c r="C50" s="95">
        <v>38.5</v>
      </c>
      <c r="D50" s="108">
        <v>100000000</v>
      </c>
      <c r="E50" s="72" t="s">
        <v>666</v>
      </c>
      <c r="F50" s="72" t="s">
        <v>422</v>
      </c>
      <c r="G50" s="72">
        <v>1</v>
      </c>
      <c r="H50" s="72">
        <v>1.5</v>
      </c>
      <c r="I50" s="62">
        <v>90</v>
      </c>
      <c r="J50" s="72" t="s">
        <v>33</v>
      </c>
      <c r="K50" s="72" t="s">
        <v>1293</v>
      </c>
      <c r="L50" s="72" t="s">
        <v>1880</v>
      </c>
      <c r="M50" s="109"/>
      <c r="N50" s="90"/>
      <c r="O50" s="91" t="str">
        <f>PRICES[[#This Row],[Department]]&amp;PRICES[[#This Row],[Product Name]]</f>
        <v>Phẫu thuậtCăng chỉ toàn bộ mặt kết hợp trẻ hóa (má + hàm)</v>
      </c>
      <c r="Q50" s="62">
        <v>1</v>
      </c>
      <c r="R50" s="72" t="s">
        <v>29</v>
      </c>
      <c r="S50" s="72" t="s">
        <v>2808</v>
      </c>
      <c r="U50" s="62">
        <f>COUNTIFS($V$50:$V50, EMPLOYEES[[#This Row],[Department]], $AA$50:$AA50, EMPLOYEES[[#This Row],[BỆNH VIỆN KANGNAM SÀI GÒN]])</f>
        <v>1</v>
      </c>
      <c r="V50" s="72" t="s">
        <v>2959</v>
      </c>
      <c r="W50" s="72" t="s">
        <v>574</v>
      </c>
      <c r="X50" s="72" t="s">
        <v>2152</v>
      </c>
      <c r="Y50" s="72" t="s">
        <v>2649</v>
      </c>
      <c r="Z50" s="72" t="s">
        <v>2415</v>
      </c>
      <c r="AA50" s="62" t="s">
        <v>640</v>
      </c>
      <c r="AB50" s="62" t="s">
        <v>640</v>
      </c>
      <c r="AD5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0" s="337"/>
      <c r="AF50" s="62">
        <f>COUNTIF($AG$50:$AG50, AG50)</f>
        <v>1</v>
      </c>
      <c r="AG50" s="72" t="s">
        <v>574</v>
      </c>
      <c r="AH50" s="72" t="s">
        <v>573</v>
      </c>
    </row>
    <row r="51" spans="1:34" x14ac:dyDescent="0.25">
      <c r="A51" s="62">
        <v>281</v>
      </c>
      <c r="B51" s="72" t="s">
        <v>40</v>
      </c>
      <c r="C51" s="95">
        <v>24.06</v>
      </c>
      <c r="D51" s="108">
        <v>60000000</v>
      </c>
      <c r="E51" s="72" t="s">
        <v>667</v>
      </c>
      <c r="F51" s="72" t="s">
        <v>422</v>
      </c>
      <c r="G51" s="72">
        <v>1</v>
      </c>
      <c r="H51" s="72">
        <v>1.5</v>
      </c>
      <c r="I51" s="62">
        <v>70</v>
      </c>
      <c r="J51" s="72" t="s">
        <v>33</v>
      </c>
      <c r="K51" s="72" t="s">
        <v>1293</v>
      </c>
      <c r="L51" s="72" t="s">
        <v>1880</v>
      </c>
      <c r="M51" s="109"/>
      <c r="N51" s="90"/>
      <c r="O51" s="91" t="str">
        <f>PRICES[[#This Row],[Department]]&amp;PRICES[[#This Row],[Product Name]]</f>
        <v>Phẫu thuậtCăng chỉ toàn mặt má hàm</v>
      </c>
      <c r="Q51" s="62">
        <v>2</v>
      </c>
      <c r="R51" s="72" t="s">
        <v>29</v>
      </c>
      <c r="S51" s="72" t="s">
        <v>66</v>
      </c>
      <c r="U51" s="110">
        <f>COUNTIFS($V$50:$V51, EMPLOYEES[[#This Row],[Department]], $AA$50:$AA51, EMPLOYEES[[#This Row],[BỆNH VIỆN KANGNAM SÀI GÒN]])</f>
        <v>0</v>
      </c>
      <c r="V51" s="72" t="s">
        <v>2959</v>
      </c>
      <c r="W51" s="72" t="s">
        <v>574</v>
      </c>
      <c r="X51" s="72" t="s">
        <v>2304</v>
      </c>
      <c r="Y51" s="72" t="s">
        <v>2650</v>
      </c>
      <c r="Z51" s="72" t="s">
        <v>2405</v>
      </c>
      <c r="AB51" s="62" t="s">
        <v>640</v>
      </c>
      <c r="AD5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1" s="337"/>
      <c r="AF51" s="62">
        <f>COUNTIF($AG$50:$AG51, AG51)</f>
        <v>1</v>
      </c>
      <c r="AG51" s="72" t="s">
        <v>30</v>
      </c>
      <c r="AH51" s="72" t="s">
        <v>579</v>
      </c>
    </row>
    <row r="52" spans="1:34" x14ac:dyDescent="0.25">
      <c r="A52" s="62">
        <v>282</v>
      </c>
      <c r="B52" s="72" t="s">
        <v>41</v>
      </c>
      <c r="C52" s="95">
        <v>18.579999999999998</v>
      </c>
      <c r="D52" s="108">
        <v>45000000</v>
      </c>
      <c r="E52" s="72" t="s">
        <v>668</v>
      </c>
      <c r="F52" s="72" t="s">
        <v>422</v>
      </c>
      <c r="G52" s="72">
        <v>1</v>
      </c>
      <c r="H52" s="72">
        <v>1.5</v>
      </c>
      <c r="I52" s="62">
        <v>60</v>
      </c>
      <c r="J52" s="72" t="s">
        <v>33</v>
      </c>
      <c r="K52" s="72" t="s">
        <v>1293</v>
      </c>
      <c r="L52" s="72" t="s">
        <v>1880</v>
      </c>
      <c r="M52" s="109"/>
      <c r="N52" s="90"/>
      <c r="O52" s="91" t="str">
        <f>PRICES[[#This Row],[Department]]&amp;PRICES[[#This Row],[Product Name]]</f>
        <v>Phẫu thuậtNâng rãnh mũi má chảy xệ + làm đầy rãnh</v>
      </c>
      <c r="Q52" s="62">
        <v>3</v>
      </c>
      <c r="R52" s="72" t="s">
        <v>29</v>
      </c>
      <c r="S52" s="72" t="s">
        <v>661</v>
      </c>
      <c r="U52" s="110">
        <f>COUNTIFS($V$50:$V52, EMPLOYEES[[#This Row],[Department]], $AA$50:$AA52, EMPLOYEES[[#This Row],[BỆNH VIỆN KANGNAM SÀI GÒN]])</f>
        <v>2</v>
      </c>
      <c r="V52" s="72" t="s">
        <v>2959</v>
      </c>
      <c r="W52" s="72" t="s">
        <v>985</v>
      </c>
      <c r="X52" s="72" t="s">
        <v>2155</v>
      </c>
      <c r="Y52" s="72" t="s">
        <v>2559</v>
      </c>
      <c r="Z52" s="72" t="s">
        <v>2400</v>
      </c>
      <c r="AA52" s="62" t="s">
        <v>640</v>
      </c>
      <c r="AD5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2" s="337"/>
      <c r="AF52" s="62">
        <f>COUNTIF($AG$50:$AG52, AG52)</f>
        <v>2</v>
      </c>
      <c r="AG52" s="72" t="s">
        <v>30</v>
      </c>
      <c r="AH52" s="72" t="s">
        <v>580</v>
      </c>
    </row>
    <row r="53" spans="1:34" x14ac:dyDescent="0.25">
      <c r="A53" s="62">
        <v>283</v>
      </c>
      <c r="B53" s="72" t="s">
        <v>38</v>
      </c>
      <c r="C53" s="95">
        <v>9.6999999999999993</v>
      </c>
      <c r="D53" s="108">
        <v>22000000</v>
      </c>
      <c r="E53" s="72" t="s">
        <v>665</v>
      </c>
      <c r="F53" s="72" t="s">
        <v>422</v>
      </c>
      <c r="G53" s="72">
        <v>1</v>
      </c>
      <c r="H53" s="72">
        <v>1</v>
      </c>
      <c r="I53" s="62">
        <v>45</v>
      </c>
      <c r="J53" s="72" t="s">
        <v>33</v>
      </c>
      <c r="K53" s="72" t="s">
        <v>1293</v>
      </c>
      <c r="L53" s="72" t="s">
        <v>1880</v>
      </c>
      <c r="M53" s="109"/>
      <c r="N53" s="90"/>
      <c r="O53" s="91" t="str">
        <f>PRICES[[#This Row],[Department]]&amp;PRICES[[#This Row],[Product Name]]</f>
        <v>Phẫu thuậtCăng chỉ nâng cung mày</v>
      </c>
      <c r="Q53" s="62">
        <v>4</v>
      </c>
      <c r="R53" s="72" t="s">
        <v>29</v>
      </c>
      <c r="S53" s="72" t="s">
        <v>94</v>
      </c>
      <c r="U53" s="110">
        <f>COUNTIFS($V$50:$V53, EMPLOYEES[[#This Row],[Department]], $AA$50:$AA53, EMPLOYEES[[#This Row],[BỆNH VIỆN KANGNAM SÀI GÒN]])</f>
        <v>0</v>
      </c>
      <c r="V53" s="72" t="s">
        <v>2959</v>
      </c>
      <c r="W53" s="72" t="s">
        <v>985</v>
      </c>
      <c r="X53" s="72" t="s">
        <v>2956</v>
      </c>
      <c r="Y53" s="72" t="s">
        <v>2957</v>
      </c>
      <c r="Z53" s="72" t="s">
        <v>2958</v>
      </c>
      <c r="AD5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3" s="337"/>
      <c r="AF53" s="62">
        <f>COUNTIF($AG$50:$AG53, AG53)</f>
        <v>3</v>
      </c>
      <c r="AG53" s="72" t="s">
        <v>30</v>
      </c>
      <c r="AH53" s="72" t="s">
        <v>581</v>
      </c>
    </row>
    <row r="54" spans="1:34" x14ac:dyDescent="0.25">
      <c r="A54" s="62">
        <v>284</v>
      </c>
      <c r="B54" s="72" t="s">
        <v>1294</v>
      </c>
      <c r="C54" s="95">
        <v>14.25</v>
      </c>
      <c r="D54" s="108">
        <v>35000000</v>
      </c>
      <c r="E54" s="72" t="s">
        <v>1295</v>
      </c>
      <c r="F54" s="72" t="s">
        <v>422</v>
      </c>
      <c r="G54" s="72">
        <v>1</v>
      </c>
      <c r="H54" s="72">
        <v>1</v>
      </c>
      <c r="I54" s="62">
        <v>45</v>
      </c>
      <c r="J54" s="72" t="s">
        <v>33</v>
      </c>
      <c r="K54" s="72" t="s">
        <v>1293</v>
      </c>
      <c r="L54" s="72" t="s">
        <v>1880</v>
      </c>
      <c r="M54" s="109"/>
      <c r="N54" s="90"/>
      <c r="O54" s="91" t="str">
        <f>PRICES[[#This Row],[Department]]&amp;PRICES[[#This Row],[Product Name]]</f>
        <v>Phẫu thuậtCăng chỉ xóa nếp nhăn quanh măt, xóa bọng mỡ măt</v>
      </c>
      <c r="Q54" s="62">
        <v>5</v>
      </c>
      <c r="R54" s="72" t="s">
        <v>29</v>
      </c>
      <c r="S54" s="72" t="s">
        <v>2809</v>
      </c>
      <c r="U54" s="110">
        <f>COUNTIFS($V$50:$V52, EMPLOYEES[[#This Row],[Department]], $AA$50:$AA52, EMPLOYEES[[#This Row],[BỆNH VIỆN KANGNAM SÀI GÒN]])</f>
        <v>0</v>
      </c>
      <c r="V54" s="72" t="s">
        <v>30</v>
      </c>
      <c r="W54" s="72" t="s">
        <v>989</v>
      </c>
      <c r="X54" s="72" t="s">
        <v>2186</v>
      </c>
      <c r="Y54" s="72" t="s">
        <v>2571</v>
      </c>
      <c r="Z54" s="72" t="s">
        <v>488</v>
      </c>
      <c r="AA54" s="62" t="s">
        <v>640</v>
      </c>
      <c r="AC54" s="62" t="s">
        <v>640</v>
      </c>
      <c r="AD5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4" s="337"/>
      <c r="AF54" s="62">
        <f>COUNTIF($AG$50:$AG54, AG54)</f>
        <v>4</v>
      </c>
      <c r="AG54" s="72" t="s">
        <v>30</v>
      </c>
      <c r="AH54" s="72" t="s">
        <v>488</v>
      </c>
    </row>
    <row r="55" spans="1:34" x14ac:dyDescent="0.25">
      <c r="A55" s="62">
        <v>285</v>
      </c>
      <c r="B55" s="72" t="s">
        <v>1296</v>
      </c>
      <c r="C55" s="95">
        <v>31.5</v>
      </c>
      <c r="D55" s="108">
        <v>80000000</v>
      </c>
      <c r="E55" s="72" t="s">
        <v>1297</v>
      </c>
      <c r="F55" s="72" t="s">
        <v>422</v>
      </c>
      <c r="G55" s="72">
        <v>1</v>
      </c>
      <c r="H55" s="72">
        <v>1.5</v>
      </c>
      <c r="I55" s="62">
        <v>90</v>
      </c>
      <c r="J55" s="72" t="s">
        <v>33</v>
      </c>
      <c r="K55" s="72" t="s">
        <v>1293</v>
      </c>
      <c r="L55" s="72" t="s">
        <v>1880</v>
      </c>
      <c r="M55" s="109"/>
      <c r="N55" s="90"/>
      <c r="O55" s="91" t="str">
        <f>PRICES[[#This Row],[Department]]&amp;PRICES[[#This Row],[Product Name]]</f>
        <v>Phẫu thuậtSăn chắc tạo dáng thon gon vùng bụng + eo</v>
      </c>
      <c r="Q55" s="62">
        <v>6</v>
      </c>
      <c r="R55" s="72" t="s">
        <v>29</v>
      </c>
      <c r="S55" s="72" t="s">
        <v>2800</v>
      </c>
      <c r="U55" s="110">
        <f>COUNTIFS($V$50:$V52, EMPLOYEES[[#This Row],[Department]], $AA$50:$AA52, EMPLOYEES[[#This Row],[BỆNH VIỆN KANGNAM SÀI GÒN]])</f>
        <v>0</v>
      </c>
      <c r="V55" s="72" t="s">
        <v>30</v>
      </c>
      <c r="W55" s="72" t="s">
        <v>989</v>
      </c>
      <c r="X55" s="72" t="s">
        <v>2187</v>
      </c>
      <c r="Y55" s="72" t="s">
        <v>2512</v>
      </c>
      <c r="Z55" s="72" t="s">
        <v>488</v>
      </c>
      <c r="AA55" s="62" t="s">
        <v>640</v>
      </c>
      <c r="AD5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5" s="337"/>
      <c r="AF55" s="62">
        <f>COUNTIF($AG$50:$AG55, AG55)</f>
        <v>5</v>
      </c>
      <c r="AG55" s="72" t="s">
        <v>30</v>
      </c>
      <c r="AH55" s="72" t="s">
        <v>582</v>
      </c>
    </row>
    <row r="56" spans="1:34" x14ac:dyDescent="0.25">
      <c r="A56" s="62">
        <v>286</v>
      </c>
      <c r="B56" s="72" t="s">
        <v>1298</v>
      </c>
      <c r="C56" s="95" t="s">
        <v>551</v>
      </c>
      <c r="D56" s="108">
        <v>600000</v>
      </c>
      <c r="E56" s="72" t="s">
        <v>1299</v>
      </c>
      <c r="F56" s="72" t="s">
        <v>1300</v>
      </c>
      <c r="G56" s="72">
        <v>1</v>
      </c>
      <c r="H56" s="72" t="s">
        <v>551</v>
      </c>
      <c r="I56" s="62" t="s">
        <v>551</v>
      </c>
      <c r="J56" s="72" t="s">
        <v>33</v>
      </c>
      <c r="K56" s="72" t="s">
        <v>1293</v>
      </c>
      <c r="L56" s="72" t="s">
        <v>1880</v>
      </c>
      <c r="M56" s="109">
        <v>44652</v>
      </c>
      <c r="N56" s="90"/>
      <c r="O56" s="91" t="str">
        <f>PRICES[[#This Row],[Department]]&amp;PRICES[[#This Row],[Product Name]]</f>
        <v>Phẫu thuậtCDBC - Ultra V Mono Pcl 40- 60Mm 25 (Má, Hàm, Cổ)</v>
      </c>
      <c r="Q56" s="62">
        <v>7</v>
      </c>
      <c r="R56" s="72" t="s">
        <v>29</v>
      </c>
      <c r="S56" s="72" t="s">
        <v>260</v>
      </c>
      <c r="U56" s="110">
        <f>COUNTIFS($V$50:$V52, EMPLOYEES[[#This Row],[Department]], $AA$50:$AA52, EMPLOYEES[[#This Row],[BỆNH VIỆN KANGNAM SÀI GÒN]])</f>
        <v>0</v>
      </c>
      <c r="V56" s="72" t="s">
        <v>30</v>
      </c>
      <c r="W56" s="72" t="s">
        <v>989</v>
      </c>
      <c r="X56" s="72" t="s">
        <v>2188</v>
      </c>
      <c r="Y56" s="72" t="s">
        <v>2572</v>
      </c>
      <c r="Z56" s="72" t="s">
        <v>488</v>
      </c>
      <c r="AA56" s="62" t="s">
        <v>640</v>
      </c>
      <c r="AD5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6" s="337"/>
      <c r="AF56" s="62">
        <f>COUNTIF($AG$50:$AG56, AG56)</f>
        <v>6</v>
      </c>
      <c r="AG56" s="72" t="s">
        <v>30</v>
      </c>
      <c r="AH56" s="72" t="s">
        <v>583</v>
      </c>
    </row>
    <row r="57" spans="1:34" x14ac:dyDescent="0.25">
      <c r="A57" s="62">
        <v>287</v>
      </c>
      <c r="B57" s="72" t="s">
        <v>1301</v>
      </c>
      <c r="C57" s="95" t="s">
        <v>551</v>
      </c>
      <c r="D57" s="108">
        <v>750000</v>
      </c>
      <c r="E57" s="72" t="s">
        <v>1302</v>
      </c>
      <c r="F57" s="72" t="s">
        <v>1300</v>
      </c>
      <c r="G57" s="72">
        <v>1</v>
      </c>
      <c r="H57" s="72" t="s">
        <v>551</v>
      </c>
      <c r="I57" s="62" t="s">
        <v>551</v>
      </c>
      <c r="J57" s="72" t="s">
        <v>33</v>
      </c>
      <c r="K57" s="72" t="s">
        <v>1293</v>
      </c>
      <c r="L57" s="72" t="s">
        <v>1880</v>
      </c>
      <c r="M57" s="109">
        <v>44652</v>
      </c>
      <c r="N57" s="90"/>
      <c r="O57" s="91" t="str">
        <f>PRICES[[#This Row],[Department]]&amp;PRICES[[#This Row],[Product Name]]</f>
        <v>Phẫu thuậtCDBC - Ultra V Mono Pcl 90Mm 25 (Hàm, Nọng Cằm, Body)</v>
      </c>
      <c r="Q57" s="62">
        <v>8</v>
      </c>
      <c r="R57" s="72" t="s">
        <v>29</v>
      </c>
      <c r="S57" s="72" t="s">
        <v>2803</v>
      </c>
      <c r="U57" s="110">
        <f>COUNTIFS($V$50:$V52, EMPLOYEES[[#This Row],[Department]], $AA$50:$AA52, EMPLOYEES[[#This Row],[BỆNH VIỆN KANGNAM SÀI GÒN]])</f>
        <v>0</v>
      </c>
      <c r="V57" s="72" t="s">
        <v>30</v>
      </c>
      <c r="W57" s="72" t="s">
        <v>989</v>
      </c>
      <c r="X57" s="72" t="s">
        <v>2189</v>
      </c>
      <c r="Y57" s="72" t="s">
        <v>2458</v>
      </c>
      <c r="Z57" s="72" t="s">
        <v>582</v>
      </c>
      <c r="AA57" s="62" t="s">
        <v>640</v>
      </c>
      <c r="AD5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7" s="337"/>
      <c r="AF57" s="62">
        <f>COUNTIF($AG$50:$AG57, AG57)</f>
        <v>1</v>
      </c>
      <c r="AG57" s="72" t="s">
        <v>29</v>
      </c>
      <c r="AH57" s="72" t="s">
        <v>586</v>
      </c>
    </row>
    <row r="58" spans="1:34" x14ac:dyDescent="0.25">
      <c r="A58" s="62">
        <v>288</v>
      </c>
      <c r="B58" s="72" t="s">
        <v>1303</v>
      </c>
      <c r="C58" s="95" t="s">
        <v>551</v>
      </c>
      <c r="D58" s="108">
        <v>750000</v>
      </c>
      <c r="E58" s="72" t="s">
        <v>1304</v>
      </c>
      <c r="F58" s="72" t="s">
        <v>1300</v>
      </c>
      <c r="G58" s="72">
        <v>1</v>
      </c>
      <c r="H58" s="72" t="s">
        <v>551</v>
      </c>
      <c r="I58" s="62" t="s">
        <v>551</v>
      </c>
      <c r="J58" s="72" t="s">
        <v>33</v>
      </c>
      <c r="K58" s="72" t="s">
        <v>1293</v>
      </c>
      <c r="L58" s="72" t="s">
        <v>1880</v>
      </c>
      <c r="M58" s="109">
        <v>44652</v>
      </c>
      <c r="N58" s="90"/>
      <c r="O58" s="91" t="str">
        <f>PRICES[[#This Row],[Department]]&amp;PRICES[[#This Row],[Product Name]]</f>
        <v>Phẫu thuậtCDBC - Ultra V Tornado Pcl (Má, Nọng Cằm, Cổ)</v>
      </c>
      <c r="Q58" s="62">
        <v>9</v>
      </c>
      <c r="R58" s="72" t="s">
        <v>36</v>
      </c>
      <c r="S58" s="72" t="s">
        <v>2807</v>
      </c>
      <c r="U58" s="110">
        <f>COUNTIFS($V$50:$V52, EMPLOYEES[[#This Row],[Department]], $AA$50:$AA52, EMPLOYEES[[#This Row],[BỆNH VIỆN KANGNAM SÀI GÒN]])</f>
        <v>0</v>
      </c>
      <c r="V58" s="72" t="s">
        <v>30</v>
      </c>
      <c r="W58" s="72" t="s">
        <v>989</v>
      </c>
      <c r="X58" s="72" t="s">
        <v>2190</v>
      </c>
      <c r="Y58" s="72" t="s">
        <v>2460</v>
      </c>
      <c r="Z58" s="72" t="s">
        <v>582</v>
      </c>
      <c r="AA58" s="62" t="s">
        <v>640</v>
      </c>
      <c r="AD5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8" s="337"/>
      <c r="AF58" s="62">
        <f>COUNTIF($AG$50:$AG58, AG58)</f>
        <v>2</v>
      </c>
      <c r="AG58" s="72" t="s">
        <v>29</v>
      </c>
      <c r="AH58" s="72" t="s">
        <v>560</v>
      </c>
    </row>
    <row r="59" spans="1:34" x14ac:dyDescent="0.25">
      <c r="A59" s="62">
        <v>289</v>
      </c>
      <c r="B59" s="72" t="s">
        <v>1305</v>
      </c>
      <c r="C59" s="95" t="s">
        <v>551</v>
      </c>
      <c r="D59" s="108">
        <v>750000</v>
      </c>
      <c r="E59" s="72" t="s">
        <v>1306</v>
      </c>
      <c r="F59" s="72" t="s">
        <v>1300</v>
      </c>
      <c r="G59" s="72">
        <v>1</v>
      </c>
      <c r="H59" s="72" t="s">
        <v>551</v>
      </c>
      <c r="I59" s="62" t="s">
        <v>551</v>
      </c>
      <c r="J59" s="72" t="s">
        <v>33</v>
      </c>
      <c r="K59" s="72" t="s">
        <v>1293</v>
      </c>
      <c r="L59" s="72" t="s">
        <v>1880</v>
      </c>
      <c r="M59" s="109">
        <v>44652</v>
      </c>
      <c r="N59" s="90"/>
      <c r="O59" s="91" t="str">
        <f>PRICES[[#This Row],[Department]]&amp;PRICES[[#This Row],[Product Name]]</f>
        <v>Phẫu thuậtCDBC - Ultra V Tornado Pcl (Hàm, Nọng Cằm, Body)</v>
      </c>
      <c r="Q59" s="62">
        <v>10</v>
      </c>
      <c r="R59" s="72" t="s">
        <v>36</v>
      </c>
      <c r="S59" s="72" t="s">
        <v>66</v>
      </c>
      <c r="U59" s="110">
        <f>COUNTIFS($V$50:$V52, EMPLOYEES[[#This Row],[Department]], $AA$50:$AA52, EMPLOYEES[[#This Row],[BỆNH VIỆN KANGNAM SÀI GÒN]])</f>
        <v>0</v>
      </c>
      <c r="V59" s="72" t="s">
        <v>30</v>
      </c>
      <c r="W59" s="72" t="s">
        <v>989</v>
      </c>
      <c r="X59" s="72" t="s">
        <v>2743</v>
      </c>
      <c r="Y59" s="72" t="s">
        <v>2744</v>
      </c>
      <c r="Z59" s="72" t="s">
        <v>582</v>
      </c>
      <c r="AA59" s="62" t="s">
        <v>640</v>
      </c>
      <c r="AD5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59" s="337"/>
      <c r="AF59" s="62">
        <f>COUNTIF($AG$50:$AG59, AG59)</f>
        <v>3</v>
      </c>
      <c r="AG59" s="72" t="s">
        <v>29</v>
      </c>
      <c r="AH59" s="72" t="s">
        <v>561</v>
      </c>
    </row>
    <row r="60" spans="1:34" x14ac:dyDescent="0.25">
      <c r="A60" s="62">
        <v>290</v>
      </c>
      <c r="B60" s="72" t="s">
        <v>1307</v>
      </c>
      <c r="C60" s="95" t="s">
        <v>551</v>
      </c>
      <c r="D60" s="108">
        <v>2200000</v>
      </c>
      <c r="E60" s="72" t="s">
        <v>1308</v>
      </c>
      <c r="F60" s="72" t="s">
        <v>1300</v>
      </c>
      <c r="G60" s="72">
        <v>1</v>
      </c>
      <c r="H60" s="72" t="s">
        <v>551</v>
      </c>
      <c r="I60" s="62" t="s">
        <v>551</v>
      </c>
      <c r="J60" s="72" t="s">
        <v>33</v>
      </c>
      <c r="K60" s="72" t="s">
        <v>1293</v>
      </c>
      <c r="L60" s="72" t="s">
        <v>1880</v>
      </c>
      <c r="M60" s="109">
        <v>44652</v>
      </c>
      <c r="N60" s="90"/>
      <c r="O60" s="91" t="str">
        <f>PRICES[[#This Row],[Department]]&amp;PRICES[[#This Row],[Product Name]]</f>
        <v>Phẫu thuậtCDBC - Ultra V Gold 50 Mm (Má, Hàm, Trán, Cổ)</v>
      </c>
      <c r="Q60" s="62">
        <v>11</v>
      </c>
      <c r="R60" s="72" t="s">
        <v>36</v>
      </c>
      <c r="S60" s="72" t="s">
        <v>661</v>
      </c>
      <c r="U60" s="110">
        <f>COUNTIFS($V$50:$V52, EMPLOYEES[[#This Row],[Department]], $AA$50:$AA52, EMPLOYEES[[#This Row],[BỆNH VIỆN KANGNAM SÀI GÒN]])</f>
        <v>0</v>
      </c>
      <c r="V60" s="72" t="s">
        <v>30</v>
      </c>
      <c r="W60" s="72" t="s">
        <v>989</v>
      </c>
      <c r="X60" s="72" t="s">
        <v>2191</v>
      </c>
      <c r="Y60" s="72" t="s">
        <v>2543</v>
      </c>
      <c r="Z60" s="72" t="s">
        <v>580</v>
      </c>
      <c r="AA60" s="62" t="s">
        <v>640</v>
      </c>
      <c r="AD6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0" s="337"/>
      <c r="AF60" s="62">
        <f>COUNTIF($AG$50:$AG60, AG60)</f>
        <v>1</v>
      </c>
      <c r="AG60" s="72" t="s">
        <v>36</v>
      </c>
      <c r="AH60" s="72" t="s">
        <v>587</v>
      </c>
    </row>
    <row r="61" spans="1:34" x14ac:dyDescent="0.25">
      <c r="A61" s="62">
        <v>291</v>
      </c>
      <c r="B61" s="72" t="s">
        <v>1309</v>
      </c>
      <c r="C61" s="95" t="s">
        <v>551</v>
      </c>
      <c r="D61" s="108">
        <v>1850000</v>
      </c>
      <c r="E61" s="72" t="s">
        <v>1310</v>
      </c>
      <c r="F61" s="72" t="s">
        <v>1300</v>
      </c>
      <c r="G61" s="72">
        <v>1</v>
      </c>
      <c r="H61" s="72" t="s">
        <v>551</v>
      </c>
      <c r="I61" s="62" t="s">
        <v>551</v>
      </c>
      <c r="J61" s="72" t="s">
        <v>33</v>
      </c>
      <c r="K61" s="72" t="s">
        <v>1293</v>
      </c>
      <c r="L61" s="72" t="s">
        <v>1880</v>
      </c>
      <c r="M61" s="109">
        <v>44652</v>
      </c>
      <c r="N61" s="90"/>
      <c r="O61" s="91" t="str">
        <f>PRICES[[#This Row],[Department]]&amp;PRICES[[#This Row],[Product Name]]</f>
        <v>Phẫu thuậtCDBC - Ultra V Super Tornado Cannula Pdo 50Mm (Bọng Mắt)</v>
      </c>
      <c r="Q61" s="62">
        <v>12</v>
      </c>
      <c r="R61" s="72" t="s">
        <v>36</v>
      </c>
      <c r="S61" s="72" t="s">
        <v>99</v>
      </c>
      <c r="U61" s="110">
        <f>COUNTIFS($V$50:$V52, EMPLOYEES[[#This Row],[Department]], $AA$50:$AA52, EMPLOYEES[[#This Row],[BỆNH VIỆN KANGNAM SÀI GÒN]])</f>
        <v>0</v>
      </c>
      <c r="V61" s="72" t="s">
        <v>30</v>
      </c>
      <c r="W61" s="72" t="s">
        <v>989</v>
      </c>
      <c r="X61" s="72" t="s">
        <v>2192</v>
      </c>
      <c r="Y61" s="72" t="s">
        <v>2544</v>
      </c>
      <c r="Z61" s="72" t="s">
        <v>580</v>
      </c>
      <c r="AA61" s="62" t="s">
        <v>640</v>
      </c>
      <c r="AD6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1" s="337"/>
      <c r="AF61" s="62">
        <f>COUNTIF($AG$50:$AG61, AG61)</f>
        <v>2</v>
      </c>
      <c r="AG61" s="72" t="s">
        <v>36</v>
      </c>
      <c r="AH61" s="72" t="s">
        <v>474</v>
      </c>
    </row>
    <row r="62" spans="1:34" x14ac:dyDescent="0.25">
      <c r="A62" s="62">
        <v>292</v>
      </c>
      <c r="B62" s="72" t="s">
        <v>1311</v>
      </c>
      <c r="C62" s="95" t="s">
        <v>551</v>
      </c>
      <c r="D62" s="108">
        <v>500000</v>
      </c>
      <c r="E62" s="72" t="s">
        <v>1312</v>
      </c>
      <c r="F62" s="72" t="s">
        <v>1300</v>
      </c>
      <c r="G62" s="72">
        <v>1</v>
      </c>
      <c r="H62" s="72" t="s">
        <v>551</v>
      </c>
      <c r="I62" s="62" t="s">
        <v>551</v>
      </c>
      <c r="J62" s="72" t="s">
        <v>33</v>
      </c>
      <c r="K62" s="72" t="s">
        <v>1293</v>
      </c>
      <c r="L62" s="72" t="s">
        <v>1880</v>
      </c>
      <c r="M62" s="109">
        <v>44652</v>
      </c>
      <c r="N62" s="90"/>
      <c r="O62" s="91" t="str">
        <f>PRICES[[#This Row],[Department]]&amp;PRICES[[#This Row],[Product Name]]</f>
        <v>Phẫu thuậtCDBC - Ultra V Inch Pdo (Hõm Mắt, Đầu)</v>
      </c>
      <c r="Q62" s="62">
        <v>13</v>
      </c>
      <c r="R62" s="72" t="s">
        <v>36</v>
      </c>
      <c r="S62" s="72" t="s">
        <v>2802</v>
      </c>
      <c r="U62" s="110">
        <f>COUNTIFS($V$50:$V52, EMPLOYEES[[#This Row],[Department]], $AA$50:$AA52, EMPLOYEES[[#This Row],[BỆNH VIỆN KANGNAM SÀI GÒN]])</f>
        <v>0</v>
      </c>
      <c r="V62" s="72" t="s">
        <v>30</v>
      </c>
      <c r="W62" s="72" t="s">
        <v>989</v>
      </c>
      <c r="X62" s="72" t="s">
        <v>2193</v>
      </c>
      <c r="Y62" s="72" t="s">
        <v>2459</v>
      </c>
      <c r="Z62" s="72" t="s">
        <v>580</v>
      </c>
      <c r="AA62" s="62" t="s">
        <v>640</v>
      </c>
      <c r="AD6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2" s="337"/>
      <c r="AF62" s="62">
        <f>COUNTIF($AG$50:$AG62, AG62)</f>
        <v>3</v>
      </c>
      <c r="AG62" s="72" t="s">
        <v>36</v>
      </c>
      <c r="AH62" s="72" t="s">
        <v>562</v>
      </c>
    </row>
    <row r="63" spans="1:34" x14ac:dyDescent="0.25">
      <c r="A63" s="62">
        <v>293</v>
      </c>
      <c r="B63" s="72" t="s">
        <v>1313</v>
      </c>
      <c r="C63" s="95" t="s">
        <v>551</v>
      </c>
      <c r="D63" s="108">
        <v>1250000</v>
      </c>
      <c r="E63" s="72" t="s">
        <v>1314</v>
      </c>
      <c r="F63" s="72" t="s">
        <v>1300</v>
      </c>
      <c r="G63" s="72">
        <v>1</v>
      </c>
      <c r="H63" s="72" t="s">
        <v>551</v>
      </c>
      <c r="I63" s="62" t="s">
        <v>551</v>
      </c>
      <c r="J63" s="72" t="s">
        <v>33</v>
      </c>
      <c r="K63" s="72" t="s">
        <v>1293</v>
      </c>
      <c r="L63" s="72" t="s">
        <v>1880</v>
      </c>
      <c r="M63" s="109">
        <v>44652</v>
      </c>
      <c r="N63" s="90"/>
      <c r="O63" s="91" t="str">
        <f>PRICES[[#This Row],[Department]]&amp;PRICES[[#This Row],[Product Name]]</f>
        <v>Phẫu thuậtCDBC - Ultra V Hiko Cannula Pcl (Sóng Mũi)</v>
      </c>
      <c r="Q63" s="62">
        <v>14</v>
      </c>
      <c r="R63" s="72" t="s">
        <v>36</v>
      </c>
      <c r="S63" s="72" t="s">
        <v>932</v>
      </c>
      <c r="U63" s="110">
        <f>COUNTIFS($V$50:$V52, EMPLOYEES[[#This Row],[Department]], $AA$50:$AA52, EMPLOYEES[[#This Row],[BỆNH VIỆN KANGNAM SÀI GÒN]])</f>
        <v>0</v>
      </c>
      <c r="V63" s="72" t="s">
        <v>30</v>
      </c>
      <c r="W63" s="72" t="s">
        <v>989</v>
      </c>
      <c r="X63" s="72" t="s">
        <v>2550</v>
      </c>
      <c r="Y63" s="72" t="s">
        <v>2573</v>
      </c>
      <c r="Z63" s="72" t="s">
        <v>580</v>
      </c>
      <c r="AA63" s="62" t="s">
        <v>640</v>
      </c>
      <c r="AD6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3" s="337"/>
      <c r="AF63" s="62">
        <f>COUNTIF($AG$50:$AG63, AG63)</f>
        <v>1</v>
      </c>
      <c r="AG63" s="72" t="s">
        <v>33</v>
      </c>
      <c r="AH63" s="72" t="s">
        <v>588</v>
      </c>
    </row>
    <row r="64" spans="1:34" x14ac:dyDescent="0.25">
      <c r="A64" s="62">
        <v>294</v>
      </c>
      <c r="B64" s="72" t="s">
        <v>1315</v>
      </c>
      <c r="C64" s="95" t="s">
        <v>551</v>
      </c>
      <c r="D64" s="108">
        <v>1250000</v>
      </c>
      <c r="E64" s="72" t="s">
        <v>1316</v>
      </c>
      <c r="F64" s="72" t="s">
        <v>1300</v>
      </c>
      <c r="G64" s="72">
        <v>1</v>
      </c>
      <c r="H64" s="72" t="s">
        <v>551</v>
      </c>
      <c r="I64" s="62" t="s">
        <v>551</v>
      </c>
      <c r="J64" s="72" t="s">
        <v>33</v>
      </c>
      <c r="K64" s="72" t="s">
        <v>1293</v>
      </c>
      <c r="L64" s="72" t="s">
        <v>1880</v>
      </c>
      <c r="M64" s="109">
        <v>44652</v>
      </c>
      <c r="N64" s="90"/>
      <c r="O64" s="91" t="str">
        <f>PRICES[[#This Row],[Department]]&amp;PRICES[[#This Row],[Product Name]]</f>
        <v>Phẫu thuậtCDBC - Ultra V Hiko Short Cannula 30Mm - Pdo/Pcl (Chóp Mũi)</v>
      </c>
      <c r="Q64" s="62">
        <v>15</v>
      </c>
      <c r="R64" s="72" t="s">
        <v>36</v>
      </c>
      <c r="S64" s="72" t="s">
        <v>2799</v>
      </c>
      <c r="U64" s="110">
        <f>COUNTIFS($V$50:$V52, EMPLOYEES[[#This Row],[Department]], $AA$50:$AA52, EMPLOYEES[[#This Row],[BỆNH VIỆN KANGNAM SÀI GÒN]])</f>
        <v>0</v>
      </c>
      <c r="V64" s="72" t="s">
        <v>30</v>
      </c>
      <c r="W64" s="72" t="s">
        <v>989</v>
      </c>
      <c r="X64" s="72" t="s">
        <v>2306</v>
      </c>
      <c r="Y64" s="72" t="s">
        <v>2491</v>
      </c>
      <c r="Z64" s="72" t="s">
        <v>580</v>
      </c>
      <c r="AA64" s="62" t="s">
        <v>640</v>
      </c>
      <c r="AB64" s="62" t="s">
        <v>640</v>
      </c>
      <c r="AD6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4" s="337"/>
      <c r="AF64" s="62">
        <f>COUNTIF($AG$50:$AG64, AG64)</f>
        <v>2</v>
      </c>
      <c r="AG64" s="72" t="s">
        <v>33</v>
      </c>
      <c r="AH64" s="72" t="s">
        <v>589</v>
      </c>
    </row>
    <row r="65" spans="1:34" x14ac:dyDescent="0.25">
      <c r="A65" s="62">
        <v>295</v>
      </c>
      <c r="B65" s="72" t="s">
        <v>1317</v>
      </c>
      <c r="C65" s="95" t="s">
        <v>551</v>
      </c>
      <c r="D65" s="108">
        <v>1800000</v>
      </c>
      <c r="E65" s="72" t="s">
        <v>1318</v>
      </c>
      <c r="F65" s="72" t="s">
        <v>1300</v>
      </c>
      <c r="G65" s="72">
        <v>1</v>
      </c>
      <c r="H65" s="72" t="s">
        <v>551</v>
      </c>
      <c r="I65" s="62" t="s">
        <v>551</v>
      </c>
      <c r="J65" s="72" t="s">
        <v>33</v>
      </c>
      <c r="K65" s="72" t="s">
        <v>1293</v>
      </c>
      <c r="L65" s="72" t="s">
        <v>1880</v>
      </c>
      <c r="M65" s="109">
        <v>44652</v>
      </c>
      <c r="N65" s="90"/>
      <c r="O65" s="91" t="str">
        <f>PRICES[[#This Row],[Department]]&amp;PRICES[[#This Row],[Product Name]]</f>
        <v>Phẫu thuậtCDBC - Ultra V Octo Twist 38/40Mm - Pdo/Pcl (Rãnh Mũi, Má Miệng)</v>
      </c>
      <c r="Q65" s="62">
        <v>16</v>
      </c>
      <c r="R65" s="72" t="s">
        <v>36</v>
      </c>
      <c r="S65" s="72" t="s">
        <v>2806</v>
      </c>
      <c r="U65" s="110">
        <f>COUNTIFS($V$50:$V52, EMPLOYEES[[#This Row],[Department]], $AA$50:$AA52, EMPLOYEES[[#This Row],[BỆNH VIỆN KANGNAM SÀI GÒN]])</f>
        <v>0</v>
      </c>
      <c r="V65" s="72" t="s">
        <v>30</v>
      </c>
      <c r="W65" s="72" t="s">
        <v>989</v>
      </c>
      <c r="X65" s="72" t="s">
        <v>2313</v>
      </c>
      <c r="Y65" s="72" t="s">
        <v>2574</v>
      </c>
      <c r="Z65" s="72" t="s">
        <v>580</v>
      </c>
      <c r="AA65" s="62" t="s">
        <v>640</v>
      </c>
      <c r="AB65" s="62" t="s">
        <v>640</v>
      </c>
      <c r="AD6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5" s="337"/>
      <c r="AF65" s="62">
        <f>COUNTIF($AG$50:$AG65, AG65)</f>
        <v>3</v>
      </c>
      <c r="AG65" s="72" t="s">
        <v>33</v>
      </c>
      <c r="AH65" s="72" t="s">
        <v>590</v>
      </c>
    </row>
    <row r="66" spans="1:34" x14ac:dyDescent="0.25">
      <c r="A66" s="62">
        <v>296</v>
      </c>
      <c r="B66" s="72" t="s">
        <v>1319</v>
      </c>
      <c r="C66" s="95" t="s">
        <v>551</v>
      </c>
      <c r="D66" s="108">
        <v>1800000</v>
      </c>
      <c r="E66" s="72" t="s">
        <v>1320</v>
      </c>
      <c r="F66" s="72" t="s">
        <v>1300</v>
      </c>
      <c r="G66" s="72">
        <v>1</v>
      </c>
      <c r="H66" s="72" t="s">
        <v>551</v>
      </c>
      <c r="I66" s="62" t="s">
        <v>551</v>
      </c>
      <c r="J66" s="72" t="s">
        <v>33</v>
      </c>
      <c r="K66" s="72" t="s">
        <v>1293</v>
      </c>
      <c r="L66" s="72" t="s">
        <v>1880</v>
      </c>
      <c r="M66" s="109">
        <v>44652</v>
      </c>
      <c r="N66" s="90"/>
      <c r="O66" s="91" t="str">
        <f>PRICES[[#This Row],[Department]]&amp;PRICES[[#This Row],[Product Name]]</f>
        <v>Phẫu thuậtCDBC - Ultra V Octo Twist 50/70Mm - Pdo/Pcl (Cung Mày , Mũi)</v>
      </c>
      <c r="Q66" s="62">
        <v>17</v>
      </c>
      <c r="R66" s="72" t="s">
        <v>36</v>
      </c>
      <c r="S66" s="72" t="s">
        <v>261</v>
      </c>
      <c r="U66" s="110">
        <f>COUNTIFS($V$50:$V66, EMPLOYEES[[#This Row],[Department]], $AA$50:$AA66, EMPLOYEES[[#This Row],[BỆNH VIỆN KANGNAM SÀI GÒN]])</f>
        <v>13</v>
      </c>
      <c r="V66" s="72" t="s">
        <v>30</v>
      </c>
      <c r="W66" s="72" t="s">
        <v>989</v>
      </c>
      <c r="X66" s="72" t="s">
        <v>2194</v>
      </c>
      <c r="Y66" s="72" t="s">
        <v>2457</v>
      </c>
      <c r="Z66" s="72" t="s">
        <v>581</v>
      </c>
      <c r="AA66" s="62" t="s">
        <v>640</v>
      </c>
      <c r="AD6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6" s="337"/>
      <c r="AF66" s="62">
        <f>COUNTIF($AG$50:$AG66, AG66)</f>
        <v>4</v>
      </c>
      <c r="AG66" s="72" t="s">
        <v>33</v>
      </c>
      <c r="AH66" s="72" t="s">
        <v>591</v>
      </c>
    </row>
    <row r="67" spans="1:34" x14ac:dyDescent="0.25">
      <c r="A67" s="62">
        <v>297</v>
      </c>
      <c r="B67" s="72" t="s">
        <v>1321</v>
      </c>
      <c r="C67" s="95" t="s">
        <v>551</v>
      </c>
      <c r="D67" s="108">
        <v>3500000</v>
      </c>
      <c r="E67" s="72" t="s">
        <v>1322</v>
      </c>
      <c r="F67" s="72" t="s">
        <v>1300</v>
      </c>
      <c r="G67" s="72">
        <v>1</v>
      </c>
      <c r="H67" s="72" t="s">
        <v>551</v>
      </c>
      <c r="I67" s="62" t="s">
        <v>551</v>
      </c>
      <c r="J67" s="72" t="s">
        <v>33</v>
      </c>
      <c r="K67" s="72" t="s">
        <v>1293</v>
      </c>
      <c r="L67" s="72" t="s">
        <v>1880</v>
      </c>
      <c r="M67" s="109">
        <v>44652</v>
      </c>
      <c r="N67" s="90"/>
      <c r="O67" s="91" t="str">
        <f>PRICES[[#This Row],[Department]]&amp;PRICES[[#This Row],[Product Name]]</f>
        <v>Phẫu thuậtCDBC - Ultra Emboss Mold - Pdo (Má, Nọng Cằm)</v>
      </c>
      <c r="Q67" s="62">
        <v>18</v>
      </c>
      <c r="R67" s="72" t="s">
        <v>36</v>
      </c>
      <c r="S67" s="72" t="s">
        <v>2811</v>
      </c>
      <c r="U67" s="110">
        <f>COUNTIFS($V$50:$V67, EMPLOYEES[[#This Row],[Department]], $AA$50:$AA67, EMPLOYEES[[#This Row],[BỆNH VIỆN KANGNAM SÀI GÒN]])</f>
        <v>14</v>
      </c>
      <c r="V67" s="72" t="s">
        <v>30</v>
      </c>
      <c r="W67" s="72" t="s">
        <v>989</v>
      </c>
      <c r="X67" s="72" t="s">
        <v>2871</v>
      </c>
      <c r="Y67" s="72" t="s">
        <v>2870</v>
      </c>
      <c r="Z67" s="72" t="s">
        <v>580</v>
      </c>
      <c r="AA67" s="62" t="s">
        <v>640</v>
      </c>
      <c r="AD6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E67" s="337"/>
      <c r="AF67" s="62">
        <f>COUNTIF($AG$50:$AG67, AG67)</f>
        <v>5</v>
      </c>
      <c r="AG67" s="72" t="s">
        <v>33</v>
      </c>
      <c r="AH67" s="72" t="s">
        <v>592</v>
      </c>
    </row>
    <row r="68" spans="1:34" x14ac:dyDescent="0.25">
      <c r="A68" s="62">
        <v>298</v>
      </c>
      <c r="B68" s="72" t="s">
        <v>1323</v>
      </c>
      <c r="C68" s="95" t="s">
        <v>551</v>
      </c>
      <c r="D68" s="108">
        <v>2800000</v>
      </c>
      <c r="E68" s="72" t="s">
        <v>1324</v>
      </c>
      <c r="F68" s="72" t="s">
        <v>1300</v>
      </c>
      <c r="G68" s="72">
        <v>1</v>
      </c>
      <c r="H68" s="72" t="s">
        <v>551</v>
      </c>
      <c r="I68" s="62" t="s">
        <v>551</v>
      </c>
      <c r="J68" s="72" t="s">
        <v>33</v>
      </c>
      <c r="K68" s="72" t="s">
        <v>1293</v>
      </c>
      <c r="L68" s="72" t="s">
        <v>1880</v>
      </c>
      <c r="M68" s="109">
        <v>44652</v>
      </c>
      <c r="N68" s="90"/>
      <c r="O68" s="91" t="str">
        <f>PRICES[[#This Row],[Department]]&amp;PRICES[[#This Row],[Product Name]]</f>
        <v>Phẫu thuậtCDBC - Ultra V Ez Cannula Sprial Cog 360 - Pdo (Má, Rãnh Mũi Miệng)</v>
      </c>
      <c r="Q68" s="62">
        <v>19</v>
      </c>
      <c r="R68" s="72" t="s">
        <v>36</v>
      </c>
      <c r="S68" s="72" t="s">
        <v>2810</v>
      </c>
      <c r="U68" s="110">
        <f>COUNTIFS($V$50:$V66, EMPLOYEES[[#This Row],[Department]], $AA$50:$AA66, EMPLOYEES[[#This Row],[BỆNH VIỆN KANGNAM SÀI GÒN]])</f>
        <v>0</v>
      </c>
      <c r="V68" s="72" t="s">
        <v>30</v>
      </c>
      <c r="W68" s="72" t="s">
        <v>989</v>
      </c>
      <c r="X68" s="72" t="s">
        <v>2305</v>
      </c>
      <c r="Y68" s="72" t="s">
        <v>2651</v>
      </c>
      <c r="Z68" s="72" t="s">
        <v>577</v>
      </c>
      <c r="AB68" s="62" t="s">
        <v>640</v>
      </c>
      <c r="AD6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68" s="62">
        <f>COUNTIF($AG$50:$AG68, AG68)</f>
        <v>6</v>
      </c>
      <c r="AG68" s="72" t="s">
        <v>33</v>
      </c>
      <c r="AH68" s="72" t="s">
        <v>563</v>
      </c>
    </row>
    <row r="69" spans="1:34" x14ac:dyDescent="0.25">
      <c r="A69" s="62">
        <v>299</v>
      </c>
      <c r="B69" s="72" t="s">
        <v>1325</v>
      </c>
      <c r="C69" s="95" t="s">
        <v>551</v>
      </c>
      <c r="D69" s="108">
        <v>1700000</v>
      </c>
      <c r="E69" s="72" t="s">
        <v>1326</v>
      </c>
      <c r="F69" s="72" t="s">
        <v>1300</v>
      </c>
      <c r="G69" s="72">
        <v>1</v>
      </c>
      <c r="H69" s="72" t="s">
        <v>551</v>
      </c>
      <c r="I69" s="62" t="s">
        <v>551</v>
      </c>
      <c r="J69" s="72" t="s">
        <v>33</v>
      </c>
      <c r="K69" s="72" t="s">
        <v>1293</v>
      </c>
      <c r="L69" s="72" t="s">
        <v>1880</v>
      </c>
      <c r="M69" s="109">
        <v>44652</v>
      </c>
      <c r="N69" s="90"/>
      <c r="O69" s="91" t="str">
        <f>PRICES[[#This Row],[Department]]&amp;PRICES[[#This Row],[Product Name]]</f>
        <v>Phẫu thuậtCDBC - Ultra V Ez Cannula Pcl A (Má, Rãnh Mũi Miệng)</v>
      </c>
      <c r="Q69" s="62">
        <v>20</v>
      </c>
      <c r="R69" s="72" t="s">
        <v>36</v>
      </c>
      <c r="S69" s="72" t="s">
        <v>2770</v>
      </c>
      <c r="U69" s="110">
        <f>COUNTIFS($V$50:$V66, EMPLOYEES[[#This Row],[Department]], $AA$50:$AA66, EMPLOYEES[[#This Row],[BỆNH VIỆN KANGNAM SÀI GÒN]])</f>
        <v>0</v>
      </c>
      <c r="V69" s="72" t="s">
        <v>30</v>
      </c>
      <c r="W69" s="72" t="s">
        <v>989</v>
      </c>
      <c r="X69" s="72" t="s">
        <v>2307</v>
      </c>
      <c r="Y69" s="72" t="s">
        <v>2652</v>
      </c>
      <c r="Z69" s="72" t="s">
        <v>580</v>
      </c>
      <c r="AB69" s="62" t="s">
        <v>640</v>
      </c>
      <c r="AD6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69" s="62">
        <f>COUNTIF($AG$50:$AG69, AG69)</f>
        <v>7</v>
      </c>
      <c r="AG69" s="72" t="s">
        <v>33</v>
      </c>
      <c r="AH69" s="72" t="s">
        <v>593</v>
      </c>
    </row>
    <row r="70" spans="1:34" x14ac:dyDescent="0.25">
      <c r="A70" s="62">
        <v>300</v>
      </c>
      <c r="B70" s="72" t="s">
        <v>1327</v>
      </c>
      <c r="C70" s="95" t="s">
        <v>551</v>
      </c>
      <c r="D70" s="108">
        <v>2900000</v>
      </c>
      <c r="E70" s="72" t="s">
        <v>1328</v>
      </c>
      <c r="F70" s="72" t="s">
        <v>1300</v>
      </c>
      <c r="G70" s="72">
        <v>1</v>
      </c>
      <c r="H70" s="72" t="s">
        <v>551</v>
      </c>
      <c r="I70" s="62" t="s">
        <v>551</v>
      </c>
      <c r="J70" s="72" t="s">
        <v>33</v>
      </c>
      <c r="K70" s="72" t="s">
        <v>1293</v>
      </c>
      <c r="L70" s="72" t="s">
        <v>1880</v>
      </c>
      <c r="M70" s="109">
        <v>44652</v>
      </c>
      <c r="N70" s="90"/>
      <c r="O70" s="91" t="str">
        <f>PRICES[[#This Row],[Department]]&amp;PRICES[[#This Row],[Product Name]]</f>
        <v>Phẫu thuậtCDBC - Ultra V Super Emboss Pcl W (Góc Hàm, Rãnh Miệng)</v>
      </c>
      <c r="Q70" s="62">
        <v>21</v>
      </c>
      <c r="R70" s="72" t="s">
        <v>36</v>
      </c>
      <c r="S70" s="72" t="s">
        <v>2862</v>
      </c>
      <c r="U70" s="110">
        <f>COUNTIFS($V$50:$V66, EMPLOYEES[[#This Row],[Department]], $AA$50:$AA66, EMPLOYEES[[#This Row],[BỆNH VIỆN KANGNAM SÀI GÒN]])</f>
        <v>0</v>
      </c>
      <c r="V70" s="72" t="s">
        <v>30</v>
      </c>
      <c r="W70" s="72" t="s">
        <v>989</v>
      </c>
      <c r="X70" s="72" t="s">
        <v>2308</v>
      </c>
      <c r="Y70" s="72" t="s">
        <v>2653</v>
      </c>
      <c r="Z70" s="72" t="s">
        <v>580</v>
      </c>
      <c r="AB70" s="62" t="s">
        <v>640</v>
      </c>
      <c r="AD7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0" s="62">
        <f>COUNTIF($AG$50:$AG70, AG70)</f>
        <v>8</v>
      </c>
      <c r="AG70" s="72" t="s">
        <v>33</v>
      </c>
      <c r="AH70" s="72" t="s">
        <v>594</v>
      </c>
    </row>
    <row r="71" spans="1:34" x14ac:dyDescent="0.25">
      <c r="A71" s="62">
        <v>301</v>
      </c>
      <c r="B71" s="72" t="s">
        <v>1329</v>
      </c>
      <c r="C71" s="95" t="s">
        <v>551</v>
      </c>
      <c r="D71" s="108">
        <v>2600000</v>
      </c>
      <c r="E71" s="72" t="s">
        <v>1330</v>
      </c>
      <c r="F71" s="72" t="s">
        <v>1300</v>
      </c>
      <c r="G71" s="72">
        <v>1</v>
      </c>
      <c r="H71" s="72" t="s">
        <v>551</v>
      </c>
      <c r="I71" s="62" t="s">
        <v>551</v>
      </c>
      <c r="J71" s="72" t="s">
        <v>33</v>
      </c>
      <c r="K71" s="72" t="s">
        <v>1293</v>
      </c>
      <c r="L71" s="72" t="s">
        <v>1880</v>
      </c>
      <c r="M71" s="109">
        <v>44652</v>
      </c>
      <c r="N71" s="90"/>
      <c r="O71" s="91" t="str">
        <f>PRICES[[#This Row],[Department]]&amp;PRICES[[#This Row],[Product Name]]</f>
        <v>Phẫu thuậtCDBC - Ultra V Mold Cog Cannula - Pdo (Má , Rãnh Mũi Miệng)</v>
      </c>
      <c r="Q71" s="62">
        <v>22</v>
      </c>
      <c r="R71" s="72" t="s">
        <v>36</v>
      </c>
      <c r="S71" s="72" t="s">
        <v>2863</v>
      </c>
      <c r="U71" s="110">
        <f>COUNTIFS($V$50:$V66, EMPLOYEES[[#This Row],[Department]], $AA$50:$AA66, EMPLOYEES[[#This Row],[BỆNH VIỆN KANGNAM SÀI GÒN]])</f>
        <v>0</v>
      </c>
      <c r="V71" s="72" t="s">
        <v>30</v>
      </c>
      <c r="W71" s="72" t="s">
        <v>989</v>
      </c>
      <c r="X71" s="72" t="s">
        <v>2309</v>
      </c>
      <c r="Y71" s="72" t="s">
        <v>2654</v>
      </c>
      <c r="Z71" s="72" t="s">
        <v>580</v>
      </c>
      <c r="AB71" s="62" t="s">
        <v>640</v>
      </c>
      <c r="AD7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1" s="62">
        <f>COUNTIF($AG$50:$AG71, AG71)</f>
        <v>9</v>
      </c>
      <c r="AG71" s="72" t="s">
        <v>33</v>
      </c>
      <c r="AH71" s="72" t="s">
        <v>564</v>
      </c>
    </row>
    <row r="72" spans="1:34" x14ac:dyDescent="0.25">
      <c r="A72" s="62">
        <v>302</v>
      </c>
      <c r="B72" s="72" t="s">
        <v>1331</v>
      </c>
      <c r="C72" s="95" t="s">
        <v>551</v>
      </c>
      <c r="D72" s="108">
        <v>3300000</v>
      </c>
      <c r="E72" s="72" t="s">
        <v>1332</v>
      </c>
      <c r="F72" s="72" t="s">
        <v>1300</v>
      </c>
      <c r="G72" s="72">
        <v>1</v>
      </c>
      <c r="H72" s="72" t="s">
        <v>551</v>
      </c>
      <c r="I72" s="62" t="s">
        <v>551</v>
      </c>
      <c r="J72" s="72" t="s">
        <v>33</v>
      </c>
      <c r="K72" s="72" t="s">
        <v>1293</v>
      </c>
      <c r="L72" s="72" t="s">
        <v>1880</v>
      </c>
      <c r="M72" s="109">
        <v>44652</v>
      </c>
      <c r="N72" s="90"/>
      <c r="O72" s="91" t="str">
        <f>PRICES[[#This Row],[Department]]&amp;PRICES[[#This Row],[Product Name]]</f>
        <v>Phẫu thuậtCDBC - Ultra V Double Mold Pcl 360 Spiral Cog (Góc Hàm, Rãnh Miệng)</v>
      </c>
      <c r="Q72" s="62">
        <v>23</v>
      </c>
      <c r="R72" s="72" t="s">
        <v>36</v>
      </c>
      <c r="S72" s="72" t="s">
        <v>331</v>
      </c>
      <c r="U72" s="110">
        <f>COUNTIFS($V$50:$V66, EMPLOYEES[[#This Row],[Department]], $AA$50:$AA66, EMPLOYEES[[#This Row],[BỆNH VIỆN KANGNAM SÀI GÒN]])</f>
        <v>0</v>
      </c>
      <c r="V72" s="72" t="s">
        <v>30</v>
      </c>
      <c r="W72" s="72" t="s">
        <v>989</v>
      </c>
      <c r="X72" s="72" t="s">
        <v>2310</v>
      </c>
      <c r="Y72" s="72" t="s">
        <v>2655</v>
      </c>
      <c r="Z72" s="72" t="s">
        <v>580</v>
      </c>
      <c r="AB72" s="62" t="s">
        <v>640</v>
      </c>
      <c r="AD7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2" s="62">
        <f>COUNTIF($AG$50:$AG72, AG72)</f>
        <v>10</v>
      </c>
      <c r="AG72" s="72" t="s">
        <v>33</v>
      </c>
      <c r="AH72" s="72" t="s">
        <v>565</v>
      </c>
    </row>
    <row r="73" spans="1:34" x14ac:dyDescent="0.25">
      <c r="A73" s="62">
        <v>303</v>
      </c>
      <c r="B73" s="72" t="s">
        <v>1333</v>
      </c>
      <c r="C73" s="95" t="s">
        <v>551</v>
      </c>
      <c r="D73" s="108">
        <v>5300000</v>
      </c>
      <c r="E73" s="72" t="s">
        <v>1334</v>
      </c>
      <c r="F73" s="72" t="s">
        <v>1300</v>
      </c>
      <c r="G73" s="72">
        <v>1</v>
      </c>
      <c r="H73" s="72" t="s">
        <v>551</v>
      </c>
      <c r="I73" s="62" t="s">
        <v>551</v>
      </c>
      <c r="J73" s="72" t="s">
        <v>33</v>
      </c>
      <c r="K73" s="72" t="s">
        <v>1293</v>
      </c>
      <c r="L73" s="72" t="s">
        <v>1880</v>
      </c>
      <c r="M73" s="109">
        <v>44652</v>
      </c>
      <c r="N73" s="90"/>
      <c r="O73" s="91" t="str">
        <f>PRICES[[#This Row],[Department]]&amp;PRICES[[#This Row],[Product Name]]</f>
        <v>Phẫu thuậtCDBC - Ultra V Double Spear - Pdo (Cung Mày)</v>
      </c>
      <c r="Q73" s="62">
        <v>24</v>
      </c>
      <c r="R73" s="72" t="s">
        <v>36</v>
      </c>
      <c r="S73" s="72" t="s">
        <v>2803</v>
      </c>
      <c r="U73" s="110">
        <f>COUNTIFS($V$50:$V66, EMPLOYEES[[#This Row],[Department]], $AA$50:$AA66, EMPLOYEES[[#This Row],[BỆNH VIỆN KANGNAM SÀI GÒN]])</f>
        <v>0</v>
      </c>
      <c r="V73" s="72" t="s">
        <v>30</v>
      </c>
      <c r="W73" s="72" t="s">
        <v>989</v>
      </c>
      <c r="X73" s="72" t="s">
        <v>2311</v>
      </c>
      <c r="Y73" s="72" t="s">
        <v>2656</v>
      </c>
      <c r="Z73" s="72" t="s">
        <v>2406</v>
      </c>
      <c r="AB73" s="62" t="s">
        <v>640</v>
      </c>
      <c r="AD7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3" s="62">
        <f>COUNTIF($AG$50:$AG73, AG73)</f>
        <v>11</v>
      </c>
      <c r="AG73" s="72" t="s">
        <v>33</v>
      </c>
      <c r="AH73" s="72" t="s">
        <v>595</v>
      </c>
    </row>
    <row r="74" spans="1:34" x14ac:dyDescent="0.25">
      <c r="A74" s="62">
        <v>496</v>
      </c>
      <c r="B74" s="72" t="s">
        <v>1903</v>
      </c>
      <c r="C74" s="95">
        <v>14.05</v>
      </c>
      <c r="D74" s="108">
        <v>33000000</v>
      </c>
      <c r="E74" s="72" t="s">
        <v>1904</v>
      </c>
      <c r="F74" s="72" t="s">
        <v>422</v>
      </c>
      <c r="G74" s="72">
        <v>1</v>
      </c>
      <c r="H74" s="72">
        <v>1.5</v>
      </c>
      <c r="I74" s="62">
        <v>45</v>
      </c>
      <c r="J74" s="72" t="s">
        <v>33</v>
      </c>
      <c r="K74" s="72" t="s">
        <v>1293</v>
      </c>
      <c r="L74" s="72" t="s">
        <v>1880</v>
      </c>
      <c r="M74" s="109">
        <v>44544</v>
      </c>
      <c r="N74" s="90"/>
      <c r="O74" s="91" t="str">
        <f>PRICES[[#This Row],[Department]]&amp;PRICES[[#This Row],[Product Name]]</f>
        <v>Phẫu thuậtCăng da mặt bằng chỉ Mi Young (Toàn bộ mặt - Lão hóa nhẹ)</v>
      </c>
      <c r="Q74" s="62">
        <v>25</v>
      </c>
      <c r="R74" s="72" t="s">
        <v>36</v>
      </c>
      <c r="S74" s="72" t="s">
        <v>2805</v>
      </c>
      <c r="U74" s="110">
        <f>COUNTIFS($V$50:$V66, EMPLOYEES[[#This Row],[Department]], $AA$50:$AA66, EMPLOYEES[[#This Row],[BỆNH VIỆN KANGNAM SÀI GÒN]])</f>
        <v>0</v>
      </c>
      <c r="V74" s="72" t="s">
        <v>30</v>
      </c>
      <c r="W74" s="72" t="s">
        <v>989</v>
      </c>
      <c r="X74" s="72" t="s">
        <v>2312</v>
      </c>
      <c r="Y74" s="72" t="s">
        <v>2657</v>
      </c>
      <c r="Z74" s="72" t="s">
        <v>2406</v>
      </c>
      <c r="AB74" s="62" t="s">
        <v>640</v>
      </c>
      <c r="AD7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4" s="62">
        <f>COUNTIF($AG$50:$AG74, AG74)</f>
        <v>12</v>
      </c>
      <c r="AG74" s="72" t="s">
        <v>33</v>
      </c>
      <c r="AH74" s="72" t="s">
        <v>596</v>
      </c>
    </row>
    <row r="75" spans="1:34" x14ac:dyDescent="0.25">
      <c r="A75" s="62">
        <v>497</v>
      </c>
      <c r="B75" s="72" t="s">
        <v>1905</v>
      </c>
      <c r="C75" s="95">
        <v>16.5</v>
      </c>
      <c r="D75" s="108">
        <v>40000000</v>
      </c>
      <c r="E75" s="72" t="s">
        <v>1906</v>
      </c>
      <c r="F75" s="72" t="s">
        <v>422</v>
      </c>
      <c r="G75" s="72">
        <v>1</v>
      </c>
      <c r="H75" s="72">
        <v>1.5</v>
      </c>
      <c r="I75" s="62">
        <v>45</v>
      </c>
      <c r="J75" s="72" t="s">
        <v>33</v>
      </c>
      <c r="K75" s="72" t="s">
        <v>1293</v>
      </c>
      <c r="L75" s="72" t="s">
        <v>1880</v>
      </c>
      <c r="M75" s="109">
        <v>44544</v>
      </c>
      <c r="N75" s="90"/>
      <c r="O75" s="91" t="str">
        <f>PRICES[[#This Row],[Department]]&amp;PRICES[[#This Row],[Product Name]]</f>
        <v>Phẫu thuậtCăng da mặt bằng chỉ Mi Young (Toàn bộ mặt)</v>
      </c>
      <c r="Q75" s="62">
        <v>26</v>
      </c>
      <c r="R75" s="72" t="s">
        <v>36</v>
      </c>
      <c r="S75" s="72" t="s">
        <v>418</v>
      </c>
      <c r="U75" s="110">
        <f>COUNTIFS($V$50:$V75, EMPLOYEES[[#This Row],[Department]], $AA$50:$AA75, EMPLOYEES[[#This Row],[BỆNH VIỆN KANGNAM SÀI GÒN]])</f>
        <v>0</v>
      </c>
      <c r="V75" s="72" t="s">
        <v>30</v>
      </c>
      <c r="W75" s="72" t="s">
        <v>989</v>
      </c>
      <c r="X75" s="72" t="s">
        <v>2801</v>
      </c>
      <c r="Y75" s="72" t="s">
        <v>2812</v>
      </c>
      <c r="Z75" s="72" t="s">
        <v>2406</v>
      </c>
      <c r="AB75" s="62" t="s">
        <v>640</v>
      </c>
      <c r="AD7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5" s="62">
        <f>COUNTIF($AG$50:$AG75, AG75)</f>
        <v>13</v>
      </c>
      <c r="AG75" s="72" t="s">
        <v>33</v>
      </c>
      <c r="AH75" s="72" t="s">
        <v>597</v>
      </c>
    </row>
    <row r="76" spans="1:34" x14ac:dyDescent="0.25">
      <c r="A76" s="62">
        <v>498</v>
      </c>
      <c r="B76" s="72" t="s">
        <v>1907</v>
      </c>
      <c r="C76" s="95">
        <v>16.5</v>
      </c>
      <c r="D76" s="108">
        <v>40000000</v>
      </c>
      <c r="E76" s="72" t="s">
        <v>1908</v>
      </c>
      <c r="F76" s="72" t="s">
        <v>422</v>
      </c>
      <c r="G76" s="72">
        <v>1</v>
      </c>
      <c r="H76" s="72">
        <v>1.5</v>
      </c>
      <c r="I76" s="62">
        <v>45</v>
      </c>
      <c r="J76" s="72" t="s">
        <v>33</v>
      </c>
      <c r="K76" s="72" t="s">
        <v>1293</v>
      </c>
      <c r="L76" s="72" t="s">
        <v>1880</v>
      </c>
      <c r="M76" s="109">
        <v>44544</v>
      </c>
      <c r="N76" s="90"/>
      <c r="O76" s="91" t="str">
        <f>PRICES[[#This Row],[Department]]&amp;PRICES[[#This Row],[Product Name]]</f>
        <v>Phẫu thuậtCăng da mặt bằng chỉ Mi Young Plus (Toàn bộ mặt - Lão hóa nhẹ)</v>
      </c>
      <c r="Q76" s="62">
        <v>27</v>
      </c>
      <c r="R76" s="72" t="s">
        <v>33</v>
      </c>
      <c r="S76" s="72" t="s">
        <v>1293</v>
      </c>
      <c r="U76" s="110">
        <f>COUNTIFS($V$50:$V66, EMPLOYEES[[#This Row],[Department]], $AA$50:$AA66, EMPLOYEES[[#This Row],[BỆNH VIỆN KANGNAM SÀI GÒN]])</f>
        <v>0</v>
      </c>
      <c r="V76" s="72" t="s">
        <v>30</v>
      </c>
      <c r="W76" s="72" t="s">
        <v>989</v>
      </c>
      <c r="X76" s="72" t="s">
        <v>2314</v>
      </c>
      <c r="Y76" s="72" t="s">
        <v>2658</v>
      </c>
      <c r="Z76" s="72" t="s">
        <v>488</v>
      </c>
      <c r="AB76" s="62" t="s">
        <v>640</v>
      </c>
      <c r="AD7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6" s="62">
        <f>COUNTIF($AG$50:$AG76, AG76)</f>
        <v>14</v>
      </c>
      <c r="AG76" s="72" t="s">
        <v>33</v>
      </c>
      <c r="AH76" s="72" t="s">
        <v>598</v>
      </c>
    </row>
    <row r="77" spans="1:34" x14ac:dyDescent="0.25">
      <c r="A77" s="62">
        <v>499</v>
      </c>
      <c r="B77" s="72" t="s">
        <v>1909</v>
      </c>
      <c r="C77" s="95">
        <v>18.600000000000001</v>
      </c>
      <c r="D77" s="108">
        <v>46000000</v>
      </c>
      <c r="E77" s="72" t="s">
        <v>1910</v>
      </c>
      <c r="F77" s="72" t="s">
        <v>422</v>
      </c>
      <c r="G77" s="72">
        <v>1</v>
      </c>
      <c r="H77" s="72">
        <v>1.5</v>
      </c>
      <c r="I77" s="62">
        <v>45</v>
      </c>
      <c r="J77" s="72" t="s">
        <v>33</v>
      </c>
      <c r="K77" s="72" t="s">
        <v>1293</v>
      </c>
      <c r="L77" s="72" t="s">
        <v>1880</v>
      </c>
      <c r="M77" s="109">
        <v>44544</v>
      </c>
      <c r="N77" s="90"/>
      <c r="O77" s="91" t="str">
        <f>PRICES[[#This Row],[Department]]&amp;PRICES[[#This Row],[Product Name]]</f>
        <v>Phẫu thuậtCăng da mặt bằng chỉ Mi Young Plus (Toàn bộ mặt)</v>
      </c>
      <c r="Q77" s="62">
        <v>28</v>
      </c>
      <c r="R77" s="72" t="s">
        <v>33</v>
      </c>
      <c r="S77" s="72" t="s">
        <v>56</v>
      </c>
      <c r="U77" s="110">
        <f>COUNTIFS($V$50:$V77, EMPLOYEES[[#This Row],[Department]], $AA$50:$AA77, EMPLOYEES[[#This Row],[BỆNH VIỆN KANGNAM SÀI GÒN]])</f>
        <v>0</v>
      </c>
      <c r="V77" s="72" t="s">
        <v>30</v>
      </c>
      <c r="W77" s="72" t="s">
        <v>989</v>
      </c>
      <c r="X77" s="72" t="s">
        <v>2315</v>
      </c>
      <c r="Y77" s="72" t="s">
        <v>2659</v>
      </c>
      <c r="Z77" s="72" t="s">
        <v>600</v>
      </c>
      <c r="AB77" s="62" t="s">
        <v>640</v>
      </c>
      <c r="AD7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7" s="62">
        <f>COUNTIF($AG$50:$AG77, AG77)</f>
        <v>15</v>
      </c>
      <c r="AG77" s="72" t="s">
        <v>33</v>
      </c>
      <c r="AH77" s="72" t="s">
        <v>599</v>
      </c>
    </row>
    <row r="78" spans="1:34" x14ac:dyDescent="0.25">
      <c r="A78" s="62">
        <v>500</v>
      </c>
      <c r="B78" s="72" t="s">
        <v>1911</v>
      </c>
      <c r="C78" s="95">
        <v>10.23</v>
      </c>
      <c r="D78" s="108">
        <v>24000000</v>
      </c>
      <c r="E78" s="72" t="s">
        <v>1912</v>
      </c>
      <c r="F78" s="72" t="s">
        <v>422</v>
      </c>
      <c r="G78" s="72">
        <v>1</v>
      </c>
      <c r="H78" s="72">
        <v>1.5</v>
      </c>
      <c r="I78" s="62">
        <v>15</v>
      </c>
      <c r="J78" s="72" t="s">
        <v>33</v>
      </c>
      <c r="K78" s="72" t="s">
        <v>1293</v>
      </c>
      <c r="L78" s="72" t="s">
        <v>1880</v>
      </c>
      <c r="M78" s="109">
        <v>44544</v>
      </c>
      <c r="N78" s="90"/>
      <c r="O78" s="91" t="str">
        <f>PRICES[[#This Row],[Department]]&amp;PRICES[[#This Row],[Product Name]]</f>
        <v>Phẫu thuậtCăng da vùng Cổ bằng chỉ Mi Young</v>
      </c>
      <c r="Q78" s="62">
        <v>29</v>
      </c>
      <c r="R78" s="72" t="s">
        <v>33</v>
      </c>
      <c r="S78" s="72" t="s">
        <v>2860</v>
      </c>
      <c r="U78" s="110">
        <f>COUNTIFS($V$50:$V78, EMPLOYEES[[#This Row],[Department]], $AA$50:$AA78, EMPLOYEES[[#This Row],[BỆNH VIỆN KANGNAM SÀI GÒN]])</f>
        <v>0</v>
      </c>
      <c r="W78" s="72" t="s">
        <v>989</v>
      </c>
      <c r="X78" s="72" t="s">
        <v>2889</v>
      </c>
      <c r="Y78" s="72" t="s">
        <v>2896</v>
      </c>
      <c r="Z78" s="72" t="s">
        <v>580</v>
      </c>
      <c r="AC78" s="62" t="s">
        <v>640</v>
      </c>
      <c r="AD7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8" s="62">
        <f>COUNTIF($AG$50:$AG78, AG78)</f>
        <v>16</v>
      </c>
      <c r="AG78" s="72" t="s">
        <v>33</v>
      </c>
      <c r="AH78" s="72" t="s">
        <v>600</v>
      </c>
    </row>
    <row r="79" spans="1:34" x14ac:dyDescent="0.25">
      <c r="A79" s="62">
        <v>501</v>
      </c>
      <c r="B79" s="72" t="s">
        <v>1913</v>
      </c>
      <c r="C79" s="95">
        <v>12.33</v>
      </c>
      <c r="D79" s="108">
        <v>30000000</v>
      </c>
      <c r="E79" s="72" t="s">
        <v>1914</v>
      </c>
      <c r="F79" s="72" t="s">
        <v>422</v>
      </c>
      <c r="G79" s="72">
        <v>1</v>
      </c>
      <c r="H79" s="72">
        <v>1.5</v>
      </c>
      <c r="I79" s="62">
        <v>15</v>
      </c>
      <c r="J79" s="72" t="s">
        <v>33</v>
      </c>
      <c r="K79" s="72" t="s">
        <v>1293</v>
      </c>
      <c r="L79" s="72" t="s">
        <v>1880</v>
      </c>
      <c r="M79" s="109">
        <v>44519</v>
      </c>
      <c r="N79" s="90"/>
      <c r="O79" s="91" t="str">
        <f>PRICES[[#This Row],[Department]]&amp;PRICES[[#This Row],[Product Name]]</f>
        <v>Phẫu thuậtCăng da vùng Cổ bằng chỉ Mi Young Plus</v>
      </c>
      <c r="Q79" s="62">
        <v>30</v>
      </c>
      <c r="R79" s="72" t="s">
        <v>33</v>
      </c>
      <c r="S79" s="72" t="s">
        <v>661</v>
      </c>
      <c r="U79" s="110">
        <f>COUNTIFS($V$50:$V79, EMPLOYEES[[#This Row],[Department]], $AA$50:$AA79, EMPLOYEES[[#This Row],[BỆNH VIỆN KANGNAM SÀI GÒN]])</f>
        <v>0</v>
      </c>
      <c r="W79" s="72" t="s">
        <v>989</v>
      </c>
      <c r="X79" s="72" t="s">
        <v>2890</v>
      </c>
      <c r="Y79" s="72" t="s">
        <v>2897</v>
      </c>
      <c r="Z79" s="72" t="s">
        <v>580</v>
      </c>
      <c r="AC79" s="62" t="s">
        <v>640</v>
      </c>
      <c r="AD7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79" s="62">
        <f>COUNTIF($AG$50:$AG79, AG79)</f>
        <v>17</v>
      </c>
      <c r="AG79" s="72" t="s">
        <v>33</v>
      </c>
      <c r="AH79" s="72" t="s">
        <v>601</v>
      </c>
    </row>
    <row r="80" spans="1:34" x14ac:dyDescent="0.25">
      <c r="A80" s="62">
        <v>502</v>
      </c>
      <c r="B80" s="72" t="s">
        <v>1915</v>
      </c>
      <c r="C80" s="95">
        <v>11.52</v>
      </c>
      <c r="D80" s="108">
        <v>28000000</v>
      </c>
      <c r="E80" s="72" t="s">
        <v>1916</v>
      </c>
      <c r="F80" s="72" t="s">
        <v>422</v>
      </c>
      <c r="G80" s="72">
        <v>1</v>
      </c>
      <c r="H80" s="72">
        <v>1</v>
      </c>
      <c r="I80" s="62">
        <v>10</v>
      </c>
      <c r="J80" s="72" t="s">
        <v>33</v>
      </c>
      <c r="K80" s="72" t="s">
        <v>1293</v>
      </c>
      <c r="L80" s="72" t="s">
        <v>1880</v>
      </c>
      <c r="M80" s="109">
        <v>44544</v>
      </c>
      <c r="N80" s="90"/>
      <c r="O80" s="91" t="str">
        <f>PRICES[[#This Row],[Department]]&amp;PRICES[[#This Row],[Product Name]]</f>
        <v>Phẫu thuậtCăng da Rãnh cười bằng chỉ Mi Young</v>
      </c>
      <c r="Q80" s="62">
        <v>31</v>
      </c>
      <c r="R80" s="72" t="s">
        <v>33</v>
      </c>
      <c r="S80" s="72" t="s">
        <v>2804</v>
      </c>
      <c r="U80" s="110">
        <f>COUNTIFS($V$50:$V80, EMPLOYEES[[#This Row],[Department]], $AA$50:$AA80, EMPLOYEES[[#This Row],[BỆNH VIỆN KANGNAM SÀI GÒN]])</f>
        <v>0</v>
      </c>
      <c r="W80" s="72" t="s">
        <v>989</v>
      </c>
      <c r="X80" s="72" t="s">
        <v>2891</v>
      </c>
      <c r="Y80" s="72" t="s">
        <v>2898</v>
      </c>
      <c r="Z80" s="72" t="s">
        <v>580</v>
      </c>
      <c r="AC80" s="62" t="s">
        <v>640</v>
      </c>
      <c r="AD8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0" s="62">
        <f>COUNTIF($AG$50:$AG80, AG80)</f>
        <v>1</v>
      </c>
      <c r="AG80" s="72" t="s">
        <v>439</v>
      </c>
      <c r="AH80" s="72" t="s">
        <v>584</v>
      </c>
    </row>
    <row r="81" spans="1:34" x14ac:dyDescent="0.25">
      <c r="A81" s="62">
        <v>503</v>
      </c>
      <c r="B81" s="72" t="s">
        <v>1917</v>
      </c>
      <c r="C81" s="95">
        <v>13.27</v>
      </c>
      <c r="D81" s="108">
        <v>33000000</v>
      </c>
      <c r="E81" s="72" t="s">
        <v>1918</v>
      </c>
      <c r="F81" s="72" t="s">
        <v>422</v>
      </c>
      <c r="G81" s="72">
        <v>1</v>
      </c>
      <c r="H81" s="72">
        <v>1</v>
      </c>
      <c r="I81" s="62">
        <v>10</v>
      </c>
      <c r="J81" s="72" t="s">
        <v>33</v>
      </c>
      <c r="K81" s="72" t="s">
        <v>1293</v>
      </c>
      <c r="L81" s="72" t="s">
        <v>1880</v>
      </c>
      <c r="M81" s="109">
        <v>44544</v>
      </c>
      <c r="N81" s="90"/>
      <c r="O81" s="91" t="str">
        <f>PRICES[[#This Row],[Department]]&amp;PRICES[[#This Row],[Product Name]]</f>
        <v>Phẫu thuậtCăng da Rãnh cười bằng chỉ Mi Young Plus</v>
      </c>
      <c r="Q81" s="62">
        <v>32</v>
      </c>
      <c r="R81" s="72" t="s">
        <v>33</v>
      </c>
      <c r="S81" s="72" t="s">
        <v>2822</v>
      </c>
      <c r="U81" s="110">
        <f>COUNTIFS($V$50:$V81, EMPLOYEES[[#This Row],[Department]], $AA$50:$AA81, EMPLOYEES[[#This Row],[BỆNH VIỆN KANGNAM SÀI GÒN]])</f>
        <v>0</v>
      </c>
      <c r="W81" s="72" t="s">
        <v>989</v>
      </c>
      <c r="X81" s="72" t="s">
        <v>2892</v>
      </c>
      <c r="Y81" s="72" t="s">
        <v>2899</v>
      </c>
      <c r="Z81" s="72" t="s">
        <v>580</v>
      </c>
      <c r="AC81" s="62" t="s">
        <v>640</v>
      </c>
      <c r="AD8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1" s="62">
        <f>COUNTIF($AG$50:$AG81, AG81)</f>
        <v>2</v>
      </c>
      <c r="AG81" s="72" t="s">
        <v>439</v>
      </c>
      <c r="AH81" s="72" t="s">
        <v>585</v>
      </c>
    </row>
    <row r="82" spans="1:34" x14ac:dyDescent="0.25">
      <c r="A82" s="62">
        <v>504</v>
      </c>
      <c r="B82" s="72" t="s">
        <v>1919</v>
      </c>
      <c r="C82" s="95">
        <v>12.33</v>
      </c>
      <c r="D82" s="108">
        <v>30000000</v>
      </c>
      <c r="E82" s="72" t="s">
        <v>1920</v>
      </c>
      <c r="F82" s="72" t="s">
        <v>422</v>
      </c>
      <c r="G82" s="72">
        <v>1</v>
      </c>
      <c r="H82" s="72">
        <v>1.5</v>
      </c>
      <c r="I82" s="62">
        <v>15</v>
      </c>
      <c r="J82" s="72" t="s">
        <v>33</v>
      </c>
      <c r="K82" s="72" t="s">
        <v>1293</v>
      </c>
      <c r="L82" s="72" t="s">
        <v>1880</v>
      </c>
      <c r="M82" s="109">
        <v>44519</v>
      </c>
      <c r="N82" s="90"/>
      <c r="O82" s="91" t="str">
        <f>PRICES[[#This Row],[Department]]&amp;PRICES[[#This Row],[Product Name]]</f>
        <v>Phẫu thuậtCăng da vùng Mặt dưới bằng chỉ Mi Young</v>
      </c>
      <c r="Q82" s="62">
        <v>33</v>
      </c>
      <c r="R82" s="72" t="s">
        <v>33</v>
      </c>
      <c r="S82" s="72" t="s">
        <v>111</v>
      </c>
      <c r="U82" s="110">
        <f>COUNTIFS($V$50:$V82, EMPLOYEES[[#This Row],[Department]], $AA$50:$AA82, EMPLOYEES[[#This Row],[BỆNH VIỆN KANGNAM SÀI GÒN]])</f>
        <v>0</v>
      </c>
      <c r="W82" s="72" t="s">
        <v>989</v>
      </c>
      <c r="X82" s="72" t="s">
        <v>2893</v>
      </c>
      <c r="Y82" s="72" t="s">
        <v>2900</v>
      </c>
      <c r="Z82" s="72" t="s">
        <v>577</v>
      </c>
      <c r="AC82" s="62" t="s">
        <v>640</v>
      </c>
      <c r="AD8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2" s="62">
        <f>COUNTIF($AG$50:$AG82, AG82)</f>
        <v>3</v>
      </c>
      <c r="AG82" s="72" t="s">
        <v>439</v>
      </c>
      <c r="AH82" s="72" t="s">
        <v>571</v>
      </c>
    </row>
    <row r="83" spans="1:34" x14ac:dyDescent="0.25">
      <c r="A83" s="62">
        <v>505</v>
      </c>
      <c r="B83" s="72" t="s">
        <v>1921</v>
      </c>
      <c r="C83" s="95">
        <v>15.83</v>
      </c>
      <c r="D83" s="108">
        <v>40000000</v>
      </c>
      <c r="E83" s="72" t="s">
        <v>1922</v>
      </c>
      <c r="F83" s="72" t="s">
        <v>422</v>
      </c>
      <c r="G83" s="72">
        <v>1</v>
      </c>
      <c r="H83" s="72">
        <v>1.5</v>
      </c>
      <c r="I83" s="62">
        <v>15</v>
      </c>
      <c r="J83" s="72" t="s">
        <v>33</v>
      </c>
      <c r="K83" s="72" t="s">
        <v>1293</v>
      </c>
      <c r="L83" s="72" t="s">
        <v>1880</v>
      </c>
      <c r="M83" s="109">
        <v>44519</v>
      </c>
      <c r="N83" s="90"/>
      <c r="O83" s="91" t="str">
        <f>PRICES[[#This Row],[Department]]&amp;PRICES[[#This Row],[Product Name]]</f>
        <v>Phẫu thuậtCăng da vùng Mặt dưới bằng chỉ Mi Young Plus</v>
      </c>
      <c r="Q83" s="62">
        <v>34</v>
      </c>
      <c r="R83" s="72" t="s">
        <v>33</v>
      </c>
      <c r="S83" s="72" t="s">
        <v>2861</v>
      </c>
      <c r="U83" s="110">
        <f>COUNTIFS($V$50:$V83, EMPLOYEES[[#This Row],[Department]], $AA$50:$AA83, EMPLOYEES[[#This Row],[BỆNH VIỆN KANGNAM SÀI GÒN]])</f>
        <v>0</v>
      </c>
      <c r="W83" s="72" t="s">
        <v>989</v>
      </c>
      <c r="X83" s="72" t="s">
        <v>2894</v>
      </c>
      <c r="Y83" s="72" t="s">
        <v>2901</v>
      </c>
      <c r="Z83" s="72" t="s">
        <v>580</v>
      </c>
      <c r="AC83" s="62" t="s">
        <v>640</v>
      </c>
      <c r="AD8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3" s="62">
        <f>COUNTIF($AG$50:$AG83, AG83)</f>
        <v>4</v>
      </c>
      <c r="AG83" s="72" t="s">
        <v>439</v>
      </c>
      <c r="AH83" s="72" t="s">
        <v>570</v>
      </c>
    </row>
    <row r="84" spans="1:34" x14ac:dyDescent="0.25">
      <c r="A84" s="62">
        <v>506</v>
      </c>
      <c r="B84" s="72" t="s">
        <v>1923</v>
      </c>
      <c r="C84" s="95">
        <v>7.78</v>
      </c>
      <c r="D84" s="108">
        <v>17000000</v>
      </c>
      <c r="E84" s="72" t="s">
        <v>1924</v>
      </c>
      <c r="F84" s="72" t="s">
        <v>422</v>
      </c>
      <c r="G84" s="72">
        <v>1</v>
      </c>
      <c r="H84" s="72">
        <v>1.5</v>
      </c>
      <c r="I84" s="62">
        <v>15</v>
      </c>
      <c r="J84" s="72" t="s">
        <v>33</v>
      </c>
      <c r="K84" s="72" t="s">
        <v>1293</v>
      </c>
      <c r="L84" s="72" t="s">
        <v>1880</v>
      </c>
      <c r="M84" s="109">
        <v>44544</v>
      </c>
      <c r="N84" s="90"/>
      <c r="O84" s="91" t="str">
        <f>PRICES[[#This Row],[Department]]&amp;PRICES[[#This Row],[Product Name]]</f>
        <v>Phẫu thuậtNâng mũi bằng chỉ Mi Young</v>
      </c>
      <c r="Q84" s="62">
        <v>35</v>
      </c>
      <c r="R84" s="72" t="s">
        <v>33</v>
      </c>
      <c r="S84" s="72" t="s">
        <v>1879</v>
      </c>
      <c r="U84" s="110">
        <f>COUNTIFS($V$50:$V84, EMPLOYEES[[#This Row],[Department]], $AA$50:$AA84, EMPLOYEES[[#This Row],[BỆNH VIỆN KANGNAM SÀI GÒN]])</f>
        <v>0</v>
      </c>
      <c r="W84" s="72" t="s">
        <v>989</v>
      </c>
      <c r="X84" s="72" t="s">
        <v>2895</v>
      </c>
      <c r="Y84" s="72" t="s">
        <v>2902</v>
      </c>
      <c r="Z84" s="72" t="s">
        <v>580</v>
      </c>
      <c r="AC84" s="62" t="s">
        <v>640</v>
      </c>
      <c r="AD8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4" s="62">
        <f>COUNTIF($AG$50:$AG84, AG84)</f>
        <v>1</v>
      </c>
      <c r="AG84" s="72" t="s">
        <v>476</v>
      </c>
      <c r="AH84" s="72" t="s">
        <v>579</v>
      </c>
    </row>
    <row r="85" spans="1:34" x14ac:dyDescent="0.25">
      <c r="A85" s="62">
        <v>507</v>
      </c>
      <c r="B85" s="72" t="s">
        <v>1925</v>
      </c>
      <c r="C85" s="95">
        <v>8.83</v>
      </c>
      <c r="D85" s="108">
        <v>20000000</v>
      </c>
      <c r="E85" s="72" t="s">
        <v>1926</v>
      </c>
      <c r="F85" s="72" t="s">
        <v>422</v>
      </c>
      <c r="G85" s="72">
        <v>1</v>
      </c>
      <c r="H85" s="72">
        <v>1.5</v>
      </c>
      <c r="I85" s="62">
        <v>15</v>
      </c>
      <c r="J85" s="72" t="s">
        <v>33</v>
      </c>
      <c r="K85" s="72" t="s">
        <v>1293</v>
      </c>
      <c r="L85" s="72" t="s">
        <v>1880</v>
      </c>
      <c r="M85" s="109">
        <v>44544</v>
      </c>
      <c r="N85" s="90"/>
      <c r="O85" s="91" t="str">
        <f>PRICES[[#This Row],[Department]]&amp;PRICES[[#This Row],[Product Name]]</f>
        <v>Phẫu thuậtNâng mũi bằng chỉ Mi Young Plus</v>
      </c>
      <c r="Q85" s="62">
        <v>36</v>
      </c>
      <c r="R85" s="72" t="s">
        <v>33</v>
      </c>
      <c r="S85" s="72" t="s">
        <v>2859</v>
      </c>
      <c r="U85" s="110">
        <f>COUNTIFS($V$50:$V77, EMPLOYEES[[#This Row],[Department]], $AA$50:$AA77, EMPLOYEES[[#This Row],[BỆNH VIỆN KANGNAM SÀI GÒN]])</f>
        <v>0</v>
      </c>
      <c r="V85" s="72" t="s">
        <v>29</v>
      </c>
      <c r="W85" s="72" t="s">
        <v>29</v>
      </c>
      <c r="X85" s="72" t="s">
        <v>2294</v>
      </c>
      <c r="Y85" s="72" t="s">
        <v>2645</v>
      </c>
      <c r="Z85" s="72" t="s">
        <v>561</v>
      </c>
      <c r="AA85" s="62" t="s">
        <v>640</v>
      </c>
      <c r="AD8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5" s="62">
        <f>COUNTIF($AG$50:$AG85, AG85)</f>
        <v>2</v>
      </c>
      <c r="AG85" s="72" t="s">
        <v>476</v>
      </c>
      <c r="AH85" s="72" t="s">
        <v>575</v>
      </c>
    </row>
    <row r="86" spans="1:34" x14ac:dyDescent="0.25">
      <c r="A86" s="62">
        <v>508</v>
      </c>
      <c r="B86" s="72" t="s">
        <v>1927</v>
      </c>
      <c r="C86" s="95">
        <v>8.94</v>
      </c>
      <c r="D86" s="108">
        <v>20000000</v>
      </c>
      <c r="E86" s="72" t="s">
        <v>1928</v>
      </c>
      <c r="F86" s="72" t="s">
        <v>422</v>
      </c>
      <c r="G86" s="72">
        <v>1</v>
      </c>
      <c r="H86" s="72">
        <v>1.5</v>
      </c>
      <c r="I86" s="62">
        <v>20</v>
      </c>
      <c r="J86" s="72" t="s">
        <v>33</v>
      </c>
      <c r="K86" s="72" t="s">
        <v>1293</v>
      </c>
      <c r="L86" s="72" t="s">
        <v>1880</v>
      </c>
      <c r="M86" s="109">
        <v>44519</v>
      </c>
      <c r="N86" s="90"/>
      <c r="O86" s="91" t="str">
        <f>PRICES[[#This Row],[Department]]&amp;PRICES[[#This Row],[Product Name]]</f>
        <v>Phẫu thuậtCăng da vùng mắt bằng chỉ Mi Young (lão hóa nhẹ)</v>
      </c>
      <c r="Q86" s="62">
        <v>37</v>
      </c>
      <c r="R86" s="72" t="s">
        <v>33</v>
      </c>
      <c r="S86" s="72" t="s">
        <v>2818</v>
      </c>
      <c r="U86" s="110">
        <f>COUNTIFS($V$50:$V77, EMPLOYEES[[#This Row],[Department]], $AA$50:$AA77, EMPLOYEES[[#This Row],[BỆNH VIỆN KANGNAM SÀI GÒN]])</f>
        <v>0</v>
      </c>
      <c r="V86" s="72" t="s">
        <v>29</v>
      </c>
      <c r="W86" s="72" t="s">
        <v>29</v>
      </c>
      <c r="X86" s="72" t="s">
        <v>2295</v>
      </c>
      <c r="Y86" s="72" t="s">
        <v>2539</v>
      </c>
      <c r="Z86" s="72" t="s">
        <v>561</v>
      </c>
      <c r="AA86" s="62" t="s">
        <v>640</v>
      </c>
      <c r="AD8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6" s="62">
        <f>COUNTIF($AG$50:$AG86, AG86)</f>
        <v>3</v>
      </c>
      <c r="AG86" s="72" t="s">
        <v>476</v>
      </c>
      <c r="AH86" s="72" t="s">
        <v>577</v>
      </c>
    </row>
    <row r="87" spans="1:34" x14ac:dyDescent="0.25">
      <c r="A87" s="62">
        <v>509</v>
      </c>
      <c r="B87" s="72" t="s">
        <v>1929</v>
      </c>
      <c r="C87" s="95">
        <v>10.81</v>
      </c>
      <c r="D87" s="108">
        <v>25000000</v>
      </c>
      <c r="E87" s="72" t="s">
        <v>1930</v>
      </c>
      <c r="F87" s="72" t="s">
        <v>422</v>
      </c>
      <c r="G87" s="72">
        <v>1</v>
      </c>
      <c r="H87" s="72">
        <v>1.5</v>
      </c>
      <c r="I87" s="62">
        <v>25</v>
      </c>
      <c r="J87" s="72" t="s">
        <v>33</v>
      </c>
      <c r="K87" s="72" t="s">
        <v>1293</v>
      </c>
      <c r="L87" s="72" t="s">
        <v>1880</v>
      </c>
      <c r="M87" s="109">
        <v>44519</v>
      </c>
      <c r="N87" s="90"/>
      <c r="O87" s="91" t="str">
        <f>PRICES[[#This Row],[Department]]&amp;PRICES[[#This Row],[Product Name]]</f>
        <v>Phẫu thuậtCăng da vùng mắt bằng chỉ Mi Young (lão hóa vừa)</v>
      </c>
      <c r="Q87" s="62">
        <v>38</v>
      </c>
      <c r="R87" s="72" t="s">
        <v>33</v>
      </c>
      <c r="S87" s="72" t="s">
        <v>2813</v>
      </c>
      <c r="U87" s="110">
        <f>COUNTIFS($V$50:$V77, EMPLOYEES[[#This Row],[Department]], $AA$50:$AA77, EMPLOYEES[[#This Row],[BỆNH VIỆN KANGNAM SÀI GÒN]])</f>
        <v>0</v>
      </c>
      <c r="V87" s="72" t="s">
        <v>29</v>
      </c>
      <c r="W87" s="72" t="s">
        <v>29</v>
      </c>
      <c r="X87" s="72" t="s">
        <v>2296</v>
      </c>
      <c r="Y87" s="72" t="s">
        <v>2505</v>
      </c>
      <c r="Z87" s="72" t="s">
        <v>561</v>
      </c>
      <c r="AA87" s="62" t="s">
        <v>640</v>
      </c>
      <c r="AC87" s="62" t="s">
        <v>640</v>
      </c>
      <c r="AD8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  <c r="AF87" s="62">
        <f>COUNTIF($AG$50:$AG87, AG87)</f>
        <v>4</v>
      </c>
      <c r="AG87" s="72" t="s">
        <v>476</v>
      </c>
      <c r="AH87" s="72" t="s">
        <v>578</v>
      </c>
    </row>
    <row r="88" spans="1:34" x14ac:dyDescent="0.25">
      <c r="A88" s="62">
        <v>510</v>
      </c>
      <c r="B88" s="72" t="s">
        <v>1931</v>
      </c>
      <c r="C88" s="95">
        <v>12.67</v>
      </c>
      <c r="D88" s="108">
        <v>30000000</v>
      </c>
      <c r="E88" s="72" t="s">
        <v>1932</v>
      </c>
      <c r="F88" s="72" t="s">
        <v>422</v>
      </c>
      <c r="G88" s="72">
        <v>1</v>
      </c>
      <c r="H88" s="72">
        <v>1.5</v>
      </c>
      <c r="I88" s="62">
        <v>30</v>
      </c>
      <c r="J88" s="72" t="s">
        <v>33</v>
      </c>
      <c r="K88" s="72" t="s">
        <v>1293</v>
      </c>
      <c r="L88" s="72" t="s">
        <v>1880</v>
      </c>
      <c r="M88" s="109">
        <v>44519</v>
      </c>
      <c r="N88" s="90"/>
      <c r="O88" s="91" t="str">
        <f>PRICES[[#This Row],[Department]]&amp;PRICES[[#This Row],[Product Name]]</f>
        <v>Phẫu thuậtCăng da vùng mắt bằng chỉ Mi Young (lão hóa nặng)</v>
      </c>
      <c r="Q88" s="62">
        <v>39</v>
      </c>
      <c r="R88" s="72" t="s">
        <v>33</v>
      </c>
      <c r="S88" s="72" t="s">
        <v>2819</v>
      </c>
      <c r="U88" s="110">
        <f>COUNTIFS($V$50:$V77, EMPLOYEES[[#This Row],[Department]], $AA$50:$AA77, EMPLOYEES[[#This Row],[BỆNH VIỆN KANGNAM SÀI GÒN]])</f>
        <v>0</v>
      </c>
      <c r="V88" s="72" t="s">
        <v>29</v>
      </c>
      <c r="W88" s="72" t="s">
        <v>29</v>
      </c>
      <c r="X88" s="72" t="s">
        <v>2297</v>
      </c>
      <c r="Y88" s="72" t="s">
        <v>2511</v>
      </c>
      <c r="Z88" s="72" t="s">
        <v>561</v>
      </c>
      <c r="AA88" s="62" t="s">
        <v>640</v>
      </c>
      <c r="AD8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89" spans="1:34" x14ac:dyDescent="0.25">
      <c r="A89" s="62">
        <v>511</v>
      </c>
      <c r="B89" s="72" t="s">
        <v>1933</v>
      </c>
      <c r="C89" s="95">
        <v>9.64</v>
      </c>
      <c r="D89" s="108">
        <v>22000000</v>
      </c>
      <c r="E89" s="72" t="s">
        <v>1934</v>
      </c>
      <c r="F89" s="72" t="s">
        <v>422</v>
      </c>
      <c r="G89" s="72">
        <v>1</v>
      </c>
      <c r="H89" s="72">
        <v>1.5</v>
      </c>
      <c r="I89" s="62">
        <v>20</v>
      </c>
      <c r="J89" s="72" t="s">
        <v>33</v>
      </c>
      <c r="K89" s="72" t="s">
        <v>1293</v>
      </c>
      <c r="L89" s="72" t="s">
        <v>1880</v>
      </c>
      <c r="M89" s="109">
        <v>44519</v>
      </c>
      <c r="N89" s="90"/>
      <c r="O89" s="91" t="str">
        <f>PRICES[[#This Row],[Department]]&amp;PRICES[[#This Row],[Product Name]]</f>
        <v>Phẫu thuậtCăng da vùng mắt bằng chỉ Mi Young Plus (lão hóa nhẹ)</v>
      </c>
      <c r="Q89" s="62">
        <v>40</v>
      </c>
      <c r="R89" s="72" t="s">
        <v>33</v>
      </c>
      <c r="S89" s="72" t="s">
        <v>2814</v>
      </c>
      <c r="U89" s="110">
        <f>COUNTIFS($V$50:$V77, EMPLOYEES[[#This Row],[Department]], $AA$50:$AA77, EMPLOYEES[[#This Row],[BỆNH VIỆN KANGNAM SÀI GÒN]])</f>
        <v>0</v>
      </c>
      <c r="V89" s="72" t="s">
        <v>29</v>
      </c>
      <c r="W89" s="72" t="s">
        <v>29</v>
      </c>
      <c r="X89" s="72" t="s">
        <v>2298</v>
      </c>
      <c r="Y89" s="72" t="s">
        <v>2433</v>
      </c>
      <c r="Z89" s="72" t="s">
        <v>560</v>
      </c>
      <c r="AA89" s="62" t="s">
        <v>640</v>
      </c>
      <c r="AD8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0" spans="1:34" x14ac:dyDescent="0.25">
      <c r="A90" s="62">
        <v>512</v>
      </c>
      <c r="B90" s="72" t="s">
        <v>1935</v>
      </c>
      <c r="C90" s="95">
        <v>12.56</v>
      </c>
      <c r="D90" s="108">
        <v>30000000</v>
      </c>
      <c r="E90" s="72" t="s">
        <v>1936</v>
      </c>
      <c r="F90" s="72" t="s">
        <v>422</v>
      </c>
      <c r="G90" s="72">
        <v>1</v>
      </c>
      <c r="H90" s="72">
        <v>1.5</v>
      </c>
      <c r="I90" s="62">
        <v>25</v>
      </c>
      <c r="J90" s="72" t="s">
        <v>33</v>
      </c>
      <c r="K90" s="72" t="s">
        <v>1293</v>
      </c>
      <c r="L90" s="72" t="s">
        <v>1880</v>
      </c>
      <c r="M90" s="109">
        <v>44544</v>
      </c>
      <c r="N90" s="90"/>
      <c r="O90" s="91" t="str">
        <f>PRICES[[#This Row],[Department]]&amp;PRICES[[#This Row],[Product Name]]</f>
        <v>Phẫu thuậtCăng da vùng mắt bằng chỉ Mi Young Plus (lão hóa vừa)</v>
      </c>
      <c r="Q90" s="62">
        <v>41</v>
      </c>
      <c r="R90" s="72" t="s">
        <v>33</v>
      </c>
      <c r="S90" s="72" t="s">
        <v>2817</v>
      </c>
      <c r="U90" s="110">
        <f>COUNTIFS($V$50:$V77, EMPLOYEES[[#This Row],[Department]], $AA$50:$AA77, EMPLOYEES[[#This Row],[BỆNH VIỆN KANGNAM SÀI GÒN]])</f>
        <v>0</v>
      </c>
      <c r="V90" s="72" t="s">
        <v>29</v>
      </c>
      <c r="W90" s="72" t="s">
        <v>29</v>
      </c>
      <c r="X90" s="72" t="s">
        <v>2299</v>
      </c>
      <c r="Y90" s="72" t="s">
        <v>2646</v>
      </c>
      <c r="Z90" s="72" t="s">
        <v>560</v>
      </c>
      <c r="AA90" s="62" t="s">
        <v>640</v>
      </c>
      <c r="AC90" s="62" t="s">
        <v>640</v>
      </c>
      <c r="AD9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1" spans="1:34" x14ac:dyDescent="0.25">
      <c r="A91" s="62">
        <v>513</v>
      </c>
      <c r="B91" s="72" t="s">
        <v>1937</v>
      </c>
      <c r="C91" s="95">
        <v>16.170000000000002</v>
      </c>
      <c r="D91" s="108">
        <v>40000000</v>
      </c>
      <c r="E91" s="72" t="s">
        <v>1938</v>
      </c>
      <c r="F91" s="72" t="s">
        <v>422</v>
      </c>
      <c r="G91" s="72">
        <v>1</v>
      </c>
      <c r="H91" s="72">
        <v>1.5</v>
      </c>
      <c r="I91" s="62">
        <v>30</v>
      </c>
      <c r="J91" s="72" t="s">
        <v>33</v>
      </c>
      <c r="K91" s="72" t="s">
        <v>1293</v>
      </c>
      <c r="L91" s="72" t="s">
        <v>1880</v>
      </c>
      <c r="M91" s="109">
        <v>44519</v>
      </c>
      <c r="N91" s="90"/>
      <c r="O91" s="91" t="str">
        <f>PRICES[[#This Row],[Department]]&amp;PRICES[[#This Row],[Product Name]]</f>
        <v>Phẫu thuậtCăng da vùng mắt bằng chỉ Mi Young Plus (lão hóa nặng)</v>
      </c>
      <c r="Q91" s="62">
        <v>42</v>
      </c>
      <c r="R91" s="72" t="s">
        <v>33</v>
      </c>
      <c r="S91" s="72" t="s">
        <v>2815</v>
      </c>
      <c r="U91" s="110">
        <f>COUNTIFS($V$50:$V77, EMPLOYEES[[#This Row],[Department]], $AA$50:$AA77, EMPLOYEES[[#This Row],[BỆNH VIỆN KANGNAM SÀI GÒN]])</f>
        <v>0</v>
      </c>
      <c r="V91" s="72" t="s">
        <v>29</v>
      </c>
      <c r="W91" s="72" t="s">
        <v>29</v>
      </c>
      <c r="X91" s="72" t="s">
        <v>2300</v>
      </c>
      <c r="Y91" s="72" t="s">
        <v>2416</v>
      </c>
      <c r="Z91" s="72" t="s">
        <v>560</v>
      </c>
      <c r="AA91" s="62" t="s">
        <v>640</v>
      </c>
      <c r="AD9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2" spans="1:34" x14ac:dyDescent="0.25">
      <c r="A92" s="62">
        <v>514</v>
      </c>
      <c r="B92" s="72" t="s">
        <v>1939</v>
      </c>
      <c r="C92" s="95">
        <v>9.06</v>
      </c>
      <c r="D92" s="108">
        <v>20000000</v>
      </c>
      <c r="E92" s="72" t="s">
        <v>1940</v>
      </c>
      <c r="F92" s="72" t="s">
        <v>422</v>
      </c>
      <c r="G92" s="72">
        <v>1</v>
      </c>
      <c r="H92" s="72">
        <v>1.5</v>
      </c>
      <c r="I92" s="62">
        <v>25</v>
      </c>
      <c r="J92" s="72" t="s">
        <v>33</v>
      </c>
      <c r="K92" s="72" t="s">
        <v>1293</v>
      </c>
      <c r="L92" s="72" t="s">
        <v>1880</v>
      </c>
      <c r="M92" s="109">
        <v>44519</v>
      </c>
      <c r="N92" s="90"/>
      <c r="O92" s="91" t="str">
        <f>PRICES[[#This Row],[Department]]&amp;PRICES[[#This Row],[Product Name]]</f>
        <v>Phẫu thuậtCăng da vùng mặt giữa bằng chỉ Mi Young</v>
      </c>
      <c r="Q92" s="62">
        <v>43</v>
      </c>
      <c r="R92" s="72" t="s">
        <v>33</v>
      </c>
      <c r="S92" s="72" t="s">
        <v>2823</v>
      </c>
      <c r="U92" s="110">
        <f>COUNTIFS($V$50:$V77, EMPLOYEES[[#This Row],[Department]], $AA$50:$AA77, EMPLOYEES[[#This Row],[BỆNH VIỆN KANGNAM SÀI GÒN]])</f>
        <v>0</v>
      </c>
      <c r="V92" s="72" t="s">
        <v>29</v>
      </c>
      <c r="W92" s="72" t="s">
        <v>29</v>
      </c>
      <c r="X92" s="72" t="s">
        <v>2301</v>
      </c>
      <c r="Y92" s="72" t="s">
        <v>2420</v>
      </c>
      <c r="Z92" s="72" t="s">
        <v>560</v>
      </c>
      <c r="AA92" s="62" t="s">
        <v>640</v>
      </c>
      <c r="AD9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3" spans="1:34" x14ac:dyDescent="0.25">
      <c r="A93" s="62">
        <v>515</v>
      </c>
      <c r="B93" s="72" t="s">
        <v>1941</v>
      </c>
      <c r="C93" s="95">
        <v>10.81</v>
      </c>
      <c r="D93" s="108">
        <v>25000000</v>
      </c>
      <c r="E93" s="72" t="s">
        <v>1942</v>
      </c>
      <c r="F93" s="72" t="s">
        <v>422</v>
      </c>
      <c r="G93" s="72">
        <v>1</v>
      </c>
      <c r="H93" s="72">
        <v>1.5</v>
      </c>
      <c r="I93" s="62">
        <v>25</v>
      </c>
      <c r="J93" s="72" t="s">
        <v>33</v>
      </c>
      <c r="K93" s="72" t="s">
        <v>1293</v>
      </c>
      <c r="L93" s="72" t="s">
        <v>1880</v>
      </c>
      <c r="M93" s="109">
        <v>44519</v>
      </c>
      <c r="N93" s="90"/>
      <c r="O93" s="91" t="str">
        <f>PRICES[[#This Row],[Department]]&amp;PRICES[[#This Row],[Product Name]]</f>
        <v>Phẫu thuậtCăng da vùng mặt giữa bằng chỉ Mi Young Plus</v>
      </c>
      <c r="Q93" s="62">
        <v>44</v>
      </c>
      <c r="R93" s="72" t="s">
        <v>33</v>
      </c>
      <c r="S93" s="72" t="s">
        <v>2816</v>
      </c>
      <c r="U93" s="110">
        <f>COUNTIFS($V$50:$V77, EMPLOYEES[[#This Row],[Department]], $AA$50:$AA77, EMPLOYEES[[#This Row],[BỆNH VIỆN KANGNAM SÀI GÒN]])</f>
        <v>0</v>
      </c>
      <c r="V93" s="72" t="s">
        <v>29</v>
      </c>
      <c r="W93" s="72" t="s">
        <v>29</v>
      </c>
      <c r="X93" s="72" t="s">
        <v>2755</v>
      </c>
      <c r="Y93" s="72" t="s">
        <v>2756</v>
      </c>
      <c r="Z93" s="72" t="s">
        <v>560</v>
      </c>
      <c r="AA93" s="62" t="s">
        <v>640</v>
      </c>
      <c r="AD9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4" spans="1:34" x14ac:dyDescent="0.25">
      <c r="A94" s="62">
        <v>516</v>
      </c>
      <c r="B94" s="72" t="s">
        <v>1943</v>
      </c>
      <c r="C94" s="95">
        <v>10.47</v>
      </c>
      <c r="D94" s="108">
        <v>25000000</v>
      </c>
      <c r="E94" s="72" t="s">
        <v>1944</v>
      </c>
      <c r="F94" s="72" t="s">
        <v>422</v>
      </c>
      <c r="G94" s="72">
        <v>1</v>
      </c>
      <c r="H94" s="72">
        <v>1.5</v>
      </c>
      <c r="I94" s="62">
        <v>10</v>
      </c>
      <c r="J94" s="72" t="s">
        <v>33</v>
      </c>
      <c r="K94" s="72" t="s">
        <v>1293</v>
      </c>
      <c r="L94" s="72" t="s">
        <v>1880</v>
      </c>
      <c r="M94" s="109">
        <v>44544</v>
      </c>
      <c r="N94" s="90"/>
      <c r="O94" s="91" t="str">
        <f>PRICES[[#This Row],[Department]]&amp;PRICES[[#This Row],[Product Name]]</f>
        <v>Phẫu thuậtCăng da Thái dương bằng chỉ Mi Young</v>
      </c>
      <c r="Q94" s="62">
        <v>45</v>
      </c>
      <c r="R94" s="72" t="s">
        <v>33</v>
      </c>
      <c r="S94" s="72" t="s">
        <v>2821</v>
      </c>
      <c r="U94" s="110">
        <f>COUNTIFS($V$50:$V77, EMPLOYEES[[#This Row],[Department]], $AA$50:$AA77, EMPLOYEES[[#This Row],[BỆNH VIỆN KANGNAM SÀI GÒN]])</f>
        <v>0</v>
      </c>
      <c r="V94" s="72" t="s">
        <v>29</v>
      </c>
      <c r="W94" s="72" t="s">
        <v>29</v>
      </c>
      <c r="X94" s="72" t="s">
        <v>2302</v>
      </c>
      <c r="Y94" s="72" t="s">
        <v>2647</v>
      </c>
      <c r="Z94" s="72" t="s">
        <v>2403</v>
      </c>
      <c r="AA94" s="62" t="s">
        <v>640</v>
      </c>
      <c r="AC94" s="62" t="s">
        <v>640</v>
      </c>
      <c r="AD9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5" spans="1:34" x14ac:dyDescent="0.25">
      <c r="A95" s="62">
        <v>517</v>
      </c>
      <c r="B95" s="72" t="s">
        <v>1945</v>
      </c>
      <c r="C95" s="95">
        <v>12.22</v>
      </c>
      <c r="D95" s="108">
        <v>30000000</v>
      </c>
      <c r="E95" s="72" t="s">
        <v>1946</v>
      </c>
      <c r="F95" s="72" t="s">
        <v>422</v>
      </c>
      <c r="G95" s="72">
        <v>1</v>
      </c>
      <c r="H95" s="72">
        <v>1.5</v>
      </c>
      <c r="I95" s="62">
        <v>10</v>
      </c>
      <c r="J95" s="72" t="s">
        <v>33</v>
      </c>
      <c r="K95" s="72" t="s">
        <v>1293</v>
      </c>
      <c r="L95" s="72" t="s">
        <v>1880</v>
      </c>
      <c r="M95" s="109">
        <v>44519</v>
      </c>
      <c r="N95" s="90"/>
      <c r="O95" s="91" t="str">
        <f>PRICES[[#This Row],[Department]]&amp;PRICES[[#This Row],[Product Name]]</f>
        <v>Phẫu thuậtCăng da Thái dương bằng chỉ Mi Young Plus</v>
      </c>
      <c r="Q95" s="62">
        <v>46</v>
      </c>
      <c r="R95" s="72" t="s">
        <v>33</v>
      </c>
      <c r="S95" s="72" t="s">
        <v>2820</v>
      </c>
      <c r="U95" s="110">
        <f>COUNTIFS($V$50:$V95, EMPLOYEES[[#This Row],[Department]], $AA$50:$AA95, EMPLOYEES[[#This Row],[BỆNH VIỆN KANGNAM SÀI GÒN]])</f>
        <v>11</v>
      </c>
      <c r="V95" s="72" t="s">
        <v>29</v>
      </c>
      <c r="W95" s="72" t="s">
        <v>29</v>
      </c>
      <c r="X95" s="72" t="s">
        <v>2303</v>
      </c>
      <c r="Y95" s="72" t="s">
        <v>2648</v>
      </c>
      <c r="Z95" s="72" t="s">
        <v>2404</v>
      </c>
      <c r="AA95" s="62" t="s">
        <v>640</v>
      </c>
      <c r="AD9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6" spans="1:34" x14ac:dyDescent="0.25">
      <c r="A96" s="62">
        <v>518</v>
      </c>
      <c r="B96" s="72" t="s">
        <v>1947</v>
      </c>
      <c r="C96" s="95">
        <v>14.08</v>
      </c>
      <c r="D96" s="108">
        <v>35000000</v>
      </c>
      <c r="E96" s="72" t="s">
        <v>1948</v>
      </c>
      <c r="F96" s="72" t="s">
        <v>422</v>
      </c>
      <c r="G96" s="72">
        <v>1</v>
      </c>
      <c r="H96" s="72">
        <v>1.5</v>
      </c>
      <c r="I96" s="62">
        <v>15</v>
      </c>
      <c r="J96" s="72" t="s">
        <v>33</v>
      </c>
      <c r="K96" s="72" t="s">
        <v>1293</v>
      </c>
      <c r="L96" s="72" t="s">
        <v>1880</v>
      </c>
      <c r="M96" s="109">
        <v>44519</v>
      </c>
      <c r="N96" s="90"/>
      <c r="O96" s="91" t="str">
        <f>PRICES[[#This Row],[Department]]&amp;PRICES[[#This Row],[Product Name]]</f>
        <v>Phẫu thuậtCăng da vùng Trán bằng chỉ Mi Young</v>
      </c>
      <c r="Q96" s="62">
        <v>47</v>
      </c>
      <c r="R96" s="72" t="s">
        <v>138</v>
      </c>
      <c r="S96" s="72" t="s">
        <v>661</v>
      </c>
      <c r="U96" s="110">
        <f>COUNTIFS($V$50:$V95, EMPLOYEES[[#This Row],[Department]], $AA$50:$AA95, EMPLOYEES[[#This Row],[BỆNH VIỆN KANGNAM SÀI GÒN]])</f>
        <v>0</v>
      </c>
      <c r="V96" s="72" t="s">
        <v>29</v>
      </c>
      <c r="W96" s="72" t="s">
        <v>29</v>
      </c>
      <c r="X96" s="72" t="s">
        <v>2316</v>
      </c>
      <c r="Y96" s="72" t="s">
        <v>2660</v>
      </c>
      <c r="Z96" s="72" t="s">
        <v>561</v>
      </c>
      <c r="AB96" s="62" t="s">
        <v>640</v>
      </c>
      <c r="AD9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7" spans="1:30" x14ac:dyDescent="0.25">
      <c r="A97" s="62">
        <v>519</v>
      </c>
      <c r="B97" s="72" t="s">
        <v>1949</v>
      </c>
      <c r="C97" s="95">
        <v>15.83</v>
      </c>
      <c r="D97" s="108">
        <v>40000000</v>
      </c>
      <c r="E97" s="72" t="s">
        <v>1950</v>
      </c>
      <c r="F97" s="72" t="s">
        <v>422</v>
      </c>
      <c r="G97" s="72">
        <v>1</v>
      </c>
      <c r="H97" s="72">
        <v>1.5</v>
      </c>
      <c r="I97" s="62">
        <v>15</v>
      </c>
      <c r="J97" s="72" t="s">
        <v>33</v>
      </c>
      <c r="K97" s="72" t="s">
        <v>1293</v>
      </c>
      <c r="L97" s="72" t="s">
        <v>1880</v>
      </c>
      <c r="M97" s="109">
        <v>44519</v>
      </c>
      <c r="N97" s="90"/>
      <c r="O97" s="91" t="str">
        <f>PRICES[[#This Row],[Department]]&amp;PRICES[[#This Row],[Product Name]]</f>
        <v>Phẫu thuậtCăng da vùng Trán bằng chỉ Mi Young Plus</v>
      </c>
      <c r="Q97" s="62">
        <v>48</v>
      </c>
      <c r="R97" s="72" t="s">
        <v>2020</v>
      </c>
      <c r="S97" s="72" t="s">
        <v>147</v>
      </c>
      <c r="U97" s="110">
        <f>COUNTIFS($V$50:$V95, EMPLOYEES[[#This Row],[Department]], $AA$50:$AA95, EMPLOYEES[[#This Row],[BỆNH VIỆN KANGNAM SÀI GÒN]])</f>
        <v>0</v>
      </c>
      <c r="V97" s="72" t="s">
        <v>29</v>
      </c>
      <c r="W97" s="72" t="s">
        <v>29</v>
      </c>
      <c r="X97" s="72" t="s">
        <v>2317</v>
      </c>
      <c r="Y97" s="72" t="s">
        <v>2661</v>
      </c>
      <c r="Z97" s="72" t="s">
        <v>561</v>
      </c>
      <c r="AB97" s="62" t="s">
        <v>640</v>
      </c>
      <c r="AD9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8" spans="1:30" x14ac:dyDescent="0.25">
      <c r="A98" s="62">
        <v>520</v>
      </c>
      <c r="B98" s="72" t="s">
        <v>1951</v>
      </c>
      <c r="C98" s="95">
        <v>6</v>
      </c>
      <c r="D98" s="108">
        <v>10000000</v>
      </c>
      <c r="E98" s="72" t="s">
        <v>1952</v>
      </c>
      <c r="F98" s="72" t="s">
        <v>422</v>
      </c>
      <c r="G98" s="72">
        <v>1</v>
      </c>
      <c r="H98" s="72"/>
      <c r="I98" s="62"/>
      <c r="J98" s="72" t="s">
        <v>33</v>
      </c>
      <c r="K98" s="72" t="s">
        <v>1293</v>
      </c>
      <c r="L98" s="72" t="s">
        <v>1880</v>
      </c>
      <c r="M98" s="109">
        <v>44519</v>
      </c>
      <c r="N98" s="90"/>
      <c r="O98" s="91" t="str">
        <f>PRICES[[#This Row],[Department]]&amp;PRICES[[#This Row],[Product Name]]</f>
        <v>Phẫu thuậtCăng da bằng chỉ - Yêu cầu Bác sĩ Hàn Quốc</v>
      </c>
      <c r="Q98" s="62"/>
      <c r="S98" s="72"/>
      <c r="U98" s="110">
        <f>COUNTIFS($V$50:$V95, EMPLOYEES[[#This Row],[Department]], $AA$50:$AA95, EMPLOYEES[[#This Row],[BỆNH VIỆN KANGNAM SÀI GÒN]])</f>
        <v>0</v>
      </c>
      <c r="V98" s="72" t="s">
        <v>29</v>
      </c>
      <c r="W98" s="72" t="s">
        <v>29</v>
      </c>
      <c r="X98" s="72" t="s">
        <v>2318</v>
      </c>
      <c r="Y98" s="72" t="s">
        <v>2662</v>
      </c>
      <c r="Z98" s="72" t="s">
        <v>560</v>
      </c>
      <c r="AB98" s="62" t="s">
        <v>640</v>
      </c>
      <c r="AD9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99" spans="1:30" x14ac:dyDescent="0.25">
      <c r="A99" s="62">
        <v>539</v>
      </c>
      <c r="B99" s="72" t="s">
        <v>1994</v>
      </c>
      <c r="C99" s="95"/>
      <c r="D99" s="108">
        <v>5000000</v>
      </c>
      <c r="E99" s="72" t="s">
        <v>1995</v>
      </c>
      <c r="G99" s="72">
        <v>1</v>
      </c>
      <c r="H99" s="72"/>
      <c r="I99" s="62"/>
      <c r="J99" s="72" t="s">
        <v>33</v>
      </c>
      <c r="K99" s="72" t="s">
        <v>1293</v>
      </c>
      <c r="L99" s="72" t="s">
        <v>1880</v>
      </c>
      <c r="M99" s="109">
        <v>44544</v>
      </c>
      <c r="N99" s="90"/>
      <c r="O99" s="91" t="str">
        <f>PRICES[[#This Row],[Department]]&amp;PRICES[[#This Row],[Product Name]]</f>
        <v>Phẫu thuậtNhóm Căng da bằng chỉ - Dịch vụ sửa lại</v>
      </c>
      <c r="Q99" s="62"/>
      <c r="S99" s="72"/>
      <c r="U99" s="110">
        <f>COUNTIFS($V$50:$V95, EMPLOYEES[[#This Row],[Department]], $AA$50:$AA95, EMPLOYEES[[#This Row],[BỆNH VIỆN KANGNAM SÀI GÒN]])</f>
        <v>0</v>
      </c>
      <c r="V99" s="72" t="s">
        <v>29</v>
      </c>
      <c r="W99" s="72" t="s">
        <v>29</v>
      </c>
      <c r="X99" s="72" t="s">
        <v>2319</v>
      </c>
      <c r="Y99" s="72" t="s">
        <v>2663</v>
      </c>
      <c r="Z99" s="72" t="s">
        <v>560</v>
      </c>
      <c r="AB99" s="62" t="s">
        <v>640</v>
      </c>
      <c r="AD9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0" spans="1:30" x14ac:dyDescent="0.25">
      <c r="A100" s="62">
        <v>95</v>
      </c>
      <c r="B100" s="72" t="s">
        <v>1124</v>
      </c>
      <c r="C100" s="95">
        <v>15.83</v>
      </c>
      <c r="D100" s="108">
        <v>30000000</v>
      </c>
      <c r="E100" s="72" t="s">
        <v>673</v>
      </c>
      <c r="F100" s="72" t="s">
        <v>422</v>
      </c>
      <c r="G100" s="72">
        <v>1</v>
      </c>
      <c r="H100" s="72">
        <v>2</v>
      </c>
      <c r="I100" s="62">
        <v>150</v>
      </c>
      <c r="J100" s="72" t="s">
        <v>33</v>
      </c>
      <c r="K100" s="72" t="s">
        <v>56</v>
      </c>
      <c r="L100" s="72" t="s">
        <v>1880</v>
      </c>
      <c r="M100" s="109"/>
      <c r="N100" s="90"/>
      <c r="O100" s="91" t="str">
        <f>PRICES[[#This Row],[Department]]&amp;PRICES[[#This Row],[Product Name]]</f>
        <v>Phẫu thuậtCấy mỡ hõm mông/bắp chân/đầu gối</v>
      </c>
      <c r="Q100" s="62"/>
      <c r="S100" s="72"/>
      <c r="U100" s="110">
        <f>COUNTIFS($V$50:$V95, EMPLOYEES[[#This Row],[Department]], $AA$50:$AA95, EMPLOYEES[[#This Row],[BỆNH VIỆN KANGNAM SÀI GÒN]])</f>
        <v>0</v>
      </c>
      <c r="V100" s="72" t="s">
        <v>29</v>
      </c>
      <c r="W100" s="72" t="s">
        <v>29</v>
      </c>
      <c r="X100" s="72" t="s">
        <v>2320</v>
      </c>
      <c r="Y100" s="72" t="s">
        <v>2664</v>
      </c>
      <c r="Z100" s="72" t="s">
        <v>560</v>
      </c>
      <c r="AB100" s="62" t="s">
        <v>640</v>
      </c>
      <c r="AD10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1" spans="1:30" x14ac:dyDescent="0.25">
      <c r="A101" s="62">
        <v>96</v>
      </c>
      <c r="B101" s="72" t="s">
        <v>1125</v>
      </c>
      <c r="C101" s="95">
        <v>16.920000000000002</v>
      </c>
      <c r="D101" s="108">
        <v>35000000</v>
      </c>
      <c r="E101" s="72" t="s">
        <v>1126</v>
      </c>
      <c r="F101" s="72" t="s">
        <v>422</v>
      </c>
      <c r="G101" s="72">
        <v>1</v>
      </c>
      <c r="H101" s="72">
        <v>2</v>
      </c>
      <c r="I101" s="62">
        <v>120</v>
      </c>
      <c r="J101" s="72" t="s">
        <v>33</v>
      </c>
      <c r="K101" s="72" t="s">
        <v>56</v>
      </c>
      <c r="L101" s="72" t="s">
        <v>1880</v>
      </c>
      <c r="M101" s="109"/>
      <c r="N101" s="90"/>
      <c r="O101" s="91" t="str">
        <f>PRICES[[#This Row],[Department]]&amp;PRICES[[#This Row],[Product Name]]</f>
        <v>Phẫu thuậtCấy mỡ làm đầy khuôn mặt (trên 3 vùng)</v>
      </c>
      <c r="Q101" s="62"/>
      <c r="S101" s="72"/>
      <c r="U101" s="110">
        <f>COUNTIFS($V$50:$V95, EMPLOYEES[[#This Row],[Department]], $AA$50:$AA95, EMPLOYEES[[#This Row],[BỆNH VIỆN KANGNAM SÀI GÒN]])</f>
        <v>0</v>
      </c>
      <c r="V101" s="72" t="s">
        <v>29</v>
      </c>
      <c r="W101" s="72" t="s">
        <v>29</v>
      </c>
      <c r="X101" s="72" t="s">
        <v>2321</v>
      </c>
      <c r="Y101" s="72" t="s">
        <v>2665</v>
      </c>
      <c r="Z101" s="72" t="s">
        <v>560</v>
      </c>
      <c r="AB101" s="62" t="s">
        <v>640</v>
      </c>
      <c r="AD10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2" spans="1:30" x14ac:dyDescent="0.25">
      <c r="A102" s="62">
        <v>97</v>
      </c>
      <c r="B102" s="72" t="s">
        <v>1127</v>
      </c>
      <c r="C102" s="95">
        <v>14.28</v>
      </c>
      <c r="D102" s="108">
        <v>30000000</v>
      </c>
      <c r="E102" s="72" t="s">
        <v>59</v>
      </c>
      <c r="F102" s="72" t="s">
        <v>422</v>
      </c>
      <c r="G102" s="72">
        <v>1</v>
      </c>
      <c r="H102" s="72">
        <v>2</v>
      </c>
      <c r="I102" s="62">
        <v>80</v>
      </c>
      <c r="J102" s="72" t="s">
        <v>33</v>
      </c>
      <c r="K102" s="72" t="s">
        <v>56</v>
      </c>
      <c r="L102" s="72" t="s">
        <v>1880</v>
      </c>
      <c r="M102" s="109"/>
      <c r="N102" s="90"/>
      <c r="O102" s="91" t="str">
        <f>PRICES[[#This Row],[Department]]&amp;PRICES[[#This Row],[Product Name]]</f>
        <v>Phẫu thuậtCấy mỡ mu bàn tay + ngón tay 2 bên</v>
      </c>
      <c r="Q102" s="62"/>
      <c r="S102" s="72"/>
      <c r="U102" s="110">
        <f>COUNTIFS($V$50:$V102, EMPLOYEES[[#This Row],[Department]], $AA$50:$AA102, EMPLOYEES[[#This Row],[BỆNH VIỆN KANGNAM SÀI GÒN]])</f>
        <v>0</v>
      </c>
      <c r="V102" s="72" t="s">
        <v>29</v>
      </c>
      <c r="W102" s="72" t="s">
        <v>29</v>
      </c>
      <c r="X102" s="302" t="s">
        <v>2763</v>
      </c>
      <c r="Y102" s="72" t="s">
        <v>2764</v>
      </c>
      <c r="Z102" s="72" t="s">
        <v>560</v>
      </c>
      <c r="AB102" s="62" t="s">
        <v>640</v>
      </c>
      <c r="AD10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3" spans="1:30" x14ac:dyDescent="0.25">
      <c r="A103" s="62">
        <v>98</v>
      </c>
      <c r="B103" s="72" t="s">
        <v>60</v>
      </c>
      <c r="C103" s="95">
        <v>5.5</v>
      </c>
      <c r="D103" s="108">
        <v>10000000</v>
      </c>
      <c r="E103" s="72" t="s">
        <v>676</v>
      </c>
      <c r="F103" s="72" t="s">
        <v>422</v>
      </c>
      <c r="G103" s="72">
        <v>1</v>
      </c>
      <c r="H103" s="72">
        <v>1</v>
      </c>
      <c r="I103" s="62">
        <v>45</v>
      </c>
      <c r="J103" s="72" t="s">
        <v>33</v>
      </c>
      <c r="K103" s="72" t="s">
        <v>56</v>
      </c>
      <c r="L103" s="72" t="s">
        <v>1880</v>
      </c>
      <c r="M103" s="109"/>
      <c r="N103" s="90"/>
      <c r="O103" s="91" t="str">
        <f>PRICES[[#This Row],[Department]]&amp;PRICES[[#This Row],[Product Name]]</f>
        <v>Phẫu thuậtCấy mỡ mũi sau phẫu thuật mũi</v>
      </c>
      <c r="Q103" s="62"/>
      <c r="S103" s="72"/>
      <c r="U103" s="110">
        <f>COUNTIFS($V$50:$V103, EMPLOYEES[[#This Row],[Department]], $AA$50:$AA103, EMPLOYEES[[#This Row],[BỆNH VIỆN KANGNAM SÀI GÒN]])</f>
        <v>1</v>
      </c>
      <c r="V103" s="72" t="s">
        <v>2875</v>
      </c>
      <c r="W103" s="72" t="s">
        <v>988</v>
      </c>
      <c r="X103" s="72" t="s">
        <v>2872</v>
      </c>
      <c r="Y103" s="72" t="s">
        <v>2873</v>
      </c>
      <c r="Z103" s="72" t="s">
        <v>2874</v>
      </c>
      <c r="AA103" s="62" t="s">
        <v>640</v>
      </c>
      <c r="AD10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4" spans="1:30" x14ac:dyDescent="0.25">
      <c r="A104" s="62">
        <v>99</v>
      </c>
      <c r="B104" s="72" t="s">
        <v>58</v>
      </c>
      <c r="C104" s="95">
        <v>8.67</v>
      </c>
      <c r="D104" s="108">
        <v>20000000</v>
      </c>
      <c r="E104" s="72" t="s">
        <v>675</v>
      </c>
      <c r="F104" s="72" t="s">
        <v>422</v>
      </c>
      <c r="G104" s="72">
        <v>1</v>
      </c>
      <c r="H104" s="72">
        <v>1</v>
      </c>
      <c r="I104" s="62">
        <v>30</v>
      </c>
      <c r="J104" s="72" t="s">
        <v>33</v>
      </c>
      <c r="K104" s="72" t="s">
        <v>56</v>
      </c>
      <c r="L104" s="72" t="s">
        <v>1880</v>
      </c>
      <c r="M104" s="109"/>
      <c r="N104" s="90"/>
      <c r="O104" s="91" t="str">
        <f>PRICES[[#This Row],[Department]]&amp;PRICES[[#This Row],[Product Name]]</f>
        <v>Phẫu thuậtCấy mỡ môi (Khi làm kết hợp dịch vụ sửa sẹo môi)</v>
      </c>
      <c r="Q104" s="62"/>
      <c r="S104" s="72"/>
      <c r="U104" s="110">
        <f>COUNTIFS($V$50:$V102, EMPLOYEES[[#This Row],[Department]], $AA$50:$AA102, EMPLOYEES[[#This Row],[BỆNH VIỆN KANGNAM SÀI GÒN]])</f>
        <v>0</v>
      </c>
      <c r="V104" s="72" t="s">
        <v>988</v>
      </c>
      <c r="W104" s="72" t="s">
        <v>988</v>
      </c>
      <c r="X104" s="72" t="s">
        <v>2175</v>
      </c>
      <c r="Y104" s="72" t="s">
        <v>2569</v>
      </c>
      <c r="Z104" s="72" t="s">
        <v>474</v>
      </c>
      <c r="AA104" s="62" t="s">
        <v>640</v>
      </c>
      <c r="AC104" s="62" t="s">
        <v>640</v>
      </c>
      <c r="AD10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5" spans="1:30" x14ac:dyDescent="0.25">
      <c r="A105" s="62">
        <v>100</v>
      </c>
      <c r="B105" s="72" t="s">
        <v>57</v>
      </c>
      <c r="C105" s="95">
        <v>31</v>
      </c>
      <c r="D105" s="108">
        <v>70000000</v>
      </c>
      <c r="E105" s="72" t="s">
        <v>674</v>
      </c>
      <c r="F105" s="72" t="s">
        <v>422</v>
      </c>
      <c r="G105" s="72">
        <v>1</v>
      </c>
      <c r="H105" s="72">
        <v>2.5</v>
      </c>
      <c r="I105" s="62">
        <v>180</v>
      </c>
      <c r="J105" s="72" t="s">
        <v>33</v>
      </c>
      <c r="K105" s="72" t="s">
        <v>56</v>
      </c>
      <c r="L105" s="72" t="s">
        <v>1880</v>
      </c>
      <c r="M105" s="109"/>
      <c r="N105" s="90"/>
      <c r="O105" s="91" t="str">
        <f>PRICES[[#This Row],[Department]]&amp;PRICES[[#This Row],[Product Name]]</f>
        <v>Phẫu thuậtCấy mỡ đùi</v>
      </c>
      <c r="Q105" s="62"/>
      <c r="S105" s="72"/>
      <c r="U105" s="110">
        <f>COUNTIFS($V$50:$V102, EMPLOYEES[[#This Row],[Department]], $AA$50:$AA102, EMPLOYEES[[#This Row],[BỆNH VIỆN KANGNAM SÀI GÒN]])</f>
        <v>0</v>
      </c>
      <c r="V105" s="72" t="s">
        <v>988</v>
      </c>
      <c r="W105" s="72" t="s">
        <v>988</v>
      </c>
      <c r="X105" s="72" t="s">
        <v>2176</v>
      </c>
      <c r="Y105" s="72" t="s">
        <v>2418</v>
      </c>
      <c r="Z105" s="72" t="s">
        <v>474</v>
      </c>
      <c r="AA105" s="62" t="s">
        <v>640</v>
      </c>
      <c r="AD10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6" spans="1:30" x14ac:dyDescent="0.25">
      <c r="A106" s="62">
        <v>101</v>
      </c>
      <c r="B106" s="72" t="s">
        <v>1128</v>
      </c>
      <c r="C106" s="95">
        <v>10.33</v>
      </c>
      <c r="D106" s="108">
        <v>20000000</v>
      </c>
      <c r="E106" s="72" t="s">
        <v>930</v>
      </c>
      <c r="F106" s="72" t="s">
        <v>422</v>
      </c>
      <c r="G106" s="72">
        <v>1</v>
      </c>
      <c r="H106" s="72">
        <v>2</v>
      </c>
      <c r="I106" s="62">
        <v>60</v>
      </c>
      <c r="J106" s="72" t="s">
        <v>33</v>
      </c>
      <c r="K106" s="72" t="s">
        <v>56</v>
      </c>
      <c r="L106" s="72" t="s">
        <v>1880</v>
      </c>
      <c r="M106" s="109"/>
      <c r="N106" s="90"/>
      <c r="O106" s="91" t="str">
        <f>PRICES[[#This Row],[Department]]&amp;PRICES[[#This Row],[Product Name]]</f>
        <v>Phẫu thuậtCấy mỡ 1 vùng má/Thái dương/Rãnh mũi má/Môi trên + dưới</v>
      </c>
      <c r="Q106" s="62"/>
      <c r="S106" s="72"/>
      <c r="U106" s="110">
        <f>COUNTIFS($V$50:$V102, EMPLOYEES[[#This Row],[Department]], $AA$50:$AA102, EMPLOYEES[[#This Row],[BỆNH VIỆN KANGNAM SÀI GÒN]])</f>
        <v>0</v>
      </c>
      <c r="V106" s="72" t="s">
        <v>988</v>
      </c>
      <c r="W106" s="72" t="s">
        <v>988</v>
      </c>
      <c r="X106" s="72" t="s">
        <v>2177</v>
      </c>
      <c r="Y106" s="72" t="s">
        <v>2509</v>
      </c>
      <c r="Z106" s="72" t="s">
        <v>474</v>
      </c>
      <c r="AA106" s="62" t="s">
        <v>640</v>
      </c>
      <c r="AD10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7" spans="1:30" x14ac:dyDescent="0.25">
      <c r="A107" s="62">
        <v>102</v>
      </c>
      <c r="B107" s="72" t="s">
        <v>1129</v>
      </c>
      <c r="C107" s="95">
        <v>4</v>
      </c>
      <c r="D107" s="108">
        <v>5000000</v>
      </c>
      <c r="E107" s="72" t="s">
        <v>1130</v>
      </c>
      <c r="F107" s="72" t="s">
        <v>422</v>
      </c>
      <c r="G107" s="72">
        <v>1</v>
      </c>
      <c r="H107" s="72">
        <v>0</v>
      </c>
      <c r="I107" s="62">
        <v>0</v>
      </c>
      <c r="J107" s="72" t="s">
        <v>33</v>
      </c>
      <c r="K107" s="72" t="s">
        <v>56</v>
      </c>
      <c r="L107" s="72" t="s">
        <v>1880</v>
      </c>
      <c r="M107" s="109"/>
      <c r="N107" s="90"/>
      <c r="O107" s="91" t="str">
        <f>PRICES[[#This Row],[Department]]&amp;PRICES[[#This Row],[Product Name]]</f>
        <v>Phẫu thuậtCấy mỡ - Dịch vụ sửa lại</v>
      </c>
      <c r="Q107" s="62"/>
      <c r="S107" s="72"/>
      <c r="U107" s="110">
        <f>COUNTIFS($V$50:$V102, EMPLOYEES[[#This Row],[Department]], $AA$50:$AA102, EMPLOYEES[[#This Row],[BỆNH VIỆN KANGNAM SÀI GÒN]])</f>
        <v>0</v>
      </c>
      <c r="V107" s="72" t="s">
        <v>988</v>
      </c>
      <c r="W107" s="72" t="s">
        <v>988</v>
      </c>
      <c r="X107" s="72" t="s">
        <v>2178</v>
      </c>
      <c r="Y107" s="72" t="s">
        <v>2517</v>
      </c>
      <c r="Z107" s="72" t="s">
        <v>562</v>
      </c>
      <c r="AA107" s="62" t="s">
        <v>640</v>
      </c>
      <c r="AD10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8" spans="1:30" x14ac:dyDescent="0.25">
      <c r="A108" s="62">
        <v>103</v>
      </c>
      <c r="B108" s="72" t="s">
        <v>1131</v>
      </c>
      <c r="C108" s="95">
        <v>2</v>
      </c>
      <c r="D108" s="108">
        <v>5000000</v>
      </c>
      <c r="E108" s="72" t="s">
        <v>1132</v>
      </c>
      <c r="F108" s="72" t="s">
        <v>422</v>
      </c>
      <c r="G108" s="72">
        <v>1</v>
      </c>
      <c r="H108" s="72">
        <v>0</v>
      </c>
      <c r="I108" s="62">
        <v>0</v>
      </c>
      <c r="J108" s="72" t="s">
        <v>33</v>
      </c>
      <c r="K108" s="72" t="s">
        <v>56</v>
      </c>
      <c r="L108" s="72" t="s">
        <v>1880</v>
      </c>
      <c r="M108" s="109"/>
      <c r="N108" s="90"/>
      <c r="O108" s="91" t="str">
        <f>PRICES[[#This Row],[Department]]&amp;PRICES[[#This Row],[Product Name]]</f>
        <v>Phẫu thuậtCấy mỡ - Yêu cầu Bác sĩ chuyên gia/trưởng khoa</v>
      </c>
      <c r="Q108" s="62"/>
      <c r="S108" s="72"/>
      <c r="U108" s="110">
        <f>COUNTIFS($V$50:$V102, EMPLOYEES[[#This Row],[Department]], $AA$50:$AA102, EMPLOYEES[[#This Row],[BỆNH VIỆN KANGNAM SÀI GÒN]])</f>
        <v>0</v>
      </c>
      <c r="V108" s="72" t="s">
        <v>988</v>
      </c>
      <c r="W108" s="72" t="s">
        <v>988</v>
      </c>
      <c r="X108" s="72" t="s">
        <v>2179</v>
      </c>
      <c r="Y108" s="72" t="s">
        <v>2419</v>
      </c>
      <c r="Z108" s="72" t="s">
        <v>562</v>
      </c>
      <c r="AA108" s="62" t="s">
        <v>640</v>
      </c>
      <c r="AD10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09" spans="1:30" x14ac:dyDescent="0.25">
      <c r="A109" s="62">
        <v>104</v>
      </c>
      <c r="B109" s="72" t="s">
        <v>1133</v>
      </c>
      <c r="C109" s="95">
        <v>5</v>
      </c>
      <c r="D109" s="108">
        <v>20000000</v>
      </c>
      <c r="E109" s="72" t="s">
        <v>1134</v>
      </c>
      <c r="F109" s="72" t="s">
        <v>422</v>
      </c>
      <c r="G109" s="72">
        <v>1</v>
      </c>
      <c r="H109" s="72">
        <v>0</v>
      </c>
      <c r="I109" s="62">
        <v>0</v>
      </c>
      <c r="J109" s="72" t="s">
        <v>33</v>
      </c>
      <c r="K109" s="72" t="s">
        <v>56</v>
      </c>
      <c r="L109" s="72" t="s">
        <v>1880</v>
      </c>
      <c r="M109" s="109"/>
      <c r="N109" s="90"/>
      <c r="O109" s="307" t="str">
        <f>PRICES[[#This Row],[Department]]&amp;PRICES[[#This Row],[Product Name]]</f>
        <v>Phẫu thuậtCấy mỡ - Yêu cầu Tiến sĩ - Bác sĩ Richard Huy</v>
      </c>
      <c r="Q109" s="62"/>
      <c r="S109" s="72"/>
      <c r="U109" s="110">
        <f>COUNTIFS($V$50:$V102, EMPLOYEES[[#This Row],[Department]], $AA$50:$AA102, EMPLOYEES[[#This Row],[BỆNH VIỆN KANGNAM SÀI GÒN]])</f>
        <v>0</v>
      </c>
      <c r="V109" s="72" t="s">
        <v>988</v>
      </c>
      <c r="W109" s="72" t="s">
        <v>988</v>
      </c>
      <c r="X109" s="72" t="s">
        <v>2180</v>
      </c>
      <c r="Y109" s="72" t="s">
        <v>2430</v>
      </c>
      <c r="Z109" s="72" t="s">
        <v>562</v>
      </c>
      <c r="AA109" s="62" t="s">
        <v>640</v>
      </c>
      <c r="AD10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0" spans="1:30" x14ac:dyDescent="0.25">
      <c r="A110" s="62">
        <v>105</v>
      </c>
      <c r="B110" s="72" t="s">
        <v>1135</v>
      </c>
      <c r="C110" s="95">
        <v>6</v>
      </c>
      <c r="D110" s="108">
        <v>20000000</v>
      </c>
      <c r="E110" s="72" t="s">
        <v>1136</v>
      </c>
      <c r="F110" s="72" t="s">
        <v>422</v>
      </c>
      <c r="G110" s="72">
        <v>1</v>
      </c>
      <c r="H110" s="72">
        <v>0</v>
      </c>
      <c r="I110" s="62">
        <v>0</v>
      </c>
      <c r="J110" s="72" t="s">
        <v>33</v>
      </c>
      <c r="K110" s="72" t="s">
        <v>56</v>
      </c>
      <c r="L110" s="72" t="s">
        <v>1880</v>
      </c>
      <c r="M110" s="109"/>
      <c r="N110" s="90"/>
      <c r="O110" s="307" t="str">
        <f>PRICES[[#This Row],[Department]]&amp;PRICES[[#This Row],[Product Name]]</f>
        <v>Phẫu thuậtCấy mỡ - Yêu cầu Bác sĩ Hàn Quốc</v>
      </c>
      <c r="Q110" s="62"/>
      <c r="S110" s="72"/>
      <c r="U110" s="110">
        <f>COUNTIFS($V$50:$V102, EMPLOYEES[[#This Row],[Department]], $AA$50:$AA102, EMPLOYEES[[#This Row],[BỆNH VIỆN KANGNAM SÀI GÒN]])</f>
        <v>0</v>
      </c>
      <c r="V110" s="72" t="s">
        <v>988</v>
      </c>
      <c r="W110" s="72" t="s">
        <v>988</v>
      </c>
      <c r="X110" s="72" t="s">
        <v>2181</v>
      </c>
      <c r="Y110" s="72" t="s">
        <v>2510</v>
      </c>
      <c r="Z110" s="72" t="s">
        <v>562</v>
      </c>
      <c r="AA110" s="62" t="s">
        <v>640</v>
      </c>
      <c r="AD11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1" spans="1:30" x14ac:dyDescent="0.25">
      <c r="A111" s="62">
        <v>106</v>
      </c>
      <c r="B111" s="72" t="s">
        <v>1137</v>
      </c>
      <c r="C111" s="95">
        <v>16.47</v>
      </c>
      <c r="D111" s="108">
        <v>35000000</v>
      </c>
      <c r="E111" s="72" t="s">
        <v>1138</v>
      </c>
      <c r="F111" s="72" t="s">
        <v>422</v>
      </c>
      <c r="G111" s="72">
        <v>1</v>
      </c>
      <c r="H111" s="72">
        <v>0</v>
      </c>
      <c r="I111" s="62">
        <v>100</v>
      </c>
      <c r="J111" s="72" t="s">
        <v>33</v>
      </c>
      <c r="K111" s="72" t="s">
        <v>56</v>
      </c>
      <c r="L111" s="72" t="s">
        <v>1880</v>
      </c>
      <c r="M111" s="109"/>
      <c r="N111" s="90"/>
      <c r="O111" s="307" t="str">
        <f>PRICES[[#This Row],[Department]]&amp;PRICES[[#This Row],[Product Name]]</f>
        <v>Phẫu thuậtCấy mỡ mu bàn chân, ngón chân 2 bên</v>
      </c>
      <c r="Q111" s="62"/>
      <c r="S111" s="72"/>
      <c r="U111" s="110">
        <f>COUNTIFS($V$50:$V102, EMPLOYEES[[#This Row],[Department]], $AA$50:$AA102, EMPLOYEES[[#This Row],[BỆNH VIỆN KANGNAM SÀI GÒN]])</f>
        <v>0</v>
      </c>
      <c r="V111" s="72" t="s">
        <v>988</v>
      </c>
      <c r="W111" s="72" t="s">
        <v>988</v>
      </c>
      <c r="X111" s="72" t="s">
        <v>2182</v>
      </c>
      <c r="Y111" s="72" t="s">
        <v>2494</v>
      </c>
      <c r="Z111" s="72" t="s">
        <v>562</v>
      </c>
      <c r="AA111" s="62" t="s">
        <v>640</v>
      </c>
      <c r="AD11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2" spans="1:30" x14ac:dyDescent="0.25">
      <c r="A112" s="62">
        <v>170</v>
      </c>
      <c r="B112" s="72" t="s">
        <v>61</v>
      </c>
      <c r="C112" s="95">
        <v>23.92</v>
      </c>
      <c r="D112" s="108">
        <v>45000000</v>
      </c>
      <c r="E112" s="72" t="s">
        <v>1214</v>
      </c>
      <c r="F112" s="72" t="s">
        <v>422</v>
      </c>
      <c r="G112" s="72">
        <v>1</v>
      </c>
      <c r="H112" s="72">
        <v>3.5</v>
      </c>
      <c r="I112" s="62">
        <v>210</v>
      </c>
      <c r="J112" s="72" t="s">
        <v>33</v>
      </c>
      <c r="K112" s="72" t="s">
        <v>2860</v>
      </c>
      <c r="L112" s="72" t="s">
        <v>1880</v>
      </c>
      <c r="M112" s="109"/>
      <c r="N112" s="90"/>
      <c r="O112" s="91" t="str">
        <f>PRICES[[#This Row],[Department]]&amp;PRICES[[#This Row],[Product Name]]</f>
        <v>Phẫu thuậtCấy tóc Cấp độ 1: Diện tích hói đầu từ 5 - 10 cm2</v>
      </c>
      <c r="Q112" s="62"/>
      <c r="S112" s="72"/>
      <c r="U112" s="110">
        <f>COUNTIFS($V$50:$V102, EMPLOYEES[[#This Row],[Department]], $AA$50:$AA102, EMPLOYEES[[#This Row],[BỆNH VIỆN KANGNAM SÀI GÒN]])</f>
        <v>0</v>
      </c>
      <c r="V112" s="72" t="s">
        <v>988</v>
      </c>
      <c r="W112" s="72" t="s">
        <v>988</v>
      </c>
      <c r="X112" s="72" t="s">
        <v>2183</v>
      </c>
      <c r="Y112" s="72" t="s">
        <v>2570</v>
      </c>
      <c r="Z112" s="72" t="s">
        <v>562</v>
      </c>
      <c r="AA112" s="62" t="s">
        <v>640</v>
      </c>
      <c r="AC112" s="62" t="s">
        <v>640</v>
      </c>
      <c r="AD11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3" spans="1:30" x14ac:dyDescent="0.25">
      <c r="A113" s="62">
        <v>171</v>
      </c>
      <c r="B113" s="72" t="s">
        <v>62</v>
      </c>
      <c r="C113" s="95">
        <v>26.33</v>
      </c>
      <c r="D113" s="108">
        <v>50000000</v>
      </c>
      <c r="E113" s="72" t="s">
        <v>1215</v>
      </c>
      <c r="F113" s="72" t="s">
        <v>422</v>
      </c>
      <c r="G113" s="72">
        <v>1</v>
      </c>
      <c r="H113" s="72">
        <v>3.5</v>
      </c>
      <c r="I113" s="62">
        <v>240</v>
      </c>
      <c r="J113" s="72" t="s">
        <v>33</v>
      </c>
      <c r="K113" s="72" t="s">
        <v>2860</v>
      </c>
      <c r="L113" s="72" t="s">
        <v>1880</v>
      </c>
      <c r="M113" s="109"/>
      <c r="N113" s="90"/>
      <c r="O113" s="91" t="str">
        <f>PRICES[[#This Row],[Department]]&amp;PRICES[[#This Row],[Product Name]]</f>
        <v>Phẫu thuậtCấy tóc Cấp độ 2: Diện tích hói đầu từ 10 - 20 cm2</v>
      </c>
      <c r="Q113" s="62"/>
      <c r="S113" s="72"/>
      <c r="U113" s="110">
        <f>COUNTIFS($V$50:$V102, EMPLOYEES[[#This Row],[Department]], $AA$50:$AA102, EMPLOYEES[[#This Row],[BỆNH VIỆN KANGNAM SÀI GÒN]])</f>
        <v>0</v>
      </c>
      <c r="V113" s="72" t="s">
        <v>988</v>
      </c>
      <c r="W113" s="72" t="s">
        <v>988</v>
      </c>
      <c r="X113" s="72" t="s">
        <v>2184</v>
      </c>
      <c r="Y113" s="72" t="s">
        <v>2461</v>
      </c>
      <c r="Z113" s="72" t="s">
        <v>562</v>
      </c>
      <c r="AA113" s="62" t="s">
        <v>640</v>
      </c>
      <c r="AD11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4" spans="1:30" x14ac:dyDescent="0.25">
      <c r="A114" s="62">
        <v>172</v>
      </c>
      <c r="B114" s="72" t="s">
        <v>63</v>
      </c>
      <c r="C114" s="95">
        <v>31</v>
      </c>
      <c r="D114" s="108">
        <v>60000000</v>
      </c>
      <c r="E114" s="72" t="s">
        <v>1216</v>
      </c>
      <c r="F114" s="72" t="s">
        <v>422</v>
      </c>
      <c r="G114" s="72">
        <v>1</v>
      </c>
      <c r="H114" s="72">
        <v>4</v>
      </c>
      <c r="I114" s="62">
        <v>270</v>
      </c>
      <c r="J114" s="72" t="s">
        <v>33</v>
      </c>
      <c r="K114" s="72" t="s">
        <v>2860</v>
      </c>
      <c r="L114" s="72" t="s">
        <v>1880</v>
      </c>
      <c r="M114" s="109"/>
      <c r="N114" s="90"/>
      <c r="O114" s="91" t="str">
        <f>PRICES[[#This Row],[Department]]&amp;PRICES[[#This Row],[Product Name]]</f>
        <v>Phẫu thuậtCấy tóc Cấp độ 3: Diện tích hói đầu từ 20 - 30 cm2</v>
      </c>
      <c r="Q114" s="62"/>
      <c r="S114" s="72"/>
      <c r="U114" s="110">
        <f>COUNTIFS($V$50:$V114, EMPLOYEES[[#This Row],[Department]], $AA$50:$AA114, EMPLOYEES[[#This Row],[BỆNH VIỆN KANGNAM SÀI GÒN]])</f>
        <v>11</v>
      </c>
      <c r="V114" s="72" t="s">
        <v>988</v>
      </c>
      <c r="W114" s="72" t="s">
        <v>988</v>
      </c>
      <c r="X114" s="72" t="s">
        <v>2185</v>
      </c>
      <c r="Y114" s="72" t="s">
        <v>2518</v>
      </c>
      <c r="Z114" s="72" t="s">
        <v>587</v>
      </c>
      <c r="AA114" s="62" t="s">
        <v>640</v>
      </c>
      <c r="AD11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5" spans="1:30" x14ac:dyDescent="0.25">
      <c r="A115" s="62">
        <v>173</v>
      </c>
      <c r="B115" s="72" t="s">
        <v>64</v>
      </c>
      <c r="C115" s="95">
        <v>35.17</v>
      </c>
      <c r="D115" s="108">
        <v>70000000</v>
      </c>
      <c r="E115" s="72" t="s">
        <v>1217</v>
      </c>
      <c r="F115" s="72" t="s">
        <v>422</v>
      </c>
      <c r="G115" s="72">
        <v>1</v>
      </c>
      <c r="H115" s="72">
        <v>4</v>
      </c>
      <c r="I115" s="62">
        <v>300</v>
      </c>
      <c r="J115" s="72" t="s">
        <v>33</v>
      </c>
      <c r="K115" s="72" t="s">
        <v>2860</v>
      </c>
      <c r="L115" s="72" t="s">
        <v>1880</v>
      </c>
      <c r="M115" s="109"/>
      <c r="N115" s="90"/>
      <c r="O115" s="91" t="str">
        <f>PRICES[[#This Row],[Department]]&amp;PRICES[[#This Row],[Product Name]]</f>
        <v>Phẫu thuậtCấy tóc Cấp độ 4: Diện tích hói đầu từ 30 cm2</v>
      </c>
      <c r="Q115" s="62"/>
      <c r="S115" s="72"/>
      <c r="U115" s="110">
        <f>COUNTIFS($V$50:$V114, EMPLOYEES[[#This Row],[Department]], $AA$50:$AA114, EMPLOYEES[[#This Row],[BỆNH VIỆN KANGNAM SÀI GÒN]])</f>
        <v>0</v>
      </c>
      <c r="V115" s="72" t="s">
        <v>36</v>
      </c>
      <c r="W115" s="72" t="s">
        <v>36</v>
      </c>
      <c r="X115" s="72" t="s">
        <v>2322</v>
      </c>
      <c r="Y115" s="72" t="s">
        <v>2666</v>
      </c>
      <c r="Z115" s="72" t="s">
        <v>474</v>
      </c>
      <c r="AB115" s="62" t="s">
        <v>640</v>
      </c>
      <c r="AD11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6" spans="1:30" x14ac:dyDescent="0.25">
      <c r="A116" s="62">
        <v>343</v>
      </c>
      <c r="B116" s="72" t="s">
        <v>87</v>
      </c>
      <c r="C116" s="95">
        <v>4.5999999999999996</v>
      </c>
      <c r="D116" s="108">
        <v>6000000</v>
      </c>
      <c r="E116" s="72" t="s">
        <v>697</v>
      </c>
      <c r="F116" s="72" t="s">
        <v>424</v>
      </c>
      <c r="G116" s="72">
        <v>3</v>
      </c>
      <c r="H116" s="72">
        <v>1.5</v>
      </c>
      <c r="I116" s="62">
        <v>45</v>
      </c>
      <c r="J116" s="72" t="s">
        <v>36</v>
      </c>
      <c r="K116" s="72" t="s">
        <v>2807</v>
      </c>
      <c r="L116" s="72" t="s">
        <v>1880</v>
      </c>
      <c r="M116" s="109">
        <v>44652</v>
      </c>
      <c r="N116" s="90"/>
      <c r="O116" s="91" t="str">
        <f>PRICES[[#This Row],[Department]]&amp;PRICES[[#This Row],[Product Name]]</f>
        <v>LaserĐiều trị đồi mồi mức 1 (Giá tính trên một vùng)</v>
      </c>
      <c r="Q116" s="62"/>
      <c r="S116" s="72"/>
      <c r="U116" s="110">
        <f>COUNTIFS($V$50:$V114, EMPLOYEES[[#This Row],[Department]], $AA$50:$AA114, EMPLOYEES[[#This Row],[BỆNH VIỆN KANGNAM SÀI GÒN]])</f>
        <v>0</v>
      </c>
      <c r="V116" s="72" t="s">
        <v>36</v>
      </c>
      <c r="W116" s="72" t="s">
        <v>36</v>
      </c>
      <c r="X116" s="72" t="s">
        <v>2757</v>
      </c>
      <c r="Y116" s="72" t="s">
        <v>2758</v>
      </c>
      <c r="Z116" s="72" t="s">
        <v>474</v>
      </c>
      <c r="AB116" s="62" t="s">
        <v>640</v>
      </c>
      <c r="AD11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7" spans="1:30" x14ac:dyDescent="0.25">
      <c r="A117" s="62">
        <v>344</v>
      </c>
      <c r="B117" s="72" t="s">
        <v>88</v>
      </c>
      <c r="C117" s="95">
        <v>5.41</v>
      </c>
      <c r="D117" s="108">
        <v>8000000</v>
      </c>
      <c r="E117" s="72" t="s">
        <v>698</v>
      </c>
      <c r="F117" s="72" t="s">
        <v>424</v>
      </c>
      <c r="G117" s="72">
        <v>3</v>
      </c>
      <c r="H117" s="72">
        <v>1.5</v>
      </c>
      <c r="I117" s="62">
        <v>50</v>
      </c>
      <c r="J117" s="72" t="s">
        <v>36</v>
      </c>
      <c r="K117" s="72" t="s">
        <v>2807</v>
      </c>
      <c r="L117" s="72" t="s">
        <v>1880</v>
      </c>
      <c r="M117" s="109">
        <v>44652</v>
      </c>
      <c r="N117" s="90"/>
      <c r="O117" s="91" t="str">
        <f>PRICES[[#This Row],[Department]]&amp;PRICES[[#This Row],[Product Name]]</f>
        <v>LaserĐiều trị đồi mồi mức 2 (Giá tính trên một vùng)</v>
      </c>
      <c r="Q117" s="62"/>
      <c r="S117" s="72"/>
      <c r="U117" s="110">
        <f>COUNTIFS($V$50:$V117, EMPLOYEES[[#This Row],[Department]], $AA$50:$AA117, EMPLOYEES[[#This Row],[BỆNH VIỆN KANGNAM SÀI GÒN]])</f>
        <v>0</v>
      </c>
      <c r="V117" s="72" t="s">
        <v>36</v>
      </c>
      <c r="W117" s="72" t="s">
        <v>36</v>
      </c>
      <c r="X117" s="72" t="s">
        <v>2824</v>
      </c>
      <c r="Y117" s="72" t="s">
        <v>2825</v>
      </c>
      <c r="Z117" s="72" t="s">
        <v>474</v>
      </c>
      <c r="AB117" s="62" t="s">
        <v>640</v>
      </c>
      <c r="AD11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8" spans="1:30" x14ac:dyDescent="0.25">
      <c r="A118" s="62">
        <v>345</v>
      </c>
      <c r="B118" s="72" t="s">
        <v>89</v>
      </c>
      <c r="C118" s="95">
        <v>6.33</v>
      </c>
      <c r="D118" s="108">
        <v>10000000</v>
      </c>
      <c r="E118" s="72" t="s">
        <v>699</v>
      </c>
      <c r="F118" s="72" t="s">
        <v>424</v>
      </c>
      <c r="G118" s="72">
        <v>3</v>
      </c>
      <c r="H118" s="72">
        <v>1.5</v>
      </c>
      <c r="I118" s="62">
        <v>60</v>
      </c>
      <c r="J118" s="72" t="s">
        <v>36</v>
      </c>
      <c r="K118" s="72" t="s">
        <v>2807</v>
      </c>
      <c r="L118" s="72" t="s">
        <v>1880</v>
      </c>
      <c r="M118" s="109">
        <v>44652</v>
      </c>
      <c r="N118" s="90"/>
      <c r="O118" s="91" t="str">
        <f>PRICES[[#This Row],[Department]]&amp;PRICES[[#This Row],[Product Name]]</f>
        <v>LaserĐiều trị đồi mồi mức 3 (Giá tính trên một vùng)</v>
      </c>
      <c r="Q118" s="62"/>
      <c r="S118" s="72"/>
      <c r="U118" s="110">
        <f>COUNTIFS($V$50:$V114, EMPLOYEES[[#This Row],[Department]], $AA$50:$AA114, EMPLOYEES[[#This Row],[BỆNH VIỆN KANGNAM SÀI GÒN]])</f>
        <v>0</v>
      </c>
      <c r="V118" s="72" t="s">
        <v>36</v>
      </c>
      <c r="W118" s="72" t="s">
        <v>36</v>
      </c>
      <c r="X118" s="72" t="s">
        <v>615</v>
      </c>
      <c r="Y118" s="72" t="s">
        <v>2667</v>
      </c>
      <c r="Z118" s="72" t="s">
        <v>562</v>
      </c>
      <c r="AB118" s="62" t="s">
        <v>640</v>
      </c>
      <c r="AD11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19" spans="1:30" x14ac:dyDescent="0.25">
      <c r="A119" s="62">
        <v>346</v>
      </c>
      <c r="B119" s="72" t="s">
        <v>90</v>
      </c>
      <c r="C119" s="95">
        <v>8.5299999999999994</v>
      </c>
      <c r="D119" s="108">
        <v>15000000</v>
      </c>
      <c r="E119" s="72" t="s">
        <v>700</v>
      </c>
      <c r="F119" s="72" t="s">
        <v>424</v>
      </c>
      <c r="G119" s="72">
        <v>3</v>
      </c>
      <c r="H119" s="72">
        <v>1.5</v>
      </c>
      <c r="I119" s="62">
        <v>80</v>
      </c>
      <c r="J119" s="72" t="s">
        <v>36</v>
      </c>
      <c r="K119" s="72" t="s">
        <v>2807</v>
      </c>
      <c r="L119" s="72" t="s">
        <v>1880</v>
      </c>
      <c r="M119" s="109">
        <v>44652</v>
      </c>
      <c r="N119" s="90"/>
      <c r="O119" s="91" t="str">
        <f>PRICES[[#This Row],[Department]]&amp;PRICES[[#This Row],[Product Name]]</f>
        <v>LaserĐiều trị đồi mồi mức 4 (Giá tính trên một vùng)</v>
      </c>
      <c r="Q119" s="62"/>
      <c r="S119" s="72"/>
      <c r="U119" s="110">
        <f>COUNTIFS($V$50:$V114, EMPLOYEES[[#This Row],[Department]], $AA$50:$AA114, EMPLOYEES[[#This Row],[BỆNH VIỆN KANGNAM SÀI GÒN]])</f>
        <v>0</v>
      </c>
      <c r="V119" s="72" t="s">
        <v>36</v>
      </c>
      <c r="W119" s="72" t="s">
        <v>36</v>
      </c>
      <c r="X119" s="72" t="s">
        <v>2323</v>
      </c>
      <c r="Y119" s="72" t="s">
        <v>2668</v>
      </c>
      <c r="Z119" s="72" t="s">
        <v>562</v>
      </c>
      <c r="AB119" s="62" t="s">
        <v>640</v>
      </c>
      <c r="AD11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0" spans="1:30" x14ac:dyDescent="0.25">
      <c r="A120" s="62">
        <v>347</v>
      </c>
      <c r="B120" s="72" t="s">
        <v>81</v>
      </c>
      <c r="C120" s="95">
        <v>3.99</v>
      </c>
      <c r="D120" s="108">
        <v>6000000</v>
      </c>
      <c r="E120" s="72" t="s">
        <v>691</v>
      </c>
      <c r="F120" s="72" t="s">
        <v>424</v>
      </c>
      <c r="G120" s="72">
        <v>3</v>
      </c>
      <c r="H120" s="72">
        <v>1</v>
      </c>
      <c r="I120" s="62">
        <v>40</v>
      </c>
      <c r="J120" s="72" t="s">
        <v>36</v>
      </c>
      <c r="K120" s="72" t="s">
        <v>2807</v>
      </c>
      <c r="L120" s="72" t="s">
        <v>1880</v>
      </c>
      <c r="M120" s="109">
        <v>44652</v>
      </c>
      <c r="N120" s="90"/>
      <c r="O120" s="91" t="str">
        <f>PRICES[[#This Row],[Department]]&amp;PRICES[[#This Row],[Product Name]]</f>
        <v>LaserĐiều trị ban vàng bằng laser - Mức 1 (Giá tính trên một vùng)</v>
      </c>
      <c r="Q120" s="62"/>
      <c r="S120" s="72"/>
      <c r="U120" s="110">
        <f>COUNTIFS($V$50:$V114, EMPLOYEES[[#This Row],[Department]], $AA$50:$AA114, EMPLOYEES[[#This Row],[BỆNH VIỆN KANGNAM SÀI GÒN]])</f>
        <v>0</v>
      </c>
      <c r="V120" s="72" t="s">
        <v>36</v>
      </c>
      <c r="W120" s="72" t="s">
        <v>36</v>
      </c>
      <c r="X120" s="72" t="s">
        <v>2324</v>
      </c>
      <c r="Y120" s="72" t="s">
        <v>2669</v>
      </c>
      <c r="Z120" s="72" t="s">
        <v>562</v>
      </c>
      <c r="AB120" s="62" t="s">
        <v>640</v>
      </c>
      <c r="AD12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1" spans="1:30" x14ac:dyDescent="0.25">
      <c r="A121" s="62">
        <v>348</v>
      </c>
      <c r="B121" s="72" t="s">
        <v>82</v>
      </c>
      <c r="C121" s="95">
        <v>4.8</v>
      </c>
      <c r="D121" s="108">
        <v>8000000</v>
      </c>
      <c r="E121" s="72" t="s">
        <v>692</v>
      </c>
      <c r="F121" s="72" t="s">
        <v>424</v>
      </c>
      <c r="G121" s="72">
        <v>3</v>
      </c>
      <c r="H121" s="72">
        <v>1</v>
      </c>
      <c r="I121" s="62">
        <v>45</v>
      </c>
      <c r="J121" s="72" t="s">
        <v>36</v>
      </c>
      <c r="K121" s="72" t="s">
        <v>2807</v>
      </c>
      <c r="L121" s="72" t="s">
        <v>1880</v>
      </c>
      <c r="M121" s="109">
        <v>44652</v>
      </c>
      <c r="N121" s="90"/>
      <c r="O121" s="91" t="str">
        <f>PRICES[[#This Row],[Department]]&amp;PRICES[[#This Row],[Product Name]]</f>
        <v>LaserĐiều trị ban vàng bằng laser - Mức 2 (Giá tính trên một vùng)</v>
      </c>
      <c r="Q121" s="62"/>
      <c r="S121" s="72"/>
      <c r="U121" s="110">
        <f>COUNTIFS($V$50:$V121, EMPLOYEES[[#This Row],[Department]], $AA$50:$AA121, EMPLOYEES[[#This Row],[BỆNH VIỆN KANGNAM SÀI GÒN]])</f>
        <v>0</v>
      </c>
      <c r="V121" s="72" t="s">
        <v>36</v>
      </c>
      <c r="W121" s="72" t="s">
        <v>36</v>
      </c>
      <c r="X121" s="72" t="s">
        <v>2325</v>
      </c>
      <c r="Y121" s="72" t="s">
        <v>2670</v>
      </c>
      <c r="Z121" s="72" t="s">
        <v>562</v>
      </c>
      <c r="AB121" s="62" t="s">
        <v>640</v>
      </c>
      <c r="AD12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2" spans="1:30" x14ac:dyDescent="0.25">
      <c r="A122" s="62">
        <v>349</v>
      </c>
      <c r="B122" s="72" t="s">
        <v>83</v>
      </c>
      <c r="C122" s="95">
        <v>5.61</v>
      </c>
      <c r="D122" s="108">
        <v>10000000</v>
      </c>
      <c r="E122" s="72" t="s">
        <v>693</v>
      </c>
      <c r="F122" s="72" t="s">
        <v>424</v>
      </c>
      <c r="G122" s="72">
        <v>3</v>
      </c>
      <c r="H122" s="72">
        <v>1</v>
      </c>
      <c r="I122" s="62">
        <v>50</v>
      </c>
      <c r="J122" s="72" t="s">
        <v>36</v>
      </c>
      <c r="K122" s="72" t="s">
        <v>2807</v>
      </c>
      <c r="L122" s="72" t="s">
        <v>1880</v>
      </c>
      <c r="M122" s="109">
        <v>44652</v>
      </c>
      <c r="N122" s="90"/>
      <c r="O122" s="91" t="str">
        <f>PRICES[[#This Row],[Department]]&amp;PRICES[[#This Row],[Product Name]]</f>
        <v>LaserĐiều trị ban vàng bằng laser - Mức 3 (Giá tính trên một vùng)</v>
      </c>
      <c r="Q122" s="62"/>
      <c r="S122" s="72"/>
      <c r="U122" s="110">
        <f>COUNTIFS($V$50:$V122, EMPLOYEES[[#This Row],[Department]], $AA$50:$AA122, EMPLOYEES[[#This Row],[BỆNH VIỆN KANGNAM SÀI GÒN]])</f>
        <v>0</v>
      </c>
      <c r="V122" s="72" t="s">
        <v>36</v>
      </c>
      <c r="W122" s="72" t="s">
        <v>36</v>
      </c>
      <c r="X122" s="72" t="s">
        <v>2903</v>
      </c>
      <c r="Y122" s="72" t="s">
        <v>2905</v>
      </c>
      <c r="AC122" s="62" t="s">
        <v>640</v>
      </c>
      <c r="AD12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3" spans="1:30" x14ac:dyDescent="0.25">
      <c r="A123" s="62">
        <v>350</v>
      </c>
      <c r="B123" s="72" t="s">
        <v>84</v>
      </c>
      <c r="C123" s="95">
        <v>3.99</v>
      </c>
      <c r="D123" s="108">
        <v>6000000</v>
      </c>
      <c r="E123" s="72" t="s">
        <v>694</v>
      </c>
      <c r="F123" s="72" t="s">
        <v>424</v>
      </c>
      <c r="G123" s="72">
        <v>3</v>
      </c>
      <c r="H123" s="72">
        <v>1</v>
      </c>
      <c r="I123" s="62">
        <v>40</v>
      </c>
      <c r="J123" s="72" t="s">
        <v>36</v>
      </c>
      <c r="K123" s="72" t="s">
        <v>2807</v>
      </c>
      <c r="L123" s="72" t="s">
        <v>1880</v>
      </c>
      <c r="M123" s="109">
        <v>44652</v>
      </c>
      <c r="N123" s="90"/>
      <c r="O123" s="91" t="str">
        <f>PRICES[[#This Row],[Department]]&amp;PRICES[[#This Row],[Product Name]]</f>
        <v>LaserĐiều trị bớt sùi - Mức 1 (Giá tính trên một vùng)</v>
      </c>
      <c r="Q123" s="62"/>
      <c r="S123" s="72"/>
      <c r="U123" s="110">
        <f>COUNTIFS($V$50:$V123, EMPLOYEES[[#This Row],[Department]], $AA$50:$AA123, EMPLOYEES[[#This Row],[BỆNH VIỆN KANGNAM SÀI GÒN]])</f>
        <v>0</v>
      </c>
      <c r="V123" s="72" t="s">
        <v>36</v>
      </c>
      <c r="W123" s="72" t="s">
        <v>36</v>
      </c>
      <c r="X123" s="72" t="s">
        <v>2904</v>
      </c>
      <c r="Y123" s="72" t="s">
        <v>2906</v>
      </c>
      <c r="AC123" s="62" t="s">
        <v>640</v>
      </c>
      <c r="AD12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4" spans="1:30" x14ac:dyDescent="0.25">
      <c r="A124" s="62">
        <v>351</v>
      </c>
      <c r="B124" s="72" t="s">
        <v>85</v>
      </c>
      <c r="C124" s="95">
        <v>4.8</v>
      </c>
      <c r="D124" s="108">
        <v>8000000</v>
      </c>
      <c r="E124" s="72" t="s">
        <v>695</v>
      </c>
      <c r="F124" s="72" t="s">
        <v>424</v>
      </c>
      <c r="G124" s="72">
        <v>3</v>
      </c>
      <c r="H124" s="72">
        <v>1</v>
      </c>
      <c r="I124" s="62">
        <v>45</v>
      </c>
      <c r="J124" s="72" t="s">
        <v>36</v>
      </c>
      <c r="K124" s="72" t="s">
        <v>2807</v>
      </c>
      <c r="L124" s="72" t="s">
        <v>1880</v>
      </c>
      <c r="M124" s="109">
        <v>44652</v>
      </c>
      <c r="N124" s="90"/>
      <c r="O124" s="91" t="str">
        <f>PRICES[[#This Row],[Department]]&amp;PRICES[[#This Row],[Product Name]]</f>
        <v>LaserĐiều trị bớt sùi - Mức 2 (Giá tính trên một vùng)</v>
      </c>
      <c r="Q124" s="62"/>
      <c r="S124" s="72"/>
      <c r="U124" s="110">
        <f>COUNTIFS($V$50:$V121, EMPLOYEES[[#This Row],[Department]], $AA$50:$AA121, EMPLOYEES[[#This Row],[BỆNH VIỆN KANGNAM SÀI GÒN]])</f>
        <v>0</v>
      </c>
      <c r="V124" s="72" t="s">
        <v>439</v>
      </c>
      <c r="W124" s="72" t="s">
        <v>987</v>
      </c>
      <c r="X124" s="72" t="s">
        <v>2159</v>
      </c>
      <c r="Y124" s="72" t="s">
        <v>2563</v>
      </c>
      <c r="Z124" s="72" t="s">
        <v>584</v>
      </c>
      <c r="AA124" s="62" t="s">
        <v>640</v>
      </c>
      <c r="AC124" s="62" t="s">
        <v>640</v>
      </c>
      <c r="AD12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5" spans="1:30" x14ac:dyDescent="0.25">
      <c r="A125" s="62">
        <v>352</v>
      </c>
      <c r="B125" s="72" t="s">
        <v>86</v>
      </c>
      <c r="C125" s="95">
        <v>5.61</v>
      </c>
      <c r="D125" s="108">
        <v>10000000</v>
      </c>
      <c r="E125" s="72" t="s">
        <v>696</v>
      </c>
      <c r="F125" s="72" t="s">
        <v>424</v>
      </c>
      <c r="G125" s="72">
        <v>3</v>
      </c>
      <c r="H125" s="72">
        <v>1</v>
      </c>
      <c r="I125" s="62">
        <v>50</v>
      </c>
      <c r="J125" s="72" t="s">
        <v>36</v>
      </c>
      <c r="K125" s="72" t="s">
        <v>2807</v>
      </c>
      <c r="L125" s="72" t="s">
        <v>1880</v>
      </c>
      <c r="M125" s="109">
        <v>44652</v>
      </c>
      <c r="N125" s="90"/>
      <c r="O125" s="91" t="str">
        <f>PRICES[[#This Row],[Department]]&amp;PRICES[[#This Row],[Product Name]]</f>
        <v>LaserĐiều trị bớt sùi - Mức 3 (Giá tính trên một vùng)</v>
      </c>
      <c r="Q125" s="62"/>
      <c r="S125" s="72"/>
      <c r="U125" s="110">
        <f>COUNTIFS($V$50:$V121, EMPLOYEES[[#This Row],[Department]], $AA$50:$AA121, EMPLOYEES[[#This Row],[BỆNH VIỆN KANGNAM SÀI GÒN]])</f>
        <v>0</v>
      </c>
      <c r="V125" s="72" t="s">
        <v>439</v>
      </c>
      <c r="W125" s="72" t="s">
        <v>987</v>
      </c>
      <c r="X125" s="72" t="s">
        <v>2160</v>
      </c>
      <c r="Y125" s="72" t="s">
        <v>2453</v>
      </c>
      <c r="Z125" s="72" t="s">
        <v>584</v>
      </c>
      <c r="AA125" s="62" t="s">
        <v>640</v>
      </c>
      <c r="AC125" s="62" t="s">
        <v>640</v>
      </c>
      <c r="AD12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6" spans="1:30" x14ac:dyDescent="0.25">
      <c r="A126" s="62">
        <v>353</v>
      </c>
      <c r="B126" s="72" t="s">
        <v>1347</v>
      </c>
      <c r="C126" s="95">
        <v>3.38</v>
      </c>
      <c r="D126" s="108">
        <v>3000000</v>
      </c>
      <c r="E126" s="72" t="s">
        <v>719</v>
      </c>
      <c r="F126" s="72" t="s">
        <v>422</v>
      </c>
      <c r="G126" s="72">
        <v>1</v>
      </c>
      <c r="H126" s="72">
        <v>1</v>
      </c>
      <c r="I126" s="62">
        <v>60</v>
      </c>
      <c r="J126" s="72" t="s">
        <v>36</v>
      </c>
      <c r="K126" s="72" t="s">
        <v>2807</v>
      </c>
      <c r="L126" s="72" t="s">
        <v>1880</v>
      </c>
      <c r="M126" s="109">
        <v>44652</v>
      </c>
      <c r="N126" s="90"/>
      <c r="O126" s="91" t="str">
        <f>PRICES[[#This Row],[Department]]&amp;PRICES[[#This Row],[Product Name]]</f>
        <v>LaserĐiều trị u tuyến bã vùng mũi/cằm</v>
      </c>
      <c r="Q126" s="62"/>
      <c r="S126" s="72"/>
      <c r="U126" s="110">
        <f>COUNTIFS($V$50:$V126, EMPLOYEES[[#This Row],[Department]], $AA$50:$AA126, EMPLOYEES[[#This Row],[BỆNH VIỆN KANGNAM SÀI GÒN]])</f>
        <v>0</v>
      </c>
      <c r="V126" s="72" t="s">
        <v>33</v>
      </c>
      <c r="W126" s="72" t="s">
        <v>616</v>
      </c>
      <c r="X126" s="72" t="s">
        <v>2343</v>
      </c>
      <c r="Y126" s="72" t="s">
        <v>2686</v>
      </c>
      <c r="Z126" s="72" t="s">
        <v>584</v>
      </c>
      <c r="AB126" s="62" t="s">
        <v>640</v>
      </c>
      <c r="AD12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7" spans="1:30" x14ac:dyDescent="0.25">
      <c r="A127" s="62">
        <v>391</v>
      </c>
      <c r="B127" s="72" t="s">
        <v>392</v>
      </c>
      <c r="C127" s="95">
        <v>3.88</v>
      </c>
      <c r="D127" s="108">
        <v>3000000</v>
      </c>
      <c r="E127" s="72" t="s">
        <v>810</v>
      </c>
      <c r="F127" s="72" t="s">
        <v>422</v>
      </c>
      <c r="G127" s="72">
        <v>1</v>
      </c>
      <c r="H127" s="72">
        <v>1.5</v>
      </c>
      <c r="I127" s="62">
        <v>60</v>
      </c>
      <c r="J127" s="72" t="s">
        <v>36</v>
      </c>
      <c r="K127" s="72" t="s">
        <v>2807</v>
      </c>
      <c r="L127" s="72" t="s">
        <v>1880</v>
      </c>
      <c r="M127" s="109">
        <v>44652</v>
      </c>
      <c r="N127" s="90"/>
      <c r="O127" s="91" t="str">
        <f>PRICES[[#This Row],[Department]]&amp;PRICES[[#This Row],[Product Name]]</f>
        <v>LaserXóa chàm, bớt bẩm sinh - Mức 1 (&lt;=10cm)</v>
      </c>
      <c r="Q127" s="62"/>
      <c r="S127" s="72"/>
      <c r="U127" s="110">
        <f>COUNTIFS($V$50:$V121, EMPLOYEES[[#This Row],[Department]], $AA$50:$AA121, EMPLOYEES[[#This Row],[BỆNH VIỆN KANGNAM SÀI GÒN]])</f>
        <v>0</v>
      </c>
      <c r="V127" s="72" t="s">
        <v>439</v>
      </c>
      <c r="W127" s="72" t="s">
        <v>987</v>
      </c>
      <c r="X127" s="72" t="s">
        <v>2161</v>
      </c>
      <c r="Y127" s="72" t="s">
        <v>2564</v>
      </c>
      <c r="Z127" s="72" t="s">
        <v>2401</v>
      </c>
      <c r="AA127" s="62" t="s">
        <v>640</v>
      </c>
      <c r="AC127" s="62" t="s">
        <v>640</v>
      </c>
      <c r="AD12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8" spans="1:30" x14ac:dyDescent="0.25">
      <c r="A128" s="62">
        <v>392</v>
      </c>
      <c r="B128" s="72" t="s">
        <v>393</v>
      </c>
      <c r="C128" s="95">
        <v>4.2300000000000004</v>
      </c>
      <c r="D128" s="108">
        <v>4000000</v>
      </c>
      <c r="E128" s="72" t="s">
        <v>1367</v>
      </c>
      <c r="F128" s="72" t="s">
        <v>422</v>
      </c>
      <c r="G128" s="72">
        <v>1</v>
      </c>
      <c r="H128" s="72">
        <v>1.5</v>
      </c>
      <c r="I128" s="62">
        <v>60</v>
      </c>
      <c r="J128" s="72" t="s">
        <v>36</v>
      </c>
      <c r="K128" s="72" t="s">
        <v>2807</v>
      </c>
      <c r="L128" s="72" t="s">
        <v>1880</v>
      </c>
      <c r="M128" s="109">
        <v>44652</v>
      </c>
      <c r="N128" s="90"/>
      <c r="O128" s="91" t="str">
        <f>PRICES[[#This Row],[Department]]&amp;PRICES[[#This Row],[Product Name]]</f>
        <v>LaserXóa chàm, bớt bẩm sinh - Mức 2 (11 - 50cm)</v>
      </c>
      <c r="Q128" s="62"/>
      <c r="S128" s="72"/>
      <c r="U128" s="110">
        <f>COUNTIFS($V$50:$V121, EMPLOYEES[[#This Row],[Department]], $AA$50:$AA121, EMPLOYEES[[#This Row],[BỆNH VIỆN KANGNAM SÀI GÒN]])</f>
        <v>0</v>
      </c>
      <c r="V128" s="72" t="s">
        <v>439</v>
      </c>
      <c r="W128" s="72" t="s">
        <v>987</v>
      </c>
      <c r="X128" s="72" t="s">
        <v>2162</v>
      </c>
      <c r="Y128" s="72" t="s">
        <v>2529</v>
      </c>
      <c r="Z128" s="72" t="s">
        <v>2401</v>
      </c>
      <c r="AA128" s="62" t="s">
        <v>640</v>
      </c>
      <c r="AD12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29" spans="1:30" x14ac:dyDescent="0.25">
      <c r="A129" s="62">
        <v>393</v>
      </c>
      <c r="B129" s="72" t="s">
        <v>394</v>
      </c>
      <c r="C129" s="95">
        <v>5.16</v>
      </c>
      <c r="D129" s="108">
        <v>6000000</v>
      </c>
      <c r="E129" s="72" t="s">
        <v>811</v>
      </c>
      <c r="F129" s="72" t="s">
        <v>422</v>
      </c>
      <c r="G129" s="72">
        <v>1</v>
      </c>
      <c r="H129" s="72">
        <v>1.5</v>
      </c>
      <c r="I129" s="62">
        <v>70</v>
      </c>
      <c r="J129" s="72" t="s">
        <v>36</v>
      </c>
      <c r="K129" s="72" t="s">
        <v>2807</v>
      </c>
      <c r="L129" s="72" t="s">
        <v>1880</v>
      </c>
      <c r="M129" s="109">
        <v>44652</v>
      </c>
      <c r="N129" s="90"/>
      <c r="O129" s="91" t="str">
        <f>PRICES[[#This Row],[Department]]&amp;PRICES[[#This Row],[Product Name]]</f>
        <v>LaserXóa chàm, bớt bẩm sinh - Mức 3 (51 - 150cm)</v>
      </c>
      <c r="Q129" s="62"/>
      <c r="S129" s="72"/>
      <c r="U129" s="110">
        <f>COUNTIFS($V$50:$V121, EMPLOYEES[[#This Row],[Department]], $AA$50:$AA121, EMPLOYEES[[#This Row],[BỆNH VIỆN KANGNAM SÀI GÒN]])</f>
        <v>0</v>
      </c>
      <c r="V129" s="72" t="s">
        <v>439</v>
      </c>
      <c r="W129" s="72" t="s">
        <v>987</v>
      </c>
      <c r="X129" s="72" t="s">
        <v>2163</v>
      </c>
      <c r="Y129" s="72" t="s">
        <v>2537</v>
      </c>
      <c r="Z129" s="72" t="s">
        <v>2401</v>
      </c>
      <c r="AA129" s="62" t="s">
        <v>640</v>
      </c>
      <c r="AC129" s="62" t="s">
        <v>640</v>
      </c>
      <c r="AD12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0" spans="1:30" x14ac:dyDescent="0.25">
      <c r="A130" s="62">
        <v>394</v>
      </c>
      <c r="B130" s="72" t="s">
        <v>395</v>
      </c>
      <c r="C130" s="95">
        <v>5.86</v>
      </c>
      <c r="D130" s="108">
        <v>8000000</v>
      </c>
      <c r="E130" s="72" t="s">
        <v>1368</v>
      </c>
      <c r="F130" s="72" t="s">
        <v>422</v>
      </c>
      <c r="G130" s="72">
        <v>1</v>
      </c>
      <c r="H130" s="72">
        <v>1.5</v>
      </c>
      <c r="I130" s="62">
        <v>70</v>
      </c>
      <c r="J130" s="72" t="s">
        <v>36</v>
      </c>
      <c r="K130" s="72" t="s">
        <v>2807</v>
      </c>
      <c r="L130" s="72" t="s">
        <v>1880</v>
      </c>
      <c r="M130" s="109">
        <v>44652</v>
      </c>
      <c r="N130" s="90"/>
      <c r="O130" s="91" t="str">
        <f>PRICES[[#This Row],[Department]]&amp;PRICES[[#This Row],[Product Name]]</f>
        <v>LaserXóa chàm, bớt bẩm sinh - Mức 4 (151 - 200cm)</v>
      </c>
      <c r="Q130" s="62"/>
      <c r="S130" s="72"/>
      <c r="U130" s="110">
        <f>COUNTIFS($V$50:$V121, EMPLOYEES[[#This Row],[Department]], $AA$50:$AA121, EMPLOYEES[[#This Row],[BỆNH VIỆN KANGNAM SÀI GÒN]])</f>
        <v>0</v>
      </c>
      <c r="V130" s="72" t="s">
        <v>439</v>
      </c>
      <c r="W130" s="72" t="s">
        <v>987</v>
      </c>
      <c r="X130" s="72" t="s">
        <v>2164</v>
      </c>
      <c r="Y130" s="72" t="s">
        <v>2528</v>
      </c>
      <c r="Z130" s="72" t="s">
        <v>2401</v>
      </c>
      <c r="AA130" s="62" t="s">
        <v>640</v>
      </c>
      <c r="AC130" s="62" t="s">
        <v>640</v>
      </c>
      <c r="AD13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1" spans="1:30" x14ac:dyDescent="0.25">
      <c r="A131" s="62">
        <v>395</v>
      </c>
      <c r="B131" s="72" t="s">
        <v>396</v>
      </c>
      <c r="C131" s="95">
        <v>6.78</v>
      </c>
      <c r="D131" s="108">
        <v>10000000</v>
      </c>
      <c r="E131" s="72" t="s">
        <v>812</v>
      </c>
      <c r="F131" s="72" t="s">
        <v>422</v>
      </c>
      <c r="G131" s="72">
        <v>1</v>
      </c>
      <c r="H131" s="72">
        <v>1.5</v>
      </c>
      <c r="I131" s="62">
        <v>80</v>
      </c>
      <c r="J131" s="72" t="s">
        <v>36</v>
      </c>
      <c r="K131" s="72" t="s">
        <v>2807</v>
      </c>
      <c r="L131" s="72" t="s">
        <v>1880</v>
      </c>
      <c r="M131" s="109">
        <v>44652</v>
      </c>
      <c r="N131" s="90"/>
      <c r="O131" s="91" t="str">
        <f>PRICES[[#This Row],[Department]]&amp;PRICES[[#This Row],[Product Name]]</f>
        <v>LaserXóa chàm, bớt bẩm sinh - Mức 5 (201 - 300cm)</v>
      </c>
      <c r="Q131" s="62"/>
      <c r="S131" s="72"/>
      <c r="U131" s="110">
        <f>COUNTIFS($V$50:$V130, EMPLOYEES[[#This Row],[Department]], $AA$50:$AA130, EMPLOYEES[[#This Row],[BỆNH VIỆN KANGNAM SÀI GÒN]])</f>
        <v>0</v>
      </c>
      <c r="V131" s="72" t="s">
        <v>33</v>
      </c>
      <c r="W131" s="72" t="s">
        <v>616</v>
      </c>
      <c r="X131" s="72" t="s">
        <v>2344</v>
      </c>
      <c r="Y131" s="72" t="s">
        <v>2687</v>
      </c>
      <c r="Z131" s="72" t="s">
        <v>2401</v>
      </c>
      <c r="AB131" s="62" t="s">
        <v>640</v>
      </c>
      <c r="AD13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2" spans="1:30" x14ac:dyDescent="0.25">
      <c r="A132" s="62">
        <v>396</v>
      </c>
      <c r="B132" s="72" t="s">
        <v>397</v>
      </c>
      <c r="C132" s="95">
        <v>7.92</v>
      </c>
      <c r="D132" s="108">
        <v>12000000</v>
      </c>
      <c r="E132" s="72" t="s">
        <v>813</v>
      </c>
      <c r="F132" s="72" t="s">
        <v>422</v>
      </c>
      <c r="G132" s="72">
        <v>1</v>
      </c>
      <c r="H132" s="72">
        <v>1.5</v>
      </c>
      <c r="I132" s="62">
        <v>100</v>
      </c>
      <c r="J132" s="72" t="s">
        <v>36</v>
      </c>
      <c r="K132" s="72" t="s">
        <v>2807</v>
      </c>
      <c r="L132" s="72" t="s">
        <v>1880</v>
      </c>
      <c r="M132" s="109">
        <v>44652</v>
      </c>
      <c r="N132" s="90"/>
      <c r="O132" s="91" t="str">
        <f>PRICES[[#This Row],[Department]]&amp;PRICES[[#This Row],[Product Name]]</f>
        <v>LaserXóa chàm, bớt bẩm sinh - Mức 6 (&gt;300cm)</v>
      </c>
      <c r="Q132" s="62"/>
      <c r="S132" s="72"/>
      <c r="U132" s="110">
        <f>COUNTIFS($V$50:$V130, EMPLOYEES[[#This Row],[Department]], $AA$50:$AA130, EMPLOYEES[[#This Row],[BỆNH VIỆN KANGNAM SÀI GÒN]])</f>
        <v>0</v>
      </c>
      <c r="V132" s="72" t="s">
        <v>33</v>
      </c>
      <c r="W132" s="72" t="s">
        <v>616</v>
      </c>
      <c r="X132" s="72" t="s">
        <v>2345</v>
      </c>
      <c r="Y132" s="72" t="s">
        <v>2688</v>
      </c>
      <c r="Z132" s="72" t="s">
        <v>2401</v>
      </c>
      <c r="AB132" s="62" t="s">
        <v>640</v>
      </c>
      <c r="AD13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3" spans="1:30" x14ac:dyDescent="0.25">
      <c r="A133" s="62">
        <v>397</v>
      </c>
      <c r="B133" s="72" t="s">
        <v>398</v>
      </c>
      <c r="C133" s="95">
        <v>4.2300000000000004</v>
      </c>
      <c r="D133" s="108">
        <v>4000000</v>
      </c>
      <c r="E133" s="72" t="s">
        <v>814</v>
      </c>
      <c r="F133" s="72" t="s">
        <v>422</v>
      </c>
      <c r="G133" s="72">
        <v>1</v>
      </c>
      <c r="H133" s="72">
        <v>1.5</v>
      </c>
      <c r="I133" s="62">
        <v>60</v>
      </c>
      <c r="J133" s="72" t="s">
        <v>36</v>
      </c>
      <c r="K133" s="72" t="s">
        <v>2807</v>
      </c>
      <c r="L133" s="72" t="s">
        <v>1880</v>
      </c>
      <c r="M133" s="109">
        <v>44652</v>
      </c>
      <c r="N133" s="90"/>
      <c r="O133" s="91" t="str">
        <f>PRICES[[#This Row],[Department]]&amp;PRICES[[#This Row],[Product Name]]</f>
        <v>LaserXóa chàm, bớt bẩm sinh bằng Picosure - Mức 1 (&lt;=10cm)</v>
      </c>
      <c r="Q133" s="62"/>
      <c r="S133" s="72"/>
      <c r="U133" s="110">
        <f>COUNTIFS($V$50:$V130, EMPLOYEES[[#This Row],[Department]], $AA$50:$AA130, EMPLOYEES[[#This Row],[BỆNH VIỆN KANGNAM SÀI GÒN]])</f>
        <v>0</v>
      </c>
      <c r="V133" s="72" t="s">
        <v>33</v>
      </c>
      <c r="W133" s="72" t="s">
        <v>616</v>
      </c>
      <c r="X133" s="72" t="s">
        <v>618</v>
      </c>
      <c r="Y133" s="72" t="s">
        <v>2689</v>
      </c>
      <c r="Z133" s="72" t="s">
        <v>2401</v>
      </c>
      <c r="AB133" s="62" t="s">
        <v>640</v>
      </c>
      <c r="AD13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4" spans="1:30" x14ac:dyDescent="0.25">
      <c r="A134" s="62">
        <v>398</v>
      </c>
      <c r="B134" s="72" t="s">
        <v>399</v>
      </c>
      <c r="C134" s="95">
        <v>4.93</v>
      </c>
      <c r="D134" s="108">
        <v>6000000</v>
      </c>
      <c r="E134" s="72" t="s">
        <v>815</v>
      </c>
      <c r="F134" s="72" t="s">
        <v>422</v>
      </c>
      <c r="G134" s="72">
        <v>1</v>
      </c>
      <c r="H134" s="72">
        <v>1.5</v>
      </c>
      <c r="I134" s="62">
        <v>60</v>
      </c>
      <c r="J134" s="72" t="s">
        <v>36</v>
      </c>
      <c r="K134" s="72" t="s">
        <v>2807</v>
      </c>
      <c r="L134" s="72" t="s">
        <v>1880</v>
      </c>
      <c r="M134" s="109">
        <v>44652</v>
      </c>
      <c r="N134" s="90"/>
      <c r="O134" s="91" t="str">
        <f>PRICES[[#This Row],[Department]]&amp;PRICES[[#This Row],[Product Name]]</f>
        <v>LaserXóa chàm, bớt bẩm sinh bằng Picosure - Mức 2 (11 - 50cm)</v>
      </c>
      <c r="Q134" s="62"/>
      <c r="S134" s="72"/>
      <c r="U134" s="110">
        <f>COUNTIFS($V$50:$V134, EMPLOYEES[[#This Row],[Department]], $AA$50:$AA134, EMPLOYEES[[#This Row],[BỆNH VIỆN KANGNAM SÀI GÒN]])</f>
        <v>0</v>
      </c>
      <c r="V134" s="72" t="s">
        <v>33</v>
      </c>
      <c r="W134" s="72" t="s">
        <v>616</v>
      </c>
      <c r="X134" s="72" t="s">
        <v>2342</v>
      </c>
      <c r="Y134" s="72" t="s">
        <v>2761</v>
      </c>
      <c r="Z134" s="72" t="s">
        <v>2401</v>
      </c>
      <c r="AB134" s="62" t="s">
        <v>640</v>
      </c>
      <c r="AD13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5" spans="1:30" x14ac:dyDescent="0.25">
      <c r="A135" s="62">
        <v>399</v>
      </c>
      <c r="B135" s="72" t="s">
        <v>400</v>
      </c>
      <c r="C135" s="95">
        <v>5.86</v>
      </c>
      <c r="D135" s="108">
        <v>8000000</v>
      </c>
      <c r="E135" s="72" t="s">
        <v>816</v>
      </c>
      <c r="F135" s="72" t="s">
        <v>422</v>
      </c>
      <c r="G135" s="72">
        <v>1</v>
      </c>
      <c r="H135" s="72">
        <v>1.5</v>
      </c>
      <c r="I135" s="62">
        <v>70</v>
      </c>
      <c r="J135" s="72" t="s">
        <v>36</v>
      </c>
      <c r="K135" s="72" t="s">
        <v>2807</v>
      </c>
      <c r="L135" s="72" t="s">
        <v>1880</v>
      </c>
      <c r="M135" s="109">
        <v>44652</v>
      </c>
      <c r="N135" s="90"/>
      <c r="O135" s="91" t="str">
        <f>PRICES[[#This Row],[Department]]&amp;PRICES[[#This Row],[Product Name]]</f>
        <v>LaserXóa chàm, bớt bẩm sinh bằng Picosure - Mức 3 (51 - 150cm)</v>
      </c>
      <c r="Q135" s="62"/>
      <c r="S135" s="72"/>
      <c r="U135" s="110">
        <f>COUNTIFS($V$50:$V121, EMPLOYEES[[#This Row],[Department]], $AA$50:$AA121, EMPLOYEES[[#This Row],[BỆNH VIỆN KANGNAM SÀI GÒN]])</f>
        <v>0</v>
      </c>
      <c r="V135" s="72" t="s">
        <v>439</v>
      </c>
      <c r="W135" s="72" t="s">
        <v>987</v>
      </c>
      <c r="X135" s="72" t="s">
        <v>2165</v>
      </c>
      <c r="Y135" s="72" t="s">
        <v>2565</v>
      </c>
      <c r="Z135" s="72" t="s">
        <v>571</v>
      </c>
      <c r="AA135" s="62" t="s">
        <v>640</v>
      </c>
      <c r="AD13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6" spans="1:30" x14ac:dyDescent="0.25">
      <c r="A136" s="62">
        <v>400</v>
      </c>
      <c r="B136" s="72" t="s">
        <v>401</v>
      </c>
      <c r="C136" s="95">
        <v>6.56</v>
      </c>
      <c r="D136" s="108">
        <v>10000000</v>
      </c>
      <c r="E136" s="72" t="s">
        <v>817</v>
      </c>
      <c r="F136" s="72" t="s">
        <v>422</v>
      </c>
      <c r="G136" s="72">
        <v>1</v>
      </c>
      <c r="H136" s="72">
        <v>1.5</v>
      </c>
      <c r="I136" s="62">
        <v>70</v>
      </c>
      <c r="J136" s="72" t="s">
        <v>36</v>
      </c>
      <c r="K136" s="72" t="s">
        <v>2807</v>
      </c>
      <c r="L136" s="72" t="s">
        <v>1880</v>
      </c>
      <c r="M136" s="109">
        <v>44652</v>
      </c>
      <c r="N136" s="90"/>
      <c r="O136" s="91" t="str">
        <f>PRICES[[#This Row],[Department]]&amp;PRICES[[#This Row],[Product Name]]</f>
        <v>LaserXóa chàm, bớt bẩm sinh bằng Picosure - Mức 4 (151 - 200cm)</v>
      </c>
      <c r="Q136" s="62"/>
      <c r="S136" s="72"/>
      <c r="U136" s="110">
        <f>COUNTIFS($V$50:$V121, EMPLOYEES[[#This Row],[Department]], $AA$50:$AA121, EMPLOYEES[[#This Row],[BỆNH VIỆN KANGNAM SÀI GÒN]])</f>
        <v>0</v>
      </c>
      <c r="V136" s="72" t="s">
        <v>439</v>
      </c>
      <c r="W136" s="72" t="s">
        <v>987</v>
      </c>
      <c r="X136" s="72" t="s">
        <v>2166</v>
      </c>
      <c r="Y136" s="72" t="s">
        <v>2566</v>
      </c>
      <c r="Z136" s="72" t="s">
        <v>570</v>
      </c>
      <c r="AA136" s="62" t="s">
        <v>640</v>
      </c>
      <c r="AD13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7" spans="1:30" x14ac:dyDescent="0.25">
      <c r="A137" s="62">
        <v>401</v>
      </c>
      <c r="B137" s="72" t="s">
        <v>402</v>
      </c>
      <c r="C137" s="95">
        <v>7.48</v>
      </c>
      <c r="D137" s="108">
        <v>12000000</v>
      </c>
      <c r="E137" s="72" t="s">
        <v>818</v>
      </c>
      <c r="F137" s="72" t="s">
        <v>422</v>
      </c>
      <c r="G137" s="72">
        <v>1</v>
      </c>
      <c r="H137" s="72">
        <v>1.5</v>
      </c>
      <c r="I137" s="62">
        <v>80</v>
      </c>
      <c r="J137" s="72" t="s">
        <v>36</v>
      </c>
      <c r="K137" s="72" t="s">
        <v>2807</v>
      </c>
      <c r="L137" s="72" t="s">
        <v>1880</v>
      </c>
      <c r="M137" s="109">
        <v>44652</v>
      </c>
      <c r="N137" s="90"/>
      <c r="O137" s="91" t="str">
        <f>PRICES[[#This Row],[Department]]&amp;PRICES[[#This Row],[Product Name]]</f>
        <v>LaserXóa chàm, bớt bẩm sinh bằng Picosure - Mức 5 (201 - 300cm)</v>
      </c>
      <c r="Q137" s="62"/>
      <c r="S137" s="72"/>
      <c r="U137" s="110">
        <f>COUNTIFS($V$50:$V121, EMPLOYEES[[#This Row],[Department]], $AA$50:$AA121, EMPLOYEES[[#This Row],[BỆNH VIỆN KANGNAM SÀI GÒN]])</f>
        <v>0</v>
      </c>
      <c r="V137" s="72" t="s">
        <v>439</v>
      </c>
      <c r="W137" s="72" t="s">
        <v>987</v>
      </c>
      <c r="X137" s="72" t="s">
        <v>2167</v>
      </c>
      <c r="Y137" s="72" t="s">
        <v>2567</v>
      </c>
      <c r="Z137" s="72" t="s">
        <v>570</v>
      </c>
      <c r="AA137" s="62" t="s">
        <v>640</v>
      </c>
      <c r="AD13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8" spans="1:30" x14ac:dyDescent="0.25">
      <c r="A138" s="62">
        <v>402</v>
      </c>
      <c r="B138" s="72" t="s">
        <v>403</v>
      </c>
      <c r="C138" s="95">
        <v>8.9700000000000006</v>
      </c>
      <c r="D138" s="108">
        <v>15000000</v>
      </c>
      <c r="E138" s="72" t="s">
        <v>819</v>
      </c>
      <c r="F138" s="72" t="s">
        <v>422</v>
      </c>
      <c r="G138" s="72">
        <v>1</v>
      </c>
      <c r="H138" s="72">
        <v>1.5</v>
      </c>
      <c r="I138" s="62">
        <v>100</v>
      </c>
      <c r="J138" s="72" t="s">
        <v>36</v>
      </c>
      <c r="K138" s="72" t="s">
        <v>2807</v>
      </c>
      <c r="L138" s="72" t="s">
        <v>1880</v>
      </c>
      <c r="M138" s="109">
        <v>44652</v>
      </c>
      <c r="N138" s="90"/>
      <c r="O138" s="91" t="str">
        <f>PRICES[[#This Row],[Department]]&amp;PRICES[[#This Row],[Product Name]]</f>
        <v>LaserXóa chàm, bớt bẩm sinh bằng Picosure - Mức 6 (&gt;300cm)</v>
      </c>
      <c r="Q138" s="62"/>
      <c r="S138" s="72"/>
      <c r="U138" s="110">
        <f>COUNTIFS($V$50:$V121, EMPLOYEES[[#This Row],[Department]], $AA$50:$AA121, EMPLOYEES[[#This Row],[BỆNH VIỆN KANGNAM SÀI GÒN]])</f>
        <v>0</v>
      </c>
      <c r="V138" s="72" t="s">
        <v>439</v>
      </c>
      <c r="W138" s="72" t="s">
        <v>987</v>
      </c>
      <c r="X138" s="72" t="s">
        <v>2168</v>
      </c>
      <c r="Y138" s="72" t="s">
        <v>2530</v>
      </c>
      <c r="Z138" s="72" t="s">
        <v>570</v>
      </c>
      <c r="AA138" s="62" t="s">
        <v>640</v>
      </c>
      <c r="AD13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39" spans="1:30" x14ac:dyDescent="0.25">
      <c r="A139" s="62">
        <v>415</v>
      </c>
      <c r="B139" s="72" t="s">
        <v>1375</v>
      </c>
      <c r="C139" s="95">
        <v>3.52</v>
      </c>
      <c r="D139" s="108">
        <v>1000000</v>
      </c>
      <c r="E139" s="72" t="s">
        <v>682</v>
      </c>
      <c r="F139" s="72" t="s">
        <v>422</v>
      </c>
      <c r="G139" s="72">
        <v>1</v>
      </c>
      <c r="H139" s="72">
        <v>1.5</v>
      </c>
      <c r="I139" s="62">
        <v>75</v>
      </c>
      <c r="J139" s="72" t="s">
        <v>29</v>
      </c>
      <c r="K139" s="72" t="s">
        <v>2808</v>
      </c>
      <c r="L139" s="72" t="s">
        <v>1880</v>
      </c>
      <c r="M139" s="109">
        <v>44652</v>
      </c>
      <c r="N139" s="90"/>
      <c r="O139" s="91" t="str">
        <f>PRICES[[#This Row],[Department]]&amp;PRICES[[#This Row],[Product Name]]</f>
        <v>SpaTrị liệu làm sạch &amp; đào thải độc tố Detox skin</v>
      </c>
      <c r="Q139" s="62"/>
      <c r="S139" s="72"/>
      <c r="U139" s="110">
        <f>COUNTIFS($V$50:$V121, EMPLOYEES[[#This Row],[Department]], $AA$50:$AA121, EMPLOYEES[[#This Row],[BỆNH VIỆN KANGNAM SÀI GÒN]])</f>
        <v>0</v>
      </c>
      <c r="V139" s="72" t="s">
        <v>439</v>
      </c>
      <c r="W139" s="72" t="s">
        <v>987</v>
      </c>
      <c r="X139" s="72" t="s">
        <v>2169</v>
      </c>
      <c r="Y139" s="72" t="s">
        <v>2568</v>
      </c>
      <c r="Z139" s="72" t="s">
        <v>570</v>
      </c>
      <c r="AA139" s="62" t="s">
        <v>640</v>
      </c>
      <c r="AD13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0" spans="1:30" x14ac:dyDescent="0.25">
      <c r="A140" s="62">
        <v>416</v>
      </c>
      <c r="B140" s="72" t="s">
        <v>65</v>
      </c>
      <c r="C140" s="95">
        <v>3.25</v>
      </c>
      <c r="D140" s="108">
        <v>1200000</v>
      </c>
      <c r="E140" s="72" t="s">
        <v>677</v>
      </c>
      <c r="F140" s="72" t="s">
        <v>422</v>
      </c>
      <c r="G140" s="72">
        <v>1</v>
      </c>
      <c r="H140" s="72">
        <v>1.5</v>
      </c>
      <c r="I140" s="62">
        <v>60</v>
      </c>
      <c r="J140" s="72" t="s">
        <v>29</v>
      </c>
      <c r="K140" s="72" t="s">
        <v>2808</v>
      </c>
      <c r="L140" s="72" t="s">
        <v>1880</v>
      </c>
      <c r="M140" s="109">
        <v>44652</v>
      </c>
      <c r="N140" s="90"/>
      <c r="O140" s="91" t="str">
        <f>PRICES[[#This Row],[Department]]&amp;PRICES[[#This Row],[Product Name]]</f>
        <v>SpaTrị liệu cấp ẩm Moisturizing</v>
      </c>
      <c r="Q140" s="62"/>
      <c r="S140" s="72"/>
      <c r="U140" s="110">
        <f>COUNTIFS($V$50:$V121, EMPLOYEES[[#This Row],[Department]], $AA$50:$AA121, EMPLOYEES[[#This Row],[BỆNH VIỆN KANGNAM SÀI GÒN]])</f>
        <v>0</v>
      </c>
      <c r="V140" s="72" t="s">
        <v>439</v>
      </c>
      <c r="W140" s="72" t="s">
        <v>987</v>
      </c>
      <c r="X140" s="72" t="s">
        <v>2170</v>
      </c>
      <c r="Y140" s="72" t="s">
        <v>2532</v>
      </c>
      <c r="Z140" s="72" t="s">
        <v>570</v>
      </c>
      <c r="AA140" s="62" t="s">
        <v>640</v>
      </c>
      <c r="AD14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1" spans="1:30" x14ac:dyDescent="0.25">
      <c r="A141" s="62">
        <v>419</v>
      </c>
      <c r="B141" s="72" t="s">
        <v>67</v>
      </c>
      <c r="C141" s="95">
        <v>1.6</v>
      </c>
      <c r="D141" s="108">
        <v>2000000</v>
      </c>
      <c r="E141" s="72" t="s">
        <v>68</v>
      </c>
      <c r="F141" s="72" t="s">
        <v>422</v>
      </c>
      <c r="G141" s="72">
        <v>1</v>
      </c>
      <c r="H141" s="72">
        <v>1.5</v>
      </c>
      <c r="I141" s="62">
        <v>60</v>
      </c>
      <c r="J141" s="72" t="s">
        <v>29</v>
      </c>
      <c r="K141" s="72" t="s">
        <v>2808</v>
      </c>
      <c r="L141" s="72" t="s">
        <v>1880</v>
      </c>
      <c r="M141" s="109">
        <v>44652</v>
      </c>
      <c r="N141" s="90"/>
      <c r="O141" s="91" t="str">
        <f>PRICES[[#This Row],[Department]]&amp;PRICES[[#This Row],[Product Name]]</f>
        <v>SpaTrị liệu giảm kích ứng tức thì Vital C</v>
      </c>
      <c r="Q141" s="62"/>
      <c r="S141" s="72"/>
      <c r="U141" s="110">
        <f>COUNTIFS($V$50:$V121, EMPLOYEES[[#This Row],[Department]], $AA$50:$AA121, EMPLOYEES[[#This Row],[BỆNH VIỆN KANGNAM SÀI GÒN]])</f>
        <v>0</v>
      </c>
      <c r="V141" s="72" t="s">
        <v>439</v>
      </c>
      <c r="W141" s="72" t="s">
        <v>987</v>
      </c>
      <c r="X141" s="72" t="s">
        <v>2171</v>
      </c>
      <c r="Y141" s="72" t="s">
        <v>2454</v>
      </c>
      <c r="Z141" s="72" t="s">
        <v>570</v>
      </c>
      <c r="AA141" s="62" t="s">
        <v>640</v>
      </c>
      <c r="AD14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2" spans="1:30" x14ac:dyDescent="0.25">
      <c r="A142" s="62">
        <v>328</v>
      </c>
      <c r="B142" s="72" t="s">
        <v>308</v>
      </c>
      <c r="C142" s="95">
        <v>3.03</v>
      </c>
      <c r="D142" s="108">
        <v>2000000</v>
      </c>
      <c r="E142" s="72" t="s">
        <v>309</v>
      </c>
      <c r="F142" s="72" t="s">
        <v>422</v>
      </c>
      <c r="G142" s="72">
        <v>1</v>
      </c>
      <c r="H142" s="72">
        <v>1</v>
      </c>
      <c r="I142" s="62">
        <v>60</v>
      </c>
      <c r="J142" s="72" t="s">
        <v>36</v>
      </c>
      <c r="K142" s="72" t="s">
        <v>66</v>
      </c>
      <c r="L142" s="72" t="s">
        <v>1880</v>
      </c>
      <c r="M142" s="109">
        <v>44652</v>
      </c>
      <c r="N142" s="90"/>
      <c r="O142" s="91" t="str">
        <f>PRICES[[#This Row],[Department]]&amp;PRICES[[#This Row],[Product Name]]</f>
        <v>LaserĐiều trị trẻ hóa da bằng ánh sáng và mặt nạ tinh chất (Peel)</v>
      </c>
      <c r="Q142" s="62"/>
      <c r="S142" s="72"/>
      <c r="U142" s="110">
        <f>COUNTIFS($V$50:$V121, EMPLOYEES[[#This Row],[Department]], $AA$50:$AA121, EMPLOYEES[[#This Row],[BỆNH VIỆN KANGNAM SÀI GÒN]])</f>
        <v>0</v>
      </c>
      <c r="V142" s="72" t="s">
        <v>439</v>
      </c>
      <c r="W142" s="72" t="s">
        <v>987</v>
      </c>
      <c r="X142" s="72" t="s">
        <v>2172</v>
      </c>
      <c r="Y142" s="72" t="s">
        <v>2533</v>
      </c>
      <c r="Z142" s="72" t="s">
        <v>570</v>
      </c>
      <c r="AA142" s="62" t="s">
        <v>640</v>
      </c>
      <c r="AD14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3" spans="1:30" x14ac:dyDescent="0.25">
      <c r="A143" s="62">
        <v>329</v>
      </c>
      <c r="B143" s="72" t="s">
        <v>304</v>
      </c>
      <c r="C143" s="95">
        <v>3.03</v>
      </c>
      <c r="D143" s="108">
        <v>2000000</v>
      </c>
      <c r="E143" s="72" t="s">
        <v>305</v>
      </c>
      <c r="F143" s="72" t="s">
        <v>422</v>
      </c>
      <c r="G143" s="72">
        <v>1</v>
      </c>
      <c r="H143" s="72">
        <v>1</v>
      </c>
      <c r="I143" s="62">
        <v>60</v>
      </c>
      <c r="J143" s="72" t="s">
        <v>36</v>
      </c>
      <c r="K143" s="72" t="s">
        <v>66</v>
      </c>
      <c r="L143" s="72" t="s">
        <v>1880</v>
      </c>
      <c r="M143" s="109">
        <v>44652</v>
      </c>
      <c r="N143" s="90"/>
      <c r="O143" s="91" t="str">
        <f>PRICES[[#This Row],[Department]]&amp;PRICES[[#This Row],[Product Name]]</f>
        <v>LaserĐiều trị da lão hóa và tăng sự đàn hồi (Ánh sáng + Peel)</v>
      </c>
      <c r="Q143" s="62"/>
      <c r="S143" s="72"/>
      <c r="U143" s="110">
        <f>COUNTIFS($V$50:$V121, EMPLOYEES[[#This Row],[Department]], $AA$50:$AA121, EMPLOYEES[[#This Row],[BỆNH VIỆN KANGNAM SÀI GÒN]])</f>
        <v>0</v>
      </c>
      <c r="V143" s="72" t="s">
        <v>439</v>
      </c>
      <c r="W143" s="72" t="s">
        <v>987</v>
      </c>
      <c r="X143" s="72" t="s">
        <v>2173</v>
      </c>
      <c r="Y143" s="72" t="s">
        <v>2456</v>
      </c>
      <c r="Z143" s="72" t="s">
        <v>570</v>
      </c>
      <c r="AA143" s="62" t="s">
        <v>640</v>
      </c>
      <c r="AD14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4" spans="1:30" x14ac:dyDescent="0.25">
      <c r="A144" s="62">
        <v>331</v>
      </c>
      <c r="B144" s="72" t="s">
        <v>320</v>
      </c>
      <c r="C144" s="95">
        <v>3</v>
      </c>
      <c r="D144" s="108">
        <v>2000000</v>
      </c>
      <c r="E144" s="72" t="s">
        <v>1341</v>
      </c>
      <c r="F144" s="72" t="s">
        <v>422</v>
      </c>
      <c r="G144" s="72">
        <v>1</v>
      </c>
      <c r="H144" s="72">
        <v>1</v>
      </c>
      <c r="I144" s="62">
        <v>60</v>
      </c>
      <c r="J144" s="72" t="s">
        <v>36</v>
      </c>
      <c r="K144" s="72" t="s">
        <v>66</v>
      </c>
      <c r="L144" s="72" t="s">
        <v>1880</v>
      </c>
      <c r="M144" s="109">
        <v>44652</v>
      </c>
      <c r="N144" s="90"/>
      <c r="O144" s="91" t="str">
        <f>PRICES[[#This Row],[Department]]&amp;PRICES[[#This Row],[Product Name]]</f>
        <v>LaserTrắng sáng da mặt bằng tinh chất (TCA)</v>
      </c>
      <c r="Q144" s="62"/>
      <c r="S144" s="72"/>
      <c r="U144" s="110">
        <f>COUNTIFS($V$50:$V144, EMPLOYEES[[#This Row],[Department]], $AA$50:$AA144, EMPLOYEES[[#This Row],[BỆNH VIỆN KANGNAM SÀI GÒN]])</f>
        <v>16</v>
      </c>
      <c r="V144" s="72" t="s">
        <v>439</v>
      </c>
      <c r="W144" s="72" t="s">
        <v>987</v>
      </c>
      <c r="X144" s="72" t="s">
        <v>2174</v>
      </c>
      <c r="Y144" s="72" t="s">
        <v>2502</v>
      </c>
      <c r="Z144" s="72" t="s">
        <v>570</v>
      </c>
      <c r="AA144" s="62" t="s">
        <v>640</v>
      </c>
      <c r="AC144" s="62" t="s">
        <v>640</v>
      </c>
      <c r="AD14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5" spans="1:30" x14ac:dyDescent="0.25">
      <c r="A145" s="62">
        <v>332</v>
      </c>
      <c r="B145" s="72" t="s">
        <v>303</v>
      </c>
      <c r="C145" s="95">
        <v>2.5299999999999998</v>
      </c>
      <c r="D145" s="108">
        <v>1500000</v>
      </c>
      <c r="E145" s="72" t="s">
        <v>780</v>
      </c>
      <c r="F145" s="72" t="s">
        <v>422</v>
      </c>
      <c r="G145" s="72">
        <v>1</v>
      </c>
      <c r="H145" s="72">
        <v>1</v>
      </c>
      <c r="I145" s="62">
        <v>45</v>
      </c>
      <c r="J145" s="72" t="s">
        <v>36</v>
      </c>
      <c r="K145" s="72" t="s">
        <v>66</v>
      </c>
      <c r="L145" s="72" t="s">
        <v>1880</v>
      </c>
      <c r="M145" s="109">
        <v>44652</v>
      </c>
      <c r="N145" s="90"/>
      <c r="O145" s="91" t="str">
        <f>PRICES[[#This Row],[Department]]&amp;PRICES[[#This Row],[Product Name]]</f>
        <v>LaserĐiện di tinh chất C</v>
      </c>
      <c r="Q145" s="62"/>
      <c r="S145" s="72"/>
      <c r="U145" s="110">
        <f>COUNTIFS($V$50:$V145, EMPLOYEES[[#This Row],[Department]], $AA$50:$AA145, EMPLOYEES[[#This Row],[BỆNH VIỆN KANGNAM SÀI GÒN]])</f>
        <v>17</v>
      </c>
      <c r="V145" s="72" t="s">
        <v>439</v>
      </c>
      <c r="W145" s="72" t="s">
        <v>987</v>
      </c>
      <c r="X145" s="72" t="s">
        <v>2790</v>
      </c>
      <c r="Y145" s="72" t="s">
        <v>2789</v>
      </c>
      <c r="Z145" s="72" t="s">
        <v>570</v>
      </c>
      <c r="AA145" s="62" t="s">
        <v>640</v>
      </c>
      <c r="AD14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6" spans="1:30" x14ac:dyDescent="0.25">
      <c r="A146" s="62">
        <v>409</v>
      </c>
      <c r="B146" s="72" t="s">
        <v>71</v>
      </c>
      <c r="C146" s="95">
        <v>4.17</v>
      </c>
      <c r="D146" s="108">
        <v>2400000</v>
      </c>
      <c r="E146" s="72" t="s">
        <v>680</v>
      </c>
      <c r="F146" s="72" t="s">
        <v>422</v>
      </c>
      <c r="G146" s="72">
        <v>1</v>
      </c>
      <c r="H146" s="72">
        <v>2</v>
      </c>
      <c r="I146" s="62">
        <v>60</v>
      </c>
      <c r="J146" s="72" t="s">
        <v>29</v>
      </c>
      <c r="K146" s="72" t="s">
        <v>66</v>
      </c>
      <c r="L146" s="72" t="s">
        <v>1880</v>
      </c>
      <c r="M146" s="109"/>
      <c r="N146" s="90"/>
      <c r="O146" s="91" t="str">
        <f>PRICES[[#This Row],[Department]]&amp;PRICES[[#This Row],[Product Name]]</f>
        <v>SpaTrị liệu Hồi sinh da DDP Standard</v>
      </c>
      <c r="Q146" s="62"/>
      <c r="S146" s="72"/>
      <c r="U146" s="110">
        <f>COUNTIFS($V$50:$V146, EMPLOYEES[[#This Row],[Department]], $AA$50:$AA146, EMPLOYEES[[#This Row],[BỆNH VIỆN KANGNAM SÀI GÒN]])</f>
        <v>18</v>
      </c>
      <c r="V146" s="72" t="s">
        <v>439</v>
      </c>
      <c r="W146" s="72" t="s">
        <v>987</v>
      </c>
      <c r="X146" s="72" t="s">
        <v>2794</v>
      </c>
      <c r="Y146" s="72" t="s">
        <v>2793</v>
      </c>
      <c r="Z146" s="72" t="s">
        <v>570</v>
      </c>
      <c r="AA146" s="62" t="s">
        <v>640</v>
      </c>
      <c r="AD14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7" spans="1:30" x14ac:dyDescent="0.25">
      <c r="A147" s="62">
        <v>410</v>
      </c>
      <c r="B147" s="72" t="s">
        <v>69</v>
      </c>
      <c r="C147" s="95">
        <v>4.45</v>
      </c>
      <c r="D147" s="108">
        <v>3200000</v>
      </c>
      <c r="E147" s="72" t="s">
        <v>678</v>
      </c>
      <c r="F147" s="72" t="s">
        <v>422</v>
      </c>
      <c r="G147" s="72">
        <v>1</v>
      </c>
      <c r="H147" s="72">
        <v>2</v>
      </c>
      <c r="I147" s="62">
        <v>60</v>
      </c>
      <c r="J147" s="72" t="s">
        <v>29</v>
      </c>
      <c r="K147" s="72" t="s">
        <v>66</v>
      </c>
      <c r="L147" s="72" t="s">
        <v>1880</v>
      </c>
      <c r="M147" s="109"/>
      <c r="N147" s="90"/>
      <c r="O147" s="91" t="str">
        <f>PRICES[[#This Row],[Department]]&amp;PRICES[[#This Row],[Product Name]]</f>
        <v>SpaTrị liệu Hồi sinh da DDP Advance</v>
      </c>
      <c r="Q147" s="62"/>
      <c r="S147" s="72"/>
      <c r="U147" s="110">
        <f>COUNTIFS($V$50:$V144, EMPLOYEES[[#This Row],[Department]], $AA$50:$AA144, EMPLOYEES[[#This Row],[BỆNH VIỆN KANGNAM SÀI GÒN]])</f>
        <v>0</v>
      </c>
      <c r="V147" s="72" t="s">
        <v>439</v>
      </c>
      <c r="W147" s="72" t="s">
        <v>439</v>
      </c>
      <c r="X147" s="72" t="s">
        <v>2364</v>
      </c>
      <c r="Y147" s="72" t="s">
        <v>2706</v>
      </c>
      <c r="Z147" s="72" t="s">
        <v>622</v>
      </c>
      <c r="AB147" s="62" t="s">
        <v>640</v>
      </c>
      <c r="AD14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8" spans="1:30" x14ac:dyDescent="0.25">
      <c r="A148" s="62">
        <v>411</v>
      </c>
      <c r="B148" s="72" t="s">
        <v>70</v>
      </c>
      <c r="C148" s="95">
        <v>4.45</v>
      </c>
      <c r="D148" s="108">
        <v>3200000</v>
      </c>
      <c r="E148" s="72" t="s">
        <v>679</v>
      </c>
      <c r="F148" s="72" t="s">
        <v>422</v>
      </c>
      <c r="G148" s="72">
        <v>1</v>
      </c>
      <c r="H148" s="72">
        <v>2</v>
      </c>
      <c r="I148" s="62">
        <v>60</v>
      </c>
      <c r="J148" s="72" t="s">
        <v>29</v>
      </c>
      <c r="K148" s="72" t="s">
        <v>66</v>
      </c>
      <c r="L148" s="72" t="s">
        <v>1880</v>
      </c>
      <c r="M148" s="109"/>
      <c r="N148" s="90"/>
      <c r="O148" s="91" t="str">
        <f>PRICES[[#This Row],[Department]]&amp;PRICES[[#This Row],[Product Name]]</f>
        <v>SpaTrị liệu Hồi sinh da DDP Pro</v>
      </c>
      <c r="Q148" s="62"/>
      <c r="S148" s="72"/>
      <c r="U148" s="110">
        <f>COUNTIFS($V$50:$V144, EMPLOYEES[[#This Row],[Department]], $AA$50:$AA144, EMPLOYEES[[#This Row],[BỆNH VIỆN KANGNAM SÀI GÒN]])</f>
        <v>0</v>
      </c>
      <c r="V148" s="72" t="s">
        <v>439</v>
      </c>
      <c r="W148" s="72" t="s">
        <v>439</v>
      </c>
      <c r="X148" s="72" t="s">
        <v>2365</v>
      </c>
      <c r="Y148" s="72" t="s">
        <v>2707</v>
      </c>
      <c r="Z148" s="72" t="s">
        <v>622</v>
      </c>
      <c r="AB148" s="62" t="s">
        <v>640</v>
      </c>
      <c r="AD14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49" spans="1:30" x14ac:dyDescent="0.25">
      <c r="A149" s="62">
        <v>412</v>
      </c>
      <c r="B149" s="72" t="s">
        <v>72</v>
      </c>
      <c r="C149" s="95">
        <v>4.7300000000000004</v>
      </c>
      <c r="D149" s="108">
        <v>4000000</v>
      </c>
      <c r="E149" s="72" t="s">
        <v>681</v>
      </c>
      <c r="F149" s="72" t="s">
        <v>422</v>
      </c>
      <c r="G149" s="72">
        <v>1</v>
      </c>
      <c r="H149" s="72">
        <v>2</v>
      </c>
      <c r="I149" s="62">
        <v>60</v>
      </c>
      <c r="J149" s="72" t="s">
        <v>29</v>
      </c>
      <c r="K149" s="72" t="s">
        <v>66</v>
      </c>
      <c r="L149" s="72" t="s">
        <v>1880</v>
      </c>
      <c r="M149" s="109"/>
      <c r="N149" s="90"/>
      <c r="O149" s="91" t="str">
        <f>PRICES[[#This Row],[Department]]&amp;PRICES[[#This Row],[Product Name]]</f>
        <v>SpaTrị liệu Hồi sinh da DDP VIP</v>
      </c>
      <c r="Q149" s="62"/>
      <c r="S149" s="72"/>
      <c r="U149" s="62">
        <f>COUNTIFS($V$50:$V155, EMPLOYEES[[#This Row],[Department]], $AA$50:$AA155, EMPLOYEES[[#This Row],[BỆNH VIỆN KANGNAM SÀI GÒN]])</f>
        <v>0</v>
      </c>
      <c r="V149" s="72" t="s">
        <v>439</v>
      </c>
      <c r="W149" s="72" t="s">
        <v>439</v>
      </c>
      <c r="X149" s="72" t="s">
        <v>2366</v>
      </c>
      <c r="Y149" s="72" t="s">
        <v>2708</v>
      </c>
      <c r="Z149" s="72" t="s">
        <v>622</v>
      </c>
      <c r="AB149" s="62" t="s">
        <v>640</v>
      </c>
      <c r="AD14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0" spans="1:30" x14ac:dyDescent="0.25">
      <c r="A150" s="62">
        <v>413</v>
      </c>
      <c r="B150" s="72" t="s">
        <v>73</v>
      </c>
      <c r="C150" s="95">
        <v>4.17</v>
      </c>
      <c r="D150" s="108">
        <v>2400000</v>
      </c>
      <c r="E150" s="72" t="s">
        <v>683</v>
      </c>
      <c r="F150" s="72" t="s">
        <v>422</v>
      </c>
      <c r="G150" s="72">
        <v>1</v>
      </c>
      <c r="H150" s="72">
        <v>2</v>
      </c>
      <c r="I150" s="62">
        <v>60</v>
      </c>
      <c r="J150" s="72" t="s">
        <v>29</v>
      </c>
      <c r="K150" s="72" t="s">
        <v>66</v>
      </c>
      <c r="L150" s="72" t="s">
        <v>1880</v>
      </c>
      <c r="M150" s="109"/>
      <c r="N150" s="90"/>
      <c r="O150" s="91" t="str">
        <f>PRICES[[#This Row],[Department]]&amp;PRICES[[#This Row],[Product Name]]</f>
        <v>SpaTrị liệu LF nâng cơ và căng bóng chuyên sâu</v>
      </c>
      <c r="Q150" s="62"/>
      <c r="S150" s="72"/>
      <c r="U150" s="62">
        <f>COUNTIFS($V$50:$V155, EMPLOYEES[[#This Row],[Department]], $AA$50:$AA155, EMPLOYEES[[#This Row],[BỆNH VIỆN KANGNAM SÀI GÒN]])</f>
        <v>0</v>
      </c>
      <c r="V150" s="72" t="s">
        <v>439</v>
      </c>
      <c r="W150" s="72" t="s">
        <v>439</v>
      </c>
      <c r="X150" s="72" t="s">
        <v>2367</v>
      </c>
      <c r="Y150" s="72" t="s">
        <v>2709</v>
      </c>
      <c r="Z150" s="72" t="s">
        <v>622</v>
      </c>
      <c r="AB150" s="62" t="s">
        <v>640</v>
      </c>
      <c r="AD15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1" spans="1:30" x14ac:dyDescent="0.25">
      <c r="A151" s="62">
        <v>417</v>
      </c>
      <c r="B151" s="72" t="s">
        <v>74</v>
      </c>
      <c r="C151" s="95">
        <v>4.2300000000000004</v>
      </c>
      <c r="D151" s="108">
        <v>4000000</v>
      </c>
      <c r="E151" s="72" t="s">
        <v>684</v>
      </c>
      <c r="F151" s="72" t="s">
        <v>422</v>
      </c>
      <c r="G151" s="72">
        <v>1</v>
      </c>
      <c r="H151" s="72">
        <v>1.5</v>
      </c>
      <c r="I151" s="62">
        <v>60</v>
      </c>
      <c r="J151" s="72" t="s">
        <v>29</v>
      </c>
      <c r="K151" s="72" t="s">
        <v>66</v>
      </c>
      <c r="L151" s="72" t="s">
        <v>1880</v>
      </c>
      <c r="M151" s="109"/>
      <c r="N151" s="90"/>
      <c r="O151" s="91" t="str">
        <f>PRICES[[#This Row],[Department]]&amp;PRICES[[#This Row],[Product Name]]</f>
        <v>SpaTrị liệu tăng sinh chống lão hóa RAA Plus</v>
      </c>
      <c r="Q151" s="62"/>
      <c r="S151" s="72"/>
      <c r="U151" s="62">
        <f>COUNTIFS($V$50:$V155, EMPLOYEES[[#This Row],[Department]], $AA$50:$AA155, EMPLOYEES[[#This Row],[BỆNH VIỆN KANGNAM SÀI GÒN]])</f>
        <v>0</v>
      </c>
      <c r="V151" s="72" t="s">
        <v>439</v>
      </c>
      <c r="W151" s="72" t="s">
        <v>439</v>
      </c>
      <c r="X151" s="72" t="s">
        <v>2368</v>
      </c>
      <c r="Y151" s="72" t="s">
        <v>2546</v>
      </c>
      <c r="Z151" s="72" t="s">
        <v>622</v>
      </c>
      <c r="AB151" s="62" t="s">
        <v>640</v>
      </c>
      <c r="AD15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2" spans="1:30" x14ac:dyDescent="0.25">
      <c r="A152" s="62">
        <v>418</v>
      </c>
      <c r="B152" s="72" t="s">
        <v>1376</v>
      </c>
      <c r="C152" s="95">
        <v>3</v>
      </c>
      <c r="D152" s="108">
        <v>2000000</v>
      </c>
      <c r="E152" s="72" t="s">
        <v>1377</v>
      </c>
      <c r="F152" s="72" t="s">
        <v>422</v>
      </c>
      <c r="G152" s="72">
        <v>1</v>
      </c>
      <c r="H152" s="72">
        <v>1</v>
      </c>
      <c r="I152" s="62">
        <v>60</v>
      </c>
      <c r="J152" s="72" t="s">
        <v>29</v>
      </c>
      <c r="K152" s="72" t="s">
        <v>66</v>
      </c>
      <c r="L152" s="72" t="s">
        <v>1880</v>
      </c>
      <c r="M152" s="109"/>
      <c r="N152" s="90"/>
      <c r="O152" s="91" t="str">
        <f>PRICES[[#This Row],[Department]]&amp;PRICES[[#This Row],[Product Name]]</f>
        <v>SpaĐiện di trẻ hóa da</v>
      </c>
      <c r="Q152" s="62"/>
      <c r="S152" s="72"/>
      <c r="U152" s="62">
        <f>COUNTIFS($V$50:$V155, EMPLOYEES[[#This Row],[Department]], $AA$50:$AA155, EMPLOYEES[[#This Row],[BỆNH VIỆN KANGNAM SÀI GÒN]])</f>
        <v>0</v>
      </c>
      <c r="V152" s="72" t="s">
        <v>439</v>
      </c>
      <c r="W152" s="72" t="s">
        <v>439</v>
      </c>
      <c r="X152" s="72" t="s">
        <v>2369</v>
      </c>
      <c r="Y152" s="72" t="s">
        <v>2710</v>
      </c>
      <c r="Z152" s="72" t="s">
        <v>622</v>
      </c>
      <c r="AB152" s="62" t="s">
        <v>640</v>
      </c>
      <c r="AD15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3" spans="1:30" x14ac:dyDescent="0.25">
      <c r="A153" s="62">
        <v>420</v>
      </c>
      <c r="B153" s="72" t="s">
        <v>316</v>
      </c>
      <c r="C153" s="95">
        <v>3.03</v>
      </c>
      <c r="D153" s="108">
        <v>2000000</v>
      </c>
      <c r="E153" s="72" t="s">
        <v>317</v>
      </c>
      <c r="F153" s="72" t="s">
        <v>422</v>
      </c>
      <c r="G153" s="72">
        <v>1</v>
      </c>
      <c r="H153" s="72">
        <v>1.5</v>
      </c>
      <c r="I153" s="62">
        <v>60</v>
      </c>
      <c r="J153" s="72" t="s">
        <v>29</v>
      </c>
      <c r="K153" s="72" t="s">
        <v>66</v>
      </c>
      <c r="L153" s="72" t="s">
        <v>1880</v>
      </c>
      <c r="M153" s="109">
        <v>44652</v>
      </c>
      <c r="N153" s="90"/>
      <c r="O153" s="91" t="str">
        <f>PRICES[[#This Row],[Department]]&amp;PRICES[[#This Row],[Product Name]]</f>
        <v>SpaTinh chất làm sáng &amp; dưỡng da Brightening (Peel 50%)</v>
      </c>
      <c r="Q153" s="62"/>
      <c r="S153" s="72"/>
      <c r="U153" s="62">
        <f>COUNTIFS($V$50:$V155, EMPLOYEES[[#This Row],[Department]], $AA$50:$AA155, EMPLOYEES[[#This Row],[BỆNH VIỆN KANGNAM SÀI GÒN]])</f>
        <v>19</v>
      </c>
      <c r="V153" s="72" t="s">
        <v>439</v>
      </c>
      <c r="W153" s="72" t="s">
        <v>439</v>
      </c>
      <c r="X153" s="72" t="s">
        <v>2370</v>
      </c>
      <c r="Y153" s="72" t="s">
        <v>2711</v>
      </c>
      <c r="Z153" s="72" t="s">
        <v>622</v>
      </c>
      <c r="AA153" s="62" t="s">
        <v>640</v>
      </c>
      <c r="AB153" s="62" t="s">
        <v>640</v>
      </c>
      <c r="AD15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4" spans="1:30" x14ac:dyDescent="0.25">
      <c r="A154" s="62">
        <v>421</v>
      </c>
      <c r="B154" s="72" t="s">
        <v>318</v>
      </c>
      <c r="C154" s="95">
        <v>3</v>
      </c>
      <c r="D154" s="108">
        <v>2000000</v>
      </c>
      <c r="E154" s="72" t="s">
        <v>319</v>
      </c>
      <c r="F154" s="72" t="s">
        <v>422</v>
      </c>
      <c r="G154" s="72">
        <v>1</v>
      </c>
      <c r="H154" s="72">
        <v>1.5</v>
      </c>
      <c r="I154" s="62">
        <v>60</v>
      </c>
      <c r="J154" s="72" t="s">
        <v>29</v>
      </c>
      <c r="K154" s="72" t="s">
        <v>66</v>
      </c>
      <c r="L154" s="72" t="s">
        <v>1880</v>
      </c>
      <c r="M154" s="109">
        <v>44652</v>
      </c>
      <c r="N154" s="90"/>
      <c r="O154" s="91" t="str">
        <f>PRICES[[#This Row],[Department]]&amp;PRICES[[#This Row],[Product Name]]</f>
        <v>SpaTinh chất phục hồi da tổn thương</v>
      </c>
      <c r="Q154" s="62"/>
      <c r="S154" s="72"/>
      <c r="U154" s="62">
        <f>COUNTIFS($V$50:$V124, EMPLOYEES[[#This Row],[Department]], $AA$50:$AA124, EMPLOYEES[[#This Row],[BỆNH VIỆN KANGNAM SÀI GÒN]])</f>
        <v>0</v>
      </c>
      <c r="V154" s="72" t="s">
        <v>439</v>
      </c>
      <c r="W154" s="72" t="s">
        <v>439</v>
      </c>
      <c r="X154" s="72" t="s">
        <v>623</v>
      </c>
      <c r="Y154" s="72" t="s">
        <v>2712</v>
      </c>
      <c r="Z154" s="72" t="s">
        <v>622</v>
      </c>
      <c r="AB154" s="62" t="s">
        <v>640</v>
      </c>
      <c r="AD15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5" spans="1:30" x14ac:dyDescent="0.25">
      <c r="A155" s="62">
        <v>422</v>
      </c>
      <c r="B155" s="72" t="s">
        <v>301</v>
      </c>
      <c r="C155" s="95">
        <v>3.03</v>
      </c>
      <c r="D155" s="108">
        <v>2000000</v>
      </c>
      <c r="E155" s="72" t="s">
        <v>302</v>
      </c>
      <c r="F155" s="72" t="s">
        <v>422</v>
      </c>
      <c r="G155" s="72">
        <v>1</v>
      </c>
      <c r="H155" s="72">
        <v>1</v>
      </c>
      <c r="I155" s="62">
        <v>60</v>
      </c>
      <c r="J155" s="72" t="s">
        <v>29</v>
      </c>
      <c r="K155" s="72" t="s">
        <v>66</v>
      </c>
      <c r="L155" s="72" t="s">
        <v>1880</v>
      </c>
      <c r="M155" s="109">
        <v>44652</v>
      </c>
      <c r="N155" s="90"/>
      <c r="O155" s="91" t="str">
        <f>PRICES[[#This Row],[Department]]&amp;PRICES[[#This Row],[Product Name]]</f>
        <v>SpaCăng da 4 lớp</v>
      </c>
      <c r="Q155" s="62"/>
      <c r="S155" s="72"/>
      <c r="U155" s="62">
        <f>COUNTIFS($V$50:$V125, EMPLOYEES[[#This Row],[Department]], $AA$50:$AA125, EMPLOYEES[[#This Row],[BỆNH VIỆN KANGNAM SÀI GÒN]])</f>
        <v>0</v>
      </c>
      <c r="V155" s="72" t="s">
        <v>439</v>
      </c>
      <c r="W155" s="72" t="s">
        <v>439</v>
      </c>
      <c r="X155" s="72" t="s">
        <v>2371</v>
      </c>
      <c r="Y155" s="72" t="s">
        <v>2713</v>
      </c>
      <c r="Z155" s="72" t="s">
        <v>622</v>
      </c>
      <c r="AB155" s="62" t="s">
        <v>640</v>
      </c>
      <c r="AD15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6" spans="1:30" x14ac:dyDescent="0.25">
      <c r="A156" s="62">
        <v>414</v>
      </c>
      <c r="B156" s="72" t="s">
        <v>75</v>
      </c>
      <c r="C156" s="95">
        <v>4.09</v>
      </c>
      <c r="D156" s="108">
        <v>1200000</v>
      </c>
      <c r="E156" s="72" t="s">
        <v>685</v>
      </c>
      <c r="F156" s="72" t="s">
        <v>422</v>
      </c>
      <c r="G156" s="72">
        <v>1</v>
      </c>
      <c r="H156" s="72">
        <v>2</v>
      </c>
      <c r="I156" s="62">
        <v>75</v>
      </c>
      <c r="J156" s="72" t="s">
        <v>29</v>
      </c>
      <c r="K156" s="72" t="s">
        <v>94</v>
      </c>
      <c r="L156" s="72" t="s">
        <v>1880</v>
      </c>
      <c r="M156" s="109">
        <v>44652</v>
      </c>
      <c r="N156" s="90"/>
      <c r="O156" s="91" t="str">
        <f>PRICES[[#This Row],[Department]]&amp;PRICES[[#This Row],[Product Name]]</f>
        <v>SpaTrị mụn De-Acne</v>
      </c>
      <c r="Q156" s="62"/>
      <c r="S156" s="72"/>
      <c r="U156" s="110">
        <f>COUNTIFS($V$50:$V156, EMPLOYEES[[#This Row],[Department]], $AA$50:$AA156, EMPLOYEES[[#This Row],[BỆNH VIỆN KANGNAM SÀI GÒN]])</f>
        <v>0</v>
      </c>
      <c r="V156" s="72" t="s">
        <v>439</v>
      </c>
      <c r="W156" s="72" t="s">
        <v>439</v>
      </c>
      <c r="X156" s="72" t="s">
        <v>2907</v>
      </c>
      <c r="Y156" s="72" t="s">
        <v>2909</v>
      </c>
      <c r="Z156" s="72" t="s">
        <v>570</v>
      </c>
      <c r="AC156" s="62" t="s">
        <v>640</v>
      </c>
      <c r="AD15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7" spans="1:30" x14ac:dyDescent="0.25">
      <c r="A157" s="62">
        <v>428</v>
      </c>
      <c r="B157" s="72" t="s">
        <v>98</v>
      </c>
      <c r="C157" s="95">
        <v>3.03</v>
      </c>
      <c r="D157" s="108">
        <v>2000000</v>
      </c>
      <c r="E157" s="72" t="s">
        <v>1382</v>
      </c>
      <c r="F157" s="72" t="s">
        <v>422</v>
      </c>
      <c r="G157" s="72">
        <v>1</v>
      </c>
      <c r="H157" s="72">
        <v>1.5</v>
      </c>
      <c r="I157" s="62">
        <v>60</v>
      </c>
      <c r="J157" s="72" t="s">
        <v>29</v>
      </c>
      <c r="K157" s="72" t="s">
        <v>94</v>
      </c>
      <c r="L157" s="72" t="s">
        <v>1880</v>
      </c>
      <c r="M157" s="109"/>
      <c r="N157" s="90"/>
      <c r="O157" s="91" t="str">
        <f>PRICES[[#This Row],[Department]]&amp;PRICES[[#This Row],[Product Name]]</f>
        <v>SpaĐiều trị mụn bằng tinh chất Peel</v>
      </c>
      <c r="Q157" s="62"/>
      <c r="S157" s="72"/>
      <c r="U157" s="110">
        <f>COUNTIFS($V$50:$V157, EMPLOYEES[[#This Row],[Department]], $AA$50:$AA157, EMPLOYEES[[#This Row],[BỆNH VIỆN KANGNAM SÀI GÒN]])</f>
        <v>0</v>
      </c>
      <c r="V157" s="72" t="s">
        <v>439</v>
      </c>
      <c r="W157" s="72" t="s">
        <v>439</v>
      </c>
      <c r="X157" s="72" t="s">
        <v>2908</v>
      </c>
      <c r="Y157" s="72" t="s">
        <v>2910</v>
      </c>
      <c r="Z157" s="72" t="s">
        <v>570</v>
      </c>
      <c r="AC157" s="62" t="s">
        <v>640</v>
      </c>
      <c r="AD15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8" spans="1:30" x14ac:dyDescent="0.25">
      <c r="A158" s="62">
        <v>429</v>
      </c>
      <c r="B158" s="72" t="s">
        <v>96</v>
      </c>
      <c r="C158" s="95">
        <v>3.4</v>
      </c>
      <c r="D158" s="108">
        <v>1000000</v>
      </c>
      <c r="E158" s="72" t="s">
        <v>97</v>
      </c>
      <c r="F158" s="72" t="s">
        <v>422</v>
      </c>
      <c r="G158" s="72">
        <v>1</v>
      </c>
      <c r="H158" s="72">
        <v>1.5</v>
      </c>
      <c r="I158" s="62">
        <v>70</v>
      </c>
      <c r="J158" s="72" t="s">
        <v>29</v>
      </c>
      <c r="K158" s="72" t="s">
        <v>94</v>
      </c>
      <c r="L158" s="72" t="s">
        <v>1880</v>
      </c>
      <c r="M158" s="109"/>
      <c r="N158" s="90"/>
      <c r="O158" s="91" t="str">
        <f>PRICES[[#This Row],[Department]]&amp;PRICES[[#This Row],[Product Name]]</f>
        <v>SpaĐiều trị mụn bằng công nghệ Nano Skin vùng mặt</v>
      </c>
      <c r="Q158" s="62"/>
      <c r="S158" s="72"/>
      <c r="U158" s="62">
        <f>COUNTIFS($V$50:$V127, EMPLOYEES[[#This Row],[Department]], $AA$50:$AA127, EMPLOYEES[[#This Row],[BỆNH VIỆN KANGNAM SÀI GÒN]])</f>
        <v>0</v>
      </c>
      <c r="V158" s="72" t="s">
        <v>33</v>
      </c>
      <c r="W158" s="72" t="s">
        <v>33</v>
      </c>
      <c r="X158" s="72" t="s">
        <v>2195</v>
      </c>
      <c r="Y158" s="72" t="s">
        <v>2495</v>
      </c>
      <c r="Z158" s="72" t="s">
        <v>588</v>
      </c>
      <c r="AA158" s="62" t="s">
        <v>640</v>
      </c>
      <c r="AD15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59" spans="1:30" x14ac:dyDescent="0.25">
      <c r="A159" s="62">
        <v>430</v>
      </c>
      <c r="B159" s="72" t="s">
        <v>1383</v>
      </c>
      <c r="C159" s="95">
        <v>4.37</v>
      </c>
      <c r="D159" s="108">
        <v>2000000</v>
      </c>
      <c r="E159" s="72" t="s">
        <v>704</v>
      </c>
      <c r="F159" s="72" t="s">
        <v>422</v>
      </c>
      <c r="G159" s="72">
        <v>1</v>
      </c>
      <c r="H159" s="72">
        <v>2</v>
      </c>
      <c r="I159" s="62">
        <v>75</v>
      </c>
      <c r="J159" s="72" t="s">
        <v>29</v>
      </c>
      <c r="K159" s="72" t="s">
        <v>94</v>
      </c>
      <c r="L159" s="72" t="s">
        <v>1880</v>
      </c>
      <c r="M159" s="109"/>
      <c r="N159" s="90"/>
      <c r="O159" s="91" t="str">
        <f>PRICES[[#This Row],[Department]]&amp;PRICES[[#This Row],[Product Name]]</f>
        <v>SpaĐiều trị mụn bằng công nghệ Nano Skin vùng ngực/1/2 lưng tinh chất Peel (Buổi 1)</v>
      </c>
      <c r="Q159" s="62"/>
      <c r="S159" s="72"/>
      <c r="U159" s="110">
        <f>COUNTIFS($V$50:$V158, EMPLOYEES[[#This Row],[Department]], $AA$50:$AA158, EMPLOYEES[[#This Row],[BỆNH VIỆN KANGNAM SÀI GÒN]])</f>
        <v>1</v>
      </c>
      <c r="V159" s="72" t="s">
        <v>33</v>
      </c>
      <c r="W159" s="72" t="s">
        <v>33</v>
      </c>
      <c r="X159" s="72" t="s">
        <v>2272</v>
      </c>
      <c r="Y159" s="72" t="s">
        <v>2628</v>
      </c>
      <c r="Z159" s="72" t="s">
        <v>2402</v>
      </c>
      <c r="AA159" s="62" t="s">
        <v>640</v>
      </c>
      <c r="AD15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0" spans="1:30" x14ac:dyDescent="0.25">
      <c r="A160" s="62">
        <v>431</v>
      </c>
      <c r="B160" s="72" t="s">
        <v>1384</v>
      </c>
      <c r="C160" s="95">
        <v>4.37</v>
      </c>
      <c r="D160" s="108">
        <v>2000000</v>
      </c>
      <c r="E160" s="72" t="s">
        <v>703</v>
      </c>
      <c r="F160" s="72" t="s">
        <v>422</v>
      </c>
      <c r="G160" s="72">
        <v>1</v>
      </c>
      <c r="H160" s="72">
        <v>2</v>
      </c>
      <c r="I160" s="62">
        <v>75</v>
      </c>
      <c r="J160" s="72" t="s">
        <v>29</v>
      </c>
      <c r="K160" s="72" t="s">
        <v>94</v>
      </c>
      <c r="L160" s="72" t="s">
        <v>1880</v>
      </c>
      <c r="M160" s="109"/>
      <c r="N160" s="90"/>
      <c r="O160" s="91" t="str">
        <f>PRICES[[#This Row],[Department]]&amp;PRICES[[#This Row],[Product Name]]</f>
        <v>SpaĐiều trị mụn bằng công nghệ Nano Skin vùng ngực/1/2 lưng (chăm sóc từ buổi 2)</v>
      </c>
      <c r="Q160" s="62"/>
      <c r="S160" s="72"/>
      <c r="U160" s="110">
        <f>COUNTIFS($V$50:$V158, EMPLOYEES[[#This Row],[Department]], $AA$50:$AA158, EMPLOYEES[[#This Row],[BỆNH VIỆN KANGNAM SÀI GÒN]])</f>
        <v>1</v>
      </c>
      <c r="V160" s="72" t="s">
        <v>33</v>
      </c>
      <c r="W160" s="72" t="s">
        <v>33</v>
      </c>
      <c r="X160" s="72" t="s">
        <v>2273</v>
      </c>
      <c r="Y160" s="72" t="s">
        <v>2448</v>
      </c>
      <c r="Z160" s="72" t="s">
        <v>591</v>
      </c>
      <c r="AA160" s="62" t="s">
        <v>640</v>
      </c>
      <c r="AC160" s="62" t="s">
        <v>640</v>
      </c>
      <c r="AD16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1" spans="1:30" x14ac:dyDescent="0.25">
      <c r="A161" s="62">
        <v>432</v>
      </c>
      <c r="B161" s="72" t="s">
        <v>95</v>
      </c>
      <c r="C161" s="95">
        <v>5.07</v>
      </c>
      <c r="D161" s="108">
        <v>4000000</v>
      </c>
      <c r="E161" s="72" t="s">
        <v>702</v>
      </c>
      <c r="F161" s="72" t="s">
        <v>422</v>
      </c>
      <c r="G161" s="72">
        <v>1</v>
      </c>
      <c r="H161" s="72">
        <v>2</v>
      </c>
      <c r="I161" s="62">
        <v>75</v>
      </c>
      <c r="J161" s="72" t="s">
        <v>29</v>
      </c>
      <c r="K161" s="72" t="s">
        <v>94</v>
      </c>
      <c r="L161" s="72" t="s">
        <v>1880</v>
      </c>
      <c r="M161" s="109"/>
      <c r="N161" s="90"/>
      <c r="O161" s="91" t="str">
        <f>PRICES[[#This Row],[Department]]&amp;PRICES[[#This Row],[Product Name]]</f>
        <v>SpaĐiều trị mụn bằng công nghệ Nano Skin vùng lưng (cả lưng) - Pell - Lần 1</v>
      </c>
      <c r="Q161" s="62"/>
      <c r="S161" s="72"/>
      <c r="U161" s="110">
        <f>COUNTIFS($V$50:$V161, EMPLOYEES[[#This Row],[Department]], $AA$50:$AA161, EMPLOYEES[[#This Row],[BỆNH VIỆN KANGNAM SÀI GÒN]])</f>
        <v>4</v>
      </c>
      <c r="V161" s="72" t="s">
        <v>33</v>
      </c>
      <c r="W161" s="72" t="s">
        <v>33</v>
      </c>
      <c r="X161" s="72" t="s">
        <v>2274</v>
      </c>
      <c r="Y161" s="72" t="s">
        <v>2492</v>
      </c>
      <c r="Z161" s="72" t="s">
        <v>589</v>
      </c>
      <c r="AA161" s="62" t="s">
        <v>640</v>
      </c>
      <c r="AC161" s="62" t="s">
        <v>640</v>
      </c>
      <c r="AD16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2" spans="1:30" x14ac:dyDescent="0.25">
      <c r="A162" s="62">
        <v>433</v>
      </c>
      <c r="B162" s="72" t="s">
        <v>93</v>
      </c>
      <c r="C162" s="95">
        <v>4.72</v>
      </c>
      <c r="D162" s="108">
        <v>3000000</v>
      </c>
      <c r="E162" s="72" t="s">
        <v>701</v>
      </c>
      <c r="F162" s="72" t="s">
        <v>422</v>
      </c>
      <c r="G162" s="72">
        <v>1</v>
      </c>
      <c r="H162" s="72">
        <v>2</v>
      </c>
      <c r="I162" s="62">
        <v>75</v>
      </c>
      <c r="J162" s="72" t="s">
        <v>29</v>
      </c>
      <c r="K162" s="72" t="s">
        <v>94</v>
      </c>
      <c r="L162" s="72" t="s">
        <v>1880</v>
      </c>
      <c r="M162" s="109"/>
      <c r="N162" s="90"/>
      <c r="O162" s="91" t="str">
        <f>PRICES[[#This Row],[Department]]&amp;PRICES[[#This Row],[Product Name]]</f>
        <v>SpaĐiều trị mụn bằng công nghệ Nano Skin vùng lưng (cả lưng) - Chăm sóc Từ lần 2</v>
      </c>
      <c r="Q162" s="62"/>
      <c r="R162" s="97"/>
      <c r="S162" s="97"/>
      <c r="U162" s="62">
        <f>COUNTIFS($V$50:$V128, EMPLOYEES[[#This Row],[Department]], $AA$50:$AA128, EMPLOYEES[[#This Row],[BỆNH VIỆN KANGNAM SÀI GÒN]])</f>
        <v>0</v>
      </c>
      <c r="V162" s="72" t="s">
        <v>33</v>
      </c>
      <c r="W162" s="72" t="s">
        <v>33</v>
      </c>
      <c r="X162" s="72" t="s">
        <v>2196</v>
      </c>
      <c r="Y162" s="72" t="s">
        <v>2493</v>
      </c>
      <c r="Z162" s="72" t="s">
        <v>590</v>
      </c>
      <c r="AA162" s="62" t="s">
        <v>640</v>
      </c>
      <c r="AC162" s="62" t="s">
        <v>640</v>
      </c>
      <c r="AD16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3" spans="1:30" x14ac:dyDescent="0.25">
      <c r="A163" s="62">
        <v>543</v>
      </c>
      <c r="B163" s="72" t="s">
        <v>2002</v>
      </c>
      <c r="C163" s="95">
        <v>2.21</v>
      </c>
      <c r="D163" s="108">
        <v>600000</v>
      </c>
      <c r="E163" s="72" t="s">
        <v>2003</v>
      </c>
      <c r="F163" s="72" t="s">
        <v>422</v>
      </c>
      <c r="G163" s="72">
        <v>1</v>
      </c>
      <c r="H163" s="72">
        <v>1</v>
      </c>
      <c r="I163" s="62">
        <v>45</v>
      </c>
      <c r="J163" s="72" t="s">
        <v>29</v>
      </c>
      <c r="K163" s="72" t="s">
        <v>94</v>
      </c>
      <c r="L163" s="72" t="s">
        <v>1880</v>
      </c>
      <c r="M163" s="109">
        <v>44544</v>
      </c>
      <c r="N163" s="90"/>
      <c r="O163" s="91" t="str">
        <f>PRICES[[#This Row],[Department]]&amp;PRICES[[#This Row],[Product Name]]</f>
        <v>SpaĐiều trị mụn Acness Standard</v>
      </c>
      <c r="Q163" s="62"/>
      <c r="R163" s="97"/>
      <c r="S163" s="97"/>
      <c r="U163" s="62">
        <f>COUNTIFS($V$50:$V129, EMPLOYEES[[#This Row],[Department]], $AA$50:$AA129, EMPLOYEES[[#This Row],[BỆNH VIỆN KANGNAM SÀI GÒN]])</f>
        <v>0</v>
      </c>
      <c r="V163" s="72" t="s">
        <v>33</v>
      </c>
      <c r="W163" s="72" t="s">
        <v>33</v>
      </c>
      <c r="X163" s="72" t="s">
        <v>2197</v>
      </c>
      <c r="Y163" s="72" t="s">
        <v>2465</v>
      </c>
      <c r="Z163" s="72" t="s">
        <v>590</v>
      </c>
      <c r="AA163" s="62" t="s">
        <v>640</v>
      </c>
      <c r="AC163" s="62" t="s">
        <v>640</v>
      </c>
      <c r="AD16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4" spans="1:30" x14ac:dyDescent="0.25">
      <c r="A164" s="62">
        <v>338</v>
      </c>
      <c r="B164" s="72" t="s">
        <v>1342</v>
      </c>
      <c r="C164" s="95">
        <v>2.94</v>
      </c>
      <c r="D164" s="108">
        <v>3000000</v>
      </c>
      <c r="E164" s="72" t="s">
        <v>705</v>
      </c>
      <c r="F164" s="72" t="s">
        <v>424</v>
      </c>
      <c r="G164" s="72">
        <v>3</v>
      </c>
      <c r="H164" s="72">
        <v>1</v>
      </c>
      <c r="I164" s="62">
        <v>40</v>
      </c>
      <c r="J164" s="72" t="s">
        <v>36</v>
      </c>
      <c r="K164" s="72" t="s">
        <v>99</v>
      </c>
      <c r="L164" s="72" t="s">
        <v>1880</v>
      </c>
      <c r="M164" s="109"/>
      <c r="N164" s="90"/>
      <c r="O164" s="91" t="str">
        <f>PRICES[[#This Row],[Department]]&amp;PRICES[[#This Row],[Product Name]]</f>
        <v>LaserĐiều trị mụn thịt/mụn cơm &lt;= 10 nốt</v>
      </c>
      <c r="Q164" s="62"/>
      <c r="R164" s="97"/>
      <c r="S164" s="97"/>
      <c r="U164" s="62">
        <f>COUNTIFS($V$50:$V130, EMPLOYEES[[#This Row],[Department]], $AA$50:$AA130, EMPLOYEES[[#This Row],[BỆNH VIỆN KANGNAM SÀI GÒN]])</f>
        <v>0</v>
      </c>
      <c r="V164" s="72" t="s">
        <v>33</v>
      </c>
      <c r="W164" s="72" t="s">
        <v>33</v>
      </c>
      <c r="X164" s="72" t="s">
        <v>2198</v>
      </c>
      <c r="Y164" s="72" t="s">
        <v>2519</v>
      </c>
      <c r="Z164" s="72" t="s">
        <v>590</v>
      </c>
      <c r="AA164" s="62" t="s">
        <v>640</v>
      </c>
      <c r="AC164" s="62" t="s">
        <v>640</v>
      </c>
      <c r="AD16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5" spans="1:30" x14ac:dyDescent="0.25">
      <c r="A165" s="62">
        <v>339</v>
      </c>
      <c r="B165" s="72" t="s">
        <v>1343</v>
      </c>
      <c r="C165" s="95">
        <v>4.71</v>
      </c>
      <c r="D165" s="108">
        <v>6000000</v>
      </c>
      <c r="E165" s="72" t="s">
        <v>706</v>
      </c>
      <c r="F165" s="72" t="s">
        <v>424</v>
      </c>
      <c r="G165" s="72">
        <v>3</v>
      </c>
      <c r="H165" s="72">
        <v>1.5</v>
      </c>
      <c r="I165" s="62">
        <v>40</v>
      </c>
      <c r="J165" s="72" t="s">
        <v>36</v>
      </c>
      <c r="K165" s="72" t="s">
        <v>99</v>
      </c>
      <c r="L165" s="72" t="s">
        <v>1880</v>
      </c>
      <c r="M165" s="109"/>
      <c r="N165" s="90"/>
      <c r="O165" s="91" t="str">
        <f>PRICES[[#This Row],[Department]]&amp;PRICES[[#This Row],[Product Name]]</f>
        <v>LaserĐiều trị mụn thịt/mụn cơm &lt;= 20 nốt</v>
      </c>
      <c r="Q165" s="62"/>
      <c r="R165" s="97"/>
      <c r="S165" s="97"/>
      <c r="U165" s="62">
        <f>COUNTIFS($V$50:$V135, EMPLOYEES[[#This Row],[Department]], $AA$50:$AA135, EMPLOYEES[[#This Row],[BỆNH VIỆN KANGNAM SÀI GÒN]])</f>
        <v>0</v>
      </c>
      <c r="V165" s="72" t="s">
        <v>33</v>
      </c>
      <c r="W165" s="72" t="s">
        <v>33</v>
      </c>
      <c r="X165" s="72" t="s">
        <v>2199</v>
      </c>
      <c r="Y165" s="72" t="s">
        <v>2455</v>
      </c>
      <c r="Z165" s="72" t="s">
        <v>590</v>
      </c>
      <c r="AA165" s="62" t="s">
        <v>640</v>
      </c>
      <c r="AC165" s="62" t="s">
        <v>640</v>
      </c>
      <c r="AD16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6" spans="1:30" x14ac:dyDescent="0.25">
      <c r="A166" s="62">
        <v>340</v>
      </c>
      <c r="B166" s="72" t="s">
        <v>1344</v>
      </c>
      <c r="C166" s="95">
        <v>6.83</v>
      </c>
      <c r="D166" s="108">
        <v>10000000</v>
      </c>
      <c r="E166" s="72" t="s">
        <v>707</v>
      </c>
      <c r="F166" s="72" t="s">
        <v>424</v>
      </c>
      <c r="G166" s="72">
        <v>3</v>
      </c>
      <c r="H166" s="72">
        <v>2</v>
      </c>
      <c r="I166" s="62">
        <v>60</v>
      </c>
      <c r="J166" s="72" t="s">
        <v>36</v>
      </c>
      <c r="K166" s="72" t="s">
        <v>99</v>
      </c>
      <c r="L166" s="72" t="s">
        <v>1880</v>
      </c>
      <c r="M166" s="109"/>
      <c r="N166" s="90"/>
      <c r="O166" s="91" t="str">
        <f>PRICES[[#This Row],[Department]]&amp;PRICES[[#This Row],[Product Name]]</f>
        <v>LaserĐiều trị mụn thịt/mụn cơm &lt;= 40 nốt</v>
      </c>
      <c r="Q166" s="62"/>
      <c r="R166" s="97"/>
      <c r="S166" s="97"/>
      <c r="U166" s="62">
        <f>COUNTIFS($V$50:$V136, EMPLOYEES[[#This Row],[Department]], $AA$50:$AA136, EMPLOYEES[[#This Row],[BỆNH VIỆN KANGNAM SÀI GÒN]])</f>
        <v>0</v>
      </c>
      <c r="V166" s="72" t="s">
        <v>33</v>
      </c>
      <c r="W166" s="72" t="s">
        <v>33</v>
      </c>
      <c r="X166" s="72" t="s">
        <v>2200</v>
      </c>
      <c r="Y166" s="72" t="s">
        <v>2513</v>
      </c>
      <c r="Z166" s="72" t="s">
        <v>590</v>
      </c>
      <c r="AA166" s="62" t="s">
        <v>640</v>
      </c>
      <c r="AC166" s="62" t="s">
        <v>640</v>
      </c>
      <c r="AD16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7" spans="1:30" x14ac:dyDescent="0.25">
      <c r="A167" s="62">
        <v>341</v>
      </c>
      <c r="B167" s="72" t="s">
        <v>1345</v>
      </c>
      <c r="C167" s="95">
        <v>9.5299999999999994</v>
      </c>
      <c r="D167" s="108">
        <v>15000000</v>
      </c>
      <c r="E167" s="72" t="s">
        <v>708</v>
      </c>
      <c r="F167" s="72" t="s">
        <v>424</v>
      </c>
      <c r="G167" s="72">
        <v>3</v>
      </c>
      <c r="H167" s="72">
        <v>2.5</v>
      </c>
      <c r="I167" s="62">
        <v>90</v>
      </c>
      <c r="J167" s="72" t="s">
        <v>36</v>
      </c>
      <c r="K167" s="72" t="s">
        <v>99</v>
      </c>
      <c r="L167" s="72" t="s">
        <v>1880</v>
      </c>
      <c r="M167" s="109"/>
      <c r="N167" s="90"/>
      <c r="O167" s="307" t="str">
        <f>PRICES[[#This Row],[Department]]&amp;PRICES[[#This Row],[Product Name]]</f>
        <v>LaserĐiều trị mụn thịt/mụn cơm &lt;= 80 nốt</v>
      </c>
      <c r="Q167" s="62"/>
      <c r="R167" s="97"/>
      <c r="S167" s="97"/>
      <c r="U167" s="62">
        <f>COUNTIFS($V$50:$V137, EMPLOYEES[[#This Row],[Department]], $AA$50:$AA137, EMPLOYEES[[#This Row],[BỆNH VIỆN KANGNAM SÀI GÒN]])</f>
        <v>0</v>
      </c>
      <c r="V167" s="72" t="s">
        <v>33</v>
      </c>
      <c r="W167" s="72" t="s">
        <v>33</v>
      </c>
      <c r="X167" s="72" t="s">
        <v>2201</v>
      </c>
      <c r="Y167" s="72" t="s">
        <v>2575</v>
      </c>
      <c r="Z167" s="72" t="s">
        <v>590</v>
      </c>
      <c r="AA167" s="62" t="s">
        <v>640</v>
      </c>
      <c r="AB167" s="62" t="s">
        <v>640</v>
      </c>
      <c r="AD16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8" spans="1:30" x14ac:dyDescent="0.25">
      <c r="A168" s="62">
        <v>342</v>
      </c>
      <c r="B168" s="72" t="s">
        <v>1346</v>
      </c>
      <c r="C168" s="95">
        <v>11.72</v>
      </c>
      <c r="D168" s="108">
        <v>20000000</v>
      </c>
      <c r="E168" s="72" t="s">
        <v>709</v>
      </c>
      <c r="F168" s="72" t="s">
        <v>424</v>
      </c>
      <c r="G168" s="72">
        <v>3</v>
      </c>
      <c r="H168" s="72">
        <v>2.5</v>
      </c>
      <c r="I168" s="62">
        <v>120</v>
      </c>
      <c r="J168" s="72" t="s">
        <v>36</v>
      </c>
      <c r="K168" s="72" t="s">
        <v>99</v>
      </c>
      <c r="L168" s="72" t="s">
        <v>1880</v>
      </c>
      <c r="M168" s="109"/>
      <c r="N168" s="90"/>
      <c r="O168" s="91" t="str">
        <f>PRICES[[#This Row],[Department]]&amp;PRICES[[#This Row],[Product Name]]</f>
        <v>LaserĐiều trị mụn thịt/mụn cơm &gt; 80 nốt</v>
      </c>
      <c r="Q168" s="62"/>
      <c r="R168" s="97"/>
      <c r="S168" s="97"/>
      <c r="U168" s="62">
        <f>COUNTIFS($V$50:$V138, EMPLOYEES[[#This Row],[Department]], $AA$50:$AA138, EMPLOYEES[[#This Row],[BỆNH VIỆN KANGNAM SÀI GÒN]])</f>
        <v>0</v>
      </c>
      <c r="V168" s="72" t="s">
        <v>33</v>
      </c>
      <c r="W168" s="72" t="s">
        <v>33</v>
      </c>
      <c r="X168" s="72" t="s">
        <v>2202</v>
      </c>
      <c r="Y168" s="72" t="s">
        <v>2576</v>
      </c>
      <c r="Z168" s="72" t="s">
        <v>590</v>
      </c>
      <c r="AA168" s="62" t="s">
        <v>640</v>
      </c>
      <c r="AD16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69" spans="1:30" x14ac:dyDescent="0.25">
      <c r="A169" s="62">
        <v>239</v>
      </c>
      <c r="B169" s="72" t="s">
        <v>325</v>
      </c>
      <c r="C169" s="95">
        <v>3.53</v>
      </c>
      <c r="D169" s="108">
        <v>2000000</v>
      </c>
      <c r="E169" s="72" t="s">
        <v>787</v>
      </c>
      <c r="F169" s="72" t="s">
        <v>422</v>
      </c>
      <c r="G169" s="72">
        <v>1</v>
      </c>
      <c r="H169" s="72">
        <v>1.5</v>
      </c>
      <c r="I169" s="62">
        <v>60</v>
      </c>
      <c r="J169" s="72" t="s">
        <v>36</v>
      </c>
      <c r="K169" s="72" t="s">
        <v>2802</v>
      </c>
      <c r="L169" s="72" t="s">
        <v>1880</v>
      </c>
      <c r="M169" s="109"/>
      <c r="N169" s="90"/>
      <c r="O169" s="91" t="str">
        <f>PRICES[[#This Row],[Department]]&amp;PRICES[[#This Row],[Product Name]]</f>
        <v>LaserĐiều trị nám bằng Laser Toning Mức 1</v>
      </c>
      <c r="Q169" s="62"/>
      <c r="R169" s="97"/>
      <c r="S169" s="97"/>
      <c r="U169" s="62">
        <f>COUNTIFS($V$50:$V139, EMPLOYEES[[#This Row],[Department]], $AA$50:$AA139, EMPLOYEES[[#This Row],[BỆNH VIỆN KANGNAM SÀI GÒN]])</f>
        <v>0</v>
      </c>
      <c r="V169" s="72" t="s">
        <v>33</v>
      </c>
      <c r="W169" s="72" t="s">
        <v>33</v>
      </c>
      <c r="X169" s="72" t="s">
        <v>2203</v>
      </c>
      <c r="Y169" s="72" t="s">
        <v>2514</v>
      </c>
      <c r="Z169" s="72" t="s">
        <v>590</v>
      </c>
      <c r="AA169" s="62" t="s">
        <v>640</v>
      </c>
      <c r="AC169" s="62" t="s">
        <v>640</v>
      </c>
      <c r="AD16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0" spans="1:30" x14ac:dyDescent="0.25">
      <c r="A170" s="62">
        <v>240</v>
      </c>
      <c r="B170" s="72" t="s">
        <v>326</v>
      </c>
      <c r="C170" s="95">
        <v>4.2300000000000004</v>
      </c>
      <c r="D170" s="108">
        <v>4000000</v>
      </c>
      <c r="E170" s="72" t="s">
        <v>788</v>
      </c>
      <c r="F170" s="72" t="s">
        <v>422</v>
      </c>
      <c r="G170" s="72">
        <v>1</v>
      </c>
      <c r="H170" s="72">
        <v>1.5</v>
      </c>
      <c r="I170" s="62">
        <v>60</v>
      </c>
      <c r="J170" s="72" t="s">
        <v>36</v>
      </c>
      <c r="K170" s="72" t="s">
        <v>2802</v>
      </c>
      <c r="L170" s="72" t="s">
        <v>1880</v>
      </c>
      <c r="M170" s="109"/>
      <c r="N170" s="90"/>
      <c r="O170" s="91" t="str">
        <f>PRICES[[#This Row],[Department]]&amp;PRICES[[#This Row],[Product Name]]</f>
        <v>LaserĐiều trị nám bằng Laser Toning Mức 2</v>
      </c>
      <c r="Q170" s="62"/>
      <c r="R170" s="97"/>
      <c r="S170" s="97"/>
      <c r="U170" s="110">
        <f>COUNTIFS($V$50:$V155, EMPLOYEES[[#This Row],[Department]], $AA$50:$AA155, EMPLOYEES[[#This Row],[BỆNH VIỆN KANGNAM SÀI GÒN]])</f>
        <v>0</v>
      </c>
      <c r="V170" s="72" t="s">
        <v>33</v>
      </c>
      <c r="W170" s="72" t="s">
        <v>33</v>
      </c>
      <c r="X170" s="72" t="s">
        <v>2204</v>
      </c>
      <c r="Y170" s="72" t="s">
        <v>2577</v>
      </c>
      <c r="Z170" s="72" t="s">
        <v>590</v>
      </c>
      <c r="AA170" s="62" t="s">
        <v>640</v>
      </c>
      <c r="AC170" s="62" t="s">
        <v>640</v>
      </c>
      <c r="AD17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1" spans="1:30" x14ac:dyDescent="0.25">
      <c r="A171" s="62">
        <v>241</v>
      </c>
      <c r="B171" s="72" t="s">
        <v>327</v>
      </c>
      <c r="C171" s="95">
        <v>4.7300000000000004</v>
      </c>
      <c r="D171" s="108">
        <v>4000000</v>
      </c>
      <c r="E171" s="72" t="s">
        <v>789</v>
      </c>
      <c r="F171" s="72" t="s">
        <v>422</v>
      </c>
      <c r="G171" s="72">
        <v>1</v>
      </c>
      <c r="H171" s="72">
        <v>2</v>
      </c>
      <c r="I171" s="62">
        <v>60</v>
      </c>
      <c r="J171" s="72" t="s">
        <v>36</v>
      </c>
      <c r="K171" s="72" t="s">
        <v>2802</v>
      </c>
      <c r="L171" s="72" t="s">
        <v>1880</v>
      </c>
      <c r="M171" s="109"/>
      <c r="N171" s="90"/>
      <c r="O171" s="91" t="str">
        <f>PRICES[[#This Row],[Department]]&amp;PRICES[[#This Row],[Product Name]]</f>
        <v>LaserĐiều trị nám bằng Picosure mức 1</v>
      </c>
      <c r="Q171" s="62"/>
      <c r="R171" s="97"/>
      <c r="S171" s="97"/>
      <c r="U171" s="110">
        <f>COUNTIFS($V$50:$V155, EMPLOYEES[[#This Row],[Department]], $AA$50:$AA155, EMPLOYEES[[#This Row],[BỆNH VIỆN KANGNAM SÀI GÒN]])</f>
        <v>0</v>
      </c>
      <c r="V171" s="72" t="s">
        <v>33</v>
      </c>
      <c r="W171" s="72" t="s">
        <v>33</v>
      </c>
      <c r="X171" s="72" t="s">
        <v>2205</v>
      </c>
      <c r="Y171" s="72" t="s">
        <v>2463</v>
      </c>
      <c r="Z171" s="72" t="s">
        <v>590</v>
      </c>
      <c r="AA171" s="62" t="s">
        <v>640</v>
      </c>
      <c r="AD17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2" spans="1:30" x14ac:dyDescent="0.25">
      <c r="A172" s="62">
        <v>242</v>
      </c>
      <c r="B172" s="72" t="s">
        <v>328</v>
      </c>
      <c r="C172" s="95">
        <v>5.43</v>
      </c>
      <c r="D172" s="108">
        <v>6000000</v>
      </c>
      <c r="E172" s="72" t="s">
        <v>790</v>
      </c>
      <c r="F172" s="72" t="s">
        <v>422</v>
      </c>
      <c r="G172" s="72">
        <v>1</v>
      </c>
      <c r="H172" s="72">
        <v>2</v>
      </c>
      <c r="I172" s="62">
        <v>60</v>
      </c>
      <c r="J172" s="72" t="s">
        <v>36</v>
      </c>
      <c r="K172" s="72" t="s">
        <v>2802</v>
      </c>
      <c r="L172" s="72" t="s">
        <v>1880</v>
      </c>
      <c r="M172" s="109"/>
      <c r="N172" s="90"/>
      <c r="O172" s="91" t="str">
        <f>PRICES[[#This Row],[Department]]&amp;PRICES[[#This Row],[Product Name]]</f>
        <v>LaserĐiều trị nám bằng Picosure Mức 2</v>
      </c>
      <c r="Q172" s="62"/>
      <c r="R172" s="97"/>
      <c r="S172" s="97"/>
      <c r="U172" s="110">
        <f>COUNTIFS($V$50:$V155, EMPLOYEES[[#This Row],[Department]], $AA$50:$AA155, EMPLOYEES[[#This Row],[BỆNH VIỆN KANGNAM SÀI GÒN]])</f>
        <v>0</v>
      </c>
      <c r="V172" s="72" t="s">
        <v>33</v>
      </c>
      <c r="W172" s="72" t="s">
        <v>33</v>
      </c>
      <c r="X172" s="72" t="s">
        <v>2206</v>
      </c>
      <c r="Y172" s="72" t="s">
        <v>2498</v>
      </c>
      <c r="Z172" s="72" t="s">
        <v>590</v>
      </c>
      <c r="AA172" s="62" t="s">
        <v>640</v>
      </c>
      <c r="AD17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3" spans="1:30" x14ac:dyDescent="0.25">
      <c r="A173" s="62">
        <v>243</v>
      </c>
      <c r="B173" s="72" t="s">
        <v>329</v>
      </c>
      <c r="C173" s="95">
        <v>6.13</v>
      </c>
      <c r="D173" s="108">
        <v>8000000</v>
      </c>
      <c r="E173" s="72" t="s">
        <v>791</v>
      </c>
      <c r="F173" s="72" t="s">
        <v>422</v>
      </c>
      <c r="G173" s="72">
        <v>1</v>
      </c>
      <c r="H173" s="72">
        <v>2</v>
      </c>
      <c r="I173" s="62">
        <v>60</v>
      </c>
      <c r="J173" s="72" t="s">
        <v>36</v>
      </c>
      <c r="K173" s="72" t="s">
        <v>2802</v>
      </c>
      <c r="L173" s="72" t="s">
        <v>1880</v>
      </c>
      <c r="M173" s="109"/>
      <c r="N173" s="90"/>
      <c r="O173" s="91" t="str">
        <f>PRICES[[#This Row],[Department]]&amp;PRICES[[#This Row],[Product Name]]</f>
        <v>LaserĐiều trị nám bằng Picosure Mức 3</v>
      </c>
      <c r="Q173" s="62"/>
      <c r="R173" s="97"/>
      <c r="S173" s="97"/>
      <c r="U173" s="110">
        <f>COUNTIFS($V$50:$V155, EMPLOYEES[[#This Row],[Department]], $AA$50:$AA155, EMPLOYEES[[#This Row],[BỆNH VIỆN KANGNAM SÀI GÒN]])</f>
        <v>0</v>
      </c>
      <c r="V173" s="72" t="s">
        <v>33</v>
      </c>
      <c r="W173" s="72" t="s">
        <v>616</v>
      </c>
      <c r="X173" s="72" t="s">
        <v>2207</v>
      </c>
      <c r="Y173" s="72" t="s">
        <v>2516</v>
      </c>
      <c r="Z173" s="72" t="s">
        <v>590</v>
      </c>
      <c r="AA173" s="62" t="s">
        <v>640</v>
      </c>
      <c r="AB173" s="62" t="s">
        <v>640</v>
      </c>
      <c r="AD17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4" spans="1:30" x14ac:dyDescent="0.25">
      <c r="A174" s="62">
        <v>244</v>
      </c>
      <c r="B174" s="72" t="s">
        <v>330</v>
      </c>
      <c r="C174" s="95">
        <v>3</v>
      </c>
      <c r="D174" s="108">
        <v>2000000</v>
      </c>
      <c r="E174" s="72" t="s">
        <v>1275</v>
      </c>
      <c r="F174" s="72" t="s">
        <v>422</v>
      </c>
      <c r="G174" s="72">
        <v>1</v>
      </c>
      <c r="H174" s="72">
        <v>1</v>
      </c>
      <c r="I174" s="62">
        <v>40</v>
      </c>
      <c r="J174" s="72" t="s">
        <v>36</v>
      </c>
      <c r="K174" s="72" t="s">
        <v>2802</v>
      </c>
      <c r="L174" s="72" t="s">
        <v>1880</v>
      </c>
      <c r="M174" s="109"/>
      <c r="N174" s="90"/>
      <c r="O174" s="91" t="str">
        <f>PRICES[[#This Row],[Department]]&amp;PRICES[[#This Row],[Product Name]]</f>
        <v>LaserĐiều trị nám mảng bằng tinh chất</v>
      </c>
      <c r="Q174" s="62"/>
      <c r="R174" s="97"/>
      <c r="S174" s="97"/>
      <c r="U174" s="110">
        <f>COUNTIFS($V$50:$V155, EMPLOYEES[[#This Row],[Department]], $AA$50:$AA155, EMPLOYEES[[#This Row],[BỆNH VIỆN KANGNAM SÀI GÒN]])</f>
        <v>0</v>
      </c>
      <c r="V174" s="72" t="s">
        <v>33</v>
      </c>
      <c r="W174" s="72" t="s">
        <v>616</v>
      </c>
      <c r="X174" s="72" t="s">
        <v>2208</v>
      </c>
      <c r="Y174" s="72" t="s">
        <v>2500</v>
      </c>
      <c r="Z174" s="72" t="s">
        <v>590</v>
      </c>
      <c r="AA174" s="62" t="s">
        <v>640</v>
      </c>
      <c r="AB174" s="62" t="s">
        <v>640</v>
      </c>
      <c r="AC174" s="62" t="s">
        <v>640</v>
      </c>
      <c r="AD17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5" spans="1:30" x14ac:dyDescent="0.25">
      <c r="A175" s="62">
        <v>406</v>
      </c>
      <c r="B175" s="72" t="s">
        <v>1372</v>
      </c>
      <c r="C175" s="95">
        <v>3.51</v>
      </c>
      <c r="D175" s="108">
        <v>4000000</v>
      </c>
      <c r="E175" s="72" t="s">
        <v>931</v>
      </c>
      <c r="F175" s="72" t="s">
        <v>422</v>
      </c>
      <c r="G175" s="72">
        <v>1</v>
      </c>
      <c r="H175" s="72">
        <v>1</v>
      </c>
      <c r="I175" s="62">
        <v>50</v>
      </c>
      <c r="J175" s="72" t="s">
        <v>36</v>
      </c>
      <c r="K175" s="72" t="s">
        <v>932</v>
      </c>
      <c r="L175" s="72" t="s">
        <v>1880</v>
      </c>
      <c r="M175" s="109"/>
      <c r="N175" s="90"/>
      <c r="O175" s="91" t="str">
        <f>PRICES[[#This Row],[Department]]&amp;PRICES[[#This Row],[Product Name]]</f>
        <v>LaserTrị rạn da mức 1 (từ 1- &gt;10cm)/vùng</v>
      </c>
      <c r="Q175" s="62"/>
      <c r="R175" s="97"/>
      <c r="S175" s="97"/>
      <c r="U175" s="110">
        <f>COUNTIFS($V$50:$V155, EMPLOYEES[[#This Row],[Department]], $AA$50:$AA155, EMPLOYEES[[#This Row],[BỆNH VIỆN KANGNAM SÀI GÒN]])</f>
        <v>0</v>
      </c>
      <c r="V175" s="72" t="s">
        <v>33</v>
      </c>
      <c r="W175" s="72" t="s">
        <v>33</v>
      </c>
      <c r="X175" s="72" t="s">
        <v>2209</v>
      </c>
      <c r="Y175" s="72" t="s">
        <v>2578</v>
      </c>
      <c r="Z175" s="72" t="s">
        <v>584</v>
      </c>
      <c r="AA175" s="62" t="s">
        <v>640</v>
      </c>
      <c r="AD17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6" spans="1:30" x14ac:dyDescent="0.25">
      <c r="A176" s="62">
        <v>407</v>
      </c>
      <c r="B176" s="72" t="s">
        <v>1373</v>
      </c>
      <c r="C176" s="95">
        <v>5.13</v>
      </c>
      <c r="D176" s="108">
        <v>8000000</v>
      </c>
      <c r="E176" s="72" t="s">
        <v>933</v>
      </c>
      <c r="F176" s="72" t="s">
        <v>422</v>
      </c>
      <c r="G176" s="72">
        <v>1</v>
      </c>
      <c r="H176" s="72">
        <v>1</v>
      </c>
      <c r="I176" s="62">
        <v>60</v>
      </c>
      <c r="J176" s="72" t="s">
        <v>36</v>
      </c>
      <c r="K176" s="72" t="s">
        <v>932</v>
      </c>
      <c r="L176" s="72" t="s">
        <v>1880</v>
      </c>
      <c r="M176" s="109"/>
      <c r="N176" s="90"/>
      <c r="O176" s="91" t="str">
        <f>PRICES[[#This Row],[Department]]&amp;PRICES[[#This Row],[Product Name]]</f>
        <v>LaserTrị rạn da mức 2 (từ 10- &gt;20cm)/vùng</v>
      </c>
      <c r="Q176" s="62"/>
      <c r="R176" s="97"/>
      <c r="S176" s="97"/>
      <c r="U176" s="110">
        <f>COUNTIFS($V$50:$V155, EMPLOYEES[[#This Row],[Department]], $AA$50:$AA155, EMPLOYEES[[#This Row],[BỆNH VIỆN KANGNAM SÀI GÒN]])</f>
        <v>0</v>
      </c>
      <c r="V176" s="72" t="s">
        <v>33</v>
      </c>
      <c r="W176" s="72" t="s">
        <v>33</v>
      </c>
      <c r="X176" s="72" t="s">
        <v>2210</v>
      </c>
      <c r="Y176" s="72" t="s">
        <v>2579</v>
      </c>
      <c r="Z176" s="72" t="s">
        <v>590</v>
      </c>
      <c r="AA176" s="62" t="s">
        <v>640</v>
      </c>
      <c r="AC176" s="62" t="s">
        <v>640</v>
      </c>
      <c r="AD17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7" spans="1:30" x14ac:dyDescent="0.25">
      <c r="A177" s="62">
        <v>408</v>
      </c>
      <c r="B177" s="72" t="s">
        <v>1374</v>
      </c>
      <c r="C177" s="95">
        <v>6.76</v>
      </c>
      <c r="D177" s="108">
        <v>12000000</v>
      </c>
      <c r="E177" s="72" t="s">
        <v>934</v>
      </c>
      <c r="F177" s="72" t="s">
        <v>422</v>
      </c>
      <c r="G177" s="72">
        <v>1</v>
      </c>
      <c r="H177" s="72">
        <v>1</v>
      </c>
      <c r="I177" s="62">
        <v>70</v>
      </c>
      <c r="J177" s="72" t="s">
        <v>36</v>
      </c>
      <c r="K177" s="72" t="s">
        <v>932</v>
      </c>
      <c r="L177" s="72" t="s">
        <v>1880</v>
      </c>
      <c r="M177" s="109"/>
      <c r="N177" s="90"/>
      <c r="O177" s="91" t="str">
        <f>PRICES[[#This Row],[Department]]&amp;PRICES[[#This Row],[Product Name]]</f>
        <v>LaserTrị rạn da mức 3 (từ &gt;20cm)/vùng</v>
      </c>
      <c r="Q177" s="62"/>
      <c r="R177" s="97"/>
      <c r="S177" s="97"/>
      <c r="U177" s="110">
        <f>COUNTIFS($V$50:$V155, EMPLOYEES[[#This Row],[Department]], $AA$50:$AA155, EMPLOYEES[[#This Row],[BỆNH VIỆN KANGNAM SÀI GÒN]])</f>
        <v>0</v>
      </c>
      <c r="V177" s="72" t="s">
        <v>33</v>
      </c>
      <c r="W177" s="72" t="s">
        <v>33</v>
      </c>
      <c r="X177" s="72" t="s">
        <v>2211</v>
      </c>
      <c r="Y177" s="72" t="s">
        <v>2506</v>
      </c>
      <c r="Z177" s="72" t="s">
        <v>590</v>
      </c>
      <c r="AA177" s="62" t="s">
        <v>640</v>
      </c>
      <c r="AC177" s="62" t="s">
        <v>640</v>
      </c>
      <c r="AD17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8" spans="1:30" x14ac:dyDescent="0.25">
      <c r="A178" s="62">
        <v>304</v>
      </c>
      <c r="B178" s="72" t="s">
        <v>335</v>
      </c>
      <c r="C178" s="95">
        <v>1.91</v>
      </c>
      <c r="D178" s="108">
        <v>1500000</v>
      </c>
      <c r="E178" s="72" t="s">
        <v>793</v>
      </c>
      <c r="F178" s="72" t="s">
        <v>422</v>
      </c>
      <c r="G178" s="72">
        <v>1</v>
      </c>
      <c r="H178" s="72">
        <v>0.5</v>
      </c>
      <c r="I178" s="62">
        <v>20</v>
      </c>
      <c r="J178" s="72" t="s">
        <v>36</v>
      </c>
      <c r="K178" s="72" t="s">
        <v>2799</v>
      </c>
      <c r="L178" s="72" t="s">
        <v>1880</v>
      </c>
      <c r="M178" s="109"/>
      <c r="N178" s="90"/>
      <c r="O178" s="91" t="str">
        <f>PRICES[[#This Row],[Department]]&amp;PRICES[[#This Row],[Product Name]]</f>
        <v>LaserĐiều trị sẹo lồi mức 1</v>
      </c>
      <c r="Q178" s="62"/>
      <c r="R178" s="97"/>
      <c r="S178" s="97"/>
      <c r="U178" s="110">
        <f>COUNTIFS($V$50:$V155, EMPLOYEES[[#This Row],[Department]], $AA$50:$AA155, EMPLOYEES[[#This Row],[BỆNH VIỆN KANGNAM SÀI GÒN]])</f>
        <v>0</v>
      </c>
      <c r="V178" s="72" t="s">
        <v>33</v>
      </c>
      <c r="W178" s="72" t="s">
        <v>33</v>
      </c>
      <c r="X178" s="72" t="s">
        <v>2467</v>
      </c>
      <c r="Y178" s="72" t="s">
        <v>2580</v>
      </c>
      <c r="Z178" s="72" t="s">
        <v>590</v>
      </c>
      <c r="AA178" s="62" t="s">
        <v>640</v>
      </c>
      <c r="AD17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79" spans="1:30" x14ac:dyDescent="0.25">
      <c r="A179" s="62">
        <v>305</v>
      </c>
      <c r="B179" s="72" t="s">
        <v>336</v>
      </c>
      <c r="C179" s="95">
        <v>2.94</v>
      </c>
      <c r="D179" s="108">
        <v>3000000</v>
      </c>
      <c r="E179" s="72" t="s">
        <v>794</v>
      </c>
      <c r="F179" s="72" t="s">
        <v>422</v>
      </c>
      <c r="G179" s="72">
        <v>1</v>
      </c>
      <c r="H179" s="72">
        <v>1</v>
      </c>
      <c r="I179" s="62">
        <v>20</v>
      </c>
      <c r="J179" s="72" t="s">
        <v>36</v>
      </c>
      <c r="K179" s="72" t="s">
        <v>2799</v>
      </c>
      <c r="L179" s="72" t="s">
        <v>1880</v>
      </c>
      <c r="M179" s="109"/>
      <c r="N179" s="90"/>
      <c r="O179" s="91" t="str">
        <f>PRICES[[#This Row],[Department]]&amp;PRICES[[#This Row],[Product Name]]</f>
        <v>LaserĐiều trị sẹo lồi mức 2</v>
      </c>
      <c r="Q179" s="62"/>
      <c r="R179" s="97"/>
      <c r="S179" s="97"/>
      <c r="U179" s="110">
        <f>COUNTIFS($V$50:$V155, EMPLOYEES[[#This Row],[Department]], $AA$50:$AA155, EMPLOYEES[[#This Row],[BỆNH VIỆN KANGNAM SÀI GÒN]])</f>
        <v>0</v>
      </c>
      <c r="V179" s="72" t="s">
        <v>33</v>
      </c>
      <c r="W179" s="72" t="s">
        <v>33</v>
      </c>
      <c r="X179" s="72" t="s">
        <v>2212</v>
      </c>
      <c r="Y179" s="72" t="s">
        <v>2581</v>
      </c>
      <c r="Z179" s="72" t="s">
        <v>565</v>
      </c>
      <c r="AA179" s="62" t="s">
        <v>640</v>
      </c>
      <c r="AD17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0" spans="1:30" x14ac:dyDescent="0.25">
      <c r="A180" s="62">
        <v>306</v>
      </c>
      <c r="B180" s="72" t="s">
        <v>337</v>
      </c>
      <c r="C180" s="95">
        <v>4.1399999999999997</v>
      </c>
      <c r="D180" s="108">
        <v>5000000</v>
      </c>
      <c r="E180" s="72" t="s">
        <v>795</v>
      </c>
      <c r="F180" s="72" t="s">
        <v>422</v>
      </c>
      <c r="G180" s="72">
        <v>1</v>
      </c>
      <c r="H180" s="72">
        <v>1.5</v>
      </c>
      <c r="I180" s="62">
        <v>20</v>
      </c>
      <c r="J180" s="72" t="s">
        <v>36</v>
      </c>
      <c r="K180" s="72" t="s">
        <v>2799</v>
      </c>
      <c r="L180" s="72" t="s">
        <v>1880</v>
      </c>
      <c r="M180" s="109"/>
      <c r="N180" s="90"/>
      <c r="O180" s="91" t="str">
        <f>PRICES[[#This Row],[Department]]&amp;PRICES[[#This Row],[Product Name]]</f>
        <v>LaserĐiều trị sẹo lồi mức 3</v>
      </c>
      <c r="Q180" s="62"/>
      <c r="R180" s="97"/>
      <c r="S180" s="97"/>
      <c r="U180" s="110">
        <f>COUNTIFS($V$50:$V180, EMPLOYEES[[#This Row],[Department]], $AA$50:$AA180, EMPLOYEES[[#This Row],[BỆNH VIỆN KANGNAM SÀI GÒN]])</f>
        <v>0</v>
      </c>
      <c r="V180" s="72" t="s">
        <v>33</v>
      </c>
      <c r="W180" s="72" t="s">
        <v>616</v>
      </c>
      <c r="X180" s="72" t="s">
        <v>2337</v>
      </c>
      <c r="Y180" s="72" t="s">
        <v>2682</v>
      </c>
      <c r="Z180" s="72" t="s">
        <v>2407</v>
      </c>
      <c r="AB180" s="62" t="s">
        <v>640</v>
      </c>
      <c r="AD18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1" spans="1:30" x14ac:dyDescent="0.25">
      <c r="A181" s="62">
        <v>307</v>
      </c>
      <c r="B181" s="72" t="s">
        <v>338</v>
      </c>
      <c r="C181" s="95">
        <v>2</v>
      </c>
      <c r="D181" s="108">
        <v>1000000</v>
      </c>
      <c r="E181" s="72" t="s">
        <v>1335</v>
      </c>
      <c r="F181" s="72" t="s">
        <v>1336</v>
      </c>
      <c r="G181" s="72">
        <v>1</v>
      </c>
      <c r="H181" s="72">
        <v>1</v>
      </c>
      <c r="I181" s="62">
        <v>40</v>
      </c>
      <c r="J181" s="72" t="s">
        <v>36</v>
      </c>
      <c r="K181" s="72" t="s">
        <v>2799</v>
      </c>
      <c r="L181" s="72" t="s">
        <v>1880</v>
      </c>
      <c r="M181" s="109"/>
      <c r="N181" s="90"/>
      <c r="O181" s="91" t="str">
        <f>PRICES[[#This Row],[Department]]&amp;PRICES[[#This Row],[Product Name]]</f>
        <v>LaserĐiều trị sẹo lõm bằng cấy da (Áp dụng cho trường hợp bị một vài vết sẹo lõm)</v>
      </c>
      <c r="Q181" s="62"/>
      <c r="R181" s="97"/>
      <c r="S181" s="97"/>
      <c r="U181" s="110">
        <f>COUNTIFS($V$50:$V179, EMPLOYEES[[#This Row],[Department]], $AA$50:$AA179, EMPLOYEES[[#This Row],[BỆNH VIỆN KANGNAM SÀI GÒN]])</f>
        <v>0</v>
      </c>
      <c r="V181" s="72" t="s">
        <v>33</v>
      </c>
      <c r="W181" s="72" t="s">
        <v>616</v>
      </c>
      <c r="X181" s="72" t="s">
        <v>2326</v>
      </c>
      <c r="Y181" s="72" t="s">
        <v>2671</v>
      </c>
      <c r="Z181" s="72" t="s">
        <v>590</v>
      </c>
      <c r="AB181" s="62" t="s">
        <v>640</v>
      </c>
      <c r="AD18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2" spans="1:30" x14ac:dyDescent="0.25">
      <c r="A182" s="62">
        <v>308</v>
      </c>
      <c r="B182" s="72" t="s">
        <v>494</v>
      </c>
      <c r="C182" s="95">
        <v>7.8</v>
      </c>
      <c r="D182" s="108">
        <v>8000000</v>
      </c>
      <c r="E182" s="72" t="s">
        <v>495</v>
      </c>
      <c r="F182" s="72" t="s">
        <v>422</v>
      </c>
      <c r="G182" s="72">
        <v>1</v>
      </c>
      <c r="H182" s="72">
        <v>0</v>
      </c>
      <c r="I182" s="62">
        <v>120</v>
      </c>
      <c r="J182" s="72" t="s">
        <v>36</v>
      </c>
      <c r="K182" s="72" t="s">
        <v>2799</v>
      </c>
      <c r="L182" s="72" t="s">
        <v>1880</v>
      </c>
      <c r="M182" s="109"/>
      <c r="N182" s="90"/>
      <c r="O182" s="91" t="str">
        <f>PRICES[[#This Row],[Department]]&amp;PRICES[[#This Row],[Product Name]]</f>
        <v>LaserĐiều trị sẹo lõm bằng Cấy da Siêu vi điểm - Hai bên má</v>
      </c>
      <c r="Q182" s="62"/>
      <c r="R182" s="97"/>
      <c r="S182" s="97"/>
      <c r="U182" s="110">
        <f>COUNTIFS($V$50:$V179, EMPLOYEES[[#This Row],[Department]], $AA$50:$AA179, EMPLOYEES[[#This Row],[BỆNH VIỆN KANGNAM SÀI GÒN]])</f>
        <v>0</v>
      </c>
      <c r="V182" s="72" t="s">
        <v>33</v>
      </c>
      <c r="W182" s="72" t="s">
        <v>616</v>
      </c>
      <c r="X182" s="72" t="s">
        <v>617</v>
      </c>
      <c r="Y182" s="72" t="s">
        <v>2672</v>
      </c>
      <c r="Z182" s="72" t="s">
        <v>590</v>
      </c>
      <c r="AB182" s="62" t="s">
        <v>640</v>
      </c>
      <c r="AD18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3" spans="1:30" x14ac:dyDescent="0.25">
      <c r="A183" s="62">
        <v>309</v>
      </c>
      <c r="B183" s="72" t="s">
        <v>339</v>
      </c>
      <c r="C183" s="95">
        <v>2.09</v>
      </c>
      <c r="D183" s="108">
        <v>2000000</v>
      </c>
      <c r="E183" s="72" t="s">
        <v>796</v>
      </c>
      <c r="F183" s="72" t="s">
        <v>422</v>
      </c>
      <c r="G183" s="72">
        <v>1</v>
      </c>
      <c r="H183" s="72">
        <v>0.5</v>
      </c>
      <c r="I183" s="62">
        <v>60</v>
      </c>
      <c r="J183" s="72" t="s">
        <v>36</v>
      </c>
      <c r="K183" s="72" t="s">
        <v>2799</v>
      </c>
      <c r="L183" s="72" t="s">
        <v>1880</v>
      </c>
      <c r="M183" s="109"/>
      <c r="N183" s="90"/>
      <c r="O183" s="91" t="str">
        <f>PRICES[[#This Row],[Department]]&amp;PRICES[[#This Row],[Product Name]]</f>
        <v>LaserTrị sẹo bằng Laser mức 1 - 1 vùng</v>
      </c>
      <c r="Q183" s="62"/>
      <c r="R183" s="97"/>
      <c r="S183" s="97"/>
      <c r="U183" s="110">
        <f>COUNTIFS($V$50:$V179, EMPLOYEES[[#This Row],[Department]], $AA$50:$AA179, EMPLOYEES[[#This Row],[BỆNH VIỆN KANGNAM SÀI GÒN]])</f>
        <v>0</v>
      </c>
      <c r="V183" s="72" t="s">
        <v>33</v>
      </c>
      <c r="W183" s="72" t="s">
        <v>616</v>
      </c>
      <c r="X183" s="72" t="s">
        <v>2327</v>
      </c>
      <c r="Y183" s="72" t="s">
        <v>2673</v>
      </c>
      <c r="Z183" s="72" t="s">
        <v>590</v>
      </c>
      <c r="AB183" s="62" t="s">
        <v>640</v>
      </c>
      <c r="AD18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4" spans="1:30" x14ac:dyDescent="0.25">
      <c r="A184" s="62">
        <v>310</v>
      </c>
      <c r="B184" s="72" t="s">
        <v>340</v>
      </c>
      <c r="C184" s="95">
        <v>3.29</v>
      </c>
      <c r="D184" s="108">
        <v>4000000</v>
      </c>
      <c r="E184" s="72" t="s">
        <v>797</v>
      </c>
      <c r="F184" s="72" t="s">
        <v>422</v>
      </c>
      <c r="G184" s="72">
        <v>1</v>
      </c>
      <c r="H184" s="72">
        <v>1</v>
      </c>
      <c r="I184" s="62">
        <v>60</v>
      </c>
      <c r="J184" s="72" t="s">
        <v>36</v>
      </c>
      <c r="K184" s="72" t="s">
        <v>2799</v>
      </c>
      <c r="L184" s="72" t="s">
        <v>1880</v>
      </c>
      <c r="M184" s="109"/>
      <c r="N184" s="90"/>
      <c r="O184" s="91" t="str">
        <f>PRICES[[#This Row],[Department]]&amp;PRICES[[#This Row],[Product Name]]</f>
        <v>LaserTrị sẹo bằng Laser mức 2 - 1 vùng</v>
      </c>
      <c r="Q184" s="62"/>
      <c r="R184" s="97"/>
      <c r="S184" s="97"/>
      <c r="U184" s="110">
        <f>COUNTIFS($V$50:$V179, EMPLOYEES[[#This Row],[Department]], $AA$50:$AA179, EMPLOYEES[[#This Row],[BỆNH VIỆN KANGNAM SÀI GÒN]])</f>
        <v>0</v>
      </c>
      <c r="V184" s="72" t="s">
        <v>33</v>
      </c>
      <c r="W184" s="72" t="s">
        <v>616</v>
      </c>
      <c r="X184" s="72" t="s">
        <v>2328</v>
      </c>
      <c r="Y184" s="72" t="s">
        <v>2674</v>
      </c>
      <c r="Z184" s="72" t="s">
        <v>590</v>
      </c>
      <c r="AB184" s="62" t="s">
        <v>640</v>
      </c>
      <c r="AD18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5" spans="1:30" x14ac:dyDescent="0.25">
      <c r="A185" s="62">
        <v>311</v>
      </c>
      <c r="B185" s="72" t="s">
        <v>341</v>
      </c>
      <c r="C185" s="95">
        <v>4.49</v>
      </c>
      <c r="D185" s="108">
        <v>6000000</v>
      </c>
      <c r="E185" s="72" t="s">
        <v>798</v>
      </c>
      <c r="F185" s="72" t="s">
        <v>422</v>
      </c>
      <c r="G185" s="72">
        <v>1</v>
      </c>
      <c r="H185" s="72">
        <v>1.5</v>
      </c>
      <c r="I185" s="62">
        <v>60</v>
      </c>
      <c r="J185" s="72" t="s">
        <v>36</v>
      </c>
      <c r="K185" s="72" t="s">
        <v>2799</v>
      </c>
      <c r="L185" s="72" t="s">
        <v>1880</v>
      </c>
      <c r="M185" s="109"/>
      <c r="N185" s="90"/>
      <c r="O185" s="91" t="str">
        <f>PRICES[[#This Row],[Department]]&amp;PRICES[[#This Row],[Product Name]]</f>
        <v>LaserTrị sẹo bằng Laser mức 3 - 1 vùng</v>
      </c>
      <c r="Q185" s="62"/>
      <c r="R185" s="97"/>
      <c r="S185" s="97"/>
      <c r="U185" s="110">
        <f>COUNTIFS($V$50:$V179, EMPLOYEES[[#This Row],[Department]], $AA$50:$AA179, EMPLOYEES[[#This Row],[BỆNH VIỆN KANGNAM SÀI GÒN]])</f>
        <v>0</v>
      </c>
      <c r="V185" s="72" t="s">
        <v>33</v>
      </c>
      <c r="W185" s="72" t="s">
        <v>616</v>
      </c>
      <c r="X185" s="72" t="s">
        <v>2329</v>
      </c>
      <c r="Y185" s="72" t="s">
        <v>2496</v>
      </c>
      <c r="Z185" s="72" t="s">
        <v>590</v>
      </c>
      <c r="AB185" s="62" t="s">
        <v>640</v>
      </c>
      <c r="AD18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6" spans="1:30" x14ac:dyDescent="0.25">
      <c r="A186" s="62">
        <v>312</v>
      </c>
      <c r="B186" s="72" t="s">
        <v>342</v>
      </c>
      <c r="C186" s="95">
        <v>8.0299999999999994</v>
      </c>
      <c r="D186" s="108">
        <v>12000000</v>
      </c>
      <c r="E186" s="72" t="s">
        <v>799</v>
      </c>
      <c r="F186" s="72" t="s">
        <v>422</v>
      </c>
      <c r="G186" s="72">
        <v>1</v>
      </c>
      <c r="H186" s="72">
        <v>2.5</v>
      </c>
      <c r="I186" s="62">
        <v>60</v>
      </c>
      <c r="J186" s="72" t="s">
        <v>36</v>
      </c>
      <c r="K186" s="72" t="s">
        <v>2799</v>
      </c>
      <c r="L186" s="72" t="s">
        <v>1880</v>
      </c>
      <c r="M186" s="109"/>
      <c r="N186" s="90"/>
      <c r="O186" s="91" t="str">
        <f>PRICES[[#This Row],[Department]]&amp;PRICES[[#This Row],[Product Name]]</f>
        <v>LaserTrị sẹo lõm bằng Laser Picosure</v>
      </c>
      <c r="Q186" s="62"/>
      <c r="R186" s="97"/>
      <c r="S186" s="97"/>
      <c r="U186" s="110">
        <f>COUNTIFS($V$50:$V179, EMPLOYEES[[#This Row],[Department]], $AA$50:$AA179, EMPLOYEES[[#This Row],[BỆNH VIỆN KANGNAM SÀI GÒN]])</f>
        <v>0</v>
      </c>
      <c r="V186" s="72" t="s">
        <v>33</v>
      </c>
      <c r="W186" s="72" t="s">
        <v>616</v>
      </c>
      <c r="X186" s="72" t="s">
        <v>2330</v>
      </c>
      <c r="Y186" s="72" t="s">
        <v>2675</v>
      </c>
      <c r="Z186" s="72" t="s">
        <v>590</v>
      </c>
      <c r="AB186" s="62" t="s">
        <v>640</v>
      </c>
      <c r="AD18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7" spans="1:30" x14ac:dyDescent="0.25">
      <c r="A187" s="62">
        <v>313</v>
      </c>
      <c r="B187" s="72" t="s">
        <v>478</v>
      </c>
      <c r="C187" s="95">
        <v>9.83</v>
      </c>
      <c r="D187" s="108">
        <v>10000000</v>
      </c>
      <c r="E187" s="72" t="s">
        <v>493</v>
      </c>
      <c r="F187" s="72" t="s">
        <v>422</v>
      </c>
      <c r="G187" s="72">
        <v>1</v>
      </c>
      <c r="H187" s="72">
        <v>3</v>
      </c>
      <c r="I187" s="62">
        <v>150</v>
      </c>
      <c r="J187" s="72" t="s">
        <v>36</v>
      </c>
      <c r="K187" s="72" t="s">
        <v>2799</v>
      </c>
      <c r="L187" s="72" t="s">
        <v>1880</v>
      </c>
      <c r="M187" s="109"/>
      <c r="N187" s="90"/>
      <c r="O187" s="91" t="str">
        <f>PRICES[[#This Row],[Department]]&amp;PRICES[[#This Row],[Product Name]]</f>
        <v>LaserĐiều trị sẹo lõm bằng Cấy da Siêu vi điểm - Cả mặt</v>
      </c>
      <c r="Q187" s="62"/>
      <c r="R187" s="97"/>
      <c r="S187" s="97"/>
      <c r="U187" s="110">
        <f>COUNTIFS($V$50:$V179, EMPLOYEES[[#This Row],[Department]], $AA$50:$AA179, EMPLOYEES[[#This Row],[BỆNH VIỆN KANGNAM SÀI GÒN]])</f>
        <v>22</v>
      </c>
      <c r="V187" s="72" t="s">
        <v>33</v>
      </c>
      <c r="W187" s="72" t="s">
        <v>616</v>
      </c>
      <c r="X187" s="72" t="s">
        <v>2331</v>
      </c>
      <c r="Y187" s="72" t="s">
        <v>2676</v>
      </c>
      <c r="Z187" s="72" t="s">
        <v>590</v>
      </c>
      <c r="AA187" s="62" t="s">
        <v>640</v>
      </c>
      <c r="AB187" s="62" t="s">
        <v>640</v>
      </c>
      <c r="AC187" s="62" t="s">
        <v>640</v>
      </c>
      <c r="AD18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8" spans="1:30" x14ac:dyDescent="0.25">
      <c r="A188" s="62">
        <v>314</v>
      </c>
      <c r="B188" s="72" t="s">
        <v>344</v>
      </c>
      <c r="C188" s="95">
        <v>7.8</v>
      </c>
      <c r="D188" s="108">
        <v>8000000</v>
      </c>
      <c r="E188" s="72" t="s">
        <v>1337</v>
      </c>
      <c r="F188" s="72" t="s">
        <v>422</v>
      </c>
      <c r="G188" s="72">
        <v>1</v>
      </c>
      <c r="H188" s="72">
        <v>3</v>
      </c>
      <c r="I188" s="62">
        <v>120</v>
      </c>
      <c r="J188" s="72" t="s">
        <v>36</v>
      </c>
      <c r="K188" s="72" t="s">
        <v>2799</v>
      </c>
      <c r="L188" s="72" t="s">
        <v>1880</v>
      </c>
      <c r="M188" s="109"/>
      <c r="N188" s="90"/>
      <c r="O188" s="91" t="str">
        <f>PRICES[[#This Row],[Department]]&amp;PRICES[[#This Row],[Product Name]]</f>
        <v>LaserTrị sẹo lõm bằng Scar Nano - Hai bên má</v>
      </c>
      <c r="Q188" s="62"/>
      <c r="R188" s="97"/>
      <c r="S188" s="97"/>
      <c r="U188" s="110">
        <f>COUNTIFS($V$50:$V179, EMPLOYEES[[#This Row],[Department]], $AA$50:$AA179, EMPLOYEES[[#This Row],[BỆNH VIỆN KANGNAM SÀI GÒN]])</f>
        <v>0</v>
      </c>
      <c r="V188" s="72" t="s">
        <v>33</v>
      </c>
      <c r="W188" s="72" t="s">
        <v>616</v>
      </c>
      <c r="X188" s="72" t="s">
        <v>2332</v>
      </c>
      <c r="Y188" s="72" t="s">
        <v>2677</v>
      </c>
      <c r="Z188" s="72" t="s">
        <v>590</v>
      </c>
      <c r="AB188" s="62" t="s">
        <v>640</v>
      </c>
      <c r="AD18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89" spans="1:30" x14ac:dyDescent="0.25">
      <c r="A189" s="62">
        <v>315</v>
      </c>
      <c r="B189" s="72" t="s">
        <v>343</v>
      </c>
      <c r="C189" s="95">
        <v>9.83</v>
      </c>
      <c r="D189" s="108">
        <v>10000000</v>
      </c>
      <c r="E189" s="72" t="s">
        <v>1338</v>
      </c>
      <c r="F189" s="72" t="s">
        <v>422</v>
      </c>
      <c r="G189" s="72">
        <v>1</v>
      </c>
      <c r="H189" s="72">
        <v>3</v>
      </c>
      <c r="I189" s="62">
        <v>120</v>
      </c>
      <c r="J189" s="72" t="s">
        <v>36</v>
      </c>
      <c r="K189" s="72" t="s">
        <v>2799</v>
      </c>
      <c r="L189" s="72" t="s">
        <v>1880</v>
      </c>
      <c r="M189" s="109"/>
      <c r="N189" s="90"/>
      <c r="O189" s="91" t="str">
        <f>PRICES[[#This Row],[Department]]&amp;PRICES[[#This Row],[Product Name]]</f>
        <v>LaserTrị sẹo lõm bằng Scar Nano - Cả mặt</v>
      </c>
      <c r="Q189" s="62"/>
      <c r="R189" s="97"/>
      <c r="S189" s="97"/>
      <c r="U189" s="110">
        <f>COUNTIFS($V$50:$V179, EMPLOYEES[[#This Row],[Department]], $AA$50:$AA179, EMPLOYEES[[#This Row],[BỆNH VIỆN KANGNAM SÀI GÒN]])</f>
        <v>0</v>
      </c>
      <c r="V189" s="72" t="s">
        <v>33</v>
      </c>
      <c r="W189" s="72" t="s">
        <v>616</v>
      </c>
      <c r="X189" s="72" t="s">
        <v>2333</v>
      </c>
      <c r="Y189" s="72" t="s">
        <v>2678</v>
      </c>
      <c r="Z189" s="72" t="s">
        <v>590</v>
      </c>
      <c r="AB189" s="62" t="s">
        <v>640</v>
      </c>
      <c r="AD18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0" spans="1:30" x14ac:dyDescent="0.25">
      <c r="A190" s="62">
        <v>316</v>
      </c>
      <c r="B190" s="72" t="s">
        <v>1339</v>
      </c>
      <c r="C190" s="95">
        <v>3.88</v>
      </c>
      <c r="D190" s="108">
        <v>3000000</v>
      </c>
      <c r="E190" s="72" t="s">
        <v>714</v>
      </c>
      <c r="F190" s="72" t="s">
        <v>422</v>
      </c>
      <c r="G190" s="72">
        <v>1</v>
      </c>
      <c r="H190" s="72">
        <v>1.5</v>
      </c>
      <c r="I190" s="62">
        <v>60</v>
      </c>
      <c r="J190" s="72" t="s">
        <v>36</v>
      </c>
      <c r="K190" s="72" t="s">
        <v>2799</v>
      </c>
      <c r="L190" s="72" t="s">
        <v>1880</v>
      </c>
      <c r="M190" s="109">
        <v>44652</v>
      </c>
      <c r="N190" s="90"/>
      <c r="O190" s="91" t="str">
        <f>PRICES[[#This Row],[Department]]&amp;PRICES[[#This Row],[Product Name]]</f>
        <v>LaserĐiều trị thâm nách/mặt bằng Laser</v>
      </c>
      <c r="Q190" s="62"/>
      <c r="R190" s="97"/>
      <c r="S190" s="97"/>
      <c r="U190" s="110">
        <f>COUNTIFS($V$50:$V179, EMPLOYEES[[#This Row],[Department]], $AA$50:$AA179, EMPLOYEES[[#This Row],[BỆNH VIỆN KANGNAM SÀI GÒN]])</f>
        <v>22</v>
      </c>
      <c r="V190" s="72" t="s">
        <v>33</v>
      </c>
      <c r="W190" s="72" t="s">
        <v>616</v>
      </c>
      <c r="X190" s="72" t="s">
        <v>2334</v>
      </c>
      <c r="Y190" s="72" t="s">
        <v>2679</v>
      </c>
      <c r="Z190" s="72" t="s">
        <v>590</v>
      </c>
      <c r="AA190" s="62" t="s">
        <v>640</v>
      </c>
      <c r="AB190" s="62" t="s">
        <v>640</v>
      </c>
      <c r="AC190" s="62" t="s">
        <v>640</v>
      </c>
      <c r="AD19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1" spans="1:30" x14ac:dyDescent="0.25">
      <c r="A191" s="62">
        <v>317</v>
      </c>
      <c r="B191" s="72" t="s">
        <v>1340</v>
      </c>
      <c r="C191" s="95">
        <v>5.08</v>
      </c>
      <c r="D191" s="108">
        <v>5000000</v>
      </c>
      <c r="E191" s="72" t="s">
        <v>713</v>
      </c>
      <c r="F191" s="72" t="s">
        <v>422</v>
      </c>
      <c r="G191" s="72">
        <v>1</v>
      </c>
      <c r="H191" s="72">
        <v>2</v>
      </c>
      <c r="I191" s="62">
        <v>60</v>
      </c>
      <c r="J191" s="72" t="s">
        <v>36</v>
      </c>
      <c r="K191" s="72" t="s">
        <v>2799</v>
      </c>
      <c r="L191" s="72" t="s">
        <v>1880</v>
      </c>
      <c r="M191" s="109">
        <v>44652</v>
      </c>
      <c r="N191" s="90"/>
      <c r="O191" s="91" t="str">
        <f>PRICES[[#This Row],[Department]]&amp;PRICES[[#This Row],[Product Name]]</f>
        <v>LaserĐiều trị thâm bẹn/mông</v>
      </c>
      <c r="Q191" s="62"/>
      <c r="R191" s="97"/>
      <c r="S191" s="97"/>
      <c r="U191" s="110">
        <f>COUNTIFS($V$50:$V179, EMPLOYEES[[#This Row],[Department]], $AA$50:$AA179, EMPLOYEES[[#This Row],[BỆNH VIỆN KANGNAM SÀI GÒN]])</f>
        <v>0</v>
      </c>
      <c r="V191" s="72" t="s">
        <v>33</v>
      </c>
      <c r="W191" s="72" t="s">
        <v>616</v>
      </c>
      <c r="X191" s="72" t="s">
        <v>2335</v>
      </c>
      <c r="Y191" s="72" t="s">
        <v>2680</v>
      </c>
      <c r="Z191" s="72" t="s">
        <v>590</v>
      </c>
      <c r="AB191" s="62" t="s">
        <v>640</v>
      </c>
      <c r="AD19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2" spans="1:30" x14ac:dyDescent="0.25">
      <c r="A192" s="62">
        <v>318</v>
      </c>
      <c r="B192" s="72" t="s">
        <v>100</v>
      </c>
      <c r="C192" s="95">
        <v>4.03</v>
      </c>
      <c r="D192" s="108">
        <v>2000000</v>
      </c>
      <c r="E192" s="72" t="s">
        <v>715</v>
      </c>
      <c r="F192" s="72" t="s">
        <v>422</v>
      </c>
      <c r="G192" s="72">
        <v>1</v>
      </c>
      <c r="H192" s="72">
        <v>2</v>
      </c>
      <c r="I192" s="62">
        <v>60</v>
      </c>
      <c r="J192" s="72" t="s">
        <v>36</v>
      </c>
      <c r="K192" s="72" t="s">
        <v>2799</v>
      </c>
      <c r="L192" s="72" t="s">
        <v>1880</v>
      </c>
      <c r="M192" s="109">
        <v>44652</v>
      </c>
      <c r="N192" s="90"/>
      <c r="O192" s="91" t="str">
        <f>PRICES[[#This Row],[Department]]&amp;PRICES[[#This Row],[Product Name]]</f>
        <v>LaserTinh chất Peeling mức 1</v>
      </c>
      <c r="Q192" s="62"/>
      <c r="R192" s="97"/>
      <c r="S192" s="97"/>
      <c r="U192" s="110">
        <f>COUNTIFS($V$50:$V179, EMPLOYEES[[#This Row],[Department]], $AA$50:$AA179, EMPLOYEES[[#This Row],[BỆNH VIỆN KANGNAM SÀI GÒN]])</f>
        <v>0</v>
      </c>
      <c r="V192" s="72" t="s">
        <v>33</v>
      </c>
      <c r="W192" s="72" t="s">
        <v>616</v>
      </c>
      <c r="X192" s="72" t="s">
        <v>2153</v>
      </c>
      <c r="Y192" s="72" t="s">
        <v>2488</v>
      </c>
      <c r="Z192" s="72" t="s">
        <v>590</v>
      </c>
      <c r="AB192" s="62" t="s">
        <v>640</v>
      </c>
      <c r="AD19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3" spans="1:30" x14ac:dyDescent="0.25">
      <c r="A193" s="62">
        <v>319</v>
      </c>
      <c r="B193" s="72" t="s">
        <v>101</v>
      </c>
      <c r="C193" s="95">
        <v>4.7300000000000004</v>
      </c>
      <c r="D193" s="108">
        <v>4000000</v>
      </c>
      <c r="E193" s="72" t="s">
        <v>716</v>
      </c>
      <c r="F193" s="72" t="s">
        <v>422</v>
      </c>
      <c r="G193" s="72">
        <v>1</v>
      </c>
      <c r="H193" s="72">
        <v>2</v>
      </c>
      <c r="I193" s="62">
        <v>60</v>
      </c>
      <c r="J193" s="72" t="s">
        <v>36</v>
      </c>
      <c r="K193" s="72" t="s">
        <v>2799</v>
      </c>
      <c r="L193" s="72" t="s">
        <v>1880</v>
      </c>
      <c r="M193" s="109">
        <v>44652</v>
      </c>
      <c r="N193" s="90"/>
      <c r="O193" s="91" t="str">
        <f>PRICES[[#This Row],[Department]]&amp;PRICES[[#This Row],[Product Name]]</f>
        <v>LaserTinh chất Peeling mức 2</v>
      </c>
      <c r="Q193" s="62"/>
      <c r="R193" s="97"/>
      <c r="S193" s="97"/>
      <c r="U193" s="110">
        <f>COUNTIFS($V$50:$V179, EMPLOYEES[[#This Row],[Department]], $AA$50:$AA179, EMPLOYEES[[#This Row],[BỆNH VIỆN KANGNAM SÀI GÒN]])</f>
        <v>0</v>
      </c>
      <c r="V193" s="72" t="s">
        <v>33</v>
      </c>
      <c r="W193" s="72" t="s">
        <v>616</v>
      </c>
      <c r="X193" s="72" t="s">
        <v>2336</v>
      </c>
      <c r="Y193" s="72" t="s">
        <v>2681</v>
      </c>
      <c r="Z193" s="72" t="s">
        <v>590</v>
      </c>
      <c r="AB193" s="62" t="s">
        <v>640</v>
      </c>
      <c r="AD19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4" spans="1:30" x14ac:dyDescent="0.25">
      <c r="A194" s="62">
        <v>320</v>
      </c>
      <c r="B194" s="72" t="s">
        <v>102</v>
      </c>
      <c r="C194" s="95">
        <v>5.43</v>
      </c>
      <c r="D194" s="108">
        <v>6000000</v>
      </c>
      <c r="E194" s="72" t="s">
        <v>717</v>
      </c>
      <c r="F194" s="72" t="s">
        <v>422</v>
      </c>
      <c r="G194" s="72">
        <v>1</v>
      </c>
      <c r="H194" s="72">
        <v>2</v>
      </c>
      <c r="I194" s="62">
        <v>60</v>
      </c>
      <c r="J194" s="72" t="s">
        <v>36</v>
      </c>
      <c r="K194" s="72" t="s">
        <v>2799</v>
      </c>
      <c r="L194" s="72" t="s">
        <v>1880</v>
      </c>
      <c r="M194" s="109">
        <v>44652</v>
      </c>
      <c r="N194" s="90"/>
      <c r="O194" s="91" t="str">
        <f>PRICES[[#This Row],[Department]]&amp;PRICES[[#This Row],[Product Name]]</f>
        <v>LaserTinh chất Peeling mức 3</v>
      </c>
      <c r="Q194" s="62"/>
      <c r="R194" s="97"/>
      <c r="S194" s="97"/>
      <c r="U194" s="110">
        <f>COUNTIFS($V$50:$V179, EMPLOYEES[[#This Row],[Department]], $AA$50:$AA179, EMPLOYEES[[#This Row],[BỆNH VIỆN KANGNAM SÀI GÒN]])</f>
        <v>0</v>
      </c>
      <c r="V194" s="72" t="s">
        <v>33</v>
      </c>
      <c r="W194" s="72" t="s">
        <v>616</v>
      </c>
      <c r="X194" s="72" t="s">
        <v>2338</v>
      </c>
      <c r="Y194" s="72" t="s">
        <v>2767</v>
      </c>
      <c r="Z194" s="72" t="s">
        <v>590</v>
      </c>
      <c r="AB194" s="62" t="s">
        <v>640</v>
      </c>
      <c r="AD19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5" spans="1:30" x14ac:dyDescent="0.25">
      <c r="A195" s="62">
        <v>321</v>
      </c>
      <c r="B195" s="72" t="s">
        <v>103</v>
      </c>
      <c r="C195" s="95">
        <v>6.13</v>
      </c>
      <c r="D195" s="108">
        <v>8000000</v>
      </c>
      <c r="E195" s="72" t="s">
        <v>718</v>
      </c>
      <c r="F195" s="72" t="s">
        <v>422</v>
      </c>
      <c r="G195" s="72">
        <v>1</v>
      </c>
      <c r="H195" s="72">
        <v>2</v>
      </c>
      <c r="I195" s="62">
        <v>60</v>
      </c>
      <c r="J195" s="72" t="s">
        <v>36</v>
      </c>
      <c r="K195" s="72" t="s">
        <v>2799</v>
      </c>
      <c r="L195" s="72" t="s">
        <v>1880</v>
      </c>
      <c r="M195" s="109">
        <v>44652</v>
      </c>
      <c r="N195" s="90"/>
      <c r="O195" s="91" t="str">
        <f>PRICES[[#This Row],[Department]]&amp;PRICES[[#This Row],[Product Name]]</f>
        <v>LaserTinh chất Peeling mức 4</v>
      </c>
      <c r="Q195" s="62"/>
      <c r="R195" s="97"/>
      <c r="S195" s="97"/>
      <c r="U195" s="110">
        <f>COUNTIFS($V$50:$V179, EMPLOYEES[[#This Row],[Department]], $AA$50:$AA179, EMPLOYEES[[#This Row],[BỆNH VIỆN KANGNAM SÀI GÒN]])</f>
        <v>0</v>
      </c>
      <c r="V195" s="72" t="s">
        <v>33</v>
      </c>
      <c r="W195" s="72" t="s">
        <v>616</v>
      </c>
      <c r="X195" s="72" t="s">
        <v>2339</v>
      </c>
      <c r="Y195" s="72" t="s">
        <v>2508</v>
      </c>
      <c r="Z195" s="72" t="s">
        <v>590</v>
      </c>
      <c r="AB195" s="62" t="s">
        <v>640</v>
      </c>
      <c r="AD19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6" spans="1:30" x14ac:dyDescent="0.25">
      <c r="A196" s="62">
        <v>354</v>
      </c>
      <c r="B196" s="72" t="s">
        <v>1348</v>
      </c>
      <c r="C196" s="95">
        <v>3.05</v>
      </c>
      <c r="D196" s="108">
        <v>3000000</v>
      </c>
      <c r="E196" s="72" t="s">
        <v>710</v>
      </c>
      <c r="F196" s="72" t="s">
        <v>422</v>
      </c>
      <c r="G196" s="72">
        <v>1</v>
      </c>
      <c r="H196" s="72">
        <v>1</v>
      </c>
      <c r="I196" s="62">
        <v>45</v>
      </c>
      <c r="J196" s="72" t="s">
        <v>36</v>
      </c>
      <c r="K196" s="72" t="s">
        <v>2799</v>
      </c>
      <c r="L196" s="72" t="s">
        <v>1880</v>
      </c>
      <c r="M196" s="109">
        <v>44652</v>
      </c>
      <c r="N196" s="90"/>
      <c r="O196" s="91" t="str">
        <f>PRICES[[#This Row],[Department]]&amp;PRICES[[#This Row],[Product Name]]</f>
        <v>LaserĐiều trị sẹo nhựa đường - Mức 1</v>
      </c>
      <c r="Q196" s="62"/>
      <c r="R196" s="97"/>
      <c r="S196" s="97"/>
      <c r="U196" s="110">
        <f>COUNTIFS($V$50:$V179, EMPLOYEES[[#This Row],[Department]], $AA$50:$AA179, EMPLOYEES[[#This Row],[BỆNH VIỆN KANGNAM SÀI GÒN]])</f>
        <v>0</v>
      </c>
      <c r="V196" s="72" t="s">
        <v>33</v>
      </c>
      <c r="W196" s="72" t="s">
        <v>616</v>
      </c>
      <c r="X196" s="72" t="s">
        <v>2340</v>
      </c>
      <c r="Y196" s="72" t="s">
        <v>2683</v>
      </c>
      <c r="Z196" s="72" t="s">
        <v>590</v>
      </c>
      <c r="AB196" s="62" t="s">
        <v>640</v>
      </c>
      <c r="AD19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7" spans="1:30" x14ac:dyDescent="0.25">
      <c r="A197" s="62">
        <v>355</v>
      </c>
      <c r="B197" s="72" t="s">
        <v>1349</v>
      </c>
      <c r="C197" s="95">
        <v>3.51</v>
      </c>
      <c r="D197" s="108">
        <v>4000000</v>
      </c>
      <c r="E197" s="72" t="s">
        <v>711</v>
      </c>
      <c r="F197" s="72" t="s">
        <v>422</v>
      </c>
      <c r="G197" s="72">
        <v>1</v>
      </c>
      <c r="H197" s="72">
        <v>1</v>
      </c>
      <c r="I197" s="62">
        <v>50</v>
      </c>
      <c r="J197" s="72" t="s">
        <v>36</v>
      </c>
      <c r="K197" s="72" t="s">
        <v>2799</v>
      </c>
      <c r="L197" s="72" t="s">
        <v>1880</v>
      </c>
      <c r="M197" s="109">
        <v>44652</v>
      </c>
      <c r="N197" s="90"/>
      <c r="O197" s="91" t="str">
        <f>PRICES[[#This Row],[Department]]&amp;PRICES[[#This Row],[Product Name]]</f>
        <v>LaserĐiều trị sẹo nhựa đường - Mức 2</v>
      </c>
      <c r="Q197" s="62"/>
      <c r="R197" s="97"/>
      <c r="S197" s="97"/>
      <c r="U197" s="110">
        <f>COUNTIFS($V$50:$V179, EMPLOYEES[[#This Row],[Department]], $AA$50:$AA179, EMPLOYEES[[#This Row],[BỆNH VIỆN KANGNAM SÀI GÒN]])</f>
        <v>22</v>
      </c>
      <c r="V197" s="72" t="s">
        <v>33</v>
      </c>
      <c r="W197" s="72" t="s">
        <v>616</v>
      </c>
      <c r="X197" s="72" t="s">
        <v>2341</v>
      </c>
      <c r="Y197" s="72" t="s">
        <v>2684</v>
      </c>
      <c r="Z197" s="72" t="s">
        <v>590</v>
      </c>
      <c r="AA197" s="62" t="s">
        <v>640</v>
      </c>
      <c r="AB197" s="62" t="s">
        <v>640</v>
      </c>
      <c r="AD19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8" spans="1:30" x14ac:dyDescent="0.25">
      <c r="A198" s="62">
        <v>356</v>
      </c>
      <c r="B198" s="72" t="s">
        <v>1350</v>
      </c>
      <c r="C198" s="95">
        <v>4.43</v>
      </c>
      <c r="D198" s="108">
        <v>6000000</v>
      </c>
      <c r="E198" s="72" t="s">
        <v>712</v>
      </c>
      <c r="F198" s="72" t="s">
        <v>422</v>
      </c>
      <c r="G198" s="72">
        <v>1</v>
      </c>
      <c r="H198" s="72">
        <v>1</v>
      </c>
      <c r="I198" s="62">
        <v>60</v>
      </c>
      <c r="J198" s="72" t="s">
        <v>36</v>
      </c>
      <c r="K198" s="72" t="s">
        <v>2799</v>
      </c>
      <c r="L198" s="72" t="s">
        <v>1880</v>
      </c>
      <c r="M198" s="109">
        <v>44652</v>
      </c>
      <c r="N198" s="90"/>
      <c r="O198" s="91" t="str">
        <f>PRICES[[#This Row],[Department]]&amp;PRICES[[#This Row],[Product Name]]</f>
        <v>LaserĐiều trị sẹo nhựa đường - Mức 3</v>
      </c>
      <c r="Q198" s="62"/>
      <c r="R198" s="97"/>
      <c r="S198" s="97"/>
      <c r="U198" s="110">
        <f>COUNTIFS($V$50:$V179, EMPLOYEES[[#This Row],[Department]], $AA$50:$AA179, EMPLOYEES[[#This Row],[BỆNH VIỆN KANGNAM SÀI GÒN]])</f>
        <v>22</v>
      </c>
      <c r="V198" s="72" t="s">
        <v>33</v>
      </c>
      <c r="W198" s="72" t="s">
        <v>616</v>
      </c>
      <c r="X198" s="72" t="s">
        <v>2154</v>
      </c>
      <c r="Y198" s="72" t="s">
        <v>2685</v>
      </c>
      <c r="Z198" s="72" t="s">
        <v>590</v>
      </c>
      <c r="AA198" s="62" t="s">
        <v>640</v>
      </c>
      <c r="AB198" s="62" t="s">
        <v>640</v>
      </c>
      <c r="AC198" s="62" t="s">
        <v>640</v>
      </c>
      <c r="AD19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199" spans="1:30" x14ac:dyDescent="0.25">
      <c r="A199" s="62">
        <v>245</v>
      </c>
      <c r="B199" s="72" t="s">
        <v>350</v>
      </c>
      <c r="C199" s="95">
        <v>5.28</v>
      </c>
      <c r="D199" s="108">
        <v>7000000</v>
      </c>
      <c r="E199" s="72" t="s">
        <v>804</v>
      </c>
      <c r="F199" s="72" t="s">
        <v>424</v>
      </c>
      <c r="G199" s="72">
        <v>3</v>
      </c>
      <c r="H199" s="72">
        <v>1.5</v>
      </c>
      <c r="I199" s="62">
        <v>60</v>
      </c>
      <c r="J199" s="72" t="s">
        <v>36</v>
      </c>
      <c r="K199" s="72" t="s">
        <v>2806</v>
      </c>
      <c r="L199" s="72" t="s">
        <v>1880</v>
      </c>
      <c r="M199" s="109"/>
      <c r="N199" s="90"/>
      <c r="O199" s="91" t="str">
        <f>PRICES[[#This Row],[Department]]&amp;PRICES[[#This Row],[Product Name]]</f>
        <v>LaserĐiều trị tàn nhang bằng Laser Toning &lt;= 10 nốt</v>
      </c>
      <c r="Q199" s="62"/>
      <c r="R199" s="97"/>
      <c r="S199" s="97"/>
      <c r="U199" s="110">
        <f>COUNTIFS($V$50:$V199, EMPLOYEES[[#This Row],[Department]], $AA$50:$AA199, EMPLOYEES[[#This Row],[BỆNH VIỆN KANGNAM SÀI GÒN]])</f>
        <v>0</v>
      </c>
      <c r="V199" s="72" t="s">
        <v>33</v>
      </c>
      <c r="W199" s="72" t="s">
        <v>616</v>
      </c>
      <c r="X199" s="72" t="s">
        <v>2768</v>
      </c>
      <c r="Y199" s="72" t="s">
        <v>2769</v>
      </c>
      <c r="Z199" s="72" t="s">
        <v>590</v>
      </c>
      <c r="AB199" s="62" t="s">
        <v>640</v>
      </c>
      <c r="AD19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0" spans="1:30" x14ac:dyDescent="0.25">
      <c r="A200" s="62">
        <v>246</v>
      </c>
      <c r="B200" s="72" t="s">
        <v>351</v>
      </c>
      <c r="C200" s="95">
        <v>6.33</v>
      </c>
      <c r="D200" s="108">
        <v>10000000</v>
      </c>
      <c r="E200" s="72" t="s">
        <v>805</v>
      </c>
      <c r="F200" s="72" t="s">
        <v>424</v>
      </c>
      <c r="G200" s="72">
        <v>3</v>
      </c>
      <c r="H200" s="72">
        <v>1.5</v>
      </c>
      <c r="I200" s="62">
        <v>60</v>
      </c>
      <c r="J200" s="72" t="s">
        <v>36</v>
      </c>
      <c r="K200" s="72" t="s">
        <v>2806</v>
      </c>
      <c r="L200" s="72" t="s">
        <v>1880</v>
      </c>
      <c r="M200" s="109"/>
      <c r="N200" s="90"/>
      <c r="O200" s="91" t="str">
        <f>PRICES[[#This Row],[Department]]&amp;PRICES[[#This Row],[Product Name]]</f>
        <v>LaserĐiều trị tàn nhang bằng Laser Toning 1/2 má hoặc 1/4 mặt hoặc &lt;= 30 nốt</v>
      </c>
      <c r="Q200" s="62"/>
      <c r="R200" s="97"/>
      <c r="S200" s="97"/>
      <c r="U200" s="110">
        <f>COUNTIFS($V$50:$V200, EMPLOYEES[[#This Row],[Department]], $AA$50:$AA200, EMPLOYEES[[#This Row],[BỆNH VIỆN KANGNAM SÀI GÒN]])</f>
        <v>0</v>
      </c>
      <c r="V200" s="72" t="s">
        <v>33</v>
      </c>
      <c r="W200" s="72" t="s">
        <v>616</v>
      </c>
      <c r="X200" s="72" t="s">
        <v>2346</v>
      </c>
      <c r="Y200" s="72" t="s">
        <v>2690</v>
      </c>
      <c r="Z200" s="72" t="s">
        <v>2408</v>
      </c>
      <c r="AB200" s="62" t="s">
        <v>640</v>
      </c>
      <c r="AD20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1" spans="1:30" x14ac:dyDescent="0.25">
      <c r="A201" s="62">
        <v>247</v>
      </c>
      <c r="B201" s="72" t="s">
        <v>354</v>
      </c>
      <c r="C201" s="95">
        <v>8.08</v>
      </c>
      <c r="D201" s="108">
        <v>15000000</v>
      </c>
      <c r="E201" s="72" t="s">
        <v>806</v>
      </c>
      <c r="F201" s="72" t="s">
        <v>424</v>
      </c>
      <c r="G201" s="72">
        <v>3</v>
      </c>
      <c r="H201" s="72">
        <v>1.5</v>
      </c>
      <c r="I201" s="62">
        <v>60</v>
      </c>
      <c r="J201" s="72" t="s">
        <v>36</v>
      </c>
      <c r="K201" s="72" t="s">
        <v>2806</v>
      </c>
      <c r="L201" s="72" t="s">
        <v>1880</v>
      </c>
      <c r="M201" s="109"/>
      <c r="N201" s="90"/>
      <c r="O201" s="91" t="str">
        <f>PRICES[[#This Row],[Department]]&amp;PRICES[[#This Row],[Product Name]]</f>
        <v>LaserĐiều trị tàn nhang bằng Laser Toning nguyên má hoặc 1/2 mặt hoặc &lt;= 50 nốt</v>
      </c>
      <c r="Q201" s="62"/>
      <c r="R201" s="97"/>
      <c r="S201" s="97"/>
      <c r="U201" s="110">
        <f>COUNTIFS($V$50:$V179, EMPLOYEES[[#This Row],[Department]], $AA$50:$AA179, EMPLOYEES[[#This Row],[BỆNH VIỆN KANGNAM SÀI GÒN]])</f>
        <v>0</v>
      </c>
      <c r="V201" s="72" t="s">
        <v>33</v>
      </c>
      <c r="W201" s="72" t="s">
        <v>33</v>
      </c>
      <c r="X201" s="72" t="s">
        <v>2347</v>
      </c>
      <c r="Y201" s="72" t="s">
        <v>2691</v>
      </c>
      <c r="Z201" s="72" t="s">
        <v>2409</v>
      </c>
      <c r="AB201" s="62" t="s">
        <v>640</v>
      </c>
      <c r="AD20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2" spans="1:30" x14ac:dyDescent="0.25">
      <c r="A202" s="62">
        <v>248</v>
      </c>
      <c r="B202" s="72" t="s">
        <v>355</v>
      </c>
      <c r="C202" s="95">
        <v>12.25</v>
      </c>
      <c r="D202" s="108">
        <v>25000000</v>
      </c>
      <c r="E202" s="72" t="s">
        <v>1276</v>
      </c>
      <c r="F202" s="72" t="s">
        <v>424</v>
      </c>
      <c r="G202" s="72">
        <v>3</v>
      </c>
      <c r="H202" s="72">
        <v>1.5</v>
      </c>
      <c r="I202" s="62">
        <v>60</v>
      </c>
      <c r="J202" s="72" t="s">
        <v>36</v>
      </c>
      <c r="K202" s="72" t="s">
        <v>2806</v>
      </c>
      <c r="L202" s="72" t="s">
        <v>1880</v>
      </c>
      <c r="M202" s="109"/>
      <c r="N202" s="90"/>
      <c r="O202" s="91" t="str">
        <f>PRICES[[#This Row],[Department]]&amp;PRICES[[#This Row],[Product Name]]</f>
        <v>LaserĐiều trị tàn nhang bằng Laser Toning toàn mặt mật độ thường hoặc &lt;= 100 nốt</v>
      </c>
      <c r="Q202" s="62"/>
      <c r="R202" s="97"/>
      <c r="S202" s="97"/>
      <c r="U202" s="110">
        <f>COUNTIFS($V$50:$V201, EMPLOYEES[[#This Row],[Department]], $AA$50:$AA201, EMPLOYEES[[#This Row],[BỆNH VIỆN KANGNAM SÀI GÒN]])</f>
        <v>26</v>
      </c>
      <c r="V202" s="72" t="s">
        <v>33</v>
      </c>
      <c r="W202" s="72" t="s">
        <v>33</v>
      </c>
      <c r="X202" s="72" t="s">
        <v>2286</v>
      </c>
      <c r="Y202" s="72" t="s">
        <v>2640</v>
      </c>
      <c r="Z202" s="72" t="s">
        <v>563</v>
      </c>
      <c r="AA202" s="62" t="s">
        <v>640</v>
      </c>
      <c r="AD20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3" spans="1:30" x14ac:dyDescent="0.25">
      <c r="A203" s="62">
        <v>249</v>
      </c>
      <c r="B203" s="72" t="s">
        <v>352</v>
      </c>
      <c r="C203" s="95">
        <v>0.24</v>
      </c>
      <c r="D203" s="108">
        <v>300000</v>
      </c>
      <c r="E203" s="72" t="s">
        <v>353</v>
      </c>
      <c r="F203" s="72" t="s">
        <v>424</v>
      </c>
      <c r="G203" s="72">
        <v>3</v>
      </c>
      <c r="H203" s="72"/>
      <c r="I203" s="62"/>
      <c r="J203" s="72" t="s">
        <v>36</v>
      </c>
      <c r="K203" s="72" t="s">
        <v>2806</v>
      </c>
      <c r="L203" s="72" t="s">
        <v>1880</v>
      </c>
      <c r="M203" s="109"/>
      <c r="N203" s="90"/>
      <c r="O203" s="91" t="str">
        <f>PRICES[[#This Row],[Department]]&amp;PRICES[[#This Row],[Product Name]]</f>
        <v>LaserĐiều trị tàn nhang bằng Laser Toning mật độ dày hoặc &gt; 100 nốt (Giá tính theo nốt)</v>
      </c>
      <c r="Q203" s="62"/>
      <c r="R203" s="97"/>
      <c r="S203" s="97"/>
      <c r="U203" s="110">
        <f>COUNTIFS($V$50:$V203, EMPLOYEES[[#This Row],[Department]], $AA$50:$AA203, EMPLOYEES[[#This Row],[BỆNH VIỆN KANGNAM SÀI GÒN]])</f>
        <v>28</v>
      </c>
      <c r="V203" s="72" t="s">
        <v>33</v>
      </c>
      <c r="W203" s="72" t="s">
        <v>33</v>
      </c>
      <c r="X203" s="72" t="s">
        <v>2287</v>
      </c>
      <c r="Y203" s="72" t="s">
        <v>2641</v>
      </c>
      <c r="Z203" s="72" t="s">
        <v>563</v>
      </c>
      <c r="AA203" s="62" t="s">
        <v>640</v>
      </c>
      <c r="AC203" s="62" t="s">
        <v>640</v>
      </c>
      <c r="AD20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4" spans="1:30" x14ac:dyDescent="0.25">
      <c r="A204" s="62">
        <v>250</v>
      </c>
      <c r="B204" s="72" t="s">
        <v>345</v>
      </c>
      <c r="C204" s="95">
        <v>6.83</v>
      </c>
      <c r="D204" s="108">
        <v>10000000</v>
      </c>
      <c r="E204" s="72" t="s">
        <v>800</v>
      </c>
      <c r="F204" s="72" t="s">
        <v>424</v>
      </c>
      <c r="G204" s="72">
        <v>3</v>
      </c>
      <c r="H204" s="72">
        <v>2</v>
      </c>
      <c r="I204" s="62">
        <v>60</v>
      </c>
      <c r="J204" s="72" t="s">
        <v>36</v>
      </c>
      <c r="K204" s="72" t="s">
        <v>2806</v>
      </c>
      <c r="L204" s="72" t="s">
        <v>1880</v>
      </c>
      <c r="M204" s="109"/>
      <c r="N204" s="90"/>
      <c r="O204" s="91" t="str">
        <f>PRICES[[#This Row],[Department]]&amp;PRICES[[#This Row],[Product Name]]</f>
        <v>LaserĐiều trị tàn nhang bằng Laser Picosure &lt;= 10 nốt</v>
      </c>
      <c r="Q204" s="62"/>
      <c r="R204" s="97"/>
      <c r="S204" s="97"/>
      <c r="U204" s="110">
        <f>COUNTIFS($V$50:$V204, EMPLOYEES[[#This Row],[Department]], $AA$50:$AA204, EMPLOYEES[[#This Row],[BỆNH VIỆN KANGNAM SÀI GÒN]])</f>
        <v>29</v>
      </c>
      <c r="V204" s="72" t="s">
        <v>33</v>
      </c>
      <c r="W204" s="72" t="s">
        <v>913</v>
      </c>
      <c r="X204" s="72" t="s">
        <v>2348</v>
      </c>
      <c r="Y204" s="72" t="s">
        <v>2692</v>
      </c>
      <c r="Z204" s="72" t="s">
        <v>563</v>
      </c>
      <c r="AA204" s="62" t="s">
        <v>640</v>
      </c>
      <c r="AB204" s="62" t="s">
        <v>640</v>
      </c>
      <c r="AD20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5" spans="1:30" x14ac:dyDescent="0.25">
      <c r="A205" s="62">
        <v>251</v>
      </c>
      <c r="B205" s="72" t="s">
        <v>346</v>
      </c>
      <c r="C205" s="95">
        <v>8.58</v>
      </c>
      <c r="D205" s="108">
        <v>15000000</v>
      </c>
      <c r="E205" s="72" t="s">
        <v>801</v>
      </c>
      <c r="F205" s="72" t="s">
        <v>424</v>
      </c>
      <c r="G205" s="72">
        <v>3</v>
      </c>
      <c r="H205" s="72">
        <v>2</v>
      </c>
      <c r="I205" s="62">
        <v>60</v>
      </c>
      <c r="J205" s="72" t="s">
        <v>36</v>
      </c>
      <c r="K205" s="72" t="s">
        <v>2806</v>
      </c>
      <c r="L205" s="72" t="s">
        <v>1880</v>
      </c>
      <c r="M205" s="109"/>
      <c r="N205" s="90"/>
      <c r="O205" s="91" t="str">
        <f>PRICES[[#This Row],[Department]]&amp;PRICES[[#This Row],[Product Name]]</f>
        <v>LaserĐiều trị tàn nhang bằng Laser Picosure 1/2 má hoặc 1/4 mặt hoặc &lt;= 30 nốt</v>
      </c>
      <c r="Q205" s="62"/>
      <c r="R205" s="97"/>
      <c r="S205" s="97"/>
      <c r="U205" s="110">
        <f>COUNTIFS($V$50:$V205, EMPLOYEES[[#This Row],[Department]], $AA$50:$AA205, EMPLOYEES[[#This Row],[BỆNH VIỆN KANGNAM SÀI GÒN]])</f>
        <v>0</v>
      </c>
      <c r="V205" s="72" t="s">
        <v>33</v>
      </c>
      <c r="W205" s="72" t="s">
        <v>621</v>
      </c>
      <c r="X205" s="72" t="s">
        <v>2356</v>
      </c>
      <c r="Y205" s="72" t="s">
        <v>2700</v>
      </c>
      <c r="Z205" s="72" t="s">
        <v>563</v>
      </c>
      <c r="AB205" s="62" t="s">
        <v>640</v>
      </c>
      <c r="AD20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6" spans="1:30" x14ac:dyDescent="0.25">
      <c r="A206" s="62">
        <v>252</v>
      </c>
      <c r="B206" s="72" t="s">
        <v>348</v>
      </c>
      <c r="C206" s="95">
        <v>11</v>
      </c>
      <c r="D206" s="108">
        <v>20000000</v>
      </c>
      <c r="E206" s="72" t="s">
        <v>802</v>
      </c>
      <c r="F206" s="72" t="s">
        <v>424</v>
      </c>
      <c r="G206" s="72">
        <v>3</v>
      </c>
      <c r="H206" s="72">
        <v>2</v>
      </c>
      <c r="I206" s="62">
        <v>60</v>
      </c>
      <c r="J206" s="72" t="s">
        <v>36</v>
      </c>
      <c r="K206" s="72" t="s">
        <v>2806</v>
      </c>
      <c r="L206" s="72" t="s">
        <v>1880</v>
      </c>
      <c r="M206" s="109"/>
      <c r="N206" s="90"/>
      <c r="O206" s="91" t="str">
        <f>PRICES[[#This Row],[Department]]&amp;PRICES[[#This Row],[Product Name]]</f>
        <v>LaserĐiều trị tàn nhang bằng Laser Picosure nguyên má hoặc 1/2 mặt hoặc &lt;= 50 nốt</v>
      </c>
      <c r="Q206" s="62"/>
      <c r="R206" s="97"/>
      <c r="S206" s="97"/>
      <c r="U206" s="110">
        <f>COUNTIFS($V$50:$V155, EMPLOYEES[[#This Row],[Department]], $AA$50:$AA155, EMPLOYEES[[#This Row],[BỆNH VIỆN KANGNAM SÀI GÒN]])</f>
        <v>0</v>
      </c>
      <c r="V206" s="72" t="s">
        <v>33</v>
      </c>
      <c r="W206" s="72" t="s">
        <v>33</v>
      </c>
      <c r="X206" s="72" t="s">
        <v>2213</v>
      </c>
      <c r="Y206" s="72" t="s">
        <v>2582</v>
      </c>
      <c r="Z206" s="72" t="s">
        <v>564</v>
      </c>
      <c r="AA206" s="62" t="s">
        <v>640</v>
      </c>
      <c r="AD20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7" spans="1:30" x14ac:dyDescent="0.25">
      <c r="A207" s="62">
        <v>253</v>
      </c>
      <c r="B207" s="72" t="s">
        <v>349</v>
      </c>
      <c r="C207" s="95">
        <v>12.75</v>
      </c>
      <c r="D207" s="108">
        <v>25000000</v>
      </c>
      <c r="E207" s="72" t="s">
        <v>803</v>
      </c>
      <c r="F207" s="72" t="s">
        <v>424</v>
      </c>
      <c r="G207" s="72">
        <v>3</v>
      </c>
      <c r="H207" s="72">
        <v>2</v>
      </c>
      <c r="I207" s="62">
        <v>60</v>
      </c>
      <c r="J207" s="72" t="s">
        <v>36</v>
      </c>
      <c r="K207" s="72" t="s">
        <v>2806</v>
      </c>
      <c r="L207" s="72" t="s">
        <v>1880</v>
      </c>
      <c r="M207" s="109"/>
      <c r="N207" s="90"/>
      <c r="O207" s="91" t="str">
        <f>PRICES[[#This Row],[Department]]&amp;PRICES[[#This Row],[Product Name]]</f>
        <v>LaserĐiều trị tàn nhang bằng Laser Picosure toàn mặt mật độ thường hoặc &lt;= 100 nốt</v>
      </c>
      <c r="Q207" s="62"/>
      <c r="R207" s="97"/>
      <c r="S207" s="97"/>
      <c r="U207" s="110">
        <f>COUNTIFS($V$50:$V155, EMPLOYEES[[#This Row],[Department]], $AA$50:$AA155, EMPLOYEES[[#This Row],[BỆNH VIỆN KANGNAM SÀI GÒN]])</f>
        <v>0</v>
      </c>
      <c r="V207" s="72" t="s">
        <v>33</v>
      </c>
      <c r="W207" s="72" t="s">
        <v>33</v>
      </c>
      <c r="X207" s="72" t="s">
        <v>2214</v>
      </c>
      <c r="Y207" s="72" t="s">
        <v>2583</v>
      </c>
      <c r="Z207" s="72" t="s">
        <v>564</v>
      </c>
      <c r="AA207" s="62" t="s">
        <v>640</v>
      </c>
      <c r="AD20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8" spans="1:30" x14ac:dyDescent="0.25">
      <c r="A208" s="62">
        <v>254</v>
      </c>
      <c r="B208" s="72" t="s">
        <v>1014</v>
      </c>
      <c r="C208" s="95">
        <v>0.4</v>
      </c>
      <c r="D208" s="108">
        <v>500000</v>
      </c>
      <c r="E208" s="72" t="s">
        <v>347</v>
      </c>
      <c r="F208" s="72" t="s">
        <v>424</v>
      </c>
      <c r="G208" s="72">
        <v>3</v>
      </c>
      <c r="H208" s="72"/>
      <c r="I208" s="62"/>
      <c r="J208" s="72" t="s">
        <v>36</v>
      </c>
      <c r="K208" s="72" t="s">
        <v>2806</v>
      </c>
      <c r="L208" s="72" t="s">
        <v>1880</v>
      </c>
      <c r="M208" s="109"/>
      <c r="N208" s="90"/>
      <c r="O208" s="91" t="str">
        <f>PRICES[[#This Row],[Department]]&amp;PRICES[[#This Row],[Product Name]]</f>
        <v>LaserĐiều trị tàn nhangbằng Laser Picosure mật độ dày hoặc &gt; 100 nốt (Giá tính theo nốt)</v>
      </c>
      <c r="Q208" s="62"/>
      <c r="R208" s="97"/>
      <c r="S208" s="97"/>
      <c r="U208" s="110">
        <f>COUNTIFS($V$50:$V155, EMPLOYEES[[#This Row],[Department]], $AA$50:$AA155, EMPLOYEES[[#This Row],[BỆNH VIỆN KANGNAM SÀI GÒN]])</f>
        <v>0</v>
      </c>
      <c r="V208" s="72" t="s">
        <v>33</v>
      </c>
      <c r="W208" s="72" t="s">
        <v>33</v>
      </c>
      <c r="X208" s="72" t="s">
        <v>2215</v>
      </c>
      <c r="Y208" s="72" t="s">
        <v>2584</v>
      </c>
      <c r="Z208" s="72" t="s">
        <v>564</v>
      </c>
      <c r="AA208" s="62" t="s">
        <v>640</v>
      </c>
      <c r="AD20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09" spans="1:30" x14ac:dyDescent="0.25">
      <c r="A209" s="62">
        <v>255</v>
      </c>
      <c r="B209" s="72" t="s">
        <v>356</v>
      </c>
      <c r="C209" s="95">
        <v>10.5</v>
      </c>
      <c r="D209" s="108">
        <v>20000000</v>
      </c>
      <c r="E209" s="72" t="s">
        <v>357</v>
      </c>
      <c r="F209" s="72" t="s">
        <v>424</v>
      </c>
      <c r="G209" s="72">
        <v>3</v>
      </c>
      <c r="H209" s="72">
        <v>1.5</v>
      </c>
      <c r="I209" s="62">
        <v>60</v>
      </c>
      <c r="J209" s="72" t="s">
        <v>36</v>
      </c>
      <c r="K209" s="72" t="s">
        <v>2806</v>
      </c>
      <c r="L209" s="72" t="s">
        <v>1880</v>
      </c>
      <c r="M209" s="109"/>
      <c r="N209" s="90"/>
      <c r="O209" s="91" t="str">
        <f>PRICES[[#This Row],[Department]]&amp;PRICES[[#This Row],[Product Name]]</f>
        <v>LaserĐiều trị tàn nhang bằng Laser Toning toàn mặt mật độ thường hoặc &lt;= 80 nốt</v>
      </c>
      <c r="Q209" s="62"/>
      <c r="R209" s="97"/>
      <c r="S209" s="97"/>
      <c r="U209" s="110">
        <f>COUNTIFS($V$50:$V155, EMPLOYEES[[#This Row],[Department]], $AA$50:$AA155, EMPLOYEES[[#This Row],[BỆNH VIỆN KANGNAM SÀI GÒN]])</f>
        <v>0</v>
      </c>
      <c r="V209" s="72" t="s">
        <v>33</v>
      </c>
      <c r="W209" s="72" t="s">
        <v>33</v>
      </c>
      <c r="X209" s="72" t="s">
        <v>568</v>
      </c>
      <c r="Y209" s="72" t="s">
        <v>2585</v>
      </c>
      <c r="Z209" s="72" t="s">
        <v>564</v>
      </c>
      <c r="AA209" s="62" t="s">
        <v>640</v>
      </c>
      <c r="AD20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0" spans="1:30" x14ac:dyDescent="0.25">
      <c r="A210" s="62">
        <v>202</v>
      </c>
      <c r="B210" s="72" t="s">
        <v>37</v>
      </c>
      <c r="C210" s="95">
        <v>1.53</v>
      </c>
      <c r="D210" s="108">
        <v>2000000</v>
      </c>
      <c r="E210" s="72" t="s">
        <v>1239</v>
      </c>
      <c r="F210" s="72" t="s">
        <v>422</v>
      </c>
      <c r="G210" s="72">
        <v>1</v>
      </c>
      <c r="H210" s="72">
        <v>0.5</v>
      </c>
      <c r="I210" s="62">
        <v>20</v>
      </c>
      <c r="J210" s="72" t="s">
        <v>33</v>
      </c>
      <c r="K210" s="72" t="s">
        <v>2804</v>
      </c>
      <c r="L210" s="72" t="s">
        <v>1880</v>
      </c>
      <c r="M210" s="109">
        <v>44652</v>
      </c>
      <c r="N210" s="90"/>
      <c r="O210" s="91" t="str">
        <f>PRICES[[#This Row],[Department]]&amp;PRICES[[#This Row],[Product Name]]</f>
        <v>Phẫu thuậtTiêm giải filler</v>
      </c>
      <c r="Q210" s="62"/>
      <c r="R210" s="97"/>
      <c r="S210" s="97"/>
      <c r="U210" s="110">
        <f>COUNTIFS($V$50:$V155, EMPLOYEES[[#This Row],[Department]], $AA$50:$AA155, EMPLOYEES[[#This Row],[BỆNH VIỆN KANGNAM SÀI GÒN]])</f>
        <v>0</v>
      </c>
      <c r="V210" s="72" t="s">
        <v>33</v>
      </c>
      <c r="W210" s="72" t="s">
        <v>33</v>
      </c>
      <c r="X210" s="72" t="s">
        <v>2216</v>
      </c>
      <c r="Y210" s="72" t="s">
        <v>2586</v>
      </c>
      <c r="Z210" s="72" t="s">
        <v>564</v>
      </c>
      <c r="AA210" s="62" t="s">
        <v>640</v>
      </c>
      <c r="AD21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1" spans="1:30" x14ac:dyDescent="0.25">
      <c r="A211" s="62">
        <v>203</v>
      </c>
      <c r="B211" s="72" t="s">
        <v>1240</v>
      </c>
      <c r="C211" s="95">
        <v>4.12</v>
      </c>
      <c r="D211" s="108">
        <v>9400000</v>
      </c>
      <c r="E211" s="72" t="s">
        <v>1241</v>
      </c>
      <c r="F211" s="72" t="s">
        <v>422</v>
      </c>
      <c r="G211" s="72">
        <v>1</v>
      </c>
      <c r="H211" s="72">
        <v>0.5</v>
      </c>
      <c r="I211" s="62">
        <v>20</v>
      </c>
      <c r="J211" s="72" t="s">
        <v>33</v>
      </c>
      <c r="K211" s="72" t="s">
        <v>2804</v>
      </c>
      <c r="L211" s="72" t="s">
        <v>1880</v>
      </c>
      <c r="M211" s="109"/>
      <c r="N211" s="90"/>
      <c r="O211" s="91" t="str">
        <f>PRICES[[#This Row],[Department]]&amp;PRICES[[#This Row],[Product Name]]</f>
        <v>Phẫu thuậtFiller Teoxane (1 Năm)</v>
      </c>
      <c r="Q211" s="62"/>
      <c r="R211" s="97"/>
      <c r="S211" s="97"/>
      <c r="U211" s="110">
        <f>COUNTIFS($V$50:$V155, EMPLOYEES[[#This Row],[Department]], $AA$50:$AA155, EMPLOYEES[[#This Row],[BỆNH VIỆN KANGNAM SÀI GÒN]])</f>
        <v>0</v>
      </c>
      <c r="V211" s="72" t="s">
        <v>33</v>
      </c>
      <c r="W211" s="72" t="s">
        <v>33</v>
      </c>
      <c r="X211" s="72" t="s">
        <v>2217</v>
      </c>
      <c r="Y211" s="72" t="s">
        <v>2466</v>
      </c>
      <c r="Z211" s="72" t="s">
        <v>564</v>
      </c>
      <c r="AA211" s="62" t="s">
        <v>640</v>
      </c>
      <c r="AD21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2" spans="1:30" x14ac:dyDescent="0.25">
      <c r="A212" s="62">
        <v>204</v>
      </c>
      <c r="B212" s="72" t="s">
        <v>1242</v>
      </c>
      <c r="C212" s="95">
        <v>4.12</v>
      </c>
      <c r="D212" s="108">
        <v>9400000</v>
      </c>
      <c r="E212" s="72" t="s">
        <v>1243</v>
      </c>
      <c r="F212" s="72" t="s">
        <v>422</v>
      </c>
      <c r="G212" s="72">
        <v>1</v>
      </c>
      <c r="H212" s="72">
        <v>0.5</v>
      </c>
      <c r="I212" s="62">
        <v>20</v>
      </c>
      <c r="J212" s="72" t="s">
        <v>33</v>
      </c>
      <c r="K212" s="72" t="s">
        <v>2804</v>
      </c>
      <c r="L212" s="72" t="s">
        <v>1880</v>
      </c>
      <c r="M212" s="109"/>
      <c r="N212" s="90"/>
      <c r="O212" s="91" t="str">
        <f>PRICES[[#This Row],[Department]]&amp;PRICES[[#This Row],[Product Name]]</f>
        <v>Phẫu thuậtFiller Juvederm (2 Năm)</v>
      </c>
      <c r="Q212" s="62"/>
      <c r="R212" s="97"/>
      <c r="S212" s="97"/>
      <c r="U212" s="110">
        <f>COUNTIFS($V$50:$V155, EMPLOYEES[[#This Row],[Department]], $AA$50:$AA155, EMPLOYEES[[#This Row],[BỆNH VIỆN KANGNAM SÀI GÒN]])</f>
        <v>0</v>
      </c>
      <c r="V212" s="72" t="s">
        <v>33</v>
      </c>
      <c r="W212" s="72" t="s">
        <v>33</v>
      </c>
      <c r="X212" s="72" t="s">
        <v>2218</v>
      </c>
      <c r="Y212" s="72" t="s">
        <v>2587</v>
      </c>
      <c r="Z212" s="72" t="s">
        <v>564</v>
      </c>
      <c r="AA212" s="62" t="s">
        <v>640</v>
      </c>
      <c r="AB212" s="62" t="s">
        <v>640</v>
      </c>
      <c r="AC212" s="62" t="s">
        <v>640</v>
      </c>
      <c r="AD21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3" spans="1:30" x14ac:dyDescent="0.25">
      <c r="A213" s="62">
        <v>205</v>
      </c>
      <c r="B213" s="72" t="s">
        <v>1244</v>
      </c>
      <c r="C213" s="95">
        <v>5.73</v>
      </c>
      <c r="D213" s="108">
        <v>14000000</v>
      </c>
      <c r="E213" s="72" t="s">
        <v>1245</v>
      </c>
      <c r="F213" s="72" t="s">
        <v>422</v>
      </c>
      <c r="G213" s="72">
        <v>1</v>
      </c>
      <c r="H213" s="72">
        <v>0.5</v>
      </c>
      <c r="I213" s="62">
        <v>20</v>
      </c>
      <c r="J213" s="72" t="s">
        <v>33</v>
      </c>
      <c r="K213" s="72" t="s">
        <v>2804</v>
      </c>
      <c r="L213" s="72" t="s">
        <v>1880</v>
      </c>
      <c r="M213" s="109"/>
      <c r="N213" s="90"/>
      <c r="O213" s="91" t="str">
        <f>PRICES[[#This Row],[Department]]&amp;PRICES[[#This Row],[Product Name]]</f>
        <v>Phẫu thuậtFiller Aquamid (3 Năm)</v>
      </c>
      <c r="Q213" s="62"/>
      <c r="R213" s="97"/>
      <c r="S213" s="97"/>
      <c r="U213" s="110">
        <f>COUNTIFS($V$50:$V155, EMPLOYEES[[#This Row],[Department]], $AA$50:$AA155, EMPLOYEES[[#This Row],[BỆNH VIỆN KANGNAM SÀI GÒN]])</f>
        <v>0</v>
      </c>
      <c r="V213" s="72" t="s">
        <v>33</v>
      </c>
      <c r="W213" s="72" t="s">
        <v>33</v>
      </c>
      <c r="X213" s="72" t="s">
        <v>2219</v>
      </c>
      <c r="Y213" s="72" t="s">
        <v>2588</v>
      </c>
      <c r="Z213" s="72" t="s">
        <v>564</v>
      </c>
      <c r="AA213" s="62" t="s">
        <v>640</v>
      </c>
      <c r="AD21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4" spans="1:30" x14ac:dyDescent="0.25">
      <c r="A214" s="62">
        <v>533</v>
      </c>
      <c r="B214" s="72" t="s">
        <v>1982</v>
      </c>
      <c r="C214" s="95"/>
      <c r="D214" s="108">
        <v>4000000</v>
      </c>
      <c r="E214" s="72" t="s">
        <v>1983</v>
      </c>
      <c r="F214" s="72" t="s">
        <v>422</v>
      </c>
      <c r="G214" s="72">
        <v>1</v>
      </c>
      <c r="H214" s="72"/>
      <c r="I214" s="62"/>
      <c r="J214" s="72" t="s">
        <v>33</v>
      </c>
      <c r="K214" s="72" t="s">
        <v>2804</v>
      </c>
      <c r="L214" s="72" t="s">
        <v>1880</v>
      </c>
      <c r="M214" s="109">
        <v>44544</v>
      </c>
      <c r="N214" s="90"/>
      <c r="O214" s="91" t="str">
        <f>PRICES[[#This Row],[Department]]&amp;PRICES[[#This Row],[Product Name]]</f>
        <v>Phẫu thuậtFiller LFITMI (1cc)</v>
      </c>
      <c r="Q214" s="62"/>
      <c r="R214" s="97"/>
      <c r="S214" s="97"/>
      <c r="U214" s="110">
        <f>COUNTIFS($V$50:$V155, EMPLOYEES[[#This Row],[Department]], $AA$50:$AA155, EMPLOYEES[[#This Row],[BỆNH VIỆN KANGNAM SÀI GÒN]])</f>
        <v>0</v>
      </c>
      <c r="V214" s="72" t="s">
        <v>33</v>
      </c>
      <c r="W214" s="72" t="s">
        <v>33</v>
      </c>
      <c r="X214" s="72" t="s">
        <v>2220</v>
      </c>
      <c r="Y214" s="72" t="s">
        <v>2589</v>
      </c>
      <c r="Z214" s="72" t="s">
        <v>564</v>
      </c>
      <c r="AA214" s="62" t="s">
        <v>640</v>
      </c>
      <c r="AD21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5" spans="1:30" x14ac:dyDescent="0.25">
      <c r="A215" s="62">
        <v>140</v>
      </c>
      <c r="B215" s="72" t="s">
        <v>2138</v>
      </c>
      <c r="C215" s="95">
        <v>12.58</v>
      </c>
      <c r="D215" s="108">
        <v>25000000</v>
      </c>
      <c r="E215" s="72" t="s">
        <v>722</v>
      </c>
      <c r="F215" s="72" t="s">
        <v>422</v>
      </c>
      <c r="G215" s="72">
        <v>1</v>
      </c>
      <c r="H215" s="72">
        <v>2.5</v>
      </c>
      <c r="I215" s="62">
        <v>240</v>
      </c>
      <c r="J215" s="72" t="s">
        <v>33</v>
      </c>
      <c r="K215" s="72" t="s">
        <v>2822</v>
      </c>
      <c r="L215" s="72" t="s">
        <v>1880</v>
      </c>
      <c r="M215" s="109">
        <v>44566</v>
      </c>
      <c r="N215" s="90"/>
      <c r="O215" s="91" t="str">
        <f>PRICES[[#This Row],[Department]]&amp;PRICES[[#This Row],[Product Name]]</f>
        <v>Phẫu thuậtGiảm mỡ bụng VASER 4D (Bụng trên) cân nặng 50 - 59kg</v>
      </c>
      <c r="Q215" s="62"/>
      <c r="R215" s="97"/>
      <c r="S215" s="97"/>
      <c r="U215" s="110">
        <f>COUNTIFS($V$50:$V155, EMPLOYEES[[#This Row],[Department]], $AA$50:$AA155, EMPLOYEES[[#This Row],[BỆNH VIỆN KANGNAM SÀI GÒN]])</f>
        <v>0</v>
      </c>
      <c r="V215" s="72" t="s">
        <v>33</v>
      </c>
      <c r="W215" s="72" t="s">
        <v>33</v>
      </c>
      <c r="X215" s="72" t="s">
        <v>2221</v>
      </c>
      <c r="Y215" s="72" t="s">
        <v>2590</v>
      </c>
      <c r="Z215" s="72" t="s">
        <v>564</v>
      </c>
      <c r="AA215" s="62" t="s">
        <v>640</v>
      </c>
      <c r="AD21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6" spans="1:30" x14ac:dyDescent="0.25">
      <c r="A216" s="62">
        <v>141</v>
      </c>
      <c r="B216" s="72" t="s">
        <v>2139</v>
      </c>
      <c r="C216" s="95">
        <v>12.58</v>
      </c>
      <c r="D216" s="108">
        <v>25000000</v>
      </c>
      <c r="E216" s="72" t="s">
        <v>2140</v>
      </c>
      <c r="F216" s="72" t="s">
        <v>422</v>
      </c>
      <c r="G216" s="72">
        <v>1</v>
      </c>
      <c r="H216" s="72">
        <v>2.5</v>
      </c>
      <c r="I216" s="62">
        <v>240</v>
      </c>
      <c r="J216" s="72" t="s">
        <v>33</v>
      </c>
      <c r="K216" s="72" t="s">
        <v>2822</v>
      </c>
      <c r="L216" s="72" t="s">
        <v>1880</v>
      </c>
      <c r="M216" s="109">
        <v>44566</v>
      </c>
      <c r="N216" s="90"/>
      <c r="O216" s="91" t="str">
        <f>PRICES[[#This Row],[Department]]&amp;PRICES[[#This Row],[Product Name]]</f>
        <v>Phẫu thuậtGiảm mỡ bụng VASER 4D (Bụng dưới) cân nặng 50 - 59kg)</v>
      </c>
      <c r="Q216" s="62"/>
      <c r="R216" s="97"/>
      <c r="S216" s="97"/>
      <c r="U216" s="110">
        <f>COUNTIFS($V$50:$V155, EMPLOYEES[[#This Row],[Department]], $AA$50:$AA155, EMPLOYEES[[#This Row],[BỆNH VIỆN KANGNAM SÀI GÒN]])</f>
        <v>0</v>
      </c>
      <c r="V216" s="72" t="s">
        <v>33</v>
      </c>
      <c r="W216" s="72" t="s">
        <v>33</v>
      </c>
      <c r="X216" s="72" t="s">
        <v>2222</v>
      </c>
      <c r="Y216" s="72" t="s">
        <v>2591</v>
      </c>
      <c r="Z216" s="72" t="s">
        <v>564</v>
      </c>
      <c r="AA216" s="62" t="s">
        <v>640</v>
      </c>
      <c r="AD21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7" spans="1:30" x14ac:dyDescent="0.25">
      <c r="A217" s="62">
        <v>142</v>
      </c>
      <c r="B217" s="72" t="s">
        <v>2141</v>
      </c>
      <c r="C217" s="95">
        <v>12.58</v>
      </c>
      <c r="D217" s="108">
        <v>25000000</v>
      </c>
      <c r="E217" s="72" t="s">
        <v>2142</v>
      </c>
      <c r="F217" s="72" t="s">
        <v>422</v>
      </c>
      <c r="G217" s="72">
        <v>1</v>
      </c>
      <c r="H217" s="72">
        <v>2.5</v>
      </c>
      <c r="I217" s="62">
        <v>240</v>
      </c>
      <c r="J217" s="72" t="s">
        <v>33</v>
      </c>
      <c r="K217" s="72" t="s">
        <v>2822</v>
      </c>
      <c r="L217" s="72" t="s">
        <v>1880</v>
      </c>
      <c r="M217" s="109">
        <v>44566</v>
      </c>
      <c r="N217" s="90"/>
      <c r="O217" s="91" t="str">
        <f>PRICES[[#This Row],[Department]]&amp;PRICES[[#This Row],[Product Name]]</f>
        <v>Phẫu thuậtGiảm mỡ bụng VASER 4D (Eo) cân nặng 50 - 59kg)</v>
      </c>
      <c r="Q217" s="62"/>
      <c r="R217" s="97"/>
      <c r="S217" s="97"/>
      <c r="U217" s="110">
        <f>COUNTIFS($V$50:$V155, EMPLOYEES[[#This Row],[Department]], $AA$50:$AA155, EMPLOYEES[[#This Row],[BỆNH VIỆN KANGNAM SÀI GÒN]])</f>
        <v>0</v>
      </c>
      <c r="V217" s="72" t="s">
        <v>33</v>
      </c>
      <c r="W217" s="72" t="s">
        <v>33</v>
      </c>
      <c r="X217" s="72" t="s">
        <v>2223</v>
      </c>
      <c r="Y217" s="72" t="s">
        <v>2592</v>
      </c>
      <c r="Z217" s="72" t="s">
        <v>564</v>
      </c>
      <c r="AA217" s="62" t="s">
        <v>640</v>
      </c>
      <c r="AD21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8" spans="1:30" x14ac:dyDescent="0.25">
      <c r="A218" s="62">
        <v>143</v>
      </c>
      <c r="B218" s="72" t="s">
        <v>2143</v>
      </c>
      <c r="C218" s="95">
        <v>14.56</v>
      </c>
      <c r="D218" s="108">
        <v>30000000</v>
      </c>
      <c r="E218" s="72" t="s">
        <v>723</v>
      </c>
      <c r="F218" s="72" t="s">
        <v>422</v>
      </c>
      <c r="G218" s="72">
        <v>1</v>
      </c>
      <c r="H218" s="72">
        <v>2.5</v>
      </c>
      <c r="I218" s="62">
        <v>240</v>
      </c>
      <c r="J218" s="72" t="s">
        <v>33</v>
      </c>
      <c r="K218" s="72" t="s">
        <v>2822</v>
      </c>
      <c r="L218" s="72" t="s">
        <v>1880</v>
      </c>
      <c r="M218" s="109">
        <v>44566</v>
      </c>
      <c r="N218" s="90"/>
      <c r="O218" s="91" t="str">
        <f>PRICES[[#This Row],[Department]]&amp;PRICES[[#This Row],[Product Name]]</f>
        <v>Phẫu thuậtGiảm mỡ bụng VASER 4D (Bụng trên) cân nặng 60 - 70kg</v>
      </c>
      <c r="Q218" s="62"/>
      <c r="R218" s="97"/>
      <c r="S218" s="97"/>
      <c r="U218" s="110">
        <f>COUNTIFS($V$50:$V155, EMPLOYEES[[#This Row],[Department]], $AA$50:$AA155, EMPLOYEES[[#This Row],[BỆNH VIỆN KANGNAM SÀI GÒN]])</f>
        <v>0</v>
      </c>
      <c r="V218" s="72" t="s">
        <v>33</v>
      </c>
      <c r="W218" s="72" t="s">
        <v>33</v>
      </c>
      <c r="X218" s="72" t="s">
        <v>2224</v>
      </c>
      <c r="Y218" s="72" t="s">
        <v>2593</v>
      </c>
      <c r="Z218" s="72" t="s">
        <v>564</v>
      </c>
      <c r="AA218" s="62" t="s">
        <v>640</v>
      </c>
      <c r="AC218" s="62" t="s">
        <v>640</v>
      </c>
      <c r="AD21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19" spans="1:30" x14ac:dyDescent="0.25">
      <c r="A219" s="62">
        <v>144</v>
      </c>
      <c r="B219" s="72" t="s">
        <v>2144</v>
      </c>
      <c r="C219" s="95">
        <v>14.56</v>
      </c>
      <c r="D219" s="108">
        <v>30000000</v>
      </c>
      <c r="E219" s="72" t="s">
        <v>2145</v>
      </c>
      <c r="F219" s="72" t="s">
        <v>422</v>
      </c>
      <c r="G219" s="72">
        <v>1</v>
      </c>
      <c r="H219" s="72">
        <v>2.5</v>
      </c>
      <c r="I219" s="62">
        <v>240</v>
      </c>
      <c r="J219" s="72" t="s">
        <v>33</v>
      </c>
      <c r="K219" s="72" t="s">
        <v>2822</v>
      </c>
      <c r="L219" s="72" t="s">
        <v>1880</v>
      </c>
      <c r="M219" s="109">
        <v>44566</v>
      </c>
      <c r="N219" s="90"/>
      <c r="O219" s="91" t="str">
        <f>PRICES[[#This Row],[Department]]&amp;PRICES[[#This Row],[Product Name]]</f>
        <v>Phẫu thuậtGiảm mỡ bụng VASER 4D (Bụng dưới) cân nặng 60 - 70kg)</v>
      </c>
      <c r="Q219" s="62"/>
      <c r="R219" s="97"/>
      <c r="S219" s="97"/>
      <c r="U219" s="110">
        <f>COUNTIFS($V$50:$V155, EMPLOYEES[[#This Row],[Department]], $AA$50:$AA155, EMPLOYEES[[#This Row],[BỆNH VIỆN KANGNAM SÀI GÒN]])</f>
        <v>0</v>
      </c>
      <c r="V219" s="72" t="s">
        <v>33</v>
      </c>
      <c r="W219" s="72" t="s">
        <v>33</v>
      </c>
      <c r="X219" s="72" t="s">
        <v>2225</v>
      </c>
      <c r="Y219" s="72" t="s">
        <v>2594</v>
      </c>
      <c r="Z219" s="72" t="s">
        <v>564</v>
      </c>
      <c r="AA219" s="62" t="s">
        <v>640</v>
      </c>
      <c r="AD21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0" spans="1:30" x14ac:dyDescent="0.25">
      <c r="A220" s="62">
        <v>145</v>
      </c>
      <c r="B220" s="72" t="s">
        <v>2146</v>
      </c>
      <c r="C220" s="95">
        <v>14.56</v>
      </c>
      <c r="D220" s="108">
        <v>30000000</v>
      </c>
      <c r="E220" s="72" t="s">
        <v>2147</v>
      </c>
      <c r="F220" s="72" t="s">
        <v>422</v>
      </c>
      <c r="G220" s="72">
        <v>1</v>
      </c>
      <c r="H220" s="72">
        <v>2.5</v>
      </c>
      <c r="I220" s="62">
        <v>240</v>
      </c>
      <c r="J220" s="72" t="s">
        <v>33</v>
      </c>
      <c r="K220" s="72" t="s">
        <v>2822</v>
      </c>
      <c r="L220" s="72" t="s">
        <v>1880</v>
      </c>
      <c r="M220" s="109">
        <v>44566</v>
      </c>
      <c r="N220" s="90"/>
      <c r="O220" s="91" t="str">
        <f>PRICES[[#This Row],[Department]]&amp;PRICES[[#This Row],[Product Name]]</f>
        <v>Phẫu thuậtGiảm mỡ bụng VASER 4D (Eo) cân nặng 60 - 70kg)</v>
      </c>
      <c r="Q220" s="62"/>
      <c r="R220" s="97"/>
      <c r="S220" s="97"/>
      <c r="U220" s="110">
        <f>COUNTIFS($V$50:$V155, EMPLOYEES[[#This Row],[Department]], $AA$50:$AA155, EMPLOYEES[[#This Row],[BỆNH VIỆN KANGNAM SÀI GÒN]])</f>
        <v>0</v>
      </c>
      <c r="V220" s="72" t="s">
        <v>33</v>
      </c>
      <c r="W220" s="72" t="s">
        <v>33</v>
      </c>
      <c r="X220" s="72" t="s">
        <v>2226</v>
      </c>
      <c r="Y220" s="72" t="s">
        <v>2595</v>
      </c>
      <c r="Z220" s="72" t="s">
        <v>564</v>
      </c>
      <c r="AA220" s="62" t="s">
        <v>640</v>
      </c>
      <c r="AD22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1" spans="1:30" x14ac:dyDescent="0.25">
      <c r="A221" s="62">
        <v>146</v>
      </c>
      <c r="B221" s="72" t="s">
        <v>1184</v>
      </c>
      <c r="C221" s="95">
        <v>16.53</v>
      </c>
      <c r="D221" s="108">
        <v>35000000</v>
      </c>
      <c r="E221" s="72" t="s">
        <v>721</v>
      </c>
      <c r="F221" s="72" t="s">
        <v>422</v>
      </c>
      <c r="G221" s="72">
        <v>1</v>
      </c>
      <c r="H221" s="72">
        <v>3</v>
      </c>
      <c r="I221" s="62">
        <v>80</v>
      </c>
      <c r="J221" s="72" t="s">
        <v>33</v>
      </c>
      <c r="K221" s="72" t="s">
        <v>2822</v>
      </c>
      <c r="L221" s="72" t="s">
        <v>1880</v>
      </c>
      <c r="M221" s="109"/>
      <c r="N221" s="90"/>
      <c r="O221" s="91" t="str">
        <f>PRICES[[#This Row],[Department]]&amp;PRICES[[#This Row],[Product Name]]</f>
        <v>Phẫu thuậtGiảm mỡ bụng VASER 4D (Bụng trên/dưới/eo) cân nặng 70 - 100kg</v>
      </c>
      <c r="Q221" s="62"/>
      <c r="R221" s="97"/>
      <c r="S221" s="97"/>
      <c r="U221" s="110">
        <f>COUNTIFS($V$50:$V155, EMPLOYEES[[#This Row],[Department]], $AA$50:$AA155, EMPLOYEES[[#This Row],[BỆNH VIỆN KANGNAM SÀI GÒN]])</f>
        <v>0</v>
      </c>
      <c r="V221" s="72" t="s">
        <v>33</v>
      </c>
      <c r="W221" s="72" t="s">
        <v>33</v>
      </c>
      <c r="X221" s="72" t="s">
        <v>2227</v>
      </c>
      <c r="Y221" s="72" t="s">
        <v>2596</v>
      </c>
      <c r="Z221" s="72" t="s">
        <v>564</v>
      </c>
      <c r="AA221" s="62" t="s">
        <v>640</v>
      </c>
      <c r="AD22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2" spans="1:30" x14ac:dyDescent="0.25">
      <c r="A222" s="62">
        <v>147</v>
      </c>
      <c r="B222" s="72" t="s">
        <v>1185</v>
      </c>
      <c r="C222" s="95">
        <v>18.5</v>
      </c>
      <c r="D222" s="108">
        <v>40000000</v>
      </c>
      <c r="E222" s="72" t="s">
        <v>720</v>
      </c>
      <c r="F222" s="72" t="s">
        <v>422</v>
      </c>
      <c r="G222" s="72">
        <v>1</v>
      </c>
      <c r="H222" s="72">
        <v>3.5</v>
      </c>
      <c r="I222" s="62">
        <v>90</v>
      </c>
      <c r="J222" s="72" t="s">
        <v>33</v>
      </c>
      <c r="K222" s="72" t="s">
        <v>2822</v>
      </c>
      <c r="L222" s="72" t="s">
        <v>1880</v>
      </c>
      <c r="M222" s="109"/>
      <c r="N222" s="90"/>
      <c r="O222" s="91" t="str">
        <f>PRICES[[#This Row],[Department]]&amp;PRICES[[#This Row],[Product Name]]</f>
        <v>Phẫu thuậtGiảm mỡ bụng VASER 4D (Bụng trên/dưới/eo) cân nặng trên 100kg</v>
      </c>
      <c r="Q222" s="62"/>
      <c r="R222" s="97"/>
      <c r="S222" s="97"/>
      <c r="U222" s="110">
        <f>COUNTIFS($V$50:$V155, EMPLOYEES[[#This Row],[Department]], $AA$50:$AA155, EMPLOYEES[[#This Row],[BỆNH VIỆN KANGNAM SÀI GÒN]])</f>
        <v>0</v>
      </c>
      <c r="V222" s="72" t="s">
        <v>33</v>
      </c>
      <c r="W222" s="72" t="s">
        <v>33</v>
      </c>
      <c r="X222" s="72" t="s">
        <v>2228</v>
      </c>
      <c r="Y222" s="72" t="s">
        <v>2597</v>
      </c>
      <c r="Z222" s="72" t="s">
        <v>564</v>
      </c>
      <c r="AA222" s="62" t="s">
        <v>640</v>
      </c>
      <c r="AD22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3" spans="1:30" x14ac:dyDescent="0.25">
      <c r="A223" s="62">
        <v>148</v>
      </c>
      <c r="B223" s="72" t="s">
        <v>1186</v>
      </c>
      <c r="C223" s="95">
        <v>14.67</v>
      </c>
      <c r="D223" s="108">
        <v>30000000</v>
      </c>
      <c r="E223" s="72" t="s">
        <v>108</v>
      </c>
      <c r="F223" s="72" t="s">
        <v>422</v>
      </c>
      <c r="G223" s="72">
        <v>1</v>
      </c>
      <c r="H223" s="72">
        <v>3</v>
      </c>
      <c r="I223" s="62">
        <v>75</v>
      </c>
      <c r="J223" s="72" t="s">
        <v>33</v>
      </c>
      <c r="K223" s="72" t="s">
        <v>2822</v>
      </c>
      <c r="L223" s="72" t="s">
        <v>1880</v>
      </c>
      <c r="M223" s="109"/>
      <c r="N223" s="90"/>
      <c r="O223" s="91" t="str">
        <f>PRICES[[#This Row],[Department]]&amp;PRICES[[#This Row],[Product Name]]</f>
        <v>Phẫu thuậtGiảm mỡ tay/lưng/nách/vai/cằm/má/hông/bắp chân</v>
      </c>
      <c r="Q223" s="62"/>
      <c r="R223" s="97"/>
      <c r="S223" s="97"/>
      <c r="U223" s="110">
        <f>COUNTIFS($V$50:$V155, EMPLOYEES[[#This Row],[Department]], $AA$50:$AA155, EMPLOYEES[[#This Row],[BỆNH VIỆN KANGNAM SÀI GÒN]])</f>
        <v>0</v>
      </c>
      <c r="V223" s="72" t="s">
        <v>33</v>
      </c>
      <c r="W223" s="72" t="s">
        <v>33</v>
      </c>
      <c r="X223" s="72" t="s">
        <v>2229</v>
      </c>
      <c r="Y223" s="72" t="s">
        <v>2598</v>
      </c>
      <c r="Z223" s="72" t="s">
        <v>564</v>
      </c>
      <c r="AA223" s="62" t="s">
        <v>640</v>
      </c>
      <c r="AD22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4" spans="1:30" x14ac:dyDescent="0.25">
      <c r="A224" s="62">
        <v>149</v>
      </c>
      <c r="B224" s="72" t="s">
        <v>106</v>
      </c>
      <c r="C224" s="95">
        <v>27.67</v>
      </c>
      <c r="D224" s="108">
        <v>60000000</v>
      </c>
      <c r="E224" s="72" t="s">
        <v>1187</v>
      </c>
      <c r="F224" s="72" t="s">
        <v>422</v>
      </c>
      <c r="G224" s="72">
        <v>1</v>
      </c>
      <c r="H224" s="72">
        <v>3</v>
      </c>
      <c r="I224" s="62">
        <v>165</v>
      </c>
      <c r="J224" s="72" t="s">
        <v>33</v>
      </c>
      <c r="K224" s="72" t="s">
        <v>2822</v>
      </c>
      <c r="L224" s="72" t="s">
        <v>1880</v>
      </c>
      <c r="M224" s="109"/>
      <c r="N224" s="90"/>
      <c r="O224" s="91" t="str">
        <f>PRICES[[#This Row],[Department]]&amp;PRICES[[#This Row],[Product Name]]</f>
        <v>Phẫu thuậtGiảm mỡ đùi</v>
      </c>
      <c r="Q224" s="62"/>
      <c r="R224" s="97"/>
      <c r="S224" s="97"/>
      <c r="U224" s="62">
        <f>COUNTIFS($V$50:$V140, EMPLOYEES[[#This Row],[Department]], $AA$50:$AA140, EMPLOYEES[[#This Row],[BỆNH VIỆN KANGNAM SÀI GÒN]])</f>
        <v>0</v>
      </c>
      <c r="V224" s="72" t="s">
        <v>33</v>
      </c>
      <c r="W224" s="72" t="s">
        <v>33</v>
      </c>
      <c r="X224" s="72" t="s">
        <v>2230</v>
      </c>
      <c r="Y224" s="72" t="s">
        <v>2490</v>
      </c>
      <c r="Z224" s="72" t="s">
        <v>564</v>
      </c>
      <c r="AA224" s="62" t="s">
        <v>640</v>
      </c>
      <c r="AD22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5" spans="1:30" x14ac:dyDescent="0.25">
      <c r="A225" s="62">
        <v>150</v>
      </c>
      <c r="B225" s="72" t="s">
        <v>1188</v>
      </c>
      <c r="C225" s="95">
        <v>15.58</v>
      </c>
      <c r="D225" s="108">
        <v>35000000</v>
      </c>
      <c r="E225" s="72" t="s">
        <v>670</v>
      </c>
      <c r="F225" s="72" t="s">
        <v>422</v>
      </c>
      <c r="G225" s="72">
        <v>1</v>
      </c>
      <c r="H225" s="72">
        <v>2</v>
      </c>
      <c r="I225" s="62">
        <v>60</v>
      </c>
      <c r="J225" s="72" t="s">
        <v>33</v>
      </c>
      <c r="K225" s="72" t="s">
        <v>2822</v>
      </c>
      <c r="L225" s="72" t="s">
        <v>1880</v>
      </c>
      <c r="M225" s="109"/>
      <c r="N225" s="90"/>
      <c r="O225" s="91" t="str">
        <f>PRICES[[#This Row],[Department]]&amp;PRICES[[#This Row],[Product Name]]</f>
        <v>Phẫu thuậtCăng da tay (khi kết hợp giảm mỡ)</v>
      </c>
      <c r="Q225" s="62"/>
      <c r="R225" s="97"/>
      <c r="S225" s="97"/>
      <c r="U225" s="62">
        <f>COUNTIFS($V$50:$V141, EMPLOYEES[[#This Row],[Department]], $AA$50:$AA141, EMPLOYEES[[#This Row],[BỆNH VIỆN KANGNAM SÀI GÒN]])</f>
        <v>0</v>
      </c>
      <c r="V225" s="72" t="s">
        <v>33</v>
      </c>
      <c r="W225" s="72" t="s">
        <v>33</v>
      </c>
      <c r="X225" s="72" t="s">
        <v>2231</v>
      </c>
      <c r="Y225" s="72" t="s">
        <v>2599</v>
      </c>
      <c r="Z225" s="72" t="s">
        <v>564</v>
      </c>
      <c r="AA225" s="62" t="s">
        <v>640</v>
      </c>
      <c r="AD22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6" spans="1:30" x14ac:dyDescent="0.25">
      <c r="A226" s="62">
        <v>151</v>
      </c>
      <c r="B226" s="72" t="s">
        <v>1189</v>
      </c>
      <c r="C226" s="95">
        <v>21.17</v>
      </c>
      <c r="D226" s="108">
        <v>50000000</v>
      </c>
      <c r="E226" s="72" t="s">
        <v>669</v>
      </c>
      <c r="F226" s="72" t="s">
        <v>422</v>
      </c>
      <c r="G226" s="72">
        <v>1</v>
      </c>
      <c r="H226" s="72">
        <v>2</v>
      </c>
      <c r="I226" s="62">
        <v>75</v>
      </c>
      <c r="J226" s="72" t="s">
        <v>33</v>
      </c>
      <c r="K226" s="72" t="s">
        <v>2822</v>
      </c>
      <c r="L226" s="72" t="s">
        <v>1880</v>
      </c>
      <c r="M226" s="109"/>
      <c r="N226" s="90"/>
      <c r="O226" s="91" t="str">
        <f>PRICES[[#This Row],[Department]]&amp;PRICES[[#This Row],[Product Name]]</f>
        <v>Phẫu thuậtCăng da đùi (khi kết hợp giảm mỡ)</v>
      </c>
      <c r="Q226" s="62"/>
      <c r="R226" s="97"/>
      <c r="S226" s="97"/>
      <c r="U226" s="62">
        <f>COUNTIFS($V$50:$V142, EMPLOYEES[[#This Row],[Department]], $AA$50:$AA142, EMPLOYEES[[#This Row],[BỆNH VIỆN KANGNAM SÀI GÒN]])</f>
        <v>0</v>
      </c>
      <c r="V226" s="72" t="s">
        <v>33</v>
      </c>
      <c r="W226" s="72" t="s">
        <v>33</v>
      </c>
      <c r="X226" s="72" t="s">
        <v>2232</v>
      </c>
      <c r="Y226" s="72" t="s">
        <v>2600</v>
      </c>
      <c r="Z226" s="72" t="s">
        <v>564</v>
      </c>
      <c r="AA226" s="62" t="s">
        <v>640</v>
      </c>
      <c r="AD22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7" spans="1:30" x14ac:dyDescent="0.25">
      <c r="A227" s="62">
        <v>152</v>
      </c>
      <c r="B227" s="72" t="s">
        <v>104</v>
      </c>
      <c r="C227" s="95">
        <v>24.33</v>
      </c>
      <c r="D227" s="108">
        <v>50000000</v>
      </c>
      <c r="E227" s="72" t="s">
        <v>1190</v>
      </c>
      <c r="F227" s="72" t="s">
        <v>422</v>
      </c>
      <c r="G227" s="72">
        <v>1</v>
      </c>
      <c r="H227" s="72">
        <v>3.5</v>
      </c>
      <c r="I227" s="62">
        <v>150</v>
      </c>
      <c r="J227" s="72" t="s">
        <v>33</v>
      </c>
      <c r="K227" s="72" t="s">
        <v>2822</v>
      </c>
      <c r="L227" s="72" t="s">
        <v>1880</v>
      </c>
      <c r="M227" s="109"/>
      <c r="N227" s="90"/>
      <c r="O227" s="91" t="str">
        <f>PRICES[[#This Row],[Department]]&amp;PRICES[[#This Row],[Product Name]]</f>
        <v>Phẫu thuậtCombo Giảm mỡ bụng + Tạo hình thành bụng 6 múi &lt; 70 kg</v>
      </c>
      <c r="Q227" s="62"/>
      <c r="R227" s="97"/>
      <c r="S227" s="97"/>
      <c r="U227" s="62">
        <f>COUNTIFS($V$50:$V143, EMPLOYEES[[#This Row],[Department]], $AA$50:$AA143, EMPLOYEES[[#This Row],[BỆNH VIỆN KANGNAM SÀI GÒN]])</f>
        <v>0</v>
      </c>
      <c r="V227" s="72" t="s">
        <v>33</v>
      </c>
      <c r="W227" s="72" t="s">
        <v>33</v>
      </c>
      <c r="X227" s="72" t="s">
        <v>569</v>
      </c>
      <c r="Y227" s="72" t="s">
        <v>2601</v>
      </c>
      <c r="Z227" s="72" t="s">
        <v>564</v>
      </c>
      <c r="AA227" s="62" t="s">
        <v>640</v>
      </c>
      <c r="AD22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8" spans="1:30" x14ac:dyDescent="0.25">
      <c r="A228" s="62">
        <v>153</v>
      </c>
      <c r="B228" s="72" t="s">
        <v>105</v>
      </c>
      <c r="C228" s="95">
        <v>29</v>
      </c>
      <c r="D228" s="108">
        <v>60000000</v>
      </c>
      <c r="E228" s="72" t="s">
        <v>1191</v>
      </c>
      <c r="F228" s="72" t="s">
        <v>422</v>
      </c>
      <c r="G228" s="72">
        <v>1</v>
      </c>
      <c r="H228" s="72">
        <v>4</v>
      </c>
      <c r="I228" s="62">
        <v>180</v>
      </c>
      <c r="J228" s="72" t="s">
        <v>33</v>
      </c>
      <c r="K228" s="72" t="s">
        <v>2822</v>
      </c>
      <c r="L228" s="72" t="s">
        <v>1880</v>
      </c>
      <c r="M228" s="109"/>
      <c r="N228" s="90"/>
      <c r="O228" s="91" t="str">
        <f>PRICES[[#This Row],[Department]]&amp;PRICES[[#This Row],[Product Name]]</f>
        <v>Phẫu thuậtCombo Giảm mỡ bụng + Tạo hình thành bụng 6 múi &gt; 70 kg</v>
      </c>
      <c r="Q228" s="62"/>
      <c r="R228" s="97"/>
      <c r="S228" s="97"/>
      <c r="U228" s="110">
        <f>COUNTIFS($V$50:$V155, EMPLOYEES[[#This Row],[Department]], $AA$50:$AA155, EMPLOYEES[[#This Row],[BỆNH VIỆN KANGNAM SÀI GÒN]])</f>
        <v>0</v>
      </c>
      <c r="V228" s="72" t="s">
        <v>33</v>
      </c>
      <c r="W228" s="72" t="s">
        <v>33</v>
      </c>
      <c r="X228" s="72" t="s">
        <v>2233</v>
      </c>
      <c r="Y228" s="72" t="s">
        <v>2499</v>
      </c>
      <c r="Z228" s="72" t="s">
        <v>564</v>
      </c>
      <c r="AA228" s="62" t="s">
        <v>640</v>
      </c>
      <c r="AD22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29" spans="1:30" x14ac:dyDescent="0.25">
      <c r="A229" s="62">
        <v>154</v>
      </c>
      <c r="B229" s="72" t="s">
        <v>1192</v>
      </c>
      <c r="C229" s="95">
        <v>20.329999999999998</v>
      </c>
      <c r="D229" s="108">
        <v>40000000</v>
      </c>
      <c r="E229" s="72" t="s">
        <v>1193</v>
      </c>
      <c r="F229" s="72" t="s">
        <v>422</v>
      </c>
      <c r="G229" s="72">
        <v>1</v>
      </c>
      <c r="H229" s="72">
        <v>3</v>
      </c>
      <c r="I229" s="62">
        <v>150</v>
      </c>
      <c r="J229" s="72" t="s">
        <v>33</v>
      </c>
      <c r="K229" s="72" t="s">
        <v>2822</v>
      </c>
      <c r="L229" s="72" t="s">
        <v>1880</v>
      </c>
      <c r="M229" s="109"/>
      <c r="N229" s="90"/>
      <c r="O229" s="91" t="str">
        <f>PRICES[[#This Row],[Department]]&amp;PRICES[[#This Row],[Product Name]]</f>
        <v>Phẫu thuậtCăng da Tạo hình thành bụng mini</v>
      </c>
      <c r="Q229" s="62"/>
      <c r="R229" s="97"/>
      <c r="S229" s="97"/>
      <c r="U229" s="62">
        <f>COUNTIFS($V$50:$V104, EMPLOYEES[[#This Row],[Department]], $AA$50:$AA104, EMPLOYEES[[#This Row],[BỆNH VIỆN KANGNAM SÀI GÒN]])</f>
        <v>0</v>
      </c>
      <c r="V229" s="72" t="s">
        <v>33</v>
      </c>
      <c r="W229" s="72" t="s">
        <v>33</v>
      </c>
      <c r="X229" s="72" t="s">
        <v>2234</v>
      </c>
      <c r="Y229" s="72" t="s">
        <v>2602</v>
      </c>
      <c r="Z229" s="72" t="s">
        <v>564</v>
      </c>
      <c r="AA229" s="62" t="s">
        <v>640</v>
      </c>
      <c r="AD22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0" spans="1:30" x14ac:dyDescent="0.25">
      <c r="A230" s="62">
        <v>155</v>
      </c>
      <c r="B230" s="72" t="s">
        <v>1194</v>
      </c>
      <c r="C230" s="95">
        <v>28.5</v>
      </c>
      <c r="D230" s="108">
        <v>60000000</v>
      </c>
      <c r="E230" s="72" t="s">
        <v>1195</v>
      </c>
      <c r="F230" s="72" t="s">
        <v>422</v>
      </c>
      <c r="G230" s="72">
        <v>1</v>
      </c>
      <c r="H230" s="72">
        <v>3.5</v>
      </c>
      <c r="I230" s="62">
        <v>180</v>
      </c>
      <c r="J230" s="72" t="s">
        <v>33</v>
      </c>
      <c r="K230" s="72" t="s">
        <v>2822</v>
      </c>
      <c r="L230" s="72" t="s">
        <v>1880</v>
      </c>
      <c r="M230" s="109"/>
      <c r="N230" s="90"/>
      <c r="O230" s="91" t="str">
        <f>PRICES[[#This Row],[Department]]&amp;PRICES[[#This Row],[Product Name]]</f>
        <v>Phẫu thuậtCăng da Tạo hình thành bụng toàn thể</v>
      </c>
      <c r="Q230" s="62"/>
      <c r="R230" s="97"/>
      <c r="S230" s="97"/>
      <c r="U230" s="62">
        <f>COUNTIFS($V$50:$V105, EMPLOYEES[[#This Row],[Department]], $AA$50:$AA105, EMPLOYEES[[#This Row],[BỆNH VIỆN KANGNAM SÀI GÒN]])</f>
        <v>0</v>
      </c>
      <c r="V230" s="72" t="s">
        <v>33</v>
      </c>
      <c r="W230" s="72" t="s">
        <v>33</v>
      </c>
      <c r="X230" s="72" t="s">
        <v>572</v>
      </c>
      <c r="Y230" s="72" t="s">
        <v>2603</v>
      </c>
      <c r="Z230" s="72" t="s">
        <v>564</v>
      </c>
      <c r="AA230" s="62" t="s">
        <v>640</v>
      </c>
      <c r="AD23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1" spans="1:30" x14ac:dyDescent="0.25">
      <c r="A231" s="62">
        <v>156</v>
      </c>
      <c r="B231" s="72" t="s">
        <v>107</v>
      </c>
      <c r="C231" s="95">
        <v>19.5</v>
      </c>
      <c r="D231" s="108">
        <v>40000000</v>
      </c>
      <c r="E231" s="72" t="s">
        <v>724</v>
      </c>
      <c r="F231" s="72" t="s">
        <v>422</v>
      </c>
      <c r="G231" s="72">
        <v>1</v>
      </c>
      <c r="H231" s="72">
        <v>2.5</v>
      </c>
      <c r="I231" s="62">
        <v>135</v>
      </c>
      <c r="J231" s="72" t="s">
        <v>33</v>
      </c>
      <c r="K231" s="72" t="s">
        <v>2822</v>
      </c>
      <c r="L231" s="72" t="s">
        <v>1880</v>
      </c>
      <c r="M231" s="109"/>
      <c r="N231" s="90"/>
      <c r="O231" s="91" t="str">
        <f>PRICES[[#This Row],[Department]]&amp;PRICES[[#This Row],[Product Name]]</f>
        <v>Phẫu thuậtGiảm mỡ mông</v>
      </c>
      <c r="Q231" s="62"/>
      <c r="R231" s="97"/>
      <c r="S231" s="97"/>
      <c r="U231" s="62">
        <f>COUNTIFS($V$50:$V106, EMPLOYEES[[#This Row],[Department]], $AA$50:$AA106, EMPLOYEES[[#This Row],[BỆNH VIỆN KANGNAM SÀI GÒN]])</f>
        <v>0</v>
      </c>
      <c r="V231" s="72" t="s">
        <v>33</v>
      </c>
      <c r="W231" s="72" t="s">
        <v>33</v>
      </c>
      <c r="X231" s="72" t="s">
        <v>2235</v>
      </c>
      <c r="Y231" s="72" t="s">
        <v>2604</v>
      </c>
      <c r="Z231" s="72" t="s">
        <v>564</v>
      </c>
      <c r="AA231" s="62" t="s">
        <v>640</v>
      </c>
      <c r="AD23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2" spans="1:30" x14ac:dyDescent="0.25">
      <c r="A232" s="62">
        <v>157</v>
      </c>
      <c r="B232" s="72" t="s">
        <v>1196</v>
      </c>
      <c r="C232" s="95">
        <v>4</v>
      </c>
      <c r="D232" s="108">
        <v>15000000</v>
      </c>
      <c r="E232" s="72" t="s">
        <v>1197</v>
      </c>
      <c r="F232" s="72" t="s">
        <v>422</v>
      </c>
      <c r="G232" s="72">
        <v>1</v>
      </c>
      <c r="H232" s="72" t="s">
        <v>551</v>
      </c>
      <c r="I232" s="62" t="s">
        <v>551</v>
      </c>
      <c r="J232" s="72" t="s">
        <v>33</v>
      </c>
      <c r="K232" s="72" t="s">
        <v>2822</v>
      </c>
      <c r="L232" s="72" t="s">
        <v>1880</v>
      </c>
      <c r="M232" s="109"/>
      <c r="N232" s="90"/>
      <c r="O232" s="91" t="str">
        <f>PRICES[[#This Row],[Department]]&amp;PRICES[[#This Row],[Product Name]]</f>
        <v>Phẫu thuậtGiảm mỡ - Dịch vụ sửa lại</v>
      </c>
      <c r="Q232" s="62"/>
      <c r="R232" s="97"/>
      <c r="S232" s="97"/>
      <c r="U232" s="62">
        <f>COUNTIFS($V$50:$V107, EMPLOYEES[[#This Row],[Department]], $AA$50:$AA107, EMPLOYEES[[#This Row],[BỆNH VIỆN KANGNAM SÀI GÒN]])</f>
        <v>0</v>
      </c>
      <c r="V232" s="72" t="s">
        <v>33</v>
      </c>
      <c r="W232" s="72" t="s">
        <v>33</v>
      </c>
      <c r="X232" s="72" t="s">
        <v>2236</v>
      </c>
      <c r="Y232" s="72" t="s">
        <v>2548</v>
      </c>
      <c r="Z232" s="72" t="s">
        <v>564</v>
      </c>
      <c r="AA232" s="62" t="s">
        <v>640</v>
      </c>
      <c r="AD23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3" spans="1:30" x14ac:dyDescent="0.25">
      <c r="A233" s="62">
        <v>158</v>
      </c>
      <c r="B233" s="72" t="s">
        <v>1198</v>
      </c>
      <c r="C233" s="95">
        <v>2</v>
      </c>
      <c r="D233" s="108">
        <v>5000000</v>
      </c>
      <c r="E233" s="72" t="s">
        <v>1199</v>
      </c>
      <c r="F233" s="72" t="s">
        <v>422</v>
      </c>
      <c r="G233" s="72">
        <v>1</v>
      </c>
      <c r="H233" s="72" t="s">
        <v>551</v>
      </c>
      <c r="I233" s="62" t="s">
        <v>551</v>
      </c>
      <c r="J233" s="72" t="s">
        <v>33</v>
      </c>
      <c r="K233" s="72" t="s">
        <v>2822</v>
      </c>
      <c r="L233" s="72" t="s">
        <v>1880</v>
      </c>
      <c r="M233" s="109"/>
      <c r="N233" s="90"/>
      <c r="O233" s="91" t="str">
        <f>PRICES[[#This Row],[Department]]&amp;PRICES[[#This Row],[Product Name]]</f>
        <v>Phẫu thuậtGiảm mỡ - Yêu cầu Bác sĩ chuyên gia/trưởng khoa</v>
      </c>
      <c r="Q233" s="62"/>
      <c r="R233" s="97"/>
      <c r="S233" s="97"/>
      <c r="U233" s="62">
        <f>COUNTIFS($V$50:$V108, EMPLOYEES[[#This Row],[Department]], $AA$50:$AA108, EMPLOYEES[[#This Row],[BỆNH VIỆN KANGNAM SÀI GÒN]])</f>
        <v>0</v>
      </c>
      <c r="V233" s="72" t="s">
        <v>33</v>
      </c>
      <c r="W233" s="72" t="s">
        <v>33</v>
      </c>
      <c r="X233" s="72" t="s">
        <v>2237</v>
      </c>
      <c r="Y233" s="72" t="s">
        <v>2422</v>
      </c>
      <c r="Z233" s="72" t="s">
        <v>564</v>
      </c>
      <c r="AA233" s="62" t="s">
        <v>640</v>
      </c>
      <c r="AD23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4" spans="1:30" x14ac:dyDescent="0.25">
      <c r="A234" s="62">
        <v>159</v>
      </c>
      <c r="B234" s="72" t="s">
        <v>1200</v>
      </c>
      <c r="C234" s="95">
        <v>5</v>
      </c>
      <c r="D234" s="108">
        <v>20000000</v>
      </c>
      <c r="E234" s="72" t="s">
        <v>1201</v>
      </c>
      <c r="F234" s="72" t="s">
        <v>422</v>
      </c>
      <c r="G234" s="72">
        <v>1</v>
      </c>
      <c r="H234" s="72" t="s">
        <v>551</v>
      </c>
      <c r="I234" s="62" t="s">
        <v>551</v>
      </c>
      <c r="J234" s="72" t="s">
        <v>33</v>
      </c>
      <c r="K234" s="72" t="s">
        <v>2822</v>
      </c>
      <c r="L234" s="72" t="s">
        <v>1880</v>
      </c>
      <c r="M234" s="109"/>
      <c r="N234" s="90"/>
      <c r="O234" s="91" t="str">
        <f>PRICES[[#This Row],[Department]]&amp;PRICES[[#This Row],[Product Name]]</f>
        <v>Phẫu thuậtGiảm mỡ - Yêu cầu Tiến sĩ - Bác sĩ Richard Huy</v>
      </c>
      <c r="Q234" s="62"/>
      <c r="R234" s="97"/>
      <c r="S234" s="97"/>
      <c r="U234" s="62">
        <f>COUNTIFS($V$50:$V109, EMPLOYEES[[#This Row],[Department]], $AA$50:$AA109, EMPLOYEES[[#This Row],[BỆNH VIỆN KANGNAM SÀI GÒN]])</f>
        <v>0</v>
      </c>
      <c r="V234" s="72" t="s">
        <v>33</v>
      </c>
      <c r="W234" s="72" t="s">
        <v>33</v>
      </c>
      <c r="X234" s="72" t="s">
        <v>2238</v>
      </c>
      <c r="Y234" s="72" t="s">
        <v>2605</v>
      </c>
      <c r="Z234" s="72" t="s">
        <v>564</v>
      </c>
      <c r="AA234" s="62" t="s">
        <v>640</v>
      </c>
      <c r="AD23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5" spans="1:30" x14ac:dyDescent="0.25">
      <c r="A235" s="62">
        <v>160</v>
      </c>
      <c r="B235" s="72" t="s">
        <v>1202</v>
      </c>
      <c r="C235" s="95">
        <v>6</v>
      </c>
      <c r="D235" s="108">
        <v>20000000</v>
      </c>
      <c r="E235" s="72" t="s">
        <v>1203</v>
      </c>
      <c r="F235" s="72" t="s">
        <v>422</v>
      </c>
      <c r="G235" s="72">
        <v>1</v>
      </c>
      <c r="H235" s="72" t="s">
        <v>551</v>
      </c>
      <c r="I235" s="62" t="s">
        <v>551</v>
      </c>
      <c r="J235" s="72" t="s">
        <v>33</v>
      </c>
      <c r="K235" s="72" t="s">
        <v>2822</v>
      </c>
      <c r="L235" s="72" t="s">
        <v>1880</v>
      </c>
      <c r="M235" s="109"/>
      <c r="N235" s="90"/>
      <c r="O235" s="91" t="str">
        <f>PRICES[[#This Row],[Department]]&amp;PRICES[[#This Row],[Product Name]]</f>
        <v>Phẫu thuậtGiảm mỡ - Yêu cầu Bác sĩ Hàn Quốc</v>
      </c>
      <c r="Q235" s="62"/>
      <c r="R235" s="97"/>
      <c r="S235" s="97"/>
      <c r="U235" s="62">
        <f>COUNTIFS($V$50:$V110, EMPLOYEES[[#This Row],[Department]], $AA$50:$AA110, EMPLOYEES[[#This Row],[BỆNH VIỆN KANGNAM SÀI GÒN]])</f>
        <v>0</v>
      </c>
      <c r="V235" s="72" t="s">
        <v>33</v>
      </c>
      <c r="W235" s="72" t="s">
        <v>33</v>
      </c>
      <c r="X235" s="72" t="s">
        <v>2239</v>
      </c>
      <c r="Y235" s="72" t="s">
        <v>2536</v>
      </c>
      <c r="Z235" s="72" t="s">
        <v>564</v>
      </c>
      <c r="AA235" s="62" t="s">
        <v>640</v>
      </c>
      <c r="AD23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6" spans="1:30" x14ac:dyDescent="0.25">
      <c r="A236" s="62">
        <v>161</v>
      </c>
      <c r="B236" s="72" t="s">
        <v>35</v>
      </c>
      <c r="C236" s="95">
        <v>22.33</v>
      </c>
      <c r="D236" s="108">
        <v>50000000</v>
      </c>
      <c r="E236" s="72" t="s">
        <v>1204</v>
      </c>
      <c r="F236" s="72" t="s">
        <v>422</v>
      </c>
      <c r="G236" s="72">
        <v>1</v>
      </c>
      <c r="H236" s="72" t="s">
        <v>551</v>
      </c>
      <c r="I236" s="62">
        <v>60</v>
      </c>
      <c r="J236" s="72" t="s">
        <v>33</v>
      </c>
      <c r="K236" s="72" t="s">
        <v>2822</v>
      </c>
      <c r="L236" s="72" t="s">
        <v>1880</v>
      </c>
      <c r="M236" s="109"/>
      <c r="N236" s="90"/>
      <c r="O236" s="91" t="str">
        <f>PRICES[[#This Row],[Department]]&amp;PRICES[[#This Row],[Product Name]]</f>
        <v>Phẫu thuậtPhẫu thuật thu gọn cơ bắp chân</v>
      </c>
      <c r="Q236" s="62"/>
      <c r="R236" s="97"/>
      <c r="S236" s="97"/>
      <c r="U236" s="62">
        <f>COUNTIFS($V$50:$V111, EMPLOYEES[[#This Row],[Department]], $AA$50:$AA111, EMPLOYEES[[#This Row],[BỆNH VIỆN KANGNAM SÀI GÒN]])</f>
        <v>0</v>
      </c>
      <c r="V236" s="72" t="s">
        <v>33</v>
      </c>
      <c r="W236" s="72" t="s">
        <v>33</v>
      </c>
      <c r="X236" s="72" t="s">
        <v>2240</v>
      </c>
      <c r="Y236" s="72" t="s">
        <v>2606</v>
      </c>
      <c r="Z236" s="72" t="s">
        <v>564</v>
      </c>
      <c r="AA236" s="62" t="s">
        <v>640</v>
      </c>
      <c r="AC236" s="62" t="s">
        <v>640</v>
      </c>
      <c r="AD23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7" spans="1:30" x14ac:dyDescent="0.25">
      <c r="A237" s="62">
        <v>168</v>
      </c>
      <c r="B237" s="72" t="s">
        <v>110</v>
      </c>
      <c r="C237" s="95">
        <v>10</v>
      </c>
      <c r="D237" s="108">
        <v>8000000</v>
      </c>
      <c r="E237" s="72" t="s">
        <v>725</v>
      </c>
      <c r="F237" s="72" t="s">
        <v>422</v>
      </c>
      <c r="G237" s="72">
        <v>1</v>
      </c>
      <c r="H237" s="72">
        <v>1.5</v>
      </c>
      <c r="I237" s="62">
        <v>60</v>
      </c>
      <c r="J237" s="72" t="s">
        <v>33</v>
      </c>
      <c r="K237" s="72" t="s">
        <v>111</v>
      </c>
      <c r="L237" s="72" t="s">
        <v>1880</v>
      </c>
      <c r="M237" s="109"/>
      <c r="N237" s="90"/>
      <c r="O237" s="91" t="str">
        <f>PRICES[[#This Row],[Department]]&amp;PRICES[[#This Row],[Product Name]]</f>
        <v>Phẫu thuậtTrị hôi nách Endo dry</v>
      </c>
      <c r="Q237" s="62"/>
      <c r="R237" s="97"/>
      <c r="S237" s="97"/>
      <c r="U237" s="62">
        <f>COUNTIFS($V$50:$V112, EMPLOYEES[[#This Row],[Department]], $AA$50:$AA112, EMPLOYEES[[#This Row],[BỆNH VIỆN KANGNAM SÀI GÒN]])</f>
        <v>0</v>
      </c>
      <c r="V237" s="72" t="s">
        <v>33</v>
      </c>
      <c r="W237" s="72" t="s">
        <v>33</v>
      </c>
      <c r="X237" s="72" t="s">
        <v>2241</v>
      </c>
      <c r="Y237" s="72" t="s">
        <v>2451</v>
      </c>
      <c r="Z237" s="72" t="s">
        <v>564</v>
      </c>
      <c r="AA237" s="62" t="s">
        <v>640</v>
      </c>
      <c r="AD23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8" spans="1:30" x14ac:dyDescent="0.25">
      <c r="A238" s="62">
        <v>169</v>
      </c>
      <c r="B238" s="72" t="s">
        <v>1212</v>
      </c>
      <c r="C238" s="95">
        <v>2</v>
      </c>
      <c r="D238" s="108">
        <v>3000000</v>
      </c>
      <c r="E238" s="72" t="s">
        <v>1213</v>
      </c>
      <c r="F238" s="72" t="s">
        <v>422</v>
      </c>
      <c r="G238" s="72">
        <v>1</v>
      </c>
      <c r="H238" s="72" t="s">
        <v>551</v>
      </c>
      <c r="I238" s="62" t="s">
        <v>551</v>
      </c>
      <c r="J238" s="72" t="s">
        <v>33</v>
      </c>
      <c r="K238" s="72" t="s">
        <v>111</v>
      </c>
      <c r="L238" s="72" t="s">
        <v>1880</v>
      </c>
      <c r="M238" s="109"/>
      <c r="N238" s="90"/>
      <c r="O238" s="91" t="str">
        <f>PRICES[[#This Row],[Department]]&amp;PRICES[[#This Row],[Product Name]]</f>
        <v>Phẫu thuậtHút tuyến - Dịch vụ sửa lại</v>
      </c>
      <c r="Q238" s="62"/>
      <c r="R238" s="97"/>
      <c r="S238" s="97"/>
      <c r="U238" s="62">
        <f>COUNTIFS($V$50:$V113, EMPLOYEES[[#This Row],[Department]], $AA$50:$AA113, EMPLOYEES[[#This Row],[BỆNH VIỆN KANGNAM SÀI GÒN]])</f>
        <v>0</v>
      </c>
      <c r="V238" s="72" t="s">
        <v>33</v>
      </c>
      <c r="W238" s="72" t="s">
        <v>33</v>
      </c>
      <c r="X238" s="72" t="s">
        <v>2242</v>
      </c>
      <c r="Y238" s="72" t="s">
        <v>2607</v>
      </c>
      <c r="Z238" s="72" t="s">
        <v>564</v>
      </c>
      <c r="AA238" s="62" t="s">
        <v>640</v>
      </c>
      <c r="AC238" s="62" t="s">
        <v>640</v>
      </c>
      <c r="AD23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39" spans="1:30" x14ac:dyDescent="0.25">
      <c r="A239" s="62">
        <v>191</v>
      </c>
      <c r="B239" s="72" t="s">
        <v>1230</v>
      </c>
      <c r="C239" s="95">
        <v>6.17</v>
      </c>
      <c r="D239" s="108">
        <v>10000000</v>
      </c>
      <c r="E239" s="72" t="s">
        <v>1231</v>
      </c>
      <c r="F239" s="72" t="s">
        <v>422</v>
      </c>
      <c r="G239" s="72">
        <v>1</v>
      </c>
      <c r="H239" s="72">
        <v>1</v>
      </c>
      <c r="I239" s="62">
        <v>75</v>
      </c>
      <c r="J239" s="72" t="s">
        <v>33</v>
      </c>
      <c r="K239" s="72" t="s">
        <v>2861</v>
      </c>
      <c r="L239" s="72" t="s">
        <v>1880</v>
      </c>
      <c r="M239" s="109">
        <v>44652</v>
      </c>
      <c r="N239" s="90"/>
      <c r="O239" s="91" t="str">
        <f>PRICES[[#This Row],[Department]]&amp;PRICES[[#This Row],[Product Name]]</f>
        <v>Phẫu thuậtLấy Silicon (mặt/ngực...) mức 1</v>
      </c>
      <c r="Q239" s="62"/>
      <c r="R239" s="97"/>
      <c r="S239" s="97"/>
      <c r="U239" s="62">
        <f>COUNTIFS($V$50:$V155, EMPLOYEES[[#This Row],[Department]], $AA$50:$AA155, EMPLOYEES[[#This Row],[BỆNH VIỆN KANGNAM SÀI GÒN]])</f>
        <v>0</v>
      </c>
      <c r="V239" s="72" t="s">
        <v>33</v>
      </c>
      <c r="W239" s="72" t="s">
        <v>33</v>
      </c>
      <c r="X239" s="72" t="s">
        <v>2243</v>
      </c>
      <c r="Y239" s="72" t="s">
        <v>2608</v>
      </c>
      <c r="Z239" s="72" t="s">
        <v>564</v>
      </c>
      <c r="AA239" s="62" t="s">
        <v>640</v>
      </c>
      <c r="AD23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0" spans="1:30" x14ac:dyDescent="0.25">
      <c r="A240" s="62">
        <v>192</v>
      </c>
      <c r="B240" s="72" t="s">
        <v>1232</v>
      </c>
      <c r="C240" s="95">
        <v>10.17</v>
      </c>
      <c r="D240" s="108">
        <v>20000000</v>
      </c>
      <c r="E240" s="72" t="s">
        <v>1233</v>
      </c>
      <c r="F240" s="72" t="s">
        <v>422</v>
      </c>
      <c r="G240" s="72">
        <v>1</v>
      </c>
      <c r="H240" s="72">
        <v>1.5</v>
      </c>
      <c r="I240" s="62">
        <v>75</v>
      </c>
      <c r="J240" s="72" t="s">
        <v>33</v>
      </c>
      <c r="K240" s="72" t="s">
        <v>2861</v>
      </c>
      <c r="L240" s="72" t="s">
        <v>1880</v>
      </c>
      <c r="M240" s="109">
        <v>44652</v>
      </c>
      <c r="N240" s="90"/>
      <c r="O240" s="91" t="str">
        <f>PRICES[[#This Row],[Department]]&amp;PRICES[[#This Row],[Product Name]]</f>
        <v>Phẫu thuậtLấy Silicon (mặt/ngực...) mức 2</v>
      </c>
      <c r="Q240" s="62"/>
      <c r="R240" s="97"/>
      <c r="S240" s="97"/>
      <c r="U240" s="62">
        <f>COUNTIFS($V$50:$V54, EMPLOYEES[[#This Row],[Department]], $AA$50:$AA54, EMPLOYEES[[#This Row],[BỆNH VIỆN KANGNAM SÀI GÒN]])</f>
        <v>0</v>
      </c>
      <c r="V240" s="72" t="s">
        <v>33</v>
      </c>
      <c r="W240" s="72" t="s">
        <v>33</v>
      </c>
      <c r="X240" s="72" t="s">
        <v>2244</v>
      </c>
      <c r="Y240" s="72" t="s">
        <v>2609</v>
      </c>
      <c r="Z240" s="72" t="s">
        <v>564</v>
      </c>
      <c r="AA240" s="62" t="s">
        <v>640</v>
      </c>
      <c r="AD24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1" spans="1:30" x14ac:dyDescent="0.25">
      <c r="A241" s="62">
        <v>193</v>
      </c>
      <c r="B241" s="72" t="s">
        <v>1234</v>
      </c>
      <c r="C241" s="95">
        <v>18.329999999999998</v>
      </c>
      <c r="D241" s="108">
        <v>40000000</v>
      </c>
      <c r="E241" s="72" t="s">
        <v>1235</v>
      </c>
      <c r="F241" s="72" t="s">
        <v>422</v>
      </c>
      <c r="G241" s="72">
        <v>1</v>
      </c>
      <c r="H241" s="72">
        <v>2</v>
      </c>
      <c r="I241" s="62">
        <v>105</v>
      </c>
      <c r="J241" s="72" t="s">
        <v>33</v>
      </c>
      <c r="K241" s="72" t="s">
        <v>2861</v>
      </c>
      <c r="L241" s="72" t="s">
        <v>1880</v>
      </c>
      <c r="M241" s="109">
        <v>44652</v>
      </c>
      <c r="N241" s="90"/>
      <c r="O241" s="91" t="str">
        <f>PRICES[[#This Row],[Department]]&amp;PRICES[[#This Row],[Product Name]]</f>
        <v>Phẫu thuậtLấy Silicon (mặt/ngực...) mức 3</v>
      </c>
      <c r="Q241" s="62"/>
      <c r="R241" s="97"/>
      <c r="S241" s="97"/>
      <c r="U241" s="62">
        <f>COUNTIFS($V$50:$V55, EMPLOYEES[[#This Row],[Department]], $AA$50:$AA55, EMPLOYEES[[#This Row],[BỆNH VIỆN KANGNAM SÀI GÒN]])</f>
        <v>0</v>
      </c>
      <c r="V241" s="72" t="s">
        <v>33</v>
      </c>
      <c r="W241" s="72" t="s">
        <v>33</v>
      </c>
      <c r="X241" s="72" t="s">
        <v>2245</v>
      </c>
      <c r="Y241" s="72" t="s">
        <v>2610</v>
      </c>
      <c r="Z241" s="72" t="s">
        <v>564</v>
      </c>
      <c r="AA241" s="62" t="s">
        <v>640</v>
      </c>
      <c r="AD24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2" spans="1:30" x14ac:dyDescent="0.25">
      <c r="A242" s="62">
        <v>194</v>
      </c>
      <c r="B242" s="72" t="s">
        <v>1236</v>
      </c>
      <c r="C242" s="95">
        <v>34.67</v>
      </c>
      <c r="D242" s="108">
        <v>80000000</v>
      </c>
      <c r="E242" s="72" t="s">
        <v>1237</v>
      </c>
      <c r="F242" s="72" t="s">
        <v>422</v>
      </c>
      <c r="G242" s="72">
        <v>1</v>
      </c>
      <c r="H242" s="72">
        <v>3</v>
      </c>
      <c r="I242" s="62">
        <v>165</v>
      </c>
      <c r="J242" s="72" t="s">
        <v>33</v>
      </c>
      <c r="K242" s="72" t="s">
        <v>2861</v>
      </c>
      <c r="L242" s="72" t="s">
        <v>1880</v>
      </c>
      <c r="M242" s="109">
        <v>44652</v>
      </c>
      <c r="N242" s="90"/>
      <c r="O242" s="91" t="str">
        <f>PRICES[[#This Row],[Department]]&amp;PRICES[[#This Row],[Product Name]]</f>
        <v>Phẫu thuậtLấy Silicon (mặt/ngực...) mức 4</v>
      </c>
      <c r="Q242" s="62"/>
      <c r="R242" s="97"/>
      <c r="S242" s="97"/>
      <c r="U242" s="62">
        <f>COUNTIFS($V$50:$V56, EMPLOYEES[[#This Row],[Department]], $AA$50:$AA56, EMPLOYEES[[#This Row],[BỆNH VIỆN KANGNAM SÀI GÒN]])</f>
        <v>0</v>
      </c>
      <c r="V242" s="72" t="s">
        <v>33</v>
      </c>
      <c r="W242" s="72" t="s">
        <v>33</v>
      </c>
      <c r="X242" s="72" t="s">
        <v>2246</v>
      </c>
      <c r="Y242" s="72" t="s">
        <v>2534</v>
      </c>
      <c r="Z242" s="72" t="s">
        <v>564</v>
      </c>
      <c r="AA242" s="62" t="s">
        <v>640</v>
      </c>
      <c r="AD24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3" spans="1:30" x14ac:dyDescent="0.25">
      <c r="A243" s="62">
        <v>423</v>
      </c>
      <c r="B243" s="72" t="s">
        <v>117</v>
      </c>
      <c r="C243" s="95">
        <v>3.75</v>
      </c>
      <c r="D243" s="108">
        <v>1200000</v>
      </c>
      <c r="E243" s="72" t="s">
        <v>730</v>
      </c>
      <c r="F243" s="72" t="s">
        <v>422</v>
      </c>
      <c r="G243" s="72">
        <v>1</v>
      </c>
      <c r="H243" s="72">
        <v>2</v>
      </c>
      <c r="I243" s="62">
        <v>90</v>
      </c>
      <c r="J243" s="72" t="s">
        <v>29</v>
      </c>
      <c r="K243" s="72" t="s">
        <v>2809</v>
      </c>
      <c r="L243" s="72" t="s">
        <v>1880</v>
      </c>
      <c r="M243" s="109">
        <v>44652</v>
      </c>
      <c r="N243" s="90"/>
      <c r="O243" s="91" t="str">
        <f>PRICES[[#This Row],[Department]]&amp;PRICES[[#This Row],[Product Name]]</f>
        <v>SpaMassage săn chắc &amp; thon gọn toàn thân</v>
      </c>
      <c r="Q243" s="62"/>
      <c r="R243" s="97"/>
      <c r="S243" s="97"/>
      <c r="U243" s="62">
        <f>COUNTIFS($V$50:$V57, EMPLOYEES[[#This Row],[Department]], $AA$50:$AA57, EMPLOYEES[[#This Row],[BỆNH VIỆN KANGNAM SÀI GÒN]])</f>
        <v>0</v>
      </c>
      <c r="V243" s="72" t="s">
        <v>33</v>
      </c>
      <c r="W243" s="72" t="s">
        <v>33</v>
      </c>
      <c r="X243" s="72" t="s">
        <v>2247</v>
      </c>
      <c r="Y243" s="72" t="s">
        <v>2611</v>
      </c>
      <c r="Z243" s="72" t="s">
        <v>564</v>
      </c>
      <c r="AA243" s="62" t="s">
        <v>640</v>
      </c>
      <c r="AD24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4" spans="1:30" x14ac:dyDescent="0.25">
      <c r="A244" s="62">
        <v>424</v>
      </c>
      <c r="B244" s="72" t="s">
        <v>1378</v>
      </c>
      <c r="C244" s="95">
        <v>5.34</v>
      </c>
      <c r="D244" s="108">
        <v>2400000</v>
      </c>
      <c r="E244" s="72" t="s">
        <v>728</v>
      </c>
      <c r="F244" s="72" t="s">
        <v>422</v>
      </c>
      <c r="G244" s="72">
        <v>1</v>
      </c>
      <c r="H244" s="72">
        <v>2.5</v>
      </c>
      <c r="I244" s="62">
        <v>90</v>
      </c>
      <c r="J244" s="72" t="s">
        <v>29</v>
      </c>
      <c r="K244" s="72" t="s">
        <v>2809</v>
      </c>
      <c r="L244" s="72" t="s">
        <v>1880</v>
      </c>
      <c r="M244" s="109">
        <v>44652</v>
      </c>
      <c r="N244" s="90"/>
      <c r="O244" s="91" t="str">
        <f>PRICES[[#This Row],[Department]]&amp;PRICES[[#This Row],[Product Name]]</f>
        <v>SpaGiảm mỡ vùng bụng + eo/đùi/cả lưng công nghệ Lipo 4D</v>
      </c>
      <c r="Q244" s="62"/>
      <c r="R244" s="97"/>
      <c r="S244" s="97"/>
      <c r="U244" s="62">
        <f>COUNTIFS($V$50:$V58, EMPLOYEES[[#This Row],[Department]], $AA$50:$AA58, EMPLOYEES[[#This Row],[BỆNH VIỆN KANGNAM SÀI GÒN]])</f>
        <v>0</v>
      </c>
      <c r="V244" s="72" t="s">
        <v>33</v>
      </c>
      <c r="W244" s="72" t="s">
        <v>33</v>
      </c>
      <c r="X244" s="72" t="s">
        <v>2248</v>
      </c>
      <c r="Y244" s="72" t="s">
        <v>2612</v>
      </c>
      <c r="Z244" s="72" t="s">
        <v>564</v>
      </c>
      <c r="AA244" s="62" t="s">
        <v>640</v>
      </c>
      <c r="AD24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5" spans="1:30" x14ac:dyDescent="0.25">
      <c r="A245" s="62">
        <v>425</v>
      </c>
      <c r="B245" s="72" t="s">
        <v>1379</v>
      </c>
      <c r="C245" s="95">
        <v>4.92</v>
      </c>
      <c r="D245" s="108">
        <v>1200000</v>
      </c>
      <c r="E245" s="72" t="s">
        <v>729</v>
      </c>
      <c r="F245" s="72" t="s">
        <v>422</v>
      </c>
      <c r="G245" s="72">
        <v>1</v>
      </c>
      <c r="H245" s="72">
        <v>2.5</v>
      </c>
      <c r="I245" s="62">
        <v>90</v>
      </c>
      <c r="J245" s="72" t="s">
        <v>29</v>
      </c>
      <c r="K245" s="72" t="s">
        <v>2809</v>
      </c>
      <c r="L245" s="72" t="s">
        <v>1880</v>
      </c>
      <c r="M245" s="109">
        <v>44652</v>
      </c>
      <c r="N245" s="90"/>
      <c r="O245" s="91" t="str">
        <f>PRICES[[#This Row],[Department]]&amp;PRICES[[#This Row],[Product Name]]</f>
        <v>SpaGiảm mỡ vùng dưới cánh tay/hông/vai/mỡ vai &amp; lưng/công nghệ Lipo 4D</v>
      </c>
      <c r="Q245" s="62"/>
      <c r="R245" s="97"/>
      <c r="S245" s="97"/>
      <c r="U245" s="110">
        <f>COUNTIFS($V$50:$V59, EMPLOYEES[[#This Row],[Department]], $AA$50:$AA59, EMPLOYEES[[#This Row],[BỆNH VIỆN KANGNAM SÀI GÒN]])</f>
        <v>0</v>
      </c>
      <c r="V245" s="72" t="s">
        <v>33</v>
      </c>
      <c r="W245" s="72" t="s">
        <v>33</v>
      </c>
      <c r="X245" s="72" t="s">
        <v>2249</v>
      </c>
      <c r="Y245" s="72" t="s">
        <v>2540</v>
      </c>
      <c r="Z245" s="72" t="s">
        <v>564</v>
      </c>
      <c r="AA245" s="62" t="s">
        <v>640</v>
      </c>
      <c r="AD24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6" spans="1:30" x14ac:dyDescent="0.25">
      <c r="A246" s="62">
        <v>426</v>
      </c>
      <c r="B246" s="72" t="s">
        <v>1380</v>
      </c>
      <c r="C246" s="95">
        <v>4.03</v>
      </c>
      <c r="D246" s="108">
        <v>2000000</v>
      </c>
      <c r="E246" s="72" t="s">
        <v>731</v>
      </c>
      <c r="F246" s="72" t="s">
        <v>422</v>
      </c>
      <c r="G246" s="72">
        <v>1</v>
      </c>
      <c r="H246" s="72">
        <v>2</v>
      </c>
      <c r="I246" s="62">
        <v>60</v>
      </c>
      <c r="J246" s="72" t="s">
        <v>29</v>
      </c>
      <c r="K246" s="72" t="s">
        <v>2809</v>
      </c>
      <c r="L246" s="72" t="s">
        <v>1880</v>
      </c>
      <c r="M246" s="109">
        <v>44652</v>
      </c>
      <c r="N246" s="90"/>
      <c r="O246" s="91" t="str">
        <f>PRICES[[#This Row],[Department]]&amp;PRICES[[#This Row],[Product Name]]</f>
        <v>SpaMassage săn chắc sau giảm mỡ vùng bụng + eo/đùi/cả lưng</v>
      </c>
      <c r="Q246" s="62"/>
      <c r="R246" s="97"/>
      <c r="S246" s="97"/>
      <c r="U246" s="62">
        <f>COUNTIFS($V$50:$V60, EMPLOYEES[[#This Row],[Department]], $AA$50:$AA60, EMPLOYEES[[#This Row],[BỆNH VIỆN KANGNAM SÀI GÒN]])</f>
        <v>0</v>
      </c>
      <c r="V246" s="72" t="s">
        <v>33</v>
      </c>
      <c r="W246" s="72" t="s">
        <v>33</v>
      </c>
      <c r="X246" s="72" t="s">
        <v>2250</v>
      </c>
      <c r="Y246" s="72" t="s">
        <v>2504</v>
      </c>
      <c r="Z246" s="72" t="s">
        <v>564</v>
      </c>
      <c r="AA246" s="62" t="s">
        <v>640</v>
      </c>
      <c r="AD24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7" spans="1:30" x14ac:dyDescent="0.25">
      <c r="A247" s="62">
        <v>427</v>
      </c>
      <c r="B247" s="72" t="s">
        <v>1381</v>
      </c>
      <c r="C247" s="95">
        <v>3.68</v>
      </c>
      <c r="D247" s="108">
        <v>1000000</v>
      </c>
      <c r="E247" s="72" t="s">
        <v>732</v>
      </c>
      <c r="F247" s="72" t="s">
        <v>422</v>
      </c>
      <c r="G247" s="72">
        <v>1</v>
      </c>
      <c r="H247" s="72">
        <v>2</v>
      </c>
      <c r="I247" s="62">
        <v>60</v>
      </c>
      <c r="J247" s="72" t="s">
        <v>29</v>
      </c>
      <c r="K247" s="72" t="s">
        <v>2809</v>
      </c>
      <c r="L247" s="72" t="s">
        <v>1880</v>
      </c>
      <c r="M247" s="109">
        <v>44652</v>
      </c>
      <c r="N247" s="90"/>
      <c r="O247" s="91" t="str">
        <f>PRICES[[#This Row],[Department]]&amp;PRICES[[#This Row],[Product Name]]</f>
        <v>SpaMassage săn chắc sau giảm mỡ vùng dưới cánh tay/hông/vai/mỡ vai &amp; lưng</v>
      </c>
      <c r="Q247" s="62"/>
      <c r="R247" s="97"/>
      <c r="S247" s="97"/>
      <c r="U247" s="62">
        <f>COUNTIFS($V$50:$V61, EMPLOYEES[[#This Row],[Department]], $AA$50:$AA61, EMPLOYEES[[#This Row],[BỆNH VIỆN KANGNAM SÀI GÒN]])</f>
        <v>0</v>
      </c>
      <c r="V247" s="72" t="s">
        <v>33</v>
      </c>
      <c r="W247" s="72" t="s">
        <v>33</v>
      </c>
      <c r="X247" s="72" t="s">
        <v>2251</v>
      </c>
      <c r="Y247" s="72" t="s">
        <v>2613</v>
      </c>
      <c r="Z247" s="72" t="s">
        <v>564</v>
      </c>
      <c r="AA247" s="62" t="s">
        <v>640</v>
      </c>
      <c r="AC247" s="62" t="s">
        <v>640</v>
      </c>
      <c r="AD24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8" spans="1:30" x14ac:dyDescent="0.25">
      <c r="A248" s="62">
        <v>434</v>
      </c>
      <c r="B248" s="72" t="s">
        <v>113</v>
      </c>
      <c r="C248" s="95">
        <v>2.5</v>
      </c>
      <c r="D248" s="108">
        <v>1000000</v>
      </c>
      <c r="E248" s="72" t="s">
        <v>1385</v>
      </c>
      <c r="F248" s="72" t="s">
        <v>422</v>
      </c>
      <c r="G248" s="72">
        <v>1</v>
      </c>
      <c r="H248" s="72">
        <v>1</v>
      </c>
      <c r="I248" s="62">
        <v>60</v>
      </c>
      <c r="J248" s="72" t="s">
        <v>29</v>
      </c>
      <c r="K248" s="72" t="s">
        <v>2809</v>
      </c>
      <c r="L248" s="72" t="s">
        <v>1880</v>
      </c>
      <c r="M248" s="109">
        <v>44652</v>
      </c>
      <c r="N248" s="90"/>
      <c r="O248" s="91" t="str">
        <f>PRICES[[#This Row],[Department]]&amp;PRICES[[#This Row],[Product Name]]</f>
        <v>SpaMassage Aroma Relaxing</v>
      </c>
      <c r="Q248" s="62"/>
      <c r="R248" s="97"/>
      <c r="S248" s="97"/>
      <c r="U248" s="62">
        <f>COUNTIFS($V$50:$V62, EMPLOYEES[[#This Row],[Department]], $AA$50:$AA62, EMPLOYEES[[#This Row],[BỆNH VIỆN KANGNAM SÀI GÒN]])</f>
        <v>0</v>
      </c>
      <c r="V248" s="72" t="s">
        <v>33</v>
      </c>
      <c r="W248" s="72" t="s">
        <v>33</v>
      </c>
      <c r="X248" s="72" t="s">
        <v>2252</v>
      </c>
      <c r="Y248" s="72" t="s">
        <v>2614</v>
      </c>
      <c r="Z248" s="72" t="s">
        <v>564</v>
      </c>
      <c r="AA248" s="62" t="s">
        <v>640</v>
      </c>
      <c r="AD24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49" spans="1:30" x14ac:dyDescent="0.25">
      <c r="A249" s="62">
        <v>435</v>
      </c>
      <c r="B249" s="72" t="s">
        <v>115</v>
      </c>
      <c r="C249" s="95">
        <v>3.8</v>
      </c>
      <c r="D249" s="108">
        <v>1500000</v>
      </c>
      <c r="E249" s="72" t="s">
        <v>1386</v>
      </c>
      <c r="F249" s="72" t="s">
        <v>422</v>
      </c>
      <c r="G249" s="72">
        <v>1</v>
      </c>
      <c r="H249" s="72">
        <v>1.5</v>
      </c>
      <c r="I249" s="62">
        <v>90</v>
      </c>
      <c r="J249" s="72" t="s">
        <v>29</v>
      </c>
      <c r="K249" s="72" t="s">
        <v>2809</v>
      </c>
      <c r="L249" s="72" t="s">
        <v>1880</v>
      </c>
      <c r="M249" s="109">
        <v>44652</v>
      </c>
      <c r="N249" s="90"/>
      <c r="O249" s="91" t="str">
        <f>PRICES[[#This Row],[Department]]&amp;PRICES[[#This Row],[Product Name]]</f>
        <v>SpaMassage Đá nóng</v>
      </c>
      <c r="Q249" s="62"/>
      <c r="R249" s="97"/>
      <c r="S249" s="97"/>
      <c r="U249" s="110">
        <f>COUNTIFS($V$50:$V63, EMPLOYEES[[#This Row],[Department]], $AA$50:$AA63, EMPLOYEES[[#This Row],[BỆNH VIỆN KANGNAM SÀI GÒN]])</f>
        <v>0</v>
      </c>
      <c r="V249" s="72" t="s">
        <v>33</v>
      </c>
      <c r="W249" s="72" t="s">
        <v>33</v>
      </c>
      <c r="X249" s="72" t="s">
        <v>2253</v>
      </c>
      <c r="Y249" s="72" t="s">
        <v>2462</v>
      </c>
      <c r="Z249" s="72" t="s">
        <v>564</v>
      </c>
      <c r="AA249" s="62" t="s">
        <v>640</v>
      </c>
      <c r="AD24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0" spans="1:30" x14ac:dyDescent="0.25">
      <c r="A250" s="62">
        <v>436</v>
      </c>
      <c r="B250" s="72" t="s">
        <v>114</v>
      </c>
      <c r="C250" s="95">
        <v>2.34</v>
      </c>
      <c r="D250" s="108">
        <v>500000</v>
      </c>
      <c r="E250" s="72" t="s">
        <v>726</v>
      </c>
      <c r="F250" s="72" t="s">
        <v>422</v>
      </c>
      <c r="G250" s="72">
        <v>1</v>
      </c>
      <c r="H250" s="72">
        <v>1.5</v>
      </c>
      <c r="I250" s="62">
        <v>30</v>
      </c>
      <c r="J250" s="72" t="s">
        <v>29</v>
      </c>
      <c r="K250" s="72" t="s">
        <v>2809</v>
      </c>
      <c r="L250" s="72" t="s">
        <v>1880</v>
      </c>
      <c r="M250" s="109">
        <v>44652</v>
      </c>
      <c r="N250" s="90"/>
      <c r="O250" s="91" t="str">
        <f>PRICES[[#This Row],[Department]]&amp;PRICES[[#This Row],[Product Name]]</f>
        <v>SpaMassage Cổ, Vai, Gáy</v>
      </c>
      <c r="Q250" s="62"/>
      <c r="R250" s="97"/>
      <c r="S250" s="97"/>
      <c r="U250" s="110">
        <f>COUNTIFS($V$50:$V64, EMPLOYEES[[#This Row],[Department]], $AA$50:$AA64, EMPLOYEES[[#This Row],[BỆNH VIỆN KANGNAM SÀI GÒN]])</f>
        <v>0</v>
      </c>
      <c r="V250" s="72" t="s">
        <v>33</v>
      </c>
      <c r="W250" s="72" t="s">
        <v>33</v>
      </c>
      <c r="X250" s="72" t="s">
        <v>2254</v>
      </c>
      <c r="Y250" s="72" t="s">
        <v>2615</v>
      </c>
      <c r="Z250" s="72" t="s">
        <v>564</v>
      </c>
      <c r="AA250" s="62" t="s">
        <v>640</v>
      </c>
      <c r="AD25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1" spans="1:30" x14ac:dyDescent="0.25">
      <c r="A251" s="62">
        <v>437</v>
      </c>
      <c r="B251" s="72" t="s">
        <v>116</v>
      </c>
      <c r="C251" s="95">
        <v>2.92</v>
      </c>
      <c r="D251" s="108">
        <v>1200000</v>
      </c>
      <c r="E251" s="72" t="s">
        <v>727</v>
      </c>
      <c r="F251" s="72" t="s">
        <v>422</v>
      </c>
      <c r="G251" s="72">
        <v>1</v>
      </c>
      <c r="H251" s="72">
        <v>1.5</v>
      </c>
      <c r="I251" s="62">
        <v>30</v>
      </c>
      <c r="J251" s="72" t="s">
        <v>29</v>
      </c>
      <c r="K251" s="72" t="s">
        <v>2809</v>
      </c>
      <c r="L251" s="72" t="s">
        <v>1880</v>
      </c>
      <c r="M251" s="109">
        <v>44652</v>
      </c>
      <c r="N251" s="90"/>
      <c r="O251" s="91" t="str">
        <f>PRICES[[#This Row],[Department]]&amp;PRICES[[#This Row],[Product Name]]</f>
        <v>SpaTẩy da chết &amp; dưỡng body</v>
      </c>
      <c r="Q251" s="62"/>
      <c r="R251" s="97"/>
      <c r="S251" s="97"/>
      <c r="U251" s="110">
        <f>COUNTIFS($V$50:$V65, EMPLOYEES[[#This Row],[Department]], $AA$50:$AA65, EMPLOYEES[[#This Row],[BỆNH VIỆN KANGNAM SÀI GÒN]])</f>
        <v>0</v>
      </c>
      <c r="V251" s="72" t="s">
        <v>33</v>
      </c>
      <c r="W251" s="72" t="s">
        <v>33</v>
      </c>
      <c r="X251" s="72" t="s">
        <v>2255</v>
      </c>
      <c r="Y251" s="72" t="s">
        <v>2438</v>
      </c>
      <c r="Z251" s="72" t="s">
        <v>564</v>
      </c>
      <c r="AA251" s="62" t="s">
        <v>640</v>
      </c>
      <c r="AD25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2" spans="1:30" x14ac:dyDescent="0.25">
      <c r="A252" s="62">
        <v>460</v>
      </c>
      <c r="B252" s="72" t="s">
        <v>1883</v>
      </c>
      <c r="C252" s="95">
        <v>5.69</v>
      </c>
      <c r="D252" s="108">
        <v>5000000</v>
      </c>
      <c r="E252" s="72" t="s">
        <v>750</v>
      </c>
      <c r="F252" s="72" t="s">
        <v>424</v>
      </c>
      <c r="G252" s="72">
        <v>1</v>
      </c>
      <c r="H252" s="72">
        <v>2.5</v>
      </c>
      <c r="I252" s="62">
        <v>65</v>
      </c>
      <c r="J252" s="72" t="s">
        <v>29</v>
      </c>
      <c r="K252" s="72" t="s">
        <v>2800</v>
      </c>
      <c r="L252" s="72" t="s">
        <v>1880</v>
      </c>
      <c r="M252" s="109">
        <v>44519</v>
      </c>
      <c r="N252" s="90"/>
      <c r="O252" s="91" t="str">
        <f>PRICES[[#This Row],[Department]]&amp;PRICES[[#This Row],[Product Name]]</f>
        <v>SpaPhun môi Nano</v>
      </c>
      <c r="Q252" s="62"/>
      <c r="R252" s="97"/>
      <c r="S252" s="97"/>
      <c r="U252" s="62">
        <f>COUNTIFS($V$50:$V155, EMPLOYEES[[#This Row],[Department]], $AA$50:$AA155, EMPLOYEES[[#This Row],[BỆNH VIỆN KANGNAM SÀI GÒN]])</f>
        <v>0</v>
      </c>
      <c r="V252" s="72" t="s">
        <v>33</v>
      </c>
      <c r="W252" s="72" t="s">
        <v>33</v>
      </c>
      <c r="X252" s="72" t="s">
        <v>2256</v>
      </c>
      <c r="Y252" s="72" t="s">
        <v>2417</v>
      </c>
      <c r="Z252" s="72" t="s">
        <v>564</v>
      </c>
      <c r="AA252" s="62" t="s">
        <v>640</v>
      </c>
      <c r="AD25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3" spans="1:30" x14ac:dyDescent="0.25">
      <c r="A253" s="62">
        <v>461</v>
      </c>
      <c r="B253" s="72" t="s">
        <v>142</v>
      </c>
      <c r="C253" s="95">
        <v>3.1</v>
      </c>
      <c r="D253" s="108">
        <v>1500000</v>
      </c>
      <c r="E253" s="72" t="s">
        <v>143</v>
      </c>
      <c r="F253" s="72" t="s">
        <v>424</v>
      </c>
      <c r="G253" s="72">
        <v>1</v>
      </c>
      <c r="H253" s="72">
        <v>1.5</v>
      </c>
      <c r="I253" s="62">
        <v>50</v>
      </c>
      <c r="J253" s="72" t="s">
        <v>29</v>
      </c>
      <c r="K253" s="72" t="s">
        <v>2800</v>
      </c>
      <c r="L253" s="72" t="s">
        <v>1880</v>
      </c>
      <c r="M253" s="109"/>
      <c r="N253" s="90"/>
      <c r="O253" s="91" t="str">
        <f>PRICES[[#This Row],[Department]]&amp;PRICES[[#This Row],[Product Name]]</f>
        <v>SpaPhun mí mở tròng</v>
      </c>
      <c r="Q253" s="62"/>
      <c r="R253" s="97"/>
      <c r="S253" s="97"/>
      <c r="U253" s="62">
        <f>COUNTIFS($V$50:$V158, EMPLOYEES[[#This Row],[Department]], $AA$50:$AA158, EMPLOYEES[[#This Row],[BỆNH VIỆN KANGNAM SÀI GÒN]])</f>
        <v>1</v>
      </c>
      <c r="V253" s="72" t="s">
        <v>33</v>
      </c>
      <c r="W253" s="72" t="s">
        <v>33</v>
      </c>
      <c r="X253" s="72" t="s">
        <v>2257</v>
      </c>
      <c r="Y253" s="72" t="s">
        <v>2616</v>
      </c>
      <c r="Z253" s="72" t="s">
        <v>564</v>
      </c>
      <c r="AA253" s="62" t="s">
        <v>640</v>
      </c>
      <c r="AC253" s="62" t="s">
        <v>640</v>
      </c>
      <c r="AD25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4" spans="1:30" x14ac:dyDescent="0.25">
      <c r="A254" s="62">
        <v>462</v>
      </c>
      <c r="B254" s="72" t="s">
        <v>144</v>
      </c>
      <c r="C254" s="95">
        <v>4.21</v>
      </c>
      <c r="D254" s="108">
        <v>2500000</v>
      </c>
      <c r="E254" s="72" t="s">
        <v>749</v>
      </c>
      <c r="F254" s="72" t="s">
        <v>424</v>
      </c>
      <c r="G254" s="72">
        <v>1</v>
      </c>
      <c r="H254" s="72">
        <v>2</v>
      </c>
      <c r="I254" s="62">
        <v>60</v>
      </c>
      <c r="J254" s="72" t="s">
        <v>29</v>
      </c>
      <c r="K254" s="72" t="s">
        <v>2800</v>
      </c>
      <c r="L254" s="72" t="s">
        <v>1880</v>
      </c>
      <c r="M254" s="109"/>
      <c r="N254" s="90"/>
      <c r="O254" s="91" t="str">
        <f>PRICES[[#This Row],[Department]]&amp;PRICES[[#This Row],[Product Name]]</f>
        <v>SpaPhun mí mở tròng + Eyeliner</v>
      </c>
      <c r="Q254" s="62"/>
      <c r="R254" s="97"/>
      <c r="S254" s="97"/>
      <c r="U254" s="62">
        <f>COUNTIFS($V$50:$V162, EMPLOYEES[[#This Row],[Department]], $AA$50:$AA162, EMPLOYEES[[#This Row],[BỆNH VIỆN KANGNAM SÀI GÒN]])</f>
        <v>5</v>
      </c>
      <c r="V254" s="72" t="s">
        <v>33</v>
      </c>
      <c r="W254" s="72" t="s">
        <v>33</v>
      </c>
      <c r="X254" s="72" t="s">
        <v>2258</v>
      </c>
      <c r="Y254" s="72" t="s">
        <v>2489</v>
      </c>
      <c r="Z254" s="72" t="s">
        <v>564</v>
      </c>
      <c r="AA254" s="62" t="s">
        <v>640</v>
      </c>
      <c r="AD25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5" spans="1:30" x14ac:dyDescent="0.25">
      <c r="A255" s="62">
        <v>463</v>
      </c>
      <c r="B255" s="72" t="s">
        <v>141</v>
      </c>
      <c r="C255" s="95">
        <v>5.52</v>
      </c>
      <c r="D255" s="108">
        <v>4500000</v>
      </c>
      <c r="E255" s="72" t="s">
        <v>748</v>
      </c>
      <c r="F255" s="72" t="s">
        <v>424</v>
      </c>
      <c r="G255" s="72">
        <v>1</v>
      </c>
      <c r="H255" s="72">
        <v>2.5</v>
      </c>
      <c r="I255" s="62">
        <v>65</v>
      </c>
      <c r="J255" s="72" t="s">
        <v>29</v>
      </c>
      <c r="K255" s="72" t="s">
        <v>2800</v>
      </c>
      <c r="L255" s="72" t="s">
        <v>1880</v>
      </c>
      <c r="M255" s="109">
        <v>44519</v>
      </c>
      <c r="N255" s="90"/>
      <c r="O255" s="91" t="str">
        <f>PRICES[[#This Row],[Department]]&amp;PRICES[[#This Row],[Product Name]]</f>
        <v>SpaĐiêu khắc Hair stroke</v>
      </c>
      <c r="Q255" s="62"/>
      <c r="R255" s="97"/>
      <c r="S255" s="97"/>
      <c r="U255" s="62">
        <f>COUNTIFS($V$50:$V163, EMPLOYEES[[#This Row],[Department]], $AA$50:$AA163, EMPLOYEES[[#This Row],[BỆNH VIỆN KANGNAM SÀI GÒN]])</f>
        <v>6</v>
      </c>
      <c r="V255" s="72" t="s">
        <v>33</v>
      </c>
      <c r="W255" s="72" t="s">
        <v>33</v>
      </c>
      <c r="X255" s="72" t="s">
        <v>2259</v>
      </c>
      <c r="Y255" s="72" t="s">
        <v>2617</v>
      </c>
      <c r="Z255" s="72" t="s">
        <v>564</v>
      </c>
      <c r="AA255" s="62" t="s">
        <v>640</v>
      </c>
      <c r="AD25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6" spans="1:30" x14ac:dyDescent="0.25">
      <c r="A256" s="62">
        <v>464</v>
      </c>
      <c r="B256" s="72" t="s">
        <v>1395</v>
      </c>
      <c r="C256" s="95">
        <v>3.55</v>
      </c>
      <c r="D256" s="108">
        <v>700000</v>
      </c>
      <c r="E256" s="72" t="s">
        <v>1396</v>
      </c>
      <c r="F256" s="72" t="s">
        <v>424</v>
      </c>
      <c r="G256" s="72">
        <v>1</v>
      </c>
      <c r="H256" s="72">
        <v>1.5</v>
      </c>
      <c r="I256" s="62">
        <v>45</v>
      </c>
      <c r="J256" s="72" t="s">
        <v>29</v>
      </c>
      <c r="K256" s="72" t="s">
        <v>2800</v>
      </c>
      <c r="L256" s="72" t="s">
        <v>1880</v>
      </c>
      <c r="M256" s="109"/>
      <c r="N256" s="90"/>
      <c r="O256" s="91" t="str">
        <f>PRICES[[#This Row],[Department]]&amp;PRICES[[#This Row],[Product Name]]</f>
        <v>SpaĐiêu khắc chân tóc/phun tóc mai - Mức 1 (1 - 3cm)</v>
      </c>
      <c r="Q256" s="62"/>
      <c r="R256" s="97"/>
      <c r="S256" s="97"/>
      <c r="U256" s="62">
        <f>COUNTIFS($V$50:$V164, EMPLOYEES[[#This Row],[Department]], $AA$50:$AA164, EMPLOYEES[[#This Row],[BỆNH VIỆN KANGNAM SÀI GÒN]])</f>
        <v>7</v>
      </c>
      <c r="V256" s="72" t="s">
        <v>33</v>
      </c>
      <c r="W256" s="72" t="s">
        <v>33</v>
      </c>
      <c r="X256" s="72" t="s">
        <v>2260</v>
      </c>
      <c r="Y256" s="72" t="s">
        <v>2618</v>
      </c>
      <c r="Z256" s="72" t="s">
        <v>564</v>
      </c>
      <c r="AA256" s="62" t="s">
        <v>640</v>
      </c>
      <c r="AD25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7" spans="1:30" x14ac:dyDescent="0.25">
      <c r="A257" s="62">
        <v>465</v>
      </c>
      <c r="B257" s="72" t="s">
        <v>145</v>
      </c>
      <c r="C257" s="95">
        <v>3.68</v>
      </c>
      <c r="D257" s="108">
        <v>1000000</v>
      </c>
      <c r="E257" s="72" t="s">
        <v>751</v>
      </c>
      <c r="F257" s="72" t="s">
        <v>424</v>
      </c>
      <c r="G257" s="72">
        <v>1</v>
      </c>
      <c r="H257" s="72">
        <v>2</v>
      </c>
      <c r="I257" s="62">
        <v>60</v>
      </c>
      <c r="J257" s="72" t="s">
        <v>29</v>
      </c>
      <c r="K257" s="72" t="s">
        <v>2800</v>
      </c>
      <c r="L257" s="72" t="s">
        <v>1880</v>
      </c>
      <c r="M257" s="109"/>
      <c r="N257" s="90"/>
      <c r="O257" s="91" t="str">
        <f>PRICES[[#This Row],[Department]]&amp;PRICES[[#This Row],[Product Name]]</f>
        <v>SpaXóa mực mày dư bằng mực - mức 1</v>
      </c>
      <c r="Q257" s="62"/>
      <c r="R257" s="97"/>
      <c r="S257" s="97"/>
      <c r="U257" s="62">
        <f>COUNTIFS($V$50:$V165, EMPLOYEES[[#This Row],[Department]], $AA$50:$AA165, EMPLOYEES[[#This Row],[BỆNH VIỆN KANGNAM SÀI GÒN]])</f>
        <v>8</v>
      </c>
      <c r="V257" s="72" t="s">
        <v>33</v>
      </c>
      <c r="W257" s="72" t="s">
        <v>33</v>
      </c>
      <c r="X257" s="72" t="s">
        <v>2261</v>
      </c>
      <c r="Y257" s="72" t="s">
        <v>2619</v>
      </c>
      <c r="Z257" s="72" t="s">
        <v>564</v>
      </c>
      <c r="AA257" s="62" t="s">
        <v>640</v>
      </c>
      <c r="AD25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8" spans="1:30" x14ac:dyDescent="0.25">
      <c r="A258" s="62">
        <v>466</v>
      </c>
      <c r="B258" s="72" t="s">
        <v>146</v>
      </c>
      <c r="C258" s="95">
        <v>4.03</v>
      </c>
      <c r="D258" s="108">
        <v>3000000</v>
      </c>
      <c r="E258" s="72" t="s">
        <v>752</v>
      </c>
      <c r="F258" s="72" t="s">
        <v>424</v>
      </c>
      <c r="G258" s="72">
        <v>1</v>
      </c>
      <c r="H258" s="72">
        <v>2</v>
      </c>
      <c r="I258" s="62">
        <v>60</v>
      </c>
      <c r="J258" s="72" t="s">
        <v>29</v>
      </c>
      <c r="K258" s="72" t="s">
        <v>2800</v>
      </c>
      <c r="L258" s="72" t="s">
        <v>1880</v>
      </c>
      <c r="M258" s="109"/>
      <c r="N258" s="90"/>
      <c r="O258" s="91" t="str">
        <f>PRICES[[#This Row],[Department]]&amp;PRICES[[#This Row],[Product Name]]</f>
        <v>SpaXóa mực mày dư bằng mực - mức 2</v>
      </c>
      <c r="Q258" s="62"/>
      <c r="R258" s="97"/>
      <c r="S258" s="97"/>
      <c r="U258" s="62">
        <f>COUNTIFS($V$50:$V166, EMPLOYEES[[#This Row],[Department]], $AA$50:$AA166, EMPLOYEES[[#This Row],[BỆNH VIỆN KANGNAM SÀI GÒN]])</f>
        <v>9</v>
      </c>
      <c r="V258" s="72" t="s">
        <v>33</v>
      </c>
      <c r="W258" s="72" t="s">
        <v>33</v>
      </c>
      <c r="X258" s="72" t="s">
        <v>2262</v>
      </c>
      <c r="Y258" s="72" t="s">
        <v>2538</v>
      </c>
      <c r="Z258" s="72" t="s">
        <v>564</v>
      </c>
      <c r="AA258" s="62" t="s">
        <v>640</v>
      </c>
      <c r="AD25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59" spans="1:30" x14ac:dyDescent="0.25">
      <c r="A259" s="62">
        <v>467</v>
      </c>
      <c r="B259" s="72" t="s">
        <v>1397</v>
      </c>
      <c r="C259" s="95">
        <v>4.71</v>
      </c>
      <c r="D259" s="108">
        <v>6000000</v>
      </c>
      <c r="E259" s="72" t="s">
        <v>746</v>
      </c>
      <c r="F259" s="72" t="s">
        <v>424</v>
      </c>
      <c r="G259" s="72">
        <v>1</v>
      </c>
      <c r="H259" s="72">
        <v>1.5</v>
      </c>
      <c r="I259" s="62">
        <v>50</v>
      </c>
      <c r="J259" s="72" t="s">
        <v>29</v>
      </c>
      <c r="K259" s="72" t="s">
        <v>2800</v>
      </c>
      <c r="L259" s="72" t="s">
        <v>1880</v>
      </c>
      <c r="M259" s="109"/>
      <c r="N259" s="90"/>
      <c r="O259" s="91" t="str">
        <f>PRICES[[#This Row],[Department]]&amp;PRICES[[#This Row],[Product Name]]</f>
        <v>SpaĐiêu khắc chân tóc/phun tóc mai - Mức 2 (&lt;=6cm)</v>
      </c>
      <c r="Q259" s="62"/>
      <c r="R259" s="97"/>
      <c r="S259" s="97"/>
      <c r="U259" s="62">
        <f>COUNTIFS($V$50:$V167, EMPLOYEES[[#This Row],[Department]], $AA$50:$AA167, EMPLOYEES[[#This Row],[BỆNH VIỆN KANGNAM SÀI GÒN]])</f>
        <v>10</v>
      </c>
      <c r="V259" s="72" t="s">
        <v>33</v>
      </c>
      <c r="W259" s="72" t="s">
        <v>33</v>
      </c>
      <c r="X259" s="72" t="s">
        <v>2263</v>
      </c>
      <c r="Y259" s="72" t="s">
        <v>2620</v>
      </c>
      <c r="Z259" s="72" t="s">
        <v>564</v>
      </c>
      <c r="AA259" s="62" t="s">
        <v>640</v>
      </c>
      <c r="AD25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0" spans="1:30" x14ac:dyDescent="0.25">
      <c r="A260" s="62">
        <v>468</v>
      </c>
      <c r="B260" s="72" t="s">
        <v>1398</v>
      </c>
      <c r="C260" s="95">
        <v>5.98</v>
      </c>
      <c r="D260" s="108">
        <v>9000000</v>
      </c>
      <c r="E260" s="72" t="s">
        <v>747</v>
      </c>
      <c r="F260" s="72" t="s">
        <v>424</v>
      </c>
      <c r="G260" s="72">
        <v>1</v>
      </c>
      <c r="H260" s="72">
        <v>1.5</v>
      </c>
      <c r="I260" s="62">
        <v>60</v>
      </c>
      <c r="J260" s="72" t="s">
        <v>29</v>
      </c>
      <c r="K260" s="72" t="s">
        <v>2800</v>
      </c>
      <c r="L260" s="72" t="s">
        <v>1880</v>
      </c>
      <c r="M260" s="109"/>
      <c r="N260" s="90"/>
      <c r="O260" s="91" t="str">
        <f>PRICES[[#This Row],[Department]]&amp;PRICES[[#This Row],[Product Name]]</f>
        <v>SpaĐiêu khắc chân tóc/phun tóc mai - Mức 3 (&lt;=10cm)</v>
      </c>
      <c r="Q260" s="62"/>
      <c r="R260" s="97"/>
      <c r="S260" s="97"/>
      <c r="U260" s="62">
        <f>COUNTIFS($V$50:$V168, EMPLOYEES[[#This Row],[Department]], $AA$50:$AA168, EMPLOYEES[[#This Row],[BỆNH VIỆN KANGNAM SÀI GÒN]])</f>
        <v>11</v>
      </c>
      <c r="V260" s="72" t="s">
        <v>33</v>
      </c>
      <c r="W260" s="72" t="s">
        <v>33</v>
      </c>
      <c r="X260" s="72" t="s">
        <v>2264</v>
      </c>
      <c r="Y260" s="72" t="s">
        <v>2621</v>
      </c>
      <c r="Z260" s="72" t="s">
        <v>564</v>
      </c>
      <c r="AA260" s="62" t="s">
        <v>640</v>
      </c>
      <c r="AD26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1" spans="1:30" x14ac:dyDescent="0.25">
      <c r="A261" s="62">
        <v>469</v>
      </c>
      <c r="B261" s="72" t="s">
        <v>1399</v>
      </c>
      <c r="C261" s="95">
        <v>2.46</v>
      </c>
      <c r="D261" s="108">
        <v>1000000</v>
      </c>
      <c r="E261" s="72" t="s">
        <v>1400</v>
      </c>
      <c r="F261" s="72" t="s">
        <v>424</v>
      </c>
      <c r="G261" s="72">
        <v>1</v>
      </c>
      <c r="H261" s="72">
        <v>1</v>
      </c>
      <c r="I261" s="62">
        <v>50</v>
      </c>
      <c r="J261" s="72" t="s">
        <v>29</v>
      </c>
      <c r="K261" s="72" t="s">
        <v>2800</v>
      </c>
      <c r="L261" s="72" t="s">
        <v>1880</v>
      </c>
      <c r="M261" s="109">
        <v>44519</v>
      </c>
      <c r="N261" s="90"/>
      <c r="O261" s="91" t="str">
        <f>PRICES[[#This Row],[Department]]&amp;PRICES[[#This Row],[Product Name]]</f>
        <v>SpaXăm nốt ruồi phong thủy - 1 NỐT</v>
      </c>
      <c r="Q261" s="62"/>
      <c r="R261" s="97"/>
      <c r="S261" s="97"/>
      <c r="U261" s="62">
        <f>COUNTIFS($V$50:$V169, EMPLOYEES[[#This Row],[Department]], $AA$50:$AA169, EMPLOYEES[[#This Row],[BỆNH VIỆN KANGNAM SÀI GÒN]])</f>
        <v>12</v>
      </c>
      <c r="V261" s="72" t="s">
        <v>33</v>
      </c>
      <c r="W261" s="72" t="s">
        <v>33</v>
      </c>
      <c r="X261" s="72" t="s">
        <v>2265</v>
      </c>
      <c r="Y261" s="72" t="s">
        <v>2535</v>
      </c>
      <c r="Z261" s="72" t="s">
        <v>564</v>
      </c>
      <c r="AA261" s="62" t="s">
        <v>640</v>
      </c>
      <c r="AD26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2" spans="1:30" x14ac:dyDescent="0.25">
      <c r="A262" s="62">
        <v>521</v>
      </c>
      <c r="B262" s="72" t="s">
        <v>1953</v>
      </c>
      <c r="C262" s="95">
        <v>4.99</v>
      </c>
      <c r="D262" s="108">
        <v>3000000</v>
      </c>
      <c r="E262" s="72" t="s">
        <v>1954</v>
      </c>
      <c r="F262" s="72" t="s">
        <v>424</v>
      </c>
      <c r="G262" s="72">
        <v>1</v>
      </c>
      <c r="H262" s="72">
        <v>2.5</v>
      </c>
      <c r="I262" s="62">
        <v>65</v>
      </c>
      <c r="J262" s="72" t="s">
        <v>29</v>
      </c>
      <c r="K262" s="72" t="s">
        <v>2800</v>
      </c>
      <c r="L262" s="72" t="s">
        <v>1880</v>
      </c>
      <c r="M262" s="109">
        <v>44519</v>
      </c>
      <c r="N262" s="90"/>
      <c r="O262" s="91" t="str">
        <f>PRICES[[#This Row],[Department]]&amp;PRICES[[#This Row],[Product Name]]</f>
        <v>SpaPhun mày Pluscell</v>
      </c>
      <c r="Q262" s="62"/>
      <c r="R262" s="97"/>
      <c r="S262" s="97"/>
      <c r="U262" s="62">
        <f>COUNTIFS($V$50:$V170, EMPLOYEES[[#This Row],[Department]], $AA$50:$AA170, EMPLOYEES[[#This Row],[BỆNH VIỆN KANGNAM SÀI GÒN]])</f>
        <v>13</v>
      </c>
      <c r="V262" s="72" t="s">
        <v>33</v>
      </c>
      <c r="W262" s="72" t="s">
        <v>33</v>
      </c>
      <c r="X262" s="72" t="s">
        <v>2266</v>
      </c>
      <c r="Y262" s="72" t="s">
        <v>2622</v>
      </c>
      <c r="Z262" s="72" t="s">
        <v>564</v>
      </c>
      <c r="AA262" s="62" t="s">
        <v>640</v>
      </c>
      <c r="AD26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3" spans="1:30" x14ac:dyDescent="0.25">
      <c r="A263" s="62">
        <v>522</v>
      </c>
      <c r="B263" s="72" t="s">
        <v>1955</v>
      </c>
      <c r="C263" s="95">
        <v>5.34</v>
      </c>
      <c r="D263" s="108">
        <v>4000000</v>
      </c>
      <c r="E263" s="72" t="s">
        <v>1956</v>
      </c>
      <c r="F263" s="72" t="s">
        <v>424</v>
      </c>
      <c r="G263" s="72">
        <v>1</v>
      </c>
      <c r="H263" s="72">
        <v>2.5</v>
      </c>
      <c r="I263" s="62">
        <v>65</v>
      </c>
      <c r="J263" s="72" t="s">
        <v>29</v>
      </c>
      <c r="K263" s="72" t="s">
        <v>2800</v>
      </c>
      <c r="L263" s="72" t="s">
        <v>1880</v>
      </c>
      <c r="M263" s="109">
        <v>44519</v>
      </c>
      <c r="N263" s="90"/>
      <c r="O263" s="91" t="str">
        <f>PRICES[[#This Row],[Department]]&amp;PRICES[[#This Row],[Product Name]]</f>
        <v>SpaPhun mày Plascell</v>
      </c>
      <c r="Q263" s="62"/>
      <c r="R263" s="97"/>
      <c r="S263" s="97"/>
      <c r="U263" s="62">
        <f>COUNTIFS($V$50:$V171, EMPLOYEES[[#This Row],[Department]], $AA$50:$AA171, EMPLOYEES[[#This Row],[BỆNH VIỆN KANGNAM SÀI GÒN]])</f>
        <v>14</v>
      </c>
      <c r="V263" s="72" t="s">
        <v>33</v>
      </c>
      <c r="W263" s="72" t="s">
        <v>33</v>
      </c>
      <c r="X263" s="72" t="s">
        <v>2267</v>
      </c>
      <c r="Y263" s="72" t="s">
        <v>2623</v>
      </c>
      <c r="Z263" s="72" t="s">
        <v>564</v>
      </c>
      <c r="AA263" s="62" t="s">
        <v>640</v>
      </c>
      <c r="AC263" s="62" t="s">
        <v>640</v>
      </c>
      <c r="AD26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4" spans="1:30" x14ac:dyDescent="0.25">
      <c r="A264" s="62">
        <v>523</v>
      </c>
      <c r="B264" s="72" t="s">
        <v>1957</v>
      </c>
      <c r="C264" s="95">
        <v>6.04</v>
      </c>
      <c r="D264" s="108">
        <v>6000000</v>
      </c>
      <c r="E264" s="72" t="s">
        <v>1958</v>
      </c>
      <c r="F264" s="72" t="s">
        <v>424</v>
      </c>
      <c r="G264" s="72">
        <v>1</v>
      </c>
      <c r="H264" s="72">
        <v>2.5</v>
      </c>
      <c r="I264" s="62">
        <v>65</v>
      </c>
      <c r="J264" s="72" t="s">
        <v>29</v>
      </c>
      <c r="K264" s="72" t="s">
        <v>2800</v>
      </c>
      <c r="L264" s="72" t="s">
        <v>1880</v>
      </c>
      <c r="M264" s="109">
        <v>44519</v>
      </c>
      <c r="N264" s="90"/>
      <c r="O264" s="91" t="str">
        <f>PRICES[[#This Row],[Department]]&amp;PRICES[[#This Row],[Product Name]]</f>
        <v>SpaPhun môi Pluscell (Bao gồm xử lý thâm)</v>
      </c>
      <c r="Q264" s="62"/>
      <c r="R264" s="97"/>
      <c r="S264" s="97"/>
      <c r="U264" s="62">
        <f>COUNTIFS($V$50:$V172, EMPLOYEES[[#This Row],[Department]], $AA$50:$AA172, EMPLOYEES[[#This Row],[BỆNH VIỆN KANGNAM SÀI GÒN]])</f>
        <v>15</v>
      </c>
      <c r="V264" s="72" t="s">
        <v>33</v>
      </c>
      <c r="W264" s="72" t="s">
        <v>33</v>
      </c>
      <c r="X264" s="72" t="s">
        <v>2268</v>
      </c>
      <c r="Y264" s="72" t="s">
        <v>2497</v>
      </c>
      <c r="Z264" s="72" t="s">
        <v>564</v>
      </c>
      <c r="AA264" s="62" t="s">
        <v>640</v>
      </c>
      <c r="AD26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5" spans="1:30" x14ac:dyDescent="0.25">
      <c r="A265" s="62">
        <v>524</v>
      </c>
      <c r="B265" s="72" t="s">
        <v>1959</v>
      </c>
      <c r="C265" s="95">
        <v>6.84</v>
      </c>
      <c r="D265" s="108">
        <v>7000000</v>
      </c>
      <c r="E265" s="72" t="s">
        <v>1960</v>
      </c>
      <c r="F265" s="72" t="s">
        <v>424</v>
      </c>
      <c r="G265" s="72">
        <v>1</v>
      </c>
      <c r="H265" s="72">
        <v>2.5</v>
      </c>
      <c r="I265" s="62">
        <v>85</v>
      </c>
      <c r="J265" s="72" t="s">
        <v>29</v>
      </c>
      <c r="K265" s="72" t="s">
        <v>2800</v>
      </c>
      <c r="L265" s="72" t="s">
        <v>1880</v>
      </c>
      <c r="M265" s="109">
        <v>44519</v>
      </c>
      <c r="N265" s="90"/>
      <c r="O265" s="91" t="str">
        <f>PRICES[[#This Row],[Department]]&amp;PRICES[[#This Row],[Product Name]]</f>
        <v>SpaPhun môi Plascell (Bao gồm xử lý thâm)</v>
      </c>
      <c r="Q265" s="62"/>
      <c r="R265" s="97"/>
      <c r="S265" s="97"/>
      <c r="U265" s="110">
        <f>COUNTIFS($V$50:$V173, EMPLOYEES[[#This Row],[Department]], $AA$50:$AA173, EMPLOYEES[[#This Row],[BỆNH VIỆN KANGNAM SÀI GÒN]])</f>
        <v>16</v>
      </c>
      <c r="V265" s="72" t="s">
        <v>33</v>
      </c>
      <c r="W265" s="72" t="s">
        <v>33</v>
      </c>
      <c r="X265" s="72" t="s">
        <v>2269</v>
      </c>
      <c r="Y265" s="72" t="s">
        <v>2624</v>
      </c>
      <c r="Z265" s="72" t="s">
        <v>564</v>
      </c>
      <c r="AA265" s="62" t="s">
        <v>640</v>
      </c>
      <c r="AC265" s="62" t="s">
        <v>640</v>
      </c>
      <c r="AD26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6" spans="1:30" x14ac:dyDescent="0.25">
      <c r="A266" s="62">
        <v>525</v>
      </c>
      <c r="B266" s="72" t="s">
        <v>1961</v>
      </c>
      <c r="C266" s="95">
        <v>6.04</v>
      </c>
      <c r="D266" s="108">
        <v>6000000</v>
      </c>
      <c r="E266" s="72" t="s">
        <v>1962</v>
      </c>
      <c r="F266" s="72" t="s">
        <v>424</v>
      </c>
      <c r="G266" s="72">
        <v>1</v>
      </c>
      <c r="H266" s="72">
        <v>2.5</v>
      </c>
      <c r="I266" s="62">
        <v>65</v>
      </c>
      <c r="J266" s="72" t="s">
        <v>29</v>
      </c>
      <c r="K266" s="72" t="s">
        <v>2800</v>
      </c>
      <c r="L266" s="72" t="s">
        <v>1880</v>
      </c>
      <c r="M266" s="109">
        <v>44519</v>
      </c>
      <c r="N266" s="90"/>
      <c r="O266" s="91" t="str">
        <f>PRICES[[#This Row],[Department]]&amp;PRICES[[#This Row],[Product Name]]</f>
        <v>SpaĐiêu khắc Hair stroke Plasma</v>
      </c>
      <c r="Q266" s="62"/>
      <c r="R266" s="97"/>
      <c r="S266" s="97"/>
      <c r="U266" s="110">
        <f>COUNTIFS($V$50:$V174, EMPLOYEES[[#This Row],[Department]], $AA$50:$AA174, EMPLOYEES[[#This Row],[BỆNH VIỆN KANGNAM SÀI GÒN]])</f>
        <v>17</v>
      </c>
      <c r="V266" s="72" t="s">
        <v>33</v>
      </c>
      <c r="W266" s="72" t="s">
        <v>33</v>
      </c>
      <c r="X266" s="72" t="s">
        <v>2116</v>
      </c>
      <c r="Y266" s="72" t="s">
        <v>2625</v>
      </c>
      <c r="Z266" s="72" t="s">
        <v>564</v>
      </c>
      <c r="AA266" s="62" t="s">
        <v>640</v>
      </c>
      <c r="AD26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7" spans="1:30" x14ac:dyDescent="0.25">
      <c r="A267" s="62">
        <v>548</v>
      </c>
      <c r="B267" s="72" t="s">
        <v>2012</v>
      </c>
      <c r="C267" s="95">
        <v>0.6</v>
      </c>
      <c r="D267" s="108">
        <v>1000000</v>
      </c>
      <c r="E267" s="72" t="s">
        <v>2013</v>
      </c>
      <c r="F267" s="72" t="s">
        <v>424</v>
      </c>
      <c r="G267" s="72">
        <v>1</v>
      </c>
      <c r="H267" s="72"/>
      <c r="I267" s="62"/>
      <c r="J267" s="72" t="s">
        <v>29</v>
      </c>
      <c r="K267" s="72" t="s">
        <v>2800</v>
      </c>
      <c r="L267" s="72" t="s">
        <v>1880</v>
      </c>
      <c r="M267" s="109">
        <v>44544</v>
      </c>
      <c r="N267" s="90"/>
      <c r="O267" s="91" t="str">
        <f>PRICES[[#This Row],[Department]]&amp;PRICES[[#This Row],[Product Name]]</f>
        <v>SpaXử lí trên nền môi cũ</v>
      </c>
      <c r="Q267" s="62"/>
      <c r="R267" s="97"/>
      <c r="S267" s="97"/>
      <c r="U267" s="110">
        <f>COUNTIFS($V$50:$V175, EMPLOYEES[[#This Row],[Department]], $AA$50:$AA175, EMPLOYEES[[#This Row],[BỆNH VIỆN KANGNAM SÀI GÒN]])</f>
        <v>18</v>
      </c>
      <c r="V267" s="72" t="s">
        <v>33</v>
      </c>
      <c r="W267" s="72" t="s">
        <v>33</v>
      </c>
      <c r="X267" s="72" t="s">
        <v>2270</v>
      </c>
      <c r="Y267" s="72" t="s">
        <v>2626</v>
      </c>
      <c r="Z267" s="72" t="s">
        <v>564</v>
      </c>
      <c r="AA267" s="62" t="s">
        <v>640</v>
      </c>
      <c r="AD26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8" spans="1:30" x14ac:dyDescent="0.25">
      <c r="A268" s="62">
        <v>549</v>
      </c>
      <c r="B268" s="72" t="s">
        <v>2014</v>
      </c>
      <c r="C268" s="95">
        <v>0.4</v>
      </c>
      <c r="D268" s="108">
        <v>800000</v>
      </c>
      <c r="E268" s="72" t="s">
        <v>2015</v>
      </c>
      <c r="F268" s="72" t="s">
        <v>424</v>
      </c>
      <c r="G268" s="72">
        <v>1</v>
      </c>
      <c r="H268" s="72"/>
      <c r="I268" s="62"/>
      <c r="J268" s="72" t="s">
        <v>29</v>
      </c>
      <c r="K268" s="72" t="s">
        <v>2800</v>
      </c>
      <c r="L268" s="72" t="s">
        <v>1880</v>
      </c>
      <c r="M268" s="109">
        <v>44544</v>
      </c>
      <c r="N268" s="90"/>
      <c r="O268" s="91" t="str">
        <f>PRICES[[#This Row],[Department]]&amp;PRICES[[#This Row],[Product Name]]</f>
        <v>SpaXử lí trên nền mày cũ</v>
      </c>
      <c r="Q268" s="62"/>
      <c r="R268" s="97"/>
      <c r="S268" s="97"/>
      <c r="U268" s="110">
        <f>COUNTIFS($V$50:$V176, EMPLOYEES[[#This Row],[Department]], $AA$50:$AA176, EMPLOYEES[[#This Row],[BỆNH VIỆN KANGNAM SÀI GÒN]])</f>
        <v>19</v>
      </c>
      <c r="V268" s="72" t="s">
        <v>33</v>
      </c>
      <c r="W268" s="72" t="s">
        <v>33</v>
      </c>
      <c r="X268" s="72" t="s">
        <v>2271</v>
      </c>
      <c r="Y268" s="72" t="s">
        <v>2627</v>
      </c>
      <c r="Z268" s="72" t="s">
        <v>564</v>
      </c>
      <c r="AA268" s="62" t="s">
        <v>640</v>
      </c>
      <c r="AD26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69" spans="1:30" x14ac:dyDescent="0.25">
      <c r="A269" s="62">
        <v>550</v>
      </c>
      <c r="B269" s="72" t="s">
        <v>2016</v>
      </c>
      <c r="C269" s="95">
        <v>0.3</v>
      </c>
      <c r="D269" s="108">
        <v>500000</v>
      </c>
      <c r="E269" s="72" t="s">
        <v>2017</v>
      </c>
      <c r="F269" s="72" t="s">
        <v>424</v>
      </c>
      <c r="G269" s="72">
        <v>1</v>
      </c>
      <c r="H269" s="72"/>
      <c r="I269" s="62"/>
      <c r="J269" s="72" t="s">
        <v>29</v>
      </c>
      <c r="K269" s="72" t="s">
        <v>2800</v>
      </c>
      <c r="L269" s="72" t="s">
        <v>1880</v>
      </c>
      <c r="M269" s="109">
        <v>44544</v>
      </c>
      <c r="N269" s="90"/>
      <c r="O269" s="91" t="str">
        <f>PRICES[[#This Row],[Department]]&amp;PRICES[[#This Row],[Product Name]]</f>
        <v>SpaXử lí trên nền mí cũ</v>
      </c>
      <c r="Q269" s="62"/>
      <c r="R269" s="97"/>
      <c r="S269" s="97"/>
      <c r="U269" s="110">
        <f>COUNTIFS($V$50:$V177, EMPLOYEES[[#This Row],[Department]], $AA$50:$AA177, EMPLOYEES[[#This Row],[BỆNH VIỆN KANGNAM SÀI GÒN]])</f>
        <v>20</v>
      </c>
      <c r="V269" s="72" t="s">
        <v>33</v>
      </c>
      <c r="W269" s="72" t="s">
        <v>33</v>
      </c>
      <c r="X269" s="72" t="s">
        <v>2741</v>
      </c>
      <c r="Y269" s="72" t="s">
        <v>2742</v>
      </c>
      <c r="Z269" s="72" t="s">
        <v>564</v>
      </c>
      <c r="AA269" s="62" t="s">
        <v>640</v>
      </c>
      <c r="AD26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0" spans="1:30" x14ac:dyDescent="0.25">
      <c r="A270" s="62">
        <v>107</v>
      </c>
      <c r="B270" s="72" t="s">
        <v>43</v>
      </c>
      <c r="C270" s="95">
        <v>27.33</v>
      </c>
      <c r="D270" s="108">
        <v>60000000</v>
      </c>
      <c r="E270" s="72" t="s">
        <v>1139</v>
      </c>
      <c r="F270" s="72" t="s">
        <v>422</v>
      </c>
      <c r="G270" s="72">
        <v>1</v>
      </c>
      <c r="H270" s="72">
        <v>3</v>
      </c>
      <c r="I270" s="62">
        <v>150</v>
      </c>
      <c r="J270" s="72" t="s">
        <v>33</v>
      </c>
      <c r="K270" s="72" t="s">
        <v>2859</v>
      </c>
      <c r="L270" s="72" t="s">
        <v>1880</v>
      </c>
      <c r="M270" s="109"/>
      <c r="N270" s="90"/>
      <c r="O270" s="307" t="str">
        <f>PRICES[[#This Row],[Department]]&amp;PRICES[[#This Row],[Product Name]]</f>
        <v>Phẫu thuậtCăng da mặt 3D</v>
      </c>
      <c r="Q270" s="62"/>
      <c r="R270" s="97"/>
      <c r="S270" s="97"/>
      <c r="U270" s="110">
        <f>COUNTIFS($V$50:$V178, EMPLOYEES[[#This Row],[Department]], $AA$50:$AA178, EMPLOYEES[[#This Row],[BỆNH VIỆN KANGNAM SÀI GÒN]])</f>
        <v>21</v>
      </c>
      <c r="V270" s="72" t="s">
        <v>33</v>
      </c>
      <c r="W270" s="72" t="s">
        <v>33</v>
      </c>
      <c r="X270" s="72" t="s">
        <v>2745</v>
      </c>
      <c r="Y270" s="72" t="s">
        <v>2746</v>
      </c>
      <c r="Z270" s="72" t="s">
        <v>564</v>
      </c>
      <c r="AA270" s="62" t="s">
        <v>640</v>
      </c>
      <c r="AD27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1" spans="1:30" x14ac:dyDescent="0.25">
      <c r="A271" s="62">
        <v>108</v>
      </c>
      <c r="B271" s="72" t="s">
        <v>44</v>
      </c>
      <c r="C271" s="95">
        <v>24.17</v>
      </c>
      <c r="D271" s="108">
        <v>50000000</v>
      </c>
      <c r="E271" s="72" t="s">
        <v>1140</v>
      </c>
      <c r="F271" s="72" t="s">
        <v>422</v>
      </c>
      <c r="G271" s="72">
        <v>1</v>
      </c>
      <c r="H271" s="72">
        <v>3</v>
      </c>
      <c r="I271" s="62">
        <v>165</v>
      </c>
      <c r="J271" s="72" t="s">
        <v>33</v>
      </c>
      <c r="K271" s="72" t="s">
        <v>2859</v>
      </c>
      <c r="L271" s="72" t="s">
        <v>1880</v>
      </c>
      <c r="M271" s="109"/>
      <c r="N271" s="90"/>
      <c r="O271" s="91" t="str">
        <f>PRICES[[#This Row],[Department]]&amp;PRICES[[#This Row],[Product Name]]</f>
        <v>Phẫu thuậtCăng da trán</v>
      </c>
      <c r="Q271" s="62"/>
      <c r="R271" s="97"/>
      <c r="S271" s="97"/>
      <c r="U271" s="62">
        <f>COUNTIFS($V$50:$V179, EMPLOYEES[[#This Row],[Department]], $AA$50:$AA179, EMPLOYEES[[#This Row],[BỆNH VIỆN KANGNAM SÀI GÒN]])</f>
        <v>22</v>
      </c>
      <c r="V271" s="72" t="s">
        <v>33</v>
      </c>
      <c r="W271" s="72" t="s">
        <v>33</v>
      </c>
      <c r="X271" s="72" t="s">
        <v>2747</v>
      </c>
      <c r="Y271" s="72" t="s">
        <v>2748</v>
      </c>
      <c r="Z271" s="72" t="s">
        <v>564</v>
      </c>
      <c r="AA271" s="62" t="s">
        <v>640</v>
      </c>
      <c r="AD27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2" spans="1:30" x14ac:dyDescent="0.25">
      <c r="A272" s="62">
        <v>109</v>
      </c>
      <c r="B272" s="72" t="s">
        <v>42</v>
      </c>
      <c r="C272" s="95">
        <v>23.17</v>
      </c>
      <c r="D272" s="108">
        <v>50000000</v>
      </c>
      <c r="E272" s="72" t="s">
        <v>1141</v>
      </c>
      <c r="F272" s="72" t="s">
        <v>422</v>
      </c>
      <c r="G272" s="72">
        <v>1</v>
      </c>
      <c r="H272" s="72">
        <v>3</v>
      </c>
      <c r="I272" s="62">
        <v>120</v>
      </c>
      <c r="J272" s="72" t="s">
        <v>33</v>
      </c>
      <c r="K272" s="72" t="s">
        <v>2859</v>
      </c>
      <c r="L272" s="72" t="s">
        <v>1880</v>
      </c>
      <c r="M272" s="109"/>
      <c r="N272" s="90"/>
      <c r="O272" s="91" t="str">
        <f>PRICES[[#This Row],[Department]]&amp;PRICES[[#This Row],[Product Name]]</f>
        <v>Phẫu thuậtCăng da cổ</v>
      </c>
      <c r="Q272" s="62"/>
      <c r="R272" s="97"/>
      <c r="S272" s="97"/>
      <c r="U272" s="62">
        <f>COUNTIFS($V$50:$V206, EMPLOYEES[[#This Row],[Department]], $AA$50:$AA206, EMPLOYEES[[#This Row],[BỆNH VIỆN KANGNAM SÀI GÒN]])</f>
        <v>30</v>
      </c>
      <c r="V272" s="72" t="s">
        <v>33</v>
      </c>
      <c r="W272" s="72" t="s">
        <v>33</v>
      </c>
      <c r="X272" s="72" t="s">
        <v>2749</v>
      </c>
      <c r="Y272" s="72" t="s">
        <v>2595</v>
      </c>
      <c r="Z272" s="72" t="s">
        <v>564</v>
      </c>
      <c r="AA272" s="62" t="s">
        <v>640</v>
      </c>
      <c r="AD27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3" spans="1:30" x14ac:dyDescent="0.25">
      <c r="A273" s="62">
        <v>110</v>
      </c>
      <c r="B273" s="72" t="s">
        <v>45</v>
      </c>
      <c r="C273" s="95">
        <v>16.75</v>
      </c>
      <c r="D273" s="108">
        <v>35000000</v>
      </c>
      <c r="E273" s="72" t="s">
        <v>671</v>
      </c>
      <c r="F273" s="72" t="s">
        <v>422</v>
      </c>
      <c r="G273" s="72">
        <v>1</v>
      </c>
      <c r="H273" s="72">
        <v>2.5</v>
      </c>
      <c r="I273" s="62">
        <v>90</v>
      </c>
      <c r="J273" s="72" t="s">
        <v>33</v>
      </c>
      <c r="K273" s="72" t="s">
        <v>2859</v>
      </c>
      <c r="L273" s="72" t="s">
        <v>1880</v>
      </c>
      <c r="M273" s="109"/>
      <c r="N273" s="90"/>
      <c r="O273" s="91" t="str">
        <f>PRICES[[#This Row],[Department]]&amp;PRICES[[#This Row],[Product Name]]</f>
        <v>Phẫu thuậtCăng da vùng thái dương</v>
      </c>
      <c r="Q273" s="62"/>
      <c r="R273" s="97"/>
      <c r="S273" s="97"/>
      <c r="U273" s="62">
        <f>COUNTIFS($V$50:$V207, EMPLOYEES[[#This Row],[Department]], $AA$50:$AA207, EMPLOYEES[[#This Row],[BỆNH VIỆN KANGNAM SÀI GÒN]])</f>
        <v>31</v>
      </c>
      <c r="V273" s="72" t="s">
        <v>33</v>
      </c>
      <c r="W273" s="72" t="s">
        <v>33</v>
      </c>
      <c r="X273" s="72" t="s">
        <v>2750</v>
      </c>
      <c r="Y273" s="72" t="s">
        <v>2751</v>
      </c>
      <c r="Z273" s="72" t="s">
        <v>564</v>
      </c>
      <c r="AA273" s="62" t="s">
        <v>640</v>
      </c>
      <c r="AD27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4" spans="1:30" x14ac:dyDescent="0.25">
      <c r="A274" s="62">
        <v>111</v>
      </c>
      <c r="B274" s="72" t="s">
        <v>109</v>
      </c>
      <c r="C274" s="95">
        <v>23.17</v>
      </c>
      <c r="D274" s="108">
        <v>50000000</v>
      </c>
      <c r="E274" s="72" t="s">
        <v>1142</v>
      </c>
      <c r="F274" s="72" t="s">
        <v>422</v>
      </c>
      <c r="G274" s="72">
        <v>1</v>
      </c>
      <c r="H274" s="72">
        <v>3</v>
      </c>
      <c r="I274" s="62">
        <v>120</v>
      </c>
      <c r="J274" s="72" t="s">
        <v>33</v>
      </c>
      <c r="K274" s="72" t="s">
        <v>2859</v>
      </c>
      <c r="L274" s="72" t="s">
        <v>1880</v>
      </c>
      <c r="M274" s="109"/>
      <c r="N274" s="90"/>
      <c r="O274" s="91" t="str">
        <f>PRICES[[#This Row],[Department]]&amp;PRICES[[#This Row],[Product Name]]</f>
        <v>Phẫu thuậtHạ đường chân tóc</v>
      </c>
      <c r="Q274" s="62"/>
      <c r="R274" s="97"/>
      <c r="S274" s="97"/>
      <c r="U274" s="62">
        <f>COUNTIFS($V$50:$V208, EMPLOYEES[[#This Row],[Department]], $AA$50:$AA208, EMPLOYEES[[#This Row],[BỆNH VIỆN KANGNAM SÀI GÒN]])</f>
        <v>32</v>
      </c>
      <c r="V274" s="72" t="s">
        <v>33</v>
      </c>
      <c r="W274" s="72" t="s">
        <v>33</v>
      </c>
      <c r="X274" s="72" t="s">
        <v>2752</v>
      </c>
      <c r="Y274" s="72" t="s">
        <v>2753</v>
      </c>
      <c r="Z274" s="72" t="s">
        <v>564</v>
      </c>
      <c r="AA274" s="62" t="s">
        <v>640</v>
      </c>
      <c r="AD27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5" spans="1:30" x14ac:dyDescent="0.25">
      <c r="A275" s="62">
        <v>112</v>
      </c>
      <c r="B275" s="72" t="s">
        <v>128</v>
      </c>
      <c r="C275" s="95">
        <v>40.33</v>
      </c>
      <c r="D275" s="108">
        <v>80000000</v>
      </c>
      <c r="E275" s="72" t="s">
        <v>740</v>
      </c>
      <c r="F275" s="72" t="s">
        <v>422</v>
      </c>
      <c r="G275" s="72">
        <v>1</v>
      </c>
      <c r="H275" s="72">
        <v>5</v>
      </c>
      <c r="I275" s="62">
        <v>330</v>
      </c>
      <c r="J275" s="72" t="s">
        <v>33</v>
      </c>
      <c r="K275" s="72" t="s">
        <v>2859</v>
      </c>
      <c r="L275" s="72" t="s">
        <v>1880</v>
      </c>
      <c r="M275" s="109"/>
      <c r="N275" s="90"/>
      <c r="O275" s="91" t="str">
        <f>PRICES[[#This Row],[Department]]&amp;PRICES[[#This Row],[Product Name]]</f>
        <v>Phẫu thuậtChỉnh hình liệt mặt</v>
      </c>
      <c r="Q275" s="62"/>
      <c r="R275" s="97"/>
      <c r="S275" s="97"/>
      <c r="U275" s="62">
        <f>COUNTIFS($V$50:$V209, EMPLOYEES[[#This Row],[Department]], $AA$50:$AA209, EMPLOYEES[[#This Row],[BỆNH VIỆN KANGNAM SÀI GÒN]])</f>
        <v>33</v>
      </c>
      <c r="V275" s="72" t="s">
        <v>33</v>
      </c>
      <c r="W275" s="72" t="s">
        <v>33</v>
      </c>
      <c r="X275" s="72" t="s">
        <v>2754</v>
      </c>
      <c r="Y275" s="72" t="s">
        <v>2515</v>
      </c>
      <c r="Z275" s="72" t="s">
        <v>564</v>
      </c>
      <c r="AA275" s="62" t="s">
        <v>640</v>
      </c>
      <c r="AD27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6" spans="1:30" x14ac:dyDescent="0.25">
      <c r="A276" s="62">
        <v>113</v>
      </c>
      <c r="B276" s="72" t="s">
        <v>1143</v>
      </c>
      <c r="C276" s="95">
        <v>49.67</v>
      </c>
      <c r="D276" s="108">
        <v>100000000</v>
      </c>
      <c r="E276" s="72" t="s">
        <v>741</v>
      </c>
      <c r="F276" s="72" t="s">
        <v>422</v>
      </c>
      <c r="G276" s="72">
        <v>1</v>
      </c>
      <c r="H276" s="72">
        <v>6</v>
      </c>
      <c r="I276" s="62">
        <v>390</v>
      </c>
      <c r="J276" s="72" t="s">
        <v>33</v>
      </c>
      <c r="K276" s="72" t="s">
        <v>2859</v>
      </c>
      <c r="L276" s="72" t="s">
        <v>1880</v>
      </c>
      <c r="M276" s="109"/>
      <c r="N276" s="90"/>
      <c r="O276" s="91" t="str">
        <f>PRICES[[#This Row],[Department]]&amp;PRICES[[#This Row],[Product Name]]</f>
        <v>Phẫu thuậtChỉnh hình liệt mặt (Sửa lại)</v>
      </c>
      <c r="Q276" s="62"/>
      <c r="R276" s="97"/>
      <c r="S276" s="97"/>
      <c r="U276" s="110">
        <f>COUNTIFS($V$50:$V276, EMPLOYEES[[#This Row],[Department]], $AA$50:$AA276, EMPLOYEES[[#This Row],[BỆNH VIỆN KANGNAM SÀI GÒN]])</f>
        <v>100</v>
      </c>
      <c r="V276" s="72" t="s">
        <v>33</v>
      </c>
      <c r="W276" s="72" t="s">
        <v>33</v>
      </c>
      <c r="X276" s="72" t="s">
        <v>2791</v>
      </c>
      <c r="Y276" s="72" t="s">
        <v>2792</v>
      </c>
      <c r="Z276" s="72" t="s">
        <v>564</v>
      </c>
      <c r="AA276" s="62" t="s">
        <v>640</v>
      </c>
      <c r="AD27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7" spans="1:30" x14ac:dyDescent="0.25">
      <c r="A277" s="62">
        <v>114</v>
      </c>
      <c r="B277" s="72" t="s">
        <v>1144</v>
      </c>
      <c r="C277" s="95">
        <v>4</v>
      </c>
      <c r="D277" s="108">
        <v>15000000</v>
      </c>
      <c r="E277" s="72" t="s">
        <v>1145</v>
      </c>
      <c r="F277" s="72" t="s">
        <v>422</v>
      </c>
      <c r="G277" s="72">
        <v>1</v>
      </c>
      <c r="H277" s="72">
        <v>0</v>
      </c>
      <c r="I277" s="62">
        <v>0</v>
      </c>
      <c r="J277" s="72" t="s">
        <v>33</v>
      </c>
      <c r="K277" s="72" t="s">
        <v>2859</v>
      </c>
      <c r="L277" s="72" t="s">
        <v>1880</v>
      </c>
      <c r="M277" s="109"/>
      <c r="N277" s="90"/>
      <c r="O277" s="91" t="str">
        <f>PRICES[[#This Row],[Department]]&amp;PRICES[[#This Row],[Product Name]]</f>
        <v>Phẫu thuậtCăng da - Dịch vụ sửa lại</v>
      </c>
      <c r="Q277" s="62"/>
      <c r="R277" s="97"/>
      <c r="S277" s="97"/>
      <c r="U277" s="62">
        <f>COUNTIFS($V$50:$V210, EMPLOYEES[[#This Row],[Department]], $AA$50:$AA210, EMPLOYEES[[#This Row],[BỆNH VIỆN KANGNAM SÀI GÒN]])</f>
        <v>34</v>
      </c>
      <c r="V277" s="72" t="s">
        <v>33</v>
      </c>
      <c r="W277" s="72" t="s">
        <v>33</v>
      </c>
      <c r="X277" s="72" t="s">
        <v>2275</v>
      </c>
      <c r="Y277" s="72" t="s">
        <v>2629</v>
      </c>
      <c r="Z277" s="72" t="s">
        <v>594</v>
      </c>
      <c r="AA277" s="62" t="s">
        <v>640</v>
      </c>
      <c r="AD27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8" spans="1:30" x14ac:dyDescent="0.25">
      <c r="A278" s="62">
        <v>115</v>
      </c>
      <c r="B278" s="72" t="s">
        <v>1146</v>
      </c>
      <c r="C278" s="95">
        <v>2</v>
      </c>
      <c r="D278" s="108">
        <v>5000000</v>
      </c>
      <c r="E278" s="72" t="s">
        <v>1147</v>
      </c>
      <c r="F278" s="72" t="s">
        <v>422</v>
      </c>
      <c r="G278" s="72">
        <v>1</v>
      </c>
      <c r="H278" s="72">
        <v>0</v>
      </c>
      <c r="I278" s="62">
        <v>0</v>
      </c>
      <c r="J278" s="72" t="s">
        <v>33</v>
      </c>
      <c r="K278" s="72" t="s">
        <v>2859</v>
      </c>
      <c r="L278" s="72" t="s">
        <v>1880</v>
      </c>
      <c r="M278" s="109"/>
      <c r="N278" s="90"/>
      <c r="O278" s="91" t="str">
        <f>PRICES[[#This Row],[Department]]&amp;PRICES[[#This Row],[Product Name]]</f>
        <v>Phẫu thuậtCăng da - Yêu cầu Bác sĩ chuyên gia/trưởng khoa</v>
      </c>
      <c r="Q278" s="62"/>
      <c r="R278" s="97"/>
      <c r="S278" s="97"/>
      <c r="U278" s="110">
        <f>COUNTIFS($V$50:$V211, EMPLOYEES[[#This Row],[Department]], $AA$50:$AA211, EMPLOYEES[[#This Row],[BỆNH VIỆN KANGNAM SÀI GÒN]])</f>
        <v>0</v>
      </c>
      <c r="V278" s="72" t="s">
        <v>33</v>
      </c>
      <c r="W278" s="72" t="s">
        <v>913</v>
      </c>
      <c r="X278" s="72" t="s">
        <v>2349</v>
      </c>
      <c r="Y278" s="72" t="s">
        <v>2693</v>
      </c>
      <c r="Z278" s="72" t="s">
        <v>619</v>
      </c>
      <c r="AB278" s="62" t="s">
        <v>640</v>
      </c>
      <c r="AD27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79" spans="1:30" x14ac:dyDescent="0.25">
      <c r="A279" s="62">
        <v>116</v>
      </c>
      <c r="B279" s="72" t="s">
        <v>1148</v>
      </c>
      <c r="C279" s="95">
        <v>5</v>
      </c>
      <c r="D279" s="108">
        <v>20000000</v>
      </c>
      <c r="E279" s="72" t="s">
        <v>1149</v>
      </c>
      <c r="F279" s="72" t="s">
        <v>422</v>
      </c>
      <c r="G279" s="72">
        <v>1</v>
      </c>
      <c r="H279" s="72">
        <v>0</v>
      </c>
      <c r="I279" s="62">
        <v>0</v>
      </c>
      <c r="J279" s="72" t="s">
        <v>33</v>
      </c>
      <c r="K279" s="72" t="s">
        <v>2859</v>
      </c>
      <c r="L279" s="72" t="s">
        <v>1880</v>
      </c>
      <c r="M279" s="109"/>
      <c r="N279" s="90"/>
      <c r="O279" s="91" t="str">
        <f>PRICES[[#This Row],[Department]]&amp;PRICES[[#This Row],[Product Name]]</f>
        <v>Phẫu thuậtCăng da - Yêu cầu Tiến sĩ - Bác sĩ Richard Huy</v>
      </c>
      <c r="Q279" s="62"/>
      <c r="R279" s="97"/>
      <c r="S279" s="97"/>
      <c r="U279" s="62">
        <f>COUNTIFS($V$50:$V212, EMPLOYEES[[#This Row],[Department]], $AA$50:$AA212, EMPLOYEES[[#This Row],[BỆNH VIỆN KANGNAM SÀI GÒN]])</f>
        <v>0</v>
      </c>
      <c r="V279" s="72" t="s">
        <v>33</v>
      </c>
      <c r="W279" s="72" t="s">
        <v>913</v>
      </c>
      <c r="X279" s="72" t="s">
        <v>2350</v>
      </c>
      <c r="Y279" s="72" t="s">
        <v>2694</v>
      </c>
      <c r="Z279" s="72" t="s">
        <v>619</v>
      </c>
      <c r="AB279" s="62" t="s">
        <v>640</v>
      </c>
      <c r="AD27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0" spans="1:30" x14ac:dyDescent="0.25">
      <c r="A280" s="62">
        <v>117</v>
      </c>
      <c r="B280" s="72" t="s">
        <v>1150</v>
      </c>
      <c r="C280" s="95">
        <v>6</v>
      </c>
      <c r="D280" s="108">
        <v>20000000</v>
      </c>
      <c r="E280" s="72" t="s">
        <v>1151</v>
      </c>
      <c r="F280" s="72" t="s">
        <v>422</v>
      </c>
      <c r="G280" s="72">
        <v>1</v>
      </c>
      <c r="H280" s="72">
        <v>0</v>
      </c>
      <c r="I280" s="62">
        <v>0</v>
      </c>
      <c r="J280" s="72" t="s">
        <v>33</v>
      </c>
      <c r="K280" s="72" t="s">
        <v>2859</v>
      </c>
      <c r="L280" s="72" t="s">
        <v>1880</v>
      </c>
      <c r="M280" s="109"/>
      <c r="N280" s="90"/>
      <c r="O280" s="91" t="str">
        <f>PRICES[[#This Row],[Department]]&amp;PRICES[[#This Row],[Product Name]]</f>
        <v>Phẫu thuậtCăng da - Yêu cầu Bác sĩ Hàn Quốc</v>
      </c>
      <c r="Q280" s="62"/>
      <c r="R280" s="97"/>
      <c r="S280" s="97"/>
      <c r="U280" s="62">
        <f>COUNTIFS($V$50:$V213, EMPLOYEES[[#This Row],[Department]], $AA$50:$AA213, EMPLOYEES[[#This Row],[BỆNH VIỆN KANGNAM SÀI GÒN]])</f>
        <v>0</v>
      </c>
      <c r="V280" s="72" t="s">
        <v>33</v>
      </c>
      <c r="W280" s="72" t="s">
        <v>913</v>
      </c>
      <c r="X280" s="72" t="s">
        <v>2351</v>
      </c>
      <c r="Y280" s="72" t="s">
        <v>2695</v>
      </c>
      <c r="Z280" s="72" t="s">
        <v>619</v>
      </c>
      <c r="AB280" s="62" t="s">
        <v>640</v>
      </c>
      <c r="AD28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1" spans="1:30" x14ac:dyDescent="0.25">
      <c r="A281" s="62">
        <v>48</v>
      </c>
      <c r="B281" s="72" t="s">
        <v>1009</v>
      </c>
      <c r="C281" s="95">
        <v>27.06</v>
      </c>
      <c r="D281" s="108">
        <v>70000000</v>
      </c>
      <c r="E281" s="72" t="s">
        <v>1010</v>
      </c>
      <c r="F281" s="72" t="s">
        <v>422</v>
      </c>
      <c r="G281" s="72">
        <v>1</v>
      </c>
      <c r="H281" s="72">
        <v>1</v>
      </c>
      <c r="I281" s="62">
        <v>70</v>
      </c>
      <c r="J281" s="72" t="s">
        <v>33</v>
      </c>
      <c r="K281" s="72" t="s">
        <v>2818</v>
      </c>
      <c r="L281" s="72" t="s">
        <v>1880</v>
      </c>
      <c r="M281" s="109"/>
      <c r="N281" s="90"/>
      <c r="O281" s="91" t="str">
        <f>PRICES[[#This Row],[Department]]&amp;PRICES[[#This Row],[Product Name]]</f>
        <v>Phẫu thuậtThu gọn góc hàm Vline 3D</v>
      </c>
      <c r="Q281" s="62"/>
      <c r="R281" s="97"/>
      <c r="S281" s="97"/>
      <c r="U281" s="62">
        <f>COUNTIFS($V$50:$V214, EMPLOYEES[[#This Row],[Department]], $AA$50:$AA214, EMPLOYEES[[#This Row],[BỆNH VIỆN KANGNAM SÀI GÒN]])</f>
        <v>0</v>
      </c>
      <c r="V281" s="72" t="s">
        <v>33</v>
      </c>
      <c r="W281" s="72" t="s">
        <v>913</v>
      </c>
      <c r="X281" s="72" t="s">
        <v>2352</v>
      </c>
      <c r="Y281" s="72" t="s">
        <v>2696</v>
      </c>
      <c r="Z281" s="72" t="s">
        <v>619</v>
      </c>
      <c r="AB281" s="62" t="s">
        <v>640</v>
      </c>
      <c r="AD28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2" spans="1:30" x14ac:dyDescent="0.25">
      <c r="A282" s="62">
        <v>49</v>
      </c>
      <c r="B282" s="72" t="s">
        <v>1007</v>
      </c>
      <c r="C282" s="95">
        <v>31.17</v>
      </c>
      <c r="D282" s="108">
        <v>70000000</v>
      </c>
      <c r="E282" s="72" t="s">
        <v>1008</v>
      </c>
      <c r="F282" s="72" t="s">
        <v>422</v>
      </c>
      <c r="G282" s="72">
        <v>1</v>
      </c>
      <c r="H282" s="72">
        <v>4</v>
      </c>
      <c r="I282" s="62">
        <v>120</v>
      </c>
      <c r="J282" s="72" t="s">
        <v>33</v>
      </c>
      <c r="K282" s="72" t="s">
        <v>2818</v>
      </c>
      <c r="L282" s="72" t="s">
        <v>1880</v>
      </c>
      <c r="M282" s="109"/>
      <c r="N282" s="90"/>
      <c r="O282" s="91" t="str">
        <f>PRICES[[#This Row],[Department]]&amp;PRICES[[#This Row],[Product Name]]</f>
        <v>Phẫu thuậtHạ gò má 3D</v>
      </c>
      <c r="Q282" s="62"/>
      <c r="R282" s="97"/>
      <c r="S282" s="97"/>
      <c r="U282" s="62">
        <f>COUNTIFS($V$50:$V215, EMPLOYEES[[#This Row],[Department]], $AA$50:$AA215, EMPLOYEES[[#This Row],[BỆNH VIỆN KANGNAM SÀI GÒN]])</f>
        <v>0</v>
      </c>
      <c r="V282" s="72" t="s">
        <v>33</v>
      </c>
      <c r="W282" s="72" t="s">
        <v>913</v>
      </c>
      <c r="X282" s="72" t="s">
        <v>2353</v>
      </c>
      <c r="Y282" s="72" t="s">
        <v>2697</v>
      </c>
      <c r="Z282" s="72" t="s">
        <v>619</v>
      </c>
      <c r="AB282" s="62" t="s">
        <v>640</v>
      </c>
      <c r="AD28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3" spans="1:30" x14ac:dyDescent="0.25">
      <c r="A283" s="62">
        <v>50</v>
      </c>
      <c r="B283" s="72" t="s">
        <v>1074</v>
      </c>
      <c r="C283" s="95">
        <v>12.08</v>
      </c>
      <c r="D283" s="108">
        <v>25000000</v>
      </c>
      <c r="E283" s="72" t="s">
        <v>1075</v>
      </c>
      <c r="F283" s="72" t="s">
        <v>422</v>
      </c>
      <c r="G283" s="72">
        <v>1</v>
      </c>
      <c r="H283" s="72">
        <v>2</v>
      </c>
      <c r="I283" s="62">
        <v>60</v>
      </c>
      <c r="J283" s="72" t="s">
        <v>33</v>
      </c>
      <c r="K283" s="72" t="s">
        <v>2818</v>
      </c>
      <c r="L283" s="72" t="s">
        <v>1880</v>
      </c>
      <c r="M283" s="109"/>
      <c r="N283" s="90"/>
      <c r="O283" s="91" t="str">
        <f>PRICES[[#This Row],[Department]]&amp;PRICES[[#This Row],[Product Name]]</f>
        <v>Phẫu thuậtNâng gò má bằng chất liệu Silicon</v>
      </c>
      <c r="Q283" s="62"/>
      <c r="R283" s="97"/>
      <c r="S283" s="97"/>
      <c r="U283" s="62">
        <f>COUNTIFS($V$50:$V216, EMPLOYEES[[#This Row],[Department]], $AA$50:$AA216, EMPLOYEES[[#This Row],[BỆNH VIỆN KANGNAM SÀI GÒN]])</f>
        <v>0</v>
      </c>
      <c r="V283" s="72" t="s">
        <v>33</v>
      </c>
      <c r="W283" s="72" t="s">
        <v>913</v>
      </c>
      <c r="X283" s="72" t="s">
        <v>2354</v>
      </c>
      <c r="Y283" s="72" t="s">
        <v>2698</v>
      </c>
      <c r="Z283" s="72" t="s">
        <v>619</v>
      </c>
      <c r="AB283" s="62" t="s">
        <v>640</v>
      </c>
      <c r="AD28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4" spans="1:30" x14ac:dyDescent="0.25">
      <c r="A284" s="62">
        <v>51</v>
      </c>
      <c r="B284" s="72" t="s">
        <v>2126</v>
      </c>
      <c r="C284" s="95">
        <v>32.83</v>
      </c>
      <c r="D284" s="108">
        <v>70000000</v>
      </c>
      <c r="E284" s="72" t="s">
        <v>1002</v>
      </c>
      <c r="F284" s="72" t="s">
        <v>422</v>
      </c>
      <c r="G284" s="72">
        <v>1</v>
      </c>
      <c r="H284" s="72">
        <v>4</v>
      </c>
      <c r="I284" s="62">
        <v>180</v>
      </c>
      <c r="J284" s="72" t="s">
        <v>33</v>
      </c>
      <c r="K284" s="72" t="s">
        <v>2818</v>
      </c>
      <c r="L284" s="72" t="s">
        <v>1880</v>
      </c>
      <c r="M284" s="109">
        <v>44566</v>
      </c>
      <c r="N284" s="90"/>
      <c r="O284" s="91" t="str">
        <f>PRICES[[#This Row],[Department]]&amp;PRICES[[#This Row],[Product Name]]</f>
        <v>Phẫu thuậtChỉnh hình hàm hô móm 3D (1 hàm trên)</v>
      </c>
      <c r="Q284" s="62"/>
      <c r="R284" s="97"/>
      <c r="S284" s="97"/>
      <c r="U284" s="62">
        <f>COUNTIFS($V$50:$V217, EMPLOYEES[[#This Row],[Department]], $AA$50:$AA217, EMPLOYEES[[#This Row],[BỆNH VIỆN KANGNAM SÀI GÒN]])</f>
        <v>0</v>
      </c>
      <c r="V284" s="72" t="s">
        <v>33</v>
      </c>
      <c r="W284" s="72" t="s">
        <v>913</v>
      </c>
      <c r="X284" s="72" t="s">
        <v>2355</v>
      </c>
      <c r="Y284" s="72" t="s">
        <v>2699</v>
      </c>
      <c r="Z284" s="72" t="s">
        <v>619</v>
      </c>
      <c r="AB284" s="62" t="s">
        <v>640</v>
      </c>
      <c r="AD28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5" spans="1:30" x14ac:dyDescent="0.25">
      <c r="A285" s="62">
        <v>52</v>
      </c>
      <c r="B285" s="72" t="s">
        <v>2429</v>
      </c>
      <c r="C285" s="95">
        <v>32.83</v>
      </c>
      <c r="D285" s="108">
        <v>70000000</v>
      </c>
      <c r="E285" s="72" t="s">
        <v>2127</v>
      </c>
      <c r="F285" s="72" t="s">
        <v>422</v>
      </c>
      <c r="G285" s="72">
        <v>1</v>
      </c>
      <c r="H285" s="72">
        <v>4</v>
      </c>
      <c r="I285" s="62">
        <v>180</v>
      </c>
      <c r="J285" s="72" t="s">
        <v>33</v>
      </c>
      <c r="K285" s="72" t="s">
        <v>2818</v>
      </c>
      <c r="L285" s="72" t="s">
        <v>1880</v>
      </c>
      <c r="M285" s="109">
        <v>44603</v>
      </c>
      <c r="N285" s="90"/>
      <c r="O285" s="91" t="str">
        <f>PRICES[[#This Row],[Department]]&amp;PRICES[[#This Row],[Product Name]]</f>
        <v>Phẫu thuậtChỉnh hình hàm hô móm 3D (1 hàm dưới)</v>
      </c>
      <c r="Q285" s="62"/>
      <c r="R285" s="97"/>
      <c r="S285" s="97"/>
      <c r="U285" s="62">
        <f>COUNTIFS($V$50:$V218, EMPLOYEES[[#This Row],[Department]], $AA$50:$AA218, EMPLOYEES[[#This Row],[BỆNH VIỆN KANGNAM SÀI GÒN]])</f>
        <v>42</v>
      </c>
      <c r="V285" s="72" t="s">
        <v>33</v>
      </c>
      <c r="W285" s="72" t="s">
        <v>621</v>
      </c>
      <c r="X285" s="72" t="s">
        <v>2357</v>
      </c>
      <c r="Y285" s="72" t="s">
        <v>2547</v>
      </c>
      <c r="Z285" s="72" t="s">
        <v>619</v>
      </c>
      <c r="AA285" s="62" t="s">
        <v>640</v>
      </c>
      <c r="AB285" s="62" t="s">
        <v>640</v>
      </c>
      <c r="AD28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6" spans="1:30" x14ac:dyDescent="0.25">
      <c r="A286" s="62">
        <v>53</v>
      </c>
      <c r="B286" s="72" t="s">
        <v>2128</v>
      </c>
      <c r="C286" s="95">
        <v>43.67</v>
      </c>
      <c r="D286" s="108">
        <v>90000000</v>
      </c>
      <c r="E286" s="72" t="s">
        <v>739</v>
      </c>
      <c r="F286" s="72" t="s">
        <v>422</v>
      </c>
      <c r="G286" s="72">
        <v>1</v>
      </c>
      <c r="H286" s="72">
        <v>5.5</v>
      </c>
      <c r="I286" s="62">
        <v>210</v>
      </c>
      <c r="J286" s="72" t="s">
        <v>33</v>
      </c>
      <c r="K286" s="72" t="s">
        <v>2818</v>
      </c>
      <c r="L286" s="72" t="s">
        <v>1880</v>
      </c>
      <c r="M286" s="109">
        <v>44566</v>
      </c>
      <c r="N286" s="90"/>
      <c r="O286" s="91" t="str">
        <f>PRICES[[#This Row],[Department]]&amp;PRICES[[#This Row],[Product Name]]</f>
        <v>Phẫu thuậtChỉnh hình hàm hô/ móm 3D (1 hàm trên  khó, ghép xương/ xoay trục hàm...)</v>
      </c>
      <c r="Q286" s="62"/>
      <c r="R286" s="97"/>
      <c r="S286" s="97"/>
      <c r="U286" s="62">
        <f>COUNTIFS($V$50:$V219, EMPLOYEES[[#This Row],[Department]], $AA$50:$AA219, EMPLOYEES[[#This Row],[BỆNH VIỆN KANGNAM SÀI GÒN]])</f>
        <v>0</v>
      </c>
      <c r="V286" s="72" t="s">
        <v>33</v>
      </c>
      <c r="W286" s="72" t="s">
        <v>621</v>
      </c>
      <c r="X286" s="72" t="s">
        <v>2358</v>
      </c>
      <c r="Y286" s="72" t="s">
        <v>2760</v>
      </c>
      <c r="Z286" s="72" t="s">
        <v>619</v>
      </c>
      <c r="AB286" s="62" t="s">
        <v>640</v>
      </c>
      <c r="AD28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7" spans="1:30" x14ac:dyDescent="0.25">
      <c r="A287" s="62">
        <v>54</v>
      </c>
      <c r="B287" s="72" t="s">
        <v>2129</v>
      </c>
      <c r="C287" s="95">
        <v>43.67</v>
      </c>
      <c r="D287" s="108">
        <v>90000000</v>
      </c>
      <c r="E287" s="72" t="s">
        <v>2130</v>
      </c>
      <c r="F287" s="72" t="s">
        <v>422</v>
      </c>
      <c r="G287" s="72">
        <v>1</v>
      </c>
      <c r="H287" s="72">
        <v>5.5</v>
      </c>
      <c r="I287" s="62">
        <v>210</v>
      </c>
      <c r="J287" s="72" t="s">
        <v>33</v>
      </c>
      <c r="K287" s="72" t="s">
        <v>2818</v>
      </c>
      <c r="L287" s="72" t="s">
        <v>1880</v>
      </c>
      <c r="M287" s="109">
        <v>44566</v>
      </c>
      <c r="N287" s="90"/>
      <c r="O287" s="91" t="str">
        <f>PRICES[[#This Row],[Department]]&amp;PRICES[[#This Row],[Product Name]]</f>
        <v>Phẫu thuậtChỉnh hình hàm hô/ móm 3D (1 hàm dưới khó, ghép xương/ xoay trục hàm...)</v>
      </c>
      <c r="Q287" s="62"/>
      <c r="R287" s="97"/>
      <c r="S287" s="97"/>
      <c r="U287" s="62">
        <f>COUNTIFS($V$50:$V220, EMPLOYEES[[#This Row],[Department]], $AA$50:$AA220, EMPLOYEES[[#This Row],[BỆNH VIỆN KANGNAM SÀI GÒN]])</f>
        <v>0</v>
      </c>
      <c r="V287" s="72" t="s">
        <v>33</v>
      </c>
      <c r="W287" s="72" t="s">
        <v>621</v>
      </c>
      <c r="X287" s="72" t="s">
        <v>2359</v>
      </c>
      <c r="Y287" s="72" t="s">
        <v>2701</v>
      </c>
      <c r="Z287" s="72" t="s">
        <v>619</v>
      </c>
      <c r="AB287" s="62" t="s">
        <v>640</v>
      </c>
      <c r="AD28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8" spans="1:30" x14ac:dyDescent="0.25">
      <c r="A288" s="62">
        <v>55</v>
      </c>
      <c r="B288" s="72" t="s">
        <v>134</v>
      </c>
      <c r="C288" s="95">
        <v>6.87</v>
      </c>
      <c r="D288" s="108">
        <v>12000000</v>
      </c>
      <c r="E288" s="72" t="s">
        <v>1076</v>
      </c>
      <c r="F288" s="72" t="s">
        <v>422</v>
      </c>
      <c r="G288" s="72">
        <v>1</v>
      </c>
      <c r="H288" s="72">
        <v>1</v>
      </c>
      <c r="I288" s="62">
        <v>75</v>
      </c>
      <c r="J288" s="72" t="s">
        <v>33</v>
      </c>
      <c r="K288" s="72" t="s">
        <v>2818</v>
      </c>
      <c r="L288" s="72" t="s">
        <v>1880</v>
      </c>
      <c r="M288" s="109"/>
      <c r="N288" s="90"/>
      <c r="O288" s="91" t="str">
        <f>PRICES[[#This Row],[Department]]&amp;PRICES[[#This Row],[Product Name]]</f>
        <v>Phẫu thuậtPhẫu thuật cười hở lợi</v>
      </c>
      <c r="Q288" s="62"/>
      <c r="R288" s="97"/>
      <c r="S288" s="97"/>
      <c r="U288" s="62">
        <f>COUNTIFS($V$50:$V221, EMPLOYEES[[#This Row],[Department]], $AA$50:$AA221, EMPLOYEES[[#This Row],[BỆNH VIỆN KANGNAM SÀI GÒN]])</f>
        <v>45</v>
      </c>
      <c r="V288" s="72" t="s">
        <v>33</v>
      </c>
      <c r="W288" s="72" t="s">
        <v>621</v>
      </c>
      <c r="X288" s="72" t="s">
        <v>2360</v>
      </c>
      <c r="Y288" s="72" t="s">
        <v>2531</v>
      </c>
      <c r="Z288" s="72" t="s">
        <v>619</v>
      </c>
      <c r="AA288" s="62" t="s">
        <v>640</v>
      </c>
      <c r="AB288" s="62" t="s">
        <v>640</v>
      </c>
      <c r="AD28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89" spans="1:30" x14ac:dyDescent="0.25">
      <c r="A289" s="62">
        <v>56</v>
      </c>
      <c r="B289" s="72" t="s">
        <v>1011</v>
      </c>
      <c r="C289" s="95">
        <v>20.420000000000002</v>
      </c>
      <c r="D289" s="108">
        <v>45000000</v>
      </c>
      <c r="E289" s="72" t="s">
        <v>1012</v>
      </c>
      <c r="F289" s="72" t="s">
        <v>422</v>
      </c>
      <c r="G289" s="72">
        <v>1</v>
      </c>
      <c r="H289" s="72">
        <v>3</v>
      </c>
      <c r="I289" s="62">
        <v>75</v>
      </c>
      <c r="J289" s="72" t="s">
        <v>33</v>
      </c>
      <c r="K289" s="72" t="s">
        <v>2818</v>
      </c>
      <c r="L289" s="72" t="s">
        <v>1880</v>
      </c>
      <c r="M289" s="109"/>
      <c r="N289" s="90"/>
      <c r="O289" s="91" t="str">
        <f>PRICES[[#This Row],[Department]]&amp;PRICES[[#This Row],[Product Name]]</f>
        <v>Phẫu thuậtTrượt cằm 3D</v>
      </c>
      <c r="Q289" s="62"/>
      <c r="R289" s="97"/>
      <c r="S289" s="97"/>
      <c r="U289" s="62">
        <f>COUNTIFS($V$50:$V222, EMPLOYEES[[#This Row],[Department]], $AA$50:$AA222, EMPLOYEES[[#This Row],[BỆNH VIỆN KANGNAM SÀI GÒN]])</f>
        <v>0</v>
      </c>
      <c r="V289" s="72" t="s">
        <v>33</v>
      </c>
      <c r="W289" s="72" t="s">
        <v>621</v>
      </c>
      <c r="X289" s="72" t="s">
        <v>620</v>
      </c>
      <c r="Y289" s="72" t="s">
        <v>2702</v>
      </c>
      <c r="Z289" s="72" t="s">
        <v>619</v>
      </c>
      <c r="AB289" s="62" t="s">
        <v>640</v>
      </c>
      <c r="AD28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0" spans="1:30" x14ac:dyDescent="0.25">
      <c r="A290" s="62">
        <v>57</v>
      </c>
      <c r="B290" s="72" t="s">
        <v>1005</v>
      </c>
      <c r="C290" s="95">
        <v>20.75</v>
      </c>
      <c r="D290" s="108">
        <v>45000000</v>
      </c>
      <c r="E290" s="72" t="s">
        <v>1006</v>
      </c>
      <c r="F290" s="72" t="s">
        <v>422</v>
      </c>
      <c r="G290" s="72">
        <v>1</v>
      </c>
      <c r="H290" s="72">
        <v>3</v>
      </c>
      <c r="I290" s="62">
        <v>90</v>
      </c>
      <c r="J290" s="72" t="s">
        <v>33</v>
      </c>
      <c r="K290" s="72" t="s">
        <v>2818</v>
      </c>
      <c r="L290" s="72" t="s">
        <v>1880</v>
      </c>
      <c r="M290" s="109"/>
      <c r="N290" s="90"/>
      <c r="O290" s="91" t="str">
        <f>PRICES[[#This Row],[Department]]&amp;PRICES[[#This Row],[Product Name]]</f>
        <v>Phẫu thuậtGọt cằm 3D</v>
      </c>
      <c r="Q290" s="62"/>
      <c r="R290" s="97"/>
      <c r="S290" s="97"/>
      <c r="U290" s="62">
        <f>COUNTIFS($V$50:$V223, EMPLOYEES[[#This Row],[Department]], $AA$50:$AA223, EMPLOYEES[[#This Row],[BỆNH VIỆN KANGNAM SÀI GÒN]])</f>
        <v>0</v>
      </c>
      <c r="V290" s="72" t="s">
        <v>33</v>
      </c>
      <c r="W290" s="72" t="s">
        <v>621</v>
      </c>
      <c r="X290" s="72" t="s">
        <v>2361</v>
      </c>
      <c r="Y290" s="72" t="s">
        <v>2628</v>
      </c>
      <c r="Z290" s="72" t="s">
        <v>619</v>
      </c>
      <c r="AB290" s="62" t="s">
        <v>640</v>
      </c>
      <c r="AD29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1" spans="1:30" x14ac:dyDescent="0.25">
      <c r="A291" s="62">
        <v>58</v>
      </c>
      <c r="B291" s="72" t="s">
        <v>1077</v>
      </c>
      <c r="C291" s="95">
        <v>31.83</v>
      </c>
      <c r="D291" s="108">
        <v>70000000</v>
      </c>
      <c r="E291" s="72" t="s">
        <v>1078</v>
      </c>
      <c r="F291" s="72" t="s">
        <v>422</v>
      </c>
      <c r="G291" s="72">
        <v>1</v>
      </c>
      <c r="H291" s="72">
        <v>4</v>
      </c>
      <c r="I291" s="62">
        <v>150</v>
      </c>
      <c r="J291" s="72" t="s">
        <v>33</v>
      </c>
      <c r="K291" s="72" t="s">
        <v>2818</v>
      </c>
      <c r="L291" s="72" t="s">
        <v>1880</v>
      </c>
      <c r="M291" s="109"/>
      <c r="N291" s="90"/>
      <c r="O291" s="91" t="str">
        <f>PRICES[[#This Row],[Department]]&amp;PRICES[[#This Row],[Product Name]]</f>
        <v>Phẫu thuậtGọt trán 3D</v>
      </c>
      <c r="Q291" s="62"/>
      <c r="R291" s="97"/>
      <c r="S291" s="97"/>
      <c r="U291" s="62">
        <f>COUNTIFS($V$50:$V224, EMPLOYEES[[#This Row],[Department]], $AA$50:$AA224, EMPLOYEES[[#This Row],[BỆNH VIỆN KANGNAM SÀI GÒN]])</f>
        <v>48</v>
      </c>
      <c r="V291" s="72" t="s">
        <v>33</v>
      </c>
      <c r="W291" s="72" t="s">
        <v>621</v>
      </c>
      <c r="X291" s="72" t="s">
        <v>2362</v>
      </c>
      <c r="Y291" s="72" t="s">
        <v>2703</v>
      </c>
      <c r="Z291" s="72" t="s">
        <v>619</v>
      </c>
      <c r="AA291" s="62" t="s">
        <v>640</v>
      </c>
      <c r="AB291" s="62" t="s">
        <v>640</v>
      </c>
      <c r="AD29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2" spans="1:30" x14ac:dyDescent="0.25">
      <c r="A292" s="62">
        <v>59</v>
      </c>
      <c r="B292" s="72" t="s">
        <v>1079</v>
      </c>
      <c r="C292" s="95">
        <v>40.67</v>
      </c>
      <c r="D292" s="108">
        <v>100000000</v>
      </c>
      <c r="E292" s="72" t="s">
        <v>742</v>
      </c>
      <c r="F292" s="72" t="s">
        <v>422</v>
      </c>
      <c r="G292" s="72">
        <v>1</v>
      </c>
      <c r="H292" s="72">
        <v>2</v>
      </c>
      <c r="I292" s="62">
        <v>165</v>
      </c>
      <c r="J292" s="72" t="s">
        <v>33</v>
      </c>
      <c r="K292" s="72" t="s">
        <v>2818</v>
      </c>
      <c r="L292" s="72" t="s">
        <v>1880</v>
      </c>
      <c r="M292" s="109"/>
      <c r="N292" s="90"/>
      <c r="O292" s="91" t="str">
        <f>PRICES[[#This Row],[Department]]&amp;PRICES[[#This Row],[Product Name]]</f>
        <v>Phẫu thuậtThu gọn góc hàm Vline 3D + Căng da trẻ hóa</v>
      </c>
      <c r="Q292" s="62"/>
      <c r="R292" s="97"/>
      <c r="S292" s="97"/>
      <c r="U292" s="62">
        <f>COUNTIFS($V$50:$V225, EMPLOYEES[[#This Row],[Department]], $AA$50:$AA225, EMPLOYEES[[#This Row],[BỆNH VIỆN KANGNAM SÀI GÒN]])</f>
        <v>49</v>
      </c>
      <c r="V292" s="72" t="s">
        <v>33</v>
      </c>
      <c r="W292" s="72" t="s">
        <v>621</v>
      </c>
      <c r="X292" s="72" t="s">
        <v>2765</v>
      </c>
      <c r="Y292" s="72" t="s">
        <v>2766</v>
      </c>
      <c r="Z292" s="72" t="s">
        <v>619</v>
      </c>
      <c r="AA292" s="62" t="s">
        <v>640</v>
      </c>
      <c r="AB292" s="62" t="s">
        <v>640</v>
      </c>
      <c r="AD29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3" spans="1:30" x14ac:dyDescent="0.25">
      <c r="A293" s="62">
        <v>60</v>
      </c>
      <c r="B293" s="72" t="s">
        <v>1080</v>
      </c>
      <c r="C293" s="95">
        <v>40.67</v>
      </c>
      <c r="D293" s="108">
        <v>100000000</v>
      </c>
      <c r="E293" s="72" t="s">
        <v>743</v>
      </c>
      <c r="F293" s="72" t="s">
        <v>422</v>
      </c>
      <c r="G293" s="72">
        <v>1</v>
      </c>
      <c r="H293" s="72">
        <v>2</v>
      </c>
      <c r="I293" s="62">
        <v>165</v>
      </c>
      <c r="J293" s="72" t="s">
        <v>33</v>
      </c>
      <c r="K293" s="72" t="s">
        <v>2818</v>
      </c>
      <c r="L293" s="72" t="s">
        <v>1880</v>
      </c>
      <c r="M293" s="109"/>
      <c r="N293" s="90"/>
      <c r="O293" s="91" t="str">
        <f>PRICES[[#This Row],[Department]]&amp;PRICES[[#This Row],[Product Name]]</f>
        <v>Phẫu thuậtHạ gò má 3D + Căng da trẻ hóa</v>
      </c>
      <c r="Q293" s="62"/>
      <c r="R293" s="97"/>
      <c r="S293" s="97"/>
      <c r="U293" s="62">
        <f>COUNTIFS($V$50:$V226, EMPLOYEES[[#This Row],[Department]], $AA$50:$AA226, EMPLOYEES[[#This Row],[BỆNH VIỆN KANGNAM SÀI GÒN]])</f>
        <v>0</v>
      </c>
      <c r="V293" s="72" t="s">
        <v>33</v>
      </c>
      <c r="W293" s="72" t="s">
        <v>621</v>
      </c>
      <c r="X293" s="72" t="s">
        <v>2552</v>
      </c>
      <c r="Y293" s="72" t="s">
        <v>2704</v>
      </c>
      <c r="Z293" s="72" t="s">
        <v>564</v>
      </c>
      <c r="AB293" s="62" t="s">
        <v>640</v>
      </c>
      <c r="AD29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4" spans="1:30" x14ac:dyDescent="0.25">
      <c r="A294" s="62">
        <v>61</v>
      </c>
      <c r="B294" s="72" t="s">
        <v>1081</v>
      </c>
      <c r="C294" s="95">
        <v>7.86</v>
      </c>
      <c r="D294" s="108">
        <v>15000000</v>
      </c>
      <c r="E294" s="72" t="s">
        <v>1004</v>
      </c>
      <c r="F294" s="72" t="s">
        <v>422</v>
      </c>
      <c r="G294" s="72">
        <v>1</v>
      </c>
      <c r="H294" s="72">
        <v>1.5</v>
      </c>
      <c r="I294" s="62">
        <v>50</v>
      </c>
      <c r="J294" s="72" t="s">
        <v>33</v>
      </c>
      <c r="K294" s="72" t="s">
        <v>2818</v>
      </c>
      <c r="L294" s="72" t="s">
        <v>1880</v>
      </c>
      <c r="M294" s="109"/>
      <c r="N294" s="90"/>
      <c r="O294" s="91" t="str">
        <f>PRICES[[#This Row],[Department]]&amp;PRICES[[#This Row],[Product Name]]</f>
        <v>Phẫu thuậtĐộn cằm Hàn Quốc (Chất liệu thông thường)</v>
      </c>
      <c r="Q294" s="62"/>
      <c r="R294" s="97"/>
      <c r="S294" s="97"/>
      <c r="U294" s="62">
        <f>COUNTIFS($V$50:$V227, EMPLOYEES[[#This Row],[Department]], $AA$50:$AA227, EMPLOYEES[[#This Row],[BỆNH VIỆN KANGNAM SÀI GÒN]])</f>
        <v>0</v>
      </c>
      <c r="V294" s="72" t="s">
        <v>33</v>
      </c>
      <c r="W294" s="72" t="s">
        <v>621</v>
      </c>
      <c r="X294" s="72" t="s">
        <v>2363</v>
      </c>
      <c r="Y294" s="72" t="s">
        <v>2705</v>
      </c>
      <c r="Z294" s="72" t="s">
        <v>624</v>
      </c>
      <c r="AB294" s="62" t="s">
        <v>640</v>
      </c>
      <c r="AD29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5" spans="1:30" x14ac:dyDescent="0.25">
      <c r="A295" s="62">
        <v>62</v>
      </c>
      <c r="B295" s="72" t="s">
        <v>1082</v>
      </c>
      <c r="C295" s="95">
        <v>11.36</v>
      </c>
      <c r="D295" s="108">
        <v>25000000</v>
      </c>
      <c r="E295" s="72" t="s">
        <v>1003</v>
      </c>
      <c r="F295" s="72" t="s">
        <v>422</v>
      </c>
      <c r="G295" s="72">
        <v>1</v>
      </c>
      <c r="H295" s="72">
        <v>1.5</v>
      </c>
      <c r="I295" s="62">
        <v>50</v>
      </c>
      <c r="J295" s="72" t="s">
        <v>33</v>
      </c>
      <c r="K295" s="72" t="s">
        <v>2818</v>
      </c>
      <c r="L295" s="72" t="s">
        <v>1880</v>
      </c>
      <c r="M295" s="109"/>
      <c r="N295" s="90"/>
      <c r="O295" s="91" t="str">
        <f>PRICES[[#This Row],[Department]]&amp;PRICES[[#This Row],[Product Name]]</f>
        <v>Phẫu thuậtĐộn cằm Hàn Quốc (Chất liệu đặc biệt)</v>
      </c>
      <c r="Q295" s="62"/>
      <c r="R295" s="97"/>
      <c r="S295" s="97"/>
      <c r="U295" s="62">
        <f>COUNTIFS($V$50:$V228, EMPLOYEES[[#This Row],[Department]], $AA$50:$AA228, EMPLOYEES[[#This Row],[BỆNH VIỆN KANGNAM SÀI GÒN]])</f>
        <v>52</v>
      </c>
      <c r="V295" s="72" t="s">
        <v>33</v>
      </c>
      <c r="W295" s="72" t="s">
        <v>621</v>
      </c>
      <c r="X295" s="72" t="s">
        <v>2551</v>
      </c>
      <c r="Y295" s="72" t="s">
        <v>2587</v>
      </c>
      <c r="Z295" s="72" t="s">
        <v>624</v>
      </c>
      <c r="AA295" s="62" t="s">
        <v>640</v>
      </c>
      <c r="AB295" s="62" t="s">
        <v>640</v>
      </c>
      <c r="AD29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6" spans="1:30" x14ac:dyDescent="0.25">
      <c r="A296" s="62">
        <v>63</v>
      </c>
      <c r="B296" s="72" t="s">
        <v>129</v>
      </c>
      <c r="C296" s="95">
        <v>13.83</v>
      </c>
      <c r="D296" s="108">
        <v>30000000</v>
      </c>
      <c r="E296" s="72" t="s">
        <v>1083</v>
      </c>
      <c r="F296" s="72" t="s">
        <v>422</v>
      </c>
      <c r="G296" s="72">
        <v>1</v>
      </c>
      <c r="H296" s="72">
        <v>2</v>
      </c>
      <c r="I296" s="62">
        <v>60</v>
      </c>
      <c r="J296" s="72" t="s">
        <v>33</v>
      </c>
      <c r="K296" s="72" t="s">
        <v>2818</v>
      </c>
      <c r="L296" s="72" t="s">
        <v>1880</v>
      </c>
      <c r="M296" s="109"/>
      <c r="N296" s="90"/>
      <c r="O296" s="91" t="str">
        <f>PRICES[[#This Row],[Department]]&amp;PRICES[[#This Row],[Product Name]]</f>
        <v>Phẫu thuậtĐộn thái dương</v>
      </c>
      <c r="Q296" s="62"/>
      <c r="R296" s="97"/>
      <c r="S296" s="97"/>
      <c r="U296" s="62">
        <f>COUNTIFS($V$50:$V229, EMPLOYEES[[#This Row],[Department]], $AA$50:$AA229, EMPLOYEES[[#This Row],[BỆNH VIỆN KANGNAM SÀI GÒN]])</f>
        <v>0</v>
      </c>
      <c r="V296" s="72" t="s">
        <v>33</v>
      </c>
      <c r="W296" s="72" t="s">
        <v>625</v>
      </c>
      <c r="X296" s="72" t="s">
        <v>2372</v>
      </c>
      <c r="Y296" s="72" t="s">
        <v>2714</v>
      </c>
      <c r="Z296" s="72" t="s">
        <v>624</v>
      </c>
      <c r="AB296" s="62" t="s">
        <v>640</v>
      </c>
      <c r="AD29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7" spans="1:30" x14ac:dyDescent="0.25">
      <c r="A297" s="62">
        <v>64</v>
      </c>
      <c r="B297" s="72" t="s">
        <v>130</v>
      </c>
      <c r="C297" s="95">
        <v>22.5</v>
      </c>
      <c r="D297" s="108">
        <v>50000000</v>
      </c>
      <c r="E297" s="72" t="s">
        <v>1084</v>
      </c>
      <c r="F297" s="72" t="s">
        <v>422</v>
      </c>
      <c r="G297" s="72">
        <v>1</v>
      </c>
      <c r="H297" s="72">
        <v>3</v>
      </c>
      <c r="I297" s="62">
        <v>90</v>
      </c>
      <c r="J297" s="72" t="s">
        <v>33</v>
      </c>
      <c r="K297" s="72" t="s">
        <v>2818</v>
      </c>
      <c r="L297" s="72" t="s">
        <v>1880</v>
      </c>
      <c r="M297" s="109"/>
      <c r="N297" s="90"/>
      <c r="O297" s="91" t="str">
        <f>PRICES[[#This Row],[Department]]&amp;PRICES[[#This Row],[Product Name]]</f>
        <v>Phẫu thuậtĐộn trán</v>
      </c>
      <c r="Q297" s="62"/>
      <c r="R297" s="97"/>
      <c r="S297" s="97"/>
      <c r="U297" s="62">
        <f>COUNTIFS($V$50:$V230, EMPLOYEES[[#This Row],[Department]], $AA$50:$AA230, EMPLOYEES[[#This Row],[BỆNH VIỆN KANGNAM SÀI GÒN]])</f>
        <v>0</v>
      </c>
      <c r="V297" s="72" t="s">
        <v>33</v>
      </c>
      <c r="W297" s="72" t="s">
        <v>625</v>
      </c>
      <c r="X297" s="72" t="s">
        <v>2373</v>
      </c>
      <c r="Y297" s="72" t="s">
        <v>2715</v>
      </c>
      <c r="Z297" s="72" t="s">
        <v>2410</v>
      </c>
      <c r="AB297" s="62" t="s">
        <v>640</v>
      </c>
      <c r="AD29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8" spans="1:30" x14ac:dyDescent="0.25">
      <c r="A298" s="62">
        <v>65</v>
      </c>
      <c r="B298" s="72" t="s">
        <v>136</v>
      </c>
      <c r="C298" s="95">
        <v>4.12</v>
      </c>
      <c r="D298" s="108">
        <v>7000000</v>
      </c>
      <c r="E298" s="72" t="s">
        <v>1085</v>
      </c>
      <c r="F298" s="72" t="s">
        <v>422</v>
      </c>
      <c r="G298" s="72">
        <v>1</v>
      </c>
      <c r="H298" s="72">
        <v>1</v>
      </c>
      <c r="I298" s="62">
        <v>30</v>
      </c>
      <c r="J298" s="72" t="s">
        <v>33</v>
      </c>
      <c r="K298" s="72" t="s">
        <v>2818</v>
      </c>
      <c r="L298" s="72" t="s">
        <v>1880</v>
      </c>
      <c r="M298" s="109"/>
      <c r="N298" s="90"/>
      <c r="O298" s="91" t="str">
        <f>PRICES[[#This Row],[Department]]&amp;PRICES[[#This Row],[Product Name]]</f>
        <v>Phẫu thuậtTháo chất liệu cằm</v>
      </c>
      <c r="Q298" s="62"/>
      <c r="R298" s="97"/>
      <c r="S298" s="97"/>
      <c r="U298" s="62">
        <f>COUNTIFS($V$50:$V231, EMPLOYEES[[#This Row],[Department]], $AA$50:$AA231, EMPLOYEES[[#This Row],[BỆNH VIỆN KANGNAM SÀI GÒN]])</f>
        <v>0</v>
      </c>
      <c r="V298" s="72" t="s">
        <v>33</v>
      </c>
      <c r="W298" s="72" t="s">
        <v>629</v>
      </c>
      <c r="X298" s="72" t="s">
        <v>2374</v>
      </c>
      <c r="Y298" s="72" t="s">
        <v>2716</v>
      </c>
      <c r="Z298" s="72" t="s">
        <v>624</v>
      </c>
      <c r="AB298" s="62" t="s">
        <v>640</v>
      </c>
      <c r="AD29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299" spans="1:30" x14ac:dyDescent="0.25">
      <c r="A299" s="62">
        <v>66</v>
      </c>
      <c r="B299" s="72" t="s">
        <v>135</v>
      </c>
      <c r="C299" s="95">
        <v>8.58</v>
      </c>
      <c r="D299" s="108">
        <v>15000000</v>
      </c>
      <c r="E299" s="72" t="s">
        <v>1086</v>
      </c>
      <c r="F299" s="72" t="s">
        <v>422</v>
      </c>
      <c r="G299" s="72">
        <v>1</v>
      </c>
      <c r="H299" s="72">
        <v>2</v>
      </c>
      <c r="I299" s="62">
        <v>60</v>
      </c>
      <c r="J299" s="72" t="s">
        <v>33</v>
      </c>
      <c r="K299" s="72" t="s">
        <v>2818</v>
      </c>
      <c r="L299" s="72" t="s">
        <v>1880</v>
      </c>
      <c r="M299" s="109"/>
      <c r="N299" s="90"/>
      <c r="O299" s="91" t="str">
        <f>PRICES[[#This Row],[Department]]&amp;PRICES[[#This Row],[Product Name]]</f>
        <v>Phẫu thuậtTạo cằm chẻ</v>
      </c>
      <c r="Q299" s="62"/>
      <c r="R299" s="97"/>
      <c r="S299" s="97"/>
      <c r="U299" s="62">
        <f>COUNTIFS($V$50:$V232, EMPLOYEES[[#This Row],[Department]], $AA$50:$AA232, EMPLOYEES[[#This Row],[BỆNH VIỆN KANGNAM SÀI GÒN]])</f>
        <v>0</v>
      </c>
      <c r="V299" s="72" t="s">
        <v>33</v>
      </c>
      <c r="W299" s="72" t="s">
        <v>629</v>
      </c>
      <c r="X299" s="72" t="s">
        <v>2375</v>
      </c>
      <c r="Y299" s="72" t="s">
        <v>2717</v>
      </c>
      <c r="Z299" s="72" t="s">
        <v>2410</v>
      </c>
      <c r="AB299" s="62" t="s">
        <v>640</v>
      </c>
      <c r="AD29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0" spans="1:30" x14ac:dyDescent="0.25">
      <c r="A300" s="62">
        <v>67</v>
      </c>
      <c r="B300" s="72" t="s">
        <v>131</v>
      </c>
      <c r="C300" s="95">
        <v>31.5</v>
      </c>
      <c r="D300" s="108">
        <v>70000000</v>
      </c>
      <c r="E300" s="72" t="s">
        <v>744</v>
      </c>
      <c r="F300" s="72" t="s">
        <v>422</v>
      </c>
      <c r="G300" s="72">
        <v>1</v>
      </c>
      <c r="H300" s="72">
        <v>4</v>
      </c>
      <c r="I300" s="62">
        <v>135</v>
      </c>
      <c r="J300" s="72" t="s">
        <v>33</v>
      </c>
      <c r="K300" s="72" t="s">
        <v>2818</v>
      </c>
      <c r="L300" s="72" t="s">
        <v>1880</v>
      </c>
      <c r="M300" s="109"/>
      <c r="N300" s="90"/>
      <c r="O300" s="91" t="str">
        <f>PRICES[[#This Row],[Department]]&amp;PRICES[[#This Row],[Product Name]]</f>
        <v>Phẫu thuậtGhép xương gò má</v>
      </c>
      <c r="Q300" s="62"/>
      <c r="R300" s="97"/>
      <c r="S300" s="97"/>
      <c r="U300" s="62">
        <f>COUNTIFS($V$50:$V233, EMPLOYEES[[#This Row],[Department]], $AA$50:$AA233, EMPLOYEES[[#This Row],[BỆNH VIỆN KANGNAM SÀI GÒN]])</f>
        <v>0</v>
      </c>
      <c r="V300" s="72" t="s">
        <v>33</v>
      </c>
      <c r="W300" s="72" t="s">
        <v>629</v>
      </c>
      <c r="X300" s="72" t="s">
        <v>2376</v>
      </c>
      <c r="Y300" s="72" t="s">
        <v>2505</v>
      </c>
      <c r="Z300" s="72" t="s">
        <v>624</v>
      </c>
      <c r="AB300" s="62" t="s">
        <v>640</v>
      </c>
      <c r="AD30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1" spans="1:30" x14ac:dyDescent="0.25">
      <c r="A301" s="62">
        <v>68</v>
      </c>
      <c r="B301" s="72" t="s">
        <v>132</v>
      </c>
      <c r="C301" s="95">
        <v>10.92</v>
      </c>
      <c r="D301" s="108">
        <v>25000000</v>
      </c>
      <c r="E301" s="72" t="s">
        <v>613</v>
      </c>
      <c r="F301" s="72" t="s">
        <v>422</v>
      </c>
      <c r="G301" s="72">
        <v>1</v>
      </c>
      <c r="H301" s="72">
        <v>1.5</v>
      </c>
      <c r="I301" s="62">
        <v>30</v>
      </c>
      <c r="J301" s="72" t="s">
        <v>33</v>
      </c>
      <c r="K301" s="72" t="s">
        <v>2818</v>
      </c>
      <c r="L301" s="72" t="s">
        <v>1880</v>
      </c>
      <c r="M301" s="109"/>
      <c r="N301" s="90"/>
      <c r="O301" s="91" t="str">
        <f>PRICES[[#This Row],[Department]]&amp;PRICES[[#This Row],[Product Name]]</f>
        <v>Phẫu thuậtGhép xương hàm trên (Kết hợp PT hàm, mũi sứt môi hở hàm ếch)</v>
      </c>
      <c r="Q301" s="62"/>
      <c r="R301" s="97"/>
      <c r="S301" s="97"/>
      <c r="U301" s="62">
        <f>COUNTIFS($V$50:$V234, EMPLOYEES[[#This Row],[Department]], $AA$50:$AA234, EMPLOYEES[[#This Row],[BỆNH VIỆN KANGNAM SÀI GÒN]])</f>
        <v>0</v>
      </c>
      <c r="V301" s="72" t="s">
        <v>33</v>
      </c>
      <c r="W301" s="72" t="s">
        <v>629</v>
      </c>
      <c r="X301" s="72" t="s">
        <v>626</v>
      </c>
      <c r="Y301" s="72" t="s">
        <v>2718</v>
      </c>
      <c r="Z301" s="72" t="s">
        <v>624</v>
      </c>
      <c r="AB301" s="62" t="s">
        <v>640</v>
      </c>
      <c r="AD30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2" spans="1:30" x14ac:dyDescent="0.25">
      <c r="A302" s="62">
        <v>69</v>
      </c>
      <c r="B302" s="72" t="s">
        <v>133</v>
      </c>
      <c r="C302" s="95">
        <v>17.5</v>
      </c>
      <c r="D302" s="108">
        <v>40000000</v>
      </c>
      <c r="E302" s="72" t="s">
        <v>614</v>
      </c>
      <c r="F302" s="72" t="s">
        <v>422</v>
      </c>
      <c r="G302" s="72">
        <v>1</v>
      </c>
      <c r="H302" s="72">
        <v>1.5</v>
      </c>
      <c r="I302" s="62">
        <v>90</v>
      </c>
      <c r="J302" s="72" t="s">
        <v>33</v>
      </c>
      <c r="K302" s="72" t="s">
        <v>2818</v>
      </c>
      <c r="L302" s="72" t="s">
        <v>1880</v>
      </c>
      <c r="M302" s="109"/>
      <c r="N302" s="90"/>
      <c r="O302" s="91" t="str">
        <f>PRICES[[#This Row],[Department]]&amp;PRICES[[#This Row],[Product Name]]</f>
        <v>Phẫu thuậtGhép xương hàm trên (Làm riêng lẻ, không kết hợp)</v>
      </c>
      <c r="Q302" s="62"/>
      <c r="R302" s="97"/>
      <c r="S302" s="97"/>
      <c r="U302" s="62">
        <f>COUNTIFS($V$50:$V235, EMPLOYEES[[#This Row],[Department]], $AA$50:$AA235, EMPLOYEES[[#This Row],[BỆNH VIỆN KANGNAM SÀI GÒN]])</f>
        <v>0</v>
      </c>
      <c r="V302" s="72" t="s">
        <v>33</v>
      </c>
      <c r="W302" s="72" t="s">
        <v>629</v>
      </c>
      <c r="X302" s="72" t="s">
        <v>2377</v>
      </c>
      <c r="Y302" s="72" t="s">
        <v>2719</v>
      </c>
      <c r="Z302" s="72" t="s">
        <v>624</v>
      </c>
      <c r="AB302" s="62" t="s">
        <v>640</v>
      </c>
      <c r="AD30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3" spans="1:30" x14ac:dyDescent="0.25">
      <c r="A303" s="62">
        <v>70</v>
      </c>
      <c r="B303" s="72" t="s">
        <v>2131</v>
      </c>
      <c r="C303" s="95">
        <v>27.17</v>
      </c>
      <c r="D303" s="108">
        <v>60000000</v>
      </c>
      <c r="E303" s="72" t="s">
        <v>1087</v>
      </c>
      <c r="F303" s="72" t="s">
        <v>422</v>
      </c>
      <c r="G303" s="72">
        <v>1</v>
      </c>
      <c r="H303" s="72">
        <v>0</v>
      </c>
      <c r="I303" s="62">
        <v>180</v>
      </c>
      <c r="J303" s="72" t="s">
        <v>33</v>
      </c>
      <c r="K303" s="72" t="s">
        <v>2818</v>
      </c>
      <c r="L303" s="72" t="s">
        <v>1880</v>
      </c>
      <c r="M303" s="109">
        <v>44566</v>
      </c>
      <c r="N303" s="90"/>
      <c r="O303" s="91" t="str">
        <f>PRICES[[#This Row],[Department]]&amp;PRICES[[#This Row],[Product Name]]</f>
        <v>Phẫu thuậtChỉnh hàm hô Mini 3D (1 hàm trên)</v>
      </c>
      <c r="Q303" s="62"/>
      <c r="R303" s="97"/>
      <c r="S303" s="97"/>
      <c r="U303" s="62">
        <f>COUNTIFS($V$50:$V236, EMPLOYEES[[#This Row],[Department]], $AA$50:$AA236, EMPLOYEES[[#This Row],[BỆNH VIỆN KANGNAM SÀI GÒN]])</f>
        <v>0</v>
      </c>
      <c r="V303" s="72" t="s">
        <v>33</v>
      </c>
      <c r="W303" s="72" t="s">
        <v>629</v>
      </c>
      <c r="X303" s="72" t="s">
        <v>2378</v>
      </c>
      <c r="Y303" s="72" t="s">
        <v>2720</v>
      </c>
      <c r="Z303" s="72" t="s">
        <v>627</v>
      </c>
      <c r="AB303" s="62" t="s">
        <v>640</v>
      </c>
      <c r="AD30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4" spans="1:30" x14ac:dyDescent="0.25">
      <c r="A304" s="62">
        <v>71</v>
      </c>
      <c r="B304" s="72" t="s">
        <v>2132</v>
      </c>
      <c r="C304" s="95">
        <v>27.17</v>
      </c>
      <c r="D304" s="108">
        <v>60000000</v>
      </c>
      <c r="E304" s="72" t="s">
        <v>2133</v>
      </c>
      <c r="F304" s="72" t="s">
        <v>422</v>
      </c>
      <c r="G304" s="72">
        <v>1</v>
      </c>
      <c r="H304" s="72">
        <v>0</v>
      </c>
      <c r="I304" s="62">
        <v>180</v>
      </c>
      <c r="J304" s="72" t="s">
        <v>33</v>
      </c>
      <c r="K304" s="72" t="s">
        <v>2818</v>
      </c>
      <c r="L304" s="72" t="s">
        <v>1880</v>
      </c>
      <c r="M304" s="109">
        <v>44566</v>
      </c>
      <c r="N304" s="90"/>
      <c r="O304" s="91" t="str">
        <f>PRICES[[#This Row],[Department]]&amp;PRICES[[#This Row],[Product Name]]</f>
        <v>Phẫu thuậtChỉnh hàm hô móm Mini 3D (1 hàm dưới)</v>
      </c>
      <c r="Q304" s="62"/>
      <c r="R304" s="97"/>
      <c r="S304" s="97"/>
      <c r="U304" s="62">
        <f>COUNTIFS($V$50:$V237, EMPLOYEES[[#This Row],[Department]], $AA$50:$AA237, EMPLOYEES[[#This Row],[BỆNH VIỆN KANGNAM SÀI GÒN]])</f>
        <v>0</v>
      </c>
      <c r="V304" s="72" t="s">
        <v>33</v>
      </c>
      <c r="W304" s="72" t="s">
        <v>629</v>
      </c>
      <c r="X304" s="72" t="s">
        <v>2379</v>
      </c>
      <c r="Y304" s="72" t="s">
        <v>2721</v>
      </c>
      <c r="Z304" s="72" t="s">
        <v>624</v>
      </c>
      <c r="AB304" s="62" t="s">
        <v>640</v>
      </c>
      <c r="AD30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5" spans="1:30" x14ac:dyDescent="0.25">
      <c r="A305" s="62">
        <v>72</v>
      </c>
      <c r="B305" s="72" t="s">
        <v>1088</v>
      </c>
      <c r="C305" s="95">
        <v>16.829999999999998</v>
      </c>
      <c r="D305" s="108">
        <v>40000000</v>
      </c>
      <c r="E305" s="72" t="s">
        <v>1089</v>
      </c>
      <c r="F305" s="72" t="s">
        <v>422</v>
      </c>
      <c r="G305" s="72">
        <v>1</v>
      </c>
      <c r="H305" s="72">
        <v>0</v>
      </c>
      <c r="I305" s="62">
        <v>60</v>
      </c>
      <c r="J305" s="72" t="s">
        <v>33</v>
      </c>
      <c r="K305" s="72" t="s">
        <v>2818</v>
      </c>
      <c r="L305" s="72" t="s">
        <v>1880</v>
      </c>
      <c r="M305" s="109"/>
      <c r="N305" s="90"/>
      <c r="O305" s="91" t="str">
        <f>PRICES[[#This Row],[Department]]&amp;PRICES[[#This Row],[Product Name]]</f>
        <v>Phẫu thuậtNâng gò má/góc hàm (1 bên) bằng chất liệu sinh học</v>
      </c>
      <c r="Q305" s="62"/>
      <c r="R305" s="97"/>
      <c r="S305" s="97"/>
      <c r="U305" s="62">
        <f>COUNTIFS($V$50:$V238, EMPLOYEES[[#This Row],[Department]], $AA$50:$AA238, EMPLOYEES[[#This Row],[BỆNH VIỆN KANGNAM SÀI GÒN]])</f>
        <v>0</v>
      </c>
      <c r="V305" s="72" t="s">
        <v>33</v>
      </c>
      <c r="W305" s="72" t="s">
        <v>629</v>
      </c>
      <c r="X305" s="72" t="s">
        <v>2380</v>
      </c>
      <c r="Y305" s="72" t="s">
        <v>2722</v>
      </c>
      <c r="Z305" s="72" t="s">
        <v>624</v>
      </c>
      <c r="AB305" s="62" t="s">
        <v>640</v>
      </c>
      <c r="AD30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6" spans="1:30" x14ac:dyDescent="0.25">
      <c r="A306" s="62">
        <v>73</v>
      </c>
      <c r="B306" s="72" t="s">
        <v>1090</v>
      </c>
      <c r="C306" s="95">
        <v>4</v>
      </c>
      <c r="D306" s="108">
        <v>7000000</v>
      </c>
      <c r="E306" s="72" t="s">
        <v>1091</v>
      </c>
      <c r="F306" s="72" t="s">
        <v>422</v>
      </c>
      <c r="G306" s="72">
        <v>1</v>
      </c>
      <c r="H306" s="72">
        <v>0</v>
      </c>
      <c r="I306" s="62">
        <v>0</v>
      </c>
      <c r="J306" s="72" t="s">
        <v>33</v>
      </c>
      <c r="K306" s="72" t="s">
        <v>2818</v>
      </c>
      <c r="L306" s="72" t="s">
        <v>1880</v>
      </c>
      <c r="M306" s="109"/>
      <c r="N306" s="90"/>
      <c r="O306" s="91" t="str">
        <f>PRICES[[#This Row],[Department]]&amp;PRICES[[#This Row],[Product Name]]</f>
        <v>Phẫu thuậtHàm mặt - Dịch vụ sửa lại (chất liệu độn)</v>
      </c>
      <c r="Q306" s="62"/>
      <c r="R306" s="97"/>
      <c r="S306" s="97"/>
      <c r="U306" s="62">
        <f>COUNTIFS($V$50:$V239, EMPLOYEES[[#This Row],[Department]], $AA$50:$AA239, EMPLOYEES[[#This Row],[BỆNH VIỆN KANGNAM SÀI GÒN]])</f>
        <v>0</v>
      </c>
      <c r="V306" s="72" t="s">
        <v>33</v>
      </c>
      <c r="W306" s="72" t="s">
        <v>629</v>
      </c>
      <c r="X306" s="72" t="s">
        <v>628</v>
      </c>
      <c r="Y306" s="72" t="s">
        <v>2723</v>
      </c>
      <c r="Z306" s="72" t="s">
        <v>624</v>
      </c>
      <c r="AB306" s="62" t="s">
        <v>640</v>
      </c>
      <c r="AD30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7" spans="1:30" x14ac:dyDescent="0.25">
      <c r="A307" s="62">
        <v>74</v>
      </c>
      <c r="B307" s="72" t="s">
        <v>1092</v>
      </c>
      <c r="C307" s="95">
        <v>2</v>
      </c>
      <c r="D307" s="108">
        <v>5000000</v>
      </c>
      <c r="E307" s="72" t="s">
        <v>1093</v>
      </c>
      <c r="F307" s="72" t="s">
        <v>422</v>
      </c>
      <c r="G307" s="72">
        <v>1</v>
      </c>
      <c r="H307" s="72">
        <v>0</v>
      </c>
      <c r="I307" s="62">
        <v>0</v>
      </c>
      <c r="J307" s="72" t="s">
        <v>33</v>
      </c>
      <c r="K307" s="72" t="s">
        <v>2818</v>
      </c>
      <c r="L307" s="72" t="s">
        <v>1880</v>
      </c>
      <c r="M307" s="109"/>
      <c r="N307" s="90"/>
      <c r="O307" s="91" t="str">
        <f>PRICES[[#This Row],[Department]]&amp;PRICES[[#This Row],[Product Name]]</f>
        <v>Phẫu thuậtHàm mặt - Yêu cầu Bác sĩ chuyên gia/trưởng khoa</v>
      </c>
      <c r="Q307" s="62"/>
      <c r="R307" s="97"/>
      <c r="S307" s="97"/>
      <c r="U307" s="62">
        <f>COUNTIFS($V$50:$V240, EMPLOYEES[[#This Row],[Department]], $AA$50:$AA240, EMPLOYEES[[#This Row],[BỆNH VIỆN KANGNAM SÀI GÒN]])</f>
        <v>0</v>
      </c>
      <c r="V307" s="72" t="s">
        <v>33</v>
      </c>
      <c r="W307" s="72" t="s">
        <v>564</v>
      </c>
      <c r="X307" s="72" t="s">
        <v>2385</v>
      </c>
      <c r="Y307" s="72" t="s">
        <v>2507</v>
      </c>
      <c r="Z307" s="72" t="s">
        <v>627</v>
      </c>
      <c r="AB307" s="62" t="s">
        <v>640</v>
      </c>
      <c r="AD30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8" spans="1:30" x14ac:dyDescent="0.25">
      <c r="A308" s="62">
        <v>75</v>
      </c>
      <c r="B308" s="72" t="s">
        <v>1094</v>
      </c>
      <c r="C308" s="95">
        <v>5</v>
      </c>
      <c r="D308" s="108">
        <v>20000000</v>
      </c>
      <c r="E308" s="72" t="s">
        <v>1095</v>
      </c>
      <c r="F308" s="72" t="s">
        <v>422</v>
      </c>
      <c r="G308" s="72">
        <v>1</v>
      </c>
      <c r="H308" s="72">
        <v>0</v>
      </c>
      <c r="I308" s="62">
        <v>0</v>
      </c>
      <c r="J308" s="72" t="s">
        <v>33</v>
      </c>
      <c r="K308" s="72" t="s">
        <v>2818</v>
      </c>
      <c r="L308" s="72" t="s">
        <v>1880</v>
      </c>
      <c r="M308" s="109"/>
      <c r="N308" s="90"/>
      <c r="O308" s="91" t="str">
        <f>PRICES[[#This Row],[Department]]&amp;PRICES[[#This Row],[Product Name]]</f>
        <v>Phẫu thuậtHàm mặt - Yêu cầu Tiến sĩ - Bác sĩ Richard Huy</v>
      </c>
      <c r="Q308" s="62"/>
      <c r="R308" s="97"/>
      <c r="S308" s="97"/>
      <c r="U308" s="110">
        <f>COUNTIFS($V$50:$V308, EMPLOYEES[[#This Row],[Department]], $AA$50:$AA308, EMPLOYEES[[#This Row],[BỆNH VIỆN KANGNAM SÀI GÒN]])</f>
        <v>0</v>
      </c>
      <c r="V308" s="72" t="s">
        <v>33</v>
      </c>
      <c r="W308" s="72" t="s">
        <v>564</v>
      </c>
      <c r="X308" s="72" t="s">
        <v>2911</v>
      </c>
      <c r="Y308" s="72" t="s">
        <v>2917</v>
      </c>
      <c r="Z308" s="72" t="s">
        <v>2410</v>
      </c>
      <c r="AC308" s="62" t="s">
        <v>640</v>
      </c>
      <c r="AD30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09" spans="1:30" x14ac:dyDescent="0.25">
      <c r="A309" s="62">
        <v>76</v>
      </c>
      <c r="B309" s="72" t="s">
        <v>1096</v>
      </c>
      <c r="C309" s="95">
        <v>6</v>
      </c>
      <c r="D309" s="108">
        <v>20000000</v>
      </c>
      <c r="E309" s="72" t="s">
        <v>1097</v>
      </c>
      <c r="F309" s="72" t="s">
        <v>422</v>
      </c>
      <c r="G309" s="72">
        <v>1</v>
      </c>
      <c r="H309" s="72">
        <v>0</v>
      </c>
      <c r="I309" s="62">
        <v>0</v>
      </c>
      <c r="J309" s="72" t="s">
        <v>33</v>
      </c>
      <c r="K309" s="72" t="s">
        <v>2818</v>
      </c>
      <c r="L309" s="72" t="s">
        <v>1880</v>
      </c>
      <c r="M309" s="109"/>
      <c r="N309" s="90"/>
      <c r="O309" s="91" t="str">
        <f>PRICES[[#This Row],[Department]]&amp;PRICES[[#This Row],[Product Name]]</f>
        <v>Phẫu thuậtHàm mặt - Yêu cầu Bác sĩ Hàn Quốc</v>
      </c>
      <c r="Q309" s="62"/>
      <c r="R309" s="97"/>
      <c r="S309" s="97"/>
      <c r="U309" s="110">
        <f>COUNTIFS($V$50:$V309, EMPLOYEES[[#This Row],[Department]], $AA$50:$AA309, EMPLOYEES[[#This Row],[BỆNH VIỆN KANGNAM SÀI GÒN]])</f>
        <v>0</v>
      </c>
      <c r="V309" s="72" t="s">
        <v>33</v>
      </c>
      <c r="W309" s="72" t="s">
        <v>564</v>
      </c>
      <c r="X309" s="72" t="s">
        <v>2912</v>
      </c>
      <c r="Y309" s="72" t="s">
        <v>2918</v>
      </c>
      <c r="Z309" s="72" t="s">
        <v>619</v>
      </c>
      <c r="AC309" s="62" t="s">
        <v>640</v>
      </c>
      <c r="AD30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0" spans="1:30" x14ac:dyDescent="0.25">
      <c r="A310" s="62">
        <v>77</v>
      </c>
      <c r="B310" s="72" t="s">
        <v>1098</v>
      </c>
      <c r="C310" s="95">
        <v>25.83</v>
      </c>
      <c r="D310" s="108">
        <v>60000000</v>
      </c>
      <c r="E310" s="72" t="s">
        <v>1099</v>
      </c>
      <c r="F310" s="72" t="s">
        <v>422</v>
      </c>
      <c r="G310" s="72">
        <v>1</v>
      </c>
      <c r="H310" s="72">
        <v>0</v>
      </c>
      <c r="I310" s="62">
        <v>60</v>
      </c>
      <c r="J310" s="72" t="s">
        <v>33</v>
      </c>
      <c r="K310" s="72" t="s">
        <v>2818</v>
      </c>
      <c r="L310" s="72" t="s">
        <v>1880</v>
      </c>
      <c r="M310" s="109"/>
      <c r="N310" s="90"/>
      <c r="O310" s="91" t="str">
        <f>PRICES[[#This Row],[Department]]&amp;PRICES[[#This Row],[Product Name]]</f>
        <v>Phẫu thuậtĐộn chất liệu rãnh mũi má (chất liệu đặc biệt)</v>
      </c>
      <c r="Q310" s="62"/>
      <c r="R310" s="97"/>
      <c r="S310" s="97"/>
      <c r="U310" s="110">
        <f>COUNTIFS($V$50:$V310, EMPLOYEES[[#This Row],[Department]], $AA$50:$AA310, EMPLOYEES[[#This Row],[BỆNH VIỆN KANGNAM SÀI GÒN]])</f>
        <v>0</v>
      </c>
      <c r="V310" s="72" t="s">
        <v>33</v>
      </c>
      <c r="W310" s="72" t="s">
        <v>564</v>
      </c>
      <c r="X310" s="72" t="s">
        <v>2913</v>
      </c>
      <c r="Y310" s="72" t="s">
        <v>2919</v>
      </c>
      <c r="Z310" s="72" t="s">
        <v>619</v>
      </c>
      <c r="AC310" s="62" t="s">
        <v>640</v>
      </c>
      <c r="AD31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1" spans="1:30" x14ac:dyDescent="0.25">
      <c r="A311" s="62">
        <v>78</v>
      </c>
      <c r="B311" s="72" t="s">
        <v>1100</v>
      </c>
      <c r="C311" s="95">
        <v>33.17</v>
      </c>
      <c r="D311" s="108">
        <v>70000000</v>
      </c>
      <c r="E311" s="72" t="s">
        <v>1101</v>
      </c>
      <c r="F311" s="72" t="s">
        <v>422</v>
      </c>
      <c r="G311" s="72">
        <v>1</v>
      </c>
      <c r="H311" s="72">
        <v>0</v>
      </c>
      <c r="I311" s="62">
        <v>210</v>
      </c>
      <c r="J311" s="72" t="s">
        <v>33</v>
      </c>
      <c r="K311" s="72" t="s">
        <v>2818</v>
      </c>
      <c r="L311" s="72" t="s">
        <v>1880</v>
      </c>
      <c r="M311" s="109"/>
      <c r="N311" s="90"/>
      <c r="O311" s="91" t="str">
        <f>PRICES[[#This Row],[Department]]&amp;PRICES[[#This Row],[Product Name]]</f>
        <v>Phẫu thuậtChỉnh lồi cầu</v>
      </c>
      <c r="Q311" s="62"/>
      <c r="R311" s="97"/>
      <c r="S311" s="97"/>
      <c r="U311" s="110">
        <f>COUNTIFS($V$50:$V311, EMPLOYEES[[#This Row],[Department]], $AA$50:$AA311, EMPLOYEES[[#This Row],[BỆNH VIỆN KANGNAM SÀI GÒN]])</f>
        <v>0</v>
      </c>
      <c r="V311" s="72" t="s">
        <v>33</v>
      </c>
      <c r="W311" s="72" t="s">
        <v>564</v>
      </c>
      <c r="X311" s="72" t="s">
        <v>2914</v>
      </c>
      <c r="Y311" s="72" t="s">
        <v>2920</v>
      </c>
      <c r="Z311" s="72" t="s">
        <v>619</v>
      </c>
      <c r="AC311" s="62" t="s">
        <v>640</v>
      </c>
      <c r="AD31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2" spans="1:30" x14ac:dyDescent="0.25">
      <c r="A312" s="62">
        <v>79</v>
      </c>
      <c r="B312" s="72" t="s">
        <v>1102</v>
      </c>
      <c r="C312" s="95">
        <v>5</v>
      </c>
      <c r="D312" s="108">
        <v>20000000</v>
      </c>
      <c r="E312" s="72" t="s">
        <v>1103</v>
      </c>
      <c r="F312" s="72" t="s">
        <v>422</v>
      </c>
      <c r="G312" s="72">
        <v>1</v>
      </c>
      <c r="H312" s="72" t="s">
        <v>551</v>
      </c>
      <c r="I312" s="62" t="s">
        <v>551</v>
      </c>
      <c r="J312" s="72" t="s">
        <v>33</v>
      </c>
      <c r="K312" s="72" t="s">
        <v>2818</v>
      </c>
      <c r="L312" s="72" t="s">
        <v>1880</v>
      </c>
      <c r="M312" s="109"/>
      <c r="N312" s="90"/>
      <c r="O312" s="91" t="str">
        <f>PRICES[[#This Row],[Department]]&amp;PRICES[[#This Row],[Product Name]]</f>
        <v>Phẫu thuậtHàm mặt - Dịch vụ sửa lại (chỉnh xương)</v>
      </c>
      <c r="Q312" s="62"/>
      <c r="R312" s="97"/>
      <c r="S312" s="97"/>
      <c r="U312" s="110">
        <f>COUNTIFS($V$50:$V312, EMPLOYEES[[#This Row],[Department]], $AA$50:$AA312, EMPLOYEES[[#This Row],[BỆNH VIỆN KANGNAM SÀI GÒN]])</f>
        <v>0</v>
      </c>
      <c r="V312" s="72" t="s">
        <v>33</v>
      </c>
      <c r="W312" s="72" t="s">
        <v>564</v>
      </c>
      <c r="X312" s="72" t="s">
        <v>2915</v>
      </c>
      <c r="Y312" s="72" t="s">
        <v>2921</v>
      </c>
      <c r="Z312" s="72" t="s">
        <v>619</v>
      </c>
      <c r="AC312" s="62" t="s">
        <v>640</v>
      </c>
      <c r="AD31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3" spans="1:30" x14ac:dyDescent="0.25">
      <c r="A313" s="62">
        <v>206</v>
      </c>
      <c r="B313" s="72" t="s">
        <v>1246</v>
      </c>
      <c r="C313" s="95">
        <v>23.17</v>
      </c>
      <c r="D313" s="108">
        <v>50000000</v>
      </c>
      <c r="E313" s="72" t="s">
        <v>888</v>
      </c>
      <c r="F313" s="72" t="s">
        <v>422</v>
      </c>
      <c r="G313" s="72">
        <v>1</v>
      </c>
      <c r="H313" s="72">
        <v>3</v>
      </c>
      <c r="I313" s="62">
        <v>120</v>
      </c>
      <c r="J313" s="72" t="s">
        <v>33</v>
      </c>
      <c r="K313" s="72" t="s">
        <v>2818</v>
      </c>
      <c r="L313" s="72" t="s">
        <v>1880</v>
      </c>
      <c r="M313" s="109">
        <v>44652</v>
      </c>
      <c r="N313" s="90"/>
      <c r="O313" s="91" t="str">
        <f>PRICES[[#This Row],[Department]]&amp;PRICES[[#This Row],[Product Name]]</f>
        <v>Phẫu thuậtGọt nhỏ Adam's Apple (Yết hầu)</v>
      </c>
      <c r="Q313" s="62"/>
      <c r="R313" s="97"/>
      <c r="S313" s="97"/>
      <c r="U313" s="110">
        <f>COUNTIFS($V$50:$V313, EMPLOYEES[[#This Row],[Department]], $AA$50:$AA313, EMPLOYEES[[#This Row],[BỆNH VIỆN KANGNAM SÀI GÒN]])</f>
        <v>0</v>
      </c>
      <c r="V313" s="72" t="s">
        <v>33</v>
      </c>
      <c r="W313" s="72" t="s">
        <v>564</v>
      </c>
      <c r="X313" s="72" t="s">
        <v>2916</v>
      </c>
      <c r="Y313" s="72" t="s">
        <v>2922</v>
      </c>
      <c r="Z313" s="72" t="s">
        <v>2414</v>
      </c>
      <c r="AC313" s="62" t="s">
        <v>640</v>
      </c>
      <c r="AD31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4" spans="1:30" x14ac:dyDescent="0.25">
      <c r="A314" s="62">
        <v>230</v>
      </c>
      <c r="B314" s="72" t="s">
        <v>281</v>
      </c>
      <c r="C314" s="95">
        <v>10.83</v>
      </c>
      <c r="D314" s="108">
        <v>20000000</v>
      </c>
      <c r="E314" s="72" t="s">
        <v>769</v>
      </c>
      <c r="F314" s="72" t="s">
        <v>422</v>
      </c>
      <c r="G314" s="72">
        <v>1</v>
      </c>
      <c r="H314" s="72">
        <v>1.5</v>
      </c>
      <c r="I314" s="62">
        <v>105</v>
      </c>
      <c r="J314" s="72" t="s">
        <v>33</v>
      </c>
      <c r="K314" s="72" t="s">
        <v>2818</v>
      </c>
      <c r="L314" s="72" t="s">
        <v>1880</v>
      </c>
      <c r="M314" s="109">
        <v>44652</v>
      </c>
      <c r="N314" s="90"/>
      <c r="O314" s="91" t="str">
        <f>PRICES[[#This Row],[Department]]&amp;PRICES[[#This Row],[Product Name]]</f>
        <v>Phẫu thuậtTháo nẹp vít 1 hàm</v>
      </c>
      <c r="Q314" s="62"/>
      <c r="R314" s="97"/>
      <c r="S314" s="97"/>
      <c r="U314" s="110">
        <f>COUNTIFS($V$50:$V314, EMPLOYEES[[#This Row],[Department]], $AA$50:$AA314, EMPLOYEES[[#This Row],[BỆNH VIỆN KANGNAM SÀI GÒN]])</f>
        <v>107</v>
      </c>
      <c r="V314" s="72" t="s">
        <v>33</v>
      </c>
      <c r="W314" s="72" t="s">
        <v>33</v>
      </c>
      <c r="X314" s="72" t="s">
        <v>2285</v>
      </c>
      <c r="Y314" s="72" t="s">
        <v>2639</v>
      </c>
      <c r="Z314" s="72" t="s">
        <v>990</v>
      </c>
      <c r="AA314" s="62" t="s">
        <v>640</v>
      </c>
      <c r="AD31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5" spans="1:30" x14ac:dyDescent="0.25">
      <c r="A315" s="62">
        <v>231</v>
      </c>
      <c r="B315" s="72" t="s">
        <v>1274</v>
      </c>
      <c r="C315" s="95">
        <v>16.170000000000002</v>
      </c>
      <c r="D315" s="108">
        <v>30000000</v>
      </c>
      <c r="E315" s="72" t="s">
        <v>1013</v>
      </c>
      <c r="F315" s="72" t="s">
        <v>422</v>
      </c>
      <c r="G315" s="72">
        <v>1</v>
      </c>
      <c r="H315" s="72">
        <v>1.5</v>
      </c>
      <c r="I315" s="62">
        <v>165</v>
      </c>
      <c r="J315" s="72" t="s">
        <v>33</v>
      </c>
      <c r="K315" s="72" t="s">
        <v>2818</v>
      </c>
      <c r="L315" s="72" t="s">
        <v>1880</v>
      </c>
      <c r="M315" s="109">
        <v>44652</v>
      </c>
      <c r="N315" s="90"/>
      <c r="O315" s="91" t="str">
        <f>PRICES[[#This Row],[Department]]&amp;PRICES[[#This Row],[Product Name]]</f>
        <v>Phẫu thuậtCombo Tháo nẹp vit 2 hàm</v>
      </c>
      <c r="Q315" s="62"/>
      <c r="R315" s="97"/>
      <c r="S315" s="97"/>
      <c r="U315" s="110">
        <f>COUNTIFS($V$50:$V307, EMPLOYEES[[#This Row],[Department]], $AA$50:$AA307, EMPLOYEES[[#This Row],[BỆNH VIỆN KANGNAM SÀI GÒN]])</f>
        <v>106</v>
      </c>
      <c r="V315" s="72" t="s">
        <v>33</v>
      </c>
      <c r="W315" s="72" t="s">
        <v>33</v>
      </c>
      <c r="X315" s="72" t="s">
        <v>2276</v>
      </c>
      <c r="Y315" s="72" t="s">
        <v>2630</v>
      </c>
      <c r="Z315" s="72" t="s">
        <v>596</v>
      </c>
      <c r="AA315" s="62" t="s">
        <v>640</v>
      </c>
      <c r="AD31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6" spans="1:30" x14ac:dyDescent="0.25">
      <c r="A316" s="62">
        <v>232</v>
      </c>
      <c r="B316" s="72" t="s">
        <v>282</v>
      </c>
      <c r="C316" s="95">
        <v>10.83</v>
      </c>
      <c r="D316" s="108">
        <v>20000000</v>
      </c>
      <c r="E316" s="72" t="s">
        <v>770</v>
      </c>
      <c r="F316" s="72" t="s">
        <v>422</v>
      </c>
      <c r="G316" s="72">
        <v>1</v>
      </c>
      <c r="H316" s="72">
        <v>1.5</v>
      </c>
      <c r="I316" s="62">
        <v>105</v>
      </c>
      <c r="J316" s="72" t="s">
        <v>33</v>
      </c>
      <c r="K316" s="72" t="s">
        <v>2818</v>
      </c>
      <c r="L316" s="72" t="s">
        <v>1880</v>
      </c>
      <c r="M316" s="109">
        <v>44652</v>
      </c>
      <c r="N316" s="90"/>
      <c r="O316" s="91" t="str">
        <f>PRICES[[#This Row],[Department]]&amp;PRICES[[#This Row],[Product Name]]</f>
        <v>Phẫu thuậtTháo nẹp vít 2 bên gò má</v>
      </c>
      <c r="Q316" s="62"/>
      <c r="R316" s="97"/>
      <c r="S316" s="97"/>
      <c r="U316" s="110">
        <f>COUNTIFS($V$50:$V307, EMPLOYEES[[#This Row],[Department]], $AA$50:$AA307, EMPLOYEES[[#This Row],[BỆNH VIỆN KANGNAM SÀI GÒN]])</f>
        <v>106</v>
      </c>
      <c r="V316" s="72" t="s">
        <v>33</v>
      </c>
      <c r="W316" s="72" t="s">
        <v>33</v>
      </c>
      <c r="X316" s="72" t="s">
        <v>2277</v>
      </c>
      <c r="Y316" s="72" t="s">
        <v>2631</v>
      </c>
      <c r="Z316" s="72" t="s">
        <v>596</v>
      </c>
      <c r="AA316" s="62" t="s">
        <v>640</v>
      </c>
      <c r="AD31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7" spans="1:30" x14ac:dyDescent="0.25">
      <c r="A317" s="62">
        <v>233</v>
      </c>
      <c r="B317" s="72" t="s">
        <v>283</v>
      </c>
      <c r="C317" s="95">
        <v>8.42</v>
      </c>
      <c r="D317" s="108">
        <v>15000000</v>
      </c>
      <c r="E317" s="72" t="s">
        <v>771</v>
      </c>
      <c r="F317" s="72" t="s">
        <v>422</v>
      </c>
      <c r="G317" s="72">
        <v>1</v>
      </c>
      <c r="H317" s="72">
        <v>1.5</v>
      </c>
      <c r="I317" s="62">
        <v>75</v>
      </c>
      <c r="J317" s="72" t="s">
        <v>33</v>
      </c>
      <c r="K317" s="72" t="s">
        <v>2818</v>
      </c>
      <c r="L317" s="72" t="s">
        <v>1880</v>
      </c>
      <c r="M317" s="109">
        <v>44652</v>
      </c>
      <c r="N317" s="90"/>
      <c r="O317" s="91" t="str">
        <f>PRICES[[#This Row],[Department]]&amp;PRICES[[#This Row],[Product Name]]</f>
        <v>Phẫu thuậtTháo nẹp vít cằm</v>
      </c>
      <c r="Q317" s="62"/>
      <c r="R317" s="97"/>
      <c r="S317" s="97"/>
      <c r="U317" s="110">
        <f>COUNTIFS($V$50:$V307, EMPLOYEES[[#This Row],[Department]], $AA$50:$AA307, EMPLOYEES[[#This Row],[BỆNH VIỆN KANGNAM SÀI GÒN]])</f>
        <v>106</v>
      </c>
      <c r="V317" s="72" t="s">
        <v>33</v>
      </c>
      <c r="W317" s="72" t="s">
        <v>33</v>
      </c>
      <c r="X317" s="72" t="s">
        <v>2278</v>
      </c>
      <c r="Y317" s="72" t="s">
        <v>2632</v>
      </c>
      <c r="Z317" s="72" t="s">
        <v>596</v>
      </c>
      <c r="AA317" s="62" t="s">
        <v>640</v>
      </c>
      <c r="AD31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8" spans="1:30" x14ac:dyDescent="0.25">
      <c r="A318" s="62">
        <v>487</v>
      </c>
      <c r="B318" s="72" t="s">
        <v>1885</v>
      </c>
      <c r="C318" s="95">
        <v>9.1300000000000008</v>
      </c>
      <c r="D318" s="108">
        <v>18000000</v>
      </c>
      <c r="E318" s="72" t="s">
        <v>1886</v>
      </c>
      <c r="F318" s="72" t="s">
        <v>422</v>
      </c>
      <c r="G318" s="72">
        <v>1</v>
      </c>
      <c r="H318" s="72">
        <v>1.5</v>
      </c>
      <c r="I318" s="62">
        <v>60</v>
      </c>
      <c r="J318" s="72" t="s">
        <v>33</v>
      </c>
      <c r="K318" s="72" t="s">
        <v>2818</v>
      </c>
      <c r="L318" s="72" t="s">
        <v>1880</v>
      </c>
      <c r="M318" s="109">
        <v>44519</v>
      </c>
      <c r="N318" s="90"/>
      <c r="O318" s="91" t="str">
        <f>PRICES[[#This Row],[Department]]&amp;PRICES[[#This Row],[Product Name]]</f>
        <v>Phẫu thuậtThu tai vểnh</v>
      </c>
      <c r="Q318" s="62"/>
      <c r="R318" s="97"/>
      <c r="S318" s="97"/>
      <c r="U318" s="110">
        <f>COUNTIFS($V$50:$V307, EMPLOYEES[[#This Row],[Department]], $AA$50:$AA307, EMPLOYEES[[#This Row],[BỆNH VIỆN KANGNAM SÀI GÒN]])</f>
        <v>106</v>
      </c>
      <c r="V318" s="72" t="s">
        <v>33</v>
      </c>
      <c r="W318" s="72" t="s">
        <v>33</v>
      </c>
      <c r="X318" s="72" t="s">
        <v>2279</v>
      </c>
      <c r="Y318" s="72" t="s">
        <v>2633</v>
      </c>
      <c r="Z318" s="72" t="s">
        <v>596</v>
      </c>
      <c r="AA318" s="62" t="s">
        <v>640</v>
      </c>
      <c r="AD31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19" spans="1:30" x14ac:dyDescent="0.25">
      <c r="A319" s="62">
        <v>488</v>
      </c>
      <c r="B319" s="72" t="s">
        <v>1887</v>
      </c>
      <c r="C319" s="95">
        <v>40.06</v>
      </c>
      <c r="D319" s="108">
        <v>90000000</v>
      </c>
      <c r="E319" s="72" t="s">
        <v>1888</v>
      </c>
      <c r="F319" s="72" t="s">
        <v>422</v>
      </c>
      <c r="G319" s="72">
        <v>1</v>
      </c>
      <c r="H319" s="72">
        <v>3</v>
      </c>
      <c r="I319" s="62">
        <v>250</v>
      </c>
      <c r="J319" s="72" t="s">
        <v>33</v>
      </c>
      <c r="K319" s="72" t="s">
        <v>2818</v>
      </c>
      <c r="L319" s="72" t="s">
        <v>1880</v>
      </c>
      <c r="M319" s="109">
        <v>44519</v>
      </c>
      <c r="N319" s="90"/>
      <c r="O319" s="91" t="str">
        <f>PRICES[[#This Row],[Department]]&amp;PRICES[[#This Row],[Product Name]]</f>
        <v>Phẫu thuậtTạo hình tai (mức 1)</v>
      </c>
      <c r="Q319" s="62"/>
      <c r="R319" s="97"/>
      <c r="S319" s="97"/>
      <c r="U319" s="110">
        <f>COUNTIFS($V$50:$V307, EMPLOYEES[[#This Row],[Department]], $AA$50:$AA307, EMPLOYEES[[#This Row],[BỆNH VIỆN KANGNAM SÀI GÒN]])</f>
        <v>106</v>
      </c>
      <c r="V319" s="72" t="s">
        <v>33</v>
      </c>
      <c r="W319" s="72" t="s">
        <v>33</v>
      </c>
      <c r="X319" s="72" t="s">
        <v>2280</v>
      </c>
      <c r="Y319" s="72" t="s">
        <v>2634</v>
      </c>
      <c r="Z319" s="72" t="s">
        <v>595</v>
      </c>
      <c r="AA319" s="62" t="s">
        <v>640</v>
      </c>
      <c r="AD31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0" spans="1:30" x14ac:dyDescent="0.25">
      <c r="A320" s="62">
        <v>489</v>
      </c>
      <c r="B320" s="72" t="s">
        <v>1889</v>
      </c>
      <c r="C320" s="95">
        <v>52.67</v>
      </c>
      <c r="D320" s="108">
        <v>120000000</v>
      </c>
      <c r="E320" s="72" t="s">
        <v>1890</v>
      </c>
      <c r="F320" s="72" t="s">
        <v>422</v>
      </c>
      <c r="G320" s="72">
        <v>1</v>
      </c>
      <c r="H320" s="72">
        <v>4</v>
      </c>
      <c r="I320" s="62">
        <v>300</v>
      </c>
      <c r="J320" s="72" t="s">
        <v>33</v>
      </c>
      <c r="K320" s="72" t="s">
        <v>2818</v>
      </c>
      <c r="L320" s="72" t="s">
        <v>1880</v>
      </c>
      <c r="M320" s="109">
        <v>44519</v>
      </c>
      <c r="N320" s="90"/>
      <c r="O320" s="91" t="str">
        <f>PRICES[[#This Row],[Department]]&amp;PRICES[[#This Row],[Product Name]]</f>
        <v>Phẫu thuậtTạo hình tai (mức 2)</v>
      </c>
      <c r="Q320" s="62"/>
      <c r="R320" s="97"/>
      <c r="S320" s="97"/>
      <c r="U320" s="110">
        <f>COUNTIFS($V$50:$V307, EMPLOYEES[[#This Row],[Department]], $AA$50:$AA307, EMPLOYEES[[#This Row],[BỆNH VIỆN KANGNAM SÀI GÒN]])</f>
        <v>106</v>
      </c>
      <c r="V320" s="72" t="s">
        <v>33</v>
      </c>
      <c r="W320" s="72" t="s">
        <v>33</v>
      </c>
      <c r="X320" s="72" t="s">
        <v>2281</v>
      </c>
      <c r="Y320" s="72" t="s">
        <v>2635</v>
      </c>
      <c r="Z320" s="72" t="s">
        <v>595</v>
      </c>
      <c r="AA320" s="62" t="s">
        <v>640</v>
      </c>
      <c r="AD32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1" spans="1:30" x14ac:dyDescent="0.25">
      <c r="A321" s="62">
        <v>490</v>
      </c>
      <c r="B321" s="72" t="s">
        <v>1891</v>
      </c>
      <c r="C321" s="95">
        <v>27.83</v>
      </c>
      <c r="D321" s="108">
        <v>70000000</v>
      </c>
      <c r="E321" s="72" t="s">
        <v>1892</v>
      </c>
      <c r="F321" s="72" t="s">
        <v>422</v>
      </c>
      <c r="G321" s="72">
        <v>1</v>
      </c>
      <c r="H321" s="72">
        <v>2</v>
      </c>
      <c r="I321" s="62">
        <v>60</v>
      </c>
      <c r="J321" s="72" t="s">
        <v>33</v>
      </c>
      <c r="K321" s="72" t="s">
        <v>2818</v>
      </c>
      <c r="L321" s="72" t="s">
        <v>1880</v>
      </c>
      <c r="M321" s="109">
        <v>44519</v>
      </c>
      <c r="N321" s="90"/>
      <c r="O321" s="91" t="str">
        <f>PRICES[[#This Row],[Department]]&amp;PRICES[[#This Row],[Product Name]]</f>
        <v>Phẫu thuậtĐộn chất liệu Peek mức 1</v>
      </c>
      <c r="Q321" s="62"/>
      <c r="R321" s="97"/>
      <c r="S321" s="97"/>
      <c r="U321" s="110">
        <f>COUNTIFS($V$50:$V307, EMPLOYEES[[#This Row],[Department]], $AA$50:$AA307, EMPLOYEES[[#This Row],[BỆNH VIỆN KANGNAM SÀI GÒN]])</f>
        <v>106</v>
      </c>
      <c r="V321" s="72" t="s">
        <v>33</v>
      </c>
      <c r="W321" s="72" t="s">
        <v>33</v>
      </c>
      <c r="X321" s="72" t="s">
        <v>2282</v>
      </c>
      <c r="Y321" s="72" t="s">
        <v>2636</v>
      </c>
      <c r="Z321" s="72" t="s">
        <v>581</v>
      </c>
      <c r="AA321" s="62" t="s">
        <v>640</v>
      </c>
      <c r="AD32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2" spans="1:30" x14ac:dyDescent="0.25">
      <c r="A322" s="62">
        <v>491</v>
      </c>
      <c r="B322" s="72" t="s">
        <v>1893</v>
      </c>
      <c r="C322" s="95">
        <v>35.5</v>
      </c>
      <c r="D322" s="108">
        <v>90000000</v>
      </c>
      <c r="E322" s="72" t="s">
        <v>1894</v>
      </c>
      <c r="F322" s="72" t="s">
        <v>422</v>
      </c>
      <c r="G322" s="72">
        <v>1</v>
      </c>
      <c r="H322" s="72">
        <v>2</v>
      </c>
      <c r="I322" s="62">
        <v>90</v>
      </c>
      <c r="J322" s="72" t="s">
        <v>33</v>
      </c>
      <c r="K322" s="72" t="s">
        <v>2818</v>
      </c>
      <c r="L322" s="72" t="s">
        <v>1880</v>
      </c>
      <c r="M322" s="109">
        <v>44519</v>
      </c>
      <c r="N322" s="90"/>
      <c r="O322" s="91" t="str">
        <f>PRICES[[#This Row],[Department]]&amp;PRICES[[#This Row],[Product Name]]</f>
        <v>Phẫu thuậtĐộn chất liệu Peek mức 2</v>
      </c>
      <c r="Q322" s="62"/>
      <c r="R322" s="97"/>
      <c r="S322" s="97"/>
      <c r="U322" s="110">
        <f>COUNTIFS($V$50:$V307, EMPLOYEES[[#This Row],[Department]], $AA$50:$AA307, EMPLOYEES[[#This Row],[BỆNH VIỆN KANGNAM SÀI GÒN]])</f>
        <v>106</v>
      </c>
      <c r="V322" s="72" t="s">
        <v>33</v>
      </c>
      <c r="W322" s="72" t="s">
        <v>33</v>
      </c>
      <c r="X322" s="72" t="s">
        <v>2283</v>
      </c>
      <c r="Y322" s="72" t="s">
        <v>2637</v>
      </c>
      <c r="Z322" s="72" t="s">
        <v>598</v>
      </c>
      <c r="AA322" s="62" t="s">
        <v>640</v>
      </c>
      <c r="AD32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3" spans="1:30" x14ac:dyDescent="0.25">
      <c r="A323" s="62">
        <v>492</v>
      </c>
      <c r="B323" s="72" t="s">
        <v>1895</v>
      </c>
      <c r="C323" s="95">
        <v>46.67</v>
      </c>
      <c r="D323" s="108">
        <v>120000000</v>
      </c>
      <c r="E323" s="72" t="s">
        <v>1896</v>
      </c>
      <c r="F323" s="72" t="s">
        <v>422</v>
      </c>
      <c r="G323" s="72">
        <v>1</v>
      </c>
      <c r="H323" s="72">
        <v>2</v>
      </c>
      <c r="I323" s="62">
        <v>120</v>
      </c>
      <c r="J323" s="72" t="s">
        <v>33</v>
      </c>
      <c r="K323" s="72" t="s">
        <v>2818</v>
      </c>
      <c r="L323" s="72" t="s">
        <v>1880</v>
      </c>
      <c r="M323" s="109">
        <v>44519</v>
      </c>
      <c r="N323" s="90"/>
      <c r="O323" s="91" t="str">
        <f>PRICES[[#This Row],[Department]]&amp;PRICES[[#This Row],[Product Name]]</f>
        <v>Phẫu thuậtĐộn chất liệu Peek mức 3</v>
      </c>
      <c r="Q323" s="62"/>
      <c r="R323" s="97"/>
      <c r="S323" s="97"/>
      <c r="U323" s="110">
        <f>COUNTIFS($V$50:$V307, EMPLOYEES[[#This Row],[Department]], $AA$50:$AA307, EMPLOYEES[[#This Row],[BỆNH VIỆN KANGNAM SÀI GÒN]])</f>
        <v>106</v>
      </c>
      <c r="V323" s="72" t="s">
        <v>33</v>
      </c>
      <c r="W323" s="72" t="s">
        <v>33</v>
      </c>
      <c r="X323" s="72" t="s">
        <v>2284</v>
      </c>
      <c r="Y323" s="72" t="s">
        <v>2638</v>
      </c>
      <c r="Z323" s="72" t="s">
        <v>598</v>
      </c>
      <c r="AA323" s="62" t="s">
        <v>640</v>
      </c>
      <c r="AC323" s="62" t="s">
        <v>640</v>
      </c>
      <c r="AD32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4" spans="1:30" x14ac:dyDescent="0.25">
      <c r="A324" s="62">
        <v>493</v>
      </c>
      <c r="B324" s="72" t="s">
        <v>1897</v>
      </c>
      <c r="C324" s="95">
        <v>57.83</v>
      </c>
      <c r="D324" s="108">
        <v>150000000</v>
      </c>
      <c r="E324" s="72" t="s">
        <v>1898</v>
      </c>
      <c r="F324" s="72" t="s">
        <v>422</v>
      </c>
      <c r="G324" s="72">
        <v>1</v>
      </c>
      <c r="H324" s="72">
        <v>2</v>
      </c>
      <c r="I324" s="62">
        <v>150</v>
      </c>
      <c r="J324" s="72" t="s">
        <v>33</v>
      </c>
      <c r="K324" s="72" t="s">
        <v>2818</v>
      </c>
      <c r="L324" s="72" t="s">
        <v>1880</v>
      </c>
      <c r="M324" s="109">
        <v>44519</v>
      </c>
      <c r="N324" s="90"/>
      <c r="O324" s="91" t="str">
        <f>PRICES[[#This Row],[Department]]&amp;PRICES[[#This Row],[Product Name]]</f>
        <v>Phẫu thuậtĐộn chất liệu Peek mức 4</v>
      </c>
      <c r="Q324" s="62"/>
      <c r="R324" s="97"/>
      <c r="S324" s="97"/>
      <c r="U324" s="62">
        <f>COUNTIFS($V$50:$V241, EMPLOYEES[[#This Row],[Department]], $AA$50:$AA241, EMPLOYEES[[#This Row],[BỆNH VIỆN KANGNAM SÀI GÒN]])</f>
        <v>0</v>
      </c>
      <c r="V324" s="72" t="s">
        <v>33</v>
      </c>
      <c r="W324" s="72" t="s">
        <v>564</v>
      </c>
      <c r="X324" s="72" t="s">
        <v>2386</v>
      </c>
      <c r="Y324" s="72" t="s">
        <v>2728</v>
      </c>
      <c r="Z324" s="72" t="s">
        <v>624</v>
      </c>
      <c r="AB324" s="62" t="s">
        <v>640</v>
      </c>
      <c r="AD32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5" spans="1:30" x14ac:dyDescent="0.25">
      <c r="A325" s="62">
        <v>80</v>
      </c>
      <c r="B325" s="72" t="s">
        <v>1104</v>
      </c>
      <c r="C325" s="95">
        <v>2.9</v>
      </c>
      <c r="D325" s="108">
        <v>5000000</v>
      </c>
      <c r="E325" s="72" t="s">
        <v>1105</v>
      </c>
      <c r="F325" s="72" t="s">
        <v>422</v>
      </c>
      <c r="G325" s="72">
        <v>1</v>
      </c>
      <c r="H325" s="72">
        <v>0.5</v>
      </c>
      <c r="I325" s="62">
        <v>30</v>
      </c>
      <c r="J325" s="72" t="s">
        <v>33</v>
      </c>
      <c r="K325" s="72" t="s">
        <v>2819</v>
      </c>
      <c r="L325" s="72" t="s">
        <v>1880</v>
      </c>
      <c r="M325" s="109"/>
      <c r="N325" s="90"/>
      <c r="O325" s="91" t="str">
        <f>PRICES[[#This Row],[Department]]&amp;PRICES[[#This Row],[Product Name]]</f>
        <v>Phẫu thuậtMá lúm đồng tiền/đồng điếu Cutie (1 bên)</v>
      </c>
      <c r="Q325" s="62"/>
      <c r="R325" s="97"/>
      <c r="S325" s="97"/>
      <c r="U325" s="62">
        <f>COUNTIFS($V$50:$V242, EMPLOYEES[[#This Row],[Department]], $AA$50:$AA242, EMPLOYEES[[#This Row],[BỆNH VIỆN KANGNAM SÀI GÒN]])</f>
        <v>0</v>
      </c>
      <c r="V325" s="72" t="s">
        <v>33</v>
      </c>
      <c r="W325" s="72" t="s">
        <v>564</v>
      </c>
      <c r="X325" s="72" t="s">
        <v>2387</v>
      </c>
      <c r="Y325" s="72" t="s">
        <v>2729</v>
      </c>
      <c r="Z325" s="72" t="s">
        <v>627</v>
      </c>
      <c r="AB325" s="62" t="s">
        <v>640</v>
      </c>
      <c r="AD32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6" spans="1:30" x14ac:dyDescent="0.25">
      <c r="A326" s="62">
        <v>81</v>
      </c>
      <c r="B326" s="72" t="s">
        <v>112</v>
      </c>
      <c r="C326" s="95">
        <v>2.57</v>
      </c>
      <c r="D326" s="108">
        <v>4000000</v>
      </c>
      <c r="E326" s="72" t="s">
        <v>1106</v>
      </c>
      <c r="F326" s="72" t="s">
        <v>422</v>
      </c>
      <c r="G326" s="72">
        <v>1</v>
      </c>
      <c r="H326" s="72">
        <v>0.5</v>
      </c>
      <c r="I326" s="62">
        <v>30</v>
      </c>
      <c r="J326" s="72" t="s">
        <v>33</v>
      </c>
      <c r="K326" s="72" t="s">
        <v>2819</v>
      </c>
      <c r="L326" s="72" t="s">
        <v>1880</v>
      </c>
      <c r="M326" s="109"/>
      <c r="N326" s="90"/>
      <c r="O326" s="91" t="str">
        <f>PRICES[[#This Row],[Department]]&amp;PRICES[[#This Row],[Product Name]]</f>
        <v>Phẫu thuậtTháo má lúm</v>
      </c>
      <c r="Q326" s="62"/>
      <c r="R326" s="97"/>
      <c r="S326" s="97"/>
      <c r="U326" s="62">
        <f>COUNTIFS($V$50:$V243, EMPLOYEES[[#This Row],[Department]], $AA$50:$AA243, EMPLOYEES[[#This Row],[BỆNH VIỆN KANGNAM SÀI GÒN]])</f>
        <v>0</v>
      </c>
      <c r="V326" s="72" t="s">
        <v>33</v>
      </c>
      <c r="W326" s="72" t="s">
        <v>564</v>
      </c>
      <c r="X326" s="72" t="s">
        <v>2388</v>
      </c>
      <c r="Y326" s="72" t="s">
        <v>2520</v>
      </c>
      <c r="Z326" s="72" t="s">
        <v>627</v>
      </c>
      <c r="AB326" s="62" t="s">
        <v>640</v>
      </c>
      <c r="AD32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7" spans="1:30" x14ac:dyDescent="0.25">
      <c r="A327" s="62">
        <v>82</v>
      </c>
      <c r="B327" s="72" t="s">
        <v>1107</v>
      </c>
      <c r="C327" s="95">
        <v>2</v>
      </c>
      <c r="D327" s="108">
        <v>3000000</v>
      </c>
      <c r="E327" s="72" t="s">
        <v>1108</v>
      </c>
      <c r="F327" s="72" t="s">
        <v>422</v>
      </c>
      <c r="G327" s="72">
        <v>1</v>
      </c>
      <c r="H327" s="72">
        <v>0</v>
      </c>
      <c r="I327" s="62">
        <v>0</v>
      </c>
      <c r="J327" s="72" t="s">
        <v>33</v>
      </c>
      <c r="K327" s="72" t="s">
        <v>2819</v>
      </c>
      <c r="L327" s="72" t="s">
        <v>1880</v>
      </c>
      <c r="M327" s="109"/>
      <c r="N327" s="90"/>
      <c r="O327" s="307" t="str">
        <f>PRICES[[#This Row],[Department]]&amp;PRICES[[#This Row],[Product Name]]</f>
        <v>Phẫu thuậtMá lúm - Dịch vụ sửa lại</v>
      </c>
      <c r="Q327" s="62"/>
      <c r="R327" s="97"/>
      <c r="S327" s="97"/>
      <c r="U327" s="110">
        <f>COUNTIFS($V$50:$V326, EMPLOYEES[[#This Row],[Department]], $AA$50:$AA326, EMPLOYEES[[#This Row],[BỆNH VIỆN KANGNAM SÀI GÒN]])</f>
        <v>0</v>
      </c>
      <c r="V327" s="72" t="s">
        <v>33</v>
      </c>
      <c r="W327" s="72" t="s">
        <v>631</v>
      </c>
      <c r="X327" s="72" t="s">
        <v>2381</v>
      </c>
      <c r="Y327" s="72" t="s">
        <v>2724</v>
      </c>
      <c r="Z327" s="72" t="s">
        <v>2411</v>
      </c>
      <c r="AB327" s="62" t="s">
        <v>640</v>
      </c>
      <c r="AD32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8" spans="1:30" x14ac:dyDescent="0.25">
      <c r="A328" s="62">
        <v>83</v>
      </c>
      <c r="B328" s="72" t="s">
        <v>1109</v>
      </c>
      <c r="C328" s="95">
        <v>1.5</v>
      </c>
      <c r="D328" s="108">
        <v>3000000</v>
      </c>
      <c r="E328" s="72" t="s">
        <v>1110</v>
      </c>
      <c r="F328" s="72" t="s">
        <v>422</v>
      </c>
      <c r="G328" s="72">
        <v>1</v>
      </c>
      <c r="H328" s="72">
        <v>0</v>
      </c>
      <c r="I328" s="62">
        <v>0</v>
      </c>
      <c r="J328" s="72" t="s">
        <v>33</v>
      </c>
      <c r="K328" s="72" t="s">
        <v>2819</v>
      </c>
      <c r="L328" s="72" t="s">
        <v>1880</v>
      </c>
      <c r="M328" s="109"/>
      <c r="N328" s="90"/>
      <c r="O328" s="307" t="str">
        <f>PRICES[[#This Row],[Department]]&amp;PRICES[[#This Row],[Product Name]]</f>
        <v>Phẫu thuậtMá lúm - Yêu cầu Bác sĩ chuyên gia/trưởng khoa</v>
      </c>
      <c r="Q328" s="62"/>
      <c r="R328" s="97"/>
      <c r="S328" s="97"/>
      <c r="U328" s="110">
        <f>COUNTIFS($V$50:$V326, EMPLOYEES[[#This Row],[Department]], $AA$50:$AA326, EMPLOYEES[[#This Row],[BỆNH VIỆN KANGNAM SÀI GÒN]])</f>
        <v>0</v>
      </c>
      <c r="V328" s="72" t="s">
        <v>33</v>
      </c>
      <c r="W328" s="72" t="s">
        <v>631</v>
      </c>
      <c r="X328" s="72" t="s">
        <v>2382</v>
      </c>
      <c r="Y328" s="72" t="s">
        <v>2725</v>
      </c>
      <c r="Z328" s="72" t="s">
        <v>2411</v>
      </c>
      <c r="AB328" s="62" t="s">
        <v>640</v>
      </c>
      <c r="AD32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29" spans="1:30" x14ac:dyDescent="0.25">
      <c r="A329" s="62">
        <v>199</v>
      </c>
      <c r="B329" s="72" t="s">
        <v>909</v>
      </c>
      <c r="C329" s="95">
        <v>2.92</v>
      </c>
      <c r="D329" s="108">
        <v>5000000</v>
      </c>
      <c r="E329" s="72" t="s">
        <v>1238</v>
      </c>
      <c r="F329" s="72" t="s">
        <v>422</v>
      </c>
      <c r="G329" s="72">
        <v>1</v>
      </c>
      <c r="H329" s="72">
        <v>0.5</v>
      </c>
      <c r="I329" s="62">
        <v>20</v>
      </c>
      <c r="J329" s="72" t="s">
        <v>33</v>
      </c>
      <c r="K329" s="72" t="s">
        <v>2819</v>
      </c>
      <c r="L329" s="72" t="s">
        <v>1880</v>
      </c>
      <c r="M329" s="109">
        <v>44652</v>
      </c>
      <c r="N329" s="90"/>
      <c r="O329" s="91" t="str">
        <f>PRICES[[#This Row],[Department]]&amp;PRICES[[#This Row],[Product Name]]</f>
        <v>Phẫu thuậtSửa khuyên tai rộng (2 bên)</v>
      </c>
      <c r="Q329" s="62"/>
      <c r="R329" s="97"/>
      <c r="S329" s="97"/>
      <c r="U329" s="110">
        <f>COUNTIFS($V$50:$V326, EMPLOYEES[[#This Row],[Department]], $AA$50:$AA326, EMPLOYEES[[#This Row],[BỆNH VIỆN KANGNAM SÀI GÒN]])</f>
        <v>0</v>
      </c>
      <c r="V329" s="72" t="s">
        <v>33</v>
      </c>
      <c r="W329" s="72" t="s">
        <v>631</v>
      </c>
      <c r="X329" s="72" t="s">
        <v>2383</v>
      </c>
      <c r="Y329" s="72" t="s">
        <v>2726</v>
      </c>
      <c r="Z329" s="72" t="s">
        <v>630</v>
      </c>
      <c r="AB329" s="62" t="s">
        <v>640</v>
      </c>
      <c r="AD32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0" spans="1:30" x14ac:dyDescent="0.25">
      <c r="A330" s="62">
        <v>201</v>
      </c>
      <c r="B330" s="72" t="s">
        <v>872</v>
      </c>
      <c r="C330" s="95">
        <v>1.99</v>
      </c>
      <c r="D330" s="108">
        <v>3000000</v>
      </c>
      <c r="E330" s="72" t="s">
        <v>908</v>
      </c>
      <c r="F330" s="72" t="s">
        <v>422</v>
      </c>
      <c r="G330" s="72">
        <v>1</v>
      </c>
      <c r="H330" s="72">
        <v>0.5</v>
      </c>
      <c r="I330" s="62">
        <v>15</v>
      </c>
      <c r="J330" s="72" t="s">
        <v>33</v>
      </c>
      <c r="K330" s="72" t="s">
        <v>2819</v>
      </c>
      <c r="L330" s="72" t="s">
        <v>1880</v>
      </c>
      <c r="M330" s="109">
        <v>44652</v>
      </c>
      <c r="N330" s="90"/>
      <c r="O330" s="91" t="str">
        <f>PRICES[[#This Row],[Department]]&amp;PRICES[[#This Row],[Product Name]]</f>
        <v>Phẫu thuậtSửa khuyên tai rộng (1 bên)</v>
      </c>
      <c r="Q330" s="62"/>
      <c r="R330" s="97"/>
      <c r="S330" s="97"/>
      <c r="U330" s="110">
        <f>COUNTIFS($V$50:$V330, EMPLOYEES[[#This Row],[Department]], $AA$50:$AA330, EMPLOYEES[[#This Row],[BỆNH VIỆN KANGNAM SÀI GÒN]])</f>
        <v>0</v>
      </c>
      <c r="V330" s="72" t="s">
        <v>33</v>
      </c>
      <c r="W330" s="72" t="s">
        <v>631</v>
      </c>
      <c r="X330" s="72" t="s">
        <v>2384</v>
      </c>
      <c r="Y330" s="72" t="s">
        <v>2727</v>
      </c>
      <c r="Z330" s="72" t="s">
        <v>2411</v>
      </c>
      <c r="AB330" s="62" t="s">
        <v>640</v>
      </c>
      <c r="AD33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1" spans="1:30" x14ac:dyDescent="0.25">
      <c r="A331" s="62">
        <v>1</v>
      </c>
      <c r="B331" s="72" t="s">
        <v>34</v>
      </c>
      <c r="C331" s="95">
        <v>3.99</v>
      </c>
      <c r="D331" s="108">
        <v>6000000</v>
      </c>
      <c r="E331" s="72" t="s">
        <v>1016</v>
      </c>
      <c r="F331" s="72" t="s">
        <v>422</v>
      </c>
      <c r="G331" s="72">
        <v>1</v>
      </c>
      <c r="H331" s="72">
        <v>1</v>
      </c>
      <c r="I331" s="62">
        <v>40</v>
      </c>
      <c r="J331" s="72" t="s">
        <v>33</v>
      </c>
      <c r="K331" s="72" t="s">
        <v>2814</v>
      </c>
      <c r="L331" s="72" t="s">
        <v>1880</v>
      </c>
      <c r="M331" s="109"/>
      <c r="N331" s="90"/>
      <c r="O331" s="91" t="str">
        <f>PRICES[[#This Row],[Department]]&amp;PRICES[[#This Row],[Product Name]]</f>
        <v>Phẫu thuậtBấm mí Hàn Quốc</v>
      </c>
      <c r="Q331" s="62"/>
      <c r="R331" s="97"/>
      <c r="S331" s="97"/>
      <c r="U331" s="110">
        <f>COUNTIFS($V$50:$V330, EMPLOYEES[[#This Row],[Department]], $AA$50:$AA330, EMPLOYEES[[#This Row],[BỆNH VIỆN KANGNAM SÀI GÒN]])</f>
        <v>0</v>
      </c>
      <c r="V331" s="72" t="s">
        <v>33</v>
      </c>
      <c r="W331" s="72" t="s">
        <v>564</v>
      </c>
      <c r="X331" s="72" t="s">
        <v>2389</v>
      </c>
      <c r="Y331" s="72" t="s">
        <v>2730</v>
      </c>
      <c r="Z331" s="72" t="s">
        <v>598</v>
      </c>
      <c r="AB331" s="62" t="s">
        <v>640</v>
      </c>
      <c r="AD33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2" spans="1:30" x14ac:dyDescent="0.25">
      <c r="A332" s="62">
        <v>2</v>
      </c>
      <c r="B332" s="72" t="s">
        <v>1017</v>
      </c>
      <c r="C332" s="95">
        <v>5.04</v>
      </c>
      <c r="D332" s="108">
        <v>9000000</v>
      </c>
      <c r="E332" s="72" t="s">
        <v>1018</v>
      </c>
      <c r="F332" s="72" t="s">
        <v>422</v>
      </c>
      <c r="G332" s="72">
        <v>1</v>
      </c>
      <c r="H332" s="72">
        <v>1</v>
      </c>
      <c r="I332" s="62">
        <v>40</v>
      </c>
      <c r="J332" s="72" t="s">
        <v>33</v>
      </c>
      <c r="K332" s="72" t="s">
        <v>2814</v>
      </c>
      <c r="L332" s="72" t="s">
        <v>1880</v>
      </c>
      <c r="M332" s="109"/>
      <c r="N332" s="90"/>
      <c r="O332" s="91" t="str">
        <f>PRICES[[#This Row],[Department]]&amp;PRICES[[#This Row],[Product Name]]</f>
        <v>Phẫu thuậtBấm mí Hàn Quốc đa điểm</v>
      </c>
      <c r="Q332" s="62"/>
      <c r="R332" s="97"/>
      <c r="S332" s="97"/>
      <c r="U332" s="110">
        <f>COUNTIFS($V$50:$V330, EMPLOYEES[[#This Row],[Department]], $AA$50:$AA330, EMPLOYEES[[#This Row],[BỆNH VIỆN KANGNAM SÀI GÒN]])</f>
        <v>0</v>
      </c>
      <c r="V332" s="72" t="s">
        <v>33</v>
      </c>
      <c r="W332" s="72" t="s">
        <v>564</v>
      </c>
      <c r="X332" s="72" t="s">
        <v>2390</v>
      </c>
      <c r="Y332" s="72" t="s">
        <v>2731</v>
      </c>
      <c r="Z332" s="72" t="s">
        <v>596</v>
      </c>
      <c r="AB332" s="62" t="s">
        <v>640</v>
      </c>
      <c r="AD33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3" spans="1:30" x14ac:dyDescent="0.25">
      <c r="A333" s="62">
        <v>3</v>
      </c>
      <c r="B333" s="72" t="s">
        <v>2117</v>
      </c>
      <c r="C333" s="95">
        <v>4.34</v>
      </c>
      <c r="D333" s="108">
        <v>7000000</v>
      </c>
      <c r="E333" s="72" t="s">
        <v>1019</v>
      </c>
      <c r="F333" s="72" t="s">
        <v>422</v>
      </c>
      <c r="G333" s="72">
        <v>1</v>
      </c>
      <c r="H333" s="72">
        <v>1</v>
      </c>
      <c r="I333" s="62">
        <v>60</v>
      </c>
      <c r="J333" s="72" t="s">
        <v>33</v>
      </c>
      <c r="K333" s="72" t="s">
        <v>2814</v>
      </c>
      <c r="L333" s="72" t="s">
        <v>1880</v>
      </c>
      <c r="M333" s="109">
        <v>44566</v>
      </c>
      <c r="N333" s="90"/>
      <c r="O333" s="91" t="str">
        <f>PRICES[[#This Row],[Department]]&amp;PRICES[[#This Row],[Product Name]]</f>
        <v>Phẫu thuậtCắt mí trên Hàn Quốc Mini</v>
      </c>
      <c r="Q333" s="62"/>
      <c r="R333" s="97"/>
      <c r="S333" s="97"/>
      <c r="U333" s="110">
        <f>COUNTIFS($V$50:$V333, EMPLOYEES[[#This Row],[Department]], $AA$50:$AA333, EMPLOYEES[[#This Row],[BỆNH VIỆN KANGNAM SÀI GÒN]])</f>
        <v>0</v>
      </c>
      <c r="V333" s="72" t="s">
        <v>33</v>
      </c>
      <c r="W333" s="72" t="s">
        <v>564</v>
      </c>
      <c r="X333" s="72" t="s">
        <v>2391</v>
      </c>
      <c r="Y333" s="72" t="s">
        <v>2732</v>
      </c>
      <c r="Z333" s="72" t="s">
        <v>2412</v>
      </c>
      <c r="AB333" s="62" t="s">
        <v>640</v>
      </c>
      <c r="AD33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4" spans="1:30" x14ac:dyDescent="0.25">
      <c r="A334" s="62">
        <v>4</v>
      </c>
      <c r="B334" s="72" t="s">
        <v>2118</v>
      </c>
      <c r="C334" s="95">
        <v>5.04</v>
      </c>
      <c r="D334" s="108">
        <v>9000000</v>
      </c>
      <c r="E334" s="72" t="s">
        <v>1020</v>
      </c>
      <c r="F334" s="72" t="s">
        <v>422</v>
      </c>
      <c r="G334" s="72">
        <v>1</v>
      </c>
      <c r="H334" s="72">
        <v>1</v>
      </c>
      <c r="I334" s="62">
        <v>60</v>
      </c>
      <c r="J334" s="72" t="s">
        <v>33</v>
      </c>
      <c r="K334" s="72" t="s">
        <v>2814</v>
      </c>
      <c r="L334" s="72" t="s">
        <v>1880</v>
      </c>
      <c r="M334" s="109">
        <v>44566</v>
      </c>
      <c r="N334" s="90"/>
      <c r="O334" s="91" t="str">
        <f>PRICES[[#This Row],[Department]]&amp;PRICES[[#This Row],[Product Name]]</f>
        <v>Phẫu thuậtCắt mí trên Hàn Quốc Plasma</v>
      </c>
      <c r="Q334" s="62"/>
      <c r="R334" s="97"/>
      <c r="S334" s="97"/>
      <c r="U334" s="62">
        <f>COUNTIFS($V$50:$V244, EMPLOYEES[[#This Row],[Department]], $AA$50:$AA244, EMPLOYEES[[#This Row],[BỆNH VIỆN KANGNAM SÀI GÒN]])</f>
        <v>0</v>
      </c>
      <c r="V334" s="72" t="s">
        <v>605</v>
      </c>
      <c r="W334" s="72" t="s">
        <v>605</v>
      </c>
      <c r="X334" s="72" t="s">
        <v>2293</v>
      </c>
      <c r="Y334" s="72" t="s">
        <v>2549</v>
      </c>
      <c r="Z334" s="72" t="s">
        <v>602</v>
      </c>
      <c r="AA334" s="62" t="s">
        <v>640</v>
      </c>
      <c r="AD33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5" spans="1:30" x14ac:dyDescent="0.25">
      <c r="A335" s="62">
        <v>5</v>
      </c>
      <c r="B335" s="72" t="s">
        <v>2119</v>
      </c>
      <c r="C335" s="95">
        <v>5.04</v>
      </c>
      <c r="D335" s="108">
        <v>9000000</v>
      </c>
      <c r="E335" s="72" t="s">
        <v>2120</v>
      </c>
      <c r="F335" s="72" t="s">
        <v>422</v>
      </c>
      <c r="G335" s="72">
        <v>1</v>
      </c>
      <c r="H335" s="72">
        <v>1</v>
      </c>
      <c r="I335" s="62">
        <v>60</v>
      </c>
      <c r="J335" s="72" t="s">
        <v>33</v>
      </c>
      <c r="K335" s="72" t="s">
        <v>2814</v>
      </c>
      <c r="L335" s="72" t="s">
        <v>1880</v>
      </c>
      <c r="M335" s="109">
        <v>44566</v>
      </c>
      <c r="N335" s="90"/>
      <c r="O335" s="91" t="str">
        <f>PRICES[[#This Row],[Department]]&amp;PRICES[[#This Row],[Product Name]]</f>
        <v>Phẫu thuậtCắt mí dưới Hàn Quốc Plasma</v>
      </c>
      <c r="Q335" s="62"/>
      <c r="R335" s="97"/>
      <c r="S335" s="97"/>
      <c r="U335" s="62">
        <f>COUNTIFS($V$50:$V245, EMPLOYEES[[#This Row],[Department]], $AA$50:$AA245, EMPLOYEES[[#This Row],[BỆNH VIỆN KANGNAM SÀI GÒN]])</f>
        <v>0</v>
      </c>
      <c r="V335" s="72" t="s">
        <v>605</v>
      </c>
      <c r="W335" s="72" t="s">
        <v>605</v>
      </c>
      <c r="X335" s="72" t="s">
        <v>2288</v>
      </c>
      <c r="Y335" s="72" t="s">
        <v>2642</v>
      </c>
      <c r="Z335" s="72" t="s">
        <v>604</v>
      </c>
      <c r="AA335" s="62" t="s">
        <v>640</v>
      </c>
      <c r="AD33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6" spans="1:30" x14ac:dyDescent="0.25">
      <c r="A336" s="62">
        <v>6</v>
      </c>
      <c r="B336" s="72" t="s">
        <v>1021</v>
      </c>
      <c r="C336" s="95">
        <v>5.87</v>
      </c>
      <c r="D336" s="108">
        <v>12000000</v>
      </c>
      <c r="E336" s="72" t="s">
        <v>1022</v>
      </c>
      <c r="F336" s="72" t="s">
        <v>422</v>
      </c>
      <c r="G336" s="72">
        <v>1</v>
      </c>
      <c r="H336" s="72">
        <v>1</v>
      </c>
      <c r="I336" s="62">
        <v>30</v>
      </c>
      <c r="J336" s="72" t="s">
        <v>33</v>
      </c>
      <c r="K336" s="72" t="s">
        <v>2814</v>
      </c>
      <c r="L336" s="72" t="s">
        <v>1880</v>
      </c>
      <c r="M336" s="109"/>
      <c r="N336" s="90"/>
      <c r="O336" s="91" t="str">
        <f>PRICES[[#This Row],[Department]]&amp;PRICES[[#This Row],[Product Name]]</f>
        <v>Phẫu thuậtXóa rãnh lệ</v>
      </c>
      <c r="Q336" s="62"/>
      <c r="R336" s="97"/>
      <c r="S336" s="97"/>
      <c r="U336" s="62">
        <f>COUNTIFS($V$50:$V246, EMPLOYEES[[#This Row],[Department]], $AA$50:$AA246, EMPLOYEES[[#This Row],[BỆNH VIỆN KANGNAM SÀI GÒN]])</f>
        <v>0</v>
      </c>
      <c r="V336" s="72" t="s">
        <v>605</v>
      </c>
      <c r="W336" s="72" t="s">
        <v>605</v>
      </c>
      <c r="X336" s="72" t="s">
        <v>2289</v>
      </c>
      <c r="Y336" s="72" t="s">
        <v>2501</v>
      </c>
      <c r="Z336" s="72" t="s">
        <v>603</v>
      </c>
      <c r="AA336" s="62" t="s">
        <v>640</v>
      </c>
      <c r="AD33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7" spans="1:30" x14ac:dyDescent="0.25">
      <c r="A337" s="62">
        <v>7</v>
      </c>
      <c r="B337" s="72" t="s">
        <v>2121</v>
      </c>
      <c r="C337" s="95">
        <v>3.89</v>
      </c>
      <c r="D337" s="108">
        <v>7000000</v>
      </c>
      <c r="E337" s="72" t="s">
        <v>49</v>
      </c>
      <c r="F337" s="72" t="s">
        <v>422</v>
      </c>
      <c r="G337" s="72">
        <v>1</v>
      </c>
      <c r="H337" s="72">
        <v>1</v>
      </c>
      <c r="I337" s="62">
        <v>30</v>
      </c>
      <c r="J337" s="72" t="s">
        <v>33</v>
      </c>
      <c r="K337" s="72" t="s">
        <v>2814</v>
      </c>
      <c r="L337" s="72" t="s">
        <v>1880</v>
      </c>
      <c r="M337" s="109">
        <v>44566</v>
      </c>
      <c r="N337" s="90"/>
      <c r="O337" s="91" t="str">
        <f>PRICES[[#This Row],[Department]]&amp;PRICES[[#This Row],[Product Name]]</f>
        <v>Phẫu thuậtLấy mỡ nội soi mí trên</v>
      </c>
      <c r="Q337" s="62"/>
      <c r="R337" s="97"/>
      <c r="S337" s="97"/>
      <c r="U337" s="62">
        <f>COUNTIFS($V$50:$V247, EMPLOYEES[[#This Row],[Department]], $AA$50:$AA247, EMPLOYEES[[#This Row],[BỆNH VIỆN KANGNAM SÀI GÒN]])</f>
        <v>0</v>
      </c>
      <c r="V337" s="72" t="s">
        <v>605</v>
      </c>
      <c r="W337" s="72" t="s">
        <v>605</v>
      </c>
      <c r="X337" s="72" t="s">
        <v>2290</v>
      </c>
      <c r="Y337" s="72" t="s">
        <v>2505</v>
      </c>
      <c r="Z337" s="72" t="s">
        <v>603</v>
      </c>
      <c r="AA337" s="62" t="s">
        <v>640</v>
      </c>
      <c r="AC337" s="62" t="s">
        <v>640</v>
      </c>
      <c r="AD33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8" spans="1:30" x14ac:dyDescent="0.25">
      <c r="A338" s="62">
        <v>8</v>
      </c>
      <c r="B338" s="72" t="s">
        <v>2122</v>
      </c>
      <c r="C338" s="95">
        <v>3.89</v>
      </c>
      <c r="D338" s="108">
        <v>7000000</v>
      </c>
      <c r="E338" s="72" t="s">
        <v>2123</v>
      </c>
      <c r="F338" s="72" t="s">
        <v>422</v>
      </c>
      <c r="G338" s="72">
        <v>1</v>
      </c>
      <c r="H338" s="72">
        <v>1</v>
      </c>
      <c r="I338" s="62">
        <v>30</v>
      </c>
      <c r="J338" s="72" t="s">
        <v>33</v>
      </c>
      <c r="K338" s="72" t="s">
        <v>2814</v>
      </c>
      <c r="L338" s="72" t="s">
        <v>1880</v>
      </c>
      <c r="M338" s="109">
        <v>44566</v>
      </c>
      <c r="N338" s="90"/>
      <c r="O338" s="91" t="str">
        <f>PRICES[[#This Row],[Department]]&amp;PRICES[[#This Row],[Product Name]]</f>
        <v>Phẫu thuậtLấy mỡ nội soi mí dưới</v>
      </c>
      <c r="Q338" s="62"/>
      <c r="R338" s="97"/>
      <c r="S338" s="97"/>
      <c r="U338" s="62">
        <f>COUNTIFS($V$50:$V248, EMPLOYEES[[#This Row],[Department]], $AA$50:$AA248, EMPLOYEES[[#This Row],[BỆNH VIỆN KANGNAM SÀI GÒN]])</f>
        <v>0</v>
      </c>
      <c r="V338" s="72" t="s">
        <v>605</v>
      </c>
      <c r="W338" s="72" t="s">
        <v>605</v>
      </c>
      <c r="X338" s="72" t="s">
        <v>2291</v>
      </c>
      <c r="Y338" s="72" t="s">
        <v>2643</v>
      </c>
      <c r="Z338" s="72" t="s">
        <v>603</v>
      </c>
      <c r="AA338" s="62" t="s">
        <v>640</v>
      </c>
      <c r="AD33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39" spans="1:30" x14ac:dyDescent="0.25">
      <c r="A339" s="62">
        <v>9</v>
      </c>
      <c r="B339" s="72" t="s">
        <v>2124</v>
      </c>
      <c r="C339" s="95">
        <v>6.57</v>
      </c>
      <c r="D339" s="108">
        <v>14000000</v>
      </c>
      <c r="E339" s="72" t="s">
        <v>46</v>
      </c>
      <c r="F339" s="72" t="s">
        <v>422</v>
      </c>
      <c r="G339" s="72">
        <v>1</v>
      </c>
      <c r="H339" s="72">
        <v>1</v>
      </c>
      <c r="I339" s="62">
        <v>30</v>
      </c>
      <c r="J339" s="72" t="s">
        <v>33</v>
      </c>
      <c r="K339" s="72" t="s">
        <v>2814</v>
      </c>
      <c r="L339" s="72" t="s">
        <v>1880</v>
      </c>
      <c r="M339" s="109">
        <v>44566</v>
      </c>
      <c r="N339" s="90"/>
      <c r="O339" s="91" t="str">
        <f>PRICES[[#This Row],[Department]]&amp;PRICES[[#This Row],[Product Name]]</f>
        <v>Phẫu thuậtCấy mỡ/Ghép mỡ mí trên</v>
      </c>
      <c r="Q339" s="62"/>
      <c r="R339" s="97"/>
      <c r="S339" s="97"/>
      <c r="U339" s="62">
        <f>COUNTIFS($V$50:$V249, EMPLOYEES[[#This Row],[Department]], $AA$50:$AA249, EMPLOYEES[[#This Row],[BỆNH VIỆN KANGNAM SÀI GÒN]])</f>
        <v>0</v>
      </c>
      <c r="V339" s="72" t="s">
        <v>605</v>
      </c>
      <c r="W339" s="72" t="s">
        <v>605</v>
      </c>
      <c r="X339" s="72" t="s">
        <v>2292</v>
      </c>
      <c r="Y339" s="72" t="s">
        <v>2644</v>
      </c>
      <c r="Z339" s="72" t="s">
        <v>603</v>
      </c>
      <c r="AA339" s="62" t="s">
        <v>640</v>
      </c>
      <c r="AD33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0" spans="1:30" x14ac:dyDescent="0.25">
      <c r="A340" s="62">
        <v>10</v>
      </c>
      <c r="B340" s="72" t="s">
        <v>2879</v>
      </c>
      <c r="C340" s="95">
        <v>6.57</v>
      </c>
      <c r="D340" s="108">
        <v>14000000</v>
      </c>
      <c r="E340" s="72" t="s">
        <v>2125</v>
      </c>
      <c r="F340" s="72" t="s">
        <v>422</v>
      </c>
      <c r="G340" s="72">
        <v>1</v>
      </c>
      <c r="H340" s="72">
        <v>1</v>
      </c>
      <c r="I340" s="62">
        <v>30</v>
      </c>
      <c r="J340" s="72" t="s">
        <v>33</v>
      </c>
      <c r="K340" s="72" t="s">
        <v>2814</v>
      </c>
      <c r="L340" s="72" t="s">
        <v>1880</v>
      </c>
      <c r="M340" s="109">
        <v>44566</v>
      </c>
      <c r="N340" s="90"/>
      <c r="O340" s="91" t="str">
        <f>PRICES[[#This Row],[Department]]&amp;PRICES[[#This Row],[Product Name]]</f>
        <v>Phẫu thuậtCấy mỡ/ Ghép mỡ mí dưới</v>
      </c>
      <c r="Q340" s="62"/>
      <c r="R340" s="97"/>
      <c r="S340" s="97"/>
      <c r="U340" s="62">
        <f>COUNTIFS($V$50:$V250, EMPLOYEES[[#This Row],[Department]], $AA$50:$AA250, EMPLOYEES[[#This Row],[BỆNH VIỆN KANGNAM SÀI GÒN]])</f>
        <v>0</v>
      </c>
      <c r="V340" s="72" t="s">
        <v>605</v>
      </c>
      <c r="W340" s="72" t="s">
        <v>605</v>
      </c>
      <c r="X340" s="72" t="s">
        <v>2397</v>
      </c>
      <c r="Y340" s="72" t="s">
        <v>2738</v>
      </c>
      <c r="Z340" s="72" t="s">
        <v>602</v>
      </c>
      <c r="AB340" s="62" t="s">
        <v>640</v>
      </c>
      <c r="AD34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1" spans="1:30" x14ac:dyDescent="0.25">
      <c r="A341" s="62">
        <v>11</v>
      </c>
      <c r="B341" s="72" t="s">
        <v>920</v>
      </c>
      <c r="C341" s="95">
        <v>7.71</v>
      </c>
      <c r="D341" s="108">
        <v>16000000</v>
      </c>
      <c r="E341" s="72" t="s">
        <v>1023</v>
      </c>
      <c r="F341" s="72" t="s">
        <v>422</v>
      </c>
      <c r="G341" s="72">
        <v>1</v>
      </c>
      <c r="H341" s="72">
        <v>1</v>
      </c>
      <c r="I341" s="62">
        <v>50</v>
      </c>
      <c r="J341" s="72" t="s">
        <v>33</v>
      </c>
      <c r="K341" s="72" t="s">
        <v>2814</v>
      </c>
      <c r="L341" s="72" t="s">
        <v>1880</v>
      </c>
      <c r="M341" s="109"/>
      <c r="N341" s="90"/>
      <c r="O341" s="91" t="str">
        <f>PRICES[[#This Row],[Department]]&amp;PRICES[[#This Row],[Product Name]]</f>
        <v>Phẫu thuậtCấy mỡ trẻ hóa vùng mắt (Bao gồm cả mí trên mí dưới)</v>
      </c>
      <c r="Q341" s="62"/>
      <c r="R341" s="97"/>
      <c r="S341" s="97"/>
      <c r="U341" s="62">
        <f>COUNTIFS($V$50:$V251, EMPLOYEES[[#This Row],[Department]], $AA$50:$AA251, EMPLOYEES[[#This Row],[BỆNH VIỆN KANGNAM SÀI GÒN]])</f>
        <v>0</v>
      </c>
      <c r="V341" s="72" t="s">
        <v>605</v>
      </c>
      <c r="W341" s="72" t="s">
        <v>605</v>
      </c>
      <c r="X341" s="72" t="s">
        <v>2398</v>
      </c>
      <c r="Y341" s="72" t="s">
        <v>2739</v>
      </c>
      <c r="Z341" s="72" t="s">
        <v>633</v>
      </c>
      <c r="AB341" s="62" t="s">
        <v>640</v>
      </c>
      <c r="AD34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2" spans="1:30" x14ac:dyDescent="0.25">
      <c r="A342" s="62">
        <v>12</v>
      </c>
      <c r="B342" s="72" t="s">
        <v>52</v>
      </c>
      <c r="C342" s="95">
        <v>3.89</v>
      </c>
      <c r="D342" s="108">
        <v>7000000</v>
      </c>
      <c r="E342" s="72" t="s">
        <v>53</v>
      </c>
      <c r="F342" s="72" t="s">
        <v>422</v>
      </c>
      <c r="G342" s="72">
        <v>1</v>
      </c>
      <c r="H342" s="72">
        <v>1</v>
      </c>
      <c r="I342" s="62">
        <v>20</v>
      </c>
      <c r="J342" s="72" t="s">
        <v>33</v>
      </c>
      <c r="K342" s="72" t="s">
        <v>2814</v>
      </c>
      <c r="L342" s="72" t="s">
        <v>1880</v>
      </c>
      <c r="M342" s="109"/>
      <c r="N342" s="90"/>
      <c r="O342" s="91" t="str">
        <f>PRICES[[#This Row],[Department]]&amp;PRICES[[#This Row],[Product Name]]</f>
        <v>Phẫu thuậtTạo khóe mắt trong/ngoài</v>
      </c>
      <c r="Q342" s="62"/>
      <c r="R342" s="97"/>
      <c r="S342" s="97"/>
      <c r="U342" s="62">
        <f>COUNTIFS($V$50:$V252, EMPLOYEES[[#This Row],[Department]], $AA$50:$AA252, EMPLOYEES[[#This Row],[BỆNH VIỆN KANGNAM SÀI GÒN]])</f>
        <v>0</v>
      </c>
      <c r="V342" s="72" t="s">
        <v>605</v>
      </c>
      <c r="W342" s="72" t="s">
        <v>605</v>
      </c>
      <c r="X342" s="72" t="s">
        <v>2399</v>
      </c>
      <c r="Y342" s="72" t="s">
        <v>2740</v>
      </c>
      <c r="Z342" s="72" t="s">
        <v>634</v>
      </c>
      <c r="AB342" s="62" t="s">
        <v>640</v>
      </c>
      <c r="AD34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3" spans="1:30" x14ac:dyDescent="0.25">
      <c r="A343" s="62">
        <v>13</v>
      </c>
      <c r="B343" s="72" t="s">
        <v>50</v>
      </c>
      <c r="C343" s="95">
        <v>4.12</v>
      </c>
      <c r="D343" s="108">
        <v>7000000</v>
      </c>
      <c r="E343" s="72" t="s">
        <v>1024</v>
      </c>
      <c r="F343" s="72" t="s">
        <v>422</v>
      </c>
      <c r="G343" s="72">
        <v>1</v>
      </c>
      <c r="H343" s="72">
        <v>1</v>
      </c>
      <c r="I343" s="62">
        <v>30</v>
      </c>
      <c r="J343" s="72" t="s">
        <v>33</v>
      </c>
      <c r="K343" s="72" t="s">
        <v>2814</v>
      </c>
      <c r="L343" s="72" t="s">
        <v>1880</v>
      </c>
      <c r="M343" s="109"/>
      <c r="N343" s="90"/>
      <c r="O343" s="91" t="str">
        <f>PRICES[[#This Row],[Department]]&amp;PRICES[[#This Row],[Product Name]]</f>
        <v>Phẫu thuậtNâng cung chân mày không phun</v>
      </c>
      <c r="Q343" s="62"/>
      <c r="R343" s="97"/>
      <c r="S343" s="97"/>
      <c r="U343" s="110">
        <f>COUNTIFS($V$50:$V343, EMPLOYEES[[#This Row],[Department]], $AA$50:$AA343, EMPLOYEES[[#This Row],[BỆNH VIỆN KANGNAM SÀI GÒN]])</f>
        <v>0</v>
      </c>
      <c r="V343" s="72" t="s">
        <v>2887</v>
      </c>
      <c r="W343" s="72" t="s">
        <v>605</v>
      </c>
      <c r="X343" s="72" t="s">
        <v>2923</v>
      </c>
      <c r="Y343" s="72" t="s">
        <v>2940</v>
      </c>
      <c r="Z343" s="72" t="s">
        <v>604</v>
      </c>
      <c r="AC343" s="62" t="s">
        <v>640</v>
      </c>
      <c r="AD34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4" spans="1:30" x14ac:dyDescent="0.25">
      <c r="A344" s="62">
        <v>14</v>
      </c>
      <c r="B344" s="72" t="s">
        <v>1025</v>
      </c>
      <c r="C344" s="95">
        <v>7.37</v>
      </c>
      <c r="D344" s="108">
        <v>12000000</v>
      </c>
      <c r="E344" s="72" t="s">
        <v>1026</v>
      </c>
      <c r="F344" s="72" t="s">
        <v>422</v>
      </c>
      <c r="G344" s="72">
        <v>1</v>
      </c>
      <c r="H344" s="72">
        <v>1.5</v>
      </c>
      <c r="I344" s="62">
        <v>60</v>
      </c>
      <c r="J344" s="72" t="s">
        <v>33</v>
      </c>
      <c r="K344" s="72" t="s">
        <v>2814</v>
      </c>
      <c r="L344" s="72" t="s">
        <v>1880</v>
      </c>
      <c r="M344" s="109"/>
      <c r="N344" s="90"/>
      <c r="O344" s="91" t="str">
        <f>PRICES[[#This Row],[Department]]&amp;PRICES[[#This Row],[Product Name]]</f>
        <v>Phẫu thuậtChỉnh hình sụp mí bẩm sinh (Treo/hạ cơ nâng mi)</v>
      </c>
      <c r="Q344" s="62"/>
      <c r="R344" s="97"/>
      <c r="S344" s="97"/>
      <c r="U344" s="110">
        <f>COUNTIFS($V$50:$V344, EMPLOYEES[[#This Row],[Department]], $AA$50:$AA344, EMPLOYEES[[#This Row],[BỆNH VIỆN KANGNAM SÀI GÒN]])</f>
        <v>0</v>
      </c>
      <c r="V344" s="72" t="s">
        <v>2887</v>
      </c>
      <c r="W344" s="72" t="s">
        <v>605</v>
      </c>
      <c r="X344" s="72" t="s">
        <v>2924</v>
      </c>
      <c r="Y344" s="72" t="s">
        <v>2941</v>
      </c>
      <c r="Z344" s="72" t="s">
        <v>604</v>
      </c>
      <c r="AC344" s="62" t="s">
        <v>640</v>
      </c>
      <c r="AD34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5" spans="1:30" x14ac:dyDescent="0.25">
      <c r="A345" s="62">
        <v>15</v>
      </c>
      <c r="B345" s="72" t="s">
        <v>1027</v>
      </c>
      <c r="C345" s="95">
        <v>8.91</v>
      </c>
      <c r="D345" s="108">
        <v>18000000</v>
      </c>
      <c r="E345" s="72" t="s">
        <v>48</v>
      </c>
      <c r="F345" s="72" t="s">
        <v>422</v>
      </c>
      <c r="G345" s="72">
        <v>1</v>
      </c>
      <c r="H345" s="72">
        <v>1.5</v>
      </c>
      <c r="I345" s="62">
        <v>50</v>
      </c>
      <c r="J345" s="72" t="s">
        <v>33</v>
      </c>
      <c r="K345" s="72" t="s">
        <v>2814</v>
      </c>
      <c r="L345" s="72" t="s">
        <v>1880</v>
      </c>
      <c r="M345" s="109"/>
      <c r="N345" s="90"/>
      <c r="O345" s="91" t="str">
        <f>PRICES[[#This Row],[Department]]&amp;PRICES[[#This Row],[Product Name]]</f>
        <v>Phẫu thuậtCắt mí Perfect Eyes (Cắt mí dưới Hàn Quốc Plasma + Xóa rãnh lệ)</v>
      </c>
      <c r="Q345" s="62"/>
      <c r="R345" s="97"/>
      <c r="S345" s="97"/>
      <c r="U345" s="110">
        <f>COUNTIFS($V$50:$V345, EMPLOYEES[[#This Row],[Department]], $AA$50:$AA345, EMPLOYEES[[#This Row],[BỆNH VIỆN KANGNAM SÀI GÒN]])</f>
        <v>0</v>
      </c>
      <c r="V345" s="72" t="s">
        <v>2887</v>
      </c>
      <c r="W345" s="72" t="s">
        <v>605</v>
      </c>
      <c r="X345" s="72" t="s">
        <v>2925</v>
      </c>
      <c r="Y345" s="72" t="s">
        <v>2942</v>
      </c>
      <c r="Z345" s="72" t="s">
        <v>604</v>
      </c>
      <c r="AC345" s="62" t="s">
        <v>640</v>
      </c>
      <c r="AD34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6" spans="1:30" x14ac:dyDescent="0.25">
      <c r="A346" s="62">
        <v>16</v>
      </c>
      <c r="B346" s="72" t="s">
        <v>47</v>
      </c>
      <c r="C346" s="95">
        <v>15.58</v>
      </c>
      <c r="D346" s="108">
        <v>35000000</v>
      </c>
      <c r="E346" s="72" t="s">
        <v>672</v>
      </c>
      <c r="F346" s="72" t="s">
        <v>422</v>
      </c>
      <c r="G346" s="72">
        <v>1</v>
      </c>
      <c r="H346" s="72">
        <v>2</v>
      </c>
      <c r="I346" s="62">
        <v>60</v>
      </c>
      <c r="J346" s="72" t="s">
        <v>33</v>
      </c>
      <c r="K346" s="72" t="s">
        <v>2814</v>
      </c>
      <c r="L346" s="72" t="s">
        <v>1880</v>
      </c>
      <c r="M346" s="109"/>
      <c r="N346" s="90"/>
      <c r="O346" s="91" t="str">
        <f>PRICES[[#This Row],[Department]]&amp;PRICES[[#This Row],[Product Name]]</f>
        <v>Phẫu thuậtCombo Cắt mí dưới + ghép Megaderm</v>
      </c>
      <c r="Q346" s="62"/>
      <c r="R346" s="97"/>
      <c r="S346" s="97"/>
      <c r="U346" s="110">
        <f>COUNTIFS($V$50:$V346, EMPLOYEES[[#This Row],[Department]], $AA$50:$AA346, EMPLOYEES[[#This Row],[BỆNH VIỆN KANGNAM SÀI GÒN]])</f>
        <v>0</v>
      </c>
      <c r="V346" s="72" t="s">
        <v>2887</v>
      </c>
      <c r="W346" s="72" t="s">
        <v>605</v>
      </c>
      <c r="X346" s="72" t="s">
        <v>2926</v>
      </c>
      <c r="Y346" s="72" t="s">
        <v>2943</v>
      </c>
      <c r="Z346" s="72" t="s">
        <v>604</v>
      </c>
      <c r="AC346" s="62" t="s">
        <v>640</v>
      </c>
      <c r="AD34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7" spans="1:30" x14ac:dyDescent="0.25">
      <c r="A347" s="62">
        <v>17</v>
      </c>
      <c r="B347" s="72" t="s">
        <v>1028</v>
      </c>
      <c r="C347" s="95">
        <v>16.75</v>
      </c>
      <c r="D347" s="108">
        <v>35000000</v>
      </c>
      <c r="E347" s="72" t="s">
        <v>921</v>
      </c>
      <c r="F347" s="72" t="s">
        <v>422</v>
      </c>
      <c r="G347" s="72">
        <v>1</v>
      </c>
      <c r="H347" s="72">
        <v>2.5</v>
      </c>
      <c r="I347" s="62">
        <v>90</v>
      </c>
      <c r="J347" s="72" t="s">
        <v>33</v>
      </c>
      <c r="K347" s="72" t="s">
        <v>2814</v>
      </c>
      <c r="L347" s="72" t="s">
        <v>1880</v>
      </c>
      <c r="M347" s="109"/>
      <c r="N347" s="90"/>
      <c r="O347" s="91" t="str">
        <f>PRICES[[#This Row],[Department]]&amp;PRICES[[#This Row],[Product Name]]</f>
        <v>Phẫu thuậtCombo Cắt mí dưới + Trẻ hóa vùng mắt Mid-Face</v>
      </c>
      <c r="Q347" s="62"/>
      <c r="R347" s="97"/>
      <c r="S347" s="97"/>
      <c r="U347" s="110">
        <f>COUNTIFS($V$50:$V347, EMPLOYEES[[#This Row],[Department]], $AA$50:$AA347, EMPLOYEES[[#This Row],[BỆNH VIỆN KANGNAM SÀI GÒN]])</f>
        <v>0</v>
      </c>
      <c r="V347" s="72" t="s">
        <v>2887</v>
      </c>
      <c r="W347" s="72" t="s">
        <v>605</v>
      </c>
      <c r="X347" s="72" t="s">
        <v>2927</v>
      </c>
      <c r="Y347" s="72" t="s">
        <v>2944</v>
      </c>
      <c r="Z347" s="72" t="s">
        <v>604</v>
      </c>
      <c r="AC347" s="62" t="s">
        <v>640</v>
      </c>
      <c r="AD34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8" spans="1:30" x14ac:dyDescent="0.25">
      <c r="A348" s="62">
        <v>18</v>
      </c>
      <c r="B348" s="72" t="s">
        <v>55</v>
      </c>
      <c r="C348" s="95">
        <v>2.34</v>
      </c>
      <c r="D348" s="108">
        <v>4000000</v>
      </c>
      <c r="E348" s="72" t="s">
        <v>1029</v>
      </c>
      <c r="F348" s="72" t="s">
        <v>422</v>
      </c>
      <c r="G348" s="72">
        <v>1</v>
      </c>
      <c r="H348" s="72">
        <v>0.5</v>
      </c>
      <c r="I348" s="62">
        <v>20</v>
      </c>
      <c r="J348" s="72" t="s">
        <v>33</v>
      </c>
      <c r="K348" s="72" t="s">
        <v>2814</v>
      </c>
      <c r="L348" s="72" t="s">
        <v>1880</v>
      </c>
      <c r="M348" s="109"/>
      <c r="N348" s="90"/>
      <c r="O348" s="91" t="str">
        <f>PRICES[[#This Row],[Department]]&amp;PRICES[[#This Row],[Product Name]]</f>
        <v>Phẫu thuậtTháo mí</v>
      </c>
      <c r="Q348" s="62"/>
      <c r="R348" s="97"/>
      <c r="S348" s="97"/>
      <c r="U348" s="110">
        <f>COUNTIFS($V$50:$V348, EMPLOYEES[[#This Row],[Department]], $AA$50:$AA348, EMPLOYEES[[#This Row],[BỆNH VIỆN KANGNAM SÀI GÒN]])</f>
        <v>0</v>
      </c>
      <c r="V348" s="72" t="s">
        <v>2887</v>
      </c>
      <c r="W348" s="72" t="s">
        <v>605</v>
      </c>
      <c r="X348" s="72" t="s">
        <v>2928</v>
      </c>
      <c r="Y348" s="72" t="s">
        <v>2945</v>
      </c>
      <c r="Z348" s="72" t="s">
        <v>634</v>
      </c>
      <c r="AC348" s="62" t="s">
        <v>640</v>
      </c>
      <c r="AD34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49" spans="1:30" x14ac:dyDescent="0.25">
      <c r="A349" s="62">
        <v>19</v>
      </c>
      <c r="B349" s="72" t="s">
        <v>1030</v>
      </c>
      <c r="C349" s="95">
        <v>10.78</v>
      </c>
      <c r="D349" s="108">
        <v>20000000</v>
      </c>
      <c r="E349" s="72" t="s">
        <v>54</v>
      </c>
      <c r="F349" s="72" t="s">
        <v>422</v>
      </c>
      <c r="G349" s="72">
        <v>1</v>
      </c>
      <c r="H349" s="72">
        <v>2</v>
      </c>
      <c r="I349" s="62">
        <v>80</v>
      </c>
      <c r="J349" s="72" t="s">
        <v>33</v>
      </c>
      <c r="K349" s="72" t="s">
        <v>2814</v>
      </c>
      <c r="L349" s="72" t="s">
        <v>1880</v>
      </c>
      <c r="M349" s="109"/>
      <c r="N349" s="90"/>
      <c r="O349" s="91" t="str">
        <f>PRICES[[#This Row],[Department]]&amp;PRICES[[#This Row],[Product Name]]</f>
        <v>Phẫu thuậtThẩm mỹ mắt bồ câu (Cắt mí Hàn Quốc Plasma + Lấy mỡ + Thu ngắn cơ nâng mi)</v>
      </c>
      <c r="Q349" s="62"/>
      <c r="R349" s="97"/>
      <c r="S349" s="97"/>
      <c r="U349" s="110">
        <f>COUNTIFS($V$50:$V349, EMPLOYEES[[#This Row],[Department]], $AA$50:$AA349, EMPLOYEES[[#This Row],[BỆNH VIỆN KANGNAM SÀI GÒN]])</f>
        <v>0</v>
      </c>
      <c r="V349" s="72" t="s">
        <v>2887</v>
      </c>
      <c r="W349" s="72" t="s">
        <v>605</v>
      </c>
      <c r="X349" s="72" t="s">
        <v>2929</v>
      </c>
      <c r="Y349" s="72" t="s">
        <v>2946</v>
      </c>
      <c r="Z349" s="72" t="s">
        <v>634</v>
      </c>
      <c r="AC349" s="62" t="s">
        <v>640</v>
      </c>
      <c r="AD34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0" spans="1:30" x14ac:dyDescent="0.25">
      <c r="A350" s="62">
        <v>20</v>
      </c>
      <c r="B350" s="72" t="s">
        <v>51</v>
      </c>
      <c r="C350" s="95">
        <v>8.08</v>
      </c>
      <c r="D350" s="108">
        <v>15000000</v>
      </c>
      <c r="E350" s="72" t="s">
        <v>1031</v>
      </c>
      <c r="F350" s="72" t="s">
        <v>422</v>
      </c>
      <c r="G350" s="72">
        <v>1</v>
      </c>
      <c r="H350" s="72">
        <v>1.5</v>
      </c>
      <c r="I350" s="62">
        <v>60</v>
      </c>
      <c r="J350" s="72" t="s">
        <v>33</v>
      </c>
      <c r="K350" s="72" t="s">
        <v>2814</v>
      </c>
      <c r="L350" s="72" t="s">
        <v>1880</v>
      </c>
      <c r="M350" s="109"/>
      <c r="N350" s="90"/>
      <c r="O350" s="91" t="str">
        <f>PRICES[[#This Row],[Department]]&amp;PRICES[[#This Row],[Product Name]]</f>
        <v>Phẫu thuậtPhẫu thuật chỉnh hình trễ mi dưới (Do tai nạn, Phẫu thuật bị trễ mi)</v>
      </c>
      <c r="Q350" s="62"/>
      <c r="R350" s="97"/>
      <c r="S350" s="97"/>
      <c r="U350" s="110">
        <f>COUNTIFS($V$50:$V350, EMPLOYEES[[#This Row],[Department]], $AA$50:$AA350, EMPLOYEES[[#This Row],[BỆNH VIỆN KANGNAM SÀI GÒN]])</f>
        <v>0</v>
      </c>
      <c r="V350" s="72" t="s">
        <v>2887</v>
      </c>
      <c r="W350" s="72" t="s">
        <v>605</v>
      </c>
      <c r="X350" s="72" t="s">
        <v>2930</v>
      </c>
      <c r="Y350" s="72" t="s">
        <v>2947</v>
      </c>
      <c r="Z350" s="72" t="s">
        <v>634</v>
      </c>
      <c r="AC350" s="62" t="s">
        <v>640</v>
      </c>
      <c r="AD350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1" spans="1:30" x14ac:dyDescent="0.25">
      <c r="A351" s="62">
        <v>21</v>
      </c>
      <c r="B351" s="72" t="s">
        <v>1032</v>
      </c>
      <c r="C351" s="95">
        <v>12.75</v>
      </c>
      <c r="D351" s="108">
        <v>25000000</v>
      </c>
      <c r="E351" s="72" t="s">
        <v>1033</v>
      </c>
      <c r="F351" s="72" t="s">
        <v>422</v>
      </c>
      <c r="G351" s="72">
        <v>1</v>
      </c>
      <c r="H351" s="72">
        <v>2</v>
      </c>
      <c r="I351" s="62">
        <v>90</v>
      </c>
      <c r="J351" s="72" t="s">
        <v>33</v>
      </c>
      <c r="K351" s="72" t="s">
        <v>2814</v>
      </c>
      <c r="L351" s="72" t="s">
        <v>1880</v>
      </c>
      <c r="M351" s="109"/>
      <c r="N351" s="90"/>
      <c r="O351" s="91" t="str">
        <f>PRICES[[#This Row],[Department]]&amp;PRICES[[#This Row],[Product Name]]</f>
        <v>Phẫu thuậtPhẫu thuật chỉnh hình mắt khó (Do phẫu thuật hỏng, Tai nạn, bẩm sinh……)</v>
      </c>
      <c r="Q351" s="62"/>
      <c r="R351" s="97"/>
      <c r="S351" s="97"/>
      <c r="U351" s="110">
        <f>COUNTIFS($V$50:$V351, EMPLOYEES[[#This Row],[Department]], $AA$50:$AA351, EMPLOYEES[[#This Row],[BỆNH VIỆN KANGNAM SÀI GÒN]])</f>
        <v>0</v>
      </c>
      <c r="V351" s="72" t="s">
        <v>2887</v>
      </c>
      <c r="W351" s="72" t="s">
        <v>605</v>
      </c>
      <c r="X351" s="72" t="s">
        <v>2931</v>
      </c>
      <c r="Y351" s="72" t="s">
        <v>2721</v>
      </c>
      <c r="Z351" s="72" t="s">
        <v>634</v>
      </c>
      <c r="AC351" s="62" t="s">
        <v>640</v>
      </c>
      <c r="AD35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2" spans="1:30" x14ac:dyDescent="0.25">
      <c r="A352" s="62">
        <v>22</v>
      </c>
      <c r="B352" s="72" t="s">
        <v>1034</v>
      </c>
      <c r="C352" s="95">
        <v>2</v>
      </c>
      <c r="D352" s="108">
        <v>4000000</v>
      </c>
      <c r="E352" s="72" t="s">
        <v>1035</v>
      </c>
      <c r="F352" s="72" t="s">
        <v>422</v>
      </c>
      <c r="G352" s="72">
        <v>1</v>
      </c>
      <c r="H352" s="72">
        <v>0</v>
      </c>
      <c r="I352" s="62">
        <v>0</v>
      </c>
      <c r="J352" s="72" t="s">
        <v>33</v>
      </c>
      <c r="K352" s="72" t="s">
        <v>2814</v>
      </c>
      <c r="L352" s="72" t="s">
        <v>1880</v>
      </c>
      <c r="M352" s="109"/>
      <c r="N352" s="90"/>
      <c r="O352" s="91" t="str">
        <f>PRICES[[#This Row],[Department]]&amp;PRICES[[#This Row],[Product Name]]</f>
        <v>Phẫu thuậtNhóm mắt - Dịch vụ sửa lại</v>
      </c>
      <c r="Q352" s="62"/>
      <c r="R352" s="97"/>
      <c r="S352" s="97"/>
      <c r="U352" s="110">
        <f>COUNTIFS($V$50:$V352, EMPLOYEES[[#This Row],[Department]], $AA$50:$AA352, EMPLOYEES[[#This Row],[BỆNH VIỆN KANGNAM SÀI GÒN]])</f>
        <v>0</v>
      </c>
      <c r="V352" s="72" t="s">
        <v>2887</v>
      </c>
      <c r="W352" s="72" t="s">
        <v>605</v>
      </c>
      <c r="X352" s="72" t="s">
        <v>2932</v>
      </c>
      <c r="Y352" s="72" t="s">
        <v>2948</v>
      </c>
      <c r="Z352" s="72" t="s">
        <v>634</v>
      </c>
      <c r="AC352" s="62" t="s">
        <v>640</v>
      </c>
      <c r="AD35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3" spans="1:30" x14ac:dyDescent="0.25">
      <c r="A353" s="62">
        <v>23</v>
      </c>
      <c r="B353" s="72" t="s">
        <v>1036</v>
      </c>
      <c r="C353" s="95">
        <v>1.5</v>
      </c>
      <c r="D353" s="108">
        <v>3000000</v>
      </c>
      <c r="E353" s="72" t="s">
        <v>1037</v>
      </c>
      <c r="F353" s="72" t="s">
        <v>422</v>
      </c>
      <c r="G353" s="72">
        <v>1</v>
      </c>
      <c r="H353" s="72">
        <v>0</v>
      </c>
      <c r="I353" s="62">
        <v>0</v>
      </c>
      <c r="J353" s="72" t="s">
        <v>33</v>
      </c>
      <c r="K353" s="72" t="s">
        <v>2814</v>
      </c>
      <c r="L353" s="72" t="s">
        <v>1880</v>
      </c>
      <c r="M353" s="109"/>
      <c r="N353" s="90"/>
      <c r="O353" s="91" t="str">
        <f>PRICES[[#This Row],[Department]]&amp;PRICES[[#This Row],[Product Name]]</f>
        <v>Phẫu thuậtNhóm mắt - Yêu cầu Bác sĩ chuyên gia/trưởng khoa</v>
      </c>
      <c r="Q353" s="62"/>
      <c r="R353" s="97"/>
      <c r="S353" s="97"/>
      <c r="U353" s="110">
        <f>COUNTIFS($V$50:$V353, EMPLOYEES[[#This Row],[Department]], $AA$50:$AA353, EMPLOYEES[[#This Row],[BỆNH VIỆN KANGNAM SÀI GÒN]])</f>
        <v>0</v>
      </c>
      <c r="V353" s="72" t="s">
        <v>2887</v>
      </c>
      <c r="W353" s="72" t="s">
        <v>605</v>
      </c>
      <c r="X353" s="72" t="s">
        <v>2933</v>
      </c>
      <c r="Y353" s="72" t="s">
        <v>2949</v>
      </c>
      <c r="Z353" s="72" t="s">
        <v>634</v>
      </c>
      <c r="AC353" s="62" t="s">
        <v>640</v>
      </c>
      <c r="AD353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4" spans="1:30" x14ac:dyDescent="0.25">
      <c r="A354" s="62">
        <v>24</v>
      </c>
      <c r="B354" s="72" t="s">
        <v>1038</v>
      </c>
      <c r="C354" s="95">
        <v>4</v>
      </c>
      <c r="D354" s="108">
        <v>15000000</v>
      </c>
      <c r="E354" s="72" t="s">
        <v>1039</v>
      </c>
      <c r="F354" s="72" t="s">
        <v>422</v>
      </c>
      <c r="G354" s="72">
        <v>1</v>
      </c>
      <c r="H354" s="72">
        <v>0</v>
      </c>
      <c r="I354" s="62">
        <v>0</v>
      </c>
      <c r="J354" s="72" t="s">
        <v>33</v>
      </c>
      <c r="K354" s="72" t="s">
        <v>2814</v>
      </c>
      <c r="L354" s="72" t="s">
        <v>1880</v>
      </c>
      <c r="M354" s="109"/>
      <c r="N354" s="90"/>
      <c r="O354" s="91" t="str">
        <f>PRICES[[#This Row],[Department]]&amp;PRICES[[#This Row],[Product Name]]</f>
        <v>Phẫu thuậtNhóm mắt - Yêu cầu Tiến sĩ - Bác sĩ Richard Huy</v>
      </c>
      <c r="Q354" s="62"/>
      <c r="R354" s="97"/>
      <c r="S354" s="97"/>
      <c r="U354" s="110">
        <f>COUNTIFS($V$50:$V354, EMPLOYEES[[#This Row],[Department]], $AA$50:$AA354, EMPLOYEES[[#This Row],[BỆNH VIỆN KANGNAM SÀI GÒN]])</f>
        <v>0</v>
      </c>
      <c r="V354" s="72" t="s">
        <v>2887</v>
      </c>
      <c r="W354" s="72" t="s">
        <v>605</v>
      </c>
      <c r="X354" s="72" t="s">
        <v>2934</v>
      </c>
      <c r="Y354" s="72" t="s">
        <v>2950</v>
      </c>
      <c r="Z354" s="72" t="s">
        <v>634</v>
      </c>
      <c r="AC354" s="62" t="s">
        <v>640</v>
      </c>
      <c r="AD354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5" spans="1:30" x14ac:dyDescent="0.25">
      <c r="A355" s="62">
        <v>25</v>
      </c>
      <c r="B355" s="72" t="s">
        <v>1040</v>
      </c>
      <c r="C355" s="95">
        <v>5</v>
      </c>
      <c r="D355" s="108">
        <v>15000000</v>
      </c>
      <c r="E355" s="72" t="s">
        <v>1041</v>
      </c>
      <c r="F355" s="72" t="s">
        <v>422</v>
      </c>
      <c r="G355" s="72">
        <v>1</v>
      </c>
      <c r="H355" s="72">
        <v>0</v>
      </c>
      <c r="I355" s="62">
        <v>0</v>
      </c>
      <c r="J355" s="72" t="s">
        <v>33</v>
      </c>
      <c r="K355" s="72" t="s">
        <v>2814</v>
      </c>
      <c r="L355" s="72" t="s">
        <v>1880</v>
      </c>
      <c r="M355" s="109"/>
      <c r="N355" s="90"/>
      <c r="O355" s="91" t="str">
        <f>PRICES[[#This Row],[Department]]&amp;PRICES[[#This Row],[Product Name]]</f>
        <v>Phẫu thuậtNhóm mắt - Yêu cầu Bác sĩ Hàn Quốc</v>
      </c>
      <c r="Q355" s="62"/>
      <c r="R355" s="97"/>
      <c r="S355" s="97"/>
      <c r="U355" s="110">
        <f>COUNTIFS($V$50:$V355, EMPLOYEES[[#This Row],[Department]], $AA$50:$AA355, EMPLOYEES[[#This Row],[BỆNH VIỆN KANGNAM SÀI GÒN]])</f>
        <v>0</v>
      </c>
      <c r="V355" s="72" t="s">
        <v>2887</v>
      </c>
      <c r="W355" s="72" t="s">
        <v>605</v>
      </c>
      <c r="X355" s="72" t="s">
        <v>2935</v>
      </c>
      <c r="Y355" s="72" t="s">
        <v>2951</v>
      </c>
      <c r="Z355" s="72" t="s">
        <v>634</v>
      </c>
      <c r="AC355" s="62" t="s">
        <v>640</v>
      </c>
      <c r="AD355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6" spans="1:30" x14ac:dyDescent="0.25">
      <c r="A356" s="62">
        <v>551</v>
      </c>
      <c r="B356" s="72" t="s">
        <v>2864</v>
      </c>
      <c r="C356" s="95"/>
      <c r="D356" s="108">
        <v>2000000</v>
      </c>
      <c r="E356" s="72" t="s">
        <v>2866</v>
      </c>
      <c r="F356" s="72" t="s">
        <v>422</v>
      </c>
      <c r="G356" s="72">
        <v>1</v>
      </c>
      <c r="H356" s="72">
        <v>1</v>
      </c>
      <c r="I356" s="62"/>
      <c r="J356" s="72" t="s">
        <v>33</v>
      </c>
      <c r="K356" s="72" t="s">
        <v>2814</v>
      </c>
      <c r="L356" s="72" t="s">
        <v>1880</v>
      </c>
      <c r="M356" s="109"/>
      <c r="N356" s="90"/>
      <c r="O356" s="307" t="str">
        <f>PRICES[[#This Row],[Department]]&amp;PRICES[[#This Row],[Product Name]]</f>
        <v>Phẫu thuậtNhóm mắt – Gói iPlus</v>
      </c>
      <c r="Q356" s="62"/>
      <c r="R356" s="97"/>
      <c r="S356" s="97"/>
      <c r="U356" s="110">
        <f>COUNTIFS($V$50:$V356, EMPLOYEES[[#This Row],[Department]], $AA$50:$AA356, EMPLOYEES[[#This Row],[BỆNH VIỆN KANGNAM SÀI GÒN]])</f>
        <v>0</v>
      </c>
      <c r="V356" s="72" t="s">
        <v>2887</v>
      </c>
      <c r="W356" s="72" t="s">
        <v>605</v>
      </c>
      <c r="X356" s="72" t="s">
        <v>2936</v>
      </c>
      <c r="Y356" s="72" t="s">
        <v>2952</v>
      </c>
      <c r="Z356" s="72" t="s">
        <v>634</v>
      </c>
      <c r="AC356" s="62" t="s">
        <v>640</v>
      </c>
      <c r="AD356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7" spans="1:30" x14ac:dyDescent="0.25">
      <c r="A357" s="62">
        <v>552</v>
      </c>
      <c r="B357" s="72" t="s">
        <v>2865</v>
      </c>
      <c r="C357" s="95"/>
      <c r="D357" s="108">
        <v>3000000</v>
      </c>
      <c r="E357" s="72" t="s">
        <v>2867</v>
      </c>
      <c r="F357" s="72" t="s">
        <v>422</v>
      </c>
      <c r="G357" s="72">
        <v>1</v>
      </c>
      <c r="H357" s="72">
        <v>1</v>
      </c>
      <c r="I357" s="62"/>
      <c r="J357" s="72" t="s">
        <v>33</v>
      </c>
      <c r="K357" s="72" t="s">
        <v>2814</v>
      </c>
      <c r="L357" s="72" t="s">
        <v>1880</v>
      </c>
      <c r="M357" s="109"/>
      <c r="N357" s="90"/>
      <c r="O357" s="307" t="str">
        <f>PRICES[[#This Row],[Department]]&amp;PRICES[[#This Row],[Product Name]]</f>
        <v>Phẫu thuậtNhóm mắt - Gói Extra</v>
      </c>
      <c r="Q357" s="62"/>
      <c r="R357" s="97"/>
      <c r="S357" s="97"/>
      <c r="U357" s="110">
        <f>COUNTIFS($V$50:$V357, EMPLOYEES[[#This Row],[Department]], $AA$50:$AA357, EMPLOYEES[[#This Row],[BỆNH VIỆN KANGNAM SÀI GÒN]])</f>
        <v>0</v>
      </c>
      <c r="V357" s="72" t="s">
        <v>2887</v>
      </c>
      <c r="W357" s="72" t="s">
        <v>605</v>
      </c>
      <c r="X357" s="72" t="s">
        <v>2937</v>
      </c>
      <c r="Y357" s="72" t="s">
        <v>2953</v>
      </c>
      <c r="Z357" s="72" t="s">
        <v>634</v>
      </c>
      <c r="AC357" s="62" t="s">
        <v>640</v>
      </c>
      <c r="AD357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8" spans="1:30" x14ac:dyDescent="0.25">
      <c r="A358" s="62">
        <v>84</v>
      </c>
      <c r="B358" s="72" t="s">
        <v>267</v>
      </c>
      <c r="C358" s="95">
        <v>5.89</v>
      </c>
      <c r="D358" s="108">
        <v>10000000</v>
      </c>
      <c r="E358" s="72" t="s">
        <v>1111</v>
      </c>
      <c r="F358" s="72" t="s">
        <v>422</v>
      </c>
      <c r="G358" s="72">
        <v>1</v>
      </c>
      <c r="H358" s="72">
        <v>1</v>
      </c>
      <c r="I358" s="62">
        <v>40</v>
      </c>
      <c r="J358" s="72" t="s">
        <v>33</v>
      </c>
      <c r="K358" s="72" t="s">
        <v>2817</v>
      </c>
      <c r="L358" s="72" t="s">
        <v>1880</v>
      </c>
      <c r="M358" s="109"/>
      <c r="N358" s="90"/>
      <c r="O358" s="91" t="str">
        <f>PRICES[[#This Row],[Department]]&amp;PRICES[[#This Row],[Product Name]]</f>
        <v>Phẫu thuậtTạo môi hình trái tim (Môi trên)</v>
      </c>
      <c r="Q358" s="62"/>
      <c r="R358" s="97"/>
      <c r="S358" s="97"/>
      <c r="U358" s="110">
        <f>COUNTIFS($V$50:$V358, EMPLOYEES[[#This Row],[Department]], $AA$50:$AA358, EMPLOYEES[[#This Row],[BỆNH VIỆN KANGNAM SÀI GÒN]])</f>
        <v>0</v>
      </c>
      <c r="V358" s="72" t="s">
        <v>2887</v>
      </c>
      <c r="W358" s="72" t="s">
        <v>605</v>
      </c>
      <c r="X358" s="72" t="s">
        <v>2938</v>
      </c>
      <c r="Y358" s="72" t="s">
        <v>2954</v>
      </c>
      <c r="AC358" s="62" t="s">
        <v>640</v>
      </c>
      <c r="AD358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59" spans="1:30" x14ac:dyDescent="0.25">
      <c r="A359" s="62">
        <v>85</v>
      </c>
      <c r="B359" s="72" t="s">
        <v>1112</v>
      </c>
      <c r="C359" s="95">
        <v>5.89</v>
      </c>
      <c r="D359" s="108">
        <v>10000000</v>
      </c>
      <c r="E359" s="72" t="s">
        <v>1113</v>
      </c>
      <c r="F359" s="72" t="s">
        <v>422</v>
      </c>
      <c r="G359" s="72">
        <v>1</v>
      </c>
      <c r="H359" s="72">
        <v>1.5</v>
      </c>
      <c r="I359" s="62">
        <v>40</v>
      </c>
      <c r="J359" s="72" t="s">
        <v>33</v>
      </c>
      <c r="K359" s="72" t="s">
        <v>2817</v>
      </c>
      <c r="L359" s="72" t="s">
        <v>1880</v>
      </c>
      <c r="M359" s="109"/>
      <c r="N359" s="90"/>
      <c r="O359" s="91" t="str">
        <f>PRICES[[#This Row],[Department]]&amp;PRICES[[#This Row],[Product Name]]</f>
        <v>Phẫu thuậtTạo môi chẻ (Môi dưới)</v>
      </c>
      <c r="Q359" s="62"/>
      <c r="R359" s="97"/>
      <c r="S359" s="97"/>
      <c r="U359" s="110">
        <f>COUNTIFS($V$50:$V359, EMPLOYEES[[#This Row],[Department]], $AA$50:$AA359, EMPLOYEES[[#This Row],[BỆNH VIỆN KANGNAM SÀI GÒN]])</f>
        <v>0</v>
      </c>
      <c r="V359" s="72" t="s">
        <v>2887</v>
      </c>
      <c r="W359" s="72" t="s">
        <v>605</v>
      </c>
      <c r="X359" s="72" t="s">
        <v>2939</v>
      </c>
      <c r="Y359" s="72" t="s">
        <v>2955</v>
      </c>
      <c r="AC359" s="62" t="s">
        <v>640</v>
      </c>
      <c r="AD359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0" spans="1:30" x14ac:dyDescent="0.25">
      <c r="A360" s="62">
        <v>86</v>
      </c>
      <c r="B360" s="72" t="s">
        <v>2134</v>
      </c>
      <c r="C360" s="95">
        <v>5.19</v>
      </c>
      <c r="D360" s="108">
        <v>8000000</v>
      </c>
      <c r="E360" s="72" t="s">
        <v>1114</v>
      </c>
      <c r="F360" s="72" t="s">
        <v>422</v>
      </c>
      <c r="G360" s="72">
        <v>1</v>
      </c>
      <c r="H360" s="72">
        <v>1</v>
      </c>
      <c r="I360" s="62">
        <v>30</v>
      </c>
      <c r="J360" s="72" t="s">
        <v>33</v>
      </c>
      <c r="K360" s="72" t="s">
        <v>2817</v>
      </c>
      <c r="L360" s="72" t="s">
        <v>1880</v>
      </c>
      <c r="M360" s="109">
        <v>44566</v>
      </c>
      <c r="N360" s="90"/>
      <c r="O360" s="91" t="str">
        <f>PRICES[[#This Row],[Department]]&amp;PRICES[[#This Row],[Product Name]]</f>
        <v>Phẫu thuậtThu mỏng môi (1 môi trên)</v>
      </c>
      <c r="Q360" s="62"/>
      <c r="R360" s="97"/>
      <c r="S360" s="97"/>
      <c r="U360" s="62">
        <f>COUNTIFS($V$50:$V253, EMPLOYEES[[#This Row],[Department]], $AA$50:$AA253, EMPLOYEES[[#This Row],[BỆNH VIỆN KANGNAM SÀI GÒN]])</f>
        <v>0</v>
      </c>
      <c r="V360" s="72" t="s">
        <v>476</v>
      </c>
      <c r="W360" s="72" t="s">
        <v>476</v>
      </c>
      <c r="X360" s="72" t="s">
        <v>2392</v>
      </c>
      <c r="Y360" s="72" t="s">
        <v>2733</v>
      </c>
      <c r="Z360" s="72" t="s">
        <v>2413</v>
      </c>
      <c r="AB360" s="62" t="s">
        <v>640</v>
      </c>
      <c r="AD36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1" spans="1:30" x14ac:dyDescent="0.25">
      <c r="A361" s="62">
        <v>87</v>
      </c>
      <c r="B361" s="72" t="s">
        <v>2135</v>
      </c>
      <c r="C361" s="95">
        <v>5.19</v>
      </c>
      <c r="D361" s="108">
        <v>8000000</v>
      </c>
      <c r="E361" s="72" t="s">
        <v>2136</v>
      </c>
      <c r="F361" s="72" t="s">
        <v>422</v>
      </c>
      <c r="G361" s="72">
        <v>1</v>
      </c>
      <c r="H361" s="72">
        <v>1</v>
      </c>
      <c r="I361" s="62">
        <v>30</v>
      </c>
      <c r="J361" s="72" t="s">
        <v>33</v>
      </c>
      <c r="K361" s="72" t="s">
        <v>2817</v>
      </c>
      <c r="L361" s="72" t="s">
        <v>1880</v>
      </c>
      <c r="M361" s="109">
        <v>44566</v>
      </c>
      <c r="N361" s="90"/>
      <c r="O361" s="91" t="str">
        <f>PRICES[[#This Row],[Department]]&amp;PRICES[[#This Row],[Product Name]]</f>
        <v>Phẫu thuậtThu mỏng môi (1 môi dưới )</v>
      </c>
      <c r="Q361" s="62"/>
      <c r="R361" s="97"/>
      <c r="S361" s="97"/>
      <c r="U361" s="62">
        <f>COUNTIFS($V$50:$V254, EMPLOYEES[[#This Row],[Department]], $AA$50:$AA254, EMPLOYEES[[#This Row],[BỆNH VIỆN KANGNAM SÀI GÒN]])</f>
        <v>0</v>
      </c>
      <c r="V361" s="72" t="s">
        <v>476</v>
      </c>
      <c r="W361" s="72" t="s">
        <v>476</v>
      </c>
      <c r="X361" s="72" t="s">
        <v>2393</v>
      </c>
      <c r="Y361" s="72" t="s">
        <v>2734</v>
      </c>
      <c r="Z361" s="72" t="s">
        <v>575</v>
      </c>
      <c r="AB361" s="62" t="s">
        <v>640</v>
      </c>
      <c r="AD361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2" spans="1:30" x14ac:dyDescent="0.25">
      <c r="A362" s="62">
        <v>88</v>
      </c>
      <c r="B362" s="72" t="s">
        <v>1115</v>
      </c>
      <c r="C362" s="95">
        <v>11.33</v>
      </c>
      <c r="D362" s="108">
        <v>20000000</v>
      </c>
      <c r="E362" s="72" t="s">
        <v>1116</v>
      </c>
      <c r="F362" s="72" t="s">
        <v>422</v>
      </c>
      <c r="G362" s="72">
        <v>1</v>
      </c>
      <c r="H362" s="72">
        <v>2</v>
      </c>
      <c r="I362" s="62">
        <v>60</v>
      </c>
      <c r="J362" s="72" t="s">
        <v>33</v>
      </c>
      <c r="K362" s="72" t="s">
        <v>2817</v>
      </c>
      <c r="L362" s="72" t="s">
        <v>1880</v>
      </c>
      <c r="M362" s="109"/>
      <c r="N362" s="90"/>
      <c r="O362" s="91" t="str">
        <f>PRICES[[#This Row],[Department]]&amp;PRICES[[#This Row],[Product Name]]</f>
        <v>Phẫu thuậtTạo hình môi hờn dỗi (môi cánh cung/môi trăng khuyết/môi sừng trâu...)</v>
      </c>
      <c r="Q362" s="62"/>
      <c r="R362" s="97"/>
      <c r="S362" s="97"/>
      <c r="U362" s="62">
        <f>COUNTIFS($V$50:$V255, EMPLOYEES[[#This Row],[Department]], $AA$50:$AA255, EMPLOYEES[[#This Row],[BỆNH VIỆN KANGNAM SÀI GÒN]])</f>
        <v>0</v>
      </c>
      <c r="V362" s="72" t="s">
        <v>476</v>
      </c>
      <c r="W362" s="72" t="s">
        <v>476</v>
      </c>
      <c r="X362" s="72" t="s">
        <v>632</v>
      </c>
      <c r="Y362" s="72" t="s">
        <v>2735</v>
      </c>
      <c r="Z362" s="72" t="s">
        <v>575</v>
      </c>
      <c r="AB362" s="62" t="s">
        <v>640</v>
      </c>
      <c r="AD362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3" spans="1:30" x14ac:dyDescent="0.25">
      <c r="A363" s="62">
        <v>89</v>
      </c>
      <c r="B363" s="72" t="s">
        <v>2137</v>
      </c>
      <c r="C363" s="95">
        <v>8.08</v>
      </c>
      <c r="D363" s="108">
        <v>15000000</v>
      </c>
      <c r="E363" s="72" t="s">
        <v>1117</v>
      </c>
      <c r="F363" s="72" t="s">
        <v>422</v>
      </c>
      <c r="G363" s="72">
        <v>1</v>
      </c>
      <c r="H363" s="72">
        <v>1.5</v>
      </c>
      <c r="I363" s="62">
        <v>60</v>
      </c>
      <c r="J363" s="72" t="s">
        <v>33</v>
      </c>
      <c r="K363" s="72" t="s">
        <v>2817</v>
      </c>
      <c r="L363" s="72" t="s">
        <v>1880</v>
      </c>
      <c r="M363" s="109">
        <v>44566</v>
      </c>
      <c r="N363" s="90"/>
      <c r="O363" s="91" t="str">
        <f>PRICES[[#This Row],[Department]]&amp;PRICES[[#This Row],[Product Name]]</f>
        <v>Phẫu thuậtCombo Thu mỏng môi + Tạo môi trái tim (môi trên)</v>
      </c>
      <c r="Q363" s="62"/>
      <c r="R363" s="97"/>
      <c r="S363" s="97"/>
      <c r="U363" s="62">
        <f>COUNTIFS($V$50:$V256, EMPLOYEES[[#This Row],[Department]], $AA$50:$AA256, EMPLOYEES[[#This Row],[BỆNH VIỆN KANGNAM SÀI GÒN]])</f>
        <v>0</v>
      </c>
      <c r="V363" s="72" t="s">
        <v>476</v>
      </c>
      <c r="W363" s="72" t="s">
        <v>476</v>
      </c>
      <c r="X363" s="72" t="s">
        <v>2394</v>
      </c>
      <c r="Y363" s="72" t="s">
        <v>2503</v>
      </c>
      <c r="Z363" s="72" t="s">
        <v>2414</v>
      </c>
      <c r="AB363" s="62" t="s">
        <v>640</v>
      </c>
      <c r="AD363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4" spans="1:30" x14ac:dyDescent="0.25">
      <c r="A364" s="62">
        <v>90</v>
      </c>
      <c r="B364" s="72" t="s">
        <v>266</v>
      </c>
      <c r="C364" s="95">
        <v>8.36</v>
      </c>
      <c r="D364" s="108">
        <v>15000000</v>
      </c>
      <c r="E364" s="72" t="s">
        <v>1118</v>
      </c>
      <c r="F364" s="72" t="s">
        <v>422</v>
      </c>
      <c r="G364" s="72">
        <v>1</v>
      </c>
      <c r="H364" s="72">
        <v>2</v>
      </c>
      <c r="I364" s="62">
        <v>50</v>
      </c>
      <c r="J364" s="72" t="s">
        <v>33</v>
      </c>
      <c r="K364" s="72" t="s">
        <v>2817</v>
      </c>
      <c r="L364" s="72" t="s">
        <v>1880</v>
      </c>
      <c r="M364" s="109"/>
      <c r="N364" s="90"/>
      <c r="O364" s="91" t="str">
        <f>PRICES[[#This Row],[Department]]&amp;PRICES[[#This Row],[Product Name]]</f>
        <v>Phẫu thuậtTạo khóe môi cười</v>
      </c>
      <c r="Q364" s="62"/>
      <c r="R364" s="97"/>
      <c r="S364" s="97"/>
      <c r="U364" s="62">
        <f>COUNTIFS($V$50:$V257, EMPLOYEES[[#This Row],[Department]], $AA$50:$AA257, EMPLOYEES[[#This Row],[BỆNH VIỆN KANGNAM SÀI GÒN]])</f>
        <v>0</v>
      </c>
      <c r="V364" s="72" t="s">
        <v>476</v>
      </c>
      <c r="W364" s="72" t="s">
        <v>476</v>
      </c>
      <c r="X364" s="72" t="s">
        <v>2395</v>
      </c>
      <c r="Y364" s="72" t="s">
        <v>2736</v>
      </c>
      <c r="Z364" s="72" t="s">
        <v>2414</v>
      </c>
      <c r="AB364" s="62" t="s">
        <v>640</v>
      </c>
      <c r="AD364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5" spans="1:30" x14ac:dyDescent="0.25">
      <c r="A365" s="62">
        <v>91</v>
      </c>
      <c r="B365" s="72" t="s">
        <v>1119</v>
      </c>
      <c r="C365" s="95">
        <v>6.17</v>
      </c>
      <c r="D365" s="108">
        <v>10000000</v>
      </c>
      <c r="E365" s="72" t="s">
        <v>758</v>
      </c>
      <c r="F365" s="72" t="s">
        <v>422</v>
      </c>
      <c r="G365" s="72">
        <v>1</v>
      </c>
      <c r="H365" s="72">
        <v>1.5</v>
      </c>
      <c r="I365" s="62">
        <v>30</v>
      </c>
      <c r="J365" s="72" t="s">
        <v>33</v>
      </c>
      <c r="K365" s="72" t="s">
        <v>2817</v>
      </c>
      <c r="L365" s="72" t="s">
        <v>1880</v>
      </c>
      <c r="M365" s="109"/>
      <c r="N365" s="90"/>
      <c r="O365" s="91" t="str">
        <f>PRICES[[#This Row],[Department]]&amp;PRICES[[#This Row],[Product Name]]</f>
        <v>Phẫu thuậtSửa sẹo môi mức 1</v>
      </c>
      <c r="Q365" s="62"/>
      <c r="R365" s="97"/>
      <c r="S365" s="97"/>
      <c r="U365" s="62">
        <f>COUNTIFS($V$50:$V258, EMPLOYEES[[#This Row],[Department]], $AA$50:$AA258, EMPLOYEES[[#This Row],[BỆNH VIỆN KANGNAM SÀI GÒN]])</f>
        <v>0</v>
      </c>
      <c r="V365" s="72" t="s">
        <v>476</v>
      </c>
      <c r="W365" s="72" t="s">
        <v>476</v>
      </c>
      <c r="X365" s="72" t="s">
        <v>2396</v>
      </c>
      <c r="Y365" s="72" t="s">
        <v>2737</v>
      </c>
      <c r="Z365" s="72" t="s">
        <v>2414</v>
      </c>
      <c r="AB365" s="62" t="s">
        <v>640</v>
      </c>
      <c r="AD365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6" spans="1:30" x14ac:dyDescent="0.25">
      <c r="A366" s="62">
        <v>92</v>
      </c>
      <c r="B366" s="72" t="s">
        <v>760</v>
      </c>
      <c r="C366" s="95">
        <v>11.67</v>
      </c>
      <c r="D366" s="108">
        <v>20000000</v>
      </c>
      <c r="E366" s="72" t="s">
        <v>759</v>
      </c>
      <c r="F366" s="72" t="s">
        <v>422</v>
      </c>
      <c r="G366" s="72">
        <v>1</v>
      </c>
      <c r="H366" s="72">
        <v>2</v>
      </c>
      <c r="I366" s="62">
        <v>75</v>
      </c>
      <c r="J366" s="72" t="s">
        <v>33</v>
      </c>
      <c r="K366" s="72" t="s">
        <v>2817</v>
      </c>
      <c r="L366" s="72" t="s">
        <v>1880</v>
      </c>
      <c r="M366" s="109"/>
      <c r="N366" s="90"/>
      <c r="O366" s="91" t="str">
        <f>PRICES[[#This Row],[Department]]&amp;PRICES[[#This Row],[Product Name]]</f>
        <v>Phẫu thuậtSửa sẹo môi mức 2</v>
      </c>
      <c r="Q366" s="62"/>
      <c r="R366" s="97"/>
      <c r="S366" s="97"/>
      <c r="U366" s="62">
        <f>COUNTIFS($V$50:$V259, EMPLOYEES[[#This Row],[Department]], $AA$50:$AA259, EMPLOYEES[[#This Row],[BỆNH VIỆN KANGNAM SÀI GÒN]])</f>
        <v>0</v>
      </c>
      <c r="V366" s="72" t="s">
        <v>986</v>
      </c>
      <c r="W366" s="72" t="s">
        <v>986</v>
      </c>
      <c r="X366" s="72" t="s">
        <v>2156</v>
      </c>
      <c r="Y366" s="72" t="s">
        <v>2560</v>
      </c>
      <c r="Z366" s="72" t="s">
        <v>578</v>
      </c>
      <c r="AA366" s="62" t="s">
        <v>640</v>
      </c>
      <c r="AD366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7" spans="1:30" x14ac:dyDescent="0.25">
      <c r="A367" s="62">
        <v>93</v>
      </c>
      <c r="B367" s="72" t="s">
        <v>1120</v>
      </c>
      <c r="C367" s="95">
        <v>2</v>
      </c>
      <c r="D367" s="108">
        <v>3000000</v>
      </c>
      <c r="E367" s="72" t="s">
        <v>1121</v>
      </c>
      <c r="F367" s="72" t="s">
        <v>422</v>
      </c>
      <c r="G367" s="72">
        <v>1</v>
      </c>
      <c r="H367" s="72">
        <v>0</v>
      </c>
      <c r="I367" s="62">
        <v>0</v>
      </c>
      <c r="J367" s="72" t="s">
        <v>33</v>
      </c>
      <c r="K367" s="72" t="s">
        <v>2817</v>
      </c>
      <c r="L367" s="72" t="s">
        <v>1880</v>
      </c>
      <c r="M367" s="109"/>
      <c r="N367" s="90"/>
      <c r="O367" s="91" t="str">
        <f>PRICES[[#This Row],[Department]]&amp;PRICES[[#This Row],[Product Name]]</f>
        <v>Phẫu thuậtThẩm mỹ môi - Dịch vụ sửa lại</v>
      </c>
      <c r="Q367" s="62"/>
      <c r="R367" s="97"/>
      <c r="S367" s="97"/>
      <c r="U367" s="62">
        <f>COUNTIFS($V$50:$V260, EMPLOYEES[[#This Row],[Department]], $AA$50:$AA260, EMPLOYEES[[#This Row],[BỆNH VIỆN KANGNAM SÀI GÒN]])</f>
        <v>0</v>
      </c>
      <c r="V367" s="72" t="s">
        <v>986</v>
      </c>
      <c r="W367" s="72" t="s">
        <v>986</v>
      </c>
      <c r="X367" s="72" t="s">
        <v>984</v>
      </c>
      <c r="Y367" s="72" t="s">
        <v>2561</v>
      </c>
      <c r="Z367" s="72" t="s">
        <v>575</v>
      </c>
      <c r="AA367" s="62" t="s">
        <v>640</v>
      </c>
      <c r="AD367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8" spans="1:30" x14ac:dyDescent="0.25">
      <c r="A368" s="62">
        <v>94</v>
      </c>
      <c r="B368" s="72" t="s">
        <v>1122</v>
      </c>
      <c r="C368" s="95">
        <v>1.5</v>
      </c>
      <c r="D368" s="108">
        <v>3000000</v>
      </c>
      <c r="E368" s="72" t="s">
        <v>1123</v>
      </c>
      <c r="F368" s="72" t="s">
        <v>422</v>
      </c>
      <c r="G368" s="72">
        <v>1</v>
      </c>
      <c r="H368" s="72">
        <v>0</v>
      </c>
      <c r="I368" s="62">
        <v>0</v>
      </c>
      <c r="J368" s="72" t="s">
        <v>33</v>
      </c>
      <c r="K368" s="72" t="s">
        <v>2817</v>
      </c>
      <c r="L368" s="72" t="s">
        <v>1880</v>
      </c>
      <c r="M368" s="109"/>
      <c r="N368" s="90"/>
      <c r="O368" s="91" t="str">
        <f>PRICES[[#This Row],[Department]]&amp;PRICES[[#This Row],[Product Name]]</f>
        <v>Phẫu thuậtThẩm mỹ môi - Yêu cầu Bác sĩ chuyên gia/trưởng khoa</v>
      </c>
      <c r="Q368" s="62"/>
      <c r="R368" s="97"/>
      <c r="S368" s="97"/>
      <c r="U368" s="62">
        <f>COUNTIFS($V$50:$V261, EMPLOYEES[[#This Row],[Department]], $AA$50:$AA261, EMPLOYEES[[#This Row],[BỆNH VIỆN KANGNAM SÀI GÒN]])</f>
        <v>0</v>
      </c>
      <c r="V368" s="72" t="s">
        <v>986</v>
      </c>
      <c r="W368" s="72" t="s">
        <v>986</v>
      </c>
      <c r="X368" s="72" t="s">
        <v>2157</v>
      </c>
      <c r="Y368" s="72" t="s">
        <v>2421</v>
      </c>
      <c r="Z368" s="72" t="s">
        <v>575</v>
      </c>
      <c r="AA368" s="62" t="s">
        <v>640</v>
      </c>
      <c r="AD368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69" spans="1:30" x14ac:dyDescent="0.25">
      <c r="A369" s="62">
        <v>26</v>
      </c>
      <c r="B369" s="72" t="s">
        <v>1042</v>
      </c>
      <c r="C369" s="95">
        <v>11.81</v>
      </c>
      <c r="D369" s="108">
        <v>25000000</v>
      </c>
      <c r="E369" s="72" t="s">
        <v>1043</v>
      </c>
      <c r="F369" s="72" t="s">
        <v>422</v>
      </c>
      <c r="G369" s="72">
        <v>1</v>
      </c>
      <c r="H369" s="72">
        <v>1.5</v>
      </c>
      <c r="I369" s="62">
        <v>90</v>
      </c>
      <c r="J369" s="72" t="s">
        <v>33</v>
      </c>
      <c r="K369" s="72" t="s">
        <v>2815</v>
      </c>
      <c r="L369" s="72" t="s">
        <v>1880</v>
      </c>
      <c r="M369" s="109"/>
      <c r="N369" s="90"/>
      <c r="O369" s="91" t="str">
        <f>PRICES[[#This Row],[Department]]&amp;PRICES[[#This Row],[Product Name]]</f>
        <v>Phẫu thuậtNâng mũi S-line/L-line 3D</v>
      </c>
      <c r="Q369" s="62"/>
      <c r="R369" s="97"/>
      <c r="S369" s="97"/>
      <c r="U369" s="62">
        <f>COUNTIFS($V$50:$V262, EMPLOYEES[[#This Row],[Department]], $AA$50:$AA262, EMPLOYEES[[#This Row],[BỆNH VIỆN KANGNAM SÀI GÒN]])</f>
        <v>0</v>
      </c>
      <c r="V369" s="72" t="s">
        <v>986</v>
      </c>
      <c r="W369" s="72" t="s">
        <v>986</v>
      </c>
      <c r="X369" s="72" t="s">
        <v>2158</v>
      </c>
      <c r="Y369" s="72" t="s">
        <v>2545</v>
      </c>
      <c r="Z369" s="72" t="s">
        <v>575</v>
      </c>
      <c r="AA369" s="62" t="s">
        <v>640</v>
      </c>
      <c r="AD369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70" spans="1:30" x14ac:dyDescent="0.25">
      <c r="A370" s="62">
        <v>27</v>
      </c>
      <c r="B370" s="72" t="s">
        <v>122</v>
      </c>
      <c r="C370" s="95">
        <v>16.25</v>
      </c>
      <c r="D370" s="108">
        <v>35000000</v>
      </c>
      <c r="E370" s="72" t="s">
        <v>1044</v>
      </c>
      <c r="F370" s="72" t="s">
        <v>422</v>
      </c>
      <c r="G370" s="72">
        <v>1</v>
      </c>
      <c r="H370" s="72">
        <v>2</v>
      </c>
      <c r="I370" s="62">
        <v>90</v>
      </c>
      <c r="J370" s="72" t="s">
        <v>33</v>
      </c>
      <c r="K370" s="72" t="s">
        <v>2815</v>
      </c>
      <c r="L370" s="72" t="s">
        <v>1880</v>
      </c>
      <c r="M370" s="109"/>
      <c r="N370" s="90"/>
      <c r="O370" s="91" t="str">
        <f>PRICES[[#This Row],[Department]]&amp;PRICES[[#This Row],[Product Name]]</f>
        <v>Phẫu thuậtNâng mũi cấu trúc 4D</v>
      </c>
      <c r="Q370" s="62"/>
      <c r="R370" s="97"/>
      <c r="S370" s="97"/>
      <c r="U370" s="62">
        <f>COUNTIFS($V$50:$V263, EMPLOYEES[[#This Row],[Department]], $AA$50:$AA263, EMPLOYEES[[#This Row],[BỆNH VIỆN KANGNAM SÀI GÒN]])</f>
        <v>0</v>
      </c>
      <c r="V370" s="72" t="s">
        <v>986</v>
      </c>
      <c r="W370" s="72" t="s">
        <v>986</v>
      </c>
      <c r="X370" s="72" t="s">
        <v>576</v>
      </c>
      <c r="Y370" s="72" t="s">
        <v>2562</v>
      </c>
      <c r="Z370" s="72" t="s">
        <v>575</v>
      </c>
      <c r="AA370" s="62" t="s">
        <v>640</v>
      </c>
      <c r="AD370" s="62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71" spans="1:30" x14ac:dyDescent="0.25">
      <c r="A371" s="62">
        <v>28</v>
      </c>
      <c r="B371" s="72" t="s">
        <v>123</v>
      </c>
      <c r="C371" s="95">
        <v>25.58</v>
      </c>
      <c r="D371" s="108">
        <v>55000000</v>
      </c>
      <c r="E371" s="72" t="s">
        <v>1045</v>
      </c>
      <c r="F371" s="72" t="s">
        <v>422</v>
      </c>
      <c r="G371" s="72">
        <v>1</v>
      </c>
      <c r="H371" s="72">
        <v>3</v>
      </c>
      <c r="I371" s="62">
        <v>150</v>
      </c>
      <c r="J371" s="72" t="s">
        <v>33</v>
      </c>
      <c r="K371" s="72" t="s">
        <v>2815</v>
      </c>
      <c r="L371" s="72" t="s">
        <v>1880</v>
      </c>
      <c r="M371" s="109"/>
      <c r="N371" s="90"/>
      <c r="O371" s="91" t="str">
        <f>PRICES[[#This Row],[Department]]&amp;PRICES[[#This Row],[Product Name]]</f>
        <v>Phẫu thuậtNâng mũi sụn sườn bán phần</v>
      </c>
      <c r="Q371" s="62"/>
      <c r="R371" s="97"/>
      <c r="S371" s="97"/>
      <c r="U371" s="110">
        <f>COUNTIFS($V$50:$V371, EMPLOYEES[[#This Row],[Department]], $AA$50:$AA371, EMPLOYEES[[#This Row],[BỆNH VIỆN KANGNAM SÀI GÒN]])</f>
        <v>0</v>
      </c>
      <c r="W371" s="72" t="s">
        <v>986</v>
      </c>
      <c r="X371" s="72" t="s">
        <v>2960</v>
      </c>
      <c r="Y371" s="72" t="s">
        <v>2962</v>
      </c>
      <c r="Z371" s="72" t="s">
        <v>578</v>
      </c>
      <c r="AC371" s="62" t="s">
        <v>640</v>
      </c>
      <c r="AD371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72" spans="1:30" x14ac:dyDescent="0.25">
      <c r="A372" s="62">
        <v>29</v>
      </c>
      <c r="B372" s="72" t="s">
        <v>1046</v>
      </c>
      <c r="C372" s="95">
        <v>32</v>
      </c>
      <c r="D372" s="108">
        <v>70000000</v>
      </c>
      <c r="E372" s="72" t="s">
        <v>1047</v>
      </c>
      <c r="F372" s="72" t="s">
        <v>422</v>
      </c>
      <c r="G372" s="72">
        <v>1</v>
      </c>
      <c r="H372" s="72">
        <v>3.5</v>
      </c>
      <c r="I372" s="62">
        <v>180</v>
      </c>
      <c r="J372" s="72" t="s">
        <v>33</v>
      </c>
      <c r="K372" s="72" t="s">
        <v>2815</v>
      </c>
      <c r="L372" s="72" t="s">
        <v>1880</v>
      </c>
      <c r="M372" s="109"/>
      <c r="N372" s="90"/>
      <c r="O372" s="91" t="str">
        <f>PRICES[[#This Row],[Department]]&amp;PRICES[[#This Row],[Product Name]]</f>
        <v>Phẫu thuậtNâng mũi sụn sườn 100%</v>
      </c>
      <c r="Q372" s="62"/>
      <c r="R372" s="97"/>
      <c r="S372" s="97"/>
      <c r="U372" s="110">
        <f>COUNTIFS($V$50:$V372, EMPLOYEES[[#This Row],[Department]], $AA$50:$AA372, EMPLOYEES[[#This Row],[BỆNH VIỆN KANGNAM SÀI GÒN]])</f>
        <v>0</v>
      </c>
      <c r="W372" s="72" t="s">
        <v>986</v>
      </c>
      <c r="X372" s="72" t="s">
        <v>2961</v>
      </c>
      <c r="Y372" s="72" t="s">
        <v>2963</v>
      </c>
      <c r="Z372" s="72" t="s">
        <v>578</v>
      </c>
      <c r="AC372" s="62" t="s">
        <v>640</v>
      </c>
      <c r="AD372" s="110" t="e" vm="1">
        <f ca="1">_xlfn.IFS(BaoCao_KPI!$D$2=EMPLOYEES[[#Headers],[BỆNH VIỆN KANGNAM SÀI GÒN]], COUNTIFS($AA$50:EMPLOYEES[[#This Row],[BỆNH VIỆN KANGNAM SÀI GÒN]], "&lt;&gt;"), BaoCao_KPI!$D$2=EMPLOYEES[[#Headers],[BỆNH VIỆN KANGNAM HÀ NỘI]], COUNTIFS($AB$50:EMPLOYEES[[#This Row],[BỆNH VIỆN KANGNAM HÀ NỘI]], "&lt;&gt;"), BaoCao_KPI!$D$2=EMPLOYEES[[#Headers],[BỆNH VIỆN NHA KHOA PARIS]], COUNTIFS($AA$50:EMPLOYEES[[#This Row],[BỆNH VIỆN NHA KHOA PARIS]], "&lt;&gt;"), TRUE, "")</f>
        <v>#NAME?</v>
      </c>
    </row>
    <row r="373" spans="1:30" x14ac:dyDescent="0.25">
      <c r="A373" s="62">
        <v>30</v>
      </c>
      <c r="B373" s="72" t="s">
        <v>1048</v>
      </c>
      <c r="C373" s="95">
        <v>34.92</v>
      </c>
      <c r="D373" s="108">
        <v>75000000</v>
      </c>
      <c r="E373" s="72" t="s">
        <v>1049</v>
      </c>
      <c r="F373" s="72" t="s">
        <v>422</v>
      </c>
      <c r="G373" s="72">
        <v>1</v>
      </c>
      <c r="H373" s="72">
        <v>4</v>
      </c>
      <c r="I373" s="62">
        <v>210</v>
      </c>
      <c r="J373" s="72" t="s">
        <v>33</v>
      </c>
      <c r="K373" s="72" t="s">
        <v>2815</v>
      </c>
      <c r="L373" s="72" t="s">
        <v>1880</v>
      </c>
      <c r="M373" s="109"/>
      <c r="N373" s="90"/>
      <c r="O373" s="91" t="str">
        <f>PRICES[[#This Row],[Department]]&amp;PRICES[[#This Row],[Product Name]]</f>
        <v>Phẫu thuậtChỉnh hình mũi phức tạp (Phẫu thuật hỏng,tai nạn, sứt môi, vẹo, gồ, hếch….)</v>
      </c>
      <c r="Q373" s="62"/>
      <c r="R373" s="97"/>
      <c r="S373" s="97"/>
      <c r="U373" s="62"/>
    </row>
    <row r="374" spans="1:30" x14ac:dyDescent="0.25">
      <c r="A374" s="62">
        <v>31</v>
      </c>
      <c r="B374" s="72" t="s">
        <v>1050</v>
      </c>
      <c r="C374" s="95">
        <v>7.03</v>
      </c>
      <c r="D374" s="108">
        <v>12000000</v>
      </c>
      <c r="E374" s="72" t="s">
        <v>1051</v>
      </c>
      <c r="F374" s="72" t="s">
        <v>422</v>
      </c>
      <c r="G374" s="72">
        <v>1</v>
      </c>
      <c r="H374" s="72">
        <v>1.5</v>
      </c>
      <c r="I374" s="62">
        <v>60</v>
      </c>
      <c r="J374" s="72" t="s">
        <v>33</v>
      </c>
      <c r="K374" s="72" t="s">
        <v>2815</v>
      </c>
      <c r="L374" s="72" t="s">
        <v>1880</v>
      </c>
      <c r="M374" s="109"/>
      <c r="N374" s="90"/>
      <c r="O374" s="91" t="str">
        <f>PRICES[[#This Row],[Department]]&amp;PRICES[[#This Row],[Product Name]]</f>
        <v>Phẫu thuậtTạo hình/thu nhỏ đầu mũi</v>
      </c>
      <c r="Q374" s="62"/>
      <c r="R374" s="97"/>
      <c r="S374" s="97"/>
      <c r="U374" s="62"/>
    </row>
    <row r="375" spans="1:30" x14ac:dyDescent="0.25">
      <c r="A375" s="62">
        <v>32</v>
      </c>
      <c r="B375" s="72" t="s">
        <v>1052</v>
      </c>
      <c r="C375" s="95">
        <v>3.77</v>
      </c>
      <c r="D375" s="108">
        <v>6000000</v>
      </c>
      <c r="E375" s="72" t="s">
        <v>1053</v>
      </c>
      <c r="F375" s="72" t="s">
        <v>422</v>
      </c>
      <c r="G375" s="72">
        <v>1</v>
      </c>
      <c r="H375" s="72">
        <v>1</v>
      </c>
      <c r="I375" s="62">
        <v>30</v>
      </c>
      <c r="J375" s="72" t="s">
        <v>33</v>
      </c>
      <c r="K375" s="72" t="s">
        <v>2815</v>
      </c>
      <c r="L375" s="72" t="s">
        <v>1880</v>
      </c>
      <c r="M375" s="109"/>
      <c r="N375" s="90"/>
      <c r="O375" s="91" t="str">
        <f>PRICES[[#This Row],[Department]]&amp;PRICES[[#This Row],[Product Name]]</f>
        <v>Phẫu thuậtThu nhỏ cánh mũi (Cuộn/cắt cánh mũi)</v>
      </c>
      <c r="Q375" s="62"/>
      <c r="R375" s="97"/>
      <c r="S375" s="97"/>
      <c r="U375" s="62"/>
    </row>
    <row r="376" spans="1:30" x14ac:dyDescent="0.25">
      <c r="A376" s="62">
        <v>33</v>
      </c>
      <c r="B376" s="72" t="s">
        <v>121</v>
      </c>
      <c r="C376" s="95">
        <v>6.92</v>
      </c>
      <c r="D376" s="108">
        <v>15000000</v>
      </c>
      <c r="E376" s="72" t="s">
        <v>736</v>
      </c>
      <c r="F376" s="72" t="s">
        <v>422</v>
      </c>
      <c r="G376" s="72">
        <v>1</v>
      </c>
      <c r="H376" s="72">
        <v>1</v>
      </c>
      <c r="I376" s="62">
        <v>30</v>
      </c>
      <c r="J376" s="72" t="s">
        <v>33</v>
      </c>
      <c r="K376" s="72" t="s">
        <v>2815</v>
      </c>
      <c r="L376" s="72" t="s">
        <v>1880</v>
      </c>
      <c r="M376" s="109"/>
      <c r="N376" s="90"/>
      <c r="O376" s="91" t="str">
        <f>PRICES[[#This Row],[Department]]&amp;PRICES[[#This Row],[Product Name]]</f>
        <v>Phẫu thuậtGhép sụn cánh mũi</v>
      </c>
      <c r="Q376" s="62"/>
      <c r="R376" s="97"/>
      <c r="S376" s="97"/>
      <c r="U376" s="62"/>
    </row>
    <row r="377" spans="1:30" x14ac:dyDescent="0.25">
      <c r="A377" s="62">
        <v>34</v>
      </c>
      <c r="B377" s="72" t="s">
        <v>125</v>
      </c>
      <c r="C377" s="95">
        <v>3.89</v>
      </c>
      <c r="D377" s="108">
        <v>7000000</v>
      </c>
      <c r="E377" s="72" t="s">
        <v>1054</v>
      </c>
      <c r="F377" s="72" t="s">
        <v>422</v>
      </c>
      <c r="G377" s="72">
        <v>1</v>
      </c>
      <c r="H377" s="72">
        <v>1</v>
      </c>
      <c r="I377" s="62">
        <v>20</v>
      </c>
      <c r="J377" s="72" t="s">
        <v>33</v>
      </c>
      <c r="K377" s="72" t="s">
        <v>2815</v>
      </c>
      <c r="L377" s="72" t="s">
        <v>1880</v>
      </c>
      <c r="M377" s="109"/>
      <c r="N377" s="90"/>
      <c r="O377" s="91" t="str">
        <f>PRICES[[#This Row],[Department]]&amp;PRICES[[#This Row],[Product Name]]</f>
        <v>Phẫu thuậtTháo chất liệu mũi</v>
      </c>
      <c r="Q377" s="62"/>
      <c r="R377" s="97"/>
      <c r="S377" s="97"/>
      <c r="U377" s="62"/>
    </row>
    <row r="378" spans="1:30" x14ac:dyDescent="0.25">
      <c r="A378" s="62">
        <v>35</v>
      </c>
      <c r="B378" s="72" t="s">
        <v>1055</v>
      </c>
      <c r="C378" s="95">
        <v>7.42</v>
      </c>
      <c r="D378" s="108">
        <v>15000000</v>
      </c>
      <c r="E378" s="72" t="s">
        <v>1056</v>
      </c>
      <c r="F378" s="72" t="s">
        <v>422</v>
      </c>
      <c r="G378" s="72">
        <v>1</v>
      </c>
      <c r="H378" s="72">
        <v>1</v>
      </c>
      <c r="I378" s="62">
        <v>30</v>
      </c>
      <c r="J378" s="72" t="s">
        <v>33</v>
      </c>
      <c r="K378" s="72" t="s">
        <v>2815</v>
      </c>
      <c r="L378" s="72" t="s">
        <v>1880</v>
      </c>
      <c r="M378" s="109"/>
      <c r="N378" s="90"/>
      <c r="O378" s="91" t="str">
        <f>PRICES[[#This Row],[Department]]&amp;PRICES[[#This Row],[Product Name]]</f>
        <v>Phẫu thuậtMài gồ, chỉnh xương siêu âm</v>
      </c>
      <c r="Q378" s="62"/>
      <c r="R378" s="97"/>
      <c r="S378" s="97"/>
      <c r="U378" s="62"/>
    </row>
    <row r="379" spans="1:30" x14ac:dyDescent="0.25">
      <c r="A379" s="62">
        <v>36</v>
      </c>
      <c r="B379" s="72" t="s">
        <v>124</v>
      </c>
      <c r="C379" s="95">
        <v>7.64</v>
      </c>
      <c r="D379" s="108">
        <v>15000000</v>
      </c>
      <c r="E379" s="72" t="s">
        <v>738</v>
      </c>
      <c r="F379" s="72" t="s">
        <v>422</v>
      </c>
      <c r="G379" s="72">
        <v>1</v>
      </c>
      <c r="H379" s="72">
        <v>1.5</v>
      </c>
      <c r="I379" s="62">
        <v>40</v>
      </c>
      <c r="J379" s="72" t="s">
        <v>33</v>
      </c>
      <c r="K379" s="72" t="s">
        <v>2815</v>
      </c>
      <c r="L379" s="72" t="s">
        <v>1880</v>
      </c>
      <c r="M379" s="109"/>
      <c r="N379" s="90"/>
      <c r="O379" s="91" t="str">
        <f>PRICES[[#This Row],[Department]]&amp;PRICES[[#This Row],[Product Name]]</f>
        <v>Phẫu thuậtPhẫu thuật lệch vách ngăn mũi</v>
      </c>
      <c r="Q379" s="62"/>
      <c r="R379" s="97"/>
      <c r="S379" s="97"/>
      <c r="U379" s="62"/>
    </row>
    <row r="380" spans="1:30" x14ac:dyDescent="0.25">
      <c r="A380" s="62">
        <v>37</v>
      </c>
      <c r="B380" s="72" t="s">
        <v>120</v>
      </c>
      <c r="C380" s="95">
        <v>3.42</v>
      </c>
      <c r="D380" s="108">
        <v>5000000</v>
      </c>
      <c r="E380" s="72" t="s">
        <v>735</v>
      </c>
      <c r="F380" s="72" t="s">
        <v>422</v>
      </c>
      <c r="G380" s="72">
        <v>1</v>
      </c>
      <c r="H380" s="72">
        <v>1</v>
      </c>
      <c r="I380" s="62">
        <v>30</v>
      </c>
      <c r="J380" s="72" t="s">
        <v>33</v>
      </c>
      <c r="K380" s="72" t="s">
        <v>2815</v>
      </c>
      <c r="L380" s="72" t="s">
        <v>1880</v>
      </c>
      <c r="M380" s="109"/>
      <c r="N380" s="90"/>
      <c r="O380" s="91" t="str">
        <f>PRICES[[#This Row],[Department]]&amp;PRICES[[#This Row],[Product Name]]</f>
        <v>Phẫu thuậtBóc tách filler mũi</v>
      </c>
      <c r="Q380" s="62"/>
      <c r="R380" s="97"/>
      <c r="S380" s="97"/>
      <c r="U380" s="62"/>
    </row>
    <row r="381" spans="1:30" x14ac:dyDescent="0.25">
      <c r="A381" s="62">
        <v>38</v>
      </c>
      <c r="B381" s="72" t="s">
        <v>1057</v>
      </c>
      <c r="C381" s="95">
        <v>9.11</v>
      </c>
      <c r="D381" s="108">
        <v>20000000</v>
      </c>
      <c r="E381" s="72" t="s">
        <v>737</v>
      </c>
      <c r="F381" s="72" t="s">
        <v>422</v>
      </c>
      <c r="G381" s="72">
        <v>1</v>
      </c>
      <c r="H381" s="72">
        <v>1</v>
      </c>
      <c r="I381" s="62">
        <v>50</v>
      </c>
      <c r="J381" s="72" t="s">
        <v>33</v>
      </c>
      <c r="K381" s="72" t="s">
        <v>2815</v>
      </c>
      <c r="L381" s="72" t="s">
        <v>1880</v>
      </c>
      <c r="M381" s="109"/>
      <c r="N381" s="90"/>
      <c r="O381" s="91" t="str">
        <f>PRICES[[#This Row],[Department]]&amp;PRICES[[#This Row],[Product Name]]</f>
        <v>Phẫu thuậtNâng mũi bọc sụn Hàn Quốc</v>
      </c>
      <c r="Q381" s="62"/>
      <c r="R381" s="97"/>
      <c r="S381" s="97"/>
      <c r="U381" s="62"/>
    </row>
    <row r="382" spans="1:30" x14ac:dyDescent="0.25">
      <c r="A382" s="62">
        <v>39</v>
      </c>
      <c r="B382" s="72" t="s">
        <v>1058</v>
      </c>
      <c r="C382" s="95">
        <v>12.67</v>
      </c>
      <c r="D382" s="108">
        <v>30000000</v>
      </c>
      <c r="E382" s="72" t="s">
        <v>612</v>
      </c>
      <c r="F382" s="72" t="s">
        <v>422</v>
      </c>
      <c r="G382" s="72">
        <v>1</v>
      </c>
      <c r="H382" s="72">
        <v>1.5</v>
      </c>
      <c r="I382" s="62">
        <v>30</v>
      </c>
      <c r="J382" s="72" t="s">
        <v>33</v>
      </c>
      <c r="K382" s="72" t="s">
        <v>2815</v>
      </c>
      <c r="L382" s="72" t="s">
        <v>1880</v>
      </c>
      <c r="M382" s="109"/>
      <c r="N382" s="90"/>
      <c r="O382" s="91" t="str">
        <f>PRICES[[#This Row],[Department]]&amp;PRICES[[#This Row],[Product Name]]</f>
        <v>Phẫu thuậtGhép xương nền mũi</v>
      </c>
      <c r="Q382" s="62"/>
      <c r="R382" s="97"/>
      <c r="S382" s="97"/>
      <c r="U382" s="62"/>
    </row>
    <row r="383" spans="1:30" x14ac:dyDescent="0.25">
      <c r="A383" s="62">
        <v>40</v>
      </c>
      <c r="B383" s="72" t="s">
        <v>119</v>
      </c>
      <c r="C383" s="95">
        <v>9.83</v>
      </c>
      <c r="D383" s="108">
        <v>20000000</v>
      </c>
      <c r="E383" s="72" t="s">
        <v>1059</v>
      </c>
      <c r="F383" s="72" t="s">
        <v>422</v>
      </c>
      <c r="G383" s="72">
        <v>1</v>
      </c>
      <c r="H383" s="72">
        <v>1.5</v>
      </c>
      <c r="I383" s="62">
        <v>60</v>
      </c>
      <c r="J383" s="72" t="s">
        <v>33</v>
      </c>
      <c r="K383" s="72" t="s">
        <v>2815</v>
      </c>
      <c r="L383" s="72" t="s">
        <v>1880</v>
      </c>
      <c r="M383" s="109"/>
      <c r="N383" s="90"/>
      <c r="O383" s="91" t="str">
        <f>PRICES[[#This Row],[Department]]&amp;PRICES[[#This Row],[Product Name]]</f>
        <v>Phẫu thuậtBóc tách chỉ mũi</v>
      </c>
      <c r="Q383" s="62"/>
      <c r="R383" s="97"/>
      <c r="S383" s="97"/>
      <c r="U383" s="62"/>
    </row>
    <row r="384" spans="1:30" x14ac:dyDescent="0.25">
      <c r="A384" s="62">
        <v>41</v>
      </c>
      <c r="B384" s="72" t="s">
        <v>1060</v>
      </c>
      <c r="C384" s="95">
        <v>3</v>
      </c>
      <c r="D384" s="108">
        <v>7000000</v>
      </c>
      <c r="E384" s="72" t="s">
        <v>1061</v>
      </c>
      <c r="F384" s="72" t="s">
        <v>422</v>
      </c>
      <c r="G384" s="72">
        <v>1</v>
      </c>
      <c r="H384" s="72">
        <v>0</v>
      </c>
      <c r="I384" s="62">
        <v>0</v>
      </c>
      <c r="J384" s="72" t="s">
        <v>33</v>
      </c>
      <c r="K384" s="72" t="s">
        <v>2815</v>
      </c>
      <c r="L384" s="72" t="s">
        <v>1880</v>
      </c>
      <c r="M384" s="109"/>
      <c r="N384" s="90"/>
      <c r="O384" s="91" t="str">
        <f>PRICES[[#This Row],[Department]]&amp;PRICES[[#This Row],[Product Name]]</f>
        <v>Phẫu thuậtNhóm mũi - Dịch vụ sửa lại</v>
      </c>
      <c r="Q384" s="62"/>
      <c r="R384" s="97"/>
      <c r="S384" s="97"/>
      <c r="U384" s="62"/>
    </row>
    <row r="385" spans="1:21" x14ac:dyDescent="0.25">
      <c r="A385" s="62">
        <v>42</v>
      </c>
      <c r="B385" s="72" t="s">
        <v>1062</v>
      </c>
      <c r="C385" s="95">
        <v>2</v>
      </c>
      <c r="D385" s="108">
        <v>5000000</v>
      </c>
      <c r="E385" s="72" t="s">
        <v>1063</v>
      </c>
      <c r="F385" s="72" t="s">
        <v>422</v>
      </c>
      <c r="G385" s="72">
        <v>1</v>
      </c>
      <c r="H385" s="72">
        <v>0</v>
      </c>
      <c r="I385" s="62">
        <v>0</v>
      </c>
      <c r="J385" s="72" t="s">
        <v>33</v>
      </c>
      <c r="K385" s="72" t="s">
        <v>2815</v>
      </c>
      <c r="L385" s="72" t="s">
        <v>1880</v>
      </c>
      <c r="M385" s="109"/>
      <c r="N385" s="90"/>
      <c r="O385" s="91" t="str">
        <f>PRICES[[#This Row],[Department]]&amp;PRICES[[#This Row],[Product Name]]</f>
        <v>Phẫu thuậtNhóm mũi - Yêu cầu Bác sĩ chuyên gia/trưởng khoa</v>
      </c>
      <c r="Q385" s="62"/>
      <c r="R385" s="97"/>
      <c r="S385" s="97"/>
      <c r="U385" s="62"/>
    </row>
    <row r="386" spans="1:21" x14ac:dyDescent="0.25">
      <c r="A386" s="62">
        <v>43</v>
      </c>
      <c r="B386" s="72" t="s">
        <v>1064</v>
      </c>
      <c r="C386" s="95">
        <v>5</v>
      </c>
      <c r="D386" s="108">
        <v>20000000</v>
      </c>
      <c r="E386" s="72" t="s">
        <v>1065</v>
      </c>
      <c r="F386" s="72" t="s">
        <v>422</v>
      </c>
      <c r="G386" s="72">
        <v>1</v>
      </c>
      <c r="H386" s="72">
        <v>0</v>
      </c>
      <c r="I386" s="62">
        <v>0</v>
      </c>
      <c r="J386" s="72" t="s">
        <v>33</v>
      </c>
      <c r="K386" s="72" t="s">
        <v>2815</v>
      </c>
      <c r="L386" s="72" t="s">
        <v>1880</v>
      </c>
      <c r="M386" s="109"/>
      <c r="N386" s="90"/>
      <c r="O386" s="91" t="str">
        <f>PRICES[[#This Row],[Department]]&amp;PRICES[[#This Row],[Product Name]]</f>
        <v>Phẫu thuậtNhóm mũi - Yêu cầu Tiến sĩ - Bác sĩ Richard Huy</v>
      </c>
      <c r="Q386" s="62"/>
      <c r="R386" s="97"/>
      <c r="S386" s="97"/>
      <c r="U386" s="62"/>
    </row>
    <row r="387" spans="1:21" x14ac:dyDescent="0.25">
      <c r="A387" s="62">
        <v>44</v>
      </c>
      <c r="B387" s="72" t="s">
        <v>1066</v>
      </c>
      <c r="C387" s="95">
        <v>6</v>
      </c>
      <c r="D387" s="108">
        <v>20000000</v>
      </c>
      <c r="E387" s="72" t="s">
        <v>1067</v>
      </c>
      <c r="F387" s="72" t="s">
        <v>422</v>
      </c>
      <c r="G387" s="72">
        <v>1</v>
      </c>
      <c r="H387" s="72">
        <v>0</v>
      </c>
      <c r="I387" s="62">
        <v>0</v>
      </c>
      <c r="J387" s="72" t="s">
        <v>33</v>
      </c>
      <c r="K387" s="72" t="s">
        <v>2815</v>
      </c>
      <c r="L387" s="72" t="s">
        <v>1880</v>
      </c>
      <c r="M387" s="109"/>
      <c r="N387" s="90"/>
      <c r="O387" s="91" t="str">
        <f>PRICES[[#This Row],[Department]]&amp;PRICES[[#This Row],[Product Name]]</f>
        <v>Phẫu thuậtNhóm mũi - Yêu cầu Bác sĩ Hàn Quốc</v>
      </c>
      <c r="Q387" s="62"/>
      <c r="R387" s="97"/>
      <c r="S387" s="97"/>
      <c r="U387" s="62"/>
    </row>
    <row r="388" spans="1:21" x14ac:dyDescent="0.25">
      <c r="A388" s="62">
        <v>45</v>
      </c>
      <c r="B388" s="72" t="s">
        <v>1068</v>
      </c>
      <c r="C388" s="95">
        <v>7</v>
      </c>
      <c r="D388" s="108">
        <v>10000000</v>
      </c>
      <c r="E388" s="72" t="s">
        <v>1069</v>
      </c>
      <c r="F388" s="72" t="s">
        <v>422</v>
      </c>
      <c r="G388" s="72">
        <v>1</v>
      </c>
      <c r="H388" s="72">
        <v>0</v>
      </c>
      <c r="I388" s="62">
        <v>0</v>
      </c>
      <c r="J388" s="72" t="s">
        <v>33</v>
      </c>
      <c r="K388" s="72" t="s">
        <v>2815</v>
      </c>
      <c r="L388" s="72" t="s">
        <v>1880</v>
      </c>
      <c r="M388" s="109"/>
      <c r="N388" s="90"/>
      <c r="O388" s="91" t="str">
        <f>PRICES[[#This Row],[Department]]&amp;PRICES[[#This Row],[Product Name]]</f>
        <v>Phẫu thuậtNhóm mũi - Chất liệu Nanoform</v>
      </c>
      <c r="Q388" s="62"/>
      <c r="R388" s="97"/>
      <c r="S388" s="97"/>
      <c r="U388" s="62"/>
    </row>
    <row r="389" spans="1:21" x14ac:dyDescent="0.25">
      <c r="A389" s="62">
        <v>46</v>
      </c>
      <c r="B389" s="72" t="s">
        <v>1070</v>
      </c>
      <c r="C389" s="95">
        <v>10</v>
      </c>
      <c r="D389" s="108">
        <v>20000000</v>
      </c>
      <c r="E389" s="72" t="s">
        <v>1071</v>
      </c>
      <c r="F389" s="72" t="s">
        <v>422</v>
      </c>
      <c r="G389" s="72">
        <v>1</v>
      </c>
      <c r="H389" s="72">
        <v>0</v>
      </c>
      <c r="I389" s="62">
        <v>0</v>
      </c>
      <c r="J389" s="72" t="s">
        <v>33</v>
      </c>
      <c r="K389" s="72" t="s">
        <v>2815</v>
      </c>
      <c r="L389" s="72" t="s">
        <v>1880</v>
      </c>
      <c r="M389" s="109"/>
      <c r="N389" s="90"/>
      <c r="O389" s="91" t="str">
        <f>PRICES[[#This Row],[Department]]&amp;PRICES[[#This Row],[Product Name]]</f>
        <v>Phẫu thuậtNhóm mũi - Chất liệu Pureform</v>
      </c>
      <c r="Q389" s="62"/>
      <c r="R389" s="97"/>
      <c r="S389" s="97"/>
      <c r="U389" s="62"/>
    </row>
    <row r="390" spans="1:21" x14ac:dyDescent="0.25">
      <c r="A390" s="62">
        <v>47</v>
      </c>
      <c r="B390" s="72" t="s">
        <v>1072</v>
      </c>
      <c r="C390" s="95">
        <v>5</v>
      </c>
      <c r="D390" s="108">
        <v>15000000</v>
      </c>
      <c r="E390" s="72" t="s">
        <v>1073</v>
      </c>
      <c r="F390" s="72" t="s">
        <v>422</v>
      </c>
      <c r="G390" s="72">
        <v>1</v>
      </c>
      <c r="H390" s="72">
        <v>0</v>
      </c>
      <c r="I390" s="62">
        <v>0</v>
      </c>
      <c r="J390" s="72" t="s">
        <v>33</v>
      </c>
      <c r="K390" s="72" t="s">
        <v>2815</v>
      </c>
      <c r="L390" s="72" t="s">
        <v>1880</v>
      </c>
      <c r="M390" s="109"/>
      <c r="N390" s="90"/>
      <c r="O390" s="91" t="str">
        <f>PRICES[[#This Row],[Department]]&amp;PRICES[[#This Row],[Product Name]]</f>
        <v>Phẫu thuậtNhóm mũi - Dịch vụ sửa phức tạp</v>
      </c>
      <c r="Q390" s="62"/>
      <c r="R390" s="97"/>
      <c r="S390" s="97"/>
      <c r="U390" s="62"/>
    </row>
    <row r="391" spans="1:21" x14ac:dyDescent="0.25">
      <c r="A391" s="62">
        <v>531</v>
      </c>
      <c r="B391" s="72" t="s">
        <v>1978</v>
      </c>
      <c r="C391" s="95">
        <v>5.67</v>
      </c>
      <c r="D391" s="108">
        <v>10000000</v>
      </c>
      <c r="E391" s="72" t="s">
        <v>1979</v>
      </c>
      <c r="F391" s="72" t="s">
        <v>422</v>
      </c>
      <c r="G391" s="72">
        <v>1</v>
      </c>
      <c r="H391" s="72">
        <v>1.5</v>
      </c>
      <c r="I391" s="62">
        <v>30</v>
      </c>
      <c r="J391" s="72" t="s">
        <v>33</v>
      </c>
      <c r="K391" s="72" t="s">
        <v>2815</v>
      </c>
      <c r="L391" s="72" t="s">
        <v>1880</v>
      </c>
      <c r="M391" s="109">
        <v>44544</v>
      </c>
      <c r="N391" s="90"/>
      <c r="O391" s="91" t="str">
        <f>PRICES[[#This Row],[Department]]&amp;PRICES[[#This Row],[Product Name]]</f>
        <v>Phẫu thuậtGhép trung bì mũi kết hợp trong quá trình nâng mũi</v>
      </c>
      <c r="Q391" s="62"/>
      <c r="R391" s="97"/>
      <c r="S391" s="97"/>
      <c r="U391" s="62"/>
    </row>
    <row r="392" spans="1:21" x14ac:dyDescent="0.25">
      <c r="A392" s="62">
        <v>532</v>
      </c>
      <c r="B392" s="72" t="s">
        <v>1980</v>
      </c>
      <c r="C392" s="95">
        <v>12.08</v>
      </c>
      <c r="D392" s="108">
        <v>25000000</v>
      </c>
      <c r="E392" s="72" t="s">
        <v>1981</v>
      </c>
      <c r="F392" s="72" t="s">
        <v>422</v>
      </c>
      <c r="G392" s="72">
        <v>1</v>
      </c>
      <c r="H392" s="72">
        <v>2</v>
      </c>
      <c r="I392" s="62">
        <v>60</v>
      </c>
      <c r="J392" s="72" t="s">
        <v>33</v>
      </c>
      <c r="K392" s="72" t="s">
        <v>2815</v>
      </c>
      <c r="L392" s="72" t="s">
        <v>1880</v>
      </c>
      <c r="M392" s="109">
        <v>44544</v>
      </c>
      <c r="N392" s="90"/>
      <c r="O392" s="91" t="str">
        <f>PRICES[[#This Row],[Department]]&amp;PRICES[[#This Row],[Product Name]]</f>
        <v xml:space="preserve">Phẫu thuậtGhép trung bì mũi riêng lẻ </v>
      </c>
      <c r="Q392" s="62"/>
      <c r="R392" s="97"/>
      <c r="S392" s="97"/>
      <c r="U392" s="62"/>
    </row>
    <row r="393" spans="1:21" x14ac:dyDescent="0.25">
      <c r="A393" s="62">
        <v>174</v>
      </c>
      <c r="B393" s="72" t="s">
        <v>1881</v>
      </c>
      <c r="C393" s="95">
        <v>31.83</v>
      </c>
      <c r="D393" s="108">
        <v>70000000</v>
      </c>
      <c r="E393" s="72" t="s">
        <v>733</v>
      </c>
      <c r="F393" s="72" t="s">
        <v>422</v>
      </c>
      <c r="G393" s="72">
        <v>1</v>
      </c>
      <c r="H393" s="72">
        <v>3</v>
      </c>
      <c r="I393" s="62">
        <v>195</v>
      </c>
      <c r="J393" s="72" t="s">
        <v>33</v>
      </c>
      <c r="K393" s="72" t="s">
        <v>2823</v>
      </c>
      <c r="L393" s="72" t="s">
        <v>1880</v>
      </c>
      <c r="M393" s="109"/>
      <c r="N393" s="90"/>
      <c r="O393" s="91" t="str">
        <f>PRICES[[#This Row],[Department]]&amp;PRICES[[#This Row],[Product Name]]</f>
        <v>Phẫu thuậtNâng mông (cấy mỡ tự thân)</v>
      </c>
      <c r="Q393" s="62"/>
      <c r="R393" s="97"/>
      <c r="S393" s="97"/>
      <c r="U393" s="62"/>
    </row>
    <row r="394" spans="1:21" x14ac:dyDescent="0.25">
      <c r="A394" s="62">
        <v>175</v>
      </c>
      <c r="B394" s="72" t="s">
        <v>118</v>
      </c>
      <c r="C394" s="95">
        <v>36.92</v>
      </c>
      <c r="D394" s="108">
        <v>85000000</v>
      </c>
      <c r="E394" s="72" t="s">
        <v>734</v>
      </c>
      <c r="F394" s="72" t="s">
        <v>422</v>
      </c>
      <c r="G394" s="72">
        <v>1</v>
      </c>
      <c r="H394" s="72">
        <v>3.5</v>
      </c>
      <c r="I394" s="62">
        <v>163</v>
      </c>
      <c r="J394" s="72" t="s">
        <v>33</v>
      </c>
      <c r="K394" s="72" t="s">
        <v>2823</v>
      </c>
      <c r="L394" s="72" t="s">
        <v>1880</v>
      </c>
      <c r="M394" s="109"/>
      <c r="N394" s="90"/>
      <c r="O394" s="91" t="str">
        <f>PRICES[[#This Row],[Department]]&amp;PRICES[[#This Row],[Product Name]]</f>
        <v>Phẫu thuậtNâng mông (Chất liệu độn)</v>
      </c>
      <c r="Q394" s="62"/>
      <c r="R394" s="97"/>
      <c r="S394" s="97"/>
      <c r="U394" s="62"/>
    </row>
    <row r="395" spans="1:21" x14ac:dyDescent="0.25">
      <c r="A395" s="62">
        <v>176</v>
      </c>
      <c r="B395" s="72" t="s">
        <v>1218</v>
      </c>
      <c r="C395" s="95">
        <v>15.58</v>
      </c>
      <c r="D395" s="108">
        <v>35000000</v>
      </c>
      <c r="E395" s="72" t="s">
        <v>1219</v>
      </c>
      <c r="F395" s="72" t="s">
        <v>422</v>
      </c>
      <c r="G395" s="72">
        <v>1</v>
      </c>
      <c r="H395" s="72">
        <v>2</v>
      </c>
      <c r="I395" s="62">
        <v>60</v>
      </c>
      <c r="J395" s="72" t="s">
        <v>33</v>
      </c>
      <c r="K395" s="72" t="s">
        <v>2823</v>
      </c>
      <c r="L395" s="72" t="s">
        <v>1880</v>
      </c>
      <c r="M395" s="109"/>
      <c r="N395" s="90"/>
      <c r="O395" s="91" t="str">
        <f>PRICES[[#This Row],[Department]]&amp;PRICES[[#This Row],[Product Name]]</f>
        <v>Phẫu thuậtPhẫu thuật tháo chất liệu mông</v>
      </c>
      <c r="Q395" s="62"/>
      <c r="R395" s="97"/>
      <c r="S395" s="97"/>
      <c r="U395" s="62"/>
    </row>
    <row r="396" spans="1:21" x14ac:dyDescent="0.25">
      <c r="A396" s="62">
        <v>177</v>
      </c>
      <c r="B396" s="72" t="s">
        <v>1220</v>
      </c>
      <c r="C396" s="95">
        <v>4</v>
      </c>
      <c r="D396" s="108">
        <v>15000000</v>
      </c>
      <c r="E396" s="72" t="s">
        <v>1221</v>
      </c>
      <c r="F396" s="72" t="s">
        <v>422</v>
      </c>
      <c r="G396" s="72">
        <v>1</v>
      </c>
      <c r="H396" s="72" t="s">
        <v>551</v>
      </c>
      <c r="I396" s="62" t="s">
        <v>551</v>
      </c>
      <c r="J396" s="72" t="s">
        <v>33</v>
      </c>
      <c r="K396" s="72" t="s">
        <v>2823</v>
      </c>
      <c r="L396" s="72" t="s">
        <v>1880</v>
      </c>
      <c r="M396" s="109"/>
      <c r="N396" s="90"/>
      <c r="O396" s="91" t="str">
        <f>PRICES[[#This Row],[Department]]&amp;PRICES[[#This Row],[Product Name]]</f>
        <v>Phẫu thuậtNâng mông - Dịch vụ sửa lại</v>
      </c>
      <c r="Q396" s="62"/>
      <c r="R396" s="97"/>
      <c r="S396" s="97"/>
      <c r="U396" s="62"/>
    </row>
    <row r="397" spans="1:21" x14ac:dyDescent="0.25">
      <c r="A397" s="62">
        <v>178</v>
      </c>
      <c r="B397" s="72" t="s">
        <v>1222</v>
      </c>
      <c r="C397" s="95">
        <v>2</v>
      </c>
      <c r="D397" s="108">
        <v>5000000</v>
      </c>
      <c r="E397" s="72" t="s">
        <v>1223</v>
      </c>
      <c r="F397" s="72" t="s">
        <v>422</v>
      </c>
      <c r="G397" s="72">
        <v>1</v>
      </c>
      <c r="H397" s="72" t="s">
        <v>551</v>
      </c>
      <c r="I397" s="62" t="s">
        <v>551</v>
      </c>
      <c r="J397" s="72" t="s">
        <v>33</v>
      </c>
      <c r="K397" s="72" t="s">
        <v>2823</v>
      </c>
      <c r="L397" s="72" t="s">
        <v>1880</v>
      </c>
      <c r="M397" s="109"/>
      <c r="N397" s="90"/>
      <c r="O397" s="91" t="str">
        <f>PRICES[[#This Row],[Department]]&amp;PRICES[[#This Row],[Product Name]]</f>
        <v>Phẫu thuậtNâng mông - Yêu cầu Bác sĩ chuyên gia/trưởng khoa</v>
      </c>
      <c r="Q397" s="62"/>
      <c r="R397" s="97"/>
      <c r="S397" s="97"/>
      <c r="U397" s="62"/>
    </row>
    <row r="398" spans="1:21" x14ac:dyDescent="0.25">
      <c r="A398" s="62">
        <v>179</v>
      </c>
      <c r="B398" s="72" t="s">
        <v>1224</v>
      </c>
      <c r="C398" s="95">
        <v>5</v>
      </c>
      <c r="D398" s="108">
        <v>20000000</v>
      </c>
      <c r="E398" s="72" t="s">
        <v>1225</v>
      </c>
      <c r="F398" s="72" t="s">
        <v>422</v>
      </c>
      <c r="G398" s="72">
        <v>1</v>
      </c>
      <c r="H398" s="72" t="s">
        <v>551</v>
      </c>
      <c r="I398" s="62" t="s">
        <v>551</v>
      </c>
      <c r="J398" s="72" t="s">
        <v>33</v>
      </c>
      <c r="K398" s="72" t="s">
        <v>2823</v>
      </c>
      <c r="L398" s="72" t="s">
        <v>1880</v>
      </c>
      <c r="M398" s="109"/>
      <c r="N398" s="90"/>
      <c r="O398" s="91" t="str">
        <f>PRICES[[#This Row],[Department]]&amp;PRICES[[#This Row],[Product Name]]</f>
        <v>Phẫu thuậtNâng mông - Yêu cầu Tiến sĩ - Bác sĩ Richard Huy</v>
      </c>
      <c r="Q398" s="62"/>
      <c r="R398" s="97"/>
      <c r="S398" s="97"/>
      <c r="U398" s="62"/>
    </row>
    <row r="399" spans="1:21" x14ac:dyDescent="0.25">
      <c r="A399" s="62">
        <v>180</v>
      </c>
      <c r="B399" s="72" t="s">
        <v>1226</v>
      </c>
      <c r="C399" s="95">
        <v>6</v>
      </c>
      <c r="D399" s="108">
        <v>20000000</v>
      </c>
      <c r="E399" s="72" t="s">
        <v>1227</v>
      </c>
      <c r="F399" s="72" t="s">
        <v>422</v>
      </c>
      <c r="G399" s="72">
        <v>1</v>
      </c>
      <c r="H399" s="72" t="s">
        <v>551</v>
      </c>
      <c r="I399" s="62" t="s">
        <v>551</v>
      </c>
      <c r="J399" s="72" t="s">
        <v>33</v>
      </c>
      <c r="K399" s="72" t="s">
        <v>2823</v>
      </c>
      <c r="L399" s="72" t="s">
        <v>1880</v>
      </c>
      <c r="M399" s="109"/>
      <c r="N399" s="90"/>
      <c r="O399" s="91" t="str">
        <f>PRICES[[#This Row],[Department]]&amp;PRICES[[#This Row],[Product Name]]</f>
        <v>Phẫu thuậtNâng mông - Yêu cầu Bác sĩ Hàn Quốc</v>
      </c>
      <c r="Q399" s="62"/>
      <c r="R399" s="97"/>
      <c r="S399" s="97"/>
      <c r="U399" s="62"/>
    </row>
    <row r="400" spans="1:21" x14ac:dyDescent="0.25">
      <c r="A400" s="62">
        <v>118</v>
      </c>
      <c r="B400" s="72" t="s">
        <v>1152</v>
      </c>
      <c r="C400" s="95">
        <v>29.94</v>
      </c>
      <c r="D400" s="108">
        <v>70000000</v>
      </c>
      <c r="E400" s="72" t="s">
        <v>1153</v>
      </c>
      <c r="F400" s="72" t="s">
        <v>422</v>
      </c>
      <c r="G400" s="72">
        <v>1</v>
      </c>
      <c r="H400" s="72">
        <v>3</v>
      </c>
      <c r="I400" s="62">
        <v>110</v>
      </c>
      <c r="J400" s="72" t="s">
        <v>33</v>
      </c>
      <c r="K400" s="72" t="s">
        <v>2816</v>
      </c>
      <c r="L400" s="72" t="s">
        <v>1880</v>
      </c>
      <c r="M400" s="109"/>
      <c r="N400" s="90"/>
      <c r="O400" s="91" t="str">
        <f>PRICES[[#This Row],[Department]]&amp;PRICES[[#This Row],[Product Name]]</f>
        <v>Phẫu thuậtNâng ngực K-Nature 4D</v>
      </c>
      <c r="Q400" s="62"/>
      <c r="R400" s="97"/>
      <c r="S400" s="97"/>
      <c r="U400" s="62"/>
    </row>
    <row r="401" spans="1:21" x14ac:dyDescent="0.25">
      <c r="A401" s="62">
        <v>119</v>
      </c>
      <c r="B401" s="72" t="s">
        <v>1154</v>
      </c>
      <c r="C401" s="95">
        <v>49.5</v>
      </c>
      <c r="D401" s="108">
        <v>120000000</v>
      </c>
      <c r="E401" s="72" t="s">
        <v>1155</v>
      </c>
      <c r="F401" s="72" t="s">
        <v>422</v>
      </c>
      <c r="G401" s="72">
        <v>1</v>
      </c>
      <c r="H401" s="72">
        <v>3.5</v>
      </c>
      <c r="I401" s="62">
        <v>180</v>
      </c>
      <c r="J401" s="72" t="s">
        <v>33</v>
      </c>
      <c r="K401" s="72" t="s">
        <v>2816</v>
      </c>
      <c r="L401" s="72" t="s">
        <v>1880</v>
      </c>
      <c r="M401" s="109"/>
      <c r="N401" s="90"/>
      <c r="O401" s="91" t="str">
        <f>PRICES[[#This Row],[Department]]&amp;PRICES[[#This Row],[Product Name]]</f>
        <v>Phẫu thuậtNâng ngực K-Nature 4D Gold (Combo đặt túi + cấy mỡ)</v>
      </c>
      <c r="Q401" s="62"/>
      <c r="R401" s="97"/>
      <c r="S401" s="97"/>
      <c r="U401" s="62"/>
    </row>
    <row r="402" spans="1:21" x14ac:dyDescent="0.25">
      <c r="A402" s="62">
        <v>120</v>
      </c>
      <c r="B402" s="72" t="s">
        <v>273</v>
      </c>
      <c r="C402" s="95">
        <v>7.86</v>
      </c>
      <c r="D402" s="108">
        <v>15000000</v>
      </c>
      <c r="E402" s="72" t="s">
        <v>1156</v>
      </c>
      <c r="F402" s="72" t="s">
        <v>422</v>
      </c>
      <c r="G402" s="72">
        <v>1</v>
      </c>
      <c r="H402" s="72">
        <v>1.5</v>
      </c>
      <c r="I402" s="62">
        <v>50</v>
      </c>
      <c r="J402" s="72" t="s">
        <v>33</v>
      </c>
      <c r="K402" s="72" t="s">
        <v>2816</v>
      </c>
      <c r="L402" s="72" t="s">
        <v>1880</v>
      </c>
      <c r="M402" s="109"/>
      <c r="N402" s="90"/>
      <c r="O402" s="91" t="str">
        <f>PRICES[[#This Row],[Department]]&amp;PRICES[[#This Row],[Product Name]]</f>
        <v>Phẫu thuậtCắt tuyến vú phụ</v>
      </c>
      <c r="Q402" s="62"/>
      <c r="R402" s="97"/>
      <c r="S402" s="97"/>
      <c r="U402" s="62"/>
    </row>
    <row r="403" spans="1:21" x14ac:dyDescent="0.25">
      <c r="A403" s="62">
        <v>121</v>
      </c>
      <c r="B403" s="72" t="s">
        <v>279</v>
      </c>
      <c r="C403" s="95">
        <v>32.17</v>
      </c>
      <c r="D403" s="108">
        <v>70000000</v>
      </c>
      <c r="E403" s="72" t="s">
        <v>1157</v>
      </c>
      <c r="F403" s="72" t="s">
        <v>422</v>
      </c>
      <c r="G403" s="72">
        <v>1</v>
      </c>
      <c r="H403" s="72">
        <v>3</v>
      </c>
      <c r="I403" s="62">
        <v>210</v>
      </c>
      <c r="J403" s="72" t="s">
        <v>33</v>
      </c>
      <c r="K403" s="72" t="s">
        <v>2816</v>
      </c>
      <c r="L403" s="72" t="s">
        <v>1880</v>
      </c>
      <c r="M403" s="109"/>
      <c r="N403" s="90"/>
      <c r="O403" s="91" t="str">
        <f>PRICES[[#This Row],[Department]]&amp;PRICES[[#This Row],[Product Name]]</f>
        <v>Phẫu thuậtNâng ngực bằng mỡ tự thân</v>
      </c>
      <c r="Q403" s="62"/>
      <c r="R403" s="97"/>
      <c r="S403" s="97"/>
      <c r="U403" s="62"/>
    </row>
    <row r="404" spans="1:21" x14ac:dyDescent="0.25">
      <c r="A404" s="62">
        <v>122</v>
      </c>
      <c r="B404" s="72" t="s">
        <v>277</v>
      </c>
      <c r="C404" s="95">
        <v>41.25</v>
      </c>
      <c r="D404" s="108">
        <v>95000000</v>
      </c>
      <c r="E404" s="72" t="s">
        <v>1158</v>
      </c>
      <c r="F404" s="72" t="s">
        <v>422</v>
      </c>
      <c r="G404" s="72">
        <v>1</v>
      </c>
      <c r="H404" s="72">
        <v>4</v>
      </c>
      <c r="I404" s="62">
        <v>180</v>
      </c>
      <c r="J404" s="72" t="s">
        <v>33</v>
      </c>
      <c r="K404" s="72" t="s">
        <v>2816</v>
      </c>
      <c r="L404" s="72" t="s">
        <v>1880</v>
      </c>
      <c r="M404" s="109"/>
      <c r="N404" s="90"/>
      <c r="O404" s="91" t="str">
        <f>PRICES[[#This Row],[Department]]&amp;PRICES[[#This Row],[Product Name]]</f>
        <v>Phẫu thuậtTạo Hình Vú (Combo Thu gọn vú + Treo ngực sa trễ + Thu quầng)</v>
      </c>
      <c r="Q404" s="62"/>
      <c r="R404" s="97"/>
      <c r="S404" s="97"/>
      <c r="U404" s="62"/>
    </row>
    <row r="405" spans="1:21" x14ac:dyDescent="0.25">
      <c r="A405" s="62">
        <v>123</v>
      </c>
      <c r="B405" s="72" t="s">
        <v>1159</v>
      </c>
      <c r="C405" s="95">
        <v>51</v>
      </c>
      <c r="D405" s="108">
        <v>120000000</v>
      </c>
      <c r="E405" s="72" t="s">
        <v>763</v>
      </c>
      <c r="F405" s="72" t="s">
        <v>422</v>
      </c>
      <c r="G405" s="72">
        <v>1</v>
      </c>
      <c r="H405" s="72">
        <v>4</v>
      </c>
      <c r="I405" s="62">
        <v>225</v>
      </c>
      <c r="J405" s="72" t="s">
        <v>33</v>
      </c>
      <c r="K405" s="72" t="s">
        <v>2816</v>
      </c>
      <c r="L405" s="72" t="s">
        <v>1880</v>
      </c>
      <c r="M405" s="109"/>
      <c r="N405" s="90"/>
      <c r="O405" s="307" t="str">
        <f>PRICES[[#This Row],[Department]]&amp;PRICES[[#This Row],[Product Name]]</f>
        <v>Phẫu thuậtCombo Tạo Hình Vú + Nâng ngực K-Nature 4D</v>
      </c>
      <c r="Q405" s="62"/>
      <c r="R405" s="97"/>
      <c r="S405" s="97"/>
      <c r="U405" s="62"/>
    </row>
    <row r="406" spans="1:21" x14ac:dyDescent="0.25">
      <c r="A406" s="62">
        <v>124</v>
      </c>
      <c r="B406" s="72" t="s">
        <v>1160</v>
      </c>
      <c r="C406" s="95">
        <v>31.33</v>
      </c>
      <c r="D406" s="108">
        <v>70000000</v>
      </c>
      <c r="E406" s="72" t="s">
        <v>278</v>
      </c>
      <c r="F406" s="72" t="s">
        <v>422</v>
      </c>
      <c r="G406" s="72">
        <v>1</v>
      </c>
      <c r="H406" s="72">
        <v>0</v>
      </c>
      <c r="I406" s="62">
        <v>155</v>
      </c>
      <c r="J406" s="72" t="s">
        <v>33</v>
      </c>
      <c r="K406" s="72" t="s">
        <v>2816</v>
      </c>
      <c r="L406" s="72" t="s">
        <v>1880</v>
      </c>
      <c r="M406" s="109"/>
      <c r="N406" s="90"/>
      <c r="O406" s="91" t="str">
        <f>PRICES[[#This Row],[Department]]&amp;PRICES[[#This Row],[Product Name]]</f>
        <v>Phẫu thuậtThu quầng vú + Treo ngực/Treo ngực sa trễ</v>
      </c>
      <c r="Q406" s="62"/>
      <c r="R406" s="97"/>
      <c r="S406" s="97"/>
      <c r="U406" s="62"/>
    </row>
    <row r="407" spans="1:21" x14ac:dyDescent="0.25">
      <c r="A407" s="62">
        <v>125</v>
      </c>
      <c r="B407" s="72" t="s">
        <v>1161</v>
      </c>
      <c r="C407" s="95">
        <v>12.83</v>
      </c>
      <c r="D407" s="108">
        <v>30000000</v>
      </c>
      <c r="E407" s="72" t="s">
        <v>1162</v>
      </c>
      <c r="F407" s="72" t="s">
        <v>422</v>
      </c>
      <c r="G407" s="72">
        <v>1</v>
      </c>
      <c r="H407" s="72">
        <v>1</v>
      </c>
      <c r="I407" s="62">
        <v>60</v>
      </c>
      <c r="J407" s="72" t="s">
        <v>33</v>
      </c>
      <c r="K407" s="72" t="s">
        <v>2816</v>
      </c>
      <c r="L407" s="72" t="s">
        <v>1880</v>
      </c>
      <c r="M407" s="109"/>
      <c r="N407" s="90"/>
      <c r="O407" s="91" t="str">
        <f>PRICES[[#This Row],[Department]]&amp;PRICES[[#This Row],[Product Name]]</f>
        <v>Phẫu thuậtPhẫu thuật tháo chất liệu nâng ngực</v>
      </c>
      <c r="Q407" s="62"/>
      <c r="R407" s="97"/>
      <c r="S407" s="97"/>
      <c r="U407" s="62"/>
    </row>
    <row r="408" spans="1:21" x14ac:dyDescent="0.25">
      <c r="A408" s="62">
        <v>126</v>
      </c>
      <c r="B408" s="72" t="s">
        <v>275</v>
      </c>
      <c r="C408" s="95">
        <v>8.08</v>
      </c>
      <c r="D408" s="108">
        <v>15000000</v>
      </c>
      <c r="E408" s="72" t="s">
        <v>1163</v>
      </c>
      <c r="F408" s="72" t="s">
        <v>422</v>
      </c>
      <c r="G408" s="72">
        <v>1</v>
      </c>
      <c r="H408" s="72">
        <v>1.5</v>
      </c>
      <c r="I408" s="62">
        <v>60</v>
      </c>
      <c r="J408" s="72" t="s">
        <v>33</v>
      </c>
      <c r="K408" s="72" t="s">
        <v>2816</v>
      </c>
      <c r="L408" s="72" t="s">
        <v>1880</v>
      </c>
      <c r="M408" s="109"/>
      <c r="N408" s="90"/>
      <c r="O408" s="91" t="str">
        <f>PRICES[[#This Row],[Department]]&amp;PRICES[[#This Row],[Product Name]]</f>
        <v>Phẫu thuậtKéo núm vú tụt</v>
      </c>
      <c r="Q408" s="62"/>
      <c r="R408" s="97"/>
      <c r="S408" s="97"/>
      <c r="U408" s="62"/>
    </row>
    <row r="409" spans="1:21" x14ac:dyDescent="0.25">
      <c r="A409" s="62">
        <v>127</v>
      </c>
      <c r="B409" s="72" t="s">
        <v>280</v>
      </c>
      <c r="C409" s="95">
        <v>8.08</v>
      </c>
      <c r="D409" s="108">
        <v>15000000</v>
      </c>
      <c r="E409" s="72" t="s">
        <v>1164</v>
      </c>
      <c r="F409" s="72" t="s">
        <v>422</v>
      </c>
      <c r="G409" s="72">
        <v>1</v>
      </c>
      <c r="H409" s="72">
        <v>1.5</v>
      </c>
      <c r="I409" s="62">
        <v>60</v>
      </c>
      <c r="J409" s="72" t="s">
        <v>33</v>
      </c>
      <c r="K409" s="72" t="s">
        <v>2816</v>
      </c>
      <c r="L409" s="72" t="s">
        <v>1880</v>
      </c>
      <c r="M409" s="109"/>
      <c r="N409" s="90"/>
      <c r="O409" s="91" t="str">
        <f>PRICES[[#This Row],[Department]]&amp;PRICES[[#This Row],[Product Name]]</f>
        <v>Phẫu thuậtThu nhỏ quầng vú</v>
      </c>
      <c r="Q409" s="62"/>
      <c r="R409" s="97"/>
      <c r="S409" s="97"/>
      <c r="U409" s="62"/>
    </row>
    <row r="410" spans="1:21" x14ac:dyDescent="0.25">
      <c r="A410" s="62">
        <v>128</v>
      </c>
      <c r="B410" s="72" t="s">
        <v>276</v>
      </c>
      <c r="C410" s="95">
        <v>6.53</v>
      </c>
      <c r="D410" s="108">
        <v>12000000</v>
      </c>
      <c r="E410" s="72" t="s">
        <v>1165</v>
      </c>
      <c r="F410" s="72" t="s">
        <v>422</v>
      </c>
      <c r="G410" s="72">
        <v>1</v>
      </c>
      <c r="H410" s="72">
        <v>1</v>
      </c>
      <c r="I410" s="62">
        <v>60</v>
      </c>
      <c r="J410" s="72" t="s">
        <v>33</v>
      </c>
      <c r="K410" s="72" t="s">
        <v>2816</v>
      </c>
      <c r="L410" s="72" t="s">
        <v>1880</v>
      </c>
      <c r="M410" s="109"/>
      <c r="N410" s="90"/>
      <c r="O410" s="91" t="str">
        <f>PRICES[[#This Row],[Department]]&amp;PRICES[[#This Row],[Product Name]]</f>
        <v>Phẫu thuậtTạo hình thu nhỏ đầu vú (núm vú)</v>
      </c>
      <c r="Q410" s="62"/>
      <c r="R410" s="97"/>
      <c r="S410" s="97"/>
      <c r="U410" s="62"/>
    </row>
    <row r="411" spans="1:21" x14ac:dyDescent="0.25">
      <c r="A411" s="62">
        <v>129</v>
      </c>
      <c r="B411" s="72" t="s">
        <v>274</v>
      </c>
      <c r="C411" s="95">
        <v>6.67</v>
      </c>
      <c r="D411" s="108">
        <v>10000000</v>
      </c>
      <c r="E411" s="72" t="s">
        <v>765</v>
      </c>
      <c r="F411" s="72" t="s">
        <v>422</v>
      </c>
      <c r="G411" s="72">
        <v>1</v>
      </c>
      <c r="H411" s="72">
        <v>2.5</v>
      </c>
      <c r="I411" s="62">
        <v>30</v>
      </c>
      <c r="J411" s="72" t="s">
        <v>33</v>
      </c>
      <c r="K411" s="72" t="s">
        <v>2816</v>
      </c>
      <c r="L411" s="72" t="s">
        <v>1880</v>
      </c>
      <c r="M411" s="109"/>
      <c r="N411" s="90"/>
      <c r="O411" s="91" t="str">
        <f>PRICES[[#This Row],[Department]]&amp;PRICES[[#This Row],[Product Name]]</f>
        <v>Phẫu thuậtHút mỡ nách (khi kết hợp với dịch vụ nâng ngực)</v>
      </c>
      <c r="Q411" s="62"/>
      <c r="R411" s="97"/>
      <c r="S411" s="97"/>
      <c r="U411" s="62"/>
    </row>
    <row r="412" spans="1:21" x14ac:dyDescent="0.25">
      <c r="A412" s="62">
        <v>130</v>
      </c>
      <c r="B412" s="72" t="s">
        <v>1166</v>
      </c>
      <c r="C412" s="95">
        <v>41.92</v>
      </c>
      <c r="D412" s="108">
        <v>95000000</v>
      </c>
      <c r="E412" s="72" t="s">
        <v>764</v>
      </c>
      <c r="F412" s="72" t="s">
        <v>422</v>
      </c>
      <c r="G412" s="72">
        <v>1</v>
      </c>
      <c r="H412" s="72">
        <v>4</v>
      </c>
      <c r="I412" s="62">
        <v>210</v>
      </c>
      <c r="J412" s="72" t="s">
        <v>33</v>
      </c>
      <c r="K412" s="72" t="s">
        <v>2816</v>
      </c>
      <c r="L412" s="72" t="s">
        <v>1880</v>
      </c>
      <c r="M412" s="109"/>
      <c r="N412" s="90"/>
      <c r="O412" s="91" t="str">
        <f>PRICES[[#This Row],[Department]]&amp;PRICES[[#This Row],[Product Name]]</f>
        <v>Phẫu thuậtCombo Treo ngực sa trễ + Thu quầng + Nâng ngực K-nature 4D</v>
      </c>
      <c r="Q412" s="62"/>
      <c r="R412" s="97"/>
      <c r="S412" s="97"/>
      <c r="U412" s="62"/>
    </row>
    <row r="413" spans="1:21" x14ac:dyDescent="0.25">
      <c r="A413" s="62">
        <v>131</v>
      </c>
      <c r="B413" s="72" t="s">
        <v>1167</v>
      </c>
      <c r="C413" s="95">
        <v>24.69</v>
      </c>
      <c r="D413" s="108">
        <v>55000000</v>
      </c>
      <c r="E413" s="72" t="s">
        <v>766</v>
      </c>
      <c r="F413" s="72" t="s">
        <v>422</v>
      </c>
      <c r="G413" s="72">
        <v>1</v>
      </c>
      <c r="H413" s="72">
        <v>3</v>
      </c>
      <c r="I413" s="62">
        <v>110</v>
      </c>
      <c r="J413" s="72" t="s">
        <v>33</v>
      </c>
      <c r="K413" s="72" t="s">
        <v>2816</v>
      </c>
      <c r="L413" s="72" t="s">
        <v>1880</v>
      </c>
      <c r="M413" s="109"/>
      <c r="N413" s="90"/>
      <c r="O413" s="91" t="str">
        <f>PRICES[[#This Row],[Department]]&amp;PRICES[[#This Row],[Product Name]]</f>
        <v>Phẫu thuậtNâng ngực K-Nature 4D (Eco)</v>
      </c>
      <c r="Q413" s="62"/>
      <c r="R413" s="97"/>
      <c r="S413" s="97"/>
      <c r="U413" s="62"/>
    </row>
    <row r="414" spans="1:21" x14ac:dyDescent="0.25">
      <c r="A414" s="62">
        <v>132</v>
      </c>
      <c r="B414" s="72" t="s">
        <v>1168</v>
      </c>
      <c r="C414" s="95">
        <v>4</v>
      </c>
      <c r="D414" s="108">
        <v>15000000</v>
      </c>
      <c r="E414" s="72" t="s">
        <v>1169</v>
      </c>
      <c r="F414" s="72" t="s">
        <v>422</v>
      </c>
      <c r="G414" s="72">
        <v>1</v>
      </c>
      <c r="H414" s="72" t="s">
        <v>551</v>
      </c>
      <c r="I414" s="62" t="s">
        <v>551</v>
      </c>
      <c r="J414" s="72" t="s">
        <v>33</v>
      </c>
      <c r="K414" s="72" t="s">
        <v>2816</v>
      </c>
      <c r="L414" s="72" t="s">
        <v>1880</v>
      </c>
      <c r="M414" s="109"/>
      <c r="N414" s="90"/>
      <c r="O414" s="91" t="str">
        <f>PRICES[[#This Row],[Department]]&amp;PRICES[[#This Row],[Product Name]]</f>
        <v>Phẫu thuậtNâng ngực - Dịch vụ sửa lại</v>
      </c>
      <c r="Q414" s="62"/>
      <c r="R414" s="97"/>
      <c r="S414" s="97"/>
      <c r="U414" s="62"/>
    </row>
    <row r="415" spans="1:21" x14ac:dyDescent="0.25">
      <c r="A415" s="62">
        <v>133</v>
      </c>
      <c r="B415" s="72" t="s">
        <v>1170</v>
      </c>
      <c r="C415" s="95">
        <v>2</v>
      </c>
      <c r="D415" s="108">
        <v>5000000</v>
      </c>
      <c r="E415" s="72" t="s">
        <v>1171</v>
      </c>
      <c r="F415" s="72" t="s">
        <v>422</v>
      </c>
      <c r="G415" s="72">
        <v>1</v>
      </c>
      <c r="H415" s="72" t="s">
        <v>551</v>
      </c>
      <c r="I415" s="62" t="s">
        <v>551</v>
      </c>
      <c r="J415" s="72" t="s">
        <v>33</v>
      </c>
      <c r="K415" s="72" t="s">
        <v>2816</v>
      </c>
      <c r="L415" s="72" t="s">
        <v>1880</v>
      </c>
      <c r="M415" s="109"/>
      <c r="N415" s="90"/>
      <c r="O415" s="91" t="str">
        <f>PRICES[[#This Row],[Department]]&amp;PRICES[[#This Row],[Product Name]]</f>
        <v>Phẫu thuậtNâng ngực - Yêu cầu Bác sĩ chuyên gia/trưởng khoa</v>
      </c>
      <c r="Q415" s="62"/>
      <c r="R415" s="97"/>
      <c r="S415" s="97"/>
      <c r="U415" s="62"/>
    </row>
    <row r="416" spans="1:21" x14ac:dyDescent="0.25">
      <c r="A416" s="62">
        <v>134</v>
      </c>
      <c r="B416" s="72" t="s">
        <v>1172</v>
      </c>
      <c r="C416" s="95">
        <v>5</v>
      </c>
      <c r="D416" s="108">
        <v>20000000</v>
      </c>
      <c r="E416" s="72" t="s">
        <v>1173</v>
      </c>
      <c r="F416" s="72" t="s">
        <v>422</v>
      </c>
      <c r="G416" s="72">
        <v>1</v>
      </c>
      <c r="H416" s="72" t="s">
        <v>551</v>
      </c>
      <c r="I416" s="62" t="s">
        <v>551</v>
      </c>
      <c r="J416" s="72" t="s">
        <v>33</v>
      </c>
      <c r="K416" s="72" t="s">
        <v>2816</v>
      </c>
      <c r="L416" s="72" t="s">
        <v>1880</v>
      </c>
      <c r="M416" s="109"/>
      <c r="N416" s="90"/>
      <c r="O416" s="91" t="str">
        <f>PRICES[[#This Row],[Department]]&amp;PRICES[[#This Row],[Product Name]]</f>
        <v>Phẫu thuậtNâng ngực - Yêu cầu Tiến sĩ - Bác sĩ Richard Huy</v>
      </c>
      <c r="Q416" s="62"/>
      <c r="R416" s="97"/>
      <c r="S416" s="97"/>
      <c r="U416" s="62"/>
    </row>
    <row r="417" spans="1:21" x14ac:dyDescent="0.25">
      <c r="A417" s="62">
        <v>135</v>
      </c>
      <c r="B417" s="72" t="s">
        <v>1174</v>
      </c>
      <c r="C417" s="95">
        <v>6</v>
      </c>
      <c r="D417" s="108">
        <v>20000000</v>
      </c>
      <c r="E417" s="72" t="s">
        <v>1175</v>
      </c>
      <c r="F417" s="72" t="s">
        <v>422</v>
      </c>
      <c r="G417" s="72">
        <v>1</v>
      </c>
      <c r="H417" s="72" t="s">
        <v>551</v>
      </c>
      <c r="I417" s="62" t="s">
        <v>551</v>
      </c>
      <c r="J417" s="72" t="s">
        <v>33</v>
      </c>
      <c r="K417" s="72" t="s">
        <v>2816</v>
      </c>
      <c r="L417" s="72" t="s">
        <v>1880</v>
      </c>
      <c r="M417" s="109"/>
      <c r="N417" s="90"/>
      <c r="O417" s="91" t="str">
        <f>PRICES[[#This Row],[Department]]&amp;PRICES[[#This Row],[Product Name]]</f>
        <v>Phẫu thuậtNâng ngực - Yêu cầu Bác sĩ Hàn Quốc</v>
      </c>
      <c r="Q417" s="62"/>
      <c r="R417" s="97"/>
      <c r="S417" s="97"/>
      <c r="U417" s="62"/>
    </row>
    <row r="418" spans="1:21" x14ac:dyDescent="0.25">
      <c r="A418" s="62">
        <v>136</v>
      </c>
      <c r="B418" s="72" t="s">
        <v>1176</v>
      </c>
      <c r="C418" s="95">
        <v>5</v>
      </c>
      <c r="D418" s="108">
        <v>10000000</v>
      </c>
      <c r="E418" s="72" t="s">
        <v>1177</v>
      </c>
      <c r="F418" s="72" t="s">
        <v>422</v>
      </c>
      <c r="G418" s="72">
        <v>1</v>
      </c>
      <c r="H418" s="72" t="s">
        <v>551</v>
      </c>
      <c r="I418" s="62" t="s">
        <v>551</v>
      </c>
      <c r="J418" s="72" t="s">
        <v>33</v>
      </c>
      <c r="K418" s="72" t="s">
        <v>2816</v>
      </c>
      <c r="L418" s="72" t="s">
        <v>1880</v>
      </c>
      <c r="M418" s="109"/>
      <c r="N418" s="90"/>
      <c r="O418" s="91" t="str">
        <f>PRICES[[#This Row],[Department]]&amp;PRICES[[#This Row],[Product Name]]</f>
        <v>Phẫu thuậtTúi ngực Nano Motiva (Chip)</v>
      </c>
      <c r="Q418" s="62"/>
      <c r="R418" s="97"/>
      <c r="S418" s="97"/>
      <c r="U418" s="62"/>
    </row>
    <row r="419" spans="1:21" x14ac:dyDescent="0.25">
      <c r="A419" s="62">
        <v>137</v>
      </c>
      <c r="B419" s="72" t="s">
        <v>1178</v>
      </c>
      <c r="C419" s="95">
        <v>8</v>
      </c>
      <c r="D419" s="108">
        <v>18000000</v>
      </c>
      <c r="E419" s="72" t="s">
        <v>1179</v>
      </c>
      <c r="F419" s="72" t="s">
        <v>422</v>
      </c>
      <c r="G419" s="72">
        <v>1</v>
      </c>
      <c r="H419" s="72" t="s">
        <v>551</v>
      </c>
      <c r="I419" s="62" t="s">
        <v>551</v>
      </c>
      <c r="J419" s="72" t="s">
        <v>33</v>
      </c>
      <c r="K419" s="72" t="s">
        <v>2816</v>
      </c>
      <c r="L419" s="72" t="s">
        <v>1880</v>
      </c>
      <c r="M419" s="109"/>
      <c r="N419" s="90"/>
      <c r="O419" s="91" t="str">
        <f>PRICES[[#This Row],[Department]]&amp;PRICES[[#This Row],[Product Name]]</f>
        <v>Phẫu thuậtTúi ngực Nano Motiva (Chip linh hoạt)</v>
      </c>
      <c r="Q419" s="62"/>
      <c r="R419" s="97"/>
      <c r="S419" s="97"/>
      <c r="U419" s="62"/>
    </row>
    <row r="420" spans="1:21" x14ac:dyDescent="0.25">
      <c r="A420" s="62">
        <v>138</v>
      </c>
      <c r="B420" s="72" t="s">
        <v>1180</v>
      </c>
      <c r="C420" s="95">
        <v>5</v>
      </c>
      <c r="D420" s="108">
        <v>15000000</v>
      </c>
      <c r="E420" s="72" t="s">
        <v>1181</v>
      </c>
      <c r="F420" s="72" t="s">
        <v>422</v>
      </c>
      <c r="G420" s="72">
        <v>1</v>
      </c>
      <c r="H420" s="72" t="s">
        <v>551</v>
      </c>
      <c r="I420" s="62" t="s">
        <v>551</v>
      </c>
      <c r="J420" s="72" t="s">
        <v>33</v>
      </c>
      <c r="K420" s="72" t="s">
        <v>2816</v>
      </c>
      <c r="L420" s="72" t="s">
        <v>1880</v>
      </c>
      <c r="M420" s="109"/>
      <c r="N420" s="90"/>
      <c r="O420" s="91" t="str">
        <f>PRICES[[#This Row],[Department]]&amp;PRICES[[#This Row],[Product Name]]</f>
        <v>Phẫu thuậtTúi Mentor (giọt nước)</v>
      </c>
      <c r="Q420" s="62"/>
      <c r="R420" s="97"/>
      <c r="S420" s="97"/>
      <c r="U420" s="62"/>
    </row>
    <row r="421" spans="1:21" x14ac:dyDescent="0.25">
      <c r="A421" s="62">
        <v>139</v>
      </c>
      <c r="B421" s="72" t="s">
        <v>2877</v>
      </c>
      <c r="C421" s="95"/>
      <c r="D421" s="108">
        <v>30000000</v>
      </c>
      <c r="E421" s="72" t="s">
        <v>2878</v>
      </c>
      <c r="F421" s="72" t="s">
        <v>422</v>
      </c>
      <c r="H421" s="72"/>
      <c r="I421" s="62"/>
      <c r="J421" s="72" t="s">
        <v>33</v>
      </c>
      <c r="K421" s="72" t="s">
        <v>2816</v>
      </c>
      <c r="L421" s="72" t="s">
        <v>1880</v>
      </c>
      <c r="M421" s="387">
        <v>44664</v>
      </c>
      <c r="N421" s="90"/>
      <c r="O421" s="307" t="str">
        <f>PRICES[[#This Row],[Department]]&amp;PRICES[[#This Row],[Product Name]]</f>
        <v>Phẫu thuậtTúi ngực Mentor Xtra</v>
      </c>
      <c r="Q421" s="62"/>
      <c r="R421" s="97"/>
      <c r="S421" s="97"/>
      <c r="U421" s="62"/>
    </row>
    <row r="422" spans="1:21" x14ac:dyDescent="0.25">
      <c r="A422" s="62">
        <v>140</v>
      </c>
      <c r="B422" s="72" t="s">
        <v>1182</v>
      </c>
      <c r="C422" s="95">
        <v>2</v>
      </c>
      <c r="D422" s="108">
        <v>5000000</v>
      </c>
      <c r="E422" s="72" t="s">
        <v>1183</v>
      </c>
      <c r="F422" s="72" t="s">
        <v>422</v>
      </c>
      <c r="G422" s="72">
        <v>1</v>
      </c>
      <c r="H422" s="72" t="s">
        <v>551</v>
      </c>
      <c r="I422" s="62" t="s">
        <v>551</v>
      </c>
      <c r="J422" s="72" t="s">
        <v>33</v>
      </c>
      <c r="K422" s="72" t="s">
        <v>2816</v>
      </c>
      <c r="L422" s="72" t="s">
        <v>1880</v>
      </c>
      <c r="M422" s="109"/>
      <c r="N422" s="90"/>
      <c r="O422" s="91" t="str">
        <f>PRICES[[#This Row],[Department]]&amp;PRICES[[#This Row],[Product Name]]</f>
        <v>Phẫu thuậtDịch vụ tiểu phẫu vùng ngực sửa lại</v>
      </c>
      <c r="Q422" s="62"/>
      <c r="R422" s="97"/>
      <c r="S422" s="97"/>
      <c r="U422" s="62"/>
    </row>
    <row r="423" spans="1:21" x14ac:dyDescent="0.25">
      <c r="A423" s="62">
        <v>141</v>
      </c>
      <c r="B423" s="72" t="s">
        <v>1247</v>
      </c>
      <c r="C423" s="95">
        <v>31.5</v>
      </c>
      <c r="D423" s="108">
        <v>70000000</v>
      </c>
      <c r="E423" s="72" t="s">
        <v>1248</v>
      </c>
      <c r="F423" s="72" t="s">
        <v>422</v>
      </c>
      <c r="G423" s="72">
        <v>1</v>
      </c>
      <c r="H423" s="72">
        <v>4</v>
      </c>
      <c r="I423" s="62">
        <v>135</v>
      </c>
      <c r="J423" s="72" t="s">
        <v>33</v>
      </c>
      <c r="K423" s="72" t="s">
        <v>2816</v>
      </c>
      <c r="L423" s="72" t="s">
        <v>1880</v>
      </c>
      <c r="M423" s="109">
        <v>44652</v>
      </c>
      <c r="N423" s="90"/>
      <c r="O423" s="91" t="str">
        <f>PRICES[[#This Row],[Department]]&amp;PRICES[[#This Row],[Product Name]]</f>
        <v>Phẫu thuậtChuyển giới: Phẫu thuật cắt tuyến vú độ 1 (cắt bỏ tuyến)</v>
      </c>
      <c r="Q423" s="62"/>
      <c r="R423" s="97"/>
      <c r="S423" s="97"/>
      <c r="U423" s="62"/>
    </row>
    <row r="424" spans="1:21" x14ac:dyDescent="0.25">
      <c r="A424" s="62">
        <v>142</v>
      </c>
      <c r="B424" s="72" t="s">
        <v>1249</v>
      </c>
      <c r="C424" s="95">
        <v>38.08</v>
      </c>
      <c r="D424" s="108">
        <v>85000000</v>
      </c>
      <c r="E424" s="72" t="s">
        <v>1250</v>
      </c>
      <c r="F424" s="72" t="s">
        <v>422</v>
      </c>
      <c r="G424" s="72">
        <v>1</v>
      </c>
      <c r="H424" s="72">
        <v>4</v>
      </c>
      <c r="I424" s="62">
        <v>195</v>
      </c>
      <c r="J424" s="72" t="s">
        <v>33</v>
      </c>
      <c r="K424" s="72" t="s">
        <v>2816</v>
      </c>
      <c r="L424" s="72" t="s">
        <v>1880</v>
      </c>
      <c r="M424" s="109">
        <v>44652</v>
      </c>
      <c r="N424" s="90"/>
      <c r="O424" s="91" t="str">
        <f>PRICES[[#This Row],[Department]]&amp;PRICES[[#This Row],[Product Name]]</f>
        <v>Phẫu thuậtChuyển giới: Phẫu thuật cắt tuyến vú độ 2 (combo cắt bỏ tuyến, thu quầng vú, đầu vú)</v>
      </c>
      <c r="Q424" s="62"/>
      <c r="R424" s="97"/>
      <c r="S424" s="97"/>
      <c r="U424" s="62"/>
    </row>
    <row r="425" spans="1:21" x14ac:dyDescent="0.25">
      <c r="A425" s="62">
        <v>143</v>
      </c>
      <c r="B425" s="72" t="s">
        <v>1251</v>
      </c>
      <c r="C425" s="95">
        <v>42.25</v>
      </c>
      <c r="D425" s="108">
        <v>95000000</v>
      </c>
      <c r="E425" s="72" t="s">
        <v>1252</v>
      </c>
      <c r="F425" s="72" t="s">
        <v>422</v>
      </c>
      <c r="G425" s="72">
        <v>1</v>
      </c>
      <c r="H425" s="72">
        <v>4</v>
      </c>
      <c r="I425" s="62">
        <v>225</v>
      </c>
      <c r="J425" s="72" t="s">
        <v>33</v>
      </c>
      <c r="K425" s="72" t="s">
        <v>2816</v>
      </c>
      <c r="L425" s="72" t="s">
        <v>1880</v>
      </c>
      <c r="M425" s="109">
        <v>44652</v>
      </c>
      <c r="N425" s="90"/>
      <c r="O425" s="91" t="str">
        <f>PRICES[[#This Row],[Department]]&amp;PRICES[[#This Row],[Product Name]]</f>
        <v>Phẫu thuậtChuyển giới: Cắt tuyến vú độ 3 (combo cắt bỏ tuyến, thu quầng vú, thu đầu vú, treo ngực, ghép đầu vú)</v>
      </c>
      <c r="Q425" s="62"/>
      <c r="R425" s="97"/>
      <c r="S425" s="97"/>
      <c r="U425" s="62"/>
    </row>
    <row r="426" spans="1:21" x14ac:dyDescent="0.25">
      <c r="A426" s="62">
        <v>144</v>
      </c>
      <c r="B426" s="72" t="s">
        <v>1253</v>
      </c>
      <c r="C426" s="95">
        <v>8</v>
      </c>
      <c r="D426" s="108">
        <v>10000000</v>
      </c>
      <c r="E426" s="72" t="s">
        <v>1254</v>
      </c>
      <c r="F426" s="72" t="s">
        <v>422</v>
      </c>
      <c r="G426" s="72">
        <v>1</v>
      </c>
      <c r="H426" s="72" t="s">
        <v>551</v>
      </c>
      <c r="I426" s="62" t="s">
        <v>551</v>
      </c>
      <c r="J426" s="72" t="s">
        <v>33</v>
      </c>
      <c r="K426" s="72" t="s">
        <v>2816</v>
      </c>
      <c r="L426" s="72" t="s">
        <v>1880</v>
      </c>
      <c r="M426" s="109">
        <v>44652</v>
      </c>
      <c r="N426" s="90"/>
      <c r="O426" s="91" t="str">
        <f>PRICES[[#This Row],[Department]]&amp;PRICES[[#This Row],[Product Name]]</f>
        <v>Phẫu thuậtChuyển giới: dịch vụ sửa lại</v>
      </c>
      <c r="Q426" s="62"/>
      <c r="R426" s="97"/>
      <c r="S426" s="97"/>
      <c r="U426" s="62"/>
    </row>
    <row r="427" spans="1:21" x14ac:dyDescent="0.25">
      <c r="A427" s="62">
        <v>145</v>
      </c>
      <c r="B427" s="72" t="s">
        <v>871</v>
      </c>
      <c r="C427" s="95">
        <v>3.99</v>
      </c>
      <c r="D427" s="108">
        <v>6000000</v>
      </c>
      <c r="E427" s="72" t="s">
        <v>878</v>
      </c>
      <c r="F427" s="72" t="s">
        <v>422</v>
      </c>
      <c r="G427" s="72">
        <v>1</v>
      </c>
      <c r="H427" s="72">
        <v>1</v>
      </c>
      <c r="I427" s="62">
        <v>40</v>
      </c>
      <c r="J427" s="72" t="s">
        <v>33</v>
      </c>
      <c r="K427" s="72" t="s">
        <v>2821</v>
      </c>
      <c r="L427" s="72" t="s">
        <v>1880</v>
      </c>
      <c r="M427" s="109">
        <v>44652</v>
      </c>
      <c r="N427" s="90"/>
      <c r="O427" s="91" t="str">
        <f>PRICES[[#This Row],[Department]]&amp;PRICES[[#This Row],[Product Name]]</f>
        <v>Phẫu thuậtCắt bỏ sẹo co kéo, sẹo xấu do phẫu thuật mức 1</v>
      </c>
      <c r="Q427" s="62"/>
      <c r="R427" s="97"/>
      <c r="S427" s="97"/>
      <c r="U427" s="62"/>
    </row>
    <row r="428" spans="1:21" x14ac:dyDescent="0.25">
      <c r="A428" s="62">
        <v>146</v>
      </c>
      <c r="B428" s="72" t="s">
        <v>870</v>
      </c>
      <c r="C428" s="95">
        <v>7.03</v>
      </c>
      <c r="D428" s="108">
        <v>12000000</v>
      </c>
      <c r="E428" s="72" t="s">
        <v>879</v>
      </c>
      <c r="F428" s="72" t="s">
        <v>422</v>
      </c>
      <c r="G428" s="72">
        <v>1</v>
      </c>
      <c r="H428" s="72">
        <v>1.5</v>
      </c>
      <c r="I428" s="62">
        <v>60</v>
      </c>
      <c r="J428" s="72" t="s">
        <v>33</v>
      </c>
      <c r="K428" s="72" t="s">
        <v>2821</v>
      </c>
      <c r="L428" s="72" t="s">
        <v>1880</v>
      </c>
      <c r="M428" s="109">
        <v>44652</v>
      </c>
      <c r="N428" s="90"/>
      <c r="O428" s="91" t="str">
        <f>PRICES[[#This Row],[Department]]&amp;PRICES[[#This Row],[Product Name]]</f>
        <v>Phẫu thuậtCắt bỏ sẹo co kéo, sẹo xấu do phẫu thuật mức 2</v>
      </c>
      <c r="Q428" s="62"/>
      <c r="R428" s="97"/>
      <c r="S428" s="97"/>
      <c r="U428" s="62"/>
    </row>
    <row r="429" spans="1:21" x14ac:dyDescent="0.25">
      <c r="A429" s="62">
        <v>147</v>
      </c>
      <c r="B429" s="72" t="s">
        <v>880</v>
      </c>
      <c r="C429" s="95">
        <v>10.3</v>
      </c>
      <c r="D429" s="108">
        <v>18000000</v>
      </c>
      <c r="E429" s="72" t="s">
        <v>881</v>
      </c>
      <c r="F429" s="72" t="s">
        <v>422</v>
      </c>
      <c r="G429" s="72">
        <v>1</v>
      </c>
      <c r="H429" s="72">
        <v>2</v>
      </c>
      <c r="I429" s="62">
        <v>90</v>
      </c>
      <c r="J429" s="72" t="s">
        <v>33</v>
      </c>
      <c r="K429" s="72" t="s">
        <v>2821</v>
      </c>
      <c r="L429" s="72" t="s">
        <v>1880</v>
      </c>
      <c r="M429" s="109">
        <v>44652</v>
      </c>
      <c r="N429" s="90"/>
      <c r="O429" s="91" t="str">
        <f>PRICES[[#This Row],[Department]]&amp;PRICES[[#This Row],[Product Name]]</f>
        <v>Phẫu thuậtCắt bỏ sẹo co kéo, sẹo xấu do phẫu thuật mức 3</v>
      </c>
      <c r="Q429" s="62"/>
      <c r="R429" s="97"/>
      <c r="S429" s="97"/>
      <c r="U429" s="62"/>
    </row>
    <row r="430" spans="1:21" x14ac:dyDescent="0.25">
      <c r="A430" s="62">
        <v>148</v>
      </c>
      <c r="B430" s="72" t="s">
        <v>882</v>
      </c>
      <c r="C430" s="95">
        <v>13.57</v>
      </c>
      <c r="D430" s="108">
        <v>24000000</v>
      </c>
      <c r="E430" s="72" t="s">
        <v>883</v>
      </c>
      <c r="F430" s="72" t="s">
        <v>422</v>
      </c>
      <c r="G430" s="72">
        <v>1</v>
      </c>
      <c r="H430" s="72">
        <v>2.5</v>
      </c>
      <c r="I430" s="62">
        <v>120</v>
      </c>
      <c r="J430" s="72" t="s">
        <v>33</v>
      </c>
      <c r="K430" s="72" t="s">
        <v>2821</v>
      </c>
      <c r="L430" s="72" t="s">
        <v>1880</v>
      </c>
      <c r="M430" s="109">
        <v>44652</v>
      </c>
      <c r="N430" s="90"/>
      <c r="O430" s="91" t="str">
        <f>PRICES[[#This Row],[Department]]&amp;PRICES[[#This Row],[Product Name]]</f>
        <v>Phẫu thuậtCắt bỏ sẹo co kéo, sẹo xấu do phẫu thuật mức 4</v>
      </c>
      <c r="Q430" s="62"/>
      <c r="R430" s="97"/>
      <c r="S430" s="97"/>
      <c r="U430" s="62"/>
    </row>
    <row r="431" spans="1:21" x14ac:dyDescent="0.25">
      <c r="A431" s="62">
        <v>149</v>
      </c>
      <c r="B431" s="72" t="s">
        <v>886</v>
      </c>
      <c r="C431" s="95">
        <v>10.33</v>
      </c>
      <c r="D431" s="108">
        <v>20000000</v>
      </c>
      <c r="E431" s="72" t="s">
        <v>887</v>
      </c>
      <c r="F431" s="72" t="s">
        <v>422</v>
      </c>
      <c r="G431" s="72">
        <v>1</v>
      </c>
      <c r="H431" s="72">
        <v>2</v>
      </c>
      <c r="I431" s="62">
        <v>60</v>
      </c>
      <c r="J431" s="72" t="s">
        <v>33</v>
      </c>
      <c r="K431" s="72" t="s">
        <v>2821</v>
      </c>
      <c r="L431" s="72" t="s">
        <v>1880</v>
      </c>
      <c r="M431" s="109">
        <v>44652</v>
      </c>
      <c r="N431" s="90"/>
      <c r="O431" s="307" t="str">
        <f>PRICES[[#This Row],[Department]]&amp;PRICES[[#This Row],[Product Name]]</f>
        <v>Phẫu thuậtĐiều trị sẹo lõm mặt bằng phương pháp cấy mỡ</v>
      </c>
      <c r="Q431" s="62"/>
      <c r="R431" s="97"/>
      <c r="S431" s="97"/>
      <c r="U431" s="62"/>
    </row>
    <row r="432" spans="1:21" x14ac:dyDescent="0.25">
      <c r="A432" s="62">
        <v>150</v>
      </c>
      <c r="B432" s="72" t="s">
        <v>902</v>
      </c>
      <c r="C432" s="95">
        <v>2.94</v>
      </c>
      <c r="D432" s="108">
        <v>3000000</v>
      </c>
      <c r="E432" s="72" t="s">
        <v>903</v>
      </c>
      <c r="F432" s="72" t="s">
        <v>422</v>
      </c>
      <c r="G432" s="72">
        <v>1</v>
      </c>
      <c r="H432" s="72">
        <v>1</v>
      </c>
      <c r="I432" s="62">
        <v>40</v>
      </c>
      <c r="J432" s="72" t="s">
        <v>33</v>
      </c>
      <c r="K432" s="72" t="s">
        <v>2821</v>
      </c>
      <c r="L432" s="72" t="s">
        <v>1880</v>
      </c>
      <c r="M432" s="109">
        <v>44652</v>
      </c>
      <c r="N432" s="90"/>
      <c r="O432" s="91" t="str">
        <f>PRICES[[#This Row],[Department]]&amp;PRICES[[#This Row],[Product Name]]</f>
        <v>Phẫu thuậtPRP sẹo sau phẫu thuật mức 1</v>
      </c>
      <c r="Q432" s="62"/>
      <c r="R432" s="97"/>
      <c r="S432" s="97"/>
      <c r="U432" s="62"/>
    </row>
    <row r="433" spans="1:21" x14ac:dyDescent="0.25">
      <c r="A433" s="62">
        <v>151</v>
      </c>
      <c r="B433" s="72" t="s">
        <v>904</v>
      </c>
      <c r="C433" s="95">
        <v>3.29</v>
      </c>
      <c r="D433" s="108">
        <v>4000000</v>
      </c>
      <c r="E433" s="72" t="s">
        <v>905</v>
      </c>
      <c r="F433" s="72" t="s">
        <v>422</v>
      </c>
      <c r="G433" s="72">
        <v>1</v>
      </c>
      <c r="H433" s="72">
        <v>1</v>
      </c>
      <c r="I433" s="62">
        <v>40</v>
      </c>
      <c r="J433" s="72" t="s">
        <v>33</v>
      </c>
      <c r="K433" s="72" t="s">
        <v>2821</v>
      </c>
      <c r="L433" s="72" t="s">
        <v>1880</v>
      </c>
      <c r="M433" s="109">
        <v>44652</v>
      </c>
      <c r="N433" s="90"/>
      <c r="O433" s="307" t="str">
        <f>PRICES[[#This Row],[Department]]&amp;PRICES[[#This Row],[Product Name]]</f>
        <v>Phẫu thuậtPRP sẹo sau phẫu thuật mức 2</v>
      </c>
      <c r="Q433" s="62"/>
      <c r="R433" s="97"/>
      <c r="S433" s="97"/>
      <c r="U433" s="62"/>
    </row>
    <row r="434" spans="1:21" x14ac:dyDescent="0.25">
      <c r="A434" s="62">
        <v>152</v>
      </c>
      <c r="B434" s="72" t="s">
        <v>906</v>
      </c>
      <c r="C434" s="95">
        <v>4.43</v>
      </c>
      <c r="D434" s="108">
        <v>6000000</v>
      </c>
      <c r="E434" s="72" t="s">
        <v>907</v>
      </c>
      <c r="F434" s="72" t="s">
        <v>422</v>
      </c>
      <c r="G434" s="72">
        <v>1</v>
      </c>
      <c r="H434" s="72">
        <v>1</v>
      </c>
      <c r="I434" s="62">
        <v>60</v>
      </c>
      <c r="J434" s="72" t="s">
        <v>33</v>
      </c>
      <c r="K434" s="72" t="s">
        <v>2821</v>
      </c>
      <c r="L434" s="72" t="s">
        <v>1880</v>
      </c>
      <c r="M434" s="109">
        <v>44652</v>
      </c>
      <c r="N434" s="90"/>
      <c r="O434" s="91" t="str">
        <f>PRICES[[#This Row],[Department]]&amp;PRICES[[#This Row],[Product Name]]</f>
        <v>Phẫu thuậtPRP sẹo sau phẫu thuật mức 3</v>
      </c>
      <c r="Q434" s="62"/>
      <c r="R434" s="97"/>
      <c r="S434" s="97"/>
      <c r="U434" s="62"/>
    </row>
    <row r="435" spans="1:21" x14ac:dyDescent="0.25">
      <c r="A435" s="62">
        <v>153</v>
      </c>
      <c r="B435" s="72" t="s">
        <v>1996</v>
      </c>
      <c r="C435" s="95">
        <v>6.33</v>
      </c>
      <c r="D435" s="108">
        <v>10000000</v>
      </c>
      <c r="E435" s="72" t="s">
        <v>1997</v>
      </c>
      <c r="F435" s="72" t="s">
        <v>422</v>
      </c>
      <c r="G435" s="72">
        <v>1</v>
      </c>
      <c r="H435" s="72">
        <v>1.5</v>
      </c>
      <c r="I435" s="62">
        <v>60</v>
      </c>
      <c r="J435" s="72" t="s">
        <v>33</v>
      </c>
      <c r="K435" s="72" t="s">
        <v>2821</v>
      </c>
      <c r="L435" s="72" t="s">
        <v>1880</v>
      </c>
      <c r="M435" s="109">
        <v>44652</v>
      </c>
      <c r="N435" s="90"/>
      <c r="O435" s="91" t="str">
        <f>PRICES[[#This Row],[Department]]&amp;PRICES[[#This Row],[Product Name]]</f>
        <v>Phẫu thuậtGhép da mức 1</v>
      </c>
      <c r="Q435" s="62"/>
      <c r="R435" s="97"/>
      <c r="S435" s="97"/>
      <c r="U435" s="62"/>
    </row>
    <row r="436" spans="1:21" x14ac:dyDescent="0.25">
      <c r="A436" s="62">
        <v>154</v>
      </c>
      <c r="B436" s="72" t="s">
        <v>1998</v>
      </c>
      <c r="C436" s="95">
        <v>9.0299999999999994</v>
      </c>
      <c r="D436" s="108">
        <v>15000000</v>
      </c>
      <c r="E436" s="72" t="s">
        <v>1999</v>
      </c>
      <c r="F436" s="72" t="s">
        <v>422</v>
      </c>
      <c r="G436" s="72">
        <v>1</v>
      </c>
      <c r="H436" s="72">
        <v>2</v>
      </c>
      <c r="I436" s="62">
        <v>80</v>
      </c>
      <c r="J436" s="72" t="s">
        <v>33</v>
      </c>
      <c r="K436" s="72" t="s">
        <v>2821</v>
      </c>
      <c r="L436" s="72" t="s">
        <v>1880</v>
      </c>
      <c r="M436" s="109">
        <v>44652</v>
      </c>
      <c r="N436" s="90"/>
      <c r="O436" s="91" t="str">
        <f>PRICES[[#This Row],[Department]]&amp;PRICES[[#This Row],[Product Name]]</f>
        <v>Phẫu thuậtGhép da mức 2</v>
      </c>
      <c r="Q436" s="62"/>
      <c r="R436" s="97"/>
      <c r="S436" s="97"/>
      <c r="U436" s="62"/>
    </row>
    <row r="437" spans="1:21" x14ac:dyDescent="0.25">
      <c r="A437" s="62">
        <v>155</v>
      </c>
      <c r="B437" s="72" t="s">
        <v>2000</v>
      </c>
      <c r="C437" s="95">
        <v>13.25</v>
      </c>
      <c r="D437" s="108">
        <v>25000000</v>
      </c>
      <c r="E437" s="72" t="s">
        <v>2001</v>
      </c>
      <c r="F437" s="72" t="s">
        <v>422</v>
      </c>
      <c r="G437" s="72">
        <v>1</v>
      </c>
      <c r="H437" s="72">
        <v>2.5</v>
      </c>
      <c r="I437" s="62">
        <v>90</v>
      </c>
      <c r="J437" s="72" t="s">
        <v>33</v>
      </c>
      <c r="K437" s="72" t="s">
        <v>2821</v>
      </c>
      <c r="L437" s="72" t="s">
        <v>1880</v>
      </c>
      <c r="M437" s="109">
        <v>44652</v>
      </c>
      <c r="N437" s="90"/>
      <c r="O437" s="91" t="str">
        <f>PRICES[[#This Row],[Department]]&amp;PRICES[[#This Row],[Product Name]]</f>
        <v>Phẫu thuậtGhép da mức 3</v>
      </c>
      <c r="Q437" s="62"/>
      <c r="R437" s="97"/>
      <c r="S437" s="97"/>
      <c r="U437" s="62"/>
    </row>
    <row r="438" spans="1:21" x14ac:dyDescent="0.25">
      <c r="A438" s="62">
        <v>156</v>
      </c>
      <c r="B438" s="72" t="s">
        <v>270</v>
      </c>
      <c r="C438" s="95">
        <v>4.9000000000000004</v>
      </c>
      <c r="D438" s="108">
        <v>8000000</v>
      </c>
      <c r="E438" s="72" t="s">
        <v>1205</v>
      </c>
      <c r="F438" s="72" t="s">
        <v>422</v>
      </c>
      <c r="G438" s="72">
        <v>1</v>
      </c>
      <c r="H438" s="72">
        <v>1</v>
      </c>
      <c r="I438" s="62">
        <v>60</v>
      </c>
      <c r="J438" s="72" t="s">
        <v>33</v>
      </c>
      <c r="K438" s="72" t="s">
        <v>2820</v>
      </c>
      <c r="L438" s="72" t="s">
        <v>1880</v>
      </c>
      <c r="M438" s="109"/>
      <c r="N438" s="90"/>
      <c r="O438" s="91" t="str">
        <f>PRICES[[#This Row],[Department]]&amp;PRICES[[#This Row],[Product Name]]</f>
        <v>Phẫu thuậtThu môi bé</v>
      </c>
      <c r="Q438" s="62"/>
      <c r="R438" s="97"/>
      <c r="S438" s="97"/>
      <c r="U438" s="62"/>
    </row>
    <row r="439" spans="1:21" x14ac:dyDescent="0.25">
      <c r="A439" s="62">
        <v>157</v>
      </c>
      <c r="B439" s="72" t="s">
        <v>272</v>
      </c>
      <c r="C439" s="95">
        <v>5.61</v>
      </c>
      <c r="D439" s="108">
        <v>10000000</v>
      </c>
      <c r="E439" s="72" t="s">
        <v>762</v>
      </c>
      <c r="F439" s="72" t="s">
        <v>422</v>
      </c>
      <c r="G439" s="72">
        <v>1</v>
      </c>
      <c r="H439" s="72">
        <v>1</v>
      </c>
      <c r="I439" s="62">
        <v>60</v>
      </c>
      <c r="J439" s="72" t="s">
        <v>33</v>
      </c>
      <c r="K439" s="72" t="s">
        <v>2820</v>
      </c>
      <c r="L439" s="72" t="s">
        <v>1880</v>
      </c>
      <c r="M439" s="109"/>
      <c r="N439" s="90"/>
      <c r="O439" s="91" t="str">
        <f>PRICES[[#This Row],[Department]]&amp;PRICES[[#This Row],[Product Name]]</f>
        <v>Phẫu thuậtThu nhỏ âm đạo</v>
      </c>
      <c r="Q439" s="62"/>
      <c r="R439" s="97"/>
      <c r="S439" s="97"/>
      <c r="U439" s="62"/>
    </row>
    <row r="440" spans="1:21" x14ac:dyDescent="0.25">
      <c r="A440" s="62">
        <v>158</v>
      </c>
      <c r="B440" s="72" t="s">
        <v>271</v>
      </c>
      <c r="C440" s="95">
        <v>6.3</v>
      </c>
      <c r="D440" s="108">
        <v>12000000</v>
      </c>
      <c r="E440" s="72" t="s">
        <v>1206</v>
      </c>
      <c r="F440" s="72" t="s">
        <v>422</v>
      </c>
      <c r="G440" s="72">
        <v>1</v>
      </c>
      <c r="H440" s="72">
        <v>1</v>
      </c>
      <c r="I440" s="62">
        <v>60</v>
      </c>
      <c r="J440" s="72" t="s">
        <v>33</v>
      </c>
      <c r="K440" s="72" t="s">
        <v>2820</v>
      </c>
      <c r="L440" s="72" t="s">
        <v>1880</v>
      </c>
      <c r="M440" s="109"/>
      <c r="N440" s="90"/>
      <c r="O440" s="91" t="str">
        <f>PRICES[[#This Row],[Department]]&amp;PRICES[[#This Row],[Product Name]]</f>
        <v>Phẫu thuậtThu môi lớn</v>
      </c>
      <c r="Q440" s="62"/>
      <c r="R440" s="97"/>
      <c r="S440" s="97"/>
      <c r="U440" s="62"/>
    </row>
    <row r="441" spans="1:21" x14ac:dyDescent="0.25">
      <c r="A441" s="62">
        <v>159</v>
      </c>
      <c r="B441" s="72" t="s">
        <v>1207</v>
      </c>
      <c r="C441" s="95">
        <v>12.75</v>
      </c>
      <c r="D441" s="108">
        <v>20000000</v>
      </c>
      <c r="E441" s="72" t="s">
        <v>761</v>
      </c>
      <c r="F441" s="72" t="s">
        <v>422</v>
      </c>
      <c r="G441" s="72">
        <v>1</v>
      </c>
      <c r="H441" s="72">
        <v>2</v>
      </c>
      <c r="I441" s="62">
        <v>90</v>
      </c>
      <c r="J441" s="72" t="s">
        <v>33</v>
      </c>
      <c r="K441" s="72" t="s">
        <v>2820</v>
      </c>
      <c r="L441" s="72" t="s">
        <v>1880</v>
      </c>
      <c r="M441" s="109"/>
      <c r="N441" s="90"/>
      <c r="O441" s="91" t="str">
        <f>PRICES[[#This Row],[Department]]&amp;PRICES[[#This Row],[Product Name]]</f>
        <v>Phẫu thuậtCấy mỡ môi lớn + bé/âm đạo</v>
      </c>
      <c r="Q441" s="62"/>
      <c r="R441" s="97"/>
      <c r="S441" s="97"/>
      <c r="U441" s="62"/>
    </row>
    <row r="442" spans="1:21" x14ac:dyDescent="0.25">
      <c r="A442" s="62">
        <v>160</v>
      </c>
      <c r="B442" s="72" t="s">
        <v>1208</v>
      </c>
      <c r="C442" s="95">
        <v>2</v>
      </c>
      <c r="D442" s="108">
        <v>3000000</v>
      </c>
      <c r="E442" s="72" t="s">
        <v>1209</v>
      </c>
      <c r="F442" s="72" t="s">
        <v>422</v>
      </c>
      <c r="G442" s="72">
        <v>1</v>
      </c>
      <c r="H442" s="72" t="s">
        <v>551</v>
      </c>
      <c r="I442" s="62" t="s">
        <v>551</v>
      </c>
      <c r="J442" s="72" t="s">
        <v>33</v>
      </c>
      <c r="K442" s="72" t="s">
        <v>2820</v>
      </c>
      <c r="L442" s="72" t="s">
        <v>1880</v>
      </c>
      <c r="M442" s="109"/>
      <c r="N442" s="90"/>
      <c r="O442" s="91" t="str">
        <f>PRICES[[#This Row],[Department]]&amp;PRICES[[#This Row],[Product Name]]</f>
        <v>Phẫu thuậtThẩm mỹ vùng kín - Dịch vụ sửa lại</v>
      </c>
      <c r="Q442" s="62"/>
      <c r="R442" s="97"/>
      <c r="S442" s="97"/>
      <c r="U442" s="62"/>
    </row>
    <row r="443" spans="1:21" x14ac:dyDescent="0.25">
      <c r="A443" s="62">
        <v>161</v>
      </c>
      <c r="B443" s="72" t="s">
        <v>1210</v>
      </c>
      <c r="C443" s="95">
        <v>1.5</v>
      </c>
      <c r="D443" s="108">
        <v>2000000</v>
      </c>
      <c r="E443" s="72" t="s">
        <v>1211</v>
      </c>
      <c r="F443" s="72" t="s">
        <v>422</v>
      </c>
      <c r="G443" s="72">
        <v>1</v>
      </c>
      <c r="H443" s="72" t="s">
        <v>551</v>
      </c>
      <c r="I443" s="62" t="s">
        <v>551</v>
      </c>
      <c r="J443" s="72" t="s">
        <v>33</v>
      </c>
      <c r="K443" s="72" t="s">
        <v>2820</v>
      </c>
      <c r="L443" s="72" t="s">
        <v>1880</v>
      </c>
      <c r="M443" s="109"/>
      <c r="N443" s="90"/>
      <c r="O443" s="91" t="str">
        <f>PRICES[[#This Row],[Department]]&amp;PRICES[[#This Row],[Product Name]]</f>
        <v>Phẫu thuậtThẩm mỹ vùng kín - Yêu cầu Bác sĩ chuyên gia/trưởng khoa</v>
      </c>
      <c r="Q443" s="62"/>
      <c r="R443" s="97"/>
      <c r="S443" s="97"/>
      <c r="U443" s="62"/>
    </row>
    <row r="444" spans="1:21" x14ac:dyDescent="0.25">
      <c r="A444" s="62">
        <v>162</v>
      </c>
      <c r="B444" s="72" t="s">
        <v>1387</v>
      </c>
      <c r="C444" s="95">
        <v>7.5</v>
      </c>
      <c r="D444" s="108">
        <v>8000000</v>
      </c>
      <c r="E444" s="72" t="s">
        <v>753</v>
      </c>
      <c r="F444" s="72" t="s">
        <v>422</v>
      </c>
      <c r="G444" s="72">
        <v>1</v>
      </c>
      <c r="H444" s="72">
        <v>2</v>
      </c>
      <c r="I444" s="62">
        <v>120</v>
      </c>
      <c r="J444" s="72" t="s">
        <v>29</v>
      </c>
      <c r="K444" s="72" t="s">
        <v>260</v>
      </c>
      <c r="L444" s="72" t="s">
        <v>1880</v>
      </c>
      <c r="M444" s="109"/>
      <c r="N444" s="90"/>
      <c r="O444" s="91" t="str">
        <f>PRICES[[#This Row],[Department]]&amp;PRICES[[#This Row],[Product Name]]</f>
        <v>SpaTắm trắng Phi thuyền 1 lần duy nhất</v>
      </c>
      <c r="Q444" s="62"/>
      <c r="R444" s="97"/>
      <c r="S444" s="97"/>
      <c r="U444" s="62"/>
    </row>
    <row r="445" spans="1:21" x14ac:dyDescent="0.25">
      <c r="A445" s="62">
        <v>163</v>
      </c>
      <c r="B445" s="72" t="s">
        <v>1388</v>
      </c>
      <c r="C445" s="95">
        <v>5.6</v>
      </c>
      <c r="D445" s="108">
        <v>4000000</v>
      </c>
      <c r="E445" s="72" t="s">
        <v>754</v>
      </c>
      <c r="F445" s="72" t="s">
        <v>422</v>
      </c>
      <c r="G445" s="72">
        <v>1</v>
      </c>
      <c r="H445" s="72">
        <v>1.5</v>
      </c>
      <c r="I445" s="62">
        <v>120</v>
      </c>
      <c r="J445" s="72" t="s">
        <v>29</v>
      </c>
      <c r="K445" s="72" t="s">
        <v>260</v>
      </c>
      <c r="L445" s="72" t="s">
        <v>1880</v>
      </c>
      <c r="M445" s="109"/>
      <c r="N445" s="90"/>
      <c r="O445" s="91" t="str">
        <f>PRICES[[#This Row],[Department]]&amp;PRICES[[#This Row],[Product Name]]</f>
        <v>SpaTắm trắng Phi thuyền theo liệu trình</v>
      </c>
      <c r="Q445" s="62"/>
      <c r="R445" s="97"/>
      <c r="S445" s="97"/>
      <c r="U445" s="62"/>
    </row>
    <row r="446" spans="1:21" x14ac:dyDescent="0.25">
      <c r="A446" s="62">
        <v>164</v>
      </c>
      <c r="B446" s="72" t="s">
        <v>262</v>
      </c>
      <c r="C446" s="95">
        <v>1.27</v>
      </c>
      <c r="D446" s="108">
        <v>300000</v>
      </c>
      <c r="E446" s="72" t="s">
        <v>496</v>
      </c>
      <c r="F446" s="72" t="s">
        <v>424</v>
      </c>
      <c r="G446" s="72">
        <v>3</v>
      </c>
      <c r="H446" s="72">
        <v>0.5</v>
      </c>
      <c r="I446" s="62">
        <v>30</v>
      </c>
      <c r="J446" s="72" t="s">
        <v>36</v>
      </c>
      <c r="K446" s="72" t="s">
        <v>261</v>
      </c>
      <c r="L446" s="72" t="s">
        <v>1880</v>
      </c>
      <c r="M446" s="109"/>
      <c r="N446" s="90"/>
      <c r="O446" s="91" t="str">
        <f>PRICES[[#This Row],[Department]]&amp;PRICES[[#This Row],[Product Name]]</f>
        <v>LaserTẩy nốt ruồi mức 1</v>
      </c>
      <c r="Q446" s="62"/>
      <c r="R446" s="97"/>
      <c r="S446" s="97"/>
      <c r="U446" s="62"/>
    </row>
    <row r="447" spans="1:21" x14ac:dyDescent="0.25">
      <c r="A447" s="62">
        <v>165</v>
      </c>
      <c r="B447" s="72" t="s">
        <v>263</v>
      </c>
      <c r="C447" s="95">
        <v>1.34</v>
      </c>
      <c r="D447" s="108">
        <v>500000</v>
      </c>
      <c r="E447" s="72" t="s">
        <v>755</v>
      </c>
      <c r="F447" s="72" t="s">
        <v>424</v>
      </c>
      <c r="G447" s="72">
        <v>3</v>
      </c>
      <c r="H447" s="72">
        <v>0.5</v>
      </c>
      <c r="I447" s="62">
        <v>30</v>
      </c>
      <c r="J447" s="72" t="s">
        <v>36</v>
      </c>
      <c r="K447" s="72" t="s">
        <v>261</v>
      </c>
      <c r="L447" s="72" t="s">
        <v>1880</v>
      </c>
      <c r="M447" s="109"/>
      <c r="N447" s="90"/>
      <c r="O447" s="91" t="str">
        <f>PRICES[[#This Row],[Department]]&amp;PRICES[[#This Row],[Product Name]]</f>
        <v>LaserTẩy nốt ruồi mức 2</v>
      </c>
      <c r="Q447" s="62"/>
      <c r="R447" s="97"/>
      <c r="S447" s="97"/>
      <c r="U447" s="62"/>
    </row>
    <row r="448" spans="1:21" x14ac:dyDescent="0.25">
      <c r="A448" s="62">
        <v>166</v>
      </c>
      <c r="B448" s="72" t="s">
        <v>264</v>
      </c>
      <c r="C448" s="95">
        <v>1.52</v>
      </c>
      <c r="D448" s="108">
        <v>1000000</v>
      </c>
      <c r="E448" s="72" t="s">
        <v>756</v>
      </c>
      <c r="F448" s="72" t="s">
        <v>424</v>
      </c>
      <c r="G448" s="72">
        <v>3</v>
      </c>
      <c r="H448" s="72">
        <v>0.5</v>
      </c>
      <c r="I448" s="62">
        <v>30</v>
      </c>
      <c r="J448" s="72" t="s">
        <v>36</v>
      </c>
      <c r="K448" s="72" t="s">
        <v>261</v>
      </c>
      <c r="L448" s="72" t="s">
        <v>1880</v>
      </c>
      <c r="M448" s="109"/>
      <c r="N448" s="90"/>
      <c r="O448" s="91" t="str">
        <f>PRICES[[#This Row],[Department]]&amp;PRICES[[#This Row],[Product Name]]</f>
        <v>LaserTẩy nốt ruồi mức 3</v>
      </c>
      <c r="Q448" s="62"/>
      <c r="R448" s="97"/>
      <c r="S448" s="97"/>
      <c r="U448" s="62"/>
    </row>
    <row r="449" spans="1:21" x14ac:dyDescent="0.25">
      <c r="A449" s="62">
        <v>167</v>
      </c>
      <c r="B449" s="72" t="s">
        <v>265</v>
      </c>
      <c r="C449" s="95">
        <v>1.87</v>
      </c>
      <c r="D449" s="108">
        <v>2000000</v>
      </c>
      <c r="E449" s="72" t="s">
        <v>757</v>
      </c>
      <c r="F449" s="72" t="s">
        <v>424</v>
      </c>
      <c r="G449" s="72">
        <v>3</v>
      </c>
      <c r="H449" s="72">
        <v>0.5</v>
      </c>
      <c r="I449" s="62">
        <v>30</v>
      </c>
      <c r="J449" s="72" t="s">
        <v>36</v>
      </c>
      <c r="K449" s="72" t="s">
        <v>261</v>
      </c>
      <c r="L449" s="72" t="s">
        <v>1880</v>
      </c>
      <c r="M449" s="109"/>
      <c r="N449" s="90"/>
      <c r="O449" s="91" t="str">
        <f>PRICES[[#This Row],[Department]]&amp;PRICES[[#This Row],[Product Name]]</f>
        <v>LaserTẩy nốt ruồi mức 4</v>
      </c>
      <c r="Q449" s="62"/>
      <c r="R449" s="97"/>
      <c r="S449" s="97"/>
      <c r="U449" s="62"/>
    </row>
    <row r="450" spans="1:21" x14ac:dyDescent="0.25">
      <c r="A450" s="62">
        <v>168</v>
      </c>
      <c r="B450" s="72" t="s">
        <v>286</v>
      </c>
      <c r="C450" s="95">
        <v>13.1</v>
      </c>
      <c r="D450" s="108">
        <v>25000000</v>
      </c>
      <c r="E450" s="72" t="s">
        <v>1277</v>
      </c>
      <c r="F450" s="72" t="s">
        <v>422</v>
      </c>
      <c r="G450" s="72">
        <v>1</v>
      </c>
      <c r="H450" s="72">
        <v>3</v>
      </c>
      <c r="I450" s="62">
        <v>60</v>
      </c>
      <c r="J450" s="72" t="s">
        <v>36</v>
      </c>
      <c r="K450" s="72" t="s">
        <v>2811</v>
      </c>
      <c r="L450" s="72" t="s">
        <v>1880</v>
      </c>
      <c r="M450" s="109"/>
      <c r="N450" s="90"/>
      <c r="O450" s="91" t="str">
        <f>PRICES[[#This Row],[Department]]&amp;PRICES[[#This Row],[Product Name]]</f>
        <v>LaserThermage vùng mắt CPT</v>
      </c>
      <c r="Q450" s="62"/>
      <c r="R450" s="97"/>
      <c r="S450" s="97"/>
      <c r="U450" s="62"/>
    </row>
    <row r="451" spans="1:21" x14ac:dyDescent="0.25">
      <c r="A451" s="62">
        <v>169</v>
      </c>
      <c r="B451" s="72" t="s">
        <v>287</v>
      </c>
      <c r="C451" s="95">
        <v>30.2</v>
      </c>
      <c r="D451" s="108">
        <v>70000000</v>
      </c>
      <c r="E451" s="72" t="s">
        <v>1278</v>
      </c>
      <c r="F451" s="72" t="s">
        <v>422</v>
      </c>
      <c r="G451" s="72">
        <v>1</v>
      </c>
      <c r="H451" s="72">
        <v>3</v>
      </c>
      <c r="I451" s="62">
        <v>90</v>
      </c>
      <c r="J451" s="72" t="s">
        <v>36</v>
      </c>
      <c r="K451" s="72" t="s">
        <v>2811</v>
      </c>
      <c r="L451" s="72" t="s">
        <v>1880</v>
      </c>
      <c r="M451" s="109"/>
      <c r="N451" s="90"/>
      <c r="O451" s="91" t="str">
        <f>PRICES[[#This Row],[Department]]&amp;PRICES[[#This Row],[Product Name]]</f>
        <v>LaserThermage vùng mặt đầu tuýp CPT 1200</v>
      </c>
      <c r="Q451" s="62"/>
      <c r="R451" s="97"/>
      <c r="S451" s="97"/>
      <c r="U451" s="62"/>
    </row>
    <row r="452" spans="1:21" x14ac:dyDescent="0.25">
      <c r="A452" s="62">
        <v>170</v>
      </c>
      <c r="B452" s="72" t="s">
        <v>284</v>
      </c>
      <c r="C452" s="95">
        <v>40.200000000000003</v>
      </c>
      <c r="D452" s="108">
        <v>100000000</v>
      </c>
      <c r="E452" s="72" t="s">
        <v>1279</v>
      </c>
      <c r="F452" s="72" t="s">
        <v>422</v>
      </c>
      <c r="G452" s="72">
        <v>1</v>
      </c>
      <c r="H452" s="72">
        <v>3</v>
      </c>
      <c r="I452" s="62">
        <v>90</v>
      </c>
      <c r="J452" s="72" t="s">
        <v>36</v>
      </c>
      <c r="K452" s="72" t="s">
        <v>2811</v>
      </c>
      <c r="L452" s="72" t="s">
        <v>1880</v>
      </c>
      <c r="M452" s="109"/>
      <c r="N452" s="90"/>
      <c r="O452" s="91" t="str">
        <f>PRICES[[#This Row],[Department]]&amp;PRICES[[#This Row],[Product Name]]</f>
        <v>LaserThermage FLX mặt</v>
      </c>
      <c r="Q452" s="62"/>
      <c r="R452" s="97"/>
      <c r="S452" s="97"/>
      <c r="U452" s="62"/>
    </row>
    <row r="453" spans="1:21" x14ac:dyDescent="0.25">
      <c r="A453" s="62">
        <v>171</v>
      </c>
      <c r="B453" s="72" t="s">
        <v>285</v>
      </c>
      <c r="C453" s="95">
        <v>21.8</v>
      </c>
      <c r="D453" s="108">
        <v>50000000</v>
      </c>
      <c r="E453" s="72" t="s">
        <v>1280</v>
      </c>
      <c r="F453" s="72" t="s">
        <v>422</v>
      </c>
      <c r="G453" s="72">
        <v>1</v>
      </c>
      <c r="H453" s="72">
        <v>3</v>
      </c>
      <c r="I453" s="62">
        <v>90</v>
      </c>
      <c r="J453" s="72" t="s">
        <v>36</v>
      </c>
      <c r="K453" s="72" t="s">
        <v>2811</v>
      </c>
      <c r="L453" s="72" t="s">
        <v>1880</v>
      </c>
      <c r="M453" s="109"/>
      <c r="N453" s="90"/>
      <c r="O453" s="91" t="str">
        <f>PRICES[[#This Row],[Department]]&amp;PRICES[[#This Row],[Product Name]]</f>
        <v>LaserThermage FLX mắt (đầu FLX 450)</v>
      </c>
      <c r="Q453" s="62"/>
      <c r="R453" s="97"/>
      <c r="S453" s="97"/>
      <c r="U453" s="62"/>
    </row>
    <row r="454" spans="1:21" x14ac:dyDescent="0.25">
      <c r="A454" s="62">
        <v>172</v>
      </c>
      <c r="B454" s="72" t="s">
        <v>1281</v>
      </c>
      <c r="C454" s="95">
        <v>47</v>
      </c>
      <c r="D454" s="108">
        <v>120000000</v>
      </c>
      <c r="E454" s="72" t="s">
        <v>772</v>
      </c>
      <c r="F454" s="72" t="s">
        <v>422</v>
      </c>
      <c r="G454" s="72">
        <v>1</v>
      </c>
      <c r="H454" s="72">
        <v>3</v>
      </c>
      <c r="I454" s="62">
        <v>90</v>
      </c>
      <c r="J454" s="72" t="s">
        <v>36</v>
      </c>
      <c r="K454" s="72" t="s">
        <v>2811</v>
      </c>
      <c r="L454" s="72" t="s">
        <v>1880</v>
      </c>
      <c r="M454" s="109"/>
      <c r="N454" s="90"/>
      <c r="O454" s="91" t="str">
        <f>PRICES[[#This Row],[Department]]&amp;PRICES[[#This Row],[Product Name]]</f>
        <v>LaserThermage FLX bụng/đùi</v>
      </c>
      <c r="Q454" s="62"/>
      <c r="R454" s="97"/>
      <c r="S454" s="97"/>
      <c r="U454" s="62"/>
    </row>
    <row r="455" spans="1:21" x14ac:dyDescent="0.25">
      <c r="A455" s="62">
        <v>173</v>
      </c>
      <c r="B455" s="72" t="s">
        <v>1285</v>
      </c>
      <c r="C455" s="95">
        <v>40.200000000000003</v>
      </c>
      <c r="D455" s="108">
        <v>100000000</v>
      </c>
      <c r="E455" s="72" t="s">
        <v>1286</v>
      </c>
      <c r="F455" s="72" t="s">
        <v>422</v>
      </c>
      <c r="G455" s="72">
        <v>1</v>
      </c>
      <c r="H455" s="72">
        <v>3</v>
      </c>
      <c r="I455" s="62">
        <v>90</v>
      </c>
      <c r="J455" s="72" t="s">
        <v>36</v>
      </c>
      <c r="K455" s="72" t="s">
        <v>2811</v>
      </c>
      <c r="L455" s="72" t="s">
        <v>1880</v>
      </c>
      <c r="M455" s="109"/>
      <c r="N455" s="90"/>
      <c r="O455" s="91" t="str">
        <f>PRICES[[#This Row],[Department]]&amp;PRICES[[#This Row],[Product Name]]</f>
        <v>LaserThermage cổ CPT/FLX</v>
      </c>
      <c r="Q455" s="62"/>
      <c r="R455" s="97"/>
      <c r="S455" s="97"/>
      <c r="U455" s="62"/>
    </row>
    <row r="456" spans="1:21" x14ac:dyDescent="0.25">
      <c r="A456" s="62">
        <v>174</v>
      </c>
      <c r="B456" s="72" t="s">
        <v>1290</v>
      </c>
      <c r="C456" s="95">
        <v>1.3</v>
      </c>
      <c r="D456" s="108">
        <v>2000000</v>
      </c>
      <c r="E456" s="72" t="s">
        <v>1291</v>
      </c>
      <c r="F456" s="72" t="s">
        <v>422</v>
      </c>
      <c r="G456" s="72">
        <v>1</v>
      </c>
      <c r="H456" s="72">
        <v>0.5</v>
      </c>
      <c r="I456" s="62">
        <v>60</v>
      </c>
      <c r="J456" s="72" t="s">
        <v>36</v>
      </c>
      <c r="K456" s="72" t="s">
        <v>2810</v>
      </c>
      <c r="L456" s="72" t="s">
        <v>1880</v>
      </c>
      <c r="M456" s="109">
        <v>44652</v>
      </c>
      <c r="N456" s="90"/>
      <c r="O456" s="91" t="str">
        <f>PRICES[[#This Row],[Department]]&amp;PRICES[[#This Row],[Product Name]]</f>
        <v>LaserTiêm bắp melsmon</v>
      </c>
      <c r="Q456" s="62"/>
      <c r="R456" s="97"/>
      <c r="S456" s="97"/>
      <c r="U456" s="62"/>
    </row>
    <row r="457" spans="1:21" x14ac:dyDescent="0.25">
      <c r="A457" s="62">
        <v>175</v>
      </c>
      <c r="B457" s="72" t="s">
        <v>324</v>
      </c>
      <c r="C457" s="95">
        <v>4.58</v>
      </c>
      <c r="D457" s="108">
        <v>5000000</v>
      </c>
      <c r="E457" s="72" t="s">
        <v>786</v>
      </c>
      <c r="F457" s="72" t="s">
        <v>422</v>
      </c>
      <c r="G457" s="72">
        <v>1</v>
      </c>
      <c r="H457" s="72">
        <v>1.5</v>
      </c>
      <c r="I457" s="62">
        <v>60</v>
      </c>
      <c r="J457" s="72" t="s">
        <v>36</v>
      </c>
      <c r="K457" s="72" t="s">
        <v>2810</v>
      </c>
      <c r="L457" s="72" t="s">
        <v>1880</v>
      </c>
      <c r="M457" s="109">
        <v>44652</v>
      </c>
      <c r="N457" s="90"/>
      <c r="O457" s="91" t="str">
        <f>PRICES[[#This Row],[Department]]&amp;PRICES[[#This Row],[Product Name]]</f>
        <v>LaserTrị thâm quầng mắt F-eye</v>
      </c>
      <c r="Q457" s="62"/>
      <c r="R457" s="97"/>
      <c r="S457" s="97"/>
      <c r="U457" s="62"/>
    </row>
    <row r="458" spans="1:21" x14ac:dyDescent="0.25">
      <c r="A458" s="62">
        <v>176</v>
      </c>
      <c r="B458" s="72" t="s">
        <v>310</v>
      </c>
      <c r="C458" s="95">
        <v>4.5999999999999996</v>
      </c>
      <c r="D458" s="108">
        <v>8000000</v>
      </c>
      <c r="E458" s="72" t="s">
        <v>311</v>
      </c>
      <c r="F458" s="72" t="s">
        <v>422</v>
      </c>
      <c r="G458" s="72">
        <v>1</v>
      </c>
      <c r="H458" s="72">
        <v>0.5</v>
      </c>
      <c r="I458" s="62">
        <v>60</v>
      </c>
      <c r="J458" s="72" t="s">
        <v>36</v>
      </c>
      <c r="K458" s="72" t="s">
        <v>2810</v>
      </c>
      <c r="L458" s="72" t="s">
        <v>1880</v>
      </c>
      <c r="M458" s="109">
        <v>44652</v>
      </c>
      <c r="N458" s="90"/>
      <c r="O458" s="91" t="str">
        <f>PRICES[[#This Row],[Department]]&amp;PRICES[[#This Row],[Product Name]]</f>
        <v>LaserTiêm da căng bóng I-HA PRO (fusion)</v>
      </c>
      <c r="Q458" s="62"/>
      <c r="R458" s="97"/>
      <c r="S458" s="97"/>
      <c r="U458" s="62"/>
    </row>
    <row r="459" spans="1:21" x14ac:dyDescent="0.25">
      <c r="A459" s="62">
        <v>177</v>
      </c>
      <c r="B459" s="72" t="s">
        <v>315</v>
      </c>
      <c r="C459" s="95">
        <v>7.03</v>
      </c>
      <c r="D459" s="108">
        <v>12000000</v>
      </c>
      <c r="E459" s="72" t="s">
        <v>784</v>
      </c>
      <c r="F459" s="72" t="s">
        <v>422</v>
      </c>
      <c r="G459" s="72">
        <v>1</v>
      </c>
      <c r="H459" s="72">
        <v>1.5</v>
      </c>
      <c r="I459" s="62">
        <v>60</v>
      </c>
      <c r="J459" s="72" t="s">
        <v>36</v>
      </c>
      <c r="K459" s="72" t="s">
        <v>2810</v>
      </c>
      <c r="L459" s="72" t="s">
        <v>1880</v>
      </c>
      <c r="M459" s="109">
        <v>44652</v>
      </c>
      <c r="N459" s="90"/>
      <c r="O459" s="91" t="str">
        <f>PRICES[[#This Row],[Department]]&amp;PRICES[[#This Row],[Product Name]]</f>
        <v>LaserTiêm trẻ hóa &amp; căng bóng da (Juvederm) - Giá tính trên 1CC</v>
      </c>
      <c r="Q459" s="62"/>
      <c r="R459" s="97"/>
      <c r="S459" s="97"/>
      <c r="U459" s="62"/>
    </row>
    <row r="460" spans="1:21" x14ac:dyDescent="0.25">
      <c r="A460" s="62">
        <v>178</v>
      </c>
      <c r="B460" s="72" t="s">
        <v>297</v>
      </c>
      <c r="C460" s="95">
        <v>7.31</v>
      </c>
      <c r="D460" s="108">
        <v>12000000</v>
      </c>
      <c r="E460" s="72" t="s">
        <v>778</v>
      </c>
      <c r="F460" s="72" t="s">
        <v>422</v>
      </c>
      <c r="G460" s="72">
        <v>1</v>
      </c>
      <c r="H460" s="72">
        <v>2</v>
      </c>
      <c r="I460" s="62">
        <v>45</v>
      </c>
      <c r="J460" s="72" t="s">
        <v>36</v>
      </c>
      <c r="K460" s="72" t="s">
        <v>2810</v>
      </c>
      <c r="L460" s="72" t="s">
        <v>1880</v>
      </c>
      <c r="M460" s="109">
        <v>44652</v>
      </c>
      <c r="N460" s="90"/>
      <c r="O460" s="91" t="str">
        <f>PRICES[[#This Row],[Department]]&amp;PRICES[[#This Row],[Product Name]]</f>
        <v>LaserBotox Allergan nách</v>
      </c>
      <c r="Q460" s="62"/>
      <c r="R460" s="97"/>
      <c r="S460" s="97"/>
      <c r="U460" s="62"/>
    </row>
    <row r="461" spans="1:21" x14ac:dyDescent="0.25">
      <c r="A461" s="62">
        <v>179</v>
      </c>
      <c r="B461" s="72" t="s">
        <v>1351</v>
      </c>
      <c r="C461" s="95">
        <v>2.9</v>
      </c>
      <c r="D461" s="108">
        <v>5000000</v>
      </c>
      <c r="E461" s="72" t="s">
        <v>1352</v>
      </c>
      <c r="F461" s="72" t="s">
        <v>422</v>
      </c>
      <c r="G461" s="72">
        <v>1</v>
      </c>
      <c r="H461" s="72">
        <v>0.5</v>
      </c>
      <c r="I461" s="62">
        <v>45</v>
      </c>
      <c r="J461" s="72" t="s">
        <v>36</v>
      </c>
      <c r="K461" s="72" t="s">
        <v>2810</v>
      </c>
      <c r="L461" s="72" t="s">
        <v>1880</v>
      </c>
      <c r="M461" s="109">
        <v>44652</v>
      </c>
      <c r="N461" s="90"/>
      <c r="O461" s="91" t="str">
        <f>PRICES[[#This Row],[Department]]&amp;PRICES[[#This Row],[Product Name]]</f>
        <v>LaserXóa nhăn Allergan Vùng đuôi mắt/mí dưới</v>
      </c>
      <c r="Q461" s="62"/>
      <c r="R461" s="97"/>
      <c r="S461" s="97"/>
      <c r="U461" s="62"/>
    </row>
    <row r="462" spans="1:21" x14ac:dyDescent="0.25">
      <c r="A462" s="62">
        <v>180</v>
      </c>
      <c r="B462" s="72" t="s">
        <v>300</v>
      </c>
      <c r="C462" s="95">
        <v>4.5</v>
      </c>
      <c r="D462" s="108">
        <v>8000000</v>
      </c>
      <c r="E462" s="72" t="s">
        <v>1353</v>
      </c>
      <c r="F462" s="72" t="s">
        <v>422</v>
      </c>
      <c r="G462" s="72">
        <v>1</v>
      </c>
      <c r="H462" s="72">
        <v>1</v>
      </c>
      <c r="I462" s="62">
        <v>45</v>
      </c>
      <c r="J462" s="72" t="s">
        <v>36</v>
      </c>
      <c r="K462" s="72" t="s">
        <v>2810</v>
      </c>
      <c r="L462" s="72" t="s">
        <v>1880</v>
      </c>
      <c r="M462" s="109">
        <v>44652</v>
      </c>
      <c r="N462" s="90"/>
      <c r="O462" s="91" t="str">
        <f>PRICES[[#This Row],[Department]]&amp;PRICES[[#This Row],[Product Name]]</f>
        <v>LaserXóa nhăn Allergan Vùng trán</v>
      </c>
      <c r="Q462" s="62"/>
      <c r="R462" s="97"/>
      <c r="S462" s="97"/>
      <c r="U462" s="62"/>
    </row>
    <row r="463" spans="1:21" x14ac:dyDescent="0.25">
      <c r="A463" s="62">
        <v>181</v>
      </c>
      <c r="B463" s="72" t="s">
        <v>299</v>
      </c>
      <c r="C463" s="95">
        <v>3.4</v>
      </c>
      <c r="D463" s="108">
        <v>5000000</v>
      </c>
      <c r="E463" s="72" t="s">
        <v>1354</v>
      </c>
      <c r="F463" s="72" t="s">
        <v>422</v>
      </c>
      <c r="G463" s="72">
        <v>1</v>
      </c>
      <c r="H463" s="72">
        <v>1</v>
      </c>
      <c r="I463" s="62">
        <v>45</v>
      </c>
      <c r="J463" s="72" t="s">
        <v>36</v>
      </c>
      <c r="K463" s="72" t="s">
        <v>2810</v>
      </c>
      <c r="L463" s="72" t="s">
        <v>1880</v>
      </c>
      <c r="M463" s="109">
        <v>44652</v>
      </c>
      <c r="N463" s="90"/>
      <c r="O463" s="91" t="str">
        <f>PRICES[[#This Row],[Department]]&amp;PRICES[[#This Row],[Product Name]]</f>
        <v>LaserXóa nhăn Allergan Vùng giữa 2 lông mày</v>
      </c>
      <c r="Q463" s="62"/>
      <c r="R463" s="97"/>
      <c r="S463" s="97"/>
      <c r="U463" s="62"/>
    </row>
    <row r="464" spans="1:21" x14ac:dyDescent="0.25">
      <c r="A464" s="62">
        <v>182</v>
      </c>
      <c r="B464" s="72" t="s">
        <v>298</v>
      </c>
      <c r="C464" s="95">
        <v>6</v>
      </c>
      <c r="D464" s="108">
        <v>10000000</v>
      </c>
      <c r="E464" s="72" t="s">
        <v>779</v>
      </c>
      <c r="F464" s="72" t="s">
        <v>422</v>
      </c>
      <c r="G464" s="72">
        <v>1</v>
      </c>
      <c r="H464" s="72">
        <v>1.5</v>
      </c>
      <c r="I464" s="62">
        <v>45</v>
      </c>
      <c r="J464" s="72" t="s">
        <v>36</v>
      </c>
      <c r="K464" s="72" t="s">
        <v>2810</v>
      </c>
      <c r="L464" s="72" t="s">
        <v>1880</v>
      </c>
      <c r="M464" s="109">
        <v>44652</v>
      </c>
      <c r="N464" s="90"/>
      <c r="O464" s="91" t="str">
        <f>PRICES[[#This Row],[Department]]&amp;PRICES[[#This Row],[Product Name]]</f>
        <v>LaserThu gọn góc hàm góc hàm, khuôn mặt Allergan</v>
      </c>
      <c r="Q464" s="62"/>
      <c r="R464" s="97"/>
      <c r="S464" s="97"/>
      <c r="U464" s="62"/>
    </row>
    <row r="465" spans="1:21" x14ac:dyDescent="0.25">
      <c r="A465" s="62">
        <v>183</v>
      </c>
      <c r="B465" s="72" t="s">
        <v>1282</v>
      </c>
      <c r="C465" s="95">
        <v>4.71</v>
      </c>
      <c r="D465" s="108">
        <v>6000000</v>
      </c>
      <c r="E465" s="72" t="s">
        <v>1283</v>
      </c>
      <c r="F465" s="72" t="s">
        <v>422</v>
      </c>
      <c r="G465" s="72">
        <v>1</v>
      </c>
      <c r="H465" s="72">
        <v>1.5</v>
      </c>
      <c r="I465" s="62">
        <v>50</v>
      </c>
      <c r="J465" s="72" t="s">
        <v>36</v>
      </c>
      <c r="K465" s="72" t="s">
        <v>2770</v>
      </c>
      <c r="L465" s="72" t="s">
        <v>1880</v>
      </c>
      <c r="M465" s="109">
        <v>44652</v>
      </c>
      <c r="N465" s="90"/>
      <c r="O465" s="91" t="str">
        <f>PRICES[[#This Row],[Department]]&amp;PRICES[[#This Row],[Product Name]]</f>
        <v>LaserTrẻ hóa bên trong/ngoài âm đạo bằng Laser</v>
      </c>
      <c r="Q465" s="62"/>
      <c r="R465" s="97"/>
      <c r="S465" s="97"/>
      <c r="U465" s="62"/>
    </row>
    <row r="466" spans="1:21" x14ac:dyDescent="0.25">
      <c r="A466" s="62">
        <v>184</v>
      </c>
      <c r="B466" s="72" t="s">
        <v>288</v>
      </c>
      <c r="C466" s="95">
        <v>6.33</v>
      </c>
      <c r="D466" s="108">
        <v>10000000</v>
      </c>
      <c r="E466" s="72" t="s">
        <v>1284</v>
      </c>
      <c r="F466" s="72" t="s">
        <v>422</v>
      </c>
      <c r="G466" s="72">
        <v>1</v>
      </c>
      <c r="H466" s="72">
        <v>1.5</v>
      </c>
      <c r="I466" s="62">
        <v>60</v>
      </c>
      <c r="J466" s="72" t="s">
        <v>36</v>
      </c>
      <c r="K466" s="72" t="s">
        <v>2770</v>
      </c>
      <c r="L466" s="72" t="s">
        <v>1880</v>
      </c>
      <c r="M466" s="109">
        <v>44652</v>
      </c>
      <c r="N466" s="90"/>
      <c r="O466" s="91" t="str">
        <f>PRICES[[#This Row],[Department]]&amp;PRICES[[#This Row],[Product Name]]</f>
        <v>LaserTrẻ hóa tầng sinh môn (trong + ngoài)</v>
      </c>
      <c r="Q466" s="62"/>
      <c r="R466" s="97"/>
      <c r="S466" s="97"/>
      <c r="U466" s="62"/>
    </row>
    <row r="467" spans="1:21" x14ac:dyDescent="0.25">
      <c r="A467" s="62">
        <v>185</v>
      </c>
      <c r="B467" s="72" t="s">
        <v>1967</v>
      </c>
      <c r="C467" s="95">
        <v>5.39</v>
      </c>
      <c r="D467" s="108">
        <v>10000000</v>
      </c>
      <c r="E467" s="72" t="s">
        <v>1287</v>
      </c>
      <c r="F467" s="72" t="s">
        <v>422</v>
      </c>
      <c r="G467" s="72">
        <v>1</v>
      </c>
      <c r="H467" s="72">
        <v>1</v>
      </c>
      <c r="I467" s="62">
        <v>40</v>
      </c>
      <c r="J467" s="72" t="s">
        <v>36</v>
      </c>
      <c r="K467" s="72" t="s">
        <v>2862</v>
      </c>
      <c r="L467" s="72" t="s">
        <v>1880</v>
      </c>
      <c r="M467" s="109">
        <v>44544</v>
      </c>
      <c r="N467" s="90"/>
      <c r="O467" s="91" t="str">
        <f>PRICES[[#This Row],[Department]]&amp;PRICES[[#This Row],[Product Name]]</f>
        <v>LaserLàm hồng nhũ hoa (Chưa bao gồm SP)</v>
      </c>
      <c r="Q467" s="62"/>
      <c r="R467" s="97"/>
      <c r="S467" s="97"/>
      <c r="U467" s="62"/>
    </row>
    <row r="468" spans="1:21" x14ac:dyDescent="0.25">
      <c r="A468" s="62">
        <v>186</v>
      </c>
      <c r="B468" s="72" t="s">
        <v>291</v>
      </c>
      <c r="C468" s="95">
        <v>5.43</v>
      </c>
      <c r="D468" s="108">
        <v>6000000</v>
      </c>
      <c r="E468" s="72" t="s">
        <v>773</v>
      </c>
      <c r="F468" s="72" t="s">
        <v>422</v>
      </c>
      <c r="G468" s="72">
        <v>1</v>
      </c>
      <c r="H468" s="72">
        <v>2</v>
      </c>
      <c r="I468" s="62">
        <v>60</v>
      </c>
      <c r="J468" s="72" t="s">
        <v>36</v>
      </c>
      <c r="K468" s="72" t="s">
        <v>2863</v>
      </c>
      <c r="L468" s="72" t="s">
        <v>1880</v>
      </c>
      <c r="M468" s="109"/>
      <c r="N468" s="90"/>
      <c r="O468" s="91" t="str">
        <f>PRICES[[#This Row],[Department]]&amp;PRICES[[#This Row],[Product Name]]</f>
        <v>LaserTrẻ hóa da Nano Cell (Ống nghiệm)</v>
      </c>
      <c r="Q468" s="62"/>
      <c r="R468" s="97"/>
      <c r="S468" s="97"/>
      <c r="U468" s="62"/>
    </row>
    <row r="469" spans="1:21" x14ac:dyDescent="0.25">
      <c r="A469" s="62">
        <v>187</v>
      </c>
      <c r="B469" s="72" t="s">
        <v>289</v>
      </c>
      <c r="C469" s="95">
        <v>3.03</v>
      </c>
      <c r="D469" s="108">
        <v>8000000</v>
      </c>
      <c r="E469" s="72" t="s">
        <v>290</v>
      </c>
      <c r="F469" s="72" t="s">
        <v>422</v>
      </c>
      <c r="G469" s="72">
        <v>1</v>
      </c>
      <c r="H469" s="72">
        <v>1</v>
      </c>
      <c r="I469" s="62">
        <v>120</v>
      </c>
      <c r="J469" s="72" t="s">
        <v>36</v>
      </c>
      <c r="K469" s="72" t="s">
        <v>2863</v>
      </c>
      <c r="L469" s="72" t="s">
        <v>1880</v>
      </c>
      <c r="M469" s="109"/>
      <c r="N469" s="90"/>
      <c r="O469" s="91" t="str">
        <f>PRICES[[#This Row],[Department]]&amp;PRICES[[#This Row],[Product Name]]</f>
        <v>LaserTrẻ hóa da Nano Cell (Kit)</v>
      </c>
      <c r="Q469" s="62"/>
      <c r="R469" s="97"/>
      <c r="S469" s="97"/>
      <c r="U469" s="62"/>
    </row>
    <row r="470" spans="1:21" x14ac:dyDescent="0.25">
      <c r="A470" s="62">
        <v>188</v>
      </c>
      <c r="B470" s="72" t="s">
        <v>296</v>
      </c>
      <c r="C470" s="95">
        <v>6.83</v>
      </c>
      <c r="D470" s="108">
        <v>10000000</v>
      </c>
      <c r="E470" s="72" t="s">
        <v>777</v>
      </c>
      <c r="F470" s="72" t="s">
        <v>422</v>
      </c>
      <c r="G470" s="72">
        <v>1</v>
      </c>
      <c r="H470" s="72">
        <v>2</v>
      </c>
      <c r="I470" s="62">
        <v>60</v>
      </c>
      <c r="J470" s="72" t="s">
        <v>36</v>
      </c>
      <c r="K470" s="72" t="s">
        <v>2863</v>
      </c>
      <c r="L470" s="72" t="s">
        <v>1880</v>
      </c>
      <c r="M470" s="109"/>
      <c r="N470" s="90"/>
      <c r="O470" s="91" t="str">
        <f>PRICES[[#This Row],[Department]]&amp;PRICES[[#This Row],[Product Name]]</f>
        <v>LaserTrẻ hóa mặt bằng công nghệ Laser Picosure</v>
      </c>
      <c r="Q470" s="62"/>
      <c r="R470" s="97"/>
      <c r="S470" s="97"/>
      <c r="U470" s="62"/>
    </row>
    <row r="471" spans="1:21" x14ac:dyDescent="0.25">
      <c r="A471" s="62">
        <v>189</v>
      </c>
      <c r="B471" s="72" t="s">
        <v>323</v>
      </c>
      <c r="C471" s="95">
        <v>4.9000000000000004</v>
      </c>
      <c r="D471" s="108">
        <v>6000000</v>
      </c>
      <c r="E471" s="72" t="s">
        <v>1288</v>
      </c>
      <c r="F471" s="72" t="s">
        <v>422</v>
      </c>
      <c r="G471" s="72">
        <v>1</v>
      </c>
      <c r="H471" s="72">
        <v>1.5</v>
      </c>
      <c r="I471" s="62">
        <v>60</v>
      </c>
      <c r="J471" s="72" t="s">
        <v>36</v>
      </c>
      <c r="K471" s="72" t="s">
        <v>2863</v>
      </c>
      <c r="L471" s="72" t="s">
        <v>1880</v>
      </c>
      <c r="M471" s="109"/>
      <c r="N471" s="90"/>
      <c r="O471" s="91" t="str">
        <f>PRICES[[#This Row],[Department]]&amp;PRICES[[#This Row],[Product Name]]</f>
        <v>LaserTrẻ hóa mặt bằng công nghệ Laser CO2 Fractional</v>
      </c>
      <c r="Q471" s="62"/>
      <c r="R471" s="97"/>
      <c r="S471" s="97"/>
      <c r="U471" s="62"/>
    </row>
    <row r="472" spans="1:21" x14ac:dyDescent="0.25">
      <c r="A472" s="62">
        <v>190</v>
      </c>
      <c r="B472" s="72" t="s">
        <v>322</v>
      </c>
      <c r="C472" s="95">
        <v>4.9000000000000004</v>
      </c>
      <c r="D472" s="108">
        <v>6000000</v>
      </c>
      <c r="E472" s="72" t="s">
        <v>1289</v>
      </c>
      <c r="F472" s="72" t="s">
        <v>422</v>
      </c>
      <c r="G472" s="72">
        <v>1</v>
      </c>
      <c r="H472" s="72">
        <v>1.5</v>
      </c>
      <c r="I472" s="62">
        <v>60</v>
      </c>
      <c r="J472" s="72" t="s">
        <v>36</v>
      </c>
      <c r="K472" s="72" t="s">
        <v>2863</v>
      </c>
      <c r="L472" s="72" t="s">
        <v>1880</v>
      </c>
      <c r="M472" s="109"/>
      <c r="N472" s="90"/>
      <c r="O472" s="91" t="str">
        <f>PRICES[[#This Row],[Department]]&amp;PRICES[[#This Row],[Product Name]]</f>
        <v>LaserTrẻ hóa da công nghệ lăn kim Melsmon</v>
      </c>
      <c r="Q472" s="62"/>
      <c r="R472" s="97"/>
      <c r="S472" s="97"/>
      <c r="U472" s="62"/>
    </row>
    <row r="473" spans="1:21" x14ac:dyDescent="0.25">
      <c r="A473" s="62">
        <v>191</v>
      </c>
      <c r="B473" s="72" t="s">
        <v>321</v>
      </c>
      <c r="C473" s="95">
        <v>7.3</v>
      </c>
      <c r="D473" s="108">
        <v>10000000</v>
      </c>
      <c r="E473" s="72" t="s">
        <v>785</v>
      </c>
      <c r="F473" s="72" t="s">
        <v>422</v>
      </c>
      <c r="G473" s="72">
        <v>1</v>
      </c>
      <c r="H473" s="72">
        <v>2.5</v>
      </c>
      <c r="I473" s="62">
        <v>60</v>
      </c>
      <c r="J473" s="72" t="s">
        <v>36</v>
      </c>
      <c r="K473" s="72" t="s">
        <v>2863</v>
      </c>
      <c r="L473" s="72" t="s">
        <v>1880</v>
      </c>
      <c r="M473" s="109"/>
      <c r="N473" s="90"/>
      <c r="O473" s="91" t="str">
        <f>PRICES[[#This Row],[Department]]&amp;PRICES[[#This Row],[Product Name]]</f>
        <v>LaserTrẻ hóa da bằng công nghệ Tempsure</v>
      </c>
      <c r="Q473" s="62"/>
      <c r="R473" s="97"/>
      <c r="S473" s="97"/>
      <c r="U473" s="62"/>
    </row>
    <row r="474" spans="1:21" x14ac:dyDescent="0.25">
      <c r="A474" s="62">
        <v>192</v>
      </c>
      <c r="B474" s="72" t="s">
        <v>294</v>
      </c>
      <c r="C474" s="95">
        <v>4.07</v>
      </c>
      <c r="D474" s="108">
        <v>4000000</v>
      </c>
      <c r="E474" s="72" t="s">
        <v>1292</v>
      </c>
      <c r="F474" s="72" t="s">
        <v>422</v>
      </c>
      <c r="G474" s="72">
        <v>1</v>
      </c>
      <c r="H474" s="72">
        <v>2</v>
      </c>
      <c r="I474" s="62">
        <v>30</v>
      </c>
      <c r="J474" s="72" t="s">
        <v>36</v>
      </c>
      <c r="K474" s="72" t="s">
        <v>2863</v>
      </c>
      <c r="L474" s="72" t="s">
        <v>1880</v>
      </c>
      <c r="M474" s="109"/>
      <c r="N474" s="90"/>
      <c r="O474" s="91" t="str">
        <f>PRICES[[#This Row],[Department]]&amp;PRICES[[#This Row],[Product Name]]</f>
        <v>LaserTrẻ hóa da vùng mắt bằng công nghệ Tempsure</v>
      </c>
      <c r="Q474" s="62"/>
      <c r="R474" s="97"/>
      <c r="S474" s="97"/>
      <c r="U474" s="62"/>
    </row>
    <row r="475" spans="1:21" x14ac:dyDescent="0.25">
      <c r="A475" s="62">
        <v>193</v>
      </c>
      <c r="B475" s="72" t="s">
        <v>293</v>
      </c>
      <c r="C475" s="95">
        <v>5.0999999999999996</v>
      </c>
      <c r="D475" s="108">
        <v>6000000</v>
      </c>
      <c r="E475" s="72" t="s">
        <v>775</v>
      </c>
      <c r="F475" s="72" t="s">
        <v>422</v>
      </c>
      <c r="G475" s="72">
        <v>1</v>
      </c>
      <c r="H475" s="72">
        <v>2</v>
      </c>
      <c r="I475" s="62">
        <v>45</v>
      </c>
      <c r="J475" s="72" t="s">
        <v>36</v>
      </c>
      <c r="K475" s="72" t="s">
        <v>2863</v>
      </c>
      <c r="L475" s="72" t="s">
        <v>1880</v>
      </c>
      <c r="M475" s="109"/>
      <c r="N475" s="90"/>
      <c r="O475" s="91" t="str">
        <f>PRICES[[#This Row],[Department]]&amp;PRICES[[#This Row],[Product Name]]</f>
        <v>LaserTrẻ hóa da vùng má + góc hàm bằng công nghệ Tempsure</v>
      </c>
      <c r="Q475" s="62"/>
      <c r="R475" s="97"/>
      <c r="S475" s="97"/>
      <c r="U475" s="62"/>
    </row>
    <row r="476" spans="1:21" x14ac:dyDescent="0.25">
      <c r="A476" s="62">
        <v>194</v>
      </c>
      <c r="B476" s="72" t="s">
        <v>295</v>
      </c>
      <c r="C476" s="95">
        <v>4.6399999999999997</v>
      </c>
      <c r="D476" s="108">
        <v>5000000</v>
      </c>
      <c r="E476" s="72" t="s">
        <v>776</v>
      </c>
      <c r="F476" s="72" t="s">
        <v>422</v>
      </c>
      <c r="G476" s="72">
        <v>1</v>
      </c>
      <c r="H476" s="72">
        <v>2</v>
      </c>
      <c r="I476" s="62">
        <v>40</v>
      </c>
      <c r="J476" s="72" t="s">
        <v>36</v>
      </c>
      <c r="K476" s="72" t="s">
        <v>2863</v>
      </c>
      <c r="L476" s="72" t="s">
        <v>1880</v>
      </c>
      <c r="M476" s="109"/>
      <c r="N476" s="90"/>
      <c r="O476" s="91" t="str">
        <f>PRICES[[#This Row],[Department]]&amp;PRICES[[#This Row],[Product Name]]</f>
        <v>LaserTrẻ hóa da vùng nọng cằm + góc hàm bằng công nghệ Tempsure</v>
      </c>
      <c r="Q476" s="62"/>
      <c r="R476" s="97"/>
      <c r="S476" s="97"/>
      <c r="U476" s="62"/>
    </row>
    <row r="477" spans="1:21" x14ac:dyDescent="0.25">
      <c r="A477" s="62">
        <v>195</v>
      </c>
      <c r="B477" s="72" t="s">
        <v>292</v>
      </c>
      <c r="C477" s="95">
        <v>5.91</v>
      </c>
      <c r="D477" s="108">
        <v>8000000</v>
      </c>
      <c r="E477" s="72" t="s">
        <v>774</v>
      </c>
      <c r="F477" s="72" t="s">
        <v>422</v>
      </c>
      <c r="G477" s="72">
        <v>1</v>
      </c>
      <c r="H477" s="72">
        <v>2</v>
      </c>
      <c r="I477" s="62">
        <v>50</v>
      </c>
      <c r="J477" s="72" t="s">
        <v>36</v>
      </c>
      <c r="K477" s="72" t="s">
        <v>2863</v>
      </c>
      <c r="L477" s="72" t="s">
        <v>1880</v>
      </c>
      <c r="M477" s="109"/>
      <c r="N477" s="90"/>
      <c r="O477" s="91" t="str">
        <f>PRICES[[#This Row],[Department]]&amp;PRICES[[#This Row],[Product Name]]</f>
        <v>LaserTrẻ hóa da vùng cổ bằng công nghệ Tempsure</v>
      </c>
      <c r="Q477" s="62"/>
      <c r="R477" s="97"/>
      <c r="S477" s="97"/>
      <c r="U477" s="62"/>
    </row>
    <row r="478" spans="1:21" x14ac:dyDescent="0.25">
      <c r="A478" s="62">
        <v>196</v>
      </c>
      <c r="B478" s="72" t="s">
        <v>333</v>
      </c>
      <c r="C478" s="95">
        <v>6.8</v>
      </c>
      <c r="D478" s="108">
        <v>8000000</v>
      </c>
      <c r="E478" s="72" t="s">
        <v>334</v>
      </c>
      <c r="F478" s="72" t="s">
        <v>422</v>
      </c>
      <c r="G478" s="72">
        <v>1</v>
      </c>
      <c r="H478" s="72">
        <v>3</v>
      </c>
      <c r="I478" s="62">
        <v>120</v>
      </c>
      <c r="J478" s="72" t="s">
        <v>36</v>
      </c>
      <c r="K478" s="72" t="s">
        <v>331</v>
      </c>
      <c r="L478" s="72" t="s">
        <v>1880</v>
      </c>
      <c r="M478" s="109"/>
      <c r="N478" s="90"/>
      <c r="O478" s="91" t="str">
        <f>PRICES[[#This Row],[Department]]&amp;PRICES[[#This Row],[Product Name]]</f>
        <v>LaserTrị rụng tóc Hairful</v>
      </c>
      <c r="Q478" s="62"/>
      <c r="R478" s="97"/>
      <c r="S478" s="97"/>
      <c r="U478" s="62"/>
    </row>
    <row r="479" spans="1:21" x14ac:dyDescent="0.25">
      <c r="A479" s="62">
        <v>197</v>
      </c>
      <c r="B479" s="72" t="s">
        <v>332</v>
      </c>
      <c r="C479" s="95">
        <v>5.43</v>
      </c>
      <c r="D479" s="108">
        <v>6000000</v>
      </c>
      <c r="E479" s="72" t="s">
        <v>792</v>
      </c>
      <c r="F479" s="72" t="s">
        <v>422</v>
      </c>
      <c r="G479" s="72">
        <v>1</v>
      </c>
      <c r="H479" s="72">
        <v>2</v>
      </c>
      <c r="I479" s="62">
        <v>60</v>
      </c>
      <c r="J479" s="72" t="s">
        <v>36</v>
      </c>
      <c r="K479" s="72" t="s">
        <v>331</v>
      </c>
      <c r="L479" s="72" t="s">
        <v>1880</v>
      </c>
      <c r="M479" s="109"/>
      <c r="N479" s="90"/>
      <c r="O479" s="91" t="str">
        <f>PRICES[[#This Row],[Department]]&amp;PRICES[[#This Row],[Product Name]]</f>
        <v>LaserTrị rụng tóc bằng công nghệ Meso</v>
      </c>
      <c r="Q479" s="62"/>
      <c r="R479" s="97"/>
      <c r="S479" s="97"/>
      <c r="U479" s="62"/>
    </row>
    <row r="480" spans="1:21" x14ac:dyDescent="0.25">
      <c r="A480" s="62">
        <v>198</v>
      </c>
      <c r="B480" s="72" t="s">
        <v>306</v>
      </c>
      <c r="C480" s="95">
        <v>3.03</v>
      </c>
      <c r="D480" s="108">
        <v>2000000</v>
      </c>
      <c r="E480" s="72" t="s">
        <v>307</v>
      </c>
      <c r="F480" s="72" t="s">
        <v>422</v>
      </c>
      <c r="G480" s="72">
        <v>1</v>
      </c>
      <c r="H480" s="72">
        <v>1</v>
      </c>
      <c r="I480" s="62">
        <v>60</v>
      </c>
      <c r="J480" s="72" t="s">
        <v>36</v>
      </c>
      <c r="K480" s="72" t="s">
        <v>2803</v>
      </c>
      <c r="L480" s="72" t="s">
        <v>1880</v>
      </c>
      <c r="M480" s="109">
        <v>44652</v>
      </c>
      <c r="N480" s="90"/>
      <c r="O480" s="91" t="str">
        <f>PRICES[[#This Row],[Department]]&amp;PRICES[[#This Row],[Product Name]]</f>
        <v>LaserĐiều trị se khít lỗ chân lông bằng dưỡng chất (Peel)</v>
      </c>
      <c r="Q480" s="62"/>
      <c r="R480" s="97"/>
      <c r="S480" s="97"/>
      <c r="U480" s="62"/>
    </row>
    <row r="481" spans="1:21" x14ac:dyDescent="0.25">
      <c r="A481" s="62">
        <v>199</v>
      </c>
      <c r="B481" s="72" t="s">
        <v>91</v>
      </c>
      <c r="C481" s="95">
        <v>5.7</v>
      </c>
      <c r="D481" s="108">
        <v>6000000</v>
      </c>
      <c r="E481" s="72" t="s">
        <v>92</v>
      </c>
      <c r="F481" s="72" t="s">
        <v>422</v>
      </c>
      <c r="G481" s="72">
        <v>1</v>
      </c>
      <c r="H481" s="72">
        <v>2.5</v>
      </c>
      <c r="I481" s="62">
        <v>60</v>
      </c>
      <c r="J481" s="72" t="s">
        <v>36</v>
      </c>
      <c r="K481" s="72" t="s">
        <v>2803</v>
      </c>
      <c r="L481" s="72" t="s">
        <v>1880</v>
      </c>
      <c r="M481" s="109">
        <v>44652</v>
      </c>
      <c r="N481" s="90"/>
      <c r="O481" s="91" t="str">
        <f>PRICES[[#This Row],[Department]]&amp;PRICES[[#This Row],[Product Name]]</f>
        <v>LaserThu nhỏ lỗ chân lông bằng Công nghệ Laser CO2 Fractional</v>
      </c>
      <c r="Q481" s="62"/>
      <c r="R481" s="97"/>
      <c r="S481" s="97"/>
      <c r="U481" s="62"/>
    </row>
    <row r="482" spans="1:21" x14ac:dyDescent="0.25">
      <c r="A482" s="62">
        <v>200</v>
      </c>
      <c r="B482" s="72" t="s">
        <v>1369</v>
      </c>
      <c r="C482" s="95">
        <v>4.03</v>
      </c>
      <c r="D482" s="108">
        <v>2000000</v>
      </c>
      <c r="E482" s="72" t="s">
        <v>807</v>
      </c>
      <c r="F482" s="72" t="s">
        <v>422</v>
      </c>
      <c r="G482" s="72">
        <v>1</v>
      </c>
      <c r="H482" s="72">
        <v>2</v>
      </c>
      <c r="I482" s="62">
        <v>60</v>
      </c>
      <c r="J482" s="72" t="s">
        <v>36</v>
      </c>
      <c r="K482" s="72" t="s">
        <v>2803</v>
      </c>
      <c r="L482" s="72" t="s">
        <v>1880</v>
      </c>
      <c r="M482" s="109">
        <v>44652</v>
      </c>
      <c r="N482" s="90"/>
      <c r="O482" s="91" t="str">
        <f>PRICES[[#This Row],[Department]]&amp;PRICES[[#This Row],[Product Name]]</f>
        <v>LaserViêm nang lông 1/2 chân / 1/2tay / 1/2ngực / 1/2 lưng mức 1</v>
      </c>
      <c r="Q482" s="62"/>
      <c r="R482" s="97"/>
      <c r="S482" s="97"/>
      <c r="U482" s="62"/>
    </row>
    <row r="483" spans="1:21" x14ac:dyDescent="0.25">
      <c r="A483" s="62">
        <v>201</v>
      </c>
      <c r="B483" s="72" t="s">
        <v>1370</v>
      </c>
      <c r="C483" s="95">
        <v>4.7300000000000004</v>
      </c>
      <c r="D483" s="108">
        <v>4000000</v>
      </c>
      <c r="E483" s="72" t="s">
        <v>808</v>
      </c>
      <c r="F483" s="72" t="s">
        <v>422</v>
      </c>
      <c r="G483" s="72">
        <v>1</v>
      </c>
      <c r="H483" s="72">
        <v>2</v>
      </c>
      <c r="I483" s="62">
        <v>60</v>
      </c>
      <c r="J483" s="72" t="s">
        <v>36</v>
      </c>
      <c r="K483" s="72" t="s">
        <v>2803</v>
      </c>
      <c r="L483" s="72" t="s">
        <v>1880</v>
      </c>
      <c r="M483" s="109">
        <v>44652</v>
      </c>
      <c r="N483" s="90"/>
      <c r="O483" s="91" t="str">
        <f>PRICES[[#This Row],[Department]]&amp;PRICES[[#This Row],[Product Name]]</f>
        <v>LaserViêm nang lông 1/2 chân / 1/2tay / 1/2ngực / 1/2 lưng mức 2</v>
      </c>
      <c r="Q483" s="62"/>
      <c r="R483" s="97"/>
      <c r="S483" s="97"/>
      <c r="U483" s="62"/>
    </row>
    <row r="484" spans="1:21" x14ac:dyDescent="0.25">
      <c r="A484" s="62">
        <v>202</v>
      </c>
      <c r="B484" s="72" t="s">
        <v>1371</v>
      </c>
      <c r="C484" s="95">
        <v>5.66</v>
      </c>
      <c r="D484" s="108">
        <v>6000000</v>
      </c>
      <c r="E484" s="72" t="s">
        <v>809</v>
      </c>
      <c r="F484" s="72" t="s">
        <v>422</v>
      </c>
      <c r="G484" s="72">
        <v>1</v>
      </c>
      <c r="H484" s="72">
        <v>2</v>
      </c>
      <c r="I484" s="62">
        <v>60</v>
      </c>
      <c r="J484" s="72" t="s">
        <v>36</v>
      </c>
      <c r="K484" s="72" t="s">
        <v>2803</v>
      </c>
      <c r="L484" s="72" t="s">
        <v>1880</v>
      </c>
      <c r="M484" s="109">
        <v>44652</v>
      </c>
      <c r="N484" s="90"/>
      <c r="O484" s="91" t="str">
        <f>PRICES[[#This Row],[Department]]&amp;PRICES[[#This Row],[Product Name]]</f>
        <v>LaserViêm nang lông 1/2 chân / 1/2tay / 1/2ngực / 1/2 lưng mức 3</v>
      </c>
      <c r="Q484" s="62"/>
      <c r="R484" s="97"/>
      <c r="S484" s="97"/>
      <c r="U484" s="62"/>
    </row>
    <row r="485" spans="1:21" x14ac:dyDescent="0.25">
      <c r="A485" s="62">
        <v>203</v>
      </c>
      <c r="B485" s="72" t="s">
        <v>364</v>
      </c>
      <c r="C485" s="95">
        <v>2.8</v>
      </c>
      <c r="D485" s="108">
        <v>2200000</v>
      </c>
      <c r="E485" s="72" t="s">
        <v>1389</v>
      </c>
      <c r="F485" s="72" t="s">
        <v>422</v>
      </c>
      <c r="G485" s="72">
        <v>1</v>
      </c>
      <c r="H485" s="72">
        <v>1</v>
      </c>
      <c r="I485" s="62">
        <v>60</v>
      </c>
      <c r="J485" s="72" t="s">
        <v>29</v>
      </c>
      <c r="K485" s="72" t="s">
        <v>2803</v>
      </c>
      <c r="L485" s="72" t="s">
        <v>1880</v>
      </c>
      <c r="M485" s="109"/>
      <c r="N485" s="90"/>
      <c r="O485" s="91" t="str">
        <f>PRICES[[#This Row],[Department]]&amp;PRICES[[#This Row],[Product Name]]</f>
        <v>SpaTriệt lông chân (1/2 chân)</v>
      </c>
      <c r="Q485" s="62"/>
      <c r="R485" s="97"/>
      <c r="S485" s="97"/>
      <c r="U485" s="62"/>
    </row>
    <row r="486" spans="1:21" x14ac:dyDescent="0.25">
      <c r="A486" s="62">
        <v>204</v>
      </c>
      <c r="B486" s="72" t="s">
        <v>365</v>
      </c>
      <c r="C486" s="95">
        <v>3.3</v>
      </c>
      <c r="D486" s="108">
        <v>3500000</v>
      </c>
      <c r="E486" s="72" t="s">
        <v>366</v>
      </c>
      <c r="F486" s="72" t="s">
        <v>422</v>
      </c>
      <c r="G486" s="72">
        <v>1</v>
      </c>
      <c r="H486" s="72">
        <v>1</v>
      </c>
      <c r="I486" s="62">
        <v>90</v>
      </c>
      <c r="J486" s="72" t="s">
        <v>29</v>
      </c>
      <c r="K486" s="72" t="s">
        <v>2803</v>
      </c>
      <c r="L486" s="72" t="s">
        <v>1880</v>
      </c>
      <c r="M486" s="109"/>
      <c r="N486" s="90"/>
      <c r="O486" s="91" t="str">
        <f>PRICES[[#This Row],[Department]]&amp;PRICES[[#This Row],[Product Name]]</f>
        <v>SpaTriệt lông chân (Cả chân)</v>
      </c>
      <c r="Q486" s="62"/>
      <c r="R486" s="97"/>
      <c r="S486" s="97"/>
      <c r="U486" s="62"/>
    </row>
    <row r="487" spans="1:21" x14ac:dyDescent="0.25">
      <c r="A487" s="62">
        <v>205</v>
      </c>
      <c r="B487" s="72" t="s">
        <v>373</v>
      </c>
      <c r="C487" s="95">
        <v>2.1</v>
      </c>
      <c r="D487" s="108">
        <v>1200000</v>
      </c>
      <c r="E487" s="72" t="s">
        <v>1390</v>
      </c>
      <c r="F487" s="72" t="s">
        <v>422</v>
      </c>
      <c r="G487" s="72">
        <v>1</v>
      </c>
      <c r="H487" s="72">
        <v>1</v>
      </c>
      <c r="I487" s="62">
        <v>60</v>
      </c>
      <c r="J487" s="72" t="s">
        <v>29</v>
      </c>
      <c r="K487" s="72" t="s">
        <v>2803</v>
      </c>
      <c r="L487" s="72" t="s">
        <v>1880</v>
      </c>
      <c r="M487" s="109"/>
      <c r="N487" s="90"/>
      <c r="O487" s="91" t="str">
        <f>PRICES[[#This Row],[Department]]&amp;PRICES[[#This Row],[Product Name]]</f>
        <v>SpaTriệt lông tay (1/2 tay)</v>
      </c>
      <c r="Q487" s="62"/>
      <c r="R487" s="97"/>
      <c r="S487" s="97"/>
      <c r="U487" s="62"/>
    </row>
    <row r="488" spans="1:21" x14ac:dyDescent="0.25">
      <c r="A488" s="62">
        <v>206</v>
      </c>
      <c r="B488" s="72" t="s">
        <v>374</v>
      </c>
      <c r="C488" s="95">
        <v>2.7</v>
      </c>
      <c r="D488" s="108">
        <v>1700000</v>
      </c>
      <c r="E488" s="72" t="s">
        <v>375</v>
      </c>
      <c r="F488" s="72" t="s">
        <v>422</v>
      </c>
      <c r="G488" s="72">
        <v>1</v>
      </c>
      <c r="H488" s="72">
        <v>1</v>
      </c>
      <c r="I488" s="62">
        <v>60</v>
      </c>
      <c r="J488" s="72" t="s">
        <v>29</v>
      </c>
      <c r="K488" s="72" t="s">
        <v>2803</v>
      </c>
      <c r="L488" s="72" t="s">
        <v>1880</v>
      </c>
      <c r="M488" s="109"/>
      <c r="N488" s="90"/>
      <c r="O488" s="91" t="str">
        <f>PRICES[[#This Row],[Department]]&amp;PRICES[[#This Row],[Product Name]]</f>
        <v>SpaTriệt lông tay (Cả tay)</v>
      </c>
      <c r="Q488" s="62"/>
      <c r="R488" s="97"/>
      <c r="S488" s="97"/>
      <c r="U488" s="62"/>
    </row>
    <row r="489" spans="1:21" x14ac:dyDescent="0.25">
      <c r="A489" s="62">
        <v>207</v>
      </c>
      <c r="B489" s="72" t="s">
        <v>371</v>
      </c>
      <c r="C489" s="95">
        <v>1.1000000000000001</v>
      </c>
      <c r="D489" s="108">
        <v>900000</v>
      </c>
      <c r="E489" s="72" t="s">
        <v>1391</v>
      </c>
      <c r="F489" s="72" t="s">
        <v>422</v>
      </c>
      <c r="G489" s="72">
        <v>1</v>
      </c>
      <c r="H489" s="72">
        <v>0.5</v>
      </c>
      <c r="I489" s="62">
        <v>30</v>
      </c>
      <c r="J489" s="72" t="s">
        <v>29</v>
      </c>
      <c r="K489" s="72" t="s">
        <v>2803</v>
      </c>
      <c r="L489" s="72" t="s">
        <v>1880</v>
      </c>
      <c r="M489" s="109"/>
      <c r="N489" s="90"/>
      <c r="O489" s="91" t="str">
        <f>PRICES[[#This Row],[Department]]&amp;PRICES[[#This Row],[Product Name]]</f>
        <v>SpaTriệt lông nách</v>
      </c>
      <c r="Q489" s="62"/>
      <c r="R489" s="97"/>
      <c r="S489" s="97"/>
      <c r="U489" s="62"/>
    </row>
    <row r="490" spans="1:21" x14ac:dyDescent="0.25">
      <c r="A490" s="62">
        <v>208</v>
      </c>
      <c r="B490" s="72" t="s">
        <v>390</v>
      </c>
      <c r="C490" s="95">
        <v>1.1000000000000001</v>
      </c>
      <c r="D490" s="108">
        <v>800000</v>
      </c>
      <c r="E490" s="72" t="s">
        <v>391</v>
      </c>
      <c r="F490" s="72" t="s">
        <v>422</v>
      </c>
      <c r="G490" s="72">
        <v>1</v>
      </c>
      <c r="H490" s="72">
        <v>0.5</v>
      </c>
      <c r="I490" s="62">
        <v>15</v>
      </c>
      <c r="J490" s="72" t="s">
        <v>29</v>
      </c>
      <c r="K490" s="72" t="s">
        <v>2803</v>
      </c>
      <c r="L490" s="72" t="s">
        <v>1880</v>
      </c>
      <c r="M490" s="109"/>
      <c r="N490" s="90"/>
      <c r="O490" s="91" t="str">
        <f>PRICES[[#This Row],[Department]]&amp;PRICES[[#This Row],[Product Name]]</f>
        <v>SpaTriệt ria mép</v>
      </c>
      <c r="Q490" s="62"/>
      <c r="R490" s="97"/>
      <c r="S490" s="97"/>
      <c r="U490" s="62"/>
    </row>
    <row r="491" spans="1:21" x14ac:dyDescent="0.25">
      <c r="A491" s="62">
        <v>209</v>
      </c>
      <c r="B491" s="72" t="s">
        <v>359</v>
      </c>
      <c r="C491" s="95">
        <v>2.6</v>
      </c>
      <c r="D491" s="108">
        <v>1000000</v>
      </c>
      <c r="E491" s="72" t="s">
        <v>1392</v>
      </c>
      <c r="F491" s="72" t="s">
        <v>422</v>
      </c>
      <c r="G491" s="72">
        <v>1</v>
      </c>
      <c r="H491" s="72">
        <v>1.5</v>
      </c>
      <c r="I491" s="62">
        <v>30</v>
      </c>
      <c r="J491" s="72" t="s">
        <v>29</v>
      </c>
      <c r="K491" s="72" t="s">
        <v>2803</v>
      </c>
      <c r="L491" s="72" t="s">
        <v>1880</v>
      </c>
      <c r="M491" s="109"/>
      <c r="N491" s="90"/>
      <c r="O491" s="91" t="str">
        <f>PRICES[[#This Row],[Department]]&amp;PRICES[[#This Row],[Product Name]]</f>
        <v>SpaTriệt lông bikini</v>
      </c>
      <c r="Q491" s="62"/>
      <c r="R491" s="97"/>
      <c r="S491" s="97"/>
      <c r="U491" s="62"/>
    </row>
    <row r="492" spans="1:21" x14ac:dyDescent="0.25">
      <c r="A492" s="62">
        <v>210</v>
      </c>
      <c r="B492" s="72" t="s">
        <v>378</v>
      </c>
      <c r="C492" s="95">
        <v>2.4</v>
      </c>
      <c r="D492" s="108">
        <v>1700000</v>
      </c>
      <c r="E492" s="72" t="s">
        <v>379</v>
      </c>
      <c r="F492" s="72" t="s">
        <v>422</v>
      </c>
      <c r="G492" s="72">
        <v>1</v>
      </c>
      <c r="H492" s="72">
        <v>1.5</v>
      </c>
      <c r="I492" s="62">
        <v>30</v>
      </c>
      <c r="J492" s="72" t="s">
        <v>29</v>
      </c>
      <c r="K492" s="72" t="s">
        <v>2803</v>
      </c>
      <c r="L492" s="72" t="s">
        <v>1880</v>
      </c>
      <c r="M492" s="109"/>
      <c r="N492" s="90"/>
      <c r="O492" s="91" t="str">
        <f>PRICES[[#This Row],[Department]]&amp;PRICES[[#This Row],[Product Name]]</f>
        <v>SpaTriệt lông vùng mặt</v>
      </c>
      <c r="Q492" s="62"/>
      <c r="R492" s="97"/>
      <c r="S492" s="97"/>
      <c r="U492" s="62"/>
    </row>
    <row r="493" spans="1:21" x14ac:dyDescent="0.25">
      <c r="A493" s="62">
        <v>211</v>
      </c>
      <c r="B493" s="72" t="s">
        <v>380</v>
      </c>
      <c r="C493" s="95">
        <v>3.88</v>
      </c>
      <c r="D493" s="108">
        <v>3000000</v>
      </c>
      <c r="E493" s="72" t="s">
        <v>381</v>
      </c>
      <c r="F493" s="72" t="s">
        <v>422</v>
      </c>
      <c r="G493" s="72">
        <v>1</v>
      </c>
      <c r="H493" s="72">
        <v>2</v>
      </c>
      <c r="I493" s="62">
        <v>60</v>
      </c>
      <c r="J493" s="72" t="s">
        <v>29</v>
      </c>
      <c r="K493" s="72" t="s">
        <v>2803</v>
      </c>
      <c r="L493" s="72" t="s">
        <v>1880</v>
      </c>
      <c r="M493" s="109"/>
      <c r="N493" s="90"/>
      <c r="O493" s="91" t="str">
        <f>PRICES[[#This Row],[Department]]&amp;PRICES[[#This Row],[Product Name]]</f>
        <v>SpaTriệt lông vùng mặt + ria mép</v>
      </c>
      <c r="Q493" s="62"/>
      <c r="R493" s="97"/>
      <c r="S493" s="97"/>
      <c r="U493" s="62"/>
    </row>
    <row r="494" spans="1:21" x14ac:dyDescent="0.25">
      <c r="A494" s="62">
        <v>212</v>
      </c>
      <c r="B494" s="72" t="s">
        <v>384</v>
      </c>
      <c r="C494" s="95">
        <v>2.44</v>
      </c>
      <c r="D494" s="108">
        <v>2200000</v>
      </c>
      <c r="E494" s="72" t="s">
        <v>385</v>
      </c>
      <c r="F494" s="72" t="s">
        <v>422</v>
      </c>
      <c r="G494" s="72">
        <v>1</v>
      </c>
      <c r="H494" s="72">
        <v>1.5</v>
      </c>
      <c r="I494" s="62">
        <v>30</v>
      </c>
      <c r="J494" s="72" t="s">
        <v>29</v>
      </c>
      <c r="K494" s="72" t="s">
        <v>2803</v>
      </c>
      <c r="L494" s="72" t="s">
        <v>1880</v>
      </c>
      <c r="M494" s="109"/>
      <c r="N494" s="90"/>
      <c r="O494" s="91" t="str">
        <f>PRICES[[#This Row],[Department]]&amp;PRICES[[#This Row],[Product Name]]</f>
        <v>SpaTriệt lông vùng ngực (Diện tích nhỏ)</v>
      </c>
      <c r="Q494" s="62"/>
      <c r="R494" s="97"/>
      <c r="S494" s="97"/>
      <c r="U494" s="62"/>
    </row>
    <row r="495" spans="1:21" x14ac:dyDescent="0.25">
      <c r="A495" s="62">
        <v>213</v>
      </c>
      <c r="B495" s="72" t="s">
        <v>382</v>
      </c>
      <c r="C495" s="95">
        <v>3.4</v>
      </c>
      <c r="D495" s="108">
        <v>4000000</v>
      </c>
      <c r="E495" s="72" t="s">
        <v>383</v>
      </c>
      <c r="F495" s="72" t="s">
        <v>422</v>
      </c>
      <c r="G495" s="72">
        <v>1</v>
      </c>
      <c r="H495" s="72">
        <v>1.5</v>
      </c>
      <c r="I495" s="62">
        <v>45</v>
      </c>
      <c r="J495" s="72" t="s">
        <v>29</v>
      </c>
      <c r="K495" s="72" t="s">
        <v>2803</v>
      </c>
      <c r="L495" s="72" t="s">
        <v>1880</v>
      </c>
      <c r="M495" s="109"/>
      <c r="N495" s="90"/>
      <c r="O495" s="91" t="str">
        <f>PRICES[[#This Row],[Department]]&amp;PRICES[[#This Row],[Product Name]]</f>
        <v>SpaTriệt lông vùng ngực (Diện tích lớn)</v>
      </c>
      <c r="Q495" s="62"/>
      <c r="R495" s="97"/>
      <c r="S495" s="97"/>
      <c r="U495" s="62"/>
    </row>
    <row r="496" spans="1:21" x14ac:dyDescent="0.25">
      <c r="A496" s="62">
        <v>214</v>
      </c>
      <c r="B496" s="72" t="s">
        <v>388</v>
      </c>
      <c r="C496" s="95">
        <v>2.2000000000000002</v>
      </c>
      <c r="D496" s="108">
        <v>1500000</v>
      </c>
      <c r="E496" s="72" t="s">
        <v>389</v>
      </c>
      <c r="F496" s="72" t="s">
        <v>422</v>
      </c>
      <c r="G496" s="72">
        <v>1</v>
      </c>
      <c r="H496" s="72">
        <v>1.5</v>
      </c>
      <c r="I496" s="62">
        <v>30</v>
      </c>
      <c r="J496" s="72" t="s">
        <v>29</v>
      </c>
      <c r="K496" s="72" t="s">
        <v>2803</v>
      </c>
      <c r="L496" s="72" t="s">
        <v>1880</v>
      </c>
      <c r="M496" s="109"/>
      <c r="N496" s="90"/>
      <c r="O496" s="91" t="str">
        <f>PRICES[[#This Row],[Department]]&amp;PRICES[[#This Row],[Product Name]]</f>
        <v>SpaTriệt râu cằm</v>
      </c>
      <c r="Q496" s="62"/>
      <c r="R496" s="97"/>
      <c r="S496" s="97"/>
      <c r="U496" s="62"/>
    </row>
    <row r="497" spans="1:21" x14ac:dyDescent="0.25">
      <c r="A497" s="62">
        <v>215</v>
      </c>
      <c r="B497" s="72" t="s">
        <v>386</v>
      </c>
      <c r="C497" s="95">
        <v>2.37</v>
      </c>
      <c r="D497" s="108">
        <v>1500000</v>
      </c>
      <c r="E497" s="72" t="s">
        <v>387</v>
      </c>
      <c r="F497" s="72" t="s">
        <v>422</v>
      </c>
      <c r="G497" s="72">
        <v>1</v>
      </c>
      <c r="H497" s="72">
        <v>1.5</v>
      </c>
      <c r="I497" s="62">
        <v>30</v>
      </c>
      <c r="J497" s="72" t="s">
        <v>29</v>
      </c>
      <c r="K497" s="72" t="s">
        <v>2803</v>
      </c>
      <c r="L497" s="72" t="s">
        <v>1880</v>
      </c>
      <c r="M497" s="109"/>
      <c r="N497" s="90"/>
      <c r="O497" s="91" t="str">
        <f>PRICES[[#This Row],[Department]]&amp;PRICES[[#This Row],[Product Name]]</f>
        <v>SpaTriệt râu 2 bên quai nón</v>
      </c>
      <c r="Q497" s="62"/>
      <c r="R497" s="97"/>
      <c r="S497" s="97"/>
      <c r="U497" s="62"/>
    </row>
    <row r="498" spans="1:21" x14ac:dyDescent="0.25">
      <c r="A498" s="62">
        <v>216</v>
      </c>
      <c r="B498" s="72" t="s">
        <v>369</v>
      </c>
      <c r="C498" s="95">
        <v>1.6</v>
      </c>
      <c r="D498" s="108">
        <v>2000000</v>
      </c>
      <c r="E498" s="72" t="s">
        <v>370</v>
      </c>
      <c r="F498" s="72" t="s">
        <v>422</v>
      </c>
      <c r="G498" s="72">
        <v>1</v>
      </c>
      <c r="H498" s="72">
        <v>1.5</v>
      </c>
      <c r="I498" s="62">
        <v>30</v>
      </c>
      <c r="J498" s="72" t="s">
        <v>29</v>
      </c>
      <c r="K498" s="72" t="s">
        <v>2803</v>
      </c>
      <c r="L498" s="72" t="s">
        <v>1880</v>
      </c>
      <c r="M498" s="109"/>
      <c r="N498" s="90"/>
      <c r="O498" s="91" t="str">
        <f>PRICES[[#This Row],[Department]]&amp;PRICES[[#This Row],[Product Name]]</f>
        <v>SpaTriệt lông lưng (Diện tích nhỏ)</v>
      </c>
      <c r="Q498" s="62"/>
      <c r="R498" s="97"/>
      <c r="S498" s="97"/>
      <c r="U498" s="62"/>
    </row>
    <row r="499" spans="1:21" x14ac:dyDescent="0.25">
      <c r="A499" s="62">
        <v>217</v>
      </c>
      <c r="B499" s="72" t="s">
        <v>367</v>
      </c>
      <c r="C499" s="95">
        <v>3.2</v>
      </c>
      <c r="D499" s="108">
        <v>4000000</v>
      </c>
      <c r="E499" s="72" t="s">
        <v>368</v>
      </c>
      <c r="F499" s="72" t="s">
        <v>422</v>
      </c>
      <c r="G499" s="72">
        <v>1</v>
      </c>
      <c r="H499" s="72">
        <v>1.5</v>
      </c>
      <c r="I499" s="62">
        <v>45</v>
      </c>
      <c r="J499" s="72" t="s">
        <v>29</v>
      </c>
      <c r="K499" s="72" t="s">
        <v>2803</v>
      </c>
      <c r="L499" s="72" t="s">
        <v>1880</v>
      </c>
      <c r="M499" s="109"/>
      <c r="N499" s="90"/>
      <c r="O499" s="91" t="str">
        <f>PRICES[[#This Row],[Department]]&amp;PRICES[[#This Row],[Product Name]]</f>
        <v>SpaTriệt lông lưng (Diện tích lớn)</v>
      </c>
      <c r="Q499" s="62"/>
      <c r="R499" s="97"/>
      <c r="S499" s="97"/>
      <c r="U499" s="62"/>
    </row>
    <row r="500" spans="1:21" x14ac:dyDescent="0.25">
      <c r="A500" s="62">
        <v>218</v>
      </c>
      <c r="B500" s="72" t="s">
        <v>362</v>
      </c>
      <c r="C500" s="95">
        <v>2.37</v>
      </c>
      <c r="D500" s="108">
        <v>2000000</v>
      </c>
      <c r="E500" s="72" t="s">
        <v>363</v>
      </c>
      <c r="F500" s="72" t="s">
        <v>422</v>
      </c>
      <c r="G500" s="72">
        <v>1</v>
      </c>
      <c r="H500" s="72">
        <v>1.5</v>
      </c>
      <c r="I500" s="62">
        <v>30</v>
      </c>
      <c r="J500" s="72" t="s">
        <v>29</v>
      </c>
      <c r="K500" s="72" t="s">
        <v>2803</v>
      </c>
      <c r="L500" s="72" t="s">
        <v>1880</v>
      </c>
      <c r="M500" s="109"/>
      <c r="N500" s="90"/>
      <c r="O500" s="91" t="str">
        <f>PRICES[[#This Row],[Department]]&amp;PRICES[[#This Row],[Product Name]]</f>
        <v>SpaTriệt lông bụng (Diện tích nhỏ)</v>
      </c>
      <c r="Q500" s="62"/>
      <c r="R500" s="97"/>
      <c r="S500" s="97"/>
      <c r="U500" s="62"/>
    </row>
    <row r="501" spans="1:21" x14ac:dyDescent="0.25">
      <c r="A501" s="62">
        <v>219</v>
      </c>
      <c r="B501" s="72" t="s">
        <v>360</v>
      </c>
      <c r="C501" s="95">
        <v>3.4</v>
      </c>
      <c r="D501" s="108">
        <v>4000000</v>
      </c>
      <c r="E501" s="72" t="s">
        <v>361</v>
      </c>
      <c r="F501" s="72" t="s">
        <v>422</v>
      </c>
      <c r="G501" s="72">
        <v>1</v>
      </c>
      <c r="H501" s="72">
        <v>1.5</v>
      </c>
      <c r="I501" s="62">
        <v>45</v>
      </c>
      <c r="J501" s="72" t="s">
        <v>29</v>
      </c>
      <c r="K501" s="72" t="s">
        <v>2803</v>
      </c>
      <c r="L501" s="72" t="s">
        <v>1880</v>
      </c>
      <c r="M501" s="109"/>
      <c r="N501" s="90"/>
      <c r="O501" s="91" t="str">
        <f>PRICES[[#This Row],[Department]]&amp;PRICES[[#This Row],[Product Name]]</f>
        <v>SpaTriệt lông bụng (Diện tích lớn)</v>
      </c>
      <c r="Q501" s="62"/>
      <c r="R501" s="97"/>
      <c r="S501" s="97"/>
      <c r="U501" s="62"/>
    </row>
    <row r="502" spans="1:21" x14ac:dyDescent="0.25">
      <c r="A502" s="62">
        <v>220</v>
      </c>
      <c r="B502" s="72" t="s">
        <v>1393</v>
      </c>
      <c r="C502" s="95">
        <v>1.79</v>
      </c>
      <c r="D502" s="108">
        <v>1000000</v>
      </c>
      <c r="E502" s="72" t="s">
        <v>372</v>
      </c>
      <c r="F502" s="72" t="s">
        <v>422</v>
      </c>
      <c r="G502" s="72">
        <v>1</v>
      </c>
      <c r="H502" s="72">
        <v>1</v>
      </c>
      <c r="I502" s="62">
        <v>20</v>
      </c>
      <c r="J502" s="72" t="s">
        <v>29</v>
      </c>
      <c r="K502" s="72" t="s">
        <v>2803</v>
      </c>
      <c r="L502" s="72" t="s">
        <v>1880</v>
      </c>
      <c r="M502" s="109"/>
      <c r="N502" s="90"/>
      <c r="O502" s="91" t="str">
        <f>PRICES[[#This Row],[Department]]&amp;PRICES[[#This Row],[Product Name]]</f>
        <v>SpaTriệt lông ngón chân/ngón tay</v>
      </c>
      <c r="Q502" s="62"/>
      <c r="R502" s="97"/>
      <c r="S502" s="97"/>
      <c r="U502" s="62"/>
    </row>
    <row r="503" spans="1:21" x14ac:dyDescent="0.25">
      <c r="A503" s="62">
        <v>221</v>
      </c>
      <c r="B503" s="72" t="s">
        <v>1394</v>
      </c>
      <c r="C503" s="95">
        <v>1.79</v>
      </c>
      <c r="D503" s="108">
        <v>1000000</v>
      </c>
      <c r="E503" s="72" t="s">
        <v>358</v>
      </c>
      <c r="F503" s="72" t="s">
        <v>422</v>
      </c>
      <c r="G503" s="72">
        <v>1</v>
      </c>
      <c r="H503" s="72">
        <v>1</v>
      </c>
      <c r="I503" s="62">
        <v>20</v>
      </c>
      <c r="J503" s="72" t="s">
        <v>29</v>
      </c>
      <c r="K503" s="72" t="s">
        <v>2803</v>
      </c>
      <c r="L503" s="72" t="s">
        <v>1880</v>
      </c>
      <c r="M503" s="109"/>
      <c r="N503" s="90"/>
      <c r="O503" s="91" t="str">
        <f>PRICES[[#This Row],[Department]]&amp;PRICES[[#This Row],[Product Name]]</f>
        <v>SpaTriệt lông bàn chân/lông ti</v>
      </c>
      <c r="Q503" s="62"/>
      <c r="R503" s="97"/>
      <c r="S503" s="97"/>
      <c r="U503" s="62"/>
    </row>
    <row r="504" spans="1:21" x14ac:dyDescent="0.25">
      <c r="A504" s="62">
        <v>222</v>
      </c>
      <c r="B504" s="72" t="s">
        <v>376</v>
      </c>
      <c r="C504" s="95">
        <v>11.13</v>
      </c>
      <c r="D504" s="108">
        <v>18000000</v>
      </c>
      <c r="E504" s="72" t="s">
        <v>377</v>
      </c>
      <c r="F504" s="72" t="s">
        <v>422</v>
      </c>
      <c r="G504" s="72">
        <v>1</v>
      </c>
      <c r="H504" s="72">
        <v>2</v>
      </c>
      <c r="I504" s="62">
        <v>180</v>
      </c>
      <c r="J504" s="72" t="s">
        <v>29</v>
      </c>
      <c r="K504" s="72" t="s">
        <v>2803</v>
      </c>
      <c r="L504" s="72" t="s">
        <v>1880</v>
      </c>
      <c r="M504" s="109"/>
      <c r="N504" s="90"/>
      <c r="O504" s="91" t="str">
        <f>PRICES[[#This Row],[Department]]&amp;PRICES[[#This Row],[Product Name]]</f>
        <v>SpaTriệt lông toàn thân</v>
      </c>
      <c r="Q504" s="62"/>
      <c r="R504" s="97"/>
      <c r="S504" s="97"/>
      <c r="U504" s="62"/>
    </row>
    <row r="505" spans="1:21" x14ac:dyDescent="0.25">
      <c r="A505" s="62">
        <v>223</v>
      </c>
      <c r="B505" s="72" t="s">
        <v>404</v>
      </c>
      <c r="C505" s="95">
        <v>4.05</v>
      </c>
      <c r="D505" s="108">
        <v>3000000</v>
      </c>
      <c r="E505" s="72" t="s">
        <v>820</v>
      </c>
      <c r="F505" s="72" t="s">
        <v>422</v>
      </c>
      <c r="G505" s="72">
        <v>1</v>
      </c>
      <c r="H505" s="72">
        <v>2</v>
      </c>
      <c r="I505" s="62">
        <v>45</v>
      </c>
      <c r="J505" s="72" t="s">
        <v>36</v>
      </c>
      <c r="K505" s="72" t="s">
        <v>2805</v>
      </c>
      <c r="L505" s="72" t="s">
        <v>1880</v>
      </c>
      <c r="M505" s="109">
        <v>44652</v>
      </c>
      <c r="N505" s="90"/>
      <c r="O505" s="91" t="str">
        <f>PRICES[[#This Row],[Department]]&amp;PRICES[[#This Row],[Product Name]]</f>
        <v>LaserXóa hình xăm hình không sẹo mức 1 (&lt;=100cm) (Giá tính trên hình)</v>
      </c>
      <c r="Q505" s="62"/>
      <c r="R505" s="97"/>
      <c r="S505" s="97"/>
      <c r="U505" s="62"/>
    </row>
    <row r="506" spans="1:21" x14ac:dyDescent="0.25">
      <c r="A506" s="62">
        <v>224</v>
      </c>
      <c r="B506" s="72" t="s">
        <v>405</v>
      </c>
      <c r="C506" s="95">
        <v>5.08</v>
      </c>
      <c r="D506" s="108">
        <v>5000000</v>
      </c>
      <c r="E506" s="72" t="s">
        <v>821</v>
      </c>
      <c r="F506" s="72" t="s">
        <v>422</v>
      </c>
      <c r="G506" s="72">
        <v>1</v>
      </c>
      <c r="H506" s="72">
        <v>2</v>
      </c>
      <c r="I506" s="62">
        <v>60</v>
      </c>
      <c r="J506" s="72" t="s">
        <v>36</v>
      </c>
      <c r="K506" s="72" t="s">
        <v>2805</v>
      </c>
      <c r="L506" s="72" t="s">
        <v>1880</v>
      </c>
      <c r="M506" s="109">
        <v>44652</v>
      </c>
      <c r="N506" s="90"/>
      <c r="O506" s="91" t="str">
        <f>PRICES[[#This Row],[Department]]&amp;PRICES[[#This Row],[Product Name]]</f>
        <v>LaserXóa hình xăm hình không sẹo mức 2 (100 - 150cm) (Giá tính trên hình)</v>
      </c>
      <c r="Q506" s="62"/>
      <c r="R506" s="97"/>
      <c r="S506" s="97"/>
      <c r="U506" s="62"/>
    </row>
    <row r="507" spans="1:21" x14ac:dyDescent="0.25">
      <c r="A507" s="62">
        <v>225</v>
      </c>
      <c r="B507" s="72" t="s">
        <v>406</v>
      </c>
      <c r="C507" s="95">
        <v>5.78</v>
      </c>
      <c r="D507" s="108">
        <v>7000000</v>
      </c>
      <c r="E507" s="72" t="s">
        <v>822</v>
      </c>
      <c r="F507" s="72" t="s">
        <v>422</v>
      </c>
      <c r="G507" s="72">
        <v>1</v>
      </c>
      <c r="H507" s="72">
        <v>2</v>
      </c>
      <c r="I507" s="62">
        <v>60</v>
      </c>
      <c r="J507" s="72" t="s">
        <v>36</v>
      </c>
      <c r="K507" s="72" t="s">
        <v>2805</v>
      </c>
      <c r="L507" s="72" t="s">
        <v>1880</v>
      </c>
      <c r="M507" s="109">
        <v>44652</v>
      </c>
      <c r="N507" s="90"/>
      <c r="O507" s="91" t="str">
        <f>PRICES[[#This Row],[Department]]&amp;PRICES[[#This Row],[Product Name]]</f>
        <v>LaserXóa hình xăm hình không sẹo mức 3 (151 - 200cm) (Giá tính trên hình)</v>
      </c>
      <c r="Q507" s="62"/>
      <c r="R507" s="97"/>
      <c r="S507" s="97"/>
      <c r="U507" s="62"/>
    </row>
    <row r="508" spans="1:21" x14ac:dyDescent="0.25">
      <c r="A508" s="62">
        <v>226</v>
      </c>
      <c r="B508" s="72" t="s">
        <v>407</v>
      </c>
      <c r="C508" s="95">
        <v>6.83</v>
      </c>
      <c r="D508" s="108">
        <v>10000000</v>
      </c>
      <c r="E508" s="72" t="s">
        <v>823</v>
      </c>
      <c r="F508" s="72" t="s">
        <v>422</v>
      </c>
      <c r="G508" s="72">
        <v>1</v>
      </c>
      <c r="H508" s="72">
        <v>2</v>
      </c>
      <c r="I508" s="62">
        <v>60</v>
      </c>
      <c r="J508" s="72" t="s">
        <v>36</v>
      </c>
      <c r="K508" s="72" t="s">
        <v>2805</v>
      </c>
      <c r="L508" s="72" t="s">
        <v>1880</v>
      </c>
      <c r="M508" s="109">
        <v>44652</v>
      </c>
      <c r="N508" s="90"/>
      <c r="O508" s="91" t="str">
        <f>PRICES[[#This Row],[Department]]&amp;PRICES[[#This Row],[Product Name]]</f>
        <v>LaserXóa hình xăm hình không sẹo mức 4 (201 - 300cm) (Giá tính trên hình)</v>
      </c>
      <c r="Q508" s="62"/>
      <c r="R508" s="97"/>
      <c r="S508" s="97"/>
      <c r="U508" s="62"/>
    </row>
    <row r="509" spans="1:21" x14ac:dyDescent="0.25">
      <c r="A509" s="62">
        <v>227</v>
      </c>
      <c r="B509" s="72" t="s">
        <v>408</v>
      </c>
      <c r="C509" s="95">
        <v>8.1999999999999993</v>
      </c>
      <c r="D509" s="108">
        <v>12000000</v>
      </c>
      <c r="E509" s="72" t="s">
        <v>824</v>
      </c>
      <c r="F509" s="72" t="s">
        <v>422</v>
      </c>
      <c r="G509" s="72">
        <v>1</v>
      </c>
      <c r="H509" s="72">
        <v>2</v>
      </c>
      <c r="I509" s="62">
        <v>80</v>
      </c>
      <c r="J509" s="72" t="s">
        <v>36</v>
      </c>
      <c r="K509" s="72" t="s">
        <v>2805</v>
      </c>
      <c r="L509" s="72" t="s">
        <v>1880</v>
      </c>
      <c r="M509" s="109">
        <v>44652</v>
      </c>
      <c r="N509" s="90"/>
      <c r="O509" s="91" t="str">
        <f>PRICES[[#This Row],[Department]]&amp;PRICES[[#This Row],[Product Name]]</f>
        <v>LaserXóa hình xăm hình không sẹo mức 5 (301 - 400cm) (Giá tính trên hình)</v>
      </c>
      <c r="Q509" s="62"/>
      <c r="R509" s="97"/>
      <c r="S509" s="97"/>
      <c r="U509" s="62"/>
    </row>
    <row r="510" spans="1:21" x14ac:dyDescent="0.25">
      <c r="A510" s="62">
        <v>228</v>
      </c>
      <c r="B510" s="72" t="s">
        <v>409</v>
      </c>
      <c r="C510" s="95">
        <v>9.92</v>
      </c>
      <c r="D510" s="108">
        <v>15000000</v>
      </c>
      <c r="E510" s="72" t="s">
        <v>825</v>
      </c>
      <c r="F510" s="72" t="s">
        <v>422</v>
      </c>
      <c r="G510" s="72">
        <v>1</v>
      </c>
      <c r="H510" s="72">
        <v>2</v>
      </c>
      <c r="I510" s="62">
        <v>120</v>
      </c>
      <c r="J510" s="72" t="s">
        <v>36</v>
      </c>
      <c r="K510" s="72" t="s">
        <v>2805</v>
      </c>
      <c r="L510" s="72" t="s">
        <v>1880</v>
      </c>
      <c r="M510" s="109">
        <v>44652</v>
      </c>
      <c r="N510" s="90"/>
      <c r="O510" s="91" t="str">
        <f>PRICES[[#This Row],[Department]]&amp;PRICES[[#This Row],[Product Name]]</f>
        <v>LaserXóa hình xăm hình không sẹo mức 6 (401 - 600cm) (Giá tính trên hình)</v>
      </c>
      <c r="Q510" s="62"/>
      <c r="R510" s="97"/>
      <c r="S510" s="97"/>
      <c r="U510" s="62"/>
    </row>
    <row r="511" spans="1:21" x14ac:dyDescent="0.25">
      <c r="A511" s="62">
        <v>229</v>
      </c>
      <c r="B511" s="72" t="s">
        <v>411</v>
      </c>
      <c r="C511" s="95">
        <v>4.4000000000000004</v>
      </c>
      <c r="D511" s="108">
        <v>4000000</v>
      </c>
      <c r="E511" s="72" t="s">
        <v>827</v>
      </c>
      <c r="F511" s="72" t="s">
        <v>422</v>
      </c>
      <c r="G511" s="72">
        <v>1</v>
      </c>
      <c r="H511" s="72">
        <v>2</v>
      </c>
      <c r="I511" s="62">
        <v>45</v>
      </c>
      <c r="J511" s="72" t="s">
        <v>36</v>
      </c>
      <c r="K511" s="72" t="s">
        <v>2805</v>
      </c>
      <c r="L511" s="72" t="s">
        <v>1880</v>
      </c>
      <c r="M511" s="109">
        <v>44652</v>
      </c>
      <c r="N511" s="90"/>
      <c r="O511" s="91" t="str">
        <f>PRICES[[#This Row],[Department]]&amp;PRICES[[#This Row],[Product Name]]</f>
        <v>LaserXóa hình xăm không sẹo bằng Picosure mức 1 (&lt;=100cm) (Giá tính trên hình)</v>
      </c>
      <c r="Q511" s="62"/>
      <c r="R511" s="97"/>
      <c r="S511" s="97"/>
      <c r="U511" s="62"/>
    </row>
    <row r="512" spans="1:21" x14ac:dyDescent="0.25">
      <c r="A512" s="62">
        <v>230</v>
      </c>
      <c r="B512" s="72" t="s">
        <v>412</v>
      </c>
      <c r="C512" s="95">
        <v>5.43</v>
      </c>
      <c r="D512" s="108">
        <v>6000000</v>
      </c>
      <c r="E512" s="72" t="s">
        <v>828</v>
      </c>
      <c r="F512" s="72" t="s">
        <v>422</v>
      </c>
      <c r="G512" s="72">
        <v>1</v>
      </c>
      <c r="H512" s="72">
        <v>2</v>
      </c>
      <c r="I512" s="62">
        <v>60</v>
      </c>
      <c r="J512" s="72" t="s">
        <v>36</v>
      </c>
      <c r="K512" s="72" t="s">
        <v>2805</v>
      </c>
      <c r="L512" s="72" t="s">
        <v>1880</v>
      </c>
      <c r="M512" s="109">
        <v>44652</v>
      </c>
      <c r="N512" s="90"/>
      <c r="O512" s="91" t="str">
        <f>PRICES[[#This Row],[Department]]&amp;PRICES[[#This Row],[Product Name]]</f>
        <v>LaserXóa hình xăm không sẹo bằng Picosure mức 2 (100 - 150cm) (Giá tính trên hình)</v>
      </c>
      <c r="Q512" s="62"/>
      <c r="R512" s="97"/>
      <c r="S512" s="97"/>
      <c r="U512" s="62"/>
    </row>
    <row r="513" spans="1:21" x14ac:dyDescent="0.25">
      <c r="A513" s="62">
        <v>231</v>
      </c>
      <c r="B513" s="72" t="s">
        <v>413</v>
      </c>
      <c r="C513" s="95">
        <v>6.13</v>
      </c>
      <c r="D513" s="108">
        <v>8000000</v>
      </c>
      <c r="E513" s="72" t="s">
        <v>829</v>
      </c>
      <c r="F513" s="72" t="s">
        <v>422</v>
      </c>
      <c r="G513" s="72">
        <v>1</v>
      </c>
      <c r="H513" s="72">
        <v>2</v>
      </c>
      <c r="I513" s="62">
        <v>60</v>
      </c>
      <c r="J513" s="72" t="s">
        <v>36</v>
      </c>
      <c r="K513" s="72" t="s">
        <v>2805</v>
      </c>
      <c r="L513" s="72" t="s">
        <v>1880</v>
      </c>
      <c r="M513" s="109">
        <v>44652</v>
      </c>
      <c r="N513" s="90"/>
      <c r="O513" s="91" t="str">
        <f>PRICES[[#This Row],[Department]]&amp;PRICES[[#This Row],[Product Name]]</f>
        <v>LaserXóa hình xăm không sẹo bằng Picosure mức 3 (151 - 200cm) (Giá tính trên hình)</v>
      </c>
      <c r="Q513" s="62"/>
      <c r="R513" s="97"/>
      <c r="S513" s="97"/>
      <c r="U513" s="62"/>
    </row>
    <row r="514" spans="1:21" x14ac:dyDescent="0.25">
      <c r="A514" s="62">
        <v>232</v>
      </c>
      <c r="B514" s="72" t="s">
        <v>414</v>
      </c>
      <c r="C514" s="95">
        <v>7.53</v>
      </c>
      <c r="D514" s="108">
        <v>12000000</v>
      </c>
      <c r="E514" s="72" t="s">
        <v>830</v>
      </c>
      <c r="F514" s="72" t="s">
        <v>422</v>
      </c>
      <c r="G514" s="72">
        <v>1</v>
      </c>
      <c r="H514" s="72">
        <v>2</v>
      </c>
      <c r="I514" s="62">
        <v>60</v>
      </c>
      <c r="J514" s="72" t="s">
        <v>36</v>
      </c>
      <c r="K514" s="72" t="s">
        <v>2805</v>
      </c>
      <c r="L514" s="72" t="s">
        <v>1880</v>
      </c>
      <c r="M514" s="109">
        <v>44652</v>
      </c>
      <c r="N514" s="90"/>
      <c r="O514" s="91" t="str">
        <f>PRICES[[#This Row],[Department]]&amp;PRICES[[#This Row],[Product Name]]</f>
        <v>LaserXóa hình xăm không sẹo bằng Picosure mức 4 (201 - 300cm) (Giá tính trên hình)</v>
      </c>
      <c r="Q514" s="62"/>
      <c r="R514" s="97"/>
      <c r="S514" s="97"/>
      <c r="U514" s="62"/>
    </row>
    <row r="515" spans="1:21" x14ac:dyDescent="0.25">
      <c r="A515" s="62">
        <v>233</v>
      </c>
      <c r="B515" s="72" t="s">
        <v>415</v>
      </c>
      <c r="C515" s="95">
        <v>8.68</v>
      </c>
      <c r="D515" s="108">
        <v>14000000</v>
      </c>
      <c r="E515" s="72" t="s">
        <v>831</v>
      </c>
      <c r="F515" s="72" t="s">
        <v>422</v>
      </c>
      <c r="G515" s="72">
        <v>1</v>
      </c>
      <c r="H515" s="72">
        <v>2</v>
      </c>
      <c r="I515" s="62">
        <v>80</v>
      </c>
      <c r="J515" s="72" t="s">
        <v>36</v>
      </c>
      <c r="K515" s="72" t="s">
        <v>2805</v>
      </c>
      <c r="L515" s="72" t="s">
        <v>1880</v>
      </c>
      <c r="M515" s="109">
        <v>44652</v>
      </c>
      <c r="N515" s="90"/>
      <c r="O515" s="91" t="str">
        <f>PRICES[[#This Row],[Department]]&amp;PRICES[[#This Row],[Product Name]]</f>
        <v>LaserXóa hình xăm không sẹo bằng Picosure mức 5 (301 - 400cm) (Giá tính trên hình)</v>
      </c>
      <c r="Q515" s="62"/>
      <c r="R515" s="97"/>
      <c r="S515" s="97"/>
      <c r="U515" s="62"/>
    </row>
    <row r="516" spans="1:21" x14ac:dyDescent="0.25">
      <c r="A516" s="62">
        <v>234</v>
      </c>
      <c r="B516" s="72" t="s">
        <v>416</v>
      </c>
      <c r="C516" s="95">
        <v>10.97</v>
      </c>
      <c r="D516" s="108">
        <v>18000000</v>
      </c>
      <c r="E516" s="72" t="s">
        <v>832</v>
      </c>
      <c r="F516" s="72" t="s">
        <v>422</v>
      </c>
      <c r="G516" s="72">
        <v>1</v>
      </c>
      <c r="H516" s="72">
        <v>2</v>
      </c>
      <c r="I516" s="62">
        <v>120</v>
      </c>
      <c r="J516" s="72" t="s">
        <v>36</v>
      </c>
      <c r="K516" s="72" t="s">
        <v>2805</v>
      </c>
      <c r="L516" s="72" t="s">
        <v>1880</v>
      </c>
      <c r="M516" s="109">
        <v>44652</v>
      </c>
      <c r="N516" s="90"/>
      <c r="O516" s="91" t="str">
        <f>PRICES[[#This Row],[Department]]&amp;PRICES[[#This Row],[Product Name]]</f>
        <v>LaserXóa hình xăm không sẹo bằng Picosure mức 6 (401 - 600cm) (Giá tính trên hình)</v>
      </c>
      <c r="Q516" s="62"/>
      <c r="R516" s="97"/>
      <c r="S516" s="97"/>
      <c r="U516" s="62"/>
    </row>
    <row r="517" spans="1:21" x14ac:dyDescent="0.25">
      <c r="A517" s="62">
        <v>235</v>
      </c>
      <c r="B517" s="72" t="s">
        <v>410</v>
      </c>
      <c r="C517" s="95">
        <v>12.56</v>
      </c>
      <c r="D517" s="108">
        <v>20000000</v>
      </c>
      <c r="E517" s="72" t="s">
        <v>826</v>
      </c>
      <c r="F517" s="72" t="s">
        <v>422</v>
      </c>
      <c r="G517" s="72">
        <v>1</v>
      </c>
      <c r="H517" s="72">
        <v>2</v>
      </c>
      <c r="I517" s="62">
        <v>160</v>
      </c>
      <c r="J517" s="72" t="s">
        <v>36</v>
      </c>
      <c r="K517" s="72" t="s">
        <v>2805</v>
      </c>
      <c r="L517" s="72" t="s">
        <v>1880</v>
      </c>
      <c r="M517" s="109">
        <v>44652</v>
      </c>
      <c r="N517" s="90"/>
      <c r="O517" s="91" t="str">
        <f>PRICES[[#This Row],[Department]]&amp;PRICES[[#This Row],[Product Name]]</f>
        <v>LaserXóa hình xăm hình không sẹo mức 7 (&gt;600cm) (Giá tính trên hình)</v>
      </c>
      <c r="Q517" s="62"/>
      <c r="R517" s="97"/>
      <c r="S517" s="97"/>
      <c r="U517" s="62"/>
    </row>
    <row r="518" spans="1:21" x14ac:dyDescent="0.25">
      <c r="A518" s="62">
        <v>236</v>
      </c>
      <c r="B518" s="72" t="s">
        <v>417</v>
      </c>
      <c r="C518" s="95">
        <v>14.31</v>
      </c>
      <c r="D518" s="108">
        <v>25000000</v>
      </c>
      <c r="E518" s="72" t="s">
        <v>833</v>
      </c>
      <c r="F518" s="72" t="s">
        <v>422</v>
      </c>
      <c r="G518" s="72">
        <v>1</v>
      </c>
      <c r="H518" s="72">
        <v>2</v>
      </c>
      <c r="I518" s="62">
        <v>160</v>
      </c>
      <c r="J518" s="72" t="s">
        <v>36</v>
      </c>
      <c r="K518" s="72" t="s">
        <v>2805</v>
      </c>
      <c r="L518" s="72" t="s">
        <v>1880</v>
      </c>
      <c r="M518" s="109">
        <v>44652</v>
      </c>
      <c r="N518" s="90"/>
      <c r="O518" s="91" t="str">
        <f>PRICES[[#This Row],[Department]]&amp;PRICES[[#This Row],[Product Name]]</f>
        <v>LaserXóa hình xăm không sẹo bằng Picosure mức 7 (&gt;600cm) (Giá tính trên hình)</v>
      </c>
      <c r="Q518" s="62"/>
      <c r="R518" s="97"/>
      <c r="S518" s="97"/>
      <c r="U518" s="62"/>
    </row>
    <row r="519" spans="1:21" x14ac:dyDescent="0.25">
      <c r="A519" s="62">
        <v>237</v>
      </c>
      <c r="B519" s="72" t="s">
        <v>1355</v>
      </c>
      <c r="C519" s="95">
        <v>7</v>
      </c>
      <c r="D519" s="108">
        <v>10000000</v>
      </c>
      <c r="E519" s="72" t="s">
        <v>834</v>
      </c>
      <c r="F519" s="72" t="s">
        <v>424</v>
      </c>
      <c r="G519" s="72">
        <v>3</v>
      </c>
      <c r="H519" s="72">
        <v>2.5</v>
      </c>
      <c r="I519" s="62">
        <v>45</v>
      </c>
      <c r="J519" s="72" t="s">
        <v>36</v>
      </c>
      <c r="K519" s="72" t="s">
        <v>2805</v>
      </c>
      <c r="L519" s="72" t="s">
        <v>1880</v>
      </c>
      <c r="M519" s="109">
        <v>44652</v>
      </c>
      <c r="N519" s="90"/>
      <c r="O519" s="91" t="str">
        <f>PRICES[[#This Row],[Department]]&amp;PRICES[[#This Row],[Product Name]]</f>
        <v>LaserXóa hình xăm có sẹo - Mức 1 (&lt;=20cm) (Giá tính trên hình)</v>
      </c>
      <c r="Q519" s="62"/>
      <c r="R519" s="97"/>
      <c r="S519" s="97"/>
      <c r="U519" s="62"/>
    </row>
    <row r="520" spans="1:21" x14ac:dyDescent="0.25">
      <c r="A520" s="62">
        <v>238</v>
      </c>
      <c r="B520" s="72" t="s">
        <v>1356</v>
      </c>
      <c r="C520" s="95">
        <v>8.86</v>
      </c>
      <c r="D520" s="108">
        <v>15000000</v>
      </c>
      <c r="E520" s="72" t="s">
        <v>836</v>
      </c>
      <c r="F520" s="72" t="s">
        <v>424</v>
      </c>
      <c r="G520" s="72">
        <v>3</v>
      </c>
      <c r="H520" s="72">
        <v>2.5</v>
      </c>
      <c r="I520" s="62">
        <v>50</v>
      </c>
      <c r="J520" s="72" t="s">
        <v>36</v>
      </c>
      <c r="K520" s="72" t="s">
        <v>2805</v>
      </c>
      <c r="L520" s="72" t="s">
        <v>1880</v>
      </c>
      <c r="M520" s="109">
        <v>44652</v>
      </c>
      <c r="N520" s="90"/>
      <c r="O520" s="91" t="str">
        <f>PRICES[[#This Row],[Department]]&amp;PRICES[[#This Row],[Product Name]]</f>
        <v>LaserXóa hình xăm có sẹo - Mức 2 (21 - 80cm) (Giá tính trên hình)</v>
      </c>
      <c r="Q520" s="62"/>
      <c r="R520" s="97"/>
      <c r="S520" s="97"/>
      <c r="U520" s="62"/>
    </row>
    <row r="521" spans="1:21" x14ac:dyDescent="0.25">
      <c r="A521" s="62">
        <v>239</v>
      </c>
      <c r="B521" s="72" t="s">
        <v>1357</v>
      </c>
      <c r="C521" s="95">
        <v>10.83</v>
      </c>
      <c r="D521" s="108">
        <v>20000000</v>
      </c>
      <c r="E521" s="72" t="s">
        <v>837</v>
      </c>
      <c r="F521" s="72" t="s">
        <v>424</v>
      </c>
      <c r="G521" s="72">
        <v>3</v>
      </c>
      <c r="H521" s="72">
        <v>2.5</v>
      </c>
      <c r="I521" s="62">
        <v>60</v>
      </c>
      <c r="J521" s="72" t="s">
        <v>36</v>
      </c>
      <c r="K521" s="72" t="s">
        <v>2805</v>
      </c>
      <c r="L521" s="72" t="s">
        <v>1880</v>
      </c>
      <c r="M521" s="109">
        <v>44652</v>
      </c>
      <c r="N521" s="90"/>
      <c r="O521" s="91" t="str">
        <f>PRICES[[#This Row],[Department]]&amp;PRICES[[#This Row],[Product Name]]</f>
        <v>LaserXóa hình xăm có sẹo - Mức 3 (81 - 150cm) (Giá tính trên hình)</v>
      </c>
      <c r="Q521" s="62"/>
      <c r="R521" s="97"/>
      <c r="S521" s="97"/>
      <c r="U521" s="62"/>
    </row>
    <row r="522" spans="1:21" x14ac:dyDescent="0.25">
      <c r="A522" s="62">
        <v>240</v>
      </c>
      <c r="B522" s="72" t="s">
        <v>1358</v>
      </c>
      <c r="C522" s="95">
        <v>12.81</v>
      </c>
      <c r="D522" s="108">
        <v>25000000</v>
      </c>
      <c r="E522" s="72" t="s">
        <v>838</v>
      </c>
      <c r="F522" s="72" t="s">
        <v>424</v>
      </c>
      <c r="G522" s="72">
        <v>3</v>
      </c>
      <c r="H522" s="72">
        <v>2.5</v>
      </c>
      <c r="I522" s="62">
        <v>70</v>
      </c>
      <c r="J522" s="72" t="s">
        <v>36</v>
      </c>
      <c r="K522" s="72" t="s">
        <v>2805</v>
      </c>
      <c r="L522" s="72" t="s">
        <v>1880</v>
      </c>
      <c r="M522" s="109">
        <v>44652</v>
      </c>
      <c r="N522" s="90"/>
      <c r="O522" s="91" t="str">
        <f>PRICES[[#This Row],[Department]]&amp;PRICES[[#This Row],[Product Name]]</f>
        <v>LaserXóa hình xăm có sẹo - Mức 4 (151 - 200cm) (Giá tính trên hình)</v>
      </c>
      <c r="Q522" s="62"/>
      <c r="R522" s="97"/>
      <c r="S522" s="97"/>
      <c r="U522" s="62"/>
    </row>
    <row r="523" spans="1:21" x14ac:dyDescent="0.25">
      <c r="A523" s="62">
        <v>241</v>
      </c>
      <c r="B523" s="72" t="s">
        <v>1359</v>
      </c>
      <c r="C523" s="95">
        <v>14.78</v>
      </c>
      <c r="D523" s="108">
        <v>30000000</v>
      </c>
      <c r="E523" s="72" t="s">
        <v>839</v>
      </c>
      <c r="F523" s="72" t="s">
        <v>424</v>
      </c>
      <c r="G523" s="72">
        <v>3</v>
      </c>
      <c r="H523" s="72">
        <v>2.5</v>
      </c>
      <c r="I523" s="62">
        <v>80</v>
      </c>
      <c r="J523" s="72" t="s">
        <v>36</v>
      </c>
      <c r="K523" s="72" t="s">
        <v>2805</v>
      </c>
      <c r="L523" s="72" t="s">
        <v>1880</v>
      </c>
      <c r="M523" s="109">
        <v>44652</v>
      </c>
      <c r="N523" s="90"/>
      <c r="O523" s="91" t="str">
        <f>PRICES[[#This Row],[Department]]&amp;PRICES[[#This Row],[Product Name]]</f>
        <v>LaserXóa hình xăm có sẹo - Mức 5 (201 - 300cm) (Giá tính trên hình)</v>
      </c>
      <c r="Q523" s="62"/>
      <c r="R523" s="97"/>
      <c r="S523" s="97"/>
      <c r="U523" s="62"/>
    </row>
    <row r="524" spans="1:21" x14ac:dyDescent="0.25">
      <c r="A524" s="62">
        <v>242</v>
      </c>
      <c r="B524" s="72" t="s">
        <v>1360</v>
      </c>
      <c r="C524" s="95">
        <v>16.75</v>
      </c>
      <c r="D524" s="108">
        <v>35000000</v>
      </c>
      <c r="E524" s="72" t="s">
        <v>840</v>
      </c>
      <c r="F524" s="72" t="s">
        <v>424</v>
      </c>
      <c r="G524" s="72">
        <v>3</v>
      </c>
      <c r="H524" s="72">
        <v>2.5</v>
      </c>
      <c r="I524" s="62">
        <v>90</v>
      </c>
      <c r="J524" s="72" t="s">
        <v>36</v>
      </c>
      <c r="K524" s="72" t="s">
        <v>2805</v>
      </c>
      <c r="L524" s="72" t="s">
        <v>1880</v>
      </c>
      <c r="M524" s="109">
        <v>44652</v>
      </c>
      <c r="N524" s="90"/>
      <c r="O524" s="91" t="str">
        <f>PRICES[[#This Row],[Department]]&amp;PRICES[[#This Row],[Product Name]]</f>
        <v>LaserXóa hình xăm có sẹo - Mức 6 (301 - 400cm) (Giá tính trên hình)</v>
      </c>
      <c r="Q524" s="62"/>
      <c r="R524" s="97"/>
      <c r="S524" s="97"/>
      <c r="U524" s="62"/>
    </row>
    <row r="525" spans="1:21" x14ac:dyDescent="0.25">
      <c r="A525" s="62">
        <v>243</v>
      </c>
      <c r="B525" s="72" t="s">
        <v>1361</v>
      </c>
      <c r="C525" s="95">
        <v>18.72</v>
      </c>
      <c r="D525" s="108">
        <v>40000000</v>
      </c>
      <c r="E525" s="72" t="s">
        <v>841</v>
      </c>
      <c r="F525" s="72" t="s">
        <v>424</v>
      </c>
      <c r="G525" s="72">
        <v>3</v>
      </c>
      <c r="H525" s="72">
        <v>2.5</v>
      </c>
      <c r="I525" s="62">
        <v>100</v>
      </c>
      <c r="J525" s="72" t="s">
        <v>36</v>
      </c>
      <c r="K525" s="72" t="s">
        <v>2805</v>
      </c>
      <c r="L525" s="72" t="s">
        <v>1880</v>
      </c>
      <c r="M525" s="109">
        <v>44652</v>
      </c>
      <c r="N525" s="90"/>
      <c r="O525" s="91" t="str">
        <f>PRICES[[#This Row],[Department]]&amp;PRICES[[#This Row],[Product Name]]</f>
        <v>LaserXóa hình xăm có sẹo - Mức 7 (401 -500cm) (Giá tính trên hình)</v>
      </c>
      <c r="Q525" s="62"/>
      <c r="R525" s="97"/>
      <c r="S525" s="97"/>
      <c r="U525" s="62"/>
    </row>
    <row r="526" spans="1:21" x14ac:dyDescent="0.25">
      <c r="A526" s="62">
        <v>244</v>
      </c>
      <c r="B526" s="72" t="s">
        <v>1362</v>
      </c>
      <c r="C526" s="95">
        <v>22.67</v>
      </c>
      <c r="D526" s="108">
        <v>50000000</v>
      </c>
      <c r="E526" s="72" t="s">
        <v>842</v>
      </c>
      <c r="F526" s="72" t="s">
        <v>424</v>
      </c>
      <c r="G526" s="72">
        <v>3</v>
      </c>
      <c r="H526" s="72">
        <v>2.5</v>
      </c>
      <c r="I526" s="62">
        <v>120</v>
      </c>
      <c r="J526" s="72" t="s">
        <v>36</v>
      </c>
      <c r="K526" s="72" t="s">
        <v>2805</v>
      </c>
      <c r="L526" s="72" t="s">
        <v>1880</v>
      </c>
      <c r="M526" s="109">
        <v>44652</v>
      </c>
      <c r="N526" s="90"/>
      <c r="O526" s="91" t="str">
        <f>PRICES[[#This Row],[Department]]&amp;PRICES[[#This Row],[Product Name]]</f>
        <v>LaserXóa hình xăm có sẹo - Mức 8 (501 - 600cm) (Giá tính trên hình)</v>
      </c>
      <c r="Q526" s="62"/>
      <c r="R526" s="97"/>
      <c r="S526" s="97"/>
      <c r="U526" s="62"/>
    </row>
    <row r="527" spans="1:21" x14ac:dyDescent="0.25">
      <c r="A527" s="62">
        <v>245</v>
      </c>
      <c r="B527" s="72" t="s">
        <v>1363</v>
      </c>
      <c r="C527" s="95">
        <v>26.61</v>
      </c>
      <c r="D527" s="108">
        <v>60000000</v>
      </c>
      <c r="E527" s="72" t="s">
        <v>843</v>
      </c>
      <c r="F527" s="72" t="s">
        <v>424</v>
      </c>
      <c r="G527" s="72">
        <v>3</v>
      </c>
      <c r="H527" s="72">
        <v>2.5</v>
      </c>
      <c r="I527" s="62">
        <v>140</v>
      </c>
      <c r="J527" s="72" t="s">
        <v>36</v>
      </c>
      <c r="K527" s="72" t="s">
        <v>2805</v>
      </c>
      <c r="L527" s="72" t="s">
        <v>1880</v>
      </c>
      <c r="M527" s="109">
        <v>44652</v>
      </c>
      <c r="N527" s="90"/>
      <c r="O527" s="91" t="str">
        <f>PRICES[[#This Row],[Department]]&amp;PRICES[[#This Row],[Product Name]]</f>
        <v>LaserXóa hình xăm có sẹo - Mức 9 (601 - 700cm) (Giá tính trên hình)</v>
      </c>
      <c r="Q527" s="62"/>
      <c r="R527" s="97"/>
      <c r="S527" s="97"/>
      <c r="U527" s="62"/>
    </row>
    <row r="528" spans="1:21" x14ac:dyDescent="0.25">
      <c r="A528" s="62">
        <v>246</v>
      </c>
      <c r="B528" s="72" t="s">
        <v>1364</v>
      </c>
      <c r="C528" s="95">
        <v>31</v>
      </c>
      <c r="D528" s="108">
        <v>70000000</v>
      </c>
      <c r="E528" s="72" t="s">
        <v>835</v>
      </c>
      <c r="F528" s="72" t="s">
        <v>424</v>
      </c>
      <c r="G528" s="72">
        <v>3</v>
      </c>
      <c r="H528" s="72">
        <v>2.5</v>
      </c>
      <c r="I528" s="62">
        <v>180</v>
      </c>
      <c r="J528" s="72" t="s">
        <v>36</v>
      </c>
      <c r="K528" s="72" t="s">
        <v>2805</v>
      </c>
      <c r="L528" s="72" t="s">
        <v>1880</v>
      </c>
      <c r="M528" s="109">
        <v>44652</v>
      </c>
      <c r="N528" s="90"/>
      <c r="O528" s="91" t="str">
        <f>PRICES[[#This Row],[Department]]&amp;PRICES[[#This Row],[Product Name]]</f>
        <v>LaserXóa hình xăm có sẹo - Mức 10 (&gt;700cm) (Giá tính trên hình)</v>
      </c>
      <c r="Q528" s="62"/>
      <c r="R528" s="97"/>
      <c r="S528" s="97"/>
      <c r="U528" s="62"/>
    </row>
    <row r="529" spans="1:21" x14ac:dyDescent="0.25">
      <c r="A529" s="62">
        <v>247</v>
      </c>
      <c r="B529" s="72" t="s">
        <v>268</v>
      </c>
      <c r="C529" s="95">
        <v>3.71</v>
      </c>
      <c r="D529" s="108">
        <v>2500000</v>
      </c>
      <c r="E529" s="72" t="s">
        <v>767</v>
      </c>
      <c r="F529" s="72" t="s">
        <v>422</v>
      </c>
      <c r="G529" s="72">
        <v>1</v>
      </c>
      <c r="H529" s="72">
        <v>1.5</v>
      </c>
      <c r="I529" s="62">
        <v>60</v>
      </c>
      <c r="J529" s="72" t="s">
        <v>36</v>
      </c>
      <c r="K529" s="72" t="s">
        <v>418</v>
      </c>
      <c r="L529" s="72" t="s">
        <v>1880</v>
      </c>
      <c r="M529" s="109">
        <v>44652</v>
      </c>
      <c r="N529" s="90"/>
      <c r="O529" s="91" t="str">
        <f>PRICES[[#This Row],[Department]]&amp;PRICES[[#This Row],[Product Name]]</f>
        <v>LaserXóa xăm nhũ hoa mức 1</v>
      </c>
      <c r="Q529" s="62"/>
      <c r="R529" s="97"/>
      <c r="S529" s="97"/>
      <c r="U529" s="62"/>
    </row>
    <row r="530" spans="1:21" x14ac:dyDescent="0.25">
      <c r="A530" s="62">
        <v>248</v>
      </c>
      <c r="B530" s="72" t="s">
        <v>269</v>
      </c>
      <c r="C530" s="95">
        <v>3.88</v>
      </c>
      <c r="D530" s="108">
        <v>3000000</v>
      </c>
      <c r="E530" s="72" t="s">
        <v>768</v>
      </c>
      <c r="F530" s="72" t="s">
        <v>422</v>
      </c>
      <c r="G530" s="72">
        <v>1</v>
      </c>
      <c r="H530" s="72">
        <v>1.5</v>
      </c>
      <c r="I530" s="62">
        <v>60</v>
      </c>
      <c r="J530" s="72" t="s">
        <v>36</v>
      </c>
      <c r="K530" s="72" t="s">
        <v>418</v>
      </c>
      <c r="L530" s="72" t="s">
        <v>1880</v>
      </c>
      <c r="M530" s="109">
        <v>44652</v>
      </c>
      <c r="N530" s="90"/>
      <c r="O530" s="91" t="str">
        <f>PRICES[[#This Row],[Department]]&amp;PRICES[[#This Row],[Product Name]]</f>
        <v>LaserXóa xăm nhũ hoa mức 2</v>
      </c>
      <c r="Q530" s="62"/>
      <c r="R530" s="97"/>
      <c r="S530" s="97"/>
      <c r="U530" s="62"/>
    </row>
    <row r="531" spans="1:21" x14ac:dyDescent="0.25">
      <c r="A531" s="62">
        <v>249</v>
      </c>
      <c r="B531" s="72" t="s">
        <v>1365</v>
      </c>
      <c r="C531" s="95">
        <v>3.09</v>
      </c>
      <c r="D531" s="108">
        <v>2000000</v>
      </c>
      <c r="E531" s="72" t="s">
        <v>847</v>
      </c>
      <c r="F531" s="72" t="s">
        <v>422</v>
      </c>
      <c r="G531" s="72">
        <v>1</v>
      </c>
      <c r="H531" s="72">
        <v>1.5</v>
      </c>
      <c r="I531" s="62">
        <v>40</v>
      </c>
      <c r="J531" s="72" t="s">
        <v>36</v>
      </c>
      <c r="K531" s="72" t="s">
        <v>418</v>
      </c>
      <c r="L531" s="72" t="s">
        <v>1880</v>
      </c>
      <c r="M531" s="109"/>
      <c r="N531" s="90"/>
      <c r="O531" s="91" t="str">
        <f>PRICES[[#This Row],[Department]]&amp;PRICES[[#This Row],[Product Name]]</f>
        <v>LaserXóa xăm mí trên/dưới</v>
      </c>
      <c r="Q531" s="62"/>
      <c r="R531" s="97"/>
      <c r="S531" s="97"/>
      <c r="U531" s="62"/>
    </row>
    <row r="532" spans="1:21" x14ac:dyDescent="0.25">
      <c r="A532" s="62">
        <v>250</v>
      </c>
      <c r="B532" s="72" t="s">
        <v>419</v>
      </c>
      <c r="C532" s="95">
        <v>3.44</v>
      </c>
      <c r="D532" s="108">
        <v>3000000</v>
      </c>
      <c r="E532" s="72" t="s">
        <v>845</v>
      </c>
      <c r="F532" s="72" t="s">
        <v>422</v>
      </c>
      <c r="G532" s="72">
        <v>1</v>
      </c>
      <c r="H532" s="72">
        <v>1.5</v>
      </c>
      <c r="I532" s="62">
        <v>40</v>
      </c>
      <c r="J532" s="72" t="s">
        <v>36</v>
      </c>
      <c r="K532" s="72" t="s">
        <v>418</v>
      </c>
      <c r="L532" s="72" t="s">
        <v>1880</v>
      </c>
      <c r="M532" s="109"/>
      <c r="N532" s="90"/>
      <c r="O532" s="91" t="str">
        <f>PRICES[[#This Row],[Department]]&amp;PRICES[[#This Row],[Product Name]]</f>
        <v>LaserXóa xăm mày</v>
      </c>
      <c r="Q532" s="62"/>
      <c r="R532" s="97"/>
      <c r="S532" s="97"/>
      <c r="U532" s="62"/>
    </row>
    <row r="533" spans="1:21" x14ac:dyDescent="0.25">
      <c r="A533" s="62">
        <v>251</v>
      </c>
      <c r="B533" s="72" t="s">
        <v>420</v>
      </c>
      <c r="C533" s="95">
        <v>2.2400000000000002</v>
      </c>
      <c r="D533" s="108">
        <v>1000000</v>
      </c>
      <c r="E533" s="72" t="s">
        <v>846</v>
      </c>
      <c r="F533" s="72" t="s">
        <v>422</v>
      </c>
      <c r="G533" s="72">
        <v>1</v>
      </c>
      <c r="H533" s="72">
        <v>1</v>
      </c>
      <c r="I533" s="62">
        <v>40</v>
      </c>
      <c r="J533" s="72" t="s">
        <v>36</v>
      </c>
      <c r="K533" s="72" t="s">
        <v>418</v>
      </c>
      <c r="L533" s="72" t="s">
        <v>1880</v>
      </c>
      <c r="M533" s="109"/>
      <c r="N533" s="90"/>
      <c r="O533" s="91" t="str">
        <f>PRICES[[#This Row],[Department]]&amp;PRICES[[#This Row],[Product Name]]</f>
        <v>LaserXóa xăm mày dư</v>
      </c>
      <c r="Q533" s="62"/>
      <c r="R533" s="97"/>
      <c r="S533" s="97"/>
      <c r="U533" s="62"/>
    </row>
    <row r="534" spans="1:21" x14ac:dyDescent="0.25">
      <c r="A534" s="62">
        <v>252</v>
      </c>
      <c r="B534" s="72" t="s">
        <v>421</v>
      </c>
      <c r="C534" s="95">
        <v>3.44</v>
      </c>
      <c r="D534" s="108">
        <v>3000000</v>
      </c>
      <c r="E534" s="72" t="s">
        <v>848</v>
      </c>
      <c r="F534" s="72" t="s">
        <v>422</v>
      </c>
      <c r="G534" s="72">
        <v>1</v>
      </c>
      <c r="H534" s="72">
        <v>1.5</v>
      </c>
      <c r="I534" s="62">
        <v>40</v>
      </c>
      <c r="J534" s="72" t="s">
        <v>36</v>
      </c>
      <c r="K534" s="72" t="s">
        <v>418</v>
      </c>
      <c r="L534" s="72" t="s">
        <v>1880</v>
      </c>
      <c r="M534" s="109"/>
      <c r="N534" s="90"/>
      <c r="O534" s="91" t="str">
        <f>PRICES[[#This Row],[Department]]&amp;PRICES[[#This Row],[Product Name]]</f>
        <v>LaserXóa xăm môi</v>
      </c>
      <c r="Q534" s="62"/>
      <c r="R534" s="97"/>
      <c r="S534" s="97"/>
      <c r="U534" s="62"/>
    </row>
    <row r="535" spans="1:21" x14ac:dyDescent="0.25">
      <c r="A535" s="62">
        <v>253</v>
      </c>
      <c r="B535" s="72" t="s">
        <v>1366</v>
      </c>
      <c r="C535" s="95">
        <v>3.09</v>
      </c>
      <c r="D535" s="108">
        <v>2000000</v>
      </c>
      <c r="E535" s="72" t="s">
        <v>844</v>
      </c>
      <c r="F535" s="72" t="s">
        <v>422</v>
      </c>
      <c r="G535" s="72">
        <v>1</v>
      </c>
      <c r="H535" s="72">
        <v>1.5</v>
      </c>
      <c r="I535" s="62">
        <v>40</v>
      </c>
      <c r="J535" s="72" t="s">
        <v>36</v>
      </c>
      <c r="K535" s="72" t="s">
        <v>418</v>
      </c>
      <c r="L535" s="72" t="s">
        <v>1880</v>
      </c>
      <c r="M535" s="109"/>
      <c r="N535" s="90"/>
      <c r="O535" s="91" t="str">
        <f>PRICES[[#This Row],[Department]]&amp;PRICES[[#This Row],[Product Name]]</f>
        <v>LaserXóa viền môi</v>
      </c>
      <c r="Q535" s="62"/>
      <c r="R535" s="97"/>
      <c r="S535" s="97"/>
      <c r="U535" s="62"/>
    </row>
    <row r="536" spans="1:21" x14ac:dyDescent="0.25">
      <c r="A536" s="62">
        <v>254</v>
      </c>
      <c r="B536" s="72" t="s">
        <v>892</v>
      </c>
      <c r="C536" s="95">
        <v>3.77</v>
      </c>
      <c r="D536" s="108">
        <v>6000000</v>
      </c>
      <c r="E536" s="72" t="s">
        <v>893</v>
      </c>
      <c r="F536" s="72" t="s">
        <v>422</v>
      </c>
      <c r="G536" s="72">
        <v>1</v>
      </c>
      <c r="H536" s="72">
        <v>1</v>
      </c>
      <c r="I536" s="62">
        <v>30</v>
      </c>
      <c r="J536" s="72" t="s">
        <v>33</v>
      </c>
      <c r="K536" s="72" t="s">
        <v>2813</v>
      </c>
      <c r="L536" s="72" t="s">
        <v>1884</v>
      </c>
      <c r="M536" s="109"/>
      <c r="N536" s="90"/>
      <c r="O536" s="91" t="str">
        <f>PRICES[[#This Row],[Department]]&amp;PRICES[[#This Row],[Product Name]]</f>
        <v>Phẫu thuậtPhẫu thuật cắt u mức 1</v>
      </c>
      <c r="Q536" s="62"/>
      <c r="R536" s="97"/>
      <c r="S536" s="97"/>
      <c r="U536" s="62"/>
    </row>
    <row r="537" spans="1:21" x14ac:dyDescent="0.25">
      <c r="A537" s="62">
        <v>255</v>
      </c>
      <c r="B537" s="72" t="s">
        <v>894</v>
      </c>
      <c r="C537" s="95">
        <v>6.37</v>
      </c>
      <c r="D537" s="108">
        <v>12000000</v>
      </c>
      <c r="E537" s="72" t="s">
        <v>895</v>
      </c>
      <c r="F537" s="72" t="s">
        <v>422</v>
      </c>
      <c r="G537" s="72">
        <v>1</v>
      </c>
      <c r="H537" s="72">
        <v>1.5</v>
      </c>
      <c r="I537" s="62">
        <v>30</v>
      </c>
      <c r="J537" s="72" t="s">
        <v>33</v>
      </c>
      <c r="K537" s="72" t="s">
        <v>2813</v>
      </c>
      <c r="L537" s="72" t="s">
        <v>1884</v>
      </c>
      <c r="M537" s="109"/>
      <c r="N537" s="90"/>
      <c r="O537" s="91" t="str">
        <f>PRICES[[#This Row],[Department]]&amp;PRICES[[#This Row],[Product Name]]</f>
        <v>Phẫu thuậtPhẫu thuật cắt u mức 2</v>
      </c>
      <c r="Q537" s="62"/>
      <c r="R537" s="97"/>
      <c r="S537" s="97"/>
      <c r="U537" s="62"/>
    </row>
    <row r="538" spans="1:21" x14ac:dyDescent="0.25">
      <c r="A538" s="62">
        <v>256</v>
      </c>
      <c r="B538" s="72" t="s">
        <v>896</v>
      </c>
      <c r="C538" s="95">
        <v>9.6300000000000008</v>
      </c>
      <c r="D538" s="108">
        <v>18000000</v>
      </c>
      <c r="E538" s="72" t="s">
        <v>897</v>
      </c>
      <c r="F538" s="72" t="s">
        <v>422</v>
      </c>
      <c r="G538" s="72">
        <v>1</v>
      </c>
      <c r="H538" s="72">
        <v>2</v>
      </c>
      <c r="I538" s="62">
        <v>60</v>
      </c>
      <c r="J538" s="72" t="s">
        <v>33</v>
      </c>
      <c r="K538" s="72" t="s">
        <v>2813</v>
      </c>
      <c r="L538" s="72" t="s">
        <v>1884</v>
      </c>
      <c r="M538" s="109"/>
      <c r="N538" s="90"/>
      <c r="O538" s="91" t="str">
        <f>PRICES[[#This Row],[Department]]&amp;PRICES[[#This Row],[Product Name]]</f>
        <v>Phẫu thuậtPhẫu thuật cắt u mức 3</v>
      </c>
      <c r="Q538" s="62"/>
      <c r="R538" s="97"/>
      <c r="S538" s="97"/>
      <c r="U538" s="62"/>
    </row>
    <row r="539" spans="1:21" x14ac:dyDescent="0.25">
      <c r="A539" s="62">
        <v>257</v>
      </c>
      <c r="B539" s="72" t="s">
        <v>898</v>
      </c>
      <c r="C539" s="95">
        <v>12.57</v>
      </c>
      <c r="D539" s="108">
        <v>24000000</v>
      </c>
      <c r="E539" s="72" t="s">
        <v>899</v>
      </c>
      <c r="F539" s="72" t="s">
        <v>422</v>
      </c>
      <c r="G539" s="72">
        <v>1</v>
      </c>
      <c r="H539" s="72">
        <v>2.5</v>
      </c>
      <c r="I539" s="62">
        <v>75</v>
      </c>
      <c r="J539" s="72" t="s">
        <v>33</v>
      </c>
      <c r="K539" s="72" t="s">
        <v>2813</v>
      </c>
      <c r="L539" s="72" t="s">
        <v>1884</v>
      </c>
      <c r="M539" s="109"/>
      <c r="N539" s="90"/>
      <c r="O539" s="91" t="str">
        <f>PRICES[[#This Row],[Department]]&amp;PRICES[[#This Row],[Product Name]]</f>
        <v>Phẫu thuậtPhẫu thuật cắt u mức 4</v>
      </c>
      <c r="Q539" s="62"/>
      <c r="R539" s="97"/>
      <c r="S539" s="97"/>
      <c r="U539" s="62"/>
    </row>
    <row r="540" spans="1:21" x14ac:dyDescent="0.25">
      <c r="A540" s="62">
        <v>258</v>
      </c>
      <c r="B540" s="72" t="s">
        <v>126</v>
      </c>
      <c r="C540" s="95">
        <v>2.02</v>
      </c>
      <c r="D540" s="108">
        <v>1000000</v>
      </c>
      <c r="E540" s="72" t="s">
        <v>1228</v>
      </c>
      <c r="F540" s="72" t="s">
        <v>422</v>
      </c>
      <c r="G540" s="72">
        <v>1</v>
      </c>
      <c r="H540" s="72">
        <v>1</v>
      </c>
      <c r="I540" s="62">
        <v>30</v>
      </c>
      <c r="J540" s="72" t="s">
        <v>33</v>
      </c>
      <c r="K540" s="72" t="s">
        <v>2813</v>
      </c>
      <c r="L540" s="72" t="s">
        <v>1884</v>
      </c>
      <c r="M540" s="109"/>
      <c r="N540" s="90"/>
      <c r="O540" s="91" t="str">
        <f>PRICES[[#This Row],[Department]]&amp;PRICES[[#This Row],[Product Name]]</f>
        <v>Phẫu thuậtPhẫu thuật nốt ruồi mức 1 (nhỏ)</v>
      </c>
      <c r="Q540" s="62"/>
      <c r="R540" s="97"/>
      <c r="S540" s="97"/>
      <c r="U540" s="62"/>
    </row>
    <row r="541" spans="1:21" x14ac:dyDescent="0.25">
      <c r="A541" s="62">
        <v>259</v>
      </c>
      <c r="B541" s="72" t="s">
        <v>127</v>
      </c>
      <c r="C541" s="95">
        <v>3.03</v>
      </c>
      <c r="D541" s="108">
        <v>2000000</v>
      </c>
      <c r="E541" s="72" t="s">
        <v>1229</v>
      </c>
      <c r="F541" s="72" t="s">
        <v>422</v>
      </c>
      <c r="G541" s="72">
        <v>1</v>
      </c>
      <c r="H541" s="72">
        <v>1</v>
      </c>
      <c r="I541" s="62">
        <v>60</v>
      </c>
      <c r="J541" s="72" t="s">
        <v>33</v>
      </c>
      <c r="K541" s="72" t="s">
        <v>2813</v>
      </c>
      <c r="L541" s="72" t="s">
        <v>1884</v>
      </c>
      <c r="M541" s="109"/>
      <c r="N541" s="90"/>
      <c r="O541" s="91" t="str">
        <f>PRICES[[#This Row],[Department]]&amp;PRICES[[#This Row],[Product Name]]</f>
        <v>Phẫu thuậtPhẫu thuật nốt ruồi mức 2 (lớn)</v>
      </c>
      <c r="Q541" s="62"/>
      <c r="R541" s="97"/>
      <c r="S541" s="97"/>
      <c r="U541" s="62"/>
    </row>
    <row r="542" spans="1:21" x14ac:dyDescent="0.25">
      <c r="A542" s="62">
        <v>260</v>
      </c>
      <c r="B542" s="72" t="s">
        <v>876</v>
      </c>
      <c r="C542" s="95">
        <v>6.03</v>
      </c>
      <c r="D542" s="108">
        <v>12000000</v>
      </c>
      <c r="E542" s="72" t="s">
        <v>877</v>
      </c>
      <c r="F542" s="72" t="s">
        <v>422</v>
      </c>
      <c r="G542" s="72">
        <v>1</v>
      </c>
      <c r="H542" s="72">
        <v>0.5</v>
      </c>
      <c r="I542" s="62">
        <v>60</v>
      </c>
      <c r="J542" s="72" t="s">
        <v>33</v>
      </c>
      <c r="K542" s="72" t="s">
        <v>661</v>
      </c>
      <c r="L542" s="72" t="s">
        <v>1882</v>
      </c>
      <c r="M542" s="109">
        <v>44652</v>
      </c>
      <c r="N542" s="90"/>
      <c r="O542" s="91" t="str">
        <f>PRICES[[#This Row],[Department]]&amp;PRICES[[#This Row],[Product Name]]</f>
        <v>Phẫu thuậtCắt bao quy đầu</v>
      </c>
      <c r="Q542" s="62"/>
      <c r="R542" s="97"/>
      <c r="S542" s="97"/>
      <c r="U542" s="62"/>
    </row>
    <row r="543" spans="1:21" x14ac:dyDescent="0.25">
      <c r="A543" s="62">
        <v>261</v>
      </c>
      <c r="B543" s="72" t="s">
        <v>1255</v>
      </c>
      <c r="C543" s="95">
        <v>8</v>
      </c>
      <c r="D543" s="108">
        <v>10000000</v>
      </c>
      <c r="E543" s="72" t="s">
        <v>1256</v>
      </c>
      <c r="F543" s="72" t="s">
        <v>422</v>
      </c>
      <c r="G543" s="72">
        <v>1</v>
      </c>
      <c r="H543" s="72">
        <v>0</v>
      </c>
      <c r="I543" s="62">
        <v>0</v>
      </c>
      <c r="J543" s="72" t="s">
        <v>33</v>
      </c>
      <c r="K543" s="72" t="s">
        <v>661</v>
      </c>
      <c r="L543" s="72" t="s">
        <v>1882</v>
      </c>
      <c r="M543" s="109"/>
      <c r="N543" s="90"/>
      <c r="O543" s="91" t="str">
        <f>PRICES[[#This Row],[Department]]&amp;PRICES[[#This Row],[Product Name]]</f>
        <v>Phẫu thuậtChi phí Gây Mê</v>
      </c>
      <c r="Q543" s="62"/>
      <c r="R543" s="97"/>
      <c r="S543" s="97"/>
      <c r="U543" s="62"/>
    </row>
    <row r="544" spans="1:21" x14ac:dyDescent="0.25">
      <c r="A544" s="62">
        <v>262</v>
      </c>
      <c r="B544" s="72" t="s">
        <v>1257</v>
      </c>
      <c r="C544" s="95">
        <v>4</v>
      </c>
      <c r="D544" s="108">
        <v>5000000</v>
      </c>
      <c r="E544" s="72" t="s">
        <v>1258</v>
      </c>
      <c r="F544" s="72" t="s">
        <v>422</v>
      </c>
      <c r="G544" s="72">
        <v>1</v>
      </c>
      <c r="H544" s="72">
        <v>0.5</v>
      </c>
      <c r="I544" s="62">
        <v>15</v>
      </c>
      <c r="J544" s="72" t="s">
        <v>33</v>
      </c>
      <c r="K544" s="72" t="s">
        <v>661</v>
      </c>
      <c r="L544" s="72" t="s">
        <v>1882</v>
      </c>
      <c r="M544" s="109"/>
      <c r="N544" s="90"/>
      <c r="O544" s="91" t="str">
        <f>PRICES[[#This Row],[Department]]&amp;PRICES[[#This Row],[Product Name]]</f>
        <v>Phẫu thuậtChi phí Tiền Mê</v>
      </c>
      <c r="Q544" s="62"/>
      <c r="R544" s="97"/>
      <c r="S544" s="97"/>
      <c r="U544" s="62"/>
    </row>
    <row r="545" spans="1:21" x14ac:dyDescent="0.25">
      <c r="A545" s="62">
        <v>263</v>
      </c>
      <c r="B545" s="72" t="s">
        <v>874</v>
      </c>
      <c r="C545" s="95">
        <v>4</v>
      </c>
      <c r="D545" s="108">
        <v>5000000</v>
      </c>
      <c r="E545" s="72" t="s">
        <v>1259</v>
      </c>
      <c r="F545" s="72" t="s">
        <v>422</v>
      </c>
      <c r="G545" s="72">
        <v>1</v>
      </c>
      <c r="H545" s="72">
        <v>0</v>
      </c>
      <c r="I545" s="62">
        <v>0</v>
      </c>
      <c r="J545" s="72" t="s">
        <v>33</v>
      </c>
      <c r="K545" s="72" t="s">
        <v>661</v>
      </c>
      <c r="L545" s="72" t="s">
        <v>1882</v>
      </c>
      <c r="M545" s="109"/>
      <c r="N545" s="90"/>
      <c r="O545" s="91" t="str">
        <f>PRICES[[#This Row],[Department]]&amp;PRICES[[#This Row],[Product Name]]</f>
        <v>Phẫu thuậtOrder Bác sĩ gây tê</v>
      </c>
      <c r="Q545" s="62"/>
      <c r="R545" s="97"/>
      <c r="S545" s="97"/>
      <c r="U545" s="62"/>
    </row>
    <row r="546" spans="1:21" x14ac:dyDescent="0.25">
      <c r="A546" s="62">
        <v>264</v>
      </c>
      <c r="B546" s="72" t="s">
        <v>873</v>
      </c>
      <c r="C546" s="95">
        <v>8</v>
      </c>
      <c r="D546" s="108">
        <v>10000000</v>
      </c>
      <c r="E546" s="72" t="s">
        <v>1260</v>
      </c>
      <c r="F546" s="72" t="s">
        <v>422</v>
      </c>
      <c r="G546" s="72">
        <v>1</v>
      </c>
      <c r="H546" s="72">
        <v>0</v>
      </c>
      <c r="I546" s="62">
        <v>0</v>
      </c>
      <c r="J546" s="72" t="s">
        <v>33</v>
      </c>
      <c r="K546" s="72" t="s">
        <v>661</v>
      </c>
      <c r="L546" s="72" t="s">
        <v>1882</v>
      </c>
      <c r="M546" s="109"/>
      <c r="N546" s="90"/>
      <c r="O546" s="91" t="str">
        <f>PRICES[[#This Row],[Department]]&amp;PRICES[[#This Row],[Product Name]]</f>
        <v>Phẫu thuậtOrder Bác sĩ gây mê</v>
      </c>
      <c r="Q546" s="62"/>
      <c r="R546" s="97"/>
      <c r="S546" s="97"/>
      <c r="U546" s="62"/>
    </row>
    <row r="547" spans="1:21" x14ac:dyDescent="0.25">
      <c r="A547" s="62">
        <v>265</v>
      </c>
      <c r="B547" s="72" t="s">
        <v>869</v>
      </c>
      <c r="C547" s="95">
        <v>2.4</v>
      </c>
      <c r="D547" s="108">
        <v>3000000</v>
      </c>
      <c r="E547" s="72" t="s">
        <v>901</v>
      </c>
      <c r="F547" s="72" t="s">
        <v>422</v>
      </c>
      <c r="G547" s="72">
        <v>1</v>
      </c>
      <c r="H547" s="72">
        <v>0</v>
      </c>
      <c r="I547" s="62">
        <v>0</v>
      </c>
      <c r="J547" s="72" t="s">
        <v>33</v>
      </c>
      <c r="K547" s="72" t="s">
        <v>661</v>
      </c>
      <c r="L547" s="72" t="s">
        <v>1882</v>
      </c>
      <c r="M547" s="109"/>
      <c r="N547" s="90"/>
      <c r="O547" s="91" t="str">
        <f>PRICES[[#This Row],[Department]]&amp;PRICES[[#This Row],[Product Name]]</f>
        <v>Phẫu thuậtPhí xét nghiệm Kháng sinh đồ</v>
      </c>
      <c r="Q547" s="62"/>
      <c r="R547" s="97"/>
      <c r="S547" s="97"/>
      <c r="U547" s="62"/>
    </row>
    <row r="548" spans="1:21" x14ac:dyDescent="0.25">
      <c r="A548" s="62">
        <v>266</v>
      </c>
      <c r="B548" s="72" t="s">
        <v>1261</v>
      </c>
      <c r="C548" s="95">
        <v>0.4</v>
      </c>
      <c r="D548" s="108">
        <v>500000</v>
      </c>
      <c r="E548" s="72" t="s">
        <v>885</v>
      </c>
      <c r="F548" s="72" t="s">
        <v>422</v>
      </c>
      <c r="G548" s="72">
        <v>1</v>
      </c>
      <c r="H548" s="72">
        <v>0.2</v>
      </c>
      <c r="I548" s="62">
        <v>10</v>
      </c>
      <c r="J548" s="72" t="s">
        <v>33</v>
      </c>
      <c r="K548" s="72" t="s">
        <v>661</v>
      </c>
      <c r="L548" s="72" t="s">
        <v>1882</v>
      </c>
      <c r="M548" s="109"/>
      <c r="N548" s="90"/>
      <c r="O548" s="91" t="str">
        <f>PRICES[[#This Row],[Department]]&amp;PRICES[[#This Row],[Product Name]]</f>
        <v>Phẫu thuậtCắt chỉ tiểu phẫu</v>
      </c>
      <c r="Q548" s="62"/>
      <c r="R548" s="97"/>
      <c r="S548" s="97"/>
      <c r="U548" s="62"/>
    </row>
    <row r="549" spans="1:21" x14ac:dyDescent="0.25">
      <c r="A549" s="62">
        <v>267</v>
      </c>
      <c r="B549" s="72" t="s">
        <v>1262</v>
      </c>
      <c r="C549" s="95">
        <v>0.8</v>
      </c>
      <c r="D549" s="108">
        <v>1000000</v>
      </c>
      <c r="E549" s="72" t="s">
        <v>884</v>
      </c>
      <c r="F549" s="72" t="s">
        <v>422</v>
      </c>
      <c r="G549" s="72">
        <v>1</v>
      </c>
      <c r="H549" s="72">
        <v>0.3</v>
      </c>
      <c r="I549" s="62">
        <v>20</v>
      </c>
      <c r="J549" s="72" t="s">
        <v>33</v>
      </c>
      <c r="K549" s="72" t="s">
        <v>661</v>
      </c>
      <c r="L549" s="72" t="s">
        <v>1882</v>
      </c>
      <c r="M549" s="109"/>
      <c r="N549" s="90"/>
      <c r="O549" s="91" t="str">
        <f>PRICES[[#This Row],[Department]]&amp;PRICES[[#This Row],[Product Name]]</f>
        <v>Phẫu thuậtCắt chỉ đại phẫu</v>
      </c>
      <c r="Q549" s="62"/>
      <c r="R549" s="97"/>
      <c r="S549" s="97"/>
      <c r="U549" s="62"/>
    </row>
    <row r="550" spans="1:21" x14ac:dyDescent="0.25">
      <c r="A550" s="62">
        <v>268</v>
      </c>
      <c r="B550" s="72" t="s">
        <v>911</v>
      </c>
      <c r="C550" s="95">
        <v>0.4</v>
      </c>
      <c r="D550" s="108">
        <v>500000</v>
      </c>
      <c r="E550" s="72" t="s">
        <v>912</v>
      </c>
      <c r="F550" s="72" t="s">
        <v>422</v>
      </c>
      <c r="G550" s="72">
        <v>1</v>
      </c>
      <c r="H550" s="72">
        <v>0.2</v>
      </c>
      <c r="I550" s="62">
        <v>10</v>
      </c>
      <c r="J550" s="72" t="s">
        <v>33</v>
      </c>
      <c r="K550" s="72" t="s">
        <v>661</v>
      </c>
      <c r="L550" s="72" t="s">
        <v>1882</v>
      </c>
      <c r="M550" s="109"/>
      <c r="N550" s="90"/>
      <c r="O550" s="91" t="str">
        <f>PRICES[[#This Row],[Department]]&amp;PRICES[[#This Row],[Product Name]]</f>
        <v>Phẫu thuậtThay băng tiểu phẫu, nẹp mũi (KH làm cơ sở khác)</v>
      </c>
      <c r="Q550" s="62"/>
      <c r="R550" s="97"/>
      <c r="S550" s="97"/>
      <c r="U550" s="62"/>
    </row>
    <row r="551" spans="1:21" x14ac:dyDescent="0.25">
      <c r="A551" s="62">
        <v>269</v>
      </c>
      <c r="B551" s="72" t="s">
        <v>1263</v>
      </c>
      <c r="C551" s="95">
        <v>0.64</v>
      </c>
      <c r="D551" s="108">
        <v>800000</v>
      </c>
      <c r="E551" s="72" t="s">
        <v>910</v>
      </c>
      <c r="F551" s="72" t="s">
        <v>422</v>
      </c>
      <c r="G551" s="72">
        <v>1</v>
      </c>
      <c r="H551" s="72">
        <v>0.3</v>
      </c>
      <c r="I551" s="62">
        <v>20</v>
      </c>
      <c r="J551" s="72" t="s">
        <v>33</v>
      </c>
      <c r="K551" s="72" t="s">
        <v>661</v>
      </c>
      <c r="L551" s="72" t="s">
        <v>1882</v>
      </c>
      <c r="M551" s="109"/>
      <c r="N551" s="90"/>
      <c r="O551" s="91" t="str">
        <f>PRICES[[#This Row],[Department]]&amp;PRICES[[#This Row],[Product Name]]</f>
        <v>Phẫu thuậtThay băng đại phẫu</v>
      </c>
      <c r="Q551" s="62"/>
      <c r="R551" s="97"/>
      <c r="S551" s="97"/>
      <c r="U551" s="62"/>
    </row>
    <row r="552" spans="1:21" x14ac:dyDescent="0.25">
      <c r="A552" s="62">
        <v>270</v>
      </c>
      <c r="B552" s="72" t="s">
        <v>1264</v>
      </c>
      <c r="C552" s="95">
        <v>0.4</v>
      </c>
      <c r="D552" s="108">
        <v>500000</v>
      </c>
      <c r="E552" s="72" t="s">
        <v>900</v>
      </c>
      <c r="F552" s="72" t="s">
        <v>422</v>
      </c>
      <c r="G552" s="72">
        <v>1</v>
      </c>
      <c r="H552" s="72">
        <v>0.3</v>
      </c>
      <c r="I552" s="62">
        <v>20</v>
      </c>
      <c r="J552" s="72" t="s">
        <v>33</v>
      </c>
      <c r="K552" s="72" t="s">
        <v>661</v>
      </c>
      <c r="L552" s="72" t="s">
        <v>1882</v>
      </c>
      <c r="M552" s="109"/>
      <c r="N552" s="90"/>
      <c r="O552" s="91" t="str">
        <f>PRICES[[#This Row],[Department]]&amp;PRICES[[#This Row],[Product Name]]</f>
        <v>Phẫu thuậtPhí khám, tư vấn sau mổ (KH làm ở cơ sở khác)</v>
      </c>
      <c r="Q552" s="62"/>
      <c r="R552" s="97"/>
      <c r="S552" s="97"/>
      <c r="U552" s="62"/>
    </row>
    <row r="553" spans="1:21" x14ac:dyDescent="0.25">
      <c r="A553" s="62">
        <v>271</v>
      </c>
      <c r="B553" s="72" t="s">
        <v>1265</v>
      </c>
      <c r="C553" s="95">
        <v>2.4</v>
      </c>
      <c r="D553" s="108">
        <v>3000000</v>
      </c>
      <c r="E553" s="72" t="s">
        <v>889</v>
      </c>
      <c r="F553" s="72" t="s">
        <v>422</v>
      </c>
      <c r="G553" s="72">
        <v>1</v>
      </c>
      <c r="H553" s="72">
        <v>1</v>
      </c>
      <c r="I553" s="62">
        <v>30</v>
      </c>
      <c r="J553" s="72" t="s">
        <v>33</v>
      </c>
      <c r="K553" s="72" t="s">
        <v>661</v>
      </c>
      <c r="L553" s="72" t="s">
        <v>1882</v>
      </c>
      <c r="M553" s="109"/>
      <c r="N553" s="90"/>
      <c r="O553" s="91" t="str">
        <f>PRICES[[#This Row],[Department]]&amp;PRICES[[#This Row],[Product Name]]</f>
        <v>Phẫu thuậtKhâu vết thương hở sau phẫu thuật (lí dó từ khách hàng) mức 1</v>
      </c>
      <c r="Q553" s="62"/>
      <c r="R553" s="97"/>
      <c r="S553" s="97"/>
      <c r="U553" s="62"/>
    </row>
    <row r="554" spans="1:21" x14ac:dyDescent="0.25">
      <c r="A554" s="62">
        <v>272</v>
      </c>
      <c r="B554" s="72" t="s">
        <v>1266</v>
      </c>
      <c r="C554" s="95">
        <v>3.2</v>
      </c>
      <c r="D554" s="108">
        <v>4000000</v>
      </c>
      <c r="E554" s="72" t="s">
        <v>890</v>
      </c>
      <c r="F554" s="72" t="s">
        <v>422</v>
      </c>
      <c r="G554" s="72">
        <v>1</v>
      </c>
      <c r="H554" s="72">
        <v>1</v>
      </c>
      <c r="I554" s="62">
        <v>40</v>
      </c>
      <c r="J554" s="72" t="s">
        <v>33</v>
      </c>
      <c r="K554" s="72" t="s">
        <v>661</v>
      </c>
      <c r="L554" s="72" t="s">
        <v>1882</v>
      </c>
      <c r="M554" s="109"/>
      <c r="N554" s="90"/>
      <c r="O554" s="91" t="str">
        <f>PRICES[[#This Row],[Department]]&amp;PRICES[[#This Row],[Product Name]]</f>
        <v>Phẫu thuậtKhâu vết thương hở sau phẫu thuật (lí dó từ khách hàng) mức 2</v>
      </c>
      <c r="Q554" s="62"/>
      <c r="R554" s="97"/>
      <c r="S554" s="97"/>
      <c r="U554" s="62"/>
    </row>
    <row r="555" spans="1:21" x14ac:dyDescent="0.25">
      <c r="A555" s="62">
        <v>273</v>
      </c>
      <c r="B555" s="72" t="s">
        <v>1267</v>
      </c>
      <c r="C555" s="95">
        <v>4.8</v>
      </c>
      <c r="D555" s="108">
        <v>6000000</v>
      </c>
      <c r="E555" s="72" t="s">
        <v>891</v>
      </c>
      <c r="F555" s="72" t="s">
        <v>422</v>
      </c>
      <c r="G555" s="72">
        <v>1</v>
      </c>
      <c r="H555" s="72">
        <v>1.5</v>
      </c>
      <c r="I555" s="62">
        <v>60</v>
      </c>
      <c r="J555" s="72" t="s">
        <v>33</v>
      </c>
      <c r="K555" s="72" t="s">
        <v>661</v>
      </c>
      <c r="L555" s="72" t="s">
        <v>1882</v>
      </c>
      <c r="M555" s="109"/>
      <c r="N555" s="90"/>
      <c r="O555" s="91" t="str">
        <f>PRICES[[#This Row],[Department]]&amp;PRICES[[#This Row],[Product Name]]</f>
        <v>Phẫu thuậtKhâu vết thương hở sau phẫu thuật (lí dó từ khách hàng) mức 3</v>
      </c>
      <c r="Q555" s="62"/>
      <c r="R555" s="97"/>
      <c r="S555" s="97"/>
      <c r="U555" s="62"/>
    </row>
    <row r="556" spans="1:21" x14ac:dyDescent="0.25">
      <c r="A556" s="62">
        <v>274</v>
      </c>
      <c r="B556" s="72" t="s">
        <v>1268</v>
      </c>
      <c r="C556" s="95">
        <v>1.6</v>
      </c>
      <c r="D556" s="108">
        <v>2000000</v>
      </c>
      <c r="E556" s="72" t="s">
        <v>1269</v>
      </c>
      <c r="F556" s="72" t="s">
        <v>422</v>
      </c>
      <c r="G556" s="72">
        <v>1</v>
      </c>
      <c r="H556" s="72">
        <v>0</v>
      </c>
      <c r="I556" s="62">
        <v>0</v>
      </c>
      <c r="J556" s="72" t="s">
        <v>33</v>
      </c>
      <c r="K556" s="72" t="s">
        <v>661</v>
      </c>
      <c r="L556" s="72" t="s">
        <v>1882</v>
      </c>
      <c r="M556" s="109"/>
      <c r="N556" s="90"/>
      <c r="O556" s="91" t="str">
        <f>PRICES[[#This Row],[Department]]&amp;PRICES[[#This Row],[Product Name]]</f>
        <v>Phẫu thuậtChi phí mê kết hợp (1 dịch vụ đại phẫu +1 dịch vụ tiểu phẫu)</v>
      </c>
      <c r="Q556" s="62"/>
      <c r="R556" s="97"/>
      <c r="S556" s="97"/>
      <c r="U556" s="62"/>
    </row>
    <row r="557" spans="1:21" x14ac:dyDescent="0.25">
      <c r="A557" s="62">
        <v>275</v>
      </c>
      <c r="B557" s="72" t="s">
        <v>1270</v>
      </c>
      <c r="C557" s="95">
        <v>4</v>
      </c>
      <c r="D557" s="108">
        <v>5000000</v>
      </c>
      <c r="E557" s="72" t="s">
        <v>1271</v>
      </c>
      <c r="F557" s="72" t="s">
        <v>422</v>
      </c>
      <c r="G557" s="72">
        <v>1</v>
      </c>
      <c r="H557" s="72">
        <v>0</v>
      </c>
      <c r="I557" s="62">
        <v>0</v>
      </c>
      <c r="J557" s="72" t="s">
        <v>33</v>
      </c>
      <c r="K557" s="72" t="s">
        <v>661</v>
      </c>
      <c r="L557" s="72" t="s">
        <v>1882</v>
      </c>
      <c r="M557" s="109"/>
      <c r="N557" s="90"/>
      <c r="O557" s="91" t="str">
        <f>PRICES[[#This Row],[Department]]&amp;PRICES[[#This Row],[Product Name]]</f>
        <v>Phẫu thuậtChi phí mê kết hợp (2 dịch vụ đại phẫu trở lên)</v>
      </c>
      <c r="Q557" s="62"/>
      <c r="R557" s="97"/>
      <c r="S557" s="97"/>
      <c r="U557" s="62"/>
    </row>
    <row r="558" spans="1:21" x14ac:dyDescent="0.25">
      <c r="A558" s="62">
        <v>276</v>
      </c>
      <c r="B558" s="72" t="s">
        <v>1272</v>
      </c>
      <c r="C558" s="95">
        <v>2.4</v>
      </c>
      <c r="D558" s="108">
        <v>3000000</v>
      </c>
      <c r="E558" s="72" t="s">
        <v>1273</v>
      </c>
      <c r="F558" s="72" t="s">
        <v>422</v>
      </c>
      <c r="G558" s="72">
        <v>1</v>
      </c>
      <c r="H558" s="72" t="s">
        <v>551</v>
      </c>
      <c r="I558" s="62" t="s">
        <v>551</v>
      </c>
      <c r="J558" s="72" t="s">
        <v>33</v>
      </c>
      <c r="K558" s="72" t="s">
        <v>661</v>
      </c>
      <c r="L558" s="72" t="s">
        <v>1882</v>
      </c>
      <c r="M558" s="109"/>
      <c r="N558" s="90"/>
      <c r="O558" s="91" t="str">
        <f>PRICES[[#This Row],[Department]]&amp;PRICES[[#This Row],[Product Name]]</f>
        <v>Phẫu thuậtChi phí phẫu thuật không đau</v>
      </c>
      <c r="Q558" s="62"/>
      <c r="R558" s="97"/>
      <c r="S558" s="97"/>
      <c r="U558" s="62"/>
    </row>
    <row r="559" spans="1:21" x14ac:dyDescent="0.25">
      <c r="A559" s="62">
        <v>277</v>
      </c>
      <c r="B559" s="72" t="s">
        <v>312</v>
      </c>
      <c r="C559" s="95">
        <v>23.28</v>
      </c>
      <c r="D559" s="108">
        <v>57000000</v>
      </c>
      <c r="E559" s="72" t="s">
        <v>781</v>
      </c>
      <c r="F559" s="72" t="s">
        <v>424</v>
      </c>
      <c r="G559" s="72">
        <v>1</v>
      </c>
      <c r="H559" s="72">
        <v>2</v>
      </c>
      <c r="I559" s="62">
        <v>60</v>
      </c>
      <c r="J559" s="72" t="s">
        <v>36</v>
      </c>
      <c r="K559" s="72" t="s">
        <v>661</v>
      </c>
      <c r="L559" s="72" t="s">
        <v>1882</v>
      </c>
      <c r="M559" s="109">
        <v>44652</v>
      </c>
      <c r="N559" s="90"/>
      <c r="O559" s="91" t="str">
        <f>PRICES[[#This Row],[Department]]&amp;PRICES[[#This Row],[Product Name]]</f>
        <v>LaserTiêm tan mỡ Lipo Matic mức 1 (65 - 75 cm)</v>
      </c>
      <c r="Q559" s="62"/>
      <c r="R559" s="97"/>
      <c r="S559" s="97"/>
      <c r="U559" s="62"/>
    </row>
    <row r="560" spans="1:21" x14ac:dyDescent="0.25">
      <c r="A560" s="62">
        <v>278</v>
      </c>
      <c r="B560" s="72" t="s">
        <v>313</v>
      </c>
      <c r="C560" s="95">
        <v>36.58</v>
      </c>
      <c r="D560" s="108">
        <v>95000000</v>
      </c>
      <c r="E560" s="72" t="s">
        <v>782</v>
      </c>
      <c r="F560" s="72" t="s">
        <v>424</v>
      </c>
      <c r="G560" s="72">
        <v>1</v>
      </c>
      <c r="H560" s="72">
        <v>2</v>
      </c>
      <c r="I560" s="62">
        <v>60</v>
      </c>
      <c r="J560" s="72" t="s">
        <v>36</v>
      </c>
      <c r="K560" s="72" t="s">
        <v>661</v>
      </c>
      <c r="L560" s="72" t="s">
        <v>1882</v>
      </c>
      <c r="M560" s="109">
        <v>44652</v>
      </c>
      <c r="N560" s="90"/>
      <c r="O560" s="91" t="str">
        <f>PRICES[[#This Row],[Department]]&amp;PRICES[[#This Row],[Product Name]]</f>
        <v>LaserTiêm tan mỡ Lipo Matic mức 2 (76 - 90 cm)</v>
      </c>
      <c r="Q560" s="62"/>
      <c r="R560" s="97"/>
      <c r="S560" s="97"/>
      <c r="U560" s="62"/>
    </row>
    <row r="561" spans="1:21" x14ac:dyDescent="0.25">
      <c r="A561" s="62">
        <v>279</v>
      </c>
      <c r="B561" s="72" t="s">
        <v>314</v>
      </c>
      <c r="C561" s="95">
        <v>56.28</v>
      </c>
      <c r="D561" s="108">
        <v>150000000</v>
      </c>
      <c r="E561" s="72" t="s">
        <v>783</v>
      </c>
      <c r="F561" s="72" t="s">
        <v>424</v>
      </c>
      <c r="G561" s="72">
        <v>1</v>
      </c>
      <c r="H561" s="72">
        <v>2</v>
      </c>
      <c r="I561" s="62">
        <v>60</v>
      </c>
      <c r="J561" s="72" t="s">
        <v>36</v>
      </c>
      <c r="K561" s="72" t="s">
        <v>661</v>
      </c>
      <c r="L561" s="72" t="s">
        <v>1882</v>
      </c>
      <c r="M561" s="109">
        <v>44652</v>
      </c>
      <c r="N561" s="90"/>
      <c r="O561" s="91" t="str">
        <f>PRICES[[#This Row],[Department]]&amp;PRICES[[#This Row],[Product Name]]</f>
        <v>LaserTiêm tan mỡ Lipo Matic mức 3 (Trên 90 cm)</v>
      </c>
      <c r="Q561" s="62"/>
      <c r="R561" s="97"/>
      <c r="S561" s="97"/>
      <c r="U561" s="62"/>
    </row>
    <row r="562" spans="1:21" x14ac:dyDescent="0.25">
      <c r="A562" s="62">
        <v>280</v>
      </c>
      <c r="B562" s="72" t="s">
        <v>79</v>
      </c>
      <c r="C562" s="95">
        <v>23</v>
      </c>
      <c r="D562" s="108">
        <v>60000000</v>
      </c>
      <c r="E562" s="72" t="s">
        <v>689</v>
      </c>
      <c r="F562" s="72" t="s">
        <v>424</v>
      </c>
      <c r="G562" s="72">
        <v>1</v>
      </c>
      <c r="H562" s="72">
        <v>2</v>
      </c>
      <c r="I562" s="62">
        <v>0</v>
      </c>
      <c r="J562" s="72" t="s">
        <v>29</v>
      </c>
      <c r="K562" s="72" t="s">
        <v>661</v>
      </c>
      <c r="L562" s="72" t="s">
        <v>1882</v>
      </c>
      <c r="M562" s="109">
        <v>44652</v>
      </c>
      <c r="N562" s="90"/>
      <c r="O562" s="91" t="str">
        <f>PRICES[[#This Row],[Department]]&amp;PRICES[[#This Row],[Product Name]]</f>
        <v>SpaDạy nghề Phun thêu thẩm mỹ</v>
      </c>
      <c r="Q562" s="62"/>
      <c r="R562" s="97"/>
      <c r="S562" s="97"/>
      <c r="U562" s="62"/>
    </row>
    <row r="563" spans="1:21" x14ac:dyDescent="0.25">
      <c r="A563" s="62">
        <v>281</v>
      </c>
      <c r="B563" s="72" t="s">
        <v>76</v>
      </c>
      <c r="C563" s="95">
        <v>19.5</v>
      </c>
      <c r="D563" s="108">
        <v>50000000</v>
      </c>
      <c r="E563" s="72" t="s">
        <v>686</v>
      </c>
      <c r="F563" s="72" t="s">
        <v>424</v>
      </c>
      <c r="G563" s="72">
        <v>1</v>
      </c>
      <c r="H563" s="72">
        <v>2</v>
      </c>
      <c r="I563" s="62">
        <v>0</v>
      </c>
      <c r="J563" s="72" t="s">
        <v>29</v>
      </c>
      <c r="K563" s="72" t="s">
        <v>661</v>
      </c>
      <c r="L563" s="72" t="s">
        <v>1882</v>
      </c>
      <c r="M563" s="109">
        <v>44652</v>
      </c>
      <c r="N563" s="90"/>
      <c r="O563" s="91" t="str">
        <f>PRICES[[#This Row],[Department]]&amp;PRICES[[#This Row],[Product Name]]</f>
        <v>SpaDạy nghề Chăm sóc da</v>
      </c>
      <c r="Q563" s="62"/>
      <c r="R563" s="97"/>
      <c r="S563" s="97"/>
      <c r="U563" s="62"/>
    </row>
    <row r="564" spans="1:21" x14ac:dyDescent="0.25">
      <c r="A564" s="62">
        <v>282</v>
      </c>
      <c r="B564" s="72" t="s">
        <v>77</v>
      </c>
      <c r="C564" s="95">
        <v>19.329999999999998</v>
      </c>
      <c r="D564" s="108">
        <v>49500000</v>
      </c>
      <c r="E564" s="72" t="s">
        <v>687</v>
      </c>
      <c r="F564" s="72" t="s">
        <v>424</v>
      </c>
      <c r="G564" s="72">
        <v>1</v>
      </c>
      <c r="H564" s="72">
        <v>2</v>
      </c>
      <c r="I564" s="62">
        <v>0</v>
      </c>
      <c r="J564" s="72" t="s">
        <v>29</v>
      </c>
      <c r="K564" s="72" t="s">
        <v>661</v>
      </c>
      <c r="L564" s="72" t="s">
        <v>1882</v>
      </c>
      <c r="M564" s="109">
        <v>44652</v>
      </c>
      <c r="N564" s="90"/>
      <c r="O564" s="91" t="str">
        <f>PRICES[[#This Row],[Department]]&amp;PRICES[[#This Row],[Product Name]]</f>
        <v>SpaDạy nghề Nail</v>
      </c>
      <c r="Q564" s="62"/>
      <c r="R564" s="97"/>
      <c r="S564" s="97"/>
      <c r="U564" s="62"/>
    </row>
    <row r="565" spans="1:21" x14ac:dyDescent="0.25">
      <c r="A565" s="62">
        <v>283</v>
      </c>
      <c r="B565" s="72" t="s">
        <v>80</v>
      </c>
      <c r="C565" s="95">
        <v>4.8</v>
      </c>
      <c r="D565" s="108">
        <v>8000000</v>
      </c>
      <c r="E565" s="72" t="s">
        <v>690</v>
      </c>
      <c r="F565" s="72" t="s">
        <v>424</v>
      </c>
      <c r="G565" s="72">
        <v>1</v>
      </c>
      <c r="H565" s="72">
        <v>2</v>
      </c>
      <c r="I565" s="62">
        <v>0</v>
      </c>
      <c r="J565" s="72" t="s">
        <v>29</v>
      </c>
      <c r="K565" s="72" t="s">
        <v>661</v>
      </c>
      <c r="L565" s="72" t="s">
        <v>1882</v>
      </c>
      <c r="M565" s="109">
        <v>44652</v>
      </c>
      <c r="N565" s="90"/>
      <c r="O565" s="91" t="str">
        <f>PRICES[[#This Row],[Department]]&amp;PRICES[[#This Row],[Product Name]]</f>
        <v>SpaDạy nghề Trang điểm</v>
      </c>
      <c r="Q565" s="62"/>
      <c r="R565" s="97"/>
      <c r="S565" s="97"/>
      <c r="U565" s="62"/>
    </row>
    <row r="566" spans="1:21" x14ac:dyDescent="0.25">
      <c r="A566" s="62">
        <v>284</v>
      </c>
      <c r="B566" s="72" t="s">
        <v>78</v>
      </c>
      <c r="C566" s="95">
        <v>8.3000000000000007</v>
      </c>
      <c r="D566" s="108">
        <v>18000000</v>
      </c>
      <c r="E566" s="72" t="s">
        <v>688</v>
      </c>
      <c r="F566" s="72" t="s">
        <v>424</v>
      </c>
      <c r="G566" s="72">
        <v>1</v>
      </c>
      <c r="H566" s="72">
        <v>2</v>
      </c>
      <c r="I566" s="62">
        <v>0</v>
      </c>
      <c r="J566" s="72" t="s">
        <v>29</v>
      </c>
      <c r="K566" s="72" t="s">
        <v>661</v>
      </c>
      <c r="L566" s="72" t="s">
        <v>1882</v>
      </c>
      <c r="M566" s="109">
        <v>44652</v>
      </c>
      <c r="N566" s="90"/>
      <c r="O566" s="91" t="str">
        <f>PRICES[[#This Row],[Department]]&amp;PRICES[[#This Row],[Product Name]]</f>
        <v>SpaDạy nghề Nối mi</v>
      </c>
      <c r="Q566" s="62"/>
      <c r="R566" s="97"/>
      <c r="S566" s="97"/>
      <c r="U566" s="62"/>
    </row>
    <row r="567" spans="1:21" x14ac:dyDescent="0.25">
      <c r="A567" s="62">
        <v>285</v>
      </c>
      <c r="B567" s="72" t="s">
        <v>937</v>
      </c>
      <c r="C567" s="95">
        <v>0.48</v>
      </c>
      <c r="D567" s="108">
        <v>600000</v>
      </c>
      <c r="E567" s="72" t="s">
        <v>938</v>
      </c>
      <c r="F567" s="72" t="s">
        <v>422</v>
      </c>
      <c r="G567" s="72">
        <v>1</v>
      </c>
      <c r="H567" s="72">
        <v>0</v>
      </c>
      <c r="I567" s="62">
        <v>0</v>
      </c>
      <c r="J567" s="72" t="s">
        <v>29</v>
      </c>
      <c r="K567" s="72" t="s">
        <v>661</v>
      </c>
      <c r="L567" s="72" t="s">
        <v>1882</v>
      </c>
      <c r="M567" s="109">
        <v>44652</v>
      </c>
      <c r="N567" s="90"/>
      <c r="O567" s="91" t="str">
        <f>PRICES[[#This Row],[Department]]&amp;PRICES[[#This Row],[Product Name]]</f>
        <v>SpaTắm thư giãn thải độc</v>
      </c>
      <c r="Q567" s="62"/>
      <c r="R567" s="97"/>
      <c r="S567" s="97"/>
      <c r="U567" s="62"/>
    </row>
    <row r="568" spans="1:21" x14ac:dyDescent="0.25">
      <c r="A568" s="62">
        <v>286</v>
      </c>
      <c r="B568" s="72" t="s">
        <v>939</v>
      </c>
      <c r="C568" s="95">
        <v>0.08</v>
      </c>
      <c r="D568" s="108">
        <v>100000</v>
      </c>
      <c r="E568" s="72" t="s">
        <v>940</v>
      </c>
      <c r="F568" s="72" t="s">
        <v>422</v>
      </c>
      <c r="G568" s="72">
        <v>1</v>
      </c>
      <c r="H568" s="72">
        <v>0</v>
      </c>
      <c r="I568" s="62">
        <v>0</v>
      </c>
      <c r="J568" s="72" t="s">
        <v>29</v>
      </c>
      <c r="K568" s="72" t="s">
        <v>661</v>
      </c>
      <c r="L568" s="72" t="s">
        <v>1882</v>
      </c>
      <c r="M568" s="109">
        <v>44652</v>
      </c>
      <c r="N568" s="90"/>
      <c r="O568" s="91" t="str">
        <f>PRICES[[#This Row],[Department]]&amp;PRICES[[#This Row],[Product Name]]</f>
        <v>SpaGội sấy cơ bản</v>
      </c>
      <c r="Q568" s="62"/>
      <c r="R568" s="97"/>
      <c r="S568" s="97"/>
      <c r="U568" s="62"/>
    </row>
    <row r="569" spans="1:21" x14ac:dyDescent="0.25">
      <c r="A569" s="62">
        <v>287</v>
      </c>
      <c r="B569" s="72" t="s">
        <v>941</v>
      </c>
      <c r="C569" s="95">
        <v>0.2</v>
      </c>
      <c r="D569" s="108">
        <v>250000</v>
      </c>
      <c r="E569" s="72" t="s">
        <v>942</v>
      </c>
      <c r="F569" s="72" t="s">
        <v>422</v>
      </c>
      <c r="G569" s="72">
        <v>1</v>
      </c>
      <c r="H569" s="72">
        <v>0</v>
      </c>
      <c r="I569" s="62">
        <v>0</v>
      </c>
      <c r="J569" s="72" t="s">
        <v>29</v>
      </c>
      <c r="K569" s="72" t="s">
        <v>661</v>
      </c>
      <c r="L569" s="72" t="s">
        <v>1882</v>
      </c>
      <c r="M569" s="109">
        <v>44652</v>
      </c>
      <c r="N569" s="90"/>
      <c r="O569" s="91" t="str">
        <f>PRICES[[#This Row],[Department]]&amp;PRICES[[#This Row],[Product Name]]</f>
        <v>SpaGội sấy thư giãn</v>
      </c>
      <c r="Q569" s="62"/>
      <c r="R569" s="97"/>
      <c r="S569" s="97"/>
      <c r="U569" s="62"/>
    </row>
    <row r="570" spans="1:21" x14ac:dyDescent="0.25">
      <c r="A570" s="62">
        <v>288</v>
      </c>
      <c r="B570" s="72" t="s">
        <v>943</v>
      </c>
      <c r="C570" s="95">
        <v>0.32</v>
      </c>
      <c r="D570" s="108">
        <v>400000</v>
      </c>
      <c r="E570" s="72" t="s">
        <v>944</v>
      </c>
      <c r="F570" s="72" t="s">
        <v>422</v>
      </c>
      <c r="G570" s="72">
        <v>1</v>
      </c>
      <c r="H570" s="72">
        <v>0</v>
      </c>
      <c r="I570" s="62">
        <v>0</v>
      </c>
      <c r="J570" s="72" t="s">
        <v>29</v>
      </c>
      <c r="K570" s="72" t="s">
        <v>661</v>
      </c>
      <c r="L570" s="72" t="s">
        <v>1882</v>
      </c>
      <c r="M570" s="109">
        <v>44652</v>
      </c>
      <c r="N570" s="90"/>
      <c r="O570" s="91" t="str">
        <f>PRICES[[#This Row],[Department]]&amp;PRICES[[#This Row],[Product Name]]</f>
        <v>SpaGội đầu dưỡng sinh</v>
      </c>
      <c r="Q570" s="62"/>
      <c r="R570" s="97"/>
      <c r="S570" s="97"/>
      <c r="U570" s="62"/>
    </row>
    <row r="571" spans="1:21" x14ac:dyDescent="0.25">
      <c r="A571" s="62">
        <v>289</v>
      </c>
      <c r="B571" s="72" t="s">
        <v>945</v>
      </c>
      <c r="C571" s="95">
        <v>0.16</v>
      </c>
      <c r="D571" s="108">
        <v>200000</v>
      </c>
      <c r="E571" s="72" t="s">
        <v>946</v>
      </c>
      <c r="F571" s="72" t="s">
        <v>422</v>
      </c>
      <c r="G571" s="72">
        <v>1</v>
      </c>
      <c r="H571" s="72">
        <v>0</v>
      </c>
      <c r="I571" s="62">
        <v>0</v>
      </c>
      <c r="J571" s="72" t="s">
        <v>29</v>
      </c>
      <c r="K571" s="72" t="s">
        <v>661</v>
      </c>
      <c r="L571" s="72" t="s">
        <v>1882</v>
      </c>
      <c r="M571" s="109">
        <v>44652</v>
      </c>
      <c r="N571" s="90"/>
      <c r="O571" s="91" t="str">
        <f>PRICES[[#This Row],[Department]]&amp;PRICES[[#This Row],[Product Name]]</f>
        <v>SpaTháo móng mức 1</v>
      </c>
      <c r="Q571" s="62"/>
      <c r="R571" s="97"/>
      <c r="S571" s="97"/>
      <c r="U571" s="62"/>
    </row>
    <row r="572" spans="1:21" x14ac:dyDescent="0.25">
      <c r="A572" s="62">
        <v>290</v>
      </c>
      <c r="B572" s="72" t="s">
        <v>947</v>
      </c>
      <c r="C572" s="95">
        <v>0.08</v>
      </c>
      <c r="D572" s="108">
        <v>100000</v>
      </c>
      <c r="E572" s="72" t="s">
        <v>948</v>
      </c>
      <c r="F572" s="72" t="s">
        <v>422</v>
      </c>
      <c r="G572" s="72">
        <v>1</v>
      </c>
      <c r="H572" s="72">
        <v>0</v>
      </c>
      <c r="I572" s="62">
        <v>0</v>
      </c>
      <c r="J572" s="72" t="s">
        <v>29</v>
      </c>
      <c r="K572" s="72" t="s">
        <v>661</v>
      </c>
      <c r="L572" s="72" t="s">
        <v>1882</v>
      </c>
      <c r="M572" s="109">
        <v>44652</v>
      </c>
      <c r="N572" s="90"/>
      <c r="O572" s="91" t="str">
        <f>PRICES[[#This Row],[Department]]&amp;PRICES[[#This Row],[Product Name]]</f>
        <v>SpaTháo móng mức 2</v>
      </c>
      <c r="Q572" s="62"/>
      <c r="R572" s="97"/>
      <c r="S572" s="97"/>
      <c r="U572" s="62"/>
    </row>
    <row r="573" spans="1:21" x14ac:dyDescent="0.25">
      <c r="A573" s="62">
        <v>291</v>
      </c>
      <c r="B573" s="72" t="s">
        <v>1848</v>
      </c>
      <c r="C573" s="95" t="s">
        <v>551</v>
      </c>
      <c r="D573" s="108">
        <v>100000</v>
      </c>
      <c r="E573" s="72" t="s">
        <v>1401</v>
      </c>
      <c r="F573" s="72" t="s">
        <v>422</v>
      </c>
      <c r="G573" s="72">
        <v>1</v>
      </c>
      <c r="H573" s="72" t="s">
        <v>551</v>
      </c>
      <c r="I573" s="62" t="s">
        <v>551</v>
      </c>
      <c r="J573" s="72" t="s">
        <v>29</v>
      </c>
      <c r="K573" s="72" t="s">
        <v>661</v>
      </c>
      <c r="L573" s="72" t="s">
        <v>1882</v>
      </c>
      <c r="M573" s="109"/>
      <c r="N573" s="90"/>
      <c r="O573" s="91" t="str">
        <f>PRICES[[#This Row],[Department]]&amp;PRICES[[#This Row],[Product Name]]</f>
        <v>SpaPhụ thu - Spa</v>
      </c>
      <c r="Q573" s="62"/>
      <c r="R573" s="97"/>
      <c r="S573" s="97"/>
      <c r="U573" s="62"/>
    </row>
    <row r="574" spans="1:21" x14ac:dyDescent="0.25">
      <c r="A574" s="62">
        <v>292</v>
      </c>
      <c r="B574" s="72" t="s">
        <v>1849</v>
      </c>
      <c r="C574" s="95" t="s">
        <v>551</v>
      </c>
      <c r="D574" s="108">
        <v>100000</v>
      </c>
      <c r="E574" s="72" t="s">
        <v>1402</v>
      </c>
      <c r="F574" s="72" t="s">
        <v>422</v>
      </c>
      <c r="G574" s="72">
        <v>1</v>
      </c>
      <c r="H574" s="72" t="s">
        <v>551</v>
      </c>
      <c r="I574" s="62" t="s">
        <v>551</v>
      </c>
      <c r="J574" s="72" t="s">
        <v>36</v>
      </c>
      <c r="K574" s="72" t="s">
        <v>661</v>
      </c>
      <c r="L574" s="72" t="s">
        <v>1882</v>
      </c>
      <c r="M574" s="109"/>
      <c r="N574" s="90"/>
      <c r="O574" s="91" t="str">
        <f>PRICES[[#This Row],[Department]]&amp;PRICES[[#This Row],[Product Name]]</f>
        <v>LaserPhụ thu - Laser</v>
      </c>
      <c r="Q574" s="62"/>
      <c r="R574" s="97"/>
      <c r="S574" s="97"/>
      <c r="U574" s="62"/>
    </row>
    <row r="575" spans="1:21" x14ac:dyDescent="0.25">
      <c r="A575" s="62">
        <v>293</v>
      </c>
      <c r="B575" s="72" t="s">
        <v>1850</v>
      </c>
      <c r="C575" s="95" t="s">
        <v>551</v>
      </c>
      <c r="D575" s="108">
        <v>100000</v>
      </c>
      <c r="E575" s="72" t="s">
        <v>1403</v>
      </c>
      <c r="F575" s="72" t="s">
        <v>422</v>
      </c>
      <c r="G575" s="72">
        <v>1</v>
      </c>
      <c r="H575" s="72" t="s">
        <v>551</v>
      </c>
      <c r="I575" s="62" t="s">
        <v>551</v>
      </c>
      <c r="J575" s="72" t="s">
        <v>33</v>
      </c>
      <c r="K575" s="72" t="s">
        <v>661</v>
      </c>
      <c r="L575" s="72" t="s">
        <v>1882</v>
      </c>
      <c r="M575" s="109"/>
      <c r="N575" s="90"/>
      <c r="O575" s="91" t="str">
        <f>PRICES[[#This Row],[Department]]&amp;PRICES[[#This Row],[Product Name]]</f>
        <v>Phẫu thuậtPhụ thu - Phẫu thuật</v>
      </c>
      <c r="Q575" s="62"/>
      <c r="R575" s="97"/>
      <c r="S575" s="97"/>
      <c r="U575" s="62"/>
    </row>
    <row r="576" spans="1:21" x14ac:dyDescent="0.25">
      <c r="A576" s="62">
        <v>294</v>
      </c>
      <c r="B576" s="72" t="s">
        <v>1851</v>
      </c>
      <c r="C576" s="95" t="s">
        <v>551</v>
      </c>
      <c r="D576" s="108">
        <v>100000</v>
      </c>
      <c r="E576" s="72" t="s">
        <v>1404</v>
      </c>
      <c r="F576" s="72" t="s">
        <v>422</v>
      </c>
      <c r="G576" s="72">
        <v>1</v>
      </c>
      <c r="H576" s="72" t="s">
        <v>551</v>
      </c>
      <c r="I576" s="62" t="s">
        <v>551</v>
      </c>
      <c r="J576" s="72" t="s">
        <v>33</v>
      </c>
      <c r="K576" s="72" t="s">
        <v>661</v>
      </c>
      <c r="L576" s="72" t="s">
        <v>1882</v>
      </c>
      <c r="M576" s="109"/>
      <c r="N576" s="90"/>
      <c r="O576" s="91" t="str">
        <f>PRICES[[#This Row],[Department]]&amp;PRICES[[#This Row],[Product Name]]</f>
        <v>Phẫu thuậtPhụ thu - Xét nghiệm</v>
      </c>
      <c r="Q576" s="62"/>
      <c r="R576" s="97"/>
      <c r="S576" s="97"/>
      <c r="U576" s="62"/>
    </row>
    <row r="577" spans="1:21" x14ac:dyDescent="0.25">
      <c r="A577" s="62">
        <v>295</v>
      </c>
      <c r="B577" s="72" t="s">
        <v>1899</v>
      </c>
      <c r="C577" s="95">
        <v>2</v>
      </c>
      <c r="D577" s="108">
        <v>3000000</v>
      </c>
      <c r="E577" s="72" t="s">
        <v>1900</v>
      </c>
      <c r="F577" s="72" t="s">
        <v>422</v>
      </c>
      <c r="G577" s="72">
        <v>1</v>
      </c>
      <c r="H577" s="72"/>
      <c r="I577" s="62"/>
      <c r="J577" s="72" t="s">
        <v>33</v>
      </c>
      <c r="K577" s="72" t="s">
        <v>661</v>
      </c>
      <c r="L577" s="72" t="s">
        <v>1882</v>
      </c>
      <c r="M577" s="109">
        <v>44652</v>
      </c>
      <c r="N577" s="90"/>
      <c r="O577" s="91" t="str">
        <f>PRICES[[#This Row],[Department]]&amp;PRICES[[#This Row],[Product Name]]</f>
        <v>Phẫu thuậtDịch vụ sửa lại tê</v>
      </c>
      <c r="Q577" s="62"/>
      <c r="R577" s="97"/>
      <c r="S577" s="97"/>
      <c r="U577" s="62"/>
    </row>
    <row r="578" spans="1:21" x14ac:dyDescent="0.25">
      <c r="A578" s="62">
        <v>296</v>
      </c>
      <c r="B578" s="72" t="s">
        <v>1901</v>
      </c>
      <c r="C578" s="95">
        <v>3</v>
      </c>
      <c r="D578" s="108">
        <v>10000000</v>
      </c>
      <c r="E578" s="72" t="s">
        <v>1902</v>
      </c>
      <c r="F578" s="72" t="s">
        <v>422</v>
      </c>
      <c r="G578" s="72">
        <v>1</v>
      </c>
      <c r="H578" s="72"/>
      <c r="I578" s="62"/>
      <c r="J578" s="72" t="s">
        <v>33</v>
      </c>
      <c r="K578" s="72" t="s">
        <v>661</v>
      </c>
      <c r="L578" s="72" t="s">
        <v>1882</v>
      </c>
      <c r="M578" s="109">
        <v>44652</v>
      </c>
      <c r="N578" s="90"/>
      <c r="O578" s="91" t="str">
        <f>PRICES[[#This Row],[Department]]&amp;PRICES[[#This Row],[Product Name]]</f>
        <v>Phẫu thuậtDịch vụ sửa lại mê</v>
      </c>
      <c r="Q578" s="62"/>
      <c r="R578" s="97"/>
      <c r="S578" s="97"/>
      <c r="U578" s="62"/>
    </row>
    <row r="579" spans="1:21" x14ac:dyDescent="0.25">
      <c r="A579" s="62">
        <v>297</v>
      </c>
      <c r="B579" s="72" t="s">
        <v>1968</v>
      </c>
      <c r="C579" s="95"/>
      <c r="D579" s="108">
        <v>110000</v>
      </c>
      <c r="E579" s="72" t="s">
        <v>1969</v>
      </c>
      <c r="F579" s="72" t="s">
        <v>422</v>
      </c>
      <c r="G579" s="72">
        <v>1</v>
      </c>
      <c r="H579" s="72"/>
      <c r="I579" s="62"/>
      <c r="K579" s="72" t="s">
        <v>661</v>
      </c>
      <c r="L579" s="72" t="s">
        <v>1882</v>
      </c>
      <c r="M579" s="109"/>
      <c r="N579" s="90"/>
      <c r="O579" s="91" t="str">
        <f>PRICES[[#This Row],[Department]]&amp;PRICES[[#This Row],[Product Name]]</f>
        <v>Test nhanh Covid</v>
      </c>
      <c r="Q579" s="62"/>
      <c r="R579" s="97"/>
      <c r="S579" s="97"/>
      <c r="U579" s="62"/>
    </row>
    <row r="580" spans="1:21" x14ac:dyDescent="0.25">
      <c r="A580" s="62">
        <v>298</v>
      </c>
      <c r="B580" s="72" t="s">
        <v>1970</v>
      </c>
      <c r="C580" s="95"/>
      <c r="D580" s="108">
        <v>10000</v>
      </c>
      <c r="E580" s="72" t="s">
        <v>1971</v>
      </c>
      <c r="G580" s="72">
        <v>1</v>
      </c>
      <c r="H580" s="72"/>
      <c r="I580" s="62"/>
      <c r="K580" s="72" t="s">
        <v>661</v>
      </c>
      <c r="L580" s="72" t="s">
        <v>1882</v>
      </c>
      <c r="M580" s="109"/>
      <c r="N580" s="90"/>
      <c r="O580" s="91" t="str">
        <f>PRICES[[#This Row],[Department]]&amp;PRICES[[#This Row],[Product Name]]</f>
        <v>Phụ thu phí đưa đón (km)</v>
      </c>
      <c r="Q580" s="62"/>
      <c r="R580" s="97"/>
      <c r="S580" s="97"/>
      <c r="U580" s="62"/>
    </row>
    <row r="581" spans="1:21" x14ac:dyDescent="0.25">
      <c r="A581" s="62">
        <v>299</v>
      </c>
      <c r="B581" s="72" t="s">
        <v>1984</v>
      </c>
      <c r="C581" s="95">
        <v>0.1</v>
      </c>
      <c r="D581" s="108">
        <v>200000</v>
      </c>
      <c r="E581" s="72" t="s">
        <v>1985</v>
      </c>
      <c r="F581" s="72" t="s">
        <v>422</v>
      </c>
      <c r="G581" s="72">
        <v>1</v>
      </c>
      <c r="H581" s="72"/>
      <c r="I581" s="62">
        <v>1</v>
      </c>
      <c r="J581" s="72" t="s">
        <v>33</v>
      </c>
      <c r="K581" s="72" t="s">
        <v>661</v>
      </c>
      <c r="L581" s="72" t="s">
        <v>1882</v>
      </c>
      <c r="M581" s="109">
        <v>44544</v>
      </c>
      <c r="N581" s="90"/>
      <c r="O581" s="91" t="str">
        <f>PRICES[[#This Row],[Department]]&amp;PRICES[[#This Row],[Product Name]]</f>
        <v>Phẫu thuậtChiếu ánh sáng plasma</v>
      </c>
      <c r="Q581" s="62"/>
      <c r="R581" s="97"/>
      <c r="S581" s="97"/>
      <c r="U581" s="62"/>
    </row>
    <row r="582" spans="1:21" x14ac:dyDescent="0.25">
      <c r="A582" s="62">
        <v>300</v>
      </c>
      <c r="B582" s="72" t="s">
        <v>1986</v>
      </c>
      <c r="C582" s="95">
        <v>0.22</v>
      </c>
      <c r="D582" s="108">
        <v>270000</v>
      </c>
      <c r="E582" s="72" t="s">
        <v>1987</v>
      </c>
      <c r="G582" s="72">
        <v>1</v>
      </c>
      <c r="H582" s="72"/>
      <c r="I582" s="62"/>
      <c r="J582" s="72" t="s">
        <v>33</v>
      </c>
      <c r="K582" s="72" t="s">
        <v>661</v>
      </c>
      <c r="L582" s="72" t="s">
        <v>1882</v>
      </c>
      <c r="M582" s="109">
        <v>44544</v>
      </c>
      <c r="N582" s="90"/>
      <c r="O582" s="91" t="str">
        <f>PRICES[[#This Row],[Department]]&amp;PRICES[[#This Row],[Product Name]]</f>
        <v>Phẫu thuậtNhóm xét nghiệm - T3, T4</v>
      </c>
      <c r="Q582" s="62"/>
      <c r="R582" s="97"/>
      <c r="S582" s="97"/>
      <c r="U582" s="62"/>
    </row>
    <row r="583" spans="1:21" x14ac:dyDescent="0.25">
      <c r="A583" s="62">
        <v>301</v>
      </c>
      <c r="B583" s="72" t="s">
        <v>1988</v>
      </c>
      <c r="C583" s="95">
        <v>0.22</v>
      </c>
      <c r="D583" s="108">
        <v>270000</v>
      </c>
      <c r="E583" s="72" t="s">
        <v>1989</v>
      </c>
      <c r="G583" s="72">
        <v>1</v>
      </c>
      <c r="H583" s="72"/>
      <c r="I583" s="62"/>
      <c r="J583" s="72" t="s">
        <v>33</v>
      </c>
      <c r="K583" s="72" t="s">
        <v>661</v>
      </c>
      <c r="L583" s="72" t="s">
        <v>1882</v>
      </c>
      <c r="M583" s="109">
        <v>44544</v>
      </c>
      <c r="N583" s="90"/>
      <c r="O583" s="91" t="str">
        <f>PRICES[[#This Row],[Department]]&amp;PRICES[[#This Row],[Product Name]]</f>
        <v>Phẫu thuậtNhóm xét nghiệm - TSH</v>
      </c>
      <c r="Q583" s="62"/>
      <c r="R583" s="97"/>
      <c r="S583" s="97"/>
      <c r="U583" s="62"/>
    </row>
    <row r="584" spans="1:21" x14ac:dyDescent="0.25">
      <c r="A584" s="62">
        <v>302</v>
      </c>
      <c r="B584" s="72" t="s">
        <v>1990</v>
      </c>
      <c r="C584" s="95">
        <v>0.24</v>
      </c>
      <c r="D584" s="108">
        <v>300000</v>
      </c>
      <c r="E584" s="72" t="s">
        <v>1991</v>
      </c>
      <c r="G584" s="72">
        <v>1</v>
      </c>
      <c r="H584" s="72"/>
      <c r="I584" s="62"/>
      <c r="J584" s="72" t="s">
        <v>33</v>
      </c>
      <c r="K584" s="72" t="s">
        <v>661</v>
      </c>
      <c r="L584" s="72" t="s">
        <v>1882</v>
      </c>
      <c r="M584" s="109">
        <v>44544</v>
      </c>
      <c r="N584" s="90"/>
      <c r="O584" s="91" t="str">
        <f>PRICES[[#This Row],[Department]]&amp;PRICES[[#This Row],[Product Name]]</f>
        <v>Phẫu thuậtNhóm xét nghiệm - Siêu âm mạch máu chi trên, chi dưới</v>
      </c>
      <c r="Q584" s="62"/>
      <c r="R584" s="97"/>
      <c r="S584" s="97"/>
      <c r="U584" s="62"/>
    </row>
    <row r="585" spans="1:21" x14ac:dyDescent="0.25">
      <c r="A585" s="62">
        <v>303</v>
      </c>
      <c r="B585" s="72" t="s">
        <v>1992</v>
      </c>
      <c r="C585" s="95">
        <v>0.24</v>
      </c>
      <c r="D585" s="108">
        <v>300000</v>
      </c>
      <c r="E585" s="72" t="s">
        <v>1993</v>
      </c>
      <c r="G585" s="72">
        <v>1</v>
      </c>
      <c r="H585" s="72"/>
      <c r="I585" s="62"/>
      <c r="J585" s="72" t="s">
        <v>33</v>
      </c>
      <c r="K585" s="72" t="s">
        <v>661</v>
      </c>
      <c r="L585" s="72" t="s">
        <v>1882</v>
      </c>
      <c r="M585" s="109">
        <v>44544</v>
      </c>
      <c r="N585" s="90"/>
      <c r="O585" s="91" t="str">
        <f>PRICES[[#This Row],[Department]]&amp;PRICES[[#This Row],[Product Name]]</f>
        <v>Phẫu thuậtNhóm xét nghiệm - Siêu âm tim</v>
      </c>
      <c r="Q585" s="62"/>
      <c r="R585" s="97"/>
      <c r="S585" s="97"/>
      <c r="U585" s="62"/>
    </row>
    <row r="586" spans="1:21" x14ac:dyDescent="0.25">
      <c r="A586" s="62">
        <v>304</v>
      </c>
      <c r="B586" s="72" t="s">
        <v>2008</v>
      </c>
      <c r="C586" s="95">
        <v>2</v>
      </c>
      <c r="D586" s="108">
        <v>1800000</v>
      </c>
      <c r="E586" s="72" t="s">
        <v>2009</v>
      </c>
      <c r="F586" s="72" t="s">
        <v>424</v>
      </c>
      <c r="G586" s="72">
        <v>1</v>
      </c>
      <c r="H586" s="72"/>
      <c r="I586" s="62"/>
      <c r="J586" s="72" t="s">
        <v>29</v>
      </c>
      <c r="K586" s="72" t="s">
        <v>661</v>
      </c>
      <c r="L586" s="72" t="s">
        <v>1882</v>
      </c>
      <c r="M586" s="109">
        <v>44652</v>
      </c>
      <c r="N586" s="90"/>
      <c r="O586" s="91" t="str">
        <f>PRICES[[#This Row],[Department]]&amp;PRICES[[#This Row],[Product Name]]</f>
        <v>Spa1 tháng thuốc trị mụn (không bao gồm kem bôi sữa rửa mặt)</v>
      </c>
      <c r="Q586" s="62"/>
      <c r="R586" s="97"/>
      <c r="S586" s="97"/>
      <c r="U586" s="62"/>
    </row>
    <row r="587" spans="1:21" x14ac:dyDescent="0.25">
      <c r="A587" s="62">
        <v>305</v>
      </c>
      <c r="B587" s="72" t="s">
        <v>2010</v>
      </c>
      <c r="C587" s="95">
        <v>1</v>
      </c>
      <c r="D587" s="108">
        <v>900000</v>
      </c>
      <c r="E587" s="72" t="s">
        <v>2011</v>
      </c>
      <c r="F587" s="72" t="s">
        <v>424</v>
      </c>
      <c r="G587" s="72">
        <v>1</v>
      </c>
      <c r="H587" s="72"/>
      <c r="I587" s="62"/>
      <c r="J587" s="72" t="s">
        <v>29</v>
      </c>
      <c r="K587" s="72" t="s">
        <v>661</v>
      </c>
      <c r="L587" s="72" t="s">
        <v>1882</v>
      </c>
      <c r="M587" s="109">
        <v>44652</v>
      </c>
      <c r="N587" s="90"/>
      <c r="O587" s="91" t="str">
        <f>PRICES[[#This Row],[Department]]&amp;PRICES[[#This Row],[Product Name]]</f>
        <v xml:space="preserve">Spa1/2 tháng thuốc trị mụn </v>
      </c>
      <c r="Q587" s="62"/>
      <c r="R587" s="97"/>
      <c r="S587" s="97"/>
      <c r="U587" s="62"/>
    </row>
    <row r="588" spans="1:21" x14ac:dyDescent="0.25">
      <c r="A588" s="62">
        <v>306</v>
      </c>
      <c r="B588" s="72" t="s">
        <v>137</v>
      </c>
      <c r="C588" s="95">
        <v>0.4</v>
      </c>
      <c r="D588" s="108">
        <v>500000</v>
      </c>
      <c r="E588" s="72" t="s">
        <v>849</v>
      </c>
      <c r="F588" s="72" t="s">
        <v>423</v>
      </c>
      <c r="G588" s="72">
        <v>1</v>
      </c>
      <c r="H588" s="72">
        <v>0</v>
      </c>
      <c r="I588" s="62">
        <v>0</v>
      </c>
      <c r="J588" s="72" t="s">
        <v>138</v>
      </c>
      <c r="K588" s="72" t="s">
        <v>661</v>
      </c>
      <c r="L588" s="72" t="s">
        <v>1963</v>
      </c>
      <c r="M588" s="109"/>
      <c r="N588" s="90"/>
      <c r="O588" s="91" t="str">
        <f>PRICES[[#This Row],[Department]]&amp;PRICES[[#This Row],[Product Name]]</f>
        <v>Sản phẩmToa thuốc mắt</v>
      </c>
      <c r="Q588" s="62"/>
      <c r="R588" s="97"/>
      <c r="S588" s="97"/>
      <c r="U588" s="62"/>
    </row>
    <row r="589" spans="1:21" x14ac:dyDescent="0.25">
      <c r="A589" s="62">
        <v>307</v>
      </c>
      <c r="B589" s="72" t="s">
        <v>140</v>
      </c>
      <c r="C589" s="95">
        <v>0.8</v>
      </c>
      <c r="D589" s="108">
        <v>1000000</v>
      </c>
      <c r="E589" s="72" t="s">
        <v>851</v>
      </c>
      <c r="F589" s="72" t="s">
        <v>423</v>
      </c>
      <c r="G589" s="72">
        <v>1</v>
      </c>
      <c r="H589" s="72">
        <v>0</v>
      </c>
      <c r="I589" s="62">
        <v>0</v>
      </c>
      <c r="J589" s="72" t="s">
        <v>138</v>
      </c>
      <c r="K589" s="72" t="s">
        <v>661</v>
      </c>
      <c r="L589" s="72" t="s">
        <v>1963</v>
      </c>
      <c r="M589" s="109"/>
      <c r="N589" s="90"/>
      <c r="O589" s="91" t="str">
        <f>PRICES[[#This Row],[Department]]&amp;PRICES[[#This Row],[Product Name]]</f>
        <v>Sản phẩmToa thuốc mũi tê</v>
      </c>
      <c r="Q589" s="62"/>
      <c r="R589" s="97"/>
      <c r="S589" s="97"/>
      <c r="U589" s="62"/>
    </row>
    <row r="590" spans="1:21" x14ac:dyDescent="0.25">
      <c r="A590" s="62">
        <v>308</v>
      </c>
      <c r="B590" s="72" t="s">
        <v>139</v>
      </c>
      <c r="C590" s="95">
        <v>1.2</v>
      </c>
      <c r="D590" s="108">
        <v>1500000</v>
      </c>
      <c r="E590" s="72" t="s">
        <v>850</v>
      </c>
      <c r="F590" s="72" t="s">
        <v>423</v>
      </c>
      <c r="G590" s="72">
        <v>1</v>
      </c>
      <c r="H590" s="72">
        <v>0</v>
      </c>
      <c r="I590" s="62">
        <v>0</v>
      </c>
      <c r="J590" s="72" t="s">
        <v>138</v>
      </c>
      <c r="K590" s="72" t="s">
        <v>661</v>
      </c>
      <c r="L590" s="72" t="s">
        <v>1963</v>
      </c>
      <c r="M590" s="109"/>
      <c r="N590" s="90"/>
      <c r="O590" s="91" t="str">
        <f>PRICES[[#This Row],[Department]]&amp;PRICES[[#This Row],[Product Name]]</f>
        <v>Sản phẩmToa thuốc mũi mê</v>
      </c>
      <c r="Q590" s="62"/>
      <c r="R590" s="97"/>
      <c r="S590" s="97"/>
      <c r="U590" s="62"/>
    </row>
    <row r="591" spans="1:21" x14ac:dyDescent="0.25">
      <c r="A591" s="62">
        <v>309</v>
      </c>
      <c r="B591" s="72" t="s">
        <v>949</v>
      </c>
      <c r="C591" s="95">
        <v>1.2</v>
      </c>
      <c r="D591" s="108">
        <v>1500000</v>
      </c>
      <c r="E591" s="72" t="s">
        <v>950</v>
      </c>
      <c r="F591" s="72" t="s">
        <v>422</v>
      </c>
      <c r="G591" s="72">
        <v>1</v>
      </c>
      <c r="H591" s="72"/>
      <c r="I591" s="62"/>
      <c r="J591" s="72" t="s">
        <v>138</v>
      </c>
      <c r="K591" s="72" t="s">
        <v>661</v>
      </c>
      <c r="L591" s="72" t="s">
        <v>1963</v>
      </c>
      <c r="M591" s="109">
        <v>44652</v>
      </c>
      <c r="N591" s="90"/>
      <c r="O591" s="91" t="str">
        <f>PRICES[[#This Row],[Department]]&amp;PRICES[[#This Row],[Product Name]]</f>
        <v>Sản phẩmGói Standard</v>
      </c>
      <c r="Q591" s="62"/>
      <c r="R591" s="97"/>
      <c r="S591" s="97"/>
      <c r="U591" s="62"/>
    </row>
    <row r="592" spans="1:21" x14ac:dyDescent="0.25">
      <c r="A592" s="62">
        <v>310</v>
      </c>
      <c r="B592" s="72" t="s">
        <v>951</v>
      </c>
      <c r="C592" s="95">
        <v>1.6</v>
      </c>
      <c r="D592" s="108">
        <v>2000000</v>
      </c>
      <c r="E592" s="72" t="s">
        <v>952</v>
      </c>
      <c r="F592" s="72" t="s">
        <v>422</v>
      </c>
      <c r="G592" s="72">
        <v>1</v>
      </c>
      <c r="H592" s="72"/>
      <c r="I592" s="62"/>
      <c r="J592" s="72" t="s">
        <v>138</v>
      </c>
      <c r="K592" s="72" t="s">
        <v>661</v>
      </c>
      <c r="L592" s="72" t="s">
        <v>1963</v>
      </c>
      <c r="M592" s="109">
        <v>44652</v>
      </c>
      <c r="N592" s="90"/>
      <c r="O592" s="91" t="str">
        <f>PRICES[[#This Row],[Department]]&amp;PRICES[[#This Row],[Product Name]]</f>
        <v>Sản phẩmGói 3 Star (***)</v>
      </c>
      <c r="Q592" s="62"/>
      <c r="R592" s="97"/>
      <c r="S592" s="97"/>
      <c r="U592" s="62"/>
    </row>
    <row r="593" spans="1:21" x14ac:dyDescent="0.25">
      <c r="A593" s="62">
        <v>311</v>
      </c>
      <c r="B593" s="72" t="s">
        <v>953</v>
      </c>
      <c r="C593" s="95">
        <v>2.4</v>
      </c>
      <c r="D593" s="108">
        <v>3000000</v>
      </c>
      <c r="E593" s="72" t="s">
        <v>954</v>
      </c>
      <c r="F593" s="72" t="s">
        <v>422</v>
      </c>
      <c r="G593" s="72">
        <v>1</v>
      </c>
      <c r="H593" s="72"/>
      <c r="I593" s="62"/>
      <c r="J593" s="72" t="s">
        <v>138</v>
      </c>
      <c r="K593" s="72" t="s">
        <v>661</v>
      </c>
      <c r="L593" s="72" t="s">
        <v>1963</v>
      </c>
      <c r="M593" s="109">
        <v>44652</v>
      </c>
      <c r="N593" s="90"/>
      <c r="O593" s="91" t="str">
        <f>PRICES[[#This Row],[Department]]&amp;PRICES[[#This Row],[Product Name]]</f>
        <v>Sản phẩmGói 4 Star (****)</v>
      </c>
      <c r="Q593" s="62"/>
      <c r="R593" s="97"/>
      <c r="S593" s="97"/>
      <c r="U593" s="62"/>
    </row>
    <row r="594" spans="1:21" x14ac:dyDescent="0.25">
      <c r="A594" s="62">
        <v>312</v>
      </c>
      <c r="B594" s="72" t="s">
        <v>955</v>
      </c>
      <c r="C594" s="95">
        <v>4</v>
      </c>
      <c r="D594" s="108">
        <v>5000000</v>
      </c>
      <c r="E594" s="72" t="s">
        <v>956</v>
      </c>
      <c r="F594" s="72" t="s">
        <v>422</v>
      </c>
      <c r="G594" s="72">
        <v>1</v>
      </c>
      <c r="H594" s="72"/>
      <c r="I594" s="62"/>
      <c r="J594" s="72" t="s">
        <v>138</v>
      </c>
      <c r="K594" s="72" t="s">
        <v>661</v>
      </c>
      <c r="L594" s="72" t="s">
        <v>1963</v>
      </c>
      <c r="M594" s="109">
        <v>44652</v>
      </c>
      <c r="N594" s="90"/>
      <c r="O594" s="91" t="str">
        <f>PRICES[[#This Row],[Department]]&amp;PRICES[[#This Row],[Product Name]]</f>
        <v>Sản phẩmGói 5 Star (*****)</v>
      </c>
      <c r="Q594" s="62"/>
      <c r="R594" s="97"/>
      <c r="S594" s="97"/>
      <c r="U594" s="62"/>
    </row>
    <row r="595" spans="1:21" x14ac:dyDescent="0.25">
      <c r="A595" s="62">
        <v>313</v>
      </c>
      <c r="B595" s="72" t="s">
        <v>935</v>
      </c>
      <c r="C595" s="95">
        <v>1.2</v>
      </c>
      <c r="D595" s="108">
        <v>1500000</v>
      </c>
      <c r="E595" s="72" t="s">
        <v>936</v>
      </c>
      <c r="F595" s="72" t="s">
        <v>422</v>
      </c>
      <c r="G595" s="72">
        <v>1</v>
      </c>
      <c r="H595" s="72">
        <v>0</v>
      </c>
      <c r="I595" s="62">
        <v>0</v>
      </c>
      <c r="J595" s="72" t="s">
        <v>138</v>
      </c>
      <c r="K595" s="72" t="s">
        <v>661</v>
      </c>
      <c r="L595" s="72" t="s">
        <v>1963</v>
      </c>
      <c r="M595" s="109">
        <v>44652</v>
      </c>
      <c r="N595" s="90"/>
      <c r="O595" s="91" t="str">
        <f>PRICES[[#This Row],[Department]]&amp;PRICES[[#This Row],[Product Name]]</f>
        <v>Sản phẩmTruyền dinh dưỡng cao phân tử</v>
      </c>
      <c r="Q595" s="62"/>
      <c r="R595" s="97"/>
      <c r="S595" s="97"/>
      <c r="U595" s="62"/>
    </row>
    <row r="596" spans="1:21" x14ac:dyDescent="0.25">
      <c r="A596" s="62">
        <v>314</v>
      </c>
      <c r="B596" s="72" t="s">
        <v>1523</v>
      </c>
      <c r="C596" s="95">
        <v>1.2</v>
      </c>
      <c r="D596" s="108">
        <v>1500000</v>
      </c>
      <c r="E596" s="72" t="s">
        <v>745</v>
      </c>
      <c r="F596" s="72" t="s">
        <v>422</v>
      </c>
      <c r="G596" s="72">
        <v>1</v>
      </c>
      <c r="H596" s="72"/>
      <c r="I596" s="62"/>
      <c r="J596" s="72" t="s">
        <v>138</v>
      </c>
      <c r="K596" s="72" t="s">
        <v>661</v>
      </c>
      <c r="L596" s="72" t="s">
        <v>1963</v>
      </c>
      <c r="M596" s="109"/>
      <c r="N596" s="90"/>
      <c r="O596" s="91" t="str">
        <f>PRICES[[#This Row],[Department]]&amp;PRICES[[#This Row],[Product Name]]</f>
        <v>Sản phẩmChi phí nằm lưu (khách)</v>
      </c>
      <c r="Q596" s="62"/>
      <c r="R596" s="97"/>
      <c r="S596" s="97"/>
      <c r="U596" s="62"/>
    </row>
    <row r="597" spans="1:21" x14ac:dyDescent="0.25">
      <c r="A597" s="62">
        <v>315</v>
      </c>
      <c r="B597" s="72" t="s">
        <v>1524</v>
      </c>
      <c r="C597" s="95"/>
      <c r="D597" s="108">
        <v>300000</v>
      </c>
      <c r="E597" s="72" t="s">
        <v>1852</v>
      </c>
      <c r="F597" s="72" t="s">
        <v>422</v>
      </c>
      <c r="G597" s="72">
        <v>1</v>
      </c>
      <c r="H597" s="72"/>
      <c r="I597" s="62"/>
      <c r="J597" s="72" t="s">
        <v>138</v>
      </c>
      <c r="K597" s="72" t="s">
        <v>661</v>
      </c>
      <c r="L597" s="72" t="s">
        <v>1963</v>
      </c>
      <c r="M597" s="109"/>
      <c r="N597" s="90"/>
      <c r="O597" s="91" t="str">
        <f>PRICES[[#This Row],[Department]]&amp;PRICES[[#This Row],[Product Name]]</f>
        <v>Sản phẩmChi phí nằm lưu (người nhà)</v>
      </c>
      <c r="Q597" s="62"/>
      <c r="R597" s="97"/>
      <c r="S597" s="97"/>
      <c r="U597" s="62"/>
    </row>
    <row r="598" spans="1:21" x14ac:dyDescent="0.25">
      <c r="A598" s="62">
        <v>316</v>
      </c>
      <c r="B598" s="72" t="s">
        <v>1972</v>
      </c>
      <c r="C598" s="95">
        <v>0.4</v>
      </c>
      <c r="D598" s="108">
        <v>500000</v>
      </c>
      <c r="E598" s="72" t="s">
        <v>1973</v>
      </c>
      <c r="F598" s="72" t="s">
        <v>422</v>
      </c>
      <c r="G598" s="72">
        <v>1</v>
      </c>
      <c r="H598" s="72"/>
      <c r="I598" s="62"/>
      <c r="J598" s="72" t="s">
        <v>33</v>
      </c>
      <c r="K598" s="72" t="s">
        <v>661</v>
      </c>
      <c r="L598" s="72" t="s">
        <v>1963</v>
      </c>
      <c r="M598" s="109">
        <v>44544</v>
      </c>
      <c r="N598" s="90"/>
      <c r="O598" s="91" t="str">
        <f>PRICES[[#This Row],[Department]]&amp;PRICES[[#This Row],[Product Name]]</f>
        <v>Phẫu thuậtGói xét nghiệm Gây tê</v>
      </c>
      <c r="Q598" s="62"/>
      <c r="R598" s="97"/>
      <c r="S598" s="97"/>
      <c r="U598" s="62"/>
    </row>
    <row r="599" spans="1:21" x14ac:dyDescent="0.25">
      <c r="A599" s="62">
        <v>317</v>
      </c>
      <c r="B599" s="72" t="s">
        <v>1974</v>
      </c>
      <c r="C599" s="95">
        <v>0.56000000000000005</v>
      </c>
      <c r="D599" s="108">
        <v>700000</v>
      </c>
      <c r="E599" s="72" t="s">
        <v>1975</v>
      </c>
      <c r="F599" s="72" t="s">
        <v>422</v>
      </c>
      <c r="G599" s="72">
        <v>1</v>
      </c>
      <c r="H599" s="72"/>
      <c r="I599" s="62"/>
      <c r="J599" s="72" t="s">
        <v>33</v>
      </c>
      <c r="K599" s="72" t="s">
        <v>661</v>
      </c>
      <c r="L599" s="72" t="s">
        <v>1963</v>
      </c>
      <c r="M599" s="109">
        <v>44544</v>
      </c>
      <c r="N599" s="90"/>
      <c r="O599" s="91" t="str">
        <f>PRICES[[#This Row],[Department]]&amp;PRICES[[#This Row],[Product Name]]</f>
        <v>Phẫu thuậtGói xét nghiệm Tiền mê</v>
      </c>
      <c r="Q599" s="62"/>
      <c r="R599" s="97"/>
      <c r="S599" s="97"/>
      <c r="U599" s="62"/>
    </row>
    <row r="600" spans="1:21" x14ac:dyDescent="0.25">
      <c r="A600" s="62">
        <v>318</v>
      </c>
      <c r="B600" s="72" t="s">
        <v>1976</v>
      </c>
      <c r="C600" s="95">
        <v>1.04</v>
      </c>
      <c r="D600" s="108">
        <v>1300000</v>
      </c>
      <c r="E600" s="72" t="s">
        <v>1977</v>
      </c>
      <c r="F600" s="72" t="s">
        <v>422</v>
      </c>
      <c r="G600" s="72">
        <v>1</v>
      </c>
      <c r="H600" s="72"/>
      <c r="I600" s="62"/>
      <c r="J600" s="72" t="s">
        <v>33</v>
      </c>
      <c r="K600" s="72" t="s">
        <v>661</v>
      </c>
      <c r="L600" s="72" t="s">
        <v>1963</v>
      </c>
      <c r="M600" s="109">
        <v>44544</v>
      </c>
      <c r="N600" s="90"/>
      <c r="O600" s="91" t="str">
        <f>PRICES[[#This Row],[Department]]&amp;PRICES[[#This Row],[Product Name]]</f>
        <v>Phẫu thuậtGói xét nghiệm Gây mê</v>
      </c>
      <c r="Q600" s="62"/>
      <c r="R600" s="97"/>
      <c r="S600" s="97"/>
      <c r="U600" s="62"/>
    </row>
    <row r="601" spans="1:21" x14ac:dyDescent="0.25">
      <c r="A601" s="62">
        <v>319</v>
      </c>
      <c r="B601" s="72" t="s">
        <v>2004</v>
      </c>
      <c r="C601" s="95"/>
      <c r="D601" s="108">
        <v>4800000</v>
      </c>
      <c r="E601" s="72" t="s">
        <v>2005</v>
      </c>
      <c r="F601" s="72" t="s">
        <v>424</v>
      </c>
      <c r="G601" s="72">
        <v>1</v>
      </c>
      <c r="H601" s="72"/>
      <c r="I601" s="62"/>
      <c r="J601" s="72" t="s">
        <v>29</v>
      </c>
      <c r="K601" s="72" t="s">
        <v>94</v>
      </c>
      <c r="L601" s="72" t="s">
        <v>1963</v>
      </c>
      <c r="M601" s="109">
        <v>44544</v>
      </c>
      <c r="N601" s="90"/>
      <c r="O601" s="91" t="str">
        <f>PRICES[[#This Row],[Department]]&amp;PRICES[[#This Row],[Product Name]]</f>
        <v>SpaGói điều trị mụn Acne - Home Standard</v>
      </c>
      <c r="Q601" s="62"/>
      <c r="R601" s="97"/>
      <c r="S601" s="97"/>
      <c r="U601" s="62"/>
    </row>
    <row r="602" spans="1:21" x14ac:dyDescent="0.25">
      <c r="A602" s="62">
        <v>320</v>
      </c>
      <c r="B602" s="72" t="s">
        <v>2006</v>
      </c>
      <c r="C602" s="95"/>
      <c r="D602" s="108">
        <v>5800000</v>
      </c>
      <c r="E602" s="72" t="s">
        <v>2007</v>
      </c>
      <c r="F602" s="72" t="s">
        <v>424</v>
      </c>
      <c r="G602" s="72">
        <v>1</v>
      </c>
      <c r="H602" s="72"/>
      <c r="I602" s="62"/>
      <c r="J602" s="72" t="s">
        <v>29</v>
      </c>
      <c r="K602" s="72" t="s">
        <v>94</v>
      </c>
      <c r="L602" s="72" t="s">
        <v>1963</v>
      </c>
      <c r="M602" s="109">
        <v>44544</v>
      </c>
      <c r="N602" s="90"/>
      <c r="O602" s="91" t="str">
        <f>PRICES[[#This Row],[Department]]&amp;PRICES[[#This Row],[Product Name]]</f>
        <v>SpaGói điều trị mụn Acne - Home Pro</v>
      </c>
      <c r="Q602" s="62"/>
      <c r="R602" s="97"/>
      <c r="S602" s="97"/>
      <c r="U602" s="62"/>
    </row>
    <row r="603" spans="1:21" x14ac:dyDescent="0.25">
      <c r="A603" s="62">
        <v>321</v>
      </c>
      <c r="B603" s="72" t="s">
        <v>1871</v>
      </c>
      <c r="C603" s="95">
        <v>0.4</v>
      </c>
      <c r="D603" s="108">
        <v>500000</v>
      </c>
      <c r="E603" s="72" t="s">
        <v>1864</v>
      </c>
      <c r="F603" s="72" t="s">
        <v>1878</v>
      </c>
      <c r="G603" s="72">
        <v>1</v>
      </c>
      <c r="H603" s="72"/>
      <c r="I603" s="62"/>
      <c r="J603" s="72" t="s">
        <v>33</v>
      </c>
      <c r="K603" s="72" t="s">
        <v>1879</v>
      </c>
      <c r="L603" s="72" t="s">
        <v>1863</v>
      </c>
      <c r="M603" s="109"/>
      <c r="N603" s="90"/>
      <c r="O603" s="91" t="str">
        <f>PRICES[[#This Row],[Department]]&amp;PRICES[[#This Row],[Product Name]]</f>
        <v>Phẫu thuậtNhổ chân răng, răng một chân</v>
      </c>
      <c r="Q603" s="62"/>
      <c r="R603" s="97"/>
      <c r="S603" s="97"/>
      <c r="U603" s="62"/>
    </row>
    <row r="604" spans="1:21" x14ac:dyDescent="0.25">
      <c r="A604" s="62">
        <v>322</v>
      </c>
      <c r="B604" s="72" t="s">
        <v>1872</v>
      </c>
      <c r="C604" s="95">
        <v>0.56000000000000005</v>
      </c>
      <c r="D604" s="108">
        <v>700000</v>
      </c>
      <c r="E604" s="72" t="s">
        <v>1865</v>
      </c>
      <c r="F604" s="72" t="s">
        <v>1878</v>
      </c>
      <c r="G604" s="72">
        <v>1</v>
      </c>
      <c r="H604" s="72"/>
      <c r="I604" s="62"/>
      <c r="J604" s="72" t="s">
        <v>33</v>
      </c>
      <c r="K604" s="72" t="s">
        <v>1879</v>
      </c>
      <c r="L604" s="72" t="s">
        <v>1863</v>
      </c>
      <c r="M604" s="109"/>
      <c r="N604" s="90"/>
      <c r="O604" s="91" t="str">
        <f>PRICES[[#This Row],[Department]]&amp;PRICES[[#This Row],[Product Name]]</f>
        <v>Phẫu thuậtNhổ chân răng, răng nhiều chân</v>
      </c>
      <c r="Q604" s="62"/>
      <c r="R604" s="97"/>
      <c r="S604" s="97"/>
      <c r="U604" s="62"/>
    </row>
    <row r="605" spans="1:21" x14ac:dyDescent="0.25">
      <c r="A605" s="62">
        <v>323</v>
      </c>
      <c r="B605" s="72" t="s">
        <v>1873</v>
      </c>
      <c r="C605" s="95">
        <v>0.8</v>
      </c>
      <c r="D605" s="108">
        <v>1000000</v>
      </c>
      <c r="E605" s="72" t="s">
        <v>1866</v>
      </c>
      <c r="F605" s="72" t="s">
        <v>1878</v>
      </c>
      <c r="G605" s="72">
        <v>1</v>
      </c>
      <c r="H605" s="72"/>
      <c r="I605" s="62"/>
      <c r="J605" s="72" t="s">
        <v>33</v>
      </c>
      <c r="K605" s="72" t="s">
        <v>1879</v>
      </c>
      <c r="L605" s="72" t="s">
        <v>1863</v>
      </c>
      <c r="M605" s="109"/>
      <c r="N605" s="90"/>
      <c r="O605" s="91" t="str">
        <f>PRICES[[#This Row],[Department]]&amp;PRICES[[#This Row],[Product Name]]</f>
        <v>Phẫu thuậtNhổ răng hàm nhỏ, lớn (4,5,6,7)</v>
      </c>
      <c r="Q605" s="62"/>
      <c r="R605" s="97"/>
      <c r="S605" s="97"/>
      <c r="U605" s="62"/>
    </row>
    <row r="606" spans="1:21" x14ac:dyDescent="0.25">
      <c r="A606" s="62">
        <v>324</v>
      </c>
      <c r="B606" s="72" t="s">
        <v>1874</v>
      </c>
      <c r="C606" s="95">
        <v>1.2</v>
      </c>
      <c r="D606" s="108">
        <v>1500000</v>
      </c>
      <c r="E606" s="72" t="s">
        <v>1867</v>
      </c>
      <c r="F606" s="72" t="s">
        <v>1878</v>
      </c>
      <c r="G606" s="72">
        <v>1</v>
      </c>
      <c r="H606" s="72"/>
      <c r="I606" s="62"/>
      <c r="J606" s="72" t="s">
        <v>33</v>
      </c>
      <c r="K606" s="72" t="s">
        <v>1879</v>
      </c>
      <c r="L606" s="72" t="s">
        <v>1863</v>
      </c>
      <c r="M606" s="109"/>
      <c r="N606" s="90"/>
      <c r="O606" s="91" t="str">
        <f>PRICES[[#This Row],[Department]]&amp;PRICES[[#This Row],[Product Name]]</f>
        <v>Phẫu thuậtNhổ răng khôn mọc thẳng</v>
      </c>
      <c r="Q606" s="62"/>
      <c r="R606" s="97"/>
      <c r="S606" s="97"/>
      <c r="U606" s="62"/>
    </row>
    <row r="607" spans="1:21" x14ac:dyDescent="0.25">
      <c r="A607" s="62">
        <v>325</v>
      </c>
      <c r="B607" s="72" t="s">
        <v>1875</v>
      </c>
      <c r="C607" s="95">
        <v>1.6</v>
      </c>
      <c r="D607" s="108">
        <v>2000000</v>
      </c>
      <c r="E607" s="72" t="s">
        <v>1868</v>
      </c>
      <c r="F607" s="72" t="s">
        <v>1878</v>
      </c>
      <c r="G607" s="72">
        <v>1</v>
      </c>
      <c r="H607" s="72"/>
      <c r="I607" s="62"/>
      <c r="J607" s="72" t="s">
        <v>33</v>
      </c>
      <c r="K607" s="72" t="s">
        <v>1879</v>
      </c>
      <c r="L607" s="72" t="s">
        <v>1863</v>
      </c>
      <c r="M607" s="109"/>
      <c r="N607" s="90"/>
      <c r="O607" s="91" t="str">
        <f>PRICES[[#This Row],[Department]]&amp;PRICES[[#This Row],[Product Name]]</f>
        <v>Phẫu thuậtNhổ răng khôn mọc lệch (Tiểu phẫu ca khó) mức 1</v>
      </c>
      <c r="Q607" s="62"/>
      <c r="R607" s="97"/>
      <c r="S607" s="97"/>
      <c r="U607" s="62"/>
    </row>
    <row r="608" spans="1:21" x14ac:dyDescent="0.25">
      <c r="A608" s="62">
        <v>326</v>
      </c>
      <c r="B608" s="72" t="s">
        <v>1876</v>
      </c>
      <c r="C608" s="95">
        <v>2.4</v>
      </c>
      <c r="D608" s="108">
        <v>3000000</v>
      </c>
      <c r="E608" s="72" t="s">
        <v>1869</v>
      </c>
      <c r="F608" s="72" t="s">
        <v>1878</v>
      </c>
      <c r="G608" s="72">
        <v>1</v>
      </c>
      <c r="H608" s="72"/>
      <c r="I608" s="62"/>
      <c r="J608" s="72" t="s">
        <v>33</v>
      </c>
      <c r="K608" s="72" t="s">
        <v>1879</v>
      </c>
      <c r="L608" s="72" t="s">
        <v>1863</v>
      </c>
      <c r="M608" s="109"/>
      <c r="N608" s="90"/>
      <c r="O608" s="91" t="str">
        <f>PRICES[[#This Row],[Department]]&amp;PRICES[[#This Row],[Product Name]]</f>
        <v>Phẫu thuậtNhổ răng khôn mọc lệch (Tiểu phẫu ca khó) mức 2 (mọc ngầm)</v>
      </c>
      <c r="Q608" s="62"/>
      <c r="R608" s="97"/>
      <c r="S608" s="97"/>
      <c r="U608" s="62"/>
    </row>
    <row r="609" spans="1:21" x14ac:dyDescent="0.25">
      <c r="A609" s="62">
        <v>327</v>
      </c>
      <c r="B609" s="72" t="s">
        <v>1877</v>
      </c>
      <c r="C609" s="95">
        <v>4</v>
      </c>
      <c r="D609" s="108">
        <v>5000000</v>
      </c>
      <c r="E609" s="72" t="s">
        <v>1870</v>
      </c>
      <c r="F609" s="72" t="s">
        <v>1878</v>
      </c>
      <c r="G609" s="72">
        <v>1</v>
      </c>
      <c r="H609" s="72"/>
      <c r="I609" s="62"/>
      <c r="J609" s="72" t="s">
        <v>33</v>
      </c>
      <c r="K609" s="72" t="s">
        <v>1879</v>
      </c>
      <c r="L609" s="72" t="s">
        <v>1863</v>
      </c>
      <c r="M609" s="109"/>
      <c r="N609" s="90"/>
      <c r="O609" s="91" t="str">
        <f>PRICES[[#This Row],[Department]]&amp;PRICES[[#This Row],[Product Name]]</f>
        <v>Phẫu thuậtNhổ răng khôn mọc ngầm (Tiểu phẫu ca khó) mức 3 (mọc ngầm + chân khó)</v>
      </c>
      <c r="Q609" s="62"/>
      <c r="R609" s="97"/>
      <c r="S609" s="97"/>
      <c r="U609" s="62"/>
    </row>
    <row r="610" spans="1:21" x14ac:dyDescent="0.25">
      <c r="A610" s="62">
        <v>328</v>
      </c>
      <c r="B610" s="72" t="s">
        <v>966</v>
      </c>
      <c r="C610" s="95">
        <f>PRICES[[#This Row],[Price]]/1250000</f>
        <v>1.48</v>
      </c>
      <c r="D610" s="108">
        <v>1850000</v>
      </c>
      <c r="E610" s="72" t="s">
        <v>1555</v>
      </c>
      <c r="F610" s="72" t="s">
        <v>427</v>
      </c>
      <c r="G610" s="72">
        <v>1</v>
      </c>
      <c r="H610" s="72"/>
      <c r="I610" s="62"/>
      <c r="J610" s="72" t="s">
        <v>2020</v>
      </c>
      <c r="K610" s="72" t="s">
        <v>147</v>
      </c>
      <c r="L610" s="72" t="s">
        <v>2021</v>
      </c>
      <c r="M610" s="109"/>
      <c r="N610" s="90"/>
      <c r="O610" s="91" t="str">
        <f>PRICES[[#This Row],[Department]]&amp;PRICES[[#This Row],[Product Name]]</f>
        <v>Sản Phẩm3D SCULPT AMPOULE- intensive firming concentrate-15ml/h (tinh chất làm săn chắc tăng cường)</v>
      </c>
      <c r="Q610" s="62"/>
      <c r="R610" s="97"/>
      <c r="S610" s="97"/>
      <c r="U610" s="62"/>
    </row>
    <row r="611" spans="1:21" x14ac:dyDescent="0.25">
      <c r="A611" s="62">
        <v>329</v>
      </c>
      <c r="B611" s="72" t="s">
        <v>1405</v>
      </c>
      <c r="C611" s="95">
        <f>PRICES[[#This Row],[Price]]/1250000</f>
        <v>1.12E-2</v>
      </c>
      <c r="D611" s="108">
        <v>14000</v>
      </c>
      <c r="E611" s="72" t="s">
        <v>1556</v>
      </c>
      <c r="F611" s="72" t="s">
        <v>429</v>
      </c>
      <c r="G611" s="72">
        <v>1</v>
      </c>
      <c r="H611" s="72"/>
      <c r="I611" s="62"/>
      <c r="J611" s="72" t="s">
        <v>2020</v>
      </c>
      <c r="K611" s="72" t="s">
        <v>147</v>
      </c>
      <c r="L611" s="72" t="s">
        <v>2021</v>
      </c>
      <c r="M611" s="109"/>
      <c r="N611" s="90"/>
      <c r="O611" s="91" t="str">
        <f>PRICES[[#This Row],[Department]]&amp;PRICES[[#This Row],[Product Name]]</f>
        <v>Sản PhẩmAcutrine ( thyanti soft capsule) (30 viên/hộp)</v>
      </c>
      <c r="Q611" s="62"/>
      <c r="R611" s="97"/>
      <c r="S611" s="97"/>
      <c r="U611" s="62"/>
    </row>
    <row r="612" spans="1:21" x14ac:dyDescent="0.25">
      <c r="A612" s="62">
        <v>330</v>
      </c>
      <c r="B612" s="72" t="s">
        <v>1476</v>
      </c>
      <c r="C612" s="95">
        <f>PRICES[[#This Row],[Price]]/1250000</f>
        <v>0.01</v>
      </c>
      <c r="D612" s="108">
        <v>12500</v>
      </c>
      <c r="E612" s="72" t="s">
        <v>1692</v>
      </c>
      <c r="F612" s="72" t="s">
        <v>425</v>
      </c>
      <c r="G612" s="72">
        <v>1</v>
      </c>
      <c r="H612" s="72"/>
      <c r="I612" s="62"/>
      <c r="J612" s="72" t="s">
        <v>2020</v>
      </c>
      <c r="K612" s="72" t="s">
        <v>147</v>
      </c>
      <c r="L612" s="72" t="s">
        <v>2021</v>
      </c>
      <c r="M612" s="109"/>
      <c r="N612" s="90"/>
      <c r="O612" s="307" t="str">
        <f>PRICES[[#This Row],[Department]]&amp;PRICES[[#This Row],[Product Name]]</f>
        <v>Sản PhẩmAderma Epitheliale A.H 40ml</v>
      </c>
      <c r="Q612" s="62"/>
      <c r="R612" s="97"/>
      <c r="S612" s="97"/>
      <c r="U612" s="62"/>
    </row>
    <row r="613" spans="1:21" x14ac:dyDescent="0.25">
      <c r="A613" s="62">
        <v>331</v>
      </c>
      <c r="B613" s="72" t="s">
        <v>1406</v>
      </c>
      <c r="C613" s="95">
        <f>PRICES[[#This Row],[Price]]/1250000</f>
        <v>0.68</v>
      </c>
      <c r="D613" s="108">
        <v>850000</v>
      </c>
      <c r="E613" s="72" t="s">
        <v>1557</v>
      </c>
      <c r="F613" s="72" t="s">
        <v>1407</v>
      </c>
      <c r="G613" s="72">
        <v>1</v>
      </c>
      <c r="H613" s="72"/>
      <c r="I613" s="62"/>
      <c r="J613" s="72" t="s">
        <v>2020</v>
      </c>
      <c r="K613" s="72" t="s">
        <v>147</v>
      </c>
      <c r="L613" s="72" t="s">
        <v>2021</v>
      </c>
      <c r="M613" s="109"/>
      <c r="N613" s="90"/>
      <c r="O613" s="91" t="str">
        <f>PRICES[[#This Row],[Department]]&amp;PRICES[[#This Row],[Product Name]]</f>
        <v>Sản PhẩmAFTER-SUN SHOWER GEL body Gel tắm phục hồi da sau đi nắng (250ml/hộp)</v>
      </c>
      <c r="Q613" s="62"/>
      <c r="R613" s="97"/>
      <c r="S613" s="97"/>
      <c r="U613" s="62"/>
    </row>
    <row r="614" spans="1:21" x14ac:dyDescent="0.25">
      <c r="A614" s="62">
        <v>332</v>
      </c>
      <c r="B614" s="72" t="s">
        <v>148</v>
      </c>
      <c r="C614" s="95">
        <f>PRICES[[#This Row],[Price]]/1250000</f>
        <v>1.2</v>
      </c>
      <c r="D614" s="108">
        <v>1500000</v>
      </c>
      <c r="E614" s="72" t="s">
        <v>1558</v>
      </c>
      <c r="F614" s="72" t="s">
        <v>427</v>
      </c>
      <c r="G614" s="72">
        <v>1</v>
      </c>
      <c r="H614" s="72"/>
      <c r="I614" s="62"/>
      <c r="J614" s="72" t="s">
        <v>2020</v>
      </c>
      <c r="K614" s="72" t="s">
        <v>147</v>
      </c>
      <c r="L614" s="72" t="s">
        <v>2021</v>
      </c>
      <c r="M614" s="109"/>
      <c r="N614" s="90"/>
      <c r="O614" s="91" t="str">
        <f>PRICES[[#This Row],[Department]]&amp;PRICES[[#This Row],[Product Name]]</f>
        <v>Sản PhẩmAgeless total Intense Brightering serum 29.6ml</v>
      </c>
      <c r="Q614" s="62"/>
      <c r="R614" s="97"/>
      <c r="S614" s="97"/>
      <c r="U614" s="62"/>
    </row>
    <row r="615" spans="1:21" x14ac:dyDescent="0.25">
      <c r="A615" s="62">
        <v>333</v>
      </c>
      <c r="B615" s="72" t="s">
        <v>149</v>
      </c>
      <c r="C615" s="95">
        <f>PRICES[[#This Row],[Price]]/1250000</f>
        <v>1.8245614035087718E-2</v>
      </c>
      <c r="D615" s="108">
        <v>22807.017543859649</v>
      </c>
      <c r="E615" s="72" t="s">
        <v>1790</v>
      </c>
      <c r="F615" s="72" t="s">
        <v>433</v>
      </c>
      <c r="G615" s="72">
        <v>1</v>
      </c>
      <c r="H615" s="72"/>
      <c r="I615" s="62"/>
      <c r="J615" s="72" t="s">
        <v>2020</v>
      </c>
      <c r="K615" s="72" t="s">
        <v>147</v>
      </c>
      <c r="L615" s="72" t="s">
        <v>2021</v>
      </c>
      <c r="M615" s="109"/>
      <c r="N615" s="90"/>
      <c r="O615" s="91" t="str">
        <f>PRICES[[#This Row],[Department]]&amp;PRICES[[#This Row],[Product Name]]</f>
        <v>Sản PhẩmAgeless Total Resurfacing Masque (Mặt nạ AGE nhỏ 57g)</v>
      </c>
      <c r="Q615" s="62"/>
      <c r="R615" s="97"/>
      <c r="S615" s="97"/>
      <c r="U615" s="62"/>
    </row>
    <row r="616" spans="1:21" x14ac:dyDescent="0.25">
      <c r="A616" s="62">
        <v>334</v>
      </c>
      <c r="B616" s="72" t="s">
        <v>2049</v>
      </c>
      <c r="C616" s="95">
        <f>PRICES[[#This Row],[Price]]/1250000</f>
        <v>7.0422399999999996E-2</v>
      </c>
      <c r="D616" s="108">
        <v>88028</v>
      </c>
      <c r="E616" s="72" t="s">
        <v>1831</v>
      </c>
      <c r="F616" s="72" t="s">
        <v>433</v>
      </c>
      <c r="G616" s="72">
        <v>1</v>
      </c>
      <c r="H616" s="72"/>
      <c r="I616" s="62"/>
      <c r="J616" s="72" t="s">
        <v>2020</v>
      </c>
      <c r="K616" s="72" t="s">
        <v>147</v>
      </c>
      <c r="L616" s="72" t="s">
        <v>2021</v>
      </c>
      <c r="M616" s="109"/>
      <c r="N616" s="90"/>
      <c r="O616" s="91" t="str">
        <f>PRICES[[#This Row],[Department]]&amp;PRICES[[#This Row],[Product Name]]</f>
        <v>Sản PhẩmAgless(total retinol-A) 28.4 gam</v>
      </c>
      <c r="Q616" s="62"/>
      <c r="R616" s="97"/>
      <c r="S616" s="97"/>
      <c r="U616" s="62"/>
    </row>
    <row r="617" spans="1:21" x14ac:dyDescent="0.25">
      <c r="A617" s="62">
        <v>335</v>
      </c>
      <c r="B617" s="72" t="s">
        <v>2084</v>
      </c>
      <c r="C617" s="95">
        <f>PRICES[[#This Row],[Price]]/1250000</f>
        <v>0.56000000000000005</v>
      </c>
      <c r="D617" s="108">
        <v>700000</v>
      </c>
      <c r="E617" s="72" t="s">
        <v>1693</v>
      </c>
      <c r="F617" s="72" t="s">
        <v>427</v>
      </c>
      <c r="G617" s="72">
        <v>1</v>
      </c>
      <c r="H617" s="72"/>
      <c r="I617" s="62"/>
      <c r="J617" s="72" t="s">
        <v>2020</v>
      </c>
      <c r="K617" s="72" t="s">
        <v>147</v>
      </c>
      <c r="L617" s="72" t="s">
        <v>2021</v>
      </c>
      <c r="M617" s="109"/>
      <c r="N617" s="90"/>
      <c r="O617" s="91" t="str">
        <f>PRICES[[#This Row],[Department]]&amp;PRICES[[#This Row],[Product Name]]</f>
        <v>Sản PhẩmAknicare Cleanser 200ml</v>
      </c>
      <c r="Q617" s="62"/>
      <c r="R617" s="97"/>
      <c r="S617" s="97"/>
      <c r="U617" s="62"/>
    </row>
    <row r="618" spans="1:21" x14ac:dyDescent="0.25">
      <c r="A618" s="62">
        <v>336</v>
      </c>
      <c r="B618" s="72" t="s">
        <v>150</v>
      </c>
      <c r="C618" s="95">
        <f>PRICES[[#This Row],[Price]]/1250000</f>
        <v>0.48</v>
      </c>
      <c r="D618" s="108">
        <v>600000</v>
      </c>
      <c r="E618" s="72" t="s">
        <v>1694</v>
      </c>
      <c r="F618" s="72" t="s">
        <v>427</v>
      </c>
      <c r="G618" s="72">
        <v>1</v>
      </c>
      <c r="H618" s="72"/>
      <c r="I618" s="62"/>
      <c r="J618" s="72" t="s">
        <v>2020</v>
      </c>
      <c r="K618" s="72" t="s">
        <v>147</v>
      </c>
      <c r="L618" s="72" t="s">
        <v>2021</v>
      </c>
      <c r="M618" s="109"/>
      <c r="N618" s="90"/>
      <c r="O618" s="91" t="str">
        <f>PRICES[[#This Row],[Department]]&amp;PRICES[[#This Row],[Product Name]]</f>
        <v>Sản PhẩmAknicare cream 50ml 1'S ( hộp 50ml)</v>
      </c>
      <c r="Q618" s="62"/>
      <c r="R618" s="97"/>
      <c r="S618" s="97"/>
      <c r="U618" s="62"/>
    </row>
    <row r="619" spans="1:21" x14ac:dyDescent="0.25">
      <c r="A619" s="62">
        <v>337</v>
      </c>
      <c r="B619" s="72" t="s">
        <v>151</v>
      </c>
      <c r="C619" s="95">
        <f>PRICES[[#This Row],[Price]]/1250000</f>
        <v>0.48</v>
      </c>
      <c r="D619" s="108">
        <v>600000</v>
      </c>
      <c r="E619" s="72" t="s">
        <v>1559</v>
      </c>
      <c r="F619" s="72" t="s">
        <v>427</v>
      </c>
      <c r="G619" s="72">
        <v>1</v>
      </c>
      <c r="H619" s="72"/>
      <c r="I619" s="62"/>
      <c r="J619" s="72" t="s">
        <v>2020</v>
      </c>
      <c r="K619" s="72" t="s">
        <v>147</v>
      </c>
      <c r="L619" s="72" t="s">
        <v>2021</v>
      </c>
      <c r="M619" s="109"/>
      <c r="N619" s="90"/>
      <c r="O619" s="91" t="str">
        <f>PRICES[[#This Row],[Department]]&amp;PRICES[[#This Row],[Product Name]]</f>
        <v>Sản PhẩmAknicare treatment lotion 25ml</v>
      </c>
      <c r="Q619" s="62"/>
      <c r="R619" s="97"/>
      <c r="S619" s="97"/>
      <c r="U619" s="62"/>
    </row>
    <row r="620" spans="1:21" x14ac:dyDescent="0.25">
      <c r="A620" s="62">
        <v>338</v>
      </c>
      <c r="B620" s="72" t="s">
        <v>152</v>
      </c>
      <c r="C620" s="95">
        <f>PRICES[[#This Row],[Price]]/1250000</f>
        <v>0.32</v>
      </c>
      <c r="D620" s="108">
        <v>400000</v>
      </c>
      <c r="E620" s="72" t="s">
        <v>1789</v>
      </c>
      <c r="F620" s="72" t="s">
        <v>1421</v>
      </c>
      <c r="G620" s="72">
        <v>1</v>
      </c>
      <c r="H620" s="72"/>
      <c r="I620" s="62"/>
      <c r="J620" s="72" t="s">
        <v>2020</v>
      </c>
      <c r="K620" s="72" t="s">
        <v>147</v>
      </c>
      <c r="L620" s="72" t="s">
        <v>2021</v>
      </c>
      <c r="M620" s="109"/>
      <c r="N620" s="90"/>
      <c r="O620" s="91" t="str">
        <f>PRICES[[#This Row],[Department]]&amp;PRICES[[#This Row],[Product Name]]</f>
        <v>Sản PhẩmAmpoulle Hyaluronic Max 3 (ống tinh chất Max 3- 15 ống/hộp)</v>
      </c>
      <c r="Q620" s="62"/>
      <c r="R620" s="97"/>
      <c r="S620" s="97"/>
      <c r="U620" s="62"/>
    </row>
    <row r="621" spans="1:21" x14ac:dyDescent="0.25">
      <c r="A621" s="62">
        <v>339</v>
      </c>
      <c r="B621" s="72" t="s">
        <v>2083</v>
      </c>
      <c r="C621" s="95">
        <f>PRICES[[#This Row],[Price]]/1250000</f>
        <v>0.32</v>
      </c>
      <c r="D621" s="108">
        <v>400000</v>
      </c>
      <c r="E621" s="72" t="s">
        <v>1695</v>
      </c>
      <c r="F621" s="72" t="s">
        <v>1421</v>
      </c>
      <c r="G621" s="72">
        <v>1</v>
      </c>
      <c r="H621" s="72"/>
      <c r="I621" s="62"/>
      <c r="J621" s="72" t="s">
        <v>2020</v>
      </c>
      <c r="K621" s="72" t="s">
        <v>147</v>
      </c>
      <c r="L621" s="72" t="s">
        <v>2021</v>
      </c>
      <c r="M621" s="109"/>
      <c r="N621" s="90"/>
      <c r="O621" s="91" t="str">
        <f>PRICES[[#This Row],[Department]]&amp;PRICES[[#This Row],[Product Name]]</f>
        <v>Sản PhẩmAmpulle acne control 2ml ( ống tinh chất) (15 ống/hộp)</v>
      </c>
      <c r="Q621" s="62"/>
      <c r="R621" s="97"/>
      <c r="S621" s="97"/>
      <c r="U621" s="62"/>
    </row>
    <row r="622" spans="1:21" x14ac:dyDescent="0.25">
      <c r="A622" s="62">
        <v>340</v>
      </c>
      <c r="B622" s="72" t="s">
        <v>153</v>
      </c>
      <c r="C622" s="95">
        <f>PRICES[[#This Row],[Price]]/1250000</f>
        <v>2.08</v>
      </c>
      <c r="D622" s="108">
        <v>2600000</v>
      </c>
      <c r="E622" s="72" t="s">
        <v>1696</v>
      </c>
      <c r="F622" s="72" t="s">
        <v>427</v>
      </c>
      <c r="G622" s="72">
        <v>1</v>
      </c>
      <c r="H622" s="72"/>
      <c r="I622" s="62"/>
      <c r="J622" s="72" t="s">
        <v>2020</v>
      </c>
      <c r="K622" s="72" t="s">
        <v>147</v>
      </c>
      <c r="L622" s="72" t="s">
        <v>2021</v>
      </c>
      <c r="M622" s="109"/>
      <c r="N622" s="90"/>
      <c r="O622" s="91" t="str">
        <f>PRICES[[#This Row],[Department]]&amp;PRICES[[#This Row],[Product Name]]</f>
        <v>Sản PhẩmAnti age micro-Renewal cream (kem chống lão hóa tái tạo vi mô da) 50ml/hộp</v>
      </c>
      <c r="Q622" s="62"/>
      <c r="R622" s="97"/>
      <c r="S622" s="97"/>
      <c r="U622" s="62"/>
    </row>
    <row r="623" spans="1:21" x14ac:dyDescent="0.25">
      <c r="A623" s="62">
        <v>341</v>
      </c>
      <c r="B623" s="72" t="s">
        <v>1544</v>
      </c>
      <c r="C623" s="95">
        <f>PRICES[[#This Row],[Price]]/1250000</f>
        <v>0.13600000000000001</v>
      </c>
      <c r="D623" s="108">
        <v>170000</v>
      </c>
      <c r="E623" s="72" t="s">
        <v>1829</v>
      </c>
      <c r="F623" s="72" t="s">
        <v>436</v>
      </c>
      <c r="G623" s="72">
        <v>1</v>
      </c>
      <c r="H623" s="72"/>
      <c r="I623" s="62"/>
      <c r="J623" s="72" t="s">
        <v>2020</v>
      </c>
      <c r="K623" s="72" t="s">
        <v>147</v>
      </c>
      <c r="L623" s="72" t="s">
        <v>2021</v>
      </c>
      <c r="M623" s="109"/>
      <c r="N623" s="90"/>
      <c r="O623" s="91" t="str">
        <f>PRICES[[#This Row],[Department]]&amp;PRICES[[#This Row],[Product Name]]</f>
        <v>Sản PhẩmAnti-aging Hydrogel Sheet Mask (Mặt nạ sinh học chống lão hóa)</v>
      </c>
      <c r="Q623" s="62"/>
      <c r="R623" s="97"/>
      <c r="S623" s="97"/>
      <c r="U623" s="62"/>
    </row>
    <row r="624" spans="1:21" x14ac:dyDescent="0.25">
      <c r="A624" s="62">
        <v>342</v>
      </c>
      <c r="B624" s="72" t="s">
        <v>154</v>
      </c>
      <c r="C624" s="95">
        <f>PRICES[[#This Row],[Price]]/1250000</f>
        <v>2.2000000000000002</v>
      </c>
      <c r="D624" s="108">
        <v>2750000</v>
      </c>
      <c r="E624" s="72" t="s">
        <v>1697</v>
      </c>
      <c r="F624" s="72" t="s">
        <v>427</v>
      </c>
      <c r="G624" s="72">
        <v>1</v>
      </c>
      <c r="H624" s="72"/>
      <c r="I624" s="62"/>
      <c r="J624" s="72" t="s">
        <v>2020</v>
      </c>
      <c r="K624" s="72" t="s">
        <v>147</v>
      </c>
      <c r="L624" s="72" t="s">
        <v>2021</v>
      </c>
      <c r="M624" s="109"/>
      <c r="N624" s="90"/>
      <c r="O624" s="91" t="str">
        <f>PRICES[[#This Row],[Department]]&amp;PRICES[[#This Row],[Product Name]]</f>
        <v>Sản PhẩmANTIOXIDANT ANTI-AGE CREAM (Kem huyết rồng chống lão hóa – 50ml/hộp)</v>
      </c>
      <c r="Q624" s="62"/>
      <c r="R624" s="97"/>
      <c r="S624" s="97"/>
      <c r="U624" s="62"/>
    </row>
    <row r="625" spans="1:21" x14ac:dyDescent="0.25">
      <c r="A625" s="62">
        <v>343</v>
      </c>
      <c r="B625" s="72" t="s">
        <v>2096</v>
      </c>
      <c r="C625" s="95">
        <f>PRICES[[#This Row],[Price]]/1250000</f>
        <v>1.6</v>
      </c>
      <c r="D625" s="108">
        <v>2000000</v>
      </c>
      <c r="E625" s="72" t="s">
        <v>1661</v>
      </c>
      <c r="F625" s="72" t="s">
        <v>428</v>
      </c>
      <c r="G625" s="72">
        <v>1</v>
      </c>
      <c r="H625" s="72"/>
      <c r="I625" s="62"/>
      <c r="J625" s="72" t="s">
        <v>2020</v>
      </c>
      <c r="K625" s="72" t="s">
        <v>147</v>
      </c>
      <c r="L625" s="72" t="s">
        <v>2021</v>
      </c>
      <c r="M625" s="109"/>
      <c r="N625" s="90"/>
      <c r="O625" s="91" t="str">
        <f>PRICES[[#This Row],[Department]]&amp;PRICES[[#This Row],[Product Name]]</f>
        <v>Sản PhẩmÁo ngực Mỹ size L</v>
      </c>
      <c r="Q625" s="62"/>
      <c r="R625" s="97"/>
      <c r="S625" s="97"/>
      <c r="U625" s="62"/>
    </row>
    <row r="626" spans="1:21" x14ac:dyDescent="0.25">
      <c r="A626" s="62">
        <v>344</v>
      </c>
      <c r="B626" s="72" t="s">
        <v>2095</v>
      </c>
      <c r="C626" s="95">
        <f>PRICES[[#This Row],[Price]]/1250000</f>
        <v>1.6</v>
      </c>
      <c r="D626" s="108">
        <v>2000000</v>
      </c>
      <c r="E626" s="72" t="s">
        <v>1662</v>
      </c>
      <c r="F626" s="72" t="s">
        <v>428</v>
      </c>
      <c r="G626" s="72">
        <v>1</v>
      </c>
      <c r="H626" s="72"/>
      <c r="I626" s="62"/>
      <c r="J626" s="72" t="s">
        <v>2020</v>
      </c>
      <c r="K626" s="72" t="s">
        <v>147</v>
      </c>
      <c r="L626" s="72" t="s">
        <v>2021</v>
      </c>
      <c r="M626" s="109"/>
      <c r="N626" s="90"/>
      <c r="O626" s="91" t="str">
        <f>PRICES[[#This Row],[Department]]&amp;PRICES[[#This Row],[Product Name]]</f>
        <v>Sản PhẩmÁo ngực Mỹ size M</v>
      </c>
      <c r="Q626" s="62"/>
      <c r="R626" s="97"/>
      <c r="S626" s="97"/>
      <c r="U626" s="62"/>
    </row>
    <row r="627" spans="1:21" x14ac:dyDescent="0.25">
      <c r="A627" s="62">
        <v>345</v>
      </c>
      <c r="B627" s="72" t="s">
        <v>2094</v>
      </c>
      <c r="C627" s="95">
        <f>PRICES[[#This Row],[Price]]/1250000</f>
        <v>1.6</v>
      </c>
      <c r="D627" s="108">
        <v>2000000</v>
      </c>
      <c r="E627" s="72" t="s">
        <v>1663</v>
      </c>
      <c r="F627" s="72" t="s">
        <v>428</v>
      </c>
      <c r="G627" s="72">
        <v>1</v>
      </c>
      <c r="H627" s="72"/>
      <c r="I627" s="62"/>
      <c r="J627" s="72" t="s">
        <v>2020</v>
      </c>
      <c r="K627" s="72" t="s">
        <v>147</v>
      </c>
      <c r="L627" s="72" t="s">
        <v>2021</v>
      </c>
      <c r="M627" s="109"/>
      <c r="N627" s="90"/>
      <c r="O627" s="91" t="str">
        <f>PRICES[[#This Row],[Department]]&amp;PRICES[[#This Row],[Product Name]]</f>
        <v>Sản PhẩmÁo ngực Mỹ size S</v>
      </c>
      <c r="Q627" s="62"/>
      <c r="R627" s="97"/>
      <c r="S627" s="97"/>
      <c r="U627" s="62"/>
    </row>
    <row r="628" spans="1:21" x14ac:dyDescent="0.25">
      <c r="A628" s="62">
        <v>346</v>
      </c>
      <c r="B628" s="72" t="s">
        <v>2114</v>
      </c>
      <c r="C628" s="95">
        <f>PRICES[[#This Row],[Price]]/1250000</f>
        <v>1.6</v>
      </c>
      <c r="D628" s="108">
        <v>2000000</v>
      </c>
      <c r="E628" s="72" t="s">
        <v>1560</v>
      </c>
      <c r="F628" s="72" t="s">
        <v>428</v>
      </c>
      <c r="G628" s="72">
        <v>1</v>
      </c>
      <c r="H628" s="72"/>
      <c r="I628" s="62"/>
      <c r="J628" s="72" t="s">
        <v>2020</v>
      </c>
      <c r="K628" s="72" t="s">
        <v>147</v>
      </c>
      <c r="L628" s="72" t="s">
        <v>2021</v>
      </c>
      <c r="M628" s="109"/>
      <c r="N628" s="90"/>
      <c r="O628" s="91" t="str">
        <f>PRICES[[#This Row],[Department]]&amp;PRICES[[#This Row],[Product Name]]</f>
        <v>Sản PhẩmÁo ngực Mỹ size XL</v>
      </c>
      <c r="Q628" s="62"/>
      <c r="R628" s="97"/>
      <c r="S628" s="97"/>
      <c r="U628" s="62"/>
    </row>
    <row r="629" spans="1:21" x14ac:dyDescent="0.25">
      <c r="A629" s="62">
        <v>347</v>
      </c>
      <c r="B629" s="72" t="s">
        <v>155</v>
      </c>
      <c r="C629" s="95">
        <f>PRICES[[#This Row],[Price]]/1250000</f>
        <v>1.2</v>
      </c>
      <c r="D629" s="108">
        <v>1500000</v>
      </c>
      <c r="E629" s="72" t="s">
        <v>1664</v>
      </c>
      <c r="F629" s="72" t="s">
        <v>428</v>
      </c>
      <c r="G629" s="72">
        <v>1</v>
      </c>
      <c r="H629" s="72"/>
      <c r="I629" s="62"/>
      <c r="J629" s="72" t="s">
        <v>2020</v>
      </c>
      <c r="K629" s="72" t="s">
        <v>147</v>
      </c>
      <c r="L629" s="72" t="s">
        <v>2021</v>
      </c>
      <c r="M629" s="109"/>
      <c r="N629" s="90"/>
      <c r="O629" s="91" t="str">
        <f>PRICES[[#This Row],[Department]]&amp;PRICES[[#This Row],[Product Name]]</f>
        <v>Sản PhẩmÁo ngực Thái size L (có đai)</v>
      </c>
      <c r="Q629" s="62"/>
      <c r="R629" s="97"/>
      <c r="S629" s="97"/>
      <c r="U629" s="62"/>
    </row>
    <row r="630" spans="1:21" x14ac:dyDescent="0.25">
      <c r="A630" s="62">
        <v>348</v>
      </c>
      <c r="B630" s="72" t="s">
        <v>156</v>
      </c>
      <c r="C630" s="95">
        <f>PRICES[[#This Row],[Price]]/1250000</f>
        <v>1.2</v>
      </c>
      <c r="D630" s="108">
        <v>1500000</v>
      </c>
      <c r="E630" s="72" t="s">
        <v>1665</v>
      </c>
      <c r="F630" s="72" t="s">
        <v>428</v>
      </c>
      <c r="G630" s="72">
        <v>1</v>
      </c>
      <c r="H630" s="72"/>
      <c r="I630" s="62"/>
      <c r="J630" s="72" t="s">
        <v>2020</v>
      </c>
      <c r="K630" s="72" t="s">
        <v>147</v>
      </c>
      <c r="L630" s="72" t="s">
        <v>2021</v>
      </c>
      <c r="M630" s="109"/>
      <c r="N630" s="90"/>
      <c r="O630" s="91" t="str">
        <f>PRICES[[#This Row],[Department]]&amp;PRICES[[#This Row],[Product Name]]</f>
        <v>Sản PhẩmÁo ngực Thái size M (có đai)</v>
      </c>
      <c r="Q630" s="62"/>
      <c r="R630" s="97"/>
      <c r="S630" s="97"/>
      <c r="U630" s="62"/>
    </row>
    <row r="631" spans="1:21" x14ac:dyDescent="0.25">
      <c r="A631" s="62">
        <v>349</v>
      </c>
      <c r="B631" s="72" t="s">
        <v>157</v>
      </c>
      <c r="C631" s="95">
        <f>PRICES[[#This Row],[Price]]/1250000</f>
        <v>1.2</v>
      </c>
      <c r="D631" s="108">
        <v>1500000</v>
      </c>
      <c r="E631" s="72" t="s">
        <v>1666</v>
      </c>
      <c r="F631" s="72" t="s">
        <v>428</v>
      </c>
      <c r="G631" s="72">
        <v>1</v>
      </c>
      <c r="H631" s="72"/>
      <c r="I631" s="62"/>
      <c r="J631" s="72" t="s">
        <v>2020</v>
      </c>
      <c r="K631" s="72" t="s">
        <v>147</v>
      </c>
      <c r="L631" s="72" t="s">
        <v>2021</v>
      </c>
      <c r="M631" s="109"/>
      <c r="N631" s="90"/>
      <c r="O631" s="91" t="str">
        <f>PRICES[[#This Row],[Department]]&amp;PRICES[[#This Row],[Product Name]]</f>
        <v>Sản PhẩmÁo ngực Thái size S (có đai)</v>
      </c>
      <c r="Q631" s="62"/>
      <c r="R631" s="97"/>
      <c r="S631" s="97"/>
      <c r="U631" s="62"/>
    </row>
    <row r="632" spans="1:21" x14ac:dyDescent="0.25">
      <c r="A632" s="62">
        <v>350</v>
      </c>
      <c r="B632" s="72" t="s">
        <v>158</v>
      </c>
      <c r="C632" s="95">
        <f>PRICES[[#This Row],[Price]]/1250000</f>
        <v>0.32</v>
      </c>
      <c r="D632" s="108">
        <v>400000</v>
      </c>
      <c r="E632" s="72" t="s">
        <v>1698</v>
      </c>
      <c r="F632" s="72" t="s">
        <v>1421</v>
      </c>
      <c r="G632" s="72">
        <v>1</v>
      </c>
      <c r="H632" s="72"/>
      <c r="I632" s="62"/>
      <c r="J632" s="72" t="s">
        <v>2020</v>
      </c>
      <c r="K632" s="72" t="s">
        <v>147</v>
      </c>
      <c r="L632" s="72" t="s">
        <v>2021</v>
      </c>
      <c r="M632" s="109"/>
      <c r="N632" s="90"/>
      <c r="O632" s="91" t="str">
        <f>PRICES[[#This Row],[Department]]&amp;PRICES[[#This Row],[Product Name]]</f>
        <v>Sản PhẩmApulle after sun repiar 2ml ( ống tinh chất maluwilz) 15 ống/hộp</v>
      </c>
      <c r="Q632" s="62"/>
      <c r="R632" s="97"/>
      <c r="S632" s="97"/>
      <c r="U632" s="62"/>
    </row>
    <row r="633" spans="1:21" x14ac:dyDescent="0.25">
      <c r="A633" s="62">
        <v>351</v>
      </c>
      <c r="B633" s="72" t="s">
        <v>159</v>
      </c>
      <c r="C633" s="95">
        <f>PRICES[[#This Row],[Price]]/1250000</f>
        <v>1.3333333333333335E-3</v>
      </c>
      <c r="D633" s="108">
        <v>1666.666666666667</v>
      </c>
      <c r="E633" s="72" t="s">
        <v>1699</v>
      </c>
      <c r="F633" s="72" t="s">
        <v>433</v>
      </c>
      <c r="G633" s="72">
        <v>1</v>
      </c>
      <c r="H633" s="72"/>
      <c r="I633" s="62"/>
      <c r="J633" s="72" t="s">
        <v>2020</v>
      </c>
      <c r="K633" s="72" t="s">
        <v>147</v>
      </c>
      <c r="L633" s="72" t="s">
        <v>2021</v>
      </c>
      <c r="M633" s="109"/>
      <c r="N633" s="90"/>
      <c r="O633" s="91" t="str">
        <f>PRICES[[#This Row],[Department]]&amp;PRICES[[#This Row],[Product Name]]</f>
        <v>Sản PhẩmAroma white - 300gam (Tẩy da chết)</v>
      </c>
      <c r="Q633" s="62"/>
      <c r="R633" s="97"/>
      <c r="S633" s="97"/>
      <c r="U633" s="62"/>
    </row>
    <row r="634" spans="1:21" x14ac:dyDescent="0.25">
      <c r="A634" s="62">
        <v>352</v>
      </c>
      <c r="B634" s="72" t="s">
        <v>160</v>
      </c>
      <c r="C634" s="95">
        <f>PRICES[[#This Row],[Price]]/1250000</f>
        <v>0.4</v>
      </c>
      <c r="D634" s="108">
        <v>500000</v>
      </c>
      <c r="E634" s="72" t="s">
        <v>1827</v>
      </c>
      <c r="F634" s="72" t="s">
        <v>1522</v>
      </c>
      <c r="G634" s="72">
        <v>1</v>
      </c>
      <c r="H634" s="72"/>
      <c r="I634" s="62"/>
      <c r="J634" s="72" t="s">
        <v>2020</v>
      </c>
      <c r="K634" s="72" t="s">
        <v>147</v>
      </c>
      <c r="L634" s="72" t="s">
        <v>2021</v>
      </c>
      <c r="M634" s="109"/>
      <c r="N634" s="90"/>
      <c r="O634" s="91" t="str">
        <f>PRICES[[#This Row],[Department]]&amp;PRICES[[#This Row],[Product Name]]</f>
        <v>Sản PhẩmAroma Whitte body lotion(Sữa dưỡng 480ml)</v>
      </c>
      <c r="Q634" s="62"/>
      <c r="R634" s="97"/>
      <c r="S634" s="97"/>
      <c r="U634" s="62"/>
    </row>
    <row r="635" spans="1:21" x14ac:dyDescent="0.25">
      <c r="A635" s="62">
        <v>353</v>
      </c>
      <c r="B635" s="72" t="s">
        <v>1408</v>
      </c>
      <c r="C635" s="95">
        <f>PRICES[[#This Row],[Price]]/1250000</f>
        <v>4.7999999999999996E-3</v>
      </c>
      <c r="D635" s="108">
        <v>6000</v>
      </c>
      <c r="E635" s="72" t="s">
        <v>1561</v>
      </c>
      <c r="F635" s="72" t="s">
        <v>425</v>
      </c>
      <c r="G635" s="72">
        <v>1</v>
      </c>
      <c r="H635" s="72"/>
      <c r="I635" s="62"/>
      <c r="J635" s="72" t="s">
        <v>2020</v>
      </c>
      <c r="K635" s="72" t="s">
        <v>147</v>
      </c>
      <c r="L635" s="72" t="s">
        <v>2021</v>
      </c>
      <c r="M635" s="109"/>
      <c r="N635" s="90"/>
      <c r="O635" s="91" t="str">
        <f>PRICES[[#This Row],[Department]]&amp;PRICES[[#This Row],[Product Name]]</f>
        <v>Sản PhẩmAstringent tonic( da thường đến da dầu) HH - 200ml/hộp</v>
      </c>
      <c r="Q635" s="62"/>
      <c r="R635" s="97"/>
      <c r="S635" s="97"/>
      <c r="U635" s="62"/>
    </row>
    <row r="636" spans="1:21" x14ac:dyDescent="0.25">
      <c r="A636" s="62">
        <v>354</v>
      </c>
      <c r="B636" s="72" t="s">
        <v>1409</v>
      </c>
      <c r="C636" s="95">
        <f>PRICES[[#This Row],[Price]]/1250000</f>
        <v>2.1333333333333334E-3</v>
      </c>
      <c r="D636" s="108">
        <v>2666.666666666667</v>
      </c>
      <c r="E636" s="72" t="s">
        <v>1562</v>
      </c>
      <c r="F636" s="72" t="s">
        <v>425</v>
      </c>
      <c r="G636" s="72">
        <v>1</v>
      </c>
      <c r="H636" s="72"/>
      <c r="I636" s="62"/>
      <c r="J636" s="72" t="s">
        <v>2020</v>
      </c>
      <c r="K636" s="72" t="s">
        <v>147</v>
      </c>
      <c r="L636" s="72" t="s">
        <v>2021</v>
      </c>
      <c r="M636" s="109"/>
      <c r="N636" s="90"/>
      <c r="O636" s="91" t="str">
        <f>PRICES[[#This Row],[Department]]&amp;PRICES[[#This Row],[Product Name]]</f>
        <v>Sản PhẩmAvene trung (xịt khoáng 150ml)</v>
      </c>
      <c r="Q636" s="62"/>
      <c r="R636" s="97"/>
      <c r="S636" s="97"/>
      <c r="U636" s="62"/>
    </row>
    <row r="637" spans="1:21" x14ac:dyDescent="0.25">
      <c r="A637" s="62">
        <v>355</v>
      </c>
      <c r="B637" s="72" t="s">
        <v>1410</v>
      </c>
      <c r="C637" s="95">
        <f>PRICES[[#This Row],[Price]]/1250000</f>
        <v>2.1333600000000001E-2</v>
      </c>
      <c r="D637" s="108">
        <v>26667</v>
      </c>
      <c r="E637" s="72" t="s">
        <v>1563</v>
      </c>
      <c r="F637" s="72" t="s">
        <v>429</v>
      </c>
      <c r="G637" s="72">
        <v>1</v>
      </c>
      <c r="H637" s="72"/>
      <c r="I637" s="62"/>
      <c r="J637" s="72" t="s">
        <v>2020</v>
      </c>
      <c r="K637" s="72" t="s">
        <v>147</v>
      </c>
      <c r="L637" s="72" t="s">
        <v>2021</v>
      </c>
      <c r="M637" s="109"/>
      <c r="N637" s="90"/>
      <c r="O637" s="91" t="str">
        <f>PRICES[[#This Row],[Department]]&amp;PRICES[[#This Row],[Product Name]]</f>
        <v>Sản PhẩmAvodat (30 viên/hộp)</v>
      </c>
      <c r="Q637" s="62"/>
      <c r="R637" s="97"/>
      <c r="S637" s="97"/>
      <c r="U637" s="62"/>
    </row>
    <row r="638" spans="1:21" x14ac:dyDescent="0.25">
      <c r="A638" s="62">
        <v>356</v>
      </c>
      <c r="B638" s="72" t="s">
        <v>161</v>
      </c>
      <c r="C638" s="95">
        <f>PRICES[[#This Row],[Price]]/1250000</f>
        <v>1.1200000000000001</v>
      </c>
      <c r="D638" s="108">
        <v>1400000</v>
      </c>
      <c r="E638" s="72" t="s">
        <v>1700</v>
      </c>
      <c r="F638" s="72" t="s">
        <v>426</v>
      </c>
      <c r="G638" s="72">
        <v>1</v>
      </c>
      <c r="H638" s="72"/>
      <c r="I638" s="62"/>
      <c r="J638" s="72" t="s">
        <v>2020</v>
      </c>
      <c r="K638" s="72" t="s">
        <v>147</v>
      </c>
      <c r="L638" s="72" t="s">
        <v>2021</v>
      </c>
      <c r="M638" s="109"/>
      <c r="N638" s="90"/>
      <c r="O638" s="91" t="str">
        <f>PRICES[[#This Row],[Department]]&amp;PRICES[[#This Row],[Product Name]]</f>
        <v>Sản PhẩmBAIN BLANC 200ml (Gel vệ sinh giảm sắc tố)</v>
      </c>
      <c r="Q638" s="62"/>
      <c r="R638" s="97"/>
      <c r="S638" s="97"/>
      <c r="U638" s="62"/>
    </row>
    <row r="639" spans="1:21" x14ac:dyDescent="0.25">
      <c r="A639" s="62">
        <v>357</v>
      </c>
      <c r="B639" s="72" t="s">
        <v>162</v>
      </c>
      <c r="C639" s="95">
        <f>PRICES[[#This Row],[Price]]/1250000</f>
        <v>1.1200000000000001</v>
      </c>
      <c r="D639" s="108">
        <v>1400000</v>
      </c>
      <c r="E639" s="72" t="s">
        <v>1701</v>
      </c>
      <c r="F639" s="72" t="s">
        <v>426</v>
      </c>
      <c r="G639" s="72">
        <v>1</v>
      </c>
      <c r="H639" s="72"/>
      <c r="I639" s="62"/>
      <c r="J639" s="72" t="s">
        <v>2020</v>
      </c>
      <c r="K639" s="72" t="s">
        <v>147</v>
      </c>
      <c r="L639" s="72" t="s">
        <v>2021</v>
      </c>
      <c r="M639" s="109"/>
      <c r="N639" s="90"/>
      <c r="O639" s="91" t="str">
        <f>PRICES[[#This Row],[Department]]&amp;PRICES[[#This Row],[Product Name]]</f>
        <v>Sản PhẩmBain De Soie - 200ml - Vệ sinh giữ ẩm mỗi ngày</v>
      </c>
      <c r="Q639" s="62"/>
      <c r="R639" s="97"/>
      <c r="S639" s="97"/>
      <c r="U639" s="62"/>
    </row>
    <row r="640" spans="1:21" x14ac:dyDescent="0.25">
      <c r="A640" s="62">
        <v>358</v>
      </c>
      <c r="B640" s="72" t="s">
        <v>1538</v>
      </c>
      <c r="C640" s="95">
        <f>PRICES[[#This Row],[Price]]/1250000</f>
        <v>6.6666666666666671E-3</v>
      </c>
      <c r="D640" s="108">
        <v>8333.3333333333339</v>
      </c>
      <c r="E640" s="72" t="s">
        <v>1525</v>
      </c>
      <c r="F640" s="72" t="s">
        <v>428</v>
      </c>
      <c r="G640" s="72">
        <v>1</v>
      </c>
      <c r="H640" s="72"/>
      <c r="I640" s="62"/>
      <c r="J640" s="72" t="s">
        <v>2020</v>
      </c>
      <c r="K640" s="72" t="s">
        <v>147</v>
      </c>
      <c r="L640" s="72" t="s">
        <v>2021</v>
      </c>
      <c r="M640" s="109"/>
      <c r="N640" s="90"/>
      <c r="O640" s="91" t="str">
        <f>PRICES[[#This Row],[Department]]&amp;PRICES[[#This Row],[Product Name]]</f>
        <v>Sản PhẩmBàn Chải Kẽ</v>
      </c>
      <c r="Q640" s="62"/>
      <c r="R640" s="97"/>
      <c r="S640" s="97"/>
      <c r="U640" s="62"/>
    </row>
    <row r="641" spans="1:21" x14ac:dyDescent="0.25">
      <c r="A641" s="62">
        <v>359</v>
      </c>
      <c r="B641" s="72" t="s">
        <v>163</v>
      </c>
      <c r="C641" s="95">
        <f>PRICES[[#This Row],[Price]]/1250000</f>
        <v>0.16</v>
      </c>
      <c r="D641" s="108">
        <v>200000</v>
      </c>
      <c r="E641" s="72" t="s">
        <v>1804</v>
      </c>
      <c r="F641" s="72" t="s">
        <v>428</v>
      </c>
      <c r="G641" s="72">
        <v>1</v>
      </c>
      <c r="H641" s="72"/>
      <c r="I641" s="62"/>
      <c r="J641" s="72" t="s">
        <v>2020</v>
      </c>
      <c r="K641" s="72" t="s">
        <v>147</v>
      </c>
      <c r="L641" s="72" t="s">
        <v>2021</v>
      </c>
      <c r="M641" s="109"/>
      <c r="N641" s="90"/>
      <c r="O641" s="91" t="str">
        <f>PRICES[[#This Row],[Department]]&amp;PRICES[[#This Row],[Product Name]]</f>
        <v>Sản PhẩmBăng hàm có dây(universal facial band)</v>
      </c>
      <c r="Q641" s="62"/>
      <c r="R641" s="97"/>
      <c r="S641" s="97"/>
      <c r="U641" s="62"/>
    </row>
    <row r="642" spans="1:21" x14ac:dyDescent="0.25">
      <c r="A642" s="62">
        <v>360</v>
      </c>
      <c r="B642" s="72" t="s">
        <v>164</v>
      </c>
      <c r="C642" s="95">
        <f>PRICES[[#This Row],[Price]]/1250000</f>
        <v>0.16</v>
      </c>
      <c r="D642" s="108">
        <v>200000</v>
      </c>
      <c r="E642" s="72" t="s">
        <v>1805</v>
      </c>
      <c r="F642" s="72" t="s">
        <v>428</v>
      </c>
      <c r="G642" s="72">
        <v>1</v>
      </c>
      <c r="H642" s="72"/>
      <c r="I642" s="62"/>
      <c r="J642" s="72" t="s">
        <v>2020</v>
      </c>
      <c r="K642" s="72" t="s">
        <v>147</v>
      </c>
      <c r="L642" s="72" t="s">
        <v>2021</v>
      </c>
      <c r="M642" s="109"/>
      <c r="N642" s="90"/>
      <c r="O642" s="91" t="str">
        <f>PRICES[[#This Row],[Department]]&amp;PRICES[[#This Row],[Product Name]]</f>
        <v>Sản PhẩmBăng hàm không dây</v>
      </c>
      <c r="Q642" s="62"/>
      <c r="R642" s="97"/>
      <c r="S642" s="97"/>
      <c r="U642" s="62"/>
    </row>
    <row r="643" spans="1:21" x14ac:dyDescent="0.25">
      <c r="A643" s="62">
        <v>361</v>
      </c>
      <c r="B643" s="72" t="s">
        <v>165</v>
      </c>
      <c r="C643" s="95">
        <f>PRICES[[#This Row],[Price]]/1250000</f>
        <v>0.64</v>
      </c>
      <c r="D643" s="108">
        <v>800000</v>
      </c>
      <c r="E643" s="72" t="s">
        <v>1565</v>
      </c>
      <c r="F643" s="72" t="s">
        <v>431</v>
      </c>
      <c r="G643" s="72">
        <v>1</v>
      </c>
      <c r="H643" s="72"/>
      <c r="I643" s="62"/>
      <c r="J643" s="72" t="s">
        <v>2020</v>
      </c>
      <c r="K643" s="72" t="s">
        <v>147</v>
      </c>
      <c r="L643" s="72" t="s">
        <v>2021</v>
      </c>
      <c r="M643" s="109"/>
      <c r="N643" s="90"/>
      <c r="O643" s="91" t="str">
        <f>PRICES[[#This Row],[Department]]&amp;PRICES[[#This Row],[Product Name]]</f>
        <v>Sản PhẩmBăng mặt và cổ Marena FM100-B</v>
      </c>
      <c r="Q643" s="62"/>
      <c r="R643" s="97"/>
      <c r="S643" s="97"/>
      <c r="U643" s="62"/>
    </row>
    <row r="644" spans="1:21" x14ac:dyDescent="0.25">
      <c r="A644" s="62">
        <v>362</v>
      </c>
      <c r="B644" s="72" t="s">
        <v>1509</v>
      </c>
      <c r="C644" s="95">
        <f>PRICES[[#This Row],[Price]]/1250000</f>
        <v>5.5999999999999999E-3</v>
      </c>
      <c r="D644" s="108">
        <v>7000</v>
      </c>
      <c r="E644" s="72" t="s">
        <v>1806</v>
      </c>
      <c r="F644" s="72" t="s">
        <v>436</v>
      </c>
      <c r="G644" s="72">
        <v>1</v>
      </c>
      <c r="H644" s="72"/>
      <c r="I644" s="62"/>
      <c r="J644" s="72" t="s">
        <v>2020</v>
      </c>
      <c r="K644" s="72" t="s">
        <v>147</v>
      </c>
      <c r="L644" s="72" t="s">
        <v>2021</v>
      </c>
      <c r="M644" s="109"/>
      <c r="N644" s="90"/>
      <c r="O644" s="91" t="str">
        <f>PRICES[[#This Row],[Department]]&amp;PRICES[[#This Row],[Product Name]]</f>
        <v>Sản PhẩmBăng vô trùng không thấm nước STERILE ADPLEX (Non-pad) 6cm x 7cm ( Hộp 100 miếng)</v>
      </c>
      <c r="Q644" s="62"/>
      <c r="R644" s="97"/>
      <c r="S644" s="97"/>
      <c r="U644" s="62"/>
    </row>
    <row r="645" spans="1:21" x14ac:dyDescent="0.25">
      <c r="A645" s="62">
        <v>363</v>
      </c>
      <c r="B645" s="72" t="s">
        <v>1510</v>
      </c>
      <c r="C645" s="95">
        <f>PRICES[[#This Row],[Price]]/1250000</f>
        <v>1.2E-2</v>
      </c>
      <c r="D645" s="108">
        <v>15000</v>
      </c>
      <c r="E645" s="72" t="s">
        <v>1807</v>
      </c>
      <c r="F645" s="72" t="s">
        <v>436</v>
      </c>
      <c r="G645" s="72">
        <v>1</v>
      </c>
      <c r="H645" s="72"/>
      <c r="I645" s="62"/>
      <c r="J645" s="72" t="s">
        <v>2020</v>
      </c>
      <c r="K645" s="72" t="s">
        <v>147</v>
      </c>
      <c r="L645" s="72" t="s">
        <v>2021</v>
      </c>
      <c r="M645" s="109"/>
      <c r="N645" s="90"/>
      <c r="O645" s="91" t="str">
        <f>PRICES[[#This Row],[Department]]&amp;PRICES[[#This Row],[Product Name]]</f>
        <v>Sản PhẩmBăng vô trùng không thấm nước STERILE ADPLEX (With-pad) 10cm x 12cm (Hộp 50 miếng)</v>
      </c>
      <c r="Q645" s="62"/>
      <c r="R645" s="97"/>
      <c r="S645" s="97"/>
      <c r="U645" s="62"/>
    </row>
    <row r="646" spans="1:21" x14ac:dyDescent="0.25">
      <c r="A646" s="62">
        <v>364</v>
      </c>
      <c r="B646" s="72" t="s">
        <v>1511</v>
      </c>
      <c r="C646" s="95">
        <f>PRICES[[#This Row],[Price]]/1250000</f>
        <v>8.0000000000000002E-3</v>
      </c>
      <c r="D646" s="108">
        <v>10000</v>
      </c>
      <c r="E646" s="72" t="s">
        <v>1808</v>
      </c>
      <c r="F646" s="72" t="s">
        <v>436</v>
      </c>
      <c r="G646" s="72">
        <v>1</v>
      </c>
      <c r="H646" s="72"/>
      <c r="I646" s="62"/>
      <c r="J646" s="72" t="s">
        <v>2020</v>
      </c>
      <c r="K646" s="72" t="s">
        <v>147</v>
      </c>
      <c r="L646" s="72" t="s">
        <v>2021</v>
      </c>
      <c r="M646" s="109"/>
      <c r="N646" s="90"/>
      <c r="O646" s="91" t="str">
        <f>PRICES[[#This Row],[Department]]&amp;PRICES[[#This Row],[Product Name]]</f>
        <v>Sản PhẩmBăng vô trùng không thấm nước STERILE ADPLEX (With-pad) 6cm x 7cm (Hộp 50 miếng)</v>
      </c>
      <c r="Q646" s="62"/>
      <c r="R646" s="97"/>
      <c r="S646" s="97"/>
      <c r="U646" s="62"/>
    </row>
    <row r="647" spans="1:21" x14ac:dyDescent="0.25">
      <c r="A647" s="62">
        <v>365</v>
      </c>
      <c r="B647" s="72" t="s">
        <v>166</v>
      </c>
      <c r="C647" s="95">
        <f>PRICES[[#This Row],[Price]]/1250000</f>
        <v>1.44</v>
      </c>
      <c r="D647" s="108">
        <v>1800000</v>
      </c>
      <c r="E647" s="72" t="s">
        <v>1702</v>
      </c>
      <c r="F647" s="72" t="s">
        <v>430</v>
      </c>
      <c r="G647" s="72">
        <v>1</v>
      </c>
      <c r="H647" s="72"/>
      <c r="I647" s="62"/>
      <c r="J647" s="72" t="s">
        <v>2020</v>
      </c>
      <c r="K647" s="72" t="s">
        <v>147</v>
      </c>
      <c r="L647" s="72" t="s">
        <v>2021</v>
      </c>
      <c r="M647" s="109"/>
      <c r="N647" s="90"/>
      <c r="O647" s="91" t="str">
        <f>PRICES[[#This Row],[Department]]&amp;PRICES[[#This Row],[Product Name]]</f>
        <v>Sản PhẩmBaume Blanc - kem dưỡng trắng sáng - 30ml/lọ</v>
      </c>
      <c r="Q647" s="62"/>
      <c r="R647" s="97"/>
      <c r="S647" s="97"/>
      <c r="U647" s="62"/>
    </row>
    <row r="648" spans="1:21" x14ac:dyDescent="0.25">
      <c r="A648" s="62">
        <v>366</v>
      </c>
      <c r="B648" s="72" t="s">
        <v>167</v>
      </c>
      <c r="C648" s="95">
        <f>PRICES[[#This Row],[Price]]/1250000</f>
        <v>1.44</v>
      </c>
      <c r="D648" s="108">
        <v>1800000</v>
      </c>
      <c r="E648" s="72" t="s">
        <v>1703</v>
      </c>
      <c r="F648" s="72" t="s">
        <v>430</v>
      </c>
      <c r="G648" s="72">
        <v>1</v>
      </c>
      <c r="H648" s="72"/>
      <c r="I648" s="62"/>
      <c r="J648" s="72" t="s">
        <v>2020</v>
      </c>
      <c r="K648" s="72" t="s">
        <v>147</v>
      </c>
      <c r="L648" s="72" t="s">
        <v>2021</v>
      </c>
      <c r="M648" s="109"/>
      <c r="N648" s="90"/>
      <c r="O648" s="91" t="str">
        <f>PRICES[[#This Row],[Department]]&amp;PRICES[[#This Row],[Product Name]]</f>
        <v>Sản PhẩmBaume De Beaute - 50ml/lọ - Kem lụa nuôi dưỡng và tái tạo sau tổn thương</v>
      </c>
      <c r="Q648" s="62"/>
      <c r="R648" s="97"/>
      <c r="S648" s="97"/>
      <c r="U648" s="62"/>
    </row>
    <row r="649" spans="1:21" x14ac:dyDescent="0.25">
      <c r="A649" s="62">
        <v>367</v>
      </c>
      <c r="B649" s="72" t="s">
        <v>168</v>
      </c>
      <c r="C649" s="95">
        <f>PRICES[[#This Row],[Price]]/1250000</f>
        <v>1.2E-2</v>
      </c>
      <c r="D649" s="108">
        <v>15000</v>
      </c>
      <c r="E649" s="72" t="s">
        <v>1680</v>
      </c>
      <c r="F649" s="72" t="s">
        <v>429</v>
      </c>
      <c r="G649" s="72">
        <v>1</v>
      </c>
      <c r="H649" s="72"/>
      <c r="I649" s="62"/>
      <c r="J649" s="72" t="s">
        <v>2020</v>
      </c>
      <c r="K649" s="72" t="s">
        <v>147</v>
      </c>
      <c r="L649" s="72" t="s">
        <v>2021</v>
      </c>
      <c r="M649" s="109"/>
      <c r="N649" s="90"/>
      <c r="O649" s="91" t="str">
        <f>PRICES[[#This Row],[Department]]&amp;PRICES[[#This Row],[Product Name]]</f>
        <v>Sản PhẩmBiotin HD (Vitamin H+multivitamin) 100v/h</v>
      </c>
      <c r="Q649" s="62"/>
      <c r="R649" s="97"/>
      <c r="S649" s="97"/>
      <c r="U649" s="62"/>
    </row>
    <row r="650" spans="1:21" x14ac:dyDescent="0.25">
      <c r="A650" s="62">
        <v>368</v>
      </c>
      <c r="B650" s="72" t="s">
        <v>1412</v>
      </c>
      <c r="C650" s="95">
        <f>PRICES[[#This Row],[Price]]/1250000</f>
        <v>1.2E-2</v>
      </c>
      <c r="D650" s="108">
        <v>15000</v>
      </c>
      <c r="E650" s="72" t="s">
        <v>1566</v>
      </c>
      <c r="F650" s="72" t="s">
        <v>429</v>
      </c>
      <c r="G650" s="72">
        <v>1</v>
      </c>
      <c r="H650" s="72"/>
      <c r="I650" s="62"/>
      <c r="J650" s="72" t="s">
        <v>2020</v>
      </c>
      <c r="K650" s="72" t="s">
        <v>147</v>
      </c>
      <c r="L650" s="72" t="s">
        <v>2021</v>
      </c>
      <c r="M650" s="109"/>
      <c r="N650" s="90"/>
      <c r="O650" s="91" t="str">
        <f>PRICES[[#This Row],[Department]]&amp;PRICES[[#This Row],[Product Name]]</f>
        <v>Sản PhẩmBiotin HT (Vitamin E+L-cystine+Royal jelly)(50v/hộp)</v>
      </c>
      <c r="Q650" s="62"/>
      <c r="R650" s="97"/>
      <c r="S650" s="97"/>
      <c r="U650" s="62"/>
    </row>
    <row r="651" spans="1:21" x14ac:dyDescent="0.25">
      <c r="A651" s="62">
        <v>369</v>
      </c>
      <c r="B651" s="72" t="s">
        <v>1413</v>
      </c>
      <c r="C651" s="95">
        <f>PRICES[[#This Row],[Price]]/1250000</f>
        <v>6.6400000000000001E-3</v>
      </c>
      <c r="D651" s="108">
        <v>8300</v>
      </c>
      <c r="E651" s="72" t="s">
        <v>1567</v>
      </c>
      <c r="F651" s="72" t="s">
        <v>429</v>
      </c>
      <c r="G651" s="72">
        <v>1</v>
      </c>
      <c r="H651" s="72"/>
      <c r="I651" s="62"/>
      <c r="J651" s="72" t="s">
        <v>2020</v>
      </c>
      <c r="K651" s="72" t="s">
        <v>147</v>
      </c>
      <c r="L651" s="72" t="s">
        <v>2021</v>
      </c>
      <c r="M651" s="109"/>
      <c r="N651" s="90"/>
      <c r="O651" s="91" t="str">
        <f>PRICES[[#This Row],[Department]]&amp;PRICES[[#This Row],[Product Name]]</f>
        <v>Sản PhẩmBiotin tóc (20 viên/hộp)</v>
      </c>
      <c r="Q651" s="62"/>
      <c r="R651" s="97"/>
      <c r="S651" s="97"/>
      <c r="U651" s="62"/>
    </row>
    <row r="652" spans="1:21" x14ac:dyDescent="0.25">
      <c r="A652" s="62">
        <v>370</v>
      </c>
      <c r="B652" s="72" t="s">
        <v>169</v>
      </c>
      <c r="C652" s="95">
        <f>PRICES[[#This Row],[Price]]/1250000</f>
        <v>3.2000000000000002E-3</v>
      </c>
      <c r="D652" s="108">
        <v>4000</v>
      </c>
      <c r="E652" s="72" t="s">
        <v>1785</v>
      </c>
      <c r="F652" s="72" t="s">
        <v>425</v>
      </c>
      <c r="G652" s="72">
        <v>1</v>
      </c>
      <c r="H652" s="72"/>
      <c r="I652" s="62"/>
      <c r="J652" s="72" t="s">
        <v>2020</v>
      </c>
      <c r="K652" s="72" t="s">
        <v>147</v>
      </c>
      <c r="L652" s="72" t="s">
        <v>2021</v>
      </c>
      <c r="M652" s="109"/>
      <c r="N652" s="90"/>
      <c r="O652" s="91" t="str">
        <f>PRICES[[#This Row],[Department]]&amp;PRICES[[#This Row],[Product Name]]</f>
        <v>Sản PhẩmBIPHASIC MICELLAR MAKEUP REMOVER (Dung dịch tẩy trang - 400ml/hộp)</v>
      </c>
      <c r="Q652" s="62"/>
      <c r="R652" s="97"/>
      <c r="S652" s="97"/>
      <c r="U652" s="62"/>
    </row>
    <row r="653" spans="1:21" x14ac:dyDescent="0.25">
      <c r="A653" s="62">
        <v>371</v>
      </c>
      <c r="B653" s="72" t="s">
        <v>1414</v>
      </c>
      <c r="C653" s="95">
        <f>PRICES[[#This Row],[Price]]/1250000</f>
        <v>1.68</v>
      </c>
      <c r="D653" s="108">
        <v>2100000</v>
      </c>
      <c r="E653" s="72" t="s">
        <v>1568</v>
      </c>
      <c r="F653" s="72" t="s">
        <v>427</v>
      </c>
      <c r="G653" s="72">
        <v>1</v>
      </c>
      <c r="H653" s="72"/>
      <c r="I653" s="62"/>
      <c r="J653" s="72" t="s">
        <v>2020</v>
      </c>
      <c r="K653" s="72" t="s">
        <v>147</v>
      </c>
      <c r="L653" s="72" t="s">
        <v>2021</v>
      </c>
      <c r="M653" s="109"/>
      <c r="N653" s="90"/>
      <c r="O653" s="91" t="str">
        <f>PRICES[[#This Row],[Department]]&amp;PRICES[[#This Row],[Product Name]]</f>
        <v>Sản PhẩmBộ dưỡng tóc-Hair Care set</v>
      </c>
      <c r="Q653" s="62"/>
      <c r="R653" s="97"/>
      <c r="S653" s="97"/>
      <c r="U653" s="62"/>
    </row>
    <row r="654" spans="1:21" x14ac:dyDescent="0.25">
      <c r="A654" s="62">
        <v>372</v>
      </c>
      <c r="B654" s="72" t="s">
        <v>1477</v>
      </c>
      <c r="C654" s="95">
        <f>PRICES[[#This Row],[Price]]/1250000</f>
        <v>0.76</v>
      </c>
      <c r="D654" s="108">
        <v>950000</v>
      </c>
      <c r="E654" s="72" t="s">
        <v>1704</v>
      </c>
      <c r="F654" s="72" t="s">
        <v>1478</v>
      </c>
      <c r="G654" s="72">
        <v>1</v>
      </c>
      <c r="H654" s="72"/>
      <c r="I654" s="62"/>
      <c r="J654" s="72" t="s">
        <v>2020</v>
      </c>
      <c r="K654" s="72" t="s">
        <v>147</v>
      </c>
      <c r="L654" s="72" t="s">
        <v>2021</v>
      </c>
      <c r="M654" s="109"/>
      <c r="N654" s="90"/>
      <c r="O654" s="91" t="str">
        <f>PRICES[[#This Row],[Department]]&amp;PRICES[[#This Row],[Product Name]]</f>
        <v>Sản PhẩmBộ time Out (tinh chất bảo vệ, tái tạo và thư dãn làn da) (3ống/bộ)</v>
      </c>
      <c r="Q654" s="62"/>
      <c r="R654" s="97"/>
      <c r="S654" s="97"/>
      <c r="U654" s="62"/>
    </row>
    <row r="655" spans="1:21" x14ac:dyDescent="0.25">
      <c r="A655" s="62">
        <v>373</v>
      </c>
      <c r="B655" s="72" t="s">
        <v>2112</v>
      </c>
      <c r="C655" s="95">
        <f>PRICES[[#This Row],[Price]]/1250000</f>
        <v>0.8</v>
      </c>
      <c r="D655" s="108">
        <v>1000000</v>
      </c>
      <c r="E655" s="72" t="s">
        <v>1569</v>
      </c>
      <c r="F655" s="72" t="s">
        <v>1415</v>
      </c>
      <c r="G655" s="72">
        <v>1</v>
      </c>
      <c r="H655" s="72"/>
      <c r="I655" s="62"/>
      <c r="J655" s="72" t="s">
        <v>2020</v>
      </c>
      <c r="K655" s="72" t="s">
        <v>147</v>
      </c>
      <c r="L655" s="72" t="s">
        <v>2021</v>
      </c>
      <c r="M655" s="109"/>
      <c r="N655" s="90"/>
      <c r="O655" s="91" t="str">
        <f>PRICES[[#This Row],[Department]]&amp;PRICES[[#This Row],[Product Name]]</f>
        <v>Sản PhẩmBody spa Exfoliating body scrub 113,4g (Tẩy da chết I-Image)</v>
      </c>
      <c r="Q655" s="62"/>
      <c r="R655" s="97"/>
      <c r="S655" s="97"/>
      <c r="U655" s="62"/>
    </row>
    <row r="656" spans="1:21" x14ac:dyDescent="0.25">
      <c r="A656" s="62">
        <v>374</v>
      </c>
      <c r="B656" s="72" t="s">
        <v>2082</v>
      </c>
      <c r="C656" s="95">
        <f>PRICES[[#This Row],[Price]]/1250000</f>
        <v>1.04</v>
      </c>
      <c r="D656" s="108">
        <v>1300000</v>
      </c>
      <c r="E656" s="72" t="s">
        <v>1705</v>
      </c>
      <c r="F656" s="72" t="s">
        <v>426</v>
      </c>
      <c r="G656" s="72">
        <v>1</v>
      </c>
      <c r="H656" s="72"/>
      <c r="I656" s="62"/>
      <c r="J656" s="72" t="s">
        <v>2020</v>
      </c>
      <c r="K656" s="72" t="s">
        <v>147</v>
      </c>
      <c r="L656" s="72" t="s">
        <v>2021</v>
      </c>
      <c r="M656" s="109"/>
      <c r="N656" s="90"/>
      <c r="O656" s="91" t="str">
        <f>PRICES[[#This Row],[Department]]&amp;PRICES[[#This Row],[Product Name]]</f>
        <v>Sản PhẩmBody spa Imgaed 170 gam ( dưỡng body spa)</v>
      </c>
      <c r="Q656" s="62"/>
      <c r="R656" s="97"/>
      <c r="S656" s="97"/>
      <c r="U656" s="62"/>
    </row>
    <row r="657" spans="1:21" x14ac:dyDescent="0.25">
      <c r="A657" s="62">
        <v>375</v>
      </c>
      <c r="B657" s="72" t="s">
        <v>1416</v>
      </c>
      <c r="C657" s="95">
        <f>PRICES[[#This Row],[Price]]/1250000</f>
        <v>3.16</v>
      </c>
      <c r="D657" s="108">
        <v>3950000</v>
      </c>
      <c r="E657" s="72" t="s">
        <v>1570</v>
      </c>
      <c r="F657" s="72" t="s">
        <v>1417</v>
      </c>
      <c r="G657" s="72">
        <v>1</v>
      </c>
      <c r="H657" s="72"/>
      <c r="I657" s="62"/>
      <c r="J657" s="72" t="s">
        <v>2020</v>
      </c>
      <c r="K657" s="72" t="s">
        <v>147</v>
      </c>
      <c r="L657" s="72" t="s">
        <v>2021</v>
      </c>
      <c r="M657" s="109"/>
      <c r="N657" s="90"/>
      <c r="O657" s="91" t="str">
        <f>PRICES[[#This Row],[Department]]&amp;PRICES[[#This Row],[Product Name]]</f>
        <v>Sản PhẩmBrightening Caviar Cream 50ml</v>
      </c>
      <c r="Q657" s="62"/>
      <c r="R657" s="97"/>
      <c r="S657" s="97"/>
      <c r="U657" s="62"/>
    </row>
    <row r="658" spans="1:21" x14ac:dyDescent="0.25">
      <c r="A658" s="62">
        <v>376</v>
      </c>
      <c r="B658" s="72" t="s">
        <v>2039</v>
      </c>
      <c r="C658" s="95">
        <f>PRICES[[#This Row],[Price]]/1250000</f>
        <v>0.72</v>
      </c>
      <c r="D658" s="108">
        <v>900000</v>
      </c>
      <c r="E658" s="72" t="s">
        <v>2040</v>
      </c>
      <c r="F658" s="72" t="s">
        <v>427</v>
      </c>
      <c r="G658" s="72">
        <v>1</v>
      </c>
      <c r="H658" s="72"/>
      <c r="I658" s="62"/>
      <c r="J658" s="72" t="s">
        <v>2020</v>
      </c>
      <c r="K658" s="72" t="s">
        <v>147</v>
      </c>
      <c r="L658" s="72" t="s">
        <v>2021</v>
      </c>
      <c r="M658" s="109"/>
      <c r="N658" s="90"/>
      <c r="O658" s="91" t="str">
        <f>PRICES[[#This Row],[Department]]&amp;PRICES[[#This Row],[Product Name]]</f>
        <v>Sản PhẩmBRUME DÉO &amp; SOIN 30ml (Xịt khử mùi và điều trị mùi)</v>
      </c>
      <c r="Q658" s="62"/>
      <c r="R658" s="97"/>
      <c r="S658" s="97"/>
      <c r="U658" s="62"/>
    </row>
    <row r="659" spans="1:21" x14ac:dyDescent="0.25">
      <c r="A659" s="62">
        <v>377</v>
      </c>
      <c r="B659" s="72" t="s">
        <v>1418</v>
      </c>
      <c r="C659" s="95">
        <f>PRICES[[#This Row],[Price]]/1250000</f>
        <v>0.4</v>
      </c>
      <c r="D659" s="108">
        <v>500000</v>
      </c>
      <c r="E659" s="72" t="s">
        <v>1571</v>
      </c>
      <c r="F659" s="72" t="s">
        <v>1419</v>
      </c>
      <c r="G659" s="72">
        <v>1</v>
      </c>
      <c r="H659" s="72"/>
      <c r="I659" s="62"/>
      <c r="J659" s="72" t="s">
        <v>2020</v>
      </c>
      <c r="K659" s="72" t="s">
        <v>147</v>
      </c>
      <c r="L659" s="72" t="s">
        <v>2021</v>
      </c>
      <c r="M659" s="109"/>
      <c r="N659" s="90"/>
      <c r="O659" s="91" t="str">
        <f>PRICES[[#This Row],[Department]]&amp;PRICES[[#This Row],[Product Name]]</f>
        <v>Sản PhẩmCặp xóa môi thâm</v>
      </c>
      <c r="Q659" s="62"/>
      <c r="R659" s="97"/>
      <c r="S659" s="97"/>
      <c r="U659" s="62"/>
    </row>
    <row r="660" spans="1:21" x14ac:dyDescent="0.25">
      <c r="A660" s="62">
        <v>378</v>
      </c>
      <c r="B660" s="72" t="s">
        <v>2057</v>
      </c>
      <c r="C660" s="95">
        <f>PRICES[[#This Row],[Price]]/1250000</f>
        <v>5.9200000000000003E-2</v>
      </c>
      <c r="D660" s="108">
        <v>74000</v>
      </c>
      <c r="E660" s="72" t="s">
        <v>1800</v>
      </c>
      <c r="F660" s="72" t="s">
        <v>430</v>
      </c>
      <c r="G660" s="72">
        <v>1</v>
      </c>
      <c r="H660" s="72"/>
      <c r="I660" s="62"/>
      <c r="J660" s="72" t="s">
        <v>2020</v>
      </c>
      <c r="K660" s="72" t="s">
        <v>147</v>
      </c>
      <c r="L660" s="72" t="s">
        <v>2021</v>
      </c>
      <c r="M660" s="109"/>
      <c r="N660" s="90"/>
      <c r="O660" s="91" t="str">
        <f>PRICES[[#This Row],[Department]]&amp;PRICES[[#This Row],[Product Name]]</f>
        <v>Sản PhẩmCefuroxime (Zinacef) 750mg</v>
      </c>
      <c r="Q660" s="62"/>
      <c r="R660" s="97"/>
      <c r="S660" s="97"/>
      <c r="U660" s="62"/>
    </row>
    <row r="661" spans="1:21" x14ac:dyDescent="0.25">
      <c r="A661" s="62">
        <v>379</v>
      </c>
      <c r="B661" s="72" t="s">
        <v>2048</v>
      </c>
      <c r="C661" s="95">
        <f>PRICES[[#This Row],[Price]]/1250000</f>
        <v>8.0000000000000004E-4</v>
      </c>
      <c r="D661" s="108">
        <v>1000</v>
      </c>
      <c r="E661" s="72" t="s">
        <v>1526</v>
      </c>
      <c r="F661" s="72" t="s">
        <v>1543</v>
      </c>
      <c r="G661" s="72">
        <v>1</v>
      </c>
      <c r="H661" s="72"/>
      <c r="I661" s="62"/>
      <c r="J661" s="72" t="s">
        <v>2020</v>
      </c>
      <c r="K661" s="72" t="s">
        <v>147</v>
      </c>
      <c r="L661" s="72" t="s">
        <v>2021</v>
      </c>
      <c r="M661" s="109"/>
      <c r="N661" s="90"/>
      <c r="O661" s="91" t="str">
        <f>PRICES[[#This Row],[Department]]&amp;PRICES[[#This Row],[Product Name]]</f>
        <v>Sản PhẩmChỉ nha khoa Oral - B (Chỉ Tơ)</v>
      </c>
      <c r="Q661" s="62"/>
      <c r="R661" s="97"/>
      <c r="S661" s="97"/>
      <c r="U661" s="62"/>
    </row>
    <row r="662" spans="1:21" x14ac:dyDescent="0.25">
      <c r="A662" s="62">
        <v>380</v>
      </c>
      <c r="B662" s="72" t="s">
        <v>1479</v>
      </c>
      <c r="C662" s="95">
        <f>PRICES[[#This Row],[Price]]/1250000</f>
        <v>2.2799999999999998</v>
      </c>
      <c r="D662" s="108">
        <v>2850000</v>
      </c>
      <c r="E662" s="72" t="s">
        <v>1706</v>
      </c>
      <c r="F662" s="72" t="s">
        <v>427</v>
      </c>
      <c r="G662" s="72">
        <v>1</v>
      </c>
      <c r="H662" s="72"/>
      <c r="I662" s="62"/>
      <c r="J662" s="72" t="s">
        <v>2020</v>
      </c>
      <c r="K662" s="72" t="s">
        <v>147</v>
      </c>
      <c r="L662" s="72" t="s">
        <v>2021</v>
      </c>
      <c r="M662" s="109"/>
      <c r="N662" s="90"/>
      <c r="O662" s="91" t="str">
        <f>PRICES[[#This Row],[Department]]&amp;PRICES[[#This Row],[Product Name]]</f>
        <v>Sản PhẩmCICA-CERAMIDES CREAM - Kem dưỡng tăng cường collagen (50 ml/hộp)</v>
      </c>
      <c r="Q662" s="62"/>
      <c r="R662" s="97"/>
      <c r="S662" s="97"/>
      <c r="U662" s="62"/>
    </row>
    <row r="663" spans="1:21" x14ac:dyDescent="0.25">
      <c r="A663" s="62">
        <v>381</v>
      </c>
      <c r="B663" s="72" t="s">
        <v>2060</v>
      </c>
      <c r="C663" s="95">
        <f>PRICES[[#This Row],[Price]]/1250000</f>
        <v>0.02</v>
      </c>
      <c r="D663" s="108">
        <v>25000</v>
      </c>
      <c r="E663" s="72" t="s">
        <v>1795</v>
      </c>
      <c r="F663" s="72" t="s">
        <v>429</v>
      </c>
      <c r="G663" s="72">
        <v>1</v>
      </c>
      <c r="H663" s="72"/>
      <c r="I663" s="62"/>
      <c r="J663" s="72" t="s">
        <v>2020</v>
      </c>
      <c r="K663" s="72" t="s">
        <v>147</v>
      </c>
      <c r="L663" s="72" t="s">
        <v>2021</v>
      </c>
      <c r="M663" s="109"/>
      <c r="N663" s="90"/>
      <c r="O663" s="91" t="str">
        <f>PRICES[[#This Row],[Department]]&amp;PRICES[[#This Row],[Product Name]]</f>
        <v>Sản PhẩmCiprofloxacin (Cirprobay ) hộp 10 viên</v>
      </c>
      <c r="Q663" s="62"/>
      <c r="R663" s="97"/>
      <c r="S663" s="97"/>
      <c r="U663" s="62"/>
    </row>
    <row r="664" spans="1:21" x14ac:dyDescent="0.25">
      <c r="A664" s="62">
        <v>382</v>
      </c>
      <c r="B664" s="72" t="s">
        <v>1480</v>
      </c>
      <c r="C664" s="95">
        <f>PRICES[[#This Row],[Price]]/1250000</f>
        <v>8.8000000000000005E-3</v>
      </c>
      <c r="D664" s="108">
        <v>11000</v>
      </c>
      <c r="E664" s="72" t="s">
        <v>1707</v>
      </c>
      <c r="F664" s="72" t="s">
        <v>425</v>
      </c>
      <c r="G664" s="72">
        <v>1</v>
      </c>
      <c r="H664" s="72"/>
      <c r="I664" s="62"/>
      <c r="J664" s="72" t="s">
        <v>2020</v>
      </c>
      <c r="K664" s="72" t="s">
        <v>147</v>
      </c>
      <c r="L664" s="72" t="s">
        <v>2021</v>
      </c>
      <c r="M664" s="109"/>
      <c r="N664" s="90"/>
      <c r="O664" s="91" t="str">
        <f>PRICES[[#This Row],[Department]]&amp;PRICES[[#This Row],[Product Name]]</f>
        <v>Sản PhẩmClamming tonic ( nước HH dịu da kích ứng) - 200ml</v>
      </c>
      <c r="Q664" s="62"/>
      <c r="R664" s="97"/>
      <c r="S664" s="97"/>
      <c r="U664" s="62"/>
    </row>
    <row r="665" spans="1:21" x14ac:dyDescent="0.25">
      <c r="A665" s="62">
        <v>383</v>
      </c>
      <c r="B665" s="72" t="s">
        <v>2081</v>
      </c>
      <c r="C665" s="95">
        <f>PRICES[[#This Row],[Price]]/1250000</f>
        <v>1.8</v>
      </c>
      <c r="D665" s="108">
        <v>2250000</v>
      </c>
      <c r="E665" s="72" t="s">
        <v>1708</v>
      </c>
      <c r="F665" s="72" t="s">
        <v>427</v>
      </c>
      <c r="G665" s="72">
        <v>1</v>
      </c>
      <c r="H665" s="72"/>
      <c r="I665" s="62"/>
      <c r="J665" s="72" t="s">
        <v>2020</v>
      </c>
      <c r="K665" s="72" t="s">
        <v>147</v>
      </c>
      <c r="L665" s="72" t="s">
        <v>2021</v>
      </c>
      <c r="M665" s="109"/>
      <c r="N665" s="90"/>
      <c r="O665" s="91" t="str">
        <f>PRICES[[#This Row],[Department]]&amp;PRICES[[#This Row],[Product Name]]</f>
        <v>Sản PhẩmCleasing gel fluid -200ml ( Dặc trị cho da kích ứng, 
nhạy cảm)</v>
      </c>
      <c r="Q665" s="62"/>
      <c r="R665" s="97"/>
      <c r="S665" s="97"/>
      <c r="U665" s="62"/>
    </row>
    <row r="666" spans="1:21" x14ac:dyDescent="0.25">
      <c r="A666" s="62">
        <v>384</v>
      </c>
      <c r="B666" s="72" t="s">
        <v>2061</v>
      </c>
      <c r="C666" s="95">
        <f>PRICES[[#This Row],[Price]]/1250000</f>
        <v>0.24</v>
      </c>
      <c r="D666" s="108">
        <v>300000</v>
      </c>
      <c r="E666" s="72" t="s">
        <v>1793</v>
      </c>
      <c r="F666" s="72" t="s">
        <v>426</v>
      </c>
      <c r="G666" s="72">
        <v>1</v>
      </c>
      <c r="H666" s="72"/>
      <c r="I666" s="62"/>
      <c r="J666" s="72" t="s">
        <v>2020</v>
      </c>
      <c r="K666" s="72" t="s">
        <v>147</v>
      </c>
      <c r="L666" s="72" t="s">
        <v>2021</v>
      </c>
      <c r="M666" s="109"/>
      <c r="N666" s="90"/>
      <c r="O666" s="91" t="str">
        <f>PRICES[[#This Row],[Department]]&amp;PRICES[[#This Row],[Product Name]]</f>
        <v>Sản PhẩmContratubex</v>
      </c>
      <c r="Q666" s="62"/>
      <c r="R666" s="97"/>
      <c r="S666" s="97"/>
      <c r="U666" s="62"/>
    </row>
    <row r="667" spans="1:21" x14ac:dyDescent="0.25">
      <c r="A667" s="62">
        <v>385</v>
      </c>
      <c r="B667" s="72" t="s">
        <v>1424</v>
      </c>
      <c r="C667" s="95">
        <f>PRICES[[#This Row],[Price]]/1250000</f>
        <v>1.6</v>
      </c>
      <c r="D667" s="108">
        <v>2000000</v>
      </c>
      <c r="E667" s="72" t="s">
        <v>1578</v>
      </c>
      <c r="F667" s="72" t="s">
        <v>428</v>
      </c>
      <c r="G667" s="72">
        <v>1</v>
      </c>
      <c r="H667" s="72"/>
      <c r="I667" s="62"/>
      <c r="J667" s="72" t="s">
        <v>2020</v>
      </c>
      <c r="K667" s="72" t="s">
        <v>147</v>
      </c>
      <c r="L667" s="72" t="s">
        <v>2021</v>
      </c>
      <c r="M667" s="109"/>
      <c r="N667" s="90"/>
      <c r="O667" s="91" t="str">
        <f>PRICES[[#This Row],[Department]]&amp;PRICES[[#This Row],[Product Name]]</f>
        <v>Sản PhẩmĐai ngực Marena B-3032-H</v>
      </c>
      <c r="Q667" s="62"/>
      <c r="R667" s="97"/>
      <c r="S667" s="97"/>
      <c r="U667" s="62"/>
    </row>
    <row r="668" spans="1:21" x14ac:dyDescent="0.25">
      <c r="A668" s="62">
        <v>386</v>
      </c>
      <c r="B668" s="72" t="s">
        <v>1425</v>
      </c>
      <c r="C668" s="95">
        <f>PRICES[[#This Row],[Price]]/1250000</f>
        <v>1.28</v>
      </c>
      <c r="D668" s="108">
        <v>1600000</v>
      </c>
      <c r="E668" s="72" t="s">
        <v>1579</v>
      </c>
      <c r="F668" s="72" t="s">
        <v>431</v>
      </c>
      <c r="G668" s="72">
        <v>1</v>
      </c>
      <c r="H668" s="72"/>
      <c r="I668" s="62"/>
      <c r="J668" s="72" t="s">
        <v>2020</v>
      </c>
      <c r="K668" s="72" t="s">
        <v>147</v>
      </c>
      <c r="L668" s="72" t="s">
        <v>2021</v>
      </c>
      <c r="M668" s="109"/>
      <c r="N668" s="90"/>
      <c r="O668" s="91" t="str">
        <f>PRICES[[#This Row],[Department]]&amp;PRICES[[#This Row],[Product Name]]</f>
        <v>Sản PhẩmĐai ngực Marena ISB2-U-B</v>
      </c>
      <c r="Q668" s="62"/>
      <c r="R668" s="97"/>
      <c r="S668" s="97"/>
      <c r="U668" s="62"/>
    </row>
    <row r="669" spans="1:21" x14ac:dyDescent="0.25">
      <c r="A669" s="62">
        <v>387</v>
      </c>
      <c r="B669" s="72" t="s">
        <v>170</v>
      </c>
      <c r="C669" s="95">
        <f>PRICES[[#This Row],[Price]]/1250000</f>
        <v>0.52</v>
      </c>
      <c r="D669" s="108">
        <v>650000</v>
      </c>
      <c r="E669" s="72" t="s">
        <v>1580</v>
      </c>
      <c r="F669" s="72" t="s">
        <v>428</v>
      </c>
      <c r="G669" s="72">
        <v>1</v>
      </c>
      <c r="H669" s="72"/>
      <c r="I669" s="62"/>
      <c r="J669" s="72" t="s">
        <v>2020</v>
      </c>
      <c r="K669" s="72" t="s">
        <v>147</v>
      </c>
      <c r="L669" s="72" t="s">
        <v>2021</v>
      </c>
      <c r="M669" s="109"/>
      <c r="N669" s="90"/>
      <c r="O669" s="91" t="str">
        <f>PRICES[[#This Row],[Department]]&amp;PRICES[[#This Row],[Product Name]]</f>
        <v>Sản PhẩmĐai ngực to</v>
      </c>
      <c r="Q669" s="62"/>
      <c r="R669" s="97"/>
      <c r="S669" s="97"/>
      <c r="U669" s="62"/>
    </row>
    <row r="670" spans="1:21" x14ac:dyDescent="0.25">
      <c r="A670" s="62">
        <v>388</v>
      </c>
      <c r="B670" s="72" t="s">
        <v>171</v>
      </c>
      <c r="C670" s="95">
        <f>PRICES[[#This Row],[Price]]/1250000</f>
        <v>1.72</v>
      </c>
      <c r="D670" s="108">
        <v>2150000</v>
      </c>
      <c r="E670" s="72" t="s">
        <v>1709</v>
      </c>
      <c r="F670" s="72" t="s">
        <v>430</v>
      </c>
      <c r="G670" s="72">
        <v>1</v>
      </c>
      <c r="H670" s="72"/>
      <c r="I670" s="62"/>
      <c r="J670" s="72" t="s">
        <v>2020</v>
      </c>
      <c r="K670" s="72" t="s">
        <v>147</v>
      </c>
      <c r="L670" s="72" t="s">
        <v>2021</v>
      </c>
      <c r="M670" s="109"/>
      <c r="N670" s="90"/>
      <c r="O670" s="91" t="str">
        <f>PRICES[[#This Row],[Department]]&amp;PRICES[[#This Row],[Product Name]]</f>
        <v>Sản PhẩmDAILY PROTECTIVE FLUID SPF50 PA++++ high protection</v>
      </c>
      <c r="Q670" s="62"/>
      <c r="R670" s="97"/>
      <c r="S670" s="97"/>
      <c r="U670" s="62"/>
    </row>
    <row r="671" spans="1:21" x14ac:dyDescent="0.25">
      <c r="A671" s="62">
        <v>389</v>
      </c>
      <c r="B671" s="72" t="s">
        <v>172</v>
      </c>
      <c r="C671" s="95">
        <f>PRICES[[#This Row],[Price]]/1250000</f>
        <v>1.2307692307692304E-2</v>
      </c>
      <c r="D671" s="108">
        <v>15384.615384615379</v>
      </c>
      <c r="E671" s="72" t="s">
        <v>1791</v>
      </c>
      <c r="F671" s="72" t="s">
        <v>433</v>
      </c>
      <c r="G671" s="72">
        <v>1</v>
      </c>
      <c r="H671" s="72"/>
      <c r="I671" s="62"/>
      <c r="J671" s="72" t="s">
        <v>2020</v>
      </c>
      <c r="K671" s="72" t="s">
        <v>147</v>
      </c>
      <c r="L671" s="72" t="s">
        <v>2021</v>
      </c>
      <c r="M671" s="109"/>
      <c r="N671" s="90"/>
      <c r="O671" s="91" t="str">
        <f>PRICES[[#This Row],[Department]]&amp;PRICES[[#This Row],[Product Name]]</f>
        <v>Sản PhẩmDaily ultimate protection Moisturizer SPF 50 - 91 gam (CN Image)</v>
      </c>
      <c r="Q671" s="62"/>
      <c r="R671" s="97"/>
      <c r="S671" s="97"/>
      <c r="U671" s="62"/>
    </row>
    <row r="672" spans="1:21" x14ac:dyDescent="0.25">
      <c r="A672" s="62">
        <v>390</v>
      </c>
      <c r="B672" s="72" t="s">
        <v>1481</v>
      </c>
      <c r="C672" s="95">
        <f>PRICES[[#This Row],[Price]]/1250000</f>
        <v>0.70399999999999996</v>
      </c>
      <c r="D672" s="108">
        <v>880000</v>
      </c>
      <c r="E672" s="72" t="s">
        <v>1710</v>
      </c>
      <c r="F672" s="72" t="s">
        <v>426</v>
      </c>
      <c r="G672" s="72">
        <v>1</v>
      </c>
      <c r="H672" s="72"/>
      <c r="I672" s="62"/>
      <c r="J672" s="72" t="s">
        <v>2020</v>
      </c>
      <c r="K672" s="72" t="s">
        <v>147</v>
      </c>
      <c r="L672" s="72" t="s">
        <v>2021</v>
      </c>
      <c r="M672" s="109"/>
      <c r="N672" s="90"/>
      <c r="O672" s="91" t="str">
        <f>PRICES[[#This Row],[Department]]&amp;PRICES[[#This Row],[Product Name]]</f>
        <v>Sản PhẩmDEEP CLEANSING GEL - Gel làm sạch sâu (150 ml/ tuýp)</v>
      </c>
      <c r="Q672" s="62"/>
      <c r="R672" s="97"/>
      <c r="S672" s="97"/>
      <c r="U672" s="62"/>
    </row>
    <row r="673" spans="1:21" x14ac:dyDescent="0.25">
      <c r="A673" s="62">
        <v>391</v>
      </c>
      <c r="B673" s="72" t="s">
        <v>2028</v>
      </c>
      <c r="C673" s="95">
        <f>PRICES[[#This Row],[Price]]/1250000</f>
        <v>1.24</v>
      </c>
      <c r="D673" s="108">
        <v>1550000</v>
      </c>
      <c r="E673" s="72" t="s">
        <v>2029</v>
      </c>
      <c r="F673" s="72" t="s">
        <v>425</v>
      </c>
      <c r="G673" s="72">
        <v>1</v>
      </c>
      <c r="H673" s="72"/>
      <c r="I673" s="62"/>
      <c r="J673" s="72" t="s">
        <v>2020</v>
      </c>
      <c r="K673" s="72" t="s">
        <v>147</v>
      </c>
      <c r="L673" s="72" t="s">
        <v>2021</v>
      </c>
      <c r="M673" s="109"/>
      <c r="N673" s="90"/>
      <c r="O673" s="91" t="str">
        <f>PRICES[[#This Row],[Department]]&amp;PRICES[[#This Row],[Product Name]]</f>
        <v>Sản PhẩmDermabalance Mask (Mặt nạ kháng khuẩn, kháng viêm) 75ml/tuýp</v>
      </c>
      <c r="Q673" s="62"/>
      <c r="R673" s="97"/>
      <c r="S673" s="97"/>
      <c r="U673" s="62"/>
    </row>
    <row r="674" spans="1:21" x14ac:dyDescent="0.25">
      <c r="A674" s="62">
        <v>392</v>
      </c>
      <c r="B674" s="72" t="s">
        <v>1506</v>
      </c>
      <c r="C674" s="95">
        <f>PRICES[[#This Row],[Price]]/1250000</f>
        <v>1.36</v>
      </c>
      <c r="D674" s="108">
        <v>1700000</v>
      </c>
      <c r="E674" s="72" t="s">
        <v>1788</v>
      </c>
      <c r="F674" s="72" t="s">
        <v>434</v>
      </c>
      <c r="G674" s="72">
        <v>1</v>
      </c>
      <c r="H674" s="72"/>
      <c r="I674" s="62"/>
      <c r="J674" s="72" t="s">
        <v>2020</v>
      </c>
      <c r="K674" s="72" t="s">
        <v>147</v>
      </c>
      <c r="L674" s="72" t="s">
        <v>2021</v>
      </c>
      <c r="M674" s="109"/>
      <c r="N674" s="90"/>
      <c r="O674" s="91" t="str">
        <f>PRICES[[#This Row],[Department]]&amp;PRICES[[#This Row],[Product Name]]</f>
        <v>Sản PhẩmDiago - 3in1 Total Body Cream-Dưỡng thể 3trong1 200ml/chai</v>
      </c>
      <c r="Q674" s="62"/>
      <c r="R674" s="97"/>
      <c r="S674" s="97"/>
      <c r="U674" s="62"/>
    </row>
    <row r="675" spans="1:21" x14ac:dyDescent="0.25">
      <c r="A675" s="62">
        <v>393</v>
      </c>
      <c r="B675" s="72" t="s">
        <v>1420</v>
      </c>
      <c r="C675" s="95">
        <f>PRICES[[#This Row],[Price]]/1250000</f>
        <v>0.248</v>
      </c>
      <c r="D675" s="108">
        <v>310000</v>
      </c>
      <c r="E675" s="72" t="s">
        <v>1572</v>
      </c>
      <c r="F675" s="72" t="s">
        <v>1421</v>
      </c>
      <c r="G675" s="72">
        <v>1</v>
      </c>
      <c r="H675" s="72"/>
      <c r="I675" s="62"/>
      <c r="J675" s="72" t="s">
        <v>2020</v>
      </c>
      <c r="K675" s="72" t="s">
        <v>147</v>
      </c>
      <c r="L675" s="72" t="s">
        <v>2021</v>
      </c>
      <c r="M675" s="109"/>
      <c r="N675" s="90"/>
      <c r="O675" s="91" t="str">
        <f>PRICES[[#This Row],[Department]]&amp;PRICES[[#This Row],[Product Name]]</f>
        <v>Sản PhẩmDiago – Vials Super Plump- Plumping concent ( 7 ống /hộp)</v>
      </c>
      <c r="Q675" s="62"/>
      <c r="R675" s="97"/>
      <c r="S675" s="97"/>
      <c r="U675" s="62"/>
    </row>
    <row r="676" spans="1:21" x14ac:dyDescent="0.25">
      <c r="A676" s="62">
        <v>394</v>
      </c>
      <c r="B676" s="72" t="s">
        <v>1422</v>
      </c>
      <c r="C676" s="95">
        <f>PRICES[[#This Row],[Price]]/1250000</f>
        <v>1.36</v>
      </c>
      <c r="D676" s="108">
        <v>1700000</v>
      </c>
      <c r="E676" s="72" t="s">
        <v>1573</v>
      </c>
      <c r="F676" s="72" t="s">
        <v>427</v>
      </c>
      <c r="G676" s="72">
        <v>1</v>
      </c>
      <c r="H676" s="72"/>
      <c r="I676" s="62"/>
      <c r="J676" s="72" t="s">
        <v>2020</v>
      </c>
      <c r="K676" s="72" t="s">
        <v>147</v>
      </c>
      <c r="L676" s="72" t="s">
        <v>2021</v>
      </c>
      <c r="M676" s="109"/>
      <c r="N676" s="90"/>
      <c r="O676" s="91" t="str">
        <f>PRICES[[#This Row],[Department]]&amp;PRICES[[#This Row],[Product Name]]</f>
        <v>Sản PhẩmDIAGO–Skin Renewal Serum–(Số 3)Huyết thanh tai sinh cho da lão hóa,nhăn(15ml/H)</v>
      </c>
      <c r="Q676" s="62"/>
      <c r="R676" s="97"/>
      <c r="S676" s="97"/>
      <c r="U676" s="62"/>
    </row>
    <row r="677" spans="1:21" x14ac:dyDescent="0.25">
      <c r="A677" s="62">
        <v>395</v>
      </c>
      <c r="B677" s="72" t="s">
        <v>173</v>
      </c>
      <c r="C677" s="95">
        <f>PRICES[[#This Row],[Price]]/1250000</f>
        <v>0.24</v>
      </c>
      <c r="D677" s="108">
        <v>300000</v>
      </c>
      <c r="E677" s="72" t="s">
        <v>1574</v>
      </c>
      <c r="F677" s="72" t="s">
        <v>1411</v>
      </c>
      <c r="G677" s="72">
        <v>1</v>
      </c>
      <c r="H677" s="72"/>
      <c r="I677" s="62"/>
      <c r="J677" s="72" t="s">
        <v>2020</v>
      </c>
      <c r="K677" s="72" t="s">
        <v>147</v>
      </c>
      <c r="L677" s="72" t="s">
        <v>2021</v>
      </c>
      <c r="M677" s="109"/>
      <c r="N677" s="90"/>
      <c r="O677" s="91" t="str">
        <f>PRICES[[#This Row],[Department]]&amp;PRICES[[#This Row],[Product Name]]</f>
        <v>Sản PhẩmDibetalic (Salicylic acid + betamethason dipropionat) 15g</v>
      </c>
      <c r="Q677" s="62"/>
      <c r="R677" s="97"/>
      <c r="S677" s="97"/>
      <c r="U677" s="62"/>
    </row>
    <row r="678" spans="1:21" x14ac:dyDescent="0.25">
      <c r="A678" s="62">
        <v>396</v>
      </c>
      <c r="B678" s="72" t="s">
        <v>174</v>
      </c>
      <c r="C678" s="95">
        <f>PRICES[[#This Row],[Price]]/1250000</f>
        <v>0.24</v>
      </c>
      <c r="D678" s="108">
        <v>300000</v>
      </c>
      <c r="E678" s="72" t="s">
        <v>1575</v>
      </c>
      <c r="F678" s="72" t="s">
        <v>427</v>
      </c>
      <c r="G678" s="72">
        <v>1</v>
      </c>
      <c r="H678" s="72"/>
      <c r="I678" s="62"/>
      <c r="J678" s="72" t="s">
        <v>2020</v>
      </c>
      <c r="K678" s="72" t="s">
        <v>147</v>
      </c>
      <c r="L678" s="72" t="s">
        <v>2021</v>
      </c>
      <c r="M678" s="109"/>
      <c r="N678" s="90"/>
      <c r="O678" s="91" t="str">
        <f>PRICES[[#This Row],[Department]]&amp;PRICES[[#This Row],[Product Name]]</f>
        <v>Sản PhẩmDifferin</v>
      </c>
      <c r="Q678" s="62"/>
      <c r="R678" s="97"/>
      <c r="S678" s="97"/>
      <c r="U678" s="62"/>
    </row>
    <row r="679" spans="1:21" x14ac:dyDescent="0.25">
      <c r="A679" s="62">
        <v>397</v>
      </c>
      <c r="B679" s="72" t="s">
        <v>2111</v>
      </c>
      <c r="C679" s="95">
        <f>PRICES[[#This Row],[Price]]/1250000</f>
        <v>2.4</v>
      </c>
      <c r="D679" s="108">
        <v>3000000</v>
      </c>
      <c r="E679" s="72" t="s">
        <v>1581</v>
      </c>
      <c r="F679" s="72" t="s">
        <v>428</v>
      </c>
      <c r="G679" s="72">
        <v>1</v>
      </c>
      <c r="H679" s="72"/>
      <c r="I679" s="62"/>
      <c r="J679" s="72" t="s">
        <v>2020</v>
      </c>
      <c r="K679" s="72" t="s">
        <v>147</v>
      </c>
      <c r="L679" s="72" t="s">
        <v>2021</v>
      </c>
      <c r="M679" s="109"/>
      <c r="N679" s="90"/>
      <c r="O679" s="91" t="str">
        <f>PRICES[[#This Row],[Department]]&amp;PRICES[[#This Row],[Product Name]]</f>
        <v>Sản PhẩmĐịnh hình bụng + quần dài Marena LGL</v>
      </c>
      <c r="Q679" s="62"/>
      <c r="R679" s="97"/>
      <c r="S679" s="97"/>
      <c r="U679" s="62"/>
    </row>
    <row r="680" spans="1:21" x14ac:dyDescent="0.25">
      <c r="A680" s="62">
        <v>398</v>
      </c>
      <c r="B680" s="72" t="s">
        <v>2093</v>
      </c>
      <c r="C680" s="95">
        <f>PRICES[[#This Row],[Price]]/1250000</f>
        <v>1.76</v>
      </c>
      <c r="D680" s="108">
        <v>2200000</v>
      </c>
      <c r="E680" s="72" t="s">
        <v>1667</v>
      </c>
      <c r="F680" s="72" t="s">
        <v>428</v>
      </c>
      <c r="G680" s="72">
        <v>1</v>
      </c>
      <c r="H680" s="72"/>
      <c r="I680" s="62"/>
      <c r="J680" s="72" t="s">
        <v>2020</v>
      </c>
      <c r="K680" s="72" t="s">
        <v>147</v>
      </c>
      <c r="L680" s="72" t="s">
        <v>2021</v>
      </c>
      <c r="M680" s="109"/>
      <c r="N680" s="90"/>
      <c r="O680" s="91" t="str">
        <f>PRICES[[#This Row],[Department]]&amp;PRICES[[#This Row],[Product Name]]</f>
        <v>Sản PhẩmĐịnh hình bụng Marena LGA</v>
      </c>
      <c r="Q680" s="62"/>
      <c r="R680" s="97"/>
      <c r="S680" s="97"/>
      <c r="U680" s="62"/>
    </row>
    <row r="681" spans="1:21" x14ac:dyDescent="0.25">
      <c r="A681" s="62">
        <v>399</v>
      </c>
      <c r="B681" s="72" t="s">
        <v>2110</v>
      </c>
      <c r="C681" s="95">
        <f>PRICES[[#This Row],[Price]]/1250000</f>
        <v>2.2400000000000002</v>
      </c>
      <c r="D681" s="108">
        <v>2800000</v>
      </c>
      <c r="E681" s="72" t="s">
        <v>1582</v>
      </c>
      <c r="F681" s="72" t="s">
        <v>431</v>
      </c>
      <c r="G681" s="72">
        <v>1</v>
      </c>
      <c r="H681" s="72"/>
      <c r="I681" s="62"/>
      <c r="J681" s="72" t="s">
        <v>2020</v>
      </c>
      <c r="K681" s="72" t="s">
        <v>147</v>
      </c>
      <c r="L681" s="72" t="s">
        <v>2021</v>
      </c>
      <c r="M681" s="109"/>
      <c r="N681" s="90"/>
      <c r="O681" s="91" t="str">
        <f>PRICES[[#This Row],[Department]]&amp;PRICES[[#This Row],[Product Name]]</f>
        <v>Sản PhẩmĐịnh hình bụng và mông (dài dưới gối) Marena LGM</v>
      </c>
      <c r="Q681" s="62"/>
      <c r="R681" s="97"/>
      <c r="S681" s="97"/>
      <c r="U681" s="62"/>
    </row>
    <row r="682" spans="1:21" x14ac:dyDescent="0.25">
      <c r="A682" s="62">
        <v>400</v>
      </c>
      <c r="B682" s="72" t="s">
        <v>2109</v>
      </c>
      <c r="C682" s="95">
        <f>PRICES[[#This Row],[Price]]/1250000</f>
        <v>2</v>
      </c>
      <c r="D682" s="108">
        <v>2500000</v>
      </c>
      <c r="E682" s="72" t="s">
        <v>1583</v>
      </c>
      <c r="F682" s="72" t="s">
        <v>431</v>
      </c>
      <c r="G682" s="72">
        <v>1</v>
      </c>
      <c r="H682" s="72"/>
      <c r="I682" s="62"/>
      <c r="J682" s="72" t="s">
        <v>2020</v>
      </c>
      <c r="K682" s="72" t="s">
        <v>147</v>
      </c>
      <c r="L682" s="72" t="s">
        <v>2021</v>
      </c>
      <c r="M682" s="109"/>
      <c r="N682" s="90"/>
      <c r="O682" s="91" t="str">
        <f>PRICES[[#This Row],[Department]]&amp;PRICES[[#This Row],[Product Name]]</f>
        <v>Sản PhẩmĐịnh hình bụng và mông (dài trên gối) Marena LGS</v>
      </c>
      <c r="Q682" s="62"/>
      <c r="R682" s="97"/>
      <c r="S682" s="97"/>
      <c r="U682" s="62"/>
    </row>
    <row r="683" spans="1:21" x14ac:dyDescent="0.25">
      <c r="A683" s="62">
        <v>401</v>
      </c>
      <c r="B683" s="72" t="s">
        <v>2041</v>
      </c>
      <c r="C683" s="95">
        <f>PRICES[[#This Row],[Price]]/1250000</f>
        <v>1.28</v>
      </c>
      <c r="D683" s="108">
        <v>1600000</v>
      </c>
      <c r="E683" s="72" t="s">
        <v>2042</v>
      </c>
      <c r="F683" s="72" t="s">
        <v>428</v>
      </c>
      <c r="G683" s="72">
        <v>1</v>
      </c>
      <c r="H683" s="72"/>
      <c r="I683" s="62"/>
      <c r="J683" s="72" t="s">
        <v>2020</v>
      </c>
      <c r="K683" s="72" t="s">
        <v>147</v>
      </c>
      <c r="L683" s="72" t="s">
        <v>2021</v>
      </c>
      <c r="M683" s="109"/>
      <c r="N683" s="90"/>
      <c r="O683" s="91" t="str">
        <f>PRICES[[#This Row],[Department]]&amp;PRICES[[#This Row],[Product Name]]</f>
        <v>Sản PhẩmĐịnh hình bụng và mông LGS-S</v>
      </c>
      <c r="Q683" s="62"/>
      <c r="R683" s="97"/>
      <c r="S683" s="97"/>
      <c r="U683" s="62"/>
    </row>
    <row r="684" spans="1:21" x14ac:dyDescent="0.25">
      <c r="A684" s="62">
        <v>402</v>
      </c>
      <c r="B684" s="72" t="s">
        <v>2108</v>
      </c>
      <c r="C684" s="95">
        <f>PRICES[[#This Row],[Price]]/1250000</f>
        <v>2.2400000000000002</v>
      </c>
      <c r="D684" s="108">
        <v>2800000</v>
      </c>
      <c r="E684" s="72" t="s">
        <v>1584</v>
      </c>
      <c r="F684" s="72" t="s">
        <v>431</v>
      </c>
      <c r="G684" s="72">
        <v>1</v>
      </c>
      <c r="H684" s="72"/>
      <c r="I684" s="62"/>
      <c r="J684" s="72" t="s">
        <v>2020</v>
      </c>
      <c r="K684" s="72" t="s">
        <v>147</v>
      </c>
      <c r="L684" s="72" t="s">
        <v>2021</v>
      </c>
      <c r="M684" s="109"/>
      <c r="N684" s="90"/>
      <c r="O684" s="91" t="str">
        <f>PRICES[[#This Row],[Department]]&amp;PRICES[[#This Row],[Product Name]]</f>
        <v>Sản PhẩmĐịnh hình mông (dài dưới gối) Marena LW-LGM</v>
      </c>
      <c r="Q684" s="62"/>
      <c r="R684" s="97"/>
      <c r="S684" s="97"/>
      <c r="U684" s="62"/>
    </row>
    <row r="685" spans="1:21" x14ac:dyDescent="0.25">
      <c r="A685" s="62">
        <v>403</v>
      </c>
      <c r="B685" s="72" t="s">
        <v>2107</v>
      </c>
      <c r="C685" s="95">
        <f>PRICES[[#This Row],[Price]]/1250000</f>
        <v>2</v>
      </c>
      <c r="D685" s="108">
        <v>2500000</v>
      </c>
      <c r="E685" s="72" t="s">
        <v>1585</v>
      </c>
      <c r="F685" s="72" t="s">
        <v>431</v>
      </c>
      <c r="G685" s="72">
        <v>1</v>
      </c>
      <c r="H685" s="72"/>
      <c r="I685" s="62"/>
      <c r="J685" s="72" t="s">
        <v>2020</v>
      </c>
      <c r="K685" s="72" t="s">
        <v>147</v>
      </c>
      <c r="L685" s="72" t="s">
        <v>2021</v>
      </c>
      <c r="M685" s="109"/>
      <c r="N685" s="90"/>
      <c r="O685" s="91" t="str">
        <f>PRICES[[#This Row],[Department]]&amp;PRICES[[#This Row],[Product Name]]</f>
        <v>Sản PhẩmĐịnh hình mông (dài trên gối) Marena LW-LGS</v>
      </c>
      <c r="Q685" s="62"/>
      <c r="R685" s="97"/>
      <c r="S685" s="97"/>
      <c r="U685" s="62"/>
    </row>
    <row r="686" spans="1:21" x14ac:dyDescent="0.25">
      <c r="A686" s="62">
        <v>404</v>
      </c>
      <c r="B686" s="72" t="s">
        <v>2097</v>
      </c>
      <c r="C686" s="95">
        <f>PRICES[[#This Row],[Price]]/1250000</f>
        <v>1.28</v>
      </c>
      <c r="D686" s="108">
        <v>1600000</v>
      </c>
      <c r="E686" s="72" t="s">
        <v>1660</v>
      </c>
      <c r="F686" s="72" t="s">
        <v>431</v>
      </c>
      <c r="G686" s="72">
        <v>1</v>
      </c>
      <c r="H686" s="72"/>
      <c r="I686" s="62"/>
      <c r="J686" s="72" t="s">
        <v>2020</v>
      </c>
      <c r="K686" s="72" t="s">
        <v>147</v>
      </c>
      <c r="L686" s="72" t="s">
        <v>2021</v>
      </c>
      <c r="M686" s="109"/>
      <c r="N686" s="90"/>
      <c r="O686" s="91" t="str">
        <f>PRICES[[#This Row],[Department]]&amp;PRICES[[#This Row],[Product Name]]</f>
        <v>Sản PhẩmĐịnh hình tay ( dài 3/4 cánh tay) SM-M</v>
      </c>
      <c r="Q686" s="62"/>
      <c r="R686" s="97"/>
      <c r="S686" s="97"/>
      <c r="U686" s="62"/>
    </row>
    <row r="687" spans="1:21" x14ac:dyDescent="0.25">
      <c r="A687" s="62">
        <v>405</v>
      </c>
      <c r="B687" s="72" t="s">
        <v>2086</v>
      </c>
      <c r="C687" s="95">
        <f>PRICES[[#This Row],[Price]]/1250000</f>
        <v>1.28</v>
      </c>
      <c r="D687" s="108">
        <v>1600000</v>
      </c>
      <c r="E687" s="72" t="s">
        <v>1689</v>
      </c>
      <c r="F687" s="72" t="s">
        <v>431</v>
      </c>
      <c r="G687" s="72">
        <v>1</v>
      </c>
      <c r="H687" s="72"/>
      <c r="I687" s="62"/>
      <c r="J687" s="72" t="s">
        <v>2020</v>
      </c>
      <c r="K687" s="72" t="s">
        <v>147</v>
      </c>
      <c r="L687" s="72" t="s">
        <v>2021</v>
      </c>
      <c r="M687" s="109"/>
      <c r="N687" s="90"/>
      <c r="O687" s="91" t="str">
        <f>PRICES[[#This Row],[Department]]&amp;PRICES[[#This Row],[Product Name]]</f>
        <v>Sản PhẩmĐịnh hình tay ( dài 3/4 cánh tay) SM-S</v>
      </c>
      <c r="Q687" s="62"/>
      <c r="R687" s="97"/>
      <c r="S687" s="97"/>
      <c r="U687" s="62"/>
    </row>
    <row r="688" spans="1:21" x14ac:dyDescent="0.25">
      <c r="A688" s="62">
        <v>406</v>
      </c>
      <c r="B688" s="72" t="s">
        <v>2037</v>
      </c>
      <c r="C688" s="95">
        <f>PRICES[[#This Row],[Price]]/1250000</f>
        <v>1.28</v>
      </c>
      <c r="D688" s="108">
        <v>1600000</v>
      </c>
      <c r="E688" s="72" t="s">
        <v>2038</v>
      </c>
      <c r="F688" s="72" t="s">
        <v>428</v>
      </c>
      <c r="G688" s="72">
        <v>1</v>
      </c>
      <c r="H688" s="72"/>
      <c r="I688" s="62"/>
      <c r="J688" s="72" t="s">
        <v>2020</v>
      </c>
      <c r="K688" s="72" t="s">
        <v>147</v>
      </c>
      <c r="L688" s="72" t="s">
        <v>2021</v>
      </c>
      <c r="M688" s="109"/>
      <c r="N688" s="90"/>
      <c r="O688" s="91" t="str">
        <f>PRICES[[#This Row],[Department]]&amp;PRICES[[#This Row],[Product Name]]</f>
        <v>Sản PhẩmĐịnh hình tay (dài ¾ cánh tay) Marena SM</v>
      </c>
      <c r="Q688" s="62"/>
      <c r="R688" s="97"/>
      <c r="S688" s="97"/>
      <c r="U688" s="62"/>
    </row>
    <row r="689" spans="1:21" x14ac:dyDescent="0.25">
      <c r="A689" s="62">
        <v>407</v>
      </c>
      <c r="B689" s="72" t="s">
        <v>2106</v>
      </c>
      <c r="C689" s="95">
        <f>PRICES[[#This Row],[Price]]/1250000</f>
        <v>1.84</v>
      </c>
      <c r="D689" s="108">
        <v>2300000</v>
      </c>
      <c r="E689" s="72" t="s">
        <v>1586</v>
      </c>
      <c r="F689" s="72" t="s">
        <v>431</v>
      </c>
      <c r="G689" s="72">
        <v>1</v>
      </c>
      <c r="H689" s="72"/>
      <c r="I689" s="62"/>
      <c r="J689" s="72" t="s">
        <v>2020</v>
      </c>
      <c r="K689" s="72" t="s">
        <v>147</v>
      </c>
      <c r="L689" s="72" t="s">
        <v>2021</v>
      </c>
      <c r="M689" s="109"/>
      <c r="N689" s="90"/>
      <c r="O689" s="91" t="str">
        <f>PRICES[[#This Row],[Department]]&amp;PRICES[[#This Row],[Product Name]]</f>
        <v>Sản PhẩmĐịnh hình tay và lưng Marena FVOM</v>
      </c>
      <c r="Q689" s="62"/>
      <c r="R689" s="97"/>
      <c r="S689" s="97"/>
      <c r="U689" s="62"/>
    </row>
    <row r="690" spans="1:21" x14ac:dyDescent="0.25">
      <c r="A690" s="62">
        <v>408</v>
      </c>
      <c r="B690" s="72" t="s">
        <v>175</v>
      </c>
      <c r="C690" s="95">
        <f>PRICES[[#This Row],[Price]]/1250000</f>
        <v>0.48</v>
      </c>
      <c r="D690" s="108">
        <v>600000</v>
      </c>
      <c r="E690" s="72" t="s">
        <v>1576</v>
      </c>
      <c r="F690" s="72" t="s">
        <v>1411</v>
      </c>
      <c r="G690" s="72">
        <v>1</v>
      </c>
      <c r="H690" s="72"/>
      <c r="I690" s="62"/>
      <c r="J690" s="72" t="s">
        <v>2020</v>
      </c>
      <c r="K690" s="72" t="s">
        <v>147</v>
      </c>
      <c r="L690" s="72" t="s">
        <v>2021</v>
      </c>
      <c r="M690" s="109"/>
      <c r="N690" s="90"/>
      <c r="O690" s="91" t="str">
        <f>PRICES[[#This Row],[Department]]&amp;PRICES[[#This Row],[Product Name]]</f>
        <v>Sản PhẩmDoctor Derma 15g (kem sẹo)</v>
      </c>
      <c r="Q690" s="62"/>
      <c r="R690" s="97"/>
      <c r="S690" s="97"/>
      <c r="U690" s="62"/>
    </row>
    <row r="691" spans="1:21" x14ac:dyDescent="0.25">
      <c r="A691" s="62">
        <v>409</v>
      </c>
      <c r="B691" s="72" t="s">
        <v>1423</v>
      </c>
      <c r="C691" s="95">
        <f>PRICES[[#This Row],[Price]]/1250000</f>
        <v>0.24</v>
      </c>
      <c r="D691" s="108">
        <v>300000</v>
      </c>
      <c r="E691" s="72" t="s">
        <v>1577</v>
      </c>
      <c r="F691" s="72" t="s">
        <v>427</v>
      </c>
      <c r="G691" s="72">
        <v>1</v>
      </c>
      <c r="H691" s="72"/>
      <c r="I691" s="62"/>
      <c r="J691" s="72" t="s">
        <v>2020</v>
      </c>
      <c r="K691" s="72" t="s">
        <v>147</v>
      </c>
      <c r="L691" s="72" t="s">
        <v>2021</v>
      </c>
      <c r="M691" s="109"/>
      <c r="N691" s="90"/>
      <c r="O691" s="91" t="str">
        <f>PRICES[[#This Row],[Department]]&amp;PRICES[[#This Row],[Product Name]]</f>
        <v>Sản PhẩmDưỡng môi Herizme</v>
      </c>
      <c r="Q691" s="62"/>
      <c r="R691" s="97"/>
      <c r="S691" s="97"/>
      <c r="U691" s="62"/>
    </row>
    <row r="692" spans="1:21" x14ac:dyDescent="0.25">
      <c r="A692" s="62">
        <v>410</v>
      </c>
      <c r="B692" s="72" t="s">
        <v>2080</v>
      </c>
      <c r="C692" s="95">
        <f>PRICES[[#This Row],[Price]]/1250000</f>
        <v>0.24</v>
      </c>
      <c r="D692" s="108">
        <v>300000</v>
      </c>
      <c r="E692" s="72" t="s">
        <v>1711</v>
      </c>
      <c r="F692" s="72" t="s">
        <v>427</v>
      </c>
      <c r="G692" s="72">
        <v>1</v>
      </c>
      <c r="H692" s="72"/>
      <c r="I692" s="62"/>
      <c r="J692" s="72" t="s">
        <v>2020</v>
      </c>
      <c r="K692" s="72" t="s">
        <v>147</v>
      </c>
      <c r="L692" s="72" t="s">
        <v>2021</v>
      </c>
      <c r="M692" s="109"/>
      <c r="N692" s="90"/>
      <c r="O692" s="91" t="str">
        <f>PRICES[[#This Row],[Department]]&amp;PRICES[[#This Row],[Product Name]]</f>
        <v>Sản PhẩmDưỡng môi Naris (10g/h)</v>
      </c>
      <c r="Q692" s="62"/>
      <c r="R692" s="97"/>
      <c r="S692" s="97"/>
      <c r="U692" s="62"/>
    </row>
    <row r="693" spans="1:21" x14ac:dyDescent="0.25">
      <c r="A693" s="62">
        <v>411</v>
      </c>
      <c r="B693" s="72" t="s">
        <v>176</v>
      </c>
      <c r="C693" s="95">
        <f>PRICES[[#This Row],[Price]]/1250000</f>
        <v>1.6E-2</v>
      </c>
      <c r="D693" s="108">
        <v>20000</v>
      </c>
      <c r="E693" s="72" t="s">
        <v>1809</v>
      </c>
      <c r="F693" s="72" t="s">
        <v>433</v>
      </c>
      <c r="G693" s="72">
        <v>1</v>
      </c>
      <c r="H693" s="72"/>
      <c r="I693" s="62"/>
      <c r="J693" s="72" t="s">
        <v>2020</v>
      </c>
      <c r="K693" s="72" t="s">
        <v>147</v>
      </c>
      <c r="L693" s="72" t="s">
        <v>2021</v>
      </c>
      <c r="M693" s="109"/>
      <c r="N693" s="90"/>
      <c r="O693" s="91" t="str">
        <f>PRICES[[#This Row],[Department]]&amp;PRICES[[#This Row],[Product Name]]</f>
        <v>Sản PhẩmDưỡng môi Vitamin A + D Vasakine 5g/gói</v>
      </c>
      <c r="Q693" s="62"/>
      <c r="R693" s="97"/>
      <c r="S693" s="97"/>
      <c r="U693" s="62"/>
    </row>
    <row r="694" spans="1:21" x14ac:dyDescent="0.25">
      <c r="A694" s="62">
        <v>412</v>
      </c>
      <c r="B694" s="72" t="s">
        <v>177</v>
      </c>
      <c r="C694" s="95">
        <f>PRICES[[#This Row],[Price]]/1250000</f>
        <v>0.13600000000000001</v>
      </c>
      <c r="D694" s="108">
        <v>170000</v>
      </c>
      <c r="E694" s="72" t="s">
        <v>1712</v>
      </c>
      <c r="F694" s="72" t="s">
        <v>1421</v>
      </c>
      <c r="G694" s="72">
        <v>1</v>
      </c>
      <c r="H694" s="72"/>
      <c r="I694" s="62"/>
      <c r="J694" s="72" t="s">
        <v>2020</v>
      </c>
      <c r="K694" s="72" t="s">
        <v>147</v>
      </c>
      <c r="L694" s="72" t="s">
        <v>2021</v>
      </c>
      <c r="M694" s="109"/>
      <c r="N694" s="90"/>
      <c r="O694" s="91" t="str">
        <f>PRICES[[#This Row],[Department]]&amp;PRICES[[#This Row],[Product Name]]</f>
        <v>Sản PhẩmEndocare Ampoulos 7 ống/h</v>
      </c>
      <c r="Q694" s="62"/>
      <c r="R694" s="97"/>
      <c r="S694" s="97"/>
      <c r="U694" s="62"/>
    </row>
    <row r="695" spans="1:21" x14ac:dyDescent="0.25">
      <c r="A695" s="62">
        <v>413</v>
      </c>
      <c r="B695" s="72" t="s">
        <v>178</v>
      </c>
      <c r="C695" s="95">
        <f>PRICES[[#This Row],[Price]]/1250000</f>
        <v>0.96</v>
      </c>
      <c r="D695" s="108">
        <v>1200000</v>
      </c>
      <c r="E695" s="72" t="s">
        <v>1713</v>
      </c>
      <c r="F695" s="72" t="s">
        <v>1482</v>
      </c>
      <c r="G695" s="72">
        <v>1</v>
      </c>
      <c r="H695" s="72"/>
      <c r="I695" s="62"/>
      <c r="J695" s="72" t="s">
        <v>2020</v>
      </c>
      <c r="K695" s="72" t="s">
        <v>147</v>
      </c>
      <c r="L695" s="72" t="s">
        <v>2021</v>
      </c>
      <c r="M695" s="109"/>
      <c r="N695" s="90"/>
      <c r="O695" s="91" t="str">
        <f>PRICES[[#This Row],[Department]]&amp;PRICES[[#This Row],[Product Name]]</f>
        <v>Sản PhẩmEndocare Aquafoam Gentle cleansing Wash (SRM Endocare) - 125 ml/hộp</v>
      </c>
      <c r="Q695" s="62"/>
      <c r="R695" s="97"/>
      <c r="S695" s="97"/>
      <c r="U695" s="62"/>
    </row>
    <row r="696" spans="1:21" x14ac:dyDescent="0.25">
      <c r="A696" s="62">
        <v>414</v>
      </c>
      <c r="B696" s="72" t="s">
        <v>2079</v>
      </c>
      <c r="C696" s="95">
        <f>PRICES[[#This Row],[Price]]/1250000</f>
        <v>1.6</v>
      </c>
      <c r="D696" s="108">
        <v>2000000</v>
      </c>
      <c r="E696" s="72" t="s">
        <v>1714</v>
      </c>
      <c r="F696" s="72" t="s">
        <v>427</v>
      </c>
      <c r="G696" s="72">
        <v>1</v>
      </c>
      <c r="H696" s="72"/>
      <c r="I696" s="62"/>
      <c r="J696" s="72" t="s">
        <v>2020</v>
      </c>
      <c r="K696" s="72" t="s">
        <v>147</v>
      </c>
      <c r="L696" s="72" t="s">
        <v>2021</v>
      </c>
      <c r="M696" s="109"/>
      <c r="N696" s="90"/>
      <c r="O696" s="91" t="str">
        <f>PRICES[[#This Row],[Department]]&amp;PRICES[[#This Row],[Product Name]]</f>
        <v>Sản PhẩmEndocare C Ferulic edafence 30 ml/hộp</v>
      </c>
      <c r="Q696" s="62"/>
      <c r="R696" s="97"/>
      <c r="S696" s="97"/>
      <c r="U696" s="62"/>
    </row>
    <row r="697" spans="1:21" x14ac:dyDescent="0.25">
      <c r="A697" s="62">
        <v>415</v>
      </c>
      <c r="B697" s="72" t="s">
        <v>2078</v>
      </c>
      <c r="C697" s="95">
        <f>PRICES[[#This Row],[Price]]/1250000</f>
        <v>0.13600000000000001</v>
      </c>
      <c r="D697" s="108">
        <v>170000</v>
      </c>
      <c r="E697" s="72" t="s">
        <v>1715</v>
      </c>
      <c r="F697" s="72" t="s">
        <v>1421</v>
      </c>
      <c r="G697" s="72">
        <v>1</v>
      </c>
      <c r="H697" s="72"/>
      <c r="I697" s="62"/>
      <c r="J697" s="72" t="s">
        <v>2020</v>
      </c>
      <c r="K697" s="72" t="s">
        <v>147</v>
      </c>
      <c r="L697" s="72" t="s">
        <v>2021</v>
      </c>
      <c r="M697" s="109"/>
      <c r="N697" s="90"/>
      <c r="O697" s="91" t="str">
        <f>PRICES[[#This Row],[Department]]&amp;PRICES[[#This Row],[Product Name]]</f>
        <v>Sản PhẩmEndocare concentrate (Serum phục hồi lão hóa - 7 ống/hộp)</v>
      </c>
      <c r="Q697" s="62"/>
      <c r="R697" s="97"/>
      <c r="S697" s="97"/>
      <c r="U697" s="62"/>
    </row>
    <row r="698" spans="1:21" x14ac:dyDescent="0.25">
      <c r="A698" s="62">
        <v>416</v>
      </c>
      <c r="B698" s="72" t="s">
        <v>2077</v>
      </c>
      <c r="C698" s="95">
        <f>PRICES[[#This Row],[Price]]/1250000</f>
        <v>1.04</v>
      </c>
      <c r="D698" s="108">
        <v>1300000</v>
      </c>
      <c r="E698" s="72" t="s">
        <v>1716</v>
      </c>
      <c r="F698" s="72" t="s">
        <v>427</v>
      </c>
      <c r="G698" s="72">
        <v>1</v>
      </c>
      <c r="H698" s="72"/>
      <c r="I698" s="62"/>
      <c r="J698" s="72" t="s">
        <v>2020</v>
      </c>
      <c r="K698" s="72" t="s">
        <v>147</v>
      </c>
      <c r="L698" s="72" t="s">
        <v>2021</v>
      </c>
      <c r="M698" s="109"/>
      <c r="N698" s="90"/>
      <c r="O698" s="91" t="str">
        <f>PRICES[[#This Row],[Department]]&amp;PRICES[[#This Row],[Product Name]]</f>
        <v>Sản PhẩmEndocare creame - 30 ml</v>
      </c>
      <c r="Q698" s="62"/>
      <c r="R698" s="97"/>
      <c r="S698" s="97"/>
      <c r="U698" s="62"/>
    </row>
    <row r="699" spans="1:21" x14ac:dyDescent="0.25">
      <c r="A699" s="62">
        <v>417</v>
      </c>
      <c r="B699" s="72" t="s">
        <v>1483</v>
      </c>
      <c r="C699" s="95">
        <f>PRICES[[#This Row],[Price]]/1250000</f>
        <v>0.96</v>
      </c>
      <c r="D699" s="108">
        <v>1200000</v>
      </c>
      <c r="E699" s="72" t="s">
        <v>1717</v>
      </c>
      <c r="F699" s="72" t="s">
        <v>427</v>
      </c>
      <c r="G699" s="72">
        <v>1</v>
      </c>
      <c r="H699" s="72"/>
      <c r="I699" s="62"/>
      <c r="J699" s="72" t="s">
        <v>2020</v>
      </c>
      <c r="K699" s="72" t="s">
        <v>147</v>
      </c>
      <c r="L699" s="72" t="s">
        <v>2021</v>
      </c>
      <c r="M699" s="109"/>
      <c r="N699" s="90"/>
      <c r="O699" s="91" t="str">
        <f>PRICES[[#This Row],[Department]]&amp;PRICES[[#This Row],[Product Name]]</f>
        <v>Sản PhẩmEndocare gel cream 30 Ml</v>
      </c>
      <c r="Q699" s="62"/>
      <c r="R699" s="97"/>
      <c r="S699" s="97"/>
      <c r="U699" s="62"/>
    </row>
    <row r="700" spans="1:21" x14ac:dyDescent="0.25">
      <c r="A700" s="62">
        <v>418</v>
      </c>
      <c r="B700" s="72" t="s">
        <v>2076</v>
      </c>
      <c r="C700" s="95">
        <f>PRICES[[#This Row],[Price]]/1250000</f>
        <v>1.6</v>
      </c>
      <c r="D700" s="108">
        <v>2000000</v>
      </c>
      <c r="E700" s="72" t="s">
        <v>1718</v>
      </c>
      <c r="F700" s="72" t="s">
        <v>427</v>
      </c>
      <c r="G700" s="72">
        <v>1</v>
      </c>
      <c r="H700" s="72"/>
      <c r="I700" s="62"/>
      <c r="J700" s="72" t="s">
        <v>2020</v>
      </c>
      <c r="K700" s="72" t="s">
        <v>147</v>
      </c>
      <c r="L700" s="72" t="s">
        <v>2021</v>
      </c>
      <c r="M700" s="109"/>
      <c r="N700" s="90"/>
      <c r="O700" s="91" t="str">
        <f>PRICES[[#This Row],[Department]]&amp;PRICES[[#This Row],[Product Name]]</f>
        <v>Sản PhẩmEndocare serum - 30 ml</v>
      </c>
      <c r="Q700" s="62"/>
      <c r="R700" s="97"/>
      <c r="S700" s="97"/>
      <c r="U700" s="62"/>
    </row>
    <row r="701" spans="1:21" x14ac:dyDescent="0.25">
      <c r="A701" s="62">
        <v>419</v>
      </c>
      <c r="B701" s="72" t="s">
        <v>1426</v>
      </c>
      <c r="C701" s="95">
        <f>PRICES[[#This Row],[Price]]/1250000</f>
        <v>0.13142857142857142</v>
      </c>
      <c r="D701" s="108">
        <v>164285.71428571429</v>
      </c>
      <c r="E701" s="72" t="s">
        <v>1587</v>
      </c>
      <c r="F701" s="72" t="s">
        <v>425</v>
      </c>
      <c r="G701" s="72">
        <v>1</v>
      </c>
      <c r="H701" s="72"/>
      <c r="I701" s="62"/>
      <c r="J701" s="72" t="s">
        <v>2020</v>
      </c>
      <c r="K701" s="72" t="s">
        <v>147</v>
      </c>
      <c r="L701" s="72" t="s">
        <v>2021</v>
      </c>
      <c r="M701" s="109"/>
      <c r="N701" s="90"/>
      <c r="O701" s="91" t="str">
        <f>PRICES[[#This Row],[Department]]&amp;PRICES[[#This Row],[Product Name]]</f>
        <v>Sản PhẩmEnergie complex 7ml(vitamin c) ( huyết thanh maluwilz)</v>
      </c>
      <c r="Q701" s="62"/>
      <c r="R701" s="97"/>
      <c r="S701" s="97"/>
      <c r="U701" s="62"/>
    </row>
    <row r="702" spans="1:21" x14ac:dyDescent="0.25">
      <c r="A702" s="62">
        <v>420</v>
      </c>
      <c r="B702" s="72" t="s">
        <v>1427</v>
      </c>
      <c r="C702" s="95">
        <f>PRICES[[#This Row],[Price]]/1250000</f>
        <v>4.2479999999999997E-2</v>
      </c>
      <c r="D702" s="108">
        <v>53100</v>
      </c>
      <c r="E702" s="72" t="s">
        <v>1588</v>
      </c>
      <c r="F702" s="72" t="s">
        <v>425</v>
      </c>
      <c r="G702" s="72">
        <v>1</v>
      </c>
      <c r="H702" s="72"/>
      <c r="I702" s="62"/>
      <c r="J702" s="72" t="s">
        <v>2020</v>
      </c>
      <c r="K702" s="72" t="s">
        <v>147</v>
      </c>
      <c r="L702" s="72" t="s">
        <v>2021</v>
      </c>
      <c r="M702" s="109"/>
      <c r="N702" s="90"/>
      <c r="O702" s="91" t="str">
        <f>PRICES[[#This Row],[Department]]&amp;PRICES[[#This Row],[Product Name]]</f>
        <v>Sản PhẩmEnergie Refining Cream 50ml (Maluwilz dưỡng đêm NÁM)</v>
      </c>
      <c r="Q702" s="62"/>
      <c r="R702" s="97"/>
      <c r="S702" s="97"/>
      <c r="U702" s="62"/>
    </row>
    <row r="703" spans="1:21" x14ac:dyDescent="0.25">
      <c r="A703" s="62">
        <v>421</v>
      </c>
      <c r="B703" s="72" t="s">
        <v>179</v>
      </c>
      <c r="C703" s="95">
        <f>PRICES[[#This Row],[Price]]/1250000</f>
        <v>0.24</v>
      </c>
      <c r="D703" s="108">
        <v>300000</v>
      </c>
      <c r="E703" s="72" t="s">
        <v>1719</v>
      </c>
      <c r="F703" s="72" t="s">
        <v>1411</v>
      </c>
      <c r="G703" s="72">
        <v>1</v>
      </c>
      <c r="H703" s="72"/>
      <c r="I703" s="62"/>
      <c r="J703" s="72" t="s">
        <v>2020</v>
      </c>
      <c r="K703" s="72" t="s">
        <v>147</v>
      </c>
      <c r="L703" s="72" t="s">
        <v>2021</v>
      </c>
      <c r="M703" s="109"/>
      <c r="N703" s="90"/>
      <c r="O703" s="91" t="str">
        <f>PRICES[[#This Row],[Department]]&amp;PRICES[[#This Row],[Product Name]]</f>
        <v>Sản PhẩmEpiduo ( Thuốc trị mụn - 15g/tuýp)</v>
      </c>
      <c r="Q703" s="62"/>
      <c r="R703" s="97"/>
      <c r="S703" s="97"/>
      <c r="U703" s="62"/>
    </row>
    <row r="704" spans="1:21" x14ac:dyDescent="0.25">
      <c r="A704" s="62">
        <v>422</v>
      </c>
      <c r="B704" s="72" t="s">
        <v>2059</v>
      </c>
      <c r="C704" s="95">
        <f>PRICES[[#This Row],[Price]]/1250000</f>
        <v>5.3333333333333332E-3</v>
      </c>
      <c r="D704" s="108">
        <v>6666.666666666667</v>
      </c>
      <c r="E704" s="72" t="s">
        <v>1796</v>
      </c>
      <c r="F704" s="72" t="s">
        <v>425</v>
      </c>
      <c r="G704" s="72">
        <v>1</v>
      </c>
      <c r="H704" s="72"/>
      <c r="I704" s="62"/>
      <c r="J704" s="72" t="s">
        <v>2020</v>
      </c>
      <c r="K704" s="72" t="s">
        <v>147</v>
      </c>
      <c r="L704" s="72" t="s">
        <v>2021</v>
      </c>
      <c r="M704" s="109"/>
      <c r="N704" s="90"/>
      <c r="O704" s="91" t="str">
        <f>PRICES[[#This Row],[Department]]&amp;PRICES[[#This Row],[Product Name]]</f>
        <v>Sản PhẩmEryfluid 30 ml</v>
      </c>
      <c r="Q704" s="62"/>
      <c r="R704" s="97"/>
      <c r="S704" s="97"/>
      <c r="U704" s="62"/>
    </row>
    <row r="705" spans="1:21" x14ac:dyDescent="0.25">
      <c r="A705" s="62">
        <v>423</v>
      </c>
      <c r="B705" s="72" t="s">
        <v>180</v>
      </c>
      <c r="C705" s="95">
        <f>PRICES[[#This Row],[Price]]/1250000</f>
        <v>0.24</v>
      </c>
      <c r="D705" s="108">
        <v>300000</v>
      </c>
      <c r="E705" s="72" t="s">
        <v>1797</v>
      </c>
      <c r="F705" s="72" t="s">
        <v>426</v>
      </c>
      <c r="G705" s="72">
        <v>1</v>
      </c>
      <c r="H705" s="72"/>
      <c r="I705" s="62"/>
      <c r="J705" s="72" t="s">
        <v>2020</v>
      </c>
      <c r="K705" s="72" t="s">
        <v>147</v>
      </c>
      <c r="L705" s="72" t="s">
        <v>2021</v>
      </c>
      <c r="M705" s="109"/>
      <c r="N705" s="90"/>
      <c r="O705" s="91" t="str">
        <f>PRICES[[#This Row],[Department]]&amp;PRICES[[#This Row],[Product Name]]</f>
        <v>Sản PhẩmErylik (Gel bôi ngoài da)- 30g /tuýp</v>
      </c>
      <c r="Q705" s="62"/>
      <c r="R705" s="97"/>
      <c r="S705" s="97"/>
      <c r="U705" s="62"/>
    </row>
    <row r="706" spans="1:21" x14ac:dyDescent="0.25">
      <c r="A706" s="62">
        <v>424</v>
      </c>
      <c r="B706" s="72" t="s">
        <v>181</v>
      </c>
      <c r="C706" s="95">
        <f>PRICES[[#This Row],[Price]]/1250000</f>
        <v>2</v>
      </c>
      <c r="D706" s="108">
        <v>2500000</v>
      </c>
      <c r="E706" s="72" t="s">
        <v>1720</v>
      </c>
      <c r="F706" s="72" t="s">
        <v>427</v>
      </c>
      <c r="G706" s="72">
        <v>1</v>
      </c>
      <c r="H706" s="72"/>
      <c r="I706" s="62"/>
      <c r="J706" s="72" t="s">
        <v>2020</v>
      </c>
      <c r="K706" s="72" t="s">
        <v>147</v>
      </c>
      <c r="L706" s="72" t="s">
        <v>2021</v>
      </c>
      <c r="M706" s="109"/>
      <c r="N706" s="90"/>
      <c r="O706" s="91" t="str">
        <f>PRICES[[#This Row],[Department]]&amp;PRICES[[#This Row],[Product Name]]</f>
        <v>Sản PhẩmESSENCE DE JOIE 100ml (Gel dưỡng ẩm và tái tạo cho người khô hạn do lối sống)</v>
      </c>
      <c r="Q706" s="62"/>
      <c r="R706" s="97"/>
      <c r="S706" s="97"/>
      <c r="U706" s="62"/>
    </row>
    <row r="707" spans="1:21" x14ac:dyDescent="0.25">
      <c r="A707" s="62">
        <v>425</v>
      </c>
      <c r="B707" s="72" t="s">
        <v>182</v>
      </c>
      <c r="C707" s="95">
        <f>PRICES[[#This Row],[Price]]/1250000</f>
        <v>2.36</v>
      </c>
      <c r="D707" s="108">
        <v>2950000</v>
      </c>
      <c r="E707" s="72" t="s">
        <v>1589</v>
      </c>
      <c r="F707" s="72" t="s">
        <v>427</v>
      </c>
      <c r="G707" s="72">
        <v>1</v>
      </c>
      <c r="H707" s="72"/>
      <c r="I707" s="62"/>
      <c r="J707" s="72" t="s">
        <v>2020</v>
      </c>
      <c r="K707" s="72" t="s">
        <v>147</v>
      </c>
      <c r="L707" s="72" t="s">
        <v>2021</v>
      </c>
      <c r="M707" s="109"/>
      <c r="N707" s="90"/>
      <c r="O707" s="91" t="str">
        <f>PRICES[[#This Row],[Department]]&amp;PRICES[[#This Row],[Product Name]]</f>
        <v>Sản PhẩmEYE cream-wrinkles-bags-dark circles – kem dưỡng điều trị quầng thâm, nếp nhăn và bọng mắt (15ml)</v>
      </c>
      <c r="Q707" s="62"/>
      <c r="R707" s="97"/>
      <c r="S707" s="97"/>
      <c r="U707" s="62"/>
    </row>
    <row r="708" spans="1:21" x14ac:dyDescent="0.25">
      <c r="A708" s="62">
        <v>426</v>
      </c>
      <c r="B708" s="72" t="s">
        <v>183</v>
      </c>
      <c r="C708" s="95">
        <f>PRICES[[#This Row],[Price]]/1250000</f>
        <v>0.04</v>
      </c>
      <c r="D708" s="108">
        <v>50000</v>
      </c>
      <c r="E708" s="72" t="s">
        <v>1590</v>
      </c>
      <c r="F708" s="72" t="s">
        <v>425</v>
      </c>
      <c r="G708" s="72">
        <v>1</v>
      </c>
      <c r="H708" s="72"/>
      <c r="I708" s="62"/>
      <c r="J708" s="72" t="s">
        <v>2020</v>
      </c>
      <c r="K708" s="72" t="s">
        <v>147</v>
      </c>
      <c r="L708" s="72" t="s">
        <v>2021</v>
      </c>
      <c r="M708" s="109"/>
      <c r="N708" s="90"/>
      <c r="O708" s="91" t="str">
        <f>PRICES[[#This Row],[Department]]&amp;PRICES[[#This Row],[Product Name]]</f>
        <v>Sản PhẩmGa Ac Care Ampoule (TBG trị mụn) - 8ml*10 lọ/hộp</v>
      </c>
      <c r="Q708" s="62"/>
      <c r="R708" s="97"/>
      <c r="S708" s="97"/>
      <c r="U708" s="62"/>
    </row>
    <row r="709" spans="1:21" x14ac:dyDescent="0.25">
      <c r="A709" s="62">
        <v>427</v>
      </c>
      <c r="B709" s="72" t="s">
        <v>184</v>
      </c>
      <c r="C709" s="95">
        <f>PRICES[[#This Row],[Price]]/1250000</f>
        <v>0.04</v>
      </c>
      <c r="D709" s="108">
        <v>50000</v>
      </c>
      <c r="E709" s="72" t="s">
        <v>1591</v>
      </c>
      <c r="F709" s="72" t="s">
        <v>433</v>
      </c>
      <c r="G709" s="72">
        <v>1</v>
      </c>
      <c r="H709" s="72"/>
      <c r="I709" s="62"/>
      <c r="J709" s="72" t="s">
        <v>2020</v>
      </c>
      <c r="K709" s="72" t="s">
        <v>147</v>
      </c>
      <c r="L709" s="72" t="s">
        <v>2021</v>
      </c>
      <c r="M709" s="109"/>
      <c r="N709" s="90"/>
      <c r="O709" s="91" t="str">
        <f>PRICES[[#This Row],[Department]]&amp;PRICES[[#This Row],[Product Name]]</f>
        <v>Sản PhẩmGa Anti Ageing Ampoule (TBG trị sẹo) - 8g*10 lọ/hộp</v>
      </c>
      <c r="Q709" s="62"/>
      <c r="R709" s="97"/>
      <c r="S709" s="97"/>
      <c r="U709" s="62"/>
    </row>
    <row r="710" spans="1:21" x14ac:dyDescent="0.25">
      <c r="A710" s="62">
        <v>428</v>
      </c>
      <c r="B710" s="72" t="s">
        <v>480</v>
      </c>
      <c r="C710" s="95">
        <f>PRICES[[#This Row],[Price]]/1250000</f>
        <v>3.2000000000000001E-2</v>
      </c>
      <c r="D710" s="108">
        <v>40000</v>
      </c>
      <c r="E710" s="72" t="s">
        <v>1810</v>
      </c>
      <c r="F710" s="72" t="s">
        <v>428</v>
      </c>
      <c r="G710" s="72">
        <v>1</v>
      </c>
      <c r="H710" s="72"/>
      <c r="I710" s="62"/>
      <c r="J710" s="72" t="s">
        <v>2020</v>
      </c>
      <c r="K710" s="72" t="s">
        <v>147</v>
      </c>
      <c r="L710" s="72" t="s">
        <v>2021</v>
      </c>
      <c r="M710" s="109"/>
      <c r="N710" s="90"/>
      <c r="O710" s="91" t="str">
        <f>PRICES[[#This Row],[Department]]&amp;PRICES[[#This Row],[Product Name]]</f>
        <v>Sản PhẩmGel chườm đá (10 cái/dây)</v>
      </c>
      <c r="Q710" s="62"/>
      <c r="R710" s="97"/>
      <c r="S710" s="97"/>
      <c r="U710" s="62"/>
    </row>
    <row r="711" spans="1:21" x14ac:dyDescent="0.25">
      <c r="A711" s="62">
        <v>429</v>
      </c>
      <c r="B711" s="72" t="s">
        <v>2047</v>
      </c>
      <c r="C711" s="95">
        <f>PRICES[[#This Row],[Price]]/1250000</f>
        <v>5.5551999999999997E-3</v>
      </c>
      <c r="D711" s="108">
        <v>6944</v>
      </c>
      <c r="E711" s="72" t="s">
        <v>1527</v>
      </c>
      <c r="F711" s="72" t="s">
        <v>433</v>
      </c>
      <c r="G711" s="72">
        <v>1</v>
      </c>
      <c r="H711" s="72"/>
      <c r="I711" s="62"/>
      <c r="J711" s="72" t="s">
        <v>2020</v>
      </c>
      <c r="K711" s="72" t="s">
        <v>147</v>
      </c>
      <c r="L711" s="72" t="s">
        <v>2021</v>
      </c>
      <c r="M711" s="109"/>
      <c r="N711" s="90"/>
      <c r="O711" s="91" t="str">
        <f>PRICES[[#This Row],[Department]]&amp;PRICES[[#This Row],[Product Name]]</f>
        <v>Sản PhẩmGel kin bôi (Chlorhexindine 0,2%)(36 g/tuýp)</v>
      </c>
      <c r="Q711" s="62"/>
      <c r="R711" s="97"/>
      <c r="S711" s="97"/>
      <c r="U711" s="62"/>
    </row>
    <row r="712" spans="1:21" x14ac:dyDescent="0.25">
      <c r="A712" s="62">
        <v>430</v>
      </c>
      <c r="B712" s="72" t="s">
        <v>2024</v>
      </c>
      <c r="C712" s="95">
        <f>PRICES[[#This Row],[Price]]/1250000</f>
        <v>2.8</v>
      </c>
      <c r="D712" s="108">
        <v>3500000</v>
      </c>
      <c r="E712" s="72" t="s">
        <v>2025</v>
      </c>
      <c r="F712" s="72" t="s">
        <v>428</v>
      </c>
      <c r="G712" s="72">
        <v>1</v>
      </c>
      <c r="H712" s="72"/>
      <c r="I712" s="62"/>
      <c r="J712" s="72" t="s">
        <v>2020</v>
      </c>
      <c r="K712" s="72" t="s">
        <v>147</v>
      </c>
      <c r="L712" s="72" t="s">
        <v>2021</v>
      </c>
      <c r="M712" s="109"/>
      <c r="N712" s="90"/>
      <c r="O712" s="91" t="str">
        <f>PRICES[[#This Row],[Department]]&amp;PRICES[[#This Row],[Product Name]]</f>
        <v>Sản PhẩmGen bụng lưng SEBHA size L</v>
      </c>
      <c r="Q712" s="62"/>
      <c r="R712" s="97"/>
      <c r="S712" s="97"/>
      <c r="U712" s="62"/>
    </row>
    <row r="713" spans="1:21" x14ac:dyDescent="0.25">
      <c r="A713" s="62">
        <v>431</v>
      </c>
      <c r="B713" s="72" t="s">
        <v>2022</v>
      </c>
      <c r="C713" s="95">
        <f>PRICES[[#This Row],[Price]]/1250000</f>
        <v>2.8</v>
      </c>
      <c r="D713" s="108">
        <v>3500000</v>
      </c>
      <c r="E713" s="72" t="s">
        <v>2023</v>
      </c>
      <c r="F713" s="72" t="s">
        <v>428</v>
      </c>
      <c r="G713" s="72">
        <v>1</v>
      </c>
      <c r="H713" s="72"/>
      <c r="I713" s="62"/>
      <c r="J713" s="72" t="s">
        <v>2020</v>
      </c>
      <c r="K713" s="72" t="s">
        <v>147</v>
      </c>
      <c r="L713" s="72" t="s">
        <v>2021</v>
      </c>
      <c r="M713" s="109"/>
      <c r="N713" s="90"/>
      <c r="O713" s="91" t="str">
        <f>PRICES[[#This Row],[Department]]&amp;PRICES[[#This Row],[Product Name]]</f>
        <v>Sản PhẩmGen bụng lưng SEBHA size M</v>
      </c>
      <c r="Q713" s="62"/>
      <c r="R713" s="97"/>
      <c r="S713" s="97"/>
      <c r="U713" s="62"/>
    </row>
    <row r="714" spans="1:21" x14ac:dyDescent="0.25">
      <c r="A714" s="62">
        <v>432</v>
      </c>
      <c r="B714" s="72" t="s">
        <v>2092</v>
      </c>
      <c r="C714" s="95">
        <f>PRICES[[#This Row],[Price]]/1250000</f>
        <v>2.8</v>
      </c>
      <c r="D714" s="108">
        <v>3500000</v>
      </c>
      <c r="E714" s="72" t="s">
        <v>1668</v>
      </c>
      <c r="F714" s="72" t="s">
        <v>428</v>
      </c>
      <c r="G714" s="72">
        <v>1</v>
      </c>
      <c r="H714" s="72"/>
      <c r="I714" s="62"/>
      <c r="J714" s="72" t="s">
        <v>2020</v>
      </c>
      <c r="K714" s="72" t="s">
        <v>147</v>
      </c>
      <c r="L714" s="72" t="s">
        <v>2021</v>
      </c>
      <c r="M714" s="109"/>
      <c r="N714" s="90"/>
      <c r="O714" s="91" t="str">
        <f>PRICES[[#This Row],[Department]]&amp;PRICES[[#This Row],[Product Name]]</f>
        <v>Sản PhẩmGen bụng lưng SEBHA size S</v>
      </c>
      <c r="Q714" s="62"/>
      <c r="R714" s="97"/>
      <c r="S714" s="97"/>
      <c r="U714" s="62"/>
    </row>
    <row r="715" spans="1:21" x14ac:dyDescent="0.25">
      <c r="A715" s="62">
        <v>433</v>
      </c>
      <c r="B715" s="72" t="s">
        <v>2026</v>
      </c>
      <c r="C715" s="95">
        <f>PRICES[[#This Row],[Price]]/1250000</f>
        <v>2.8</v>
      </c>
      <c r="D715" s="108">
        <v>3500000</v>
      </c>
      <c r="E715" s="72" t="s">
        <v>2027</v>
      </c>
      <c r="F715" s="72" t="s">
        <v>428</v>
      </c>
      <c r="G715" s="72">
        <v>1</v>
      </c>
      <c r="H715" s="72"/>
      <c r="I715" s="62"/>
      <c r="J715" s="72" t="s">
        <v>2020</v>
      </c>
      <c r="K715" s="72" t="s">
        <v>147</v>
      </c>
      <c r="L715" s="72" t="s">
        <v>2021</v>
      </c>
      <c r="M715" s="109"/>
      <c r="N715" s="90"/>
      <c r="O715" s="307" t="str">
        <f>PRICES[[#This Row],[Department]]&amp;PRICES[[#This Row],[Product Name]]</f>
        <v>Sản PhẩmGen bụng lưng SEBHA size XL</v>
      </c>
      <c r="Q715" s="62"/>
      <c r="R715" s="97"/>
      <c r="S715" s="97"/>
      <c r="U715" s="62"/>
    </row>
    <row r="716" spans="1:21" x14ac:dyDescent="0.25">
      <c r="A716" s="62">
        <v>434</v>
      </c>
      <c r="B716" s="72" t="s">
        <v>2091</v>
      </c>
      <c r="C716" s="95">
        <f>PRICES[[#This Row],[Price]]/1250000</f>
        <v>2.8</v>
      </c>
      <c r="D716" s="108">
        <v>3500000</v>
      </c>
      <c r="E716" s="72" t="s">
        <v>1669</v>
      </c>
      <c r="F716" s="72" t="s">
        <v>428</v>
      </c>
      <c r="G716" s="72">
        <v>1</v>
      </c>
      <c r="H716" s="72"/>
      <c r="I716" s="62"/>
      <c r="J716" s="72" t="s">
        <v>2020</v>
      </c>
      <c r="K716" s="72" t="s">
        <v>147</v>
      </c>
      <c r="L716" s="72" t="s">
        <v>2021</v>
      </c>
      <c r="M716" s="109"/>
      <c r="N716" s="90"/>
      <c r="O716" s="91" t="str">
        <f>PRICES[[#This Row],[Department]]&amp;PRICES[[#This Row],[Product Name]]</f>
        <v>Sản PhẩmGen bụng lưng SFBHA2</v>
      </c>
      <c r="Q716" s="62"/>
      <c r="R716" s="97"/>
      <c r="S716" s="97"/>
      <c r="U716" s="62"/>
    </row>
    <row r="717" spans="1:21" x14ac:dyDescent="0.25">
      <c r="A717" s="62">
        <v>435</v>
      </c>
      <c r="B717" s="72" t="s">
        <v>2085</v>
      </c>
      <c r="C717" s="95">
        <f>PRICES[[#This Row],[Price]]/1250000</f>
        <v>2.8</v>
      </c>
      <c r="D717" s="108">
        <v>3500000</v>
      </c>
      <c r="E717" s="72" t="s">
        <v>1691</v>
      </c>
      <c r="F717" s="72" t="s">
        <v>428</v>
      </c>
      <c r="G717" s="72">
        <v>1</v>
      </c>
      <c r="H717" s="72"/>
      <c r="I717" s="62"/>
      <c r="J717" s="72" t="s">
        <v>2020</v>
      </c>
      <c r="K717" s="72" t="s">
        <v>147</v>
      </c>
      <c r="L717" s="72" t="s">
        <v>2021</v>
      </c>
      <c r="M717" s="109"/>
      <c r="N717" s="90"/>
      <c r="O717" s="91" t="str">
        <f>PRICES[[#This Row],[Department]]&amp;PRICES[[#This Row],[Product Name]]</f>
        <v>Sản PhẩmGen bụng lưng size XS</v>
      </c>
      <c r="Q717" s="62"/>
      <c r="R717" s="97"/>
      <c r="S717" s="97"/>
      <c r="U717" s="62"/>
    </row>
    <row r="718" spans="1:21" x14ac:dyDescent="0.25">
      <c r="A718" s="62">
        <v>436</v>
      </c>
      <c r="B718" s="72" t="s">
        <v>2113</v>
      </c>
      <c r="C718" s="95">
        <f>PRICES[[#This Row],[Price]]/1250000</f>
        <v>0.16</v>
      </c>
      <c r="D718" s="108">
        <v>200000</v>
      </c>
      <c r="E718" s="72" t="s">
        <v>1564</v>
      </c>
      <c r="F718" s="72" t="s">
        <v>428</v>
      </c>
      <c r="G718" s="72">
        <v>1</v>
      </c>
      <c r="H718" s="72"/>
      <c r="I718" s="62"/>
      <c r="J718" s="72" t="s">
        <v>2020</v>
      </c>
      <c r="K718" s="72" t="s">
        <v>147</v>
      </c>
      <c r="L718" s="72" t="s">
        <v>2021</v>
      </c>
      <c r="M718" s="109"/>
      <c r="N718" s="90"/>
      <c r="O718" s="91" t="str">
        <f>PRICES[[#This Row],[Department]]&amp;PRICES[[#This Row],[Product Name]]</f>
        <v>Sản PhẩmGen bụng thường</v>
      </c>
      <c r="Q718" s="62"/>
      <c r="R718" s="97"/>
      <c r="S718" s="97"/>
      <c r="U718" s="62"/>
    </row>
    <row r="719" spans="1:21" x14ac:dyDescent="0.25">
      <c r="A719" s="62">
        <v>437</v>
      </c>
      <c r="B719" s="72" t="s">
        <v>1854</v>
      </c>
      <c r="C719" s="95">
        <f>PRICES[[#This Row],[Price]]/1250000</f>
        <v>1.36</v>
      </c>
      <c r="D719" s="108">
        <v>1700000</v>
      </c>
      <c r="E719" s="72" t="s">
        <v>1853</v>
      </c>
      <c r="F719" s="72" t="s">
        <v>427</v>
      </c>
      <c r="G719" s="72">
        <v>1</v>
      </c>
      <c r="H719" s="72"/>
      <c r="I719" s="62"/>
      <c r="J719" s="72" t="s">
        <v>2020</v>
      </c>
      <c r="K719" s="72" t="s">
        <v>147</v>
      </c>
      <c r="L719" s="72" t="s">
        <v>2021</v>
      </c>
      <c r="M719" s="109"/>
      <c r="N719" s="90"/>
      <c r="O719" s="307" t="str">
        <f>PRICES[[#This Row],[Department]]&amp;PRICES[[#This Row],[Product Name]]</f>
        <v>Sản PhẩmGR SUN- NutroxSun 100mg (Viên uống trắng sáng) 60 viên/H</v>
      </c>
      <c r="Q719" s="62"/>
      <c r="R719" s="97"/>
      <c r="S719" s="97"/>
      <c r="U719" s="62"/>
    </row>
    <row r="720" spans="1:21" x14ac:dyDescent="0.25">
      <c r="A720" s="62">
        <v>438</v>
      </c>
      <c r="B720" s="72" t="s">
        <v>2033</v>
      </c>
      <c r="C720" s="95">
        <f>PRICES[[#This Row],[Price]]/1250000</f>
        <v>0.96</v>
      </c>
      <c r="D720" s="108">
        <v>1200000</v>
      </c>
      <c r="E720" s="72" t="s">
        <v>2034</v>
      </c>
      <c r="F720" s="72" t="s">
        <v>427</v>
      </c>
      <c r="G720" s="72">
        <v>1</v>
      </c>
      <c r="H720" s="72"/>
      <c r="I720" s="62"/>
      <c r="J720" s="72" t="s">
        <v>2020</v>
      </c>
      <c r="K720" s="72" t="s">
        <v>147</v>
      </c>
      <c r="L720" s="72" t="s">
        <v>2021</v>
      </c>
      <c r="M720" s="109"/>
      <c r="N720" s="90"/>
      <c r="O720" s="91" t="str">
        <f>PRICES[[#This Row],[Department]]&amp;PRICES[[#This Row],[Product Name]]</f>
        <v>Sản PhẩmGR SUN- NutroxSun 100mg (Viên uống trắng sáng) 30 viên/H</v>
      </c>
      <c r="Q720" s="62"/>
      <c r="R720" s="97"/>
      <c r="S720" s="97"/>
      <c r="U720" s="62"/>
    </row>
    <row r="721" spans="1:21" x14ac:dyDescent="0.25">
      <c r="A721" s="62">
        <v>439</v>
      </c>
      <c r="B721" s="72" t="s">
        <v>1428</v>
      </c>
      <c r="C721" s="95">
        <f>PRICES[[#This Row],[Price]]/1250000</f>
        <v>0.92</v>
      </c>
      <c r="D721" s="108">
        <v>1150000</v>
      </c>
      <c r="E721" s="72" t="s">
        <v>1592</v>
      </c>
      <c r="F721" s="72" t="s">
        <v>1407</v>
      </c>
      <c r="G721" s="72">
        <v>1</v>
      </c>
      <c r="H721" s="72"/>
      <c r="I721" s="62"/>
      <c r="J721" s="72" t="s">
        <v>2020</v>
      </c>
      <c r="K721" s="72" t="s">
        <v>147</v>
      </c>
      <c r="L721" s="72" t="s">
        <v>2021</v>
      </c>
      <c r="M721" s="109"/>
      <c r="N721" s="90"/>
      <c r="O721" s="91" t="str">
        <f>PRICES[[#This Row],[Department]]&amp;PRICES[[#This Row],[Product Name]]</f>
        <v>Sản PhẩmGSC Perfect Body White Lotion 250 ml ( kem dưỡng trắng toàn thân)</v>
      </c>
      <c r="Q721" s="62"/>
      <c r="R721" s="97"/>
      <c r="S721" s="97"/>
      <c r="U721" s="62"/>
    </row>
    <row r="722" spans="1:21" x14ac:dyDescent="0.25">
      <c r="A722" s="62">
        <v>440</v>
      </c>
      <c r="B722" s="72" t="s">
        <v>185</v>
      </c>
      <c r="C722" s="95">
        <f>PRICES[[#This Row],[Price]]/1250000</f>
        <v>0.04</v>
      </c>
      <c r="D722" s="108">
        <v>50000</v>
      </c>
      <c r="E722" s="72" t="s">
        <v>1593</v>
      </c>
      <c r="F722" s="72" t="s">
        <v>425</v>
      </c>
      <c r="G722" s="72">
        <v>1</v>
      </c>
      <c r="H722" s="72"/>
      <c r="I722" s="62"/>
      <c r="J722" s="72" t="s">
        <v>2020</v>
      </c>
      <c r="K722" s="72" t="s">
        <v>147</v>
      </c>
      <c r="L722" s="72" t="s">
        <v>2021</v>
      </c>
      <c r="M722" s="109"/>
      <c r="N722" s="90"/>
      <c r="O722" s="91" t="str">
        <f>PRICES[[#This Row],[Department]]&amp;PRICES[[#This Row],[Product Name]]</f>
        <v>Sản PhẩmGV Whitening Ampoule (TBG tăng sắc tố) - 8ml*10 lọ/hộp</v>
      </c>
      <c r="Q722" s="62"/>
      <c r="R722" s="97"/>
      <c r="S722" s="97"/>
      <c r="U722" s="62"/>
    </row>
    <row r="723" spans="1:21" x14ac:dyDescent="0.25">
      <c r="A723" s="62">
        <v>441</v>
      </c>
      <c r="B723" s="72" t="s">
        <v>186</v>
      </c>
      <c r="C723" s="95">
        <f>PRICES[[#This Row],[Price]]/1250000</f>
        <v>1.2E-2</v>
      </c>
      <c r="D723" s="108">
        <v>15000</v>
      </c>
      <c r="E723" s="72" t="s">
        <v>1721</v>
      </c>
      <c r="F723" s="72" t="s">
        <v>425</v>
      </c>
      <c r="G723" s="72">
        <v>1</v>
      </c>
      <c r="H723" s="72"/>
      <c r="I723" s="62"/>
      <c r="J723" s="72" t="s">
        <v>2020</v>
      </c>
      <c r="K723" s="72" t="s">
        <v>147</v>
      </c>
      <c r="L723" s="72" t="s">
        <v>2021</v>
      </c>
      <c r="M723" s="109"/>
      <c r="N723" s="90"/>
      <c r="O723" s="91" t="str">
        <f>PRICES[[#This Row],[Department]]&amp;PRICES[[#This Row],[Product Name]]</f>
        <v>Sản PhẩmHA Plus 100ml</v>
      </c>
      <c r="Q723" s="62"/>
      <c r="R723" s="97"/>
      <c r="S723" s="97"/>
      <c r="U723" s="62"/>
    </row>
    <row r="724" spans="1:21" x14ac:dyDescent="0.25">
      <c r="A724" s="62">
        <v>442</v>
      </c>
      <c r="B724" s="72" t="s">
        <v>1484</v>
      </c>
      <c r="C724" s="95">
        <f>PRICES[[#This Row],[Price]]/1250000</f>
        <v>8.0000000000000002E-3</v>
      </c>
      <c r="D724" s="108">
        <v>10000</v>
      </c>
      <c r="E724" s="72" t="s">
        <v>1722</v>
      </c>
      <c r="F724" s="72" t="s">
        <v>425</v>
      </c>
      <c r="G724" s="72">
        <v>1</v>
      </c>
      <c r="H724" s="72"/>
      <c r="I724" s="62"/>
      <c r="J724" s="72" t="s">
        <v>2020</v>
      </c>
      <c r="K724" s="72" t="s">
        <v>147</v>
      </c>
      <c r="L724" s="72" t="s">
        <v>2021</v>
      </c>
      <c r="M724" s="109"/>
      <c r="N724" s="90"/>
      <c r="O724" s="91" t="str">
        <f>PRICES[[#This Row],[Department]]&amp;PRICES[[#This Row],[Product Name]]</f>
        <v>Sản PhẩmHA Plus 300ml</v>
      </c>
      <c r="Q724" s="62"/>
      <c r="R724" s="97"/>
      <c r="S724" s="97"/>
      <c r="U724" s="62"/>
    </row>
    <row r="725" spans="1:21" x14ac:dyDescent="0.25">
      <c r="A725" s="62">
        <v>443</v>
      </c>
      <c r="B725" s="72" t="s">
        <v>2075</v>
      </c>
      <c r="C725" s="95">
        <f>PRICES[[#This Row],[Price]]/1250000</f>
        <v>1.04</v>
      </c>
      <c r="D725" s="108">
        <v>1300000</v>
      </c>
      <c r="E725" s="72" t="s">
        <v>1723</v>
      </c>
      <c r="F725" s="72" t="s">
        <v>427</v>
      </c>
      <c r="G725" s="72">
        <v>1</v>
      </c>
      <c r="H725" s="72"/>
      <c r="I725" s="62"/>
      <c r="J725" s="72" t="s">
        <v>2020</v>
      </c>
      <c r="K725" s="72" t="s">
        <v>147</v>
      </c>
      <c r="L725" s="72" t="s">
        <v>2021</v>
      </c>
      <c r="M725" s="109"/>
      <c r="N725" s="90"/>
      <c r="O725" s="91" t="str">
        <f>PRICES[[#This Row],[Department]]&amp;PRICES[[#This Row],[Product Name]]</f>
        <v>Sản PhẩmHeilocare 360 Gel Oil Free SPF50 50ml</v>
      </c>
      <c r="Q725" s="62"/>
      <c r="R725" s="97"/>
      <c r="S725" s="97"/>
      <c r="U725" s="62"/>
    </row>
    <row r="726" spans="1:21" x14ac:dyDescent="0.25">
      <c r="A726" s="62">
        <v>444</v>
      </c>
      <c r="B726" s="72" t="s">
        <v>1485</v>
      </c>
      <c r="C726" s="95">
        <f>PRICES[[#This Row],[Price]]/1250000</f>
        <v>0.88</v>
      </c>
      <c r="D726" s="108">
        <v>1100000</v>
      </c>
      <c r="E726" s="72" t="s">
        <v>1724</v>
      </c>
      <c r="F726" s="72" t="s">
        <v>427</v>
      </c>
      <c r="G726" s="72">
        <v>1</v>
      </c>
      <c r="H726" s="72"/>
      <c r="I726" s="62"/>
      <c r="J726" s="72" t="s">
        <v>2020</v>
      </c>
      <c r="K726" s="72" t="s">
        <v>147</v>
      </c>
      <c r="L726" s="72" t="s">
        <v>2021</v>
      </c>
      <c r="M726" s="109"/>
      <c r="N726" s="90"/>
      <c r="O726" s="91" t="str">
        <f>PRICES[[#This Row],[Department]]&amp;PRICES[[#This Row],[Product Name]]</f>
        <v>Sản PhẩmHeliocare advanced gel SPF 50 ml (CN Heliocare Gel)</v>
      </c>
      <c r="Q726" s="62"/>
      <c r="R726" s="97"/>
      <c r="S726" s="97"/>
      <c r="U726" s="62"/>
    </row>
    <row r="727" spans="1:21" x14ac:dyDescent="0.25">
      <c r="A727" s="62">
        <v>445</v>
      </c>
      <c r="B727" s="72" t="s">
        <v>187</v>
      </c>
      <c r="C727" s="95">
        <f>PRICES[[#This Row],[Price]]/1250000</f>
        <v>0.96</v>
      </c>
      <c r="D727" s="108">
        <v>1200000</v>
      </c>
      <c r="E727" s="72" t="s">
        <v>1725</v>
      </c>
      <c r="F727" s="72" t="s">
        <v>427</v>
      </c>
      <c r="G727" s="72">
        <v>1</v>
      </c>
      <c r="H727" s="72"/>
      <c r="I727" s="62"/>
      <c r="J727" s="72" t="s">
        <v>2020</v>
      </c>
      <c r="K727" s="72" t="s">
        <v>147</v>
      </c>
      <c r="L727" s="72" t="s">
        <v>2021</v>
      </c>
      <c r="M727" s="109"/>
      <c r="N727" s="90"/>
      <c r="O727" s="91" t="str">
        <f>PRICES[[#This Row],[Department]]&amp;PRICES[[#This Row],[Product Name]]</f>
        <v>Sản PhẩmHeliocare oil-free Compact SPF50 fair (Kem nền chống nắng)</v>
      </c>
      <c r="Q727" s="62"/>
      <c r="R727" s="97"/>
      <c r="S727" s="97"/>
      <c r="U727" s="62"/>
    </row>
    <row r="728" spans="1:21" x14ac:dyDescent="0.25">
      <c r="A728" s="62">
        <v>446</v>
      </c>
      <c r="B728" s="72" t="s">
        <v>1429</v>
      </c>
      <c r="C728" s="95">
        <f>PRICES[[#This Row],[Price]]/1250000</f>
        <v>1</v>
      </c>
      <c r="D728" s="108">
        <v>1250000</v>
      </c>
      <c r="E728" s="72" t="s">
        <v>1594</v>
      </c>
      <c r="F728" s="72" t="s">
        <v>427</v>
      </c>
      <c r="G728" s="72">
        <v>1</v>
      </c>
      <c r="H728" s="72"/>
      <c r="I728" s="62"/>
      <c r="J728" s="72" t="s">
        <v>2020</v>
      </c>
      <c r="K728" s="72" t="s">
        <v>147</v>
      </c>
      <c r="L728" s="72" t="s">
        <v>2021</v>
      </c>
      <c r="M728" s="109"/>
      <c r="N728" s="90"/>
      <c r="O728" s="91" t="str">
        <f>PRICES[[#This Row],[Department]]&amp;PRICES[[#This Row],[Product Name]]</f>
        <v>Sản PhẩmHeliocare Oral - 60 caps (uống chống nắng)</v>
      </c>
      <c r="Q728" s="62"/>
      <c r="R728" s="97"/>
      <c r="S728" s="97"/>
      <c r="U728" s="62"/>
    </row>
    <row r="729" spans="1:21" x14ac:dyDescent="0.25">
      <c r="A729" s="62">
        <v>447</v>
      </c>
      <c r="B729" s="72" t="s">
        <v>1486</v>
      </c>
      <c r="C729" s="95">
        <f>PRICES[[#This Row],[Price]]/1250000</f>
        <v>2.08</v>
      </c>
      <c r="D729" s="108">
        <v>2600000</v>
      </c>
      <c r="E729" s="72" t="s">
        <v>1726</v>
      </c>
      <c r="F729" s="72" t="s">
        <v>427</v>
      </c>
      <c r="G729" s="72">
        <v>1</v>
      </c>
      <c r="H729" s="72"/>
      <c r="I729" s="62"/>
      <c r="J729" s="72" t="s">
        <v>2020</v>
      </c>
      <c r="K729" s="72" t="s">
        <v>147</v>
      </c>
      <c r="L729" s="72" t="s">
        <v>2021</v>
      </c>
      <c r="M729" s="109"/>
      <c r="N729" s="90"/>
      <c r="O729" s="91" t="str">
        <f>PRICES[[#This Row],[Department]]&amp;PRICES[[#This Row],[Product Name]]</f>
        <v>Sản PhẩmHeliocare purewhite radian CE cap 60's ( uống trắng sáng)</v>
      </c>
      <c r="Q729" s="62"/>
      <c r="R729" s="97"/>
      <c r="S729" s="97"/>
      <c r="U729" s="62"/>
    </row>
    <row r="730" spans="1:21" x14ac:dyDescent="0.25">
      <c r="A730" s="62">
        <v>448</v>
      </c>
      <c r="B730" s="72" t="s">
        <v>188</v>
      </c>
      <c r="C730" s="95">
        <f>PRICES[[#This Row],[Price]]/1250000</f>
        <v>3.36</v>
      </c>
      <c r="D730" s="108">
        <v>4200000</v>
      </c>
      <c r="E730" s="72" t="s">
        <v>1727</v>
      </c>
      <c r="F730" s="72" t="s">
        <v>427</v>
      </c>
      <c r="G730" s="72">
        <v>1</v>
      </c>
      <c r="H730" s="72"/>
      <c r="I730" s="62"/>
      <c r="J730" s="72" t="s">
        <v>2020</v>
      </c>
      <c r="K730" s="72" t="s">
        <v>147</v>
      </c>
      <c r="L730" s="72" t="s">
        <v>2021</v>
      </c>
      <c r="M730" s="109"/>
      <c r="N730" s="90"/>
      <c r="O730" s="91" t="str">
        <f>PRICES[[#This Row],[Department]]&amp;PRICES[[#This Row],[Product Name]]</f>
        <v>Sản PhẩmHOUR RENEWAL ANTI-AGE CREAM Kem dưỡng 24H Tái tạo chống lão hóa (Da khô, yếu, bong tróc) - 50 ml/ h</v>
      </c>
      <c r="Q730" s="62"/>
      <c r="R730" s="97"/>
      <c r="S730" s="97"/>
      <c r="U730" s="62"/>
    </row>
    <row r="731" spans="1:21" x14ac:dyDescent="0.25">
      <c r="A731" s="62">
        <v>449</v>
      </c>
      <c r="B731" s="72" t="s">
        <v>189</v>
      </c>
      <c r="C731" s="95">
        <f>PRICES[[#This Row],[Price]]/1250000</f>
        <v>2.96</v>
      </c>
      <c r="D731" s="108">
        <v>3700000</v>
      </c>
      <c r="E731" s="72" t="s">
        <v>1728</v>
      </c>
      <c r="F731" s="72" t="s">
        <v>427</v>
      </c>
      <c r="G731" s="72">
        <v>1</v>
      </c>
      <c r="H731" s="72"/>
      <c r="I731" s="62"/>
      <c r="J731" s="72" t="s">
        <v>2020</v>
      </c>
      <c r="K731" s="72" t="s">
        <v>147</v>
      </c>
      <c r="L731" s="72" t="s">
        <v>2021</v>
      </c>
      <c r="M731" s="109"/>
      <c r="N731" s="90"/>
      <c r="O731" s="91" t="str">
        <f>PRICES[[#This Row],[Department]]&amp;PRICES[[#This Row],[Product Name]]</f>
        <v>Sản PhẩmHOUR REVITALISING ANTI-AGE CREAM (Kem dưỡng 24H Hồi sinh chống lão hóa (Da thường) - 50ml/ hộp)"</v>
      </c>
      <c r="Q731" s="62"/>
      <c r="R731" s="97"/>
      <c r="S731" s="97"/>
      <c r="U731" s="62"/>
    </row>
    <row r="732" spans="1:21" x14ac:dyDescent="0.25">
      <c r="A732" s="62">
        <v>450</v>
      </c>
      <c r="B732" s="72" t="s">
        <v>2054</v>
      </c>
      <c r="C732" s="95">
        <f>PRICES[[#This Row],[Price]]/1250000</f>
        <v>0</v>
      </c>
      <c r="D732" s="108">
        <v>0</v>
      </c>
      <c r="E732" s="72" t="s">
        <v>1811</v>
      </c>
      <c r="F732" s="72" t="s">
        <v>435</v>
      </c>
      <c r="G732" s="72">
        <v>1</v>
      </c>
      <c r="H732" s="72"/>
      <c r="I732" s="62"/>
      <c r="J732" s="72" t="s">
        <v>2020</v>
      </c>
      <c r="K732" s="72" t="s">
        <v>147</v>
      </c>
      <c r="L732" s="72" t="s">
        <v>2021</v>
      </c>
      <c r="M732" s="109"/>
      <c r="N732" s="90"/>
      <c r="O732" s="91" t="str">
        <f>PRICES[[#This Row],[Department]]&amp;PRICES[[#This Row],[Product Name]]</f>
        <v>Sản PhẩmHũ đựng aderma (Hũ hồng nhỏ)</v>
      </c>
      <c r="Q732" s="62"/>
      <c r="R732" s="97"/>
      <c r="S732" s="97"/>
      <c r="U732" s="62"/>
    </row>
    <row r="733" spans="1:21" x14ac:dyDescent="0.25">
      <c r="A733" s="62">
        <v>451</v>
      </c>
      <c r="B733" s="72" t="s">
        <v>1857</v>
      </c>
      <c r="C733" s="95">
        <f>PRICES[[#This Row],[Price]]/1250000</f>
        <v>0.16</v>
      </c>
      <c r="D733" s="108">
        <v>200000</v>
      </c>
      <c r="E733" s="72" t="s">
        <v>1858</v>
      </c>
      <c r="F733" s="72" t="s">
        <v>435</v>
      </c>
      <c r="G733" s="72">
        <v>1</v>
      </c>
      <c r="H733" s="72"/>
      <c r="I733" s="62"/>
      <c r="J733" s="72" t="s">
        <v>2020</v>
      </c>
      <c r="K733" s="72" t="s">
        <v>147</v>
      </c>
      <c r="L733" s="72" t="s">
        <v>2021</v>
      </c>
      <c r="M733" s="109"/>
      <c r="N733" s="90"/>
      <c r="O733" s="307" t="str">
        <f>PRICES[[#This Row],[Department]]&amp;PRICES[[#This Row],[Product Name]]</f>
        <v>Sản PhẩmHũ nhỏ Ultrasun After Sun &amp; Post Laser - Dưỡng chất làm lạnh, làm dịu sau laser (hũ 5ml)</v>
      </c>
      <c r="Q733" s="62"/>
      <c r="R733" s="97"/>
      <c r="S733" s="97"/>
      <c r="U733" s="62"/>
    </row>
    <row r="734" spans="1:21" x14ac:dyDescent="0.25">
      <c r="A734" s="62">
        <v>452</v>
      </c>
      <c r="B734" s="72" t="s">
        <v>190</v>
      </c>
      <c r="C734" s="95">
        <f>PRICES[[#This Row],[Price]]/1250000</f>
        <v>2.2400000000000002</v>
      </c>
      <c r="D734" s="108">
        <v>2800000</v>
      </c>
      <c r="E734" s="72" t="s">
        <v>1729</v>
      </c>
      <c r="F734" s="72" t="s">
        <v>427</v>
      </c>
      <c r="G734" s="72">
        <v>1</v>
      </c>
      <c r="H734" s="72"/>
      <c r="I734" s="62"/>
      <c r="J734" s="72" t="s">
        <v>2020</v>
      </c>
      <c r="K734" s="72" t="s">
        <v>147</v>
      </c>
      <c r="L734" s="72" t="s">
        <v>2021</v>
      </c>
      <c r="M734" s="109"/>
      <c r="N734" s="90"/>
      <c r="O734" s="91" t="str">
        <f>PRICES[[#This Row],[Department]]&amp;PRICES[[#This Row],[Product Name]]</f>
        <v>Sản PhẩmHush&amp;Hush DeeplyRooted Viên khỏe tóc (120v/h)</v>
      </c>
      <c r="Q734" s="62"/>
      <c r="R734" s="97"/>
      <c r="S734" s="97"/>
      <c r="U734" s="62"/>
    </row>
    <row r="735" spans="1:21" x14ac:dyDescent="0.25">
      <c r="A735" s="62">
        <v>453</v>
      </c>
      <c r="B735" s="72" t="s">
        <v>979</v>
      </c>
      <c r="C735" s="95">
        <f>PRICES[[#This Row],[Price]]/1250000</f>
        <v>1.52</v>
      </c>
      <c r="D735" s="108">
        <v>1900000</v>
      </c>
      <c r="E735" s="72" t="s">
        <v>1684</v>
      </c>
      <c r="F735" s="72" t="s">
        <v>427</v>
      </c>
      <c r="G735" s="72">
        <v>1</v>
      </c>
      <c r="H735" s="72"/>
      <c r="I735" s="62"/>
      <c r="J735" s="72" t="s">
        <v>2020</v>
      </c>
      <c r="K735" s="72" t="s">
        <v>147</v>
      </c>
      <c r="L735" s="72" t="s">
        <v>2021</v>
      </c>
      <c r="M735" s="109"/>
      <c r="N735" s="90"/>
      <c r="O735" s="91" t="str">
        <f>PRICES[[#This Row],[Department]]&amp;PRICES[[#This Row],[Product Name]]</f>
        <v>Sản PhẩmHush&amp;Hush Skin Capsule Brighten+</v>
      </c>
      <c r="Q735" s="62"/>
      <c r="R735" s="97"/>
      <c r="S735" s="97"/>
      <c r="U735" s="62"/>
    </row>
    <row r="736" spans="1:21" x14ac:dyDescent="0.25">
      <c r="A736" s="62">
        <v>454</v>
      </c>
      <c r="B736" s="72" t="s">
        <v>191</v>
      </c>
      <c r="C736" s="95">
        <f>PRICES[[#This Row],[Price]]/1250000</f>
        <v>2.16</v>
      </c>
      <c r="D736" s="108">
        <v>2700000</v>
      </c>
      <c r="E736" s="72" t="s">
        <v>1730</v>
      </c>
      <c r="F736" s="72" t="s">
        <v>427</v>
      </c>
      <c r="G736" s="72">
        <v>1</v>
      </c>
      <c r="H736" s="72"/>
      <c r="I736" s="62"/>
      <c r="J736" s="72" t="s">
        <v>2020</v>
      </c>
      <c r="K736" s="72" t="s">
        <v>147</v>
      </c>
      <c r="L736" s="72" t="s">
        <v>2021</v>
      </c>
      <c r="M736" s="109"/>
      <c r="N736" s="90"/>
      <c r="O736" s="91" t="str">
        <f>PRICES[[#This Row],[Department]]&amp;PRICES[[#This Row],[Product Name]]</f>
        <v>Sản PhẩmHush&amp;Hush TimeCapsule Viên trẻ hóa (60v/h)</v>
      </c>
      <c r="Q736" s="62"/>
      <c r="R736" s="97"/>
      <c r="S736" s="97"/>
      <c r="U736" s="62"/>
    </row>
    <row r="737" spans="1:21" x14ac:dyDescent="0.25">
      <c r="A737" s="62">
        <v>455</v>
      </c>
      <c r="B737" s="72" t="s">
        <v>2105</v>
      </c>
      <c r="C737" s="95">
        <f>PRICES[[#This Row],[Price]]/1250000</f>
        <v>1.8</v>
      </c>
      <c r="D737" s="108">
        <v>2250000</v>
      </c>
      <c r="E737" s="72" t="s">
        <v>1595</v>
      </c>
      <c r="F737" s="72" t="s">
        <v>427</v>
      </c>
      <c r="G737" s="72">
        <v>1</v>
      </c>
      <c r="H737" s="72"/>
      <c r="I737" s="62"/>
      <c r="J737" s="72" t="s">
        <v>2020</v>
      </c>
      <c r="K737" s="72" t="s">
        <v>147</v>
      </c>
      <c r="L737" s="72" t="s">
        <v>2021</v>
      </c>
      <c r="M737" s="109"/>
      <c r="N737" s="90"/>
      <c r="O737" s="91" t="str">
        <f>PRICES[[#This Row],[Department]]&amp;PRICES[[#This Row],[Product Name]]</f>
        <v>Sản PhẩmHyaluronic MAX 3 cream soft ( làm mềm chuyên sâu) - 50ml/hộp</v>
      </c>
      <c r="Q737" s="62"/>
      <c r="R737" s="97"/>
      <c r="S737" s="97"/>
      <c r="U737" s="62"/>
    </row>
    <row r="738" spans="1:21" x14ac:dyDescent="0.25">
      <c r="A738" s="62">
        <v>456</v>
      </c>
      <c r="B738" s="72" t="s">
        <v>1430</v>
      </c>
      <c r="C738" s="95">
        <f>PRICES[[#This Row],[Price]]/1250000</f>
        <v>1.92</v>
      </c>
      <c r="D738" s="108">
        <v>2400000</v>
      </c>
      <c r="E738" s="72" t="s">
        <v>1596</v>
      </c>
      <c r="F738" s="72" t="s">
        <v>427</v>
      </c>
      <c r="G738" s="72">
        <v>1</v>
      </c>
      <c r="H738" s="72"/>
      <c r="I738" s="62"/>
      <c r="J738" s="72" t="s">
        <v>2020</v>
      </c>
      <c r="K738" s="72" t="s">
        <v>147</v>
      </c>
      <c r="L738" s="72" t="s">
        <v>2021</v>
      </c>
      <c r="M738" s="109"/>
      <c r="N738" s="90"/>
      <c r="O738" s="91" t="str">
        <f>PRICES[[#This Row],[Department]]&amp;PRICES[[#This Row],[Product Name]]</f>
        <v>Sản PhẩmHyaluronic MAX 3 moisture power - 30ml/hộp</v>
      </c>
      <c r="Q738" s="62"/>
      <c r="R738" s="97"/>
      <c r="S738" s="97"/>
      <c r="U738" s="62"/>
    </row>
    <row r="739" spans="1:21" x14ac:dyDescent="0.25">
      <c r="A739" s="62">
        <v>457</v>
      </c>
      <c r="B739" s="72" t="s">
        <v>2104</v>
      </c>
      <c r="C739" s="95">
        <f>PRICES[[#This Row],[Price]]/1250000</f>
        <v>4.7999999999999996E-3</v>
      </c>
      <c r="D739" s="108">
        <v>6000</v>
      </c>
      <c r="E739" s="72" t="s">
        <v>1597</v>
      </c>
      <c r="F739" s="72" t="s">
        <v>425</v>
      </c>
      <c r="G739" s="72">
        <v>1</v>
      </c>
      <c r="H739" s="72"/>
      <c r="I739" s="62"/>
      <c r="J739" s="72" t="s">
        <v>2020</v>
      </c>
      <c r="K739" s="72" t="s">
        <v>147</v>
      </c>
      <c r="L739" s="72" t="s">
        <v>2021</v>
      </c>
      <c r="M739" s="109"/>
      <c r="N739" s="90"/>
      <c r="O739" s="91" t="str">
        <f>PRICES[[#This Row],[Department]]&amp;PRICES[[#This Row],[Product Name]]</f>
        <v>Sản PhẩmHydro tonic ( Nước hoa hồng da thường đến da khô) 200 ml/hộp</v>
      </c>
      <c r="Q739" s="62"/>
      <c r="R739" s="97"/>
      <c r="S739" s="97"/>
      <c r="U739" s="62"/>
    </row>
    <row r="740" spans="1:21" x14ac:dyDescent="0.25">
      <c r="A740" s="62">
        <v>458</v>
      </c>
      <c r="B740" s="72" t="s">
        <v>1431</v>
      </c>
      <c r="C740" s="95">
        <f>PRICES[[#This Row],[Price]]/1250000</f>
        <v>1.544</v>
      </c>
      <c r="D740" s="108">
        <v>1930000</v>
      </c>
      <c r="E740" s="72" t="s">
        <v>1598</v>
      </c>
      <c r="F740" s="72" t="s">
        <v>427</v>
      </c>
      <c r="G740" s="72">
        <v>1</v>
      </c>
      <c r="H740" s="72"/>
      <c r="I740" s="62"/>
      <c r="J740" s="72" t="s">
        <v>2020</v>
      </c>
      <c r="K740" s="72" t="s">
        <v>147</v>
      </c>
      <c r="L740" s="72" t="s">
        <v>2021</v>
      </c>
      <c r="M740" s="109"/>
      <c r="N740" s="90"/>
      <c r="O740" s="91" t="str">
        <f>PRICES[[#This Row],[Department]]&amp;PRICES[[#This Row],[Product Name]]</f>
        <v>Sản PhẩmI -conceal flawless foudation</v>
      </c>
      <c r="Q740" s="62"/>
      <c r="R740" s="97"/>
      <c r="S740" s="97"/>
      <c r="U740" s="62"/>
    </row>
    <row r="741" spans="1:21" x14ac:dyDescent="0.25">
      <c r="A741" s="62">
        <v>459</v>
      </c>
      <c r="B741" s="72" t="s">
        <v>2053</v>
      </c>
      <c r="C741" s="95">
        <f>PRICES[[#This Row],[Price]]/1250000</f>
        <v>1.3559322033898305E-2</v>
      </c>
      <c r="D741" s="108">
        <v>16949.152542372882</v>
      </c>
      <c r="E741" s="72" t="s">
        <v>1812</v>
      </c>
      <c r="F741" s="72" t="s">
        <v>425</v>
      </c>
      <c r="G741" s="72">
        <v>1</v>
      </c>
      <c r="H741" s="72"/>
      <c r="I741" s="62"/>
      <c r="J741" s="72" t="s">
        <v>2020</v>
      </c>
      <c r="K741" s="72" t="s">
        <v>147</v>
      </c>
      <c r="L741" s="72" t="s">
        <v>2021</v>
      </c>
      <c r="M741" s="109"/>
      <c r="N741" s="90"/>
      <c r="O741" s="91" t="str">
        <f>PRICES[[#This Row],[Department]]&amp;PRICES[[#This Row],[Product Name]]</f>
        <v>Sản PhẩmI- Peel Lighterning Lift TM 50% 118ml</v>
      </c>
      <c r="Q741" s="62"/>
      <c r="R741" s="97"/>
      <c r="S741" s="97"/>
      <c r="U741" s="62"/>
    </row>
    <row r="742" spans="1:21" x14ac:dyDescent="0.25">
      <c r="A742" s="62">
        <v>460</v>
      </c>
      <c r="B742" s="72" t="s">
        <v>1512</v>
      </c>
      <c r="C742" s="95">
        <f>PRICES[[#This Row],[Price]]/1250000</f>
        <v>9.1891891891891911E-2</v>
      </c>
      <c r="D742" s="108">
        <v>114864.8648648649</v>
      </c>
      <c r="E742" s="72" t="s">
        <v>1813</v>
      </c>
      <c r="F742" s="72" t="s">
        <v>425</v>
      </c>
      <c r="G742" s="72">
        <v>1</v>
      </c>
      <c r="H742" s="72"/>
      <c r="I742" s="62"/>
      <c r="J742" s="72" t="s">
        <v>2020</v>
      </c>
      <c r="K742" s="72" t="s">
        <v>147</v>
      </c>
      <c r="L742" s="72" t="s">
        <v>2021</v>
      </c>
      <c r="M742" s="109"/>
      <c r="N742" s="90"/>
      <c r="O742" s="91" t="str">
        <f>PRICES[[#This Row],[Department]]&amp;PRICES[[#This Row],[Product Name]]</f>
        <v>Sản PhẩmIEnhance 25% Kojic Facial Enhancer (Chai 14,8 ml)</v>
      </c>
      <c r="Q742" s="62"/>
      <c r="R742" s="97"/>
      <c r="S742" s="97"/>
      <c r="U742" s="62"/>
    </row>
    <row r="743" spans="1:21" x14ac:dyDescent="0.25">
      <c r="A743" s="62">
        <v>461</v>
      </c>
      <c r="B743" s="72" t="s">
        <v>192</v>
      </c>
      <c r="C743" s="95">
        <f>PRICES[[#This Row],[Price]]/1250000</f>
        <v>2.4</v>
      </c>
      <c r="D743" s="108">
        <v>3000000</v>
      </c>
      <c r="E743" s="72" t="s">
        <v>1731</v>
      </c>
      <c r="F743" s="72" t="s">
        <v>427</v>
      </c>
      <c r="G743" s="72">
        <v>1</v>
      </c>
      <c r="H743" s="72"/>
      <c r="I743" s="62"/>
      <c r="J743" s="72" t="s">
        <v>2020</v>
      </c>
      <c r="K743" s="72" t="s">
        <v>147</v>
      </c>
      <c r="L743" s="72" t="s">
        <v>2021</v>
      </c>
      <c r="M743" s="109"/>
      <c r="N743" s="90"/>
      <c r="O743" s="91" t="str">
        <f>PRICES[[#This Row],[Department]]&amp;PRICES[[#This Row],[Product Name]]</f>
        <v>Sản PhẩmI-Image Ageless Total Pure Hyaluronic Filler 30ml</v>
      </c>
      <c r="Q743" s="62"/>
      <c r="R743" s="97"/>
      <c r="S743" s="97"/>
      <c r="U743" s="62"/>
    </row>
    <row r="744" spans="1:21" x14ac:dyDescent="0.25">
      <c r="A744" s="62">
        <v>462</v>
      </c>
      <c r="B744" s="72" t="s">
        <v>1545</v>
      </c>
      <c r="C744" s="95">
        <f>PRICES[[#This Row],[Price]]/1250000</f>
        <v>0.13600000000000001</v>
      </c>
      <c r="D744" s="108">
        <v>170000</v>
      </c>
      <c r="E744" s="72" t="s">
        <v>1830</v>
      </c>
      <c r="F744" s="72" t="s">
        <v>436</v>
      </c>
      <c r="G744" s="72">
        <v>1</v>
      </c>
      <c r="H744" s="72"/>
      <c r="I744" s="62"/>
      <c r="J744" s="72" t="s">
        <v>2020</v>
      </c>
      <c r="K744" s="72" t="s">
        <v>147</v>
      </c>
      <c r="L744" s="72" t="s">
        <v>2021</v>
      </c>
      <c r="M744" s="109"/>
      <c r="N744" s="90"/>
      <c r="O744" s="91" t="str">
        <f>PRICES[[#This Row],[Department]]&amp;PRICES[[#This Row],[Product Name]]</f>
        <v>Sản PhẩmI-Image I Mask hydrating hydrogel sheet mask</v>
      </c>
      <c r="Q744" s="62"/>
      <c r="R744" s="97"/>
      <c r="S744" s="97"/>
      <c r="U744" s="62"/>
    </row>
    <row r="745" spans="1:21" x14ac:dyDescent="0.25">
      <c r="A745" s="62">
        <v>463</v>
      </c>
      <c r="B745" s="72" t="s">
        <v>193</v>
      </c>
      <c r="C745" s="95">
        <f>PRICES[[#This Row],[Price]]/1250000</f>
        <v>1.6</v>
      </c>
      <c r="D745" s="108">
        <v>2000000</v>
      </c>
      <c r="E745" s="72" t="s">
        <v>1599</v>
      </c>
      <c r="F745" s="72" t="s">
        <v>1432</v>
      </c>
      <c r="G745" s="72">
        <v>1</v>
      </c>
      <c r="H745" s="72"/>
      <c r="I745" s="62"/>
      <c r="J745" s="72" t="s">
        <v>2020</v>
      </c>
      <c r="K745" s="72" t="s">
        <v>147</v>
      </c>
      <c r="L745" s="72" t="s">
        <v>2021</v>
      </c>
      <c r="M745" s="109"/>
      <c r="N745" s="90"/>
      <c r="O745" s="91" t="str">
        <f>PRICES[[#This Row],[Department]]&amp;PRICES[[#This Row],[Product Name]]</f>
        <v>Sản PhẩmI-Image I rescue 57g</v>
      </c>
      <c r="Q745" s="62"/>
      <c r="R745" s="97"/>
      <c r="S745" s="97"/>
      <c r="U745" s="62"/>
    </row>
    <row r="746" spans="1:21" x14ac:dyDescent="0.25">
      <c r="A746" s="62">
        <v>464</v>
      </c>
      <c r="B746" s="72" t="s">
        <v>194</v>
      </c>
      <c r="C746" s="95">
        <f>PRICES[[#This Row],[Price]]/1250000</f>
        <v>2.64</v>
      </c>
      <c r="D746" s="108">
        <v>3300000</v>
      </c>
      <c r="E746" s="72" t="s">
        <v>1732</v>
      </c>
      <c r="F746" s="72" t="s">
        <v>430</v>
      </c>
      <c r="G746" s="72">
        <v>1</v>
      </c>
      <c r="H746" s="72"/>
      <c r="I746" s="62"/>
      <c r="J746" s="72" t="s">
        <v>2020</v>
      </c>
      <c r="K746" s="72" t="s">
        <v>147</v>
      </c>
      <c r="L746" s="72" t="s">
        <v>2021</v>
      </c>
      <c r="M746" s="109"/>
      <c r="N746" s="90"/>
      <c r="O746" s="91" t="str">
        <f>PRICES[[#This Row],[Department]]&amp;PRICES[[#This Row],[Product Name]]</f>
        <v>Sản PhẩmI-Image The Max stem cell creme 48gr</v>
      </c>
      <c r="Q746" s="62"/>
      <c r="R746" s="97"/>
      <c r="S746" s="97"/>
      <c r="U746" s="62"/>
    </row>
    <row r="747" spans="1:21" x14ac:dyDescent="0.25">
      <c r="A747" s="62">
        <v>465</v>
      </c>
      <c r="B747" s="72" t="s">
        <v>195</v>
      </c>
      <c r="C747" s="95">
        <f>PRICES[[#This Row],[Price]]/1250000</f>
        <v>2.48</v>
      </c>
      <c r="D747" s="108">
        <v>3100000</v>
      </c>
      <c r="E747" s="72" t="s">
        <v>1733</v>
      </c>
      <c r="F747" s="72" t="s">
        <v>427</v>
      </c>
      <c r="G747" s="72">
        <v>1</v>
      </c>
      <c r="H747" s="72"/>
      <c r="I747" s="62"/>
      <c r="J747" s="72" t="s">
        <v>2020</v>
      </c>
      <c r="K747" s="72" t="s">
        <v>147</v>
      </c>
      <c r="L747" s="72" t="s">
        <v>2021</v>
      </c>
      <c r="M747" s="109"/>
      <c r="N747" s="90"/>
      <c r="O747" s="91" t="str">
        <f>PRICES[[#This Row],[Department]]&amp;PRICES[[#This Row],[Product Name]]</f>
        <v>Sản PhẩmIluma Intense Brightening Crème-48g (Kem làm trắng sáng da)</v>
      </c>
      <c r="Q747" s="62"/>
      <c r="R747" s="97"/>
      <c r="S747" s="97"/>
      <c r="U747" s="62"/>
    </row>
    <row r="748" spans="1:21" x14ac:dyDescent="0.25">
      <c r="A748" s="62">
        <v>466</v>
      </c>
      <c r="B748" s="72" t="s">
        <v>1549</v>
      </c>
      <c r="C748" s="95">
        <f>PRICES[[#This Row],[Price]]/1250000</f>
        <v>0.96</v>
      </c>
      <c r="D748" s="108">
        <v>1200000</v>
      </c>
      <c r="E748" s="72" t="s">
        <v>1835</v>
      </c>
      <c r="F748" s="72" t="s">
        <v>426</v>
      </c>
      <c r="G748" s="72">
        <v>1</v>
      </c>
      <c r="H748" s="72"/>
      <c r="I748" s="62"/>
      <c r="J748" s="72" t="s">
        <v>2020</v>
      </c>
      <c r="K748" s="72" t="s">
        <v>147</v>
      </c>
      <c r="L748" s="72" t="s">
        <v>2021</v>
      </c>
      <c r="M748" s="109"/>
      <c r="N748" s="90"/>
      <c r="O748" s="91" t="str">
        <f>PRICES[[#This Row],[Department]]&amp;PRICES[[#This Row],[Product Name]]</f>
        <v>Sản PhẩmIluma Intense Brightening Exfoliating cleanser (SRM dạng kem) 113g/tuýp</v>
      </c>
      <c r="Q748" s="62"/>
      <c r="R748" s="97"/>
      <c r="S748" s="97"/>
      <c r="U748" s="62"/>
    </row>
    <row r="749" spans="1:21" x14ac:dyDescent="0.25">
      <c r="A749" s="62">
        <v>467</v>
      </c>
      <c r="B749" s="72" t="s">
        <v>196</v>
      </c>
      <c r="C749" s="95">
        <f>PRICES[[#This Row],[Price]]/1250000</f>
        <v>1.6</v>
      </c>
      <c r="D749" s="108">
        <v>2000000</v>
      </c>
      <c r="E749" s="72" t="s">
        <v>1734</v>
      </c>
      <c r="F749" s="72" t="s">
        <v>427</v>
      </c>
      <c r="G749" s="72">
        <v>1</v>
      </c>
      <c r="H749" s="72"/>
      <c r="I749" s="62"/>
      <c r="J749" s="72" t="s">
        <v>2020</v>
      </c>
      <c r="K749" s="72" t="s">
        <v>147</v>
      </c>
      <c r="L749" s="72" t="s">
        <v>2021</v>
      </c>
      <c r="M749" s="109"/>
      <c r="N749" s="90"/>
      <c r="O749" s="91" t="str">
        <f>PRICES[[#This Row],[Department]]&amp;PRICES[[#This Row],[Product Name]]</f>
        <v>Sản PhẩmILUMA Intense Brightening Eye Crème (15ml)</v>
      </c>
      <c r="Q749" s="62"/>
      <c r="R749" s="97"/>
      <c r="S749" s="97"/>
      <c r="U749" s="62"/>
    </row>
    <row r="750" spans="1:21" x14ac:dyDescent="0.25">
      <c r="A750" s="62">
        <v>468</v>
      </c>
      <c r="B750" s="72" t="s">
        <v>197</v>
      </c>
      <c r="C750" s="95">
        <f>PRICES[[#This Row],[Price]]/1250000</f>
        <v>0.04</v>
      </c>
      <c r="D750" s="108">
        <v>50000</v>
      </c>
      <c r="E750" s="72" t="s">
        <v>1600</v>
      </c>
      <c r="F750" s="72" t="s">
        <v>425</v>
      </c>
      <c r="G750" s="72">
        <v>1</v>
      </c>
      <c r="H750" s="72"/>
      <c r="I750" s="62"/>
      <c r="J750" s="72" t="s">
        <v>2020</v>
      </c>
      <c r="K750" s="72" t="s">
        <v>147</v>
      </c>
      <c r="L750" s="72" t="s">
        <v>2021</v>
      </c>
      <c r="M750" s="109"/>
      <c r="N750" s="90"/>
      <c r="O750" s="91" t="str">
        <f>PRICES[[#This Row],[Department]]&amp;PRICES[[#This Row],[Product Name]]</f>
        <v>Sản PhẩmIluma Intense Brightening Serum (30ml/hộp)</v>
      </c>
      <c r="Q750" s="62"/>
      <c r="R750" s="97"/>
      <c r="S750" s="97"/>
      <c r="U750" s="62"/>
    </row>
    <row r="751" spans="1:21" x14ac:dyDescent="0.25">
      <c r="A751" s="62">
        <v>469</v>
      </c>
      <c r="B751" s="72" t="s">
        <v>198</v>
      </c>
      <c r="C751" s="95">
        <f>PRICES[[#This Row],[Price]]/1250000</f>
        <v>0.04</v>
      </c>
      <c r="D751" s="108">
        <v>50000</v>
      </c>
      <c r="E751" s="72" t="s">
        <v>1735</v>
      </c>
      <c r="F751" s="72" t="s">
        <v>425</v>
      </c>
      <c r="G751" s="72">
        <v>1</v>
      </c>
      <c r="H751" s="72"/>
      <c r="I751" s="62"/>
      <c r="J751" s="72" t="s">
        <v>2020</v>
      </c>
      <c r="K751" s="72" t="s">
        <v>147</v>
      </c>
      <c r="L751" s="72" t="s">
        <v>2021</v>
      </c>
      <c r="M751" s="109"/>
      <c r="N751" s="90"/>
      <c r="O751" s="307" t="str">
        <f>PRICES[[#This Row],[Department]]&amp;PRICES[[#This Row],[Product Name]]</f>
        <v>Sản PhẩmIlumina lightening serum - 30 ml</v>
      </c>
      <c r="Q751" s="62"/>
      <c r="R751" s="97"/>
      <c r="S751" s="97"/>
      <c r="U751" s="62"/>
    </row>
    <row r="752" spans="1:21" x14ac:dyDescent="0.25">
      <c r="A752" s="62">
        <v>470</v>
      </c>
      <c r="B752" s="72" t="s">
        <v>1862</v>
      </c>
      <c r="C752" s="95">
        <f>PRICES[[#This Row],[Price]]/1250000</f>
        <v>0.28000000000000003</v>
      </c>
      <c r="D752" s="108">
        <v>350000</v>
      </c>
      <c r="E752" s="72" t="s">
        <v>1860</v>
      </c>
      <c r="F752" s="72" t="s">
        <v>1421</v>
      </c>
      <c r="G752" s="72">
        <v>1</v>
      </c>
      <c r="H752" s="72"/>
      <c r="I752" s="62"/>
      <c r="J752" s="72" t="s">
        <v>2020</v>
      </c>
      <c r="K752" s="72" t="s">
        <v>147</v>
      </c>
      <c r="L752" s="72" t="s">
        <v>2021</v>
      </c>
      <c r="M752" s="109"/>
      <c r="N752" s="90"/>
      <c r="O752" s="307" t="str">
        <f>PRICES[[#This Row],[Department]]&amp;PRICES[[#This Row],[Product Name]]</f>
        <v>Sản PhẩmImage _ Dermica - Acnezon (10 ống/hộp)</v>
      </c>
      <c r="Q752" s="62"/>
      <c r="R752" s="97"/>
      <c r="S752" s="97"/>
      <c r="U752" s="62"/>
    </row>
    <row r="753" spans="1:21" x14ac:dyDescent="0.25">
      <c r="A753" s="62">
        <v>471</v>
      </c>
      <c r="B753" s="72" t="s">
        <v>1547</v>
      </c>
      <c r="C753" s="95">
        <f>PRICES[[#This Row],[Price]]/1250000</f>
        <v>1.44</v>
      </c>
      <c r="D753" s="108">
        <v>1800000</v>
      </c>
      <c r="E753" s="72" t="s">
        <v>1833</v>
      </c>
      <c r="F753" s="72" t="s">
        <v>430</v>
      </c>
      <c r="G753" s="72">
        <v>1</v>
      </c>
      <c r="H753" s="72"/>
      <c r="I753" s="62"/>
      <c r="J753" s="72" t="s">
        <v>2020</v>
      </c>
      <c r="K753" s="72" t="s">
        <v>147</v>
      </c>
      <c r="L753" s="72" t="s">
        <v>2021</v>
      </c>
      <c r="M753" s="109"/>
      <c r="N753" s="90"/>
      <c r="O753" s="307" t="str">
        <f>PRICES[[#This Row],[Department]]&amp;PRICES[[#This Row],[Product Name]]</f>
        <v>Sản PhẩmIMAGE MD Restoring Daily Defense Moisturizer SPF 50 – New - 59ml (Kem Chống Nắng Chống Lão Hoá Da)</v>
      </c>
      <c r="Q753" s="62"/>
      <c r="R753" s="97"/>
      <c r="S753" s="97"/>
      <c r="U753" s="62"/>
    </row>
    <row r="754" spans="1:21" x14ac:dyDescent="0.25">
      <c r="A754" s="62">
        <v>472</v>
      </c>
      <c r="B754" s="72" t="s">
        <v>2031</v>
      </c>
      <c r="C754" s="95">
        <f>PRICES[[#This Row],[Price]]/1250000</f>
        <v>2.96</v>
      </c>
      <c r="D754" s="108">
        <v>3700000</v>
      </c>
      <c r="E754" s="72" t="s">
        <v>2032</v>
      </c>
      <c r="F754" s="72" t="s">
        <v>427</v>
      </c>
      <c r="G754" s="72">
        <v>1</v>
      </c>
      <c r="H754" s="72"/>
      <c r="I754" s="62"/>
      <c r="J754" s="72" t="s">
        <v>2020</v>
      </c>
      <c r="K754" s="72" t="s">
        <v>147</v>
      </c>
      <c r="L754" s="72" t="s">
        <v>2021</v>
      </c>
      <c r="M754" s="109"/>
      <c r="N754" s="90"/>
      <c r="O754" s="91" t="str">
        <f>PRICES[[#This Row],[Department]]&amp;PRICES[[#This Row],[Product Name]]</f>
        <v>Sản PhẩmImage MD Restoring Overnight Retinol Masque (Mặt nạ ngủ đêm trẻ hóa da) (50ml/h)</v>
      </c>
      <c r="Q754" s="62"/>
      <c r="R754" s="97"/>
      <c r="S754" s="97"/>
      <c r="U754" s="62"/>
    </row>
    <row r="755" spans="1:21" x14ac:dyDescent="0.25">
      <c r="A755" s="62">
        <v>473</v>
      </c>
      <c r="B755" s="72" t="s">
        <v>1548</v>
      </c>
      <c r="C755" s="95">
        <f>PRICES[[#This Row],[Price]]/1250000</f>
        <v>0.96</v>
      </c>
      <c r="D755" s="108">
        <v>1200000</v>
      </c>
      <c r="E755" s="72" t="s">
        <v>1834</v>
      </c>
      <c r="F755" s="72" t="s">
        <v>430</v>
      </c>
      <c r="G755" s="72">
        <v>1</v>
      </c>
      <c r="H755" s="72"/>
      <c r="I755" s="62"/>
      <c r="J755" s="72" t="s">
        <v>2020</v>
      </c>
      <c r="K755" s="72" t="s">
        <v>147</v>
      </c>
      <c r="L755" s="72" t="s">
        <v>2021</v>
      </c>
      <c r="M755" s="109"/>
      <c r="N755" s="90"/>
      <c r="O755" s="91" t="str">
        <f>PRICES[[#This Row],[Department]]&amp;PRICES[[#This Row],[Product Name]]</f>
        <v>Sản PhẩmIMAGE MD Restoring Post Treatment Lip Enhancement SPF 15 – 15ml (Gel Chống Nắng Và Bảo Vệ Môi)</v>
      </c>
      <c r="Q755" s="62"/>
      <c r="R755" s="97"/>
      <c r="S755" s="97"/>
      <c r="U755" s="62"/>
    </row>
    <row r="756" spans="1:21" x14ac:dyDescent="0.25">
      <c r="A756" s="62">
        <v>474</v>
      </c>
      <c r="B756" s="72" t="s">
        <v>1855</v>
      </c>
      <c r="C756" s="95">
        <f>PRICES[[#This Row],[Price]]/1250000</f>
        <v>2.4</v>
      </c>
      <c r="D756" s="108">
        <v>3000000</v>
      </c>
      <c r="E756" s="72" t="s">
        <v>1856</v>
      </c>
      <c r="F756" s="72" t="s">
        <v>427</v>
      </c>
      <c r="G756" s="72">
        <v>1</v>
      </c>
      <c r="H756" s="72"/>
      <c r="I756" s="62"/>
      <c r="J756" s="72" t="s">
        <v>2020</v>
      </c>
      <c r="K756" s="72" t="s">
        <v>147</v>
      </c>
      <c r="L756" s="72" t="s">
        <v>2021</v>
      </c>
      <c r="M756" s="109"/>
      <c r="N756" s="90"/>
      <c r="O756" s="91" t="str">
        <f>PRICES[[#This Row],[Department]]&amp;PRICES[[#This Row],[Product Name]]</f>
        <v>Sản PhẩmImage MD Restoring Retinol Booster(Kem Retinol Trẻ Hoá Da, Mờ Sẹo Thâm) (30ml/h)</v>
      </c>
      <c r="Q756" s="62"/>
      <c r="R756" s="97"/>
      <c r="S756" s="97"/>
      <c r="U756" s="62"/>
    </row>
    <row r="757" spans="1:21" x14ac:dyDescent="0.25">
      <c r="A757" s="62">
        <v>475</v>
      </c>
      <c r="B757" s="72" t="s">
        <v>2148</v>
      </c>
      <c r="C757" s="95">
        <f>PRICES[[#This Row],[Price]]/1250000</f>
        <v>2</v>
      </c>
      <c r="D757" s="108">
        <v>2500000</v>
      </c>
      <c r="E757" s="72" t="s">
        <v>2149</v>
      </c>
      <c r="F757" s="72" t="s">
        <v>427</v>
      </c>
      <c r="G757" s="72">
        <v>1</v>
      </c>
      <c r="H757" s="72"/>
      <c r="I757" s="62"/>
      <c r="J757" s="72" t="s">
        <v>2020</v>
      </c>
      <c r="K757" s="72" t="s">
        <v>147</v>
      </c>
      <c r="L757" s="72" t="s">
        <v>2021</v>
      </c>
      <c r="M757" s="109"/>
      <c r="N757" s="90"/>
      <c r="O757" s="91" t="str">
        <f>PRICES[[#This Row],[Department]]&amp;PRICES[[#This Row],[Product Name]]</f>
        <v>Sản PhẩmIMAGE MD Restoring Retinol Creme With ADT Technology –New 30ml/hộp (Kem Retinol công nghệ ADT trẻ hoá,mờ thâm nám)</v>
      </c>
      <c r="Q757" s="62"/>
      <c r="R757" s="97"/>
      <c r="S757" s="97"/>
      <c r="U757" s="62"/>
    </row>
    <row r="758" spans="1:21" x14ac:dyDescent="0.25">
      <c r="A758" s="62">
        <v>476</v>
      </c>
      <c r="B758" s="72" t="s">
        <v>1546</v>
      </c>
      <c r="C758" s="95">
        <f>PRICES[[#This Row],[Price]]/1250000</f>
        <v>2.8</v>
      </c>
      <c r="D758" s="108">
        <v>3500000</v>
      </c>
      <c r="E758" s="72" t="s">
        <v>1832</v>
      </c>
      <c r="F758" s="72" t="s">
        <v>427</v>
      </c>
      <c r="G758" s="72">
        <v>1</v>
      </c>
      <c r="H758" s="72"/>
      <c r="I758" s="62"/>
      <c r="J758" s="72" t="s">
        <v>2020</v>
      </c>
      <c r="K758" s="72" t="s">
        <v>147</v>
      </c>
      <c r="L758" s="72" t="s">
        <v>2021</v>
      </c>
      <c r="M758" s="109"/>
      <c r="N758" s="90"/>
      <c r="O758" s="91" t="str">
        <f>PRICES[[#This Row],[Department]]&amp;PRICES[[#This Row],[Product Name]]</f>
        <v>Sản PhẩmIMAGE MD Restoring Youth Serum With ADT Technology – New- 30ml (Serum Trẻ Hoá Da)</v>
      </c>
      <c r="Q758" s="62"/>
      <c r="R758" s="97"/>
      <c r="S758" s="97"/>
      <c r="U758" s="62"/>
    </row>
    <row r="759" spans="1:21" x14ac:dyDescent="0.25">
      <c r="A759" s="62">
        <v>477</v>
      </c>
      <c r="B759" s="72" t="s">
        <v>2018</v>
      </c>
      <c r="C759" s="95">
        <f>PRICES[[#This Row],[Price]]/1250000</f>
        <v>1.68</v>
      </c>
      <c r="D759" s="108">
        <v>2100000</v>
      </c>
      <c r="E759" s="72" t="s">
        <v>2019</v>
      </c>
      <c r="F759" s="72" t="s">
        <v>427</v>
      </c>
      <c r="G759" s="72">
        <v>1</v>
      </c>
      <c r="H759" s="72"/>
      <c r="I759" s="62"/>
      <c r="J759" s="72" t="s">
        <v>2020</v>
      </c>
      <c r="K759" s="72" t="s">
        <v>147</v>
      </c>
      <c r="L759" s="72" t="s">
        <v>2021</v>
      </c>
      <c r="M759" s="109"/>
      <c r="N759" s="90"/>
      <c r="O759" s="91" t="str">
        <f>PRICES[[#This Row],[Department]]&amp;PRICES[[#This Row],[Product Name]]</f>
        <v>Sản PhẩmImage_Iluma Intense facial Illuminator(serum dưỡng sáng da giảm đốm nâu,da nám)(30ml/h)</v>
      </c>
      <c r="Q759" s="62"/>
      <c r="R759" s="97"/>
      <c r="S759" s="97"/>
      <c r="U759" s="62"/>
    </row>
    <row r="760" spans="1:21" x14ac:dyDescent="0.25">
      <c r="A760" s="62">
        <v>478</v>
      </c>
      <c r="B760" s="72" t="s">
        <v>2103</v>
      </c>
      <c r="C760" s="95">
        <f>PRICES[[#This Row],[Price]]/1250000</f>
        <v>2.16</v>
      </c>
      <c r="D760" s="108">
        <v>2700000</v>
      </c>
      <c r="E760" s="72" t="s">
        <v>1601</v>
      </c>
      <c r="F760" s="72" t="s">
        <v>1433</v>
      </c>
      <c r="G760" s="72">
        <v>1</v>
      </c>
      <c r="H760" s="72"/>
      <c r="I760" s="62"/>
      <c r="J760" s="72" t="s">
        <v>2020</v>
      </c>
      <c r="K760" s="72" t="s">
        <v>147</v>
      </c>
      <c r="L760" s="72" t="s">
        <v>2021</v>
      </c>
      <c r="M760" s="109"/>
      <c r="N760" s="90"/>
      <c r="O760" s="91" t="str">
        <f>PRICES[[#This Row],[Department]]&amp;PRICES[[#This Row],[Product Name]]</f>
        <v>Sản PhẩmIntensive sebum-normalising concentrate - Tinh chất điều tiết bã nhờn (30ml/hộp)</v>
      </c>
      <c r="Q760" s="62"/>
      <c r="R760" s="97"/>
      <c r="S760" s="97"/>
      <c r="U760" s="62"/>
    </row>
    <row r="761" spans="1:21" x14ac:dyDescent="0.25">
      <c r="A761" s="62">
        <v>479</v>
      </c>
      <c r="B761" s="72" t="s">
        <v>2074</v>
      </c>
      <c r="C761" s="95">
        <f>PRICES[[#This Row],[Price]]/1250000</f>
        <v>1.48</v>
      </c>
      <c r="D761" s="108">
        <v>1850000</v>
      </c>
      <c r="E761" s="72" t="s">
        <v>1736</v>
      </c>
      <c r="F761" s="72" t="s">
        <v>434</v>
      </c>
      <c r="G761" s="72">
        <v>1</v>
      </c>
      <c r="H761" s="72"/>
      <c r="I761" s="62"/>
      <c r="J761" s="72" t="s">
        <v>2020</v>
      </c>
      <c r="K761" s="72" t="s">
        <v>147</v>
      </c>
      <c r="L761" s="72" t="s">
        <v>2021</v>
      </c>
      <c r="M761" s="109"/>
      <c r="N761" s="90"/>
      <c r="O761" s="91" t="str">
        <f>PRICES[[#This Row],[Department]]&amp;PRICES[[#This Row],[Product Name]]</f>
        <v>Sản PhẩmIntensive sebum-Normalising concentrate - Tinh chất điều tiết bã nhờn 15ml/chai</v>
      </c>
      <c r="Q761" s="62"/>
      <c r="R761" s="97"/>
      <c r="S761" s="97"/>
      <c r="U761" s="62"/>
    </row>
    <row r="762" spans="1:21" x14ac:dyDescent="0.25">
      <c r="A762" s="62">
        <v>480</v>
      </c>
      <c r="B762" s="72" t="s">
        <v>2073</v>
      </c>
      <c r="C762" s="95">
        <f>PRICES[[#This Row],[Price]]/1250000</f>
        <v>2.8070175438596488E-2</v>
      </c>
      <c r="D762" s="108">
        <v>35087.719298245611</v>
      </c>
      <c r="E762" s="72" t="s">
        <v>1737</v>
      </c>
      <c r="F762" s="72" t="s">
        <v>433</v>
      </c>
      <c r="G762" s="72">
        <v>1</v>
      </c>
      <c r="H762" s="72"/>
      <c r="I762" s="62"/>
      <c r="J762" s="72" t="s">
        <v>2020</v>
      </c>
      <c r="K762" s="72" t="s">
        <v>147</v>
      </c>
      <c r="L762" s="72" t="s">
        <v>2021</v>
      </c>
      <c r="M762" s="109"/>
      <c r="N762" s="90"/>
      <c r="O762" s="91" t="str">
        <f>PRICES[[#This Row],[Department]]&amp;PRICES[[#This Row],[Product Name]]</f>
        <v>Sản PhẩmIRESCUE post treatment recovery balm (57gr)</v>
      </c>
      <c r="Q762" s="62"/>
      <c r="R762" s="97"/>
      <c r="S762" s="97"/>
      <c r="U762" s="62"/>
    </row>
    <row r="763" spans="1:21" x14ac:dyDescent="0.25">
      <c r="A763" s="62">
        <v>481</v>
      </c>
      <c r="B763" s="72" t="s">
        <v>2035</v>
      </c>
      <c r="C763" s="95">
        <f>PRICES[[#This Row],[Price]]/1250000</f>
        <v>1.2E-2</v>
      </c>
      <c r="D763" s="108">
        <v>15000</v>
      </c>
      <c r="E763" s="72" t="s">
        <v>2036</v>
      </c>
      <c r="F763" s="72" t="s">
        <v>429</v>
      </c>
      <c r="G763" s="72">
        <v>1</v>
      </c>
      <c r="H763" s="72"/>
      <c r="I763" s="62"/>
      <c r="J763" s="72" t="s">
        <v>2020</v>
      </c>
      <c r="K763" s="72" t="s">
        <v>147</v>
      </c>
      <c r="L763" s="72" t="s">
        <v>2021</v>
      </c>
      <c r="M763" s="109"/>
      <c r="N763" s="90"/>
      <c r="O763" s="91" t="str">
        <f>PRICES[[#This Row],[Department]]&amp;PRICES[[#This Row],[Product Name]]</f>
        <v>Sản PhẩmIsotretinoin (Noinsel) 10mg (30 viên/ hộp)</v>
      </c>
      <c r="Q763" s="62"/>
      <c r="R763" s="97"/>
      <c r="S763" s="97"/>
      <c r="U763" s="62"/>
    </row>
    <row r="764" spans="1:21" x14ac:dyDescent="0.25">
      <c r="A764" s="62">
        <v>482</v>
      </c>
      <c r="B764" s="72" t="s">
        <v>2030</v>
      </c>
      <c r="C764" s="95">
        <f>PRICES[[#This Row],[Price]]/1250000</f>
        <v>1.2E-2</v>
      </c>
      <c r="D764" s="108">
        <v>15000</v>
      </c>
      <c r="E764" s="72" t="s">
        <v>1794</v>
      </c>
      <c r="F764" s="72" t="s">
        <v>429</v>
      </c>
      <c r="G764" s="72">
        <v>1</v>
      </c>
      <c r="H764" s="72"/>
      <c r="I764" s="62"/>
      <c r="J764" s="72" t="s">
        <v>2020</v>
      </c>
      <c r="K764" s="72" t="s">
        <v>147</v>
      </c>
      <c r="L764" s="72" t="s">
        <v>2021</v>
      </c>
      <c r="M764" s="109"/>
      <c r="N764" s="90"/>
      <c r="O764" s="91" t="str">
        <f>PRICES[[#This Row],[Department]]&amp;PRICES[[#This Row],[Product Name]]</f>
        <v>Sản PhẩmIsotretinoin (Thyanti) 10mg (30 viên/ hộp)</v>
      </c>
      <c r="Q764" s="62"/>
      <c r="R764" s="97"/>
      <c r="S764" s="97"/>
      <c r="U764" s="62"/>
    </row>
    <row r="765" spans="1:21" x14ac:dyDescent="0.25">
      <c r="A765" s="62">
        <v>483</v>
      </c>
      <c r="B765" s="72" t="s">
        <v>1434</v>
      </c>
      <c r="C765" s="95">
        <f>PRICES[[#This Row],[Price]]/1250000</f>
        <v>0.96</v>
      </c>
      <c r="D765" s="108">
        <v>1200000</v>
      </c>
      <c r="E765" s="72" t="s">
        <v>1602</v>
      </c>
      <c r="F765" s="72" t="s">
        <v>1435</v>
      </c>
      <c r="G765" s="72">
        <v>1</v>
      </c>
      <c r="H765" s="72"/>
      <c r="I765" s="62"/>
      <c r="J765" s="72" t="s">
        <v>2020</v>
      </c>
      <c r="K765" s="72" t="s">
        <v>147</v>
      </c>
      <c r="L765" s="72" t="s">
        <v>2021</v>
      </c>
      <c r="M765" s="109"/>
      <c r="N765" s="90"/>
      <c r="O765" s="91" t="str">
        <f>PRICES[[#This Row],[Department]]&amp;PRICES[[#This Row],[Product Name]]</f>
        <v>Sản PhẩmJSC Hyaluronic serum 50ml (Tinh chất cấp nước)</v>
      </c>
      <c r="Q765" s="62"/>
      <c r="R765" s="97"/>
      <c r="S765" s="97"/>
      <c r="U765" s="62"/>
    </row>
    <row r="766" spans="1:21" x14ac:dyDescent="0.25">
      <c r="A766" s="62">
        <v>484</v>
      </c>
      <c r="B766" s="72" t="s">
        <v>199</v>
      </c>
      <c r="C766" s="95">
        <f>PRICES[[#This Row],[Price]]/1250000</f>
        <v>1.3333333333333338E-2</v>
      </c>
      <c r="D766" s="108">
        <v>16666.666666666672</v>
      </c>
      <c r="E766" s="72" t="s">
        <v>1604</v>
      </c>
      <c r="F766" s="72" t="s">
        <v>425</v>
      </c>
      <c r="G766" s="72">
        <v>1</v>
      </c>
      <c r="H766" s="72"/>
      <c r="I766" s="62"/>
      <c r="J766" s="72" t="s">
        <v>2020</v>
      </c>
      <c r="K766" s="72" t="s">
        <v>147</v>
      </c>
      <c r="L766" s="72" t="s">
        <v>2021</v>
      </c>
      <c r="M766" s="109"/>
      <c r="N766" s="90"/>
      <c r="O766" s="91" t="str">
        <f>PRICES[[#This Row],[Department]]&amp;PRICES[[#This Row],[Product Name]]</f>
        <v>Sản PhẩmKem bôi Keracnyl</v>
      </c>
      <c r="Q766" s="62"/>
      <c r="R766" s="97"/>
      <c r="S766" s="97"/>
      <c r="U766" s="62"/>
    </row>
    <row r="767" spans="1:21" x14ac:dyDescent="0.25">
      <c r="A767" s="62">
        <v>485</v>
      </c>
      <c r="B767" s="72" t="s">
        <v>2102</v>
      </c>
      <c r="C767" s="95">
        <f>PRICES[[#This Row],[Price]]/1250000</f>
        <v>0.24</v>
      </c>
      <c r="D767" s="108">
        <v>300000</v>
      </c>
      <c r="E767" s="72" t="s">
        <v>1603</v>
      </c>
      <c r="F767" s="72" t="s">
        <v>435</v>
      </c>
      <c r="G767" s="72">
        <v>1</v>
      </c>
      <c r="H767" s="72"/>
      <c r="I767" s="62"/>
      <c r="J767" s="72" t="s">
        <v>2020</v>
      </c>
      <c r="K767" s="72" t="s">
        <v>147</v>
      </c>
      <c r="L767" s="72" t="s">
        <v>2021</v>
      </c>
      <c r="M767" s="109"/>
      <c r="N767" s="90"/>
      <c r="O767" s="91" t="str">
        <f>PRICES[[#This Row],[Department]]&amp;PRICES[[#This Row],[Product Name]]</f>
        <v>Sản PhẩmKem dưỡng trắng Luxury 30ml</v>
      </c>
      <c r="Q767" s="62"/>
      <c r="R767" s="97"/>
      <c r="S767" s="97"/>
      <c r="U767" s="62"/>
    </row>
    <row r="768" spans="1:21" x14ac:dyDescent="0.25">
      <c r="A768" s="62">
        <v>486</v>
      </c>
      <c r="B768" s="72" t="s">
        <v>200</v>
      </c>
      <c r="C768" s="95">
        <f>PRICES[[#This Row],[Price]]/1250000</f>
        <v>0.4</v>
      </c>
      <c r="D768" s="108">
        <v>500000</v>
      </c>
      <c r="E768" s="72" t="s">
        <v>1605</v>
      </c>
      <c r="F768" s="72" t="s">
        <v>1436</v>
      </c>
      <c r="G768" s="72">
        <v>1</v>
      </c>
      <c r="H768" s="72"/>
      <c r="I768" s="62"/>
      <c r="J768" s="72" t="s">
        <v>2020</v>
      </c>
      <c r="K768" s="72" t="s">
        <v>147</v>
      </c>
      <c r="L768" s="72" t="s">
        <v>2021</v>
      </c>
      <c r="M768" s="109"/>
      <c r="N768" s="90"/>
      <c r="O768" s="91" t="str">
        <f>PRICES[[#This Row],[Department]]&amp;PRICES[[#This Row],[Product Name]]</f>
        <v>Sản PhẩmKem kiềm dầu Ducray - 30ml</v>
      </c>
      <c r="Q768" s="62"/>
      <c r="R768" s="97"/>
      <c r="S768" s="97"/>
      <c r="U768" s="62"/>
    </row>
    <row r="769" spans="1:21" x14ac:dyDescent="0.25">
      <c r="A769" s="62">
        <v>487</v>
      </c>
      <c r="B769" s="72" t="s">
        <v>980</v>
      </c>
      <c r="C769" s="95">
        <f>PRICES[[#This Row],[Price]]/1250000</f>
        <v>0.32</v>
      </c>
      <c r="D769" s="108">
        <v>400000</v>
      </c>
      <c r="E769" s="72" t="s">
        <v>1685</v>
      </c>
      <c r="F769" s="72" t="s">
        <v>427</v>
      </c>
      <c r="G769" s="72">
        <v>1</v>
      </c>
      <c r="H769" s="72"/>
      <c r="I769" s="62"/>
      <c r="J769" s="72" t="s">
        <v>2020</v>
      </c>
      <c r="K769" s="72" t="s">
        <v>147</v>
      </c>
      <c r="L769" s="72" t="s">
        <v>2021</v>
      </c>
      <c r="M769" s="109"/>
      <c r="N769" s="90"/>
      <c r="O769" s="91" t="str">
        <f>PRICES[[#This Row],[Department]]&amp;PRICES[[#This Row],[Product Name]]</f>
        <v>Sản PhẩmKhăn giấy tẩy trang - Image</v>
      </c>
      <c r="Q769" s="62"/>
      <c r="R769" s="97"/>
      <c r="S769" s="97"/>
      <c r="U769" s="62"/>
    </row>
    <row r="770" spans="1:21" x14ac:dyDescent="0.25">
      <c r="A770" s="62">
        <v>488</v>
      </c>
      <c r="B770" s="72" t="s">
        <v>1487</v>
      </c>
      <c r="C770" s="95">
        <f>PRICES[[#This Row],[Price]]/1250000</f>
        <v>0.88</v>
      </c>
      <c r="D770" s="108">
        <v>1100000</v>
      </c>
      <c r="E770" s="72" t="s">
        <v>1738</v>
      </c>
      <c r="F770" s="72" t="s">
        <v>426</v>
      </c>
      <c r="G770" s="72">
        <v>1</v>
      </c>
      <c r="H770" s="72"/>
      <c r="I770" s="62"/>
      <c r="J770" s="72" t="s">
        <v>2020</v>
      </c>
      <c r="K770" s="72" t="s">
        <v>147</v>
      </c>
      <c r="L770" s="72" t="s">
        <v>2021</v>
      </c>
      <c r="M770" s="109"/>
      <c r="N770" s="90"/>
      <c r="O770" s="91" t="str">
        <f>PRICES[[#This Row],[Department]]&amp;PRICES[[#This Row],[Product Name]]</f>
        <v>Sản PhẩmLCE Balm (15ml/lọ) - gel chống thâm phù nề và làm lành vết thương</v>
      </c>
      <c r="Q770" s="62"/>
      <c r="R770" s="97"/>
      <c r="S770" s="97"/>
      <c r="U770" s="62"/>
    </row>
    <row r="771" spans="1:21" x14ac:dyDescent="0.25">
      <c r="A771" s="62">
        <v>489</v>
      </c>
      <c r="B771" s="72" t="s">
        <v>2056</v>
      </c>
      <c r="C771" s="95">
        <f>PRICES[[#This Row],[Price]]/1250000</f>
        <v>8.0000000000000002E-3</v>
      </c>
      <c r="D771" s="108">
        <v>10000</v>
      </c>
      <c r="E771" s="72" t="s">
        <v>1801</v>
      </c>
      <c r="F771" s="72" t="s">
        <v>429</v>
      </c>
      <c r="G771" s="72">
        <v>1</v>
      </c>
      <c r="H771" s="72"/>
      <c r="I771" s="62"/>
      <c r="J771" s="72" t="s">
        <v>2020</v>
      </c>
      <c r="K771" s="72" t="s">
        <v>147</v>
      </c>
      <c r="L771" s="72" t="s">
        <v>2021</v>
      </c>
      <c r="M771" s="109"/>
      <c r="N771" s="90"/>
      <c r="O771" s="91" t="str">
        <f>PRICES[[#This Row],[Department]]&amp;PRICES[[#This Row],[Product Name]]</f>
        <v>Sản PhẩmL-Cystine 500mg (uống)</v>
      </c>
      <c r="Q771" s="62"/>
      <c r="R771" s="97"/>
      <c r="S771" s="97"/>
      <c r="U771" s="62"/>
    </row>
    <row r="772" spans="1:21" x14ac:dyDescent="0.25">
      <c r="A772" s="62">
        <v>490</v>
      </c>
      <c r="B772" s="72" t="s">
        <v>1437</v>
      </c>
      <c r="C772" s="95">
        <f>PRICES[[#This Row],[Price]]/1250000</f>
        <v>0.88</v>
      </c>
      <c r="D772" s="108">
        <v>1100000</v>
      </c>
      <c r="E772" s="72" t="s">
        <v>1606</v>
      </c>
      <c r="F772" s="72" t="s">
        <v>427</v>
      </c>
      <c r="G772" s="72">
        <v>1</v>
      </c>
      <c r="H772" s="72"/>
      <c r="I772" s="62"/>
      <c r="J772" s="72" t="s">
        <v>2020</v>
      </c>
      <c r="K772" s="72" t="s">
        <v>147</v>
      </c>
      <c r="L772" s="72" t="s">
        <v>2021</v>
      </c>
      <c r="M772" s="109"/>
      <c r="N772" s="90"/>
      <c r="O772" s="91" t="str">
        <f>PRICES[[#This Row],[Department]]&amp;PRICES[[#This Row],[Product Name]]</f>
        <v>Sản PhẩmLip &amp; Contour eye complex</v>
      </c>
      <c r="Q772" s="62"/>
      <c r="R772" s="97"/>
      <c r="S772" s="97"/>
      <c r="U772" s="62"/>
    </row>
    <row r="773" spans="1:21" x14ac:dyDescent="0.25">
      <c r="A773" s="62">
        <v>491</v>
      </c>
      <c r="B773" s="72" t="s">
        <v>1513</v>
      </c>
      <c r="C773" s="95">
        <f>PRICES[[#This Row],[Price]]/1250000</f>
        <v>0</v>
      </c>
      <c r="D773" s="108">
        <v>0</v>
      </c>
      <c r="E773" s="72" t="s">
        <v>1814</v>
      </c>
      <c r="F773" s="72" t="s">
        <v>430</v>
      </c>
      <c r="G773" s="72">
        <v>1</v>
      </c>
      <c r="H773" s="72"/>
      <c r="I773" s="62"/>
      <c r="J773" s="72" t="s">
        <v>2020</v>
      </c>
      <c r="K773" s="72" t="s">
        <v>147</v>
      </c>
      <c r="L773" s="72" t="s">
        <v>2021</v>
      </c>
      <c r="M773" s="109"/>
      <c r="N773" s="90"/>
      <c r="O773" s="91" t="str">
        <f>PRICES[[#This Row],[Department]]&amp;PRICES[[#This Row],[Product Name]]</f>
        <v>Sản PhẩmLọ đựng zin c</v>
      </c>
      <c r="Q773" s="62"/>
      <c r="R773" s="97"/>
      <c r="S773" s="97"/>
      <c r="U773" s="62"/>
    </row>
    <row r="774" spans="1:21" x14ac:dyDescent="0.25">
      <c r="A774" s="62">
        <v>492</v>
      </c>
      <c r="B774" s="72" t="s">
        <v>201</v>
      </c>
      <c r="C774" s="95">
        <f>PRICES[[#This Row],[Price]]/1250000</f>
        <v>8.0000000000000002E-3</v>
      </c>
      <c r="D774" s="108">
        <v>10000</v>
      </c>
      <c r="E774" s="72" t="s">
        <v>1607</v>
      </c>
      <c r="F774" s="72" t="s">
        <v>433</v>
      </c>
      <c r="G774" s="72">
        <v>1</v>
      </c>
      <c r="H774" s="72"/>
      <c r="I774" s="62"/>
      <c r="J774" s="72" t="s">
        <v>2020</v>
      </c>
      <c r="K774" s="72" t="s">
        <v>147</v>
      </c>
      <c r="L774" s="72" t="s">
        <v>2021</v>
      </c>
      <c r="M774" s="109"/>
      <c r="N774" s="90"/>
      <c r="O774" s="91" t="str">
        <f>PRICES[[#This Row],[Department]]&amp;PRICES[[#This Row],[Product Name]]</f>
        <v>Sản PhẩmLocacid (tretinoin) 0.05% 30gr</v>
      </c>
      <c r="Q774" s="62"/>
      <c r="R774" s="97"/>
      <c r="S774" s="97"/>
      <c r="U774" s="62"/>
    </row>
    <row r="775" spans="1:21" x14ac:dyDescent="0.25">
      <c r="A775" s="62">
        <v>493</v>
      </c>
      <c r="B775" s="72" t="s">
        <v>202</v>
      </c>
      <c r="C775" s="95">
        <f>PRICES[[#This Row],[Price]]/1250000</f>
        <v>6.4000000000000005E-4</v>
      </c>
      <c r="D775" s="108">
        <v>800</v>
      </c>
      <c r="E775" s="72" t="s">
        <v>1739</v>
      </c>
      <c r="F775" s="72" t="s">
        <v>425</v>
      </c>
      <c r="G775" s="72">
        <v>1</v>
      </c>
      <c r="H775" s="72"/>
      <c r="I775" s="62"/>
      <c r="J775" s="72" t="s">
        <v>2020</v>
      </c>
      <c r="K775" s="72" t="s">
        <v>147</v>
      </c>
      <c r="L775" s="72" t="s">
        <v>2021</v>
      </c>
      <c r="M775" s="109"/>
      <c r="N775" s="90"/>
      <c r="O775" s="91" t="str">
        <f>PRICES[[#This Row],[Department]]&amp;PRICES[[#This Row],[Product Name]]</f>
        <v>Sản PhẩmLotuphil (Chai 125ml)</v>
      </c>
      <c r="Q775" s="62"/>
      <c r="R775" s="97"/>
      <c r="S775" s="97"/>
      <c r="U775" s="62"/>
    </row>
    <row r="776" spans="1:21" x14ac:dyDescent="0.25">
      <c r="A776" s="62">
        <v>494</v>
      </c>
      <c r="B776" s="72" t="s">
        <v>1438</v>
      </c>
      <c r="C776" s="95">
        <f>PRICES[[#This Row],[Price]]/1250000</f>
        <v>0.32</v>
      </c>
      <c r="D776" s="108">
        <v>400000</v>
      </c>
      <c r="E776" s="72" t="s">
        <v>1608</v>
      </c>
      <c r="F776" s="72" t="s">
        <v>1421</v>
      </c>
      <c r="G776" s="72">
        <v>1</v>
      </c>
      <c r="H776" s="72"/>
      <c r="I776" s="62"/>
      <c r="J776" s="72" t="s">
        <v>2020</v>
      </c>
      <c r="K776" s="72" t="s">
        <v>147</v>
      </c>
      <c r="L776" s="72" t="s">
        <v>2021</v>
      </c>
      <c r="M776" s="109"/>
      <c r="N776" s="90"/>
      <c r="O776" s="91" t="str">
        <f>PRICES[[#This Row],[Department]]&amp;PRICES[[#This Row],[Product Name]]</f>
        <v>Sản PhẩmMaluwilz Age control ampoule ( 2ml x 15)</v>
      </c>
      <c r="Q776" s="62"/>
      <c r="R776" s="97"/>
      <c r="S776" s="97"/>
      <c r="U776" s="62"/>
    </row>
    <row r="777" spans="1:21" x14ac:dyDescent="0.25">
      <c r="A777" s="62">
        <v>495</v>
      </c>
      <c r="B777" s="72" t="s">
        <v>203</v>
      </c>
      <c r="C777" s="95">
        <f>PRICES[[#This Row],[Price]]/1250000</f>
        <v>0.112</v>
      </c>
      <c r="D777" s="108">
        <v>140000</v>
      </c>
      <c r="E777" s="72" t="s">
        <v>1609</v>
      </c>
      <c r="F777" s="72" t="s">
        <v>425</v>
      </c>
      <c r="G777" s="72">
        <v>1</v>
      </c>
      <c r="H777" s="72"/>
      <c r="I777" s="62"/>
      <c r="J777" s="72" t="s">
        <v>2020</v>
      </c>
      <c r="K777" s="72" t="s">
        <v>147</v>
      </c>
      <c r="L777" s="72" t="s">
        <v>2021</v>
      </c>
      <c r="M777" s="109"/>
      <c r="N777" s="90"/>
      <c r="O777" s="91" t="str">
        <f>PRICES[[#This Row],[Department]]&amp;PRICES[[#This Row],[Product Name]]</f>
        <v>Sản PhẩmMaluwilz Caviar moiturizing eye cream - 15ml/hộp</v>
      </c>
      <c r="Q777" s="62"/>
      <c r="R777" s="97"/>
      <c r="S777" s="97"/>
      <c r="U777" s="62"/>
    </row>
    <row r="778" spans="1:21" x14ac:dyDescent="0.25">
      <c r="A778" s="62">
        <v>496</v>
      </c>
      <c r="B778" s="72" t="s">
        <v>1439</v>
      </c>
      <c r="C778" s="95">
        <f>PRICES[[#This Row],[Price]]/1250000</f>
        <v>0.32</v>
      </c>
      <c r="D778" s="108">
        <v>400000</v>
      </c>
      <c r="E778" s="72" t="s">
        <v>1610</v>
      </c>
      <c r="F778" s="72" t="s">
        <v>1440</v>
      </c>
      <c r="G778" s="72">
        <v>1</v>
      </c>
      <c r="H778" s="72"/>
      <c r="I778" s="62"/>
      <c r="J778" s="72" t="s">
        <v>2020</v>
      </c>
      <c r="K778" s="72" t="s">
        <v>147</v>
      </c>
      <c r="L778" s="72" t="s">
        <v>2021</v>
      </c>
      <c r="M778" s="109"/>
      <c r="N778" s="90"/>
      <c r="O778" s="91" t="str">
        <f>PRICES[[#This Row],[Department]]&amp;PRICES[[#This Row],[Product Name]]</f>
        <v>Sản PhẩmMaluwilz Caviar performance ampulle ( 2ml x 15)</v>
      </c>
      <c r="Q778" s="62"/>
      <c r="R778" s="97"/>
      <c r="S778" s="97"/>
      <c r="U778" s="62"/>
    </row>
    <row r="779" spans="1:21" x14ac:dyDescent="0.25">
      <c r="A779" s="62">
        <v>497</v>
      </c>
      <c r="B779" s="72" t="s">
        <v>204</v>
      </c>
      <c r="C779" s="95">
        <f>PRICES[[#This Row],[Price]]/1250000</f>
        <v>2.1600000000000001E-2</v>
      </c>
      <c r="D779" s="108">
        <v>27000</v>
      </c>
      <c r="E779" s="72" t="s">
        <v>1611</v>
      </c>
      <c r="F779" s="72" t="s">
        <v>425</v>
      </c>
      <c r="G779" s="72">
        <v>1</v>
      </c>
      <c r="H779" s="72"/>
      <c r="I779" s="62"/>
      <c r="J779" s="72" t="s">
        <v>2020</v>
      </c>
      <c r="K779" s="72" t="s">
        <v>147</v>
      </c>
      <c r="L779" s="72" t="s">
        <v>2021</v>
      </c>
      <c r="M779" s="109"/>
      <c r="N779" s="90"/>
      <c r="O779" s="91" t="str">
        <f>PRICES[[#This Row],[Department]]&amp;PRICES[[#This Row],[Product Name]]</f>
        <v>Sản PhẩmMaluwilz Clarifying mask (50ml)</v>
      </c>
      <c r="Q779" s="62"/>
      <c r="R779" s="97"/>
      <c r="S779" s="97"/>
      <c r="U779" s="62"/>
    </row>
    <row r="780" spans="1:21" x14ac:dyDescent="0.25">
      <c r="A780" s="62">
        <v>498</v>
      </c>
      <c r="B780" s="72" t="s">
        <v>205</v>
      </c>
      <c r="C780" s="95">
        <f>PRICES[[#This Row],[Price]]/1250000</f>
        <v>4.4000000000000004</v>
      </c>
      <c r="D780" s="108">
        <v>5500000</v>
      </c>
      <c r="E780" s="72" t="s">
        <v>1612</v>
      </c>
      <c r="F780" s="72" t="s">
        <v>427</v>
      </c>
      <c r="G780" s="72">
        <v>1</v>
      </c>
      <c r="H780" s="72"/>
      <c r="I780" s="62"/>
      <c r="J780" s="72" t="s">
        <v>2020</v>
      </c>
      <c r="K780" s="72" t="s">
        <v>147</v>
      </c>
      <c r="L780" s="72" t="s">
        <v>2021</v>
      </c>
      <c r="M780" s="109"/>
      <c r="N780" s="90"/>
      <c r="O780" s="91" t="str">
        <f>PRICES[[#This Row],[Department]]&amp;PRICES[[#This Row],[Product Name]]</f>
        <v>Sản PhẩmMaluwilz Collagent SET ( 3sp)</v>
      </c>
      <c r="Q780" s="62"/>
      <c r="R780" s="97"/>
      <c r="S780" s="97"/>
      <c r="U780" s="62"/>
    </row>
    <row r="781" spans="1:21" x14ac:dyDescent="0.25">
      <c r="A781" s="62">
        <v>499</v>
      </c>
      <c r="B781" s="72" t="s">
        <v>206</v>
      </c>
      <c r="C781" s="95">
        <f>PRICES[[#This Row],[Price]]/1250000</f>
        <v>0.32</v>
      </c>
      <c r="D781" s="108">
        <v>400000</v>
      </c>
      <c r="E781" s="72" t="s">
        <v>1613</v>
      </c>
      <c r="F781" s="72" t="s">
        <v>1440</v>
      </c>
      <c r="G781" s="72">
        <v>1</v>
      </c>
      <c r="H781" s="72"/>
      <c r="I781" s="62"/>
      <c r="J781" s="72" t="s">
        <v>2020</v>
      </c>
      <c r="K781" s="72" t="s">
        <v>147</v>
      </c>
      <c r="L781" s="72" t="s">
        <v>2021</v>
      </c>
      <c r="M781" s="109"/>
      <c r="N781" s="90"/>
      <c r="O781" s="91" t="str">
        <f>PRICES[[#This Row],[Department]]&amp;PRICES[[#This Row],[Product Name]]</f>
        <v>Sản PhẩmMaluwilz Deep purifying ampoule ( 2ml x15)</v>
      </c>
      <c r="Q781" s="62"/>
      <c r="R781" s="97"/>
      <c r="S781" s="97"/>
      <c r="U781" s="62"/>
    </row>
    <row r="782" spans="1:21" x14ac:dyDescent="0.25">
      <c r="A782" s="62">
        <v>500</v>
      </c>
      <c r="B782" s="72" t="s">
        <v>1441</v>
      </c>
      <c r="C782" s="95">
        <f>PRICES[[#This Row],[Price]]/1250000</f>
        <v>0.18</v>
      </c>
      <c r="D782" s="108">
        <v>225000</v>
      </c>
      <c r="E782" s="72" t="s">
        <v>1614</v>
      </c>
      <c r="F782" s="72" t="s">
        <v>425</v>
      </c>
      <c r="G782" s="72">
        <v>1</v>
      </c>
      <c r="H782" s="72"/>
      <c r="I782" s="62"/>
      <c r="J782" s="72" t="s">
        <v>2020</v>
      </c>
      <c r="K782" s="72" t="s">
        <v>147</v>
      </c>
      <c r="L782" s="72" t="s">
        <v>2021</v>
      </c>
      <c r="M782" s="109"/>
      <c r="N782" s="90"/>
      <c r="O782" s="91" t="str">
        <f>PRICES[[#This Row],[Department]]&amp;PRICES[[#This Row],[Product Name]]</f>
        <v>Sản PhẩmMaluwilz Detox intense concentrate ( 30ml)</v>
      </c>
      <c r="Q782" s="62"/>
      <c r="R782" s="97"/>
      <c r="S782" s="97"/>
      <c r="U782" s="62"/>
    </row>
    <row r="783" spans="1:21" x14ac:dyDescent="0.25">
      <c r="A783" s="62">
        <v>501</v>
      </c>
      <c r="B783" s="72" t="s">
        <v>207</v>
      </c>
      <c r="C783" s="95">
        <f>PRICES[[#This Row],[Price]]/1250000</f>
        <v>0.26933333333333337</v>
      </c>
      <c r="D783" s="108">
        <v>336666.66666666669</v>
      </c>
      <c r="E783" s="72" t="s">
        <v>1615</v>
      </c>
      <c r="F783" s="72" t="s">
        <v>425</v>
      </c>
      <c r="G783" s="72">
        <v>1</v>
      </c>
      <c r="H783" s="72"/>
      <c r="I783" s="62"/>
      <c r="J783" s="72" t="s">
        <v>2020</v>
      </c>
      <c r="K783" s="72" t="s">
        <v>147</v>
      </c>
      <c r="L783" s="72" t="s">
        <v>2021</v>
      </c>
      <c r="M783" s="109"/>
      <c r="N783" s="90"/>
      <c r="O783" s="91" t="str">
        <f>PRICES[[#This Row],[Department]]&amp;PRICES[[#This Row],[Product Name]]</f>
        <v>Sản PhẩmMaluwilz Detox intense eye cream (15ml)</v>
      </c>
      <c r="Q783" s="62"/>
      <c r="R783" s="97"/>
      <c r="S783" s="97"/>
      <c r="U783" s="62"/>
    </row>
    <row r="784" spans="1:21" x14ac:dyDescent="0.25">
      <c r="A784" s="62">
        <v>502</v>
      </c>
      <c r="B784" s="72" t="s">
        <v>208</v>
      </c>
      <c r="C784" s="95">
        <f>PRICES[[#This Row],[Price]]/1250000</f>
        <v>0.108</v>
      </c>
      <c r="D784" s="108">
        <v>135000</v>
      </c>
      <c r="E784" s="72" t="s">
        <v>1616</v>
      </c>
      <c r="F784" s="72" t="s">
        <v>425</v>
      </c>
      <c r="G784" s="72">
        <v>1</v>
      </c>
      <c r="H784" s="72"/>
      <c r="I784" s="62"/>
      <c r="J784" s="72" t="s">
        <v>2020</v>
      </c>
      <c r="K784" s="72" t="s">
        <v>147</v>
      </c>
      <c r="L784" s="72" t="s">
        <v>2021</v>
      </c>
      <c r="M784" s="109"/>
      <c r="N784" s="90"/>
      <c r="O784" s="307" t="str">
        <f>PRICES[[#This Row],[Department]]&amp;PRICES[[#This Row],[Product Name]]</f>
        <v>Sản PhẩmMaluwilz Detox intense night cream (50ml)</v>
      </c>
      <c r="Q784" s="62"/>
      <c r="R784" s="97"/>
      <c r="S784" s="97"/>
      <c r="U784" s="62"/>
    </row>
    <row r="785" spans="1:21" x14ac:dyDescent="0.25">
      <c r="A785" s="62">
        <v>503</v>
      </c>
      <c r="B785" s="72" t="s">
        <v>209</v>
      </c>
      <c r="C785" s="95">
        <f>PRICES[[#This Row],[Price]]/1250000</f>
        <v>0.13333333333333336</v>
      </c>
      <c r="D785" s="108">
        <v>166666.66666666669</v>
      </c>
      <c r="E785" s="72" t="s">
        <v>1617</v>
      </c>
      <c r="F785" s="72" t="s">
        <v>425</v>
      </c>
      <c r="G785" s="72">
        <v>1</v>
      </c>
      <c r="H785" s="72"/>
      <c r="I785" s="62"/>
      <c r="J785" s="72" t="s">
        <v>2020</v>
      </c>
      <c r="K785" s="72" t="s">
        <v>147</v>
      </c>
      <c r="L785" s="72" t="s">
        <v>2021</v>
      </c>
      <c r="M785" s="109"/>
      <c r="N785" s="90"/>
      <c r="O785" s="91" t="str">
        <f>PRICES[[#This Row],[Department]]&amp;PRICES[[#This Row],[Product Name]]</f>
        <v>Sản PhẩmMaluwilz Detox intense sin shield ( 30ml)</v>
      </c>
      <c r="Q785" s="62"/>
      <c r="R785" s="97"/>
      <c r="S785" s="97"/>
      <c r="U785" s="62"/>
    </row>
    <row r="786" spans="1:21" x14ac:dyDescent="0.25">
      <c r="A786" s="62">
        <v>504</v>
      </c>
      <c r="B786" s="72" t="s">
        <v>1442</v>
      </c>
      <c r="C786" s="95">
        <f>PRICES[[#This Row],[Price]]/1250000</f>
        <v>0.52</v>
      </c>
      <c r="D786" s="108">
        <v>650000</v>
      </c>
      <c r="E786" s="72" t="s">
        <v>1618</v>
      </c>
      <c r="F786" s="72" t="s">
        <v>425</v>
      </c>
      <c r="G786" s="72">
        <v>1</v>
      </c>
      <c r="H786" s="72"/>
      <c r="I786" s="62"/>
      <c r="J786" s="72" t="s">
        <v>2020</v>
      </c>
      <c r="K786" s="72" t="s">
        <v>147</v>
      </c>
      <c r="L786" s="72" t="s">
        <v>2021</v>
      </c>
      <c r="M786" s="109"/>
      <c r="N786" s="90"/>
      <c r="O786" s="91" t="str">
        <f>PRICES[[#This Row],[Department]]&amp;PRICES[[#This Row],[Product Name]]</f>
        <v>Sản PhẩmMaluwilz Eye make up remote ( 125ml)</v>
      </c>
      <c r="Q786" s="62"/>
      <c r="R786" s="97"/>
      <c r="S786" s="97"/>
      <c r="U786" s="62"/>
    </row>
    <row r="787" spans="1:21" x14ac:dyDescent="0.25">
      <c r="A787" s="62">
        <v>505</v>
      </c>
      <c r="B787" s="72" t="s">
        <v>1443</v>
      </c>
      <c r="C787" s="95">
        <f>PRICES[[#This Row],[Price]]/1250000</f>
        <v>1.1733333333333335E-2</v>
      </c>
      <c r="D787" s="108">
        <v>14666.66666666667</v>
      </c>
      <c r="E787" s="72" t="s">
        <v>1619</v>
      </c>
      <c r="F787" s="72" t="s">
        <v>425</v>
      </c>
      <c r="G787" s="72">
        <v>1</v>
      </c>
      <c r="H787" s="72"/>
      <c r="I787" s="62"/>
      <c r="J787" s="72" t="s">
        <v>2020</v>
      </c>
      <c r="K787" s="72" t="s">
        <v>147</v>
      </c>
      <c r="L787" s="72" t="s">
        <v>2021</v>
      </c>
      <c r="M787" s="109"/>
      <c r="N787" s="90"/>
      <c r="O787" s="91" t="str">
        <f>PRICES[[#This Row],[Department]]&amp;PRICES[[#This Row],[Product Name]]</f>
        <v>Sản PhẩmMaluwilz Gentle cleansing foam (75ml)</v>
      </c>
      <c r="Q787" s="62"/>
      <c r="R787" s="97"/>
      <c r="S787" s="97"/>
      <c r="U787" s="62"/>
    </row>
    <row r="788" spans="1:21" x14ac:dyDescent="0.25">
      <c r="A788" s="62">
        <v>506</v>
      </c>
      <c r="B788" s="72" t="s">
        <v>210</v>
      </c>
      <c r="C788" s="95">
        <f>PRICES[[#This Row],[Price]]/1250000</f>
        <v>3.2000000000000001E-2</v>
      </c>
      <c r="D788" s="108">
        <v>40000</v>
      </c>
      <c r="E788" s="72" t="s">
        <v>1620</v>
      </c>
      <c r="F788" s="72" t="s">
        <v>433</v>
      </c>
      <c r="G788" s="72">
        <v>1</v>
      </c>
      <c r="H788" s="72"/>
      <c r="I788" s="62"/>
      <c r="J788" s="72" t="s">
        <v>2020</v>
      </c>
      <c r="K788" s="72" t="s">
        <v>147</v>
      </c>
      <c r="L788" s="72" t="s">
        <v>2021</v>
      </c>
      <c r="M788" s="109"/>
      <c r="N788" s="90"/>
      <c r="O788" s="91" t="str">
        <f>PRICES[[#This Row],[Department]]&amp;PRICES[[#This Row],[Product Name]]</f>
        <v>Sản PhẩmMaluwilz Papaja peeling ( 30gr)</v>
      </c>
      <c r="Q788" s="62"/>
      <c r="R788" s="97"/>
      <c r="S788" s="97"/>
      <c r="U788" s="62"/>
    </row>
    <row r="789" spans="1:21" x14ac:dyDescent="0.25">
      <c r="A789" s="62">
        <v>507</v>
      </c>
      <c r="B789" s="72" t="s">
        <v>1444</v>
      </c>
      <c r="C789" s="95">
        <f>PRICES[[#This Row],[Price]]/1250000</f>
        <v>2.7199999999999998E-2</v>
      </c>
      <c r="D789" s="108">
        <v>34000</v>
      </c>
      <c r="E789" s="72" t="s">
        <v>1621</v>
      </c>
      <c r="F789" s="72" t="s">
        <v>425</v>
      </c>
      <c r="G789" s="72">
        <v>1</v>
      </c>
      <c r="H789" s="72"/>
      <c r="I789" s="62"/>
      <c r="J789" s="72" t="s">
        <v>2020</v>
      </c>
      <c r="K789" s="72" t="s">
        <v>147</v>
      </c>
      <c r="L789" s="72" t="s">
        <v>2021</v>
      </c>
      <c r="M789" s="109"/>
      <c r="N789" s="90"/>
      <c r="O789" s="91" t="str">
        <f>PRICES[[#This Row],[Department]]&amp;PRICES[[#This Row],[Product Name]]</f>
        <v>Sản PhẩmMaluwilz Pure balance cream ( 50ml)</v>
      </c>
      <c r="Q789" s="62"/>
      <c r="R789" s="97"/>
      <c r="S789" s="97"/>
      <c r="U789" s="62"/>
    </row>
    <row r="790" spans="1:21" x14ac:dyDescent="0.25">
      <c r="A790" s="62">
        <v>508</v>
      </c>
      <c r="B790" s="72" t="s">
        <v>1445</v>
      </c>
      <c r="C790" s="95">
        <f>PRICES[[#This Row],[Price]]/1250000</f>
        <v>5.6000000000000001E-2</v>
      </c>
      <c r="D790" s="108">
        <v>70000</v>
      </c>
      <c r="E790" s="72" t="s">
        <v>1622</v>
      </c>
      <c r="F790" s="72" t="s">
        <v>425</v>
      </c>
      <c r="G790" s="72">
        <v>1</v>
      </c>
      <c r="H790" s="72"/>
      <c r="I790" s="62"/>
      <c r="J790" s="72" t="s">
        <v>2020</v>
      </c>
      <c r="K790" s="72" t="s">
        <v>147</v>
      </c>
      <c r="L790" s="72" t="s">
        <v>2021</v>
      </c>
      <c r="M790" s="109"/>
      <c r="N790" s="90"/>
      <c r="O790" s="91" t="str">
        <f>PRICES[[#This Row],[Department]]&amp;PRICES[[#This Row],[Product Name]]</f>
        <v>Sản PhẩmMaluwilz Pure balance serum ( 30ml)</v>
      </c>
      <c r="Q790" s="62"/>
      <c r="R790" s="97"/>
      <c r="S790" s="97"/>
      <c r="U790" s="62"/>
    </row>
    <row r="791" spans="1:21" x14ac:dyDescent="0.25">
      <c r="A791" s="62">
        <v>509</v>
      </c>
      <c r="B791" s="72" t="s">
        <v>211</v>
      </c>
      <c r="C791" s="95">
        <f>PRICES[[#This Row],[Price]]/1250000</f>
        <v>1.6</v>
      </c>
      <c r="D791" s="108">
        <v>2000000</v>
      </c>
      <c r="E791" s="72" t="s">
        <v>1623</v>
      </c>
      <c r="F791" s="72" t="s">
        <v>1417</v>
      </c>
      <c r="G791" s="72">
        <v>1</v>
      </c>
      <c r="H791" s="72"/>
      <c r="I791" s="62"/>
      <c r="J791" s="72" t="s">
        <v>2020</v>
      </c>
      <c r="K791" s="72" t="s">
        <v>147</v>
      </c>
      <c r="L791" s="72" t="s">
        <v>2021</v>
      </c>
      <c r="M791" s="109"/>
      <c r="N791" s="90"/>
      <c r="O791" s="91" t="str">
        <f>PRICES[[#This Row],[Department]]&amp;PRICES[[#This Row],[Product Name]]</f>
        <v>Sản PhẩmMaluwilz stress control mask 50ml</v>
      </c>
      <c r="Q791" s="62"/>
      <c r="R791" s="97"/>
      <c r="S791" s="97"/>
      <c r="U791" s="62"/>
    </row>
    <row r="792" spans="1:21" x14ac:dyDescent="0.25">
      <c r="A792" s="62">
        <v>510</v>
      </c>
      <c r="B792" s="72" t="s">
        <v>212</v>
      </c>
      <c r="C792" s="95">
        <f>PRICES[[#This Row],[Price]]/1250000</f>
        <v>2.5600000000000001E-2</v>
      </c>
      <c r="D792" s="108">
        <v>32000</v>
      </c>
      <c r="E792" s="72" t="s">
        <v>1624</v>
      </c>
      <c r="F792" s="72" t="s">
        <v>425</v>
      </c>
      <c r="G792" s="72">
        <v>1</v>
      </c>
      <c r="H792" s="72"/>
      <c r="I792" s="62"/>
      <c r="J792" s="72" t="s">
        <v>2020</v>
      </c>
      <c r="K792" s="72" t="s">
        <v>147</v>
      </c>
      <c r="L792" s="72" t="s">
        <v>2021</v>
      </c>
      <c r="M792" s="109"/>
      <c r="N792" s="90"/>
      <c r="O792" s="91" t="str">
        <f>PRICES[[#This Row],[Department]]&amp;PRICES[[#This Row],[Product Name]]</f>
        <v>Sản PhẩmMaluwilz ThalasSo intense mast - 50ml/hộp</v>
      </c>
      <c r="Q792" s="62"/>
      <c r="R792" s="97"/>
      <c r="S792" s="97"/>
      <c r="U792" s="62"/>
    </row>
    <row r="793" spans="1:21" x14ac:dyDescent="0.25">
      <c r="A793" s="62">
        <v>511</v>
      </c>
      <c r="B793" s="72" t="s">
        <v>1446</v>
      </c>
      <c r="C793" s="95">
        <f>PRICES[[#This Row],[Price]]/1250000</f>
        <v>2.0799999999999999E-2</v>
      </c>
      <c r="D793" s="108">
        <v>26000</v>
      </c>
      <c r="E793" s="72" t="s">
        <v>1625</v>
      </c>
      <c r="F793" s="72" t="s">
        <v>425</v>
      </c>
      <c r="G793" s="72">
        <v>1</v>
      </c>
      <c r="H793" s="72"/>
      <c r="I793" s="62"/>
      <c r="J793" s="72" t="s">
        <v>2020</v>
      </c>
      <c r="K793" s="72" t="s">
        <v>147</v>
      </c>
      <c r="L793" s="72" t="s">
        <v>2021</v>
      </c>
      <c r="M793" s="109"/>
      <c r="N793" s="90"/>
      <c r="O793" s="91" t="str">
        <f>PRICES[[#This Row],[Department]]&amp;PRICES[[#This Row],[Product Name]]</f>
        <v>Sản PhẩmMaluwilz Ultra sun protection SPF 50 (75ml)</v>
      </c>
      <c r="Q793" s="62"/>
      <c r="R793" s="97"/>
      <c r="S793" s="97"/>
      <c r="U793" s="62"/>
    </row>
    <row r="794" spans="1:21" x14ac:dyDescent="0.25">
      <c r="A794" s="62">
        <v>512</v>
      </c>
      <c r="B794" s="72" t="s">
        <v>213</v>
      </c>
      <c r="C794" s="95">
        <f>PRICES[[#This Row],[Price]]/1250000</f>
        <v>2.04</v>
      </c>
      <c r="D794" s="108">
        <v>2550000</v>
      </c>
      <c r="E794" s="72" t="s">
        <v>1626</v>
      </c>
      <c r="F794" s="72" t="s">
        <v>1417</v>
      </c>
      <c r="G794" s="72">
        <v>1</v>
      </c>
      <c r="H794" s="72"/>
      <c r="I794" s="62"/>
      <c r="J794" s="72" t="s">
        <v>2020</v>
      </c>
      <c r="K794" s="72" t="s">
        <v>147</v>
      </c>
      <c r="L794" s="72" t="s">
        <v>2021</v>
      </c>
      <c r="M794" s="109"/>
      <c r="N794" s="90"/>
      <c r="O794" s="91" t="str">
        <f>PRICES[[#This Row],[Department]]&amp;PRICES[[#This Row],[Product Name]]</f>
        <v>Sản PhẩmMaluwilzFirming Revitalizer 50ml</v>
      </c>
      <c r="Q794" s="62"/>
      <c r="R794" s="97"/>
      <c r="S794" s="97"/>
      <c r="U794" s="62"/>
    </row>
    <row r="795" spans="1:21" x14ac:dyDescent="0.25">
      <c r="A795" s="62">
        <v>513</v>
      </c>
      <c r="B795" s="72" t="s">
        <v>1539</v>
      </c>
      <c r="C795" s="95">
        <f>PRICES[[#This Row],[Price]]/1250000</f>
        <v>0.4</v>
      </c>
      <c r="D795" s="108">
        <v>500000</v>
      </c>
      <c r="E795" s="72" t="s">
        <v>1529</v>
      </c>
      <c r="F795" s="72" t="s">
        <v>1419</v>
      </c>
      <c r="G795" s="72">
        <v>1</v>
      </c>
      <c r="H795" s="72"/>
      <c r="I795" s="62"/>
      <c r="J795" s="72" t="s">
        <v>2020</v>
      </c>
      <c r="K795" s="72" t="s">
        <v>147</v>
      </c>
      <c r="L795" s="72" t="s">
        <v>2021</v>
      </c>
      <c r="M795" s="109"/>
      <c r="N795" s="90"/>
      <c r="O795" s="91" t="str">
        <f>PRICES[[#This Row],[Department]]&amp;PRICES[[#This Row],[Product Name]]</f>
        <v>Sản PhẩmMáng tẩy</v>
      </c>
      <c r="Q795" s="62"/>
      <c r="R795" s="97"/>
      <c r="S795" s="97"/>
      <c r="U795" s="62"/>
    </row>
    <row r="796" spans="1:21" x14ac:dyDescent="0.25">
      <c r="A796" s="62">
        <v>514</v>
      </c>
      <c r="B796" s="72" t="s">
        <v>1540</v>
      </c>
      <c r="C796" s="95">
        <f>PRICES[[#This Row],[Price]]/1250000</f>
        <v>0.4</v>
      </c>
      <c r="D796" s="108">
        <v>500000</v>
      </c>
      <c r="E796" s="72" t="s">
        <v>1530</v>
      </c>
      <c r="F796" s="72" t="s">
        <v>436</v>
      </c>
      <c r="G796" s="72">
        <v>1</v>
      </c>
      <c r="H796" s="72"/>
      <c r="I796" s="62"/>
      <c r="J796" s="72" t="s">
        <v>2020</v>
      </c>
      <c r="K796" s="72" t="s">
        <v>147</v>
      </c>
      <c r="L796" s="72" t="s">
        <v>2021</v>
      </c>
      <c r="M796" s="109"/>
      <c r="N796" s="90"/>
      <c r="O796" s="91" t="str">
        <f>PRICES[[#This Row],[Department]]&amp;PRICES[[#This Row],[Product Name]]</f>
        <v>Sản PhẩmMáng Tẩy Mềm (Hộp/25 Miếng)</v>
      </c>
      <c r="Q796" s="62"/>
      <c r="R796" s="97"/>
      <c r="S796" s="97"/>
      <c r="U796" s="62"/>
    </row>
    <row r="797" spans="1:21" x14ac:dyDescent="0.25">
      <c r="A797" s="62">
        <v>515</v>
      </c>
      <c r="B797" s="72" t="s">
        <v>1447</v>
      </c>
      <c r="C797" s="95">
        <f>PRICES[[#This Row],[Price]]/1250000</f>
        <v>0.04</v>
      </c>
      <c r="D797" s="108">
        <v>50000</v>
      </c>
      <c r="E797" s="72" t="s">
        <v>1627</v>
      </c>
      <c r="F797" s="72" t="s">
        <v>428</v>
      </c>
      <c r="G797" s="72">
        <v>1</v>
      </c>
      <c r="H797" s="72"/>
      <c r="I797" s="62"/>
      <c r="J797" s="72" t="s">
        <v>2020</v>
      </c>
      <c r="K797" s="72" t="s">
        <v>147</v>
      </c>
      <c r="L797" s="72" t="s">
        <v>2021</v>
      </c>
      <c r="M797" s="109"/>
      <c r="N797" s="90"/>
      <c r="O797" s="91" t="str">
        <f>PRICES[[#This Row],[Department]]&amp;PRICES[[#This Row],[Product Name]]</f>
        <v>Sản PhẩmMặt nạ gel chườm mắt nóng/lạnh</v>
      </c>
      <c r="Q797" s="62"/>
      <c r="R797" s="97"/>
      <c r="S797" s="97"/>
      <c r="U797" s="62"/>
    </row>
    <row r="798" spans="1:21" x14ac:dyDescent="0.25">
      <c r="A798" s="62">
        <v>516</v>
      </c>
      <c r="B798" s="72" t="s">
        <v>1470</v>
      </c>
      <c r="C798" s="95">
        <f>PRICES[[#This Row],[Price]]/1250000</f>
        <v>2.08</v>
      </c>
      <c r="D798" s="108">
        <v>2600000</v>
      </c>
      <c r="E798" s="72" t="s">
        <v>1531</v>
      </c>
      <c r="F798" s="72" t="s">
        <v>428</v>
      </c>
      <c r="G798" s="72">
        <v>1</v>
      </c>
      <c r="H798" s="72"/>
      <c r="I798" s="62"/>
      <c r="J798" s="72" t="s">
        <v>2020</v>
      </c>
      <c r="K798" s="72" t="s">
        <v>147</v>
      </c>
      <c r="L798" s="72" t="s">
        <v>2021</v>
      </c>
      <c r="M798" s="109"/>
      <c r="N798" s="90"/>
      <c r="O798" s="91" t="str">
        <f>PRICES[[#This Row],[Department]]&amp;PRICES[[#This Row],[Product Name]]</f>
        <v>Sản PhẩmMáy tăm nước cầm tay Panasonic EW1511</v>
      </c>
      <c r="Q798" s="62"/>
      <c r="R798" s="97"/>
      <c r="S798" s="97"/>
      <c r="U798" s="62"/>
    </row>
    <row r="799" spans="1:21" x14ac:dyDescent="0.25">
      <c r="A799" s="62">
        <v>517</v>
      </c>
      <c r="B799" s="72" t="s">
        <v>1541</v>
      </c>
      <c r="C799" s="95">
        <f>PRICES[[#This Row],[Price]]/1250000</f>
        <v>1.6</v>
      </c>
      <c r="D799" s="108">
        <v>2000000</v>
      </c>
      <c r="E799" s="72" t="s">
        <v>1532</v>
      </c>
      <c r="F799" s="72" t="s">
        <v>428</v>
      </c>
      <c r="G799" s="72">
        <v>1</v>
      </c>
      <c r="H799" s="72"/>
      <c r="I799" s="62"/>
      <c r="J799" s="72" t="s">
        <v>2020</v>
      </c>
      <c r="K799" s="72" t="s">
        <v>147</v>
      </c>
      <c r="L799" s="72" t="s">
        <v>2021</v>
      </c>
      <c r="M799" s="109"/>
      <c r="N799" s="90"/>
      <c r="O799" s="91" t="str">
        <f>PRICES[[#This Row],[Department]]&amp;PRICES[[#This Row],[Product Name]]</f>
        <v>Sản PhẩmMáy tăm nước du lịch - WaterJet Flosser Cordless Advanced</v>
      </c>
      <c r="Q799" s="62"/>
      <c r="R799" s="97"/>
      <c r="S799" s="97"/>
      <c r="U799" s="62"/>
    </row>
    <row r="800" spans="1:21" x14ac:dyDescent="0.25">
      <c r="A800" s="62">
        <v>518</v>
      </c>
      <c r="B800" s="72" t="s">
        <v>214</v>
      </c>
      <c r="C800" s="95">
        <f>PRICES[[#This Row],[Price]]/1250000</f>
        <v>0.16</v>
      </c>
      <c r="D800" s="108">
        <v>200000</v>
      </c>
      <c r="E800" s="72" t="s">
        <v>1656</v>
      </c>
      <c r="F800" s="72" t="s">
        <v>1411</v>
      </c>
      <c r="G800" s="72">
        <v>1</v>
      </c>
      <c r="H800" s="72"/>
      <c r="I800" s="62"/>
      <c r="J800" s="72" t="s">
        <v>2020</v>
      </c>
      <c r="K800" s="72" t="s">
        <v>147</v>
      </c>
      <c r="L800" s="72" t="s">
        <v>2021</v>
      </c>
      <c r="M800" s="109"/>
      <c r="N800" s="90"/>
      <c r="O800" s="91" t="str">
        <f>PRICES[[#This Row],[Department]]&amp;PRICES[[#This Row],[Product Name]]</f>
        <v>Sản PhẩmMegaduo (acid azelaic &amp; AHA) 15gr</v>
      </c>
      <c r="Q800" s="62"/>
      <c r="R800" s="97"/>
      <c r="S800" s="97"/>
      <c r="U800" s="62"/>
    </row>
    <row r="801" spans="1:21" x14ac:dyDescent="0.25">
      <c r="A801" s="62">
        <v>519</v>
      </c>
      <c r="B801" s="72" t="s">
        <v>2058</v>
      </c>
      <c r="C801" s="95">
        <f>PRICES[[#This Row],[Price]]/1250000</f>
        <v>6.4000000000000001E-2</v>
      </c>
      <c r="D801" s="108">
        <v>80000</v>
      </c>
      <c r="E801" s="72" t="s">
        <v>1798</v>
      </c>
      <c r="F801" s="72" t="s">
        <v>434</v>
      </c>
      <c r="G801" s="72">
        <v>1</v>
      </c>
      <c r="H801" s="72"/>
      <c r="I801" s="62"/>
      <c r="J801" s="72" t="s">
        <v>2020</v>
      </c>
      <c r="K801" s="72" t="s">
        <v>147</v>
      </c>
      <c r="L801" s="72" t="s">
        <v>2021</v>
      </c>
      <c r="M801" s="109"/>
      <c r="N801" s="90"/>
      <c r="O801" s="91" t="str">
        <f>PRICES[[#This Row],[Department]]&amp;PRICES[[#This Row],[Product Name]]</f>
        <v>Sản PhẩmMetronidazol 500mg 100ml</v>
      </c>
      <c r="Q801" s="62"/>
      <c r="R801" s="97"/>
      <c r="S801" s="97"/>
      <c r="U801" s="62"/>
    </row>
    <row r="802" spans="1:21" x14ac:dyDescent="0.25">
      <c r="A802" s="62">
        <v>520</v>
      </c>
      <c r="B802" s="72" t="s">
        <v>215</v>
      </c>
      <c r="C802" s="95">
        <f>PRICES[[#This Row],[Price]]/1250000</f>
        <v>4</v>
      </c>
      <c r="D802" s="108">
        <v>5000000</v>
      </c>
      <c r="E802" s="72" t="s">
        <v>1741</v>
      </c>
      <c r="F802" s="72" t="s">
        <v>427</v>
      </c>
      <c r="G802" s="72">
        <v>1</v>
      </c>
      <c r="H802" s="72"/>
      <c r="I802" s="62"/>
      <c r="J802" s="72" t="s">
        <v>2020</v>
      </c>
      <c r="K802" s="72" t="s">
        <v>147</v>
      </c>
      <c r="L802" s="72" t="s">
        <v>2021</v>
      </c>
      <c r="M802" s="109"/>
      <c r="N802" s="90"/>
      <c r="O802" s="91" t="str">
        <f>PRICES[[#This Row],[Department]]&amp;PRICES[[#This Row],[Product Name]]</f>
        <v>Sản PhẩmMibiti Nu-White ( kem làm hồng nhũ hoa)</v>
      </c>
      <c r="Q802" s="62"/>
      <c r="R802" s="97"/>
      <c r="S802" s="97"/>
      <c r="U802" s="62"/>
    </row>
    <row r="803" spans="1:21" x14ac:dyDescent="0.25">
      <c r="A803" s="62">
        <v>521</v>
      </c>
      <c r="B803" s="72" t="s">
        <v>1488</v>
      </c>
      <c r="C803" s="95">
        <f>PRICES[[#This Row],[Price]]/1250000</f>
        <v>0.92</v>
      </c>
      <c r="D803" s="108">
        <v>1150000</v>
      </c>
      <c r="E803" s="72" t="s">
        <v>1742</v>
      </c>
      <c r="F803" s="72" t="s">
        <v>426</v>
      </c>
      <c r="G803" s="72">
        <v>1</v>
      </c>
      <c r="H803" s="72"/>
      <c r="I803" s="62"/>
      <c r="J803" s="72" t="s">
        <v>2020</v>
      </c>
      <c r="K803" s="72" t="s">
        <v>147</v>
      </c>
      <c r="L803" s="72" t="s">
        <v>2021</v>
      </c>
      <c r="M803" s="109"/>
      <c r="N803" s="90"/>
      <c r="O803" s="91" t="str">
        <f>PRICES[[#This Row],[Department]]&amp;PRICES[[#This Row],[Product Name]]</f>
        <v>Sản PhẩmMICELLAR CLEANSING MILK (Sữa rửa mặt - 250 ml/ tuýp)</v>
      </c>
      <c r="Q803" s="62"/>
      <c r="R803" s="97"/>
      <c r="S803" s="97"/>
      <c r="U803" s="62"/>
    </row>
    <row r="804" spans="1:21" x14ac:dyDescent="0.25">
      <c r="A804" s="62">
        <v>522</v>
      </c>
      <c r="B804" s="72" t="s">
        <v>1489</v>
      </c>
      <c r="C804" s="95">
        <f>PRICES[[#This Row],[Price]]/1250000</f>
        <v>1.1599999999999999</v>
      </c>
      <c r="D804" s="108">
        <v>1450000</v>
      </c>
      <c r="E804" s="72" t="s">
        <v>1743</v>
      </c>
      <c r="F804" s="72" t="s">
        <v>434</v>
      </c>
      <c r="G804" s="72">
        <v>1</v>
      </c>
      <c r="H804" s="72"/>
      <c r="I804" s="62"/>
      <c r="J804" s="72" t="s">
        <v>2020</v>
      </c>
      <c r="K804" s="72" t="s">
        <v>147</v>
      </c>
      <c r="L804" s="72" t="s">
        <v>2021</v>
      </c>
      <c r="M804" s="109"/>
      <c r="N804" s="90"/>
      <c r="O804" s="91" t="str">
        <f>PRICES[[#This Row],[Department]]&amp;PRICES[[#This Row],[Product Name]]</f>
        <v>Sản PhẩmMICELLAR CLEANSING WATER -Dung dịch làm sạch dạng nước (200 ml/chai)</v>
      </c>
      <c r="Q804" s="62"/>
      <c r="R804" s="97"/>
      <c r="S804" s="97"/>
      <c r="U804" s="62"/>
    </row>
    <row r="805" spans="1:21" x14ac:dyDescent="0.25">
      <c r="A805" s="62">
        <v>523</v>
      </c>
      <c r="B805" s="72" t="s">
        <v>1448</v>
      </c>
      <c r="C805" s="95">
        <f>PRICES[[#This Row],[Price]]/1250000</f>
        <v>5.7466666666666666E-2</v>
      </c>
      <c r="D805" s="108">
        <v>71833.333333333328</v>
      </c>
      <c r="E805" s="72" t="s">
        <v>1628</v>
      </c>
      <c r="F805" s="72" t="s">
        <v>425</v>
      </c>
      <c r="G805" s="72">
        <v>1</v>
      </c>
      <c r="H805" s="72"/>
      <c r="I805" s="62"/>
      <c r="J805" s="72" t="s">
        <v>2020</v>
      </c>
      <c r="K805" s="72" t="s">
        <v>147</v>
      </c>
      <c r="L805" s="72" t="s">
        <v>2021</v>
      </c>
      <c r="M805" s="109"/>
      <c r="N805" s="90"/>
      <c r="O805" s="91" t="str">
        <f>PRICES[[#This Row],[Department]]&amp;PRICES[[#This Row],[Product Name]]</f>
        <v>Sản PhẩmMulti Vitamin Complex 30ml (Maluwilz dưỡng ngày NÁM)</v>
      </c>
      <c r="R805" s="97"/>
      <c r="S805" s="97"/>
      <c r="U805" s="62"/>
    </row>
    <row r="806" spans="1:21" x14ac:dyDescent="0.25">
      <c r="A806" s="62">
        <v>524</v>
      </c>
      <c r="B806" s="72" t="s">
        <v>2100</v>
      </c>
      <c r="C806" s="95">
        <f>PRICES[[#This Row],[Price]]/1250000</f>
        <v>0.24</v>
      </c>
      <c r="D806" s="108">
        <v>300000</v>
      </c>
      <c r="E806" s="72" t="s">
        <v>1657</v>
      </c>
      <c r="F806" s="72" t="s">
        <v>1469</v>
      </c>
      <c r="G806" s="72">
        <v>1</v>
      </c>
      <c r="H806" s="72"/>
      <c r="I806" s="62"/>
      <c r="J806" s="72" t="s">
        <v>2020</v>
      </c>
      <c r="K806" s="72" t="s">
        <v>147</v>
      </c>
      <c r="L806" s="72" t="s">
        <v>2021</v>
      </c>
      <c r="M806" s="109"/>
      <c r="N806" s="90"/>
      <c r="O806" s="91" t="str">
        <f>PRICES[[#This Row],[Department]]&amp;PRICES[[#This Row],[Product Name]]</f>
        <v>Sản PhẩmMuối tẩy Hikato - 450 gam</v>
      </c>
      <c r="R806" s="97"/>
      <c r="S806" s="97"/>
      <c r="U806" s="62"/>
    </row>
    <row r="807" spans="1:21" x14ac:dyDescent="0.25">
      <c r="A807" s="62">
        <v>525</v>
      </c>
      <c r="B807" s="72" t="s">
        <v>216</v>
      </c>
      <c r="C807" s="95">
        <f>PRICES[[#This Row],[Price]]/1250000</f>
        <v>1.92</v>
      </c>
      <c r="D807" s="108">
        <v>2400000</v>
      </c>
      <c r="E807" s="72" t="s">
        <v>1744</v>
      </c>
      <c r="F807" s="72" t="s">
        <v>427</v>
      </c>
      <c r="G807" s="72">
        <v>1</v>
      </c>
      <c r="H807" s="72"/>
      <c r="I807" s="62"/>
      <c r="J807" s="72" t="s">
        <v>2020</v>
      </c>
      <c r="K807" s="72" t="s">
        <v>147</v>
      </c>
      <c r="L807" s="72" t="s">
        <v>2021</v>
      </c>
      <c r="M807" s="109"/>
      <c r="N807" s="90"/>
      <c r="O807" s="91" t="str">
        <f>PRICES[[#This Row],[Department]]&amp;PRICES[[#This Row],[Product Name]]</f>
        <v>Sản PhẩmNaNo LuXe MD 20ml</v>
      </c>
      <c r="R807" s="97"/>
      <c r="S807" s="97"/>
      <c r="U807" s="62"/>
    </row>
    <row r="808" spans="1:21" x14ac:dyDescent="0.25">
      <c r="A808" s="62">
        <v>526</v>
      </c>
      <c r="B808" s="72" t="s">
        <v>1449</v>
      </c>
      <c r="C808" s="95">
        <f>PRICES[[#This Row],[Price]]/1250000</f>
        <v>0.6</v>
      </c>
      <c r="D808" s="108">
        <v>750000</v>
      </c>
      <c r="E808" s="72" t="s">
        <v>1629</v>
      </c>
      <c r="F808" s="72" t="s">
        <v>1450</v>
      </c>
      <c r="G808" s="72">
        <v>1</v>
      </c>
      <c r="H808" s="72"/>
      <c r="I808" s="62"/>
      <c r="J808" s="72" t="s">
        <v>2020</v>
      </c>
      <c r="K808" s="72" t="s">
        <v>147</v>
      </c>
      <c r="L808" s="72" t="s">
        <v>2021</v>
      </c>
      <c r="M808" s="109"/>
      <c r="N808" s="90"/>
      <c r="O808" s="91" t="str">
        <f>PRICES[[#This Row],[Department]]&amp;PRICES[[#This Row],[Product Name]]</f>
        <v>Sản PhẩmNatural Cleansing Gel (Sữa rửa mặt 500ml/hộp)</v>
      </c>
      <c r="R808" s="97"/>
      <c r="S808" s="97"/>
      <c r="U808" s="62"/>
    </row>
    <row r="809" spans="1:21" x14ac:dyDescent="0.25">
      <c r="A809" s="62">
        <v>527</v>
      </c>
      <c r="B809" s="72" t="s">
        <v>217</v>
      </c>
      <c r="C809" s="95">
        <f>PRICES[[#This Row],[Price]]/1250000</f>
        <v>1.36</v>
      </c>
      <c r="D809" s="108">
        <v>1700000</v>
      </c>
      <c r="E809" s="72" t="s">
        <v>1745</v>
      </c>
      <c r="F809" s="72" t="s">
        <v>427</v>
      </c>
      <c r="G809" s="72">
        <v>1</v>
      </c>
      <c r="H809" s="72"/>
      <c r="I809" s="62"/>
      <c r="J809" s="72" t="s">
        <v>2020</v>
      </c>
      <c r="K809" s="72" t="s">
        <v>147</v>
      </c>
      <c r="L809" s="72" t="s">
        <v>2021</v>
      </c>
      <c r="M809" s="109"/>
      <c r="N809" s="90"/>
      <c r="O809" s="91" t="str">
        <f>PRICES[[#This Row],[Department]]&amp;PRICES[[#This Row],[Product Name]]</f>
        <v>Sản PhẩmNeoretin gel cream SPF 50</v>
      </c>
      <c r="R809" s="97"/>
      <c r="S809" s="97"/>
      <c r="U809" s="62"/>
    </row>
    <row r="810" spans="1:21" x14ac:dyDescent="0.25">
      <c r="A810" s="62">
        <v>528</v>
      </c>
      <c r="B810" s="72" t="s">
        <v>218</v>
      </c>
      <c r="C810" s="95">
        <f>PRICES[[#This Row],[Price]]/1250000</f>
        <v>1.36</v>
      </c>
      <c r="D810" s="108">
        <v>1700000</v>
      </c>
      <c r="E810" s="72" t="s">
        <v>1746</v>
      </c>
      <c r="F810" s="72" t="s">
        <v>427</v>
      </c>
      <c r="G810" s="72">
        <v>1</v>
      </c>
      <c r="H810" s="72"/>
      <c r="I810" s="62"/>
      <c r="J810" s="72" t="s">
        <v>2020</v>
      </c>
      <c r="K810" s="72" t="s">
        <v>147</v>
      </c>
      <c r="L810" s="72" t="s">
        <v>2021</v>
      </c>
      <c r="M810" s="109"/>
      <c r="N810" s="90"/>
      <c r="O810" s="91" t="str">
        <f>PRICES[[#This Row],[Department]]&amp;PRICES[[#This Row],[Product Name]]</f>
        <v>Sản PhẩmNeoretin serum booster Fluid 30ml</v>
      </c>
      <c r="R810" s="97"/>
      <c r="S810" s="97"/>
      <c r="U810" s="62"/>
    </row>
    <row r="811" spans="1:21" x14ac:dyDescent="0.25">
      <c r="A811" s="62">
        <v>529</v>
      </c>
      <c r="B811" s="72" t="s">
        <v>1451</v>
      </c>
      <c r="C811" s="95">
        <f>PRICES[[#This Row],[Price]]/1250000</f>
        <v>1.88</v>
      </c>
      <c r="D811" s="108">
        <v>2350000</v>
      </c>
      <c r="E811" s="72" t="s">
        <v>1630</v>
      </c>
      <c r="F811" s="72" t="s">
        <v>427</v>
      </c>
      <c r="G811" s="72">
        <v>1</v>
      </c>
      <c r="H811" s="72"/>
      <c r="I811" s="62"/>
      <c r="J811" s="72" t="s">
        <v>2020</v>
      </c>
      <c r="K811" s="72" t="s">
        <v>147</v>
      </c>
      <c r="L811" s="72" t="s">
        <v>2021</v>
      </c>
      <c r="M811" s="109"/>
      <c r="N811" s="90"/>
      <c r="O811" s="91" t="str">
        <f>PRICES[[#This Row],[Department]]&amp;PRICES[[#This Row],[Product Name]]</f>
        <v>Sản PhẩmNeostrata Pigment Controller - 50ml</v>
      </c>
      <c r="R811" s="97"/>
      <c r="S811" s="97"/>
      <c r="U811" s="62"/>
    </row>
    <row r="812" spans="1:21" x14ac:dyDescent="0.25">
      <c r="A812" s="62">
        <v>530</v>
      </c>
      <c r="B812" s="72" t="s">
        <v>219</v>
      </c>
      <c r="C812" s="95">
        <f>PRICES[[#This Row],[Price]]/1250000</f>
        <v>0.64</v>
      </c>
      <c r="D812" s="108">
        <v>800000</v>
      </c>
      <c r="E812" s="72" t="s">
        <v>1747</v>
      </c>
      <c r="F812" s="72" t="s">
        <v>1490</v>
      </c>
      <c r="G812" s="72">
        <v>1</v>
      </c>
      <c r="H812" s="72"/>
      <c r="I812" s="62"/>
      <c r="J812" s="72" t="s">
        <v>2020</v>
      </c>
      <c r="K812" s="72" t="s">
        <v>147</v>
      </c>
      <c r="L812" s="72" t="s">
        <v>2021</v>
      </c>
      <c r="M812" s="109"/>
      <c r="N812" s="90"/>
      <c r="O812" s="91" t="str">
        <f>PRICES[[#This Row],[Department]]&amp;PRICES[[#This Row],[Product Name]]</f>
        <v>Sản PhẩmNeostrata spot treatment Gel 15G</v>
      </c>
      <c r="R812" s="97"/>
      <c r="S812" s="97"/>
      <c r="U812" s="62"/>
    </row>
    <row r="813" spans="1:21" x14ac:dyDescent="0.25">
      <c r="A813" s="62">
        <v>531</v>
      </c>
      <c r="B813" s="72" t="s">
        <v>1452</v>
      </c>
      <c r="C813" s="95">
        <f>PRICES[[#This Row],[Price]]/1250000</f>
        <v>1.04E-2</v>
      </c>
      <c r="D813" s="108">
        <v>13000</v>
      </c>
      <c r="E813" s="72" t="s">
        <v>1631</v>
      </c>
      <c r="F813" s="72" t="s">
        <v>425</v>
      </c>
      <c r="G813" s="72">
        <v>1</v>
      </c>
      <c r="H813" s="72"/>
      <c r="I813" s="62"/>
      <c r="J813" s="72" t="s">
        <v>2020</v>
      </c>
      <c r="K813" s="72" t="s">
        <v>147</v>
      </c>
      <c r="L813" s="72" t="s">
        <v>2021</v>
      </c>
      <c r="M813" s="109"/>
      <c r="N813" s="90"/>
      <c r="O813" s="91" t="str">
        <f>PRICES[[#This Row],[Department]]&amp;PRICES[[#This Row],[Product Name]]</f>
        <v>Sản PhẩmNeostrata ultra brig hten. cleanse 100ml (SRM neotra)</v>
      </c>
      <c r="R813" s="97"/>
      <c r="S813" s="97"/>
      <c r="U813" s="62"/>
    </row>
    <row r="814" spans="1:21" x14ac:dyDescent="0.25">
      <c r="A814" s="62">
        <v>532</v>
      </c>
      <c r="B814" s="72" t="s">
        <v>220</v>
      </c>
      <c r="C814" s="95">
        <f>PRICES[[#This Row],[Price]]/1250000</f>
        <v>0.8</v>
      </c>
      <c r="D814" s="108">
        <v>1000000</v>
      </c>
      <c r="E814" s="72" t="s">
        <v>1632</v>
      </c>
      <c r="F814" s="72" t="s">
        <v>1453</v>
      </c>
      <c r="G814" s="72">
        <v>1</v>
      </c>
      <c r="H814" s="72"/>
      <c r="I814" s="62"/>
      <c r="J814" s="72" t="s">
        <v>2020</v>
      </c>
      <c r="K814" s="72" t="s">
        <v>147</v>
      </c>
      <c r="L814" s="72" t="s">
        <v>2021</v>
      </c>
      <c r="M814" s="109"/>
      <c r="N814" s="90"/>
      <c r="O814" s="91" t="str">
        <f>PRICES[[#This Row],[Department]]&amp;PRICES[[#This Row],[Product Name]]</f>
        <v>Sản PhẩmNeotone - 25ml</v>
      </c>
      <c r="R814" s="97"/>
      <c r="S814" s="97"/>
      <c r="U814" s="62"/>
    </row>
    <row r="815" spans="1:21" x14ac:dyDescent="0.25">
      <c r="A815" s="62">
        <v>533</v>
      </c>
      <c r="B815" s="72" t="s">
        <v>221</v>
      </c>
      <c r="C815" s="95">
        <f>PRICES[[#This Row],[Price]]/1250000</f>
        <v>3.4666666666666672E-2</v>
      </c>
      <c r="D815" s="108">
        <v>43333.333333333343</v>
      </c>
      <c r="E815" s="72" t="s">
        <v>1633</v>
      </c>
      <c r="F815" s="72" t="s">
        <v>425</v>
      </c>
      <c r="G815" s="72">
        <v>1</v>
      </c>
      <c r="H815" s="72"/>
      <c r="I815" s="62"/>
      <c r="J815" s="72" t="s">
        <v>2020</v>
      </c>
      <c r="K815" s="72" t="s">
        <v>147</v>
      </c>
      <c r="L815" s="72" t="s">
        <v>2021</v>
      </c>
      <c r="M815" s="109"/>
      <c r="N815" s="90"/>
      <c r="O815" s="91" t="str">
        <f>PRICES[[#This Row],[Department]]&amp;PRICES[[#This Row],[Product Name]]</f>
        <v>Sản PhẩmNeotone - 30ml</v>
      </c>
      <c r="R815" s="97"/>
      <c r="S815" s="97"/>
      <c r="U815" s="62"/>
    </row>
    <row r="816" spans="1:21" x14ac:dyDescent="0.25">
      <c r="A816" s="62">
        <v>534</v>
      </c>
      <c r="B816" s="72" t="s">
        <v>222</v>
      </c>
      <c r="C816" s="95">
        <f>PRICES[[#This Row],[Price]]/1250000</f>
        <v>1.6</v>
      </c>
      <c r="D816" s="108">
        <v>2000000</v>
      </c>
      <c r="E816" s="72" t="s">
        <v>1748</v>
      </c>
      <c r="F816" s="72" t="s">
        <v>427</v>
      </c>
      <c r="G816" s="72">
        <v>1</v>
      </c>
      <c r="H816" s="72"/>
      <c r="I816" s="62"/>
      <c r="J816" s="72" t="s">
        <v>2020</v>
      </c>
      <c r="K816" s="72" t="s">
        <v>147</v>
      </c>
      <c r="L816" s="72" t="s">
        <v>2021</v>
      </c>
      <c r="M816" s="109"/>
      <c r="N816" s="90"/>
      <c r="O816" s="91" t="str">
        <f>PRICES[[#This Row],[Department]]&amp;PRICES[[#This Row],[Product Name]]</f>
        <v>Sản PhẩmNeotra Iluminatingserum - 30ml</v>
      </c>
      <c r="R816" s="97"/>
      <c r="S816" s="97"/>
      <c r="U816" s="62"/>
    </row>
    <row r="817" spans="1:21" x14ac:dyDescent="0.25">
      <c r="A817" s="62">
        <v>535</v>
      </c>
      <c r="B817" s="72" t="s">
        <v>223</v>
      </c>
      <c r="C817" s="95">
        <f>PRICES[[#This Row],[Price]]/1250000</f>
        <v>1.28</v>
      </c>
      <c r="D817" s="108">
        <v>1600000</v>
      </c>
      <c r="E817" s="72" t="s">
        <v>1749</v>
      </c>
      <c r="F817" s="72" t="s">
        <v>427</v>
      </c>
      <c r="G817" s="72">
        <v>1</v>
      </c>
      <c r="H817" s="72"/>
      <c r="I817" s="62"/>
      <c r="J817" s="72" t="s">
        <v>2020</v>
      </c>
      <c r="K817" s="72" t="s">
        <v>147</v>
      </c>
      <c r="L817" s="72" t="s">
        <v>2021</v>
      </c>
      <c r="M817" s="109"/>
      <c r="N817" s="90"/>
      <c r="O817" s="91" t="str">
        <f>PRICES[[#This Row],[Department]]&amp;PRICES[[#This Row],[Product Name]]</f>
        <v>Sản PhẩmNeotra Pigmentcontroller - 30ml</v>
      </c>
      <c r="Q817" s="62"/>
      <c r="R817" s="97"/>
      <c r="S817" s="97"/>
      <c r="U817" s="62"/>
    </row>
    <row r="818" spans="1:21" x14ac:dyDescent="0.25">
      <c r="A818" s="62">
        <v>536</v>
      </c>
      <c r="B818" s="72" t="s">
        <v>965</v>
      </c>
      <c r="C818" s="95">
        <f>PRICES[[#This Row],[Price]]/1250000</f>
        <v>1.48</v>
      </c>
      <c r="D818" s="108">
        <v>1850000</v>
      </c>
      <c r="E818" s="72" t="s">
        <v>1750</v>
      </c>
      <c r="F818" s="72" t="s">
        <v>434</v>
      </c>
      <c r="G818" s="72">
        <v>1</v>
      </c>
      <c r="H818" s="72"/>
      <c r="I818" s="62"/>
      <c r="J818" s="72" t="s">
        <v>2020</v>
      </c>
      <c r="K818" s="72" t="s">
        <v>147</v>
      </c>
      <c r="L818" s="72" t="s">
        <v>2021</v>
      </c>
      <c r="M818" s="109"/>
      <c r="N818" s="90"/>
      <c r="O818" s="307" t="str">
        <f>PRICES[[#This Row],[Department]]&amp;PRICES[[#This Row],[Product Name]]</f>
        <v>Sản PhẩmNew Light Ampoule-intensive illuminating concentrate (tinh chất làm trắng da tăng cường) 15ml/chai</v>
      </c>
      <c r="R818" s="97"/>
      <c r="S818" s="97"/>
      <c r="U818" s="62"/>
    </row>
    <row r="819" spans="1:21" x14ac:dyDescent="0.25">
      <c r="A819" s="62">
        <v>537</v>
      </c>
      <c r="B819" s="72" t="s">
        <v>2071</v>
      </c>
      <c r="C819" s="95">
        <f>PRICES[[#This Row],[Price]]/1250000</f>
        <v>1.44</v>
      </c>
      <c r="D819" s="108">
        <v>1800000</v>
      </c>
      <c r="E819" s="72" t="s">
        <v>1751</v>
      </c>
      <c r="F819" s="72" t="s">
        <v>434</v>
      </c>
      <c r="G819" s="72">
        <v>1</v>
      </c>
      <c r="H819" s="72"/>
      <c r="I819" s="62"/>
      <c r="J819" s="72" t="s">
        <v>2020</v>
      </c>
      <c r="K819" s="72" t="s">
        <v>147</v>
      </c>
      <c r="L819" s="72" t="s">
        <v>2021</v>
      </c>
      <c r="M819" s="109"/>
      <c r="N819" s="90"/>
      <c r="O819" s="91" t="str">
        <f>PRICES[[#This Row],[Department]]&amp;PRICES[[#This Row],[Product Name]]</f>
        <v>Sản PhẩmNewtridium antihair lass spampo(dầu gội) (250ml/chai)</v>
      </c>
      <c r="R819" s="97"/>
      <c r="S819" s="97"/>
      <c r="U819" s="62"/>
    </row>
    <row r="820" spans="1:21" x14ac:dyDescent="0.25">
      <c r="A820" s="62">
        <v>538</v>
      </c>
      <c r="B820" s="72" t="s">
        <v>2070</v>
      </c>
      <c r="C820" s="95">
        <f>PRICES[[#This Row],[Price]]/1250000</f>
        <v>1.44</v>
      </c>
      <c r="D820" s="108">
        <v>1800000</v>
      </c>
      <c r="E820" s="72" t="s">
        <v>1752</v>
      </c>
      <c r="F820" s="72" t="s">
        <v>434</v>
      </c>
      <c r="G820" s="72">
        <v>1</v>
      </c>
      <c r="H820" s="72"/>
      <c r="I820" s="62"/>
      <c r="J820" s="72" t="s">
        <v>2020</v>
      </c>
      <c r="K820" s="72" t="s">
        <v>147</v>
      </c>
      <c r="L820" s="72" t="s">
        <v>2021</v>
      </c>
      <c r="M820" s="109"/>
      <c r="N820" s="90"/>
      <c r="O820" s="91" t="str">
        <f>PRICES[[#This Row],[Department]]&amp;PRICES[[#This Row],[Product Name]]</f>
        <v>Sản PhẩmNewtridiun antihair lass lotion(dầu dưỡng) (250ml/chai)</v>
      </c>
      <c r="R820" s="97"/>
      <c r="S820" s="97"/>
      <c r="U820" s="62"/>
    </row>
    <row r="821" spans="1:21" x14ac:dyDescent="0.25">
      <c r="A821" s="62">
        <v>539</v>
      </c>
      <c r="B821" s="72" t="s">
        <v>2062</v>
      </c>
      <c r="C821" s="95">
        <f>PRICES[[#This Row],[Price]]/1250000</f>
        <v>1.6000000000000001E-3</v>
      </c>
      <c r="D821" s="108">
        <v>2000</v>
      </c>
      <c r="E821" s="72" t="s">
        <v>1792</v>
      </c>
      <c r="F821" s="72" t="s">
        <v>425</v>
      </c>
      <c r="G821" s="72">
        <v>1</v>
      </c>
      <c r="H821" s="72"/>
      <c r="I821" s="62"/>
      <c r="J821" s="72" t="s">
        <v>2020</v>
      </c>
      <c r="K821" s="72" t="s">
        <v>147</v>
      </c>
      <c r="L821" s="72" t="s">
        <v>2021</v>
      </c>
      <c r="M821" s="109"/>
      <c r="N821" s="90"/>
      <c r="O821" s="91" t="str">
        <f>PRICES[[#This Row],[Department]]&amp;PRICES[[#This Row],[Product Name]]</f>
        <v>Sản PhẩmNizoral (Dầu gội 50ml )</v>
      </c>
      <c r="R821" s="97"/>
      <c r="S821" s="97"/>
      <c r="U821" s="62"/>
    </row>
    <row r="822" spans="1:21" x14ac:dyDescent="0.25">
      <c r="A822" s="62">
        <v>540</v>
      </c>
      <c r="B822" s="72" t="s">
        <v>2046</v>
      </c>
      <c r="C822" s="95">
        <f>PRICES[[#This Row],[Price]]/1250000</f>
        <v>0.2</v>
      </c>
      <c r="D822" s="108">
        <v>250000</v>
      </c>
      <c r="E822" s="72" t="s">
        <v>1528</v>
      </c>
      <c r="F822" s="72" t="s">
        <v>434</v>
      </c>
      <c r="G822" s="72">
        <v>1</v>
      </c>
      <c r="H822" s="72"/>
      <c r="I822" s="62"/>
      <c r="J822" s="72" t="s">
        <v>2020</v>
      </c>
      <c r="K822" s="72" t="s">
        <v>147</v>
      </c>
      <c r="L822" s="72" t="s">
        <v>2021</v>
      </c>
      <c r="M822" s="109"/>
      <c r="N822" s="90"/>
      <c r="O822" s="91" t="str">
        <f>PRICES[[#This Row],[Department]]&amp;PRICES[[#This Row],[Product Name]]</f>
        <v>Sản PhẩmNước súc miệng KIN 250ml</v>
      </c>
      <c r="R822" s="97"/>
      <c r="S822" s="97"/>
      <c r="U822" s="62"/>
    </row>
    <row r="823" spans="1:21" x14ac:dyDescent="0.25">
      <c r="A823" s="62">
        <v>541</v>
      </c>
      <c r="B823" s="72" t="s">
        <v>1514</v>
      </c>
      <c r="C823" s="95">
        <f>PRICES[[#This Row],[Price]]/1250000</f>
        <v>0.08</v>
      </c>
      <c r="D823" s="108">
        <v>100000</v>
      </c>
      <c r="E823" s="72" t="s">
        <v>1815</v>
      </c>
      <c r="F823" s="72" t="s">
        <v>436</v>
      </c>
      <c r="G823" s="72">
        <v>1</v>
      </c>
      <c r="H823" s="72"/>
      <c r="I823" s="62"/>
      <c r="J823" s="72" t="s">
        <v>2020</v>
      </c>
      <c r="K823" s="72" t="s">
        <v>147</v>
      </c>
      <c r="L823" s="72" t="s">
        <v>2021</v>
      </c>
      <c r="M823" s="109"/>
      <c r="N823" s="90"/>
      <c r="O823" s="91" t="str">
        <f>PRICES[[#This Row],[Department]]&amp;PRICES[[#This Row],[Product Name]]</f>
        <v>Sản PhẩmOpside (miếng dán phẫu thuật vô trùng)</v>
      </c>
      <c r="R823" s="97"/>
      <c r="S823" s="97"/>
      <c r="U823" s="62"/>
    </row>
    <row r="824" spans="1:21" x14ac:dyDescent="0.25">
      <c r="A824" s="62">
        <v>542</v>
      </c>
      <c r="B824" s="72" t="s">
        <v>1515</v>
      </c>
      <c r="C824" s="95">
        <f>PRICES[[#This Row],[Price]]/1250000</f>
        <v>9.5999999999999992E-3</v>
      </c>
      <c r="D824" s="108">
        <v>12000</v>
      </c>
      <c r="E824" s="72" t="s">
        <v>1816</v>
      </c>
      <c r="F824" s="72" t="s">
        <v>436</v>
      </c>
      <c r="G824" s="72">
        <v>1</v>
      </c>
      <c r="H824" s="72"/>
      <c r="I824" s="62"/>
      <c r="J824" s="72" t="s">
        <v>2020</v>
      </c>
      <c r="K824" s="72" t="s">
        <v>147</v>
      </c>
      <c r="L824" s="72" t="s">
        <v>2021</v>
      </c>
      <c r="M824" s="109"/>
      <c r="N824" s="90"/>
      <c r="O824" s="91" t="str">
        <f>PRICES[[#This Row],[Department]]&amp;PRICES[[#This Row],[Product Name]]</f>
        <v>Sản PhẩmOptiskin (100 cái/hộp)</v>
      </c>
      <c r="R824" s="97"/>
      <c r="S824" s="97"/>
      <c r="U824" s="62"/>
    </row>
    <row r="825" spans="1:21" x14ac:dyDescent="0.25">
      <c r="A825" s="62">
        <v>543</v>
      </c>
      <c r="B825" s="72" t="s">
        <v>2055</v>
      </c>
      <c r="C825" s="95">
        <f>PRICES[[#This Row],[Price]]/1250000</f>
        <v>1.52E-2</v>
      </c>
      <c r="D825" s="108">
        <v>19000</v>
      </c>
      <c r="E825" s="72" t="s">
        <v>1802</v>
      </c>
      <c r="F825" s="72" t="s">
        <v>429</v>
      </c>
      <c r="G825" s="72">
        <v>1</v>
      </c>
      <c r="H825" s="72"/>
      <c r="I825" s="62"/>
      <c r="J825" s="72" t="s">
        <v>2020</v>
      </c>
      <c r="K825" s="72" t="s">
        <v>147</v>
      </c>
      <c r="L825" s="72" t="s">
        <v>2021</v>
      </c>
      <c r="M825" s="109"/>
      <c r="N825" s="90"/>
      <c r="O825" s="91" t="str">
        <f>PRICES[[#This Row],[Department]]&amp;PRICES[[#This Row],[Product Name]]</f>
        <v>Sản PhẩmOrlistat (Orlitax) 120mg (60V/H)</v>
      </c>
      <c r="R825" s="97"/>
      <c r="S825" s="97"/>
      <c r="U825" s="62"/>
    </row>
    <row r="826" spans="1:21" x14ac:dyDescent="0.25">
      <c r="A826" s="62">
        <v>544</v>
      </c>
      <c r="B826" s="72" t="s">
        <v>1491</v>
      </c>
      <c r="C826" s="95">
        <f>PRICES[[#This Row],[Price]]/1250000</f>
        <v>1.76</v>
      </c>
      <c r="D826" s="108">
        <v>2200000</v>
      </c>
      <c r="E826" s="72" t="s">
        <v>1753</v>
      </c>
      <c r="F826" s="72" t="s">
        <v>1492</v>
      </c>
      <c r="G826" s="72">
        <v>1</v>
      </c>
      <c r="H826" s="72"/>
      <c r="I826" s="62"/>
      <c r="J826" s="72" t="s">
        <v>2020</v>
      </c>
      <c r="K826" s="72" t="s">
        <v>147</v>
      </c>
      <c r="L826" s="72" t="s">
        <v>2021</v>
      </c>
      <c r="M826" s="109"/>
      <c r="N826" s="90"/>
      <c r="O826" s="91" t="str">
        <f>PRICES[[#This Row],[Department]]&amp;PRICES[[#This Row],[Product Name]]</f>
        <v>Sản PhẩmOrmedic balancing Bio-peptide Crème (Kem dưỡng cân bằng và chống lão hóa) -56.7g</v>
      </c>
      <c r="R826" s="97"/>
      <c r="S826" s="97"/>
      <c r="U826" s="62"/>
    </row>
    <row r="827" spans="1:21" x14ac:dyDescent="0.25">
      <c r="A827" s="62">
        <v>545</v>
      </c>
      <c r="B827" s="72" t="s">
        <v>1550</v>
      </c>
      <c r="C827" s="95">
        <f>PRICES[[#This Row],[Price]]/1250000</f>
        <v>5.4237288135593215E-3</v>
      </c>
      <c r="D827" s="108">
        <v>6779.6610169491523</v>
      </c>
      <c r="E827" s="72" t="s">
        <v>1836</v>
      </c>
      <c r="F827" s="72" t="s">
        <v>425</v>
      </c>
      <c r="G827" s="72">
        <v>1</v>
      </c>
      <c r="H827" s="72"/>
      <c r="I827" s="62"/>
      <c r="J827" s="72" t="s">
        <v>2020</v>
      </c>
      <c r="K827" s="72" t="s">
        <v>147</v>
      </c>
      <c r="L827" s="72" t="s">
        <v>2021</v>
      </c>
      <c r="M827" s="109"/>
      <c r="N827" s="90"/>
      <c r="O827" s="91" t="str">
        <f>PRICES[[#This Row],[Department]]&amp;PRICES[[#This Row],[Product Name]]</f>
        <v>Sản PhẩmOrmedic Balancing Facial Cleanser (177ml/h) (SRM cân bằng da)</v>
      </c>
      <c r="R827" s="97"/>
      <c r="S827" s="97"/>
      <c r="U827" s="62"/>
    </row>
    <row r="828" spans="1:21" x14ac:dyDescent="0.25">
      <c r="A828" s="62">
        <v>546</v>
      </c>
      <c r="B828" s="72" t="s">
        <v>1551</v>
      </c>
      <c r="C828" s="95">
        <f>PRICES[[#This Row],[Price]]/1250000</f>
        <v>1.04</v>
      </c>
      <c r="D828" s="108">
        <v>1300000</v>
      </c>
      <c r="E828" s="72" t="s">
        <v>1837</v>
      </c>
      <c r="F828" s="72" t="s">
        <v>426</v>
      </c>
      <c r="G828" s="72">
        <v>1</v>
      </c>
      <c r="H828" s="72"/>
      <c r="I828" s="62"/>
      <c r="J828" s="72" t="s">
        <v>2020</v>
      </c>
      <c r="K828" s="72" t="s">
        <v>147</v>
      </c>
      <c r="L828" s="72" t="s">
        <v>2021</v>
      </c>
      <c r="M828" s="109"/>
      <c r="N828" s="90"/>
      <c r="O828" s="91" t="str">
        <f>PRICES[[#This Row],[Department]]&amp;PRICES[[#This Row],[Product Name]]</f>
        <v>Sản PhẩmORMEDIC Balancing Gel Masque-59ml-(Mặt Nạ Mát Dịu, Giảm Nhạy Cảm, Kích Ứng Tức Thì)</v>
      </c>
      <c r="R828" s="97"/>
      <c r="S828" s="97"/>
      <c r="U828" s="62"/>
    </row>
    <row r="829" spans="1:21" x14ac:dyDescent="0.25">
      <c r="A829" s="62">
        <v>547</v>
      </c>
      <c r="B829" s="72" t="s">
        <v>2098</v>
      </c>
      <c r="C829" s="95">
        <f>PRICES[[#This Row],[Price]]/1250000</f>
        <v>0.6</v>
      </c>
      <c r="D829" s="108">
        <v>750000</v>
      </c>
      <c r="E829" s="72" t="s">
        <v>1659</v>
      </c>
      <c r="F829" s="72" t="s">
        <v>426</v>
      </c>
      <c r="G829" s="72">
        <v>1</v>
      </c>
      <c r="H829" s="72"/>
      <c r="I829" s="62"/>
      <c r="J829" s="72" t="s">
        <v>2020</v>
      </c>
      <c r="K829" s="72" t="s">
        <v>147</v>
      </c>
      <c r="L829" s="72" t="s">
        <v>2021</v>
      </c>
      <c r="M829" s="109"/>
      <c r="N829" s="90"/>
      <c r="O829" s="91" t="str">
        <f>PRICES[[#This Row],[Department]]&amp;PRICES[[#This Row],[Product Name]]</f>
        <v>Sản PhẩmOrmedic balancing lip enhancement 7gam ( Dưỡng môi image)</v>
      </c>
      <c r="R829" s="97"/>
      <c r="S829" s="97"/>
      <c r="U829" s="62"/>
    </row>
    <row r="830" spans="1:21" x14ac:dyDescent="0.25">
      <c r="A830" s="62">
        <v>548</v>
      </c>
      <c r="B830" s="72" t="s">
        <v>1454</v>
      </c>
      <c r="C830" s="95">
        <f>PRICES[[#This Row],[Price]]/1250000</f>
        <v>0.64</v>
      </c>
      <c r="D830" s="108">
        <v>800000</v>
      </c>
      <c r="E830" s="72" t="s">
        <v>1634</v>
      </c>
      <c r="F830" s="72" t="s">
        <v>427</v>
      </c>
      <c r="G830" s="72">
        <v>1</v>
      </c>
      <c r="H830" s="72"/>
      <c r="I830" s="62"/>
      <c r="J830" s="72" t="s">
        <v>2020</v>
      </c>
      <c r="K830" s="72" t="s">
        <v>147</v>
      </c>
      <c r="L830" s="72" t="s">
        <v>2021</v>
      </c>
      <c r="M830" s="109"/>
      <c r="N830" s="90"/>
      <c r="O830" s="91" t="str">
        <f>PRICES[[#This Row],[Department]]&amp;PRICES[[#This Row],[Product Name]]</f>
        <v>Sản PhẩmOrmedic Sheer Pink Lip Enhance Complex - (Son dưỡng môi cho ánh hồng nhẹ chiết xuất từ thiên nhiên.)</v>
      </c>
      <c r="R830" s="97"/>
      <c r="S830" s="97"/>
      <c r="U830" s="62"/>
    </row>
    <row r="831" spans="1:21" x14ac:dyDescent="0.25">
      <c r="A831" s="62">
        <v>549</v>
      </c>
      <c r="B831" s="72" t="s">
        <v>1474</v>
      </c>
      <c r="C831" s="95">
        <f>PRICES[[#This Row],[Price]]/1250000</f>
        <v>2</v>
      </c>
      <c r="D831" s="108">
        <v>2500000</v>
      </c>
      <c r="E831" s="72" t="s">
        <v>1686</v>
      </c>
      <c r="F831" s="72" t="s">
        <v>434</v>
      </c>
      <c r="G831" s="72">
        <v>1</v>
      </c>
      <c r="H831" s="72"/>
      <c r="I831" s="62"/>
      <c r="J831" s="72" t="s">
        <v>2020</v>
      </c>
      <c r="K831" s="72" t="s">
        <v>147</v>
      </c>
      <c r="L831" s="72" t="s">
        <v>2021</v>
      </c>
      <c r="M831" s="109"/>
      <c r="N831" s="90"/>
      <c r="O831" s="91" t="str">
        <f>PRICES[[#This Row],[Department]]&amp;PRICES[[#This Row],[Product Name]]</f>
        <v>Sản PhẩmOxygen serum chai 30ml</v>
      </c>
      <c r="R831" s="97"/>
      <c r="S831" s="97"/>
      <c r="U831" s="62"/>
    </row>
    <row r="832" spans="1:21" x14ac:dyDescent="0.25">
      <c r="A832" s="62">
        <v>550</v>
      </c>
      <c r="B832" s="72" t="s">
        <v>1504</v>
      </c>
      <c r="C832" s="95">
        <f>PRICES[[#This Row],[Price]]/1250000</f>
        <v>0.08</v>
      </c>
      <c r="D832" s="108">
        <v>100000</v>
      </c>
      <c r="E832" s="72" t="s">
        <v>1786</v>
      </c>
      <c r="F832" s="72" t="s">
        <v>428</v>
      </c>
      <c r="G832" s="72">
        <v>1</v>
      </c>
      <c r="H832" s="72"/>
      <c r="I832" s="62"/>
      <c r="J832" s="72" t="s">
        <v>2020</v>
      </c>
      <c r="K832" s="72" t="s">
        <v>147</v>
      </c>
      <c r="L832" s="72" t="s">
        <v>2021</v>
      </c>
      <c r="M832" s="109"/>
      <c r="N832" s="90"/>
      <c r="O832" s="91" t="str">
        <f>PRICES[[#This Row],[Department]]&amp;PRICES[[#This Row],[Product Name]]</f>
        <v>Sản PhẩmPerfect Soothing Mask (mặt nạ) – 10 miếng/hộp</v>
      </c>
      <c r="R832" s="97"/>
      <c r="S832" s="97"/>
      <c r="U832" s="62"/>
    </row>
    <row r="833" spans="1:21" x14ac:dyDescent="0.25">
      <c r="A833" s="62">
        <v>551</v>
      </c>
      <c r="B833" s="72" t="s">
        <v>1455</v>
      </c>
      <c r="C833" s="95">
        <f>PRICES[[#This Row],[Price]]/1250000</f>
        <v>0.02</v>
      </c>
      <c r="D833" s="108">
        <v>25000</v>
      </c>
      <c r="E833" s="72" t="s">
        <v>1635</v>
      </c>
      <c r="F833" s="72" t="s">
        <v>425</v>
      </c>
      <c r="G833" s="72">
        <v>1</v>
      </c>
      <c r="H833" s="72"/>
      <c r="I833" s="62"/>
      <c r="J833" s="72" t="s">
        <v>2020</v>
      </c>
      <c r="K833" s="72" t="s">
        <v>147</v>
      </c>
      <c r="L833" s="72" t="s">
        <v>2021</v>
      </c>
      <c r="M833" s="109"/>
      <c r="N833" s="90"/>
      <c r="O833" s="91" t="str">
        <f>PRICES[[#This Row],[Department]]&amp;PRICES[[#This Row],[Product Name]]</f>
        <v>Sản PhẩmPerfect Soothing Mask (mặt nạ) - 40 ml/hộp</v>
      </c>
      <c r="R833" s="97"/>
      <c r="S833" s="97"/>
      <c r="U833" s="62"/>
    </row>
    <row r="834" spans="1:21" x14ac:dyDescent="0.25">
      <c r="A834" s="62">
        <v>552</v>
      </c>
      <c r="B834" s="72" t="s">
        <v>224</v>
      </c>
      <c r="C834" s="95">
        <f>PRICES[[#This Row],[Price]]/1250000</f>
        <v>1.04</v>
      </c>
      <c r="D834" s="108">
        <v>1300000</v>
      </c>
      <c r="E834" s="72" t="s">
        <v>1754</v>
      </c>
      <c r="F834" s="72" t="s">
        <v>1493</v>
      </c>
      <c r="G834" s="72">
        <v>1</v>
      </c>
      <c r="H834" s="72"/>
      <c r="I834" s="62"/>
      <c r="J834" s="72" t="s">
        <v>2020</v>
      </c>
      <c r="K834" s="72" t="s">
        <v>147</v>
      </c>
      <c r="L834" s="72" t="s">
        <v>2021</v>
      </c>
      <c r="M834" s="109"/>
      <c r="N834" s="90"/>
      <c r="O834" s="91" t="str">
        <f>PRICES[[#This Row],[Department]]&amp;PRICES[[#This Row],[Product Name]]</f>
        <v>Sản PhẩmPLUMPING HYALU-MASK (Mặt nạ thêm ẩm căng mọng da) (75 ml/hộp)"</v>
      </c>
      <c r="R834" s="97"/>
      <c r="S834" s="97"/>
      <c r="U834" s="62"/>
    </row>
    <row r="835" spans="1:21" x14ac:dyDescent="0.25">
      <c r="A835" s="62">
        <v>553</v>
      </c>
      <c r="B835" s="72" t="s">
        <v>1554</v>
      </c>
      <c r="C835" s="95">
        <f>PRICES[[#This Row],[Price]]/1250000</f>
        <v>1.2307692307692304E-2</v>
      </c>
      <c r="D835" s="108">
        <v>15384.615384615379</v>
      </c>
      <c r="E835" s="72" t="s">
        <v>1840</v>
      </c>
      <c r="F835" s="72" t="s">
        <v>433</v>
      </c>
      <c r="G835" s="72">
        <v>1</v>
      </c>
      <c r="H835" s="72"/>
      <c r="I835" s="62"/>
      <c r="J835" s="72" t="s">
        <v>2020</v>
      </c>
      <c r="K835" s="72" t="s">
        <v>147</v>
      </c>
      <c r="L835" s="72" t="s">
        <v>2021</v>
      </c>
      <c r="M835" s="109"/>
      <c r="N835" s="90"/>
      <c r="O835" s="91" t="str">
        <f>PRICES[[#This Row],[Department]]&amp;PRICES[[#This Row],[Product Name]]</f>
        <v>Sản PhẩmPREVENTION+ Daily Hydrating Moisturizer SPF30 -91g (Kem Chống Nắng Dành Cho Da Khô)</v>
      </c>
      <c r="R835" s="97"/>
      <c r="S835" s="97"/>
      <c r="U835" s="62"/>
    </row>
    <row r="836" spans="1:21" x14ac:dyDescent="0.25">
      <c r="A836" s="62">
        <v>554</v>
      </c>
      <c r="B836" s="72" t="s">
        <v>1494</v>
      </c>
      <c r="C836" s="95">
        <f>PRICES[[#This Row],[Price]]/1250000</f>
        <v>1.2307692307692304E-2</v>
      </c>
      <c r="D836" s="108">
        <v>15384.615384615379</v>
      </c>
      <c r="E836" s="72" t="s">
        <v>1755</v>
      </c>
      <c r="F836" s="72" t="s">
        <v>433</v>
      </c>
      <c r="G836" s="72">
        <v>1</v>
      </c>
      <c r="H836" s="72"/>
      <c r="I836" s="62"/>
      <c r="J836" s="72" t="s">
        <v>2020</v>
      </c>
      <c r="K836" s="72" t="s">
        <v>147</v>
      </c>
      <c r="L836" s="72" t="s">
        <v>2021</v>
      </c>
      <c r="M836" s="109"/>
      <c r="N836" s="90"/>
      <c r="O836" s="91" t="str">
        <f>PRICES[[#This Row],[Department]]&amp;PRICES[[#This Row],[Product Name]]</f>
        <v>Sản PhẩmPREVENTION+ Daily Matte Moisturizer SPF32 (91g)</v>
      </c>
      <c r="R836" s="97"/>
      <c r="S836" s="97"/>
      <c r="U836" s="62"/>
    </row>
    <row r="837" spans="1:21" x14ac:dyDescent="0.25">
      <c r="A837" s="62">
        <v>555</v>
      </c>
      <c r="B837" s="72" t="s">
        <v>225</v>
      </c>
      <c r="C837" s="95">
        <f>PRICES[[#This Row],[Price]]/1250000</f>
        <v>1.1599999999999999</v>
      </c>
      <c r="D837" s="108">
        <v>1450000</v>
      </c>
      <c r="E837" s="72" t="s">
        <v>1636</v>
      </c>
      <c r="F837" s="72" t="s">
        <v>427</v>
      </c>
      <c r="G837" s="72">
        <v>1</v>
      </c>
      <c r="H837" s="72"/>
      <c r="I837" s="62"/>
      <c r="J837" s="72" t="s">
        <v>2020</v>
      </c>
      <c r="K837" s="72" t="s">
        <v>147</v>
      </c>
      <c r="L837" s="72" t="s">
        <v>2021</v>
      </c>
      <c r="M837" s="109"/>
      <c r="N837" s="90"/>
      <c r="O837" s="91" t="str">
        <f>PRICES[[#This Row],[Department]]&amp;PRICES[[#This Row],[Product Name]]</f>
        <v>Sản PhẩmProtective cream face ANTI-AGE ANTI-SPOT SPF 50 (kem bảo vệ chống nắng/nám/lão hóa)(50ml/hộp)</v>
      </c>
      <c r="R837" s="97"/>
      <c r="S837" s="97"/>
      <c r="U837" s="62"/>
    </row>
    <row r="838" spans="1:21" x14ac:dyDescent="0.25">
      <c r="A838" s="62">
        <v>556</v>
      </c>
      <c r="B838" s="72" t="s">
        <v>1471</v>
      </c>
      <c r="C838" s="95">
        <f>PRICES[[#This Row],[Price]]/1250000</f>
        <v>2.8</v>
      </c>
      <c r="D838" s="108">
        <v>3500000</v>
      </c>
      <c r="E838" s="72" t="s">
        <v>1670</v>
      </c>
      <c r="F838" s="72" t="s">
        <v>428</v>
      </c>
      <c r="G838" s="72">
        <v>1</v>
      </c>
      <c r="H838" s="72"/>
      <c r="I838" s="62"/>
      <c r="J838" s="72" t="s">
        <v>2020</v>
      </c>
      <c r="K838" s="72" t="s">
        <v>147</v>
      </c>
      <c r="L838" s="72" t="s">
        <v>2021</v>
      </c>
      <c r="M838" s="109"/>
      <c r="N838" s="90"/>
      <c r="O838" s="307" t="str">
        <f>PRICES[[#This Row],[Department]]&amp;PRICES[[#This Row],[Product Name]]</f>
        <v>Sản PhẩmQuần gen bụng - mông - đùi size M</v>
      </c>
      <c r="R838" s="97"/>
      <c r="S838" s="97"/>
      <c r="U838" s="62"/>
    </row>
    <row r="839" spans="1:21" x14ac:dyDescent="0.25">
      <c r="A839" s="62">
        <v>557</v>
      </c>
      <c r="B839" s="72" t="s">
        <v>2090</v>
      </c>
      <c r="C839" s="95">
        <f>PRICES[[#This Row],[Price]]/1250000</f>
        <v>2.8</v>
      </c>
      <c r="D839" s="108">
        <v>3500000</v>
      </c>
      <c r="E839" s="72" t="s">
        <v>1671</v>
      </c>
      <c r="F839" s="72" t="s">
        <v>428</v>
      </c>
      <c r="G839" s="72">
        <v>1</v>
      </c>
      <c r="H839" s="72"/>
      <c r="I839" s="62"/>
      <c r="J839" s="72" t="s">
        <v>2020</v>
      </c>
      <c r="K839" s="72" t="s">
        <v>147</v>
      </c>
      <c r="L839" s="72" t="s">
        <v>2021</v>
      </c>
      <c r="M839" s="109"/>
      <c r="N839" s="90"/>
      <c r="O839" s="307" t="str">
        <f>PRICES[[#This Row],[Department]]&amp;PRICES[[#This Row],[Product Name]]</f>
        <v>Sản PhẩmQuần gen bụng-mông- đùi size L</v>
      </c>
      <c r="R839" s="97"/>
      <c r="S839" s="97"/>
      <c r="U839" s="62"/>
    </row>
    <row r="840" spans="1:21" x14ac:dyDescent="0.25">
      <c r="A840" s="62">
        <v>558</v>
      </c>
      <c r="B840" s="72" t="s">
        <v>2089</v>
      </c>
      <c r="C840" s="95">
        <f>PRICES[[#This Row],[Price]]/1250000</f>
        <v>2.8</v>
      </c>
      <c r="D840" s="108">
        <v>3500000</v>
      </c>
      <c r="E840" s="72" t="s">
        <v>1672</v>
      </c>
      <c r="F840" s="72" t="s">
        <v>428</v>
      </c>
      <c r="G840" s="72">
        <v>1</v>
      </c>
      <c r="H840" s="72"/>
      <c r="I840" s="62"/>
      <c r="J840" s="72" t="s">
        <v>2020</v>
      </c>
      <c r="K840" s="72" t="s">
        <v>147</v>
      </c>
      <c r="L840" s="72" t="s">
        <v>2021</v>
      </c>
      <c r="M840" s="109"/>
      <c r="N840" s="90"/>
      <c r="O840" s="307" t="str">
        <f>PRICES[[#This Row],[Department]]&amp;PRICES[[#This Row],[Product Name]]</f>
        <v>Sản PhẩmQuần gen bụng-mông- đùi size S</v>
      </c>
      <c r="R840" s="97"/>
      <c r="S840" s="97"/>
      <c r="U840" s="62"/>
    </row>
    <row r="841" spans="1:21" x14ac:dyDescent="0.25">
      <c r="A841" s="62">
        <v>559</v>
      </c>
      <c r="B841" s="72" t="s">
        <v>226</v>
      </c>
      <c r="C841" s="95">
        <f>PRICES[[#This Row],[Price]]/1250000</f>
        <v>2.8</v>
      </c>
      <c r="D841" s="108">
        <v>3500000</v>
      </c>
      <c r="E841" s="72" t="s">
        <v>1673</v>
      </c>
      <c r="F841" s="72" t="s">
        <v>428</v>
      </c>
      <c r="G841" s="72">
        <v>1</v>
      </c>
      <c r="H841" s="72"/>
      <c r="I841" s="62"/>
      <c r="J841" s="72" t="s">
        <v>2020</v>
      </c>
      <c r="K841" s="72" t="s">
        <v>147</v>
      </c>
      <c r="L841" s="72" t="s">
        <v>2021</v>
      </c>
      <c r="M841" s="109"/>
      <c r="N841" s="90"/>
      <c r="O841" s="307" t="str">
        <f>PRICES[[#This Row],[Department]]&amp;PRICES[[#This Row],[Product Name]]</f>
        <v>Sản PhẩmQuần gen cả chân size XL</v>
      </c>
      <c r="R841" s="97"/>
      <c r="S841" s="97"/>
      <c r="U841" s="62"/>
    </row>
    <row r="842" spans="1:21" x14ac:dyDescent="0.25">
      <c r="A842" s="62">
        <v>560</v>
      </c>
      <c r="B842" s="72" t="s">
        <v>1472</v>
      </c>
      <c r="C842" s="95">
        <f>PRICES[[#This Row],[Price]]/1250000</f>
        <v>2.8</v>
      </c>
      <c r="D842" s="108">
        <v>3500000</v>
      </c>
      <c r="E842" s="72" t="s">
        <v>1674</v>
      </c>
      <c r="F842" s="72" t="s">
        <v>428</v>
      </c>
      <c r="G842" s="72">
        <v>1</v>
      </c>
      <c r="H842" s="72"/>
      <c r="I842" s="62"/>
      <c r="J842" s="72" t="s">
        <v>2020</v>
      </c>
      <c r="K842" s="72" t="s">
        <v>147</v>
      </c>
      <c r="L842" s="72" t="s">
        <v>2021</v>
      </c>
      <c r="M842" s="109"/>
      <c r="N842" s="90"/>
      <c r="O842" s="307" t="str">
        <f>PRICES[[#This Row],[Department]]&amp;PRICES[[#This Row],[Product Name]]</f>
        <v>Sản PhẩmQuần gen đùi size L</v>
      </c>
      <c r="R842" s="97"/>
      <c r="S842" s="97"/>
      <c r="U842" s="62"/>
    </row>
    <row r="843" spans="1:21" x14ac:dyDescent="0.25">
      <c r="A843" s="62">
        <v>561</v>
      </c>
      <c r="B843" s="72" t="s">
        <v>227</v>
      </c>
      <c r="C843" s="95">
        <f>PRICES[[#This Row],[Price]]/1250000</f>
        <v>2.8</v>
      </c>
      <c r="D843" s="108">
        <v>3500000</v>
      </c>
      <c r="E843" s="72" t="s">
        <v>1675</v>
      </c>
      <c r="F843" s="72" t="s">
        <v>428</v>
      </c>
      <c r="G843" s="72">
        <v>1</v>
      </c>
      <c r="H843" s="72"/>
      <c r="I843" s="62"/>
      <c r="J843" s="72" t="s">
        <v>2020</v>
      </c>
      <c r="K843" s="72" t="s">
        <v>147</v>
      </c>
      <c r="L843" s="72" t="s">
        <v>2021</v>
      </c>
      <c r="M843" s="109"/>
      <c r="N843" s="90"/>
      <c r="O843" s="307" t="str">
        <f>PRICES[[#This Row],[Department]]&amp;PRICES[[#This Row],[Product Name]]</f>
        <v>Sản PhẩmQuần gen đùi size M</v>
      </c>
      <c r="R843" s="97"/>
      <c r="S843" s="97"/>
      <c r="U843" s="62"/>
    </row>
    <row r="844" spans="1:21" x14ac:dyDescent="0.25">
      <c r="A844" s="62">
        <v>562</v>
      </c>
      <c r="B844" s="72" t="s">
        <v>228</v>
      </c>
      <c r="C844" s="95">
        <f>PRICES[[#This Row],[Price]]/1250000</f>
        <v>2.8</v>
      </c>
      <c r="D844" s="108">
        <v>3500000</v>
      </c>
      <c r="E844" s="72" t="s">
        <v>1676</v>
      </c>
      <c r="F844" s="72" t="s">
        <v>428</v>
      </c>
      <c r="G844" s="72">
        <v>1</v>
      </c>
      <c r="H844" s="72"/>
      <c r="I844" s="62"/>
      <c r="J844" s="72" t="s">
        <v>2020</v>
      </c>
      <c r="K844" s="72" t="s">
        <v>147</v>
      </c>
      <c r="L844" s="72" t="s">
        <v>2021</v>
      </c>
      <c r="M844" s="109"/>
      <c r="N844" s="90"/>
      <c r="O844" s="307" t="str">
        <f>PRICES[[#This Row],[Department]]&amp;PRICES[[#This Row],[Product Name]]</f>
        <v>Sản PhẩmQuần gen đùi size S</v>
      </c>
      <c r="R844" s="97"/>
      <c r="S844" s="97"/>
      <c r="U844" s="62"/>
    </row>
    <row r="845" spans="1:21" x14ac:dyDescent="0.25">
      <c r="A845" s="62">
        <v>563</v>
      </c>
      <c r="B845" s="72" t="s">
        <v>229</v>
      </c>
      <c r="C845" s="95">
        <f>PRICES[[#This Row],[Price]]/1250000</f>
        <v>2.8</v>
      </c>
      <c r="D845" s="108">
        <v>3500000</v>
      </c>
      <c r="E845" s="72" t="s">
        <v>1677</v>
      </c>
      <c r="F845" s="72" t="s">
        <v>428</v>
      </c>
      <c r="G845" s="72">
        <v>1</v>
      </c>
      <c r="H845" s="72"/>
      <c r="I845" s="62"/>
      <c r="J845" s="72" t="s">
        <v>2020</v>
      </c>
      <c r="K845" s="72" t="s">
        <v>147</v>
      </c>
      <c r="L845" s="72" t="s">
        <v>2021</v>
      </c>
      <c r="M845" s="109"/>
      <c r="N845" s="90"/>
      <c r="O845" s="307" t="str">
        <f>PRICES[[#This Row],[Department]]&amp;PRICES[[#This Row],[Product Name]]</f>
        <v>Sản PhẩmQuần gen đùi size XL</v>
      </c>
      <c r="R845" s="97"/>
      <c r="S845" s="97"/>
      <c r="U845" s="62"/>
    </row>
    <row r="846" spans="1:21" x14ac:dyDescent="0.25">
      <c r="A846" s="62">
        <v>564</v>
      </c>
      <c r="B846" s="72" t="s">
        <v>2101</v>
      </c>
      <c r="C846" s="95">
        <f>PRICES[[#This Row],[Price]]/1250000</f>
        <v>2.8</v>
      </c>
      <c r="D846" s="108">
        <v>3500000</v>
      </c>
      <c r="E846" s="72" t="s">
        <v>1637</v>
      </c>
      <c r="F846" s="72" t="s">
        <v>428</v>
      </c>
      <c r="G846" s="72">
        <v>1</v>
      </c>
      <c r="H846" s="72"/>
      <c r="I846" s="62"/>
      <c r="J846" s="72" t="s">
        <v>2020</v>
      </c>
      <c r="K846" s="72" t="s">
        <v>147</v>
      </c>
      <c r="L846" s="72" t="s">
        <v>2021</v>
      </c>
      <c r="M846" s="109"/>
      <c r="N846" s="90"/>
      <c r="O846" s="307" t="str">
        <f>PRICES[[#This Row],[Department]]&amp;PRICES[[#This Row],[Product Name]]</f>
        <v>Sản PhẩmQuần nâng mông</v>
      </c>
      <c r="R846" s="97"/>
      <c r="S846" s="97"/>
      <c r="U846" s="62"/>
    </row>
    <row r="847" spans="1:21" x14ac:dyDescent="0.25">
      <c r="A847" s="62">
        <v>565</v>
      </c>
      <c r="B847" s="72" t="s">
        <v>2069</v>
      </c>
      <c r="C847" s="95">
        <f>PRICES[[#This Row],[Price]]/1250000</f>
        <v>1.36</v>
      </c>
      <c r="D847" s="108">
        <v>1700000</v>
      </c>
      <c r="E847" s="72" t="s">
        <v>1756</v>
      </c>
      <c r="F847" s="72" t="s">
        <v>430</v>
      </c>
      <c r="G847" s="72">
        <v>1</v>
      </c>
      <c r="H847" s="72"/>
      <c r="I847" s="62"/>
      <c r="J847" s="72" t="s">
        <v>2020</v>
      </c>
      <c r="K847" s="72" t="s">
        <v>147</v>
      </c>
      <c r="L847" s="72" t="s">
        <v>2021</v>
      </c>
      <c r="M847" s="109"/>
      <c r="N847" s="90"/>
      <c r="O847" s="307" t="str">
        <f>PRICES[[#This Row],[Department]]&amp;PRICES[[#This Row],[Product Name]]</f>
        <v>Sản PhẩmREBALANCING SERUM - Huyết thanh . (15ml/lọ)</v>
      </c>
      <c r="R847" s="97"/>
      <c r="S847" s="97"/>
      <c r="U847" s="62"/>
    </row>
    <row r="848" spans="1:21" x14ac:dyDescent="0.25">
      <c r="A848" s="62">
        <v>566</v>
      </c>
      <c r="B848" s="72" t="s">
        <v>1456</v>
      </c>
      <c r="C848" s="95">
        <f>PRICES[[#This Row],[Price]]/1250000</f>
        <v>3.04</v>
      </c>
      <c r="D848" s="108">
        <v>3800000</v>
      </c>
      <c r="E848" s="72" t="s">
        <v>1638</v>
      </c>
      <c r="F848" s="72" t="s">
        <v>427</v>
      </c>
      <c r="G848" s="72">
        <v>1</v>
      </c>
      <c r="H848" s="72"/>
      <c r="I848" s="62"/>
      <c r="J848" s="72" t="s">
        <v>2020</v>
      </c>
      <c r="K848" s="72" t="s">
        <v>147</v>
      </c>
      <c r="L848" s="72" t="s">
        <v>2021</v>
      </c>
      <c r="M848" s="109"/>
      <c r="N848" s="90"/>
      <c r="O848" s="307" t="str">
        <f>PRICES[[#This Row],[Department]]&amp;PRICES[[#This Row],[Product Name]]</f>
        <v>Sản PhẩmRedensifying Anti-age Cream-Kem dưỡng 24h tăng sinh TB chống lão hóa (50ml/h)</v>
      </c>
      <c r="R848" s="97"/>
      <c r="S848" s="97"/>
      <c r="U848" s="62"/>
    </row>
    <row r="849" spans="1:21" x14ac:dyDescent="0.25">
      <c r="A849" s="62">
        <v>567</v>
      </c>
      <c r="B849" s="72" t="s">
        <v>230</v>
      </c>
      <c r="C849" s="95">
        <f>PRICES[[#This Row],[Price]]/1250000</f>
        <v>4.5999999999999999E-3</v>
      </c>
      <c r="D849" s="108">
        <v>5750</v>
      </c>
      <c r="E849" s="72" t="s">
        <v>1757</v>
      </c>
      <c r="F849" s="72" t="s">
        <v>425</v>
      </c>
      <c r="G849" s="72">
        <v>1</v>
      </c>
      <c r="H849" s="72"/>
      <c r="I849" s="62"/>
      <c r="J849" s="72" t="s">
        <v>2020</v>
      </c>
      <c r="K849" s="72" t="s">
        <v>147</v>
      </c>
      <c r="L849" s="72" t="s">
        <v>2021</v>
      </c>
      <c r="M849" s="109"/>
      <c r="N849" s="90"/>
      <c r="O849" s="307" t="str">
        <f>PRICES[[#This Row],[Department]]&amp;PRICES[[#This Row],[Product Name]]</f>
        <v>Sản PhẩmREGENERATING EXFOLIATING TONIC - Nước cân bằng tái tạo da AHA 5% (200 ml/hộp)</v>
      </c>
      <c r="R849" s="97"/>
      <c r="S849" s="97"/>
      <c r="U849" s="62"/>
    </row>
    <row r="850" spans="1:21" x14ac:dyDescent="0.25">
      <c r="A850" s="62">
        <v>568</v>
      </c>
      <c r="B850" s="72" t="s">
        <v>2068</v>
      </c>
      <c r="C850" s="95">
        <f>PRICES[[#This Row],[Price]]/1250000</f>
        <v>1.36</v>
      </c>
      <c r="D850" s="108">
        <v>1700000</v>
      </c>
      <c r="E850" s="72" t="s">
        <v>1758</v>
      </c>
      <c r="F850" s="72" t="s">
        <v>430</v>
      </c>
      <c r="G850" s="72">
        <v>1</v>
      </c>
      <c r="H850" s="72"/>
      <c r="I850" s="62"/>
      <c r="J850" s="72" t="s">
        <v>2020</v>
      </c>
      <c r="K850" s="72" t="s">
        <v>147</v>
      </c>
      <c r="L850" s="72" t="s">
        <v>2021</v>
      </c>
      <c r="M850" s="109"/>
      <c r="N850" s="90"/>
      <c r="O850" s="307" t="str">
        <f>PRICES[[#This Row],[Department]]&amp;PRICES[[#This Row],[Product Name]]</f>
        <v>Sản PhẩmREGENERATING SERUM - RETINOL - Huyết thanh (15 ml/lọ)</v>
      </c>
      <c r="R850" s="97"/>
      <c r="S850" s="97"/>
      <c r="U850" s="62"/>
    </row>
    <row r="851" spans="1:21" x14ac:dyDescent="0.25">
      <c r="A851" s="62">
        <v>569</v>
      </c>
      <c r="B851" s="72" t="s">
        <v>1457</v>
      </c>
      <c r="C851" s="95">
        <f>PRICES[[#This Row],[Price]]/1250000</f>
        <v>0.104</v>
      </c>
      <c r="D851" s="108">
        <v>130000</v>
      </c>
      <c r="E851" s="72" t="s">
        <v>1639</v>
      </c>
      <c r="F851" s="72" t="s">
        <v>425</v>
      </c>
      <c r="G851" s="72">
        <v>1</v>
      </c>
      <c r="H851" s="72"/>
      <c r="I851" s="62"/>
      <c r="J851" s="72" t="s">
        <v>2020</v>
      </c>
      <c r="K851" s="72" t="s">
        <v>147</v>
      </c>
      <c r="L851" s="72" t="s">
        <v>2021</v>
      </c>
      <c r="M851" s="109"/>
      <c r="N851" s="90"/>
      <c r="O851" s="307" t="str">
        <f>PRICES[[#This Row],[Department]]&amp;PRICES[[#This Row],[Product Name]]</f>
        <v>Sản PhẩmRepair concentrate( tinh chất da kích ứng nhạy cảm) 30ml/hộp</v>
      </c>
      <c r="R851" s="97"/>
      <c r="S851" s="97"/>
      <c r="U851" s="62"/>
    </row>
    <row r="852" spans="1:21" x14ac:dyDescent="0.25">
      <c r="A852" s="62">
        <v>570</v>
      </c>
      <c r="B852" s="72" t="s">
        <v>1458</v>
      </c>
      <c r="C852" s="95">
        <f>PRICES[[#This Row],[Price]]/1250000</f>
        <v>1.6E-2</v>
      </c>
      <c r="D852" s="108">
        <v>20000</v>
      </c>
      <c r="E852" s="72" t="s">
        <v>1640</v>
      </c>
      <c r="F852" s="72" t="s">
        <v>425</v>
      </c>
      <c r="G852" s="72">
        <v>1</v>
      </c>
      <c r="H852" s="72"/>
      <c r="I852" s="62"/>
      <c r="J852" s="72" t="s">
        <v>2020</v>
      </c>
      <c r="K852" s="72" t="s">
        <v>147</v>
      </c>
      <c r="L852" s="72" t="s">
        <v>2021</v>
      </c>
      <c r="M852" s="109"/>
      <c r="N852" s="90"/>
      <c r="O852" s="307" t="str">
        <f>PRICES[[#This Row],[Department]]&amp;PRICES[[#This Row],[Product Name]]</f>
        <v>Sản PhẩmRepair crème ( kem dưỡng) 50ml/hộp</v>
      </c>
      <c r="R852" s="97"/>
      <c r="S852" s="97"/>
      <c r="U852" s="62"/>
    </row>
    <row r="853" spans="1:21" x14ac:dyDescent="0.25">
      <c r="A853" s="62">
        <v>571</v>
      </c>
      <c r="B853" s="72" t="s">
        <v>1516</v>
      </c>
      <c r="C853" s="95">
        <f>PRICES[[#This Row],[Price]]/1250000</f>
        <v>0.49230769230769228</v>
      </c>
      <c r="D853" s="108">
        <v>615384.61538461538</v>
      </c>
      <c r="E853" s="72" t="s">
        <v>1817</v>
      </c>
      <c r="F853" s="72" t="s">
        <v>433</v>
      </c>
      <c r="G853" s="72">
        <v>1</v>
      </c>
      <c r="H853" s="72"/>
      <c r="I853" s="62"/>
      <c r="J853" s="72" t="s">
        <v>2020</v>
      </c>
      <c r="K853" s="72" t="s">
        <v>147</v>
      </c>
      <c r="L853" s="72" t="s">
        <v>2021</v>
      </c>
      <c r="M853" s="109"/>
      <c r="N853" s="90"/>
      <c r="O853" s="307" t="str">
        <f>PRICES[[#This Row],[Department]]&amp;PRICES[[#This Row],[Product Name]]</f>
        <v>Sản PhẩmRepair Program (vi kim tảo biển) - 1,3g*12 lọ/hộp</v>
      </c>
      <c r="R853" s="97"/>
      <c r="S853" s="97"/>
      <c r="U853" s="62"/>
    </row>
    <row r="854" spans="1:21" x14ac:dyDescent="0.25">
      <c r="A854" s="62">
        <v>572</v>
      </c>
      <c r="B854" s="72" t="s">
        <v>1459</v>
      </c>
      <c r="C854" s="95">
        <f>PRICES[[#This Row],[Price]]/1250000</f>
        <v>8.0000000000000002E-3</v>
      </c>
      <c r="D854" s="108">
        <v>10000</v>
      </c>
      <c r="E854" s="72" t="s">
        <v>1641</v>
      </c>
      <c r="F854" s="72" t="s">
        <v>436</v>
      </c>
      <c r="G854" s="72">
        <v>1</v>
      </c>
      <c r="H854" s="72"/>
      <c r="I854" s="62"/>
      <c r="J854" s="72" t="s">
        <v>2020</v>
      </c>
      <c r="K854" s="72" t="s">
        <v>147</v>
      </c>
      <c r="L854" s="72" t="s">
        <v>2021</v>
      </c>
      <c r="M854" s="109"/>
      <c r="N854" s="90"/>
      <c r="O854" s="307" t="str">
        <f>PRICES[[#This Row],[Department]]&amp;PRICES[[#This Row],[Product Name]]</f>
        <v>Sản PhẩmReturn Pads (dán bụng)</v>
      </c>
      <c r="R854" s="97"/>
      <c r="S854" s="97"/>
      <c r="U854" s="62"/>
    </row>
    <row r="855" spans="1:21" x14ac:dyDescent="0.25">
      <c r="A855" s="62">
        <v>573</v>
      </c>
      <c r="B855" s="72" t="s">
        <v>1495</v>
      </c>
      <c r="C855" s="95">
        <f>PRICES[[#This Row],[Price]]/1250000</f>
        <v>0.92</v>
      </c>
      <c r="D855" s="108">
        <v>1150000</v>
      </c>
      <c r="E855" s="72" t="s">
        <v>1759</v>
      </c>
      <c r="F855" s="72" t="s">
        <v>434</v>
      </c>
      <c r="G855" s="72">
        <v>1</v>
      </c>
      <c r="H855" s="72"/>
      <c r="I855" s="62"/>
      <c r="J855" s="72" t="s">
        <v>2020</v>
      </c>
      <c r="K855" s="72" t="s">
        <v>147</v>
      </c>
      <c r="L855" s="72" t="s">
        <v>2021</v>
      </c>
      <c r="M855" s="109"/>
      <c r="N855" s="90"/>
      <c r="O855" s="307" t="str">
        <f>PRICES[[#This Row],[Department]]&amp;PRICES[[#This Row],[Product Name]]</f>
        <v>Sản PhẩmREVITALISING TONIC (Nước cân bằng da - 250 ml/chai)</v>
      </c>
      <c r="R855" s="97"/>
      <c r="S855" s="97"/>
      <c r="U855" s="62"/>
    </row>
    <row r="856" spans="1:21" x14ac:dyDescent="0.25">
      <c r="A856" s="62">
        <v>574</v>
      </c>
      <c r="B856" s="72" t="s">
        <v>1460</v>
      </c>
      <c r="C856" s="95">
        <f>PRICES[[#This Row],[Price]]/1250000</f>
        <v>1.4</v>
      </c>
      <c r="D856" s="108">
        <v>1750000</v>
      </c>
      <c r="E856" s="72" t="s">
        <v>1642</v>
      </c>
      <c r="F856" s="72" t="s">
        <v>426</v>
      </c>
      <c r="G856" s="72">
        <v>1</v>
      </c>
      <c r="H856" s="72"/>
      <c r="I856" s="62"/>
      <c r="J856" s="72" t="s">
        <v>2020</v>
      </c>
      <c r="K856" s="72" t="s">
        <v>147</v>
      </c>
      <c r="L856" s="72" t="s">
        <v>2021</v>
      </c>
      <c r="M856" s="109"/>
      <c r="N856" s="90"/>
      <c r="O856" s="307" t="str">
        <f>PRICES[[#This Row],[Department]]&amp;PRICES[[#This Row],[Product Name]]</f>
        <v>Sản PhẩmReviving hyalu-Gel for eye contour(Gel dưỡng mắt tăng cường độ ẩm và phục hồi)(15ml/tuýp)</v>
      </c>
      <c r="R856" s="97"/>
      <c r="S856" s="97"/>
      <c r="U856" s="62"/>
    </row>
    <row r="857" spans="1:21" x14ac:dyDescent="0.25">
      <c r="A857" s="62">
        <v>575</v>
      </c>
      <c r="B857" s="72" t="s">
        <v>2067</v>
      </c>
      <c r="C857" s="95">
        <f>PRICES[[#This Row],[Price]]/1250000</f>
        <v>0.1</v>
      </c>
      <c r="D857" s="108">
        <v>125000</v>
      </c>
      <c r="E857" s="72" t="s">
        <v>1760</v>
      </c>
      <c r="F857" s="72" t="s">
        <v>957</v>
      </c>
      <c r="G857" s="72">
        <v>1</v>
      </c>
      <c r="H857" s="72"/>
      <c r="I857" s="62"/>
      <c r="J857" s="72" t="s">
        <v>2020</v>
      </c>
      <c r="K857" s="72" t="s">
        <v>147</v>
      </c>
      <c r="L857" s="72" t="s">
        <v>2021</v>
      </c>
      <c r="M857" s="109"/>
      <c r="N857" s="90"/>
      <c r="O857" s="307" t="str">
        <f>PRICES[[#This Row],[Department]]&amp;PRICES[[#This Row],[Product Name]]</f>
        <v>Sản PhẩmSample LCE Balm/Gel chống thâm tím, phù nề và làm lành về thương</v>
      </c>
      <c r="R857" s="97"/>
      <c r="S857" s="97"/>
      <c r="U857" s="62"/>
    </row>
    <row r="858" spans="1:21" x14ac:dyDescent="0.25">
      <c r="A858" s="62">
        <v>576</v>
      </c>
      <c r="B858" s="72" t="s">
        <v>2045</v>
      </c>
      <c r="C858" s="95">
        <f>PRICES[[#This Row],[Price]]/1250000</f>
        <v>0.08</v>
      </c>
      <c r="D858" s="108">
        <v>100000</v>
      </c>
      <c r="E858" s="72" t="s">
        <v>1533</v>
      </c>
      <c r="F858" s="72" t="s">
        <v>428</v>
      </c>
      <c r="G858" s="72">
        <v>1</v>
      </c>
      <c r="H858" s="72"/>
      <c r="I858" s="62"/>
      <c r="J858" s="72" t="s">
        <v>2020</v>
      </c>
      <c r="K858" s="72" t="s">
        <v>147</v>
      </c>
      <c r="L858" s="72" t="s">
        <v>2021</v>
      </c>
      <c r="M858" s="109"/>
      <c r="N858" s="90"/>
      <c r="O858" s="307" t="str">
        <f>PRICES[[#This Row],[Department]]&amp;PRICES[[#This Row],[Product Name]]</f>
        <v>Sản PhẩmSáp Chỉnh Nha (5 thanh nhỏ - 9gr/hộp)</v>
      </c>
      <c r="R858" s="97"/>
      <c r="S858" s="97"/>
      <c r="U858" s="62"/>
    </row>
    <row r="859" spans="1:21" x14ac:dyDescent="0.25">
      <c r="A859" s="62">
        <v>577</v>
      </c>
      <c r="B859" s="72" t="s">
        <v>2066</v>
      </c>
      <c r="C859" s="95">
        <f>PRICES[[#This Row],[Price]]/1250000</f>
        <v>0.4</v>
      </c>
      <c r="D859" s="108">
        <v>500000</v>
      </c>
      <c r="E859" s="72" t="s">
        <v>1761</v>
      </c>
      <c r="F859" s="72" t="s">
        <v>426</v>
      </c>
      <c r="G859" s="72">
        <v>1</v>
      </c>
      <c r="H859" s="72"/>
      <c r="I859" s="62"/>
      <c r="J859" s="72" t="s">
        <v>2020</v>
      </c>
      <c r="K859" s="72" t="s">
        <v>147</v>
      </c>
      <c r="L859" s="72" t="s">
        <v>2021</v>
      </c>
      <c r="M859" s="109"/>
      <c r="N859" s="90"/>
      <c r="O859" s="307" t="str">
        <f>PRICES[[#This Row],[Department]]&amp;PRICES[[#This Row],[Product Name]]</f>
        <v>Sản PhẩmScar -10 gam</v>
      </c>
      <c r="R859" s="97"/>
      <c r="S859" s="97"/>
      <c r="U859" s="62"/>
    </row>
    <row r="860" spans="1:21" x14ac:dyDescent="0.25">
      <c r="A860" s="62">
        <v>578</v>
      </c>
      <c r="B860" s="72" t="s">
        <v>1496</v>
      </c>
      <c r="C860" s="95">
        <f>PRICES[[#This Row],[Price]]/1250000</f>
        <v>1.08</v>
      </c>
      <c r="D860" s="108">
        <v>1350000</v>
      </c>
      <c r="E860" s="72" t="s">
        <v>1762</v>
      </c>
      <c r="F860" s="72" t="s">
        <v>427</v>
      </c>
      <c r="G860" s="72">
        <v>1</v>
      </c>
      <c r="H860" s="72"/>
      <c r="I860" s="62"/>
      <c r="J860" s="72" t="s">
        <v>2020</v>
      </c>
      <c r="K860" s="72" t="s">
        <v>147</v>
      </c>
      <c r="L860" s="72" t="s">
        <v>2021</v>
      </c>
      <c r="M860" s="109"/>
      <c r="N860" s="90"/>
      <c r="O860" s="307" t="str">
        <f>PRICES[[#This Row],[Department]]&amp;PRICES[[#This Row],[Product Name]]</f>
        <v>Sản PhẩmSEBUM-NORMALISING CREAM SPF 15 - Kem điều tiết dầu và bã nhờn ban ngày (40 ml/hộp)</v>
      </c>
      <c r="R860" s="97"/>
      <c r="S860" s="97"/>
      <c r="U860" s="62"/>
    </row>
    <row r="861" spans="1:21" x14ac:dyDescent="0.25">
      <c r="A861" s="62">
        <v>579</v>
      </c>
      <c r="B861" s="72" t="s">
        <v>1542</v>
      </c>
      <c r="C861" s="95">
        <f>PRICES[[#This Row],[Price]]/1250000</f>
        <v>0.2</v>
      </c>
      <c r="D861" s="108">
        <v>250000</v>
      </c>
      <c r="E861" s="72" t="s">
        <v>1534</v>
      </c>
      <c r="F861" s="72" t="s">
        <v>434</v>
      </c>
      <c r="G861" s="72">
        <v>1</v>
      </c>
      <c r="H861" s="72"/>
      <c r="I861" s="62"/>
      <c r="J861" s="72" t="s">
        <v>2020</v>
      </c>
      <c r="K861" s="72" t="s">
        <v>147</v>
      </c>
      <c r="L861" s="72" t="s">
        <v>2021</v>
      </c>
      <c r="M861" s="109"/>
      <c r="N861" s="90"/>
      <c r="O861" s="307" t="str">
        <f>PRICES[[#This Row],[Department]]&amp;PRICES[[#This Row],[Product Name]]</f>
        <v>Sản PhẩmSensi Kin 250</v>
      </c>
      <c r="R861" s="97"/>
      <c r="S861" s="97"/>
      <c r="U861" s="62"/>
    </row>
    <row r="862" spans="1:21" x14ac:dyDescent="0.25">
      <c r="A862" s="62">
        <v>580</v>
      </c>
      <c r="B862" s="72" t="s">
        <v>2052</v>
      </c>
      <c r="C862" s="95">
        <f>PRICES[[#This Row],[Price]]/1250000</f>
        <v>0.52</v>
      </c>
      <c r="D862" s="108">
        <v>650000</v>
      </c>
      <c r="E862" s="72" t="s">
        <v>1818</v>
      </c>
      <c r="F862" s="72" t="s">
        <v>436</v>
      </c>
      <c r="G862" s="72">
        <v>1</v>
      </c>
      <c r="H862" s="72"/>
      <c r="I862" s="62"/>
      <c r="J862" s="72" t="s">
        <v>2020</v>
      </c>
      <c r="K862" s="72" t="s">
        <v>147</v>
      </c>
      <c r="L862" s="72" t="s">
        <v>2021</v>
      </c>
      <c r="M862" s="109"/>
      <c r="N862" s="90"/>
      <c r="O862" s="307" t="str">
        <f>PRICES[[#This Row],[Department]]&amp;PRICES[[#This Row],[Product Name]]</f>
        <v>Sản PhẩmSilicone Gel Sheeting (miếng dán HCN 3.6*15cm)</v>
      </c>
      <c r="R862" s="97"/>
      <c r="S862" s="97"/>
      <c r="U862" s="62"/>
    </row>
    <row r="863" spans="1:21" x14ac:dyDescent="0.25">
      <c r="A863" s="62">
        <v>581</v>
      </c>
      <c r="B863" s="72" t="s">
        <v>1861</v>
      </c>
      <c r="C863" s="95">
        <f>PRICES[[#This Row],[Price]]/1250000</f>
        <v>1.04</v>
      </c>
      <c r="D863" s="108">
        <v>1300000</v>
      </c>
      <c r="E863" s="72" t="s">
        <v>1859</v>
      </c>
      <c r="F863" s="72" t="s">
        <v>427</v>
      </c>
      <c r="G863" s="72">
        <v>1</v>
      </c>
      <c r="H863" s="72"/>
      <c r="I863" s="62"/>
      <c r="J863" s="72" t="s">
        <v>2020</v>
      </c>
      <c r="K863" s="72" t="s">
        <v>147</v>
      </c>
      <c r="L863" s="72" t="s">
        <v>2021</v>
      </c>
      <c r="M863" s="109"/>
      <c r="N863" s="90"/>
      <c r="O863" s="307" t="str">
        <f>PRICES[[#This Row],[Department]]&amp;PRICES[[#This Row],[Product Name]]</f>
        <v>Sản PhẩmSkin Capsule Clear + (Viên uống dành cho da mụn 60V/h)</v>
      </c>
      <c r="R863" s="97"/>
      <c r="S863" s="97"/>
      <c r="U863" s="62"/>
    </row>
    <row r="864" spans="1:21" x14ac:dyDescent="0.25">
      <c r="A864" s="62">
        <v>582</v>
      </c>
      <c r="B864" s="72" t="s">
        <v>2088</v>
      </c>
      <c r="C864" s="95">
        <f>PRICES[[#This Row],[Price]]/1250000</f>
        <v>1.2E-2</v>
      </c>
      <c r="D864" s="108">
        <v>15000</v>
      </c>
      <c r="E864" s="72" t="s">
        <v>1681</v>
      </c>
      <c r="F864" s="72" t="s">
        <v>429</v>
      </c>
      <c r="G864" s="72">
        <v>1</v>
      </c>
      <c r="H864" s="72"/>
      <c r="I864" s="62"/>
      <c r="J864" s="72" t="s">
        <v>2020</v>
      </c>
      <c r="K864" s="72" t="s">
        <v>147</v>
      </c>
      <c r="L864" s="72" t="s">
        <v>2021</v>
      </c>
      <c r="M864" s="109"/>
      <c r="N864" s="90"/>
      <c r="O864" s="307" t="str">
        <f>PRICES[[#This Row],[Department]]&amp;PRICES[[#This Row],[Product Name]]</f>
        <v>Sản PhẩmSkrzypo vita (Beauty 40 viên/h)</v>
      </c>
      <c r="R864" s="97"/>
      <c r="S864" s="97"/>
      <c r="U864" s="62"/>
    </row>
    <row r="865" spans="1:22" x14ac:dyDescent="0.25">
      <c r="A865" s="62">
        <v>583</v>
      </c>
      <c r="B865" s="72" t="s">
        <v>231</v>
      </c>
      <c r="C865" s="95">
        <f>PRICES[[#This Row],[Price]]/1250000</f>
        <v>8.0000000000000004E-4</v>
      </c>
      <c r="D865" s="108">
        <v>1000</v>
      </c>
      <c r="E865" s="72" t="s">
        <v>1819</v>
      </c>
      <c r="F865" s="72" t="s">
        <v>433</v>
      </c>
      <c r="G865" s="72">
        <v>1</v>
      </c>
      <c r="H865" s="72"/>
      <c r="I865" s="62"/>
      <c r="J865" s="72" t="s">
        <v>2020</v>
      </c>
      <c r="K865" s="72" t="s">
        <v>147</v>
      </c>
      <c r="L865" s="72" t="s">
        <v>2021</v>
      </c>
      <c r="M865" s="109"/>
      <c r="N865" s="90"/>
      <c r="O865" s="307" t="str">
        <f>PRICES[[#This Row],[Department]]&amp;PRICES[[#This Row],[Product Name]]</f>
        <v>Sản PhẩmSlimming hot gel 1kg (Kem massage bụng)</v>
      </c>
      <c r="R865" s="97"/>
      <c r="S865" s="97"/>
      <c r="U865" s="62"/>
    </row>
    <row r="866" spans="1:22" x14ac:dyDescent="0.25">
      <c r="A866" s="62">
        <v>584</v>
      </c>
      <c r="B866" s="72" t="s">
        <v>2072</v>
      </c>
      <c r="C866" s="95">
        <f>PRICES[[#This Row],[Price]]/1250000</f>
        <v>0.12</v>
      </c>
      <c r="D866" s="108">
        <v>150000</v>
      </c>
      <c r="E866" s="72" t="s">
        <v>1740</v>
      </c>
      <c r="F866" s="72" t="s">
        <v>428</v>
      </c>
      <c r="G866" s="72">
        <v>1</v>
      </c>
      <c r="H866" s="72"/>
      <c r="I866" s="62"/>
      <c r="J866" s="72" t="s">
        <v>2020</v>
      </c>
      <c r="K866" s="72" t="s">
        <v>147</v>
      </c>
      <c r="L866" s="72" t="s">
        <v>2021</v>
      </c>
      <c r="M866" s="109"/>
      <c r="N866" s="90"/>
      <c r="O866" s="307" t="str">
        <f>PRICES[[#This Row],[Department]]&amp;PRICES[[#This Row],[Product Name]]</f>
        <v>Sản PhẩmSmas peptide silk mask(Mặt nạ HA) - Mặt nạ sau laser</v>
      </c>
      <c r="R866" s="97"/>
      <c r="S866" s="97"/>
      <c r="U866" s="62"/>
    </row>
    <row r="867" spans="1:22" x14ac:dyDescent="0.25">
      <c r="A867" s="62">
        <v>585</v>
      </c>
      <c r="B867" s="72" t="s">
        <v>1461</v>
      </c>
      <c r="C867" s="95">
        <f>PRICES[[#This Row],[Price]]/1250000</f>
        <v>4.7999999999999996E-3</v>
      </c>
      <c r="D867" s="108">
        <v>6000</v>
      </c>
      <c r="E867" s="72" t="s">
        <v>1643</v>
      </c>
      <c r="F867" s="72" t="s">
        <v>425</v>
      </c>
      <c r="G867" s="72">
        <v>1</v>
      </c>
      <c r="H867" s="72"/>
      <c r="I867" s="62"/>
      <c r="J867" s="72" t="s">
        <v>2020</v>
      </c>
      <c r="K867" s="72" t="s">
        <v>147</v>
      </c>
      <c r="L867" s="72" t="s">
        <v>2021</v>
      </c>
      <c r="M867" s="109"/>
      <c r="N867" s="90"/>
      <c r="O867" s="307" t="str">
        <f>PRICES[[#This Row],[Department]]&amp;PRICES[[#This Row],[Product Name]]</f>
        <v>Sản PhẩmSoft cleasing milk ( SRM da khô) 200 ml/hộp</v>
      </c>
      <c r="R867" s="97"/>
      <c r="S867" s="97"/>
      <c r="U867" s="62"/>
    </row>
    <row r="868" spans="1:22" x14ac:dyDescent="0.25">
      <c r="A868" s="62">
        <v>586</v>
      </c>
      <c r="B868" s="72" t="s">
        <v>232</v>
      </c>
      <c r="C868" s="95">
        <f>PRICES[[#This Row],[Price]]/1250000</f>
        <v>2.2000000000000002</v>
      </c>
      <c r="D868" s="108">
        <v>2750000</v>
      </c>
      <c r="E868" s="72" t="s">
        <v>1763</v>
      </c>
      <c r="F868" s="72" t="s">
        <v>427</v>
      </c>
      <c r="G868" s="72">
        <v>1</v>
      </c>
      <c r="H868" s="72"/>
      <c r="I868" s="62"/>
      <c r="J868" s="72" t="s">
        <v>2020</v>
      </c>
      <c r="K868" s="72" t="s">
        <v>147</v>
      </c>
      <c r="L868" s="72" t="s">
        <v>2021</v>
      </c>
      <c r="M868" s="109"/>
      <c r="N868" s="90"/>
      <c r="O868" s="307" t="str">
        <f>PRICES[[#This Row],[Department]]&amp;PRICES[[#This Row],[Product Name]]</f>
        <v>Sản PhẩmSOOTHING CREAM FOR COUPEROSE SPF15 -Kem làm dịu cho da giãn tĩnh mạch (50ml/hộp)</v>
      </c>
      <c r="R868" s="97"/>
      <c r="S868" s="97"/>
      <c r="U868" s="62"/>
    </row>
    <row r="869" spans="1:22" x14ac:dyDescent="0.25">
      <c r="A869" s="62">
        <v>587</v>
      </c>
      <c r="B869" s="72" t="s">
        <v>1497</v>
      </c>
      <c r="C869" s="95">
        <f>PRICES[[#This Row],[Price]]/1250000</f>
        <v>0.2</v>
      </c>
      <c r="D869" s="108">
        <v>250000</v>
      </c>
      <c r="E869" s="72" t="s">
        <v>1764</v>
      </c>
      <c r="F869" s="72" t="s">
        <v>1421</v>
      </c>
      <c r="G869" s="72">
        <v>1</v>
      </c>
      <c r="H869" s="72"/>
      <c r="I869" s="62"/>
      <c r="J869" s="72" t="s">
        <v>2020</v>
      </c>
      <c r="K869" s="72" t="s">
        <v>147</v>
      </c>
      <c r="L869" s="72" t="s">
        <v>2021</v>
      </c>
      <c r="M869" s="109"/>
      <c r="N869" s="90"/>
      <c r="O869" s="307" t="str">
        <f>PRICES[[#This Row],[Department]]&amp;PRICES[[#This Row],[Product Name]]</f>
        <v>Sản PhẩmSOS (tinh cất cấp cứu làn da, giảm kích ứng tức thì) (24ống*3ml/hộp)</v>
      </c>
      <c r="R869" s="97"/>
      <c r="S869" s="97"/>
      <c r="U869" s="62"/>
    </row>
    <row r="870" spans="1:22" x14ac:dyDescent="0.25">
      <c r="A870" s="62">
        <v>588</v>
      </c>
      <c r="B870" s="72" t="s">
        <v>233</v>
      </c>
      <c r="C870" s="95">
        <f>PRICES[[#This Row],[Price]]/1250000</f>
        <v>2E-3</v>
      </c>
      <c r="D870" s="108">
        <v>2500</v>
      </c>
      <c r="E870" s="72" t="s">
        <v>1644</v>
      </c>
      <c r="F870" s="72" t="s">
        <v>425</v>
      </c>
      <c r="G870" s="72">
        <v>1</v>
      </c>
      <c r="H870" s="72"/>
      <c r="I870" s="62"/>
      <c r="J870" s="72" t="s">
        <v>2020</v>
      </c>
      <c r="K870" s="72" t="s">
        <v>147</v>
      </c>
      <c r="L870" s="72" t="s">
        <v>2021</v>
      </c>
      <c r="M870" s="109"/>
      <c r="N870" s="90"/>
      <c r="O870" s="307" t="str">
        <f>PRICES[[#This Row],[Department]]&amp;PRICES[[#This Row],[Product Name]]</f>
        <v>Sản PhẩmSRM Ducray tuýp 200ml</v>
      </c>
      <c r="R870" s="97"/>
      <c r="S870" s="97"/>
      <c r="U870" s="62"/>
    </row>
    <row r="871" spans="1:22" x14ac:dyDescent="0.25">
      <c r="A871" s="62">
        <v>589</v>
      </c>
      <c r="B871" s="72" t="s">
        <v>234</v>
      </c>
      <c r="C871" s="95">
        <f>PRICES[[#This Row],[Price]]/1250000</f>
        <v>0.4</v>
      </c>
      <c r="D871" s="108">
        <v>500000</v>
      </c>
      <c r="E871" s="72" t="s">
        <v>1765</v>
      </c>
      <c r="F871" s="72" t="s">
        <v>1498</v>
      </c>
      <c r="G871" s="72">
        <v>1</v>
      </c>
      <c r="H871" s="72"/>
      <c r="I871" s="62"/>
      <c r="J871" s="72" t="s">
        <v>2020</v>
      </c>
      <c r="K871" s="72" t="s">
        <v>147</v>
      </c>
      <c r="L871" s="72" t="s">
        <v>2021</v>
      </c>
      <c r="M871" s="109"/>
      <c r="N871" s="90"/>
      <c r="O871" s="307" t="str">
        <f>PRICES[[#This Row],[Department]]&amp;PRICES[[#This Row],[Product Name]]</f>
        <v>Sản PhẩmSRM Keracnyl - 200ml</v>
      </c>
      <c r="R871" s="97"/>
      <c r="S871" s="97"/>
      <c r="U871" s="62"/>
    </row>
    <row r="872" spans="1:22" x14ac:dyDescent="0.25">
      <c r="A872" s="62">
        <v>590</v>
      </c>
      <c r="B872" s="72" t="s">
        <v>2099</v>
      </c>
      <c r="C872" s="95">
        <f>PRICES[[#This Row],[Price]]/1250000</f>
        <v>0.68</v>
      </c>
      <c r="D872" s="108">
        <v>850000</v>
      </c>
      <c r="E872" s="72" t="s">
        <v>1658</v>
      </c>
      <c r="F872" s="72" t="s">
        <v>434</v>
      </c>
      <c r="G872" s="72">
        <v>1</v>
      </c>
      <c r="H872" s="72"/>
      <c r="I872" s="62"/>
      <c r="J872" s="72" t="s">
        <v>2020</v>
      </c>
      <c r="K872" s="72" t="s">
        <v>147</v>
      </c>
      <c r="L872" s="72" t="s">
        <v>2021</v>
      </c>
      <c r="M872" s="109"/>
      <c r="N872" s="90"/>
      <c r="O872" s="307" t="str">
        <f>PRICES[[#This Row],[Department]]&amp;PRICES[[#This Row],[Product Name]]</f>
        <v>Sản PhẩmSRM Neostrata Clarifying Facial Cleanser 200 ml</v>
      </c>
      <c r="R872" s="97"/>
      <c r="S872" s="97"/>
      <c r="U872" s="62"/>
    </row>
    <row r="873" spans="1:22" x14ac:dyDescent="0.25">
      <c r="A873" s="62">
        <v>591</v>
      </c>
      <c r="B873" s="72" t="s">
        <v>235</v>
      </c>
      <c r="C873" s="95">
        <f>PRICES[[#This Row],[Price]]/1250000</f>
        <v>1.04</v>
      </c>
      <c r="D873" s="108">
        <v>1300000</v>
      </c>
      <c r="E873" s="72" t="s">
        <v>1645</v>
      </c>
      <c r="F873" s="72" t="s">
        <v>1462</v>
      </c>
      <c r="G873" s="72">
        <v>1</v>
      </c>
      <c r="H873" s="72"/>
      <c r="I873" s="62"/>
      <c r="J873" s="72" t="s">
        <v>2020</v>
      </c>
      <c r="K873" s="72" t="s">
        <v>147</v>
      </c>
      <c r="L873" s="72" t="s">
        <v>2021</v>
      </c>
      <c r="M873" s="109"/>
      <c r="N873" s="90"/>
      <c r="O873" s="307" t="str">
        <f>PRICES[[#This Row],[Department]]&amp;PRICES[[#This Row],[Product Name]]</f>
        <v>Sản PhẩmSRM Neostrata ultra brightening cleanser 100ml</v>
      </c>
      <c r="R873" s="97"/>
      <c r="S873" s="97"/>
      <c r="U873" s="62"/>
    </row>
    <row r="874" spans="1:22" x14ac:dyDescent="0.25">
      <c r="A874" s="62">
        <v>592</v>
      </c>
      <c r="B874" s="72" t="s">
        <v>2065</v>
      </c>
      <c r="C874" s="95">
        <f>PRICES[[#This Row],[Price]]/1250000</f>
        <v>1.48</v>
      </c>
      <c r="D874" s="108">
        <v>1850000</v>
      </c>
      <c r="E874" s="72" t="s">
        <v>1766</v>
      </c>
      <c r="F874" s="72" t="s">
        <v>1499</v>
      </c>
      <c r="G874" s="72">
        <v>1</v>
      </c>
      <c r="H874" s="72"/>
      <c r="I874" s="62"/>
      <c r="J874" s="72" t="s">
        <v>2020</v>
      </c>
      <c r="K874" s="72" t="s">
        <v>147</v>
      </c>
      <c r="L874" s="72" t="s">
        <v>2021</v>
      </c>
      <c r="M874" s="109"/>
      <c r="N874" s="90"/>
      <c r="O874" s="307" t="str">
        <f>PRICES[[#This Row],[Department]]&amp;PRICES[[#This Row],[Product Name]]</f>
        <v>Sản PhẩmSTOP RED AMPOULE - Tinh chất làm dịu và giảm đỏ tăng cường (15 ml/ chai)</v>
      </c>
      <c r="R874" s="97"/>
      <c r="S874" s="97"/>
      <c r="U874" s="62"/>
    </row>
    <row r="875" spans="1:22" x14ac:dyDescent="0.25">
      <c r="A875" s="62">
        <v>593</v>
      </c>
      <c r="B875" s="72" t="s">
        <v>1520</v>
      </c>
      <c r="C875" s="95">
        <f>PRICES[[#This Row],[Price]]/1250000</f>
        <v>2.4E-2</v>
      </c>
      <c r="D875" s="108">
        <v>30000</v>
      </c>
      <c r="E875" s="72" t="s">
        <v>1825</v>
      </c>
      <c r="F875" s="72" t="s">
        <v>429</v>
      </c>
      <c r="G875" s="72">
        <v>1</v>
      </c>
      <c r="H875" s="72"/>
      <c r="I875" s="62"/>
      <c r="J875" s="72" t="s">
        <v>2020</v>
      </c>
      <c r="K875" s="72" t="s">
        <v>147</v>
      </c>
      <c r="L875" s="72" t="s">
        <v>2021</v>
      </c>
      <c r="M875" s="109"/>
      <c r="N875" s="90"/>
      <c r="O875" s="307" t="str">
        <f>PRICES[[#This Row],[Department]]&amp;PRICES[[#This Row],[Product Name]]</f>
        <v>Sản PhẩmSuper slim USA (60 viên/hộp)</v>
      </c>
      <c r="R875" s="97"/>
      <c r="S875" s="97"/>
      <c r="U875" s="62"/>
    </row>
    <row r="876" spans="1:22" x14ac:dyDescent="0.25">
      <c r="A876" s="62">
        <v>594</v>
      </c>
      <c r="B876" s="72" t="s">
        <v>236</v>
      </c>
      <c r="C876" s="95">
        <f>PRICES[[#This Row],[Price]]/1250000</f>
        <v>1.36</v>
      </c>
      <c r="D876" s="108">
        <v>1700000</v>
      </c>
      <c r="E876" s="72" t="s">
        <v>1767</v>
      </c>
      <c r="F876" s="72" t="s">
        <v>427</v>
      </c>
      <c r="G876" s="72">
        <v>1</v>
      </c>
      <c r="H876" s="72"/>
      <c r="I876" s="62"/>
      <c r="J876" s="72" t="s">
        <v>2020</v>
      </c>
      <c r="K876" s="72" t="s">
        <v>147</v>
      </c>
      <c r="L876" s="72" t="s">
        <v>2021</v>
      </c>
      <c r="M876" s="109"/>
      <c r="N876" s="90"/>
      <c r="O876" s="307" t="str">
        <f>PRICES[[#This Row],[Department]]&amp;PRICES[[#This Row],[Product Name]]</f>
        <v>Sản PhẩmSUPER-MOISTURISING CREAM - Kem siêu dưỡng ẩm ( Body) (250ml/hộp)</v>
      </c>
      <c r="R876" s="97"/>
      <c r="S876" s="97"/>
      <c r="U876" s="62"/>
    </row>
    <row r="877" spans="1:22" x14ac:dyDescent="0.25">
      <c r="A877" s="62">
        <v>595</v>
      </c>
      <c r="B877" s="72" t="s">
        <v>2064</v>
      </c>
      <c r="C877" s="95">
        <f>PRICES[[#This Row],[Price]]/1250000</f>
        <v>1.1200000000000001</v>
      </c>
      <c r="D877" s="108">
        <v>1400000</v>
      </c>
      <c r="E877" s="72" t="s">
        <v>1768</v>
      </c>
      <c r="F877" s="72" t="s">
        <v>1493</v>
      </c>
      <c r="G877" s="72">
        <v>1</v>
      </c>
      <c r="H877" s="72"/>
      <c r="I877" s="62"/>
      <c r="J877" s="72" t="s">
        <v>2020</v>
      </c>
      <c r="K877" s="72" t="s">
        <v>147</v>
      </c>
      <c r="L877" s="72" t="s">
        <v>2021</v>
      </c>
      <c r="M877" s="109"/>
      <c r="N877" s="90"/>
      <c r="O877" s="307" t="str">
        <f>PRICES[[#This Row],[Department]]&amp;PRICES[[#This Row],[Product Name]]</f>
        <v>Sản PhẩmTẩy da chết tái tạo da và cung cấp oxy OXYGENATING SCRUB (75 ml/hộp)</v>
      </c>
      <c r="R877" s="97"/>
      <c r="S877" s="97"/>
      <c r="U877" s="62"/>
    </row>
    <row r="878" spans="1:22" x14ac:dyDescent="0.25">
      <c r="A878" s="62">
        <v>596</v>
      </c>
      <c r="B878" s="72" t="s">
        <v>1463</v>
      </c>
      <c r="C878" s="95">
        <f>PRICES[[#This Row],[Price]]/1250000</f>
        <v>0.4</v>
      </c>
      <c r="D878" s="108">
        <v>500000</v>
      </c>
      <c r="E878" s="72" t="s">
        <v>1535</v>
      </c>
      <c r="F878" s="72" t="s">
        <v>426</v>
      </c>
      <c r="G878" s="72">
        <v>1</v>
      </c>
      <c r="H878" s="72"/>
      <c r="I878" s="62"/>
      <c r="J878" s="72" t="s">
        <v>2020</v>
      </c>
      <c r="K878" s="72" t="s">
        <v>147</v>
      </c>
      <c r="L878" s="72" t="s">
        <v>2021</v>
      </c>
      <c r="M878" s="109"/>
      <c r="N878" s="90"/>
      <c r="O878" s="307" t="str">
        <f>PRICES[[#This Row],[Department]]&amp;PRICES[[#This Row],[Product Name]]</f>
        <v>Sản PhẩmTẩy Trắng Ban Đêm Tại Nhà 22% (Hộp /5 Tuýp)</v>
      </c>
      <c r="R878" s="97"/>
      <c r="S878" s="97"/>
      <c r="V878" s="62"/>
    </row>
    <row r="879" spans="1:22" x14ac:dyDescent="0.25">
      <c r="A879" s="62">
        <v>597</v>
      </c>
      <c r="B879" s="72" t="s">
        <v>2044</v>
      </c>
      <c r="C879" s="95">
        <f>PRICES[[#This Row],[Price]]/1250000</f>
        <v>0.4</v>
      </c>
      <c r="D879" s="108">
        <v>500000</v>
      </c>
      <c r="E879" s="72" t="s">
        <v>1536</v>
      </c>
      <c r="F879" s="72" t="s">
        <v>427</v>
      </c>
      <c r="G879" s="72">
        <v>1</v>
      </c>
      <c r="H879" s="72"/>
      <c r="I879" s="62"/>
      <c r="J879" s="72" t="s">
        <v>2020</v>
      </c>
      <c r="K879" s="72" t="s">
        <v>147</v>
      </c>
      <c r="L879" s="72" t="s">
        <v>2021</v>
      </c>
      <c r="M879" s="109"/>
      <c r="N879" s="90"/>
      <c r="O879" s="307" t="str">
        <f>PRICES[[#This Row],[Department]]&amp;PRICES[[#This Row],[Product Name]]</f>
        <v>Sản PhẩmTẩy Trắng Tại Nhà 15% (1 hộp = 1 tuýp)</v>
      </c>
      <c r="R879" s="97"/>
      <c r="S879" s="97"/>
    </row>
    <row r="880" spans="1:22" x14ac:dyDescent="0.25">
      <c r="A880" s="62">
        <v>598</v>
      </c>
      <c r="B880" s="72" t="s">
        <v>2043</v>
      </c>
      <c r="C880" s="95">
        <f>PRICES[[#This Row],[Price]]/1250000</f>
        <v>0.4</v>
      </c>
      <c r="D880" s="108">
        <v>500000</v>
      </c>
      <c r="E880" s="72" t="s">
        <v>1537</v>
      </c>
      <c r="F880" s="72" t="s">
        <v>426</v>
      </c>
      <c r="G880" s="72">
        <v>1</v>
      </c>
      <c r="H880" s="72"/>
      <c r="I880" s="62"/>
      <c r="J880" s="72" t="s">
        <v>2020</v>
      </c>
      <c r="K880" s="72" t="s">
        <v>147</v>
      </c>
      <c r="L880" s="72" t="s">
        <v>2021</v>
      </c>
      <c r="M880" s="109"/>
      <c r="N880" s="90"/>
      <c r="O880" s="307" t="str">
        <f>PRICES[[#This Row],[Department]]&amp;PRICES[[#This Row],[Product Name]]</f>
        <v>Sản PhẩmTẩy Trắng Tại Nhà 20%</v>
      </c>
      <c r="R880" s="97"/>
      <c r="S880" s="97"/>
    </row>
    <row r="881" spans="1:19" x14ac:dyDescent="0.25">
      <c r="A881" s="62">
        <v>599</v>
      </c>
      <c r="B881" s="72" t="s">
        <v>1521</v>
      </c>
      <c r="C881" s="95">
        <f>PRICES[[#This Row],[Price]]/1250000</f>
        <v>0.112</v>
      </c>
      <c r="D881" s="108">
        <v>140000</v>
      </c>
      <c r="E881" s="72" t="s">
        <v>1826</v>
      </c>
      <c r="F881" s="72" t="s">
        <v>1421</v>
      </c>
      <c r="G881" s="72">
        <v>1</v>
      </c>
      <c r="H881" s="72"/>
      <c r="I881" s="62"/>
      <c r="J881" s="72" t="s">
        <v>2020</v>
      </c>
      <c r="K881" s="72" t="s">
        <v>147</v>
      </c>
      <c r="L881" s="72" t="s">
        <v>2021</v>
      </c>
      <c r="M881" s="109"/>
      <c r="N881" s="90"/>
      <c r="O881" s="307" t="str">
        <f>PRICES[[#This Row],[Department]]&amp;PRICES[[#This Row],[Product Name]]</f>
        <v>Sản PhẩmTế bào gốc Meslmon (50 ống/ hộp)</v>
      </c>
      <c r="R881" s="97"/>
      <c r="S881" s="97"/>
    </row>
    <row r="882" spans="1:19" x14ac:dyDescent="0.25">
      <c r="A882" s="62">
        <v>600</v>
      </c>
      <c r="B882" s="72" t="s">
        <v>237</v>
      </c>
      <c r="C882" s="95">
        <f>PRICES[[#This Row],[Price]]/1250000</f>
        <v>1.3333333333333338E-2</v>
      </c>
      <c r="D882" s="108">
        <v>16666.666666666672</v>
      </c>
      <c r="E882" s="72" t="s">
        <v>1769</v>
      </c>
      <c r="F882" s="72" t="s">
        <v>425</v>
      </c>
      <c r="G882" s="72">
        <v>1</v>
      </c>
      <c r="H882" s="72"/>
      <c r="I882" s="62"/>
      <c r="J882" s="72" t="s">
        <v>2020</v>
      </c>
      <c r="K882" s="72" t="s">
        <v>147</v>
      </c>
      <c r="L882" s="72" t="s">
        <v>2021</v>
      </c>
      <c r="M882" s="109"/>
      <c r="N882" s="90"/>
      <c r="O882" s="307" t="str">
        <f>PRICES[[#This Row],[Department]]&amp;PRICES[[#This Row],[Product Name]]</f>
        <v>Sản PhẩmTeen Derm Gel - 30ml</v>
      </c>
      <c r="R882" s="97"/>
      <c r="S882" s="97"/>
    </row>
    <row r="883" spans="1:19" x14ac:dyDescent="0.25">
      <c r="A883" s="62">
        <v>601</v>
      </c>
      <c r="B883" s="72" t="s">
        <v>238</v>
      </c>
      <c r="C883" s="95">
        <f>PRICES[[#This Row],[Price]]/1250000</f>
        <v>1.3333333333333338E-2</v>
      </c>
      <c r="D883" s="108">
        <v>16666.666666666672</v>
      </c>
      <c r="E883" s="72" t="s">
        <v>1770</v>
      </c>
      <c r="F883" s="72" t="s">
        <v>425</v>
      </c>
      <c r="G883" s="72">
        <v>1</v>
      </c>
      <c r="H883" s="72"/>
      <c r="I883" s="62"/>
      <c r="J883" s="72" t="s">
        <v>2020</v>
      </c>
      <c r="K883" s="72" t="s">
        <v>147</v>
      </c>
      <c r="L883" s="72" t="s">
        <v>2021</v>
      </c>
      <c r="M883" s="109"/>
      <c r="N883" s="90"/>
      <c r="O883" s="307" t="str">
        <f>PRICES[[#This Row],[Department]]&amp;PRICES[[#This Row],[Product Name]]</f>
        <v>Sản PhẩmTeen Derm K - 30ml</v>
      </c>
      <c r="R883" s="97"/>
      <c r="S883" s="97"/>
    </row>
    <row r="884" spans="1:19" x14ac:dyDescent="0.25">
      <c r="A884" s="62">
        <v>602</v>
      </c>
      <c r="B884" s="72" t="s">
        <v>1464</v>
      </c>
      <c r="C884" s="95">
        <f>PRICES[[#This Row],[Price]]/1250000</f>
        <v>4.5600000000000002E-2</v>
      </c>
      <c r="D884" s="108">
        <v>57000</v>
      </c>
      <c r="E884" s="72" t="s">
        <v>1647</v>
      </c>
      <c r="F884" s="72" t="s">
        <v>425</v>
      </c>
      <c r="G884" s="72">
        <v>1</v>
      </c>
      <c r="H884" s="72"/>
      <c r="I884" s="62"/>
      <c r="J884" s="72" t="s">
        <v>2020</v>
      </c>
      <c r="K884" s="72" t="s">
        <v>147</v>
      </c>
      <c r="L884" s="72" t="s">
        <v>2021</v>
      </c>
      <c r="M884" s="109"/>
      <c r="N884" s="90"/>
      <c r="O884" s="307" t="str">
        <f>PRICES[[#This Row],[Department]]&amp;PRICES[[#This Row],[Product Name]]</f>
        <v>Sản PhẩmThalasso hydro gel ( cung cấp ẩm) 30ml/hộp</v>
      </c>
      <c r="R884" s="97"/>
      <c r="S884" s="97"/>
    </row>
    <row r="885" spans="1:19" x14ac:dyDescent="0.25">
      <c r="A885" s="62">
        <v>603</v>
      </c>
      <c r="B885" s="72" t="s">
        <v>1500</v>
      </c>
      <c r="C885" s="95">
        <f>PRICES[[#This Row],[Price]]/1250000</f>
        <v>3.2000000000000001E-2</v>
      </c>
      <c r="D885" s="108">
        <v>40000</v>
      </c>
      <c r="E885" s="72" t="s">
        <v>1771</v>
      </c>
      <c r="F885" s="72" t="s">
        <v>425</v>
      </c>
      <c r="G885" s="72">
        <v>1</v>
      </c>
      <c r="H885" s="72"/>
      <c r="I885" s="62"/>
      <c r="J885" s="72" t="s">
        <v>2020</v>
      </c>
      <c r="K885" s="72" t="s">
        <v>147</v>
      </c>
      <c r="L885" s="72" t="s">
        <v>2021</v>
      </c>
      <c r="M885" s="109"/>
      <c r="N885" s="90"/>
      <c r="O885" s="307" t="str">
        <f>PRICES[[#This Row],[Department]]&amp;PRICES[[#This Row],[Product Name]]</f>
        <v>Sản PhẩmThalasssp vital treatment ( kem dưỡng đặc trị) 50ml/hộp</v>
      </c>
      <c r="R885" s="97"/>
      <c r="S885" s="97"/>
    </row>
    <row r="886" spans="1:19" x14ac:dyDescent="0.25">
      <c r="A886" s="62">
        <v>604</v>
      </c>
      <c r="B886" s="72" t="s">
        <v>239</v>
      </c>
      <c r="C886" s="95">
        <f>PRICES[[#This Row],[Price]]/1250000</f>
        <v>3.04</v>
      </c>
      <c r="D886" s="108">
        <v>3800000</v>
      </c>
      <c r="E886" s="72" t="s">
        <v>1648</v>
      </c>
      <c r="F886" s="72" t="s">
        <v>427</v>
      </c>
      <c r="G886" s="72">
        <v>1</v>
      </c>
      <c r="H886" s="72"/>
      <c r="I886" s="62"/>
      <c r="J886" s="72" t="s">
        <v>2020</v>
      </c>
      <c r="K886" s="72" t="s">
        <v>147</v>
      </c>
      <c r="L886" s="72" t="s">
        <v>2021</v>
      </c>
      <c r="M886" s="109"/>
      <c r="N886" s="90"/>
      <c r="O886" s="307" t="str">
        <f>PRICES[[#This Row],[Department]]&amp;PRICES[[#This Row],[Product Name]]</f>
        <v>Sản PhẩmThe Max Contoun gel cream 50 ml</v>
      </c>
      <c r="R886" s="97"/>
      <c r="S886" s="97"/>
    </row>
    <row r="887" spans="1:19" x14ac:dyDescent="0.25">
      <c r="A887" s="62">
        <v>605</v>
      </c>
      <c r="B887" s="72" t="s">
        <v>240</v>
      </c>
      <c r="C887" s="95">
        <f>PRICES[[#This Row],[Price]]/1250000</f>
        <v>1.28</v>
      </c>
      <c r="D887" s="108">
        <v>1600000</v>
      </c>
      <c r="E887" s="72" t="s">
        <v>1687</v>
      </c>
      <c r="F887" s="72" t="s">
        <v>426</v>
      </c>
      <c r="G887" s="72">
        <v>1</v>
      </c>
      <c r="H887" s="72"/>
      <c r="I887" s="62"/>
      <c r="J887" s="72" t="s">
        <v>2020</v>
      </c>
      <c r="K887" s="72" t="s">
        <v>147</v>
      </c>
      <c r="L887" s="72" t="s">
        <v>2021</v>
      </c>
      <c r="M887" s="109"/>
      <c r="N887" s="90"/>
      <c r="O887" s="307" t="str">
        <f>PRICES[[#This Row],[Department]]&amp;PRICES[[#This Row],[Product Name]]</f>
        <v>Sản PhẩmThe MAX stem cell eye crème 15ml/tuýp</v>
      </c>
      <c r="R887" s="97"/>
      <c r="S887" s="97"/>
    </row>
    <row r="888" spans="1:19" x14ac:dyDescent="0.25">
      <c r="A888" s="62">
        <v>606</v>
      </c>
      <c r="B888" s="72" t="s">
        <v>241</v>
      </c>
      <c r="C888" s="95">
        <f>PRICES[[#This Row],[Price]]/1250000</f>
        <v>0.88</v>
      </c>
      <c r="D888" s="108">
        <v>1100000</v>
      </c>
      <c r="E888" s="72" t="s">
        <v>1772</v>
      </c>
      <c r="F888" s="72" t="s">
        <v>1501</v>
      </c>
      <c r="G888" s="72">
        <v>1</v>
      </c>
      <c r="H888" s="72"/>
      <c r="I888" s="62"/>
      <c r="J888" s="72" t="s">
        <v>2020</v>
      </c>
      <c r="K888" s="72" t="s">
        <v>147</v>
      </c>
      <c r="L888" s="72" t="s">
        <v>2021</v>
      </c>
      <c r="M888" s="109"/>
      <c r="N888" s="90"/>
      <c r="O888" s="307" t="str">
        <f>PRICES[[#This Row],[Department]]&amp;PRICES[[#This Row],[Product Name]]</f>
        <v>Sản PhẩmThe Max stem Cell Facial cleanser (118ml/hộp)-SRM phục hồi và nuôi dưỡng da</v>
      </c>
      <c r="R888" s="97"/>
      <c r="S888" s="97"/>
    </row>
    <row r="889" spans="1:19" x14ac:dyDescent="0.25">
      <c r="A889" s="62">
        <v>607</v>
      </c>
      <c r="B889" s="72" t="s">
        <v>242</v>
      </c>
      <c r="C889" s="95">
        <f>PRICES[[#This Row],[Price]]/1250000</f>
        <v>1.04</v>
      </c>
      <c r="D889" s="108">
        <v>1300000</v>
      </c>
      <c r="E889" s="72" t="s">
        <v>1773</v>
      </c>
      <c r="F889" s="72" t="s">
        <v>426</v>
      </c>
      <c r="G889" s="72">
        <v>1</v>
      </c>
      <c r="H889" s="72"/>
      <c r="I889" s="62"/>
      <c r="J889" s="72" t="s">
        <v>2020</v>
      </c>
      <c r="K889" s="72" t="s">
        <v>147</v>
      </c>
      <c r="L889" s="72" t="s">
        <v>2021</v>
      </c>
      <c r="M889" s="109"/>
      <c r="N889" s="90"/>
      <c r="O889" s="307" t="str">
        <f>PRICES[[#This Row],[Department]]&amp;PRICES[[#This Row],[Product Name]]</f>
        <v>Sản PhẩmThe MAX Stem Cell Masque-59ml (Mặt nạ dịu nhẹ dành cho da lão hóa)</v>
      </c>
      <c r="R889" s="97"/>
      <c r="S889" s="97"/>
    </row>
    <row r="890" spans="1:19" x14ac:dyDescent="0.25">
      <c r="A890" s="62">
        <v>608</v>
      </c>
      <c r="B890" s="72" t="s">
        <v>243</v>
      </c>
      <c r="C890" s="95">
        <f>PRICES[[#This Row],[Price]]/1250000</f>
        <v>2.56</v>
      </c>
      <c r="D890" s="108">
        <v>3200000</v>
      </c>
      <c r="E890" s="72" t="s">
        <v>1649</v>
      </c>
      <c r="F890" s="72" t="s">
        <v>427</v>
      </c>
      <c r="G890" s="72">
        <v>1</v>
      </c>
      <c r="H890" s="72"/>
      <c r="I890" s="62"/>
      <c r="J890" s="72" t="s">
        <v>2020</v>
      </c>
      <c r="K890" s="72" t="s">
        <v>147</v>
      </c>
      <c r="L890" s="72" t="s">
        <v>2021</v>
      </c>
      <c r="M890" s="109"/>
      <c r="N890" s="90"/>
      <c r="O890" s="307" t="str">
        <f>PRICES[[#This Row],[Department]]&amp;PRICES[[#This Row],[Product Name]]</f>
        <v>Sản PhẩmThe MAX Stem Cell Serum (30ml)</v>
      </c>
      <c r="R890" s="97"/>
      <c r="S890" s="97"/>
    </row>
    <row r="891" spans="1:19" x14ac:dyDescent="0.25">
      <c r="A891" s="62">
        <v>609</v>
      </c>
      <c r="B891" s="72" t="s">
        <v>244</v>
      </c>
      <c r="C891" s="95">
        <f>PRICES[[#This Row],[Price]]/1250000</f>
        <v>2.4</v>
      </c>
      <c r="D891" s="108">
        <v>3000000</v>
      </c>
      <c r="E891" s="72" t="s">
        <v>1650</v>
      </c>
      <c r="F891" s="72" t="s">
        <v>427</v>
      </c>
      <c r="G891" s="72">
        <v>1</v>
      </c>
      <c r="H891" s="72"/>
      <c r="I891" s="62"/>
      <c r="J891" s="72" t="s">
        <v>2020</v>
      </c>
      <c r="K891" s="72" t="s">
        <v>147</v>
      </c>
      <c r="L891" s="72" t="s">
        <v>2021</v>
      </c>
      <c r="M891" s="109"/>
      <c r="N891" s="90"/>
      <c r="O891" s="307" t="str">
        <f>PRICES[[#This Row],[Department]]&amp;PRICES[[#This Row],[Product Name]]</f>
        <v>Sản PhẩmThe Max Wrinkle Smoother 15 ml</v>
      </c>
      <c r="R891" s="97"/>
      <c r="S891" s="97"/>
    </row>
    <row r="892" spans="1:19" x14ac:dyDescent="0.25">
      <c r="A892" s="62">
        <v>610</v>
      </c>
      <c r="B892" s="72" t="s">
        <v>1502</v>
      </c>
      <c r="C892" s="95">
        <f>PRICES[[#This Row],[Price]]/1250000</f>
        <v>0.25600000000000001</v>
      </c>
      <c r="D892" s="108">
        <v>320000</v>
      </c>
      <c r="E892" s="72" t="s">
        <v>1774</v>
      </c>
      <c r="F892" s="72" t="s">
        <v>1421</v>
      </c>
      <c r="G892" s="72">
        <v>1</v>
      </c>
      <c r="H892" s="72"/>
      <c r="I892" s="62"/>
      <c r="J892" s="72" t="s">
        <v>2020</v>
      </c>
      <c r="K892" s="72" t="s">
        <v>147</v>
      </c>
      <c r="L892" s="72" t="s">
        <v>2021</v>
      </c>
      <c r="M892" s="109"/>
      <c r="N892" s="90"/>
      <c r="O892" s="307" t="str">
        <f>PRICES[[#This Row],[Department]]&amp;PRICES[[#This Row],[Product Name]]</f>
        <v>Sản PhẩmTime Out (tinh chất bảo vệ, tái tạo và thư dãn làn da) (3ống*3ml/hộp)</v>
      </c>
      <c r="R892" s="97"/>
      <c r="S892" s="97"/>
    </row>
    <row r="893" spans="1:19" x14ac:dyDescent="0.25">
      <c r="A893" s="62">
        <v>611</v>
      </c>
      <c r="B893" s="72" t="s">
        <v>245</v>
      </c>
      <c r="C893" s="95">
        <f>PRICES[[#This Row],[Price]]/1250000</f>
        <v>3.32</v>
      </c>
      <c r="D893" s="108">
        <v>4150000</v>
      </c>
      <c r="E893" s="72" t="s">
        <v>1775</v>
      </c>
      <c r="F893" s="72" t="s">
        <v>427</v>
      </c>
      <c r="G893" s="72">
        <v>1</v>
      </c>
      <c r="H893" s="72"/>
      <c r="I893" s="62"/>
      <c r="J893" s="72" t="s">
        <v>2020</v>
      </c>
      <c r="K893" s="72" t="s">
        <v>147</v>
      </c>
      <c r="L893" s="72" t="s">
        <v>2021</v>
      </c>
      <c r="M893" s="109"/>
      <c r="N893" s="90"/>
      <c r="O893" s="307" t="str">
        <f>PRICES[[#This Row],[Department]]&amp;PRICES[[#This Row],[Product Name]]</f>
        <v>Sản PhẩmTinh chất Collagen</v>
      </c>
      <c r="R893" s="97"/>
      <c r="S893" s="97"/>
    </row>
    <row r="894" spans="1:19" x14ac:dyDescent="0.25">
      <c r="A894" s="62">
        <v>612</v>
      </c>
      <c r="B894" s="72" t="s">
        <v>246</v>
      </c>
      <c r="C894" s="95">
        <f>PRICES[[#This Row],[Price]]/1250000</f>
        <v>2.68</v>
      </c>
      <c r="D894" s="108">
        <v>3350000</v>
      </c>
      <c r="E894" s="72" t="s">
        <v>1646</v>
      </c>
      <c r="F894" s="72" t="s">
        <v>427</v>
      </c>
      <c r="G894" s="72">
        <v>1</v>
      </c>
      <c r="H894" s="72"/>
      <c r="I894" s="62"/>
      <c r="J894" s="72" t="s">
        <v>2020</v>
      </c>
      <c r="K894" s="72" t="s">
        <v>147</v>
      </c>
      <c r="L894" s="72" t="s">
        <v>2021</v>
      </c>
      <c r="M894" s="109"/>
      <c r="N894" s="90"/>
      <c r="O894" s="307" t="str">
        <f>PRICES[[#This Row],[Department]]&amp;PRICES[[#This Row],[Product Name]]</f>
        <v>Sản PhẩmTinh chất nho</v>
      </c>
      <c r="R894" s="97"/>
      <c r="S894" s="97"/>
    </row>
    <row r="895" spans="1:19" x14ac:dyDescent="0.25">
      <c r="A895" s="62">
        <v>613</v>
      </c>
      <c r="B895" s="72" t="s">
        <v>1507</v>
      </c>
      <c r="C895" s="95">
        <f>PRICES[[#This Row],[Price]]/1250000</f>
        <v>0</v>
      </c>
      <c r="D895" s="108">
        <v>0</v>
      </c>
      <c r="E895" s="72" t="s">
        <v>1799</v>
      </c>
      <c r="F895" s="72" t="s">
        <v>429</v>
      </c>
      <c r="G895" s="72">
        <v>1</v>
      </c>
      <c r="H895" s="72"/>
      <c r="I895" s="62"/>
      <c r="J895" s="72" t="s">
        <v>2020</v>
      </c>
      <c r="K895" s="72" t="s">
        <v>147</v>
      </c>
      <c r="L895" s="72" t="s">
        <v>2021</v>
      </c>
      <c r="M895" s="109"/>
      <c r="N895" s="90"/>
      <c r="O895" s="307" t="str">
        <f>PRICES[[#This Row],[Department]]&amp;PRICES[[#This Row],[Product Name]]</f>
        <v>Sản PhẩmTinidazol 500mg</v>
      </c>
      <c r="R895" s="97"/>
      <c r="S895" s="97"/>
    </row>
    <row r="896" spans="1:19" x14ac:dyDescent="0.25">
      <c r="A896" s="62">
        <v>614</v>
      </c>
      <c r="B896" s="72" t="s">
        <v>1475</v>
      </c>
      <c r="C896" s="95">
        <f>PRICES[[#This Row],[Price]]/1250000</f>
        <v>0.16</v>
      </c>
      <c r="D896" s="108">
        <v>200000</v>
      </c>
      <c r="E896" s="72" t="s">
        <v>1690</v>
      </c>
      <c r="F896" s="72" t="s">
        <v>427</v>
      </c>
      <c r="G896" s="72">
        <v>1</v>
      </c>
      <c r="H896" s="72"/>
      <c r="I896" s="62"/>
      <c r="J896" s="72" t="s">
        <v>2020</v>
      </c>
      <c r="K896" s="72" t="s">
        <v>147</v>
      </c>
      <c r="L896" s="72" t="s">
        <v>2021</v>
      </c>
      <c r="M896" s="109"/>
      <c r="N896" s="90"/>
      <c r="O896" s="307" t="str">
        <f>PRICES[[#This Row],[Department]]&amp;PRICES[[#This Row],[Product Name]]</f>
        <v>Sản PhẩmTPCN Dehema (giảm sưng nề)</v>
      </c>
      <c r="R896" s="97"/>
      <c r="S896" s="97"/>
    </row>
    <row r="897" spans="1:19" x14ac:dyDescent="0.25">
      <c r="A897" s="62">
        <v>615</v>
      </c>
      <c r="B897" s="72" t="s">
        <v>247</v>
      </c>
      <c r="C897" s="95">
        <f>PRICES[[#This Row],[Price]]/1250000</f>
        <v>3.76</v>
      </c>
      <c r="D897" s="108">
        <v>4700000</v>
      </c>
      <c r="E897" s="72" t="s">
        <v>1776</v>
      </c>
      <c r="F897" s="72" t="s">
        <v>432</v>
      </c>
      <c r="G897" s="72">
        <v>1</v>
      </c>
      <c r="H897" s="72"/>
      <c r="I897" s="62"/>
      <c r="J897" s="72" t="s">
        <v>2020</v>
      </c>
      <c r="K897" s="72" t="s">
        <v>147</v>
      </c>
      <c r="L897" s="72" t="s">
        <v>2021</v>
      </c>
      <c r="M897" s="109"/>
      <c r="N897" s="90"/>
      <c r="O897" s="307" t="str">
        <f>PRICES[[#This Row],[Department]]&amp;PRICES[[#This Row],[Product Name]]</f>
        <v>Sản PhẩmTRILOGY - 3 STAGE ANTI-AGE TREATMENT**(Bộ tinh chất chống lão hóa 3 cấp độ) (3*10ml)"</v>
      </c>
      <c r="R897" s="97"/>
      <c r="S897" s="97"/>
    </row>
    <row r="898" spans="1:19" x14ac:dyDescent="0.25">
      <c r="A898" s="62">
        <v>616</v>
      </c>
      <c r="B898" s="72" t="s">
        <v>1517</v>
      </c>
      <c r="C898" s="95">
        <f>PRICES[[#This Row],[Price]]/1250000</f>
        <v>9.5999999999999992E-3</v>
      </c>
      <c r="D898" s="108">
        <v>12000</v>
      </c>
      <c r="E898" s="72" t="s">
        <v>1820</v>
      </c>
      <c r="F898" s="72" t="s">
        <v>425</v>
      </c>
      <c r="G898" s="72">
        <v>1</v>
      </c>
      <c r="H898" s="72"/>
      <c r="I898" s="62"/>
      <c r="J898" s="72" t="s">
        <v>2020</v>
      </c>
      <c r="K898" s="72" t="s">
        <v>147</v>
      </c>
      <c r="L898" s="72" t="s">
        <v>2021</v>
      </c>
      <c r="M898" s="109"/>
      <c r="N898" s="90"/>
      <c r="O898" s="307" t="str">
        <f>PRICES[[#This Row],[Department]]&amp;PRICES[[#This Row],[Product Name]]</f>
        <v>Sản PhẩmTriple Sun block (kem chống nắng) - 50ml/hộp</v>
      </c>
      <c r="R898" s="97"/>
      <c r="S898" s="97"/>
    </row>
    <row r="899" spans="1:19" x14ac:dyDescent="0.25">
      <c r="A899" s="62">
        <v>617</v>
      </c>
      <c r="B899" s="72" t="s">
        <v>2050</v>
      </c>
      <c r="C899" s="95">
        <f>PRICES[[#This Row],[Price]]/1250000</f>
        <v>0.4</v>
      </c>
      <c r="D899" s="108">
        <v>500000</v>
      </c>
      <c r="E899" s="72" t="s">
        <v>1828</v>
      </c>
      <c r="F899" s="72" t="s">
        <v>428</v>
      </c>
      <c r="G899" s="72">
        <v>1</v>
      </c>
      <c r="H899" s="72"/>
      <c r="I899" s="62"/>
      <c r="J899" s="72" t="s">
        <v>2020</v>
      </c>
      <c r="K899" s="72" t="s">
        <v>147</v>
      </c>
      <c r="L899" s="72" t="s">
        <v>2021</v>
      </c>
      <c r="M899" s="109"/>
      <c r="N899" s="90"/>
      <c r="O899" s="307" t="str">
        <f>PRICES[[#This Row],[Department]]&amp;PRICES[[#This Row],[Product Name]]</f>
        <v>Sản PhẩmTúi chườm lạnh</v>
      </c>
      <c r="R899" s="97"/>
      <c r="S899" s="97"/>
    </row>
    <row r="900" spans="1:19" x14ac:dyDescent="0.25">
      <c r="A900" s="62">
        <v>618</v>
      </c>
      <c r="B900" s="72" t="s">
        <v>248</v>
      </c>
      <c r="C900" s="95">
        <f>PRICES[[#This Row],[Price]]/1250000</f>
        <v>0.32</v>
      </c>
      <c r="D900" s="108">
        <v>400000</v>
      </c>
      <c r="E900" s="72" t="s">
        <v>1678</v>
      </c>
      <c r="F900" s="72" t="s">
        <v>428</v>
      </c>
      <c r="G900" s="72">
        <v>1</v>
      </c>
      <c r="H900" s="72"/>
      <c r="I900" s="62"/>
      <c r="J900" s="72" t="s">
        <v>2020</v>
      </c>
      <c r="K900" s="72" t="s">
        <v>147</v>
      </c>
      <c r="L900" s="72" t="s">
        <v>2021</v>
      </c>
      <c r="M900" s="109"/>
      <c r="N900" s="90"/>
      <c r="O900" s="307" t="str">
        <f>PRICES[[#This Row],[Department]]&amp;PRICES[[#This Row],[Product Name]]</f>
        <v>Sản PhẩmTúi chườm mắt</v>
      </c>
      <c r="R900" s="97"/>
      <c r="S900" s="97"/>
    </row>
    <row r="901" spans="1:19" x14ac:dyDescent="0.25">
      <c r="A901" s="62">
        <v>619</v>
      </c>
      <c r="B901" s="72" t="s">
        <v>249</v>
      </c>
      <c r="C901" s="95">
        <f>PRICES[[#This Row],[Price]]/1250000</f>
        <v>0.12</v>
      </c>
      <c r="D901" s="108">
        <v>150000</v>
      </c>
      <c r="E901" s="72" t="s">
        <v>1679</v>
      </c>
      <c r="F901" s="72" t="s">
        <v>428</v>
      </c>
      <c r="G901" s="72">
        <v>1</v>
      </c>
      <c r="H901" s="72"/>
      <c r="I901" s="62"/>
      <c r="J901" s="72" t="s">
        <v>2020</v>
      </c>
      <c r="K901" s="72" t="s">
        <v>147</v>
      </c>
      <c r="L901" s="72" t="s">
        <v>2021</v>
      </c>
      <c r="M901" s="109"/>
      <c r="N901" s="90"/>
      <c r="O901" s="307" t="str">
        <f>PRICES[[#This Row],[Department]]&amp;PRICES[[#This Row],[Product Name]]</f>
        <v>Sản PhẩmTúi chườm tròn d10cm</v>
      </c>
      <c r="R901" s="97"/>
      <c r="S901" s="97"/>
    </row>
    <row r="902" spans="1:19" x14ac:dyDescent="0.25">
      <c r="A902" s="62">
        <v>620</v>
      </c>
      <c r="B902" s="72" t="s">
        <v>1465</v>
      </c>
      <c r="C902" s="95">
        <f>PRICES[[#This Row],[Price]]/1250000</f>
        <v>8.7999999999999995E-2</v>
      </c>
      <c r="D902" s="108">
        <v>110000</v>
      </c>
      <c r="E902" s="72" t="s">
        <v>1651</v>
      </c>
      <c r="F902" s="72" t="s">
        <v>425</v>
      </c>
      <c r="G902" s="72">
        <v>1</v>
      </c>
      <c r="H902" s="72"/>
      <c r="I902" s="62"/>
      <c r="J902" s="72" t="s">
        <v>2020</v>
      </c>
      <c r="K902" s="72" t="s">
        <v>147</v>
      </c>
      <c r="L902" s="72" t="s">
        <v>2021</v>
      </c>
      <c r="M902" s="109"/>
      <c r="N902" s="90"/>
      <c r="O902" s="307" t="str">
        <f>PRICES[[#This Row],[Department]]&amp;PRICES[[#This Row],[Product Name]]</f>
        <v>Sản PhẩmUltimate power elixir -30ml.
3199 trong sét tbg</v>
      </c>
      <c r="R902" s="97"/>
      <c r="S902" s="97"/>
    </row>
    <row r="903" spans="1:19" x14ac:dyDescent="0.25">
      <c r="A903" s="62">
        <v>621</v>
      </c>
      <c r="B903" s="72" t="s">
        <v>250</v>
      </c>
      <c r="C903" s="95">
        <f>PRICES[[#This Row],[Price]]/1250000</f>
        <v>2.52</v>
      </c>
      <c r="D903" s="108">
        <v>3150000</v>
      </c>
      <c r="E903" s="72" t="s">
        <v>1777</v>
      </c>
      <c r="F903" s="72" t="s">
        <v>1417</v>
      </c>
      <c r="G903" s="72">
        <v>1</v>
      </c>
      <c r="H903" s="72"/>
      <c r="I903" s="62"/>
      <c r="J903" s="72" t="s">
        <v>2020</v>
      </c>
      <c r="K903" s="72" t="s">
        <v>147</v>
      </c>
      <c r="L903" s="72" t="s">
        <v>2021</v>
      </c>
      <c r="M903" s="109"/>
      <c r="N903" s="90"/>
      <c r="O903" s="307" t="str">
        <f>PRICES[[#This Row],[Department]]&amp;PRICES[[#This Row],[Product Name]]</f>
        <v>Sản PhẩmULTRA GENTLE 24-HOUR NUTRICREAM -Kem tăng cường dưỡng chất 24h (50 ml/hộp)</v>
      </c>
      <c r="R903" s="97"/>
      <c r="S903" s="97"/>
    </row>
    <row r="904" spans="1:19" x14ac:dyDescent="0.25">
      <c r="A904" s="62">
        <v>622</v>
      </c>
      <c r="B904" s="72" t="s">
        <v>251</v>
      </c>
      <c r="C904" s="95">
        <f>PRICES[[#This Row],[Price]]/1250000</f>
        <v>1.3333333333333338E-2</v>
      </c>
      <c r="D904" s="108">
        <v>16666.666666666672</v>
      </c>
      <c r="E904" s="72" t="s">
        <v>1778</v>
      </c>
      <c r="F904" s="72" t="s">
        <v>425</v>
      </c>
      <c r="G904" s="72">
        <v>1</v>
      </c>
      <c r="H904" s="72"/>
      <c r="I904" s="62"/>
      <c r="J904" s="72" t="s">
        <v>2020</v>
      </c>
      <c r="K904" s="72" t="s">
        <v>147</v>
      </c>
      <c r="L904" s="72" t="s">
        <v>2021</v>
      </c>
      <c r="M904" s="109"/>
      <c r="N904" s="90"/>
      <c r="O904" s="307" t="str">
        <f>PRICES[[#This Row],[Department]]&amp;PRICES[[#This Row],[Product Name]]</f>
        <v>Sản PhẩmUltra Repair serum - 60ml</v>
      </c>
      <c r="R904" s="97"/>
      <c r="S904" s="97"/>
    </row>
    <row r="905" spans="1:19" x14ac:dyDescent="0.25">
      <c r="A905" s="62">
        <v>623</v>
      </c>
      <c r="B905" s="72" t="s">
        <v>1505</v>
      </c>
      <c r="C905" s="95">
        <f>PRICES[[#This Row],[Price]]/1250000</f>
        <v>1.9199999999999998E-2</v>
      </c>
      <c r="D905" s="108">
        <v>24000</v>
      </c>
      <c r="E905" s="72" t="s">
        <v>1787</v>
      </c>
      <c r="F905" s="72" t="s">
        <v>425</v>
      </c>
      <c r="G905" s="72">
        <v>1</v>
      </c>
      <c r="H905" s="72"/>
      <c r="I905" s="62"/>
      <c r="J905" s="72" t="s">
        <v>2020</v>
      </c>
      <c r="K905" s="72" t="s">
        <v>147</v>
      </c>
      <c r="L905" s="72" t="s">
        <v>2021</v>
      </c>
      <c r="M905" s="109"/>
      <c r="N905" s="90"/>
      <c r="O905" s="307" t="str">
        <f>PRICES[[#This Row],[Department]]&amp;PRICES[[#This Row],[Product Name]]</f>
        <v>Sản Phẩmultral Calming Cream (kem giảm sung, giảm đỏ) - 50 ml/hộp</v>
      </c>
      <c r="R905" s="97"/>
      <c r="S905" s="97"/>
    </row>
    <row r="906" spans="1:19" x14ac:dyDescent="0.25">
      <c r="A906" s="62">
        <v>624</v>
      </c>
      <c r="B906" s="72" t="s">
        <v>2063</v>
      </c>
      <c r="C906" s="95">
        <f>PRICES[[#This Row],[Price]]/1250000</f>
        <v>1.2800000000000001E-2</v>
      </c>
      <c r="D906" s="108">
        <v>16000</v>
      </c>
      <c r="E906" s="72" t="s">
        <v>1779</v>
      </c>
      <c r="F906" s="72" t="s">
        <v>425</v>
      </c>
      <c r="G906" s="72">
        <v>1</v>
      </c>
      <c r="H906" s="72"/>
      <c r="I906" s="62"/>
      <c r="J906" s="72" t="s">
        <v>2020</v>
      </c>
      <c r="K906" s="72" t="s">
        <v>147</v>
      </c>
      <c r="L906" s="72" t="s">
        <v>2021</v>
      </c>
      <c r="M906" s="109"/>
      <c r="N906" s="90"/>
      <c r="O906" s="307" t="str">
        <f>PRICES[[#This Row],[Department]]&amp;PRICES[[#This Row],[Product Name]]</f>
        <v>Sản PhẩmUltrasun After Sun &amp; Post Laser - Dưỡng chất làm lạnh, làm dịu sau laser (75ml/tuýp)</v>
      </c>
      <c r="R906" s="97"/>
      <c r="S906" s="97"/>
    </row>
    <row r="907" spans="1:19" x14ac:dyDescent="0.25">
      <c r="A907" s="62">
        <v>625</v>
      </c>
      <c r="B907" s="72" t="s">
        <v>1518</v>
      </c>
      <c r="C907" s="95">
        <f>PRICES[[#This Row],[Price]]/1250000</f>
        <v>5.6000000000000001E-2</v>
      </c>
      <c r="D907" s="108">
        <v>70000</v>
      </c>
      <c r="E907" s="72" t="s">
        <v>1821</v>
      </c>
      <c r="F907" s="72" t="s">
        <v>436</v>
      </c>
      <c r="G907" s="72">
        <v>1</v>
      </c>
      <c r="H907" s="72"/>
      <c r="I907" s="62"/>
      <c r="J907" s="72" t="s">
        <v>2020</v>
      </c>
      <c r="K907" s="72" t="s">
        <v>147</v>
      </c>
      <c r="L907" s="72" t="s">
        <v>2021</v>
      </c>
      <c r="M907" s="109"/>
      <c r="N907" s="90"/>
      <c r="O907" s="307" t="str">
        <f>PRICES[[#This Row],[Department]]&amp;PRICES[[#This Row],[Product Name]]</f>
        <v>Sản PhẩmUrgo Somaderm-L 10x10cm</v>
      </c>
      <c r="R907" s="97"/>
      <c r="S907" s="97"/>
    </row>
    <row r="908" spans="1:19" x14ac:dyDescent="0.25">
      <c r="A908" s="62">
        <v>626</v>
      </c>
      <c r="B908" s="72" t="s">
        <v>252</v>
      </c>
      <c r="C908" s="95">
        <f>PRICES[[#This Row],[Price]]/1250000</f>
        <v>9.5999999999999992E-3</v>
      </c>
      <c r="D908" s="108">
        <v>12000</v>
      </c>
      <c r="E908" s="72" t="s">
        <v>1822</v>
      </c>
      <c r="F908" s="72" t="s">
        <v>436</v>
      </c>
      <c r="G908" s="72">
        <v>1</v>
      </c>
      <c r="H908" s="72"/>
      <c r="I908" s="62"/>
      <c r="J908" s="72" t="s">
        <v>2020</v>
      </c>
      <c r="K908" s="72" t="s">
        <v>147</v>
      </c>
      <c r="L908" s="72" t="s">
        <v>2021</v>
      </c>
      <c r="M908" s="109"/>
      <c r="N908" s="90"/>
      <c r="O908" s="307" t="str">
        <f>PRICES[[#This Row],[Department]]&amp;PRICES[[#This Row],[Product Name]]</f>
        <v>Sản PhẩmUrgo strips</v>
      </c>
      <c r="R908" s="97"/>
      <c r="S908" s="97"/>
    </row>
    <row r="909" spans="1:19" x14ac:dyDescent="0.25">
      <c r="A909" s="62">
        <v>627</v>
      </c>
      <c r="B909" s="72" t="s">
        <v>1473</v>
      </c>
      <c r="C909" s="95">
        <f>PRICES[[#This Row],[Price]]/1250000</f>
        <v>1.56</v>
      </c>
      <c r="D909" s="108">
        <v>1950000</v>
      </c>
      <c r="E909" s="72" t="s">
        <v>1683</v>
      </c>
      <c r="F909" s="72" t="s">
        <v>427</v>
      </c>
      <c r="G909" s="72">
        <v>1</v>
      </c>
      <c r="H909" s="72"/>
      <c r="I909" s="62"/>
      <c r="J909" s="72" t="s">
        <v>2020</v>
      </c>
      <c r="K909" s="72" t="s">
        <v>147</v>
      </c>
      <c r="L909" s="72" t="s">
        <v>2021</v>
      </c>
      <c r="M909" s="109"/>
      <c r="N909" s="90"/>
      <c r="O909" s="307" t="str">
        <f>PRICES[[#This Row],[Department]]&amp;PRICES[[#This Row],[Product Name]]</f>
        <v>Sản PhẩmVật liệu Silicone Y tế bảo vệ vết sẹo Dermasof Silk dạng Serum (30ml/h)</v>
      </c>
      <c r="R909" s="97"/>
      <c r="S909" s="97"/>
    </row>
    <row r="910" spans="1:19" x14ac:dyDescent="0.25">
      <c r="A910" s="62">
        <v>628</v>
      </c>
      <c r="B910" s="72" t="s">
        <v>1519</v>
      </c>
      <c r="C910" s="95">
        <f>PRICES[[#This Row],[Price]]/1250000</f>
        <v>0.12</v>
      </c>
      <c r="D910" s="108">
        <v>150000</v>
      </c>
      <c r="E910" s="72" t="s">
        <v>1823</v>
      </c>
      <c r="F910" s="72" t="s">
        <v>434</v>
      </c>
      <c r="G910" s="72">
        <v>1</v>
      </c>
      <c r="H910" s="72"/>
      <c r="I910" s="62"/>
      <c r="J910" s="72" t="s">
        <v>2020</v>
      </c>
      <c r="K910" s="72" t="s">
        <v>147</v>
      </c>
      <c r="L910" s="72" t="s">
        <v>2021</v>
      </c>
      <c r="M910" s="109"/>
      <c r="N910" s="90"/>
      <c r="O910" s="307" t="str">
        <f>PRICES[[#This Row],[Department]]&amp;PRICES[[#This Row],[Product Name]]</f>
        <v>Sản PhẩmVinatid</v>
      </c>
      <c r="R910" s="97"/>
      <c r="S910" s="97"/>
    </row>
    <row r="911" spans="1:19" x14ac:dyDescent="0.25">
      <c r="A911" s="62">
        <v>629</v>
      </c>
      <c r="B911" s="72" t="s">
        <v>1552</v>
      </c>
      <c r="C911" s="95">
        <f>PRICES[[#This Row],[Price]]/1250000</f>
        <v>2.16</v>
      </c>
      <c r="D911" s="108">
        <v>2700000</v>
      </c>
      <c r="E911" s="72" t="s">
        <v>1838</v>
      </c>
      <c r="F911" s="72" t="s">
        <v>1433</v>
      </c>
      <c r="G911" s="72">
        <v>1</v>
      </c>
      <c r="H911" s="72"/>
      <c r="I911" s="62"/>
      <c r="J911" s="72" t="s">
        <v>2020</v>
      </c>
      <c r="K911" s="72" t="s">
        <v>147</v>
      </c>
      <c r="L911" s="72" t="s">
        <v>2021</v>
      </c>
      <c r="M911" s="109"/>
      <c r="N911" s="90"/>
      <c r="O911" s="307" t="str">
        <f>PRICES[[#This Row],[Department]]&amp;PRICES[[#This Row],[Product Name]]</f>
        <v>Sản PhẩmVital C Hydrating Antioxidant A C Serum (30ml/hộp) - Serum chống oxy hóa</v>
      </c>
      <c r="R911" s="97"/>
      <c r="S911" s="97"/>
    </row>
    <row r="912" spans="1:19" x14ac:dyDescent="0.25">
      <c r="A912" s="62">
        <v>630</v>
      </c>
      <c r="B912" s="72" t="s">
        <v>253</v>
      </c>
      <c r="C912" s="95">
        <f>PRICES[[#This Row],[Price]]/1250000</f>
        <v>1.8245614035087718E-2</v>
      </c>
      <c r="D912" s="108">
        <v>22807.017543859649</v>
      </c>
      <c r="E912" s="72" t="s">
        <v>1780</v>
      </c>
      <c r="F912" s="72" t="s">
        <v>433</v>
      </c>
      <c r="G912" s="72">
        <v>1</v>
      </c>
      <c r="H912" s="72"/>
      <c r="I912" s="62"/>
      <c r="J912" s="72" t="s">
        <v>2020</v>
      </c>
      <c r="K912" s="72" t="s">
        <v>147</v>
      </c>
      <c r="L912" s="72" t="s">
        <v>2021</v>
      </c>
      <c r="M912" s="109"/>
      <c r="N912" s="90"/>
      <c r="O912" s="307" t="str">
        <f>PRICES[[#This Row],[Department]]&amp;PRICES[[#This Row],[Product Name]]</f>
        <v>Sản PhẩmVital C Hydrating Enzyme Masque 57gam (Mặt nạ)</v>
      </c>
      <c r="R912" s="97"/>
      <c r="S912" s="97"/>
    </row>
    <row r="913" spans="1:19" x14ac:dyDescent="0.25">
      <c r="A913" s="62">
        <v>631</v>
      </c>
      <c r="B913" s="72" t="s">
        <v>254</v>
      </c>
      <c r="C913" s="95">
        <f>PRICES[[#This Row],[Price]]/1250000</f>
        <v>1.3176470588235295E-2</v>
      </c>
      <c r="D913" s="108">
        <v>16470.588235294119</v>
      </c>
      <c r="E913" s="72" t="s">
        <v>1652</v>
      </c>
      <c r="F913" s="72" t="s">
        <v>433</v>
      </c>
      <c r="G913" s="72">
        <v>1</v>
      </c>
      <c r="H913" s="72"/>
      <c r="I913" s="62"/>
      <c r="J913" s="72" t="s">
        <v>2020</v>
      </c>
      <c r="K913" s="72" t="s">
        <v>147</v>
      </c>
      <c r="L913" s="72" t="s">
        <v>2021</v>
      </c>
      <c r="M913" s="109"/>
      <c r="N913" s="90"/>
      <c r="O913" s="307" t="str">
        <f>PRICES[[#This Row],[Department]]&amp;PRICES[[#This Row],[Product Name]]</f>
        <v>Sản PhẩmVital C Hydrating Enzyme Masque professional 170gam (Mặt nạ)</v>
      </c>
      <c r="R913" s="97"/>
      <c r="S913" s="97"/>
    </row>
    <row r="914" spans="1:19" x14ac:dyDescent="0.25">
      <c r="A914" s="62">
        <v>632</v>
      </c>
      <c r="B914" s="72" t="s">
        <v>2150</v>
      </c>
      <c r="C914" s="95">
        <f>PRICES[[#This Row],[Price]]/1250000</f>
        <v>0.96</v>
      </c>
      <c r="D914" s="108">
        <v>1200000</v>
      </c>
      <c r="E914" s="72" t="s">
        <v>2151</v>
      </c>
      <c r="F914" s="72" t="s">
        <v>427</v>
      </c>
      <c r="G914" s="72">
        <v>1</v>
      </c>
      <c r="H914" s="72"/>
      <c r="I914" s="62"/>
      <c r="J914" s="72" t="s">
        <v>2020</v>
      </c>
      <c r="K914" s="72" t="s">
        <v>147</v>
      </c>
      <c r="L914" s="72" t="s">
        <v>2021</v>
      </c>
      <c r="M914" s="109"/>
      <c r="N914" s="90"/>
      <c r="O914" s="307" t="str">
        <f>PRICES[[#This Row],[Department]]&amp;PRICES[[#This Row],[Product Name]]</f>
        <v>Sản PhẩmVITAL C Hydrating Facial Mist -68ml/hộp</v>
      </c>
      <c r="R914" s="97"/>
      <c r="S914" s="97"/>
    </row>
    <row r="915" spans="1:19" x14ac:dyDescent="0.25">
      <c r="A915" s="62">
        <v>633</v>
      </c>
      <c r="B915" s="72" t="s">
        <v>1553</v>
      </c>
      <c r="C915" s="95">
        <f>PRICES[[#This Row],[Price]]/1250000</f>
        <v>1.36</v>
      </c>
      <c r="D915" s="108">
        <v>1700000</v>
      </c>
      <c r="E915" s="72" t="s">
        <v>1839</v>
      </c>
      <c r="F915" s="72" t="s">
        <v>426</v>
      </c>
      <c r="G915" s="72">
        <v>1</v>
      </c>
      <c r="H915" s="72"/>
      <c r="I915" s="62"/>
      <c r="J915" s="72" t="s">
        <v>2020</v>
      </c>
      <c r="K915" s="72" t="s">
        <v>147</v>
      </c>
      <c r="L915" s="72" t="s">
        <v>2021</v>
      </c>
      <c r="M915" s="109"/>
      <c r="N915" s="90"/>
      <c r="O915" s="307" t="str">
        <f>PRICES[[#This Row],[Department]]&amp;PRICES[[#This Row],[Product Name]]</f>
        <v>Sản PhẩmVital C Hydrating Hand &amp; Body Lotion 170g/tuýp</v>
      </c>
      <c r="R915" s="97"/>
      <c r="S915" s="97"/>
    </row>
    <row r="916" spans="1:19" x14ac:dyDescent="0.25">
      <c r="A916" s="62">
        <v>634</v>
      </c>
      <c r="B916" s="72" t="s">
        <v>1503</v>
      </c>
      <c r="C916" s="95">
        <f>PRICES[[#This Row],[Price]]/1250000</f>
        <v>1.68</v>
      </c>
      <c r="D916" s="108">
        <v>2100000</v>
      </c>
      <c r="E916" s="72" t="s">
        <v>1781</v>
      </c>
      <c r="F916" s="72" t="s">
        <v>427</v>
      </c>
      <c r="G916" s="72">
        <v>1</v>
      </c>
      <c r="H916" s="72"/>
      <c r="I916" s="62"/>
      <c r="J916" s="72" t="s">
        <v>2020</v>
      </c>
      <c r="K916" s="72" t="s">
        <v>147</v>
      </c>
      <c r="L916" s="72" t="s">
        <v>2021</v>
      </c>
      <c r="M916" s="109"/>
      <c r="N916" s="90"/>
      <c r="O916" s="307" t="str">
        <f>PRICES[[#This Row],[Department]]&amp;PRICES[[#This Row],[Product Name]]</f>
        <v>Sản PhẩmVital C Hydrating Intense Moisturizer (50 ML)</v>
      </c>
      <c r="R916" s="97"/>
      <c r="S916" s="97"/>
    </row>
    <row r="917" spans="1:19" x14ac:dyDescent="0.25">
      <c r="A917" s="62">
        <v>635</v>
      </c>
      <c r="B917" s="72" t="s">
        <v>255</v>
      </c>
      <c r="C917" s="95">
        <f>PRICES[[#This Row],[Price]]/1250000</f>
        <v>2</v>
      </c>
      <c r="D917" s="108">
        <v>2500000</v>
      </c>
      <c r="E917" s="72" t="s">
        <v>1782</v>
      </c>
      <c r="F917" s="72" t="s">
        <v>427</v>
      </c>
      <c r="G917" s="72">
        <v>1</v>
      </c>
      <c r="H917" s="72"/>
      <c r="I917" s="62"/>
      <c r="J917" s="72" t="s">
        <v>2020</v>
      </c>
      <c r="K917" s="72" t="s">
        <v>147</v>
      </c>
      <c r="L917" s="72" t="s">
        <v>2021</v>
      </c>
      <c r="M917" s="109"/>
      <c r="N917" s="90"/>
      <c r="O917" s="307" t="str">
        <f>PRICES[[#This Row],[Department]]&amp;PRICES[[#This Row],[Product Name]]</f>
        <v>Sản PhẩmVital C Hydrating Overnight Masque 57gam (Mặt nạ)</v>
      </c>
      <c r="R917" s="97"/>
      <c r="S917" s="97"/>
    </row>
    <row r="918" spans="1:19" x14ac:dyDescent="0.25">
      <c r="A918" s="62">
        <v>636</v>
      </c>
      <c r="B918" s="72" t="s">
        <v>256</v>
      </c>
      <c r="C918" s="95">
        <f>PRICES[[#This Row],[Price]]/1250000</f>
        <v>1.6</v>
      </c>
      <c r="D918" s="108">
        <v>2000000</v>
      </c>
      <c r="E918" s="72" t="s">
        <v>1783</v>
      </c>
      <c r="F918" s="72" t="s">
        <v>434</v>
      </c>
      <c r="G918" s="72">
        <v>1</v>
      </c>
      <c r="H918" s="72"/>
      <c r="I918" s="62"/>
      <c r="J918" s="72" t="s">
        <v>2020</v>
      </c>
      <c r="K918" s="72" t="s">
        <v>147</v>
      </c>
      <c r="L918" s="72" t="s">
        <v>2021</v>
      </c>
      <c r="M918" s="109"/>
      <c r="N918" s="90"/>
      <c r="O918" s="307" t="str">
        <f>PRICES[[#This Row],[Department]]&amp;PRICES[[#This Row],[Product Name]]</f>
        <v>Sản PhẩmVITAL C Hydrating Water Burst - New – 59ml (Serum Khóa nước cho da)</v>
      </c>
      <c r="R918" s="97"/>
      <c r="S918" s="97"/>
    </row>
    <row r="919" spans="1:19" x14ac:dyDescent="0.25">
      <c r="A919" s="62">
        <v>637</v>
      </c>
      <c r="B919" s="72" t="s">
        <v>257</v>
      </c>
      <c r="C919" s="95">
        <f>PRICES[[#This Row],[Price]]/1250000</f>
        <v>1.76</v>
      </c>
      <c r="D919" s="108">
        <v>2200000</v>
      </c>
      <c r="E919" s="72" t="s">
        <v>1784</v>
      </c>
      <c r="F919" s="72" t="s">
        <v>430</v>
      </c>
      <c r="G919" s="72">
        <v>1</v>
      </c>
      <c r="H919" s="72"/>
      <c r="I919" s="62"/>
      <c r="J919" s="72" t="s">
        <v>2020</v>
      </c>
      <c r="K919" s="72" t="s">
        <v>147</v>
      </c>
      <c r="L919" s="72" t="s">
        <v>2021</v>
      </c>
      <c r="M919" s="109"/>
      <c r="N919" s="90"/>
      <c r="O919" s="307" t="str">
        <f>PRICES[[#This Row],[Department]]&amp;PRICES[[#This Row],[Product Name]]</f>
        <v>Sản PhẩmVital C serum 50ml</v>
      </c>
      <c r="R919" s="97"/>
      <c r="S919" s="97"/>
    </row>
    <row r="920" spans="1:19" x14ac:dyDescent="0.25">
      <c r="A920" s="62">
        <v>638</v>
      </c>
      <c r="B920" s="72" t="s">
        <v>1508</v>
      </c>
      <c r="C920" s="95">
        <f>PRICES[[#This Row],[Price]]/1250000</f>
        <v>0.92</v>
      </c>
      <c r="D920" s="108">
        <v>1150000</v>
      </c>
      <c r="E920" s="72" t="s">
        <v>1803</v>
      </c>
      <c r="F920" s="72" t="s">
        <v>429</v>
      </c>
      <c r="G920" s="72">
        <v>1</v>
      </c>
      <c r="H920" s="72"/>
      <c r="I920" s="62"/>
      <c r="J920" s="72" t="s">
        <v>2020</v>
      </c>
      <c r="K920" s="72" t="s">
        <v>147</v>
      </c>
      <c r="L920" s="72" t="s">
        <v>2021</v>
      </c>
      <c r="M920" s="109"/>
      <c r="N920" s="90"/>
      <c r="O920" s="307" t="str">
        <f>PRICES[[#This Row],[Department]]&amp;PRICES[[#This Row],[Product Name]]</f>
        <v>Sản PhẩmVitamin C</v>
      </c>
      <c r="R920" s="97"/>
      <c r="S920" s="97"/>
    </row>
    <row r="921" spans="1:19" x14ac:dyDescent="0.25">
      <c r="A921" s="62">
        <v>639</v>
      </c>
      <c r="B921" s="72" t="s">
        <v>258</v>
      </c>
      <c r="C921" s="95">
        <f>PRICES[[#This Row],[Price]]/1250000</f>
        <v>3.2</v>
      </c>
      <c r="D921" s="108">
        <v>4000000</v>
      </c>
      <c r="E921" s="72" t="s">
        <v>1653</v>
      </c>
      <c r="F921" s="72" t="s">
        <v>427</v>
      </c>
      <c r="G921" s="72">
        <v>1</v>
      </c>
      <c r="H921" s="72"/>
      <c r="I921" s="62"/>
      <c r="J921" s="72" t="s">
        <v>2020</v>
      </c>
      <c r="K921" s="72" t="s">
        <v>147</v>
      </c>
      <c r="L921" s="72" t="s">
        <v>2021</v>
      </c>
      <c r="M921" s="109"/>
      <c r="N921" s="90"/>
      <c r="O921" s="307" t="str">
        <f>PRICES[[#This Row],[Department]]&amp;PRICES[[#This Row],[Product Name]]</f>
        <v>Sản PhẩmVivier Kine C</v>
      </c>
      <c r="R921" s="97"/>
      <c r="S921" s="97"/>
    </row>
    <row r="922" spans="1:19" x14ac:dyDescent="0.25">
      <c r="A922" s="62">
        <v>640</v>
      </c>
      <c r="B922" s="72" t="s">
        <v>1466</v>
      </c>
      <c r="C922" s="95">
        <f>PRICES[[#This Row],[Price]]/1250000</f>
        <v>3.16</v>
      </c>
      <c r="D922" s="108">
        <v>3950000</v>
      </c>
      <c r="E922" s="72" t="s">
        <v>1654</v>
      </c>
      <c r="F922" s="72" t="s">
        <v>1467</v>
      </c>
      <c r="G922" s="72">
        <v>1</v>
      </c>
      <c r="H922" s="72"/>
      <c r="I922" s="62"/>
      <c r="J922" s="72" t="s">
        <v>2020</v>
      </c>
      <c r="K922" s="72" t="s">
        <v>147</v>
      </c>
      <c r="L922" s="72" t="s">
        <v>2021</v>
      </c>
      <c r="M922" s="109"/>
      <c r="N922" s="90"/>
      <c r="O922" s="307" t="str">
        <f>PRICES[[#This Row],[Department]]&amp;PRICES[[#This Row],[Product Name]]</f>
        <v>Sản PhẩmWHITERLAN CURE STEP 3 (25ml)</v>
      </c>
      <c r="R922" s="97"/>
      <c r="S922" s="97"/>
    </row>
    <row r="923" spans="1:19" x14ac:dyDescent="0.25">
      <c r="A923" s="62">
        <v>641</v>
      </c>
      <c r="B923" s="72" t="s">
        <v>259</v>
      </c>
      <c r="C923" s="95">
        <f>PRICES[[#This Row],[Price]]/1250000</f>
        <v>0.52</v>
      </c>
      <c r="D923" s="108">
        <v>650000</v>
      </c>
      <c r="E923" s="72" t="s">
        <v>1688</v>
      </c>
      <c r="F923" s="72" t="s">
        <v>426</v>
      </c>
      <c r="G923" s="72">
        <v>1</v>
      </c>
      <c r="H923" s="72"/>
      <c r="I923" s="62"/>
      <c r="J923" s="72" t="s">
        <v>2020</v>
      </c>
      <c r="K923" s="72" t="s">
        <v>147</v>
      </c>
      <c r="L923" s="72" t="s">
        <v>2021</v>
      </c>
      <c r="M923" s="109"/>
      <c r="N923" s="90"/>
      <c r="O923" s="307" t="str">
        <f>PRICES[[#This Row],[Department]]&amp;PRICES[[#This Row],[Product Name]]</f>
        <v>Sản PhẩmXeragel (10g/tuýp)</v>
      </c>
      <c r="R923" s="97"/>
      <c r="S923" s="97"/>
    </row>
    <row r="924" spans="1:19" x14ac:dyDescent="0.25">
      <c r="A924" s="62">
        <v>642</v>
      </c>
      <c r="B924" s="72" t="s">
        <v>2051</v>
      </c>
      <c r="C924" s="95">
        <f>PRICES[[#This Row],[Price]]/1250000</f>
        <v>1.0666666666666665E-3</v>
      </c>
      <c r="D924" s="108">
        <v>1333.333333333333</v>
      </c>
      <c r="E924" s="72" t="s">
        <v>1824</v>
      </c>
      <c r="F924" s="72" t="s">
        <v>425</v>
      </c>
      <c r="G924" s="72">
        <v>1</v>
      </c>
      <c r="H924" s="72"/>
      <c r="I924" s="62"/>
      <c r="J924" s="72" t="s">
        <v>2020</v>
      </c>
      <c r="K924" s="72" t="s">
        <v>147</v>
      </c>
      <c r="L924" s="72" t="s">
        <v>2021</v>
      </c>
      <c r="M924" s="109"/>
      <c r="N924" s="90"/>
      <c r="O924" s="307" t="str">
        <f>PRICES[[#This Row],[Department]]&amp;PRICES[[#This Row],[Product Name]]</f>
        <v>Sản PhẩmXịt khoáng Avene 300ml</v>
      </c>
      <c r="R924" s="97"/>
      <c r="S924" s="97"/>
    </row>
    <row r="925" spans="1:19" x14ac:dyDescent="0.25">
      <c r="A925" s="62">
        <v>643</v>
      </c>
      <c r="B925" s="72" t="s">
        <v>1468</v>
      </c>
      <c r="C925" s="95">
        <f>PRICES[[#This Row],[Price]]/1250000</f>
        <v>3.2000000000000002E-3</v>
      </c>
      <c r="D925" s="108">
        <v>4000</v>
      </c>
      <c r="E925" s="72" t="s">
        <v>1655</v>
      </c>
      <c r="F925" s="72" t="s">
        <v>425</v>
      </c>
      <c r="G925" s="72">
        <v>1</v>
      </c>
      <c r="H925" s="72"/>
      <c r="I925" s="62"/>
      <c r="J925" s="72" t="s">
        <v>2020</v>
      </c>
      <c r="K925" s="72" t="s">
        <v>147</v>
      </c>
      <c r="L925" s="72" t="s">
        <v>2021</v>
      </c>
      <c r="M925" s="109"/>
      <c r="N925" s="90"/>
      <c r="O925" s="307" t="str">
        <f>PRICES[[#This Row],[Department]]&amp;PRICES[[#This Row],[Product Name]]</f>
        <v>Sản PhẩmXịt khoáng Avene 50ml</v>
      </c>
      <c r="R925" s="97"/>
      <c r="S925" s="97"/>
    </row>
    <row r="926" spans="1:19" x14ac:dyDescent="0.25">
      <c r="A926" s="62">
        <v>644</v>
      </c>
      <c r="B926" s="72" t="s">
        <v>2087</v>
      </c>
      <c r="C926" s="95">
        <f>PRICES[[#This Row],[Price]]/1250000</f>
        <v>1.2E-2</v>
      </c>
      <c r="D926" s="108">
        <v>15000</v>
      </c>
      <c r="E926" s="72" t="s">
        <v>1682</v>
      </c>
      <c r="F926" s="72" t="s">
        <v>429</v>
      </c>
      <c r="G926" s="72">
        <v>1</v>
      </c>
      <c r="H926" s="72"/>
      <c r="I926" s="62"/>
      <c r="J926" s="72" t="s">
        <v>2020</v>
      </c>
      <c r="K926" s="72" t="s">
        <v>147</v>
      </c>
      <c r="L926" s="72" t="s">
        <v>2021</v>
      </c>
      <c r="M926" s="109"/>
      <c r="N926" s="90"/>
      <c r="O926" s="307" t="str">
        <f>PRICES[[#This Row],[Department]]&amp;PRICES[[#This Row],[Product Name]]</f>
        <v>Sản PhẩmZin C ( 250 viên / lọ)</v>
      </c>
      <c r="R926" s="97"/>
      <c r="S926" s="97"/>
    </row>
    <row r="927" spans="1:19" x14ac:dyDescent="0.25">
      <c r="R927" s="97"/>
      <c r="S927" s="97"/>
    </row>
    <row r="928" spans="1:19" x14ac:dyDescent="0.25">
      <c r="R928" s="97"/>
      <c r="S928" s="97"/>
    </row>
    <row r="929" spans="18:19" x14ac:dyDescent="0.25">
      <c r="R929" s="97"/>
      <c r="S929" s="97"/>
    </row>
    <row r="930" spans="18:19" x14ac:dyDescent="0.25">
      <c r="R930" s="97"/>
      <c r="S930" s="97"/>
    </row>
    <row r="931" spans="18:19" x14ac:dyDescent="0.25">
      <c r="R931" s="97"/>
      <c r="S931" s="97"/>
    </row>
    <row r="932" spans="18:19" x14ac:dyDescent="0.25">
      <c r="R932" s="97"/>
      <c r="S932" s="97"/>
    </row>
    <row r="933" spans="18:19" x14ac:dyDescent="0.25">
      <c r="R933" s="97"/>
      <c r="S933" s="97"/>
    </row>
    <row r="934" spans="18:19" x14ac:dyDescent="0.25">
      <c r="R934" s="97"/>
      <c r="S934" s="97"/>
    </row>
    <row r="935" spans="18:19" x14ac:dyDescent="0.25">
      <c r="R935" s="97"/>
      <c r="S935" s="97"/>
    </row>
    <row r="936" spans="18:19" x14ac:dyDescent="0.25">
      <c r="R936" s="97"/>
      <c r="S936" s="97"/>
    </row>
    <row r="937" spans="18:19" x14ac:dyDescent="0.25">
      <c r="R937" s="97"/>
      <c r="S937" s="97"/>
    </row>
    <row r="938" spans="18:19" x14ac:dyDescent="0.25">
      <c r="R938" s="97"/>
      <c r="S938" s="97"/>
    </row>
    <row r="939" spans="18:19" x14ac:dyDescent="0.25">
      <c r="R939" s="97"/>
      <c r="S939" s="97"/>
    </row>
    <row r="940" spans="18:19" x14ac:dyDescent="0.25">
      <c r="R940" s="97"/>
      <c r="S940" s="97"/>
    </row>
    <row r="941" spans="18:19" x14ac:dyDescent="0.25">
      <c r="R941" s="97"/>
      <c r="S941" s="97"/>
    </row>
    <row r="942" spans="18:19" x14ac:dyDescent="0.25">
      <c r="R942" s="97"/>
      <c r="S942" s="97"/>
    </row>
    <row r="943" spans="18:19" x14ac:dyDescent="0.25">
      <c r="R943" s="97"/>
      <c r="S943" s="97"/>
    </row>
    <row r="944" spans="18:19" x14ac:dyDescent="0.25">
      <c r="R944" s="97"/>
      <c r="S944" s="97"/>
    </row>
    <row r="945" spans="18:19" x14ac:dyDescent="0.25">
      <c r="R945" s="97"/>
      <c r="S945" s="97"/>
    </row>
    <row r="946" spans="18:19" x14ac:dyDescent="0.25">
      <c r="R946" s="97"/>
      <c r="S946" s="97"/>
    </row>
    <row r="947" spans="18:19" x14ac:dyDescent="0.25">
      <c r="R947" s="97"/>
      <c r="S947" s="97"/>
    </row>
    <row r="948" spans="18:19" x14ac:dyDescent="0.25">
      <c r="R948" s="97"/>
      <c r="S948" s="97"/>
    </row>
    <row r="949" spans="18:19" x14ac:dyDescent="0.25">
      <c r="R949" s="97"/>
      <c r="S949" s="97"/>
    </row>
    <row r="950" spans="18:19" x14ac:dyDescent="0.25">
      <c r="R950" s="97"/>
      <c r="S950" s="97"/>
    </row>
    <row r="951" spans="18:19" x14ac:dyDescent="0.25">
      <c r="R951" s="97"/>
      <c r="S951" s="97"/>
    </row>
    <row r="952" spans="18:19" x14ac:dyDescent="0.25">
      <c r="R952" s="97"/>
      <c r="S952" s="97"/>
    </row>
    <row r="953" spans="18:19" x14ac:dyDescent="0.25">
      <c r="R953" s="97"/>
      <c r="S953" s="97"/>
    </row>
    <row r="954" spans="18:19" x14ac:dyDescent="0.25">
      <c r="R954" s="97"/>
      <c r="S954" s="97"/>
    </row>
    <row r="955" spans="18:19" x14ac:dyDescent="0.25">
      <c r="R955" s="97"/>
      <c r="S955" s="97"/>
    </row>
    <row r="956" spans="18:19" x14ac:dyDescent="0.25">
      <c r="R956" s="97"/>
      <c r="S956" s="97"/>
    </row>
    <row r="957" spans="18:19" x14ac:dyDescent="0.25">
      <c r="R957" s="97"/>
      <c r="S957" s="97"/>
    </row>
    <row r="958" spans="18:19" x14ac:dyDescent="0.25">
      <c r="R958" s="97"/>
      <c r="S958" s="97"/>
    </row>
    <row r="959" spans="18:19" x14ac:dyDescent="0.25">
      <c r="R959" s="97"/>
      <c r="S959" s="97"/>
    </row>
    <row r="960" spans="18:19" x14ac:dyDescent="0.25">
      <c r="R960" s="97"/>
      <c r="S960" s="97"/>
    </row>
    <row r="961" spans="18:19" x14ac:dyDescent="0.25">
      <c r="R961" s="97"/>
      <c r="S961" s="97"/>
    </row>
    <row r="962" spans="18:19" x14ac:dyDescent="0.25">
      <c r="R962" s="97"/>
      <c r="S962" s="97"/>
    </row>
    <row r="963" spans="18:19" x14ac:dyDescent="0.25">
      <c r="R963" s="97"/>
      <c r="S963" s="97"/>
    </row>
    <row r="964" spans="18:19" x14ac:dyDescent="0.25">
      <c r="R964" s="97"/>
      <c r="S964" s="97"/>
    </row>
    <row r="965" spans="18:19" x14ac:dyDescent="0.25">
      <c r="R965" s="97"/>
      <c r="S965" s="97"/>
    </row>
    <row r="966" spans="18:19" x14ac:dyDescent="0.25">
      <c r="R966" s="97"/>
      <c r="S966" s="97"/>
    </row>
    <row r="967" spans="18:19" x14ac:dyDescent="0.25">
      <c r="R967" s="97"/>
      <c r="S967" s="97"/>
    </row>
    <row r="968" spans="18:19" x14ac:dyDescent="0.25">
      <c r="R968" s="97"/>
      <c r="S968" s="97"/>
    </row>
    <row r="969" spans="18:19" x14ac:dyDescent="0.25">
      <c r="R969" s="97"/>
      <c r="S969" s="97"/>
    </row>
    <row r="970" spans="18:19" x14ac:dyDescent="0.25">
      <c r="R970" s="97"/>
      <c r="S970" s="97"/>
    </row>
    <row r="971" spans="18:19" x14ac:dyDescent="0.25">
      <c r="R971" s="97"/>
      <c r="S971" s="97"/>
    </row>
    <row r="972" spans="18:19" x14ac:dyDescent="0.25">
      <c r="R972" s="97"/>
      <c r="S972" s="97"/>
    </row>
    <row r="973" spans="18:19" x14ac:dyDescent="0.25">
      <c r="R973" s="97"/>
      <c r="S973" s="97"/>
    </row>
    <row r="974" spans="18:19" x14ac:dyDescent="0.25">
      <c r="R974" s="97"/>
      <c r="S974" s="97"/>
    </row>
    <row r="975" spans="18:19" x14ac:dyDescent="0.25">
      <c r="R975" s="97"/>
      <c r="S975" s="97"/>
    </row>
    <row r="976" spans="18:19" x14ac:dyDescent="0.25">
      <c r="R976" s="97"/>
      <c r="S976" s="97"/>
    </row>
    <row r="977" spans="18:19" x14ac:dyDescent="0.25">
      <c r="R977" s="97"/>
      <c r="S977" s="97"/>
    </row>
    <row r="978" spans="18:19" x14ac:dyDescent="0.25">
      <c r="R978" s="97"/>
      <c r="S978" s="97"/>
    </row>
    <row r="979" spans="18:19" x14ac:dyDescent="0.25">
      <c r="R979" s="97"/>
      <c r="S979" s="97"/>
    </row>
    <row r="980" spans="18:19" x14ac:dyDescent="0.25">
      <c r="R980" s="97"/>
      <c r="S980" s="97"/>
    </row>
    <row r="981" spans="18:19" x14ac:dyDescent="0.25">
      <c r="R981" s="97"/>
      <c r="S981" s="97"/>
    </row>
    <row r="982" spans="18:19" x14ac:dyDescent="0.25">
      <c r="R982" s="97"/>
      <c r="S982" s="97"/>
    </row>
    <row r="983" spans="18:19" x14ac:dyDescent="0.25">
      <c r="R983" s="97"/>
      <c r="S983" s="97"/>
    </row>
    <row r="984" spans="18:19" x14ac:dyDescent="0.25">
      <c r="R984" s="97"/>
      <c r="S984" s="97"/>
    </row>
    <row r="985" spans="18:19" x14ac:dyDescent="0.25">
      <c r="R985" s="97"/>
      <c r="S985" s="97"/>
    </row>
    <row r="986" spans="18:19" x14ac:dyDescent="0.25">
      <c r="R986" s="97"/>
      <c r="S986" s="97"/>
    </row>
    <row r="987" spans="18:19" x14ac:dyDescent="0.25">
      <c r="R987" s="97"/>
      <c r="S987" s="97"/>
    </row>
    <row r="988" spans="18:19" x14ac:dyDescent="0.25">
      <c r="R988" s="97"/>
      <c r="S988" s="97"/>
    </row>
  </sheetData>
  <sheetProtection algorithmName="SHA-512" hashValue="4L2L/ZClYERSQt9WdxWLK5msJrN6Z8kK4O1ZibNMrmLmvPBXcjWA/TF475kZoi9q7m2wkse+hb3zkkh1sothUw==" saltValue="QffNFEUNXWUmbKZnzgow1A==" spinCount="100000" sheet="1" objects="1" scenarios="1" autoFilter="0"/>
  <sortState xmlns:xlrd2="http://schemas.microsoft.com/office/spreadsheetml/2017/richdata2" ref="R121:S173">
    <sortCondition ref="R121:R173"/>
    <sortCondition ref="S121:S173"/>
  </sortState>
  <phoneticPr fontId="13" type="noConversion"/>
  <conditionalFormatting sqref="B3:B36">
    <cfRule type="duplicateValues" dxfId="337" priority="3"/>
  </conditionalFormatting>
  <conditionalFormatting sqref="N837 Q42:Q46 P1:P34 P40:P48 P835:P1048576 O49:O926">
    <cfRule type="duplicateValues" dxfId="336" priority="541"/>
  </conditionalFormatting>
  <conditionalFormatting sqref="X366:X370">
    <cfRule type="duplicateValues" dxfId="335" priority="2"/>
  </conditionalFormatting>
  <conditionalFormatting sqref="AD1:AD1048576">
    <cfRule type="expression" dxfId="334" priority="1">
      <formula>cell_curr=cell_above</formula>
    </cfRule>
  </conditionalFormatting>
  <conditionalFormatting sqref="E50:E926">
    <cfRule type="duplicateValues" dxfId="333" priority="1032"/>
  </conditionalFormatting>
  <conditionalFormatting sqref="X50:X365">
    <cfRule type="duplicateValues" dxfId="332" priority="1182"/>
  </conditionalFormatting>
  <pageMargins left="0.7" right="0.7" top="0.75" bottom="0.75" header="0.3" footer="0.3"/>
  <pageSetup paperSize="9" orientation="portrait" verticalDpi="200" r:id="rId1"/>
  <drawing r:id="rId2"/>
  <tableParts count="15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E001-CEF7-4721-B4F2-BEE51EFB9C10}">
  <sheetPr codeName="Sheet1"/>
  <dimension ref="A1:X5000"/>
  <sheetViews>
    <sheetView tabSelected="1" zoomScale="95" zoomScaleNormal="95" workbookViewId="0">
      <pane xSplit="8" ySplit="9" topLeftCell="I10" activePane="bottomRight" state="frozen"/>
      <selection activeCell="C1349" sqref="C1349"/>
      <selection pane="topRight" activeCell="C1349" sqref="C1349"/>
      <selection pane="bottomLeft" activeCell="C1349" sqref="C1349"/>
      <selection pane="bottomRight" activeCell="G3" sqref="G3"/>
    </sheetView>
  </sheetViews>
  <sheetFormatPr defaultRowHeight="15" x14ac:dyDescent="0.25"/>
  <cols>
    <col min="1" max="1" width="8.85546875" style="6" customWidth="1"/>
    <col min="2" max="2" width="11.5703125" style="4" customWidth="1"/>
    <col min="3" max="3" width="23.28515625" style="4" customWidth="1"/>
    <col min="4" max="4" width="22.85546875" style="4" customWidth="1"/>
    <col min="5" max="5" width="22.85546875" style="4" hidden="1" customWidth="1"/>
    <col min="6" max="6" width="22.85546875" style="4" customWidth="1"/>
    <col min="7" max="7" width="26.85546875" style="4" customWidth="1"/>
    <col min="8" max="8" width="22.140625" style="4" customWidth="1"/>
    <col min="9" max="9" width="14.28515625" style="323" customWidth="1"/>
    <col min="10" max="10" width="11.28515625" style="4" hidden="1" customWidth="1"/>
    <col min="11" max="11" width="11.140625" style="4" customWidth="1"/>
    <col min="12" max="12" width="25.5703125" style="28" customWidth="1"/>
    <col min="13" max="13" width="41.140625" style="4" customWidth="1"/>
    <col min="14" max="14" width="8.28515625" style="9" customWidth="1"/>
    <col min="15" max="15" width="15.7109375" style="4" customWidth="1"/>
    <col min="16" max="16" width="21.140625" style="8" customWidth="1"/>
    <col min="17" max="17" width="10.5703125" style="33" customWidth="1"/>
    <col min="18" max="18" width="12.42578125" style="57" customWidth="1"/>
    <col min="19" max="19" width="11.85546875" style="6" hidden="1" customWidth="1"/>
    <col min="20" max="20" width="12.5703125" style="83" hidden="1" customWidth="1"/>
    <col min="21" max="21" width="21.140625" style="6" customWidth="1"/>
    <col min="22" max="22" width="17.42578125" style="6" customWidth="1"/>
    <col min="23" max="23" width="12.85546875" style="222" customWidth="1"/>
    <col min="24" max="24" width="43" style="316" customWidth="1"/>
    <col min="25" max="25" width="13.5703125" style="4" customWidth="1"/>
    <col min="26" max="26" width="32.28515625" style="4" customWidth="1"/>
    <col min="27" max="16384" width="9.140625" style="4"/>
  </cols>
  <sheetData>
    <row r="1" spans="1:24" ht="16.5" customHeight="1" x14ac:dyDescent="0.25">
      <c r="B1" s="61" t="s">
        <v>559</v>
      </c>
      <c r="C1" s="460">
        <f>Data!K48</f>
        <v>44666</v>
      </c>
      <c r="I1" s="318"/>
      <c r="L1" s="4"/>
      <c r="N1" s="6"/>
      <c r="P1" s="6"/>
      <c r="Q1" s="5"/>
      <c r="S1" s="4"/>
      <c r="U1" s="4"/>
      <c r="V1" s="4"/>
      <c r="W1" s="215"/>
      <c r="X1" s="301"/>
    </row>
    <row r="2" spans="1:24" ht="18.75" x14ac:dyDescent="0.25">
      <c r="A2" s="62"/>
      <c r="B2" s="63" t="s">
        <v>28</v>
      </c>
      <c r="C2" s="64" t="s">
        <v>448</v>
      </c>
      <c r="D2" s="64" t="s">
        <v>449</v>
      </c>
      <c r="E2" s="64" t="s">
        <v>488</v>
      </c>
      <c r="F2" s="65" t="str">
        <f>IF($H$2 ="CN HỒ CHÍ MINH", "BS Da liễu (Online)", "")</f>
        <v/>
      </c>
      <c r="G2" s="209" t="s">
        <v>2553</v>
      </c>
      <c r="H2" s="210" t="s">
        <v>2554</v>
      </c>
      <c r="I2" s="318"/>
      <c r="L2" s="259" t="str">
        <f>IF($H$2="CN HỒ CHÍ MINH", F2, "")</f>
        <v/>
      </c>
      <c r="N2" s="6"/>
      <c r="O2" s="72"/>
      <c r="P2" s="62"/>
      <c r="Q2" s="89"/>
      <c r="R2" s="211"/>
      <c r="S2" s="72"/>
      <c r="T2" s="294"/>
      <c r="U2" s="72"/>
      <c r="V2" s="72"/>
      <c r="W2" s="295"/>
      <c r="X2" s="301"/>
    </row>
    <row r="3" spans="1:24" ht="13.5" customHeight="1" x14ac:dyDescent="0.25">
      <c r="A3" s="62"/>
      <c r="B3" s="66" t="s">
        <v>33</v>
      </c>
      <c r="C3" s="67">
        <f>IF(RIGHT(H2, 6) = "HÀ NỘI", 6200, 1900)</f>
        <v>1900</v>
      </c>
      <c r="D3" s="67">
        <f>C3*1.2</f>
        <v>2280</v>
      </c>
      <c r="E3" s="341">
        <v>1250</v>
      </c>
      <c r="F3" s="68" t="str">
        <f>IF($H$2 ="CN HỒ CHÍ MINH", 2550, "")</f>
        <v/>
      </c>
      <c r="I3" s="318"/>
      <c r="L3" s="260" t="s">
        <v>2858</v>
      </c>
      <c r="N3" s="6"/>
      <c r="O3" s="72"/>
      <c r="P3" s="62"/>
      <c r="Q3" s="89"/>
      <c r="R3" s="211"/>
      <c r="S3" s="72"/>
      <c r="T3" s="294"/>
      <c r="U3" s="72"/>
      <c r="V3" s="72"/>
      <c r="W3" s="295"/>
      <c r="X3" s="301"/>
    </row>
    <row r="4" spans="1:24" ht="15.75" customHeight="1" x14ac:dyDescent="0.25">
      <c r="A4" s="62"/>
      <c r="B4" s="66" t="s">
        <v>36</v>
      </c>
      <c r="C4" s="67">
        <f>IF(RIGHT(H2, 6) = "HÀ NỘI", 4950, 1500)</f>
        <v>1500</v>
      </c>
      <c r="D4" s="67">
        <f>C4*1.2</f>
        <v>1800</v>
      </c>
      <c r="E4" s="341">
        <v>1500</v>
      </c>
      <c r="F4" s="68" t="str">
        <f>IF($H$2 ="CN HỒ CHÍ MINH", 1760, "")</f>
        <v/>
      </c>
      <c r="G4" s="18" t="s">
        <v>2876</v>
      </c>
      <c r="H4" s="19" t="s">
        <v>2424</v>
      </c>
      <c r="I4" s="318"/>
      <c r="L4" s="260" t="str">
        <f>IF($H$2="CN HỒ CHÍ MINH", "Online: "&amp;F4&amp;" | Offline: "&amp;(F4*1.2), "")</f>
        <v/>
      </c>
      <c r="N4" s="6"/>
      <c r="O4" s="72"/>
      <c r="P4" s="97"/>
      <c r="Q4" s="231" t="s">
        <v>865</v>
      </c>
      <c r="R4" s="229">
        <f ca="1">IFERROR(SUMIFS(SALE[ReScore], SALE[Product Name], "&lt;&gt;*nằm lưu*"), "Kiểm tra lại Nhập liệu")</f>
        <v>0</v>
      </c>
      <c r="S4" s="72"/>
      <c r="T4" s="294"/>
      <c r="U4" s="72"/>
      <c r="V4" s="72"/>
      <c r="W4" s="295"/>
      <c r="X4" s="301"/>
    </row>
    <row r="5" spans="1:24" ht="13.5" customHeight="1" x14ac:dyDescent="0.25">
      <c r="A5" s="62"/>
      <c r="B5" s="69" t="s">
        <v>29</v>
      </c>
      <c r="C5" s="70">
        <f>IF(RIGHT(H2, 6) = "HÀ NỘI", 3700, 1500)</f>
        <v>1500</v>
      </c>
      <c r="D5" s="70">
        <f>C5*1.2</f>
        <v>1800</v>
      </c>
      <c r="E5" s="342">
        <v>1500</v>
      </c>
      <c r="F5" s="71" t="str">
        <f>IF($H$2 ="CN HỒ CHÍ MINH", 1760, "")</f>
        <v/>
      </c>
      <c r="I5" s="318"/>
      <c r="L5" s="260" t="str">
        <f>IF($H$2="CN HỒ CHÍ MINH", "Online: "&amp;F5&amp;" | Offline: "&amp;(F5*1.2), "")</f>
        <v/>
      </c>
      <c r="N5" s="6"/>
      <c r="O5" s="72"/>
      <c r="P5" s="232"/>
      <c r="Q5" s="233" t="s">
        <v>915</v>
      </c>
      <c r="R5" s="234">
        <f ca="1">IFERROR(SUMPRODUCT((SALE[Product Name]&lt;&gt;"*nằm lưu*")+0,SUBTOTAL(109,OFFSET(SALE[ReScore],ROW(SALE[ReScore])-MIN(ROW(SALE[ReScore])),0,1,1))), "Kiểm tra lại Nhập liệu")</f>
        <v>0</v>
      </c>
      <c r="S5" s="72"/>
      <c r="T5" s="294"/>
      <c r="U5" s="72"/>
      <c r="V5" s="72"/>
      <c r="W5" s="295"/>
      <c r="X5" s="301"/>
    </row>
    <row r="6" spans="1:24" ht="20.25" customHeight="1" x14ac:dyDescent="0.25">
      <c r="C6" s="364" t="s">
        <v>2868</v>
      </c>
      <c r="D6" s="87" t="s">
        <v>2772</v>
      </c>
      <c r="I6" s="318"/>
      <c r="L6" s="4"/>
      <c r="N6" s="6"/>
      <c r="P6" s="6"/>
      <c r="Q6" s="5"/>
      <c r="S6" s="4"/>
      <c r="U6" s="4"/>
      <c r="V6" s="4"/>
      <c r="W6" s="215"/>
      <c r="X6" s="301"/>
    </row>
    <row r="7" spans="1:24" s="6" customFormat="1" ht="19.5" customHeight="1" x14ac:dyDescent="0.25">
      <c r="A7" s="12" t="s">
        <v>1</v>
      </c>
      <c r="B7" s="30" t="s">
        <v>445</v>
      </c>
      <c r="C7" s="12" t="s">
        <v>11</v>
      </c>
      <c r="D7" s="12" t="s">
        <v>27</v>
      </c>
      <c r="E7" s="12" t="s">
        <v>472</v>
      </c>
      <c r="F7" s="12" t="s">
        <v>12</v>
      </c>
      <c r="G7" s="12" t="s">
        <v>970</v>
      </c>
      <c r="H7" s="12" t="s">
        <v>15</v>
      </c>
      <c r="I7" s="319" t="s">
        <v>16</v>
      </c>
      <c r="J7" s="30" t="s">
        <v>450</v>
      </c>
      <c r="K7" s="30" t="s">
        <v>17</v>
      </c>
      <c r="L7" s="12" t="s">
        <v>18</v>
      </c>
      <c r="M7" s="12" t="s">
        <v>19</v>
      </c>
      <c r="N7" s="12" t="s">
        <v>20</v>
      </c>
      <c r="O7" s="12" t="s">
        <v>13</v>
      </c>
      <c r="P7" s="12" t="s">
        <v>441</v>
      </c>
      <c r="Q7" s="34" t="s">
        <v>22</v>
      </c>
      <c r="R7" s="34" t="s">
        <v>23</v>
      </c>
      <c r="S7" s="12" t="s">
        <v>21</v>
      </c>
      <c r="T7" s="81" t="s">
        <v>526</v>
      </c>
      <c r="U7" s="12" t="s">
        <v>24</v>
      </c>
      <c r="V7" s="12" t="s">
        <v>469</v>
      </c>
      <c r="W7" s="216" t="s">
        <v>487</v>
      </c>
      <c r="X7" s="230" t="s">
        <v>25</v>
      </c>
    </row>
    <row r="8" spans="1:24" s="21" customFormat="1" ht="27.75" customHeight="1" x14ac:dyDescent="0.25">
      <c r="A8" s="31" t="s">
        <v>0</v>
      </c>
      <c r="B8" s="31" t="s">
        <v>608</v>
      </c>
      <c r="C8" s="31" t="s">
        <v>609</v>
      </c>
      <c r="D8" s="31" t="s">
        <v>610</v>
      </c>
      <c r="E8" s="31" t="s">
        <v>611</v>
      </c>
      <c r="F8" s="31" t="s">
        <v>447</v>
      </c>
      <c r="G8" s="31" t="s">
        <v>972</v>
      </c>
      <c r="H8" s="31" t="s">
        <v>3</v>
      </c>
      <c r="I8" s="320" t="s">
        <v>2525</v>
      </c>
      <c r="J8" s="31" t="s">
        <v>26</v>
      </c>
      <c r="K8" s="31" t="s">
        <v>440</v>
      </c>
      <c r="L8" s="31" t="s">
        <v>662</v>
      </c>
      <c r="M8" s="31" t="s">
        <v>556</v>
      </c>
      <c r="N8" s="31" t="s">
        <v>5</v>
      </c>
      <c r="O8" s="31" t="s">
        <v>8</v>
      </c>
      <c r="P8" s="31" t="s">
        <v>477</v>
      </c>
      <c r="Q8" s="55" t="s">
        <v>7</v>
      </c>
      <c r="R8" s="55" t="s">
        <v>9</v>
      </c>
      <c r="S8" s="31" t="s">
        <v>6</v>
      </c>
      <c r="T8" s="85" t="s">
        <v>856</v>
      </c>
      <c r="U8" s="31" t="s">
        <v>470</v>
      </c>
      <c r="V8" s="31" t="s">
        <v>2423</v>
      </c>
      <c r="W8" s="217" t="s">
        <v>875</v>
      </c>
      <c r="X8" s="31" t="s">
        <v>10</v>
      </c>
    </row>
    <row r="9" spans="1:24" s="22" customFormat="1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X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2" t="str">
        <f t="shared" si="0"/>
        <v>(7)</v>
      </c>
      <c r="H9" s="2" t="str">
        <f t="shared" si="0"/>
        <v>(8)</v>
      </c>
      <c r="I9" s="321" t="str">
        <f t="shared" si="0"/>
        <v>(9)</v>
      </c>
      <c r="J9" s="2" t="str">
        <f t="shared" si="0"/>
        <v>(10)</v>
      </c>
      <c r="K9" s="2" t="str">
        <f t="shared" si="0"/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56" t="str">
        <f t="shared" si="0"/>
        <v>(17)</v>
      </c>
      <c r="R9" s="56" t="str">
        <f t="shared" si="0"/>
        <v>(18)</v>
      </c>
      <c r="S9" s="1" t="str">
        <f t="shared" si="0"/>
        <v>(19)</v>
      </c>
      <c r="T9" s="84" t="str">
        <f t="shared" si="0"/>
        <v>(20)</v>
      </c>
      <c r="U9" s="2" t="str">
        <f t="shared" si="0"/>
        <v>(21)</v>
      </c>
      <c r="V9" s="2" t="str">
        <f t="shared" si="0"/>
        <v>(22)</v>
      </c>
      <c r="W9" s="218" t="str">
        <f t="shared" si="0"/>
        <v>(23)</v>
      </c>
      <c r="X9" s="314" t="str">
        <f t="shared" si="0"/>
        <v>(24)</v>
      </c>
    </row>
    <row r="10" spans="1:24" x14ac:dyDescent="0.25">
      <c r="A10" s="6" t="str">
        <f ca="1">no.</f>
        <v/>
      </c>
      <c r="E10" s="4" t="str">
        <f ca="1">position</f>
        <v/>
      </c>
      <c r="I10" s="318"/>
      <c r="L10" s="23"/>
      <c r="N10" s="6"/>
      <c r="P10" s="20"/>
      <c r="Q10" s="5" t="str">
        <f ca="1">score</f>
        <v/>
      </c>
      <c r="R10" s="58" t="str">
        <f ca="1">rescore</f>
        <v/>
      </c>
      <c r="S10" s="11" t="str">
        <f ca="1">price</f>
        <v/>
      </c>
      <c r="U10" s="4"/>
      <c r="V10" s="4"/>
      <c r="W10" s="219" t="str">
        <f ca="1">commission</f>
        <v/>
      </c>
      <c r="X10" s="301"/>
    </row>
    <row r="11" spans="1:24" x14ac:dyDescent="0.25">
      <c r="A11" s="6" t="str">
        <f ca="1">no.</f>
        <v/>
      </c>
      <c r="E11" s="4" t="str">
        <f ca="1">position</f>
        <v/>
      </c>
      <c r="I11" s="318"/>
      <c r="L11" s="23"/>
      <c r="N11" s="6"/>
      <c r="P11" s="20"/>
      <c r="Q11" s="5" t="str">
        <f ca="1">score</f>
        <v/>
      </c>
      <c r="R11" s="58" t="str">
        <f ca="1">rescore</f>
        <v/>
      </c>
      <c r="S11" s="11" t="str">
        <f ca="1">price</f>
        <v/>
      </c>
      <c r="U11" s="4"/>
      <c r="V11" s="4"/>
      <c r="W11" s="219" t="str">
        <f ca="1">commission</f>
        <v/>
      </c>
      <c r="X11" s="301"/>
    </row>
    <row r="12" spans="1:24" x14ac:dyDescent="0.25">
      <c r="A12" s="6" t="str">
        <f ca="1">no.</f>
        <v/>
      </c>
      <c r="E12" s="4" t="str">
        <f ca="1">position</f>
        <v/>
      </c>
      <c r="I12" s="318"/>
      <c r="L12" s="23"/>
      <c r="N12" s="6"/>
      <c r="P12" s="20"/>
      <c r="Q12" s="5" t="str">
        <f ca="1">score</f>
        <v/>
      </c>
      <c r="R12" s="58" t="str">
        <f ca="1">rescore</f>
        <v/>
      </c>
      <c r="S12" s="11" t="str">
        <f ca="1">price</f>
        <v/>
      </c>
      <c r="U12" s="4"/>
      <c r="V12" s="4"/>
      <c r="W12" s="219" t="str">
        <f ca="1">commission</f>
        <v/>
      </c>
      <c r="X12" s="301"/>
    </row>
    <row r="13" spans="1:24" x14ac:dyDescent="0.25">
      <c r="A13" s="6" t="str">
        <f ca="1">no.</f>
        <v/>
      </c>
      <c r="E13" s="4" t="str">
        <f ca="1">position</f>
        <v/>
      </c>
      <c r="I13" s="318"/>
      <c r="L13" s="23"/>
      <c r="N13" s="6"/>
      <c r="P13" s="20"/>
      <c r="Q13" s="5" t="str">
        <f ca="1">score</f>
        <v/>
      </c>
      <c r="R13" s="58" t="str">
        <f ca="1">rescore</f>
        <v/>
      </c>
      <c r="S13" s="11" t="str">
        <f ca="1">price</f>
        <v/>
      </c>
      <c r="U13" s="4"/>
      <c r="V13" s="4"/>
      <c r="W13" s="219" t="str">
        <f ca="1">commission</f>
        <v/>
      </c>
      <c r="X13" s="301"/>
    </row>
    <row r="14" spans="1:24" x14ac:dyDescent="0.25">
      <c r="A14" s="6" t="str">
        <f ca="1">no.</f>
        <v/>
      </c>
      <c r="E14" s="4" t="str">
        <f ca="1">position</f>
        <v/>
      </c>
      <c r="I14" s="318"/>
      <c r="L14" s="23"/>
      <c r="N14" s="6"/>
      <c r="P14" s="20"/>
      <c r="Q14" s="5" t="str">
        <f ca="1">score</f>
        <v/>
      </c>
      <c r="R14" s="58" t="str">
        <f ca="1">rescore</f>
        <v/>
      </c>
      <c r="S14" s="11" t="str">
        <f ca="1">price</f>
        <v/>
      </c>
      <c r="U14" s="4"/>
      <c r="V14" s="4"/>
      <c r="W14" s="220" t="str">
        <f ca="1">commission</f>
        <v/>
      </c>
      <c r="X14" s="301"/>
    </row>
    <row r="15" spans="1:24" x14ac:dyDescent="0.25">
      <c r="A15" s="6" t="str">
        <f ca="1">no.</f>
        <v/>
      </c>
      <c r="E15" s="4" t="str">
        <f ca="1">position</f>
        <v/>
      </c>
      <c r="I15" s="318"/>
      <c r="L15" s="23"/>
      <c r="N15" s="6"/>
      <c r="P15" s="20"/>
      <c r="Q15" s="5" t="str">
        <f ca="1">score</f>
        <v/>
      </c>
      <c r="R15" s="58" t="str">
        <f ca="1">rescore</f>
        <v/>
      </c>
      <c r="S15" s="11" t="str">
        <f ca="1">price</f>
        <v/>
      </c>
      <c r="U15" s="4"/>
      <c r="V15" s="4"/>
      <c r="W15" s="220" t="str">
        <f ca="1">commission</f>
        <v/>
      </c>
      <c r="X15" s="301"/>
    </row>
    <row r="16" spans="1:24" x14ac:dyDescent="0.25">
      <c r="A16" s="6" t="str">
        <f ca="1">no.</f>
        <v/>
      </c>
      <c r="E16" s="4" t="str">
        <f ca="1">position</f>
        <v/>
      </c>
      <c r="I16" s="318"/>
      <c r="L16" s="23"/>
      <c r="N16" s="6"/>
      <c r="P16" s="20"/>
      <c r="Q16" s="5" t="str">
        <f ca="1">score</f>
        <v/>
      </c>
      <c r="R16" s="58" t="str">
        <f ca="1">rescore</f>
        <v/>
      </c>
      <c r="S16" s="11" t="str">
        <f ca="1">price</f>
        <v/>
      </c>
      <c r="U16" s="4"/>
      <c r="V16" s="4"/>
      <c r="W16" s="219" t="str">
        <f ca="1">commission</f>
        <v/>
      </c>
      <c r="X16" s="301"/>
    </row>
    <row r="17" spans="1:24" x14ac:dyDescent="0.25">
      <c r="A17" s="6" t="str">
        <f ca="1">no.</f>
        <v/>
      </c>
      <c r="E17" s="4" t="str">
        <f ca="1">position</f>
        <v/>
      </c>
      <c r="I17" s="318"/>
      <c r="L17" s="23"/>
      <c r="N17" s="6"/>
      <c r="P17" s="20"/>
      <c r="Q17" s="5" t="str">
        <f ca="1">score</f>
        <v/>
      </c>
      <c r="R17" s="58" t="str">
        <f ca="1">rescore</f>
        <v/>
      </c>
      <c r="S17" s="11" t="str">
        <f ca="1">price</f>
        <v/>
      </c>
      <c r="U17" s="4"/>
      <c r="V17" s="4"/>
      <c r="W17" s="220" t="str">
        <f ca="1">commission</f>
        <v/>
      </c>
      <c r="X17" s="301"/>
    </row>
    <row r="18" spans="1:24" x14ac:dyDescent="0.25">
      <c r="A18" s="6" t="str">
        <f ca="1">no.</f>
        <v/>
      </c>
      <c r="E18" s="4" t="str">
        <f ca="1">position</f>
        <v/>
      </c>
      <c r="I18" s="318"/>
      <c r="L18" s="23"/>
      <c r="N18" s="6"/>
      <c r="P18" s="20"/>
      <c r="Q18" s="5" t="str">
        <f ca="1">score</f>
        <v/>
      </c>
      <c r="R18" s="58" t="str">
        <f ca="1">rescore</f>
        <v/>
      </c>
      <c r="S18" s="11" t="str">
        <f ca="1">price</f>
        <v/>
      </c>
      <c r="U18" s="4"/>
      <c r="V18" s="4"/>
      <c r="W18" s="220" t="str">
        <f ca="1">commission</f>
        <v/>
      </c>
      <c r="X18" s="301"/>
    </row>
    <row r="19" spans="1:24" x14ac:dyDescent="0.25">
      <c r="A19" s="6" t="str">
        <f ca="1">no.</f>
        <v/>
      </c>
      <c r="E19" s="4" t="str">
        <f ca="1">position</f>
        <v/>
      </c>
      <c r="I19" s="318"/>
      <c r="L19" s="23"/>
      <c r="N19" s="6"/>
      <c r="P19" s="20"/>
      <c r="Q19" s="5" t="str">
        <f ca="1">score</f>
        <v/>
      </c>
      <c r="R19" s="58" t="str">
        <f ca="1">rescore</f>
        <v/>
      </c>
      <c r="S19" s="11" t="str">
        <f ca="1">price</f>
        <v/>
      </c>
      <c r="U19" s="4"/>
      <c r="V19" s="4"/>
      <c r="W19" s="220" t="str">
        <f ca="1">commission</f>
        <v/>
      </c>
      <c r="X19" s="301"/>
    </row>
    <row r="20" spans="1:24" x14ac:dyDescent="0.25">
      <c r="A20" s="6" t="str">
        <f ca="1">no.</f>
        <v/>
      </c>
      <c r="E20" s="4" t="str">
        <f ca="1">position</f>
        <v/>
      </c>
      <c r="I20" s="318"/>
      <c r="L20" s="23"/>
      <c r="N20" s="6"/>
      <c r="P20" s="20"/>
      <c r="Q20" s="5" t="str">
        <f ca="1">score</f>
        <v/>
      </c>
      <c r="R20" s="58" t="str">
        <f ca="1">rescore</f>
        <v/>
      </c>
      <c r="S20" s="11" t="str">
        <f ca="1">price</f>
        <v/>
      </c>
      <c r="U20" s="4"/>
      <c r="V20" s="4"/>
      <c r="W20" s="220" t="str">
        <f ca="1">commission</f>
        <v/>
      </c>
      <c r="X20" s="301"/>
    </row>
    <row r="21" spans="1:24" x14ac:dyDescent="0.25">
      <c r="A21" s="6" t="str">
        <f ca="1">no.</f>
        <v/>
      </c>
      <c r="E21" s="4" t="str">
        <f ca="1">position</f>
        <v/>
      </c>
      <c r="I21" s="318"/>
      <c r="L21" s="23"/>
      <c r="N21" s="6"/>
      <c r="P21" s="20"/>
      <c r="Q21" s="5" t="str">
        <f ca="1">score</f>
        <v/>
      </c>
      <c r="R21" s="58" t="str">
        <f ca="1">rescore</f>
        <v/>
      </c>
      <c r="S21" s="11" t="str">
        <f ca="1">price</f>
        <v/>
      </c>
      <c r="U21" s="4"/>
      <c r="V21" s="4"/>
      <c r="W21" s="220" t="str">
        <f ca="1">commission</f>
        <v/>
      </c>
      <c r="X21" s="301"/>
    </row>
    <row r="22" spans="1:24" x14ac:dyDescent="0.25">
      <c r="A22" s="6" t="str">
        <f ca="1">no.</f>
        <v/>
      </c>
      <c r="E22" s="4" t="str">
        <f ca="1">position</f>
        <v/>
      </c>
      <c r="I22" s="318"/>
      <c r="L22" s="23"/>
      <c r="N22" s="6"/>
      <c r="P22" s="20"/>
      <c r="Q22" s="5" t="str">
        <f ca="1">score</f>
        <v/>
      </c>
      <c r="R22" s="58" t="str">
        <f ca="1">rescore</f>
        <v/>
      </c>
      <c r="S22" s="11" t="str">
        <f ca="1">price</f>
        <v/>
      </c>
      <c r="U22" s="4"/>
      <c r="V22" s="4"/>
      <c r="W22" s="220" t="str">
        <f ca="1">commission</f>
        <v/>
      </c>
      <c r="X22" s="301"/>
    </row>
    <row r="23" spans="1:24" x14ac:dyDescent="0.25">
      <c r="A23" s="6" t="str">
        <f ca="1">no.</f>
        <v/>
      </c>
      <c r="E23" s="4" t="str">
        <f ca="1">position</f>
        <v/>
      </c>
      <c r="I23" s="318"/>
      <c r="L23" s="23"/>
      <c r="N23" s="6"/>
      <c r="P23" s="20"/>
      <c r="Q23" s="5" t="str">
        <f ca="1">score</f>
        <v/>
      </c>
      <c r="R23" s="58" t="str">
        <f ca="1">rescore</f>
        <v/>
      </c>
      <c r="S23" s="11" t="str">
        <f ca="1">price</f>
        <v/>
      </c>
      <c r="U23" s="4"/>
      <c r="V23" s="4"/>
      <c r="W23" s="220" t="str">
        <f ca="1">commission</f>
        <v/>
      </c>
      <c r="X23" s="301"/>
    </row>
    <row r="24" spans="1:24" x14ac:dyDescent="0.25">
      <c r="A24" s="6" t="str">
        <f ca="1">no.</f>
        <v/>
      </c>
      <c r="E24" s="4" t="str">
        <f ca="1">position</f>
        <v/>
      </c>
      <c r="I24" s="318"/>
      <c r="L24" s="23"/>
      <c r="N24" s="6"/>
      <c r="P24" s="20"/>
      <c r="Q24" s="5" t="str">
        <f ca="1">score</f>
        <v/>
      </c>
      <c r="R24" s="58" t="str">
        <f ca="1">rescore</f>
        <v/>
      </c>
      <c r="S24" s="11" t="str">
        <f ca="1">price</f>
        <v/>
      </c>
      <c r="U24" s="4"/>
      <c r="V24" s="4"/>
      <c r="W24" s="219" t="str">
        <f ca="1">commission</f>
        <v/>
      </c>
      <c r="X24" s="301"/>
    </row>
    <row r="25" spans="1:24" x14ac:dyDescent="0.25">
      <c r="A25" s="6" t="str">
        <f ca="1">no.</f>
        <v/>
      </c>
      <c r="E25" s="4" t="str">
        <f ca="1">position</f>
        <v/>
      </c>
      <c r="I25" s="318"/>
      <c r="L25" s="23"/>
      <c r="N25" s="6"/>
      <c r="P25" s="20"/>
      <c r="Q25" s="5" t="str">
        <f ca="1">score</f>
        <v/>
      </c>
      <c r="R25" s="58" t="str">
        <f ca="1">rescore</f>
        <v/>
      </c>
      <c r="S25" s="11" t="str">
        <f ca="1">price</f>
        <v/>
      </c>
      <c r="U25" s="4"/>
      <c r="V25" s="4"/>
      <c r="W25" s="220" t="str">
        <f ca="1">commission</f>
        <v/>
      </c>
      <c r="X25" s="301"/>
    </row>
    <row r="26" spans="1:24" x14ac:dyDescent="0.25">
      <c r="A26" s="6" t="str">
        <f ca="1">no.</f>
        <v/>
      </c>
      <c r="E26" s="4" t="str">
        <f ca="1">position</f>
        <v/>
      </c>
      <c r="I26" s="318"/>
      <c r="L26" s="23"/>
      <c r="N26" s="6"/>
      <c r="P26" s="20"/>
      <c r="Q26" s="5" t="str">
        <f ca="1">score</f>
        <v/>
      </c>
      <c r="R26" s="58" t="str">
        <f ca="1">rescore</f>
        <v/>
      </c>
      <c r="S26" s="11" t="str">
        <f ca="1">price</f>
        <v/>
      </c>
      <c r="U26" s="4"/>
      <c r="V26" s="4"/>
      <c r="W26" s="220" t="str">
        <f ca="1">commission</f>
        <v/>
      </c>
      <c r="X26" s="301"/>
    </row>
    <row r="27" spans="1:24" x14ac:dyDescent="0.25">
      <c r="A27" s="6" t="str">
        <f ca="1">no.</f>
        <v/>
      </c>
      <c r="E27" s="4" t="str">
        <f ca="1">position</f>
        <v/>
      </c>
      <c r="I27" s="318"/>
      <c r="L27" s="23"/>
      <c r="N27" s="6"/>
      <c r="P27" s="20"/>
      <c r="Q27" s="5" t="str">
        <f ca="1">score</f>
        <v/>
      </c>
      <c r="R27" s="58" t="str">
        <f ca="1">rescore</f>
        <v/>
      </c>
      <c r="S27" s="11" t="str">
        <f ca="1">price</f>
        <v/>
      </c>
      <c r="U27" s="4"/>
      <c r="V27" s="4"/>
      <c r="W27" s="220" t="str">
        <f ca="1">commission</f>
        <v/>
      </c>
      <c r="X27" s="301"/>
    </row>
    <row r="28" spans="1:24" x14ac:dyDescent="0.25">
      <c r="A28" s="6" t="str">
        <f ca="1">no.</f>
        <v/>
      </c>
      <c r="E28" s="4" t="str">
        <f ca="1">position</f>
        <v/>
      </c>
      <c r="I28" s="318"/>
      <c r="L28" s="23"/>
      <c r="N28" s="6"/>
      <c r="P28" s="20"/>
      <c r="Q28" s="5" t="str">
        <f ca="1">score</f>
        <v/>
      </c>
      <c r="R28" s="58" t="str">
        <f ca="1">rescore</f>
        <v/>
      </c>
      <c r="S28" s="11" t="str">
        <f ca="1">price</f>
        <v/>
      </c>
      <c r="U28" s="4"/>
      <c r="V28" s="4"/>
      <c r="W28" s="220" t="str">
        <f ca="1">commission</f>
        <v/>
      </c>
      <c r="X28" s="301"/>
    </row>
    <row r="29" spans="1:24" x14ac:dyDescent="0.25">
      <c r="A29" s="6" t="str">
        <f ca="1">no.</f>
        <v/>
      </c>
      <c r="E29" s="4" t="str">
        <f ca="1">position</f>
        <v/>
      </c>
      <c r="I29" s="318"/>
      <c r="L29" s="23"/>
      <c r="N29" s="6"/>
      <c r="P29" s="20"/>
      <c r="Q29" s="5" t="str">
        <f ca="1">score</f>
        <v/>
      </c>
      <c r="R29" s="58" t="str">
        <f ca="1">rescore</f>
        <v/>
      </c>
      <c r="S29" s="11" t="str">
        <f ca="1">price</f>
        <v/>
      </c>
      <c r="U29" s="4"/>
      <c r="V29" s="4"/>
      <c r="W29" s="220" t="str">
        <f ca="1">commission</f>
        <v/>
      </c>
      <c r="X29" s="301"/>
    </row>
    <row r="30" spans="1:24" x14ac:dyDescent="0.25">
      <c r="A30" s="6" t="str">
        <f ca="1">no.</f>
        <v/>
      </c>
      <c r="E30" s="4" t="str">
        <f ca="1">position</f>
        <v/>
      </c>
      <c r="I30" s="318"/>
      <c r="L30" s="23"/>
      <c r="N30" s="6"/>
      <c r="P30" s="20"/>
      <c r="Q30" s="5" t="str">
        <f ca="1">score</f>
        <v/>
      </c>
      <c r="R30" s="58" t="str">
        <f ca="1">rescore</f>
        <v/>
      </c>
      <c r="S30" s="11" t="str">
        <f ca="1">price</f>
        <v/>
      </c>
      <c r="U30" s="4"/>
      <c r="V30" s="4"/>
      <c r="W30" s="220" t="str">
        <f ca="1">commission</f>
        <v/>
      </c>
      <c r="X30" s="301"/>
    </row>
    <row r="31" spans="1:24" x14ac:dyDescent="0.25">
      <c r="A31" s="6" t="str">
        <f ca="1">no.</f>
        <v/>
      </c>
      <c r="E31" s="4" t="str">
        <f ca="1">position</f>
        <v/>
      </c>
      <c r="I31" s="318"/>
      <c r="L31" s="23"/>
      <c r="N31" s="6"/>
      <c r="P31" s="20"/>
      <c r="Q31" s="5" t="str">
        <f ca="1">score</f>
        <v/>
      </c>
      <c r="R31" s="58" t="str">
        <f ca="1">rescore</f>
        <v/>
      </c>
      <c r="S31" s="11" t="str">
        <f ca="1">price</f>
        <v/>
      </c>
      <c r="U31" s="4"/>
      <c r="V31" s="4"/>
      <c r="W31" s="220" t="str">
        <f ca="1">commission</f>
        <v/>
      </c>
      <c r="X31" s="301"/>
    </row>
    <row r="32" spans="1:24" x14ac:dyDescent="0.25">
      <c r="A32" s="6" t="str">
        <f ca="1">no.</f>
        <v/>
      </c>
      <c r="E32" s="4" t="str">
        <f ca="1">position</f>
        <v/>
      </c>
      <c r="I32" s="318"/>
      <c r="L32" s="23"/>
      <c r="N32" s="6"/>
      <c r="P32" s="20"/>
      <c r="Q32" s="5" t="str">
        <f ca="1">score</f>
        <v/>
      </c>
      <c r="R32" s="58" t="str">
        <f ca="1">rescore</f>
        <v/>
      </c>
      <c r="S32" s="11" t="str">
        <f ca="1">price</f>
        <v/>
      </c>
      <c r="U32" s="4"/>
      <c r="V32" s="4"/>
      <c r="W32" s="220" t="str">
        <f ca="1">commission</f>
        <v/>
      </c>
      <c r="X32" s="301"/>
    </row>
    <row r="33" spans="1:24" x14ac:dyDescent="0.25">
      <c r="A33" s="6" t="str">
        <f ca="1">no.</f>
        <v/>
      </c>
      <c r="E33" s="4" t="str">
        <f ca="1">position</f>
        <v/>
      </c>
      <c r="I33" s="318"/>
      <c r="L33" s="23"/>
      <c r="N33" s="6"/>
      <c r="P33" s="20"/>
      <c r="Q33" s="5" t="str">
        <f ca="1">score</f>
        <v/>
      </c>
      <c r="R33" s="58" t="str">
        <f ca="1">rescore</f>
        <v/>
      </c>
      <c r="S33" s="11" t="str">
        <f ca="1">price</f>
        <v/>
      </c>
      <c r="U33" s="4"/>
      <c r="V33" s="4"/>
      <c r="W33" s="220" t="str">
        <f ca="1">commission</f>
        <v/>
      </c>
      <c r="X33" s="301"/>
    </row>
    <row r="34" spans="1:24" x14ac:dyDescent="0.25">
      <c r="A34" s="6" t="str">
        <f ca="1">no.</f>
        <v/>
      </c>
      <c r="E34" s="4" t="str">
        <f ca="1">position</f>
        <v/>
      </c>
      <c r="I34" s="318"/>
      <c r="L34" s="23"/>
      <c r="N34" s="6"/>
      <c r="P34" s="20"/>
      <c r="Q34" s="5" t="str">
        <f ca="1">score</f>
        <v/>
      </c>
      <c r="R34" s="58" t="str">
        <f ca="1">rescore</f>
        <v/>
      </c>
      <c r="S34" s="11" t="str">
        <f ca="1">price</f>
        <v/>
      </c>
      <c r="U34" s="4"/>
      <c r="V34" s="4"/>
      <c r="W34" s="220" t="str">
        <f ca="1">commission</f>
        <v/>
      </c>
      <c r="X34" s="301"/>
    </row>
    <row r="35" spans="1:24" x14ac:dyDescent="0.25">
      <c r="A35" s="6" t="str">
        <f ca="1">no.</f>
        <v/>
      </c>
      <c r="E35" s="4" t="str">
        <f ca="1">position</f>
        <v/>
      </c>
      <c r="I35" s="318"/>
      <c r="L35" s="23"/>
      <c r="N35" s="6"/>
      <c r="P35" s="20"/>
      <c r="Q35" s="5" t="str">
        <f ca="1">score</f>
        <v/>
      </c>
      <c r="R35" s="58" t="str">
        <f ca="1">rescore</f>
        <v/>
      </c>
      <c r="S35" s="11" t="str">
        <f ca="1">price</f>
        <v/>
      </c>
      <c r="U35" s="4"/>
      <c r="V35" s="4"/>
      <c r="W35" s="220" t="str">
        <f ca="1">commission</f>
        <v/>
      </c>
      <c r="X35" s="301"/>
    </row>
    <row r="36" spans="1:24" x14ac:dyDescent="0.25">
      <c r="A36" s="6" t="str">
        <f ca="1">no.</f>
        <v/>
      </c>
      <c r="E36" s="4" t="str">
        <f ca="1">position</f>
        <v/>
      </c>
      <c r="I36" s="318"/>
      <c r="L36" s="23"/>
      <c r="N36" s="6"/>
      <c r="P36" s="20"/>
      <c r="Q36" s="5" t="str">
        <f ca="1">score</f>
        <v/>
      </c>
      <c r="R36" s="58" t="str">
        <f ca="1">rescore</f>
        <v/>
      </c>
      <c r="S36" s="11" t="str">
        <f ca="1">price</f>
        <v/>
      </c>
      <c r="U36" s="4"/>
      <c r="V36" s="4"/>
      <c r="W36" s="220" t="str">
        <f ca="1">commission</f>
        <v/>
      </c>
      <c r="X36" s="301"/>
    </row>
    <row r="37" spans="1:24" x14ac:dyDescent="0.25">
      <c r="A37" s="6" t="str">
        <f ca="1">no.</f>
        <v/>
      </c>
      <c r="E37" s="4" t="str">
        <f ca="1">position</f>
        <v/>
      </c>
      <c r="I37" s="318"/>
      <c r="L37" s="23"/>
      <c r="N37" s="6"/>
      <c r="P37" s="20"/>
      <c r="Q37" s="5" t="str">
        <f ca="1">score</f>
        <v/>
      </c>
      <c r="R37" s="58" t="str">
        <f ca="1">rescore</f>
        <v/>
      </c>
      <c r="S37" s="11" t="str">
        <f ca="1">price</f>
        <v/>
      </c>
      <c r="U37" s="4"/>
      <c r="V37" s="4"/>
      <c r="W37" s="220" t="str">
        <f ca="1">commission</f>
        <v/>
      </c>
      <c r="X37" s="301"/>
    </row>
    <row r="38" spans="1:24" x14ac:dyDescent="0.25">
      <c r="A38" s="6" t="str">
        <f ca="1">no.</f>
        <v/>
      </c>
      <c r="E38" s="4" t="str">
        <f ca="1">position</f>
        <v/>
      </c>
      <c r="I38" s="318"/>
      <c r="L38" s="23"/>
      <c r="N38" s="6"/>
      <c r="P38" s="20"/>
      <c r="Q38" s="5" t="str">
        <f ca="1">score</f>
        <v/>
      </c>
      <c r="R38" s="58" t="str">
        <f ca="1">rescore</f>
        <v/>
      </c>
      <c r="S38" s="11" t="str">
        <f ca="1">price</f>
        <v/>
      </c>
      <c r="U38" s="4"/>
      <c r="V38" s="4"/>
      <c r="W38" s="220" t="str">
        <f ca="1">commission</f>
        <v/>
      </c>
      <c r="X38" s="301"/>
    </row>
    <row r="39" spans="1:24" x14ac:dyDescent="0.25">
      <c r="A39" s="6" t="str">
        <f ca="1">no.</f>
        <v/>
      </c>
      <c r="E39" s="4" t="str">
        <f ca="1">position</f>
        <v/>
      </c>
      <c r="I39" s="318"/>
      <c r="L39" s="23"/>
      <c r="N39" s="6"/>
      <c r="P39" s="20"/>
      <c r="Q39" s="5" t="str">
        <f ca="1">score</f>
        <v/>
      </c>
      <c r="R39" s="58" t="str">
        <f ca="1">rescore</f>
        <v/>
      </c>
      <c r="S39" s="11" t="str">
        <f ca="1">price</f>
        <v/>
      </c>
      <c r="U39" s="4"/>
      <c r="V39" s="4"/>
      <c r="W39" s="220" t="str">
        <f ca="1">commission</f>
        <v/>
      </c>
      <c r="X39" s="301"/>
    </row>
    <row r="40" spans="1:24" x14ac:dyDescent="0.25">
      <c r="A40" s="6" t="str">
        <f ca="1">no.</f>
        <v/>
      </c>
      <c r="E40" s="4" t="str">
        <f ca="1">position</f>
        <v/>
      </c>
      <c r="I40" s="318"/>
      <c r="L40" s="23"/>
      <c r="N40" s="6"/>
      <c r="P40" s="20"/>
      <c r="Q40" s="5" t="str">
        <f ca="1">score</f>
        <v/>
      </c>
      <c r="R40" s="58" t="str">
        <f ca="1">rescore</f>
        <v/>
      </c>
      <c r="S40" s="11" t="str">
        <f ca="1">price</f>
        <v/>
      </c>
      <c r="U40" s="4"/>
      <c r="V40" s="4"/>
      <c r="W40" s="220" t="str">
        <f ca="1">commission</f>
        <v/>
      </c>
      <c r="X40" s="301"/>
    </row>
    <row r="41" spans="1:24" x14ac:dyDescent="0.25">
      <c r="A41" s="6" t="str">
        <f ca="1">no.</f>
        <v/>
      </c>
      <c r="E41" s="4" t="str">
        <f ca="1">position</f>
        <v/>
      </c>
      <c r="I41" s="318"/>
      <c r="L41" s="23"/>
      <c r="N41" s="6"/>
      <c r="P41" s="20"/>
      <c r="Q41" s="5" t="str">
        <f ca="1">score</f>
        <v/>
      </c>
      <c r="R41" s="58" t="str">
        <f ca="1">rescore</f>
        <v/>
      </c>
      <c r="S41" s="11" t="str">
        <f ca="1">price</f>
        <v/>
      </c>
      <c r="U41" s="4"/>
      <c r="V41" s="4"/>
      <c r="W41" s="220" t="str">
        <f ca="1">commission</f>
        <v/>
      </c>
      <c r="X41" s="301"/>
    </row>
    <row r="42" spans="1:24" x14ac:dyDescent="0.25">
      <c r="A42" s="6" t="str">
        <f ca="1">no.</f>
        <v/>
      </c>
      <c r="E42" s="4" t="str">
        <f ca="1">position</f>
        <v/>
      </c>
      <c r="I42" s="318"/>
      <c r="L42" s="23"/>
      <c r="N42" s="6"/>
      <c r="P42" s="20"/>
      <c r="Q42" s="5" t="str">
        <f ca="1">score</f>
        <v/>
      </c>
      <c r="R42" s="58" t="str">
        <f ca="1">rescore</f>
        <v/>
      </c>
      <c r="S42" s="11" t="str">
        <f ca="1">price</f>
        <v/>
      </c>
      <c r="U42" s="4"/>
      <c r="V42" s="4"/>
      <c r="W42" s="220" t="str">
        <f ca="1">commission</f>
        <v/>
      </c>
      <c r="X42" s="301"/>
    </row>
    <row r="43" spans="1:24" x14ac:dyDescent="0.25">
      <c r="A43" s="6" t="str">
        <f ca="1">no.</f>
        <v/>
      </c>
      <c r="E43" s="4" t="str">
        <f ca="1">position</f>
        <v/>
      </c>
      <c r="I43" s="318"/>
      <c r="L43" s="23"/>
      <c r="N43" s="6"/>
      <c r="P43" s="20"/>
      <c r="Q43" s="5" t="str">
        <f ca="1">score</f>
        <v/>
      </c>
      <c r="R43" s="58" t="str">
        <f ca="1">rescore</f>
        <v/>
      </c>
      <c r="S43" s="11" t="str">
        <f ca="1">price</f>
        <v/>
      </c>
      <c r="U43" s="4"/>
      <c r="V43" s="4"/>
      <c r="W43" s="220" t="str">
        <f ca="1">commission</f>
        <v/>
      </c>
      <c r="X43" s="301"/>
    </row>
    <row r="44" spans="1:24" x14ac:dyDescent="0.25">
      <c r="A44" s="6" t="str">
        <f ca="1">no.</f>
        <v/>
      </c>
      <c r="E44" s="4" t="str">
        <f ca="1">position</f>
        <v/>
      </c>
      <c r="I44" s="318"/>
      <c r="L44" s="23"/>
      <c r="N44" s="6"/>
      <c r="P44" s="20"/>
      <c r="Q44" s="5" t="str">
        <f ca="1">score</f>
        <v/>
      </c>
      <c r="R44" s="58" t="str">
        <f ca="1">rescore</f>
        <v/>
      </c>
      <c r="S44" s="11" t="str">
        <f ca="1">price</f>
        <v/>
      </c>
      <c r="U44" s="4"/>
      <c r="V44" s="4"/>
      <c r="W44" s="220" t="str">
        <f ca="1">commission</f>
        <v/>
      </c>
      <c r="X44" s="301"/>
    </row>
    <row r="45" spans="1:24" x14ac:dyDescent="0.25">
      <c r="A45" s="6" t="str">
        <f ca="1">no.</f>
        <v/>
      </c>
      <c r="E45" s="4" t="str">
        <f ca="1">position</f>
        <v/>
      </c>
      <c r="I45" s="318"/>
      <c r="L45" s="23"/>
      <c r="N45" s="6"/>
      <c r="P45" s="20"/>
      <c r="Q45" s="5" t="str">
        <f ca="1">score</f>
        <v/>
      </c>
      <c r="R45" s="58" t="str">
        <f ca="1">rescore</f>
        <v/>
      </c>
      <c r="S45" s="11" t="str">
        <f ca="1">price</f>
        <v/>
      </c>
      <c r="U45" s="4"/>
      <c r="V45" s="4"/>
      <c r="W45" s="220" t="str">
        <f ca="1">commission</f>
        <v/>
      </c>
      <c r="X45" s="301"/>
    </row>
    <row r="46" spans="1:24" x14ac:dyDescent="0.25">
      <c r="A46" s="6" t="str">
        <f ca="1">no.</f>
        <v/>
      </c>
      <c r="E46" s="4" t="str">
        <f ca="1">position</f>
        <v/>
      </c>
      <c r="I46" s="318"/>
      <c r="L46" s="23"/>
      <c r="N46" s="6"/>
      <c r="P46" s="20"/>
      <c r="Q46" s="5" t="str">
        <f ca="1">score</f>
        <v/>
      </c>
      <c r="R46" s="58" t="str">
        <f ca="1">rescore</f>
        <v/>
      </c>
      <c r="S46" s="11" t="str">
        <f ca="1">price</f>
        <v/>
      </c>
      <c r="U46" s="4"/>
      <c r="V46" s="4"/>
      <c r="W46" s="219" t="str">
        <f ca="1">commission</f>
        <v/>
      </c>
      <c r="X46" s="301"/>
    </row>
    <row r="47" spans="1:24" x14ac:dyDescent="0.25">
      <c r="A47" s="6" t="str">
        <f ca="1">no.</f>
        <v/>
      </c>
      <c r="E47" s="4" t="str">
        <f ca="1">position</f>
        <v/>
      </c>
      <c r="I47" s="318"/>
      <c r="L47" s="23"/>
      <c r="N47" s="6"/>
      <c r="P47" s="20"/>
      <c r="Q47" s="5" t="str">
        <f ca="1">score</f>
        <v/>
      </c>
      <c r="R47" s="58" t="str">
        <f ca="1">rescore</f>
        <v/>
      </c>
      <c r="S47" s="11" t="str">
        <f ca="1">price</f>
        <v/>
      </c>
      <c r="U47" s="4"/>
      <c r="V47" s="4"/>
      <c r="W47" s="220" t="str">
        <f ca="1">commission</f>
        <v/>
      </c>
      <c r="X47" s="301"/>
    </row>
    <row r="48" spans="1:24" x14ac:dyDescent="0.25">
      <c r="A48" s="6" t="str">
        <f ca="1">no.</f>
        <v/>
      </c>
      <c r="E48" s="4" t="str">
        <f ca="1">position</f>
        <v/>
      </c>
      <c r="I48" s="318"/>
      <c r="L48" s="23"/>
      <c r="N48" s="6"/>
      <c r="P48" s="20"/>
      <c r="Q48" s="5" t="str">
        <f ca="1">score</f>
        <v/>
      </c>
      <c r="R48" s="58" t="str">
        <f ca="1">rescore</f>
        <v/>
      </c>
      <c r="S48" s="11" t="str">
        <f ca="1">price</f>
        <v/>
      </c>
      <c r="U48" s="4"/>
      <c r="V48" s="4"/>
      <c r="W48" s="220" t="str">
        <f ca="1">commission</f>
        <v/>
      </c>
      <c r="X48" s="301"/>
    </row>
    <row r="49" spans="1:24" x14ac:dyDescent="0.25">
      <c r="A49" s="6" t="str">
        <f ca="1">no.</f>
        <v/>
      </c>
      <c r="E49" s="4" t="str">
        <f ca="1">position</f>
        <v/>
      </c>
      <c r="I49" s="318"/>
      <c r="L49" s="23"/>
      <c r="N49" s="6"/>
      <c r="P49" s="20"/>
      <c r="Q49" s="5" t="str">
        <f ca="1">score</f>
        <v/>
      </c>
      <c r="R49" s="58" t="str">
        <f ca="1">rescore</f>
        <v/>
      </c>
      <c r="S49" s="11" t="str">
        <f ca="1">price</f>
        <v/>
      </c>
      <c r="U49" s="4"/>
      <c r="V49" s="4"/>
      <c r="W49" s="220" t="str">
        <f ca="1">commission</f>
        <v/>
      </c>
      <c r="X49" s="301"/>
    </row>
    <row r="50" spans="1:24" x14ac:dyDescent="0.25">
      <c r="A50" s="6" t="str">
        <f ca="1">no.</f>
        <v/>
      </c>
      <c r="E50" s="4" t="str">
        <f ca="1">position</f>
        <v/>
      </c>
      <c r="I50" s="318"/>
      <c r="L50" s="23"/>
      <c r="N50" s="6"/>
      <c r="P50" s="20"/>
      <c r="Q50" s="5" t="str">
        <f ca="1">score</f>
        <v/>
      </c>
      <c r="R50" s="58" t="str">
        <f ca="1">rescore</f>
        <v/>
      </c>
      <c r="S50" s="11" t="str">
        <f ca="1">price</f>
        <v/>
      </c>
      <c r="U50" s="4"/>
      <c r="V50" s="4"/>
      <c r="W50" s="220" t="str">
        <f ca="1">commission</f>
        <v/>
      </c>
      <c r="X50" s="301"/>
    </row>
    <row r="51" spans="1:24" x14ac:dyDescent="0.25">
      <c r="A51" s="6" t="str">
        <f ca="1">no.</f>
        <v/>
      </c>
      <c r="E51" s="4" t="str">
        <f ca="1">position</f>
        <v/>
      </c>
      <c r="I51" s="318"/>
      <c r="L51" s="23"/>
      <c r="N51" s="6"/>
      <c r="P51" s="20"/>
      <c r="Q51" s="5" t="str">
        <f ca="1">score</f>
        <v/>
      </c>
      <c r="R51" s="58" t="str">
        <f ca="1">rescore</f>
        <v/>
      </c>
      <c r="S51" s="11" t="str">
        <f ca="1">price</f>
        <v/>
      </c>
      <c r="U51" s="4"/>
      <c r="V51" s="4"/>
      <c r="W51" s="220" t="str">
        <f ca="1">commission</f>
        <v/>
      </c>
      <c r="X51" s="301"/>
    </row>
    <row r="52" spans="1:24" x14ac:dyDescent="0.25">
      <c r="A52" s="6" t="str">
        <f ca="1">no.</f>
        <v/>
      </c>
      <c r="E52" s="4" t="str">
        <f ca="1">position</f>
        <v/>
      </c>
      <c r="I52" s="318"/>
      <c r="L52" s="23"/>
      <c r="N52" s="6"/>
      <c r="P52" s="20"/>
      <c r="Q52" s="5" t="str">
        <f ca="1">score</f>
        <v/>
      </c>
      <c r="R52" s="58" t="str">
        <f ca="1">rescore</f>
        <v/>
      </c>
      <c r="S52" s="11" t="str">
        <f ca="1">price</f>
        <v/>
      </c>
      <c r="U52" s="4"/>
      <c r="V52" s="4"/>
      <c r="W52" s="220" t="str">
        <f ca="1">commission</f>
        <v/>
      </c>
      <c r="X52" s="301"/>
    </row>
    <row r="53" spans="1:24" x14ac:dyDescent="0.25">
      <c r="A53" s="6" t="str">
        <f ca="1">no.</f>
        <v/>
      </c>
      <c r="E53" s="4" t="str">
        <f ca="1">position</f>
        <v/>
      </c>
      <c r="I53" s="318"/>
      <c r="L53" s="23"/>
      <c r="N53" s="6"/>
      <c r="P53" s="20"/>
      <c r="Q53" s="5" t="str">
        <f ca="1">score</f>
        <v/>
      </c>
      <c r="R53" s="58" t="str">
        <f ca="1">rescore</f>
        <v/>
      </c>
      <c r="S53" s="11" t="str">
        <f ca="1">price</f>
        <v/>
      </c>
      <c r="U53" s="4"/>
      <c r="V53" s="4"/>
      <c r="W53" s="220" t="str">
        <f ca="1">commission</f>
        <v/>
      </c>
      <c r="X53" s="301"/>
    </row>
    <row r="54" spans="1:24" x14ac:dyDescent="0.25">
      <c r="A54" s="6" t="str">
        <f ca="1">no.</f>
        <v/>
      </c>
      <c r="E54" s="4" t="str">
        <f ca="1">position</f>
        <v/>
      </c>
      <c r="I54" s="318"/>
      <c r="L54" s="23"/>
      <c r="N54" s="6"/>
      <c r="P54" s="20"/>
      <c r="Q54" s="5" t="str">
        <f ca="1">score</f>
        <v/>
      </c>
      <c r="R54" s="58" t="str">
        <f ca="1">rescore</f>
        <v/>
      </c>
      <c r="S54" s="11" t="str">
        <f ca="1">price</f>
        <v/>
      </c>
      <c r="U54" s="4"/>
      <c r="V54" s="4"/>
      <c r="W54" s="220" t="str">
        <f ca="1">commission</f>
        <v/>
      </c>
      <c r="X54" s="301"/>
    </row>
    <row r="55" spans="1:24" x14ac:dyDescent="0.25">
      <c r="A55" s="6" t="str">
        <f ca="1">no.</f>
        <v/>
      </c>
      <c r="E55" s="4" t="str">
        <f ca="1">position</f>
        <v/>
      </c>
      <c r="I55" s="318"/>
      <c r="L55" s="23"/>
      <c r="N55" s="6"/>
      <c r="P55" s="20"/>
      <c r="Q55" s="5" t="str">
        <f ca="1">score</f>
        <v/>
      </c>
      <c r="R55" s="58" t="str">
        <f ca="1">rescore</f>
        <v/>
      </c>
      <c r="S55" s="11" t="str">
        <f ca="1">price</f>
        <v/>
      </c>
      <c r="U55" s="4"/>
      <c r="V55" s="4"/>
      <c r="W55" s="220" t="str">
        <f ca="1">commission</f>
        <v/>
      </c>
      <c r="X55" s="301"/>
    </row>
    <row r="56" spans="1:24" x14ac:dyDescent="0.25">
      <c r="A56" s="6" t="str">
        <f ca="1">no.</f>
        <v/>
      </c>
      <c r="E56" s="4" t="str">
        <f ca="1">position</f>
        <v/>
      </c>
      <c r="I56" s="318"/>
      <c r="L56" s="23"/>
      <c r="N56" s="6"/>
      <c r="P56" s="20"/>
      <c r="Q56" s="5" t="str">
        <f ca="1">score</f>
        <v/>
      </c>
      <c r="R56" s="58" t="str">
        <f ca="1">rescore</f>
        <v/>
      </c>
      <c r="S56" s="11" t="str">
        <f ca="1">price</f>
        <v/>
      </c>
      <c r="U56" s="4"/>
      <c r="V56" s="4"/>
      <c r="W56" s="219" t="str">
        <f ca="1">commission</f>
        <v/>
      </c>
      <c r="X56" s="301"/>
    </row>
    <row r="57" spans="1:24" x14ac:dyDescent="0.25">
      <c r="A57" s="6" t="str">
        <f ca="1">no.</f>
        <v/>
      </c>
      <c r="E57" s="4" t="str">
        <f ca="1">position</f>
        <v/>
      </c>
      <c r="I57" s="318"/>
      <c r="L57" s="23"/>
      <c r="N57" s="6"/>
      <c r="P57" s="20"/>
      <c r="Q57" s="5" t="str">
        <f ca="1">score</f>
        <v/>
      </c>
      <c r="R57" s="58" t="str">
        <f ca="1">rescore</f>
        <v/>
      </c>
      <c r="S57" s="11" t="str">
        <f ca="1">price</f>
        <v/>
      </c>
      <c r="U57" s="4"/>
      <c r="V57" s="4"/>
      <c r="W57" s="220" t="str">
        <f ca="1">commission</f>
        <v/>
      </c>
      <c r="X57" s="301"/>
    </row>
    <row r="58" spans="1:24" x14ac:dyDescent="0.25">
      <c r="A58" s="6" t="str">
        <f ca="1">no.</f>
        <v/>
      </c>
      <c r="E58" s="4" t="str">
        <f ca="1">position</f>
        <v/>
      </c>
      <c r="I58" s="318"/>
      <c r="L58" s="23"/>
      <c r="N58" s="6"/>
      <c r="P58" s="20"/>
      <c r="Q58" s="5" t="str">
        <f ca="1">score</f>
        <v/>
      </c>
      <c r="R58" s="58" t="str">
        <f ca="1">rescore</f>
        <v/>
      </c>
      <c r="S58" s="11" t="str">
        <f ca="1">price</f>
        <v/>
      </c>
      <c r="U58" s="4"/>
      <c r="V58" s="4"/>
      <c r="W58" s="220" t="str">
        <f ca="1">commission</f>
        <v/>
      </c>
      <c r="X58" s="301"/>
    </row>
    <row r="59" spans="1:24" x14ac:dyDescent="0.25">
      <c r="A59" s="6" t="str">
        <f ca="1">no.</f>
        <v/>
      </c>
      <c r="E59" s="4" t="str">
        <f ca="1">position</f>
        <v/>
      </c>
      <c r="I59" s="318"/>
      <c r="L59" s="23"/>
      <c r="N59" s="6"/>
      <c r="P59" s="20"/>
      <c r="Q59" s="5" t="str">
        <f ca="1">score</f>
        <v/>
      </c>
      <c r="R59" s="58" t="str">
        <f ca="1">rescore</f>
        <v/>
      </c>
      <c r="S59" s="11" t="str">
        <f ca="1">price</f>
        <v/>
      </c>
      <c r="U59" s="4"/>
      <c r="V59" s="4"/>
      <c r="W59" s="220" t="str">
        <f ca="1">commission</f>
        <v/>
      </c>
      <c r="X59" s="301"/>
    </row>
    <row r="60" spans="1:24" x14ac:dyDescent="0.25">
      <c r="A60" s="6" t="str">
        <f ca="1">no.</f>
        <v/>
      </c>
      <c r="E60" s="4" t="str">
        <f ca="1">position</f>
        <v/>
      </c>
      <c r="I60" s="318"/>
      <c r="L60" s="23"/>
      <c r="N60" s="6"/>
      <c r="P60" s="20"/>
      <c r="Q60" s="5" t="str">
        <f ca="1">score</f>
        <v/>
      </c>
      <c r="R60" s="58" t="str">
        <f ca="1">rescore</f>
        <v/>
      </c>
      <c r="S60" s="11" t="str">
        <f ca="1">price</f>
        <v/>
      </c>
      <c r="U60" s="4"/>
      <c r="V60" s="4"/>
      <c r="W60" s="219" t="str">
        <f ca="1">commission</f>
        <v/>
      </c>
      <c r="X60" s="301"/>
    </row>
    <row r="61" spans="1:24" x14ac:dyDescent="0.25">
      <c r="A61" s="6" t="str">
        <f ca="1">no.</f>
        <v/>
      </c>
      <c r="E61" s="4" t="str">
        <f ca="1">position</f>
        <v/>
      </c>
      <c r="I61" s="318"/>
      <c r="L61" s="23"/>
      <c r="N61" s="6"/>
      <c r="P61" s="20"/>
      <c r="Q61" s="5" t="str">
        <f ca="1">score</f>
        <v/>
      </c>
      <c r="R61" s="58" t="str">
        <f ca="1">rescore</f>
        <v/>
      </c>
      <c r="S61" s="11" t="str">
        <f ca="1">price</f>
        <v/>
      </c>
      <c r="U61" s="4"/>
      <c r="V61" s="4"/>
      <c r="W61" s="219" t="str">
        <f ca="1">commission</f>
        <v/>
      </c>
      <c r="X61" s="301"/>
    </row>
    <row r="62" spans="1:24" x14ac:dyDescent="0.25">
      <c r="A62" s="6" t="str">
        <f ca="1">no.</f>
        <v/>
      </c>
      <c r="E62" s="4" t="str">
        <f ca="1">position</f>
        <v/>
      </c>
      <c r="I62" s="318"/>
      <c r="L62" s="23"/>
      <c r="N62" s="6"/>
      <c r="P62" s="20"/>
      <c r="Q62" s="5" t="str">
        <f ca="1">score</f>
        <v/>
      </c>
      <c r="R62" s="58" t="str">
        <f ca="1">rescore</f>
        <v/>
      </c>
      <c r="S62" s="11" t="str">
        <f ca="1">price</f>
        <v/>
      </c>
      <c r="U62" s="4"/>
      <c r="V62" s="4"/>
      <c r="W62" s="220" t="str">
        <f ca="1">commission</f>
        <v/>
      </c>
      <c r="X62" s="301"/>
    </row>
    <row r="63" spans="1:24" x14ac:dyDescent="0.25">
      <c r="A63" s="6" t="str">
        <f ca="1">no.</f>
        <v/>
      </c>
      <c r="E63" s="4" t="str">
        <f ca="1">position</f>
        <v/>
      </c>
      <c r="I63" s="318"/>
      <c r="L63" s="23"/>
      <c r="N63" s="6"/>
      <c r="P63" s="20"/>
      <c r="Q63" s="5" t="str">
        <f ca="1">score</f>
        <v/>
      </c>
      <c r="R63" s="58" t="str">
        <f ca="1">rescore</f>
        <v/>
      </c>
      <c r="S63" s="11" t="str">
        <f ca="1">price</f>
        <v/>
      </c>
      <c r="U63" s="4"/>
      <c r="V63" s="4"/>
      <c r="W63" s="220" t="str">
        <f ca="1">commission</f>
        <v/>
      </c>
      <c r="X63" s="301"/>
    </row>
    <row r="64" spans="1:24" x14ac:dyDescent="0.25">
      <c r="A64" s="6" t="str">
        <f ca="1">no.</f>
        <v/>
      </c>
      <c r="E64" s="4" t="str">
        <f ca="1">position</f>
        <v/>
      </c>
      <c r="I64" s="318"/>
      <c r="L64" s="23"/>
      <c r="N64" s="6"/>
      <c r="P64" s="20"/>
      <c r="Q64" s="5" t="str">
        <f ca="1">score</f>
        <v/>
      </c>
      <c r="R64" s="58" t="str">
        <f ca="1">rescore</f>
        <v/>
      </c>
      <c r="S64" s="11" t="str">
        <f ca="1">price</f>
        <v/>
      </c>
      <c r="U64" s="4"/>
      <c r="V64" s="4"/>
      <c r="W64" s="220" t="str">
        <f ca="1">commission</f>
        <v/>
      </c>
      <c r="X64" s="301"/>
    </row>
    <row r="65" spans="1:24" x14ac:dyDescent="0.25">
      <c r="A65" s="6" t="str">
        <f ca="1">no.</f>
        <v/>
      </c>
      <c r="E65" s="4" t="str">
        <f ca="1">position</f>
        <v/>
      </c>
      <c r="I65" s="318"/>
      <c r="L65" s="23"/>
      <c r="N65" s="6"/>
      <c r="P65" s="20"/>
      <c r="Q65" s="5" t="str">
        <f ca="1">score</f>
        <v/>
      </c>
      <c r="R65" s="58" t="str">
        <f ca="1">rescore</f>
        <v/>
      </c>
      <c r="S65" s="11" t="str">
        <f ca="1">price</f>
        <v/>
      </c>
      <c r="U65" s="4"/>
      <c r="V65" s="4"/>
      <c r="W65" s="219" t="str">
        <f ca="1">commission</f>
        <v/>
      </c>
      <c r="X65" s="301"/>
    </row>
    <row r="66" spans="1:24" x14ac:dyDescent="0.25">
      <c r="A66" s="6" t="str">
        <f ca="1">no.</f>
        <v/>
      </c>
      <c r="E66" s="4" t="str">
        <f ca="1">position</f>
        <v/>
      </c>
      <c r="I66" s="318"/>
      <c r="L66" s="23"/>
      <c r="N66" s="6"/>
      <c r="P66" s="20"/>
      <c r="Q66" s="5" t="str">
        <f ca="1">score</f>
        <v/>
      </c>
      <c r="R66" s="58" t="str">
        <f ca="1">rescore</f>
        <v/>
      </c>
      <c r="S66" s="11" t="str">
        <f ca="1">price</f>
        <v/>
      </c>
      <c r="U66" s="4"/>
      <c r="V66" s="4"/>
      <c r="W66" s="219" t="str">
        <f ca="1">commission</f>
        <v/>
      </c>
      <c r="X66" s="301"/>
    </row>
    <row r="67" spans="1:24" x14ac:dyDescent="0.25">
      <c r="A67" s="6" t="str">
        <f ca="1">no.</f>
        <v/>
      </c>
      <c r="E67" s="4" t="str">
        <f ca="1">position</f>
        <v/>
      </c>
      <c r="I67" s="318"/>
      <c r="L67" s="23"/>
      <c r="N67" s="6"/>
      <c r="P67" s="20"/>
      <c r="Q67" s="5" t="str">
        <f ca="1">score</f>
        <v/>
      </c>
      <c r="R67" s="58" t="str">
        <f ca="1">rescore</f>
        <v/>
      </c>
      <c r="S67" s="11" t="str">
        <f ca="1">price</f>
        <v/>
      </c>
      <c r="U67" s="4"/>
      <c r="V67" s="4"/>
      <c r="W67" s="219" t="str">
        <f ca="1">commission</f>
        <v/>
      </c>
      <c r="X67" s="301"/>
    </row>
    <row r="68" spans="1:24" x14ac:dyDescent="0.25">
      <c r="A68" s="6" t="str">
        <f ca="1">no.</f>
        <v/>
      </c>
      <c r="E68" s="4" t="str">
        <f ca="1">position</f>
        <v/>
      </c>
      <c r="I68" s="318"/>
      <c r="L68" s="23"/>
      <c r="N68" s="6"/>
      <c r="P68" s="20"/>
      <c r="Q68" s="5" t="str">
        <f ca="1">score</f>
        <v/>
      </c>
      <c r="R68" s="58" t="str">
        <f ca="1">rescore</f>
        <v/>
      </c>
      <c r="S68" s="11" t="str">
        <f ca="1">price</f>
        <v/>
      </c>
      <c r="U68" s="4"/>
      <c r="V68" s="4"/>
      <c r="W68" s="219" t="str">
        <f ca="1">commission</f>
        <v/>
      </c>
      <c r="X68" s="301"/>
    </row>
    <row r="69" spans="1:24" x14ac:dyDescent="0.25">
      <c r="A69" s="6" t="str">
        <f ca="1">no.</f>
        <v/>
      </c>
      <c r="E69" s="4" t="str">
        <f ca="1">position</f>
        <v/>
      </c>
      <c r="I69" s="318"/>
      <c r="L69" s="23"/>
      <c r="N69" s="6"/>
      <c r="P69" s="20"/>
      <c r="Q69" s="5" t="str">
        <f ca="1">score</f>
        <v/>
      </c>
      <c r="R69" s="58" t="str">
        <f ca="1">rescore</f>
        <v/>
      </c>
      <c r="S69" s="11" t="str">
        <f ca="1">price</f>
        <v/>
      </c>
      <c r="U69" s="4"/>
      <c r="V69" s="4"/>
      <c r="W69" s="219" t="str">
        <f ca="1">commission</f>
        <v/>
      </c>
      <c r="X69" s="301"/>
    </row>
    <row r="70" spans="1:24" x14ac:dyDescent="0.25">
      <c r="A70" s="6" t="str">
        <f ca="1">no.</f>
        <v/>
      </c>
      <c r="E70" s="4" t="str">
        <f ca="1">position</f>
        <v/>
      </c>
      <c r="I70" s="318"/>
      <c r="L70" s="23"/>
      <c r="N70" s="6"/>
      <c r="P70" s="20"/>
      <c r="Q70" s="5" t="str">
        <f ca="1">score</f>
        <v/>
      </c>
      <c r="R70" s="58" t="str">
        <f ca="1">rescore</f>
        <v/>
      </c>
      <c r="S70" s="11" t="str">
        <f ca="1">price</f>
        <v/>
      </c>
      <c r="U70" s="4"/>
      <c r="V70" s="4"/>
      <c r="W70" s="219" t="str">
        <f ca="1">commission</f>
        <v/>
      </c>
      <c r="X70" s="301"/>
    </row>
    <row r="71" spans="1:24" x14ac:dyDescent="0.25">
      <c r="A71" s="6" t="str">
        <f ca="1">no.</f>
        <v/>
      </c>
      <c r="E71" s="4" t="str">
        <f ca="1">position</f>
        <v/>
      </c>
      <c r="I71" s="318"/>
      <c r="L71" s="23"/>
      <c r="N71" s="6"/>
      <c r="P71" s="20"/>
      <c r="Q71" s="5" t="str">
        <f ca="1">score</f>
        <v/>
      </c>
      <c r="R71" s="58" t="str">
        <f ca="1">rescore</f>
        <v/>
      </c>
      <c r="S71" s="11" t="str">
        <f ca="1">price</f>
        <v/>
      </c>
      <c r="U71" s="4"/>
      <c r="V71" s="4"/>
      <c r="W71" s="219" t="str">
        <f ca="1">commission</f>
        <v/>
      </c>
      <c r="X71" s="301"/>
    </row>
    <row r="72" spans="1:24" x14ac:dyDescent="0.25">
      <c r="A72" s="6" t="str">
        <f ca="1">no.</f>
        <v/>
      </c>
      <c r="E72" s="4" t="str">
        <f ca="1">position</f>
        <v/>
      </c>
      <c r="I72" s="318"/>
      <c r="L72" s="23"/>
      <c r="N72" s="6"/>
      <c r="P72" s="20"/>
      <c r="Q72" s="5" t="str">
        <f ca="1">score</f>
        <v/>
      </c>
      <c r="R72" s="58" t="str">
        <f ca="1">rescore</f>
        <v/>
      </c>
      <c r="S72" s="11" t="str">
        <f ca="1">price</f>
        <v/>
      </c>
      <c r="U72" s="4"/>
      <c r="V72" s="4"/>
      <c r="W72" s="219" t="str">
        <f ca="1">commission</f>
        <v/>
      </c>
      <c r="X72" s="301"/>
    </row>
    <row r="73" spans="1:24" x14ac:dyDescent="0.25">
      <c r="A73" s="6" t="str">
        <f ca="1">no.</f>
        <v/>
      </c>
      <c r="E73" s="4" t="str">
        <f ca="1">position</f>
        <v/>
      </c>
      <c r="I73" s="318"/>
      <c r="L73" s="23"/>
      <c r="N73" s="6"/>
      <c r="P73" s="20"/>
      <c r="Q73" s="5" t="str">
        <f ca="1">score</f>
        <v/>
      </c>
      <c r="R73" s="58" t="str">
        <f ca="1">rescore</f>
        <v/>
      </c>
      <c r="S73" s="11" t="str">
        <f ca="1">price</f>
        <v/>
      </c>
      <c r="U73" s="4"/>
      <c r="V73" s="4"/>
      <c r="W73" s="219" t="str">
        <f ca="1">commission</f>
        <v/>
      </c>
      <c r="X73" s="301"/>
    </row>
    <row r="74" spans="1:24" x14ac:dyDescent="0.25">
      <c r="A74" s="6" t="str">
        <f ca="1">no.</f>
        <v/>
      </c>
      <c r="E74" s="4" t="str">
        <f ca="1">position</f>
        <v/>
      </c>
      <c r="I74" s="318"/>
      <c r="L74" s="23"/>
      <c r="N74" s="6"/>
      <c r="P74" s="20"/>
      <c r="Q74" s="5" t="str">
        <f ca="1">score</f>
        <v/>
      </c>
      <c r="R74" s="58" t="str">
        <f ca="1">rescore</f>
        <v/>
      </c>
      <c r="S74" s="11" t="str">
        <f ca="1">price</f>
        <v/>
      </c>
      <c r="U74" s="4"/>
      <c r="V74" s="4"/>
      <c r="W74" s="220" t="str">
        <f ca="1">commission</f>
        <v/>
      </c>
      <c r="X74" s="301"/>
    </row>
    <row r="75" spans="1:24" x14ac:dyDescent="0.25">
      <c r="A75" s="6" t="str">
        <f ca="1">no.</f>
        <v/>
      </c>
      <c r="E75" s="4" t="str">
        <f ca="1">position</f>
        <v/>
      </c>
      <c r="I75" s="318"/>
      <c r="L75" s="23"/>
      <c r="N75" s="6"/>
      <c r="P75" s="20"/>
      <c r="Q75" s="5" t="str">
        <f ca="1">score</f>
        <v/>
      </c>
      <c r="R75" s="58" t="str">
        <f ca="1">rescore</f>
        <v/>
      </c>
      <c r="S75" s="11" t="str">
        <f ca="1">price</f>
        <v/>
      </c>
      <c r="U75" s="4"/>
      <c r="V75" s="4"/>
      <c r="W75" s="220" t="str">
        <f ca="1">commission</f>
        <v/>
      </c>
      <c r="X75" s="301"/>
    </row>
    <row r="76" spans="1:24" x14ac:dyDescent="0.25">
      <c r="A76" s="6" t="str">
        <f ca="1">no.</f>
        <v/>
      </c>
      <c r="E76" s="4" t="str">
        <f ca="1">position</f>
        <v/>
      </c>
      <c r="I76" s="318"/>
      <c r="L76" s="23"/>
      <c r="N76" s="6"/>
      <c r="P76" s="20"/>
      <c r="Q76" s="5" t="str">
        <f ca="1">score</f>
        <v/>
      </c>
      <c r="R76" s="58" t="str">
        <f ca="1">rescore</f>
        <v/>
      </c>
      <c r="S76" s="11" t="str">
        <f ca="1">price</f>
        <v/>
      </c>
      <c r="U76" s="4"/>
      <c r="V76" s="4"/>
      <c r="W76" s="220" t="str">
        <f ca="1">commission</f>
        <v/>
      </c>
      <c r="X76" s="301"/>
    </row>
    <row r="77" spans="1:24" x14ac:dyDescent="0.25">
      <c r="A77" s="6" t="str">
        <f ca="1">no.</f>
        <v/>
      </c>
      <c r="E77" s="4" t="str">
        <f ca="1">position</f>
        <v/>
      </c>
      <c r="I77" s="318"/>
      <c r="L77" s="23"/>
      <c r="N77" s="6"/>
      <c r="P77" s="20"/>
      <c r="Q77" s="5" t="str">
        <f ca="1">score</f>
        <v/>
      </c>
      <c r="R77" s="58" t="str">
        <f ca="1">rescore</f>
        <v/>
      </c>
      <c r="S77" s="11" t="str">
        <f ca="1">price</f>
        <v/>
      </c>
      <c r="U77" s="4"/>
      <c r="V77" s="4"/>
      <c r="W77" s="220" t="str">
        <f ca="1">commission</f>
        <v/>
      </c>
      <c r="X77" s="301"/>
    </row>
    <row r="78" spans="1:24" x14ac:dyDescent="0.25">
      <c r="A78" s="6" t="str">
        <f ca="1">no.</f>
        <v/>
      </c>
      <c r="E78" s="4" t="str">
        <f ca="1">position</f>
        <v/>
      </c>
      <c r="I78" s="318"/>
      <c r="L78" s="23"/>
      <c r="N78" s="6"/>
      <c r="P78" s="20"/>
      <c r="Q78" s="5" t="str">
        <f ca="1">score</f>
        <v/>
      </c>
      <c r="R78" s="58" t="str">
        <f ca="1">rescore</f>
        <v/>
      </c>
      <c r="S78" s="11" t="str">
        <f ca="1">price</f>
        <v/>
      </c>
      <c r="U78" s="4"/>
      <c r="V78" s="4"/>
      <c r="W78" s="220" t="str">
        <f ca="1">commission</f>
        <v/>
      </c>
      <c r="X78" s="301"/>
    </row>
    <row r="79" spans="1:24" x14ac:dyDescent="0.25">
      <c r="A79" s="6" t="str">
        <f ca="1">no.</f>
        <v/>
      </c>
      <c r="E79" s="4" t="str">
        <f ca="1">position</f>
        <v/>
      </c>
      <c r="I79" s="318"/>
      <c r="L79" s="23"/>
      <c r="N79" s="6"/>
      <c r="P79" s="20"/>
      <c r="Q79" s="5" t="str">
        <f ca="1">score</f>
        <v/>
      </c>
      <c r="R79" s="58" t="str">
        <f ca="1">rescore</f>
        <v/>
      </c>
      <c r="S79" s="11" t="str">
        <f ca="1">price</f>
        <v/>
      </c>
      <c r="U79" s="4"/>
      <c r="V79" s="4"/>
      <c r="W79" s="220" t="str">
        <f ca="1">commission</f>
        <v/>
      </c>
      <c r="X79" s="301"/>
    </row>
    <row r="80" spans="1:24" x14ac:dyDescent="0.25">
      <c r="A80" s="6" t="str">
        <f ca="1">no.</f>
        <v/>
      </c>
      <c r="E80" s="4" t="str">
        <f ca="1">position</f>
        <v/>
      </c>
      <c r="I80" s="318"/>
      <c r="L80" s="23"/>
      <c r="N80" s="6"/>
      <c r="P80" s="20"/>
      <c r="Q80" s="5" t="str">
        <f ca="1">score</f>
        <v/>
      </c>
      <c r="R80" s="58" t="str">
        <f ca="1">rescore</f>
        <v/>
      </c>
      <c r="S80" s="11" t="str">
        <f ca="1">price</f>
        <v/>
      </c>
      <c r="U80" s="4"/>
      <c r="V80" s="4"/>
      <c r="W80" s="220" t="str">
        <f ca="1">commission</f>
        <v/>
      </c>
      <c r="X80" s="301"/>
    </row>
    <row r="81" spans="1:24" x14ac:dyDescent="0.25">
      <c r="A81" s="6" t="str">
        <f ca="1">no.</f>
        <v/>
      </c>
      <c r="E81" s="4" t="str">
        <f ca="1">position</f>
        <v/>
      </c>
      <c r="I81" s="318"/>
      <c r="L81" s="23"/>
      <c r="N81" s="6"/>
      <c r="P81" s="20"/>
      <c r="Q81" s="5" t="str">
        <f ca="1">score</f>
        <v/>
      </c>
      <c r="R81" s="58" t="str">
        <f ca="1">rescore</f>
        <v/>
      </c>
      <c r="S81" s="11" t="str">
        <f ca="1">price</f>
        <v/>
      </c>
      <c r="U81" s="4"/>
      <c r="V81" s="4"/>
      <c r="W81" s="220" t="str">
        <f ca="1">commission</f>
        <v/>
      </c>
      <c r="X81" s="301"/>
    </row>
    <row r="82" spans="1:24" x14ac:dyDescent="0.25">
      <c r="A82" s="6" t="str">
        <f ca="1">no.</f>
        <v/>
      </c>
      <c r="E82" s="4" t="str">
        <f ca="1">position</f>
        <v/>
      </c>
      <c r="I82" s="318"/>
      <c r="L82" s="23"/>
      <c r="N82" s="6"/>
      <c r="P82" s="20"/>
      <c r="Q82" s="5" t="str">
        <f ca="1">score</f>
        <v/>
      </c>
      <c r="R82" s="58" t="str">
        <f ca="1">rescore</f>
        <v/>
      </c>
      <c r="S82" s="11" t="str">
        <f ca="1">price</f>
        <v/>
      </c>
      <c r="U82" s="4"/>
      <c r="V82" s="4"/>
      <c r="W82" s="220" t="str">
        <f ca="1">commission</f>
        <v/>
      </c>
      <c r="X82" s="301"/>
    </row>
    <row r="83" spans="1:24" x14ac:dyDescent="0.25">
      <c r="A83" s="6" t="str">
        <f ca="1">no.</f>
        <v/>
      </c>
      <c r="E83" s="4" t="str">
        <f ca="1">position</f>
        <v/>
      </c>
      <c r="I83" s="318"/>
      <c r="L83" s="23"/>
      <c r="N83" s="6"/>
      <c r="P83" s="20"/>
      <c r="Q83" s="5" t="str">
        <f ca="1">score</f>
        <v/>
      </c>
      <c r="R83" s="58" t="str">
        <f ca="1">rescore</f>
        <v/>
      </c>
      <c r="S83" s="11" t="str">
        <f ca="1">price</f>
        <v/>
      </c>
      <c r="U83" s="4"/>
      <c r="V83" s="4"/>
      <c r="W83" s="220" t="str">
        <f ca="1">commission</f>
        <v/>
      </c>
      <c r="X83" s="301"/>
    </row>
    <row r="84" spans="1:24" x14ac:dyDescent="0.25">
      <c r="A84" s="6" t="str">
        <f ca="1">no.</f>
        <v/>
      </c>
      <c r="E84" s="4" t="str">
        <f ca="1">position</f>
        <v/>
      </c>
      <c r="I84" s="318"/>
      <c r="L84" s="23"/>
      <c r="N84" s="6"/>
      <c r="P84" s="20"/>
      <c r="Q84" s="5" t="str">
        <f ca="1">score</f>
        <v/>
      </c>
      <c r="R84" s="58" t="str">
        <f ca="1">rescore</f>
        <v/>
      </c>
      <c r="S84" s="11" t="str">
        <f ca="1">price</f>
        <v/>
      </c>
      <c r="U84" s="4"/>
      <c r="V84" s="4"/>
      <c r="W84" s="220" t="str">
        <f ca="1">commission</f>
        <v/>
      </c>
      <c r="X84" s="301"/>
    </row>
    <row r="85" spans="1:24" x14ac:dyDescent="0.25">
      <c r="A85" s="6" t="str">
        <f ca="1">no.</f>
        <v/>
      </c>
      <c r="E85" s="4" t="str">
        <f ca="1">position</f>
        <v/>
      </c>
      <c r="I85" s="318"/>
      <c r="L85" s="23"/>
      <c r="N85" s="6"/>
      <c r="P85" s="20"/>
      <c r="Q85" s="5" t="str">
        <f ca="1">score</f>
        <v/>
      </c>
      <c r="R85" s="58" t="str">
        <f ca="1">rescore</f>
        <v/>
      </c>
      <c r="S85" s="11" t="str">
        <f ca="1">price</f>
        <v/>
      </c>
      <c r="U85" s="4"/>
      <c r="V85" s="4"/>
      <c r="W85" s="220" t="str">
        <f ca="1">commission</f>
        <v/>
      </c>
      <c r="X85" s="301"/>
    </row>
    <row r="86" spans="1:24" x14ac:dyDescent="0.25">
      <c r="A86" s="6" t="str">
        <f ca="1">no.</f>
        <v/>
      </c>
      <c r="E86" s="4" t="str">
        <f ca="1">position</f>
        <v/>
      </c>
      <c r="I86" s="318"/>
      <c r="L86" s="23"/>
      <c r="N86" s="6"/>
      <c r="P86" s="20"/>
      <c r="Q86" s="5" t="str">
        <f ca="1">score</f>
        <v/>
      </c>
      <c r="R86" s="58" t="str">
        <f ca="1">rescore</f>
        <v/>
      </c>
      <c r="S86" s="11" t="str">
        <f ca="1">price</f>
        <v/>
      </c>
      <c r="U86" s="4"/>
      <c r="V86" s="4"/>
      <c r="W86" s="220" t="str">
        <f ca="1">commission</f>
        <v/>
      </c>
      <c r="X86" s="301"/>
    </row>
    <row r="87" spans="1:24" x14ac:dyDescent="0.25">
      <c r="A87" s="6" t="str">
        <f ca="1">no.</f>
        <v/>
      </c>
      <c r="E87" s="4" t="str">
        <f ca="1">position</f>
        <v/>
      </c>
      <c r="I87" s="318"/>
      <c r="L87" s="23"/>
      <c r="N87" s="6"/>
      <c r="P87" s="20"/>
      <c r="Q87" s="5" t="str">
        <f ca="1">score</f>
        <v/>
      </c>
      <c r="R87" s="58" t="str">
        <f ca="1">rescore</f>
        <v/>
      </c>
      <c r="S87" s="11" t="str">
        <f ca="1">price</f>
        <v/>
      </c>
      <c r="U87" s="4"/>
      <c r="V87" s="4"/>
      <c r="W87" s="220" t="str">
        <f ca="1">commission</f>
        <v/>
      </c>
      <c r="X87" s="301"/>
    </row>
    <row r="88" spans="1:24" x14ac:dyDescent="0.25">
      <c r="A88" s="6" t="str">
        <f ca="1">no.</f>
        <v/>
      </c>
      <c r="E88" s="4" t="str">
        <f ca="1">position</f>
        <v/>
      </c>
      <c r="I88" s="318"/>
      <c r="L88" s="23"/>
      <c r="N88" s="6"/>
      <c r="P88" s="20"/>
      <c r="Q88" s="5" t="str">
        <f ca="1">score</f>
        <v/>
      </c>
      <c r="R88" s="58" t="str">
        <f ca="1">rescore</f>
        <v/>
      </c>
      <c r="S88" s="11" t="str">
        <f ca="1">price</f>
        <v/>
      </c>
      <c r="U88" s="4"/>
      <c r="V88" s="4"/>
      <c r="W88" s="220" t="str">
        <f ca="1">commission</f>
        <v/>
      </c>
      <c r="X88" s="301"/>
    </row>
    <row r="89" spans="1:24" x14ac:dyDescent="0.25">
      <c r="A89" s="6" t="str">
        <f ca="1">no.</f>
        <v/>
      </c>
      <c r="E89" s="4" t="str">
        <f ca="1">position</f>
        <v/>
      </c>
      <c r="I89" s="318"/>
      <c r="L89" s="23"/>
      <c r="N89" s="6"/>
      <c r="P89" s="20"/>
      <c r="Q89" s="5" t="str">
        <f ca="1">score</f>
        <v/>
      </c>
      <c r="R89" s="58" t="str">
        <f ca="1">rescore</f>
        <v/>
      </c>
      <c r="S89" s="11" t="str">
        <f ca="1">price</f>
        <v/>
      </c>
      <c r="U89" s="4"/>
      <c r="V89" s="4"/>
      <c r="W89" s="220" t="str">
        <f ca="1">commission</f>
        <v/>
      </c>
      <c r="X89" s="301"/>
    </row>
    <row r="90" spans="1:24" x14ac:dyDescent="0.25">
      <c r="A90" s="6" t="str">
        <f ca="1">no.</f>
        <v/>
      </c>
      <c r="E90" s="4" t="str">
        <f ca="1">position</f>
        <v/>
      </c>
      <c r="I90" s="318"/>
      <c r="L90" s="23"/>
      <c r="N90" s="6"/>
      <c r="P90" s="20"/>
      <c r="Q90" s="5" t="str">
        <f ca="1">score</f>
        <v/>
      </c>
      <c r="R90" s="58" t="str">
        <f ca="1">rescore</f>
        <v/>
      </c>
      <c r="S90" s="11" t="str">
        <f ca="1">price</f>
        <v/>
      </c>
      <c r="U90" s="4"/>
      <c r="V90" s="4"/>
      <c r="W90" s="220" t="str">
        <f ca="1">commission</f>
        <v/>
      </c>
      <c r="X90" s="301"/>
    </row>
    <row r="91" spans="1:24" x14ac:dyDescent="0.25">
      <c r="A91" s="6" t="str">
        <f ca="1">no.</f>
        <v/>
      </c>
      <c r="E91" s="4" t="str">
        <f ca="1">position</f>
        <v/>
      </c>
      <c r="I91" s="318"/>
      <c r="L91" s="23"/>
      <c r="N91" s="6"/>
      <c r="P91" s="20"/>
      <c r="Q91" s="5" t="str">
        <f ca="1">score</f>
        <v/>
      </c>
      <c r="R91" s="58" t="str">
        <f ca="1">rescore</f>
        <v/>
      </c>
      <c r="S91" s="11" t="str">
        <f ca="1">price</f>
        <v/>
      </c>
      <c r="U91" s="4"/>
      <c r="V91" s="4"/>
      <c r="W91" s="220" t="str">
        <f ca="1">commission</f>
        <v/>
      </c>
      <c r="X91" s="301"/>
    </row>
    <row r="92" spans="1:24" x14ac:dyDescent="0.25">
      <c r="A92" s="6" t="str">
        <f ca="1">no.</f>
        <v/>
      </c>
      <c r="E92" s="4" t="str">
        <f ca="1">position</f>
        <v/>
      </c>
      <c r="I92" s="318"/>
      <c r="L92" s="23"/>
      <c r="N92" s="6"/>
      <c r="P92" s="20"/>
      <c r="Q92" s="5" t="str">
        <f ca="1">score</f>
        <v/>
      </c>
      <c r="R92" s="58" t="str">
        <f ca="1">rescore</f>
        <v/>
      </c>
      <c r="S92" s="11" t="str">
        <f ca="1">price</f>
        <v/>
      </c>
      <c r="U92" s="4"/>
      <c r="V92" s="4"/>
      <c r="W92" s="220" t="str">
        <f ca="1">commission</f>
        <v/>
      </c>
      <c r="X92" s="301"/>
    </row>
    <row r="93" spans="1:24" x14ac:dyDescent="0.25">
      <c r="A93" s="6" t="str">
        <f ca="1">no.</f>
        <v/>
      </c>
      <c r="E93" s="4" t="str">
        <f ca="1">position</f>
        <v/>
      </c>
      <c r="I93" s="318"/>
      <c r="L93" s="23"/>
      <c r="N93" s="6"/>
      <c r="P93" s="20"/>
      <c r="Q93" s="5" t="str">
        <f ca="1">score</f>
        <v/>
      </c>
      <c r="R93" s="58" t="str">
        <f ca="1">rescore</f>
        <v/>
      </c>
      <c r="S93" s="11" t="str">
        <f ca="1">price</f>
        <v/>
      </c>
      <c r="U93" s="4"/>
      <c r="V93" s="4"/>
      <c r="W93" s="220" t="str">
        <f ca="1">commission</f>
        <v/>
      </c>
      <c r="X93" s="301"/>
    </row>
    <row r="94" spans="1:24" x14ac:dyDescent="0.25">
      <c r="A94" s="6" t="str">
        <f ca="1">no.</f>
        <v/>
      </c>
      <c r="E94" s="4" t="str">
        <f ca="1">position</f>
        <v/>
      </c>
      <c r="I94" s="318"/>
      <c r="L94" s="23"/>
      <c r="N94" s="6"/>
      <c r="P94" s="20"/>
      <c r="Q94" s="5" t="str">
        <f ca="1">score</f>
        <v/>
      </c>
      <c r="R94" s="58" t="str">
        <f ca="1">rescore</f>
        <v/>
      </c>
      <c r="S94" s="11" t="str">
        <f ca="1">price</f>
        <v/>
      </c>
      <c r="U94" s="4"/>
      <c r="V94" s="4"/>
      <c r="W94" s="220" t="str">
        <f ca="1">commission</f>
        <v/>
      </c>
      <c r="X94" s="301"/>
    </row>
    <row r="95" spans="1:24" x14ac:dyDescent="0.25">
      <c r="A95" s="6" t="str">
        <f ca="1">no.</f>
        <v/>
      </c>
      <c r="E95" s="4" t="str">
        <f ca="1">position</f>
        <v/>
      </c>
      <c r="I95" s="318"/>
      <c r="L95" s="23"/>
      <c r="N95" s="6"/>
      <c r="P95" s="20"/>
      <c r="Q95" s="5" t="str">
        <f ca="1">score</f>
        <v/>
      </c>
      <c r="R95" s="58" t="str">
        <f ca="1">rescore</f>
        <v/>
      </c>
      <c r="S95" s="11" t="str">
        <f ca="1">price</f>
        <v/>
      </c>
      <c r="U95" s="4"/>
      <c r="V95" s="4"/>
      <c r="W95" s="220" t="str">
        <f ca="1">commission</f>
        <v/>
      </c>
      <c r="X95" s="301"/>
    </row>
    <row r="96" spans="1:24" x14ac:dyDescent="0.25">
      <c r="A96" s="6" t="str">
        <f ca="1">no.</f>
        <v/>
      </c>
      <c r="E96" s="4" t="str">
        <f ca="1">position</f>
        <v/>
      </c>
      <c r="I96" s="318"/>
      <c r="L96" s="23"/>
      <c r="N96" s="6"/>
      <c r="P96" s="20"/>
      <c r="Q96" s="5" t="str">
        <f ca="1">score</f>
        <v/>
      </c>
      <c r="R96" s="58" t="str">
        <f ca="1">rescore</f>
        <v/>
      </c>
      <c r="S96" s="11" t="str">
        <f ca="1">price</f>
        <v/>
      </c>
      <c r="U96" s="4"/>
      <c r="V96" s="4"/>
      <c r="W96" s="220" t="str">
        <f ca="1">commission</f>
        <v/>
      </c>
      <c r="X96" s="301"/>
    </row>
    <row r="97" spans="1:24" x14ac:dyDescent="0.25">
      <c r="A97" s="6" t="str">
        <f ca="1">no.</f>
        <v/>
      </c>
      <c r="E97" s="4" t="str">
        <f ca="1">position</f>
        <v/>
      </c>
      <c r="I97" s="318"/>
      <c r="L97" s="23"/>
      <c r="N97" s="6"/>
      <c r="P97" s="20"/>
      <c r="Q97" s="5" t="str">
        <f ca="1">score</f>
        <v/>
      </c>
      <c r="R97" s="58" t="str">
        <f ca="1">rescore</f>
        <v/>
      </c>
      <c r="S97" s="11" t="str">
        <f ca="1">price</f>
        <v/>
      </c>
      <c r="U97" s="4"/>
      <c r="V97" s="4"/>
      <c r="W97" s="220" t="str">
        <f ca="1">commission</f>
        <v/>
      </c>
      <c r="X97" s="301"/>
    </row>
    <row r="98" spans="1:24" x14ac:dyDescent="0.25">
      <c r="A98" s="6" t="str">
        <f ca="1">no.</f>
        <v/>
      </c>
      <c r="E98" s="4" t="str">
        <f ca="1">position</f>
        <v/>
      </c>
      <c r="I98" s="318"/>
      <c r="L98" s="23"/>
      <c r="N98" s="6"/>
      <c r="P98" s="20"/>
      <c r="Q98" s="5" t="str">
        <f ca="1">score</f>
        <v/>
      </c>
      <c r="R98" s="58" t="str">
        <f ca="1">rescore</f>
        <v/>
      </c>
      <c r="S98" s="11" t="str">
        <f ca="1">price</f>
        <v/>
      </c>
      <c r="U98" s="4"/>
      <c r="V98" s="4"/>
      <c r="W98" s="220" t="str">
        <f ca="1">commission</f>
        <v/>
      </c>
      <c r="X98" s="301"/>
    </row>
    <row r="99" spans="1:24" x14ac:dyDescent="0.25">
      <c r="A99" s="6" t="str">
        <f ca="1">no.</f>
        <v/>
      </c>
      <c r="E99" s="4" t="str">
        <f ca="1">position</f>
        <v/>
      </c>
      <c r="I99" s="318"/>
      <c r="L99" s="23"/>
      <c r="N99" s="6"/>
      <c r="P99" s="20"/>
      <c r="Q99" s="5" t="str">
        <f ca="1">score</f>
        <v/>
      </c>
      <c r="R99" s="58" t="str">
        <f ca="1">rescore</f>
        <v/>
      </c>
      <c r="S99" s="11" t="str">
        <f ca="1">price</f>
        <v/>
      </c>
      <c r="U99" s="4"/>
      <c r="V99" s="4"/>
      <c r="W99" s="220" t="str">
        <f ca="1">commission</f>
        <v/>
      </c>
      <c r="X99" s="301"/>
    </row>
    <row r="100" spans="1:24" x14ac:dyDescent="0.25">
      <c r="A100" s="6" t="str">
        <f ca="1">no.</f>
        <v/>
      </c>
      <c r="E100" s="4" t="str">
        <f ca="1">position</f>
        <v/>
      </c>
      <c r="I100" s="318"/>
      <c r="L100" s="23"/>
      <c r="N100" s="6"/>
      <c r="P100" s="20"/>
      <c r="Q100" s="5" t="str">
        <f ca="1">score</f>
        <v/>
      </c>
      <c r="R100" s="58" t="str">
        <f ca="1">rescore</f>
        <v/>
      </c>
      <c r="S100" s="11" t="str">
        <f ca="1">price</f>
        <v/>
      </c>
      <c r="U100" s="4"/>
      <c r="V100" s="4"/>
      <c r="W100" s="220" t="str">
        <f ca="1">commission</f>
        <v/>
      </c>
      <c r="X100" s="301"/>
    </row>
    <row r="101" spans="1:24" x14ac:dyDescent="0.25">
      <c r="A101" s="6" t="str">
        <f ca="1">no.</f>
        <v/>
      </c>
      <c r="E101" s="4" t="str">
        <f ca="1">position</f>
        <v/>
      </c>
      <c r="I101" s="318"/>
      <c r="L101" s="23"/>
      <c r="N101" s="6"/>
      <c r="P101" s="20"/>
      <c r="Q101" s="5" t="str">
        <f ca="1">score</f>
        <v/>
      </c>
      <c r="R101" s="58" t="str">
        <f ca="1">rescore</f>
        <v/>
      </c>
      <c r="S101" s="11" t="str">
        <f ca="1">price</f>
        <v/>
      </c>
      <c r="U101" s="4"/>
      <c r="V101" s="4"/>
      <c r="W101" s="220" t="str">
        <f ca="1">commission</f>
        <v/>
      </c>
      <c r="X101" s="301"/>
    </row>
    <row r="102" spans="1:24" x14ac:dyDescent="0.25">
      <c r="A102" s="6" t="str">
        <f ca="1">no.</f>
        <v/>
      </c>
      <c r="E102" s="4" t="str">
        <f ca="1">position</f>
        <v/>
      </c>
      <c r="I102" s="318"/>
      <c r="L102" s="23"/>
      <c r="N102" s="6"/>
      <c r="P102" s="20"/>
      <c r="Q102" s="5" t="str">
        <f ca="1">score</f>
        <v/>
      </c>
      <c r="R102" s="58" t="str">
        <f ca="1">rescore</f>
        <v/>
      </c>
      <c r="S102" s="11" t="str">
        <f ca="1">price</f>
        <v/>
      </c>
      <c r="U102" s="4"/>
      <c r="V102" s="4"/>
      <c r="W102" s="220" t="str">
        <f ca="1">commission</f>
        <v/>
      </c>
      <c r="X102" s="301"/>
    </row>
    <row r="103" spans="1:24" x14ac:dyDescent="0.25">
      <c r="A103" s="6" t="str">
        <f ca="1">no.</f>
        <v/>
      </c>
      <c r="E103" s="4" t="str">
        <f ca="1">position</f>
        <v/>
      </c>
      <c r="I103" s="318"/>
      <c r="L103" s="23"/>
      <c r="N103" s="6"/>
      <c r="P103" s="20"/>
      <c r="Q103" s="5" t="str">
        <f ca="1">score</f>
        <v/>
      </c>
      <c r="R103" s="58" t="str">
        <f ca="1">rescore</f>
        <v/>
      </c>
      <c r="S103" s="11" t="str">
        <f ca="1">price</f>
        <v/>
      </c>
      <c r="U103" s="4"/>
      <c r="V103" s="4"/>
      <c r="W103" s="220" t="str">
        <f ca="1">commission</f>
        <v/>
      </c>
      <c r="X103" s="301"/>
    </row>
    <row r="104" spans="1:24" x14ac:dyDescent="0.25">
      <c r="A104" s="6" t="str">
        <f ca="1">no.</f>
        <v/>
      </c>
      <c r="E104" s="4" t="str">
        <f ca="1">position</f>
        <v/>
      </c>
      <c r="I104" s="318"/>
      <c r="L104" s="23"/>
      <c r="N104" s="6"/>
      <c r="P104" s="20"/>
      <c r="Q104" s="5" t="str">
        <f ca="1">score</f>
        <v/>
      </c>
      <c r="R104" s="58" t="str">
        <f ca="1">rescore</f>
        <v/>
      </c>
      <c r="S104" s="11" t="str">
        <f ca="1">price</f>
        <v/>
      </c>
      <c r="U104" s="4"/>
      <c r="V104" s="4"/>
      <c r="W104" s="220" t="str">
        <f ca="1">commission</f>
        <v/>
      </c>
      <c r="X104" s="301"/>
    </row>
    <row r="105" spans="1:24" x14ac:dyDescent="0.25">
      <c r="A105" s="6" t="str">
        <f ca="1">no.</f>
        <v/>
      </c>
      <c r="E105" s="4" t="str">
        <f ca="1">position</f>
        <v/>
      </c>
      <c r="I105" s="318"/>
      <c r="L105" s="23"/>
      <c r="N105" s="6"/>
      <c r="P105" s="20"/>
      <c r="Q105" s="5" t="str">
        <f ca="1">score</f>
        <v/>
      </c>
      <c r="R105" s="58" t="str">
        <f ca="1">rescore</f>
        <v/>
      </c>
      <c r="S105" s="11" t="str">
        <f ca="1">price</f>
        <v/>
      </c>
      <c r="U105" s="4"/>
      <c r="V105" s="4"/>
      <c r="W105" s="220" t="str">
        <f ca="1">commission</f>
        <v/>
      </c>
      <c r="X105" s="301"/>
    </row>
    <row r="106" spans="1:24" x14ac:dyDescent="0.25">
      <c r="A106" s="6" t="str">
        <f ca="1">no.</f>
        <v/>
      </c>
      <c r="E106" s="4" t="str">
        <f ca="1">position</f>
        <v/>
      </c>
      <c r="I106" s="318"/>
      <c r="L106" s="23"/>
      <c r="N106" s="6"/>
      <c r="P106" s="20"/>
      <c r="Q106" s="5" t="str">
        <f ca="1">score</f>
        <v/>
      </c>
      <c r="R106" s="58" t="str">
        <f ca="1">rescore</f>
        <v/>
      </c>
      <c r="S106" s="11" t="str">
        <f ca="1">price</f>
        <v/>
      </c>
      <c r="U106" s="4"/>
      <c r="V106" s="4"/>
      <c r="W106" s="220" t="str">
        <f ca="1">commission</f>
        <v/>
      </c>
      <c r="X106" s="301"/>
    </row>
    <row r="107" spans="1:24" x14ac:dyDescent="0.25">
      <c r="A107" s="6" t="str">
        <f ca="1">no.</f>
        <v/>
      </c>
      <c r="E107" s="4" t="str">
        <f ca="1">position</f>
        <v/>
      </c>
      <c r="I107" s="318"/>
      <c r="L107" s="23"/>
      <c r="N107" s="6"/>
      <c r="P107" s="20"/>
      <c r="Q107" s="5" t="str">
        <f ca="1">score</f>
        <v/>
      </c>
      <c r="R107" s="58" t="str">
        <f ca="1">rescore</f>
        <v/>
      </c>
      <c r="S107" s="11" t="str">
        <f ca="1">price</f>
        <v/>
      </c>
      <c r="U107" s="4"/>
      <c r="V107" s="4"/>
      <c r="W107" s="219" t="str">
        <f ca="1">commission</f>
        <v/>
      </c>
      <c r="X107" s="301"/>
    </row>
    <row r="108" spans="1:24" x14ac:dyDescent="0.25">
      <c r="A108" s="6" t="str">
        <f ca="1">no.</f>
        <v/>
      </c>
      <c r="E108" s="4" t="str">
        <f ca="1">position</f>
        <v/>
      </c>
      <c r="I108" s="318"/>
      <c r="L108" s="23"/>
      <c r="N108" s="6"/>
      <c r="P108" s="20"/>
      <c r="Q108" s="5" t="str">
        <f ca="1">score</f>
        <v/>
      </c>
      <c r="R108" s="58" t="str">
        <f ca="1">rescore</f>
        <v/>
      </c>
      <c r="S108" s="11" t="str">
        <f ca="1">price</f>
        <v/>
      </c>
      <c r="U108" s="4"/>
      <c r="V108" s="4"/>
      <c r="W108" s="220" t="str">
        <f ca="1">commission</f>
        <v/>
      </c>
      <c r="X108" s="301"/>
    </row>
    <row r="109" spans="1:24" x14ac:dyDescent="0.25">
      <c r="A109" s="6" t="str">
        <f ca="1">no.</f>
        <v/>
      </c>
      <c r="E109" s="4" t="str">
        <f ca="1">position</f>
        <v/>
      </c>
      <c r="I109" s="318"/>
      <c r="L109" s="23"/>
      <c r="N109" s="6"/>
      <c r="P109" s="20"/>
      <c r="Q109" s="5" t="str">
        <f ca="1">score</f>
        <v/>
      </c>
      <c r="R109" s="58" t="str">
        <f ca="1">rescore</f>
        <v/>
      </c>
      <c r="S109" s="11" t="str">
        <f ca="1">price</f>
        <v/>
      </c>
      <c r="U109" s="4"/>
      <c r="V109" s="4"/>
      <c r="W109" s="220" t="str">
        <f ca="1">commission</f>
        <v/>
      </c>
      <c r="X109" s="301"/>
    </row>
    <row r="110" spans="1:24" x14ac:dyDescent="0.25">
      <c r="A110" s="6" t="str">
        <f ca="1">no.</f>
        <v/>
      </c>
      <c r="E110" s="4" t="str">
        <f ca="1">position</f>
        <v/>
      </c>
      <c r="I110" s="318"/>
      <c r="L110" s="23"/>
      <c r="N110" s="6"/>
      <c r="P110" s="20"/>
      <c r="Q110" s="5" t="str">
        <f ca="1">score</f>
        <v/>
      </c>
      <c r="R110" s="58" t="str">
        <f ca="1">rescore</f>
        <v/>
      </c>
      <c r="S110" s="11" t="str">
        <f ca="1">price</f>
        <v/>
      </c>
      <c r="U110" s="4"/>
      <c r="V110" s="4"/>
      <c r="W110" s="220" t="str">
        <f ca="1">commission</f>
        <v/>
      </c>
      <c r="X110" s="301"/>
    </row>
    <row r="111" spans="1:24" x14ac:dyDescent="0.25">
      <c r="A111" s="6" t="str">
        <f ca="1">no.</f>
        <v/>
      </c>
      <c r="E111" s="4" t="str">
        <f ca="1">position</f>
        <v/>
      </c>
      <c r="I111" s="318"/>
      <c r="L111" s="23"/>
      <c r="N111" s="6"/>
      <c r="P111" s="20"/>
      <c r="Q111" s="5" t="str">
        <f ca="1">score</f>
        <v/>
      </c>
      <c r="R111" s="58" t="str">
        <f ca="1">rescore</f>
        <v/>
      </c>
      <c r="S111" s="11" t="str">
        <f ca="1">price</f>
        <v/>
      </c>
      <c r="U111" s="4"/>
      <c r="V111" s="4"/>
      <c r="W111" s="220" t="str">
        <f ca="1">commission</f>
        <v/>
      </c>
      <c r="X111" s="301"/>
    </row>
    <row r="112" spans="1:24" x14ac:dyDescent="0.25">
      <c r="A112" s="6" t="str">
        <f ca="1">no.</f>
        <v/>
      </c>
      <c r="E112" s="4" t="str">
        <f ca="1">position</f>
        <v/>
      </c>
      <c r="I112" s="318"/>
      <c r="L112" s="23"/>
      <c r="N112" s="6"/>
      <c r="P112" s="20"/>
      <c r="Q112" s="5" t="str">
        <f ca="1">score</f>
        <v/>
      </c>
      <c r="R112" s="58" t="str">
        <f ca="1">rescore</f>
        <v/>
      </c>
      <c r="S112" s="11" t="str">
        <f ca="1">price</f>
        <v/>
      </c>
      <c r="U112" s="4"/>
      <c r="V112" s="4"/>
      <c r="W112" s="220" t="str">
        <f ca="1">commission</f>
        <v/>
      </c>
      <c r="X112" s="301"/>
    </row>
    <row r="113" spans="1:24" x14ac:dyDescent="0.25">
      <c r="A113" s="6" t="str">
        <f ca="1">no.</f>
        <v/>
      </c>
      <c r="E113" s="4" t="str">
        <f ca="1">position</f>
        <v/>
      </c>
      <c r="I113" s="318"/>
      <c r="L113" s="23"/>
      <c r="N113" s="6"/>
      <c r="P113" s="20"/>
      <c r="Q113" s="5" t="str">
        <f ca="1">score</f>
        <v/>
      </c>
      <c r="R113" s="58" t="str">
        <f ca="1">rescore</f>
        <v/>
      </c>
      <c r="S113" s="11" t="str">
        <f ca="1">price</f>
        <v/>
      </c>
      <c r="U113" s="4"/>
      <c r="V113" s="4"/>
      <c r="W113" s="220" t="str">
        <f ca="1">commission</f>
        <v/>
      </c>
      <c r="X113" s="301"/>
    </row>
    <row r="114" spans="1:24" x14ac:dyDescent="0.25">
      <c r="A114" s="6" t="str">
        <f ca="1">no.</f>
        <v/>
      </c>
      <c r="E114" s="4" t="str">
        <f ca="1">position</f>
        <v/>
      </c>
      <c r="I114" s="318"/>
      <c r="L114" s="23"/>
      <c r="N114" s="6"/>
      <c r="P114" s="20"/>
      <c r="Q114" s="5" t="str">
        <f ca="1">score</f>
        <v/>
      </c>
      <c r="R114" s="58" t="str">
        <f ca="1">rescore</f>
        <v/>
      </c>
      <c r="S114" s="11" t="str">
        <f ca="1">price</f>
        <v/>
      </c>
      <c r="U114" s="4"/>
      <c r="V114" s="4"/>
      <c r="W114" s="220" t="str">
        <f ca="1">commission</f>
        <v/>
      </c>
      <c r="X114" s="301"/>
    </row>
    <row r="115" spans="1:24" x14ac:dyDescent="0.25">
      <c r="A115" s="6" t="str">
        <f ca="1">no.</f>
        <v/>
      </c>
      <c r="E115" s="4" t="str">
        <f ca="1">position</f>
        <v/>
      </c>
      <c r="I115" s="318"/>
      <c r="L115" s="23"/>
      <c r="N115" s="6"/>
      <c r="P115" s="20"/>
      <c r="Q115" s="5" t="str">
        <f ca="1">score</f>
        <v/>
      </c>
      <c r="R115" s="58" t="str">
        <f ca="1">rescore</f>
        <v/>
      </c>
      <c r="S115" s="11" t="str">
        <f ca="1">price</f>
        <v/>
      </c>
      <c r="U115" s="4"/>
      <c r="V115" s="4"/>
      <c r="W115" s="220" t="str">
        <f ca="1">commission</f>
        <v/>
      </c>
      <c r="X115" s="301"/>
    </row>
    <row r="116" spans="1:24" x14ac:dyDescent="0.25">
      <c r="A116" s="6" t="str">
        <f ca="1">no.</f>
        <v/>
      </c>
      <c r="E116" s="4" t="str">
        <f ca="1">position</f>
        <v/>
      </c>
      <c r="I116" s="318"/>
      <c r="L116" s="23"/>
      <c r="N116" s="6"/>
      <c r="P116" s="20"/>
      <c r="Q116" s="5" t="str">
        <f ca="1">score</f>
        <v/>
      </c>
      <c r="R116" s="58" t="str">
        <f ca="1">rescore</f>
        <v/>
      </c>
      <c r="S116" s="11" t="str">
        <f ca="1">price</f>
        <v/>
      </c>
      <c r="U116" s="4"/>
      <c r="V116" s="4"/>
      <c r="W116" s="219" t="str">
        <f ca="1">commission</f>
        <v/>
      </c>
      <c r="X116" s="301"/>
    </row>
    <row r="117" spans="1:24" x14ac:dyDescent="0.25">
      <c r="A117" s="6" t="str">
        <f ca="1">no.</f>
        <v/>
      </c>
      <c r="E117" s="4" t="str">
        <f ca="1">position</f>
        <v/>
      </c>
      <c r="I117" s="318"/>
      <c r="L117" s="23"/>
      <c r="N117" s="6"/>
      <c r="P117" s="20"/>
      <c r="Q117" s="5" t="str">
        <f ca="1">score</f>
        <v/>
      </c>
      <c r="R117" s="58" t="str">
        <f ca="1">rescore</f>
        <v/>
      </c>
      <c r="S117" s="11" t="str">
        <f ca="1">price</f>
        <v/>
      </c>
      <c r="U117" s="4"/>
      <c r="V117" s="4"/>
      <c r="W117" s="220" t="str">
        <f ca="1">commission</f>
        <v/>
      </c>
      <c r="X117" s="301"/>
    </row>
    <row r="118" spans="1:24" x14ac:dyDescent="0.25">
      <c r="A118" s="6" t="str">
        <f ca="1">no.</f>
        <v/>
      </c>
      <c r="E118" s="4" t="str">
        <f ca="1">position</f>
        <v/>
      </c>
      <c r="I118" s="318"/>
      <c r="L118" s="23"/>
      <c r="N118" s="6"/>
      <c r="P118" s="20"/>
      <c r="Q118" s="5" t="str">
        <f ca="1">score</f>
        <v/>
      </c>
      <c r="R118" s="58" t="str">
        <f ca="1">rescore</f>
        <v/>
      </c>
      <c r="S118" s="11" t="str">
        <f ca="1">price</f>
        <v/>
      </c>
      <c r="U118" s="4"/>
      <c r="V118" s="4"/>
      <c r="W118" s="220" t="str">
        <f ca="1">commission</f>
        <v/>
      </c>
      <c r="X118" s="301"/>
    </row>
    <row r="119" spans="1:24" x14ac:dyDescent="0.25">
      <c r="A119" s="6" t="str">
        <f ca="1">no.</f>
        <v/>
      </c>
      <c r="E119" s="4" t="str">
        <f ca="1">position</f>
        <v/>
      </c>
      <c r="I119" s="318"/>
      <c r="L119" s="23"/>
      <c r="N119" s="6"/>
      <c r="P119" s="20"/>
      <c r="Q119" s="5" t="str">
        <f ca="1">score</f>
        <v/>
      </c>
      <c r="R119" s="58" t="str">
        <f ca="1">rescore</f>
        <v/>
      </c>
      <c r="S119" s="11" t="str">
        <f ca="1">price</f>
        <v/>
      </c>
      <c r="U119" s="4"/>
      <c r="V119" s="4"/>
      <c r="W119" s="220" t="str">
        <f ca="1">commission</f>
        <v/>
      </c>
      <c r="X119" s="301"/>
    </row>
    <row r="120" spans="1:24" x14ac:dyDescent="0.25">
      <c r="A120" s="6" t="str">
        <f ca="1">no.</f>
        <v/>
      </c>
      <c r="E120" s="4" t="str">
        <f ca="1">position</f>
        <v/>
      </c>
      <c r="I120" s="318"/>
      <c r="L120" s="23"/>
      <c r="N120" s="6"/>
      <c r="P120" s="20"/>
      <c r="Q120" s="5" t="str">
        <f ca="1">score</f>
        <v/>
      </c>
      <c r="R120" s="58" t="str">
        <f ca="1">rescore</f>
        <v/>
      </c>
      <c r="S120" s="11" t="str">
        <f ca="1">price</f>
        <v/>
      </c>
      <c r="U120" s="4"/>
      <c r="V120" s="4"/>
      <c r="W120" s="220" t="str">
        <f ca="1">commission</f>
        <v/>
      </c>
      <c r="X120" s="301"/>
    </row>
    <row r="121" spans="1:24" x14ac:dyDescent="0.25">
      <c r="A121" s="6" t="str">
        <f ca="1">no.</f>
        <v/>
      </c>
      <c r="E121" s="4" t="str">
        <f ca="1">position</f>
        <v/>
      </c>
      <c r="I121" s="318"/>
      <c r="L121" s="23"/>
      <c r="N121" s="6"/>
      <c r="P121" s="20"/>
      <c r="Q121" s="5" t="str">
        <f ca="1">score</f>
        <v/>
      </c>
      <c r="R121" s="58" t="str">
        <f ca="1">rescore</f>
        <v/>
      </c>
      <c r="S121" s="11" t="str">
        <f ca="1">price</f>
        <v/>
      </c>
      <c r="U121" s="4"/>
      <c r="V121" s="4"/>
      <c r="W121" s="220" t="str">
        <f ca="1">commission</f>
        <v/>
      </c>
      <c r="X121" s="301"/>
    </row>
    <row r="122" spans="1:24" x14ac:dyDescent="0.25">
      <c r="A122" s="6" t="str">
        <f ca="1">no.</f>
        <v/>
      </c>
      <c r="E122" s="4" t="str">
        <f ca="1">position</f>
        <v/>
      </c>
      <c r="I122" s="318"/>
      <c r="L122" s="23"/>
      <c r="N122" s="6"/>
      <c r="P122" s="20"/>
      <c r="Q122" s="5" t="str">
        <f ca="1">score</f>
        <v/>
      </c>
      <c r="R122" s="58" t="str">
        <f ca="1">rescore</f>
        <v/>
      </c>
      <c r="S122" s="11" t="str">
        <f ca="1">price</f>
        <v/>
      </c>
      <c r="U122" s="4"/>
      <c r="V122" s="4"/>
      <c r="W122" s="220" t="str">
        <f ca="1">commission</f>
        <v/>
      </c>
      <c r="X122" s="301"/>
    </row>
    <row r="123" spans="1:24" x14ac:dyDescent="0.25">
      <c r="A123" s="6" t="str">
        <f ca="1">no.</f>
        <v/>
      </c>
      <c r="E123" s="4" t="str">
        <f ca="1">position</f>
        <v/>
      </c>
      <c r="I123" s="318"/>
      <c r="L123" s="23"/>
      <c r="N123" s="6"/>
      <c r="P123" s="20"/>
      <c r="Q123" s="5" t="str">
        <f ca="1">score</f>
        <v/>
      </c>
      <c r="R123" s="58" t="str">
        <f ca="1">rescore</f>
        <v/>
      </c>
      <c r="S123" s="11" t="str">
        <f ca="1">price</f>
        <v/>
      </c>
      <c r="U123" s="4"/>
      <c r="V123" s="4"/>
      <c r="W123" s="220" t="str">
        <f ca="1">commission</f>
        <v/>
      </c>
      <c r="X123" s="301"/>
    </row>
    <row r="124" spans="1:24" x14ac:dyDescent="0.25">
      <c r="A124" s="6" t="str">
        <f ca="1">no.</f>
        <v/>
      </c>
      <c r="E124" s="4" t="str">
        <f ca="1">position</f>
        <v/>
      </c>
      <c r="I124" s="318"/>
      <c r="L124" s="23"/>
      <c r="N124" s="6"/>
      <c r="P124" s="20"/>
      <c r="Q124" s="5" t="str">
        <f ca="1">score</f>
        <v/>
      </c>
      <c r="R124" s="58" t="str">
        <f ca="1">rescore</f>
        <v/>
      </c>
      <c r="S124" s="11" t="str">
        <f ca="1">price</f>
        <v/>
      </c>
      <c r="U124" s="4"/>
      <c r="V124" s="4"/>
      <c r="W124" s="220" t="str">
        <f ca="1">commission</f>
        <v/>
      </c>
      <c r="X124" s="301"/>
    </row>
    <row r="125" spans="1:24" x14ac:dyDescent="0.25">
      <c r="A125" s="6" t="str">
        <f ca="1">no.</f>
        <v/>
      </c>
      <c r="E125" s="4" t="str">
        <f ca="1">position</f>
        <v/>
      </c>
      <c r="I125" s="318"/>
      <c r="L125" s="23"/>
      <c r="N125" s="6"/>
      <c r="P125" s="20"/>
      <c r="Q125" s="5" t="str">
        <f ca="1">score</f>
        <v/>
      </c>
      <c r="R125" s="58" t="str">
        <f ca="1">rescore</f>
        <v/>
      </c>
      <c r="S125" s="11" t="str">
        <f ca="1">price</f>
        <v/>
      </c>
      <c r="U125" s="4"/>
      <c r="V125" s="4"/>
      <c r="W125" s="220" t="str">
        <f ca="1">commission</f>
        <v/>
      </c>
      <c r="X125" s="301"/>
    </row>
    <row r="126" spans="1:24" x14ac:dyDescent="0.25">
      <c r="A126" s="6" t="str">
        <f ca="1">no.</f>
        <v/>
      </c>
      <c r="E126" s="4" t="str">
        <f ca="1">position</f>
        <v/>
      </c>
      <c r="I126" s="318"/>
      <c r="L126" s="23"/>
      <c r="N126" s="6"/>
      <c r="P126" s="20"/>
      <c r="Q126" s="5" t="str">
        <f ca="1">score</f>
        <v/>
      </c>
      <c r="R126" s="58" t="str">
        <f ca="1">rescore</f>
        <v/>
      </c>
      <c r="S126" s="11" t="str">
        <f ca="1">price</f>
        <v/>
      </c>
      <c r="U126" s="4"/>
      <c r="V126" s="4"/>
      <c r="W126" s="219" t="str">
        <f ca="1">commission</f>
        <v/>
      </c>
      <c r="X126" s="301"/>
    </row>
    <row r="127" spans="1:24" x14ac:dyDescent="0.25">
      <c r="A127" s="6" t="str">
        <f ca="1">no.</f>
        <v/>
      </c>
      <c r="E127" s="4" t="str">
        <f ca="1">position</f>
        <v/>
      </c>
      <c r="I127" s="318"/>
      <c r="L127" s="23"/>
      <c r="N127" s="6"/>
      <c r="P127" s="20"/>
      <c r="Q127" s="5" t="str">
        <f ca="1">score</f>
        <v/>
      </c>
      <c r="R127" s="58" t="str">
        <f ca="1">rescore</f>
        <v/>
      </c>
      <c r="S127" s="11" t="str">
        <f ca="1">price</f>
        <v/>
      </c>
      <c r="U127" s="4"/>
      <c r="V127" s="4"/>
      <c r="W127" s="220" t="str">
        <f ca="1">commission</f>
        <v/>
      </c>
      <c r="X127" s="301"/>
    </row>
    <row r="128" spans="1:24" x14ac:dyDescent="0.25">
      <c r="A128" s="6" t="str">
        <f ca="1">no.</f>
        <v/>
      </c>
      <c r="E128" s="4" t="str">
        <f ca="1">position</f>
        <v/>
      </c>
      <c r="I128" s="318"/>
      <c r="L128" s="23"/>
      <c r="N128" s="6"/>
      <c r="P128" s="20"/>
      <c r="Q128" s="5" t="str">
        <f ca="1">score</f>
        <v/>
      </c>
      <c r="R128" s="58" t="str">
        <f ca="1">rescore</f>
        <v/>
      </c>
      <c r="S128" s="11" t="str">
        <f ca="1">price</f>
        <v/>
      </c>
      <c r="U128" s="4"/>
      <c r="V128" s="4"/>
      <c r="W128" s="220" t="str">
        <f ca="1">commission</f>
        <v/>
      </c>
      <c r="X128" s="301"/>
    </row>
    <row r="129" spans="1:24" x14ac:dyDescent="0.25">
      <c r="A129" s="6" t="str">
        <f ca="1">no.</f>
        <v/>
      </c>
      <c r="E129" s="4" t="str">
        <f ca="1">position</f>
        <v/>
      </c>
      <c r="I129" s="318"/>
      <c r="L129" s="23"/>
      <c r="N129" s="6"/>
      <c r="P129" s="20"/>
      <c r="Q129" s="5" t="str">
        <f ca="1">score</f>
        <v/>
      </c>
      <c r="R129" s="58" t="str">
        <f ca="1">rescore</f>
        <v/>
      </c>
      <c r="S129" s="11" t="str">
        <f ca="1">price</f>
        <v/>
      </c>
      <c r="U129" s="4"/>
      <c r="V129" s="4"/>
      <c r="W129" s="220" t="str">
        <f ca="1">commission</f>
        <v/>
      </c>
      <c r="X129" s="301"/>
    </row>
    <row r="130" spans="1:24" x14ac:dyDescent="0.25">
      <c r="A130" s="6" t="str">
        <f ca="1">no.</f>
        <v/>
      </c>
      <c r="E130" s="4" t="str">
        <f ca="1">position</f>
        <v/>
      </c>
      <c r="I130" s="318"/>
      <c r="L130" s="23"/>
      <c r="N130" s="6"/>
      <c r="P130" s="20"/>
      <c r="Q130" s="5" t="str">
        <f ca="1">score</f>
        <v/>
      </c>
      <c r="R130" s="58" t="str">
        <f ca="1">rescore</f>
        <v/>
      </c>
      <c r="S130" s="11" t="str">
        <f ca="1">price</f>
        <v/>
      </c>
      <c r="U130" s="4"/>
      <c r="V130" s="4"/>
      <c r="W130" s="220" t="str">
        <f ca="1">commission</f>
        <v/>
      </c>
      <c r="X130" s="301"/>
    </row>
    <row r="131" spans="1:24" x14ac:dyDescent="0.25">
      <c r="A131" s="6" t="str">
        <f ca="1">no.</f>
        <v/>
      </c>
      <c r="E131" s="4" t="str">
        <f ca="1">position</f>
        <v/>
      </c>
      <c r="I131" s="318"/>
      <c r="L131" s="23"/>
      <c r="N131" s="6"/>
      <c r="P131" s="20"/>
      <c r="Q131" s="5" t="str">
        <f ca="1">score</f>
        <v/>
      </c>
      <c r="R131" s="58" t="str">
        <f ca="1">rescore</f>
        <v/>
      </c>
      <c r="S131" s="11" t="str">
        <f ca="1">price</f>
        <v/>
      </c>
      <c r="U131" s="4"/>
      <c r="V131" s="4"/>
      <c r="W131" s="220" t="str">
        <f ca="1">commission</f>
        <v/>
      </c>
      <c r="X131" s="301"/>
    </row>
    <row r="132" spans="1:24" x14ac:dyDescent="0.25">
      <c r="A132" s="6" t="str">
        <f ca="1">no.</f>
        <v/>
      </c>
      <c r="E132" s="4" t="str">
        <f ca="1">position</f>
        <v/>
      </c>
      <c r="I132" s="318"/>
      <c r="L132" s="23"/>
      <c r="N132" s="6"/>
      <c r="P132" s="20"/>
      <c r="Q132" s="5" t="str">
        <f ca="1">score</f>
        <v/>
      </c>
      <c r="R132" s="58" t="str">
        <f ca="1">rescore</f>
        <v/>
      </c>
      <c r="S132" s="11" t="str">
        <f ca="1">price</f>
        <v/>
      </c>
      <c r="U132" s="4"/>
      <c r="V132" s="4"/>
      <c r="W132" s="220" t="str">
        <f ca="1">commission</f>
        <v/>
      </c>
      <c r="X132" s="301"/>
    </row>
    <row r="133" spans="1:24" x14ac:dyDescent="0.25">
      <c r="A133" s="6" t="str">
        <f ca="1">no.</f>
        <v/>
      </c>
      <c r="E133" s="4" t="str">
        <f ca="1">position</f>
        <v/>
      </c>
      <c r="I133" s="318"/>
      <c r="L133" s="23"/>
      <c r="N133" s="6"/>
      <c r="P133" s="20"/>
      <c r="Q133" s="5" t="str">
        <f ca="1">score</f>
        <v/>
      </c>
      <c r="R133" s="58" t="str">
        <f ca="1">rescore</f>
        <v/>
      </c>
      <c r="S133" s="11" t="str">
        <f ca="1">price</f>
        <v/>
      </c>
      <c r="U133" s="4"/>
      <c r="V133" s="4"/>
      <c r="W133" s="219" t="str">
        <f ca="1">commission</f>
        <v/>
      </c>
      <c r="X133" s="301"/>
    </row>
    <row r="134" spans="1:24" x14ac:dyDescent="0.25">
      <c r="A134" s="6" t="str">
        <f ca="1">no.</f>
        <v/>
      </c>
      <c r="E134" s="4" t="str">
        <f ca="1">position</f>
        <v/>
      </c>
      <c r="I134" s="318"/>
      <c r="L134" s="23"/>
      <c r="N134" s="6"/>
      <c r="P134" s="20"/>
      <c r="Q134" s="5" t="str">
        <f ca="1">score</f>
        <v/>
      </c>
      <c r="R134" s="58" t="str">
        <f ca="1">rescore</f>
        <v/>
      </c>
      <c r="S134" s="11" t="str">
        <f ca="1">price</f>
        <v/>
      </c>
      <c r="U134" s="4"/>
      <c r="V134" s="4"/>
      <c r="W134" s="220" t="str">
        <f ca="1">commission</f>
        <v/>
      </c>
      <c r="X134" s="301"/>
    </row>
    <row r="135" spans="1:24" x14ac:dyDescent="0.25">
      <c r="A135" s="6" t="str">
        <f ca="1">no.</f>
        <v/>
      </c>
      <c r="E135" s="4" t="str">
        <f ca="1">position</f>
        <v/>
      </c>
      <c r="I135" s="318"/>
      <c r="L135" s="23"/>
      <c r="N135" s="6"/>
      <c r="P135" s="20"/>
      <c r="Q135" s="5" t="str">
        <f ca="1">score</f>
        <v/>
      </c>
      <c r="R135" s="58" t="str">
        <f ca="1">rescore</f>
        <v/>
      </c>
      <c r="S135" s="11" t="str">
        <f ca="1">price</f>
        <v/>
      </c>
      <c r="U135" s="4"/>
      <c r="V135" s="4"/>
      <c r="W135" s="220" t="str">
        <f ca="1">commission</f>
        <v/>
      </c>
      <c r="X135" s="301"/>
    </row>
    <row r="136" spans="1:24" x14ac:dyDescent="0.25">
      <c r="A136" s="6" t="str">
        <f ca="1">no.</f>
        <v/>
      </c>
      <c r="E136" s="4" t="str">
        <f ca="1">position</f>
        <v/>
      </c>
      <c r="I136" s="318"/>
      <c r="L136" s="23"/>
      <c r="N136" s="6"/>
      <c r="P136" s="20"/>
      <c r="Q136" s="5" t="str">
        <f ca="1">score</f>
        <v/>
      </c>
      <c r="R136" s="58" t="str">
        <f ca="1">rescore</f>
        <v/>
      </c>
      <c r="S136" s="11" t="str">
        <f ca="1">price</f>
        <v/>
      </c>
      <c r="U136" s="4"/>
      <c r="V136" s="4"/>
      <c r="W136" s="219" t="str">
        <f ca="1">commission</f>
        <v/>
      </c>
      <c r="X136" s="301"/>
    </row>
    <row r="137" spans="1:24" x14ac:dyDescent="0.25">
      <c r="A137" s="6" t="str">
        <f ca="1">no.</f>
        <v/>
      </c>
      <c r="E137" s="4" t="str">
        <f ca="1">position</f>
        <v/>
      </c>
      <c r="I137" s="318"/>
      <c r="L137" s="23"/>
      <c r="N137" s="6"/>
      <c r="P137" s="20"/>
      <c r="Q137" s="5" t="str">
        <f ca="1">score</f>
        <v/>
      </c>
      <c r="R137" s="58" t="str">
        <f ca="1">rescore</f>
        <v/>
      </c>
      <c r="S137" s="11" t="str">
        <f ca="1">price</f>
        <v/>
      </c>
      <c r="U137" s="4"/>
      <c r="V137" s="4"/>
      <c r="W137" s="219" t="str">
        <f ca="1">commission</f>
        <v/>
      </c>
      <c r="X137" s="301"/>
    </row>
    <row r="138" spans="1:24" x14ac:dyDescent="0.25">
      <c r="A138" s="6" t="str">
        <f ca="1">no.</f>
        <v/>
      </c>
      <c r="E138" s="4" t="str">
        <f ca="1">position</f>
        <v/>
      </c>
      <c r="I138" s="318"/>
      <c r="L138" s="23"/>
      <c r="N138" s="6"/>
      <c r="P138" s="20"/>
      <c r="Q138" s="5" t="str">
        <f ca="1">score</f>
        <v/>
      </c>
      <c r="R138" s="58" t="str">
        <f ca="1">rescore</f>
        <v/>
      </c>
      <c r="S138" s="11" t="str">
        <f ca="1">price</f>
        <v/>
      </c>
      <c r="U138" s="4"/>
      <c r="V138" s="4"/>
      <c r="W138" s="220" t="str">
        <f ca="1">commission</f>
        <v/>
      </c>
      <c r="X138" s="301"/>
    </row>
    <row r="139" spans="1:24" x14ac:dyDescent="0.25">
      <c r="A139" s="6" t="str">
        <f ca="1">no.</f>
        <v/>
      </c>
      <c r="E139" s="4" t="str">
        <f ca="1">position</f>
        <v/>
      </c>
      <c r="I139" s="318"/>
      <c r="L139" s="23"/>
      <c r="N139" s="6"/>
      <c r="P139" s="20"/>
      <c r="Q139" s="5" t="str">
        <f ca="1">score</f>
        <v/>
      </c>
      <c r="R139" s="58" t="str">
        <f ca="1">rescore</f>
        <v/>
      </c>
      <c r="S139" s="11" t="str">
        <f ca="1">price</f>
        <v/>
      </c>
      <c r="U139" s="4"/>
      <c r="V139" s="4"/>
      <c r="W139" s="220" t="str">
        <f ca="1">commission</f>
        <v/>
      </c>
      <c r="X139" s="301"/>
    </row>
    <row r="140" spans="1:24" x14ac:dyDescent="0.25">
      <c r="A140" s="6" t="str">
        <f ca="1">no.</f>
        <v/>
      </c>
      <c r="E140" s="4" t="str">
        <f ca="1">position</f>
        <v/>
      </c>
      <c r="I140" s="318"/>
      <c r="L140" s="23"/>
      <c r="N140" s="6"/>
      <c r="P140" s="20"/>
      <c r="Q140" s="5" t="str">
        <f ca="1">score</f>
        <v/>
      </c>
      <c r="R140" s="58" t="str">
        <f ca="1">rescore</f>
        <v/>
      </c>
      <c r="S140" s="11" t="str">
        <f ca="1">price</f>
        <v/>
      </c>
      <c r="U140" s="4"/>
      <c r="V140" s="4"/>
      <c r="W140" s="219" t="str">
        <f ca="1">commission</f>
        <v/>
      </c>
      <c r="X140" s="301"/>
    </row>
    <row r="141" spans="1:24" x14ac:dyDescent="0.25">
      <c r="A141" s="6" t="str">
        <f ca="1">no.</f>
        <v/>
      </c>
      <c r="E141" s="4" t="str">
        <f ca="1">position</f>
        <v/>
      </c>
      <c r="I141" s="318"/>
      <c r="L141" s="23"/>
      <c r="N141" s="6"/>
      <c r="P141" s="20"/>
      <c r="Q141" s="5" t="str">
        <f ca="1">score</f>
        <v/>
      </c>
      <c r="R141" s="58" t="str">
        <f ca="1">rescore</f>
        <v/>
      </c>
      <c r="S141" s="11" t="str">
        <f ca="1">price</f>
        <v/>
      </c>
      <c r="U141" s="4"/>
      <c r="V141" s="4"/>
      <c r="W141" s="220" t="str">
        <f ca="1">commission</f>
        <v/>
      </c>
      <c r="X141" s="301"/>
    </row>
    <row r="142" spans="1:24" x14ac:dyDescent="0.25">
      <c r="A142" s="6" t="str">
        <f ca="1">no.</f>
        <v/>
      </c>
      <c r="E142" s="4" t="str">
        <f ca="1">position</f>
        <v/>
      </c>
      <c r="I142" s="318"/>
      <c r="L142" s="23"/>
      <c r="N142" s="6"/>
      <c r="P142" s="20"/>
      <c r="Q142" s="5" t="str">
        <f ca="1">score</f>
        <v/>
      </c>
      <c r="R142" s="58" t="str">
        <f ca="1">rescore</f>
        <v/>
      </c>
      <c r="S142" s="11" t="str">
        <f ca="1">price</f>
        <v/>
      </c>
      <c r="U142" s="4"/>
      <c r="V142" s="4"/>
      <c r="W142" s="219" t="str">
        <f ca="1">commission</f>
        <v/>
      </c>
      <c r="X142" s="301"/>
    </row>
    <row r="143" spans="1:24" x14ac:dyDescent="0.25">
      <c r="A143" s="6" t="str">
        <f ca="1">no.</f>
        <v/>
      </c>
      <c r="E143" s="4" t="str">
        <f ca="1">position</f>
        <v/>
      </c>
      <c r="I143" s="318"/>
      <c r="L143" s="23"/>
      <c r="N143" s="6"/>
      <c r="P143" s="20"/>
      <c r="Q143" s="5" t="str">
        <f ca="1">score</f>
        <v/>
      </c>
      <c r="R143" s="58" t="str">
        <f ca="1">rescore</f>
        <v/>
      </c>
      <c r="S143" s="11" t="str">
        <f ca="1">price</f>
        <v/>
      </c>
      <c r="U143" s="4"/>
      <c r="V143" s="4"/>
      <c r="W143" s="220" t="str">
        <f ca="1">commission</f>
        <v/>
      </c>
      <c r="X143" s="301"/>
    </row>
    <row r="144" spans="1:24" x14ac:dyDescent="0.25">
      <c r="A144" s="6" t="str">
        <f ca="1">no.</f>
        <v/>
      </c>
      <c r="E144" s="4" t="str">
        <f ca="1">position</f>
        <v/>
      </c>
      <c r="I144" s="318"/>
      <c r="L144" s="23"/>
      <c r="N144" s="6"/>
      <c r="P144" s="20"/>
      <c r="Q144" s="5" t="str">
        <f ca="1">score</f>
        <v/>
      </c>
      <c r="R144" s="58" t="str">
        <f ca="1">rescore</f>
        <v/>
      </c>
      <c r="S144" s="11" t="str">
        <f ca="1">price</f>
        <v/>
      </c>
      <c r="U144" s="4"/>
      <c r="V144" s="4"/>
      <c r="W144" s="220" t="str">
        <f ca="1">commission</f>
        <v/>
      </c>
      <c r="X144" s="301"/>
    </row>
    <row r="145" spans="1:24" x14ac:dyDescent="0.25">
      <c r="A145" s="6" t="str">
        <f ca="1">no.</f>
        <v/>
      </c>
      <c r="E145" s="4" t="str">
        <f ca="1">position</f>
        <v/>
      </c>
      <c r="I145" s="318"/>
      <c r="L145" s="23"/>
      <c r="N145" s="6"/>
      <c r="P145" s="20"/>
      <c r="Q145" s="5" t="str">
        <f ca="1">score</f>
        <v/>
      </c>
      <c r="R145" s="58" t="str">
        <f ca="1">rescore</f>
        <v/>
      </c>
      <c r="S145" s="11" t="str">
        <f ca="1">price</f>
        <v/>
      </c>
      <c r="U145" s="4"/>
      <c r="V145" s="4"/>
      <c r="W145" s="220" t="str">
        <f ca="1">commission</f>
        <v/>
      </c>
      <c r="X145" s="301"/>
    </row>
    <row r="146" spans="1:24" x14ac:dyDescent="0.25">
      <c r="A146" s="6" t="str">
        <f ca="1">no.</f>
        <v/>
      </c>
      <c r="E146" s="4" t="str">
        <f ca="1">position</f>
        <v/>
      </c>
      <c r="I146" s="318"/>
      <c r="L146" s="23"/>
      <c r="N146" s="6"/>
      <c r="P146" s="20"/>
      <c r="Q146" s="5" t="str">
        <f ca="1">score</f>
        <v/>
      </c>
      <c r="R146" s="58" t="str">
        <f ca="1">rescore</f>
        <v/>
      </c>
      <c r="S146" s="11" t="str">
        <f ca="1">price</f>
        <v/>
      </c>
      <c r="U146" s="4"/>
      <c r="V146" s="4"/>
      <c r="W146" s="220" t="str">
        <f ca="1">commission</f>
        <v/>
      </c>
      <c r="X146" s="301"/>
    </row>
    <row r="147" spans="1:24" x14ac:dyDescent="0.25">
      <c r="A147" s="6" t="str">
        <f ca="1">no.</f>
        <v/>
      </c>
      <c r="E147" s="4" t="str">
        <f ca="1">position</f>
        <v/>
      </c>
      <c r="I147" s="318"/>
      <c r="L147" s="23"/>
      <c r="N147" s="6"/>
      <c r="P147" s="20"/>
      <c r="Q147" s="5" t="str">
        <f ca="1">score</f>
        <v/>
      </c>
      <c r="R147" s="58" t="str">
        <f ca="1">rescore</f>
        <v/>
      </c>
      <c r="S147" s="11" t="str">
        <f ca="1">price</f>
        <v/>
      </c>
      <c r="U147" s="4"/>
      <c r="V147" s="4"/>
      <c r="W147" s="220" t="str">
        <f ca="1">commission</f>
        <v/>
      </c>
      <c r="X147" s="301"/>
    </row>
    <row r="148" spans="1:24" x14ac:dyDescent="0.25">
      <c r="A148" s="6" t="str">
        <f ca="1">no.</f>
        <v/>
      </c>
      <c r="E148" s="4" t="str">
        <f ca="1">position</f>
        <v/>
      </c>
      <c r="I148" s="318"/>
      <c r="L148" s="23"/>
      <c r="N148" s="6"/>
      <c r="P148" s="20"/>
      <c r="Q148" s="5" t="str">
        <f ca="1">score</f>
        <v/>
      </c>
      <c r="R148" s="58" t="str">
        <f ca="1">rescore</f>
        <v/>
      </c>
      <c r="S148" s="11" t="str">
        <f ca="1">price</f>
        <v/>
      </c>
      <c r="U148" s="4"/>
      <c r="V148" s="4"/>
      <c r="W148" s="220" t="str">
        <f ca="1">commission</f>
        <v/>
      </c>
      <c r="X148" s="301"/>
    </row>
    <row r="149" spans="1:24" x14ac:dyDescent="0.25">
      <c r="A149" s="6" t="str">
        <f ca="1">no.</f>
        <v/>
      </c>
      <c r="E149" s="4" t="str">
        <f ca="1">position</f>
        <v/>
      </c>
      <c r="I149" s="318"/>
      <c r="L149" s="23"/>
      <c r="N149" s="6"/>
      <c r="P149" s="20"/>
      <c r="Q149" s="5" t="str">
        <f ca="1">score</f>
        <v/>
      </c>
      <c r="R149" s="58" t="str">
        <f ca="1">rescore</f>
        <v/>
      </c>
      <c r="S149" s="11" t="str">
        <f ca="1">price</f>
        <v/>
      </c>
      <c r="U149" s="4"/>
      <c r="V149" s="4"/>
      <c r="W149" s="220" t="str">
        <f ca="1">commission</f>
        <v/>
      </c>
      <c r="X149" s="301"/>
    </row>
    <row r="150" spans="1:24" x14ac:dyDescent="0.25">
      <c r="A150" s="6" t="str">
        <f ca="1">no.</f>
        <v/>
      </c>
      <c r="E150" s="4" t="str">
        <f ca="1">position</f>
        <v/>
      </c>
      <c r="I150" s="318"/>
      <c r="L150" s="23"/>
      <c r="N150" s="6"/>
      <c r="P150" s="20"/>
      <c r="Q150" s="5" t="str">
        <f ca="1">score</f>
        <v/>
      </c>
      <c r="R150" s="58" t="str">
        <f ca="1">rescore</f>
        <v/>
      </c>
      <c r="S150" s="11" t="str">
        <f ca="1">price</f>
        <v/>
      </c>
      <c r="U150" s="4"/>
      <c r="V150" s="4"/>
      <c r="W150" s="220" t="str">
        <f ca="1">commission</f>
        <v/>
      </c>
      <c r="X150" s="301"/>
    </row>
    <row r="151" spans="1:24" x14ac:dyDescent="0.25">
      <c r="A151" s="6" t="str">
        <f ca="1">no.</f>
        <v/>
      </c>
      <c r="E151" s="4" t="str">
        <f ca="1">position</f>
        <v/>
      </c>
      <c r="I151" s="318"/>
      <c r="L151" s="23"/>
      <c r="N151" s="6"/>
      <c r="P151" s="20"/>
      <c r="Q151" s="5" t="str">
        <f ca="1">score</f>
        <v/>
      </c>
      <c r="R151" s="58" t="str">
        <f ca="1">rescore</f>
        <v/>
      </c>
      <c r="S151" s="11" t="str">
        <f ca="1">price</f>
        <v/>
      </c>
      <c r="U151" s="4"/>
      <c r="V151" s="4"/>
      <c r="W151" s="219" t="str">
        <f ca="1">commission</f>
        <v/>
      </c>
      <c r="X151" s="301"/>
    </row>
    <row r="152" spans="1:24" x14ac:dyDescent="0.25">
      <c r="A152" s="6" t="str">
        <f ca="1">no.</f>
        <v/>
      </c>
      <c r="E152" s="4" t="str">
        <f ca="1">position</f>
        <v/>
      </c>
      <c r="I152" s="318"/>
      <c r="L152" s="23"/>
      <c r="N152" s="6"/>
      <c r="P152" s="20"/>
      <c r="Q152" s="5" t="str">
        <f ca="1">score</f>
        <v/>
      </c>
      <c r="R152" s="58" t="str">
        <f ca="1">rescore</f>
        <v/>
      </c>
      <c r="S152" s="11" t="str">
        <f ca="1">price</f>
        <v/>
      </c>
      <c r="U152" s="4"/>
      <c r="V152" s="4"/>
      <c r="W152" s="220" t="str">
        <f ca="1">commission</f>
        <v/>
      </c>
      <c r="X152" s="301"/>
    </row>
    <row r="153" spans="1:24" x14ac:dyDescent="0.25">
      <c r="A153" s="6" t="str">
        <f ca="1">no.</f>
        <v/>
      </c>
      <c r="E153" s="4" t="str">
        <f ca="1">position</f>
        <v/>
      </c>
      <c r="I153" s="318"/>
      <c r="L153" s="23"/>
      <c r="N153" s="6"/>
      <c r="P153" s="20"/>
      <c r="Q153" s="5" t="str">
        <f ca="1">score</f>
        <v/>
      </c>
      <c r="R153" s="58" t="str">
        <f ca="1">rescore</f>
        <v/>
      </c>
      <c r="S153" s="11" t="str">
        <f ca="1">price</f>
        <v/>
      </c>
      <c r="U153" s="4"/>
      <c r="V153" s="4"/>
      <c r="W153" s="220" t="str">
        <f ca="1">commission</f>
        <v/>
      </c>
      <c r="X153" s="301"/>
    </row>
    <row r="154" spans="1:24" x14ac:dyDescent="0.25">
      <c r="A154" s="6" t="str">
        <f ca="1">no.</f>
        <v/>
      </c>
      <c r="E154" s="4" t="str">
        <f ca="1">position</f>
        <v/>
      </c>
      <c r="I154" s="318"/>
      <c r="L154" s="23"/>
      <c r="N154" s="6"/>
      <c r="P154" s="20"/>
      <c r="Q154" s="5" t="str">
        <f ca="1">score</f>
        <v/>
      </c>
      <c r="R154" s="58" t="str">
        <f ca="1">rescore</f>
        <v/>
      </c>
      <c r="S154" s="11" t="str">
        <f ca="1">price</f>
        <v/>
      </c>
      <c r="U154" s="4"/>
      <c r="V154" s="4"/>
      <c r="W154" s="220" t="str">
        <f ca="1">commission</f>
        <v/>
      </c>
      <c r="X154" s="301"/>
    </row>
    <row r="155" spans="1:24" x14ac:dyDescent="0.25">
      <c r="A155" s="6" t="str">
        <f ca="1">no.</f>
        <v/>
      </c>
      <c r="E155" s="4" t="str">
        <f ca="1">position</f>
        <v/>
      </c>
      <c r="I155" s="318"/>
      <c r="L155" s="23"/>
      <c r="N155" s="6"/>
      <c r="P155" s="20"/>
      <c r="Q155" s="5" t="str">
        <f ca="1">score</f>
        <v/>
      </c>
      <c r="R155" s="58" t="str">
        <f ca="1">rescore</f>
        <v/>
      </c>
      <c r="S155" s="11" t="str">
        <f ca="1">price</f>
        <v/>
      </c>
      <c r="U155" s="4"/>
      <c r="V155" s="4"/>
      <c r="W155" s="220" t="str">
        <f ca="1">commission</f>
        <v/>
      </c>
      <c r="X155" s="301"/>
    </row>
    <row r="156" spans="1:24" x14ac:dyDescent="0.25">
      <c r="A156" s="6" t="str">
        <f ca="1">no.</f>
        <v/>
      </c>
      <c r="E156" s="4" t="str">
        <f ca="1">position</f>
        <v/>
      </c>
      <c r="I156" s="318"/>
      <c r="L156" s="23"/>
      <c r="N156" s="6"/>
      <c r="P156" s="20"/>
      <c r="Q156" s="5" t="str">
        <f ca="1">score</f>
        <v/>
      </c>
      <c r="R156" s="58" t="str">
        <f ca="1">rescore</f>
        <v/>
      </c>
      <c r="S156" s="11" t="str">
        <f ca="1">price</f>
        <v/>
      </c>
      <c r="U156" s="4"/>
      <c r="V156" s="4"/>
      <c r="W156" s="220" t="str">
        <f ca="1">commission</f>
        <v/>
      </c>
      <c r="X156" s="301"/>
    </row>
    <row r="157" spans="1:24" x14ac:dyDescent="0.25">
      <c r="A157" s="6" t="str">
        <f ca="1">no.</f>
        <v/>
      </c>
      <c r="E157" s="4" t="str">
        <f ca="1">position</f>
        <v/>
      </c>
      <c r="I157" s="318"/>
      <c r="L157" s="23"/>
      <c r="N157" s="6"/>
      <c r="P157" s="20"/>
      <c r="Q157" s="5" t="str">
        <f ca="1">score</f>
        <v/>
      </c>
      <c r="R157" s="58" t="str">
        <f ca="1">rescore</f>
        <v/>
      </c>
      <c r="S157" s="11" t="str">
        <f ca="1">price</f>
        <v/>
      </c>
      <c r="U157" s="4"/>
      <c r="V157" s="4"/>
      <c r="W157" s="220" t="str">
        <f ca="1">commission</f>
        <v/>
      </c>
      <c r="X157" s="301"/>
    </row>
    <row r="158" spans="1:24" x14ac:dyDescent="0.25">
      <c r="A158" s="6" t="str">
        <f ca="1">no.</f>
        <v/>
      </c>
      <c r="E158" s="4" t="str">
        <f ca="1">position</f>
        <v/>
      </c>
      <c r="I158" s="318"/>
      <c r="L158" s="23"/>
      <c r="N158" s="6"/>
      <c r="P158" s="20"/>
      <c r="Q158" s="5" t="str">
        <f ca="1">score</f>
        <v/>
      </c>
      <c r="R158" s="58" t="str">
        <f ca="1">rescore</f>
        <v/>
      </c>
      <c r="S158" s="11" t="str">
        <f ca="1">price</f>
        <v/>
      </c>
      <c r="U158" s="4"/>
      <c r="V158" s="4"/>
      <c r="W158" s="220" t="str">
        <f ca="1">commission</f>
        <v/>
      </c>
      <c r="X158" s="301"/>
    </row>
    <row r="159" spans="1:24" x14ac:dyDescent="0.25">
      <c r="A159" s="6" t="str">
        <f ca="1">no.</f>
        <v/>
      </c>
      <c r="E159" s="4" t="str">
        <f ca="1">position</f>
        <v/>
      </c>
      <c r="I159" s="318"/>
      <c r="L159" s="23"/>
      <c r="N159" s="6"/>
      <c r="P159" s="20"/>
      <c r="Q159" s="5" t="str">
        <f ca="1">score</f>
        <v/>
      </c>
      <c r="R159" s="58" t="str">
        <f ca="1">rescore</f>
        <v/>
      </c>
      <c r="S159" s="11" t="str">
        <f ca="1">price</f>
        <v/>
      </c>
      <c r="U159" s="4"/>
      <c r="V159" s="4"/>
      <c r="W159" s="220" t="str">
        <f ca="1">commission</f>
        <v/>
      </c>
      <c r="X159" s="301"/>
    </row>
    <row r="160" spans="1:24" x14ac:dyDescent="0.25">
      <c r="A160" s="6" t="str">
        <f ca="1">no.</f>
        <v/>
      </c>
      <c r="E160" s="4" t="str">
        <f ca="1">position</f>
        <v/>
      </c>
      <c r="I160" s="318"/>
      <c r="L160" s="23"/>
      <c r="N160" s="6"/>
      <c r="P160" s="20"/>
      <c r="Q160" s="5" t="str">
        <f ca="1">score</f>
        <v/>
      </c>
      <c r="R160" s="58" t="str">
        <f ca="1">rescore</f>
        <v/>
      </c>
      <c r="S160" s="11" t="str">
        <f ca="1">price</f>
        <v/>
      </c>
      <c r="U160" s="4"/>
      <c r="V160" s="4"/>
      <c r="W160" s="220" t="str">
        <f ca="1">commission</f>
        <v/>
      </c>
      <c r="X160" s="301"/>
    </row>
    <row r="161" spans="1:24" x14ac:dyDescent="0.25">
      <c r="A161" s="6" t="str">
        <f ca="1">no.</f>
        <v/>
      </c>
      <c r="E161" s="4" t="str">
        <f ca="1">position</f>
        <v/>
      </c>
      <c r="I161" s="318"/>
      <c r="L161" s="23"/>
      <c r="N161" s="6"/>
      <c r="P161" s="20"/>
      <c r="Q161" s="5" t="str">
        <f ca="1">score</f>
        <v/>
      </c>
      <c r="R161" s="58" t="str">
        <f ca="1">rescore</f>
        <v/>
      </c>
      <c r="S161" s="11" t="str">
        <f ca="1">price</f>
        <v/>
      </c>
      <c r="U161" s="4"/>
      <c r="V161" s="4"/>
      <c r="W161" s="220" t="str">
        <f ca="1">commission</f>
        <v/>
      </c>
      <c r="X161" s="301"/>
    </row>
    <row r="162" spans="1:24" x14ac:dyDescent="0.25">
      <c r="A162" s="6" t="str">
        <f ca="1">no.</f>
        <v/>
      </c>
      <c r="E162" s="4" t="str">
        <f ca="1">position</f>
        <v/>
      </c>
      <c r="I162" s="318"/>
      <c r="L162" s="23"/>
      <c r="N162" s="6"/>
      <c r="P162" s="20"/>
      <c r="Q162" s="5" t="str">
        <f ca="1">score</f>
        <v/>
      </c>
      <c r="R162" s="58" t="str">
        <f ca="1">rescore</f>
        <v/>
      </c>
      <c r="S162" s="11" t="str">
        <f ca="1">price</f>
        <v/>
      </c>
      <c r="U162" s="4"/>
      <c r="V162" s="4"/>
      <c r="W162" s="220" t="str">
        <f ca="1">commission</f>
        <v/>
      </c>
      <c r="X162" s="301"/>
    </row>
    <row r="163" spans="1:24" x14ac:dyDescent="0.25">
      <c r="A163" s="6" t="str">
        <f ca="1">no.</f>
        <v/>
      </c>
      <c r="E163" s="4" t="str">
        <f ca="1">position</f>
        <v/>
      </c>
      <c r="I163" s="318"/>
      <c r="L163" s="23"/>
      <c r="N163" s="6"/>
      <c r="P163" s="20"/>
      <c r="Q163" s="5" t="str">
        <f ca="1">score</f>
        <v/>
      </c>
      <c r="R163" s="58" t="str">
        <f ca="1">rescore</f>
        <v/>
      </c>
      <c r="S163" s="11" t="str">
        <f ca="1">price</f>
        <v/>
      </c>
      <c r="U163" s="4"/>
      <c r="V163" s="4"/>
      <c r="W163" s="220" t="str">
        <f ca="1">commission</f>
        <v/>
      </c>
      <c r="X163" s="301"/>
    </row>
    <row r="164" spans="1:24" x14ac:dyDescent="0.25">
      <c r="A164" s="6" t="str">
        <f ca="1">no.</f>
        <v/>
      </c>
      <c r="E164" s="4" t="str">
        <f ca="1">position</f>
        <v/>
      </c>
      <c r="I164" s="318"/>
      <c r="L164" s="23"/>
      <c r="N164" s="6"/>
      <c r="P164" s="20"/>
      <c r="Q164" s="5" t="str">
        <f ca="1">score</f>
        <v/>
      </c>
      <c r="R164" s="58" t="str">
        <f ca="1">rescore</f>
        <v/>
      </c>
      <c r="S164" s="11" t="str">
        <f ca="1">price</f>
        <v/>
      </c>
      <c r="U164" s="4"/>
      <c r="V164" s="4"/>
      <c r="W164" s="220" t="str">
        <f ca="1">commission</f>
        <v/>
      </c>
      <c r="X164" s="301"/>
    </row>
    <row r="165" spans="1:24" x14ac:dyDescent="0.25">
      <c r="A165" s="6" t="str">
        <f ca="1">no.</f>
        <v/>
      </c>
      <c r="E165" s="4" t="str">
        <f ca="1">position</f>
        <v/>
      </c>
      <c r="I165" s="318"/>
      <c r="L165" s="23"/>
      <c r="N165" s="6"/>
      <c r="P165" s="20"/>
      <c r="Q165" s="5" t="str">
        <f ca="1">score</f>
        <v/>
      </c>
      <c r="R165" s="58" t="str">
        <f ca="1">rescore</f>
        <v/>
      </c>
      <c r="S165" s="11" t="str">
        <f ca="1">price</f>
        <v/>
      </c>
      <c r="U165" s="4"/>
      <c r="V165" s="4"/>
      <c r="W165" s="220" t="str">
        <f ca="1">commission</f>
        <v/>
      </c>
      <c r="X165" s="301"/>
    </row>
    <row r="166" spans="1:24" x14ac:dyDescent="0.25">
      <c r="A166" s="6" t="str">
        <f ca="1">no.</f>
        <v/>
      </c>
      <c r="E166" s="4" t="str">
        <f ca="1">position</f>
        <v/>
      </c>
      <c r="I166" s="318"/>
      <c r="L166" s="23"/>
      <c r="N166" s="6"/>
      <c r="P166" s="20"/>
      <c r="Q166" s="5" t="str">
        <f ca="1">score</f>
        <v/>
      </c>
      <c r="R166" s="58" t="str">
        <f ca="1">rescore</f>
        <v/>
      </c>
      <c r="S166" s="11" t="str">
        <f ca="1">price</f>
        <v/>
      </c>
      <c r="U166" s="4"/>
      <c r="V166" s="4"/>
      <c r="W166" s="220" t="str">
        <f ca="1">commission</f>
        <v/>
      </c>
      <c r="X166" s="301"/>
    </row>
    <row r="167" spans="1:24" x14ac:dyDescent="0.25">
      <c r="A167" s="6" t="str">
        <f ca="1">no.</f>
        <v/>
      </c>
      <c r="E167" s="4" t="str">
        <f ca="1">position</f>
        <v/>
      </c>
      <c r="I167" s="318"/>
      <c r="L167" s="23"/>
      <c r="N167" s="6"/>
      <c r="P167" s="20"/>
      <c r="Q167" s="5" t="str">
        <f ca="1">score</f>
        <v/>
      </c>
      <c r="R167" s="58" t="str">
        <f ca="1">rescore</f>
        <v/>
      </c>
      <c r="S167" s="11" t="str">
        <f ca="1">price</f>
        <v/>
      </c>
      <c r="U167" s="4"/>
      <c r="V167" s="4"/>
      <c r="W167" s="220" t="str">
        <f ca="1">commission</f>
        <v/>
      </c>
      <c r="X167" s="301"/>
    </row>
    <row r="168" spans="1:24" x14ac:dyDescent="0.25">
      <c r="A168" s="6" t="str">
        <f ca="1">no.</f>
        <v/>
      </c>
      <c r="E168" s="4" t="str">
        <f ca="1">position</f>
        <v/>
      </c>
      <c r="I168" s="318"/>
      <c r="L168" s="23"/>
      <c r="N168" s="6"/>
      <c r="P168" s="20"/>
      <c r="Q168" s="5" t="str">
        <f ca="1">score</f>
        <v/>
      </c>
      <c r="R168" s="58" t="str">
        <f ca="1">rescore</f>
        <v/>
      </c>
      <c r="S168" s="11" t="str">
        <f ca="1">price</f>
        <v/>
      </c>
      <c r="U168" s="4"/>
      <c r="V168" s="4"/>
      <c r="W168" s="220" t="str">
        <f ca="1">commission</f>
        <v/>
      </c>
      <c r="X168" s="301"/>
    </row>
    <row r="169" spans="1:24" x14ac:dyDescent="0.25">
      <c r="A169" s="6" t="str">
        <f ca="1">no.</f>
        <v/>
      </c>
      <c r="E169" s="4" t="str">
        <f ca="1">position</f>
        <v/>
      </c>
      <c r="I169" s="318"/>
      <c r="L169" s="23"/>
      <c r="N169" s="6"/>
      <c r="P169" s="20"/>
      <c r="Q169" s="5" t="str">
        <f ca="1">score</f>
        <v/>
      </c>
      <c r="R169" s="58" t="str">
        <f ca="1">rescore</f>
        <v/>
      </c>
      <c r="S169" s="11" t="str">
        <f ca="1">price</f>
        <v/>
      </c>
      <c r="U169" s="4"/>
      <c r="V169" s="4"/>
      <c r="W169" s="220" t="str">
        <f ca="1">commission</f>
        <v/>
      </c>
      <c r="X169" s="301"/>
    </row>
    <row r="170" spans="1:24" x14ac:dyDescent="0.25">
      <c r="A170" s="6" t="str">
        <f ca="1">no.</f>
        <v/>
      </c>
      <c r="E170" s="4" t="str">
        <f ca="1">position</f>
        <v/>
      </c>
      <c r="I170" s="318"/>
      <c r="L170" s="23"/>
      <c r="N170" s="6"/>
      <c r="P170" s="20"/>
      <c r="Q170" s="5" t="str">
        <f ca="1">score</f>
        <v/>
      </c>
      <c r="R170" s="58" t="str">
        <f ca="1">rescore</f>
        <v/>
      </c>
      <c r="S170" s="11" t="str">
        <f ca="1">price</f>
        <v/>
      </c>
      <c r="U170" s="4"/>
      <c r="V170" s="4"/>
      <c r="W170" s="220" t="str">
        <f ca="1">commission</f>
        <v/>
      </c>
      <c r="X170" s="301"/>
    </row>
    <row r="171" spans="1:24" x14ac:dyDescent="0.25">
      <c r="A171" s="6" t="str">
        <f ca="1">no.</f>
        <v/>
      </c>
      <c r="E171" s="4" t="str">
        <f ca="1">position</f>
        <v/>
      </c>
      <c r="I171" s="318"/>
      <c r="L171" s="23"/>
      <c r="N171" s="6"/>
      <c r="P171" s="20"/>
      <c r="Q171" s="5" t="str">
        <f ca="1">score</f>
        <v/>
      </c>
      <c r="R171" s="58" t="str">
        <f ca="1">rescore</f>
        <v/>
      </c>
      <c r="S171" s="11" t="str">
        <f ca="1">price</f>
        <v/>
      </c>
      <c r="U171" s="4"/>
      <c r="V171" s="4"/>
      <c r="W171" s="220" t="str">
        <f ca="1">commission</f>
        <v/>
      </c>
      <c r="X171" s="301"/>
    </row>
    <row r="172" spans="1:24" x14ac:dyDescent="0.25">
      <c r="A172" s="6" t="str">
        <f ca="1">no.</f>
        <v/>
      </c>
      <c r="E172" s="4" t="str">
        <f ca="1">position</f>
        <v/>
      </c>
      <c r="I172" s="318"/>
      <c r="L172" s="23"/>
      <c r="N172" s="6"/>
      <c r="P172" s="20"/>
      <c r="Q172" s="5" t="str">
        <f ca="1">score</f>
        <v/>
      </c>
      <c r="R172" s="58" t="str">
        <f ca="1">rescore</f>
        <v/>
      </c>
      <c r="S172" s="11" t="str">
        <f ca="1">price</f>
        <v/>
      </c>
      <c r="U172" s="4"/>
      <c r="V172" s="4"/>
      <c r="W172" s="220" t="str">
        <f ca="1">commission</f>
        <v/>
      </c>
      <c r="X172" s="301"/>
    </row>
    <row r="173" spans="1:24" x14ac:dyDescent="0.25">
      <c r="A173" s="6" t="str">
        <f ca="1">no.</f>
        <v/>
      </c>
      <c r="E173" s="4" t="str">
        <f ca="1">position</f>
        <v/>
      </c>
      <c r="I173" s="318"/>
      <c r="L173" s="23"/>
      <c r="N173" s="6"/>
      <c r="P173" s="20"/>
      <c r="Q173" s="5" t="str">
        <f ca="1">score</f>
        <v/>
      </c>
      <c r="R173" s="58" t="str">
        <f ca="1">rescore</f>
        <v/>
      </c>
      <c r="S173" s="11" t="str">
        <f ca="1">price</f>
        <v/>
      </c>
      <c r="U173" s="4"/>
      <c r="V173" s="4"/>
      <c r="W173" s="220" t="str">
        <f ca="1">commission</f>
        <v/>
      </c>
      <c r="X173" s="301"/>
    </row>
    <row r="174" spans="1:24" x14ac:dyDescent="0.25">
      <c r="A174" s="6" t="str">
        <f ca="1">no.</f>
        <v/>
      </c>
      <c r="E174" s="4" t="str">
        <f ca="1">position</f>
        <v/>
      </c>
      <c r="I174" s="318"/>
      <c r="L174" s="23"/>
      <c r="N174" s="6"/>
      <c r="P174" s="20"/>
      <c r="Q174" s="5" t="str">
        <f ca="1">score</f>
        <v/>
      </c>
      <c r="R174" s="58" t="str">
        <f ca="1">rescore</f>
        <v/>
      </c>
      <c r="S174" s="11" t="str">
        <f ca="1">price</f>
        <v/>
      </c>
      <c r="U174" s="4"/>
      <c r="V174" s="4"/>
      <c r="W174" s="220" t="str">
        <f ca="1">commission</f>
        <v/>
      </c>
      <c r="X174" s="301"/>
    </row>
    <row r="175" spans="1:24" x14ac:dyDescent="0.25">
      <c r="A175" s="6" t="str">
        <f ca="1">no.</f>
        <v/>
      </c>
      <c r="E175" s="4" t="str">
        <f ca="1">position</f>
        <v/>
      </c>
      <c r="I175" s="318"/>
      <c r="L175" s="23"/>
      <c r="N175" s="6"/>
      <c r="P175" s="20"/>
      <c r="Q175" s="5" t="str">
        <f ca="1">score</f>
        <v/>
      </c>
      <c r="R175" s="58" t="str">
        <f ca="1">rescore</f>
        <v/>
      </c>
      <c r="S175" s="11" t="str">
        <f ca="1">price</f>
        <v/>
      </c>
      <c r="U175" s="4"/>
      <c r="V175" s="4"/>
      <c r="W175" s="220" t="str">
        <f ca="1">commission</f>
        <v/>
      </c>
      <c r="X175" s="301"/>
    </row>
    <row r="176" spans="1:24" x14ac:dyDescent="0.25">
      <c r="A176" s="6" t="str">
        <f ca="1">no.</f>
        <v/>
      </c>
      <c r="E176" s="4" t="str">
        <f ca="1">position</f>
        <v/>
      </c>
      <c r="I176" s="318"/>
      <c r="L176" s="23"/>
      <c r="N176" s="6"/>
      <c r="P176" s="20"/>
      <c r="Q176" s="5" t="str">
        <f ca="1">score</f>
        <v/>
      </c>
      <c r="R176" s="58" t="str">
        <f ca="1">rescore</f>
        <v/>
      </c>
      <c r="S176" s="11" t="str">
        <f ca="1">price</f>
        <v/>
      </c>
      <c r="U176" s="4"/>
      <c r="V176" s="4"/>
      <c r="W176" s="220" t="str">
        <f ca="1">commission</f>
        <v/>
      </c>
      <c r="X176" s="301"/>
    </row>
    <row r="177" spans="1:24" x14ac:dyDescent="0.25">
      <c r="A177" s="6" t="str">
        <f ca="1">no.</f>
        <v/>
      </c>
      <c r="E177" s="4" t="str">
        <f ca="1">position</f>
        <v/>
      </c>
      <c r="I177" s="318"/>
      <c r="L177" s="23"/>
      <c r="N177" s="6"/>
      <c r="P177" s="20"/>
      <c r="Q177" s="5" t="str">
        <f ca="1">score</f>
        <v/>
      </c>
      <c r="R177" s="58" t="str">
        <f ca="1">rescore</f>
        <v/>
      </c>
      <c r="S177" s="11" t="str">
        <f ca="1">price</f>
        <v/>
      </c>
      <c r="U177" s="4"/>
      <c r="V177" s="4"/>
      <c r="W177" s="220" t="str">
        <f ca="1">commission</f>
        <v/>
      </c>
      <c r="X177" s="301"/>
    </row>
    <row r="178" spans="1:24" x14ac:dyDescent="0.25">
      <c r="A178" s="6" t="str">
        <f ca="1">no.</f>
        <v/>
      </c>
      <c r="E178" s="4" t="str">
        <f ca="1">position</f>
        <v/>
      </c>
      <c r="I178" s="318"/>
      <c r="L178" s="23"/>
      <c r="N178" s="6"/>
      <c r="P178" s="20"/>
      <c r="Q178" s="5" t="str">
        <f ca="1">score</f>
        <v/>
      </c>
      <c r="R178" s="58" t="str">
        <f ca="1">rescore</f>
        <v/>
      </c>
      <c r="S178" s="11" t="str">
        <f ca="1">price</f>
        <v/>
      </c>
      <c r="U178" s="4"/>
      <c r="V178" s="4"/>
      <c r="W178" s="220" t="str">
        <f ca="1">commission</f>
        <v/>
      </c>
      <c r="X178" s="301"/>
    </row>
    <row r="179" spans="1:24" x14ac:dyDescent="0.25">
      <c r="A179" s="6" t="str">
        <f ca="1">no.</f>
        <v/>
      </c>
      <c r="E179" s="4" t="str">
        <f ca="1">position</f>
        <v/>
      </c>
      <c r="I179" s="318"/>
      <c r="L179" s="23"/>
      <c r="N179" s="6"/>
      <c r="P179" s="20"/>
      <c r="Q179" s="5" t="str">
        <f ca="1">score</f>
        <v/>
      </c>
      <c r="R179" s="58" t="str">
        <f ca="1">rescore</f>
        <v/>
      </c>
      <c r="S179" s="11" t="str">
        <f ca="1">price</f>
        <v/>
      </c>
      <c r="U179" s="4"/>
      <c r="V179" s="4"/>
      <c r="W179" s="220" t="str">
        <f ca="1">commission</f>
        <v/>
      </c>
      <c r="X179" s="301"/>
    </row>
    <row r="180" spans="1:24" x14ac:dyDescent="0.25">
      <c r="A180" s="6" t="str">
        <f ca="1">no.</f>
        <v/>
      </c>
      <c r="E180" s="4" t="str">
        <f ca="1">position</f>
        <v/>
      </c>
      <c r="I180" s="318"/>
      <c r="L180" s="23"/>
      <c r="N180" s="6"/>
      <c r="P180" s="20"/>
      <c r="Q180" s="5" t="str">
        <f ca="1">score</f>
        <v/>
      </c>
      <c r="R180" s="58" t="str">
        <f ca="1">rescore</f>
        <v/>
      </c>
      <c r="S180" s="11" t="str">
        <f ca="1">price</f>
        <v/>
      </c>
      <c r="U180" s="4"/>
      <c r="V180" s="4"/>
      <c r="W180" s="220" t="str">
        <f ca="1">commission</f>
        <v/>
      </c>
      <c r="X180" s="301"/>
    </row>
    <row r="181" spans="1:24" x14ac:dyDescent="0.25">
      <c r="A181" s="6" t="str">
        <f ca="1">no.</f>
        <v/>
      </c>
      <c r="E181" s="4" t="str">
        <f ca="1">position</f>
        <v/>
      </c>
      <c r="I181" s="318"/>
      <c r="L181" s="23"/>
      <c r="N181" s="6"/>
      <c r="P181" s="20"/>
      <c r="Q181" s="5" t="str">
        <f ca="1">score</f>
        <v/>
      </c>
      <c r="R181" s="58" t="str">
        <f ca="1">rescore</f>
        <v/>
      </c>
      <c r="S181" s="11" t="str">
        <f ca="1">price</f>
        <v/>
      </c>
      <c r="U181" s="4"/>
      <c r="V181" s="4"/>
      <c r="W181" s="220" t="str">
        <f ca="1">commission</f>
        <v/>
      </c>
      <c r="X181" s="301"/>
    </row>
    <row r="182" spans="1:24" x14ac:dyDescent="0.25">
      <c r="A182" s="6" t="str">
        <f ca="1">no.</f>
        <v/>
      </c>
      <c r="E182" s="4" t="str">
        <f ca="1">position</f>
        <v/>
      </c>
      <c r="I182" s="318"/>
      <c r="L182" s="23"/>
      <c r="N182" s="6"/>
      <c r="P182" s="20"/>
      <c r="Q182" s="5" t="str">
        <f ca="1">score</f>
        <v/>
      </c>
      <c r="R182" s="58" t="str">
        <f ca="1">rescore</f>
        <v/>
      </c>
      <c r="S182" s="11" t="str">
        <f ca="1">price</f>
        <v/>
      </c>
      <c r="U182" s="4"/>
      <c r="V182" s="4"/>
      <c r="W182" s="220" t="str">
        <f ca="1">commission</f>
        <v/>
      </c>
      <c r="X182" s="301"/>
    </row>
    <row r="183" spans="1:24" x14ac:dyDescent="0.25">
      <c r="A183" s="6" t="str">
        <f ca="1">no.</f>
        <v/>
      </c>
      <c r="E183" s="4" t="str">
        <f ca="1">position</f>
        <v/>
      </c>
      <c r="I183" s="318"/>
      <c r="L183" s="23"/>
      <c r="N183" s="6"/>
      <c r="P183" s="20"/>
      <c r="Q183" s="5" t="str">
        <f ca="1">score</f>
        <v/>
      </c>
      <c r="R183" s="58" t="str">
        <f ca="1">rescore</f>
        <v/>
      </c>
      <c r="S183" s="11" t="str">
        <f ca="1">price</f>
        <v/>
      </c>
      <c r="U183" s="4"/>
      <c r="V183" s="4"/>
      <c r="W183" s="220" t="str">
        <f ca="1">commission</f>
        <v/>
      </c>
      <c r="X183" s="301"/>
    </row>
    <row r="184" spans="1:24" x14ac:dyDescent="0.25">
      <c r="A184" s="6" t="str">
        <f ca="1">no.</f>
        <v/>
      </c>
      <c r="E184" s="4" t="str">
        <f ca="1">position</f>
        <v/>
      </c>
      <c r="I184" s="318"/>
      <c r="L184" s="23"/>
      <c r="N184" s="6"/>
      <c r="P184" s="20"/>
      <c r="Q184" s="5" t="str">
        <f ca="1">score</f>
        <v/>
      </c>
      <c r="R184" s="58" t="str">
        <f ca="1">rescore</f>
        <v/>
      </c>
      <c r="S184" s="11" t="str">
        <f ca="1">price</f>
        <v/>
      </c>
      <c r="U184" s="4"/>
      <c r="V184" s="4"/>
      <c r="W184" s="220" t="str">
        <f ca="1">commission</f>
        <v/>
      </c>
      <c r="X184" s="301"/>
    </row>
    <row r="185" spans="1:24" x14ac:dyDescent="0.25">
      <c r="A185" s="6" t="str">
        <f ca="1">no.</f>
        <v/>
      </c>
      <c r="E185" s="4" t="str">
        <f ca="1">position</f>
        <v/>
      </c>
      <c r="I185" s="318"/>
      <c r="L185" s="23"/>
      <c r="N185" s="6"/>
      <c r="P185" s="20"/>
      <c r="Q185" s="5" t="str">
        <f ca="1">score</f>
        <v/>
      </c>
      <c r="R185" s="58" t="str">
        <f ca="1">rescore</f>
        <v/>
      </c>
      <c r="S185" s="11" t="str">
        <f ca="1">price</f>
        <v/>
      </c>
      <c r="U185" s="4"/>
      <c r="V185" s="4"/>
      <c r="W185" s="220" t="str">
        <f ca="1">commission</f>
        <v/>
      </c>
      <c r="X185" s="301"/>
    </row>
    <row r="186" spans="1:24" x14ac:dyDescent="0.25">
      <c r="A186" s="6" t="str">
        <f ca="1">no.</f>
        <v/>
      </c>
      <c r="E186" s="4" t="str">
        <f ca="1">position</f>
        <v/>
      </c>
      <c r="I186" s="318"/>
      <c r="L186" s="23"/>
      <c r="N186" s="6"/>
      <c r="P186" s="20"/>
      <c r="Q186" s="5" t="str">
        <f ca="1">score</f>
        <v/>
      </c>
      <c r="R186" s="58" t="str">
        <f ca="1">rescore</f>
        <v/>
      </c>
      <c r="S186" s="11" t="str">
        <f ca="1">price</f>
        <v/>
      </c>
      <c r="U186" s="4"/>
      <c r="V186" s="4"/>
      <c r="W186" s="220" t="str">
        <f ca="1">commission</f>
        <v/>
      </c>
      <c r="X186" s="301"/>
    </row>
    <row r="187" spans="1:24" x14ac:dyDescent="0.25">
      <c r="A187" s="6" t="str">
        <f ca="1">no.</f>
        <v/>
      </c>
      <c r="E187" s="4" t="str">
        <f ca="1">position</f>
        <v/>
      </c>
      <c r="I187" s="318"/>
      <c r="L187" s="23"/>
      <c r="N187" s="6"/>
      <c r="P187" s="20"/>
      <c r="Q187" s="5" t="str">
        <f ca="1">score</f>
        <v/>
      </c>
      <c r="R187" s="58" t="str">
        <f ca="1">rescore</f>
        <v/>
      </c>
      <c r="S187" s="11" t="str">
        <f ca="1">price</f>
        <v/>
      </c>
      <c r="U187" s="4"/>
      <c r="V187" s="4"/>
      <c r="W187" s="220" t="str">
        <f ca="1">commission</f>
        <v/>
      </c>
      <c r="X187" s="301"/>
    </row>
    <row r="188" spans="1:24" x14ac:dyDescent="0.25">
      <c r="A188" s="6" t="str">
        <f ca="1">no.</f>
        <v/>
      </c>
      <c r="E188" s="4" t="str">
        <f ca="1">position</f>
        <v/>
      </c>
      <c r="I188" s="318"/>
      <c r="L188" s="23"/>
      <c r="N188" s="6"/>
      <c r="P188" s="20"/>
      <c r="Q188" s="5" t="str">
        <f ca="1">score</f>
        <v/>
      </c>
      <c r="R188" s="58" t="str">
        <f ca="1">rescore</f>
        <v/>
      </c>
      <c r="S188" s="11" t="str">
        <f ca="1">price</f>
        <v/>
      </c>
      <c r="U188" s="4"/>
      <c r="V188" s="4"/>
      <c r="W188" s="220" t="str">
        <f ca="1">commission</f>
        <v/>
      </c>
      <c r="X188" s="301"/>
    </row>
    <row r="189" spans="1:24" x14ac:dyDescent="0.25">
      <c r="A189" s="6" t="str">
        <f ca="1">no.</f>
        <v/>
      </c>
      <c r="E189" s="4" t="str">
        <f ca="1">position</f>
        <v/>
      </c>
      <c r="I189" s="318"/>
      <c r="L189" s="23"/>
      <c r="N189" s="6"/>
      <c r="P189" s="20"/>
      <c r="Q189" s="5" t="str">
        <f ca="1">score</f>
        <v/>
      </c>
      <c r="R189" s="58" t="str">
        <f ca="1">rescore</f>
        <v/>
      </c>
      <c r="S189" s="11" t="str">
        <f ca="1">price</f>
        <v/>
      </c>
      <c r="U189" s="4"/>
      <c r="V189" s="4"/>
      <c r="W189" s="220" t="str">
        <f ca="1">commission</f>
        <v/>
      </c>
      <c r="X189" s="301"/>
    </row>
    <row r="190" spans="1:24" x14ac:dyDescent="0.25">
      <c r="A190" s="6" t="str">
        <f ca="1">no.</f>
        <v/>
      </c>
      <c r="E190" s="4" t="str">
        <f ca="1">position</f>
        <v/>
      </c>
      <c r="I190" s="318"/>
      <c r="L190" s="23"/>
      <c r="N190" s="6"/>
      <c r="P190" s="20"/>
      <c r="Q190" s="5" t="str">
        <f ca="1">score</f>
        <v/>
      </c>
      <c r="R190" s="58" t="str">
        <f ca="1">rescore</f>
        <v/>
      </c>
      <c r="S190" s="11" t="str">
        <f ca="1">price</f>
        <v/>
      </c>
      <c r="U190" s="4"/>
      <c r="V190" s="4"/>
      <c r="W190" s="220" t="str">
        <f ca="1">commission</f>
        <v/>
      </c>
      <c r="X190" s="301"/>
    </row>
    <row r="191" spans="1:24" x14ac:dyDescent="0.25">
      <c r="A191" s="6" t="str">
        <f ca="1">no.</f>
        <v/>
      </c>
      <c r="E191" s="4" t="str">
        <f ca="1">position</f>
        <v/>
      </c>
      <c r="I191" s="318"/>
      <c r="L191" s="23"/>
      <c r="N191" s="6"/>
      <c r="P191" s="20"/>
      <c r="Q191" s="5" t="str">
        <f ca="1">score</f>
        <v/>
      </c>
      <c r="R191" s="58" t="str">
        <f ca="1">rescore</f>
        <v/>
      </c>
      <c r="S191" s="11" t="str">
        <f ca="1">price</f>
        <v/>
      </c>
      <c r="U191" s="4"/>
      <c r="V191" s="4"/>
      <c r="W191" s="220" t="str">
        <f ca="1">commission</f>
        <v/>
      </c>
      <c r="X191" s="301"/>
    </row>
    <row r="192" spans="1:24" x14ac:dyDescent="0.25">
      <c r="A192" s="6" t="str">
        <f ca="1">no.</f>
        <v/>
      </c>
      <c r="E192" s="4" t="str">
        <f ca="1">position</f>
        <v/>
      </c>
      <c r="I192" s="318"/>
      <c r="L192" s="23"/>
      <c r="N192" s="6"/>
      <c r="P192" s="20"/>
      <c r="Q192" s="5" t="str">
        <f ca="1">score</f>
        <v/>
      </c>
      <c r="R192" s="58" t="str">
        <f ca="1">rescore</f>
        <v/>
      </c>
      <c r="S192" s="11" t="str">
        <f ca="1">price</f>
        <v/>
      </c>
      <c r="U192" s="4"/>
      <c r="V192" s="4"/>
      <c r="W192" s="220" t="str">
        <f ca="1">commission</f>
        <v/>
      </c>
      <c r="X192" s="301"/>
    </row>
    <row r="193" spans="1:24" x14ac:dyDescent="0.25">
      <c r="A193" s="6" t="str">
        <f ca="1">no.</f>
        <v/>
      </c>
      <c r="E193" s="4" t="str">
        <f ca="1">position</f>
        <v/>
      </c>
      <c r="I193" s="318"/>
      <c r="L193" s="23"/>
      <c r="N193" s="6"/>
      <c r="P193" s="20"/>
      <c r="Q193" s="5" t="str">
        <f ca="1">score</f>
        <v/>
      </c>
      <c r="R193" s="58" t="str">
        <f ca="1">rescore</f>
        <v/>
      </c>
      <c r="S193" s="11" t="str">
        <f ca="1">price</f>
        <v/>
      </c>
      <c r="U193" s="4"/>
      <c r="V193" s="4"/>
      <c r="W193" s="220" t="str">
        <f ca="1">commission</f>
        <v/>
      </c>
      <c r="X193" s="301"/>
    </row>
    <row r="194" spans="1:24" x14ac:dyDescent="0.25">
      <c r="A194" s="6" t="str">
        <f ca="1">no.</f>
        <v/>
      </c>
      <c r="E194" s="4" t="str">
        <f ca="1">position</f>
        <v/>
      </c>
      <c r="I194" s="318"/>
      <c r="L194" s="23"/>
      <c r="N194" s="6"/>
      <c r="P194" s="20"/>
      <c r="Q194" s="5" t="str">
        <f ca="1">score</f>
        <v/>
      </c>
      <c r="R194" s="58" t="str">
        <f ca="1">rescore</f>
        <v/>
      </c>
      <c r="S194" s="11" t="str">
        <f ca="1">price</f>
        <v/>
      </c>
      <c r="U194" s="4"/>
      <c r="V194" s="4"/>
      <c r="W194" s="220" t="str">
        <f ca="1">commission</f>
        <v/>
      </c>
      <c r="X194" s="301"/>
    </row>
    <row r="195" spans="1:24" x14ac:dyDescent="0.25">
      <c r="A195" s="6" t="str">
        <f ca="1">no.</f>
        <v/>
      </c>
      <c r="E195" s="4" t="str">
        <f ca="1">position</f>
        <v/>
      </c>
      <c r="I195" s="318"/>
      <c r="L195" s="23"/>
      <c r="N195" s="6"/>
      <c r="P195" s="20"/>
      <c r="Q195" s="5" t="str">
        <f ca="1">score</f>
        <v/>
      </c>
      <c r="R195" s="58" t="str">
        <f ca="1">rescore</f>
        <v/>
      </c>
      <c r="S195" s="11" t="str">
        <f ca="1">price</f>
        <v/>
      </c>
      <c r="U195" s="4"/>
      <c r="V195" s="4"/>
      <c r="W195" s="220" t="str">
        <f ca="1">commission</f>
        <v/>
      </c>
      <c r="X195" s="301"/>
    </row>
    <row r="196" spans="1:24" x14ac:dyDescent="0.25">
      <c r="A196" s="6" t="str">
        <f ca="1">no.</f>
        <v/>
      </c>
      <c r="E196" s="4" t="str">
        <f ca="1">position</f>
        <v/>
      </c>
      <c r="I196" s="318"/>
      <c r="L196" s="23"/>
      <c r="N196" s="6"/>
      <c r="P196" s="20"/>
      <c r="Q196" s="5" t="str">
        <f ca="1">score</f>
        <v/>
      </c>
      <c r="R196" s="58" t="str">
        <f ca="1">rescore</f>
        <v/>
      </c>
      <c r="S196" s="11" t="str">
        <f ca="1">price</f>
        <v/>
      </c>
      <c r="U196" s="4"/>
      <c r="V196" s="4"/>
      <c r="W196" s="220" t="str">
        <f ca="1">commission</f>
        <v/>
      </c>
      <c r="X196" s="301"/>
    </row>
    <row r="197" spans="1:24" x14ac:dyDescent="0.25">
      <c r="A197" s="6" t="str">
        <f ca="1">no.</f>
        <v/>
      </c>
      <c r="E197" s="4" t="str">
        <f ca="1">position</f>
        <v/>
      </c>
      <c r="I197" s="318"/>
      <c r="L197" s="23"/>
      <c r="N197" s="6"/>
      <c r="P197" s="20"/>
      <c r="Q197" s="5" t="str">
        <f ca="1">score</f>
        <v/>
      </c>
      <c r="R197" s="58" t="str">
        <f ca="1">rescore</f>
        <v/>
      </c>
      <c r="S197" s="11" t="str">
        <f ca="1">price</f>
        <v/>
      </c>
      <c r="U197" s="4"/>
      <c r="V197" s="4"/>
      <c r="W197" s="220" t="str">
        <f ca="1">commission</f>
        <v/>
      </c>
      <c r="X197" s="301"/>
    </row>
    <row r="198" spans="1:24" x14ac:dyDescent="0.25">
      <c r="A198" s="6" t="str">
        <f ca="1">no.</f>
        <v/>
      </c>
      <c r="E198" s="4" t="str">
        <f ca="1">position</f>
        <v/>
      </c>
      <c r="I198" s="318"/>
      <c r="L198" s="23"/>
      <c r="N198" s="6"/>
      <c r="P198" s="20"/>
      <c r="Q198" s="5" t="str">
        <f ca="1">score</f>
        <v/>
      </c>
      <c r="R198" s="58" t="str">
        <f ca="1">rescore</f>
        <v/>
      </c>
      <c r="S198" s="11" t="str">
        <f ca="1">price</f>
        <v/>
      </c>
      <c r="U198" s="4"/>
      <c r="V198" s="4"/>
      <c r="W198" s="220" t="str">
        <f ca="1">commission</f>
        <v/>
      </c>
      <c r="X198" s="301"/>
    </row>
    <row r="199" spans="1:24" x14ac:dyDescent="0.25">
      <c r="A199" s="6" t="str">
        <f ca="1">no.</f>
        <v/>
      </c>
      <c r="E199" s="4" t="str">
        <f ca="1">position</f>
        <v/>
      </c>
      <c r="I199" s="318"/>
      <c r="L199" s="23"/>
      <c r="N199" s="6"/>
      <c r="P199" s="20"/>
      <c r="Q199" s="5" t="str">
        <f ca="1">score</f>
        <v/>
      </c>
      <c r="R199" s="58" t="str">
        <f ca="1">rescore</f>
        <v/>
      </c>
      <c r="S199" s="11" t="str">
        <f ca="1">price</f>
        <v/>
      </c>
      <c r="U199" s="4"/>
      <c r="V199" s="4"/>
      <c r="W199" s="220" t="str">
        <f ca="1">commission</f>
        <v/>
      </c>
      <c r="X199" s="301"/>
    </row>
    <row r="200" spans="1:24" x14ac:dyDescent="0.25">
      <c r="A200" s="6" t="str">
        <f ca="1">no.</f>
        <v/>
      </c>
      <c r="E200" s="4" t="str">
        <f ca="1">position</f>
        <v/>
      </c>
      <c r="I200" s="318"/>
      <c r="L200" s="23"/>
      <c r="N200" s="6"/>
      <c r="P200" s="20"/>
      <c r="Q200" s="5" t="str">
        <f ca="1">score</f>
        <v/>
      </c>
      <c r="R200" s="58" t="str">
        <f ca="1">rescore</f>
        <v/>
      </c>
      <c r="S200" s="11" t="str">
        <f ca="1">price</f>
        <v/>
      </c>
      <c r="U200" s="4"/>
      <c r="V200" s="4"/>
      <c r="W200" s="220" t="str">
        <f ca="1">commission</f>
        <v/>
      </c>
      <c r="X200" s="301"/>
    </row>
    <row r="201" spans="1:24" x14ac:dyDescent="0.25">
      <c r="A201" s="6" t="str">
        <f ca="1">no.</f>
        <v/>
      </c>
      <c r="E201" s="4" t="str">
        <f ca="1">position</f>
        <v/>
      </c>
      <c r="I201" s="318"/>
      <c r="L201" s="23"/>
      <c r="N201" s="6"/>
      <c r="P201" s="20"/>
      <c r="Q201" s="5" t="str">
        <f ca="1">score</f>
        <v/>
      </c>
      <c r="R201" s="58" t="str">
        <f ca="1">rescore</f>
        <v/>
      </c>
      <c r="S201" s="11" t="str">
        <f ca="1">price</f>
        <v/>
      </c>
      <c r="U201" s="4"/>
      <c r="V201" s="4"/>
      <c r="W201" s="220" t="str">
        <f ca="1">commission</f>
        <v/>
      </c>
      <c r="X201" s="301"/>
    </row>
    <row r="202" spans="1:24" x14ac:dyDescent="0.25">
      <c r="A202" s="6" t="str">
        <f ca="1">no.</f>
        <v/>
      </c>
      <c r="E202" s="4" t="str">
        <f ca="1">position</f>
        <v/>
      </c>
      <c r="I202" s="318"/>
      <c r="L202" s="23"/>
      <c r="N202" s="6"/>
      <c r="P202" s="20"/>
      <c r="Q202" s="5" t="str">
        <f ca="1">score</f>
        <v/>
      </c>
      <c r="R202" s="58" t="str">
        <f ca="1">rescore</f>
        <v/>
      </c>
      <c r="S202" s="11" t="str">
        <f ca="1">price</f>
        <v/>
      </c>
      <c r="U202" s="4"/>
      <c r="V202" s="4"/>
      <c r="W202" s="220" t="str">
        <f ca="1">commission</f>
        <v/>
      </c>
      <c r="X202" s="301"/>
    </row>
    <row r="203" spans="1:24" x14ac:dyDescent="0.25">
      <c r="A203" s="6" t="str">
        <f ca="1">no.</f>
        <v/>
      </c>
      <c r="E203" s="4" t="str">
        <f ca="1">position</f>
        <v/>
      </c>
      <c r="I203" s="318"/>
      <c r="L203" s="23"/>
      <c r="N203" s="6"/>
      <c r="P203" s="20"/>
      <c r="Q203" s="5" t="str">
        <f ca="1">score</f>
        <v/>
      </c>
      <c r="R203" s="58" t="str">
        <f ca="1">rescore</f>
        <v/>
      </c>
      <c r="S203" s="11" t="str">
        <f ca="1">price</f>
        <v/>
      </c>
      <c r="U203" s="4"/>
      <c r="V203" s="4"/>
      <c r="W203" s="220" t="str">
        <f ca="1">commission</f>
        <v/>
      </c>
      <c r="X203" s="301"/>
    </row>
    <row r="204" spans="1:24" x14ac:dyDescent="0.25">
      <c r="A204" s="6" t="str">
        <f ca="1">no.</f>
        <v/>
      </c>
      <c r="E204" s="4" t="str">
        <f ca="1">position</f>
        <v/>
      </c>
      <c r="I204" s="318"/>
      <c r="L204" s="23"/>
      <c r="N204" s="6"/>
      <c r="P204" s="20"/>
      <c r="Q204" s="5" t="str">
        <f ca="1">score</f>
        <v/>
      </c>
      <c r="R204" s="58" t="str">
        <f ca="1">rescore</f>
        <v/>
      </c>
      <c r="S204" s="11" t="str">
        <f ca="1">price</f>
        <v/>
      </c>
      <c r="U204" s="4"/>
      <c r="V204" s="4"/>
      <c r="W204" s="220" t="str">
        <f ca="1">commission</f>
        <v/>
      </c>
      <c r="X204" s="301"/>
    </row>
    <row r="205" spans="1:24" x14ac:dyDescent="0.25">
      <c r="A205" s="6" t="str">
        <f ca="1">no.</f>
        <v/>
      </c>
      <c r="E205" s="4" t="str">
        <f ca="1">position</f>
        <v/>
      </c>
      <c r="I205" s="318"/>
      <c r="L205" s="23"/>
      <c r="N205" s="6"/>
      <c r="P205" s="20"/>
      <c r="Q205" s="5" t="str">
        <f ca="1">score</f>
        <v/>
      </c>
      <c r="R205" s="58" t="str">
        <f ca="1">rescore</f>
        <v/>
      </c>
      <c r="S205" s="11" t="str">
        <f ca="1">price</f>
        <v/>
      </c>
      <c r="U205" s="4"/>
      <c r="V205" s="4"/>
      <c r="W205" s="220" t="str">
        <f ca="1">commission</f>
        <v/>
      </c>
      <c r="X205" s="301"/>
    </row>
    <row r="206" spans="1:24" x14ac:dyDescent="0.25">
      <c r="A206" s="6" t="str">
        <f ca="1">no.</f>
        <v/>
      </c>
      <c r="E206" s="4" t="str">
        <f ca="1">position</f>
        <v/>
      </c>
      <c r="I206" s="318"/>
      <c r="L206" s="23"/>
      <c r="N206" s="6"/>
      <c r="P206" s="20"/>
      <c r="Q206" s="5" t="str">
        <f ca="1">score</f>
        <v/>
      </c>
      <c r="R206" s="58" t="str">
        <f ca="1">rescore</f>
        <v/>
      </c>
      <c r="S206" s="11" t="str">
        <f ca="1">price</f>
        <v/>
      </c>
      <c r="U206" s="4"/>
      <c r="V206" s="4"/>
      <c r="W206" s="220" t="str">
        <f ca="1">commission</f>
        <v/>
      </c>
      <c r="X206" s="301"/>
    </row>
    <row r="207" spans="1:24" x14ac:dyDescent="0.25">
      <c r="A207" s="6" t="str">
        <f ca="1">no.</f>
        <v/>
      </c>
      <c r="E207" s="4" t="str">
        <f ca="1">position</f>
        <v/>
      </c>
      <c r="I207" s="318"/>
      <c r="L207" s="23"/>
      <c r="N207" s="6"/>
      <c r="P207" s="20"/>
      <c r="Q207" s="5" t="str">
        <f ca="1">score</f>
        <v/>
      </c>
      <c r="R207" s="58" t="str">
        <f ca="1">rescore</f>
        <v/>
      </c>
      <c r="S207" s="11" t="str">
        <f ca="1">price</f>
        <v/>
      </c>
      <c r="U207" s="4"/>
      <c r="V207" s="4"/>
      <c r="W207" s="220" t="str">
        <f ca="1">commission</f>
        <v/>
      </c>
      <c r="X207" s="301"/>
    </row>
    <row r="208" spans="1:24" x14ac:dyDescent="0.25">
      <c r="A208" s="6" t="str">
        <f ca="1">no.</f>
        <v/>
      </c>
      <c r="E208" s="4" t="str">
        <f ca="1">position</f>
        <v/>
      </c>
      <c r="I208" s="318"/>
      <c r="L208" s="23"/>
      <c r="N208" s="6"/>
      <c r="P208" s="20"/>
      <c r="Q208" s="5" t="str">
        <f ca="1">score</f>
        <v/>
      </c>
      <c r="R208" s="58" t="str">
        <f ca="1">rescore</f>
        <v/>
      </c>
      <c r="S208" s="11" t="str">
        <f ca="1">price</f>
        <v/>
      </c>
      <c r="U208" s="4"/>
      <c r="V208" s="4"/>
      <c r="W208" s="220" t="str">
        <f ca="1">commission</f>
        <v/>
      </c>
      <c r="X208" s="301"/>
    </row>
    <row r="209" spans="1:24" x14ac:dyDescent="0.25">
      <c r="A209" s="6" t="str">
        <f ca="1">no.</f>
        <v/>
      </c>
      <c r="E209" s="4" t="str">
        <f ca="1">position</f>
        <v/>
      </c>
      <c r="I209" s="318"/>
      <c r="L209" s="23"/>
      <c r="N209" s="6"/>
      <c r="P209" s="20"/>
      <c r="Q209" s="5" t="str">
        <f ca="1">score</f>
        <v/>
      </c>
      <c r="R209" s="58" t="str">
        <f ca="1">rescore</f>
        <v/>
      </c>
      <c r="S209" s="11" t="str">
        <f ca="1">price</f>
        <v/>
      </c>
      <c r="U209" s="4"/>
      <c r="V209" s="4"/>
      <c r="W209" s="220" t="str">
        <f ca="1">commission</f>
        <v/>
      </c>
      <c r="X209" s="301"/>
    </row>
    <row r="210" spans="1:24" x14ac:dyDescent="0.25">
      <c r="A210" s="6" t="str">
        <f ca="1">no.</f>
        <v/>
      </c>
      <c r="E210" s="4" t="str">
        <f ca="1">position</f>
        <v/>
      </c>
      <c r="I210" s="318"/>
      <c r="L210" s="23"/>
      <c r="N210" s="6"/>
      <c r="P210" s="20"/>
      <c r="Q210" s="5" t="str">
        <f ca="1">score</f>
        <v/>
      </c>
      <c r="R210" s="58" t="str">
        <f ca="1">rescore</f>
        <v/>
      </c>
      <c r="S210" s="11" t="str">
        <f ca="1">price</f>
        <v/>
      </c>
      <c r="U210" s="4"/>
      <c r="V210" s="4"/>
      <c r="W210" s="220" t="str">
        <f ca="1">commission</f>
        <v/>
      </c>
      <c r="X210" s="301"/>
    </row>
    <row r="211" spans="1:24" x14ac:dyDescent="0.25">
      <c r="A211" s="6" t="str">
        <f ca="1">no.</f>
        <v/>
      </c>
      <c r="E211" s="4" t="str">
        <f ca="1">position</f>
        <v/>
      </c>
      <c r="I211" s="318"/>
      <c r="L211" s="23"/>
      <c r="N211" s="6"/>
      <c r="P211" s="20"/>
      <c r="Q211" s="5" t="str">
        <f ca="1">score</f>
        <v/>
      </c>
      <c r="R211" s="58" t="str">
        <f ca="1">rescore</f>
        <v/>
      </c>
      <c r="S211" s="11" t="str">
        <f ca="1">price</f>
        <v/>
      </c>
      <c r="U211" s="4"/>
      <c r="V211" s="4"/>
      <c r="W211" s="220" t="str">
        <f ca="1">commission</f>
        <v/>
      </c>
      <c r="X211" s="301"/>
    </row>
    <row r="212" spans="1:24" x14ac:dyDescent="0.25">
      <c r="A212" s="6" t="str">
        <f ca="1">no.</f>
        <v/>
      </c>
      <c r="E212" s="4" t="str">
        <f ca="1">position</f>
        <v/>
      </c>
      <c r="I212" s="318"/>
      <c r="L212" s="23"/>
      <c r="N212" s="6"/>
      <c r="P212" s="20"/>
      <c r="Q212" s="5" t="str">
        <f ca="1">score</f>
        <v/>
      </c>
      <c r="R212" s="58" t="str">
        <f ca="1">rescore</f>
        <v/>
      </c>
      <c r="S212" s="11" t="str">
        <f ca="1">price</f>
        <v/>
      </c>
      <c r="U212" s="4"/>
      <c r="V212" s="4"/>
      <c r="W212" s="220" t="str">
        <f ca="1">commission</f>
        <v/>
      </c>
      <c r="X212" s="301"/>
    </row>
    <row r="213" spans="1:24" x14ac:dyDescent="0.25">
      <c r="A213" s="6" t="str">
        <f ca="1">no.</f>
        <v/>
      </c>
      <c r="E213" s="4" t="str">
        <f ca="1">position</f>
        <v/>
      </c>
      <c r="I213" s="318"/>
      <c r="L213" s="23"/>
      <c r="N213" s="6"/>
      <c r="P213" s="20"/>
      <c r="Q213" s="5" t="str">
        <f ca="1">score</f>
        <v/>
      </c>
      <c r="R213" s="58" t="str">
        <f ca="1">rescore</f>
        <v/>
      </c>
      <c r="S213" s="11" t="str">
        <f ca="1">price</f>
        <v/>
      </c>
      <c r="U213" s="4"/>
      <c r="V213" s="4"/>
      <c r="W213" s="220" t="str">
        <f ca="1">commission</f>
        <v/>
      </c>
      <c r="X213" s="301"/>
    </row>
    <row r="214" spans="1:24" x14ac:dyDescent="0.25">
      <c r="A214" s="6" t="str">
        <f ca="1">no.</f>
        <v/>
      </c>
      <c r="E214" s="4" t="str">
        <f ca="1">position</f>
        <v/>
      </c>
      <c r="I214" s="318"/>
      <c r="L214" s="23"/>
      <c r="N214" s="6"/>
      <c r="P214" s="20"/>
      <c r="Q214" s="5" t="str">
        <f ca="1">score</f>
        <v/>
      </c>
      <c r="R214" s="58" t="str">
        <f ca="1">rescore</f>
        <v/>
      </c>
      <c r="S214" s="11" t="str">
        <f ca="1">price</f>
        <v/>
      </c>
      <c r="U214" s="4"/>
      <c r="V214" s="4"/>
      <c r="W214" s="220" t="str">
        <f ca="1">commission</f>
        <v/>
      </c>
      <c r="X214" s="301"/>
    </row>
    <row r="215" spans="1:24" x14ac:dyDescent="0.25">
      <c r="A215" s="6" t="str">
        <f ca="1">no.</f>
        <v/>
      </c>
      <c r="E215" s="4" t="str">
        <f ca="1">position</f>
        <v/>
      </c>
      <c r="I215" s="318"/>
      <c r="L215" s="23"/>
      <c r="N215" s="6"/>
      <c r="P215" s="20"/>
      <c r="Q215" s="5" t="str">
        <f ca="1">score</f>
        <v/>
      </c>
      <c r="R215" s="58" t="str">
        <f ca="1">rescore</f>
        <v/>
      </c>
      <c r="S215" s="11" t="str">
        <f ca="1">price</f>
        <v/>
      </c>
      <c r="U215" s="4"/>
      <c r="V215" s="4"/>
      <c r="W215" s="220" t="str">
        <f ca="1">commission</f>
        <v/>
      </c>
      <c r="X215" s="301"/>
    </row>
    <row r="216" spans="1:24" x14ac:dyDescent="0.25">
      <c r="A216" s="6" t="str">
        <f ca="1">no.</f>
        <v/>
      </c>
      <c r="E216" s="4" t="str">
        <f ca="1">position</f>
        <v/>
      </c>
      <c r="I216" s="318"/>
      <c r="L216" s="23"/>
      <c r="N216" s="6"/>
      <c r="P216" s="20"/>
      <c r="Q216" s="5" t="str">
        <f ca="1">score</f>
        <v/>
      </c>
      <c r="R216" s="58" t="str">
        <f ca="1">rescore</f>
        <v/>
      </c>
      <c r="S216" s="11" t="str">
        <f ca="1">price</f>
        <v/>
      </c>
      <c r="U216" s="4"/>
      <c r="V216" s="4"/>
      <c r="W216" s="220" t="str">
        <f ca="1">commission</f>
        <v/>
      </c>
      <c r="X216" s="301"/>
    </row>
    <row r="217" spans="1:24" x14ac:dyDescent="0.25">
      <c r="A217" s="6" t="str">
        <f ca="1">no.</f>
        <v/>
      </c>
      <c r="E217" s="4" t="str">
        <f ca="1">position</f>
        <v/>
      </c>
      <c r="I217" s="318"/>
      <c r="L217" s="23"/>
      <c r="N217" s="6"/>
      <c r="P217" s="20"/>
      <c r="Q217" s="5" t="str">
        <f ca="1">score</f>
        <v/>
      </c>
      <c r="R217" s="58" t="str">
        <f ca="1">rescore</f>
        <v/>
      </c>
      <c r="S217" s="11" t="str">
        <f ca="1">price</f>
        <v/>
      </c>
      <c r="U217" s="4"/>
      <c r="V217" s="4"/>
      <c r="W217" s="220" t="str">
        <f ca="1">commission</f>
        <v/>
      </c>
      <c r="X217" s="301"/>
    </row>
    <row r="218" spans="1:24" x14ac:dyDescent="0.25">
      <c r="A218" s="6" t="str">
        <f ca="1">no.</f>
        <v/>
      </c>
      <c r="E218" s="4" t="str">
        <f ca="1">position</f>
        <v/>
      </c>
      <c r="I218" s="318"/>
      <c r="L218" s="23"/>
      <c r="N218" s="6"/>
      <c r="P218" s="20"/>
      <c r="Q218" s="5" t="str">
        <f ca="1">score</f>
        <v/>
      </c>
      <c r="R218" s="58" t="str">
        <f ca="1">rescore</f>
        <v/>
      </c>
      <c r="S218" s="11" t="str">
        <f ca="1">price</f>
        <v/>
      </c>
      <c r="U218" s="4"/>
      <c r="V218" s="4"/>
      <c r="W218" s="220" t="str">
        <f ca="1">commission</f>
        <v/>
      </c>
      <c r="X218" s="301"/>
    </row>
    <row r="219" spans="1:24" x14ac:dyDescent="0.25">
      <c r="A219" s="6" t="str">
        <f ca="1">no.</f>
        <v/>
      </c>
      <c r="E219" s="4" t="str">
        <f ca="1">position</f>
        <v/>
      </c>
      <c r="I219" s="318"/>
      <c r="L219" s="23"/>
      <c r="N219" s="6"/>
      <c r="P219" s="20"/>
      <c r="Q219" s="5" t="str">
        <f ca="1">score</f>
        <v/>
      </c>
      <c r="R219" s="58" t="str">
        <f ca="1">rescore</f>
        <v/>
      </c>
      <c r="S219" s="11" t="str">
        <f ca="1">price</f>
        <v/>
      </c>
      <c r="U219" s="4"/>
      <c r="V219" s="4"/>
      <c r="W219" s="220" t="str">
        <f ca="1">commission</f>
        <v/>
      </c>
      <c r="X219" s="301"/>
    </row>
    <row r="220" spans="1:24" x14ac:dyDescent="0.25">
      <c r="A220" s="6" t="str">
        <f ca="1">no.</f>
        <v/>
      </c>
      <c r="E220" s="4" t="str">
        <f ca="1">position</f>
        <v/>
      </c>
      <c r="I220" s="318"/>
      <c r="L220" s="23"/>
      <c r="N220" s="6"/>
      <c r="P220" s="20"/>
      <c r="Q220" s="5" t="str">
        <f ca="1">score</f>
        <v/>
      </c>
      <c r="R220" s="58" t="str">
        <f ca="1">rescore</f>
        <v/>
      </c>
      <c r="S220" s="11" t="str">
        <f ca="1">price</f>
        <v/>
      </c>
      <c r="U220" s="4"/>
      <c r="V220" s="4"/>
      <c r="W220" s="220" t="str">
        <f ca="1">commission</f>
        <v/>
      </c>
      <c r="X220" s="301"/>
    </row>
    <row r="221" spans="1:24" x14ac:dyDescent="0.25">
      <c r="A221" s="6" t="str">
        <f ca="1">no.</f>
        <v/>
      </c>
      <c r="E221" s="4" t="str">
        <f ca="1">position</f>
        <v/>
      </c>
      <c r="I221" s="318"/>
      <c r="L221" s="23"/>
      <c r="N221" s="6"/>
      <c r="P221" s="20"/>
      <c r="Q221" s="5" t="str">
        <f ca="1">score</f>
        <v/>
      </c>
      <c r="R221" s="58" t="str">
        <f ca="1">rescore</f>
        <v/>
      </c>
      <c r="S221" s="11" t="str">
        <f ca="1">price</f>
        <v/>
      </c>
      <c r="U221" s="4"/>
      <c r="V221" s="4"/>
      <c r="W221" s="220" t="str">
        <f ca="1">commission</f>
        <v/>
      </c>
      <c r="X221" s="301"/>
    </row>
    <row r="222" spans="1:24" x14ac:dyDescent="0.25">
      <c r="A222" s="6" t="str">
        <f ca="1">no.</f>
        <v/>
      </c>
      <c r="E222" s="4" t="str">
        <f ca="1">position</f>
        <v/>
      </c>
      <c r="I222" s="318"/>
      <c r="L222" s="23"/>
      <c r="N222" s="6"/>
      <c r="P222" s="20"/>
      <c r="Q222" s="5" t="str">
        <f ca="1">score</f>
        <v/>
      </c>
      <c r="R222" s="58" t="str">
        <f ca="1">rescore</f>
        <v/>
      </c>
      <c r="S222" s="11" t="str">
        <f ca="1">price</f>
        <v/>
      </c>
      <c r="U222" s="4"/>
      <c r="V222" s="4"/>
      <c r="W222" s="220" t="str">
        <f ca="1">commission</f>
        <v/>
      </c>
      <c r="X222" s="301"/>
    </row>
    <row r="223" spans="1:24" x14ac:dyDescent="0.25">
      <c r="A223" s="6" t="str">
        <f ca="1">no.</f>
        <v/>
      </c>
      <c r="E223" s="4" t="str">
        <f ca="1">position</f>
        <v/>
      </c>
      <c r="I223" s="318"/>
      <c r="L223" s="23"/>
      <c r="N223" s="6"/>
      <c r="P223" s="20"/>
      <c r="Q223" s="5" t="str">
        <f ca="1">score</f>
        <v/>
      </c>
      <c r="R223" s="58" t="str">
        <f ca="1">rescore</f>
        <v/>
      </c>
      <c r="S223" s="11" t="str">
        <f ca="1">price</f>
        <v/>
      </c>
      <c r="U223" s="4"/>
      <c r="V223" s="4"/>
      <c r="W223" s="220" t="str">
        <f ca="1">commission</f>
        <v/>
      </c>
      <c r="X223" s="301"/>
    </row>
    <row r="224" spans="1:24" x14ac:dyDescent="0.25">
      <c r="A224" s="6" t="str">
        <f ca="1">no.</f>
        <v/>
      </c>
      <c r="E224" s="4" t="str">
        <f ca="1">position</f>
        <v/>
      </c>
      <c r="I224" s="318"/>
      <c r="L224" s="23"/>
      <c r="N224" s="6"/>
      <c r="P224" s="20"/>
      <c r="Q224" s="5" t="str">
        <f ca="1">score</f>
        <v/>
      </c>
      <c r="R224" s="58" t="str">
        <f ca="1">rescore</f>
        <v/>
      </c>
      <c r="S224" s="11" t="str">
        <f ca="1">price</f>
        <v/>
      </c>
      <c r="U224" s="4"/>
      <c r="V224" s="4"/>
      <c r="W224" s="220" t="str">
        <f ca="1">commission</f>
        <v/>
      </c>
      <c r="X224" s="301"/>
    </row>
    <row r="225" spans="1:24" x14ac:dyDescent="0.25">
      <c r="A225" s="6" t="str">
        <f ca="1">no.</f>
        <v/>
      </c>
      <c r="E225" s="4" t="str">
        <f ca="1">position</f>
        <v/>
      </c>
      <c r="I225" s="318"/>
      <c r="L225" s="23"/>
      <c r="N225" s="6"/>
      <c r="P225" s="20"/>
      <c r="Q225" s="5" t="str">
        <f ca="1">score</f>
        <v/>
      </c>
      <c r="R225" s="58" t="str">
        <f ca="1">rescore</f>
        <v/>
      </c>
      <c r="S225" s="11" t="str">
        <f ca="1">price</f>
        <v/>
      </c>
      <c r="U225" s="4"/>
      <c r="V225" s="4"/>
      <c r="W225" s="220" t="str">
        <f ca="1">commission</f>
        <v/>
      </c>
      <c r="X225" s="301"/>
    </row>
    <row r="226" spans="1:24" x14ac:dyDescent="0.25">
      <c r="A226" s="6" t="str">
        <f ca="1">no.</f>
        <v/>
      </c>
      <c r="E226" s="4" t="str">
        <f ca="1">position</f>
        <v/>
      </c>
      <c r="I226" s="318"/>
      <c r="L226" s="23"/>
      <c r="N226" s="6"/>
      <c r="P226" s="20"/>
      <c r="Q226" s="5" t="str">
        <f ca="1">score</f>
        <v/>
      </c>
      <c r="R226" s="58" t="str">
        <f ca="1">rescore</f>
        <v/>
      </c>
      <c r="S226" s="11" t="str">
        <f ca="1">price</f>
        <v/>
      </c>
      <c r="U226" s="4"/>
      <c r="V226" s="4"/>
      <c r="W226" s="220" t="str">
        <f ca="1">commission</f>
        <v/>
      </c>
      <c r="X226" s="301"/>
    </row>
    <row r="227" spans="1:24" x14ac:dyDescent="0.25">
      <c r="A227" s="6" t="str">
        <f ca="1">no.</f>
        <v/>
      </c>
      <c r="E227" s="4" t="str">
        <f ca="1">position</f>
        <v/>
      </c>
      <c r="I227" s="318"/>
      <c r="L227" s="23"/>
      <c r="N227" s="6"/>
      <c r="P227" s="20"/>
      <c r="Q227" s="5" t="str">
        <f ca="1">score</f>
        <v/>
      </c>
      <c r="R227" s="58" t="str">
        <f ca="1">rescore</f>
        <v/>
      </c>
      <c r="S227" s="11" t="str">
        <f ca="1">price</f>
        <v/>
      </c>
      <c r="U227" s="4"/>
      <c r="V227" s="4"/>
      <c r="W227" s="220" t="str">
        <f ca="1">commission</f>
        <v/>
      </c>
      <c r="X227" s="301"/>
    </row>
    <row r="228" spans="1:24" x14ac:dyDescent="0.25">
      <c r="A228" s="6" t="str">
        <f ca="1">no.</f>
        <v/>
      </c>
      <c r="E228" s="4" t="str">
        <f ca="1">position</f>
        <v/>
      </c>
      <c r="I228" s="318"/>
      <c r="L228" s="23"/>
      <c r="N228" s="6"/>
      <c r="P228" s="20"/>
      <c r="Q228" s="5" t="str">
        <f ca="1">score</f>
        <v/>
      </c>
      <c r="R228" s="58" t="str">
        <f ca="1">rescore</f>
        <v/>
      </c>
      <c r="S228" s="11" t="str">
        <f ca="1">price</f>
        <v/>
      </c>
      <c r="U228" s="4"/>
      <c r="V228" s="4"/>
      <c r="W228" s="220" t="str">
        <f ca="1">commission</f>
        <v/>
      </c>
      <c r="X228" s="301"/>
    </row>
    <row r="229" spans="1:24" x14ac:dyDescent="0.25">
      <c r="A229" s="6" t="str">
        <f ca="1">no.</f>
        <v/>
      </c>
      <c r="E229" s="4" t="str">
        <f ca="1">position</f>
        <v/>
      </c>
      <c r="I229" s="318"/>
      <c r="L229" s="23"/>
      <c r="N229" s="6"/>
      <c r="P229" s="20"/>
      <c r="Q229" s="5" t="str">
        <f ca="1">score</f>
        <v/>
      </c>
      <c r="R229" s="58" t="str">
        <f ca="1">rescore</f>
        <v/>
      </c>
      <c r="S229" s="11" t="str">
        <f ca="1">price</f>
        <v/>
      </c>
      <c r="U229" s="4"/>
      <c r="V229" s="4"/>
      <c r="W229" s="220" t="str">
        <f ca="1">commission</f>
        <v/>
      </c>
      <c r="X229" s="301"/>
    </row>
    <row r="230" spans="1:24" x14ac:dyDescent="0.25">
      <c r="A230" s="6" t="str">
        <f ca="1">no.</f>
        <v/>
      </c>
      <c r="E230" s="4" t="str">
        <f ca="1">position</f>
        <v/>
      </c>
      <c r="I230" s="318"/>
      <c r="L230" s="23"/>
      <c r="N230" s="6"/>
      <c r="P230" s="20"/>
      <c r="Q230" s="5" t="str">
        <f ca="1">score</f>
        <v/>
      </c>
      <c r="R230" s="58" t="str">
        <f ca="1">rescore</f>
        <v/>
      </c>
      <c r="S230" s="11" t="str">
        <f ca="1">price</f>
        <v/>
      </c>
      <c r="U230" s="4"/>
      <c r="V230" s="4"/>
      <c r="W230" s="220" t="str">
        <f ca="1">commission</f>
        <v/>
      </c>
      <c r="X230" s="301"/>
    </row>
    <row r="231" spans="1:24" x14ac:dyDescent="0.25">
      <c r="A231" s="6" t="str">
        <f ca="1">no.</f>
        <v/>
      </c>
      <c r="E231" s="4" t="str">
        <f ca="1">position</f>
        <v/>
      </c>
      <c r="I231" s="318"/>
      <c r="L231" s="23"/>
      <c r="N231" s="6"/>
      <c r="P231" s="20"/>
      <c r="Q231" s="5" t="str">
        <f ca="1">score</f>
        <v/>
      </c>
      <c r="R231" s="58" t="str">
        <f ca="1">rescore</f>
        <v/>
      </c>
      <c r="S231" s="11" t="str">
        <f ca="1">price</f>
        <v/>
      </c>
      <c r="U231" s="4"/>
      <c r="V231" s="4"/>
      <c r="W231" s="220" t="str">
        <f ca="1">commission</f>
        <v/>
      </c>
      <c r="X231" s="301"/>
    </row>
    <row r="232" spans="1:24" x14ac:dyDescent="0.25">
      <c r="A232" s="6" t="str">
        <f ca="1">no.</f>
        <v/>
      </c>
      <c r="E232" s="4" t="str">
        <f ca="1">position</f>
        <v/>
      </c>
      <c r="I232" s="318"/>
      <c r="L232" s="23"/>
      <c r="N232" s="6"/>
      <c r="P232" s="20"/>
      <c r="Q232" s="5" t="str">
        <f ca="1">score</f>
        <v/>
      </c>
      <c r="R232" s="58" t="str">
        <f ca="1">rescore</f>
        <v/>
      </c>
      <c r="S232" s="11" t="str">
        <f ca="1">price</f>
        <v/>
      </c>
      <c r="U232" s="4"/>
      <c r="V232" s="4"/>
      <c r="W232" s="220" t="str">
        <f ca="1">commission</f>
        <v/>
      </c>
      <c r="X232" s="301"/>
    </row>
    <row r="233" spans="1:24" x14ac:dyDescent="0.25">
      <c r="A233" s="6" t="str">
        <f ca="1">no.</f>
        <v/>
      </c>
      <c r="E233" s="4" t="str">
        <f ca="1">position</f>
        <v/>
      </c>
      <c r="I233" s="318"/>
      <c r="L233" s="23"/>
      <c r="N233" s="6"/>
      <c r="P233" s="20"/>
      <c r="Q233" s="5" t="str">
        <f ca="1">score</f>
        <v/>
      </c>
      <c r="R233" s="58" t="str">
        <f ca="1">rescore</f>
        <v/>
      </c>
      <c r="S233" s="11" t="str">
        <f ca="1">price</f>
        <v/>
      </c>
      <c r="U233" s="4"/>
      <c r="V233" s="4"/>
      <c r="W233" s="220" t="str">
        <f ca="1">commission</f>
        <v/>
      </c>
      <c r="X233" s="301"/>
    </row>
    <row r="234" spans="1:24" x14ac:dyDescent="0.25">
      <c r="A234" s="6" t="str">
        <f ca="1">no.</f>
        <v/>
      </c>
      <c r="E234" s="4" t="str">
        <f ca="1">position</f>
        <v/>
      </c>
      <c r="I234" s="318"/>
      <c r="L234" s="23"/>
      <c r="N234" s="6"/>
      <c r="P234" s="20"/>
      <c r="Q234" s="5" t="str">
        <f ca="1">score</f>
        <v/>
      </c>
      <c r="R234" s="58" t="str">
        <f ca="1">rescore</f>
        <v/>
      </c>
      <c r="S234" s="11" t="str">
        <f ca="1">price</f>
        <v/>
      </c>
      <c r="U234" s="4"/>
      <c r="V234" s="4"/>
      <c r="W234" s="220" t="str">
        <f ca="1">commission</f>
        <v/>
      </c>
      <c r="X234" s="301"/>
    </row>
    <row r="235" spans="1:24" x14ac:dyDescent="0.25">
      <c r="A235" s="6" t="str">
        <f ca="1">no.</f>
        <v/>
      </c>
      <c r="E235" s="4" t="str">
        <f ca="1">position</f>
        <v/>
      </c>
      <c r="I235" s="318"/>
      <c r="L235" s="23"/>
      <c r="N235" s="6"/>
      <c r="P235" s="20"/>
      <c r="Q235" s="5" t="str">
        <f ca="1">score</f>
        <v/>
      </c>
      <c r="R235" s="58" t="str">
        <f ca="1">rescore</f>
        <v/>
      </c>
      <c r="S235" s="11" t="str">
        <f ca="1">price</f>
        <v/>
      </c>
      <c r="U235" s="4"/>
      <c r="V235" s="4"/>
      <c r="W235" s="220" t="str">
        <f ca="1">commission</f>
        <v/>
      </c>
      <c r="X235" s="301"/>
    </row>
    <row r="236" spans="1:24" x14ac:dyDescent="0.25">
      <c r="A236" s="6" t="str">
        <f ca="1">no.</f>
        <v/>
      </c>
      <c r="E236" s="4" t="str">
        <f ca="1">position</f>
        <v/>
      </c>
      <c r="I236" s="318"/>
      <c r="L236" s="23"/>
      <c r="N236" s="6"/>
      <c r="P236" s="20"/>
      <c r="Q236" s="5" t="str">
        <f ca="1">score</f>
        <v/>
      </c>
      <c r="R236" s="58" t="str">
        <f ca="1">rescore</f>
        <v/>
      </c>
      <c r="S236" s="11" t="str">
        <f ca="1">price</f>
        <v/>
      </c>
      <c r="U236" s="4"/>
      <c r="V236" s="4"/>
      <c r="W236" s="220" t="str">
        <f ca="1">commission</f>
        <v/>
      </c>
      <c r="X236" s="301"/>
    </row>
    <row r="237" spans="1:24" x14ac:dyDescent="0.25">
      <c r="A237" s="6" t="str">
        <f ca="1">no.</f>
        <v/>
      </c>
      <c r="E237" s="4" t="str">
        <f ca="1">position</f>
        <v/>
      </c>
      <c r="I237" s="318"/>
      <c r="L237" s="23"/>
      <c r="N237" s="6"/>
      <c r="P237" s="20"/>
      <c r="Q237" s="5" t="str">
        <f ca="1">score</f>
        <v/>
      </c>
      <c r="R237" s="58" t="str">
        <f ca="1">rescore</f>
        <v/>
      </c>
      <c r="S237" s="11" t="str">
        <f ca="1">price</f>
        <v/>
      </c>
      <c r="U237" s="4"/>
      <c r="V237" s="4"/>
      <c r="W237" s="220" t="str">
        <f ca="1">commission</f>
        <v/>
      </c>
      <c r="X237" s="301"/>
    </row>
    <row r="238" spans="1:24" x14ac:dyDescent="0.25">
      <c r="A238" s="6" t="str">
        <f ca="1">no.</f>
        <v/>
      </c>
      <c r="E238" s="4" t="str">
        <f ca="1">position</f>
        <v/>
      </c>
      <c r="I238" s="318"/>
      <c r="L238" s="23"/>
      <c r="N238" s="6"/>
      <c r="P238" s="20"/>
      <c r="Q238" s="5" t="str">
        <f ca="1">score</f>
        <v/>
      </c>
      <c r="R238" s="58" t="str">
        <f ca="1">rescore</f>
        <v/>
      </c>
      <c r="S238" s="11" t="str">
        <f ca="1">price</f>
        <v/>
      </c>
      <c r="U238" s="4"/>
      <c r="V238" s="4"/>
      <c r="W238" s="220" t="str">
        <f ca="1">commission</f>
        <v/>
      </c>
      <c r="X238" s="301"/>
    </row>
    <row r="239" spans="1:24" x14ac:dyDescent="0.25">
      <c r="A239" s="6" t="str">
        <f ca="1">no.</f>
        <v/>
      </c>
      <c r="E239" s="4" t="str">
        <f ca="1">position</f>
        <v/>
      </c>
      <c r="I239" s="318"/>
      <c r="L239" s="23"/>
      <c r="N239" s="6"/>
      <c r="P239" s="20"/>
      <c r="Q239" s="5" t="str">
        <f ca="1">score</f>
        <v/>
      </c>
      <c r="R239" s="58" t="str">
        <f ca="1">rescore</f>
        <v/>
      </c>
      <c r="S239" s="11" t="str">
        <f ca="1">price</f>
        <v/>
      </c>
      <c r="U239" s="4"/>
      <c r="V239" s="4"/>
      <c r="W239" s="220" t="str">
        <f ca="1">commission</f>
        <v/>
      </c>
      <c r="X239" s="301"/>
    </row>
    <row r="240" spans="1:24" x14ac:dyDescent="0.25">
      <c r="A240" s="6" t="str">
        <f ca="1">no.</f>
        <v/>
      </c>
      <c r="E240" s="4" t="str">
        <f ca="1">position</f>
        <v/>
      </c>
      <c r="I240" s="318"/>
      <c r="L240" s="23"/>
      <c r="N240" s="6"/>
      <c r="P240" s="20"/>
      <c r="Q240" s="5" t="str">
        <f ca="1">score</f>
        <v/>
      </c>
      <c r="R240" s="58" t="str">
        <f ca="1">rescore</f>
        <v/>
      </c>
      <c r="S240" s="11" t="str">
        <f ca="1">price</f>
        <v/>
      </c>
      <c r="U240" s="4"/>
      <c r="V240" s="4"/>
      <c r="W240" s="220" t="str">
        <f ca="1">commission</f>
        <v/>
      </c>
      <c r="X240" s="301"/>
    </row>
    <row r="241" spans="1:24" x14ac:dyDescent="0.25">
      <c r="A241" s="6" t="str">
        <f ca="1">no.</f>
        <v/>
      </c>
      <c r="E241" s="4" t="str">
        <f ca="1">position</f>
        <v/>
      </c>
      <c r="I241" s="318"/>
      <c r="L241" s="23"/>
      <c r="N241" s="6"/>
      <c r="P241" s="20"/>
      <c r="Q241" s="5" t="str">
        <f ca="1">score</f>
        <v/>
      </c>
      <c r="R241" s="58" t="str">
        <f ca="1">rescore</f>
        <v/>
      </c>
      <c r="S241" s="11" t="str">
        <f ca="1">price</f>
        <v/>
      </c>
      <c r="U241" s="4"/>
      <c r="V241" s="4"/>
      <c r="W241" s="220" t="str">
        <f ca="1">commission</f>
        <v/>
      </c>
      <c r="X241" s="301"/>
    </row>
    <row r="242" spans="1:24" x14ac:dyDescent="0.25">
      <c r="A242" s="6" t="str">
        <f ca="1">no.</f>
        <v/>
      </c>
      <c r="E242" s="4" t="str">
        <f ca="1">position</f>
        <v/>
      </c>
      <c r="I242" s="318"/>
      <c r="L242" s="23"/>
      <c r="N242" s="6"/>
      <c r="P242" s="20"/>
      <c r="Q242" s="5" t="str">
        <f ca="1">score</f>
        <v/>
      </c>
      <c r="R242" s="58" t="str">
        <f ca="1">rescore</f>
        <v/>
      </c>
      <c r="S242" s="11" t="str">
        <f ca="1">price</f>
        <v/>
      </c>
      <c r="U242" s="4"/>
      <c r="V242" s="4"/>
      <c r="W242" s="220" t="str">
        <f ca="1">commission</f>
        <v/>
      </c>
      <c r="X242" s="301"/>
    </row>
    <row r="243" spans="1:24" x14ac:dyDescent="0.25">
      <c r="A243" s="6" t="str">
        <f ca="1">no.</f>
        <v/>
      </c>
      <c r="E243" s="4" t="str">
        <f ca="1">position</f>
        <v/>
      </c>
      <c r="I243" s="318"/>
      <c r="L243" s="23"/>
      <c r="N243" s="6"/>
      <c r="P243" s="20"/>
      <c r="Q243" s="5" t="str">
        <f ca="1">score</f>
        <v/>
      </c>
      <c r="R243" s="58" t="str">
        <f ca="1">rescore</f>
        <v/>
      </c>
      <c r="S243" s="11" t="str">
        <f ca="1">price</f>
        <v/>
      </c>
      <c r="U243" s="4"/>
      <c r="V243" s="4"/>
      <c r="W243" s="220" t="str">
        <f ca="1">commission</f>
        <v/>
      </c>
      <c r="X243" s="301"/>
    </row>
    <row r="244" spans="1:24" x14ac:dyDescent="0.25">
      <c r="A244" s="6" t="str">
        <f ca="1">no.</f>
        <v/>
      </c>
      <c r="E244" s="4" t="str">
        <f ca="1">position</f>
        <v/>
      </c>
      <c r="I244" s="318"/>
      <c r="L244" s="23"/>
      <c r="N244" s="6"/>
      <c r="P244" s="20"/>
      <c r="Q244" s="5" t="str">
        <f ca="1">score</f>
        <v/>
      </c>
      <c r="R244" s="58" t="str">
        <f ca="1">rescore</f>
        <v/>
      </c>
      <c r="S244" s="11" t="str">
        <f ca="1">price</f>
        <v/>
      </c>
      <c r="U244" s="4"/>
      <c r="V244" s="4"/>
      <c r="W244" s="220" t="str">
        <f ca="1">commission</f>
        <v/>
      </c>
      <c r="X244" s="301"/>
    </row>
    <row r="245" spans="1:24" x14ac:dyDescent="0.25">
      <c r="A245" s="6" t="str">
        <f ca="1">no.</f>
        <v/>
      </c>
      <c r="E245" s="4" t="str">
        <f ca="1">position</f>
        <v/>
      </c>
      <c r="I245" s="318"/>
      <c r="L245" s="23"/>
      <c r="N245" s="6"/>
      <c r="P245" s="20"/>
      <c r="Q245" s="5" t="str">
        <f ca="1">score</f>
        <v/>
      </c>
      <c r="R245" s="58" t="str">
        <f ca="1">rescore</f>
        <v/>
      </c>
      <c r="S245" s="11" t="str">
        <f ca="1">price</f>
        <v/>
      </c>
      <c r="U245" s="4"/>
      <c r="V245" s="4"/>
      <c r="W245" s="220" t="str">
        <f ca="1">commission</f>
        <v/>
      </c>
      <c r="X245" s="301"/>
    </row>
    <row r="246" spans="1:24" x14ac:dyDescent="0.25">
      <c r="A246" s="6" t="str">
        <f ca="1">no.</f>
        <v/>
      </c>
      <c r="E246" s="4" t="str">
        <f ca="1">position</f>
        <v/>
      </c>
      <c r="I246" s="318"/>
      <c r="L246" s="23"/>
      <c r="N246" s="6"/>
      <c r="P246" s="20"/>
      <c r="Q246" s="5" t="str">
        <f ca="1">score</f>
        <v/>
      </c>
      <c r="R246" s="58" t="str">
        <f ca="1">rescore</f>
        <v/>
      </c>
      <c r="S246" s="11" t="str">
        <f ca="1">price</f>
        <v/>
      </c>
      <c r="U246" s="4"/>
      <c r="V246" s="4"/>
      <c r="W246" s="220" t="str">
        <f ca="1">commission</f>
        <v/>
      </c>
      <c r="X246" s="301"/>
    </row>
    <row r="247" spans="1:24" x14ac:dyDescent="0.25">
      <c r="A247" s="6" t="str">
        <f ca="1">no.</f>
        <v/>
      </c>
      <c r="E247" s="4" t="str">
        <f ca="1">position</f>
        <v/>
      </c>
      <c r="I247" s="318"/>
      <c r="L247" s="23"/>
      <c r="N247" s="6"/>
      <c r="P247" s="20"/>
      <c r="Q247" s="5" t="str">
        <f ca="1">score</f>
        <v/>
      </c>
      <c r="R247" s="58" t="str">
        <f ca="1">rescore</f>
        <v/>
      </c>
      <c r="S247" s="11" t="str">
        <f ca="1">price</f>
        <v/>
      </c>
      <c r="U247" s="4"/>
      <c r="V247" s="4"/>
      <c r="W247" s="220" t="str">
        <f ca="1">commission</f>
        <v/>
      </c>
      <c r="X247" s="301"/>
    </row>
    <row r="248" spans="1:24" x14ac:dyDescent="0.25">
      <c r="A248" s="6" t="str">
        <f ca="1">no.</f>
        <v/>
      </c>
      <c r="E248" s="4" t="str">
        <f ca="1">position</f>
        <v/>
      </c>
      <c r="I248" s="318"/>
      <c r="L248" s="23"/>
      <c r="N248" s="6"/>
      <c r="P248" s="20"/>
      <c r="Q248" s="5" t="str">
        <f ca="1">score</f>
        <v/>
      </c>
      <c r="R248" s="58" t="str">
        <f ca="1">rescore</f>
        <v/>
      </c>
      <c r="S248" s="11" t="str">
        <f ca="1">price</f>
        <v/>
      </c>
      <c r="U248" s="4"/>
      <c r="V248" s="4"/>
      <c r="W248" s="220" t="str">
        <f ca="1">commission</f>
        <v/>
      </c>
      <c r="X248" s="301"/>
    </row>
    <row r="249" spans="1:24" x14ac:dyDescent="0.25">
      <c r="A249" s="6" t="str">
        <f ca="1">no.</f>
        <v/>
      </c>
      <c r="E249" s="4" t="str">
        <f ca="1">position</f>
        <v/>
      </c>
      <c r="I249" s="318"/>
      <c r="L249" s="23"/>
      <c r="N249" s="6"/>
      <c r="P249" s="20"/>
      <c r="Q249" s="5" t="str">
        <f ca="1">score</f>
        <v/>
      </c>
      <c r="R249" s="58" t="str">
        <f ca="1">rescore</f>
        <v/>
      </c>
      <c r="S249" s="11" t="str">
        <f ca="1">price</f>
        <v/>
      </c>
      <c r="U249" s="4"/>
      <c r="V249" s="4"/>
      <c r="W249" s="220" t="str">
        <f ca="1">commission</f>
        <v/>
      </c>
      <c r="X249" s="301"/>
    </row>
    <row r="250" spans="1:24" x14ac:dyDescent="0.25">
      <c r="A250" s="6" t="str">
        <f ca="1">no.</f>
        <v/>
      </c>
      <c r="E250" s="4" t="str">
        <f ca="1">position</f>
        <v/>
      </c>
      <c r="I250" s="318"/>
      <c r="L250" s="23"/>
      <c r="N250" s="6"/>
      <c r="P250" s="20"/>
      <c r="Q250" s="5" t="str">
        <f ca="1">score</f>
        <v/>
      </c>
      <c r="R250" s="58" t="str">
        <f ca="1">rescore</f>
        <v/>
      </c>
      <c r="S250" s="11" t="str">
        <f ca="1">price</f>
        <v/>
      </c>
      <c r="U250" s="4"/>
      <c r="V250" s="4"/>
      <c r="W250" s="220" t="str">
        <f ca="1">commission</f>
        <v/>
      </c>
      <c r="X250" s="301"/>
    </row>
    <row r="251" spans="1:24" x14ac:dyDescent="0.25">
      <c r="A251" s="6" t="str">
        <f ca="1">no.</f>
        <v/>
      </c>
      <c r="E251" s="4" t="str">
        <f ca="1">position</f>
        <v/>
      </c>
      <c r="I251" s="318"/>
      <c r="L251" s="23"/>
      <c r="N251" s="6"/>
      <c r="P251" s="20"/>
      <c r="Q251" s="5" t="str">
        <f ca="1">score</f>
        <v/>
      </c>
      <c r="R251" s="58" t="str">
        <f ca="1">rescore</f>
        <v/>
      </c>
      <c r="S251" s="11" t="str">
        <f ca="1">price</f>
        <v/>
      </c>
      <c r="U251" s="4"/>
      <c r="V251" s="4"/>
      <c r="W251" s="220" t="str">
        <f ca="1">commission</f>
        <v/>
      </c>
      <c r="X251" s="301"/>
    </row>
    <row r="252" spans="1:24" x14ac:dyDescent="0.25">
      <c r="A252" s="6" t="str">
        <f ca="1">no.</f>
        <v/>
      </c>
      <c r="E252" s="4" t="str">
        <f ca="1">position</f>
        <v/>
      </c>
      <c r="I252" s="318"/>
      <c r="L252" s="23"/>
      <c r="N252" s="6"/>
      <c r="P252" s="20"/>
      <c r="Q252" s="5" t="str">
        <f ca="1">score</f>
        <v/>
      </c>
      <c r="R252" s="58" t="str">
        <f ca="1">rescore</f>
        <v/>
      </c>
      <c r="S252" s="11" t="str">
        <f ca="1">price</f>
        <v/>
      </c>
      <c r="U252" s="4"/>
      <c r="V252" s="4"/>
      <c r="W252" s="220" t="str">
        <f ca="1">commission</f>
        <v/>
      </c>
      <c r="X252" s="301"/>
    </row>
    <row r="253" spans="1:24" x14ac:dyDescent="0.25">
      <c r="A253" s="6" t="str">
        <f ca="1">no.</f>
        <v/>
      </c>
      <c r="E253" s="4" t="str">
        <f ca="1">position</f>
        <v/>
      </c>
      <c r="I253" s="318"/>
      <c r="L253" s="23"/>
      <c r="N253" s="6"/>
      <c r="P253" s="20"/>
      <c r="Q253" s="5" t="str">
        <f ca="1">score</f>
        <v/>
      </c>
      <c r="R253" s="58" t="str">
        <f ca="1">rescore</f>
        <v/>
      </c>
      <c r="S253" s="11" t="str">
        <f ca="1">price</f>
        <v/>
      </c>
      <c r="U253" s="4"/>
      <c r="V253" s="4"/>
      <c r="W253" s="220" t="str">
        <f ca="1">commission</f>
        <v/>
      </c>
      <c r="X253" s="301"/>
    </row>
    <row r="254" spans="1:24" x14ac:dyDescent="0.25">
      <c r="A254" s="6" t="str">
        <f ca="1">no.</f>
        <v/>
      </c>
      <c r="E254" s="4" t="str">
        <f ca="1">position</f>
        <v/>
      </c>
      <c r="I254" s="318"/>
      <c r="L254" s="23"/>
      <c r="N254" s="6"/>
      <c r="P254" s="20"/>
      <c r="Q254" s="5" t="str">
        <f ca="1">score</f>
        <v/>
      </c>
      <c r="R254" s="58" t="str">
        <f ca="1">rescore</f>
        <v/>
      </c>
      <c r="S254" s="11" t="str">
        <f ca="1">price</f>
        <v/>
      </c>
      <c r="U254" s="4"/>
      <c r="V254" s="4"/>
      <c r="W254" s="220" t="str">
        <f ca="1">commission</f>
        <v/>
      </c>
      <c r="X254" s="301"/>
    </row>
    <row r="255" spans="1:24" x14ac:dyDescent="0.25">
      <c r="A255" s="6" t="str">
        <f ca="1">no.</f>
        <v/>
      </c>
      <c r="E255" s="4" t="str">
        <f ca="1">position</f>
        <v/>
      </c>
      <c r="I255" s="318"/>
      <c r="L255" s="23"/>
      <c r="N255" s="6"/>
      <c r="P255" s="20"/>
      <c r="Q255" s="5" t="str">
        <f ca="1">score</f>
        <v/>
      </c>
      <c r="R255" s="58" t="str">
        <f ca="1">rescore</f>
        <v/>
      </c>
      <c r="S255" s="11" t="str">
        <f ca="1">price</f>
        <v/>
      </c>
      <c r="U255" s="4"/>
      <c r="V255" s="4"/>
      <c r="W255" s="220" t="str">
        <f ca="1">commission</f>
        <v/>
      </c>
      <c r="X255" s="301"/>
    </row>
    <row r="256" spans="1:24" x14ac:dyDescent="0.25">
      <c r="A256" s="6" t="str">
        <f ca="1">no.</f>
        <v/>
      </c>
      <c r="E256" s="4" t="str">
        <f ca="1">position</f>
        <v/>
      </c>
      <c r="I256" s="318"/>
      <c r="L256" s="23"/>
      <c r="N256" s="6"/>
      <c r="P256" s="20"/>
      <c r="Q256" s="5" t="str">
        <f ca="1">score</f>
        <v/>
      </c>
      <c r="R256" s="58" t="str">
        <f ca="1">rescore</f>
        <v/>
      </c>
      <c r="S256" s="11" t="str">
        <f ca="1">price</f>
        <v/>
      </c>
      <c r="U256" s="4"/>
      <c r="V256" s="4"/>
      <c r="W256" s="220" t="str">
        <f ca="1">commission</f>
        <v/>
      </c>
      <c r="X256" s="301"/>
    </row>
    <row r="257" spans="1:24" x14ac:dyDescent="0.25">
      <c r="A257" s="6" t="str">
        <f ca="1">no.</f>
        <v/>
      </c>
      <c r="E257" s="4" t="str">
        <f ca="1">position</f>
        <v/>
      </c>
      <c r="I257" s="318"/>
      <c r="L257" s="23"/>
      <c r="N257" s="6"/>
      <c r="P257" s="20"/>
      <c r="Q257" s="5" t="str">
        <f ca="1">score</f>
        <v/>
      </c>
      <c r="R257" s="58" t="str">
        <f ca="1">rescore</f>
        <v/>
      </c>
      <c r="S257" s="11" t="str">
        <f ca="1">price</f>
        <v/>
      </c>
      <c r="U257" s="4"/>
      <c r="V257" s="4"/>
      <c r="W257" s="220" t="str">
        <f ca="1">commission</f>
        <v/>
      </c>
      <c r="X257" s="301"/>
    </row>
    <row r="258" spans="1:24" x14ac:dyDescent="0.25">
      <c r="A258" s="6" t="str">
        <f ca="1">no.</f>
        <v/>
      </c>
      <c r="E258" s="4" t="str">
        <f ca="1">position</f>
        <v/>
      </c>
      <c r="I258" s="318"/>
      <c r="L258" s="23"/>
      <c r="N258" s="6"/>
      <c r="P258" s="20"/>
      <c r="Q258" s="5" t="str">
        <f ca="1">score</f>
        <v/>
      </c>
      <c r="R258" s="58" t="str">
        <f ca="1">rescore</f>
        <v/>
      </c>
      <c r="S258" s="11" t="str">
        <f ca="1">price</f>
        <v/>
      </c>
      <c r="U258" s="4"/>
      <c r="V258" s="4"/>
      <c r="W258" s="220" t="str">
        <f ca="1">commission</f>
        <v/>
      </c>
      <c r="X258" s="301"/>
    </row>
    <row r="259" spans="1:24" x14ac:dyDescent="0.25">
      <c r="A259" s="6" t="str">
        <f ca="1">no.</f>
        <v/>
      </c>
      <c r="E259" s="4" t="str">
        <f ca="1">position</f>
        <v/>
      </c>
      <c r="I259" s="318"/>
      <c r="L259" s="23"/>
      <c r="N259" s="6"/>
      <c r="P259" s="20"/>
      <c r="Q259" s="5" t="str">
        <f ca="1">score</f>
        <v/>
      </c>
      <c r="R259" s="58" t="str">
        <f ca="1">rescore</f>
        <v/>
      </c>
      <c r="S259" s="11" t="str">
        <f ca="1">price</f>
        <v/>
      </c>
      <c r="U259" s="4"/>
      <c r="V259" s="4"/>
      <c r="W259" s="220" t="str">
        <f ca="1">commission</f>
        <v/>
      </c>
      <c r="X259" s="301"/>
    </row>
    <row r="260" spans="1:24" x14ac:dyDescent="0.25">
      <c r="A260" s="6" t="str">
        <f ca="1">no.</f>
        <v/>
      </c>
      <c r="E260" s="4" t="str">
        <f ca="1">position</f>
        <v/>
      </c>
      <c r="I260" s="318"/>
      <c r="L260" s="23"/>
      <c r="N260" s="6"/>
      <c r="P260" s="20"/>
      <c r="Q260" s="5" t="str">
        <f ca="1">score</f>
        <v/>
      </c>
      <c r="R260" s="58" t="str">
        <f ca="1">rescore</f>
        <v/>
      </c>
      <c r="S260" s="11" t="str">
        <f ca="1">price</f>
        <v/>
      </c>
      <c r="U260" s="4"/>
      <c r="V260" s="4"/>
      <c r="W260" s="220" t="str">
        <f ca="1">commission</f>
        <v/>
      </c>
      <c r="X260" s="301"/>
    </row>
    <row r="261" spans="1:24" x14ac:dyDescent="0.25">
      <c r="A261" s="6" t="str">
        <f ca="1">no.</f>
        <v/>
      </c>
      <c r="E261" s="4" t="str">
        <f ca="1">position</f>
        <v/>
      </c>
      <c r="I261" s="318"/>
      <c r="L261" s="23"/>
      <c r="N261" s="6"/>
      <c r="P261" s="20"/>
      <c r="Q261" s="5" t="str">
        <f ca="1">score</f>
        <v/>
      </c>
      <c r="R261" s="58" t="str">
        <f ca="1">rescore</f>
        <v/>
      </c>
      <c r="S261" s="11" t="str">
        <f ca="1">price</f>
        <v/>
      </c>
      <c r="U261" s="4"/>
      <c r="V261" s="4"/>
      <c r="W261" s="220" t="str">
        <f ca="1">commission</f>
        <v/>
      </c>
      <c r="X261" s="301"/>
    </row>
    <row r="262" spans="1:24" x14ac:dyDescent="0.25">
      <c r="A262" s="6" t="str">
        <f ca="1">no.</f>
        <v/>
      </c>
      <c r="E262" s="4" t="str">
        <f ca="1">position</f>
        <v/>
      </c>
      <c r="I262" s="318"/>
      <c r="L262" s="23"/>
      <c r="N262" s="6"/>
      <c r="P262" s="20"/>
      <c r="Q262" s="5" t="str">
        <f ca="1">score</f>
        <v/>
      </c>
      <c r="R262" s="58" t="str">
        <f ca="1">rescore</f>
        <v/>
      </c>
      <c r="S262" s="11" t="str">
        <f ca="1">price</f>
        <v/>
      </c>
      <c r="U262" s="4"/>
      <c r="V262" s="4"/>
      <c r="W262" s="220" t="str">
        <f ca="1">commission</f>
        <v/>
      </c>
      <c r="X262" s="301"/>
    </row>
    <row r="263" spans="1:24" x14ac:dyDescent="0.25">
      <c r="A263" s="6" t="str">
        <f ca="1">no.</f>
        <v/>
      </c>
      <c r="E263" s="4" t="str">
        <f ca="1">position</f>
        <v/>
      </c>
      <c r="I263" s="318"/>
      <c r="L263" s="23"/>
      <c r="N263" s="6"/>
      <c r="P263" s="20"/>
      <c r="Q263" s="5" t="str">
        <f ca="1">score</f>
        <v/>
      </c>
      <c r="R263" s="58" t="str">
        <f ca="1">rescore</f>
        <v/>
      </c>
      <c r="S263" s="11" t="str">
        <f ca="1">price</f>
        <v/>
      </c>
      <c r="U263" s="4"/>
      <c r="V263" s="4"/>
      <c r="W263" s="220" t="str">
        <f ca="1">commission</f>
        <v/>
      </c>
      <c r="X263" s="301"/>
    </row>
    <row r="264" spans="1:24" x14ac:dyDescent="0.25">
      <c r="A264" s="6" t="str">
        <f ca="1">no.</f>
        <v/>
      </c>
      <c r="E264" s="4" t="str">
        <f ca="1">position</f>
        <v/>
      </c>
      <c r="I264" s="318"/>
      <c r="L264" s="23"/>
      <c r="N264" s="6"/>
      <c r="P264" s="20"/>
      <c r="Q264" s="5" t="str">
        <f ca="1">score</f>
        <v/>
      </c>
      <c r="R264" s="58" t="str">
        <f ca="1">rescore</f>
        <v/>
      </c>
      <c r="S264" s="11" t="str">
        <f ca="1">price</f>
        <v/>
      </c>
      <c r="U264" s="4"/>
      <c r="V264" s="4"/>
      <c r="W264" s="220" t="str">
        <f ca="1">commission</f>
        <v/>
      </c>
      <c r="X264" s="301"/>
    </row>
    <row r="265" spans="1:24" x14ac:dyDescent="0.25">
      <c r="A265" s="6" t="str">
        <f ca="1">no.</f>
        <v/>
      </c>
      <c r="E265" s="4" t="str">
        <f ca="1">position</f>
        <v/>
      </c>
      <c r="I265" s="318"/>
      <c r="L265" s="23"/>
      <c r="N265" s="6"/>
      <c r="P265" s="20"/>
      <c r="Q265" s="5" t="str">
        <f ca="1">score</f>
        <v/>
      </c>
      <c r="R265" s="58" t="str">
        <f ca="1">rescore</f>
        <v/>
      </c>
      <c r="S265" s="11" t="str">
        <f ca="1">price</f>
        <v/>
      </c>
      <c r="U265" s="4"/>
      <c r="V265" s="4"/>
      <c r="W265" s="220" t="str">
        <f ca="1">commission</f>
        <v/>
      </c>
      <c r="X265" s="301"/>
    </row>
    <row r="266" spans="1:24" x14ac:dyDescent="0.25">
      <c r="A266" s="6" t="str">
        <f ca="1">no.</f>
        <v/>
      </c>
      <c r="E266" s="4" t="str">
        <f ca="1">position</f>
        <v/>
      </c>
      <c r="I266" s="318"/>
      <c r="L266" s="23"/>
      <c r="N266" s="6"/>
      <c r="P266" s="20"/>
      <c r="Q266" s="5" t="str">
        <f ca="1">score</f>
        <v/>
      </c>
      <c r="R266" s="58" t="str">
        <f ca="1">rescore</f>
        <v/>
      </c>
      <c r="S266" s="11" t="str">
        <f ca="1">price</f>
        <v/>
      </c>
      <c r="U266" s="4"/>
      <c r="V266" s="4"/>
      <c r="W266" s="220" t="str">
        <f ca="1">commission</f>
        <v/>
      </c>
      <c r="X266" s="301"/>
    </row>
    <row r="267" spans="1:24" x14ac:dyDescent="0.25">
      <c r="A267" s="6" t="str">
        <f ca="1">no.</f>
        <v/>
      </c>
      <c r="E267" s="4" t="str">
        <f ca="1">position</f>
        <v/>
      </c>
      <c r="I267" s="318"/>
      <c r="L267" s="23"/>
      <c r="N267" s="6"/>
      <c r="P267" s="20"/>
      <c r="Q267" s="5" t="str">
        <f ca="1">score</f>
        <v/>
      </c>
      <c r="R267" s="58" t="str">
        <f ca="1">rescore</f>
        <v/>
      </c>
      <c r="S267" s="11" t="str">
        <f ca="1">price</f>
        <v/>
      </c>
      <c r="U267" s="4"/>
      <c r="V267" s="4"/>
      <c r="W267" s="220" t="str">
        <f ca="1">commission</f>
        <v/>
      </c>
      <c r="X267" s="301"/>
    </row>
    <row r="268" spans="1:24" x14ac:dyDescent="0.25">
      <c r="A268" s="6" t="str">
        <f ca="1">no.</f>
        <v/>
      </c>
      <c r="E268" s="4" t="str">
        <f ca="1">position</f>
        <v/>
      </c>
      <c r="I268" s="318"/>
      <c r="L268" s="23"/>
      <c r="N268" s="6"/>
      <c r="P268" s="20"/>
      <c r="Q268" s="5" t="str">
        <f ca="1">score</f>
        <v/>
      </c>
      <c r="R268" s="58" t="str">
        <f ca="1">rescore</f>
        <v/>
      </c>
      <c r="S268" s="11" t="str">
        <f ca="1">price</f>
        <v/>
      </c>
      <c r="U268" s="4"/>
      <c r="V268" s="4"/>
      <c r="W268" s="220" t="str">
        <f ca="1">commission</f>
        <v/>
      </c>
      <c r="X268" s="301"/>
    </row>
    <row r="269" spans="1:24" x14ac:dyDescent="0.25">
      <c r="A269" s="6" t="str">
        <f ca="1">no.</f>
        <v/>
      </c>
      <c r="E269" s="4" t="str">
        <f ca="1">position</f>
        <v/>
      </c>
      <c r="I269" s="318"/>
      <c r="L269" s="23"/>
      <c r="N269" s="6"/>
      <c r="P269" s="20"/>
      <c r="Q269" s="5" t="str">
        <f ca="1">score</f>
        <v/>
      </c>
      <c r="R269" s="58" t="str">
        <f ca="1">rescore</f>
        <v/>
      </c>
      <c r="S269" s="11" t="str">
        <f ca="1">price</f>
        <v/>
      </c>
      <c r="U269" s="4"/>
      <c r="V269" s="4"/>
      <c r="W269" s="220" t="str">
        <f ca="1">commission</f>
        <v/>
      </c>
      <c r="X269" s="301"/>
    </row>
    <row r="270" spans="1:24" x14ac:dyDescent="0.25">
      <c r="A270" s="6" t="str">
        <f ca="1">no.</f>
        <v/>
      </c>
      <c r="E270" s="4" t="str">
        <f ca="1">position</f>
        <v/>
      </c>
      <c r="I270" s="318"/>
      <c r="L270" s="23"/>
      <c r="N270" s="6"/>
      <c r="P270" s="20"/>
      <c r="Q270" s="5" t="str">
        <f ca="1">score</f>
        <v/>
      </c>
      <c r="R270" s="58" t="str">
        <f ca="1">rescore</f>
        <v/>
      </c>
      <c r="S270" s="11" t="str">
        <f ca="1">price</f>
        <v/>
      </c>
      <c r="U270" s="4"/>
      <c r="V270" s="4"/>
      <c r="W270" s="220" t="str">
        <f ca="1">commission</f>
        <v/>
      </c>
      <c r="X270" s="301"/>
    </row>
    <row r="271" spans="1:24" x14ac:dyDescent="0.25">
      <c r="A271" s="6" t="str">
        <f ca="1">no.</f>
        <v/>
      </c>
      <c r="E271" s="4" t="str">
        <f ca="1">position</f>
        <v/>
      </c>
      <c r="I271" s="318"/>
      <c r="L271" s="23"/>
      <c r="N271" s="6"/>
      <c r="P271" s="20"/>
      <c r="Q271" s="5" t="str">
        <f ca="1">score</f>
        <v/>
      </c>
      <c r="R271" s="58" t="str">
        <f ca="1">rescore</f>
        <v/>
      </c>
      <c r="S271" s="11" t="str">
        <f ca="1">price</f>
        <v/>
      </c>
      <c r="U271" s="4"/>
      <c r="V271" s="4"/>
      <c r="W271" s="220" t="str">
        <f ca="1">commission</f>
        <v/>
      </c>
      <c r="X271" s="301"/>
    </row>
    <row r="272" spans="1:24" x14ac:dyDescent="0.25">
      <c r="A272" s="6" t="str">
        <f ca="1">no.</f>
        <v/>
      </c>
      <c r="E272" s="4" t="str">
        <f ca="1">position</f>
        <v/>
      </c>
      <c r="I272" s="318"/>
      <c r="L272" s="23"/>
      <c r="N272" s="6"/>
      <c r="P272" s="20"/>
      <c r="Q272" s="5" t="str">
        <f ca="1">score</f>
        <v/>
      </c>
      <c r="R272" s="58" t="str">
        <f ca="1">rescore</f>
        <v/>
      </c>
      <c r="S272" s="11" t="str">
        <f ca="1">price</f>
        <v/>
      </c>
      <c r="U272" s="4"/>
      <c r="V272" s="4"/>
      <c r="W272" s="220" t="str">
        <f ca="1">commission</f>
        <v/>
      </c>
      <c r="X272" s="301"/>
    </row>
    <row r="273" spans="1:24" x14ac:dyDescent="0.25">
      <c r="A273" s="6" t="str">
        <f ca="1">no.</f>
        <v/>
      </c>
      <c r="E273" s="4" t="str">
        <f ca="1">position</f>
        <v/>
      </c>
      <c r="I273" s="318"/>
      <c r="L273" s="23"/>
      <c r="N273" s="6"/>
      <c r="P273" s="20"/>
      <c r="Q273" s="5" t="str">
        <f ca="1">score</f>
        <v/>
      </c>
      <c r="R273" s="58" t="str">
        <f ca="1">rescore</f>
        <v/>
      </c>
      <c r="S273" s="11" t="str">
        <f ca="1">price</f>
        <v/>
      </c>
      <c r="U273" s="4"/>
      <c r="V273" s="4"/>
      <c r="W273" s="220" t="str">
        <f ca="1">commission</f>
        <v/>
      </c>
      <c r="X273" s="301"/>
    </row>
    <row r="274" spans="1:24" x14ac:dyDescent="0.25">
      <c r="A274" s="6" t="str">
        <f ca="1">no.</f>
        <v/>
      </c>
      <c r="E274" s="4" t="str">
        <f ca="1">position</f>
        <v/>
      </c>
      <c r="I274" s="318"/>
      <c r="L274" s="23"/>
      <c r="N274" s="6"/>
      <c r="P274" s="20"/>
      <c r="Q274" s="5" t="str">
        <f ca="1">score</f>
        <v/>
      </c>
      <c r="R274" s="58" t="str">
        <f ca="1">rescore</f>
        <v/>
      </c>
      <c r="S274" s="11" t="str">
        <f ca="1">price</f>
        <v/>
      </c>
      <c r="U274" s="4"/>
      <c r="V274" s="4"/>
      <c r="W274" s="220" t="str">
        <f ca="1">commission</f>
        <v/>
      </c>
      <c r="X274" s="301"/>
    </row>
    <row r="275" spans="1:24" x14ac:dyDescent="0.25">
      <c r="A275" s="6" t="str">
        <f ca="1">no.</f>
        <v/>
      </c>
      <c r="E275" s="4" t="str">
        <f ca="1">position</f>
        <v/>
      </c>
      <c r="I275" s="318"/>
      <c r="L275" s="23"/>
      <c r="N275" s="6"/>
      <c r="P275" s="20"/>
      <c r="Q275" s="5" t="str">
        <f ca="1">score</f>
        <v/>
      </c>
      <c r="R275" s="58" t="str">
        <f ca="1">rescore</f>
        <v/>
      </c>
      <c r="S275" s="11" t="str">
        <f ca="1">price</f>
        <v/>
      </c>
      <c r="U275" s="4"/>
      <c r="V275" s="4"/>
      <c r="W275" s="220" t="str">
        <f ca="1">commission</f>
        <v/>
      </c>
      <c r="X275" s="301"/>
    </row>
    <row r="276" spans="1:24" x14ac:dyDescent="0.25">
      <c r="A276" s="6" t="str">
        <f ca="1">no.</f>
        <v/>
      </c>
      <c r="E276" s="4" t="str">
        <f ca="1">position</f>
        <v/>
      </c>
      <c r="I276" s="318"/>
      <c r="L276" s="23"/>
      <c r="N276" s="6"/>
      <c r="P276" s="20"/>
      <c r="Q276" s="5" t="str">
        <f ca="1">score</f>
        <v/>
      </c>
      <c r="R276" s="58" t="str">
        <f ca="1">rescore</f>
        <v/>
      </c>
      <c r="S276" s="11" t="str">
        <f ca="1">price</f>
        <v/>
      </c>
      <c r="U276" s="4"/>
      <c r="V276" s="4"/>
      <c r="W276" s="220" t="str">
        <f ca="1">commission</f>
        <v/>
      </c>
      <c r="X276" s="301"/>
    </row>
    <row r="277" spans="1:24" x14ac:dyDescent="0.25">
      <c r="A277" s="6" t="str">
        <f ca="1">no.</f>
        <v/>
      </c>
      <c r="E277" s="4" t="str">
        <f ca="1">position</f>
        <v/>
      </c>
      <c r="I277" s="318"/>
      <c r="L277" s="23"/>
      <c r="N277" s="6"/>
      <c r="P277" s="20"/>
      <c r="Q277" s="5" t="str">
        <f ca="1">score</f>
        <v/>
      </c>
      <c r="R277" s="58" t="str">
        <f ca="1">rescore</f>
        <v/>
      </c>
      <c r="S277" s="11" t="str">
        <f ca="1">price</f>
        <v/>
      </c>
      <c r="U277" s="4"/>
      <c r="V277" s="4"/>
      <c r="W277" s="220" t="str">
        <f ca="1">commission</f>
        <v/>
      </c>
      <c r="X277" s="301"/>
    </row>
    <row r="278" spans="1:24" x14ac:dyDescent="0.25">
      <c r="A278" s="6" t="str">
        <f ca="1">no.</f>
        <v/>
      </c>
      <c r="E278" s="4" t="str">
        <f ca="1">position</f>
        <v/>
      </c>
      <c r="I278" s="318"/>
      <c r="L278" s="23"/>
      <c r="N278" s="6"/>
      <c r="P278" s="20"/>
      <c r="Q278" s="5" t="str">
        <f ca="1">score</f>
        <v/>
      </c>
      <c r="R278" s="58" t="str">
        <f ca="1">rescore</f>
        <v/>
      </c>
      <c r="S278" s="11" t="str">
        <f ca="1">price</f>
        <v/>
      </c>
      <c r="U278" s="4"/>
      <c r="V278" s="4"/>
      <c r="W278" s="220" t="str">
        <f ca="1">commission</f>
        <v/>
      </c>
      <c r="X278" s="301"/>
    </row>
    <row r="279" spans="1:24" x14ac:dyDescent="0.25">
      <c r="A279" s="6" t="str">
        <f ca="1">no.</f>
        <v/>
      </c>
      <c r="E279" s="4" t="str">
        <f ca="1">position</f>
        <v/>
      </c>
      <c r="I279" s="318"/>
      <c r="L279" s="23"/>
      <c r="N279" s="6"/>
      <c r="P279" s="20"/>
      <c r="Q279" s="5" t="str">
        <f ca="1">score</f>
        <v/>
      </c>
      <c r="R279" s="58" t="str">
        <f ca="1">rescore</f>
        <v/>
      </c>
      <c r="S279" s="11" t="str">
        <f ca="1">price</f>
        <v/>
      </c>
      <c r="U279" s="4"/>
      <c r="V279" s="4"/>
      <c r="W279" s="220" t="str">
        <f ca="1">commission</f>
        <v/>
      </c>
      <c r="X279" s="301"/>
    </row>
    <row r="280" spans="1:24" x14ac:dyDescent="0.25">
      <c r="A280" s="6" t="str">
        <f ca="1">no.</f>
        <v/>
      </c>
      <c r="E280" s="4" t="str">
        <f ca="1">position</f>
        <v/>
      </c>
      <c r="I280" s="318"/>
      <c r="L280" s="23"/>
      <c r="N280" s="6"/>
      <c r="P280" s="20"/>
      <c r="Q280" s="5" t="str">
        <f ca="1">score</f>
        <v/>
      </c>
      <c r="R280" s="58" t="str">
        <f ca="1">rescore</f>
        <v/>
      </c>
      <c r="S280" s="11" t="str">
        <f ca="1">price</f>
        <v/>
      </c>
      <c r="U280" s="4"/>
      <c r="V280" s="4"/>
      <c r="W280" s="220" t="str">
        <f ca="1">commission</f>
        <v/>
      </c>
      <c r="X280" s="301"/>
    </row>
    <row r="281" spans="1:24" x14ac:dyDescent="0.25">
      <c r="A281" s="6" t="str">
        <f ca="1">no.</f>
        <v/>
      </c>
      <c r="E281" s="4" t="str">
        <f ca="1">position</f>
        <v/>
      </c>
      <c r="I281" s="318"/>
      <c r="L281" s="23"/>
      <c r="N281" s="6"/>
      <c r="P281" s="20"/>
      <c r="Q281" s="5" t="str">
        <f ca="1">score</f>
        <v/>
      </c>
      <c r="R281" s="58" t="str">
        <f ca="1">rescore</f>
        <v/>
      </c>
      <c r="S281" s="11" t="str">
        <f ca="1">price</f>
        <v/>
      </c>
      <c r="U281" s="4"/>
      <c r="V281" s="4"/>
      <c r="W281" s="220" t="str">
        <f ca="1">commission</f>
        <v/>
      </c>
      <c r="X281" s="301"/>
    </row>
    <row r="282" spans="1:24" x14ac:dyDescent="0.25">
      <c r="A282" s="6" t="str">
        <f ca="1">no.</f>
        <v/>
      </c>
      <c r="E282" s="4" t="str">
        <f ca="1">position</f>
        <v/>
      </c>
      <c r="I282" s="318"/>
      <c r="L282" s="23"/>
      <c r="N282" s="6"/>
      <c r="P282" s="20"/>
      <c r="Q282" s="5" t="str">
        <f ca="1">score</f>
        <v/>
      </c>
      <c r="R282" s="58" t="str">
        <f ca="1">rescore</f>
        <v/>
      </c>
      <c r="S282" s="11" t="str">
        <f ca="1">price</f>
        <v/>
      </c>
      <c r="U282" s="4"/>
      <c r="V282" s="4"/>
      <c r="W282" s="220" t="str">
        <f ca="1">commission</f>
        <v/>
      </c>
      <c r="X282" s="301"/>
    </row>
    <row r="283" spans="1:24" x14ac:dyDescent="0.25">
      <c r="A283" s="6" t="str">
        <f ca="1">no.</f>
        <v/>
      </c>
      <c r="E283" s="4" t="str">
        <f ca="1">position</f>
        <v/>
      </c>
      <c r="I283" s="318"/>
      <c r="L283" s="23"/>
      <c r="N283" s="6"/>
      <c r="P283" s="20"/>
      <c r="Q283" s="5" t="str">
        <f ca="1">score</f>
        <v/>
      </c>
      <c r="R283" s="58" t="str">
        <f ca="1">rescore</f>
        <v/>
      </c>
      <c r="S283" s="11" t="str">
        <f ca="1">price</f>
        <v/>
      </c>
      <c r="U283" s="4"/>
      <c r="V283" s="4"/>
      <c r="W283" s="220" t="str">
        <f ca="1">commission</f>
        <v/>
      </c>
      <c r="X283" s="301"/>
    </row>
    <row r="284" spans="1:24" x14ac:dyDescent="0.25">
      <c r="A284" s="6" t="str">
        <f ca="1">no.</f>
        <v/>
      </c>
      <c r="E284" s="4" t="str">
        <f ca="1">position</f>
        <v/>
      </c>
      <c r="I284" s="318"/>
      <c r="L284" s="23"/>
      <c r="N284" s="6"/>
      <c r="P284" s="20"/>
      <c r="Q284" s="5" t="str">
        <f ca="1">score</f>
        <v/>
      </c>
      <c r="R284" s="58" t="str">
        <f ca="1">rescore</f>
        <v/>
      </c>
      <c r="S284" s="11" t="str">
        <f ca="1">price</f>
        <v/>
      </c>
      <c r="U284" s="4"/>
      <c r="V284" s="4"/>
      <c r="W284" s="220" t="str">
        <f ca="1">commission</f>
        <v/>
      </c>
      <c r="X284" s="301"/>
    </row>
    <row r="285" spans="1:24" x14ac:dyDescent="0.25">
      <c r="A285" s="6" t="str">
        <f ca="1">no.</f>
        <v/>
      </c>
      <c r="E285" s="4" t="str">
        <f ca="1">position</f>
        <v/>
      </c>
      <c r="I285" s="318"/>
      <c r="L285" s="23"/>
      <c r="N285" s="6"/>
      <c r="P285" s="20"/>
      <c r="Q285" s="5" t="str">
        <f ca="1">score</f>
        <v/>
      </c>
      <c r="R285" s="58" t="str">
        <f ca="1">rescore</f>
        <v/>
      </c>
      <c r="S285" s="11" t="str">
        <f ca="1">price</f>
        <v/>
      </c>
      <c r="U285" s="4"/>
      <c r="V285" s="4"/>
      <c r="W285" s="220" t="str">
        <f ca="1">commission</f>
        <v/>
      </c>
      <c r="X285" s="301"/>
    </row>
    <row r="286" spans="1:24" x14ac:dyDescent="0.25">
      <c r="A286" s="6" t="str">
        <f ca="1">no.</f>
        <v/>
      </c>
      <c r="E286" s="4" t="str">
        <f ca="1">position</f>
        <v/>
      </c>
      <c r="I286" s="318"/>
      <c r="L286" s="23"/>
      <c r="N286" s="6"/>
      <c r="P286" s="20"/>
      <c r="Q286" s="5" t="str">
        <f ca="1">score</f>
        <v/>
      </c>
      <c r="R286" s="58" t="str">
        <f ca="1">rescore</f>
        <v/>
      </c>
      <c r="S286" s="11" t="str">
        <f ca="1">price</f>
        <v/>
      </c>
      <c r="U286" s="4"/>
      <c r="V286" s="4"/>
      <c r="W286" s="220" t="str">
        <f ca="1">commission</f>
        <v/>
      </c>
      <c r="X286" s="301"/>
    </row>
    <row r="287" spans="1:24" x14ac:dyDescent="0.25">
      <c r="A287" s="6" t="str">
        <f ca="1">no.</f>
        <v/>
      </c>
      <c r="E287" s="4" t="str">
        <f ca="1">position</f>
        <v/>
      </c>
      <c r="I287" s="318"/>
      <c r="L287" s="23"/>
      <c r="N287" s="6"/>
      <c r="P287" s="20"/>
      <c r="Q287" s="5" t="str">
        <f ca="1">score</f>
        <v/>
      </c>
      <c r="R287" s="58" t="str">
        <f ca="1">rescore</f>
        <v/>
      </c>
      <c r="S287" s="11" t="str">
        <f ca="1">price</f>
        <v/>
      </c>
      <c r="U287" s="4"/>
      <c r="V287" s="4"/>
      <c r="W287" s="220" t="str">
        <f ca="1">commission</f>
        <v/>
      </c>
      <c r="X287" s="301"/>
    </row>
    <row r="288" spans="1:24" x14ac:dyDescent="0.25">
      <c r="A288" s="6" t="str">
        <f ca="1">no.</f>
        <v/>
      </c>
      <c r="E288" s="4" t="str">
        <f ca="1">position</f>
        <v/>
      </c>
      <c r="I288" s="318"/>
      <c r="L288" s="23"/>
      <c r="N288" s="6"/>
      <c r="P288" s="20"/>
      <c r="Q288" s="5" t="str">
        <f ca="1">score</f>
        <v/>
      </c>
      <c r="R288" s="58" t="str">
        <f ca="1">rescore</f>
        <v/>
      </c>
      <c r="S288" s="11" t="str">
        <f ca="1">price</f>
        <v/>
      </c>
      <c r="U288" s="4"/>
      <c r="V288" s="4"/>
      <c r="W288" s="220" t="str">
        <f ca="1">commission</f>
        <v/>
      </c>
      <c r="X288" s="301"/>
    </row>
    <row r="289" spans="1:24" x14ac:dyDescent="0.25">
      <c r="A289" s="6" t="str">
        <f ca="1">no.</f>
        <v/>
      </c>
      <c r="E289" s="4" t="str">
        <f ca="1">position</f>
        <v/>
      </c>
      <c r="I289" s="318"/>
      <c r="L289" s="23"/>
      <c r="N289" s="6"/>
      <c r="P289" s="20"/>
      <c r="Q289" s="5" t="str">
        <f ca="1">score</f>
        <v/>
      </c>
      <c r="R289" s="58" t="str">
        <f ca="1">rescore</f>
        <v/>
      </c>
      <c r="S289" s="11" t="str">
        <f ca="1">price</f>
        <v/>
      </c>
      <c r="U289" s="4"/>
      <c r="V289" s="4"/>
      <c r="W289" s="220" t="str">
        <f ca="1">commission</f>
        <v/>
      </c>
      <c r="X289" s="301"/>
    </row>
    <row r="290" spans="1:24" x14ac:dyDescent="0.25">
      <c r="A290" s="6" t="str">
        <f ca="1">no.</f>
        <v/>
      </c>
      <c r="E290" s="4" t="str">
        <f ca="1">position</f>
        <v/>
      </c>
      <c r="I290" s="318"/>
      <c r="L290" s="23"/>
      <c r="N290" s="6"/>
      <c r="P290" s="20"/>
      <c r="Q290" s="5" t="str">
        <f ca="1">score</f>
        <v/>
      </c>
      <c r="R290" s="58" t="str">
        <f ca="1">rescore</f>
        <v/>
      </c>
      <c r="S290" s="11" t="str">
        <f ca="1">price</f>
        <v/>
      </c>
      <c r="U290" s="4"/>
      <c r="V290" s="4"/>
      <c r="W290" s="220" t="str">
        <f ca="1">commission</f>
        <v/>
      </c>
      <c r="X290" s="301"/>
    </row>
    <row r="291" spans="1:24" x14ac:dyDescent="0.25">
      <c r="A291" s="6" t="str">
        <f ca="1">no.</f>
        <v/>
      </c>
      <c r="E291" s="4" t="str">
        <f ca="1">position</f>
        <v/>
      </c>
      <c r="I291" s="318"/>
      <c r="L291" s="23"/>
      <c r="N291" s="6"/>
      <c r="P291" s="20"/>
      <c r="Q291" s="5" t="str">
        <f ca="1">score</f>
        <v/>
      </c>
      <c r="R291" s="58" t="str">
        <f ca="1">rescore</f>
        <v/>
      </c>
      <c r="S291" s="11" t="str">
        <f ca="1">price</f>
        <v/>
      </c>
      <c r="U291" s="4"/>
      <c r="V291" s="4"/>
      <c r="W291" s="220" t="str">
        <f ca="1">commission</f>
        <v/>
      </c>
      <c r="X291" s="301"/>
    </row>
    <row r="292" spans="1:24" x14ac:dyDescent="0.25">
      <c r="A292" s="6" t="str">
        <f ca="1">no.</f>
        <v/>
      </c>
      <c r="E292" s="4" t="str">
        <f ca="1">position</f>
        <v/>
      </c>
      <c r="I292" s="318"/>
      <c r="L292" s="23"/>
      <c r="N292" s="6"/>
      <c r="P292" s="20"/>
      <c r="Q292" s="5" t="str">
        <f ca="1">score</f>
        <v/>
      </c>
      <c r="R292" s="58" t="str">
        <f ca="1">rescore</f>
        <v/>
      </c>
      <c r="S292" s="11" t="str">
        <f ca="1">price</f>
        <v/>
      </c>
      <c r="U292" s="4"/>
      <c r="V292" s="4"/>
      <c r="W292" s="220" t="str">
        <f ca="1">commission</f>
        <v/>
      </c>
      <c r="X292" s="301"/>
    </row>
    <row r="293" spans="1:24" x14ac:dyDescent="0.25">
      <c r="A293" s="6" t="str">
        <f ca="1">no.</f>
        <v/>
      </c>
      <c r="E293" s="4" t="str">
        <f ca="1">position</f>
        <v/>
      </c>
      <c r="I293" s="318"/>
      <c r="L293" s="23"/>
      <c r="N293" s="6"/>
      <c r="P293" s="20"/>
      <c r="Q293" s="5" t="str">
        <f ca="1">score</f>
        <v/>
      </c>
      <c r="R293" s="58" t="str">
        <f ca="1">rescore</f>
        <v/>
      </c>
      <c r="S293" s="11" t="str">
        <f ca="1">price</f>
        <v/>
      </c>
      <c r="U293" s="4"/>
      <c r="V293" s="4"/>
      <c r="W293" s="220" t="str">
        <f ca="1">commission</f>
        <v/>
      </c>
      <c r="X293" s="301"/>
    </row>
    <row r="294" spans="1:24" x14ac:dyDescent="0.25">
      <c r="A294" s="6" t="str">
        <f ca="1">no.</f>
        <v/>
      </c>
      <c r="E294" s="4" t="str">
        <f ca="1">position</f>
        <v/>
      </c>
      <c r="I294" s="318"/>
      <c r="L294" s="23"/>
      <c r="N294" s="6"/>
      <c r="P294" s="20"/>
      <c r="Q294" s="5" t="str">
        <f ca="1">score</f>
        <v/>
      </c>
      <c r="R294" s="58" t="str">
        <f ca="1">rescore</f>
        <v/>
      </c>
      <c r="S294" s="11" t="str">
        <f ca="1">price</f>
        <v/>
      </c>
      <c r="U294" s="4"/>
      <c r="V294" s="4"/>
      <c r="W294" s="220" t="str">
        <f ca="1">commission</f>
        <v/>
      </c>
      <c r="X294" s="301"/>
    </row>
    <row r="295" spans="1:24" x14ac:dyDescent="0.25">
      <c r="A295" s="6" t="str">
        <f ca="1">no.</f>
        <v/>
      </c>
      <c r="E295" s="4" t="str">
        <f ca="1">position</f>
        <v/>
      </c>
      <c r="I295" s="318"/>
      <c r="L295" s="23"/>
      <c r="N295" s="6"/>
      <c r="P295" s="20"/>
      <c r="Q295" s="5" t="str">
        <f ca="1">score</f>
        <v/>
      </c>
      <c r="R295" s="58" t="str">
        <f ca="1">rescore</f>
        <v/>
      </c>
      <c r="S295" s="11" t="str">
        <f ca="1">price</f>
        <v/>
      </c>
      <c r="U295" s="4"/>
      <c r="V295" s="4"/>
      <c r="W295" s="220" t="str">
        <f ca="1">commission</f>
        <v/>
      </c>
      <c r="X295" s="301"/>
    </row>
    <row r="296" spans="1:24" x14ac:dyDescent="0.25">
      <c r="A296" s="6" t="str">
        <f ca="1">no.</f>
        <v/>
      </c>
      <c r="E296" s="4" t="str">
        <f ca="1">position</f>
        <v/>
      </c>
      <c r="I296" s="318"/>
      <c r="L296" s="23"/>
      <c r="N296" s="6"/>
      <c r="P296" s="20"/>
      <c r="Q296" s="5" t="str">
        <f ca="1">score</f>
        <v/>
      </c>
      <c r="R296" s="58" t="str">
        <f ca="1">rescore</f>
        <v/>
      </c>
      <c r="S296" s="11" t="str">
        <f ca="1">price</f>
        <v/>
      </c>
      <c r="U296" s="4"/>
      <c r="V296" s="4"/>
      <c r="W296" s="220" t="str">
        <f ca="1">commission</f>
        <v/>
      </c>
      <c r="X296" s="301"/>
    </row>
    <row r="297" spans="1:24" x14ac:dyDescent="0.25">
      <c r="A297" s="6" t="str">
        <f ca="1">no.</f>
        <v/>
      </c>
      <c r="E297" s="4" t="str">
        <f ca="1">position</f>
        <v/>
      </c>
      <c r="I297" s="318"/>
      <c r="L297" s="23"/>
      <c r="N297" s="6"/>
      <c r="P297" s="20"/>
      <c r="Q297" s="5" t="str">
        <f ca="1">score</f>
        <v/>
      </c>
      <c r="R297" s="58" t="str">
        <f ca="1">rescore</f>
        <v/>
      </c>
      <c r="S297" s="11" t="str">
        <f ca="1">price</f>
        <v/>
      </c>
      <c r="U297" s="4"/>
      <c r="V297" s="4"/>
      <c r="W297" s="220" t="str">
        <f ca="1">commission</f>
        <v/>
      </c>
      <c r="X297" s="301"/>
    </row>
    <row r="298" spans="1:24" x14ac:dyDescent="0.25">
      <c r="A298" s="6" t="str">
        <f ca="1">no.</f>
        <v/>
      </c>
      <c r="E298" s="4" t="str">
        <f ca="1">position</f>
        <v/>
      </c>
      <c r="I298" s="318"/>
      <c r="L298" s="23"/>
      <c r="N298" s="6"/>
      <c r="P298" s="20"/>
      <c r="Q298" s="5" t="str">
        <f ca="1">score</f>
        <v/>
      </c>
      <c r="R298" s="58" t="str">
        <f ca="1">rescore</f>
        <v/>
      </c>
      <c r="S298" s="11" t="str">
        <f ca="1">price</f>
        <v/>
      </c>
      <c r="U298" s="4"/>
      <c r="V298" s="4"/>
      <c r="W298" s="220" t="str">
        <f ca="1">commission</f>
        <v/>
      </c>
      <c r="X298" s="301"/>
    </row>
    <row r="299" spans="1:24" x14ac:dyDescent="0.25">
      <c r="A299" s="6" t="str">
        <f ca="1">no.</f>
        <v/>
      </c>
      <c r="E299" s="4" t="str">
        <f ca="1">position</f>
        <v/>
      </c>
      <c r="I299" s="318"/>
      <c r="L299" s="23"/>
      <c r="N299" s="6"/>
      <c r="P299" s="20"/>
      <c r="Q299" s="5" t="str">
        <f ca="1">score</f>
        <v/>
      </c>
      <c r="R299" s="58" t="str">
        <f ca="1">rescore</f>
        <v/>
      </c>
      <c r="S299" s="11" t="str">
        <f ca="1">price</f>
        <v/>
      </c>
      <c r="U299" s="4"/>
      <c r="V299" s="4"/>
      <c r="W299" s="220" t="str">
        <f ca="1">commission</f>
        <v/>
      </c>
      <c r="X299" s="301"/>
    </row>
    <row r="300" spans="1:24" x14ac:dyDescent="0.25">
      <c r="A300" s="6" t="str">
        <f ca="1">no.</f>
        <v/>
      </c>
      <c r="E300" s="4" t="str">
        <f ca="1">position</f>
        <v/>
      </c>
      <c r="I300" s="318"/>
      <c r="L300" s="23"/>
      <c r="N300" s="6"/>
      <c r="P300" s="20"/>
      <c r="Q300" s="5" t="str">
        <f ca="1">score</f>
        <v/>
      </c>
      <c r="R300" s="58" t="str">
        <f ca="1">rescore</f>
        <v/>
      </c>
      <c r="S300" s="11" t="str">
        <f ca="1">price</f>
        <v/>
      </c>
      <c r="U300" s="4"/>
      <c r="V300" s="4"/>
      <c r="W300" s="220" t="str">
        <f ca="1">commission</f>
        <v/>
      </c>
      <c r="X300" s="301"/>
    </row>
    <row r="301" spans="1:24" x14ac:dyDescent="0.25">
      <c r="A301" s="6" t="str">
        <f ca="1">no.</f>
        <v/>
      </c>
      <c r="E301" s="4" t="str">
        <f ca="1">position</f>
        <v/>
      </c>
      <c r="I301" s="322"/>
      <c r="L301" s="23"/>
      <c r="N301" s="6"/>
      <c r="P301" s="20"/>
      <c r="Q301" s="5" t="str">
        <f ca="1">score</f>
        <v/>
      </c>
      <c r="R301" s="58" t="str">
        <f ca="1">rescore</f>
        <v/>
      </c>
      <c r="S301" s="11" t="str">
        <f ca="1">price</f>
        <v/>
      </c>
      <c r="U301" s="4"/>
      <c r="V301" s="4"/>
      <c r="W301" s="220" t="str">
        <f ca="1">commission</f>
        <v/>
      </c>
      <c r="X301" s="301"/>
    </row>
    <row r="302" spans="1:24" x14ac:dyDescent="0.25">
      <c r="A302" s="6" t="str">
        <f ca="1">no.</f>
        <v/>
      </c>
      <c r="E302" s="4" t="str">
        <f ca="1">position</f>
        <v/>
      </c>
      <c r="I302" s="322"/>
      <c r="L302" s="23"/>
      <c r="N302" s="6"/>
      <c r="P302" s="20"/>
      <c r="Q302" s="5" t="str">
        <f ca="1">score</f>
        <v/>
      </c>
      <c r="R302" s="58" t="str">
        <f ca="1">rescore</f>
        <v/>
      </c>
      <c r="S302" s="11" t="str">
        <f ca="1">price</f>
        <v/>
      </c>
      <c r="U302" s="4"/>
      <c r="V302" s="4"/>
      <c r="W302" s="220" t="str">
        <f ca="1">commission</f>
        <v/>
      </c>
      <c r="X302" s="301"/>
    </row>
    <row r="303" spans="1:24" x14ac:dyDescent="0.25">
      <c r="A303" s="6" t="str">
        <f ca="1">no.</f>
        <v/>
      </c>
      <c r="E303" s="4" t="str">
        <f ca="1">position</f>
        <v/>
      </c>
      <c r="I303" s="318"/>
      <c r="L303" s="23"/>
      <c r="N303" s="6"/>
      <c r="P303" s="20"/>
      <c r="Q303" s="5" t="str">
        <f ca="1">score</f>
        <v/>
      </c>
      <c r="R303" s="58" t="str">
        <f ca="1">rescore</f>
        <v/>
      </c>
      <c r="S303" s="11" t="str">
        <f ca="1">price</f>
        <v/>
      </c>
      <c r="U303" s="4"/>
      <c r="V303" s="4"/>
      <c r="W303" s="220" t="str">
        <f ca="1">commission</f>
        <v/>
      </c>
      <c r="X303" s="301"/>
    </row>
    <row r="304" spans="1:24" x14ac:dyDescent="0.25">
      <c r="A304" s="6" t="str">
        <f ca="1">no.</f>
        <v/>
      </c>
      <c r="E304" s="4" t="str">
        <f ca="1">position</f>
        <v/>
      </c>
      <c r="I304" s="322"/>
      <c r="L304" s="23"/>
      <c r="N304" s="6"/>
      <c r="P304" s="20"/>
      <c r="Q304" s="5" t="str">
        <f ca="1">score</f>
        <v/>
      </c>
      <c r="R304" s="58" t="str">
        <f ca="1">rescore</f>
        <v/>
      </c>
      <c r="S304" s="11" t="str">
        <f ca="1">price</f>
        <v/>
      </c>
      <c r="U304" s="4"/>
      <c r="V304" s="4"/>
      <c r="W304" s="220" t="str">
        <f ca="1">commission</f>
        <v/>
      </c>
      <c r="X304" s="301"/>
    </row>
    <row r="305" spans="1:24" x14ac:dyDescent="0.25">
      <c r="A305" s="6" t="str">
        <f ca="1">no.</f>
        <v/>
      </c>
      <c r="E305" s="4" t="str">
        <f ca="1">position</f>
        <v/>
      </c>
      <c r="I305" s="322"/>
      <c r="L305" s="23"/>
      <c r="N305" s="6"/>
      <c r="P305" s="20"/>
      <c r="Q305" s="5" t="str">
        <f ca="1">score</f>
        <v/>
      </c>
      <c r="R305" s="58" t="str">
        <f ca="1">rescore</f>
        <v/>
      </c>
      <c r="S305" s="11" t="str">
        <f ca="1">price</f>
        <v/>
      </c>
      <c r="U305" s="4"/>
      <c r="V305" s="4"/>
      <c r="W305" s="220" t="str">
        <f ca="1">commission</f>
        <v/>
      </c>
      <c r="X305" s="301"/>
    </row>
    <row r="306" spans="1:24" x14ac:dyDescent="0.25">
      <c r="A306" s="6" t="str">
        <f ca="1">no.</f>
        <v/>
      </c>
      <c r="E306" s="4" t="str">
        <f ca="1">position</f>
        <v/>
      </c>
      <c r="I306" s="322"/>
      <c r="L306" s="23"/>
      <c r="N306" s="6"/>
      <c r="P306" s="20"/>
      <c r="Q306" s="5" t="str">
        <f ca="1">score</f>
        <v/>
      </c>
      <c r="R306" s="58" t="str">
        <f ca="1">rescore</f>
        <v/>
      </c>
      <c r="S306" s="11" t="str">
        <f ca="1">price</f>
        <v/>
      </c>
      <c r="U306" s="4"/>
      <c r="V306" s="4"/>
      <c r="W306" s="220" t="str">
        <f ca="1">commission</f>
        <v/>
      </c>
      <c r="X306" s="301"/>
    </row>
    <row r="307" spans="1:24" x14ac:dyDescent="0.25">
      <c r="A307" s="6" t="str">
        <f ca="1">no.</f>
        <v/>
      </c>
      <c r="E307" s="4" t="str">
        <f ca="1">position</f>
        <v/>
      </c>
      <c r="I307" s="322"/>
      <c r="L307" s="23"/>
      <c r="N307" s="6"/>
      <c r="P307" s="20"/>
      <c r="Q307" s="5" t="str">
        <f ca="1">score</f>
        <v/>
      </c>
      <c r="R307" s="58" t="str">
        <f ca="1">rescore</f>
        <v/>
      </c>
      <c r="S307" s="11" t="str">
        <f ca="1">price</f>
        <v/>
      </c>
      <c r="U307" s="4"/>
      <c r="V307" s="4"/>
      <c r="W307" s="220" t="str">
        <f ca="1">commission</f>
        <v/>
      </c>
      <c r="X307" s="301"/>
    </row>
    <row r="308" spans="1:24" x14ac:dyDescent="0.25">
      <c r="A308" s="6" t="str">
        <f ca="1">no.</f>
        <v/>
      </c>
      <c r="E308" s="4" t="str">
        <f ca="1">position</f>
        <v/>
      </c>
      <c r="I308" s="322"/>
      <c r="L308" s="23"/>
      <c r="N308" s="6"/>
      <c r="P308" s="20"/>
      <c r="Q308" s="5" t="str">
        <f ca="1">score</f>
        <v/>
      </c>
      <c r="R308" s="58" t="str">
        <f ca="1">rescore</f>
        <v/>
      </c>
      <c r="S308" s="11" t="str">
        <f ca="1">price</f>
        <v/>
      </c>
      <c r="U308" s="4"/>
      <c r="V308" s="4"/>
      <c r="W308" s="220" t="str">
        <f ca="1">commission</f>
        <v/>
      </c>
      <c r="X308" s="301"/>
    </row>
    <row r="309" spans="1:24" x14ac:dyDescent="0.25">
      <c r="A309" s="6" t="str">
        <f ca="1">no.</f>
        <v/>
      </c>
      <c r="E309" s="4" t="str">
        <f ca="1">position</f>
        <v/>
      </c>
      <c r="I309" s="322"/>
      <c r="L309" s="23"/>
      <c r="N309" s="6"/>
      <c r="P309" s="20"/>
      <c r="Q309" s="5" t="str">
        <f ca="1">score</f>
        <v/>
      </c>
      <c r="R309" s="58" t="str">
        <f ca="1">rescore</f>
        <v/>
      </c>
      <c r="S309" s="11" t="str">
        <f ca="1">price</f>
        <v/>
      </c>
      <c r="U309" s="4"/>
      <c r="V309" s="4"/>
      <c r="W309" s="220" t="str">
        <f ca="1">commission</f>
        <v/>
      </c>
      <c r="X309" s="301"/>
    </row>
    <row r="310" spans="1:24" x14ac:dyDescent="0.25">
      <c r="A310" s="6" t="str">
        <f ca="1">no.</f>
        <v/>
      </c>
      <c r="E310" s="4" t="str">
        <f ca="1">position</f>
        <v/>
      </c>
      <c r="I310" s="322"/>
      <c r="L310" s="23"/>
      <c r="N310" s="6"/>
      <c r="P310" s="20"/>
      <c r="Q310" s="5" t="str">
        <f ca="1">score</f>
        <v/>
      </c>
      <c r="R310" s="58" t="str">
        <f ca="1">rescore</f>
        <v/>
      </c>
      <c r="S310" s="11" t="str">
        <f ca="1">price</f>
        <v/>
      </c>
      <c r="U310" s="4"/>
      <c r="V310" s="4"/>
      <c r="W310" s="220" t="str">
        <f ca="1">commission</f>
        <v/>
      </c>
      <c r="X310" s="301"/>
    </row>
    <row r="311" spans="1:24" x14ac:dyDescent="0.25">
      <c r="A311" s="6" t="str">
        <f ca="1">no.</f>
        <v/>
      </c>
      <c r="E311" s="4" t="str">
        <f ca="1">position</f>
        <v/>
      </c>
      <c r="I311" s="322"/>
      <c r="L311" s="23"/>
      <c r="N311" s="6"/>
      <c r="P311" s="20"/>
      <c r="Q311" s="5" t="str">
        <f ca="1">score</f>
        <v/>
      </c>
      <c r="R311" s="58" t="str">
        <f ca="1">rescore</f>
        <v/>
      </c>
      <c r="S311" s="11" t="str">
        <f ca="1">price</f>
        <v/>
      </c>
      <c r="U311" s="4"/>
      <c r="V311" s="4"/>
      <c r="W311" s="220" t="str">
        <f ca="1">commission</f>
        <v/>
      </c>
      <c r="X311" s="301"/>
    </row>
    <row r="312" spans="1:24" x14ac:dyDescent="0.25">
      <c r="A312" s="6" t="str">
        <f ca="1">no.</f>
        <v/>
      </c>
      <c r="E312" s="4" t="str">
        <f ca="1">position</f>
        <v/>
      </c>
      <c r="I312" s="322"/>
      <c r="L312" s="23"/>
      <c r="N312" s="6"/>
      <c r="P312" s="20"/>
      <c r="Q312" s="5" t="str">
        <f ca="1">score</f>
        <v/>
      </c>
      <c r="R312" s="58" t="str">
        <f ca="1">rescore</f>
        <v/>
      </c>
      <c r="S312" s="11" t="str">
        <f ca="1">price</f>
        <v/>
      </c>
      <c r="U312" s="4"/>
      <c r="V312" s="4"/>
      <c r="W312" s="220" t="str">
        <f ca="1">commission</f>
        <v/>
      </c>
      <c r="X312" s="301"/>
    </row>
    <row r="313" spans="1:24" x14ac:dyDescent="0.25">
      <c r="A313" s="6" t="str">
        <f ca="1">no.</f>
        <v/>
      </c>
      <c r="E313" s="4" t="str">
        <f ca="1">position</f>
        <v/>
      </c>
      <c r="I313" s="322"/>
      <c r="L313" s="23"/>
      <c r="N313" s="6"/>
      <c r="P313" s="20"/>
      <c r="Q313" s="5" t="str">
        <f ca="1">score</f>
        <v/>
      </c>
      <c r="R313" s="58" t="str">
        <f ca="1">rescore</f>
        <v/>
      </c>
      <c r="S313" s="11" t="str">
        <f ca="1">price</f>
        <v/>
      </c>
      <c r="U313" s="4"/>
      <c r="V313" s="4"/>
      <c r="W313" s="220" t="str">
        <f ca="1">commission</f>
        <v/>
      </c>
      <c r="X313" s="301"/>
    </row>
    <row r="314" spans="1:24" x14ac:dyDescent="0.25">
      <c r="A314" s="6" t="str">
        <f ca="1">no.</f>
        <v/>
      </c>
      <c r="E314" s="4" t="str">
        <f ca="1">position</f>
        <v/>
      </c>
      <c r="I314" s="322"/>
      <c r="L314" s="23"/>
      <c r="N314" s="6"/>
      <c r="P314" s="20"/>
      <c r="Q314" s="5" t="str">
        <f ca="1">score</f>
        <v/>
      </c>
      <c r="R314" s="58" t="str">
        <f ca="1">rescore</f>
        <v/>
      </c>
      <c r="S314" s="11" t="str">
        <f ca="1">price</f>
        <v/>
      </c>
      <c r="U314" s="4"/>
      <c r="V314" s="4"/>
      <c r="W314" s="220" t="str">
        <f ca="1">commission</f>
        <v/>
      </c>
      <c r="X314" s="301"/>
    </row>
    <row r="315" spans="1:24" x14ac:dyDescent="0.25">
      <c r="A315" s="6" t="str">
        <f ca="1">no.</f>
        <v/>
      </c>
      <c r="E315" s="4" t="str">
        <f ca="1">position</f>
        <v/>
      </c>
      <c r="I315" s="318"/>
      <c r="L315" s="23"/>
      <c r="N315" s="6"/>
      <c r="P315" s="20"/>
      <c r="Q315" s="5" t="str">
        <f ca="1">score</f>
        <v/>
      </c>
      <c r="R315" s="58" t="str">
        <f ca="1">rescore</f>
        <v/>
      </c>
      <c r="S315" s="11" t="str">
        <f ca="1">price</f>
        <v/>
      </c>
      <c r="U315" s="4"/>
      <c r="V315" s="4"/>
      <c r="W315" s="220" t="str">
        <f ca="1">commission</f>
        <v/>
      </c>
      <c r="X315" s="301"/>
    </row>
    <row r="316" spans="1:24" x14ac:dyDescent="0.25">
      <c r="A316" s="6" t="str">
        <f ca="1">no.</f>
        <v/>
      </c>
      <c r="E316" s="4" t="str">
        <f ca="1">position</f>
        <v/>
      </c>
      <c r="I316" s="322"/>
      <c r="L316" s="23"/>
      <c r="N316" s="6"/>
      <c r="P316" s="20"/>
      <c r="Q316" s="5" t="str">
        <f ca="1">score</f>
        <v/>
      </c>
      <c r="R316" s="58" t="str">
        <f ca="1">rescore</f>
        <v/>
      </c>
      <c r="S316" s="11" t="str">
        <f ca="1">price</f>
        <v/>
      </c>
      <c r="U316" s="4"/>
      <c r="V316" s="4"/>
      <c r="W316" s="220" t="str">
        <f ca="1">commission</f>
        <v/>
      </c>
      <c r="X316" s="301"/>
    </row>
    <row r="317" spans="1:24" x14ac:dyDescent="0.25">
      <c r="A317" s="6" t="str">
        <f ca="1">no.</f>
        <v/>
      </c>
      <c r="E317" s="4" t="str">
        <f ca="1">position</f>
        <v/>
      </c>
      <c r="I317" s="322"/>
      <c r="L317" s="23"/>
      <c r="N317" s="6"/>
      <c r="P317" s="20"/>
      <c r="Q317" s="5" t="str">
        <f ca="1">score</f>
        <v/>
      </c>
      <c r="R317" s="58" t="str">
        <f ca="1">rescore</f>
        <v/>
      </c>
      <c r="S317" s="11" t="str">
        <f ca="1">price</f>
        <v/>
      </c>
      <c r="U317" s="4"/>
      <c r="V317" s="4"/>
      <c r="W317" s="220" t="str">
        <f ca="1">commission</f>
        <v/>
      </c>
      <c r="X317" s="301"/>
    </row>
    <row r="318" spans="1:24" x14ac:dyDescent="0.25">
      <c r="A318" s="6" t="str">
        <f ca="1">no.</f>
        <v/>
      </c>
      <c r="E318" s="4" t="str">
        <f ca="1">position</f>
        <v/>
      </c>
      <c r="I318" s="322"/>
      <c r="L318" s="23"/>
      <c r="N318" s="6"/>
      <c r="P318" s="20"/>
      <c r="Q318" s="5" t="str">
        <f ca="1">score</f>
        <v/>
      </c>
      <c r="R318" s="58" t="str">
        <f ca="1">rescore</f>
        <v/>
      </c>
      <c r="S318" s="11" t="str">
        <f ca="1">price</f>
        <v/>
      </c>
      <c r="U318" s="4"/>
      <c r="V318" s="4"/>
      <c r="W318" s="220" t="str">
        <f ca="1">commission</f>
        <v/>
      </c>
      <c r="X318" s="301"/>
    </row>
    <row r="319" spans="1:24" x14ac:dyDescent="0.25">
      <c r="A319" s="6" t="str">
        <f ca="1">no.</f>
        <v/>
      </c>
      <c r="E319" s="4" t="str">
        <f ca="1">position</f>
        <v/>
      </c>
      <c r="I319" s="322"/>
      <c r="L319" s="23"/>
      <c r="N319" s="6"/>
      <c r="P319" s="20"/>
      <c r="Q319" s="5" t="str">
        <f ca="1">score</f>
        <v/>
      </c>
      <c r="R319" s="58" t="str">
        <f ca="1">rescore</f>
        <v/>
      </c>
      <c r="S319" s="11" t="str">
        <f ca="1">price</f>
        <v/>
      </c>
      <c r="U319" s="4"/>
      <c r="V319" s="4"/>
      <c r="W319" s="220" t="str">
        <f ca="1">commission</f>
        <v/>
      </c>
      <c r="X319" s="301"/>
    </row>
    <row r="320" spans="1:24" x14ac:dyDescent="0.25">
      <c r="A320" s="6" t="str">
        <f ca="1">no.</f>
        <v/>
      </c>
      <c r="E320" s="4" t="str">
        <f ca="1">position</f>
        <v/>
      </c>
      <c r="I320" s="322"/>
      <c r="L320" s="23"/>
      <c r="N320" s="6"/>
      <c r="P320" s="20"/>
      <c r="Q320" s="5" t="str">
        <f ca="1">score</f>
        <v/>
      </c>
      <c r="R320" s="58" t="str">
        <f ca="1">rescore</f>
        <v/>
      </c>
      <c r="S320" s="11" t="str">
        <f ca="1">price</f>
        <v/>
      </c>
      <c r="U320" s="4"/>
      <c r="V320" s="4"/>
      <c r="W320" s="220" t="str">
        <f ca="1">commission</f>
        <v/>
      </c>
      <c r="X320" s="301"/>
    </row>
    <row r="321" spans="1:24" x14ac:dyDescent="0.25">
      <c r="A321" s="6" t="str">
        <f ca="1">no.</f>
        <v/>
      </c>
      <c r="E321" s="4" t="str">
        <f ca="1">position</f>
        <v/>
      </c>
      <c r="I321" s="322"/>
      <c r="L321" s="23"/>
      <c r="N321" s="6"/>
      <c r="P321" s="20"/>
      <c r="Q321" s="5" t="str">
        <f ca="1">score</f>
        <v/>
      </c>
      <c r="R321" s="58" t="str">
        <f ca="1">rescore</f>
        <v/>
      </c>
      <c r="S321" s="11" t="str">
        <f ca="1">price</f>
        <v/>
      </c>
      <c r="U321" s="4"/>
      <c r="V321" s="4"/>
      <c r="W321" s="220" t="str">
        <f ca="1">commission</f>
        <v/>
      </c>
      <c r="X321" s="301"/>
    </row>
    <row r="322" spans="1:24" x14ac:dyDescent="0.25">
      <c r="A322" s="6" t="str">
        <f ca="1">no.</f>
        <v/>
      </c>
      <c r="E322" s="4" t="str">
        <f ca="1">position</f>
        <v/>
      </c>
      <c r="I322" s="322"/>
      <c r="L322" s="23"/>
      <c r="N322" s="6"/>
      <c r="P322" s="20"/>
      <c r="Q322" s="5" t="str">
        <f ca="1">score</f>
        <v/>
      </c>
      <c r="R322" s="58" t="str">
        <f ca="1">rescore</f>
        <v/>
      </c>
      <c r="S322" s="11" t="str">
        <f ca="1">price</f>
        <v/>
      </c>
      <c r="U322" s="4"/>
      <c r="V322" s="4"/>
      <c r="W322" s="220" t="str">
        <f ca="1">commission</f>
        <v/>
      </c>
      <c r="X322" s="301"/>
    </row>
    <row r="323" spans="1:24" x14ac:dyDescent="0.25">
      <c r="A323" s="6" t="str">
        <f ca="1">no.</f>
        <v/>
      </c>
      <c r="E323" s="4" t="str">
        <f ca="1">position</f>
        <v/>
      </c>
      <c r="I323" s="322"/>
      <c r="L323" s="23"/>
      <c r="N323" s="6"/>
      <c r="P323" s="20"/>
      <c r="Q323" s="5" t="str">
        <f ca="1">score</f>
        <v/>
      </c>
      <c r="R323" s="58" t="str">
        <f ca="1">rescore</f>
        <v/>
      </c>
      <c r="S323" s="11" t="str">
        <f ca="1">price</f>
        <v/>
      </c>
      <c r="U323" s="4"/>
      <c r="V323" s="4"/>
      <c r="W323" s="220" t="str">
        <f ca="1">commission</f>
        <v/>
      </c>
      <c r="X323" s="301"/>
    </row>
    <row r="324" spans="1:24" x14ac:dyDescent="0.25">
      <c r="A324" s="6" t="str">
        <f ca="1">no.</f>
        <v/>
      </c>
      <c r="E324" s="4" t="str">
        <f ca="1">position</f>
        <v/>
      </c>
      <c r="I324" s="322"/>
      <c r="L324" s="23"/>
      <c r="N324" s="6"/>
      <c r="P324" s="20"/>
      <c r="Q324" s="5" t="str">
        <f ca="1">score</f>
        <v/>
      </c>
      <c r="R324" s="58" t="str">
        <f ca="1">rescore</f>
        <v/>
      </c>
      <c r="S324" s="11" t="str">
        <f ca="1">price</f>
        <v/>
      </c>
      <c r="U324" s="4"/>
      <c r="V324" s="4"/>
      <c r="W324" s="220" t="str">
        <f ca="1">commission</f>
        <v/>
      </c>
      <c r="X324" s="301"/>
    </row>
    <row r="325" spans="1:24" x14ac:dyDescent="0.25">
      <c r="A325" s="6" t="str">
        <f ca="1">no.</f>
        <v/>
      </c>
      <c r="E325" s="4" t="str">
        <f ca="1">position</f>
        <v/>
      </c>
      <c r="I325" s="322"/>
      <c r="L325" s="23"/>
      <c r="N325" s="6"/>
      <c r="P325" s="20"/>
      <c r="Q325" s="5" t="str">
        <f ca="1">score</f>
        <v/>
      </c>
      <c r="R325" s="58" t="str">
        <f ca="1">rescore</f>
        <v/>
      </c>
      <c r="S325" s="11" t="str">
        <f ca="1">price</f>
        <v/>
      </c>
      <c r="U325" s="4"/>
      <c r="V325" s="4"/>
      <c r="W325" s="220" t="str">
        <f ca="1">commission</f>
        <v/>
      </c>
      <c r="X325" s="301"/>
    </row>
    <row r="326" spans="1:24" x14ac:dyDescent="0.25">
      <c r="A326" s="6" t="str">
        <f ca="1">no.</f>
        <v/>
      </c>
      <c r="E326" s="4" t="str">
        <f ca="1">position</f>
        <v/>
      </c>
      <c r="I326" s="322"/>
      <c r="L326" s="23"/>
      <c r="N326" s="6"/>
      <c r="P326" s="20"/>
      <c r="Q326" s="5" t="str">
        <f ca="1">score</f>
        <v/>
      </c>
      <c r="R326" s="58" t="str">
        <f ca="1">rescore</f>
        <v/>
      </c>
      <c r="S326" s="11" t="str">
        <f ca="1">price</f>
        <v/>
      </c>
      <c r="U326" s="4"/>
      <c r="V326" s="4"/>
      <c r="W326" s="220" t="str">
        <f ca="1">commission</f>
        <v/>
      </c>
      <c r="X326" s="301"/>
    </row>
    <row r="327" spans="1:24" x14ac:dyDescent="0.25">
      <c r="A327" s="6" t="str">
        <f ca="1">no.</f>
        <v/>
      </c>
      <c r="E327" s="4" t="str">
        <f ca="1">position</f>
        <v/>
      </c>
      <c r="I327" s="322"/>
      <c r="L327" s="23"/>
      <c r="N327" s="6"/>
      <c r="P327" s="20"/>
      <c r="Q327" s="5" t="str">
        <f ca="1">score</f>
        <v/>
      </c>
      <c r="R327" s="58" t="str">
        <f ca="1">rescore</f>
        <v/>
      </c>
      <c r="S327" s="11" t="str">
        <f ca="1">price</f>
        <v/>
      </c>
      <c r="U327" s="4"/>
      <c r="V327" s="4"/>
      <c r="W327" s="220" t="str">
        <f ca="1">commission</f>
        <v/>
      </c>
      <c r="X327" s="301"/>
    </row>
    <row r="328" spans="1:24" x14ac:dyDescent="0.25">
      <c r="A328" s="6" t="str">
        <f ca="1">no.</f>
        <v/>
      </c>
      <c r="E328" s="4" t="str">
        <f ca="1">position</f>
        <v/>
      </c>
      <c r="I328" s="322"/>
      <c r="L328" s="23"/>
      <c r="N328" s="6"/>
      <c r="P328" s="20"/>
      <c r="Q328" s="5" t="str">
        <f ca="1">score</f>
        <v/>
      </c>
      <c r="R328" s="58" t="str">
        <f ca="1">rescore</f>
        <v/>
      </c>
      <c r="S328" s="11" t="str">
        <f ca="1">price</f>
        <v/>
      </c>
      <c r="U328" s="4"/>
      <c r="V328" s="4"/>
      <c r="W328" s="220" t="str">
        <f ca="1">commission</f>
        <v/>
      </c>
      <c r="X328" s="301"/>
    </row>
    <row r="329" spans="1:24" x14ac:dyDescent="0.25">
      <c r="A329" s="6" t="str">
        <f ca="1">no.</f>
        <v/>
      </c>
      <c r="E329" s="4" t="str">
        <f ca="1">position</f>
        <v/>
      </c>
      <c r="I329" s="322"/>
      <c r="L329" s="23"/>
      <c r="N329" s="6"/>
      <c r="P329" s="20"/>
      <c r="Q329" s="5" t="str">
        <f ca="1">score</f>
        <v/>
      </c>
      <c r="R329" s="58" t="str">
        <f ca="1">rescore</f>
        <v/>
      </c>
      <c r="S329" s="11" t="str">
        <f ca="1">price</f>
        <v/>
      </c>
      <c r="U329" s="4"/>
      <c r="V329" s="4"/>
      <c r="W329" s="220" t="str">
        <f ca="1">commission</f>
        <v/>
      </c>
      <c r="X329" s="301"/>
    </row>
    <row r="330" spans="1:24" x14ac:dyDescent="0.25">
      <c r="A330" s="6" t="str">
        <f ca="1">no.</f>
        <v/>
      </c>
      <c r="E330" s="4" t="str">
        <f ca="1">position</f>
        <v/>
      </c>
      <c r="I330" s="322"/>
      <c r="L330" s="23"/>
      <c r="N330" s="6"/>
      <c r="P330" s="20"/>
      <c r="Q330" s="5" t="str">
        <f ca="1">score</f>
        <v/>
      </c>
      <c r="R330" s="58" t="str">
        <f ca="1">rescore</f>
        <v/>
      </c>
      <c r="S330" s="11" t="str">
        <f ca="1">price</f>
        <v/>
      </c>
      <c r="U330" s="4"/>
      <c r="V330" s="4"/>
      <c r="W330" s="220" t="str">
        <f ca="1">commission</f>
        <v/>
      </c>
      <c r="X330" s="301"/>
    </row>
    <row r="331" spans="1:24" x14ac:dyDescent="0.25">
      <c r="A331" s="6" t="str">
        <f ca="1">no.</f>
        <v/>
      </c>
      <c r="E331" s="4" t="str">
        <f ca="1">position</f>
        <v/>
      </c>
      <c r="I331" s="322"/>
      <c r="L331" s="23"/>
      <c r="N331" s="6"/>
      <c r="P331" s="20"/>
      <c r="Q331" s="5" t="str">
        <f ca="1">score</f>
        <v/>
      </c>
      <c r="R331" s="58" t="str">
        <f ca="1">rescore</f>
        <v/>
      </c>
      <c r="S331" s="11" t="str">
        <f ca="1">price</f>
        <v/>
      </c>
      <c r="U331" s="4"/>
      <c r="V331" s="4"/>
      <c r="W331" s="220" t="str">
        <f ca="1">commission</f>
        <v/>
      </c>
      <c r="X331" s="301"/>
    </row>
    <row r="332" spans="1:24" x14ac:dyDescent="0.25">
      <c r="A332" s="6" t="str">
        <f ca="1">no.</f>
        <v/>
      </c>
      <c r="E332" s="4" t="str">
        <f ca="1">position</f>
        <v/>
      </c>
      <c r="I332" s="322"/>
      <c r="L332" s="23"/>
      <c r="N332" s="6"/>
      <c r="P332" s="20"/>
      <c r="Q332" s="5" t="str">
        <f ca="1">score</f>
        <v/>
      </c>
      <c r="R332" s="58" t="str">
        <f ca="1">rescore</f>
        <v/>
      </c>
      <c r="S332" s="11" t="str">
        <f ca="1">price</f>
        <v/>
      </c>
      <c r="U332" s="4"/>
      <c r="V332" s="4"/>
      <c r="W332" s="220" t="str">
        <f ca="1">commission</f>
        <v/>
      </c>
      <c r="X332" s="301"/>
    </row>
    <row r="333" spans="1:24" x14ac:dyDescent="0.25">
      <c r="A333" s="6" t="str">
        <f ca="1">no.</f>
        <v/>
      </c>
      <c r="E333" s="4" t="str">
        <f ca="1">position</f>
        <v/>
      </c>
      <c r="I333" s="322"/>
      <c r="L333" s="23"/>
      <c r="N333" s="6"/>
      <c r="P333" s="20"/>
      <c r="Q333" s="5" t="str">
        <f ca="1">score</f>
        <v/>
      </c>
      <c r="R333" s="58" t="str">
        <f ca="1">rescore</f>
        <v/>
      </c>
      <c r="S333" s="11" t="str">
        <f ca="1">price</f>
        <v/>
      </c>
      <c r="U333" s="4"/>
      <c r="V333" s="4"/>
      <c r="W333" s="220" t="str">
        <f ca="1">commission</f>
        <v/>
      </c>
      <c r="X333" s="301"/>
    </row>
    <row r="334" spans="1:24" x14ac:dyDescent="0.25">
      <c r="A334" s="6" t="str">
        <f ca="1">no.</f>
        <v/>
      </c>
      <c r="E334" s="4" t="str">
        <f ca="1">position</f>
        <v/>
      </c>
      <c r="I334" s="322"/>
      <c r="L334" s="23"/>
      <c r="N334" s="6"/>
      <c r="P334" s="20"/>
      <c r="Q334" s="5" t="str">
        <f ca="1">score</f>
        <v/>
      </c>
      <c r="R334" s="58" t="str">
        <f ca="1">rescore</f>
        <v/>
      </c>
      <c r="S334" s="11" t="str">
        <f ca="1">price</f>
        <v/>
      </c>
      <c r="U334" s="4"/>
      <c r="V334" s="4"/>
      <c r="W334" s="220" t="str">
        <f ca="1">commission</f>
        <v/>
      </c>
      <c r="X334" s="301"/>
    </row>
    <row r="335" spans="1:24" x14ac:dyDescent="0.25">
      <c r="A335" s="6" t="str">
        <f ca="1">no.</f>
        <v/>
      </c>
      <c r="E335" s="4" t="str">
        <f ca="1">position</f>
        <v/>
      </c>
      <c r="I335" s="322"/>
      <c r="L335" s="23"/>
      <c r="N335" s="6"/>
      <c r="P335" s="20"/>
      <c r="Q335" s="5" t="str">
        <f ca="1">score</f>
        <v/>
      </c>
      <c r="R335" s="58" t="str">
        <f ca="1">rescore</f>
        <v/>
      </c>
      <c r="S335" s="11" t="str">
        <f ca="1">price</f>
        <v/>
      </c>
      <c r="U335" s="4"/>
      <c r="V335" s="4"/>
      <c r="W335" s="220" t="str">
        <f ca="1">commission</f>
        <v/>
      </c>
      <c r="X335" s="301"/>
    </row>
    <row r="336" spans="1:24" x14ac:dyDescent="0.25">
      <c r="A336" s="6" t="str">
        <f ca="1">no.</f>
        <v/>
      </c>
      <c r="E336" s="4" t="str">
        <f ca="1">position</f>
        <v/>
      </c>
      <c r="I336" s="322"/>
      <c r="L336" s="23"/>
      <c r="N336" s="6"/>
      <c r="P336" s="20"/>
      <c r="Q336" s="5" t="str">
        <f ca="1">score</f>
        <v/>
      </c>
      <c r="R336" s="58" t="str">
        <f ca="1">rescore</f>
        <v/>
      </c>
      <c r="S336" s="11" t="str">
        <f ca="1">price</f>
        <v/>
      </c>
      <c r="U336" s="4"/>
      <c r="V336" s="4"/>
      <c r="W336" s="220" t="str">
        <f ca="1">commission</f>
        <v/>
      </c>
      <c r="X336" s="301"/>
    </row>
    <row r="337" spans="1:24" x14ac:dyDescent="0.25">
      <c r="A337" s="6" t="str">
        <f ca="1">no.</f>
        <v/>
      </c>
      <c r="E337" s="4" t="str">
        <f ca="1">position</f>
        <v/>
      </c>
      <c r="I337" s="322"/>
      <c r="L337" s="23"/>
      <c r="N337" s="6"/>
      <c r="P337" s="20"/>
      <c r="Q337" s="5" t="str">
        <f ca="1">score</f>
        <v/>
      </c>
      <c r="R337" s="58" t="str">
        <f ca="1">rescore</f>
        <v/>
      </c>
      <c r="S337" s="11" t="str">
        <f ca="1">price</f>
        <v/>
      </c>
      <c r="U337" s="4"/>
      <c r="V337" s="4"/>
      <c r="W337" s="220" t="str">
        <f ca="1">commission</f>
        <v/>
      </c>
      <c r="X337" s="301"/>
    </row>
    <row r="338" spans="1:24" x14ac:dyDescent="0.25">
      <c r="A338" s="6" t="str">
        <f ca="1">no.</f>
        <v/>
      </c>
      <c r="E338" s="4" t="str">
        <f ca="1">position</f>
        <v/>
      </c>
      <c r="I338" s="322"/>
      <c r="L338" s="23"/>
      <c r="N338" s="6"/>
      <c r="P338" s="20"/>
      <c r="Q338" s="5" t="str">
        <f ca="1">score</f>
        <v/>
      </c>
      <c r="R338" s="58" t="str">
        <f ca="1">rescore</f>
        <v/>
      </c>
      <c r="S338" s="11" t="str">
        <f ca="1">price</f>
        <v/>
      </c>
      <c r="U338" s="4"/>
      <c r="V338" s="4"/>
      <c r="W338" s="220" t="str">
        <f ca="1">commission</f>
        <v/>
      </c>
      <c r="X338" s="301"/>
    </row>
    <row r="339" spans="1:24" x14ac:dyDescent="0.25">
      <c r="A339" s="6" t="str">
        <f ca="1">no.</f>
        <v/>
      </c>
      <c r="E339" s="4" t="str">
        <f ca="1">position</f>
        <v/>
      </c>
      <c r="I339" s="322"/>
      <c r="L339" s="23"/>
      <c r="N339" s="6"/>
      <c r="P339" s="20"/>
      <c r="Q339" s="5" t="str">
        <f ca="1">score</f>
        <v/>
      </c>
      <c r="R339" s="58" t="str">
        <f ca="1">rescore</f>
        <v/>
      </c>
      <c r="S339" s="11" t="str">
        <f ca="1">price</f>
        <v/>
      </c>
      <c r="U339" s="4"/>
      <c r="V339" s="4"/>
      <c r="W339" s="220" t="str">
        <f ca="1">commission</f>
        <v/>
      </c>
      <c r="X339" s="301"/>
    </row>
    <row r="340" spans="1:24" x14ac:dyDescent="0.25">
      <c r="A340" s="6" t="str">
        <f ca="1">no.</f>
        <v/>
      </c>
      <c r="E340" s="4" t="str">
        <f ca="1">position</f>
        <v/>
      </c>
      <c r="I340" s="322"/>
      <c r="L340" s="23"/>
      <c r="N340" s="6"/>
      <c r="P340" s="20"/>
      <c r="Q340" s="5" t="str">
        <f ca="1">score</f>
        <v/>
      </c>
      <c r="R340" s="58" t="str">
        <f ca="1">rescore</f>
        <v/>
      </c>
      <c r="S340" s="11" t="str">
        <f ca="1">price</f>
        <v/>
      </c>
      <c r="U340" s="4"/>
      <c r="V340" s="4"/>
      <c r="W340" s="220" t="str">
        <f ca="1">commission</f>
        <v/>
      </c>
      <c r="X340" s="301"/>
    </row>
    <row r="341" spans="1:24" x14ac:dyDescent="0.25">
      <c r="A341" s="6" t="str">
        <f ca="1">no.</f>
        <v/>
      </c>
      <c r="E341" s="4" t="str">
        <f ca="1">position</f>
        <v/>
      </c>
      <c r="I341" s="322"/>
      <c r="L341" s="23"/>
      <c r="N341" s="6"/>
      <c r="P341" s="20"/>
      <c r="Q341" s="5" t="str">
        <f ca="1">score</f>
        <v/>
      </c>
      <c r="R341" s="58" t="str">
        <f ca="1">rescore</f>
        <v/>
      </c>
      <c r="S341" s="11" t="str">
        <f ca="1">price</f>
        <v/>
      </c>
      <c r="U341" s="4"/>
      <c r="V341" s="4"/>
      <c r="W341" s="220" t="str">
        <f ca="1">commission</f>
        <v/>
      </c>
      <c r="X341" s="301"/>
    </row>
    <row r="342" spans="1:24" x14ac:dyDescent="0.25">
      <c r="A342" s="6" t="str">
        <f ca="1">no.</f>
        <v/>
      </c>
      <c r="E342" s="4" t="str">
        <f ca="1">position</f>
        <v/>
      </c>
      <c r="I342" s="322"/>
      <c r="L342" s="23"/>
      <c r="N342" s="6"/>
      <c r="P342" s="20"/>
      <c r="Q342" s="5" t="str">
        <f ca="1">score</f>
        <v/>
      </c>
      <c r="R342" s="58" t="str">
        <f ca="1">rescore</f>
        <v/>
      </c>
      <c r="S342" s="11" t="str">
        <f ca="1">price</f>
        <v/>
      </c>
      <c r="U342" s="4"/>
      <c r="V342" s="4"/>
      <c r="W342" s="220" t="str">
        <f ca="1">commission</f>
        <v/>
      </c>
      <c r="X342" s="301"/>
    </row>
    <row r="343" spans="1:24" x14ac:dyDescent="0.25">
      <c r="A343" s="6" t="str">
        <f ca="1">no.</f>
        <v/>
      </c>
      <c r="E343" s="4" t="str">
        <f ca="1">position</f>
        <v/>
      </c>
      <c r="I343" s="322"/>
      <c r="L343" s="23"/>
      <c r="N343" s="6"/>
      <c r="P343" s="20"/>
      <c r="Q343" s="5" t="str">
        <f ca="1">score</f>
        <v/>
      </c>
      <c r="R343" s="58" t="str">
        <f ca="1">rescore</f>
        <v/>
      </c>
      <c r="S343" s="11" t="str">
        <f ca="1">price</f>
        <v/>
      </c>
      <c r="U343" s="4"/>
      <c r="V343" s="4"/>
      <c r="W343" s="220" t="str">
        <f ca="1">commission</f>
        <v/>
      </c>
      <c r="X343" s="301"/>
    </row>
    <row r="344" spans="1:24" x14ac:dyDescent="0.25">
      <c r="A344" s="6" t="str">
        <f ca="1">no.</f>
        <v/>
      </c>
      <c r="E344" s="4" t="str">
        <f ca="1">position</f>
        <v/>
      </c>
      <c r="I344" s="322"/>
      <c r="L344" s="23"/>
      <c r="N344" s="6"/>
      <c r="P344" s="20"/>
      <c r="Q344" s="5" t="str">
        <f ca="1">score</f>
        <v/>
      </c>
      <c r="R344" s="58" t="str">
        <f ca="1">rescore</f>
        <v/>
      </c>
      <c r="S344" s="11" t="str">
        <f ca="1">price</f>
        <v/>
      </c>
      <c r="U344" s="4"/>
      <c r="V344" s="4"/>
      <c r="W344" s="220" t="str">
        <f ca="1">commission</f>
        <v/>
      </c>
      <c r="X344" s="301"/>
    </row>
    <row r="345" spans="1:24" x14ac:dyDescent="0.25">
      <c r="A345" s="6" t="str">
        <f ca="1">no.</f>
        <v/>
      </c>
      <c r="E345" s="4" t="str">
        <f ca="1">position</f>
        <v/>
      </c>
      <c r="I345" s="322"/>
      <c r="L345" s="23"/>
      <c r="N345" s="6"/>
      <c r="P345" s="20"/>
      <c r="Q345" s="5" t="str">
        <f ca="1">score</f>
        <v/>
      </c>
      <c r="R345" s="58" t="str">
        <f ca="1">rescore</f>
        <v/>
      </c>
      <c r="S345" s="11" t="str">
        <f ca="1">price</f>
        <v/>
      </c>
      <c r="U345" s="4"/>
      <c r="V345" s="4"/>
      <c r="W345" s="220" t="str">
        <f ca="1">commission</f>
        <v/>
      </c>
      <c r="X345" s="301"/>
    </row>
    <row r="346" spans="1:24" x14ac:dyDescent="0.25">
      <c r="A346" s="6" t="str">
        <f ca="1">no.</f>
        <v/>
      </c>
      <c r="E346" s="4" t="str">
        <f ca="1">position</f>
        <v/>
      </c>
      <c r="I346" s="322"/>
      <c r="L346" s="23"/>
      <c r="N346" s="6"/>
      <c r="P346" s="20"/>
      <c r="Q346" s="5" t="str">
        <f ca="1">score</f>
        <v/>
      </c>
      <c r="R346" s="58" t="str">
        <f ca="1">rescore</f>
        <v/>
      </c>
      <c r="S346" s="11" t="str">
        <f ca="1">price</f>
        <v/>
      </c>
      <c r="U346" s="4"/>
      <c r="V346" s="4"/>
      <c r="W346" s="220" t="str">
        <f ca="1">commission</f>
        <v/>
      </c>
      <c r="X346" s="301"/>
    </row>
    <row r="347" spans="1:24" x14ac:dyDescent="0.25">
      <c r="A347" s="6" t="str">
        <f ca="1">no.</f>
        <v/>
      </c>
      <c r="E347" s="4" t="str">
        <f ca="1">position</f>
        <v/>
      </c>
      <c r="I347" s="322"/>
      <c r="L347" s="23"/>
      <c r="N347" s="6"/>
      <c r="P347" s="20"/>
      <c r="Q347" s="5" t="str">
        <f ca="1">score</f>
        <v/>
      </c>
      <c r="R347" s="58" t="str">
        <f ca="1">rescore</f>
        <v/>
      </c>
      <c r="S347" s="11" t="str">
        <f ca="1">price</f>
        <v/>
      </c>
      <c r="U347" s="4"/>
      <c r="V347" s="4"/>
      <c r="W347" s="220" t="str">
        <f ca="1">commission</f>
        <v/>
      </c>
      <c r="X347" s="301"/>
    </row>
    <row r="348" spans="1:24" x14ac:dyDescent="0.25">
      <c r="A348" s="6" t="str">
        <f ca="1">no.</f>
        <v/>
      </c>
      <c r="E348" s="4" t="str">
        <f ca="1">position</f>
        <v/>
      </c>
      <c r="I348" s="322"/>
      <c r="L348" s="23"/>
      <c r="N348" s="6"/>
      <c r="P348" s="20"/>
      <c r="Q348" s="5" t="str">
        <f ca="1">score</f>
        <v/>
      </c>
      <c r="R348" s="58" t="str">
        <f ca="1">rescore</f>
        <v/>
      </c>
      <c r="S348" s="11" t="str">
        <f ca="1">price</f>
        <v/>
      </c>
      <c r="U348" s="4"/>
      <c r="V348" s="4"/>
      <c r="W348" s="220" t="str">
        <f ca="1">commission</f>
        <v/>
      </c>
      <c r="X348" s="301"/>
    </row>
    <row r="349" spans="1:24" x14ac:dyDescent="0.25">
      <c r="A349" s="6" t="str">
        <f ca="1">no.</f>
        <v/>
      </c>
      <c r="E349" s="4" t="str">
        <f ca="1">position</f>
        <v/>
      </c>
      <c r="I349" s="322"/>
      <c r="L349" s="23"/>
      <c r="N349" s="6"/>
      <c r="P349" s="20"/>
      <c r="Q349" s="5" t="str">
        <f ca="1">score</f>
        <v/>
      </c>
      <c r="R349" s="58" t="str">
        <f ca="1">rescore</f>
        <v/>
      </c>
      <c r="S349" s="11" t="str">
        <f ca="1">price</f>
        <v/>
      </c>
      <c r="U349" s="4"/>
      <c r="V349" s="4"/>
      <c r="W349" s="220" t="str">
        <f ca="1">commission</f>
        <v/>
      </c>
      <c r="X349" s="301"/>
    </row>
    <row r="350" spans="1:24" x14ac:dyDescent="0.25">
      <c r="A350" s="6" t="str">
        <f ca="1">no.</f>
        <v/>
      </c>
      <c r="E350" s="4" t="str">
        <f ca="1">position</f>
        <v/>
      </c>
      <c r="I350" s="322"/>
      <c r="L350" s="23"/>
      <c r="N350" s="6"/>
      <c r="P350" s="20"/>
      <c r="Q350" s="5" t="str">
        <f ca="1">score</f>
        <v/>
      </c>
      <c r="R350" s="58" t="str">
        <f ca="1">rescore</f>
        <v/>
      </c>
      <c r="S350" s="11" t="str">
        <f ca="1">price</f>
        <v/>
      </c>
      <c r="U350" s="4"/>
      <c r="V350" s="4"/>
      <c r="W350" s="220" t="str">
        <f ca="1">commission</f>
        <v/>
      </c>
      <c r="X350" s="301"/>
    </row>
    <row r="351" spans="1:24" x14ac:dyDescent="0.25">
      <c r="A351" s="6" t="str">
        <f ca="1">no.</f>
        <v/>
      </c>
      <c r="E351" s="4" t="str">
        <f ca="1">position</f>
        <v/>
      </c>
      <c r="I351" s="322"/>
      <c r="L351" s="23"/>
      <c r="N351" s="6"/>
      <c r="P351" s="20"/>
      <c r="Q351" s="5" t="str">
        <f ca="1">score</f>
        <v/>
      </c>
      <c r="R351" s="58" t="str">
        <f ca="1">rescore</f>
        <v/>
      </c>
      <c r="S351" s="11" t="str">
        <f ca="1">price</f>
        <v/>
      </c>
      <c r="U351" s="4"/>
      <c r="V351" s="4"/>
      <c r="W351" s="220" t="str">
        <f ca="1">commission</f>
        <v/>
      </c>
      <c r="X351" s="301"/>
    </row>
    <row r="352" spans="1:24" x14ac:dyDescent="0.25">
      <c r="A352" s="6" t="str">
        <f ca="1">no.</f>
        <v/>
      </c>
      <c r="E352" s="4" t="str">
        <f ca="1">position</f>
        <v/>
      </c>
      <c r="I352" s="322"/>
      <c r="L352" s="23"/>
      <c r="N352" s="6"/>
      <c r="P352" s="20"/>
      <c r="Q352" s="5" t="str">
        <f ca="1">score</f>
        <v/>
      </c>
      <c r="R352" s="58" t="str">
        <f ca="1">rescore</f>
        <v/>
      </c>
      <c r="S352" s="11" t="str">
        <f ca="1">price</f>
        <v/>
      </c>
      <c r="U352" s="4"/>
      <c r="V352" s="4"/>
      <c r="W352" s="220" t="str">
        <f ca="1">commission</f>
        <v/>
      </c>
      <c r="X352" s="301"/>
    </row>
    <row r="353" spans="1:24" x14ac:dyDescent="0.25">
      <c r="A353" s="6" t="str">
        <f ca="1">no.</f>
        <v/>
      </c>
      <c r="E353" s="4" t="str">
        <f ca="1">position</f>
        <v/>
      </c>
      <c r="I353" s="322"/>
      <c r="L353" s="23"/>
      <c r="N353" s="6"/>
      <c r="P353" s="20"/>
      <c r="Q353" s="5" t="str">
        <f ca="1">score</f>
        <v/>
      </c>
      <c r="R353" s="58" t="str">
        <f ca="1">rescore</f>
        <v/>
      </c>
      <c r="S353" s="11" t="str">
        <f ca="1">price</f>
        <v/>
      </c>
      <c r="U353" s="4"/>
      <c r="V353" s="4"/>
      <c r="W353" s="220" t="str">
        <f ca="1">commission</f>
        <v/>
      </c>
      <c r="X353" s="301"/>
    </row>
    <row r="354" spans="1:24" x14ac:dyDescent="0.25">
      <c r="A354" s="6" t="str">
        <f ca="1">no.</f>
        <v/>
      </c>
      <c r="E354" s="4" t="str">
        <f ca="1">position</f>
        <v/>
      </c>
      <c r="I354" s="322"/>
      <c r="L354" s="23"/>
      <c r="N354" s="6"/>
      <c r="P354" s="20"/>
      <c r="Q354" s="5" t="str">
        <f ca="1">score</f>
        <v/>
      </c>
      <c r="R354" s="58" t="str">
        <f ca="1">rescore</f>
        <v/>
      </c>
      <c r="S354" s="11" t="str">
        <f ca="1">price</f>
        <v/>
      </c>
      <c r="U354" s="4"/>
      <c r="V354" s="4"/>
      <c r="W354" s="220" t="str">
        <f ca="1">commission</f>
        <v/>
      </c>
      <c r="X354" s="301"/>
    </row>
    <row r="355" spans="1:24" x14ac:dyDescent="0.25">
      <c r="A355" s="6" t="str">
        <f ca="1">no.</f>
        <v/>
      </c>
      <c r="E355" s="4" t="str">
        <f ca="1">position</f>
        <v/>
      </c>
      <c r="I355" s="322"/>
      <c r="L355" s="23"/>
      <c r="N355" s="6"/>
      <c r="P355" s="20"/>
      <c r="Q355" s="5" t="str">
        <f ca="1">score</f>
        <v/>
      </c>
      <c r="R355" s="58" t="str">
        <f ca="1">rescore</f>
        <v/>
      </c>
      <c r="S355" s="11" t="str">
        <f ca="1">price</f>
        <v/>
      </c>
      <c r="U355" s="4"/>
      <c r="V355" s="4"/>
      <c r="W355" s="220" t="str">
        <f ca="1">commission</f>
        <v/>
      </c>
      <c r="X355" s="301"/>
    </row>
    <row r="356" spans="1:24" x14ac:dyDescent="0.25">
      <c r="A356" s="6" t="str">
        <f ca="1">no.</f>
        <v/>
      </c>
      <c r="E356" s="4" t="str">
        <f ca="1">position</f>
        <v/>
      </c>
      <c r="I356" s="322"/>
      <c r="L356" s="23"/>
      <c r="N356" s="6"/>
      <c r="P356" s="20"/>
      <c r="Q356" s="5" t="str">
        <f ca="1">score</f>
        <v/>
      </c>
      <c r="R356" s="58" t="str">
        <f ca="1">rescore</f>
        <v/>
      </c>
      <c r="S356" s="11" t="str">
        <f ca="1">price</f>
        <v/>
      </c>
      <c r="U356" s="4"/>
      <c r="V356" s="4"/>
      <c r="W356" s="220" t="str">
        <f ca="1">commission</f>
        <v/>
      </c>
      <c r="X356" s="301"/>
    </row>
    <row r="357" spans="1:24" x14ac:dyDescent="0.25">
      <c r="A357" s="6" t="str">
        <f ca="1">no.</f>
        <v/>
      </c>
      <c r="E357" s="4" t="str">
        <f ca="1">position</f>
        <v/>
      </c>
      <c r="I357" s="322"/>
      <c r="L357" s="23"/>
      <c r="N357" s="6"/>
      <c r="P357" s="20"/>
      <c r="Q357" s="5" t="str">
        <f ca="1">score</f>
        <v/>
      </c>
      <c r="R357" s="58" t="str">
        <f ca="1">rescore</f>
        <v/>
      </c>
      <c r="S357" s="11" t="str">
        <f ca="1">price</f>
        <v/>
      </c>
      <c r="U357" s="4"/>
      <c r="V357" s="4"/>
      <c r="W357" s="220" t="str">
        <f ca="1">commission</f>
        <v/>
      </c>
      <c r="X357" s="301"/>
    </row>
    <row r="358" spans="1:24" x14ac:dyDescent="0.25">
      <c r="A358" s="6" t="str">
        <f ca="1">no.</f>
        <v/>
      </c>
      <c r="E358" s="4" t="str">
        <f ca="1">position</f>
        <v/>
      </c>
      <c r="I358" s="322"/>
      <c r="L358" s="23"/>
      <c r="N358" s="6"/>
      <c r="P358" s="20"/>
      <c r="Q358" s="5" t="str">
        <f ca="1">score</f>
        <v/>
      </c>
      <c r="R358" s="58" t="str">
        <f ca="1">rescore</f>
        <v/>
      </c>
      <c r="S358" s="11" t="str">
        <f ca="1">price</f>
        <v/>
      </c>
      <c r="U358" s="4"/>
      <c r="V358" s="4"/>
      <c r="W358" s="220" t="str">
        <f ca="1">commission</f>
        <v/>
      </c>
      <c r="X358" s="301"/>
    </row>
    <row r="359" spans="1:24" x14ac:dyDescent="0.25">
      <c r="A359" s="6" t="str">
        <f ca="1">no.</f>
        <v/>
      </c>
      <c r="E359" s="4" t="str">
        <f ca="1">position</f>
        <v/>
      </c>
      <c r="I359" s="322"/>
      <c r="L359" s="23"/>
      <c r="N359" s="6"/>
      <c r="P359" s="20"/>
      <c r="Q359" s="5" t="str">
        <f ca="1">score</f>
        <v/>
      </c>
      <c r="R359" s="58" t="str">
        <f ca="1">rescore</f>
        <v/>
      </c>
      <c r="S359" s="11" t="str">
        <f ca="1">price</f>
        <v/>
      </c>
      <c r="U359" s="4"/>
      <c r="V359" s="4"/>
      <c r="W359" s="220" t="str">
        <f ca="1">commission</f>
        <v/>
      </c>
      <c r="X359" s="301"/>
    </row>
    <row r="360" spans="1:24" x14ac:dyDescent="0.25">
      <c r="A360" s="6" t="str">
        <f ca="1">no.</f>
        <v/>
      </c>
      <c r="E360" s="4" t="str">
        <f ca="1">position</f>
        <v/>
      </c>
      <c r="I360" s="322"/>
      <c r="L360" s="23"/>
      <c r="N360" s="6"/>
      <c r="P360" s="20"/>
      <c r="Q360" s="5" t="str">
        <f ca="1">score</f>
        <v/>
      </c>
      <c r="R360" s="58" t="str">
        <f ca="1">rescore</f>
        <v/>
      </c>
      <c r="S360" s="11" t="str">
        <f ca="1">price</f>
        <v/>
      </c>
      <c r="U360" s="4"/>
      <c r="V360" s="4"/>
      <c r="W360" s="220" t="str">
        <f ca="1">commission</f>
        <v/>
      </c>
      <c r="X360" s="301"/>
    </row>
    <row r="361" spans="1:24" x14ac:dyDescent="0.25">
      <c r="A361" s="6" t="str">
        <f ca="1">no.</f>
        <v/>
      </c>
      <c r="E361" s="4" t="str">
        <f ca="1">position</f>
        <v/>
      </c>
      <c r="I361" s="322"/>
      <c r="L361" s="23"/>
      <c r="N361" s="6"/>
      <c r="P361" s="20"/>
      <c r="Q361" s="5" t="str">
        <f ca="1">score</f>
        <v/>
      </c>
      <c r="R361" s="58" t="str">
        <f ca="1">rescore</f>
        <v/>
      </c>
      <c r="S361" s="11" t="str">
        <f ca="1">price</f>
        <v/>
      </c>
      <c r="U361" s="4"/>
      <c r="V361" s="4"/>
      <c r="W361" s="220" t="str">
        <f ca="1">commission</f>
        <v/>
      </c>
      <c r="X361" s="301"/>
    </row>
    <row r="362" spans="1:24" x14ac:dyDescent="0.25">
      <c r="A362" s="6" t="str">
        <f ca="1">no.</f>
        <v/>
      </c>
      <c r="E362" s="4" t="str">
        <f ca="1">position</f>
        <v/>
      </c>
      <c r="I362" s="322"/>
      <c r="L362" s="23"/>
      <c r="N362" s="6"/>
      <c r="P362" s="20"/>
      <c r="Q362" s="5" t="str">
        <f ca="1">score</f>
        <v/>
      </c>
      <c r="R362" s="58" t="str">
        <f ca="1">rescore</f>
        <v/>
      </c>
      <c r="S362" s="11" t="str">
        <f ca="1">price</f>
        <v/>
      </c>
      <c r="U362" s="4"/>
      <c r="V362" s="4"/>
      <c r="W362" s="220" t="str">
        <f ca="1">commission</f>
        <v/>
      </c>
      <c r="X362" s="301"/>
    </row>
    <row r="363" spans="1:24" x14ac:dyDescent="0.25">
      <c r="A363" s="6" t="str">
        <f ca="1">no.</f>
        <v/>
      </c>
      <c r="E363" s="4" t="str">
        <f ca="1">position</f>
        <v/>
      </c>
      <c r="I363" s="322"/>
      <c r="L363" s="23"/>
      <c r="N363" s="6"/>
      <c r="P363" s="20"/>
      <c r="Q363" s="5" t="str">
        <f ca="1">score</f>
        <v/>
      </c>
      <c r="R363" s="58" t="str">
        <f ca="1">rescore</f>
        <v/>
      </c>
      <c r="S363" s="11" t="str">
        <f ca="1">price</f>
        <v/>
      </c>
      <c r="U363" s="4"/>
      <c r="V363" s="4"/>
      <c r="W363" s="220" t="str">
        <f ca="1">commission</f>
        <v/>
      </c>
      <c r="X363" s="301"/>
    </row>
    <row r="364" spans="1:24" x14ac:dyDescent="0.25">
      <c r="A364" s="6" t="str">
        <f ca="1">no.</f>
        <v/>
      </c>
      <c r="E364" s="4" t="str">
        <f ca="1">position</f>
        <v/>
      </c>
      <c r="I364" s="322"/>
      <c r="L364" s="23"/>
      <c r="N364" s="6"/>
      <c r="P364" s="20"/>
      <c r="Q364" s="5" t="str">
        <f ca="1">score</f>
        <v/>
      </c>
      <c r="R364" s="58" t="str">
        <f ca="1">rescore</f>
        <v/>
      </c>
      <c r="S364" s="11" t="str">
        <f ca="1">price</f>
        <v/>
      </c>
      <c r="U364" s="4"/>
      <c r="V364" s="4"/>
      <c r="W364" s="220" t="str">
        <f ca="1">commission</f>
        <v/>
      </c>
      <c r="X364" s="301"/>
    </row>
    <row r="365" spans="1:24" x14ac:dyDescent="0.25">
      <c r="A365" s="6" t="str">
        <f ca="1">no.</f>
        <v/>
      </c>
      <c r="E365" s="4" t="str">
        <f ca="1">position</f>
        <v/>
      </c>
      <c r="I365" s="322"/>
      <c r="L365" s="23"/>
      <c r="N365" s="6"/>
      <c r="P365" s="20"/>
      <c r="Q365" s="5" t="str">
        <f ca="1">score</f>
        <v/>
      </c>
      <c r="R365" s="58" t="str">
        <f ca="1">rescore</f>
        <v/>
      </c>
      <c r="S365" s="11" t="str">
        <f ca="1">price</f>
        <v/>
      </c>
      <c r="U365" s="4"/>
      <c r="V365" s="4"/>
      <c r="W365" s="220" t="str">
        <f ca="1">commission</f>
        <v/>
      </c>
      <c r="X365" s="301"/>
    </row>
    <row r="366" spans="1:24" x14ac:dyDescent="0.25">
      <c r="A366" s="6" t="str">
        <f ca="1">no.</f>
        <v/>
      </c>
      <c r="E366" s="4" t="str">
        <f ca="1">position</f>
        <v/>
      </c>
      <c r="I366" s="318"/>
      <c r="L366" s="23"/>
      <c r="N366" s="6"/>
      <c r="P366" s="20"/>
      <c r="Q366" s="5" t="str">
        <f ca="1">score</f>
        <v/>
      </c>
      <c r="R366" s="58" t="str">
        <f ca="1">rescore</f>
        <v/>
      </c>
      <c r="S366" s="11" t="str">
        <f ca="1">price</f>
        <v/>
      </c>
      <c r="U366" s="4"/>
      <c r="V366" s="4"/>
      <c r="W366" s="220" t="str">
        <f ca="1">commission</f>
        <v/>
      </c>
      <c r="X366" s="301"/>
    </row>
    <row r="367" spans="1:24" x14ac:dyDescent="0.25">
      <c r="A367" s="6" t="str">
        <f ca="1">no.</f>
        <v/>
      </c>
      <c r="E367" s="4" t="str">
        <f ca="1">position</f>
        <v/>
      </c>
      <c r="I367" s="322"/>
      <c r="L367" s="23"/>
      <c r="N367" s="6"/>
      <c r="P367" s="20"/>
      <c r="Q367" s="5" t="str">
        <f ca="1">score</f>
        <v/>
      </c>
      <c r="R367" s="58" t="str">
        <f ca="1">rescore</f>
        <v/>
      </c>
      <c r="S367" s="11" t="str">
        <f ca="1">price</f>
        <v/>
      </c>
      <c r="U367" s="4"/>
      <c r="V367" s="4"/>
      <c r="W367" s="220" t="str">
        <f ca="1">commission</f>
        <v/>
      </c>
      <c r="X367" s="301"/>
    </row>
    <row r="368" spans="1:24" x14ac:dyDescent="0.25">
      <c r="A368" s="6" t="str">
        <f ca="1">no.</f>
        <v/>
      </c>
      <c r="E368" s="4" t="str">
        <f ca="1">position</f>
        <v/>
      </c>
      <c r="I368" s="322"/>
      <c r="L368" s="23"/>
      <c r="N368" s="6"/>
      <c r="P368" s="20"/>
      <c r="Q368" s="5" t="str">
        <f ca="1">score</f>
        <v/>
      </c>
      <c r="R368" s="58" t="str">
        <f ca="1">rescore</f>
        <v/>
      </c>
      <c r="S368" s="11" t="str">
        <f ca="1">price</f>
        <v/>
      </c>
      <c r="U368" s="4"/>
      <c r="V368" s="4"/>
      <c r="W368" s="220" t="str">
        <f ca="1">commission</f>
        <v/>
      </c>
      <c r="X368" s="301"/>
    </row>
    <row r="369" spans="1:24" x14ac:dyDescent="0.25">
      <c r="A369" s="6" t="str">
        <f ca="1">no.</f>
        <v/>
      </c>
      <c r="E369" s="4" t="str">
        <f ca="1">position</f>
        <v/>
      </c>
      <c r="I369" s="322"/>
      <c r="L369" s="23"/>
      <c r="N369" s="6"/>
      <c r="P369" s="20"/>
      <c r="Q369" s="5" t="str">
        <f ca="1">score</f>
        <v/>
      </c>
      <c r="R369" s="58" t="str">
        <f ca="1">rescore</f>
        <v/>
      </c>
      <c r="S369" s="11" t="str">
        <f ca="1">price</f>
        <v/>
      </c>
      <c r="U369" s="4"/>
      <c r="V369" s="4"/>
      <c r="W369" s="220" t="str">
        <f ca="1">commission</f>
        <v/>
      </c>
      <c r="X369" s="301"/>
    </row>
    <row r="370" spans="1:24" x14ac:dyDescent="0.25">
      <c r="A370" s="6" t="str">
        <f ca="1">no.</f>
        <v/>
      </c>
      <c r="E370" s="4" t="str">
        <f ca="1">position</f>
        <v/>
      </c>
      <c r="I370" s="322"/>
      <c r="L370" s="23"/>
      <c r="N370" s="6"/>
      <c r="P370" s="20"/>
      <c r="Q370" s="5" t="str">
        <f ca="1">score</f>
        <v/>
      </c>
      <c r="R370" s="58" t="str">
        <f ca="1">rescore</f>
        <v/>
      </c>
      <c r="S370" s="11" t="str">
        <f ca="1">price</f>
        <v/>
      </c>
      <c r="U370" s="4"/>
      <c r="V370" s="4"/>
      <c r="W370" s="220" t="str">
        <f ca="1">commission</f>
        <v/>
      </c>
      <c r="X370" s="301"/>
    </row>
    <row r="371" spans="1:24" x14ac:dyDescent="0.25">
      <c r="A371" s="6" t="str">
        <f ca="1">no.</f>
        <v/>
      </c>
      <c r="E371" s="4" t="str">
        <f ca="1">position</f>
        <v/>
      </c>
      <c r="I371" s="322"/>
      <c r="L371" s="23"/>
      <c r="N371" s="6"/>
      <c r="P371" s="20"/>
      <c r="Q371" s="5" t="str">
        <f ca="1">score</f>
        <v/>
      </c>
      <c r="R371" s="58" t="str">
        <f ca="1">rescore</f>
        <v/>
      </c>
      <c r="S371" s="11" t="str">
        <f ca="1">price</f>
        <v/>
      </c>
      <c r="U371" s="4"/>
      <c r="V371" s="4"/>
      <c r="W371" s="220" t="str">
        <f ca="1">commission</f>
        <v/>
      </c>
      <c r="X371" s="301"/>
    </row>
    <row r="372" spans="1:24" x14ac:dyDescent="0.25">
      <c r="A372" s="6" t="str">
        <f ca="1">no.</f>
        <v/>
      </c>
      <c r="E372" s="4" t="str">
        <f ca="1">position</f>
        <v/>
      </c>
      <c r="I372" s="322"/>
      <c r="L372" s="23"/>
      <c r="N372" s="6"/>
      <c r="P372" s="20"/>
      <c r="Q372" s="5" t="str">
        <f ca="1">score</f>
        <v/>
      </c>
      <c r="R372" s="58" t="str">
        <f ca="1">rescore</f>
        <v/>
      </c>
      <c r="S372" s="11" t="str">
        <f ca="1">price</f>
        <v/>
      </c>
      <c r="U372" s="4"/>
      <c r="V372" s="4"/>
      <c r="W372" s="220" t="str">
        <f ca="1">commission</f>
        <v/>
      </c>
      <c r="X372" s="301"/>
    </row>
    <row r="373" spans="1:24" x14ac:dyDescent="0.25">
      <c r="A373" s="6" t="str">
        <f ca="1">no.</f>
        <v/>
      </c>
      <c r="E373" s="4" t="str">
        <f ca="1">position</f>
        <v/>
      </c>
      <c r="I373" s="322"/>
      <c r="L373" s="23"/>
      <c r="N373" s="6"/>
      <c r="P373" s="20"/>
      <c r="Q373" s="5" t="str">
        <f ca="1">score</f>
        <v/>
      </c>
      <c r="R373" s="58" t="str">
        <f ca="1">rescore</f>
        <v/>
      </c>
      <c r="S373" s="11" t="str">
        <f ca="1">price</f>
        <v/>
      </c>
      <c r="U373" s="4"/>
      <c r="V373" s="4"/>
      <c r="W373" s="220" t="str">
        <f ca="1">commission</f>
        <v/>
      </c>
      <c r="X373" s="301"/>
    </row>
    <row r="374" spans="1:24" x14ac:dyDescent="0.25">
      <c r="A374" s="6" t="str">
        <f ca="1">no.</f>
        <v/>
      </c>
      <c r="E374" s="4" t="str">
        <f ca="1">position</f>
        <v/>
      </c>
      <c r="I374" s="322"/>
      <c r="L374" s="23"/>
      <c r="N374" s="6"/>
      <c r="P374" s="20"/>
      <c r="Q374" s="5" t="str">
        <f ca="1">score</f>
        <v/>
      </c>
      <c r="R374" s="58" t="str">
        <f ca="1">rescore</f>
        <v/>
      </c>
      <c r="S374" s="11" t="str">
        <f ca="1">price</f>
        <v/>
      </c>
      <c r="U374" s="4"/>
      <c r="V374" s="4"/>
      <c r="W374" s="220" t="str">
        <f ca="1">commission</f>
        <v/>
      </c>
      <c r="X374" s="301"/>
    </row>
    <row r="375" spans="1:24" x14ac:dyDescent="0.25">
      <c r="A375" s="6" t="str">
        <f ca="1">no.</f>
        <v/>
      </c>
      <c r="E375" s="4" t="str">
        <f ca="1">position</f>
        <v/>
      </c>
      <c r="I375" s="322"/>
      <c r="L375" s="23"/>
      <c r="N375" s="6"/>
      <c r="P375" s="20"/>
      <c r="Q375" s="5" t="str">
        <f ca="1">score</f>
        <v/>
      </c>
      <c r="R375" s="58" t="str">
        <f ca="1">rescore</f>
        <v/>
      </c>
      <c r="S375" s="11" t="str">
        <f ca="1">price</f>
        <v/>
      </c>
      <c r="U375" s="4"/>
      <c r="V375" s="4"/>
      <c r="W375" s="220" t="str">
        <f ca="1">commission</f>
        <v/>
      </c>
      <c r="X375" s="301"/>
    </row>
    <row r="376" spans="1:24" x14ac:dyDescent="0.25">
      <c r="A376" s="6" t="str">
        <f ca="1">no.</f>
        <v/>
      </c>
      <c r="E376" s="4" t="str">
        <f ca="1">position</f>
        <v/>
      </c>
      <c r="I376" s="322"/>
      <c r="L376" s="23"/>
      <c r="N376" s="6"/>
      <c r="P376" s="20"/>
      <c r="Q376" s="5" t="str">
        <f ca="1">score</f>
        <v/>
      </c>
      <c r="R376" s="58" t="str">
        <f ca="1">rescore</f>
        <v/>
      </c>
      <c r="S376" s="11" t="str">
        <f ca="1">price</f>
        <v/>
      </c>
      <c r="U376" s="4"/>
      <c r="V376" s="4"/>
      <c r="W376" s="220" t="str">
        <f ca="1">commission</f>
        <v/>
      </c>
      <c r="X376" s="301"/>
    </row>
    <row r="377" spans="1:24" x14ac:dyDescent="0.25">
      <c r="A377" s="6" t="str">
        <f ca="1">no.</f>
        <v/>
      </c>
      <c r="E377" s="4" t="str">
        <f ca="1">position</f>
        <v/>
      </c>
      <c r="I377" s="322"/>
      <c r="L377" s="23"/>
      <c r="N377" s="6"/>
      <c r="P377" s="20"/>
      <c r="Q377" s="5" t="str">
        <f ca="1">score</f>
        <v/>
      </c>
      <c r="R377" s="58" t="str">
        <f ca="1">rescore</f>
        <v/>
      </c>
      <c r="S377" s="11" t="str">
        <f ca="1">price</f>
        <v/>
      </c>
      <c r="U377" s="4"/>
      <c r="V377" s="4"/>
      <c r="W377" s="220" t="str">
        <f ca="1">commission</f>
        <v/>
      </c>
      <c r="X377" s="301"/>
    </row>
    <row r="378" spans="1:24" x14ac:dyDescent="0.25">
      <c r="A378" s="6" t="str">
        <f ca="1">no.</f>
        <v/>
      </c>
      <c r="E378" s="4" t="str">
        <f ca="1">position</f>
        <v/>
      </c>
      <c r="I378" s="322"/>
      <c r="L378" s="23"/>
      <c r="N378" s="6"/>
      <c r="P378" s="20"/>
      <c r="Q378" s="5" t="str">
        <f ca="1">score</f>
        <v/>
      </c>
      <c r="R378" s="58" t="str">
        <f ca="1">rescore</f>
        <v/>
      </c>
      <c r="S378" s="11" t="str">
        <f ca="1">price</f>
        <v/>
      </c>
      <c r="U378" s="4"/>
      <c r="V378" s="4"/>
      <c r="W378" s="220" t="str">
        <f ca="1">commission</f>
        <v/>
      </c>
      <c r="X378" s="301"/>
    </row>
    <row r="379" spans="1:24" x14ac:dyDescent="0.25">
      <c r="A379" s="6" t="str">
        <f ca="1">no.</f>
        <v/>
      </c>
      <c r="E379" s="4" t="str">
        <f ca="1">position</f>
        <v/>
      </c>
      <c r="I379" s="322"/>
      <c r="L379" s="23"/>
      <c r="N379" s="6"/>
      <c r="P379" s="20"/>
      <c r="Q379" s="5" t="str">
        <f ca="1">score</f>
        <v/>
      </c>
      <c r="R379" s="58" t="str">
        <f ca="1">rescore</f>
        <v/>
      </c>
      <c r="S379" s="11" t="str">
        <f ca="1">price</f>
        <v/>
      </c>
      <c r="U379" s="4"/>
      <c r="V379" s="4"/>
      <c r="W379" s="220" t="str">
        <f ca="1">commission</f>
        <v/>
      </c>
      <c r="X379" s="301"/>
    </row>
    <row r="380" spans="1:24" x14ac:dyDescent="0.25">
      <c r="A380" s="6" t="str">
        <f ca="1">no.</f>
        <v/>
      </c>
      <c r="E380" s="4" t="str">
        <f ca="1">position</f>
        <v/>
      </c>
      <c r="I380" s="322"/>
      <c r="L380" s="23"/>
      <c r="N380" s="6"/>
      <c r="P380" s="20"/>
      <c r="Q380" s="5" t="str">
        <f ca="1">score</f>
        <v/>
      </c>
      <c r="R380" s="58" t="str">
        <f ca="1">rescore</f>
        <v/>
      </c>
      <c r="S380" s="11" t="str">
        <f ca="1">price</f>
        <v/>
      </c>
      <c r="U380" s="4"/>
      <c r="V380" s="4"/>
      <c r="W380" s="220" t="str">
        <f ca="1">commission</f>
        <v/>
      </c>
      <c r="X380" s="301"/>
    </row>
    <row r="381" spans="1:24" x14ac:dyDescent="0.25">
      <c r="A381" s="6" t="str">
        <f ca="1">no.</f>
        <v/>
      </c>
      <c r="E381" s="4" t="str">
        <f ca="1">position</f>
        <v/>
      </c>
      <c r="I381" s="322"/>
      <c r="L381" s="23"/>
      <c r="N381" s="6"/>
      <c r="P381" s="20"/>
      <c r="Q381" s="5" t="str">
        <f ca="1">score</f>
        <v/>
      </c>
      <c r="R381" s="58" t="str">
        <f ca="1">rescore</f>
        <v/>
      </c>
      <c r="S381" s="11" t="str">
        <f ca="1">price</f>
        <v/>
      </c>
      <c r="U381" s="4"/>
      <c r="V381" s="4"/>
      <c r="W381" s="220" t="str">
        <f ca="1">commission</f>
        <v/>
      </c>
      <c r="X381" s="301"/>
    </row>
    <row r="382" spans="1:24" x14ac:dyDescent="0.25">
      <c r="A382" s="6" t="str">
        <f ca="1">no.</f>
        <v/>
      </c>
      <c r="E382" s="4" t="str">
        <f ca="1">position</f>
        <v/>
      </c>
      <c r="I382" s="322"/>
      <c r="L382" s="23"/>
      <c r="N382" s="6"/>
      <c r="P382" s="20"/>
      <c r="Q382" s="5" t="str">
        <f ca="1">score</f>
        <v/>
      </c>
      <c r="R382" s="58" t="str">
        <f ca="1">rescore</f>
        <v/>
      </c>
      <c r="S382" s="11" t="str">
        <f ca="1">price</f>
        <v/>
      </c>
      <c r="U382" s="4"/>
      <c r="V382" s="4"/>
      <c r="W382" s="220" t="str">
        <f ca="1">commission</f>
        <v/>
      </c>
      <c r="X382" s="301"/>
    </row>
    <row r="383" spans="1:24" x14ac:dyDescent="0.25">
      <c r="A383" s="6" t="str">
        <f ca="1">no.</f>
        <v/>
      </c>
      <c r="E383" s="4" t="str">
        <f ca="1">position</f>
        <v/>
      </c>
      <c r="I383" s="322"/>
      <c r="L383" s="23"/>
      <c r="N383" s="6"/>
      <c r="P383" s="20"/>
      <c r="Q383" s="5" t="str">
        <f ca="1">score</f>
        <v/>
      </c>
      <c r="R383" s="58" t="str">
        <f ca="1">rescore</f>
        <v/>
      </c>
      <c r="S383" s="11" t="str">
        <f ca="1">price</f>
        <v/>
      </c>
      <c r="U383" s="4"/>
      <c r="V383" s="4"/>
      <c r="W383" s="220" t="str">
        <f ca="1">commission</f>
        <v/>
      </c>
      <c r="X383" s="301"/>
    </row>
    <row r="384" spans="1:24" x14ac:dyDescent="0.25">
      <c r="A384" s="6" t="str">
        <f ca="1">no.</f>
        <v/>
      </c>
      <c r="E384" s="4" t="str">
        <f ca="1">position</f>
        <v/>
      </c>
      <c r="I384" s="322"/>
      <c r="L384" s="23"/>
      <c r="N384" s="6"/>
      <c r="P384" s="20"/>
      <c r="Q384" s="5" t="str">
        <f ca="1">score</f>
        <v/>
      </c>
      <c r="R384" s="58" t="str">
        <f ca="1">rescore</f>
        <v/>
      </c>
      <c r="S384" s="11" t="str">
        <f ca="1">price</f>
        <v/>
      </c>
      <c r="U384" s="4"/>
      <c r="V384" s="4"/>
      <c r="W384" s="220" t="str">
        <f ca="1">commission</f>
        <v/>
      </c>
      <c r="X384" s="301"/>
    </row>
    <row r="385" spans="1:24" x14ac:dyDescent="0.25">
      <c r="A385" s="6" t="str">
        <f ca="1">no.</f>
        <v/>
      </c>
      <c r="E385" s="4" t="str">
        <f ca="1">position</f>
        <v/>
      </c>
      <c r="I385" s="322"/>
      <c r="L385" s="23"/>
      <c r="N385" s="6"/>
      <c r="P385" s="20"/>
      <c r="Q385" s="5" t="str">
        <f ca="1">score</f>
        <v/>
      </c>
      <c r="R385" s="58" t="str">
        <f ca="1">rescore</f>
        <v/>
      </c>
      <c r="S385" s="11" t="str">
        <f ca="1">price</f>
        <v/>
      </c>
      <c r="U385" s="4"/>
      <c r="V385" s="4"/>
      <c r="W385" s="220" t="str">
        <f ca="1">commission</f>
        <v/>
      </c>
      <c r="X385" s="301"/>
    </row>
    <row r="386" spans="1:24" x14ac:dyDescent="0.25">
      <c r="A386" s="6" t="str">
        <f ca="1">no.</f>
        <v/>
      </c>
      <c r="E386" s="4" t="str">
        <f ca="1">position</f>
        <v/>
      </c>
      <c r="I386" s="322"/>
      <c r="L386" s="23"/>
      <c r="N386" s="6"/>
      <c r="P386" s="20"/>
      <c r="Q386" s="5" t="str">
        <f ca="1">score</f>
        <v/>
      </c>
      <c r="R386" s="58" t="str">
        <f ca="1">rescore</f>
        <v/>
      </c>
      <c r="S386" s="11" t="str">
        <f ca="1">price</f>
        <v/>
      </c>
      <c r="U386" s="4"/>
      <c r="V386" s="4"/>
      <c r="W386" s="220" t="str">
        <f ca="1">commission</f>
        <v/>
      </c>
      <c r="X386" s="301"/>
    </row>
    <row r="387" spans="1:24" x14ac:dyDescent="0.25">
      <c r="A387" s="6" t="str">
        <f ca="1">no.</f>
        <v/>
      </c>
      <c r="E387" s="4" t="str">
        <f ca="1">position</f>
        <v/>
      </c>
      <c r="I387" s="322"/>
      <c r="L387" s="23"/>
      <c r="N387" s="6"/>
      <c r="P387" s="20"/>
      <c r="Q387" s="5" t="str">
        <f ca="1">score</f>
        <v/>
      </c>
      <c r="R387" s="58" t="str">
        <f ca="1">rescore</f>
        <v/>
      </c>
      <c r="S387" s="11" t="str">
        <f ca="1">price</f>
        <v/>
      </c>
      <c r="U387" s="4"/>
      <c r="V387" s="4"/>
      <c r="W387" s="220" t="str">
        <f ca="1">commission</f>
        <v/>
      </c>
      <c r="X387" s="301"/>
    </row>
    <row r="388" spans="1:24" x14ac:dyDescent="0.25">
      <c r="A388" s="6" t="str">
        <f ca="1">no.</f>
        <v/>
      </c>
      <c r="E388" s="4" t="str">
        <f ca="1">position</f>
        <v/>
      </c>
      <c r="I388" s="322"/>
      <c r="L388" s="23"/>
      <c r="N388" s="6"/>
      <c r="P388" s="20"/>
      <c r="Q388" s="5" t="str">
        <f ca="1">score</f>
        <v/>
      </c>
      <c r="R388" s="58" t="str">
        <f ca="1">rescore</f>
        <v/>
      </c>
      <c r="S388" s="11" t="str">
        <f ca="1">price</f>
        <v/>
      </c>
      <c r="U388" s="4"/>
      <c r="V388" s="4"/>
      <c r="W388" s="220" t="str">
        <f ca="1">commission</f>
        <v/>
      </c>
      <c r="X388" s="301"/>
    </row>
    <row r="389" spans="1:24" x14ac:dyDescent="0.25">
      <c r="A389" s="6" t="str">
        <f ca="1">no.</f>
        <v/>
      </c>
      <c r="E389" s="4" t="str">
        <f ca="1">position</f>
        <v/>
      </c>
      <c r="I389" s="322"/>
      <c r="L389" s="23"/>
      <c r="N389" s="6"/>
      <c r="P389" s="20"/>
      <c r="Q389" s="5" t="str">
        <f ca="1">score</f>
        <v/>
      </c>
      <c r="R389" s="58" t="str">
        <f ca="1">rescore</f>
        <v/>
      </c>
      <c r="S389" s="11" t="str">
        <f ca="1">price</f>
        <v/>
      </c>
      <c r="U389" s="4"/>
      <c r="V389" s="4"/>
      <c r="W389" s="220" t="str">
        <f ca="1">commission</f>
        <v/>
      </c>
      <c r="X389" s="301"/>
    </row>
    <row r="390" spans="1:24" x14ac:dyDescent="0.25">
      <c r="A390" s="6" t="str">
        <f ca="1">no.</f>
        <v/>
      </c>
      <c r="E390" s="4" t="str">
        <f ca="1">position</f>
        <v/>
      </c>
      <c r="I390" s="322"/>
      <c r="L390" s="23"/>
      <c r="N390" s="6"/>
      <c r="P390" s="20"/>
      <c r="Q390" s="5" t="str">
        <f ca="1">score</f>
        <v/>
      </c>
      <c r="R390" s="58" t="str">
        <f ca="1">rescore</f>
        <v/>
      </c>
      <c r="S390" s="11" t="str">
        <f ca="1">price</f>
        <v/>
      </c>
      <c r="U390" s="4"/>
      <c r="V390" s="4"/>
      <c r="W390" s="220" t="str">
        <f ca="1">commission</f>
        <v/>
      </c>
      <c r="X390" s="301"/>
    </row>
    <row r="391" spans="1:24" x14ac:dyDescent="0.25">
      <c r="A391" s="6" t="str">
        <f ca="1">no.</f>
        <v/>
      </c>
      <c r="E391" s="4" t="str">
        <f ca="1">position</f>
        <v/>
      </c>
      <c r="I391" s="322"/>
      <c r="L391" s="23"/>
      <c r="N391" s="6"/>
      <c r="P391" s="20"/>
      <c r="Q391" s="5" t="str">
        <f ca="1">score</f>
        <v/>
      </c>
      <c r="R391" s="58" t="str">
        <f ca="1">rescore</f>
        <v/>
      </c>
      <c r="S391" s="11" t="str">
        <f ca="1">price</f>
        <v/>
      </c>
      <c r="U391" s="4"/>
      <c r="V391" s="4"/>
      <c r="W391" s="220" t="str">
        <f ca="1">commission</f>
        <v/>
      </c>
      <c r="X391" s="301"/>
    </row>
    <row r="392" spans="1:24" x14ac:dyDescent="0.25">
      <c r="A392" s="6" t="str">
        <f ca="1">no.</f>
        <v/>
      </c>
      <c r="E392" s="4" t="str">
        <f ca="1">position</f>
        <v/>
      </c>
      <c r="I392" s="322"/>
      <c r="L392" s="23"/>
      <c r="N392" s="6"/>
      <c r="P392" s="20"/>
      <c r="Q392" s="5" t="str">
        <f ca="1">score</f>
        <v/>
      </c>
      <c r="R392" s="58" t="str">
        <f ca="1">rescore</f>
        <v/>
      </c>
      <c r="S392" s="11" t="str">
        <f ca="1">price</f>
        <v/>
      </c>
      <c r="U392" s="4"/>
      <c r="V392" s="4"/>
      <c r="W392" s="220" t="str">
        <f ca="1">commission</f>
        <v/>
      </c>
      <c r="X392" s="301"/>
    </row>
    <row r="393" spans="1:24" x14ac:dyDescent="0.25">
      <c r="A393" s="6" t="str">
        <f ca="1">no.</f>
        <v/>
      </c>
      <c r="E393" s="4" t="str">
        <f ca="1">position</f>
        <v/>
      </c>
      <c r="I393" s="322"/>
      <c r="L393" s="23"/>
      <c r="N393" s="6"/>
      <c r="P393" s="20"/>
      <c r="Q393" s="5" t="str">
        <f ca="1">score</f>
        <v/>
      </c>
      <c r="R393" s="58" t="str">
        <f ca="1">rescore</f>
        <v/>
      </c>
      <c r="S393" s="11" t="str">
        <f ca="1">price</f>
        <v/>
      </c>
      <c r="U393" s="4"/>
      <c r="V393" s="4"/>
      <c r="W393" s="220" t="str">
        <f ca="1">commission</f>
        <v/>
      </c>
      <c r="X393" s="301"/>
    </row>
    <row r="394" spans="1:24" x14ac:dyDescent="0.25">
      <c r="A394" s="6" t="str">
        <f ca="1">no.</f>
        <v/>
      </c>
      <c r="E394" s="4" t="str">
        <f ca="1">position</f>
        <v/>
      </c>
      <c r="I394" s="322"/>
      <c r="L394" s="23"/>
      <c r="N394" s="6"/>
      <c r="P394" s="20"/>
      <c r="Q394" s="5" t="str">
        <f ca="1">score</f>
        <v/>
      </c>
      <c r="R394" s="58" t="str">
        <f ca="1">rescore</f>
        <v/>
      </c>
      <c r="S394" s="11" t="str">
        <f ca="1">price</f>
        <v/>
      </c>
      <c r="U394" s="4"/>
      <c r="V394" s="4"/>
      <c r="W394" s="220" t="str">
        <f ca="1">commission</f>
        <v/>
      </c>
      <c r="X394" s="301"/>
    </row>
    <row r="395" spans="1:24" x14ac:dyDescent="0.25">
      <c r="A395" s="6" t="str">
        <f ca="1">no.</f>
        <v/>
      </c>
      <c r="E395" s="4" t="str">
        <f ca="1">position</f>
        <v/>
      </c>
      <c r="I395" s="322"/>
      <c r="L395" s="23"/>
      <c r="N395" s="6"/>
      <c r="P395" s="20"/>
      <c r="Q395" s="5" t="str">
        <f ca="1">score</f>
        <v/>
      </c>
      <c r="R395" s="58" t="str">
        <f ca="1">rescore</f>
        <v/>
      </c>
      <c r="S395" s="11" t="str">
        <f ca="1">price</f>
        <v/>
      </c>
      <c r="U395" s="4"/>
      <c r="V395" s="4"/>
      <c r="W395" s="220" t="str">
        <f ca="1">commission</f>
        <v/>
      </c>
      <c r="X395" s="301"/>
    </row>
    <row r="396" spans="1:24" x14ac:dyDescent="0.25">
      <c r="A396" s="6" t="str">
        <f ca="1">no.</f>
        <v/>
      </c>
      <c r="E396" s="4" t="str">
        <f ca="1">position</f>
        <v/>
      </c>
      <c r="I396" s="322"/>
      <c r="L396" s="23"/>
      <c r="N396" s="6"/>
      <c r="P396" s="20"/>
      <c r="Q396" s="5" t="str">
        <f ca="1">score</f>
        <v/>
      </c>
      <c r="R396" s="58" t="str">
        <f ca="1">rescore</f>
        <v/>
      </c>
      <c r="S396" s="11" t="str">
        <f ca="1">price</f>
        <v/>
      </c>
      <c r="U396" s="4"/>
      <c r="V396" s="4"/>
      <c r="W396" s="220" t="str">
        <f ca="1">commission</f>
        <v/>
      </c>
      <c r="X396" s="301"/>
    </row>
    <row r="397" spans="1:24" x14ac:dyDescent="0.25">
      <c r="A397" s="6" t="str">
        <f ca="1">no.</f>
        <v/>
      </c>
      <c r="E397" s="4" t="str">
        <f ca="1">position</f>
        <v/>
      </c>
      <c r="I397" s="322"/>
      <c r="L397" s="23"/>
      <c r="N397" s="6"/>
      <c r="P397" s="20"/>
      <c r="Q397" s="5" t="str">
        <f ca="1">score</f>
        <v/>
      </c>
      <c r="R397" s="58" t="str">
        <f ca="1">rescore</f>
        <v/>
      </c>
      <c r="S397" s="11" t="str">
        <f ca="1">price</f>
        <v/>
      </c>
      <c r="U397" s="4"/>
      <c r="V397" s="4"/>
      <c r="W397" s="220" t="str">
        <f ca="1">commission</f>
        <v/>
      </c>
      <c r="X397" s="301"/>
    </row>
    <row r="398" spans="1:24" x14ac:dyDescent="0.25">
      <c r="A398" s="6" t="str">
        <f ca="1">no.</f>
        <v/>
      </c>
      <c r="E398" s="4" t="str">
        <f ca="1">position</f>
        <v/>
      </c>
      <c r="I398" s="322"/>
      <c r="L398" s="23"/>
      <c r="N398" s="6"/>
      <c r="P398" s="20"/>
      <c r="Q398" s="5" t="str">
        <f ca="1">score</f>
        <v/>
      </c>
      <c r="R398" s="58" t="str">
        <f ca="1">rescore</f>
        <v/>
      </c>
      <c r="S398" s="11" t="str">
        <f ca="1">price</f>
        <v/>
      </c>
      <c r="U398" s="4"/>
      <c r="V398" s="4"/>
      <c r="W398" s="220" t="str">
        <f ca="1">commission</f>
        <v/>
      </c>
      <c r="X398" s="301"/>
    </row>
    <row r="399" spans="1:24" x14ac:dyDescent="0.25">
      <c r="A399" s="6" t="str">
        <f ca="1">no.</f>
        <v/>
      </c>
      <c r="E399" s="4" t="str">
        <f ca="1">position</f>
        <v/>
      </c>
      <c r="I399" s="322"/>
      <c r="L399" s="23"/>
      <c r="N399" s="6"/>
      <c r="P399" s="20"/>
      <c r="Q399" s="5" t="str">
        <f ca="1">score</f>
        <v/>
      </c>
      <c r="R399" s="58" t="str">
        <f ca="1">rescore</f>
        <v/>
      </c>
      <c r="S399" s="11" t="str">
        <f ca="1">price</f>
        <v/>
      </c>
      <c r="U399" s="4"/>
      <c r="V399" s="4"/>
      <c r="W399" s="220" t="str">
        <f ca="1">commission</f>
        <v/>
      </c>
      <c r="X399" s="301"/>
    </row>
    <row r="400" spans="1:24" x14ac:dyDescent="0.25">
      <c r="A400" s="6" t="str">
        <f ca="1">no.</f>
        <v/>
      </c>
      <c r="E400" s="4" t="str">
        <f ca="1">position</f>
        <v/>
      </c>
      <c r="I400" s="322"/>
      <c r="L400" s="23"/>
      <c r="N400" s="6"/>
      <c r="P400" s="20"/>
      <c r="Q400" s="5" t="str">
        <f ca="1">score</f>
        <v/>
      </c>
      <c r="R400" s="58" t="str">
        <f ca="1">rescore</f>
        <v/>
      </c>
      <c r="S400" s="11" t="str">
        <f ca="1">price</f>
        <v/>
      </c>
      <c r="U400" s="4"/>
      <c r="V400" s="4"/>
      <c r="W400" s="220" t="str">
        <f ca="1">commission</f>
        <v/>
      </c>
      <c r="X400" s="301"/>
    </row>
    <row r="401" spans="1:24" x14ac:dyDescent="0.25">
      <c r="A401" s="6" t="str">
        <f ca="1">no.</f>
        <v/>
      </c>
      <c r="E401" s="4" t="str">
        <f ca="1">position</f>
        <v/>
      </c>
      <c r="I401" s="322"/>
      <c r="L401" s="23"/>
      <c r="N401" s="6"/>
      <c r="P401" s="20"/>
      <c r="Q401" s="5" t="str">
        <f ca="1">score</f>
        <v/>
      </c>
      <c r="R401" s="58" t="str">
        <f ca="1">rescore</f>
        <v/>
      </c>
      <c r="S401" s="11" t="str">
        <f ca="1">price</f>
        <v/>
      </c>
      <c r="U401" s="4"/>
      <c r="V401" s="4"/>
      <c r="W401" s="220" t="str">
        <f ca="1">commission</f>
        <v/>
      </c>
      <c r="X401" s="301"/>
    </row>
    <row r="402" spans="1:24" x14ac:dyDescent="0.25">
      <c r="A402" s="6" t="str">
        <f ca="1">no.</f>
        <v/>
      </c>
      <c r="E402" s="4" t="str">
        <f ca="1">position</f>
        <v/>
      </c>
      <c r="I402" s="322"/>
      <c r="L402" s="23"/>
      <c r="N402" s="6"/>
      <c r="P402" s="20"/>
      <c r="Q402" s="5" t="str">
        <f ca="1">score</f>
        <v/>
      </c>
      <c r="R402" s="58" t="str">
        <f ca="1">rescore</f>
        <v/>
      </c>
      <c r="S402" s="11" t="str">
        <f ca="1">price</f>
        <v/>
      </c>
      <c r="U402" s="4"/>
      <c r="V402" s="4"/>
      <c r="W402" s="220" t="str">
        <f ca="1">commission</f>
        <v/>
      </c>
      <c r="X402" s="301"/>
    </row>
    <row r="403" spans="1:24" x14ac:dyDescent="0.25">
      <c r="A403" s="6" t="str">
        <f ca="1">no.</f>
        <v/>
      </c>
      <c r="E403" s="4" t="str">
        <f ca="1">position</f>
        <v/>
      </c>
      <c r="I403" s="322"/>
      <c r="L403" s="23"/>
      <c r="N403" s="6"/>
      <c r="P403" s="20"/>
      <c r="Q403" s="5" t="str">
        <f ca="1">score</f>
        <v/>
      </c>
      <c r="R403" s="58" t="str">
        <f ca="1">rescore</f>
        <v/>
      </c>
      <c r="S403" s="11" t="str">
        <f ca="1">price</f>
        <v/>
      </c>
      <c r="U403" s="4"/>
      <c r="V403" s="4"/>
      <c r="W403" s="220" t="str">
        <f ca="1">commission</f>
        <v/>
      </c>
      <c r="X403" s="301"/>
    </row>
    <row r="404" spans="1:24" x14ac:dyDescent="0.25">
      <c r="A404" s="6" t="str">
        <f ca="1">no.</f>
        <v/>
      </c>
      <c r="E404" s="4" t="str">
        <f ca="1">position</f>
        <v/>
      </c>
      <c r="I404" s="322"/>
      <c r="L404" s="23"/>
      <c r="N404" s="6"/>
      <c r="P404" s="20"/>
      <c r="Q404" s="5" t="str">
        <f ca="1">score</f>
        <v/>
      </c>
      <c r="R404" s="58" t="str">
        <f ca="1">rescore</f>
        <v/>
      </c>
      <c r="S404" s="11" t="str">
        <f ca="1">price</f>
        <v/>
      </c>
      <c r="U404" s="4"/>
      <c r="V404" s="4"/>
      <c r="W404" s="220" t="str">
        <f ca="1">commission</f>
        <v/>
      </c>
      <c r="X404" s="301"/>
    </row>
    <row r="405" spans="1:24" x14ac:dyDescent="0.25">
      <c r="A405" s="6" t="str">
        <f ca="1">no.</f>
        <v/>
      </c>
      <c r="E405" s="4" t="str">
        <f ca="1">position</f>
        <v/>
      </c>
      <c r="I405" s="322"/>
      <c r="L405" s="23"/>
      <c r="N405" s="6"/>
      <c r="P405" s="20"/>
      <c r="Q405" s="5" t="str">
        <f ca="1">score</f>
        <v/>
      </c>
      <c r="R405" s="58" t="str">
        <f ca="1">rescore</f>
        <v/>
      </c>
      <c r="S405" s="11" t="str">
        <f ca="1">price</f>
        <v/>
      </c>
      <c r="U405" s="4"/>
      <c r="V405" s="4"/>
      <c r="W405" s="220" t="str">
        <f ca="1">commission</f>
        <v/>
      </c>
      <c r="X405" s="301"/>
    </row>
    <row r="406" spans="1:24" x14ac:dyDescent="0.25">
      <c r="A406" s="6" t="str">
        <f ca="1">no.</f>
        <v/>
      </c>
      <c r="E406" s="4" t="str">
        <f ca="1">position</f>
        <v/>
      </c>
      <c r="I406" s="322"/>
      <c r="L406" s="23"/>
      <c r="N406" s="6"/>
      <c r="P406" s="20"/>
      <c r="Q406" s="5" t="str">
        <f ca="1">score</f>
        <v/>
      </c>
      <c r="R406" s="58" t="str">
        <f ca="1">rescore</f>
        <v/>
      </c>
      <c r="S406" s="11" t="str">
        <f ca="1">price</f>
        <v/>
      </c>
      <c r="U406" s="4"/>
      <c r="V406" s="4"/>
      <c r="W406" s="220" t="str">
        <f ca="1">commission</f>
        <v/>
      </c>
      <c r="X406" s="301"/>
    </row>
    <row r="407" spans="1:24" x14ac:dyDescent="0.25">
      <c r="A407" s="6" t="str">
        <f ca="1">no.</f>
        <v/>
      </c>
      <c r="E407" s="4" t="str">
        <f ca="1">position</f>
        <v/>
      </c>
      <c r="I407" s="322"/>
      <c r="L407" s="23"/>
      <c r="N407" s="6"/>
      <c r="P407" s="20"/>
      <c r="Q407" s="5" t="str">
        <f ca="1">score</f>
        <v/>
      </c>
      <c r="R407" s="58" t="str">
        <f ca="1">rescore</f>
        <v/>
      </c>
      <c r="S407" s="11" t="str">
        <f ca="1">price</f>
        <v/>
      </c>
      <c r="U407" s="4"/>
      <c r="V407" s="4"/>
      <c r="W407" s="220" t="str">
        <f ca="1">commission</f>
        <v/>
      </c>
      <c r="X407" s="301"/>
    </row>
    <row r="408" spans="1:24" x14ac:dyDescent="0.25">
      <c r="A408" s="6" t="str">
        <f ca="1">no.</f>
        <v/>
      </c>
      <c r="E408" s="4" t="str">
        <f ca="1">position</f>
        <v/>
      </c>
      <c r="I408" s="322"/>
      <c r="L408" s="23"/>
      <c r="N408" s="6"/>
      <c r="P408" s="20"/>
      <c r="Q408" s="5" t="str">
        <f ca="1">score</f>
        <v/>
      </c>
      <c r="R408" s="58" t="str">
        <f ca="1">rescore</f>
        <v/>
      </c>
      <c r="S408" s="11" t="str">
        <f ca="1">price</f>
        <v/>
      </c>
      <c r="U408" s="4"/>
      <c r="V408" s="4"/>
      <c r="W408" s="220" t="str">
        <f ca="1">commission</f>
        <v/>
      </c>
      <c r="X408" s="301"/>
    </row>
    <row r="409" spans="1:24" x14ac:dyDescent="0.25">
      <c r="A409" s="6" t="str">
        <f ca="1">no.</f>
        <v/>
      </c>
      <c r="E409" s="4" t="str">
        <f ca="1">position</f>
        <v/>
      </c>
      <c r="I409" s="322"/>
      <c r="L409" s="23"/>
      <c r="N409" s="6"/>
      <c r="P409" s="20"/>
      <c r="Q409" s="5" t="str">
        <f ca="1">score</f>
        <v/>
      </c>
      <c r="R409" s="58" t="str">
        <f ca="1">rescore</f>
        <v/>
      </c>
      <c r="S409" s="11" t="str">
        <f ca="1">price</f>
        <v/>
      </c>
      <c r="U409" s="4"/>
      <c r="V409" s="4"/>
      <c r="W409" s="220" t="str">
        <f ca="1">commission</f>
        <v/>
      </c>
      <c r="X409" s="301"/>
    </row>
    <row r="410" spans="1:24" x14ac:dyDescent="0.25">
      <c r="A410" s="6" t="str">
        <f ca="1">no.</f>
        <v/>
      </c>
      <c r="E410" s="4" t="str">
        <f ca="1">position</f>
        <v/>
      </c>
      <c r="I410" s="322"/>
      <c r="L410" s="23"/>
      <c r="N410" s="6"/>
      <c r="P410" s="20"/>
      <c r="Q410" s="5" t="str">
        <f ca="1">score</f>
        <v/>
      </c>
      <c r="R410" s="58" t="str">
        <f ca="1">rescore</f>
        <v/>
      </c>
      <c r="S410" s="11" t="str">
        <f ca="1">price</f>
        <v/>
      </c>
      <c r="U410" s="4"/>
      <c r="V410" s="4"/>
      <c r="W410" s="220" t="str">
        <f ca="1">commission</f>
        <v/>
      </c>
      <c r="X410" s="301"/>
    </row>
    <row r="411" spans="1:24" x14ac:dyDescent="0.25">
      <c r="A411" s="6" t="str">
        <f ca="1">no.</f>
        <v/>
      </c>
      <c r="E411" s="4" t="str">
        <f ca="1">position</f>
        <v/>
      </c>
      <c r="I411" s="322"/>
      <c r="L411" s="23"/>
      <c r="N411" s="6"/>
      <c r="P411" s="20"/>
      <c r="Q411" s="5" t="str">
        <f ca="1">score</f>
        <v/>
      </c>
      <c r="R411" s="58" t="str">
        <f ca="1">rescore</f>
        <v/>
      </c>
      <c r="S411" s="11" t="str">
        <f ca="1">price</f>
        <v/>
      </c>
      <c r="U411" s="4"/>
      <c r="V411" s="4"/>
      <c r="W411" s="220" t="str">
        <f ca="1">commission</f>
        <v/>
      </c>
      <c r="X411" s="301"/>
    </row>
    <row r="412" spans="1:24" x14ac:dyDescent="0.25">
      <c r="A412" s="6" t="str">
        <f ca="1">no.</f>
        <v/>
      </c>
      <c r="E412" s="4" t="str">
        <f ca="1">position</f>
        <v/>
      </c>
      <c r="I412" s="322"/>
      <c r="L412" s="23"/>
      <c r="N412" s="6"/>
      <c r="P412" s="20"/>
      <c r="Q412" s="5" t="str">
        <f ca="1">score</f>
        <v/>
      </c>
      <c r="R412" s="58" t="str">
        <f ca="1">rescore</f>
        <v/>
      </c>
      <c r="S412" s="11" t="str">
        <f ca="1">price</f>
        <v/>
      </c>
      <c r="U412" s="4"/>
      <c r="V412" s="4"/>
      <c r="W412" s="220" t="str">
        <f ca="1">commission</f>
        <v/>
      </c>
      <c r="X412" s="301"/>
    </row>
    <row r="413" spans="1:24" x14ac:dyDescent="0.25">
      <c r="A413" s="6" t="str">
        <f ca="1">no.</f>
        <v/>
      </c>
      <c r="E413" s="4" t="str">
        <f ca="1">position</f>
        <v/>
      </c>
      <c r="I413" s="322"/>
      <c r="L413" s="23"/>
      <c r="N413" s="6"/>
      <c r="P413" s="20"/>
      <c r="Q413" s="5" t="str">
        <f ca="1">score</f>
        <v/>
      </c>
      <c r="R413" s="58" t="str">
        <f ca="1">rescore</f>
        <v/>
      </c>
      <c r="S413" s="11" t="str">
        <f ca="1">price</f>
        <v/>
      </c>
      <c r="U413" s="4"/>
      <c r="V413" s="4"/>
      <c r="W413" s="220" t="str">
        <f ca="1">commission</f>
        <v/>
      </c>
      <c r="X413" s="301"/>
    </row>
    <row r="414" spans="1:24" x14ac:dyDescent="0.25">
      <c r="A414" s="6" t="str">
        <f ca="1">no.</f>
        <v/>
      </c>
      <c r="E414" s="4" t="str">
        <f ca="1">position</f>
        <v/>
      </c>
      <c r="I414" s="322"/>
      <c r="L414" s="23"/>
      <c r="N414" s="6"/>
      <c r="P414" s="20"/>
      <c r="Q414" s="5" t="str">
        <f ca="1">score</f>
        <v/>
      </c>
      <c r="R414" s="58" t="str">
        <f ca="1">rescore</f>
        <v/>
      </c>
      <c r="S414" s="11" t="str">
        <f ca="1">price</f>
        <v/>
      </c>
      <c r="U414" s="4"/>
      <c r="V414" s="4"/>
      <c r="W414" s="220" t="str">
        <f ca="1">commission</f>
        <v/>
      </c>
      <c r="X414" s="301"/>
    </row>
    <row r="415" spans="1:24" x14ac:dyDescent="0.25">
      <c r="A415" s="6" t="str">
        <f ca="1">no.</f>
        <v/>
      </c>
      <c r="E415" s="4" t="str">
        <f ca="1">position</f>
        <v/>
      </c>
      <c r="I415" s="322"/>
      <c r="L415" s="23"/>
      <c r="N415" s="6"/>
      <c r="P415" s="20"/>
      <c r="Q415" s="5" t="str">
        <f ca="1">score</f>
        <v/>
      </c>
      <c r="R415" s="58" t="str">
        <f ca="1">rescore</f>
        <v/>
      </c>
      <c r="S415" s="11" t="str">
        <f ca="1">price</f>
        <v/>
      </c>
      <c r="U415" s="4"/>
      <c r="V415" s="4"/>
      <c r="W415" s="220" t="str">
        <f ca="1">commission</f>
        <v/>
      </c>
      <c r="X415" s="301"/>
    </row>
    <row r="416" spans="1:24" x14ac:dyDescent="0.25">
      <c r="A416" s="6" t="str">
        <f ca="1">no.</f>
        <v/>
      </c>
      <c r="E416" s="4" t="str">
        <f ca="1">position</f>
        <v/>
      </c>
      <c r="I416" s="322"/>
      <c r="L416" s="23"/>
      <c r="N416" s="6"/>
      <c r="P416" s="20"/>
      <c r="Q416" s="5" t="str">
        <f ca="1">score</f>
        <v/>
      </c>
      <c r="R416" s="58" t="str">
        <f ca="1">rescore</f>
        <v/>
      </c>
      <c r="S416" s="11" t="str">
        <f ca="1">price</f>
        <v/>
      </c>
      <c r="U416" s="4"/>
      <c r="V416" s="4"/>
      <c r="W416" s="220" t="str">
        <f ca="1">commission</f>
        <v/>
      </c>
      <c r="X416" s="301"/>
    </row>
    <row r="417" spans="1:24" x14ac:dyDescent="0.25">
      <c r="A417" s="6" t="str">
        <f ca="1">no.</f>
        <v/>
      </c>
      <c r="E417" s="4" t="str">
        <f ca="1">position</f>
        <v/>
      </c>
      <c r="I417" s="318"/>
      <c r="L417" s="23"/>
      <c r="N417" s="6"/>
      <c r="P417" s="20"/>
      <c r="Q417" s="5" t="str">
        <f ca="1">score</f>
        <v/>
      </c>
      <c r="R417" s="58" t="str">
        <f ca="1">rescore</f>
        <v/>
      </c>
      <c r="S417" s="11" t="str">
        <f ca="1">price</f>
        <v/>
      </c>
      <c r="U417" s="4"/>
      <c r="V417" s="4"/>
      <c r="W417" s="220" t="str">
        <f ca="1">commission</f>
        <v/>
      </c>
      <c r="X417" s="301"/>
    </row>
    <row r="418" spans="1:24" x14ac:dyDescent="0.25">
      <c r="A418" s="6" t="str">
        <f ca="1">no.</f>
        <v/>
      </c>
      <c r="E418" s="4" t="str">
        <f ca="1">position</f>
        <v/>
      </c>
      <c r="I418" s="322"/>
      <c r="L418" s="23"/>
      <c r="N418" s="6"/>
      <c r="P418" s="20"/>
      <c r="Q418" s="5" t="str">
        <f ca="1">score</f>
        <v/>
      </c>
      <c r="R418" s="58" t="str">
        <f ca="1">rescore</f>
        <v/>
      </c>
      <c r="S418" s="11" t="str">
        <f ca="1">price</f>
        <v/>
      </c>
      <c r="U418" s="4"/>
      <c r="V418" s="4"/>
      <c r="W418" s="220" t="str">
        <f ca="1">commission</f>
        <v/>
      </c>
      <c r="X418" s="301"/>
    </row>
    <row r="419" spans="1:24" x14ac:dyDescent="0.25">
      <c r="A419" s="6" t="str">
        <f ca="1">no.</f>
        <v/>
      </c>
      <c r="E419" s="4" t="str">
        <f ca="1">position</f>
        <v/>
      </c>
      <c r="I419" s="322"/>
      <c r="L419" s="23"/>
      <c r="N419" s="6"/>
      <c r="P419" s="20"/>
      <c r="Q419" s="5" t="str">
        <f ca="1">score</f>
        <v/>
      </c>
      <c r="R419" s="58" t="str">
        <f ca="1">rescore</f>
        <v/>
      </c>
      <c r="S419" s="11" t="str">
        <f ca="1">price</f>
        <v/>
      </c>
      <c r="U419" s="4"/>
      <c r="V419" s="4"/>
      <c r="W419" s="220" t="str">
        <f ca="1">commission</f>
        <v/>
      </c>
      <c r="X419" s="301"/>
    </row>
    <row r="420" spans="1:24" x14ac:dyDescent="0.25">
      <c r="A420" s="6" t="str">
        <f ca="1">no.</f>
        <v/>
      </c>
      <c r="E420" s="4" t="str">
        <f ca="1">position</f>
        <v/>
      </c>
      <c r="I420" s="322"/>
      <c r="L420" s="23"/>
      <c r="N420" s="6"/>
      <c r="P420" s="20"/>
      <c r="Q420" s="5" t="str">
        <f ca="1">score</f>
        <v/>
      </c>
      <c r="R420" s="58" t="str">
        <f ca="1">rescore</f>
        <v/>
      </c>
      <c r="S420" s="11" t="str">
        <f ca="1">price</f>
        <v/>
      </c>
      <c r="U420" s="4"/>
      <c r="V420" s="4"/>
      <c r="W420" s="220" t="str">
        <f ca="1">commission</f>
        <v/>
      </c>
      <c r="X420" s="301"/>
    </row>
    <row r="421" spans="1:24" x14ac:dyDescent="0.25">
      <c r="A421" s="6" t="str">
        <f ca="1">no.</f>
        <v/>
      </c>
      <c r="E421" s="4" t="str">
        <f ca="1">position</f>
        <v/>
      </c>
      <c r="I421" s="322"/>
      <c r="L421" s="23"/>
      <c r="N421" s="6"/>
      <c r="P421" s="20"/>
      <c r="Q421" s="5" t="str">
        <f ca="1">score</f>
        <v/>
      </c>
      <c r="R421" s="58" t="str">
        <f ca="1">rescore</f>
        <v/>
      </c>
      <c r="S421" s="11" t="str">
        <f ca="1">price</f>
        <v/>
      </c>
      <c r="U421" s="4"/>
      <c r="V421" s="4"/>
      <c r="W421" s="220" t="str">
        <f ca="1">commission</f>
        <v/>
      </c>
      <c r="X421" s="301"/>
    </row>
    <row r="422" spans="1:24" x14ac:dyDescent="0.25">
      <c r="A422" s="6" t="str">
        <f ca="1">no.</f>
        <v/>
      </c>
      <c r="E422" s="4" t="str">
        <f ca="1">position</f>
        <v/>
      </c>
      <c r="I422" s="322"/>
      <c r="L422" s="23"/>
      <c r="N422" s="6"/>
      <c r="P422" s="20"/>
      <c r="Q422" s="5" t="str">
        <f ca="1">score</f>
        <v/>
      </c>
      <c r="R422" s="58" t="str">
        <f ca="1">rescore</f>
        <v/>
      </c>
      <c r="S422" s="11" t="str">
        <f ca="1">price</f>
        <v/>
      </c>
      <c r="U422" s="4"/>
      <c r="V422" s="4"/>
      <c r="W422" s="220" t="str">
        <f ca="1">commission</f>
        <v/>
      </c>
      <c r="X422" s="301"/>
    </row>
    <row r="423" spans="1:24" x14ac:dyDescent="0.25">
      <c r="A423" s="6" t="str">
        <f ca="1">no.</f>
        <v/>
      </c>
      <c r="E423" s="4" t="str">
        <f ca="1">position</f>
        <v/>
      </c>
      <c r="I423" s="322"/>
      <c r="L423" s="23"/>
      <c r="N423" s="6"/>
      <c r="P423" s="20"/>
      <c r="Q423" s="5" t="str">
        <f ca="1">score</f>
        <v/>
      </c>
      <c r="R423" s="58" t="str">
        <f ca="1">rescore</f>
        <v/>
      </c>
      <c r="S423" s="11" t="str">
        <f ca="1">price</f>
        <v/>
      </c>
      <c r="U423" s="4"/>
      <c r="V423" s="4"/>
      <c r="W423" s="220" t="str">
        <f ca="1">commission</f>
        <v/>
      </c>
      <c r="X423" s="301"/>
    </row>
    <row r="424" spans="1:24" x14ac:dyDescent="0.25">
      <c r="A424" s="6" t="str">
        <f ca="1">no.</f>
        <v/>
      </c>
      <c r="E424" s="4" t="str">
        <f ca="1">position</f>
        <v/>
      </c>
      <c r="I424" s="322"/>
      <c r="L424" s="23"/>
      <c r="N424" s="6"/>
      <c r="P424" s="20"/>
      <c r="Q424" s="5" t="str">
        <f ca="1">score</f>
        <v/>
      </c>
      <c r="R424" s="58" t="str">
        <f ca="1">rescore</f>
        <v/>
      </c>
      <c r="S424" s="11" t="str">
        <f ca="1">price</f>
        <v/>
      </c>
      <c r="U424" s="4"/>
      <c r="V424" s="4"/>
      <c r="W424" s="220" t="str">
        <f ca="1">commission</f>
        <v/>
      </c>
      <c r="X424" s="301"/>
    </row>
    <row r="425" spans="1:24" x14ac:dyDescent="0.25">
      <c r="A425" s="6" t="str">
        <f ca="1">no.</f>
        <v/>
      </c>
      <c r="E425" s="4" t="str">
        <f ca="1">position</f>
        <v/>
      </c>
      <c r="I425" s="322"/>
      <c r="L425" s="23"/>
      <c r="N425" s="6"/>
      <c r="P425" s="20"/>
      <c r="Q425" s="5" t="str">
        <f ca="1">score</f>
        <v/>
      </c>
      <c r="R425" s="58" t="str">
        <f ca="1">rescore</f>
        <v/>
      </c>
      <c r="S425" s="11" t="str">
        <f ca="1">price</f>
        <v/>
      </c>
      <c r="U425" s="4"/>
      <c r="V425" s="4"/>
      <c r="W425" s="220" t="str">
        <f ca="1">commission</f>
        <v/>
      </c>
      <c r="X425" s="301"/>
    </row>
    <row r="426" spans="1:24" x14ac:dyDescent="0.25">
      <c r="A426" s="6" t="str">
        <f ca="1">no.</f>
        <v/>
      </c>
      <c r="E426" s="4" t="str">
        <f ca="1">position</f>
        <v/>
      </c>
      <c r="I426" s="322"/>
      <c r="L426" s="23"/>
      <c r="N426" s="6"/>
      <c r="P426" s="20"/>
      <c r="Q426" s="5" t="str">
        <f ca="1">score</f>
        <v/>
      </c>
      <c r="R426" s="58" t="str">
        <f ca="1">rescore</f>
        <v/>
      </c>
      <c r="S426" s="11" t="str">
        <f ca="1">price</f>
        <v/>
      </c>
      <c r="U426" s="4"/>
      <c r="V426" s="4"/>
      <c r="W426" s="220" t="str">
        <f ca="1">commission</f>
        <v/>
      </c>
      <c r="X426" s="301"/>
    </row>
    <row r="427" spans="1:24" x14ac:dyDescent="0.25">
      <c r="A427" s="6" t="str">
        <f ca="1">no.</f>
        <v/>
      </c>
      <c r="E427" s="4" t="str">
        <f ca="1">position</f>
        <v/>
      </c>
      <c r="I427" s="322"/>
      <c r="L427" s="23"/>
      <c r="N427" s="6"/>
      <c r="P427" s="20"/>
      <c r="Q427" s="5" t="str">
        <f ca="1">score</f>
        <v/>
      </c>
      <c r="R427" s="58" t="str">
        <f ca="1">rescore</f>
        <v/>
      </c>
      <c r="S427" s="11" t="str">
        <f ca="1">price</f>
        <v/>
      </c>
      <c r="U427" s="4"/>
      <c r="V427" s="4"/>
      <c r="W427" s="220" t="str">
        <f ca="1">commission</f>
        <v/>
      </c>
      <c r="X427" s="301"/>
    </row>
    <row r="428" spans="1:24" x14ac:dyDescent="0.25">
      <c r="A428" s="6" t="str">
        <f ca="1">no.</f>
        <v/>
      </c>
      <c r="E428" s="4" t="str">
        <f ca="1">position</f>
        <v/>
      </c>
      <c r="I428" s="322"/>
      <c r="L428" s="23"/>
      <c r="N428" s="6"/>
      <c r="P428" s="20"/>
      <c r="Q428" s="5" t="str">
        <f ca="1">score</f>
        <v/>
      </c>
      <c r="R428" s="58" t="str">
        <f ca="1">rescore</f>
        <v/>
      </c>
      <c r="S428" s="11" t="str">
        <f ca="1">price</f>
        <v/>
      </c>
      <c r="U428" s="4"/>
      <c r="V428" s="4"/>
      <c r="W428" s="220" t="str">
        <f ca="1">commission</f>
        <v/>
      </c>
      <c r="X428" s="301"/>
    </row>
    <row r="429" spans="1:24" x14ac:dyDescent="0.25">
      <c r="A429" s="6" t="str">
        <f ca="1">no.</f>
        <v/>
      </c>
      <c r="E429" s="4" t="str">
        <f ca="1">position</f>
        <v/>
      </c>
      <c r="I429" s="322"/>
      <c r="L429" s="23"/>
      <c r="N429" s="6"/>
      <c r="P429" s="20"/>
      <c r="Q429" s="5" t="str">
        <f ca="1">score</f>
        <v/>
      </c>
      <c r="R429" s="58" t="str">
        <f ca="1">rescore</f>
        <v/>
      </c>
      <c r="S429" s="11" t="str">
        <f ca="1">price</f>
        <v/>
      </c>
      <c r="U429" s="4"/>
      <c r="V429" s="4"/>
      <c r="W429" s="220" t="str">
        <f ca="1">commission</f>
        <v/>
      </c>
      <c r="X429" s="301"/>
    </row>
    <row r="430" spans="1:24" x14ac:dyDescent="0.25">
      <c r="A430" s="6" t="str">
        <f ca="1">no.</f>
        <v/>
      </c>
      <c r="E430" s="4" t="str">
        <f ca="1">position</f>
        <v/>
      </c>
      <c r="I430" s="322"/>
      <c r="L430" s="23"/>
      <c r="N430" s="6"/>
      <c r="P430" s="20"/>
      <c r="Q430" s="5" t="str">
        <f ca="1">score</f>
        <v/>
      </c>
      <c r="R430" s="58" t="str">
        <f ca="1">rescore</f>
        <v/>
      </c>
      <c r="S430" s="11" t="str">
        <f ca="1">price</f>
        <v/>
      </c>
      <c r="U430" s="4"/>
      <c r="V430" s="4"/>
      <c r="W430" s="220" t="str">
        <f ca="1">commission</f>
        <v/>
      </c>
      <c r="X430" s="301"/>
    </row>
    <row r="431" spans="1:24" x14ac:dyDescent="0.25">
      <c r="A431" s="6" t="str">
        <f ca="1">no.</f>
        <v/>
      </c>
      <c r="E431" s="4" t="str">
        <f ca="1">position</f>
        <v/>
      </c>
      <c r="I431" s="322"/>
      <c r="L431" s="23"/>
      <c r="N431" s="6"/>
      <c r="P431" s="20"/>
      <c r="Q431" s="5" t="str">
        <f ca="1">score</f>
        <v/>
      </c>
      <c r="R431" s="58" t="str">
        <f ca="1">rescore</f>
        <v/>
      </c>
      <c r="S431" s="11" t="str">
        <f ca="1">price</f>
        <v/>
      </c>
      <c r="U431" s="4"/>
      <c r="V431" s="4"/>
      <c r="W431" s="220" t="str">
        <f ca="1">commission</f>
        <v/>
      </c>
      <c r="X431" s="301"/>
    </row>
    <row r="432" spans="1:24" x14ac:dyDescent="0.25">
      <c r="A432" s="6" t="str">
        <f ca="1">no.</f>
        <v/>
      </c>
      <c r="E432" s="4" t="str">
        <f ca="1">position</f>
        <v/>
      </c>
      <c r="I432" s="322"/>
      <c r="L432" s="23"/>
      <c r="N432" s="6"/>
      <c r="P432" s="20"/>
      <c r="Q432" s="5" t="str">
        <f ca="1">score</f>
        <v/>
      </c>
      <c r="R432" s="58" t="str">
        <f ca="1">rescore</f>
        <v/>
      </c>
      <c r="S432" s="11" t="str">
        <f ca="1">price</f>
        <v/>
      </c>
      <c r="U432" s="4"/>
      <c r="V432" s="4"/>
      <c r="W432" s="220" t="str">
        <f ca="1">commission</f>
        <v/>
      </c>
      <c r="X432" s="301"/>
    </row>
    <row r="433" spans="1:24" x14ac:dyDescent="0.25">
      <c r="A433" s="6" t="str">
        <f ca="1">no.</f>
        <v/>
      </c>
      <c r="E433" s="4" t="str">
        <f ca="1">position</f>
        <v/>
      </c>
      <c r="I433" s="322"/>
      <c r="L433" s="23"/>
      <c r="N433" s="6"/>
      <c r="P433" s="20"/>
      <c r="Q433" s="5" t="str">
        <f ca="1">score</f>
        <v/>
      </c>
      <c r="R433" s="58" t="str">
        <f ca="1">rescore</f>
        <v/>
      </c>
      <c r="S433" s="11" t="str">
        <f ca="1">price</f>
        <v/>
      </c>
      <c r="U433" s="4"/>
      <c r="V433" s="4"/>
      <c r="W433" s="220" t="str">
        <f ca="1">commission</f>
        <v/>
      </c>
      <c r="X433" s="301"/>
    </row>
    <row r="434" spans="1:24" x14ac:dyDescent="0.25">
      <c r="A434" s="6" t="str">
        <f ca="1">no.</f>
        <v/>
      </c>
      <c r="E434" s="4" t="str">
        <f ca="1">position</f>
        <v/>
      </c>
      <c r="I434" s="322"/>
      <c r="L434" s="23"/>
      <c r="N434" s="6"/>
      <c r="P434" s="20"/>
      <c r="Q434" s="5" t="str">
        <f ca="1">score</f>
        <v/>
      </c>
      <c r="R434" s="58" t="str">
        <f ca="1">rescore</f>
        <v/>
      </c>
      <c r="S434" s="11" t="str">
        <f ca="1">price</f>
        <v/>
      </c>
      <c r="U434" s="4"/>
      <c r="V434" s="4"/>
      <c r="W434" s="220" t="str">
        <f ca="1">commission</f>
        <v/>
      </c>
      <c r="X434" s="301"/>
    </row>
    <row r="435" spans="1:24" x14ac:dyDescent="0.25">
      <c r="A435" s="6" t="str">
        <f ca="1">no.</f>
        <v/>
      </c>
      <c r="E435" s="4" t="str">
        <f ca="1">position</f>
        <v/>
      </c>
      <c r="I435" s="322"/>
      <c r="L435" s="23"/>
      <c r="N435" s="6"/>
      <c r="P435" s="20"/>
      <c r="Q435" s="5" t="str">
        <f ca="1">score</f>
        <v/>
      </c>
      <c r="R435" s="58" t="str">
        <f ca="1">rescore</f>
        <v/>
      </c>
      <c r="S435" s="11" t="str">
        <f ca="1">price</f>
        <v/>
      </c>
      <c r="U435" s="4"/>
      <c r="V435" s="4"/>
      <c r="W435" s="220" t="str">
        <f ca="1">commission</f>
        <v/>
      </c>
      <c r="X435" s="301"/>
    </row>
    <row r="436" spans="1:24" x14ac:dyDescent="0.25">
      <c r="A436" s="6" t="str">
        <f ca="1">no.</f>
        <v/>
      </c>
      <c r="E436" s="4" t="str">
        <f ca="1">position</f>
        <v/>
      </c>
      <c r="I436" s="322"/>
      <c r="L436" s="23"/>
      <c r="N436" s="6"/>
      <c r="P436" s="20"/>
      <c r="Q436" s="5" t="str">
        <f ca="1">score</f>
        <v/>
      </c>
      <c r="R436" s="58" t="str">
        <f ca="1">rescore</f>
        <v/>
      </c>
      <c r="S436" s="11" t="str">
        <f ca="1">price</f>
        <v/>
      </c>
      <c r="U436" s="4"/>
      <c r="V436" s="4"/>
      <c r="W436" s="220" t="str">
        <f ca="1">commission</f>
        <v/>
      </c>
      <c r="X436" s="301"/>
    </row>
    <row r="437" spans="1:24" x14ac:dyDescent="0.25">
      <c r="A437" s="6" t="str">
        <f ca="1">no.</f>
        <v/>
      </c>
      <c r="E437" s="4" t="str">
        <f ca="1">position</f>
        <v/>
      </c>
      <c r="I437" s="322"/>
      <c r="L437" s="23"/>
      <c r="N437" s="6"/>
      <c r="P437" s="20"/>
      <c r="Q437" s="5" t="str">
        <f ca="1">score</f>
        <v/>
      </c>
      <c r="R437" s="58" t="str">
        <f ca="1">rescore</f>
        <v/>
      </c>
      <c r="S437" s="11" t="str">
        <f ca="1">price</f>
        <v/>
      </c>
      <c r="U437" s="4"/>
      <c r="V437" s="4"/>
      <c r="W437" s="220" t="str">
        <f ca="1">commission</f>
        <v/>
      </c>
      <c r="X437" s="301"/>
    </row>
    <row r="438" spans="1:24" x14ac:dyDescent="0.25">
      <c r="A438" s="6" t="str">
        <f ca="1">no.</f>
        <v/>
      </c>
      <c r="E438" s="4" t="str">
        <f ca="1">position</f>
        <v/>
      </c>
      <c r="I438" s="322"/>
      <c r="L438" s="23"/>
      <c r="N438" s="6"/>
      <c r="P438" s="20"/>
      <c r="Q438" s="5" t="str">
        <f ca="1">score</f>
        <v/>
      </c>
      <c r="R438" s="58" t="str">
        <f ca="1">rescore</f>
        <v/>
      </c>
      <c r="S438" s="11" t="str">
        <f ca="1">price</f>
        <v/>
      </c>
      <c r="U438" s="4"/>
      <c r="V438" s="4"/>
      <c r="W438" s="220" t="str">
        <f ca="1">commission</f>
        <v/>
      </c>
      <c r="X438" s="301"/>
    </row>
    <row r="439" spans="1:24" x14ac:dyDescent="0.25">
      <c r="A439" s="6" t="str">
        <f ca="1">no.</f>
        <v/>
      </c>
      <c r="E439" s="4" t="str">
        <f ca="1">position</f>
        <v/>
      </c>
      <c r="I439" s="322"/>
      <c r="L439" s="23"/>
      <c r="N439" s="6"/>
      <c r="P439" s="20"/>
      <c r="Q439" s="5" t="str">
        <f ca="1">score</f>
        <v/>
      </c>
      <c r="R439" s="58" t="str">
        <f ca="1">rescore</f>
        <v/>
      </c>
      <c r="S439" s="11" t="str">
        <f ca="1">price</f>
        <v/>
      </c>
      <c r="U439" s="4"/>
      <c r="V439" s="4"/>
      <c r="W439" s="220" t="str">
        <f ca="1">commission</f>
        <v/>
      </c>
      <c r="X439" s="301"/>
    </row>
    <row r="440" spans="1:24" x14ac:dyDescent="0.25">
      <c r="A440" s="6" t="str">
        <f ca="1">no.</f>
        <v/>
      </c>
      <c r="E440" s="4" t="str">
        <f ca="1">position</f>
        <v/>
      </c>
      <c r="I440" s="322"/>
      <c r="L440" s="23"/>
      <c r="N440" s="6"/>
      <c r="P440" s="20"/>
      <c r="Q440" s="5" t="str">
        <f ca="1">score</f>
        <v/>
      </c>
      <c r="R440" s="58" t="str">
        <f ca="1">rescore</f>
        <v/>
      </c>
      <c r="S440" s="11" t="str">
        <f ca="1">price</f>
        <v/>
      </c>
      <c r="U440" s="4"/>
      <c r="V440" s="4"/>
      <c r="W440" s="220" t="str">
        <f ca="1">commission</f>
        <v/>
      </c>
      <c r="X440" s="301"/>
    </row>
    <row r="441" spans="1:24" x14ac:dyDescent="0.25">
      <c r="A441" s="6" t="str">
        <f ca="1">no.</f>
        <v/>
      </c>
      <c r="E441" s="4" t="str">
        <f ca="1">position</f>
        <v/>
      </c>
      <c r="I441" s="322"/>
      <c r="L441" s="23"/>
      <c r="N441" s="6"/>
      <c r="P441" s="20"/>
      <c r="Q441" s="5" t="str">
        <f ca="1">score</f>
        <v/>
      </c>
      <c r="R441" s="58" t="str">
        <f ca="1">rescore</f>
        <v/>
      </c>
      <c r="S441" s="11" t="str">
        <f ca="1">price</f>
        <v/>
      </c>
      <c r="U441" s="4"/>
      <c r="V441" s="4"/>
      <c r="W441" s="220" t="str">
        <f ca="1">commission</f>
        <v/>
      </c>
      <c r="X441" s="301"/>
    </row>
    <row r="442" spans="1:24" x14ac:dyDescent="0.25">
      <c r="A442" s="6" t="str">
        <f ca="1">no.</f>
        <v/>
      </c>
      <c r="E442" s="4" t="str">
        <f ca="1">position</f>
        <v/>
      </c>
      <c r="I442" s="322"/>
      <c r="L442" s="23"/>
      <c r="N442" s="6"/>
      <c r="P442" s="20"/>
      <c r="Q442" s="5" t="str">
        <f ca="1">score</f>
        <v/>
      </c>
      <c r="R442" s="58" t="str">
        <f ca="1">rescore</f>
        <v/>
      </c>
      <c r="S442" s="11" t="str">
        <f ca="1">price</f>
        <v/>
      </c>
      <c r="U442" s="4"/>
      <c r="V442" s="4"/>
      <c r="W442" s="220" t="str">
        <f ca="1">commission</f>
        <v/>
      </c>
      <c r="X442" s="301"/>
    </row>
    <row r="443" spans="1:24" x14ac:dyDescent="0.25">
      <c r="A443" s="6" t="str">
        <f ca="1">no.</f>
        <v/>
      </c>
      <c r="E443" s="4" t="str">
        <f ca="1">position</f>
        <v/>
      </c>
      <c r="I443" s="322"/>
      <c r="L443" s="23"/>
      <c r="N443" s="6"/>
      <c r="P443" s="20"/>
      <c r="Q443" s="5" t="str">
        <f ca="1">score</f>
        <v/>
      </c>
      <c r="R443" s="58" t="str">
        <f ca="1">rescore</f>
        <v/>
      </c>
      <c r="S443" s="11" t="str">
        <f ca="1">price</f>
        <v/>
      </c>
      <c r="U443" s="4"/>
      <c r="V443" s="4"/>
      <c r="W443" s="220" t="str">
        <f ca="1">commission</f>
        <v/>
      </c>
      <c r="X443" s="301"/>
    </row>
    <row r="444" spans="1:24" x14ac:dyDescent="0.25">
      <c r="A444" s="6" t="str">
        <f ca="1">no.</f>
        <v/>
      </c>
      <c r="E444" s="4" t="str">
        <f ca="1">position</f>
        <v/>
      </c>
      <c r="I444" s="322"/>
      <c r="L444" s="23"/>
      <c r="N444" s="6"/>
      <c r="P444" s="20"/>
      <c r="Q444" s="5" t="str">
        <f ca="1">score</f>
        <v/>
      </c>
      <c r="R444" s="58" t="str">
        <f ca="1">rescore</f>
        <v/>
      </c>
      <c r="S444" s="11" t="str">
        <f ca="1">price</f>
        <v/>
      </c>
      <c r="U444" s="4"/>
      <c r="V444" s="4"/>
      <c r="W444" s="220" t="str">
        <f ca="1">commission</f>
        <v/>
      </c>
      <c r="X444" s="301"/>
    </row>
    <row r="445" spans="1:24" x14ac:dyDescent="0.25">
      <c r="A445" s="6" t="str">
        <f ca="1">no.</f>
        <v/>
      </c>
      <c r="E445" s="4" t="str">
        <f ca="1">position</f>
        <v/>
      </c>
      <c r="I445" s="322"/>
      <c r="L445" s="23"/>
      <c r="N445" s="6"/>
      <c r="P445" s="20"/>
      <c r="Q445" s="5" t="str">
        <f ca="1">score</f>
        <v/>
      </c>
      <c r="R445" s="58" t="str">
        <f ca="1">rescore</f>
        <v/>
      </c>
      <c r="S445" s="11" t="str">
        <f ca="1">price</f>
        <v/>
      </c>
      <c r="U445" s="4"/>
      <c r="V445" s="4"/>
      <c r="W445" s="220" t="str">
        <f ca="1">commission</f>
        <v/>
      </c>
      <c r="X445" s="301"/>
    </row>
    <row r="446" spans="1:24" x14ac:dyDescent="0.25">
      <c r="A446" s="6" t="str">
        <f ca="1">no.</f>
        <v/>
      </c>
      <c r="E446" s="4" t="str">
        <f ca="1">position</f>
        <v/>
      </c>
      <c r="I446" s="322"/>
      <c r="L446" s="23"/>
      <c r="N446" s="6"/>
      <c r="P446" s="20"/>
      <c r="Q446" s="5" t="str">
        <f ca="1">score</f>
        <v/>
      </c>
      <c r="R446" s="58" t="str">
        <f ca="1">rescore</f>
        <v/>
      </c>
      <c r="S446" s="11" t="str">
        <f ca="1">price</f>
        <v/>
      </c>
      <c r="U446" s="4"/>
      <c r="V446" s="4"/>
      <c r="W446" s="220" t="str">
        <f ca="1">commission</f>
        <v/>
      </c>
      <c r="X446" s="301"/>
    </row>
    <row r="447" spans="1:24" x14ac:dyDescent="0.25">
      <c r="A447" s="6" t="str">
        <f ca="1">no.</f>
        <v/>
      </c>
      <c r="E447" s="4" t="str">
        <f ca="1">position</f>
        <v/>
      </c>
      <c r="I447" s="322"/>
      <c r="L447" s="23"/>
      <c r="N447" s="6"/>
      <c r="P447" s="20"/>
      <c r="Q447" s="5" t="str">
        <f ca="1">score</f>
        <v/>
      </c>
      <c r="R447" s="58" t="str">
        <f ca="1">rescore</f>
        <v/>
      </c>
      <c r="S447" s="11" t="str">
        <f ca="1">price</f>
        <v/>
      </c>
      <c r="U447" s="4"/>
      <c r="V447" s="4"/>
      <c r="W447" s="220" t="str">
        <f ca="1">commission</f>
        <v/>
      </c>
      <c r="X447" s="301"/>
    </row>
    <row r="448" spans="1:24" x14ac:dyDescent="0.25">
      <c r="A448" s="6" t="str">
        <f ca="1">no.</f>
        <v/>
      </c>
      <c r="E448" s="4" t="str">
        <f ca="1">position</f>
        <v/>
      </c>
      <c r="I448" s="322"/>
      <c r="L448" s="23"/>
      <c r="N448" s="6"/>
      <c r="P448" s="20"/>
      <c r="Q448" s="5" t="str">
        <f ca="1">score</f>
        <v/>
      </c>
      <c r="R448" s="58" t="str">
        <f ca="1">rescore</f>
        <v/>
      </c>
      <c r="S448" s="11" t="str">
        <f ca="1">price</f>
        <v/>
      </c>
      <c r="U448" s="4"/>
      <c r="V448" s="4"/>
      <c r="W448" s="220" t="str">
        <f ca="1">commission</f>
        <v/>
      </c>
      <c r="X448" s="301"/>
    </row>
    <row r="449" spans="1:24" x14ac:dyDescent="0.25">
      <c r="A449" s="6" t="str">
        <f ca="1">no.</f>
        <v/>
      </c>
      <c r="E449" s="4" t="str">
        <f ca="1">position</f>
        <v/>
      </c>
      <c r="I449" s="322"/>
      <c r="L449" s="23"/>
      <c r="N449" s="6"/>
      <c r="P449" s="20"/>
      <c r="Q449" s="5" t="str">
        <f ca="1">score</f>
        <v/>
      </c>
      <c r="R449" s="58" t="str">
        <f ca="1">rescore</f>
        <v/>
      </c>
      <c r="S449" s="11" t="str">
        <f ca="1">price</f>
        <v/>
      </c>
      <c r="U449" s="4"/>
      <c r="V449" s="4"/>
      <c r="W449" s="220" t="str">
        <f ca="1">commission</f>
        <v/>
      </c>
      <c r="X449" s="301"/>
    </row>
    <row r="450" spans="1:24" x14ac:dyDescent="0.25">
      <c r="A450" s="6" t="str">
        <f ca="1">no.</f>
        <v/>
      </c>
      <c r="E450" s="4" t="str">
        <f ca="1">position</f>
        <v/>
      </c>
      <c r="I450" s="322"/>
      <c r="L450" s="23"/>
      <c r="N450" s="6"/>
      <c r="P450" s="20"/>
      <c r="Q450" s="5" t="str">
        <f ca="1">score</f>
        <v/>
      </c>
      <c r="R450" s="58" t="str">
        <f ca="1">rescore</f>
        <v/>
      </c>
      <c r="S450" s="11" t="str">
        <f ca="1">price</f>
        <v/>
      </c>
      <c r="U450" s="4"/>
      <c r="V450" s="4"/>
      <c r="W450" s="220" t="str">
        <f ca="1">commission</f>
        <v/>
      </c>
      <c r="X450" s="301"/>
    </row>
    <row r="451" spans="1:24" x14ac:dyDescent="0.25">
      <c r="A451" s="6" t="str">
        <f ca="1">no.</f>
        <v/>
      </c>
      <c r="E451" s="4" t="str">
        <f ca="1">position</f>
        <v/>
      </c>
      <c r="I451" s="322"/>
      <c r="L451" s="23"/>
      <c r="N451" s="6"/>
      <c r="P451" s="20"/>
      <c r="Q451" s="5" t="str">
        <f ca="1">score</f>
        <v/>
      </c>
      <c r="R451" s="58" t="str">
        <f ca="1">rescore</f>
        <v/>
      </c>
      <c r="S451" s="11" t="str">
        <f ca="1">price</f>
        <v/>
      </c>
      <c r="U451" s="4"/>
      <c r="V451" s="4"/>
      <c r="W451" s="220" t="str">
        <f ca="1">commission</f>
        <v/>
      </c>
      <c r="X451" s="301"/>
    </row>
    <row r="452" spans="1:24" x14ac:dyDescent="0.25">
      <c r="A452" s="6" t="str">
        <f ca="1">no.</f>
        <v/>
      </c>
      <c r="E452" s="4" t="str">
        <f ca="1">position</f>
        <v/>
      </c>
      <c r="I452" s="322"/>
      <c r="L452" s="23"/>
      <c r="N452" s="6"/>
      <c r="P452" s="20"/>
      <c r="Q452" s="5" t="str">
        <f ca="1">score</f>
        <v/>
      </c>
      <c r="R452" s="58" t="str">
        <f ca="1">rescore</f>
        <v/>
      </c>
      <c r="S452" s="11" t="str">
        <f ca="1">price</f>
        <v/>
      </c>
      <c r="U452" s="4"/>
      <c r="V452" s="4"/>
      <c r="W452" s="220" t="str">
        <f ca="1">commission</f>
        <v/>
      </c>
      <c r="X452" s="301"/>
    </row>
    <row r="453" spans="1:24" x14ac:dyDescent="0.25">
      <c r="A453" s="6" t="str">
        <f ca="1">no.</f>
        <v/>
      </c>
      <c r="E453" s="4" t="str">
        <f ca="1">position</f>
        <v/>
      </c>
      <c r="I453" s="322"/>
      <c r="L453" s="23"/>
      <c r="N453" s="6"/>
      <c r="P453" s="20"/>
      <c r="Q453" s="5" t="str">
        <f ca="1">score</f>
        <v/>
      </c>
      <c r="R453" s="58" t="str">
        <f ca="1">rescore</f>
        <v/>
      </c>
      <c r="S453" s="11" t="str">
        <f ca="1">price</f>
        <v/>
      </c>
      <c r="U453" s="4"/>
      <c r="V453" s="4"/>
      <c r="W453" s="220" t="str">
        <f ca="1">commission</f>
        <v/>
      </c>
      <c r="X453" s="301"/>
    </row>
    <row r="454" spans="1:24" x14ac:dyDescent="0.25">
      <c r="A454" s="6" t="str">
        <f ca="1">no.</f>
        <v/>
      </c>
      <c r="E454" s="4" t="str">
        <f ca="1">position</f>
        <v/>
      </c>
      <c r="I454" s="322"/>
      <c r="L454" s="23"/>
      <c r="N454" s="6"/>
      <c r="P454" s="20"/>
      <c r="Q454" s="5" t="str">
        <f ca="1">score</f>
        <v/>
      </c>
      <c r="R454" s="58" t="str">
        <f ca="1">rescore</f>
        <v/>
      </c>
      <c r="S454" s="11" t="str">
        <f ca="1">price</f>
        <v/>
      </c>
      <c r="U454" s="4"/>
      <c r="V454" s="4"/>
      <c r="W454" s="220" t="str">
        <f ca="1">commission</f>
        <v/>
      </c>
      <c r="X454" s="301"/>
    </row>
    <row r="455" spans="1:24" x14ac:dyDescent="0.25">
      <c r="A455" s="6" t="str">
        <f ca="1">no.</f>
        <v/>
      </c>
      <c r="E455" s="4" t="str">
        <f ca="1">position</f>
        <v/>
      </c>
      <c r="I455" s="322"/>
      <c r="L455" s="23"/>
      <c r="N455" s="6"/>
      <c r="P455" s="20"/>
      <c r="Q455" s="5" t="str">
        <f ca="1">score</f>
        <v/>
      </c>
      <c r="R455" s="58" t="str">
        <f ca="1">rescore</f>
        <v/>
      </c>
      <c r="S455" s="11" t="str">
        <f ca="1">price</f>
        <v/>
      </c>
      <c r="U455" s="4"/>
      <c r="V455" s="4"/>
      <c r="W455" s="220" t="str">
        <f ca="1">commission</f>
        <v/>
      </c>
      <c r="X455" s="301"/>
    </row>
    <row r="456" spans="1:24" x14ac:dyDescent="0.25">
      <c r="A456" s="6" t="str">
        <f ca="1">no.</f>
        <v/>
      </c>
      <c r="E456" s="4" t="str">
        <f ca="1">position</f>
        <v/>
      </c>
      <c r="I456" s="322"/>
      <c r="L456" s="23"/>
      <c r="N456" s="6"/>
      <c r="P456" s="20"/>
      <c r="Q456" s="5" t="str">
        <f ca="1">score</f>
        <v/>
      </c>
      <c r="R456" s="58" t="str">
        <f ca="1">rescore</f>
        <v/>
      </c>
      <c r="S456" s="11" t="str">
        <f ca="1">price</f>
        <v/>
      </c>
      <c r="U456" s="4"/>
      <c r="V456" s="4"/>
      <c r="W456" s="220" t="str">
        <f ca="1">commission</f>
        <v/>
      </c>
      <c r="X456" s="301"/>
    </row>
    <row r="457" spans="1:24" x14ac:dyDescent="0.25">
      <c r="A457" s="6" t="str">
        <f ca="1">no.</f>
        <v/>
      </c>
      <c r="E457" s="4" t="str">
        <f ca="1">position</f>
        <v/>
      </c>
      <c r="I457" s="318"/>
      <c r="L457" s="23"/>
      <c r="N457" s="6"/>
      <c r="P457" s="20"/>
      <c r="Q457" s="5" t="str">
        <f ca="1">score</f>
        <v/>
      </c>
      <c r="R457" s="58" t="str">
        <f ca="1">rescore</f>
        <v/>
      </c>
      <c r="S457" s="11" t="str">
        <f ca="1">price</f>
        <v/>
      </c>
      <c r="U457" s="4"/>
      <c r="V457" s="4"/>
      <c r="W457" s="220" t="str">
        <f ca="1">commission</f>
        <v/>
      </c>
      <c r="X457" s="301"/>
    </row>
    <row r="458" spans="1:24" x14ac:dyDescent="0.25">
      <c r="A458" s="6" t="str">
        <f ca="1">no.</f>
        <v/>
      </c>
      <c r="E458" s="4" t="str">
        <f ca="1">position</f>
        <v/>
      </c>
      <c r="I458" s="322"/>
      <c r="L458" s="23"/>
      <c r="N458" s="6"/>
      <c r="P458" s="20"/>
      <c r="Q458" s="5" t="str">
        <f ca="1">score</f>
        <v/>
      </c>
      <c r="R458" s="58" t="str">
        <f ca="1">rescore</f>
        <v/>
      </c>
      <c r="S458" s="11" t="str">
        <f ca="1">price</f>
        <v/>
      </c>
      <c r="U458" s="4"/>
      <c r="V458" s="4"/>
      <c r="W458" s="220" t="str">
        <f ca="1">commission</f>
        <v/>
      </c>
      <c r="X458" s="301"/>
    </row>
    <row r="459" spans="1:24" x14ac:dyDescent="0.25">
      <c r="A459" s="6" t="str">
        <f ca="1">no.</f>
        <v/>
      </c>
      <c r="E459" s="4" t="str">
        <f ca="1">position</f>
        <v/>
      </c>
      <c r="I459" s="322"/>
      <c r="L459" s="23"/>
      <c r="N459" s="6"/>
      <c r="P459" s="20"/>
      <c r="Q459" s="5" t="str">
        <f ca="1">score</f>
        <v/>
      </c>
      <c r="R459" s="58" t="str">
        <f ca="1">rescore</f>
        <v/>
      </c>
      <c r="S459" s="11" t="str">
        <f ca="1">price</f>
        <v/>
      </c>
      <c r="U459" s="4"/>
      <c r="V459" s="4"/>
      <c r="W459" s="220" t="str">
        <f ca="1">commission</f>
        <v/>
      </c>
      <c r="X459" s="301"/>
    </row>
    <row r="460" spans="1:24" x14ac:dyDescent="0.25">
      <c r="A460" s="6" t="str">
        <f ca="1">no.</f>
        <v/>
      </c>
      <c r="E460" s="4" t="str">
        <f ca="1">position</f>
        <v/>
      </c>
      <c r="I460" s="322"/>
      <c r="L460" s="23"/>
      <c r="N460" s="6"/>
      <c r="P460" s="20"/>
      <c r="Q460" s="5" t="str">
        <f ca="1">score</f>
        <v/>
      </c>
      <c r="R460" s="58" t="str">
        <f ca="1">rescore</f>
        <v/>
      </c>
      <c r="S460" s="11" t="str">
        <f ca="1">price</f>
        <v/>
      </c>
      <c r="U460" s="4"/>
      <c r="V460" s="4"/>
      <c r="W460" s="220" t="str">
        <f ca="1">commission</f>
        <v/>
      </c>
      <c r="X460" s="301"/>
    </row>
    <row r="461" spans="1:24" x14ac:dyDescent="0.25">
      <c r="A461" s="6" t="str">
        <f ca="1">no.</f>
        <v/>
      </c>
      <c r="E461" s="4" t="str">
        <f ca="1">position</f>
        <v/>
      </c>
      <c r="I461" s="322"/>
      <c r="L461" s="23"/>
      <c r="N461" s="6"/>
      <c r="P461" s="20"/>
      <c r="Q461" s="5" t="str">
        <f ca="1">score</f>
        <v/>
      </c>
      <c r="R461" s="58" t="str">
        <f ca="1">rescore</f>
        <v/>
      </c>
      <c r="S461" s="11" t="str">
        <f ca="1">price</f>
        <v/>
      </c>
      <c r="U461" s="4"/>
      <c r="V461" s="4"/>
      <c r="W461" s="220" t="str">
        <f ca="1">commission</f>
        <v/>
      </c>
      <c r="X461" s="301"/>
    </row>
    <row r="462" spans="1:24" x14ac:dyDescent="0.25">
      <c r="A462" s="6" t="str">
        <f ca="1">no.</f>
        <v/>
      </c>
      <c r="E462" s="4" t="str">
        <f ca="1">position</f>
        <v/>
      </c>
      <c r="I462" s="322"/>
      <c r="L462" s="23"/>
      <c r="N462" s="6"/>
      <c r="P462" s="20"/>
      <c r="Q462" s="5" t="str">
        <f ca="1">score</f>
        <v/>
      </c>
      <c r="R462" s="58" t="str">
        <f ca="1">rescore</f>
        <v/>
      </c>
      <c r="S462" s="11" t="str">
        <f ca="1">price</f>
        <v/>
      </c>
      <c r="U462" s="4"/>
      <c r="V462" s="4"/>
      <c r="W462" s="220" t="str">
        <f ca="1">commission</f>
        <v/>
      </c>
      <c r="X462" s="301"/>
    </row>
    <row r="463" spans="1:24" x14ac:dyDescent="0.25">
      <c r="A463" s="6" t="str">
        <f ca="1">no.</f>
        <v/>
      </c>
      <c r="E463" s="4" t="str">
        <f ca="1">position</f>
        <v/>
      </c>
      <c r="I463" s="322"/>
      <c r="L463" s="23"/>
      <c r="N463" s="6"/>
      <c r="P463" s="20"/>
      <c r="Q463" s="5" t="str">
        <f ca="1">score</f>
        <v/>
      </c>
      <c r="R463" s="58" t="str">
        <f ca="1">rescore</f>
        <v/>
      </c>
      <c r="S463" s="11" t="str">
        <f ca="1">price</f>
        <v/>
      </c>
      <c r="U463" s="4"/>
      <c r="V463" s="4"/>
      <c r="W463" s="220" t="str">
        <f ca="1">commission</f>
        <v/>
      </c>
      <c r="X463" s="301"/>
    </row>
    <row r="464" spans="1:24" x14ac:dyDescent="0.25">
      <c r="A464" s="6" t="str">
        <f ca="1">no.</f>
        <v/>
      </c>
      <c r="E464" s="4" t="str">
        <f ca="1">position</f>
        <v/>
      </c>
      <c r="I464" s="322"/>
      <c r="L464" s="23"/>
      <c r="N464" s="6"/>
      <c r="P464" s="20"/>
      <c r="Q464" s="5" t="str">
        <f ca="1">score</f>
        <v/>
      </c>
      <c r="R464" s="58" t="str">
        <f ca="1">rescore</f>
        <v/>
      </c>
      <c r="S464" s="11" t="str">
        <f ca="1">price</f>
        <v/>
      </c>
      <c r="U464" s="4"/>
      <c r="V464" s="4"/>
      <c r="W464" s="220" t="str">
        <f ca="1">commission</f>
        <v/>
      </c>
      <c r="X464" s="301"/>
    </row>
    <row r="465" spans="1:24" x14ac:dyDescent="0.25">
      <c r="A465" s="6" t="str">
        <f ca="1">no.</f>
        <v/>
      </c>
      <c r="E465" s="4" t="str">
        <f ca="1">position</f>
        <v/>
      </c>
      <c r="I465" s="322"/>
      <c r="L465" s="23"/>
      <c r="N465" s="6"/>
      <c r="P465" s="20"/>
      <c r="Q465" s="5" t="str">
        <f ca="1">score</f>
        <v/>
      </c>
      <c r="R465" s="58" t="str">
        <f ca="1">rescore</f>
        <v/>
      </c>
      <c r="S465" s="11" t="str">
        <f ca="1">price</f>
        <v/>
      </c>
      <c r="U465" s="4"/>
      <c r="V465" s="4"/>
      <c r="W465" s="220" t="str">
        <f ca="1">commission</f>
        <v/>
      </c>
      <c r="X465" s="301"/>
    </row>
    <row r="466" spans="1:24" x14ac:dyDescent="0.25">
      <c r="A466" s="6" t="str">
        <f ca="1">no.</f>
        <v/>
      </c>
      <c r="E466" s="4" t="str">
        <f ca="1">position</f>
        <v/>
      </c>
      <c r="I466" s="322"/>
      <c r="L466" s="23"/>
      <c r="N466" s="6"/>
      <c r="P466" s="20"/>
      <c r="Q466" s="5" t="str">
        <f ca="1">score</f>
        <v/>
      </c>
      <c r="R466" s="58" t="str">
        <f ca="1">rescore</f>
        <v/>
      </c>
      <c r="S466" s="11" t="str">
        <f ca="1">price</f>
        <v/>
      </c>
      <c r="U466" s="4"/>
      <c r="V466" s="4"/>
      <c r="W466" s="220" t="str">
        <f ca="1">commission</f>
        <v/>
      </c>
      <c r="X466" s="301"/>
    </row>
    <row r="467" spans="1:24" x14ac:dyDescent="0.25">
      <c r="A467" s="6" t="str">
        <f ca="1">no.</f>
        <v/>
      </c>
      <c r="E467" s="4" t="str">
        <f ca="1">position</f>
        <v/>
      </c>
      <c r="I467" s="322"/>
      <c r="L467" s="23"/>
      <c r="N467" s="6"/>
      <c r="P467" s="20"/>
      <c r="Q467" s="5" t="str">
        <f ca="1">score</f>
        <v/>
      </c>
      <c r="R467" s="58" t="str">
        <f ca="1">rescore</f>
        <v/>
      </c>
      <c r="S467" s="11" t="str">
        <f ca="1">price</f>
        <v/>
      </c>
      <c r="U467" s="4"/>
      <c r="V467" s="4"/>
      <c r="W467" s="220" t="str">
        <f ca="1">commission</f>
        <v/>
      </c>
      <c r="X467" s="301"/>
    </row>
    <row r="468" spans="1:24" x14ac:dyDescent="0.25">
      <c r="A468" s="6" t="str">
        <f ca="1">no.</f>
        <v/>
      </c>
      <c r="E468" s="4" t="str">
        <f ca="1">position</f>
        <v/>
      </c>
      <c r="I468" s="322"/>
      <c r="L468" s="23"/>
      <c r="N468" s="6"/>
      <c r="P468" s="20"/>
      <c r="Q468" s="5" t="str">
        <f ca="1">score</f>
        <v/>
      </c>
      <c r="R468" s="58" t="str">
        <f ca="1">rescore</f>
        <v/>
      </c>
      <c r="S468" s="11" t="str">
        <f ca="1">price</f>
        <v/>
      </c>
      <c r="U468" s="4"/>
      <c r="V468" s="4"/>
      <c r="W468" s="220" t="str">
        <f ca="1">commission</f>
        <v/>
      </c>
      <c r="X468" s="301"/>
    </row>
    <row r="469" spans="1:24" x14ac:dyDescent="0.25">
      <c r="A469" s="6" t="str">
        <f ca="1">no.</f>
        <v/>
      </c>
      <c r="E469" s="4" t="str">
        <f ca="1">position</f>
        <v/>
      </c>
      <c r="I469" s="322"/>
      <c r="L469" s="23"/>
      <c r="N469" s="6"/>
      <c r="P469" s="20"/>
      <c r="Q469" s="5" t="str">
        <f ca="1">score</f>
        <v/>
      </c>
      <c r="R469" s="58" t="str">
        <f ca="1">rescore</f>
        <v/>
      </c>
      <c r="S469" s="11" t="str">
        <f ca="1">price</f>
        <v/>
      </c>
      <c r="U469" s="4"/>
      <c r="V469" s="4"/>
      <c r="W469" s="220" t="str">
        <f ca="1">commission</f>
        <v/>
      </c>
      <c r="X469" s="301"/>
    </row>
    <row r="470" spans="1:24" x14ac:dyDescent="0.25">
      <c r="A470" s="6" t="str">
        <f ca="1">no.</f>
        <v/>
      </c>
      <c r="E470" s="4" t="str">
        <f ca="1">position</f>
        <v/>
      </c>
      <c r="I470" s="322"/>
      <c r="L470" s="23"/>
      <c r="N470" s="6"/>
      <c r="P470" s="20"/>
      <c r="Q470" s="5" t="str">
        <f ca="1">score</f>
        <v/>
      </c>
      <c r="R470" s="58" t="str">
        <f ca="1">rescore</f>
        <v/>
      </c>
      <c r="S470" s="11" t="str">
        <f ca="1">price</f>
        <v/>
      </c>
      <c r="U470" s="4"/>
      <c r="V470" s="4"/>
      <c r="W470" s="220" t="str">
        <f ca="1">commission</f>
        <v/>
      </c>
      <c r="X470" s="301"/>
    </row>
    <row r="471" spans="1:24" x14ac:dyDescent="0.25">
      <c r="A471" s="6" t="str">
        <f ca="1">no.</f>
        <v/>
      </c>
      <c r="E471" s="4" t="str">
        <f ca="1">position</f>
        <v/>
      </c>
      <c r="I471" s="322"/>
      <c r="L471" s="23"/>
      <c r="N471" s="6"/>
      <c r="P471" s="20"/>
      <c r="Q471" s="5" t="str">
        <f ca="1">score</f>
        <v/>
      </c>
      <c r="R471" s="58" t="str">
        <f ca="1">rescore</f>
        <v/>
      </c>
      <c r="S471" s="11" t="str">
        <f ca="1">price</f>
        <v/>
      </c>
      <c r="U471" s="4"/>
      <c r="V471" s="4"/>
      <c r="W471" s="220" t="str">
        <f ca="1">commission</f>
        <v/>
      </c>
      <c r="X471" s="301"/>
    </row>
    <row r="472" spans="1:24" x14ac:dyDescent="0.25">
      <c r="A472" s="6" t="str">
        <f ca="1">no.</f>
        <v/>
      </c>
      <c r="E472" s="4" t="str">
        <f ca="1">position</f>
        <v/>
      </c>
      <c r="I472" s="322"/>
      <c r="L472" s="23"/>
      <c r="N472" s="6"/>
      <c r="P472" s="20"/>
      <c r="Q472" s="5" t="str">
        <f ca="1">score</f>
        <v/>
      </c>
      <c r="R472" s="58" t="str">
        <f ca="1">rescore</f>
        <v/>
      </c>
      <c r="S472" s="11" t="str">
        <f ca="1">price</f>
        <v/>
      </c>
      <c r="U472" s="4"/>
      <c r="V472" s="4"/>
      <c r="W472" s="220" t="str">
        <f ca="1">commission</f>
        <v/>
      </c>
      <c r="X472" s="301"/>
    </row>
    <row r="473" spans="1:24" x14ac:dyDescent="0.25">
      <c r="A473" s="6" t="str">
        <f ca="1">no.</f>
        <v/>
      </c>
      <c r="E473" s="4" t="str">
        <f ca="1">position</f>
        <v/>
      </c>
      <c r="I473" s="322"/>
      <c r="L473" s="23"/>
      <c r="N473" s="6"/>
      <c r="P473" s="20"/>
      <c r="Q473" s="5" t="str">
        <f ca="1">score</f>
        <v/>
      </c>
      <c r="R473" s="58" t="str">
        <f ca="1">rescore</f>
        <v/>
      </c>
      <c r="S473" s="11" t="str">
        <f ca="1">price</f>
        <v/>
      </c>
      <c r="U473" s="4"/>
      <c r="V473" s="4"/>
      <c r="W473" s="220" t="str">
        <f ca="1">commission</f>
        <v/>
      </c>
      <c r="X473" s="301"/>
    </row>
    <row r="474" spans="1:24" x14ac:dyDescent="0.25">
      <c r="A474" s="6" t="str">
        <f ca="1">no.</f>
        <v/>
      </c>
      <c r="E474" s="4" t="str">
        <f ca="1">position</f>
        <v/>
      </c>
      <c r="I474" s="322"/>
      <c r="L474" s="23"/>
      <c r="N474" s="6"/>
      <c r="P474" s="20"/>
      <c r="Q474" s="5" t="str">
        <f ca="1">score</f>
        <v/>
      </c>
      <c r="R474" s="58" t="str">
        <f ca="1">rescore</f>
        <v/>
      </c>
      <c r="S474" s="11" t="str">
        <f ca="1">price</f>
        <v/>
      </c>
      <c r="U474" s="4"/>
      <c r="V474" s="4"/>
      <c r="W474" s="220" t="str">
        <f ca="1">commission</f>
        <v/>
      </c>
      <c r="X474" s="301"/>
    </row>
    <row r="475" spans="1:24" x14ac:dyDescent="0.25">
      <c r="A475" s="6" t="str">
        <f ca="1">no.</f>
        <v/>
      </c>
      <c r="E475" s="4" t="str">
        <f ca="1">position</f>
        <v/>
      </c>
      <c r="I475" s="322"/>
      <c r="L475" s="23"/>
      <c r="N475" s="6"/>
      <c r="P475" s="20"/>
      <c r="Q475" s="5" t="str">
        <f ca="1">score</f>
        <v/>
      </c>
      <c r="R475" s="58" t="str">
        <f ca="1">rescore</f>
        <v/>
      </c>
      <c r="S475" s="11" t="str">
        <f ca="1">price</f>
        <v/>
      </c>
      <c r="U475" s="4"/>
      <c r="V475" s="4"/>
      <c r="W475" s="220" t="str">
        <f ca="1">commission</f>
        <v/>
      </c>
      <c r="X475" s="301"/>
    </row>
    <row r="476" spans="1:24" x14ac:dyDescent="0.25">
      <c r="A476" s="6" t="str">
        <f ca="1">no.</f>
        <v/>
      </c>
      <c r="E476" s="4" t="str">
        <f ca="1">position</f>
        <v/>
      </c>
      <c r="I476" s="322"/>
      <c r="L476" s="23"/>
      <c r="N476" s="6"/>
      <c r="P476" s="20"/>
      <c r="Q476" s="5" t="str">
        <f ca="1">score</f>
        <v/>
      </c>
      <c r="R476" s="58" t="str">
        <f ca="1">rescore</f>
        <v/>
      </c>
      <c r="S476" s="11" t="str">
        <f ca="1">price</f>
        <v/>
      </c>
      <c r="U476" s="4"/>
      <c r="V476" s="4"/>
      <c r="W476" s="220" t="str">
        <f ca="1">commission</f>
        <v/>
      </c>
      <c r="X476" s="301"/>
    </row>
    <row r="477" spans="1:24" x14ac:dyDescent="0.25">
      <c r="A477" s="6" t="str">
        <f ca="1">no.</f>
        <v/>
      </c>
      <c r="E477" s="4" t="str">
        <f ca="1">position</f>
        <v/>
      </c>
      <c r="I477" s="322"/>
      <c r="L477" s="23"/>
      <c r="N477" s="6"/>
      <c r="P477" s="20"/>
      <c r="Q477" s="5" t="str">
        <f ca="1">score</f>
        <v/>
      </c>
      <c r="R477" s="58" t="str">
        <f ca="1">rescore</f>
        <v/>
      </c>
      <c r="S477" s="11" t="str">
        <f ca="1">price</f>
        <v/>
      </c>
      <c r="U477" s="4"/>
      <c r="V477" s="4"/>
      <c r="W477" s="220" t="str">
        <f ca="1">commission</f>
        <v/>
      </c>
      <c r="X477" s="301"/>
    </row>
    <row r="478" spans="1:24" x14ac:dyDescent="0.25">
      <c r="A478" s="6" t="str">
        <f ca="1">no.</f>
        <v/>
      </c>
      <c r="E478" s="4" t="str">
        <f ca="1">position</f>
        <v/>
      </c>
      <c r="I478" s="322"/>
      <c r="L478" s="23"/>
      <c r="N478" s="6"/>
      <c r="P478" s="20"/>
      <c r="Q478" s="5" t="str">
        <f ca="1">score</f>
        <v/>
      </c>
      <c r="R478" s="58" t="str">
        <f ca="1">rescore</f>
        <v/>
      </c>
      <c r="S478" s="11" t="str">
        <f ca="1">price</f>
        <v/>
      </c>
      <c r="U478" s="4"/>
      <c r="V478" s="4"/>
      <c r="W478" s="220" t="str">
        <f ca="1">commission</f>
        <v/>
      </c>
      <c r="X478" s="301"/>
    </row>
    <row r="479" spans="1:24" x14ac:dyDescent="0.25">
      <c r="A479" s="6" t="str">
        <f ca="1">no.</f>
        <v/>
      </c>
      <c r="E479" s="4" t="str">
        <f ca="1">position</f>
        <v/>
      </c>
      <c r="I479" s="322"/>
      <c r="L479" s="23"/>
      <c r="N479" s="6"/>
      <c r="P479" s="20"/>
      <c r="Q479" s="5" t="str">
        <f ca="1">score</f>
        <v/>
      </c>
      <c r="R479" s="58" t="str">
        <f ca="1">rescore</f>
        <v/>
      </c>
      <c r="S479" s="11" t="str">
        <f ca="1">price</f>
        <v/>
      </c>
      <c r="U479" s="4"/>
      <c r="V479" s="4"/>
      <c r="W479" s="220" t="str">
        <f ca="1">commission</f>
        <v/>
      </c>
      <c r="X479" s="301"/>
    </row>
    <row r="480" spans="1:24" x14ac:dyDescent="0.25">
      <c r="A480" s="6" t="str">
        <f ca="1">no.</f>
        <v/>
      </c>
      <c r="E480" s="4" t="str">
        <f ca="1">position</f>
        <v/>
      </c>
      <c r="I480" s="322"/>
      <c r="L480" s="23"/>
      <c r="N480" s="6"/>
      <c r="P480" s="20"/>
      <c r="Q480" s="5" t="str">
        <f ca="1">score</f>
        <v/>
      </c>
      <c r="R480" s="58" t="str">
        <f ca="1">rescore</f>
        <v/>
      </c>
      <c r="S480" s="11" t="str">
        <f ca="1">price</f>
        <v/>
      </c>
      <c r="U480" s="4"/>
      <c r="V480" s="4"/>
      <c r="W480" s="220" t="str">
        <f ca="1">commission</f>
        <v/>
      </c>
      <c r="X480" s="301"/>
    </row>
    <row r="481" spans="1:24" x14ac:dyDescent="0.25">
      <c r="A481" s="6" t="str">
        <f ca="1">no.</f>
        <v/>
      </c>
      <c r="E481" s="4" t="str">
        <f ca="1">position</f>
        <v/>
      </c>
      <c r="I481" s="322"/>
      <c r="L481" s="23"/>
      <c r="N481" s="6"/>
      <c r="P481" s="20"/>
      <c r="Q481" s="5" t="str">
        <f ca="1">score</f>
        <v/>
      </c>
      <c r="R481" s="58" t="str">
        <f ca="1">rescore</f>
        <v/>
      </c>
      <c r="S481" s="11" t="str">
        <f ca="1">price</f>
        <v/>
      </c>
      <c r="U481" s="4"/>
      <c r="V481" s="4"/>
      <c r="W481" s="220" t="str">
        <f ca="1">commission</f>
        <v/>
      </c>
      <c r="X481" s="301"/>
    </row>
    <row r="482" spans="1:24" x14ac:dyDescent="0.25">
      <c r="A482" s="6" t="str">
        <f ca="1">no.</f>
        <v/>
      </c>
      <c r="E482" s="4" t="str">
        <f ca="1">position</f>
        <v/>
      </c>
      <c r="I482" s="322"/>
      <c r="L482" s="23"/>
      <c r="N482" s="6"/>
      <c r="P482" s="20"/>
      <c r="Q482" s="5" t="str">
        <f ca="1">score</f>
        <v/>
      </c>
      <c r="R482" s="58" t="str">
        <f ca="1">rescore</f>
        <v/>
      </c>
      <c r="S482" s="11" t="str">
        <f ca="1">price</f>
        <v/>
      </c>
      <c r="U482" s="4"/>
      <c r="V482" s="4"/>
      <c r="W482" s="220" t="str">
        <f ca="1">commission</f>
        <v/>
      </c>
      <c r="X482" s="301"/>
    </row>
    <row r="483" spans="1:24" x14ac:dyDescent="0.25">
      <c r="A483" s="6" t="str">
        <f ca="1">no.</f>
        <v/>
      </c>
      <c r="E483" s="4" t="str">
        <f ca="1">position</f>
        <v/>
      </c>
      <c r="I483" s="322"/>
      <c r="L483" s="23"/>
      <c r="N483" s="6"/>
      <c r="P483" s="20"/>
      <c r="Q483" s="5" t="str">
        <f ca="1">score</f>
        <v/>
      </c>
      <c r="R483" s="58" t="str">
        <f ca="1">rescore</f>
        <v/>
      </c>
      <c r="S483" s="11" t="str">
        <f ca="1">price</f>
        <v/>
      </c>
      <c r="U483" s="4"/>
      <c r="V483" s="4"/>
      <c r="W483" s="220" t="str">
        <f ca="1">commission</f>
        <v/>
      </c>
      <c r="X483" s="301"/>
    </row>
    <row r="484" spans="1:24" x14ac:dyDescent="0.25">
      <c r="A484" s="6" t="str">
        <f ca="1">no.</f>
        <v/>
      </c>
      <c r="E484" s="4" t="str">
        <f ca="1">position</f>
        <v/>
      </c>
      <c r="I484" s="322"/>
      <c r="L484" s="23"/>
      <c r="N484" s="6"/>
      <c r="P484" s="20"/>
      <c r="Q484" s="5" t="str">
        <f ca="1">score</f>
        <v/>
      </c>
      <c r="R484" s="58" t="str">
        <f ca="1">rescore</f>
        <v/>
      </c>
      <c r="S484" s="11" t="str">
        <f ca="1">price</f>
        <v/>
      </c>
      <c r="U484" s="4"/>
      <c r="V484" s="4"/>
      <c r="W484" s="220" t="str">
        <f ca="1">commission</f>
        <v/>
      </c>
      <c r="X484" s="301"/>
    </row>
    <row r="485" spans="1:24" x14ac:dyDescent="0.25">
      <c r="A485" s="6" t="str">
        <f ca="1">no.</f>
        <v/>
      </c>
      <c r="E485" s="4" t="str">
        <f ca="1">position</f>
        <v/>
      </c>
      <c r="I485" s="322"/>
      <c r="L485" s="23"/>
      <c r="N485" s="6"/>
      <c r="P485" s="20"/>
      <c r="Q485" s="5" t="str">
        <f ca="1">score</f>
        <v/>
      </c>
      <c r="R485" s="58" t="str">
        <f ca="1">rescore</f>
        <v/>
      </c>
      <c r="S485" s="11" t="str">
        <f ca="1">price</f>
        <v/>
      </c>
      <c r="U485" s="4"/>
      <c r="V485" s="4"/>
      <c r="W485" s="220" t="str">
        <f ca="1">commission</f>
        <v/>
      </c>
      <c r="X485" s="301"/>
    </row>
    <row r="486" spans="1:24" x14ac:dyDescent="0.25">
      <c r="A486" s="6" t="str">
        <f ca="1">no.</f>
        <v/>
      </c>
      <c r="E486" s="4" t="str">
        <f ca="1">position</f>
        <v/>
      </c>
      <c r="I486" s="322"/>
      <c r="L486" s="23"/>
      <c r="N486" s="6"/>
      <c r="P486" s="20"/>
      <c r="Q486" s="5" t="str">
        <f ca="1">score</f>
        <v/>
      </c>
      <c r="R486" s="58" t="str">
        <f ca="1">rescore</f>
        <v/>
      </c>
      <c r="S486" s="11" t="str">
        <f ca="1">price</f>
        <v/>
      </c>
      <c r="U486" s="4"/>
      <c r="V486" s="4"/>
      <c r="W486" s="220" t="str">
        <f ca="1">commission</f>
        <v/>
      </c>
      <c r="X486" s="301"/>
    </row>
    <row r="487" spans="1:24" x14ac:dyDescent="0.25">
      <c r="A487" s="6" t="str">
        <f ca="1">no.</f>
        <v/>
      </c>
      <c r="E487" s="4" t="str">
        <f ca="1">position</f>
        <v/>
      </c>
      <c r="I487" s="322"/>
      <c r="L487" s="23"/>
      <c r="N487" s="6"/>
      <c r="P487" s="20"/>
      <c r="Q487" s="5" t="str">
        <f ca="1">score</f>
        <v/>
      </c>
      <c r="R487" s="58" t="str">
        <f ca="1">rescore</f>
        <v/>
      </c>
      <c r="S487" s="11" t="str">
        <f ca="1">price</f>
        <v/>
      </c>
      <c r="U487" s="4"/>
      <c r="V487" s="4"/>
      <c r="W487" s="220" t="str">
        <f ca="1">commission</f>
        <v/>
      </c>
      <c r="X487" s="301"/>
    </row>
    <row r="488" spans="1:24" x14ac:dyDescent="0.25">
      <c r="A488" s="6" t="str">
        <f ca="1">no.</f>
        <v/>
      </c>
      <c r="E488" s="4" t="str">
        <f ca="1">position</f>
        <v/>
      </c>
      <c r="I488" s="322"/>
      <c r="L488" s="23"/>
      <c r="N488" s="6"/>
      <c r="P488" s="20"/>
      <c r="Q488" s="5" t="str">
        <f ca="1">score</f>
        <v/>
      </c>
      <c r="R488" s="58" t="str">
        <f ca="1">rescore</f>
        <v/>
      </c>
      <c r="S488" s="11" t="str">
        <f ca="1">price</f>
        <v/>
      </c>
      <c r="U488" s="4"/>
      <c r="V488" s="4"/>
      <c r="W488" s="220" t="str">
        <f ca="1">commission</f>
        <v/>
      </c>
      <c r="X488" s="301"/>
    </row>
    <row r="489" spans="1:24" x14ac:dyDescent="0.25">
      <c r="A489" s="6" t="str">
        <f ca="1">no.</f>
        <v/>
      </c>
      <c r="E489" s="4" t="str">
        <f ca="1">position</f>
        <v/>
      </c>
      <c r="I489" s="322"/>
      <c r="L489" s="23"/>
      <c r="N489" s="6"/>
      <c r="P489" s="20"/>
      <c r="Q489" s="5" t="str">
        <f ca="1">score</f>
        <v/>
      </c>
      <c r="R489" s="58" t="str">
        <f ca="1">rescore</f>
        <v/>
      </c>
      <c r="S489" s="11" t="str">
        <f ca="1">price</f>
        <v/>
      </c>
      <c r="U489" s="4"/>
      <c r="V489" s="4"/>
      <c r="W489" s="220" t="str">
        <f ca="1">commission</f>
        <v/>
      </c>
      <c r="X489" s="301"/>
    </row>
    <row r="490" spans="1:24" x14ac:dyDescent="0.25">
      <c r="A490" s="6" t="str">
        <f ca="1">no.</f>
        <v/>
      </c>
      <c r="E490" s="4" t="str">
        <f ca="1">position</f>
        <v/>
      </c>
      <c r="I490" s="322"/>
      <c r="L490" s="23"/>
      <c r="N490" s="6"/>
      <c r="P490" s="20"/>
      <c r="Q490" s="5" t="str">
        <f ca="1">score</f>
        <v/>
      </c>
      <c r="R490" s="58" t="str">
        <f ca="1">rescore</f>
        <v/>
      </c>
      <c r="S490" s="11" t="str">
        <f ca="1">price</f>
        <v/>
      </c>
      <c r="U490" s="4"/>
      <c r="V490" s="4"/>
      <c r="W490" s="220" t="str">
        <f ca="1">commission</f>
        <v/>
      </c>
      <c r="X490" s="301"/>
    </row>
    <row r="491" spans="1:24" x14ac:dyDescent="0.25">
      <c r="A491" s="6" t="str">
        <f ca="1">no.</f>
        <v/>
      </c>
      <c r="E491" s="4" t="str">
        <f ca="1">position</f>
        <v/>
      </c>
      <c r="I491" s="322"/>
      <c r="L491" s="23"/>
      <c r="N491" s="6"/>
      <c r="P491" s="20"/>
      <c r="Q491" s="5" t="str">
        <f ca="1">score</f>
        <v/>
      </c>
      <c r="R491" s="58" t="str">
        <f ca="1">rescore</f>
        <v/>
      </c>
      <c r="S491" s="11" t="str">
        <f ca="1">price</f>
        <v/>
      </c>
      <c r="U491" s="4"/>
      <c r="V491" s="4"/>
      <c r="W491" s="220" t="str">
        <f ca="1">commission</f>
        <v/>
      </c>
      <c r="X491" s="301"/>
    </row>
    <row r="492" spans="1:24" x14ac:dyDescent="0.25">
      <c r="A492" s="6" t="str">
        <f ca="1">no.</f>
        <v/>
      </c>
      <c r="E492" s="4" t="str">
        <f ca="1">position</f>
        <v/>
      </c>
      <c r="I492" s="322"/>
      <c r="L492" s="23"/>
      <c r="N492" s="6"/>
      <c r="P492" s="20"/>
      <c r="Q492" s="5" t="str">
        <f ca="1">score</f>
        <v/>
      </c>
      <c r="R492" s="58" t="str">
        <f ca="1">rescore</f>
        <v/>
      </c>
      <c r="S492" s="11" t="str">
        <f ca="1">price</f>
        <v/>
      </c>
      <c r="U492" s="4"/>
      <c r="V492" s="4"/>
      <c r="W492" s="220" t="str">
        <f ca="1">commission</f>
        <v/>
      </c>
      <c r="X492" s="301"/>
    </row>
    <row r="493" spans="1:24" x14ac:dyDescent="0.25">
      <c r="A493" s="6" t="str">
        <f ca="1">no.</f>
        <v/>
      </c>
      <c r="E493" s="4" t="str">
        <f ca="1">position</f>
        <v/>
      </c>
      <c r="I493" s="322"/>
      <c r="L493" s="23"/>
      <c r="N493" s="6"/>
      <c r="P493" s="20"/>
      <c r="Q493" s="5" t="str">
        <f ca="1">score</f>
        <v/>
      </c>
      <c r="R493" s="58" t="str">
        <f ca="1">rescore</f>
        <v/>
      </c>
      <c r="S493" s="11" t="str">
        <f ca="1">price</f>
        <v/>
      </c>
      <c r="U493" s="4"/>
      <c r="V493" s="4"/>
      <c r="W493" s="220" t="str">
        <f ca="1">commission</f>
        <v/>
      </c>
      <c r="X493" s="301"/>
    </row>
    <row r="494" spans="1:24" x14ac:dyDescent="0.25">
      <c r="A494" s="6" t="str">
        <f ca="1">no.</f>
        <v/>
      </c>
      <c r="E494" s="4" t="str">
        <f ca="1">position</f>
        <v/>
      </c>
      <c r="I494" s="322"/>
      <c r="L494" s="23"/>
      <c r="N494" s="6"/>
      <c r="P494" s="20"/>
      <c r="Q494" s="5" t="str">
        <f ca="1">score</f>
        <v/>
      </c>
      <c r="R494" s="58" t="str">
        <f ca="1">rescore</f>
        <v/>
      </c>
      <c r="S494" s="11" t="str">
        <f ca="1">price</f>
        <v/>
      </c>
      <c r="U494" s="4"/>
      <c r="V494" s="4"/>
      <c r="W494" s="220" t="str">
        <f ca="1">commission</f>
        <v/>
      </c>
      <c r="X494" s="301"/>
    </row>
    <row r="495" spans="1:24" x14ac:dyDescent="0.25">
      <c r="A495" s="6" t="str">
        <f ca="1">no.</f>
        <v/>
      </c>
      <c r="E495" s="4" t="str">
        <f ca="1">position</f>
        <v/>
      </c>
      <c r="I495" s="322"/>
      <c r="L495" s="23"/>
      <c r="N495" s="6"/>
      <c r="P495" s="20"/>
      <c r="Q495" s="5" t="str">
        <f ca="1">score</f>
        <v/>
      </c>
      <c r="R495" s="58" t="str">
        <f ca="1">rescore</f>
        <v/>
      </c>
      <c r="S495" s="11" t="str">
        <f ca="1">price</f>
        <v/>
      </c>
      <c r="U495" s="4"/>
      <c r="V495" s="4"/>
      <c r="W495" s="220" t="str">
        <f ca="1">commission</f>
        <v/>
      </c>
      <c r="X495" s="301"/>
    </row>
    <row r="496" spans="1:24" x14ac:dyDescent="0.25">
      <c r="A496" s="6" t="str">
        <f ca="1">no.</f>
        <v/>
      </c>
      <c r="E496" s="4" t="str">
        <f ca="1">position</f>
        <v/>
      </c>
      <c r="I496" s="322"/>
      <c r="L496" s="23"/>
      <c r="N496" s="6"/>
      <c r="P496" s="20"/>
      <c r="Q496" s="5" t="str">
        <f ca="1">score</f>
        <v/>
      </c>
      <c r="R496" s="58" t="str">
        <f ca="1">rescore</f>
        <v/>
      </c>
      <c r="S496" s="11" t="str">
        <f ca="1">price</f>
        <v/>
      </c>
      <c r="U496" s="4"/>
      <c r="V496" s="4"/>
      <c r="W496" s="220" t="str">
        <f ca="1">commission</f>
        <v/>
      </c>
      <c r="X496" s="301"/>
    </row>
    <row r="497" spans="1:24" x14ac:dyDescent="0.25">
      <c r="A497" s="6" t="str">
        <f ca="1">no.</f>
        <v/>
      </c>
      <c r="E497" s="4" t="str">
        <f ca="1">position</f>
        <v/>
      </c>
      <c r="I497" s="322"/>
      <c r="L497" s="23"/>
      <c r="N497" s="6"/>
      <c r="P497" s="20"/>
      <c r="Q497" s="5" t="str">
        <f ca="1">score</f>
        <v/>
      </c>
      <c r="R497" s="58" t="str">
        <f ca="1">rescore</f>
        <v/>
      </c>
      <c r="S497" s="11" t="str">
        <f ca="1">price</f>
        <v/>
      </c>
      <c r="U497" s="4"/>
      <c r="V497" s="4"/>
      <c r="W497" s="220" t="str">
        <f ca="1">commission</f>
        <v/>
      </c>
      <c r="X497" s="301"/>
    </row>
    <row r="498" spans="1:24" x14ac:dyDescent="0.25">
      <c r="A498" s="6" t="str">
        <f ca="1">no.</f>
        <v/>
      </c>
      <c r="E498" s="4" t="str">
        <f ca="1">position</f>
        <v/>
      </c>
      <c r="I498" s="322"/>
      <c r="L498" s="23"/>
      <c r="N498" s="6"/>
      <c r="P498" s="20"/>
      <c r="Q498" s="5" t="str">
        <f ca="1">score</f>
        <v/>
      </c>
      <c r="R498" s="58" t="str">
        <f ca="1">rescore</f>
        <v/>
      </c>
      <c r="S498" s="11" t="str">
        <f ca="1">price</f>
        <v/>
      </c>
      <c r="U498" s="4"/>
      <c r="V498" s="4"/>
      <c r="W498" s="220" t="str">
        <f ca="1">commission</f>
        <v/>
      </c>
      <c r="X498" s="301"/>
    </row>
    <row r="499" spans="1:24" x14ac:dyDescent="0.25">
      <c r="A499" s="6" t="str">
        <f ca="1">no.</f>
        <v/>
      </c>
      <c r="E499" s="4" t="str">
        <f ca="1">position</f>
        <v/>
      </c>
      <c r="I499" s="322"/>
      <c r="L499" s="23"/>
      <c r="N499" s="6"/>
      <c r="P499" s="20"/>
      <c r="Q499" s="5" t="str">
        <f ca="1">score</f>
        <v/>
      </c>
      <c r="R499" s="58" t="str">
        <f ca="1">rescore</f>
        <v/>
      </c>
      <c r="S499" s="11" t="str">
        <f ca="1">price</f>
        <v/>
      </c>
      <c r="U499" s="4"/>
      <c r="V499" s="4"/>
      <c r="W499" s="220" t="str">
        <f ca="1">commission</f>
        <v/>
      </c>
      <c r="X499" s="301"/>
    </row>
    <row r="500" spans="1:24" x14ac:dyDescent="0.25">
      <c r="A500" s="6" t="str">
        <f ca="1">no.</f>
        <v/>
      </c>
      <c r="E500" s="4" t="str">
        <f ca="1">position</f>
        <v/>
      </c>
      <c r="I500" s="322"/>
      <c r="L500" s="23"/>
      <c r="N500" s="6"/>
      <c r="P500" s="20"/>
      <c r="Q500" s="5" t="str">
        <f ca="1">score</f>
        <v/>
      </c>
      <c r="R500" s="58" t="str">
        <f ca="1">rescore</f>
        <v/>
      </c>
      <c r="S500" s="11" t="str">
        <f ca="1">price</f>
        <v/>
      </c>
      <c r="U500" s="4"/>
      <c r="V500" s="4"/>
      <c r="W500" s="220" t="str">
        <f ca="1">commission</f>
        <v/>
      </c>
      <c r="X500" s="301"/>
    </row>
    <row r="501" spans="1:24" x14ac:dyDescent="0.25">
      <c r="A501" s="6" t="str">
        <f ca="1">no.</f>
        <v/>
      </c>
      <c r="E501" s="4" t="str">
        <f ca="1">position</f>
        <v/>
      </c>
      <c r="I501" s="322"/>
      <c r="L501" s="23"/>
      <c r="N501" s="6"/>
      <c r="P501" s="20"/>
      <c r="Q501" s="5" t="str">
        <f ca="1">score</f>
        <v/>
      </c>
      <c r="R501" s="58" t="str">
        <f ca="1">rescore</f>
        <v/>
      </c>
      <c r="S501" s="11" t="str">
        <f ca="1">price</f>
        <v/>
      </c>
      <c r="U501" s="4"/>
      <c r="V501" s="4"/>
      <c r="W501" s="220" t="str">
        <f ca="1">commission</f>
        <v/>
      </c>
      <c r="X501" s="301"/>
    </row>
    <row r="502" spans="1:24" x14ac:dyDescent="0.25">
      <c r="A502" s="6" t="str">
        <f ca="1">no.</f>
        <v/>
      </c>
      <c r="E502" s="4" t="str">
        <f ca="1">position</f>
        <v/>
      </c>
      <c r="I502" s="322"/>
      <c r="L502" s="23"/>
      <c r="N502" s="6"/>
      <c r="P502" s="20"/>
      <c r="Q502" s="5" t="str">
        <f ca="1">score</f>
        <v/>
      </c>
      <c r="R502" s="58" t="str">
        <f ca="1">rescore</f>
        <v/>
      </c>
      <c r="S502" s="11" t="str">
        <f ca="1">price</f>
        <v/>
      </c>
      <c r="U502" s="4"/>
      <c r="V502" s="4"/>
      <c r="W502" s="220" t="str">
        <f ca="1">commission</f>
        <v/>
      </c>
      <c r="X502" s="301"/>
    </row>
    <row r="503" spans="1:24" x14ac:dyDescent="0.25">
      <c r="A503" s="6" t="str">
        <f ca="1">no.</f>
        <v/>
      </c>
      <c r="E503" s="4" t="str">
        <f ca="1">position</f>
        <v/>
      </c>
      <c r="I503" s="322"/>
      <c r="L503" s="23"/>
      <c r="N503" s="6"/>
      <c r="P503" s="20"/>
      <c r="Q503" s="5" t="str">
        <f ca="1">score</f>
        <v/>
      </c>
      <c r="R503" s="58" t="str">
        <f ca="1">rescore</f>
        <v/>
      </c>
      <c r="S503" s="11" t="str">
        <f ca="1">price</f>
        <v/>
      </c>
      <c r="U503" s="4"/>
      <c r="V503" s="4"/>
      <c r="W503" s="220" t="str">
        <f ca="1">commission</f>
        <v/>
      </c>
      <c r="X503" s="301"/>
    </row>
    <row r="504" spans="1:24" x14ac:dyDescent="0.25">
      <c r="A504" s="6" t="str">
        <f ca="1">no.</f>
        <v/>
      </c>
      <c r="E504" s="4" t="str">
        <f ca="1">position</f>
        <v/>
      </c>
      <c r="I504" s="322"/>
      <c r="L504" s="23"/>
      <c r="N504" s="6"/>
      <c r="P504" s="20"/>
      <c r="Q504" s="5" t="str">
        <f ca="1">score</f>
        <v/>
      </c>
      <c r="R504" s="58" t="str">
        <f ca="1">rescore</f>
        <v/>
      </c>
      <c r="S504" s="11" t="str">
        <f ca="1">price</f>
        <v/>
      </c>
      <c r="U504" s="4"/>
      <c r="V504" s="4"/>
      <c r="W504" s="220" t="str">
        <f ca="1">commission</f>
        <v/>
      </c>
      <c r="X504" s="301"/>
    </row>
    <row r="505" spans="1:24" x14ac:dyDescent="0.25">
      <c r="A505" s="6" t="str">
        <f ca="1">no.</f>
        <v/>
      </c>
      <c r="E505" s="4" t="str">
        <f ca="1">position</f>
        <v/>
      </c>
      <c r="I505" s="322"/>
      <c r="L505" s="23"/>
      <c r="N505" s="6"/>
      <c r="P505" s="20"/>
      <c r="Q505" s="5" t="str">
        <f ca="1">score</f>
        <v/>
      </c>
      <c r="R505" s="58" t="str">
        <f ca="1">rescore</f>
        <v/>
      </c>
      <c r="S505" s="11" t="str">
        <f ca="1">price</f>
        <v/>
      </c>
      <c r="U505" s="4"/>
      <c r="V505" s="4"/>
      <c r="W505" s="220" t="str">
        <f ca="1">commission</f>
        <v/>
      </c>
      <c r="X505" s="301"/>
    </row>
    <row r="506" spans="1:24" x14ac:dyDescent="0.25">
      <c r="A506" s="6" t="str">
        <f ca="1">no.</f>
        <v/>
      </c>
      <c r="E506" s="4" t="str">
        <f ca="1">position</f>
        <v/>
      </c>
      <c r="I506" s="322"/>
      <c r="L506" s="23"/>
      <c r="N506" s="6"/>
      <c r="P506" s="20"/>
      <c r="Q506" s="5" t="str">
        <f ca="1">score</f>
        <v/>
      </c>
      <c r="R506" s="58" t="str">
        <f ca="1">rescore</f>
        <v/>
      </c>
      <c r="S506" s="11" t="str">
        <f ca="1">price</f>
        <v/>
      </c>
      <c r="U506" s="4"/>
      <c r="V506" s="4"/>
      <c r="W506" s="220" t="str">
        <f ca="1">commission</f>
        <v/>
      </c>
      <c r="X506" s="301"/>
    </row>
    <row r="507" spans="1:24" x14ac:dyDescent="0.25">
      <c r="A507" s="6" t="str">
        <f ca="1">no.</f>
        <v/>
      </c>
      <c r="E507" s="4" t="str">
        <f ca="1">position</f>
        <v/>
      </c>
      <c r="I507" s="322"/>
      <c r="L507" s="23"/>
      <c r="N507" s="6"/>
      <c r="P507" s="20"/>
      <c r="Q507" s="5" t="str">
        <f ca="1">score</f>
        <v/>
      </c>
      <c r="R507" s="58" t="str">
        <f ca="1">rescore</f>
        <v/>
      </c>
      <c r="S507" s="11" t="str">
        <f ca="1">price</f>
        <v/>
      </c>
      <c r="U507" s="4"/>
      <c r="V507" s="4"/>
      <c r="W507" s="220" t="str">
        <f ca="1">commission</f>
        <v/>
      </c>
      <c r="X507" s="301"/>
    </row>
    <row r="508" spans="1:24" x14ac:dyDescent="0.25">
      <c r="A508" s="6" t="str">
        <f ca="1">no.</f>
        <v/>
      </c>
      <c r="E508" s="4" t="str">
        <f ca="1">position</f>
        <v/>
      </c>
      <c r="I508" s="322"/>
      <c r="L508" s="23"/>
      <c r="N508" s="6"/>
      <c r="P508" s="20"/>
      <c r="Q508" s="5" t="str">
        <f ca="1">score</f>
        <v/>
      </c>
      <c r="R508" s="58" t="str">
        <f ca="1">rescore</f>
        <v/>
      </c>
      <c r="S508" s="11" t="str">
        <f ca="1">price</f>
        <v/>
      </c>
      <c r="U508" s="4"/>
      <c r="V508" s="4"/>
      <c r="W508" s="220" t="str">
        <f ca="1">commission</f>
        <v/>
      </c>
      <c r="X508" s="301"/>
    </row>
    <row r="509" spans="1:24" x14ac:dyDescent="0.25">
      <c r="A509" s="6" t="str">
        <f ca="1">no.</f>
        <v/>
      </c>
      <c r="E509" s="4" t="str">
        <f ca="1">position</f>
        <v/>
      </c>
      <c r="I509" s="322"/>
      <c r="L509" s="23"/>
      <c r="N509" s="6"/>
      <c r="P509" s="20"/>
      <c r="Q509" s="5" t="str">
        <f ca="1">score</f>
        <v/>
      </c>
      <c r="R509" s="58" t="str">
        <f ca="1">rescore</f>
        <v/>
      </c>
      <c r="S509" s="11" t="str">
        <f ca="1">price</f>
        <v/>
      </c>
      <c r="U509" s="4"/>
      <c r="V509" s="4"/>
      <c r="W509" s="220" t="str">
        <f ca="1">commission</f>
        <v/>
      </c>
      <c r="X509" s="301"/>
    </row>
    <row r="510" spans="1:24" x14ac:dyDescent="0.25">
      <c r="A510" s="6" t="str">
        <f ca="1">no.</f>
        <v/>
      </c>
      <c r="E510" s="4" t="str">
        <f ca="1">position</f>
        <v/>
      </c>
      <c r="I510" s="322"/>
      <c r="L510" s="23"/>
      <c r="N510" s="6"/>
      <c r="P510" s="20"/>
      <c r="Q510" s="5" t="str">
        <f ca="1">score</f>
        <v/>
      </c>
      <c r="R510" s="58" t="str">
        <f ca="1">rescore</f>
        <v/>
      </c>
      <c r="S510" s="11" t="str">
        <f ca="1">price</f>
        <v/>
      </c>
      <c r="U510" s="4"/>
      <c r="V510" s="4"/>
      <c r="W510" s="220" t="str">
        <f ca="1">commission</f>
        <v/>
      </c>
      <c r="X510" s="301"/>
    </row>
    <row r="511" spans="1:24" x14ac:dyDescent="0.25">
      <c r="A511" s="6" t="str">
        <f ca="1">no.</f>
        <v/>
      </c>
      <c r="E511" s="4" t="str">
        <f ca="1">position</f>
        <v/>
      </c>
      <c r="I511" s="322"/>
      <c r="L511" s="23"/>
      <c r="N511" s="6"/>
      <c r="P511" s="20"/>
      <c r="Q511" s="5" t="str">
        <f ca="1">score</f>
        <v/>
      </c>
      <c r="R511" s="58" t="str">
        <f ca="1">rescore</f>
        <v/>
      </c>
      <c r="S511" s="11" t="str">
        <f ca="1">price</f>
        <v/>
      </c>
      <c r="U511" s="4"/>
      <c r="V511" s="4"/>
      <c r="W511" s="220" t="str">
        <f ca="1">commission</f>
        <v/>
      </c>
      <c r="X511" s="301"/>
    </row>
    <row r="512" spans="1:24" x14ac:dyDescent="0.25">
      <c r="A512" s="6" t="str">
        <f ca="1">no.</f>
        <v/>
      </c>
      <c r="E512" s="4" t="str">
        <f ca="1">position</f>
        <v/>
      </c>
      <c r="I512" s="322"/>
      <c r="L512" s="23"/>
      <c r="N512" s="6"/>
      <c r="P512" s="20"/>
      <c r="Q512" s="5" t="str">
        <f ca="1">score</f>
        <v/>
      </c>
      <c r="R512" s="58" t="str">
        <f ca="1">rescore</f>
        <v/>
      </c>
      <c r="S512" s="11" t="str">
        <f ca="1">price</f>
        <v/>
      </c>
      <c r="U512" s="4"/>
      <c r="V512" s="4"/>
      <c r="W512" s="220" t="str">
        <f ca="1">commission</f>
        <v/>
      </c>
      <c r="X512" s="301"/>
    </row>
    <row r="513" spans="1:24" x14ac:dyDescent="0.25">
      <c r="A513" s="6" t="str">
        <f ca="1">no.</f>
        <v/>
      </c>
      <c r="E513" s="4" t="str">
        <f ca="1">position</f>
        <v/>
      </c>
      <c r="I513" s="322"/>
      <c r="L513" s="23"/>
      <c r="N513" s="6"/>
      <c r="P513" s="20"/>
      <c r="Q513" s="5" t="str">
        <f ca="1">score</f>
        <v/>
      </c>
      <c r="R513" s="58" t="str">
        <f ca="1">rescore</f>
        <v/>
      </c>
      <c r="S513" s="11" t="str">
        <f ca="1">price</f>
        <v/>
      </c>
      <c r="U513" s="4"/>
      <c r="V513" s="4"/>
      <c r="W513" s="220" t="str">
        <f ca="1">commission</f>
        <v/>
      </c>
      <c r="X513" s="301"/>
    </row>
    <row r="514" spans="1:24" x14ac:dyDescent="0.25">
      <c r="A514" s="6" t="str">
        <f ca="1">no.</f>
        <v/>
      </c>
      <c r="E514" s="4" t="str">
        <f ca="1">position</f>
        <v/>
      </c>
      <c r="I514" s="322"/>
      <c r="L514" s="23"/>
      <c r="N514" s="6"/>
      <c r="P514" s="20"/>
      <c r="Q514" s="5" t="str">
        <f ca="1">score</f>
        <v/>
      </c>
      <c r="R514" s="58" t="str">
        <f ca="1">rescore</f>
        <v/>
      </c>
      <c r="S514" s="11" t="str">
        <f ca="1">price</f>
        <v/>
      </c>
      <c r="U514" s="4"/>
      <c r="V514" s="4"/>
      <c r="W514" s="220" t="str">
        <f ca="1">commission</f>
        <v/>
      </c>
      <c r="X514" s="301"/>
    </row>
    <row r="515" spans="1:24" x14ac:dyDescent="0.25">
      <c r="A515" s="6" t="str">
        <f ca="1">no.</f>
        <v/>
      </c>
      <c r="E515" s="4" t="str">
        <f ca="1">position</f>
        <v/>
      </c>
      <c r="I515" s="322"/>
      <c r="L515" s="23"/>
      <c r="N515" s="6"/>
      <c r="P515" s="20"/>
      <c r="Q515" s="5" t="str">
        <f ca="1">score</f>
        <v/>
      </c>
      <c r="R515" s="58" t="str">
        <f ca="1">rescore</f>
        <v/>
      </c>
      <c r="S515" s="11" t="str">
        <f ca="1">price</f>
        <v/>
      </c>
      <c r="U515" s="4"/>
      <c r="V515" s="4"/>
      <c r="W515" s="220" t="str">
        <f ca="1">commission</f>
        <v/>
      </c>
      <c r="X515" s="301"/>
    </row>
    <row r="516" spans="1:24" x14ac:dyDescent="0.25">
      <c r="A516" s="6" t="str">
        <f ca="1">no.</f>
        <v/>
      </c>
      <c r="E516" s="4" t="str">
        <f ca="1">position</f>
        <v/>
      </c>
      <c r="I516" s="322"/>
      <c r="L516" s="23"/>
      <c r="N516" s="6"/>
      <c r="P516" s="20"/>
      <c r="Q516" s="5" t="str">
        <f ca="1">score</f>
        <v/>
      </c>
      <c r="R516" s="58" t="str">
        <f ca="1">rescore</f>
        <v/>
      </c>
      <c r="S516" s="11" t="str">
        <f ca="1">price</f>
        <v/>
      </c>
      <c r="U516" s="4"/>
      <c r="V516" s="4"/>
      <c r="W516" s="220" t="str">
        <f ca="1">commission</f>
        <v/>
      </c>
      <c r="X516" s="301"/>
    </row>
    <row r="517" spans="1:24" x14ac:dyDescent="0.25">
      <c r="A517" s="6" t="str">
        <f ca="1">no.</f>
        <v/>
      </c>
      <c r="E517" s="4" t="str">
        <f ca="1">position</f>
        <v/>
      </c>
      <c r="I517" s="322"/>
      <c r="L517" s="23"/>
      <c r="N517" s="6"/>
      <c r="P517" s="20"/>
      <c r="Q517" s="5" t="str">
        <f ca="1">score</f>
        <v/>
      </c>
      <c r="R517" s="58" t="str">
        <f ca="1">rescore</f>
        <v/>
      </c>
      <c r="S517" s="11" t="str">
        <f ca="1">price</f>
        <v/>
      </c>
      <c r="U517" s="4"/>
      <c r="V517" s="4"/>
      <c r="W517" s="220" t="str">
        <f ca="1">commission</f>
        <v/>
      </c>
      <c r="X517" s="301"/>
    </row>
    <row r="518" spans="1:24" x14ac:dyDescent="0.25">
      <c r="A518" s="6" t="str">
        <f ca="1">no.</f>
        <v/>
      </c>
      <c r="E518" s="4" t="str">
        <f ca="1">position</f>
        <v/>
      </c>
      <c r="I518" s="322"/>
      <c r="L518" s="23"/>
      <c r="N518" s="6"/>
      <c r="P518" s="20"/>
      <c r="Q518" s="5" t="str">
        <f ca="1">score</f>
        <v/>
      </c>
      <c r="R518" s="58" t="str">
        <f ca="1">rescore</f>
        <v/>
      </c>
      <c r="S518" s="11" t="str">
        <f ca="1">price</f>
        <v/>
      </c>
      <c r="U518" s="4"/>
      <c r="V518" s="4"/>
      <c r="W518" s="220" t="str">
        <f ca="1">commission</f>
        <v/>
      </c>
      <c r="X518" s="301"/>
    </row>
    <row r="519" spans="1:24" x14ac:dyDescent="0.25">
      <c r="A519" s="6" t="str">
        <f ca="1">no.</f>
        <v/>
      </c>
      <c r="E519" s="4" t="str">
        <f ca="1">position</f>
        <v/>
      </c>
      <c r="I519" s="322"/>
      <c r="L519" s="23"/>
      <c r="N519" s="6"/>
      <c r="P519" s="20"/>
      <c r="Q519" s="5" t="str">
        <f ca="1">score</f>
        <v/>
      </c>
      <c r="R519" s="58" t="str">
        <f ca="1">rescore</f>
        <v/>
      </c>
      <c r="S519" s="11" t="str">
        <f ca="1">price</f>
        <v/>
      </c>
      <c r="U519" s="4"/>
      <c r="V519" s="4"/>
      <c r="W519" s="220" t="str">
        <f ca="1">commission</f>
        <v/>
      </c>
      <c r="X519" s="301"/>
    </row>
    <row r="520" spans="1:24" x14ac:dyDescent="0.25">
      <c r="A520" s="6" t="str">
        <f ca="1">no.</f>
        <v/>
      </c>
      <c r="E520" s="4" t="str">
        <f ca="1">position</f>
        <v/>
      </c>
      <c r="I520" s="322"/>
      <c r="L520" s="23"/>
      <c r="N520" s="6"/>
      <c r="P520" s="20"/>
      <c r="Q520" s="5" t="str">
        <f ca="1">score</f>
        <v/>
      </c>
      <c r="R520" s="58" t="str">
        <f ca="1">rescore</f>
        <v/>
      </c>
      <c r="S520" s="11" t="str">
        <f ca="1">price</f>
        <v/>
      </c>
      <c r="U520" s="4"/>
      <c r="V520" s="4"/>
      <c r="W520" s="220" t="str">
        <f ca="1">commission</f>
        <v/>
      </c>
      <c r="X520" s="301"/>
    </row>
    <row r="521" spans="1:24" x14ac:dyDescent="0.25">
      <c r="A521" s="6" t="str">
        <f ca="1">no.</f>
        <v/>
      </c>
      <c r="E521" s="4" t="str">
        <f ca="1">position</f>
        <v/>
      </c>
      <c r="I521" s="322"/>
      <c r="L521" s="23"/>
      <c r="N521" s="6"/>
      <c r="P521" s="20"/>
      <c r="Q521" s="5" t="str">
        <f ca="1">score</f>
        <v/>
      </c>
      <c r="R521" s="58" t="str">
        <f ca="1">rescore</f>
        <v/>
      </c>
      <c r="S521" s="11" t="str">
        <f ca="1">price</f>
        <v/>
      </c>
      <c r="U521" s="4"/>
      <c r="V521" s="4"/>
      <c r="W521" s="220" t="str">
        <f ca="1">commission</f>
        <v/>
      </c>
      <c r="X521" s="301"/>
    </row>
    <row r="522" spans="1:24" x14ac:dyDescent="0.25">
      <c r="A522" s="6" t="str">
        <f ca="1">no.</f>
        <v/>
      </c>
      <c r="E522" s="4" t="str">
        <f ca="1">position</f>
        <v/>
      </c>
      <c r="I522" s="322"/>
      <c r="L522" s="23"/>
      <c r="N522" s="6"/>
      <c r="P522" s="20"/>
      <c r="Q522" s="5" t="str">
        <f ca="1">score</f>
        <v/>
      </c>
      <c r="R522" s="58" t="str">
        <f ca="1">rescore</f>
        <v/>
      </c>
      <c r="S522" s="11" t="str">
        <f ca="1">price</f>
        <v/>
      </c>
      <c r="U522" s="4"/>
      <c r="V522" s="4"/>
      <c r="W522" s="220" t="str">
        <f ca="1">commission</f>
        <v/>
      </c>
      <c r="X522" s="301"/>
    </row>
    <row r="523" spans="1:24" x14ac:dyDescent="0.25">
      <c r="A523" s="6" t="str">
        <f ca="1">no.</f>
        <v/>
      </c>
      <c r="E523" s="4" t="str">
        <f ca="1">position</f>
        <v/>
      </c>
      <c r="I523" s="322"/>
      <c r="L523" s="23"/>
      <c r="N523" s="6"/>
      <c r="P523" s="20"/>
      <c r="Q523" s="5" t="str">
        <f ca="1">score</f>
        <v/>
      </c>
      <c r="R523" s="58" t="str">
        <f ca="1">rescore</f>
        <v/>
      </c>
      <c r="S523" s="11" t="str">
        <f ca="1">price</f>
        <v/>
      </c>
      <c r="U523" s="4"/>
      <c r="V523" s="4"/>
      <c r="W523" s="220" t="str">
        <f ca="1">commission</f>
        <v/>
      </c>
      <c r="X523" s="301"/>
    </row>
    <row r="524" spans="1:24" x14ac:dyDescent="0.25">
      <c r="A524" s="6" t="str">
        <f ca="1">no.</f>
        <v/>
      </c>
      <c r="E524" s="4" t="str">
        <f ca="1">position</f>
        <v/>
      </c>
      <c r="I524" s="322"/>
      <c r="L524" s="23"/>
      <c r="N524" s="6"/>
      <c r="P524" s="20"/>
      <c r="Q524" s="5" t="str">
        <f ca="1">score</f>
        <v/>
      </c>
      <c r="R524" s="58" t="str">
        <f ca="1">rescore</f>
        <v/>
      </c>
      <c r="S524" s="11" t="str">
        <f ca="1">price</f>
        <v/>
      </c>
      <c r="U524" s="4"/>
      <c r="V524" s="4"/>
      <c r="W524" s="220" t="str">
        <f ca="1">commission</f>
        <v/>
      </c>
      <c r="X524" s="301"/>
    </row>
    <row r="525" spans="1:24" x14ac:dyDescent="0.25">
      <c r="A525" s="6" t="str">
        <f ca="1">no.</f>
        <v/>
      </c>
      <c r="E525" s="4" t="str">
        <f ca="1">position</f>
        <v/>
      </c>
      <c r="I525" s="318"/>
      <c r="L525" s="23"/>
      <c r="N525" s="6"/>
      <c r="P525" s="20"/>
      <c r="Q525" s="5" t="str">
        <f ca="1">score</f>
        <v/>
      </c>
      <c r="R525" s="58" t="str">
        <f ca="1">rescore</f>
        <v/>
      </c>
      <c r="S525" s="11" t="str">
        <f ca="1">price</f>
        <v/>
      </c>
      <c r="U525" s="4"/>
      <c r="V525" s="4"/>
      <c r="W525" s="220" t="str">
        <f ca="1">commission</f>
        <v/>
      </c>
      <c r="X525" s="301"/>
    </row>
    <row r="526" spans="1:24" x14ac:dyDescent="0.25">
      <c r="A526" s="6" t="str">
        <f ca="1">no.</f>
        <v/>
      </c>
      <c r="E526" s="4" t="str">
        <f ca="1">position</f>
        <v/>
      </c>
      <c r="I526" s="322"/>
      <c r="L526" s="23"/>
      <c r="N526" s="6"/>
      <c r="P526" s="20"/>
      <c r="Q526" s="5" t="str">
        <f ca="1">score</f>
        <v/>
      </c>
      <c r="R526" s="58" t="str">
        <f ca="1">rescore</f>
        <v/>
      </c>
      <c r="S526" s="11" t="str">
        <f ca="1">price</f>
        <v/>
      </c>
      <c r="U526" s="4"/>
      <c r="V526" s="4"/>
      <c r="W526" s="220" t="str">
        <f ca="1">commission</f>
        <v/>
      </c>
      <c r="X526" s="301"/>
    </row>
    <row r="527" spans="1:24" x14ac:dyDescent="0.25">
      <c r="A527" s="6" t="str">
        <f ca="1">no.</f>
        <v/>
      </c>
      <c r="E527" s="4" t="str">
        <f ca="1">position</f>
        <v/>
      </c>
      <c r="I527" s="322"/>
      <c r="L527" s="23"/>
      <c r="N527" s="6"/>
      <c r="P527" s="20"/>
      <c r="Q527" s="5" t="str">
        <f ca="1">score</f>
        <v/>
      </c>
      <c r="R527" s="58" t="str">
        <f ca="1">rescore</f>
        <v/>
      </c>
      <c r="S527" s="11" t="str">
        <f ca="1">price</f>
        <v/>
      </c>
      <c r="U527" s="4"/>
      <c r="V527" s="4"/>
      <c r="W527" s="220" t="str">
        <f ca="1">commission</f>
        <v/>
      </c>
      <c r="X527" s="301"/>
    </row>
    <row r="528" spans="1:24" x14ac:dyDescent="0.25">
      <c r="A528" s="6" t="str">
        <f ca="1">no.</f>
        <v/>
      </c>
      <c r="E528" s="4" t="str">
        <f ca="1">position</f>
        <v/>
      </c>
      <c r="I528" s="322"/>
      <c r="L528" s="23"/>
      <c r="N528" s="6"/>
      <c r="P528" s="20"/>
      <c r="Q528" s="5" t="str">
        <f ca="1">score</f>
        <v/>
      </c>
      <c r="R528" s="58" t="str">
        <f ca="1">rescore</f>
        <v/>
      </c>
      <c r="S528" s="11" t="str">
        <f ca="1">price</f>
        <v/>
      </c>
      <c r="U528" s="4"/>
      <c r="V528" s="4"/>
      <c r="W528" s="220" t="str">
        <f ca="1">commission</f>
        <v/>
      </c>
      <c r="X528" s="301"/>
    </row>
    <row r="529" spans="1:24" x14ac:dyDescent="0.25">
      <c r="A529" s="6" t="str">
        <f ca="1">no.</f>
        <v/>
      </c>
      <c r="E529" s="4" t="str">
        <f ca="1">position</f>
        <v/>
      </c>
      <c r="I529" s="322"/>
      <c r="L529" s="23"/>
      <c r="N529" s="6"/>
      <c r="P529" s="20"/>
      <c r="Q529" s="5" t="str">
        <f ca="1">score</f>
        <v/>
      </c>
      <c r="R529" s="58" t="str">
        <f ca="1">rescore</f>
        <v/>
      </c>
      <c r="S529" s="11" t="str">
        <f ca="1">price</f>
        <v/>
      </c>
      <c r="U529" s="4"/>
      <c r="V529" s="4"/>
      <c r="W529" s="220" t="str">
        <f ca="1">commission</f>
        <v/>
      </c>
      <c r="X529" s="301"/>
    </row>
    <row r="530" spans="1:24" x14ac:dyDescent="0.25">
      <c r="A530" s="6" t="str">
        <f ca="1">no.</f>
        <v/>
      </c>
      <c r="E530" s="4" t="str">
        <f ca="1">position</f>
        <v/>
      </c>
      <c r="I530" s="322"/>
      <c r="L530" s="23"/>
      <c r="N530" s="6"/>
      <c r="P530" s="20"/>
      <c r="Q530" s="5" t="str">
        <f ca="1">score</f>
        <v/>
      </c>
      <c r="R530" s="58" t="str">
        <f ca="1">rescore</f>
        <v/>
      </c>
      <c r="S530" s="11" t="str">
        <f ca="1">price</f>
        <v/>
      </c>
      <c r="U530" s="4"/>
      <c r="V530" s="4"/>
      <c r="W530" s="220" t="str">
        <f ca="1">commission</f>
        <v/>
      </c>
      <c r="X530" s="301"/>
    </row>
    <row r="531" spans="1:24" x14ac:dyDescent="0.25">
      <c r="A531" s="6" t="str">
        <f ca="1">no.</f>
        <v/>
      </c>
      <c r="E531" s="4" t="str">
        <f ca="1">position</f>
        <v/>
      </c>
      <c r="I531" s="322"/>
      <c r="L531" s="23"/>
      <c r="N531" s="6"/>
      <c r="P531" s="20"/>
      <c r="Q531" s="5" t="str">
        <f ca="1">score</f>
        <v/>
      </c>
      <c r="R531" s="58" t="str">
        <f ca="1">rescore</f>
        <v/>
      </c>
      <c r="S531" s="11" t="str">
        <f ca="1">price</f>
        <v/>
      </c>
      <c r="U531" s="4"/>
      <c r="V531" s="4"/>
      <c r="W531" s="220" t="str">
        <f ca="1">commission</f>
        <v/>
      </c>
      <c r="X531" s="301"/>
    </row>
    <row r="532" spans="1:24" x14ac:dyDescent="0.25">
      <c r="A532" s="6" t="str">
        <f ca="1">no.</f>
        <v/>
      </c>
      <c r="E532" s="4" t="str">
        <f ca="1">position</f>
        <v/>
      </c>
      <c r="I532" s="322"/>
      <c r="L532" s="23"/>
      <c r="N532" s="6"/>
      <c r="P532" s="20"/>
      <c r="Q532" s="5" t="str">
        <f ca="1">score</f>
        <v/>
      </c>
      <c r="R532" s="58" t="str">
        <f ca="1">rescore</f>
        <v/>
      </c>
      <c r="S532" s="11" t="str">
        <f ca="1">price</f>
        <v/>
      </c>
      <c r="U532" s="4"/>
      <c r="V532" s="4"/>
      <c r="W532" s="220" t="str">
        <f ca="1">commission</f>
        <v/>
      </c>
      <c r="X532" s="301"/>
    </row>
    <row r="533" spans="1:24" x14ac:dyDescent="0.25">
      <c r="A533" s="6" t="str">
        <f ca="1">no.</f>
        <v/>
      </c>
      <c r="E533" s="4" t="str">
        <f ca="1">position</f>
        <v/>
      </c>
      <c r="I533" s="322"/>
      <c r="L533" s="23"/>
      <c r="N533" s="6"/>
      <c r="P533" s="20"/>
      <c r="Q533" s="5" t="str">
        <f ca="1">score</f>
        <v/>
      </c>
      <c r="R533" s="58" t="str">
        <f ca="1">rescore</f>
        <v/>
      </c>
      <c r="S533" s="11" t="str">
        <f ca="1">price</f>
        <v/>
      </c>
      <c r="U533" s="4"/>
      <c r="V533" s="4"/>
      <c r="W533" s="220" t="str">
        <f ca="1">commission</f>
        <v/>
      </c>
      <c r="X533" s="301"/>
    </row>
    <row r="534" spans="1:24" x14ac:dyDescent="0.25">
      <c r="A534" s="6" t="str">
        <f ca="1">no.</f>
        <v/>
      </c>
      <c r="E534" s="4" t="str">
        <f ca="1">position</f>
        <v/>
      </c>
      <c r="I534" s="322"/>
      <c r="L534" s="23"/>
      <c r="N534" s="6"/>
      <c r="P534" s="20"/>
      <c r="Q534" s="5" t="str">
        <f ca="1">score</f>
        <v/>
      </c>
      <c r="R534" s="58" t="str">
        <f ca="1">rescore</f>
        <v/>
      </c>
      <c r="S534" s="11" t="str">
        <f ca="1">price</f>
        <v/>
      </c>
      <c r="U534" s="4"/>
      <c r="V534" s="4"/>
      <c r="W534" s="220" t="str">
        <f ca="1">commission</f>
        <v/>
      </c>
      <c r="X534" s="301"/>
    </row>
    <row r="535" spans="1:24" x14ac:dyDescent="0.25">
      <c r="A535" s="6" t="str">
        <f ca="1">no.</f>
        <v/>
      </c>
      <c r="E535" s="4" t="str">
        <f ca="1">position</f>
        <v/>
      </c>
      <c r="I535" s="322"/>
      <c r="L535" s="23"/>
      <c r="N535" s="6"/>
      <c r="P535" s="20"/>
      <c r="Q535" s="5" t="str">
        <f ca="1">score</f>
        <v/>
      </c>
      <c r="R535" s="58" t="str">
        <f ca="1">rescore</f>
        <v/>
      </c>
      <c r="S535" s="11" t="str">
        <f ca="1">price</f>
        <v/>
      </c>
      <c r="U535" s="4"/>
      <c r="V535" s="4"/>
      <c r="W535" s="220" t="str">
        <f ca="1">commission</f>
        <v/>
      </c>
      <c r="X535" s="301"/>
    </row>
    <row r="536" spans="1:24" x14ac:dyDescent="0.25">
      <c r="A536" s="6" t="str">
        <f ca="1">no.</f>
        <v/>
      </c>
      <c r="E536" s="4" t="str">
        <f ca="1">position</f>
        <v/>
      </c>
      <c r="I536" s="322"/>
      <c r="L536" s="23"/>
      <c r="N536" s="6"/>
      <c r="P536" s="20"/>
      <c r="Q536" s="5" t="str">
        <f ca="1">score</f>
        <v/>
      </c>
      <c r="R536" s="58" t="str">
        <f ca="1">rescore</f>
        <v/>
      </c>
      <c r="S536" s="11" t="str">
        <f ca="1">price</f>
        <v/>
      </c>
      <c r="U536" s="4"/>
      <c r="V536" s="4"/>
      <c r="W536" s="220" t="str">
        <f ca="1">commission</f>
        <v/>
      </c>
      <c r="X536" s="301"/>
    </row>
    <row r="537" spans="1:24" x14ac:dyDescent="0.25">
      <c r="A537" s="6" t="str">
        <f ca="1">no.</f>
        <v/>
      </c>
      <c r="E537" s="4" t="str">
        <f ca="1">position</f>
        <v/>
      </c>
      <c r="I537" s="322"/>
      <c r="L537" s="23"/>
      <c r="N537" s="6"/>
      <c r="P537" s="20"/>
      <c r="Q537" s="5" t="str">
        <f ca="1">score</f>
        <v/>
      </c>
      <c r="R537" s="58" t="str">
        <f ca="1">rescore</f>
        <v/>
      </c>
      <c r="S537" s="11" t="str">
        <f ca="1">price</f>
        <v/>
      </c>
      <c r="U537" s="4"/>
      <c r="V537" s="4"/>
      <c r="W537" s="220" t="str">
        <f ca="1">commission</f>
        <v/>
      </c>
      <c r="X537" s="301"/>
    </row>
    <row r="538" spans="1:24" x14ac:dyDescent="0.25">
      <c r="A538" s="6" t="str">
        <f ca="1">no.</f>
        <v/>
      </c>
      <c r="E538" s="4" t="str">
        <f ca="1">position</f>
        <v/>
      </c>
      <c r="I538" s="322"/>
      <c r="L538" s="23"/>
      <c r="N538" s="6"/>
      <c r="P538" s="20"/>
      <c r="Q538" s="5" t="str">
        <f ca="1">score</f>
        <v/>
      </c>
      <c r="R538" s="58" t="str">
        <f ca="1">rescore</f>
        <v/>
      </c>
      <c r="S538" s="11" t="str">
        <f ca="1">price</f>
        <v/>
      </c>
      <c r="U538" s="4"/>
      <c r="V538" s="4"/>
      <c r="W538" s="220" t="str">
        <f ca="1">commission</f>
        <v/>
      </c>
      <c r="X538" s="301"/>
    </row>
    <row r="539" spans="1:24" x14ac:dyDescent="0.25">
      <c r="A539" s="6" t="str">
        <f ca="1">no.</f>
        <v/>
      </c>
      <c r="E539" s="4" t="str">
        <f ca="1">position</f>
        <v/>
      </c>
      <c r="I539" s="322"/>
      <c r="L539" s="23"/>
      <c r="N539" s="6"/>
      <c r="P539" s="20"/>
      <c r="Q539" s="5" t="str">
        <f ca="1">score</f>
        <v/>
      </c>
      <c r="R539" s="58" t="str">
        <f ca="1">rescore</f>
        <v/>
      </c>
      <c r="S539" s="11" t="str">
        <f ca="1">price</f>
        <v/>
      </c>
      <c r="U539" s="4"/>
      <c r="V539" s="4"/>
      <c r="W539" s="220" t="str">
        <f ca="1">commission</f>
        <v/>
      </c>
      <c r="X539" s="301"/>
    </row>
    <row r="540" spans="1:24" x14ac:dyDescent="0.25">
      <c r="A540" s="6" t="str">
        <f ca="1">no.</f>
        <v/>
      </c>
      <c r="E540" s="4" t="str">
        <f ca="1">position</f>
        <v/>
      </c>
      <c r="I540" s="322"/>
      <c r="L540" s="23"/>
      <c r="N540" s="6"/>
      <c r="P540" s="20"/>
      <c r="Q540" s="5" t="str">
        <f ca="1">score</f>
        <v/>
      </c>
      <c r="R540" s="58" t="str">
        <f ca="1">rescore</f>
        <v/>
      </c>
      <c r="S540" s="11" t="str">
        <f ca="1">price</f>
        <v/>
      </c>
      <c r="U540" s="4"/>
      <c r="V540" s="4"/>
      <c r="W540" s="220" t="str">
        <f ca="1">commission</f>
        <v/>
      </c>
      <c r="X540" s="301"/>
    </row>
    <row r="541" spans="1:24" x14ac:dyDescent="0.25">
      <c r="A541" s="6" t="str">
        <f ca="1">no.</f>
        <v/>
      </c>
      <c r="E541" s="4" t="str">
        <f ca="1">position</f>
        <v/>
      </c>
      <c r="I541" s="322"/>
      <c r="L541" s="23"/>
      <c r="N541" s="6"/>
      <c r="P541" s="20"/>
      <c r="Q541" s="5" t="str">
        <f ca="1">score</f>
        <v/>
      </c>
      <c r="R541" s="58" t="str">
        <f ca="1">rescore</f>
        <v/>
      </c>
      <c r="S541" s="11" t="str">
        <f ca="1">price</f>
        <v/>
      </c>
      <c r="U541" s="4"/>
      <c r="V541" s="4"/>
      <c r="W541" s="220" t="str">
        <f ca="1">commission</f>
        <v/>
      </c>
      <c r="X541" s="301"/>
    </row>
    <row r="542" spans="1:24" x14ac:dyDescent="0.25">
      <c r="A542" s="6" t="str">
        <f ca="1">no.</f>
        <v/>
      </c>
      <c r="E542" s="4" t="str">
        <f ca="1">position</f>
        <v/>
      </c>
      <c r="I542" s="322"/>
      <c r="L542" s="23"/>
      <c r="N542" s="6"/>
      <c r="P542" s="20"/>
      <c r="Q542" s="5" t="str">
        <f ca="1">score</f>
        <v/>
      </c>
      <c r="R542" s="58" t="str">
        <f ca="1">rescore</f>
        <v/>
      </c>
      <c r="S542" s="11" t="str">
        <f ca="1">price</f>
        <v/>
      </c>
      <c r="U542" s="4"/>
      <c r="V542" s="4"/>
      <c r="W542" s="220" t="str">
        <f ca="1">commission</f>
        <v/>
      </c>
      <c r="X542" s="301"/>
    </row>
    <row r="543" spans="1:24" x14ac:dyDescent="0.25">
      <c r="A543" s="6" t="str">
        <f ca="1">no.</f>
        <v/>
      </c>
      <c r="E543" s="4" t="str">
        <f ca="1">position</f>
        <v/>
      </c>
      <c r="I543" s="322"/>
      <c r="L543" s="23"/>
      <c r="N543" s="6"/>
      <c r="P543" s="20"/>
      <c r="Q543" s="5" t="str">
        <f ca="1">score</f>
        <v/>
      </c>
      <c r="R543" s="58" t="str">
        <f ca="1">rescore</f>
        <v/>
      </c>
      <c r="S543" s="11" t="str">
        <f ca="1">price</f>
        <v/>
      </c>
      <c r="U543" s="4"/>
      <c r="V543" s="4"/>
      <c r="W543" s="220" t="str">
        <f ca="1">commission</f>
        <v/>
      </c>
      <c r="X543" s="301"/>
    </row>
    <row r="544" spans="1:24" x14ac:dyDescent="0.25">
      <c r="A544" s="6" t="str">
        <f ca="1">no.</f>
        <v/>
      </c>
      <c r="E544" s="4" t="str">
        <f ca="1">position</f>
        <v/>
      </c>
      <c r="I544" s="322"/>
      <c r="L544" s="23"/>
      <c r="N544" s="6"/>
      <c r="P544" s="20"/>
      <c r="Q544" s="5" t="str">
        <f ca="1">score</f>
        <v/>
      </c>
      <c r="R544" s="58" t="str">
        <f ca="1">rescore</f>
        <v/>
      </c>
      <c r="S544" s="11" t="str">
        <f ca="1">price</f>
        <v/>
      </c>
      <c r="U544" s="4"/>
      <c r="V544" s="4"/>
      <c r="W544" s="220" t="str">
        <f ca="1">commission</f>
        <v/>
      </c>
      <c r="X544" s="301"/>
    </row>
    <row r="545" spans="1:24" x14ac:dyDescent="0.25">
      <c r="A545" s="6" t="str">
        <f ca="1">no.</f>
        <v/>
      </c>
      <c r="E545" s="4" t="str">
        <f ca="1">position</f>
        <v/>
      </c>
      <c r="I545" s="322"/>
      <c r="L545" s="23"/>
      <c r="N545" s="6"/>
      <c r="P545" s="20"/>
      <c r="Q545" s="5" t="str">
        <f ca="1">score</f>
        <v/>
      </c>
      <c r="R545" s="58" t="str">
        <f ca="1">rescore</f>
        <v/>
      </c>
      <c r="S545" s="11" t="str">
        <f ca="1">price</f>
        <v/>
      </c>
      <c r="U545" s="4"/>
      <c r="V545" s="4"/>
      <c r="W545" s="220" t="str">
        <f ca="1">commission</f>
        <v/>
      </c>
      <c r="X545" s="301"/>
    </row>
    <row r="546" spans="1:24" x14ac:dyDescent="0.25">
      <c r="A546" s="6" t="str">
        <f ca="1">no.</f>
        <v/>
      </c>
      <c r="E546" s="4" t="str">
        <f ca="1">position</f>
        <v/>
      </c>
      <c r="I546" s="322"/>
      <c r="L546" s="23"/>
      <c r="N546" s="6"/>
      <c r="P546" s="20"/>
      <c r="Q546" s="5" t="str">
        <f ca="1">score</f>
        <v/>
      </c>
      <c r="R546" s="58" t="str">
        <f ca="1">rescore</f>
        <v/>
      </c>
      <c r="S546" s="11" t="str">
        <f ca="1">price</f>
        <v/>
      </c>
      <c r="U546" s="4"/>
      <c r="V546" s="4"/>
      <c r="W546" s="220" t="str">
        <f ca="1">commission</f>
        <v/>
      </c>
      <c r="X546" s="301"/>
    </row>
    <row r="547" spans="1:24" x14ac:dyDescent="0.25">
      <c r="A547" s="6" t="str">
        <f ca="1">no.</f>
        <v/>
      </c>
      <c r="E547" s="4" t="str">
        <f ca="1">position</f>
        <v/>
      </c>
      <c r="I547" s="322"/>
      <c r="L547" s="23"/>
      <c r="N547" s="6"/>
      <c r="P547" s="20"/>
      <c r="Q547" s="5" t="str">
        <f ca="1">score</f>
        <v/>
      </c>
      <c r="R547" s="58" t="str">
        <f ca="1">rescore</f>
        <v/>
      </c>
      <c r="S547" s="11" t="str">
        <f ca="1">price</f>
        <v/>
      </c>
      <c r="U547" s="4"/>
      <c r="V547" s="4"/>
      <c r="W547" s="220" t="str">
        <f ca="1">commission</f>
        <v/>
      </c>
      <c r="X547" s="301"/>
    </row>
    <row r="548" spans="1:24" x14ac:dyDescent="0.25">
      <c r="A548" s="6" t="str">
        <f ca="1">no.</f>
        <v/>
      </c>
      <c r="E548" s="4" t="str">
        <f ca="1">position</f>
        <v/>
      </c>
      <c r="I548" s="322"/>
      <c r="L548" s="23"/>
      <c r="N548" s="6"/>
      <c r="P548" s="20"/>
      <c r="Q548" s="5" t="str">
        <f ca="1">score</f>
        <v/>
      </c>
      <c r="R548" s="58" t="str">
        <f ca="1">rescore</f>
        <v/>
      </c>
      <c r="S548" s="11" t="str">
        <f ca="1">price</f>
        <v/>
      </c>
      <c r="U548" s="4"/>
      <c r="V548" s="4"/>
      <c r="W548" s="220" t="str">
        <f ca="1">commission</f>
        <v/>
      </c>
      <c r="X548" s="301"/>
    </row>
    <row r="549" spans="1:24" x14ac:dyDescent="0.25">
      <c r="A549" s="6" t="str">
        <f ca="1">no.</f>
        <v/>
      </c>
      <c r="E549" s="4" t="str">
        <f ca="1">position</f>
        <v/>
      </c>
      <c r="I549" s="322"/>
      <c r="L549" s="23"/>
      <c r="N549" s="6"/>
      <c r="P549" s="20"/>
      <c r="Q549" s="5" t="str">
        <f ca="1">score</f>
        <v/>
      </c>
      <c r="R549" s="58" t="str">
        <f ca="1">rescore</f>
        <v/>
      </c>
      <c r="S549" s="11" t="str">
        <f ca="1">price</f>
        <v/>
      </c>
      <c r="U549" s="4"/>
      <c r="V549" s="4"/>
      <c r="W549" s="220" t="str">
        <f ca="1">commission</f>
        <v/>
      </c>
      <c r="X549" s="301"/>
    </row>
    <row r="550" spans="1:24" x14ac:dyDescent="0.25">
      <c r="A550" s="6" t="str">
        <f ca="1">no.</f>
        <v/>
      </c>
      <c r="E550" s="4" t="str">
        <f ca="1">position</f>
        <v/>
      </c>
      <c r="I550" s="322"/>
      <c r="L550" s="23"/>
      <c r="N550" s="6"/>
      <c r="P550" s="20"/>
      <c r="Q550" s="5" t="str">
        <f ca="1">score</f>
        <v/>
      </c>
      <c r="R550" s="58" t="str">
        <f ca="1">rescore</f>
        <v/>
      </c>
      <c r="S550" s="11" t="str">
        <f ca="1">price</f>
        <v/>
      </c>
      <c r="U550" s="4"/>
      <c r="V550" s="4"/>
      <c r="W550" s="220" t="str">
        <f ca="1">commission</f>
        <v/>
      </c>
      <c r="X550" s="301"/>
    </row>
    <row r="551" spans="1:24" x14ac:dyDescent="0.25">
      <c r="A551" s="6" t="str">
        <f ca="1">no.</f>
        <v/>
      </c>
      <c r="E551" s="4" t="str">
        <f ca="1">position</f>
        <v/>
      </c>
      <c r="I551" s="322"/>
      <c r="L551" s="23"/>
      <c r="N551" s="6"/>
      <c r="P551" s="20"/>
      <c r="Q551" s="5" t="str">
        <f ca="1">score</f>
        <v/>
      </c>
      <c r="R551" s="58" t="str">
        <f ca="1">rescore</f>
        <v/>
      </c>
      <c r="S551" s="11" t="str">
        <f ca="1">price</f>
        <v/>
      </c>
      <c r="U551" s="4"/>
      <c r="V551" s="4"/>
      <c r="W551" s="220" t="str">
        <f ca="1">commission</f>
        <v/>
      </c>
      <c r="X551" s="301"/>
    </row>
    <row r="552" spans="1:24" x14ac:dyDescent="0.25">
      <c r="A552" s="6" t="str">
        <f ca="1">no.</f>
        <v/>
      </c>
      <c r="E552" s="4" t="str">
        <f ca="1">position</f>
        <v/>
      </c>
      <c r="I552" s="318"/>
      <c r="L552" s="23"/>
      <c r="N552" s="6"/>
      <c r="P552" s="20"/>
      <c r="Q552" s="5" t="str">
        <f ca="1">score</f>
        <v/>
      </c>
      <c r="R552" s="58" t="str">
        <f ca="1">rescore</f>
        <v/>
      </c>
      <c r="S552" s="11" t="str">
        <f ca="1">price</f>
        <v/>
      </c>
      <c r="U552" s="4"/>
      <c r="V552" s="4"/>
      <c r="W552" s="220" t="str">
        <f ca="1">commission</f>
        <v/>
      </c>
      <c r="X552" s="301"/>
    </row>
    <row r="553" spans="1:24" x14ac:dyDescent="0.25">
      <c r="A553" s="6" t="str">
        <f ca="1">no.</f>
        <v/>
      </c>
      <c r="E553" s="4" t="str">
        <f ca="1">position</f>
        <v/>
      </c>
      <c r="I553" s="322"/>
      <c r="L553" s="23"/>
      <c r="N553" s="6"/>
      <c r="P553" s="20"/>
      <c r="Q553" s="5" t="str">
        <f ca="1">score</f>
        <v/>
      </c>
      <c r="R553" s="58" t="str">
        <f ca="1">rescore</f>
        <v/>
      </c>
      <c r="S553" s="11" t="str">
        <f ca="1">price</f>
        <v/>
      </c>
      <c r="U553" s="4"/>
      <c r="V553" s="4"/>
      <c r="W553" s="220" t="str">
        <f ca="1">commission</f>
        <v/>
      </c>
      <c r="X553" s="301"/>
    </row>
    <row r="554" spans="1:24" x14ac:dyDescent="0.25">
      <c r="A554" s="6" t="str">
        <f ca="1">no.</f>
        <v/>
      </c>
      <c r="E554" s="4" t="str">
        <f ca="1">position</f>
        <v/>
      </c>
      <c r="I554" s="322"/>
      <c r="L554" s="23"/>
      <c r="N554" s="6"/>
      <c r="P554" s="20"/>
      <c r="Q554" s="5" t="str">
        <f ca="1">score</f>
        <v/>
      </c>
      <c r="R554" s="58" t="str">
        <f ca="1">rescore</f>
        <v/>
      </c>
      <c r="S554" s="11" t="str">
        <f ca="1">price</f>
        <v/>
      </c>
      <c r="U554" s="4"/>
      <c r="V554" s="4"/>
      <c r="W554" s="220" t="str">
        <f ca="1">commission</f>
        <v/>
      </c>
      <c r="X554" s="301"/>
    </row>
    <row r="555" spans="1:24" x14ac:dyDescent="0.25">
      <c r="A555" s="6" t="str">
        <f ca="1">no.</f>
        <v/>
      </c>
      <c r="E555" s="4" t="str">
        <f ca="1">position</f>
        <v/>
      </c>
      <c r="I555" s="322"/>
      <c r="L555" s="23"/>
      <c r="N555" s="6"/>
      <c r="P555" s="20"/>
      <c r="Q555" s="5" t="str">
        <f ca="1">score</f>
        <v/>
      </c>
      <c r="R555" s="58" t="str">
        <f ca="1">rescore</f>
        <v/>
      </c>
      <c r="S555" s="11" t="str">
        <f ca="1">price</f>
        <v/>
      </c>
      <c r="U555" s="4"/>
      <c r="V555" s="4"/>
      <c r="W555" s="220" t="str">
        <f ca="1">commission</f>
        <v/>
      </c>
      <c r="X555" s="301"/>
    </row>
    <row r="556" spans="1:24" x14ac:dyDescent="0.25">
      <c r="A556" s="6" t="str">
        <f ca="1">no.</f>
        <v/>
      </c>
      <c r="E556" s="4" t="str">
        <f ca="1">position</f>
        <v/>
      </c>
      <c r="I556" s="322"/>
      <c r="L556" s="23"/>
      <c r="N556" s="6"/>
      <c r="P556" s="20"/>
      <c r="Q556" s="5" t="str">
        <f ca="1">score</f>
        <v/>
      </c>
      <c r="R556" s="58" t="str">
        <f ca="1">rescore</f>
        <v/>
      </c>
      <c r="S556" s="11" t="str">
        <f ca="1">price</f>
        <v/>
      </c>
      <c r="U556" s="4"/>
      <c r="V556" s="4"/>
      <c r="W556" s="220" t="str">
        <f ca="1">commission</f>
        <v/>
      </c>
      <c r="X556" s="301"/>
    </row>
    <row r="557" spans="1:24" x14ac:dyDescent="0.25">
      <c r="A557" s="6" t="str">
        <f ca="1">no.</f>
        <v/>
      </c>
      <c r="E557" s="4" t="str">
        <f ca="1">position</f>
        <v/>
      </c>
      <c r="I557" s="322"/>
      <c r="L557" s="23"/>
      <c r="N557" s="6"/>
      <c r="P557" s="20"/>
      <c r="Q557" s="5" t="str">
        <f ca="1">score</f>
        <v/>
      </c>
      <c r="R557" s="58" t="str">
        <f ca="1">rescore</f>
        <v/>
      </c>
      <c r="S557" s="11" t="str">
        <f ca="1">price</f>
        <v/>
      </c>
      <c r="U557" s="4"/>
      <c r="V557" s="4"/>
      <c r="W557" s="220" t="str">
        <f ca="1">commission</f>
        <v/>
      </c>
      <c r="X557" s="301"/>
    </row>
    <row r="558" spans="1:24" x14ac:dyDescent="0.25">
      <c r="A558" s="6" t="str">
        <f ca="1">no.</f>
        <v/>
      </c>
      <c r="E558" s="4" t="str">
        <f ca="1">position</f>
        <v/>
      </c>
      <c r="I558" s="322"/>
      <c r="L558" s="23"/>
      <c r="N558" s="6"/>
      <c r="P558" s="20"/>
      <c r="Q558" s="5" t="str">
        <f ca="1">score</f>
        <v/>
      </c>
      <c r="R558" s="58" t="str">
        <f ca="1">rescore</f>
        <v/>
      </c>
      <c r="S558" s="11" t="str">
        <f ca="1">price</f>
        <v/>
      </c>
      <c r="U558" s="4"/>
      <c r="V558" s="4"/>
      <c r="W558" s="220" t="str">
        <f ca="1">commission</f>
        <v/>
      </c>
      <c r="X558" s="301"/>
    </row>
    <row r="559" spans="1:24" x14ac:dyDescent="0.25">
      <c r="A559" s="6" t="str">
        <f ca="1">no.</f>
        <v/>
      </c>
      <c r="E559" s="4" t="str">
        <f ca="1">position</f>
        <v/>
      </c>
      <c r="I559" s="322"/>
      <c r="L559" s="23"/>
      <c r="N559" s="6"/>
      <c r="P559" s="20"/>
      <c r="Q559" s="5" t="str">
        <f ca="1">score</f>
        <v/>
      </c>
      <c r="R559" s="58" t="str">
        <f ca="1">rescore</f>
        <v/>
      </c>
      <c r="S559" s="11" t="str">
        <f ca="1">price</f>
        <v/>
      </c>
      <c r="U559" s="4"/>
      <c r="V559" s="4"/>
      <c r="W559" s="220" t="str">
        <f ca="1">commission</f>
        <v/>
      </c>
      <c r="X559" s="301"/>
    </row>
    <row r="560" spans="1:24" x14ac:dyDescent="0.25">
      <c r="A560" s="6" t="str">
        <f ca="1">no.</f>
        <v/>
      </c>
      <c r="E560" s="4" t="str">
        <f ca="1">position</f>
        <v/>
      </c>
      <c r="I560" s="322"/>
      <c r="L560" s="23"/>
      <c r="N560" s="6"/>
      <c r="P560" s="20"/>
      <c r="Q560" s="5" t="str">
        <f ca="1">score</f>
        <v/>
      </c>
      <c r="R560" s="58" t="str">
        <f ca="1">rescore</f>
        <v/>
      </c>
      <c r="S560" s="11" t="str">
        <f ca="1">price</f>
        <v/>
      </c>
      <c r="U560" s="4"/>
      <c r="V560" s="4"/>
      <c r="W560" s="220" t="str">
        <f ca="1">commission</f>
        <v/>
      </c>
      <c r="X560" s="301"/>
    </row>
    <row r="561" spans="1:24" x14ac:dyDescent="0.25">
      <c r="A561" s="6" t="str">
        <f ca="1">no.</f>
        <v/>
      </c>
      <c r="E561" s="4" t="str">
        <f ca="1">position</f>
        <v/>
      </c>
      <c r="I561" s="322"/>
      <c r="L561" s="23"/>
      <c r="N561" s="6"/>
      <c r="P561" s="20"/>
      <c r="Q561" s="5" t="str">
        <f ca="1">score</f>
        <v/>
      </c>
      <c r="R561" s="58" t="str">
        <f ca="1">rescore</f>
        <v/>
      </c>
      <c r="S561" s="11" t="str">
        <f ca="1">price</f>
        <v/>
      </c>
      <c r="U561" s="4"/>
      <c r="V561" s="4"/>
      <c r="W561" s="220" t="str">
        <f ca="1">commission</f>
        <v/>
      </c>
      <c r="X561" s="301"/>
    </row>
    <row r="562" spans="1:24" x14ac:dyDescent="0.25">
      <c r="A562" s="6" t="str">
        <f ca="1">no.</f>
        <v/>
      </c>
      <c r="E562" s="4" t="str">
        <f ca="1">position</f>
        <v/>
      </c>
      <c r="I562" s="322"/>
      <c r="L562" s="23"/>
      <c r="N562" s="6"/>
      <c r="P562" s="20"/>
      <c r="Q562" s="5" t="str">
        <f ca="1">score</f>
        <v/>
      </c>
      <c r="R562" s="58" t="str">
        <f ca="1">rescore</f>
        <v/>
      </c>
      <c r="S562" s="11" t="str">
        <f ca="1">price</f>
        <v/>
      </c>
      <c r="U562" s="4"/>
      <c r="V562" s="4"/>
      <c r="W562" s="220" t="str">
        <f ca="1">commission</f>
        <v/>
      </c>
      <c r="X562" s="301"/>
    </row>
    <row r="563" spans="1:24" x14ac:dyDescent="0.25">
      <c r="A563" s="6" t="str">
        <f ca="1">no.</f>
        <v/>
      </c>
      <c r="E563" s="4" t="str">
        <f ca="1">position</f>
        <v/>
      </c>
      <c r="I563" s="322"/>
      <c r="L563" s="23"/>
      <c r="N563" s="6"/>
      <c r="P563" s="20"/>
      <c r="Q563" s="5" t="str">
        <f ca="1">score</f>
        <v/>
      </c>
      <c r="R563" s="58" t="str">
        <f ca="1">rescore</f>
        <v/>
      </c>
      <c r="S563" s="11" t="str">
        <f ca="1">price</f>
        <v/>
      </c>
      <c r="U563" s="4"/>
      <c r="V563" s="4"/>
      <c r="W563" s="220" t="str">
        <f ca="1">commission</f>
        <v/>
      </c>
      <c r="X563" s="301"/>
    </row>
    <row r="564" spans="1:24" x14ac:dyDescent="0.25">
      <c r="A564" s="6" t="str">
        <f ca="1">no.</f>
        <v/>
      </c>
      <c r="E564" s="4" t="str">
        <f ca="1">position</f>
        <v/>
      </c>
      <c r="I564" s="322"/>
      <c r="L564" s="23"/>
      <c r="N564" s="6"/>
      <c r="P564" s="20"/>
      <c r="Q564" s="5" t="str">
        <f ca="1">score</f>
        <v/>
      </c>
      <c r="R564" s="58" t="str">
        <f ca="1">rescore</f>
        <v/>
      </c>
      <c r="S564" s="11" t="str">
        <f ca="1">price</f>
        <v/>
      </c>
      <c r="U564" s="4"/>
      <c r="V564" s="4"/>
      <c r="W564" s="220" t="str">
        <f ca="1">commission</f>
        <v/>
      </c>
      <c r="X564" s="301"/>
    </row>
    <row r="565" spans="1:24" x14ac:dyDescent="0.25">
      <c r="A565" s="6" t="str">
        <f ca="1">no.</f>
        <v/>
      </c>
      <c r="E565" s="4" t="str">
        <f ca="1">position</f>
        <v/>
      </c>
      <c r="I565" s="322"/>
      <c r="L565" s="23"/>
      <c r="N565" s="6"/>
      <c r="P565" s="20"/>
      <c r="Q565" s="5" t="str">
        <f ca="1">score</f>
        <v/>
      </c>
      <c r="R565" s="58" t="str">
        <f ca="1">rescore</f>
        <v/>
      </c>
      <c r="S565" s="11" t="str">
        <f ca="1">price</f>
        <v/>
      </c>
      <c r="U565" s="4"/>
      <c r="V565" s="4"/>
      <c r="W565" s="220" t="str">
        <f ca="1">commission</f>
        <v/>
      </c>
      <c r="X565" s="301"/>
    </row>
    <row r="566" spans="1:24" x14ac:dyDescent="0.25">
      <c r="A566" s="6" t="str">
        <f ca="1">no.</f>
        <v/>
      </c>
      <c r="E566" s="4" t="str">
        <f ca="1">position</f>
        <v/>
      </c>
      <c r="I566" s="322"/>
      <c r="L566" s="23"/>
      <c r="N566" s="6"/>
      <c r="P566" s="20"/>
      <c r="Q566" s="5" t="str">
        <f ca="1">score</f>
        <v/>
      </c>
      <c r="R566" s="58" t="str">
        <f ca="1">rescore</f>
        <v/>
      </c>
      <c r="S566" s="11" t="str">
        <f ca="1">price</f>
        <v/>
      </c>
      <c r="U566" s="4"/>
      <c r="V566" s="4"/>
      <c r="W566" s="220" t="str">
        <f ca="1">commission</f>
        <v/>
      </c>
      <c r="X566" s="301"/>
    </row>
    <row r="567" spans="1:24" x14ac:dyDescent="0.25">
      <c r="A567" s="6" t="str">
        <f ca="1">no.</f>
        <v/>
      </c>
      <c r="E567" s="4" t="str">
        <f ca="1">position</f>
        <v/>
      </c>
      <c r="I567" s="322"/>
      <c r="L567" s="23"/>
      <c r="N567" s="6"/>
      <c r="P567" s="20"/>
      <c r="Q567" s="5" t="str">
        <f ca="1">score</f>
        <v/>
      </c>
      <c r="R567" s="58" t="str">
        <f ca="1">rescore</f>
        <v/>
      </c>
      <c r="S567" s="11" t="str">
        <f ca="1">price</f>
        <v/>
      </c>
      <c r="U567" s="4"/>
      <c r="V567" s="4"/>
      <c r="W567" s="220" t="str">
        <f ca="1">commission</f>
        <v/>
      </c>
      <c r="X567" s="301"/>
    </row>
    <row r="568" spans="1:24" x14ac:dyDescent="0.25">
      <c r="A568" s="6" t="str">
        <f ca="1">no.</f>
        <v/>
      </c>
      <c r="E568" s="4" t="str">
        <f ca="1">position</f>
        <v/>
      </c>
      <c r="I568" s="322"/>
      <c r="L568" s="23"/>
      <c r="N568" s="6"/>
      <c r="P568" s="20"/>
      <c r="Q568" s="5" t="str">
        <f ca="1">score</f>
        <v/>
      </c>
      <c r="R568" s="58" t="str">
        <f ca="1">rescore</f>
        <v/>
      </c>
      <c r="S568" s="11" t="str">
        <f ca="1">price</f>
        <v/>
      </c>
      <c r="U568" s="4"/>
      <c r="V568" s="4"/>
      <c r="W568" s="220" t="str">
        <f ca="1">commission</f>
        <v/>
      </c>
      <c r="X568" s="301"/>
    </row>
    <row r="569" spans="1:24" x14ac:dyDescent="0.25">
      <c r="A569" s="6" t="str">
        <f ca="1">no.</f>
        <v/>
      </c>
      <c r="E569" s="4" t="str">
        <f ca="1">position</f>
        <v/>
      </c>
      <c r="I569" s="322"/>
      <c r="L569" s="23"/>
      <c r="N569" s="6"/>
      <c r="P569" s="20"/>
      <c r="Q569" s="5" t="str">
        <f ca="1">score</f>
        <v/>
      </c>
      <c r="R569" s="58" t="str">
        <f ca="1">rescore</f>
        <v/>
      </c>
      <c r="S569" s="11" t="str">
        <f ca="1">price</f>
        <v/>
      </c>
      <c r="U569" s="4"/>
      <c r="V569" s="4"/>
      <c r="W569" s="220" t="str">
        <f ca="1">commission</f>
        <v/>
      </c>
      <c r="X569" s="301"/>
    </row>
    <row r="570" spans="1:24" x14ac:dyDescent="0.25">
      <c r="A570" s="6" t="str">
        <f ca="1">no.</f>
        <v/>
      </c>
      <c r="E570" s="4" t="str">
        <f ca="1">position</f>
        <v/>
      </c>
      <c r="I570" s="322"/>
      <c r="L570" s="23"/>
      <c r="N570" s="6"/>
      <c r="P570" s="20"/>
      <c r="Q570" s="5" t="str">
        <f ca="1">score</f>
        <v/>
      </c>
      <c r="R570" s="58" t="str">
        <f ca="1">rescore</f>
        <v/>
      </c>
      <c r="S570" s="11" t="str">
        <f ca="1">price</f>
        <v/>
      </c>
      <c r="U570" s="4"/>
      <c r="V570" s="4"/>
      <c r="W570" s="220" t="str">
        <f ca="1">commission</f>
        <v/>
      </c>
      <c r="X570" s="301"/>
    </row>
    <row r="571" spans="1:24" x14ac:dyDescent="0.25">
      <c r="A571" s="6" t="str">
        <f ca="1">no.</f>
        <v/>
      </c>
      <c r="E571" s="4" t="str">
        <f ca="1">position</f>
        <v/>
      </c>
      <c r="I571" s="322"/>
      <c r="L571" s="23"/>
      <c r="N571" s="6"/>
      <c r="P571" s="20"/>
      <c r="Q571" s="5" t="str">
        <f ca="1">score</f>
        <v/>
      </c>
      <c r="R571" s="58" t="str">
        <f ca="1">rescore</f>
        <v/>
      </c>
      <c r="S571" s="11" t="str">
        <f ca="1">price</f>
        <v/>
      </c>
      <c r="U571" s="4"/>
      <c r="V571" s="4"/>
      <c r="W571" s="220" t="str">
        <f ca="1">commission</f>
        <v/>
      </c>
      <c r="X571" s="301"/>
    </row>
    <row r="572" spans="1:24" x14ac:dyDescent="0.25">
      <c r="A572" s="6" t="str">
        <f ca="1">no.</f>
        <v/>
      </c>
      <c r="E572" s="4" t="str">
        <f ca="1">position</f>
        <v/>
      </c>
      <c r="I572" s="322"/>
      <c r="L572" s="23"/>
      <c r="N572" s="6"/>
      <c r="P572" s="20"/>
      <c r="Q572" s="5" t="str">
        <f ca="1">score</f>
        <v/>
      </c>
      <c r="R572" s="58" t="str">
        <f ca="1">rescore</f>
        <v/>
      </c>
      <c r="S572" s="11" t="str">
        <f ca="1">price</f>
        <v/>
      </c>
      <c r="U572" s="4"/>
      <c r="V572" s="4"/>
      <c r="W572" s="220" t="str">
        <f ca="1">commission</f>
        <v/>
      </c>
      <c r="X572" s="301"/>
    </row>
    <row r="573" spans="1:24" x14ac:dyDescent="0.25">
      <c r="A573" s="6" t="str">
        <f ca="1">no.</f>
        <v/>
      </c>
      <c r="E573" s="4" t="str">
        <f ca="1">position</f>
        <v/>
      </c>
      <c r="I573" s="322"/>
      <c r="L573" s="23"/>
      <c r="N573" s="6"/>
      <c r="P573" s="20"/>
      <c r="Q573" s="5" t="str">
        <f ca="1">score</f>
        <v/>
      </c>
      <c r="R573" s="58" t="str">
        <f ca="1">rescore</f>
        <v/>
      </c>
      <c r="S573" s="11" t="str">
        <f ca="1">price</f>
        <v/>
      </c>
      <c r="U573" s="4"/>
      <c r="V573" s="4"/>
      <c r="W573" s="220" t="str">
        <f ca="1">commission</f>
        <v/>
      </c>
      <c r="X573" s="301"/>
    </row>
    <row r="574" spans="1:24" x14ac:dyDescent="0.25">
      <c r="A574" s="6" t="str">
        <f ca="1">no.</f>
        <v/>
      </c>
      <c r="E574" s="4" t="str">
        <f ca="1">position</f>
        <v/>
      </c>
      <c r="I574" s="322"/>
      <c r="L574" s="23"/>
      <c r="N574" s="6"/>
      <c r="P574" s="20"/>
      <c r="Q574" s="5" t="str">
        <f ca="1">score</f>
        <v/>
      </c>
      <c r="R574" s="58" t="str">
        <f ca="1">rescore</f>
        <v/>
      </c>
      <c r="S574" s="11" t="str">
        <f ca="1">price</f>
        <v/>
      </c>
      <c r="U574" s="4"/>
      <c r="V574" s="4"/>
      <c r="W574" s="220" t="str">
        <f ca="1">commission</f>
        <v/>
      </c>
      <c r="X574" s="301"/>
    </row>
    <row r="575" spans="1:24" x14ac:dyDescent="0.25">
      <c r="A575" s="6" t="str">
        <f ca="1">no.</f>
        <v/>
      </c>
      <c r="E575" s="4" t="str">
        <f ca="1">position</f>
        <v/>
      </c>
      <c r="I575" s="322"/>
      <c r="L575" s="23"/>
      <c r="N575" s="6"/>
      <c r="P575" s="20"/>
      <c r="Q575" s="5" t="str">
        <f ca="1">score</f>
        <v/>
      </c>
      <c r="R575" s="58" t="str">
        <f ca="1">rescore</f>
        <v/>
      </c>
      <c r="S575" s="11" t="str">
        <f ca="1">price</f>
        <v/>
      </c>
      <c r="U575" s="4"/>
      <c r="V575" s="4"/>
      <c r="W575" s="220" t="str">
        <f ca="1">commission</f>
        <v/>
      </c>
      <c r="X575" s="301"/>
    </row>
    <row r="576" spans="1:24" x14ac:dyDescent="0.25">
      <c r="A576" s="6" t="str">
        <f ca="1">no.</f>
        <v/>
      </c>
      <c r="E576" s="4" t="str">
        <f ca="1">position</f>
        <v/>
      </c>
      <c r="I576" s="322"/>
      <c r="L576" s="23"/>
      <c r="N576" s="6"/>
      <c r="P576" s="20"/>
      <c r="Q576" s="5" t="str">
        <f ca="1">score</f>
        <v/>
      </c>
      <c r="R576" s="58" t="str">
        <f ca="1">rescore</f>
        <v/>
      </c>
      <c r="S576" s="11" t="str">
        <f ca="1">price</f>
        <v/>
      </c>
      <c r="U576" s="4"/>
      <c r="V576" s="4"/>
      <c r="W576" s="220" t="str">
        <f ca="1">commission</f>
        <v/>
      </c>
      <c r="X576" s="301"/>
    </row>
    <row r="577" spans="1:24" x14ac:dyDescent="0.25">
      <c r="A577" s="6" t="str">
        <f ca="1">no.</f>
        <v/>
      </c>
      <c r="E577" s="4" t="str">
        <f ca="1">position</f>
        <v/>
      </c>
      <c r="I577" s="322"/>
      <c r="L577" s="23"/>
      <c r="N577" s="6"/>
      <c r="P577" s="20"/>
      <c r="Q577" s="5" t="str">
        <f ca="1">score</f>
        <v/>
      </c>
      <c r="R577" s="58" t="str">
        <f ca="1">rescore</f>
        <v/>
      </c>
      <c r="S577" s="11" t="str">
        <f ca="1">price</f>
        <v/>
      </c>
      <c r="U577" s="4"/>
      <c r="V577" s="4"/>
      <c r="W577" s="220" t="str">
        <f ca="1">commission</f>
        <v/>
      </c>
      <c r="X577" s="301"/>
    </row>
    <row r="578" spans="1:24" x14ac:dyDescent="0.25">
      <c r="A578" s="6" t="str">
        <f ca="1">no.</f>
        <v/>
      </c>
      <c r="E578" s="4" t="str">
        <f ca="1">position</f>
        <v/>
      </c>
      <c r="I578" s="322"/>
      <c r="L578" s="23"/>
      <c r="N578" s="6"/>
      <c r="P578" s="20"/>
      <c r="Q578" s="5" t="str">
        <f ca="1">score</f>
        <v/>
      </c>
      <c r="R578" s="58" t="str">
        <f ca="1">rescore</f>
        <v/>
      </c>
      <c r="S578" s="11" t="str">
        <f ca="1">price</f>
        <v/>
      </c>
      <c r="U578" s="4"/>
      <c r="V578" s="4"/>
      <c r="W578" s="220" t="str">
        <f ca="1">commission</f>
        <v/>
      </c>
      <c r="X578" s="301"/>
    </row>
    <row r="579" spans="1:24" x14ac:dyDescent="0.25">
      <c r="A579" s="6" t="str">
        <f ca="1">no.</f>
        <v/>
      </c>
      <c r="E579" s="4" t="str">
        <f ca="1">position</f>
        <v/>
      </c>
      <c r="I579" s="322"/>
      <c r="L579" s="23"/>
      <c r="N579" s="6"/>
      <c r="P579" s="20"/>
      <c r="Q579" s="5" t="str">
        <f ca="1">score</f>
        <v/>
      </c>
      <c r="R579" s="58" t="str">
        <f ca="1">rescore</f>
        <v/>
      </c>
      <c r="S579" s="11" t="str">
        <f ca="1">price</f>
        <v/>
      </c>
      <c r="U579" s="4"/>
      <c r="V579" s="4"/>
      <c r="W579" s="220" t="str">
        <f ca="1">commission</f>
        <v/>
      </c>
      <c r="X579" s="301"/>
    </row>
    <row r="580" spans="1:24" x14ac:dyDescent="0.25">
      <c r="A580" s="6" t="str">
        <f ca="1">no.</f>
        <v/>
      </c>
      <c r="E580" s="4" t="str">
        <f ca="1">position</f>
        <v/>
      </c>
      <c r="I580" s="322"/>
      <c r="L580" s="23"/>
      <c r="N580" s="6"/>
      <c r="P580" s="20"/>
      <c r="Q580" s="5" t="str">
        <f ca="1">score</f>
        <v/>
      </c>
      <c r="R580" s="58" t="str">
        <f ca="1">rescore</f>
        <v/>
      </c>
      <c r="S580" s="11" t="str">
        <f ca="1">price</f>
        <v/>
      </c>
      <c r="U580" s="4"/>
      <c r="V580" s="4"/>
      <c r="W580" s="220" t="str">
        <f ca="1">commission</f>
        <v/>
      </c>
      <c r="X580" s="301"/>
    </row>
    <row r="581" spans="1:24" x14ac:dyDescent="0.25">
      <c r="A581" s="6" t="str">
        <f ca="1">no.</f>
        <v/>
      </c>
      <c r="E581" s="4" t="str">
        <f ca="1">position</f>
        <v/>
      </c>
      <c r="I581" s="322"/>
      <c r="L581" s="23"/>
      <c r="N581" s="6"/>
      <c r="P581" s="20"/>
      <c r="Q581" s="5" t="str">
        <f ca="1">score</f>
        <v/>
      </c>
      <c r="R581" s="58" t="str">
        <f ca="1">rescore</f>
        <v/>
      </c>
      <c r="S581" s="11" t="str">
        <f ca="1">price</f>
        <v/>
      </c>
      <c r="U581" s="4"/>
      <c r="V581" s="4"/>
      <c r="W581" s="220" t="str">
        <f ca="1">commission</f>
        <v/>
      </c>
      <c r="X581" s="301"/>
    </row>
    <row r="582" spans="1:24" x14ac:dyDescent="0.25">
      <c r="A582" s="6" t="str">
        <f ca="1">no.</f>
        <v/>
      </c>
      <c r="E582" s="4" t="str">
        <f ca="1">position</f>
        <v/>
      </c>
      <c r="I582" s="322"/>
      <c r="L582" s="23"/>
      <c r="N582" s="6"/>
      <c r="P582" s="20"/>
      <c r="Q582" s="5" t="str">
        <f ca="1">score</f>
        <v/>
      </c>
      <c r="R582" s="58" t="str">
        <f ca="1">rescore</f>
        <v/>
      </c>
      <c r="S582" s="11" t="str">
        <f ca="1">price</f>
        <v/>
      </c>
      <c r="U582" s="4"/>
      <c r="V582" s="4"/>
      <c r="W582" s="220" t="str">
        <f ca="1">commission</f>
        <v/>
      </c>
      <c r="X582" s="301"/>
    </row>
    <row r="583" spans="1:24" x14ac:dyDescent="0.25">
      <c r="A583" s="6" t="str">
        <f ca="1">no.</f>
        <v/>
      </c>
      <c r="E583" s="4" t="str">
        <f ca="1">position</f>
        <v/>
      </c>
      <c r="I583" s="322"/>
      <c r="L583" s="23"/>
      <c r="N583" s="6"/>
      <c r="P583" s="20"/>
      <c r="Q583" s="5" t="str">
        <f ca="1">score</f>
        <v/>
      </c>
      <c r="R583" s="58" t="str">
        <f ca="1">rescore</f>
        <v/>
      </c>
      <c r="S583" s="11" t="str">
        <f ca="1">price</f>
        <v/>
      </c>
      <c r="U583" s="4"/>
      <c r="V583" s="4"/>
      <c r="W583" s="220" t="str">
        <f ca="1">commission</f>
        <v/>
      </c>
      <c r="X583" s="301"/>
    </row>
    <row r="584" spans="1:24" x14ac:dyDescent="0.25">
      <c r="A584" s="6" t="str">
        <f ca="1">no.</f>
        <v/>
      </c>
      <c r="E584" s="4" t="str">
        <f ca="1">position</f>
        <v/>
      </c>
      <c r="I584" s="322"/>
      <c r="L584" s="23"/>
      <c r="N584" s="6"/>
      <c r="P584" s="20"/>
      <c r="Q584" s="5" t="str">
        <f ca="1">score</f>
        <v/>
      </c>
      <c r="R584" s="58" t="str">
        <f ca="1">rescore</f>
        <v/>
      </c>
      <c r="S584" s="11" t="str">
        <f ca="1">price</f>
        <v/>
      </c>
      <c r="U584" s="4"/>
      <c r="V584" s="4"/>
      <c r="W584" s="220" t="str">
        <f ca="1">commission</f>
        <v/>
      </c>
      <c r="X584" s="301"/>
    </row>
    <row r="585" spans="1:24" x14ac:dyDescent="0.25">
      <c r="A585" s="6" t="str">
        <f ca="1">no.</f>
        <v/>
      </c>
      <c r="E585" s="4" t="str">
        <f ca="1">position</f>
        <v/>
      </c>
      <c r="I585" s="322"/>
      <c r="L585" s="23"/>
      <c r="N585" s="6"/>
      <c r="P585" s="20"/>
      <c r="Q585" s="5" t="str">
        <f ca="1">score</f>
        <v/>
      </c>
      <c r="R585" s="58" t="str">
        <f ca="1">rescore</f>
        <v/>
      </c>
      <c r="S585" s="11" t="str">
        <f ca="1">price</f>
        <v/>
      </c>
      <c r="U585" s="4"/>
      <c r="V585" s="4"/>
      <c r="W585" s="220" t="str">
        <f ca="1">commission</f>
        <v/>
      </c>
      <c r="X585" s="301"/>
    </row>
    <row r="586" spans="1:24" x14ac:dyDescent="0.25">
      <c r="A586" s="6" t="str">
        <f ca="1">no.</f>
        <v/>
      </c>
      <c r="E586" s="4" t="str">
        <f ca="1">position</f>
        <v/>
      </c>
      <c r="I586" s="322"/>
      <c r="L586" s="23"/>
      <c r="N586" s="6"/>
      <c r="P586" s="20"/>
      <c r="Q586" s="5" t="str">
        <f ca="1">score</f>
        <v/>
      </c>
      <c r="R586" s="58" t="str">
        <f ca="1">rescore</f>
        <v/>
      </c>
      <c r="S586" s="11" t="str">
        <f ca="1">price</f>
        <v/>
      </c>
      <c r="U586" s="4"/>
      <c r="V586" s="4"/>
      <c r="W586" s="220" t="str">
        <f ca="1">commission</f>
        <v/>
      </c>
      <c r="X586" s="301"/>
    </row>
    <row r="587" spans="1:24" x14ac:dyDescent="0.25">
      <c r="A587" s="6" t="str">
        <f ca="1">no.</f>
        <v/>
      </c>
      <c r="E587" s="4" t="str">
        <f ca="1">position</f>
        <v/>
      </c>
      <c r="I587" s="322"/>
      <c r="L587" s="23"/>
      <c r="N587" s="6"/>
      <c r="P587" s="20"/>
      <c r="Q587" s="5" t="str">
        <f ca="1">score</f>
        <v/>
      </c>
      <c r="R587" s="58" t="str">
        <f ca="1">rescore</f>
        <v/>
      </c>
      <c r="S587" s="11" t="str">
        <f ca="1">price</f>
        <v/>
      </c>
      <c r="U587" s="4"/>
      <c r="V587" s="4"/>
      <c r="W587" s="220" t="str">
        <f ca="1">commission</f>
        <v/>
      </c>
      <c r="X587" s="301"/>
    </row>
    <row r="588" spans="1:24" x14ac:dyDescent="0.25">
      <c r="A588" s="6" t="str">
        <f ca="1">no.</f>
        <v/>
      </c>
      <c r="E588" s="4" t="str">
        <f ca="1">position</f>
        <v/>
      </c>
      <c r="I588" s="322"/>
      <c r="L588" s="23"/>
      <c r="N588" s="6"/>
      <c r="P588" s="20"/>
      <c r="Q588" s="5" t="str">
        <f ca="1">score</f>
        <v/>
      </c>
      <c r="R588" s="58" t="str">
        <f ca="1">rescore</f>
        <v/>
      </c>
      <c r="S588" s="11" t="str">
        <f ca="1">price</f>
        <v/>
      </c>
      <c r="U588" s="4"/>
      <c r="V588" s="4"/>
      <c r="W588" s="220" t="str">
        <f ca="1">commission</f>
        <v/>
      </c>
      <c r="X588" s="301"/>
    </row>
    <row r="589" spans="1:24" x14ac:dyDescent="0.25">
      <c r="A589" s="6" t="str">
        <f ca="1">no.</f>
        <v/>
      </c>
      <c r="E589" s="4" t="str">
        <f ca="1">position</f>
        <v/>
      </c>
      <c r="I589" s="322"/>
      <c r="L589" s="23"/>
      <c r="N589" s="6"/>
      <c r="P589" s="20"/>
      <c r="Q589" s="5" t="str">
        <f ca="1">score</f>
        <v/>
      </c>
      <c r="R589" s="58" t="str">
        <f ca="1">rescore</f>
        <v/>
      </c>
      <c r="S589" s="11" t="str">
        <f ca="1">price</f>
        <v/>
      </c>
      <c r="U589" s="4"/>
      <c r="V589" s="4"/>
      <c r="W589" s="220" t="str">
        <f ca="1">commission</f>
        <v/>
      </c>
      <c r="X589" s="301"/>
    </row>
    <row r="590" spans="1:24" x14ac:dyDescent="0.25">
      <c r="A590" s="6" t="str">
        <f ca="1">no.</f>
        <v/>
      </c>
      <c r="E590" s="4" t="str">
        <f ca="1">position</f>
        <v/>
      </c>
      <c r="I590" s="322"/>
      <c r="L590" s="23"/>
      <c r="N590" s="6"/>
      <c r="P590" s="20"/>
      <c r="Q590" s="5" t="str">
        <f ca="1">score</f>
        <v/>
      </c>
      <c r="R590" s="58" t="str">
        <f ca="1">rescore</f>
        <v/>
      </c>
      <c r="S590" s="11" t="str">
        <f ca="1">price</f>
        <v/>
      </c>
      <c r="U590" s="4"/>
      <c r="V590" s="4"/>
      <c r="W590" s="220" t="str">
        <f ca="1">commission</f>
        <v/>
      </c>
      <c r="X590" s="301"/>
    </row>
    <row r="591" spans="1:24" x14ac:dyDescent="0.25">
      <c r="A591" s="6" t="str">
        <f ca="1">no.</f>
        <v/>
      </c>
      <c r="E591" s="4" t="str">
        <f ca="1">position</f>
        <v/>
      </c>
      <c r="I591" s="322"/>
      <c r="L591" s="23"/>
      <c r="N591" s="6"/>
      <c r="P591" s="20"/>
      <c r="Q591" s="5" t="str">
        <f ca="1">score</f>
        <v/>
      </c>
      <c r="R591" s="58" t="str">
        <f ca="1">rescore</f>
        <v/>
      </c>
      <c r="S591" s="11" t="str">
        <f ca="1">price</f>
        <v/>
      </c>
      <c r="U591" s="4"/>
      <c r="V591" s="4"/>
      <c r="W591" s="220" t="str">
        <f ca="1">commission</f>
        <v/>
      </c>
      <c r="X591" s="301"/>
    </row>
    <row r="592" spans="1:24" x14ac:dyDescent="0.25">
      <c r="A592" s="6" t="str">
        <f ca="1">no.</f>
        <v/>
      </c>
      <c r="E592" s="4" t="str">
        <f ca="1">position</f>
        <v/>
      </c>
      <c r="I592" s="322"/>
      <c r="L592" s="23"/>
      <c r="N592" s="6"/>
      <c r="P592" s="20"/>
      <c r="Q592" s="5" t="str">
        <f ca="1">score</f>
        <v/>
      </c>
      <c r="R592" s="58" t="str">
        <f ca="1">rescore</f>
        <v/>
      </c>
      <c r="S592" s="11" t="str">
        <f ca="1">price</f>
        <v/>
      </c>
      <c r="U592" s="4"/>
      <c r="V592" s="4"/>
      <c r="W592" s="220" t="str">
        <f ca="1">commission</f>
        <v/>
      </c>
      <c r="X592" s="301"/>
    </row>
    <row r="593" spans="1:24" x14ac:dyDescent="0.25">
      <c r="A593" s="6" t="str">
        <f ca="1">no.</f>
        <v/>
      </c>
      <c r="E593" s="4" t="str">
        <f ca="1">position</f>
        <v/>
      </c>
      <c r="I593" s="322"/>
      <c r="L593" s="23"/>
      <c r="N593" s="6"/>
      <c r="P593" s="20"/>
      <c r="Q593" s="5" t="str">
        <f ca="1">score</f>
        <v/>
      </c>
      <c r="R593" s="58" t="str">
        <f ca="1">rescore</f>
        <v/>
      </c>
      <c r="S593" s="11" t="str">
        <f ca="1">price</f>
        <v/>
      </c>
      <c r="U593" s="4"/>
      <c r="V593" s="4"/>
      <c r="W593" s="220" t="str">
        <f ca="1">commission</f>
        <v/>
      </c>
      <c r="X593" s="301"/>
    </row>
    <row r="594" spans="1:24" x14ac:dyDescent="0.25">
      <c r="A594" s="6" t="str">
        <f ca="1">no.</f>
        <v/>
      </c>
      <c r="E594" s="4" t="str">
        <f ca="1">position</f>
        <v/>
      </c>
      <c r="I594" s="322"/>
      <c r="L594" s="23"/>
      <c r="N594" s="6"/>
      <c r="P594" s="20"/>
      <c r="Q594" s="5" t="str">
        <f ca="1">score</f>
        <v/>
      </c>
      <c r="R594" s="58" t="str">
        <f ca="1">rescore</f>
        <v/>
      </c>
      <c r="S594" s="11" t="str">
        <f ca="1">price</f>
        <v/>
      </c>
      <c r="U594" s="4"/>
      <c r="V594" s="4"/>
      <c r="W594" s="220" t="str">
        <f ca="1">commission</f>
        <v/>
      </c>
      <c r="X594" s="301"/>
    </row>
    <row r="595" spans="1:24" x14ac:dyDescent="0.25">
      <c r="A595" s="6" t="str">
        <f ca="1">no.</f>
        <v/>
      </c>
      <c r="E595" s="4" t="str">
        <f ca="1">position</f>
        <v/>
      </c>
      <c r="I595" s="322"/>
      <c r="L595" s="23"/>
      <c r="N595" s="6"/>
      <c r="P595" s="20"/>
      <c r="Q595" s="5" t="str">
        <f ca="1">score</f>
        <v/>
      </c>
      <c r="R595" s="58" t="str">
        <f ca="1">rescore</f>
        <v/>
      </c>
      <c r="S595" s="11" t="str">
        <f ca="1">price</f>
        <v/>
      </c>
      <c r="U595" s="4"/>
      <c r="V595" s="4"/>
      <c r="W595" s="220" t="str">
        <f ca="1">commission</f>
        <v/>
      </c>
      <c r="X595" s="301"/>
    </row>
    <row r="596" spans="1:24" x14ac:dyDescent="0.25">
      <c r="A596" s="6" t="str">
        <f ca="1">no.</f>
        <v/>
      </c>
      <c r="E596" s="4" t="str">
        <f ca="1">position</f>
        <v/>
      </c>
      <c r="I596" s="322"/>
      <c r="L596" s="23"/>
      <c r="N596" s="6"/>
      <c r="P596" s="20"/>
      <c r="Q596" s="5" t="str">
        <f ca="1">score</f>
        <v/>
      </c>
      <c r="R596" s="58" t="str">
        <f ca="1">rescore</f>
        <v/>
      </c>
      <c r="S596" s="11" t="str">
        <f ca="1">price</f>
        <v/>
      </c>
      <c r="U596" s="4"/>
      <c r="V596" s="4"/>
      <c r="W596" s="220" t="str">
        <f ca="1">commission</f>
        <v/>
      </c>
      <c r="X596" s="301"/>
    </row>
    <row r="597" spans="1:24" x14ac:dyDescent="0.25">
      <c r="A597" s="6" t="str">
        <f ca="1">no.</f>
        <v/>
      </c>
      <c r="E597" s="4" t="str">
        <f ca="1">position</f>
        <v/>
      </c>
      <c r="I597" s="322"/>
      <c r="L597" s="23"/>
      <c r="N597" s="6"/>
      <c r="P597" s="20"/>
      <c r="Q597" s="5" t="str">
        <f ca="1">score</f>
        <v/>
      </c>
      <c r="R597" s="58" t="str">
        <f ca="1">rescore</f>
        <v/>
      </c>
      <c r="S597" s="11" t="str">
        <f ca="1">price</f>
        <v/>
      </c>
      <c r="U597" s="4"/>
      <c r="V597" s="4"/>
      <c r="W597" s="220" t="str">
        <f ca="1">commission</f>
        <v/>
      </c>
      <c r="X597" s="301"/>
    </row>
    <row r="598" spans="1:24" x14ac:dyDescent="0.25">
      <c r="A598" s="6" t="str">
        <f ca="1">no.</f>
        <v/>
      </c>
      <c r="E598" s="4" t="str">
        <f ca="1">position</f>
        <v/>
      </c>
      <c r="I598" s="322"/>
      <c r="L598" s="23"/>
      <c r="N598" s="6"/>
      <c r="P598" s="20"/>
      <c r="Q598" s="5" t="str">
        <f ca="1">score</f>
        <v/>
      </c>
      <c r="R598" s="58" t="str">
        <f ca="1">rescore</f>
        <v/>
      </c>
      <c r="S598" s="11" t="str">
        <f ca="1">price</f>
        <v/>
      </c>
      <c r="U598" s="4"/>
      <c r="V598" s="4"/>
      <c r="W598" s="220" t="str">
        <f ca="1">commission</f>
        <v/>
      </c>
      <c r="X598" s="301"/>
    </row>
    <row r="599" spans="1:24" x14ac:dyDescent="0.25">
      <c r="A599" s="6" t="str">
        <f ca="1">no.</f>
        <v/>
      </c>
      <c r="E599" s="4" t="str">
        <f ca="1">position</f>
        <v/>
      </c>
      <c r="I599" s="322"/>
      <c r="L599" s="23"/>
      <c r="N599" s="6"/>
      <c r="P599" s="20"/>
      <c r="Q599" s="5" t="str">
        <f ca="1">score</f>
        <v/>
      </c>
      <c r="R599" s="58" t="str">
        <f ca="1">rescore</f>
        <v/>
      </c>
      <c r="S599" s="11" t="str">
        <f ca="1">price</f>
        <v/>
      </c>
      <c r="U599" s="4"/>
      <c r="V599" s="4"/>
      <c r="W599" s="220" t="str">
        <f ca="1">commission</f>
        <v/>
      </c>
      <c r="X599" s="301"/>
    </row>
    <row r="600" spans="1:24" x14ac:dyDescent="0.25">
      <c r="A600" s="6" t="str">
        <f ca="1">no.</f>
        <v/>
      </c>
      <c r="E600" s="4" t="str">
        <f ca="1">position</f>
        <v/>
      </c>
      <c r="I600" s="322"/>
      <c r="L600" s="23"/>
      <c r="N600" s="6"/>
      <c r="P600" s="20"/>
      <c r="Q600" s="5" t="str">
        <f ca="1">score</f>
        <v/>
      </c>
      <c r="R600" s="58" t="str">
        <f ca="1">rescore</f>
        <v/>
      </c>
      <c r="S600" s="11" t="str">
        <f ca="1">price</f>
        <v/>
      </c>
      <c r="U600" s="4"/>
      <c r="V600" s="4"/>
      <c r="W600" s="220" t="str">
        <f ca="1">commission</f>
        <v/>
      </c>
      <c r="X600" s="301"/>
    </row>
    <row r="601" spans="1:24" x14ac:dyDescent="0.25">
      <c r="A601" s="6" t="str">
        <f ca="1">no.</f>
        <v/>
      </c>
      <c r="E601" s="4" t="str">
        <f ca="1">position</f>
        <v/>
      </c>
      <c r="I601" s="322"/>
      <c r="L601" s="23"/>
      <c r="N601" s="6"/>
      <c r="P601" s="20"/>
      <c r="Q601" s="5" t="str">
        <f ca="1">score</f>
        <v/>
      </c>
      <c r="R601" s="58" t="str">
        <f ca="1">rescore</f>
        <v/>
      </c>
      <c r="S601" s="11" t="str">
        <f ca="1">price</f>
        <v/>
      </c>
      <c r="U601" s="4"/>
      <c r="V601" s="4"/>
      <c r="W601" s="220" t="str">
        <f ca="1">commission</f>
        <v/>
      </c>
      <c r="X601" s="301"/>
    </row>
    <row r="602" spans="1:24" x14ac:dyDescent="0.25">
      <c r="A602" s="6" t="str">
        <f ca="1">no.</f>
        <v/>
      </c>
      <c r="E602" s="4" t="str">
        <f ca="1">position</f>
        <v/>
      </c>
      <c r="I602" s="322"/>
      <c r="L602" s="23"/>
      <c r="N602" s="6"/>
      <c r="P602" s="20"/>
      <c r="Q602" s="5" t="str">
        <f ca="1">score</f>
        <v/>
      </c>
      <c r="R602" s="58" t="str">
        <f ca="1">rescore</f>
        <v/>
      </c>
      <c r="S602" s="11" t="str">
        <f ca="1">price</f>
        <v/>
      </c>
      <c r="U602" s="4"/>
      <c r="V602" s="4"/>
      <c r="W602" s="220" t="str">
        <f ca="1">commission</f>
        <v/>
      </c>
      <c r="X602" s="301"/>
    </row>
    <row r="603" spans="1:24" x14ac:dyDescent="0.25">
      <c r="A603" s="6" t="str">
        <f ca="1">no.</f>
        <v/>
      </c>
      <c r="E603" s="4" t="str">
        <f ca="1">position</f>
        <v/>
      </c>
      <c r="I603" s="318"/>
      <c r="L603" s="23"/>
      <c r="N603" s="6"/>
      <c r="P603" s="20"/>
      <c r="Q603" s="5" t="str">
        <f ca="1">score</f>
        <v/>
      </c>
      <c r="R603" s="58" t="str">
        <f ca="1">rescore</f>
        <v/>
      </c>
      <c r="S603" s="11" t="str">
        <f ca="1">price</f>
        <v/>
      </c>
      <c r="U603" s="4"/>
      <c r="V603" s="4"/>
      <c r="W603" s="220" t="str">
        <f ca="1">commission</f>
        <v/>
      </c>
      <c r="X603" s="301"/>
    </row>
    <row r="604" spans="1:24" x14ac:dyDescent="0.25">
      <c r="A604" s="6" t="str">
        <f ca="1">no.</f>
        <v/>
      </c>
      <c r="E604" s="4" t="str">
        <f ca="1">position</f>
        <v/>
      </c>
      <c r="I604" s="322"/>
      <c r="L604" s="23"/>
      <c r="N604" s="6"/>
      <c r="P604" s="20"/>
      <c r="Q604" s="5" t="str">
        <f ca="1">score</f>
        <v/>
      </c>
      <c r="R604" s="58" t="str">
        <f ca="1">rescore</f>
        <v/>
      </c>
      <c r="S604" s="11" t="str">
        <f ca="1">price</f>
        <v/>
      </c>
      <c r="U604" s="4"/>
      <c r="V604" s="4"/>
      <c r="W604" s="220" t="str">
        <f ca="1">commission</f>
        <v/>
      </c>
      <c r="X604" s="301"/>
    </row>
    <row r="605" spans="1:24" x14ac:dyDescent="0.25">
      <c r="A605" s="6" t="str">
        <f ca="1">no.</f>
        <v/>
      </c>
      <c r="E605" s="4" t="str">
        <f ca="1">position</f>
        <v/>
      </c>
      <c r="I605" s="322"/>
      <c r="L605" s="23"/>
      <c r="N605" s="6"/>
      <c r="P605" s="20"/>
      <c r="Q605" s="5" t="str">
        <f ca="1">score</f>
        <v/>
      </c>
      <c r="R605" s="58" t="str">
        <f ca="1">rescore</f>
        <v/>
      </c>
      <c r="S605" s="11" t="str">
        <f ca="1">price</f>
        <v/>
      </c>
      <c r="U605" s="4"/>
      <c r="V605" s="4"/>
      <c r="W605" s="220" t="str">
        <f ca="1">commission</f>
        <v/>
      </c>
      <c r="X605" s="301"/>
    </row>
    <row r="606" spans="1:24" x14ac:dyDescent="0.25">
      <c r="A606" s="6" t="str">
        <f ca="1">no.</f>
        <v/>
      </c>
      <c r="E606" s="4" t="str">
        <f ca="1">position</f>
        <v/>
      </c>
      <c r="I606" s="322"/>
      <c r="L606" s="23"/>
      <c r="N606" s="6"/>
      <c r="P606" s="20"/>
      <c r="Q606" s="5" t="str">
        <f ca="1">score</f>
        <v/>
      </c>
      <c r="R606" s="58" t="str">
        <f ca="1">rescore</f>
        <v/>
      </c>
      <c r="S606" s="11" t="str">
        <f ca="1">price</f>
        <v/>
      </c>
      <c r="U606" s="4"/>
      <c r="V606" s="4"/>
      <c r="W606" s="220" t="str">
        <f ca="1">commission</f>
        <v/>
      </c>
      <c r="X606" s="301"/>
    </row>
    <row r="607" spans="1:24" x14ac:dyDescent="0.25">
      <c r="A607" s="6" t="str">
        <f ca="1">no.</f>
        <v/>
      </c>
      <c r="E607" s="4" t="str">
        <f ca="1">position</f>
        <v/>
      </c>
      <c r="I607" s="322"/>
      <c r="L607" s="23"/>
      <c r="N607" s="6"/>
      <c r="P607" s="20"/>
      <c r="Q607" s="5" t="str">
        <f ca="1">score</f>
        <v/>
      </c>
      <c r="R607" s="58" t="str">
        <f ca="1">rescore</f>
        <v/>
      </c>
      <c r="S607" s="11" t="str">
        <f ca="1">price</f>
        <v/>
      </c>
      <c r="U607" s="4"/>
      <c r="V607" s="4"/>
      <c r="W607" s="220" t="str">
        <f ca="1">commission</f>
        <v/>
      </c>
      <c r="X607" s="301"/>
    </row>
    <row r="608" spans="1:24" x14ac:dyDescent="0.25">
      <c r="A608" s="6" t="str">
        <f ca="1">no.</f>
        <v/>
      </c>
      <c r="E608" s="4" t="str">
        <f ca="1">position</f>
        <v/>
      </c>
      <c r="I608" s="322"/>
      <c r="L608" s="23"/>
      <c r="N608" s="6"/>
      <c r="P608" s="20"/>
      <c r="Q608" s="5" t="str">
        <f ca="1">score</f>
        <v/>
      </c>
      <c r="R608" s="58" t="str">
        <f ca="1">rescore</f>
        <v/>
      </c>
      <c r="S608" s="11" t="str">
        <f ca="1">price</f>
        <v/>
      </c>
      <c r="U608" s="4"/>
      <c r="V608" s="4"/>
      <c r="W608" s="220" t="str">
        <f ca="1">commission</f>
        <v/>
      </c>
      <c r="X608" s="301"/>
    </row>
    <row r="609" spans="1:24" x14ac:dyDescent="0.25">
      <c r="A609" s="6" t="str">
        <f ca="1">no.</f>
        <v/>
      </c>
      <c r="E609" s="4" t="str">
        <f ca="1">position</f>
        <v/>
      </c>
      <c r="I609" s="322"/>
      <c r="L609" s="23"/>
      <c r="N609" s="6"/>
      <c r="P609" s="20"/>
      <c r="Q609" s="5" t="str">
        <f ca="1">score</f>
        <v/>
      </c>
      <c r="R609" s="58" t="str">
        <f ca="1">rescore</f>
        <v/>
      </c>
      <c r="S609" s="11" t="str">
        <f ca="1">price</f>
        <v/>
      </c>
      <c r="U609" s="4"/>
      <c r="V609" s="4"/>
      <c r="W609" s="220" t="str">
        <f ca="1">commission</f>
        <v/>
      </c>
      <c r="X609" s="301"/>
    </row>
    <row r="610" spans="1:24" x14ac:dyDescent="0.25">
      <c r="A610" s="6" t="str">
        <f ca="1">no.</f>
        <v/>
      </c>
      <c r="E610" s="4" t="str">
        <f ca="1">position</f>
        <v/>
      </c>
      <c r="I610" s="322"/>
      <c r="L610" s="23"/>
      <c r="N610" s="6"/>
      <c r="P610" s="20"/>
      <c r="Q610" s="5" t="str">
        <f ca="1">score</f>
        <v/>
      </c>
      <c r="R610" s="58" t="str">
        <f ca="1">rescore</f>
        <v/>
      </c>
      <c r="S610" s="11" t="str">
        <f ca="1">price</f>
        <v/>
      </c>
      <c r="U610" s="4"/>
      <c r="V610" s="4"/>
      <c r="W610" s="220" t="str">
        <f ca="1">commission</f>
        <v/>
      </c>
      <c r="X610" s="301"/>
    </row>
    <row r="611" spans="1:24" x14ac:dyDescent="0.25">
      <c r="A611" s="6" t="str">
        <f ca="1">no.</f>
        <v/>
      </c>
      <c r="E611" s="4" t="str">
        <f ca="1">position</f>
        <v/>
      </c>
      <c r="I611" s="322"/>
      <c r="L611" s="23"/>
      <c r="N611" s="6"/>
      <c r="P611" s="20"/>
      <c r="Q611" s="5" t="str">
        <f ca="1">score</f>
        <v/>
      </c>
      <c r="R611" s="58" t="str">
        <f ca="1">rescore</f>
        <v/>
      </c>
      <c r="S611" s="11" t="str">
        <f ca="1">price</f>
        <v/>
      </c>
      <c r="U611" s="4"/>
      <c r="V611" s="4"/>
      <c r="W611" s="220" t="str">
        <f ca="1">commission</f>
        <v/>
      </c>
      <c r="X611" s="301"/>
    </row>
    <row r="612" spans="1:24" x14ac:dyDescent="0.25">
      <c r="A612" s="6" t="str">
        <f ca="1">no.</f>
        <v/>
      </c>
      <c r="E612" s="4" t="str">
        <f ca="1">position</f>
        <v/>
      </c>
      <c r="I612" s="322"/>
      <c r="L612" s="23"/>
      <c r="N612" s="6"/>
      <c r="P612" s="20"/>
      <c r="Q612" s="5" t="str">
        <f ca="1">score</f>
        <v/>
      </c>
      <c r="R612" s="58" t="str">
        <f ca="1">rescore</f>
        <v/>
      </c>
      <c r="S612" s="11" t="str">
        <f ca="1">price</f>
        <v/>
      </c>
      <c r="U612" s="4"/>
      <c r="V612" s="4"/>
      <c r="W612" s="220" t="str">
        <f ca="1">commission</f>
        <v/>
      </c>
      <c r="X612" s="301"/>
    </row>
    <row r="613" spans="1:24" x14ac:dyDescent="0.25">
      <c r="A613" s="6" t="str">
        <f ca="1">no.</f>
        <v/>
      </c>
      <c r="E613" s="4" t="str">
        <f ca="1">position</f>
        <v/>
      </c>
      <c r="I613" s="322"/>
      <c r="L613" s="23"/>
      <c r="N613" s="6"/>
      <c r="P613" s="20"/>
      <c r="Q613" s="5" t="str">
        <f ca="1">score</f>
        <v/>
      </c>
      <c r="R613" s="58" t="str">
        <f ca="1">rescore</f>
        <v/>
      </c>
      <c r="S613" s="11" t="str">
        <f ca="1">price</f>
        <v/>
      </c>
      <c r="U613" s="4"/>
      <c r="V613" s="4"/>
      <c r="W613" s="220" t="str">
        <f ca="1">commission</f>
        <v/>
      </c>
      <c r="X613" s="301"/>
    </row>
    <row r="614" spans="1:24" x14ac:dyDescent="0.25">
      <c r="A614" s="6" t="str">
        <f ca="1">no.</f>
        <v/>
      </c>
      <c r="E614" s="4" t="str">
        <f ca="1">position</f>
        <v/>
      </c>
      <c r="I614" s="322"/>
      <c r="L614" s="23"/>
      <c r="N614" s="6"/>
      <c r="P614" s="20"/>
      <c r="Q614" s="5" t="str">
        <f ca="1">score</f>
        <v/>
      </c>
      <c r="R614" s="58" t="str">
        <f ca="1">rescore</f>
        <v/>
      </c>
      <c r="S614" s="11" t="str">
        <f ca="1">price</f>
        <v/>
      </c>
      <c r="U614" s="4"/>
      <c r="V614" s="4"/>
      <c r="W614" s="220" t="str">
        <f ca="1">commission</f>
        <v/>
      </c>
      <c r="X614" s="301"/>
    </row>
    <row r="615" spans="1:24" x14ac:dyDescent="0.25">
      <c r="A615" s="6" t="str">
        <f ca="1">no.</f>
        <v/>
      </c>
      <c r="E615" s="4" t="str">
        <f ca="1">position</f>
        <v/>
      </c>
      <c r="I615" s="322"/>
      <c r="L615" s="23"/>
      <c r="N615" s="6"/>
      <c r="P615" s="20"/>
      <c r="Q615" s="5" t="str">
        <f ca="1">score</f>
        <v/>
      </c>
      <c r="R615" s="58" t="str">
        <f ca="1">rescore</f>
        <v/>
      </c>
      <c r="S615" s="11" t="str">
        <f ca="1">price</f>
        <v/>
      </c>
      <c r="U615" s="4"/>
      <c r="V615" s="4"/>
      <c r="W615" s="220" t="str">
        <f ca="1">commission</f>
        <v/>
      </c>
      <c r="X615" s="301"/>
    </row>
    <row r="616" spans="1:24" x14ac:dyDescent="0.25">
      <c r="A616" s="6" t="str">
        <f ca="1">no.</f>
        <v/>
      </c>
      <c r="E616" s="4" t="str">
        <f ca="1">position</f>
        <v/>
      </c>
      <c r="I616" s="322"/>
      <c r="L616" s="23"/>
      <c r="N616" s="6"/>
      <c r="P616" s="20"/>
      <c r="Q616" s="5" t="str">
        <f ca="1">score</f>
        <v/>
      </c>
      <c r="R616" s="58" t="str">
        <f ca="1">rescore</f>
        <v/>
      </c>
      <c r="S616" s="11" t="str">
        <f ca="1">price</f>
        <v/>
      </c>
      <c r="U616" s="4"/>
      <c r="V616" s="4"/>
      <c r="W616" s="220" t="str">
        <f ca="1">commission</f>
        <v/>
      </c>
      <c r="X616" s="301"/>
    </row>
    <row r="617" spans="1:24" x14ac:dyDescent="0.25">
      <c r="A617" s="6" t="str">
        <f ca="1">no.</f>
        <v/>
      </c>
      <c r="E617" s="4" t="str">
        <f ca="1">position</f>
        <v/>
      </c>
      <c r="I617" s="322"/>
      <c r="L617" s="23"/>
      <c r="N617" s="6"/>
      <c r="P617" s="20"/>
      <c r="Q617" s="5" t="str">
        <f ca="1">score</f>
        <v/>
      </c>
      <c r="R617" s="58" t="str">
        <f ca="1">rescore</f>
        <v/>
      </c>
      <c r="S617" s="11" t="str">
        <f ca="1">price</f>
        <v/>
      </c>
      <c r="U617" s="4"/>
      <c r="V617" s="4"/>
      <c r="W617" s="220" t="str">
        <f ca="1">commission</f>
        <v/>
      </c>
      <c r="X617" s="301"/>
    </row>
    <row r="618" spans="1:24" x14ac:dyDescent="0.25">
      <c r="A618" s="6" t="str">
        <f ca="1">no.</f>
        <v/>
      </c>
      <c r="E618" s="4" t="str">
        <f ca="1">position</f>
        <v/>
      </c>
      <c r="I618" s="322"/>
      <c r="L618" s="23"/>
      <c r="N618" s="6"/>
      <c r="P618" s="20"/>
      <c r="Q618" s="5" t="str">
        <f ca="1">score</f>
        <v/>
      </c>
      <c r="R618" s="58" t="str">
        <f ca="1">rescore</f>
        <v/>
      </c>
      <c r="S618" s="11" t="str">
        <f ca="1">price</f>
        <v/>
      </c>
      <c r="U618" s="4"/>
      <c r="V618" s="4"/>
      <c r="W618" s="220" t="str">
        <f ca="1">commission</f>
        <v/>
      </c>
      <c r="X618" s="301"/>
    </row>
    <row r="619" spans="1:24" x14ac:dyDescent="0.25">
      <c r="A619" s="6" t="str">
        <f ca="1">no.</f>
        <v/>
      </c>
      <c r="E619" s="4" t="str">
        <f ca="1">position</f>
        <v/>
      </c>
      <c r="I619" s="322"/>
      <c r="L619" s="23"/>
      <c r="N619" s="6"/>
      <c r="P619" s="20"/>
      <c r="Q619" s="5" t="str">
        <f ca="1">score</f>
        <v/>
      </c>
      <c r="R619" s="58" t="str">
        <f ca="1">rescore</f>
        <v/>
      </c>
      <c r="S619" s="11" t="str">
        <f ca="1">price</f>
        <v/>
      </c>
      <c r="U619" s="4"/>
      <c r="V619" s="4"/>
      <c r="W619" s="220" t="str">
        <f ca="1">commission</f>
        <v/>
      </c>
      <c r="X619" s="301"/>
    </row>
    <row r="620" spans="1:24" x14ac:dyDescent="0.25">
      <c r="A620" s="6" t="str">
        <f ca="1">no.</f>
        <v/>
      </c>
      <c r="E620" s="4" t="str">
        <f ca="1">position</f>
        <v/>
      </c>
      <c r="I620" s="322"/>
      <c r="L620" s="23"/>
      <c r="N620" s="6"/>
      <c r="P620" s="20"/>
      <c r="Q620" s="5" t="str">
        <f ca="1">score</f>
        <v/>
      </c>
      <c r="R620" s="58" t="str">
        <f ca="1">rescore</f>
        <v/>
      </c>
      <c r="S620" s="11" t="str">
        <f ca="1">price</f>
        <v/>
      </c>
      <c r="U620" s="4"/>
      <c r="V620" s="4"/>
      <c r="W620" s="220" t="str">
        <f ca="1">commission</f>
        <v/>
      </c>
      <c r="X620" s="301"/>
    </row>
    <row r="621" spans="1:24" x14ac:dyDescent="0.25">
      <c r="A621" s="6" t="str">
        <f ca="1">no.</f>
        <v/>
      </c>
      <c r="E621" s="4" t="str">
        <f ca="1">position</f>
        <v/>
      </c>
      <c r="I621" s="322"/>
      <c r="L621" s="23"/>
      <c r="N621" s="6"/>
      <c r="P621" s="20"/>
      <c r="Q621" s="5" t="str">
        <f ca="1">score</f>
        <v/>
      </c>
      <c r="R621" s="58" t="str">
        <f ca="1">rescore</f>
        <v/>
      </c>
      <c r="S621" s="11" t="str">
        <f ca="1">price</f>
        <v/>
      </c>
      <c r="U621" s="4"/>
      <c r="V621" s="4"/>
      <c r="W621" s="220" t="str">
        <f ca="1">commission</f>
        <v/>
      </c>
      <c r="X621" s="301"/>
    </row>
    <row r="622" spans="1:24" x14ac:dyDescent="0.25">
      <c r="A622" s="6" t="str">
        <f ca="1">no.</f>
        <v/>
      </c>
      <c r="E622" s="4" t="str">
        <f ca="1">position</f>
        <v/>
      </c>
      <c r="I622" s="322"/>
      <c r="L622" s="23"/>
      <c r="N622" s="6"/>
      <c r="P622" s="20"/>
      <c r="Q622" s="5" t="str">
        <f ca="1">score</f>
        <v/>
      </c>
      <c r="R622" s="58" t="str">
        <f ca="1">rescore</f>
        <v/>
      </c>
      <c r="S622" s="11" t="str">
        <f ca="1">price</f>
        <v/>
      </c>
      <c r="U622" s="4"/>
      <c r="V622" s="4"/>
      <c r="W622" s="220" t="str">
        <f ca="1">commission</f>
        <v/>
      </c>
      <c r="X622" s="301"/>
    </row>
    <row r="623" spans="1:24" x14ac:dyDescent="0.25">
      <c r="A623" s="6" t="str">
        <f ca="1">no.</f>
        <v/>
      </c>
      <c r="E623" s="4" t="str">
        <f ca="1">position</f>
        <v/>
      </c>
      <c r="I623" s="322"/>
      <c r="L623" s="23"/>
      <c r="N623" s="6"/>
      <c r="P623" s="20"/>
      <c r="Q623" s="5" t="str">
        <f ca="1">score</f>
        <v/>
      </c>
      <c r="R623" s="58" t="str">
        <f ca="1">rescore</f>
        <v/>
      </c>
      <c r="S623" s="11" t="str">
        <f ca="1">price</f>
        <v/>
      </c>
      <c r="U623" s="4"/>
      <c r="V623" s="4"/>
      <c r="W623" s="220" t="str">
        <f ca="1">commission</f>
        <v/>
      </c>
      <c r="X623" s="301"/>
    </row>
    <row r="624" spans="1:24" x14ac:dyDescent="0.25">
      <c r="A624" s="6" t="str">
        <f ca="1">no.</f>
        <v/>
      </c>
      <c r="E624" s="4" t="str">
        <f ca="1">position</f>
        <v/>
      </c>
      <c r="I624" s="322"/>
      <c r="L624" s="23"/>
      <c r="N624" s="6"/>
      <c r="P624" s="20"/>
      <c r="Q624" s="5" t="str">
        <f ca="1">score</f>
        <v/>
      </c>
      <c r="R624" s="58" t="str">
        <f ca="1">rescore</f>
        <v/>
      </c>
      <c r="S624" s="11" t="str">
        <f ca="1">price</f>
        <v/>
      </c>
      <c r="U624" s="4"/>
      <c r="V624" s="4"/>
      <c r="W624" s="220" t="str">
        <f ca="1">commission</f>
        <v/>
      </c>
      <c r="X624" s="301"/>
    </row>
    <row r="625" spans="1:24" x14ac:dyDescent="0.25">
      <c r="A625" s="6" t="str">
        <f ca="1">no.</f>
        <v/>
      </c>
      <c r="E625" s="4" t="str">
        <f ca="1">position</f>
        <v/>
      </c>
      <c r="I625" s="322"/>
      <c r="L625" s="23"/>
      <c r="N625" s="6"/>
      <c r="P625" s="20"/>
      <c r="Q625" s="5" t="str">
        <f ca="1">score</f>
        <v/>
      </c>
      <c r="R625" s="58" t="str">
        <f ca="1">rescore</f>
        <v/>
      </c>
      <c r="S625" s="11" t="str">
        <f ca="1">price</f>
        <v/>
      </c>
      <c r="U625" s="4"/>
      <c r="V625" s="4"/>
      <c r="W625" s="220" t="str">
        <f ca="1">commission</f>
        <v/>
      </c>
      <c r="X625" s="301"/>
    </row>
    <row r="626" spans="1:24" x14ac:dyDescent="0.25">
      <c r="A626" s="6" t="str">
        <f ca="1">no.</f>
        <v/>
      </c>
      <c r="E626" s="4" t="str">
        <f ca="1">position</f>
        <v/>
      </c>
      <c r="I626" s="322"/>
      <c r="L626" s="23"/>
      <c r="N626" s="6"/>
      <c r="P626" s="20"/>
      <c r="Q626" s="5" t="str">
        <f ca="1">score</f>
        <v/>
      </c>
      <c r="R626" s="58" t="str">
        <f ca="1">rescore</f>
        <v/>
      </c>
      <c r="S626" s="11" t="str">
        <f ca="1">price</f>
        <v/>
      </c>
      <c r="U626" s="4"/>
      <c r="V626" s="4"/>
      <c r="W626" s="220" t="str">
        <f ca="1">commission</f>
        <v/>
      </c>
      <c r="X626" s="301"/>
    </row>
    <row r="627" spans="1:24" x14ac:dyDescent="0.25">
      <c r="A627" s="6" t="str">
        <f ca="1">no.</f>
        <v/>
      </c>
      <c r="E627" s="4" t="str">
        <f ca="1">position</f>
        <v/>
      </c>
      <c r="I627" s="322"/>
      <c r="L627" s="23"/>
      <c r="N627" s="6"/>
      <c r="P627" s="20"/>
      <c r="Q627" s="5" t="str">
        <f ca="1">score</f>
        <v/>
      </c>
      <c r="R627" s="58" t="str">
        <f ca="1">rescore</f>
        <v/>
      </c>
      <c r="S627" s="11" t="str">
        <f ca="1">price</f>
        <v/>
      </c>
      <c r="U627" s="4"/>
      <c r="V627" s="4"/>
      <c r="W627" s="220" t="str">
        <f ca="1">commission</f>
        <v/>
      </c>
      <c r="X627" s="301"/>
    </row>
    <row r="628" spans="1:24" x14ac:dyDescent="0.25">
      <c r="A628" s="6" t="str">
        <f ca="1">no.</f>
        <v/>
      </c>
      <c r="E628" s="4" t="str">
        <f ca="1">position</f>
        <v/>
      </c>
      <c r="I628" s="322"/>
      <c r="L628" s="23"/>
      <c r="N628" s="6"/>
      <c r="P628" s="20"/>
      <c r="Q628" s="5" t="str">
        <f ca="1">score</f>
        <v/>
      </c>
      <c r="R628" s="58" t="str">
        <f ca="1">rescore</f>
        <v/>
      </c>
      <c r="S628" s="11" t="str">
        <f ca="1">price</f>
        <v/>
      </c>
      <c r="U628" s="4"/>
      <c r="V628" s="4"/>
      <c r="W628" s="220" t="str">
        <f ca="1">commission</f>
        <v/>
      </c>
      <c r="X628" s="301"/>
    </row>
    <row r="629" spans="1:24" x14ac:dyDescent="0.25">
      <c r="A629" s="6" t="str">
        <f ca="1">no.</f>
        <v/>
      </c>
      <c r="E629" s="4" t="str">
        <f ca="1">position</f>
        <v/>
      </c>
      <c r="I629" s="322"/>
      <c r="L629" s="23"/>
      <c r="N629" s="6"/>
      <c r="P629" s="20"/>
      <c r="Q629" s="5" t="str">
        <f ca="1">score</f>
        <v/>
      </c>
      <c r="R629" s="58" t="str">
        <f ca="1">rescore</f>
        <v/>
      </c>
      <c r="S629" s="11" t="str">
        <f ca="1">price</f>
        <v/>
      </c>
      <c r="U629" s="4"/>
      <c r="V629" s="4"/>
      <c r="W629" s="220" t="str">
        <f ca="1">commission</f>
        <v/>
      </c>
      <c r="X629" s="301"/>
    </row>
    <row r="630" spans="1:24" x14ac:dyDescent="0.25">
      <c r="A630" s="6" t="str">
        <f ca="1">no.</f>
        <v/>
      </c>
      <c r="E630" s="4" t="str">
        <f ca="1">position</f>
        <v/>
      </c>
      <c r="I630" s="322"/>
      <c r="L630" s="23"/>
      <c r="N630" s="6"/>
      <c r="P630" s="20"/>
      <c r="Q630" s="5" t="str">
        <f ca="1">score</f>
        <v/>
      </c>
      <c r="R630" s="58" t="str">
        <f ca="1">rescore</f>
        <v/>
      </c>
      <c r="S630" s="11" t="str">
        <f ca="1">price</f>
        <v/>
      </c>
      <c r="U630" s="4"/>
      <c r="V630" s="4"/>
      <c r="W630" s="220" t="str">
        <f ca="1">commission</f>
        <v/>
      </c>
      <c r="X630" s="301"/>
    </row>
    <row r="631" spans="1:24" x14ac:dyDescent="0.25">
      <c r="A631" s="6" t="str">
        <f ca="1">no.</f>
        <v/>
      </c>
      <c r="E631" s="4" t="str">
        <f ca="1">position</f>
        <v/>
      </c>
      <c r="I631" s="322"/>
      <c r="L631" s="23"/>
      <c r="N631" s="6"/>
      <c r="P631" s="20"/>
      <c r="Q631" s="5" t="str">
        <f ca="1">score</f>
        <v/>
      </c>
      <c r="R631" s="58" t="str">
        <f ca="1">rescore</f>
        <v/>
      </c>
      <c r="S631" s="11" t="str">
        <f ca="1">price</f>
        <v/>
      </c>
      <c r="U631" s="4"/>
      <c r="V631" s="4"/>
      <c r="W631" s="220" t="str">
        <f ca="1">commission</f>
        <v/>
      </c>
      <c r="X631" s="301"/>
    </row>
    <row r="632" spans="1:24" x14ac:dyDescent="0.25">
      <c r="A632" s="6" t="str">
        <f ca="1">no.</f>
        <v/>
      </c>
      <c r="E632" s="4" t="str">
        <f ca="1">position</f>
        <v/>
      </c>
      <c r="I632" s="322"/>
      <c r="L632" s="23"/>
      <c r="N632" s="6"/>
      <c r="P632" s="20"/>
      <c r="Q632" s="5" t="str">
        <f ca="1">score</f>
        <v/>
      </c>
      <c r="R632" s="58" t="str">
        <f ca="1">rescore</f>
        <v/>
      </c>
      <c r="S632" s="11" t="str">
        <f ca="1">price</f>
        <v/>
      </c>
      <c r="U632" s="4"/>
      <c r="V632" s="4"/>
      <c r="W632" s="220" t="str">
        <f ca="1">commission</f>
        <v/>
      </c>
      <c r="X632" s="301"/>
    </row>
    <row r="633" spans="1:24" x14ac:dyDescent="0.25">
      <c r="A633" s="6" t="str">
        <f ca="1">no.</f>
        <v/>
      </c>
      <c r="E633" s="4" t="str">
        <f ca="1">position</f>
        <v/>
      </c>
      <c r="I633" s="322"/>
      <c r="L633" s="23"/>
      <c r="N633" s="6"/>
      <c r="P633" s="20"/>
      <c r="Q633" s="5" t="str">
        <f ca="1">score</f>
        <v/>
      </c>
      <c r="R633" s="58" t="str">
        <f ca="1">rescore</f>
        <v/>
      </c>
      <c r="S633" s="11" t="str">
        <f ca="1">price</f>
        <v/>
      </c>
      <c r="U633" s="4"/>
      <c r="V633" s="4"/>
      <c r="W633" s="220" t="str">
        <f ca="1">commission</f>
        <v/>
      </c>
      <c r="X633" s="301"/>
    </row>
    <row r="634" spans="1:24" x14ac:dyDescent="0.25">
      <c r="A634" s="6" t="str">
        <f ca="1">no.</f>
        <v/>
      </c>
      <c r="E634" s="4" t="str">
        <f ca="1">position</f>
        <v/>
      </c>
      <c r="I634" s="322"/>
      <c r="L634" s="23"/>
      <c r="N634" s="6"/>
      <c r="P634" s="20"/>
      <c r="Q634" s="5" t="str">
        <f ca="1">score</f>
        <v/>
      </c>
      <c r="R634" s="58" t="str">
        <f ca="1">rescore</f>
        <v/>
      </c>
      <c r="S634" s="11" t="str">
        <f ca="1">price</f>
        <v/>
      </c>
      <c r="U634" s="4"/>
      <c r="V634" s="4"/>
      <c r="W634" s="220" t="str">
        <f ca="1">commission</f>
        <v/>
      </c>
      <c r="X634" s="301"/>
    </row>
    <row r="635" spans="1:24" x14ac:dyDescent="0.25">
      <c r="A635" s="6" t="str">
        <f ca="1">no.</f>
        <v/>
      </c>
      <c r="E635" s="4" t="str">
        <f ca="1">position</f>
        <v/>
      </c>
      <c r="I635" s="322"/>
      <c r="L635" s="23"/>
      <c r="N635" s="6"/>
      <c r="P635" s="20"/>
      <c r="Q635" s="5" t="str">
        <f ca="1">score</f>
        <v/>
      </c>
      <c r="R635" s="58" t="str">
        <f ca="1">rescore</f>
        <v/>
      </c>
      <c r="S635" s="11" t="str">
        <f ca="1">price</f>
        <v/>
      </c>
      <c r="U635" s="4"/>
      <c r="V635" s="4"/>
      <c r="W635" s="220" t="str">
        <f ca="1">commission</f>
        <v/>
      </c>
      <c r="X635" s="301"/>
    </row>
    <row r="636" spans="1:24" x14ac:dyDescent="0.25">
      <c r="A636" s="6" t="str">
        <f ca="1">no.</f>
        <v/>
      </c>
      <c r="E636" s="4" t="str">
        <f ca="1">position</f>
        <v/>
      </c>
      <c r="I636" s="322"/>
      <c r="L636" s="23"/>
      <c r="N636" s="6"/>
      <c r="P636" s="20"/>
      <c r="Q636" s="5" t="str">
        <f ca="1">score</f>
        <v/>
      </c>
      <c r="R636" s="58" t="str">
        <f ca="1">rescore</f>
        <v/>
      </c>
      <c r="S636" s="11" t="str">
        <f ca="1">price</f>
        <v/>
      </c>
      <c r="U636" s="4"/>
      <c r="V636" s="4"/>
      <c r="W636" s="220" t="str">
        <f ca="1">commission</f>
        <v/>
      </c>
      <c r="X636" s="301"/>
    </row>
    <row r="637" spans="1:24" x14ac:dyDescent="0.25">
      <c r="A637" s="6" t="str">
        <f ca="1">no.</f>
        <v/>
      </c>
      <c r="E637" s="4" t="str">
        <f ca="1">position</f>
        <v/>
      </c>
      <c r="I637" s="318"/>
      <c r="L637" s="23"/>
      <c r="N637" s="6"/>
      <c r="P637" s="20"/>
      <c r="Q637" s="5" t="str">
        <f ca="1">score</f>
        <v/>
      </c>
      <c r="R637" s="58" t="str">
        <f ca="1">rescore</f>
        <v/>
      </c>
      <c r="S637" s="11" t="str">
        <f ca="1">price</f>
        <v/>
      </c>
      <c r="U637" s="4"/>
      <c r="V637" s="4"/>
      <c r="W637" s="220" t="str">
        <f ca="1">commission</f>
        <v/>
      </c>
      <c r="X637" s="301"/>
    </row>
    <row r="638" spans="1:24" x14ac:dyDescent="0.25">
      <c r="A638" s="6" t="str">
        <f ca="1">no.</f>
        <v/>
      </c>
      <c r="E638" s="4" t="str">
        <f ca="1">position</f>
        <v/>
      </c>
      <c r="I638" s="322"/>
      <c r="L638" s="23"/>
      <c r="N638" s="6"/>
      <c r="P638" s="20"/>
      <c r="Q638" s="5" t="str">
        <f ca="1">score</f>
        <v/>
      </c>
      <c r="R638" s="58" t="str">
        <f ca="1">rescore</f>
        <v/>
      </c>
      <c r="S638" s="11" t="str">
        <f ca="1">price</f>
        <v/>
      </c>
      <c r="U638" s="4"/>
      <c r="V638" s="4"/>
      <c r="W638" s="220" t="str">
        <f ca="1">commission</f>
        <v/>
      </c>
      <c r="X638" s="301"/>
    </row>
    <row r="639" spans="1:24" x14ac:dyDescent="0.25">
      <c r="A639" s="6" t="str">
        <f ca="1">no.</f>
        <v/>
      </c>
      <c r="E639" s="4" t="str">
        <f ca="1">position</f>
        <v/>
      </c>
      <c r="I639" s="322"/>
      <c r="L639" s="23"/>
      <c r="N639" s="6"/>
      <c r="P639" s="20"/>
      <c r="Q639" s="5" t="str">
        <f ca="1">score</f>
        <v/>
      </c>
      <c r="R639" s="58" t="str">
        <f ca="1">rescore</f>
        <v/>
      </c>
      <c r="S639" s="11" t="str">
        <f ca="1">price</f>
        <v/>
      </c>
      <c r="U639" s="4"/>
      <c r="V639" s="4"/>
      <c r="W639" s="220" t="str">
        <f ca="1">commission</f>
        <v/>
      </c>
      <c r="X639" s="301"/>
    </row>
    <row r="640" spans="1:24" x14ac:dyDescent="0.25">
      <c r="A640" s="6" t="str">
        <f ca="1">no.</f>
        <v/>
      </c>
      <c r="E640" s="4" t="str">
        <f ca="1">position</f>
        <v/>
      </c>
      <c r="I640" s="322"/>
      <c r="L640" s="23"/>
      <c r="N640" s="6"/>
      <c r="P640" s="20"/>
      <c r="Q640" s="5" t="str">
        <f ca="1">score</f>
        <v/>
      </c>
      <c r="R640" s="58" t="str">
        <f ca="1">rescore</f>
        <v/>
      </c>
      <c r="S640" s="11" t="str">
        <f ca="1">price</f>
        <v/>
      </c>
      <c r="U640" s="4"/>
      <c r="V640" s="4"/>
      <c r="W640" s="220" t="str">
        <f ca="1">commission</f>
        <v/>
      </c>
      <c r="X640" s="301"/>
    </row>
    <row r="641" spans="1:24" x14ac:dyDescent="0.25">
      <c r="A641" s="6" t="str">
        <f ca="1">no.</f>
        <v/>
      </c>
      <c r="E641" s="4" t="str">
        <f ca="1">position</f>
        <v/>
      </c>
      <c r="I641" s="322"/>
      <c r="L641" s="23"/>
      <c r="N641" s="6"/>
      <c r="P641" s="20"/>
      <c r="Q641" s="5" t="str">
        <f ca="1">score</f>
        <v/>
      </c>
      <c r="R641" s="58" t="str">
        <f ca="1">rescore</f>
        <v/>
      </c>
      <c r="S641" s="11" t="str">
        <f ca="1">price</f>
        <v/>
      </c>
      <c r="U641" s="4"/>
      <c r="V641" s="4"/>
      <c r="W641" s="220" t="str">
        <f ca="1">commission</f>
        <v/>
      </c>
      <c r="X641" s="301"/>
    </row>
    <row r="642" spans="1:24" x14ac:dyDescent="0.25">
      <c r="A642" s="6" t="str">
        <f ca="1">no.</f>
        <v/>
      </c>
      <c r="E642" s="4" t="str">
        <f ca="1">position</f>
        <v/>
      </c>
      <c r="I642" s="322"/>
      <c r="L642" s="23"/>
      <c r="N642" s="6"/>
      <c r="P642" s="20"/>
      <c r="Q642" s="5" t="str">
        <f ca="1">score</f>
        <v/>
      </c>
      <c r="R642" s="58" t="str">
        <f ca="1">rescore</f>
        <v/>
      </c>
      <c r="S642" s="11" t="str">
        <f ca="1">price</f>
        <v/>
      </c>
      <c r="U642" s="4"/>
      <c r="V642" s="4"/>
      <c r="W642" s="220" t="str">
        <f ca="1">commission</f>
        <v/>
      </c>
      <c r="X642" s="301"/>
    </row>
    <row r="643" spans="1:24" x14ac:dyDescent="0.25">
      <c r="A643" s="6" t="str">
        <f ca="1">no.</f>
        <v/>
      </c>
      <c r="E643" s="4" t="str">
        <f ca="1">position</f>
        <v/>
      </c>
      <c r="I643" s="322"/>
      <c r="L643" s="23"/>
      <c r="N643" s="6"/>
      <c r="P643" s="20"/>
      <c r="Q643" s="5" t="str">
        <f ca="1">score</f>
        <v/>
      </c>
      <c r="R643" s="58" t="str">
        <f ca="1">rescore</f>
        <v/>
      </c>
      <c r="S643" s="11" t="str">
        <f ca="1">price</f>
        <v/>
      </c>
      <c r="U643" s="4"/>
      <c r="V643" s="4"/>
      <c r="W643" s="220" t="str">
        <f ca="1">commission</f>
        <v/>
      </c>
      <c r="X643" s="301"/>
    </row>
    <row r="644" spans="1:24" x14ac:dyDescent="0.25">
      <c r="A644" s="6" t="str">
        <f ca="1">no.</f>
        <v/>
      </c>
      <c r="E644" s="4" t="str">
        <f ca="1">position</f>
        <v/>
      </c>
      <c r="I644" s="322"/>
      <c r="L644" s="23"/>
      <c r="N644" s="6"/>
      <c r="P644" s="20"/>
      <c r="Q644" s="5" t="str">
        <f ca="1">score</f>
        <v/>
      </c>
      <c r="R644" s="58" t="str">
        <f ca="1">rescore</f>
        <v/>
      </c>
      <c r="S644" s="11" t="str">
        <f ca="1">price</f>
        <v/>
      </c>
      <c r="U644" s="4"/>
      <c r="V644" s="4"/>
      <c r="W644" s="220" t="str">
        <f ca="1">commission</f>
        <v/>
      </c>
      <c r="X644" s="301"/>
    </row>
    <row r="645" spans="1:24" x14ac:dyDescent="0.25">
      <c r="A645" s="6" t="str">
        <f ca="1">no.</f>
        <v/>
      </c>
      <c r="E645" s="4" t="str">
        <f ca="1">position</f>
        <v/>
      </c>
      <c r="I645" s="322"/>
      <c r="L645" s="23"/>
      <c r="N645" s="6"/>
      <c r="P645" s="20"/>
      <c r="Q645" s="5" t="str">
        <f ca="1">score</f>
        <v/>
      </c>
      <c r="R645" s="58" t="str">
        <f ca="1">rescore</f>
        <v/>
      </c>
      <c r="S645" s="11" t="str">
        <f ca="1">price</f>
        <v/>
      </c>
      <c r="U645" s="4"/>
      <c r="V645" s="4"/>
      <c r="W645" s="220" t="str">
        <f ca="1">commission</f>
        <v/>
      </c>
      <c r="X645" s="301"/>
    </row>
    <row r="646" spans="1:24" x14ac:dyDescent="0.25">
      <c r="A646" s="6" t="str">
        <f ca="1">no.</f>
        <v/>
      </c>
      <c r="E646" s="4" t="str">
        <f ca="1">position</f>
        <v/>
      </c>
      <c r="I646" s="322"/>
      <c r="L646" s="23"/>
      <c r="N646" s="6"/>
      <c r="P646" s="20"/>
      <c r="Q646" s="5" t="str">
        <f ca="1">score</f>
        <v/>
      </c>
      <c r="R646" s="58" t="str">
        <f ca="1">rescore</f>
        <v/>
      </c>
      <c r="S646" s="11" t="str">
        <f ca="1">price</f>
        <v/>
      </c>
      <c r="U646" s="4"/>
      <c r="V646" s="4"/>
      <c r="W646" s="220" t="str">
        <f ca="1">commission</f>
        <v/>
      </c>
      <c r="X646" s="301"/>
    </row>
    <row r="647" spans="1:24" x14ac:dyDescent="0.25">
      <c r="A647" s="6" t="str">
        <f ca="1">no.</f>
        <v/>
      </c>
      <c r="E647" s="4" t="str">
        <f ca="1">position</f>
        <v/>
      </c>
      <c r="I647" s="322"/>
      <c r="L647" s="23"/>
      <c r="N647" s="6"/>
      <c r="P647" s="20"/>
      <c r="Q647" s="5" t="str">
        <f ca="1">score</f>
        <v/>
      </c>
      <c r="R647" s="58" t="str">
        <f ca="1">rescore</f>
        <v/>
      </c>
      <c r="S647" s="11" t="str">
        <f ca="1">price</f>
        <v/>
      </c>
      <c r="U647" s="4"/>
      <c r="V647" s="4"/>
      <c r="W647" s="220" t="str">
        <f ca="1">commission</f>
        <v/>
      </c>
      <c r="X647" s="301"/>
    </row>
    <row r="648" spans="1:24" x14ac:dyDescent="0.25">
      <c r="A648" s="6" t="str">
        <f ca="1">no.</f>
        <v/>
      </c>
      <c r="E648" s="4" t="str">
        <f ca="1">position</f>
        <v/>
      </c>
      <c r="I648" s="322"/>
      <c r="L648" s="23"/>
      <c r="N648" s="6"/>
      <c r="P648" s="20"/>
      <c r="Q648" s="5" t="str">
        <f ca="1">score</f>
        <v/>
      </c>
      <c r="R648" s="58" t="str">
        <f ca="1">rescore</f>
        <v/>
      </c>
      <c r="S648" s="11" t="str">
        <f ca="1">price</f>
        <v/>
      </c>
      <c r="U648" s="4"/>
      <c r="V648" s="4"/>
      <c r="W648" s="220" t="str">
        <f ca="1">commission</f>
        <v/>
      </c>
      <c r="X648" s="301"/>
    </row>
    <row r="649" spans="1:24" x14ac:dyDescent="0.25">
      <c r="A649" s="6" t="str">
        <f ca="1">no.</f>
        <v/>
      </c>
      <c r="E649" s="4" t="str">
        <f ca="1">position</f>
        <v/>
      </c>
      <c r="I649" s="322"/>
      <c r="L649" s="23"/>
      <c r="N649" s="6"/>
      <c r="P649" s="20"/>
      <c r="Q649" s="5" t="str">
        <f ca="1">score</f>
        <v/>
      </c>
      <c r="R649" s="58" t="str">
        <f ca="1">rescore</f>
        <v/>
      </c>
      <c r="S649" s="11" t="str">
        <f ca="1">price</f>
        <v/>
      </c>
      <c r="U649" s="4"/>
      <c r="V649" s="4"/>
      <c r="W649" s="220" t="str">
        <f ca="1">commission</f>
        <v/>
      </c>
      <c r="X649" s="301"/>
    </row>
    <row r="650" spans="1:24" x14ac:dyDescent="0.25">
      <c r="A650" s="6" t="str">
        <f ca="1">no.</f>
        <v/>
      </c>
      <c r="E650" s="4" t="str">
        <f ca="1">position</f>
        <v/>
      </c>
      <c r="I650" s="322"/>
      <c r="L650" s="23"/>
      <c r="N650" s="6"/>
      <c r="P650" s="20"/>
      <c r="Q650" s="5" t="str">
        <f ca="1">score</f>
        <v/>
      </c>
      <c r="R650" s="58" t="str">
        <f ca="1">rescore</f>
        <v/>
      </c>
      <c r="S650" s="11" t="str">
        <f ca="1">price</f>
        <v/>
      </c>
      <c r="U650" s="4"/>
      <c r="V650" s="4"/>
      <c r="W650" s="220" t="str">
        <f ca="1">commission</f>
        <v/>
      </c>
      <c r="X650" s="301"/>
    </row>
    <row r="651" spans="1:24" x14ac:dyDescent="0.25">
      <c r="A651" s="6" t="str">
        <f ca="1">no.</f>
        <v/>
      </c>
      <c r="E651" s="4" t="str">
        <f ca="1">position</f>
        <v/>
      </c>
      <c r="I651" s="322"/>
      <c r="L651" s="23"/>
      <c r="N651" s="6"/>
      <c r="P651" s="20"/>
      <c r="Q651" s="5" t="str">
        <f ca="1">score</f>
        <v/>
      </c>
      <c r="R651" s="58" t="str">
        <f ca="1">rescore</f>
        <v/>
      </c>
      <c r="S651" s="11" t="str">
        <f ca="1">price</f>
        <v/>
      </c>
      <c r="U651" s="4"/>
      <c r="V651" s="4"/>
      <c r="W651" s="220" t="str">
        <f ca="1">commission</f>
        <v/>
      </c>
      <c r="X651" s="301"/>
    </row>
    <row r="652" spans="1:24" x14ac:dyDescent="0.25">
      <c r="A652" s="6" t="str">
        <f ca="1">no.</f>
        <v/>
      </c>
      <c r="E652" s="4" t="str">
        <f ca="1">position</f>
        <v/>
      </c>
      <c r="I652" s="322"/>
      <c r="L652" s="23"/>
      <c r="N652" s="6"/>
      <c r="P652" s="20"/>
      <c r="Q652" s="5" t="str">
        <f ca="1">score</f>
        <v/>
      </c>
      <c r="R652" s="58" t="str">
        <f ca="1">rescore</f>
        <v/>
      </c>
      <c r="S652" s="11" t="str">
        <f ca="1">price</f>
        <v/>
      </c>
      <c r="U652" s="4"/>
      <c r="V652" s="4"/>
      <c r="W652" s="220" t="str">
        <f ca="1">commission</f>
        <v/>
      </c>
      <c r="X652" s="301"/>
    </row>
    <row r="653" spans="1:24" x14ac:dyDescent="0.25">
      <c r="A653" s="6" t="str">
        <f ca="1">no.</f>
        <v/>
      </c>
      <c r="E653" s="4" t="str">
        <f ca="1">position</f>
        <v/>
      </c>
      <c r="I653" s="322"/>
      <c r="L653" s="23"/>
      <c r="N653" s="6"/>
      <c r="P653" s="20"/>
      <c r="Q653" s="5" t="str">
        <f ca="1">score</f>
        <v/>
      </c>
      <c r="R653" s="58" t="str">
        <f ca="1">rescore</f>
        <v/>
      </c>
      <c r="S653" s="11" t="str">
        <f ca="1">price</f>
        <v/>
      </c>
      <c r="U653" s="4"/>
      <c r="V653" s="4"/>
      <c r="W653" s="220" t="str">
        <f ca="1">commission</f>
        <v/>
      </c>
      <c r="X653" s="301"/>
    </row>
    <row r="654" spans="1:24" x14ac:dyDescent="0.25">
      <c r="A654" s="6" t="str">
        <f ca="1">no.</f>
        <v/>
      </c>
      <c r="E654" s="4" t="str">
        <f ca="1">position</f>
        <v/>
      </c>
      <c r="I654" s="322"/>
      <c r="L654" s="23"/>
      <c r="N654" s="6"/>
      <c r="P654" s="20"/>
      <c r="Q654" s="5" t="str">
        <f ca="1">score</f>
        <v/>
      </c>
      <c r="R654" s="58" t="str">
        <f ca="1">rescore</f>
        <v/>
      </c>
      <c r="S654" s="11" t="str">
        <f ca="1">price</f>
        <v/>
      </c>
      <c r="U654" s="4"/>
      <c r="V654" s="4"/>
      <c r="W654" s="220" t="str">
        <f ca="1">commission</f>
        <v/>
      </c>
      <c r="X654" s="301"/>
    </row>
    <row r="655" spans="1:24" x14ac:dyDescent="0.25">
      <c r="A655" s="6" t="str">
        <f ca="1">no.</f>
        <v/>
      </c>
      <c r="E655" s="4" t="str">
        <f ca="1">position</f>
        <v/>
      </c>
      <c r="I655" s="322"/>
      <c r="L655" s="23"/>
      <c r="N655" s="6"/>
      <c r="P655" s="20"/>
      <c r="Q655" s="5" t="str">
        <f ca="1">score</f>
        <v/>
      </c>
      <c r="R655" s="58" t="str">
        <f ca="1">rescore</f>
        <v/>
      </c>
      <c r="S655" s="11" t="str">
        <f ca="1">price</f>
        <v/>
      </c>
      <c r="U655" s="4"/>
      <c r="V655" s="4"/>
      <c r="W655" s="220" t="str">
        <f ca="1">commission</f>
        <v/>
      </c>
      <c r="X655" s="301"/>
    </row>
    <row r="656" spans="1:24" x14ac:dyDescent="0.25">
      <c r="A656" s="6" t="str">
        <f ca="1">no.</f>
        <v/>
      </c>
      <c r="E656" s="4" t="str">
        <f ca="1">position</f>
        <v/>
      </c>
      <c r="I656" s="322"/>
      <c r="L656" s="23"/>
      <c r="N656" s="6"/>
      <c r="P656" s="20"/>
      <c r="Q656" s="5" t="str">
        <f ca="1">score</f>
        <v/>
      </c>
      <c r="R656" s="58" t="str">
        <f ca="1">rescore</f>
        <v/>
      </c>
      <c r="S656" s="11" t="str">
        <f ca="1">price</f>
        <v/>
      </c>
      <c r="U656" s="4"/>
      <c r="V656" s="4"/>
      <c r="W656" s="220" t="str">
        <f ca="1">commission</f>
        <v/>
      </c>
      <c r="X656" s="301"/>
    </row>
    <row r="657" spans="1:24" x14ac:dyDescent="0.25">
      <c r="A657" s="6" t="str">
        <f ca="1">no.</f>
        <v/>
      </c>
      <c r="E657" s="4" t="str">
        <f ca="1">position</f>
        <v/>
      </c>
      <c r="I657" s="322"/>
      <c r="L657" s="23"/>
      <c r="N657" s="6"/>
      <c r="P657" s="20"/>
      <c r="Q657" s="5" t="str">
        <f ca="1">score</f>
        <v/>
      </c>
      <c r="R657" s="58" t="str">
        <f ca="1">rescore</f>
        <v/>
      </c>
      <c r="S657" s="11" t="str">
        <f ca="1">price</f>
        <v/>
      </c>
      <c r="U657" s="4"/>
      <c r="V657" s="4"/>
      <c r="W657" s="220" t="str">
        <f ca="1">commission</f>
        <v/>
      </c>
      <c r="X657" s="301"/>
    </row>
    <row r="658" spans="1:24" x14ac:dyDescent="0.25">
      <c r="A658" s="6" t="str">
        <f ca="1">no.</f>
        <v/>
      </c>
      <c r="E658" s="4" t="str">
        <f ca="1">position</f>
        <v/>
      </c>
      <c r="I658" s="322"/>
      <c r="L658" s="23"/>
      <c r="N658" s="6"/>
      <c r="P658" s="20"/>
      <c r="Q658" s="5" t="str">
        <f ca="1">score</f>
        <v/>
      </c>
      <c r="R658" s="58" t="str">
        <f ca="1">rescore</f>
        <v/>
      </c>
      <c r="S658" s="11" t="str">
        <f ca="1">price</f>
        <v/>
      </c>
      <c r="U658" s="4"/>
      <c r="V658" s="4"/>
      <c r="W658" s="220" t="str">
        <f ca="1">commission</f>
        <v/>
      </c>
      <c r="X658" s="301"/>
    </row>
    <row r="659" spans="1:24" x14ac:dyDescent="0.25">
      <c r="A659" s="6" t="str">
        <f ca="1">no.</f>
        <v/>
      </c>
      <c r="E659" s="4" t="str">
        <f ca="1">position</f>
        <v/>
      </c>
      <c r="I659" s="322"/>
      <c r="L659" s="23"/>
      <c r="N659" s="6"/>
      <c r="P659" s="20"/>
      <c r="Q659" s="5" t="str">
        <f ca="1">score</f>
        <v/>
      </c>
      <c r="R659" s="58" t="str">
        <f ca="1">rescore</f>
        <v/>
      </c>
      <c r="S659" s="11" t="str">
        <f ca="1">price</f>
        <v/>
      </c>
      <c r="U659" s="4"/>
      <c r="V659" s="4"/>
      <c r="W659" s="220" t="str">
        <f ca="1">commission</f>
        <v/>
      </c>
      <c r="X659" s="301"/>
    </row>
    <row r="660" spans="1:24" x14ac:dyDescent="0.25">
      <c r="A660" s="6" t="str">
        <f ca="1">no.</f>
        <v/>
      </c>
      <c r="E660" s="4" t="str">
        <f ca="1">position</f>
        <v/>
      </c>
      <c r="I660" s="322"/>
      <c r="L660" s="23"/>
      <c r="N660" s="6"/>
      <c r="P660" s="20"/>
      <c r="Q660" s="5" t="str">
        <f ca="1">score</f>
        <v/>
      </c>
      <c r="R660" s="58" t="str">
        <f ca="1">rescore</f>
        <v/>
      </c>
      <c r="S660" s="11" t="str">
        <f ca="1">price</f>
        <v/>
      </c>
      <c r="U660" s="4"/>
      <c r="V660" s="4"/>
      <c r="W660" s="220" t="str">
        <f ca="1">commission</f>
        <v/>
      </c>
      <c r="X660" s="301"/>
    </row>
    <row r="661" spans="1:24" x14ac:dyDescent="0.25">
      <c r="A661" s="6" t="str">
        <f ca="1">no.</f>
        <v/>
      </c>
      <c r="E661" s="4" t="str">
        <f ca="1">position</f>
        <v/>
      </c>
      <c r="I661" s="322"/>
      <c r="L661" s="23"/>
      <c r="N661" s="6"/>
      <c r="P661" s="20"/>
      <c r="Q661" s="5" t="str">
        <f ca="1">score</f>
        <v/>
      </c>
      <c r="R661" s="58" t="str">
        <f ca="1">rescore</f>
        <v/>
      </c>
      <c r="S661" s="11" t="str">
        <f ca="1">price</f>
        <v/>
      </c>
      <c r="U661" s="4"/>
      <c r="V661" s="4"/>
      <c r="W661" s="220" t="str">
        <f ca="1">commission</f>
        <v/>
      </c>
      <c r="X661" s="301"/>
    </row>
    <row r="662" spans="1:24" x14ac:dyDescent="0.25">
      <c r="A662" s="6" t="str">
        <f ca="1">no.</f>
        <v/>
      </c>
      <c r="E662" s="4" t="str">
        <f ca="1">position</f>
        <v/>
      </c>
      <c r="I662" s="322"/>
      <c r="L662" s="23"/>
      <c r="N662" s="6"/>
      <c r="P662" s="20"/>
      <c r="Q662" s="5" t="str">
        <f ca="1">score</f>
        <v/>
      </c>
      <c r="R662" s="58" t="str">
        <f ca="1">rescore</f>
        <v/>
      </c>
      <c r="S662" s="11" t="str">
        <f ca="1">price</f>
        <v/>
      </c>
      <c r="U662" s="4"/>
      <c r="V662" s="4"/>
      <c r="W662" s="220" t="str">
        <f ca="1">commission</f>
        <v/>
      </c>
      <c r="X662" s="301"/>
    </row>
    <row r="663" spans="1:24" x14ac:dyDescent="0.25">
      <c r="A663" s="6" t="str">
        <f ca="1">no.</f>
        <v/>
      </c>
      <c r="E663" s="4" t="str">
        <f ca="1">position</f>
        <v/>
      </c>
      <c r="I663" s="322"/>
      <c r="L663" s="23"/>
      <c r="N663" s="6"/>
      <c r="P663" s="20"/>
      <c r="Q663" s="5" t="str">
        <f ca="1">score</f>
        <v/>
      </c>
      <c r="R663" s="58" t="str">
        <f ca="1">rescore</f>
        <v/>
      </c>
      <c r="S663" s="11" t="str">
        <f ca="1">price</f>
        <v/>
      </c>
      <c r="U663" s="4"/>
      <c r="V663" s="4"/>
      <c r="W663" s="220" t="str">
        <f ca="1">commission</f>
        <v/>
      </c>
      <c r="X663" s="301"/>
    </row>
    <row r="664" spans="1:24" x14ac:dyDescent="0.25">
      <c r="A664" s="6" t="str">
        <f ca="1">no.</f>
        <v/>
      </c>
      <c r="E664" s="4" t="str">
        <f ca="1">position</f>
        <v/>
      </c>
      <c r="I664" s="322"/>
      <c r="L664" s="23"/>
      <c r="N664" s="6"/>
      <c r="P664" s="20"/>
      <c r="Q664" s="5" t="str">
        <f ca="1">score</f>
        <v/>
      </c>
      <c r="R664" s="58" t="str">
        <f ca="1">rescore</f>
        <v/>
      </c>
      <c r="S664" s="11" t="str">
        <f ca="1">price</f>
        <v/>
      </c>
      <c r="U664" s="4"/>
      <c r="V664" s="4"/>
      <c r="W664" s="220" t="str">
        <f ca="1">commission</f>
        <v/>
      </c>
      <c r="X664" s="301"/>
    </row>
    <row r="665" spans="1:24" x14ac:dyDescent="0.25">
      <c r="A665" s="6" t="str">
        <f ca="1">no.</f>
        <v/>
      </c>
      <c r="E665" s="4" t="str">
        <f ca="1">position</f>
        <v/>
      </c>
      <c r="I665" s="322"/>
      <c r="L665" s="23"/>
      <c r="N665" s="6"/>
      <c r="P665" s="20"/>
      <c r="Q665" s="5" t="str">
        <f ca="1">score</f>
        <v/>
      </c>
      <c r="R665" s="58" t="str">
        <f ca="1">rescore</f>
        <v/>
      </c>
      <c r="S665" s="11" t="str">
        <f ca="1">price</f>
        <v/>
      </c>
      <c r="U665" s="4"/>
      <c r="V665" s="4"/>
      <c r="W665" s="220" t="str">
        <f ca="1">commission</f>
        <v/>
      </c>
      <c r="X665" s="301"/>
    </row>
    <row r="666" spans="1:24" x14ac:dyDescent="0.25">
      <c r="A666" s="6" t="str">
        <f ca="1">no.</f>
        <v/>
      </c>
      <c r="E666" s="4" t="str">
        <f ca="1">position</f>
        <v/>
      </c>
      <c r="I666" s="322"/>
      <c r="L666" s="23"/>
      <c r="N666" s="6"/>
      <c r="P666" s="20"/>
      <c r="Q666" s="5" t="str">
        <f ca="1">score</f>
        <v/>
      </c>
      <c r="R666" s="58" t="str">
        <f ca="1">rescore</f>
        <v/>
      </c>
      <c r="S666" s="11" t="str">
        <f ca="1">price</f>
        <v/>
      </c>
      <c r="U666" s="4"/>
      <c r="V666" s="4"/>
      <c r="W666" s="220" t="str">
        <f ca="1">commission</f>
        <v/>
      </c>
      <c r="X666" s="301"/>
    </row>
    <row r="667" spans="1:24" x14ac:dyDescent="0.25">
      <c r="A667" s="6" t="str">
        <f ca="1">no.</f>
        <v/>
      </c>
      <c r="E667" s="4" t="str">
        <f ca="1">position</f>
        <v/>
      </c>
      <c r="I667" s="322"/>
      <c r="L667" s="23"/>
      <c r="N667" s="6"/>
      <c r="P667" s="20"/>
      <c r="Q667" s="5" t="str">
        <f ca="1">score</f>
        <v/>
      </c>
      <c r="R667" s="58" t="str">
        <f ca="1">rescore</f>
        <v/>
      </c>
      <c r="S667" s="11" t="str">
        <f ca="1">price</f>
        <v/>
      </c>
      <c r="U667" s="4"/>
      <c r="V667" s="4"/>
      <c r="W667" s="220" t="str">
        <f ca="1">commission</f>
        <v/>
      </c>
      <c r="X667" s="301"/>
    </row>
    <row r="668" spans="1:24" x14ac:dyDescent="0.25">
      <c r="A668" s="6" t="str">
        <f ca="1">no.</f>
        <v/>
      </c>
      <c r="E668" s="4" t="str">
        <f ca="1">position</f>
        <v/>
      </c>
      <c r="I668" s="322"/>
      <c r="L668" s="23"/>
      <c r="N668" s="6"/>
      <c r="P668" s="20"/>
      <c r="Q668" s="5" t="str">
        <f ca="1">score</f>
        <v/>
      </c>
      <c r="R668" s="58" t="str">
        <f ca="1">rescore</f>
        <v/>
      </c>
      <c r="S668" s="11" t="str">
        <f ca="1">price</f>
        <v/>
      </c>
      <c r="U668" s="4"/>
      <c r="V668" s="4"/>
      <c r="W668" s="220" t="str">
        <f ca="1">commission</f>
        <v/>
      </c>
      <c r="X668" s="301"/>
    </row>
    <row r="669" spans="1:24" x14ac:dyDescent="0.25">
      <c r="A669" s="6" t="str">
        <f ca="1">no.</f>
        <v/>
      </c>
      <c r="E669" s="4" t="str">
        <f ca="1">position</f>
        <v/>
      </c>
      <c r="I669" s="322"/>
      <c r="L669" s="23"/>
      <c r="N669" s="6"/>
      <c r="P669" s="20"/>
      <c r="Q669" s="5" t="str">
        <f ca="1">score</f>
        <v/>
      </c>
      <c r="R669" s="58" t="str">
        <f ca="1">rescore</f>
        <v/>
      </c>
      <c r="S669" s="11" t="str">
        <f ca="1">price</f>
        <v/>
      </c>
      <c r="U669" s="4"/>
      <c r="V669" s="4"/>
      <c r="W669" s="220" t="str">
        <f ca="1">commission</f>
        <v/>
      </c>
      <c r="X669" s="301"/>
    </row>
    <row r="670" spans="1:24" x14ac:dyDescent="0.25">
      <c r="A670" s="6" t="str">
        <f ca="1">no.</f>
        <v/>
      </c>
      <c r="E670" s="4" t="str">
        <f ca="1">position</f>
        <v/>
      </c>
      <c r="I670" s="322"/>
      <c r="L670" s="23"/>
      <c r="N670" s="6"/>
      <c r="P670" s="20"/>
      <c r="Q670" s="5" t="str">
        <f ca="1">score</f>
        <v/>
      </c>
      <c r="R670" s="58" t="str">
        <f ca="1">rescore</f>
        <v/>
      </c>
      <c r="S670" s="11" t="str">
        <f ca="1">price</f>
        <v/>
      </c>
      <c r="U670" s="4"/>
      <c r="V670" s="4"/>
      <c r="W670" s="220" t="str">
        <f ca="1">commission</f>
        <v/>
      </c>
      <c r="X670" s="301"/>
    </row>
    <row r="671" spans="1:24" x14ac:dyDescent="0.25">
      <c r="A671" s="6" t="str">
        <f ca="1">no.</f>
        <v/>
      </c>
      <c r="E671" s="4" t="str">
        <f ca="1">position</f>
        <v/>
      </c>
      <c r="I671" s="322"/>
      <c r="L671" s="23"/>
      <c r="N671" s="6"/>
      <c r="P671" s="20"/>
      <c r="Q671" s="5" t="str">
        <f ca="1">score</f>
        <v/>
      </c>
      <c r="R671" s="58" t="str">
        <f ca="1">rescore</f>
        <v/>
      </c>
      <c r="S671" s="11" t="str">
        <f ca="1">price</f>
        <v/>
      </c>
      <c r="U671" s="4"/>
      <c r="V671" s="4"/>
      <c r="W671" s="220" t="str">
        <f ca="1">commission</f>
        <v/>
      </c>
      <c r="X671" s="301"/>
    </row>
    <row r="672" spans="1:24" x14ac:dyDescent="0.25">
      <c r="A672" s="6" t="str">
        <f ca="1">no.</f>
        <v/>
      </c>
      <c r="E672" s="4" t="str">
        <f ca="1">position</f>
        <v/>
      </c>
      <c r="I672" s="322"/>
      <c r="L672" s="23"/>
      <c r="N672" s="6"/>
      <c r="P672" s="20"/>
      <c r="Q672" s="5" t="str">
        <f ca="1">score</f>
        <v/>
      </c>
      <c r="R672" s="58" t="str">
        <f ca="1">rescore</f>
        <v/>
      </c>
      <c r="S672" s="11" t="str">
        <f ca="1">price</f>
        <v/>
      </c>
      <c r="U672" s="4"/>
      <c r="V672" s="4"/>
      <c r="W672" s="220" t="str">
        <f ca="1">commission</f>
        <v/>
      </c>
      <c r="X672" s="301"/>
    </row>
    <row r="673" spans="1:24" x14ac:dyDescent="0.25">
      <c r="A673" s="6" t="str">
        <f ca="1">no.</f>
        <v/>
      </c>
      <c r="E673" s="4" t="str">
        <f ca="1">position</f>
        <v/>
      </c>
      <c r="I673" s="322"/>
      <c r="L673" s="23"/>
      <c r="N673" s="6"/>
      <c r="P673" s="20"/>
      <c r="Q673" s="5" t="str">
        <f ca="1">score</f>
        <v/>
      </c>
      <c r="R673" s="58" t="str">
        <f ca="1">rescore</f>
        <v/>
      </c>
      <c r="S673" s="11" t="str">
        <f ca="1">price</f>
        <v/>
      </c>
      <c r="U673" s="4"/>
      <c r="V673" s="4"/>
      <c r="W673" s="220" t="str">
        <f ca="1">commission</f>
        <v/>
      </c>
      <c r="X673" s="301"/>
    </row>
    <row r="674" spans="1:24" x14ac:dyDescent="0.25">
      <c r="A674" s="6" t="str">
        <f ca="1">no.</f>
        <v/>
      </c>
      <c r="E674" s="4" t="str">
        <f ca="1">position</f>
        <v/>
      </c>
      <c r="I674" s="322"/>
      <c r="L674" s="23"/>
      <c r="N674" s="6"/>
      <c r="P674" s="20"/>
      <c r="Q674" s="5" t="str">
        <f ca="1">score</f>
        <v/>
      </c>
      <c r="R674" s="58" t="str">
        <f ca="1">rescore</f>
        <v/>
      </c>
      <c r="S674" s="11" t="str">
        <f ca="1">price</f>
        <v/>
      </c>
      <c r="U674" s="4"/>
      <c r="V674" s="4"/>
      <c r="W674" s="220" t="str">
        <f ca="1">commission</f>
        <v/>
      </c>
      <c r="X674" s="301"/>
    </row>
    <row r="675" spans="1:24" x14ac:dyDescent="0.25">
      <c r="A675" s="6" t="str">
        <f ca="1">no.</f>
        <v/>
      </c>
      <c r="E675" s="4" t="str">
        <f ca="1">position</f>
        <v/>
      </c>
      <c r="I675" s="322"/>
      <c r="L675" s="23"/>
      <c r="N675" s="6"/>
      <c r="P675" s="20"/>
      <c r="Q675" s="5" t="str">
        <f ca="1">score</f>
        <v/>
      </c>
      <c r="R675" s="58" t="str">
        <f ca="1">rescore</f>
        <v/>
      </c>
      <c r="S675" s="11" t="str">
        <f ca="1">price</f>
        <v/>
      </c>
      <c r="U675" s="4"/>
      <c r="V675" s="4"/>
      <c r="W675" s="220" t="str">
        <f ca="1">commission</f>
        <v/>
      </c>
      <c r="X675" s="301"/>
    </row>
    <row r="676" spans="1:24" x14ac:dyDescent="0.25">
      <c r="A676" s="6" t="str">
        <f ca="1">no.</f>
        <v/>
      </c>
      <c r="E676" s="4" t="str">
        <f ca="1">position</f>
        <v/>
      </c>
      <c r="I676" s="322"/>
      <c r="L676" s="23"/>
      <c r="N676" s="6"/>
      <c r="P676" s="20"/>
      <c r="Q676" s="5" t="str">
        <f ca="1">score</f>
        <v/>
      </c>
      <c r="R676" s="58" t="str">
        <f ca="1">rescore</f>
        <v/>
      </c>
      <c r="S676" s="11" t="str">
        <f ca="1">price</f>
        <v/>
      </c>
      <c r="U676" s="4"/>
      <c r="V676" s="4"/>
      <c r="W676" s="220" t="str">
        <f ca="1">commission</f>
        <v/>
      </c>
      <c r="X676" s="301"/>
    </row>
    <row r="677" spans="1:24" x14ac:dyDescent="0.25">
      <c r="A677" s="6" t="str">
        <f ca="1">no.</f>
        <v/>
      </c>
      <c r="E677" s="4" t="str">
        <f ca="1">position</f>
        <v/>
      </c>
      <c r="I677" s="322"/>
      <c r="L677" s="23"/>
      <c r="N677" s="6"/>
      <c r="P677" s="20"/>
      <c r="Q677" s="5" t="str">
        <f ca="1">score</f>
        <v/>
      </c>
      <c r="R677" s="58" t="str">
        <f ca="1">rescore</f>
        <v/>
      </c>
      <c r="S677" s="11" t="str">
        <f ca="1">price</f>
        <v/>
      </c>
      <c r="U677" s="4"/>
      <c r="V677" s="4"/>
      <c r="W677" s="220" t="str">
        <f ca="1">commission</f>
        <v/>
      </c>
      <c r="X677" s="301"/>
    </row>
    <row r="678" spans="1:24" x14ac:dyDescent="0.25">
      <c r="A678" s="6" t="str">
        <f ca="1">no.</f>
        <v/>
      </c>
      <c r="E678" s="4" t="str">
        <f ca="1">position</f>
        <v/>
      </c>
      <c r="I678" s="322"/>
      <c r="L678" s="23"/>
      <c r="N678" s="6"/>
      <c r="P678" s="20"/>
      <c r="Q678" s="5" t="str">
        <f ca="1">score</f>
        <v/>
      </c>
      <c r="R678" s="58" t="str">
        <f ca="1">rescore</f>
        <v/>
      </c>
      <c r="S678" s="11" t="str">
        <f ca="1">price</f>
        <v/>
      </c>
      <c r="U678" s="4"/>
      <c r="V678" s="4"/>
      <c r="W678" s="220" t="str">
        <f ca="1">commission</f>
        <v/>
      </c>
      <c r="X678" s="301"/>
    </row>
    <row r="679" spans="1:24" x14ac:dyDescent="0.25">
      <c r="A679" s="6" t="str">
        <f ca="1">no.</f>
        <v/>
      </c>
      <c r="E679" s="4" t="str">
        <f ca="1">position</f>
        <v/>
      </c>
      <c r="I679" s="322"/>
      <c r="L679" s="23"/>
      <c r="N679" s="6"/>
      <c r="P679" s="20"/>
      <c r="Q679" s="5" t="str">
        <f ca="1">score</f>
        <v/>
      </c>
      <c r="R679" s="58" t="str">
        <f ca="1">rescore</f>
        <v/>
      </c>
      <c r="S679" s="11" t="str">
        <f ca="1">price</f>
        <v/>
      </c>
      <c r="U679" s="4"/>
      <c r="V679" s="4"/>
      <c r="W679" s="220" t="str">
        <f ca="1">commission</f>
        <v/>
      </c>
      <c r="X679" s="301"/>
    </row>
    <row r="680" spans="1:24" x14ac:dyDescent="0.25">
      <c r="A680" s="6" t="str">
        <f ca="1">no.</f>
        <v/>
      </c>
      <c r="E680" s="4" t="str">
        <f ca="1">position</f>
        <v/>
      </c>
      <c r="I680" s="322"/>
      <c r="L680" s="23"/>
      <c r="N680" s="6"/>
      <c r="P680" s="20"/>
      <c r="Q680" s="5" t="str">
        <f ca="1">score</f>
        <v/>
      </c>
      <c r="R680" s="58" t="str">
        <f ca="1">rescore</f>
        <v/>
      </c>
      <c r="S680" s="11" t="str">
        <f ca="1">price</f>
        <v/>
      </c>
      <c r="U680" s="4"/>
      <c r="V680" s="4"/>
      <c r="W680" s="220" t="str">
        <f ca="1">commission</f>
        <v/>
      </c>
      <c r="X680" s="301"/>
    </row>
    <row r="681" spans="1:24" x14ac:dyDescent="0.25">
      <c r="A681" s="6" t="str">
        <f ca="1">no.</f>
        <v/>
      </c>
      <c r="E681" s="4" t="str">
        <f ca="1">position</f>
        <v/>
      </c>
      <c r="I681" s="322"/>
      <c r="L681" s="23"/>
      <c r="N681" s="6"/>
      <c r="P681" s="20"/>
      <c r="Q681" s="5" t="str">
        <f ca="1">score</f>
        <v/>
      </c>
      <c r="R681" s="58" t="str">
        <f ca="1">rescore</f>
        <v/>
      </c>
      <c r="S681" s="11" t="str">
        <f ca="1">price</f>
        <v/>
      </c>
      <c r="U681" s="4"/>
      <c r="V681" s="4"/>
      <c r="W681" s="220" t="str">
        <f ca="1">commission</f>
        <v/>
      </c>
      <c r="X681" s="301"/>
    </row>
    <row r="682" spans="1:24" x14ac:dyDescent="0.25">
      <c r="A682" s="6" t="str">
        <f ca="1">no.</f>
        <v/>
      </c>
      <c r="E682" s="4" t="str">
        <f ca="1">position</f>
        <v/>
      </c>
      <c r="I682" s="318"/>
      <c r="L682" s="23"/>
      <c r="N682" s="6"/>
      <c r="P682" s="20"/>
      <c r="Q682" s="5" t="str">
        <f ca="1">score</f>
        <v/>
      </c>
      <c r="R682" s="58" t="str">
        <f ca="1">rescore</f>
        <v/>
      </c>
      <c r="S682" s="11" t="str">
        <f ca="1">price</f>
        <v/>
      </c>
      <c r="U682" s="4"/>
      <c r="V682" s="4"/>
      <c r="W682" s="220" t="str">
        <f ca="1">commission</f>
        <v/>
      </c>
      <c r="X682" s="301"/>
    </row>
    <row r="683" spans="1:24" x14ac:dyDescent="0.25">
      <c r="A683" s="6" t="str">
        <f ca="1">no.</f>
        <v/>
      </c>
      <c r="E683" s="4" t="str">
        <f ca="1">position</f>
        <v/>
      </c>
      <c r="I683" s="322"/>
      <c r="L683" s="23"/>
      <c r="N683" s="6"/>
      <c r="P683" s="20"/>
      <c r="Q683" s="5" t="str">
        <f ca="1">score</f>
        <v/>
      </c>
      <c r="R683" s="58" t="str">
        <f ca="1">rescore</f>
        <v/>
      </c>
      <c r="S683" s="11" t="str">
        <f ca="1">price</f>
        <v/>
      </c>
      <c r="U683" s="4"/>
      <c r="V683" s="4"/>
      <c r="W683" s="220" t="str">
        <f ca="1">commission</f>
        <v/>
      </c>
      <c r="X683" s="301"/>
    </row>
    <row r="684" spans="1:24" x14ac:dyDescent="0.25">
      <c r="A684" s="6" t="str">
        <f ca="1">no.</f>
        <v/>
      </c>
      <c r="E684" s="4" t="str">
        <f ca="1">position</f>
        <v/>
      </c>
      <c r="I684" s="322"/>
      <c r="L684" s="23"/>
      <c r="N684" s="6"/>
      <c r="P684" s="20"/>
      <c r="Q684" s="5" t="str">
        <f ca="1">score</f>
        <v/>
      </c>
      <c r="R684" s="58" t="str">
        <f ca="1">rescore</f>
        <v/>
      </c>
      <c r="S684" s="11" t="str">
        <f ca="1">price</f>
        <v/>
      </c>
      <c r="U684" s="4"/>
      <c r="V684" s="4"/>
      <c r="W684" s="220" t="str">
        <f ca="1">commission</f>
        <v/>
      </c>
      <c r="X684" s="301"/>
    </row>
    <row r="685" spans="1:24" x14ac:dyDescent="0.25">
      <c r="A685" s="6" t="str">
        <f ca="1">no.</f>
        <v/>
      </c>
      <c r="E685" s="4" t="str">
        <f ca="1">position</f>
        <v/>
      </c>
      <c r="I685" s="322"/>
      <c r="L685" s="23"/>
      <c r="N685" s="6"/>
      <c r="P685" s="20"/>
      <c r="Q685" s="5" t="str">
        <f ca="1">score</f>
        <v/>
      </c>
      <c r="R685" s="58" t="str">
        <f ca="1">rescore</f>
        <v/>
      </c>
      <c r="S685" s="11" t="str">
        <f ca="1">price</f>
        <v/>
      </c>
      <c r="U685" s="4"/>
      <c r="V685" s="4"/>
      <c r="W685" s="220" t="str">
        <f ca="1">commission</f>
        <v/>
      </c>
      <c r="X685" s="301"/>
    </row>
    <row r="686" spans="1:24" x14ac:dyDescent="0.25">
      <c r="A686" s="6" t="str">
        <f ca="1">no.</f>
        <v/>
      </c>
      <c r="E686" s="4" t="str">
        <f ca="1">position</f>
        <v/>
      </c>
      <c r="I686" s="322"/>
      <c r="L686" s="23"/>
      <c r="N686" s="6"/>
      <c r="P686" s="20"/>
      <c r="Q686" s="5" t="str">
        <f ca="1">score</f>
        <v/>
      </c>
      <c r="R686" s="58" t="str">
        <f ca="1">rescore</f>
        <v/>
      </c>
      <c r="S686" s="11" t="str">
        <f ca="1">price</f>
        <v/>
      </c>
      <c r="U686" s="4"/>
      <c r="V686" s="4"/>
      <c r="W686" s="220" t="str">
        <f ca="1">commission</f>
        <v/>
      </c>
      <c r="X686" s="301"/>
    </row>
    <row r="687" spans="1:24" x14ac:dyDescent="0.25">
      <c r="A687" s="6" t="str">
        <f ca="1">no.</f>
        <v/>
      </c>
      <c r="E687" s="4" t="str">
        <f ca="1">position</f>
        <v/>
      </c>
      <c r="I687" s="322"/>
      <c r="L687" s="23"/>
      <c r="N687" s="6"/>
      <c r="P687" s="20"/>
      <c r="Q687" s="5" t="str">
        <f ca="1">score</f>
        <v/>
      </c>
      <c r="R687" s="58" t="str">
        <f ca="1">rescore</f>
        <v/>
      </c>
      <c r="S687" s="11" t="str">
        <f ca="1">price</f>
        <v/>
      </c>
      <c r="U687" s="4"/>
      <c r="V687" s="4"/>
      <c r="W687" s="220" t="str">
        <f ca="1">commission</f>
        <v/>
      </c>
      <c r="X687" s="301"/>
    </row>
    <row r="688" spans="1:24" x14ac:dyDescent="0.25">
      <c r="A688" s="6" t="str">
        <f ca="1">no.</f>
        <v/>
      </c>
      <c r="E688" s="4" t="str">
        <f ca="1">position</f>
        <v/>
      </c>
      <c r="I688" s="322"/>
      <c r="L688" s="23"/>
      <c r="N688" s="6"/>
      <c r="P688" s="20"/>
      <c r="Q688" s="5" t="str">
        <f ca="1">score</f>
        <v/>
      </c>
      <c r="R688" s="58" t="str">
        <f ca="1">rescore</f>
        <v/>
      </c>
      <c r="S688" s="11" t="str">
        <f ca="1">price</f>
        <v/>
      </c>
      <c r="U688" s="4"/>
      <c r="V688" s="4"/>
      <c r="W688" s="220" t="str">
        <f ca="1">commission</f>
        <v/>
      </c>
      <c r="X688" s="301"/>
    </row>
    <row r="689" spans="1:24" x14ac:dyDescent="0.25">
      <c r="A689" s="6" t="str">
        <f ca="1">no.</f>
        <v/>
      </c>
      <c r="E689" s="4" t="str">
        <f ca="1">position</f>
        <v/>
      </c>
      <c r="I689" s="322"/>
      <c r="L689" s="23"/>
      <c r="N689" s="6"/>
      <c r="P689" s="20"/>
      <c r="Q689" s="5" t="str">
        <f ca="1">score</f>
        <v/>
      </c>
      <c r="R689" s="58" t="str">
        <f ca="1">rescore</f>
        <v/>
      </c>
      <c r="S689" s="11" t="str">
        <f ca="1">price</f>
        <v/>
      </c>
      <c r="U689" s="4"/>
      <c r="V689" s="4"/>
      <c r="W689" s="220" t="str">
        <f ca="1">commission</f>
        <v/>
      </c>
      <c r="X689" s="301"/>
    </row>
    <row r="690" spans="1:24" x14ac:dyDescent="0.25">
      <c r="A690" s="6" t="str">
        <f ca="1">no.</f>
        <v/>
      </c>
      <c r="E690" s="4" t="str">
        <f ca="1">position</f>
        <v/>
      </c>
      <c r="I690" s="322"/>
      <c r="L690" s="23"/>
      <c r="N690" s="6"/>
      <c r="P690" s="20"/>
      <c r="Q690" s="5" t="str">
        <f ca="1">score</f>
        <v/>
      </c>
      <c r="R690" s="58" t="str">
        <f ca="1">rescore</f>
        <v/>
      </c>
      <c r="S690" s="11" t="str">
        <f ca="1">price</f>
        <v/>
      </c>
      <c r="U690" s="4"/>
      <c r="V690" s="4"/>
      <c r="W690" s="220" t="str">
        <f ca="1">commission</f>
        <v/>
      </c>
      <c r="X690" s="301"/>
    </row>
    <row r="691" spans="1:24" x14ac:dyDescent="0.25">
      <c r="A691" s="6" t="str">
        <f ca="1">no.</f>
        <v/>
      </c>
      <c r="E691" s="4" t="str">
        <f ca="1">position</f>
        <v/>
      </c>
      <c r="I691" s="322"/>
      <c r="L691" s="23"/>
      <c r="N691" s="6"/>
      <c r="P691" s="20"/>
      <c r="Q691" s="5" t="str">
        <f ca="1">score</f>
        <v/>
      </c>
      <c r="R691" s="58" t="str">
        <f ca="1">rescore</f>
        <v/>
      </c>
      <c r="S691" s="11" t="str">
        <f ca="1">price</f>
        <v/>
      </c>
      <c r="U691" s="4"/>
      <c r="V691" s="4"/>
      <c r="W691" s="220" t="str">
        <f ca="1">commission</f>
        <v/>
      </c>
      <c r="X691" s="301"/>
    </row>
    <row r="692" spans="1:24" x14ac:dyDescent="0.25">
      <c r="A692" s="6" t="str">
        <f ca="1">no.</f>
        <v/>
      </c>
      <c r="E692" s="4" t="str">
        <f ca="1">position</f>
        <v/>
      </c>
      <c r="I692" s="322"/>
      <c r="L692" s="23"/>
      <c r="N692" s="6"/>
      <c r="P692" s="20"/>
      <c r="Q692" s="5" t="str">
        <f ca="1">score</f>
        <v/>
      </c>
      <c r="R692" s="58" t="str">
        <f ca="1">rescore</f>
        <v/>
      </c>
      <c r="S692" s="11" t="str">
        <f ca="1">price</f>
        <v/>
      </c>
      <c r="U692" s="4"/>
      <c r="V692" s="4"/>
      <c r="W692" s="220" t="str">
        <f ca="1">commission</f>
        <v/>
      </c>
      <c r="X692" s="301"/>
    </row>
    <row r="693" spans="1:24" x14ac:dyDescent="0.25">
      <c r="A693" s="6" t="str">
        <f ca="1">no.</f>
        <v/>
      </c>
      <c r="E693" s="4" t="str">
        <f ca="1">position</f>
        <v/>
      </c>
      <c r="I693" s="322"/>
      <c r="L693" s="23"/>
      <c r="N693" s="6"/>
      <c r="P693" s="20"/>
      <c r="Q693" s="5" t="str">
        <f ca="1">score</f>
        <v/>
      </c>
      <c r="R693" s="58" t="str">
        <f ca="1">rescore</f>
        <v/>
      </c>
      <c r="S693" s="11" t="str">
        <f ca="1">price</f>
        <v/>
      </c>
      <c r="U693" s="4"/>
      <c r="V693" s="4"/>
      <c r="W693" s="220" t="str">
        <f ca="1">commission</f>
        <v/>
      </c>
      <c r="X693" s="301"/>
    </row>
    <row r="694" spans="1:24" x14ac:dyDescent="0.25">
      <c r="A694" s="6" t="str">
        <f ca="1">no.</f>
        <v/>
      </c>
      <c r="E694" s="4" t="str">
        <f ca="1">position</f>
        <v/>
      </c>
      <c r="I694" s="322"/>
      <c r="L694" s="23"/>
      <c r="N694" s="6"/>
      <c r="P694" s="20"/>
      <c r="Q694" s="5" t="str">
        <f ca="1">score</f>
        <v/>
      </c>
      <c r="R694" s="58" t="str">
        <f ca="1">rescore</f>
        <v/>
      </c>
      <c r="S694" s="11" t="str">
        <f ca="1">price</f>
        <v/>
      </c>
      <c r="U694" s="4"/>
      <c r="V694" s="4"/>
      <c r="W694" s="220" t="str">
        <f ca="1">commission</f>
        <v/>
      </c>
      <c r="X694" s="301"/>
    </row>
    <row r="695" spans="1:24" x14ac:dyDescent="0.25">
      <c r="A695" s="6" t="str">
        <f ca="1">no.</f>
        <v/>
      </c>
      <c r="E695" s="4" t="str">
        <f ca="1">position</f>
        <v/>
      </c>
      <c r="I695" s="322"/>
      <c r="L695" s="23"/>
      <c r="N695" s="6"/>
      <c r="P695" s="20"/>
      <c r="Q695" s="5" t="str">
        <f ca="1">score</f>
        <v/>
      </c>
      <c r="R695" s="58" t="str">
        <f ca="1">rescore</f>
        <v/>
      </c>
      <c r="S695" s="11" t="str">
        <f ca="1">price</f>
        <v/>
      </c>
      <c r="U695" s="4"/>
      <c r="V695" s="4"/>
      <c r="W695" s="220" t="str">
        <f ca="1">commission</f>
        <v/>
      </c>
      <c r="X695" s="301"/>
    </row>
    <row r="696" spans="1:24" x14ac:dyDescent="0.25">
      <c r="A696" s="6" t="str">
        <f ca="1">no.</f>
        <v/>
      </c>
      <c r="E696" s="4" t="str">
        <f ca="1">position</f>
        <v/>
      </c>
      <c r="I696" s="322"/>
      <c r="L696" s="23"/>
      <c r="N696" s="6"/>
      <c r="P696" s="20"/>
      <c r="Q696" s="5" t="str">
        <f ca="1">score</f>
        <v/>
      </c>
      <c r="R696" s="58" t="str">
        <f ca="1">rescore</f>
        <v/>
      </c>
      <c r="S696" s="11" t="str">
        <f ca="1">price</f>
        <v/>
      </c>
      <c r="U696" s="4"/>
      <c r="V696" s="4"/>
      <c r="W696" s="220" t="str">
        <f ca="1">commission</f>
        <v/>
      </c>
      <c r="X696" s="301"/>
    </row>
    <row r="697" spans="1:24" x14ac:dyDescent="0.25">
      <c r="A697" s="6" t="str">
        <f ca="1">no.</f>
        <v/>
      </c>
      <c r="E697" s="4" t="str">
        <f ca="1">position</f>
        <v/>
      </c>
      <c r="I697" s="322"/>
      <c r="L697" s="23"/>
      <c r="N697" s="6"/>
      <c r="P697" s="20"/>
      <c r="Q697" s="5" t="str">
        <f ca="1">score</f>
        <v/>
      </c>
      <c r="R697" s="58" t="str">
        <f ca="1">rescore</f>
        <v/>
      </c>
      <c r="S697" s="11" t="str">
        <f ca="1">price</f>
        <v/>
      </c>
      <c r="U697" s="4"/>
      <c r="V697" s="4"/>
      <c r="W697" s="220" t="str">
        <f ca="1">commission</f>
        <v/>
      </c>
      <c r="X697" s="301"/>
    </row>
    <row r="698" spans="1:24" x14ac:dyDescent="0.25">
      <c r="A698" s="6" t="str">
        <f ca="1">no.</f>
        <v/>
      </c>
      <c r="E698" s="4" t="str">
        <f ca="1">position</f>
        <v/>
      </c>
      <c r="I698" s="322"/>
      <c r="L698" s="23"/>
      <c r="N698" s="6"/>
      <c r="P698" s="20"/>
      <c r="Q698" s="5" t="str">
        <f ca="1">score</f>
        <v/>
      </c>
      <c r="R698" s="58" t="str">
        <f ca="1">rescore</f>
        <v/>
      </c>
      <c r="S698" s="11" t="str">
        <f ca="1">price</f>
        <v/>
      </c>
      <c r="U698" s="4"/>
      <c r="V698" s="4"/>
      <c r="W698" s="220" t="str">
        <f ca="1">commission</f>
        <v/>
      </c>
      <c r="X698" s="301"/>
    </row>
    <row r="699" spans="1:24" x14ac:dyDescent="0.25">
      <c r="A699" s="6" t="str">
        <f ca="1">no.</f>
        <v/>
      </c>
      <c r="E699" s="4" t="str">
        <f ca="1">position</f>
        <v/>
      </c>
      <c r="I699" s="322"/>
      <c r="L699" s="23"/>
      <c r="N699" s="6"/>
      <c r="P699" s="20"/>
      <c r="Q699" s="5" t="str">
        <f ca="1">score</f>
        <v/>
      </c>
      <c r="R699" s="58" t="str">
        <f ca="1">rescore</f>
        <v/>
      </c>
      <c r="S699" s="11" t="str">
        <f ca="1">price</f>
        <v/>
      </c>
      <c r="U699" s="4"/>
      <c r="V699" s="4"/>
      <c r="W699" s="220" t="str">
        <f ca="1">commission</f>
        <v/>
      </c>
      <c r="X699" s="301"/>
    </row>
    <row r="700" spans="1:24" x14ac:dyDescent="0.25">
      <c r="A700" s="6" t="str">
        <f ca="1">no.</f>
        <v/>
      </c>
      <c r="E700" s="4" t="str">
        <f ca="1">position</f>
        <v/>
      </c>
      <c r="I700" s="322"/>
      <c r="L700" s="23"/>
      <c r="N700" s="6"/>
      <c r="P700" s="20"/>
      <c r="Q700" s="5" t="str">
        <f ca="1">score</f>
        <v/>
      </c>
      <c r="R700" s="58" t="str">
        <f ca="1">rescore</f>
        <v/>
      </c>
      <c r="S700" s="11" t="str">
        <f ca="1">price</f>
        <v/>
      </c>
      <c r="U700" s="4"/>
      <c r="V700" s="4"/>
      <c r="W700" s="220" t="str">
        <f ca="1">commission</f>
        <v/>
      </c>
      <c r="X700" s="301"/>
    </row>
    <row r="701" spans="1:24" x14ac:dyDescent="0.25">
      <c r="A701" s="6" t="str">
        <f ca="1">no.</f>
        <v/>
      </c>
      <c r="E701" s="4" t="str">
        <f ca="1">position</f>
        <v/>
      </c>
      <c r="I701" s="322"/>
      <c r="L701" s="23"/>
      <c r="N701" s="6"/>
      <c r="P701" s="20"/>
      <c r="Q701" s="5" t="str">
        <f ca="1">score</f>
        <v/>
      </c>
      <c r="R701" s="58" t="str">
        <f ca="1">rescore</f>
        <v/>
      </c>
      <c r="S701" s="11" t="str">
        <f ca="1">price</f>
        <v/>
      </c>
      <c r="U701" s="4"/>
      <c r="V701" s="4"/>
      <c r="W701" s="220" t="str">
        <f ca="1">commission</f>
        <v/>
      </c>
      <c r="X701" s="301"/>
    </row>
    <row r="702" spans="1:24" x14ac:dyDescent="0.25">
      <c r="A702" s="6" t="str">
        <f ca="1">no.</f>
        <v/>
      </c>
      <c r="E702" s="4" t="str">
        <f ca="1">position</f>
        <v/>
      </c>
      <c r="I702" s="322"/>
      <c r="L702" s="23"/>
      <c r="N702" s="6"/>
      <c r="P702" s="20"/>
      <c r="Q702" s="5" t="str">
        <f ca="1">score</f>
        <v/>
      </c>
      <c r="R702" s="58" t="str">
        <f ca="1">rescore</f>
        <v/>
      </c>
      <c r="S702" s="11" t="str">
        <f ca="1">price</f>
        <v/>
      </c>
      <c r="U702" s="4"/>
      <c r="V702" s="4"/>
      <c r="W702" s="220" t="str">
        <f ca="1">commission</f>
        <v/>
      </c>
      <c r="X702" s="301"/>
    </row>
    <row r="703" spans="1:24" x14ac:dyDescent="0.25">
      <c r="A703" s="6" t="str">
        <f ca="1">no.</f>
        <v/>
      </c>
      <c r="E703" s="4" t="str">
        <f ca="1">position</f>
        <v/>
      </c>
      <c r="I703" s="322"/>
      <c r="L703" s="23"/>
      <c r="N703" s="6"/>
      <c r="P703" s="20"/>
      <c r="Q703" s="5" t="str">
        <f ca="1">score</f>
        <v/>
      </c>
      <c r="R703" s="58" t="str">
        <f ca="1">rescore</f>
        <v/>
      </c>
      <c r="S703" s="11" t="str">
        <f ca="1">price</f>
        <v/>
      </c>
      <c r="U703" s="4"/>
      <c r="V703" s="4"/>
      <c r="W703" s="220" t="str">
        <f ca="1">commission</f>
        <v/>
      </c>
      <c r="X703" s="301"/>
    </row>
    <row r="704" spans="1:24" x14ac:dyDescent="0.25">
      <c r="A704" s="6" t="str">
        <f ca="1">no.</f>
        <v/>
      </c>
      <c r="E704" s="4" t="str">
        <f ca="1">position</f>
        <v/>
      </c>
      <c r="I704" s="322"/>
      <c r="L704" s="23"/>
      <c r="N704" s="6"/>
      <c r="P704" s="20"/>
      <c r="Q704" s="5" t="str">
        <f ca="1">score</f>
        <v/>
      </c>
      <c r="R704" s="58" t="str">
        <f ca="1">rescore</f>
        <v/>
      </c>
      <c r="S704" s="11" t="str">
        <f ca="1">price</f>
        <v/>
      </c>
      <c r="U704" s="4"/>
      <c r="V704" s="4"/>
      <c r="W704" s="220" t="str">
        <f ca="1">commission</f>
        <v/>
      </c>
      <c r="X704" s="301"/>
    </row>
    <row r="705" spans="1:24" x14ac:dyDescent="0.25">
      <c r="A705" s="6" t="str">
        <f ca="1">no.</f>
        <v/>
      </c>
      <c r="E705" s="4" t="str">
        <f ca="1">position</f>
        <v/>
      </c>
      <c r="I705" s="322"/>
      <c r="L705" s="23"/>
      <c r="N705" s="6"/>
      <c r="P705" s="20"/>
      <c r="Q705" s="5" t="str">
        <f ca="1">score</f>
        <v/>
      </c>
      <c r="R705" s="58" t="str">
        <f ca="1">rescore</f>
        <v/>
      </c>
      <c r="S705" s="11" t="str">
        <f ca="1">price</f>
        <v/>
      </c>
      <c r="U705" s="4"/>
      <c r="V705" s="4"/>
      <c r="W705" s="220" t="str">
        <f ca="1">commission</f>
        <v/>
      </c>
      <c r="X705" s="301"/>
    </row>
    <row r="706" spans="1:24" x14ac:dyDescent="0.25">
      <c r="A706" s="6" t="str">
        <f ca="1">no.</f>
        <v/>
      </c>
      <c r="E706" s="4" t="str">
        <f ca="1">position</f>
        <v/>
      </c>
      <c r="I706" s="322"/>
      <c r="L706" s="23"/>
      <c r="N706" s="6"/>
      <c r="P706" s="20"/>
      <c r="Q706" s="5" t="str">
        <f ca="1">score</f>
        <v/>
      </c>
      <c r="R706" s="58" t="str">
        <f ca="1">rescore</f>
        <v/>
      </c>
      <c r="S706" s="11" t="str">
        <f ca="1">price</f>
        <v/>
      </c>
      <c r="U706" s="4"/>
      <c r="V706" s="4"/>
      <c r="W706" s="220" t="str">
        <f ca="1">commission</f>
        <v/>
      </c>
      <c r="X706" s="301"/>
    </row>
    <row r="707" spans="1:24" x14ac:dyDescent="0.25">
      <c r="A707" s="6" t="str">
        <f ca="1">no.</f>
        <v/>
      </c>
      <c r="E707" s="4" t="str">
        <f ca="1">position</f>
        <v/>
      </c>
      <c r="I707" s="322"/>
      <c r="L707" s="23"/>
      <c r="N707" s="6"/>
      <c r="P707" s="20"/>
      <c r="Q707" s="5" t="str">
        <f ca="1">score</f>
        <v/>
      </c>
      <c r="R707" s="58" t="str">
        <f ca="1">rescore</f>
        <v/>
      </c>
      <c r="S707" s="11" t="str">
        <f ca="1">price</f>
        <v/>
      </c>
      <c r="U707" s="4"/>
      <c r="V707" s="4"/>
      <c r="W707" s="220" t="str">
        <f ca="1">commission</f>
        <v/>
      </c>
      <c r="X707" s="301"/>
    </row>
    <row r="708" spans="1:24" x14ac:dyDescent="0.25">
      <c r="A708" s="6" t="str">
        <f ca="1">no.</f>
        <v/>
      </c>
      <c r="E708" s="4" t="str">
        <f ca="1">position</f>
        <v/>
      </c>
      <c r="I708" s="322"/>
      <c r="L708" s="23"/>
      <c r="N708" s="6"/>
      <c r="P708" s="20"/>
      <c r="Q708" s="5" t="str">
        <f ca="1">score</f>
        <v/>
      </c>
      <c r="R708" s="58" t="str">
        <f ca="1">rescore</f>
        <v/>
      </c>
      <c r="S708" s="11" t="str">
        <f ca="1">price</f>
        <v/>
      </c>
      <c r="U708" s="4"/>
      <c r="V708" s="4"/>
      <c r="W708" s="220" t="str">
        <f ca="1">commission</f>
        <v/>
      </c>
      <c r="X708" s="301"/>
    </row>
    <row r="709" spans="1:24" x14ac:dyDescent="0.25">
      <c r="A709" s="6" t="str">
        <f ca="1">no.</f>
        <v/>
      </c>
      <c r="E709" s="4" t="str">
        <f ca="1">position</f>
        <v/>
      </c>
      <c r="I709" s="322"/>
      <c r="L709" s="23"/>
      <c r="N709" s="6"/>
      <c r="P709" s="20"/>
      <c r="Q709" s="5" t="str">
        <f ca="1">score</f>
        <v/>
      </c>
      <c r="R709" s="58" t="str">
        <f ca="1">rescore</f>
        <v/>
      </c>
      <c r="S709" s="11" t="str">
        <f ca="1">price</f>
        <v/>
      </c>
      <c r="U709" s="4"/>
      <c r="V709" s="4"/>
      <c r="W709" s="220" t="str">
        <f ca="1">commission</f>
        <v/>
      </c>
      <c r="X709" s="301"/>
    </row>
    <row r="710" spans="1:24" x14ac:dyDescent="0.25">
      <c r="A710" s="6" t="str">
        <f ca="1">no.</f>
        <v/>
      </c>
      <c r="E710" s="4" t="str">
        <f ca="1">position</f>
        <v/>
      </c>
      <c r="I710" s="322"/>
      <c r="L710" s="23"/>
      <c r="N710" s="6"/>
      <c r="P710" s="20"/>
      <c r="Q710" s="5" t="str">
        <f ca="1">score</f>
        <v/>
      </c>
      <c r="R710" s="58" t="str">
        <f ca="1">rescore</f>
        <v/>
      </c>
      <c r="S710" s="11" t="str">
        <f ca="1">price</f>
        <v/>
      </c>
      <c r="U710" s="4"/>
      <c r="V710" s="4"/>
      <c r="W710" s="220" t="str">
        <f ca="1">commission</f>
        <v/>
      </c>
      <c r="X710" s="301"/>
    </row>
    <row r="711" spans="1:24" x14ac:dyDescent="0.25">
      <c r="A711" s="6" t="str">
        <f ca="1">no.</f>
        <v/>
      </c>
      <c r="E711" s="4" t="str">
        <f ca="1">position</f>
        <v/>
      </c>
      <c r="I711" s="322"/>
      <c r="L711" s="23"/>
      <c r="N711" s="6"/>
      <c r="P711" s="20"/>
      <c r="Q711" s="5" t="str">
        <f ca="1">score</f>
        <v/>
      </c>
      <c r="R711" s="58" t="str">
        <f ca="1">rescore</f>
        <v/>
      </c>
      <c r="S711" s="11" t="str">
        <f ca="1">price</f>
        <v/>
      </c>
      <c r="U711" s="4"/>
      <c r="V711" s="4"/>
      <c r="W711" s="220" t="str">
        <f ca="1">commission</f>
        <v/>
      </c>
      <c r="X711" s="301"/>
    </row>
    <row r="712" spans="1:24" x14ac:dyDescent="0.25">
      <c r="A712" s="6" t="str">
        <f ca="1">no.</f>
        <v/>
      </c>
      <c r="E712" s="4" t="str">
        <f ca="1">position</f>
        <v/>
      </c>
      <c r="I712" s="322"/>
      <c r="L712" s="23"/>
      <c r="N712" s="6"/>
      <c r="P712" s="20"/>
      <c r="Q712" s="5" t="str">
        <f ca="1">score</f>
        <v/>
      </c>
      <c r="R712" s="58" t="str">
        <f ca="1">rescore</f>
        <v/>
      </c>
      <c r="S712" s="11" t="str">
        <f ca="1">price</f>
        <v/>
      </c>
      <c r="U712" s="4"/>
      <c r="V712" s="4"/>
      <c r="W712" s="220" t="str">
        <f ca="1">commission</f>
        <v/>
      </c>
      <c r="X712" s="301"/>
    </row>
    <row r="713" spans="1:24" x14ac:dyDescent="0.25">
      <c r="A713" s="6" t="str">
        <f ca="1">no.</f>
        <v/>
      </c>
      <c r="E713" s="4" t="str">
        <f ca="1">position</f>
        <v/>
      </c>
      <c r="I713" s="322"/>
      <c r="L713" s="23"/>
      <c r="N713" s="6"/>
      <c r="P713" s="20"/>
      <c r="Q713" s="5" t="str">
        <f ca="1">score</f>
        <v/>
      </c>
      <c r="R713" s="58" t="str">
        <f ca="1">rescore</f>
        <v/>
      </c>
      <c r="S713" s="11" t="str">
        <f ca="1">price</f>
        <v/>
      </c>
      <c r="U713" s="4"/>
      <c r="V713" s="4"/>
      <c r="W713" s="220" t="str">
        <f ca="1">commission</f>
        <v/>
      </c>
      <c r="X713" s="301"/>
    </row>
    <row r="714" spans="1:24" x14ac:dyDescent="0.25">
      <c r="A714" s="6" t="str">
        <f ca="1">no.</f>
        <v/>
      </c>
      <c r="E714" s="4" t="str">
        <f ca="1">position</f>
        <v/>
      </c>
      <c r="I714" s="322"/>
      <c r="L714" s="23"/>
      <c r="N714" s="6"/>
      <c r="P714" s="20"/>
      <c r="Q714" s="5" t="str">
        <f ca="1">score</f>
        <v/>
      </c>
      <c r="R714" s="58" t="str">
        <f ca="1">rescore</f>
        <v/>
      </c>
      <c r="S714" s="11" t="str">
        <f ca="1">price</f>
        <v/>
      </c>
      <c r="U714" s="4"/>
      <c r="V714" s="4"/>
      <c r="W714" s="220" t="str">
        <f ca="1">commission</f>
        <v/>
      </c>
      <c r="X714" s="301"/>
    </row>
    <row r="715" spans="1:24" x14ac:dyDescent="0.25">
      <c r="A715" s="6" t="str">
        <f ca="1">no.</f>
        <v/>
      </c>
      <c r="E715" s="4" t="str">
        <f ca="1">position</f>
        <v/>
      </c>
      <c r="I715" s="322"/>
      <c r="L715" s="23"/>
      <c r="N715" s="6"/>
      <c r="P715" s="20"/>
      <c r="Q715" s="5" t="str">
        <f ca="1">score</f>
        <v/>
      </c>
      <c r="R715" s="58" t="str">
        <f ca="1">rescore</f>
        <v/>
      </c>
      <c r="S715" s="11" t="str">
        <f ca="1">price</f>
        <v/>
      </c>
      <c r="U715" s="4"/>
      <c r="V715" s="4"/>
      <c r="W715" s="220" t="str">
        <f ca="1">commission</f>
        <v/>
      </c>
      <c r="X715" s="301"/>
    </row>
    <row r="716" spans="1:24" x14ac:dyDescent="0.25">
      <c r="A716" s="6" t="str">
        <f ca="1">no.</f>
        <v/>
      </c>
      <c r="E716" s="4" t="str">
        <f ca="1">position</f>
        <v/>
      </c>
      <c r="I716" s="322"/>
      <c r="L716" s="23"/>
      <c r="N716" s="6"/>
      <c r="P716" s="20"/>
      <c r="Q716" s="5" t="str">
        <f ca="1">score</f>
        <v/>
      </c>
      <c r="R716" s="58" t="str">
        <f ca="1">rescore</f>
        <v/>
      </c>
      <c r="S716" s="11" t="str">
        <f ca="1">price</f>
        <v/>
      </c>
      <c r="U716" s="4"/>
      <c r="V716" s="4"/>
      <c r="W716" s="220" t="str">
        <f ca="1">commission</f>
        <v/>
      </c>
      <c r="X716" s="301"/>
    </row>
    <row r="717" spans="1:24" x14ac:dyDescent="0.25">
      <c r="A717" s="6" t="str">
        <f ca="1">no.</f>
        <v/>
      </c>
      <c r="E717" s="4" t="str">
        <f ca="1">position</f>
        <v/>
      </c>
      <c r="I717" s="322"/>
      <c r="L717" s="23"/>
      <c r="N717" s="6"/>
      <c r="P717" s="20"/>
      <c r="Q717" s="5" t="str">
        <f ca="1">score</f>
        <v/>
      </c>
      <c r="R717" s="58" t="str">
        <f ca="1">rescore</f>
        <v/>
      </c>
      <c r="S717" s="11" t="str">
        <f ca="1">price</f>
        <v/>
      </c>
      <c r="U717" s="4"/>
      <c r="V717" s="4"/>
      <c r="W717" s="220" t="str">
        <f ca="1">commission</f>
        <v/>
      </c>
      <c r="X717" s="301"/>
    </row>
    <row r="718" spans="1:24" x14ac:dyDescent="0.25">
      <c r="A718" s="6" t="str">
        <f ca="1">no.</f>
        <v/>
      </c>
      <c r="E718" s="4" t="str">
        <f ca="1">position</f>
        <v/>
      </c>
      <c r="I718" s="322"/>
      <c r="L718" s="23"/>
      <c r="N718" s="6"/>
      <c r="P718" s="20"/>
      <c r="Q718" s="5" t="str">
        <f ca="1">score</f>
        <v/>
      </c>
      <c r="R718" s="58" t="str">
        <f ca="1">rescore</f>
        <v/>
      </c>
      <c r="S718" s="11" t="str">
        <f ca="1">price</f>
        <v/>
      </c>
      <c r="U718" s="4"/>
      <c r="V718" s="4"/>
      <c r="W718" s="220" t="str">
        <f ca="1">commission</f>
        <v/>
      </c>
      <c r="X718" s="301"/>
    </row>
    <row r="719" spans="1:24" x14ac:dyDescent="0.25">
      <c r="A719" s="6" t="str">
        <f ca="1">no.</f>
        <v/>
      </c>
      <c r="E719" s="4" t="str">
        <f ca="1">position</f>
        <v/>
      </c>
      <c r="I719" s="322"/>
      <c r="L719" s="23"/>
      <c r="N719" s="6"/>
      <c r="P719" s="20"/>
      <c r="Q719" s="5" t="str">
        <f ca="1">score</f>
        <v/>
      </c>
      <c r="R719" s="58" t="str">
        <f ca="1">rescore</f>
        <v/>
      </c>
      <c r="S719" s="11" t="str">
        <f ca="1">price</f>
        <v/>
      </c>
      <c r="U719" s="4"/>
      <c r="V719" s="4"/>
      <c r="W719" s="220" t="str">
        <f ca="1">commission</f>
        <v/>
      </c>
      <c r="X719" s="301"/>
    </row>
    <row r="720" spans="1:24" x14ac:dyDescent="0.25">
      <c r="A720" s="6" t="str">
        <f ca="1">no.</f>
        <v/>
      </c>
      <c r="E720" s="4" t="str">
        <f ca="1">position</f>
        <v/>
      </c>
      <c r="I720" s="322"/>
      <c r="L720" s="23"/>
      <c r="N720" s="6"/>
      <c r="P720" s="20"/>
      <c r="Q720" s="5" t="str">
        <f ca="1">score</f>
        <v/>
      </c>
      <c r="R720" s="58" t="str">
        <f ca="1">rescore</f>
        <v/>
      </c>
      <c r="S720" s="11" t="str">
        <f ca="1">price</f>
        <v/>
      </c>
      <c r="U720" s="4"/>
      <c r="V720" s="4"/>
      <c r="W720" s="220" t="str">
        <f ca="1">commission</f>
        <v/>
      </c>
      <c r="X720" s="301"/>
    </row>
    <row r="721" spans="1:24" x14ac:dyDescent="0.25">
      <c r="A721" s="6" t="str">
        <f ca="1">no.</f>
        <v/>
      </c>
      <c r="E721" s="4" t="str">
        <f ca="1">position</f>
        <v/>
      </c>
      <c r="I721" s="322"/>
      <c r="L721" s="23"/>
      <c r="N721" s="6"/>
      <c r="P721" s="20"/>
      <c r="Q721" s="5" t="str">
        <f ca="1">score</f>
        <v/>
      </c>
      <c r="R721" s="58" t="str">
        <f ca="1">rescore</f>
        <v/>
      </c>
      <c r="S721" s="11" t="str">
        <f ca="1">price</f>
        <v/>
      </c>
      <c r="U721" s="4"/>
      <c r="V721" s="4"/>
      <c r="W721" s="220" t="str">
        <f ca="1">commission</f>
        <v/>
      </c>
      <c r="X721" s="301"/>
    </row>
    <row r="722" spans="1:24" x14ac:dyDescent="0.25">
      <c r="A722" s="6" t="str">
        <f ca="1">no.</f>
        <v/>
      </c>
      <c r="E722" s="4" t="str">
        <f ca="1">position</f>
        <v/>
      </c>
      <c r="I722" s="322"/>
      <c r="L722" s="23"/>
      <c r="N722" s="6"/>
      <c r="P722" s="20"/>
      <c r="Q722" s="5" t="str">
        <f ca="1">score</f>
        <v/>
      </c>
      <c r="R722" s="58" t="str">
        <f ca="1">rescore</f>
        <v/>
      </c>
      <c r="S722" s="11" t="str">
        <f ca="1">price</f>
        <v/>
      </c>
      <c r="U722" s="4"/>
      <c r="V722" s="4"/>
      <c r="W722" s="220" t="str">
        <f ca="1">commission</f>
        <v/>
      </c>
      <c r="X722" s="301"/>
    </row>
    <row r="723" spans="1:24" x14ac:dyDescent="0.25">
      <c r="A723" s="6" t="str">
        <f ca="1">no.</f>
        <v/>
      </c>
      <c r="E723" s="4" t="str">
        <f ca="1">position</f>
        <v/>
      </c>
      <c r="I723" s="322"/>
      <c r="L723" s="23"/>
      <c r="N723" s="6"/>
      <c r="P723" s="20"/>
      <c r="Q723" s="5" t="str">
        <f ca="1">score</f>
        <v/>
      </c>
      <c r="R723" s="58" t="str">
        <f ca="1">rescore</f>
        <v/>
      </c>
      <c r="S723" s="11" t="str">
        <f ca="1">price</f>
        <v/>
      </c>
      <c r="U723" s="4"/>
      <c r="V723" s="4"/>
      <c r="W723" s="220" t="str">
        <f ca="1">commission</f>
        <v/>
      </c>
      <c r="X723" s="301"/>
    </row>
    <row r="724" spans="1:24" x14ac:dyDescent="0.25">
      <c r="A724" s="6" t="str">
        <f ca="1">no.</f>
        <v/>
      </c>
      <c r="E724" s="4" t="str">
        <f ca="1">position</f>
        <v/>
      </c>
      <c r="I724" s="322"/>
      <c r="L724" s="23"/>
      <c r="N724" s="6"/>
      <c r="P724" s="20"/>
      <c r="Q724" s="5" t="str">
        <f ca="1">score</f>
        <v/>
      </c>
      <c r="R724" s="58" t="str">
        <f ca="1">rescore</f>
        <v/>
      </c>
      <c r="S724" s="11" t="str">
        <f ca="1">price</f>
        <v/>
      </c>
      <c r="U724" s="4"/>
      <c r="V724" s="4"/>
      <c r="W724" s="220" t="str">
        <f ca="1">commission</f>
        <v/>
      </c>
      <c r="X724" s="301"/>
    </row>
    <row r="725" spans="1:24" x14ac:dyDescent="0.25">
      <c r="A725" s="6" t="str">
        <f ca="1">no.</f>
        <v/>
      </c>
      <c r="E725" s="4" t="str">
        <f ca="1">position</f>
        <v/>
      </c>
      <c r="I725" s="322"/>
      <c r="L725" s="23"/>
      <c r="N725" s="6"/>
      <c r="P725" s="20"/>
      <c r="Q725" s="5" t="str">
        <f ca="1">score</f>
        <v/>
      </c>
      <c r="R725" s="58" t="str">
        <f ca="1">rescore</f>
        <v/>
      </c>
      <c r="S725" s="11" t="str">
        <f ca="1">price</f>
        <v/>
      </c>
      <c r="U725" s="4"/>
      <c r="V725" s="4"/>
      <c r="W725" s="220" t="str">
        <f ca="1">commission</f>
        <v/>
      </c>
      <c r="X725" s="301"/>
    </row>
    <row r="726" spans="1:24" x14ac:dyDescent="0.25">
      <c r="A726" s="6" t="str">
        <f ca="1">no.</f>
        <v/>
      </c>
      <c r="E726" s="4" t="str">
        <f ca="1">position</f>
        <v/>
      </c>
      <c r="I726" s="322"/>
      <c r="L726" s="23"/>
      <c r="N726" s="6"/>
      <c r="P726" s="20"/>
      <c r="Q726" s="5" t="str">
        <f ca="1">score</f>
        <v/>
      </c>
      <c r="R726" s="58" t="str">
        <f ca="1">rescore</f>
        <v/>
      </c>
      <c r="S726" s="11" t="str">
        <f ca="1">price</f>
        <v/>
      </c>
      <c r="U726" s="4"/>
      <c r="V726" s="4"/>
      <c r="W726" s="220" t="str">
        <f ca="1">commission</f>
        <v/>
      </c>
      <c r="X726" s="301"/>
    </row>
    <row r="727" spans="1:24" x14ac:dyDescent="0.25">
      <c r="A727" s="6" t="str">
        <f ca="1">no.</f>
        <v/>
      </c>
      <c r="E727" s="4" t="str">
        <f ca="1">position</f>
        <v/>
      </c>
      <c r="I727" s="322"/>
      <c r="L727" s="23"/>
      <c r="N727" s="6"/>
      <c r="P727" s="20"/>
      <c r="Q727" s="5" t="str">
        <f ca="1">score</f>
        <v/>
      </c>
      <c r="R727" s="58" t="str">
        <f ca="1">rescore</f>
        <v/>
      </c>
      <c r="S727" s="11" t="str">
        <f ca="1">price</f>
        <v/>
      </c>
      <c r="U727" s="4"/>
      <c r="V727" s="4"/>
      <c r="W727" s="220" t="str">
        <f ca="1">commission</f>
        <v/>
      </c>
      <c r="X727" s="301"/>
    </row>
    <row r="728" spans="1:24" x14ac:dyDescent="0.25">
      <c r="A728" s="6" t="str">
        <f ca="1">no.</f>
        <v/>
      </c>
      <c r="E728" s="4" t="str">
        <f ca="1">position</f>
        <v/>
      </c>
      <c r="I728" s="322"/>
      <c r="L728" s="23"/>
      <c r="N728" s="6"/>
      <c r="P728" s="20"/>
      <c r="Q728" s="5" t="str">
        <f ca="1">score</f>
        <v/>
      </c>
      <c r="R728" s="58" t="str">
        <f ca="1">rescore</f>
        <v/>
      </c>
      <c r="S728" s="11" t="str">
        <f ca="1">price</f>
        <v/>
      </c>
      <c r="U728" s="4"/>
      <c r="V728" s="4"/>
      <c r="W728" s="220" t="str">
        <f ca="1">commission</f>
        <v/>
      </c>
      <c r="X728" s="301"/>
    </row>
    <row r="729" spans="1:24" x14ac:dyDescent="0.25">
      <c r="A729" s="6" t="str">
        <f ca="1">no.</f>
        <v/>
      </c>
      <c r="E729" s="4" t="str">
        <f ca="1">position</f>
        <v/>
      </c>
      <c r="I729" s="322"/>
      <c r="L729" s="23"/>
      <c r="N729" s="6"/>
      <c r="P729" s="20"/>
      <c r="Q729" s="5" t="str">
        <f ca="1">score</f>
        <v/>
      </c>
      <c r="R729" s="58" t="str">
        <f ca="1">rescore</f>
        <v/>
      </c>
      <c r="S729" s="11" t="str">
        <f ca="1">price</f>
        <v/>
      </c>
      <c r="U729" s="4"/>
      <c r="V729" s="4"/>
      <c r="W729" s="220" t="str">
        <f ca="1">commission</f>
        <v/>
      </c>
      <c r="X729" s="301"/>
    </row>
    <row r="730" spans="1:24" x14ac:dyDescent="0.25">
      <c r="A730" s="6" t="str">
        <f ca="1">no.</f>
        <v/>
      </c>
      <c r="E730" s="4" t="str">
        <f ca="1">position</f>
        <v/>
      </c>
      <c r="I730" s="322"/>
      <c r="L730" s="23"/>
      <c r="N730" s="6"/>
      <c r="P730" s="20"/>
      <c r="Q730" s="5" t="str">
        <f ca="1">score</f>
        <v/>
      </c>
      <c r="R730" s="58" t="str">
        <f ca="1">rescore</f>
        <v/>
      </c>
      <c r="S730" s="11" t="str">
        <f ca="1">price</f>
        <v/>
      </c>
      <c r="U730" s="4"/>
      <c r="V730" s="4"/>
      <c r="W730" s="220" t="str">
        <f ca="1">commission</f>
        <v/>
      </c>
      <c r="X730" s="301"/>
    </row>
    <row r="731" spans="1:24" x14ac:dyDescent="0.25">
      <c r="A731" s="6" t="str">
        <f ca="1">no.</f>
        <v/>
      </c>
      <c r="E731" s="4" t="str">
        <f ca="1">position</f>
        <v/>
      </c>
      <c r="I731" s="322"/>
      <c r="L731" s="23"/>
      <c r="N731" s="6"/>
      <c r="P731" s="20"/>
      <c r="Q731" s="5" t="str">
        <f ca="1">score</f>
        <v/>
      </c>
      <c r="R731" s="58" t="str">
        <f ca="1">rescore</f>
        <v/>
      </c>
      <c r="S731" s="11" t="str">
        <f ca="1">price</f>
        <v/>
      </c>
      <c r="U731" s="4"/>
      <c r="V731" s="4"/>
      <c r="W731" s="220" t="str">
        <f ca="1">commission</f>
        <v/>
      </c>
      <c r="X731" s="301"/>
    </row>
    <row r="732" spans="1:24" x14ac:dyDescent="0.25">
      <c r="A732" s="6" t="str">
        <f ca="1">no.</f>
        <v/>
      </c>
      <c r="E732" s="4" t="str">
        <f ca="1">position</f>
        <v/>
      </c>
      <c r="I732" s="322"/>
      <c r="L732" s="23"/>
      <c r="N732" s="6"/>
      <c r="P732" s="20"/>
      <c r="Q732" s="5" t="str">
        <f ca="1">score</f>
        <v/>
      </c>
      <c r="R732" s="58" t="str">
        <f ca="1">rescore</f>
        <v/>
      </c>
      <c r="S732" s="11" t="str">
        <f ca="1">price</f>
        <v/>
      </c>
      <c r="U732" s="4"/>
      <c r="V732" s="4"/>
      <c r="W732" s="220" t="str">
        <f ca="1">commission</f>
        <v/>
      </c>
      <c r="X732" s="301"/>
    </row>
    <row r="733" spans="1:24" x14ac:dyDescent="0.25">
      <c r="A733" s="6" t="str">
        <f ca="1">no.</f>
        <v/>
      </c>
      <c r="E733" s="4" t="str">
        <f ca="1">position</f>
        <v/>
      </c>
      <c r="I733" s="322"/>
      <c r="L733" s="23"/>
      <c r="N733" s="6"/>
      <c r="P733" s="20"/>
      <c r="Q733" s="5" t="str">
        <f ca="1">score</f>
        <v/>
      </c>
      <c r="R733" s="58" t="str">
        <f ca="1">rescore</f>
        <v/>
      </c>
      <c r="S733" s="11" t="str">
        <f ca="1">price</f>
        <v/>
      </c>
      <c r="U733" s="4"/>
      <c r="V733" s="4"/>
      <c r="W733" s="220" t="str">
        <f ca="1">commission</f>
        <v/>
      </c>
      <c r="X733" s="301"/>
    </row>
    <row r="734" spans="1:24" x14ac:dyDescent="0.25">
      <c r="A734" s="6" t="str">
        <f ca="1">no.</f>
        <v/>
      </c>
      <c r="E734" s="4" t="str">
        <f ca="1">position</f>
        <v/>
      </c>
      <c r="I734" s="322"/>
      <c r="L734" s="23"/>
      <c r="N734" s="6"/>
      <c r="P734" s="20"/>
      <c r="Q734" s="5" t="str">
        <f ca="1">score</f>
        <v/>
      </c>
      <c r="R734" s="58" t="str">
        <f ca="1">rescore</f>
        <v/>
      </c>
      <c r="S734" s="11" t="str">
        <f ca="1">price</f>
        <v/>
      </c>
      <c r="U734" s="4"/>
      <c r="V734" s="4"/>
      <c r="W734" s="220" t="str">
        <f ca="1">commission</f>
        <v/>
      </c>
      <c r="X734" s="301"/>
    </row>
    <row r="735" spans="1:24" x14ac:dyDescent="0.25">
      <c r="A735" s="6" t="str">
        <f ca="1">no.</f>
        <v/>
      </c>
      <c r="E735" s="4" t="str">
        <f ca="1">position</f>
        <v/>
      </c>
      <c r="I735" s="318"/>
      <c r="L735" s="23"/>
      <c r="N735" s="6"/>
      <c r="P735" s="20"/>
      <c r="Q735" s="5" t="str">
        <f ca="1">score</f>
        <v/>
      </c>
      <c r="R735" s="58" t="str">
        <f ca="1">rescore</f>
        <v/>
      </c>
      <c r="S735" s="11" t="str">
        <f ca="1">price</f>
        <v/>
      </c>
      <c r="U735" s="4"/>
      <c r="V735" s="4"/>
      <c r="W735" s="220" t="str">
        <f ca="1">commission</f>
        <v/>
      </c>
      <c r="X735" s="301"/>
    </row>
    <row r="736" spans="1:24" x14ac:dyDescent="0.25">
      <c r="A736" s="6" t="str">
        <f ca="1">no.</f>
        <v/>
      </c>
      <c r="E736" s="4" t="str">
        <f ca="1">position</f>
        <v/>
      </c>
      <c r="I736" s="322"/>
      <c r="L736" s="23"/>
      <c r="N736" s="6"/>
      <c r="P736" s="20"/>
      <c r="Q736" s="5" t="str">
        <f ca="1">score</f>
        <v/>
      </c>
      <c r="R736" s="58" t="str">
        <f ca="1">rescore</f>
        <v/>
      </c>
      <c r="S736" s="11" t="str">
        <f ca="1">price</f>
        <v/>
      </c>
      <c r="U736" s="4"/>
      <c r="V736" s="4"/>
      <c r="W736" s="220" t="str">
        <f ca="1">commission</f>
        <v/>
      </c>
      <c r="X736" s="301"/>
    </row>
    <row r="737" spans="1:24" x14ac:dyDescent="0.25">
      <c r="A737" s="6" t="str">
        <f ca="1">no.</f>
        <v/>
      </c>
      <c r="E737" s="4" t="str">
        <f ca="1">position</f>
        <v/>
      </c>
      <c r="I737" s="322"/>
      <c r="L737" s="23"/>
      <c r="N737" s="6"/>
      <c r="P737" s="20"/>
      <c r="Q737" s="5" t="str">
        <f ca="1">score</f>
        <v/>
      </c>
      <c r="R737" s="58" t="str">
        <f ca="1">rescore</f>
        <v/>
      </c>
      <c r="S737" s="11" t="str">
        <f ca="1">price</f>
        <v/>
      </c>
      <c r="U737" s="4"/>
      <c r="V737" s="4"/>
      <c r="W737" s="220" t="str">
        <f ca="1">commission</f>
        <v/>
      </c>
      <c r="X737" s="301"/>
    </row>
    <row r="738" spans="1:24" x14ac:dyDescent="0.25">
      <c r="A738" s="6" t="str">
        <f ca="1">no.</f>
        <v/>
      </c>
      <c r="E738" s="4" t="str">
        <f ca="1">position</f>
        <v/>
      </c>
      <c r="I738" s="322"/>
      <c r="L738" s="23"/>
      <c r="N738" s="6"/>
      <c r="P738" s="20"/>
      <c r="Q738" s="5" t="str">
        <f ca="1">score</f>
        <v/>
      </c>
      <c r="R738" s="58" t="str">
        <f ca="1">rescore</f>
        <v/>
      </c>
      <c r="S738" s="11" t="str">
        <f ca="1">price</f>
        <v/>
      </c>
      <c r="U738" s="4"/>
      <c r="V738" s="4"/>
      <c r="W738" s="220" t="str">
        <f ca="1">commission</f>
        <v/>
      </c>
      <c r="X738" s="301"/>
    </row>
    <row r="739" spans="1:24" x14ac:dyDescent="0.25">
      <c r="A739" s="6" t="str">
        <f ca="1">no.</f>
        <v/>
      </c>
      <c r="E739" s="4" t="str">
        <f ca="1">position</f>
        <v/>
      </c>
      <c r="I739" s="322"/>
      <c r="L739" s="23"/>
      <c r="N739" s="6"/>
      <c r="P739" s="20"/>
      <c r="Q739" s="5" t="str">
        <f ca="1">score</f>
        <v/>
      </c>
      <c r="R739" s="58" t="str">
        <f ca="1">rescore</f>
        <v/>
      </c>
      <c r="S739" s="11" t="str">
        <f ca="1">price</f>
        <v/>
      </c>
      <c r="U739" s="4"/>
      <c r="V739" s="4"/>
      <c r="W739" s="220" t="str">
        <f ca="1">commission</f>
        <v/>
      </c>
      <c r="X739" s="301"/>
    </row>
    <row r="740" spans="1:24" x14ac:dyDescent="0.25">
      <c r="A740" s="6" t="str">
        <f ca="1">no.</f>
        <v/>
      </c>
      <c r="E740" s="4" t="str">
        <f ca="1">position</f>
        <v/>
      </c>
      <c r="I740" s="322"/>
      <c r="L740" s="23"/>
      <c r="N740" s="6"/>
      <c r="P740" s="20"/>
      <c r="Q740" s="5" t="str">
        <f ca="1">score</f>
        <v/>
      </c>
      <c r="R740" s="58" t="str">
        <f ca="1">rescore</f>
        <v/>
      </c>
      <c r="S740" s="11" t="str">
        <f ca="1">price</f>
        <v/>
      </c>
      <c r="U740" s="4"/>
      <c r="V740" s="4"/>
      <c r="W740" s="220" t="str">
        <f ca="1">commission</f>
        <v/>
      </c>
      <c r="X740" s="301"/>
    </row>
    <row r="741" spans="1:24" x14ac:dyDescent="0.25">
      <c r="A741" s="6" t="str">
        <f ca="1">no.</f>
        <v/>
      </c>
      <c r="E741" s="4" t="str">
        <f ca="1">position</f>
        <v/>
      </c>
      <c r="I741" s="322"/>
      <c r="L741" s="23"/>
      <c r="N741" s="6"/>
      <c r="P741" s="20"/>
      <c r="Q741" s="5" t="str">
        <f ca="1">score</f>
        <v/>
      </c>
      <c r="R741" s="58" t="str">
        <f ca="1">rescore</f>
        <v/>
      </c>
      <c r="S741" s="11" t="str">
        <f ca="1">price</f>
        <v/>
      </c>
      <c r="U741" s="4"/>
      <c r="V741" s="4"/>
      <c r="W741" s="220" t="str">
        <f ca="1">commission</f>
        <v/>
      </c>
      <c r="X741" s="301"/>
    </row>
    <row r="742" spans="1:24" x14ac:dyDescent="0.25">
      <c r="A742" s="6" t="str">
        <f ca="1">no.</f>
        <v/>
      </c>
      <c r="E742" s="4" t="str">
        <f ca="1">position</f>
        <v/>
      </c>
      <c r="I742" s="322"/>
      <c r="L742" s="23"/>
      <c r="N742" s="6"/>
      <c r="P742" s="20"/>
      <c r="Q742" s="5" t="str">
        <f ca="1">score</f>
        <v/>
      </c>
      <c r="R742" s="58" t="str">
        <f ca="1">rescore</f>
        <v/>
      </c>
      <c r="S742" s="11" t="str">
        <f ca="1">price</f>
        <v/>
      </c>
      <c r="U742" s="4"/>
      <c r="V742" s="4"/>
      <c r="W742" s="220" t="str">
        <f ca="1">commission</f>
        <v/>
      </c>
      <c r="X742" s="301"/>
    </row>
    <row r="743" spans="1:24" x14ac:dyDescent="0.25">
      <c r="A743" s="6" t="str">
        <f ca="1">no.</f>
        <v/>
      </c>
      <c r="E743" s="4" t="str">
        <f ca="1">position</f>
        <v/>
      </c>
      <c r="I743" s="322"/>
      <c r="L743" s="23"/>
      <c r="N743" s="6"/>
      <c r="P743" s="20"/>
      <c r="Q743" s="5" t="str">
        <f ca="1">score</f>
        <v/>
      </c>
      <c r="R743" s="58" t="str">
        <f ca="1">rescore</f>
        <v/>
      </c>
      <c r="S743" s="11" t="str">
        <f ca="1">price</f>
        <v/>
      </c>
      <c r="U743" s="4"/>
      <c r="V743" s="4"/>
      <c r="W743" s="220" t="str">
        <f ca="1">commission</f>
        <v/>
      </c>
      <c r="X743" s="301"/>
    </row>
    <row r="744" spans="1:24" x14ac:dyDescent="0.25">
      <c r="A744" s="6" t="str">
        <f ca="1">no.</f>
        <v/>
      </c>
      <c r="E744" s="4" t="str">
        <f ca="1">position</f>
        <v/>
      </c>
      <c r="I744" s="322"/>
      <c r="L744" s="23"/>
      <c r="N744" s="6"/>
      <c r="P744" s="20"/>
      <c r="Q744" s="5" t="str">
        <f ca="1">score</f>
        <v/>
      </c>
      <c r="R744" s="58" t="str">
        <f ca="1">rescore</f>
        <v/>
      </c>
      <c r="S744" s="11" t="str">
        <f ca="1">price</f>
        <v/>
      </c>
      <c r="U744" s="4"/>
      <c r="V744" s="4"/>
      <c r="W744" s="220" t="str">
        <f ca="1">commission</f>
        <v/>
      </c>
      <c r="X744" s="301"/>
    </row>
    <row r="745" spans="1:24" x14ac:dyDescent="0.25">
      <c r="A745" s="6" t="str">
        <f ca="1">no.</f>
        <v/>
      </c>
      <c r="E745" s="4" t="str">
        <f ca="1">position</f>
        <v/>
      </c>
      <c r="I745" s="322"/>
      <c r="L745" s="23"/>
      <c r="N745" s="6"/>
      <c r="P745" s="20"/>
      <c r="Q745" s="5" t="str">
        <f ca="1">score</f>
        <v/>
      </c>
      <c r="R745" s="58" t="str">
        <f ca="1">rescore</f>
        <v/>
      </c>
      <c r="S745" s="11" t="str">
        <f ca="1">price</f>
        <v/>
      </c>
      <c r="U745" s="4"/>
      <c r="V745" s="4"/>
      <c r="W745" s="220" t="str">
        <f ca="1">commission</f>
        <v/>
      </c>
      <c r="X745" s="301"/>
    </row>
    <row r="746" spans="1:24" x14ac:dyDescent="0.25">
      <c r="A746" s="6" t="str">
        <f ca="1">no.</f>
        <v/>
      </c>
      <c r="E746" s="4" t="str">
        <f ca="1">position</f>
        <v/>
      </c>
      <c r="I746" s="322"/>
      <c r="L746" s="23"/>
      <c r="N746" s="6"/>
      <c r="P746" s="20"/>
      <c r="Q746" s="5" t="str">
        <f ca="1">score</f>
        <v/>
      </c>
      <c r="R746" s="58" t="str">
        <f ca="1">rescore</f>
        <v/>
      </c>
      <c r="S746" s="11" t="str">
        <f ca="1">price</f>
        <v/>
      </c>
      <c r="U746" s="4"/>
      <c r="V746" s="4"/>
      <c r="W746" s="220" t="str">
        <f ca="1">commission</f>
        <v/>
      </c>
      <c r="X746" s="301"/>
    </row>
    <row r="747" spans="1:24" x14ac:dyDescent="0.25">
      <c r="A747" s="6" t="str">
        <f ca="1">no.</f>
        <v/>
      </c>
      <c r="E747" s="4" t="str">
        <f ca="1">position</f>
        <v/>
      </c>
      <c r="I747" s="322"/>
      <c r="L747" s="23"/>
      <c r="N747" s="6"/>
      <c r="P747" s="20"/>
      <c r="Q747" s="5" t="str">
        <f ca="1">score</f>
        <v/>
      </c>
      <c r="R747" s="58" t="str">
        <f ca="1">rescore</f>
        <v/>
      </c>
      <c r="S747" s="11" t="str">
        <f ca="1">price</f>
        <v/>
      </c>
      <c r="U747" s="4"/>
      <c r="V747" s="4"/>
      <c r="W747" s="220" t="str">
        <f ca="1">commission</f>
        <v/>
      </c>
      <c r="X747" s="301"/>
    </row>
    <row r="748" spans="1:24" x14ac:dyDescent="0.25">
      <c r="A748" s="6" t="str">
        <f ca="1">no.</f>
        <v/>
      </c>
      <c r="E748" s="4" t="str">
        <f ca="1">position</f>
        <v/>
      </c>
      <c r="I748" s="322"/>
      <c r="L748" s="23"/>
      <c r="N748" s="6"/>
      <c r="P748" s="20"/>
      <c r="Q748" s="5" t="str">
        <f ca="1">score</f>
        <v/>
      </c>
      <c r="R748" s="58" t="str">
        <f ca="1">rescore</f>
        <v/>
      </c>
      <c r="S748" s="11" t="str">
        <f ca="1">price</f>
        <v/>
      </c>
      <c r="U748" s="4"/>
      <c r="V748" s="4"/>
      <c r="W748" s="220" t="str">
        <f ca="1">commission</f>
        <v/>
      </c>
      <c r="X748" s="301"/>
    </row>
    <row r="749" spans="1:24" x14ac:dyDescent="0.25">
      <c r="A749" s="6" t="str">
        <f ca="1">no.</f>
        <v/>
      </c>
      <c r="E749" s="4" t="str">
        <f ca="1">position</f>
        <v/>
      </c>
      <c r="I749" s="322"/>
      <c r="L749" s="23"/>
      <c r="N749" s="6"/>
      <c r="P749" s="20"/>
      <c r="Q749" s="5" t="str">
        <f ca="1">score</f>
        <v/>
      </c>
      <c r="R749" s="58" t="str">
        <f ca="1">rescore</f>
        <v/>
      </c>
      <c r="S749" s="11" t="str">
        <f ca="1">price</f>
        <v/>
      </c>
      <c r="U749" s="4"/>
      <c r="V749" s="4"/>
      <c r="W749" s="220" t="str">
        <f ca="1">commission</f>
        <v/>
      </c>
      <c r="X749" s="301"/>
    </row>
    <row r="750" spans="1:24" x14ac:dyDescent="0.25">
      <c r="A750" s="6" t="str">
        <f ca="1">no.</f>
        <v/>
      </c>
      <c r="E750" s="4" t="str">
        <f ca="1">position</f>
        <v/>
      </c>
      <c r="I750" s="322"/>
      <c r="L750" s="23"/>
      <c r="N750" s="6"/>
      <c r="P750" s="20"/>
      <c r="Q750" s="5" t="str">
        <f ca="1">score</f>
        <v/>
      </c>
      <c r="R750" s="58" t="str">
        <f ca="1">rescore</f>
        <v/>
      </c>
      <c r="S750" s="11" t="str">
        <f ca="1">price</f>
        <v/>
      </c>
      <c r="U750" s="4"/>
      <c r="V750" s="4"/>
      <c r="W750" s="220" t="str">
        <f ca="1">commission</f>
        <v/>
      </c>
      <c r="X750" s="301"/>
    </row>
    <row r="751" spans="1:24" x14ac:dyDescent="0.25">
      <c r="A751" s="6" t="str">
        <f ca="1">no.</f>
        <v/>
      </c>
      <c r="E751" s="4" t="str">
        <f ca="1">position</f>
        <v/>
      </c>
      <c r="I751" s="322"/>
      <c r="L751" s="23"/>
      <c r="N751" s="6"/>
      <c r="P751" s="20"/>
      <c r="Q751" s="5" t="str">
        <f ca="1">score</f>
        <v/>
      </c>
      <c r="R751" s="58" t="str">
        <f ca="1">rescore</f>
        <v/>
      </c>
      <c r="S751" s="11" t="str">
        <f ca="1">price</f>
        <v/>
      </c>
      <c r="U751" s="4"/>
      <c r="V751" s="4"/>
      <c r="W751" s="220" t="str">
        <f ca="1">commission</f>
        <v/>
      </c>
      <c r="X751" s="301"/>
    </row>
    <row r="752" spans="1:24" x14ac:dyDescent="0.25">
      <c r="A752" s="6" t="str">
        <f ca="1">no.</f>
        <v/>
      </c>
      <c r="E752" s="4" t="str">
        <f ca="1">position</f>
        <v/>
      </c>
      <c r="I752" s="322"/>
      <c r="L752" s="23"/>
      <c r="N752" s="6"/>
      <c r="P752" s="20"/>
      <c r="Q752" s="5" t="str">
        <f ca="1">score</f>
        <v/>
      </c>
      <c r="R752" s="58" t="str">
        <f ca="1">rescore</f>
        <v/>
      </c>
      <c r="S752" s="11" t="str">
        <f ca="1">price</f>
        <v/>
      </c>
      <c r="U752" s="4"/>
      <c r="V752" s="4"/>
      <c r="W752" s="220" t="str">
        <f ca="1">commission</f>
        <v/>
      </c>
      <c r="X752" s="301"/>
    </row>
    <row r="753" spans="1:24" x14ac:dyDescent="0.25">
      <c r="A753" s="6" t="str">
        <f ca="1">no.</f>
        <v/>
      </c>
      <c r="E753" s="4" t="str">
        <f ca="1">position</f>
        <v/>
      </c>
      <c r="I753" s="322"/>
      <c r="L753" s="23"/>
      <c r="N753" s="6"/>
      <c r="P753" s="20"/>
      <c r="Q753" s="5" t="str">
        <f ca="1">score</f>
        <v/>
      </c>
      <c r="R753" s="58" t="str">
        <f ca="1">rescore</f>
        <v/>
      </c>
      <c r="S753" s="11" t="str">
        <f ca="1">price</f>
        <v/>
      </c>
      <c r="U753" s="4"/>
      <c r="V753" s="4"/>
      <c r="W753" s="220" t="str">
        <f ca="1">commission</f>
        <v/>
      </c>
      <c r="X753" s="301"/>
    </row>
    <row r="754" spans="1:24" x14ac:dyDescent="0.25">
      <c r="A754" s="6" t="str">
        <f ca="1">no.</f>
        <v/>
      </c>
      <c r="E754" s="4" t="str">
        <f ca="1">position</f>
        <v/>
      </c>
      <c r="I754" s="322"/>
      <c r="L754" s="23"/>
      <c r="N754" s="6"/>
      <c r="P754" s="20"/>
      <c r="Q754" s="5" t="str">
        <f ca="1">score</f>
        <v/>
      </c>
      <c r="R754" s="58" t="str">
        <f ca="1">rescore</f>
        <v/>
      </c>
      <c r="S754" s="11" t="str">
        <f ca="1">price</f>
        <v/>
      </c>
      <c r="U754" s="4"/>
      <c r="V754" s="4"/>
      <c r="W754" s="220" t="str">
        <f ca="1">commission</f>
        <v/>
      </c>
      <c r="X754" s="301"/>
    </row>
    <row r="755" spans="1:24" x14ac:dyDescent="0.25">
      <c r="A755" s="6" t="str">
        <f ca="1">no.</f>
        <v/>
      </c>
      <c r="E755" s="4" t="str">
        <f ca="1">position</f>
        <v/>
      </c>
      <c r="I755" s="322"/>
      <c r="L755" s="23"/>
      <c r="N755" s="6"/>
      <c r="P755" s="20"/>
      <c r="Q755" s="5" t="str">
        <f ca="1">score</f>
        <v/>
      </c>
      <c r="R755" s="58" t="str">
        <f ca="1">rescore</f>
        <v/>
      </c>
      <c r="S755" s="11" t="str">
        <f ca="1">price</f>
        <v/>
      </c>
      <c r="U755" s="4"/>
      <c r="V755" s="4"/>
      <c r="W755" s="220" t="str">
        <f ca="1">commission</f>
        <v/>
      </c>
      <c r="X755" s="301"/>
    </row>
    <row r="756" spans="1:24" x14ac:dyDescent="0.25">
      <c r="A756" s="6" t="str">
        <f ca="1">no.</f>
        <v/>
      </c>
      <c r="E756" s="4" t="str">
        <f ca="1">position</f>
        <v/>
      </c>
      <c r="I756" s="322"/>
      <c r="L756" s="23"/>
      <c r="N756" s="6"/>
      <c r="P756" s="20"/>
      <c r="Q756" s="5" t="str">
        <f ca="1">score</f>
        <v/>
      </c>
      <c r="R756" s="58" t="str">
        <f ca="1">rescore</f>
        <v/>
      </c>
      <c r="S756" s="11" t="str">
        <f ca="1">price</f>
        <v/>
      </c>
      <c r="U756" s="4"/>
      <c r="V756" s="4"/>
      <c r="W756" s="220" t="str">
        <f ca="1">commission</f>
        <v/>
      </c>
      <c r="X756" s="301"/>
    </row>
    <row r="757" spans="1:24" x14ac:dyDescent="0.25">
      <c r="A757" s="6" t="str">
        <f ca="1">no.</f>
        <v/>
      </c>
      <c r="E757" s="4" t="str">
        <f ca="1">position</f>
        <v/>
      </c>
      <c r="I757" s="322"/>
      <c r="L757" s="23"/>
      <c r="N757" s="6"/>
      <c r="P757" s="20"/>
      <c r="Q757" s="5" t="str">
        <f ca="1">score</f>
        <v/>
      </c>
      <c r="R757" s="58" t="str">
        <f ca="1">rescore</f>
        <v/>
      </c>
      <c r="S757" s="11" t="str">
        <f ca="1">price</f>
        <v/>
      </c>
      <c r="U757" s="4"/>
      <c r="V757" s="4"/>
      <c r="W757" s="220" t="str">
        <f ca="1">commission</f>
        <v/>
      </c>
      <c r="X757" s="301"/>
    </row>
    <row r="758" spans="1:24" x14ac:dyDescent="0.25">
      <c r="A758" s="6" t="str">
        <f ca="1">no.</f>
        <v/>
      </c>
      <c r="E758" s="4" t="str">
        <f ca="1">position</f>
        <v/>
      </c>
      <c r="I758" s="322"/>
      <c r="L758" s="23"/>
      <c r="N758" s="6"/>
      <c r="P758" s="20"/>
      <c r="Q758" s="5" t="str">
        <f ca="1">score</f>
        <v/>
      </c>
      <c r="R758" s="58" t="str">
        <f ca="1">rescore</f>
        <v/>
      </c>
      <c r="S758" s="11" t="str">
        <f ca="1">price</f>
        <v/>
      </c>
      <c r="U758" s="4"/>
      <c r="V758" s="4"/>
      <c r="W758" s="220" t="str">
        <f ca="1">commission</f>
        <v/>
      </c>
      <c r="X758" s="301"/>
    </row>
    <row r="759" spans="1:24" x14ac:dyDescent="0.25">
      <c r="A759" s="6" t="str">
        <f ca="1">no.</f>
        <v/>
      </c>
      <c r="E759" s="4" t="str">
        <f ca="1">position</f>
        <v/>
      </c>
      <c r="I759" s="322"/>
      <c r="L759" s="23"/>
      <c r="N759" s="6"/>
      <c r="P759" s="20"/>
      <c r="Q759" s="5" t="str">
        <f ca="1">score</f>
        <v/>
      </c>
      <c r="R759" s="58" t="str">
        <f ca="1">rescore</f>
        <v/>
      </c>
      <c r="S759" s="11" t="str">
        <f ca="1">price</f>
        <v/>
      </c>
      <c r="U759" s="4"/>
      <c r="V759" s="4"/>
      <c r="W759" s="220" t="str">
        <f ca="1">commission</f>
        <v/>
      </c>
      <c r="X759" s="301"/>
    </row>
    <row r="760" spans="1:24" x14ac:dyDescent="0.25">
      <c r="A760" s="6" t="str">
        <f ca="1">no.</f>
        <v/>
      </c>
      <c r="E760" s="4" t="str">
        <f ca="1">position</f>
        <v/>
      </c>
      <c r="I760" s="322"/>
      <c r="L760" s="23"/>
      <c r="N760" s="6"/>
      <c r="P760" s="20"/>
      <c r="Q760" s="5" t="str">
        <f ca="1">score</f>
        <v/>
      </c>
      <c r="R760" s="58" t="str">
        <f ca="1">rescore</f>
        <v/>
      </c>
      <c r="S760" s="11" t="str">
        <f ca="1">price</f>
        <v/>
      </c>
      <c r="U760" s="4"/>
      <c r="V760" s="4"/>
      <c r="W760" s="220" t="str">
        <f ca="1">commission</f>
        <v/>
      </c>
      <c r="X760" s="301"/>
    </row>
    <row r="761" spans="1:24" x14ac:dyDescent="0.25">
      <c r="A761" s="6" t="str">
        <f ca="1">no.</f>
        <v/>
      </c>
      <c r="E761" s="4" t="str">
        <f ca="1">position</f>
        <v/>
      </c>
      <c r="I761" s="322"/>
      <c r="L761" s="23"/>
      <c r="N761" s="6"/>
      <c r="P761" s="20"/>
      <c r="Q761" s="5" t="str">
        <f ca="1">score</f>
        <v/>
      </c>
      <c r="R761" s="58" t="str">
        <f ca="1">rescore</f>
        <v/>
      </c>
      <c r="S761" s="11" t="str">
        <f ca="1">price</f>
        <v/>
      </c>
      <c r="U761" s="4"/>
      <c r="V761" s="4"/>
      <c r="W761" s="220" t="str">
        <f ca="1">commission</f>
        <v/>
      </c>
      <c r="X761" s="301"/>
    </row>
    <row r="762" spans="1:24" x14ac:dyDescent="0.25">
      <c r="A762" s="6" t="str">
        <f ca="1">no.</f>
        <v/>
      </c>
      <c r="E762" s="4" t="str">
        <f ca="1">position</f>
        <v/>
      </c>
      <c r="I762" s="322"/>
      <c r="L762" s="23"/>
      <c r="N762" s="6"/>
      <c r="P762" s="20"/>
      <c r="Q762" s="5" t="str">
        <f ca="1">score</f>
        <v/>
      </c>
      <c r="R762" s="58" t="str">
        <f ca="1">rescore</f>
        <v/>
      </c>
      <c r="S762" s="11" t="str">
        <f ca="1">price</f>
        <v/>
      </c>
      <c r="U762" s="4"/>
      <c r="V762" s="4"/>
      <c r="W762" s="220" t="str">
        <f ca="1">commission</f>
        <v/>
      </c>
      <c r="X762" s="301"/>
    </row>
    <row r="763" spans="1:24" x14ac:dyDescent="0.25">
      <c r="A763" s="6" t="str">
        <f ca="1">no.</f>
        <v/>
      </c>
      <c r="E763" s="4" t="str">
        <f ca="1">position</f>
        <v/>
      </c>
      <c r="I763" s="322"/>
      <c r="L763" s="23"/>
      <c r="N763" s="6"/>
      <c r="P763" s="20"/>
      <c r="Q763" s="5" t="str">
        <f ca="1">score</f>
        <v/>
      </c>
      <c r="R763" s="58" t="str">
        <f ca="1">rescore</f>
        <v/>
      </c>
      <c r="S763" s="11" t="str">
        <f ca="1">price</f>
        <v/>
      </c>
      <c r="U763" s="4"/>
      <c r="V763" s="4"/>
      <c r="W763" s="220" t="str">
        <f ca="1">commission</f>
        <v/>
      </c>
      <c r="X763" s="301"/>
    </row>
    <row r="764" spans="1:24" x14ac:dyDescent="0.25">
      <c r="A764" s="6" t="str">
        <f ca="1">no.</f>
        <v/>
      </c>
      <c r="E764" s="4" t="str">
        <f ca="1">position</f>
        <v/>
      </c>
      <c r="I764" s="322"/>
      <c r="L764" s="23"/>
      <c r="N764" s="6"/>
      <c r="P764" s="20"/>
      <c r="Q764" s="5" t="str">
        <f ca="1">score</f>
        <v/>
      </c>
      <c r="R764" s="58" t="str">
        <f ca="1">rescore</f>
        <v/>
      </c>
      <c r="S764" s="11" t="str">
        <f ca="1">price</f>
        <v/>
      </c>
      <c r="U764" s="4"/>
      <c r="V764" s="4"/>
      <c r="W764" s="220" t="str">
        <f ca="1">commission</f>
        <v/>
      </c>
      <c r="X764" s="301"/>
    </row>
    <row r="765" spans="1:24" x14ac:dyDescent="0.25">
      <c r="A765" s="6" t="str">
        <f ca="1">no.</f>
        <v/>
      </c>
      <c r="E765" s="4" t="str">
        <f ca="1">position</f>
        <v/>
      </c>
      <c r="I765" s="322"/>
      <c r="L765" s="23"/>
      <c r="N765" s="6"/>
      <c r="P765" s="20"/>
      <c r="Q765" s="5" t="str">
        <f ca="1">score</f>
        <v/>
      </c>
      <c r="R765" s="58" t="str">
        <f ca="1">rescore</f>
        <v/>
      </c>
      <c r="S765" s="11" t="str">
        <f ca="1">price</f>
        <v/>
      </c>
      <c r="U765" s="4"/>
      <c r="V765" s="4"/>
      <c r="W765" s="220" t="str">
        <f ca="1">commission</f>
        <v/>
      </c>
      <c r="X765" s="301"/>
    </row>
    <row r="766" spans="1:24" x14ac:dyDescent="0.25">
      <c r="A766" s="6" t="str">
        <f ca="1">no.</f>
        <v/>
      </c>
      <c r="E766" s="4" t="str">
        <f ca="1">position</f>
        <v/>
      </c>
      <c r="I766" s="322"/>
      <c r="L766" s="23"/>
      <c r="N766" s="6"/>
      <c r="P766" s="20"/>
      <c r="Q766" s="5" t="str">
        <f ca="1">score</f>
        <v/>
      </c>
      <c r="R766" s="58" t="str">
        <f ca="1">rescore</f>
        <v/>
      </c>
      <c r="S766" s="11" t="str">
        <f ca="1">price</f>
        <v/>
      </c>
      <c r="U766" s="4"/>
      <c r="V766" s="4"/>
      <c r="W766" s="220" t="str">
        <f ca="1">commission</f>
        <v/>
      </c>
      <c r="X766" s="301"/>
    </row>
    <row r="767" spans="1:24" x14ac:dyDescent="0.25">
      <c r="A767" s="6" t="str">
        <f ca="1">no.</f>
        <v/>
      </c>
      <c r="E767" s="4" t="str">
        <f ca="1">position</f>
        <v/>
      </c>
      <c r="I767" s="322"/>
      <c r="L767" s="23"/>
      <c r="N767" s="6"/>
      <c r="P767" s="20"/>
      <c r="Q767" s="5" t="str">
        <f ca="1">score</f>
        <v/>
      </c>
      <c r="R767" s="58" t="str">
        <f ca="1">rescore</f>
        <v/>
      </c>
      <c r="S767" s="11" t="str">
        <f ca="1">price</f>
        <v/>
      </c>
      <c r="U767" s="4"/>
      <c r="V767" s="4"/>
      <c r="W767" s="220" t="str">
        <f ca="1">commission</f>
        <v/>
      </c>
      <c r="X767" s="301"/>
    </row>
    <row r="768" spans="1:24" x14ac:dyDescent="0.25">
      <c r="A768" s="6" t="str">
        <f ca="1">no.</f>
        <v/>
      </c>
      <c r="E768" s="4" t="str">
        <f ca="1">position</f>
        <v/>
      </c>
      <c r="I768" s="322"/>
      <c r="L768" s="23"/>
      <c r="N768" s="6"/>
      <c r="P768" s="20"/>
      <c r="Q768" s="5" t="str">
        <f ca="1">score</f>
        <v/>
      </c>
      <c r="R768" s="58" t="str">
        <f ca="1">rescore</f>
        <v/>
      </c>
      <c r="S768" s="11" t="str">
        <f ca="1">price</f>
        <v/>
      </c>
      <c r="U768" s="4"/>
      <c r="V768" s="4"/>
      <c r="W768" s="220" t="str">
        <f ca="1">commission</f>
        <v/>
      </c>
      <c r="X768" s="301"/>
    </row>
    <row r="769" spans="1:24" x14ac:dyDescent="0.25">
      <c r="A769" s="6" t="str">
        <f ca="1">no.</f>
        <v/>
      </c>
      <c r="E769" s="4" t="str">
        <f ca="1">position</f>
        <v/>
      </c>
      <c r="I769" s="322"/>
      <c r="L769" s="23"/>
      <c r="N769" s="6"/>
      <c r="P769" s="20"/>
      <c r="Q769" s="5" t="str">
        <f ca="1">score</f>
        <v/>
      </c>
      <c r="R769" s="58" t="str">
        <f ca="1">rescore</f>
        <v/>
      </c>
      <c r="S769" s="11" t="str">
        <f ca="1">price</f>
        <v/>
      </c>
      <c r="U769" s="4"/>
      <c r="V769" s="4"/>
      <c r="W769" s="220" t="str">
        <f ca="1">commission</f>
        <v/>
      </c>
      <c r="X769" s="301"/>
    </row>
    <row r="770" spans="1:24" x14ac:dyDescent="0.25">
      <c r="A770" s="6" t="str">
        <f ca="1">no.</f>
        <v/>
      </c>
      <c r="E770" s="4" t="str">
        <f ca="1">position</f>
        <v/>
      </c>
      <c r="I770" s="322"/>
      <c r="L770" s="23"/>
      <c r="N770" s="6"/>
      <c r="P770" s="20"/>
      <c r="Q770" s="5" t="str">
        <f ca="1">score</f>
        <v/>
      </c>
      <c r="R770" s="58" t="str">
        <f ca="1">rescore</f>
        <v/>
      </c>
      <c r="S770" s="11" t="str">
        <f ca="1">price</f>
        <v/>
      </c>
      <c r="U770" s="4"/>
      <c r="V770" s="4"/>
      <c r="W770" s="220" t="str">
        <f ca="1">commission</f>
        <v/>
      </c>
      <c r="X770" s="301"/>
    </row>
    <row r="771" spans="1:24" x14ac:dyDescent="0.25">
      <c r="A771" s="6" t="str">
        <f ca="1">no.</f>
        <v/>
      </c>
      <c r="E771" s="4" t="str">
        <f ca="1">position</f>
        <v/>
      </c>
      <c r="I771" s="322"/>
      <c r="L771" s="23"/>
      <c r="N771" s="6"/>
      <c r="P771" s="20"/>
      <c r="Q771" s="5" t="str">
        <f ca="1">score</f>
        <v/>
      </c>
      <c r="R771" s="58" t="str">
        <f ca="1">rescore</f>
        <v/>
      </c>
      <c r="S771" s="11" t="str">
        <f ca="1">price</f>
        <v/>
      </c>
      <c r="U771" s="4"/>
      <c r="V771" s="4"/>
      <c r="W771" s="220" t="str">
        <f ca="1">commission</f>
        <v/>
      </c>
      <c r="X771" s="301"/>
    </row>
    <row r="772" spans="1:24" x14ac:dyDescent="0.25">
      <c r="A772" s="6" t="str">
        <f ca="1">no.</f>
        <v/>
      </c>
      <c r="E772" s="4" t="str">
        <f ca="1">position</f>
        <v/>
      </c>
      <c r="I772" s="322"/>
      <c r="L772" s="23"/>
      <c r="N772" s="6"/>
      <c r="P772" s="20"/>
      <c r="Q772" s="5" t="str">
        <f ca="1">score</f>
        <v/>
      </c>
      <c r="R772" s="58" t="str">
        <f ca="1">rescore</f>
        <v/>
      </c>
      <c r="S772" s="11" t="str">
        <f ca="1">price</f>
        <v/>
      </c>
      <c r="U772" s="4"/>
      <c r="V772" s="4"/>
      <c r="W772" s="220" t="str">
        <f ca="1">commission</f>
        <v/>
      </c>
      <c r="X772" s="301"/>
    </row>
    <row r="773" spans="1:24" x14ac:dyDescent="0.25">
      <c r="A773" s="6" t="str">
        <f ca="1">no.</f>
        <v/>
      </c>
      <c r="E773" s="4" t="str">
        <f ca="1">position</f>
        <v/>
      </c>
      <c r="I773" s="318"/>
      <c r="L773" s="23"/>
      <c r="N773" s="6"/>
      <c r="P773" s="20"/>
      <c r="Q773" s="5" t="str">
        <f ca="1">score</f>
        <v/>
      </c>
      <c r="R773" s="58" t="str">
        <f ca="1">rescore</f>
        <v/>
      </c>
      <c r="S773" s="11" t="str">
        <f ca="1">price</f>
        <v/>
      </c>
      <c r="U773" s="4"/>
      <c r="V773" s="4"/>
      <c r="W773" s="220" t="str">
        <f ca="1">commission</f>
        <v/>
      </c>
      <c r="X773" s="301"/>
    </row>
    <row r="774" spans="1:24" x14ac:dyDescent="0.25">
      <c r="A774" s="6" t="str">
        <f ca="1">no.</f>
        <v/>
      </c>
      <c r="E774" s="4" t="str">
        <f ca="1">position</f>
        <v/>
      </c>
      <c r="I774" s="322"/>
      <c r="L774" s="23"/>
      <c r="N774" s="6"/>
      <c r="P774" s="20"/>
      <c r="Q774" s="5" t="str">
        <f ca="1">score</f>
        <v/>
      </c>
      <c r="R774" s="58" t="str">
        <f ca="1">rescore</f>
        <v/>
      </c>
      <c r="S774" s="11" t="str">
        <f ca="1">price</f>
        <v/>
      </c>
      <c r="U774" s="4"/>
      <c r="V774" s="4"/>
      <c r="W774" s="220" t="str">
        <f ca="1">commission</f>
        <v/>
      </c>
      <c r="X774" s="301"/>
    </row>
    <row r="775" spans="1:24" x14ac:dyDescent="0.25">
      <c r="A775" s="6" t="str">
        <f ca="1">no.</f>
        <v/>
      </c>
      <c r="E775" s="4" t="str">
        <f ca="1">position</f>
        <v/>
      </c>
      <c r="I775" s="322"/>
      <c r="L775" s="23"/>
      <c r="N775" s="6"/>
      <c r="P775" s="20"/>
      <c r="Q775" s="5" t="str">
        <f ca="1">score</f>
        <v/>
      </c>
      <c r="R775" s="58" t="str">
        <f ca="1">rescore</f>
        <v/>
      </c>
      <c r="S775" s="11" t="str">
        <f ca="1">price</f>
        <v/>
      </c>
      <c r="U775" s="4"/>
      <c r="V775" s="4"/>
      <c r="W775" s="220" t="str">
        <f ca="1">commission</f>
        <v/>
      </c>
      <c r="X775" s="301"/>
    </row>
    <row r="776" spans="1:24" x14ac:dyDescent="0.25">
      <c r="A776" s="6" t="str">
        <f ca="1">no.</f>
        <v/>
      </c>
      <c r="E776" s="4" t="str">
        <f ca="1">position</f>
        <v/>
      </c>
      <c r="I776" s="322"/>
      <c r="L776" s="23"/>
      <c r="N776" s="6"/>
      <c r="P776" s="20"/>
      <c r="Q776" s="5" t="str">
        <f ca="1">score</f>
        <v/>
      </c>
      <c r="R776" s="58" t="str">
        <f ca="1">rescore</f>
        <v/>
      </c>
      <c r="S776" s="11" t="str">
        <f ca="1">price</f>
        <v/>
      </c>
      <c r="U776" s="4"/>
      <c r="V776" s="4"/>
      <c r="W776" s="220" t="str">
        <f ca="1">commission</f>
        <v/>
      </c>
      <c r="X776" s="301"/>
    </row>
    <row r="777" spans="1:24" x14ac:dyDescent="0.25">
      <c r="A777" s="6" t="str">
        <f ca="1">no.</f>
        <v/>
      </c>
      <c r="E777" s="4" t="str">
        <f ca="1">position</f>
        <v/>
      </c>
      <c r="I777" s="322"/>
      <c r="L777" s="23"/>
      <c r="N777" s="6"/>
      <c r="P777" s="20"/>
      <c r="Q777" s="5" t="str">
        <f ca="1">score</f>
        <v/>
      </c>
      <c r="R777" s="58" t="str">
        <f ca="1">rescore</f>
        <v/>
      </c>
      <c r="S777" s="11" t="str">
        <f ca="1">price</f>
        <v/>
      </c>
      <c r="U777" s="4"/>
      <c r="V777" s="4"/>
      <c r="W777" s="220" t="str">
        <f ca="1">commission</f>
        <v/>
      </c>
      <c r="X777" s="301"/>
    </row>
    <row r="778" spans="1:24" x14ac:dyDescent="0.25">
      <c r="A778" s="6" t="str">
        <f ca="1">no.</f>
        <v/>
      </c>
      <c r="E778" s="4" t="str">
        <f ca="1">position</f>
        <v/>
      </c>
      <c r="I778" s="322"/>
      <c r="L778" s="23"/>
      <c r="N778" s="6"/>
      <c r="P778" s="20"/>
      <c r="Q778" s="5" t="str">
        <f ca="1">score</f>
        <v/>
      </c>
      <c r="R778" s="58" t="str">
        <f ca="1">rescore</f>
        <v/>
      </c>
      <c r="S778" s="11" t="str">
        <f ca="1">price</f>
        <v/>
      </c>
      <c r="U778" s="4"/>
      <c r="V778" s="4"/>
      <c r="W778" s="220" t="str">
        <f ca="1">commission</f>
        <v/>
      </c>
      <c r="X778" s="301"/>
    </row>
    <row r="779" spans="1:24" x14ac:dyDescent="0.25">
      <c r="A779" s="6" t="str">
        <f ca="1">no.</f>
        <v/>
      </c>
      <c r="E779" s="4" t="str">
        <f ca="1">position</f>
        <v/>
      </c>
      <c r="I779" s="322"/>
      <c r="L779" s="23"/>
      <c r="N779" s="6"/>
      <c r="P779" s="20"/>
      <c r="Q779" s="5" t="str">
        <f ca="1">score</f>
        <v/>
      </c>
      <c r="R779" s="58" t="str">
        <f ca="1">rescore</f>
        <v/>
      </c>
      <c r="S779" s="11" t="str">
        <f ca="1">price</f>
        <v/>
      </c>
      <c r="U779" s="4"/>
      <c r="V779" s="4"/>
      <c r="W779" s="220" t="str">
        <f ca="1">commission</f>
        <v/>
      </c>
      <c r="X779" s="301"/>
    </row>
    <row r="780" spans="1:24" x14ac:dyDescent="0.25">
      <c r="A780" s="6" t="str">
        <f ca="1">no.</f>
        <v/>
      </c>
      <c r="E780" s="4" t="str">
        <f ca="1">position</f>
        <v/>
      </c>
      <c r="I780" s="322"/>
      <c r="L780" s="23"/>
      <c r="N780" s="6"/>
      <c r="P780" s="20"/>
      <c r="Q780" s="5" t="str">
        <f ca="1">score</f>
        <v/>
      </c>
      <c r="R780" s="58" t="str">
        <f ca="1">rescore</f>
        <v/>
      </c>
      <c r="S780" s="11" t="str">
        <f ca="1">price</f>
        <v/>
      </c>
      <c r="U780" s="4"/>
      <c r="V780" s="4"/>
      <c r="W780" s="220" t="str">
        <f ca="1">commission</f>
        <v/>
      </c>
      <c r="X780" s="301"/>
    </row>
    <row r="781" spans="1:24" x14ac:dyDescent="0.25">
      <c r="A781" s="6" t="str">
        <f ca="1">no.</f>
        <v/>
      </c>
      <c r="E781" s="4" t="str">
        <f ca="1">position</f>
        <v/>
      </c>
      <c r="I781" s="322"/>
      <c r="L781" s="23"/>
      <c r="N781" s="6"/>
      <c r="P781" s="20"/>
      <c r="Q781" s="5" t="str">
        <f ca="1">score</f>
        <v/>
      </c>
      <c r="R781" s="58" t="str">
        <f ca="1">rescore</f>
        <v/>
      </c>
      <c r="S781" s="11" t="str">
        <f ca="1">price</f>
        <v/>
      </c>
      <c r="U781" s="4"/>
      <c r="V781" s="4"/>
      <c r="W781" s="220" t="str">
        <f ca="1">commission</f>
        <v/>
      </c>
      <c r="X781" s="301"/>
    </row>
    <row r="782" spans="1:24" x14ac:dyDescent="0.25">
      <c r="A782" s="6" t="str">
        <f ca="1">no.</f>
        <v/>
      </c>
      <c r="E782" s="4" t="str">
        <f ca="1">position</f>
        <v/>
      </c>
      <c r="I782" s="322"/>
      <c r="L782" s="23"/>
      <c r="N782" s="6"/>
      <c r="P782" s="20"/>
      <c r="Q782" s="5" t="str">
        <f ca="1">score</f>
        <v/>
      </c>
      <c r="R782" s="58" t="str">
        <f ca="1">rescore</f>
        <v/>
      </c>
      <c r="S782" s="11" t="str">
        <f ca="1">price</f>
        <v/>
      </c>
      <c r="U782" s="4"/>
      <c r="V782" s="4"/>
      <c r="W782" s="220" t="str">
        <f ca="1">commission</f>
        <v/>
      </c>
      <c r="X782" s="301"/>
    </row>
    <row r="783" spans="1:24" x14ac:dyDescent="0.25">
      <c r="A783" s="6" t="str">
        <f ca="1">no.</f>
        <v/>
      </c>
      <c r="E783" s="4" t="str">
        <f ca="1">position</f>
        <v/>
      </c>
      <c r="I783" s="322"/>
      <c r="L783" s="23"/>
      <c r="N783" s="6"/>
      <c r="P783" s="20"/>
      <c r="Q783" s="5" t="str">
        <f ca="1">score</f>
        <v/>
      </c>
      <c r="R783" s="58" t="str">
        <f ca="1">rescore</f>
        <v/>
      </c>
      <c r="S783" s="11" t="str">
        <f ca="1">price</f>
        <v/>
      </c>
      <c r="U783" s="4"/>
      <c r="V783" s="4"/>
      <c r="W783" s="220" t="str">
        <f ca="1">commission</f>
        <v/>
      </c>
      <c r="X783" s="301"/>
    </row>
    <row r="784" spans="1:24" x14ac:dyDescent="0.25">
      <c r="A784" s="6" t="str">
        <f ca="1">no.</f>
        <v/>
      </c>
      <c r="E784" s="4" t="str">
        <f ca="1">position</f>
        <v/>
      </c>
      <c r="I784" s="322"/>
      <c r="L784" s="23"/>
      <c r="N784" s="6"/>
      <c r="P784" s="20"/>
      <c r="Q784" s="5" t="str">
        <f ca="1">score</f>
        <v/>
      </c>
      <c r="R784" s="58" t="str">
        <f ca="1">rescore</f>
        <v/>
      </c>
      <c r="S784" s="11" t="str">
        <f ca="1">price</f>
        <v/>
      </c>
      <c r="U784" s="4"/>
      <c r="V784" s="4"/>
      <c r="W784" s="220" t="str">
        <f ca="1">commission</f>
        <v/>
      </c>
      <c r="X784" s="301"/>
    </row>
    <row r="785" spans="1:24" x14ac:dyDescent="0.25">
      <c r="A785" s="6" t="str">
        <f ca="1">no.</f>
        <v/>
      </c>
      <c r="E785" s="4" t="str">
        <f ca="1">position</f>
        <v/>
      </c>
      <c r="I785" s="322"/>
      <c r="L785" s="23"/>
      <c r="N785" s="6"/>
      <c r="P785" s="20"/>
      <c r="Q785" s="5" t="str">
        <f ca="1">score</f>
        <v/>
      </c>
      <c r="R785" s="58" t="str">
        <f ca="1">rescore</f>
        <v/>
      </c>
      <c r="S785" s="11" t="str">
        <f ca="1">price</f>
        <v/>
      </c>
      <c r="U785" s="4"/>
      <c r="V785" s="4"/>
      <c r="W785" s="220" t="str">
        <f ca="1">commission</f>
        <v/>
      </c>
      <c r="X785" s="301"/>
    </row>
    <row r="786" spans="1:24" x14ac:dyDescent="0.25">
      <c r="A786" s="6" t="str">
        <f ca="1">no.</f>
        <v/>
      </c>
      <c r="E786" s="4" t="str">
        <f ca="1">position</f>
        <v/>
      </c>
      <c r="I786" s="322"/>
      <c r="L786" s="23"/>
      <c r="N786" s="6"/>
      <c r="P786" s="20"/>
      <c r="Q786" s="5" t="str">
        <f ca="1">score</f>
        <v/>
      </c>
      <c r="R786" s="58" t="str">
        <f ca="1">rescore</f>
        <v/>
      </c>
      <c r="S786" s="11" t="str">
        <f ca="1">price</f>
        <v/>
      </c>
      <c r="U786" s="4"/>
      <c r="V786" s="4"/>
      <c r="W786" s="220" t="str">
        <f ca="1">commission</f>
        <v/>
      </c>
      <c r="X786" s="301"/>
    </row>
    <row r="787" spans="1:24" x14ac:dyDescent="0.25">
      <c r="A787" s="6" t="str">
        <f ca="1">no.</f>
        <v/>
      </c>
      <c r="E787" s="4" t="str">
        <f ca="1">position</f>
        <v/>
      </c>
      <c r="I787" s="322"/>
      <c r="L787" s="23"/>
      <c r="N787" s="6"/>
      <c r="P787" s="20"/>
      <c r="Q787" s="5" t="str">
        <f ca="1">score</f>
        <v/>
      </c>
      <c r="R787" s="58" t="str">
        <f ca="1">rescore</f>
        <v/>
      </c>
      <c r="S787" s="11" t="str">
        <f ca="1">price</f>
        <v/>
      </c>
      <c r="U787" s="4"/>
      <c r="V787" s="4"/>
      <c r="W787" s="220" t="str">
        <f ca="1">commission</f>
        <v/>
      </c>
      <c r="X787" s="301"/>
    </row>
    <row r="788" spans="1:24" x14ac:dyDescent="0.25">
      <c r="A788" s="6" t="str">
        <f ca="1">no.</f>
        <v/>
      </c>
      <c r="E788" s="4" t="str">
        <f ca="1">position</f>
        <v/>
      </c>
      <c r="I788" s="322"/>
      <c r="L788" s="23"/>
      <c r="N788" s="6"/>
      <c r="P788" s="20"/>
      <c r="Q788" s="5" t="str">
        <f ca="1">score</f>
        <v/>
      </c>
      <c r="R788" s="58" t="str">
        <f ca="1">rescore</f>
        <v/>
      </c>
      <c r="S788" s="11" t="str">
        <f ca="1">price</f>
        <v/>
      </c>
      <c r="U788" s="4"/>
      <c r="V788" s="4"/>
      <c r="W788" s="220" t="str">
        <f ca="1">commission</f>
        <v/>
      </c>
      <c r="X788" s="301"/>
    </row>
    <row r="789" spans="1:24" x14ac:dyDescent="0.25">
      <c r="A789" s="6" t="str">
        <f ca="1">no.</f>
        <v/>
      </c>
      <c r="E789" s="4" t="str">
        <f ca="1">position</f>
        <v/>
      </c>
      <c r="I789" s="322"/>
      <c r="L789" s="23"/>
      <c r="N789" s="6"/>
      <c r="P789" s="20"/>
      <c r="Q789" s="5" t="str">
        <f ca="1">score</f>
        <v/>
      </c>
      <c r="R789" s="58" t="str">
        <f ca="1">rescore</f>
        <v/>
      </c>
      <c r="S789" s="11" t="str">
        <f ca="1">price</f>
        <v/>
      </c>
      <c r="U789" s="4"/>
      <c r="V789" s="4"/>
      <c r="W789" s="220" t="str">
        <f ca="1">commission</f>
        <v/>
      </c>
      <c r="X789" s="301"/>
    </row>
    <row r="790" spans="1:24" x14ac:dyDescent="0.25">
      <c r="A790" s="6" t="str">
        <f ca="1">no.</f>
        <v/>
      </c>
      <c r="E790" s="4" t="str">
        <f ca="1">position</f>
        <v/>
      </c>
      <c r="I790" s="322"/>
      <c r="L790" s="23"/>
      <c r="N790" s="6"/>
      <c r="P790" s="20"/>
      <c r="Q790" s="5" t="str">
        <f ca="1">score</f>
        <v/>
      </c>
      <c r="R790" s="58" t="str">
        <f ca="1">rescore</f>
        <v/>
      </c>
      <c r="S790" s="11" t="str">
        <f ca="1">price</f>
        <v/>
      </c>
      <c r="U790" s="4"/>
      <c r="V790" s="4"/>
      <c r="W790" s="220" t="str">
        <f ca="1">commission</f>
        <v/>
      </c>
      <c r="X790" s="301"/>
    </row>
    <row r="791" spans="1:24" x14ac:dyDescent="0.25">
      <c r="A791" s="6" t="str">
        <f ca="1">no.</f>
        <v/>
      </c>
      <c r="E791" s="4" t="str">
        <f ca="1">position</f>
        <v/>
      </c>
      <c r="I791" s="322"/>
      <c r="L791" s="23"/>
      <c r="N791" s="6"/>
      <c r="P791" s="20"/>
      <c r="Q791" s="5" t="str">
        <f ca="1">score</f>
        <v/>
      </c>
      <c r="R791" s="58" t="str">
        <f ca="1">rescore</f>
        <v/>
      </c>
      <c r="S791" s="11" t="str">
        <f ca="1">price</f>
        <v/>
      </c>
      <c r="U791" s="4"/>
      <c r="V791" s="4"/>
      <c r="W791" s="220" t="str">
        <f ca="1">commission</f>
        <v/>
      </c>
      <c r="X791" s="301"/>
    </row>
    <row r="792" spans="1:24" x14ac:dyDescent="0.25">
      <c r="A792" s="6" t="str">
        <f ca="1">no.</f>
        <v/>
      </c>
      <c r="E792" s="4" t="str">
        <f ca="1">position</f>
        <v/>
      </c>
      <c r="I792" s="322"/>
      <c r="L792" s="23"/>
      <c r="N792" s="6"/>
      <c r="P792" s="20"/>
      <c r="Q792" s="5" t="str">
        <f ca="1">score</f>
        <v/>
      </c>
      <c r="R792" s="58" t="str">
        <f ca="1">rescore</f>
        <v/>
      </c>
      <c r="S792" s="11" t="str">
        <f ca="1">price</f>
        <v/>
      </c>
      <c r="U792" s="4"/>
      <c r="V792" s="4"/>
      <c r="W792" s="220" t="str">
        <f ca="1">commission</f>
        <v/>
      </c>
      <c r="X792" s="301"/>
    </row>
    <row r="793" spans="1:24" x14ac:dyDescent="0.25">
      <c r="A793" s="6" t="str">
        <f ca="1">no.</f>
        <v/>
      </c>
      <c r="E793" s="4" t="str">
        <f ca="1">position</f>
        <v/>
      </c>
      <c r="I793" s="322"/>
      <c r="L793" s="23"/>
      <c r="N793" s="6"/>
      <c r="P793" s="20"/>
      <c r="Q793" s="5" t="str">
        <f ca="1">score</f>
        <v/>
      </c>
      <c r="R793" s="58" t="str">
        <f ca="1">rescore</f>
        <v/>
      </c>
      <c r="S793" s="11" t="str">
        <f ca="1">price</f>
        <v/>
      </c>
      <c r="U793" s="4"/>
      <c r="V793" s="4"/>
      <c r="W793" s="220" t="str">
        <f ca="1">commission</f>
        <v/>
      </c>
      <c r="X793" s="301"/>
    </row>
    <row r="794" spans="1:24" x14ac:dyDescent="0.25">
      <c r="A794" s="6" t="str">
        <f ca="1">no.</f>
        <v/>
      </c>
      <c r="E794" s="4" t="str">
        <f ca="1">position</f>
        <v/>
      </c>
      <c r="I794" s="322"/>
      <c r="L794" s="23"/>
      <c r="N794" s="6"/>
      <c r="P794" s="20"/>
      <c r="Q794" s="5" t="str">
        <f ca="1">score</f>
        <v/>
      </c>
      <c r="R794" s="58" t="str">
        <f ca="1">rescore</f>
        <v/>
      </c>
      <c r="S794" s="11" t="str">
        <f ca="1">price</f>
        <v/>
      </c>
      <c r="U794" s="4"/>
      <c r="V794" s="4"/>
      <c r="W794" s="220" t="str">
        <f ca="1">commission</f>
        <v/>
      </c>
      <c r="X794" s="301"/>
    </row>
    <row r="795" spans="1:24" x14ac:dyDescent="0.25">
      <c r="A795" s="6" t="str">
        <f ca="1">no.</f>
        <v/>
      </c>
      <c r="E795" s="4" t="str">
        <f ca="1">position</f>
        <v/>
      </c>
      <c r="I795" s="318"/>
      <c r="L795" s="23"/>
      <c r="N795" s="6"/>
      <c r="P795" s="20"/>
      <c r="Q795" s="5" t="str">
        <f ca="1">score</f>
        <v/>
      </c>
      <c r="R795" s="58" t="str">
        <f ca="1">rescore</f>
        <v/>
      </c>
      <c r="S795" s="11" t="str">
        <f ca="1">price</f>
        <v/>
      </c>
      <c r="U795" s="4"/>
      <c r="V795" s="4"/>
      <c r="W795" s="220" t="str">
        <f ca="1">commission</f>
        <v/>
      </c>
      <c r="X795" s="301"/>
    </row>
    <row r="796" spans="1:24" x14ac:dyDescent="0.25">
      <c r="A796" s="6" t="str">
        <f ca="1">no.</f>
        <v/>
      </c>
      <c r="E796" s="4" t="str">
        <f ca="1">position</f>
        <v/>
      </c>
      <c r="I796" s="322"/>
      <c r="L796" s="23"/>
      <c r="N796" s="6"/>
      <c r="P796" s="20"/>
      <c r="Q796" s="5" t="str">
        <f ca="1">score</f>
        <v/>
      </c>
      <c r="R796" s="58" t="str">
        <f ca="1">rescore</f>
        <v/>
      </c>
      <c r="S796" s="11" t="str">
        <f ca="1">price</f>
        <v/>
      </c>
      <c r="U796" s="4"/>
      <c r="V796" s="4"/>
      <c r="W796" s="220" t="str">
        <f ca="1">commission</f>
        <v/>
      </c>
      <c r="X796" s="301"/>
    </row>
    <row r="797" spans="1:24" x14ac:dyDescent="0.25">
      <c r="A797" s="6" t="str">
        <f ca="1">no.</f>
        <v/>
      </c>
      <c r="E797" s="4" t="str">
        <f ca="1">position</f>
        <v/>
      </c>
      <c r="I797" s="322"/>
      <c r="L797" s="23"/>
      <c r="N797" s="6"/>
      <c r="P797" s="20"/>
      <c r="Q797" s="5" t="str">
        <f ca="1">score</f>
        <v/>
      </c>
      <c r="R797" s="58" t="str">
        <f ca="1">rescore</f>
        <v/>
      </c>
      <c r="S797" s="11" t="str">
        <f ca="1">price</f>
        <v/>
      </c>
      <c r="U797" s="4"/>
      <c r="V797" s="4"/>
      <c r="W797" s="220" t="str">
        <f ca="1">commission</f>
        <v/>
      </c>
      <c r="X797" s="301"/>
    </row>
    <row r="798" spans="1:24" x14ac:dyDescent="0.25">
      <c r="A798" s="6" t="str">
        <f ca="1">no.</f>
        <v/>
      </c>
      <c r="E798" s="4" t="str">
        <f ca="1">position</f>
        <v/>
      </c>
      <c r="I798" s="322"/>
      <c r="L798" s="23"/>
      <c r="N798" s="6"/>
      <c r="P798" s="20"/>
      <c r="Q798" s="5" t="str">
        <f ca="1">score</f>
        <v/>
      </c>
      <c r="R798" s="58" t="str">
        <f ca="1">rescore</f>
        <v/>
      </c>
      <c r="S798" s="11" t="str">
        <f ca="1">price</f>
        <v/>
      </c>
      <c r="U798" s="4"/>
      <c r="V798" s="4"/>
      <c r="W798" s="220" t="str">
        <f ca="1">commission</f>
        <v/>
      </c>
      <c r="X798" s="301"/>
    </row>
    <row r="799" spans="1:24" x14ac:dyDescent="0.25">
      <c r="A799" s="6" t="str">
        <f ca="1">no.</f>
        <v/>
      </c>
      <c r="E799" s="4" t="str">
        <f ca="1">position</f>
        <v/>
      </c>
      <c r="I799" s="322"/>
      <c r="L799" s="23"/>
      <c r="N799" s="6"/>
      <c r="P799" s="20"/>
      <c r="Q799" s="5" t="str">
        <f ca="1">score</f>
        <v/>
      </c>
      <c r="R799" s="58" t="str">
        <f ca="1">rescore</f>
        <v/>
      </c>
      <c r="S799" s="11" t="str">
        <f ca="1">price</f>
        <v/>
      </c>
      <c r="U799" s="4"/>
      <c r="V799" s="4"/>
      <c r="W799" s="220" t="str">
        <f ca="1">commission</f>
        <v/>
      </c>
      <c r="X799" s="301"/>
    </row>
    <row r="800" spans="1:24" x14ac:dyDescent="0.25">
      <c r="A800" s="6" t="str">
        <f ca="1">no.</f>
        <v/>
      </c>
      <c r="E800" s="4" t="str">
        <f ca="1">position</f>
        <v/>
      </c>
      <c r="I800" s="322"/>
      <c r="L800" s="23"/>
      <c r="N800" s="6"/>
      <c r="P800" s="20"/>
      <c r="Q800" s="5" t="str">
        <f ca="1">score</f>
        <v/>
      </c>
      <c r="R800" s="58" t="str">
        <f ca="1">rescore</f>
        <v/>
      </c>
      <c r="S800" s="11" t="str">
        <f ca="1">price</f>
        <v/>
      </c>
      <c r="U800" s="4"/>
      <c r="V800" s="4"/>
      <c r="W800" s="220" t="str">
        <f ca="1">commission</f>
        <v/>
      </c>
      <c r="X800" s="301"/>
    </row>
    <row r="801" spans="1:24" x14ac:dyDescent="0.25">
      <c r="A801" s="6" t="str">
        <f ca="1">no.</f>
        <v/>
      </c>
      <c r="E801" s="4" t="str">
        <f ca="1">position</f>
        <v/>
      </c>
      <c r="I801" s="322"/>
      <c r="L801" s="23"/>
      <c r="N801" s="6"/>
      <c r="P801" s="20"/>
      <c r="Q801" s="5" t="str">
        <f ca="1">score</f>
        <v/>
      </c>
      <c r="R801" s="58" t="str">
        <f ca="1">rescore</f>
        <v/>
      </c>
      <c r="S801" s="11" t="str">
        <f ca="1">price</f>
        <v/>
      </c>
      <c r="U801" s="4"/>
      <c r="V801" s="4"/>
      <c r="W801" s="220" t="str">
        <f ca="1">commission</f>
        <v/>
      </c>
      <c r="X801" s="301"/>
    </row>
    <row r="802" spans="1:24" x14ac:dyDescent="0.25">
      <c r="A802" s="6" t="str">
        <f ca="1">no.</f>
        <v/>
      </c>
      <c r="E802" s="4" t="str">
        <f ca="1">position</f>
        <v/>
      </c>
      <c r="I802" s="322"/>
      <c r="L802" s="23"/>
      <c r="N802" s="6"/>
      <c r="P802" s="20"/>
      <c r="Q802" s="5" t="str">
        <f ca="1">score</f>
        <v/>
      </c>
      <c r="R802" s="58" t="str">
        <f ca="1">rescore</f>
        <v/>
      </c>
      <c r="S802" s="11" t="str">
        <f ca="1">price</f>
        <v/>
      </c>
      <c r="U802" s="4"/>
      <c r="V802" s="4"/>
      <c r="W802" s="220" t="str">
        <f ca="1">commission</f>
        <v/>
      </c>
      <c r="X802" s="301"/>
    </row>
    <row r="803" spans="1:24" x14ac:dyDescent="0.25">
      <c r="A803" s="6" t="str">
        <f ca="1">no.</f>
        <v/>
      </c>
      <c r="E803" s="4" t="str">
        <f ca="1">position</f>
        <v/>
      </c>
      <c r="I803" s="322"/>
      <c r="L803" s="23"/>
      <c r="N803" s="6"/>
      <c r="P803" s="20"/>
      <c r="Q803" s="5" t="str">
        <f ca="1">score</f>
        <v/>
      </c>
      <c r="R803" s="58" t="str">
        <f ca="1">rescore</f>
        <v/>
      </c>
      <c r="S803" s="11" t="str">
        <f ca="1">price</f>
        <v/>
      </c>
      <c r="U803" s="4"/>
      <c r="V803" s="4"/>
      <c r="W803" s="220" t="str">
        <f ca="1">commission</f>
        <v/>
      </c>
      <c r="X803" s="301"/>
    </row>
    <row r="804" spans="1:24" x14ac:dyDescent="0.25">
      <c r="A804" s="6" t="str">
        <f ca="1">no.</f>
        <v/>
      </c>
      <c r="E804" s="4" t="str">
        <f ca="1">position</f>
        <v/>
      </c>
      <c r="I804" s="322"/>
      <c r="L804" s="23"/>
      <c r="N804" s="6"/>
      <c r="P804" s="20"/>
      <c r="Q804" s="5" t="str">
        <f ca="1">score</f>
        <v/>
      </c>
      <c r="R804" s="58" t="str">
        <f ca="1">rescore</f>
        <v/>
      </c>
      <c r="S804" s="11" t="str">
        <f ca="1">price</f>
        <v/>
      </c>
      <c r="U804" s="4"/>
      <c r="V804" s="4"/>
      <c r="W804" s="220" t="str">
        <f ca="1">commission</f>
        <v/>
      </c>
      <c r="X804" s="301"/>
    </row>
    <row r="805" spans="1:24" x14ac:dyDescent="0.25">
      <c r="A805" s="6" t="str">
        <f ca="1">no.</f>
        <v/>
      </c>
      <c r="E805" s="4" t="str">
        <f ca="1">position</f>
        <v/>
      </c>
      <c r="I805" s="322"/>
      <c r="L805" s="23"/>
      <c r="N805" s="6"/>
      <c r="P805" s="20"/>
      <c r="Q805" s="5" t="str">
        <f ca="1">score</f>
        <v/>
      </c>
      <c r="R805" s="58" t="str">
        <f ca="1">rescore</f>
        <v/>
      </c>
      <c r="S805" s="11" t="str">
        <f ca="1">price</f>
        <v/>
      </c>
      <c r="U805" s="4"/>
      <c r="V805" s="4"/>
      <c r="W805" s="220" t="str">
        <f ca="1">commission</f>
        <v/>
      </c>
      <c r="X805" s="301"/>
    </row>
    <row r="806" spans="1:24" x14ac:dyDescent="0.25">
      <c r="A806" s="6" t="str">
        <f ca="1">no.</f>
        <v/>
      </c>
      <c r="E806" s="4" t="str">
        <f ca="1">position</f>
        <v/>
      </c>
      <c r="I806" s="322"/>
      <c r="L806" s="23"/>
      <c r="N806" s="6"/>
      <c r="P806" s="20"/>
      <c r="Q806" s="5" t="str">
        <f ca="1">score</f>
        <v/>
      </c>
      <c r="R806" s="58" t="str">
        <f ca="1">rescore</f>
        <v/>
      </c>
      <c r="S806" s="11" t="str">
        <f ca="1">price</f>
        <v/>
      </c>
      <c r="U806" s="4"/>
      <c r="V806" s="4"/>
      <c r="W806" s="220" t="str">
        <f ca="1">commission</f>
        <v/>
      </c>
      <c r="X806" s="301"/>
    </row>
    <row r="807" spans="1:24" x14ac:dyDescent="0.25">
      <c r="A807" s="6" t="str">
        <f ca="1">no.</f>
        <v/>
      </c>
      <c r="E807" s="4" t="str">
        <f ca="1">position</f>
        <v/>
      </c>
      <c r="I807" s="322"/>
      <c r="L807" s="23"/>
      <c r="N807" s="6"/>
      <c r="P807" s="20"/>
      <c r="Q807" s="5" t="str">
        <f ca="1">score</f>
        <v/>
      </c>
      <c r="R807" s="58" t="str">
        <f ca="1">rescore</f>
        <v/>
      </c>
      <c r="S807" s="11" t="str">
        <f ca="1">price</f>
        <v/>
      </c>
      <c r="U807" s="4"/>
      <c r="V807" s="4"/>
      <c r="W807" s="220" t="str">
        <f ca="1">commission</f>
        <v/>
      </c>
      <c r="X807" s="301"/>
    </row>
    <row r="808" spans="1:24" x14ac:dyDescent="0.25">
      <c r="A808" s="6" t="str">
        <f ca="1">no.</f>
        <v/>
      </c>
      <c r="E808" s="4" t="str">
        <f ca="1">position</f>
        <v/>
      </c>
      <c r="I808" s="322"/>
      <c r="L808" s="23"/>
      <c r="N808" s="6"/>
      <c r="P808" s="20"/>
      <c r="Q808" s="5" t="str">
        <f ca="1">score</f>
        <v/>
      </c>
      <c r="R808" s="58" t="str">
        <f ca="1">rescore</f>
        <v/>
      </c>
      <c r="S808" s="11" t="str">
        <f ca="1">price</f>
        <v/>
      </c>
      <c r="U808" s="4"/>
      <c r="V808" s="4"/>
      <c r="W808" s="220" t="str">
        <f ca="1">commission</f>
        <v/>
      </c>
      <c r="X808" s="301"/>
    </row>
    <row r="809" spans="1:24" x14ac:dyDescent="0.25">
      <c r="A809" s="6" t="str">
        <f ca="1">no.</f>
        <v/>
      </c>
      <c r="E809" s="4" t="str">
        <f ca="1">position</f>
        <v/>
      </c>
      <c r="I809" s="322"/>
      <c r="L809" s="23"/>
      <c r="N809" s="6"/>
      <c r="P809" s="20"/>
      <c r="Q809" s="5" t="str">
        <f ca="1">score</f>
        <v/>
      </c>
      <c r="R809" s="58" t="str">
        <f ca="1">rescore</f>
        <v/>
      </c>
      <c r="S809" s="11" t="str">
        <f ca="1">price</f>
        <v/>
      </c>
      <c r="U809" s="4"/>
      <c r="V809" s="4"/>
      <c r="W809" s="220" t="str">
        <f ca="1">commission</f>
        <v/>
      </c>
      <c r="X809" s="301"/>
    </row>
    <row r="810" spans="1:24" x14ac:dyDescent="0.25">
      <c r="A810" s="6" t="str">
        <f ca="1">no.</f>
        <v/>
      </c>
      <c r="E810" s="4" t="str">
        <f ca="1">position</f>
        <v/>
      </c>
      <c r="I810" s="322"/>
      <c r="L810" s="23"/>
      <c r="N810" s="6"/>
      <c r="P810" s="20"/>
      <c r="Q810" s="5" t="str">
        <f ca="1">score</f>
        <v/>
      </c>
      <c r="R810" s="58" t="str">
        <f ca="1">rescore</f>
        <v/>
      </c>
      <c r="S810" s="11" t="str">
        <f ca="1">price</f>
        <v/>
      </c>
      <c r="U810" s="4"/>
      <c r="V810" s="4"/>
      <c r="W810" s="220" t="str">
        <f ca="1">commission</f>
        <v/>
      </c>
      <c r="X810" s="301"/>
    </row>
    <row r="811" spans="1:24" x14ac:dyDescent="0.25">
      <c r="A811" s="6" t="str">
        <f ca="1">no.</f>
        <v/>
      </c>
      <c r="E811" s="4" t="str">
        <f ca="1">position</f>
        <v/>
      </c>
      <c r="I811" s="322"/>
      <c r="L811" s="23"/>
      <c r="N811" s="6"/>
      <c r="P811" s="20"/>
      <c r="Q811" s="5" t="str">
        <f ca="1">score</f>
        <v/>
      </c>
      <c r="R811" s="58" t="str">
        <f ca="1">rescore</f>
        <v/>
      </c>
      <c r="S811" s="11" t="str">
        <f ca="1">price</f>
        <v/>
      </c>
      <c r="U811" s="4"/>
      <c r="V811" s="4"/>
      <c r="W811" s="220" t="str">
        <f ca="1">commission</f>
        <v/>
      </c>
      <c r="X811" s="301"/>
    </row>
    <row r="812" spans="1:24" x14ac:dyDescent="0.25">
      <c r="A812" s="6" t="str">
        <f ca="1">no.</f>
        <v/>
      </c>
      <c r="E812" s="4" t="str">
        <f ca="1">position</f>
        <v/>
      </c>
      <c r="I812" s="322"/>
      <c r="L812" s="23"/>
      <c r="N812" s="6"/>
      <c r="P812" s="20"/>
      <c r="Q812" s="5" t="str">
        <f ca="1">score</f>
        <v/>
      </c>
      <c r="R812" s="58" t="str">
        <f ca="1">rescore</f>
        <v/>
      </c>
      <c r="S812" s="11" t="str">
        <f ca="1">price</f>
        <v/>
      </c>
      <c r="U812" s="4"/>
      <c r="V812" s="4"/>
      <c r="W812" s="220" t="str">
        <f ca="1">commission</f>
        <v/>
      </c>
      <c r="X812" s="301"/>
    </row>
    <row r="813" spans="1:24" x14ac:dyDescent="0.25">
      <c r="A813" s="6" t="str">
        <f ca="1">no.</f>
        <v/>
      </c>
      <c r="E813" s="4" t="str">
        <f ca="1">position</f>
        <v/>
      </c>
      <c r="I813" s="322"/>
      <c r="L813" s="23"/>
      <c r="N813" s="6"/>
      <c r="P813" s="20"/>
      <c r="Q813" s="5" t="str">
        <f ca="1">score</f>
        <v/>
      </c>
      <c r="R813" s="58" t="str">
        <f ca="1">rescore</f>
        <v/>
      </c>
      <c r="S813" s="11" t="str">
        <f ca="1">price</f>
        <v/>
      </c>
      <c r="U813" s="4"/>
      <c r="V813" s="4"/>
      <c r="W813" s="220" t="str">
        <f ca="1">commission</f>
        <v/>
      </c>
      <c r="X813" s="301"/>
    </row>
    <row r="814" spans="1:24" x14ac:dyDescent="0.25">
      <c r="A814" s="6" t="str">
        <f ca="1">no.</f>
        <v/>
      </c>
      <c r="E814" s="4" t="str">
        <f ca="1">position</f>
        <v/>
      </c>
      <c r="I814" s="322"/>
      <c r="L814" s="23"/>
      <c r="N814" s="6"/>
      <c r="P814" s="20"/>
      <c r="Q814" s="5" t="str">
        <f ca="1">score</f>
        <v/>
      </c>
      <c r="R814" s="58" t="str">
        <f ca="1">rescore</f>
        <v/>
      </c>
      <c r="S814" s="11" t="str">
        <f ca="1">price</f>
        <v/>
      </c>
      <c r="U814" s="4"/>
      <c r="V814" s="4"/>
      <c r="W814" s="220" t="str">
        <f ca="1">commission</f>
        <v/>
      </c>
      <c r="X814" s="301"/>
    </row>
    <row r="815" spans="1:24" x14ac:dyDescent="0.25">
      <c r="A815" s="6" t="str">
        <f ca="1">no.</f>
        <v/>
      </c>
      <c r="E815" s="4" t="str">
        <f ca="1">position</f>
        <v/>
      </c>
      <c r="I815" s="322"/>
      <c r="L815" s="23"/>
      <c r="N815" s="6"/>
      <c r="P815" s="20"/>
      <c r="Q815" s="5" t="str">
        <f ca="1">score</f>
        <v/>
      </c>
      <c r="R815" s="58" t="str">
        <f ca="1">rescore</f>
        <v/>
      </c>
      <c r="S815" s="11" t="str">
        <f ca="1">price</f>
        <v/>
      </c>
      <c r="U815" s="4"/>
      <c r="V815" s="4"/>
      <c r="W815" s="220" t="str">
        <f ca="1">commission</f>
        <v/>
      </c>
      <c r="X815" s="301"/>
    </row>
    <row r="816" spans="1:24" x14ac:dyDescent="0.25">
      <c r="A816" s="6" t="str">
        <f ca="1">no.</f>
        <v/>
      </c>
      <c r="E816" s="4" t="str">
        <f ca="1">position</f>
        <v/>
      </c>
      <c r="I816" s="322"/>
      <c r="L816" s="23"/>
      <c r="N816" s="6"/>
      <c r="P816" s="20"/>
      <c r="Q816" s="5" t="str">
        <f ca="1">score</f>
        <v/>
      </c>
      <c r="R816" s="58" t="str">
        <f ca="1">rescore</f>
        <v/>
      </c>
      <c r="S816" s="11" t="str">
        <f ca="1">price</f>
        <v/>
      </c>
      <c r="U816" s="4"/>
      <c r="V816" s="4"/>
      <c r="W816" s="220" t="str">
        <f ca="1">commission</f>
        <v/>
      </c>
      <c r="X816" s="301"/>
    </row>
    <row r="817" spans="1:24" x14ac:dyDescent="0.25">
      <c r="A817" s="6" t="str">
        <f ca="1">no.</f>
        <v/>
      </c>
      <c r="E817" s="4" t="str">
        <f ca="1">position</f>
        <v/>
      </c>
      <c r="I817" s="322"/>
      <c r="L817" s="23"/>
      <c r="N817" s="6"/>
      <c r="P817" s="20"/>
      <c r="Q817" s="5" t="str">
        <f ca="1">score</f>
        <v/>
      </c>
      <c r="R817" s="58" t="str">
        <f ca="1">rescore</f>
        <v/>
      </c>
      <c r="S817" s="11" t="str">
        <f ca="1">price</f>
        <v/>
      </c>
      <c r="U817" s="4"/>
      <c r="V817" s="4"/>
      <c r="W817" s="220" t="str">
        <f ca="1">commission</f>
        <v/>
      </c>
      <c r="X817" s="301"/>
    </row>
    <row r="818" spans="1:24" x14ac:dyDescent="0.25">
      <c r="A818" s="6" t="str">
        <f ca="1">no.</f>
        <v/>
      </c>
      <c r="E818" s="4" t="str">
        <f ca="1">position</f>
        <v/>
      </c>
      <c r="I818" s="322"/>
      <c r="L818" s="23"/>
      <c r="N818" s="6"/>
      <c r="P818" s="20"/>
      <c r="Q818" s="5" t="str">
        <f ca="1">score</f>
        <v/>
      </c>
      <c r="R818" s="58" t="str">
        <f ca="1">rescore</f>
        <v/>
      </c>
      <c r="S818" s="11" t="str">
        <f ca="1">price</f>
        <v/>
      </c>
      <c r="U818" s="4"/>
      <c r="V818" s="4"/>
      <c r="W818" s="220" t="str">
        <f ca="1">commission</f>
        <v/>
      </c>
      <c r="X818" s="301"/>
    </row>
    <row r="819" spans="1:24" x14ac:dyDescent="0.25">
      <c r="A819" s="6" t="str">
        <f ca="1">no.</f>
        <v/>
      </c>
      <c r="E819" s="4" t="str">
        <f ca="1">position</f>
        <v/>
      </c>
      <c r="I819" s="322"/>
      <c r="L819" s="23"/>
      <c r="N819" s="6"/>
      <c r="P819" s="20"/>
      <c r="Q819" s="5" t="str">
        <f ca="1">score</f>
        <v/>
      </c>
      <c r="R819" s="58" t="str">
        <f ca="1">rescore</f>
        <v/>
      </c>
      <c r="S819" s="11" t="str">
        <f ca="1">price</f>
        <v/>
      </c>
      <c r="U819" s="4"/>
      <c r="V819" s="4"/>
      <c r="W819" s="220" t="str">
        <f ca="1">commission</f>
        <v/>
      </c>
      <c r="X819" s="301"/>
    </row>
    <row r="820" spans="1:24" x14ac:dyDescent="0.25">
      <c r="A820" s="6" t="str">
        <f ca="1">no.</f>
        <v/>
      </c>
      <c r="E820" s="4" t="str">
        <f ca="1">position</f>
        <v/>
      </c>
      <c r="I820" s="322"/>
      <c r="L820" s="23"/>
      <c r="N820" s="6"/>
      <c r="P820" s="20"/>
      <c r="Q820" s="5" t="str">
        <f ca="1">score</f>
        <v/>
      </c>
      <c r="R820" s="58" t="str">
        <f ca="1">rescore</f>
        <v/>
      </c>
      <c r="S820" s="11" t="str">
        <f ca="1">price</f>
        <v/>
      </c>
      <c r="U820" s="4"/>
      <c r="V820" s="4"/>
      <c r="W820" s="220" t="str">
        <f ca="1">commission</f>
        <v/>
      </c>
      <c r="X820" s="301"/>
    </row>
    <row r="821" spans="1:24" x14ac:dyDescent="0.25">
      <c r="A821" s="6" t="str">
        <f ca="1">no.</f>
        <v/>
      </c>
      <c r="E821" s="4" t="str">
        <f ca="1">position</f>
        <v/>
      </c>
      <c r="I821" s="322"/>
      <c r="L821" s="23"/>
      <c r="N821" s="6"/>
      <c r="P821" s="20"/>
      <c r="Q821" s="5" t="str">
        <f ca="1">score</f>
        <v/>
      </c>
      <c r="R821" s="58" t="str">
        <f ca="1">rescore</f>
        <v/>
      </c>
      <c r="S821" s="11" t="str">
        <f ca="1">price</f>
        <v/>
      </c>
      <c r="U821" s="4"/>
      <c r="V821" s="4"/>
      <c r="W821" s="220" t="str">
        <f ca="1">commission</f>
        <v/>
      </c>
      <c r="X821" s="301"/>
    </row>
    <row r="822" spans="1:24" x14ac:dyDescent="0.25">
      <c r="A822" s="6" t="str">
        <f ca="1">no.</f>
        <v/>
      </c>
      <c r="E822" s="4" t="str">
        <f ca="1">position</f>
        <v/>
      </c>
      <c r="I822" s="322"/>
      <c r="L822" s="23"/>
      <c r="N822" s="6"/>
      <c r="P822" s="20"/>
      <c r="Q822" s="5" t="str">
        <f ca="1">score</f>
        <v/>
      </c>
      <c r="R822" s="58" t="str">
        <f ca="1">rescore</f>
        <v/>
      </c>
      <c r="S822" s="11" t="str">
        <f ca="1">price</f>
        <v/>
      </c>
      <c r="U822" s="4"/>
      <c r="V822" s="4"/>
      <c r="W822" s="220" t="str">
        <f ca="1">commission</f>
        <v/>
      </c>
      <c r="X822" s="301"/>
    </row>
    <row r="823" spans="1:24" x14ac:dyDescent="0.25">
      <c r="A823" s="6" t="str">
        <f ca="1">no.</f>
        <v/>
      </c>
      <c r="E823" s="4" t="str">
        <f ca="1">position</f>
        <v/>
      </c>
      <c r="I823" s="322"/>
      <c r="L823" s="23"/>
      <c r="N823" s="6"/>
      <c r="P823" s="20"/>
      <c r="Q823" s="5" t="str">
        <f ca="1">score</f>
        <v/>
      </c>
      <c r="R823" s="58" t="str">
        <f ca="1">rescore</f>
        <v/>
      </c>
      <c r="S823" s="11" t="str">
        <f ca="1">price</f>
        <v/>
      </c>
      <c r="U823" s="4"/>
      <c r="V823" s="4"/>
      <c r="W823" s="220" t="str">
        <f ca="1">commission</f>
        <v/>
      </c>
      <c r="X823" s="301"/>
    </row>
    <row r="824" spans="1:24" x14ac:dyDescent="0.25">
      <c r="A824" s="6" t="str">
        <f ca="1">no.</f>
        <v/>
      </c>
      <c r="E824" s="4" t="str">
        <f ca="1">position</f>
        <v/>
      </c>
      <c r="I824" s="322"/>
      <c r="L824" s="23"/>
      <c r="N824" s="6"/>
      <c r="P824" s="20"/>
      <c r="Q824" s="5" t="str">
        <f ca="1">score</f>
        <v/>
      </c>
      <c r="R824" s="58" t="str">
        <f ca="1">rescore</f>
        <v/>
      </c>
      <c r="S824" s="11" t="str">
        <f ca="1">price</f>
        <v/>
      </c>
      <c r="U824" s="4"/>
      <c r="V824" s="4"/>
      <c r="W824" s="220" t="str">
        <f ca="1">commission</f>
        <v/>
      </c>
      <c r="X824" s="301"/>
    </row>
    <row r="825" spans="1:24" x14ac:dyDescent="0.25">
      <c r="A825" s="6" t="str">
        <f ca="1">no.</f>
        <v/>
      </c>
      <c r="E825" s="4" t="str">
        <f ca="1">position</f>
        <v/>
      </c>
      <c r="I825" s="322"/>
      <c r="L825" s="23"/>
      <c r="N825" s="6"/>
      <c r="P825" s="20"/>
      <c r="Q825" s="5" t="str">
        <f ca="1">score</f>
        <v/>
      </c>
      <c r="R825" s="58" t="str">
        <f ca="1">rescore</f>
        <v/>
      </c>
      <c r="S825" s="11" t="str">
        <f ca="1">price</f>
        <v/>
      </c>
      <c r="U825" s="4"/>
      <c r="V825" s="4"/>
      <c r="W825" s="220" t="str">
        <f ca="1">commission</f>
        <v/>
      </c>
      <c r="X825" s="301"/>
    </row>
    <row r="826" spans="1:24" x14ac:dyDescent="0.25">
      <c r="A826" s="6" t="str">
        <f ca="1">no.</f>
        <v/>
      </c>
      <c r="E826" s="4" t="str">
        <f ca="1">position</f>
        <v/>
      </c>
      <c r="I826" s="322"/>
      <c r="L826" s="23"/>
      <c r="N826" s="6"/>
      <c r="P826" s="20"/>
      <c r="Q826" s="5" t="str">
        <f ca="1">score</f>
        <v/>
      </c>
      <c r="R826" s="58" t="str">
        <f ca="1">rescore</f>
        <v/>
      </c>
      <c r="S826" s="11" t="str">
        <f ca="1">price</f>
        <v/>
      </c>
      <c r="U826" s="4"/>
      <c r="V826" s="4"/>
      <c r="W826" s="220" t="str">
        <f ca="1">commission</f>
        <v/>
      </c>
      <c r="X826" s="301"/>
    </row>
    <row r="827" spans="1:24" x14ac:dyDescent="0.25">
      <c r="A827" s="6" t="str">
        <f ca="1">no.</f>
        <v/>
      </c>
      <c r="E827" s="4" t="str">
        <f ca="1">position</f>
        <v/>
      </c>
      <c r="I827" s="322"/>
      <c r="L827" s="23"/>
      <c r="N827" s="6"/>
      <c r="P827" s="20"/>
      <c r="Q827" s="5" t="str">
        <f ca="1">score</f>
        <v/>
      </c>
      <c r="R827" s="58" t="str">
        <f ca="1">rescore</f>
        <v/>
      </c>
      <c r="S827" s="11" t="str">
        <f ca="1">price</f>
        <v/>
      </c>
      <c r="U827" s="4"/>
      <c r="V827" s="4"/>
      <c r="W827" s="220" t="str">
        <f ca="1">commission</f>
        <v/>
      </c>
      <c r="X827" s="301"/>
    </row>
    <row r="828" spans="1:24" x14ac:dyDescent="0.25">
      <c r="A828" s="6" t="str">
        <f ca="1">no.</f>
        <v/>
      </c>
      <c r="E828" s="4" t="str">
        <f ca="1">position</f>
        <v/>
      </c>
      <c r="I828" s="322"/>
      <c r="L828" s="23"/>
      <c r="N828" s="6"/>
      <c r="P828" s="20"/>
      <c r="Q828" s="5" t="str">
        <f ca="1">score</f>
        <v/>
      </c>
      <c r="R828" s="58" t="str">
        <f ca="1">rescore</f>
        <v/>
      </c>
      <c r="S828" s="11" t="str">
        <f ca="1">price</f>
        <v/>
      </c>
      <c r="U828" s="4"/>
      <c r="V828" s="4"/>
      <c r="W828" s="220" t="str">
        <f ca="1">commission</f>
        <v/>
      </c>
      <c r="X828" s="301"/>
    </row>
    <row r="829" spans="1:24" x14ac:dyDescent="0.25">
      <c r="A829" s="6" t="str">
        <f ca="1">no.</f>
        <v/>
      </c>
      <c r="E829" s="4" t="str">
        <f ca="1">position</f>
        <v/>
      </c>
      <c r="I829" s="322"/>
      <c r="L829" s="23"/>
      <c r="N829" s="6"/>
      <c r="P829" s="20"/>
      <c r="Q829" s="5" t="str">
        <f ca="1">score</f>
        <v/>
      </c>
      <c r="R829" s="58" t="str">
        <f ca="1">rescore</f>
        <v/>
      </c>
      <c r="S829" s="11" t="str">
        <f ca="1">price</f>
        <v/>
      </c>
      <c r="U829" s="4"/>
      <c r="V829" s="4"/>
      <c r="W829" s="220" t="str">
        <f ca="1">commission</f>
        <v/>
      </c>
      <c r="X829" s="301"/>
    </row>
    <row r="830" spans="1:24" x14ac:dyDescent="0.25">
      <c r="A830" s="6" t="str">
        <f ca="1">no.</f>
        <v/>
      </c>
      <c r="E830" s="4" t="str">
        <f ca="1">position</f>
        <v/>
      </c>
      <c r="I830" s="322"/>
      <c r="L830" s="23"/>
      <c r="N830" s="6"/>
      <c r="P830" s="20"/>
      <c r="Q830" s="5" t="str">
        <f ca="1">score</f>
        <v/>
      </c>
      <c r="R830" s="58" t="str">
        <f ca="1">rescore</f>
        <v/>
      </c>
      <c r="S830" s="11" t="str">
        <f ca="1">price</f>
        <v/>
      </c>
      <c r="U830" s="4"/>
      <c r="V830" s="4"/>
      <c r="W830" s="220" t="str">
        <f ca="1">commission</f>
        <v/>
      </c>
      <c r="X830" s="301"/>
    </row>
    <row r="831" spans="1:24" x14ac:dyDescent="0.25">
      <c r="A831" s="6" t="str">
        <f ca="1">no.</f>
        <v/>
      </c>
      <c r="E831" s="4" t="str">
        <f ca="1">position</f>
        <v/>
      </c>
      <c r="I831" s="322"/>
      <c r="L831" s="23"/>
      <c r="N831" s="6"/>
      <c r="P831" s="20"/>
      <c r="Q831" s="5" t="str">
        <f ca="1">score</f>
        <v/>
      </c>
      <c r="R831" s="58" t="str">
        <f ca="1">rescore</f>
        <v/>
      </c>
      <c r="S831" s="11" t="str">
        <f ca="1">price</f>
        <v/>
      </c>
      <c r="U831" s="4"/>
      <c r="V831" s="4"/>
      <c r="W831" s="220" t="str">
        <f ca="1">commission</f>
        <v/>
      </c>
      <c r="X831" s="301"/>
    </row>
    <row r="832" spans="1:24" x14ac:dyDescent="0.25">
      <c r="A832" s="6" t="str">
        <f ca="1">no.</f>
        <v/>
      </c>
      <c r="E832" s="4" t="str">
        <f ca="1">position</f>
        <v/>
      </c>
      <c r="I832" s="322"/>
      <c r="L832" s="23"/>
      <c r="N832" s="6"/>
      <c r="P832" s="20"/>
      <c r="Q832" s="5" t="str">
        <f ca="1">score</f>
        <v/>
      </c>
      <c r="R832" s="58" t="str">
        <f ca="1">rescore</f>
        <v/>
      </c>
      <c r="S832" s="11" t="str">
        <f ca="1">price</f>
        <v/>
      </c>
      <c r="U832" s="4"/>
      <c r="V832" s="4"/>
      <c r="W832" s="220" t="str">
        <f ca="1">commission</f>
        <v/>
      </c>
      <c r="X832" s="301"/>
    </row>
    <row r="833" spans="1:24" x14ac:dyDescent="0.25">
      <c r="A833" s="6" t="str">
        <f ca="1">no.</f>
        <v/>
      </c>
      <c r="E833" s="4" t="str">
        <f ca="1">position</f>
        <v/>
      </c>
      <c r="I833" s="322"/>
      <c r="L833" s="23"/>
      <c r="N833" s="6"/>
      <c r="P833" s="20"/>
      <c r="Q833" s="5" t="str">
        <f ca="1">score</f>
        <v/>
      </c>
      <c r="R833" s="58" t="str">
        <f ca="1">rescore</f>
        <v/>
      </c>
      <c r="S833" s="11" t="str">
        <f ca="1">price</f>
        <v/>
      </c>
      <c r="U833" s="4"/>
      <c r="V833" s="4"/>
      <c r="W833" s="220" t="str">
        <f ca="1">commission</f>
        <v/>
      </c>
      <c r="X833" s="301"/>
    </row>
    <row r="834" spans="1:24" x14ac:dyDescent="0.25">
      <c r="A834" s="6" t="str">
        <f ca="1">no.</f>
        <v/>
      </c>
      <c r="E834" s="4" t="str">
        <f ca="1">position</f>
        <v/>
      </c>
      <c r="I834" s="322"/>
      <c r="L834" s="23"/>
      <c r="N834" s="6"/>
      <c r="P834" s="20"/>
      <c r="Q834" s="5" t="str">
        <f ca="1">score</f>
        <v/>
      </c>
      <c r="R834" s="58" t="str">
        <f ca="1">rescore</f>
        <v/>
      </c>
      <c r="S834" s="11" t="str">
        <f ca="1">price</f>
        <v/>
      </c>
      <c r="U834" s="4"/>
      <c r="V834" s="4"/>
      <c r="W834" s="220" t="str">
        <f ca="1">commission</f>
        <v/>
      </c>
      <c r="X834" s="301"/>
    </row>
    <row r="835" spans="1:24" x14ac:dyDescent="0.25">
      <c r="A835" s="6" t="str">
        <f ca="1">no.</f>
        <v/>
      </c>
      <c r="E835" s="4" t="str">
        <f ca="1">position</f>
        <v/>
      </c>
      <c r="I835" s="322"/>
      <c r="L835" s="23"/>
      <c r="N835" s="6"/>
      <c r="P835" s="20"/>
      <c r="Q835" s="5" t="str">
        <f ca="1">score</f>
        <v/>
      </c>
      <c r="R835" s="58" t="str">
        <f ca="1">rescore</f>
        <v/>
      </c>
      <c r="S835" s="11" t="str">
        <f ca="1">price</f>
        <v/>
      </c>
      <c r="U835" s="4"/>
      <c r="V835" s="4"/>
      <c r="W835" s="220" t="str">
        <f ca="1">commission</f>
        <v/>
      </c>
      <c r="X835" s="301"/>
    </row>
    <row r="836" spans="1:24" x14ac:dyDescent="0.25">
      <c r="A836" s="6" t="str">
        <f ca="1">no.</f>
        <v/>
      </c>
      <c r="E836" s="4" t="str">
        <f ca="1">position</f>
        <v/>
      </c>
      <c r="I836" s="318"/>
      <c r="L836" s="23"/>
      <c r="N836" s="6"/>
      <c r="P836" s="20"/>
      <c r="Q836" s="5" t="str">
        <f ca="1">score</f>
        <v/>
      </c>
      <c r="R836" s="58" t="str">
        <f ca="1">rescore</f>
        <v/>
      </c>
      <c r="S836" s="11" t="str">
        <f ca="1">price</f>
        <v/>
      </c>
      <c r="U836" s="4"/>
      <c r="V836" s="4"/>
      <c r="W836" s="220" t="str">
        <f ca="1">commission</f>
        <v/>
      </c>
      <c r="X836" s="301"/>
    </row>
    <row r="837" spans="1:24" x14ac:dyDescent="0.25">
      <c r="A837" s="6" t="str">
        <f ca="1">no.</f>
        <v/>
      </c>
      <c r="E837" s="4" t="str">
        <f ca="1">position</f>
        <v/>
      </c>
      <c r="I837" s="322"/>
      <c r="L837" s="23"/>
      <c r="N837" s="6"/>
      <c r="P837" s="20"/>
      <c r="Q837" s="5" t="str">
        <f ca="1">score</f>
        <v/>
      </c>
      <c r="R837" s="58" t="str">
        <f ca="1">rescore</f>
        <v/>
      </c>
      <c r="S837" s="11" t="str">
        <f ca="1">price</f>
        <v/>
      </c>
      <c r="U837" s="4"/>
      <c r="V837" s="4"/>
      <c r="W837" s="220" t="str">
        <f ca="1">commission</f>
        <v/>
      </c>
      <c r="X837" s="301"/>
    </row>
    <row r="838" spans="1:24" x14ac:dyDescent="0.25">
      <c r="A838" s="6" t="str">
        <f ca="1">no.</f>
        <v/>
      </c>
      <c r="E838" s="4" t="str">
        <f ca="1">position</f>
        <v/>
      </c>
      <c r="I838" s="322"/>
      <c r="L838" s="23"/>
      <c r="N838" s="6"/>
      <c r="P838" s="20"/>
      <c r="Q838" s="5" t="str">
        <f ca="1">score</f>
        <v/>
      </c>
      <c r="R838" s="58" t="str">
        <f ca="1">rescore</f>
        <v/>
      </c>
      <c r="S838" s="11" t="str">
        <f ca="1">price</f>
        <v/>
      </c>
      <c r="U838" s="4"/>
      <c r="V838" s="4"/>
      <c r="W838" s="220" t="str">
        <f ca="1">commission</f>
        <v/>
      </c>
      <c r="X838" s="301"/>
    </row>
    <row r="839" spans="1:24" x14ac:dyDescent="0.25">
      <c r="A839" s="6" t="str">
        <f ca="1">no.</f>
        <v/>
      </c>
      <c r="E839" s="4" t="str">
        <f ca="1">position</f>
        <v/>
      </c>
      <c r="I839" s="322"/>
      <c r="L839" s="23"/>
      <c r="N839" s="6"/>
      <c r="P839" s="20"/>
      <c r="Q839" s="5" t="str">
        <f ca="1">score</f>
        <v/>
      </c>
      <c r="R839" s="58" t="str">
        <f ca="1">rescore</f>
        <v/>
      </c>
      <c r="S839" s="11" t="str">
        <f ca="1">price</f>
        <v/>
      </c>
      <c r="U839" s="4"/>
      <c r="V839" s="4"/>
      <c r="W839" s="220" t="str">
        <f ca="1">commission</f>
        <v/>
      </c>
      <c r="X839" s="301"/>
    </row>
    <row r="840" spans="1:24" x14ac:dyDescent="0.25">
      <c r="A840" s="6" t="str">
        <f ca="1">no.</f>
        <v/>
      </c>
      <c r="E840" s="4" t="str">
        <f ca="1">position</f>
        <v/>
      </c>
      <c r="I840" s="322"/>
      <c r="L840" s="23"/>
      <c r="N840" s="6"/>
      <c r="P840" s="20"/>
      <c r="Q840" s="5" t="str">
        <f ca="1">score</f>
        <v/>
      </c>
      <c r="R840" s="58" t="str">
        <f ca="1">rescore</f>
        <v/>
      </c>
      <c r="S840" s="11" t="str">
        <f ca="1">price</f>
        <v/>
      </c>
      <c r="U840" s="4"/>
      <c r="V840" s="4"/>
      <c r="W840" s="220" t="str">
        <f ca="1">commission</f>
        <v/>
      </c>
      <c r="X840" s="301"/>
    </row>
    <row r="841" spans="1:24" x14ac:dyDescent="0.25">
      <c r="A841" s="6" t="str">
        <f ca="1">no.</f>
        <v/>
      </c>
      <c r="E841" s="4" t="str">
        <f ca="1">position</f>
        <v/>
      </c>
      <c r="I841" s="322"/>
      <c r="L841" s="23"/>
      <c r="N841" s="6"/>
      <c r="P841" s="20"/>
      <c r="Q841" s="5" t="str">
        <f ca="1">score</f>
        <v/>
      </c>
      <c r="R841" s="58" t="str">
        <f ca="1">rescore</f>
        <v/>
      </c>
      <c r="S841" s="11" t="str">
        <f ca="1">price</f>
        <v/>
      </c>
      <c r="U841" s="4"/>
      <c r="V841" s="4"/>
      <c r="W841" s="220" t="str">
        <f ca="1">commission</f>
        <v/>
      </c>
      <c r="X841" s="301"/>
    </row>
    <row r="842" spans="1:24" x14ac:dyDescent="0.25">
      <c r="A842" s="6" t="str">
        <f ca="1">no.</f>
        <v/>
      </c>
      <c r="E842" s="4" t="str">
        <f ca="1">position</f>
        <v/>
      </c>
      <c r="I842" s="322"/>
      <c r="L842" s="23"/>
      <c r="N842" s="6"/>
      <c r="P842" s="20"/>
      <c r="Q842" s="5" t="str">
        <f ca="1">score</f>
        <v/>
      </c>
      <c r="R842" s="58" t="str">
        <f ca="1">rescore</f>
        <v/>
      </c>
      <c r="S842" s="11" t="str">
        <f ca="1">price</f>
        <v/>
      </c>
      <c r="U842" s="4"/>
      <c r="V842" s="4"/>
      <c r="W842" s="220" t="str">
        <f ca="1">commission</f>
        <v/>
      </c>
      <c r="X842" s="301"/>
    </row>
    <row r="843" spans="1:24" x14ac:dyDescent="0.25">
      <c r="A843" s="6" t="str">
        <f ca="1">no.</f>
        <v/>
      </c>
      <c r="E843" s="4" t="str">
        <f ca="1">position</f>
        <v/>
      </c>
      <c r="I843" s="318"/>
      <c r="L843" s="23"/>
      <c r="N843" s="6"/>
      <c r="P843" s="20"/>
      <c r="Q843" s="5" t="str">
        <f ca="1">score</f>
        <v/>
      </c>
      <c r="R843" s="58" t="str">
        <f ca="1">rescore</f>
        <v/>
      </c>
      <c r="S843" s="11" t="str">
        <f ca="1">price</f>
        <v/>
      </c>
      <c r="U843" s="4"/>
      <c r="V843" s="4"/>
      <c r="W843" s="220" t="str">
        <f ca="1">commission</f>
        <v/>
      </c>
      <c r="X843" s="301"/>
    </row>
    <row r="844" spans="1:24" x14ac:dyDescent="0.25">
      <c r="A844" s="6" t="str">
        <f ca="1">no.</f>
        <v/>
      </c>
      <c r="E844" s="4" t="str">
        <f ca="1">position</f>
        <v/>
      </c>
      <c r="I844" s="322"/>
      <c r="L844" s="23"/>
      <c r="N844" s="6"/>
      <c r="P844" s="20"/>
      <c r="Q844" s="5" t="str">
        <f ca="1">score</f>
        <v/>
      </c>
      <c r="R844" s="58" t="str">
        <f ca="1">rescore</f>
        <v/>
      </c>
      <c r="S844" s="11" t="str">
        <f ca="1">price</f>
        <v/>
      </c>
      <c r="U844" s="4"/>
      <c r="V844" s="4"/>
      <c r="W844" s="220" t="str">
        <f ca="1">commission</f>
        <v/>
      </c>
      <c r="X844" s="301"/>
    </row>
    <row r="845" spans="1:24" x14ac:dyDescent="0.25">
      <c r="A845" s="6" t="str">
        <f ca="1">no.</f>
        <v/>
      </c>
      <c r="E845" s="4" t="str">
        <f ca="1">position</f>
        <v/>
      </c>
      <c r="I845" s="322"/>
      <c r="L845" s="23"/>
      <c r="N845" s="6"/>
      <c r="P845" s="20"/>
      <c r="Q845" s="5" t="str">
        <f ca="1">score</f>
        <v/>
      </c>
      <c r="R845" s="58" t="str">
        <f ca="1">rescore</f>
        <v/>
      </c>
      <c r="S845" s="11" t="str">
        <f ca="1">price</f>
        <v/>
      </c>
      <c r="U845" s="4"/>
      <c r="V845" s="4"/>
      <c r="W845" s="220" t="str">
        <f ca="1">commission</f>
        <v/>
      </c>
      <c r="X845" s="301"/>
    </row>
    <row r="846" spans="1:24" x14ac:dyDescent="0.25">
      <c r="A846" s="6" t="str">
        <f ca="1">no.</f>
        <v/>
      </c>
      <c r="E846" s="4" t="str">
        <f ca="1">position</f>
        <v/>
      </c>
      <c r="I846" s="322"/>
      <c r="L846" s="23"/>
      <c r="N846" s="6"/>
      <c r="P846" s="20"/>
      <c r="Q846" s="5" t="str">
        <f ca="1">score</f>
        <v/>
      </c>
      <c r="R846" s="58" t="str">
        <f ca="1">rescore</f>
        <v/>
      </c>
      <c r="S846" s="11" t="str">
        <f ca="1">price</f>
        <v/>
      </c>
      <c r="U846" s="4"/>
      <c r="V846" s="4"/>
      <c r="W846" s="220" t="str">
        <f ca="1">commission</f>
        <v/>
      </c>
      <c r="X846" s="301"/>
    </row>
    <row r="847" spans="1:24" x14ac:dyDescent="0.25">
      <c r="A847" s="6" t="str">
        <f ca="1">no.</f>
        <v/>
      </c>
      <c r="E847" s="4" t="str">
        <f ca="1">position</f>
        <v/>
      </c>
      <c r="I847" s="322"/>
      <c r="L847" s="23"/>
      <c r="N847" s="6"/>
      <c r="P847" s="20"/>
      <c r="Q847" s="5" t="str">
        <f ca="1">score</f>
        <v/>
      </c>
      <c r="R847" s="58" t="str">
        <f ca="1">rescore</f>
        <v/>
      </c>
      <c r="S847" s="11" t="str">
        <f ca="1">price</f>
        <v/>
      </c>
      <c r="U847" s="4"/>
      <c r="V847" s="4"/>
      <c r="W847" s="220" t="str">
        <f ca="1">commission</f>
        <v/>
      </c>
      <c r="X847" s="301"/>
    </row>
    <row r="848" spans="1:24" x14ac:dyDescent="0.25">
      <c r="A848" s="6" t="str">
        <f ca="1">no.</f>
        <v/>
      </c>
      <c r="E848" s="4" t="str">
        <f ca="1">position</f>
        <v/>
      </c>
      <c r="I848" s="322"/>
      <c r="L848" s="23"/>
      <c r="N848" s="6"/>
      <c r="P848" s="20"/>
      <c r="Q848" s="5" t="str">
        <f ca="1">score</f>
        <v/>
      </c>
      <c r="R848" s="58" t="str">
        <f ca="1">rescore</f>
        <v/>
      </c>
      <c r="S848" s="11" t="str">
        <f ca="1">price</f>
        <v/>
      </c>
      <c r="U848" s="4"/>
      <c r="V848" s="4"/>
      <c r="W848" s="220" t="str">
        <f ca="1">commission</f>
        <v/>
      </c>
      <c r="X848" s="301"/>
    </row>
    <row r="849" spans="1:24" x14ac:dyDescent="0.25">
      <c r="A849" s="6" t="str">
        <f ca="1">no.</f>
        <v/>
      </c>
      <c r="E849" s="4" t="str">
        <f ca="1">position</f>
        <v/>
      </c>
      <c r="I849" s="318"/>
      <c r="L849" s="23"/>
      <c r="N849" s="6"/>
      <c r="P849" s="20"/>
      <c r="Q849" s="5" t="str">
        <f ca="1">score</f>
        <v/>
      </c>
      <c r="R849" s="58" t="str">
        <f ca="1">rescore</f>
        <v/>
      </c>
      <c r="S849" s="11" t="str">
        <f ca="1">price</f>
        <v/>
      </c>
      <c r="U849" s="4"/>
      <c r="V849" s="4"/>
      <c r="W849" s="220" t="str">
        <f ca="1">commission</f>
        <v/>
      </c>
      <c r="X849" s="301"/>
    </row>
    <row r="850" spans="1:24" x14ac:dyDescent="0.25">
      <c r="A850" s="6" t="str">
        <f ca="1">no.</f>
        <v/>
      </c>
      <c r="E850" s="4" t="str">
        <f ca="1">position</f>
        <v/>
      </c>
      <c r="I850" s="322"/>
      <c r="L850" s="23"/>
      <c r="N850" s="6"/>
      <c r="P850" s="20"/>
      <c r="Q850" s="5" t="str">
        <f ca="1">score</f>
        <v/>
      </c>
      <c r="R850" s="58" t="str">
        <f ca="1">rescore</f>
        <v/>
      </c>
      <c r="S850" s="11" t="str">
        <f ca="1">price</f>
        <v/>
      </c>
      <c r="U850" s="4"/>
      <c r="V850" s="4"/>
      <c r="W850" s="220" t="str">
        <f ca="1">commission</f>
        <v/>
      </c>
      <c r="X850" s="301"/>
    </row>
    <row r="851" spans="1:24" x14ac:dyDescent="0.25">
      <c r="A851" s="6" t="str">
        <f ca="1">no.</f>
        <v/>
      </c>
      <c r="E851" s="4" t="str">
        <f ca="1">position</f>
        <v/>
      </c>
      <c r="I851" s="322"/>
      <c r="L851" s="23"/>
      <c r="N851" s="6"/>
      <c r="P851" s="20"/>
      <c r="Q851" s="5" t="str">
        <f ca="1">score</f>
        <v/>
      </c>
      <c r="R851" s="58" t="str">
        <f ca="1">rescore</f>
        <v/>
      </c>
      <c r="S851" s="11" t="str">
        <f ca="1">price</f>
        <v/>
      </c>
      <c r="U851" s="4"/>
      <c r="V851" s="4"/>
      <c r="W851" s="220" t="str">
        <f ca="1">commission</f>
        <v/>
      </c>
      <c r="X851" s="301"/>
    </row>
    <row r="852" spans="1:24" x14ac:dyDescent="0.25">
      <c r="A852" s="6" t="str">
        <f ca="1">no.</f>
        <v/>
      </c>
      <c r="E852" s="4" t="str">
        <f ca="1">position</f>
        <v/>
      </c>
      <c r="I852" s="322"/>
      <c r="L852" s="23"/>
      <c r="N852" s="6"/>
      <c r="P852" s="20"/>
      <c r="Q852" s="5" t="str">
        <f ca="1">score</f>
        <v/>
      </c>
      <c r="R852" s="58" t="str">
        <f ca="1">rescore</f>
        <v/>
      </c>
      <c r="S852" s="11" t="str">
        <f ca="1">price</f>
        <v/>
      </c>
      <c r="U852" s="4"/>
      <c r="V852" s="4"/>
      <c r="W852" s="220" t="str">
        <f ca="1">commission</f>
        <v/>
      </c>
      <c r="X852" s="301"/>
    </row>
    <row r="853" spans="1:24" x14ac:dyDescent="0.25">
      <c r="A853" s="6" t="str">
        <f ca="1">no.</f>
        <v/>
      </c>
      <c r="E853" s="4" t="str">
        <f ca="1">position</f>
        <v/>
      </c>
      <c r="I853" s="322"/>
      <c r="L853" s="23"/>
      <c r="N853" s="6"/>
      <c r="P853" s="20"/>
      <c r="Q853" s="5" t="str">
        <f ca="1">score</f>
        <v/>
      </c>
      <c r="R853" s="58" t="str">
        <f ca="1">rescore</f>
        <v/>
      </c>
      <c r="S853" s="11" t="str">
        <f ca="1">price</f>
        <v/>
      </c>
      <c r="U853" s="4"/>
      <c r="V853" s="4"/>
      <c r="W853" s="220" t="str">
        <f ca="1">commission</f>
        <v/>
      </c>
      <c r="X853" s="301"/>
    </row>
    <row r="854" spans="1:24" x14ac:dyDescent="0.25">
      <c r="A854" s="6" t="str">
        <f ca="1">no.</f>
        <v/>
      </c>
      <c r="E854" s="4" t="str">
        <f ca="1">position</f>
        <v/>
      </c>
      <c r="I854" s="322"/>
      <c r="L854" s="23"/>
      <c r="N854" s="6"/>
      <c r="P854" s="20"/>
      <c r="Q854" s="5" t="str">
        <f ca="1">score</f>
        <v/>
      </c>
      <c r="R854" s="58" t="str">
        <f ca="1">rescore</f>
        <v/>
      </c>
      <c r="S854" s="11" t="str">
        <f ca="1">price</f>
        <v/>
      </c>
      <c r="U854" s="4"/>
      <c r="V854" s="4"/>
      <c r="W854" s="220" t="str">
        <f ca="1">commission</f>
        <v/>
      </c>
      <c r="X854" s="301"/>
    </row>
    <row r="855" spans="1:24" x14ac:dyDescent="0.25">
      <c r="A855" s="6" t="str">
        <f ca="1">no.</f>
        <v/>
      </c>
      <c r="E855" s="4" t="str">
        <f ca="1">position</f>
        <v/>
      </c>
      <c r="I855" s="322"/>
      <c r="L855" s="23"/>
      <c r="N855" s="6"/>
      <c r="P855" s="20"/>
      <c r="Q855" s="5" t="str">
        <f ca="1">score</f>
        <v/>
      </c>
      <c r="R855" s="58" t="str">
        <f ca="1">rescore</f>
        <v/>
      </c>
      <c r="S855" s="11" t="str">
        <f ca="1">price</f>
        <v/>
      </c>
      <c r="U855" s="4"/>
      <c r="V855" s="4"/>
      <c r="W855" s="220" t="str">
        <f ca="1">commission</f>
        <v/>
      </c>
      <c r="X855" s="301"/>
    </row>
    <row r="856" spans="1:24" x14ac:dyDescent="0.25">
      <c r="A856" s="6" t="str">
        <f ca="1">no.</f>
        <v/>
      </c>
      <c r="E856" s="4" t="str">
        <f ca="1">position</f>
        <v/>
      </c>
      <c r="I856" s="322"/>
      <c r="L856" s="23"/>
      <c r="N856" s="6"/>
      <c r="P856" s="20"/>
      <c r="Q856" s="5" t="str">
        <f ca="1">score</f>
        <v/>
      </c>
      <c r="R856" s="58" t="str">
        <f ca="1">rescore</f>
        <v/>
      </c>
      <c r="S856" s="11" t="str">
        <f ca="1">price</f>
        <v/>
      </c>
      <c r="U856" s="4"/>
      <c r="V856" s="4"/>
      <c r="W856" s="220" t="str">
        <f ca="1">commission</f>
        <v/>
      </c>
      <c r="X856" s="301"/>
    </row>
    <row r="857" spans="1:24" x14ac:dyDescent="0.25">
      <c r="A857" s="6" t="str">
        <f ca="1">no.</f>
        <v/>
      </c>
      <c r="E857" s="4" t="str">
        <f ca="1">position</f>
        <v/>
      </c>
      <c r="I857" s="322"/>
      <c r="L857" s="23"/>
      <c r="N857" s="6"/>
      <c r="P857" s="20"/>
      <c r="Q857" s="5" t="str">
        <f ca="1">score</f>
        <v/>
      </c>
      <c r="R857" s="58" t="str">
        <f ca="1">rescore</f>
        <v/>
      </c>
      <c r="S857" s="11" t="str">
        <f ca="1">price</f>
        <v/>
      </c>
      <c r="U857" s="4"/>
      <c r="V857" s="4"/>
      <c r="W857" s="220" t="str">
        <f ca="1">commission</f>
        <v/>
      </c>
      <c r="X857" s="301"/>
    </row>
    <row r="858" spans="1:24" x14ac:dyDescent="0.25">
      <c r="A858" s="6" t="str">
        <f ca="1">no.</f>
        <v/>
      </c>
      <c r="E858" s="4" t="str">
        <f ca="1">position</f>
        <v/>
      </c>
      <c r="I858" s="322"/>
      <c r="L858" s="23"/>
      <c r="N858" s="6"/>
      <c r="P858" s="20"/>
      <c r="Q858" s="5" t="str">
        <f ca="1">score</f>
        <v/>
      </c>
      <c r="R858" s="58" t="str">
        <f ca="1">rescore</f>
        <v/>
      </c>
      <c r="S858" s="11" t="str">
        <f ca="1">price</f>
        <v/>
      </c>
      <c r="U858" s="4"/>
      <c r="V858" s="4"/>
      <c r="W858" s="220" t="str">
        <f ca="1">commission</f>
        <v/>
      </c>
      <c r="X858" s="301"/>
    </row>
    <row r="859" spans="1:24" x14ac:dyDescent="0.25">
      <c r="A859" s="6" t="str">
        <f ca="1">no.</f>
        <v/>
      </c>
      <c r="E859" s="4" t="str">
        <f ca="1">position</f>
        <v/>
      </c>
      <c r="I859" s="322"/>
      <c r="L859" s="23"/>
      <c r="N859" s="6"/>
      <c r="P859" s="20"/>
      <c r="Q859" s="5" t="str">
        <f ca="1">score</f>
        <v/>
      </c>
      <c r="R859" s="58" t="str">
        <f ca="1">rescore</f>
        <v/>
      </c>
      <c r="S859" s="11" t="str">
        <f ca="1">price</f>
        <v/>
      </c>
      <c r="U859" s="4"/>
      <c r="V859" s="4"/>
      <c r="W859" s="220" t="str">
        <f ca="1">commission</f>
        <v/>
      </c>
      <c r="X859" s="301"/>
    </row>
    <row r="860" spans="1:24" x14ac:dyDescent="0.25">
      <c r="A860" s="6" t="str">
        <f ca="1">no.</f>
        <v/>
      </c>
      <c r="E860" s="4" t="str">
        <f ca="1">position</f>
        <v/>
      </c>
      <c r="I860" s="322"/>
      <c r="L860" s="23"/>
      <c r="N860" s="6"/>
      <c r="P860" s="20"/>
      <c r="Q860" s="5" t="str">
        <f ca="1">score</f>
        <v/>
      </c>
      <c r="R860" s="58" t="str">
        <f ca="1">rescore</f>
        <v/>
      </c>
      <c r="S860" s="11" t="str">
        <f ca="1">price</f>
        <v/>
      </c>
      <c r="U860" s="4"/>
      <c r="V860" s="4"/>
      <c r="W860" s="220" t="str">
        <f ca="1">commission</f>
        <v/>
      </c>
      <c r="X860" s="301"/>
    </row>
    <row r="861" spans="1:24" x14ac:dyDescent="0.25">
      <c r="A861" s="6" t="str">
        <f ca="1">no.</f>
        <v/>
      </c>
      <c r="E861" s="4" t="str">
        <f ca="1">position</f>
        <v/>
      </c>
      <c r="I861" s="322"/>
      <c r="L861" s="23"/>
      <c r="N861" s="6"/>
      <c r="P861" s="20"/>
      <c r="Q861" s="5" t="str">
        <f ca="1">score</f>
        <v/>
      </c>
      <c r="R861" s="58" t="str">
        <f ca="1">rescore</f>
        <v/>
      </c>
      <c r="S861" s="11" t="str">
        <f ca="1">price</f>
        <v/>
      </c>
      <c r="U861" s="4"/>
      <c r="V861" s="4"/>
      <c r="W861" s="220" t="str">
        <f ca="1">commission</f>
        <v/>
      </c>
      <c r="X861" s="301"/>
    </row>
    <row r="862" spans="1:24" x14ac:dyDescent="0.25">
      <c r="A862" s="6" t="str">
        <f ca="1">no.</f>
        <v/>
      </c>
      <c r="E862" s="4" t="str">
        <f ca="1">position</f>
        <v/>
      </c>
      <c r="I862" s="322"/>
      <c r="L862" s="23"/>
      <c r="N862" s="6"/>
      <c r="P862" s="20"/>
      <c r="Q862" s="5" t="str">
        <f ca="1">score</f>
        <v/>
      </c>
      <c r="R862" s="58" t="str">
        <f ca="1">rescore</f>
        <v/>
      </c>
      <c r="S862" s="11" t="str">
        <f ca="1">price</f>
        <v/>
      </c>
      <c r="U862" s="4"/>
      <c r="V862" s="4"/>
      <c r="W862" s="220" t="str">
        <f ca="1">commission</f>
        <v/>
      </c>
      <c r="X862" s="301"/>
    </row>
    <row r="863" spans="1:24" x14ac:dyDescent="0.25">
      <c r="A863" s="6" t="str">
        <f ca="1">no.</f>
        <v/>
      </c>
      <c r="E863" s="4" t="str">
        <f ca="1">position</f>
        <v/>
      </c>
      <c r="I863" s="322"/>
      <c r="L863" s="23"/>
      <c r="N863" s="6"/>
      <c r="P863" s="20"/>
      <c r="Q863" s="5" t="str">
        <f ca="1">score</f>
        <v/>
      </c>
      <c r="R863" s="58" t="str">
        <f ca="1">rescore</f>
        <v/>
      </c>
      <c r="S863" s="11" t="str">
        <f ca="1">price</f>
        <v/>
      </c>
      <c r="U863" s="4"/>
      <c r="V863" s="4"/>
      <c r="W863" s="220" t="str">
        <f ca="1">commission</f>
        <v/>
      </c>
      <c r="X863" s="301"/>
    </row>
    <row r="864" spans="1:24" x14ac:dyDescent="0.25">
      <c r="A864" s="6" t="str">
        <f ca="1">no.</f>
        <v/>
      </c>
      <c r="E864" s="4" t="str">
        <f ca="1">position</f>
        <v/>
      </c>
      <c r="I864" s="322"/>
      <c r="L864" s="23"/>
      <c r="N864" s="6"/>
      <c r="P864" s="20"/>
      <c r="Q864" s="5" t="str">
        <f ca="1">score</f>
        <v/>
      </c>
      <c r="R864" s="58" t="str">
        <f ca="1">rescore</f>
        <v/>
      </c>
      <c r="S864" s="11" t="str">
        <f ca="1">price</f>
        <v/>
      </c>
      <c r="U864" s="4"/>
      <c r="V864" s="4"/>
      <c r="W864" s="220" t="str">
        <f ca="1">commission</f>
        <v/>
      </c>
      <c r="X864" s="301"/>
    </row>
    <row r="865" spans="1:24" x14ac:dyDescent="0.25">
      <c r="A865" s="6" t="str">
        <f ca="1">no.</f>
        <v/>
      </c>
      <c r="E865" s="4" t="str">
        <f ca="1">position</f>
        <v/>
      </c>
      <c r="I865" s="322"/>
      <c r="L865" s="23"/>
      <c r="N865" s="6"/>
      <c r="P865" s="20"/>
      <c r="Q865" s="5" t="str">
        <f ca="1">score</f>
        <v/>
      </c>
      <c r="R865" s="58" t="str">
        <f ca="1">rescore</f>
        <v/>
      </c>
      <c r="S865" s="11" t="str">
        <f ca="1">price</f>
        <v/>
      </c>
      <c r="U865" s="4"/>
      <c r="V865" s="4"/>
      <c r="W865" s="220" t="str">
        <f ca="1">commission</f>
        <v/>
      </c>
      <c r="X865" s="301"/>
    </row>
    <row r="866" spans="1:24" x14ac:dyDescent="0.25">
      <c r="A866" s="6" t="str">
        <f ca="1">no.</f>
        <v/>
      </c>
      <c r="E866" s="4" t="str">
        <f ca="1">position</f>
        <v/>
      </c>
      <c r="I866" s="322"/>
      <c r="L866" s="23"/>
      <c r="N866" s="6"/>
      <c r="P866" s="20"/>
      <c r="Q866" s="5" t="str">
        <f ca="1">score</f>
        <v/>
      </c>
      <c r="R866" s="58" t="str">
        <f ca="1">rescore</f>
        <v/>
      </c>
      <c r="S866" s="11" t="str">
        <f ca="1">price</f>
        <v/>
      </c>
      <c r="U866" s="4"/>
      <c r="V866" s="4"/>
      <c r="W866" s="220" t="str">
        <f ca="1">commission</f>
        <v/>
      </c>
      <c r="X866" s="301"/>
    </row>
    <row r="867" spans="1:24" x14ac:dyDescent="0.25">
      <c r="A867" s="6" t="str">
        <f ca="1">no.</f>
        <v/>
      </c>
      <c r="E867" s="4" t="str">
        <f ca="1">position</f>
        <v/>
      </c>
      <c r="I867" s="322"/>
      <c r="L867" s="23"/>
      <c r="N867" s="6"/>
      <c r="P867" s="20"/>
      <c r="Q867" s="5" t="str">
        <f ca="1">score</f>
        <v/>
      </c>
      <c r="R867" s="58" t="str">
        <f ca="1">rescore</f>
        <v/>
      </c>
      <c r="S867" s="11" t="str">
        <f ca="1">price</f>
        <v/>
      </c>
      <c r="U867" s="4"/>
      <c r="V867" s="4"/>
      <c r="W867" s="220" t="str">
        <f ca="1">commission</f>
        <v/>
      </c>
      <c r="X867" s="301"/>
    </row>
    <row r="868" spans="1:24" x14ac:dyDescent="0.25">
      <c r="A868" s="6" t="str">
        <f ca="1">no.</f>
        <v/>
      </c>
      <c r="E868" s="4" t="str">
        <f ca="1">position</f>
        <v/>
      </c>
      <c r="I868" s="322"/>
      <c r="L868" s="23"/>
      <c r="N868" s="6"/>
      <c r="P868" s="20"/>
      <c r="Q868" s="5" t="str">
        <f ca="1">score</f>
        <v/>
      </c>
      <c r="R868" s="58" t="str">
        <f ca="1">rescore</f>
        <v/>
      </c>
      <c r="S868" s="11" t="str">
        <f ca="1">price</f>
        <v/>
      </c>
      <c r="U868" s="4"/>
      <c r="V868" s="4"/>
      <c r="W868" s="220" t="str">
        <f ca="1">commission</f>
        <v/>
      </c>
      <c r="X868" s="301"/>
    </row>
    <row r="869" spans="1:24" x14ac:dyDescent="0.25">
      <c r="A869" s="6" t="str">
        <f ca="1">no.</f>
        <v/>
      </c>
      <c r="E869" s="4" t="str">
        <f ca="1">position</f>
        <v/>
      </c>
      <c r="I869" s="322"/>
      <c r="L869" s="23"/>
      <c r="N869" s="6"/>
      <c r="P869" s="20"/>
      <c r="Q869" s="5" t="str">
        <f ca="1">score</f>
        <v/>
      </c>
      <c r="R869" s="58" t="str">
        <f ca="1">rescore</f>
        <v/>
      </c>
      <c r="S869" s="11" t="str">
        <f ca="1">price</f>
        <v/>
      </c>
      <c r="U869" s="4"/>
      <c r="V869" s="4"/>
      <c r="W869" s="220" t="str">
        <f ca="1">commission</f>
        <v/>
      </c>
      <c r="X869" s="301"/>
    </row>
    <row r="870" spans="1:24" x14ac:dyDescent="0.25">
      <c r="A870" s="6" t="str">
        <f ca="1">no.</f>
        <v/>
      </c>
      <c r="E870" s="4" t="str">
        <f ca="1">position</f>
        <v/>
      </c>
      <c r="I870" s="322"/>
      <c r="L870" s="23"/>
      <c r="N870" s="6"/>
      <c r="P870" s="20"/>
      <c r="Q870" s="5" t="str">
        <f ca="1">score</f>
        <v/>
      </c>
      <c r="R870" s="58" t="str">
        <f ca="1">rescore</f>
        <v/>
      </c>
      <c r="S870" s="11" t="str">
        <f ca="1">price</f>
        <v/>
      </c>
      <c r="U870" s="4"/>
      <c r="V870" s="4"/>
      <c r="W870" s="220" t="str">
        <f ca="1">commission</f>
        <v/>
      </c>
      <c r="X870" s="301"/>
    </row>
    <row r="871" spans="1:24" x14ac:dyDescent="0.25">
      <c r="A871" s="6" t="str">
        <f ca="1">no.</f>
        <v/>
      </c>
      <c r="E871" s="4" t="str">
        <f ca="1">position</f>
        <v/>
      </c>
      <c r="I871" s="322"/>
      <c r="L871" s="23"/>
      <c r="N871" s="6"/>
      <c r="P871" s="20"/>
      <c r="Q871" s="5" t="str">
        <f ca="1">score</f>
        <v/>
      </c>
      <c r="R871" s="58" t="str">
        <f ca="1">rescore</f>
        <v/>
      </c>
      <c r="S871" s="11" t="str">
        <f ca="1">price</f>
        <v/>
      </c>
      <c r="U871" s="4"/>
      <c r="V871" s="4"/>
      <c r="W871" s="220" t="str">
        <f ca="1">commission</f>
        <v/>
      </c>
      <c r="X871" s="301"/>
    </row>
    <row r="872" spans="1:24" x14ac:dyDescent="0.25">
      <c r="A872" s="6" t="str">
        <f ca="1">no.</f>
        <v/>
      </c>
      <c r="E872" s="4" t="str">
        <f ca="1">position</f>
        <v/>
      </c>
      <c r="I872" s="322"/>
      <c r="L872" s="23"/>
      <c r="N872" s="6"/>
      <c r="P872" s="20"/>
      <c r="Q872" s="5" t="str">
        <f ca="1">score</f>
        <v/>
      </c>
      <c r="R872" s="58" t="str">
        <f ca="1">rescore</f>
        <v/>
      </c>
      <c r="S872" s="11" t="str">
        <f ca="1">price</f>
        <v/>
      </c>
      <c r="U872" s="4"/>
      <c r="V872" s="4"/>
      <c r="W872" s="220" t="str">
        <f ca="1">commission</f>
        <v/>
      </c>
      <c r="X872" s="301"/>
    </row>
    <row r="873" spans="1:24" x14ac:dyDescent="0.25">
      <c r="A873" s="6" t="str">
        <f ca="1">no.</f>
        <v/>
      </c>
      <c r="E873" s="4" t="str">
        <f ca="1">position</f>
        <v/>
      </c>
      <c r="I873" s="322"/>
      <c r="L873" s="23"/>
      <c r="N873" s="6"/>
      <c r="P873" s="20"/>
      <c r="Q873" s="5" t="str">
        <f ca="1">score</f>
        <v/>
      </c>
      <c r="R873" s="58" t="str">
        <f ca="1">rescore</f>
        <v/>
      </c>
      <c r="S873" s="11" t="str">
        <f ca="1">price</f>
        <v/>
      </c>
      <c r="U873" s="4"/>
      <c r="V873" s="4"/>
      <c r="W873" s="220" t="str">
        <f ca="1">commission</f>
        <v/>
      </c>
      <c r="X873" s="301"/>
    </row>
    <row r="874" spans="1:24" x14ac:dyDescent="0.25">
      <c r="A874" s="6" t="str">
        <f ca="1">no.</f>
        <v/>
      </c>
      <c r="E874" s="4" t="str">
        <f ca="1">position</f>
        <v/>
      </c>
      <c r="I874" s="322"/>
      <c r="L874" s="23"/>
      <c r="N874" s="6"/>
      <c r="P874" s="20"/>
      <c r="Q874" s="5" t="str">
        <f ca="1">score</f>
        <v/>
      </c>
      <c r="R874" s="58" t="str">
        <f ca="1">rescore</f>
        <v/>
      </c>
      <c r="S874" s="11" t="str">
        <f ca="1">price</f>
        <v/>
      </c>
      <c r="U874" s="4"/>
      <c r="V874" s="4"/>
      <c r="W874" s="220" t="str">
        <f ca="1">commission</f>
        <v/>
      </c>
      <c r="X874" s="301"/>
    </row>
    <row r="875" spans="1:24" x14ac:dyDescent="0.25">
      <c r="A875" s="6" t="str">
        <f ca="1">no.</f>
        <v/>
      </c>
      <c r="E875" s="4" t="str">
        <f ca="1">position</f>
        <v/>
      </c>
      <c r="I875" s="322"/>
      <c r="L875" s="23"/>
      <c r="N875" s="6"/>
      <c r="P875" s="20"/>
      <c r="Q875" s="5" t="str">
        <f ca="1">score</f>
        <v/>
      </c>
      <c r="R875" s="58" t="str">
        <f ca="1">rescore</f>
        <v/>
      </c>
      <c r="S875" s="11" t="str">
        <f ca="1">price</f>
        <v/>
      </c>
      <c r="U875" s="4"/>
      <c r="V875" s="4"/>
      <c r="W875" s="220" t="str">
        <f ca="1">commission</f>
        <v/>
      </c>
      <c r="X875" s="301"/>
    </row>
    <row r="876" spans="1:24" x14ac:dyDescent="0.25">
      <c r="A876" s="6" t="str">
        <f ca="1">no.</f>
        <v/>
      </c>
      <c r="E876" s="4" t="str">
        <f ca="1">position</f>
        <v/>
      </c>
      <c r="I876" s="322"/>
      <c r="L876" s="23"/>
      <c r="N876" s="6"/>
      <c r="P876" s="20"/>
      <c r="Q876" s="5" t="str">
        <f ca="1">score</f>
        <v/>
      </c>
      <c r="R876" s="58" t="str">
        <f ca="1">rescore</f>
        <v/>
      </c>
      <c r="S876" s="11" t="str">
        <f ca="1">price</f>
        <v/>
      </c>
      <c r="U876" s="4"/>
      <c r="V876" s="4"/>
      <c r="W876" s="220" t="str">
        <f ca="1">commission</f>
        <v/>
      </c>
      <c r="X876" s="301"/>
    </row>
    <row r="877" spans="1:24" x14ac:dyDescent="0.25">
      <c r="A877" s="6" t="str">
        <f ca="1">no.</f>
        <v/>
      </c>
      <c r="E877" s="4" t="str">
        <f ca="1">position</f>
        <v/>
      </c>
      <c r="I877" s="322"/>
      <c r="L877" s="23"/>
      <c r="N877" s="6"/>
      <c r="P877" s="20"/>
      <c r="Q877" s="5" t="str">
        <f ca="1">score</f>
        <v/>
      </c>
      <c r="R877" s="58" t="str">
        <f ca="1">rescore</f>
        <v/>
      </c>
      <c r="S877" s="11" t="str">
        <f ca="1">price</f>
        <v/>
      </c>
      <c r="U877" s="4"/>
      <c r="V877" s="4"/>
      <c r="W877" s="220" t="str">
        <f ca="1">commission</f>
        <v/>
      </c>
      <c r="X877" s="301"/>
    </row>
    <row r="878" spans="1:24" x14ac:dyDescent="0.25">
      <c r="A878" s="6" t="str">
        <f ca="1">no.</f>
        <v/>
      </c>
      <c r="E878" s="4" t="str">
        <f ca="1">position</f>
        <v/>
      </c>
      <c r="I878" s="322"/>
      <c r="L878" s="23"/>
      <c r="N878" s="6"/>
      <c r="P878" s="20"/>
      <c r="Q878" s="5" t="str">
        <f ca="1">score</f>
        <v/>
      </c>
      <c r="R878" s="58" t="str">
        <f ca="1">rescore</f>
        <v/>
      </c>
      <c r="S878" s="11" t="str">
        <f ca="1">price</f>
        <v/>
      </c>
      <c r="U878" s="4"/>
      <c r="V878" s="4"/>
      <c r="W878" s="220" t="str">
        <f ca="1">commission</f>
        <v/>
      </c>
      <c r="X878" s="301"/>
    </row>
    <row r="879" spans="1:24" x14ac:dyDescent="0.25">
      <c r="A879" s="6" t="str">
        <f ca="1">no.</f>
        <v/>
      </c>
      <c r="E879" s="4" t="str">
        <f ca="1">position</f>
        <v/>
      </c>
      <c r="I879" s="322"/>
      <c r="L879" s="23"/>
      <c r="N879" s="6"/>
      <c r="P879" s="20"/>
      <c r="Q879" s="5" t="str">
        <f ca="1">score</f>
        <v/>
      </c>
      <c r="R879" s="58" t="str">
        <f ca="1">rescore</f>
        <v/>
      </c>
      <c r="S879" s="11" t="str">
        <f ca="1">price</f>
        <v/>
      </c>
      <c r="U879" s="4"/>
      <c r="V879" s="4"/>
      <c r="W879" s="220" t="str">
        <f ca="1">commission</f>
        <v/>
      </c>
      <c r="X879" s="301"/>
    </row>
    <row r="880" spans="1:24" x14ac:dyDescent="0.25">
      <c r="A880" s="6" t="str">
        <f ca="1">no.</f>
        <v/>
      </c>
      <c r="E880" s="4" t="str">
        <f ca="1">position</f>
        <v/>
      </c>
      <c r="I880" s="318"/>
      <c r="L880" s="23"/>
      <c r="N880" s="6"/>
      <c r="P880" s="20"/>
      <c r="Q880" s="5" t="str">
        <f ca="1">score</f>
        <v/>
      </c>
      <c r="R880" s="58" t="str">
        <f ca="1">rescore</f>
        <v/>
      </c>
      <c r="S880" s="11" t="str">
        <f ca="1">price</f>
        <v/>
      </c>
      <c r="U880" s="4"/>
      <c r="V880" s="4"/>
      <c r="W880" s="220" t="str">
        <f ca="1">commission</f>
        <v/>
      </c>
      <c r="X880" s="301"/>
    </row>
    <row r="881" spans="1:24" x14ac:dyDescent="0.25">
      <c r="A881" s="6" t="str">
        <f ca="1">no.</f>
        <v/>
      </c>
      <c r="E881" s="4" t="str">
        <f ca="1">position</f>
        <v/>
      </c>
      <c r="I881" s="322"/>
      <c r="L881" s="23"/>
      <c r="N881" s="6"/>
      <c r="P881" s="20"/>
      <c r="Q881" s="5" t="str">
        <f ca="1">score</f>
        <v/>
      </c>
      <c r="R881" s="58" t="str">
        <f ca="1">rescore</f>
        <v/>
      </c>
      <c r="S881" s="11" t="str">
        <f ca="1">price</f>
        <v/>
      </c>
      <c r="U881" s="4"/>
      <c r="V881" s="4"/>
      <c r="W881" s="220" t="str">
        <f ca="1">commission</f>
        <v/>
      </c>
      <c r="X881" s="301"/>
    </row>
    <row r="882" spans="1:24" x14ac:dyDescent="0.25">
      <c r="A882" s="6" t="str">
        <f ca="1">no.</f>
        <v/>
      </c>
      <c r="E882" s="4" t="str">
        <f ca="1">position</f>
        <v/>
      </c>
      <c r="I882" s="322"/>
      <c r="L882" s="23"/>
      <c r="N882" s="6"/>
      <c r="P882" s="20"/>
      <c r="Q882" s="5" t="str">
        <f ca="1">score</f>
        <v/>
      </c>
      <c r="R882" s="58" t="str">
        <f ca="1">rescore</f>
        <v/>
      </c>
      <c r="S882" s="11" t="str">
        <f ca="1">price</f>
        <v/>
      </c>
      <c r="U882" s="4"/>
      <c r="V882" s="4"/>
      <c r="W882" s="220" t="str">
        <f ca="1">commission</f>
        <v/>
      </c>
      <c r="X882" s="301"/>
    </row>
    <row r="883" spans="1:24" x14ac:dyDescent="0.25">
      <c r="A883" s="6" t="str">
        <f ca="1">no.</f>
        <v/>
      </c>
      <c r="E883" s="4" t="str">
        <f ca="1">position</f>
        <v/>
      </c>
      <c r="I883" s="322"/>
      <c r="L883" s="23"/>
      <c r="N883" s="6"/>
      <c r="P883" s="20"/>
      <c r="Q883" s="5" t="str">
        <f ca="1">score</f>
        <v/>
      </c>
      <c r="R883" s="58" t="str">
        <f ca="1">rescore</f>
        <v/>
      </c>
      <c r="S883" s="11" t="str">
        <f ca="1">price</f>
        <v/>
      </c>
      <c r="U883" s="4"/>
      <c r="V883" s="4"/>
      <c r="W883" s="220" t="str">
        <f ca="1">commission</f>
        <v/>
      </c>
      <c r="X883" s="301"/>
    </row>
    <row r="884" spans="1:24" x14ac:dyDescent="0.25">
      <c r="A884" s="6" t="str">
        <f ca="1">no.</f>
        <v/>
      </c>
      <c r="E884" s="4" t="str">
        <f ca="1">position</f>
        <v/>
      </c>
      <c r="I884" s="322"/>
      <c r="L884" s="23"/>
      <c r="N884" s="6"/>
      <c r="P884" s="20"/>
      <c r="Q884" s="5" t="str">
        <f ca="1">score</f>
        <v/>
      </c>
      <c r="R884" s="58" t="str">
        <f ca="1">rescore</f>
        <v/>
      </c>
      <c r="S884" s="11" t="str">
        <f ca="1">price</f>
        <v/>
      </c>
      <c r="U884" s="4"/>
      <c r="V884" s="4"/>
      <c r="W884" s="220" t="str">
        <f ca="1">commission</f>
        <v/>
      </c>
      <c r="X884" s="301"/>
    </row>
    <row r="885" spans="1:24" x14ac:dyDescent="0.25">
      <c r="A885" s="6" t="str">
        <f ca="1">no.</f>
        <v/>
      </c>
      <c r="E885" s="4" t="str">
        <f ca="1">position</f>
        <v/>
      </c>
      <c r="I885" s="322"/>
      <c r="L885" s="23"/>
      <c r="N885" s="6"/>
      <c r="P885" s="20"/>
      <c r="Q885" s="5" t="str">
        <f ca="1">score</f>
        <v/>
      </c>
      <c r="R885" s="58" t="str">
        <f ca="1">rescore</f>
        <v/>
      </c>
      <c r="S885" s="11" t="str">
        <f ca="1">price</f>
        <v/>
      </c>
      <c r="U885" s="4"/>
      <c r="V885" s="4"/>
      <c r="W885" s="220" t="str">
        <f ca="1">commission</f>
        <v/>
      </c>
      <c r="X885" s="301"/>
    </row>
    <row r="886" spans="1:24" x14ac:dyDescent="0.25">
      <c r="A886" s="6" t="str">
        <f ca="1">no.</f>
        <v/>
      </c>
      <c r="E886" s="4" t="str">
        <f ca="1">position</f>
        <v/>
      </c>
      <c r="I886" s="322"/>
      <c r="L886" s="23"/>
      <c r="N886" s="6"/>
      <c r="P886" s="20"/>
      <c r="Q886" s="5" t="str">
        <f ca="1">score</f>
        <v/>
      </c>
      <c r="R886" s="58" t="str">
        <f ca="1">rescore</f>
        <v/>
      </c>
      <c r="S886" s="11" t="str">
        <f ca="1">price</f>
        <v/>
      </c>
      <c r="U886" s="4"/>
      <c r="V886" s="4"/>
      <c r="W886" s="220" t="str">
        <f ca="1">commission</f>
        <v/>
      </c>
      <c r="X886" s="301"/>
    </row>
    <row r="887" spans="1:24" x14ac:dyDescent="0.25">
      <c r="A887" s="6" t="str">
        <f ca="1">no.</f>
        <v/>
      </c>
      <c r="E887" s="4" t="str">
        <f ca="1">position</f>
        <v/>
      </c>
      <c r="I887" s="322"/>
      <c r="L887" s="23"/>
      <c r="N887" s="6"/>
      <c r="P887" s="20"/>
      <c r="Q887" s="5" t="str">
        <f ca="1">score</f>
        <v/>
      </c>
      <c r="R887" s="58" t="str">
        <f ca="1">rescore</f>
        <v/>
      </c>
      <c r="S887" s="11" t="str">
        <f ca="1">price</f>
        <v/>
      </c>
      <c r="U887" s="4"/>
      <c r="V887" s="4"/>
      <c r="W887" s="220" t="str">
        <f ca="1">commission</f>
        <v/>
      </c>
      <c r="X887" s="301"/>
    </row>
    <row r="888" spans="1:24" x14ac:dyDescent="0.25">
      <c r="A888" s="6" t="str">
        <f ca="1">no.</f>
        <v/>
      </c>
      <c r="E888" s="4" t="str">
        <f ca="1">position</f>
        <v/>
      </c>
      <c r="I888" s="322"/>
      <c r="L888" s="23"/>
      <c r="N888" s="6"/>
      <c r="P888" s="20"/>
      <c r="Q888" s="5" t="str">
        <f ca="1">score</f>
        <v/>
      </c>
      <c r="R888" s="58" t="str">
        <f ca="1">rescore</f>
        <v/>
      </c>
      <c r="S888" s="11" t="str">
        <f ca="1">price</f>
        <v/>
      </c>
      <c r="U888" s="4"/>
      <c r="V888" s="4"/>
      <c r="W888" s="220" t="str">
        <f ca="1">commission</f>
        <v/>
      </c>
      <c r="X888" s="301"/>
    </row>
    <row r="889" spans="1:24" x14ac:dyDescent="0.25">
      <c r="A889" s="6" t="str">
        <f ca="1">no.</f>
        <v/>
      </c>
      <c r="E889" s="4" t="str">
        <f ca="1">position</f>
        <v/>
      </c>
      <c r="I889" s="322"/>
      <c r="L889" s="23"/>
      <c r="N889" s="6"/>
      <c r="P889" s="20"/>
      <c r="Q889" s="5" t="str">
        <f ca="1">score</f>
        <v/>
      </c>
      <c r="R889" s="58" t="str">
        <f ca="1">rescore</f>
        <v/>
      </c>
      <c r="S889" s="11" t="str">
        <f ca="1">price</f>
        <v/>
      </c>
      <c r="U889" s="4"/>
      <c r="V889" s="4"/>
      <c r="W889" s="220" t="str">
        <f ca="1">commission</f>
        <v/>
      </c>
      <c r="X889" s="301"/>
    </row>
    <row r="890" spans="1:24" x14ac:dyDescent="0.25">
      <c r="A890" s="6" t="str">
        <f ca="1">no.</f>
        <v/>
      </c>
      <c r="E890" s="4" t="str">
        <f ca="1">position</f>
        <v/>
      </c>
      <c r="I890" s="322"/>
      <c r="L890" s="23"/>
      <c r="N890" s="6"/>
      <c r="P890" s="20"/>
      <c r="Q890" s="5" t="str">
        <f ca="1">score</f>
        <v/>
      </c>
      <c r="R890" s="58" t="str">
        <f ca="1">rescore</f>
        <v/>
      </c>
      <c r="S890" s="11" t="str">
        <f ca="1">price</f>
        <v/>
      </c>
      <c r="U890" s="4"/>
      <c r="V890" s="4"/>
      <c r="W890" s="220" t="str">
        <f ca="1">commission</f>
        <v/>
      </c>
      <c r="X890" s="301"/>
    </row>
    <row r="891" spans="1:24" x14ac:dyDescent="0.25">
      <c r="A891" s="6" t="str">
        <f ca="1">no.</f>
        <v/>
      </c>
      <c r="E891" s="4" t="str">
        <f ca="1">position</f>
        <v/>
      </c>
      <c r="I891" s="322"/>
      <c r="L891" s="23"/>
      <c r="N891" s="6"/>
      <c r="P891" s="20"/>
      <c r="Q891" s="5" t="str">
        <f ca="1">score</f>
        <v/>
      </c>
      <c r="R891" s="58" t="str">
        <f ca="1">rescore</f>
        <v/>
      </c>
      <c r="S891" s="11" t="str">
        <f ca="1">price</f>
        <v/>
      </c>
      <c r="U891" s="4"/>
      <c r="V891" s="4"/>
      <c r="W891" s="219" t="str">
        <f ca="1">commission</f>
        <v/>
      </c>
      <c r="X891" s="301"/>
    </row>
    <row r="892" spans="1:24" x14ac:dyDescent="0.25">
      <c r="A892" s="6" t="str">
        <f ca="1">no.</f>
        <v/>
      </c>
      <c r="E892" s="4" t="str">
        <f ca="1">position</f>
        <v/>
      </c>
      <c r="I892" s="322"/>
      <c r="L892" s="23"/>
      <c r="N892" s="6"/>
      <c r="P892" s="20"/>
      <c r="Q892" s="5" t="str">
        <f ca="1">score</f>
        <v/>
      </c>
      <c r="R892" s="58" t="str">
        <f ca="1">rescore</f>
        <v/>
      </c>
      <c r="S892" s="11" t="str">
        <f ca="1">price</f>
        <v/>
      </c>
      <c r="U892" s="4"/>
      <c r="V892" s="4"/>
      <c r="W892" s="219" t="str">
        <f ca="1">commission</f>
        <v/>
      </c>
      <c r="X892" s="301"/>
    </row>
    <row r="893" spans="1:24" x14ac:dyDescent="0.25">
      <c r="A893" s="6" t="str">
        <f ca="1">no.</f>
        <v/>
      </c>
      <c r="E893" s="4" t="str">
        <f ca="1">position</f>
        <v/>
      </c>
      <c r="I893" s="322"/>
      <c r="L893" s="23"/>
      <c r="N893" s="6"/>
      <c r="P893" s="20"/>
      <c r="Q893" s="5" t="str">
        <f ca="1">score</f>
        <v/>
      </c>
      <c r="R893" s="58" t="str">
        <f ca="1">rescore</f>
        <v/>
      </c>
      <c r="S893" s="11" t="str">
        <f ca="1">price</f>
        <v/>
      </c>
      <c r="U893" s="4"/>
      <c r="V893" s="4"/>
      <c r="W893" s="219" t="str">
        <f ca="1">commission</f>
        <v/>
      </c>
      <c r="X893" s="301"/>
    </row>
    <row r="894" spans="1:24" x14ac:dyDescent="0.25">
      <c r="A894" s="6" t="str">
        <f ca="1">no.</f>
        <v/>
      </c>
      <c r="E894" s="4" t="str">
        <f ca="1">position</f>
        <v/>
      </c>
      <c r="I894" s="322"/>
      <c r="L894" s="23"/>
      <c r="N894" s="6"/>
      <c r="P894" s="20"/>
      <c r="Q894" s="5" t="str">
        <f ca="1">score</f>
        <v/>
      </c>
      <c r="R894" s="58" t="str">
        <f ca="1">rescore</f>
        <v/>
      </c>
      <c r="S894" s="11" t="str">
        <f ca="1">price</f>
        <v/>
      </c>
      <c r="U894" s="4"/>
      <c r="V894" s="4"/>
      <c r="W894" s="220" t="str">
        <f ca="1">commission</f>
        <v/>
      </c>
      <c r="X894" s="301"/>
    </row>
    <row r="895" spans="1:24" x14ac:dyDescent="0.25">
      <c r="A895" s="6" t="str">
        <f ca="1">no.</f>
        <v/>
      </c>
      <c r="E895" s="4" t="str">
        <f ca="1">position</f>
        <v/>
      </c>
      <c r="I895" s="322"/>
      <c r="L895" s="23"/>
      <c r="N895" s="6"/>
      <c r="P895" s="20"/>
      <c r="Q895" s="5" t="str">
        <f ca="1">score</f>
        <v/>
      </c>
      <c r="R895" s="58" t="str">
        <f ca="1">rescore</f>
        <v/>
      </c>
      <c r="S895" s="11" t="str">
        <f ca="1">price</f>
        <v/>
      </c>
      <c r="U895" s="4"/>
      <c r="V895" s="4"/>
      <c r="W895" s="219" t="str">
        <f ca="1">commission</f>
        <v/>
      </c>
      <c r="X895" s="301"/>
    </row>
    <row r="896" spans="1:24" x14ac:dyDescent="0.25">
      <c r="A896" s="6" t="str">
        <f ca="1">no.</f>
        <v/>
      </c>
      <c r="E896" s="4" t="str">
        <f ca="1">position</f>
        <v/>
      </c>
      <c r="I896" s="322"/>
      <c r="L896" s="23"/>
      <c r="N896" s="6"/>
      <c r="P896" s="20"/>
      <c r="Q896" s="5" t="str">
        <f ca="1">score</f>
        <v/>
      </c>
      <c r="R896" s="58" t="str">
        <f ca="1">rescore</f>
        <v/>
      </c>
      <c r="S896" s="11" t="str">
        <f ca="1">price</f>
        <v/>
      </c>
      <c r="U896" s="4"/>
      <c r="V896" s="4"/>
      <c r="W896" s="220" t="str">
        <f ca="1">commission</f>
        <v/>
      </c>
      <c r="X896" s="301"/>
    </row>
    <row r="897" spans="1:24" x14ac:dyDescent="0.25">
      <c r="A897" s="6" t="str">
        <f ca="1">no.</f>
        <v/>
      </c>
      <c r="E897" s="4" t="str">
        <f ca="1">position</f>
        <v/>
      </c>
      <c r="I897" s="322"/>
      <c r="L897" s="23"/>
      <c r="N897" s="6"/>
      <c r="P897" s="20"/>
      <c r="Q897" s="5" t="str">
        <f ca="1">score</f>
        <v/>
      </c>
      <c r="R897" s="58" t="str">
        <f ca="1">rescore</f>
        <v/>
      </c>
      <c r="S897" s="11" t="str">
        <f ca="1">price</f>
        <v/>
      </c>
      <c r="U897" s="4"/>
      <c r="V897" s="4"/>
      <c r="W897" s="219" t="str">
        <f ca="1">commission</f>
        <v/>
      </c>
      <c r="X897" s="301"/>
    </row>
    <row r="898" spans="1:24" x14ac:dyDescent="0.25">
      <c r="A898" s="6" t="str">
        <f ca="1">no.</f>
        <v/>
      </c>
      <c r="E898" s="4" t="str">
        <f ca="1">position</f>
        <v/>
      </c>
      <c r="I898" s="322"/>
      <c r="L898" s="23"/>
      <c r="N898" s="6"/>
      <c r="P898" s="20"/>
      <c r="Q898" s="5" t="str">
        <f ca="1">score</f>
        <v/>
      </c>
      <c r="R898" s="58" t="str">
        <f ca="1">rescore</f>
        <v/>
      </c>
      <c r="S898" s="11" t="str">
        <f ca="1">price</f>
        <v/>
      </c>
      <c r="U898" s="4"/>
      <c r="V898" s="4"/>
      <c r="W898" s="219" t="str">
        <f ca="1">commission</f>
        <v/>
      </c>
      <c r="X898" s="301"/>
    </row>
    <row r="899" spans="1:24" x14ac:dyDescent="0.25">
      <c r="A899" s="6" t="str">
        <f ca="1">no.</f>
        <v/>
      </c>
      <c r="E899" s="4" t="str">
        <f ca="1">position</f>
        <v/>
      </c>
      <c r="I899" s="322"/>
      <c r="L899" s="23"/>
      <c r="N899" s="6"/>
      <c r="P899" s="20"/>
      <c r="Q899" s="5" t="str">
        <f ca="1">score</f>
        <v/>
      </c>
      <c r="R899" s="58" t="str">
        <f ca="1">rescore</f>
        <v/>
      </c>
      <c r="S899" s="11" t="str">
        <f ca="1">price</f>
        <v/>
      </c>
      <c r="U899" s="4"/>
      <c r="V899" s="4"/>
      <c r="W899" s="219" t="str">
        <f ca="1">commission</f>
        <v/>
      </c>
      <c r="X899" s="301"/>
    </row>
    <row r="900" spans="1:24" x14ac:dyDescent="0.25">
      <c r="A900" s="6" t="str">
        <f ca="1">no.</f>
        <v/>
      </c>
      <c r="E900" s="4" t="str">
        <f ca="1">position</f>
        <v/>
      </c>
      <c r="I900" s="322"/>
      <c r="L900" s="23"/>
      <c r="N900" s="6"/>
      <c r="P900" s="20"/>
      <c r="Q900" s="5" t="str">
        <f ca="1">score</f>
        <v/>
      </c>
      <c r="R900" s="58" t="str">
        <f ca="1">rescore</f>
        <v/>
      </c>
      <c r="S900" s="11" t="str">
        <f ca="1">price</f>
        <v/>
      </c>
      <c r="U900" s="4"/>
      <c r="V900" s="4"/>
      <c r="W900" s="219" t="str">
        <f ca="1">commission</f>
        <v/>
      </c>
      <c r="X900" s="301"/>
    </row>
    <row r="901" spans="1:24" x14ac:dyDescent="0.25">
      <c r="A901" s="6" t="str">
        <f ca="1">no.</f>
        <v/>
      </c>
      <c r="E901" s="4" t="str">
        <f ca="1">position</f>
        <v/>
      </c>
      <c r="I901" s="322"/>
      <c r="L901" s="23"/>
      <c r="N901" s="6"/>
      <c r="P901" s="20"/>
      <c r="Q901" s="5" t="str">
        <f ca="1">score</f>
        <v/>
      </c>
      <c r="R901" s="58" t="str">
        <f ca="1">rescore</f>
        <v/>
      </c>
      <c r="S901" s="11" t="str">
        <f ca="1">price</f>
        <v/>
      </c>
      <c r="U901" s="4"/>
      <c r="V901" s="4"/>
      <c r="W901" s="220" t="str">
        <f ca="1">commission</f>
        <v/>
      </c>
      <c r="X901" s="301"/>
    </row>
    <row r="902" spans="1:24" x14ac:dyDescent="0.25">
      <c r="A902" s="6" t="str">
        <f ca="1">no.</f>
        <v/>
      </c>
      <c r="E902" s="4" t="str">
        <f ca="1">position</f>
        <v/>
      </c>
      <c r="I902" s="322"/>
      <c r="L902" s="23"/>
      <c r="N902" s="6"/>
      <c r="P902" s="20"/>
      <c r="Q902" s="5" t="str">
        <f ca="1">score</f>
        <v/>
      </c>
      <c r="R902" s="58" t="str">
        <f ca="1">rescore</f>
        <v/>
      </c>
      <c r="S902" s="11" t="str">
        <f ca="1">price</f>
        <v/>
      </c>
      <c r="U902" s="4"/>
      <c r="V902" s="4"/>
      <c r="W902" s="219" t="str">
        <f ca="1">commission</f>
        <v/>
      </c>
      <c r="X902" s="301"/>
    </row>
    <row r="903" spans="1:24" x14ac:dyDescent="0.25">
      <c r="A903" s="6" t="str">
        <f ca="1">no.</f>
        <v/>
      </c>
      <c r="E903" s="4" t="str">
        <f ca="1">position</f>
        <v/>
      </c>
      <c r="I903" s="322"/>
      <c r="L903" s="23"/>
      <c r="N903" s="6"/>
      <c r="P903" s="20"/>
      <c r="Q903" s="5" t="str">
        <f ca="1">score</f>
        <v/>
      </c>
      <c r="R903" s="58" t="str">
        <f ca="1">rescore</f>
        <v/>
      </c>
      <c r="S903" s="11" t="str">
        <f ca="1">price</f>
        <v/>
      </c>
      <c r="U903" s="4"/>
      <c r="V903" s="4"/>
      <c r="W903" s="220" t="str">
        <f ca="1">commission</f>
        <v/>
      </c>
      <c r="X903" s="301"/>
    </row>
    <row r="904" spans="1:24" x14ac:dyDescent="0.25">
      <c r="A904" s="6" t="str">
        <f ca="1">no.</f>
        <v/>
      </c>
      <c r="E904" s="4" t="str">
        <f ca="1">position</f>
        <v/>
      </c>
      <c r="I904" s="322"/>
      <c r="L904" s="23"/>
      <c r="N904" s="6"/>
      <c r="P904" s="20"/>
      <c r="Q904" s="5" t="str">
        <f ca="1">score</f>
        <v/>
      </c>
      <c r="R904" s="58" t="str">
        <f ca="1">rescore</f>
        <v/>
      </c>
      <c r="S904" s="11" t="str">
        <f ca="1">price</f>
        <v/>
      </c>
      <c r="U904" s="4"/>
      <c r="V904" s="4"/>
      <c r="W904" s="219" t="str">
        <f ca="1">commission</f>
        <v/>
      </c>
      <c r="X904" s="301"/>
    </row>
    <row r="905" spans="1:24" x14ac:dyDescent="0.25">
      <c r="A905" s="6" t="str">
        <f ca="1">no.</f>
        <v/>
      </c>
      <c r="E905" s="4" t="str">
        <f ca="1">position</f>
        <v/>
      </c>
      <c r="I905" s="322"/>
      <c r="L905" s="23"/>
      <c r="N905" s="6"/>
      <c r="P905" s="20"/>
      <c r="Q905" s="5" t="str">
        <f ca="1">score</f>
        <v/>
      </c>
      <c r="R905" s="58" t="str">
        <f ca="1">rescore</f>
        <v/>
      </c>
      <c r="S905" s="11" t="str">
        <f ca="1">price</f>
        <v/>
      </c>
      <c r="U905" s="4"/>
      <c r="V905" s="4"/>
      <c r="W905" s="220" t="str">
        <f ca="1">commission</f>
        <v/>
      </c>
      <c r="X905" s="301"/>
    </row>
    <row r="906" spans="1:24" x14ac:dyDescent="0.25">
      <c r="A906" s="6" t="str">
        <f ca="1">no.</f>
        <v/>
      </c>
      <c r="E906" s="4" t="str">
        <f ca="1">position</f>
        <v/>
      </c>
      <c r="I906" s="322"/>
      <c r="L906" s="23"/>
      <c r="N906" s="6"/>
      <c r="P906" s="20"/>
      <c r="Q906" s="5" t="str">
        <f ca="1">score</f>
        <v/>
      </c>
      <c r="R906" s="58" t="str">
        <f ca="1">rescore</f>
        <v/>
      </c>
      <c r="S906" s="11" t="str">
        <f ca="1">price</f>
        <v/>
      </c>
      <c r="U906" s="4"/>
      <c r="V906" s="4"/>
      <c r="W906" s="220" t="str">
        <f ca="1">commission</f>
        <v/>
      </c>
      <c r="X906" s="301"/>
    </row>
    <row r="907" spans="1:24" x14ac:dyDescent="0.25">
      <c r="A907" s="6" t="str">
        <f ca="1">no.</f>
        <v/>
      </c>
      <c r="E907" s="4" t="str">
        <f ca="1">position</f>
        <v/>
      </c>
      <c r="I907" s="322"/>
      <c r="L907" s="23"/>
      <c r="N907" s="6"/>
      <c r="P907" s="20"/>
      <c r="Q907" s="5" t="str">
        <f ca="1">score</f>
        <v/>
      </c>
      <c r="R907" s="58" t="str">
        <f ca="1">rescore</f>
        <v/>
      </c>
      <c r="S907" s="11" t="str">
        <f ca="1">price</f>
        <v/>
      </c>
      <c r="U907" s="4"/>
      <c r="V907" s="4"/>
      <c r="W907" s="220" t="str">
        <f ca="1">commission</f>
        <v/>
      </c>
      <c r="X907" s="301"/>
    </row>
    <row r="908" spans="1:24" x14ac:dyDescent="0.25">
      <c r="A908" s="6" t="str">
        <f ca="1">no.</f>
        <v/>
      </c>
      <c r="E908" s="4" t="str">
        <f ca="1">position</f>
        <v/>
      </c>
      <c r="I908" s="322"/>
      <c r="L908" s="23"/>
      <c r="N908" s="6"/>
      <c r="P908" s="20"/>
      <c r="Q908" s="5" t="str">
        <f ca="1">score</f>
        <v/>
      </c>
      <c r="R908" s="58" t="str">
        <f ca="1">rescore</f>
        <v/>
      </c>
      <c r="S908" s="11" t="str">
        <f ca="1">price</f>
        <v/>
      </c>
      <c r="U908" s="4"/>
      <c r="V908" s="4"/>
      <c r="W908" s="219" t="str">
        <f ca="1">commission</f>
        <v/>
      </c>
      <c r="X908" s="301"/>
    </row>
    <row r="909" spans="1:24" x14ac:dyDescent="0.25">
      <c r="A909" s="6" t="str">
        <f ca="1">no.</f>
        <v/>
      </c>
      <c r="E909" s="4" t="str">
        <f ca="1">position</f>
        <v/>
      </c>
      <c r="I909" s="322"/>
      <c r="L909" s="23"/>
      <c r="N909" s="6"/>
      <c r="P909" s="20"/>
      <c r="Q909" s="5" t="str">
        <f ca="1">score</f>
        <v/>
      </c>
      <c r="R909" s="58" t="str">
        <f ca="1">rescore</f>
        <v/>
      </c>
      <c r="S909" s="11" t="str">
        <f ca="1">price</f>
        <v/>
      </c>
      <c r="U909" s="4"/>
      <c r="V909" s="4"/>
      <c r="W909" s="220" t="str">
        <f ca="1">commission</f>
        <v/>
      </c>
      <c r="X909" s="301"/>
    </row>
    <row r="910" spans="1:24" x14ac:dyDescent="0.25">
      <c r="A910" s="6" t="str">
        <f ca="1">no.</f>
        <v/>
      </c>
      <c r="E910" s="4" t="str">
        <f ca="1">position</f>
        <v/>
      </c>
      <c r="I910" s="322"/>
      <c r="L910" s="23"/>
      <c r="N910" s="6"/>
      <c r="P910" s="20"/>
      <c r="Q910" s="5" t="str">
        <f ca="1">score</f>
        <v/>
      </c>
      <c r="R910" s="58" t="str">
        <f ca="1">rescore</f>
        <v/>
      </c>
      <c r="S910" s="11" t="str">
        <f ca="1">price</f>
        <v/>
      </c>
      <c r="U910" s="4"/>
      <c r="V910" s="4"/>
      <c r="W910" s="220" t="str">
        <f ca="1">commission</f>
        <v/>
      </c>
      <c r="X910" s="301"/>
    </row>
    <row r="911" spans="1:24" x14ac:dyDescent="0.25">
      <c r="A911" s="6" t="str">
        <f ca="1">no.</f>
        <v/>
      </c>
      <c r="E911" s="4" t="str">
        <f ca="1">position</f>
        <v/>
      </c>
      <c r="I911" s="322"/>
      <c r="L911" s="23"/>
      <c r="N911" s="6"/>
      <c r="P911" s="20"/>
      <c r="Q911" s="5" t="str">
        <f ca="1">score</f>
        <v/>
      </c>
      <c r="R911" s="58" t="str">
        <f ca="1">rescore</f>
        <v/>
      </c>
      <c r="S911" s="11" t="str">
        <f ca="1">price</f>
        <v/>
      </c>
      <c r="U911" s="4"/>
      <c r="V911" s="4"/>
      <c r="W911" s="219" t="str">
        <f ca="1">commission</f>
        <v/>
      </c>
      <c r="X911" s="301"/>
    </row>
    <row r="912" spans="1:24" x14ac:dyDescent="0.25">
      <c r="A912" s="6" t="str">
        <f ca="1">no.</f>
        <v/>
      </c>
      <c r="E912" s="4" t="str">
        <f ca="1">position</f>
        <v/>
      </c>
      <c r="I912" s="322"/>
      <c r="L912" s="23"/>
      <c r="N912" s="6"/>
      <c r="P912" s="20"/>
      <c r="Q912" s="5" t="str">
        <f ca="1">score</f>
        <v/>
      </c>
      <c r="R912" s="58" t="str">
        <f ca="1">rescore</f>
        <v/>
      </c>
      <c r="S912" s="11" t="str">
        <f ca="1">price</f>
        <v/>
      </c>
      <c r="U912" s="4"/>
      <c r="V912" s="4"/>
      <c r="W912" s="220" t="str">
        <f ca="1">commission</f>
        <v/>
      </c>
      <c r="X912" s="301"/>
    </row>
    <row r="913" spans="1:24" x14ac:dyDescent="0.25">
      <c r="A913" s="6" t="str">
        <f ca="1">no.</f>
        <v/>
      </c>
      <c r="E913" s="4" t="str">
        <f ca="1">position</f>
        <v/>
      </c>
      <c r="I913" s="322"/>
      <c r="L913" s="23"/>
      <c r="N913" s="6"/>
      <c r="P913" s="20"/>
      <c r="Q913" s="5" t="str">
        <f ca="1">score</f>
        <v/>
      </c>
      <c r="R913" s="58" t="str">
        <f ca="1">rescore</f>
        <v/>
      </c>
      <c r="S913" s="11" t="str">
        <f ca="1">price</f>
        <v/>
      </c>
      <c r="U913" s="4"/>
      <c r="V913" s="4"/>
      <c r="W913" s="220" t="str">
        <f ca="1">commission</f>
        <v/>
      </c>
      <c r="X913" s="301"/>
    </row>
    <row r="914" spans="1:24" x14ac:dyDescent="0.25">
      <c r="A914" s="6" t="str">
        <f ca="1">no.</f>
        <v/>
      </c>
      <c r="E914" s="4" t="str">
        <f ca="1">position</f>
        <v/>
      </c>
      <c r="I914" s="322"/>
      <c r="L914" s="23"/>
      <c r="N914" s="6"/>
      <c r="P914" s="20"/>
      <c r="Q914" s="5" t="str">
        <f ca="1">score</f>
        <v/>
      </c>
      <c r="R914" s="58" t="str">
        <f ca="1">rescore</f>
        <v/>
      </c>
      <c r="S914" s="11" t="str">
        <f ca="1">price</f>
        <v/>
      </c>
      <c r="U914" s="4"/>
      <c r="V914" s="4"/>
      <c r="W914" s="220" t="str">
        <f ca="1">commission</f>
        <v/>
      </c>
      <c r="X914" s="301"/>
    </row>
    <row r="915" spans="1:24" x14ac:dyDescent="0.25">
      <c r="A915" s="6" t="str">
        <f ca="1">no.</f>
        <v/>
      </c>
      <c r="E915" s="4" t="str">
        <f ca="1">position</f>
        <v/>
      </c>
      <c r="I915" s="322"/>
      <c r="L915" s="23"/>
      <c r="N915" s="6"/>
      <c r="P915" s="20"/>
      <c r="Q915" s="5" t="str">
        <f ca="1">score</f>
        <v/>
      </c>
      <c r="R915" s="58" t="str">
        <f ca="1">rescore</f>
        <v/>
      </c>
      <c r="S915" s="11" t="str">
        <f ca="1">price</f>
        <v/>
      </c>
      <c r="U915" s="4"/>
      <c r="V915" s="4"/>
      <c r="W915" s="220" t="str">
        <f ca="1">commission</f>
        <v/>
      </c>
      <c r="X915" s="301"/>
    </row>
    <row r="916" spans="1:24" x14ac:dyDescent="0.25">
      <c r="A916" s="6" t="str">
        <f ca="1">no.</f>
        <v/>
      </c>
      <c r="E916" s="4" t="str">
        <f ca="1">position</f>
        <v/>
      </c>
      <c r="I916" s="322"/>
      <c r="L916" s="23"/>
      <c r="N916" s="6"/>
      <c r="P916" s="20"/>
      <c r="Q916" s="5" t="str">
        <f ca="1">score</f>
        <v/>
      </c>
      <c r="R916" s="58" t="str">
        <f ca="1">rescore</f>
        <v/>
      </c>
      <c r="S916" s="11" t="str">
        <f ca="1">price</f>
        <v/>
      </c>
      <c r="U916" s="4"/>
      <c r="V916" s="4"/>
      <c r="W916" s="220" t="str">
        <f ca="1">commission</f>
        <v/>
      </c>
      <c r="X916" s="301"/>
    </row>
    <row r="917" spans="1:24" x14ac:dyDescent="0.25">
      <c r="A917" s="6" t="str">
        <f ca="1">no.</f>
        <v/>
      </c>
      <c r="E917" s="4" t="str">
        <f ca="1">position</f>
        <v/>
      </c>
      <c r="I917" s="322"/>
      <c r="L917" s="23"/>
      <c r="N917" s="6"/>
      <c r="P917" s="20"/>
      <c r="Q917" s="5" t="str">
        <f ca="1">score</f>
        <v/>
      </c>
      <c r="R917" s="58" t="str">
        <f ca="1">rescore</f>
        <v/>
      </c>
      <c r="S917" s="11" t="str">
        <f ca="1">price</f>
        <v/>
      </c>
      <c r="U917" s="4"/>
      <c r="V917" s="4"/>
      <c r="W917" s="220" t="str">
        <f ca="1">commission</f>
        <v/>
      </c>
      <c r="X917" s="301"/>
    </row>
    <row r="918" spans="1:24" x14ac:dyDescent="0.25">
      <c r="A918" s="6" t="str">
        <f ca="1">no.</f>
        <v/>
      </c>
      <c r="E918" s="4" t="str">
        <f ca="1">position</f>
        <v/>
      </c>
      <c r="I918" s="322"/>
      <c r="L918" s="23"/>
      <c r="N918" s="6"/>
      <c r="P918" s="20"/>
      <c r="Q918" s="5" t="str">
        <f ca="1">score</f>
        <v/>
      </c>
      <c r="R918" s="58" t="str">
        <f ca="1">rescore</f>
        <v/>
      </c>
      <c r="S918" s="11" t="str">
        <f ca="1">price</f>
        <v/>
      </c>
      <c r="U918" s="4"/>
      <c r="V918" s="4"/>
      <c r="W918" s="220" t="str">
        <f ca="1">commission</f>
        <v/>
      </c>
      <c r="X918" s="301"/>
    </row>
    <row r="919" spans="1:24" x14ac:dyDescent="0.25">
      <c r="A919" s="6" t="str">
        <f ca="1">no.</f>
        <v/>
      </c>
      <c r="E919" s="4" t="str">
        <f ca="1">position</f>
        <v/>
      </c>
      <c r="I919" s="322"/>
      <c r="L919" s="23"/>
      <c r="N919" s="6"/>
      <c r="P919" s="20"/>
      <c r="Q919" s="5" t="str">
        <f ca="1">score</f>
        <v/>
      </c>
      <c r="R919" s="58" t="str">
        <f ca="1">rescore</f>
        <v/>
      </c>
      <c r="S919" s="11" t="str">
        <f ca="1">price</f>
        <v/>
      </c>
      <c r="U919" s="4"/>
      <c r="V919" s="4"/>
      <c r="W919" s="220" t="str">
        <f ca="1">commission</f>
        <v/>
      </c>
      <c r="X919" s="301"/>
    </row>
    <row r="920" spans="1:24" x14ac:dyDescent="0.25">
      <c r="A920" s="6" t="str">
        <f ca="1">no.</f>
        <v/>
      </c>
      <c r="E920" s="4" t="str">
        <f ca="1">position</f>
        <v/>
      </c>
      <c r="I920" s="322"/>
      <c r="L920" s="23"/>
      <c r="N920" s="6"/>
      <c r="P920" s="20"/>
      <c r="Q920" s="5" t="str">
        <f ca="1">score</f>
        <v/>
      </c>
      <c r="R920" s="58" t="str">
        <f ca="1">rescore</f>
        <v/>
      </c>
      <c r="S920" s="11" t="str">
        <f ca="1">price</f>
        <v/>
      </c>
      <c r="U920" s="4"/>
      <c r="V920" s="4"/>
      <c r="W920" s="219" t="str">
        <f ca="1">commission</f>
        <v/>
      </c>
      <c r="X920" s="301"/>
    </row>
    <row r="921" spans="1:24" x14ac:dyDescent="0.25">
      <c r="A921" s="6" t="str">
        <f ca="1">no.</f>
        <v/>
      </c>
      <c r="E921" s="4" t="str">
        <f ca="1">position</f>
        <v/>
      </c>
      <c r="I921" s="322"/>
      <c r="L921" s="23"/>
      <c r="N921" s="6"/>
      <c r="P921" s="20"/>
      <c r="Q921" s="5" t="str">
        <f ca="1">score</f>
        <v/>
      </c>
      <c r="R921" s="58" t="str">
        <f ca="1">rescore</f>
        <v/>
      </c>
      <c r="S921" s="11" t="str">
        <f ca="1">price</f>
        <v/>
      </c>
      <c r="U921" s="4"/>
      <c r="V921" s="4"/>
      <c r="W921" s="220" t="str">
        <f ca="1">commission</f>
        <v/>
      </c>
      <c r="X921" s="301"/>
    </row>
    <row r="922" spans="1:24" x14ac:dyDescent="0.25">
      <c r="A922" s="6" t="str">
        <f ca="1">no.</f>
        <v/>
      </c>
      <c r="E922" s="4" t="str">
        <f ca="1">position</f>
        <v/>
      </c>
      <c r="I922" s="322"/>
      <c r="L922" s="23"/>
      <c r="N922" s="6"/>
      <c r="P922" s="20"/>
      <c r="Q922" s="5" t="str">
        <f ca="1">score</f>
        <v/>
      </c>
      <c r="R922" s="58" t="str">
        <f ca="1">rescore</f>
        <v/>
      </c>
      <c r="S922" s="11" t="str">
        <f ca="1">price</f>
        <v/>
      </c>
      <c r="U922" s="4"/>
      <c r="V922" s="4"/>
      <c r="W922" s="219" t="str">
        <f ca="1">commission</f>
        <v/>
      </c>
      <c r="X922" s="301"/>
    </row>
    <row r="923" spans="1:24" x14ac:dyDescent="0.25">
      <c r="A923" s="6" t="str">
        <f ca="1">no.</f>
        <v/>
      </c>
      <c r="E923" s="4" t="str">
        <f ca="1">position</f>
        <v/>
      </c>
      <c r="I923" s="322"/>
      <c r="L923" s="23"/>
      <c r="N923" s="6"/>
      <c r="P923" s="20"/>
      <c r="Q923" s="5" t="str">
        <f ca="1">score</f>
        <v/>
      </c>
      <c r="R923" s="58" t="str">
        <f ca="1">rescore</f>
        <v/>
      </c>
      <c r="S923" s="11" t="str">
        <f ca="1">price</f>
        <v/>
      </c>
      <c r="U923" s="4"/>
      <c r="V923" s="4"/>
      <c r="W923" s="220" t="str">
        <f ca="1">commission</f>
        <v/>
      </c>
      <c r="X923" s="301"/>
    </row>
    <row r="924" spans="1:24" x14ac:dyDescent="0.25">
      <c r="A924" s="6" t="str">
        <f ca="1">no.</f>
        <v/>
      </c>
      <c r="E924" s="4" t="str">
        <f ca="1">position</f>
        <v/>
      </c>
      <c r="I924" s="322"/>
      <c r="L924" s="23"/>
      <c r="N924" s="6"/>
      <c r="P924" s="20"/>
      <c r="Q924" s="5" t="str">
        <f ca="1">score</f>
        <v/>
      </c>
      <c r="R924" s="58" t="str">
        <f ca="1">rescore</f>
        <v/>
      </c>
      <c r="S924" s="11" t="str">
        <f ca="1">price</f>
        <v/>
      </c>
      <c r="U924" s="4"/>
      <c r="V924" s="4"/>
      <c r="W924" s="220" t="str">
        <f ca="1">commission</f>
        <v/>
      </c>
      <c r="X924" s="301"/>
    </row>
    <row r="925" spans="1:24" x14ac:dyDescent="0.25">
      <c r="A925" s="6" t="str">
        <f ca="1">no.</f>
        <v/>
      </c>
      <c r="E925" s="4" t="str">
        <f ca="1">position</f>
        <v/>
      </c>
      <c r="I925" s="322"/>
      <c r="L925" s="23"/>
      <c r="N925" s="6"/>
      <c r="P925" s="20"/>
      <c r="Q925" s="5" t="str">
        <f ca="1">score</f>
        <v/>
      </c>
      <c r="R925" s="58" t="str">
        <f ca="1">rescore</f>
        <v/>
      </c>
      <c r="S925" s="11" t="str">
        <f ca="1">price</f>
        <v/>
      </c>
      <c r="U925" s="4"/>
      <c r="V925" s="4"/>
      <c r="W925" s="220" t="str">
        <f ca="1">commission</f>
        <v/>
      </c>
      <c r="X925" s="301"/>
    </row>
    <row r="926" spans="1:24" x14ac:dyDescent="0.25">
      <c r="A926" s="6" t="str">
        <f ca="1">no.</f>
        <v/>
      </c>
      <c r="E926" s="4" t="str">
        <f ca="1">position</f>
        <v/>
      </c>
      <c r="I926" s="322"/>
      <c r="L926" s="23"/>
      <c r="N926" s="6"/>
      <c r="P926" s="20"/>
      <c r="Q926" s="5" t="str">
        <f ca="1">score</f>
        <v/>
      </c>
      <c r="R926" s="58" t="str">
        <f ca="1">rescore</f>
        <v/>
      </c>
      <c r="S926" s="11" t="str">
        <f ca="1">price</f>
        <v/>
      </c>
      <c r="U926" s="4"/>
      <c r="V926" s="4"/>
      <c r="W926" s="219" t="str">
        <f ca="1">commission</f>
        <v/>
      </c>
      <c r="X926" s="301"/>
    </row>
    <row r="927" spans="1:24" x14ac:dyDescent="0.25">
      <c r="A927" s="6" t="str">
        <f ca="1">no.</f>
        <v/>
      </c>
      <c r="E927" s="4" t="str">
        <f ca="1">position</f>
        <v/>
      </c>
      <c r="I927" s="322"/>
      <c r="L927" s="23"/>
      <c r="N927" s="6"/>
      <c r="P927" s="20"/>
      <c r="Q927" s="5" t="str">
        <f ca="1">score</f>
        <v/>
      </c>
      <c r="R927" s="58" t="str">
        <f ca="1">rescore</f>
        <v/>
      </c>
      <c r="S927" s="11" t="str">
        <f ca="1">price</f>
        <v/>
      </c>
      <c r="U927" s="4"/>
      <c r="V927" s="4"/>
      <c r="W927" s="220" t="str">
        <f ca="1">commission</f>
        <v/>
      </c>
      <c r="X927" s="301"/>
    </row>
    <row r="928" spans="1:24" x14ac:dyDescent="0.25">
      <c r="A928" s="6" t="str">
        <f ca="1">no.</f>
        <v/>
      </c>
      <c r="E928" s="4" t="str">
        <f ca="1">position</f>
        <v/>
      </c>
      <c r="I928" s="322"/>
      <c r="L928" s="23"/>
      <c r="N928" s="6"/>
      <c r="P928" s="20"/>
      <c r="Q928" s="5" t="str">
        <f ca="1">score</f>
        <v/>
      </c>
      <c r="R928" s="58" t="str">
        <f ca="1">rescore</f>
        <v/>
      </c>
      <c r="S928" s="11" t="str">
        <f ca="1">price</f>
        <v/>
      </c>
      <c r="U928" s="4"/>
      <c r="V928" s="4"/>
      <c r="W928" s="220" t="str">
        <f ca="1">commission</f>
        <v/>
      </c>
      <c r="X928" s="301"/>
    </row>
    <row r="929" spans="1:24" x14ac:dyDescent="0.25">
      <c r="A929" s="6" t="str">
        <f ca="1">no.</f>
        <v/>
      </c>
      <c r="E929" s="4" t="str">
        <f ca="1">position</f>
        <v/>
      </c>
      <c r="I929" s="322"/>
      <c r="L929" s="23"/>
      <c r="N929" s="6"/>
      <c r="P929" s="20"/>
      <c r="Q929" s="5" t="str">
        <f ca="1">score</f>
        <v/>
      </c>
      <c r="R929" s="58" t="str">
        <f ca="1">rescore</f>
        <v/>
      </c>
      <c r="S929" s="11" t="str">
        <f ca="1">price</f>
        <v/>
      </c>
      <c r="U929" s="4"/>
      <c r="V929" s="4"/>
      <c r="W929" s="220" t="str">
        <f ca="1">commission</f>
        <v/>
      </c>
      <c r="X929" s="301"/>
    </row>
    <row r="930" spans="1:24" x14ac:dyDescent="0.25">
      <c r="A930" s="6" t="str">
        <f ca="1">no.</f>
        <v/>
      </c>
      <c r="E930" s="4" t="str">
        <f ca="1">position</f>
        <v/>
      </c>
      <c r="I930" s="322"/>
      <c r="L930" s="23"/>
      <c r="N930" s="6"/>
      <c r="P930" s="20"/>
      <c r="Q930" s="5" t="str">
        <f ca="1">score</f>
        <v/>
      </c>
      <c r="R930" s="58" t="str">
        <f ca="1">rescore</f>
        <v/>
      </c>
      <c r="S930" s="11" t="str">
        <f ca="1">price</f>
        <v/>
      </c>
      <c r="U930" s="4"/>
      <c r="V930" s="4"/>
      <c r="W930" s="220" t="str">
        <f ca="1">commission</f>
        <v/>
      </c>
      <c r="X930" s="301"/>
    </row>
    <row r="931" spans="1:24" x14ac:dyDescent="0.25">
      <c r="A931" s="6" t="str">
        <f ca="1">no.</f>
        <v/>
      </c>
      <c r="E931" s="4" t="str">
        <f ca="1">position</f>
        <v/>
      </c>
      <c r="I931" s="322"/>
      <c r="L931" s="23"/>
      <c r="N931" s="6"/>
      <c r="P931" s="20"/>
      <c r="Q931" s="5" t="str">
        <f ca="1">score</f>
        <v/>
      </c>
      <c r="R931" s="58" t="str">
        <f ca="1">rescore</f>
        <v/>
      </c>
      <c r="S931" s="11" t="str">
        <f ca="1">price</f>
        <v/>
      </c>
      <c r="U931" s="4"/>
      <c r="V931" s="4"/>
      <c r="W931" s="219" t="str">
        <f ca="1">commission</f>
        <v/>
      </c>
      <c r="X931" s="301"/>
    </row>
    <row r="932" spans="1:24" x14ac:dyDescent="0.25">
      <c r="A932" s="6" t="str">
        <f ca="1">no.</f>
        <v/>
      </c>
      <c r="E932" s="4" t="str">
        <f ca="1">position</f>
        <v/>
      </c>
      <c r="I932" s="322"/>
      <c r="L932" s="23"/>
      <c r="N932" s="6"/>
      <c r="P932" s="20"/>
      <c r="Q932" s="5" t="str">
        <f ca="1">score</f>
        <v/>
      </c>
      <c r="R932" s="58" t="str">
        <f ca="1">rescore</f>
        <v/>
      </c>
      <c r="S932" s="11" t="str">
        <f ca="1">price</f>
        <v/>
      </c>
      <c r="U932" s="4"/>
      <c r="V932" s="4"/>
      <c r="W932" s="219" t="str">
        <f ca="1">commission</f>
        <v/>
      </c>
      <c r="X932" s="301"/>
    </row>
    <row r="933" spans="1:24" x14ac:dyDescent="0.25">
      <c r="A933" s="6" t="str">
        <f ca="1">no.</f>
        <v/>
      </c>
      <c r="E933" s="4" t="str">
        <f ca="1">position</f>
        <v/>
      </c>
      <c r="I933" s="322"/>
      <c r="L933" s="23"/>
      <c r="N933" s="6"/>
      <c r="P933" s="20"/>
      <c r="Q933" s="5" t="str">
        <f ca="1">score</f>
        <v/>
      </c>
      <c r="R933" s="58" t="str">
        <f ca="1">rescore</f>
        <v/>
      </c>
      <c r="S933" s="11" t="str">
        <f ca="1">price</f>
        <v/>
      </c>
      <c r="U933" s="4"/>
      <c r="V933" s="4"/>
      <c r="W933" s="220" t="str">
        <f ca="1">commission</f>
        <v/>
      </c>
      <c r="X933" s="301"/>
    </row>
    <row r="934" spans="1:24" x14ac:dyDescent="0.25">
      <c r="A934" s="6" t="str">
        <f ca="1">no.</f>
        <v/>
      </c>
      <c r="E934" s="4" t="str">
        <f ca="1">position</f>
        <v/>
      </c>
      <c r="I934" s="322"/>
      <c r="L934" s="23"/>
      <c r="N934" s="6"/>
      <c r="P934" s="20"/>
      <c r="Q934" s="5" t="str">
        <f ca="1">score</f>
        <v/>
      </c>
      <c r="R934" s="58" t="str">
        <f ca="1">rescore</f>
        <v/>
      </c>
      <c r="S934" s="11" t="str">
        <f ca="1">price</f>
        <v/>
      </c>
      <c r="U934" s="4"/>
      <c r="V934" s="4"/>
      <c r="W934" s="220" t="str">
        <f ca="1">commission</f>
        <v/>
      </c>
      <c r="X934" s="301"/>
    </row>
    <row r="935" spans="1:24" x14ac:dyDescent="0.25">
      <c r="A935" s="6" t="str">
        <f ca="1">no.</f>
        <v/>
      </c>
      <c r="E935" s="4" t="str">
        <f ca="1">position</f>
        <v/>
      </c>
      <c r="I935" s="322"/>
      <c r="L935" s="23"/>
      <c r="N935" s="6"/>
      <c r="P935" s="20"/>
      <c r="Q935" s="5" t="str">
        <f ca="1">score</f>
        <v/>
      </c>
      <c r="R935" s="58" t="str">
        <f ca="1">rescore</f>
        <v/>
      </c>
      <c r="S935" s="11" t="str">
        <f ca="1">price</f>
        <v/>
      </c>
      <c r="U935" s="4"/>
      <c r="V935" s="4"/>
      <c r="W935" s="220" t="str">
        <f ca="1">commission</f>
        <v/>
      </c>
      <c r="X935" s="301"/>
    </row>
    <row r="936" spans="1:24" x14ac:dyDescent="0.25">
      <c r="A936" s="6" t="str">
        <f ca="1">no.</f>
        <v/>
      </c>
      <c r="E936" s="4" t="str">
        <f ca="1">position</f>
        <v/>
      </c>
      <c r="I936" s="322"/>
      <c r="L936" s="23"/>
      <c r="N936" s="6"/>
      <c r="P936" s="20"/>
      <c r="Q936" s="5" t="str">
        <f ca="1">score</f>
        <v/>
      </c>
      <c r="R936" s="58" t="str">
        <f ca="1">rescore</f>
        <v/>
      </c>
      <c r="S936" s="11" t="str">
        <f ca="1">price</f>
        <v/>
      </c>
      <c r="U936" s="4"/>
      <c r="V936" s="4"/>
      <c r="W936" s="220" t="str">
        <f ca="1">commission</f>
        <v/>
      </c>
      <c r="X936" s="301"/>
    </row>
    <row r="937" spans="1:24" x14ac:dyDescent="0.25">
      <c r="A937" s="6" t="str">
        <f ca="1">no.</f>
        <v/>
      </c>
      <c r="E937" s="4" t="str">
        <f ca="1">position</f>
        <v/>
      </c>
      <c r="I937" s="322"/>
      <c r="L937" s="23"/>
      <c r="N937" s="6"/>
      <c r="P937" s="20"/>
      <c r="Q937" s="5" t="str">
        <f ca="1">score</f>
        <v/>
      </c>
      <c r="R937" s="58" t="str">
        <f ca="1">rescore</f>
        <v/>
      </c>
      <c r="S937" s="11" t="str">
        <f ca="1">price</f>
        <v/>
      </c>
      <c r="U937" s="4"/>
      <c r="V937" s="4"/>
      <c r="W937" s="220" t="str">
        <f ca="1">commission</f>
        <v/>
      </c>
      <c r="X937" s="301"/>
    </row>
    <row r="938" spans="1:24" x14ac:dyDescent="0.25">
      <c r="A938" s="6" t="str">
        <f ca="1">no.</f>
        <v/>
      </c>
      <c r="E938" s="4" t="str">
        <f ca="1">position</f>
        <v/>
      </c>
      <c r="I938" s="322"/>
      <c r="L938" s="23"/>
      <c r="N938" s="6"/>
      <c r="P938" s="20"/>
      <c r="Q938" s="5" t="str">
        <f ca="1">score</f>
        <v/>
      </c>
      <c r="R938" s="58" t="str">
        <f ca="1">rescore</f>
        <v/>
      </c>
      <c r="S938" s="11" t="str">
        <f ca="1">price</f>
        <v/>
      </c>
      <c r="U938" s="4"/>
      <c r="V938" s="4"/>
      <c r="W938" s="220" t="str">
        <f ca="1">commission</f>
        <v/>
      </c>
      <c r="X938" s="301"/>
    </row>
    <row r="939" spans="1:24" x14ac:dyDescent="0.25">
      <c r="A939" s="6" t="str">
        <f ca="1">no.</f>
        <v/>
      </c>
      <c r="E939" s="4" t="str">
        <f ca="1">position</f>
        <v/>
      </c>
      <c r="I939" s="322"/>
      <c r="L939" s="23"/>
      <c r="N939" s="6"/>
      <c r="P939" s="20"/>
      <c r="Q939" s="5" t="str">
        <f ca="1">score</f>
        <v/>
      </c>
      <c r="R939" s="58" t="str">
        <f ca="1">rescore</f>
        <v/>
      </c>
      <c r="S939" s="11" t="str">
        <f ca="1">price</f>
        <v/>
      </c>
      <c r="U939" s="4"/>
      <c r="V939" s="4"/>
      <c r="W939" s="220" t="str">
        <f ca="1">commission</f>
        <v/>
      </c>
      <c r="X939" s="301"/>
    </row>
    <row r="940" spans="1:24" x14ac:dyDescent="0.25">
      <c r="A940" s="6" t="str">
        <f ca="1">no.</f>
        <v/>
      </c>
      <c r="E940" s="4" t="str">
        <f ca="1">position</f>
        <v/>
      </c>
      <c r="I940" s="322"/>
      <c r="L940" s="23"/>
      <c r="N940" s="6"/>
      <c r="P940" s="20"/>
      <c r="Q940" s="5" t="str">
        <f ca="1">score</f>
        <v/>
      </c>
      <c r="R940" s="58" t="str">
        <f ca="1">rescore</f>
        <v/>
      </c>
      <c r="S940" s="11" t="str">
        <f ca="1">price</f>
        <v/>
      </c>
      <c r="U940" s="4"/>
      <c r="V940" s="4"/>
      <c r="W940" s="219" t="str">
        <f ca="1">commission</f>
        <v/>
      </c>
      <c r="X940" s="301"/>
    </row>
    <row r="941" spans="1:24" x14ac:dyDescent="0.25">
      <c r="A941" s="6" t="str">
        <f ca="1">no.</f>
        <v/>
      </c>
      <c r="E941" s="4" t="str">
        <f ca="1">position</f>
        <v/>
      </c>
      <c r="I941" s="322"/>
      <c r="L941" s="23"/>
      <c r="N941" s="6"/>
      <c r="P941" s="20"/>
      <c r="Q941" s="5" t="str">
        <f ca="1">score</f>
        <v/>
      </c>
      <c r="R941" s="58" t="str">
        <f ca="1">rescore</f>
        <v/>
      </c>
      <c r="S941" s="11" t="str">
        <f ca="1">price</f>
        <v/>
      </c>
      <c r="U941" s="4"/>
      <c r="V941" s="4"/>
      <c r="W941" s="220" t="str">
        <f ca="1">commission</f>
        <v/>
      </c>
      <c r="X941" s="301"/>
    </row>
    <row r="942" spans="1:24" x14ac:dyDescent="0.25">
      <c r="A942" s="6" t="str">
        <f ca="1">no.</f>
        <v/>
      </c>
      <c r="E942" s="4" t="str">
        <f ca="1">position</f>
        <v/>
      </c>
      <c r="I942" s="322"/>
      <c r="L942" s="23"/>
      <c r="N942" s="6"/>
      <c r="P942" s="20"/>
      <c r="Q942" s="5" t="str">
        <f ca="1">score</f>
        <v/>
      </c>
      <c r="R942" s="58" t="str">
        <f ca="1">rescore</f>
        <v/>
      </c>
      <c r="S942" s="11" t="str">
        <f ca="1">price</f>
        <v/>
      </c>
      <c r="U942" s="4"/>
      <c r="V942" s="4"/>
      <c r="W942" s="219" t="str">
        <f ca="1">commission</f>
        <v/>
      </c>
      <c r="X942" s="301"/>
    </row>
    <row r="943" spans="1:24" x14ac:dyDescent="0.25">
      <c r="A943" s="6" t="str">
        <f ca="1">no.</f>
        <v/>
      </c>
      <c r="E943" s="4" t="str">
        <f ca="1">position</f>
        <v/>
      </c>
      <c r="I943" s="322"/>
      <c r="L943" s="23"/>
      <c r="N943" s="6"/>
      <c r="P943" s="20"/>
      <c r="Q943" s="5" t="str">
        <f ca="1">score</f>
        <v/>
      </c>
      <c r="R943" s="58" t="str">
        <f ca="1">rescore</f>
        <v/>
      </c>
      <c r="S943" s="11" t="str">
        <f ca="1">price</f>
        <v/>
      </c>
      <c r="U943" s="4"/>
      <c r="V943" s="4"/>
      <c r="W943" s="220" t="str">
        <f ca="1">commission</f>
        <v/>
      </c>
      <c r="X943" s="301"/>
    </row>
    <row r="944" spans="1:24" x14ac:dyDescent="0.25">
      <c r="A944" s="6" t="str">
        <f ca="1">no.</f>
        <v/>
      </c>
      <c r="E944" s="4" t="str">
        <f ca="1">position</f>
        <v/>
      </c>
      <c r="I944" s="322"/>
      <c r="L944" s="23"/>
      <c r="N944" s="6"/>
      <c r="P944" s="20"/>
      <c r="Q944" s="5" t="str">
        <f ca="1">score</f>
        <v/>
      </c>
      <c r="R944" s="58" t="str">
        <f ca="1">rescore</f>
        <v/>
      </c>
      <c r="S944" s="11" t="str">
        <f ca="1">price</f>
        <v/>
      </c>
      <c r="U944" s="4"/>
      <c r="V944" s="4"/>
      <c r="W944" s="220" t="str">
        <f ca="1">commission</f>
        <v/>
      </c>
      <c r="X944" s="301"/>
    </row>
    <row r="945" spans="1:24" x14ac:dyDescent="0.25">
      <c r="A945" s="6" t="str">
        <f ca="1">no.</f>
        <v/>
      </c>
      <c r="E945" s="4" t="str">
        <f ca="1">position</f>
        <v/>
      </c>
      <c r="I945" s="322"/>
      <c r="L945" s="23"/>
      <c r="N945" s="6"/>
      <c r="P945" s="20"/>
      <c r="Q945" s="5" t="str">
        <f ca="1">score</f>
        <v/>
      </c>
      <c r="R945" s="58" t="str">
        <f ca="1">rescore</f>
        <v/>
      </c>
      <c r="S945" s="11" t="str">
        <f ca="1">price</f>
        <v/>
      </c>
      <c r="U945" s="4"/>
      <c r="V945" s="4"/>
      <c r="W945" s="220" t="str">
        <f ca="1">commission</f>
        <v/>
      </c>
      <c r="X945" s="301"/>
    </row>
    <row r="946" spans="1:24" x14ac:dyDescent="0.25">
      <c r="A946" s="6" t="str">
        <f ca="1">no.</f>
        <v/>
      </c>
      <c r="E946" s="4" t="str">
        <f ca="1">position</f>
        <v/>
      </c>
      <c r="I946" s="322"/>
      <c r="L946" s="23"/>
      <c r="N946" s="6"/>
      <c r="P946" s="20"/>
      <c r="Q946" s="5" t="str">
        <f ca="1">score</f>
        <v/>
      </c>
      <c r="R946" s="58" t="str">
        <f ca="1">rescore</f>
        <v/>
      </c>
      <c r="S946" s="11" t="str">
        <f ca="1">price</f>
        <v/>
      </c>
      <c r="U946" s="4"/>
      <c r="V946" s="4"/>
      <c r="W946" s="220" t="str">
        <f ca="1">commission</f>
        <v/>
      </c>
      <c r="X946" s="301"/>
    </row>
    <row r="947" spans="1:24" x14ac:dyDescent="0.25">
      <c r="A947" s="6" t="str">
        <f ca="1">no.</f>
        <v/>
      </c>
      <c r="E947" s="4" t="str">
        <f ca="1">position</f>
        <v/>
      </c>
      <c r="I947" s="322"/>
      <c r="L947" s="23"/>
      <c r="N947" s="6"/>
      <c r="P947" s="20"/>
      <c r="Q947" s="5" t="str">
        <f ca="1">score</f>
        <v/>
      </c>
      <c r="R947" s="58" t="str">
        <f ca="1">rescore</f>
        <v/>
      </c>
      <c r="S947" s="11" t="str">
        <f ca="1">price</f>
        <v/>
      </c>
      <c r="U947" s="4"/>
      <c r="V947" s="4"/>
      <c r="W947" s="220" t="str">
        <f ca="1">commission</f>
        <v/>
      </c>
      <c r="X947" s="301"/>
    </row>
    <row r="948" spans="1:24" x14ac:dyDescent="0.25">
      <c r="A948" s="6" t="str">
        <f ca="1">no.</f>
        <v/>
      </c>
      <c r="E948" s="4" t="str">
        <f ca="1">position</f>
        <v/>
      </c>
      <c r="I948" s="322"/>
      <c r="L948" s="23"/>
      <c r="N948" s="6"/>
      <c r="P948" s="20"/>
      <c r="Q948" s="5" t="str">
        <f ca="1">score</f>
        <v/>
      </c>
      <c r="R948" s="58" t="str">
        <f ca="1">rescore</f>
        <v/>
      </c>
      <c r="S948" s="11" t="str">
        <f ca="1">price</f>
        <v/>
      </c>
      <c r="U948" s="4"/>
      <c r="V948" s="4"/>
      <c r="W948" s="220" t="str">
        <f ca="1">commission</f>
        <v/>
      </c>
      <c r="X948" s="301"/>
    </row>
    <row r="949" spans="1:24" x14ac:dyDescent="0.25">
      <c r="A949" s="6" t="str">
        <f ca="1">no.</f>
        <v/>
      </c>
      <c r="E949" s="4" t="str">
        <f ca="1">position</f>
        <v/>
      </c>
      <c r="I949" s="322"/>
      <c r="L949" s="23"/>
      <c r="N949" s="6"/>
      <c r="P949" s="20"/>
      <c r="Q949" s="5" t="str">
        <f ca="1">score</f>
        <v/>
      </c>
      <c r="R949" s="58" t="str">
        <f ca="1">rescore</f>
        <v/>
      </c>
      <c r="S949" s="11" t="str">
        <f ca="1">price</f>
        <v/>
      </c>
      <c r="U949" s="4"/>
      <c r="V949" s="4"/>
      <c r="W949" s="219" t="str">
        <f ca="1">commission</f>
        <v/>
      </c>
      <c r="X949" s="301"/>
    </row>
    <row r="950" spans="1:24" x14ac:dyDescent="0.25">
      <c r="A950" s="6" t="str">
        <f ca="1">no.</f>
        <v/>
      </c>
      <c r="E950" s="4" t="str">
        <f ca="1">position</f>
        <v/>
      </c>
      <c r="I950" s="322"/>
      <c r="L950" s="23"/>
      <c r="N950" s="6"/>
      <c r="P950" s="20"/>
      <c r="Q950" s="5" t="str">
        <f ca="1">score</f>
        <v/>
      </c>
      <c r="R950" s="58" t="str">
        <f ca="1">rescore</f>
        <v/>
      </c>
      <c r="S950" s="11" t="str">
        <f ca="1">price</f>
        <v/>
      </c>
      <c r="U950" s="4"/>
      <c r="V950" s="4"/>
      <c r="W950" s="220" t="str">
        <f ca="1">commission</f>
        <v/>
      </c>
      <c r="X950" s="301"/>
    </row>
    <row r="951" spans="1:24" x14ac:dyDescent="0.25">
      <c r="A951" s="6" t="str">
        <f ca="1">no.</f>
        <v/>
      </c>
      <c r="E951" s="4" t="str">
        <f ca="1">position</f>
        <v/>
      </c>
      <c r="I951" s="322"/>
      <c r="L951" s="23"/>
      <c r="N951" s="6"/>
      <c r="P951" s="20"/>
      <c r="Q951" s="5" t="str">
        <f ca="1">score</f>
        <v/>
      </c>
      <c r="R951" s="58" t="str">
        <f ca="1">rescore</f>
        <v/>
      </c>
      <c r="S951" s="11" t="str">
        <f ca="1">price</f>
        <v/>
      </c>
      <c r="U951" s="4"/>
      <c r="V951" s="4"/>
      <c r="W951" s="220" t="str">
        <f ca="1">commission</f>
        <v/>
      </c>
      <c r="X951" s="301"/>
    </row>
    <row r="952" spans="1:24" x14ac:dyDescent="0.25">
      <c r="A952" s="6" t="str">
        <f ca="1">no.</f>
        <v/>
      </c>
      <c r="E952" s="4" t="str">
        <f ca="1">position</f>
        <v/>
      </c>
      <c r="I952" s="322"/>
      <c r="L952" s="23"/>
      <c r="N952" s="6"/>
      <c r="P952" s="20"/>
      <c r="Q952" s="5" t="str">
        <f ca="1">score</f>
        <v/>
      </c>
      <c r="R952" s="58" t="str">
        <f ca="1">rescore</f>
        <v/>
      </c>
      <c r="S952" s="11" t="str">
        <f ca="1">price</f>
        <v/>
      </c>
      <c r="U952" s="4"/>
      <c r="V952" s="4"/>
      <c r="W952" s="220" t="str">
        <f ca="1">commission</f>
        <v/>
      </c>
      <c r="X952" s="301"/>
    </row>
    <row r="953" spans="1:24" x14ac:dyDescent="0.25">
      <c r="A953" s="6" t="str">
        <f ca="1">no.</f>
        <v/>
      </c>
      <c r="E953" s="4" t="str">
        <f ca="1">position</f>
        <v/>
      </c>
      <c r="I953" s="322"/>
      <c r="L953" s="23"/>
      <c r="N953" s="6"/>
      <c r="P953" s="20"/>
      <c r="Q953" s="5" t="str">
        <f ca="1">score</f>
        <v/>
      </c>
      <c r="R953" s="58" t="str">
        <f ca="1">rescore</f>
        <v/>
      </c>
      <c r="S953" s="11" t="str">
        <f ca="1">price</f>
        <v/>
      </c>
      <c r="U953" s="4"/>
      <c r="V953" s="4"/>
      <c r="W953" s="219" t="str">
        <f ca="1">commission</f>
        <v/>
      </c>
      <c r="X953" s="301"/>
    </row>
    <row r="954" spans="1:24" x14ac:dyDescent="0.25">
      <c r="A954" s="6" t="str">
        <f ca="1">no.</f>
        <v/>
      </c>
      <c r="E954" s="4" t="str">
        <f ca="1">position</f>
        <v/>
      </c>
      <c r="I954" s="322"/>
      <c r="L954" s="23"/>
      <c r="N954" s="6"/>
      <c r="P954" s="20"/>
      <c r="Q954" s="5" t="str">
        <f ca="1">score</f>
        <v/>
      </c>
      <c r="R954" s="58" t="str">
        <f ca="1">rescore</f>
        <v/>
      </c>
      <c r="S954" s="11" t="str">
        <f ca="1">price</f>
        <v/>
      </c>
      <c r="U954" s="4"/>
      <c r="V954" s="4"/>
      <c r="W954" s="220" t="str">
        <f ca="1">commission</f>
        <v/>
      </c>
      <c r="X954" s="301"/>
    </row>
    <row r="955" spans="1:24" x14ac:dyDescent="0.25">
      <c r="A955" s="6" t="str">
        <f ca="1">no.</f>
        <v/>
      </c>
      <c r="E955" s="4" t="str">
        <f ca="1">position</f>
        <v/>
      </c>
      <c r="I955" s="322"/>
      <c r="L955" s="23"/>
      <c r="N955" s="6"/>
      <c r="P955" s="20"/>
      <c r="Q955" s="5" t="str">
        <f ca="1">score</f>
        <v/>
      </c>
      <c r="R955" s="58" t="str">
        <f ca="1">rescore</f>
        <v/>
      </c>
      <c r="S955" s="11" t="str">
        <f ca="1">price</f>
        <v/>
      </c>
      <c r="U955" s="4"/>
      <c r="V955" s="4"/>
      <c r="W955" s="220" t="str">
        <f ca="1">commission</f>
        <v/>
      </c>
      <c r="X955" s="301"/>
    </row>
    <row r="956" spans="1:24" x14ac:dyDescent="0.25">
      <c r="A956" s="6" t="str">
        <f ca="1">no.</f>
        <v/>
      </c>
      <c r="E956" s="4" t="str">
        <f ca="1">position</f>
        <v/>
      </c>
      <c r="I956" s="322"/>
      <c r="L956" s="23"/>
      <c r="N956" s="6"/>
      <c r="P956" s="20"/>
      <c r="Q956" s="5" t="str">
        <f ca="1">score</f>
        <v/>
      </c>
      <c r="R956" s="58" t="str">
        <f ca="1">rescore</f>
        <v/>
      </c>
      <c r="S956" s="11" t="str">
        <f ca="1">price</f>
        <v/>
      </c>
      <c r="U956" s="4"/>
      <c r="V956" s="4"/>
      <c r="W956" s="220" t="str">
        <f ca="1">commission</f>
        <v/>
      </c>
      <c r="X956" s="301"/>
    </row>
    <row r="957" spans="1:24" x14ac:dyDescent="0.25">
      <c r="A957" s="6" t="str">
        <f ca="1">no.</f>
        <v/>
      </c>
      <c r="E957" s="4" t="str">
        <f ca="1">position</f>
        <v/>
      </c>
      <c r="I957" s="322"/>
      <c r="L957" s="23"/>
      <c r="N957" s="6"/>
      <c r="P957" s="20"/>
      <c r="Q957" s="5" t="str">
        <f ca="1">score</f>
        <v/>
      </c>
      <c r="R957" s="58" t="str">
        <f ca="1">rescore</f>
        <v/>
      </c>
      <c r="S957" s="11" t="str">
        <f ca="1">price</f>
        <v/>
      </c>
      <c r="U957" s="4"/>
      <c r="V957" s="4"/>
      <c r="W957" s="220" t="str">
        <f ca="1">commission</f>
        <v/>
      </c>
      <c r="X957" s="301"/>
    </row>
    <row r="958" spans="1:24" x14ac:dyDescent="0.25">
      <c r="A958" s="6" t="str">
        <f ca="1">no.</f>
        <v/>
      </c>
      <c r="E958" s="4" t="str">
        <f ca="1">position</f>
        <v/>
      </c>
      <c r="I958" s="322"/>
      <c r="L958" s="23"/>
      <c r="N958" s="6"/>
      <c r="P958" s="20"/>
      <c r="Q958" s="5" t="str">
        <f ca="1">score</f>
        <v/>
      </c>
      <c r="R958" s="58" t="str">
        <f ca="1">rescore</f>
        <v/>
      </c>
      <c r="S958" s="11" t="str">
        <f ca="1">price</f>
        <v/>
      </c>
      <c r="U958" s="4"/>
      <c r="V958" s="4"/>
      <c r="W958" s="220" t="str">
        <f ca="1">commission</f>
        <v/>
      </c>
      <c r="X958" s="301"/>
    </row>
    <row r="959" spans="1:24" x14ac:dyDescent="0.25">
      <c r="A959" s="6" t="str">
        <f ca="1">no.</f>
        <v/>
      </c>
      <c r="E959" s="4" t="str">
        <f ca="1">position</f>
        <v/>
      </c>
      <c r="I959" s="322"/>
      <c r="L959" s="23"/>
      <c r="N959" s="6"/>
      <c r="P959" s="20"/>
      <c r="Q959" s="5" t="str">
        <f ca="1">score</f>
        <v/>
      </c>
      <c r="R959" s="58" t="str">
        <f ca="1">rescore</f>
        <v/>
      </c>
      <c r="S959" s="11" t="str">
        <f ca="1">price</f>
        <v/>
      </c>
      <c r="U959" s="4"/>
      <c r="V959" s="4"/>
      <c r="W959" s="220" t="str">
        <f ca="1">commission</f>
        <v/>
      </c>
      <c r="X959" s="301"/>
    </row>
    <row r="960" spans="1:24" x14ac:dyDescent="0.25">
      <c r="A960" s="6" t="str">
        <f ca="1">no.</f>
        <v/>
      </c>
      <c r="E960" s="4" t="str">
        <f ca="1">position</f>
        <v/>
      </c>
      <c r="I960" s="322"/>
      <c r="L960" s="23"/>
      <c r="N960" s="6"/>
      <c r="P960" s="20"/>
      <c r="Q960" s="5" t="str">
        <f ca="1">score</f>
        <v/>
      </c>
      <c r="R960" s="58" t="str">
        <f ca="1">rescore</f>
        <v/>
      </c>
      <c r="S960" s="11" t="str">
        <f ca="1">price</f>
        <v/>
      </c>
      <c r="U960" s="4"/>
      <c r="V960" s="4"/>
      <c r="W960" s="220" t="str">
        <f ca="1">commission</f>
        <v/>
      </c>
      <c r="X960" s="301"/>
    </row>
    <row r="961" spans="1:24" x14ac:dyDescent="0.25">
      <c r="A961" s="6" t="str">
        <f ca="1">no.</f>
        <v/>
      </c>
      <c r="E961" s="4" t="str">
        <f ca="1">position</f>
        <v/>
      </c>
      <c r="I961" s="318"/>
      <c r="L961" s="23"/>
      <c r="N961" s="6"/>
      <c r="P961" s="20"/>
      <c r="Q961" s="5" t="str">
        <f ca="1">score</f>
        <v/>
      </c>
      <c r="R961" s="58" t="str">
        <f ca="1">rescore</f>
        <v/>
      </c>
      <c r="S961" s="11" t="str">
        <f ca="1">price</f>
        <v/>
      </c>
      <c r="U961" s="4"/>
      <c r="V961" s="4"/>
      <c r="W961" s="220" t="str">
        <f ca="1">commission</f>
        <v/>
      </c>
      <c r="X961" s="301"/>
    </row>
    <row r="962" spans="1:24" x14ac:dyDescent="0.25">
      <c r="A962" s="6" t="str">
        <f ca="1">no.</f>
        <v/>
      </c>
      <c r="E962" s="4" t="str">
        <f ca="1">position</f>
        <v/>
      </c>
      <c r="I962" s="322"/>
      <c r="L962" s="23"/>
      <c r="N962" s="6"/>
      <c r="P962" s="20"/>
      <c r="Q962" s="5" t="str">
        <f ca="1">score</f>
        <v/>
      </c>
      <c r="R962" s="58" t="str">
        <f ca="1">rescore</f>
        <v/>
      </c>
      <c r="S962" s="11" t="str">
        <f ca="1">price</f>
        <v/>
      </c>
      <c r="U962" s="4"/>
      <c r="V962" s="4"/>
      <c r="W962" s="220" t="str">
        <f ca="1">commission</f>
        <v/>
      </c>
      <c r="X962" s="301"/>
    </row>
    <row r="963" spans="1:24" x14ac:dyDescent="0.25">
      <c r="A963" s="6" t="str">
        <f ca="1">no.</f>
        <v/>
      </c>
      <c r="E963" s="4" t="str">
        <f ca="1">position</f>
        <v/>
      </c>
      <c r="I963" s="322"/>
      <c r="L963" s="23"/>
      <c r="N963" s="6"/>
      <c r="P963" s="20"/>
      <c r="Q963" s="5" t="str">
        <f ca="1">score</f>
        <v/>
      </c>
      <c r="R963" s="58" t="str">
        <f ca="1">rescore</f>
        <v/>
      </c>
      <c r="S963" s="11" t="str">
        <f ca="1">price</f>
        <v/>
      </c>
      <c r="U963" s="4"/>
      <c r="V963" s="4"/>
      <c r="W963" s="220" t="str">
        <f ca="1">commission</f>
        <v/>
      </c>
      <c r="X963" s="301"/>
    </row>
    <row r="964" spans="1:24" x14ac:dyDescent="0.25">
      <c r="A964" s="6" t="str">
        <f ca="1">no.</f>
        <v/>
      </c>
      <c r="E964" s="4" t="str">
        <f ca="1">position</f>
        <v/>
      </c>
      <c r="I964" s="322"/>
      <c r="L964" s="23"/>
      <c r="N964" s="6"/>
      <c r="P964" s="20"/>
      <c r="Q964" s="5" t="str">
        <f ca="1">score</f>
        <v/>
      </c>
      <c r="R964" s="58" t="str">
        <f ca="1">rescore</f>
        <v/>
      </c>
      <c r="S964" s="11" t="str">
        <f ca="1">price</f>
        <v/>
      </c>
      <c r="U964" s="4"/>
      <c r="V964" s="4"/>
      <c r="W964" s="220" t="str">
        <f ca="1">commission</f>
        <v/>
      </c>
      <c r="X964" s="301"/>
    </row>
    <row r="965" spans="1:24" x14ac:dyDescent="0.25">
      <c r="A965" s="6" t="str">
        <f ca="1">no.</f>
        <v/>
      </c>
      <c r="E965" s="4" t="str">
        <f ca="1">position</f>
        <v/>
      </c>
      <c r="I965" s="322"/>
      <c r="L965" s="23"/>
      <c r="N965" s="6"/>
      <c r="P965" s="20"/>
      <c r="Q965" s="5" t="str">
        <f ca="1">score</f>
        <v/>
      </c>
      <c r="R965" s="58" t="str">
        <f ca="1">rescore</f>
        <v/>
      </c>
      <c r="S965" s="11" t="str">
        <f ca="1">price</f>
        <v/>
      </c>
      <c r="U965" s="4"/>
      <c r="V965" s="4"/>
      <c r="W965" s="220" t="str">
        <f ca="1">commission</f>
        <v/>
      </c>
      <c r="X965" s="301"/>
    </row>
    <row r="966" spans="1:24" x14ac:dyDescent="0.25">
      <c r="A966" s="6" t="str">
        <f ca="1">no.</f>
        <v/>
      </c>
      <c r="E966" s="4" t="str">
        <f ca="1">position</f>
        <v/>
      </c>
      <c r="I966" s="322"/>
      <c r="L966" s="23"/>
      <c r="N966" s="6"/>
      <c r="P966" s="20"/>
      <c r="Q966" s="5" t="str">
        <f ca="1">score</f>
        <v/>
      </c>
      <c r="R966" s="58" t="str">
        <f ca="1">rescore</f>
        <v/>
      </c>
      <c r="S966" s="11" t="str">
        <f ca="1">price</f>
        <v/>
      </c>
      <c r="U966" s="4"/>
      <c r="V966" s="4"/>
      <c r="W966" s="220" t="str">
        <f ca="1">commission</f>
        <v/>
      </c>
      <c r="X966" s="301"/>
    </row>
    <row r="967" spans="1:24" x14ac:dyDescent="0.25">
      <c r="A967" s="6" t="str">
        <f ca="1">no.</f>
        <v/>
      </c>
      <c r="E967" s="4" t="str">
        <f ca="1">position</f>
        <v/>
      </c>
      <c r="I967" s="322"/>
      <c r="L967" s="23"/>
      <c r="N967" s="6"/>
      <c r="P967" s="20"/>
      <c r="Q967" s="5" t="str">
        <f ca="1">score</f>
        <v/>
      </c>
      <c r="R967" s="58" t="str">
        <f ca="1">rescore</f>
        <v/>
      </c>
      <c r="S967" s="11" t="str">
        <f ca="1">price</f>
        <v/>
      </c>
      <c r="U967" s="4"/>
      <c r="V967" s="4"/>
      <c r="W967" s="219" t="str">
        <f ca="1">commission</f>
        <v/>
      </c>
      <c r="X967" s="301"/>
    </row>
    <row r="968" spans="1:24" x14ac:dyDescent="0.25">
      <c r="A968" s="6" t="str">
        <f ca="1">no.</f>
        <v/>
      </c>
      <c r="E968" s="4" t="str">
        <f ca="1">position</f>
        <v/>
      </c>
      <c r="I968" s="322"/>
      <c r="L968" s="23"/>
      <c r="N968" s="6"/>
      <c r="P968" s="20"/>
      <c r="Q968" s="5" t="str">
        <f ca="1">score</f>
        <v/>
      </c>
      <c r="R968" s="58" t="str">
        <f ca="1">rescore</f>
        <v/>
      </c>
      <c r="S968" s="11" t="str">
        <f ca="1">price</f>
        <v/>
      </c>
      <c r="U968" s="4"/>
      <c r="V968" s="4"/>
      <c r="W968" s="220" t="str">
        <f ca="1">commission</f>
        <v/>
      </c>
      <c r="X968" s="301"/>
    </row>
    <row r="969" spans="1:24" x14ac:dyDescent="0.25">
      <c r="A969" s="6" t="str">
        <f ca="1">no.</f>
        <v/>
      </c>
      <c r="E969" s="4" t="str">
        <f ca="1">position</f>
        <v/>
      </c>
      <c r="I969" s="322"/>
      <c r="L969" s="23"/>
      <c r="N969" s="6"/>
      <c r="P969" s="20"/>
      <c r="Q969" s="5" t="str">
        <f ca="1">score</f>
        <v/>
      </c>
      <c r="R969" s="58" t="str">
        <f ca="1">rescore</f>
        <v/>
      </c>
      <c r="S969" s="11" t="str">
        <f ca="1">price</f>
        <v/>
      </c>
      <c r="U969" s="4"/>
      <c r="V969" s="4"/>
      <c r="W969" s="220" t="str">
        <f ca="1">commission</f>
        <v/>
      </c>
      <c r="X969" s="301"/>
    </row>
    <row r="970" spans="1:24" x14ac:dyDescent="0.25">
      <c r="A970" s="6" t="str">
        <f ca="1">no.</f>
        <v/>
      </c>
      <c r="E970" s="4" t="str">
        <f ca="1">position</f>
        <v/>
      </c>
      <c r="I970" s="322"/>
      <c r="L970" s="23"/>
      <c r="N970" s="6"/>
      <c r="P970" s="20"/>
      <c r="Q970" s="5" t="str">
        <f ca="1">score</f>
        <v/>
      </c>
      <c r="R970" s="58" t="str">
        <f ca="1">rescore</f>
        <v/>
      </c>
      <c r="S970" s="11" t="str">
        <f ca="1">price</f>
        <v/>
      </c>
      <c r="U970" s="4"/>
      <c r="V970" s="4"/>
      <c r="W970" s="220" t="str">
        <f ca="1">commission</f>
        <v/>
      </c>
      <c r="X970" s="301"/>
    </row>
    <row r="971" spans="1:24" x14ac:dyDescent="0.25">
      <c r="A971" s="6" t="str">
        <f ca="1">no.</f>
        <v/>
      </c>
      <c r="E971" s="4" t="str">
        <f ca="1">position</f>
        <v/>
      </c>
      <c r="I971" s="322"/>
      <c r="L971" s="23"/>
      <c r="N971" s="6"/>
      <c r="P971" s="20"/>
      <c r="Q971" s="5" t="str">
        <f ca="1">score</f>
        <v/>
      </c>
      <c r="R971" s="58" t="str">
        <f ca="1">rescore</f>
        <v/>
      </c>
      <c r="S971" s="11" t="str">
        <f ca="1">price</f>
        <v/>
      </c>
      <c r="U971" s="4"/>
      <c r="V971" s="4"/>
      <c r="W971" s="220" t="str">
        <f ca="1">commission</f>
        <v/>
      </c>
      <c r="X971" s="301"/>
    </row>
    <row r="972" spans="1:24" x14ac:dyDescent="0.25">
      <c r="A972" s="6" t="str">
        <f ca="1">no.</f>
        <v/>
      </c>
      <c r="E972" s="4" t="str">
        <f ca="1">position</f>
        <v/>
      </c>
      <c r="I972" s="322"/>
      <c r="L972" s="23"/>
      <c r="N972" s="6"/>
      <c r="P972" s="20"/>
      <c r="Q972" s="5" t="str">
        <f ca="1">score</f>
        <v/>
      </c>
      <c r="R972" s="58" t="str">
        <f ca="1">rescore</f>
        <v/>
      </c>
      <c r="S972" s="11" t="str">
        <f ca="1">price</f>
        <v/>
      </c>
      <c r="U972" s="4"/>
      <c r="V972" s="4"/>
      <c r="W972" s="220" t="str">
        <f ca="1">commission</f>
        <v/>
      </c>
      <c r="X972" s="301"/>
    </row>
    <row r="973" spans="1:24" x14ac:dyDescent="0.25">
      <c r="A973" s="6" t="str">
        <f ca="1">no.</f>
        <v/>
      </c>
      <c r="E973" s="4" t="str">
        <f ca="1">position</f>
        <v/>
      </c>
      <c r="I973" s="322"/>
      <c r="L973" s="23"/>
      <c r="N973" s="6"/>
      <c r="P973" s="20"/>
      <c r="Q973" s="5" t="str">
        <f ca="1">score</f>
        <v/>
      </c>
      <c r="R973" s="58" t="str">
        <f ca="1">rescore</f>
        <v/>
      </c>
      <c r="S973" s="11" t="str">
        <f ca="1">price</f>
        <v/>
      </c>
      <c r="U973" s="4"/>
      <c r="V973" s="4"/>
      <c r="W973" s="220" t="str">
        <f ca="1">commission</f>
        <v/>
      </c>
      <c r="X973" s="301"/>
    </row>
    <row r="974" spans="1:24" x14ac:dyDescent="0.25">
      <c r="A974" s="6" t="str">
        <f ca="1">no.</f>
        <v/>
      </c>
      <c r="E974" s="4" t="str">
        <f ca="1">position</f>
        <v/>
      </c>
      <c r="I974" s="322"/>
      <c r="L974" s="23"/>
      <c r="N974" s="6"/>
      <c r="P974" s="20"/>
      <c r="Q974" s="5" t="str">
        <f ca="1">score</f>
        <v/>
      </c>
      <c r="R974" s="58" t="str">
        <f ca="1">rescore</f>
        <v/>
      </c>
      <c r="S974" s="11" t="str">
        <f ca="1">price</f>
        <v/>
      </c>
      <c r="U974" s="4"/>
      <c r="V974" s="4"/>
      <c r="W974" s="220" t="str">
        <f ca="1">commission</f>
        <v/>
      </c>
      <c r="X974" s="301"/>
    </row>
    <row r="975" spans="1:24" x14ac:dyDescent="0.25">
      <c r="A975" s="6" t="str">
        <f ca="1">no.</f>
        <v/>
      </c>
      <c r="E975" s="4" t="str">
        <f ca="1">position</f>
        <v/>
      </c>
      <c r="I975" s="322"/>
      <c r="L975" s="23"/>
      <c r="N975" s="6"/>
      <c r="P975" s="20"/>
      <c r="Q975" s="5" t="str">
        <f ca="1">score</f>
        <v/>
      </c>
      <c r="R975" s="58" t="str">
        <f ca="1">rescore</f>
        <v/>
      </c>
      <c r="S975" s="11" t="str">
        <f ca="1">price</f>
        <v/>
      </c>
      <c r="U975" s="4"/>
      <c r="V975" s="4"/>
      <c r="W975" s="220" t="str">
        <f ca="1">commission</f>
        <v/>
      </c>
      <c r="X975" s="301"/>
    </row>
    <row r="976" spans="1:24" x14ac:dyDescent="0.25">
      <c r="A976" s="6" t="str">
        <f ca="1">no.</f>
        <v/>
      </c>
      <c r="E976" s="4" t="str">
        <f ca="1">position</f>
        <v/>
      </c>
      <c r="I976" s="322"/>
      <c r="L976" s="23"/>
      <c r="N976" s="6"/>
      <c r="P976" s="20"/>
      <c r="Q976" s="5" t="str">
        <f ca="1">score</f>
        <v/>
      </c>
      <c r="R976" s="58" t="str">
        <f ca="1">rescore</f>
        <v/>
      </c>
      <c r="S976" s="11" t="str">
        <f ca="1">price</f>
        <v/>
      </c>
      <c r="U976" s="4"/>
      <c r="V976" s="4"/>
      <c r="W976" s="220" t="str">
        <f ca="1">commission</f>
        <v/>
      </c>
      <c r="X976" s="301"/>
    </row>
    <row r="977" spans="1:24" x14ac:dyDescent="0.25">
      <c r="A977" s="6" t="str">
        <f ca="1">no.</f>
        <v/>
      </c>
      <c r="E977" s="4" t="str">
        <f ca="1">position</f>
        <v/>
      </c>
      <c r="I977" s="322"/>
      <c r="L977" s="23"/>
      <c r="N977" s="6"/>
      <c r="P977" s="20"/>
      <c r="Q977" s="5" t="str">
        <f ca="1">score</f>
        <v/>
      </c>
      <c r="R977" s="58" t="str">
        <f ca="1">rescore</f>
        <v/>
      </c>
      <c r="S977" s="11" t="str">
        <f ca="1">price</f>
        <v/>
      </c>
      <c r="U977" s="4"/>
      <c r="V977" s="4"/>
      <c r="W977" s="220" t="str">
        <f ca="1">commission</f>
        <v/>
      </c>
      <c r="X977" s="301"/>
    </row>
    <row r="978" spans="1:24" x14ac:dyDescent="0.25">
      <c r="A978" s="6" t="str">
        <f ca="1">no.</f>
        <v/>
      </c>
      <c r="E978" s="4" t="str">
        <f ca="1">position</f>
        <v/>
      </c>
      <c r="I978" s="322"/>
      <c r="L978" s="23"/>
      <c r="N978" s="6"/>
      <c r="P978" s="20"/>
      <c r="Q978" s="5" t="str">
        <f ca="1">score</f>
        <v/>
      </c>
      <c r="R978" s="58" t="str">
        <f ca="1">rescore</f>
        <v/>
      </c>
      <c r="S978" s="11" t="str">
        <f ca="1">price</f>
        <v/>
      </c>
      <c r="U978" s="4"/>
      <c r="V978" s="4"/>
      <c r="W978" s="220" t="str">
        <f ca="1">commission</f>
        <v/>
      </c>
      <c r="X978" s="301"/>
    </row>
    <row r="979" spans="1:24" x14ac:dyDescent="0.25">
      <c r="A979" s="6" t="str">
        <f ca="1">no.</f>
        <v/>
      </c>
      <c r="E979" s="4" t="str">
        <f ca="1">position</f>
        <v/>
      </c>
      <c r="I979" s="322"/>
      <c r="L979" s="23"/>
      <c r="N979" s="6"/>
      <c r="P979" s="20"/>
      <c r="Q979" s="5" t="str">
        <f ca="1">score</f>
        <v/>
      </c>
      <c r="R979" s="58" t="str">
        <f ca="1">rescore</f>
        <v/>
      </c>
      <c r="S979" s="11" t="str">
        <f ca="1">price</f>
        <v/>
      </c>
      <c r="U979" s="4"/>
      <c r="V979" s="4"/>
      <c r="W979" s="220" t="str">
        <f ca="1">commission</f>
        <v/>
      </c>
      <c r="X979" s="301"/>
    </row>
    <row r="980" spans="1:24" x14ac:dyDescent="0.25">
      <c r="A980" s="6" t="str">
        <f ca="1">no.</f>
        <v/>
      </c>
      <c r="E980" s="4" t="str">
        <f ca="1">position</f>
        <v/>
      </c>
      <c r="I980" s="322"/>
      <c r="L980" s="23"/>
      <c r="N980" s="6"/>
      <c r="P980" s="20"/>
      <c r="Q980" s="5" t="str">
        <f ca="1">score</f>
        <v/>
      </c>
      <c r="R980" s="58" t="str">
        <f ca="1">rescore</f>
        <v/>
      </c>
      <c r="S980" s="11" t="str">
        <f ca="1">price</f>
        <v/>
      </c>
      <c r="U980" s="4"/>
      <c r="V980" s="4"/>
      <c r="W980" s="220" t="str">
        <f ca="1">commission</f>
        <v/>
      </c>
      <c r="X980" s="301"/>
    </row>
    <row r="981" spans="1:24" x14ac:dyDescent="0.25">
      <c r="A981" s="6" t="str">
        <f ca="1">no.</f>
        <v/>
      </c>
      <c r="E981" s="4" t="str">
        <f ca="1">position</f>
        <v/>
      </c>
      <c r="I981" s="322"/>
      <c r="L981" s="23"/>
      <c r="N981" s="6"/>
      <c r="P981" s="20"/>
      <c r="Q981" s="5" t="str">
        <f ca="1">score</f>
        <v/>
      </c>
      <c r="R981" s="58" t="str">
        <f ca="1">rescore</f>
        <v/>
      </c>
      <c r="S981" s="11" t="str">
        <f ca="1">price</f>
        <v/>
      </c>
      <c r="U981" s="4"/>
      <c r="V981" s="4"/>
      <c r="W981" s="220" t="str">
        <f ca="1">commission</f>
        <v/>
      </c>
      <c r="X981" s="301"/>
    </row>
    <row r="982" spans="1:24" x14ac:dyDescent="0.25">
      <c r="A982" s="6" t="str">
        <f ca="1">no.</f>
        <v/>
      </c>
      <c r="E982" s="4" t="str">
        <f ca="1">position</f>
        <v/>
      </c>
      <c r="I982" s="322"/>
      <c r="L982" s="23"/>
      <c r="N982" s="6"/>
      <c r="P982" s="20"/>
      <c r="Q982" s="5" t="str">
        <f ca="1">score</f>
        <v/>
      </c>
      <c r="R982" s="58" t="str">
        <f ca="1">rescore</f>
        <v/>
      </c>
      <c r="S982" s="11" t="str">
        <f ca="1">price</f>
        <v/>
      </c>
      <c r="U982" s="4"/>
      <c r="V982" s="4"/>
      <c r="W982" s="220" t="str">
        <f ca="1">commission</f>
        <v/>
      </c>
      <c r="X982" s="301"/>
    </row>
    <row r="983" spans="1:24" x14ac:dyDescent="0.25">
      <c r="A983" s="6" t="str">
        <f ca="1">no.</f>
        <v/>
      </c>
      <c r="E983" s="4" t="str">
        <f ca="1">position</f>
        <v/>
      </c>
      <c r="I983" s="322"/>
      <c r="L983" s="23"/>
      <c r="N983" s="6"/>
      <c r="P983" s="20"/>
      <c r="Q983" s="5" t="str">
        <f ca="1">score</f>
        <v/>
      </c>
      <c r="R983" s="58" t="str">
        <f ca="1">rescore</f>
        <v/>
      </c>
      <c r="S983" s="11" t="str">
        <f ca="1">price</f>
        <v/>
      </c>
      <c r="U983" s="4"/>
      <c r="V983" s="4"/>
      <c r="W983" s="220" t="str">
        <f ca="1">commission</f>
        <v/>
      </c>
      <c r="X983" s="301"/>
    </row>
    <row r="984" spans="1:24" x14ac:dyDescent="0.25">
      <c r="A984" s="6" t="str">
        <f ca="1">no.</f>
        <v/>
      </c>
      <c r="E984" s="4" t="str">
        <f ca="1">position</f>
        <v/>
      </c>
      <c r="I984" s="322"/>
      <c r="L984" s="23"/>
      <c r="N984" s="6"/>
      <c r="P984" s="20"/>
      <c r="Q984" s="5" t="str">
        <f ca="1">score</f>
        <v/>
      </c>
      <c r="R984" s="58" t="str">
        <f ca="1">rescore</f>
        <v/>
      </c>
      <c r="S984" s="11" t="str">
        <f ca="1">price</f>
        <v/>
      </c>
      <c r="U984" s="4"/>
      <c r="V984" s="4"/>
      <c r="W984" s="220" t="str">
        <f ca="1">commission</f>
        <v/>
      </c>
      <c r="X984" s="301"/>
    </row>
    <row r="985" spans="1:24" x14ac:dyDescent="0.25">
      <c r="A985" s="6" t="str">
        <f ca="1">no.</f>
        <v/>
      </c>
      <c r="E985" s="4" t="str">
        <f ca="1">position</f>
        <v/>
      </c>
      <c r="I985" s="322"/>
      <c r="L985" s="23"/>
      <c r="N985" s="6"/>
      <c r="P985" s="20"/>
      <c r="Q985" s="5" t="str">
        <f ca="1">score</f>
        <v/>
      </c>
      <c r="R985" s="58" t="str">
        <f ca="1">rescore</f>
        <v/>
      </c>
      <c r="S985" s="11" t="str">
        <f ca="1">price</f>
        <v/>
      </c>
      <c r="U985" s="4"/>
      <c r="V985" s="4"/>
      <c r="W985" s="220" t="str">
        <f ca="1">commission</f>
        <v/>
      </c>
      <c r="X985" s="301"/>
    </row>
    <row r="986" spans="1:24" x14ac:dyDescent="0.25">
      <c r="A986" s="6" t="str">
        <f ca="1">no.</f>
        <v/>
      </c>
      <c r="E986" s="4" t="str">
        <f ca="1">position</f>
        <v/>
      </c>
      <c r="I986" s="322"/>
      <c r="L986" s="23"/>
      <c r="N986" s="6"/>
      <c r="P986" s="20"/>
      <c r="Q986" s="5" t="str">
        <f ca="1">score</f>
        <v/>
      </c>
      <c r="R986" s="58" t="str">
        <f ca="1">rescore</f>
        <v/>
      </c>
      <c r="S986" s="11" t="str">
        <f ca="1">price</f>
        <v/>
      </c>
      <c r="U986" s="4"/>
      <c r="V986" s="4"/>
      <c r="W986" s="220" t="str">
        <f ca="1">commission</f>
        <v/>
      </c>
      <c r="X986" s="301"/>
    </row>
    <row r="987" spans="1:24" x14ac:dyDescent="0.25">
      <c r="A987" s="6" t="str">
        <f ca="1">no.</f>
        <v/>
      </c>
      <c r="E987" s="4" t="str">
        <f ca="1">position</f>
        <v/>
      </c>
      <c r="I987" s="322"/>
      <c r="L987" s="23"/>
      <c r="N987" s="6"/>
      <c r="P987" s="20"/>
      <c r="Q987" s="5" t="str">
        <f ca="1">score</f>
        <v/>
      </c>
      <c r="R987" s="58" t="str">
        <f ca="1">rescore</f>
        <v/>
      </c>
      <c r="S987" s="11" t="str">
        <f ca="1">price</f>
        <v/>
      </c>
      <c r="U987" s="4"/>
      <c r="V987" s="4"/>
      <c r="W987" s="220" t="str">
        <f ca="1">commission</f>
        <v/>
      </c>
      <c r="X987" s="301"/>
    </row>
    <row r="988" spans="1:24" x14ac:dyDescent="0.25">
      <c r="A988" s="6" t="str">
        <f ca="1">no.</f>
        <v/>
      </c>
      <c r="E988" s="4" t="str">
        <f ca="1">position</f>
        <v/>
      </c>
      <c r="I988" s="322"/>
      <c r="L988" s="23"/>
      <c r="N988" s="6"/>
      <c r="P988" s="20"/>
      <c r="Q988" s="5" t="str">
        <f ca="1">score</f>
        <v/>
      </c>
      <c r="R988" s="58" t="str">
        <f ca="1">rescore</f>
        <v/>
      </c>
      <c r="S988" s="11" t="str">
        <f ca="1">price</f>
        <v/>
      </c>
      <c r="U988" s="4"/>
      <c r="V988" s="4"/>
      <c r="W988" s="220" t="str">
        <f ca="1">commission</f>
        <v/>
      </c>
      <c r="X988" s="301"/>
    </row>
    <row r="989" spans="1:24" x14ac:dyDescent="0.25">
      <c r="A989" s="6" t="str">
        <f ca="1">no.</f>
        <v/>
      </c>
      <c r="E989" s="4" t="str">
        <f ca="1">position</f>
        <v/>
      </c>
      <c r="I989" s="322"/>
      <c r="L989" s="23"/>
      <c r="N989" s="6"/>
      <c r="P989" s="20"/>
      <c r="Q989" s="5" t="str">
        <f ca="1">score</f>
        <v/>
      </c>
      <c r="R989" s="58" t="str">
        <f ca="1">rescore</f>
        <v/>
      </c>
      <c r="S989" s="11" t="str">
        <f ca="1">price</f>
        <v/>
      </c>
      <c r="U989" s="4"/>
      <c r="V989" s="4"/>
      <c r="W989" s="220" t="str">
        <f ca="1">commission</f>
        <v/>
      </c>
      <c r="X989" s="301"/>
    </row>
    <row r="990" spans="1:24" x14ac:dyDescent="0.25">
      <c r="A990" s="6" t="str">
        <f ca="1">no.</f>
        <v/>
      </c>
      <c r="E990" s="4" t="str">
        <f ca="1">position</f>
        <v/>
      </c>
      <c r="I990" s="322"/>
      <c r="L990" s="23"/>
      <c r="N990" s="6"/>
      <c r="P990" s="20"/>
      <c r="Q990" s="5" t="str">
        <f ca="1">score</f>
        <v/>
      </c>
      <c r="R990" s="58" t="str">
        <f ca="1">rescore</f>
        <v/>
      </c>
      <c r="S990" s="11" t="str">
        <f ca="1">price</f>
        <v/>
      </c>
      <c r="U990" s="4"/>
      <c r="V990" s="4"/>
      <c r="W990" s="220" t="str">
        <f ca="1">commission</f>
        <v/>
      </c>
      <c r="X990" s="301"/>
    </row>
    <row r="991" spans="1:24" x14ac:dyDescent="0.25">
      <c r="A991" s="6" t="str">
        <f ca="1">no.</f>
        <v/>
      </c>
      <c r="E991" s="4" t="str">
        <f ca="1">position</f>
        <v/>
      </c>
      <c r="I991" s="322"/>
      <c r="L991" s="23"/>
      <c r="N991" s="6"/>
      <c r="P991" s="20"/>
      <c r="Q991" s="5" t="str">
        <f ca="1">score</f>
        <v/>
      </c>
      <c r="R991" s="58" t="str">
        <f ca="1">rescore</f>
        <v/>
      </c>
      <c r="S991" s="11" t="str">
        <f ca="1">price</f>
        <v/>
      </c>
      <c r="U991" s="4"/>
      <c r="V991" s="4"/>
      <c r="W991" s="220" t="str">
        <f ca="1">commission</f>
        <v/>
      </c>
      <c r="X991" s="301"/>
    </row>
    <row r="992" spans="1:24" x14ac:dyDescent="0.25">
      <c r="A992" s="6" t="str">
        <f ca="1">no.</f>
        <v/>
      </c>
      <c r="E992" s="4" t="str">
        <f ca="1">position</f>
        <v/>
      </c>
      <c r="I992" s="322"/>
      <c r="L992" s="23"/>
      <c r="N992" s="6"/>
      <c r="P992" s="20"/>
      <c r="Q992" s="5" t="str">
        <f ca="1">score</f>
        <v/>
      </c>
      <c r="R992" s="58" t="str">
        <f ca="1">rescore</f>
        <v/>
      </c>
      <c r="S992" s="11" t="str">
        <f ca="1">price</f>
        <v/>
      </c>
      <c r="U992" s="4"/>
      <c r="V992" s="4"/>
      <c r="W992" s="220" t="str">
        <f ca="1">commission</f>
        <v/>
      </c>
      <c r="X992" s="301"/>
    </row>
    <row r="993" spans="1:24" x14ac:dyDescent="0.25">
      <c r="A993" s="6" t="str">
        <f ca="1">no.</f>
        <v/>
      </c>
      <c r="E993" s="4" t="str">
        <f ca="1">position</f>
        <v/>
      </c>
      <c r="I993" s="322"/>
      <c r="L993" s="23"/>
      <c r="N993" s="6"/>
      <c r="P993" s="20"/>
      <c r="Q993" s="5" t="str">
        <f ca="1">score</f>
        <v/>
      </c>
      <c r="R993" s="58" t="str">
        <f ca="1">rescore</f>
        <v/>
      </c>
      <c r="S993" s="11" t="str">
        <f ca="1">price</f>
        <v/>
      </c>
      <c r="U993" s="4"/>
      <c r="V993" s="4"/>
      <c r="W993" s="220" t="str">
        <f ca="1">commission</f>
        <v/>
      </c>
      <c r="X993" s="301"/>
    </row>
    <row r="994" spans="1:24" x14ac:dyDescent="0.25">
      <c r="A994" s="6" t="str">
        <f ca="1">no.</f>
        <v/>
      </c>
      <c r="E994" s="4" t="str">
        <f ca="1">position</f>
        <v/>
      </c>
      <c r="I994" s="322"/>
      <c r="L994" s="23"/>
      <c r="N994" s="6"/>
      <c r="P994" s="20"/>
      <c r="Q994" s="5" t="str">
        <f ca="1">score</f>
        <v/>
      </c>
      <c r="R994" s="58" t="str">
        <f ca="1">rescore</f>
        <v/>
      </c>
      <c r="S994" s="11" t="str">
        <f ca="1">price</f>
        <v/>
      </c>
      <c r="U994" s="4"/>
      <c r="V994" s="4"/>
      <c r="W994" s="220" t="str">
        <f ca="1">commission</f>
        <v/>
      </c>
      <c r="X994" s="301"/>
    </row>
    <row r="995" spans="1:24" x14ac:dyDescent="0.25">
      <c r="A995" s="6" t="str">
        <f ca="1">no.</f>
        <v/>
      </c>
      <c r="E995" s="4" t="str">
        <f ca="1">position</f>
        <v/>
      </c>
      <c r="I995" s="322"/>
      <c r="L995" s="23"/>
      <c r="N995" s="6"/>
      <c r="P995" s="20"/>
      <c r="Q995" s="5" t="str">
        <f ca="1">score</f>
        <v/>
      </c>
      <c r="R995" s="58" t="str">
        <f ca="1">rescore</f>
        <v/>
      </c>
      <c r="S995" s="11" t="str">
        <f ca="1">price</f>
        <v/>
      </c>
      <c r="U995" s="4"/>
      <c r="V995" s="4"/>
      <c r="W995" s="220" t="str">
        <f ca="1">commission</f>
        <v/>
      </c>
      <c r="X995" s="301"/>
    </row>
    <row r="996" spans="1:24" x14ac:dyDescent="0.25">
      <c r="A996" s="6" t="str">
        <f ca="1">no.</f>
        <v/>
      </c>
      <c r="E996" s="4" t="str">
        <f ca="1">position</f>
        <v/>
      </c>
      <c r="I996" s="322"/>
      <c r="L996" s="23"/>
      <c r="N996" s="6"/>
      <c r="P996" s="20"/>
      <c r="Q996" s="5" t="str">
        <f ca="1">score</f>
        <v/>
      </c>
      <c r="R996" s="58" t="str">
        <f ca="1">rescore</f>
        <v/>
      </c>
      <c r="S996" s="11" t="str">
        <f ca="1">price</f>
        <v/>
      </c>
      <c r="U996" s="4"/>
      <c r="V996" s="4"/>
      <c r="W996" s="220" t="str">
        <f ca="1">commission</f>
        <v/>
      </c>
      <c r="X996" s="301"/>
    </row>
    <row r="997" spans="1:24" x14ac:dyDescent="0.25">
      <c r="A997" s="6" t="str">
        <f ca="1">no.</f>
        <v/>
      </c>
      <c r="E997" s="4" t="str">
        <f ca="1">position</f>
        <v/>
      </c>
      <c r="I997" s="322"/>
      <c r="L997" s="23"/>
      <c r="N997" s="6"/>
      <c r="P997" s="20"/>
      <c r="Q997" s="5" t="str">
        <f ca="1">score</f>
        <v/>
      </c>
      <c r="R997" s="58" t="str">
        <f ca="1">rescore</f>
        <v/>
      </c>
      <c r="S997" s="11" t="str">
        <f ca="1">price</f>
        <v/>
      </c>
      <c r="U997" s="4"/>
      <c r="V997" s="4"/>
      <c r="W997" s="220" t="str">
        <f ca="1">commission</f>
        <v/>
      </c>
      <c r="X997" s="301"/>
    </row>
    <row r="998" spans="1:24" x14ac:dyDescent="0.25">
      <c r="A998" s="6" t="str">
        <f ca="1">no.</f>
        <v/>
      </c>
      <c r="E998" s="4" t="str">
        <f ca="1">position</f>
        <v/>
      </c>
      <c r="I998" s="322"/>
      <c r="L998" s="23"/>
      <c r="N998" s="6"/>
      <c r="P998" s="20"/>
      <c r="Q998" s="5" t="str">
        <f ca="1">score</f>
        <v/>
      </c>
      <c r="R998" s="58" t="str">
        <f ca="1">rescore</f>
        <v/>
      </c>
      <c r="S998" s="11" t="str">
        <f ca="1">price</f>
        <v/>
      </c>
      <c r="U998" s="4"/>
      <c r="V998" s="4"/>
      <c r="W998" s="220" t="str">
        <f ca="1">commission</f>
        <v/>
      </c>
      <c r="X998" s="301"/>
    </row>
    <row r="999" spans="1:24" x14ac:dyDescent="0.25">
      <c r="A999" s="6" t="str">
        <f ca="1">no.</f>
        <v/>
      </c>
      <c r="E999" s="4" t="str">
        <f ca="1">position</f>
        <v/>
      </c>
      <c r="I999" s="322"/>
      <c r="L999" s="23"/>
      <c r="N999" s="6"/>
      <c r="P999" s="20"/>
      <c r="Q999" s="5" t="str">
        <f ca="1">score</f>
        <v/>
      </c>
      <c r="R999" s="58" t="str">
        <f ca="1">rescore</f>
        <v/>
      </c>
      <c r="S999" s="11" t="str">
        <f ca="1">price</f>
        <v/>
      </c>
      <c r="U999" s="4"/>
      <c r="V999" s="4"/>
      <c r="W999" s="220" t="str">
        <f ca="1">commission</f>
        <v/>
      </c>
      <c r="X999" s="301"/>
    </row>
    <row r="1000" spans="1:24" x14ac:dyDescent="0.25">
      <c r="A1000" s="6" t="str">
        <f ca="1">no.</f>
        <v/>
      </c>
      <c r="E1000" s="4" t="str">
        <f ca="1">position</f>
        <v/>
      </c>
      <c r="I1000" s="322"/>
      <c r="L1000" s="23"/>
      <c r="N1000" s="6"/>
      <c r="P1000" s="20"/>
      <c r="Q1000" s="5" t="str">
        <f ca="1">score</f>
        <v/>
      </c>
      <c r="R1000" s="58" t="str">
        <f ca="1">rescore</f>
        <v/>
      </c>
      <c r="S1000" s="11" t="str">
        <f ca="1">price</f>
        <v/>
      </c>
      <c r="U1000" s="4"/>
      <c r="V1000" s="4"/>
      <c r="W1000" s="220" t="str">
        <f ca="1">commission</f>
        <v/>
      </c>
      <c r="X1000" s="301"/>
    </row>
    <row r="1001" spans="1:24" x14ac:dyDescent="0.25">
      <c r="A1001" s="6" t="str">
        <f ca="1">no.</f>
        <v/>
      </c>
      <c r="E1001" s="4" t="str">
        <f ca="1">position</f>
        <v/>
      </c>
      <c r="I1001" s="322"/>
      <c r="L1001" s="23"/>
      <c r="N1001" s="6"/>
      <c r="P1001" s="20"/>
      <c r="Q1001" s="5" t="str">
        <f ca="1">score</f>
        <v/>
      </c>
      <c r="R1001" s="58" t="str">
        <f ca="1">rescore</f>
        <v/>
      </c>
      <c r="S1001" s="11" t="str">
        <f ca="1">price</f>
        <v/>
      </c>
      <c r="U1001" s="4"/>
      <c r="V1001" s="4"/>
      <c r="W1001" s="220" t="str">
        <f ca="1">commission</f>
        <v/>
      </c>
      <c r="X1001" s="301"/>
    </row>
    <row r="1002" spans="1:24" x14ac:dyDescent="0.25">
      <c r="A1002" s="6" t="str">
        <f ca="1">no.</f>
        <v/>
      </c>
      <c r="E1002" s="4" t="str">
        <f ca="1">position</f>
        <v/>
      </c>
      <c r="I1002" s="322"/>
      <c r="L1002" s="23"/>
      <c r="N1002" s="6"/>
      <c r="P1002" s="20"/>
      <c r="Q1002" s="5" t="str">
        <f ca="1">score</f>
        <v/>
      </c>
      <c r="R1002" s="58" t="str">
        <f ca="1">rescore</f>
        <v/>
      </c>
      <c r="S1002" s="11" t="str">
        <f ca="1">price</f>
        <v/>
      </c>
      <c r="U1002" s="4"/>
      <c r="V1002" s="4"/>
      <c r="W1002" s="220" t="str">
        <f ca="1">commission</f>
        <v/>
      </c>
      <c r="X1002" s="301"/>
    </row>
    <row r="1003" spans="1:24" x14ac:dyDescent="0.25">
      <c r="A1003" s="6" t="str">
        <f ca="1">no.</f>
        <v/>
      </c>
      <c r="E1003" s="4" t="str">
        <f ca="1">position</f>
        <v/>
      </c>
      <c r="I1003" s="322"/>
      <c r="L1003" s="23"/>
      <c r="N1003" s="6"/>
      <c r="P1003" s="20"/>
      <c r="Q1003" s="5" t="str">
        <f ca="1">score</f>
        <v/>
      </c>
      <c r="R1003" s="58" t="str">
        <f ca="1">rescore</f>
        <v/>
      </c>
      <c r="S1003" s="11" t="str">
        <f ca="1">price</f>
        <v/>
      </c>
      <c r="U1003" s="4"/>
      <c r="V1003" s="4"/>
      <c r="W1003" s="220" t="str">
        <f ca="1">commission</f>
        <v/>
      </c>
      <c r="X1003" s="301"/>
    </row>
    <row r="1004" spans="1:24" x14ac:dyDescent="0.25">
      <c r="A1004" s="6" t="str">
        <f ca="1">no.</f>
        <v/>
      </c>
      <c r="E1004" s="4" t="str">
        <f ca="1">position</f>
        <v/>
      </c>
      <c r="I1004" s="322"/>
      <c r="L1004" s="23"/>
      <c r="N1004" s="6"/>
      <c r="P1004" s="20"/>
      <c r="Q1004" s="5" t="str">
        <f ca="1">score</f>
        <v/>
      </c>
      <c r="R1004" s="58" t="str">
        <f ca="1">rescore</f>
        <v/>
      </c>
      <c r="S1004" s="11" t="str">
        <f ca="1">price</f>
        <v/>
      </c>
      <c r="U1004" s="4"/>
      <c r="V1004" s="4"/>
      <c r="W1004" s="220" t="str">
        <f ca="1">commission</f>
        <v/>
      </c>
      <c r="X1004" s="301"/>
    </row>
    <row r="1005" spans="1:24" x14ac:dyDescent="0.25">
      <c r="A1005" s="6" t="str">
        <f ca="1">no.</f>
        <v/>
      </c>
      <c r="E1005" s="4" t="str">
        <f ca="1">position</f>
        <v/>
      </c>
      <c r="I1005" s="322"/>
      <c r="L1005" s="23"/>
      <c r="N1005" s="6"/>
      <c r="P1005" s="20"/>
      <c r="Q1005" s="5" t="str">
        <f ca="1">score</f>
        <v/>
      </c>
      <c r="R1005" s="58" t="str">
        <f ca="1">rescore</f>
        <v/>
      </c>
      <c r="S1005" s="11" t="str">
        <f ca="1">price</f>
        <v/>
      </c>
      <c r="U1005" s="4"/>
      <c r="V1005" s="4"/>
      <c r="W1005" s="220" t="str">
        <f ca="1">commission</f>
        <v/>
      </c>
      <c r="X1005" s="301"/>
    </row>
    <row r="1006" spans="1:24" x14ac:dyDescent="0.25">
      <c r="A1006" s="6" t="str">
        <f ca="1">no.</f>
        <v/>
      </c>
      <c r="E1006" s="4" t="str">
        <f ca="1">position</f>
        <v/>
      </c>
      <c r="I1006" s="322"/>
      <c r="L1006" s="23"/>
      <c r="N1006" s="6"/>
      <c r="P1006" s="20"/>
      <c r="Q1006" s="5" t="str">
        <f ca="1">score</f>
        <v/>
      </c>
      <c r="R1006" s="58" t="str">
        <f ca="1">rescore</f>
        <v/>
      </c>
      <c r="S1006" s="11" t="str">
        <f ca="1">price</f>
        <v/>
      </c>
      <c r="U1006" s="4"/>
      <c r="V1006" s="4"/>
      <c r="W1006" s="220" t="str">
        <f ca="1">commission</f>
        <v/>
      </c>
      <c r="X1006" s="301"/>
    </row>
    <row r="1007" spans="1:24" x14ac:dyDescent="0.25">
      <c r="A1007" s="6" t="str">
        <f ca="1">no.</f>
        <v/>
      </c>
      <c r="E1007" s="4" t="str">
        <f ca="1">position</f>
        <v/>
      </c>
      <c r="I1007" s="318"/>
      <c r="L1007" s="23"/>
      <c r="N1007" s="6"/>
      <c r="P1007" s="20"/>
      <c r="Q1007" s="5" t="str">
        <f ca="1">score</f>
        <v/>
      </c>
      <c r="R1007" s="58" t="str">
        <f ca="1">rescore</f>
        <v/>
      </c>
      <c r="S1007" s="11" t="str">
        <f ca="1">price</f>
        <v/>
      </c>
      <c r="U1007" s="4"/>
      <c r="V1007" s="4"/>
      <c r="W1007" s="220" t="str">
        <f ca="1">commission</f>
        <v/>
      </c>
      <c r="X1007" s="301"/>
    </row>
    <row r="1008" spans="1:24" x14ac:dyDescent="0.25">
      <c r="A1008" s="6" t="str">
        <f ca="1">no.</f>
        <v/>
      </c>
      <c r="E1008" s="4" t="str">
        <f ca="1">position</f>
        <v/>
      </c>
      <c r="I1008" s="318"/>
      <c r="L1008" s="23"/>
      <c r="N1008" s="6"/>
      <c r="P1008" s="20"/>
      <c r="Q1008" s="5" t="str">
        <f ca="1">score</f>
        <v/>
      </c>
      <c r="R1008" s="58" t="str">
        <f ca="1">rescore</f>
        <v/>
      </c>
      <c r="S1008" s="11" t="str">
        <f ca="1">price</f>
        <v/>
      </c>
      <c r="U1008" s="4"/>
      <c r="V1008" s="4"/>
      <c r="W1008" s="220" t="str">
        <f ca="1">commission</f>
        <v/>
      </c>
      <c r="X1008" s="301"/>
    </row>
    <row r="1009" spans="1:24" x14ac:dyDescent="0.25">
      <c r="A1009" s="6" t="str">
        <f ca="1">no.</f>
        <v/>
      </c>
      <c r="E1009" s="4" t="str">
        <f ca="1">position</f>
        <v/>
      </c>
      <c r="I1009" s="318"/>
      <c r="L1009" s="23"/>
      <c r="N1009" s="6"/>
      <c r="P1009" s="20"/>
      <c r="Q1009" s="5" t="str">
        <f ca="1">score</f>
        <v/>
      </c>
      <c r="R1009" s="58" t="str">
        <f ca="1">rescore</f>
        <v/>
      </c>
      <c r="S1009" s="11" t="str">
        <f ca="1">price</f>
        <v/>
      </c>
      <c r="U1009" s="4"/>
      <c r="V1009" s="4"/>
      <c r="W1009" s="220" t="str">
        <f ca="1">commission</f>
        <v/>
      </c>
      <c r="X1009" s="301"/>
    </row>
    <row r="1010" spans="1:24" x14ac:dyDescent="0.25">
      <c r="A1010" s="6" t="str">
        <f ca="1">no.</f>
        <v/>
      </c>
      <c r="E1010" s="4" t="str">
        <f ca="1">position</f>
        <v/>
      </c>
      <c r="I1010" s="318"/>
      <c r="L1010" s="23"/>
      <c r="N1010" s="6"/>
      <c r="P1010" s="20"/>
      <c r="Q1010" s="5" t="str">
        <f ca="1">score</f>
        <v/>
      </c>
      <c r="R1010" s="58" t="str">
        <f ca="1">rescore</f>
        <v/>
      </c>
      <c r="S1010" s="11" t="str">
        <f ca="1">price</f>
        <v/>
      </c>
      <c r="U1010" s="4"/>
      <c r="V1010" s="4"/>
      <c r="W1010" s="220" t="str">
        <f ca="1">commission</f>
        <v/>
      </c>
      <c r="X1010" s="301"/>
    </row>
    <row r="1011" spans="1:24" x14ac:dyDescent="0.25">
      <c r="A1011" s="6" t="str">
        <f ca="1">no.</f>
        <v/>
      </c>
      <c r="E1011" s="4" t="str">
        <f ca="1">position</f>
        <v/>
      </c>
      <c r="I1011" s="318"/>
      <c r="L1011" s="23"/>
      <c r="N1011" s="6"/>
      <c r="P1011" s="20"/>
      <c r="Q1011" s="5" t="str">
        <f ca="1">score</f>
        <v/>
      </c>
      <c r="R1011" s="58" t="str">
        <f ca="1">rescore</f>
        <v/>
      </c>
      <c r="S1011" s="11" t="str">
        <f ca="1">price</f>
        <v/>
      </c>
      <c r="U1011" s="4"/>
      <c r="V1011" s="4"/>
      <c r="W1011" s="220" t="str">
        <f ca="1">commission</f>
        <v/>
      </c>
      <c r="X1011" s="301"/>
    </row>
    <row r="1012" spans="1:24" x14ac:dyDescent="0.25">
      <c r="A1012" s="6" t="str">
        <f ca="1">no.</f>
        <v/>
      </c>
      <c r="E1012" s="4" t="str">
        <f ca="1">position</f>
        <v/>
      </c>
      <c r="I1012" s="322"/>
      <c r="L1012" s="23"/>
      <c r="N1012" s="6"/>
      <c r="P1012" s="20"/>
      <c r="Q1012" s="5" t="str">
        <f ca="1">score</f>
        <v/>
      </c>
      <c r="R1012" s="58" t="str">
        <f ca="1">rescore</f>
        <v/>
      </c>
      <c r="S1012" s="11" t="str">
        <f ca="1">price</f>
        <v/>
      </c>
      <c r="U1012" s="4"/>
      <c r="V1012" s="4"/>
      <c r="W1012" s="220" t="str">
        <f ca="1">commission</f>
        <v/>
      </c>
      <c r="X1012" s="301"/>
    </row>
    <row r="1013" spans="1:24" x14ac:dyDescent="0.25">
      <c r="A1013" s="6" t="str">
        <f ca="1">no.</f>
        <v/>
      </c>
      <c r="E1013" s="4" t="str">
        <f ca="1">position</f>
        <v/>
      </c>
      <c r="I1013" s="322"/>
      <c r="L1013" s="23"/>
      <c r="N1013" s="6"/>
      <c r="P1013" s="20"/>
      <c r="Q1013" s="5" t="str">
        <f ca="1">score</f>
        <v/>
      </c>
      <c r="R1013" s="58" t="str">
        <f ca="1">rescore</f>
        <v/>
      </c>
      <c r="S1013" s="11" t="str">
        <f ca="1">price</f>
        <v/>
      </c>
      <c r="U1013" s="4"/>
      <c r="V1013" s="4"/>
      <c r="W1013" s="220" t="str">
        <f ca="1">commission</f>
        <v/>
      </c>
      <c r="X1013" s="301"/>
    </row>
    <row r="1014" spans="1:24" x14ac:dyDescent="0.25">
      <c r="A1014" s="6" t="str">
        <f ca="1">no.</f>
        <v/>
      </c>
      <c r="E1014" s="4" t="str">
        <f ca="1">position</f>
        <v/>
      </c>
      <c r="I1014" s="322"/>
      <c r="L1014" s="23"/>
      <c r="N1014" s="6"/>
      <c r="P1014" s="6"/>
      <c r="Q1014" s="5" t="str">
        <f ca="1">score</f>
        <v/>
      </c>
      <c r="R1014" s="58" t="str">
        <f ca="1">rescore</f>
        <v/>
      </c>
      <c r="S1014" s="11" t="str">
        <f ca="1">price</f>
        <v/>
      </c>
      <c r="U1014" s="4"/>
      <c r="V1014" s="4"/>
      <c r="W1014" s="220" t="str">
        <f ca="1">commission</f>
        <v/>
      </c>
      <c r="X1014" s="301"/>
    </row>
    <row r="1015" spans="1:24" x14ac:dyDescent="0.25">
      <c r="A1015" s="6" t="str">
        <f ca="1">no.</f>
        <v/>
      </c>
      <c r="E1015" s="4" t="str">
        <f ca="1">position</f>
        <v/>
      </c>
      <c r="I1015" s="322"/>
      <c r="L1015" s="23"/>
      <c r="N1015" s="6"/>
      <c r="P1015" s="20"/>
      <c r="Q1015" s="5" t="str">
        <f ca="1">score</f>
        <v/>
      </c>
      <c r="R1015" s="58" t="str">
        <f ca="1">rescore</f>
        <v/>
      </c>
      <c r="S1015" s="11" t="str">
        <f ca="1">price</f>
        <v/>
      </c>
      <c r="U1015" s="4"/>
      <c r="V1015" s="4"/>
      <c r="W1015" s="220" t="str">
        <f ca="1">commission</f>
        <v/>
      </c>
      <c r="X1015" s="301"/>
    </row>
    <row r="1016" spans="1:24" x14ac:dyDescent="0.25">
      <c r="A1016" s="6" t="str">
        <f ca="1">no.</f>
        <v/>
      </c>
      <c r="E1016" s="4" t="str">
        <f ca="1">position</f>
        <v/>
      </c>
      <c r="I1016" s="322"/>
      <c r="L1016" s="23"/>
      <c r="N1016" s="6"/>
      <c r="P1016" s="20"/>
      <c r="Q1016" s="5" t="str">
        <f ca="1">score</f>
        <v/>
      </c>
      <c r="R1016" s="58" t="str">
        <f ca="1">rescore</f>
        <v/>
      </c>
      <c r="S1016" s="11" t="str">
        <f ca="1">price</f>
        <v/>
      </c>
      <c r="U1016" s="4"/>
      <c r="V1016" s="4"/>
      <c r="W1016" s="220" t="str">
        <f ca="1">commission</f>
        <v/>
      </c>
      <c r="X1016" s="301"/>
    </row>
    <row r="1017" spans="1:24" x14ac:dyDescent="0.25">
      <c r="A1017" s="6" t="str">
        <f ca="1">no.</f>
        <v/>
      </c>
      <c r="E1017" s="4" t="str">
        <f ca="1">position</f>
        <v/>
      </c>
      <c r="I1017" s="322"/>
      <c r="L1017" s="23"/>
      <c r="N1017" s="6"/>
      <c r="P1017" s="20"/>
      <c r="Q1017" s="5" t="str">
        <f ca="1">score</f>
        <v/>
      </c>
      <c r="R1017" s="58" t="str">
        <f ca="1">rescore</f>
        <v/>
      </c>
      <c r="S1017" s="11" t="str">
        <f ca="1">price</f>
        <v/>
      </c>
      <c r="U1017" s="4"/>
      <c r="V1017" s="4"/>
      <c r="W1017" s="220" t="str">
        <f ca="1">commission</f>
        <v/>
      </c>
      <c r="X1017" s="301"/>
    </row>
    <row r="1018" spans="1:24" x14ac:dyDescent="0.25">
      <c r="A1018" s="6" t="str">
        <f ca="1">no.</f>
        <v/>
      </c>
      <c r="E1018" s="4" t="str">
        <f ca="1">position</f>
        <v/>
      </c>
      <c r="I1018" s="322"/>
      <c r="L1018" s="23"/>
      <c r="N1018" s="6"/>
      <c r="P1018" s="20"/>
      <c r="Q1018" s="5" t="str">
        <f ca="1">score</f>
        <v/>
      </c>
      <c r="R1018" s="58" t="str">
        <f ca="1">rescore</f>
        <v/>
      </c>
      <c r="S1018" s="11" t="str">
        <f ca="1">price</f>
        <v/>
      </c>
      <c r="U1018" s="4"/>
      <c r="V1018" s="4"/>
      <c r="W1018" s="220" t="str">
        <f ca="1">commission</f>
        <v/>
      </c>
      <c r="X1018" s="301"/>
    </row>
    <row r="1019" spans="1:24" x14ac:dyDescent="0.25">
      <c r="A1019" s="6" t="str">
        <f ca="1">no.</f>
        <v/>
      </c>
      <c r="E1019" s="4" t="str">
        <f ca="1">position</f>
        <v/>
      </c>
      <c r="I1019" s="322"/>
      <c r="L1019" s="23"/>
      <c r="N1019" s="6"/>
      <c r="P1019" s="20"/>
      <c r="Q1019" s="5" t="str">
        <f ca="1">score</f>
        <v/>
      </c>
      <c r="R1019" s="58" t="str">
        <f ca="1">rescore</f>
        <v/>
      </c>
      <c r="S1019" s="11" t="str">
        <f ca="1">price</f>
        <v/>
      </c>
      <c r="U1019" s="4"/>
      <c r="V1019" s="4"/>
      <c r="W1019" s="220" t="str">
        <f ca="1">commission</f>
        <v/>
      </c>
      <c r="X1019" s="301"/>
    </row>
    <row r="1020" spans="1:24" x14ac:dyDescent="0.25">
      <c r="A1020" s="6" t="str">
        <f ca="1">no.</f>
        <v/>
      </c>
      <c r="E1020" s="4" t="str">
        <f ca="1">position</f>
        <v/>
      </c>
      <c r="I1020" s="322"/>
      <c r="L1020" s="23"/>
      <c r="N1020" s="6"/>
      <c r="P1020" s="20"/>
      <c r="Q1020" s="5" t="str">
        <f ca="1">score</f>
        <v/>
      </c>
      <c r="R1020" s="58" t="str">
        <f ca="1">rescore</f>
        <v/>
      </c>
      <c r="S1020" s="11" t="str">
        <f ca="1">price</f>
        <v/>
      </c>
      <c r="U1020" s="4"/>
      <c r="V1020" s="4"/>
      <c r="W1020" s="220" t="str">
        <f ca="1">commission</f>
        <v/>
      </c>
      <c r="X1020" s="301"/>
    </row>
    <row r="1021" spans="1:24" x14ac:dyDescent="0.25">
      <c r="A1021" s="6" t="str">
        <f ca="1">no.</f>
        <v/>
      </c>
      <c r="E1021" s="4" t="str">
        <f ca="1">position</f>
        <v/>
      </c>
      <c r="I1021" s="322"/>
      <c r="L1021" s="23"/>
      <c r="N1021" s="6"/>
      <c r="P1021" s="20"/>
      <c r="Q1021" s="5" t="str">
        <f ca="1">score</f>
        <v/>
      </c>
      <c r="R1021" s="58" t="str">
        <f ca="1">rescore</f>
        <v/>
      </c>
      <c r="S1021" s="11" t="str">
        <f ca="1">price</f>
        <v/>
      </c>
      <c r="U1021" s="4"/>
      <c r="V1021" s="4"/>
      <c r="W1021" s="220" t="str">
        <f ca="1">commission</f>
        <v/>
      </c>
      <c r="X1021" s="301"/>
    </row>
    <row r="1022" spans="1:24" x14ac:dyDescent="0.25">
      <c r="A1022" s="6" t="str">
        <f ca="1">no.</f>
        <v/>
      </c>
      <c r="E1022" s="4" t="str">
        <f ca="1">position</f>
        <v/>
      </c>
      <c r="I1022" s="322"/>
      <c r="L1022" s="23"/>
      <c r="N1022" s="6"/>
      <c r="P1022" s="20"/>
      <c r="Q1022" s="5" t="str">
        <f ca="1">score</f>
        <v/>
      </c>
      <c r="R1022" s="58" t="str">
        <f ca="1">rescore</f>
        <v/>
      </c>
      <c r="S1022" s="11" t="str">
        <f ca="1">price</f>
        <v/>
      </c>
      <c r="U1022" s="4"/>
      <c r="V1022" s="4"/>
      <c r="W1022" s="220" t="str">
        <f ca="1">commission</f>
        <v/>
      </c>
      <c r="X1022" s="301"/>
    </row>
    <row r="1023" spans="1:24" x14ac:dyDescent="0.25">
      <c r="A1023" s="6" t="str">
        <f ca="1">no.</f>
        <v/>
      </c>
      <c r="E1023" s="4" t="str">
        <f ca="1">position</f>
        <v/>
      </c>
      <c r="I1023" s="322"/>
      <c r="L1023" s="23"/>
      <c r="N1023" s="6"/>
      <c r="P1023" s="20"/>
      <c r="Q1023" s="5" t="str">
        <f ca="1">score</f>
        <v/>
      </c>
      <c r="R1023" s="58" t="str">
        <f ca="1">rescore</f>
        <v/>
      </c>
      <c r="S1023" s="11" t="str">
        <f ca="1">price</f>
        <v/>
      </c>
      <c r="U1023" s="4"/>
      <c r="V1023" s="4"/>
      <c r="W1023" s="220" t="str">
        <f ca="1">commission</f>
        <v/>
      </c>
      <c r="X1023" s="301"/>
    </row>
    <row r="1024" spans="1:24" x14ac:dyDescent="0.25">
      <c r="A1024" s="6" t="str">
        <f ca="1">no.</f>
        <v/>
      </c>
      <c r="E1024" s="4" t="str">
        <f ca="1">position</f>
        <v/>
      </c>
      <c r="I1024" s="322"/>
      <c r="L1024" s="23"/>
      <c r="N1024" s="6"/>
      <c r="P1024" s="20"/>
      <c r="Q1024" s="5" t="str">
        <f ca="1">score</f>
        <v/>
      </c>
      <c r="R1024" s="58" t="str">
        <f ca="1">rescore</f>
        <v/>
      </c>
      <c r="S1024" s="11" t="str">
        <f ca="1">price</f>
        <v/>
      </c>
      <c r="U1024" s="4"/>
      <c r="V1024" s="4"/>
      <c r="W1024" s="220" t="str">
        <f ca="1">commission</f>
        <v/>
      </c>
      <c r="X1024" s="301"/>
    </row>
    <row r="1025" spans="1:24" x14ac:dyDescent="0.25">
      <c r="A1025" s="6" t="str">
        <f ca="1">no.</f>
        <v/>
      </c>
      <c r="E1025" s="4" t="str">
        <f ca="1">position</f>
        <v/>
      </c>
      <c r="I1025" s="322"/>
      <c r="L1025" s="23"/>
      <c r="N1025" s="6"/>
      <c r="P1025" s="20"/>
      <c r="Q1025" s="5" t="str">
        <f ca="1">score</f>
        <v/>
      </c>
      <c r="R1025" s="58" t="str">
        <f ca="1">rescore</f>
        <v/>
      </c>
      <c r="S1025" s="11" t="str">
        <f ca="1">price</f>
        <v/>
      </c>
      <c r="U1025" s="4"/>
      <c r="V1025" s="4"/>
      <c r="W1025" s="220" t="str">
        <f ca="1">commission</f>
        <v/>
      </c>
      <c r="X1025" s="301"/>
    </row>
    <row r="1026" spans="1:24" x14ac:dyDescent="0.25">
      <c r="A1026" s="6" t="str">
        <f ca="1">no.</f>
        <v/>
      </c>
      <c r="E1026" s="4" t="str">
        <f ca="1">position</f>
        <v/>
      </c>
      <c r="I1026" s="322"/>
      <c r="L1026" s="23"/>
      <c r="N1026" s="6"/>
      <c r="P1026" s="20"/>
      <c r="Q1026" s="5" t="str">
        <f ca="1">score</f>
        <v/>
      </c>
      <c r="R1026" s="58" t="str">
        <f ca="1">rescore</f>
        <v/>
      </c>
      <c r="S1026" s="11" t="str">
        <f ca="1">price</f>
        <v/>
      </c>
      <c r="U1026" s="4"/>
      <c r="V1026" s="4"/>
      <c r="W1026" s="220" t="str">
        <f ca="1">commission</f>
        <v/>
      </c>
      <c r="X1026" s="301"/>
    </row>
    <row r="1027" spans="1:24" x14ac:dyDescent="0.25">
      <c r="A1027" s="6" t="str">
        <f ca="1">no.</f>
        <v/>
      </c>
      <c r="E1027" s="4" t="str">
        <f ca="1">position</f>
        <v/>
      </c>
      <c r="I1027" s="322"/>
      <c r="L1027" s="23"/>
      <c r="N1027" s="6"/>
      <c r="P1027" s="20"/>
      <c r="Q1027" s="5" t="str">
        <f ca="1">score</f>
        <v/>
      </c>
      <c r="R1027" s="58" t="str">
        <f ca="1">rescore</f>
        <v/>
      </c>
      <c r="S1027" s="11" t="str">
        <f ca="1">price</f>
        <v/>
      </c>
      <c r="U1027" s="4"/>
      <c r="V1027" s="4"/>
      <c r="W1027" s="220" t="str">
        <f ca="1">commission</f>
        <v/>
      </c>
      <c r="X1027" s="301"/>
    </row>
    <row r="1028" spans="1:24" x14ac:dyDescent="0.25">
      <c r="A1028" s="6" t="str">
        <f ca="1">no.</f>
        <v/>
      </c>
      <c r="E1028" s="4" t="str">
        <f ca="1">position</f>
        <v/>
      </c>
      <c r="I1028" s="322"/>
      <c r="L1028" s="23"/>
      <c r="N1028" s="6"/>
      <c r="P1028" s="20"/>
      <c r="Q1028" s="5" t="str">
        <f ca="1">score</f>
        <v/>
      </c>
      <c r="R1028" s="58" t="str">
        <f ca="1">rescore</f>
        <v/>
      </c>
      <c r="S1028" s="11" t="str">
        <f ca="1">price</f>
        <v/>
      </c>
      <c r="U1028" s="4"/>
      <c r="V1028" s="4"/>
      <c r="W1028" s="220" t="str">
        <f ca="1">commission</f>
        <v/>
      </c>
      <c r="X1028" s="301"/>
    </row>
    <row r="1029" spans="1:24" x14ac:dyDescent="0.25">
      <c r="A1029" s="6" t="str">
        <f ca="1">no.</f>
        <v/>
      </c>
      <c r="E1029" s="4" t="str">
        <f ca="1">position</f>
        <v/>
      </c>
      <c r="I1029" s="322"/>
      <c r="L1029" s="23"/>
      <c r="N1029" s="6"/>
      <c r="P1029" s="20"/>
      <c r="Q1029" s="5" t="str">
        <f ca="1">score</f>
        <v/>
      </c>
      <c r="R1029" s="58" t="str">
        <f ca="1">rescore</f>
        <v/>
      </c>
      <c r="S1029" s="11" t="str">
        <f ca="1">price</f>
        <v/>
      </c>
      <c r="U1029" s="4"/>
      <c r="V1029" s="4"/>
      <c r="W1029" s="220" t="str">
        <f ca="1">commission</f>
        <v/>
      </c>
      <c r="X1029" s="301"/>
    </row>
    <row r="1030" spans="1:24" x14ac:dyDescent="0.25">
      <c r="A1030" s="6" t="str">
        <f ca="1">no.</f>
        <v/>
      </c>
      <c r="E1030" s="4" t="str">
        <f ca="1">position</f>
        <v/>
      </c>
      <c r="I1030" s="322"/>
      <c r="L1030" s="23"/>
      <c r="N1030" s="6"/>
      <c r="P1030" s="20"/>
      <c r="Q1030" s="5" t="str">
        <f ca="1">score</f>
        <v/>
      </c>
      <c r="R1030" s="58" t="str">
        <f ca="1">rescore</f>
        <v/>
      </c>
      <c r="S1030" s="11" t="str">
        <f ca="1">price</f>
        <v/>
      </c>
      <c r="U1030" s="4"/>
      <c r="V1030" s="4"/>
      <c r="W1030" s="220" t="str">
        <f ca="1">commission</f>
        <v/>
      </c>
      <c r="X1030" s="301"/>
    </row>
    <row r="1031" spans="1:24" x14ac:dyDescent="0.25">
      <c r="A1031" s="6" t="str">
        <f ca="1">no.</f>
        <v/>
      </c>
      <c r="E1031" s="4" t="str">
        <f ca="1">position</f>
        <v/>
      </c>
      <c r="I1031" s="322"/>
      <c r="L1031" s="23"/>
      <c r="N1031" s="6"/>
      <c r="P1031" s="20"/>
      <c r="Q1031" s="5" t="str">
        <f ca="1">score</f>
        <v/>
      </c>
      <c r="R1031" s="58" t="str">
        <f ca="1">rescore</f>
        <v/>
      </c>
      <c r="S1031" s="11" t="str">
        <f ca="1">price</f>
        <v/>
      </c>
      <c r="U1031" s="4"/>
      <c r="V1031" s="4"/>
      <c r="W1031" s="220" t="str">
        <f ca="1">commission</f>
        <v/>
      </c>
      <c r="X1031" s="301"/>
    </row>
    <row r="1032" spans="1:24" x14ac:dyDescent="0.25">
      <c r="A1032" s="6" t="str">
        <f ca="1">no.</f>
        <v/>
      </c>
      <c r="E1032" s="4" t="str">
        <f ca="1">position</f>
        <v/>
      </c>
      <c r="I1032" s="322"/>
      <c r="L1032" s="23"/>
      <c r="N1032" s="6"/>
      <c r="P1032" s="20"/>
      <c r="Q1032" s="5" t="str">
        <f ca="1">score</f>
        <v/>
      </c>
      <c r="R1032" s="58" t="str">
        <f ca="1">rescore</f>
        <v/>
      </c>
      <c r="S1032" s="11" t="str">
        <f ca="1">price</f>
        <v/>
      </c>
      <c r="U1032" s="4"/>
      <c r="V1032" s="4"/>
      <c r="W1032" s="220" t="str">
        <f ca="1">commission</f>
        <v/>
      </c>
      <c r="X1032" s="301"/>
    </row>
    <row r="1033" spans="1:24" x14ac:dyDescent="0.25">
      <c r="A1033" s="6" t="str">
        <f ca="1">no.</f>
        <v/>
      </c>
      <c r="E1033" s="4" t="str">
        <f ca="1">position</f>
        <v/>
      </c>
      <c r="I1033" s="322"/>
      <c r="L1033" s="23"/>
      <c r="N1033" s="6"/>
      <c r="P1033" s="20"/>
      <c r="Q1033" s="5" t="str">
        <f ca="1">score</f>
        <v/>
      </c>
      <c r="R1033" s="58" t="str">
        <f ca="1">rescore</f>
        <v/>
      </c>
      <c r="S1033" s="11" t="str">
        <f ca="1">price</f>
        <v/>
      </c>
      <c r="U1033" s="4"/>
      <c r="V1033" s="4"/>
      <c r="W1033" s="220" t="str">
        <f ca="1">commission</f>
        <v/>
      </c>
      <c r="X1033" s="301"/>
    </row>
    <row r="1034" spans="1:24" x14ac:dyDescent="0.25">
      <c r="A1034" s="6" t="str">
        <f ca="1">no.</f>
        <v/>
      </c>
      <c r="E1034" s="4" t="str">
        <f ca="1">position</f>
        <v/>
      </c>
      <c r="I1034" s="322"/>
      <c r="L1034" s="23"/>
      <c r="N1034" s="6"/>
      <c r="P1034" s="20"/>
      <c r="Q1034" s="5" t="str">
        <f ca="1">score</f>
        <v/>
      </c>
      <c r="R1034" s="58" t="str">
        <f ca="1">rescore</f>
        <v/>
      </c>
      <c r="S1034" s="11" t="str">
        <f ca="1">price</f>
        <v/>
      </c>
      <c r="U1034" s="4"/>
      <c r="V1034" s="4"/>
      <c r="W1034" s="219" t="str">
        <f ca="1">commission</f>
        <v/>
      </c>
      <c r="X1034" s="301"/>
    </row>
    <row r="1035" spans="1:24" x14ac:dyDescent="0.25">
      <c r="A1035" s="6" t="str">
        <f ca="1">no.</f>
        <v/>
      </c>
      <c r="E1035" s="4" t="str">
        <f ca="1">position</f>
        <v/>
      </c>
      <c r="I1035" s="322"/>
      <c r="L1035" s="23"/>
      <c r="N1035" s="6"/>
      <c r="P1035" s="20"/>
      <c r="Q1035" s="5" t="str">
        <f ca="1">score</f>
        <v/>
      </c>
      <c r="R1035" s="58" t="str">
        <f ca="1">rescore</f>
        <v/>
      </c>
      <c r="S1035" s="11" t="str">
        <f ca="1">price</f>
        <v/>
      </c>
      <c r="U1035" s="4"/>
      <c r="V1035" s="4"/>
      <c r="W1035" s="220" t="str">
        <f ca="1">commission</f>
        <v/>
      </c>
      <c r="X1035" s="301"/>
    </row>
    <row r="1036" spans="1:24" x14ac:dyDescent="0.25">
      <c r="A1036" s="6" t="str">
        <f ca="1">no.</f>
        <v/>
      </c>
      <c r="E1036" s="4" t="str">
        <f ca="1">position</f>
        <v/>
      </c>
      <c r="I1036" s="322"/>
      <c r="L1036" s="23"/>
      <c r="N1036" s="6"/>
      <c r="P1036" s="20"/>
      <c r="Q1036" s="5" t="str">
        <f ca="1">score</f>
        <v/>
      </c>
      <c r="R1036" s="58" t="str">
        <f ca="1">rescore</f>
        <v/>
      </c>
      <c r="S1036" s="11" t="str">
        <f ca="1">price</f>
        <v/>
      </c>
      <c r="U1036" s="4"/>
      <c r="V1036" s="4"/>
      <c r="W1036" s="220" t="str">
        <f ca="1">commission</f>
        <v/>
      </c>
      <c r="X1036" s="301"/>
    </row>
    <row r="1037" spans="1:24" x14ac:dyDescent="0.25">
      <c r="A1037" s="6" t="str">
        <f ca="1">no.</f>
        <v/>
      </c>
      <c r="E1037" s="4" t="str">
        <f ca="1">position</f>
        <v/>
      </c>
      <c r="I1037" s="322"/>
      <c r="L1037" s="23"/>
      <c r="N1037" s="6"/>
      <c r="P1037" s="20"/>
      <c r="Q1037" s="5" t="str">
        <f ca="1">score</f>
        <v/>
      </c>
      <c r="R1037" s="58" t="str">
        <f ca="1">rescore</f>
        <v/>
      </c>
      <c r="S1037" s="11" t="str">
        <f ca="1">price</f>
        <v/>
      </c>
      <c r="U1037" s="4"/>
      <c r="V1037" s="4"/>
      <c r="W1037" s="219" t="str">
        <f ca="1">commission</f>
        <v/>
      </c>
      <c r="X1037" s="301"/>
    </row>
    <row r="1038" spans="1:24" x14ac:dyDescent="0.25">
      <c r="A1038" s="6" t="str">
        <f ca="1">no.</f>
        <v/>
      </c>
      <c r="E1038" s="4" t="str">
        <f ca="1">position</f>
        <v/>
      </c>
      <c r="I1038" s="322"/>
      <c r="L1038" s="23"/>
      <c r="N1038" s="6"/>
      <c r="P1038" s="20"/>
      <c r="Q1038" s="5" t="str">
        <f ca="1">score</f>
        <v/>
      </c>
      <c r="R1038" s="58" t="str">
        <f ca="1">rescore</f>
        <v/>
      </c>
      <c r="S1038" s="11" t="str">
        <f ca="1">price</f>
        <v/>
      </c>
      <c r="U1038" s="4"/>
      <c r="V1038" s="4"/>
      <c r="W1038" s="220" t="str">
        <f ca="1">commission</f>
        <v/>
      </c>
      <c r="X1038" s="301"/>
    </row>
    <row r="1039" spans="1:24" x14ac:dyDescent="0.25">
      <c r="A1039" s="6" t="str">
        <f ca="1">no.</f>
        <v/>
      </c>
      <c r="E1039" s="4" t="str">
        <f ca="1">position</f>
        <v/>
      </c>
      <c r="I1039" s="322"/>
      <c r="L1039" s="23"/>
      <c r="N1039" s="6"/>
      <c r="P1039" s="20"/>
      <c r="Q1039" s="5" t="str">
        <f ca="1">score</f>
        <v/>
      </c>
      <c r="R1039" s="58" t="str">
        <f ca="1">rescore</f>
        <v/>
      </c>
      <c r="S1039" s="11" t="str">
        <f ca="1">price</f>
        <v/>
      </c>
      <c r="U1039" s="4"/>
      <c r="V1039" s="4"/>
      <c r="W1039" s="219" t="str">
        <f ca="1">commission</f>
        <v/>
      </c>
      <c r="X1039" s="301"/>
    </row>
    <row r="1040" spans="1:24" x14ac:dyDescent="0.25">
      <c r="A1040" s="6" t="str">
        <f ca="1">no.</f>
        <v/>
      </c>
      <c r="E1040" s="4" t="str">
        <f ca="1">position</f>
        <v/>
      </c>
      <c r="I1040" s="322"/>
      <c r="L1040" s="23"/>
      <c r="N1040" s="6"/>
      <c r="P1040" s="20"/>
      <c r="Q1040" s="5" t="str">
        <f ca="1">score</f>
        <v/>
      </c>
      <c r="R1040" s="58" t="str">
        <f ca="1">rescore</f>
        <v/>
      </c>
      <c r="S1040" s="11" t="str">
        <f ca="1">price</f>
        <v/>
      </c>
      <c r="U1040" s="4"/>
      <c r="V1040" s="4"/>
      <c r="W1040" s="219" t="str">
        <f ca="1">commission</f>
        <v/>
      </c>
      <c r="X1040" s="301"/>
    </row>
    <row r="1041" spans="1:24" x14ac:dyDescent="0.25">
      <c r="A1041" s="6" t="str">
        <f ca="1">no.</f>
        <v/>
      </c>
      <c r="E1041" s="4" t="str">
        <f ca="1">position</f>
        <v/>
      </c>
      <c r="I1041" s="322"/>
      <c r="L1041" s="23"/>
      <c r="N1041" s="6"/>
      <c r="P1041" s="20"/>
      <c r="Q1041" s="5" t="str">
        <f ca="1">score</f>
        <v/>
      </c>
      <c r="R1041" s="58" t="str">
        <f ca="1">rescore</f>
        <v/>
      </c>
      <c r="S1041" s="11" t="str">
        <f ca="1">price</f>
        <v/>
      </c>
      <c r="U1041" s="4"/>
      <c r="V1041" s="4"/>
      <c r="W1041" s="220" t="str">
        <f ca="1">commission</f>
        <v/>
      </c>
      <c r="X1041" s="301"/>
    </row>
    <row r="1042" spans="1:24" x14ac:dyDescent="0.25">
      <c r="A1042" s="6" t="str">
        <f ca="1">no.</f>
        <v/>
      </c>
      <c r="E1042" s="4" t="str">
        <f ca="1">position</f>
        <v/>
      </c>
      <c r="I1042" s="322"/>
      <c r="L1042" s="23"/>
      <c r="N1042" s="6"/>
      <c r="P1042" s="20"/>
      <c r="Q1042" s="5" t="str">
        <f ca="1">score</f>
        <v/>
      </c>
      <c r="R1042" s="58" t="str">
        <f ca="1">rescore</f>
        <v/>
      </c>
      <c r="S1042" s="11" t="str">
        <f ca="1">price</f>
        <v/>
      </c>
      <c r="U1042" s="4"/>
      <c r="V1042" s="4"/>
      <c r="W1042" s="220" t="str">
        <f ca="1">commission</f>
        <v/>
      </c>
      <c r="X1042" s="301"/>
    </row>
    <row r="1043" spans="1:24" x14ac:dyDescent="0.25">
      <c r="A1043" s="6" t="str">
        <f ca="1">no.</f>
        <v/>
      </c>
      <c r="E1043" s="4" t="str">
        <f ca="1">position</f>
        <v/>
      </c>
      <c r="I1043" s="322"/>
      <c r="L1043" s="23"/>
      <c r="N1043" s="6"/>
      <c r="P1043" s="20"/>
      <c r="Q1043" s="5" t="str">
        <f ca="1">score</f>
        <v/>
      </c>
      <c r="R1043" s="58" t="str">
        <f ca="1">rescore</f>
        <v/>
      </c>
      <c r="S1043" s="11" t="str">
        <f ca="1">price</f>
        <v/>
      </c>
      <c r="U1043" s="4"/>
      <c r="V1043" s="4"/>
      <c r="W1043" s="220" t="str">
        <f ca="1">commission</f>
        <v/>
      </c>
      <c r="X1043" s="301"/>
    </row>
    <row r="1044" spans="1:24" x14ac:dyDescent="0.25">
      <c r="A1044" s="6" t="str">
        <f ca="1">no.</f>
        <v/>
      </c>
      <c r="E1044" s="4" t="str">
        <f ca="1">position</f>
        <v/>
      </c>
      <c r="I1044" s="322"/>
      <c r="L1044" s="23"/>
      <c r="N1044" s="6"/>
      <c r="P1044" s="20"/>
      <c r="Q1044" s="5" t="str">
        <f ca="1">score</f>
        <v/>
      </c>
      <c r="R1044" s="58" t="str">
        <f ca="1">rescore</f>
        <v/>
      </c>
      <c r="S1044" s="11" t="str">
        <f ca="1">price</f>
        <v/>
      </c>
      <c r="U1044" s="4"/>
      <c r="V1044" s="4"/>
      <c r="W1044" s="220" t="str">
        <f ca="1">commission</f>
        <v/>
      </c>
      <c r="X1044" s="301"/>
    </row>
    <row r="1045" spans="1:24" x14ac:dyDescent="0.25">
      <c r="A1045" s="6" t="str">
        <f ca="1">no.</f>
        <v/>
      </c>
      <c r="E1045" s="4" t="str">
        <f ca="1">position</f>
        <v/>
      </c>
      <c r="I1045" s="322"/>
      <c r="L1045" s="23"/>
      <c r="N1045" s="6"/>
      <c r="P1045" s="20"/>
      <c r="Q1045" s="5" t="str">
        <f ca="1">score</f>
        <v/>
      </c>
      <c r="R1045" s="58" t="str">
        <f ca="1">rescore</f>
        <v/>
      </c>
      <c r="S1045" s="11" t="str">
        <f ca="1">price</f>
        <v/>
      </c>
      <c r="U1045" s="4"/>
      <c r="V1045" s="4"/>
      <c r="W1045" s="220" t="str">
        <f ca="1">commission</f>
        <v/>
      </c>
      <c r="X1045" s="301"/>
    </row>
    <row r="1046" spans="1:24" x14ac:dyDescent="0.25">
      <c r="A1046" s="6" t="str">
        <f ca="1">no.</f>
        <v/>
      </c>
      <c r="E1046" s="4" t="str">
        <f ca="1">position</f>
        <v/>
      </c>
      <c r="I1046" s="322"/>
      <c r="L1046" s="23"/>
      <c r="N1046" s="6"/>
      <c r="P1046" s="20"/>
      <c r="Q1046" s="5" t="str">
        <f ca="1">score</f>
        <v/>
      </c>
      <c r="R1046" s="58" t="str">
        <f ca="1">rescore</f>
        <v/>
      </c>
      <c r="S1046" s="11" t="str">
        <f ca="1">price</f>
        <v/>
      </c>
      <c r="U1046" s="4"/>
      <c r="V1046" s="4"/>
      <c r="W1046" s="220" t="str">
        <f ca="1">commission</f>
        <v/>
      </c>
      <c r="X1046" s="301"/>
    </row>
    <row r="1047" spans="1:24" x14ac:dyDescent="0.25">
      <c r="A1047" s="6" t="str">
        <f ca="1">no.</f>
        <v/>
      </c>
      <c r="E1047" s="4" t="str">
        <f ca="1">position</f>
        <v/>
      </c>
      <c r="I1047" s="322"/>
      <c r="L1047" s="23"/>
      <c r="N1047" s="6"/>
      <c r="P1047" s="20"/>
      <c r="Q1047" s="5" t="str">
        <f ca="1">score</f>
        <v/>
      </c>
      <c r="R1047" s="58" t="str">
        <f ca="1">rescore</f>
        <v/>
      </c>
      <c r="S1047" s="11" t="str">
        <f ca="1">price</f>
        <v/>
      </c>
      <c r="U1047" s="4"/>
      <c r="V1047" s="4"/>
      <c r="W1047" s="220" t="str">
        <f ca="1">commission</f>
        <v/>
      </c>
      <c r="X1047" s="301"/>
    </row>
    <row r="1048" spans="1:24" x14ac:dyDescent="0.25">
      <c r="A1048" s="6" t="str">
        <f ca="1">no.</f>
        <v/>
      </c>
      <c r="E1048" s="4" t="str">
        <f ca="1">position</f>
        <v/>
      </c>
      <c r="I1048" s="322"/>
      <c r="L1048" s="23"/>
      <c r="N1048" s="6"/>
      <c r="P1048" s="20"/>
      <c r="Q1048" s="5" t="str">
        <f ca="1">score</f>
        <v/>
      </c>
      <c r="R1048" s="58" t="str">
        <f ca="1">rescore</f>
        <v/>
      </c>
      <c r="S1048" s="11" t="str">
        <f ca="1">price</f>
        <v/>
      </c>
      <c r="U1048" s="4"/>
      <c r="V1048" s="4"/>
      <c r="W1048" s="220" t="str">
        <f ca="1">commission</f>
        <v/>
      </c>
      <c r="X1048" s="301"/>
    </row>
    <row r="1049" spans="1:24" x14ac:dyDescent="0.25">
      <c r="A1049" s="6" t="str">
        <f ca="1">no.</f>
        <v/>
      </c>
      <c r="E1049" s="4" t="str">
        <f ca="1">position</f>
        <v/>
      </c>
      <c r="I1049" s="322"/>
      <c r="L1049" s="23"/>
      <c r="N1049" s="6"/>
      <c r="P1049" s="20"/>
      <c r="Q1049" s="5" t="str">
        <f ca="1">score</f>
        <v/>
      </c>
      <c r="R1049" s="58" t="str">
        <f ca="1">rescore</f>
        <v/>
      </c>
      <c r="S1049" s="11" t="str">
        <f ca="1">price</f>
        <v/>
      </c>
      <c r="U1049" s="4"/>
      <c r="V1049" s="4"/>
      <c r="W1049" s="219" t="str">
        <f ca="1">commission</f>
        <v/>
      </c>
      <c r="X1049" s="301"/>
    </row>
    <row r="1050" spans="1:24" x14ac:dyDescent="0.25">
      <c r="A1050" s="6" t="str">
        <f ca="1">no.</f>
        <v/>
      </c>
      <c r="E1050" s="4" t="str">
        <f ca="1">position</f>
        <v/>
      </c>
      <c r="I1050" s="322"/>
      <c r="L1050" s="23"/>
      <c r="N1050" s="6"/>
      <c r="P1050" s="20"/>
      <c r="Q1050" s="5" t="str">
        <f ca="1">score</f>
        <v/>
      </c>
      <c r="R1050" s="58" t="str">
        <f ca="1">rescore</f>
        <v/>
      </c>
      <c r="S1050" s="11" t="str">
        <f ca="1">price</f>
        <v/>
      </c>
      <c r="U1050" s="4"/>
      <c r="V1050" s="4"/>
      <c r="W1050" s="220" t="str">
        <f ca="1">commission</f>
        <v/>
      </c>
      <c r="X1050" s="301"/>
    </row>
    <row r="1051" spans="1:24" x14ac:dyDescent="0.25">
      <c r="A1051" s="6" t="str">
        <f ca="1">no.</f>
        <v/>
      </c>
      <c r="E1051" s="4" t="str">
        <f ca="1">position</f>
        <v/>
      </c>
      <c r="I1051" s="322"/>
      <c r="L1051" s="23"/>
      <c r="N1051" s="6"/>
      <c r="P1051" s="20"/>
      <c r="Q1051" s="5" t="str">
        <f ca="1">score</f>
        <v/>
      </c>
      <c r="R1051" s="58" t="str">
        <f ca="1">rescore</f>
        <v/>
      </c>
      <c r="S1051" s="11" t="str">
        <f ca="1">price</f>
        <v/>
      </c>
      <c r="U1051" s="4"/>
      <c r="V1051" s="4"/>
      <c r="W1051" s="220" t="str">
        <f ca="1">commission</f>
        <v/>
      </c>
      <c r="X1051" s="301"/>
    </row>
    <row r="1052" spans="1:24" x14ac:dyDescent="0.25">
      <c r="A1052" s="6" t="str">
        <f ca="1">no.</f>
        <v/>
      </c>
      <c r="E1052" s="4" t="str">
        <f ca="1">position</f>
        <v/>
      </c>
      <c r="I1052" s="322"/>
      <c r="L1052" s="23"/>
      <c r="N1052" s="6"/>
      <c r="P1052" s="20"/>
      <c r="Q1052" s="5" t="str">
        <f ca="1">score</f>
        <v/>
      </c>
      <c r="R1052" s="58" t="str">
        <f ca="1">rescore</f>
        <v/>
      </c>
      <c r="S1052" s="11" t="str">
        <f ca="1">price</f>
        <v/>
      </c>
      <c r="U1052" s="4"/>
      <c r="V1052" s="4"/>
      <c r="W1052" s="220" t="str">
        <f ca="1">commission</f>
        <v/>
      </c>
      <c r="X1052" s="301"/>
    </row>
    <row r="1053" spans="1:24" x14ac:dyDescent="0.25">
      <c r="A1053" s="6" t="str">
        <f ca="1">no.</f>
        <v/>
      </c>
      <c r="E1053" s="4" t="str">
        <f ca="1">position</f>
        <v/>
      </c>
      <c r="I1053" s="322"/>
      <c r="L1053" s="23"/>
      <c r="N1053" s="6"/>
      <c r="P1053" s="20"/>
      <c r="Q1053" s="5" t="str">
        <f ca="1">score</f>
        <v/>
      </c>
      <c r="R1053" s="58" t="str">
        <f ca="1">rescore</f>
        <v/>
      </c>
      <c r="S1053" s="11" t="str">
        <f ca="1">price</f>
        <v/>
      </c>
      <c r="U1053" s="4"/>
      <c r="V1053" s="4"/>
      <c r="W1053" s="220" t="str">
        <f ca="1">commission</f>
        <v/>
      </c>
      <c r="X1053" s="301"/>
    </row>
    <row r="1054" spans="1:24" x14ac:dyDescent="0.25">
      <c r="A1054" s="6" t="str">
        <f ca="1">no.</f>
        <v/>
      </c>
      <c r="E1054" s="4" t="str">
        <f ca="1">position</f>
        <v/>
      </c>
      <c r="I1054" s="322"/>
      <c r="L1054" s="23"/>
      <c r="N1054" s="6"/>
      <c r="P1054" s="20"/>
      <c r="Q1054" s="5" t="str">
        <f ca="1">score</f>
        <v/>
      </c>
      <c r="R1054" s="58" t="str">
        <f ca="1">rescore</f>
        <v/>
      </c>
      <c r="S1054" s="11" t="str">
        <f ca="1">price</f>
        <v/>
      </c>
      <c r="U1054" s="4"/>
      <c r="V1054" s="4"/>
      <c r="W1054" s="220" t="str">
        <f ca="1">commission</f>
        <v/>
      </c>
      <c r="X1054" s="301"/>
    </row>
    <row r="1055" spans="1:24" x14ac:dyDescent="0.25">
      <c r="A1055" s="6" t="str">
        <f ca="1">no.</f>
        <v/>
      </c>
      <c r="E1055" s="4" t="str">
        <f ca="1">position</f>
        <v/>
      </c>
      <c r="I1055" s="322"/>
      <c r="L1055" s="23"/>
      <c r="N1055" s="6"/>
      <c r="P1055" s="20"/>
      <c r="Q1055" s="5" t="str">
        <f ca="1">score</f>
        <v/>
      </c>
      <c r="R1055" s="58" t="str">
        <f ca="1">rescore</f>
        <v/>
      </c>
      <c r="S1055" s="11" t="str">
        <f ca="1">price</f>
        <v/>
      </c>
      <c r="U1055" s="4"/>
      <c r="V1055" s="4"/>
      <c r="W1055" s="220" t="str">
        <f ca="1">commission</f>
        <v/>
      </c>
      <c r="X1055" s="301"/>
    </row>
    <row r="1056" spans="1:24" x14ac:dyDescent="0.25">
      <c r="A1056" s="6" t="str">
        <f ca="1">no.</f>
        <v/>
      </c>
      <c r="E1056" s="4" t="str">
        <f ca="1">position</f>
        <v/>
      </c>
      <c r="I1056" s="318"/>
      <c r="L1056" s="23"/>
      <c r="N1056" s="6"/>
      <c r="P1056" s="20"/>
      <c r="Q1056" s="5" t="str">
        <f ca="1">score</f>
        <v/>
      </c>
      <c r="R1056" s="58" t="str">
        <f ca="1">rescore</f>
        <v/>
      </c>
      <c r="S1056" s="11" t="str">
        <f ca="1">price</f>
        <v/>
      </c>
      <c r="U1056" s="4"/>
      <c r="V1056" s="4"/>
      <c r="W1056" s="220" t="str">
        <f ca="1">commission</f>
        <v/>
      </c>
      <c r="X1056" s="301"/>
    </row>
    <row r="1057" spans="1:24" x14ac:dyDescent="0.25">
      <c r="A1057" s="6" t="str">
        <f ca="1">no.</f>
        <v/>
      </c>
      <c r="E1057" s="4" t="str">
        <f ca="1">position</f>
        <v/>
      </c>
      <c r="I1057" s="322"/>
      <c r="L1057" s="23"/>
      <c r="N1057" s="6"/>
      <c r="P1057" s="20"/>
      <c r="Q1057" s="5" t="str">
        <f ca="1">score</f>
        <v/>
      </c>
      <c r="R1057" s="58" t="str">
        <f ca="1">rescore</f>
        <v/>
      </c>
      <c r="S1057" s="11" t="str">
        <f ca="1">price</f>
        <v/>
      </c>
      <c r="U1057" s="4"/>
      <c r="V1057" s="4"/>
      <c r="W1057" s="220" t="str">
        <f ca="1">commission</f>
        <v/>
      </c>
      <c r="X1057" s="301"/>
    </row>
    <row r="1058" spans="1:24" x14ac:dyDescent="0.25">
      <c r="A1058" s="6" t="str">
        <f ca="1">no.</f>
        <v/>
      </c>
      <c r="E1058" s="4" t="str">
        <f ca="1">position</f>
        <v/>
      </c>
      <c r="I1058" s="322"/>
      <c r="L1058" s="23"/>
      <c r="N1058" s="6"/>
      <c r="P1058" s="20"/>
      <c r="Q1058" s="5" t="str">
        <f ca="1">score</f>
        <v/>
      </c>
      <c r="R1058" s="58" t="str">
        <f ca="1">rescore</f>
        <v/>
      </c>
      <c r="S1058" s="11" t="str">
        <f ca="1">price</f>
        <v/>
      </c>
      <c r="U1058" s="4"/>
      <c r="V1058" s="4"/>
      <c r="W1058" s="220" t="str">
        <f ca="1">commission</f>
        <v/>
      </c>
      <c r="X1058" s="301"/>
    </row>
    <row r="1059" spans="1:24" x14ac:dyDescent="0.25">
      <c r="A1059" s="6" t="str">
        <f ca="1">no.</f>
        <v/>
      </c>
      <c r="E1059" s="4" t="str">
        <f ca="1">position</f>
        <v/>
      </c>
      <c r="I1059" s="322"/>
      <c r="L1059" s="23"/>
      <c r="N1059" s="6"/>
      <c r="P1059" s="20"/>
      <c r="Q1059" s="5" t="str">
        <f ca="1">score</f>
        <v/>
      </c>
      <c r="R1059" s="58" t="str">
        <f ca="1">rescore</f>
        <v/>
      </c>
      <c r="S1059" s="11" t="str">
        <f ca="1">price</f>
        <v/>
      </c>
      <c r="U1059" s="4"/>
      <c r="V1059" s="4"/>
      <c r="W1059" s="220" t="str">
        <f ca="1">commission</f>
        <v/>
      </c>
      <c r="X1059" s="301"/>
    </row>
    <row r="1060" spans="1:24" x14ac:dyDescent="0.25">
      <c r="A1060" s="6" t="str">
        <f ca="1">no.</f>
        <v/>
      </c>
      <c r="E1060" s="4" t="str">
        <f ca="1">position</f>
        <v/>
      </c>
      <c r="I1060" s="322"/>
      <c r="L1060" s="23"/>
      <c r="N1060" s="6"/>
      <c r="P1060" s="20"/>
      <c r="Q1060" s="5" t="str">
        <f ca="1">score</f>
        <v/>
      </c>
      <c r="R1060" s="58" t="str">
        <f ca="1">rescore</f>
        <v/>
      </c>
      <c r="S1060" s="11" t="str">
        <f ca="1">price</f>
        <v/>
      </c>
      <c r="U1060" s="4"/>
      <c r="V1060" s="4"/>
      <c r="W1060" s="220" t="str">
        <f ca="1">commission</f>
        <v/>
      </c>
      <c r="X1060" s="301"/>
    </row>
    <row r="1061" spans="1:24" x14ac:dyDescent="0.25">
      <c r="A1061" s="6" t="str">
        <f ca="1">no.</f>
        <v/>
      </c>
      <c r="E1061" s="4" t="str">
        <f ca="1">position</f>
        <v/>
      </c>
      <c r="I1061" s="322"/>
      <c r="L1061" s="23"/>
      <c r="N1061" s="6"/>
      <c r="P1061" s="20"/>
      <c r="Q1061" s="5" t="str">
        <f ca="1">score</f>
        <v/>
      </c>
      <c r="R1061" s="58" t="str">
        <f ca="1">rescore</f>
        <v/>
      </c>
      <c r="S1061" s="11" t="str">
        <f ca="1">price</f>
        <v/>
      </c>
      <c r="U1061" s="4"/>
      <c r="V1061" s="4"/>
      <c r="W1061" s="220" t="str">
        <f ca="1">commission</f>
        <v/>
      </c>
      <c r="X1061" s="301"/>
    </row>
    <row r="1062" spans="1:24" x14ac:dyDescent="0.25">
      <c r="A1062" s="6" t="str">
        <f ca="1">no.</f>
        <v/>
      </c>
      <c r="E1062" s="4" t="str">
        <f ca="1">position</f>
        <v/>
      </c>
      <c r="I1062" s="322"/>
      <c r="L1062" s="23"/>
      <c r="N1062" s="6"/>
      <c r="P1062" s="20"/>
      <c r="Q1062" s="5" t="str">
        <f ca="1">score</f>
        <v/>
      </c>
      <c r="R1062" s="58" t="str">
        <f ca="1">rescore</f>
        <v/>
      </c>
      <c r="S1062" s="11" t="str">
        <f ca="1">price</f>
        <v/>
      </c>
      <c r="U1062" s="4"/>
      <c r="V1062" s="4"/>
      <c r="W1062" s="220" t="str">
        <f ca="1">commission</f>
        <v/>
      </c>
      <c r="X1062" s="301"/>
    </row>
    <row r="1063" spans="1:24" x14ac:dyDescent="0.25">
      <c r="A1063" s="6" t="str">
        <f ca="1">no.</f>
        <v/>
      </c>
      <c r="E1063" s="4" t="str">
        <f ca="1">position</f>
        <v/>
      </c>
      <c r="I1063" s="322"/>
      <c r="L1063" s="23"/>
      <c r="N1063" s="6"/>
      <c r="P1063" s="20"/>
      <c r="Q1063" s="5" t="str">
        <f ca="1">score</f>
        <v/>
      </c>
      <c r="R1063" s="58" t="str">
        <f ca="1">rescore</f>
        <v/>
      </c>
      <c r="S1063" s="11" t="str">
        <f ca="1">price</f>
        <v/>
      </c>
      <c r="U1063" s="4"/>
      <c r="V1063" s="4"/>
      <c r="W1063" s="220" t="str">
        <f ca="1">commission</f>
        <v/>
      </c>
      <c r="X1063" s="301"/>
    </row>
    <row r="1064" spans="1:24" x14ac:dyDescent="0.25">
      <c r="A1064" s="6" t="str">
        <f ca="1">no.</f>
        <v/>
      </c>
      <c r="E1064" s="4" t="str">
        <f ca="1">position</f>
        <v/>
      </c>
      <c r="I1064" s="322"/>
      <c r="L1064" s="23"/>
      <c r="N1064" s="6"/>
      <c r="P1064" s="20"/>
      <c r="Q1064" s="5" t="str">
        <f ca="1">score</f>
        <v/>
      </c>
      <c r="R1064" s="58" t="str">
        <f ca="1">rescore</f>
        <v/>
      </c>
      <c r="S1064" s="11" t="str">
        <f ca="1">price</f>
        <v/>
      </c>
      <c r="U1064" s="4"/>
      <c r="V1064" s="4"/>
      <c r="W1064" s="220" t="str">
        <f ca="1">commission</f>
        <v/>
      </c>
      <c r="X1064" s="301"/>
    </row>
    <row r="1065" spans="1:24" x14ac:dyDescent="0.25">
      <c r="A1065" s="6" t="str">
        <f ca="1">no.</f>
        <v/>
      </c>
      <c r="E1065" s="4" t="str">
        <f ca="1">position</f>
        <v/>
      </c>
      <c r="I1065" s="322"/>
      <c r="L1065" s="23"/>
      <c r="N1065" s="6"/>
      <c r="P1065" s="20"/>
      <c r="Q1065" s="5" t="str">
        <f ca="1">score</f>
        <v/>
      </c>
      <c r="R1065" s="58" t="str">
        <f ca="1">rescore</f>
        <v/>
      </c>
      <c r="S1065" s="11" t="str">
        <f ca="1">price</f>
        <v/>
      </c>
      <c r="U1065" s="4"/>
      <c r="V1065" s="4"/>
      <c r="W1065" s="220" t="str">
        <f ca="1">commission</f>
        <v/>
      </c>
      <c r="X1065" s="301"/>
    </row>
    <row r="1066" spans="1:24" x14ac:dyDescent="0.25">
      <c r="A1066" s="6" t="str">
        <f ca="1">no.</f>
        <v/>
      </c>
      <c r="E1066" s="4" t="str">
        <f ca="1">position</f>
        <v/>
      </c>
      <c r="I1066" s="322"/>
      <c r="L1066" s="23"/>
      <c r="N1066" s="6"/>
      <c r="P1066" s="20"/>
      <c r="Q1066" s="5" t="str">
        <f ca="1">score</f>
        <v/>
      </c>
      <c r="R1066" s="58" t="str">
        <f ca="1">rescore</f>
        <v/>
      </c>
      <c r="S1066" s="11" t="str">
        <f ca="1">price</f>
        <v/>
      </c>
      <c r="U1066" s="4"/>
      <c r="V1066" s="4"/>
      <c r="W1066" s="220" t="str">
        <f ca="1">commission</f>
        <v/>
      </c>
      <c r="X1066" s="301"/>
    </row>
    <row r="1067" spans="1:24" x14ac:dyDescent="0.25">
      <c r="A1067" s="6" t="str">
        <f ca="1">no.</f>
        <v/>
      </c>
      <c r="E1067" s="4" t="str">
        <f ca="1">position</f>
        <v/>
      </c>
      <c r="I1067" s="322"/>
      <c r="L1067" s="23"/>
      <c r="N1067" s="6"/>
      <c r="P1067" s="20"/>
      <c r="Q1067" s="5" t="str">
        <f ca="1">score</f>
        <v/>
      </c>
      <c r="R1067" s="58" t="str">
        <f ca="1">rescore</f>
        <v/>
      </c>
      <c r="S1067" s="11" t="str">
        <f ca="1">price</f>
        <v/>
      </c>
      <c r="U1067" s="4"/>
      <c r="V1067" s="4"/>
      <c r="W1067" s="220" t="str">
        <f ca="1">commission</f>
        <v/>
      </c>
      <c r="X1067" s="301"/>
    </row>
    <row r="1068" spans="1:24" x14ac:dyDescent="0.25">
      <c r="A1068" s="6" t="str">
        <f ca="1">no.</f>
        <v/>
      </c>
      <c r="E1068" s="4" t="str">
        <f ca="1">position</f>
        <v/>
      </c>
      <c r="I1068" s="322"/>
      <c r="L1068" s="23"/>
      <c r="N1068" s="6"/>
      <c r="P1068" s="20"/>
      <c r="Q1068" s="5" t="str">
        <f ca="1">score</f>
        <v/>
      </c>
      <c r="R1068" s="58" t="str">
        <f ca="1">rescore</f>
        <v/>
      </c>
      <c r="S1068" s="11" t="str">
        <f ca="1">price</f>
        <v/>
      </c>
      <c r="U1068" s="4"/>
      <c r="V1068" s="4"/>
      <c r="W1068" s="220" t="str">
        <f ca="1">commission</f>
        <v/>
      </c>
      <c r="X1068" s="301"/>
    </row>
    <row r="1069" spans="1:24" x14ac:dyDescent="0.25">
      <c r="A1069" s="6" t="str">
        <f ca="1">no.</f>
        <v/>
      </c>
      <c r="E1069" s="4" t="str">
        <f ca="1">position</f>
        <v/>
      </c>
      <c r="I1069" s="318"/>
      <c r="L1069" s="23"/>
      <c r="N1069" s="6"/>
      <c r="P1069" s="20"/>
      <c r="Q1069" s="5" t="str">
        <f ca="1">score</f>
        <v/>
      </c>
      <c r="R1069" s="58" t="str">
        <f ca="1">rescore</f>
        <v/>
      </c>
      <c r="S1069" s="11" t="str">
        <f ca="1">price</f>
        <v/>
      </c>
      <c r="U1069" s="4"/>
      <c r="V1069" s="4"/>
      <c r="W1069" s="220" t="str">
        <f ca="1">commission</f>
        <v/>
      </c>
      <c r="X1069" s="301"/>
    </row>
    <row r="1070" spans="1:24" x14ac:dyDescent="0.25">
      <c r="A1070" s="6" t="str">
        <f ca="1">no.</f>
        <v/>
      </c>
      <c r="E1070" s="4" t="str">
        <f ca="1">position</f>
        <v/>
      </c>
      <c r="I1070" s="322"/>
      <c r="L1070" s="23"/>
      <c r="N1070" s="6"/>
      <c r="P1070" s="20"/>
      <c r="Q1070" s="5" t="str">
        <f ca="1">score</f>
        <v/>
      </c>
      <c r="R1070" s="58" t="str">
        <f ca="1">rescore</f>
        <v/>
      </c>
      <c r="S1070" s="11" t="str">
        <f ca="1">price</f>
        <v/>
      </c>
      <c r="U1070" s="4"/>
      <c r="V1070" s="4"/>
      <c r="W1070" s="220" t="str">
        <f ca="1">commission</f>
        <v/>
      </c>
      <c r="X1070" s="301"/>
    </row>
    <row r="1071" spans="1:24" x14ac:dyDescent="0.25">
      <c r="A1071" s="6" t="str">
        <f ca="1">no.</f>
        <v/>
      </c>
      <c r="E1071" s="4" t="str">
        <f ca="1">position</f>
        <v/>
      </c>
      <c r="I1071" s="322"/>
      <c r="L1071" s="23"/>
      <c r="N1071" s="6"/>
      <c r="P1071" s="20"/>
      <c r="Q1071" s="5" t="str">
        <f ca="1">score</f>
        <v/>
      </c>
      <c r="R1071" s="58" t="str">
        <f ca="1">rescore</f>
        <v/>
      </c>
      <c r="S1071" s="11" t="str">
        <f ca="1">price</f>
        <v/>
      </c>
      <c r="U1071" s="4"/>
      <c r="V1071" s="4"/>
      <c r="W1071" s="220" t="str">
        <f ca="1">commission</f>
        <v/>
      </c>
      <c r="X1071" s="301"/>
    </row>
    <row r="1072" spans="1:24" x14ac:dyDescent="0.25">
      <c r="A1072" s="6" t="str">
        <f ca="1">no.</f>
        <v/>
      </c>
      <c r="E1072" s="4" t="str">
        <f ca="1">position</f>
        <v/>
      </c>
      <c r="I1072" s="322"/>
      <c r="L1072" s="23"/>
      <c r="N1072" s="6"/>
      <c r="P1072" s="20"/>
      <c r="Q1072" s="5" t="str">
        <f ca="1">score</f>
        <v/>
      </c>
      <c r="R1072" s="58" t="str">
        <f ca="1">rescore</f>
        <v/>
      </c>
      <c r="S1072" s="11" t="str">
        <f ca="1">price</f>
        <v/>
      </c>
      <c r="U1072" s="4"/>
      <c r="V1072" s="4"/>
      <c r="W1072" s="220" t="str">
        <f ca="1">commission</f>
        <v/>
      </c>
      <c r="X1072" s="301"/>
    </row>
    <row r="1073" spans="1:24" x14ac:dyDescent="0.25">
      <c r="A1073" s="6" t="str">
        <f ca="1">no.</f>
        <v/>
      </c>
      <c r="E1073" s="4" t="str">
        <f ca="1">position</f>
        <v/>
      </c>
      <c r="I1073" s="322"/>
      <c r="L1073" s="23"/>
      <c r="N1073" s="6"/>
      <c r="P1073" s="20"/>
      <c r="Q1073" s="5" t="str">
        <f ca="1">score</f>
        <v/>
      </c>
      <c r="R1073" s="58" t="str">
        <f ca="1">rescore</f>
        <v/>
      </c>
      <c r="S1073" s="11" t="str">
        <f ca="1">price</f>
        <v/>
      </c>
      <c r="U1073" s="4"/>
      <c r="V1073" s="4"/>
      <c r="W1073" s="220" t="str">
        <f ca="1">commission</f>
        <v/>
      </c>
      <c r="X1073" s="301"/>
    </row>
    <row r="1074" spans="1:24" x14ac:dyDescent="0.25">
      <c r="A1074" s="6" t="str">
        <f ca="1">no.</f>
        <v/>
      </c>
      <c r="E1074" s="4" t="str">
        <f ca="1">position</f>
        <v/>
      </c>
      <c r="I1074" s="322"/>
      <c r="L1074" s="23"/>
      <c r="N1074" s="6"/>
      <c r="P1074" s="20"/>
      <c r="Q1074" s="5" t="str">
        <f ca="1">score</f>
        <v/>
      </c>
      <c r="R1074" s="58" t="str">
        <f ca="1">rescore</f>
        <v/>
      </c>
      <c r="S1074" s="11" t="str">
        <f ca="1">price</f>
        <v/>
      </c>
      <c r="U1074" s="4"/>
      <c r="V1074" s="4"/>
      <c r="W1074" s="220" t="str">
        <f ca="1">commission</f>
        <v/>
      </c>
      <c r="X1074" s="301"/>
    </row>
    <row r="1075" spans="1:24" x14ac:dyDescent="0.25">
      <c r="A1075" s="6" t="str">
        <f ca="1">no.</f>
        <v/>
      </c>
      <c r="E1075" s="4" t="str">
        <f ca="1">position</f>
        <v/>
      </c>
      <c r="I1075" s="322"/>
      <c r="L1075" s="23"/>
      <c r="N1075" s="6"/>
      <c r="P1075" s="20"/>
      <c r="Q1075" s="5" t="str">
        <f ca="1">score</f>
        <v/>
      </c>
      <c r="R1075" s="58" t="str">
        <f ca="1">rescore</f>
        <v/>
      </c>
      <c r="S1075" s="11" t="str">
        <f ca="1">price</f>
        <v/>
      </c>
      <c r="U1075" s="4"/>
      <c r="V1075" s="4"/>
      <c r="W1075" s="220" t="str">
        <f ca="1">commission</f>
        <v/>
      </c>
      <c r="X1075" s="301"/>
    </row>
    <row r="1076" spans="1:24" x14ac:dyDescent="0.25">
      <c r="A1076" s="6" t="str">
        <f ca="1">no.</f>
        <v/>
      </c>
      <c r="E1076" s="4" t="str">
        <f ca="1">position</f>
        <v/>
      </c>
      <c r="I1076" s="322"/>
      <c r="L1076" s="23"/>
      <c r="N1076" s="6"/>
      <c r="P1076" s="20"/>
      <c r="Q1076" s="5" t="str">
        <f ca="1">score</f>
        <v/>
      </c>
      <c r="R1076" s="58" t="str">
        <f ca="1">rescore</f>
        <v/>
      </c>
      <c r="S1076" s="11" t="str">
        <f ca="1">price</f>
        <v/>
      </c>
      <c r="U1076" s="4"/>
      <c r="V1076" s="4"/>
      <c r="W1076" s="220" t="str">
        <f ca="1">commission</f>
        <v/>
      </c>
      <c r="X1076" s="301"/>
    </row>
    <row r="1077" spans="1:24" x14ac:dyDescent="0.25">
      <c r="A1077" s="6" t="str">
        <f ca="1">no.</f>
        <v/>
      </c>
      <c r="E1077" s="4" t="str">
        <f ca="1">position</f>
        <v/>
      </c>
      <c r="I1077" s="322"/>
      <c r="L1077" s="23"/>
      <c r="N1077" s="6"/>
      <c r="P1077" s="20"/>
      <c r="Q1077" s="5" t="str">
        <f ca="1">score</f>
        <v/>
      </c>
      <c r="R1077" s="58" t="str">
        <f ca="1">rescore</f>
        <v/>
      </c>
      <c r="S1077" s="11" t="str">
        <f ca="1">price</f>
        <v/>
      </c>
      <c r="U1077" s="4"/>
      <c r="V1077" s="4"/>
      <c r="W1077" s="220" t="str">
        <f ca="1">commission</f>
        <v/>
      </c>
      <c r="X1077" s="301"/>
    </row>
    <row r="1078" spans="1:24" x14ac:dyDescent="0.25">
      <c r="A1078" s="6" t="str">
        <f ca="1">no.</f>
        <v/>
      </c>
      <c r="E1078" s="4" t="str">
        <f ca="1">position</f>
        <v/>
      </c>
      <c r="I1078" s="322"/>
      <c r="L1078" s="23"/>
      <c r="N1078" s="6"/>
      <c r="P1078" s="20"/>
      <c r="Q1078" s="5" t="str">
        <f ca="1">score</f>
        <v/>
      </c>
      <c r="R1078" s="58" t="str">
        <f ca="1">rescore</f>
        <v/>
      </c>
      <c r="S1078" s="11" t="str">
        <f ca="1">price</f>
        <v/>
      </c>
      <c r="U1078" s="4"/>
      <c r="V1078" s="4"/>
      <c r="W1078" s="220" t="str">
        <f ca="1">commission</f>
        <v/>
      </c>
      <c r="X1078" s="301"/>
    </row>
    <row r="1079" spans="1:24" x14ac:dyDescent="0.25">
      <c r="A1079" s="6" t="str">
        <f ca="1">no.</f>
        <v/>
      </c>
      <c r="E1079" s="4" t="str">
        <f ca="1">position</f>
        <v/>
      </c>
      <c r="I1079" s="322"/>
      <c r="L1079" s="23"/>
      <c r="N1079" s="6"/>
      <c r="P1079" s="20"/>
      <c r="Q1079" s="5" t="str">
        <f ca="1">score</f>
        <v/>
      </c>
      <c r="R1079" s="58" t="str">
        <f ca="1">rescore</f>
        <v/>
      </c>
      <c r="S1079" s="11" t="str">
        <f ca="1">price</f>
        <v/>
      </c>
      <c r="U1079" s="4"/>
      <c r="V1079" s="4"/>
      <c r="W1079" s="220" t="str">
        <f ca="1">commission</f>
        <v/>
      </c>
      <c r="X1079" s="301"/>
    </row>
    <row r="1080" spans="1:24" x14ac:dyDescent="0.25">
      <c r="A1080" s="6" t="str">
        <f ca="1">no.</f>
        <v/>
      </c>
      <c r="E1080" s="4" t="str">
        <f ca="1">position</f>
        <v/>
      </c>
      <c r="I1080" s="322"/>
      <c r="L1080" s="23"/>
      <c r="N1080" s="6"/>
      <c r="P1080" s="20"/>
      <c r="Q1080" s="5" t="str">
        <f ca="1">score</f>
        <v/>
      </c>
      <c r="R1080" s="58" t="str">
        <f ca="1">rescore</f>
        <v/>
      </c>
      <c r="S1080" s="11" t="str">
        <f ca="1">price</f>
        <v/>
      </c>
      <c r="U1080" s="4"/>
      <c r="V1080" s="4"/>
      <c r="W1080" s="220" t="str">
        <f ca="1">commission</f>
        <v/>
      </c>
      <c r="X1080" s="301"/>
    </row>
    <row r="1081" spans="1:24" x14ac:dyDescent="0.25">
      <c r="A1081" s="6" t="str">
        <f ca="1">no.</f>
        <v/>
      </c>
      <c r="E1081" s="4" t="str">
        <f ca="1">position</f>
        <v/>
      </c>
      <c r="I1081" s="322"/>
      <c r="L1081" s="23"/>
      <c r="N1081" s="6"/>
      <c r="P1081" s="20"/>
      <c r="Q1081" s="5" t="str">
        <f ca="1">score</f>
        <v/>
      </c>
      <c r="R1081" s="58" t="str">
        <f ca="1">rescore</f>
        <v/>
      </c>
      <c r="S1081" s="11" t="str">
        <f ca="1">price</f>
        <v/>
      </c>
      <c r="U1081" s="4"/>
      <c r="V1081" s="4"/>
      <c r="W1081" s="220" t="str">
        <f ca="1">commission</f>
        <v/>
      </c>
      <c r="X1081" s="301"/>
    </row>
    <row r="1082" spans="1:24" x14ac:dyDescent="0.25">
      <c r="A1082" s="6" t="str">
        <f ca="1">no.</f>
        <v/>
      </c>
      <c r="E1082" s="4" t="str">
        <f ca="1">position</f>
        <v/>
      </c>
      <c r="I1082" s="322"/>
      <c r="L1082" s="23"/>
      <c r="N1082" s="6"/>
      <c r="P1082" s="20"/>
      <c r="Q1082" s="5" t="str">
        <f ca="1">score</f>
        <v/>
      </c>
      <c r="R1082" s="58" t="str">
        <f ca="1">rescore</f>
        <v/>
      </c>
      <c r="S1082" s="11" t="str">
        <f ca="1">price</f>
        <v/>
      </c>
      <c r="U1082" s="4"/>
      <c r="V1082" s="4"/>
      <c r="W1082" s="220" t="str">
        <f ca="1">commission</f>
        <v/>
      </c>
      <c r="X1082" s="301"/>
    </row>
    <row r="1083" spans="1:24" x14ac:dyDescent="0.25">
      <c r="A1083" s="6" t="str">
        <f ca="1">no.</f>
        <v/>
      </c>
      <c r="E1083" s="4" t="str">
        <f ca="1">position</f>
        <v/>
      </c>
      <c r="I1083" s="322"/>
      <c r="L1083" s="23"/>
      <c r="N1083" s="6"/>
      <c r="P1083" s="20"/>
      <c r="Q1083" s="5" t="str">
        <f ca="1">score</f>
        <v/>
      </c>
      <c r="R1083" s="58" t="str">
        <f ca="1">rescore</f>
        <v/>
      </c>
      <c r="S1083" s="11" t="str">
        <f ca="1">price</f>
        <v/>
      </c>
      <c r="U1083" s="4"/>
      <c r="V1083" s="4"/>
      <c r="W1083" s="220" t="str">
        <f ca="1">commission</f>
        <v/>
      </c>
      <c r="X1083" s="301"/>
    </row>
    <row r="1084" spans="1:24" x14ac:dyDescent="0.25">
      <c r="A1084" s="6" t="str">
        <f ca="1">no.</f>
        <v/>
      </c>
      <c r="E1084" s="4" t="str">
        <f ca="1">position</f>
        <v/>
      </c>
      <c r="I1084" s="322"/>
      <c r="L1084" s="23"/>
      <c r="N1084" s="6"/>
      <c r="P1084" s="20"/>
      <c r="Q1084" s="5" t="str">
        <f ca="1">score</f>
        <v/>
      </c>
      <c r="R1084" s="58" t="str">
        <f ca="1">rescore</f>
        <v/>
      </c>
      <c r="S1084" s="11" t="str">
        <f ca="1">price</f>
        <v/>
      </c>
      <c r="U1084" s="4"/>
      <c r="V1084" s="4"/>
      <c r="W1084" s="220" t="str">
        <f ca="1">commission</f>
        <v/>
      </c>
      <c r="X1084" s="301"/>
    </row>
    <row r="1085" spans="1:24" x14ac:dyDescent="0.25">
      <c r="A1085" s="6" t="str">
        <f ca="1">no.</f>
        <v/>
      </c>
      <c r="E1085" s="4" t="str">
        <f ca="1">position</f>
        <v/>
      </c>
      <c r="I1085" s="322"/>
      <c r="L1085" s="23"/>
      <c r="N1085" s="6"/>
      <c r="P1085" s="20"/>
      <c r="Q1085" s="5" t="str">
        <f ca="1">score</f>
        <v/>
      </c>
      <c r="R1085" s="58" t="str">
        <f ca="1">rescore</f>
        <v/>
      </c>
      <c r="S1085" s="11" t="str">
        <f ca="1">price</f>
        <v/>
      </c>
      <c r="U1085" s="4"/>
      <c r="V1085" s="4"/>
      <c r="W1085" s="220" t="str">
        <f ca="1">commission</f>
        <v/>
      </c>
      <c r="X1085" s="301"/>
    </row>
    <row r="1086" spans="1:24" x14ac:dyDescent="0.25">
      <c r="A1086" s="6" t="str">
        <f ca="1">no.</f>
        <v/>
      </c>
      <c r="E1086" s="4" t="str">
        <f ca="1">position</f>
        <v/>
      </c>
      <c r="I1086" s="322"/>
      <c r="L1086" s="23"/>
      <c r="N1086" s="6"/>
      <c r="P1086" s="20"/>
      <c r="Q1086" s="5" t="str">
        <f ca="1">score</f>
        <v/>
      </c>
      <c r="R1086" s="58" t="str">
        <f ca="1">rescore</f>
        <v/>
      </c>
      <c r="S1086" s="11" t="str">
        <f ca="1">price</f>
        <v/>
      </c>
      <c r="U1086" s="4"/>
      <c r="V1086" s="4"/>
      <c r="W1086" s="220" t="str">
        <f ca="1">commission</f>
        <v/>
      </c>
      <c r="X1086" s="301"/>
    </row>
    <row r="1087" spans="1:24" x14ac:dyDescent="0.25">
      <c r="A1087" s="6" t="str">
        <f ca="1">no.</f>
        <v/>
      </c>
      <c r="E1087" s="4" t="str">
        <f ca="1">position</f>
        <v/>
      </c>
      <c r="I1087" s="322"/>
      <c r="L1087" s="23"/>
      <c r="N1087" s="6"/>
      <c r="P1087" s="20"/>
      <c r="Q1087" s="5" t="str">
        <f ca="1">score</f>
        <v/>
      </c>
      <c r="R1087" s="58" t="str">
        <f ca="1">rescore</f>
        <v/>
      </c>
      <c r="S1087" s="11" t="str">
        <f ca="1">price</f>
        <v/>
      </c>
      <c r="U1087" s="4"/>
      <c r="V1087" s="4"/>
      <c r="W1087" s="220" t="str">
        <f ca="1">commission</f>
        <v/>
      </c>
      <c r="X1087" s="301"/>
    </row>
    <row r="1088" spans="1:24" x14ac:dyDescent="0.25">
      <c r="A1088" s="6" t="str">
        <f ca="1">no.</f>
        <v/>
      </c>
      <c r="E1088" s="4" t="str">
        <f ca="1">position</f>
        <v/>
      </c>
      <c r="I1088" s="322"/>
      <c r="L1088" s="23"/>
      <c r="N1088" s="6"/>
      <c r="P1088" s="20"/>
      <c r="Q1088" s="5" t="str">
        <f ca="1">score</f>
        <v/>
      </c>
      <c r="R1088" s="58" t="str">
        <f ca="1">rescore</f>
        <v/>
      </c>
      <c r="S1088" s="11" t="str">
        <f ca="1">price</f>
        <v/>
      </c>
      <c r="U1088" s="4"/>
      <c r="V1088" s="4"/>
      <c r="W1088" s="220" t="str">
        <f ca="1">commission</f>
        <v/>
      </c>
      <c r="X1088" s="301"/>
    </row>
    <row r="1089" spans="1:24" x14ac:dyDescent="0.25">
      <c r="A1089" s="6" t="str">
        <f ca="1">no.</f>
        <v/>
      </c>
      <c r="E1089" s="4" t="str">
        <f ca="1">position</f>
        <v/>
      </c>
      <c r="I1089" s="322"/>
      <c r="L1089" s="23"/>
      <c r="N1089" s="6"/>
      <c r="P1089" s="20"/>
      <c r="Q1089" s="5" t="str">
        <f ca="1">score</f>
        <v/>
      </c>
      <c r="R1089" s="58" t="str">
        <f ca="1">rescore</f>
        <v/>
      </c>
      <c r="S1089" s="11" t="str">
        <f ca="1">price</f>
        <v/>
      </c>
      <c r="U1089" s="4"/>
      <c r="V1089" s="4"/>
      <c r="W1089" s="220" t="str">
        <f ca="1">commission</f>
        <v/>
      </c>
      <c r="X1089" s="301"/>
    </row>
    <row r="1090" spans="1:24" x14ac:dyDescent="0.25">
      <c r="A1090" s="6" t="str">
        <f ca="1">no.</f>
        <v/>
      </c>
      <c r="E1090" s="4" t="str">
        <f ca="1">position</f>
        <v/>
      </c>
      <c r="I1090" s="322"/>
      <c r="L1090" s="23"/>
      <c r="N1090" s="6"/>
      <c r="P1090" s="20"/>
      <c r="Q1090" s="5" t="str">
        <f ca="1">score</f>
        <v/>
      </c>
      <c r="R1090" s="58" t="str">
        <f ca="1">rescore</f>
        <v/>
      </c>
      <c r="S1090" s="11" t="str">
        <f ca="1">price</f>
        <v/>
      </c>
      <c r="U1090" s="4"/>
      <c r="V1090" s="4"/>
      <c r="W1090" s="220" t="str">
        <f ca="1">commission</f>
        <v/>
      </c>
      <c r="X1090" s="301"/>
    </row>
    <row r="1091" spans="1:24" x14ac:dyDescent="0.25">
      <c r="A1091" s="6" t="str">
        <f ca="1">no.</f>
        <v/>
      </c>
      <c r="E1091" s="4" t="str">
        <f ca="1">position</f>
        <v/>
      </c>
      <c r="I1091" s="322"/>
      <c r="L1091" s="23"/>
      <c r="N1091" s="6"/>
      <c r="P1091" s="20"/>
      <c r="Q1091" s="5" t="str">
        <f ca="1">score</f>
        <v/>
      </c>
      <c r="R1091" s="58" t="str">
        <f ca="1">rescore</f>
        <v/>
      </c>
      <c r="S1091" s="11" t="str">
        <f ca="1">price</f>
        <v/>
      </c>
      <c r="U1091" s="4"/>
      <c r="V1091" s="4"/>
      <c r="W1091" s="220" t="str">
        <f ca="1">commission</f>
        <v/>
      </c>
      <c r="X1091" s="301"/>
    </row>
    <row r="1092" spans="1:24" x14ac:dyDescent="0.25">
      <c r="A1092" s="6" t="str">
        <f ca="1">no.</f>
        <v/>
      </c>
      <c r="E1092" s="4" t="str">
        <f ca="1">position</f>
        <v/>
      </c>
      <c r="I1092" s="322"/>
      <c r="L1092" s="23"/>
      <c r="N1092" s="6"/>
      <c r="P1092" s="20"/>
      <c r="Q1092" s="5" t="str">
        <f ca="1">score</f>
        <v/>
      </c>
      <c r="R1092" s="58" t="str">
        <f ca="1">rescore</f>
        <v/>
      </c>
      <c r="S1092" s="11" t="str">
        <f ca="1">price</f>
        <v/>
      </c>
      <c r="U1092" s="4"/>
      <c r="V1092" s="4"/>
      <c r="W1092" s="220" t="str">
        <f ca="1">commission</f>
        <v/>
      </c>
      <c r="X1092" s="301"/>
    </row>
    <row r="1093" spans="1:24" x14ac:dyDescent="0.25">
      <c r="A1093" s="6" t="str">
        <f ca="1">no.</f>
        <v/>
      </c>
      <c r="E1093" s="4" t="str">
        <f ca="1">position</f>
        <v/>
      </c>
      <c r="I1093" s="322"/>
      <c r="L1093" s="23"/>
      <c r="N1093" s="6"/>
      <c r="P1093" s="20"/>
      <c r="Q1093" s="5" t="str">
        <f ca="1">score</f>
        <v/>
      </c>
      <c r="R1093" s="58" t="str">
        <f ca="1">rescore</f>
        <v/>
      </c>
      <c r="S1093" s="11" t="str">
        <f ca="1">price</f>
        <v/>
      </c>
      <c r="U1093" s="4"/>
      <c r="V1093" s="4"/>
      <c r="W1093" s="220" t="str">
        <f ca="1">commission</f>
        <v/>
      </c>
      <c r="X1093" s="301"/>
    </row>
    <row r="1094" spans="1:24" x14ac:dyDescent="0.25">
      <c r="A1094" s="6" t="str">
        <f ca="1">no.</f>
        <v/>
      </c>
      <c r="E1094" s="4" t="str">
        <f ca="1">position</f>
        <v/>
      </c>
      <c r="I1094" s="322"/>
      <c r="L1094" s="23"/>
      <c r="N1094" s="6"/>
      <c r="P1094" s="20"/>
      <c r="Q1094" s="5" t="str">
        <f ca="1">score</f>
        <v/>
      </c>
      <c r="R1094" s="58" t="str">
        <f ca="1">rescore</f>
        <v/>
      </c>
      <c r="S1094" s="11" t="str">
        <f ca="1">price</f>
        <v/>
      </c>
      <c r="U1094" s="4"/>
      <c r="V1094" s="4"/>
      <c r="W1094" s="220" t="str">
        <f ca="1">commission</f>
        <v/>
      </c>
      <c r="X1094" s="301"/>
    </row>
    <row r="1095" spans="1:24" x14ac:dyDescent="0.25">
      <c r="A1095" s="6" t="str">
        <f ca="1">no.</f>
        <v/>
      </c>
      <c r="E1095" s="4" t="str">
        <f ca="1">position</f>
        <v/>
      </c>
      <c r="I1095" s="322"/>
      <c r="L1095" s="23"/>
      <c r="N1095" s="6"/>
      <c r="P1095" s="20"/>
      <c r="Q1095" s="5" t="str">
        <f ca="1">score</f>
        <v/>
      </c>
      <c r="R1095" s="58" t="str">
        <f ca="1">rescore</f>
        <v/>
      </c>
      <c r="S1095" s="11" t="str">
        <f ca="1">price</f>
        <v/>
      </c>
      <c r="U1095" s="4"/>
      <c r="V1095" s="4"/>
      <c r="W1095" s="220" t="str">
        <f ca="1">commission</f>
        <v/>
      </c>
      <c r="X1095" s="301"/>
    </row>
    <row r="1096" spans="1:24" x14ac:dyDescent="0.25">
      <c r="A1096" s="6" t="str">
        <f ca="1">no.</f>
        <v/>
      </c>
      <c r="E1096" s="4" t="str">
        <f ca="1">position</f>
        <v/>
      </c>
      <c r="I1096" s="322"/>
      <c r="L1096" s="23"/>
      <c r="N1096" s="6"/>
      <c r="P1096" s="20"/>
      <c r="Q1096" s="5" t="str">
        <f ca="1">score</f>
        <v/>
      </c>
      <c r="R1096" s="58" t="str">
        <f ca="1">rescore</f>
        <v/>
      </c>
      <c r="S1096" s="11" t="str">
        <f ca="1">price</f>
        <v/>
      </c>
      <c r="U1096" s="4"/>
      <c r="V1096" s="4"/>
      <c r="W1096" s="220" t="str">
        <f ca="1">commission</f>
        <v/>
      </c>
      <c r="X1096" s="301"/>
    </row>
    <row r="1097" spans="1:24" x14ac:dyDescent="0.25">
      <c r="A1097" s="6" t="str">
        <f ca="1">no.</f>
        <v/>
      </c>
      <c r="E1097" s="4" t="str">
        <f ca="1">position</f>
        <v/>
      </c>
      <c r="I1097" s="322"/>
      <c r="L1097" s="23"/>
      <c r="N1097" s="6"/>
      <c r="P1097" s="20"/>
      <c r="Q1097" s="5" t="str">
        <f ca="1">score</f>
        <v/>
      </c>
      <c r="R1097" s="58" t="str">
        <f ca="1">rescore</f>
        <v/>
      </c>
      <c r="S1097" s="11" t="str">
        <f ca="1">price</f>
        <v/>
      </c>
      <c r="U1097" s="4"/>
      <c r="V1097" s="4"/>
      <c r="W1097" s="220" t="str">
        <f ca="1">commission</f>
        <v/>
      </c>
      <c r="X1097" s="301"/>
    </row>
    <row r="1098" spans="1:24" x14ac:dyDescent="0.25">
      <c r="A1098" s="6" t="str">
        <f ca="1">no.</f>
        <v/>
      </c>
      <c r="E1098" s="4" t="str">
        <f ca="1">position</f>
        <v/>
      </c>
      <c r="I1098" s="322"/>
      <c r="L1098" s="23"/>
      <c r="N1098" s="6"/>
      <c r="P1098" s="20"/>
      <c r="Q1098" s="5" t="str">
        <f ca="1">score</f>
        <v/>
      </c>
      <c r="R1098" s="58" t="str">
        <f ca="1">rescore</f>
        <v/>
      </c>
      <c r="S1098" s="11" t="str">
        <f ca="1">price</f>
        <v/>
      </c>
      <c r="U1098" s="4"/>
      <c r="V1098" s="4"/>
      <c r="W1098" s="220" t="str">
        <f ca="1">commission</f>
        <v/>
      </c>
      <c r="X1098" s="301"/>
    </row>
    <row r="1099" spans="1:24" x14ac:dyDescent="0.25">
      <c r="A1099" s="6" t="str">
        <f ca="1">no.</f>
        <v/>
      </c>
      <c r="E1099" s="4" t="str">
        <f ca="1">position</f>
        <v/>
      </c>
      <c r="I1099" s="322"/>
      <c r="L1099" s="23"/>
      <c r="N1099" s="6"/>
      <c r="P1099" s="20"/>
      <c r="Q1099" s="5" t="str">
        <f ca="1">score</f>
        <v/>
      </c>
      <c r="R1099" s="58" t="str">
        <f ca="1">rescore</f>
        <v/>
      </c>
      <c r="S1099" s="11" t="str">
        <f ca="1">price</f>
        <v/>
      </c>
      <c r="U1099" s="4"/>
      <c r="V1099" s="4"/>
      <c r="W1099" s="220" t="str">
        <f ca="1">commission</f>
        <v/>
      </c>
      <c r="X1099" s="301"/>
    </row>
    <row r="1100" spans="1:24" x14ac:dyDescent="0.25">
      <c r="A1100" s="6" t="str">
        <f ca="1">no.</f>
        <v/>
      </c>
      <c r="E1100" s="4" t="str">
        <f ca="1">position</f>
        <v/>
      </c>
      <c r="I1100" s="322"/>
      <c r="L1100" s="23"/>
      <c r="N1100" s="6"/>
      <c r="P1100" s="20"/>
      <c r="Q1100" s="5" t="str">
        <f ca="1">score</f>
        <v/>
      </c>
      <c r="R1100" s="58" t="str">
        <f ca="1">rescore</f>
        <v/>
      </c>
      <c r="S1100" s="11" t="str">
        <f ca="1">price</f>
        <v/>
      </c>
      <c r="U1100" s="4"/>
      <c r="V1100" s="4"/>
      <c r="W1100" s="220" t="str">
        <f ca="1">commission</f>
        <v/>
      </c>
      <c r="X1100" s="301"/>
    </row>
    <row r="1101" spans="1:24" x14ac:dyDescent="0.25">
      <c r="A1101" s="6" t="str">
        <f ca="1">no.</f>
        <v/>
      </c>
      <c r="E1101" s="4" t="str">
        <f ca="1">position</f>
        <v/>
      </c>
      <c r="I1101" s="322"/>
      <c r="L1101" s="23"/>
      <c r="N1101" s="6"/>
      <c r="P1101" s="20"/>
      <c r="Q1101" s="5" t="str">
        <f ca="1">score</f>
        <v/>
      </c>
      <c r="R1101" s="58" t="str">
        <f ca="1">rescore</f>
        <v/>
      </c>
      <c r="S1101" s="11" t="str">
        <f ca="1">price</f>
        <v/>
      </c>
      <c r="U1101" s="4"/>
      <c r="V1101" s="4"/>
      <c r="W1101" s="219" t="str">
        <f ca="1">commission</f>
        <v/>
      </c>
      <c r="X1101" s="301"/>
    </row>
    <row r="1102" spans="1:24" x14ac:dyDescent="0.25">
      <c r="A1102" s="6" t="str">
        <f ca="1">no.</f>
        <v/>
      </c>
      <c r="E1102" s="4" t="str">
        <f ca="1">position</f>
        <v/>
      </c>
      <c r="I1102" s="322"/>
      <c r="L1102" s="23"/>
      <c r="N1102" s="6"/>
      <c r="P1102" s="20"/>
      <c r="Q1102" s="5" t="str">
        <f ca="1">score</f>
        <v/>
      </c>
      <c r="R1102" s="58" t="str">
        <f ca="1">rescore</f>
        <v/>
      </c>
      <c r="S1102" s="11" t="str">
        <f ca="1">price</f>
        <v/>
      </c>
      <c r="U1102" s="4"/>
      <c r="V1102" s="4"/>
      <c r="W1102" s="219" t="str">
        <f ca="1">commission</f>
        <v/>
      </c>
      <c r="X1102" s="301"/>
    </row>
    <row r="1103" spans="1:24" x14ac:dyDescent="0.25">
      <c r="A1103" s="6" t="str">
        <f ca="1">no.</f>
        <v/>
      </c>
      <c r="E1103" s="4" t="str">
        <f ca="1">position</f>
        <v/>
      </c>
      <c r="I1103" s="322"/>
      <c r="L1103" s="23"/>
      <c r="N1103" s="6"/>
      <c r="P1103" s="20"/>
      <c r="Q1103" s="5" t="str">
        <f ca="1">score</f>
        <v/>
      </c>
      <c r="R1103" s="58" t="str">
        <f ca="1">rescore</f>
        <v/>
      </c>
      <c r="S1103" s="11" t="str">
        <f ca="1">price</f>
        <v/>
      </c>
      <c r="U1103" s="4"/>
      <c r="V1103" s="4"/>
      <c r="W1103" s="220" t="str">
        <f ca="1">commission</f>
        <v/>
      </c>
      <c r="X1103" s="301"/>
    </row>
    <row r="1104" spans="1:24" x14ac:dyDescent="0.25">
      <c r="A1104" s="6" t="str">
        <f ca="1">no.</f>
        <v/>
      </c>
      <c r="E1104" s="4" t="str">
        <f ca="1">position</f>
        <v/>
      </c>
      <c r="I1104" s="322"/>
      <c r="L1104" s="23"/>
      <c r="N1104" s="6"/>
      <c r="P1104" s="20"/>
      <c r="Q1104" s="5" t="str">
        <f ca="1">score</f>
        <v/>
      </c>
      <c r="R1104" s="58" t="str">
        <f ca="1">rescore</f>
        <v/>
      </c>
      <c r="S1104" s="11" t="str">
        <f ca="1">price</f>
        <v/>
      </c>
      <c r="U1104" s="4"/>
      <c r="V1104" s="4"/>
      <c r="W1104" s="219" t="str">
        <f ca="1">commission</f>
        <v/>
      </c>
      <c r="X1104" s="301"/>
    </row>
    <row r="1105" spans="1:24" x14ac:dyDescent="0.25">
      <c r="A1105" s="6" t="str">
        <f ca="1">no.</f>
        <v/>
      </c>
      <c r="E1105" s="4" t="str">
        <f ca="1">position</f>
        <v/>
      </c>
      <c r="I1105" s="322"/>
      <c r="L1105" s="23"/>
      <c r="N1105" s="6"/>
      <c r="P1105" s="20"/>
      <c r="Q1105" s="5" t="str">
        <f ca="1">score</f>
        <v/>
      </c>
      <c r="R1105" s="58" t="str">
        <f ca="1">rescore</f>
        <v/>
      </c>
      <c r="S1105" s="11" t="str">
        <f ca="1">price</f>
        <v/>
      </c>
      <c r="U1105" s="4"/>
      <c r="V1105" s="4"/>
      <c r="W1105" s="219" t="str">
        <f ca="1">commission</f>
        <v/>
      </c>
      <c r="X1105" s="301"/>
    </row>
    <row r="1106" spans="1:24" x14ac:dyDescent="0.25">
      <c r="A1106" s="6" t="str">
        <f ca="1">no.</f>
        <v/>
      </c>
      <c r="E1106" s="4" t="str">
        <f ca="1">position</f>
        <v/>
      </c>
      <c r="I1106" s="322"/>
      <c r="L1106" s="23"/>
      <c r="N1106" s="6"/>
      <c r="P1106" s="20"/>
      <c r="Q1106" s="5" t="str">
        <f ca="1">score</f>
        <v/>
      </c>
      <c r="R1106" s="58" t="str">
        <f ca="1">rescore</f>
        <v/>
      </c>
      <c r="S1106" s="11" t="str">
        <f ca="1">price</f>
        <v/>
      </c>
      <c r="U1106" s="4"/>
      <c r="V1106" s="4"/>
      <c r="W1106" s="219" t="str">
        <f ca="1">commission</f>
        <v/>
      </c>
      <c r="X1106" s="301"/>
    </row>
    <row r="1107" spans="1:24" x14ac:dyDescent="0.25">
      <c r="A1107" s="6" t="str">
        <f ca="1">no.</f>
        <v/>
      </c>
      <c r="E1107" s="4" t="str">
        <f ca="1">position</f>
        <v/>
      </c>
      <c r="I1107" s="322"/>
      <c r="L1107" s="23"/>
      <c r="N1107" s="6"/>
      <c r="P1107" s="20"/>
      <c r="Q1107" s="5" t="str">
        <f ca="1">score</f>
        <v/>
      </c>
      <c r="R1107" s="58" t="str">
        <f ca="1">rescore</f>
        <v/>
      </c>
      <c r="S1107" s="11" t="str">
        <f ca="1">price</f>
        <v/>
      </c>
      <c r="U1107" s="4"/>
      <c r="V1107" s="4"/>
      <c r="W1107" s="220" t="str">
        <f ca="1">commission</f>
        <v/>
      </c>
      <c r="X1107" s="301"/>
    </row>
    <row r="1108" spans="1:24" x14ac:dyDescent="0.25">
      <c r="A1108" s="6" t="str">
        <f ca="1">no.</f>
        <v/>
      </c>
      <c r="E1108" s="4" t="str">
        <f ca="1">position</f>
        <v/>
      </c>
      <c r="I1108" s="322"/>
      <c r="L1108" s="23"/>
      <c r="N1108" s="6"/>
      <c r="P1108" s="20"/>
      <c r="Q1108" s="5" t="str">
        <f ca="1">score</f>
        <v/>
      </c>
      <c r="R1108" s="58" t="str">
        <f ca="1">rescore</f>
        <v/>
      </c>
      <c r="S1108" s="11" t="str">
        <f ca="1">price</f>
        <v/>
      </c>
      <c r="U1108" s="4"/>
      <c r="V1108" s="4"/>
      <c r="W1108" s="220" t="str">
        <f ca="1">commission</f>
        <v/>
      </c>
      <c r="X1108" s="301"/>
    </row>
    <row r="1109" spans="1:24" x14ac:dyDescent="0.25">
      <c r="A1109" s="6" t="str">
        <f ca="1">no.</f>
        <v/>
      </c>
      <c r="E1109" s="4" t="str">
        <f ca="1">position</f>
        <v/>
      </c>
      <c r="I1109" s="322"/>
      <c r="L1109" s="23"/>
      <c r="N1109" s="6"/>
      <c r="P1109" s="20"/>
      <c r="Q1109" s="5" t="str">
        <f ca="1">score</f>
        <v/>
      </c>
      <c r="R1109" s="58" t="str">
        <f ca="1">rescore</f>
        <v/>
      </c>
      <c r="S1109" s="11" t="str">
        <f ca="1">price</f>
        <v/>
      </c>
      <c r="U1109" s="4"/>
      <c r="V1109" s="4"/>
      <c r="W1109" s="220" t="str">
        <f ca="1">commission</f>
        <v/>
      </c>
      <c r="X1109" s="301"/>
    </row>
    <row r="1110" spans="1:24" x14ac:dyDescent="0.25">
      <c r="A1110" s="6" t="str">
        <f ca="1">no.</f>
        <v/>
      </c>
      <c r="E1110" s="4" t="str">
        <f ca="1">position</f>
        <v/>
      </c>
      <c r="I1110" s="322"/>
      <c r="L1110" s="23"/>
      <c r="N1110" s="6"/>
      <c r="P1110" s="20"/>
      <c r="Q1110" s="5" t="str">
        <f ca="1">score</f>
        <v/>
      </c>
      <c r="R1110" s="58" t="str">
        <f ca="1">rescore</f>
        <v/>
      </c>
      <c r="S1110" s="11" t="str">
        <f ca="1">price</f>
        <v/>
      </c>
      <c r="U1110" s="4"/>
      <c r="V1110" s="4"/>
      <c r="W1110" s="219" t="str">
        <f ca="1">commission</f>
        <v/>
      </c>
      <c r="X1110" s="301"/>
    </row>
    <row r="1111" spans="1:24" x14ac:dyDescent="0.25">
      <c r="A1111" s="6" t="str">
        <f ca="1">no.</f>
        <v/>
      </c>
      <c r="E1111" s="4" t="str">
        <f ca="1">position</f>
        <v/>
      </c>
      <c r="I1111" s="322"/>
      <c r="L1111" s="23"/>
      <c r="N1111" s="6"/>
      <c r="P1111" s="20"/>
      <c r="Q1111" s="5" t="str">
        <f ca="1">score</f>
        <v/>
      </c>
      <c r="R1111" s="58" t="str">
        <f ca="1">rescore</f>
        <v/>
      </c>
      <c r="S1111" s="11" t="str">
        <f ca="1">price</f>
        <v/>
      </c>
      <c r="U1111" s="4"/>
      <c r="V1111" s="4"/>
      <c r="W1111" s="220" t="str">
        <f ca="1">commission</f>
        <v/>
      </c>
      <c r="X1111" s="301"/>
    </row>
    <row r="1112" spans="1:24" x14ac:dyDescent="0.25">
      <c r="A1112" s="6" t="str">
        <f ca="1">no.</f>
        <v/>
      </c>
      <c r="E1112" s="4" t="str">
        <f ca="1">position</f>
        <v/>
      </c>
      <c r="I1112" s="322"/>
      <c r="L1112" s="23"/>
      <c r="N1112" s="6"/>
      <c r="P1112" s="20"/>
      <c r="Q1112" s="5" t="str">
        <f ca="1">score</f>
        <v/>
      </c>
      <c r="R1112" s="58" t="str">
        <f ca="1">rescore</f>
        <v/>
      </c>
      <c r="S1112" s="11" t="str">
        <f ca="1">price</f>
        <v/>
      </c>
      <c r="U1112" s="4"/>
      <c r="V1112" s="4"/>
      <c r="W1112" s="220" t="str">
        <f ca="1">commission</f>
        <v/>
      </c>
      <c r="X1112" s="301"/>
    </row>
    <row r="1113" spans="1:24" x14ac:dyDescent="0.25">
      <c r="A1113" s="6" t="str">
        <f ca="1">no.</f>
        <v/>
      </c>
      <c r="E1113" s="4" t="str">
        <f ca="1">position</f>
        <v/>
      </c>
      <c r="I1113" s="322"/>
      <c r="L1113" s="23"/>
      <c r="N1113" s="6"/>
      <c r="P1113" s="20"/>
      <c r="Q1113" s="5" t="str">
        <f ca="1">score</f>
        <v/>
      </c>
      <c r="R1113" s="58" t="str">
        <f ca="1">rescore</f>
        <v/>
      </c>
      <c r="S1113" s="11" t="str">
        <f ca="1">price</f>
        <v/>
      </c>
      <c r="U1113" s="4"/>
      <c r="V1113" s="4"/>
      <c r="W1113" s="220" t="str">
        <f ca="1">commission</f>
        <v/>
      </c>
      <c r="X1113" s="301"/>
    </row>
    <row r="1114" spans="1:24" x14ac:dyDescent="0.25">
      <c r="A1114" s="6" t="str">
        <f ca="1">no.</f>
        <v/>
      </c>
      <c r="E1114" s="4" t="str">
        <f ca="1">position</f>
        <v/>
      </c>
      <c r="I1114" s="322"/>
      <c r="L1114" s="23"/>
      <c r="N1114" s="6"/>
      <c r="P1114" s="20"/>
      <c r="Q1114" s="5" t="str">
        <f ca="1">score</f>
        <v/>
      </c>
      <c r="R1114" s="58" t="str">
        <f ca="1">rescore</f>
        <v/>
      </c>
      <c r="S1114" s="11" t="str">
        <f ca="1">price</f>
        <v/>
      </c>
      <c r="U1114" s="4"/>
      <c r="V1114" s="4"/>
      <c r="W1114" s="220" t="str">
        <f ca="1">commission</f>
        <v/>
      </c>
      <c r="X1114" s="301"/>
    </row>
    <row r="1115" spans="1:24" x14ac:dyDescent="0.25">
      <c r="A1115" s="6" t="str">
        <f ca="1">no.</f>
        <v/>
      </c>
      <c r="E1115" s="4" t="str">
        <f ca="1">position</f>
        <v/>
      </c>
      <c r="I1115" s="322"/>
      <c r="L1115" s="23"/>
      <c r="N1115" s="6"/>
      <c r="P1115" s="20"/>
      <c r="Q1115" s="5" t="str">
        <f ca="1">score</f>
        <v/>
      </c>
      <c r="R1115" s="58" t="str">
        <f ca="1">rescore</f>
        <v/>
      </c>
      <c r="S1115" s="11" t="str">
        <f ca="1">price</f>
        <v/>
      </c>
      <c r="U1115" s="4"/>
      <c r="V1115" s="4"/>
      <c r="W1115" s="220" t="str">
        <f ca="1">commission</f>
        <v/>
      </c>
      <c r="X1115" s="301"/>
    </row>
    <row r="1116" spans="1:24" x14ac:dyDescent="0.25">
      <c r="A1116" s="6" t="str">
        <f ca="1">no.</f>
        <v/>
      </c>
      <c r="E1116" s="4" t="str">
        <f ca="1">position</f>
        <v/>
      </c>
      <c r="I1116" s="322"/>
      <c r="L1116" s="23"/>
      <c r="N1116" s="6"/>
      <c r="P1116" s="20"/>
      <c r="Q1116" s="5" t="str">
        <f ca="1">score</f>
        <v/>
      </c>
      <c r="R1116" s="58" t="str">
        <f ca="1">rescore</f>
        <v/>
      </c>
      <c r="S1116" s="11" t="str">
        <f ca="1">price</f>
        <v/>
      </c>
      <c r="U1116" s="4"/>
      <c r="V1116" s="4"/>
      <c r="W1116" s="220" t="str">
        <f ca="1">commission</f>
        <v/>
      </c>
      <c r="X1116" s="301"/>
    </row>
    <row r="1117" spans="1:24" x14ac:dyDescent="0.25">
      <c r="A1117" s="6" t="str">
        <f ca="1">no.</f>
        <v/>
      </c>
      <c r="E1117" s="4" t="str">
        <f ca="1">position</f>
        <v/>
      </c>
      <c r="I1117" s="322"/>
      <c r="L1117" s="23"/>
      <c r="N1117" s="6"/>
      <c r="P1117" s="20"/>
      <c r="Q1117" s="5" t="str">
        <f ca="1">score</f>
        <v/>
      </c>
      <c r="R1117" s="58" t="str">
        <f ca="1">rescore</f>
        <v/>
      </c>
      <c r="S1117" s="11" t="str">
        <f ca="1">price</f>
        <v/>
      </c>
      <c r="U1117" s="4"/>
      <c r="V1117" s="4"/>
      <c r="W1117" s="220" t="str">
        <f ca="1">commission</f>
        <v/>
      </c>
      <c r="X1117" s="301"/>
    </row>
    <row r="1118" spans="1:24" x14ac:dyDescent="0.25">
      <c r="A1118" s="6" t="str">
        <f ca="1">no.</f>
        <v/>
      </c>
      <c r="E1118" s="4" t="str">
        <f ca="1">position</f>
        <v/>
      </c>
      <c r="I1118" s="322"/>
      <c r="L1118" s="23"/>
      <c r="N1118" s="6"/>
      <c r="P1118" s="20"/>
      <c r="Q1118" s="5" t="str">
        <f ca="1">score</f>
        <v/>
      </c>
      <c r="R1118" s="58" t="str">
        <f ca="1">rescore</f>
        <v/>
      </c>
      <c r="S1118" s="11" t="str">
        <f ca="1">price</f>
        <v/>
      </c>
      <c r="U1118" s="4"/>
      <c r="V1118" s="4"/>
      <c r="W1118" s="220" t="str">
        <f ca="1">commission</f>
        <v/>
      </c>
      <c r="X1118" s="301"/>
    </row>
    <row r="1119" spans="1:24" x14ac:dyDescent="0.25">
      <c r="A1119" s="6" t="str">
        <f ca="1">no.</f>
        <v/>
      </c>
      <c r="E1119" s="4" t="str">
        <f ca="1">position</f>
        <v/>
      </c>
      <c r="I1119" s="322"/>
      <c r="L1119" s="23"/>
      <c r="N1119" s="6"/>
      <c r="P1119" s="20"/>
      <c r="Q1119" s="5" t="str">
        <f ca="1">score</f>
        <v/>
      </c>
      <c r="R1119" s="58" t="str">
        <f ca="1">rescore</f>
        <v/>
      </c>
      <c r="S1119" s="11" t="str">
        <f ca="1">price</f>
        <v/>
      </c>
      <c r="U1119" s="4"/>
      <c r="V1119" s="4"/>
      <c r="W1119" s="220" t="str">
        <f ca="1">commission</f>
        <v/>
      </c>
      <c r="X1119" s="301"/>
    </row>
    <row r="1120" spans="1:24" x14ac:dyDescent="0.25">
      <c r="A1120" s="6" t="str">
        <f ca="1">no.</f>
        <v/>
      </c>
      <c r="E1120" s="4" t="str">
        <f ca="1">position</f>
        <v/>
      </c>
      <c r="I1120" s="322"/>
      <c r="L1120" s="23"/>
      <c r="N1120" s="6"/>
      <c r="P1120" s="20"/>
      <c r="Q1120" s="5" t="str">
        <f ca="1">score</f>
        <v/>
      </c>
      <c r="R1120" s="58" t="str">
        <f ca="1">rescore</f>
        <v/>
      </c>
      <c r="S1120" s="11" t="str">
        <f ca="1">price</f>
        <v/>
      </c>
      <c r="U1120" s="4"/>
      <c r="V1120" s="4"/>
      <c r="W1120" s="219" t="str">
        <f ca="1">commission</f>
        <v/>
      </c>
      <c r="X1120" s="301"/>
    </row>
    <row r="1121" spans="1:24" x14ac:dyDescent="0.25">
      <c r="A1121" s="6" t="str">
        <f ca="1">no.</f>
        <v/>
      </c>
      <c r="E1121" s="4" t="str">
        <f ca="1">position</f>
        <v/>
      </c>
      <c r="I1121" s="322"/>
      <c r="L1121" s="23"/>
      <c r="N1121" s="6"/>
      <c r="P1121" s="20"/>
      <c r="Q1121" s="5" t="str">
        <f ca="1">score</f>
        <v/>
      </c>
      <c r="R1121" s="58" t="str">
        <f ca="1">rescore</f>
        <v/>
      </c>
      <c r="S1121" s="11" t="str">
        <f ca="1">price</f>
        <v/>
      </c>
      <c r="U1121" s="4"/>
      <c r="V1121" s="4"/>
      <c r="W1121" s="220" t="str">
        <f ca="1">commission</f>
        <v/>
      </c>
      <c r="X1121" s="301"/>
    </row>
    <row r="1122" spans="1:24" x14ac:dyDescent="0.25">
      <c r="A1122" s="6" t="str">
        <f ca="1">no.</f>
        <v/>
      </c>
      <c r="E1122" s="4" t="str">
        <f ca="1">position</f>
        <v/>
      </c>
      <c r="I1122" s="322"/>
      <c r="L1122" s="23"/>
      <c r="N1122" s="6"/>
      <c r="P1122" s="20"/>
      <c r="Q1122" s="5" t="str">
        <f ca="1">score</f>
        <v/>
      </c>
      <c r="R1122" s="58" t="str">
        <f ca="1">rescore</f>
        <v/>
      </c>
      <c r="S1122" s="11" t="str">
        <f ca="1">price</f>
        <v/>
      </c>
      <c r="U1122" s="4"/>
      <c r="V1122" s="4"/>
      <c r="W1122" s="220" t="str">
        <f ca="1">commission</f>
        <v/>
      </c>
      <c r="X1122" s="301"/>
    </row>
    <row r="1123" spans="1:24" x14ac:dyDescent="0.25">
      <c r="A1123" s="6" t="str">
        <f ca="1">no.</f>
        <v/>
      </c>
      <c r="E1123" s="4" t="str">
        <f ca="1">position</f>
        <v/>
      </c>
      <c r="I1123" s="322"/>
      <c r="L1123" s="23"/>
      <c r="N1123" s="6"/>
      <c r="P1123" s="20"/>
      <c r="Q1123" s="5" t="str">
        <f ca="1">score</f>
        <v/>
      </c>
      <c r="R1123" s="58" t="str">
        <f ca="1">rescore</f>
        <v/>
      </c>
      <c r="S1123" s="11" t="str">
        <f ca="1">price</f>
        <v/>
      </c>
      <c r="U1123" s="4"/>
      <c r="V1123" s="4"/>
      <c r="W1123" s="220" t="str">
        <f ca="1">commission</f>
        <v/>
      </c>
      <c r="X1123" s="301"/>
    </row>
    <row r="1124" spans="1:24" x14ac:dyDescent="0.25">
      <c r="A1124" s="6" t="str">
        <f ca="1">no.</f>
        <v/>
      </c>
      <c r="E1124" s="4" t="str">
        <f ca="1">position</f>
        <v/>
      </c>
      <c r="I1124" s="322"/>
      <c r="L1124" s="23"/>
      <c r="N1124" s="6"/>
      <c r="P1124" s="20"/>
      <c r="Q1124" s="5" t="str">
        <f ca="1">score</f>
        <v/>
      </c>
      <c r="R1124" s="58" t="str">
        <f ca="1">rescore</f>
        <v/>
      </c>
      <c r="S1124" s="11" t="str">
        <f ca="1">price</f>
        <v/>
      </c>
      <c r="U1124" s="4"/>
      <c r="V1124" s="4"/>
      <c r="W1124" s="220" t="str">
        <f ca="1">commission</f>
        <v/>
      </c>
      <c r="X1124" s="301"/>
    </row>
    <row r="1125" spans="1:24" x14ac:dyDescent="0.25">
      <c r="A1125" s="6" t="str">
        <f ca="1">no.</f>
        <v/>
      </c>
      <c r="E1125" s="4" t="str">
        <f ca="1">position</f>
        <v/>
      </c>
      <c r="I1125" s="322"/>
      <c r="L1125" s="23"/>
      <c r="N1125" s="6"/>
      <c r="P1125" s="20"/>
      <c r="Q1125" s="5" t="str">
        <f ca="1">score</f>
        <v/>
      </c>
      <c r="R1125" s="58" t="str">
        <f ca="1">rescore</f>
        <v/>
      </c>
      <c r="S1125" s="11" t="str">
        <f ca="1">price</f>
        <v/>
      </c>
      <c r="U1125" s="4"/>
      <c r="V1125" s="4"/>
      <c r="W1125" s="220" t="str">
        <f ca="1">commission</f>
        <v/>
      </c>
      <c r="X1125" s="301"/>
    </row>
    <row r="1126" spans="1:24" x14ac:dyDescent="0.25">
      <c r="A1126" s="6" t="str">
        <f ca="1">no.</f>
        <v/>
      </c>
      <c r="E1126" s="4" t="str">
        <f ca="1">position</f>
        <v/>
      </c>
      <c r="I1126" s="318"/>
      <c r="L1126" s="23"/>
      <c r="N1126" s="6"/>
      <c r="P1126" s="20"/>
      <c r="Q1126" s="5" t="str">
        <f ca="1">score</f>
        <v/>
      </c>
      <c r="R1126" s="58" t="str">
        <f ca="1">rescore</f>
        <v/>
      </c>
      <c r="S1126" s="11" t="str">
        <f ca="1">price</f>
        <v/>
      </c>
      <c r="U1126" s="4"/>
      <c r="V1126" s="4"/>
      <c r="W1126" s="220" t="str">
        <f ca="1">commission</f>
        <v/>
      </c>
      <c r="X1126" s="301"/>
    </row>
    <row r="1127" spans="1:24" x14ac:dyDescent="0.25">
      <c r="A1127" s="6" t="str">
        <f ca="1">no.</f>
        <v/>
      </c>
      <c r="E1127" s="4" t="str">
        <f ca="1">position</f>
        <v/>
      </c>
      <c r="I1127" s="322"/>
      <c r="L1127" s="23"/>
      <c r="N1127" s="6"/>
      <c r="P1127" s="20"/>
      <c r="Q1127" s="5" t="str">
        <f ca="1">score</f>
        <v/>
      </c>
      <c r="R1127" s="58" t="str">
        <f ca="1">rescore</f>
        <v/>
      </c>
      <c r="S1127" s="11" t="str">
        <f ca="1">price</f>
        <v/>
      </c>
      <c r="U1127" s="4"/>
      <c r="V1127" s="4"/>
      <c r="W1127" s="220" t="str">
        <f ca="1">commission</f>
        <v/>
      </c>
      <c r="X1127" s="301"/>
    </row>
    <row r="1128" spans="1:24" x14ac:dyDescent="0.25">
      <c r="A1128" s="6" t="str">
        <f ca="1">no.</f>
        <v/>
      </c>
      <c r="E1128" s="4" t="str">
        <f ca="1">position</f>
        <v/>
      </c>
      <c r="I1128" s="322"/>
      <c r="L1128" s="23"/>
      <c r="N1128" s="6"/>
      <c r="P1128" s="20"/>
      <c r="Q1128" s="5" t="str">
        <f ca="1">score</f>
        <v/>
      </c>
      <c r="R1128" s="58" t="str">
        <f ca="1">rescore</f>
        <v/>
      </c>
      <c r="S1128" s="11" t="str">
        <f ca="1">price</f>
        <v/>
      </c>
      <c r="U1128" s="4"/>
      <c r="V1128" s="4"/>
      <c r="W1128" s="220" t="str">
        <f ca="1">commission</f>
        <v/>
      </c>
      <c r="X1128" s="301"/>
    </row>
    <row r="1129" spans="1:24" x14ac:dyDescent="0.25">
      <c r="A1129" s="6" t="str">
        <f ca="1">no.</f>
        <v/>
      </c>
      <c r="E1129" s="4" t="str">
        <f ca="1">position</f>
        <v/>
      </c>
      <c r="I1129" s="322"/>
      <c r="L1129" s="23"/>
      <c r="N1129" s="6"/>
      <c r="P1129" s="20"/>
      <c r="Q1129" s="5" t="str">
        <f ca="1">score</f>
        <v/>
      </c>
      <c r="R1129" s="58" t="str">
        <f ca="1">rescore</f>
        <v/>
      </c>
      <c r="S1129" s="11" t="str">
        <f ca="1">price</f>
        <v/>
      </c>
      <c r="U1129" s="4"/>
      <c r="V1129" s="4"/>
      <c r="W1129" s="220" t="str">
        <f ca="1">commission</f>
        <v/>
      </c>
      <c r="X1129" s="301"/>
    </row>
    <row r="1130" spans="1:24" x14ac:dyDescent="0.25">
      <c r="A1130" s="6" t="str">
        <f ca="1">no.</f>
        <v/>
      </c>
      <c r="E1130" s="4" t="str">
        <f ca="1">position</f>
        <v/>
      </c>
      <c r="I1130" s="322"/>
      <c r="L1130" s="23"/>
      <c r="N1130" s="6"/>
      <c r="P1130" s="20"/>
      <c r="Q1130" s="5" t="str">
        <f ca="1">score</f>
        <v/>
      </c>
      <c r="R1130" s="58" t="str">
        <f ca="1">rescore</f>
        <v/>
      </c>
      <c r="S1130" s="11" t="str">
        <f ca="1">price</f>
        <v/>
      </c>
      <c r="U1130" s="4"/>
      <c r="V1130" s="4"/>
      <c r="W1130" s="220" t="str">
        <f ca="1">commission</f>
        <v/>
      </c>
      <c r="X1130" s="301"/>
    </row>
    <row r="1131" spans="1:24" x14ac:dyDescent="0.25">
      <c r="A1131" s="6" t="str">
        <f ca="1">no.</f>
        <v/>
      </c>
      <c r="E1131" s="4" t="str">
        <f ca="1">position</f>
        <v/>
      </c>
      <c r="I1131" s="322"/>
      <c r="L1131" s="23"/>
      <c r="N1131" s="6"/>
      <c r="P1131" s="20"/>
      <c r="Q1131" s="5" t="str">
        <f ca="1">score</f>
        <v/>
      </c>
      <c r="R1131" s="58" t="str">
        <f ca="1">rescore</f>
        <v/>
      </c>
      <c r="S1131" s="11" t="str">
        <f ca="1">price</f>
        <v/>
      </c>
      <c r="U1131" s="4"/>
      <c r="V1131" s="4"/>
      <c r="W1131" s="220" t="str">
        <f ca="1">commission</f>
        <v/>
      </c>
      <c r="X1131" s="301"/>
    </row>
    <row r="1132" spans="1:24" x14ac:dyDescent="0.25">
      <c r="A1132" s="6" t="str">
        <f ca="1">no.</f>
        <v/>
      </c>
      <c r="E1132" s="4" t="str">
        <f ca="1">position</f>
        <v/>
      </c>
      <c r="I1132" s="322"/>
      <c r="L1132" s="23"/>
      <c r="N1132" s="6"/>
      <c r="P1132" s="20"/>
      <c r="Q1132" s="5" t="str">
        <f ca="1">score</f>
        <v/>
      </c>
      <c r="R1132" s="58" t="str">
        <f ca="1">rescore</f>
        <v/>
      </c>
      <c r="S1132" s="11" t="str">
        <f ca="1">price</f>
        <v/>
      </c>
      <c r="U1132" s="4"/>
      <c r="V1132" s="4"/>
      <c r="W1132" s="220" t="str">
        <f ca="1">commission</f>
        <v/>
      </c>
      <c r="X1132" s="301"/>
    </row>
    <row r="1133" spans="1:24" x14ac:dyDescent="0.25">
      <c r="A1133" s="6" t="str">
        <f ca="1">no.</f>
        <v/>
      </c>
      <c r="E1133" s="4" t="str">
        <f ca="1">position</f>
        <v/>
      </c>
      <c r="I1133" s="322"/>
      <c r="L1133" s="23"/>
      <c r="N1133" s="6"/>
      <c r="P1133" s="20"/>
      <c r="Q1133" s="5" t="str">
        <f ca="1">score</f>
        <v/>
      </c>
      <c r="R1133" s="58" t="str">
        <f ca="1">rescore</f>
        <v/>
      </c>
      <c r="S1133" s="11" t="str">
        <f ca="1">price</f>
        <v/>
      </c>
      <c r="U1133" s="4"/>
      <c r="V1133" s="4"/>
      <c r="W1133" s="220" t="str">
        <f ca="1">commission</f>
        <v/>
      </c>
      <c r="X1133" s="301"/>
    </row>
    <row r="1134" spans="1:24" x14ac:dyDescent="0.25">
      <c r="A1134" s="6" t="str">
        <f ca="1">no.</f>
        <v/>
      </c>
      <c r="E1134" s="4" t="str">
        <f ca="1">position</f>
        <v/>
      </c>
      <c r="I1134" s="322"/>
      <c r="L1134" s="23"/>
      <c r="N1134" s="6"/>
      <c r="P1134" s="20"/>
      <c r="Q1134" s="5" t="str">
        <f ca="1">score</f>
        <v/>
      </c>
      <c r="R1134" s="58" t="str">
        <f ca="1">rescore</f>
        <v/>
      </c>
      <c r="S1134" s="11" t="str">
        <f ca="1">price</f>
        <v/>
      </c>
      <c r="U1134" s="4"/>
      <c r="V1134" s="4"/>
      <c r="W1134" s="220" t="str">
        <f ca="1">commission</f>
        <v/>
      </c>
      <c r="X1134" s="301"/>
    </row>
    <row r="1135" spans="1:24" x14ac:dyDescent="0.25">
      <c r="A1135" s="6" t="str">
        <f ca="1">no.</f>
        <v/>
      </c>
      <c r="E1135" s="4" t="str">
        <f ca="1">position</f>
        <v/>
      </c>
      <c r="I1135" s="322"/>
      <c r="L1135" s="23"/>
      <c r="N1135" s="6"/>
      <c r="P1135" s="20"/>
      <c r="Q1135" s="5" t="str">
        <f ca="1">score</f>
        <v/>
      </c>
      <c r="R1135" s="58" t="str">
        <f ca="1">rescore</f>
        <v/>
      </c>
      <c r="S1135" s="11" t="str">
        <f ca="1">price</f>
        <v/>
      </c>
      <c r="U1135" s="4"/>
      <c r="V1135" s="4"/>
      <c r="W1135" s="220" t="str">
        <f ca="1">commission</f>
        <v/>
      </c>
      <c r="X1135" s="301"/>
    </row>
    <row r="1136" spans="1:24" x14ac:dyDescent="0.25">
      <c r="A1136" s="6" t="str">
        <f ca="1">no.</f>
        <v/>
      </c>
      <c r="E1136" s="4" t="str">
        <f ca="1">position</f>
        <v/>
      </c>
      <c r="I1136" s="322"/>
      <c r="L1136" s="23"/>
      <c r="N1136" s="6"/>
      <c r="P1136" s="20"/>
      <c r="Q1136" s="5" t="str">
        <f ca="1">score</f>
        <v/>
      </c>
      <c r="R1136" s="58" t="str">
        <f ca="1">rescore</f>
        <v/>
      </c>
      <c r="S1136" s="11" t="str">
        <f ca="1">price</f>
        <v/>
      </c>
      <c r="U1136" s="4"/>
      <c r="V1136" s="4"/>
      <c r="W1136" s="220" t="str">
        <f ca="1">commission</f>
        <v/>
      </c>
      <c r="X1136" s="301"/>
    </row>
    <row r="1137" spans="1:24" x14ac:dyDescent="0.25">
      <c r="A1137" s="6" t="str">
        <f ca="1">no.</f>
        <v/>
      </c>
      <c r="E1137" s="4" t="str">
        <f ca="1">position</f>
        <v/>
      </c>
      <c r="I1137" s="322"/>
      <c r="L1137" s="23"/>
      <c r="N1137" s="6"/>
      <c r="P1137" s="20"/>
      <c r="Q1137" s="5" t="str">
        <f ca="1">score</f>
        <v/>
      </c>
      <c r="R1137" s="58" t="str">
        <f ca="1">rescore</f>
        <v/>
      </c>
      <c r="S1137" s="11" t="str">
        <f ca="1">price</f>
        <v/>
      </c>
      <c r="U1137" s="4"/>
      <c r="V1137" s="4"/>
      <c r="W1137" s="220" t="str">
        <f ca="1">commission</f>
        <v/>
      </c>
      <c r="X1137" s="301"/>
    </row>
    <row r="1138" spans="1:24" x14ac:dyDescent="0.25">
      <c r="A1138" s="6" t="str">
        <f ca="1">no.</f>
        <v/>
      </c>
      <c r="E1138" s="4" t="str">
        <f ca="1">position</f>
        <v/>
      </c>
      <c r="I1138" s="322"/>
      <c r="L1138" s="23"/>
      <c r="N1138" s="6"/>
      <c r="P1138" s="20"/>
      <c r="Q1138" s="5" t="str">
        <f ca="1">score</f>
        <v/>
      </c>
      <c r="R1138" s="58" t="str">
        <f ca="1">rescore</f>
        <v/>
      </c>
      <c r="S1138" s="11" t="str">
        <f ca="1">price</f>
        <v/>
      </c>
      <c r="U1138" s="4"/>
      <c r="V1138" s="4"/>
      <c r="W1138" s="220" t="str">
        <f ca="1">commission</f>
        <v/>
      </c>
      <c r="X1138" s="301"/>
    </row>
    <row r="1139" spans="1:24" x14ac:dyDescent="0.25">
      <c r="A1139" s="6" t="str">
        <f ca="1">no.</f>
        <v/>
      </c>
      <c r="E1139" s="4" t="str">
        <f ca="1">position</f>
        <v/>
      </c>
      <c r="I1139" s="322"/>
      <c r="L1139" s="23"/>
      <c r="N1139" s="6"/>
      <c r="P1139" s="20"/>
      <c r="Q1139" s="5" t="str">
        <f ca="1">score</f>
        <v/>
      </c>
      <c r="R1139" s="58" t="str">
        <f ca="1">rescore</f>
        <v/>
      </c>
      <c r="S1139" s="11" t="str">
        <f ca="1">price</f>
        <v/>
      </c>
      <c r="U1139" s="4"/>
      <c r="V1139" s="4"/>
      <c r="W1139" s="220" t="str">
        <f ca="1">commission</f>
        <v/>
      </c>
      <c r="X1139" s="301"/>
    </row>
    <row r="1140" spans="1:24" x14ac:dyDescent="0.25">
      <c r="A1140" s="6" t="str">
        <f ca="1">no.</f>
        <v/>
      </c>
      <c r="E1140" s="4" t="str">
        <f ca="1">position</f>
        <v/>
      </c>
      <c r="I1140" s="322"/>
      <c r="L1140" s="23"/>
      <c r="N1140" s="6"/>
      <c r="P1140" s="20"/>
      <c r="Q1140" s="5" t="str">
        <f ca="1">score</f>
        <v/>
      </c>
      <c r="R1140" s="58" t="str">
        <f ca="1">rescore</f>
        <v/>
      </c>
      <c r="S1140" s="11" t="str">
        <f ca="1">price</f>
        <v/>
      </c>
      <c r="U1140" s="4"/>
      <c r="V1140" s="4"/>
      <c r="W1140" s="220" t="str">
        <f ca="1">commission</f>
        <v/>
      </c>
      <c r="X1140" s="301"/>
    </row>
    <row r="1141" spans="1:24" x14ac:dyDescent="0.25">
      <c r="A1141" s="6" t="str">
        <f ca="1">no.</f>
        <v/>
      </c>
      <c r="E1141" s="4" t="str">
        <f ca="1">position</f>
        <v/>
      </c>
      <c r="I1141" s="322"/>
      <c r="L1141" s="23"/>
      <c r="N1141" s="6"/>
      <c r="P1141" s="20"/>
      <c r="Q1141" s="5" t="str">
        <f ca="1">score</f>
        <v/>
      </c>
      <c r="R1141" s="58" t="str">
        <f ca="1">rescore</f>
        <v/>
      </c>
      <c r="S1141" s="11" t="str">
        <f ca="1">price</f>
        <v/>
      </c>
      <c r="U1141" s="4"/>
      <c r="V1141" s="4"/>
      <c r="W1141" s="220" t="str">
        <f ca="1">commission</f>
        <v/>
      </c>
      <c r="X1141" s="301"/>
    </row>
    <row r="1142" spans="1:24" x14ac:dyDescent="0.25">
      <c r="A1142" s="6" t="str">
        <f ca="1">no.</f>
        <v/>
      </c>
      <c r="E1142" s="4" t="str">
        <f ca="1">position</f>
        <v/>
      </c>
      <c r="I1142" s="322"/>
      <c r="L1142" s="23"/>
      <c r="N1142" s="6"/>
      <c r="P1142" s="20"/>
      <c r="Q1142" s="5" t="str">
        <f ca="1">score</f>
        <v/>
      </c>
      <c r="R1142" s="58" t="str">
        <f ca="1">rescore</f>
        <v/>
      </c>
      <c r="S1142" s="11" t="str">
        <f ca="1">price</f>
        <v/>
      </c>
      <c r="U1142" s="4"/>
      <c r="V1142" s="4"/>
      <c r="W1142" s="220" t="str">
        <f ca="1">commission</f>
        <v/>
      </c>
      <c r="X1142" s="301"/>
    </row>
    <row r="1143" spans="1:24" x14ac:dyDescent="0.25">
      <c r="A1143" s="6" t="str">
        <f ca="1">no.</f>
        <v/>
      </c>
      <c r="E1143" s="4" t="str">
        <f ca="1">position</f>
        <v/>
      </c>
      <c r="I1143" s="322"/>
      <c r="L1143" s="23"/>
      <c r="N1143" s="6"/>
      <c r="P1143" s="20"/>
      <c r="Q1143" s="5" t="str">
        <f ca="1">score</f>
        <v/>
      </c>
      <c r="R1143" s="58" t="str">
        <f ca="1">rescore</f>
        <v/>
      </c>
      <c r="S1143" s="11" t="str">
        <f ca="1">price</f>
        <v/>
      </c>
      <c r="U1143" s="4"/>
      <c r="V1143" s="4"/>
      <c r="W1143" s="220" t="str">
        <f ca="1">commission</f>
        <v/>
      </c>
      <c r="X1143" s="301"/>
    </row>
    <row r="1144" spans="1:24" x14ac:dyDescent="0.25">
      <c r="A1144" s="6" t="str">
        <f ca="1">no.</f>
        <v/>
      </c>
      <c r="E1144" s="4" t="str">
        <f ca="1">position</f>
        <v/>
      </c>
      <c r="I1144" s="322"/>
      <c r="L1144" s="23"/>
      <c r="N1144" s="6"/>
      <c r="P1144" s="20"/>
      <c r="Q1144" s="5" t="str">
        <f ca="1">score</f>
        <v/>
      </c>
      <c r="R1144" s="58" t="str">
        <f ca="1">rescore</f>
        <v/>
      </c>
      <c r="S1144" s="11" t="str">
        <f ca="1">price</f>
        <v/>
      </c>
      <c r="U1144" s="4"/>
      <c r="V1144" s="4"/>
      <c r="W1144" s="220" t="str">
        <f ca="1">commission</f>
        <v/>
      </c>
      <c r="X1144" s="301"/>
    </row>
    <row r="1145" spans="1:24" x14ac:dyDescent="0.25">
      <c r="A1145" s="6" t="str">
        <f ca="1">no.</f>
        <v/>
      </c>
      <c r="E1145" s="4" t="str">
        <f ca="1">position</f>
        <v/>
      </c>
      <c r="I1145" s="322"/>
      <c r="L1145" s="23"/>
      <c r="N1145" s="6"/>
      <c r="P1145" s="20"/>
      <c r="Q1145" s="5" t="str">
        <f ca="1">score</f>
        <v/>
      </c>
      <c r="R1145" s="58" t="str">
        <f ca="1">rescore</f>
        <v/>
      </c>
      <c r="S1145" s="11" t="str">
        <f ca="1">price</f>
        <v/>
      </c>
      <c r="U1145" s="4"/>
      <c r="V1145" s="4"/>
      <c r="W1145" s="220" t="str">
        <f ca="1">commission</f>
        <v/>
      </c>
      <c r="X1145" s="301"/>
    </row>
    <row r="1146" spans="1:24" x14ac:dyDescent="0.25">
      <c r="A1146" s="6" t="str">
        <f ca="1">no.</f>
        <v/>
      </c>
      <c r="E1146" s="4" t="str">
        <f ca="1">position</f>
        <v/>
      </c>
      <c r="I1146" s="322"/>
      <c r="L1146" s="23"/>
      <c r="N1146" s="6"/>
      <c r="P1146" s="20"/>
      <c r="Q1146" s="5" t="str">
        <f ca="1">score</f>
        <v/>
      </c>
      <c r="R1146" s="58" t="str">
        <f ca="1">rescore</f>
        <v/>
      </c>
      <c r="S1146" s="11" t="str">
        <f ca="1">price</f>
        <v/>
      </c>
      <c r="U1146" s="4"/>
      <c r="V1146" s="4"/>
      <c r="W1146" s="220" t="str">
        <f ca="1">commission</f>
        <v/>
      </c>
      <c r="X1146" s="301"/>
    </row>
    <row r="1147" spans="1:24" x14ac:dyDescent="0.25">
      <c r="A1147" s="6" t="str">
        <f ca="1">no.</f>
        <v/>
      </c>
      <c r="E1147" s="4" t="str">
        <f ca="1">position</f>
        <v/>
      </c>
      <c r="I1147" s="322"/>
      <c r="L1147" s="23"/>
      <c r="N1147" s="6"/>
      <c r="P1147" s="20"/>
      <c r="Q1147" s="5" t="str">
        <f ca="1">score</f>
        <v/>
      </c>
      <c r="R1147" s="58" t="str">
        <f ca="1">rescore</f>
        <v/>
      </c>
      <c r="S1147" s="11" t="str">
        <f ca="1">price</f>
        <v/>
      </c>
      <c r="U1147" s="4"/>
      <c r="V1147" s="4"/>
      <c r="W1147" s="220" t="str">
        <f ca="1">commission</f>
        <v/>
      </c>
      <c r="X1147" s="301"/>
    </row>
    <row r="1148" spans="1:24" x14ac:dyDescent="0.25">
      <c r="A1148" s="6" t="str">
        <f ca="1">no.</f>
        <v/>
      </c>
      <c r="E1148" s="4" t="str">
        <f ca="1">position</f>
        <v/>
      </c>
      <c r="I1148" s="322"/>
      <c r="L1148" s="23"/>
      <c r="N1148" s="6"/>
      <c r="P1148" s="20"/>
      <c r="Q1148" s="5" t="str">
        <f ca="1">score</f>
        <v/>
      </c>
      <c r="R1148" s="58" t="str">
        <f ca="1">rescore</f>
        <v/>
      </c>
      <c r="S1148" s="11" t="str">
        <f ca="1">price</f>
        <v/>
      </c>
      <c r="U1148" s="4"/>
      <c r="V1148" s="4"/>
      <c r="W1148" s="220" t="str">
        <f ca="1">commission</f>
        <v/>
      </c>
      <c r="X1148" s="301"/>
    </row>
    <row r="1149" spans="1:24" x14ac:dyDescent="0.25">
      <c r="A1149" s="6" t="str">
        <f ca="1">no.</f>
        <v/>
      </c>
      <c r="E1149" s="4" t="str">
        <f ca="1">position</f>
        <v/>
      </c>
      <c r="I1149" s="322"/>
      <c r="L1149" s="23"/>
      <c r="N1149" s="6"/>
      <c r="P1149" s="20"/>
      <c r="Q1149" s="5" t="str">
        <f ca="1">score</f>
        <v/>
      </c>
      <c r="R1149" s="58" t="str">
        <f ca="1">rescore</f>
        <v/>
      </c>
      <c r="S1149" s="11" t="str">
        <f ca="1">price</f>
        <v/>
      </c>
      <c r="U1149" s="4"/>
      <c r="V1149" s="4"/>
      <c r="W1149" s="220" t="str">
        <f ca="1">commission</f>
        <v/>
      </c>
      <c r="X1149" s="301"/>
    </row>
    <row r="1150" spans="1:24" x14ac:dyDescent="0.25">
      <c r="A1150" s="6" t="str">
        <f ca="1">no.</f>
        <v/>
      </c>
      <c r="E1150" s="4" t="str">
        <f ca="1">position</f>
        <v/>
      </c>
      <c r="I1150" s="322"/>
      <c r="L1150" s="23"/>
      <c r="N1150" s="6"/>
      <c r="P1150" s="20"/>
      <c r="Q1150" s="5" t="str">
        <f ca="1">score</f>
        <v/>
      </c>
      <c r="R1150" s="58" t="str">
        <f ca="1">rescore</f>
        <v/>
      </c>
      <c r="S1150" s="11" t="str">
        <f ca="1">price</f>
        <v/>
      </c>
      <c r="U1150" s="4"/>
      <c r="V1150" s="4"/>
      <c r="W1150" s="220" t="str">
        <f ca="1">commission</f>
        <v/>
      </c>
      <c r="X1150" s="301"/>
    </row>
    <row r="1151" spans="1:24" x14ac:dyDescent="0.25">
      <c r="A1151" s="6" t="str">
        <f ca="1">no.</f>
        <v/>
      </c>
      <c r="E1151" s="4" t="str">
        <f ca="1">position</f>
        <v/>
      </c>
      <c r="I1151" s="322"/>
      <c r="L1151" s="23"/>
      <c r="N1151" s="6"/>
      <c r="P1151" s="20"/>
      <c r="Q1151" s="5" t="str">
        <f ca="1">score</f>
        <v/>
      </c>
      <c r="R1151" s="58" t="str">
        <f ca="1">rescore</f>
        <v/>
      </c>
      <c r="S1151" s="11" t="str">
        <f ca="1">price</f>
        <v/>
      </c>
      <c r="U1151" s="4"/>
      <c r="V1151" s="4"/>
      <c r="W1151" s="220" t="str">
        <f ca="1">commission</f>
        <v/>
      </c>
      <c r="X1151" s="301"/>
    </row>
    <row r="1152" spans="1:24" x14ac:dyDescent="0.25">
      <c r="A1152" s="6" t="str">
        <f ca="1">no.</f>
        <v/>
      </c>
      <c r="E1152" s="4" t="str">
        <f ca="1">position</f>
        <v/>
      </c>
      <c r="I1152" s="322"/>
      <c r="L1152" s="23"/>
      <c r="N1152" s="6"/>
      <c r="P1152" s="20"/>
      <c r="Q1152" s="5" t="str">
        <f ca="1">score</f>
        <v/>
      </c>
      <c r="R1152" s="58" t="str">
        <f ca="1">rescore</f>
        <v/>
      </c>
      <c r="S1152" s="11" t="str">
        <f ca="1">price</f>
        <v/>
      </c>
      <c r="U1152" s="4"/>
      <c r="V1152" s="4"/>
      <c r="W1152" s="220" t="str">
        <f ca="1">commission</f>
        <v/>
      </c>
      <c r="X1152" s="301"/>
    </row>
    <row r="1153" spans="1:24" x14ac:dyDescent="0.25">
      <c r="A1153" s="6" t="str">
        <f ca="1">no.</f>
        <v/>
      </c>
      <c r="E1153" s="4" t="str">
        <f ca="1">position</f>
        <v/>
      </c>
      <c r="I1153" s="322"/>
      <c r="L1153" s="23"/>
      <c r="N1153" s="6"/>
      <c r="P1153" s="20"/>
      <c r="Q1153" s="5" t="str">
        <f ca="1">score</f>
        <v/>
      </c>
      <c r="R1153" s="58" t="str">
        <f ca="1">rescore</f>
        <v/>
      </c>
      <c r="S1153" s="11" t="str">
        <f ca="1">price</f>
        <v/>
      </c>
      <c r="U1153" s="4"/>
      <c r="V1153" s="4"/>
      <c r="W1153" s="220" t="str">
        <f ca="1">commission</f>
        <v/>
      </c>
      <c r="X1153" s="301"/>
    </row>
    <row r="1154" spans="1:24" x14ac:dyDescent="0.25">
      <c r="A1154" s="6" t="str">
        <f ca="1">no.</f>
        <v/>
      </c>
      <c r="E1154" s="4" t="str">
        <f ca="1">position</f>
        <v/>
      </c>
      <c r="I1154" s="322"/>
      <c r="L1154" s="23"/>
      <c r="N1154" s="6"/>
      <c r="P1154" s="20"/>
      <c r="Q1154" s="5" t="str">
        <f ca="1">score</f>
        <v/>
      </c>
      <c r="R1154" s="58" t="str">
        <f ca="1">rescore</f>
        <v/>
      </c>
      <c r="S1154" s="11" t="str">
        <f ca="1">price</f>
        <v/>
      </c>
      <c r="U1154" s="4"/>
      <c r="V1154" s="4"/>
      <c r="W1154" s="220" t="str">
        <f ca="1">commission</f>
        <v/>
      </c>
      <c r="X1154" s="301"/>
    </row>
    <row r="1155" spans="1:24" x14ac:dyDescent="0.25">
      <c r="A1155" s="6" t="str">
        <f ca="1">no.</f>
        <v/>
      </c>
      <c r="E1155" s="4" t="str">
        <f ca="1">position</f>
        <v/>
      </c>
      <c r="I1155" s="322"/>
      <c r="L1155" s="23"/>
      <c r="N1155" s="6"/>
      <c r="P1155" s="20"/>
      <c r="Q1155" s="5" t="str">
        <f ca="1">score</f>
        <v/>
      </c>
      <c r="R1155" s="58" t="str">
        <f ca="1">rescore</f>
        <v/>
      </c>
      <c r="S1155" s="11" t="str">
        <f ca="1">price</f>
        <v/>
      </c>
      <c r="U1155" s="4"/>
      <c r="V1155" s="4"/>
      <c r="W1155" s="220" t="str">
        <f ca="1">commission</f>
        <v/>
      </c>
      <c r="X1155" s="301"/>
    </row>
    <row r="1156" spans="1:24" x14ac:dyDescent="0.25">
      <c r="A1156" s="6" t="str">
        <f ca="1">no.</f>
        <v/>
      </c>
      <c r="E1156" s="4" t="str">
        <f ca="1">position</f>
        <v/>
      </c>
      <c r="I1156" s="322"/>
      <c r="L1156" s="23"/>
      <c r="N1156" s="6"/>
      <c r="P1156" s="20"/>
      <c r="Q1156" s="5" t="str">
        <f ca="1">score</f>
        <v/>
      </c>
      <c r="R1156" s="58" t="str">
        <f ca="1">rescore</f>
        <v/>
      </c>
      <c r="S1156" s="11" t="str">
        <f ca="1">price</f>
        <v/>
      </c>
      <c r="U1156" s="4"/>
      <c r="V1156" s="4"/>
      <c r="W1156" s="220" t="str">
        <f ca="1">commission</f>
        <v/>
      </c>
      <c r="X1156" s="301"/>
    </row>
    <row r="1157" spans="1:24" x14ac:dyDescent="0.25">
      <c r="A1157" s="6" t="str">
        <f ca="1">no.</f>
        <v/>
      </c>
      <c r="E1157" s="4" t="str">
        <f ca="1">position</f>
        <v/>
      </c>
      <c r="I1157" s="322"/>
      <c r="L1157" s="23"/>
      <c r="N1157" s="6"/>
      <c r="P1157" s="20"/>
      <c r="Q1157" s="5" t="str">
        <f ca="1">score</f>
        <v/>
      </c>
      <c r="R1157" s="58" t="str">
        <f ca="1">rescore</f>
        <v/>
      </c>
      <c r="S1157" s="11" t="str">
        <f ca="1">price</f>
        <v/>
      </c>
      <c r="U1157" s="4"/>
      <c r="V1157" s="4"/>
      <c r="W1157" s="220" t="str">
        <f ca="1">commission</f>
        <v/>
      </c>
      <c r="X1157" s="301"/>
    </row>
    <row r="1158" spans="1:24" x14ac:dyDescent="0.25">
      <c r="A1158" s="6" t="str">
        <f ca="1">no.</f>
        <v/>
      </c>
      <c r="E1158" s="4" t="str">
        <f ca="1">position</f>
        <v/>
      </c>
      <c r="I1158" s="322"/>
      <c r="L1158" s="23"/>
      <c r="N1158" s="6"/>
      <c r="P1158" s="20"/>
      <c r="Q1158" s="5" t="str">
        <f ca="1">score</f>
        <v/>
      </c>
      <c r="R1158" s="58" t="str">
        <f ca="1">rescore</f>
        <v/>
      </c>
      <c r="S1158" s="11" t="str">
        <f ca="1">price</f>
        <v/>
      </c>
      <c r="U1158" s="4"/>
      <c r="V1158" s="4"/>
      <c r="W1158" s="220" t="str">
        <f ca="1">commission</f>
        <v/>
      </c>
      <c r="X1158" s="301"/>
    </row>
    <row r="1159" spans="1:24" x14ac:dyDescent="0.25">
      <c r="A1159" s="6" t="str">
        <f ca="1">no.</f>
        <v/>
      </c>
      <c r="E1159" s="4" t="str">
        <f ca="1">position</f>
        <v/>
      </c>
      <c r="I1159" s="322"/>
      <c r="L1159" s="23"/>
      <c r="N1159" s="6"/>
      <c r="P1159" s="20"/>
      <c r="Q1159" s="5" t="str">
        <f ca="1">score</f>
        <v/>
      </c>
      <c r="R1159" s="58" t="str">
        <f ca="1">rescore</f>
        <v/>
      </c>
      <c r="S1159" s="11" t="str">
        <f ca="1">price</f>
        <v/>
      </c>
      <c r="U1159" s="4"/>
      <c r="V1159" s="4"/>
      <c r="W1159" s="220" t="str">
        <f ca="1">commission</f>
        <v/>
      </c>
      <c r="X1159" s="301"/>
    </row>
    <row r="1160" spans="1:24" x14ac:dyDescent="0.25">
      <c r="A1160" s="6" t="str">
        <f ca="1">no.</f>
        <v/>
      </c>
      <c r="E1160" s="4" t="str">
        <f ca="1">position</f>
        <v/>
      </c>
      <c r="I1160" s="322"/>
      <c r="L1160" s="23"/>
      <c r="N1160" s="6"/>
      <c r="P1160" s="20"/>
      <c r="Q1160" s="5" t="str">
        <f ca="1">score</f>
        <v/>
      </c>
      <c r="R1160" s="58" t="str">
        <f ca="1">rescore</f>
        <v/>
      </c>
      <c r="S1160" s="11" t="str">
        <f ca="1">price</f>
        <v/>
      </c>
      <c r="U1160" s="4"/>
      <c r="V1160" s="4"/>
      <c r="W1160" s="220" t="str">
        <f ca="1">commission</f>
        <v/>
      </c>
      <c r="X1160" s="301"/>
    </row>
    <row r="1161" spans="1:24" x14ac:dyDescent="0.25">
      <c r="A1161" s="6" t="str">
        <f ca="1">no.</f>
        <v/>
      </c>
      <c r="E1161" s="4" t="str">
        <f ca="1">position</f>
        <v/>
      </c>
      <c r="I1161" s="322"/>
      <c r="L1161" s="23"/>
      <c r="N1161" s="6"/>
      <c r="P1161" s="20"/>
      <c r="Q1161" s="5" t="str">
        <f ca="1">score</f>
        <v/>
      </c>
      <c r="R1161" s="58" t="str">
        <f ca="1">rescore</f>
        <v/>
      </c>
      <c r="S1161" s="11" t="str">
        <f ca="1">price</f>
        <v/>
      </c>
      <c r="U1161" s="4"/>
      <c r="V1161" s="4"/>
      <c r="W1161" s="220" t="str">
        <f ca="1">commission</f>
        <v/>
      </c>
      <c r="X1161" s="301"/>
    </row>
    <row r="1162" spans="1:24" x14ac:dyDescent="0.25">
      <c r="A1162" s="6" t="str">
        <f ca="1">no.</f>
        <v/>
      </c>
      <c r="E1162" s="4" t="str">
        <f ca="1">position</f>
        <v/>
      </c>
      <c r="I1162" s="322"/>
      <c r="L1162" s="23"/>
      <c r="N1162" s="6"/>
      <c r="P1162" s="20"/>
      <c r="Q1162" s="5" t="str">
        <f ca="1">score</f>
        <v/>
      </c>
      <c r="R1162" s="58" t="str">
        <f ca="1">rescore</f>
        <v/>
      </c>
      <c r="S1162" s="11" t="str">
        <f ca="1">price</f>
        <v/>
      </c>
      <c r="U1162" s="4"/>
      <c r="V1162" s="4"/>
      <c r="W1162" s="220" t="str">
        <f ca="1">commission</f>
        <v/>
      </c>
      <c r="X1162" s="301"/>
    </row>
    <row r="1163" spans="1:24" x14ac:dyDescent="0.25">
      <c r="A1163" s="6" t="str">
        <f ca="1">no.</f>
        <v/>
      </c>
      <c r="E1163" s="4" t="str">
        <f ca="1">position</f>
        <v/>
      </c>
      <c r="I1163" s="318"/>
      <c r="L1163" s="23"/>
      <c r="N1163" s="6"/>
      <c r="P1163" s="20"/>
      <c r="Q1163" s="5" t="str">
        <f ca="1">score</f>
        <v/>
      </c>
      <c r="R1163" s="58" t="str">
        <f ca="1">rescore</f>
        <v/>
      </c>
      <c r="S1163" s="11" t="str">
        <f ca="1">price</f>
        <v/>
      </c>
      <c r="U1163" s="4"/>
      <c r="V1163" s="4"/>
      <c r="W1163" s="220" t="str">
        <f ca="1">commission</f>
        <v/>
      </c>
      <c r="X1163" s="301"/>
    </row>
    <row r="1164" spans="1:24" x14ac:dyDescent="0.25">
      <c r="A1164" s="6" t="str">
        <f ca="1">no.</f>
        <v/>
      </c>
      <c r="E1164" s="4" t="str">
        <f ca="1">position</f>
        <v/>
      </c>
      <c r="I1164" s="318"/>
      <c r="L1164" s="23"/>
      <c r="N1164" s="6"/>
      <c r="P1164" s="20"/>
      <c r="Q1164" s="5" t="str">
        <f ca="1">score</f>
        <v/>
      </c>
      <c r="R1164" s="58" t="str">
        <f ca="1">rescore</f>
        <v/>
      </c>
      <c r="S1164" s="11" t="str">
        <f ca="1">price</f>
        <v/>
      </c>
      <c r="U1164" s="4"/>
      <c r="V1164" s="4"/>
      <c r="W1164" s="220" t="str">
        <f ca="1">commission</f>
        <v/>
      </c>
      <c r="X1164" s="301"/>
    </row>
    <row r="1165" spans="1:24" x14ac:dyDescent="0.25">
      <c r="A1165" s="6" t="str">
        <f ca="1">no.</f>
        <v/>
      </c>
      <c r="E1165" s="4" t="str">
        <f ca="1">position</f>
        <v/>
      </c>
      <c r="I1165" s="322"/>
      <c r="L1165" s="23"/>
      <c r="N1165" s="6"/>
      <c r="P1165" s="20"/>
      <c r="Q1165" s="5" t="str">
        <f ca="1">score</f>
        <v/>
      </c>
      <c r="R1165" s="58" t="str">
        <f ca="1">rescore</f>
        <v/>
      </c>
      <c r="S1165" s="11" t="str">
        <f ca="1">price</f>
        <v/>
      </c>
      <c r="U1165" s="4"/>
      <c r="V1165" s="4"/>
      <c r="W1165" s="220" t="str">
        <f ca="1">commission</f>
        <v/>
      </c>
      <c r="X1165" s="301"/>
    </row>
    <row r="1166" spans="1:24" x14ac:dyDescent="0.25">
      <c r="A1166" s="6" t="str">
        <f ca="1">no.</f>
        <v/>
      </c>
      <c r="E1166" s="4" t="str">
        <f ca="1">position</f>
        <v/>
      </c>
      <c r="I1166" s="322"/>
      <c r="L1166" s="23"/>
      <c r="N1166" s="6"/>
      <c r="P1166" s="20"/>
      <c r="Q1166" s="5" t="str">
        <f ca="1">score</f>
        <v/>
      </c>
      <c r="R1166" s="58" t="str">
        <f ca="1">rescore</f>
        <v/>
      </c>
      <c r="S1166" s="11" t="str">
        <f ca="1">price</f>
        <v/>
      </c>
      <c r="U1166" s="4"/>
      <c r="V1166" s="4"/>
      <c r="W1166" s="220" t="str">
        <f ca="1">commission</f>
        <v/>
      </c>
      <c r="X1166" s="301"/>
    </row>
    <row r="1167" spans="1:24" x14ac:dyDescent="0.25">
      <c r="A1167" s="6" t="str">
        <f ca="1">no.</f>
        <v/>
      </c>
      <c r="E1167" s="4" t="str">
        <f ca="1">position</f>
        <v/>
      </c>
      <c r="I1167" s="322"/>
      <c r="L1167" s="23"/>
      <c r="N1167" s="6"/>
      <c r="P1167" s="20"/>
      <c r="Q1167" s="5" t="str">
        <f ca="1">score</f>
        <v/>
      </c>
      <c r="R1167" s="58" t="str">
        <f ca="1">rescore</f>
        <v/>
      </c>
      <c r="S1167" s="11" t="str">
        <f ca="1">price</f>
        <v/>
      </c>
      <c r="U1167" s="4"/>
      <c r="V1167" s="4"/>
      <c r="W1167" s="220" t="str">
        <f ca="1">commission</f>
        <v/>
      </c>
      <c r="X1167" s="301"/>
    </row>
    <row r="1168" spans="1:24" x14ac:dyDescent="0.25">
      <c r="A1168" s="6" t="str">
        <f ca="1">no.</f>
        <v/>
      </c>
      <c r="E1168" s="4" t="str">
        <f ca="1">position</f>
        <v/>
      </c>
      <c r="I1168" s="322"/>
      <c r="L1168" s="23"/>
      <c r="N1168" s="6"/>
      <c r="P1168" s="20"/>
      <c r="Q1168" s="5" t="str">
        <f ca="1">score</f>
        <v/>
      </c>
      <c r="R1168" s="58" t="str">
        <f ca="1">rescore</f>
        <v/>
      </c>
      <c r="S1168" s="11" t="str">
        <f ca="1">price</f>
        <v/>
      </c>
      <c r="U1168" s="4"/>
      <c r="V1168" s="4"/>
      <c r="W1168" s="219" t="str">
        <f ca="1">commission</f>
        <v/>
      </c>
      <c r="X1168" s="301"/>
    </row>
    <row r="1169" spans="1:24" x14ac:dyDescent="0.25">
      <c r="A1169" s="6" t="str">
        <f ca="1">no.</f>
        <v/>
      </c>
      <c r="E1169" s="4" t="str">
        <f ca="1">position</f>
        <v/>
      </c>
      <c r="I1169" s="322"/>
      <c r="L1169" s="23"/>
      <c r="N1169" s="6"/>
      <c r="P1169" s="20"/>
      <c r="Q1169" s="5" t="str">
        <f ca="1">score</f>
        <v/>
      </c>
      <c r="R1169" s="58" t="str">
        <f ca="1">rescore</f>
        <v/>
      </c>
      <c r="S1169" s="11" t="str">
        <f ca="1">price</f>
        <v/>
      </c>
      <c r="U1169" s="4"/>
      <c r="V1169" s="4"/>
      <c r="W1169" s="220" t="str">
        <f ca="1">commission</f>
        <v/>
      </c>
      <c r="X1169" s="301"/>
    </row>
    <row r="1170" spans="1:24" x14ac:dyDescent="0.25">
      <c r="A1170" s="6" t="str">
        <f ca="1">no.</f>
        <v/>
      </c>
      <c r="E1170" s="4" t="str">
        <f ca="1">position</f>
        <v/>
      </c>
      <c r="I1170" s="322"/>
      <c r="L1170" s="23"/>
      <c r="N1170" s="6"/>
      <c r="P1170" s="20"/>
      <c r="Q1170" s="5" t="str">
        <f ca="1">score</f>
        <v/>
      </c>
      <c r="R1170" s="58" t="str">
        <f ca="1">rescore</f>
        <v/>
      </c>
      <c r="S1170" s="11" t="str">
        <f ca="1">price</f>
        <v/>
      </c>
      <c r="U1170" s="4"/>
      <c r="V1170" s="4"/>
      <c r="W1170" s="220" t="str">
        <f ca="1">commission</f>
        <v/>
      </c>
      <c r="X1170" s="301"/>
    </row>
    <row r="1171" spans="1:24" x14ac:dyDescent="0.25">
      <c r="A1171" s="6" t="str">
        <f ca="1">no.</f>
        <v/>
      </c>
      <c r="E1171" s="4" t="str">
        <f ca="1">position</f>
        <v/>
      </c>
      <c r="I1171" s="322"/>
      <c r="L1171" s="23"/>
      <c r="N1171" s="6"/>
      <c r="P1171" s="20"/>
      <c r="Q1171" s="5" t="str">
        <f ca="1">score</f>
        <v/>
      </c>
      <c r="R1171" s="58" t="str">
        <f ca="1">rescore</f>
        <v/>
      </c>
      <c r="S1171" s="11" t="str">
        <f ca="1">price</f>
        <v/>
      </c>
      <c r="U1171" s="4"/>
      <c r="V1171" s="4"/>
      <c r="W1171" s="220" t="str">
        <f ca="1">commission</f>
        <v/>
      </c>
      <c r="X1171" s="301"/>
    </row>
    <row r="1172" spans="1:24" x14ac:dyDescent="0.25">
      <c r="A1172" s="6" t="str">
        <f ca="1">no.</f>
        <v/>
      </c>
      <c r="E1172" s="4" t="str">
        <f ca="1">position</f>
        <v/>
      </c>
      <c r="I1172" s="322"/>
      <c r="L1172" s="23"/>
      <c r="N1172" s="6"/>
      <c r="P1172" s="20"/>
      <c r="Q1172" s="5" t="str">
        <f ca="1">score</f>
        <v/>
      </c>
      <c r="R1172" s="58" t="str">
        <f ca="1">rescore</f>
        <v/>
      </c>
      <c r="S1172" s="11" t="str">
        <f ca="1">price</f>
        <v/>
      </c>
      <c r="U1172" s="4"/>
      <c r="V1172" s="4"/>
      <c r="W1172" s="220" t="str">
        <f ca="1">commission</f>
        <v/>
      </c>
      <c r="X1172" s="301"/>
    </row>
    <row r="1173" spans="1:24" x14ac:dyDescent="0.25">
      <c r="A1173" s="6" t="str">
        <f ca="1">no.</f>
        <v/>
      </c>
      <c r="E1173" s="4" t="str">
        <f ca="1">position</f>
        <v/>
      </c>
      <c r="I1173" s="322"/>
      <c r="L1173" s="23"/>
      <c r="N1173" s="6"/>
      <c r="P1173" s="20"/>
      <c r="Q1173" s="5" t="str">
        <f ca="1">score</f>
        <v/>
      </c>
      <c r="R1173" s="58" t="str">
        <f ca="1">rescore</f>
        <v/>
      </c>
      <c r="S1173" s="11" t="str">
        <f ca="1">price</f>
        <v/>
      </c>
      <c r="U1173" s="4"/>
      <c r="V1173" s="4"/>
      <c r="W1173" s="220" t="str">
        <f ca="1">commission</f>
        <v/>
      </c>
      <c r="X1173" s="301"/>
    </row>
    <row r="1174" spans="1:24" x14ac:dyDescent="0.25">
      <c r="A1174" s="6" t="str">
        <f ca="1">no.</f>
        <v/>
      </c>
      <c r="E1174" s="4" t="str">
        <f ca="1">position</f>
        <v/>
      </c>
      <c r="I1174" s="322"/>
      <c r="L1174" s="23"/>
      <c r="N1174" s="6"/>
      <c r="P1174" s="20"/>
      <c r="Q1174" s="5" t="str">
        <f ca="1">score</f>
        <v/>
      </c>
      <c r="R1174" s="58" t="str">
        <f ca="1">rescore</f>
        <v/>
      </c>
      <c r="S1174" s="11" t="str">
        <f ca="1">price</f>
        <v/>
      </c>
      <c r="U1174" s="4"/>
      <c r="V1174" s="4"/>
      <c r="W1174" s="220" t="str">
        <f ca="1">commission</f>
        <v/>
      </c>
      <c r="X1174" s="301"/>
    </row>
    <row r="1175" spans="1:24" x14ac:dyDescent="0.25">
      <c r="A1175" s="6" t="str">
        <f ca="1">no.</f>
        <v/>
      </c>
      <c r="E1175" s="4" t="str">
        <f ca="1">position</f>
        <v/>
      </c>
      <c r="I1175" s="322"/>
      <c r="L1175" s="23"/>
      <c r="N1175" s="6"/>
      <c r="P1175" s="20"/>
      <c r="Q1175" s="5" t="str">
        <f ca="1">score</f>
        <v/>
      </c>
      <c r="R1175" s="58" t="str">
        <f ca="1">rescore</f>
        <v/>
      </c>
      <c r="S1175" s="11" t="str">
        <f ca="1">price</f>
        <v/>
      </c>
      <c r="U1175" s="4"/>
      <c r="V1175" s="4"/>
      <c r="W1175" s="220" t="str">
        <f ca="1">commission</f>
        <v/>
      </c>
      <c r="X1175" s="301"/>
    </row>
    <row r="1176" spans="1:24" x14ac:dyDescent="0.25">
      <c r="A1176" s="6" t="str">
        <f ca="1">no.</f>
        <v/>
      </c>
      <c r="E1176" s="4" t="str">
        <f ca="1">position</f>
        <v/>
      </c>
      <c r="I1176" s="322"/>
      <c r="L1176" s="23"/>
      <c r="N1176" s="6"/>
      <c r="P1176" s="20"/>
      <c r="Q1176" s="5" t="str">
        <f ca="1">score</f>
        <v/>
      </c>
      <c r="R1176" s="58" t="str">
        <f ca="1">rescore</f>
        <v/>
      </c>
      <c r="S1176" s="11" t="str">
        <f ca="1">price</f>
        <v/>
      </c>
      <c r="U1176" s="4"/>
      <c r="V1176" s="4"/>
      <c r="W1176" s="220" t="str">
        <f ca="1">commission</f>
        <v/>
      </c>
      <c r="X1176" s="301"/>
    </row>
    <row r="1177" spans="1:24" x14ac:dyDescent="0.25">
      <c r="A1177" s="6" t="str">
        <f ca="1">no.</f>
        <v/>
      </c>
      <c r="E1177" s="4" t="str">
        <f ca="1">position</f>
        <v/>
      </c>
      <c r="I1177" s="322"/>
      <c r="L1177" s="23"/>
      <c r="N1177" s="6"/>
      <c r="P1177" s="20"/>
      <c r="Q1177" s="5" t="str">
        <f ca="1">score</f>
        <v/>
      </c>
      <c r="R1177" s="58" t="str">
        <f ca="1">rescore</f>
        <v/>
      </c>
      <c r="S1177" s="11" t="str">
        <f ca="1">price</f>
        <v/>
      </c>
      <c r="U1177" s="4"/>
      <c r="V1177" s="4"/>
      <c r="W1177" s="220" t="str">
        <f ca="1">commission</f>
        <v/>
      </c>
      <c r="X1177" s="301"/>
    </row>
    <row r="1178" spans="1:24" x14ac:dyDescent="0.25">
      <c r="A1178" s="6" t="str">
        <f ca="1">no.</f>
        <v/>
      </c>
      <c r="E1178" s="4" t="str">
        <f ca="1">position</f>
        <v/>
      </c>
      <c r="I1178" s="322"/>
      <c r="L1178" s="23"/>
      <c r="N1178" s="6"/>
      <c r="P1178" s="20"/>
      <c r="Q1178" s="5" t="str">
        <f ca="1">score</f>
        <v/>
      </c>
      <c r="R1178" s="58" t="str">
        <f ca="1">rescore</f>
        <v/>
      </c>
      <c r="S1178" s="11" t="str">
        <f ca="1">price</f>
        <v/>
      </c>
      <c r="U1178" s="4"/>
      <c r="V1178" s="4"/>
      <c r="W1178" s="220" t="str">
        <f ca="1">commission</f>
        <v/>
      </c>
      <c r="X1178" s="301"/>
    </row>
    <row r="1179" spans="1:24" x14ac:dyDescent="0.25">
      <c r="A1179" s="6" t="str">
        <f ca="1">no.</f>
        <v/>
      </c>
      <c r="E1179" s="4" t="str">
        <f ca="1">position</f>
        <v/>
      </c>
      <c r="I1179" s="322"/>
      <c r="L1179" s="23"/>
      <c r="N1179" s="6"/>
      <c r="P1179" s="20"/>
      <c r="Q1179" s="5" t="str">
        <f ca="1">score</f>
        <v/>
      </c>
      <c r="R1179" s="58" t="str">
        <f ca="1">rescore</f>
        <v/>
      </c>
      <c r="S1179" s="11" t="str">
        <f ca="1">price</f>
        <v/>
      </c>
      <c r="U1179" s="4"/>
      <c r="V1179" s="4"/>
      <c r="W1179" s="220" t="str">
        <f ca="1">commission</f>
        <v/>
      </c>
      <c r="X1179" s="301"/>
    </row>
    <row r="1180" spans="1:24" x14ac:dyDescent="0.25">
      <c r="A1180" s="6" t="str">
        <f ca="1">no.</f>
        <v/>
      </c>
      <c r="E1180" s="4" t="str">
        <f ca="1">position</f>
        <v/>
      </c>
      <c r="I1180" s="322"/>
      <c r="L1180" s="23"/>
      <c r="N1180" s="6"/>
      <c r="P1180" s="20"/>
      <c r="Q1180" s="5" t="str">
        <f ca="1">score</f>
        <v/>
      </c>
      <c r="R1180" s="58" t="str">
        <f ca="1">rescore</f>
        <v/>
      </c>
      <c r="S1180" s="11" t="str">
        <f ca="1">price</f>
        <v/>
      </c>
      <c r="U1180" s="4"/>
      <c r="V1180" s="4"/>
      <c r="W1180" s="220" t="str">
        <f ca="1">commission</f>
        <v/>
      </c>
      <c r="X1180" s="301"/>
    </row>
    <row r="1181" spans="1:24" x14ac:dyDescent="0.25">
      <c r="A1181" s="6" t="str">
        <f ca="1">no.</f>
        <v/>
      </c>
      <c r="E1181" s="4" t="str">
        <f ca="1">position</f>
        <v/>
      </c>
      <c r="I1181" s="322"/>
      <c r="L1181" s="23"/>
      <c r="N1181" s="6"/>
      <c r="P1181" s="20"/>
      <c r="Q1181" s="5" t="str">
        <f ca="1">score</f>
        <v/>
      </c>
      <c r="R1181" s="58" t="str">
        <f ca="1">rescore</f>
        <v/>
      </c>
      <c r="S1181" s="11" t="str">
        <f ca="1">price</f>
        <v/>
      </c>
      <c r="U1181" s="4"/>
      <c r="V1181" s="4"/>
      <c r="W1181" s="219" t="str">
        <f ca="1">commission</f>
        <v/>
      </c>
      <c r="X1181" s="301"/>
    </row>
    <row r="1182" spans="1:24" x14ac:dyDescent="0.25">
      <c r="A1182" s="6" t="str">
        <f ca="1">no.</f>
        <v/>
      </c>
      <c r="E1182" s="4" t="str">
        <f ca="1">position</f>
        <v/>
      </c>
      <c r="I1182" s="322"/>
      <c r="L1182" s="23"/>
      <c r="N1182" s="6"/>
      <c r="P1182" s="20"/>
      <c r="Q1182" s="5" t="str">
        <f ca="1">score</f>
        <v/>
      </c>
      <c r="R1182" s="58" t="str">
        <f ca="1">rescore</f>
        <v/>
      </c>
      <c r="S1182" s="11" t="str">
        <f ca="1">price</f>
        <v/>
      </c>
      <c r="U1182" s="4"/>
      <c r="V1182" s="4"/>
      <c r="W1182" s="220" t="str">
        <f ca="1">commission</f>
        <v/>
      </c>
      <c r="X1182" s="301"/>
    </row>
    <row r="1183" spans="1:24" x14ac:dyDescent="0.25">
      <c r="A1183" s="6" t="str">
        <f ca="1">no.</f>
        <v/>
      </c>
      <c r="E1183" s="4" t="str">
        <f ca="1">position</f>
        <v/>
      </c>
      <c r="I1183" s="322"/>
      <c r="L1183" s="23"/>
      <c r="N1183" s="6"/>
      <c r="P1183" s="20"/>
      <c r="Q1183" s="5" t="str">
        <f ca="1">score</f>
        <v/>
      </c>
      <c r="R1183" s="58" t="str">
        <f ca="1">rescore</f>
        <v/>
      </c>
      <c r="S1183" s="11" t="str">
        <f ca="1">price</f>
        <v/>
      </c>
      <c r="U1183" s="4"/>
      <c r="V1183" s="4"/>
      <c r="W1183" s="220" t="str">
        <f ca="1">commission</f>
        <v/>
      </c>
      <c r="X1183" s="301"/>
    </row>
    <row r="1184" spans="1:24" x14ac:dyDescent="0.25">
      <c r="A1184" s="6" t="str">
        <f ca="1">no.</f>
        <v/>
      </c>
      <c r="E1184" s="4" t="str">
        <f ca="1">position</f>
        <v/>
      </c>
      <c r="I1184" s="322"/>
      <c r="L1184" s="23"/>
      <c r="N1184" s="6"/>
      <c r="P1184" s="20"/>
      <c r="Q1184" s="5" t="str">
        <f ca="1">score</f>
        <v/>
      </c>
      <c r="R1184" s="58" t="str">
        <f ca="1">rescore</f>
        <v/>
      </c>
      <c r="S1184" s="11" t="str">
        <f ca="1">price</f>
        <v/>
      </c>
      <c r="U1184" s="4"/>
      <c r="V1184" s="4"/>
      <c r="W1184" s="220" t="str">
        <f ca="1">commission</f>
        <v/>
      </c>
      <c r="X1184" s="301"/>
    </row>
    <row r="1185" spans="1:24" x14ac:dyDescent="0.25">
      <c r="A1185" s="6" t="str">
        <f ca="1">no.</f>
        <v/>
      </c>
      <c r="E1185" s="4" t="str">
        <f ca="1">position</f>
        <v/>
      </c>
      <c r="I1185" s="322"/>
      <c r="L1185" s="23"/>
      <c r="N1185" s="6"/>
      <c r="P1185" s="20"/>
      <c r="Q1185" s="5" t="str">
        <f ca="1">score</f>
        <v/>
      </c>
      <c r="R1185" s="58" t="str">
        <f ca="1">rescore</f>
        <v/>
      </c>
      <c r="S1185" s="11" t="str">
        <f ca="1">price</f>
        <v/>
      </c>
      <c r="U1185" s="4"/>
      <c r="V1185" s="4"/>
      <c r="W1185" s="220" t="str">
        <f ca="1">commission</f>
        <v/>
      </c>
      <c r="X1185" s="301"/>
    </row>
    <row r="1186" spans="1:24" x14ac:dyDescent="0.25">
      <c r="A1186" s="6" t="str">
        <f ca="1">no.</f>
        <v/>
      </c>
      <c r="E1186" s="4" t="str">
        <f ca="1">position</f>
        <v/>
      </c>
      <c r="I1186" s="322"/>
      <c r="L1186" s="23"/>
      <c r="N1186" s="6"/>
      <c r="P1186" s="20"/>
      <c r="Q1186" s="5" t="str">
        <f ca="1">score</f>
        <v/>
      </c>
      <c r="R1186" s="58" t="str">
        <f ca="1">rescore</f>
        <v/>
      </c>
      <c r="S1186" s="11" t="str">
        <f ca="1">price</f>
        <v/>
      </c>
      <c r="U1186" s="4"/>
      <c r="V1186" s="4"/>
      <c r="W1186" s="220" t="str">
        <f ca="1">commission</f>
        <v/>
      </c>
      <c r="X1186" s="301"/>
    </row>
    <row r="1187" spans="1:24" x14ac:dyDescent="0.25">
      <c r="A1187" s="6" t="str">
        <f ca="1">no.</f>
        <v/>
      </c>
      <c r="E1187" s="4" t="str">
        <f ca="1">position</f>
        <v/>
      </c>
      <c r="I1187" s="322"/>
      <c r="L1187" s="23"/>
      <c r="N1187" s="6"/>
      <c r="P1187" s="20"/>
      <c r="Q1187" s="5" t="str">
        <f ca="1">score</f>
        <v/>
      </c>
      <c r="R1187" s="58" t="str">
        <f ca="1">rescore</f>
        <v/>
      </c>
      <c r="S1187" s="11" t="str">
        <f ca="1">price</f>
        <v/>
      </c>
      <c r="U1187" s="4"/>
      <c r="V1187" s="4"/>
      <c r="W1187" s="220" t="str">
        <f ca="1">commission</f>
        <v/>
      </c>
      <c r="X1187" s="301"/>
    </row>
    <row r="1188" spans="1:24" x14ac:dyDescent="0.25">
      <c r="A1188" s="6" t="str">
        <f ca="1">no.</f>
        <v/>
      </c>
      <c r="E1188" s="4" t="str">
        <f ca="1">position</f>
        <v/>
      </c>
      <c r="I1188" s="322"/>
      <c r="L1188" s="23"/>
      <c r="N1188" s="6"/>
      <c r="P1188" s="20"/>
      <c r="Q1188" s="5" t="str">
        <f ca="1">score</f>
        <v/>
      </c>
      <c r="R1188" s="58" t="str">
        <f ca="1">rescore</f>
        <v/>
      </c>
      <c r="S1188" s="11" t="str">
        <f ca="1">price</f>
        <v/>
      </c>
      <c r="U1188" s="4"/>
      <c r="V1188" s="4"/>
      <c r="W1188" s="220" t="str">
        <f ca="1">commission</f>
        <v/>
      </c>
      <c r="X1188" s="301"/>
    </row>
    <row r="1189" spans="1:24" x14ac:dyDescent="0.25">
      <c r="A1189" s="6" t="str">
        <f ca="1">no.</f>
        <v/>
      </c>
      <c r="E1189" s="4" t="str">
        <f ca="1">position</f>
        <v/>
      </c>
      <c r="I1189" s="322"/>
      <c r="L1189" s="23"/>
      <c r="N1189" s="6"/>
      <c r="P1189" s="20"/>
      <c r="Q1189" s="5" t="str">
        <f ca="1">score</f>
        <v/>
      </c>
      <c r="R1189" s="58" t="str">
        <f ca="1">rescore</f>
        <v/>
      </c>
      <c r="S1189" s="11" t="str">
        <f ca="1">price</f>
        <v/>
      </c>
      <c r="U1189" s="4"/>
      <c r="V1189" s="4"/>
      <c r="W1189" s="220" t="str">
        <f ca="1">commission</f>
        <v/>
      </c>
      <c r="X1189" s="301"/>
    </row>
    <row r="1190" spans="1:24" x14ac:dyDescent="0.25">
      <c r="A1190" s="6" t="str">
        <f ca="1">no.</f>
        <v/>
      </c>
      <c r="E1190" s="4" t="str">
        <f ca="1">position</f>
        <v/>
      </c>
      <c r="I1190" s="318"/>
      <c r="L1190" s="23"/>
      <c r="N1190" s="6"/>
      <c r="P1190" s="20"/>
      <c r="Q1190" s="5" t="str">
        <f ca="1">score</f>
        <v/>
      </c>
      <c r="R1190" s="58" t="str">
        <f ca="1">rescore</f>
        <v/>
      </c>
      <c r="S1190" s="11" t="str">
        <f ca="1">price</f>
        <v/>
      </c>
      <c r="U1190" s="4"/>
      <c r="V1190" s="4"/>
      <c r="W1190" s="220" t="str">
        <f ca="1">commission</f>
        <v/>
      </c>
      <c r="X1190" s="301"/>
    </row>
    <row r="1191" spans="1:24" x14ac:dyDescent="0.25">
      <c r="A1191" s="6" t="str">
        <f ca="1">no.</f>
        <v/>
      </c>
      <c r="E1191" s="4" t="str">
        <f ca="1">position</f>
        <v/>
      </c>
      <c r="I1191" s="322"/>
      <c r="L1191" s="23"/>
      <c r="N1191" s="6"/>
      <c r="P1191" s="20"/>
      <c r="Q1191" s="5" t="str">
        <f ca="1">score</f>
        <v/>
      </c>
      <c r="R1191" s="58" t="str">
        <f ca="1">rescore</f>
        <v/>
      </c>
      <c r="S1191" s="11" t="str">
        <f ca="1">price</f>
        <v/>
      </c>
      <c r="U1191" s="4"/>
      <c r="V1191" s="4"/>
      <c r="W1191" s="220" t="str">
        <f ca="1">commission</f>
        <v/>
      </c>
      <c r="X1191" s="301"/>
    </row>
    <row r="1192" spans="1:24" x14ac:dyDescent="0.25">
      <c r="A1192" s="6" t="str">
        <f ca="1">no.</f>
        <v/>
      </c>
      <c r="E1192" s="4" t="str">
        <f ca="1">position</f>
        <v/>
      </c>
      <c r="I1192" s="322"/>
      <c r="L1192" s="23"/>
      <c r="N1192" s="6"/>
      <c r="P1192" s="20"/>
      <c r="Q1192" s="5" t="str">
        <f ca="1">score</f>
        <v/>
      </c>
      <c r="R1192" s="58" t="str">
        <f ca="1">rescore</f>
        <v/>
      </c>
      <c r="S1192" s="11" t="str">
        <f ca="1">price</f>
        <v/>
      </c>
      <c r="U1192" s="4"/>
      <c r="V1192" s="4"/>
      <c r="W1192" s="220" t="str">
        <f ca="1">commission</f>
        <v/>
      </c>
      <c r="X1192" s="301"/>
    </row>
    <row r="1193" spans="1:24" x14ac:dyDescent="0.25">
      <c r="A1193" s="6" t="str">
        <f ca="1">no.</f>
        <v/>
      </c>
      <c r="E1193" s="4" t="str">
        <f ca="1">position</f>
        <v/>
      </c>
      <c r="I1193" s="322"/>
      <c r="L1193" s="23"/>
      <c r="N1193" s="6"/>
      <c r="P1193" s="20"/>
      <c r="Q1193" s="5" t="str">
        <f ca="1">score</f>
        <v/>
      </c>
      <c r="R1193" s="58" t="str">
        <f ca="1">rescore</f>
        <v/>
      </c>
      <c r="S1193" s="11" t="str">
        <f ca="1">price</f>
        <v/>
      </c>
      <c r="U1193" s="4"/>
      <c r="V1193" s="4"/>
      <c r="W1193" s="220" t="str">
        <f ca="1">commission</f>
        <v/>
      </c>
      <c r="X1193" s="301"/>
    </row>
    <row r="1194" spans="1:24" x14ac:dyDescent="0.25">
      <c r="A1194" s="6" t="str">
        <f ca="1">no.</f>
        <v/>
      </c>
      <c r="E1194" s="4" t="str">
        <f ca="1">position</f>
        <v/>
      </c>
      <c r="I1194" s="322"/>
      <c r="L1194" s="23"/>
      <c r="N1194" s="6"/>
      <c r="P1194" s="20"/>
      <c r="Q1194" s="5" t="str">
        <f ca="1">score</f>
        <v/>
      </c>
      <c r="R1194" s="58" t="str">
        <f ca="1">rescore</f>
        <v/>
      </c>
      <c r="S1194" s="11" t="str">
        <f ca="1">price</f>
        <v/>
      </c>
      <c r="U1194" s="4"/>
      <c r="V1194" s="4"/>
      <c r="W1194" s="220" t="str">
        <f ca="1">commission</f>
        <v/>
      </c>
      <c r="X1194" s="301"/>
    </row>
    <row r="1195" spans="1:24" x14ac:dyDescent="0.25">
      <c r="A1195" s="6" t="str">
        <f ca="1">no.</f>
        <v/>
      </c>
      <c r="E1195" s="4" t="str">
        <f ca="1">position</f>
        <v/>
      </c>
      <c r="I1195" s="322"/>
      <c r="L1195" s="23"/>
      <c r="N1195" s="6"/>
      <c r="P1195" s="20"/>
      <c r="Q1195" s="5" t="str">
        <f ca="1">score</f>
        <v/>
      </c>
      <c r="R1195" s="58" t="str">
        <f ca="1">rescore</f>
        <v/>
      </c>
      <c r="S1195" s="11" t="str">
        <f ca="1">price</f>
        <v/>
      </c>
      <c r="U1195" s="4"/>
      <c r="V1195" s="4"/>
      <c r="W1195" s="220" t="str">
        <f ca="1">commission</f>
        <v/>
      </c>
      <c r="X1195" s="301"/>
    </row>
    <row r="1196" spans="1:24" x14ac:dyDescent="0.25">
      <c r="A1196" s="6" t="str">
        <f ca="1">no.</f>
        <v/>
      </c>
      <c r="E1196" s="4" t="str">
        <f ca="1">position</f>
        <v/>
      </c>
      <c r="I1196" s="322"/>
      <c r="L1196" s="23"/>
      <c r="N1196" s="6"/>
      <c r="P1196" s="20"/>
      <c r="Q1196" s="5" t="str">
        <f ca="1">score</f>
        <v/>
      </c>
      <c r="R1196" s="58" t="str">
        <f ca="1">rescore</f>
        <v/>
      </c>
      <c r="S1196" s="11" t="str">
        <f ca="1">price</f>
        <v/>
      </c>
      <c r="U1196" s="4"/>
      <c r="V1196" s="4"/>
      <c r="W1196" s="220" t="str">
        <f ca="1">commission</f>
        <v/>
      </c>
      <c r="X1196" s="301"/>
    </row>
    <row r="1197" spans="1:24" x14ac:dyDescent="0.25">
      <c r="A1197" s="6" t="str">
        <f ca="1">no.</f>
        <v/>
      </c>
      <c r="E1197" s="4" t="str">
        <f ca="1">position</f>
        <v/>
      </c>
      <c r="I1197" s="322"/>
      <c r="L1197" s="23"/>
      <c r="N1197" s="6"/>
      <c r="P1197" s="20"/>
      <c r="Q1197" s="5" t="str">
        <f ca="1">score</f>
        <v/>
      </c>
      <c r="R1197" s="58" t="str">
        <f ca="1">rescore</f>
        <v/>
      </c>
      <c r="S1197" s="11" t="str">
        <f ca="1">price</f>
        <v/>
      </c>
      <c r="U1197" s="4"/>
      <c r="V1197" s="4"/>
      <c r="W1197" s="220" t="str">
        <f ca="1">commission</f>
        <v/>
      </c>
      <c r="X1197" s="301"/>
    </row>
    <row r="1198" spans="1:24" x14ac:dyDescent="0.25">
      <c r="A1198" s="6" t="str">
        <f ca="1">no.</f>
        <v/>
      </c>
      <c r="E1198" s="4" t="str">
        <f ca="1">position</f>
        <v/>
      </c>
      <c r="I1198" s="322"/>
      <c r="L1198" s="23"/>
      <c r="N1198" s="6"/>
      <c r="P1198" s="20"/>
      <c r="Q1198" s="5" t="str">
        <f ca="1">score</f>
        <v/>
      </c>
      <c r="R1198" s="58" t="str">
        <f ca="1">rescore</f>
        <v/>
      </c>
      <c r="S1198" s="11" t="str">
        <f ca="1">price</f>
        <v/>
      </c>
      <c r="U1198" s="4"/>
      <c r="V1198" s="4"/>
      <c r="W1198" s="220" t="str">
        <f ca="1">commission</f>
        <v/>
      </c>
      <c r="X1198" s="301"/>
    </row>
    <row r="1199" spans="1:24" x14ac:dyDescent="0.25">
      <c r="A1199" s="6" t="str">
        <f ca="1">no.</f>
        <v/>
      </c>
      <c r="E1199" s="4" t="str">
        <f ca="1">position</f>
        <v/>
      </c>
      <c r="I1199" s="322"/>
      <c r="L1199" s="23"/>
      <c r="N1199" s="6"/>
      <c r="P1199" s="20"/>
      <c r="Q1199" s="5" t="str">
        <f ca="1">score</f>
        <v/>
      </c>
      <c r="R1199" s="58" t="str">
        <f ca="1">rescore</f>
        <v/>
      </c>
      <c r="S1199" s="11" t="str">
        <f ca="1">price</f>
        <v/>
      </c>
      <c r="U1199" s="4"/>
      <c r="V1199" s="4"/>
      <c r="W1199" s="220" t="str">
        <f ca="1">commission</f>
        <v/>
      </c>
      <c r="X1199" s="301"/>
    </row>
    <row r="1200" spans="1:24" x14ac:dyDescent="0.25">
      <c r="A1200" s="6" t="str">
        <f ca="1">no.</f>
        <v/>
      </c>
      <c r="E1200" s="4" t="str">
        <f ca="1">position</f>
        <v/>
      </c>
      <c r="I1200" s="322"/>
      <c r="L1200" s="23"/>
      <c r="N1200" s="6"/>
      <c r="P1200" s="20"/>
      <c r="Q1200" s="5" t="str">
        <f ca="1">score</f>
        <v/>
      </c>
      <c r="R1200" s="58" t="str">
        <f ca="1">rescore</f>
        <v/>
      </c>
      <c r="S1200" s="11" t="str">
        <f ca="1">price</f>
        <v/>
      </c>
      <c r="U1200" s="4"/>
      <c r="V1200" s="4"/>
      <c r="W1200" s="220" t="str">
        <f ca="1">commission</f>
        <v/>
      </c>
      <c r="X1200" s="301"/>
    </row>
    <row r="1201" spans="1:24" x14ac:dyDescent="0.25">
      <c r="A1201" s="6" t="str">
        <f ca="1">no.</f>
        <v/>
      </c>
      <c r="E1201" s="4" t="str">
        <f ca="1">position</f>
        <v/>
      </c>
      <c r="I1201" s="322"/>
      <c r="L1201" s="23"/>
      <c r="N1201" s="6"/>
      <c r="P1201" s="20"/>
      <c r="Q1201" s="5" t="str">
        <f ca="1">score</f>
        <v/>
      </c>
      <c r="R1201" s="58" t="str">
        <f ca="1">rescore</f>
        <v/>
      </c>
      <c r="S1201" s="11" t="str">
        <f ca="1">price</f>
        <v/>
      </c>
      <c r="U1201" s="4"/>
      <c r="V1201" s="4"/>
      <c r="W1201" s="220" t="str">
        <f ca="1">commission</f>
        <v/>
      </c>
      <c r="X1201" s="301"/>
    </row>
    <row r="1202" spans="1:24" x14ac:dyDescent="0.25">
      <c r="A1202" s="6" t="str">
        <f ca="1">no.</f>
        <v/>
      </c>
      <c r="E1202" s="4" t="str">
        <f ca="1">position</f>
        <v/>
      </c>
      <c r="I1202" s="322"/>
      <c r="L1202" s="23"/>
      <c r="N1202" s="6"/>
      <c r="P1202" s="20"/>
      <c r="Q1202" s="5" t="str">
        <f ca="1">score</f>
        <v/>
      </c>
      <c r="R1202" s="58" t="str">
        <f ca="1">rescore</f>
        <v/>
      </c>
      <c r="S1202" s="11" t="str">
        <f ca="1">price</f>
        <v/>
      </c>
      <c r="U1202" s="4"/>
      <c r="V1202" s="4"/>
      <c r="W1202" s="220" t="str">
        <f ca="1">commission</f>
        <v/>
      </c>
      <c r="X1202" s="301"/>
    </row>
    <row r="1203" spans="1:24" x14ac:dyDescent="0.25">
      <c r="A1203" s="6" t="str">
        <f ca="1">no.</f>
        <v/>
      </c>
      <c r="E1203" s="4" t="str">
        <f ca="1">position</f>
        <v/>
      </c>
      <c r="I1203" s="322"/>
      <c r="L1203" s="23"/>
      <c r="N1203" s="6"/>
      <c r="P1203" s="20"/>
      <c r="Q1203" s="5" t="str">
        <f ca="1">score</f>
        <v/>
      </c>
      <c r="R1203" s="58" t="str">
        <f ca="1">rescore</f>
        <v/>
      </c>
      <c r="S1203" s="11" t="str">
        <f ca="1">price</f>
        <v/>
      </c>
      <c r="U1203" s="4"/>
      <c r="V1203" s="4"/>
      <c r="W1203" s="220" t="str">
        <f ca="1">commission</f>
        <v/>
      </c>
      <c r="X1203" s="301"/>
    </row>
    <row r="1204" spans="1:24" x14ac:dyDescent="0.25">
      <c r="A1204" s="6" t="str">
        <f ca="1">no.</f>
        <v/>
      </c>
      <c r="E1204" s="4" t="str">
        <f ca="1">position</f>
        <v/>
      </c>
      <c r="I1204" s="322"/>
      <c r="L1204" s="23"/>
      <c r="N1204" s="6"/>
      <c r="P1204" s="20"/>
      <c r="Q1204" s="5" t="str">
        <f ca="1">score</f>
        <v/>
      </c>
      <c r="R1204" s="58" t="str">
        <f ca="1">rescore</f>
        <v/>
      </c>
      <c r="S1204" s="11" t="str">
        <f ca="1">price</f>
        <v/>
      </c>
      <c r="U1204" s="4"/>
      <c r="V1204" s="4"/>
      <c r="W1204" s="220" t="str">
        <f ca="1">commission</f>
        <v/>
      </c>
      <c r="X1204" s="301"/>
    </row>
    <row r="1205" spans="1:24" x14ac:dyDescent="0.25">
      <c r="A1205" s="6" t="str">
        <f ca="1">no.</f>
        <v/>
      </c>
      <c r="E1205" s="4" t="str">
        <f ca="1">position</f>
        <v/>
      </c>
      <c r="I1205" s="322"/>
      <c r="L1205" s="23"/>
      <c r="N1205" s="6"/>
      <c r="P1205" s="20"/>
      <c r="Q1205" s="5" t="str">
        <f ca="1">score</f>
        <v/>
      </c>
      <c r="R1205" s="58" t="str">
        <f ca="1">rescore</f>
        <v/>
      </c>
      <c r="S1205" s="11" t="str">
        <f ca="1">price</f>
        <v/>
      </c>
      <c r="U1205" s="4"/>
      <c r="V1205" s="4"/>
      <c r="W1205" s="220" t="str">
        <f ca="1">commission</f>
        <v/>
      </c>
      <c r="X1205" s="301"/>
    </row>
    <row r="1206" spans="1:24" x14ac:dyDescent="0.25">
      <c r="A1206" s="6" t="str">
        <f ca="1">no.</f>
        <v/>
      </c>
      <c r="E1206" s="4" t="str">
        <f ca="1">position</f>
        <v/>
      </c>
      <c r="I1206" s="322"/>
      <c r="L1206" s="23"/>
      <c r="N1206" s="6"/>
      <c r="P1206" s="20"/>
      <c r="Q1206" s="5" t="str">
        <f ca="1">score</f>
        <v/>
      </c>
      <c r="R1206" s="58" t="str">
        <f ca="1">rescore</f>
        <v/>
      </c>
      <c r="S1206" s="11" t="str">
        <f ca="1">price</f>
        <v/>
      </c>
      <c r="U1206" s="4"/>
      <c r="V1206" s="4"/>
      <c r="W1206" s="220" t="str">
        <f ca="1">commission</f>
        <v/>
      </c>
      <c r="X1206" s="301"/>
    </row>
    <row r="1207" spans="1:24" x14ac:dyDescent="0.25">
      <c r="A1207" s="6" t="str">
        <f ca="1">no.</f>
        <v/>
      </c>
      <c r="E1207" s="4" t="str">
        <f ca="1">position</f>
        <v/>
      </c>
      <c r="I1207" s="322"/>
      <c r="L1207" s="23"/>
      <c r="N1207" s="6"/>
      <c r="P1207" s="20"/>
      <c r="Q1207" s="5" t="str">
        <f ca="1">score</f>
        <v/>
      </c>
      <c r="R1207" s="58" t="str">
        <f ca="1">rescore</f>
        <v/>
      </c>
      <c r="S1207" s="11" t="str">
        <f ca="1">price</f>
        <v/>
      </c>
      <c r="U1207" s="4"/>
      <c r="V1207" s="4"/>
      <c r="W1207" s="220" t="str">
        <f ca="1">commission</f>
        <v/>
      </c>
      <c r="X1207" s="301"/>
    </row>
    <row r="1208" spans="1:24" x14ac:dyDescent="0.25">
      <c r="A1208" s="6" t="str">
        <f ca="1">no.</f>
        <v/>
      </c>
      <c r="E1208" s="4" t="str">
        <f ca="1">position</f>
        <v/>
      </c>
      <c r="I1208" s="322"/>
      <c r="L1208" s="23"/>
      <c r="N1208" s="6"/>
      <c r="P1208" s="20"/>
      <c r="Q1208" s="5" t="str">
        <f ca="1">score</f>
        <v/>
      </c>
      <c r="R1208" s="58" t="str">
        <f ca="1">rescore</f>
        <v/>
      </c>
      <c r="S1208" s="11" t="str">
        <f ca="1">price</f>
        <v/>
      </c>
      <c r="U1208" s="4"/>
      <c r="V1208" s="4"/>
      <c r="W1208" s="220" t="str">
        <f ca="1">commission</f>
        <v/>
      </c>
      <c r="X1208" s="301"/>
    </row>
    <row r="1209" spans="1:24" x14ac:dyDescent="0.25">
      <c r="A1209" s="6" t="str">
        <f ca="1">no.</f>
        <v/>
      </c>
      <c r="E1209" s="4" t="str">
        <f ca="1">position</f>
        <v/>
      </c>
      <c r="I1209" s="322"/>
      <c r="L1209" s="23"/>
      <c r="N1209" s="6"/>
      <c r="P1209" s="20"/>
      <c r="Q1209" s="5" t="str">
        <f ca="1">score</f>
        <v/>
      </c>
      <c r="R1209" s="58" t="str">
        <f ca="1">rescore</f>
        <v/>
      </c>
      <c r="S1209" s="11" t="str">
        <f ca="1">price</f>
        <v/>
      </c>
      <c r="U1209" s="4"/>
      <c r="V1209" s="4"/>
      <c r="W1209" s="220" t="str">
        <f ca="1">commission</f>
        <v/>
      </c>
      <c r="X1209" s="301"/>
    </row>
    <row r="1210" spans="1:24" x14ac:dyDescent="0.25">
      <c r="A1210" s="6" t="str">
        <f ca="1">no.</f>
        <v/>
      </c>
      <c r="E1210" s="4" t="str">
        <f ca="1">position</f>
        <v/>
      </c>
      <c r="I1210" s="322"/>
      <c r="L1210" s="23"/>
      <c r="N1210" s="6"/>
      <c r="P1210" s="20"/>
      <c r="Q1210" s="5" t="str">
        <f ca="1">score</f>
        <v/>
      </c>
      <c r="R1210" s="58" t="str">
        <f ca="1">rescore</f>
        <v/>
      </c>
      <c r="S1210" s="11" t="str">
        <f ca="1">price</f>
        <v/>
      </c>
      <c r="U1210" s="4"/>
      <c r="V1210" s="4"/>
      <c r="W1210" s="220" t="str">
        <f ca="1">commission</f>
        <v/>
      </c>
      <c r="X1210" s="301"/>
    </row>
    <row r="1211" spans="1:24" x14ac:dyDescent="0.25">
      <c r="A1211" s="6" t="str">
        <f ca="1">no.</f>
        <v/>
      </c>
      <c r="E1211" s="4" t="str">
        <f ca="1">position</f>
        <v/>
      </c>
      <c r="I1211" s="322"/>
      <c r="L1211" s="23"/>
      <c r="N1211" s="6"/>
      <c r="P1211" s="20"/>
      <c r="Q1211" s="5" t="str">
        <f ca="1">score</f>
        <v/>
      </c>
      <c r="R1211" s="58" t="str">
        <f ca="1">rescore</f>
        <v/>
      </c>
      <c r="S1211" s="11" t="str">
        <f ca="1">price</f>
        <v/>
      </c>
      <c r="U1211" s="4"/>
      <c r="V1211" s="4"/>
      <c r="W1211" s="220" t="str">
        <f ca="1">commission</f>
        <v/>
      </c>
      <c r="X1211" s="301"/>
    </row>
    <row r="1212" spans="1:24" x14ac:dyDescent="0.25">
      <c r="A1212" s="6" t="str">
        <f ca="1">no.</f>
        <v/>
      </c>
      <c r="E1212" s="4" t="str">
        <f ca="1">position</f>
        <v/>
      </c>
      <c r="I1212" s="322"/>
      <c r="L1212" s="23"/>
      <c r="N1212" s="6"/>
      <c r="P1212" s="20"/>
      <c r="Q1212" s="5" t="str">
        <f ca="1">score</f>
        <v/>
      </c>
      <c r="R1212" s="58" t="str">
        <f ca="1">rescore</f>
        <v/>
      </c>
      <c r="S1212" s="11" t="str">
        <f ca="1">price</f>
        <v/>
      </c>
      <c r="U1212" s="4"/>
      <c r="V1212" s="4"/>
      <c r="W1212" s="220" t="str">
        <f ca="1">commission</f>
        <v/>
      </c>
      <c r="X1212" s="301"/>
    </row>
    <row r="1213" spans="1:24" x14ac:dyDescent="0.25">
      <c r="A1213" s="6" t="str">
        <f ca="1">no.</f>
        <v/>
      </c>
      <c r="E1213" s="4" t="str">
        <f ca="1">position</f>
        <v/>
      </c>
      <c r="I1213" s="322"/>
      <c r="L1213" s="23"/>
      <c r="N1213" s="6"/>
      <c r="P1213" s="20"/>
      <c r="Q1213" s="5" t="str">
        <f ca="1">score</f>
        <v/>
      </c>
      <c r="R1213" s="58" t="str">
        <f ca="1">rescore</f>
        <v/>
      </c>
      <c r="S1213" s="11" t="str">
        <f ca="1">price</f>
        <v/>
      </c>
      <c r="U1213" s="4"/>
      <c r="V1213" s="4"/>
      <c r="W1213" s="220" t="str">
        <f ca="1">commission</f>
        <v/>
      </c>
      <c r="X1213" s="301"/>
    </row>
    <row r="1214" spans="1:24" x14ac:dyDescent="0.25">
      <c r="A1214" s="6" t="str">
        <f ca="1">no.</f>
        <v/>
      </c>
      <c r="E1214" s="4" t="str">
        <f ca="1">position</f>
        <v/>
      </c>
      <c r="I1214" s="322"/>
      <c r="L1214" s="23"/>
      <c r="N1214" s="6"/>
      <c r="P1214" s="20"/>
      <c r="Q1214" s="5" t="str">
        <f ca="1">score</f>
        <v/>
      </c>
      <c r="R1214" s="58" t="str">
        <f ca="1">rescore</f>
        <v/>
      </c>
      <c r="S1214" s="11" t="str">
        <f ca="1">price</f>
        <v/>
      </c>
      <c r="U1214" s="4"/>
      <c r="V1214" s="4"/>
      <c r="W1214" s="220" t="str">
        <f ca="1">commission</f>
        <v/>
      </c>
      <c r="X1214" s="301"/>
    </row>
    <row r="1215" spans="1:24" x14ac:dyDescent="0.25">
      <c r="A1215" s="6" t="str">
        <f ca="1">no.</f>
        <v/>
      </c>
      <c r="E1215" s="4" t="str">
        <f ca="1">position</f>
        <v/>
      </c>
      <c r="I1215" s="322"/>
      <c r="L1215" s="23"/>
      <c r="N1215" s="6"/>
      <c r="P1215" s="20"/>
      <c r="Q1215" s="5" t="str">
        <f ca="1">score</f>
        <v/>
      </c>
      <c r="R1215" s="58" t="str">
        <f ca="1">rescore</f>
        <v/>
      </c>
      <c r="S1215" s="11" t="str">
        <f ca="1">price</f>
        <v/>
      </c>
      <c r="U1215" s="4"/>
      <c r="V1215" s="4"/>
      <c r="W1215" s="220" t="str">
        <f ca="1">commission</f>
        <v/>
      </c>
      <c r="X1215" s="301"/>
    </row>
    <row r="1216" spans="1:24" x14ac:dyDescent="0.25">
      <c r="A1216" s="6" t="str">
        <f ca="1">no.</f>
        <v/>
      </c>
      <c r="E1216" s="4" t="str">
        <f ca="1">position</f>
        <v/>
      </c>
      <c r="I1216" s="322"/>
      <c r="L1216" s="23"/>
      <c r="N1216" s="6"/>
      <c r="P1216" s="20"/>
      <c r="Q1216" s="5" t="str">
        <f ca="1">score</f>
        <v/>
      </c>
      <c r="R1216" s="58" t="str">
        <f ca="1">rescore</f>
        <v/>
      </c>
      <c r="S1216" s="11" t="str">
        <f ca="1">price</f>
        <v/>
      </c>
      <c r="U1216" s="4"/>
      <c r="V1216" s="4"/>
      <c r="W1216" s="220" t="str">
        <f ca="1">commission</f>
        <v/>
      </c>
      <c r="X1216" s="301"/>
    </row>
    <row r="1217" spans="1:24" x14ac:dyDescent="0.25">
      <c r="A1217" s="6" t="str">
        <f ca="1">no.</f>
        <v/>
      </c>
      <c r="E1217" s="4" t="str">
        <f ca="1">position</f>
        <v/>
      </c>
      <c r="I1217" s="322"/>
      <c r="L1217" s="23"/>
      <c r="N1217" s="6"/>
      <c r="P1217" s="20"/>
      <c r="Q1217" s="5" t="str">
        <f ca="1">score</f>
        <v/>
      </c>
      <c r="R1217" s="58" t="str">
        <f ca="1">rescore</f>
        <v/>
      </c>
      <c r="S1217" s="11" t="str">
        <f ca="1">price</f>
        <v/>
      </c>
      <c r="U1217" s="4"/>
      <c r="V1217" s="4"/>
      <c r="W1217" s="220" t="str">
        <f ca="1">commission</f>
        <v/>
      </c>
      <c r="X1217" s="301"/>
    </row>
    <row r="1218" spans="1:24" x14ac:dyDescent="0.25">
      <c r="A1218" s="6" t="str">
        <f ca="1">no.</f>
        <v/>
      </c>
      <c r="E1218" s="4" t="str">
        <f ca="1">position</f>
        <v/>
      </c>
      <c r="I1218" s="322"/>
      <c r="L1218" s="23"/>
      <c r="N1218" s="6"/>
      <c r="P1218" s="20"/>
      <c r="Q1218" s="5" t="str">
        <f ca="1">score</f>
        <v/>
      </c>
      <c r="R1218" s="58" t="str">
        <f ca="1">rescore</f>
        <v/>
      </c>
      <c r="S1218" s="11" t="str">
        <f ca="1">price</f>
        <v/>
      </c>
      <c r="U1218" s="4"/>
      <c r="V1218" s="4"/>
      <c r="W1218" s="220" t="str">
        <f ca="1">commission</f>
        <v/>
      </c>
      <c r="X1218" s="301"/>
    </row>
    <row r="1219" spans="1:24" x14ac:dyDescent="0.25">
      <c r="A1219" s="6" t="str">
        <f ca="1">no.</f>
        <v/>
      </c>
      <c r="E1219" s="4" t="str">
        <f ca="1">position</f>
        <v/>
      </c>
      <c r="I1219" s="322"/>
      <c r="L1219" s="23"/>
      <c r="N1219" s="6"/>
      <c r="P1219" s="20"/>
      <c r="Q1219" s="5" t="str">
        <f ca="1">score</f>
        <v/>
      </c>
      <c r="R1219" s="58" t="str">
        <f ca="1">rescore</f>
        <v/>
      </c>
      <c r="S1219" s="11" t="str">
        <f ca="1">price</f>
        <v/>
      </c>
      <c r="U1219" s="4"/>
      <c r="V1219" s="4"/>
      <c r="W1219" s="220" t="str">
        <f ca="1">commission</f>
        <v/>
      </c>
      <c r="X1219" s="301"/>
    </row>
    <row r="1220" spans="1:24" x14ac:dyDescent="0.25">
      <c r="A1220" s="6" t="str">
        <f ca="1">no.</f>
        <v/>
      </c>
      <c r="E1220" s="4" t="str">
        <f ca="1">position</f>
        <v/>
      </c>
      <c r="I1220" s="322"/>
      <c r="L1220" s="23"/>
      <c r="N1220" s="6"/>
      <c r="P1220" s="20"/>
      <c r="Q1220" s="5" t="str">
        <f ca="1">score</f>
        <v/>
      </c>
      <c r="R1220" s="58" t="str">
        <f ca="1">rescore</f>
        <v/>
      </c>
      <c r="S1220" s="11" t="str">
        <f ca="1">price</f>
        <v/>
      </c>
      <c r="U1220" s="4"/>
      <c r="V1220" s="4"/>
      <c r="W1220" s="220" t="str">
        <f ca="1">commission</f>
        <v/>
      </c>
      <c r="X1220" s="301"/>
    </row>
    <row r="1221" spans="1:24" x14ac:dyDescent="0.25">
      <c r="A1221" s="6" t="str">
        <f ca="1">no.</f>
        <v/>
      </c>
      <c r="E1221" s="4" t="str">
        <f ca="1">position</f>
        <v/>
      </c>
      <c r="I1221" s="322"/>
      <c r="L1221" s="23"/>
      <c r="N1221" s="6"/>
      <c r="P1221" s="20"/>
      <c r="Q1221" s="5" t="str">
        <f ca="1">score</f>
        <v/>
      </c>
      <c r="R1221" s="58" t="str">
        <f ca="1">rescore</f>
        <v/>
      </c>
      <c r="S1221" s="11" t="str">
        <f ca="1">price</f>
        <v/>
      </c>
      <c r="U1221" s="4"/>
      <c r="V1221" s="4"/>
      <c r="W1221" s="220" t="str">
        <f ca="1">commission</f>
        <v/>
      </c>
      <c r="X1221" s="301"/>
    </row>
    <row r="1222" spans="1:24" x14ac:dyDescent="0.25">
      <c r="A1222" s="6" t="str">
        <f ca="1">no.</f>
        <v/>
      </c>
      <c r="E1222" s="4" t="str">
        <f ca="1">position</f>
        <v/>
      </c>
      <c r="I1222" s="322"/>
      <c r="L1222" s="23"/>
      <c r="N1222" s="6"/>
      <c r="P1222" s="20"/>
      <c r="Q1222" s="5" t="str">
        <f ca="1">score</f>
        <v/>
      </c>
      <c r="R1222" s="58" t="str">
        <f ca="1">rescore</f>
        <v/>
      </c>
      <c r="S1222" s="11" t="str">
        <f ca="1">price</f>
        <v/>
      </c>
      <c r="U1222" s="4"/>
      <c r="V1222" s="4"/>
      <c r="W1222" s="220" t="str">
        <f ca="1">commission</f>
        <v/>
      </c>
      <c r="X1222" s="301"/>
    </row>
    <row r="1223" spans="1:24" x14ac:dyDescent="0.25">
      <c r="A1223" s="6" t="str">
        <f ca="1">no.</f>
        <v/>
      </c>
      <c r="E1223" s="4" t="str">
        <f ca="1">position</f>
        <v/>
      </c>
      <c r="I1223" s="322"/>
      <c r="L1223" s="23"/>
      <c r="N1223" s="6"/>
      <c r="P1223" s="20"/>
      <c r="Q1223" s="5" t="str">
        <f ca="1">score</f>
        <v/>
      </c>
      <c r="R1223" s="58" t="str">
        <f ca="1">rescore</f>
        <v/>
      </c>
      <c r="S1223" s="11" t="str">
        <f ca="1">price</f>
        <v/>
      </c>
      <c r="U1223" s="4"/>
      <c r="V1223" s="4"/>
      <c r="W1223" s="220" t="str">
        <f ca="1">commission</f>
        <v/>
      </c>
      <c r="X1223" s="301"/>
    </row>
    <row r="1224" spans="1:24" x14ac:dyDescent="0.25">
      <c r="A1224" s="6" t="str">
        <f ca="1">no.</f>
        <v/>
      </c>
      <c r="E1224" s="4" t="str">
        <f ca="1">position</f>
        <v/>
      </c>
      <c r="I1224" s="322"/>
      <c r="L1224" s="23"/>
      <c r="N1224" s="6"/>
      <c r="P1224" s="20"/>
      <c r="Q1224" s="5" t="str">
        <f ca="1">score</f>
        <v/>
      </c>
      <c r="R1224" s="58" t="str">
        <f ca="1">rescore</f>
        <v/>
      </c>
      <c r="S1224" s="11" t="str">
        <f ca="1">price</f>
        <v/>
      </c>
      <c r="U1224" s="4"/>
      <c r="V1224" s="4"/>
      <c r="W1224" s="220" t="str">
        <f ca="1">commission</f>
        <v/>
      </c>
      <c r="X1224" s="301"/>
    </row>
    <row r="1225" spans="1:24" x14ac:dyDescent="0.25">
      <c r="A1225" s="6" t="str">
        <f ca="1">no.</f>
        <v/>
      </c>
      <c r="E1225" s="4" t="str">
        <f ca="1">position</f>
        <v/>
      </c>
      <c r="I1225" s="322"/>
      <c r="L1225" s="23"/>
      <c r="N1225" s="6"/>
      <c r="P1225" s="20"/>
      <c r="Q1225" s="5" t="str">
        <f ca="1">score</f>
        <v/>
      </c>
      <c r="R1225" s="58" t="str">
        <f ca="1">rescore</f>
        <v/>
      </c>
      <c r="S1225" s="11" t="str">
        <f ca="1">price</f>
        <v/>
      </c>
      <c r="U1225" s="4"/>
      <c r="V1225" s="4"/>
      <c r="W1225" s="220" t="str">
        <f ca="1">commission</f>
        <v/>
      </c>
      <c r="X1225" s="301"/>
    </row>
    <row r="1226" spans="1:24" x14ac:dyDescent="0.25">
      <c r="A1226" s="6" t="str">
        <f ca="1">no.</f>
        <v/>
      </c>
      <c r="E1226" s="4" t="str">
        <f ca="1">position</f>
        <v/>
      </c>
      <c r="I1226" s="322"/>
      <c r="L1226" s="23"/>
      <c r="N1226" s="6"/>
      <c r="P1226" s="20"/>
      <c r="Q1226" s="5" t="str">
        <f ca="1">score</f>
        <v/>
      </c>
      <c r="R1226" s="58" t="str">
        <f ca="1">rescore</f>
        <v/>
      </c>
      <c r="S1226" s="11" t="str">
        <f ca="1">price</f>
        <v/>
      </c>
      <c r="U1226" s="4"/>
      <c r="V1226" s="4"/>
      <c r="W1226" s="220" t="str">
        <f ca="1">commission</f>
        <v/>
      </c>
      <c r="X1226" s="301"/>
    </row>
    <row r="1227" spans="1:24" x14ac:dyDescent="0.25">
      <c r="A1227" s="6" t="str">
        <f ca="1">no.</f>
        <v/>
      </c>
      <c r="E1227" s="4" t="str">
        <f ca="1">position</f>
        <v/>
      </c>
      <c r="I1227" s="322"/>
      <c r="L1227" s="23"/>
      <c r="N1227" s="6"/>
      <c r="P1227" s="20"/>
      <c r="Q1227" s="5" t="str">
        <f ca="1">score</f>
        <v/>
      </c>
      <c r="R1227" s="58" t="str">
        <f ca="1">rescore</f>
        <v/>
      </c>
      <c r="S1227" s="11" t="str">
        <f ca="1">price</f>
        <v/>
      </c>
      <c r="U1227" s="4"/>
      <c r="V1227" s="4"/>
      <c r="W1227" s="220" t="str">
        <f ca="1">commission</f>
        <v/>
      </c>
      <c r="X1227" s="301"/>
    </row>
    <row r="1228" spans="1:24" x14ac:dyDescent="0.25">
      <c r="A1228" s="6" t="str">
        <f ca="1">no.</f>
        <v/>
      </c>
      <c r="E1228" s="4" t="str">
        <f ca="1">position</f>
        <v/>
      </c>
      <c r="I1228" s="322"/>
      <c r="L1228" s="23"/>
      <c r="N1228" s="6"/>
      <c r="P1228" s="20"/>
      <c r="Q1228" s="5" t="str">
        <f ca="1">score</f>
        <v/>
      </c>
      <c r="R1228" s="58" t="str">
        <f ca="1">rescore</f>
        <v/>
      </c>
      <c r="S1228" s="11" t="str">
        <f ca="1">price</f>
        <v/>
      </c>
      <c r="U1228" s="4"/>
      <c r="V1228" s="4"/>
      <c r="W1228" s="220" t="str">
        <f ca="1">commission</f>
        <v/>
      </c>
      <c r="X1228" s="301"/>
    </row>
    <row r="1229" spans="1:24" x14ac:dyDescent="0.25">
      <c r="A1229" s="6" t="str">
        <f ca="1">no.</f>
        <v/>
      </c>
      <c r="E1229" s="4" t="str">
        <f ca="1">position</f>
        <v/>
      </c>
      <c r="I1229" s="322"/>
      <c r="L1229" s="23"/>
      <c r="N1229" s="6"/>
      <c r="P1229" s="20"/>
      <c r="Q1229" s="5" t="str">
        <f ca="1">score</f>
        <v/>
      </c>
      <c r="R1229" s="58" t="str">
        <f ca="1">rescore</f>
        <v/>
      </c>
      <c r="S1229" s="11" t="str">
        <f ca="1">price</f>
        <v/>
      </c>
      <c r="U1229" s="4"/>
      <c r="V1229" s="4"/>
      <c r="W1229" s="220" t="str">
        <f ca="1">commission</f>
        <v/>
      </c>
      <c r="X1229" s="301"/>
    </row>
    <row r="1230" spans="1:24" x14ac:dyDescent="0.25">
      <c r="A1230" s="6" t="str">
        <f ca="1">no.</f>
        <v/>
      </c>
      <c r="E1230" s="4" t="str">
        <f ca="1">position</f>
        <v/>
      </c>
      <c r="I1230" s="322"/>
      <c r="L1230" s="23"/>
      <c r="N1230" s="6"/>
      <c r="P1230" s="20"/>
      <c r="Q1230" s="5" t="str">
        <f ca="1">score</f>
        <v/>
      </c>
      <c r="R1230" s="58" t="str">
        <f ca="1">rescore</f>
        <v/>
      </c>
      <c r="S1230" s="11" t="str">
        <f ca="1">price</f>
        <v/>
      </c>
      <c r="U1230" s="4"/>
      <c r="V1230" s="4"/>
      <c r="W1230" s="220" t="str">
        <f ca="1">commission</f>
        <v/>
      </c>
      <c r="X1230" s="301"/>
    </row>
    <row r="1231" spans="1:24" x14ac:dyDescent="0.25">
      <c r="A1231" s="6" t="str">
        <f ca="1">no.</f>
        <v/>
      </c>
      <c r="E1231" s="4" t="str">
        <f ca="1">position</f>
        <v/>
      </c>
      <c r="I1231" s="322"/>
      <c r="L1231" s="23"/>
      <c r="N1231" s="6"/>
      <c r="P1231" s="20"/>
      <c r="Q1231" s="5" t="str">
        <f ca="1">score</f>
        <v/>
      </c>
      <c r="R1231" s="58" t="str">
        <f ca="1">rescore</f>
        <v/>
      </c>
      <c r="S1231" s="11" t="str">
        <f ca="1">price</f>
        <v/>
      </c>
      <c r="U1231" s="4"/>
      <c r="V1231" s="4"/>
      <c r="W1231" s="220" t="str">
        <f ca="1">commission</f>
        <v/>
      </c>
      <c r="X1231" s="301"/>
    </row>
    <row r="1232" spans="1:24" x14ac:dyDescent="0.25">
      <c r="A1232" s="6" t="str">
        <f ca="1">no.</f>
        <v/>
      </c>
      <c r="E1232" s="4" t="str">
        <f ca="1">position</f>
        <v/>
      </c>
      <c r="I1232" s="322"/>
      <c r="L1232" s="23"/>
      <c r="N1232" s="6"/>
      <c r="P1232" s="20"/>
      <c r="Q1232" s="5" t="str">
        <f ca="1">score</f>
        <v/>
      </c>
      <c r="R1232" s="58" t="str">
        <f ca="1">rescore</f>
        <v/>
      </c>
      <c r="S1232" s="11" t="str">
        <f ca="1">price</f>
        <v/>
      </c>
      <c r="U1232" s="4"/>
      <c r="V1232" s="4"/>
      <c r="W1232" s="220" t="str">
        <f ca="1">commission</f>
        <v/>
      </c>
      <c r="X1232" s="301"/>
    </row>
    <row r="1233" spans="1:24" x14ac:dyDescent="0.25">
      <c r="A1233" s="6" t="str">
        <f ca="1">no.</f>
        <v/>
      </c>
      <c r="E1233" s="4" t="str">
        <f ca="1">position</f>
        <v/>
      </c>
      <c r="I1233" s="322"/>
      <c r="L1233" s="23"/>
      <c r="N1233" s="6"/>
      <c r="P1233" s="20"/>
      <c r="Q1233" s="5" t="str">
        <f ca="1">score</f>
        <v/>
      </c>
      <c r="R1233" s="58" t="str">
        <f ca="1">rescore</f>
        <v/>
      </c>
      <c r="S1233" s="11" t="str">
        <f ca="1">price</f>
        <v/>
      </c>
      <c r="U1233" s="4"/>
      <c r="V1233" s="4"/>
      <c r="W1233" s="220" t="str">
        <f ca="1">commission</f>
        <v/>
      </c>
      <c r="X1233" s="301"/>
    </row>
    <row r="1234" spans="1:24" x14ac:dyDescent="0.25">
      <c r="A1234" s="6" t="str">
        <f ca="1">no.</f>
        <v/>
      </c>
      <c r="E1234" s="4" t="str">
        <f ca="1">position</f>
        <v/>
      </c>
      <c r="I1234" s="322"/>
      <c r="L1234" s="23"/>
      <c r="N1234" s="6"/>
      <c r="P1234" s="20"/>
      <c r="Q1234" s="5" t="str">
        <f ca="1">score</f>
        <v/>
      </c>
      <c r="R1234" s="58" t="str">
        <f ca="1">rescore</f>
        <v/>
      </c>
      <c r="S1234" s="11" t="str">
        <f ca="1">price</f>
        <v/>
      </c>
      <c r="U1234" s="4"/>
      <c r="V1234" s="4"/>
      <c r="W1234" s="220" t="str">
        <f ca="1">commission</f>
        <v/>
      </c>
      <c r="X1234" s="301"/>
    </row>
    <row r="1235" spans="1:24" x14ac:dyDescent="0.25">
      <c r="A1235" s="6" t="str">
        <f ca="1">no.</f>
        <v/>
      </c>
      <c r="E1235" s="4" t="str">
        <f ca="1">position</f>
        <v/>
      </c>
      <c r="I1235" s="322"/>
      <c r="L1235" s="23"/>
      <c r="N1235" s="6"/>
      <c r="P1235" s="20"/>
      <c r="Q1235" s="5" t="str">
        <f ca="1">score</f>
        <v/>
      </c>
      <c r="R1235" s="58" t="str">
        <f ca="1">rescore</f>
        <v/>
      </c>
      <c r="S1235" s="11" t="str">
        <f ca="1">price</f>
        <v/>
      </c>
      <c r="U1235" s="4"/>
      <c r="V1235" s="4"/>
      <c r="W1235" s="220" t="str">
        <f ca="1">commission</f>
        <v/>
      </c>
      <c r="X1235" s="301"/>
    </row>
    <row r="1236" spans="1:24" x14ac:dyDescent="0.25">
      <c r="A1236" s="6" t="str">
        <f ca="1">no.</f>
        <v/>
      </c>
      <c r="E1236" s="4" t="str">
        <f ca="1">position</f>
        <v/>
      </c>
      <c r="I1236" s="322"/>
      <c r="L1236" s="23"/>
      <c r="N1236" s="6"/>
      <c r="P1236" s="20"/>
      <c r="Q1236" s="5" t="str">
        <f ca="1">score</f>
        <v/>
      </c>
      <c r="R1236" s="58" t="str">
        <f ca="1">rescore</f>
        <v/>
      </c>
      <c r="S1236" s="11" t="str">
        <f ca="1">price</f>
        <v/>
      </c>
      <c r="U1236" s="4"/>
      <c r="V1236" s="4"/>
      <c r="W1236" s="220" t="str">
        <f ca="1">commission</f>
        <v/>
      </c>
      <c r="X1236" s="301"/>
    </row>
    <row r="1237" spans="1:24" x14ac:dyDescent="0.25">
      <c r="A1237" s="6" t="str">
        <f ca="1">no.</f>
        <v/>
      </c>
      <c r="E1237" s="4" t="str">
        <f ca="1">position</f>
        <v/>
      </c>
      <c r="I1237" s="322"/>
      <c r="L1237" s="23"/>
      <c r="N1237" s="6"/>
      <c r="P1237" s="20"/>
      <c r="Q1237" s="5" t="str">
        <f ca="1">score</f>
        <v/>
      </c>
      <c r="R1237" s="58" t="str">
        <f ca="1">rescore</f>
        <v/>
      </c>
      <c r="S1237" s="11" t="str">
        <f ca="1">price</f>
        <v/>
      </c>
      <c r="U1237" s="4"/>
      <c r="V1237" s="4"/>
      <c r="W1237" s="220" t="str">
        <f ca="1">commission</f>
        <v/>
      </c>
      <c r="X1237" s="301"/>
    </row>
    <row r="1238" spans="1:24" x14ac:dyDescent="0.25">
      <c r="A1238" s="6" t="str">
        <f ca="1">no.</f>
        <v/>
      </c>
      <c r="E1238" s="4" t="str">
        <f ca="1">position</f>
        <v/>
      </c>
      <c r="I1238" s="322"/>
      <c r="L1238" s="23"/>
      <c r="N1238" s="6"/>
      <c r="P1238" s="20"/>
      <c r="Q1238" s="5" t="str">
        <f ca="1">score</f>
        <v/>
      </c>
      <c r="R1238" s="58" t="str">
        <f ca="1">rescore</f>
        <v/>
      </c>
      <c r="S1238" s="11" t="str">
        <f ca="1">price</f>
        <v/>
      </c>
      <c r="U1238" s="4"/>
      <c r="V1238" s="4"/>
      <c r="W1238" s="220" t="str">
        <f ca="1">commission</f>
        <v/>
      </c>
      <c r="X1238" s="301"/>
    </row>
    <row r="1239" spans="1:24" x14ac:dyDescent="0.25">
      <c r="A1239" s="6" t="str">
        <f ca="1">no.</f>
        <v/>
      </c>
      <c r="E1239" s="4" t="str">
        <f ca="1">position</f>
        <v/>
      </c>
      <c r="I1239" s="322"/>
      <c r="L1239" s="23"/>
      <c r="N1239" s="6"/>
      <c r="P1239" s="20"/>
      <c r="Q1239" s="5" t="str">
        <f ca="1">score</f>
        <v/>
      </c>
      <c r="R1239" s="58" t="str">
        <f ca="1">rescore</f>
        <v/>
      </c>
      <c r="S1239" s="11" t="str">
        <f ca="1">price</f>
        <v/>
      </c>
      <c r="U1239" s="4"/>
      <c r="V1239" s="4"/>
      <c r="W1239" s="220" t="str">
        <f ca="1">commission</f>
        <v/>
      </c>
      <c r="X1239" s="301"/>
    </row>
    <row r="1240" spans="1:24" x14ac:dyDescent="0.25">
      <c r="A1240" s="6" t="str">
        <f ca="1">no.</f>
        <v/>
      </c>
      <c r="E1240" s="4" t="str">
        <f ca="1">position</f>
        <v/>
      </c>
      <c r="I1240" s="322"/>
      <c r="L1240" s="23"/>
      <c r="N1240" s="6"/>
      <c r="P1240" s="20"/>
      <c r="Q1240" s="5" t="str">
        <f ca="1">score</f>
        <v/>
      </c>
      <c r="R1240" s="58" t="str">
        <f ca="1">rescore</f>
        <v/>
      </c>
      <c r="S1240" s="11" t="str">
        <f ca="1">price</f>
        <v/>
      </c>
      <c r="U1240" s="4"/>
      <c r="V1240" s="4"/>
      <c r="W1240" s="220" t="str">
        <f ca="1">commission</f>
        <v/>
      </c>
      <c r="X1240" s="301"/>
    </row>
    <row r="1241" spans="1:24" x14ac:dyDescent="0.25">
      <c r="A1241" s="6" t="str">
        <f ca="1">no.</f>
        <v/>
      </c>
      <c r="E1241" s="4" t="str">
        <f ca="1">position</f>
        <v/>
      </c>
      <c r="I1241" s="322"/>
      <c r="L1241" s="23"/>
      <c r="N1241" s="6"/>
      <c r="P1241" s="20"/>
      <c r="Q1241" s="5" t="str">
        <f ca="1">score</f>
        <v/>
      </c>
      <c r="R1241" s="58" t="str">
        <f ca="1">rescore</f>
        <v/>
      </c>
      <c r="S1241" s="11" t="str">
        <f ca="1">price</f>
        <v/>
      </c>
      <c r="U1241" s="4"/>
      <c r="V1241" s="4"/>
      <c r="W1241" s="220" t="str">
        <f ca="1">commission</f>
        <v/>
      </c>
      <c r="X1241" s="301"/>
    </row>
    <row r="1242" spans="1:24" x14ac:dyDescent="0.25">
      <c r="A1242" s="6" t="str">
        <f ca="1">no.</f>
        <v/>
      </c>
      <c r="E1242" s="4" t="str">
        <f ca="1">position</f>
        <v/>
      </c>
      <c r="I1242" s="322"/>
      <c r="L1242" s="23"/>
      <c r="N1242" s="6"/>
      <c r="P1242" s="20"/>
      <c r="Q1242" s="5" t="str">
        <f ca="1">score</f>
        <v/>
      </c>
      <c r="R1242" s="58" t="str">
        <f ca="1">rescore</f>
        <v/>
      </c>
      <c r="S1242" s="11" t="str">
        <f ca="1">price</f>
        <v/>
      </c>
      <c r="U1242" s="4"/>
      <c r="V1242" s="4"/>
      <c r="W1242" s="219" t="str">
        <f ca="1">commission</f>
        <v/>
      </c>
      <c r="X1242" s="301"/>
    </row>
    <row r="1243" spans="1:24" x14ac:dyDescent="0.25">
      <c r="A1243" s="6" t="str">
        <f ca="1">no.</f>
        <v/>
      </c>
      <c r="E1243" s="4" t="str">
        <f ca="1">position</f>
        <v/>
      </c>
      <c r="I1243" s="322"/>
      <c r="L1243" s="23"/>
      <c r="N1243" s="6"/>
      <c r="P1243" s="20"/>
      <c r="Q1243" s="5" t="str">
        <f ca="1">score</f>
        <v/>
      </c>
      <c r="R1243" s="58" t="str">
        <f ca="1">rescore</f>
        <v/>
      </c>
      <c r="S1243" s="11" t="str">
        <f ca="1">price</f>
        <v/>
      </c>
      <c r="U1243" s="4"/>
      <c r="V1243" s="4"/>
      <c r="W1243" s="220" t="str">
        <f ca="1">commission</f>
        <v/>
      </c>
      <c r="X1243" s="301"/>
    </row>
    <row r="1244" spans="1:24" x14ac:dyDescent="0.25">
      <c r="A1244" s="6" t="str">
        <f ca="1">no.</f>
        <v/>
      </c>
      <c r="E1244" s="4" t="str">
        <f ca="1">position</f>
        <v/>
      </c>
      <c r="I1244" s="322"/>
      <c r="L1244" s="23"/>
      <c r="N1244" s="6"/>
      <c r="P1244" s="20"/>
      <c r="Q1244" s="5" t="str">
        <f ca="1">score</f>
        <v/>
      </c>
      <c r="R1244" s="58" t="str">
        <f ca="1">rescore</f>
        <v/>
      </c>
      <c r="S1244" s="11" t="str">
        <f ca="1">price</f>
        <v/>
      </c>
      <c r="U1244" s="4"/>
      <c r="V1244" s="4"/>
      <c r="W1244" s="220" t="str">
        <f ca="1">commission</f>
        <v/>
      </c>
      <c r="X1244" s="301"/>
    </row>
    <row r="1245" spans="1:24" x14ac:dyDescent="0.25">
      <c r="A1245" s="6" t="str">
        <f ca="1">no.</f>
        <v/>
      </c>
      <c r="E1245" s="4" t="str">
        <f ca="1">position</f>
        <v/>
      </c>
      <c r="I1245" s="322"/>
      <c r="L1245" s="23"/>
      <c r="N1245" s="6"/>
      <c r="P1245" s="20"/>
      <c r="Q1245" s="5" t="str">
        <f ca="1">score</f>
        <v/>
      </c>
      <c r="R1245" s="58" t="str">
        <f ca="1">rescore</f>
        <v/>
      </c>
      <c r="S1245" s="11" t="str">
        <f ca="1">price</f>
        <v/>
      </c>
      <c r="U1245" s="4"/>
      <c r="V1245" s="4"/>
      <c r="W1245" s="220" t="str">
        <f ca="1">commission</f>
        <v/>
      </c>
      <c r="X1245" s="301"/>
    </row>
    <row r="1246" spans="1:24" x14ac:dyDescent="0.25">
      <c r="A1246" s="6" t="str">
        <f ca="1">no.</f>
        <v/>
      </c>
      <c r="E1246" s="4" t="str">
        <f ca="1">position</f>
        <v/>
      </c>
      <c r="I1246" s="322"/>
      <c r="L1246" s="23"/>
      <c r="N1246" s="6"/>
      <c r="P1246" s="20"/>
      <c r="Q1246" s="5" t="str">
        <f ca="1">score</f>
        <v/>
      </c>
      <c r="R1246" s="58" t="str">
        <f ca="1">rescore</f>
        <v/>
      </c>
      <c r="S1246" s="11" t="str">
        <f ca="1">price</f>
        <v/>
      </c>
      <c r="U1246" s="4"/>
      <c r="V1246" s="4"/>
      <c r="W1246" s="220" t="str">
        <f ca="1">commission</f>
        <v/>
      </c>
      <c r="X1246" s="301"/>
    </row>
    <row r="1247" spans="1:24" x14ac:dyDescent="0.25">
      <c r="A1247" s="6" t="str">
        <f ca="1">no.</f>
        <v/>
      </c>
      <c r="E1247" s="4" t="str">
        <f ca="1">position</f>
        <v/>
      </c>
      <c r="I1247" s="322"/>
      <c r="L1247" s="23"/>
      <c r="N1247" s="6"/>
      <c r="P1247" s="20"/>
      <c r="Q1247" s="5" t="str">
        <f ca="1">score</f>
        <v/>
      </c>
      <c r="R1247" s="58" t="str">
        <f ca="1">rescore</f>
        <v/>
      </c>
      <c r="S1247" s="11" t="str">
        <f ca="1">price</f>
        <v/>
      </c>
      <c r="U1247" s="4"/>
      <c r="V1247" s="4"/>
      <c r="W1247" s="220" t="str">
        <f ca="1">commission</f>
        <v/>
      </c>
      <c r="X1247" s="301"/>
    </row>
    <row r="1248" spans="1:24" x14ac:dyDescent="0.25">
      <c r="A1248" s="6" t="str">
        <f ca="1">no.</f>
        <v/>
      </c>
      <c r="E1248" s="4" t="str">
        <f ca="1">position</f>
        <v/>
      </c>
      <c r="I1248" s="322"/>
      <c r="L1248" s="23"/>
      <c r="N1248" s="6"/>
      <c r="P1248" s="20"/>
      <c r="Q1248" s="5" t="str">
        <f ca="1">score</f>
        <v/>
      </c>
      <c r="R1248" s="58" t="str">
        <f ca="1">rescore</f>
        <v/>
      </c>
      <c r="S1248" s="11" t="str">
        <f ca="1">price</f>
        <v/>
      </c>
      <c r="U1248" s="4"/>
      <c r="V1248" s="4"/>
      <c r="W1248" s="220" t="str">
        <f ca="1">commission</f>
        <v/>
      </c>
      <c r="X1248" s="301"/>
    </row>
    <row r="1249" spans="1:24" x14ac:dyDescent="0.25">
      <c r="A1249" s="6" t="str">
        <f ca="1">no.</f>
        <v/>
      </c>
      <c r="E1249" s="4" t="str">
        <f ca="1">position</f>
        <v/>
      </c>
      <c r="I1249" s="322"/>
      <c r="L1249" s="23"/>
      <c r="N1249" s="6"/>
      <c r="P1249" s="20"/>
      <c r="Q1249" s="5" t="str">
        <f ca="1">score</f>
        <v/>
      </c>
      <c r="R1249" s="58" t="str">
        <f ca="1">rescore</f>
        <v/>
      </c>
      <c r="S1249" s="11" t="str">
        <f ca="1">price</f>
        <v/>
      </c>
      <c r="U1249" s="4"/>
      <c r="V1249" s="4"/>
      <c r="W1249" s="220" t="str">
        <f ca="1">commission</f>
        <v/>
      </c>
      <c r="X1249" s="301"/>
    </row>
    <row r="1250" spans="1:24" x14ac:dyDescent="0.25">
      <c r="A1250" s="6" t="str">
        <f ca="1">no.</f>
        <v/>
      </c>
      <c r="E1250" s="4" t="str">
        <f ca="1">position</f>
        <v/>
      </c>
      <c r="I1250" s="322"/>
      <c r="L1250" s="23"/>
      <c r="N1250" s="6"/>
      <c r="P1250" s="20"/>
      <c r="Q1250" s="5" t="str">
        <f ca="1">score</f>
        <v/>
      </c>
      <c r="R1250" s="58" t="str">
        <f ca="1">rescore</f>
        <v/>
      </c>
      <c r="S1250" s="11" t="str">
        <f ca="1">price</f>
        <v/>
      </c>
      <c r="U1250" s="4"/>
      <c r="V1250" s="4"/>
      <c r="W1250" s="220" t="str">
        <f ca="1">commission</f>
        <v/>
      </c>
      <c r="X1250" s="301"/>
    </row>
    <row r="1251" spans="1:24" x14ac:dyDescent="0.25">
      <c r="A1251" s="6" t="str">
        <f ca="1">no.</f>
        <v/>
      </c>
      <c r="E1251" s="4" t="str">
        <f ca="1">position</f>
        <v/>
      </c>
      <c r="I1251" s="322"/>
      <c r="L1251" s="23"/>
      <c r="N1251" s="6"/>
      <c r="P1251" s="20"/>
      <c r="Q1251" s="5" t="str">
        <f ca="1">score</f>
        <v/>
      </c>
      <c r="R1251" s="58" t="str">
        <f ca="1">rescore</f>
        <v/>
      </c>
      <c r="S1251" s="11" t="str">
        <f ca="1">price</f>
        <v/>
      </c>
      <c r="U1251" s="4"/>
      <c r="V1251" s="4"/>
      <c r="W1251" s="220" t="str">
        <f ca="1">commission</f>
        <v/>
      </c>
      <c r="X1251" s="301"/>
    </row>
    <row r="1252" spans="1:24" x14ac:dyDescent="0.25">
      <c r="A1252" s="6" t="str">
        <f ca="1">no.</f>
        <v/>
      </c>
      <c r="E1252" s="4" t="str">
        <f ca="1">position</f>
        <v/>
      </c>
      <c r="I1252" s="322"/>
      <c r="L1252" s="23"/>
      <c r="N1252" s="6"/>
      <c r="P1252" s="20"/>
      <c r="Q1252" s="5" t="str">
        <f ca="1">score</f>
        <v/>
      </c>
      <c r="R1252" s="58" t="str">
        <f ca="1">rescore</f>
        <v/>
      </c>
      <c r="S1252" s="11" t="str">
        <f ca="1">price</f>
        <v/>
      </c>
      <c r="U1252" s="4"/>
      <c r="V1252" s="4"/>
      <c r="W1252" s="220" t="str">
        <f ca="1">commission</f>
        <v/>
      </c>
      <c r="X1252" s="301"/>
    </row>
    <row r="1253" spans="1:24" x14ac:dyDescent="0.25">
      <c r="A1253" s="6" t="str">
        <f ca="1">no.</f>
        <v/>
      </c>
      <c r="E1253" s="4" t="str">
        <f ca="1">position</f>
        <v/>
      </c>
      <c r="I1253" s="322"/>
      <c r="L1253" s="23"/>
      <c r="N1253" s="6"/>
      <c r="P1253" s="20"/>
      <c r="Q1253" s="5" t="str">
        <f ca="1">score</f>
        <v/>
      </c>
      <c r="R1253" s="58" t="str">
        <f ca="1">rescore</f>
        <v/>
      </c>
      <c r="S1253" s="11" t="str">
        <f ca="1">price</f>
        <v/>
      </c>
      <c r="U1253" s="4"/>
      <c r="V1253" s="4"/>
      <c r="W1253" s="220" t="str">
        <f ca="1">commission</f>
        <v/>
      </c>
      <c r="X1253" s="301"/>
    </row>
    <row r="1254" spans="1:24" x14ac:dyDescent="0.25">
      <c r="A1254" s="6" t="str">
        <f ca="1">no.</f>
        <v/>
      </c>
      <c r="E1254" s="4" t="str">
        <f ca="1">position</f>
        <v/>
      </c>
      <c r="I1254" s="322"/>
      <c r="L1254" s="23"/>
      <c r="N1254" s="6"/>
      <c r="P1254" s="20"/>
      <c r="Q1254" s="5" t="str">
        <f ca="1">score</f>
        <v/>
      </c>
      <c r="R1254" s="58" t="str">
        <f ca="1">rescore</f>
        <v/>
      </c>
      <c r="S1254" s="11" t="str">
        <f ca="1">price</f>
        <v/>
      </c>
      <c r="U1254" s="4"/>
      <c r="V1254" s="4"/>
      <c r="W1254" s="220" t="str">
        <f ca="1">commission</f>
        <v/>
      </c>
      <c r="X1254" s="301"/>
    </row>
    <row r="1255" spans="1:24" x14ac:dyDescent="0.25">
      <c r="A1255" s="6" t="str">
        <f ca="1">no.</f>
        <v/>
      </c>
      <c r="E1255" s="4" t="str">
        <f ca="1">position</f>
        <v/>
      </c>
      <c r="I1255" s="322"/>
      <c r="L1255" s="23"/>
      <c r="N1255" s="6"/>
      <c r="P1255" s="20"/>
      <c r="Q1255" s="5" t="str">
        <f ca="1">score</f>
        <v/>
      </c>
      <c r="R1255" s="58" t="str">
        <f ca="1">rescore</f>
        <v/>
      </c>
      <c r="S1255" s="11" t="str">
        <f ca="1">price</f>
        <v/>
      </c>
      <c r="U1255" s="4"/>
      <c r="V1255" s="4"/>
      <c r="W1255" s="220" t="str">
        <f ca="1">commission</f>
        <v/>
      </c>
      <c r="X1255" s="301"/>
    </row>
    <row r="1256" spans="1:24" x14ac:dyDescent="0.25">
      <c r="A1256" s="6" t="str">
        <f ca="1">no.</f>
        <v/>
      </c>
      <c r="E1256" s="4" t="str">
        <f ca="1">position</f>
        <v/>
      </c>
      <c r="I1256" s="322"/>
      <c r="L1256" s="23"/>
      <c r="N1256" s="6"/>
      <c r="P1256" s="20"/>
      <c r="Q1256" s="5" t="str">
        <f ca="1">score</f>
        <v/>
      </c>
      <c r="R1256" s="58" t="str">
        <f ca="1">rescore</f>
        <v/>
      </c>
      <c r="S1256" s="11" t="str">
        <f ca="1">price</f>
        <v/>
      </c>
      <c r="U1256" s="4"/>
      <c r="V1256" s="4"/>
      <c r="W1256" s="220" t="str">
        <f ca="1">commission</f>
        <v/>
      </c>
      <c r="X1256" s="301"/>
    </row>
    <row r="1257" spans="1:24" x14ac:dyDescent="0.25">
      <c r="A1257" s="6" t="str">
        <f ca="1">no.</f>
        <v/>
      </c>
      <c r="E1257" s="4" t="str">
        <f ca="1">position</f>
        <v/>
      </c>
      <c r="I1257" s="322"/>
      <c r="L1257" s="23"/>
      <c r="N1257" s="6"/>
      <c r="P1257" s="20"/>
      <c r="Q1257" s="5" t="str">
        <f ca="1">score</f>
        <v/>
      </c>
      <c r="R1257" s="58" t="str">
        <f ca="1">rescore</f>
        <v/>
      </c>
      <c r="S1257" s="11" t="str">
        <f ca="1">price</f>
        <v/>
      </c>
      <c r="U1257" s="4"/>
      <c r="V1257" s="4"/>
      <c r="W1257" s="220" t="str">
        <f ca="1">commission</f>
        <v/>
      </c>
      <c r="X1257" s="301"/>
    </row>
    <row r="1258" spans="1:24" x14ac:dyDescent="0.25">
      <c r="A1258" s="6" t="str">
        <f ca="1">no.</f>
        <v/>
      </c>
      <c r="E1258" s="4" t="str">
        <f ca="1">position</f>
        <v/>
      </c>
      <c r="I1258" s="322"/>
      <c r="L1258" s="23"/>
      <c r="N1258" s="6"/>
      <c r="P1258" s="20"/>
      <c r="Q1258" s="5" t="str">
        <f ca="1">score</f>
        <v/>
      </c>
      <c r="R1258" s="58" t="str">
        <f ca="1">rescore</f>
        <v/>
      </c>
      <c r="S1258" s="11" t="str">
        <f ca="1">price</f>
        <v/>
      </c>
      <c r="U1258" s="4"/>
      <c r="V1258" s="4"/>
      <c r="W1258" s="220" t="str">
        <f ca="1">commission</f>
        <v/>
      </c>
      <c r="X1258" s="301"/>
    </row>
    <row r="1259" spans="1:24" x14ac:dyDescent="0.25">
      <c r="A1259" s="6" t="str">
        <f ca="1">no.</f>
        <v/>
      </c>
      <c r="E1259" s="4" t="str">
        <f ca="1">position</f>
        <v/>
      </c>
      <c r="I1259" s="322"/>
      <c r="L1259" s="23"/>
      <c r="N1259" s="6"/>
      <c r="P1259" s="20"/>
      <c r="Q1259" s="5" t="str">
        <f ca="1">score</f>
        <v/>
      </c>
      <c r="R1259" s="58" t="str">
        <f ca="1">rescore</f>
        <v/>
      </c>
      <c r="S1259" s="11" t="str">
        <f ca="1">price</f>
        <v/>
      </c>
      <c r="U1259" s="4"/>
      <c r="V1259" s="4"/>
      <c r="W1259" s="220" t="str">
        <f ca="1">commission</f>
        <v/>
      </c>
      <c r="X1259" s="301"/>
    </row>
    <row r="1260" spans="1:24" x14ac:dyDescent="0.25">
      <c r="A1260" s="6" t="str">
        <f ca="1">no.</f>
        <v/>
      </c>
      <c r="E1260" s="4" t="str">
        <f ca="1">position</f>
        <v/>
      </c>
      <c r="I1260" s="318"/>
      <c r="L1260" s="23"/>
      <c r="N1260" s="6"/>
      <c r="P1260" s="20"/>
      <c r="Q1260" s="5" t="str">
        <f ca="1">score</f>
        <v/>
      </c>
      <c r="R1260" s="58" t="str">
        <f ca="1">rescore</f>
        <v/>
      </c>
      <c r="S1260" s="11" t="str">
        <f ca="1">price</f>
        <v/>
      </c>
      <c r="U1260" s="4"/>
      <c r="V1260" s="4"/>
      <c r="W1260" s="220" t="str">
        <f ca="1">commission</f>
        <v/>
      </c>
      <c r="X1260" s="301"/>
    </row>
    <row r="1261" spans="1:24" x14ac:dyDescent="0.25">
      <c r="A1261" s="6" t="str">
        <f ca="1">no.</f>
        <v/>
      </c>
      <c r="E1261" s="4" t="str">
        <f ca="1">position</f>
        <v/>
      </c>
      <c r="I1261" s="322"/>
      <c r="L1261" s="23"/>
      <c r="N1261" s="6"/>
      <c r="P1261" s="20"/>
      <c r="Q1261" s="5" t="str">
        <f ca="1">score</f>
        <v/>
      </c>
      <c r="R1261" s="58" t="str">
        <f ca="1">rescore</f>
        <v/>
      </c>
      <c r="S1261" s="11" t="str">
        <f ca="1">price</f>
        <v/>
      </c>
      <c r="U1261" s="4"/>
      <c r="V1261" s="4"/>
      <c r="W1261" s="220" t="str">
        <f ca="1">commission</f>
        <v/>
      </c>
      <c r="X1261" s="301"/>
    </row>
    <row r="1262" spans="1:24" x14ac:dyDescent="0.25">
      <c r="A1262" s="6" t="str">
        <f ca="1">no.</f>
        <v/>
      </c>
      <c r="E1262" s="4" t="str">
        <f ca="1">position</f>
        <v/>
      </c>
      <c r="I1262" s="322"/>
      <c r="L1262" s="23"/>
      <c r="N1262" s="6"/>
      <c r="P1262" s="20"/>
      <c r="Q1262" s="5" t="str">
        <f ca="1">score</f>
        <v/>
      </c>
      <c r="R1262" s="58" t="str">
        <f ca="1">rescore</f>
        <v/>
      </c>
      <c r="S1262" s="11" t="str">
        <f ca="1">price</f>
        <v/>
      </c>
      <c r="U1262" s="4"/>
      <c r="V1262" s="4"/>
      <c r="W1262" s="220" t="str">
        <f ca="1">commission</f>
        <v/>
      </c>
      <c r="X1262" s="301"/>
    </row>
    <row r="1263" spans="1:24" x14ac:dyDescent="0.25">
      <c r="A1263" s="6" t="str">
        <f ca="1">no.</f>
        <v/>
      </c>
      <c r="E1263" s="4" t="str">
        <f ca="1">position</f>
        <v/>
      </c>
      <c r="I1263" s="322"/>
      <c r="L1263" s="23"/>
      <c r="N1263" s="6"/>
      <c r="P1263" s="20"/>
      <c r="Q1263" s="5" t="str">
        <f ca="1">score</f>
        <v/>
      </c>
      <c r="R1263" s="58" t="str">
        <f ca="1">rescore</f>
        <v/>
      </c>
      <c r="S1263" s="11" t="str">
        <f ca="1">price</f>
        <v/>
      </c>
      <c r="U1263" s="4"/>
      <c r="V1263" s="4"/>
      <c r="W1263" s="220" t="str">
        <f ca="1">commission</f>
        <v/>
      </c>
      <c r="X1263" s="301"/>
    </row>
    <row r="1264" spans="1:24" x14ac:dyDescent="0.25">
      <c r="A1264" s="6" t="str">
        <f ca="1">no.</f>
        <v/>
      </c>
      <c r="E1264" s="4" t="str">
        <f ca="1">position</f>
        <v/>
      </c>
      <c r="I1264" s="322"/>
      <c r="L1264" s="23"/>
      <c r="N1264" s="6"/>
      <c r="P1264" s="20"/>
      <c r="Q1264" s="5" t="str">
        <f ca="1">score</f>
        <v/>
      </c>
      <c r="R1264" s="58" t="str">
        <f ca="1">rescore</f>
        <v/>
      </c>
      <c r="S1264" s="11" t="str">
        <f ca="1">price</f>
        <v/>
      </c>
      <c r="U1264" s="4"/>
      <c r="V1264" s="4"/>
      <c r="W1264" s="220" t="str">
        <f ca="1">commission</f>
        <v/>
      </c>
      <c r="X1264" s="301"/>
    </row>
    <row r="1265" spans="1:24" x14ac:dyDescent="0.25">
      <c r="A1265" s="6" t="str">
        <f ca="1">no.</f>
        <v/>
      </c>
      <c r="E1265" s="4" t="str">
        <f ca="1">position</f>
        <v/>
      </c>
      <c r="I1265" s="322"/>
      <c r="L1265" s="23"/>
      <c r="N1265" s="6"/>
      <c r="P1265" s="20"/>
      <c r="Q1265" s="5" t="str">
        <f ca="1">score</f>
        <v/>
      </c>
      <c r="R1265" s="58" t="str">
        <f ca="1">rescore</f>
        <v/>
      </c>
      <c r="S1265" s="11" t="str">
        <f ca="1">price</f>
        <v/>
      </c>
      <c r="U1265" s="4"/>
      <c r="V1265" s="4"/>
      <c r="W1265" s="220" t="str">
        <f ca="1">commission</f>
        <v/>
      </c>
      <c r="X1265" s="301"/>
    </row>
    <row r="1266" spans="1:24" x14ac:dyDescent="0.25">
      <c r="A1266" s="6" t="str">
        <f ca="1">no.</f>
        <v/>
      </c>
      <c r="E1266" s="4" t="str">
        <f ca="1">position</f>
        <v/>
      </c>
      <c r="I1266" s="322"/>
      <c r="L1266" s="23"/>
      <c r="N1266" s="6"/>
      <c r="P1266" s="20"/>
      <c r="Q1266" s="5" t="str">
        <f ca="1">score</f>
        <v/>
      </c>
      <c r="R1266" s="58" t="str">
        <f ca="1">rescore</f>
        <v/>
      </c>
      <c r="S1266" s="11" t="str">
        <f ca="1">price</f>
        <v/>
      </c>
      <c r="U1266" s="4"/>
      <c r="V1266" s="4"/>
      <c r="W1266" s="220" t="str">
        <f ca="1">commission</f>
        <v/>
      </c>
      <c r="X1266" s="301"/>
    </row>
    <row r="1267" spans="1:24" x14ac:dyDescent="0.25">
      <c r="A1267" s="6" t="str">
        <f ca="1">no.</f>
        <v/>
      </c>
      <c r="E1267" s="4" t="str">
        <f ca="1">position</f>
        <v/>
      </c>
      <c r="I1267" s="322"/>
      <c r="L1267" s="23"/>
      <c r="N1267" s="6"/>
      <c r="P1267" s="20"/>
      <c r="Q1267" s="5" t="str">
        <f ca="1">score</f>
        <v/>
      </c>
      <c r="R1267" s="58" t="str">
        <f ca="1">rescore</f>
        <v/>
      </c>
      <c r="S1267" s="11" t="str">
        <f ca="1">price</f>
        <v/>
      </c>
      <c r="U1267" s="4"/>
      <c r="V1267" s="4"/>
      <c r="W1267" s="220" t="str">
        <f ca="1">commission</f>
        <v/>
      </c>
      <c r="X1267" s="301"/>
    </row>
    <row r="1268" spans="1:24" x14ac:dyDescent="0.25">
      <c r="A1268" s="6" t="str">
        <f ca="1">no.</f>
        <v/>
      </c>
      <c r="E1268" s="4" t="str">
        <f ca="1">position</f>
        <v/>
      </c>
      <c r="I1268" s="322"/>
      <c r="L1268" s="23"/>
      <c r="N1268" s="6"/>
      <c r="P1268" s="20"/>
      <c r="Q1268" s="5" t="str">
        <f ca="1">score</f>
        <v/>
      </c>
      <c r="R1268" s="58" t="str">
        <f ca="1">rescore</f>
        <v/>
      </c>
      <c r="S1268" s="11" t="str">
        <f ca="1">price</f>
        <v/>
      </c>
      <c r="U1268" s="4"/>
      <c r="V1268" s="4"/>
      <c r="W1268" s="220" t="str">
        <f ca="1">commission</f>
        <v/>
      </c>
      <c r="X1268" s="301"/>
    </row>
    <row r="1269" spans="1:24" x14ac:dyDescent="0.25">
      <c r="A1269" s="6" t="str">
        <f ca="1">no.</f>
        <v/>
      </c>
      <c r="E1269" s="4" t="str">
        <f ca="1">position</f>
        <v/>
      </c>
      <c r="I1269" s="322"/>
      <c r="L1269" s="23"/>
      <c r="N1269" s="6"/>
      <c r="P1269" s="20"/>
      <c r="Q1269" s="5" t="str">
        <f ca="1">score</f>
        <v/>
      </c>
      <c r="R1269" s="58" t="str">
        <f ca="1">rescore</f>
        <v/>
      </c>
      <c r="S1269" s="11" t="str">
        <f ca="1">price</f>
        <v/>
      </c>
      <c r="U1269" s="4"/>
      <c r="V1269" s="4"/>
      <c r="W1269" s="220" t="str">
        <f ca="1">commission</f>
        <v/>
      </c>
      <c r="X1269" s="301"/>
    </row>
    <row r="1270" spans="1:24" x14ac:dyDescent="0.25">
      <c r="A1270" s="6" t="str">
        <f ca="1">no.</f>
        <v/>
      </c>
      <c r="E1270" s="4" t="str">
        <f ca="1">position</f>
        <v/>
      </c>
      <c r="I1270" s="322"/>
      <c r="L1270" s="23"/>
      <c r="N1270" s="6"/>
      <c r="P1270" s="20"/>
      <c r="Q1270" s="5" t="str">
        <f ca="1">score</f>
        <v/>
      </c>
      <c r="R1270" s="58" t="str">
        <f ca="1">rescore</f>
        <v/>
      </c>
      <c r="S1270" s="11" t="str">
        <f ca="1">price</f>
        <v/>
      </c>
      <c r="U1270" s="4"/>
      <c r="V1270" s="4"/>
      <c r="W1270" s="220" t="str">
        <f ca="1">commission</f>
        <v/>
      </c>
      <c r="X1270" s="301"/>
    </row>
    <row r="1271" spans="1:24" x14ac:dyDescent="0.25">
      <c r="A1271" s="6" t="str">
        <f ca="1">no.</f>
        <v/>
      </c>
      <c r="E1271" s="4" t="str">
        <f ca="1">position</f>
        <v/>
      </c>
      <c r="I1271" s="322"/>
      <c r="L1271" s="23"/>
      <c r="N1271" s="6"/>
      <c r="P1271" s="20"/>
      <c r="Q1271" s="5" t="str">
        <f ca="1">score</f>
        <v/>
      </c>
      <c r="R1271" s="58" t="str">
        <f ca="1">rescore</f>
        <v/>
      </c>
      <c r="S1271" s="11" t="str">
        <f ca="1">price</f>
        <v/>
      </c>
      <c r="U1271" s="4"/>
      <c r="V1271" s="4"/>
      <c r="W1271" s="219" t="str">
        <f ca="1">commission</f>
        <v/>
      </c>
      <c r="X1271" s="301"/>
    </row>
    <row r="1272" spans="1:24" x14ac:dyDescent="0.25">
      <c r="A1272" s="6" t="str">
        <f ca="1">no.</f>
        <v/>
      </c>
      <c r="E1272" s="4" t="str">
        <f ca="1">position</f>
        <v/>
      </c>
      <c r="I1272" s="322"/>
      <c r="L1272" s="23"/>
      <c r="N1272" s="6"/>
      <c r="P1272" s="20"/>
      <c r="Q1272" s="5" t="str">
        <f ca="1">score</f>
        <v/>
      </c>
      <c r="R1272" s="58" t="str">
        <f ca="1">rescore</f>
        <v/>
      </c>
      <c r="S1272" s="11" t="str">
        <f ca="1">price</f>
        <v/>
      </c>
      <c r="U1272" s="4"/>
      <c r="V1272" s="4"/>
      <c r="W1272" s="220" t="str">
        <f ca="1">commission</f>
        <v/>
      </c>
      <c r="X1272" s="301"/>
    </row>
    <row r="1273" spans="1:24" x14ac:dyDescent="0.25">
      <c r="A1273" s="6" t="str">
        <f ca="1">no.</f>
        <v/>
      </c>
      <c r="E1273" s="4" t="str">
        <f ca="1">position</f>
        <v/>
      </c>
      <c r="I1273" s="322"/>
      <c r="L1273" s="23"/>
      <c r="N1273" s="6"/>
      <c r="P1273" s="20"/>
      <c r="Q1273" s="5" t="str">
        <f ca="1">score</f>
        <v/>
      </c>
      <c r="R1273" s="58" t="str">
        <f ca="1">rescore</f>
        <v/>
      </c>
      <c r="S1273" s="11" t="str">
        <f ca="1">price</f>
        <v/>
      </c>
      <c r="U1273" s="4"/>
      <c r="V1273" s="4"/>
      <c r="W1273" s="220" t="str">
        <f ca="1">commission</f>
        <v/>
      </c>
      <c r="X1273" s="301"/>
    </row>
    <row r="1274" spans="1:24" x14ac:dyDescent="0.25">
      <c r="A1274" s="6" t="str">
        <f ca="1">no.</f>
        <v/>
      </c>
      <c r="E1274" s="4" t="str">
        <f ca="1">position</f>
        <v/>
      </c>
      <c r="I1274" s="322"/>
      <c r="L1274" s="23"/>
      <c r="N1274" s="6"/>
      <c r="P1274" s="20"/>
      <c r="Q1274" s="5" t="str">
        <f ca="1">score</f>
        <v/>
      </c>
      <c r="R1274" s="58" t="str">
        <f ca="1">rescore</f>
        <v/>
      </c>
      <c r="S1274" s="11" t="str">
        <f ca="1">price</f>
        <v/>
      </c>
      <c r="U1274" s="4"/>
      <c r="V1274" s="4"/>
      <c r="W1274" s="220" t="str">
        <f ca="1">commission</f>
        <v/>
      </c>
      <c r="X1274" s="301"/>
    </row>
    <row r="1275" spans="1:24" x14ac:dyDescent="0.25">
      <c r="A1275" s="6" t="str">
        <f ca="1">no.</f>
        <v/>
      </c>
      <c r="E1275" s="4" t="str">
        <f ca="1">position</f>
        <v/>
      </c>
      <c r="I1275" s="322"/>
      <c r="L1275" s="23"/>
      <c r="N1275" s="6"/>
      <c r="P1275" s="20"/>
      <c r="Q1275" s="5" t="str">
        <f ca="1">score</f>
        <v/>
      </c>
      <c r="R1275" s="58" t="str">
        <f ca="1">rescore</f>
        <v/>
      </c>
      <c r="S1275" s="11" t="str">
        <f ca="1">price</f>
        <v/>
      </c>
      <c r="U1275" s="4"/>
      <c r="V1275" s="4"/>
      <c r="W1275" s="220" t="str">
        <f ca="1">commission</f>
        <v/>
      </c>
      <c r="X1275" s="301"/>
    </row>
    <row r="1276" spans="1:24" x14ac:dyDescent="0.25">
      <c r="A1276" s="6" t="str">
        <f ca="1">no.</f>
        <v/>
      </c>
      <c r="E1276" s="4" t="str">
        <f ca="1">position</f>
        <v/>
      </c>
      <c r="I1276" s="322"/>
      <c r="L1276" s="23"/>
      <c r="N1276" s="6"/>
      <c r="P1276" s="20"/>
      <c r="Q1276" s="5" t="str">
        <f ca="1">score</f>
        <v/>
      </c>
      <c r="R1276" s="58" t="str">
        <f ca="1">rescore</f>
        <v/>
      </c>
      <c r="S1276" s="11" t="str">
        <f ca="1">price</f>
        <v/>
      </c>
      <c r="U1276" s="4"/>
      <c r="V1276" s="4"/>
      <c r="W1276" s="220" t="str">
        <f ca="1">commission</f>
        <v/>
      </c>
      <c r="X1276" s="301"/>
    </row>
    <row r="1277" spans="1:24" x14ac:dyDescent="0.25">
      <c r="A1277" s="6" t="str">
        <f ca="1">no.</f>
        <v/>
      </c>
      <c r="E1277" s="4" t="str">
        <f ca="1">position</f>
        <v/>
      </c>
      <c r="I1277" s="322"/>
      <c r="L1277" s="23"/>
      <c r="N1277" s="6"/>
      <c r="P1277" s="20"/>
      <c r="Q1277" s="5" t="str">
        <f ca="1">score</f>
        <v/>
      </c>
      <c r="R1277" s="58" t="str">
        <f ca="1">rescore</f>
        <v/>
      </c>
      <c r="S1277" s="11" t="str">
        <f ca="1">price</f>
        <v/>
      </c>
      <c r="U1277" s="4"/>
      <c r="V1277" s="4"/>
      <c r="W1277" s="220" t="str">
        <f ca="1">commission</f>
        <v/>
      </c>
      <c r="X1277" s="301"/>
    </row>
    <row r="1278" spans="1:24" x14ac:dyDescent="0.25">
      <c r="A1278" s="6" t="str">
        <f ca="1">no.</f>
        <v/>
      </c>
      <c r="E1278" s="4" t="str">
        <f ca="1">position</f>
        <v/>
      </c>
      <c r="I1278" s="322"/>
      <c r="L1278" s="23"/>
      <c r="N1278" s="6"/>
      <c r="P1278" s="20"/>
      <c r="Q1278" s="5" t="str">
        <f ca="1">score</f>
        <v/>
      </c>
      <c r="R1278" s="58" t="str">
        <f ca="1">rescore</f>
        <v/>
      </c>
      <c r="S1278" s="11" t="str">
        <f ca="1">price</f>
        <v/>
      </c>
      <c r="U1278" s="4"/>
      <c r="V1278" s="4"/>
      <c r="W1278" s="220" t="str">
        <f ca="1">commission</f>
        <v/>
      </c>
      <c r="X1278" s="301"/>
    </row>
    <row r="1279" spans="1:24" x14ac:dyDescent="0.25">
      <c r="A1279" s="6" t="str">
        <f ca="1">no.</f>
        <v/>
      </c>
      <c r="E1279" s="4" t="str">
        <f ca="1">position</f>
        <v/>
      </c>
      <c r="I1279" s="322"/>
      <c r="L1279" s="23"/>
      <c r="N1279" s="6"/>
      <c r="P1279" s="20"/>
      <c r="Q1279" s="5" t="str">
        <f ca="1">score</f>
        <v/>
      </c>
      <c r="R1279" s="58" t="str">
        <f ca="1">rescore</f>
        <v/>
      </c>
      <c r="S1279" s="11" t="str">
        <f ca="1">price</f>
        <v/>
      </c>
      <c r="U1279" s="4"/>
      <c r="V1279" s="4"/>
      <c r="W1279" s="220" t="str">
        <f ca="1">commission</f>
        <v/>
      </c>
      <c r="X1279" s="301"/>
    </row>
    <row r="1280" spans="1:24" x14ac:dyDescent="0.25">
      <c r="A1280" s="6" t="str">
        <f ca="1">no.</f>
        <v/>
      </c>
      <c r="E1280" s="4" t="str">
        <f ca="1">position</f>
        <v/>
      </c>
      <c r="I1280" s="322"/>
      <c r="L1280" s="23"/>
      <c r="N1280" s="6"/>
      <c r="P1280" s="20"/>
      <c r="Q1280" s="5" t="str">
        <f ca="1">score</f>
        <v/>
      </c>
      <c r="R1280" s="58" t="str">
        <f ca="1">rescore</f>
        <v/>
      </c>
      <c r="S1280" s="11" t="str">
        <f ca="1">price</f>
        <v/>
      </c>
      <c r="U1280" s="4"/>
      <c r="V1280" s="4"/>
      <c r="W1280" s="220" t="str">
        <f ca="1">commission</f>
        <v/>
      </c>
      <c r="X1280" s="301"/>
    </row>
    <row r="1281" spans="1:24" x14ac:dyDescent="0.25">
      <c r="A1281" s="6" t="str">
        <f ca="1">no.</f>
        <v/>
      </c>
      <c r="E1281" s="4" t="str">
        <f ca="1">position</f>
        <v/>
      </c>
      <c r="I1281" s="322"/>
      <c r="L1281" s="23"/>
      <c r="N1281" s="6"/>
      <c r="P1281" s="20"/>
      <c r="Q1281" s="5" t="str">
        <f ca="1">score</f>
        <v/>
      </c>
      <c r="R1281" s="58" t="str">
        <f ca="1">rescore</f>
        <v/>
      </c>
      <c r="S1281" s="11" t="str">
        <f ca="1">price</f>
        <v/>
      </c>
      <c r="U1281" s="4"/>
      <c r="V1281" s="4"/>
      <c r="W1281" s="220" t="str">
        <f ca="1">commission</f>
        <v/>
      </c>
      <c r="X1281" s="301"/>
    </row>
    <row r="1282" spans="1:24" x14ac:dyDescent="0.25">
      <c r="A1282" s="6" t="str">
        <f ca="1">no.</f>
        <v/>
      </c>
      <c r="E1282" s="4" t="str">
        <f ca="1">position</f>
        <v/>
      </c>
      <c r="I1282" s="322"/>
      <c r="L1282" s="23"/>
      <c r="N1282" s="6"/>
      <c r="P1282" s="20"/>
      <c r="Q1282" s="5" t="str">
        <f ca="1">score</f>
        <v/>
      </c>
      <c r="R1282" s="58" t="str">
        <f ca="1">rescore</f>
        <v/>
      </c>
      <c r="S1282" s="11" t="str">
        <f ca="1">price</f>
        <v/>
      </c>
      <c r="U1282" s="4"/>
      <c r="V1282" s="4"/>
      <c r="W1282" s="220" t="str">
        <f ca="1">commission</f>
        <v/>
      </c>
      <c r="X1282" s="301"/>
    </row>
    <row r="1283" spans="1:24" x14ac:dyDescent="0.25">
      <c r="A1283" s="6" t="str">
        <f ca="1">no.</f>
        <v/>
      </c>
      <c r="E1283" s="4" t="str">
        <f ca="1">position</f>
        <v/>
      </c>
      <c r="I1283" s="322"/>
      <c r="L1283" s="23"/>
      <c r="N1283" s="6"/>
      <c r="P1283" s="20"/>
      <c r="Q1283" s="5" t="str">
        <f ca="1">score</f>
        <v/>
      </c>
      <c r="R1283" s="58" t="str">
        <f ca="1">rescore</f>
        <v/>
      </c>
      <c r="S1283" s="11" t="str">
        <f ca="1">price</f>
        <v/>
      </c>
      <c r="U1283" s="4"/>
      <c r="V1283" s="4"/>
      <c r="W1283" s="220" t="str">
        <f ca="1">commission</f>
        <v/>
      </c>
      <c r="X1283" s="301"/>
    </row>
    <row r="1284" spans="1:24" x14ac:dyDescent="0.25">
      <c r="A1284" s="6" t="str">
        <f ca="1">no.</f>
        <v/>
      </c>
      <c r="E1284" s="4" t="str">
        <f ca="1">position</f>
        <v/>
      </c>
      <c r="I1284" s="322"/>
      <c r="L1284" s="23"/>
      <c r="N1284" s="6"/>
      <c r="P1284" s="20"/>
      <c r="Q1284" s="5" t="str">
        <f ca="1">score</f>
        <v/>
      </c>
      <c r="R1284" s="58" t="str">
        <f ca="1">rescore</f>
        <v/>
      </c>
      <c r="S1284" s="11" t="str">
        <f ca="1">price</f>
        <v/>
      </c>
      <c r="U1284" s="4"/>
      <c r="V1284" s="4"/>
      <c r="W1284" s="220" t="str">
        <f ca="1">commission</f>
        <v/>
      </c>
      <c r="X1284" s="301"/>
    </row>
    <row r="1285" spans="1:24" x14ac:dyDescent="0.25">
      <c r="A1285" s="6" t="str">
        <f ca="1">no.</f>
        <v/>
      </c>
      <c r="E1285" s="4" t="str">
        <f ca="1">position</f>
        <v/>
      </c>
      <c r="I1285" s="322"/>
      <c r="L1285" s="23"/>
      <c r="N1285" s="6"/>
      <c r="P1285" s="20"/>
      <c r="Q1285" s="5" t="str">
        <f ca="1">score</f>
        <v/>
      </c>
      <c r="R1285" s="58" t="str">
        <f ca="1">rescore</f>
        <v/>
      </c>
      <c r="S1285" s="11" t="str">
        <f ca="1">price</f>
        <v/>
      </c>
      <c r="U1285" s="4"/>
      <c r="V1285" s="4"/>
      <c r="W1285" s="220" t="str">
        <f ca="1">commission</f>
        <v/>
      </c>
      <c r="X1285" s="301"/>
    </row>
    <row r="1286" spans="1:24" x14ac:dyDescent="0.25">
      <c r="A1286" s="6" t="str">
        <f ca="1">no.</f>
        <v/>
      </c>
      <c r="E1286" s="4" t="str">
        <f ca="1">position</f>
        <v/>
      </c>
      <c r="I1286" s="322"/>
      <c r="L1286" s="23"/>
      <c r="N1286" s="6"/>
      <c r="P1286" s="20"/>
      <c r="Q1286" s="5" t="str">
        <f ca="1">score</f>
        <v/>
      </c>
      <c r="R1286" s="58" t="str">
        <f ca="1">rescore</f>
        <v/>
      </c>
      <c r="S1286" s="11" t="str">
        <f ca="1">price</f>
        <v/>
      </c>
      <c r="U1286" s="4"/>
      <c r="V1286" s="4"/>
      <c r="W1286" s="220" t="str">
        <f ca="1">commission</f>
        <v/>
      </c>
      <c r="X1286" s="301"/>
    </row>
    <row r="1287" spans="1:24" x14ac:dyDescent="0.25">
      <c r="A1287" s="6" t="str">
        <f ca="1">no.</f>
        <v/>
      </c>
      <c r="E1287" s="4" t="str">
        <f ca="1">position</f>
        <v/>
      </c>
      <c r="I1287" s="322"/>
      <c r="L1287" s="23"/>
      <c r="N1287" s="6"/>
      <c r="P1287" s="20"/>
      <c r="Q1287" s="5" t="str">
        <f ca="1">score</f>
        <v/>
      </c>
      <c r="R1287" s="58" t="str">
        <f ca="1">rescore</f>
        <v/>
      </c>
      <c r="S1287" s="11" t="str">
        <f ca="1">price</f>
        <v/>
      </c>
      <c r="U1287" s="4"/>
      <c r="V1287" s="4"/>
      <c r="W1287" s="220" t="str">
        <f ca="1">commission</f>
        <v/>
      </c>
      <c r="X1287" s="301"/>
    </row>
    <row r="1288" spans="1:24" x14ac:dyDescent="0.25">
      <c r="A1288" s="6" t="str">
        <f ca="1">no.</f>
        <v/>
      </c>
      <c r="E1288" s="4" t="str">
        <f ca="1">position</f>
        <v/>
      </c>
      <c r="I1288" s="322"/>
      <c r="L1288" s="23"/>
      <c r="N1288" s="6"/>
      <c r="P1288" s="20"/>
      <c r="Q1288" s="5" t="str">
        <f ca="1">score</f>
        <v/>
      </c>
      <c r="R1288" s="58" t="str">
        <f ca="1">rescore</f>
        <v/>
      </c>
      <c r="S1288" s="11" t="str">
        <f ca="1">price</f>
        <v/>
      </c>
      <c r="U1288" s="4"/>
      <c r="V1288" s="4"/>
      <c r="W1288" s="220" t="str">
        <f ca="1">commission</f>
        <v/>
      </c>
      <c r="X1288" s="301"/>
    </row>
    <row r="1289" spans="1:24" x14ac:dyDescent="0.25">
      <c r="A1289" s="6" t="str">
        <f ca="1">no.</f>
        <v/>
      </c>
      <c r="E1289" s="4" t="str">
        <f ca="1">position</f>
        <v/>
      </c>
      <c r="I1289" s="322"/>
      <c r="L1289" s="23"/>
      <c r="N1289" s="6"/>
      <c r="P1289" s="20"/>
      <c r="Q1289" s="5" t="str">
        <f ca="1">score</f>
        <v/>
      </c>
      <c r="R1289" s="58" t="str">
        <f ca="1">rescore</f>
        <v/>
      </c>
      <c r="S1289" s="11" t="str">
        <f ca="1">price</f>
        <v/>
      </c>
      <c r="U1289" s="4"/>
      <c r="V1289" s="4"/>
      <c r="W1289" s="220" t="str">
        <f ca="1">commission</f>
        <v/>
      </c>
      <c r="X1289" s="301"/>
    </row>
    <row r="1290" spans="1:24" x14ac:dyDescent="0.25">
      <c r="A1290" s="6" t="str">
        <f ca="1">no.</f>
        <v/>
      </c>
      <c r="E1290" s="4" t="str">
        <f ca="1">position</f>
        <v/>
      </c>
      <c r="I1290" s="322"/>
      <c r="L1290" s="23"/>
      <c r="N1290" s="6"/>
      <c r="P1290" s="20"/>
      <c r="Q1290" s="5" t="str">
        <f ca="1">score</f>
        <v/>
      </c>
      <c r="R1290" s="58" t="str">
        <f ca="1">rescore</f>
        <v/>
      </c>
      <c r="S1290" s="11" t="str">
        <f ca="1">price</f>
        <v/>
      </c>
      <c r="U1290" s="4"/>
      <c r="V1290" s="4"/>
      <c r="W1290" s="220" t="str">
        <f ca="1">commission</f>
        <v/>
      </c>
      <c r="X1290" s="301"/>
    </row>
    <row r="1291" spans="1:24" x14ac:dyDescent="0.25">
      <c r="A1291" s="6" t="str">
        <f ca="1">no.</f>
        <v/>
      </c>
      <c r="E1291" s="4" t="str">
        <f ca="1">position</f>
        <v/>
      </c>
      <c r="I1291" s="322"/>
      <c r="L1291" s="23"/>
      <c r="N1291" s="6"/>
      <c r="P1291" s="20"/>
      <c r="Q1291" s="5" t="str">
        <f ca="1">score</f>
        <v/>
      </c>
      <c r="R1291" s="58" t="str">
        <f ca="1">rescore</f>
        <v/>
      </c>
      <c r="S1291" s="11" t="str">
        <f ca="1">price</f>
        <v/>
      </c>
      <c r="U1291" s="4"/>
      <c r="V1291" s="4"/>
      <c r="W1291" s="220" t="str">
        <f ca="1">commission</f>
        <v/>
      </c>
      <c r="X1291" s="301"/>
    </row>
    <row r="1292" spans="1:24" x14ac:dyDescent="0.25">
      <c r="A1292" s="6" t="str">
        <f ca="1">no.</f>
        <v/>
      </c>
      <c r="E1292" s="4" t="str">
        <f ca="1">position</f>
        <v/>
      </c>
      <c r="I1292" s="322"/>
      <c r="L1292" s="23"/>
      <c r="N1292" s="6"/>
      <c r="P1292" s="20"/>
      <c r="Q1292" s="5" t="str">
        <f ca="1">score</f>
        <v/>
      </c>
      <c r="R1292" s="58" t="str">
        <f ca="1">rescore</f>
        <v/>
      </c>
      <c r="S1292" s="11" t="str">
        <f ca="1">price</f>
        <v/>
      </c>
      <c r="U1292" s="4"/>
      <c r="V1292" s="4"/>
      <c r="W1292" s="220" t="str">
        <f ca="1">commission</f>
        <v/>
      </c>
      <c r="X1292" s="301"/>
    </row>
    <row r="1293" spans="1:24" x14ac:dyDescent="0.25">
      <c r="A1293" s="6" t="str">
        <f ca="1">no.</f>
        <v/>
      </c>
      <c r="E1293" s="4" t="str">
        <f ca="1">position</f>
        <v/>
      </c>
      <c r="I1293" s="322"/>
      <c r="L1293" s="23"/>
      <c r="N1293" s="6"/>
      <c r="P1293" s="20"/>
      <c r="Q1293" s="5" t="str">
        <f ca="1">score</f>
        <v/>
      </c>
      <c r="R1293" s="58" t="str">
        <f ca="1">rescore</f>
        <v/>
      </c>
      <c r="S1293" s="11" t="str">
        <f ca="1">price</f>
        <v/>
      </c>
      <c r="U1293" s="4"/>
      <c r="V1293" s="4"/>
      <c r="W1293" s="220" t="str">
        <f ca="1">commission</f>
        <v/>
      </c>
      <c r="X1293" s="301"/>
    </row>
    <row r="1294" spans="1:24" x14ac:dyDescent="0.25">
      <c r="A1294" s="6" t="str">
        <f ca="1">no.</f>
        <v/>
      </c>
      <c r="E1294" s="4" t="str">
        <f ca="1">position</f>
        <v/>
      </c>
      <c r="I1294" s="322"/>
      <c r="L1294" s="23"/>
      <c r="N1294" s="6"/>
      <c r="P1294" s="20"/>
      <c r="Q1294" s="5" t="str">
        <f ca="1">score</f>
        <v/>
      </c>
      <c r="R1294" s="58" t="str">
        <f ca="1">rescore</f>
        <v/>
      </c>
      <c r="S1294" s="11" t="str">
        <f ca="1">price</f>
        <v/>
      </c>
      <c r="U1294" s="4"/>
      <c r="V1294" s="4"/>
      <c r="W1294" s="220" t="str">
        <f ca="1">commission</f>
        <v/>
      </c>
      <c r="X1294" s="301"/>
    </row>
    <row r="1295" spans="1:24" x14ac:dyDescent="0.25">
      <c r="A1295" s="6" t="str">
        <f ca="1">no.</f>
        <v/>
      </c>
      <c r="E1295" s="4" t="str">
        <f ca="1">position</f>
        <v/>
      </c>
      <c r="I1295" s="322"/>
      <c r="L1295" s="23"/>
      <c r="N1295" s="6"/>
      <c r="P1295" s="20"/>
      <c r="Q1295" s="5" t="str">
        <f ca="1">score</f>
        <v/>
      </c>
      <c r="R1295" s="58" t="str">
        <f ca="1">rescore</f>
        <v/>
      </c>
      <c r="S1295" s="11" t="str">
        <f ca="1">price</f>
        <v/>
      </c>
      <c r="U1295" s="4"/>
      <c r="V1295" s="4"/>
      <c r="W1295" s="220" t="str">
        <f ca="1">commission</f>
        <v/>
      </c>
      <c r="X1295" s="301"/>
    </row>
    <row r="1296" spans="1:24" x14ac:dyDescent="0.25">
      <c r="A1296" s="6" t="str">
        <f ca="1">no.</f>
        <v/>
      </c>
      <c r="E1296" s="4" t="str">
        <f ca="1">position</f>
        <v/>
      </c>
      <c r="I1296" s="322"/>
      <c r="L1296" s="23"/>
      <c r="N1296" s="6"/>
      <c r="P1296" s="20"/>
      <c r="Q1296" s="5" t="str">
        <f ca="1">score</f>
        <v/>
      </c>
      <c r="R1296" s="58" t="str">
        <f ca="1">rescore</f>
        <v/>
      </c>
      <c r="S1296" s="11" t="str">
        <f ca="1">price</f>
        <v/>
      </c>
      <c r="U1296" s="4"/>
      <c r="V1296" s="4"/>
      <c r="W1296" s="220" t="str">
        <f ca="1">commission</f>
        <v/>
      </c>
      <c r="X1296" s="301"/>
    </row>
    <row r="1297" spans="1:24" x14ac:dyDescent="0.25">
      <c r="A1297" s="6" t="str">
        <f ca="1">no.</f>
        <v/>
      </c>
      <c r="E1297" s="4" t="str">
        <f ca="1">position</f>
        <v/>
      </c>
      <c r="I1297" s="322"/>
      <c r="L1297" s="23"/>
      <c r="N1297" s="6"/>
      <c r="P1297" s="20"/>
      <c r="Q1297" s="5" t="str">
        <f ca="1">score</f>
        <v/>
      </c>
      <c r="R1297" s="58" t="str">
        <f ca="1">rescore</f>
        <v/>
      </c>
      <c r="S1297" s="11" t="str">
        <f ca="1">price</f>
        <v/>
      </c>
      <c r="U1297" s="4"/>
      <c r="V1297" s="4"/>
      <c r="W1297" s="220" t="str">
        <f ca="1">commission</f>
        <v/>
      </c>
      <c r="X1297" s="301"/>
    </row>
    <row r="1298" spans="1:24" x14ac:dyDescent="0.25">
      <c r="A1298" s="6" t="str">
        <f ca="1">no.</f>
        <v/>
      </c>
      <c r="E1298" s="4" t="str">
        <f ca="1">position</f>
        <v/>
      </c>
      <c r="I1298" s="322"/>
      <c r="L1298" s="23"/>
      <c r="N1298" s="6"/>
      <c r="P1298" s="20"/>
      <c r="Q1298" s="5" t="str">
        <f ca="1">score</f>
        <v/>
      </c>
      <c r="R1298" s="58" t="str">
        <f ca="1">rescore</f>
        <v/>
      </c>
      <c r="S1298" s="11" t="str">
        <f ca="1">price</f>
        <v/>
      </c>
      <c r="U1298" s="4"/>
      <c r="V1298" s="4"/>
      <c r="W1298" s="220" t="str">
        <f ca="1">commission</f>
        <v/>
      </c>
      <c r="X1298" s="301"/>
    </row>
    <row r="1299" spans="1:24" x14ac:dyDescent="0.25">
      <c r="A1299" s="6" t="str">
        <f ca="1">no.</f>
        <v/>
      </c>
      <c r="E1299" s="4" t="str">
        <f ca="1">position</f>
        <v/>
      </c>
      <c r="I1299" s="322"/>
      <c r="L1299" s="23"/>
      <c r="N1299" s="6"/>
      <c r="P1299" s="20"/>
      <c r="Q1299" s="5" t="str">
        <f ca="1">score</f>
        <v/>
      </c>
      <c r="R1299" s="58" t="str">
        <f ca="1">rescore</f>
        <v/>
      </c>
      <c r="S1299" s="11" t="str">
        <f ca="1">price</f>
        <v/>
      </c>
      <c r="U1299" s="4"/>
      <c r="V1299" s="4"/>
      <c r="W1299" s="220" t="str">
        <f ca="1">commission</f>
        <v/>
      </c>
      <c r="X1299" s="301"/>
    </row>
    <row r="1300" spans="1:24" x14ac:dyDescent="0.25">
      <c r="A1300" s="6" t="str">
        <f ca="1">no.</f>
        <v/>
      </c>
      <c r="E1300" s="4" t="str">
        <f ca="1">position</f>
        <v/>
      </c>
      <c r="I1300" s="322"/>
      <c r="L1300" s="23"/>
      <c r="N1300" s="6"/>
      <c r="P1300" s="20"/>
      <c r="Q1300" s="5" t="str">
        <f ca="1">score</f>
        <v/>
      </c>
      <c r="R1300" s="58" t="str">
        <f ca="1">rescore</f>
        <v/>
      </c>
      <c r="S1300" s="11" t="str">
        <f ca="1">price</f>
        <v/>
      </c>
      <c r="U1300" s="4"/>
      <c r="V1300" s="4"/>
      <c r="W1300" s="220" t="str">
        <f ca="1">commission</f>
        <v/>
      </c>
      <c r="X1300" s="301"/>
    </row>
    <row r="1301" spans="1:24" x14ac:dyDescent="0.25">
      <c r="A1301" s="6" t="str">
        <f ca="1">no.</f>
        <v/>
      </c>
      <c r="E1301" s="4" t="str">
        <f ca="1">position</f>
        <v/>
      </c>
      <c r="I1301" s="322"/>
      <c r="L1301" s="23"/>
      <c r="N1301" s="6"/>
      <c r="P1301" s="20"/>
      <c r="Q1301" s="5" t="str">
        <f ca="1">score</f>
        <v/>
      </c>
      <c r="R1301" s="58" t="str">
        <f ca="1">rescore</f>
        <v/>
      </c>
      <c r="S1301" s="11" t="str">
        <f ca="1">price</f>
        <v/>
      </c>
      <c r="U1301" s="4"/>
      <c r="V1301" s="4"/>
      <c r="W1301" s="220" t="str">
        <f ca="1">commission</f>
        <v/>
      </c>
      <c r="X1301" s="301"/>
    </row>
    <row r="1302" spans="1:24" x14ac:dyDescent="0.25">
      <c r="A1302" s="6" t="str">
        <f ca="1">no.</f>
        <v/>
      </c>
      <c r="E1302" s="4" t="str">
        <f ca="1">position</f>
        <v/>
      </c>
      <c r="I1302" s="322"/>
      <c r="L1302" s="23"/>
      <c r="N1302" s="6"/>
      <c r="P1302" s="20"/>
      <c r="Q1302" s="5" t="str">
        <f ca="1">score</f>
        <v/>
      </c>
      <c r="R1302" s="58" t="str">
        <f ca="1">rescore</f>
        <v/>
      </c>
      <c r="S1302" s="11" t="str">
        <f ca="1">price</f>
        <v/>
      </c>
      <c r="U1302" s="4"/>
      <c r="V1302" s="4"/>
      <c r="W1302" s="220" t="str">
        <f ca="1">commission</f>
        <v/>
      </c>
      <c r="X1302" s="301"/>
    </row>
    <row r="1303" spans="1:24" x14ac:dyDescent="0.25">
      <c r="A1303" s="6" t="str">
        <f ca="1">no.</f>
        <v/>
      </c>
      <c r="E1303" s="4" t="str">
        <f ca="1">position</f>
        <v/>
      </c>
      <c r="I1303" s="322"/>
      <c r="L1303" s="23"/>
      <c r="N1303" s="6"/>
      <c r="P1303" s="20"/>
      <c r="Q1303" s="5" t="str">
        <f ca="1">score</f>
        <v/>
      </c>
      <c r="R1303" s="58" t="str">
        <f ca="1">rescore</f>
        <v/>
      </c>
      <c r="S1303" s="11" t="str">
        <f ca="1">price</f>
        <v/>
      </c>
      <c r="U1303" s="4"/>
      <c r="V1303" s="4"/>
      <c r="W1303" s="220" t="str">
        <f ca="1">commission</f>
        <v/>
      </c>
      <c r="X1303" s="301"/>
    </row>
    <row r="1304" spans="1:24" x14ac:dyDescent="0.25">
      <c r="A1304" s="6" t="str">
        <f ca="1">no.</f>
        <v/>
      </c>
      <c r="E1304" s="4" t="str">
        <f ca="1">position</f>
        <v/>
      </c>
      <c r="I1304" s="322"/>
      <c r="L1304" s="23"/>
      <c r="N1304" s="6"/>
      <c r="P1304" s="20"/>
      <c r="Q1304" s="5" t="str">
        <f ca="1">score</f>
        <v/>
      </c>
      <c r="R1304" s="58" t="str">
        <f ca="1">rescore</f>
        <v/>
      </c>
      <c r="S1304" s="11" t="str">
        <f ca="1">price</f>
        <v/>
      </c>
      <c r="U1304" s="4"/>
      <c r="V1304" s="4"/>
      <c r="W1304" s="220" t="str">
        <f ca="1">commission</f>
        <v/>
      </c>
      <c r="X1304" s="301"/>
    </row>
    <row r="1305" spans="1:24" x14ac:dyDescent="0.25">
      <c r="A1305" s="6" t="str">
        <f ca="1">no.</f>
        <v/>
      </c>
      <c r="E1305" s="4" t="str">
        <f ca="1">position</f>
        <v/>
      </c>
      <c r="I1305" s="322"/>
      <c r="L1305" s="23"/>
      <c r="N1305" s="6"/>
      <c r="P1305" s="20"/>
      <c r="Q1305" s="5" t="str">
        <f ca="1">score</f>
        <v/>
      </c>
      <c r="R1305" s="58" t="str">
        <f ca="1">rescore</f>
        <v/>
      </c>
      <c r="S1305" s="11" t="str">
        <f ca="1">price</f>
        <v/>
      </c>
      <c r="U1305" s="4"/>
      <c r="V1305" s="4"/>
      <c r="W1305" s="220" t="str">
        <f ca="1">commission</f>
        <v/>
      </c>
      <c r="X1305" s="301"/>
    </row>
    <row r="1306" spans="1:24" x14ac:dyDescent="0.25">
      <c r="A1306" s="6" t="str">
        <f ca="1">no.</f>
        <v/>
      </c>
      <c r="E1306" s="4" t="str">
        <f ca="1">position</f>
        <v/>
      </c>
      <c r="I1306" s="322"/>
      <c r="L1306" s="23"/>
      <c r="N1306" s="6"/>
      <c r="P1306" s="20"/>
      <c r="Q1306" s="5" t="str">
        <f ca="1">score</f>
        <v/>
      </c>
      <c r="R1306" s="58" t="str">
        <f ca="1">rescore</f>
        <v/>
      </c>
      <c r="S1306" s="11" t="str">
        <f ca="1">price</f>
        <v/>
      </c>
      <c r="U1306" s="4"/>
      <c r="V1306" s="4"/>
      <c r="W1306" s="220" t="str">
        <f ca="1">commission</f>
        <v/>
      </c>
      <c r="X1306" s="301"/>
    </row>
    <row r="1307" spans="1:24" x14ac:dyDescent="0.25">
      <c r="A1307" s="6" t="str">
        <f ca="1">no.</f>
        <v/>
      </c>
      <c r="E1307" s="4" t="str">
        <f ca="1">position</f>
        <v/>
      </c>
      <c r="I1307" s="322"/>
      <c r="L1307" s="23"/>
      <c r="N1307" s="6"/>
      <c r="P1307" s="20"/>
      <c r="Q1307" s="5" t="str">
        <f ca="1">score</f>
        <v/>
      </c>
      <c r="R1307" s="58" t="str">
        <f ca="1">rescore</f>
        <v/>
      </c>
      <c r="S1307" s="11" t="str">
        <f ca="1">price</f>
        <v/>
      </c>
      <c r="U1307" s="4"/>
      <c r="V1307" s="4"/>
      <c r="W1307" s="220" t="str">
        <f ca="1">commission</f>
        <v/>
      </c>
      <c r="X1307" s="301"/>
    </row>
    <row r="1308" spans="1:24" x14ac:dyDescent="0.25">
      <c r="A1308" s="6" t="str">
        <f ca="1">no.</f>
        <v/>
      </c>
      <c r="E1308" s="4" t="str">
        <f ca="1">position</f>
        <v/>
      </c>
      <c r="I1308" s="322"/>
      <c r="L1308" s="23"/>
      <c r="N1308" s="6"/>
      <c r="P1308" s="20"/>
      <c r="Q1308" s="5" t="str">
        <f ca="1">score</f>
        <v/>
      </c>
      <c r="R1308" s="58" t="str">
        <f ca="1">rescore</f>
        <v/>
      </c>
      <c r="S1308" s="11" t="str">
        <f ca="1">price</f>
        <v/>
      </c>
      <c r="U1308" s="4"/>
      <c r="V1308" s="4"/>
      <c r="W1308" s="220" t="str">
        <f ca="1">commission</f>
        <v/>
      </c>
      <c r="X1308" s="301"/>
    </row>
    <row r="1309" spans="1:24" x14ac:dyDescent="0.25">
      <c r="A1309" s="6" t="str">
        <f ca="1">no.</f>
        <v/>
      </c>
      <c r="E1309" s="4" t="str">
        <f ca="1">position</f>
        <v/>
      </c>
      <c r="I1309" s="322"/>
      <c r="L1309" s="23"/>
      <c r="N1309" s="6"/>
      <c r="P1309" s="20"/>
      <c r="Q1309" s="5" t="str">
        <f ca="1">score</f>
        <v/>
      </c>
      <c r="R1309" s="58" t="str">
        <f ca="1">rescore</f>
        <v/>
      </c>
      <c r="S1309" s="11" t="str">
        <f ca="1">price</f>
        <v/>
      </c>
      <c r="U1309" s="4"/>
      <c r="V1309" s="4"/>
      <c r="W1309" s="220" t="str">
        <f ca="1">commission</f>
        <v/>
      </c>
      <c r="X1309" s="301"/>
    </row>
    <row r="1310" spans="1:24" x14ac:dyDescent="0.25">
      <c r="A1310" s="6" t="str">
        <f ca="1">no.</f>
        <v/>
      </c>
      <c r="E1310" s="4" t="str">
        <f ca="1">position</f>
        <v/>
      </c>
      <c r="I1310" s="322"/>
      <c r="L1310" s="23"/>
      <c r="N1310" s="6"/>
      <c r="P1310" s="20"/>
      <c r="Q1310" s="5" t="str">
        <f ca="1">score</f>
        <v/>
      </c>
      <c r="R1310" s="58" t="str">
        <f ca="1">rescore</f>
        <v/>
      </c>
      <c r="S1310" s="11" t="str">
        <f ca="1">price</f>
        <v/>
      </c>
      <c r="U1310" s="4"/>
      <c r="V1310" s="4"/>
      <c r="W1310" s="220" t="str">
        <f ca="1">commission</f>
        <v/>
      </c>
      <c r="X1310" s="301"/>
    </row>
    <row r="1311" spans="1:24" x14ac:dyDescent="0.25">
      <c r="A1311" s="6" t="str">
        <f ca="1">no.</f>
        <v/>
      </c>
      <c r="E1311" s="4" t="str">
        <f ca="1">position</f>
        <v/>
      </c>
      <c r="I1311" s="322"/>
      <c r="L1311" s="23"/>
      <c r="N1311" s="6"/>
      <c r="P1311" s="20"/>
      <c r="Q1311" s="5" t="str">
        <f ca="1">score</f>
        <v/>
      </c>
      <c r="R1311" s="58" t="str">
        <f ca="1">rescore</f>
        <v/>
      </c>
      <c r="S1311" s="11" t="str">
        <f ca="1">price</f>
        <v/>
      </c>
      <c r="U1311" s="4"/>
      <c r="V1311" s="4"/>
      <c r="W1311" s="220" t="str">
        <f ca="1">commission</f>
        <v/>
      </c>
      <c r="X1311" s="301"/>
    </row>
    <row r="1312" spans="1:24" x14ac:dyDescent="0.25">
      <c r="A1312" s="6" t="str">
        <f ca="1">no.</f>
        <v/>
      </c>
      <c r="E1312" s="4" t="str">
        <f ca="1">position</f>
        <v/>
      </c>
      <c r="I1312" s="322"/>
      <c r="L1312" s="23"/>
      <c r="N1312" s="6"/>
      <c r="P1312" s="20"/>
      <c r="Q1312" s="5" t="str">
        <f ca="1">score</f>
        <v/>
      </c>
      <c r="R1312" s="58" t="str">
        <f ca="1">rescore</f>
        <v/>
      </c>
      <c r="S1312" s="11" t="str">
        <f ca="1">price</f>
        <v/>
      </c>
      <c r="U1312" s="4"/>
      <c r="V1312" s="4"/>
      <c r="W1312" s="220" t="str">
        <f ca="1">commission</f>
        <v/>
      </c>
      <c r="X1312" s="301"/>
    </row>
    <row r="1313" spans="1:24" x14ac:dyDescent="0.25">
      <c r="A1313" s="6" t="str">
        <f ca="1">no.</f>
        <v/>
      </c>
      <c r="E1313" s="4" t="str">
        <f ca="1">position</f>
        <v/>
      </c>
      <c r="I1313" s="322"/>
      <c r="L1313" s="23"/>
      <c r="N1313" s="6"/>
      <c r="P1313" s="20"/>
      <c r="Q1313" s="5" t="str">
        <f ca="1">score</f>
        <v/>
      </c>
      <c r="R1313" s="58" t="str">
        <f ca="1">rescore</f>
        <v/>
      </c>
      <c r="S1313" s="11" t="str">
        <f ca="1">price</f>
        <v/>
      </c>
      <c r="U1313" s="4"/>
      <c r="V1313" s="4"/>
      <c r="W1313" s="220" t="str">
        <f ca="1">commission</f>
        <v/>
      </c>
      <c r="X1313" s="301"/>
    </row>
    <row r="1314" spans="1:24" x14ac:dyDescent="0.25">
      <c r="A1314" s="6" t="str">
        <f ca="1">no.</f>
        <v/>
      </c>
      <c r="E1314" s="4" t="str">
        <f ca="1">position</f>
        <v/>
      </c>
      <c r="I1314" s="322"/>
      <c r="L1314" s="23"/>
      <c r="N1314" s="6"/>
      <c r="P1314" s="20"/>
      <c r="Q1314" s="5" t="str">
        <f ca="1">score</f>
        <v/>
      </c>
      <c r="R1314" s="58" t="str">
        <f ca="1">rescore</f>
        <v/>
      </c>
      <c r="S1314" s="11" t="str">
        <f ca="1">price</f>
        <v/>
      </c>
      <c r="U1314" s="4"/>
      <c r="V1314" s="4"/>
      <c r="W1314" s="220" t="str">
        <f ca="1">commission</f>
        <v/>
      </c>
      <c r="X1314" s="301"/>
    </row>
    <row r="1315" spans="1:24" x14ac:dyDescent="0.25">
      <c r="A1315" s="6" t="str">
        <f ca="1">no.</f>
        <v/>
      </c>
      <c r="E1315" s="4" t="str">
        <f ca="1">position</f>
        <v/>
      </c>
      <c r="I1315" s="322"/>
      <c r="L1315" s="23"/>
      <c r="N1315" s="6"/>
      <c r="P1315" s="20"/>
      <c r="Q1315" s="5" t="str">
        <f ca="1">score</f>
        <v/>
      </c>
      <c r="R1315" s="58" t="str">
        <f ca="1">rescore</f>
        <v/>
      </c>
      <c r="S1315" s="11" t="str">
        <f ca="1">price</f>
        <v/>
      </c>
      <c r="U1315" s="4"/>
      <c r="V1315" s="4"/>
      <c r="W1315" s="220" t="str">
        <f ca="1">commission</f>
        <v/>
      </c>
      <c r="X1315" s="301"/>
    </row>
    <row r="1316" spans="1:24" x14ac:dyDescent="0.25">
      <c r="A1316" s="6" t="str">
        <f ca="1">no.</f>
        <v/>
      </c>
      <c r="E1316" s="4" t="str">
        <f ca="1">position</f>
        <v/>
      </c>
      <c r="I1316" s="322"/>
      <c r="L1316" s="23"/>
      <c r="N1316" s="6"/>
      <c r="P1316" s="20"/>
      <c r="Q1316" s="5" t="str">
        <f ca="1">score</f>
        <v/>
      </c>
      <c r="R1316" s="58" t="str">
        <f ca="1">rescore</f>
        <v/>
      </c>
      <c r="S1316" s="11" t="str">
        <f ca="1">price</f>
        <v/>
      </c>
      <c r="U1316" s="4"/>
      <c r="V1316" s="4"/>
      <c r="W1316" s="220" t="str">
        <f ca="1">commission</f>
        <v/>
      </c>
      <c r="X1316" s="301"/>
    </row>
    <row r="1317" spans="1:24" x14ac:dyDescent="0.25">
      <c r="A1317" s="6" t="str">
        <f ca="1">no.</f>
        <v/>
      </c>
      <c r="E1317" s="4" t="str">
        <f ca="1">position</f>
        <v/>
      </c>
      <c r="I1317" s="322"/>
      <c r="L1317" s="23"/>
      <c r="N1317" s="6"/>
      <c r="P1317" s="20"/>
      <c r="Q1317" s="5" t="str">
        <f ca="1">score</f>
        <v/>
      </c>
      <c r="R1317" s="58" t="str">
        <f ca="1">rescore</f>
        <v/>
      </c>
      <c r="S1317" s="11" t="str">
        <f ca="1">price</f>
        <v/>
      </c>
      <c r="U1317" s="4"/>
      <c r="V1317" s="4"/>
      <c r="W1317" s="220" t="str">
        <f ca="1">commission</f>
        <v/>
      </c>
      <c r="X1317" s="301"/>
    </row>
    <row r="1318" spans="1:24" x14ac:dyDescent="0.25">
      <c r="A1318" s="6" t="str">
        <f ca="1">no.</f>
        <v/>
      </c>
      <c r="E1318" s="4" t="str">
        <f ca="1">position</f>
        <v/>
      </c>
      <c r="I1318" s="322"/>
      <c r="L1318" s="23"/>
      <c r="N1318" s="6"/>
      <c r="P1318" s="20"/>
      <c r="Q1318" s="5" t="str">
        <f ca="1">score</f>
        <v/>
      </c>
      <c r="R1318" s="58" t="str">
        <f ca="1">rescore</f>
        <v/>
      </c>
      <c r="S1318" s="11" t="str">
        <f ca="1">price</f>
        <v/>
      </c>
      <c r="U1318" s="4"/>
      <c r="V1318" s="4"/>
      <c r="W1318" s="220" t="str">
        <f ca="1">commission</f>
        <v/>
      </c>
      <c r="X1318" s="301"/>
    </row>
    <row r="1319" spans="1:24" x14ac:dyDescent="0.25">
      <c r="A1319" s="6" t="str">
        <f ca="1">no.</f>
        <v/>
      </c>
      <c r="E1319" s="4" t="str">
        <f ca="1">position</f>
        <v/>
      </c>
      <c r="I1319" s="322"/>
      <c r="L1319" s="23"/>
      <c r="N1319" s="6"/>
      <c r="P1319" s="20"/>
      <c r="Q1319" s="5" t="str">
        <f ca="1">score</f>
        <v/>
      </c>
      <c r="R1319" s="58" t="str">
        <f ca="1">rescore</f>
        <v/>
      </c>
      <c r="S1319" s="11" t="str">
        <f ca="1">price</f>
        <v/>
      </c>
      <c r="U1319" s="4"/>
      <c r="V1319" s="4"/>
      <c r="W1319" s="220" t="str">
        <f ca="1">commission</f>
        <v/>
      </c>
      <c r="X1319" s="301"/>
    </row>
    <row r="1320" spans="1:24" x14ac:dyDescent="0.25">
      <c r="A1320" s="6" t="str">
        <f ca="1">no.</f>
        <v/>
      </c>
      <c r="E1320" s="4" t="str">
        <f ca="1">position</f>
        <v/>
      </c>
      <c r="I1320" s="322"/>
      <c r="L1320" s="23"/>
      <c r="N1320" s="6"/>
      <c r="P1320" s="20"/>
      <c r="Q1320" s="5" t="str">
        <f ca="1">score</f>
        <v/>
      </c>
      <c r="R1320" s="58" t="str">
        <f ca="1">rescore</f>
        <v/>
      </c>
      <c r="S1320" s="11" t="str">
        <f ca="1">price</f>
        <v/>
      </c>
      <c r="U1320" s="4"/>
      <c r="V1320" s="4"/>
      <c r="W1320" s="220" t="str">
        <f ca="1">commission</f>
        <v/>
      </c>
      <c r="X1320" s="301"/>
    </row>
    <row r="1321" spans="1:24" x14ac:dyDescent="0.25">
      <c r="A1321" s="6" t="str">
        <f ca="1">no.</f>
        <v/>
      </c>
      <c r="E1321" s="4" t="str">
        <f ca="1">position</f>
        <v/>
      </c>
      <c r="I1321" s="322"/>
      <c r="L1321" s="23"/>
      <c r="N1321" s="6"/>
      <c r="P1321" s="20"/>
      <c r="Q1321" s="5" t="str">
        <f ca="1">score</f>
        <v/>
      </c>
      <c r="R1321" s="58" t="str">
        <f ca="1">rescore</f>
        <v/>
      </c>
      <c r="S1321" s="11" t="str">
        <f ca="1">price</f>
        <v/>
      </c>
      <c r="U1321" s="4"/>
      <c r="V1321" s="4"/>
      <c r="W1321" s="220" t="str">
        <f ca="1">commission</f>
        <v/>
      </c>
      <c r="X1321" s="301"/>
    </row>
    <row r="1322" spans="1:24" x14ac:dyDescent="0.25">
      <c r="A1322" s="6" t="str">
        <f ca="1">no.</f>
        <v/>
      </c>
      <c r="E1322" s="4" t="str">
        <f ca="1">position</f>
        <v/>
      </c>
      <c r="I1322" s="322"/>
      <c r="L1322" s="23"/>
      <c r="N1322" s="6"/>
      <c r="P1322" s="20"/>
      <c r="Q1322" s="5" t="str">
        <f ca="1">score</f>
        <v/>
      </c>
      <c r="R1322" s="58" t="str">
        <f ca="1">rescore</f>
        <v/>
      </c>
      <c r="S1322" s="11" t="str">
        <f ca="1">price</f>
        <v/>
      </c>
      <c r="U1322" s="4"/>
      <c r="V1322" s="4"/>
      <c r="W1322" s="220" t="str">
        <f ca="1">commission</f>
        <v/>
      </c>
      <c r="X1322" s="301"/>
    </row>
    <row r="1323" spans="1:24" x14ac:dyDescent="0.25">
      <c r="A1323" s="6" t="str">
        <f ca="1">no.</f>
        <v/>
      </c>
      <c r="E1323" s="4" t="str">
        <f ca="1">position</f>
        <v/>
      </c>
      <c r="I1323" s="322"/>
      <c r="L1323" s="23"/>
      <c r="N1323" s="6"/>
      <c r="P1323" s="20"/>
      <c r="Q1323" s="5" t="str">
        <f ca="1">score</f>
        <v/>
      </c>
      <c r="R1323" s="58" t="str">
        <f ca="1">rescore</f>
        <v/>
      </c>
      <c r="S1323" s="11" t="str">
        <f ca="1">price</f>
        <v/>
      </c>
      <c r="U1323" s="4"/>
      <c r="V1323" s="4"/>
      <c r="W1323" s="220" t="str">
        <f ca="1">commission</f>
        <v/>
      </c>
      <c r="X1323" s="301"/>
    </row>
    <row r="1324" spans="1:24" x14ac:dyDescent="0.25">
      <c r="A1324" s="6" t="str">
        <f ca="1">no.</f>
        <v/>
      </c>
      <c r="E1324" s="4" t="str">
        <f ca="1">position</f>
        <v/>
      </c>
      <c r="I1324" s="322"/>
      <c r="L1324" s="23"/>
      <c r="N1324" s="6"/>
      <c r="P1324" s="20"/>
      <c r="Q1324" s="5" t="str">
        <f ca="1">score</f>
        <v/>
      </c>
      <c r="R1324" s="58" t="str">
        <f ca="1">rescore</f>
        <v/>
      </c>
      <c r="S1324" s="11" t="str">
        <f ca="1">price</f>
        <v/>
      </c>
      <c r="U1324" s="4"/>
      <c r="V1324" s="4"/>
      <c r="W1324" s="220" t="str">
        <f ca="1">commission</f>
        <v/>
      </c>
      <c r="X1324" s="301"/>
    </row>
    <row r="1325" spans="1:24" x14ac:dyDescent="0.25">
      <c r="A1325" s="6" t="str">
        <f ca="1">no.</f>
        <v/>
      </c>
      <c r="E1325" s="4" t="str">
        <f ca="1">position</f>
        <v/>
      </c>
      <c r="I1325" s="322"/>
      <c r="L1325" s="23"/>
      <c r="N1325" s="6"/>
      <c r="P1325" s="20"/>
      <c r="Q1325" s="5" t="str">
        <f ca="1">score</f>
        <v/>
      </c>
      <c r="R1325" s="58" t="str">
        <f ca="1">rescore</f>
        <v/>
      </c>
      <c r="S1325" s="11" t="str">
        <f ca="1">price</f>
        <v/>
      </c>
      <c r="U1325" s="4"/>
      <c r="V1325" s="4"/>
      <c r="W1325" s="220" t="str">
        <f ca="1">commission</f>
        <v/>
      </c>
      <c r="X1325" s="301"/>
    </row>
    <row r="1326" spans="1:24" x14ac:dyDescent="0.25">
      <c r="A1326" s="6" t="str">
        <f ca="1">no.</f>
        <v/>
      </c>
      <c r="E1326" s="4" t="str">
        <f ca="1">position</f>
        <v/>
      </c>
      <c r="I1326" s="322"/>
      <c r="L1326" s="23"/>
      <c r="N1326" s="6"/>
      <c r="P1326" s="20"/>
      <c r="Q1326" s="5" t="str">
        <f ca="1">score</f>
        <v/>
      </c>
      <c r="R1326" s="58" t="str">
        <f ca="1">rescore</f>
        <v/>
      </c>
      <c r="S1326" s="11" t="str">
        <f ca="1">price</f>
        <v/>
      </c>
      <c r="U1326" s="4"/>
      <c r="V1326" s="4"/>
      <c r="W1326" s="220" t="str">
        <f ca="1">commission</f>
        <v/>
      </c>
      <c r="X1326" s="301"/>
    </row>
    <row r="1327" spans="1:24" x14ac:dyDescent="0.25">
      <c r="A1327" s="6" t="str">
        <f ca="1">no.</f>
        <v/>
      </c>
      <c r="E1327" s="4" t="str">
        <f ca="1">position</f>
        <v/>
      </c>
      <c r="I1327" s="322"/>
      <c r="L1327" s="23"/>
      <c r="N1327" s="6"/>
      <c r="P1327" s="20"/>
      <c r="Q1327" s="5" t="str">
        <f ca="1">score</f>
        <v/>
      </c>
      <c r="R1327" s="58" t="str">
        <f ca="1">rescore</f>
        <v/>
      </c>
      <c r="S1327" s="11" t="str">
        <f ca="1">price</f>
        <v/>
      </c>
      <c r="U1327" s="4"/>
      <c r="V1327" s="4"/>
      <c r="W1327" s="220" t="str">
        <f ca="1">commission</f>
        <v/>
      </c>
      <c r="X1327" s="301"/>
    </row>
    <row r="1328" spans="1:24" x14ac:dyDescent="0.25">
      <c r="A1328" s="6" t="str">
        <f ca="1">no.</f>
        <v/>
      </c>
      <c r="E1328" s="4" t="str">
        <f ca="1">position</f>
        <v/>
      </c>
      <c r="I1328" s="322"/>
      <c r="L1328" s="23"/>
      <c r="N1328" s="6"/>
      <c r="P1328" s="20"/>
      <c r="Q1328" s="5" t="str">
        <f ca="1">score</f>
        <v/>
      </c>
      <c r="R1328" s="58" t="str">
        <f ca="1">rescore</f>
        <v/>
      </c>
      <c r="S1328" s="11" t="str">
        <f ca="1">price</f>
        <v/>
      </c>
      <c r="U1328" s="4"/>
      <c r="V1328" s="4"/>
      <c r="W1328" s="220" t="str">
        <f ca="1">commission</f>
        <v/>
      </c>
      <c r="X1328" s="301"/>
    </row>
    <row r="1329" spans="1:24" x14ac:dyDescent="0.25">
      <c r="A1329" s="6" t="str">
        <f ca="1">no.</f>
        <v/>
      </c>
      <c r="E1329" s="4" t="str">
        <f ca="1">position</f>
        <v/>
      </c>
      <c r="I1329" s="322"/>
      <c r="L1329" s="23"/>
      <c r="N1329" s="6"/>
      <c r="P1329" s="20"/>
      <c r="Q1329" s="5" t="str">
        <f ca="1">score</f>
        <v/>
      </c>
      <c r="R1329" s="58" t="str">
        <f ca="1">rescore</f>
        <v/>
      </c>
      <c r="S1329" s="11" t="str">
        <f ca="1">price</f>
        <v/>
      </c>
      <c r="U1329" s="4"/>
      <c r="V1329" s="4"/>
      <c r="W1329" s="220" t="str">
        <f ca="1">commission</f>
        <v/>
      </c>
      <c r="X1329" s="301"/>
    </row>
    <row r="1330" spans="1:24" x14ac:dyDescent="0.25">
      <c r="A1330" s="6" t="str">
        <f ca="1">no.</f>
        <v/>
      </c>
      <c r="E1330" s="4" t="str">
        <f ca="1">position</f>
        <v/>
      </c>
      <c r="I1330" s="322"/>
      <c r="L1330" s="23"/>
      <c r="N1330" s="6"/>
      <c r="P1330" s="20"/>
      <c r="Q1330" s="5" t="str">
        <f ca="1">score</f>
        <v/>
      </c>
      <c r="R1330" s="58" t="str">
        <f ca="1">rescore</f>
        <v/>
      </c>
      <c r="S1330" s="11" t="str">
        <f ca="1">price</f>
        <v/>
      </c>
      <c r="U1330" s="4"/>
      <c r="V1330" s="4"/>
      <c r="W1330" s="220" t="str">
        <f ca="1">commission</f>
        <v/>
      </c>
      <c r="X1330" s="301"/>
    </row>
    <row r="1331" spans="1:24" x14ac:dyDescent="0.25">
      <c r="A1331" s="6" t="str">
        <f ca="1">no.</f>
        <v/>
      </c>
      <c r="E1331" s="4" t="str">
        <f ca="1">position</f>
        <v/>
      </c>
      <c r="I1331" s="322"/>
      <c r="L1331" s="23"/>
      <c r="N1331" s="6"/>
      <c r="P1331" s="20"/>
      <c r="Q1331" s="5" t="str">
        <f ca="1">score</f>
        <v/>
      </c>
      <c r="R1331" s="58" t="str">
        <f ca="1">rescore</f>
        <v/>
      </c>
      <c r="S1331" s="11" t="str">
        <f ca="1">price</f>
        <v/>
      </c>
      <c r="U1331" s="4"/>
      <c r="V1331" s="4"/>
      <c r="W1331" s="220" t="str">
        <f ca="1">commission</f>
        <v/>
      </c>
      <c r="X1331" s="301"/>
    </row>
    <row r="1332" spans="1:24" x14ac:dyDescent="0.25">
      <c r="A1332" s="6" t="str">
        <f ca="1">no.</f>
        <v/>
      </c>
      <c r="E1332" s="4" t="str">
        <f ca="1">position</f>
        <v/>
      </c>
      <c r="I1332" s="322"/>
      <c r="L1332" s="23"/>
      <c r="N1332" s="6"/>
      <c r="P1332" s="20"/>
      <c r="Q1332" s="5" t="str">
        <f ca="1">score</f>
        <v/>
      </c>
      <c r="R1332" s="58" t="str">
        <f ca="1">rescore</f>
        <v/>
      </c>
      <c r="S1332" s="11" t="str">
        <f ca="1">price</f>
        <v/>
      </c>
      <c r="U1332" s="4"/>
      <c r="V1332" s="4"/>
      <c r="W1332" s="220" t="str">
        <f ca="1">commission</f>
        <v/>
      </c>
      <c r="X1332" s="301"/>
    </row>
    <row r="1333" spans="1:24" x14ac:dyDescent="0.25">
      <c r="A1333" s="6" t="str">
        <f ca="1">no.</f>
        <v/>
      </c>
      <c r="E1333" s="4" t="str">
        <f ca="1">position</f>
        <v/>
      </c>
      <c r="I1333" s="322"/>
      <c r="L1333" s="23"/>
      <c r="N1333" s="6"/>
      <c r="P1333" s="20"/>
      <c r="Q1333" s="5" t="str">
        <f ca="1">score</f>
        <v/>
      </c>
      <c r="R1333" s="58" t="str">
        <f ca="1">rescore</f>
        <v/>
      </c>
      <c r="S1333" s="11" t="str">
        <f ca="1">price</f>
        <v/>
      </c>
      <c r="U1333" s="4"/>
      <c r="V1333" s="4"/>
      <c r="W1333" s="220" t="str">
        <f ca="1">commission</f>
        <v/>
      </c>
      <c r="X1333" s="301"/>
    </row>
    <row r="1334" spans="1:24" x14ac:dyDescent="0.25">
      <c r="A1334" s="6" t="str">
        <f ca="1">no.</f>
        <v/>
      </c>
      <c r="E1334" s="4" t="str">
        <f ca="1">position</f>
        <v/>
      </c>
      <c r="I1334" s="322"/>
      <c r="L1334" s="23"/>
      <c r="N1334" s="6"/>
      <c r="P1334" s="20"/>
      <c r="Q1334" s="5" t="str">
        <f ca="1">score</f>
        <v/>
      </c>
      <c r="R1334" s="58" t="str">
        <f ca="1">rescore</f>
        <v/>
      </c>
      <c r="S1334" s="11" t="str">
        <f ca="1">price</f>
        <v/>
      </c>
      <c r="U1334" s="4"/>
      <c r="V1334" s="4"/>
      <c r="W1334" s="220" t="str">
        <f ca="1">commission</f>
        <v/>
      </c>
      <c r="X1334" s="301"/>
    </row>
    <row r="1335" spans="1:24" x14ac:dyDescent="0.25">
      <c r="A1335" s="6" t="str">
        <f ca="1">no.</f>
        <v/>
      </c>
      <c r="E1335" s="4" t="str">
        <f ca="1">position</f>
        <v/>
      </c>
      <c r="I1335" s="322"/>
      <c r="L1335" s="23"/>
      <c r="N1335" s="6"/>
      <c r="P1335" s="20"/>
      <c r="Q1335" s="5" t="str">
        <f ca="1">score</f>
        <v/>
      </c>
      <c r="R1335" s="58" t="str">
        <f ca="1">rescore</f>
        <v/>
      </c>
      <c r="S1335" s="11" t="str">
        <f ca="1">price</f>
        <v/>
      </c>
      <c r="U1335" s="4"/>
      <c r="V1335" s="4"/>
      <c r="W1335" s="220" t="str">
        <f ca="1">commission</f>
        <v/>
      </c>
      <c r="X1335" s="301"/>
    </row>
    <row r="1336" spans="1:24" x14ac:dyDescent="0.25">
      <c r="A1336" s="6" t="str">
        <f ca="1">no.</f>
        <v/>
      </c>
      <c r="E1336" s="4" t="str">
        <f ca="1">position</f>
        <v/>
      </c>
      <c r="I1336" s="322"/>
      <c r="L1336" s="23"/>
      <c r="N1336" s="6"/>
      <c r="P1336" s="20"/>
      <c r="Q1336" s="5" t="str">
        <f ca="1">score</f>
        <v/>
      </c>
      <c r="R1336" s="58" t="str">
        <f ca="1">rescore</f>
        <v/>
      </c>
      <c r="S1336" s="11" t="str">
        <f ca="1">price</f>
        <v/>
      </c>
      <c r="U1336" s="4"/>
      <c r="V1336" s="4"/>
      <c r="W1336" s="220" t="str">
        <f ca="1">commission</f>
        <v/>
      </c>
      <c r="X1336" s="301"/>
    </row>
    <row r="1337" spans="1:24" x14ac:dyDescent="0.25">
      <c r="A1337" s="6" t="str">
        <f ca="1">no.</f>
        <v/>
      </c>
      <c r="E1337" s="4" t="str">
        <f ca="1">position</f>
        <v/>
      </c>
      <c r="I1337" s="322"/>
      <c r="L1337" s="23"/>
      <c r="N1337" s="6"/>
      <c r="P1337" s="20"/>
      <c r="Q1337" s="5" t="str">
        <f ca="1">score</f>
        <v/>
      </c>
      <c r="R1337" s="58" t="str">
        <f ca="1">rescore</f>
        <v/>
      </c>
      <c r="S1337" s="11" t="str">
        <f ca="1">price</f>
        <v/>
      </c>
      <c r="U1337" s="4"/>
      <c r="V1337" s="4"/>
      <c r="W1337" s="220" t="str">
        <f ca="1">commission</f>
        <v/>
      </c>
      <c r="X1337" s="301"/>
    </row>
    <row r="1338" spans="1:24" x14ac:dyDescent="0.25">
      <c r="A1338" s="6" t="str">
        <f ca="1">no.</f>
        <v/>
      </c>
      <c r="E1338" s="4" t="str">
        <f ca="1">position</f>
        <v/>
      </c>
      <c r="I1338" s="322"/>
      <c r="L1338" s="23"/>
      <c r="N1338" s="6"/>
      <c r="P1338" s="20"/>
      <c r="Q1338" s="5" t="str">
        <f ca="1">score</f>
        <v/>
      </c>
      <c r="R1338" s="58" t="str">
        <f ca="1">rescore</f>
        <v/>
      </c>
      <c r="S1338" s="11" t="str">
        <f ca="1">price</f>
        <v/>
      </c>
      <c r="U1338" s="4"/>
      <c r="V1338" s="4"/>
      <c r="W1338" s="220" t="str">
        <f ca="1">commission</f>
        <v/>
      </c>
      <c r="X1338" s="301"/>
    </row>
    <row r="1339" spans="1:24" x14ac:dyDescent="0.25">
      <c r="A1339" s="6" t="str">
        <f ca="1">no.</f>
        <v/>
      </c>
      <c r="E1339" s="4" t="str">
        <f ca="1">position</f>
        <v/>
      </c>
      <c r="I1339" s="322"/>
      <c r="L1339" s="23"/>
      <c r="N1339" s="6"/>
      <c r="P1339" s="20"/>
      <c r="Q1339" s="5" t="str">
        <f ca="1">score</f>
        <v/>
      </c>
      <c r="R1339" s="58" t="str">
        <f ca="1">rescore</f>
        <v/>
      </c>
      <c r="S1339" s="11" t="str">
        <f ca="1">price</f>
        <v/>
      </c>
      <c r="U1339" s="4"/>
      <c r="V1339" s="4"/>
      <c r="W1339" s="220" t="str">
        <f ca="1">commission</f>
        <v/>
      </c>
      <c r="X1339" s="301"/>
    </row>
    <row r="1340" spans="1:24" x14ac:dyDescent="0.25">
      <c r="A1340" s="6" t="str">
        <f ca="1">no.</f>
        <v/>
      </c>
      <c r="E1340" s="4" t="str">
        <f ca="1">position</f>
        <v/>
      </c>
      <c r="I1340" s="322"/>
      <c r="L1340" s="23"/>
      <c r="N1340" s="6"/>
      <c r="P1340" s="20"/>
      <c r="Q1340" s="5" t="str">
        <f ca="1">score</f>
        <v/>
      </c>
      <c r="R1340" s="58" t="str">
        <f ca="1">rescore</f>
        <v/>
      </c>
      <c r="S1340" s="11" t="str">
        <f ca="1">price</f>
        <v/>
      </c>
      <c r="U1340" s="4"/>
      <c r="V1340" s="4"/>
      <c r="W1340" s="220" t="str">
        <f ca="1">commission</f>
        <v/>
      </c>
      <c r="X1340" s="301"/>
    </row>
    <row r="1341" spans="1:24" x14ac:dyDescent="0.25">
      <c r="A1341" s="6" t="str">
        <f ca="1">no.</f>
        <v/>
      </c>
      <c r="E1341" s="4" t="str">
        <f ca="1">position</f>
        <v/>
      </c>
      <c r="I1341" s="322"/>
      <c r="L1341" s="23"/>
      <c r="N1341" s="6"/>
      <c r="P1341" s="20"/>
      <c r="Q1341" s="5" t="str">
        <f ca="1">score</f>
        <v/>
      </c>
      <c r="R1341" s="58" t="str">
        <f ca="1">rescore</f>
        <v/>
      </c>
      <c r="S1341" s="11" t="str">
        <f ca="1">price</f>
        <v/>
      </c>
      <c r="U1341" s="4"/>
      <c r="V1341" s="4"/>
      <c r="W1341" s="220" t="str">
        <f ca="1">commission</f>
        <v/>
      </c>
      <c r="X1341" s="301"/>
    </row>
    <row r="1342" spans="1:24" x14ac:dyDescent="0.25">
      <c r="A1342" s="6" t="str">
        <f ca="1">no.</f>
        <v/>
      </c>
      <c r="E1342" s="4" t="str">
        <f ca="1">position</f>
        <v/>
      </c>
      <c r="I1342" s="322"/>
      <c r="L1342" s="23"/>
      <c r="N1342" s="6"/>
      <c r="P1342" s="20"/>
      <c r="Q1342" s="5" t="str">
        <f ca="1">score</f>
        <v/>
      </c>
      <c r="R1342" s="58" t="str">
        <f ca="1">rescore</f>
        <v/>
      </c>
      <c r="S1342" s="11" t="str">
        <f ca="1">price</f>
        <v/>
      </c>
      <c r="U1342" s="4"/>
      <c r="V1342" s="4"/>
      <c r="W1342" s="220" t="str">
        <f ca="1">commission</f>
        <v/>
      </c>
      <c r="X1342" s="301"/>
    </row>
    <row r="1343" spans="1:24" x14ac:dyDescent="0.25">
      <c r="A1343" s="6" t="str">
        <f ca="1">no.</f>
        <v/>
      </c>
      <c r="E1343" s="4" t="str">
        <f ca="1">position</f>
        <v/>
      </c>
      <c r="I1343" s="322"/>
      <c r="L1343" s="23"/>
      <c r="N1343" s="6"/>
      <c r="P1343" s="20"/>
      <c r="Q1343" s="5" t="str">
        <f ca="1">score</f>
        <v/>
      </c>
      <c r="R1343" s="58" t="str">
        <f ca="1">rescore</f>
        <v/>
      </c>
      <c r="S1343" s="11" t="str">
        <f ca="1">price</f>
        <v/>
      </c>
      <c r="U1343" s="4"/>
      <c r="V1343" s="4"/>
      <c r="W1343" s="220" t="str">
        <f ca="1">commission</f>
        <v/>
      </c>
      <c r="X1343" s="301"/>
    </row>
    <row r="1344" spans="1:24" x14ac:dyDescent="0.25">
      <c r="A1344" s="6" t="str">
        <f ca="1">no.</f>
        <v/>
      </c>
      <c r="E1344" s="4" t="str">
        <f ca="1">position</f>
        <v/>
      </c>
      <c r="I1344" s="322"/>
      <c r="L1344" s="23"/>
      <c r="N1344" s="6"/>
      <c r="P1344" s="20"/>
      <c r="Q1344" s="5" t="str">
        <f ca="1">score</f>
        <v/>
      </c>
      <c r="R1344" s="58" t="str">
        <f ca="1">rescore</f>
        <v/>
      </c>
      <c r="S1344" s="11" t="str">
        <f ca="1">price</f>
        <v/>
      </c>
      <c r="U1344" s="4"/>
      <c r="V1344" s="4"/>
      <c r="W1344" s="220" t="str">
        <f ca="1">commission</f>
        <v/>
      </c>
      <c r="X1344" s="301"/>
    </row>
    <row r="1345" spans="1:24" x14ac:dyDescent="0.25">
      <c r="A1345" s="6" t="str">
        <f ca="1">no.</f>
        <v/>
      </c>
      <c r="E1345" s="4" t="str">
        <f ca="1">position</f>
        <v/>
      </c>
      <c r="I1345" s="322"/>
      <c r="L1345" s="23"/>
      <c r="N1345" s="6"/>
      <c r="P1345" s="20"/>
      <c r="Q1345" s="5" t="str">
        <f ca="1">score</f>
        <v/>
      </c>
      <c r="R1345" s="58" t="str">
        <f ca="1">rescore</f>
        <v/>
      </c>
      <c r="S1345" s="11" t="str">
        <f ca="1">price</f>
        <v/>
      </c>
      <c r="U1345" s="4"/>
      <c r="V1345" s="4"/>
      <c r="W1345" s="220" t="str">
        <f ca="1">commission</f>
        <v/>
      </c>
      <c r="X1345" s="301"/>
    </row>
    <row r="1346" spans="1:24" x14ac:dyDescent="0.25">
      <c r="A1346" s="6" t="str">
        <f ca="1">no.</f>
        <v/>
      </c>
      <c r="E1346" s="4" t="str">
        <f ca="1">position</f>
        <v/>
      </c>
      <c r="I1346" s="322"/>
      <c r="L1346" s="23"/>
      <c r="N1346" s="6"/>
      <c r="P1346" s="20"/>
      <c r="Q1346" s="5" t="str">
        <f ca="1">score</f>
        <v/>
      </c>
      <c r="R1346" s="58" t="str">
        <f ca="1">rescore</f>
        <v/>
      </c>
      <c r="S1346" s="11" t="str">
        <f ca="1">price</f>
        <v/>
      </c>
      <c r="U1346" s="4"/>
      <c r="V1346" s="4"/>
      <c r="W1346" s="220" t="str">
        <f ca="1">commission</f>
        <v/>
      </c>
      <c r="X1346" s="301"/>
    </row>
    <row r="1347" spans="1:24" x14ac:dyDescent="0.25">
      <c r="A1347" s="6" t="str">
        <f ca="1">no.</f>
        <v/>
      </c>
      <c r="E1347" s="4" t="str">
        <f ca="1">position</f>
        <v/>
      </c>
      <c r="I1347" s="322"/>
      <c r="L1347" s="23"/>
      <c r="N1347" s="6"/>
      <c r="P1347" s="20"/>
      <c r="Q1347" s="5" t="str">
        <f ca="1">score</f>
        <v/>
      </c>
      <c r="R1347" s="58" t="str">
        <f ca="1">rescore</f>
        <v/>
      </c>
      <c r="S1347" s="11" t="str">
        <f ca="1">price</f>
        <v/>
      </c>
      <c r="U1347" s="4"/>
      <c r="V1347" s="4"/>
      <c r="W1347" s="220" t="str">
        <f ca="1">commission</f>
        <v/>
      </c>
      <c r="X1347" s="301"/>
    </row>
    <row r="1348" spans="1:24" x14ac:dyDescent="0.25">
      <c r="A1348" s="6" t="str">
        <f ca="1">no.</f>
        <v/>
      </c>
      <c r="E1348" s="4" t="str">
        <f ca="1">position</f>
        <v/>
      </c>
      <c r="I1348" s="322"/>
      <c r="L1348" s="23"/>
      <c r="N1348" s="6"/>
      <c r="P1348" s="20"/>
      <c r="Q1348" s="5" t="str">
        <f ca="1">score</f>
        <v/>
      </c>
      <c r="R1348" s="58" t="str">
        <f ca="1">rescore</f>
        <v/>
      </c>
      <c r="S1348" s="11" t="str">
        <f ca="1">price</f>
        <v/>
      </c>
      <c r="U1348" s="4"/>
      <c r="V1348" s="4"/>
      <c r="W1348" s="220" t="str">
        <f ca="1">commission</f>
        <v/>
      </c>
      <c r="X1348" s="301"/>
    </row>
    <row r="1349" spans="1:24" x14ac:dyDescent="0.25">
      <c r="A1349" s="6" t="str">
        <f ca="1">no.</f>
        <v/>
      </c>
      <c r="E1349" s="4" t="str">
        <f ca="1">position</f>
        <v/>
      </c>
      <c r="I1349" s="318"/>
      <c r="L1349" s="23"/>
      <c r="N1349" s="6"/>
      <c r="P1349" s="20"/>
      <c r="Q1349" s="5" t="str">
        <f ca="1">score</f>
        <v/>
      </c>
      <c r="R1349" s="58" t="str">
        <f ca="1">rescore</f>
        <v/>
      </c>
      <c r="S1349" s="11" t="str">
        <f ca="1">price</f>
        <v/>
      </c>
      <c r="U1349" s="4"/>
      <c r="V1349" s="4"/>
      <c r="W1349" s="220" t="str">
        <f ca="1">commission</f>
        <v/>
      </c>
      <c r="X1349" s="301"/>
    </row>
    <row r="1350" spans="1:24" x14ac:dyDescent="0.25">
      <c r="A1350" s="6" t="str">
        <f ca="1">no.</f>
        <v/>
      </c>
      <c r="E1350" s="4" t="str">
        <f ca="1">position</f>
        <v/>
      </c>
      <c r="I1350" s="322"/>
      <c r="L1350" s="23"/>
      <c r="N1350" s="6"/>
      <c r="P1350" s="20"/>
      <c r="Q1350" s="5" t="str">
        <f ca="1">score</f>
        <v/>
      </c>
      <c r="R1350" s="58" t="str">
        <f ca="1">rescore</f>
        <v/>
      </c>
      <c r="S1350" s="11" t="str">
        <f ca="1">price</f>
        <v/>
      </c>
      <c r="U1350" s="4"/>
      <c r="V1350" s="4"/>
      <c r="W1350" s="220" t="str">
        <f ca="1">commission</f>
        <v/>
      </c>
      <c r="X1350" s="301"/>
    </row>
    <row r="1351" spans="1:24" x14ac:dyDescent="0.25">
      <c r="A1351" s="6" t="str">
        <f ca="1">no.</f>
        <v/>
      </c>
      <c r="E1351" s="4" t="str">
        <f ca="1">position</f>
        <v/>
      </c>
      <c r="I1351" s="322"/>
      <c r="L1351" s="23"/>
      <c r="N1351" s="6"/>
      <c r="P1351" s="20"/>
      <c r="Q1351" s="5" t="str">
        <f ca="1">score</f>
        <v/>
      </c>
      <c r="R1351" s="58" t="str">
        <f ca="1">rescore</f>
        <v/>
      </c>
      <c r="S1351" s="11" t="str">
        <f ca="1">price</f>
        <v/>
      </c>
      <c r="U1351" s="4"/>
      <c r="V1351" s="4"/>
      <c r="W1351" s="220" t="str">
        <f ca="1">commission</f>
        <v/>
      </c>
      <c r="X1351" s="301"/>
    </row>
    <row r="1352" spans="1:24" x14ac:dyDescent="0.25">
      <c r="A1352" s="6" t="str">
        <f ca="1">no.</f>
        <v/>
      </c>
      <c r="E1352" s="4" t="str">
        <f ca="1">position</f>
        <v/>
      </c>
      <c r="I1352" s="322"/>
      <c r="L1352" s="23"/>
      <c r="N1352" s="6"/>
      <c r="P1352" s="20"/>
      <c r="Q1352" s="5" t="str">
        <f ca="1">score</f>
        <v/>
      </c>
      <c r="R1352" s="58" t="str">
        <f ca="1">rescore</f>
        <v/>
      </c>
      <c r="S1352" s="11" t="str">
        <f ca="1">price</f>
        <v/>
      </c>
      <c r="U1352" s="4"/>
      <c r="V1352" s="4"/>
      <c r="W1352" s="220" t="str">
        <f ca="1">commission</f>
        <v/>
      </c>
      <c r="X1352" s="301"/>
    </row>
    <row r="1353" spans="1:24" x14ac:dyDescent="0.25">
      <c r="A1353" s="6" t="str">
        <f ca="1">no.</f>
        <v/>
      </c>
      <c r="E1353" s="4" t="str">
        <f ca="1">position</f>
        <v/>
      </c>
      <c r="I1353" s="322"/>
      <c r="L1353" s="23"/>
      <c r="N1353" s="6"/>
      <c r="P1353" s="20"/>
      <c r="Q1353" s="5" t="str">
        <f ca="1">score</f>
        <v/>
      </c>
      <c r="R1353" s="58" t="str">
        <f ca="1">rescore</f>
        <v/>
      </c>
      <c r="S1353" s="11" t="str">
        <f ca="1">price</f>
        <v/>
      </c>
      <c r="U1353" s="4"/>
      <c r="V1353" s="4"/>
      <c r="W1353" s="220" t="str">
        <f ca="1">commission</f>
        <v/>
      </c>
      <c r="X1353" s="301"/>
    </row>
    <row r="1354" spans="1:24" x14ac:dyDescent="0.25">
      <c r="A1354" s="6" t="str">
        <f ca="1">no.</f>
        <v/>
      </c>
      <c r="E1354" s="4" t="str">
        <f ca="1">position</f>
        <v/>
      </c>
      <c r="I1354" s="322"/>
      <c r="L1354" s="23"/>
      <c r="N1354" s="6"/>
      <c r="P1354" s="20"/>
      <c r="Q1354" s="5" t="str">
        <f ca="1">score</f>
        <v/>
      </c>
      <c r="R1354" s="58" t="str">
        <f ca="1">rescore</f>
        <v/>
      </c>
      <c r="S1354" s="11" t="str">
        <f ca="1">price</f>
        <v/>
      </c>
      <c r="U1354" s="4"/>
      <c r="V1354" s="4"/>
      <c r="W1354" s="220" t="str">
        <f ca="1">commission</f>
        <v/>
      </c>
      <c r="X1354" s="301"/>
    </row>
    <row r="1355" spans="1:24" x14ac:dyDescent="0.25">
      <c r="A1355" s="6" t="str">
        <f ca="1">no.</f>
        <v/>
      </c>
      <c r="E1355" s="4" t="str">
        <f ca="1">position</f>
        <v/>
      </c>
      <c r="I1355" s="322"/>
      <c r="L1355" s="23"/>
      <c r="N1355" s="6"/>
      <c r="P1355" s="20"/>
      <c r="Q1355" s="5" t="str">
        <f ca="1">score</f>
        <v/>
      </c>
      <c r="R1355" s="58" t="str">
        <f ca="1">rescore</f>
        <v/>
      </c>
      <c r="S1355" s="11" t="str">
        <f ca="1">price</f>
        <v/>
      </c>
      <c r="U1355" s="4"/>
      <c r="V1355" s="4"/>
      <c r="W1355" s="220" t="str">
        <f ca="1">commission</f>
        <v/>
      </c>
      <c r="X1355" s="301"/>
    </row>
    <row r="1356" spans="1:24" x14ac:dyDescent="0.25">
      <c r="A1356" s="6" t="str">
        <f ca="1">no.</f>
        <v/>
      </c>
      <c r="E1356" s="4" t="str">
        <f ca="1">position</f>
        <v/>
      </c>
      <c r="I1356" s="322"/>
      <c r="L1356" s="23"/>
      <c r="N1356" s="6"/>
      <c r="P1356" s="20"/>
      <c r="Q1356" s="5" t="str">
        <f ca="1">score</f>
        <v/>
      </c>
      <c r="R1356" s="58" t="str">
        <f ca="1">rescore</f>
        <v/>
      </c>
      <c r="S1356" s="11" t="str">
        <f ca="1">price</f>
        <v/>
      </c>
      <c r="U1356" s="4"/>
      <c r="V1356" s="4"/>
      <c r="W1356" s="220" t="str">
        <f ca="1">commission</f>
        <v/>
      </c>
      <c r="X1356" s="301"/>
    </row>
    <row r="1357" spans="1:24" x14ac:dyDescent="0.25">
      <c r="A1357" s="6" t="str">
        <f ca="1">no.</f>
        <v/>
      </c>
      <c r="E1357" s="4" t="str">
        <f ca="1">position</f>
        <v/>
      </c>
      <c r="I1357" s="322"/>
      <c r="L1357" s="23"/>
      <c r="N1357" s="6"/>
      <c r="P1357" s="20"/>
      <c r="Q1357" s="5" t="str">
        <f ca="1">score</f>
        <v/>
      </c>
      <c r="R1357" s="58" t="str">
        <f ca="1">rescore</f>
        <v/>
      </c>
      <c r="S1357" s="11" t="str">
        <f ca="1">price</f>
        <v/>
      </c>
      <c r="U1357" s="4"/>
      <c r="V1357" s="4"/>
      <c r="W1357" s="220" t="str">
        <f ca="1">commission</f>
        <v/>
      </c>
      <c r="X1357" s="301"/>
    </row>
    <row r="1358" spans="1:24" x14ac:dyDescent="0.25">
      <c r="A1358" s="6" t="str">
        <f ca="1">no.</f>
        <v/>
      </c>
      <c r="E1358" s="4" t="str">
        <f ca="1">position</f>
        <v/>
      </c>
      <c r="I1358" s="322"/>
      <c r="L1358" s="23"/>
      <c r="N1358" s="6"/>
      <c r="P1358" s="20"/>
      <c r="Q1358" s="5" t="str">
        <f ca="1">score</f>
        <v/>
      </c>
      <c r="R1358" s="58" t="str">
        <f ca="1">rescore</f>
        <v/>
      </c>
      <c r="S1358" s="11" t="str">
        <f ca="1">price</f>
        <v/>
      </c>
      <c r="U1358" s="4"/>
      <c r="V1358" s="4"/>
      <c r="W1358" s="220" t="str">
        <f ca="1">commission</f>
        <v/>
      </c>
      <c r="X1358" s="301"/>
    </row>
    <row r="1359" spans="1:24" x14ac:dyDescent="0.25">
      <c r="A1359" s="6" t="str">
        <f ca="1">no.</f>
        <v/>
      </c>
      <c r="E1359" s="4" t="str">
        <f ca="1">position</f>
        <v/>
      </c>
      <c r="I1359" s="322"/>
      <c r="L1359" s="23"/>
      <c r="N1359" s="6"/>
      <c r="P1359" s="20"/>
      <c r="Q1359" s="5" t="str">
        <f ca="1">score</f>
        <v/>
      </c>
      <c r="R1359" s="58" t="str">
        <f ca="1">rescore</f>
        <v/>
      </c>
      <c r="S1359" s="11" t="str">
        <f ca="1">price</f>
        <v/>
      </c>
      <c r="U1359" s="4"/>
      <c r="V1359" s="4"/>
      <c r="W1359" s="219" t="str">
        <f ca="1">commission</f>
        <v/>
      </c>
      <c r="X1359" s="301"/>
    </row>
    <row r="1360" spans="1:24" x14ac:dyDescent="0.25">
      <c r="A1360" s="6" t="str">
        <f ca="1">no.</f>
        <v/>
      </c>
      <c r="E1360" s="4" t="str">
        <f ca="1">position</f>
        <v/>
      </c>
      <c r="I1360" s="322"/>
      <c r="L1360" s="23"/>
      <c r="N1360" s="6"/>
      <c r="P1360" s="20"/>
      <c r="Q1360" s="5" t="str">
        <f ca="1">score</f>
        <v/>
      </c>
      <c r="R1360" s="58" t="str">
        <f ca="1">rescore</f>
        <v/>
      </c>
      <c r="S1360" s="11" t="str">
        <f ca="1">price</f>
        <v/>
      </c>
      <c r="U1360" s="4"/>
      <c r="V1360" s="4"/>
      <c r="W1360" s="220" t="str">
        <f ca="1">commission</f>
        <v/>
      </c>
      <c r="X1360" s="301"/>
    </row>
    <row r="1361" spans="1:24" x14ac:dyDescent="0.25">
      <c r="A1361" s="6" t="str">
        <f ca="1">no.</f>
        <v/>
      </c>
      <c r="E1361" s="4" t="str">
        <f ca="1">position</f>
        <v/>
      </c>
      <c r="I1361" s="322"/>
      <c r="L1361" s="23"/>
      <c r="N1361" s="6"/>
      <c r="P1361" s="20"/>
      <c r="Q1361" s="5" t="str">
        <f ca="1">score</f>
        <v/>
      </c>
      <c r="R1361" s="58" t="str">
        <f ca="1">rescore</f>
        <v/>
      </c>
      <c r="S1361" s="11" t="str">
        <f ca="1">price</f>
        <v/>
      </c>
      <c r="U1361" s="4"/>
      <c r="V1361" s="4"/>
      <c r="W1361" s="220" t="str">
        <f ca="1">commission</f>
        <v/>
      </c>
      <c r="X1361" s="301"/>
    </row>
    <row r="1362" spans="1:24" x14ac:dyDescent="0.25">
      <c r="A1362" s="6" t="str">
        <f ca="1">no.</f>
        <v/>
      </c>
      <c r="E1362" s="4" t="str">
        <f ca="1">position</f>
        <v/>
      </c>
      <c r="I1362" s="322"/>
      <c r="L1362" s="23"/>
      <c r="N1362" s="6"/>
      <c r="P1362" s="20"/>
      <c r="Q1362" s="5" t="str">
        <f ca="1">score</f>
        <v/>
      </c>
      <c r="R1362" s="58" t="str">
        <f ca="1">rescore</f>
        <v/>
      </c>
      <c r="S1362" s="11" t="str">
        <f ca="1">price</f>
        <v/>
      </c>
      <c r="U1362" s="4"/>
      <c r="V1362" s="4"/>
      <c r="W1362" s="220" t="str">
        <f ca="1">commission</f>
        <v/>
      </c>
      <c r="X1362" s="301"/>
    </row>
    <row r="1363" spans="1:24" x14ac:dyDescent="0.25">
      <c r="A1363" s="6" t="str">
        <f ca="1">no.</f>
        <v/>
      </c>
      <c r="E1363" s="4" t="str">
        <f ca="1">position</f>
        <v/>
      </c>
      <c r="I1363" s="322"/>
      <c r="L1363" s="23"/>
      <c r="N1363" s="6"/>
      <c r="P1363" s="20"/>
      <c r="Q1363" s="5" t="str">
        <f ca="1">score</f>
        <v/>
      </c>
      <c r="R1363" s="58" t="str">
        <f ca="1">rescore</f>
        <v/>
      </c>
      <c r="S1363" s="11" t="str">
        <f ca="1">price</f>
        <v/>
      </c>
      <c r="U1363" s="4"/>
      <c r="V1363" s="4"/>
      <c r="W1363" s="220" t="str">
        <f ca="1">commission</f>
        <v/>
      </c>
      <c r="X1363" s="301"/>
    </row>
    <row r="1364" spans="1:24" x14ac:dyDescent="0.25">
      <c r="A1364" s="6" t="str">
        <f ca="1">no.</f>
        <v/>
      </c>
      <c r="E1364" s="4" t="str">
        <f ca="1">position</f>
        <v/>
      </c>
      <c r="I1364" s="322"/>
      <c r="L1364" s="23"/>
      <c r="N1364" s="6"/>
      <c r="P1364" s="20"/>
      <c r="Q1364" s="5" t="str">
        <f ca="1">score</f>
        <v/>
      </c>
      <c r="R1364" s="58" t="str">
        <f ca="1">rescore</f>
        <v/>
      </c>
      <c r="S1364" s="11" t="str">
        <f ca="1">price</f>
        <v/>
      </c>
      <c r="U1364" s="4"/>
      <c r="V1364" s="4"/>
      <c r="W1364" s="220" t="str">
        <f ca="1">commission</f>
        <v/>
      </c>
      <c r="X1364" s="301"/>
    </row>
    <row r="1365" spans="1:24" x14ac:dyDescent="0.25">
      <c r="A1365" s="6" t="str">
        <f ca="1">no.</f>
        <v/>
      </c>
      <c r="E1365" s="4" t="str">
        <f ca="1">position</f>
        <v/>
      </c>
      <c r="I1365" s="322"/>
      <c r="L1365" s="23"/>
      <c r="N1365" s="6"/>
      <c r="P1365" s="20"/>
      <c r="Q1365" s="5" t="str">
        <f ca="1">score</f>
        <v/>
      </c>
      <c r="R1365" s="58" t="str">
        <f ca="1">rescore</f>
        <v/>
      </c>
      <c r="S1365" s="11" t="str">
        <f ca="1">price</f>
        <v/>
      </c>
      <c r="U1365" s="4"/>
      <c r="V1365" s="4"/>
      <c r="W1365" s="220" t="str">
        <f ca="1">commission</f>
        <v/>
      </c>
      <c r="X1365" s="301"/>
    </row>
    <row r="1366" spans="1:24" x14ac:dyDescent="0.25">
      <c r="A1366" s="6" t="str">
        <f ca="1">no.</f>
        <v/>
      </c>
      <c r="E1366" s="4" t="str">
        <f ca="1">position</f>
        <v/>
      </c>
      <c r="I1366" s="322"/>
      <c r="L1366" s="23"/>
      <c r="N1366" s="6"/>
      <c r="P1366" s="20"/>
      <c r="Q1366" s="5" t="str">
        <f ca="1">score</f>
        <v/>
      </c>
      <c r="R1366" s="58" t="str">
        <f ca="1">rescore</f>
        <v/>
      </c>
      <c r="S1366" s="11" t="str">
        <f ca="1">price</f>
        <v/>
      </c>
      <c r="U1366" s="4"/>
      <c r="V1366" s="4"/>
      <c r="W1366" s="220" t="str">
        <f ca="1">commission</f>
        <v/>
      </c>
      <c r="X1366" s="301"/>
    </row>
    <row r="1367" spans="1:24" x14ac:dyDescent="0.25">
      <c r="A1367" s="6" t="str">
        <f ca="1">no.</f>
        <v/>
      </c>
      <c r="E1367" s="4" t="str">
        <f ca="1">position</f>
        <v/>
      </c>
      <c r="I1367" s="322"/>
      <c r="L1367" s="23"/>
      <c r="N1367" s="6"/>
      <c r="P1367" s="20"/>
      <c r="Q1367" s="5" t="str">
        <f ca="1">score</f>
        <v/>
      </c>
      <c r="R1367" s="58" t="str">
        <f ca="1">rescore</f>
        <v/>
      </c>
      <c r="S1367" s="11" t="str">
        <f ca="1">price</f>
        <v/>
      </c>
      <c r="U1367" s="4"/>
      <c r="V1367" s="4"/>
      <c r="W1367" s="220" t="str">
        <f ca="1">commission</f>
        <v/>
      </c>
      <c r="X1367" s="301"/>
    </row>
    <row r="1368" spans="1:24" x14ac:dyDescent="0.25">
      <c r="A1368" s="6" t="str">
        <f ca="1">no.</f>
        <v/>
      </c>
      <c r="E1368" s="4" t="str">
        <f ca="1">position</f>
        <v/>
      </c>
      <c r="I1368" s="322"/>
      <c r="L1368" s="23"/>
      <c r="N1368" s="6"/>
      <c r="P1368" s="20"/>
      <c r="Q1368" s="5" t="str">
        <f ca="1">score</f>
        <v/>
      </c>
      <c r="R1368" s="58" t="str">
        <f ca="1">rescore</f>
        <v/>
      </c>
      <c r="S1368" s="11" t="str">
        <f ca="1">price</f>
        <v/>
      </c>
      <c r="U1368" s="4"/>
      <c r="V1368" s="4"/>
      <c r="W1368" s="220" t="str">
        <f ca="1">commission</f>
        <v/>
      </c>
      <c r="X1368" s="301"/>
    </row>
    <row r="1369" spans="1:24" x14ac:dyDescent="0.25">
      <c r="A1369" s="6" t="str">
        <f ca="1">no.</f>
        <v/>
      </c>
      <c r="E1369" s="4" t="str">
        <f ca="1">position</f>
        <v/>
      </c>
      <c r="I1369" s="322"/>
      <c r="L1369" s="23"/>
      <c r="N1369" s="6"/>
      <c r="P1369" s="20"/>
      <c r="Q1369" s="5" t="str">
        <f ca="1">score</f>
        <v/>
      </c>
      <c r="R1369" s="58" t="str">
        <f ca="1">rescore</f>
        <v/>
      </c>
      <c r="S1369" s="11" t="str">
        <f ca="1">price</f>
        <v/>
      </c>
      <c r="U1369" s="4"/>
      <c r="V1369" s="4"/>
      <c r="W1369" s="220" t="str">
        <f ca="1">commission</f>
        <v/>
      </c>
      <c r="X1369" s="301"/>
    </row>
    <row r="1370" spans="1:24" x14ac:dyDescent="0.25">
      <c r="A1370" s="6" t="str">
        <f ca="1">no.</f>
        <v/>
      </c>
      <c r="E1370" s="4" t="str">
        <f ca="1">position</f>
        <v/>
      </c>
      <c r="I1370" s="322"/>
      <c r="L1370" s="23"/>
      <c r="N1370" s="6"/>
      <c r="P1370" s="20"/>
      <c r="Q1370" s="5" t="str">
        <f ca="1">score</f>
        <v/>
      </c>
      <c r="R1370" s="58" t="str">
        <f ca="1">rescore</f>
        <v/>
      </c>
      <c r="S1370" s="11" t="str">
        <f ca="1">price</f>
        <v/>
      </c>
      <c r="U1370" s="4"/>
      <c r="V1370" s="4"/>
      <c r="W1370" s="220" t="str">
        <f ca="1">commission</f>
        <v/>
      </c>
      <c r="X1370" s="301"/>
    </row>
    <row r="1371" spans="1:24" x14ac:dyDescent="0.25">
      <c r="A1371" s="6" t="str">
        <f ca="1">no.</f>
        <v/>
      </c>
      <c r="E1371" s="4" t="str">
        <f ca="1">position</f>
        <v/>
      </c>
      <c r="I1371" s="322"/>
      <c r="L1371" s="23"/>
      <c r="N1371" s="6"/>
      <c r="P1371" s="20"/>
      <c r="Q1371" s="5" t="str">
        <f ca="1">score</f>
        <v/>
      </c>
      <c r="R1371" s="58" t="str">
        <f ca="1">rescore</f>
        <v/>
      </c>
      <c r="S1371" s="11" t="str">
        <f ca="1">price</f>
        <v/>
      </c>
      <c r="U1371" s="4"/>
      <c r="V1371" s="4"/>
      <c r="W1371" s="220" t="str">
        <f ca="1">commission</f>
        <v/>
      </c>
      <c r="X1371" s="301"/>
    </row>
    <row r="1372" spans="1:24" x14ac:dyDescent="0.25">
      <c r="A1372" s="6" t="str">
        <f ca="1">no.</f>
        <v/>
      </c>
      <c r="E1372" s="4" t="str">
        <f ca="1">position</f>
        <v/>
      </c>
      <c r="I1372" s="322"/>
      <c r="L1372" s="23"/>
      <c r="N1372" s="6"/>
      <c r="P1372" s="20"/>
      <c r="Q1372" s="5" t="str">
        <f ca="1">score</f>
        <v/>
      </c>
      <c r="R1372" s="58" t="str">
        <f ca="1">rescore</f>
        <v/>
      </c>
      <c r="S1372" s="11" t="str">
        <f ca="1">price</f>
        <v/>
      </c>
      <c r="U1372" s="4"/>
      <c r="V1372" s="4"/>
      <c r="W1372" s="220" t="str">
        <f ca="1">commission</f>
        <v/>
      </c>
      <c r="X1372" s="301"/>
    </row>
    <row r="1373" spans="1:24" x14ac:dyDescent="0.25">
      <c r="A1373" s="6" t="str">
        <f ca="1">no.</f>
        <v/>
      </c>
      <c r="E1373" s="4" t="str">
        <f ca="1">position</f>
        <v/>
      </c>
      <c r="I1373" s="322"/>
      <c r="L1373" s="23"/>
      <c r="N1373" s="6"/>
      <c r="P1373" s="20"/>
      <c r="Q1373" s="5" t="str">
        <f ca="1">score</f>
        <v/>
      </c>
      <c r="R1373" s="58" t="str">
        <f ca="1">rescore</f>
        <v/>
      </c>
      <c r="S1373" s="11" t="str">
        <f ca="1">price</f>
        <v/>
      </c>
      <c r="U1373" s="4"/>
      <c r="V1373" s="4"/>
      <c r="W1373" s="220" t="str">
        <f ca="1">commission</f>
        <v/>
      </c>
      <c r="X1373" s="301"/>
    </row>
    <row r="1374" spans="1:24" x14ac:dyDescent="0.25">
      <c r="A1374" s="6" t="str">
        <f ca="1">no.</f>
        <v/>
      </c>
      <c r="E1374" s="4" t="str">
        <f ca="1">position</f>
        <v/>
      </c>
      <c r="I1374" s="322"/>
      <c r="L1374" s="23"/>
      <c r="N1374" s="6"/>
      <c r="P1374" s="20"/>
      <c r="Q1374" s="5" t="str">
        <f ca="1">score</f>
        <v/>
      </c>
      <c r="R1374" s="58" t="str">
        <f ca="1">rescore</f>
        <v/>
      </c>
      <c r="S1374" s="11" t="str">
        <f ca="1">price</f>
        <v/>
      </c>
      <c r="U1374" s="4"/>
      <c r="V1374" s="4"/>
      <c r="W1374" s="220" t="str">
        <f ca="1">commission</f>
        <v/>
      </c>
      <c r="X1374" s="301"/>
    </row>
    <row r="1375" spans="1:24" x14ac:dyDescent="0.25">
      <c r="A1375" s="6" t="str">
        <f ca="1">no.</f>
        <v/>
      </c>
      <c r="E1375" s="4" t="str">
        <f ca="1">position</f>
        <v/>
      </c>
      <c r="I1375" s="322"/>
      <c r="L1375" s="23"/>
      <c r="N1375" s="6"/>
      <c r="P1375" s="20"/>
      <c r="Q1375" s="5" t="str">
        <f ca="1">score</f>
        <v/>
      </c>
      <c r="R1375" s="58" t="str">
        <f ca="1">rescore</f>
        <v/>
      </c>
      <c r="S1375" s="11" t="str">
        <f ca="1">price</f>
        <v/>
      </c>
      <c r="U1375" s="4"/>
      <c r="V1375" s="4"/>
      <c r="W1375" s="220" t="str">
        <f ca="1">commission</f>
        <v/>
      </c>
      <c r="X1375" s="301"/>
    </row>
    <row r="1376" spans="1:24" x14ac:dyDescent="0.25">
      <c r="A1376" s="6" t="str">
        <f ca="1">no.</f>
        <v/>
      </c>
      <c r="E1376" s="4" t="str">
        <f ca="1">position</f>
        <v/>
      </c>
      <c r="I1376" s="322"/>
      <c r="L1376" s="23"/>
      <c r="N1376" s="6"/>
      <c r="P1376" s="20"/>
      <c r="Q1376" s="5" t="str">
        <f ca="1">score</f>
        <v/>
      </c>
      <c r="R1376" s="58" t="str">
        <f ca="1">rescore</f>
        <v/>
      </c>
      <c r="S1376" s="11" t="str">
        <f ca="1">price</f>
        <v/>
      </c>
      <c r="U1376" s="4"/>
      <c r="V1376" s="4"/>
      <c r="W1376" s="220" t="str">
        <f ca="1">commission</f>
        <v/>
      </c>
      <c r="X1376" s="301"/>
    </row>
    <row r="1377" spans="1:24" x14ac:dyDescent="0.25">
      <c r="A1377" s="6" t="str">
        <f ca="1">no.</f>
        <v/>
      </c>
      <c r="E1377" s="4" t="str">
        <f ca="1">position</f>
        <v/>
      </c>
      <c r="I1377" s="322"/>
      <c r="L1377" s="23"/>
      <c r="N1377" s="6"/>
      <c r="P1377" s="20"/>
      <c r="Q1377" s="5" t="str">
        <f ca="1">score</f>
        <v/>
      </c>
      <c r="R1377" s="58" t="str">
        <f ca="1">rescore</f>
        <v/>
      </c>
      <c r="S1377" s="11" t="str">
        <f ca="1">price</f>
        <v/>
      </c>
      <c r="U1377" s="4"/>
      <c r="V1377" s="4"/>
      <c r="W1377" s="220" t="str">
        <f ca="1">commission</f>
        <v/>
      </c>
      <c r="X1377" s="301"/>
    </row>
    <row r="1378" spans="1:24" x14ac:dyDescent="0.25">
      <c r="A1378" s="6" t="str">
        <f ca="1">no.</f>
        <v/>
      </c>
      <c r="E1378" s="4" t="str">
        <f ca="1">position</f>
        <v/>
      </c>
      <c r="I1378" s="322"/>
      <c r="L1378" s="23"/>
      <c r="N1378" s="6"/>
      <c r="P1378" s="20"/>
      <c r="Q1378" s="5" t="str">
        <f ca="1">score</f>
        <v/>
      </c>
      <c r="R1378" s="58" t="str">
        <f ca="1">rescore</f>
        <v/>
      </c>
      <c r="S1378" s="11" t="str">
        <f ca="1">price</f>
        <v/>
      </c>
      <c r="U1378" s="4"/>
      <c r="V1378" s="4"/>
      <c r="W1378" s="220" t="str">
        <f ca="1">commission</f>
        <v/>
      </c>
      <c r="X1378" s="301"/>
    </row>
    <row r="1379" spans="1:24" x14ac:dyDescent="0.25">
      <c r="A1379" s="6" t="str">
        <f ca="1">no.</f>
        <v/>
      </c>
      <c r="E1379" s="4" t="str">
        <f ca="1">position</f>
        <v/>
      </c>
      <c r="I1379" s="322"/>
      <c r="L1379" s="23"/>
      <c r="N1379" s="6"/>
      <c r="P1379" s="20"/>
      <c r="Q1379" s="5" t="str">
        <f ca="1">score</f>
        <v/>
      </c>
      <c r="R1379" s="58" t="str">
        <f ca="1">rescore</f>
        <v/>
      </c>
      <c r="S1379" s="11" t="str">
        <f ca="1">price</f>
        <v/>
      </c>
      <c r="U1379" s="4"/>
      <c r="V1379" s="4"/>
      <c r="W1379" s="220" t="str">
        <f ca="1">commission</f>
        <v/>
      </c>
      <c r="X1379" s="301"/>
    </row>
    <row r="1380" spans="1:24" x14ac:dyDescent="0.25">
      <c r="A1380" s="6" t="str">
        <f ca="1">no.</f>
        <v/>
      </c>
      <c r="E1380" s="4" t="str">
        <f ca="1">position</f>
        <v/>
      </c>
      <c r="I1380" s="322"/>
      <c r="L1380" s="23"/>
      <c r="N1380" s="6"/>
      <c r="P1380" s="20"/>
      <c r="Q1380" s="5" t="str">
        <f ca="1">score</f>
        <v/>
      </c>
      <c r="R1380" s="58" t="str">
        <f ca="1">rescore</f>
        <v/>
      </c>
      <c r="S1380" s="11" t="str">
        <f ca="1">price</f>
        <v/>
      </c>
      <c r="U1380" s="4"/>
      <c r="V1380" s="4"/>
      <c r="W1380" s="220" t="str">
        <f ca="1">commission</f>
        <v/>
      </c>
      <c r="X1380" s="301"/>
    </row>
    <row r="1381" spans="1:24" x14ac:dyDescent="0.25">
      <c r="A1381" s="6" t="str">
        <f ca="1">no.</f>
        <v/>
      </c>
      <c r="E1381" s="4" t="str">
        <f ca="1">position</f>
        <v/>
      </c>
      <c r="I1381" s="322"/>
      <c r="L1381" s="23"/>
      <c r="N1381" s="6"/>
      <c r="P1381" s="20"/>
      <c r="Q1381" s="5" t="str">
        <f ca="1">score</f>
        <v/>
      </c>
      <c r="R1381" s="58" t="str">
        <f ca="1">rescore</f>
        <v/>
      </c>
      <c r="S1381" s="11" t="str">
        <f ca="1">price</f>
        <v/>
      </c>
      <c r="U1381" s="4"/>
      <c r="V1381" s="4"/>
      <c r="W1381" s="220" t="str">
        <f ca="1">commission</f>
        <v/>
      </c>
      <c r="X1381" s="301"/>
    </row>
    <row r="1382" spans="1:24" x14ac:dyDescent="0.25">
      <c r="A1382" s="6" t="str">
        <f ca="1">no.</f>
        <v/>
      </c>
      <c r="E1382" s="4" t="str">
        <f ca="1">position</f>
        <v/>
      </c>
      <c r="I1382" s="318"/>
      <c r="L1382" s="23"/>
      <c r="N1382" s="6"/>
      <c r="P1382" s="20"/>
      <c r="Q1382" s="5" t="str">
        <f ca="1">score</f>
        <v/>
      </c>
      <c r="R1382" s="58" t="str">
        <f ca="1">rescore</f>
        <v/>
      </c>
      <c r="S1382" s="11" t="str">
        <f ca="1">price</f>
        <v/>
      </c>
      <c r="U1382" s="4"/>
      <c r="V1382" s="4"/>
      <c r="W1382" s="220" t="str">
        <f ca="1">commission</f>
        <v/>
      </c>
      <c r="X1382" s="301"/>
    </row>
    <row r="1383" spans="1:24" x14ac:dyDescent="0.25">
      <c r="A1383" s="6" t="str">
        <f ca="1">no.</f>
        <v/>
      </c>
      <c r="E1383" s="4" t="str">
        <f ca="1">position</f>
        <v/>
      </c>
      <c r="I1383" s="322"/>
      <c r="L1383" s="23"/>
      <c r="N1383" s="6"/>
      <c r="P1383" s="20"/>
      <c r="Q1383" s="5" t="str">
        <f ca="1">score</f>
        <v/>
      </c>
      <c r="R1383" s="58" t="str">
        <f ca="1">rescore</f>
        <v/>
      </c>
      <c r="S1383" s="11" t="str">
        <f ca="1">price</f>
        <v/>
      </c>
      <c r="U1383" s="4"/>
      <c r="V1383" s="4"/>
      <c r="W1383" s="220" t="str">
        <f ca="1">commission</f>
        <v/>
      </c>
      <c r="X1383" s="301"/>
    </row>
    <row r="1384" spans="1:24" x14ac:dyDescent="0.25">
      <c r="A1384" s="6" t="str">
        <f ca="1">no.</f>
        <v/>
      </c>
      <c r="E1384" s="4" t="str">
        <f ca="1">position</f>
        <v/>
      </c>
      <c r="I1384" s="322"/>
      <c r="L1384" s="23"/>
      <c r="N1384" s="6"/>
      <c r="P1384" s="20"/>
      <c r="Q1384" s="5" t="str">
        <f ca="1">score</f>
        <v/>
      </c>
      <c r="R1384" s="58" t="str">
        <f ca="1">rescore</f>
        <v/>
      </c>
      <c r="S1384" s="11" t="str">
        <f ca="1">price</f>
        <v/>
      </c>
      <c r="U1384" s="4"/>
      <c r="V1384" s="4"/>
      <c r="W1384" s="220" t="str">
        <f ca="1">commission</f>
        <v/>
      </c>
      <c r="X1384" s="301"/>
    </row>
    <row r="1385" spans="1:24" x14ac:dyDescent="0.25">
      <c r="A1385" s="6" t="str">
        <f ca="1">no.</f>
        <v/>
      </c>
      <c r="E1385" s="4" t="str">
        <f ca="1">position</f>
        <v/>
      </c>
      <c r="I1385" s="322"/>
      <c r="L1385" s="23"/>
      <c r="N1385" s="6"/>
      <c r="P1385" s="20"/>
      <c r="Q1385" s="5" t="str">
        <f ca="1">score</f>
        <v/>
      </c>
      <c r="R1385" s="58" t="str">
        <f ca="1">rescore</f>
        <v/>
      </c>
      <c r="S1385" s="11" t="str">
        <f ca="1">price</f>
        <v/>
      </c>
      <c r="U1385" s="4"/>
      <c r="V1385" s="4"/>
      <c r="W1385" s="220" t="str">
        <f ca="1">commission</f>
        <v/>
      </c>
      <c r="X1385" s="301"/>
    </row>
    <row r="1386" spans="1:24" x14ac:dyDescent="0.25">
      <c r="A1386" s="6" t="str">
        <f ca="1">no.</f>
        <v/>
      </c>
      <c r="E1386" s="4" t="str">
        <f ca="1">position</f>
        <v/>
      </c>
      <c r="I1386" s="322"/>
      <c r="L1386" s="23"/>
      <c r="N1386" s="6"/>
      <c r="P1386" s="20"/>
      <c r="Q1386" s="5" t="str">
        <f ca="1">score</f>
        <v/>
      </c>
      <c r="R1386" s="58" t="str">
        <f ca="1">rescore</f>
        <v/>
      </c>
      <c r="S1386" s="11" t="str">
        <f ca="1">price</f>
        <v/>
      </c>
      <c r="U1386" s="4"/>
      <c r="V1386" s="4"/>
      <c r="W1386" s="220" t="str">
        <f ca="1">commission</f>
        <v/>
      </c>
      <c r="X1386" s="301"/>
    </row>
    <row r="1387" spans="1:24" x14ac:dyDescent="0.25">
      <c r="A1387" s="6" t="str">
        <f ca="1">no.</f>
        <v/>
      </c>
      <c r="E1387" s="4" t="str">
        <f ca="1">position</f>
        <v/>
      </c>
      <c r="I1387" s="322"/>
      <c r="L1387" s="23"/>
      <c r="N1387" s="6"/>
      <c r="P1387" s="20"/>
      <c r="Q1387" s="5" t="str">
        <f ca="1">score</f>
        <v/>
      </c>
      <c r="R1387" s="58" t="str">
        <f ca="1">rescore</f>
        <v/>
      </c>
      <c r="S1387" s="11" t="str">
        <f ca="1">price</f>
        <v/>
      </c>
      <c r="U1387" s="4"/>
      <c r="V1387" s="4"/>
      <c r="W1387" s="220" t="str">
        <f ca="1">commission</f>
        <v/>
      </c>
      <c r="X1387" s="301"/>
    </row>
    <row r="1388" spans="1:24" x14ac:dyDescent="0.25">
      <c r="A1388" s="6" t="str">
        <f ca="1">no.</f>
        <v/>
      </c>
      <c r="E1388" s="4" t="str">
        <f ca="1">position</f>
        <v/>
      </c>
      <c r="I1388" s="322"/>
      <c r="L1388" s="23"/>
      <c r="N1388" s="6"/>
      <c r="P1388" s="20"/>
      <c r="Q1388" s="5" t="str">
        <f ca="1">score</f>
        <v/>
      </c>
      <c r="R1388" s="58" t="str">
        <f ca="1">rescore</f>
        <v/>
      </c>
      <c r="S1388" s="11" t="str">
        <f ca="1">price</f>
        <v/>
      </c>
      <c r="U1388" s="4"/>
      <c r="V1388" s="4"/>
      <c r="W1388" s="220" t="str">
        <f ca="1">commission</f>
        <v/>
      </c>
      <c r="X1388" s="301"/>
    </row>
    <row r="1389" spans="1:24" x14ac:dyDescent="0.25">
      <c r="A1389" s="6" t="str">
        <f ca="1">no.</f>
        <v/>
      </c>
      <c r="E1389" s="4" t="str">
        <f ca="1">position</f>
        <v/>
      </c>
      <c r="I1389" s="322"/>
      <c r="L1389" s="23"/>
      <c r="N1389" s="6"/>
      <c r="P1389" s="20"/>
      <c r="Q1389" s="5" t="str">
        <f ca="1">score</f>
        <v/>
      </c>
      <c r="R1389" s="58" t="str">
        <f ca="1">rescore</f>
        <v/>
      </c>
      <c r="S1389" s="11" t="str">
        <f ca="1">price</f>
        <v/>
      </c>
      <c r="U1389" s="4"/>
      <c r="V1389" s="4"/>
      <c r="W1389" s="220" t="str">
        <f ca="1">commission</f>
        <v/>
      </c>
      <c r="X1389" s="301"/>
    </row>
    <row r="1390" spans="1:24" x14ac:dyDescent="0.25">
      <c r="A1390" s="6" t="str">
        <f ca="1">no.</f>
        <v/>
      </c>
      <c r="E1390" s="4" t="str">
        <f ca="1">position</f>
        <v/>
      </c>
      <c r="I1390" s="322"/>
      <c r="L1390" s="23"/>
      <c r="N1390" s="6"/>
      <c r="P1390" s="20"/>
      <c r="Q1390" s="5" t="str">
        <f ca="1">score</f>
        <v/>
      </c>
      <c r="R1390" s="58" t="str">
        <f ca="1">rescore</f>
        <v/>
      </c>
      <c r="S1390" s="11" t="str">
        <f ca="1">price</f>
        <v/>
      </c>
      <c r="U1390" s="4"/>
      <c r="V1390" s="4"/>
      <c r="W1390" s="220" t="str">
        <f ca="1">commission</f>
        <v/>
      </c>
      <c r="X1390" s="301"/>
    </row>
    <row r="1391" spans="1:24" x14ac:dyDescent="0.25">
      <c r="A1391" s="6" t="str">
        <f ca="1">no.</f>
        <v/>
      </c>
      <c r="E1391" s="4" t="str">
        <f ca="1">position</f>
        <v/>
      </c>
      <c r="I1391" s="322"/>
      <c r="L1391" s="23"/>
      <c r="N1391" s="6"/>
      <c r="P1391" s="20"/>
      <c r="Q1391" s="5" t="str">
        <f ca="1">score</f>
        <v/>
      </c>
      <c r="R1391" s="58" t="str">
        <f ca="1">rescore</f>
        <v/>
      </c>
      <c r="S1391" s="11" t="str">
        <f ca="1">price</f>
        <v/>
      </c>
      <c r="U1391" s="4"/>
      <c r="V1391" s="4"/>
      <c r="W1391" s="220" t="str">
        <f ca="1">commission</f>
        <v/>
      </c>
      <c r="X1391" s="301"/>
    </row>
    <row r="1392" spans="1:24" x14ac:dyDescent="0.25">
      <c r="A1392" s="6" t="str">
        <f ca="1">no.</f>
        <v/>
      </c>
      <c r="E1392" s="4" t="str">
        <f ca="1">position</f>
        <v/>
      </c>
      <c r="I1392" s="322"/>
      <c r="L1392" s="23"/>
      <c r="N1392" s="6"/>
      <c r="P1392" s="20"/>
      <c r="Q1392" s="5" t="str">
        <f ca="1">score</f>
        <v/>
      </c>
      <c r="R1392" s="58" t="str">
        <f ca="1">rescore</f>
        <v/>
      </c>
      <c r="S1392" s="11" t="str">
        <f ca="1">price</f>
        <v/>
      </c>
      <c r="U1392" s="4"/>
      <c r="V1392" s="4"/>
      <c r="W1392" s="220" t="str">
        <f ca="1">commission</f>
        <v/>
      </c>
      <c r="X1392" s="301"/>
    </row>
    <row r="1393" spans="1:24" x14ac:dyDescent="0.25">
      <c r="A1393" s="6" t="str">
        <f ca="1">no.</f>
        <v/>
      </c>
      <c r="E1393" s="4" t="str">
        <f ca="1">position</f>
        <v/>
      </c>
      <c r="I1393" s="322"/>
      <c r="L1393" s="23"/>
      <c r="N1393" s="6"/>
      <c r="P1393" s="20"/>
      <c r="Q1393" s="5" t="str">
        <f ca="1">score</f>
        <v/>
      </c>
      <c r="R1393" s="58" t="str">
        <f ca="1">rescore</f>
        <v/>
      </c>
      <c r="S1393" s="11" t="str">
        <f ca="1">price</f>
        <v/>
      </c>
      <c r="U1393" s="4"/>
      <c r="V1393" s="4"/>
      <c r="W1393" s="220" t="str">
        <f ca="1">commission</f>
        <v/>
      </c>
      <c r="X1393" s="301"/>
    </row>
    <row r="1394" spans="1:24" x14ac:dyDescent="0.25">
      <c r="A1394" s="6" t="str">
        <f ca="1">no.</f>
        <v/>
      </c>
      <c r="E1394" s="4" t="str">
        <f ca="1">position</f>
        <v/>
      </c>
      <c r="I1394" s="322"/>
      <c r="L1394" s="23"/>
      <c r="N1394" s="6"/>
      <c r="P1394" s="20"/>
      <c r="Q1394" s="5" t="str">
        <f ca="1">score</f>
        <v/>
      </c>
      <c r="R1394" s="58" t="str">
        <f ca="1">rescore</f>
        <v/>
      </c>
      <c r="S1394" s="11" t="str">
        <f ca="1">price</f>
        <v/>
      </c>
      <c r="U1394" s="4"/>
      <c r="V1394" s="4"/>
      <c r="W1394" s="220" t="str">
        <f ca="1">commission</f>
        <v/>
      </c>
      <c r="X1394" s="301"/>
    </row>
    <row r="1395" spans="1:24" x14ac:dyDescent="0.25">
      <c r="A1395" s="6" t="str">
        <f ca="1">no.</f>
        <v/>
      </c>
      <c r="E1395" s="4" t="str">
        <f ca="1">position</f>
        <v/>
      </c>
      <c r="I1395" s="322"/>
      <c r="L1395" s="23"/>
      <c r="N1395" s="6"/>
      <c r="P1395" s="20"/>
      <c r="Q1395" s="5" t="str">
        <f ca="1">score</f>
        <v/>
      </c>
      <c r="R1395" s="58" t="str">
        <f ca="1">rescore</f>
        <v/>
      </c>
      <c r="S1395" s="11" t="str">
        <f ca="1">price</f>
        <v/>
      </c>
      <c r="U1395" s="4"/>
      <c r="V1395" s="4"/>
      <c r="W1395" s="220" t="str">
        <f ca="1">commission</f>
        <v/>
      </c>
      <c r="X1395" s="301"/>
    </row>
    <row r="1396" spans="1:24" x14ac:dyDescent="0.25">
      <c r="A1396" s="6" t="str">
        <f ca="1">no.</f>
        <v/>
      </c>
      <c r="E1396" s="4" t="str">
        <f ca="1">position</f>
        <v/>
      </c>
      <c r="I1396" s="322"/>
      <c r="L1396" s="23"/>
      <c r="N1396" s="6"/>
      <c r="P1396" s="20"/>
      <c r="Q1396" s="5" t="str">
        <f ca="1">score</f>
        <v/>
      </c>
      <c r="R1396" s="58" t="str">
        <f ca="1">rescore</f>
        <v/>
      </c>
      <c r="S1396" s="11" t="str">
        <f ca="1">price</f>
        <v/>
      </c>
      <c r="U1396" s="4"/>
      <c r="V1396" s="4"/>
      <c r="W1396" s="220" t="str">
        <f ca="1">commission</f>
        <v/>
      </c>
      <c r="X1396" s="301"/>
    </row>
    <row r="1397" spans="1:24" x14ac:dyDescent="0.25">
      <c r="A1397" s="6" t="str">
        <f ca="1">no.</f>
        <v/>
      </c>
      <c r="E1397" s="4" t="str">
        <f ca="1">position</f>
        <v/>
      </c>
      <c r="I1397" s="322"/>
      <c r="L1397" s="23"/>
      <c r="N1397" s="6"/>
      <c r="P1397" s="20"/>
      <c r="Q1397" s="5" t="str">
        <f ca="1">score</f>
        <v/>
      </c>
      <c r="R1397" s="58" t="str">
        <f ca="1">rescore</f>
        <v/>
      </c>
      <c r="S1397" s="11" t="str">
        <f ca="1">price</f>
        <v/>
      </c>
      <c r="U1397" s="4"/>
      <c r="V1397" s="4"/>
      <c r="W1397" s="220" t="str">
        <f ca="1">commission</f>
        <v/>
      </c>
      <c r="X1397" s="301"/>
    </row>
    <row r="1398" spans="1:24" x14ac:dyDescent="0.25">
      <c r="A1398" s="6" t="str">
        <f ca="1">no.</f>
        <v/>
      </c>
      <c r="E1398" s="4" t="str">
        <f ca="1">position</f>
        <v/>
      </c>
      <c r="I1398" s="322"/>
      <c r="L1398" s="23"/>
      <c r="N1398" s="6"/>
      <c r="P1398" s="20"/>
      <c r="Q1398" s="5" t="str">
        <f ca="1">score</f>
        <v/>
      </c>
      <c r="R1398" s="58" t="str">
        <f ca="1">rescore</f>
        <v/>
      </c>
      <c r="S1398" s="11" t="str">
        <f ca="1">price</f>
        <v/>
      </c>
      <c r="U1398" s="4"/>
      <c r="V1398" s="4"/>
      <c r="W1398" s="220" t="str">
        <f ca="1">commission</f>
        <v/>
      </c>
      <c r="X1398" s="301"/>
    </row>
    <row r="1399" spans="1:24" x14ac:dyDescent="0.25">
      <c r="A1399" s="6" t="str">
        <f ca="1">no.</f>
        <v/>
      </c>
      <c r="E1399" s="4" t="str">
        <f ca="1">position</f>
        <v/>
      </c>
      <c r="I1399" s="322"/>
      <c r="L1399" s="23"/>
      <c r="N1399" s="6"/>
      <c r="P1399" s="20"/>
      <c r="Q1399" s="5" t="str">
        <f ca="1">score</f>
        <v/>
      </c>
      <c r="R1399" s="58" t="str">
        <f ca="1">rescore</f>
        <v/>
      </c>
      <c r="S1399" s="11" t="str">
        <f ca="1">price</f>
        <v/>
      </c>
      <c r="U1399" s="4"/>
      <c r="V1399" s="4"/>
      <c r="W1399" s="220" t="str">
        <f ca="1">commission</f>
        <v/>
      </c>
      <c r="X1399" s="301"/>
    </row>
    <row r="1400" spans="1:24" x14ac:dyDescent="0.25">
      <c r="A1400" s="6" t="str">
        <f ca="1">no.</f>
        <v/>
      </c>
      <c r="E1400" s="4" t="str">
        <f ca="1">position</f>
        <v/>
      </c>
      <c r="I1400" s="322"/>
      <c r="L1400" s="23"/>
      <c r="N1400" s="6"/>
      <c r="P1400" s="20"/>
      <c r="Q1400" s="5" t="str">
        <f ca="1">score</f>
        <v/>
      </c>
      <c r="R1400" s="58" t="str">
        <f ca="1">rescore</f>
        <v/>
      </c>
      <c r="S1400" s="11" t="str">
        <f ca="1">price</f>
        <v/>
      </c>
      <c r="U1400" s="4"/>
      <c r="V1400" s="4"/>
      <c r="W1400" s="220" t="str">
        <f ca="1">commission</f>
        <v/>
      </c>
      <c r="X1400" s="301"/>
    </row>
    <row r="1401" spans="1:24" x14ac:dyDescent="0.25">
      <c r="A1401" s="6" t="str">
        <f ca="1">no.</f>
        <v/>
      </c>
      <c r="E1401" s="4" t="str">
        <f ca="1">position</f>
        <v/>
      </c>
      <c r="I1401" s="322"/>
      <c r="L1401" s="23"/>
      <c r="N1401" s="6"/>
      <c r="P1401" s="20"/>
      <c r="Q1401" s="5" t="str">
        <f ca="1">score</f>
        <v/>
      </c>
      <c r="R1401" s="58" t="str">
        <f ca="1">rescore</f>
        <v/>
      </c>
      <c r="S1401" s="11" t="str">
        <f ca="1">price</f>
        <v/>
      </c>
      <c r="U1401" s="4"/>
      <c r="V1401" s="4"/>
      <c r="W1401" s="220" t="str">
        <f ca="1">commission</f>
        <v/>
      </c>
      <c r="X1401" s="301"/>
    </row>
    <row r="1402" spans="1:24" x14ac:dyDescent="0.25">
      <c r="A1402" s="6" t="str">
        <f ca="1">no.</f>
        <v/>
      </c>
      <c r="E1402" s="4" t="str">
        <f ca="1">position</f>
        <v/>
      </c>
      <c r="I1402" s="322"/>
      <c r="L1402" s="23"/>
      <c r="N1402" s="6"/>
      <c r="P1402" s="20"/>
      <c r="Q1402" s="5" t="str">
        <f ca="1">score</f>
        <v/>
      </c>
      <c r="R1402" s="58" t="str">
        <f ca="1">rescore</f>
        <v/>
      </c>
      <c r="S1402" s="11" t="str">
        <f ca="1">price</f>
        <v/>
      </c>
      <c r="U1402" s="4"/>
      <c r="V1402" s="4"/>
      <c r="W1402" s="220" t="str">
        <f ca="1">commission</f>
        <v/>
      </c>
      <c r="X1402" s="301"/>
    </row>
    <row r="1403" spans="1:24" x14ac:dyDescent="0.25">
      <c r="A1403" s="6" t="str">
        <f ca="1">no.</f>
        <v/>
      </c>
      <c r="E1403" s="4" t="str">
        <f ca="1">position</f>
        <v/>
      </c>
      <c r="I1403" s="322"/>
      <c r="L1403" s="23"/>
      <c r="N1403" s="6"/>
      <c r="P1403" s="20"/>
      <c r="Q1403" s="5" t="str">
        <f ca="1">score</f>
        <v/>
      </c>
      <c r="R1403" s="58" t="str">
        <f ca="1">rescore</f>
        <v/>
      </c>
      <c r="S1403" s="11" t="str">
        <f ca="1">price</f>
        <v/>
      </c>
      <c r="U1403" s="4"/>
      <c r="V1403" s="4"/>
      <c r="W1403" s="220" t="str">
        <f ca="1">commission</f>
        <v/>
      </c>
      <c r="X1403" s="301"/>
    </row>
    <row r="1404" spans="1:24" x14ac:dyDescent="0.25">
      <c r="A1404" s="6" t="str">
        <f ca="1">no.</f>
        <v/>
      </c>
      <c r="E1404" s="4" t="str">
        <f ca="1">position</f>
        <v/>
      </c>
      <c r="I1404" s="322"/>
      <c r="L1404" s="23"/>
      <c r="N1404" s="6"/>
      <c r="P1404" s="20"/>
      <c r="Q1404" s="5" t="str">
        <f ca="1">score</f>
        <v/>
      </c>
      <c r="R1404" s="58" t="str">
        <f ca="1">rescore</f>
        <v/>
      </c>
      <c r="S1404" s="11" t="str">
        <f ca="1">price</f>
        <v/>
      </c>
      <c r="U1404" s="4"/>
      <c r="V1404" s="4"/>
      <c r="W1404" s="220" t="str">
        <f ca="1">commission</f>
        <v/>
      </c>
      <c r="X1404" s="301"/>
    </row>
    <row r="1405" spans="1:24" x14ac:dyDescent="0.25">
      <c r="A1405" s="6" t="str">
        <f ca="1">no.</f>
        <v/>
      </c>
      <c r="E1405" s="4" t="str">
        <f ca="1">position</f>
        <v/>
      </c>
      <c r="I1405" s="322"/>
      <c r="L1405" s="23"/>
      <c r="N1405" s="6"/>
      <c r="P1405" s="20"/>
      <c r="Q1405" s="5" t="str">
        <f ca="1">score</f>
        <v/>
      </c>
      <c r="R1405" s="58" t="str">
        <f ca="1">rescore</f>
        <v/>
      </c>
      <c r="S1405" s="11" t="str">
        <f ca="1">price</f>
        <v/>
      </c>
      <c r="U1405" s="4"/>
      <c r="V1405" s="4"/>
      <c r="W1405" s="220" t="str">
        <f ca="1">commission</f>
        <v/>
      </c>
      <c r="X1405" s="301"/>
    </row>
    <row r="1406" spans="1:24" x14ac:dyDescent="0.25">
      <c r="A1406" s="6" t="str">
        <f ca="1">no.</f>
        <v/>
      </c>
      <c r="E1406" s="4" t="str">
        <f ca="1">position</f>
        <v/>
      </c>
      <c r="I1406" s="322"/>
      <c r="L1406" s="23"/>
      <c r="N1406" s="6"/>
      <c r="P1406" s="20"/>
      <c r="Q1406" s="5" t="str">
        <f ca="1">score</f>
        <v/>
      </c>
      <c r="R1406" s="58" t="str">
        <f ca="1">rescore</f>
        <v/>
      </c>
      <c r="S1406" s="11" t="str">
        <f ca="1">price</f>
        <v/>
      </c>
      <c r="U1406" s="4"/>
      <c r="V1406" s="4"/>
      <c r="W1406" s="220" t="str">
        <f ca="1">commission</f>
        <v/>
      </c>
      <c r="X1406" s="301"/>
    </row>
    <row r="1407" spans="1:24" x14ac:dyDescent="0.25">
      <c r="A1407" s="6" t="str">
        <f ca="1">no.</f>
        <v/>
      </c>
      <c r="E1407" s="4" t="str">
        <f ca="1">position</f>
        <v/>
      </c>
      <c r="I1407" s="322"/>
      <c r="L1407" s="23"/>
      <c r="N1407" s="6"/>
      <c r="P1407" s="20"/>
      <c r="Q1407" s="5" t="str">
        <f ca="1">score</f>
        <v/>
      </c>
      <c r="R1407" s="58" t="str">
        <f ca="1">rescore</f>
        <v/>
      </c>
      <c r="S1407" s="11" t="str">
        <f ca="1">price</f>
        <v/>
      </c>
      <c r="U1407" s="4"/>
      <c r="V1407" s="4"/>
      <c r="W1407" s="220" t="str">
        <f ca="1">commission</f>
        <v/>
      </c>
      <c r="X1407" s="301"/>
    </row>
    <row r="1408" spans="1:24" x14ac:dyDescent="0.25">
      <c r="A1408" s="6" t="str">
        <f ca="1">no.</f>
        <v/>
      </c>
      <c r="E1408" s="4" t="str">
        <f ca="1">position</f>
        <v/>
      </c>
      <c r="I1408" s="322"/>
      <c r="L1408" s="23"/>
      <c r="N1408" s="6"/>
      <c r="P1408" s="20"/>
      <c r="Q1408" s="5" t="str">
        <f ca="1">score</f>
        <v/>
      </c>
      <c r="R1408" s="58" t="str">
        <f ca="1">rescore</f>
        <v/>
      </c>
      <c r="S1408" s="11" t="str">
        <f ca="1">price</f>
        <v/>
      </c>
      <c r="U1408" s="4"/>
      <c r="V1408" s="4"/>
      <c r="W1408" s="220" t="str">
        <f ca="1">commission</f>
        <v/>
      </c>
      <c r="X1408" s="301"/>
    </row>
    <row r="1409" spans="1:24" x14ac:dyDescent="0.25">
      <c r="A1409" s="6" t="str">
        <f ca="1">no.</f>
        <v/>
      </c>
      <c r="E1409" s="4" t="str">
        <f ca="1">position</f>
        <v/>
      </c>
      <c r="I1409" s="322"/>
      <c r="L1409" s="23"/>
      <c r="N1409" s="6"/>
      <c r="P1409" s="20"/>
      <c r="Q1409" s="5" t="str">
        <f ca="1">score</f>
        <v/>
      </c>
      <c r="R1409" s="58" t="str">
        <f ca="1">rescore</f>
        <v/>
      </c>
      <c r="S1409" s="11" t="str">
        <f ca="1">price</f>
        <v/>
      </c>
      <c r="U1409" s="4"/>
      <c r="V1409" s="4"/>
      <c r="W1409" s="219" t="str">
        <f ca="1">commission</f>
        <v/>
      </c>
      <c r="X1409" s="301"/>
    </row>
    <row r="1410" spans="1:24" x14ac:dyDescent="0.25">
      <c r="A1410" s="6" t="str">
        <f ca="1">no.</f>
        <v/>
      </c>
      <c r="E1410" s="4" t="str">
        <f ca="1">position</f>
        <v/>
      </c>
      <c r="I1410" s="322"/>
      <c r="L1410" s="23"/>
      <c r="N1410" s="6"/>
      <c r="P1410" s="20"/>
      <c r="Q1410" s="5" t="str">
        <f ca="1">score</f>
        <v/>
      </c>
      <c r="R1410" s="58" t="str">
        <f ca="1">rescore</f>
        <v/>
      </c>
      <c r="S1410" s="11" t="str">
        <f ca="1">price</f>
        <v/>
      </c>
      <c r="U1410" s="4"/>
      <c r="V1410" s="4"/>
      <c r="W1410" s="220" t="str">
        <f ca="1">commission</f>
        <v/>
      </c>
      <c r="X1410" s="301"/>
    </row>
    <row r="1411" spans="1:24" x14ac:dyDescent="0.25">
      <c r="A1411" s="6" t="str">
        <f ca="1">no.</f>
        <v/>
      </c>
      <c r="E1411" s="4" t="str">
        <f ca="1">position</f>
        <v/>
      </c>
      <c r="I1411" s="322"/>
      <c r="L1411" s="23"/>
      <c r="N1411" s="6"/>
      <c r="P1411" s="20"/>
      <c r="Q1411" s="5" t="str">
        <f ca="1">score</f>
        <v/>
      </c>
      <c r="R1411" s="58" t="str">
        <f ca="1">rescore</f>
        <v/>
      </c>
      <c r="S1411" s="11" t="str">
        <f ca="1">price</f>
        <v/>
      </c>
      <c r="U1411" s="4"/>
      <c r="V1411" s="4"/>
      <c r="W1411" s="220" t="str">
        <f ca="1">commission</f>
        <v/>
      </c>
      <c r="X1411" s="301"/>
    </row>
    <row r="1412" spans="1:24" x14ac:dyDescent="0.25">
      <c r="A1412" s="6" t="str">
        <f ca="1">no.</f>
        <v/>
      </c>
      <c r="E1412" s="4" t="str">
        <f ca="1">position</f>
        <v/>
      </c>
      <c r="I1412" s="322"/>
      <c r="L1412" s="23"/>
      <c r="N1412" s="6"/>
      <c r="P1412" s="20"/>
      <c r="Q1412" s="5" t="str">
        <f ca="1">score</f>
        <v/>
      </c>
      <c r="R1412" s="58" t="str">
        <f ca="1">rescore</f>
        <v/>
      </c>
      <c r="S1412" s="11" t="str">
        <f ca="1">price</f>
        <v/>
      </c>
      <c r="U1412" s="4"/>
      <c r="V1412" s="4"/>
      <c r="W1412" s="220" t="str">
        <f ca="1">commission</f>
        <v/>
      </c>
      <c r="X1412" s="301"/>
    </row>
    <row r="1413" spans="1:24" x14ac:dyDescent="0.25">
      <c r="A1413" s="6" t="str">
        <f ca="1">no.</f>
        <v/>
      </c>
      <c r="E1413" s="4" t="str">
        <f ca="1">position</f>
        <v/>
      </c>
      <c r="I1413" s="322"/>
      <c r="L1413" s="23"/>
      <c r="N1413" s="6"/>
      <c r="P1413" s="20"/>
      <c r="Q1413" s="5" t="str">
        <f ca="1">score</f>
        <v/>
      </c>
      <c r="R1413" s="58" t="str">
        <f ca="1">rescore</f>
        <v/>
      </c>
      <c r="S1413" s="11" t="str">
        <f ca="1">price</f>
        <v/>
      </c>
      <c r="U1413" s="4"/>
      <c r="V1413" s="4"/>
      <c r="W1413" s="220" t="str">
        <f ca="1">commission</f>
        <v/>
      </c>
      <c r="X1413" s="301"/>
    </row>
    <row r="1414" spans="1:24" x14ac:dyDescent="0.25">
      <c r="A1414" s="6" t="str">
        <f ca="1">no.</f>
        <v/>
      </c>
      <c r="E1414" s="4" t="str">
        <f ca="1">position</f>
        <v/>
      </c>
      <c r="I1414" s="322"/>
      <c r="L1414" s="23"/>
      <c r="N1414" s="6"/>
      <c r="P1414" s="20"/>
      <c r="Q1414" s="5" t="str">
        <f ca="1">score</f>
        <v/>
      </c>
      <c r="R1414" s="58" t="str">
        <f ca="1">rescore</f>
        <v/>
      </c>
      <c r="S1414" s="11" t="str">
        <f ca="1">price</f>
        <v/>
      </c>
      <c r="U1414" s="4"/>
      <c r="V1414" s="4"/>
      <c r="W1414" s="220" t="str">
        <f ca="1">commission</f>
        <v/>
      </c>
      <c r="X1414" s="301"/>
    </row>
    <row r="1415" spans="1:24" x14ac:dyDescent="0.25">
      <c r="A1415" s="6" t="str">
        <f ca="1">no.</f>
        <v/>
      </c>
      <c r="E1415" s="4" t="str">
        <f ca="1">position</f>
        <v/>
      </c>
      <c r="I1415" s="318"/>
      <c r="L1415" s="23"/>
      <c r="N1415" s="6"/>
      <c r="P1415" s="20"/>
      <c r="Q1415" s="5" t="str">
        <f ca="1">score</f>
        <v/>
      </c>
      <c r="R1415" s="58" t="str">
        <f ca="1">rescore</f>
        <v/>
      </c>
      <c r="S1415" s="11" t="str">
        <f ca="1">price</f>
        <v/>
      </c>
      <c r="U1415" s="4"/>
      <c r="V1415" s="4"/>
      <c r="W1415" s="220" t="str">
        <f ca="1">commission</f>
        <v/>
      </c>
      <c r="X1415" s="301"/>
    </row>
    <row r="1416" spans="1:24" x14ac:dyDescent="0.25">
      <c r="A1416" s="6" t="str">
        <f ca="1">no.</f>
        <v/>
      </c>
      <c r="E1416" s="4" t="str">
        <f ca="1">position</f>
        <v/>
      </c>
      <c r="I1416" s="318"/>
      <c r="L1416" s="23"/>
      <c r="N1416" s="6"/>
      <c r="P1416" s="20"/>
      <c r="Q1416" s="5" t="str">
        <f ca="1">score</f>
        <v/>
      </c>
      <c r="R1416" s="58" t="str">
        <f ca="1">rescore</f>
        <v/>
      </c>
      <c r="S1416" s="11" t="str">
        <f ca="1">price</f>
        <v/>
      </c>
      <c r="U1416" s="4"/>
      <c r="V1416" s="4"/>
      <c r="W1416" s="220" t="str">
        <f ca="1">commission</f>
        <v/>
      </c>
      <c r="X1416" s="301"/>
    </row>
    <row r="1417" spans="1:24" x14ac:dyDescent="0.25">
      <c r="A1417" s="6" t="str">
        <f ca="1">no.</f>
        <v/>
      </c>
      <c r="E1417" s="4" t="str">
        <f ca="1">position</f>
        <v/>
      </c>
      <c r="I1417" s="318"/>
      <c r="L1417" s="23"/>
      <c r="N1417" s="6"/>
      <c r="P1417" s="20"/>
      <c r="Q1417" s="5" t="str">
        <f ca="1">score</f>
        <v/>
      </c>
      <c r="R1417" s="58" t="str">
        <f ca="1">rescore</f>
        <v/>
      </c>
      <c r="S1417" s="11" t="str">
        <f ca="1">price</f>
        <v/>
      </c>
      <c r="U1417" s="4"/>
      <c r="V1417" s="4"/>
      <c r="W1417" s="220" t="str">
        <f ca="1">commission</f>
        <v/>
      </c>
      <c r="X1417" s="301"/>
    </row>
    <row r="1418" spans="1:24" x14ac:dyDescent="0.25">
      <c r="A1418" s="6" t="str">
        <f ca="1">no.</f>
        <v/>
      </c>
      <c r="E1418" s="4" t="str">
        <f ca="1">position</f>
        <v/>
      </c>
      <c r="I1418" s="318"/>
      <c r="L1418" s="23"/>
      <c r="N1418" s="6"/>
      <c r="P1418" s="20"/>
      <c r="Q1418" s="5" t="str">
        <f ca="1">score</f>
        <v/>
      </c>
      <c r="R1418" s="58" t="str">
        <f ca="1">rescore</f>
        <v/>
      </c>
      <c r="S1418" s="11" t="str">
        <f ca="1">price</f>
        <v/>
      </c>
      <c r="U1418" s="4"/>
      <c r="V1418" s="4"/>
      <c r="W1418" s="220" t="str">
        <f ca="1">commission</f>
        <v/>
      </c>
      <c r="X1418" s="301"/>
    </row>
    <row r="1419" spans="1:24" x14ac:dyDescent="0.25">
      <c r="A1419" s="6" t="str">
        <f ca="1">no.</f>
        <v/>
      </c>
      <c r="E1419" s="4" t="str">
        <f ca="1">position</f>
        <v/>
      </c>
      <c r="I1419" s="318"/>
      <c r="L1419" s="23"/>
      <c r="N1419" s="6"/>
      <c r="P1419" s="20"/>
      <c r="Q1419" s="5" t="str">
        <f ca="1">score</f>
        <v/>
      </c>
      <c r="R1419" s="58" t="str">
        <f ca="1">rescore</f>
        <v/>
      </c>
      <c r="S1419" s="11" t="str">
        <f ca="1">price</f>
        <v/>
      </c>
      <c r="U1419" s="4"/>
      <c r="V1419" s="4"/>
      <c r="W1419" s="220" t="str">
        <f ca="1">commission</f>
        <v/>
      </c>
      <c r="X1419" s="301"/>
    </row>
    <row r="1420" spans="1:24" x14ac:dyDescent="0.25">
      <c r="A1420" s="6" t="str">
        <f ca="1">no.</f>
        <v/>
      </c>
      <c r="E1420" s="4" t="str">
        <f ca="1">position</f>
        <v/>
      </c>
      <c r="I1420" s="318"/>
      <c r="L1420" s="23"/>
      <c r="N1420" s="6"/>
      <c r="P1420" s="20"/>
      <c r="Q1420" s="5" t="str">
        <f ca="1">score</f>
        <v/>
      </c>
      <c r="R1420" s="58" t="str">
        <f ca="1">rescore</f>
        <v/>
      </c>
      <c r="S1420" s="11" t="str">
        <f ca="1">price</f>
        <v/>
      </c>
      <c r="U1420" s="4"/>
      <c r="V1420" s="4"/>
      <c r="W1420" s="220" t="str">
        <f ca="1">commission</f>
        <v/>
      </c>
      <c r="X1420" s="301"/>
    </row>
    <row r="1421" spans="1:24" x14ac:dyDescent="0.25">
      <c r="A1421" s="6" t="str">
        <f ca="1">no.</f>
        <v/>
      </c>
      <c r="E1421" s="4" t="str">
        <f ca="1">position</f>
        <v/>
      </c>
      <c r="I1421" s="322"/>
      <c r="L1421" s="23"/>
      <c r="N1421" s="6"/>
      <c r="P1421" s="20"/>
      <c r="Q1421" s="5" t="str">
        <f ca="1">score</f>
        <v/>
      </c>
      <c r="R1421" s="58" t="str">
        <f ca="1">rescore</f>
        <v/>
      </c>
      <c r="S1421" s="11" t="str">
        <f ca="1">price</f>
        <v/>
      </c>
      <c r="U1421" s="4"/>
      <c r="V1421" s="4"/>
      <c r="W1421" s="220" t="str">
        <f ca="1">commission</f>
        <v/>
      </c>
      <c r="X1421" s="301"/>
    </row>
    <row r="1422" spans="1:24" x14ac:dyDescent="0.25">
      <c r="A1422" s="6" t="str">
        <f ca="1">no.</f>
        <v/>
      </c>
      <c r="E1422" s="4" t="str">
        <f ca="1">position</f>
        <v/>
      </c>
      <c r="I1422" s="322"/>
      <c r="L1422" s="23"/>
      <c r="N1422" s="6"/>
      <c r="P1422" s="20"/>
      <c r="Q1422" s="5" t="str">
        <f ca="1">score</f>
        <v/>
      </c>
      <c r="R1422" s="58" t="str">
        <f ca="1">rescore</f>
        <v/>
      </c>
      <c r="S1422" s="11" t="str">
        <f ca="1">price</f>
        <v/>
      </c>
      <c r="U1422" s="4"/>
      <c r="V1422" s="4"/>
      <c r="W1422" s="220" t="str">
        <f ca="1">commission</f>
        <v/>
      </c>
      <c r="X1422" s="301"/>
    </row>
    <row r="1423" spans="1:24" x14ac:dyDescent="0.25">
      <c r="A1423" s="6" t="str">
        <f ca="1">no.</f>
        <v/>
      </c>
      <c r="E1423" s="4" t="str">
        <f ca="1">position</f>
        <v/>
      </c>
      <c r="I1423" s="322"/>
      <c r="L1423" s="23"/>
      <c r="N1423" s="6"/>
      <c r="P1423" s="20"/>
      <c r="Q1423" s="5" t="str">
        <f ca="1">score</f>
        <v/>
      </c>
      <c r="R1423" s="58" t="str">
        <f ca="1">rescore</f>
        <v/>
      </c>
      <c r="S1423" s="11" t="str">
        <f ca="1">price</f>
        <v/>
      </c>
      <c r="U1423" s="4"/>
      <c r="V1423" s="4"/>
      <c r="W1423" s="220" t="str">
        <f ca="1">commission</f>
        <v/>
      </c>
      <c r="X1423" s="301"/>
    </row>
    <row r="1424" spans="1:24" x14ac:dyDescent="0.25">
      <c r="A1424" s="6" t="str">
        <f ca="1">no.</f>
        <v/>
      </c>
      <c r="E1424" s="4" t="str">
        <f ca="1">position</f>
        <v/>
      </c>
      <c r="I1424" s="322"/>
      <c r="L1424" s="23"/>
      <c r="N1424" s="6"/>
      <c r="P1424" s="20"/>
      <c r="Q1424" s="5" t="str">
        <f ca="1">score</f>
        <v/>
      </c>
      <c r="R1424" s="58" t="str">
        <f ca="1">rescore</f>
        <v/>
      </c>
      <c r="S1424" s="11" t="str">
        <f ca="1">price</f>
        <v/>
      </c>
      <c r="U1424" s="4"/>
      <c r="V1424" s="4"/>
      <c r="W1424" s="220" t="str">
        <f ca="1">commission</f>
        <v/>
      </c>
      <c r="X1424" s="301"/>
    </row>
    <row r="1425" spans="1:24" x14ac:dyDescent="0.25">
      <c r="A1425" s="6" t="str">
        <f ca="1">no.</f>
        <v/>
      </c>
      <c r="E1425" s="4" t="str">
        <f ca="1">position</f>
        <v/>
      </c>
      <c r="I1425" s="322"/>
      <c r="L1425" s="23"/>
      <c r="N1425" s="6"/>
      <c r="P1425" s="20"/>
      <c r="Q1425" s="5" t="str">
        <f ca="1">score</f>
        <v/>
      </c>
      <c r="R1425" s="58" t="str">
        <f ca="1">rescore</f>
        <v/>
      </c>
      <c r="S1425" s="11" t="str">
        <f ca="1">price</f>
        <v/>
      </c>
      <c r="U1425" s="4"/>
      <c r="V1425" s="4"/>
      <c r="W1425" s="220" t="str">
        <f ca="1">commission</f>
        <v/>
      </c>
      <c r="X1425" s="301"/>
    </row>
    <row r="1426" spans="1:24" x14ac:dyDescent="0.25">
      <c r="A1426" s="6" t="str">
        <f ca="1">no.</f>
        <v/>
      </c>
      <c r="E1426" s="4" t="str">
        <f ca="1">position</f>
        <v/>
      </c>
      <c r="I1426" s="322"/>
      <c r="L1426" s="23"/>
      <c r="N1426" s="6"/>
      <c r="P1426" s="20"/>
      <c r="Q1426" s="5" t="str">
        <f ca="1">score</f>
        <v/>
      </c>
      <c r="R1426" s="58" t="str">
        <f ca="1">rescore</f>
        <v/>
      </c>
      <c r="S1426" s="11" t="str">
        <f ca="1">price</f>
        <v/>
      </c>
      <c r="U1426" s="4"/>
      <c r="V1426" s="4"/>
      <c r="W1426" s="220" t="str">
        <f ca="1">commission</f>
        <v/>
      </c>
      <c r="X1426" s="301"/>
    </row>
    <row r="1427" spans="1:24" x14ac:dyDescent="0.25">
      <c r="A1427" s="6" t="str">
        <f ca="1">no.</f>
        <v/>
      </c>
      <c r="E1427" s="4" t="str">
        <f ca="1">position</f>
        <v/>
      </c>
      <c r="I1427" s="322"/>
      <c r="L1427" s="23"/>
      <c r="N1427" s="6"/>
      <c r="P1427" s="20"/>
      <c r="Q1427" s="5" t="str">
        <f ca="1">score</f>
        <v/>
      </c>
      <c r="R1427" s="58" t="str">
        <f ca="1">rescore</f>
        <v/>
      </c>
      <c r="S1427" s="11" t="str">
        <f ca="1">price</f>
        <v/>
      </c>
      <c r="U1427" s="4"/>
      <c r="V1427" s="4"/>
      <c r="W1427" s="220" t="str">
        <f ca="1">commission</f>
        <v/>
      </c>
      <c r="X1427" s="301"/>
    </row>
    <row r="1428" spans="1:24" x14ac:dyDescent="0.25">
      <c r="A1428" s="6" t="str">
        <f ca="1">no.</f>
        <v/>
      </c>
      <c r="E1428" s="4" t="str">
        <f ca="1">position</f>
        <v/>
      </c>
      <c r="I1428" s="322"/>
      <c r="L1428" s="23"/>
      <c r="N1428" s="6"/>
      <c r="P1428" s="20"/>
      <c r="Q1428" s="5" t="str">
        <f ca="1">score</f>
        <v/>
      </c>
      <c r="R1428" s="58" t="str">
        <f ca="1">rescore</f>
        <v/>
      </c>
      <c r="S1428" s="11" t="str">
        <f ca="1">price</f>
        <v/>
      </c>
      <c r="U1428" s="4"/>
      <c r="V1428" s="4"/>
      <c r="W1428" s="220" t="str">
        <f ca="1">commission</f>
        <v/>
      </c>
      <c r="X1428" s="301"/>
    </row>
    <row r="1429" spans="1:24" x14ac:dyDescent="0.25">
      <c r="A1429" s="6" t="str">
        <f ca="1">no.</f>
        <v/>
      </c>
      <c r="E1429" s="4" t="str">
        <f ca="1">position</f>
        <v/>
      </c>
      <c r="I1429" s="322"/>
      <c r="L1429" s="23"/>
      <c r="N1429" s="6"/>
      <c r="P1429" s="20"/>
      <c r="Q1429" s="5" t="str">
        <f ca="1">score</f>
        <v/>
      </c>
      <c r="R1429" s="58" t="str">
        <f ca="1">rescore</f>
        <v/>
      </c>
      <c r="S1429" s="11" t="str">
        <f ca="1">price</f>
        <v/>
      </c>
      <c r="U1429" s="4"/>
      <c r="V1429" s="4"/>
      <c r="W1429" s="220" t="str">
        <f ca="1">commission</f>
        <v/>
      </c>
      <c r="X1429" s="301"/>
    </row>
    <row r="1430" spans="1:24" x14ac:dyDescent="0.25">
      <c r="A1430" s="6" t="str">
        <f ca="1">no.</f>
        <v/>
      </c>
      <c r="E1430" s="4" t="str">
        <f ca="1">position</f>
        <v/>
      </c>
      <c r="I1430" s="322"/>
      <c r="L1430" s="23"/>
      <c r="N1430" s="6"/>
      <c r="P1430" s="20"/>
      <c r="Q1430" s="5" t="str">
        <f ca="1">score</f>
        <v/>
      </c>
      <c r="R1430" s="58" t="str">
        <f ca="1">rescore</f>
        <v/>
      </c>
      <c r="S1430" s="11" t="str">
        <f ca="1">price</f>
        <v/>
      </c>
      <c r="U1430" s="4"/>
      <c r="V1430" s="4"/>
      <c r="W1430" s="220" t="str">
        <f ca="1">commission</f>
        <v/>
      </c>
      <c r="X1430" s="301"/>
    </row>
    <row r="1431" spans="1:24" x14ac:dyDescent="0.25">
      <c r="A1431" s="6" t="str">
        <f ca="1">no.</f>
        <v/>
      </c>
      <c r="E1431" s="4" t="str">
        <f ca="1">position</f>
        <v/>
      </c>
      <c r="I1431" s="322"/>
      <c r="L1431" s="23"/>
      <c r="N1431" s="6"/>
      <c r="P1431" s="20"/>
      <c r="Q1431" s="5" t="str">
        <f ca="1">score</f>
        <v/>
      </c>
      <c r="R1431" s="58" t="str">
        <f ca="1">rescore</f>
        <v/>
      </c>
      <c r="S1431" s="11" t="str">
        <f ca="1">price</f>
        <v/>
      </c>
      <c r="U1431" s="4"/>
      <c r="V1431" s="4"/>
      <c r="W1431" s="220" t="str">
        <f ca="1">commission</f>
        <v/>
      </c>
      <c r="X1431" s="301"/>
    </row>
    <row r="1432" spans="1:24" x14ac:dyDescent="0.25">
      <c r="A1432" s="6" t="str">
        <f ca="1">no.</f>
        <v/>
      </c>
      <c r="E1432" s="4" t="str">
        <f ca="1">position</f>
        <v/>
      </c>
      <c r="I1432" s="322"/>
      <c r="L1432" s="23"/>
      <c r="N1432" s="6"/>
      <c r="P1432" s="20"/>
      <c r="Q1432" s="5" t="str">
        <f ca="1">score</f>
        <v/>
      </c>
      <c r="R1432" s="58" t="str">
        <f ca="1">rescore</f>
        <v/>
      </c>
      <c r="S1432" s="11" t="str">
        <f ca="1">price</f>
        <v/>
      </c>
      <c r="U1432" s="4"/>
      <c r="V1432" s="4"/>
      <c r="W1432" s="220" t="str">
        <f ca="1">commission</f>
        <v/>
      </c>
      <c r="X1432" s="301"/>
    </row>
    <row r="1433" spans="1:24" x14ac:dyDescent="0.25">
      <c r="A1433" s="6" t="str">
        <f ca="1">no.</f>
        <v/>
      </c>
      <c r="E1433" s="4" t="str">
        <f ca="1">position</f>
        <v/>
      </c>
      <c r="I1433" s="322"/>
      <c r="L1433" s="23"/>
      <c r="N1433" s="6"/>
      <c r="P1433" s="20"/>
      <c r="Q1433" s="5" t="str">
        <f ca="1">score</f>
        <v/>
      </c>
      <c r="R1433" s="58" t="str">
        <f ca="1">rescore</f>
        <v/>
      </c>
      <c r="S1433" s="11" t="str">
        <f ca="1">price</f>
        <v/>
      </c>
      <c r="U1433" s="4"/>
      <c r="V1433" s="4"/>
      <c r="W1433" s="220" t="str">
        <f ca="1">commission</f>
        <v/>
      </c>
      <c r="X1433" s="301"/>
    </row>
    <row r="1434" spans="1:24" x14ac:dyDescent="0.25">
      <c r="A1434" s="6" t="str">
        <f ca="1">no.</f>
        <v/>
      </c>
      <c r="E1434" s="4" t="str">
        <f ca="1">position</f>
        <v/>
      </c>
      <c r="I1434" s="322"/>
      <c r="L1434" s="23"/>
      <c r="N1434" s="6"/>
      <c r="P1434" s="20"/>
      <c r="Q1434" s="5" t="str">
        <f ca="1">score</f>
        <v/>
      </c>
      <c r="R1434" s="58" t="str">
        <f ca="1">rescore</f>
        <v/>
      </c>
      <c r="S1434" s="11" t="str">
        <f ca="1">price</f>
        <v/>
      </c>
      <c r="U1434" s="4"/>
      <c r="V1434" s="4"/>
      <c r="W1434" s="220" t="str">
        <f ca="1">commission</f>
        <v/>
      </c>
      <c r="X1434" s="301"/>
    </row>
    <row r="1435" spans="1:24" x14ac:dyDescent="0.25">
      <c r="A1435" s="6" t="str">
        <f ca="1">no.</f>
        <v/>
      </c>
      <c r="E1435" s="4" t="str">
        <f ca="1">position</f>
        <v/>
      </c>
      <c r="I1435" s="322"/>
      <c r="L1435" s="23"/>
      <c r="N1435" s="6"/>
      <c r="P1435" s="20"/>
      <c r="Q1435" s="5" t="str">
        <f ca="1">score</f>
        <v/>
      </c>
      <c r="R1435" s="58" t="str">
        <f ca="1">rescore</f>
        <v/>
      </c>
      <c r="S1435" s="11" t="str">
        <f ca="1">price</f>
        <v/>
      </c>
      <c r="U1435" s="4"/>
      <c r="V1435" s="4"/>
      <c r="W1435" s="220" t="str">
        <f ca="1">commission</f>
        <v/>
      </c>
      <c r="X1435" s="301"/>
    </row>
    <row r="1436" spans="1:24" x14ac:dyDescent="0.25">
      <c r="A1436" s="6" t="str">
        <f ca="1">no.</f>
        <v/>
      </c>
      <c r="E1436" s="4" t="str">
        <f ca="1">position</f>
        <v/>
      </c>
      <c r="I1436" s="322"/>
      <c r="L1436" s="23"/>
      <c r="N1436" s="6"/>
      <c r="P1436" s="20"/>
      <c r="Q1436" s="5" t="str">
        <f ca="1">score</f>
        <v/>
      </c>
      <c r="R1436" s="58" t="str">
        <f ca="1">rescore</f>
        <v/>
      </c>
      <c r="S1436" s="11" t="str">
        <f ca="1">price</f>
        <v/>
      </c>
      <c r="U1436" s="4"/>
      <c r="V1436" s="4"/>
      <c r="W1436" s="220" t="str">
        <f ca="1">commission</f>
        <v/>
      </c>
      <c r="X1436" s="301"/>
    </row>
    <row r="1437" spans="1:24" x14ac:dyDescent="0.25">
      <c r="A1437" s="6" t="str">
        <f ca="1">no.</f>
        <v/>
      </c>
      <c r="E1437" s="4" t="str">
        <f ca="1">position</f>
        <v/>
      </c>
      <c r="I1437" s="322"/>
      <c r="L1437" s="23"/>
      <c r="N1437" s="6"/>
      <c r="P1437" s="20"/>
      <c r="Q1437" s="5" t="str">
        <f ca="1">score</f>
        <v/>
      </c>
      <c r="R1437" s="58" t="str">
        <f ca="1">rescore</f>
        <v/>
      </c>
      <c r="S1437" s="11" t="str">
        <f ca="1">price</f>
        <v/>
      </c>
      <c r="U1437" s="4"/>
      <c r="V1437" s="4"/>
      <c r="W1437" s="220" t="str">
        <f ca="1">commission</f>
        <v/>
      </c>
      <c r="X1437" s="301"/>
    </row>
    <row r="1438" spans="1:24" x14ac:dyDescent="0.25">
      <c r="A1438" s="6" t="str">
        <f ca="1">no.</f>
        <v/>
      </c>
      <c r="E1438" s="4" t="str">
        <f ca="1">position</f>
        <v/>
      </c>
      <c r="I1438" s="322"/>
      <c r="L1438" s="23"/>
      <c r="N1438" s="6"/>
      <c r="P1438" s="20"/>
      <c r="Q1438" s="5" t="str">
        <f ca="1">score</f>
        <v/>
      </c>
      <c r="R1438" s="58" t="str">
        <f ca="1">rescore</f>
        <v/>
      </c>
      <c r="S1438" s="11" t="str">
        <f ca="1">price</f>
        <v/>
      </c>
      <c r="U1438" s="4"/>
      <c r="V1438" s="4"/>
      <c r="W1438" s="220" t="str">
        <f ca="1">commission</f>
        <v/>
      </c>
      <c r="X1438" s="301"/>
    </row>
    <row r="1439" spans="1:24" x14ac:dyDescent="0.25">
      <c r="A1439" s="6" t="str">
        <f ca="1">no.</f>
        <v/>
      </c>
      <c r="E1439" s="4" t="str">
        <f ca="1">position</f>
        <v/>
      </c>
      <c r="I1439" s="322"/>
      <c r="L1439" s="23"/>
      <c r="N1439" s="6"/>
      <c r="P1439" s="20"/>
      <c r="Q1439" s="5" t="str">
        <f ca="1">score</f>
        <v/>
      </c>
      <c r="R1439" s="58" t="str">
        <f ca="1">rescore</f>
        <v/>
      </c>
      <c r="S1439" s="11" t="str">
        <f ca="1">price</f>
        <v/>
      </c>
      <c r="U1439" s="4"/>
      <c r="V1439" s="4"/>
      <c r="W1439" s="220" t="str">
        <f ca="1">commission</f>
        <v/>
      </c>
      <c r="X1439" s="301"/>
    </row>
    <row r="1440" spans="1:24" x14ac:dyDescent="0.25">
      <c r="A1440" s="6" t="str">
        <f ca="1">no.</f>
        <v/>
      </c>
      <c r="E1440" s="4" t="str">
        <f ca="1">position</f>
        <v/>
      </c>
      <c r="I1440" s="322"/>
      <c r="L1440" s="23"/>
      <c r="N1440" s="6"/>
      <c r="P1440" s="20"/>
      <c r="Q1440" s="5" t="str">
        <f ca="1">score</f>
        <v/>
      </c>
      <c r="R1440" s="58" t="str">
        <f ca="1">rescore</f>
        <v/>
      </c>
      <c r="S1440" s="11" t="str">
        <f ca="1">price</f>
        <v/>
      </c>
      <c r="U1440" s="4"/>
      <c r="V1440" s="4"/>
      <c r="W1440" s="220" t="str">
        <f ca="1">commission</f>
        <v/>
      </c>
      <c r="X1440" s="301"/>
    </row>
    <row r="1441" spans="1:24" x14ac:dyDescent="0.25">
      <c r="A1441" s="6" t="str">
        <f ca="1">no.</f>
        <v/>
      </c>
      <c r="E1441" s="4" t="str">
        <f ca="1">position</f>
        <v/>
      </c>
      <c r="I1441" s="322"/>
      <c r="L1441" s="23"/>
      <c r="N1441" s="6"/>
      <c r="P1441" s="20"/>
      <c r="Q1441" s="5" t="str">
        <f ca="1">score</f>
        <v/>
      </c>
      <c r="R1441" s="58" t="str">
        <f ca="1">rescore</f>
        <v/>
      </c>
      <c r="S1441" s="11" t="str">
        <f ca="1">price</f>
        <v/>
      </c>
      <c r="U1441" s="4"/>
      <c r="V1441" s="4"/>
      <c r="W1441" s="220" t="str">
        <f ca="1">commission</f>
        <v/>
      </c>
      <c r="X1441" s="301"/>
    </row>
    <row r="1442" spans="1:24" x14ac:dyDescent="0.25">
      <c r="A1442" s="6" t="str">
        <f ca="1">no.</f>
        <v/>
      </c>
      <c r="E1442" s="4" t="str">
        <f ca="1">position</f>
        <v/>
      </c>
      <c r="I1442" s="322"/>
      <c r="L1442" s="23"/>
      <c r="N1442" s="6"/>
      <c r="P1442" s="20"/>
      <c r="Q1442" s="5" t="str">
        <f ca="1">score</f>
        <v/>
      </c>
      <c r="R1442" s="58" t="str">
        <f ca="1">rescore</f>
        <v/>
      </c>
      <c r="S1442" s="11" t="str">
        <f ca="1">price</f>
        <v/>
      </c>
      <c r="U1442" s="4"/>
      <c r="V1442" s="4"/>
      <c r="W1442" s="220" t="str">
        <f ca="1">commission</f>
        <v/>
      </c>
      <c r="X1442" s="301"/>
    </row>
    <row r="1443" spans="1:24" x14ac:dyDescent="0.25">
      <c r="A1443" s="6" t="str">
        <f ca="1">no.</f>
        <v/>
      </c>
      <c r="E1443" s="4" t="str">
        <f ca="1">position</f>
        <v/>
      </c>
      <c r="I1443" s="322"/>
      <c r="L1443" s="23"/>
      <c r="N1443" s="6"/>
      <c r="P1443" s="20"/>
      <c r="Q1443" s="5" t="str">
        <f ca="1">score</f>
        <v/>
      </c>
      <c r="R1443" s="58" t="str">
        <f ca="1">rescore</f>
        <v/>
      </c>
      <c r="S1443" s="11" t="str">
        <f ca="1">price</f>
        <v/>
      </c>
      <c r="U1443" s="4"/>
      <c r="V1443" s="4"/>
      <c r="W1443" s="220" t="str">
        <f ca="1">commission</f>
        <v/>
      </c>
      <c r="X1443" s="301"/>
    </row>
    <row r="1444" spans="1:24" x14ac:dyDescent="0.25">
      <c r="A1444" s="6" t="str">
        <f ca="1">no.</f>
        <v/>
      </c>
      <c r="E1444" s="4" t="str">
        <f ca="1">position</f>
        <v/>
      </c>
      <c r="I1444" s="322"/>
      <c r="L1444" s="23"/>
      <c r="N1444" s="6"/>
      <c r="P1444" s="20"/>
      <c r="Q1444" s="5" t="str">
        <f ca="1">score</f>
        <v/>
      </c>
      <c r="R1444" s="58" t="str">
        <f ca="1">rescore</f>
        <v/>
      </c>
      <c r="S1444" s="11" t="str">
        <f ca="1">price</f>
        <v/>
      </c>
      <c r="U1444" s="4"/>
      <c r="V1444" s="4"/>
      <c r="W1444" s="220" t="str">
        <f ca="1">commission</f>
        <v/>
      </c>
      <c r="X1444" s="301"/>
    </row>
    <row r="1445" spans="1:24" x14ac:dyDescent="0.25">
      <c r="A1445" s="6" t="str">
        <f ca="1">no.</f>
        <v/>
      </c>
      <c r="E1445" s="4" t="str">
        <f ca="1">position</f>
        <v/>
      </c>
      <c r="I1445" s="322"/>
      <c r="L1445" s="23"/>
      <c r="N1445" s="6"/>
      <c r="P1445" s="20"/>
      <c r="Q1445" s="5" t="str">
        <f ca="1">score</f>
        <v/>
      </c>
      <c r="R1445" s="58" t="str">
        <f ca="1">rescore</f>
        <v/>
      </c>
      <c r="S1445" s="11" t="str">
        <f ca="1">price</f>
        <v/>
      </c>
      <c r="U1445" s="4"/>
      <c r="V1445" s="4"/>
      <c r="W1445" s="220" t="str">
        <f ca="1">commission</f>
        <v/>
      </c>
      <c r="X1445" s="301"/>
    </row>
    <row r="1446" spans="1:24" x14ac:dyDescent="0.25">
      <c r="A1446" s="6" t="str">
        <f ca="1">no.</f>
        <v/>
      </c>
      <c r="E1446" s="4" t="str">
        <f ca="1">position</f>
        <v/>
      </c>
      <c r="I1446" s="322"/>
      <c r="L1446" s="23"/>
      <c r="N1446" s="6"/>
      <c r="P1446" s="20"/>
      <c r="Q1446" s="5" t="str">
        <f ca="1">score</f>
        <v/>
      </c>
      <c r="R1446" s="58" t="str">
        <f ca="1">rescore</f>
        <v/>
      </c>
      <c r="S1446" s="11" t="str">
        <f ca="1">price</f>
        <v/>
      </c>
      <c r="U1446" s="4"/>
      <c r="V1446" s="4"/>
      <c r="W1446" s="220" t="str">
        <f ca="1">commission</f>
        <v/>
      </c>
      <c r="X1446" s="301"/>
    </row>
    <row r="1447" spans="1:24" x14ac:dyDescent="0.25">
      <c r="A1447" s="6" t="str">
        <f ca="1">no.</f>
        <v/>
      </c>
      <c r="E1447" s="4" t="str">
        <f ca="1">position</f>
        <v/>
      </c>
      <c r="I1447" s="322"/>
      <c r="L1447" s="23"/>
      <c r="N1447" s="6"/>
      <c r="P1447" s="20"/>
      <c r="Q1447" s="5" t="str">
        <f ca="1">score</f>
        <v/>
      </c>
      <c r="R1447" s="58" t="str">
        <f ca="1">rescore</f>
        <v/>
      </c>
      <c r="S1447" s="11" t="str">
        <f ca="1">price</f>
        <v/>
      </c>
      <c r="U1447" s="4"/>
      <c r="V1447" s="4"/>
      <c r="W1447" s="220" t="str">
        <f ca="1">commission</f>
        <v/>
      </c>
      <c r="X1447" s="301"/>
    </row>
    <row r="1448" spans="1:24" x14ac:dyDescent="0.25">
      <c r="A1448" s="6" t="str">
        <f ca="1">no.</f>
        <v/>
      </c>
      <c r="E1448" s="4" t="str">
        <f ca="1">position</f>
        <v/>
      </c>
      <c r="I1448" s="322"/>
      <c r="L1448" s="23"/>
      <c r="N1448" s="6"/>
      <c r="P1448" s="20"/>
      <c r="Q1448" s="5" t="str">
        <f ca="1">score</f>
        <v/>
      </c>
      <c r="R1448" s="58" t="str">
        <f ca="1">rescore</f>
        <v/>
      </c>
      <c r="S1448" s="11" t="str">
        <f ca="1">price</f>
        <v/>
      </c>
      <c r="U1448" s="4"/>
      <c r="V1448" s="4"/>
      <c r="W1448" s="220" t="str">
        <f ca="1">commission</f>
        <v/>
      </c>
      <c r="X1448" s="301"/>
    </row>
    <row r="1449" spans="1:24" x14ac:dyDescent="0.25">
      <c r="A1449" s="6" t="str">
        <f ca="1">no.</f>
        <v/>
      </c>
      <c r="E1449" s="4" t="str">
        <f ca="1">position</f>
        <v/>
      </c>
      <c r="I1449" s="322"/>
      <c r="L1449" s="23"/>
      <c r="N1449" s="6"/>
      <c r="P1449" s="20"/>
      <c r="Q1449" s="5" t="str">
        <f ca="1">score</f>
        <v/>
      </c>
      <c r="R1449" s="58" t="str">
        <f ca="1">rescore</f>
        <v/>
      </c>
      <c r="S1449" s="11" t="str">
        <f ca="1">price</f>
        <v/>
      </c>
      <c r="U1449" s="4"/>
      <c r="V1449" s="4"/>
      <c r="W1449" s="220" t="str">
        <f ca="1">commission</f>
        <v/>
      </c>
      <c r="X1449" s="301"/>
    </row>
    <row r="1450" spans="1:24" x14ac:dyDescent="0.25">
      <c r="A1450" s="6" t="str">
        <f ca="1">no.</f>
        <v/>
      </c>
      <c r="E1450" s="4" t="str">
        <f ca="1">position</f>
        <v/>
      </c>
      <c r="I1450" s="322"/>
      <c r="L1450" s="23"/>
      <c r="N1450" s="6"/>
      <c r="P1450" s="20"/>
      <c r="Q1450" s="5" t="str">
        <f ca="1">score</f>
        <v/>
      </c>
      <c r="R1450" s="58" t="str">
        <f ca="1">rescore</f>
        <v/>
      </c>
      <c r="S1450" s="11" t="str">
        <f ca="1">price</f>
        <v/>
      </c>
      <c r="U1450" s="4"/>
      <c r="V1450" s="4"/>
      <c r="W1450" s="220" t="str">
        <f ca="1">commission</f>
        <v/>
      </c>
      <c r="X1450" s="301"/>
    </row>
    <row r="1451" spans="1:24" x14ac:dyDescent="0.25">
      <c r="A1451" s="6" t="str">
        <f ca="1">no.</f>
        <v/>
      </c>
      <c r="E1451" s="4" t="str">
        <f ca="1">position</f>
        <v/>
      </c>
      <c r="I1451" s="322"/>
      <c r="L1451" s="23"/>
      <c r="N1451" s="6"/>
      <c r="P1451" s="20"/>
      <c r="Q1451" s="5" t="str">
        <f ca="1">score</f>
        <v/>
      </c>
      <c r="R1451" s="58" t="str">
        <f ca="1">rescore</f>
        <v/>
      </c>
      <c r="S1451" s="11" t="str">
        <f ca="1">price</f>
        <v/>
      </c>
      <c r="U1451" s="4"/>
      <c r="V1451" s="4"/>
      <c r="W1451" s="220" t="str">
        <f ca="1">commission</f>
        <v/>
      </c>
      <c r="X1451" s="301"/>
    </row>
    <row r="1452" spans="1:24" x14ac:dyDescent="0.25">
      <c r="A1452" s="6" t="str">
        <f ca="1">no.</f>
        <v/>
      </c>
      <c r="E1452" s="4" t="str">
        <f ca="1">position</f>
        <v/>
      </c>
      <c r="I1452" s="322"/>
      <c r="L1452" s="23"/>
      <c r="N1452" s="6"/>
      <c r="P1452" s="20"/>
      <c r="Q1452" s="5" t="str">
        <f ca="1">score</f>
        <v/>
      </c>
      <c r="R1452" s="58" t="str">
        <f ca="1">rescore</f>
        <v/>
      </c>
      <c r="S1452" s="11" t="str">
        <f ca="1">price</f>
        <v/>
      </c>
      <c r="U1452" s="4"/>
      <c r="V1452" s="4"/>
      <c r="W1452" s="220" t="str">
        <f ca="1">commission</f>
        <v/>
      </c>
      <c r="X1452" s="301"/>
    </row>
    <row r="1453" spans="1:24" x14ac:dyDescent="0.25">
      <c r="A1453" s="6" t="str">
        <f ca="1">no.</f>
        <v/>
      </c>
      <c r="E1453" s="4" t="str">
        <f ca="1">position</f>
        <v/>
      </c>
      <c r="I1453" s="322"/>
      <c r="L1453" s="23"/>
      <c r="N1453" s="6"/>
      <c r="P1453" s="20"/>
      <c r="Q1453" s="5" t="str">
        <f ca="1">score</f>
        <v/>
      </c>
      <c r="R1453" s="58" t="str">
        <f ca="1">rescore</f>
        <v/>
      </c>
      <c r="S1453" s="11" t="str">
        <f ca="1">price</f>
        <v/>
      </c>
      <c r="U1453" s="4"/>
      <c r="V1453" s="4"/>
      <c r="W1453" s="220" t="str">
        <f ca="1">commission</f>
        <v/>
      </c>
      <c r="X1453" s="301"/>
    </row>
    <row r="1454" spans="1:24" x14ac:dyDescent="0.25">
      <c r="A1454" s="6" t="str">
        <f ca="1">no.</f>
        <v/>
      </c>
      <c r="E1454" s="4" t="str">
        <f ca="1">position</f>
        <v/>
      </c>
      <c r="I1454" s="322"/>
      <c r="L1454" s="23"/>
      <c r="N1454" s="6"/>
      <c r="P1454" s="20"/>
      <c r="Q1454" s="5" t="str">
        <f ca="1">score</f>
        <v/>
      </c>
      <c r="R1454" s="58" t="str">
        <f ca="1">rescore</f>
        <v/>
      </c>
      <c r="S1454" s="11" t="str">
        <f ca="1">price</f>
        <v/>
      </c>
      <c r="U1454" s="4"/>
      <c r="V1454" s="4"/>
      <c r="W1454" s="220" t="str">
        <f ca="1">commission</f>
        <v/>
      </c>
      <c r="X1454" s="301"/>
    </row>
    <row r="1455" spans="1:24" x14ac:dyDescent="0.25">
      <c r="A1455" s="6" t="str">
        <f ca="1">no.</f>
        <v/>
      </c>
      <c r="E1455" s="4" t="str">
        <f ca="1">position</f>
        <v/>
      </c>
      <c r="I1455" s="318"/>
      <c r="L1455" s="23"/>
      <c r="N1455" s="6"/>
      <c r="P1455" s="20"/>
      <c r="Q1455" s="5" t="str">
        <f ca="1">score</f>
        <v/>
      </c>
      <c r="R1455" s="58" t="str">
        <f ca="1">rescore</f>
        <v/>
      </c>
      <c r="S1455" s="11" t="str">
        <f ca="1">price</f>
        <v/>
      </c>
      <c r="U1455" s="4"/>
      <c r="V1455" s="4"/>
      <c r="W1455" s="220" t="str">
        <f ca="1">commission</f>
        <v/>
      </c>
      <c r="X1455" s="301"/>
    </row>
    <row r="1456" spans="1:24" x14ac:dyDescent="0.25">
      <c r="A1456" s="6" t="str">
        <f ca="1">no.</f>
        <v/>
      </c>
      <c r="E1456" s="4" t="str">
        <f ca="1">position</f>
        <v/>
      </c>
      <c r="I1456" s="322"/>
      <c r="L1456" s="23"/>
      <c r="N1456" s="6"/>
      <c r="P1456" s="20"/>
      <c r="Q1456" s="5" t="str">
        <f ca="1">score</f>
        <v/>
      </c>
      <c r="R1456" s="58" t="str">
        <f ca="1">rescore</f>
        <v/>
      </c>
      <c r="S1456" s="11" t="str">
        <f ca="1">price</f>
        <v/>
      </c>
      <c r="U1456" s="4"/>
      <c r="V1456" s="4"/>
      <c r="W1456" s="220" t="str">
        <f ca="1">commission</f>
        <v/>
      </c>
      <c r="X1456" s="301"/>
    </row>
    <row r="1457" spans="1:24" x14ac:dyDescent="0.25">
      <c r="A1457" s="6" t="str">
        <f ca="1">no.</f>
        <v/>
      </c>
      <c r="E1457" s="4" t="str">
        <f ca="1">position</f>
        <v/>
      </c>
      <c r="I1457" s="322"/>
      <c r="L1457" s="23"/>
      <c r="N1457" s="6"/>
      <c r="P1457" s="20"/>
      <c r="Q1457" s="5" t="str">
        <f ca="1">score</f>
        <v/>
      </c>
      <c r="R1457" s="58" t="str">
        <f ca="1">rescore</f>
        <v/>
      </c>
      <c r="S1457" s="11" t="str">
        <f ca="1">price</f>
        <v/>
      </c>
      <c r="U1457" s="4"/>
      <c r="V1457" s="4"/>
      <c r="W1457" s="220" t="str">
        <f ca="1">commission</f>
        <v/>
      </c>
      <c r="X1457" s="301"/>
    </row>
    <row r="1458" spans="1:24" x14ac:dyDescent="0.25">
      <c r="A1458" s="6" t="str">
        <f ca="1">no.</f>
        <v/>
      </c>
      <c r="E1458" s="4" t="str">
        <f ca="1">position</f>
        <v/>
      </c>
      <c r="I1458" s="322"/>
      <c r="L1458" s="23"/>
      <c r="N1458" s="6"/>
      <c r="P1458" s="20"/>
      <c r="Q1458" s="5" t="str">
        <f ca="1">score</f>
        <v/>
      </c>
      <c r="R1458" s="58" t="str">
        <f ca="1">rescore</f>
        <v/>
      </c>
      <c r="S1458" s="11" t="str">
        <f ca="1">price</f>
        <v/>
      </c>
      <c r="U1458" s="4"/>
      <c r="V1458" s="4"/>
      <c r="W1458" s="220" t="str">
        <f ca="1">commission</f>
        <v/>
      </c>
      <c r="X1458" s="301"/>
    </row>
    <row r="1459" spans="1:24" x14ac:dyDescent="0.25">
      <c r="A1459" s="6" t="str">
        <f ca="1">no.</f>
        <v/>
      </c>
      <c r="E1459" s="4" t="str">
        <f ca="1">position</f>
        <v/>
      </c>
      <c r="I1459" s="322"/>
      <c r="L1459" s="23"/>
      <c r="N1459" s="6"/>
      <c r="P1459" s="20"/>
      <c r="Q1459" s="5" t="str">
        <f ca="1">score</f>
        <v/>
      </c>
      <c r="R1459" s="58" t="str">
        <f ca="1">rescore</f>
        <v/>
      </c>
      <c r="S1459" s="11" t="str">
        <f ca="1">price</f>
        <v/>
      </c>
      <c r="U1459" s="4"/>
      <c r="V1459" s="4"/>
      <c r="W1459" s="220" t="str">
        <f ca="1">commission</f>
        <v/>
      </c>
      <c r="X1459" s="301"/>
    </row>
    <row r="1460" spans="1:24" x14ac:dyDescent="0.25">
      <c r="A1460" s="6" t="str">
        <f ca="1">no.</f>
        <v/>
      </c>
      <c r="E1460" s="4" t="str">
        <f ca="1">position</f>
        <v/>
      </c>
      <c r="I1460" s="322"/>
      <c r="L1460" s="23"/>
      <c r="N1460" s="6"/>
      <c r="P1460" s="20"/>
      <c r="Q1460" s="5" t="str">
        <f ca="1">score</f>
        <v/>
      </c>
      <c r="R1460" s="58" t="str">
        <f ca="1">rescore</f>
        <v/>
      </c>
      <c r="S1460" s="11" t="str">
        <f ca="1">price</f>
        <v/>
      </c>
      <c r="U1460" s="4"/>
      <c r="V1460" s="4"/>
      <c r="W1460" s="220" t="str">
        <f ca="1">commission</f>
        <v/>
      </c>
      <c r="X1460" s="301"/>
    </row>
    <row r="1461" spans="1:24" x14ac:dyDescent="0.25">
      <c r="A1461" s="6" t="str">
        <f ca="1">no.</f>
        <v/>
      </c>
      <c r="E1461" s="4" t="str">
        <f ca="1">position</f>
        <v/>
      </c>
      <c r="I1461" s="322"/>
      <c r="L1461" s="23"/>
      <c r="N1461" s="6"/>
      <c r="P1461" s="20"/>
      <c r="Q1461" s="5" t="str">
        <f ca="1">score</f>
        <v/>
      </c>
      <c r="R1461" s="58" t="str">
        <f ca="1">rescore</f>
        <v/>
      </c>
      <c r="S1461" s="11" t="str">
        <f ca="1">price</f>
        <v/>
      </c>
      <c r="U1461" s="4"/>
      <c r="V1461" s="4"/>
      <c r="W1461" s="220" t="str">
        <f ca="1">commission</f>
        <v/>
      </c>
      <c r="X1461" s="301"/>
    </row>
    <row r="1462" spans="1:24" x14ac:dyDescent="0.25">
      <c r="A1462" s="6" t="str">
        <f ca="1">no.</f>
        <v/>
      </c>
      <c r="E1462" s="4" t="str">
        <f ca="1">position</f>
        <v/>
      </c>
      <c r="I1462" s="322"/>
      <c r="L1462" s="23"/>
      <c r="N1462" s="6"/>
      <c r="P1462" s="20"/>
      <c r="Q1462" s="5" t="str">
        <f ca="1">score</f>
        <v/>
      </c>
      <c r="R1462" s="58" t="str">
        <f ca="1">rescore</f>
        <v/>
      </c>
      <c r="S1462" s="11" t="str">
        <f ca="1">price</f>
        <v/>
      </c>
      <c r="U1462" s="4"/>
      <c r="V1462" s="4"/>
      <c r="W1462" s="220" t="str">
        <f ca="1">commission</f>
        <v/>
      </c>
      <c r="X1462" s="301"/>
    </row>
    <row r="1463" spans="1:24" x14ac:dyDescent="0.25">
      <c r="A1463" s="6" t="str">
        <f ca="1">no.</f>
        <v/>
      </c>
      <c r="E1463" s="4" t="str">
        <f ca="1">position</f>
        <v/>
      </c>
      <c r="I1463" s="322"/>
      <c r="L1463" s="23"/>
      <c r="N1463" s="6"/>
      <c r="P1463" s="20"/>
      <c r="Q1463" s="5" t="str">
        <f ca="1">score</f>
        <v/>
      </c>
      <c r="R1463" s="58" t="str">
        <f ca="1">rescore</f>
        <v/>
      </c>
      <c r="S1463" s="11" t="str">
        <f ca="1">price</f>
        <v/>
      </c>
      <c r="U1463" s="4"/>
      <c r="V1463" s="4"/>
      <c r="W1463" s="220" t="str">
        <f ca="1">commission</f>
        <v/>
      </c>
      <c r="X1463" s="301"/>
    </row>
    <row r="1464" spans="1:24" x14ac:dyDescent="0.25">
      <c r="A1464" s="6" t="str">
        <f ca="1">no.</f>
        <v/>
      </c>
      <c r="E1464" s="4" t="str">
        <f ca="1">position</f>
        <v/>
      </c>
      <c r="I1464" s="322"/>
      <c r="L1464" s="23"/>
      <c r="N1464" s="6"/>
      <c r="P1464" s="20"/>
      <c r="Q1464" s="5" t="str">
        <f ca="1">score</f>
        <v/>
      </c>
      <c r="R1464" s="58" t="str">
        <f ca="1">rescore</f>
        <v/>
      </c>
      <c r="S1464" s="11" t="str">
        <f ca="1">price</f>
        <v/>
      </c>
      <c r="U1464" s="4"/>
      <c r="V1464" s="4"/>
      <c r="W1464" s="220" t="str">
        <f ca="1">commission</f>
        <v/>
      </c>
      <c r="X1464" s="301"/>
    </row>
    <row r="1465" spans="1:24" x14ac:dyDescent="0.25">
      <c r="A1465" s="6" t="str">
        <f ca="1">no.</f>
        <v/>
      </c>
      <c r="E1465" s="4" t="str">
        <f ca="1">position</f>
        <v/>
      </c>
      <c r="I1465" s="322"/>
      <c r="L1465" s="23"/>
      <c r="N1465" s="6"/>
      <c r="P1465" s="20"/>
      <c r="Q1465" s="5" t="str">
        <f ca="1">score</f>
        <v/>
      </c>
      <c r="R1465" s="58" t="str">
        <f ca="1">rescore</f>
        <v/>
      </c>
      <c r="S1465" s="11" t="str">
        <f ca="1">price</f>
        <v/>
      </c>
      <c r="U1465" s="4"/>
      <c r="V1465" s="4"/>
      <c r="W1465" s="220" t="str">
        <f ca="1">commission</f>
        <v/>
      </c>
      <c r="X1465" s="301"/>
    </row>
    <row r="1466" spans="1:24" x14ac:dyDescent="0.25">
      <c r="A1466" s="6" t="str">
        <f ca="1">no.</f>
        <v/>
      </c>
      <c r="E1466" s="4" t="str">
        <f ca="1">position</f>
        <v/>
      </c>
      <c r="I1466" s="322"/>
      <c r="L1466" s="23"/>
      <c r="N1466" s="6"/>
      <c r="P1466" s="20"/>
      <c r="Q1466" s="5" t="str">
        <f ca="1">score</f>
        <v/>
      </c>
      <c r="R1466" s="58" t="str">
        <f ca="1">rescore</f>
        <v/>
      </c>
      <c r="S1466" s="11" t="str">
        <f ca="1">price</f>
        <v/>
      </c>
      <c r="U1466" s="4"/>
      <c r="V1466" s="4"/>
      <c r="W1466" s="220" t="str">
        <f ca="1">commission</f>
        <v/>
      </c>
      <c r="X1466" s="301"/>
    </row>
    <row r="1467" spans="1:24" x14ac:dyDescent="0.25">
      <c r="A1467" s="6" t="str">
        <f ca="1">no.</f>
        <v/>
      </c>
      <c r="E1467" s="4" t="str">
        <f ca="1">position</f>
        <v/>
      </c>
      <c r="I1467" s="322"/>
      <c r="L1467" s="23"/>
      <c r="N1467" s="6"/>
      <c r="P1467" s="20"/>
      <c r="Q1467" s="5" t="str">
        <f ca="1">score</f>
        <v/>
      </c>
      <c r="R1467" s="58" t="str">
        <f ca="1">rescore</f>
        <v/>
      </c>
      <c r="S1467" s="11" t="str">
        <f ca="1">price</f>
        <v/>
      </c>
      <c r="U1467" s="4"/>
      <c r="V1467" s="4"/>
      <c r="W1467" s="220" t="str">
        <f ca="1">commission</f>
        <v/>
      </c>
      <c r="X1467" s="301"/>
    </row>
    <row r="1468" spans="1:24" x14ac:dyDescent="0.25">
      <c r="A1468" s="6" t="str">
        <f ca="1">no.</f>
        <v/>
      </c>
      <c r="E1468" s="4" t="str">
        <f ca="1">position</f>
        <v/>
      </c>
      <c r="I1468" s="322"/>
      <c r="L1468" s="23"/>
      <c r="N1468" s="6"/>
      <c r="P1468" s="20"/>
      <c r="Q1468" s="5" t="str">
        <f ca="1">score</f>
        <v/>
      </c>
      <c r="R1468" s="58" t="str">
        <f ca="1">rescore</f>
        <v/>
      </c>
      <c r="S1468" s="11" t="str">
        <f ca="1">price</f>
        <v/>
      </c>
      <c r="U1468" s="4"/>
      <c r="V1468" s="4"/>
      <c r="W1468" s="220" t="str">
        <f ca="1">commission</f>
        <v/>
      </c>
      <c r="X1468" s="301"/>
    </row>
    <row r="1469" spans="1:24" x14ac:dyDescent="0.25">
      <c r="A1469" s="6" t="str">
        <f ca="1">no.</f>
        <v/>
      </c>
      <c r="E1469" s="4" t="str">
        <f ca="1">position</f>
        <v/>
      </c>
      <c r="I1469" s="322"/>
      <c r="L1469" s="23"/>
      <c r="N1469" s="6"/>
      <c r="P1469" s="20"/>
      <c r="Q1469" s="5" t="str">
        <f ca="1">score</f>
        <v/>
      </c>
      <c r="R1469" s="58" t="str">
        <f ca="1">rescore</f>
        <v/>
      </c>
      <c r="S1469" s="11" t="str">
        <f ca="1">price</f>
        <v/>
      </c>
      <c r="U1469" s="4"/>
      <c r="V1469" s="4"/>
      <c r="W1469" s="220" t="str">
        <f ca="1">commission</f>
        <v/>
      </c>
      <c r="X1469" s="301"/>
    </row>
    <row r="1470" spans="1:24" x14ac:dyDescent="0.25">
      <c r="A1470" s="6" t="str">
        <f ca="1">no.</f>
        <v/>
      </c>
      <c r="E1470" s="4" t="str">
        <f ca="1">position</f>
        <v/>
      </c>
      <c r="I1470" s="322"/>
      <c r="L1470" s="23"/>
      <c r="N1470" s="6"/>
      <c r="P1470" s="20"/>
      <c r="Q1470" s="5" t="str">
        <f ca="1">score</f>
        <v/>
      </c>
      <c r="R1470" s="58" t="str">
        <f ca="1">rescore</f>
        <v/>
      </c>
      <c r="S1470" s="11" t="str">
        <f ca="1">price</f>
        <v/>
      </c>
      <c r="U1470" s="4"/>
      <c r="V1470" s="4"/>
      <c r="W1470" s="220" t="str">
        <f ca="1">commission</f>
        <v/>
      </c>
      <c r="X1470" s="301"/>
    </row>
    <row r="1471" spans="1:24" x14ac:dyDescent="0.25">
      <c r="A1471" s="6" t="str">
        <f ca="1">no.</f>
        <v/>
      </c>
      <c r="E1471" s="4" t="str">
        <f ca="1">position</f>
        <v/>
      </c>
      <c r="I1471" s="322"/>
      <c r="L1471" s="23"/>
      <c r="N1471" s="6"/>
      <c r="P1471" s="20"/>
      <c r="Q1471" s="5" t="str">
        <f ca="1">score</f>
        <v/>
      </c>
      <c r="R1471" s="58" t="str">
        <f ca="1">rescore</f>
        <v/>
      </c>
      <c r="S1471" s="11" t="str">
        <f ca="1">price</f>
        <v/>
      </c>
      <c r="U1471" s="4"/>
      <c r="V1471" s="4"/>
      <c r="W1471" s="220" t="str">
        <f ca="1">commission</f>
        <v/>
      </c>
      <c r="X1471" s="301"/>
    </row>
    <row r="1472" spans="1:24" x14ac:dyDescent="0.25">
      <c r="A1472" s="6" t="str">
        <f ca="1">no.</f>
        <v/>
      </c>
      <c r="E1472" s="4" t="str">
        <f ca="1">position</f>
        <v/>
      </c>
      <c r="I1472" s="322"/>
      <c r="L1472" s="23"/>
      <c r="N1472" s="6"/>
      <c r="P1472" s="20"/>
      <c r="Q1472" s="5" t="str">
        <f ca="1">score</f>
        <v/>
      </c>
      <c r="R1472" s="58" t="str">
        <f ca="1">rescore</f>
        <v/>
      </c>
      <c r="S1472" s="11" t="str">
        <f ca="1">price</f>
        <v/>
      </c>
      <c r="U1472" s="4"/>
      <c r="V1472" s="4"/>
      <c r="W1472" s="220" t="str">
        <f ca="1">commission</f>
        <v/>
      </c>
      <c r="X1472" s="301"/>
    </row>
    <row r="1473" spans="1:24" x14ac:dyDescent="0.25">
      <c r="A1473" s="6" t="str">
        <f ca="1">no.</f>
        <v/>
      </c>
      <c r="E1473" s="4" t="str">
        <f ca="1">position</f>
        <v/>
      </c>
      <c r="I1473" s="322"/>
      <c r="L1473" s="23"/>
      <c r="N1473" s="6"/>
      <c r="P1473" s="20"/>
      <c r="Q1473" s="5" t="str">
        <f ca="1">score</f>
        <v/>
      </c>
      <c r="R1473" s="58" t="str">
        <f ca="1">rescore</f>
        <v/>
      </c>
      <c r="S1473" s="11" t="str">
        <f ca="1">price</f>
        <v/>
      </c>
      <c r="U1473" s="4"/>
      <c r="V1473" s="4"/>
      <c r="W1473" s="220" t="str">
        <f ca="1">commission</f>
        <v/>
      </c>
      <c r="X1473" s="301"/>
    </row>
    <row r="1474" spans="1:24" x14ac:dyDescent="0.25">
      <c r="A1474" s="6" t="str">
        <f ca="1">no.</f>
        <v/>
      </c>
      <c r="E1474" s="4" t="str">
        <f ca="1">position</f>
        <v/>
      </c>
      <c r="I1474" s="322"/>
      <c r="L1474" s="23"/>
      <c r="N1474" s="6"/>
      <c r="P1474" s="20"/>
      <c r="Q1474" s="5" t="str">
        <f ca="1">score</f>
        <v/>
      </c>
      <c r="R1474" s="58" t="str">
        <f ca="1">rescore</f>
        <v/>
      </c>
      <c r="S1474" s="11" t="str">
        <f ca="1">price</f>
        <v/>
      </c>
      <c r="U1474" s="4"/>
      <c r="V1474" s="4"/>
      <c r="W1474" s="220" t="str">
        <f ca="1">commission</f>
        <v/>
      </c>
      <c r="X1474" s="301"/>
    </row>
    <row r="1475" spans="1:24" x14ac:dyDescent="0.25">
      <c r="A1475" s="6" t="str">
        <f ca="1">no.</f>
        <v/>
      </c>
      <c r="E1475" s="4" t="str">
        <f ca="1">position</f>
        <v/>
      </c>
      <c r="I1475" s="322"/>
      <c r="L1475" s="23"/>
      <c r="N1475" s="6"/>
      <c r="P1475" s="20"/>
      <c r="Q1475" s="5" t="str">
        <f ca="1">score</f>
        <v/>
      </c>
      <c r="R1475" s="58" t="str">
        <f ca="1">rescore</f>
        <v/>
      </c>
      <c r="S1475" s="11" t="str">
        <f ca="1">price</f>
        <v/>
      </c>
      <c r="U1475" s="4"/>
      <c r="V1475" s="4"/>
      <c r="W1475" s="220" t="str">
        <f ca="1">commission</f>
        <v/>
      </c>
      <c r="X1475" s="301"/>
    </row>
    <row r="1476" spans="1:24" x14ac:dyDescent="0.25">
      <c r="A1476" s="6" t="str">
        <f ca="1">no.</f>
        <v/>
      </c>
      <c r="E1476" s="4" t="str">
        <f ca="1">position</f>
        <v/>
      </c>
      <c r="I1476" s="322"/>
      <c r="L1476" s="23"/>
      <c r="N1476" s="6"/>
      <c r="P1476" s="20"/>
      <c r="Q1476" s="5" t="str">
        <f ca="1">score</f>
        <v/>
      </c>
      <c r="R1476" s="58" t="str">
        <f ca="1">rescore</f>
        <v/>
      </c>
      <c r="S1476" s="11" t="str">
        <f ca="1">price</f>
        <v/>
      </c>
      <c r="U1476" s="4"/>
      <c r="V1476" s="4"/>
      <c r="W1476" s="220" t="str">
        <f ca="1">commission</f>
        <v/>
      </c>
      <c r="X1476" s="301"/>
    </row>
    <row r="1477" spans="1:24" x14ac:dyDescent="0.25">
      <c r="A1477" s="6" t="str">
        <f ca="1">no.</f>
        <v/>
      </c>
      <c r="E1477" s="4" t="str">
        <f ca="1">position</f>
        <v/>
      </c>
      <c r="I1477" s="322"/>
      <c r="L1477" s="23"/>
      <c r="N1477" s="6"/>
      <c r="P1477" s="20"/>
      <c r="Q1477" s="5" t="str">
        <f ca="1">score</f>
        <v/>
      </c>
      <c r="R1477" s="58" t="str">
        <f ca="1">rescore</f>
        <v/>
      </c>
      <c r="S1477" s="11" t="str">
        <f ca="1">price</f>
        <v/>
      </c>
      <c r="U1477" s="4"/>
      <c r="V1477" s="4"/>
      <c r="W1477" s="220" t="str">
        <f ca="1">commission</f>
        <v/>
      </c>
      <c r="X1477" s="301"/>
    </row>
    <row r="1478" spans="1:24" x14ac:dyDescent="0.25">
      <c r="A1478" s="6" t="str">
        <f ca="1">no.</f>
        <v/>
      </c>
      <c r="E1478" s="4" t="str">
        <f ca="1">position</f>
        <v/>
      </c>
      <c r="I1478" s="322"/>
      <c r="L1478" s="23"/>
      <c r="N1478" s="6"/>
      <c r="P1478" s="20"/>
      <c r="Q1478" s="5" t="str">
        <f ca="1">score</f>
        <v/>
      </c>
      <c r="R1478" s="58" t="str">
        <f ca="1">rescore</f>
        <v/>
      </c>
      <c r="S1478" s="11" t="str">
        <f ca="1">price</f>
        <v/>
      </c>
      <c r="U1478" s="4"/>
      <c r="V1478" s="4"/>
      <c r="W1478" s="220" t="str">
        <f ca="1">commission</f>
        <v/>
      </c>
      <c r="X1478" s="301"/>
    </row>
    <row r="1479" spans="1:24" x14ac:dyDescent="0.25">
      <c r="A1479" s="6" t="str">
        <f ca="1">no.</f>
        <v/>
      </c>
      <c r="E1479" s="4" t="str">
        <f ca="1">position</f>
        <v/>
      </c>
      <c r="I1479" s="322"/>
      <c r="L1479" s="23"/>
      <c r="N1479" s="6"/>
      <c r="P1479" s="20"/>
      <c r="Q1479" s="5" t="str">
        <f ca="1">score</f>
        <v/>
      </c>
      <c r="R1479" s="58" t="str">
        <f ca="1">rescore</f>
        <v/>
      </c>
      <c r="S1479" s="11" t="str">
        <f ca="1">price</f>
        <v/>
      </c>
      <c r="U1479" s="4"/>
      <c r="V1479" s="4"/>
      <c r="W1479" s="220" t="str">
        <f ca="1">commission</f>
        <v/>
      </c>
      <c r="X1479" s="301"/>
    </row>
    <row r="1480" spans="1:24" x14ac:dyDescent="0.25">
      <c r="A1480" s="6" t="str">
        <f ca="1">no.</f>
        <v/>
      </c>
      <c r="E1480" s="4" t="str">
        <f ca="1">position</f>
        <v/>
      </c>
      <c r="I1480" s="322"/>
      <c r="L1480" s="23"/>
      <c r="N1480" s="6"/>
      <c r="P1480" s="20"/>
      <c r="Q1480" s="5" t="str">
        <f ca="1">score</f>
        <v/>
      </c>
      <c r="R1480" s="58" t="str">
        <f ca="1">rescore</f>
        <v/>
      </c>
      <c r="S1480" s="11" t="str">
        <f ca="1">price</f>
        <v/>
      </c>
      <c r="U1480" s="4"/>
      <c r="V1480" s="4"/>
      <c r="W1480" s="220" t="str">
        <f ca="1">commission</f>
        <v/>
      </c>
      <c r="X1480" s="301"/>
    </row>
    <row r="1481" spans="1:24" x14ac:dyDescent="0.25">
      <c r="A1481" s="6" t="str">
        <f ca="1">no.</f>
        <v/>
      </c>
      <c r="E1481" s="4" t="str">
        <f ca="1">position</f>
        <v/>
      </c>
      <c r="I1481" s="322"/>
      <c r="L1481" s="23"/>
      <c r="N1481" s="6"/>
      <c r="P1481" s="20"/>
      <c r="Q1481" s="5" t="str">
        <f ca="1">score</f>
        <v/>
      </c>
      <c r="R1481" s="58" t="str">
        <f ca="1">rescore</f>
        <v/>
      </c>
      <c r="S1481" s="11" t="str">
        <f ca="1">price</f>
        <v/>
      </c>
      <c r="U1481" s="4"/>
      <c r="V1481" s="4"/>
      <c r="W1481" s="220" t="str">
        <f ca="1">commission</f>
        <v/>
      </c>
      <c r="X1481" s="301"/>
    </row>
    <row r="1482" spans="1:24" x14ac:dyDescent="0.25">
      <c r="A1482" s="6" t="str">
        <f ca="1">no.</f>
        <v/>
      </c>
      <c r="E1482" s="4" t="str">
        <f ca="1">position</f>
        <v/>
      </c>
      <c r="I1482" s="322"/>
      <c r="L1482" s="23"/>
      <c r="N1482" s="6"/>
      <c r="P1482" s="20"/>
      <c r="Q1482" s="5" t="str">
        <f ca="1">score</f>
        <v/>
      </c>
      <c r="R1482" s="58" t="str">
        <f ca="1">rescore</f>
        <v/>
      </c>
      <c r="S1482" s="11" t="str">
        <f ca="1">price</f>
        <v/>
      </c>
      <c r="U1482" s="4"/>
      <c r="V1482" s="4"/>
      <c r="W1482" s="220" t="str">
        <f ca="1">commission</f>
        <v/>
      </c>
      <c r="X1482" s="301"/>
    </row>
    <row r="1483" spans="1:24" x14ac:dyDescent="0.25">
      <c r="A1483" s="6" t="str">
        <f ca="1">no.</f>
        <v/>
      </c>
      <c r="E1483" s="4" t="str">
        <f ca="1">position</f>
        <v/>
      </c>
      <c r="I1483" s="322"/>
      <c r="L1483" s="23"/>
      <c r="N1483" s="6"/>
      <c r="P1483" s="20"/>
      <c r="Q1483" s="5" t="str">
        <f ca="1">score</f>
        <v/>
      </c>
      <c r="R1483" s="58" t="str">
        <f ca="1">rescore</f>
        <v/>
      </c>
      <c r="S1483" s="11" t="str">
        <f ca="1">price</f>
        <v/>
      </c>
      <c r="U1483" s="4"/>
      <c r="V1483" s="4"/>
      <c r="W1483" s="220" t="str">
        <f ca="1">commission</f>
        <v/>
      </c>
      <c r="X1483" s="301"/>
    </row>
    <row r="1484" spans="1:24" x14ac:dyDescent="0.25">
      <c r="A1484" s="6" t="str">
        <f ca="1">no.</f>
        <v/>
      </c>
      <c r="E1484" s="4" t="str">
        <f ca="1">position</f>
        <v/>
      </c>
      <c r="I1484" s="322"/>
      <c r="L1484" s="23"/>
      <c r="N1484" s="6"/>
      <c r="P1484" s="20"/>
      <c r="Q1484" s="5" t="str">
        <f ca="1">score</f>
        <v/>
      </c>
      <c r="R1484" s="58" t="str">
        <f ca="1">rescore</f>
        <v/>
      </c>
      <c r="S1484" s="11" t="str">
        <f ca="1">price</f>
        <v/>
      </c>
      <c r="U1484" s="4"/>
      <c r="V1484" s="4"/>
      <c r="W1484" s="220" t="str">
        <f ca="1">commission</f>
        <v/>
      </c>
      <c r="X1484" s="301"/>
    </row>
    <row r="1485" spans="1:24" x14ac:dyDescent="0.25">
      <c r="A1485" s="6" t="str">
        <f ca="1">no.</f>
        <v/>
      </c>
      <c r="E1485" s="4" t="str">
        <f ca="1">position</f>
        <v/>
      </c>
      <c r="I1485" s="322"/>
      <c r="L1485" s="23"/>
      <c r="N1485" s="6"/>
      <c r="P1485" s="20"/>
      <c r="Q1485" s="5" t="str">
        <f ca="1">score</f>
        <v/>
      </c>
      <c r="R1485" s="58" t="str">
        <f ca="1">rescore</f>
        <v/>
      </c>
      <c r="S1485" s="11" t="str">
        <f ca="1">price</f>
        <v/>
      </c>
      <c r="U1485" s="4"/>
      <c r="V1485" s="4"/>
      <c r="W1485" s="220" t="str">
        <f ca="1">commission</f>
        <v/>
      </c>
      <c r="X1485" s="301"/>
    </row>
    <row r="1486" spans="1:24" x14ac:dyDescent="0.25">
      <c r="A1486" s="6" t="str">
        <f ca="1">no.</f>
        <v/>
      </c>
      <c r="E1486" s="4" t="str">
        <f ca="1">position</f>
        <v/>
      </c>
      <c r="I1486" s="322"/>
      <c r="L1486" s="23"/>
      <c r="N1486" s="6"/>
      <c r="P1486" s="20"/>
      <c r="Q1486" s="5" t="str">
        <f ca="1">score</f>
        <v/>
      </c>
      <c r="R1486" s="58" t="str">
        <f ca="1">rescore</f>
        <v/>
      </c>
      <c r="S1486" s="11" t="str">
        <f ca="1">price</f>
        <v/>
      </c>
      <c r="U1486" s="4"/>
      <c r="V1486" s="4"/>
      <c r="W1486" s="220" t="str">
        <f ca="1">commission</f>
        <v/>
      </c>
      <c r="X1486" s="301"/>
    </row>
    <row r="1487" spans="1:24" x14ac:dyDescent="0.25">
      <c r="A1487" s="6" t="str">
        <f ca="1">no.</f>
        <v/>
      </c>
      <c r="E1487" s="4" t="str">
        <f ca="1">position</f>
        <v/>
      </c>
      <c r="I1487" s="322"/>
      <c r="L1487" s="23"/>
      <c r="N1487" s="6"/>
      <c r="P1487" s="20"/>
      <c r="Q1487" s="5" t="str">
        <f ca="1">score</f>
        <v/>
      </c>
      <c r="R1487" s="58" t="str">
        <f ca="1">rescore</f>
        <v/>
      </c>
      <c r="S1487" s="11" t="str">
        <f ca="1">price</f>
        <v/>
      </c>
      <c r="U1487" s="4"/>
      <c r="V1487" s="4"/>
      <c r="W1487" s="220" t="str">
        <f ca="1">commission</f>
        <v/>
      </c>
      <c r="X1487" s="301"/>
    </row>
    <row r="1488" spans="1:24" x14ac:dyDescent="0.25">
      <c r="A1488" s="6" t="str">
        <f ca="1">no.</f>
        <v/>
      </c>
      <c r="E1488" s="4" t="str">
        <f ca="1">position</f>
        <v/>
      </c>
      <c r="I1488" s="322"/>
      <c r="L1488" s="23"/>
      <c r="N1488" s="6"/>
      <c r="P1488" s="20"/>
      <c r="Q1488" s="5" t="str">
        <f ca="1">score</f>
        <v/>
      </c>
      <c r="R1488" s="58" t="str">
        <f ca="1">rescore</f>
        <v/>
      </c>
      <c r="S1488" s="11" t="str">
        <f ca="1">price</f>
        <v/>
      </c>
      <c r="U1488" s="4"/>
      <c r="V1488" s="4"/>
      <c r="W1488" s="220" t="str">
        <f ca="1">commission</f>
        <v/>
      </c>
      <c r="X1488" s="301"/>
    </row>
    <row r="1489" spans="1:24" x14ac:dyDescent="0.25">
      <c r="A1489" s="6" t="str">
        <f ca="1">no.</f>
        <v/>
      </c>
      <c r="E1489" s="4" t="str">
        <f ca="1">position</f>
        <v/>
      </c>
      <c r="I1489" s="322"/>
      <c r="L1489" s="23"/>
      <c r="N1489" s="6"/>
      <c r="P1489" s="20"/>
      <c r="Q1489" s="5" t="str">
        <f ca="1">score</f>
        <v/>
      </c>
      <c r="R1489" s="58" t="str">
        <f ca="1">rescore</f>
        <v/>
      </c>
      <c r="S1489" s="11" t="str">
        <f ca="1">price</f>
        <v/>
      </c>
      <c r="U1489" s="4"/>
      <c r="V1489" s="4"/>
      <c r="W1489" s="220" t="str">
        <f ca="1">commission</f>
        <v/>
      </c>
      <c r="X1489" s="301"/>
    </row>
    <row r="1490" spans="1:24" x14ac:dyDescent="0.25">
      <c r="A1490" s="6" t="str">
        <f ca="1">no.</f>
        <v/>
      </c>
      <c r="E1490" s="4" t="str">
        <f ca="1">position</f>
        <v/>
      </c>
      <c r="I1490" s="322"/>
      <c r="L1490" s="23"/>
      <c r="N1490" s="6"/>
      <c r="P1490" s="20"/>
      <c r="Q1490" s="5" t="str">
        <f ca="1">score</f>
        <v/>
      </c>
      <c r="R1490" s="58" t="str">
        <f ca="1">rescore</f>
        <v/>
      </c>
      <c r="S1490" s="11" t="str">
        <f ca="1">price</f>
        <v/>
      </c>
      <c r="U1490" s="4"/>
      <c r="V1490" s="4"/>
      <c r="W1490" s="219" t="str">
        <f ca="1">commission</f>
        <v/>
      </c>
      <c r="X1490" s="301"/>
    </row>
    <row r="1491" spans="1:24" x14ac:dyDescent="0.25">
      <c r="A1491" s="6" t="str">
        <f ca="1">no.</f>
        <v/>
      </c>
      <c r="E1491" s="4" t="str">
        <f ca="1">position</f>
        <v/>
      </c>
      <c r="I1491" s="322"/>
      <c r="L1491" s="23"/>
      <c r="N1491" s="6"/>
      <c r="P1491" s="20"/>
      <c r="Q1491" s="5" t="str">
        <f ca="1">score</f>
        <v/>
      </c>
      <c r="R1491" s="58" t="str">
        <f ca="1">rescore</f>
        <v/>
      </c>
      <c r="S1491" s="11" t="str">
        <f ca="1">price</f>
        <v/>
      </c>
      <c r="U1491" s="4"/>
      <c r="V1491" s="4"/>
      <c r="W1491" s="220" t="str">
        <f ca="1">commission</f>
        <v/>
      </c>
      <c r="X1491" s="301"/>
    </row>
    <row r="1492" spans="1:24" x14ac:dyDescent="0.25">
      <c r="A1492" s="6" t="str">
        <f ca="1">no.</f>
        <v/>
      </c>
      <c r="E1492" s="4" t="str">
        <f ca="1">position</f>
        <v/>
      </c>
      <c r="I1492" s="322"/>
      <c r="L1492" s="23"/>
      <c r="N1492" s="6"/>
      <c r="P1492" s="20"/>
      <c r="Q1492" s="5" t="str">
        <f ca="1">score</f>
        <v/>
      </c>
      <c r="R1492" s="58" t="str">
        <f ca="1">rescore</f>
        <v/>
      </c>
      <c r="S1492" s="11" t="str">
        <f ca="1">price</f>
        <v/>
      </c>
      <c r="U1492" s="4"/>
      <c r="V1492" s="4"/>
      <c r="W1492" s="220" t="str">
        <f ca="1">commission</f>
        <v/>
      </c>
      <c r="X1492" s="301"/>
    </row>
    <row r="1493" spans="1:24" x14ac:dyDescent="0.25">
      <c r="A1493" s="6" t="str">
        <f ca="1">no.</f>
        <v/>
      </c>
      <c r="E1493" s="4" t="str">
        <f ca="1">position</f>
        <v/>
      </c>
      <c r="I1493" s="322"/>
      <c r="L1493" s="23"/>
      <c r="N1493" s="6"/>
      <c r="P1493" s="20"/>
      <c r="Q1493" s="5" t="str">
        <f ca="1">score</f>
        <v/>
      </c>
      <c r="R1493" s="58" t="str">
        <f ca="1">rescore</f>
        <v/>
      </c>
      <c r="S1493" s="11" t="str">
        <f ca="1">price</f>
        <v/>
      </c>
      <c r="U1493" s="4"/>
      <c r="V1493" s="4"/>
      <c r="W1493" s="220" t="str">
        <f ca="1">commission</f>
        <v/>
      </c>
      <c r="X1493" s="301"/>
    </row>
    <row r="1494" spans="1:24" x14ac:dyDescent="0.25">
      <c r="A1494" s="6" t="str">
        <f ca="1">no.</f>
        <v/>
      </c>
      <c r="E1494" s="4" t="str">
        <f ca="1">position</f>
        <v/>
      </c>
      <c r="I1494" s="322"/>
      <c r="L1494" s="23"/>
      <c r="N1494" s="6"/>
      <c r="P1494" s="20"/>
      <c r="Q1494" s="5" t="str">
        <f ca="1">score</f>
        <v/>
      </c>
      <c r="R1494" s="58" t="str">
        <f ca="1">rescore</f>
        <v/>
      </c>
      <c r="S1494" s="11" t="str">
        <f ca="1">price</f>
        <v/>
      </c>
      <c r="U1494" s="4"/>
      <c r="V1494" s="4"/>
      <c r="W1494" s="220" t="str">
        <f ca="1">commission</f>
        <v/>
      </c>
      <c r="X1494" s="301"/>
    </row>
    <row r="1495" spans="1:24" x14ac:dyDescent="0.25">
      <c r="A1495" s="6" t="str">
        <f ca="1">no.</f>
        <v/>
      </c>
      <c r="E1495" s="4" t="str">
        <f ca="1">position</f>
        <v/>
      </c>
      <c r="I1495" s="322"/>
      <c r="L1495" s="23"/>
      <c r="N1495" s="6"/>
      <c r="P1495" s="20"/>
      <c r="Q1495" s="5" t="str">
        <f ca="1">score</f>
        <v/>
      </c>
      <c r="R1495" s="58" t="str">
        <f ca="1">rescore</f>
        <v/>
      </c>
      <c r="S1495" s="11" t="str">
        <f ca="1">price</f>
        <v/>
      </c>
      <c r="U1495" s="4"/>
      <c r="V1495" s="4"/>
      <c r="W1495" s="220" t="str">
        <f ca="1">commission</f>
        <v/>
      </c>
      <c r="X1495" s="301"/>
    </row>
    <row r="1496" spans="1:24" x14ac:dyDescent="0.25">
      <c r="A1496" s="6" t="str">
        <f ca="1">no.</f>
        <v/>
      </c>
      <c r="E1496" s="4" t="str">
        <f ca="1">position</f>
        <v/>
      </c>
      <c r="I1496" s="322"/>
      <c r="L1496" s="23"/>
      <c r="N1496" s="6"/>
      <c r="P1496" s="20"/>
      <c r="Q1496" s="5" t="str">
        <f ca="1">score</f>
        <v/>
      </c>
      <c r="R1496" s="58" t="str">
        <f ca="1">rescore</f>
        <v/>
      </c>
      <c r="S1496" s="11" t="str">
        <f ca="1">price</f>
        <v/>
      </c>
      <c r="U1496" s="4"/>
      <c r="V1496" s="4"/>
      <c r="W1496" s="220" t="str">
        <f ca="1">commission</f>
        <v/>
      </c>
      <c r="X1496" s="301"/>
    </row>
    <row r="1497" spans="1:24" x14ac:dyDescent="0.25">
      <c r="A1497" s="6" t="str">
        <f ca="1">no.</f>
        <v/>
      </c>
      <c r="E1497" s="4" t="str">
        <f ca="1">position</f>
        <v/>
      </c>
      <c r="I1497" s="322"/>
      <c r="L1497" s="23"/>
      <c r="N1497" s="6"/>
      <c r="P1497" s="20"/>
      <c r="Q1497" s="5" t="str">
        <f ca="1">score</f>
        <v/>
      </c>
      <c r="R1497" s="58" t="str">
        <f ca="1">rescore</f>
        <v/>
      </c>
      <c r="S1497" s="11" t="str">
        <f ca="1">price</f>
        <v/>
      </c>
      <c r="U1497" s="4"/>
      <c r="V1497" s="4"/>
      <c r="W1497" s="220" t="str">
        <f ca="1">commission</f>
        <v/>
      </c>
      <c r="X1497" s="301"/>
    </row>
    <row r="1498" spans="1:24" x14ac:dyDescent="0.25">
      <c r="A1498" s="6" t="str">
        <f ca="1">no.</f>
        <v/>
      </c>
      <c r="E1498" s="4" t="str">
        <f ca="1">position</f>
        <v/>
      </c>
      <c r="I1498" s="322"/>
      <c r="L1498" s="23"/>
      <c r="N1498" s="6"/>
      <c r="P1498" s="20"/>
      <c r="Q1498" s="5" t="str">
        <f ca="1">score</f>
        <v/>
      </c>
      <c r="R1498" s="58" t="str">
        <f ca="1">rescore</f>
        <v/>
      </c>
      <c r="S1498" s="11" t="str">
        <f ca="1">price</f>
        <v/>
      </c>
      <c r="U1498" s="4"/>
      <c r="V1498" s="4"/>
      <c r="W1498" s="220" t="str">
        <f ca="1">commission</f>
        <v/>
      </c>
      <c r="X1498" s="301"/>
    </row>
    <row r="1499" spans="1:24" x14ac:dyDescent="0.25">
      <c r="A1499" s="6" t="str">
        <f ca="1">no.</f>
        <v/>
      </c>
      <c r="E1499" s="4" t="str">
        <f ca="1">position</f>
        <v/>
      </c>
      <c r="I1499" s="322"/>
      <c r="L1499" s="23"/>
      <c r="N1499" s="6"/>
      <c r="P1499" s="20"/>
      <c r="Q1499" s="5" t="str">
        <f ca="1">score</f>
        <v/>
      </c>
      <c r="R1499" s="58" t="str">
        <f ca="1">rescore</f>
        <v/>
      </c>
      <c r="S1499" s="11" t="str">
        <f ca="1">price</f>
        <v/>
      </c>
      <c r="U1499" s="4"/>
      <c r="V1499" s="4"/>
      <c r="W1499" s="220" t="str">
        <f ca="1">commission</f>
        <v/>
      </c>
      <c r="X1499" s="301"/>
    </row>
    <row r="1500" spans="1:24" x14ac:dyDescent="0.25">
      <c r="A1500" s="6" t="str">
        <f ca="1">no.</f>
        <v/>
      </c>
      <c r="E1500" s="4" t="str">
        <f ca="1">position</f>
        <v/>
      </c>
      <c r="I1500" s="322"/>
      <c r="L1500" s="23"/>
      <c r="N1500" s="6"/>
      <c r="P1500" s="20"/>
      <c r="Q1500" s="5" t="str">
        <f ca="1">score</f>
        <v/>
      </c>
      <c r="R1500" s="58" t="str">
        <f ca="1">rescore</f>
        <v/>
      </c>
      <c r="S1500" s="11" t="str">
        <f ca="1">price</f>
        <v/>
      </c>
      <c r="U1500" s="4"/>
      <c r="V1500" s="4"/>
      <c r="W1500" s="220" t="str">
        <f ca="1">commission</f>
        <v/>
      </c>
      <c r="X1500" s="301"/>
    </row>
    <row r="1501" spans="1:24" x14ac:dyDescent="0.25">
      <c r="A1501" s="6" t="str">
        <f ca="1">no.</f>
        <v/>
      </c>
      <c r="E1501" s="4" t="str">
        <f ca="1">position</f>
        <v/>
      </c>
      <c r="I1501" s="322"/>
      <c r="L1501" s="23"/>
      <c r="N1501" s="6"/>
      <c r="P1501" s="20"/>
      <c r="Q1501" s="5" t="str">
        <f ca="1">score</f>
        <v/>
      </c>
      <c r="R1501" s="58" t="str">
        <f ca="1">rescore</f>
        <v/>
      </c>
      <c r="S1501" s="11" t="str">
        <f ca="1">price</f>
        <v/>
      </c>
      <c r="U1501" s="4"/>
      <c r="V1501" s="4"/>
      <c r="W1501" s="220" t="str">
        <f ca="1">commission</f>
        <v/>
      </c>
      <c r="X1501" s="301"/>
    </row>
    <row r="1502" spans="1:24" x14ac:dyDescent="0.25">
      <c r="A1502" s="6" t="str">
        <f ca="1">no.</f>
        <v/>
      </c>
      <c r="E1502" s="4" t="str">
        <f ca="1">position</f>
        <v/>
      </c>
      <c r="I1502" s="322"/>
      <c r="L1502" s="23"/>
      <c r="N1502" s="6"/>
      <c r="P1502" s="20"/>
      <c r="Q1502" s="5" t="str">
        <f ca="1">score</f>
        <v/>
      </c>
      <c r="R1502" s="58" t="str">
        <f ca="1">rescore</f>
        <v/>
      </c>
      <c r="S1502" s="11" t="str">
        <f ca="1">price</f>
        <v/>
      </c>
      <c r="U1502" s="4"/>
      <c r="V1502" s="4"/>
      <c r="W1502" s="220" t="str">
        <f ca="1">commission</f>
        <v/>
      </c>
      <c r="X1502" s="301"/>
    </row>
    <row r="1503" spans="1:24" x14ac:dyDescent="0.25">
      <c r="A1503" s="6" t="str">
        <f ca="1">no.</f>
        <v/>
      </c>
      <c r="E1503" s="4" t="str">
        <f ca="1">position</f>
        <v/>
      </c>
      <c r="I1503" s="322"/>
      <c r="L1503" s="23"/>
      <c r="N1503" s="6"/>
      <c r="P1503" s="20"/>
      <c r="Q1503" s="5" t="str">
        <f ca="1">score</f>
        <v/>
      </c>
      <c r="R1503" s="58" t="str">
        <f ca="1">rescore</f>
        <v/>
      </c>
      <c r="S1503" s="11" t="str">
        <f ca="1">price</f>
        <v/>
      </c>
      <c r="U1503" s="4"/>
      <c r="V1503" s="4"/>
      <c r="W1503" s="220" t="str">
        <f ca="1">commission</f>
        <v/>
      </c>
      <c r="X1503" s="301"/>
    </row>
    <row r="1504" spans="1:24" x14ac:dyDescent="0.25">
      <c r="A1504" s="6" t="str">
        <f ca="1">no.</f>
        <v/>
      </c>
      <c r="E1504" s="4" t="str">
        <f ca="1">position</f>
        <v/>
      </c>
      <c r="I1504" s="322"/>
      <c r="L1504" s="23"/>
      <c r="N1504" s="6"/>
      <c r="P1504" s="20"/>
      <c r="Q1504" s="5" t="str">
        <f ca="1">score</f>
        <v/>
      </c>
      <c r="R1504" s="58" t="str">
        <f ca="1">rescore</f>
        <v/>
      </c>
      <c r="S1504" s="11" t="str">
        <f ca="1">price</f>
        <v/>
      </c>
      <c r="U1504" s="4"/>
      <c r="V1504" s="4"/>
      <c r="W1504" s="220" t="str">
        <f ca="1">commission</f>
        <v/>
      </c>
      <c r="X1504" s="301"/>
    </row>
    <row r="1505" spans="1:24" x14ac:dyDescent="0.25">
      <c r="A1505" s="6" t="str">
        <f ca="1">no.</f>
        <v/>
      </c>
      <c r="E1505" s="4" t="str">
        <f ca="1">position</f>
        <v/>
      </c>
      <c r="I1505" s="322"/>
      <c r="L1505" s="23"/>
      <c r="N1505" s="6"/>
      <c r="P1505" s="20"/>
      <c r="Q1505" s="5" t="str">
        <f ca="1">score</f>
        <v/>
      </c>
      <c r="R1505" s="58" t="str">
        <f ca="1">rescore</f>
        <v/>
      </c>
      <c r="S1505" s="11" t="str">
        <f ca="1">price</f>
        <v/>
      </c>
      <c r="U1505" s="4"/>
      <c r="V1505" s="4"/>
      <c r="W1505" s="220" t="str">
        <f ca="1">commission</f>
        <v/>
      </c>
      <c r="X1505" s="301"/>
    </row>
    <row r="1506" spans="1:24" x14ac:dyDescent="0.25">
      <c r="A1506" s="6" t="str">
        <f ca="1">no.</f>
        <v/>
      </c>
      <c r="E1506" s="4" t="str">
        <f ca="1">position</f>
        <v/>
      </c>
      <c r="I1506" s="322"/>
      <c r="L1506" s="23"/>
      <c r="N1506" s="6"/>
      <c r="P1506" s="20"/>
      <c r="Q1506" s="5" t="str">
        <f ca="1">score</f>
        <v/>
      </c>
      <c r="R1506" s="58" t="str">
        <f ca="1">rescore</f>
        <v/>
      </c>
      <c r="S1506" s="11" t="str">
        <f ca="1">price</f>
        <v/>
      </c>
      <c r="U1506" s="4"/>
      <c r="V1506" s="4"/>
      <c r="W1506" s="220" t="str">
        <f ca="1">commission</f>
        <v/>
      </c>
      <c r="X1506" s="301"/>
    </row>
    <row r="1507" spans="1:24" x14ac:dyDescent="0.25">
      <c r="A1507" s="6" t="str">
        <f ca="1">no.</f>
        <v/>
      </c>
      <c r="E1507" s="4" t="str">
        <f ca="1">position</f>
        <v/>
      </c>
      <c r="I1507" s="322"/>
      <c r="L1507" s="23"/>
      <c r="N1507" s="6"/>
      <c r="P1507" s="20"/>
      <c r="Q1507" s="5" t="str">
        <f ca="1">score</f>
        <v/>
      </c>
      <c r="R1507" s="58" t="str">
        <f ca="1">rescore</f>
        <v/>
      </c>
      <c r="S1507" s="11" t="str">
        <f ca="1">price</f>
        <v/>
      </c>
      <c r="U1507" s="4"/>
      <c r="V1507" s="4"/>
      <c r="W1507" s="220" t="str">
        <f ca="1">commission</f>
        <v/>
      </c>
      <c r="X1507" s="301"/>
    </row>
    <row r="1508" spans="1:24" x14ac:dyDescent="0.25">
      <c r="A1508" s="6" t="str">
        <f ca="1">no.</f>
        <v/>
      </c>
      <c r="E1508" s="4" t="str">
        <f ca="1">position</f>
        <v/>
      </c>
      <c r="I1508" s="322"/>
      <c r="L1508" s="23"/>
      <c r="N1508" s="6"/>
      <c r="P1508" s="20"/>
      <c r="Q1508" s="5" t="str">
        <f ca="1">score</f>
        <v/>
      </c>
      <c r="R1508" s="58" t="str">
        <f ca="1">rescore</f>
        <v/>
      </c>
      <c r="S1508" s="11" t="str">
        <f ca="1">price</f>
        <v/>
      </c>
      <c r="U1508" s="4"/>
      <c r="V1508" s="4"/>
      <c r="W1508" s="220" t="str">
        <f ca="1">commission</f>
        <v/>
      </c>
      <c r="X1508" s="301"/>
    </row>
    <row r="1509" spans="1:24" x14ac:dyDescent="0.25">
      <c r="A1509" s="6" t="str">
        <f ca="1">no.</f>
        <v/>
      </c>
      <c r="E1509" s="4" t="str">
        <f ca="1">position</f>
        <v/>
      </c>
      <c r="I1509" s="322"/>
      <c r="L1509" s="23"/>
      <c r="N1509" s="6"/>
      <c r="P1509" s="20"/>
      <c r="Q1509" s="5" t="str">
        <f ca="1">score</f>
        <v/>
      </c>
      <c r="R1509" s="58" t="str">
        <f ca="1">rescore</f>
        <v/>
      </c>
      <c r="S1509" s="11" t="str">
        <f ca="1">price</f>
        <v/>
      </c>
      <c r="U1509" s="4"/>
      <c r="V1509" s="4"/>
      <c r="W1509" s="220" t="str">
        <f ca="1">commission</f>
        <v/>
      </c>
      <c r="X1509" s="301"/>
    </row>
    <row r="1510" spans="1:24" x14ac:dyDescent="0.25">
      <c r="A1510" s="6" t="str">
        <f ca="1">no.</f>
        <v/>
      </c>
      <c r="E1510" s="4" t="str">
        <f ca="1">position</f>
        <v/>
      </c>
      <c r="I1510" s="322"/>
      <c r="L1510" s="23"/>
      <c r="N1510" s="6"/>
      <c r="P1510" s="20"/>
      <c r="Q1510" s="5" t="str">
        <f ca="1">score</f>
        <v/>
      </c>
      <c r="R1510" s="58" t="str">
        <f ca="1">rescore</f>
        <v/>
      </c>
      <c r="S1510" s="11" t="str">
        <f ca="1">price</f>
        <v/>
      </c>
      <c r="U1510" s="4"/>
      <c r="V1510" s="4"/>
      <c r="W1510" s="220" t="str">
        <f ca="1">commission</f>
        <v/>
      </c>
      <c r="X1510" s="301"/>
    </row>
    <row r="1511" spans="1:24" x14ac:dyDescent="0.25">
      <c r="A1511" s="6" t="str">
        <f ca="1">no.</f>
        <v/>
      </c>
      <c r="E1511" s="4" t="str">
        <f ca="1">position</f>
        <v/>
      </c>
      <c r="I1511" s="322"/>
      <c r="L1511" s="23"/>
      <c r="N1511" s="6"/>
      <c r="P1511" s="20"/>
      <c r="Q1511" s="5" t="str">
        <f ca="1">score</f>
        <v/>
      </c>
      <c r="R1511" s="58" t="str">
        <f ca="1">rescore</f>
        <v/>
      </c>
      <c r="S1511" s="11" t="str">
        <f ca="1">price</f>
        <v/>
      </c>
      <c r="U1511" s="4"/>
      <c r="V1511" s="4"/>
      <c r="W1511" s="220" t="str">
        <f ca="1">commission</f>
        <v/>
      </c>
      <c r="X1511" s="301"/>
    </row>
    <row r="1512" spans="1:24" x14ac:dyDescent="0.25">
      <c r="A1512" s="6" t="str">
        <f ca="1">no.</f>
        <v/>
      </c>
      <c r="E1512" s="4" t="str">
        <f ca="1">position</f>
        <v/>
      </c>
      <c r="I1512" s="322"/>
      <c r="L1512" s="23"/>
      <c r="N1512" s="6"/>
      <c r="P1512" s="20"/>
      <c r="Q1512" s="5" t="str">
        <f ca="1">score</f>
        <v/>
      </c>
      <c r="R1512" s="58" t="str">
        <f ca="1">rescore</f>
        <v/>
      </c>
      <c r="S1512" s="11" t="str">
        <f ca="1">price</f>
        <v/>
      </c>
      <c r="U1512" s="4"/>
      <c r="V1512" s="4"/>
      <c r="W1512" s="220" t="str">
        <f ca="1">commission</f>
        <v/>
      </c>
      <c r="X1512" s="301"/>
    </row>
    <row r="1513" spans="1:24" x14ac:dyDescent="0.25">
      <c r="A1513" s="6" t="str">
        <f ca="1">no.</f>
        <v/>
      </c>
      <c r="E1513" s="4" t="str">
        <f ca="1">position</f>
        <v/>
      </c>
      <c r="I1513" s="322"/>
      <c r="L1513" s="23"/>
      <c r="N1513" s="6"/>
      <c r="P1513" s="20"/>
      <c r="Q1513" s="5" t="str">
        <f ca="1">score</f>
        <v/>
      </c>
      <c r="R1513" s="58" t="str">
        <f ca="1">rescore</f>
        <v/>
      </c>
      <c r="S1513" s="11" t="str">
        <f ca="1">price</f>
        <v/>
      </c>
      <c r="U1513" s="4"/>
      <c r="V1513" s="4"/>
      <c r="W1513" s="220" t="str">
        <f ca="1">commission</f>
        <v/>
      </c>
      <c r="X1513" s="301"/>
    </row>
    <row r="1514" spans="1:24" x14ac:dyDescent="0.25">
      <c r="A1514" s="6" t="str">
        <f ca="1">no.</f>
        <v/>
      </c>
      <c r="E1514" s="4" t="str">
        <f ca="1">position</f>
        <v/>
      </c>
      <c r="I1514" s="318"/>
      <c r="L1514" s="23"/>
      <c r="N1514" s="6"/>
      <c r="P1514" s="20"/>
      <c r="Q1514" s="5" t="str">
        <f ca="1">score</f>
        <v/>
      </c>
      <c r="R1514" s="58" t="str">
        <f ca="1">rescore</f>
        <v/>
      </c>
      <c r="S1514" s="11" t="str">
        <f ca="1">price</f>
        <v/>
      </c>
      <c r="U1514" s="4"/>
      <c r="V1514" s="4"/>
      <c r="W1514" s="220" t="str">
        <f ca="1">commission</f>
        <v/>
      </c>
      <c r="X1514" s="301"/>
    </row>
    <row r="1515" spans="1:24" x14ac:dyDescent="0.25">
      <c r="A1515" s="6" t="str">
        <f ca="1">no.</f>
        <v/>
      </c>
      <c r="E1515" s="4" t="str">
        <f ca="1">position</f>
        <v/>
      </c>
      <c r="I1515" s="322"/>
      <c r="L1515" s="23"/>
      <c r="N1515" s="6"/>
      <c r="P1515" s="20"/>
      <c r="Q1515" s="5" t="str">
        <f ca="1">score</f>
        <v/>
      </c>
      <c r="R1515" s="58" t="str">
        <f ca="1">rescore</f>
        <v/>
      </c>
      <c r="S1515" s="11" t="str">
        <f ca="1">price</f>
        <v/>
      </c>
      <c r="U1515" s="4"/>
      <c r="V1515" s="4"/>
      <c r="W1515" s="220" t="str">
        <f ca="1">commission</f>
        <v/>
      </c>
      <c r="X1515" s="301"/>
    </row>
    <row r="1516" spans="1:24" x14ac:dyDescent="0.25">
      <c r="A1516" s="6" t="str">
        <f ca="1">no.</f>
        <v/>
      </c>
      <c r="E1516" s="4" t="str">
        <f ca="1">position</f>
        <v/>
      </c>
      <c r="I1516" s="322"/>
      <c r="L1516" s="23"/>
      <c r="N1516" s="6"/>
      <c r="P1516" s="20"/>
      <c r="Q1516" s="5" t="str">
        <f ca="1">score</f>
        <v/>
      </c>
      <c r="R1516" s="58" t="str">
        <f ca="1">rescore</f>
        <v/>
      </c>
      <c r="S1516" s="11" t="str">
        <f ca="1">price</f>
        <v/>
      </c>
      <c r="U1516" s="4"/>
      <c r="V1516" s="4"/>
      <c r="W1516" s="220" t="str">
        <f ca="1">commission</f>
        <v/>
      </c>
      <c r="X1516" s="301"/>
    </row>
    <row r="1517" spans="1:24" x14ac:dyDescent="0.25">
      <c r="A1517" s="6" t="str">
        <f ca="1">no.</f>
        <v/>
      </c>
      <c r="E1517" s="4" t="str">
        <f ca="1">position</f>
        <v/>
      </c>
      <c r="I1517" s="322"/>
      <c r="L1517" s="23"/>
      <c r="N1517" s="6"/>
      <c r="P1517" s="20"/>
      <c r="Q1517" s="5" t="str">
        <f ca="1">score</f>
        <v/>
      </c>
      <c r="R1517" s="58" t="str">
        <f ca="1">rescore</f>
        <v/>
      </c>
      <c r="S1517" s="11" t="str">
        <f ca="1">price</f>
        <v/>
      </c>
      <c r="U1517" s="4"/>
      <c r="V1517" s="4"/>
      <c r="W1517" s="220" t="str">
        <f ca="1">commission</f>
        <v/>
      </c>
      <c r="X1517" s="301"/>
    </row>
    <row r="1518" spans="1:24" x14ac:dyDescent="0.25">
      <c r="A1518" s="6" t="str">
        <f ca="1">no.</f>
        <v/>
      </c>
      <c r="E1518" s="4" t="str">
        <f ca="1">position</f>
        <v/>
      </c>
      <c r="I1518" s="322"/>
      <c r="L1518" s="23"/>
      <c r="N1518" s="6"/>
      <c r="P1518" s="20"/>
      <c r="Q1518" s="5" t="str">
        <f ca="1">score</f>
        <v/>
      </c>
      <c r="R1518" s="58" t="str">
        <f ca="1">rescore</f>
        <v/>
      </c>
      <c r="S1518" s="11" t="str">
        <f ca="1">price</f>
        <v/>
      </c>
      <c r="U1518" s="4"/>
      <c r="V1518" s="4"/>
      <c r="W1518" s="220" t="str">
        <f ca="1">commission</f>
        <v/>
      </c>
      <c r="X1518" s="301"/>
    </row>
    <row r="1519" spans="1:24" x14ac:dyDescent="0.25">
      <c r="A1519" s="6" t="str">
        <f ca="1">no.</f>
        <v/>
      </c>
      <c r="E1519" s="4" t="str">
        <f ca="1">position</f>
        <v/>
      </c>
      <c r="I1519" s="322"/>
      <c r="L1519" s="23"/>
      <c r="N1519" s="6"/>
      <c r="P1519" s="20"/>
      <c r="Q1519" s="5" t="str">
        <f ca="1">score</f>
        <v/>
      </c>
      <c r="R1519" s="58" t="str">
        <f ca="1">rescore</f>
        <v/>
      </c>
      <c r="S1519" s="11" t="str">
        <f ca="1">price</f>
        <v/>
      </c>
      <c r="U1519" s="4"/>
      <c r="V1519" s="4"/>
      <c r="W1519" s="220" t="str">
        <f ca="1">commission</f>
        <v/>
      </c>
      <c r="X1519" s="301"/>
    </row>
    <row r="1520" spans="1:24" x14ac:dyDescent="0.25">
      <c r="A1520" s="6" t="str">
        <f ca="1">no.</f>
        <v/>
      </c>
      <c r="E1520" s="4" t="str">
        <f ca="1">position</f>
        <v/>
      </c>
      <c r="I1520" s="322"/>
      <c r="L1520" s="23"/>
      <c r="N1520" s="6"/>
      <c r="P1520" s="20"/>
      <c r="Q1520" s="5" t="str">
        <f ca="1">score</f>
        <v/>
      </c>
      <c r="R1520" s="58" t="str">
        <f ca="1">rescore</f>
        <v/>
      </c>
      <c r="S1520" s="11" t="str">
        <f ca="1">price</f>
        <v/>
      </c>
      <c r="U1520" s="4"/>
      <c r="V1520" s="4"/>
      <c r="W1520" s="220" t="str">
        <f ca="1">commission</f>
        <v/>
      </c>
      <c r="X1520" s="301"/>
    </row>
    <row r="1521" spans="1:24" x14ac:dyDescent="0.25">
      <c r="A1521" s="6" t="str">
        <f ca="1">no.</f>
        <v/>
      </c>
      <c r="E1521" s="4" t="str">
        <f ca="1">position</f>
        <v/>
      </c>
      <c r="I1521" s="322"/>
      <c r="L1521" s="23"/>
      <c r="N1521" s="6"/>
      <c r="P1521" s="20"/>
      <c r="Q1521" s="5" t="str">
        <f ca="1">score</f>
        <v/>
      </c>
      <c r="R1521" s="58" t="str">
        <f ca="1">rescore</f>
        <v/>
      </c>
      <c r="S1521" s="11" t="str">
        <f ca="1">price</f>
        <v/>
      </c>
      <c r="U1521" s="4"/>
      <c r="V1521" s="4"/>
      <c r="W1521" s="220" t="str">
        <f ca="1">commission</f>
        <v/>
      </c>
      <c r="X1521" s="301"/>
    </row>
    <row r="1522" spans="1:24" x14ac:dyDescent="0.25">
      <c r="A1522" s="6" t="str">
        <f ca="1">no.</f>
        <v/>
      </c>
      <c r="E1522" s="4" t="str">
        <f ca="1">position</f>
        <v/>
      </c>
      <c r="I1522" s="322"/>
      <c r="L1522" s="23"/>
      <c r="N1522" s="6"/>
      <c r="P1522" s="20"/>
      <c r="Q1522" s="5" t="str">
        <f ca="1">score</f>
        <v/>
      </c>
      <c r="R1522" s="58" t="str">
        <f ca="1">rescore</f>
        <v/>
      </c>
      <c r="S1522" s="11" t="str">
        <f ca="1">price</f>
        <v/>
      </c>
      <c r="U1522" s="4"/>
      <c r="V1522" s="4"/>
      <c r="W1522" s="220" t="str">
        <f ca="1">commission</f>
        <v/>
      </c>
      <c r="X1522" s="301"/>
    </row>
    <row r="1523" spans="1:24" x14ac:dyDescent="0.25">
      <c r="A1523" s="6" t="str">
        <f ca="1">no.</f>
        <v/>
      </c>
      <c r="E1523" s="4" t="str">
        <f ca="1">position</f>
        <v/>
      </c>
      <c r="I1523" s="322"/>
      <c r="L1523" s="23"/>
      <c r="N1523" s="6"/>
      <c r="P1523" s="20"/>
      <c r="Q1523" s="5" t="str">
        <f ca="1">score</f>
        <v/>
      </c>
      <c r="R1523" s="58" t="str">
        <f ca="1">rescore</f>
        <v/>
      </c>
      <c r="S1523" s="11" t="str">
        <f ca="1">price</f>
        <v/>
      </c>
      <c r="U1523" s="4"/>
      <c r="V1523" s="4"/>
      <c r="W1523" s="220" t="str">
        <f ca="1">commission</f>
        <v/>
      </c>
      <c r="X1523" s="301"/>
    </row>
    <row r="1524" spans="1:24" x14ac:dyDescent="0.25">
      <c r="A1524" s="6" t="str">
        <f ca="1">no.</f>
        <v/>
      </c>
      <c r="E1524" s="4" t="str">
        <f ca="1">position</f>
        <v/>
      </c>
      <c r="I1524" s="322"/>
      <c r="L1524" s="23"/>
      <c r="N1524" s="6"/>
      <c r="P1524" s="20"/>
      <c r="Q1524" s="5" t="str">
        <f ca="1">score</f>
        <v/>
      </c>
      <c r="R1524" s="58" t="str">
        <f ca="1">rescore</f>
        <v/>
      </c>
      <c r="S1524" s="11" t="str">
        <f ca="1">price</f>
        <v/>
      </c>
      <c r="U1524" s="4"/>
      <c r="V1524" s="4"/>
      <c r="W1524" s="220" t="str">
        <f ca="1">commission</f>
        <v/>
      </c>
      <c r="X1524" s="301"/>
    </row>
    <row r="1525" spans="1:24" x14ac:dyDescent="0.25">
      <c r="A1525" s="6" t="str">
        <f ca="1">no.</f>
        <v/>
      </c>
      <c r="E1525" s="4" t="str">
        <f ca="1">position</f>
        <v/>
      </c>
      <c r="I1525" s="322"/>
      <c r="L1525" s="23"/>
      <c r="N1525" s="6"/>
      <c r="P1525" s="20"/>
      <c r="Q1525" s="5" t="str">
        <f ca="1">score</f>
        <v/>
      </c>
      <c r="R1525" s="58" t="str">
        <f ca="1">rescore</f>
        <v/>
      </c>
      <c r="S1525" s="11" t="str">
        <f ca="1">price</f>
        <v/>
      </c>
      <c r="U1525" s="4"/>
      <c r="V1525" s="4"/>
      <c r="W1525" s="220" t="str">
        <f ca="1">commission</f>
        <v/>
      </c>
      <c r="X1525" s="301"/>
    </row>
    <row r="1526" spans="1:24" x14ac:dyDescent="0.25">
      <c r="A1526" s="6" t="str">
        <f ca="1">no.</f>
        <v/>
      </c>
      <c r="E1526" s="4" t="str">
        <f ca="1">position</f>
        <v/>
      </c>
      <c r="I1526" s="322"/>
      <c r="L1526" s="23"/>
      <c r="N1526" s="6"/>
      <c r="P1526" s="20"/>
      <c r="Q1526" s="5" t="str">
        <f ca="1">score</f>
        <v/>
      </c>
      <c r="R1526" s="58" t="str">
        <f ca="1">rescore</f>
        <v/>
      </c>
      <c r="S1526" s="11" t="str">
        <f ca="1">price</f>
        <v/>
      </c>
      <c r="U1526" s="4"/>
      <c r="V1526" s="4"/>
      <c r="W1526" s="220" t="str">
        <f ca="1">commission</f>
        <v/>
      </c>
      <c r="X1526" s="301"/>
    </row>
    <row r="1527" spans="1:24" x14ac:dyDescent="0.25">
      <c r="A1527" s="6" t="str">
        <f ca="1">no.</f>
        <v/>
      </c>
      <c r="E1527" s="4" t="str">
        <f ca="1">position</f>
        <v/>
      </c>
      <c r="I1527" s="322"/>
      <c r="L1527" s="23"/>
      <c r="N1527" s="6"/>
      <c r="P1527" s="20"/>
      <c r="Q1527" s="5" t="str">
        <f ca="1">score</f>
        <v/>
      </c>
      <c r="R1527" s="58" t="str">
        <f ca="1">rescore</f>
        <v/>
      </c>
      <c r="S1527" s="11" t="str">
        <f ca="1">price</f>
        <v/>
      </c>
      <c r="U1527" s="4"/>
      <c r="V1527" s="4"/>
      <c r="W1527" s="220" t="str">
        <f ca="1">commission</f>
        <v/>
      </c>
      <c r="X1527" s="301"/>
    </row>
    <row r="1528" spans="1:24" x14ac:dyDescent="0.25">
      <c r="A1528" s="6" t="str">
        <f ca="1">no.</f>
        <v/>
      </c>
      <c r="E1528" s="4" t="str">
        <f ca="1">position</f>
        <v/>
      </c>
      <c r="I1528" s="322"/>
      <c r="L1528" s="23"/>
      <c r="N1528" s="6"/>
      <c r="P1528" s="20"/>
      <c r="Q1528" s="5" t="str">
        <f ca="1">score</f>
        <v/>
      </c>
      <c r="R1528" s="58" t="str">
        <f ca="1">rescore</f>
        <v/>
      </c>
      <c r="S1528" s="11" t="str">
        <f ca="1">price</f>
        <v/>
      </c>
      <c r="U1528" s="4"/>
      <c r="V1528" s="4"/>
      <c r="W1528" s="220" t="str">
        <f ca="1">commission</f>
        <v/>
      </c>
      <c r="X1528" s="301"/>
    </row>
    <row r="1529" spans="1:24" x14ac:dyDescent="0.25">
      <c r="A1529" s="6" t="str">
        <f ca="1">no.</f>
        <v/>
      </c>
      <c r="E1529" s="4" t="str">
        <f ca="1">position</f>
        <v/>
      </c>
      <c r="I1529" s="322"/>
      <c r="L1529" s="23"/>
      <c r="N1529" s="6"/>
      <c r="P1529" s="20"/>
      <c r="Q1529" s="5" t="str">
        <f ca="1">score</f>
        <v/>
      </c>
      <c r="R1529" s="58" t="str">
        <f ca="1">rescore</f>
        <v/>
      </c>
      <c r="S1529" s="11" t="str">
        <f ca="1">price</f>
        <v/>
      </c>
      <c r="U1529" s="4"/>
      <c r="V1529" s="4"/>
      <c r="W1529" s="220" t="str">
        <f ca="1">commission</f>
        <v/>
      </c>
      <c r="X1529" s="301"/>
    </row>
    <row r="1530" spans="1:24" x14ac:dyDescent="0.25">
      <c r="A1530" s="6" t="str">
        <f ca="1">no.</f>
        <v/>
      </c>
      <c r="E1530" s="4" t="str">
        <f ca="1">position</f>
        <v/>
      </c>
      <c r="I1530" s="322"/>
      <c r="L1530" s="23"/>
      <c r="N1530" s="6"/>
      <c r="P1530" s="20"/>
      <c r="Q1530" s="5" t="str">
        <f ca="1">score</f>
        <v/>
      </c>
      <c r="R1530" s="58" t="str">
        <f ca="1">rescore</f>
        <v/>
      </c>
      <c r="S1530" s="11" t="str">
        <f ca="1">price</f>
        <v/>
      </c>
      <c r="U1530" s="4"/>
      <c r="V1530" s="4"/>
      <c r="W1530" s="220" t="str">
        <f ca="1">commission</f>
        <v/>
      </c>
      <c r="X1530" s="301"/>
    </row>
    <row r="1531" spans="1:24" x14ac:dyDescent="0.25">
      <c r="A1531" s="6" t="str">
        <f ca="1">no.</f>
        <v/>
      </c>
      <c r="E1531" s="4" t="str">
        <f ca="1">position</f>
        <v/>
      </c>
      <c r="I1531" s="322"/>
      <c r="L1531" s="23"/>
      <c r="N1531" s="6"/>
      <c r="P1531" s="20"/>
      <c r="Q1531" s="5" t="str">
        <f ca="1">score</f>
        <v/>
      </c>
      <c r="R1531" s="58" t="str">
        <f ca="1">rescore</f>
        <v/>
      </c>
      <c r="S1531" s="11" t="str">
        <f ca="1">price</f>
        <v/>
      </c>
      <c r="U1531" s="4"/>
      <c r="V1531" s="4"/>
      <c r="W1531" s="220" t="str">
        <f ca="1">commission</f>
        <v/>
      </c>
      <c r="X1531" s="301"/>
    </row>
    <row r="1532" spans="1:24" x14ac:dyDescent="0.25">
      <c r="A1532" s="6" t="str">
        <f ca="1">no.</f>
        <v/>
      </c>
      <c r="E1532" s="4" t="str">
        <f ca="1">position</f>
        <v/>
      </c>
      <c r="I1532" s="322"/>
      <c r="L1532" s="23"/>
      <c r="N1532" s="6"/>
      <c r="P1532" s="20"/>
      <c r="Q1532" s="5" t="str">
        <f ca="1">score</f>
        <v/>
      </c>
      <c r="R1532" s="58" t="str">
        <f ca="1">rescore</f>
        <v/>
      </c>
      <c r="S1532" s="11" t="str">
        <f ca="1">price</f>
        <v/>
      </c>
      <c r="U1532" s="4"/>
      <c r="V1532" s="4"/>
      <c r="W1532" s="220" t="str">
        <f ca="1">commission</f>
        <v/>
      </c>
      <c r="X1532" s="301"/>
    </row>
    <row r="1533" spans="1:24" x14ac:dyDescent="0.25">
      <c r="A1533" s="6" t="str">
        <f ca="1">no.</f>
        <v/>
      </c>
      <c r="E1533" s="4" t="str">
        <f ca="1">position</f>
        <v/>
      </c>
      <c r="I1533" s="322"/>
      <c r="L1533" s="23"/>
      <c r="N1533" s="6"/>
      <c r="P1533" s="20"/>
      <c r="Q1533" s="5" t="str">
        <f ca="1">score</f>
        <v/>
      </c>
      <c r="R1533" s="58" t="str">
        <f ca="1">rescore</f>
        <v/>
      </c>
      <c r="S1533" s="11" t="str">
        <f ca="1">price</f>
        <v/>
      </c>
      <c r="U1533" s="4"/>
      <c r="V1533" s="4"/>
      <c r="W1533" s="220" t="str">
        <f ca="1">commission</f>
        <v/>
      </c>
      <c r="X1533" s="301"/>
    </row>
    <row r="1534" spans="1:24" x14ac:dyDescent="0.25">
      <c r="A1534" s="6" t="str">
        <f ca="1">no.</f>
        <v/>
      </c>
      <c r="E1534" s="4" t="str">
        <f ca="1">position</f>
        <v/>
      </c>
      <c r="I1534" s="322"/>
      <c r="L1534" s="23"/>
      <c r="N1534" s="6"/>
      <c r="P1534" s="20"/>
      <c r="Q1534" s="5" t="str">
        <f ca="1">score</f>
        <v/>
      </c>
      <c r="R1534" s="58" t="str">
        <f ca="1">rescore</f>
        <v/>
      </c>
      <c r="S1534" s="11" t="str">
        <f ca="1">price</f>
        <v/>
      </c>
      <c r="U1534" s="4"/>
      <c r="V1534" s="4"/>
      <c r="W1534" s="220" t="str">
        <f ca="1">commission</f>
        <v/>
      </c>
      <c r="X1534" s="301"/>
    </row>
    <row r="1535" spans="1:24" x14ac:dyDescent="0.25">
      <c r="A1535" s="6" t="str">
        <f ca="1">no.</f>
        <v/>
      </c>
      <c r="E1535" s="4" t="str">
        <f ca="1">position</f>
        <v/>
      </c>
      <c r="I1535" s="322"/>
      <c r="L1535" s="23"/>
      <c r="N1535" s="6"/>
      <c r="P1535" s="20"/>
      <c r="Q1535" s="5" t="str">
        <f ca="1">score</f>
        <v/>
      </c>
      <c r="R1535" s="58" t="str">
        <f ca="1">rescore</f>
        <v/>
      </c>
      <c r="S1535" s="11" t="str">
        <f ca="1">price</f>
        <v/>
      </c>
      <c r="U1535" s="4"/>
      <c r="V1535" s="4"/>
      <c r="W1535" s="220" t="str">
        <f ca="1">commission</f>
        <v/>
      </c>
      <c r="X1535" s="301"/>
    </row>
    <row r="1536" spans="1:24" x14ac:dyDescent="0.25">
      <c r="A1536" s="6" t="str">
        <f ca="1">no.</f>
        <v/>
      </c>
      <c r="E1536" s="4" t="str">
        <f ca="1">position</f>
        <v/>
      </c>
      <c r="I1536" s="322"/>
      <c r="L1536" s="23"/>
      <c r="N1536" s="6"/>
      <c r="P1536" s="20"/>
      <c r="Q1536" s="5" t="str">
        <f ca="1">score</f>
        <v/>
      </c>
      <c r="R1536" s="58" t="str">
        <f ca="1">rescore</f>
        <v/>
      </c>
      <c r="S1536" s="11" t="str">
        <f ca="1">price</f>
        <v/>
      </c>
      <c r="U1536" s="4"/>
      <c r="V1536" s="4"/>
      <c r="W1536" s="220" t="str">
        <f ca="1">commission</f>
        <v/>
      </c>
      <c r="X1536" s="301"/>
    </row>
    <row r="1537" spans="1:24" x14ac:dyDescent="0.25">
      <c r="A1537" s="6" t="str">
        <f ca="1">no.</f>
        <v/>
      </c>
      <c r="E1537" s="4" t="str">
        <f ca="1">position</f>
        <v/>
      </c>
      <c r="I1537" s="322"/>
      <c r="L1537" s="23"/>
      <c r="N1537" s="6"/>
      <c r="P1537" s="20"/>
      <c r="Q1537" s="5" t="str">
        <f ca="1">score</f>
        <v/>
      </c>
      <c r="R1537" s="58" t="str">
        <f ca="1">rescore</f>
        <v/>
      </c>
      <c r="S1537" s="11" t="str">
        <f ca="1">price</f>
        <v/>
      </c>
      <c r="U1537" s="4"/>
      <c r="V1537" s="4"/>
      <c r="W1537" s="220" t="str">
        <f ca="1">commission</f>
        <v/>
      </c>
      <c r="X1537" s="301"/>
    </row>
    <row r="1538" spans="1:24" x14ac:dyDescent="0.25">
      <c r="A1538" s="6" t="str">
        <f ca="1">no.</f>
        <v/>
      </c>
      <c r="E1538" s="4" t="str">
        <f ca="1">position</f>
        <v/>
      </c>
      <c r="I1538" s="322"/>
      <c r="L1538" s="23"/>
      <c r="N1538" s="6"/>
      <c r="P1538" s="20"/>
      <c r="Q1538" s="5" t="str">
        <f ca="1">score</f>
        <v/>
      </c>
      <c r="R1538" s="58" t="str">
        <f ca="1">rescore</f>
        <v/>
      </c>
      <c r="S1538" s="11" t="str">
        <f ca="1">price</f>
        <v/>
      </c>
      <c r="U1538" s="4"/>
      <c r="V1538" s="4"/>
      <c r="W1538" s="220" t="str">
        <f ca="1">commission</f>
        <v/>
      </c>
      <c r="X1538" s="301"/>
    </row>
    <row r="1539" spans="1:24" x14ac:dyDescent="0.25">
      <c r="A1539" s="6" t="str">
        <f ca="1">no.</f>
        <v/>
      </c>
      <c r="E1539" s="4" t="str">
        <f ca="1">position</f>
        <v/>
      </c>
      <c r="I1539" s="322"/>
      <c r="L1539" s="23"/>
      <c r="N1539" s="6"/>
      <c r="P1539" s="20"/>
      <c r="Q1539" s="5" t="str">
        <f ca="1">score</f>
        <v/>
      </c>
      <c r="R1539" s="58" t="str">
        <f ca="1">rescore</f>
        <v/>
      </c>
      <c r="S1539" s="11" t="str">
        <f ca="1">price</f>
        <v/>
      </c>
      <c r="U1539" s="4"/>
      <c r="V1539" s="4"/>
      <c r="W1539" s="220" t="str">
        <f ca="1">commission</f>
        <v/>
      </c>
      <c r="X1539" s="301"/>
    </row>
    <row r="1540" spans="1:24" x14ac:dyDescent="0.25">
      <c r="A1540" s="6" t="str">
        <f ca="1">no.</f>
        <v/>
      </c>
      <c r="E1540" s="4" t="str">
        <f ca="1">position</f>
        <v/>
      </c>
      <c r="I1540" s="322"/>
      <c r="L1540" s="23"/>
      <c r="N1540" s="6"/>
      <c r="P1540" s="20"/>
      <c r="Q1540" s="5" t="str">
        <f ca="1">score</f>
        <v/>
      </c>
      <c r="R1540" s="58" t="str">
        <f ca="1">rescore</f>
        <v/>
      </c>
      <c r="S1540" s="11" t="str">
        <f ca="1">price</f>
        <v/>
      </c>
      <c r="U1540" s="4"/>
      <c r="V1540" s="4"/>
      <c r="W1540" s="220" t="str">
        <f ca="1">commission</f>
        <v/>
      </c>
      <c r="X1540" s="301"/>
    </row>
    <row r="1541" spans="1:24" x14ac:dyDescent="0.25">
      <c r="A1541" s="6" t="str">
        <f ca="1">no.</f>
        <v/>
      </c>
      <c r="E1541" s="4" t="str">
        <f ca="1">position</f>
        <v/>
      </c>
      <c r="I1541" s="322"/>
      <c r="L1541" s="23"/>
      <c r="N1541" s="6"/>
      <c r="P1541" s="20"/>
      <c r="Q1541" s="5" t="str">
        <f ca="1">score</f>
        <v/>
      </c>
      <c r="R1541" s="58" t="str">
        <f ca="1">rescore</f>
        <v/>
      </c>
      <c r="S1541" s="11" t="str">
        <f ca="1">price</f>
        <v/>
      </c>
      <c r="U1541" s="4"/>
      <c r="V1541" s="4"/>
      <c r="W1541" s="220" t="str">
        <f ca="1">commission</f>
        <v/>
      </c>
      <c r="X1541" s="301"/>
    </row>
    <row r="1542" spans="1:24" x14ac:dyDescent="0.25">
      <c r="A1542" s="6" t="str">
        <f ca="1">no.</f>
        <v/>
      </c>
      <c r="E1542" s="4" t="str">
        <f ca="1">position</f>
        <v/>
      </c>
      <c r="I1542" s="322"/>
      <c r="L1542" s="23"/>
      <c r="N1542" s="6"/>
      <c r="P1542" s="20"/>
      <c r="Q1542" s="5" t="str">
        <f ca="1">score</f>
        <v/>
      </c>
      <c r="R1542" s="58" t="str">
        <f ca="1">rescore</f>
        <v/>
      </c>
      <c r="S1542" s="11" t="str">
        <f ca="1">price</f>
        <v/>
      </c>
      <c r="U1542" s="4"/>
      <c r="V1542" s="4"/>
      <c r="W1542" s="220" t="str">
        <f ca="1">commission</f>
        <v/>
      </c>
      <c r="X1542" s="301"/>
    </row>
    <row r="1543" spans="1:24" x14ac:dyDescent="0.25">
      <c r="A1543" s="6" t="str">
        <f ca="1">no.</f>
        <v/>
      </c>
      <c r="E1543" s="4" t="str">
        <f ca="1">position</f>
        <v/>
      </c>
      <c r="I1543" s="322"/>
      <c r="L1543" s="23"/>
      <c r="N1543" s="6"/>
      <c r="P1543" s="20"/>
      <c r="Q1543" s="5" t="str">
        <f ca="1">score</f>
        <v/>
      </c>
      <c r="R1543" s="58" t="str">
        <f ca="1">rescore</f>
        <v/>
      </c>
      <c r="S1543" s="11" t="str">
        <f ca="1">price</f>
        <v/>
      </c>
      <c r="U1543" s="4"/>
      <c r="V1543" s="4"/>
      <c r="W1543" s="220" t="str">
        <f ca="1">commission</f>
        <v/>
      </c>
      <c r="X1543" s="301"/>
    </row>
    <row r="1544" spans="1:24" x14ac:dyDescent="0.25">
      <c r="A1544" s="6" t="str">
        <f ca="1">no.</f>
        <v/>
      </c>
      <c r="E1544" s="4" t="str">
        <f ca="1">position</f>
        <v/>
      </c>
      <c r="I1544" s="322"/>
      <c r="L1544" s="23"/>
      <c r="N1544" s="6"/>
      <c r="P1544" s="20"/>
      <c r="Q1544" s="5" t="str">
        <f ca="1">score</f>
        <v/>
      </c>
      <c r="R1544" s="58" t="str">
        <f ca="1">rescore</f>
        <v/>
      </c>
      <c r="S1544" s="11" t="str">
        <f ca="1">price</f>
        <v/>
      </c>
      <c r="U1544" s="4"/>
      <c r="V1544" s="4"/>
      <c r="W1544" s="220" t="str">
        <f ca="1">commission</f>
        <v/>
      </c>
      <c r="X1544" s="301"/>
    </row>
    <row r="1545" spans="1:24" x14ac:dyDescent="0.25">
      <c r="A1545" s="6" t="str">
        <f ca="1">no.</f>
        <v/>
      </c>
      <c r="E1545" s="4" t="str">
        <f ca="1">position</f>
        <v/>
      </c>
      <c r="I1545" s="322"/>
      <c r="L1545" s="23"/>
      <c r="N1545" s="6"/>
      <c r="P1545" s="20"/>
      <c r="Q1545" s="5" t="str">
        <f ca="1">score</f>
        <v/>
      </c>
      <c r="R1545" s="58" t="str">
        <f ca="1">rescore</f>
        <v/>
      </c>
      <c r="S1545" s="11" t="str">
        <f ca="1">price</f>
        <v/>
      </c>
      <c r="U1545" s="4"/>
      <c r="V1545" s="4"/>
      <c r="W1545" s="220" t="str">
        <f ca="1">commission</f>
        <v/>
      </c>
      <c r="X1545" s="301"/>
    </row>
    <row r="1546" spans="1:24" x14ac:dyDescent="0.25">
      <c r="A1546" s="6" t="str">
        <f ca="1">no.</f>
        <v/>
      </c>
      <c r="E1546" s="4" t="str">
        <f ca="1">position</f>
        <v/>
      </c>
      <c r="I1546" s="322"/>
      <c r="L1546" s="23"/>
      <c r="N1546" s="6"/>
      <c r="P1546" s="20"/>
      <c r="Q1546" s="5" t="str">
        <f ca="1">score</f>
        <v/>
      </c>
      <c r="R1546" s="58" t="str">
        <f ca="1">rescore</f>
        <v/>
      </c>
      <c r="S1546" s="11" t="str">
        <f ca="1">price</f>
        <v/>
      </c>
      <c r="U1546" s="4"/>
      <c r="V1546" s="4"/>
      <c r="W1546" s="220" t="str">
        <f ca="1">commission</f>
        <v/>
      </c>
      <c r="X1546" s="301"/>
    </row>
    <row r="1547" spans="1:24" x14ac:dyDescent="0.25">
      <c r="A1547" s="6" t="str">
        <f ca="1">no.</f>
        <v/>
      </c>
      <c r="E1547" s="4" t="str">
        <f ca="1">position</f>
        <v/>
      </c>
      <c r="I1547" s="318"/>
      <c r="L1547" s="23"/>
      <c r="N1547" s="6"/>
      <c r="P1547" s="20"/>
      <c r="Q1547" s="5" t="str">
        <f ca="1">score</f>
        <v/>
      </c>
      <c r="R1547" s="58" t="str">
        <f ca="1">rescore</f>
        <v/>
      </c>
      <c r="S1547" s="11" t="str">
        <f ca="1">price</f>
        <v/>
      </c>
      <c r="U1547" s="4"/>
      <c r="V1547" s="4"/>
      <c r="W1547" s="220" t="str">
        <f ca="1">commission</f>
        <v/>
      </c>
      <c r="X1547" s="301"/>
    </row>
    <row r="1548" spans="1:24" x14ac:dyDescent="0.25">
      <c r="A1548" s="6" t="str">
        <f ca="1">no.</f>
        <v/>
      </c>
      <c r="E1548" s="4" t="str">
        <f ca="1">position</f>
        <v/>
      </c>
      <c r="I1548" s="322"/>
      <c r="L1548" s="23"/>
      <c r="N1548" s="6"/>
      <c r="P1548" s="20"/>
      <c r="Q1548" s="5" t="str">
        <f ca="1">score</f>
        <v/>
      </c>
      <c r="R1548" s="58" t="str">
        <f ca="1">rescore</f>
        <v/>
      </c>
      <c r="S1548" s="11" t="str">
        <f ca="1">price</f>
        <v/>
      </c>
      <c r="U1548" s="4"/>
      <c r="V1548" s="4"/>
      <c r="W1548" s="220" t="str">
        <f ca="1">commission</f>
        <v/>
      </c>
      <c r="X1548" s="301"/>
    </row>
    <row r="1549" spans="1:24" x14ac:dyDescent="0.25">
      <c r="A1549" s="6" t="str">
        <f ca="1">no.</f>
        <v/>
      </c>
      <c r="E1549" s="4" t="str">
        <f ca="1">position</f>
        <v/>
      </c>
      <c r="I1549" s="322"/>
      <c r="L1549" s="23"/>
      <c r="N1549" s="6"/>
      <c r="P1549" s="20"/>
      <c r="Q1549" s="5" t="str">
        <f ca="1">score</f>
        <v/>
      </c>
      <c r="R1549" s="58" t="str">
        <f ca="1">rescore</f>
        <v/>
      </c>
      <c r="S1549" s="11" t="str">
        <f ca="1">price</f>
        <v/>
      </c>
      <c r="U1549" s="4"/>
      <c r="V1549" s="4"/>
      <c r="W1549" s="220" t="str">
        <f ca="1">commission</f>
        <v/>
      </c>
      <c r="X1549" s="301"/>
    </row>
    <row r="1550" spans="1:24" x14ac:dyDescent="0.25">
      <c r="A1550" s="6" t="str">
        <f ca="1">no.</f>
        <v/>
      </c>
      <c r="E1550" s="4" t="str">
        <f ca="1">position</f>
        <v/>
      </c>
      <c r="I1550" s="322"/>
      <c r="L1550" s="23"/>
      <c r="N1550" s="6"/>
      <c r="P1550" s="20"/>
      <c r="Q1550" s="5" t="str">
        <f ca="1">score</f>
        <v/>
      </c>
      <c r="R1550" s="58" t="str">
        <f ca="1">rescore</f>
        <v/>
      </c>
      <c r="S1550" s="11" t="str">
        <f ca="1">price</f>
        <v/>
      </c>
      <c r="U1550" s="4"/>
      <c r="V1550" s="4"/>
      <c r="W1550" s="220" t="str">
        <f ca="1">commission</f>
        <v/>
      </c>
      <c r="X1550" s="301"/>
    </row>
    <row r="1551" spans="1:24" x14ac:dyDescent="0.25">
      <c r="A1551" s="6" t="str">
        <f ca="1">no.</f>
        <v/>
      </c>
      <c r="E1551" s="4" t="str">
        <f ca="1">position</f>
        <v/>
      </c>
      <c r="I1551" s="322"/>
      <c r="L1551" s="23"/>
      <c r="N1551" s="6"/>
      <c r="P1551" s="20"/>
      <c r="Q1551" s="5" t="str">
        <f ca="1">score</f>
        <v/>
      </c>
      <c r="R1551" s="58" t="str">
        <f ca="1">rescore</f>
        <v/>
      </c>
      <c r="S1551" s="11" t="str">
        <f ca="1">price</f>
        <v/>
      </c>
      <c r="U1551" s="4"/>
      <c r="V1551" s="4"/>
      <c r="W1551" s="220" t="str">
        <f ca="1">commission</f>
        <v/>
      </c>
      <c r="X1551" s="301"/>
    </row>
    <row r="1552" spans="1:24" x14ac:dyDescent="0.25">
      <c r="A1552" s="6" t="str">
        <f ca="1">no.</f>
        <v/>
      </c>
      <c r="E1552" s="4" t="str">
        <f ca="1">position</f>
        <v/>
      </c>
      <c r="I1552" s="318"/>
      <c r="L1552" s="23"/>
      <c r="N1552" s="6"/>
      <c r="P1552" s="20"/>
      <c r="Q1552" s="5" t="str">
        <f ca="1">score</f>
        <v/>
      </c>
      <c r="R1552" s="58" t="str">
        <f ca="1">rescore</f>
        <v/>
      </c>
      <c r="S1552" s="11" t="str">
        <f ca="1">price</f>
        <v/>
      </c>
      <c r="U1552" s="4"/>
      <c r="V1552" s="4"/>
      <c r="W1552" s="220" t="str">
        <f ca="1">commission</f>
        <v/>
      </c>
      <c r="X1552" s="301"/>
    </row>
    <row r="1553" spans="1:24" x14ac:dyDescent="0.25">
      <c r="A1553" s="6" t="str">
        <f ca="1">no.</f>
        <v/>
      </c>
      <c r="E1553" s="4" t="str">
        <f ca="1">position</f>
        <v/>
      </c>
      <c r="I1553" s="318"/>
      <c r="L1553" s="23"/>
      <c r="N1553" s="6"/>
      <c r="P1553" s="20"/>
      <c r="Q1553" s="5" t="str">
        <f ca="1">score</f>
        <v/>
      </c>
      <c r="R1553" s="58" t="str">
        <f ca="1">rescore</f>
        <v/>
      </c>
      <c r="S1553" s="11" t="str">
        <f ca="1">price</f>
        <v/>
      </c>
      <c r="U1553" s="4"/>
      <c r="V1553" s="4"/>
      <c r="W1553" s="219" t="str">
        <f ca="1">commission</f>
        <v/>
      </c>
      <c r="X1553" s="301"/>
    </row>
    <row r="1554" spans="1:24" x14ac:dyDescent="0.25">
      <c r="A1554" s="6" t="str">
        <f ca="1">no.</f>
        <v/>
      </c>
      <c r="E1554" s="4" t="str">
        <f ca="1">position</f>
        <v/>
      </c>
      <c r="I1554" s="318"/>
      <c r="L1554" s="23"/>
      <c r="N1554" s="6"/>
      <c r="P1554" s="20"/>
      <c r="Q1554" s="5" t="str">
        <f ca="1">score</f>
        <v/>
      </c>
      <c r="R1554" s="58" t="str">
        <f ca="1">rescore</f>
        <v/>
      </c>
      <c r="S1554" s="11" t="str">
        <f ca="1">price</f>
        <v/>
      </c>
      <c r="U1554" s="4"/>
      <c r="V1554" s="4"/>
      <c r="W1554" s="220" t="str">
        <f ca="1">commission</f>
        <v/>
      </c>
      <c r="X1554" s="301"/>
    </row>
    <row r="1555" spans="1:24" x14ac:dyDescent="0.25">
      <c r="A1555" s="6" t="str">
        <f ca="1">no.</f>
        <v/>
      </c>
      <c r="E1555" s="4" t="str">
        <f ca="1">position</f>
        <v/>
      </c>
      <c r="I1555" s="318"/>
      <c r="L1555" s="23"/>
      <c r="N1555" s="6"/>
      <c r="P1555" s="20"/>
      <c r="Q1555" s="5" t="str">
        <f ca="1">score</f>
        <v/>
      </c>
      <c r="R1555" s="58" t="str">
        <f ca="1">rescore</f>
        <v/>
      </c>
      <c r="S1555" s="11" t="str">
        <f ca="1">price</f>
        <v/>
      </c>
      <c r="U1555" s="4"/>
      <c r="V1555" s="4"/>
      <c r="W1555" s="220" t="str">
        <f ca="1">commission</f>
        <v/>
      </c>
      <c r="X1555" s="301"/>
    </row>
    <row r="1556" spans="1:24" x14ac:dyDescent="0.25">
      <c r="A1556" s="6" t="str">
        <f ca="1">no.</f>
        <v/>
      </c>
      <c r="E1556" s="4" t="str">
        <f ca="1">position</f>
        <v/>
      </c>
      <c r="I1556" s="318"/>
      <c r="L1556" s="23"/>
      <c r="N1556" s="6"/>
      <c r="P1556" s="20"/>
      <c r="Q1556" s="5" t="str">
        <f ca="1">score</f>
        <v/>
      </c>
      <c r="R1556" s="58" t="str">
        <f ca="1">rescore</f>
        <v/>
      </c>
      <c r="S1556" s="11" t="str">
        <f ca="1">price</f>
        <v/>
      </c>
      <c r="U1556" s="4"/>
      <c r="V1556" s="4"/>
      <c r="W1556" s="220" t="str">
        <f ca="1">commission</f>
        <v/>
      </c>
      <c r="X1556" s="301"/>
    </row>
    <row r="1557" spans="1:24" x14ac:dyDescent="0.25">
      <c r="A1557" s="6" t="str">
        <f ca="1">no.</f>
        <v/>
      </c>
      <c r="E1557" s="4" t="str">
        <f ca="1">position</f>
        <v/>
      </c>
      <c r="I1557" s="318"/>
      <c r="L1557" s="23"/>
      <c r="N1557" s="6"/>
      <c r="P1557" s="20"/>
      <c r="Q1557" s="5" t="str">
        <f ca="1">score</f>
        <v/>
      </c>
      <c r="R1557" s="58" t="str">
        <f ca="1">rescore</f>
        <v/>
      </c>
      <c r="S1557" s="11" t="str">
        <f ca="1">price</f>
        <v/>
      </c>
      <c r="U1557" s="4"/>
      <c r="V1557" s="4"/>
      <c r="W1557" s="220" t="str">
        <f ca="1">commission</f>
        <v/>
      </c>
      <c r="X1557" s="301"/>
    </row>
    <row r="1558" spans="1:24" x14ac:dyDescent="0.25">
      <c r="A1558" s="6" t="str">
        <f ca="1">no.</f>
        <v/>
      </c>
      <c r="E1558" s="4" t="str">
        <f ca="1">position</f>
        <v/>
      </c>
      <c r="I1558" s="318"/>
      <c r="L1558" s="23"/>
      <c r="N1558" s="6"/>
      <c r="P1558" s="20"/>
      <c r="Q1558" s="5" t="str">
        <f ca="1">score</f>
        <v/>
      </c>
      <c r="R1558" s="58" t="str">
        <f ca="1">rescore</f>
        <v/>
      </c>
      <c r="S1558" s="11" t="str">
        <f ca="1">price</f>
        <v/>
      </c>
      <c r="U1558" s="4"/>
      <c r="V1558" s="4"/>
      <c r="W1558" s="220" t="str">
        <f ca="1">commission</f>
        <v/>
      </c>
      <c r="X1558" s="301"/>
    </row>
    <row r="1559" spans="1:24" x14ac:dyDescent="0.25">
      <c r="A1559" s="6" t="str">
        <f ca="1">no.</f>
        <v/>
      </c>
      <c r="E1559" s="4" t="str">
        <f ca="1">position</f>
        <v/>
      </c>
      <c r="I1559" s="318"/>
      <c r="L1559" s="23"/>
      <c r="N1559" s="6"/>
      <c r="P1559" s="20"/>
      <c r="Q1559" s="5" t="str">
        <f ca="1">score</f>
        <v/>
      </c>
      <c r="R1559" s="58" t="str">
        <f ca="1">rescore</f>
        <v/>
      </c>
      <c r="S1559" s="11" t="str">
        <f ca="1">price</f>
        <v/>
      </c>
      <c r="U1559" s="4"/>
      <c r="V1559" s="4"/>
      <c r="W1559" s="220" t="str">
        <f ca="1">commission</f>
        <v/>
      </c>
      <c r="X1559" s="301"/>
    </row>
    <row r="1560" spans="1:24" x14ac:dyDescent="0.25">
      <c r="A1560" s="6" t="str">
        <f ca="1">no.</f>
        <v/>
      </c>
      <c r="E1560" s="4" t="str">
        <f ca="1">position</f>
        <v/>
      </c>
      <c r="I1560" s="318"/>
      <c r="L1560" s="23"/>
      <c r="N1560" s="6"/>
      <c r="P1560" s="20"/>
      <c r="Q1560" s="5" t="str">
        <f ca="1">score</f>
        <v/>
      </c>
      <c r="R1560" s="58" t="str">
        <f ca="1">rescore</f>
        <v/>
      </c>
      <c r="S1560" s="11" t="str">
        <f ca="1">price</f>
        <v/>
      </c>
      <c r="U1560" s="4"/>
      <c r="V1560" s="4"/>
      <c r="W1560" s="220" t="str">
        <f ca="1">commission</f>
        <v/>
      </c>
      <c r="X1560" s="301"/>
    </row>
    <row r="1561" spans="1:24" x14ac:dyDescent="0.25">
      <c r="A1561" s="6" t="str">
        <f ca="1">no.</f>
        <v/>
      </c>
      <c r="E1561" s="4" t="str">
        <f ca="1">position</f>
        <v/>
      </c>
      <c r="I1561" s="318"/>
      <c r="L1561" s="23"/>
      <c r="N1561" s="6"/>
      <c r="P1561" s="20"/>
      <c r="Q1561" s="5" t="str">
        <f ca="1">score</f>
        <v/>
      </c>
      <c r="R1561" s="58" t="str">
        <f ca="1">rescore</f>
        <v/>
      </c>
      <c r="S1561" s="11" t="str">
        <f ca="1">price</f>
        <v/>
      </c>
      <c r="U1561" s="4"/>
      <c r="V1561" s="4"/>
      <c r="W1561" s="220" t="str">
        <f ca="1">commission</f>
        <v/>
      </c>
      <c r="X1561" s="301"/>
    </row>
    <row r="1562" spans="1:24" x14ac:dyDescent="0.25">
      <c r="A1562" s="6" t="str">
        <f ca="1">no.</f>
        <v/>
      </c>
      <c r="E1562" s="4" t="str">
        <f ca="1">position</f>
        <v/>
      </c>
      <c r="I1562" s="318"/>
      <c r="L1562" s="23"/>
      <c r="N1562" s="6"/>
      <c r="P1562" s="20"/>
      <c r="Q1562" s="5" t="str">
        <f ca="1">score</f>
        <v/>
      </c>
      <c r="R1562" s="58" t="str">
        <f ca="1">rescore</f>
        <v/>
      </c>
      <c r="S1562" s="11" t="str">
        <f ca="1">price</f>
        <v/>
      </c>
      <c r="U1562" s="4"/>
      <c r="V1562" s="4"/>
      <c r="W1562" s="220" t="str">
        <f ca="1">commission</f>
        <v/>
      </c>
      <c r="X1562" s="301"/>
    </row>
    <row r="1563" spans="1:24" x14ac:dyDescent="0.25">
      <c r="A1563" s="6" t="str">
        <f ca="1">no.</f>
        <v/>
      </c>
      <c r="E1563" s="4" t="str">
        <f ca="1">position</f>
        <v/>
      </c>
      <c r="I1563" s="318"/>
      <c r="L1563" s="23"/>
      <c r="N1563" s="6"/>
      <c r="P1563" s="20"/>
      <c r="Q1563" s="5" t="str">
        <f ca="1">score</f>
        <v/>
      </c>
      <c r="R1563" s="58" t="str">
        <f ca="1">rescore</f>
        <v/>
      </c>
      <c r="S1563" s="11" t="str">
        <f ca="1">price</f>
        <v/>
      </c>
      <c r="U1563" s="4"/>
      <c r="V1563" s="4"/>
      <c r="W1563" s="220" t="str">
        <f ca="1">commission</f>
        <v/>
      </c>
      <c r="X1563" s="301"/>
    </row>
    <row r="1564" spans="1:24" x14ac:dyDescent="0.25">
      <c r="A1564" s="6" t="str">
        <f ca="1">no.</f>
        <v/>
      </c>
      <c r="E1564" s="4" t="str">
        <f ca="1">position</f>
        <v/>
      </c>
      <c r="I1564" s="318"/>
      <c r="L1564" s="23"/>
      <c r="N1564" s="6"/>
      <c r="P1564" s="20"/>
      <c r="Q1564" s="5" t="str">
        <f ca="1">score</f>
        <v/>
      </c>
      <c r="R1564" s="58" t="str">
        <f ca="1">rescore</f>
        <v/>
      </c>
      <c r="S1564" s="11" t="str">
        <f ca="1">price</f>
        <v/>
      </c>
      <c r="U1564" s="4"/>
      <c r="V1564" s="4"/>
      <c r="W1564" s="220" t="str">
        <f ca="1">commission</f>
        <v/>
      </c>
      <c r="X1564" s="301"/>
    </row>
    <row r="1565" spans="1:24" x14ac:dyDescent="0.25">
      <c r="A1565" s="6" t="str">
        <f ca="1">no.</f>
        <v/>
      </c>
      <c r="E1565" s="4" t="str">
        <f ca="1">position</f>
        <v/>
      </c>
      <c r="I1565" s="318"/>
      <c r="L1565" s="23"/>
      <c r="N1565" s="6"/>
      <c r="P1565" s="20"/>
      <c r="Q1565" s="5" t="str">
        <f ca="1">score</f>
        <v/>
      </c>
      <c r="R1565" s="58" t="str">
        <f ca="1">rescore</f>
        <v/>
      </c>
      <c r="S1565" s="11" t="str">
        <f ca="1">price</f>
        <v/>
      </c>
      <c r="U1565" s="4"/>
      <c r="V1565" s="4"/>
      <c r="W1565" s="220" t="str">
        <f ca="1">commission</f>
        <v/>
      </c>
      <c r="X1565" s="301"/>
    </row>
    <row r="1566" spans="1:24" x14ac:dyDescent="0.25">
      <c r="A1566" s="6" t="str">
        <f ca="1">no.</f>
        <v/>
      </c>
      <c r="E1566" s="4" t="str">
        <f ca="1">position</f>
        <v/>
      </c>
      <c r="I1566" s="318"/>
      <c r="L1566" s="23"/>
      <c r="N1566" s="6"/>
      <c r="P1566" s="20"/>
      <c r="Q1566" s="5" t="str">
        <f ca="1">score</f>
        <v/>
      </c>
      <c r="R1566" s="58" t="str">
        <f ca="1">rescore</f>
        <v/>
      </c>
      <c r="S1566" s="11" t="str">
        <f ca="1">price</f>
        <v/>
      </c>
      <c r="U1566" s="4"/>
      <c r="V1566" s="4"/>
      <c r="W1566" s="220" t="str">
        <f ca="1">commission</f>
        <v/>
      </c>
      <c r="X1566" s="301"/>
    </row>
    <row r="1567" spans="1:24" x14ac:dyDescent="0.25">
      <c r="A1567" s="6" t="str">
        <f ca="1">no.</f>
        <v/>
      </c>
      <c r="E1567" s="4" t="str">
        <f ca="1">position</f>
        <v/>
      </c>
      <c r="I1567" s="318"/>
      <c r="L1567" s="23"/>
      <c r="N1567" s="6"/>
      <c r="P1567" s="20"/>
      <c r="Q1567" s="5" t="str">
        <f ca="1">score</f>
        <v/>
      </c>
      <c r="R1567" s="58" t="str">
        <f ca="1">rescore</f>
        <v/>
      </c>
      <c r="S1567" s="11" t="str">
        <f ca="1">price</f>
        <v/>
      </c>
      <c r="U1567" s="4"/>
      <c r="V1567" s="4"/>
      <c r="W1567" s="220" t="str">
        <f ca="1">commission</f>
        <v/>
      </c>
      <c r="X1567" s="301"/>
    </row>
    <row r="1568" spans="1:24" x14ac:dyDescent="0.25">
      <c r="A1568" s="6" t="str">
        <f ca="1">no.</f>
        <v/>
      </c>
      <c r="E1568" s="4" t="str">
        <f ca="1">position</f>
        <v/>
      </c>
      <c r="I1568" s="318"/>
      <c r="L1568" s="23"/>
      <c r="N1568" s="6"/>
      <c r="P1568" s="20"/>
      <c r="Q1568" s="5" t="str">
        <f ca="1">score</f>
        <v/>
      </c>
      <c r="R1568" s="58" t="str">
        <f ca="1">rescore</f>
        <v/>
      </c>
      <c r="S1568" s="11" t="str">
        <f ca="1">price</f>
        <v/>
      </c>
      <c r="U1568" s="4"/>
      <c r="V1568" s="4"/>
      <c r="W1568" s="220" t="str">
        <f ca="1">commission</f>
        <v/>
      </c>
      <c r="X1568" s="301"/>
    </row>
    <row r="1569" spans="1:24" x14ac:dyDescent="0.25">
      <c r="A1569" s="6" t="str">
        <f ca="1">no.</f>
        <v/>
      </c>
      <c r="E1569" s="4" t="str">
        <f ca="1">position</f>
        <v/>
      </c>
      <c r="I1569" s="318"/>
      <c r="L1569" s="23"/>
      <c r="N1569" s="6"/>
      <c r="P1569" s="20"/>
      <c r="Q1569" s="5" t="str">
        <f ca="1">score</f>
        <v/>
      </c>
      <c r="R1569" s="58" t="str">
        <f ca="1">rescore</f>
        <v/>
      </c>
      <c r="S1569" s="11" t="str">
        <f ca="1">price</f>
        <v/>
      </c>
      <c r="U1569" s="4"/>
      <c r="V1569" s="4"/>
      <c r="W1569" s="220" t="str">
        <f ca="1">commission</f>
        <v/>
      </c>
      <c r="X1569" s="301"/>
    </row>
    <row r="1570" spans="1:24" x14ac:dyDescent="0.25">
      <c r="A1570" s="6" t="str">
        <f ca="1">no.</f>
        <v/>
      </c>
      <c r="E1570" s="4" t="str">
        <f ca="1">position</f>
        <v/>
      </c>
      <c r="I1570" s="318"/>
      <c r="L1570" s="23"/>
      <c r="N1570" s="6"/>
      <c r="P1570" s="20"/>
      <c r="Q1570" s="5" t="str">
        <f ca="1">score</f>
        <v/>
      </c>
      <c r="R1570" s="58" t="str">
        <f ca="1">rescore</f>
        <v/>
      </c>
      <c r="S1570" s="11" t="str">
        <f ca="1">price</f>
        <v/>
      </c>
      <c r="U1570" s="4"/>
      <c r="V1570" s="4"/>
      <c r="W1570" s="220" t="str">
        <f ca="1">commission</f>
        <v/>
      </c>
      <c r="X1570" s="301"/>
    </row>
    <row r="1571" spans="1:24" x14ac:dyDescent="0.25">
      <c r="A1571" s="6" t="str">
        <f ca="1">no.</f>
        <v/>
      </c>
      <c r="E1571" s="4" t="str">
        <f ca="1">position</f>
        <v/>
      </c>
      <c r="I1571" s="318"/>
      <c r="L1571" s="23"/>
      <c r="N1571" s="6"/>
      <c r="P1571" s="20"/>
      <c r="Q1571" s="5" t="str">
        <f ca="1">score</f>
        <v/>
      </c>
      <c r="R1571" s="58" t="str">
        <f ca="1">rescore</f>
        <v/>
      </c>
      <c r="S1571" s="11" t="str">
        <f ca="1">price</f>
        <v/>
      </c>
      <c r="U1571" s="4"/>
      <c r="V1571" s="4"/>
      <c r="W1571" s="220" t="str">
        <f ca="1">commission</f>
        <v/>
      </c>
      <c r="X1571" s="301"/>
    </row>
    <row r="1572" spans="1:24" x14ac:dyDescent="0.25">
      <c r="A1572" s="6" t="str">
        <f ca="1">no.</f>
        <v/>
      </c>
      <c r="E1572" s="4" t="str">
        <f ca="1">position</f>
        <v/>
      </c>
      <c r="I1572" s="318"/>
      <c r="L1572" s="23"/>
      <c r="N1572" s="6"/>
      <c r="P1572" s="20"/>
      <c r="Q1572" s="5" t="str">
        <f ca="1">score</f>
        <v/>
      </c>
      <c r="R1572" s="58" t="str">
        <f ca="1">rescore</f>
        <v/>
      </c>
      <c r="S1572" s="11" t="str">
        <f ca="1">price</f>
        <v/>
      </c>
      <c r="U1572" s="4"/>
      <c r="V1572" s="4"/>
      <c r="W1572" s="220" t="str">
        <f ca="1">commission</f>
        <v/>
      </c>
      <c r="X1572" s="301"/>
    </row>
    <row r="1573" spans="1:24" x14ac:dyDescent="0.25">
      <c r="A1573" s="6" t="str">
        <f ca="1">no.</f>
        <v/>
      </c>
      <c r="E1573" s="4" t="str">
        <f ca="1">position</f>
        <v/>
      </c>
      <c r="I1573" s="318"/>
      <c r="L1573" s="23"/>
      <c r="N1573" s="6"/>
      <c r="P1573" s="20"/>
      <c r="Q1573" s="5" t="str">
        <f ca="1">score</f>
        <v/>
      </c>
      <c r="R1573" s="58" t="str">
        <f ca="1">rescore</f>
        <v/>
      </c>
      <c r="S1573" s="11" t="str">
        <f ca="1">price</f>
        <v/>
      </c>
      <c r="U1573" s="4"/>
      <c r="V1573" s="4"/>
      <c r="W1573" s="220" t="str">
        <f ca="1">commission</f>
        <v/>
      </c>
      <c r="X1573" s="301"/>
    </row>
    <row r="1574" spans="1:24" x14ac:dyDescent="0.25">
      <c r="A1574" s="6" t="str">
        <f ca="1">no.</f>
        <v/>
      </c>
      <c r="E1574" s="4" t="str">
        <f ca="1">position</f>
        <v/>
      </c>
      <c r="I1574" s="318"/>
      <c r="L1574" s="23"/>
      <c r="N1574" s="6"/>
      <c r="P1574" s="20"/>
      <c r="Q1574" s="5" t="str">
        <f ca="1">score</f>
        <v/>
      </c>
      <c r="R1574" s="58" t="str">
        <f ca="1">rescore</f>
        <v/>
      </c>
      <c r="S1574" s="11" t="str">
        <f ca="1">price</f>
        <v/>
      </c>
      <c r="U1574" s="4"/>
      <c r="V1574" s="4"/>
      <c r="W1574" s="220" t="str">
        <f ca="1">commission</f>
        <v/>
      </c>
      <c r="X1574" s="301"/>
    </row>
    <row r="1575" spans="1:24" x14ac:dyDescent="0.25">
      <c r="A1575" s="6" t="str">
        <f ca="1">no.</f>
        <v/>
      </c>
      <c r="E1575" s="4" t="str">
        <f ca="1">position</f>
        <v/>
      </c>
      <c r="I1575" s="318"/>
      <c r="L1575" s="23"/>
      <c r="N1575" s="6"/>
      <c r="P1575" s="20"/>
      <c r="Q1575" s="5" t="str">
        <f ca="1">score</f>
        <v/>
      </c>
      <c r="R1575" s="58" t="str">
        <f ca="1">rescore</f>
        <v/>
      </c>
      <c r="S1575" s="11" t="str">
        <f ca="1">price</f>
        <v/>
      </c>
      <c r="U1575" s="4"/>
      <c r="V1575" s="4"/>
      <c r="W1575" s="220" t="str">
        <f ca="1">commission</f>
        <v/>
      </c>
      <c r="X1575" s="301"/>
    </row>
    <row r="1576" spans="1:24" x14ac:dyDescent="0.25">
      <c r="A1576" s="6" t="str">
        <f ca="1">no.</f>
        <v/>
      </c>
      <c r="E1576" s="4" t="str">
        <f ca="1">position</f>
        <v/>
      </c>
      <c r="I1576" s="318"/>
      <c r="L1576" s="23"/>
      <c r="N1576" s="6"/>
      <c r="P1576" s="20"/>
      <c r="Q1576" s="5" t="str">
        <f ca="1">score</f>
        <v/>
      </c>
      <c r="R1576" s="58" t="str">
        <f ca="1">rescore</f>
        <v/>
      </c>
      <c r="S1576" s="11" t="str">
        <f ca="1">price</f>
        <v/>
      </c>
      <c r="U1576" s="4"/>
      <c r="V1576" s="4"/>
      <c r="W1576" s="220" t="str">
        <f ca="1">commission</f>
        <v/>
      </c>
      <c r="X1576" s="301"/>
    </row>
    <row r="1577" spans="1:24" x14ac:dyDescent="0.25">
      <c r="A1577" s="6" t="str">
        <f ca="1">no.</f>
        <v/>
      </c>
      <c r="E1577" s="4" t="str">
        <f ca="1">position</f>
        <v/>
      </c>
      <c r="I1577" s="318"/>
      <c r="L1577" s="23"/>
      <c r="N1577" s="6"/>
      <c r="P1577" s="20"/>
      <c r="Q1577" s="5" t="str">
        <f ca="1">score</f>
        <v/>
      </c>
      <c r="R1577" s="58" t="str">
        <f ca="1">rescore</f>
        <v/>
      </c>
      <c r="S1577" s="11" t="str">
        <f ca="1">price</f>
        <v/>
      </c>
      <c r="U1577" s="4"/>
      <c r="V1577" s="4"/>
      <c r="W1577" s="220" t="str">
        <f ca="1">commission</f>
        <v/>
      </c>
      <c r="X1577" s="301"/>
    </row>
    <row r="1578" spans="1:24" x14ac:dyDescent="0.25">
      <c r="A1578" s="6" t="str">
        <f ca="1">no.</f>
        <v/>
      </c>
      <c r="E1578" s="4" t="str">
        <f ca="1">position</f>
        <v/>
      </c>
      <c r="I1578" s="318"/>
      <c r="L1578" s="23"/>
      <c r="N1578" s="6"/>
      <c r="P1578" s="20"/>
      <c r="Q1578" s="5" t="str">
        <f ca="1">score</f>
        <v/>
      </c>
      <c r="R1578" s="58" t="str">
        <f ca="1">rescore</f>
        <v/>
      </c>
      <c r="S1578" s="11" t="str">
        <f ca="1">price</f>
        <v/>
      </c>
      <c r="U1578" s="4"/>
      <c r="V1578" s="4"/>
      <c r="W1578" s="220" t="str">
        <f ca="1">commission</f>
        <v/>
      </c>
      <c r="X1578" s="301"/>
    </row>
    <row r="1579" spans="1:24" x14ac:dyDescent="0.25">
      <c r="A1579" s="6" t="str">
        <f ca="1">no.</f>
        <v/>
      </c>
      <c r="E1579" s="4" t="str">
        <f ca="1">position</f>
        <v/>
      </c>
      <c r="I1579" s="318"/>
      <c r="L1579" s="23"/>
      <c r="N1579" s="6"/>
      <c r="P1579" s="20"/>
      <c r="Q1579" s="5" t="str">
        <f ca="1">score</f>
        <v/>
      </c>
      <c r="R1579" s="58" t="str">
        <f ca="1">rescore</f>
        <v/>
      </c>
      <c r="S1579" s="11" t="str">
        <f ca="1">price</f>
        <v/>
      </c>
      <c r="U1579" s="4"/>
      <c r="V1579" s="4"/>
      <c r="W1579" s="220" t="str">
        <f ca="1">commission</f>
        <v/>
      </c>
      <c r="X1579" s="301"/>
    </row>
    <row r="1580" spans="1:24" x14ac:dyDescent="0.25">
      <c r="A1580" s="6" t="str">
        <f ca="1">no.</f>
        <v/>
      </c>
      <c r="E1580" s="4" t="str">
        <f ca="1">position</f>
        <v/>
      </c>
      <c r="I1580" s="318"/>
      <c r="L1580" s="23"/>
      <c r="N1580" s="6"/>
      <c r="P1580" s="20"/>
      <c r="Q1580" s="5" t="str">
        <f ca="1">score</f>
        <v/>
      </c>
      <c r="R1580" s="58" t="str">
        <f ca="1">rescore</f>
        <v/>
      </c>
      <c r="S1580" s="11" t="str">
        <f ca="1">price</f>
        <v/>
      </c>
      <c r="U1580" s="4"/>
      <c r="V1580" s="4"/>
      <c r="W1580" s="220" t="str">
        <f ca="1">commission</f>
        <v/>
      </c>
      <c r="X1580" s="301"/>
    </row>
    <row r="1581" spans="1:24" x14ac:dyDescent="0.25">
      <c r="A1581" s="6" t="str">
        <f ca="1">no.</f>
        <v/>
      </c>
      <c r="E1581" s="4" t="str">
        <f ca="1">position</f>
        <v/>
      </c>
      <c r="I1581" s="318"/>
      <c r="L1581" s="23"/>
      <c r="N1581" s="6"/>
      <c r="P1581" s="20"/>
      <c r="Q1581" s="5" t="str">
        <f ca="1">score</f>
        <v/>
      </c>
      <c r="R1581" s="58" t="str">
        <f ca="1">rescore</f>
        <v/>
      </c>
      <c r="S1581" s="11" t="str">
        <f ca="1">price</f>
        <v/>
      </c>
      <c r="U1581" s="4"/>
      <c r="V1581" s="4"/>
      <c r="W1581" s="220" t="str">
        <f ca="1">commission</f>
        <v/>
      </c>
      <c r="X1581" s="301"/>
    </row>
    <row r="1582" spans="1:24" x14ac:dyDescent="0.25">
      <c r="A1582" s="6" t="str">
        <f ca="1">no.</f>
        <v/>
      </c>
      <c r="E1582" s="4" t="str">
        <f ca="1">position</f>
        <v/>
      </c>
      <c r="I1582" s="318"/>
      <c r="L1582" s="23"/>
      <c r="N1582" s="6"/>
      <c r="P1582" s="20"/>
      <c r="Q1582" s="5" t="str">
        <f ca="1">score</f>
        <v/>
      </c>
      <c r="R1582" s="58" t="str">
        <f ca="1">rescore</f>
        <v/>
      </c>
      <c r="S1582" s="11" t="str">
        <f ca="1">price</f>
        <v/>
      </c>
      <c r="U1582" s="4"/>
      <c r="V1582" s="4"/>
      <c r="W1582" s="220" t="str">
        <f ca="1">commission</f>
        <v/>
      </c>
      <c r="X1582" s="301"/>
    </row>
    <row r="1583" spans="1:24" x14ac:dyDescent="0.25">
      <c r="A1583" s="6" t="str">
        <f ca="1">no.</f>
        <v/>
      </c>
      <c r="E1583" s="4" t="str">
        <f ca="1">position</f>
        <v/>
      </c>
      <c r="I1583" s="318"/>
      <c r="L1583" s="23"/>
      <c r="N1583" s="6"/>
      <c r="P1583" s="20"/>
      <c r="Q1583" s="5" t="str">
        <f ca="1">score</f>
        <v/>
      </c>
      <c r="R1583" s="58" t="str">
        <f ca="1">rescore</f>
        <v/>
      </c>
      <c r="S1583" s="11" t="str">
        <f ca="1">price</f>
        <v/>
      </c>
      <c r="U1583" s="4"/>
      <c r="V1583" s="4"/>
      <c r="W1583" s="220" t="str">
        <f ca="1">commission</f>
        <v/>
      </c>
      <c r="X1583" s="301"/>
    </row>
    <row r="1584" spans="1:24" x14ac:dyDescent="0.25">
      <c r="A1584" s="6" t="str">
        <f ca="1">no.</f>
        <v/>
      </c>
      <c r="E1584" s="4" t="str">
        <f ca="1">position</f>
        <v/>
      </c>
      <c r="I1584" s="318"/>
      <c r="L1584" s="23"/>
      <c r="N1584" s="6"/>
      <c r="P1584" s="20"/>
      <c r="Q1584" s="5" t="str">
        <f ca="1">score</f>
        <v/>
      </c>
      <c r="R1584" s="58" t="str">
        <f ca="1">rescore</f>
        <v/>
      </c>
      <c r="S1584" s="11" t="str">
        <f ca="1">price</f>
        <v/>
      </c>
      <c r="U1584" s="4"/>
      <c r="V1584" s="4"/>
      <c r="W1584" s="220" t="str">
        <f ca="1">commission</f>
        <v/>
      </c>
      <c r="X1584" s="301"/>
    </row>
    <row r="1585" spans="1:24" x14ac:dyDescent="0.25">
      <c r="A1585" s="6" t="str">
        <f ca="1">no.</f>
        <v/>
      </c>
      <c r="E1585" s="4" t="str">
        <f ca="1">position</f>
        <v/>
      </c>
      <c r="I1585" s="318"/>
      <c r="L1585" s="23"/>
      <c r="N1585" s="6"/>
      <c r="P1585" s="20"/>
      <c r="Q1585" s="5" t="str">
        <f ca="1">score</f>
        <v/>
      </c>
      <c r="R1585" s="58" t="str">
        <f ca="1">rescore</f>
        <v/>
      </c>
      <c r="S1585" s="11" t="str">
        <f ca="1">price</f>
        <v/>
      </c>
      <c r="U1585" s="4"/>
      <c r="V1585" s="4"/>
      <c r="W1585" s="220" t="str">
        <f ca="1">commission</f>
        <v/>
      </c>
      <c r="X1585" s="301"/>
    </row>
    <row r="1586" spans="1:24" x14ac:dyDescent="0.25">
      <c r="A1586" s="6" t="str">
        <f ca="1">no.</f>
        <v/>
      </c>
      <c r="E1586" s="4" t="str">
        <f ca="1">position</f>
        <v/>
      </c>
      <c r="I1586" s="318"/>
      <c r="L1586" s="23"/>
      <c r="N1586" s="6"/>
      <c r="P1586" s="20"/>
      <c r="Q1586" s="5" t="str">
        <f ca="1">score</f>
        <v/>
      </c>
      <c r="R1586" s="58" t="str">
        <f ca="1">rescore</f>
        <v/>
      </c>
      <c r="S1586" s="11" t="str">
        <f ca="1">price</f>
        <v/>
      </c>
      <c r="U1586" s="4"/>
      <c r="V1586" s="4"/>
      <c r="W1586" s="220" t="str">
        <f ca="1">commission</f>
        <v/>
      </c>
      <c r="X1586" s="301"/>
    </row>
    <row r="1587" spans="1:24" x14ac:dyDescent="0.25">
      <c r="A1587" s="6" t="str">
        <f ca="1">no.</f>
        <v/>
      </c>
      <c r="E1587" s="4" t="str">
        <f ca="1">position</f>
        <v/>
      </c>
      <c r="I1587" s="318"/>
      <c r="L1587" s="23"/>
      <c r="N1587" s="6"/>
      <c r="P1587" s="20"/>
      <c r="Q1587" s="5" t="str">
        <f ca="1">score</f>
        <v/>
      </c>
      <c r="R1587" s="58" t="str">
        <f ca="1">rescore</f>
        <v/>
      </c>
      <c r="S1587" s="11" t="str">
        <f ca="1">price</f>
        <v/>
      </c>
      <c r="U1587" s="4"/>
      <c r="V1587" s="4"/>
      <c r="W1587" s="220" t="str">
        <f ca="1">commission</f>
        <v/>
      </c>
      <c r="X1587" s="301"/>
    </row>
    <row r="1588" spans="1:24" x14ac:dyDescent="0.25">
      <c r="A1588" s="6" t="str">
        <f ca="1">no.</f>
        <v/>
      </c>
      <c r="E1588" s="4" t="str">
        <f ca="1">position</f>
        <v/>
      </c>
      <c r="I1588" s="318"/>
      <c r="L1588" s="23"/>
      <c r="N1588" s="6"/>
      <c r="P1588" s="20"/>
      <c r="Q1588" s="5" t="str">
        <f ca="1">score</f>
        <v/>
      </c>
      <c r="R1588" s="58" t="str">
        <f ca="1">rescore</f>
        <v/>
      </c>
      <c r="S1588" s="11" t="str">
        <f ca="1">price</f>
        <v/>
      </c>
      <c r="U1588" s="4"/>
      <c r="V1588" s="4"/>
      <c r="W1588" s="220" t="str">
        <f ca="1">commission</f>
        <v/>
      </c>
      <c r="X1588" s="301"/>
    </row>
    <row r="1589" spans="1:24" x14ac:dyDescent="0.25">
      <c r="A1589" s="6" t="str">
        <f ca="1">no.</f>
        <v/>
      </c>
      <c r="E1589" s="4" t="str">
        <f ca="1">position</f>
        <v/>
      </c>
      <c r="I1589" s="318"/>
      <c r="L1589" s="23"/>
      <c r="N1589" s="6"/>
      <c r="P1589" s="20"/>
      <c r="Q1589" s="5" t="str">
        <f ca="1">score</f>
        <v/>
      </c>
      <c r="R1589" s="58" t="str">
        <f ca="1">rescore</f>
        <v/>
      </c>
      <c r="S1589" s="11" t="str">
        <f ca="1">price</f>
        <v/>
      </c>
      <c r="U1589" s="4"/>
      <c r="V1589" s="4"/>
      <c r="W1589" s="220" t="str">
        <f ca="1">commission</f>
        <v/>
      </c>
      <c r="X1589" s="301"/>
    </row>
    <row r="1590" spans="1:24" x14ac:dyDescent="0.25">
      <c r="A1590" s="6" t="str">
        <f ca="1">no.</f>
        <v/>
      </c>
      <c r="E1590" s="4" t="str">
        <f ca="1">position</f>
        <v/>
      </c>
      <c r="I1590" s="318"/>
      <c r="L1590" s="23"/>
      <c r="N1590" s="6"/>
      <c r="P1590" s="20"/>
      <c r="Q1590" s="5" t="str">
        <f ca="1">score</f>
        <v/>
      </c>
      <c r="R1590" s="58" t="str">
        <f ca="1">rescore</f>
        <v/>
      </c>
      <c r="S1590" s="11" t="str">
        <f ca="1">price</f>
        <v/>
      </c>
      <c r="U1590" s="4"/>
      <c r="V1590" s="4"/>
      <c r="W1590" s="220" t="str">
        <f ca="1">commission</f>
        <v/>
      </c>
      <c r="X1590" s="301"/>
    </row>
    <row r="1591" spans="1:24" x14ac:dyDescent="0.25">
      <c r="A1591" s="6" t="str">
        <f ca="1">no.</f>
        <v/>
      </c>
      <c r="E1591" s="4" t="str">
        <f ca="1">position</f>
        <v/>
      </c>
      <c r="I1591" s="318"/>
      <c r="L1591" s="23"/>
      <c r="N1591" s="6"/>
      <c r="P1591" s="20"/>
      <c r="Q1591" s="5" t="str">
        <f ca="1">score</f>
        <v/>
      </c>
      <c r="R1591" s="58" t="str">
        <f ca="1">rescore</f>
        <v/>
      </c>
      <c r="S1591" s="11" t="str">
        <f ca="1">price</f>
        <v/>
      </c>
      <c r="U1591" s="4"/>
      <c r="V1591" s="4"/>
      <c r="W1591" s="220" t="str">
        <f ca="1">commission</f>
        <v/>
      </c>
      <c r="X1591" s="301"/>
    </row>
    <row r="1592" spans="1:24" x14ac:dyDescent="0.25">
      <c r="A1592" s="6" t="str">
        <f ca="1">no.</f>
        <v/>
      </c>
      <c r="E1592" s="4" t="str">
        <f ca="1">position</f>
        <v/>
      </c>
      <c r="I1592" s="318"/>
      <c r="L1592" s="23"/>
      <c r="N1592" s="6"/>
      <c r="P1592" s="20"/>
      <c r="Q1592" s="5" t="str">
        <f ca="1">score</f>
        <v/>
      </c>
      <c r="R1592" s="58" t="str">
        <f ca="1">rescore</f>
        <v/>
      </c>
      <c r="S1592" s="11" t="str">
        <f ca="1">price</f>
        <v/>
      </c>
      <c r="U1592" s="4"/>
      <c r="V1592" s="4"/>
      <c r="W1592" s="220" t="str">
        <f ca="1">commission</f>
        <v/>
      </c>
      <c r="X1592" s="301"/>
    </row>
    <row r="1593" spans="1:24" x14ac:dyDescent="0.25">
      <c r="A1593" s="6" t="str">
        <f ca="1">no.</f>
        <v/>
      </c>
      <c r="E1593" s="4" t="str">
        <f ca="1">position</f>
        <v/>
      </c>
      <c r="I1593" s="318"/>
      <c r="L1593" s="23"/>
      <c r="N1593" s="6"/>
      <c r="P1593" s="20"/>
      <c r="Q1593" s="5" t="str">
        <f ca="1">score</f>
        <v/>
      </c>
      <c r="R1593" s="58" t="str">
        <f ca="1">rescore</f>
        <v/>
      </c>
      <c r="S1593" s="11" t="str">
        <f ca="1">price</f>
        <v/>
      </c>
      <c r="U1593" s="4"/>
      <c r="V1593" s="4"/>
      <c r="W1593" s="220" t="str">
        <f ca="1">commission</f>
        <v/>
      </c>
      <c r="X1593" s="301"/>
    </row>
    <row r="1594" spans="1:24" x14ac:dyDescent="0.25">
      <c r="A1594" s="6" t="str">
        <f ca="1">no.</f>
        <v/>
      </c>
      <c r="E1594" s="4" t="str">
        <f ca="1">position</f>
        <v/>
      </c>
      <c r="I1594" s="318"/>
      <c r="L1594" s="23"/>
      <c r="N1594" s="6"/>
      <c r="P1594" s="20"/>
      <c r="Q1594" s="5" t="str">
        <f ca="1">score</f>
        <v/>
      </c>
      <c r="R1594" s="58" t="str">
        <f ca="1">rescore</f>
        <v/>
      </c>
      <c r="S1594" s="11" t="str">
        <f ca="1">price</f>
        <v/>
      </c>
      <c r="U1594" s="4"/>
      <c r="V1594" s="4"/>
      <c r="W1594" s="220" t="str">
        <f ca="1">commission</f>
        <v/>
      </c>
      <c r="X1594" s="301"/>
    </row>
    <row r="1595" spans="1:24" x14ac:dyDescent="0.25">
      <c r="A1595" s="6" t="str">
        <f ca="1">no.</f>
        <v/>
      </c>
      <c r="E1595" s="4" t="str">
        <f ca="1">position</f>
        <v/>
      </c>
      <c r="I1595" s="318"/>
      <c r="L1595" s="23"/>
      <c r="N1595" s="6"/>
      <c r="P1595" s="20"/>
      <c r="Q1595" s="5" t="str">
        <f ca="1">score</f>
        <v/>
      </c>
      <c r="R1595" s="58" t="str">
        <f ca="1">rescore</f>
        <v/>
      </c>
      <c r="S1595" s="11" t="str">
        <f ca="1">price</f>
        <v/>
      </c>
      <c r="U1595" s="4"/>
      <c r="V1595" s="4"/>
      <c r="W1595" s="220" t="str">
        <f ca="1">commission</f>
        <v/>
      </c>
      <c r="X1595" s="301"/>
    </row>
    <row r="1596" spans="1:24" x14ac:dyDescent="0.25">
      <c r="A1596" s="6" t="str">
        <f ca="1">no.</f>
        <v/>
      </c>
      <c r="E1596" s="4" t="str">
        <f ca="1">position</f>
        <v/>
      </c>
      <c r="I1596" s="318"/>
      <c r="L1596" s="23"/>
      <c r="N1596" s="6"/>
      <c r="P1596" s="20"/>
      <c r="Q1596" s="5" t="str">
        <f ca="1">score</f>
        <v/>
      </c>
      <c r="R1596" s="58" t="str">
        <f ca="1">rescore</f>
        <v/>
      </c>
      <c r="S1596" s="11" t="str">
        <f ca="1">price</f>
        <v/>
      </c>
      <c r="U1596" s="4"/>
      <c r="V1596" s="4"/>
      <c r="W1596" s="220" t="str">
        <f ca="1">commission</f>
        <v/>
      </c>
      <c r="X1596" s="301"/>
    </row>
    <row r="1597" spans="1:24" x14ac:dyDescent="0.25">
      <c r="A1597" s="6" t="str">
        <f ca="1">no.</f>
        <v/>
      </c>
      <c r="E1597" s="4" t="str">
        <f ca="1">position</f>
        <v/>
      </c>
      <c r="I1597" s="318"/>
      <c r="L1597" s="23"/>
      <c r="N1597" s="6"/>
      <c r="P1597" s="20"/>
      <c r="Q1597" s="5" t="str">
        <f ca="1">score</f>
        <v/>
      </c>
      <c r="R1597" s="58" t="str">
        <f ca="1">rescore</f>
        <v/>
      </c>
      <c r="S1597" s="11" t="str">
        <f ca="1">price</f>
        <v/>
      </c>
      <c r="U1597" s="4"/>
      <c r="V1597" s="4"/>
      <c r="W1597" s="220" t="str">
        <f ca="1">commission</f>
        <v/>
      </c>
      <c r="X1597" s="301"/>
    </row>
    <row r="1598" spans="1:24" x14ac:dyDescent="0.25">
      <c r="A1598" s="6" t="str">
        <f ca="1">no.</f>
        <v/>
      </c>
      <c r="E1598" s="4" t="str">
        <f ca="1">position</f>
        <v/>
      </c>
      <c r="I1598" s="318"/>
      <c r="L1598" s="23"/>
      <c r="N1598" s="6"/>
      <c r="P1598" s="20"/>
      <c r="Q1598" s="5" t="str">
        <f ca="1">score</f>
        <v/>
      </c>
      <c r="R1598" s="58" t="str">
        <f ca="1">rescore</f>
        <v/>
      </c>
      <c r="S1598" s="11" t="str">
        <f ca="1">price</f>
        <v/>
      </c>
      <c r="U1598" s="4"/>
      <c r="V1598" s="4"/>
      <c r="W1598" s="220" t="str">
        <f ca="1">commission</f>
        <v/>
      </c>
      <c r="X1598" s="301"/>
    </row>
    <row r="1599" spans="1:24" x14ac:dyDescent="0.25">
      <c r="A1599" s="6" t="str">
        <f ca="1">no.</f>
        <v/>
      </c>
      <c r="E1599" s="4" t="str">
        <f ca="1">position</f>
        <v/>
      </c>
      <c r="I1599" s="318"/>
      <c r="L1599" s="23"/>
      <c r="N1599" s="6"/>
      <c r="P1599" s="20"/>
      <c r="Q1599" s="5" t="str">
        <f ca="1">score</f>
        <v/>
      </c>
      <c r="R1599" s="58" t="str">
        <f ca="1">rescore</f>
        <v/>
      </c>
      <c r="S1599" s="11" t="str">
        <f ca="1">price</f>
        <v/>
      </c>
      <c r="U1599" s="4"/>
      <c r="V1599" s="4"/>
      <c r="W1599" s="220" t="str">
        <f ca="1">commission</f>
        <v/>
      </c>
      <c r="X1599" s="301"/>
    </row>
    <row r="1600" spans="1:24" x14ac:dyDescent="0.25">
      <c r="A1600" s="6" t="str">
        <f ca="1">no.</f>
        <v/>
      </c>
      <c r="E1600" s="4" t="str">
        <f ca="1">position</f>
        <v/>
      </c>
      <c r="I1600" s="318"/>
      <c r="L1600" s="23"/>
      <c r="N1600" s="6"/>
      <c r="P1600" s="20"/>
      <c r="Q1600" s="5" t="str">
        <f ca="1">score</f>
        <v/>
      </c>
      <c r="R1600" s="58" t="str">
        <f ca="1">rescore</f>
        <v/>
      </c>
      <c r="S1600" s="11" t="str">
        <f ca="1">price</f>
        <v/>
      </c>
      <c r="U1600" s="4"/>
      <c r="V1600" s="4"/>
      <c r="W1600" s="220" t="str">
        <f ca="1">commission</f>
        <v/>
      </c>
      <c r="X1600" s="301"/>
    </row>
    <row r="1601" spans="1:24" x14ac:dyDescent="0.25">
      <c r="A1601" s="6" t="str">
        <f ca="1">no.</f>
        <v/>
      </c>
      <c r="E1601" s="4" t="str">
        <f ca="1">position</f>
        <v/>
      </c>
      <c r="I1601" s="318"/>
      <c r="L1601" s="23"/>
      <c r="N1601" s="6"/>
      <c r="P1601" s="20"/>
      <c r="Q1601" s="5" t="str">
        <f ca="1">score</f>
        <v/>
      </c>
      <c r="R1601" s="58" t="str">
        <f ca="1">rescore</f>
        <v/>
      </c>
      <c r="S1601" s="11" t="str">
        <f ca="1">price</f>
        <v/>
      </c>
      <c r="U1601" s="4"/>
      <c r="V1601" s="4"/>
      <c r="W1601" s="220" t="str">
        <f ca="1">commission</f>
        <v/>
      </c>
      <c r="X1601" s="301"/>
    </row>
    <row r="1602" spans="1:24" x14ac:dyDescent="0.25">
      <c r="A1602" s="6" t="str">
        <f ca="1">no.</f>
        <v/>
      </c>
      <c r="E1602" s="4" t="str">
        <f ca="1">position</f>
        <v/>
      </c>
      <c r="I1602" s="318"/>
      <c r="L1602" s="23"/>
      <c r="N1602" s="6"/>
      <c r="P1602" s="20"/>
      <c r="Q1602" s="5" t="str">
        <f ca="1">score</f>
        <v/>
      </c>
      <c r="R1602" s="58" t="str">
        <f ca="1">rescore</f>
        <v/>
      </c>
      <c r="S1602" s="11" t="str">
        <f ca="1">price</f>
        <v/>
      </c>
      <c r="U1602" s="4"/>
      <c r="V1602" s="4"/>
      <c r="W1602" s="220" t="str">
        <f ca="1">commission</f>
        <v/>
      </c>
      <c r="X1602" s="301"/>
    </row>
    <row r="1603" spans="1:24" x14ac:dyDescent="0.25">
      <c r="A1603" s="6" t="str">
        <f ca="1">no.</f>
        <v/>
      </c>
      <c r="E1603" s="4" t="str">
        <f ca="1">position</f>
        <v/>
      </c>
      <c r="I1603" s="318"/>
      <c r="L1603" s="23"/>
      <c r="N1603" s="6"/>
      <c r="P1603" s="20"/>
      <c r="Q1603" s="5" t="str">
        <f ca="1">score</f>
        <v/>
      </c>
      <c r="R1603" s="58" t="str">
        <f ca="1">rescore</f>
        <v/>
      </c>
      <c r="S1603" s="11" t="str">
        <f ca="1">price</f>
        <v/>
      </c>
      <c r="U1603" s="4"/>
      <c r="V1603" s="4"/>
      <c r="W1603" s="220" t="str">
        <f ca="1">commission</f>
        <v/>
      </c>
      <c r="X1603" s="301"/>
    </row>
    <row r="1604" spans="1:24" x14ac:dyDescent="0.25">
      <c r="A1604" s="6" t="str">
        <f ca="1">no.</f>
        <v/>
      </c>
      <c r="E1604" s="4" t="str">
        <f ca="1">position</f>
        <v/>
      </c>
      <c r="I1604" s="318"/>
      <c r="L1604" s="23"/>
      <c r="N1604" s="6"/>
      <c r="P1604" s="20"/>
      <c r="Q1604" s="5" t="str">
        <f ca="1">score</f>
        <v/>
      </c>
      <c r="R1604" s="58" t="str">
        <f ca="1">rescore</f>
        <v/>
      </c>
      <c r="S1604" s="11" t="str">
        <f ca="1">price</f>
        <v/>
      </c>
      <c r="U1604" s="4"/>
      <c r="V1604" s="4"/>
      <c r="W1604" s="220" t="str">
        <f ca="1">commission</f>
        <v/>
      </c>
      <c r="X1604" s="301"/>
    </row>
    <row r="1605" spans="1:24" x14ac:dyDescent="0.25">
      <c r="A1605" s="6" t="str">
        <f ca="1">no.</f>
        <v/>
      </c>
      <c r="E1605" s="4" t="str">
        <f ca="1">position</f>
        <v/>
      </c>
      <c r="I1605" s="318"/>
      <c r="L1605" s="23"/>
      <c r="N1605" s="6"/>
      <c r="P1605" s="20"/>
      <c r="Q1605" s="5" t="str">
        <f ca="1">score</f>
        <v/>
      </c>
      <c r="R1605" s="58" t="str">
        <f ca="1">rescore</f>
        <v/>
      </c>
      <c r="S1605" s="11" t="str">
        <f ca="1">price</f>
        <v/>
      </c>
      <c r="U1605" s="4"/>
      <c r="V1605" s="4"/>
      <c r="W1605" s="220" t="str">
        <f ca="1">commission</f>
        <v/>
      </c>
      <c r="X1605" s="301"/>
    </row>
    <row r="1606" spans="1:24" x14ac:dyDescent="0.25">
      <c r="A1606" s="6" t="str">
        <f ca="1">no.</f>
        <v/>
      </c>
      <c r="E1606" s="4" t="str">
        <f ca="1">position</f>
        <v/>
      </c>
      <c r="I1606" s="318"/>
      <c r="L1606" s="23"/>
      <c r="N1606" s="6"/>
      <c r="P1606" s="20"/>
      <c r="Q1606" s="5" t="str">
        <f ca="1">score</f>
        <v/>
      </c>
      <c r="R1606" s="58" t="str">
        <f ca="1">rescore</f>
        <v/>
      </c>
      <c r="S1606" s="11" t="str">
        <f ca="1">price</f>
        <v/>
      </c>
      <c r="U1606" s="4"/>
      <c r="V1606" s="4"/>
      <c r="W1606" s="220" t="str">
        <f ca="1">commission</f>
        <v/>
      </c>
      <c r="X1606" s="301"/>
    </row>
    <row r="1607" spans="1:24" x14ac:dyDescent="0.25">
      <c r="A1607" s="6" t="str">
        <f ca="1">no.</f>
        <v/>
      </c>
      <c r="E1607" s="4" t="str">
        <f ca="1">position</f>
        <v/>
      </c>
      <c r="I1607" s="318"/>
      <c r="L1607" s="23"/>
      <c r="N1607" s="6"/>
      <c r="P1607" s="20"/>
      <c r="Q1607" s="5" t="str">
        <f ca="1">score</f>
        <v/>
      </c>
      <c r="R1607" s="58" t="str">
        <f ca="1">rescore</f>
        <v/>
      </c>
      <c r="S1607" s="11" t="str">
        <f ca="1">price</f>
        <v/>
      </c>
      <c r="U1607" s="4"/>
      <c r="V1607" s="4"/>
      <c r="W1607" s="220" t="str">
        <f ca="1">commission</f>
        <v/>
      </c>
      <c r="X1607" s="301"/>
    </row>
    <row r="1608" spans="1:24" x14ac:dyDescent="0.25">
      <c r="A1608" s="6" t="str">
        <f ca="1">no.</f>
        <v/>
      </c>
      <c r="E1608" s="4" t="str">
        <f ca="1">position</f>
        <v/>
      </c>
      <c r="I1608" s="318"/>
      <c r="L1608" s="23"/>
      <c r="N1608" s="6"/>
      <c r="P1608" s="20"/>
      <c r="Q1608" s="5" t="str">
        <f ca="1">score</f>
        <v/>
      </c>
      <c r="R1608" s="58" t="str">
        <f ca="1">rescore</f>
        <v/>
      </c>
      <c r="S1608" s="11" t="str">
        <f ca="1">price</f>
        <v/>
      </c>
      <c r="U1608" s="4"/>
      <c r="V1608" s="4"/>
      <c r="W1608" s="220" t="str">
        <f ca="1">commission</f>
        <v/>
      </c>
      <c r="X1608" s="301"/>
    </row>
    <row r="1609" spans="1:24" x14ac:dyDescent="0.25">
      <c r="A1609" s="6" t="str">
        <f ca="1">no.</f>
        <v/>
      </c>
      <c r="E1609" s="4" t="str">
        <f ca="1">position</f>
        <v/>
      </c>
      <c r="I1609" s="318"/>
      <c r="L1609" s="23"/>
      <c r="N1609" s="6"/>
      <c r="P1609" s="20"/>
      <c r="Q1609" s="5" t="str">
        <f ca="1">score</f>
        <v/>
      </c>
      <c r="R1609" s="58" t="str">
        <f ca="1">rescore</f>
        <v/>
      </c>
      <c r="S1609" s="11" t="str">
        <f ca="1">price</f>
        <v/>
      </c>
      <c r="U1609" s="4"/>
      <c r="V1609" s="4"/>
      <c r="W1609" s="220" t="str">
        <f ca="1">commission</f>
        <v/>
      </c>
      <c r="X1609" s="301"/>
    </row>
    <row r="1610" spans="1:24" x14ac:dyDescent="0.25">
      <c r="A1610" s="6" t="str">
        <f ca="1">no.</f>
        <v/>
      </c>
      <c r="E1610" s="4" t="str">
        <f ca="1">position</f>
        <v/>
      </c>
      <c r="I1610" s="318"/>
      <c r="L1610" s="23"/>
      <c r="N1610" s="6"/>
      <c r="P1610" s="20"/>
      <c r="Q1610" s="5" t="str">
        <f ca="1">score</f>
        <v/>
      </c>
      <c r="R1610" s="58" t="str">
        <f ca="1">rescore</f>
        <v/>
      </c>
      <c r="S1610" s="11" t="str">
        <f ca="1">price</f>
        <v/>
      </c>
      <c r="U1610" s="4"/>
      <c r="V1610" s="4"/>
      <c r="W1610" s="220" t="str">
        <f ca="1">commission</f>
        <v/>
      </c>
      <c r="X1610" s="301"/>
    </row>
    <row r="1611" spans="1:24" x14ac:dyDescent="0.25">
      <c r="A1611" s="6" t="str">
        <f ca="1">no.</f>
        <v/>
      </c>
      <c r="E1611" s="4" t="str">
        <f ca="1">position</f>
        <v/>
      </c>
      <c r="I1611" s="318"/>
      <c r="L1611" s="23"/>
      <c r="N1611" s="6"/>
      <c r="P1611" s="20"/>
      <c r="Q1611" s="5" t="str">
        <f ca="1">score</f>
        <v/>
      </c>
      <c r="R1611" s="58" t="str">
        <f ca="1">rescore</f>
        <v/>
      </c>
      <c r="S1611" s="11" t="str">
        <f ca="1">price</f>
        <v/>
      </c>
      <c r="U1611" s="4"/>
      <c r="V1611" s="4"/>
      <c r="W1611" s="220" t="str">
        <f ca="1">commission</f>
        <v/>
      </c>
      <c r="X1611" s="301"/>
    </row>
    <row r="1612" spans="1:24" x14ac:dyDescent="0.25">
      <c r="A1612" s="6" t="str">
        <f ca="1">no.</f>
        <v/>
      </c>
      <c r="E1612" s="4" t="str">
        <f ca="1">position</f>
        <v/>
      </c>
      <c r="I1612" s="318"/>
      <c r="L1612" s="23"/>
      <c r="N1612" s="6"/>
      <c r="P1612" s="20"/>
      <c r="Q1612" s="5" t="str">
        <f ca="1">score</f>
        <v/>
      </c>
      <c r="R1612" s="58" t="str">
        <f ca="1">rescore</f>
        <v/>
      </c>
      <c r="S1612" s="11" t="str">
        <f ca="1">price</f>
        <v/>
      </c>
      <c r="U1612" s="4"/>
      <c r="V1612" s="4"/>
      <c r="W1612" s="220" t="str">
        <f ca="1">commission</f>
        <v/>
      </c>
      <c r="X1612" s="301"/>
    </row>
    <row r="1613" spans="1:24" x14ac:dyDescent="0.25">
      <c r="A1613" s="6" t="str">
        <f ca="1">no.</f>
        <v/>
      </c>
      <c r="E1613" s="4" t="str">
        <f ca="1">position</f>
        <v/>
      </c>
      <c r="I1613" s="318"/>
      <c r="L1613" s="23"/>
      <c r="N1613" s="6"/>
      <c r="P1613" s="20"/>
      <c r="Q1613" s="5" t="str">
        <f ca="1">score</f>
        <v/>
      </c>
      <c r="R1613" s="58" t="str">
        <f ca="1">rescore</f>
        <v/>
      </c>
      <c r="S1613" s="11" t="str">
        <f ca="1">price</f>
        <v/>
      </c>
      <c r="U1613" s="4"/>
      <c r="V1613" s="4"/>
      <c r="W1613" s="220" t="str">
        <f ca="1">commission</f>
        <v/>
      </c>
      <c r="X1613" s="301"/>
    </row>
    <row r="1614" spans="1:24" x14ac:dyDescent="0.25">
      <c r="A1614" s="6" t="str">
        <f ca="1">no.</f>
        <v/>
      </c>
      <c r="E1614" s="4" t="str">
        <f ca="1">position</f>
        <v/>
      </c>
      <c r="I1614" s="318"/>
      <c r="L1614" s="23"/>
      <c r="N1614" s="6"/>
      <c r="P1614" s="20"/>
      <c r="Q1614" s="5" t="str">
        <f ca="1">score</f>
        <v/>
      </c>
      <c r="R1614" s="58" t="str">
        <f ca="1">rescore</f>
        <v/>
      </c>
      <c r="S1614" s="11" t="str">
        <f ca="1">price</f>
        <v/>
      </c>
      <c r="U1614" s="4"/>
      <c r="V1614" s="4"/>
      <c r="W1614" s="220" t="str">
        <f ca="1">commission</f>
        <v/>
      </c>
      <c r="X1614" s="301"/>
    </row>
    <row r="1615" spans="1:24" x14ac:dyDescent="0.25">
      <c r="A1615" s="6" t="str">
        <f ca="1">no.</f>
        <v/>
      </c>
      <c r="E1615" s="4" t="str">
        <f ca="1">position</f>
        <v/>
      </c>
      <c r="I1615" s="318"/>
      <c r="L1615" s="23"/>
      <c r="N1615" s="6"/>
      <c r="P1615" s="20"/>
      <c r="Q1615" s="5" t="str">
        <f ca="1">score</f>
        <v/>
      </c>
      <c r="R1615" s="58" t="str">
        <f ca="1">rescore</f>
        <v/>
      </c>
      <c r="S1615" s="11" t="str">
        <f ca="1">price</f>
        <v/>
      </c>
      <c r="U1615" s="4"/>
      <c r="V1615" s="4"/>
      <c r="W1615" s="220" t="str">
        <f ca="1">commission</f>
        <v/>
      </c>
      <c r="X1615" s="301"/>
    </row>
    <row r="1616" spans="1:24" x14ac:dyDescent="0.25">
      <c r="A1616" s="6" t="str">
        <f ca="1">no.</f>
        <v/>
      </c>
      <c r="E1616" s="4" t="str">
        <f ca="1">position</f>
        <v/>
      </c>
      <c r="I1616" s="318"/>
      <c r="L1616" s="23"/>
      <c r="N1616" s="6"/>
      <c r="P1616" s="20"/>
      <c r="Q1616" s="5" t="str">
        <f ca="1">score</f>
        <v/>
      </c>
      <c r="R1616" s="58" t="str">
        <f ca="1">rescore</f>
        <v/>
      </c>
      <c r="S1616" s="11" t="str">
        <f ca="1">price</f>
        <v/>
      </c>
      <c r="U1616" s="4"/>
      <c r="V1616" s="4"/>
      <c r="W1616" s="220" t="str">
        <f ca="1">commission</f>
        <v/>
      </c>
      <c r="X1616" s="301"/>
    </row>
    <row r="1617" spans="1:24" x14ac:dyDescent="0.25">
      <c r="A1617" s="6" t="str">
        <f ca="1">no.</f>
        <v/>
      </c>
      <c r="E1617" s="4" t="str">
        <f ca="1">position</f>
        <v/>
      </c>
      <c r="I1617" s="318"/>
      <c r="L1617" s="23"/>
      <c r="N1617" s="6"/>
      <c r="P1617" s="20"/>
      <c r="Q1617" s="5" t="str">
        <f ca="1">score</f>
        <v/>
      </c>
      <c r="R1617" s="58" t="str">
        <f ca="1">rescore</f>
        <v/>
      </c>
      <c r="S1617" s="11" t="str">
        <f ca="1">price</f>
        <v/>
      </c>
      <c r="U1617" s="4"/>
      <c r="V1617" s="4"/>
      <c r="W1617" s="220" t="str">
        <f ca="1">commission</f>
        <v/>
      </c>
      <c r="X1617" s="301"/>
    </row>
    <row r="1618" spans="1:24" x14ac:dyDescent="0.25">
      <c r="A1618" s="6" t="str">
        <f ca="1">no.</f>
        <v/>
      </c>
      <c r="E1618" s="4" t="str">
        <f ca="1">position</f>
        <v/>
      </c>
      <c r="I1618" s="318"/>
      <c r="L1618" s="23"/>
      <c r="N1618" s="6"/>
      <c r="P1618" s="20"/>
      <c r="Q1618" s="5" t="str">
        <f ca="1">score</f>
        <v/>
      </c>
      <c r="R1618" s="58" t="str">
        <f ca="1">rescore</f>
        <v/>
      </c>
      <c r="S1618" s="11" t="str">
        <f ca="1">price</f>
        <v/>
      </c>
      <c r="U1618" s="4"/>
      <c r="V1618" s="4"/>
      <c r="W1618" s="220" t="str">
        <f ca="1">commission</f>
        <v/>
      </c>
      <c r="X1618" s="301"/>
    </row>
    <row r="1619" spans="1:24" x14ac:dyDescent="0.25">
      <c r="A1619" s="6" t="str">
        <f ca="1">no.</f>
        <v/>
      </c>
      <c r="E1619" s="4" t="str">
        <f ca="1">position</f>
        <v/>
      </c>
      <c r="I1619" s="318"/>
      <c r="L1619" s="23"/>
      <c r="N1619" s="6"/>
      <c r="P1619" s="20"/>
      <c r="Q1619" s="5" t="str">
        <f ca="1">score</f>
        <v/>
      </c>
      <c r="R1619" s="58" t="str">
        <f ca="1">rescore</f>
        <v/>
      </c>
      <c r="S1619" s="11" t="str">
        <f ca="1">price</f>
        <v/>
      </c>
      <c r="U1619" s="4"/>
      <c r="V1619" s="4"/>
      <c r="W1619" s="220" t="str">
        <f ca="1">commission</f>
        <v/>
      </c>
      <c r="X1619" s="301"/>
    </row>
    <row r="1620" spans="1:24" x14ac:dyDescent="0.25">
      <c r="A1620" s="6" t="str">
        <f ca="1">no.</f>
        <v/>
      </c>
      <c r="E1620" s="4" t="str">
        <f ca="1">position</f>
        <v/>
      </c>
      <c r="I1620" s="318"/>
      <c r="L1620" s="23"/>
      <c r="N1620" s="6"/>
      <c r="P1620" s="20"/>
      <c r="Q1620" s="5" t="str">
        <f ca="1">score</f>
        <v/>
      </c>
      <c r="R1620" s="58" t="str">
        <f ca="1">rescore</f>
        <v/>
      </c>
      <c r="S1620" s="11" t="str">
        <f ca="1">price</f>
        <v/>
      </c>
      <c r="U1620" s="4"/>
      <c r="V1620" s="4"/>
      <c r="W1620" s="220" t="str">
        <f ca="1">commission</f>
        <v/>
      </c>
      <c r="X1620" s="301"/>
    </row>
    <row r="1621" spans="1:24" x14ac:dyDescent="0.25">
      <c r="A1621" s="6" t="str">
        <f ca="1">no.</f>
        <v/>
      </c>
      <c r="E1621" s="4" t="str">
        <f ca="1">position</f>
        <v/>
      </c>
      <c r="I1621" s="318"/>
      <c r="L1621" s="23"/>
      <c r="N1621" s="6"/>
      <c r="P1621" s="20"/>
      <c r="Q1621" s="5" t="str">
        <f ca="1">score</f>
        <v/>
      </c>
      <c r="R1621" s="58" t="str">
        <f ca="1">rescore</f>
        <v/>
      </c>
      <c r="S1621" s="11" t="str">
        <f ca="1">price</f>
        <v/>
      </c>
      <c r="U1621" s="4"/>
      <c r="V1621" s="4"/>
      <c r="W1621" s="220" t="str">
        <f ca="1">commission</f>
        <v/>
      </c>
      <c r="X1621" s="301"/>
    </row>
    <row r="1622" spans="1:24" x14ac:dyDescent="0.25">
      <c r="A1622" s="6" t="str">
        <f ca="1">no.</f>
        <v/>
      </c>
      <c r="E1622" s="4" t="str">
        <f ca="1">position</f>
        <v/>
      </c>
      <c r="I1622" s="318"/>
      <c r="L1622" s="23"/>
      <c r="N1622" s="6"/>
      <c r="P1622" s="20"/>
      <c r="Q1622" s="5" t="str">
        <f ca="1">score</f>
        <v/>
      </c>
      <c r="R1622" s="58" t="str">
        <f ca="1">rescore</f>
        <v/>
      </c>
      <c r="S1622" s="11" t="str">
        <f ca="1">price</f>
        <v/>
      </c>
      <c r="U1622" s="4"/>
      <c r="V1622" s="4"/>
      <c r="W1622" s="220" t="str">
        <f ca="1">commission</f>
        <v/>
      </c>
      <c r="X1622" s="301"/>
    </row>
    <row r="1623" spans="1:24" x14ac:dyDescent="0.25">
      <c r="A1623" s="6" t="str">
        <f ca="1">no.</f>
        <v/>
      </c>
      <c r="E1623" s="4" t="str">
        <f ca="1">position</f>
        <v/>
      </c>
      <c r="I1623" s="318"/>
      <c r="L1623" s="23"/>
      <c r="N1623" s="6"/>
      <c r="P1623" s="20"/>
      <c r="Q1623" s="5" t="str">
        <f ca="1">score</f>
        <v/>
      </c>
      <c r="R1623" s="58" t="str">
        <f ca="1">rescore</f>
        <v/>
      </c>
      <c r="S1623" s="11" t="str">
        <f ca="1">price</f>
        <v/>
      </c>
      <c r="U1623" s="4"/>
      <c r="V1623" s="4"/>
      <c r="W1623" s="220" t="str">
        <f ca="1">commission</f>
        <v/>
      </c>
      <c r="X1623" s="301"/>
    </row>
    <row r="1624" spans="1:24" x14ac:dyDescent="0.25">
      <c r="A1624" s="6" t="str">
        <f ca="1">no.</f>
        <v/>
      </c>
      <c r="E1624" s="4" t="str">
        <f ca="1">position</f>
        <v/>
      </c>
      <c r="I1624" s="318"/>
      <c r="L1624" s="23"/>
      <c r="N1624" s="6"/>
      <c r="P1624" s="20"/>
      <c r="Q1624" s="5" t="str">
        <f ca="1">score</f>
        <v/>
      </c>
      <c r="R1624" s="58" t="str">
        <f ca="1">rescore</f>
        <v/>
      </c>
      <c r="S1624" s="11" t="str">
        <f ca="1">price</f>
        <v/>
      </c>
      <c r="U1624" s="4"/>
      <c r="V1624" s="4"/>
      <c r="W1624" s="220" t="str">
        <f ca="1">commission</f>
        <v/>
      </c>
      <c r="X1624" s="301"/>
    </row>
    <row r="1625" spans="1:24" x14ac:dyDescent="0.25">
      <c r="A1625" s="6" t="str">
        <f ca="1">no.</f>
        <v/>
      </c>
      <c r="E1625" s="4" t="str">
        <f ca="1">position</f>
        <v/>
      </c>
      <c r="I1625" s="318"/>
      <c r="L1625" s="23"/>
      <c r="N1625" s="6"/>
      <c r="P1625" s="20"/>
      <c r="Q1625" s="5" t="str">
        <f ca="1">score</f>
        <v/>
      </c>
      <c r="R1625" s="58" t="str">
        <f ca="1">rescore</f>
        <v/>
      </c>
      <c r="S1625" s="11" t="str">
        <f ca="1">price</f>
        <v/>
      </c>
      <c r="U1625" s="4"/>
      <c r="V1625" s="4"/>
      <c r="W1625" s="220" t="str">
        <f ca="1">commission</f>
        <v/>
      </c>
      <c r="X1625" s="301"/>
    </row>
    <row r="1626" spans="1:24" x14ac:dyDescent="0.25">
      <c r="A1626" s="6" t="str">
        <f ca="1">no.</f>
        <v/>
      </c>
      <c r="E1626" s="4" t="str">
        <f ca="1">position</f>
        <v/>
      </c>
      <c r="I1626" s="318"/>
      <c r="L1626" s="23"/>
      <c r="N1626" s="6"/>
      <c r="P1626" s="20"/>
      <c r="Q1626" s="5" t="str">
        <f ca="1">score</f>
        <v/>
      </c>
      <c r="R1626" s="58" t="str">
        <f ca="1">rescore</f>
        <v/>
      </c>
      <c r="S1626" s="11" t="str">
        <f ca="1">price</f>
        <v/>
      </c>
      <c r="U1626" s="4"/>
      <c r="V1626" s="4"/>
      <c r="W1626" s="220" t="str">
        <f ca="1">commission</f>
        <v/>
      </c>
      <c r="X1626" s="301"/>
    </row>
    <row r="1627" spans="1:24" x14ac:dyDescent="0.25">
      <c r="A1627" s="6" t="str">
        <f ca="1">no.</f>
        <v/>
      </c>
      <c r="E1627" s="4" t="str">
        <f ca="1">position</f>
        <v/>
      </c>
      <c r="I1627" s="318"/>
      <c r="L1627" s="23"/>
      <c r="N1627" s="6"/>
      <c r="P1627" s="20"/>
      <c r="Q1627" s="5" t="str">
        <f ca="1">score</f>
        <v/>
      </c>
      <c r="R1627" s="58" t="str">
        <f ca="1">rescore</f>
        <v/>
      </c>
      <c r="S1627" s="11" t="str">
        <f ca="1">price</f>
        <v/>
      </c>
      <c r="U1627" s="4"/>
      <c r="V1627" s="4"/>
      <c r="W1627" s="220" t="str">
        <f ca="1">commission</f>
        <v/>
      </c>
      <c r="X1627" s="301"/>
    </row>
    <row r="1628" spans="1:24" x14ac:dyDescent="0.25">
      <c r="A1628" s="6" t="str">
        <f ca="1">no.</f>
        <v/>
      </c>
      <c r="E1628" s="4" t="str">
        <f ca="1">position</f>
        <v/>
      </c>
      <c r="I1628" s="318"/>
      <c r="L1628" s="23"/>
      <c r="N1628" s="6"/>
      <c r="P1628" s="20"/>
      <c r="Q1628" s="5" t="str">
        <f ca="1">score</f>
        <v/>
      </c>
      <c r="R1628" s="58" t="str">
        <f ca="1">rescore</f>
        <v/>
      </c>
      <c r="S1628" s="11" t="str">
        <f ca="1">price</f>
        <v/>
      </c>
      <c r="U1628" s="4"/>
      <c r="V1628" s="4"/>
      <c r="W1628" s="220" t="str">
        <f ca="1">commission</f>
        <v/>
      </c>
      <c r="X1628" s="301"/>
    </row>
    <row r="1629" spans="1:24" x14ac:dyDescent="0.25">
      <c r="A1629" s="6" t="str">
        <f ca="1">no.</f>
        <v/>
      </c>
      <c r="E1629" s="4" t="str">
        <f ca="1">position</f>
        <v/>
      </c>
      <c r="I1629" s="318"/>
      <c r="L1629" s="23"/>
      <c r="N1629" s="6"/>
      <c r="P1629" s="20"/>
      <c r="Q1629" s="5" t="str">
        <f ca="1">score</f>
        <v/>
      </c>
      <c r="R1629" s="58" t="str">
        <f ca="1">rescore</f>
        <v/>
      </c>
      <c r="S1629" s="11" t="str">
        <f ca="1">price</f>
        <v/>
      </c>
      <c r="U1629" s="4"/>
      <c r="V1629" s="4"/>
      <c r="W1629" s="220" t="str">
        <f ca="1">commission</f>
        <v/>
      </c>
      <c r="X1629" s="301"/>
    </row>
    <row r="1630" spans="1:24" x14ac:dyDescent="0.25">
      <c r="A1630" s="6" t="str">
        <f ca="1">no.</f>
        <v/>
      </c>
      <c r="E1630" s="4" t="str">
        <f ca="1">position</f>
        <v/>
      </c>
      <c r="I1630" s="318"/>
      <c r="L1630" s="23"/>
      <c r="N1630" s="6"/>
      <c r="P1630" s="20"/>
      <c r="Q1630" s="5" t="str">
        <f ca="1">score</f>
        <v/>
      </c>
      <c r="R1630" s="58" t="str">
        <f ca="1">rescore</f>
        <v/>
      </c>
      <c r="S1630" s="11" t="str">
        <f ca="1">price</f>
        <v/>
      </c>
      <c r="U1630" s="4"/>
      <c r="V1630" s="4"/>
      <c r="W1630" s="220" t="str">
        <f ca="1">commission</f>
        <v/>
      </c>
      <c r="X1630" s="301"/>
    </row>
    <row r="1631" spans="1:24" x14ac:dyDescent="0.25">
      <c r="A1631" s="6" t="str">
        <f ca="1">no.</f>
        <v/>
      </c>
      <c r="E1631" s="4" t="str">
        <f ca="1">position</f>
        <v/>
      </c>
      <c r="I1631" s="318"/>
      <c r="L1631" s="23"/>
      <c r="N1631" s="6"/>
      <c r="P1631" s="20"/>
      <c r="Q1631" s="5" t="str">
        <f ca="1">score</f>
        <v/>
      </c>
      <c r="R1631" s="58" t="str">
        <f ca="1">rescore</f>
        <v/>
      </c>
      <c r="S1631" s="11" t="str">
        <f ca="1">price</f>
        <v/>
      </c>
      <c r="U1631" s="4"/>
      <c r="V1631" s="4"/>
      <c r="W1631" s="220" t="str">
        <f ca="1">commission</f>
        <v/>
      </c>
      <c r="X1631" s="301"/>
    </row>
    <row r="1632" spans="1:24" x14ac:dyDescent="0.25">
      <c r="A1632" s="6" t="str">
        <f ca="1">no.</f>
        <v/>
      </c>
      <c r="E1632" s="4" t="str">
        <f ca="1">position</f>
        <v/>
      </c>
      <c r="I1632" s="318"/>
      <c r="L1632" s="23"/>
      <c r="N1632" s="6"/>
      <c r="P1632" s="20"/>
      <c r="Q1632" s="5" t="str">
        <f ca="1">score</f>
        <v/>
      </c>
      <c r="R1632" s="58" t="str">
        <f ca="1">rescore</f>
        <v/>
      </c>
      <c r="S1632" s="11" t="str">
        <f ca="1">price</f>
        <v/>
      </c>
      <c r="U1632" s="4"/>
      <c r="V1632" s="4"/>
      <c r="W1632" s="220" t="str">
        <f ca="1">commission</f>
        <v/>
      </c>
      <c r="X1632" s="301"/>
    </row>
    <row r="1633" spans="1:24" x14ac:dyDescent="0.25">
      <c r="A1633" s="6" t="str">
        <f ca="1">no.</f>
        <v/>
      </c>
      <c r="E1633" s="4" t="str">
        <f ca="1">position</f>
        <v/>
      </c>
      <c r="I1633" s="318"/>
      <c r="L1633" s="23"/>
      <c r="N1633" s="6"/>
      <c r="P1633" s="20"/>
      <c r="Q1633" s="5" t="str">
        <f ca="1">score</f>
        <v/>
      </c>
      <c r="R1633" s="58" t="str">
        <f ca="1">rescore</f>
        <v/>
      </c>
      <c r="S1633" s="11" t="str">
        <f ca="1">price</f>
        <v/>
      </c>
      <c r="U1633" s="4"/>
      <c r="V1633" s="4"/>
      <c r="W1633" s="220" t="str">
        <f ca="1">commission</f>
        <v/>
      </c>
      <c r="X1633" s="301"/>
    </row>
    <row r="1634" spans="1:24" x14ac:dyDescent="0.25">
      <c r="A1634" s="6" t="str">
        <f ca="1">no.</f>
        <v/>
      </c>
      <c r="E1634" s="4" t="str">
        <f ca="1">position</f>
        <v/>
      </c>
      <c r="I1634" s="318"/>
      <c r="L1634" s="23"/>
      <c r="N1634" s="6"/>
      <c r="P1634" s="20"/>
      <c r="Q1634" s="5" t="str">
        <f ca="1">score</f>
        <v/>
      </c>
      <c r="R1634" s="58" t="str">
        <f ca="1">rescore</f>
        <v/>
      </c>
      <c r="S1634" s="11" t="str">
        <f ca="1">price</f>
        <v/>
      </c>
      <c r="U1634" s="4"/>
      <c r="V1634" s="4"/>
      <c r="W1634" s="220" t="str">
        <f ca="1">commission</f>
        <v/>
      </c>
      <c r="X1634" s="301"/>
    </row>
    <row r="1635" spans="1:24" x14ac:dyDescent="0.25">
      <c r="A1635" s="6" t="str">
        <f ca="1">no.</f>
        <v/>
      </c>
      <c r="E1635" s="4" t="str">
        <f ca="1">position</f>
        <v/>
      </c>
      <c r="I1635" s="318"/>
      <c r="L1635" s="23"/>
      <c r="N1635" s="6"/>
      <c r="P1635" s="20"/>
      <c r="Q1635" s="5" t="str">
        <f ca="1">score</f>
        <v/>
      </c>
      <c r="R1635" s="58" t="str">
        <f ca="1">rescore</f>
        <v/>
      </c>
      <c r="S1635" s="11" t="str">
        <f ca="1">price</f>
        <v/>
      </c>
      <c r="U1635" s="4"/>
      <c r="V1635" s="4"/>
      <c r="W1635" s="220" t="str">
        <f ca="1">commission</f>
        <v/>
      </c>
      <c r="X1635" s="301"/>
    </row>
    <row r="1636" spans="1:24" x14ac:dyDescent="0.25">
      <c r="A1636" s="6" t="str">
        <f ca="1">no.</f>
        <v/>
      </c>
      <c r="E1636" s="4" t="str">
        <f ca="1">position</f>
        <v/>
      </c>
      <c r="I1636" s="318"/>
      <c r="L1636" s="23"/>
      <c r="N1636" s="6"/>
      <c r="P1636" s="20"/>
      <c r="Q1636" s="5" t="str">
        <f ca="1">score</f>
        <v/>
      </c>
      <c r="R1636" s="58" t="str">
        <f ca="1">rescore</f>
        <v/>
      </c>
      <c r="S1636" s="11" t="str">
        <f ca="1">price</f>
        <v/>
      </c>
      <c r="U1636" s="4"/>
      <c r="V1636" s="4"/>
      <c r="W1636" s="220" t="str">
        <f ca="1">commission</f>
        <v/>
      </c>
      <c r="X1636" s="301"/>
    </row>
    <row r="1637" spans="1:24" x14ac:dyDescent="0.25">
      <c r="A1637" s="6" t="str">
        <f ca="1">no.</f>
        <v/>
      </c>
      <c r="E1637" s="4" t="str">
        <f ca="1">position</f>
        <v/>
      </c>
      <c r="I1637" s="318"/>
      <c r="L1637" s="23"/>
      <c r="N1637" s="6"/>
      <c r="P1637" s="20"/>
      <c r="Q1637" s="5" t="str">
        <f ca="1">score</f>
        <v/>
      </c>
      <c r="R1637" s="58" t="str">
        <f ca="1">rescore</f>
        <v/>
      </c>
      <c r="S1637" s="11" t="str">
        <f ca="1">price</f>
        <v/>
      </c>
      <c r="U1637" s="4"/>
      <c r="V1637" s="4"/>
      <c r="W1637" s="220" t="str">
        <f ca="1">commission</f>
        <v/>
      </c>
      <c r="X1637" s="301"/>
    </row>
    <row r="1638" spans="1:24" x14ac:dyDescent="0.25">
      <c r="A1638" s="6" t="str">
        <f ca="1">no.</f>
        <v/>
      </c>
      <c r="E1638" s="4" t="str">
        <f ca="1">position</f>
        <v/>
      </c>
      <c r="I1638" s="318"/>
      <c r="L1638" s="23"/>
      <c r="N1638" s="6"/>
      <c r="P1638" s="20"/>
      <c r="Q1638" s="5" t="str">
        <f ca="1">score</f>
        <v/>
      </c>
      <c r="R1638" s="58" t="str">
        <f ca="1">rescore</f>
        <v/>
      </c>
      <c r="S1638" s="11" t="str">
        <f ca="1">price</f>
        <v/>
      </c>
      <c r="U1638" s="4"/>
      <c r="V1638" s="4"/>
      <c r="W1638" s="220" t="str">
        <f ca="1">commission</f>
        <v/>
      </c>
      <c r="X1638" s="301"/>
    </row>
    <row r="1639" spans="1:24" x14ac:dyDescent="0.25">
      <c r="A1639" s="6" t="str">
        <f ca="1">no.</f>
        <v/>
      </c>
      <c r="E1639" s="4" t="str">
        <f ca="1">position</f>
        <v/>
      </c>
      <c r="I1639" s="318"/>
      <c r="L1639" s="23"/>
      <c r="N1639" s="6"/>
      <c r="P1639" s="20"/>
      <c r="Q1639" s="5" t="str">
        <f ca="1">score</f>
        <v/>
      </c>
      <c r="R1639" s="58" t="str">
        <f ca="1">rescore</f>
        <v/>
      </c>
      <c r="S1639" s="11" t="str">
        <f ca="1">price</f>
        <v/>
      </c>
      <c r="U1639" s="4"/>
      <c r="V1639" s="4"/>
      <c r="W1639" s="220" t="str">
        <f ca="1">commission</f>
        <v/>
      </c>
      <c r="X1639" s="301"/>
    </row>
    <row r="1640" spans="1:24" x14ac:dyDescent="0.25">
      <c r="A1640" s="6" t="str">
        <f ca="1">no.</f>
        <v/>
      </c>
      <c r="E1640" s="4" t="str">
        <f ca="1">position</f>
        <v/>
      </c>
      <c r="I1640" s="318"/>
      <c r="L1640" s="23"/>
      <c r="N1640" s="6"/>
      <c r="P1640" s="20"/>
      <c r="Q1640" s="5" t="str">
        <f ca="1">score</f>
        <v/>
      </c>
      <c r="R1640" s="58" t="str">
        <f ca="1">rescore</f>
        <v/>
      </c>
      <c r="S1640" s="11" t="str">
        <f ca="1">price</f>
        <v/>
      </c>
      <c r="U1640" s="4"/>
      <c r="V1640" s="4"/>
      <c r="W1640" s="220" t="str">
        <f ca="1">commission</f>
        <v/>
      </c>
      <c r="X1640" s="301"/>
    </row>
    <row r="1641" spans="1:24" x14ac:dyDescent="0.25">
      <c r="A1641" s="6" t="str">
        <f ca="1">no.</f>
        <v/>
      </c>
      <c r="E1641" s="4" t="str">
        <f ca="1">position</f>
        <v/>
      </c>
      <c r="I1641" s="318"/>
      <c r="L1641" s="23"/>
      <c r="N1641" s="6"/>
      <c r="P1641" s="20"/>
      <c r="Q1641" s="5" t="str">
        <f ca="1">score</f>
        <v/>
      </c>
      <c r="R1641" s="58" t="str">
        <f ca="1">rescore</f>
        <v/>
      </c>
      <c r="S1641" s="11" t="str">
        <f ca="1">price</f>
        <v/>
      </c>
      <c r="U1641" s="4"/>
      <c r="V1641" s="4"/>
      <c r="W1641" s="220" t="str">
        <f ca="1">commission</f>
        <v/>
      </c>
      <c r="X1641" s="301"/>
    </row>
    <row r="1642" spans="1:24" x14ac:dyDescent="0.25">
      <c r="A1642" s="6" t="str">
        <f ca="1">no.</f>
        <v/>
      </c>
      <c r="E1642" s="4" t="str">
        <f ca="1">position</f>
        <v/>
      </c>
      <c r="I1642" s="318"/>
      <c r="L1642" s="23"/>
      <c r="N1642" s="6"/>
      <c r="P1642" s="20"/>
      <c r="Q1642" s="5" t="str">
        <f ca="1">score</f>
        <v/>
      </c>
      <c r="R1642" s="58" t="str">
        <f ca="1">rescore</f>
        <v/>
      </c>
      <c r="S1642" s="11" t="str">
        <f ca="1">price</f>
        <v/>
      </c>
      <c r="U1642" s="4"/>
      <c r="V1642" s="4"/>
      <c r="W1642" s="220" t="str">
        <f ca="1">commission</f>
        <v/>
      </c>
      <c r="X1642" s="301"/>
    </row>
    <row r="1643" spans="1:24" x14ac:dyDescent="0.25">
      <c r="A1643" s="6" t="str">
        <f ca="1">no.</f>
        <v/>
      </c>
      <c r="E1643" s="4" t="str">
        <f ca="1">position</f>
        <v/>
      </c>
      <c r="I1643" s="318"/>
      <c r="L1643" s="23"/>
      <c r="N1643" s="6"/>
      <c r="P1643" s="20"/>
      <c r="Q1643" s="5" t="str">
        <f ca="1">score</f>
        <v/>
      </c>
      <c r="R1643" s="58" t="str">
        <f ca="1">rescore</f>
        <v/>
      </c>
      <c r="S1643" s="11" t="str">
        <f ca="1">price</f>
        <v/>
      </c>
      <c r="U1643" s="4"/>
      <c r="V1643" s="4"/>
      <c r="W1643" s="220" t="str">
        <f ca="1">commission</f>
        <v/>
      </c>
      <c r="X1643" s="301"/>
    </row>
    <row r="1644" spans="1:24" x14ac:dyDescent="0.25">
      <c r="A1644" s="6" t="str">
        <f ca="1">no.</f>
        <v/>
      </c>
      <c r="E1644" s="4" t="str">
        <f ca="1">position</f>
        <v/>
      </c>
      <c r="I1644" s="318"/>
      <c r="L1644" s="23"/>
      <c r="N1644" s="6"/>
      <c r="P1644" s="20"/>
      <c r="Q1644" s="5" t="str">
        <f ca="1">score</f>
        <v/>
      </c>
      <c r="R1644" s="58" t="str">
        <f ca="1">rescore</f>
        <v/>
      </c>
      <c r="S1644" s="11" t="str">
        <f ca="1">price</f>
        <v/>
      </c>
      <c r="U1644" s="4"/>
      <c r="V1644" s="4"/>
      <c r="W1644" s="220" t="str">
        <f ca="1">commission</f>
        <v/>
      </c>
      <c r="X1644" s="301"/>
    </row>
    <row r="1645" spans="1:24" x14ac:dyDescent="0.25">
      <c r="A1645" s="6" t="str">
        <f ca="1">no.</f>
        <v/>
      </c>
      <c r="E1645" s="4" t="str">
        <f ca="1">position</f>
        <v/>
      </c>
      <c r="I1645" s="318"/>
      <c r="L1645" s="23"/>
      <c r="N1645" s="6"/>
      <c r="P1645" s="20"/>
      <c r="Q1645" s="5" t="str">
        <f ca="1">score</f>
        <v/>
      </c>
      <c r="R1645" s="58" t="str">
        <f ca="1">rescore</f>
        <v/>
      </c>
      <c r="S1645" s="11" t="str">
        <f ca="1">price</f>
        <v/>
      </c>
      <c r="U1645" s="4"/>
      <c r="V1645" s="4"/>
      <c r="W1645" s="220" t="str">
        <f ca="1">commission</f>
        <v/>
      </c>
      <c r="X1645" s="301"/>
    </row>
    <row r="1646" spans="1:24" x14ac:dyDescent="0.25">
      <c r="A1646" s="6" t="str">
        <f ca="1">no.</f>
        <v/>
      </c>
      <c r="E1646" s="4" t="str">
        <f ca="1">position</f>
        <v/>
      </c>
      <c r="I1646" s="318"/>
      <c r="L1646" s="23"/>
      <c r="N1646" s="6"/>
      <c r="P1646" s="20"/>
      <c r="Q1646" s="5" t="str">
        <f ca="1">score</f>
        <v/>
      </c>
      <c r="R1646" s="58" t="str">
        <f ca="1">rescore</f>
        <v/>
      </c>
      <c r="S1646" s="11" t="str">
        <f ca="1">price</f>
        <v/>
      </c>
      <c r="U1646" s="4"/>
      <c r="V1646" s="4"/>
      <c r="W1646" s="220" t="str">
        <f ca="1">commission</f>
        <v/>
      </c>
      <c r="X1646" s="301"/>
    </row>
    <row r="1647" spans="1:24" x14ac:dyDescent="0.25">
      <c r="A1647" s="6" t="str">
        <f ca="1">no.</f>
        <v/>
      </c>
      <c r="E1647" s="4" t="str">
        <f ca="1">position</f>
        <v/>
      </c>
      <c r="I1647" s="318"/>
      <c r="L1647" s="23"/>
      <c r="N1647" s="6"/>
      <c r="P1647" s="20"/>
      <c r="Q1647" s="5" t="str">
        <f ca="1">score</f>
        <v/>
      </c>
      <c r="R1647" s="58" t="str">
        <f ca="1">rescore</f>
        <v/>
      </c>
      <c r="S1647" s="11" t="str">
        <f ca="1">price</f>
        <v/>
      </c>
      <c r="U1647" s="4"/>
      <c r="V1647" s="4"/>
      <c r="W1647" s="220" t="str">
        <f ca="1">commission</f>
        <v/>
      </c>
      <c r="X1647" s="301"/>
    </row>
    <row r="1648" spans="1:24" x14ac:dyDescent="0.25">
      <c r="A1648" s="6" t="str">
        <f ca="1">no.</f>
        <v/>
      </c>
      <c r="E1648" s="4" t="str">
        <f ca="1">position</f>
        <v/>
      </c>
      <c r="I1648" s="318"/>
      <c r="L1648" s="23"/>
      <c r="N1648" s="6"/>
      <c r="P1648" s="20"/>
      <c r="Q1648" s="5" t="str">
        <f ca="1">score</f>
        <v/>
      </c>
      <c r="R1648" s="58" t="str">
        <f ca="1">rescore</f>
        <v/>
      </c>
      <c r="S1648" s="11" t="str">
        <f ca="1">price</f>
        <v/>
      </c>
      <c r="U1648" s="4"/>
      <c r="V1648" s="4"/>
      <c r="W1648" s="220" t="str">
        <f ca="1">commission</f>
        <v/>
      </c>
      <c r="X1648" s="301"/>
    </row>
    <row r="1649" spans="1:24" x14ac:dyDescent="0.25">
      <c r="A1649" s="6" t="str">
        <f ca="1">no.</f>
        <v/>
      </c>
      <c r="E1649" s="4" t="str">
        <f ca="1">position</f>
        <v/>
      </c>
      <c r="I1649" s="318"/>
      <c r="L1649" s="23"/>
      <c r="N1649" s="6"/>
      <c r="P1649" s="20"/>
      <c r="Q1649" s="5" t="str">
        <f ca="1">score</f>
        <v/>
      </c>
      <c r="R1649" s="58" t="str">
        <f ca="1">rescore</f>
        <v/>
      </c>
      <c r="S1649" s="11" t="str">
        <f ca="1">price</f>
        <v/>
      </c>
      <c r="U1649" s="4"/>
      <c r="V1649" s="4"/>
      <c r="W1649" s="220" t="str">
        <f ca="1">commission</f>
        <v/>
      </c>
      <c r="X1649" s="301"/>
    </row>
    <row r="1650" spans="1:24" x14ac:dyDescent="0.25">
      <c r="A1650" s="6" t="str">
        <f ca="1">no.</f>
        <v/>
      </c>
      <c r="E1650" s="4" t="str">
        <f ca="1">position</f>
        <v/>
      </c>
      <c r="I1650" s="318"/>
      <c r="L1650" s="23"/>
      <c r="N1650" s="6"/>
      <c r="P1650" s="20"/>
      <c r="Q1650" s="5" t="str">
        <f ca="1">score</f>
        <v/>
      </c>
      <c r="R1650" s="58" t="str">
        <f ca="1">rescore</f>
        <v/>
      </c>
      <c r="S1650" s="11" t="str">
        <f ca="1">price</f>
        <v/>
      </c>
      <c r="U1650" s="4"/>
      <c r="V1650" s="4"/>
      <c r="W1650" s="220" t="str">
        <f ca="1">commission</f>
        <v/>
      </c>
      <c r="X1650" s="301"/>
    </row>
    <row r="1651" spans="1:24" x14ac:dyDescent="0.25">
      <c r="A1651" s="6" t="str">
        <f ca="1">no.</f>
        <v/>
      </c>
      <c r="E1651" s="4" t="str">
        <f ca="1">position</f>
        <v/>
      </c>
      <c r="I1651" s="318"/>
      <c r="L1651" s="23"/>
      <c r="N1651" s="6"/>
      <c r="P1651" s="20"/>
      <c r="Q1651" s="5" t="str">
        <f ca="1">score</f>
        <v/>
      </c>
      <c r="R1651" s="58" t="str">
        <f ca="1">rescore</f>
        <v/>
      </c>
      <c r="S1651" s="11" t="str">
        <f ca="1">price</f>
        <v/>
      </c>
      <c r="U1651" s="4"/>
      <c r="V1651" s="4"/>
      <c r="W1651" s="220" t="str">
        <f ca="1">commission</f>
        <v/>
      </c>
      <c r="X1651" s="301"/>
    </row>
    <row r="1652" spans="1:24" x14ac:dyDescent="0.25">
      <c r="A1652" s="6" t="str">
        <f ca="1">no.</f>
        <v/>
      </c>
      <c r="E1652" s="4" t="str">
        <f ca="1">position</f>
        <v/>
      </c>
      <c r="I1652" s="318"/>
      <c r="L1652" s="23"/>
      <c r="N1652" s="6"/>
      <c r="P1652" s="20"/>
      <c r="Q1652" s="5" t="str">
        <f ca="1">score</f>
        <v/>
      </c>
      <c r="R1652" s="58" t="str">
        <f ca="1">rescore</f>
        <v/>
      </c>
      <c r="S1652" s="11" t="str">
        <f ca="1">price</f>
        <v/>
      </c>
      <c r="U1652" s="4"/>
      <c r="V1652" s="4"/>
      <c r="W1652" s="220" t="str">
        <f ca="1">commission</f>
        <v/>
      </c>
      <c r="X1652" s="301"/>
    </row>
    <row r="1653" spans="1:24" x14ac:dyDescent="0.25">
      <c r="A1653" s="6" t="str">
        <f ca="1">no.</f>
        <v/>
      </c>
      <c r="E1653" s="4" t="str">
        <f ca="1">position</f>
        <v/>
      </c>
      <c r="I1653" s="318"/>
      <c r="L1653" s="23"/>
      <c r="N1653" s="6"/>
      <c r="P1653" s="20"/>
      <c r="Q1653" s="5" t="str">
        <f ca="1">score</f>
        <v/>
      </c>
      <c r="R1653" s="58" t="str">
        <f ca="1">rescore</f>
        <v/>
      </c>
      <c r="S1653" s="11" t="str">
        <f ca="1">price</f>
        <v/>
      </c>
      <c r="U1653" s="4"/>
      <c r="V1653" s="4"/>
      <c r="W1653" s="220" t="str">
        <f ca="1">commission</f>
        <v/>
      </c>
      <c r="X1653" s="301"/>
    </row>
    <row r="1654" spans="1:24" x14ac:dyDescent="0.25">
      <c r="A1654" s="6" t="str">
        <f ca="1">no.</f>
        <v/>
      </c>
      <c r="E1654" s="4" t="str">
        <f ca="1">position</f>
        <v/>
      </c>
      <c r="I1654" s="318"/>
      <c r="L1654" s="23"/>
      <c r="N1654" s="6"/>
      <c r="P1654" s="20"/>
      <c r="Q1654" s="5" t="str">
        <f ca="1">score</f>
        <v/>
      </c>
      <c r="R1654" s="58" t="str">
        <f ca="1">rescore</f>
        <v/>
      </c>
      <c r="S1654" s="11" t="str">
        <f ca="1">price</f>
        <v/>
      </c>
      <c r="U1654" s="4"/>
      <c r="V1654" s="4"/>
      <c r="W1654" s="220" t="str">
        <f ca="1">commission</f>
        <v/>
      </c>
      <c r="X1654" s="301"/>
    </row>
    <row r="1655" spans="1:24" x14ac:dyDescent="0.25">
      <c r="A1655" s="6" t="str">
        <f ca="1">no.</f>
        <v/>
      </c>
      <c r="E1655" s="4" t="str">
        <f ca="1">position</f>
        <v/>
      </c>
      <c r="I1655" s="318"/>
      <c r="L1655" s="23"/>
      <c r="N1655" s="6"/>
      <c r="P1655" s="20"/>
      <c r="Q1655" s="5" t="str">
        <f ca="1">score</f>
        <v/>
      </c>
      <c r="R1655" s="58" t="str">
        <f ca="1">rescore</f>
        <v/>
      </c>
      <c r="S1655" s="11" t="str">
        <f ca="1">price</f>
        <v/>
      </c>
      <c r="U1655" s="4"/>
      <c r="V1655" s="4"/>
      <c r="W1655" s="220" t="str">
        <f ca="1">commission</f>
        <v/>
      </c>
      <c r="X1655" s="301"/>
    </row>
    <row r="1656" spans="1:24" x14ac:dyDescent="0.25">
      <c r="A1656" s="6" t="str">
        <f ca="1">no.</f>
        <v/>
      </c>
      <c r="E1656" s="4" t="str">
        <f ca="1">position</f>
        <v/>
      </c>
      <c r="I1656" s="318"/>
      <c r="L1656" s="23"/>
      <c r="N1656" s="6"/>
      <c r="P1656" s="20"/>
      <c r="Q1656" s="5" t="str">
        <f ca="1">score</f>
        <v/>
      </c>
      <c r="R1656" s="58" t="str">
        <f ca="1">rescore</f>
        <v/>
      </c>
      <c r="S1656" s="11" t="str">
        <f ca="1">price</f>
        <v/>
      </c>
      <c r="U1656" s="4"/>
      <c r="V1656" s="4"/>
      <c r="W1656" s="220" t="str">
        <f ca="1">commission</f>
        <v/>
      </c>
      <c r="X1656" s="301"/>
    </row>
    <row r="1657" spans="1:24" x14ac:dyDescent="0.25">
      <c r="A1657" s="6" t="str">
        <f ca="1">no.</f>
        <v/>
      </c>
      <c r="E1657" s="4" t="str">
        <f ca="1">position</f>
        <v/>
      </c>
      <c r="I1657" s="318"/>
      <c r="L1657" s="23"/>
      <c r="N1657" s="6"/>
      <c r="P1657" s="20"/>
      <c r="Q1657" s="5" t="str">
        <f ca="1">score</f>
        <v/>
      </c>
      <c r="R1657" s="58" t="str">
        <f ca="1">rescore</f>
        <v/>
      </c>
      <c r="S1657" s="11" t="str">
        <f ca="1">price</f>
        <v/>
      </c>
      <c r="U1657" s="4"/>
      <c r="V1657" s="4"/>
      <c r="W1657" s="220" t="str">
        <f ca="1">commission</f>
        <v/>
      </c>
      <c r="X1657" s="301"/>
    </row>
    <row r="1658" spans="1:24" x14ac:dyDescent="0.25">
      <c r="A1658" s="6" t="str">
        <f ca="1">no.</f>
        <v/>
      </c>
      <c r="E1658" s="4" t="str">
        <f ca="1">position</f>
        <v/>
      </c>
      <c r="I1658" s="318"/>
      <c r="L1658" s="23"/>
      <c r="N1658" s="6"/>
      <c r="P1658" s="20"/>
      <c r="Q1658" s="5" t="str">
        <f ca="1">score</f>
        <v/>
      </c>
      <c r="R1658" s="58" t="str">
        <f ca="1">rescore</f>
        <v/>
      </c>
      <c r="S1658" s="11" t="str">
        <f ca="1">price</f>
        <v/>
      </c>
      <c r="U1658" s="4"/>
      <c r="V1658" s="4"/>
      <c r="W1658" s="220" t="str">
        <f ca="1">commission</f>
        <v/>
      </c>
      <c r="X1658" s="301"/>
    </row>
    <row r="1659" spans="1:24" x14ac:dyDescent="0.25">
      <c r="A1659" s="6" t="str">
        <f ca="1">no.</f>
        <v/>
      </c>
      <c r="E1659" s="4" t="str">
        <f ca="1">position</f>
        <v/>
      </c>
      <c r="I1659" s="318"/>
      <c r="L1659" s="23"/>
      <c r="N1659" s="6"/>
      <c r="P1659" s="20"/>
      <c r="Q1659" s="5" t="str">
        <f ca="1">score</f>
        <v/>
      </c>
      <c r="R1659" s="58" t="str">
        <f ca="1">rescore</f>
        <v/>
      </c>
      <c r="S1659" s="11" t="str">
        <f ca="1">price</f>
        <v/>
      </c>
      <c r="U1659" s="4"/>
      <c r="V1659" s="4"/>
      <c r="W1659" s="220" t="str">
        <f ca="1">commission</f>
        <v/>
      </c>
      <c r="X1659" s="301"/>
    </row>
    <row r="1660" spans="1:24" x14ac:dyDescent="0.25">
      <c r="A1660" s="6" t="str">
        <f ca="1">no.</f>
        <v/>
      </c>
      <c r="E1660" s="4" t="str">
        <f ca="1">position</f>
        <v/>
      </c>
      <c r="I1660" s="318"/>
      <c r="L1660" s="23"/>
      <c r="N1660" s="6"/>
      <c r="P1660" s="20"/>
      <c r="Q1660" s="5" t="str">
        <f ca="1">score</f>
        <v/>
      </c>
      <c r="R1660" s="58" t="str">
        <f ca="1">rescore</f>
        <v/>
      </c>
      <c r="S1660" s="11" t="str">
        <f ca="1">price</f>
        <v/>
      </c>
      <c r="U1660" s="4"/>
      <c r="V1660" s="4"/>
      <c r="W1660" s="220" t="str">
        <f ca="1">commission</f>
        <v/>
      </c>
      <c r="X1660" s="301"/>
    </row>
    <row r="1661" spans="1:24" x14ac:dyDescent="0.25">
      <c r="A1661" s="6" t="str">
        <f ca="1">no.</f>
        <v/>
      </c>
      <c r="E1661" s="4" t="str">
        <f ca="1">position</f>
        <v/>
      </c>
      <c r="I1661" s="318"/>
      <c r="L1661" s="23"/>
      <c r="N1661" s="6"/>
      <c r="P1661" s="20"/>
      <c r="Q1661" s="5" t="str">
        <f ca="1">score</f>
        <v/>
      </c>
      <c r="R1661" s="58" t="str">
        <f ca="1">rescore</f>
        <v/>
      </c>
      <c r="S1661" s="11" t="str">
        <f ca="1">price</f>
        <v/>
      </c>
      <c r="U1661" s="4"/>
      <c r="V1661" s="4"/>
      <c r="W1661" s="220" t="str">
        <f ca="1">commission</f>
        <v/>
      </c>
      <c r="X1661" s="301"/>
    </row>
    <row r="1662" spans="1:24" x14ac:dyDescent="0.25">
      <c r="A1662" s="6" t="str">
        <f ca="1">no.</f>
        <v/>
      </c>
      <c r="E1662" s="4" t="str">
        <f ca="1">position</f>
        <v/>
      </c>
      <c r="I1662" s="318"/>
      <c r="L1662" s="23"/>
      <c r="N1662" s="6"/>
      <c r="P1662" s="20"/>
      <c r="Q1662" s="5" t="str">
        <f ca="1">score</f>
        <v/>
      </c>
      <c r="R1662" s="58" t="str">
        <f ca="1">rescore</f>
        <v/>
      </c>
      <c r="S1662" s="11" t="str">
        <f ca="1">price</f>
        <v/>
      </c>
      <c r="U1662" s="4"/>
      <c r="V1662" s="4"/>
      <c r="W1662" s="220" t="str">
        <f ca="1">commission</f>
        <v/>
      </c>
      <c r="X1662" s="301"/>
    </row>
    <row r="1663" spans="1:24" x14ac:dyDescent="0.25">
      <c r="A1663" s="6" t="str">
        <f ca="1">no.</f>
        <v/>
      </c>
      <c r="E1663" s="4" t="str">
        <f ca="1">position</f>
        <v/>
      </c>
      <c r="I1663" s="318"/>
      <c r="L1663" s="23"/>
      <c r="N1663" s="6"/>
      <c r="P1663" s="20"/>
      <c r="Q1663" s="5" t="str">
        <f ca="1">score</f>
        <v/>
      </c>
      <c r="R1663" s="58" t="str">
        <f ca="1">rescore</f>
        <v/>
      </c>
      <c r="S1663" s="11" t="str">
        <f ca="1">price</f>
        <v/>
      </c>
      <c r="U1663" s="4"/>
      <c r="V1663" s="4"/>
      <c r="W1663" s="220" t="str">
        <f ca="1">commission</f>
        <v/>
      </c>
      <c r="X1663" s="301"/>
    </row>
    <row r="1664" spans="1:24" x14ac:dyDescent="0.25">
      <c r="A1664" s="6" t="str">
        <f ca="1">no.</f>
        <v/>
      </c>
      <c r="E1664" s="4" t="str">
        <f ca="1">position</f>
        <v/>
      </c>
      <c r="I1664" s="318"/>
      <c r="L1664" s="23"/>
      <c r="N1664" s="6"/>
      <c r="P1664" s="20"/>
      <c r="Q1664" s="5" t="str">
        <f ca="1">score</f>
        <v/>
      </c>
      <c r="R1664" s="58" t="str">
        <f ca="1">rescore</f>
        <v/>
      </c>
      <c r="S1664" s="11" t="str">
        <f ca="1">price</f>
        <v/>
      </c>
      <c r="U1664" s="4"/>
      <c r="V1664" s="4"/>
      <c r="W1664" s="220" t="str">
        <f ca="1">commission</f>
        <v/>
      </c>
      <c r="X1664" s="301"/>
    </row>
    <row r="1665" spans="1:24" x14ac:dyDescent="0.25">
      <c r="A1665" s="6" t="str">
        <f ca="1">no.</f>
        <v/>
      </c>
      <c r="E1665" s="4" t="str">
        <f ca="1">position</f>
        <v/>
      </c>
      <c r="I1665" s="318"/>
      <c r="L1665" s="23"/>
      <c r="N1665" s="6"/>
      <c r="P1665" s="20"/>
      <c r="Q1665" s="5" t="str">
        <f ca="1">score</f>
        <v/>
      </c>
      <c r="R1665" s="58" t="str">
        <f ca="1">rescore</f>
        <v/>
      </c>
      <c r="S1665" s="11" t="str">
        <f ca="1">price</f>
        <v/>
      </c>
      <c r="U1665" s="4"/>
      <c r="V1665" s="4"/>
      <c r="W1665" s="220" t="str">
        <f ca="1">commission</f>
        <v/>
      </c>
      <c r="X1665" s="301"/>
    </row>
    <row r="1666" spans="1:24" x14ac:dyDescent="0.25">
      <c r="A1666" s="6" t="str">
        <f ca="1">no.</f>
        <v/>
      </c>
      <c r="E1666" s="4" t="str">
        <f ca="1">position</f>
        <v/>
      </c>
      <c r="I1666" s="318"/>
      <c r="L1666" s="23"/>
      <c r="N1666" s="6"/>
      <c r="P1666" s="20"/>
      <c r="Q1666" s="5" t="str">
        <f ca="1">score</f>
        <v/>
      </c>
      <c r="R1666" s="58" t="str">
        <f ca="1">rescore</f>
        <v/>
      </c>
      <c r="S1666" s="11" t="str">
        <f ca="1">price</f>
        <v/>
      </c>
      <c r="U1666" s="4"/>
      <c r="V1666" s="4"/>
      <c r="W1666" s="220" t="str">
        <f ca="1">commission</f>
        <v/>
      </c>
      <c r="X1666" s="301"/>
    </row>
    <row r="1667" spans="1:24" x14ac:dyDescent="0.25">
      <c r="A1667" s="6" t="str">
        <f ca="1">no.</f>
        <v/>
      </c>
      <c r="E1667" s="4" t="str">
        <f ca="1">position</f>
        <v/>
      </c>
      <c r="I1667" s="318"/>
      <c r="L1667" s="23"/>
      <c r="N1667" s="6"/>
      <c r="P1667" s="20"/>
      <c r="Q1667" s="5" t="str">
        <f ca="1">score</f>
        <v/>
      </c>
      <c r="R1667" s="58" t="str">
        <f ca="1">rescore</f>
        <v/>
      </c>
      <c r="S1667" s="11" t="str">
        <f ca="1">price</f>
        <v/>
      </c>
      <c r="U1667" s="4"/>
      <c r="V1667" s="4"/>
      <c r="W1667" s="220" t="str">
        <f ca="1">commission</f>
        <v/>
      </c>
      <c r="X1667" s="301"/>
    </row>
    <row r="1668" spans="1:24" x14ac:dyDescent="0.25">
      <c r="A1668" s="6" t="str">
        <f ca="1">no.</f>
        <v/>
      </c>
      <c r="E1668" s="4" t="str">
        <f ca="1">position</f>
        <v/>
      </c>
      <c r="I1668" s="318"/>
      <c r="L1668" s="23"/>
      <c r="N1668" s="6"/>
      <c r="P1668" s="20"/>
      <c r="Q1668" s="5" t="str">
        <f ca="1">score</f>
        <v/>
      </c>
      <c r="R1668" s="58" t="str">
        <f ca="1">rescore</f>
        <v/>
      </c>
      <c r="S1668" s="11" t="str">
        <f ca="1">price</f>
        <v/>
      </c>
      <c r="U1668" s="4"/>
      <c r="V1668" s="4"/>
      <c r="W1668" s="220" t="str">
        <f ca="1">commission</f>
        <v/>
      </c>
      <c r="X1668" s="301"/>
    </row>
    <row r="1669" spans="1:24" x14ac:dyDescent="0.25">
      <c r="A1669" s="6" t="str">
        <f ca="1">no.</f>
        <v/>
      </c>
      <c r="E1669" s="4" t="str">
        <f ca="1">position</f>
        <v/>
      </c>
      <c r="I1669" s="318"/>
      <c r="L1669" s="23"/>
      <c r="N1669" s="6"/>
      <c r="P1669" s="20"/>
      <c r="Q1669" s="5" t="str">
        <f ca="1">score</f>
        <v/>
      </c>
      <c r="R1669" s="58" t="str">
        <f ca="1">rescore</f>
        <v/>
      </c>
      <c r="S1669" s="11" t="str">
        <f ca="1">price</f>
        <v/>
      </c>
      <c r="U1669" s="4"/>
      <c r="V1669" s="4"/>
      <c r="W1669" s="220" t="str">
        <f ca="1">commission</f>
        <v/>
      </c>
      <c r="X1669" s="301"/>
    </row>
    <row r="1670" spans="1:24" x14ac:dyDescent="0.25">
      <c r="A1670" s="6" t="str">
        <f ca="1">no.</f>
        <v/>
      </c>
      <c r="E1670" s="4" t="str">
        <f ca="1">position</f>
        <v/>
      </c>
      <c r="I1670" s="318"/>
      <c r="L1670" s="23"/>
      <c r="N1670" s="6"/>
      <c r="P1670" s="20"/>
      <c r="Q1670" s="5" t="str">
        <f ca="1">score</f>
        <v/>
      </c>
      <c r="R1670" s="58" t="str">
        <f ca="1">rescore</f>
        <v/>
      </c>
      <c r="S1670" s="11" t="str">
        <f ca="1">price</f>
        <v/>
      </c>
      <c r="U1670" s="4"/>
      <c r="V1670" s="4"/>
      <c r="W1670" s="220" t="str">
        <f ca="1">commission</f>
        <v/>
      </c>
      <c r="X1670" s="301"/>
    </row>
    <row r="1671" spans="1:24" x14ac:dyDescent="0.25">
      <c r="A1671" s="6" t="str">
        <f ca="1">no.</f>
        <v/>
      </c>
      <c r="E1671" s="4" t="str">
        <f ca="1">position</f>
        <v/>
      </c>
      <c r="I1671" s="318"/>
      <c r="L1671" s="23"/>
      <c r="N1671" s="6"/>
      <c r="P1671" s="20"/>
      <c r="Q1671" s="5" t="str">
        <f ca="1">score</f>
        <v/>
      </c>
      <c r="R1671" s="58" t="str">
        <f ca="1">rescore</f>
        <v/>
      </c>
      <c r="S1671" s="11" t="str">
        <f ca="1">price</f>
        <v/>
      </c>
      <c r="U1671" s="4"/>
      <c r="V1671" s="4"/>
      <c r="W1671" s="220" t="str">
        <f ca="1">commission</f>
        <v/>
      </c>
      <c r="X1671" s="301"/>
    </row>
    <row r="1672" spans="1:24" x14ac:dyDescent="0.25">
      <c r="A1672" s="6" t="str">
        <f ca="1">no.</f>
        <v/>
      </c>
      <c r="E1672" s="4" t="str">
        <f ca="1">position</f>
        <v/>
      </c>
      <c r="I1672" s="318"/>
      <c r="L1672" s="23"/>
      <c r="N1672" s="6"/>
      <c r="P1672" s="20"/>
      <c r="Q1672" s="5" t="str">
        <f ca="1">score</f>
        <v/>
      </c>
      <c r="R1672" s="58" t="str">
        <f ca="1">rescore</f>
        <v/>
      </c>
      <c r="S1672" s="11" t="str">
        <f ca="1">price</f>
        <v/>
      </c>
      <c r="U1672" s="4"/>
      <c r="V1672" s="4"/>
      <c r="W1672" s="220" t="str">
        <f ca="1">commission</f>
        <v/>
      </c>
      <c r="X1672" s="301"/>
    </row>
    <row r="1673" spans="1:24" x14ac:dyDescent="0.25">
      <c r="A1673" s="6" t="str">
        <f ca="1">no.</f>
        <v/>
      </c>
      <c r="E1673" s="4" t="str">
        <f ca="1">position</f>
        <v/>
      </c>
      <c r="I1673" s="318"/>
      <c r="L1673" s="23"/>
      <c r="N1673" s="6"/>
      <c r="P1673" s="20"/>
      <c r="Q1673" s="5" t="str">
        <f ca="1">score</f>
        <v/>
      </c>
      <c r="R1673" s="58" t="str">
        <f ca="1">rescore</f>
        <v/>
      </c>
      <c r="S1673" s="11" t="str">
        <f ca="1">price</f>
        <v/>
      </c>
      <c r="U1673" s="4"/>
      <c r="V1673" s="4"/>
      <c r="W1673" s="220" t="str">
        <f ca="1">commission</f>
        <v/>
      </c>
      <c r="X1673" s="301"/>
    </row>
    <row r="1674" spans="1:24" x14ac:dyDescent="0.25">
      <c r="A1674" s="6" t="str">
        <f ca="1">no.</f>
        <v/>
      </c>
      <c r="E1674" s="4" t="str">
        <f ca="1">position</f>
        <v/>
      </c>
      <c r="I1674" s="318"/>
      <c r="L1674" s="23"/>
      <c r="N1674" s="6"/>
      <c r="P1674" s="20"/>
      <c r="Q1674" s="5" t="str">
        <f ca="1">score</f>
        <v/>
      </c>
      <c r="R1674" s="58" t="str">
        <f ca="1">rescore</f>
        <v/>
      </c>
      <c r="S1674" s="11" t="str">
        <f ca="1">price</f>
        <v/>
      </c>
      <c r="U1674" s="4"/>
      <c r="V1674" s="4"/>
      <c r="W1674" s="220" t="str">
        <f ca="1">commission</f>
        <v/>
      </c>
      <c r="X1674" s="301"/>
    </row>
    <row r="1675" spans="1:24" x14ac:dyDescent="0.25">
      <c r="A1675" s="6" t="str">
        <f ca="1">no.</f>
        <v/>
      </c>
      <c r="E1675" s="4" t="str">
        <f ca="1">position</f>
        <v/>
      </c>
      <c r="I1675" s="318"/>
      <c r="L1675" s="23"/>
      <c r="N1675" s="6"/>
      <c r="P1675" s="20"/>
      <c r="Q1675" s="5" t="str">
        <f ca="1">score</f>
        <v/>
      </c>
      <c r="R1675" s="58" t="str">
        <f ca="1">rescore</f>
        <v/>
      </c>
      <c r="S1675" s="11" t="str">
        <f ca="1">price</f>
        <v/>
      </c>
      <c r="U1675" s="4"/>
      <c r="V1675" s="4"/>
      <c r="W1675" s="220" t="str">
        <f ca="1">commission</f>
        <v/>
      </c>
      <c r="X1675" s="301"/>
    </row>
    <row r="1676" spans="1:24" x14ac:dyDescent="0.25">
      <c r="A1676" s="6" t="str">
        <f ca="1">no.</f>
        <v/>
      </c>
      <c r="E1676" s="4" t="str">
        <f ca="1">position</f>
        <v/>
      </c>
      <c r="I1676" s="318"/>
      <c r="L1676" s="23"/>
      <c r="N1676" s="6"/>
      <c r="P1676" s="20"/>
      <c r="Q1676" s="5" t="str">
        <f ca="1">score</f>
        <v/>
      </c>
      <c r="R1676" s="58" t="str">
        <f ca="1">rescore</f>
        <v/>
      </c>
      <c r="S1676" s="11" t="str">
        <f ca="1">price</f>
        <v/>
      </c>
      <c r="U1676" s="4"/>
      <c r="V1676" s="4"/>
      <c r="W1676" s="220" t="str">
        <f ca="1">commission</f>
        <v/>
      </c>
      <c r="X1676" s="301"/>
    </row>
    <row r="1677" spans="1:24" x14ac:dyDescent="0.25">
      <c r="A1677" s="6" t="str">
        <f ca="1">no.</f>
        <v/>
      </c>
      <c r="E1677" s="4" t="str">
        <f ca="1">position</f>
        <v/>
      </c>
      <c r="I1677" s="318"/>
      <c r="L1677" s="23"/>
      <c r="N1677" s="6"/>
      <c r="P1677" s="20"/>
      <c r="Q1677" s="5" t="str">
        <f ca="1">score</f>
        <v/>
      </c>
      <c r="R1677" s="58" t="str">
        <f ca="1">rescore</f>
        <v/>
      </c>
      <c r="S1677" s="11" t="str">
        <f ca="1">price</f>
        <v/>
      </c>
      <c r="U1677" s="4"/>
      <c r="V1677" s="4"/>
      <c r="W1677" s="220" t="str">
        <f ca="1">commission</f>
        <v/>
      </c>
      <c r="X1677" s="301"/>
    </row>
    <row r="1678" spans="1:24" x14ac:dyDescent="0.25">
      <c r="A1678" s="6" t="str">
        <f ca="1">no.</f>
        <v/>
      </c>
      <c r="E1678" s="4" t="str">
        <f ca="1">position</f>
        <v/>
      </c>
      <c r="I1678" s="318"/>
      <c r="L1678" s="23"/>
      <c r="N1678" s="6"/>
      <c r="P1678" s="20"/>
      <c r="Q1678" s="5" t="str">
        <f ca="1">score</f>
        <v/>
      </c>
      <c r="R1678" s="58" t="str">
        <f ca="1">rescore</f>
        <v/>
      </c>
      <c r="S1678" s="11" t="str">
        <f ca="1">price</f>
        <v/>
      </c>
      <c r="U1678" s="4"/>
      <c r="V1678" s="4"/>
      <c r="W1678" s="220" t="str">
        <f ca="1">commission</f>
        <v/>
      </c>
      <c r="X1678" s="301"/>
    </row>
    <row r="1679" spans="1:24" x14ac:dyDescent="0.25">
      <c r="A1679" s="6" t="str">
        <f ca="1">no.</f>
        <v/>
      </c>
      <c r="E1679" s="4" t="str">
        <f ca="1">position</f>
        <v/>
      </c>
      <c r="I1679" s="318"/>
      <c r="L1679" s="23"/>
      <c r="N1679" s="6"/>
      <c r="P1679" s="20"/>
      <c r="Q1679" s="5" t="str">
        <f ca="1">score</f>
        <v/>
      </c>
      <c r="R1679" s="58" t="str">
        <f ca="1">rescore</f>
        <v/>
      </c>
      <c r="S1679" s="11" t="str">
        <f ca="1">price</f>
        <v/>
      </c>
      <c r="U1679" s="4"/>
      <c r="V1679" s="4"/>
      <c r="W1679" s="220" t="str">
        <f ca="1">commission</f>
        <v/>
      </c>
      <c r="X1679" s="301"/>
    </row>
    <row r="1680" spans="1:24" x14ac:dyDescent="0.25">
      <c r="A1680" s="6" t="str">
        <f ca="1">no.</f>
        <v/>
      </c>
      <c r="E1680" s="4" t="str">
        <f ca="1">position</f>
        <v/>
      </c>
      <c r="I1680" s="318"/>
      <c r="L1680" s="23"/>
      <c r="N1680" s="6"/>
      <c r="P1680" s="20"/>
      <c r="Q1680" s="5" t="str">
        <f ca="1">score</f>
        <v/>
      </c>
      <c r="R1680" s="58" t="str">
        <f ca="1">rescore</f>
        <v/>
      </c>
      <c r="S1680" s="11" t="str">
        <f ca="1">price</f>
        <v/>
      </c>
      <c r="U1680" s="4"/>
      <c r="V1680" s="4"/>
      <c r="W1680" s="220" t="str">
        <f ca="1">commission</f>
        <v/>
      </c>
      <c r="X1680" s="301"/>
    </row>
    <row r="1681" spans="1:24" x14ac:dyDescent="0.25">
      <c r="A1681" s="6" t="str">
        <f ca="1">no.</f>
        <v/>
      </c>
      <c r="E1681" s="4" t="str">
        <f ca="1">position</f>
        <v/>
      </c>
      <c r="I1681" s="318"/>
      <c r="L1681" s="23"/>
      <c r="N1681" s="6"/>
      <c r="P1681" s="20"/>
      <c r="Q1681" s="5" t="str">
        <f ca="1">score</f>
        <v/>
      </c>
      <c r="R1681" s="58" t="str">
        <f ca="1">rescore</f>
        <v/>
      </c>
      <c r="S1681" s="11" t="str">
        <f ca="1">price</f>
        <v/>
      </c>
      <c r="U1681" s="4"/>
      <c r="V1681" s="4"/>
      <c r="W1681" s="220" t="str">
        <f ca="1">commission</f>
        <v/>
      </c>
      <c r="X1681" s="301"/>
    </row>
    <row r="1682" spans="1:24" x14ac:dyDescent="0.25">
      <c r="A1682" s="6" t="str">
        <f ca="1">no.</f>
        <v/>
      </c>
      <c r="E1682" s="4" t="str">
        <f ca="1">position</f>
        <v/>
      </c>
      <c r="I1682" s="318"/>
      <c r="L1682" s="23"/>
      <c r="N1682" s="6"/>
      <c r="P1682" s="20"/>
      <c r="Q1682" s="5" t="str">
        <f ca="1">score</f>
        <v/>
      </c>
      <c r="R1682" s="58" t="str">
        <f ca="1">rescore</f>
        <v/>
      </c>
      <c r="S1682" s="11" t="str">
        <f ca="1">price</f>
        <v/>
      </c>
      <c r="U1682" s="4"/>
      <c r="V1682" s="4"/>
      <c r="W1682" s="220" t="str">
        <f ca="1">commission</f>
        <v/>
      </c>
      <c r="X1682" s="301"/>
    </row>
    <row r="1683" spans="1:24" x14ac:dyDescent="0.25">
      <c r="A1683" s="6" t="str">
        <f ca="1">no.</f>
        <v/>
      </c>
      <c r="E1683" s="4" t="str">
        <f ca="1">position</f>
        <v/>
      </c>
      <c r="I1683" s="318"/>
      <c r="L1683" s="23"/>
      <c r="N1683" s="6"/>
      <c r="P1683" s="20"/>
      <c r="Q1683" s="5" t="str">
        <f ca="1">score</f>
        <v/>
      </c>
      <c r="R1683" s="58" t="str">
        <f ca="1">rescore</f>
        <v/>
      </c>
      <c r="S1683" s="11" t="str">
        <f ca="1">price</f>
        <v/>
      </c>
      <c r="U1683" s="4"/>
      <c r="V1683" s="4"/>
      <c r="W1683" s="220" t="str">
        <f ca="1">commission</f>
        <v/>
      </c>
      <c r="X1683" s="301"/>
    </row>
    <row r="1684" spans="1:24" x14ac:dyDescent="0.25">
      <c r="A1684" s="6" t="str">
        <f ca="1">no.</f>
        <v/>
      </c>
      <c r="E1684" s="4" t="str">
        <f ca="1">position</f>
        <v/>
      </c>
      <c r="I1684" s="318"/>
      <c r="L1684" s="23"/>
      <c r="N1684" s="6"/>
      <c r="P1684" s="20"/>
      <c r="Q1684" s="5" t="str">
        <f ca="1">score</f>
        <v/>
      </c>
      <c r="R1684" s="58" t="str">
        <f ca="1">rescore</f>
        <v/>
      </c>
      <c r="S1684" s="11" t="str">
        <f ca="1">price</f>
        <v/>
      </c>
      <c r="U1684" s="4"/>
      <c r="V1684" s="4"/>
      <c r="W1684" s="220" t="str">
        <f ca="1">commission</f>
        <v/>
      </c>
      <c r="X1684" s="301"/>
    </row>
    <row r="1685" spans="1:24" x14ac:dyDescent="0.25">
      <c r="A1685" s="6" t="str">
        <f ca="1">no.</f>
        <v/>
      </c>
      <c r="E1685" s="4" t="str">
        <f ca="1">position</f>
        <v/>
      </c>
      <c r="I1685" s="318"/>
      <c r="L1685" s="23"/>
      <c r="N1685" s="6"/>
      <c r="P1685" s="20"/>
      <c r="Q1685" s="5" t="str">
        <f ca="1">score</f>
        <v/>
      </c>
      <c r="R1685" s="58" t="str">
        <f ca="1">rescore</f>
        <v/>
      </c>
      <c r="S1685" s="11" t="str">
        <f ca="1">price</f>
        <v/>
      </c>
      <c r="U1685" s="4"/>
      <c r="V1685" s="4"/>
      <c r="W1685" s="220" t="str">
        <f ca="1">commission</f>
        <v/>
      </c>
      <c r="X1685" s="301"/>
    </row>
    <row r="1686" spans="1:24" x14ac:dyDescent="0.25">
      <c r="A1686" s="6" t="str">
        <f ca="1">no.</f>
        <v/>
      </c>
      <c r="E1686" s="4" t="str">
        <f ca="1">position</f>
        <v/>
      </c>
      <c r="I1686" s="318"/>
      <c r="L1686" s="23"/>
      <c r="N1686" s="6"/>
      <c r="P1686" s="20"/>
      <c r="Q1686" s="5" t="str">
        <f ca="1">score</f>
        <v/>
      </c>
      <c r="R1686" s="58" t="str">
        <f ca="1">rescore</f>
        <v/>
      </c>
      <c r="S1686" s="11" t="str">
        <f ca="1">price</f>
        <v/>
      </c>
      <c r="U1686" s="4"/>
      <c r="V1686" s="4"/>
      <c r="W1686" s="220" t="str">
        <f ca="1">commission</f>
        <v/>
      </c>
      <c r="X1686" s="301"/>
    </row>
    <row r="1687" spans="1:24" x14ac:dyDescent="0.25">
      <c r="A1687" s="6" t="str">
        <f ca="1">no.</f>
        <v/>
      </c>
      <c r="E1687" s="4" t="str">
        <f ca="1">position</f>
        <v/>
      </c>
      <c r="I1687" s="318"/>
      <c r="L1687" s="23"/>
      <c r="N1687" s="6"/>
      <c r="P1687" s="20"/>
      <c r="Q1687" s="5" t="str">
        <f ca="1">score</f>
        <v/>
      </c>
      <c r="R1687" s="58" t="str">
        <f ca="1">rescore</f>
        <v/>
      </c>
      <c r="S1687" s="11" t="str">
        <f ca="1">price</f>
        <v/>
      </c>
      <c r="U1687" s="4"/>
      <c r="V1687" s="4"/>
      <c r="W1687" s="220" t="str">
        <f ca="1">commission</f>
        <v/>
      </c>
      <c r="X1687" s="301"/>
    </row>
    <row r="1688" spans="1:24" x14ac:dyDescent="0.25">
      <c r="A1688" s="6" t="str">
        <f ca="1">no.</f>
        <v/>
      </c>
      <c r="E1688" s="4" t="str">
        <f ca="1">position</f>
        <v/>
      </c>
      <c r="I1688" s="318"/>
      <c r="L1688" s="23"/>
      <c r="N1688" s="6"/>
      <c r="P1688" s="20"/>
      <c r="Q1688" s="5" t="str">
        <f ca="1">score</f>
        <v/>
      </c>
      <c r="R1688" s="58" t="str">
        <f ca="1">rescore</f>
        <v/>
      </c>
      <c r="S1688" s="11" t="str">
        <f ca="1">price</f>
        <v/>
      </c>
      <c r="U1688" s="4"/>
      <c r="V1688" s="4"/>
      <c r="W1688" s="220" t="str">
        <f ca="1">commission</f>
        <v/>
      </c>
      <c r="X1688" s="301"/>
    </row>
    <row r="1689" spans="1:24" x14ac:dyDescent="0.25">
      <c r="A1689" s="6" t="str">
        <f ca="1">no.</f>
        <v/>
      </c>
      <c r="E1689" s="4" t="str">
        <f ca="1">position</f>
        <v/>
      </c>
      <c r="I1689" s="318"/>
      <c r="L1689" s="23"/>
      <c r="N1689" s="6"/>
      <c r="P1689" s="20"/>
      <c r="Q1689" s="5" t="str">
        <f ca="1">score</f>
        <v/>
      </c>
      <c r="R1689" s="58" t="str">
        <f ca="1">rescore</f>
        <v/>
      </c>
      <c r="S1689" s="11" t="str">
        <f ca="1">price</f>
        <v/>
      </c>
      <c r="U1689" s="4"/>
      <c r="V1689" s="4"/>
      <c r="W1689" s="220" t="str">
        <f ca="1">commission</f>
        <v/>
      </c>
      <c r="X1689" s="301"/>
    </row>
    <row r="1690" spans="1:24" x14ac:dyDescent="0.25">
      <c r="A1690" s="6" t="str">
        <f ca="1">no.</f>
        <v/>
      </c>
      <c r="E1690" s="4" t="str">
        <f ca="1">position</f>
        <v/>
      </c>
      <c r="I1690" s="318"/>
      <c r="L1690" s="23"/>
      <c r="N1690" s="6"/>
      <c r="P1690" s="20"/>
      <c r="Q1690" s="5" t="str">
        <f ca="1">score</f>
        <v/>
      </c>
      <c r="R1690" s="58" t="str">
        <f ca="1">rescore</f>
        <v/>
      </c>
      <c r="S1690" s="11" t="str">
        <f ca="1">price</f>
        <v/>
      </c>
      <c r="U1690" s="4"/>
      <c r="V1690" s="4"/>
      <c r="W1690" s="220" t="str">
        <f ca="1">commission</f>
        <v/>
      </c>
      <c r="X1690" s="301"/>
    </row>
    <row r="1691" spans="1:24" x14ac:dyDescent="0.25">
      <c r="A1691" s="6" t="str">
        <f ca="1">no.</f>
        <v/>
      </c>
      <c r="E1691" s="4" t="str">
        <f ca="1">position</f>
        <v/>
      </c>
      <c r="I1691" s="318"/>
      <c r="L1691" s="23"/>
      <c r="N1691" s="6"/>
      <c r="P1691" s="20"/>
      <c r="Q1691" s="5" t="str">
        <f ca="1">score</f>
        <v/>
      </c>
      <c r="R1691" s="58" t="str">
        <f ca="1">rescore</f>
        <v/>
      </c>
      <c r="S1691" s="11" t="str">
        <f ca="1">price</f>
        <v/>
      </c>
      <c r="U1691" s="4"/>
      <c r="V1691" s="4"/>
      <c r="W1691" s="220" t="str">
        <f ca="1">commission</f>
        <v/>
      </c>
      <c r="X1691" s="301"/>
    </row>
    <row r="1692" spans="1:24" x14ac:dyDescent="0.25">
      <c r="A1692" s="6" t="str">
        <f ca="1">no.</f>
        <v/>
      </c>
      <c r="E1692" s="4" t="str">
        <f ca="1">position</f>
        <v/>
      </c>
      <c r="I1692" s="318"/>
      <c r="L1692" s="23"/>
      <c r="N1692" s="6"/>
      <c r="P1692" s="20"/>
      <c r="Q1692" s="5" t="str">
        <f ca="1">score</f>
        <v/>
      </c>
      <c r="R1692" s="58" t="str">
        <f ca="1">rescore</f>
        <v/>
      </c>
      <c r="S1692" s="11" t="str">
        <f ca="1">price</f>
        <v/>
      </c>
      <c r="U1692" s="4"/>
      <c r="V1692" s="4"/>
      <c r="W1692" s="220" t="str">
        <f ca="1">commission</f>
        <v/>
      </c>
      <c r="X1692" s="301"/>
    </row>
    <row r="1693" spans="1:24" x14ac:dyDescent="0.25">
      <c r="A1693" s="6" t="str">
        <f ca="1">no.</f>
        <v/>
      </c>
      <c r="E1693" s="4" t="str">
        <f ca="1">position</f>
        <v/>
      </c>
      <c r="I1693" s="318"/>
      <c r="L1693" s="23"/>
      <c r="N1693" s="6"/>
      <c r="P1693" s="20"/>
      <c r="Q1693" s="5" t="str">
        <f ca="1">score</f>
        <v/>
      </c>
      <c r="R1693" s="58" t="str">
        <f ca="1">rescore</f>
        <v/>
      </c>
      <c r="S1693" s="11" t="str">
        <f ca="1">price</f>
        <v/>
      </c>
      <c r="U1693" s="4"/>
      <c r="V1693" s="4"/>
      <c r="W1693" s="220" t="str">
        <f ca="1">commission</f>
        <v/>
      </c>
      <c r="X1693" s="301"/>
    </row>
    <row r="1694" spans="1:24" x14ac:dyDescent="0.25">
      <c r="A1694" s="6" t="str">
        <f ca="1">no.</f>
        <v/>
      </c>
      <c r="E1694" s="4" t="str">
        <f ca="1">position</f>
        <v/>
      </c>
      <c r="I1694" s="318"/>
      <c r="L1694" s="23"/>
      <c r="N1694" s="6"/>
      <c r="P1694" s="20"/>
      <c r="Q1694" s="5" t="str">
        <f ca="1">score</f>
        <v/>
      </c>
      <c r="R1694" s="58" t="str">
        <f ca="1">rescore</f>
        <v/>
      </c>
      <c r="S1694" s="11" t="str">
        <f ca="1">price</f>
        <v/>
      </c>
      <c r="U1694" s="4"/>
      <c r="V1694" s="4"/>
      <c r="W1694" s="220" t="str">
        <f ca="1">commission</f>
        <v/>
      </c>
      <c r="X1694" s="301"/>
    </row>
    <row r="1695" spans="1:24" x14ac:dyDescent="0.25">
      <c r="A1695" s="6" t="str">
        <f ca="1">no.</f>
        <v/>
      </c>
      <c r="E1695" s="4" t="str">
        <f ca="1">position</f>
        <v/>
      </c>
      <c r="I1695" s="318"/>
      <c r="L1695" s="23"/>
      <c r="N1695" s="6"/>
      <c r="P1695" s="20"/>
      <c r="Q1695" s="5" t="str">
        <f ca="1">score</f>
        <v/>
      </c>
      <c r="R1695" s="58" t="str">
        <f ca="1">rescore</f>
        <v/>
      </c>
      <c r="S1695" s="11" t="str">
        <f ca="1">price</f>
        <v/>
      </c>
      <c r="U1695" s="4"/>
      <c r="V1695" s="4"/>
      <c r="W1695" s="220" t="str">
        <f ca="1">commission</f>
        <v/>
      </c>
      <c r="X1695" s="301"/>
    </row>
    <row r="1696" spans="1:24" x14ac:dyDescent="0.25">
      <c r="A1696" s="6" t="str">
        <f ca="1">no.</f>
        <v/>
      </c>
      <c r="E1696" s="4" t="str">
        <f ca="1">position</f>
        <v/>
      </c>
      <c r="I1696" s="318"/>
      <c r="L1696" s="23"/>
      <c r="N1696" s="6"/>
      <c r="P1696" s="20"/>
      <c r="Q1696" s="5" t="str">
        <f ca="1">score</f>
        <v/>
      </c>
      <c r="R1696" s="58" t="str">
        <f ca="1">rescore</f>
        <v/>
      </c>
      <c r="S1696" s="11" t="str">
        <f ca="1">price</f>
        <v/>
      </c>
      <c r="U1696" s="4"/>
      <c r="V1696" s="4"/>
      <c r="W1696" s="220" t="str">
        <f ca="1">commission</f>
        <v/>
      </c>
      <c r="X1696" s="301"/>
    </row>
    <row r="1697" spans="1:24" x14ac:dyDescent="0.25">
      <c r="A1697" s="6" t="str">
        <f ca="1">no.</f>
        <v/>
      </c>
      <c r="E1697" s="4" t="str">
        <f ca="1">position</f>
        <v/>
      </c>
      <c r="I1697" s="318"/>
      <c r="L1697" s="23"/>
      <c r="N1697" s="6"/>
      <c r="P1697" s="20"/>
      <c r="Q1697" s="5" t="str">
        <f ca="1">score</f>
        <v/>
      </c>
      <c r="R1697" s="58" t="str">
        <f ca="1">rescore</f>
        <v/>
      </c>
      <c r="S1697" s="11" t="str">
        <f ca="1">price</f>
        <v/>
      </c>
      <c r="U1697" s="4"/>
      <c r="V1697" s="4"/>
      <c r="W1697" s="220" t="str">
        <f ca="1">commission</f>
        <v/>
      </c>
      <c r="X1697" s="301"/>
    </row>
    <row r="1698" spans="1:24" x14ac:dyDescent="0.25">
      <c r="A1698" s="6" t="str">
        <f ca="1">no.</f>
        <v/>
      </c>
      <c r="E1698" s="4" t="str">
        <f ca="1">position</f>
        <v/>
      </c>
      <c r="I1698" s="318"/>
      <c r="L1698" s="23"/>
      <c r="N1698" s="6"/>
      <c r="P1698" s="20"/>
      <c r="Q1698" s="5" t="str">
        <f ca="1">score</f>
        <v/>
      </c>
      <c r="R1698" s="58" t="str">
        <f ca="1">rescore</f>
        <v/>
      </c>
      <c r="S1698" s="11" t="str">
        <f ca="1">price</f>
        <v/>
      </c>
      <c r="U1698" s="4"/>
      <c r="V1698" s="4"/>
      <c r="W1698" s="220" t="str">
        <f ca="1">commission</f>
        <v/>
      </c>
      <c r="X1698" s="301"/>
    </row>
    <row r="1699" spans="1:24" x14ac:dyDescent="0.25">
      <c r="A1699" s="6" t="str">
        <f ca="1">no.</f>
        <v/>
      </c>
      <c r="E1699" s="4" t="str">
        <f ca="1">position</f>
        <v/>
      </c>
      <c r="I1699" s="318"/>
      <c r="L1699" s="23"/>
      <c r="N1699" s="6"/>
      <c r="P1699" s="20"/>
      <c r="Q1699" s="5" t="str">
        <f ca="1">score</f>
        <v/>
      </c>
      <c r="R1699" s="58" t="str">
        <f ca="1">rescore</f>
        <v/>
      </c>
      <c r="S1699" s="11" t="str">
        <f ca="1">price</f>
        <v/>
      </c>
      <c r="U1699" s="4"/>
      <c r="V1699" s="4"/>
      <c r="W1699" s="220" t="str">
        <f ca="1">commission</f>
        <v/>
      </c>
      <c r="X1699" s="301"/>
    </row>
    <row r="1700" spans="1:24" x14ac:dyDescent="0.25">
      <c r="A1700" s="6" t="str">
        <f ca="1">no.</f>
        <v/>
      </c>
      <c r="E1700" s="4" t="str">
        <f ca="1">position</f>
        <v/>
      </c>
      <c r="I1700" s="318"/>
      <c r="L1700" s="23"/>
      <c r="N1700" s="6"/>
      <c r="P1700" s="20"/>
      <c r="Q1700" s="5" t="str">
        <f ca="1">score</f>
        <v/>
      </c>
      <c r="R1700" s="58" t="str">
        <f ca="1">rescore</f>
        <v/>
      </c>
      <c r="S1700" s="11" t="str">
        <f ca="1">price</f>
        <v/>
      </c>
      <c r="U1700" s="4"/>
      <c r="V1700" s="4"/>
      <c r="W1700" s="220" t="str">
        <f ca="1">commission</f>
        <v/>
      </c>
      <c r="X1700" s="301"/>
    </row>
    <row r="1701" spans="1:24" x14ac:dyDescent="0.25">
      <c r="A1701" s="6" t="str">
        <f ca="1">no.</f>
        <v/>
      </c>
      <c r="E1701" s="4" t="str">
        <f ca="1">position</f>
        <v/>
      </c>
      <c r="I1701" s="318"/>
      <c r="L1701" s="23"/>
      <c r="N1701" s="6"/>
      <c r="P1701" s="20"/>
      <c r="Q1701" s="5" t="str">
        <f ca="1">score</f>
        <v/>
      </c>
      <c r="R1701" s="58" t="str">
        <f ca="1">rescore</f>
        <v/>
      </c>
      <c r="S1701" s="11" t="str">
        <f ca="1">price</f>
        <v/>
      </c>
      <c r="U1701" s="4"/>
      <c r="V1701" s="4"/>
      <c r="W1701" s="220" t="str">
        <f ca="1">commission</f>
        <v/>
      </c>
      <c r="X1701" s="301"/>
    </row>
    <row r="1702" spans="1:24" x14ac:dyDescent="0.25">
      <c r="A1702" s="6" t="str">
        <f ca="1">no.</f>
        <v/>
      </c>
      <c r="E1702" s="4" t="str">
        <f ca="1">position</f>
        <v/>
      </c>
      <c r="I1702" s="318"/>
      <c r="L1702" s="23"/>
      <c r="N1702" s="6"/>
      <c r="P1702" s="20"/>
      <c r="Q1702" s="5" t="str">
        <f ca="1">score</f>
        <v/>
      </c>
      <c r="R1702" s="58" t="str">
        <f ca="1">rescore</f>
        <v/>
      </c>
      <c r="S1702" s="11" t="str">
        <f ca="1">price</f>
        <v/>
      </c>
      <c r="U1702" s="4"/>
      <c r="V1702" s="4"/>
      <c r="W1702" s="220" t="str">
        <f ca="1">commission</f>
        <v/>
      </c>
      <c r="X1702" s="301"/>
    </row>
    <row r="1703" spans="1:24" x14ac:dyDescent="0.25">
      <c r="A1703" s="6" t="str">
        <f ca="1">no.</f>
        <v/>
      </c>
      <c r="E1703" s="4" t="str">
        <f ca="1">position</f>
        <v/>
      </c>
      <c r="I1703" s="318"/>
      <c r="L1703" s="23"/>
      <c r="N1703" s="6"/>
      <c r="P1703" s="20"/>
      <c r="Q1703" s="5" t="str">
        <f ca="1">score</f>
        <v/>
      </c>
      <c r="R1703" s="58" t="str">
        <f ca="1">rescore</f>
        <v/>
      </c>
      <c r="S1703" s="11" t="str">
        <f ca="1">price</f>
        <v/>
      </c>
      <c r="U1703" s="4"/>
      <c r="V1703" s="4"/>
      <c r="W1703" s="220" t="str">
        <f ca="1">commission</f>
        <v/>
      </c>
      <c r="X1703" s="301"/>
    </row>
    <row r="1704" spans="1:24" x14ac:dyDescent="0.25">
      <c r="A1704" s="6" t="str">
        <f ca="1">no.</f>
        <v/>
      </c>
      <c r="E1704" s="4" t="str">
        <f ca="1">position</f>
        <v/>
      </c>
      <c r="I1704" s="318"/>
      <c r="L1704" s="23"/>
      <c r="N1704" s="6"/>
      <c r="P1704" s="20"/>
      <c r="Q1704" s="5" t="str">
        <f ca="1">score</f>
        <v/>
      </c>
      <c r="R1704" s="58" t="str">
        <f ca="1">rescore</f>
        <v/>
      </c>
      <c r="S1704" s="11" t="str">
        <f ca="1">price</f>
        <v/>
      </c>
      <c r="U1704" s="4"/>
      <c r="V1704" s="4"/>
      <c r="W1704" s="220" t="str">
        <f ca="1">commission</f>
        <v/>
      </c>
      <c r="X1704" s="301"/>
    </row>
    <row r="1705" spans="1:24" x14ac:dyDescent="0.25">
      <c r="A1705" s="6" t="str">
        <f ca="1">no.</f>
        <v/>
      </c>
      <c r="E1705" s="4" t="str">
        <f ca="1">position</f>
        <v/>
      </c>
      <c r="I1705" s="318"/>
      <c r="L1705" s="23"/>
      <c r="N1705" s="6"/>
      <c r="P1705" s="20"/>
      <c r="Q1705" s="5" t="str">
        <f ca="1">score</f>
        <v/>
      </c>
      <c r="R1705" s="58" t="str">
        <f ca="1">rescore</f>
        <v/>
      </c>
      <c r="S1705" s="11" t="str">
        <f ca="1">price</f>
        <v/>
      </c>
      <c r="U1705" s="4"/>
      <c r="V1705" s="4"/>
      <c r="W1705" s="220" t="str">
        <f ca="1">commission</f>
        <v/>
      </c>
      <c r="X1705" s="301"/>
    </row>
    <row r="1706" spans="1:24" x14ac:dyDescent="0.25">
      <c r="A1706" s="6" t="str">
        <f ca="1">no.</f>
        <v/>
      </c>
      <c r="E1706" s="4" t="str">
        <f ca="1">position</f>
        <v/>
      </c>
      <c r="I1706" s="318"/>
      <c r="L1706" s="23"/>
      <c r="N1706" s="6"/>
      <c r="P1706" s="20"/>
      <c r="Q1706" s="5" t="str">
        <f ca="1">score</f>
        <v/>
      </c>
      <c r="R1706" s="58" t="str">
        <f ca="1">rescore</f>
        <v/>
      </c>
      <c r="S1706" s="11" t="str">
        <f ca="1">price</f>
        <v/>
      </c>
      <c r="U1706" s="4"/>
      <c r="V1706" s="4"/>
      <c r="W1706" s="220" t="str">
        <f ca="1">commission</f>
        <v/>
      </c>
      <c r="X1706" s="301"/>
    </row>
    <row r="1707" spans="1:24" x14ac:dyDescent="0.25">
      <c r="A1707" s="6" t="str">
        <f ca="1">no.</f>
        <v/>
      </c>
      <c r="E1707" s="4" t="str">
        <f ca="1">position</f>
        <v/>
      </c>
      <c r="I1707" s="318"/>
      <c r="L1707" s="23"/>
      <c r="N1707" s="6"/>
      <c r="P1707" s="20"/>
      <c r="Q1707" s="5" t="str">
        <f ca="1">score</f>
        <v/>
      </c>
      <c r="R1707" s="58" t="str">
        <f ca="1">rescore</f>
        <v/>
      </c>
      <c r="S1707" s="11" t="str">
        <f ca="1">price</f>
        <v/>
      </c>
      <c r="U1707" s="4"/>
      <c r="V1707" s="4"/>
      <c r="W1707" s="220" t="str">
        <f ca="1">commission</f>
        <v/>
      </c>
      <c r="X1707" s="301"/>
    </row>
    <row r="1708" spans="1:24" x14ac:dyDescent="0.25">
      <c r="A1708" s="6" t="str">
        <f ca="1">no.</f>
        <v/>
      </c>
      <c r="E1708" s="4" t="str">
        <f ca="1">position</f>
        <v/>
      </c>
      <c r="I1708" s="318"/>
      <c r="L1708" s="23"/>
      <c r="N1708" s="6"/>
      <c r="P1708" s="20"/>
      <c r="Q1708" s="5" t="str">
        <f ca="1">score</f>
        <v/>
      </c>
      <c r="R1708" s="58" t="str">
        <f ca="1">rescore</f>
        <v/>
      </c>
      <c r="S1708" s="11" t="str">
        <f ca="1">price</f>
        <v/>
      </c>
      <c r="U1708" s="4"/>
      <c r="V1708" s="4"/>
      <c r="W1708" s="220" t="str">
        <f ca="1">commission</f>
        <v/>
      </c>
      <c r="X1708" s="301"/>
    </row>
    <row r="1709" spans="1:24" x14ac:dyDescent="0.25">
      <c r="A1709" s="6" t="str">
        <f ca="1">no.</f>
        <v/>
      </c>
      <c r="E1709" s="4" t="str">
        <f ca="1">position</f>
        <v/>
      </c>
      <c r="I1709" s="318"/>
      <c r="L1709" s="23"/>
      <c r="N1709" s="6"/>
      <c r="P1709" s="20"/>
      <c r="Q1709" s="5" t="str">
        <f ca="1">score</f>
        <v/>
      </c>
      <c r="R1709" s="58" t="str">
        <f ca="1">rescore</f>
        <v/>
      </c>
      <c r="S1709" s="11" t="str">
        <f ca="1">price</f>
        <v/>
      </c>
      <c r="U1709" s="4"/>
      <c r="V1709" s="4"/>
      <c r="W1709" s="220" t="str">
        <f ca="1">commission</f>
        <v/>
      </c>
      <c r="X1709" s="301"/>
    </row>
    <row r="1710" spans="1:24" x14ac:dyDescent="0.25">
      <c r="A1710" s="6" t="str">
        <f ca="1">no.</f>
        <v/>
      </c>
      <c r="E1710" s="4" t="str">
        <f ca="1">position</f>
        <v/>
      </c>
      <c r="I1710" s="318"/>
      <c r="L1710" s="23"/>
      <c r="N1710" s="6"/>
      <c r="P1710" s="20"/>
      <c r="Q1710" s="5" t="str">
        <f ca="1">score</f>
        <v/>
      </c>
      <c r="R1710" s="58" t="str">
        <f ca="1">rescore</f>
        <v/>
      </c>
      <c r="S1710" s="11" t="str">
        <f ca="1">price</f>
        <v/>
      </c>
      <c r="U1710" s="4"/>
      <c r="V1710" s="4"/>
      <c r="W1710" s="220" t="str">
        <f ca="1">commission</f>
        <v/>
      </c>
      <c r="X1710" s="301"/>
    </row>
    <row r="1711" spans="1:24" x14ac:dyDescent="0.25">
      <c r="A1711" s="6" t="str">
        <f ca="1">no.</f>
        <v/>
      </c>
      <c r="E1711" s="4" t="str">
        <f ca="1">position</f>
        <v/>
      </c>
      <c r="I1711" s="318"/>
      <c r="L1711" s="23"/>
      <c r="N1711" s="6"/>
      <c r="P1711" s="20"/>
      <c r="Q1711" s="5" t="str">
        <f ca="1">score</f>
        <v/>
      </c>
      <c r="R1711" s="58" t="str">
        <f ca="1">rescore</f>
        <v/>
      </c>
      <c r="S1711" s="11" t="str">
        <f ca="1">price</f>
        <v/>
      </c>
      <c r="U1711" s="4"/>
      <c r="V1711" s="4"/>
      <c r="W1711" s="220" t="str">
        <f ca="1">commission</f>
        <v/>
      </c>
      <c r="X1711" s="301"/>
    </row>
    <row r="1712" spans="1:24" x14ac:dyDescent="0.25">
      <c r="A1712" s="6" t="str">
        <f ca="1">no.</f>
        <v/>
      </c>
      <c r="E1712" s="4" t="str">
        <f ca="1">position</f>
        <v/>
      </c>
      <c r="I1712" s="318"/>
      <c r="L1712" s="23"/>
      <c r="N1712" s="6"/>
      <c r="P1712" s="20"/>
      <c r="Q1712" s="5" t="str">
        <f ca="1">score</f>
        <v/>
      </c>
      <c r="R1712" s="58" t="str">
        <f ca="1">rescore</f>
        <v/>
      </c>
      <c r="S1712" s="11" t="str">
        <f ca="1">price</f>
        <v/>
      </c>
      <c r="U1712" s="4"/>
      <c r="V1712" s="4"/>
      <c r="W1712" s="220" t="str">
        <f ca="1">commission</f>
        <v/>
      </c>
      <c r="X1712" s="301"/>
    </row>
    <row r="1713" spans="1:24" x14ac:dyDescent="0.25">
      <c r="A1713" s="6" t="str">
        <f ca="1">no.</f>
        <v/>
      </c>
      <c r="E1713" s="4" t="str">
        <f ca="1">position</f>
        <v/>
      </c>
      <c r="I1713" s="318"/>
      <c r="L1713" s="23"/>
      <c r="N1713" s="6"/>
      <c r="P1713" s="20"/>
      <c r="Q1713" s="5" t="str">
        <f ca="1">score</f>
        <v/>
      </c>
      <c r="R1713" s="58" t="str">
        <f ca="1">rescore</f>
        <v/>
      </c>
      <c r="S1713" s="11" t="str">
        <f ca="1">price</f>
        <v/>
      </c>
      <c r="U1713" s="4"/>
      <c r="V1713" s="4"/>
      <c r="W1713" s="220" t="str">
        <f ca="1">commission</f>
        <v/>
      </c>
      <c r="X1713" s="301"/>
    </row>
    <row r="1714" spans="1:24" x14ac:dyDescent="0.25">
      <c r="A1714" s="6" t="str">
        <f ca="1">no.</f>
        <v/>
      </c>
      <c r="E1714" s="4" t="str">
        <f ca="1">position</f>
        <v/>
      </c>
      <c r="I1714" s="318"/>
      <c r="L1714" s="23"/>
      <c r="N1714" s="6"/>
      <c r="P1714" s="20"/>
      <c r="Q1714" s="5" t="str">
        <f ca="1">score</f>
        <v/>
      </c>
      <c r="R1714" s="58" t="str">
        <f ca="1">rescore</f>
        <v/>
      </c>
      <c r="S1714" s="11" t="str">
        <f ca="1">price</f>
        <v/>
      </c>
      <c r="U1714" s="4"/>
      <c r="V1714" s="4"/>
      <c r="W1714" s="220" t="str">
        <f ca="1">commission</f>
        <v/>
      </c>
      <c r="X1714" s="301"/>
    </row>
    <row r="1715" spans="1:24" x14ac:dyDescent="0.25">
      <c r="A1715" s="6" t="str">
        <f ca="1">no.</f>
        <v/>
      </c>
      <c r="E1715" s="4" t="str">
        <f ca="1">position</f>
        <v/>
      </c>
      <c r="I1715" s="318"/>
      <c r="L1715" s="23"/>
      <c r="N1715" s="6"/>
      <c r="P1715" s="20"/>
      <c r="Q1715" s="5" t="str">
        <f ca="1">score</f>
        <v/>
      </c>
      <c r="R1715" s="58" t="str">
        <f ca="1">rescore</f>
        <v/>
      </c>
      <c r="S1715" s="11" t="str">
        <f ca="1">price</f>
        <v/>
      </c>
      <c r="U1715" s="4"/>
      <c r="V1715" s="4"/>
      <c r="W1715" s="220" t="str">
        <f ca="1">commission</f>
        <v/>
      </c>
      <c r="X1715" s="301"/>
    </row>
    <row r="1716" spans="1:24" x14ac:dyDescent="0.25">
      <c r="A1716" s="6" t="str">
        <f ca="1">no.</f>
        <v/>
      </c>
      <c r="E1716" s="4" t="str">
        <f ca="1">position</f>
        <v/>
      </c>
      <c r="I1716" s="318"/>
      <c r="L1716" s="23"/>
      <c r="N1716" s="6"/>
      <c r="P1716" s="20"/>
      <c r="Q1716" s="5" t="str">
        <f ca="1">score</f>
        <v/>
      </c>
      <c r="R1716" s="58" t="str">
        <f ca="1">rescore</f>
        <v/>
      </c>
      <c r="S1716" s="11" t="str">
        <f ca="1">price</f>
        <v/>
      </c>
      <c r="U1716" s="4"/>
      <c r="V1716" s="4"/>
      <c r="W1716" s="220" t="str">
        <f ca="1">commission</f>
        <v/>
      </c>
      <c r="X1716" s="301"/>
    </row>
    <row r="1717" spans="1:24" x14ac:dyDescent="0.25">
      <c r="A1717" s="6" t="str">
        <f ca="1">no.</f>
        <v/>
      </c>
      <c r="E1717" s="4" t="str">
        <f ca="1">position</f>
        <v/>
      </c>
      <c r="I1717" s="318"/>
      <c r="L1717" s="23"/>
      <c r="N1717" s="6"/>
      <c r="P1717" s="20"/>
      <c r="Q1717" s="5" t="str">
        <f ca="1">score</f>
        <v/>
      </c>
      <c r="R1717" s="58" t="str">
        <f ca="1">rescore</f>
        <v/>
      </c>
      <c r="S1717" s="11" t="str">
        <f ca="1">price</f>
        <v/>
      </c>
      <c r="U1717" s="4"/>
      <c r="V1717" s="4"/>
      <c r="W1717" s="220" t="str">
        <f ca="1">commission</f>
        <v/>
      </c>
      <c r="X1717" s="301"/>
    </row>
    <row r="1718" spans="1:24" x14ac:dyDescent="0.25">
      <c r="A1718" s="6" t="str">
        <f ca="1">no.</f>
        <v/>
      </c>
      <c r="E1718" s="4" t="str">
        <f ca="1">position</f>
        <v/>
      </c>
      <c r="I1718" s="318"/>
      <c r="L1718" s="23"/>
      <c r="N1718" s="6"/>
      <c r="P1718" s="20"/>
      <c r="Q1718" s="5" t="str">
        <f ca="1">score</f>
        <v/>
      </c>
      <c r="R1718" s="58" t="str">
        <f ca="1">rescore</f>
        <v/>
      </c>
      <c r="S1718" s="11" t="str">
        <f ca="1">price</f>
        <v/>
      </c>
      <c r="U1718" s="4"/>
      <c r="V1718" s="4"/>
      <c r="W1718" s="220" t="str">
        <f ca="1">commission</f>
        <v/>
      </c>
      <c r="X1718" s="301"/>
    </row>
    <row r="1719" spans="1:24" x14ac:dyDescent="0.25">
      <c r="A1719" s="6" t="str">
        <f ca="1">no.</f>
        <v/>
      </c>
      <c r="E1719" s="4" t="str">
        <f ca="1">position</f>
        <v/>
      </c>
      <c r="I1719" s="318"/>
      <c r="L1719" s="23"/>
      <c r="N1719" s="6"/>
      <c r="P1719" s="20"/>
      <c r="Q1719" s="5" t="str">
        <f ca="1">score</f>
        <v/>
      </c>
      <c r="R1719" s="58" t="str">
        <f ca="1">rescore</f>
        <v/>
      </c>
      <c r="S1719" s="11" t="str">
        <f ca="1">price</f>
        <v/>
      </c>
      <c r="U1719" s="4"/>
      <c r="V1719" s="4"/>
      <c r="W1719" s="220" t="str">
        <f ca="1">commission</f>
        <v/>
      </c>
      <c r="X1719" s="301"/>
    </row>
    <row r="1720" spans="1:24" x14ac:dyDescent="0.25">
      <c r="A1720" s="6" t="str">
        <f ca="1">no.</f>
        <v/>
      </c>
      <c r="E1720" s="4" t="str">
        <f ca="1">position</f>
        <v/>
      </c>
      <c r="I1720" s="318"/>
      <c r="L1720" s="23"/>
      <c r="N1720" s="6"/>
      <c r="P1720" s="20"/>
      <c r="Q1720" s="5" t="str">
        <f ca="1">score</f>
        <v/>
      </c>
      <c r="R1720" s="58" t="str">
        <f ca="1">rescore</f>
        <v/>
      </c>
      <c r="S1720" s="11" t="str">
        <f ca="1">price</f>
        <v/>
      </c>
      <c r="U1720" s="4"/>
      <c r="V1720" s="4"/>
      <c r="W1720" s="220" t="str">
        <f ca="1">commission</f>
        <v/>
      </c>
      <c r="X1720" s="301"/>
    </row>
    <row r="1721" spans="1:24" x14ac:dyDescent="0.25">
      <c r="A1721" s="6" t="str">
        <f ca="1">no.</f>
        <v/>
      </c>
      <c r="E1721" s="4" t="str">
        <f ca="1">position</f>
        <v/>
      </c>
      <c r="I1721" s="318"/>
      <c r="L1721" s="23"/>
      <c r="N1721" s="6"/>
      <c r="P1721" s="20"/>
      <c r="Q1721" s="5" t="str">
        <f ca="1">score</f>
        <v/>
      </c>
      <c r="R1721" s="58" t="str">
        <f ca="1">rescore</f>
        <v/>
      </c>
      <c r="S1721" s="11" t="str">
        <f ca="1">price</f>
        <v/>
      </c>
      <c r="U1721" s="4"/>
      <c r="V1721" s="4"/>
      <c r="W1721" s="220" t="str">
        <f ca="1">commission</f>
        <v/>
      </c>
      <c r="X1721" s="301"/>
    </row>
    <row r="1722" spans="1:24" x14ac:dyDescent="0.25">
      <c r="A1722" s="6" t="str">
        <f ca="1">no.</f>
        <v/>
      </c>
      <c r="E1722" s="4" t="str">
        <f ca="1">position</f>
        <v/>
      </c>
      <c r="I1722" s="318"/>
      <c r="L1722" s="23"/>
      <c r="N1722" s="6"/>
      <c r="P1722" s="20"/>
      <c r="Q1722" s="5" t="str">
        <f ca="1">score</f>
        <v/>
      </c>
      <c r="R1722" s="58" t="str">
        <f ca="1">rescore</f>
        <v/>
      </c>
      <c r="S1722" s="11" t="str">
        <f ca="1">price</f>
        <v/>
      </c>
      <c r="U1722" s="4"/>
      <c r="V1722" s="4"/>
      <c r="W1722" s="220" t="str">
        <f ca="1">commission</f>
        <v/>
      </c>
      <c r="X1722" s="301"/>
    </row>
    <row r="1723" spans="1:24" x14ac:dyDescent="0.25">
      <c r="A1723" s="6" t="str">
        <f ca="1">no.</f>
        <v/>
      </c>
      <c r="E1723" s="4" t="str">
        <f ca="1">position</f>
        <v/>
      </c>
      <c r="I1723" s="318"/>
      <c r="L1723" s="23"/>
      <c r="N1723" s="6"/>
      <c r="P1723" s="20"/>
      <c r="Q1723" s="5" t="str">
        <f ca="1">score</f>
        <v/>
      </c>
      <c r="R1723" s="58" t="str">
        <f ca="1">rescore</f>
        <v/>
      </c>
      <c r="S1723" s="11" t="str">
        <f ca="1">price</f>
        <v/>
      </c>
      <c r="U1723" s="4"/>
      <c r="V1723" s="4"/>
      <c r="W1723" s="220" t="str">
        <f ca="1">commission</f>
        <v/>
      </c>
      <c r="X1723" s="301"/>
    </row>
    <row r="1724" spans="1:24" x14ac:dyDescent="0.25">
      <c r="A1724" s="6" t="str">
        <f ca="1">no.</f>
        <v/>
      </c>
      <c r="E1724" s="4" t="str">
        <f ca="1">position</f>
        <v/>
      </c>
      <c r="I1724" s="318"/>
      <c r="L1724" s="23"/>
      <c r="N1724" s="6"/>
      <c r="P1724" s="20"/>
      <c r="Q1724" s="5" t="str">
        <f ca="1">score</f>
        <v/>
      </c>
      <c r="R1724" s="58" t="str">
        <f ca="1">rescore</f>
        <v/>
      </c>
      <c r="S1724" s="11" t="str">
        <f ca="1">price</f>
        <v/>
      </c>
      <c r="U1724" s="4"/>
      <c r="V1724" s="4"/>
      <c r="W1724" s="220" t="str">
        <f ca="1">commission</f>
        <v/>
      </c>
      <c r="X1724" s="301"/>
    </row>
    <row r="1725" spans="1:24" x14ac:dyDescent="0.25">
      <c r="A1725" s="6" t="str">
        <f ca="1">no.</f>
        <v/>
      </c>
      <c r="E1725" s="4" t="str">
        <f ca="1">position</f>
        <v/>
      </c>
      <c r="I1725" s="318"/>
      <c r="L1725" s="23"/>
      <c r="N1725" s="6"/>
      <c r="P1725" s="20"/>
      <c r="Q1725" s="5" t="str">
        <f ca="1">score</f>
        <v/>
      </c>
      <c r="R1725" s="58" t="str">
        <f ca="1">rescore</f>
        <v/>
      </c>
      <c r="S1725" s="11" t="str">
        <f ca="1">price</f>
        <v/>
      </c>
      <c r="U1725" s="4"/>
      <c r="V1725" s="4"/>
      <c r="W1725" s="220" t="str">
        <f ca="1">commission</f>
        <v/>
      </c>
      <c r="X1725" s="301"/>
    </row>
    <row r="1726" spans="1:24" x14ac:dyDescent="0.25">
      <c r="A1726" s="6" t="str">
        <f ca="1">no.</f>
        <v/>
      </c>
      <c r="E1726" s="4" t="str">
        <f ca="1">position</f>
        <v/>
      </c>
      <c r="I1726" s="318"/>
      <c r="L1726" s="23"/>
      <c r="N1726" s="6"/>
      <c r="P1726" s="20"/>
      <c r="Q1726" s="5" t="str">
        <f ca="1">score</f>
        <v/>
      </c>
      <c r="R1726" s="58" t="str">
        <f ca="1">rescore</f>
        <v/>
      </c>
      <c r="S1726" s="11" t="str">
        <f ca="1">price</f>
        <v/>
      </c>
      <c r="U1726" s="4"/>
      <c r="V1726" s="4"/>
      <c r="W1726" s="220" t="str">
        <f ca="1">commission</f>
        <v/>
      </c>
      <c r="X1726" s="301"/>
    </row>
    <row r="1727" spans="1:24" x14ac:dyDescent="0.25">
      <c r="A1727" s="6" t="str">
        <f ca="1">no.</f>
        <v/>
      </c>
      <c r="E1727" s="4" t="str">
        <f ca="1">position</f>
        <v/>
      </c>
      <c r="I1727" s="318"/>
      <c r="L1727" s="23"/>
      <c r="N1727" s="6"/>
      <c r="P1727" s="20"/>
      <c r="Q1727" s="5" t="str">
        <f ca="1">score</f>
        <v/>
      </c>
      <c r="R1727" s="58" t="str">
        <f ca="1">rescore</f>
        <v/>
      </c>
      <c r="S1727" s="11" t="str">
        <f ca="1">price</f>
        <v/>
      </c>
      <c r="U1727" s="4"/>
      <c r="V1727" s="4"/>
      <c r="W1727" s="220" t="str">
        <f ca="1">commission</f>
        <v/>
      </c>
      <c r="X1727" s="301"/>
    </row>
    <row r="1728" spans="1:24" x14ac:dyDescent="0.25">
      <c r="A1728" s="6" t="str">
        <f ca="1">no.</f>
        <v/>
      </c>
      <c r="E1728" s="4" t="str">
        <f ca="1">position</f>
        <v/>
      </c>
      <c r="I1728" s="318"/>
      <c r="L1728" s="23"/>
      <c r="N1728" s="6"/>
      <c r="P1728" s="20"/>
      <c r="Q1728" s="5" t="str">
        <f ca="1">score</f>
        <v/>
      </c>
      <c r="R1728" s="58" t="str">
        <f ca="1">rescore</f>
        <v/>
      </c>
      <c r="S1728" s="11" t="str">
        <f ca="1">price</f>
        <v/>
      </c>
      <c r="U1728" s="4"/>
      <c r="V1728" s="4"/>
      <c r="W1728" s="220" t="str">
        <f ca="1">commission</f>
        <v/>
      </c>
      <c r="X1728" s="301"/>
    </row>
    <row r="1729" spans="1:24" x14ac:dyDescent="0.25">
      <c r="A1729" s="6" t="str">
        <f ca="1">no.</f>
        <v/>
      </c>
      <c r="E1729" s="4" t="str">
        <f ca="1">position</f>
        <v/>
      </c>
      <c r="I1729" s="318"/>
      <c r="L1729" s="23"/>
      <c r="N1729" s="6"/>
      <c r="P1729" s="20"/>
      <c r="Q1729" s="5" t="str">
        <f ca="1">score</f>
        <v/>
      </c>
      <c r="R1729" s="58" t="str">
        <f ca="1">rescore</f>
        <v/>
      </c>
      <c r="S1729" s="11" t="str">
        <f ca="1">price</f>
        <v/>
      </c>
      <c r="U1729" s="4"/>
      <c r="V1729" s="4"/>
      <c r="W1729" s="220" t="str">
        <f ca="1">commission</f>
        <v/>
      </c>
      <c r="X1729" s="301"/>
    </row>
    <row r="1730" spans="1:24" x14ac:dyDescent="0.25">
      <c r="A1730" s="6" t="str">
        <f ca="1">no.</f>
        <v/>
      </c>
      <c r="E1730" s="4" t="str">
        <f ca="1">position</f>
        <v/>
      </c>
      <c r="I1730" s="318"/>
      <c r="L1730" s="23"/>
      <c r="N1730" s="6"/>
      <c r="P1730" s="20"/>
      <c r="Q1730" s="5" t="str">
        <f ca="1">score</f>
        <v/>
      </c>
      <c r="R1730" s="58" t="str">
        <f ca="1">rescore</f>
        <v/>
      </c>
      <c r="S1730" s="11" t="str">
        <f ca="1">price</f>
        <v/>
      </c>
      <c r="U1730" s="4"/>
      <c r="V1730" s="4"/>
      <c r="W1730" s="220" t="str">
        <f ca="1">commission</f>
        <v/>
      </c>
      <c r="X1730" s="301"/>
    </row>
    <row r="1731" spans="1:24" x14ac:dyDescent="0.25">
      <c r="A1731" s="6" t="str">
        <f ca="1">no.</f>
        <v/>
      </c>
      <c r="E1731" s="4" t="str">
        <f ca="1">position</f>
        <v/>
      </c>
      <c r="I1731" s="318"/>
      <c r="L1731" s="23"/>
      <c r="N1731" s="6"/>
      <c r="P1731" s="20"/>
      <c r="Q1731" s="5" t="str">
        <f ca="1">score</f>
        <v/>
      </c>
      <c r="R1731" s="58" t="str">
        <f ca="1">rescore</f>
        <v/>
      </c>
      <c r="S1731" s="11" t="str">
        <f ca="1">price</f>
        <v/>
      </c>
      <c r="U1731" s="4"/>
      <c r="V1731" s="4"/>
      <c r="W1731" s="220" t="str">
        <f ca="1">commission</f>
        <v/>
      </c>
      <c r="X1731" s="301"/>
    </row>
    <row r="1732" spans="1:24" x14ac:dyDescent="0.25">
      <c r="A1732" s="6" t="str">
        <f ca="1">no.</f>
        <v/>
      </c>
      <c r="E1732" s="4" t="str">
        <f ca="1">position</f>
        <v/>
      </c>
      <c r="I1732" s="318"/>
      <c r="L1732" s="23"/>
      <c r="N1732" s="6"/>
      <c r="P1732" s="20"/>
      <c r="Q1732" s="5" t="str">
        <f ca="1">score</f>
        <v/>
      </c>
      <c r="R1732" s="58" t="str">
        <f ca="1">rescore</f>
        <v/>
      </c>
      <c r="S1732" s="11" t="str">
        <f ca="1">price</f>
        <v/>
      </c>
      <c r="U1732" s="4"/>
      <c r="V1732" s="4"/>
      <c r="W1732" s="220" t="str">
        <f ca="1">commission</f>
        <v/>
      </c>
      <c r="X1732" s="301"/>
    </row>
    <row r="1733" spans="1:24" x14ac:dyDescent="0.25">
      <c r="A1733" s="6" t="str">
        <f ca="1">no.</f>
        <v/>
      </c>
      <c r="E1733" s="4" t="str">
        <f ca="1">position</f>
        <v/>
      </c>
      <c r="I1733" s="318"/>
      <c r="L1733" s="23"/>
      <c r="N1733" s="6"/>
      <c r="P1733" s="20"/>
      <c r="Q1733" s="5" t="str">
        <f ca="1">score</f>
        <v/>
      </c>
      <c r="R1733" s="58" t="str">
        <f ca="1">rescore</f>
        <v/>
      </c>
      <c r="S1733" s="11" t="str">
        <f ca="1">price</f>
        <v/>
      </c>
      <c r="U1733" s="4"/>
      <c r="V1733" s="4"/>
      <c r="W1733" s="220" t="str">
        <f ca="1">commission</f>
        <v/>
      </c>
      <c r="X1733" s="301"/>
    </row>
    <row r="1734" spans="1:24" x14ac:dyDescent="0.25">
      <c r="A1734" s="6" t="str">
        <f ca="1">no.</f>
        <v/>
      </c>
      <c r="E1734" s="4" t="str">
        <f ca="1">position</f>
        <v/>
      </c>
      <c r="I1734" s="318"/>
      <c r="L1734" s="23"/>
      <c r="N1734" s="6"/>
      <c r="P1734" s="20"/>
      <c r="Q1734" s="5" t="str">
        <f ca="1">score</f>
        <v/>
      </c>
      <c r="R1734" s="58" t="str">
        <f ca="1">rescore</f>
        <v/>
      </c>
      <c r="S1734" s="11" t="str">
        <f ca="1">price</f>
        <v/>
      </c>
      <c r="U1734" s="4"/>
      <c r="V1734" s="4"/>
      <c r="W1734" s="220" t="str">
        <f ca="1">commission</f>
        <v/>
      </c>
      <c r="X1734" s="301"/>
    </row>
    <row r="1735" spans="1:24" x14ac:dyDescent="0.25">
      <c r="A1735" s="6" t="str">
        <f ca="1">no.</f>
        <v/>
      </c>
      <c r="E1735" s="4" t="str">
        <f ca="1">position</f>
        <v/>
      </c>
      <c r="I1735" s="318"/>
      <c r="L1735" s="23"/>
      <c r="N1735" s="6"/>
      <c r="P1735" s="20"/>
      <c r="Q1735" s="5" t="str">
        <f ca="1">score</f>
        <v/>
      </c>
      <c r="R1735" s="58" t="str">
        <f ca="1">rescore</f>
        <v/>
      </c>
      <c r="S1735" s="11" t="str">
        <f ca="1">price</f>
        <v/>
      </c>
      <c r="U1735" s="4"/>
      <c r="V1735" s="4"/>
      <c r="W1735" s="220" t="str">
        <f ca="1">commission</f>
        <v/>
      </c>
      <c r="X1735" s="301"/>
    </row>
    <row r="1736" spans="1:24" x14ac:dyDescent="0.25">
      <c r="A1736" s="6" t="str">
        <f ca="1">no.</f>
        <v/>
      </c>
      <c r="E1736" s="4" t="str">
        <f ca="1">position</f>
        <v/>
      </c>
      <c r="I1736" s="318"/>
      <c r="L1736" s="23"/>
      <c r="N1736" s="6"/>
      <c r="P1736" s="20"/>
      <c r="Q1736" s="5" t="str">
        <f ca="1">score</f>
        <v/>
      </c>
      <c r="R1736" s="58" t="str">
        <f ca="1">rescore</f>
        <v/>
      </c>
      <c r="S1736" s="11" t="str">
        <f ca="1">price</f>
        <v/>
      </c>
      <c r="U1736" s="4"/>
      <c r="V1736" s="4"/>
      <c r="W1736" s="220" t="str">
        <f ca="1">commission</f>
        <v/>
      </c>
      <c r="X1736" s="301"/>
    </row>
    <row r="1737" spans="1:24" x14ac:dyDescent="0.25">
      <c r="A1737" s="6" t="str">
        <f ca="1">no.</f>
        <v/>
      </c>
      <c r="E1737" s="4" t="str">
        <f ca="1">position</f>
        <v/>
      </c>
      <c r="I1737" s="318"/>
      <c r="L1737" s="23"/>
      <c r="N1737" s="6"/>
      <c r="P1737" s="20"/>
      <c r="Q1737" s="5" t="str">
        <f ca="1">score</f>
        <v/>
      </c>
      <c r="R1737" s="58" t="str">
        <f ca="1">rescore</f>
        <v/>
      </c>
      <c r="S1737" s="11" t="str">
        <f ca="1">price</f>
        <v/>
      </c>
      <c r="U1737" s="4"/>
      <c r="V1737" s="4"/>
      <c r="W1737" s="220" t="str">
        <f ca="1">commission</f>
        <v/>
      </c>
      <c r="X1737" s="301"/>
    </row>
    <row r="1738" spans="1:24" x14ac:dyDescent="0.25">
      <c r="A1738" s="6" t="str">
        <f ca="1">no.</f>
        <v/>
      </c>
      <c r="E1738" s="4" t="str">
        <f ca="1">position</f>
        <v/>
      </c>
      <c r="I1738" s="318"/>
      <c r="L1738" s="23"/>
      <c r="N1738" s="6"/>
      <c r="P1738" s="20"/>
      <c r="Q1738" s="5" t="str">
        <f ca="1">score</f>
        <v/>
      </c>
      <c r="R1738" s="58" t="str">
        <f ca="1">rescore</f>
        <v/>
      </c>
      <c r="S1738" s="11" t="str">
        <f ca="1">price</f>
        <v/>
      </c>
      <c r="U1738" s="4"/>
      <c r="V1738" s="4"/>
      <c r="W1738" s="220" t="str">
        <f ca="1">commission</f>
        <v/>
      </c>
      <c r="X1738" s="301"/>
    </row>
    <row r="1739" spans="1:24" x14ac:dyDescent="0.25">
      <c r="A1739" s="6" t="str">
        <f ca="1">no.</f>
        <v/>
      </c>
      <c r="E1739" s="4" t="str">
        <f ca="1">position</f>
        <v/>
      </c>
      <c r="I1739" s="318"/>
      <c r="L1739" s="23"/>
      <c r="N1739" s="6"/>
      <c r="P1739" s="20"/>
      <c r="Q1739" s="5" t="str">
        <f ca="1">score</f>
        <v/>
      </c>
      <c r="R1739" s="58" t="str">
        <f ca="1">rescore</f>
        <v/>
      </c>
      <c r="S1739" s="11" t="str">
        <f ca="1">price</f>
        <v/>
      </c>
      <c r="U1739" s="4"/>
      <c r="V1739" s="4"/>
      <c r="W1739" s="220" t="str">
        <f ca="1">commission</f>
        <v/>
      </c>
      <c r="X1739" s="301"/>
    </row>
    <row r="1740" spans="1:24" x14ac:dyDescent="0.25">
      <c r="A1740" s="6" t="str">
        <f ca="1">no.</f>
        <v/>
      </c>
      <c r="E1740" s="4" t="str">
        <f ca="1">position</f>
        <v/>
      </c>
      <c r="I1740" s="318"/>
      <c r="L1740" s="23"/>
      <c r="N1740" s="6"/>
      <c r="P1740" s="20"/>
      <c r="Q1740" s="5" t="str">
        <f ca="1">score</f>
        <v/>
      </c>
      <c r="R1740" s="58" t="str">
        <f ca="1">rescore</f>
        <v/>
      </c>
      <c r="S1740" s="11" t="str">
        <f ca="1">price</f>
        <v/>
      </c>
      <c r="U1740" s="4"/>
      <c r="V1740" s="4"/>
      <c r="W1740" s="220" t="str">
        <f ca="1">commission</f>
        <v/>
      </c>
      <c r="X1740" s="301"/>
    </row>
    <row r="1741" spans="1:24" x14ac:dyDescent="0.25">
      <c r="A1741" s="6" t="str">
        <f ca="1">no.</f>
        <v/>
      </c>
      <c r="E1741" s="4" t="str">
        <f ca="1">position</f>
        <v/>
      </c>
      <c r="I1741" s="318"/>
      <c r="L1741" s="23"/>
      <c r="N1741" s="6"/>
      <c r="P1741" s="20"/>
      <c r="Q1741" s="5" t="str">
        <f ca="1">score</f>
        <v/>
      </c>
      <c r="R1741" s="58" t="str">
        <f ca="1">rescore</f>
        <v/>
      </c>
      <c r="S1741" s="11" t="str">
        <f ca="1">price</f>
        <v/>
      </c>
      <c r="U1741" s="4"/>
      <c r="V1741" s="4"/>
      <c r="W1741" s="220" t="str">
        <f ca="1">commission</f>
        <v/>
      </c>
      <c r="X1741" s="301"/>
    </row>
    <row r="1742" spans="1:24" x14ac:dyDescent="0.25">
      <c r="A1742" s="6" t="str">
        <f ca="1">no.</f>
        <v/>
      </c>
      <c r="E1742" s="4" t="str">
        <f ca="1">position</f>
        <v/>
      </c>
      <c r="I1742" s="318"/>
      <c r="L1742" s="23"/>
      <c r="N1742" s="6"/>
      <c r="P1742" s="20"/>
      <c r="Q1742" s="5" t="str">
        <f ca="1">score</f>
        <v/>
      </c>
      <c r="R1742" s="58" t="str">
        <f ca="1">rescore</f>
        <v/>
      </c>
      <c r="S1742" s="11" t="str">
        <f ca="1">price</f>
        <v/>
      </c>
      <c r="U1742" s="4"/>
      <c r="V1742" s="4"/>
      <c r="W1742" s="220" t="str">
        <f ca="1">commission</f>
        <v/>
      </c>
      <c r="X1742" s="301"/>
    </row>
    <row r="1743" spans="1:24" x14ac:dyDescent="0.25">
      <c r="A1743" s="6" t="str">
        <f ca="1">no.</f>
        <v/>
      </c>
      <c r="E1743" s="4" t="str">
        <f ca="1">position</f>
        <v/>
      </c>
      <c r="I1743" s="318"/>
      <c r="L1743" s="23"/>
      <c r="N1743" s="6"/>
      <c r="P1743" s="20"/>
      <c r="Q1743" s="5" t="str">
        <f ca="1">score</f>
        <v/>
      </c>
      <c r="R1743" s="58" t="str">
        <f ca="1">rescore</f>
        <v/>
      </c>
      <c r="S1743" s="11" t="str">
        <f ca="1">price</f>
        <v/>
      </c>
      <c r="U1743" s="4"/>
      <c r="V1743" s="4"/>
      <c r="W1743" s="220" t="str">
        <f ca="1">commission</f>
        <v/>
      </c>
      <c r="X1743" s="301"/>
    </row>
    <row r="1744" spans="1:24" x14ac:dyDescent="0.25">
      <c r="A1744" s="6" t="str">
        <f ca="1">no.</f>
        <v/>
      </c>
      <c r="E1744" s="4" t="str">
        <f ca="1">position</f>
        <v/>
      </c>
      <c r="I1744" s="318"/>
      <c r="L1744" s="23"/>
      <c r="N1744" s="6"/>
      <c r="P1744" s="20"/>
      <c r="Q1744" s="5" t="str">
        <f ca="1">score</f>
        <v/>
      </c>
      <c r="R1744" s="58" t="str">
        <f ca="1">rescore</f>
        <v/>
      </c>
      <c r="S1744" s="11" t="str">
        <f ca="1">price</f>
        <v/>
      </c>
      <c r="U1744" s="4"/>
      <c r="V1744" s="4"/>
      <c r="W1744" s="220" t="str">
        <f ca="1">commission</f>
        <v/>
      </c>
      <c r="X1744" s="301"/>
    </row>
    <row r="1745" spans="1:24" x14ac:dyDescent="0.25">
      <c r="A1745" s="6" t="str">
        <f ca="1">no.</f>
        <v/>
      </c>
      <c r="E1745" s="4" t="str">
        <f ca="1">position</f>
        <v/>
      </c>
      <c r="I1745" s="318"/>
      <c r="L1745" s="23"/>
      <c r="N1745" s="6"/>
      <c r="P1745" s="20"/>
      <c r="Q1745" s="5" t="str">
        <f ca="1">score</f>
        <v/>
      </c>
      <c r="R1745" s="58" t="str">
        <f ca="1">rescore</f>
        <v/>
      </c>
      <c r="S1745" s="11" t="str">
        <f ca="1">price</f>
        <v/>
      </c>
      <c r="U1745" s="4"/>
      <c r="V1745" s="4"/>
      <c r="W1745" s="220" t="str">
        <f ca="1">commission</f>
        <v/>
      </c>
      <c r="X1745" s="301"/>
    </row>
    <row r="1746" spans="1:24" x14ac:dyDescent="0.25">
      <c r="A1746" s="6" t="str">
        <f ca="1">no.</f>
        <v/>
      </c>
      <c r="E1746" s="4" t="str">
        <f ca="1">position</f>
        <v/>
      </c>
      <c r="I1746" s="318"/>
      <c r="L1746" s="23"/>
      <c r="N1746" s="6"/>
      <c r="P1746" s="20"/>
      <c r="Q1746" s="5" t="str">
        <f ca="1">score</f>
        <v/>
      </c>
      <c r="R1746" s="58" t="str">
        <f ca="1">rescore</f>
        <v/>
      </c>
      <c r="S1746" s="11" t="str">
        <f ca="1">price</f>
        <v/>
      </c>
      <c r="U1746" s="4"/>
      <c r="V1746" s="4"/>
      <c r="W1746" s="220" t="str">
        <f ca="1">commission</f>
        <v/>
      </c>
      <c r="X1746" s="301"/>
    </row>
    <row r="1747" spans="1:24" x14ac:dyDescent="0.25">
      <c r="A1747" s="6" t="str">
        <f ca="1">no.</f>
        <v/>
      </c>
      <c r="E1747" s="4" t="str">
        <f ca="1">position</f>
        <v/>
      </c>
      <c r="I1747" s="318"/>
      <c r="L1747" s="23"/>
      <c r="N1747" s="6"/>
      <c r="P1747" s="20"/>
      <c r="Q1747" s="5" t="str">
        <f ca="1">score</f>
        <v/>
      </c>
      <c r="R1747" s="58" t="str">
        <f ca="1">rescore</f>
        <v/>
      </c>
      <c r="S1747" s="11" t="str">
        <f ca="1">price</f>
        <v/>
      </c>
      <c r="U1747" s="4"/>
      <c r="V1747" s="4"/>
      <c r="W1747" s="220" t="str">
        <f ca="1">commission</f>
        <v/>
      </c>
      <c r="X1747" s="301"/>
    </row>
    <row r="1748" spans="1:24" x14ac:dyDescent="0.25">
      <c r="A1748" s="6" t="str">
        <f ca="1">no.</f>
        <v/>
      </c>
      <c r="E1748" s="4" t="str">
        <f ca="1">position</f>
        <v/>
      </c>
      <c r="I1748" s="318"/>
      <c r="L1748" s="23"/>
      <c r="N1748" s="6"/>
      <c r="P1748" s="20"/>
      <c r="Q1748" s="5" t="str">
        <f ca="1">score</f>
        <v/>
      </c>
      <c r="R1748" s="58" t="str">
        <f ca="1">rescore</f>
        <v/>
      </c>
      <c r="S1748" s="11" t="str">
        <f ca="1">price</f>
        <v/>
      </c>
      <c r="U1748" s="4"/>
      <c r="V1748" s="4"/>
      <c r="W1748" s="220" t="str">
        <f ca="1">commission</f>
        <v/>
      </c>
      <c r="X1748" s="301"/>
    </row>
    <row r="1749" spans="1:24" x14ac:dyDescent="0.25">
      <c r="A1749" s="6" t="str">
        <f ca="1">no.</f>
        <v/>
      </c>
      <c r="E1749" s="4" t="str">
        <f ca="1">position</f>
        <v/>
      </c>
      <c r="I1749" s="318"/>
      <c r="L1749" s="23"/>
      <c r="N1749" s="6"/>
      <c r="P1749" s="20"/>
      <c r="Q1749" s="5" t="str">
        <f ca="1">score</f>
        <v/>
      </c>
      <c r="R1749" s="58" t="str">
        <f ca="1">rescore</f>
        <v/>
      </c>
      <c r="S1749" s="11" t="str">
        <f ca="1">price</f>
        <v/>
      </c>
      <c r="U1749" s="4"/>
      <c r="V1749" s="4"/>
      <c r="W1749" s="220" t="str">
        <f ca="1">commission</f>
        <v/>
      </c>
      <c r="X1749" s="301"/>
    </row>
    <row r="1750" spans="1:24" x14ac:dyDescent="0.25">
      <c r="A1750" s="6" t="str">
        <f ca="1">no.</f>
        <v/>
      </c>
      <c r="E1750" s="4" t="str">
        <f ca="1">position</f>
        <v/>
      </c>
      <c r="I1750" s="318"/>
      <c r="L1750" s="23"/>
      <c r="N1750" s="6"/>
      <c r="P1750" s="20"/>
      <c r="Q1750" s="5" t="str">
        <f ca="1">score</f>
        <v/>
      </c>
      <c r="R1750" s="58" t="str">
        <f ca="1">rescore</f>
        <v/>
      </c>
      <c r="S1750" s="11" t="str">
        <f ca="1">price</f>
        <v/>
      </c>
      <c r="U1750" s="4"/>
      <c r="V1750" s="4"/>
      <c r="W1750" s="220" t="str">
        <f ca="1">commission</f>
        <v/>
      </c>
      <c r="X1750" s="301"/>
    </row>
    <row r="1751" spans="1:24" x14ac:dyDescent="0.25">
      <c r="A1751" s="6" t="str">
        <f ca="1">no.</f>
        <v/>
      </c>
      <c r="E1751" s="4" t="str">
        <f ca="1">position</f>
        <v/>
      </c>
      <c r="I1751" s="318"/>
      <c r="L1751" s="23"/>
      <c r="N1751" s="6"/>
      <c r="P1751" s="20"/>
      <c r="Q1751" s="5" t="str">
        <f ca="1">score</f>
        <v/>
      </c>
      <c r="R1751" s="58" t="str">
        <f ca="1">rescore</f>
        <v/>
      </c>
      <c r="S1751" s="11" t="str">
        <f ca="1">price</f>
        <v/>
      </c>
      <c r="U1751" s="4"/>
      <c r="V1751" s="4"/>
      <c r="W1751" s="220" t="str">
        <f ca="1">commission</f>
        <v/>
      </c>
      <c r="X1751" s="301"/>
    </row>
    <row r="1752" spans="1:24" x14ac:dyDescent="0.25">
      <c r="A1752" s="6" t="str">
        <f ca="1">no.</f>
        <v/>
      </c>
      <c r="E1752" s="4" t="str">
        <f ca="1">position</f>
        <v/>
      </c>
      <c r="I1752" s="318"/>
      <c r="L1752" s="23"/>
      <c r="N1752" s="6"/>
      <c r="P1752" s="20"/>
      <c r="Q1752" s="5" t="str">
        <f ca="1">score</f>
        <v/>
      </c>
      <c r="R1752" s="58" t="str">
        <f ca="1">rescore</f>
        <v/>
      </c>
      <c r="S1752" s="11" t="str">
        <f ca="1">price</f>
        <v/>
      </c>
      <c r="U1752" s="4"/>
      <c r="V1752" s="4"/>
      <c r="W1752" s="220" t="str">
        <f ca="1">commission</f>
        <v/>
      </c>
      <c r="X1752" s="301"/>
    </row>
    <row r="1753" spans="1:24" x14ac:dyDescent="0.25">
      <c r="A1753" s="6" t="str">
        <f ca="1">no.</f>
        <v/>
      </c>
      <c r="E1753" s="4" t="str">
        <f ca="1">position</f>
        <v/>
      </c>
      <c r="I1753" s="318"/>
      <c r="L1753" s="23"/>
      <c r="N1753" s="6"/>
      <c r="P1753" s="20"/>
      <c r="Q1753" s="5" t="str">
        <f ca="1">score</f>
        <v/>
      </c>
      <c r="R1753" s="58" t="str">
        <f ca="1">rescore</f>
        <v/>
      </c>
      <c r="S1753" s="11" t="str">
        <f ca="1">price</f>
        <v/>
      </c>
      <c r="U1753" s="4"/>
      <c r="V1753" s="4"/>
      <c r="W1753" s="220" t="str">
        <f ca="1">commission</f>
        <v/>
      </c>
      <c r="X1753" s="301"/>
    </row>
    <row r="1754" spans="1:24" x14ac:dyDescent="0.25">
      <c r="A1754" s="6" t="str">
        <f ca="1">no.</f>
        <v/>
      </c>
      <c r="E1754" s="4" t="str">
        <f ca="1">position</f>
        <v/>
      </c>
      <c r="I1754" s="318"/>
      <c r="L1754" s="23"/>
      <c r="N1754" s="6"/>
      <c r="P1754" s="20"/>
      <c r="Q1754" s="5" t="str">
        <f ca="1">score</f>
        <v/>
      </c>
      <c r="R1754" s="58" t="str">
        <f ca="1">rescore</f>
        <v/>
      </c>
      <c r="S1754" s="11" t="str">
        <f ca="1">price</f>
        <v/>
      </c>
      <c r="U1754" s="4"/>
      <c r="V1754" s="4"/>
      <c r="W1754" s="220" t="str">
        <f ca="1">commission</f>
        <v/>
      </c>
      <c r="X1754" s="301"/>
    </row>
    <row r="1755" spans="1:24" x14ac:dyDescent="0.25">
      <c r="A1755" s="6" t="str">
        <f ca="1">no.</f>
        <v/>
      </c>
      <c r="E1755" s="4" t="str">
        <f ca="1">position</f>
        <v/>
      </c>
      <c r="I1755" s="318"/>
      <c r="L1755" s="23"/>
      <c r="N1755" s="6"/>
      <c r="P1755" s="20"/>
      <c r="Q1755" s="5" t="str">
        <f ca="1">score</f>
        <v/>
      </c>
      <c r="R1755" s="58" t="str">
        <f ca="1">rescore</f>
        <v/>
      </c>
      <c r="S1755" s="11" t="str">
        <f ca="1">price</f>
        <v/>
      </c>
      <c r="U1755" s="4"/>
      <c r="V1755" s="4"/>
      <c r="W1755" s="220" t="str">
        <f ca="1">commission</f>
        <v/>
      </c>
      <c r="X1755" s="301"/>
    </row>
    <row r="1756" spans="1:24" x14ac:dyDescent="0.25">
      <c r="A1756" s="6" t="str">
        <f ca="1">no.</f>
        <v/>
      </c>
      <c r="E1756" s="4" t="str">
        <f ca="1">position</f>
        <v/>
      </c>
      <c r="I1756" s="318"/>
      <c r="L1756" s="23"/>
      <c r="N1756" s="6"/>
      <c r="P1756" s="20"/>
      <c r="Q1756" s="5" t="str">
        <f ca="1">score</f>
        <v/>
      </c>
      <c r="R1756" s="58" t="str">
        <f ca="1">rescore</f>
        <v/>
      </c>
      <c r="S1756" s="11" t="str">
        <f ca="1">price</f>
        <v/>
      </c>
      <c r="U1756" s="4"/>
      <c r="V1756" s="4"/>
      <c r="W1756" s="220" t="str">
        <f ca="1">commission</f>
        <v/>
      </c>
      <c r="X1756" s="301"/>
    </row>
    <row r="1757" spans="1:24" x14ac:dyDescent="0.25">
      <c r="A1757" s="6" t="str">
        <f ca="1">no.</f>
        <v/>
      </c>
      <c r="E1757" s="4" t="str">
        <f ca="1">position</f>
        <v/>
      </c>
      <c r="I1757" s="318"/>
      <c r="L1757" s="23"/>
      <c r="N1757" s="6"/>
      <c r="P1757" s="20"/>
      <c r="Q1757" s="5" t="str">
        <f ca="1">score</f>
        <v/>
      </c>
      <c r="R1757" s="58" t="str">
        <f ca="1">rescore</f>
        <v/>
      </c>
      <c r="S1757" s="11" t="str">
        <f ca="1">price</f>
        <v/>
      </c>
      <c r="U1757" s="4"/>
      <c r="V1757" s="4"/>
      <c r="W1757" s="220" t="str">
        <f ca="1">commission</f>
        <v/>
      </c>
      <c r="X1757" s="301"/>
    </row>
    <row r="1758" spans="1:24" x14ac:dyDescent="0.25">
      <c r="A1758" s="6" t="str">
        <f ca="1">no.</f>
        <v/>
      </c>
      <c r="E1758" s="4" t="str">
        <f ca="1">position</f>
        <v/>
      </c>
      <c r="I1758" s="318"/>
      <c r="L1758" s="23"/>
      <c r="N1758" s="6"/>
      <c r="P1758" s="20"/>
      <c r="Q1758" s="5" t="str">
        <f ca="1">score</f>
        <v/>
      </c>
      <c r="R1758" s="58" t="str">
        <f ca="1">rescore</f>
        <v/>
      </c>
      <c r="S1758" s="11" t="str">
        <f ca="1">price</f>
        <v/>
      </c>
      <c r="U1758" s="4"/>
      <c r="V1758" s="4"/>
      <c r="W1758" s="220" t="str">
        <f ca="1">commission</f>
        <v/>
      </c>
      <c r="X1758" s="301"/>
    </row>
    <row r="1759" spans="1:24" x14ac:dyDescent="0.25">
      <c r="A1759" s="6" t="str">
        <f ca="1">no.</f>
        <v/>
      </c>
      <c r="E1759" s="4" t="str">
        <f ca="1">position</f>
        <v/>
      </c>
      <c r="I1759" s="318"/>
      <c r="L1759" s="23"/>
      <c r="N1759" s="6"/>
      <c r="P1759" s="20"/>
      <c r="Q1759" s="5" t="str">
        <f ca="1">score</f>
        <v/>
      </c>
      <c r="R1759" s="58" t="str">
        <f ca="1">rescore</f>
        <v/>
      </c>
      <c r="S1759" s="11" t="str">
        <f ca="1">price</f>
        <v/>
      </c>
      <c r="U1759" s="4"/>
      <c r="V1759" s="4"/>
      <c r="W1759" s="220" t="str">
        <f ca="1">commission</f>
        <v/>
      </c>
      <c r="X1759" s="301"/>
    </row>
    <row r="1760" spans="1:24" x14ac:dyDescent="0.25">
      <c r="A1760" s="6" t="str">
        <f ca="1">no.</f>
        <v/>
      </c>
      <c r="E1760" s="4" t="str">
        <f ca="1">position</f>
        <v/>
      </c>
      <c r="I1760" s="318"/>
      <c r="L1760" s="23"/>
      <c r="N1760" s="6"/>
      <c r="P1760" s="20"/>
      <c r="Q1760" s="5" t="str">
        <f ca="1">score</f>
        <v/>
      </c>
      <c r="R1760" s="58" t="str">
        <f ca="1">rescore</f>
        <v/>
      </c>
      <c r="S1760" s="11" t="str">
        <f ca="1">price</f>
        <v/>
      </c>
      <c r="U1760" s="4"/>
      <c r="V1760" s="4"/>
      <c r="W1760" s="220" t="str">
        <f ca="1">commission</f>
        <v/>
      </c>
      <c r="X1760" s="301"/>
    </row>
    <row r="1761" spans="1:24" x14ac:dyDescent="0.25">
      <c r="A1761" s="6" t="str">
        <f ca="1">no.</f>
        <v/>
      </c>
      <c r="E1761" s="4" t="str">
        <f ca="1">position</f>
        <v/>
      </c>
      <c r="I1761" s="318"/>
      <c r="L1761" s="23"/>
      <c r="N1761" s="6"/>
      <c r="P1761" s="20"/>
      <c r="Q1761" s="5" t="str">
        <f ca="1">score</f>
        <v/>
      </c>
      <c r="R1761" s="58" t="str">
        <f ca="1">rescore</f>
        <v/>
      </c>
      <c r="S1761" s="11" t="str">
        <f ca="1">price</f>
        <v/>
      </c>
      <c r="U1761" s="4"/>
      <c r="V1761" s="4"/>
      <c r="W1761" s="220" t="str">
        <f ca="1">commission</f>
        <v/>
      </c>
      <c r="X1761" s="301"/>
    </row>
    <row r="1762" spans="1:24" x14ac:dyDescent="0.25">
      <c r="A1762" s="6" t="str">
        <f ca="1">no.</f>
        <v/>
      </c>
      <c r="E1762" s="4" t="str">
        <f ca="1">position</f>
        <v/>
      </c>
      <c r="I1762" s="318"/>
      <c r="L1762" s="23"/>
      <c r="N1762" s="6"/>
      <c r="P1762" s="20"/>
      <c r="Q1762" s="5" t="str">
        <f ca="1">score</f>
        <v/>
      </c>
      <c r="R1762" s="58" t="str">
        <f ca="1">rescore</f>
        <v/>
      </c>
      <c r="S1762" s="11" t="str">
        <f ca="1">price</f>
        <v/>
      </c>
      <c r="U1762" s="4"/>
      <c r="V1762" s="4"/>
      <c r="W1762" s="220" t="str">
        <f ca="1">commission</f>
        <v/>
      </c>
      <c r="X1762" s="301"/>
    </row>
    <row r="1763" spans="1:24" x14ac:dyDescent="0.25">
      <c r="A1763" s="6" t="str">
        <f ca="1">no.</f>
        <v/>
      </c>
      <c r="E1763" s="4" t="str">
        <f ca="1">position</f>
        <v/>
      </c>
      <c r="I1763" s="318"/>
      <c r="L1763" s="23"/>
      <c r="N1763" s="6"/>
      <c r="P1763" s="20"/>
      <c r="Q1763" s="5" t="str">
        <f ca="1">score</f>
        <v/>
      </c>
      <c r="R1763" s="58" t="str">
        <f ca="1">rescore</f>
        <v/>
      </c>
      <c r="S1763" s="11" t="str">
        <f ca="1">price</f>
        <v/>
      </c>
      <c r="U1763" s="4"/>
      <c r="V1763" s="4"/>
      <c r="W1763" s="220" t="str">
        <f ca="1">commission</f>
        <v/>
      </c>
      <c r="X1763" s="301"/>
    </row>
    <row r="1764" spans="1:24" x14ac:dyDescent="0.25">
      <c r="A1764" s="6" t="str">
        <f ca="1">no.</f>
        <v/>
      </c>
      <c r="E1764" s="4" t="str">
        <f ca="1">position</f>
        <v/>
      </c>
      <c r="I1764" s="318"/>
      <c r="L1764" s="23"/>
      <c r="N1764" s="6"/>
      <c r="P1764" s="20"/>
      <c r="Q1764" s="5" t="str">
        <f ca="1">score</f>
        <v/>
      </c>
      <c r="R1764" s="58" t="str">
        <f ca="1">rescore</f>
        <v/>
      </c>
      <c r="S1764" s="11" t="str">
        <f ca="1">price</f>
        <v/>
      </c>
      <c r="U1764" s="4"/>
      <c r="V1764" s="4"/>
      <c r="W1764" s="220" t="str">
        <f ca="1">commission</f>
        <v/>
      </c>
      <c r="X1764" s="301"/>
    </row>
    <row r="1765" spans="1:24" x14ac:dyDescent="0.25">
      <c r="A1765" s="6" t="str">
        <f ca="1">no.</f>
        <v/>
      </c>
      <c r="E1765" s="4" t="str">
        <f ca="1">position</f>
        <v/>
      </c>
      <c r="I1765" s="318"/>
      <c r="L1765" s="23"/>
      <c r="N1765" s="6"/>
      <c r="P1765" s="20"/>
      <c r="Q1765" s="5" t="str">
        <f ca="1">score</f>
        <v/>
      </c>
      <c r="R1765" s="58" t="str">
        <f ca="1">rescore</f>
        <v/>
      </c>
      <c r="S1765" s="11" t="str">
        <f ca="1">price</f>
        <v/>
      </c>
      <c r="U1765" s="4"/>
      <c r="V1765" s="4"/>
      <c r="W1765" s="220" t="str">
        <f ca="1">commission</f>
        <v/>
      </c>
      <c r="X1765" s="301"/>
    </row>
    <row r="1766" spans="1:24" x14ac:dyDescent="0.25">
      <c r="A1766" s="6" t="str">
        <f ca="1">no.</f>
        <v/>
      </c>
      <c r="E1766" s="4" t="str">
        <f ca="1">position</f>
        <v/>
      </c>
      <c r="I1766" s="318"/>
      <c r="L1766" s="23"/>
      <c r="N1766" s="6"/>
      <c r="P1766" s="20"/>
      <c r="Q1766" s="5" t="str">
        <f ca="1">score</f>
        <v/>
      </c>
      <c r="R1766" s="58" t="str">
        <f ca="1">rescore</f>
        <v/>
      </c>
      <c r="S1766" s="11" t="str">
        <f ca="1">price</f>
        <v/>
      </c>
      <c r="U1766" s="4"/>
      <c r="V1766" s="4"/>
      <c r="W1766" s="220" t="str">
        <f ca="1">commission</f>
        <v/>
      </c>
      <c r="X1766" s="301"/>
    </row>
    <row r="1767" spans="1:24" x14ac:dyDescent="0.25">
      <c r="A1767" s="6" t="str">
        <f ca="1">no.</f>
        <v/>
      </c>
      <c r="E1767" s="4" t="str">
        <f ca="1">position</f>
        <v/>
      </c>
      <c r="I1767" s="318"/>
      <c r="L1767" s="23"/>
      <c r="N1767" s="6"/>
      <c r="P1767" s="20"/>
      <c r="Q1767" s="5" t="str">
        <f ca="1">score</f>
        <v/>
      </c>
      <c r="R1767" s="58" t="str">
        <f ca="1">rescore</f>
        <v/>
      </c>
      <c r="S1767" s="11" t="str">
        <f ca="1">price</f>
        <v/>
      </c>
      <c r="U1767" s="4"/>
      <c r="V1767" s="4"/>
      <c r="W1767" s="220" t="str">
        <f ca="1">commission</f>
        <v/>
      </c>
      <c r="X1767" s="301"/>
    </row>
    <row r="1768" spans="1:24" x14ac:dyDescent="0.25">
      <c r="A1768" s="6" t="str">
        <f ca="1">no.</f>
        <v/>
      </c>
      <c r="E1768" s="4" t="str">
        <f ca="1">position</f>
        <v/>
      </c>
      <c r="I1768" s="318"/>
      <c r="L1768" s="23"/>
      <c r="N1768" s="6"/>
      <c r="P1768" s="20"/>
      <c r="Q1768" s="5" t="str">
        <f ca="1">score</f>
        <v/>
      </c>
      <c r="R1768" s="58" t="str">
        <f ca="1">rescore</f>
        <v/>
      </c>
      <c r="S1768" s="11" t="str">
        <f ca="1">price</f>
        <v/>
      </c>
      <c r="U1768" s="4"/>
      <c r="V1768" s="4"/>
      <c r="W1768" s="220" t="str">
        <f ca="1">commission</f>
        <v/>
      </c>
      <c r="X1768" s="301"/>
    </row>
    <row r="1769" spans="1:24" x14ac:dyDescent="0.25">
      <c r="A1769" s="6" t="str">
        <f ca="1">no.</f>
        <v/>
      </c>
      <c r="E1769" s="4" t="str">
        <f ca="1">position</f>
        <v/>
      </c>
      <c r="I1769" s="318"/>
      <c r="L1769" s="23"/>
      <c r="N1769" s="6"/>
      <c r="P1769" s="20"/>
      <c r="Q1769" s="5" t="str">
        <f ca="1">score</f>
        <v/>
      </c>
      <c r="R1769" s="58" t="str">
        <f ca="1">rescore</f>
        <v/>
      </c>
      <c r="S1769" s="11" t="str">
        <f ca="1">price</f>
        <v/>
      </c>
      <c r="U1769" s="4"/>
      <c r="V1769" s="4"/>
      <c r="W1769" s="220" t="str">
        <f ca="1">commission</f>
        <v/>
      </c>
      <c r="X1769" s="301"/>
    </row>
    <row r="1770" spans="1:24" x14ac:dyDescent="0.25">
      <c r="A1770" s="6" t="str">
        <f ca="1">no.</f>
        <v/>
      </c>
      <c r="E1770" s="4" t="str">
        <f ca="1">position</f>
        <v/>
      </c>
      <c r="I1770" s="318"/>
      <c r="L1770" s="23"/>
      <c r="N1770" s="6"/>
      <c r="P1770" s="20"/>
      <c r="Q1770" s="5" t="str">
        <f ca="1">score</f>
        <v/>
      </c>
      <c r="R1770" s="58" t="str">
        <f ca="1">rescore</f>
        <v/>
      </c>
      <c r="S1770" s="11" t="str">
        <f ca="1">price</f>
        <v/>
      </c>
      <c r="U1770" s="4"/>
      <c r="V1770" s="4"/>
      <c r="W1770" s="220" t="str">
        <f ca="1">commission</f>
        <v/>
      </c>
      <c r="X1770" s="301"/>
    </row>
    <row r="1771" spans="1:24" x14ac:dyDescent="0.25">
      <c r="A1771" s="6" t="str">
        <f ca="1">no.</f>
        <v/>
      </c>
      <c r="E1771" s="4" t="str">
        <f ca="1">position</f>
        <v/>
      </c>
      <c r="I1771" s="318"/>
      <c r="L1771" s="23"/>
      <c r="N1771" s="6"/>
      <c r="P1771" s="20"/>
      <c r="Q1771" s="5" t="str">
        <f ca="1">score</f>
        <v/>
      </c>
      <c r="R1771" s="58" t="str">
        <f ca="1">rescore</f>
        <v/>
      </c>
      <c r="S1771" s="11" t="str">
        <f ca="1">price</f>
        <v/>
      </c>
      <c r="U1771" s="4"/>
      <c r="V1771" s="4"/>
      <c r="W1771" s="220" t="str">
        <f ca="1">commission</f>
        <v/>
      </c>
      <c r="X1771" s="301"/>
    </row>
    <row r="1772" spans="1:24" x14ac:dyDescent="0.25">
      <c r="A1772" s="6" t="str">
        <f ca="1">no.</f>
        <v/>
      </c>
      <c r="E1772" s="4" t="str">
        <f ca="1">position</f>
        <v/>
      </c>
      <c r="I1772" s="318"/>
      <c r="L1772" s="23"/>
      <c r="N1772" s="6"/>
      <c r="P1772" s="20"/>
      <c r="Q1772" s="5" t="str">
        <f ca="1">score</f>
        <v/>
      </c>
      <c r="R1772" s="58" t="str">
        <f ca="1">rescore</f>
        <v/>
      </c>
      <c r="S1772" s="11" t="str">
        <f ca="1">price</f>
        <v/>
      </c>
      <c r="U1772" s="4"/>
      <c r="V1772" s="4"/>
      <c r="W1772" s="220" t="str">
        <f ca="1">commission</f>
        <v/>
      </c>
      <c r="X1772" s="301"/>
    </row>
    <row r="1773" spans="1:24" x14ac:dyDescent="0.25">
      <c r="A1773" s="6" t="str">
        <f ca="1">no.</f>
        <v/>
      </c>
      <c r="E1773" s="4" t="str">
        <f ca="1">position</f>
        <v/>
      </c>
      <c r="I1773" s="318"/>
      <c r="L1773" s="23"/>
      <c r="N1773" s="6"/>
      <c r="P1773" s="20"/>
      <c r="Q1773" s="5" t="str">
        <f ca="1">score</f>
        <v/>
      </c>
      <c r="R1773" s="58" t="str">
        <f ca="1">rescore</f>
        <v/>
      </c>
      <c r="S1773" s="11" t="str">
        <f ca="1">price</f>
        <v/>
      </c>
      <c r="U1773" s="4"/>
      <c r="V1773" s="4"/>
      <c r="W1773" s="220" t="str">
        <f ca="1">commission</f>
        <v/>
      </c>
      <c r="X1773" s="301"/>
    </row>
    <row r="1774" spans="1:24" x14ac:dyDescent="0.25">
      <c r="A1774" s="6" t="str">
        <f ca="1">no.</f>
        <v/>
      </c>
      <c r="E1774" s="4" t="str">
        <f ca="1">position</f>
        <v/>
      </c>
      <c r="I1774" s="318"/>
      <c r="L1774" s="23"/>
      <c r="N1774" s="6"/>
      <c r="P1774" s="20"/>
      <c r="Q1774" s="5" t="str">
        <f ca="1">score</f>
        <v/>
      </c>
      <c r="R1774" s="58" t="str">
        <f ca="1">rescore</f>
        <v/>
      </c>
      <c r="S1774" s="11" t="str">
        <f ca="1">price</f>
        <v/>
      </c>
      <c r="U1774" s="4"/>
      <c r="V1774" s="4"/>
      <c r="W1774" s="220" t="str">
        <f ca="1">commission</f>
        <v/>
      </c>
      <c r="X1774" s="301"/>
    </row>
    <row r="1775" spans="1:24" x14ac:dyDescent="0.25">
      <c r="A1775" s="6" t="str">
        <f ca="1">no.</f>
        <v/>
      </c>
      <c r="E1775" s="4" t="str">
        <f ca="1">position</f>
        <v/>
      </c>
      <c r="I1775" s="318"/>
      <c r="L1775" s="23"/>
      <c r="N1775" s="6"/>
      <c r="P1775" s="20"/>
      <c r="Q1775" s="5" t="str">
        <f ca="1">score</f>
        <v/>
      </c>
      <c r="R1775" s="58" t="str">
        <f ca="1">rescore</f>
        <v/>
      </c>
      <c r="S1775" s="11" t="str">
        <f ca="1">price</f>
        <v/>
      </c>
      <c r="U1775" s="4"/>
      <c r="V1775" s="4"/>
      <c r="W1775" s="220" t="str">
        <f ca="1">commission</f>
        <v/>
      </c>
      <c r="X1775" s="301"/>
    </row>
    <row r="1776" spans="1:24" x14ac:dyDescent="0.25">
      <c r="A1776" s="6" t="str">
        <f ca="1">no.</f>
        <v/>
      </c>
      <c r="E1776" s="4" t="str">
        <f ca="1">position</f>
        <v/>
      </c>
      <c r="I1776" s="318"/>
      <c r="L1776" s="23"/>
      <c r="N1776" s="6"/>
      <c r="P1776" s="20"/>
      <c r="Q1776" s="5" t="str">
        <f ca="1">score</f>
        <v/>
      </c>
      <c r="R1776" s="58" t="str">
        <f ca="1">rescore</f>
        <v/>
      </c>
      <c r="S1776" s="11" t="str">
        <f ca="1">price</f>
        <v/>
      </c>
      <c r="U1776" s="4"/>
      <c r="V1776" s="4"/>
      <c r="W1776" s="220" t="str">
        <f ca="1">commission</f>
        <v/>
      </c>
      <c r="X1776" s="301"/>
    </row>
    <row r="1777" spans="1:24" x14ac:dyDescent="0.25">
      <c r="A1777" s="6" t="str">
        <f ca="1">no.</f>
        <v/>
      </c>
      <c r="E1777" s="4" t="str">
        <f ca="1">position</f>
        <v/>
      </c>
      <c r="I1777" s="318"/>
      <c r="L1777" s="23"/>
      <c r="N1777" s="6"/>
      <c r="P1777" s="20"/>
      <c r="Q1777" s="5" t="str">
        <f ca="1">score</f>
        <v/>
      </c>
      <c r="R1777" s="58" t="str">
        <f ca="1">rescore</f>
        <v/>
      </c>
      <c r="S1777" s="11" t="str">
        <f ca="1">price</f>
        <v/>
      </c>
      <c r="U1777" s="4"/>
      <c r="V1777" s="4"/>
      <c r="W1777" s="220" t="str">
        <f ca="1">commission</f>
        <v/>
      </c>
      <c r="X1777" s="301"/>
    </row>
    <row r="1778" spans="1:24" x14ac:dyDescent="0.25">
      <c r="A1778" s="6" t="str">
        <f ca="1">no.</f>
        <v/>
      </c>
      <c r="E1778" s="4" t="str">
        <f ca="1">position</f>
        <v/>
      </c>
      <c r="I1778" s="318"/>
      <c r="L1778" s="23"/>
      <c r="N1778" s="6"/>
      <c r="P1778" s="20"/>
      <c r="Q1778" s="5" t="str">
        <f ca="1">score</f>
        <v/>
      </c>
      <c r="R1778" s="58" t="str">
        <f ca="1">rescore</f>
        <v/>
      </c>
      <c r="S1778" s="11" t="str">
        <f ca="1">price</f>
        <v/>
      </c>
      <c r="U1778" s="4"/>
      <c r="V1778" s="4"/>
      <c r="W1778" s="220" t="str">
        <f ca="1">commission</f>
        <v/>
      </c>
      <c r="X1778" s="301"/>
    </row>
    <row r="1779" spans="1:24" x14ac:dyDescent="0.25">
      <c r="A1779" s="6" t="str">
        <f ca="1">no.</f>
        <v/>
      </c>
      <c r="E1779" s="4" t="str">
        <f ca="1">position</f>
        <v/>
      </c>
      <c r="I1779" s="318"/>
      <c r="L1779" s="23"/>
      <c r="N1779" s="6"/>
      <c r="P1779" s="20"/>
      <c r="Q1779" s="5" t="str">
        <f ca="1">score</f>
        <v/>
      </c>
      <c r="R1779" s="58" t="str">
        <f ca="1">rescore</f>
        <v/>
      </c>
      <c r="S1779" s="11" t="str">
        <f ca="1">price</f>
        <v/>
      </c>
      <c r="U1779" s="4"/>
      <c r="V1779" s="4"/>
      <c r="W1779" s="220" t="str">
        <f ca="1">commission</f>
        <v/>
      </c>
      <c r="X1779" s="301"/>
    </row>
    <row r="1780" spans="1:24" x14ac:dyDescent="0.25">
      <c r="A1780" s="6" t="str">
        <f ca="1">no.</f>
        <v/>
      </c>
      <c r="E1780" s="4" t="str">
        <f ca="1">position</f>
        <v/>
      </c>
      <c r="I1780" s="318"/>
      <c r="L1780" s="23"/>
      <c r="N1780" s="6"/>
      <c r="P1780" s="20"/>
      <c r="Q1780" s="5" t="str">
        <f ca="1">score</f>
        <v/>
      </c>
      <c r="R1780" s="58" t="str">
        <f ca="1">rescore</f>
        <v/>
      </c>
      <c r="S1780" s="11" t="str">
        <f ca="1">price</f>
        <v/>
      </c>
      <c r="U1780" s="4"/>
      <c r="V1780" s="4"/>
      <c r="W1780" s="220" t="str">
        <f ca="1">commission</f>
        <v/>
      </c>
      <c r="X1780" s="301"/>
    </row>
    <row r="1781" spans="1:24" x14ac:dyDescent="0.25">
      <c r="A1781" s="6" t="str">
        <f ca="1">no.</f>
        <v/>
      </c>
      <c r="E1781" s="4" t="str">
        <f ca="1">position</f>
        <v/>
      </c>
      <c r="I1781" s="318"/>
      <c r="L1781" s="23"/>
      <c r="N1781" s="6"/>
      <c r="P1781" s="20"/>
      <c r="Q1781" s="5" t="str">
        <f ca="1">score</f>
        <v/>
      </c>
      <c r="R1781" s="58" t="str">
        <f ca="1">rescore</f>
        <v/>
      </c>
      <c r="S1781" s="11" t="str">
        <f ca="1">price</f>
        <v/>
      </c>
      <c r="U1781" s="4"/>
      <c r="V1781" s="4"/>
      <c r="W1781" s="220" t="str">
        <f ca="1">commission</f>
        <v/>
      </c>
      <c r="X1781" s="301"/>
    </row>
    <row r="1782" spans="1:24" x14ac:dyDescent="0.25">
      <c r="A1782" s="6" t="str">
        <f ca="1">no.</f>
        <v/>
      </c>
      <c r="E1782" s="4" t="str">
        <f ca="1">position</f>
        <v/>
      </c>
      <c r="I1782" s="318"/>
      <c r="L1782" s="23"/>
      <c r="N1782" s="6"/>
      <c r="P1782" s="20"/>
      <c r="Q1782" s="5" t="str">
        <f ca="1">score</f>
        <v/>
      </c>
      <c r="R1782" s="58" t="str">
        <f ca="1">rescore</f>
        <v/>
      </c>
      <c r="S1782" s="11" t="str">
        <f ca="1">price</f>
        <v/>
      </c>
      <c r="U1782" s="4"/>
      <c r="V1782" s="4"/>
      <c r="W1782" s="220" t="str">
        <f ca="1">commission</f>
        <v/>
      </c>
      <c r="X1782" s="301"/>
    </row>
    <row r="1783" spans="1:24" x14ac:dyDescent="0.25">
      <c r="A1783" s="6" t="str">
        <f ca="1">no.</f>
        <v/>
      </c>
      <c r="E1783" s="4" t="str">
        <f ca="1">position</f>
        <v/>
      </c>
      <c r="I1783" s="318"/>
      <c r="L1783" s="23"/>
      <c r="N1783" s="6"/>
      <c r="P1783" s="20"/>
      <c r="Q1783" s="5" t="str">
        <f ca="1">score</f>
        <v/>
      </c>
      <c r="R1783" s="58" t="str">
        <f ca="1">rescore</f>
        <v/>
      </c>
      <c r="S1783" s="11" t="str">
        <f ca="1">price</f>
        <v/>
      </c>
      <c r="U1783" s="4"/>
      <c r="V1783" s="4"/>
      <c r="W1783" s="220" t="str">
        <f ca="1">commission</f>
        <v/>
      </c>
      <c r="X1783" s="301"/>
    </row>
    <row r="1784" spans="1:24" x14ac:dyDescent="0.25">
      <c r="A1784" s="6" t="str">
        <f ca="1">no.</f>
        <v/>
      </c>
      <c r="E1784" s="4" t="str">
        <f ca="1">position</f>
        <v/>
      </c>
      <c r="I1784" s="318"/>
      <c r="L1784" s="23"/>
      <c r="N1784" s="6"/>
      <c r="P1784" s="20"/>
      <c r="Q1784" s="5" t="str">
        <f ca="1">score</f>
        <v/>
      </c>
      <c r="R1784" s="58" t="str">
        <f ca="1">rescore</f>
        <v/>
      </c>
      <c r="S1784" s="11" t="str">
        <f ca="1">price</f>
        <v/>
      </c>
      <c r="U1784" s="4"/>
      <c r="V1784" s="4"/>
      <c r="W1784" s="220" t="str">
        <f ca="1">commission</f>
        <v/>
      </c>
      <c r="X1784" s="301"/>
    </row>
    <row r="1785" spans="1:24" x14ac:dyDescent="0.25">
      <c r="A1785" s="6" t="str">
        <f ca="1">no.</f>
        <v/>
      </c>
      <c r="E1785" s="4" t="str">
        <f ca="1">position</f>
        <v/>
      </c>
      <c r="I1785" s="318"/>
      <c r="L1785" s="23"/>
      <c r="N1785" s="6"/>
      <c r="P1785" s="20"/>
      <c r="Q1785" s="5" t="str">
        <f ca="1">score</f>
        <v/>
      </c>
      <c r="R1785" s="58" t="str">
        <f ca="1">rescore</f>
        <v/>
      </c>
      <c r="S1785" s="11" t="str">
        <f ca="1">price</f>
        <v/>
      </c>
      <c r="U1785" s="4"/>
      <c r="V1785" s="4"/>
      <c r="W1785" s="220" t="str">
        <f ca="1">commission</f>
        <v/>
      </c>
      <c r="X1785" s="301"/>
    </row>
    <row r="1786" spans="1:24" x14ac:dyDescent="0.25">
      <c r="A1786" s="6" t="str">
        <f ca="1">no.</f>
        <v/>
      </c>
      <c r="E1786" s="4" t="str">
        <f ca="1">position</f>
        <v/>
      </c>
      <c r="I1786" s="318"/>
      <c r="L1786" s="23"/>
      <c r="N1786" s="6"/>
      <c r="P1786" s="20"/>
      <c r="Q1786" s="5" t="str">
        <f ca="1">score</f>
        <v/>
      </c>
      <c r="R1786" s="58" t="str">
        <f ca="1">rescore</f>
        <v/>
      </c>
      <c r="S1786" s="11" t="str">
        <f ca="1">price</f>
        <v/>
      </c>
      <c r="U1786" s="4"/>
      <c r="V1786" s="4"/>
      <c r="W1786" s="220" t="str">
        <f ca="1">commission</f>
        <v/>
      </c>
      <c r="X1786" s="301"/>
    </row>
    <row r="1787" spans="1:24" x14ac:dyDescent="0.25">
      <c r="A1787" s="6" t="str">
        <f ca="1">no.</f>
        <v/>
      </c>
      <c r="E1787" s="4" t="str">
        <f ca="1">position</f>
        <v/>
      </c>
      <c r="I1787" s="318"/>
      <c r="L1787" s="23"/>
      <c r="N1787" s="6"/>
      <c r="P1787" s="20"/>
      <c r="Q1787" s="5" t="str">
        <f ca="1">score</f>
        <v/>
      </c>
      <c r="R1787" s="58" t="str">
        <f ca="1">rescore</f>
        <v/>
      </c>
      <c r="S1787" s="11" t="str">
        <f ca="1">price</f>
        <v/>
      </c>
      <c r="U1787" s="4"/>
      <c r="V1787" s="4"/>
      <c r="W1787" s="220" t="str">
        <f ca="1">commission</f>
        <v/>
      </c>
      <c r="X1787" s="301"/>
    </row>
    <row r="1788" spans="1:24" x14ac:dyDescent="0.25">
      <c r="A1788" s="6" t="str">
        <f ca="1">no.</f>
        <v/>
      </c>
      <c r="E1788" s="4" t="str">
        <f ca="1">position</f>
        <v/>
      </c>
      <c r="I1788" s="318"/>
      <c r="L1788" s="23"/>
      <c r="N1788" s="6"/>
      <c r="P1788" s="20"/>
      <c r="Q1788" s="5" t="str">
        <f ca="1">score</f>
        <v/>
      </c>
      <c r="R1788" s="58" t="str">
        <f ca="1">rescore</f>
        <v/>
      </c>
      <c r="S1788" s="11" t="str">
        <f ca="1">price</f>
        <v/>
      </c>
      <c r="U1788" s="4"/>
      <c r="V1788" s="4"/>
      <c r="W1788" s="220" t="str">
        <f ca="1">commission</f>
        <v/>
      </c>
      <c r="X1788" s="301"/>
    </row>
    <row r="1789" spans="1:24" x14ac:dyDescent="0.25">
      <c r="A1789" s="6" t="str">
        <f ca="1">no.</f>
        <v/>
      </c>
      <c r="E1789" s="4" t="str">
        <f ca="1">position</f>
        <v/>
      </c>
      <c r="I1789" s="318"/>
      <c r="L1789" s="23"/>
      <c r="N1789" s="6"/>
      <c r="P1789" s="20"/>
      <c r="Q1789" s="5" t="str">
        <f ca="1">score</f>
        <v/>
      </c>
      <c r="R1789" s="58" t="str">
        <f ca="1">rescore</f>
        <v/>
      </c>
      <c r="S1789" s="11" t="str">
        <f ca="1">price</f>
        <v/>
      </c>
      <c r="U1789" s="4"/>
      <c r="V1789" s="4"/>
      <c r="W1789" s="220" t="str">
        <f ca="1">commission</f>
        <v/>
      </c>
      <c r="X1789" s="301"/>
    </row>
    <row r="1790" spans="1:24" x14ac:dyDescent="0.25">
      <c r="A1790" s="6" t="str">
        <f ca="1">no.</f>
        <v/>
      </c>
      <c r="E1790" s="4" t="str">
        <f ca="1">position</f>
        <v/>
      </c>
      <c r="I1790" s="318"/>
      <c r="L1790" s="23"/>
      <c r="N1790" s="6"/>
      <c r="P1790" s="20"/>
      <c r="Q1790" s="5" t="str">
        <f ca="1">score</f>
        <v/>
      </c>
      <c r="R1790" s="58" t="str">
        <f ca="1">rescore</f>
        <v/>
      </c>
      <c r="S1790" s="11" t="str">
        <f ca="1">price</f>
        <v/>
      </c>
      <c r="U1790" s="4"/>
      <c r="V1790" s="4"/>
      <c r="W1790" s="220" t="str">
        <f ca="1">commission</f>
        <v/>
      </c>
      <c r="X1790" s="301"/>
    </row>
    <row r="1791" spans="1:24" x14ac:dyDescent="0.25">
      <c r="A1791" s="6" t="str">
        <f ca="1">no.</f>
        <v/>
      </c>
      <c r="E1791" s="4" t="str">
        <f ca="1">position</f>
        <v/>
      </c>
      <c r="I1791" s="318"/>
      <c r="L1791" s="23"/>
      <c r="N1791" s="6"/>
      <c r="P1791" s="20"/>
      <c r="Q1791" s="5" t="str">
        <f ca="1">score</f>
        <v/>
      </c>
      <c r="R1791" s="58" t="str">
        <f ca="1">rescore</f>
        <v/>
      </c>
      <c r="S1791" s="11" t="str">
        <f ca="1">price</f>
        <v/>
      </c>
      <c r="U1791" s="4"/>
      <c r="V1791" s="4"/>
      <c r="W1791" s="220" t="str">
        <f ca="1">commission</f>
        <v/>
      </c>
      <c r="X1791" s="301"/>
    </row>
    <row r="1792" spans="1:24" x14ac:dyDescent="0.25">
      <c r="A1792" s="6" t="str">
        <f ca="1">no.</f>
        <v/>
      </c>
      <c r="E1792" s="4" t="str">
        <f ca="1">position</f>
        <v/>
      </c>
      <c r="I1792" s="318"/>
      <c r="L1792" s="23"/>
      <c r="N1792" s="6"/>
      <c r="P1792" s="20"/>
      <c r="Q1792" s="5" t="str">
        <f ca="1">score</f>
        <v/>
      </c>
      <c r="R1792" s="58" t="str">
        <f ca="1">rescore</f>
        <v/>
      </c>
      <c r="S1792" s="11" t="str">
        <f ca="1">price</f>
        <v/>
      </c>
      <c r="U1792" s="4"/>
      <c r="V1792" s="4"/>
      <c r="W1792" s="220" t="str">
        <f ca="1">commission</f>
        <v/>
      </c>
      <c r="X1792" s="301"/>
    </row>
    <row r="1793" spans="1:24" x14ac:dyDescent="0.25">
      <c r="A1793" s="6" t="str">
        <f ca="1">no.</f>
        <v/>
      </c>
      <c r="E1793" s="4" t="str">
        <f ca="1">position</f>
        <v/>
      </c>
      <c r="I1793" s="318"/>
      <c r="L1793" s="23"/>
      <c r="N1793" s="6"/>
      <c r="P1793" s="20"/>
      <c r="Q1793" s="5" t="str">
        <f ca="1">score</f>
        <v/>
      </c>
      <c r="R1793" s="58" t="str">
        <f ca="1">rescore</f>
        <v/>
      </c>
      <c r="S1793" s="11" t="str">
        <f ca="1">price</f>
        <v/>
      </c>
      <c r="U1793" s="4"/>
      <c r="V1793" s="4"/>
      <c r="W1793" s="220" t="str">
        <f ca="1">commission</f>
        <v/>
      </c>
      <c r="X1793" s="301"/>
    </row>
    <row r="1794" spans="1:24" x14ac:dyDescent="0.25">
      <c r="A1794" s="6" t="str">
        <f ca="1">no.</f>
        <v/>
      </c>
      <c r="E1794" s="4" t="str">
        <f ca="1">position</f>
        <v/>
      </c>
      <c r="I1794" s="318"/>
      <c r="L1794" s="23"/>
      <c r="N1794" s="6"/>
      <c r="P1794" s="20"/>
      <c r="Q1794" s="5" t="str">
        <f ca="1">score</f>
        <v/>
      </c>
      <c r="R1794" s="58" t="str">
        <f ca="1">rescore</f>
        <v/>
      </c>
      <c r="S1794" s="11" t="str">
        <f ca="1">price</f>
        <v/>
      </c>
      <c r="U1794" s="4"/>
      <c r="V1794" s="4"/>
      <c r="W1794" s="220" t="str">
        <f ca="1">commission</f>
        <v/>
      </c>
      <c r="X1794" s="301"/>
    </row>
    <row r="1795" spans="1:24" x14ac:dyDescent="0.25">
      <c r="A1795" s="6" t="str">
        <f ca="1">no.</f>
        <v/>
      </c>
      <c r="E1795" s="4" t="str">
        <f ca="1">position</f>
        <v/>
      </c>
      <c r="I1795" s="318"/>
      <c r="L1795" s="23"/>
      <c r="N1795" s="6"/>
      <c r="P1795" s="20"/>
      <c r="Q1795" s="5" t="str">
        <f ca="1">score</f>
        <v/>
      </c>
      <c r="R1795" s="58" t="str">
        <f ca="1">rescore</f>
        <v/>
      </c>
      <c r="S1795" s="11" t="str">
        <f ca="1">price</f>
        <v/>
      </c>
      <c r="U1795" s="4"/>
      <c r="V1795" s="4"/>
      <c r="W1795" s="220" t="str">
        <f ca="1">commission</f>
        <v/>
      </c>
      <c r="X1795" s="301"/>
    </row>
    <row r="1796" spans="1:24" x14ac:dyDescent="0.25">
      <c r="A1796" s="6" t="str">
        <f ca="1">no.</f>
        <v/>
      </c>
      <c r="E1796" s="4" t="str">
        <f ca="1">position</f>
        <v/>
      </c>
      <c r="I1796" s="318"/>
      <c r="L1796" s="23"/>
      <c r="N1796" s="6"/>
      <c r="P1796" s="20"/>
      <c r="Q1796" s="5" t="str">
        <f ca="1">score</f>
        <v/>
      </c>
      <c r="R1796" s="58" t="str">
        <f ca="1">rescore</f>
        <v/>
      </c>
      <c r="S1796" s="11" t="str">
        <f ca="1">price</f>
        <v/>
      </c>
      <c r="U1796" s="4"/>
      <c r="V1796" s="4"/>
      <c r="W1796" s="220" t="str">
        <f ca="1">commission</f>
        <v/>
      </c>
      <c r="X1796" s="301"/>
    </row>
    <row r="1797" spans="1:24" x14ac:dyDescent="0.25">
      <c r="A1797" s="6" t="str">
        <f ca="1">no.</f>
        <v/>
      </c>
      <c r="E1797" s="4" t="str">
        <f ca="1">position</f>
        <v/>
      </c>
      <c r="I1797" s="318"/>
      <c r="L1797" s="23"/>
      <c r="N1797" s="6"/>
      <c r="P1797" s="20"/>
      <c r="Q1797" s="5" t="str">
        <f ca="1">score</f>
        <v/>
      </c>
      <c r="R1797" s="58" t="str">
        <f ca="1">rescore</f>
        <v/>
      </c>
      <c r="S1797" s="11" t="str">
        <f ca="1">price</f>
        <v/>
      </c>
      <c r="U1797" s="4"/>
      <c r="V1797" s="4"/>
      <c r="W1797" s="220" t="str">
        <f ca="1">commission</f>
        <v/>
      </c>
      <c r="X1797" s="301"/>
    </row>
    <row r="1798" spans="1:24" x14ac:dyDescent="0.25">
      <c r="A1798" s="6" t="str">
        <f ca="1">no.</f>
        <v/>
      </c>
      <c r="E1798" s="4" t="str">
        <f ca="1">position</f>
        <v/>
      </c>
      <c r="I1798" s="318"/>
      <c r="L1798" s="23"/>
      <c r="N1798" s="6"/>
      <c r="P1798" s="20"/>
      <c r="Q1798" s="5" t="str">
        <f ca="1">score</f>
        <v/>
      </c>
      <c r="R1798" s="58" t="str">
        <f ca="1">rescore</f>
        <v/>
      </c>
      <c r="S1798" s="11" t="str">
        <f ca="1">price</f>
        <v/>
      </c>
      <c r="U1798" s="4"/>
      <c r="V1798" s="4"/>
      <c r="W1798" s="220" t="str">
        <f ca="1">commission</f>
        <v/>
      </c>
      <c r="X1798" s="301"/>
    </row>
    <row r="1799" spans="1:24" x14ac:dyDescent="0.25">
      <c r="A1799" s="6" t="str">
        <f ca="1">no.</f>
        <v/>
      </c>
      <c r="E1799" s="4" t="str">
        <f ca="1">position</f>
        <v/>
      </c>
      <c r="I1799" s="318"/>
      <c r="L1799" s="23"/>
      <c r="N1799" s="6"/>
      <c r="P1799" s="20"/>
      <c r="Q1799" s="5" t="str">
        <f ca="1">score</f>
        <v/>
      </c>
      <c r="R1799" s="58" t="str">
        <f ca="1">rescore</f>
        <v/>
      </c>
      <c r="S1799" s="11" t="str">
        <f ca="1">price</f>
        <v/>
      </c>
      <c r="U1799" s="4"/>
      <c r="V1799" s="4"/>
      <c r="W1799" s="220" t="str">
        <f ca="1">commission</f>
        <v/>
      </c>
      <c r="X1799" s="301"/>
    </row>
    <row r="1800" spans="1:24" x14ac:dyDescent="0.25">
      <c r="A1800" s="6" t="str">
        <f ca="1">no.</f>
        <v/>
      </c>
      <c r="E1800" s="4" t="str">
        <f ca="1">position</f>
        <v/>
      </c>
      <c r="I1800" s="318"/>
      <c r="L1800" s="23"/>
      <c r="N1800" s="6"/>
      <c r="P1800" s="20"/>
      <c r="Q1800" s="5" t="str">
        <f ca="1">score</f>
        <v/>
      </c>
      <c r="R1800" s="58" t="str">
        <f ca="1">rescore</f>
        <v/>
      </c>
      <c r="S1800" s="11" t="str">
        <f ca="1">price</f>
        <v/>
      </c>
      <c r="U1800" s="4"/>
      <c r="V1800" s="4"/>
      <c r="W1800" s="220" t="str">
        <f ca="1">commission</f>
        <v/>
      </c>
      <c r="X1800" s="301"/>
    </row>
    <row r="1801" spans="1:24" x14ac:dyDescent="0.25">
      <c r="A1801" s="6" t="str">
        <f ca="1">no.</f>
        <v/>
      </c>
      <c r="E1801" s="4" t="str">
        <f ca="1">position</f>
        <v/>
      </c>
      <c r="I1801" s="318"/>
      <c r="L1801" s="23"/>
      <c r="N1801" s="6"/>
      <c r="P1801" s="20"/>
      <c r="Q1801" s="5" t="str">
        <f ca="1">score</f>
        <v/>
      </c>
      <c r="R1801" s="58" t="str">
        <f ca="1">rescore</f>
        <v/>
      </c>
      <c r="S1801" s="11" t="str">
        <f ca="1">price</f>
        <v/>
      </c>
      <c r="U1801" s="4"/>
      <c r="V1801" s="4"/>
      <c r="W1801" s="220" t="str">
        <f ca="1">commission</f>
        <v/>
      </c>
      <c r="X1801" s="301"/>
    </row>
    <row r="1802" spans="1:24" x14ac:dyDescent="0.25">
      <c r="A1802" s="6" t="str">
        <f ca="1">no.</f>
        <v/>
      </c>
      <c r="E1802" s="4" t="str">
        <f ca="1">position</f>
        <v/>
      </c>
      <c r="I1802" s="318"/>
      <c r="L1802" s="23"/>
      <c r="N1802" s="6"/>
      <c r="P1802" s="20"/>
      <c r="Q1802" s="5" t="str">
        <f ca="1">score</f>
        <v/>
      </c>
      <c r="R1802" s="58" t="str">
        <f ca="1">rescore</f>
        <v/>
      </c>
      <c r="S1802" s="11" t="str">
        <f ca="1">price</f>
        <v/>
      </c>
      <c r="U1802" s="4"/>
      <c r="V1802" s="4"/>
      <c r="W1802" s="220" t="str">
        <f ca="1">commission</f>
        <v/>
      </c>
      <c r="X1802" s="301"/>
    </row>
    <row r="1803" spans="1:24" x14ac:dyDescent="0.25">
      <c r="A1803" s="6" t="str">
        <f ca="1">no.</f>
        <v/>
      </c>
      <c r="E1803" s="4" t="str">
        <f ca="1">position</f>
        <v/>
      </c>
      <c r="I1803" s="318"/>
      <c r="L1803" s="23"/>
      <c r="N1803" s="6"/>
      <c r="P1803" s="20"/>
      <c r="Q1803" s="5" t="str">
        <f ca="1">score</f>
        <v/>
      </c>
      <c r="R1803" s="58" t="str">
        <f ca="1">rescore</f>
        <v/>
      </c>
      <c r="S1803" s="11" t="str">
        <f ca="1">price</f>
        <v/>
      </c>
      <c r="U1803" s="4"/>
      <c r="V1803" s="4"/>
      <c r="W1803" s="220" t="str">
        <f ca="1">commission</f>
        <v/>
      </c>
      <c r="X1803" s="301"/>
    </row>
    <row r="1804" spans="1:24" x14ac:dyDescent="0.25">
      <c r="A1804" s="6" t="str">
        <f ca="1">no.</f>
        <v/>
      </c>
      <c r="E1804" s="4" t="str">
        <f ca="1">position</f>
        <v/>
      </c>
      <c r="I1804" s="318"/>
      <c r="L1804" s="23"/>
      <c r="N1804" s="6"/>
      <c r="P1804" s="20"/>
      <c r="Q1804" s="5" t="str">
        <f ca="1">score</f>
        <v/>
      </c>
      <c r="R1804" s="58" t="str">
        <f ca="1">rescore</f>
        <v/>
      </c>
      <c r="S1804" s="11" t="str">
        <f ca="1">price</f>
        <v/>
      </c>
      <c r="U1804" s="4"/>
      <c r="V1804" s="4"/>
      <c r="W1804" s="220" t="str">
        <f ca="1">commission</f>
        <v/>
      </c>
      <c r="X1804" s="301"/>
    </row>
    <row r="1805" spans="1:24" x14ac:dyDescent="0.25">
      <c r="A1805" s="6" t="str">
        <f ca="1">no.</f>
        <v/>
      </c>
      <c r="E1805" s="4" t="str">
        <f ca="1">position</f>
        <v/>
      </c>
      <c r="I1805" s="318"/>
      <c r="L1805" s="23"/>
      <c r="N1805" s="6"/>
      <c r="P1805" s="20"/>
      <c r="Q1805" s="5" t="str">
        <f ca="1">score</f>
        <v/>
      </c>
      <c r="R1805" s="58" t="str">
        <f ca="1">rescore</f>
        <v/>
      </c>
      <c r="S1805" s="11" t="str">
        <f ca="1">price</f>
        <v/>
      </c>
      <c r="U1805" s="4"/>
      <c r="V1805" s="4"/>
      <c r="W1805" s="220" t="str">
        <f ca="1">commission</f>
        <v/>
      </c>
      <c r="X1805" s="301"/>
    </row>
    <row r="1806" spans="1:24" x14ac:dyDescent="0.25">
      <c r="A1806" s="6" t="str">
        <f ca="1">no.</f>
        <v/>
      </c>
      <c r="E1806" s="4" t="str">
        <f ca="1">position</f>
        <v/>
      </c>
      <c r="I1806" s="318"/>
      <c r="L1806" s="23"/>
      <c r="N1806" s="6"/>
      <c r="P1806" s="20"/>
      <c r="Q1806" s="5" t="str">
        <f ca="1">score</f>
        <v/>
      </c>
      <c r="R1806" s="58" t="str">
        <f ca="1">rescore</f>
        <v/>
      </c>
      <c r="S1806" s="11" t="str">
        <f ca="1">price</f>
        <v/>
      </c>
      <c r="U1806" s="4"/>
      <c r="V1806" s="4"/>
      <c r="W1806" s="220" t="str">
        <f ca="1">commission</f>
        <v/>
      </c>
      <c r="X1806" s="301"/>
    </row>
    <row r="1807" spans="1:24" x14ac:dyDescent="0.25">
      <c r="A1807" s="6" t="str">
        <f ca="1">no.</f>
        <v/>
      </c>
      <c r="E1807" s="4" t="str">
        <f ca="1">position</f>
        <v/>
      </c>
      <c r="I1807" s="318"/>
      <c r="L1807" s="23"/>
      <c r="N1807" s="6"/>
      <c r="P1807" s="20"/>
      <c r="Q1807" s="5" t="str">
        <f ca="1">score</f>
        <v/>
      </c>
      <c r="R1807" s="58" t="str">
        <f ca="1">rescore</f>
        <v/>
      </c>
      <c r="S1807" s="11" t="str">
        <f ca="1">price</f>
        <v/>
      </c>
      <c r="U1807" s="4"/>
      <c r="V1807" s="4"/>
      <c r="W1807" s="220" t="str">
        <f ca="1">commission</f>
        <v/>
      </c>
      <c r="X1807" s="301"/>
    </row>
    <row r="1808" spans="1:24" x14ac:dyDescent="0.25">
      <c r="A1808" s="6" t="str">
        <f ca="1">no.</f>
        <v/>
      </c>
      <c r="E1808" s="4" t="str">
        <f ca="1">position</f>
        <v/>
      </c>
      <c r="I1808" s="318"/>
      <c r="L1808" s="23"/>
      <c r="N1808" s="6"/>
      <c r="P1808" s="20"/>
      <c r="Q1808" s="5" t="str">
        <f ca="1">score</f>
        <v/>
      </c>
      <c r="R1808" s="58" t="str">
        <f ca="1">rescore</f>
        <v/>
      </c>
      <c r="S1808" s="11" t="str">
        <f ca="1">price</f>
        <v/>
      </c>
      <c r="U1808" s="4"/>
      <c r="V1808" s="4"/>
      <c r="W1808" s="220" t="str">
        <f ca="1">commission</f>
        <v/>
      </c>
      <c r="X1808" s="301"/>
    </row>
    <row r="1809" spans="1:24" x14ac:dyDescent="0.25">
      <c r="A1809" s="6" t="str">
        <f ca="1">no.</f>
        <v/>
      </c>
      <c r="E1809" s="4" t="str">
        <f ca="1">position</f>
        <v/>
      </c>
      <c r="I1809" s="318"/>
      <c r="L1809" s="23"/>
      <c r="N1809" s="6"/>
      <c r="P1809" s="20"/>
      <c r="Q1809" s="5" t="str">
        <f ca="1">score</f>
        <v/>
      </c>
      <c r="R1809" s="58" t="str">
        <f ca="1">rescore</f>
        <v/>
      </c>
      <c r="S1809" s="11" t="str">
        <f ca="1">price</f>
        <v/>
      </c>
      <c r="U1809" s="4"/>
      <c r="V1809" s="4"/>
      <c r="W1809" s="220" t="str">
        <f ca="1">commission</f>
        <v/>
      </c>
      <c r="X1809" s="301"/>
    </row>
    <row r="1810" spans="1:24" x14ac:dyDescent="0.25">
      <c r="A1810" s="6" t="str">
        <f ca="1">no.</f>
        <v/>
      </c>
      <c r="E1810" s="4" t="str">
        <f ca="1">position</f>
        <v/>
      </c>
      <c r="I1810" s="318"/>
      <c r="L1810" s="23"/>
      <c r="N1810" s="6"/>
      <c r="P1810" s="20"/>
      <c r="Q1810" s="5" t="str">
        <f ca="1">score</f>
        <v/>
      </c>
      <c r="R1810" s="58" t="str">
        <f ca="1">rescore</f>
        <v/>
      </c>
      <c r="S1810" s="11" t="str">
        <f ca="1">price</f>
        <v/>
      </c>
      <c r="U1810" s="4"/>
      <c r="V1810" s="4"/>
      <c r="W1810" s="220" t="str">
        <f ca="1">commission</f>
        <v/>
      </c>
      <c r="X1810" s="301"/>
    </row>
    <row r="1811" spans="1:24" x14ac:dyDescent="0.25">
      <c r="A1811" s="6" t="str">
        <f ca="1">no.</f>
        <v/>
      </c>
      <c r="E1811" s="4" t="str">
        <f ca="1">position</f>
        <v/>
      </c>
      <c r="I1811" s="318"/>
      <c r="L1811" s="23"/>
      <c r="N1811" s="6"/>
      <c r="P1811" s="20"/>
      <c r="Q1811" s="5" t="str">
        <f ca="1">score</f>
        <v/>
      </c>
      <c r="R1811" s="58" t="str">
        <f ca="1">rescore</f>
        <v/>
      </c>
      <c r="S1811" s="11" t="str">
        <f ca="1">price</f>
        <v/>
      </c>
      <c r="U1811" s="4"/>
      <c r="V1811" s="4"/>
      <c r="W1811" s="220" t="str">
        <f ca="1">commission</f>
        <v/>
      </c>
      <c r="X1811" s="301"/>
    </row>
    <row r="1812" spans="1:24" x14ac:dyDescent="0.25">
      <c r="A1812" s="6" t="str">
        <f ca="1">no.</f>
        <v/>
      </c>
      <c r="E1812" s="4" t="str">
        <f ca="1">position</f>
        <v/>
      </c>
      <c r="I1812" s="318"/>
      <c r="L1812" s="23"/>
      <c r="N1812" s="6"/>
      <c r="P1812" s="20"/>
      <c r="Q1812" s="5" t="str">
        <f ca="1">score</f>
        <v/>
      </c>
      <c r="R1812" s="58" t="str">
        <f ca="1">rescore</f>
        <v/>
      </c>
      <c r="S1812" s="11" t="str">
        <f ca="1">price</f>
        <v/>
      </c>
      <c r="U1812" s="4"/>
      <c r="V1812" s="4"/>
      <c r="W1812" s="220" t="str">
        <f ca="1">commission</f>
        <v/>
      </c>
      <c r="X1812" s="301"/>
    </row>
    <row r="1813" spans="1:24" x14ac:dyDescent="0.25">
      <c r="A1813" s="6" t="str">
        <f ca="1">no.</f>
        <v/>
      </c>
      <c r="E1813" s="4" t="str">
        <f ca="1">position</f>
        <v/>
      </c>
      <c r="I1813" s="318"/>
      <c r="L1813" s="23"/>
      <c r="N1813" s="6"/>
      <c r="P1813" s="20"/>
      <c r="Q1813" s="5" t="str">
        <f ca="1">score</f>
        <v/>
      </c>
      <c r="R1813" s="58" t="str">
        <f ca="1">rescore</f>
        <v/>
      </c>
      <c r="S1813" s="11" t="str">
        <f ca="1">price</f>
        <v/>
      </c>
      <c r="U1813" s="4"/>
      <c r="V1813" s="4"/>
      <c r="W1813" s="220" t="str">
        <f ca="1">commission</f>
        <v/>
      </c>
      <c r="X1813" s="301"/>
    </row>
    <row r="1814" spans="1:24" x14ac:dyDescent="0.25">
      <c r="A1814" s="6" t="str">
        <f ca="1">no.</f>
        <v/>
      </c>
      <c r="E1814" s="4" t="str">
        <f ca="1">position</f>
        <v/>
      </c>
      <c r="I1814" s="318"/>
      <c r="L1814" s="23"/>
      <c r="N1814" s="6"/>
      <c r="P1814" s="20"/>
      <c r="Q1814" s="5" t="str">
        <f ca="1">score</f>
        <v/>
      </c>
      <c r="R1814" s="58" t="str">
        <f ca="1">rescore</f>
        <v/>
      </c>
      <c r="S1814" s="11" t="str">
        <f ca="1">price</f>
        <v/>
      </c>
      <c r="U1814" s="4"/>
      <c r="V1814" s="4"/>
      <c r="W1814" s="220" t="str">
        <f ca="1">commission</f>
        <v/>
      </c>
      <c r="X1814" s="301"/>
    </row>
    <row r="1815" spans="1:24" x14ac:dyDescent="0.25">
      <c r="A1815" s="6" t="str">
        <f ca="1">no.</f>
        <v/>
      </c>
      <c r="E1815" s="4" t="str">
        <f ca="1">position</f>
        <v/>
      </c>
      <c r="I1815" s="318"/>
      <c r="L1815" s="23"/>
      <c r="N1815" s="6"/>
      <c r="P1815" s="20"/>
      <c r="Q1815" s="5" t="str">
        <f ca="1">score</f>
        <v/>
      </c>
      <c r="R1815" s="58" t="str">
        <f ca="1">rescore</f>
        <v/>
      </c>
      <c r="S1815" s="11" t="str">
        <f ca="1">price</f>
        <v/>
      </c>
      <c r="U1815" s="4"/>
      <c r="V1815" s="4"/>
      <c r="W1815" s="220" t="str">
        <f ca="1">commission</f>
        <v/>
      </c>
      <c r="X1815" s="301"/>
    </row>
    <row r="1816" spans="1:24" x14ac:dyDescent="0.25">
      <c r="A1816" s="6" t="str">
        <f ca="1">no.</f>
        <v/>
      </c>
      <c r="E1816" s="4" t="str">
        <f ca="1">position</f>
        <v/>
      </c>
      <c r="I1816" s="318"/>
      <c r="L1816" s="23"/>
      <c r="N1816" s="6"/>
      <c r="P1816" s="20"/>
      <c r="Q1816" s="5" t="str">
        <f ca="1">score</f>
        <v/>
      </c>
      <c r="R1816" s="58" t="str">
        <f ca="1">rescore</f>
        <v/>
      </c>
      <c r="S1816" s="11" t="str">
        <f ca="1">price</f>
        <v/>
      </c>
      <c r="U1816" s="4"/>
      <c r="V1816" s="4"/>
      <c r="W1816" s="220" t="str">
        <f ca="1">commission</f>
        <v/>
      </c>
      <c r="X1816" s="301"/>
    </row>
    <row r="1817" spans="1:24" x14ac:dyDescent="0.25">
      <c r="A1817" s="6" t="str">
        <f ca="1">no.</f>
        <v/>
      </c>
      <c r="E1817" s="4" t="str">
        <f ca="1">position</f>
        <v/>
      </c>
      <c r="I1817" s="318"/>
      <c r="L1817" s="23"/>
      <c r="N1817" s="6"/>
      <c r="P1817" s="20"/>
      <c r="Q1817" s="5" t="str">
        <f ca="1">score</f>
        <v/>
      </c>
      <c r="R1817" s="58" t="str">
        <f ca="1">rescore</f>
        <v/>
      </c>
      <c r="S1817" s="11" t="str">
        <f ca="1">price</f>
        <v/>
      </c>
      <c r="U1817" s="4"/>
      <c r="V1817" s="4"/>
      <c r="W1817" s="220" t="str">
        <f ca="1">commission</f>
        <v/>
      </c>
      <c r="X1817" s="301"/>
    </row>
    <row r="1818" spans="1:24" x14ac:dyDescent="0.25">
      <c r="A1818" s="6" t="str">
        <f ca="1">no.</f>
        <v/>
      </c>
      <c r="E1818" s="4" t="str">
        <f ca="1">position</f>
        <v/>
      </c>
      <c r="I1818" s="318"/>
      <c r="L1818" s="23"/>
      <c r="N1818" s="6"/>
      <c r="P1818" s="20"/>
      <c r="Q1818" s="5" t="str">
        <f ca="1">score</f>
        <v/>
      </c>
      <c r="R1818" s="58" t="str">
        <f ca="1">rescore</f>
        <v/>
      </c>
      <c r="S1818" s="11" t="str">
        <f ca="1">price</f>
        <v/>
      </c>
      <c r="U1818" s="4"/>
      <c r="V1818" s="4"/>
      <c r="W1818" s="220" t="str">
        <f ca="1">commission</f>
        <v/>
      </c>
      <c r="X1818" s="301"/>
    </row>
    <row r="1819" spans="1:24" x14ac:dyDescent="0.25">
      <c r="A1819" s="6" t="str">
        <f ca="1">no.</f>
        <v/>
      </c>
      <c r="E1819" s="4" t="str">
        <f ca="1">position</f>
        <v/>
      </c>
      <c r="I1819" s="318"/>
      <c r="L1819" s="23"/>
      <c r="N1819" s="6"/>
      <c r="P1819" s="20"/>
      <c r="Q1819" s="5" t="str">
        <f ca="1">score</f>
        <v/>
      </c>
      <c r="R1819" s="58" t="str">
        <f ca="1">rescore</f>
        <v/>
      </c>
      <c r="S1819" s="11" t="str">
        <f ca="1">price</f>
        <v/>
      </c>
      <c r="U1819" s="4"/>
      <c r="V1819" s="4"/>
      <c r="W1819" s="220" t="str">
        <f ca="1">commission</f>
        <v/>
      </c>
      <c r="X1819" s="301"/>
    </row>
    <row r="1820" spans="1:24" x14ac:dyDescent="0.25">
      <c r="A1820" s="6" t="str">
        <f ca="1">no.</f>
        <v/>
      </c>
      <c r="E1820" s="4" t="str">
        <f ca="1">position</f>
        <v/>
      </c>
      <c r="I1820" s="318"/>
      <c r="L1820" s="23"/>
      <c r="N1820" s="6"/>
      <c r="P1820" s="20"/>
      <c r="Q1820" s="5" t="str">
        <f ca="1">score</f>
        <v/>
      </c>
      <c r="R1820" s="58" t="str">
        <f ca="1">rescore</f>
        <v/>
      </c>
      <c r="S1820" s="11" t="str">
        <f ca="1">price</f>
        <v/>
      </c>
      <c r="U1820" s="4"/>
      <c r="V1820" s="4"/>
      <c r="W1820" s="220" t="str">
        <f ca="1">commission</f>
        <v/>
      </c>
      <c r="X1820" s="301"/>
    </row>
    <row r="1821" spans="1:24" x14ac:dyDescent="0.25">
      <c r="A1821" s="6" t="str">
        <f ca="1">no.</f>
        <v/>
      </c>
      <c r="E1821" s="4" t="str">
        <f ca="1">position</f>
        <v/>
      </c>
      <c r="I1821" s="318"/>
      <c r="L1821" s="23"/>
      <c r="N1821" s="6"/>
      <c r="P1821" s="20"/>
      <c r="Q1821" s="5" t="str">
        <f ca="1">score</f>
        <v/>
      </c>
      <c r="R1821" s="58" t="str">
        <f ca="1">rescore</f>
        <v/>
      </c>
      <c r="S1821" s="11" t="str">
        <f ca="1">price</f>
        <v/>
      </c>
      <c r="U1821" s="4"/>
      <c r="V1821" s="4"/>
      <c r="W1821" s="220" t="str">
        <f ca="1">commission</f>
        <v/>
      </c>
      <c r="X1821" s="301"/>
    </row>
    <row r="1822" spans="1:24" x14ac:dyDescent="0.25">
      <c r="A1822" s="6" t="str">
        <f ca="1">no.</f>
        <v/>
      </c>
      <c r="E1822" s="4" t="str">
        <f ca="1">position</f>
        <v/>
      </c>
      <c r="I1822" s="318"/>
      <c r="L1822" s="23"/>
      <c r="N1822" s="6"/>
      <c r="P1822" s="20"/>
      <c r="Q1822" s="5" t="str">
        <f ca="1">score</f>
        <v/>
      </c>
      <c r="R1822" s="58" t="str">
        <f ca="1">rescore</f>
        <v/>
      </c>
      <c r="S1822" s="11" t="str">
        <f ca="1">price</f>
        <v/>
      </c>
      <c r="U1822" s="4"/>
      <c r="V1822" s="4"/>
      <c r="W1822" s="220" t="str">
        <f ca="1">commission</f>
        <v/>
      </c>
      <c r="X1822" s="301"/>
    </row>
    <row r="1823" spans="1:24" x14ac:dyDescent="0.25">
      <c r="A1823" s="6" t="str">
        <f ca="1">no.</f>
        <v/>
      </c>
      <c r="E1823" s="4" t="str">
        <f ca="1">position</f>
        <v/>
      </c>
      <c r="I1823" s="318"/>
      <c r="L1823" s="23"/>
      <c r="N1823" s="6"/>
      <c r="P1823" s="20"/>
      <c r="Q1823" s="5" t="str">
        <f ca="1">score</f>
        <v/>
      </c>
      <c r="R1823" s="58" t="str">
        <f ca="1">rescore</f>
        <v/>
      </c>
      <c r="S1823" s="11" t="str">
        <f ca="1">price</f>
        <v/>
      </c>
      <c r="U1823" s="4"/>
      <c r="V1823" s="4"/>
      <c r="W1823" s="220" t="str">
        <f ca="1">commission</f>
        <v/>
      </c>
      <c r="X1823" s="301"/>
    </row>
    <row r="1824" spans="1:24" x14ac:dyDescent="0.25">
      <c r="A1824" s="6" t="str">
        <f ca="1">no.</f>
        <v/>
      </c>
      <c r="E1824" s="4" t="str">
        <f ca="1">position</f>
        <v/>
      </c>
      <c r="I1824" s="318"/>
      <c r="L1824" s="23"/>
      <c r="N1824" s="6"/>
      <c r="P1824" s="20"/>
      <c r="Q1824" s="5" t="str">
        <f ca="1">score</f>
        <v/>
      </c>
      <c r="R1824" s="58" t="str">
        <f ca="1">rescore</f>
        <v/>
      </c>
      <c r="S1824" s="11" t="str">
        <f ca="1">price</f>
        <v/>
      </c>
      <c r="U1824" s="4"/>
      <c r="V1824" s="4"/>
      <c r="W1824" s="220" t="str">
        <f ca="1">commission</f>
        <v/>
      </c>
      <c r="X1824" s="301"/>
    </row>
    <row r="1825" spans="1:24" x14ac:dyDescent="0.25">
      <c r="A1825" s="6" t="str">
        <f ca="1">no.</f>
        <v/>
      </c>
      <c r="E1825" s="4" t="str">
        <f ca="1">position</f>
        <v/>
      </c>
      <c r="I1825" s="318"/>
      <c r="L1825" s="23"/>
      <c r="N1825" s="6"/>
      <c r="P1825" s="20"/>
      <c r="Q1825" s="5" t="str">
        <f ca="1">score</f>
        <v/>
      </c>
      <c r="R1825" s="58" t="str">
        <f ca="1">rescore</f>
        <v/>
      </c>
      <c r="S1825" s="11" t="str">
        <f ca="1">price</f>
        <v/>
      </c>
      <c r="U1825" s="4"/>
      <c r="V1825" s="4"/>
      <c r="W1825" s="220" t="str">
        <f ca="1">commission</f>
        <v/>
      </c>
      <c r="X1825" s="301"/>
    </row>
    <row r="1826" spans="1:24" x14ac:dyDescent="0.25">
      <c r="A1826" s="6" t="str">
        <f ca="1">no.</f>
        <v/>
      </c>
      <c r="E1826" s="4" t="str">
        <f ca="1">position</f>
        <v/>
      </c>
      <c r="I1826" s="318"/>
      <c r="L1826" s="23"/>
      <c r="N1826" s="6"/>
      <c r="P1826" s="20"/>
      <c r="Q1826" s="5" t="str">
        <f ca="1">score</f>
        <v/>
      </c>
      <c r="R1826" s="58" t="str">
        <f ca="1">rescore</f>
        <v/>
      </c>
      <c r="S1826" s="11" t="str">
        <f ca="1">price</f>
        <v/>
      </c>
      <c r="U1826" s="4"/>
      <c r="V1826" s="4"/>
      <c r="W1826" s="220" t="str">
        <f ca="1">commission</f>
        <v/>
      </c>
      <c r="X1826" s="301"/>
    </row>
    <row r="1827" spans="1:24" x14ac:dyDescent="0.25">
      <c r="A1827" s="6" t="str">
        <f ca="1">no.</f>
        <v/>
      </c>
      <c r="E1827" s="4" t="str">
        <f ca="1">position</f>
        <v/>
      </c>
      <c r="I1827" s="318"/>
      <c r="L1827" s="23"/>
      <c r="N1827" s="6"/>
      <c r="P1827" s="20"/>
      <c r="Q1827" s="5" t="str">
        <f ca="1">score</f>
        <v/>
      </c>
      <c r="R1827" s="58" t="str">
        <f ca="1">rescore</f>
        <v/>
      </c>
      <c r="S1827" s="11" t="str">
        <f ca="1">price</f>
        <v/>
      </c>
      <c r="U1827" s="4"/>
      <c r="V1827" s="4"/>
      <c r="W1827" s="220" t="str">
        <f ca="1">commission</f>
        <v/>
      </c>
      <c r="X1827" s="301"/>
    </row>
    <row r="1828" spans="1:24" x14ac:dyDescent="0.25">
      <c r="A1828" s="6" t="str">
        <f ca="1">no.</f>
        <v/>
      </c>
      <c r="E1828" s="4" t="str">
        <f ca="1">position</f>
        <v/>
      </c>
      <c r="I1828" s="318"/>
      <c r="L1828" s="23"/>
      <c r="N1828" s="6"/>
      <c r="P1828" s="20"/>
      <c r="Q1828" s="5" t="str">
        <f ca="1">score</f>
        <v/>
      </c>
      <c r="R1828" s="58" t="str">
        <f ca="1">rescore</f>
        <v/>
      </c>
      <c r="S1828" s="11" t="str">
        <f ca="1">price</f>
        <v/>
      </c>
      <c r="U1828" s="4"/>
      <c r="V1828" s="4"/>
      <c r="W1828" s="220" t="str">
        <f ca="1">commission</f>
        <v/>
      </c>
      <c r="X1828" s="301"/>
    </row>
    <row r="1829" spans="1:24" x14ac:dyDescent="0.25">
      <c r="A1829" s="6" t="str">
        <f ca="1">no.</f>
        <v/>
      </c>
      <c r="E1829" s="4" t="str">
        <f ca="1">position</f>
        <v/>
      </c>
      <c r="I1829" s="318"/>
      <c r="L1829" s="23"/>
      <c r="N1829" s="6"/>
      <c r="P1829" s="20"/>
      <c r="Q1829" s="5" t="str">
        <f ca="1">score</f>
        <v/>
      </c>
      <c r="R1829" s="58" t="str">
        <f ca="1">rescore</f>
        <v/>
      </c>
      <c r="S1829" s="11" t="str">
        <f ca="1">price</f>
        <v/>
      </c>
      <c r="U1829" s="4"/>
      <c r="V1829" s="4"/>
      <c r="W1829" s="220" t="str">
        <f ca="1">commission</f>
        <v/>
      </c>
      <c r="X1829" s="301"/>
    </row>
    <row r="1830" spans="1:24" x14ac:dyDescent="0.25">
      <c r="A1830" s="6" t="str">
        <f ca="1">no.</f>
        <v/>
      </c>
      <c r="E1830" s="4" t="str">
        <f ca="1">position</f>
        <v/>
      </c>
      <c r="I1830" s="318"/>
      <c r="L1830" s="23"/>
      <c r="N1830" s="6"/>
      <c r="P1830" s="20"/>
      <c r="Q1830" s="5" t="str">
        <f ca="1">score</f>
        <v/>
      </c>
      <c r="R1830" s="58" t="str">
        <f ca="1">rescore</f>
        <v/>
      </c>
      <c r="S1830" s="11" t="str">
        <f ca="1">price</f>
        <v/>
      </c>
      <c r="U1830" s="4"/>
      <c r="V1830" s="4"/>
      <c r="W1830" s="220" t="str">
        <f ca="1">commission</f>
        <v/>
      </c>
      <c r="X1830" s="301"/>
    </row>
    <row r="1831" spans="1:24" x14ac:dyDescent="0.25">
      <c r="A1831" s="6" t="str">
        <f ca="1">no.</f>
        <v/>
      </c>
      <c r="E1831" s="4" t="str">
        <f ca="1">position</f>
        <v/>
      </c>
      <c r="I1831" s="318"/>
      <c r="L1831" s="23"/>
      <c r="N1831" s="6"/>
      <c r="P1831" s="20"/>
      <c r="Q1831" s="5" t="str">
        <f ca="1">score</f>
        <v/>
      </c>
      <c r="R1831" s="58" t="str">
        <f ca="1">rescore</f>
        <v/>
      </c>
      <c r="S1831" s="11" t="str">
        <f ca="1">price</f>
        <v/>
      </c>
      <c r="U1831" s="4"/>
      <c r="V1831" s="4"/>
      <c r="W1831" s="220" t="str">
        <f ca="1">commission</f>
        <v/>
      </c>
      <c r="X1831" s="301"/>
    </row>
    <row r="1832" spans="1:24" x14ac:dyDescent="0.25">
      <c r="A1832" s="6" t="str">
        <f ca="1">no.</f>
        <v/>
      </c>
      <c r="E1832" s="4" t="str">
        <f ca="1">position</f>
        <v/>
      </c>
      <c r="I1832" s="318"/>
      <c r="L1832" s="23"/>
      <c r="N1832" s="6"/>
      <c r="P1832" s="20"/>
      <c r="Q1832" s="5" t="str">
        <f ca="1">score</f>
        <v/>
      </c>
      <c r="R1832" s="58" t="str">
        <f ca="1">rescore</f>
        <v/>
      </c>
      <c r="S1832" s="11" t="str">
        <f ca="1">price</f>
        <v/>
      </c>
      <c r="U1832" s="4"/>
      <c r="V1832" s="4"/>
      <c r="W1832" s="220" t="str">
        <f ca="1">commission</f>
        <v/>
      </c>
      <c r="X1832" s="301"/>
    </row>
    <row r="1833" spans="1:24" x14ac:dyDescent="0.25">
      <c r="A1833" s="6" t="str">
        <f ca="1">no.</f>
        <v/>
      </c>
      <c r="E1833" s="4" t="str">
        <f ca="1">position</f>
        <v/>
      </c>
      <c r="I1833" s="318"/>
      <c r="L1833" s="23"/>
      <c r="N1833" s="6"/>
      <c r="P1833" s="20"/>
      <c r="Q1833" s="5" t="str">
        <f ca="1">score</f>
        <v/>
      </c>
      <c r="R1833" s="58" t="str">
        <f ca="1">rescore</f>
        <v/>
      </c>
      <c r="S1833" s="11" t="str">
        <f ca="1">price</f>
        <v/>
      </c>
      <c r="U1833" s="4"/>
      <c r="V1833" s="4"/>
      <c r="W1833" s="220" t="str">
        <f ca="1">commission</f>
        <v/>
      </c>
      <c r="X1833" s="301"/>
    </row>
    <row r="1834" spans="1:24" x14ac:dyDescent="0.25">
      <c r="A1834" s="6" t="str">
        <f ca="1">no.</f>
        <v/>
      </c>
      <c r="E1834" s="4" t="str">
        <f ca="1">position</f>
        <v/>
      </c>
      <c r="I1834" s="318"/>
      <c r="L1834" s="23"/>
      <c r="N1834" s="6"/>
      <c r="P1834" s="20"/>
      <c r="Q1834" s="5" t="str">
        <f ca="1">score</f>
        <v/>
      </c>
      <c r="R1834" s="58" t="str">
        <f ca="1">rescore</f>
        <v/>
      </c>
      <c r="S1834" s="11" t="str">
        <f ca="1">price</f>
        <v/>
      </c>
      <c r="U1834" s="4"/>
      <c r="V1834" s="4"/>
      <c r="W1834" s="220" t="str">
        <f ca="1">commission</f>
        <v/>
      </c>
      <c r="X1834" s="301"/>
    </row>
    <row r="1835" spans="1:24" x14ac:dyDescent="0.25">
      <c r="A1835" s="6" t="str">
        <f ca="1">no.</f>
        <v/>
      </c>
      <c r="E1835" s="4" t="str">
        <f ca="1">position</f>
        <v/>
      </c>
      <c r="I1835" s="318"/>
      <c r="L1835" s="23"/>
      <c r="N1835" s="6"/>
      <c r="P1835" s="20"/>
      <c r="Q1835" s="5" t="str">
        <f ca="1">score</f>
        <v/>
      </c>
      <c r="R1835" s="58" t="str">
        <f ca="1">rescore</f>
        <v/>
      </c>
      <c r="S1835" s="11" t="str">
        <f ca="1">price</f>
        <v/>
      </c>
      <c r="U1835" s="4"/>
      <c r="V1835" s="4"/>
      <c r="W1835" s="220" t="str">
        <f ca="1">commission</f>
        <v/>
      </c>
      <c r="X1835" s="301"/>
    </row>
    <row r="1836" spans="1:24" x14ac:dyDescent="0.25">
      <c r="A1836" s="6" t="str">
        <f ca="1">no.</f>
        <v/>
      </c>
      <c r="E1836" s="4" t="str">
        <f ca="1">position</f>
        <v/>
      </c>
      <c r="I1836" s="318"/>
      <c r="L1836" s="23"/>
      <c r="N1836" s="6"/>
      <c r="P1836" s="20"/>
      <c r="Q1836" s="5" t="str">
        <f ca="1">score</f>
        <v/>
      </c>
      <c r="R1836" s="58" t="str">
        <f ca="1">rescore</f>
        <v/>
      </c>
      <c r="S1836" s="11" t="str">
        <f ca="1">price</f>
        <v/>
      </c>
      <c r="U1836" s="4"/>
      <c r="V1836" s="4"/>
      <c r="W1836" s="220" t="str">
        <f ca="1">commission</f>
        <v/>
      </c>
      <c r="X1836" s="301"/>
    </row>
    <row r="1837" spans="1:24" x14ac:dyDescent="0.25">
      <c r="A1837" s="6" t="str">
        <f ca="1">no.</f>
        <v/>
      </c>
      <c r="E1837" s="4" t="str">
        <f ca="1">position</f>
        <v/>
      </c>
      <c r="I1837" s="318"/>
      <c r="L1837" s="23"/>
      <c r="N1837" s="6"/>
      <c r="P1837" s="20"/>
      <c r="Q1837" s="5" t="str">
        <f ca="1">score</f>
        <v/>
      </c>
      <c r="R1837" s="58" t="str">
        <f ca="1">rescore</f>
        <v/>
      </c>
      <c r="S1837" s="11" t="str">
        <f ca="1">price</f>
        <v/>
      </c>
      <c r="U1837" s="4"/>
      <c r="V1837" s="4"/>
      <c r="W1837" s="220" t="str">
        <f ca="1">commission</f>
        <v/>
      </c>
      <c r="X1837" s="301"/>
    </row>
    <row r="1838" spans="1:24" x14ac:dyDescent="0.25">
      <c r="A1838" s="6" t="str">
        <f ca="1">no.</f>
        <v/>
      </c>
      <c r="E1838" s="4" t="str">
        <f ca="1">position</f>
        <v/>
      </c>
      <c r="I1838" s="318"/>
      <c r="L1838" s="23"/>
      <c r="N1838" s="6"/>
      <c r="P1838" s="20"/>
      <c r="Q1838" s="5" t="str">
        <f ca="1">score</f>
        <v/>
      </c>
      <c r="R1838" s="58" t="str">
        <f ca="1">rescore</f>
        <v/>
      </c>
      <c r="S1838" s="11" t="str">
        <f ca="1">price</f>
        <v/>
      </c>
      <c r="U1838" s="4"/>
      <c r="V1838" s="4"/>
      <c r="W1838" s="220" t="str">
        <f ca="1">commission</f>
        <v/>
      </c>
      <c r="X1838" s="301"/>
    </row>
    <row r="1839" spans="1:24" x14ac:dyDescent="0.25">
      <c r="A1839" s="6" t="str">
        <f ca="1">no.</f>
        <v/>
      </c>
      <c r="E1839" s="4" t="str">
        <f ca="1">position</f>
        <v/>
      </c>
      <c r="I1839" s="318"/>
      <c r="L1839" s="23"/>
      <c r="N1839" s="6"/>
      <c r="P1839" s="20"/>
      <c r="Q1839" s="5" t="str">
        <f ca="1">score</f>
        <v/>
      </c>
      <c r="R1839" s="58" t="str">
        <f ca="1">rescore</f>
        <v/>
      </c>
      <c r="S1839" s="11" t="str">
        <f ca="1">price</f>
        <v/>
      </c>
      <c r="U1839" s="4"/>
      <c r="V1839" s="4"/>
      <c r="W1839" s="220" t="str">
        <f ca="1">commission</f>
        <v/>
      </c>
      <c r="X1839" s="301"/>
    </row>
    <row r="1840" spans="1:24" x14ac:dyDescent="0.25">
      <c r="A1840" s="6" t="str">
        <f ca="1">no.</f>
        <v/>
      </c>
      <c r="E1840" s="4" t="str">
        <f ca="1">position</f>
        <v/>
      </c>
      <c r="I1840" s="318"/>
      <c r="L1840" s="23"/>
      <c r="N1840" s="6"/>
      <c r="P1840" s="20"/>
      <c r="Q1840" s="5" t="str">
        <f ca="1">score</f>
        <v/>
      </c>
      <c r="R1840" s="58" t="str">
        <f ca="1">rescore</f>
        <v/>
      </c>
      <c r="S1840" s="11" t="str">
        <f ca="1">price</f>
        <v/>
      </c>
      <c r="U1840" s="4"/>
      <c r="V1840" s="4"/>
      <c r="W1840" s="220" t="str">
        <f ca="1">commission</f>
        <v/>
      </c>
      <c r="X1840" s="301"/>
    </row>
    <row r="1841" spans="1:24" x14ac:dyDescent="0.25">
      <c r="A1841" s="6" t="str">
        <f ca="1">no.</f>
        <v/>
      </c>
      <c r="E1841" s="4" t="str">
        <f ca="1">position</f>
        <v/>
      </c>
      <c r="I1841" s="318"/>
      <c r="L1841" s="23"/>
      <c r="N1841" s="6"/>
      <c r="P1841" s="20"/>
      <c r="Q1841" s="5" t="str">
        <f ca="1">score</f>
        <v/>
      </c>
      <c r="R1841" s="58" t="str">
        <f ca="1">rescore</f>
        <v/>
      </c>
      <c r="S1841" s="11" t="str">
        <f ca="1">price</f>
        <v/>
      </c>
      <c r="U1841" s="4"/>
      <c r="V1841" s="4"/>
      <c r="W1841" s="220" t="str">
        <f ca="1">commission</f>
        <v/>
      </c>
      <c r="X1841" s="301"/>
    </row>
    <row r="1842" spans="1:24" x14ac:dyDescent="0.25">
      <c r="A1842" s="6" t="str">
        <f ca="1">no.</f>
        <v/>
      </c>
      <c r="E1842" s="4" t="str">
        <f ca="1">position</f>
        <v/>
      </c>
      <c r="I1842" s="318"/>
      <c r="L1842" s="23"/>
      <c r="N1842" s="6"/>
      <c r="P1842" s="20"/>
      <c r="Q1842" s="5" t="str">
        <f ca="1">score</f>
        <v/>
      </c>
      <c r="R1842" s="58" t="str">
        <f ca="1">rescore</f>
        <v/>
      </c>
      <c r="S1842" s="11" t="str">
        <f ca="1">price</f>
        <v/>
      </c>
      <c r="U1842" s="4"/>
      <c r="V1842" s="4"/>
      <c r="W1842" s="220" t="str">
        <f ca="1">commission</f>
        <v/>
      </c>
      <c r="X1842" s="301"/>
    </row>
    <row r="1843" spans="1:24" x14ac:dyDescent="0.25">
      <c r="A1843" s="6" t="str">
        <f ca="1">no.</f>
        <v/>
      </c>
      <c r="E1843" s="4" t="str">
        <f ca="1">position</f>
        <v/>
      </c>
      <c r="I1843" s="318"/>
      <c r="L1843" s="23"/>
      <c r="N1843" s="6"/>
      <c r="P1843" s="20"/>
      <c r="Q1843" s="5" t="str">
        <f ca="1">score</f>
        <v/>
      </c>
      <c r="R1843" s="58" t="str">
        <f ca="1">rescore</f>
        <v/>
      </c>
      <c r="S1843" s="11" t="str">
        <f ca="1">price</f>
        <v/>
      </c>
      <c r="U1843" s="4"/>
      <c r="V1843" s="4"/>
      <c r="W1843" s="220" t="str">
        <f ca="1">commission</f>
        <v/>
      </c>
      <c r="X1843" s="301"/>
    </row>
    <row r="1844" spans="1:24" x14ac:dyDescent="0.25">
      <c r="A1844" s="6" t="str">
        <f ca="1">no.</f>
        <v/>
      </c>
      <c r="E1844" s="4" t="str">
        <f ca="1">position</f>
        <v/>
      </c>
      <c r="I1844" s="318"/>
      <c r="L1844" s="23"/>
      <c r="N1844" s="6"/>
      <c r="P1844" s="20"/>
      <c r="Q1844" s="5" t="str">
        <f ca="1">score</f>
        <v/>
      </c>
      <c r="R1844" s="58" t="str">
        <f ca="1">rescore</f>
        <v/>
      </c>
      <c r="S1844" s="11" t="str">
        <f ca="1">price</f>
        <v/>
      </c>
      <c r="U1844" s="4"/>
      <c r="V1844" s="4"/>
      <c r="W1844" s="220" t="str">
        <f ca="1">commission</f>
        <v/>
      </c>
      <c r="X1844" s="301"/>
    </row>
    <row r="1845" spans="1:24" x14ac:dyDescent="0.25">
      <c r="A1845" s="6" t="str">
        <f ca="1">no.</f>
        <v/>
      </c>
      <c r="E1845" s="4" t="str">
        <f ca="1">position</f>
        <v/>
      </c>
      <c r="I1845" s="318"/>
      <c r="L1845" s="23"/>
      <c r="N1845" s="6"/>
      <c r="P1845" s="20"/>
      <c r="Q1845" s="5" t="str">
        <f ca="1">score</f>
        <v/>
      </c>
      <c r="R1845" s="58" t="str">
        <f ca="1">rescore</f>
        <v/>
      </c>
      <c r="S1845" s="11" t="str">
        <f ca="1">price</f>
        <v/>
      </c>
      <c r="U1845" s="4"/>
      <c r="V1845" s="4"/>
      <c r="W1845" s="220" t="str">
        <f ca="1">commission</f>
        <v/>
      </c>
      <c r="X1845" s="301"/>
    </row>
    <row r="1846" spans="1:24" x14ac:dyDescent="0.25">
      <c r="A1846" s="6" t="str">
        <f ca="1">no.</f>
        <v/>
      </c>
      <c r="E1846" s="4" t="str">
        <f ca="1">position</f>
        <v/>
      </c>
      <c r="I1846" s="318"/>
      <c r="L1846" s="23"/>
      <c r="N1846" s="6"/>
      <c r="P1846" s="20"/>
      <c r="Q1846" s="5" t="str">
        <f ca="1">score</f>
        <v/>
      </c>
      <c r="R1846" s="58" t="str">
        <f ca="1">rescore</f>
        <v/>
      </c>
      <c r="S1846" s="11" t="str">
        <f ca="1">price</f>
        <v/>
      </c>
      <c r="U1846" s="4"/>
      <c r="V1846" s="4"/>
      <c r="W1846" s="220" t="str">
        <f ca="1">commission</f>
        <v/>
      </c>
      <c r="X1846" s="301"/>
    </row>
    <row r="1847" spans="1:24" x14ac:dyDescent="0.25">
      <c r="A1847" s="6" t="str">
        <f ca="1">no.</f>
        <v/>
      </c>
      <c r="E1847" s="4" t="str">
        <f ca="1">position</f>
        <v/>
      </c>
      <c r="I1847" s="318"/>
      <c r="L1847" s="23"/>
      <c r="N1847" s="6"/>
      <c r="P1847" s="20"/>
      <c r="Q1847" s="5" t="str">
        <f ca="1">score</f>
        <v/>
      </c>
      <c r="R1847" s="58" t="str">
        <f ca="1">rescore</f>
        <v/>
      </c>
      <c r="S1847" s="11" t="str">
        <f ca="1">price</f>
        <v/>
      </c>
      <c r="U1847" s="4"/>
      <c r="V1847" s="4"/>
      <c r="W1847" s="220" t="str">
        <f ca="1">commission</f>
        <v/>
      </c>
      <c r="X1847" s="301"/>
    </row>
    <row r="1848" spans="1:24" x14ac:dyDescent="0.25">
      <c r="A1848" s="6" t="str">
        <f ca="1">no.</f>
        <v/>
      </c>
      <c r="E1848" s="4" t="str">
        <f ca="1">position</f>
        <v/>
      </c>
      <c r="I1848" s="318"/>
      <c r="L1848" s="23"/>
      <c r="N1848" s="6"/>
      <c r="P1848" s="20"/>
      <c r="Q1848" s="5" t="str">
        <f ca="1">score</f>
        <v/>
      </c>
      <c r="R1848" s="58" t="str">
        <f ca="1">rescore</f>
        <v/>
      </c>
      <c r="S1848" s="11" t="str">
        <f ca="1">price</f>
        <v/>
      </c>
      <c r="U1848" s="4"/>
      <c r="V1848" s="4"/>
      <c r="W1848" s="220" t="str">
        <f ca="1">commission</f>
        <v/>
      </c>
      <c r="X1848" s="301"/>
    </row>
    <row r="1849" spans="1:24" x14ac:dyDescent="0.25">
      <c r="A1849" s="6" t="str">
        <f ca="1">no.</f>
        <v/>
      </c>
      <c r="E1849" s="4" t="str">
        <f ca="1">position</f>
        <v/>
      </c>
      <c r="I1849" s="318"/>
      <c r="L1849" s="23"/>
      <c r="N1849" s="6"/>
      <c r="P1849" s="20"/>
      <c r="Q1849" s="5" t="str">
        <f ca="1">score</f>
        <v/>
      </c>
      <c r="R1849" s="58" t="str">
        <f ca="1">rescore</f>
        <v/>
      </c>
      <c r="S1849" s="11" t="str">
        <f ca="1">price</f>
        <v/>
      </c>
      <c r="U1849" s="4"/>
      <c r="V1849" s="4"/>
      <c r="W1849" s="220" t="str">
        <f ca="1">commission</f>
        <v/>
      </c>
      <c r="X1849" s="301"/>
    </row>
    <row r="1850" spans="1:24" x14ac:dyDescent="0.25">
      <c r="A1850" s="6" t="str">
        <f ca="1">no.</f>
        <v/>
      </c>
      <c r="E1850" s="4" t="str">
        <f ca="1">position</f>
        <v/>
      </c>
      <c r="I1850" s="318"/>
      <c r="L1850" s="23"/>
      <c r="N1850" s="6"/>
      <c r="P1850" s="20"/>
      <c r="Q1850" s="5" t="str">
        <f ca="1">score</f>
        <v/>
      </c>
      <c r="R1850" s="58" t="str">
        <f ca="1">rescore</f>
        <v/>
      </c>
      <c r="S1850" s="11" t="str">
        <f ca="1">price</f>
        <v/>
      </c>
      <c r="U1850" s="4"/>
      <c r="V1850" s="4"/>
      <c r="W1850" s="220" t="str">
        <f ca="1">commission</f>
        <v/>
      </c>
      <c r="X1850" s="301"/>
    </row>
    <row r="1851" spans="1:24" x14ac:dyDescent="0.25">
      <c r="A1851" s="6" t="str">
        <f ca="1">no.</f>
        <v/>
      </c>
      <c r="E1851" s="4" t="str">
        <f ca="1">position</f>
        <v/>
      </c>
      <c r="I1851" s="318"/>
      <c r="L1851" s="23"/>
      <c r="N1851" s="6"/>
      <c r="P1851" s="20"/>
      <c r="Q1851" s="5" t="str">
        <f ca="1">score</f>
        <v/>
      </c>
      <c r="R1851" s="58" t="str">
        <f ca="1">rescore</f>
        <v/>
      </c>
      <c r="S1851" s="11" t="str">
        <f ca="1">price</f>
        <v/>
      </c>
      <c r="U1851" s="4"/>
      <c r="V1851" s="4"/>
      <c r="W1851" s="220" t="str">
        <f ca="1">commission</f>
        <v/>
      </c>
      <c r="X1851" s="301"/>
    </row>
    <row r="1852" spans="1:24" x14ac:dyDescent="0.25">
      <c r="A1852" s="6" t="str">
        <f ca="1">no.</f>
        <v/>
      </c>
      <c r="E1852" s="4" t="str">
        <f ca="1">position</f>
        <v/>
      </c>
      <c r="I1852" s="318"/>
      <c r="L1852" s="23"/>
      <c r="N1852" s="6"/>
      <c r="P1852" s="20"/>
      <c r="Q1852" s="5" t="str">
        <f ca="1">score</f>
        <v/>
      </c>
      <c r="R1852" s="58" t="str">
        <f ca="1">rescore</f>
        <v/>
      </c>
      <c r="S1852" s="11" t="str">
        <f ca="1">price</f>
        <v/>
      </c>
      <c r="U1852" s="4"/>
      <c r="V1852" s="4"/>
      <c r="W1852" s="220" t="str">
        <f ca="1">commission</f>
        <v/>
      </c>
      <c r="X1852" s="301"/>
    </row>
    <row r="1853" spans="1:24" x14ac:dyDescent="0.25">
      <c r="A1853" s="6" t="str">
        <f ca="1">no.</f>
        <v/>
      </c>
      <c r="E1853" s="4" t="str">
        <f ca="1">position</f>
        <v/>
      </c>
      <c r="I1853" s="318"/>
      <c r="L1853" s="23"/>
      <c r="N1853" s="6"/>
      <c r="P1853" s="20"/>
      <c r="Q1853" s="5" t="str">
        <f ca="1">score</f>
        <v/>
      </c>
      <c r="R1853" s="58" t="str">
        <f ca="1">rescore</f>
        <v/>
      </c>
      <c r="S1853" s="11" t="str">
        <f ca="1">price</f>
        <v/>
      </c>
      <c r="U1853" s="4"/>
      <c r="V1853" s="4"/>
      <c r="W1853" s="220" t="str">
        <f ca="1">commission</f>
        <v/>
      </c>
      <c r="X1853" s="301"/>
    </row>
    <row r="1854" spans="1:24" x14ac:dyDescent="0.25">
      <c r="A1854" s="6" t="str">
        <f ca="1">no.</f>
        <v/>
      </c>
      <c r="E1854" s="4" t="str">
        <f ca="1">position</f>
        <v/>
      </c>
      <c r="I1854" s="318"/>
      <c r="L1854" s="23"/>
      <c r="N1854" s="6"/>
      <c r="P1854" s="20"/>
      <c r="Q1854" s="5" t="str">
        <f ca="1">score</f>
        <v/>
      </c>
      <c r="R1854" s="58" t="str">
        <f ca="1">rescore</f>
        <v/>
      </c>
      <c r="S1854" s="11" t="str">
        <f ca="1">price</f>
        <v/>
      </c>
      <c r="U1854" s="4"/>
      <c r="V1854" s="4"/>
      <c r="W1854" s="220" t="str">
        <f ca="1">commission</f>
        <v/>
      </c>
      <c r="X1854" s="301"/>
    </row>
    <row r="1855" spans="1:24" x14ac:dyDescent="0.25">
      <c r="A1855" s="6" t="str">
        <f ca="1">no.</f>
        <v/>
      </c>
      <c r="E1855" s="4" t="str">
        <f ca="1">position</f>
        <v/>
      </c>
      <c r="I1855" s="318"/>
      <c r="L1855" s="23"/>
      <c r="N1855" s="6"/>
      <c r="P1855" s="20"/>
      <c r="Q1855" s="5" t="str">
        <f ca="1">score</f>
        <v/>
      </c>
      <c r="R1855" s="58" t="str">
        <f ca="1">rescore</f>
        <v/>
      </c>
      <c r="S1855" s="11" t="str">
        <f ca="1">price</f>
        <v/>
      </c>
      <c r="U1855" s="4"/>
      <c r="V1855" s="4"/>
      <c r="W1855" s="220" t="str">
        <f ca="1">commission</f>
        <v/>
      </c>
      <c r="X1855" s="301"/>
    </row>
    <row r="1856" spans="1:24" x14ac:dyDescent="0.25">
      <c r="A1856" s="6" t="str">
        <f ca="1">no.</f>
        <v/>
      </c>
      <c r="E1856" s="4" t="str">
        <f ca="1">position</f>
        <v/>
      </c>
      <c r="I1856" s="318"/>
      <c r="L1856" s="23"/>
      <c r="N1856" s="6"/>
      <c r="P1856" s="20"/>
      <c r="Q1856" s="5" t="str">
        <f ca="1">score</f>
        <v/>
      </c>
      <c r="R1856" s="58" t="str">
        <f ca="1">rescore</f>
        <v/>
      </c>
      <c r="S1856" s="11" t="str">
        <f ca="1">price</f>
        <v/>
      </c>
      <c r="U1856" s="4"/>
      <c r="V1856" s="4"/>
      <c r="W1856" s="220" t="str">
        <f ca="1">commission</f>
        <v/>
      </c>
      <c r="X1856" s="301"/>
    </row>
    <row r="1857" spans="1:24" x14ac:dyDescent="0.25">
      <c r="A1857" s="6" t="str">
        <f ca="1">no.</f>
        <v/>
      </c>
      <c r="E1857" s="4" t="str">
        <f ca="1">position</f>
        <v/>
      </c>
      <c r="I1857" s="318"/>
      <c r="L1857" s="23"/>
      <c r="N1857" s="6"/>
      <c r="P1857" s="20"/>
      <c r="Q1857" s="5" t="str">
        <f ca="1">score</f>
        <v/>
      </c>
      <c r="R1857" s="58" t="str">
        <f ca="1">rescore</f>
        <v/>
      </c>
      <c r="S1857" s="11" t="str">
        <f ca="1">price</f>
        <v/>
      </c>
      <c r="U1857" s="4"/>
      <c r="V1857" s="4"/>
      <c r="W1857" s="220" t="str">
        <f ca="1">commission</f>
        <v/>
      </c>
      <c r="X1857" s="301"/>
    </row>
    <row r="1858" spans="1:24" x14ac:dyDescent="0.25">
      <c r="A1858" s="6" t="str">
        <f ca="1">no.</f>
        <v/>
      </c>
      <c r="E1858" s="4" t="str">
        <f ca="1">position</f>
        <v/>
      </c>
      <c r="I1858" s="318"/>
      <c r="L1858" s="23"/>
      <c r="N1858" s="6"/>
      <c r="P1858" s="20"/>
      <c r="Q1858" s="5" t="str">
        <f ca="1">score</f>
        <v/>
      </c>
      <c r="R1858" s="58" t="str">
        <f ca="1">rescore</f>
        <v/>
      </c>
      <c r="S1858" s="11" t="str">
        <f ca="1">price</f>
        <v/>
      </c>
      <c r="U1858" s="4"/>
      <c r="V1858" s="4"/>
      <c r="W1858" s="220" t="str">
        <f ca="1">commission</f>
        <v/>
      </c>
      <c r="X1858" s="301"/>
    </row>
    <row r="1859" spans="1:24" x14ac:dyDescent="0.25">
      <c r="A1859" s="6" t="str">
        <f ca="1">no.</f>
        <v/>
      </c>
      <c r="E1859" s="4" t="str">
        <f ca="1">position</f>
        <v/>
      </c>
      <c r="I1859" s="318"/>
      <c r="L1859" s="23"/>
      <c r="N1859" s="6"/>
      <c r="P1859" s="20"/>
      <c r="Q1859" s="5" t="str">
        <f ca="1">score</f>
        <v/>
      </c>
      <c r="R1859" s="58" t="str">
        <f ca="1">rescore</f>
        <v/>
      </c>
      <c r="S1859" s="11" t="str">
        <f ca="1">price</f>
        <v/>
      </c>
      <c r="U1859" s="4"/>
      <c r="V1859" s="4"/>
      <c r="W1859" s="220" t="str">
        <f ca="1">commission</f>
        <v/>
      </c>
      <c r="X1859" s="301"/>
    </row>
    <row r="1860" spans="1:24" x14ac:dyDescent="0.25">
      <c r="A1860" s="6" t="str">
        <f ca="1">no.</f>
        <v/>
      </c>
      <c r="E1860" s="4" t="str">
        <f ca="1">position</f>
        <v/>
      </c>
      <c r="I1860" s="318"/>
      <c r="L1860" s="23"/>
      <c r="N1860" s="6"/>
      <c r="P1860" s="20"/>
      <c r="Q1860" s="5" t="str">
        <f ca="1">score</f>
        <v/>
      </c>
      <c r="R1860" s="58" t="str">
        <f ca="1">rescore</f>
        <v/>
      </c>
      <c r="S1860" s="11" t="str">
        <f ca="1">price</f>
        <v/>
      </c>
      <c r="U1860" s="4"/>
      <c r="V1860" s="4"/>
      <c r="W1860" s="220" t="str">
        <f ca="1">commission</f>
        <v/>
      </c>
      <c r="X1860" s="301"/>
    </row>
    <row r="1861" spans="1:24" x14ac:dyDescent="0.25">
      <c r="A1861" s="6" t="str">
        <f ca="1">no.</f>
        <v/>
      </c>
      <c r="E1861" s="4" t="str">
        <f ca="1">position</f>
        <v/>
      </c>
      <c r="I1861" s="318"/>
      <c r="L1861" s="23"/>
      <c r="N1861" s="6"/>
      <c r="P1861" s="20"/>
      <c r="Q1861" s="5" t="str">
        <f ca="1">score</f>
        <v/>
      </c>
      <c r="R1861" s="58" t="str">
        <f ca="1">rescore</f>
        <v/>
      </c>
      <c r="S1861" s="11" t="str">
        <f ca="1">price</f>
        <v/>
      </c>
      <c r="U1861" s="4"/>
      <c r="V1861" s="4"/>
      <c r="W1861" s="220" t="str">
        <f ca="1">commission</f>
        <v/>
      </c>
      <c r="X1861" s="301"/>
    </row>
    <row r="1862" spans="1:24" x14ac:dyDescent="0.25">
      <c r="A1862" s="6" t="str">
        <f ca="1">no.</f>
        <v/>
      </c>
      <c r="E1862" s="4" t="str">
        <f ca="1">position</f>
        <v/>
      </c>
      <c r="I1862" s="318"/>
      <c r="L1862" s="23"/>
      <c r="N1862" s="6"/>
      <c r="P1862" s="20"/>
      <c r="Q1862" s="5" t="str">
        <f ca="1">score</f>
        <v/>
      </c>
      <c r="R1862" s="58" t="str">
        <f ca="1">rescore</f>
        <v/>
      </c>
      <c r="S1862" s="11" t="str">
        <f ca="1">price</f>
        <v/>
      </c>
      <c r="U1862" s="4"/>
      <c r="V1862" s="4"/>
      <c r="W1862" s="220" t="str">
        <f ca="1">commission</f>
        <v/>
      </c>
      <c r="X1862" s="301"/>
    </row>
    <row r="1863" spans="1:24" x14ac:dyDescent="0.25">
      <c r="A1863" s="6" t="str">
        <f ca="1">no.</f>
        <v/>
      </c>
      <c r="E1863" s="4" t="str">
        <f ca="1">position</f>
        <v/>
      </c>
      <c r="I1863" s="318"/>
      <c r="L1863" s="23"/>
      <c r="N1863" s="6"/>
      <c r="P1863" s="20"/>
      <c r="Q1863" s="5" t="str">
        <f ca="1">score</f>
        <v/>
      </c>
      <c r="R1863" s="58" t="str">
        <f ca="1">rescore</f>
        <v/>
      </c>
      <c r="S1863" s="11" t="str">
        <f ca="1">price</f>
        <v/>
      </c>
      <c r="U1863" s="4"/>
      <c r="V1863" s="4"/>
      <c r="W1863" s="220" t="str">
        <f ca="1">commission</f>
        <v/>
      </c>
      <c r="X1863" s="301"/>
    </row>
    <row r="1864" spans="1:24" x14ac:dyDescent="0.25">
      <c r="A1864" s="6" t="str">
        <f ca="1">no.</f>
        <v/>
      </c>
      <c r="E1864" s="4" t="str">
        <f ca="1">position</f>
        <v/>
      </c>
      <c r="I1864" s="318"/>
      <c r="L1864" s="23"/>
      <c r="N1864" s="6"/>
      <c r="P1864" s="20"/>
      <c r="Q1864" s="5" t="str">
        <f ca="1">score</f>
        <v/>
      </c>
      <c r="R1864" s="58" t="str">
        <f ca="1">rescore</f>
        <v/>
      </c>
      <c r="S1864" s="11" t="str">
        <f ca="1">price</f>
        <v/>
      </c>
      <c r="U1864" s="4"/>
      <c r="V1864" s="4"/>
      <c r="W1864" s="220" t="str">
        <f ca="1">commission</f>
        <v/>
      </c>
      <c r="X1864" s="301"/>
    </row>
    <row r="1865" spans="1:24" x14ac:dyDescent="0.25">
      <c r="A1865" s="6" t="str">
        <f ca="1">no.</f>
        <v/>
      </c>
      <c r="E1865" s="4" t="str">
        <f ca="1">position</f>
        <v/>
      </c>
      <c r="I1865" s="318"/>
      <c r="L1865" s="23"/>
      <c r="N1865" s="6"/>
      <c r="P1865" s="20"/>
      <c r="Q1865" s="5" t="str">
        <f ca="1">score</f>
        <v/>
      </c>
      <c r="R1865" s="58" t="str">
        <f ca="1">rescore</f>
        <v/>
      </c>
      <c r="S1865" s="11" t="str">
        <f ca="1">price</f>
        <v/>
      </c>
      <c r="U1865" s="4"/>
      <c r="V1865" s="4"/>
      <c r="W1865" s="220" t="str">
        <f ca="1">commission</f>
        <v/>
      </c>
      <c r="X1865" s="301"/>
    </row>
    <row r="1866" spans="1:24" x14ac:dyDescent="0.25">
      <c r="A1866" s="6" t="str">
        <f ca="1">no.</f>
        <v/>
      </c>
      <c r="E1866" s="4" t="str">
        <f ca="1">position</f>
        <v/>
      </c>
      <c r="I1866" s="318"/>
      <c r="L1866" s="23"/>
      <c r="N1866" s="6"/>
      <c r="P1866" s="20"/>
      <c r="Q1866" s="5" t="str">
        <f ca="1">score</f>
        <v/>
      </c>
      <c r="R1866" s="58" t="str">
        <f ca="1">rescore</f>
        <v/>
      </c>
      <c r="S1866" s="11" t="str">
        <f ca="1">price</f>
        <v/>
      </c>
      <c r="U1866" s="4"/>
      <c r="V1866" s="4"/>
      <c r="W1866" s="220" t="str">
        <f ca="1">commission</f>
        <v/>
      </c>
      <c r="X1866" s="301"/>
    </row>
    <row r="1867" spans="1:24" x14ac:dyDescent="0.25">
      <c r="A1867" s="6" t="str">
        <f ca="1">no.</f>
        <v/>
      </c>
      <c r="E1867" s="4" t="str">
        <f ca="1">position</f>
        <v/>
      </c>
      <c r="I1867" s="318"/>
      <c r="L1867" s="23"/>
      <c r="N1867" s="6"/>
      <c r="P1867" s="20"/>
      <c r="Q1867" s="5" t="str">
        <f ca="1">score</f>
        <v/>
      </c>
      <c r="R1867" s="58" t="str">
        <f ca="1">rescore</f>
        <v/>
      </c>
      <c r="S1867" s="11" t="str">
        <f ca="1">price</f>
        <v/>
      </c>
      <c r="U1867" s="4"/>
      <c r="V1867" s="4"/>
      <c r="W1867" s="220" t="str">
        <f ca="1">commission</f>
        <v/>
      </c>
      <c r="X1867" s="301"/>
    </row>
    <row r="1868" spans="1:24" x14ac:dyDescent="0.25">
      <c r="A1868" s="6" t="str">
        <f ca="1">no.</f>
        <v/>
      </c>
      <c r="E1868" s="4" t="str">
        <f ca="1">position</f>
        <v/>
      </c>
      <c r="I1868" s="318"/>
      <c r="L1868" s="23"/>
      <c r="N1868" s="6"/>
      <c r="P1868" s="20"/>
      <c r="Q1868" s="5" t="str">
        <f ca="1">score</f>
        <v/>
      </c>
      <c r="R1868" s="58" t="str">
        <f ca="1">rescore</f>
        <v/>
      </c>
      <c r="S1868" s="11" t="str">
        <f ca="1">price</f>
        <v/>
      </c>
      <c r="U1868" s="4"/>
      <c r="V1868" s="4"/>
      <c r="W1868" s="220" t="str">
        <f ca="1">commission</f>
        <v/>
      </c>
      <c r="X1868" s="301"/>
    </row>
    <row r="1869" spans="1:24" x14ac:dyDescent="0.25">
      <c r="A1869" s="6" t="str">
        <f ca="1">no.</f>
        <v/>
      </c>
      <c r="E1869" s="4" t="str">
        <f ca="1">position</f>
        <v/>
      </c>
      <c r="I1869" s="318"/>
      <c r="L1869" s="23"/>
      <c r="N1869" s="6"/>
      <c r="P1869" s="20"/>
      <c r="Q1869" s="5" t="str">
        <f ca="1">score</f>
        <v/>
      </c>
      <c r="R1869" s="58" t="str">
        <f ca="1">rescore</f>
        <v/>
      </c>
      <c r="S1869" s="11" t="str">
        <f ca="1">price</f>
        <v/>
      </c>
      <c r="U1869" s="4"/>
      <c r="V1869" s="4"/>
      <c r="W1869" s="220" t="str">
        <f ca="1">commission</f>
        <v/>
      </c>
      <c r="X1869" s="301"/>
    </row>
    <row r="1870" spans="1:24" x14ac:dyDescent="0.25">
      <c r="A1870" s="6" t="str">
        <f ca="1">no.</f>
        <v/>
      </c>
      <c r="E1870" s="4" t="str">
        <f ca="1">position</f>
        <v/>
      </c>
      <c r="I1870" s="318"/>
      <c r="L1870" s="23"/>
      <c r="N1870" s="6"/>
      <c r="P1870" s="20"/>
      <c r="Q1870" s="5" t="str">
        <f ca="1">score</f>
        <v/>
      </c>
      <c r="R1870" s="58" t="str">
        <f ca="1">rescore</f>
        <v/>
      </c>
      <c r="S1870" s="11" t="str">
        <f ca="1">price</f>
        <v/>
      </c>
      <c r="U1870" s="4"/>
      <c r="V1870" s="4"/>
      <c r="W1870" s="220" t="str">
        <f ca="1">commission</f>
        <v/>
      </c>
      <c r="X1870" s="301"/>
    </row>
    <row r="1871" spans="1:24" x14ac:dyDescent="0.25">
      <c r="A1871" s="6" t="str">
        <f ca="1">no.</f>
        <v/>
      </c>
      <c r="E1871" s="4" t="str">
        <f ca="1">position</f>
        <v/>
      </c>
      <c r="I1871" s="318"/>
      <c r="L1871" s="23"/>
      <c r="N1871" s="6"/>
      <c r="P1871" s="20"/>
      <c r="Q1871" s="5" t="str">
        <f ca="1">score</f>
        <v/>
      </c>
      <c r="R1871" s="58" t="str">
        <f ca="1">rescore</f>
        <v/>
      </c>
      <c r="S1871" s="11" t="str">
        <f ca="1">price</f>
        <v/>
      </c>
      <c r="U1871" s="4"/>
      <c r="V1871" s="4"/>
      <c r="W1871" s="220" t="str">
        <f ca="1">commission</f>
        <v/>
      </c>
      <c r="X1871" s="301"/>
    </row>
    <row r="1872" spans="1:24" x14ac:dyDescent="0.25">
      <c r="A1872" s="6" t="str">
        <f ca="1">no.</f>
        <v/>
      </c>
      <c r="E1872" s="4" t="str">
        <f ca="1">position</f>
        <v/>
      </c>
      <c r="I1872" s="318"/>
      <c r="L1872" s="23"/>
      <c r="N1872" s="6"/>
      <c r="P1872" s="20"/>
      <c r="Q1872" s="5" t="str">
        <f ca="1">score</f>
        <v/>
      </c>
      <c r="R1872" s="58" t="str">
        <f ca="1">rescore</f>
        <v/>
      </c>
      <c r="S1872" s="11" t="str">
        <f ca="1">price</f>
        <v/>
      </c>
      <c r="U1872" s="4"/>
      <c r="V1872" s="4"/>
      <c r="W1872" s="220" t="str">
        <f ca="1">commission</f>
        <v/>
      </c>
      <c r="X1872" s="301"/>
    </row>
    <row r="1873" spans="1:24" x14ac:dyDescent="0.25">
      <c r="A1873" s="6" t="str">
        <f ca="1">no.</f>
        <v/>
      </c>
      <c r="E1873" s="4" t="str">
        <f ca="1">position</f>
        <v/>
      </c>
      <c r="I1873" s="318"/>
      <c r="L1873" s="23"/>
      <c r="N1873" s="6"/>
      <c r="P1873" s="20"/>
      <c r="Q1873" s="5" t="str">
        <f ca="1">score</f>
        <v/>
      </c>
      <c r="R1873" s="58" t="str">
        <f ca="1">rescore</f>
        <v/>
      </c>
      <c r="S1873" s="11" t="str">
        <f ca="1">price</f>
        <v/>
      </c>
      <c r="U1873" s="4"/>
      <c r="V1873" s="4"/>
      <c r="W1873" s="220" t="str">
        <f ca="1">commission</f>
        <v/>
      </c>
      <c r="X1873" s="301"/>
    </row>
    <row r="1874" spans="1:24" x14ac:dyDescent="0.25">
      <c r="A1874" s="6" t="str">
        <f ca="1">no.</f>
        <v/>
      </c>
      <c r="E1874" s="4" t="str">
        <f ca="1">position</f>
        <v/>
      </c>
      <c r="I1874" s="318"/>
      <c r="L1874" s="23"/>
      <c r="N1874" s="6"/>
      <c r="P1874" s="20"/>
      <c r="Q1874" s="5" t="str">
        <f ca="1">score</f>
        <v/>
      </c>
      <c r="R1874" s="58" t="str">
        <f ca="1">rescore</f>
        <v/>
      </c>
      <c r="S1874" s="11" t="str">
        <f ca="1">price</f>
        <v/>
      </c>
      <c r="U1874" s="4"/>
      <c r="V1874" s="4"/>
      <c r="W1874" s="220" t="str">
        <f ca="1">commission</f>
        <v/>
      </c>
      <c r="X1874" s="301"/>
    </row>
    <row r="1875" spans="1:24" x14ac:dyDescent="0.25">
      <c r="A1875" s="6" t="str">
        <f ca="1">no.</f>
        <v/>
      </c>
      <c r="E1875" s="4" t="str">
        <f ca="1">position</f>
        <v/>
      </c>
      <c r="I1875" s="318"/>
      <c r="L1875" s="23"/>
      <c r="N1875" s="6"/>
      <c r="P1875" s="20"/>
      <c r="Q1875" s="5" t="str">
        <f ca="1">score</f>
        <v/>
      </c>
      <c r="R1875" s="58" t="str">
        <f ca="1">rescore</f>
        <v/>
      </c>
      <c r="S1875" s="11" t="str">
        <f ca="1">price</f>
        <v/>
      </c>
      <c r="U1875" s="4"/>
      <c r="V1875" s="4"/>
      <c r="W1875" s="220" t="str">
        <f ca="1">commission</f>
        <v/>
      </c>
      <c r="X1875" s="301"/>
    </row>
    <row r="1876" spans="1:24" x14ac:dyDescent="0.25">
      <c r="A1876" s="6" t="str">
        <f ca="1">no.</f>
        <v/>
      </c>
      <c r="E1876" s="4" t="str">
        <f ca="1">position</f>
        <v/>
      </c>
      <c r="I1876" s="318"/>
      <c r="L1876" s="23"/>
      <c r="N1876" s="6"/>
      <c r="P1876" s="20"/>
      <c r="Q1876" s="5" t="str">
        <f ca="1">score</f>
        <v/>
      </c>
      <c r="R1876" s="58" t="str">
        <f ca="1">rescore</f>
        <v/>
      </c>
      <c r="S1876" s="11" t="str">
        <f ca="1">price</f>
        <v/>
      </c>
      <c r="U1876" s="4"/>
      <c r="V1876" s="4"/>
      <c r="W1876" s="220" t="str">
        <f ca="1">commission</f>
        <v/>
      </c>
      <c r="X1876" s="301"/>
    </row>
    <row r="1877" spans="1:24" x14ac:dyDescent="0.25">
      <c r="A1877" s="6" t="str">
        <f ca="1">no.</f>
        <v/>
      </c>
      <c r="E1877" s="4" t="str">
        <f ca="1">position</f>
        <v/>
      </c>
      <c r="I1877" s="318"/>
      <c r="L1877" s="23"/>
      <c r="N1877" s="6"/>
      <c r="P1877" s="20"/>
      <c r="Q1877" s="5" t="str">
        <f ca="1">score</f>
        <v/>
      </c>
      <c r="R1877" s="58" t="str">
        <f ca="1">rescore</f>
        <v/>
      </c>
      <c r="S1877" s="11" t="str">
        <f ca="1">price</f>
        <v/>
      </c>
      <c r="U1877" s="4"/>
      <c r="V1877" s="4"/>
      <c r="W1877" s="220" t="str">
        <f ca="1">commission</f>
        <v/>
      </c>
      <c r="X1877" s="301"/>
    </row>
    <row r="1878" spans="1:24" x14ac:dyDescent="0.25">
      <c r="A1878" s="6" t="str">
        <f ca="1">no.</f>
        <v/>
      </c>
      <c r="E1878" s="4" t="str">
        <f ca="1">position</f>
        <v/>
      </c>
      <c r="I1878" s="318"/>
      <c r="L1878" s="23"/>
      <c r="N1878" s="6"/>
      <c r="P1878" s="20"/>
      <c r="Q1878" s="5" t="str">
        <f ca="1">score</f>
        <v/>
      </c>
      <c r="R1878" s="58" t="str">
        <f ca="1">rescore</f>
        <v/>
      </c>
      <c r="S1878" s="11" t="str">
        <f ca="1">price</f>
        <v/>
      </c>
      <c r="U1878" s="4"/>
      <c r="V1878" s="4"/>
      <c r="W1878" s="220" t="str">
        <f ca="1">commission</f>
        <v/>
      </c>
      <c r="X1878" s="301"/>
    </row>
    <row r="1879" spans="1:24" x14ac:dyDescent="0.25">
      <c r="A1879" s="6" t="str">
        <f ca="1">no.</f>
        <v/>
      </c>
      <c r="E1879" s="4" t="str">
        <f ca="1">position</f>
        <v/>
      </c>
      <c r="I1879" s="318"/>
      <c r="L1879" s="23"/>
      <c r="N1879" s="6"/>
      <c r="P1879" s="20"/>
      <c r="Q1879" s="5" t="str">
        <f ca="1">score</f>
        <v/>
      </c>
      <c r="R1879" s="58" t="str">
        <f ca="1">rescore</f>
        <v/>
      </c>
      <c r="S1879" s="11" t="str">
        <f ca="1">price</f>
        <v/>
      </c>
      <c r="U1879" s="4"/>
      <c r="V1879" s="4"/>
      <c r="W1879" s="220" t="str">
        <f ca="1">commission</f>
        <v/>
      </c>
      <c r="X1879" s="301"/>
    </row>
    <row r="1880" spans="1:24" x14ac:dyDescent="0.25">
      <c r="A1880" s="6" t="str">
        <f ca="1">no.</f>
        <v/>
      </c>
      <c r="E1880" s="4" t="str">
        <f ca="1">position</f>
        <v/>
      </c>
      <c r="I1880" s="318"/>
      <c r="L1880" s="23"/>
      <c r="N1880" s="6"/>
      <c r="P1880" s="20"/>
      <c r="Q1880" s="5" t="str">
        <f ca="1">score</f>
        <v/>
      </c>
      <c r="R1880" s="58" t="str">
        <f ca="1">rescore</f>
        <v/>
      </c>
      <c r="S1880" s="11" t="str">
        <f ca="1">price</f>
        <v/>
      </c>
      <c r="U1880" s="4"/>
      <c r="V1880" s="4"/>
      <c r="W1880" s="220" t="str">
        <f ca="1">commission</f>
        <v/>
      </c>
      <c r="X1880" s="301"/>
    </row>
    <row r="1881" spans="1:24" x14ac:dyDescent="0.25">
      <c r="A1881" s="6" t="str">
        <f ca="1">no.</f>
        <v/>
      </c>
      <c r="E1881" s="4" t="str">
        <f ca="1">position</f>
        <v/>
      </c>
      <c r="I1881" s="318"/>
      <c r="L1881" s="23"/>
      <c r="N1881" s="6"/>
      <c r="P1881" s="20"/>
      <c r="Q1881" s="5" t="str">
        <f ca="1">score</f>
        <v/>
      </c>
      <c r="R1881" s="58" t="str">
        <f ca="1">rescore</f>
        <v/>
      </c>
      <c r="S1881" s="11" t="str">
        <f ca="1">price</f>
        <v/>
      </c>
      <c r="U1881" s="4"/>
      <c r="V1881" s="4"/>
      <c r="W1881" s="220" t="str">
        <f ca="1">commission</f>
        <v/>
      </c>
      <c r="X1881" s="301"/>
    </row>
    <row r="1882" spans="1:24" x14ac:dyDescent="0.25">
      <c r="A1882" s="6" t="str">
        <f ca="1">no.</f>
        <v/>
      </c>
      <c r="E1882" s="4" t="str">
        <f ca="1">position</f>
        <v/>
      </c>
      <c r="I1882" s="318"/>
      <c r="L1882" s="23"/>
      <c r="N1882" s="6"/>
      <c r="P1882" s="20"/>
      <c r="Q1882" s="5" t="str">
        <f ca="1">score</f>
        <v/>
      </c>
      <c r="R1882" s="58" t="str">
        <f ca="1">rescore</f>
        <v/>
      </c>
      <c r="S1882" s="11" t="str">
        <f ca="1">price</f>
        <v/>
      </c>
      <c r="U1882" s="4"/>
      <c r="V1882" s="4"/>
      <c r="W1882" s="220" t="str">
        <f ca="1">commission</f>
        <v/>
      </c>
      <c r="X1882" s="301"/>
    </row>
    <row r="1883" spans="1:24" x14ac:dyDescent="0.25">
      <c r="A1883" s="6" t="str">
        <f ca="1">no.</f>
        <v/>
      </c>
      <c r="E1883" s="4" t="str">
        <f ca="1">position</f>
        <v/>
      </c>
      <c r="I1883" s="318"/>
      <c r="L1883" s="23"/>
      <c r="N1883" s="6"/>
      <c r="P1883" s="20"/>
      <c r="Q1883" s="5" t="str">
        <f ca="1">score</f>
        <v/>
      </c>
      <c r="R1883" s="58" t="str">
        <f ca="1">rescore</f>
        <v/>
      </c>
      <c r="S1883" s="11" t="str">
        <f ca="1">price</f>
        <v/>
      </c>
      <c r="U1883" s="4"/>
      <c r="V1883" s="4"/>
      <c r="W1883" s="220" t="str">
        <f ca="1">commission</f>
        <v/>
      </c>
      <c r="X1883" s="301"/>
    </row>
    <row r="1884" spans="1:24" x14ac:dyDescent="0.25">
      <c r="A1884" s="6" t="str">
        <f ca="1">no.</f>
        <v/>
      </c>
      <c r="E1884" s="4" t="str">
        <f ca="1">position</f>
        <v/>
      </c>
      <c r="I1884" s="318"/>
      <c r="L1884" s="23"/>
      <c r="N1884" s="6"/>
      <c r="P1884" s="20"/>
      <c r="Q1884" s="5" t="str">
        <f ca="1">score</f>
        <v/>
      </c>
      <c r="R1884" s="58" t="str">
        <f ca="1">rescore</f>
        <v/>
      </c>
      <c r="S1884" s="11" t="str">
        <f ca="1">price</f>
        <v/>
      </c>
      <c r="U1884" s="4"/>
      <c r="V1884" s="4"/>
      <c r="W1884" s="220" t="str">
        <f ca="1">commission</f>
        <v/>
      </c>
      <c r="X1884" s="301"/>
    </row>
    <row r="1885" spans="1:24" x14ac:dyDescent="0.25">
      <c r="A1885" s="6" t="str">
        <f ca="1">no.</f>
        <v/>
      </c>
      <c r="E1885" s="4" t="str">
        <f ca="1">position</f>
        <v/>
      </c>
      <c r="I1885" s="318"/>
      <c r="L1885" s="23"/>
      <c r="N1885" s="6"/>
      <c r="P1885" s="20"/>
      <c r="Q1885" s="5" t="str">
        <f ca="1">score</f>
        <v/>
      </c>
      <c r="R1885" s="58" t="str">
        <f ca="1">rescore</f>
        <v/>
      </c>
      <c r="S1885" s="11" t="str">
        <f ca="1">price</f>
        <v/>
      </c>
      <c r="U1885" s="4"/>
      <c r="V1885" s="4"/>
      <c r="W1885" s="220" t="str">
        <f ca="1">commission</f>
        <v/>
      </c>
      <c r="X1885" s="301"/>
    </row>
    <row r="1886" spans="1:24" x14ac:dyDescent="0.25">
      <c r="A1886" s="6" t="str">
        <f ca="1">no.</f>
        <v/>
      </c>
      <c r="E1886" s="4" t="str">
        <f ca="1">position</f>
        <v/>
      </c>
      <c r="I1886" s="318"/>
      <c r="L1886" s="23"/>
      <c r="N1886" s="6"/>
      <c r="P1886" s="20"/>
      <c r="Q1886" s="5" t="str">
        <f ca="1">score</f>
        <v/>
      </c>
      <c r="R1886" s="58" t="str">
        <f ca="1">rescore</f>
        <v/>
      </c>
      <c r="S1886" s="11" t="str">
        <f ca="1">price</f>
        <v/>
      </c>
      <c r="U1886" s="4"/>
      <c r="V1886" s="4"/>
      <c r="W1886" s="220" t="str">
        <f ca="1">commission</f>
        <v/>
      </c>
      <c r="X1886" s="301"/>
    </row>
    <row r="1887" spans="1:24" x14ac:dyDescent="0.25">
      <c r="A1887" s="6" t="str">
        <f ca="1">no.</f>
        <v/>
      </c>
      <c r="E1887" s="4" t="str">
        <f ca="1">position</f>
        <v/>
      </c>
      <c r="I1887" s="318"/>
      <c r="L1887" s="23"/>
      <c r="N1887" s="6"/>
      <c r="P1887" s="20"/>
      <c r="Q1887" s="5" t="str">
        <f ca="1">score</f>
        <v/>
      </c>
      <c r="R1887" s="58" t="str">
        <f ca="1">rescore</f>
        <v/>
      </c>
      <c r="S1887" s="11" t="str">
        <f ca="1">price</f>
        <v/>
      </c>
      <c r="U1887" s="4"/>
      <c r="V1887" s="4"/>
      <c r="W1887" s="220" t="str">
        <f ca="1">commission</f>
        <v/>
      </c>
      <c r="X1887" s="301"/>
    </row>
    <row r="1888" spans="1:24" x14ac:dyDescent="0.25">
      <c r="A1888" s="6" t="str">
        <f ca="1">no.</f>
        <v/>
      </c>
      <c r="E1888" s="4" t="str">
        <f ca="1">position</f>
        <v/>
      </c>
      <c r="I1888" s="318"/>
      <c r="L1888" s="23"/>
      <c r="N1888" s="6"/>
      <c r="P1888" s="20"/>
      <c r="Q1888" s="5" t="str">
        <f ca="1">score</f>
        <v/>
      </c>
      <c r="R1888" s="58" t="str">
        <f ca="1">rescore</f>
        <v/>
      </c>
      <c r="S1888" s="11" t="str">
        <f ca="1">price</f>
        <v/>
      </c>
      <c r="U1888" s="4"/>
      <c r="V1888" s="4"/>
      <c r="W1888" s="220" t="str">
        <f ca="1">commission</f>
        <v/>
      </c>
      <c r="X1888" s="301"/>
    </row>
    <row r="1889" spans="1:24" x14ac:dyDescent="0.25">
      <c r="A1889" s="6" t="str">
        <f ca="1">no.</f>
        <v/>
      </c>
      <c r="E1889" s="4" t="str">
        <f ca="1">position</f>
        <v/>
      </c>
      <c r="I1889" s="318"/>
      <c r="L1889" s="23"/>
      <c r="N1889" s="6"/>
      <c r="P1889" s="20"/>
      <c r="Q1889" s="5" t="str">
        <f ca="1">score</f>
        <v/>
      </c>
      <c r="R1889" s="58" t="str">
        <f ca="1">rescore</f>
        <v/>
      </c>
      <c r="S1889" s="11" t="str">
        <f ca="1">price</f>
        <v/>
      </c>
      <c r="U1889" s="4"/>
      <c r="V1889" s="4"/>
      <c r="W1889" s="220" t="str">
        <f ca="1">commission</f>
        <v/>
      </c>
      <c r="X1889" s="301"/>
    </row>
    <row r="1890" spans="1:24" x14ac:dyDescent="0.25">
      <c r="A1890" s="6" t="str">
        <f ca="1">no.</f>
        <v/>
      </c>
      <c r="E1890" s="4" t="str">
        <f ca="1">position</f>
        <v/>
      </c>
      <c r="I1890" s="318"/>
      <c r="L1890" s="23"/>
      <c r="N1890" s="6"/>
      <c r="P1890" s="20"/>
      <c r="Q1890" s="5" t="str">
        <f ca="1">score</f>
        <v/>
      </c>
      <c r="R1890" s="58" t="str">
        <f ca="1">rescore</f>
        <v/>
      </c>
      <c r="S1890" s="11" t="str">
        <f ca="1">price</f>
        <v/>
      </c>
      <c r="U1890" s="4"/>
      <c r="V1890" s="4"/>
      <c r="W1890" s="220" t="str">
        <f ca="1">commission</f>
        <v/>
      </c>
      <c r="X1890" s="301"/>
    </row>
    <row r="1891" spans="1:24" x14ac:dyDescent="0.25">
      <c r="A1891" s="6" t="str">
        <f ca="1">no.</f>
        <v/>
      </c>
      <c r="E1891" s="4" t="str">
        <f ca="1">position</f>
        <v/>
      </c>
      <c r="I1891" s="318"/>
      <c r="L1891" s="23"/>
      <c r="N1891" s="6"/>
      <c r="P1891" s="20"/>
      <c r="Q1891" s="5" t="str">
        <f ca="1">score</f>
        <v/>
      </c>
      <c r="R1891" s="58" t="str">
        <f ca="1">rescore</f>
        <v/>
      </c>
      <c r="S1891" s="11" t="str">
        <f ca="1">price</f>
        <v/>
      </c>
      <c r="U1891" s="4"/>
      <c r="V1891" s="4"/>
      <c r="W1891" s="220" t="str">
        <f ca="1">commission</f>
        <v/>
      </c>
      <c r="X1891" s="301"/>
    </row>
    <row r="1892" spans="1:24" x14ac:dyDescent="0.25">
      <c r="A1892" s="6" t="str">
        <f ca="1">no.</f>
        <v/>
      </c>
      <c r="E1892" s="4" t="str">
        <f ca="1">position</f>
        <v/>
      </c>
      <c r="I1892" s="318"/>
      <c r="L1892" s="23"/>
      <c r="N1892" s="6"/>
      <c r="P1892" s="20"/>
      <c r="Q1892" s="5" t="str">
        <f ca="1">score</f>
        <v/>
      </c>
      <c r="R1892" s="58" t="str">
        <f ca="1">rescore</f>
        <v/>
      </c>
      <c r="S1892" s="11" t="str">
        <f ca="1">price</f>
        <v/>
      </c>
      <c r="U1892" s="4"/>
      <c r="V1892" s="4"/>
      <c r="W1892" s="220" t="str">
        <f ca="1">commission</f>
        <v/>
      </c>
      <c r="X1892" s="301"/>
    </row>
    <row r="1893" spans="1:24" x14ac:dyDescent="0.25">
      <c r="A1893" s="6" t="str">
        <f ca="1">no.</f>
        <v/>
      </c>
      <c r="E1893" s="4" t="str">
        <f ca="1">position</f>
        <v/>
      </c>
      <c r="I1893" s="318"/>
      <c r="L1893" s="23"/>
      <c r="N1893" s="6"/>
      <c r="P1893" s="20"/>
      <c r="Q1893" s="5" t="str">
        <f ca="1">score</f>
        <v/>
      </c>
      <c r="R1893" s="58" t="str">
        <f ca="1">rescore</f>
        <v/>
      </c>
      <c r="S1893" s="11" t="str">
        <f ca="1">price</f>
        <v/>
      </c>
      <c r="U1893" s="4"/>
      <c r="V1893" s="4"/>
      <c r="W1893" s="220" t="str">
        <f ca="1">commission</f>
        <v/>
      </c>
      <c r="X1893" s="301"/>
    </row>
    <row r="1894" spans="1:24" x14ac:dyDescent="0.25">
      <c r="A1894" s="6" t="str">
        <f ca="1">no.</f>
        <v/>
      </c>
      <c r="E1894" s="4" t="str">
        <f ca="1">position</f>
        <v/>
      </c>
      <c r="I1894" s="318"/>
      <c r="L1894" s="23"/>
      <c r="N1894" s="6"/>
      <c r="P1894" s="20"/>
      <c r="Q1894" s="5" t="str">
        <f ca="1">score</f>
        <v/>
      </c>
      <c r="R1894" s="58" t="str">
        <f ca="1">rescore</f>
        <v/>
      </c>
      <c r="S1894" s="11" t="str">
        <f ca="1">price</f>
        <v/>
      </c>
      <c r="U1894" s="4"/>
      <c r="V1894" s="4"/>
      <c r="W1894" s="220" t="str">
        <f ca="1">commission</f>
        <v/>
      </c>
      <c r="X1894" s="301"/>
    </row>
    <row r="1895" spans="1:24" x14ac:dyDescent="0.25">
      <c r="A1895" s="6" t="str">
        <f ca="1">no.</f>
        <v/>
      </c>
      <c r="E1895" s="4" t="str">
        <f ca="1">position</f>
        <v/>
      </c>
      <c r="I1895" s="318"/>
      <c r="L1895" s="23"/>
      <c r="N1895" s="6"/>
      <c r="P1895" s="20"/>
      <c r="Q1895" s="5" t="str">
        <f ca="1">score</f>
        <v/>
      </c>
      <c r="R1895" s="58" t="str">
        <f ca="1">rescore</f>
        <v/>
      </c>
      <c r="S1895" s="11" t="str">
        <f ca="1">price</f>
        <v/>
      </c>
      <c r="U1895" s="4"/>
      <c r="V1895" s="4"/>
      <c r="W1895" s="220" t="str">
        <f ca="1">commission</f>
        <v/>
      </c>
      <c r="X1895" s="301"/>
    </row>
    <row r="1896" spans="1:24" x14ac:dyDescent="0.25">
      <c r="A1896" s="6" t="str">
        <f ca="1">no.</f>
        <v/>
      </c>
      <c r="E1896" s="4" t="str">
        <f ca="1">position</f>
        <v/>
      </c>
      <c r="I1896" s="318"/>
      <c r="L1896" s="23"/>
      <c r="N1896" s="6"/>
      <c r="P1896" s="20"/>
      <c r="Q1896" s="5" t="str">
        <f ca="1">score</f>
        <v/>
      </c>
      <c r="R1896" s="58" t="str">
        <f ca="1">rescore</f>
        <v/>
      </c>
      <c r="S1896" s="11" t="str">
        <f ca="1">price</f>
        <v/>
      </c>
      <c r="U1896" s="4"/>
      <c r="V1896" s="4"/>
      <c r="W1896" s="220" t="str">
        <f ca="1">commission</f>
        <v/>
      </c>
      <c r="X1896" s="301"/>
    </row>
    <row r="1897" spans="1:24" x14ac:dyDescent="0.25">
      <c r="A1897" s="6" t="str">
        <f ca="1">no.</f>
        <v/>
      </c>
      <c r="E1897" s="4" t="str">
        <f ca="1">position</f>
        <v/>
      </c>
      <c r="I1897" s="318"/>
      <c r="L1897" s="23"/>
      <c r="N1897" s="6"/>
      <c r="P1897" s="20"/>
      <c r="Q1897" s="5" t="str">
        <f ca="1">score</f>
        <v/>
      </c>
      <c r="R1897" s="58" t="str">
        <f ca="1">rescore</f>
        <v/>
      </c>
      <c r="S1897" s="11" t="str">
        <f ca="1">price</f>
        <v/>
      </c>
      <c r="U1897" s="4"/>
      <c r="V1897" s="4"/>
      <c r="W1897" s="220" t="str">
        <f ca="1">commission</f>
        <v/>
      </c>
      <c r="X1897" s="301"/>
    </row>
    <row r="1898" spans="1:24" x14ac:dyDescent="0.25">
      <c r="A1898" s="6" t="str">
        <f ca="1">no.</f>
        <v/>
      </c>
      <c r="E1898" s="4" t="str">
        <f ca="1">position</f>
        <v/>
      </c>
      <c r="I1898" s="318"/>
      <c r="L1898" s="23"/>
      <c r="N1898" s="6"/>
      <c r="P1898" s="20"/>
      <c r="Q1898" s="5" t="str">
        <f ca="1">score</f>
        <v/>
      </c>
      <c r="R1898" s="58" t="str">
        <f ca="1">rescore</f>
        <v/>
      </c>
      <c r="S1898" s="11" t="str">
        <f ca="1">price</f>
        <v/>
      </c>
      <c r="U1898" s="4"/>
      <c r="V1898" s="4"/>
      <c r="W1898" s="220" t="str">
        <f ca="1">commission</f>
        <v/>
      </c>
      <c r="X1898" s="301"/>
    </row>
    <row r="1899" spans="1:24" x14ac:dyDescent="0.25">
      <c r="A1899" s="6" t="str">
        <f ca="1">no.</f>
        <v/>
      </c>
      <c r="E1899" s="4" t="str">
        <f ca="1">position</f>
        <v/>
      </c>
      <c r="I1899" s="318"/>
      <c r="L1899" s="23"/>
      <c r="N1899" s="6"/>
      <c r="P1899" s="20"/>
      <c r="Q1899" s="5" t="str">
        <f ca="1">score</f>
        <v/>
      </c>
      <c r="R1899" s="58" t="str">
        <f ca="1">rescore</f>
        <v/>
      </c>
      <c r="S1899" s="11" t="str">
        <f ca="1">price</f>
        <v/>
      </c>
      <c r="U1899" s="4"/>
      <c r="V1899" s="4"/>
      <c r="W1899" s="220" t="str">
        <f ca="1">commission</f>
        <v/>
      </c>
      <c r="X1899" s="301"/>
    </row>
    <row r="1900" spans="1:24" x14ac:dyDescent="0.25">
      <c r="A1900" s="6" t="str">
        <f ca="1">no.</f>
        <v/>
      </c>
      <c r="E1900" s="4" t="str">
        <f ca="1">position</f>
        <v/>
      </c>
      <c r="I1900" s="318"/>
      <c r="L1900" s="23"/>
      <c r="N1900" s="6"/>
      <c r="P1900" s="20"/>
      <c r="Q1900" s="5" t="str">
        <f ca="1">score</f>
        <v/>
      </c>
      <c r="R1900" s="58" t="str">
        <f ca="1">rescore</f>
        <v/>
      </c>
      <c r="S1900" s="11" t="str">
        <f ca="1">price</f>
        <v/>
      </c>
      <c r="U1900" s="4"/>
      <c r="V1900" s="4"/>
      <c r="W1900" s="220" t="str">
        <f ca="1">commission</f>
        <v/>
      </c>
      <c r="X1900" s="301"/>
    </row>
    <row r="1901" spans="1:24" x14ac:dyDescent="0.25">
      <c r="A1901" s="6" t="str">
        <f ca="1">no.</f>
        <v/>
      </c>
      <c r="E1901" s="4" t="str">
        <f ca="1">position</f>
        <v/>
      </c>
      <c r="I1901" s="318"/>
      <c r="L1901" s="23"/>
      <c r="N1901" s="6"/>
      <c r="P1901" s="20"/>
      <c r="Q1901" s="5" t="str">
        <f ca="1">score</f>
        <v/>
      </c>
      <c r="R1901" s="58" t="str">
        <f ca="1">rescore</f>
        <v/>
      </c>
      <c r="S1901" s="11" t="str">
        <f ca="1">price</f>
        <v/>
      </c>
      <c r="U1901" s="4"/>
      <c r="V1901" s="4"/>
      <c r="W1901" s="220" t="str">
        <f ca="1">commission</f>
        <v/>
      </c>
      <c r="X1901" s="301"/>
    </row>
    <row r="1902" spans="1:24" x14ac:dyDescent="0.25">
      <c r="A1902" s="6" t="str">
        <f ca="1">no.</f>
        <v/>
      </c>
      <c r="E1902" s="4" t="str">
        <f ca="1">position</f>
        <v/>
      </c>
      <c r="I1902" s="318"/>
      <c r="L1902" s="23"/>
      <c r="N1902" s="6"/>
      <c r="P1902" s="20"/>
      <c r="Q1902" s="5" t="str">
        <f ca="1">score</f>
        <v/>
      </c>
      <c r="R1902" s="58" t="str">
        <f ca="1">rescore</f>
        <v/>
      </c>
      <c r="S1902" s="11" t="str">
        <f ca="1">price</f>
        <v/>
      </c>
      <c r="U1902" s="4"/>
      <c r="V1902" s="4"/>
      <c r="W1902" s="220" t="str">
        <f ca="1">commission</f>
        <v/>
      </c>
      <c r="X1902" s="301"/>
    </row>
    <row r="1903" spans="1:24" x14ac:dyDescent="0.25">
      <c r="A1903" s="6" t="str">
        <f ca="1">no.</f>
        <v/>
      </c>
      <c r="E1903" s="4" t="str">
        <f ca="1">position</f>
        <v/>
      </c>
      <c r="I1903" s="318"/>
      <c r="L1903" s="23"/>
      <c r="N1903" s="6"/>
      <c r="P1903" s="20"/>
      <c r="Q1903" s="5" t="str">
        <f ca="1">score</f>
        <v/>
      </c>
      <c r="R1903" s="58" t="str">
        <f ca="1">rescore</f>
        <v/>
      </c>
      <c r="S1903" s="11" t="str">
        <f ca="1">price</f>
        <v/>
      </c>
      <c r="U1903" s="4"/>
      <c r="V1903" s="4"/>
      <c r="W1903" s="220" t="str">
        <f ca="1">commission</f>
        <v/>
      </c>
      <c r="X1903" s="301"/>
    </row>
    <row r="1904" spans="1:24" x14ac:dyDescent="0.25">
      <c r="A1904" s="6" t="str">
        <f ca="1">no.</f>
        <v/>
      </c>
      <c r="E1904" s="4" t="str">
        <f ca="1">position</f>
        <v/>
      </c>
      <c r="I1904" s="318"/>
      <c r="L1904" s="23"/>
      <c r="N1904" s="6"/>
      <c r="P1904" s="20"/>
      <c r="Q1904" s="5" t="str">
        <f ca="1">score</f>
        <v/>
      </c>
      <c r="R1904" s="58" t="str">
        <f ca="1">rescore</f>
        <v/>
      </c>
      <c r="S1904" s="11" t="str">
        <f ca="1">price</f>
        <v/>
      </c>
      <c r="U1904" s="4"/>
      <c r="V1904" s="4"/>
      <c r="W1904" s="220" t="str">
        <f ca="1">commission</f>
        <v/>
      </c>
      <c r="X1904" s="301"/>
    </row>
    <row r="1905" spans="1:24" x14ac:dyDescent="0.25">
      <c r="A1905" s="6" t="str">
        <f ca="1">no.</f>
        <v/>
      </c>
      <c r="E1905" s="4" t="str">
        <f ca="1">position</f>
        <v/>
      </c>
      <c r="I1905" s="318"/>
      <c r="L1905" s="23"/>
      <c r="N1905" s="6"/>
      <c r="P1905" s="20"/>
      <c r="Q1905" s="5" t="str">
        <f ca="1">score</f>
        <v/>
      </c>
      <c r="R1905" s="58" t="str">
        <f ca="1">rescore</f>
        <v/>
      </c>
      <c r="S1905" s="11" t="str">
        <f ca="1">price</f>
        <v/>
      </c>
      <c r="U1905" s="4"/>
      <c r="V1905" s="4"/>
      <c r="W1905" s="220" t="str">
        <f ca="1">commission</f>
        <v/>
      </c>
      <c r="X1905" s="301"/>
    </row>
    <row r="1906" spans="1:24" x14ac:dyDescent="0.25">
      <c r="A1906" s="6" t="str">
        <f ca="1">no.</f>
        <v/>
      </c>
      <c r="E1906" s="4" t="str">
        <f ca="1">position</f>
        <v/>
      </c>
      <c r="I1906" s="318"/>
      <c r="L1906" s="23"/>
      <c r="N1906" s="6"/>
      <c r="P1906" s="20"/>
      <c r="Q1906" s="5" t="str">
        <f ca="1">score</f>
        <v/>
      </c>
      <c r="R1906" s="58" t="str">
        <f ca="1">rescore</f>
        <v/>
      </c>
      <c r="S1906" s="11" t="str">
        <f ca="1">price</f>
        <v/>
      </c>
      <c r="U1906" s="4"/>
      <c r="V1906" s="4"/>
      <c r="W1906" s="220" t="str">
        <f ca="1">commission</f>
        <v/>
      </c>
      <c r="X1906" s="301"/>
    </row>
    <row r="1907" spans="1:24" x14ac:dyDescent="0.25">
      <c r="A1907" s="6" t="str">
        <f ca="1">no.</f>
        <v/>
      </c>
      <c r="E1907" s="4" t="str">
        <f ca="1">position</f>
        <v/>
      </c>
      <c r="I1907" s="318"/>
      <c r="L1907" s="23"/>
      <c r="N1907" s="6"/>
      <c r="P1907" s="20"/>
      <c r="Q1907" s="5" t="str">
        <f ca="1">score</f>
        <v/>
      </c>
      <c r="R1907" s="58" t="str">
        <f ca="1">rescore</f>
        <v/>
      </c>
      <c r="S1907" s="11" t="str">
        <f ca="1">price</f>
        <v/>
      </c>
      <c r="U1907" s="4"/>
      <c r="V1907" s="4"/>
      <c r="W1907" s="220" t="str">
        <f ca="1">commission</f>
        <v/>
      </c>
      <c r="X1907" s="301"/>
    </row>
    <row r="1908" spans="1:24" x14ac:dyDescent="0.25">
      <c r="A1908" s="6" t="str">
        <f ca="1">no.</f>
        <v/>
      </c>
      <c r="E1908" s="4" t="str">
        <f ca="1">position</f>
        <v/>
      </c>
      <c r="I1908" s="318"/>
      <c r="L1908" s="23"/>
      <c r="N1908" s="6"/>
      <c r="P1908" s="20"/>
      <c r="Q1908" s="5" t="str">
        <f ca="1">score</f>
        <v/>
      </c>
      <c r="R1908" s="58" t="str">
        <f ca="1">rescore</f>
        <v/>
      </c>
      <c r="S1908" s="11" t="str">
        <f ca="1">price</f>
        <v/>
      </c>
      <c r="U1908" s="4"/>
      <c r="V1908" s="4"/>
      <c r="W1908" s="220" t="str">
        <f ca="1">commission</f>
        <v/>
      </c>
      <c r="X1908" s="301"/>
    </row>
    <row r="1909" spans="1:24" x14ac:dyDescent="0.25">
      <c r="A1909" s="6" t="str">
        <f ca="1">no.</f>
        <v/>
      </c>
      <c r="E1909" s="4" t="str">
        <f ca="1">position</f>
        <v/>
      </c>
      <c r="I1909" s="318"/>
      <c r="L1909" s="23"/>
      <c r="N1909" s="6"/>
      <c r="P1909" s="20"/>
      <c r="Q1909" s="5" t="str">
        <f ca="1">score</f>
        <v/>
      </c>
      <c r="R1909" s="58" t="str">
        <f ca="1">rescore</f>
        <v/>
      </c>
      <c r="S1909" s="11" t="str">
        <f ca="1">price</f>
        <v/>
      </c>
      <c r="U1909" s="4"/>
      <c r="V1909" s="4"/>
      <c r="W1909" s="220" t="str">
        <f ca="1">commission</f>
        <v/>
      </c>
      <c r="X1909" s="301"/>
    </row>
    <row r="1910" spans="1:24" x14ac:dyDescent="0.25">
      <c r="A1910" s="6" t="str">
        <f ca="1">no.</f>
        <v/>
      </c>
      <c r="E1910" s="4" t="str">
        <f ca="1">position</f>
        <v/>
      </c>
      <c r="I1910" s="318"/>
      <c r="L1910" s="23"/>
      <c r="N1910" s="6"/>
      <c r="P1910" s="20"/>
      <c r="Q1910" s="5" t="str">
        <f ca="1">score</f>
        <v/>
      </c>
      <c r="R1910" s="58" t="str">
        <f ca="1">rescore</f>
        <v/>
      </c>
      <c r="S1910" s="11" t="str">
        <f ca="1">price</f>
        <v/>
      </c>
      <c r="U1910" s="4"/>
      <c r="V1910" s="4"/>
      <c r="W1910" s="220" t="str">
        <f ca="1">commission</f>
        <v/>
      </c>
      <c r="X1910" s="301"/>
    </row>
    <row r="1911" spans="1:24" x14ac:dyDescent="0.25">
      <c r="A1911" s="6" t="str">
        <f ca="1">no.</f>
        <v/>
      </c>
      <c r="E1911" s="4" t="str">
        <f ca="1">position</f>
        <v/>
      </c>
      <c r="I1911" s="318"/>
      <c r="L1911" s="23"/>
      <c r="N1911" s="6"/>
      <c r="P1911" s="20"/>
      <c r="Q1911" s="5" t="str">
        <f ca="1">score</f>
        <v/>
      </c>
      <c r="R1911" s="58" t="str">
        <f ca="1">rescore</f>
        <v/>
      </c>
      <c r="S1911" s="11" t="str">
        <f ca="1">price</f>
        <v/>
      </c>
      <c r="U1911" s="4"/>
      <c r="V1911" s="4"/>
      <c r="W1911" s="220" t="str">
        <f ca="1">commission</f>
        <v/>
      </c>
      <c r="X1911" s="301"/>
    </row>
    <row r="1912" spans="1:24" x14ac:dyDescent="0.25">
      <c r="A1912" s="6" t="str">
        <f ca="1">no.</f>
        <v/>
      </c>
      <c r="E1912" s="4" t="str">
        <f ca="1">position</f>
        <v/>
      </c>
      <c r="I1912" s="318"/>
      <c r="L1912" s="23"/>
      <c r="N1912" s="6"/>
      <c r="P1912" s="20"/>
      <c r="Q1912" s="5" t="str">
        <f ca="1">score</f>
        <v/>
      </c>
      <c r="R1912" s="58" t="str">
        <f ca="1">rescore</f>
        <v/>
      </c>
      <c r="S1912" s="11" t="str">
        <f ca="1">price</f>
        <v/>
      </c>
      <c r="U1912" s="4"/>
      <c r="V1912" s="4"/>
      <c r="W1912" s="220" t="str">
        <f ca="1">commission</f>
        <v/>
      </c>
      <c r="X1912" s="301"/>
    </row>
    <row r="1913" spans="1:24" x14ac:dyDescent="0.25">
      <c r="A1913" s="6" t="str">
        <f ca="1">no.</f>
        <v/>
      </c>
      <c r="E1913" s="4" t="str">
        <f ca="1">position</f>
        <v/>
      </c>
      <c r="I1913" s="318"/>
      <c r="L1913" s="23"/>
      <c r="N1913" s="6"/>
      <c r="P1913" s="20"/>
      <c r="Q1913" s="5" t="str">
        <f ca="1">score</f>
        <v/>
      </c>
      <c r="R1913" s="58" t="str">
        <f ca="1">rescore</f>
        <v/>
      </c>
      <c r="S1913" s="11" t="str">
        <f ca="1">price</f>
        <v/>
      </c>
      <c r="U1913" s="4"/>
      <c r="V1913" s="4"/>
      <c r="W1913" s="220" t="str">
        <f ca="1">commission</f>
        <v/>
      </c>
      <c r="X1913" s="301"/>
    </row>
    <row r="1914" spans="1:24" x14ac:dyDescent="0.25">
      <c r="A1914" s="6" t="str">
        <f ca="1">no.</f>
        <v/>
      </c>
      <c r="E1914" s="4" t="str">
        <f ca="1">position</f>
        <v/>
      </c>
      <c r="I1914" s="318"/>
      <c r="L1914" s="23"/>
      <c r="N1914" s="6"/>
      <c r="P1914" s="20"/>
      <c r="Q1914" s="5" t="str">
        <f ca="1">score</f>
        <v/>
      </c>
      <c r="R1914" s="58" t="str">
        <f ca="1">rescore</f>
        <v/>
      </c>
      <c r="S1914" s="11" t="str">
        <f ca="1">price</f>
        <v/>
      </c>
      <c r="U1914" s="4"/>
      <c r="V1914" s="4"/>
      <c r="W1914" s="220" t="str">
        <f ca="1">commission</f>
        <v/>
      </c>
      <c r="X1914" s="301"/>
    </row>
    <row r="1915" spans="1:24" x14ac:dyDescent="0.25">
      <c r="A1915" s="6" t="str">
        <f ca="1">no.</f>
        <v/>
      </c>
      <c r="E1915" s="4" t="str">
        <f ca="1">position</f>
        <v/>
      </c>
      <c r="I1915" s="318"/>
      <c r="L1915" s="23"/>
      <c r="N1915" s="6"/>
      <c r="P1915" s="20"/>
      <c r="Q1915" s="5" t="str">
        <f ca="1">score</f>
        <v/>
      </c>
      <c r="R1915" s="58" t="str">
        <f ca="1">rescore</f>
        <v/>
      </c>
      <c r="S1915" s="11" t="str">
        <f ca="1">price</f>
        <v/>
      </c>
      <c r="U1915" s="4"/>
      <c r="V1915" s="4"/>
      <c r="W1915" s="220" t="str">
        <f ca="1">commission</f>
        <v/>
      </c>
      <c r="X1915" s="301"/>
    </row>
    <row r="1916" spans="1:24" x14ac:dyDescent="0.25">
      <c r="A1916" s="6" t="str">
        <f ca="1">no.</f>
        <v/>
      </c>
      <c r="E1916" s="4" t="str">
        <f ca="1">position</f>
        <v/>
      </c>
      <c r="I1916" s="318"/>
      <c r="L1916" s="23"/>
      <c r="N1916" s="6"/>
      <c r="P1916" s="20"/>
      <c r="Q1916" s="5" t="str">
        <f ca="1">score</f>
        <v/>
      </c>
      <c r="R1916" s="58" t="str">
        <f ca="1">rescore</f>
        <v/>
      </c>
      <c r="S1916" s="11" t="str">
        <f ca="1">price</f>
        <v/>
      </c>
      <c r="U1916" s="4"/>
      <c r="V1916" s="4"/>
      <c r="W1916" s="220" t="str">
        <f ca="1">commission</f>
        <v/>
      </c>
      <c r="X1916" s="301"/>
    </row>
    <row r="1917" spans="1:24" x14ac:dyDescent="0.25">
      <c r="A1917" s="6" t="str">
        <f ca="1">no.</f>
        <v/>
      </c>
      <c r="E1917" s="4" t="str">
        <f ca="1">position</f>
        <v/>
      </c>
      <c r="I1917" s="318"/>
      <c r="L1917" s="23"/>
      <c r="N1917" s="6"/>
      <c r="P1917" s="20"/>
      <c r="Q1917" s="5" t="str">
        <f ca="1">score</f>
        <v/>
      </c>
      <c r="R1917" s="58" t="str">
        <f ca="1">rescore</f>
        <v/>
      </c>
      <c r="S1917" s="11" t="str">
        <f ca="1">price</f>
        <v/>
      </c>
      <c r="U1917" s="4"/>
      <c r="V1917" s="4"/>
      <c r="W1917" s="220" t="str">
        <f ca="1">commission</f>
        <v/>
      </c>
      <c r="X1917" s="301"/>
    </row>
    <row r="1918" spans="1:24" x14ac:dyDescent="0.25">
      <c r="A1918" s="6" t="str">
        <f ca="1">no.</f>
        <v/>
      </c>
      <c r="E1918" s="4" t="str">
        <f ca="1">position</f>
        <v/>
      </c>
      <c r="I1918" s="318"/>
      <c r="L1918" s="23"/>
      <c r="N1918" s="6"/>
      <c r="P1918" s="20"/>
      <c r="Q1918" s="5" t="str">
        <f ca="1">score</f>
        <v/>
      </c>
      <c r="R1918" s="58" t="str">
        <f ca="1">rescore</f>
        <v/>
      </c>
      <c r="S1918" s="11" t="str">
        <f ca="1">price</f>
        <v/>
      </c>
      <c r="U1918" s="4"/>
      <c r="V1918" s="4"/>
      <c r="W1918" s="220" t="str">
        <f ca="1">commission</f>
        <v/>
      </c>
      <c r="X1918" s="301"/>
    </row>
    <row r="1919" spans="1:24" x14ac:dyDescent="0.25">
      <c r="A1919" s="6" t="str">
        <f ca="1">no.</f>
        <v/>
      </c>
      <c r="E1919" s="4" t="str">
        <f ca="1">position</f>
        <v/>
      </c>
      <c r="I1919" s="318"/>
      <c r="L1919" s="23"/>
      <c r="N1919" s="6"/>
      <c r="P1919" s="20"/>
      <c r="Q1919" s="5" t="str">
        <f ca="1">score</f>
        <v/>
      </c>
      <c r="R1919" s="58" t="str">
        <f ca="1">rescore</f>
        <v/>
      </c>
      <c r="S1919" s="11" t="str">
        <f ca="1">price</f>
        <v/>
      </c>
      <c r="U1919" s="4"/>
      <c r="V1919" s="4"/>
      <c r="W1919" s="220" t="str">
        <f ca="1">commission</f>
        <v/>
      </c>
      <c r="X1919" s="301"/>
    </row>
    <row r="1920" spans="1:24" x14ac:dyDescent="0.25">
      <c r="A1920" s="6" t="str">
        <f ca="1">no.</f>
        <v/>
      </c>
      <c r="E1920" s="4" t="str">
        <f ca="1">position</f>
        <v/>
      </c>
      <c r="I1920" s="318"/>
      <c r="L1920" s="23"/>
      <c r="N1920" s="6"/>
      <c r="P1920" s="20"/>
      <c r="Q1920" s="5" t="str">
        <f ca="1">score</f>
        <v/>
      </c>
      <c r="R1920" s="58" t="str">
        <f ca="1">rescore</f>
        <v/>
      </c>
      <c r="S1920" s="11" t="str">
        <f ca="1">price</f>
        <v/>
      </c>
      <c r="U1920" s="4"/>
      <c r="V1920" s="4"/>
      <c r="W1920" s="220" t="str">
        <f ca="1">commission</f>
        <v/>
      </c>
      <c r="X1920" s="301"/>
    </row>
    <row r="1921" spans="1:24" x14ac:dyDescent="0.25">
      <c r="A1921" s="6" t="str">
        <f ca="1">no.</f>
        <v/>
      </c>
      <c r="E1921" s="4" t="str">
        <f ca="1">position</f>
        <v/>
      </c>
      <c r="I1921" s="318"/>
      <c r="L1921" s="23"/>
      <c r="N1921" s="6"/>
      <c r="P1921" s="20"/>
      <c r="Q1921" s="5" t="str">
        <f ca="1">score</f>
        <v/>
      </c>
      <c r="R1921" s="58" t="str">
        <f ca="1">rescore</f>
        <v/>
      </c>
      <c r="S1921" s="11" t="str">
        <f ca="1">price</f>
        <v/>
      </c>
      <c r="U1921" s="4"/>
      <c r="V1921" s="4"/>
      <c r="W1921" s="220" t="str">
        <f ca="1">commission</f>
        <v/>
      </c>
      <c r="X1921" s="301"/>
    </row>
    <row r="1922" spans="1:24" x14ac:dyDescent="0.25">
      <c r="A1922" s="6" t="str">
        <f ca="1">no.</f>
        <v/>
      </c>
      <c r="E1922" s="4" t="str">
        <f ca="1">position</f>
        <v/>
      </c>
      <c r="I1922" s="318"/>
      <c r="L1922" s="23"/>
      <c r="N1922" s="6"/>
      <c r="P1922" s="20"/>
      <c r="Q1922" s="5" t="str">
        <f ca="1">score</f>
        <v/>
      </c>
      <c r="R1922" s="58" t="str">
        <f ca="1">rescore</f>
        <v/>
      </c>
      <c r="S1922" s="11" t="str">
        <f ca="1">price</f>
        <v/>
      </c>
      <c r="U1922" s="4"/>
      <c r="V1922" s="4"/>
      <c r="W1922" s="220" t="str">
        <f ca="1">commission</f>
        <v/>
      </c>
      <c r="X1922" s="301"/>
    </row>
    <row r="1923" spans="1:24" x14ac:dyDescent="0.25">
      <c r="A1923" s="6" t="str">
        <f ca="1">no.</f>
        <v/>
      </c>
      <c r="E1923" s="4" t="str">
        <f ca="1">position</f>
        <v/>
      </c>
      <c r="I1923" s="318"/>
      <c r="L1923" s="23"/>
      <c r="N1923" s="6"/>
      <c r="P1923" s="20"/>
      <c r="Q1923" s="5" t="str">
        <f ca="1">score</f>
        <v/>
      </c>
      <c r="R1923" s="58" t="str">
        <f ca="1">rescore</f>
        <v/>
      </c>
      <c r="S1923" s="11" t="str">
        <f ca="1">price</f>
        <v/>
      </c>
      <c r="U1923" s="4"/>
      <c r="V1923" s="4"/>
      <c r="W1923" s="220" t="str">
        <f ca="1">commission</f>
        <v/>
      </c>
      <c r="X1923" s="301"/>
    </row>
    <row r="1924" spans="1:24" x14ac:dyDescent="0.25">
      <c r="A1924" s="6" t="str">
        <f ca="1">no.</f>
        <v/>
      </c>
      <c r="E1924" s="4" t="str">
        <f ca="1">position</f>
        <v/>
      </c>
      <c r="I1924" s="318"/>
      <c r="L1924" s="23"/>
      <c r="N1924" s="6"/>
      <c r="P1924" s="20"/>
      <c r="Q1924" s="5" t="str">
        <f ca="1">score</f>
        <v/>
      </c>
      <c r="R1924" s="58" t="str">
        <f ca="1">rescore</f>
        <v/>
      </c>
      <c r="S1924" s="11" t="str">
        <f ca="1">price</f>
        <v/>
      </c>
      <c r="U1924" s="4"/>
      <c r="V1924" s="4"/>
      <c r="W1924" s="220" t="str">
        <f ca="1">commission</f>
        <v/>
      </c>
      <c r="X1924" s="301"/>
    </row>
    <row r="1925" spans="1:24" x14ac:dyDescent="0.25">
      <c r="A1925" s="6" t="str">
        <f ca="1">no.</f>
        <v/>
      </c>
      <c r="E1925" s="4" t="str">
        <f ca="1">position</f>
        <v/>
      </c>
      <c r="I1925" s="318"/>
      <c r="L1925" s="23"/>
      <c r="N1925" s="6"/>
      <c r="P1925" s="20"/>
      <c r="Q1925" s="5" t="str">
        <f ca="1">score</f>
        <v/>
      </c>
      <c r="R1925" s="58" t="str">
        <f ca="1">rescore</f>
        <v/>
      </c>
      <c r="S1925" s="11" t="str">
        <f ca="1">price</f>
        <v/>
      </c>
      <c r="U1925" s="4"/>
      <c r="V1925" s="4"/>
      <c r="W1925" s="220" t="str">
        <f ca="1">commission</f>
        <v/>
      </c>
      <c r="X1925" s="301"/>
    </row>
    <row r="1926" spans="1:24" x14ac:dyDescent="0.25">
      <c r="A1926" s="6" t="str">
        <f ca="1">no.</f>
        <v/>
      </c>
      <c r="E1926" s="4" t="str">
        <f ca="1">position</f>
        <v/>
      </c>
      <c r="I1926" s="318"/>
      <c r="L1926" s="23"/>
      <c r="N1926" s="6"/>
      <c r="P1926" s="20"/>
      <c r="Q1926" s="5" t="str">
        <f ca="1">score</f>
        <v/>
      </c>
      <c r="R1926" s="58" t="str">
        <f ca="1">rescore</f>
        <v/>
      </c>
      <c r="S1926" s="11" t="str">
        <f ca="1">price</f>
        <v/>
      </c>
      <c r="U1926" s="4"/>
      <c r="V1926" s="4"/>
      <c r="W1926" s="220" t="str">
        <f ca="1">commission</f>
        <v/>
      </c>
      <c r="X1926" s="301"/>
    </row>
    <row r="1927" spans="1:24" x14ac:dyDescent="0.25">
      <c r="A1927" s="6" t="str">
        <f ca="1">no.</f>
        <v/>
      </c>
      <c r="E1927" s="4" t="str">
        <f ca="1">position</f>
        <v/>
      </c>
      <c r="I1927" s="318"/>
      <c r="L1927" s="23"/>
      <c r="N1927" s="6"/>
      <c r="P1927" s="20"/>
      <c r="Q1927" s="5" t="str">
        <f ca="1">score</f>
        <v/>
      </c>
      <c r="R1927" s="58" t="str">
        <f ca="1">rescore</f>
        <v/>
      </c>
      <c r="S1927" s="11" t="str">
        <f ca="1">price</f>
        <v/>
      </c>
      <c r="U1927" s="4"/>
      <c r="V1927" s="4"/>
      <c r="W1927" s="220" t="str">
        <f ca="1">commission</f>
        <v/>
      </c>
      <c r="X1927" s="301"/>
    </row>
    <row r="1928" spans="1:24" x14ac:dyDescent="0.25">
      <c r="A1928" s="6" t="str">
        <f ca="1">no.</f>
        <v/>
      </c>
      <c r="E1928" s="4" t="str">
        <f ca="1">position</f>
        <v/>
      </c>
      <c r="I1928" s="318"/>
      <c r="L1928" s="23"/>
      <c r="N1928" s="6"/>
      <c r="P1928" s="20"/>
      <c r="Q1928" s="5" t="str">
        <f ca="1">score</f>
        <v/>
      </c>
      <c r="R1928" s="58" t="str">
        <f ca="1">rescore</f>
        <v/>
      </c>
      <c r="S1928" s="11" t="str">
        <f ca="1">price</f>
        <v/>
      </c>
      <c r="U1928" s="4"/>
      <c r="V1928" s="4"/>
      <c r="W1928" s="220" t="str">
        <f ca="1">commission</f>
        <v/>
      </c>
      <c r="X1928" s="301"/>
    </row>
    <row r="1929" spans="1:24" x14ac:dyDescent="0.25">
      <c r="A1929" s="6" t="str">
        <f ca="1">no.</f>
        <v/>
      </c>
      <c r="E1929" s="4" t="str">
        <f ca="1">position</f>
        <v/>
      </c>
      <c r="I1929" s="318"/>
      <c r="L1929" s="23"/>
      <c r="N1929" s="6"/>
      <c r="P1929" s="20"/>
      <c r="Q1929" s="5" t="str">
        <f ca="1">score</f>
        <v/>
      </c>
      <c r="R1929" s="58" t="str">
        <f ca="1">rescore</f>
        <v/>
      </c>
      <c r="S1929" s="11" t="str">
        <f ca="1">price</f>
        <v/>
      </c>
      <c r="U1929" s="4"/>
      <c r="V1929" s="4"/>
      <c r="W1929" s="220" t="str">
        <f ca="1">commission</f>
        <v/>
      </c>
      <c r="X1929" s="301"/>
    </row>
    <row r="1930" spans="1:24" x14ac:dyDescent="0.25">
      <c r="A1930" s="6" t="str">
        <f ca="1">no.</f>
        <v/>
      </c>
      <c r="E1930" s="4" t="str">
        <f ca="1">position</f>
        <v/>
      </c>
      <c r="I1930" s="318"/>
      <c r="L1930" s="23"/>
      <c r="N1930" s="6"/>
      <c r="P1930" s="20"/>
      <c r="Q1930" s="5" t="str">
        <f ca="1">score</f>
        <v/>
      </c>
      <c r="R1930" s="58" t="str">
        <f ca="1">rescore</f>
        <v/>
      </c>
      <c r="S1930" s="11" t="str">
        <f ca="1">price</f>
        <v/>
      </c>
      <c r="U1930" s="4"/>
      <c r="V1930" s="4"/>
      <c r="W1930" s="220" t="str">
        <f ca="1">commission</f>
        <v/>
      </c>
      <c r="X1930" s="301"/>
    </row>
    <row r="1931" spans="1:24" x14ac:dyDescent="0.25">
      <c r="A1931" s="6" t="str">
        <f ca="1">no.</f>
        <v/>
      </c>
      <c r="E1931" s="4" t="str">
        <f ca="1">position</f>
        <v/>
      </c>
      <c r="I1931" s="318"/>
      <c r="L1931" s="23"/>
      <c r="N1931" s="6"/>
      <c r="P1931" s="20"/>
      <c r="Q1931" s="5" t="str">
        <f ca="1">score</f>
        <v/>
      </c>
      <c r="R1931" s="58" t="str">
        <f ca="1">rescore</f>
        <v/>
      </c>
      <c r="S1931" s="11" t="str">
        <f ca="1">price</f>
        <v/>
      </c>
      <c r="U1931" s="4"/>
      <c r="V1931" s="4"/>
      <c r="W1931" s="220" t="str">
        <f ca="1">commission</f>
        <v/>
      </c>
      <c r="X1931" s="301"/>
    </row>
    <row r="1932" spans="1:24" x14ac:dyDescent="0.25">
      <c r="A1932" s="6" t="str">
        <f ca="1">no.</f>
        <v/>
      </c>
      <c r="E1932" s="4" t="str">
        <f ca="1">position</f>
        <v/>
      </c>
      <c r="I1932" s="318"/>
      <c r="L1932" s="23"/>
      <c r="N1932" s="6"/>
      <c r="P1932" s="20"/>
      <c r="Q1932" s="5" t="str">
        <f ca="1">score</f>
        <v/>
      </c>
      <c r="R1932" s="58" t="str">
        <f ca="1">rescore</f>
        <v/>
      </c>
      <c r="S1932" s="11" t="str">
        <f ca="1">price</f>
        <v/>
      </c>
      <c r="U1932" s="4"/>
      <c r="V1932" s="4"/>
      <c r="W1932" s="220" t="str">
        <f ca="1">commission</f>
        <v/>
      </c>
      <c r="X1932" s="301"/>
    </row>
    <row r="1933" spans="1:24" x14ac:dyDescent="0.25">
      <c r="A1933" s="6" t="str">
        <f ca="1">no.</f>
        <v/>
      </c>
      <c r="E1933" s="4" t="str">
        <f ca="1">position</f>
        <v/>
      </c>
      <c r="I1933" s="318"/>
      <c r="L1933" s="23"/>
      <c r="N1933" s="6"/>
      <c r="P1933" s="20"/>
      <c r="Q1933" s="5" t="str">
        <f ca="1">score</f>
        <v/>
      </c>
      <c r="R1933" s="58" t="str">
        <f ca="1">rescore</f>
        <v/>
      </c>
      <c r="S1933" s="11" t="str">
        <f ca="1">price</f>
        <v/>
      </c>
      <c r="U1933" s="4"/>
      <c r="V1933" s="4"/>
      <c r="W1933" s="220" t="str">
        <f ca="1">commission</f>
        <v/>
      </c>
      <c r="X1933" s="301"/>
    </row>
    <row r="1934" spans="1:24" x14ac:dyDescent="0.25">
      <c r="A1934" s="6" t="str">
        <f ca="1">no.</f>
        <v/>
      </c>
      <c r="E1934" s="4" t="str">
        <f ca="1">position</f>
        <v/>
      </c>
      <c r="I1934" s="318"/>
      <c r="L1934" s="23"/>
      <c r="N1934" s="6"/>
      <c r="P1934" s="20"/>
      <c r="Q1934" s="5" t="str">
        <f ca="1">score</f>
        <v/>
      </c>
      <c r="R1934" s="58" t="str">
        <f ca="1">rescore</f>
        <v/>
      </c>
      <c r="S1934" s="11" t="str">
        <f ca="1">price</f>
        <v/>
      </c>
      <c r="U1934" s="4"/>
      <c r="V1934" s="4"/>
      <c r="W1934" s="220" t="str">
        <f ca="1">commission</f>
        <v/>
      </c>
      <c r="X1934" s="301"/>
    </row>
    <row r="1935" spans="1:24" x14ac:dyDescent="0.25">
      <c r="A1935" s="6" t="str">
        <f ca="1">no.</f>
        <v/>
      </c>
      <c r="E1935" s="4" t="str">
        <f ca="1">position</f>
        <v/>
      </c>
      <c r="I1935" s="318"/>
      <c r="L1935" s="23"/>
      <c r="N1935" s="6"/>
      <c r="P1935" s="20"/>
      <c r="Q1935" s="5" t="str">
        <f ca="1">score</f>
        <v/>
      </c>
      <c r="R1935" s="58" t="str">
        <f ca="1">rescore</f>
        <v/>
      </c>
      <c r="S1935" s="11" t="str">
        <f ca="1">price</f>
        <v/>
      </c>
      <c r="U1935" s="4"/>
      <c r="V1935" s="4"/>
      <c r="W1935" s="220" t="str">
        <f ca="1">commission</f>
        <v/>
      </c>
      <c r="X1935" s="301"/>
    </row>
    <row r="1936" spans="1:24" x14ac:dyDescent="0.25">
      <c r="A1936" s="6" t="str">
        <f ca="1">no.</f>
        <v/>
      </c>
      <c r="E1936" s="4" t="str">
        <f ca="1">position</f>
        <v/>
      </c>
      <c r="I1936" s="318"/>
      <c r="L1936" s="23"/>
      <c r="N1936" s="6"/>
      <c r="P1936" s="20"/>
      <c r="Q1936" s="5" t="str">
        <f ca="1">score</f>
        <v/>
      </c>
      <c r="R1936" s="58" t="str">
        <f ca="1">rescore</f>
        <v/>
      </c>
      <c r="S1936" s="11" t="str">
        <f ca="1">price</f>
        <v/>
      </c>
      <c r="U1936" s="4"/>
      <c r="V1936" s="4"/>
      <c r="W1936" s="220" t="str">
        <f ca="1">commission</f>
        <v/>
      </c>
      <c r="X1936" s="301"/>
    </row>
    <row r="1937" spans="1:24" x14ac:dyDescent="0.25">
      <c r="A1937" s="6" t="str">
        <f ca="1">no.</f>
        <v/>
      </c>
      <c r="E1937" s="4" t="str">
        <f ca="1">position</f>
        <v/>
      </c>
      <c r="I1937" s="318"/>
      <c r="L1937" s="23"/>
      <c r="N1937" s="6"/>
      <c r="P1937" s="20"/>
      <c r="Q1937" s="5" t="str">
        <f ca="1">score</f>
        <v/>
      </c>
      <c r="R1937" s="58" t="str">
        <f ca="1">rescore</f>
        <v/>
      </c>
      <c r="S1937" s="11" t="str">
        <f ca="1">price</f>
        <v/>
      </c>
      <c r="U1937" s="4"/>
      <c r="V1937" s="4"/>
      <c r="W1937" s="220" t="str">
        <f ca="1">commission</f>
        <v/>
      </c>
      <c r="X1937" s="301"/>
    </row>
    <row r="1938" spans="1:24" x14ac:dyDescent="0.25">
      <c r="A1938" s="6" t="str">
        <f ca="1">no.</f>
        <v/>
      </c>
      <c r="E1938" s="4" t="str">
        <f ca="1">position</f>
        <v/>
      </c>
      <c r="I1938" s="318"/>
      <c r="L1938" s="23"/>
      <c r="N1938" s="6"/>
      <c r="P1938" s="20"/>
      <c r="Q1938" s="5" t="str">
        <f ca="1">score</f>
        <v/>
      </c>
      <c r="R1938" s="58" t="str">
        <f ca="1">rescore</f>
        <v/>
      </c>
      <c r="S1938" s="11" t="str">
        <f ca="1">price</f>
        <v/>
      </c>
      <c r="U1938" s="4"/>
      <c r="V1938" s="4"/>
      <c r="W1938" s="220" t="str">
        <f ca="1">commission</f>
        <v/>
      </c>
      <c r="X1938" s="301"/>
    </row>
    <row r="1939" spans="1:24" x14ac:dyDescent="0.25">
      <c r="A1939" s="6" t="str">
        <f ca="1">no.</f>
        <v/>
      </c>
      <c r="E1939" s="4" t="str">
        <f ca="1">position</f>
        <v/>
      </c>
      <c r="I1939" s="318"/>
      <c r="L1939" s="23"/>
      <c r="N1939" s="6"/>
      <c r="P1939" s="20"/>
      <c r="Q1939" s="5" t="str">
        <f ca="1">score</f>
        <v/>
      </c>
      <c r="R1939" s="58" t="str">
        <f ca="1">rescore</f>
        <v/>
      </c>
      <c r="S1939" s="11" t="str">
        <f ca="1">price</f>
        <v/>
      </c>
      <c r="U1939" s="4"/>
      <c r="V1939" s="4"/>
      <c r="W1939" s="220" t="str">
        <f ca="1">commission</f>
        <v/>
      </c>
      <c r="X1939" s="301"/>
    </row>
    <row r="1940" spans="1:24" x14ac:dyDescent="0.25">
      <c r="A1940" s="6" t="str">
        <f ca="1">no.</f>
        <v/>
      </c>
      <c r="E1940" s="4" t="str">
        <f ca="1">position</f>
        <v/>
      </c>
      <c r="I1940" s="318"/>
      <c r="L1940" s="23"/>
      <c r="N1940" s="6"/>
      <c r="P1940" s="20"/>
      <c r="Q1940" s="5" t="str">
        <f ca="1">score</f>
        <v/>
      </c>
      <c r="R1940" s="58" t="str">
        <f ca="1">rescore</f>
        <v/>
      </c>
      <c r="S1940" s="11" t="str">
        <f ca="1">price</f>
        <v/>
      </c>
      <c r="U1940" s="4"/>
      <c r="V1940" s="4"/>
      <c r="W1940" s="220" t="str">
        <f ca="1">commission</f>
        <v/>
      </c>
      <c r="X1940" s="301"/>
    </row>
    <row r="1941" spans="1:24" x14ac:dyDescent="0.25">
      <c r="A1941" s="6" t="str">
        <f ca="1">no.</f>
        <v/>
      </c>
      <c r="E1941" s="4" t="str">
        <f ca="1">position</f>
        <v/>
      </c>
      <c r="I1941" s="318"/>
      <c r="L1941" s="23"/>
      <c r="N1941" s="6"/>
      <c r="P1941" s="20"/>
      <c r="Q1941" s="5" t="str">
        <f ca="1">score</f>
        <v/>
      </c>
      <c r="R1941" s="58" t="str">
        <f ca="1">rescore</f>
        <v/>
      </c>
      <c r="S1941" s="11" t="str">
        <f ca="1">price</f>
        <v/>
      </c>
      <c r="U1941" s="4"/>
      <c r="V1941" s="4"/>
      <c r="W1941" s="220" t="str">
        <f ca="1">commission</f>
        <v/>
      </c>
      <c r="X1941" s="301"/>
    </row>
    <row r="1942" spans="1:24" x14ac:dyDescent="0.25">
      <c r="A1942" s="6" t="str">
        <f ca="1">no.</f>
        <v/>
      </c>
      <c r="E1942" s="4" t="str">
        <f ca="1">position</f>
        <v/>
      </c>
      <c r="I1942" s="318"/>
      <c r="L1942" s="23"/>
      <c r="N1942" s="6"/>
      <c r="P1942" s="20"/>
      <c r="Q1942" s="5" t="str">
        <f ca="1">score</f>
        <v/>
      </c>
      <c r="R1942" s="58" t="str">
        <f ca="1">rescore</f>
        <v/>
      </c>
      <c r="S1942" s="11" t="str">
        <f ca="1">price</f>
        <v/>
      </c>
      <c r="U1942" s="4"/>
      <c r="V1942" s="4"/>
      <c r="W1942" s="220" t="str">
        <f ca="1">commission</f>
        <v/>
      </c>
      <c r="X1942" s="301"/>
    </row>
    <row r="1943" spans="1:24" x14ac:dyDescent="0.25">
      <c r="A1943" s="6" t="str">
        <f ca="1">no.</f>
        <v/>
      </c>
      <c r="E1943" s="4" t="str">
        <f ca="1">position</f>
        <v/>
      </c>
      <c r="I1943" s="318"/>
      <c r="L1943" s="23"/>
      <c r="N1943" s="6"/>
      <c r="P1943" s="20"/>
      <c r="Q1943" s="5" t="str">
        <f ca="1">score</f>
        <v/>
      </c>
      <c r="R1943" s="58" t="str">
        <f ca="1">rescore</f>
        <v/>
      </c>
      <c r="S1943" s="11" t="str">
        <f ca="1">price</f>
        <v/>
      </c>
      <c r="U1943" s="4"/>
      <c r="V1943" s="4"/>
      <c r="W1943" s="220" t="str">
        <f ca="1">commission</f>
        <v/>
      </c>
      <c r="X1943" s="301"/>
    </row>
    <row r="1944" spans="1:24" x14ac:dyDescent="0.25">
      <c r="A1944" s="6" t="str">
        <f ca="1">no.</f>
        <v/>
      </c>
      <c r="E1944" s="4" t="str">
        <f ca="1">position</f>
        <v/>
      </c>
      <c r="I1944" s="318"/>
      <c r="L1944" s="23"/>
      <c r="N1944" s="6"/>
      <c r="P1944" s="20"/>
      <c r="Q1944" s="5" t="str">
        <f ca="1">score</f>
        <v/>
      </c>
      <c r="R1944" s="58" t="str">
        <f ca="1">rescore</f>
        <v/>
      </c>
      <c r="S1944" s="11" t="str">
        <f ca="1">price</f>
        <v/>
      </c>
      <c r="U1944" s="4"/>
      <c r="V1944" s="4"/>
      <c r="W1944" s="220" t="str">
        <f ca="1">commission</f>
        <v/>
      </c>
      <c r="X1944" s="301"/>
    </row>
    <row r="1945" spans="1:24" x14ac:dyDescent="0.25">
      <c r="A1945" s="6" t="str">
        <f ca="1">no.</f>
        <v/>
      </c>
      <c r="E1945" s="4" t="str">
        <f ca="1">position</f>
        <v/>
      </c>
      <c r="I1945" s="318"/>
      <c r="L1945" s="23"/>
      <c r="N1945" s="6"/>
      <c r="P1945" s="20"/>
      <c r="Q1945" s="5" t="str">
        <f ca="1">score</f>
        <v/>
      </c>
      <c r="R1945" s="58" t="str">
        <f ca="1">rescore</f>
        <v/>
      </c>
      <c r="S1945" s="11" t="str">
        <f ca="1">price</f>
        <v/>
      </c>
      <c r="U1945" s="4"/>
      <c r="V1945" s="4"/>
      <c r="W1945" s="220" t="str">
        <f ca="1">commission</f>
        <v/>
      </c>
      <c r="X1945" s="301"/>
    </row>
    <row r="1946" spans="1:24" x14ac:dyDescent="0.25">
      <c r="A1946" s="6" t="str">
        <f ca="1">no.</f>
        <v/>
      </c>
      <c r="E1946" s="4" t="str">
        <f ca="1">position</f>
        <v/>
      </c>
      <c r="I1946" s="318"/>
      <c r="L1946" s="23"/>
      <c r="N1946" s="6"/>
      <c r="P1946" s="20"/>
      <c r="Q1946" s="5" t="str">
        <f ca="1">score</f>
        <v/>
      </c>
      <c r="R1946" s="58" t="str">
        <f ca="1">rescore</f>
        <v/>
      </c>
      <c r="S1946" s="11" t="str">
        <f ca="1">price</f>
        <v/>
      </c>
      <c r="U1946" s="4"/>
      <c r="V1946" s="4"/>
      <c r="W1946" s="220" t="str">
        <f ca="1">commission</f>
        <v/>
      </c>
      <c r="X1946" s="301"/>
    </row>
    <row r="1947" spans="1:24" x14ac:dyDescent="0.25">
      <c r="A1947" s="6" t="str">
        <f ca="1">no.</f>
        <v/>
      </c>
      <c r="E1947" s="4" t="str">
        <f ca="1">position</f>
        <v/>
      </c>
      <c r="I1947" s="318"/>
      <c r="L1947" s="23"/>
      <c r="N1947" s="6"/>
      <c r="P1947" s="20"/>
      <c r="Q1947" s="5" t="str">
        <f ca="1">score</f>
        <v/>
      </c>
      <c r="R1947" s="58" t="str">
        <f ca="1">rescore</f>
        <v/>
      </c>
      <c r="S1947" s="11" t="str">
        <f ca="1">price</f>
        <v/>
      </c>
      <c r="U1947" s="4"/>
      <c r="V1947" s="4"/>
      <c r="W1947" s="220" t="str">
        <f ca="1">commission</f>
        <v/>
      </c>
      <c r="X1947" s="301"/>
    </row>
    <row r="1948" spans="1:24" x14ac:dyDescent="0.25">
      <c r="A1948" s="6" t="str">
        <f ca="1">no.</f>
        <v/>
      </c>
      <c r="E1948" s="4" t="str">
        <f ca="1">position</f>
        <v/>
      </c>
      <c r="I1948" s="318"/>
      <c r="L1948" s="23"/>
      <c r="N1948" s="6"/>
      <c r="P1948" s="20"/>
      <c r="Q1948" s="5" t="str">
        <f ca="1">score</f>
        <v/>
      </c>
      <c r="R1948" s="58" t="str">
        <f ca="1">rescore</f>
        <v/>
      </c>
      <c r="S1948" s="11" t="str">
        <f ca="1">price</f>
        <v/>
      </c>
      <c r="U1948" s="4"/>
      <c r="V1948" s="4"/>
      <c r="W1948" s="220" t="str">
        <f ca="1">commission</f>
        <v/>
      </c>
      <c r="X1948" s="301"/>
    </row>
    <row r="1949" spans="1:24" x14ac:dyDescent="0.25">
      <c r="A1949" s="6" t="str">
        <f ca="1">no.</f>
        <v/>
      </c>
      <c r="E1949" s="4" t="str">
        <f ca="1">position</f>
        <v/>
      </c>
      <c r="I1949" s="318"/>
      <c r="L1949" s="23"/>
      <c r="N1949" s="6"/>
      <c r="P1949" s="20"/>
      <c r="Q1949" s="5" t="str">
        <f ca="1">score</f>
        <v/>
      </c>
      <c r="R1949" s="58" t="str">
        <f ca="1">rescore</f>
        <v/>
      </c>
      <c r="S1949" s="11" t="str">
        <f ca="1">price</f>
        <v/>
      </c>
      <c r="U1949" s="4"/>
      <c r="V1949" s="4"/>
      <c r="W1949" s="220" t="str">
        <f ca="1">commission</f>
        <v/>
      </c>
      <c r="X1949" s="301"/>
    </row>
    <row r="1950" spans="1:24" x14ac:dyDescent="0.25">
      <c r="A1950" s="6" t="str">
        <f ca="1">no.</f>
        <v/>
      </c>
      <c r="E1950" s="4" t="str">
        <f ca="1">position</f>
        <v/>
      </c>
      <c r="I1950" s="318"/>
      <c r="L1950" s="23"/>
      <c r="N1950" s="6"/>
      <c r="P1950" s="20"/>
      <c r="Q1950" s="5" t="str">
        <f ca="1">score</f>
        <v/>
      </c>
      <c r="R1950" s="58" t="str">
        <f ca="1">rescore</f>
        <v/>
      </c>
      <c r="S1950" s="11" t="str">
        <f ca="1">price</f>
        <v/>
      </c>
      <c r="U1950" s="4"/>
      <c r="V1950" s="4"/>
      <c r="W1950" s="220" t="str">
        <f ca="1">commission</f>
        <v/>
      </c>
      <c r="X1950" s="301"/>
    </row>
    <row r="1951" spans="1:24" x14ac:dyDescent="0.25">
      <c r="A1951" s="6" t="str">
        <f ca="1">no.</f>
        <v/>
      </c>
      <c r="E1951" s="4" t="str">
        <f ca="1">position</f>
        <v/>
      </c>
      <c r="I1951" s="318"/>
      <c r="L1951" s="23"/>
      <c r="N1951" s="6"/>
      <c r="P1951" s="20"/>
      <c r="Q1951" s="5" t="str">
        <f ca="1">score</f>
        <v/>
      </c>
      <c r="R1951" s="58" t="str">
        <f ca="1">rescore</f>
        <v/>
      </c>
      <c r="S1951" s="11" t="str">
        <f ca="1">price</f>
        <v/>
      </c>
      <c r="U1951" s="4"/>
      <c r="V1951" s="4"/>
      <c r="W1951" s="220" t="str">
        <f ca="1">commission</f>
        <v/>
      </c>
      <c r="X1951" s="301"/>
    </row>
    <row r="1952" spans="1:24" x14ac:dyDescent="0.25">
      <c r="A1952" s="6" t="str">
        <f ca="1">no.</f>
        <v/>
      </c>
      <c r="E1952" s="4" t="str">
        <f ca="1">position</f>
        <v/>
      </c>
      <c r="I1952" s="318"/>
      <c r="J1952" s="25"/>
      <c r="L1952" s="4"/>
      <c r="N1952" s="6"/>
      <c r="P1952" s="6"/>
      <c r="Q1952" s="5" t="str">
        <f ca="1">score</f>
        <v/>
      </c>
      <c r="R1952" s="58" t="str">
        <f ca="1">rescore</f>
        <v/>
      </c>
      <c r="S1952" s="11" t="str">
        <f ca="1">price</f>
        <v/>
      </c>
      <c r="U1952" s="4"/>
      <c r="V1952" s="4"/>
      <c r="W1952" s="221" t="str">
        <f ca="1">commission</f>
        <v/>
      </c>
      <c r="X1952" s="301"/>
    </row>
    <row r="1953" spans="1:24" x14ac:dyDescent="0.25">
      <c r="A1953" s="6" t="str">
        <f ca="1">no.</f>
        <v/>
      </c>
      <c r="E1953" s="4" t="str">
        <f ca="1">position</f>
        <v/>
      </c>
      <c r="I1953" s="318"/>
      <c r="J1953" s="25"/>
      <c r="L1953" s="4"/>
      <c r="N1953" s="6"/>
      <c r="P1953" s="6"/>
      <c r="Q1953" s="5" t="str">
        <f ca="1">score</f>
        <v/>
      </c>
      <c r="R1953" s="58" t="str">
        <f ca="1">rescore</f>
        <v/>
      </c>
      <c r="S1953" s="11" t="str">
        <f ca="1">price</f>
        <v/>
      </c>
      <c r="U1953" s="4"/>
      <c r="V1953" s="4"/>
      <c r="W1953" s="221" t="str">
        <f ca="1">commission</f>
        <v/>
      </c>
      <c r="X1953" s="301"/>
    </row>
    <row r="1954" spans="1:24" x14ac:dyDescent="0.25">
      <c r="A1954" s="6" t="str">
        <f ca="1">no.</f>
        <v/>
      </c>
      <c r="E1954" s="4" t="str">
        <f ca="1">position</f>
        <v/>
      </c>
      <c r="I1954" s="318"/>
      <c r="J1954" s="25"/>
      <c r="L1954" s="4"/>
      <c r="N1954" s="6"/>
      <c r="P1954" s="6"/>
      <c r="Q1954" s="5" t="str">
        <f ca="1">score</f>
        <v/>
      </c>
      <c r="R1954" s="58" t="str">
        <f ca="1">rescore</f>
        <v/>
      </c>
      <c r="S1954" s="11" t="str">
        <f ca="1">price</f>
        <v/>
      </c>
      <c r="U1954" s="4"/>
      <c r="V1954" s="4"/>
      <c r="W1954" s="221" t="str">
        <f ca="1">commission</f>
        <v/>
      </c>
      <c r="X1954" s="301"/>
    </row>
    <row r="1955" spans="1:24" x14ac:dyDescent="0.25">
      <c r="A1955" s="6" t="str">
        <f ca="1">no.</f>
        <v/>
      </c>
      <c r="E1955" s="4" t="str">
        <f ca="1">position</f>
        <v/>
      </c>
      <c r="I1955" s="318"/>
      <c r="J1955" s="25"/>
      <c r="L1955" s="4"/>
      <c r="N1955" s="6"/>
      <c r="P1955" s="6"/>
      <c r="Q1955" s="5" t="str">
        <f ca="1">score</f>
        <v/>
      </c>
      <c r="R1955" s="58" t="str">
        <f ca="1">rescore</f>
        <v/>
      </c>
      <c r="S1955" s="11" t="str">
        <f ca="1">price</f>
        <v/>
      </c>
      <c r="U1955" s="4"/>
      <c r="V1955" s="4"/>
      <c r="W1955" s="221" t="str">
        <f ca="1">commission</f>
        <v/>
      </c>
      <c r="X1955" s="301"/>
    </row>
    <row r="1956" spans="1:24" x14ac:dyDescent="0.25">
      <c r="A1956" s="6" t="str">
        <f ca="1">no.</f>
        <v/>
      </c>
      <c r="E1956" s="4" t="str">
        <f ca="1">position</f>
        <v/>
      </c>
      <c r="I1956" s="318"/>
      <c r="J1956" s="25"/>
      <c r="L1956" s="4"/>
      <c r="N1956" s="6"/>
      <c r="P1956" s="6"/>
      <c r="Q1956" s="5" t="str">
        <f ca="1">score</f>
        <v/>
      </c>
      <c r="R1956" s="58" t="str">
        <f ca="1">rescore</f>
        <v/>
      </c>
      <c r="S1956" s="11" t="str">
        <f ca="1">price</f>
        <v/>
      </c>
      <c r="U1956" s="4"/>
      <c r="V1956" s="4"/>
      <c r="W1956" s="221" t="str">
        <f ca="1">commission</f>
        <v/>
      </c>
      <c r="X1956" s="301"/>
    </row>
    <row r="1957" spans="1:24" x14ac:dyDescent="0.25">
      <c r="A1957" s="6" t="str">
        <f ca="1">no.</f>
        <v/>
      </c>
      <c r="E1957" s="4" t="str">
        <f ca="1">position</f>
        <v/>
      </c>
      <c r="I1957" s="318"/>
      <c r="J1957" s="25"/>
      <c r="L1957" s="4"/>
      <c r="N1957" s="6"/>
      <c r="P1957" s="6"/>
      <c r="Q1957" s="5" t="str">
        <f ca="1">score</f>
        <v/>
      </c>
      <c r="R1957" s="58" t="str">
        <f ca="1">rescore</f>
        <v/>
      </c>
      <c r="S1957" s="11" t="str">
        <f ca="1">price</f>
        <v/>
      </c>
      <c r="U1957" s="4"/>
      <c r="V1957" s="4"/>
      <c r="W1957" s="221" t="str">
        <f ca="1">commission</f>
        <v/>
      </c>
      <c r="X1957" s="301"/>
    </row>
    <row r="1958" spans="1:24" x14ac:dyDescent="0.25">
      <c r="A1958" s="6" t="str">
        <f ca="1">no.</f>
        <v/>
      </c>
      <c r="E1958" s="4" t="str">
        <f ca="1">position</f>
        <v/>
      </c>
      <c r="I1958" s="318"/>
      <c r="J1958" s="25"/>
      <c r="L1958" s="4"/>
      <c r="N1958" s="6"/>
      <c r="P1958" s="6"/>
      <c r="Q1958" s="5" t="str">
        <f ca="1">score</f>
        <v/>
      </c>
      <c r="R1958" s="58" t="str">
        <f ca="1">rescore</f>
        <v/>
      </c>
      <c r="S1958" s="11" t="str">
        <f ca="1">price</f>
        <v/>
      </c>
      <c r="U1958" s="4"/>
      <c r="V1958" s="4"/>
      <c r="W1958" s="221" t="str">
        <f ca="1">commission</f>
        <v/>
      </c>
      <c r="X1958" s="301"/>
    </row>
    <row r="1959" spans="1:24" x14ac:dyDescent="0.25">
      <c r="A1959" s="6" t="str">
        <f ca="1">no.</f>
        <v/>
      </c>
      <c r="E1959" s="4" t="str">
        <f ca="1">position</f>
        <v/>
      </c>
      <c r="I1959" s="318"/>
      <c r="J1959" s="25"/>
      <c r="L1959" s="4"/>
      <c r="N1959" s="6"/>
      <c r="P1959" s="6"/>
      <c r="Q1959" s="5" t="str">
        <f ca="1">score</f>
        <v/>
      </c>
      <c r="R1959" s="58" t="str">
        <f ca="1">rescore</f>
        <v/>
      </c>
      <c r="S1959" s="11" t="str">
        <f ca="1">price</f>
        <v/>
      </c>
      <c r="U1959" s="4"/>
      <c r="V1959" s="4"/>
      <c r="W1959" s="221" t="str">
        <f ca="1">commission</f>
        <v/>
      </c>
      <c r="X1959" s="301"/>
    </row>
    <row r="1960" spans="1:24" x14ac:dyDescent="0.25">
      <c r="A1960" s="6" t="str">
        <f ca="1">no.</f>
        <v/>
      </c>
      <c r="E1960" s="4" t="str">
        <f ca="1">position</f>
        <v/>
      </c>
      <c r="I1960" s="318"/>
      <c r="J1960" s="25"/>
      <c r="L1960" s="4"/>
      <c r="N1960" s="6"/>
      <c r="P1960" s="6"/>
      <c r="Q1960" s="5" t="str">
        <f ca="1">score</f>
        <v/>
      </c>
      <c r="R1960" s="58" t="str">
        <f ca="1">rescore</f>
        <v/>
      </c>
      <c r="S1960" s="11" t="str">
        <f ca="1">price</f>
        <v/>
      </c>
      <c r="U1960" s="4"/>
      <c r="V1960" s="4"/>
      <c r="W1960" s="221" t="str">
        <f ca="1">commission</f>
        <v/>
      </c>
      <c r="X1960" s="301"/>
    </row>
    <row r="1961" spans="1:24" x14ac:dyDescent="0.25">
      <c r="A1961" s="6" t="str">
        <f ca="1">no.</f>
        <v/>
      </c>
      <c r="E1961" s="4" t="str">
        <f ca="1">position</f>
        <v/>
      </c>
      <c r="I1961" s="318"/>
      <c r="J1961" s="25"/>
      <c r="L1961" s="4"/>
      <c r="N1961" s="6"/>
      <c r="P1961" s="6"/>
      <c r="Q1961" s="5" t="str">
        <f ca="1">score</f>
        <v/>
      </c>
      <c r="R1961" s="58" t="str">
        <f ca="1">rescore</f>
        <v/>
      </c>
      <c r="S1961" s="11" t="str">
        <f ca="1">price</f>
        <v/>
      </c>
      <c r="U1961" s="4"/>
      <c r="V1961" s="4"/>
      <c r="W1961" s="221" t="str">
        <f ca="1">commission</f>
        <v/>
      </c>
      <c r="X1961" s="301"/>
    </row>
    <row r="1962" spans="1:24" x14ac:dyDescent="0.25">
      <c r="A1962" s="6" t="str">
        <f ca="1">no.</f>
        <v/>
      </c>
      <c r="E1962" s="4" t="str">
        <f ca="1">position</f>
        <v/>
      </c>
      <c r="I1962" s="318"/>
      <c r="J1962" s="25"/>
      <c r="L1962" s="4"/>
      <c r="N1962" s="6"/>
      <c r="P1962" s="6"/>
      <c r="Q1962" s="5" t="str">
        <f ca="1">score</f>
        <v/>
      </c>
      <c r="R1962" s="58" t="str">
        <f ca="1">rescore</f>
        <v/>
      </c>
      <c r="S1962" s="11" t="str">
        <f ca="1">price</f>
        <v/>
      </c>
      <c r="U1962" s="4"/>
      <c r="V1962" s="4"/>
      <c r="W1962" s="221" t="str">
        <f ca="1">commission</f>
        <v/>
      </c>
      <c r="X1962" s="301"/>
    </row>
    <row r="1963" spans="1:24" x14ac:dyDescent="0.25">
      <c r="A1963" s="6" t="str">
        <f ca="1">no.</f>
        <v/>
      </c>
      <c r="E1963" s="4" t="str">
        <f ca="1">position</f>
        <v/>
      </c>
      <c r="I1963" s="318"/>
      <c r="J1963" s="25"/>
      <c r="L1963" s="4"/>
      <c r="N1963" s="6"/>
      <c r="P1963" s="6"/>
      <c r="Q1963" s="5" t="str">
        <f ca="1">score</f>
        <v/>
      </c>
      <c r="R1963" s="58" t="str">
        <f ca="1">rescore</f>
        <v/>
      </c>
      <c r="S1963" s="11" t="str">
        <f ca="1">price</f>
        <v/>
      </c>
      <c r="U1963" s="4"/>
      <c r="V1963" s="4"/>
      <c r="W1963" s="221" t="str">
        <f ca="1">commission</f>
        <v/>
      </c>
      <c r="X1963" s="301"/>
    </row>
    <row r="1964" spans="1:24" x14ac:dyDescent="0.25">
      <c r="A1964" s="6" t="str">
        <f ca="1">no.</f>
        <v/>
      </c>
      <c r="E1964" s="4" t="str">
        <f ca="1">position</f>
        <v/>
      </c>
      <c r="I1964" s="318"/>
      <c r="J1964" s="25"/>
      <c r="L1964" s="4"/>
      <c r="N1964" s="6"/>
      <c r="P1964" s="6"/>
      <c r="Q1964" s="5" t="str">
        <f ca="1">score</f>
        <v/>
      </c>
      <c r="R1964" s="58" t="str">
        <f ca="1">rescore</f>
        <v/>
      </c>
      <c r="S1964" s="11" t="str">
        <f ca="1">price</f>
        <v/>
      </c>
      <c r="U1964" s="4"/>
      <c r="V1964" s="4"/>
      <c r="W1964" s="221" t="str">
        <f ca="1">commission</f>
        <v/>
      </c>
      <c r="X1964" s="301"/>
    </row>
    <row r="1965" spans="1:24" x14ac:dyDescent="0.25">
      <c r="A1965" s="6" t="str">
        <f ca="1">no.</f>
        <v/>
      </c>
      <c r="E1965" s="4" t="str">
        <f ca="1">position</f>
        <v/>
      </c>
      <c r="I1965" s="318"/>
      <c r="J1965" s="25"/>
      <c r="L1965" s="4"/>
      <c r="N1965" s="6"/>
      <c r="P1965" s="6"/>
      <c r="Q1965" s="5" t="str">
        <f ca="1">score</f>
        <v/>
      </c>
      <c r="R1965" s="58" t="str">
        <f ca="1">rescore</f>
        <v/>
      </c>
      <c r="S1965" s="11" t="str">
        <f ca="1">price</f>
        <v/>
      </c>
      <c r="U1965" s="4"/>
      <c r="V1965" s="4"/>
      <c r="W1965" s="221" t="str">
        <f ca="1">commission</f>
        <v/>
      </c>
      <c r="X1965" s="301"/>
    </row>
    <row r="1966" spans="1:24" x14ac:dyDescent="0.25">
      <c r="A1966" s="6" t="str">
        <f ca="1">no.</f>
        <v/>
      </c>
      <c r="E1966" s="4" t="str">
        <f ca="1">position</f>
        <v/>
      </c>
      <c r="I1966" s="318"/>
      <c r="J1966" s="25"/>
      <c r="L1966" s="4"/>
      <c r="N1966" s="6"/>
      <c r="P1966" s="6"/>
      <c r="Q1966" s="5" t="str">
        <f ca="1">score</f>
        <v/>
      </c>
      <c r="R1966" s="58" t="str">
        <f ca="1">rescore</f>
        <v/>
      </c>
      <c r="S1966" s="11" t="str">
        <f ca="1">price</f>
        <v/>
      </c>
      <c r="U1966" s="4"/>
      <c r="V1966" s="4"/>
      <c r="W1966" s="221" t="str">
        <f ca="1">commission</f>
        <v/>
      </c>
      <c r="X1966" s="301"/>
    </row>
    <row r="1967" spans="1:24" x14ac:dyDescent="0.25">
      <c r="A1967" s="6" t="str">
        <f ca="1">no.</f>
        <v/>
      </c>
      <c r="E1967" s="4" t="str">
        <f ca="1">position</f>
        <v/>
      </c>
      <c r="I1967" s="318"/>
      <c r="J1967" s="25"/>
      <c r="L1967" s="4"/>
      <c r="N1967" s="6"/>
      <c r="P1967" s="6"/>
      <c r="Q1967" s="5" t="str">
        <f ca="1">score</f>
        <v/>
      </c>
      <c r="R1967" s="58" t="str">
        <f ca="1">rescore</f>
        <v/>
      </c>
      <c r="S1967" s="11" t="str">
        <f ca="1">price</f>
        <v/>
      </c>
      <c r="U1967" s="4"/>
      <c r="V1967" s="4"/>
      <c r="W1967" s="221" t="str">
        <f ca="1">commission</f>
        <v/>
      </c>
      <c r="X1967" s="301"/>
    </row>
    <row r="1968" spans="1:24" x14ac:dyDescent="0.25">
      <c r="A1968" s="6" t="str">
        <f ca="1">no.</f>
        <v/>
      </c>
      <c r="E1968" s="4" t="str">
        <f ca="1">position</f>
        <v/>
      </c>
      <c r="I1968" s="318"/>
      <c r="J1968" s="25"/>
      <c r="L1968" s="4"/>
      <c r="N1968" s="6"/>
      <c r="P1968" s="6"/>
      <c r="Q1968" s="5" t="str">
        <f ca="1">score</f>
        <v/>
      </c>
      <c r="R1968" s="58" t="str">
        <f ca="1">rescore</f>
        <v/>
      </c>
      <c r="S1968" s="11" t="str">
        <f ca="1">price</f>
        <v/>
      </c>
      <c r="U1968" s="4"/>
      <c r="V1968" s="4"/>
      <c r="W1968" s="221" t="str">
        <f ca="1">commission</f>
        <v/>
      </c>
      <c r="X1968" s="301"/>
    </row>
    <row r="1969" spans="1:24" x14ac:dyDescent="0.25">
      <c r="A1969" s="6" t="str">
        <f ca="1">no.</f>
        <v/>
      </c>
      <c r="E1969" s="4" t="str">
        <f ca="1">position</f>
        <v/>
      </c>
      <c r="I1969" s="318"/>
      <c r="J1969" s="25"/>
      <c r="L1969" s="4"/>
      <c r="N1969" s="6"/>
      <c r="P1969" s="6"/>
      <c r="Q1969" s="5" t="str">
        <f ca="1">score</f>
        <v/>
      </c>
      <c r="R1969" s="58" t="str">
        <f ca="1">rescore</f>
        <v/>
      </c>
      <c r="S1969" s="11" t="str">
        <f ca="1">price</f>
        <v/>
      </c>
      <c r="U1969" s="4"/>
      <c r="V1969" s="4"/>
      <c r="W1969" s="221" t="str">
        <f ca="1">commission</f>
        <v/>
      </c>
      <c r="X1969" s="301"/>
    </row>
    <row r="1970" spans="1:24" x14ac:dyDescent="0.25">
      <c r="A1970" s="6" t="str">
        <f ca="1">no.</f>
        <v/>
      </c>
      <c r="E1970" s="4" t="str">
        <f ca="1">position</f>
        <v/>
      </c>
      <c r="I1970" s="318"/>
      <c r="J1970" s="25"/>
      <c r="L1970" s="4"/>
      <c r="N1970" s="6"/>
      <c r="P1970" s="6"/>
      <c r="Q1970" s="5" t="str">
        <f ca="1">score</f>
        <v/>
      </c>
      <c r="R1970" s="58" t="str">
        <f ca="1">rescore</f>
        <v/>
      </c>
      <c r="S1970" s="11" t="str">
        <f ca="1">price</f>
        <v/>
      </c>
      <c r="U1970" s="4"/>
      <c r="V1970" s="4"/>
      <c r="W1970" s="221" t="str">
        <f ca="1">commission</f>
        <v/>
      </c>
      <c r="X1970" s="301"/>
    </row>
    <row r="1971" spans="1:24" x14ac:dyDescent="0.25">
      <c r="A1971" s="6" t="str">
        <f ca="1">no.</f>
        <v/>
      </c>
      <c r="E1971" s="4" t="str">
        <f ca="1">position</f>
        <v/>
      </c>
      <c r="I1971" s="318"/>
      <c r="J1971" s="25"/>
      <c r="L1971" s="4"/>
      <c r="N1971" s="6"/>
      <c r="P1971" s="6"/>
      <c r="Q1971" s="5" t="str">
        <f ca="1">score</f>
        <v/>
      </c>
      <c r="R1971" s="58" t="str">
        <f ca="1">rescore</f>
        <v/>
      </c>
      <c r="S1971" s="11" t="str">
        <f ca="1">price</f>
        <v/>
      </c>
      <c r="U1971" s="4"/>
      <c r="V1971" s="4"/>
      <c r="W1971" s="221" t="str">
        <f ca="1">commission</f>
        <v/>
      </c>
      <c r="X1971" s="301"/>
    </row>
    <row r="1972" spans="1:24" x14ac:dyDescent="0.25">
      <c r="A1972" s="6" t="str">
        <f ca="1">no.</f>
        <v/>
      </c>
      <c r="E1972" s="4" t="str">
        <f ca="1">position</f>
        <v/>
      </c>
      <c r="I1972" s="318"/>
      <c r="J1972" s="25"/>
      <c r="L1972" s="4"/>
      <c r="N1972" s="6"/>
      <c r="P1972" s="6"/>
      <c r="Q1972" s="5" t="str">
        <f ca="1">score</f>
        <v/>
      </c>
      <c r="R1972" s="58" t="str">
        <f ca="1">rescore</f>
        <v/>
      </c>
      <c r="S1972" s="11" t="str">
        <f ca="1">price</f>
        <v/>
      </c>
      <c r="U1972" s="4"/>
      <c r="V1972" s="4"/>
      <c r="W1972" s="221" t="str">
        <f ca="1">commission</f>
        <v/>
      </c>
      <c r="X1972" s="301"/>
    </row>
    <row r="1973" spans="1:24" x14ac:dyDescent="0.25">
      <c r="A1973" s="6" t="str">
        <f ca="1">no.</f>
        <v/>
      </c>
      <c r="E1973" s="4" t="str">
        <f ca="1">position</f>
        <v/>
      </c>
      <c r="I1973" s="318"/>
      <c r="J1973" s="25"/>
      <c r="L1973" s="4"/>
      <c r="N1973" s="6"/>
      <c r="P1973" s="6"/>
      <c r="Q1973" s="5" t="str">
        <f ca="1">score</f>
        <v/>
      </c>
      <c r="R1973" s="58" t="str">
        <f ca="1">rescore</f>
        <v/>
      </c>
      <c r="S1973" s="11" t="str">
        <f ca="1">price</f>
        <v/>
      </c>
      <c r="U1973" s="4"/>
      <c r="V1973" s="4"/>
      <c r="W1973" s="221" t="str">
        <f ca="1">commission</f>
        <v/>
      </c>
      <c r="X1973" s="301"/>
    </row>
    <row r="1974" spans="1:24" x14ac:dyDescent="0.25">
      <c r="A1974" s="6" t="str">
        <f ca="1">no.</f>
        <v/>
      </c>
      <c r="E1974" s="4" t="str">
        <f ca="1">position</f>
        <v/>
      </c>
      <c r="I1974" s="318"/>
      <c r="J1974" s="25"/>
      <c r="L1974" s="4"/>
      <c r="N1974" s="6"/>
      <c r="P1974" s="6"/>
      <c r="Q1974" s="5" t="str">
        <f ca="1">score</f>
        <v/>
      </c>
      <c r="R1974" s="58" t="str">
        <f ca="1">rescore</f>
        <v/>
      </c>
      <c r="S1974" s="11" t="str">
        <f ca="1">price</f>
        <v/>
      </c>
      <c r="U1974" s="4"/>
      <c r="V1974" s="4"/>
      <c r="W1974" s="221" t="str">
        <f ca="1">commission</f>
        <v/>
      </c>
      <c r="X1974" s="301"/>
    </row>
    <row r="1975" spans="1:24" x14ac:dyDescent="0.25">
      <c r="A1975" s="6" t="str">
        <f ca="1">no.</f>
        <v/>
      </c>
      <c r="E1975" s="4" t="str">
        <f ca="1">position</f>
        <v/>
      </c>
      <c r="I1975" s="318"/>
      <c r="J1975" s="25"/>
      <c r="L1975" s="4"/>
      <c r="N1975" s="6"/>
      <c r="P1975" s="6"/>
      <c r="Q1975" s="5" t="str">
        <f ca="1">score</f>
        <v/>
      </c>
      <c r="R1975" s="58" t="str">
        <f ca="1">rescore</f>
        <v/>
      </c>
      <c r="S1975" s="11" t="str">
        <f ca="1">price</f>
        <v/>
      </c>
      <c r="U1975" s="4"/>
      <c r="V1975" s="4"/>
      <c r="W1975" s="221" t="str">
        <f ca="1">commission</f>
        <v/>
      </c>
      <c r="X1975" s="301"/>
    </row>
    <row r="1976" spans="1:24" x14ac:dyDescent="0.25">
      <c r="A1976" s="6" t="str">
        <f ca="1">no.</f>
        <v/>
      </c>
      <c r="E1976" s="4" t="str">
        <f ca="1">position</f>
        <v/>
      </c>
      <c r="I1976" s="318"/>
      <c r="J1976" s="25"/>
      <c r="L1976" s="4"/>
      <c r="N1976" s="6"/>
      <c r="P1976" s="6"/>
      <c r="Q1976" s="5" t="str">
        <f ca="1">score</f>
        <v/>
      </c>
      <c r="R1976" s="58" t="str">
        <f ca="1">rescore</f>
        <v/>
      </c>
      <c r="S1976" s="11" t="str">
        <f ca="1">price</f>
        <v/>
      </c>
      <c r="U1976" s="4"/>
      <c r="V1976" s="4"/>
      <c r="W1976" s="221" t="str">
        <f ca="1">commission</f>
        <v/>
      </c>
      <c r="X1976" s="301"/>
    </row>
    <row r="1977" spans="1:24" x14ac:dyDescent="0.25">
      <c r="A1977" s="6" t="str">
        <f ca="1">no.</f>
        <v/>
      </c>
      <c r="E1977" s="4" t="str">
        <f ca="1">position</f>
        <v/>
      </c>
      <c r="I1977" s="318"/>
      <c r="J1977" s="25"/>
      <c r="L1977" s="4"/>
      <c r="N1977" s="6"/>
      <c r="P1977" s="6"/>
      <c r="Q1977" s="5" t="str">
        <f ca="1">score</f>
        <v/>
      </c>
      <c r="R1977" s="58" t="str">
        <f ca="1">rescore</f>
        <v/>
      </c>
      <c r="S1977" s="11" t="str">
        <f ca="1">price</f>
        <v/>
      </c>
      <c r="U1977" s="4"/>
      <c r="V1977" s="4"/>
      <c r="W1977" s="221" t="str">
        <f ca="1">commission</f>
        <v/>
      </c>
      <c r="X1977" s="301"/>
    </row>
    <row r="1978" spans="1:24" x14ac:dyDescent="0.25">
      <c r="A1978" s="6" t="str">
        <f ca="1">no.</f>
        <v/>
      </c>
      <c r="E1978" s="4" t="str">
        <f ca="1">position</f>
        <v/>
      </c>
      <c r="I1978" s="318"/>
      <c r="J1978" s="25"/>
      <c r="L1978" s="4"/>
      <c r="N1978" s="6"/>
      <c r="P1978" s="6"/>
      <c r="Q1978" s="5" t="str">
        <f ca="1">score</f>
        <v/>
      </c>
      <c r="R1978" s="58" t="str">
        <f ca="1">rescore</f>
        <v/>
      </c>
      <c r="S1978" s="11" t="str">
        <f ca="1">price</f>
        <v/>
      </c>
      <c r="U1978" s="4"/>
      <c r="V1978" s="4"/>
      <c r="W1978" s="221" t="str">
        <f ca="1">commission</f>
        <v/>
      </c>
      <c r="X1978" s="301"/>
    </row>
    <row r="1979" spans="1:24" x14ac:dyDescent="0.25">
      <c r="A1979" s="6" t="str">
        <f ca="1">no.</f>
        <v/>
      </c>
      <c r="E1979" s="4" t="str">
        <f ca="1">position</f>
        <v/>
      </c>
      <c r="I1979" s="318"/>
      <c r="J1979" s="25"/>
      <c r="L1979" s="4"/>
      <c r="N1979" s="6"/>
      <c r="P1979" s="6"/>
      <c r="Q1979" s="5" t="str">
        <f ca="1">score</f>
        <v/>
      </c>
      <c r="R1979" s="58" t="str">
        <f ca="1">rescore</f>
        <v/>
      </c>
      <c r="S1979" s="11" t="str">
        <f ca="1">price</f>
        <v/>
      </c>
      <c r="U1979" s="4"/>
      <c r="V1979" s="4"/>
      <c r="W1979" s="221" t="str">
        <f ca="1">commission</f>
        <v/>
      </c>
      <c r="X1979" s="301"/>
    </row>
    <row r="1980" spans="1:24" x14ac:dyDescent="0.25">
      <c r="A1980" s="6" t="str">
        <f ca="1">no.</f>
        <v/>
      </c>
      <c r="E1980" s="4" t="str">
        <f ca="1">position</f>
        <v/>
      </c>
      <c r="I1980" s="318"/>
      <c r="J1980" s="25"/>
      <c r="L1980" s="4"/>
      <c r="N1980" s="6"/>
      <c r="P1980" s="6"/>
      <c r="Q1980" s="5" t="str">
        <f ca="1">score</f>
        <v/>
      </c>
      <c r="R1980" s="58" t="str">
        <f ca="1">rescore</f>
        <v/>
      </c>
      <c r="S1980" s="11" t="str">
        <f ca="1">price</f>
        <v/>
      </c>
      <c r="U1980" s="4"/>
      <c r="V1980" s="4"/>
      <c r="W1980" s="221" t="str">
        <f ca="1">commission</f>
        <v/>
      </c>
      <c r="X1980" s="301"/>
    </row>
    <row r="1981" spans="1:24" x14ac:dyDescent="0.25">
      <c r="A1981" s="6" t="str">
        <f ca="1">no.</f>
        <v/>
      </c>
      <c r="E1981" s="4" t="str">
        <f ca="1">position</f>
        <v/>
      </c>
      <c r="I1981" s="318"/>
      <c r="J1981" s="25"/>
      <c r="L1981" s="4"/>
      <c r="N1981" s="6"/>
      <c r="P1981" s="6"/>
      <c r="Q1981" s="5" t="str">
        <f ca="1">score</f>
        <v/>
      </c>
      <c r="R1981" s="58" t="str">
        <f ca="1">rescore</f>
        <v/>
      </c>
      <c r="S1981" s="11" t="str">
        <f ca="1">price</f>
        <v/>
      </c>
      <c r="U1981" s="4"/>
      <c r="V1981" s="4"/>
      <c r="W1981" s="221" t="str">
        <f ca="1">commission</f>
        <v/>
      </c>
      <c r="X1981" s="301"/>
    </row>
    <row r="1982" spans="1:24" x14ac:dyDescent="0.25">
      <c r="A1982" s="6" t="str">
        <f ca="1">no.</f>
        <v/>
      </c>
      <c r="E1982" s="4" t="str">
        <f ca="1">position</f>
        <v/>
      </c>
      <c r="I1982" s="318"/>
      <c r="J1982" s="25"/>
      <c r="L1982" s="4"/>
      <c r="N1982" s="6"/>
      <c r="P1982" s="6"/>
      <c r="Q1982" s="5" t="str">
        <f ca="1">score</f>
        <v/>
      </c>
      <c r="R1982" s="58" t="str">
        <f ca="1">rescore</f>
        <v/>
      </c>
      <c r="S1982" s="11" t="str">
        <f ca="1">price</f>
        <v/>
      </c>
      <c r="U1982" s="4"/>
      <c r="V1982" s="4"/>
      <c r="W1982" s="221" t="str">
        <f ca="1">commission</f>
        <v/>
      </c>
      <c r="X1982" s="301"/>
    </row>
    <row r="1983" spans="1:24" x14ac:dyDescent="0.25">
      <c r="A1983" s="6" t="str">
        <f ca="1">no.</f>
        <v/>
      </c>
      <c r="E1983" s="4" t="str">
        <f ca="1">position</f>
        <v/>
      </c>
      <c r="I1983" s="318"/>
      <c r="J1983" s="25"/>
      <c r="L1983" s="4"/>
      <c r="N1983" s="6"/>
      <c r="P1983" s="6"/>
      <c r="Q1983" s="5" t="str">
        <f ca="1">score</f>
        <v/>
      </c>
      <c r="R1983" s="58" t="str">
        <f ca="1">rescore</f>
        <v/>
      </c>
      <c r="S1983" s="11" t="str">
        <f ca="1">price</f>
        <v/>
      </c>
      <c r="U1983" s="4"/>
      <c r="V1983" s="4"/>
      <c r="W1983" s="221" t="str">
        <f ca="1">commission</f>
        <v/>
      </c>
      <c r="X1983" s="301"/>
    </row>
    <row r="1984" spans="1:24" x14ac:dyDescent="0.25">
      <c r="A1984" s="6" t="str">
        <f ca="1">no.</f>
        <v/>
      </c>
      <c r="E1984" s="4" t="str">
        <f ca="1">position</f>
        <v/>
      </c>
      <c r="I1984" s="318"/>
      <c r="J1984" s="25"/>
      <c r="L1984" s="4"/>
      <c r="N1984" s="6"/>
      <c r="P1984" s="6"/>
      <c r="Q1984" s="5" t="str">
        <f ca="1">score</f>
        <v/>
      </c>
      <c r="R1984" s="58" t="str">
        <f ca="1">rescore</f>
        <v/>
      </c>
      <c r="S1984" s="11" t="str">
        <f ca="1">price</f>
        <v/>
      </c>
      <c r="U1984" s="4"/>
      <c r="V1984" s="4"/>
      <c r="W1984" s="221" t="str">
        <f ca="1">commission</f>
        <v/>
      </c>
      <c r="X1984" s="301"/>
    </row>
    <row r="1985" spans="1:24" x14ac:dyDescent="0.25">
      <c r="A1985" s="6" t="str">
        <f ca="1">no.</f>
        <v/>
      </c>
      <c r="E1985" s="4" t="str">
        <f ca="1">position</f>
        <v/>
      </c>
      <c r="I1985" s="318"/>
      <c r="J1985" s="25"/>
      <c r="L1985" s="4"/>
      <c r="N1985" s="6"/>
      <c r="P1985" s="6"/>
      <c r="Q1985" s="5" t="str">
        <f ca="1">score</f>
        <v/>
      </c>
      <c r="R1985" s="58" t="str">
        <f ca="1">rescore</f>
        <v/>
      </c>
      <c r="S1985" s="11" t="str">
        <f ca="1">price</f>
        <v/>
      </c>
      <c r="U1985" s="4"/>
      <c r="V1985" s="4"/>
      <c r="W1985" s="221" t="str">
        <f ca="1">commission</f>
        <v/>
      </c>
      <c r="X1985" s="301"/>
    </row>
    <row r="1986" spans="1:24" x14ac:dyDescent="0.25">
      <c r="A1986" s="6" t="str">
        <f ca="1">no.</f>
        <v/>
      </c>
      <c r="E1986" s="4" t="str">
        <f ca="1">position</f>
        <v/>
      </c>
      <c r="I1986" s="318"/>
      <c r="J1986" s="25"/>
      <c r="L1986" s="4"/>
      <c r="N1986" s="6"/>
      <c r="P1986" s="6"/>
      <c r="Q1986" s="5" t="str">
        <f ca="1">score</f>
        <v/>
      </c>
      <c r="R1986" s="58" t="str">
        <f ca="1">rescore</f>
        <v/>
      </c>
      <c r="S1986" s="11" t="str">
        <f ca="1">price</f>
        <v/>
      </c>
      <c r="U1986" s="4"/>
      <c r="V1986" s="4"/>
      <c r="W1986" s="221" t="str">
        <f ca="1">commission</f>
        <v/>
      </c>
      <c r="X1986" s="301"/>
    </row>
    <row r="1987" spans="1:24" x14ac:dyDescent="0.25">
      <c r="A1987" s="6" t="str">
        <f ca="1">no.</f>
        <v/>
      </c>
      <c r="E1987" s="4" t="str">
        <f ca="1">position</f>
        <v/>
      </c>
      <c r="I1987" s="318"/>
      <c r="J1987" s="25"/>
      <c r="L1987" s="4"/>
      <c r="N1987" s="6"/>
      <c r="P1987" s="6"/>
      <c r="Q1987" s="5" t="str">
        <f ca="1">score</f>
        <v/>
      </c>
      <c r="R1987" s="58" t="str">
        <f ca="1">rescore</f>
        <v/>
      </c>
      <c r="S1987" s="11" t="str">
        <f ca="1">price</f>
        <v/>
      </c>
      <c r="U1987" s="4"/>
      <c r="V1987" s="4"/>
      <c r="W1987" s="221" t="str">
        <f ca="1">commission</f>
        <v/>
      </c>
      <c r="X1987" s="301"/>
    </row>
    <row r="1988" spans="1:24" x14ac:dyDescent="0.25">
      <c r="A1988" s="6" t="str">
        <f ca="1">no.</f>
        <v/>
      </c>
      <c r="E1988" s="4" t="str">
        <f ca="1">position</f>
        <v/>
      </c>
      <c r="I1988" s="318"/>
      <c r="J1988" s="25"/>
      <c r="L1988" s="4"/>
      <c r="N1988" s="6"/>
      <c r="P1988" s="6"/>
      <c r="Q1988" s="5" t="str">
        <f ca="1">score</f>
        <v/>
      </c>
      <c r="R1988" s="58" t="str">
        <f ca="1">rescore</f>
        <v/>
      </c>
      <c r="S1988" s="11" t="str">
        <f ca="1">price</f>
        <v/>
      </c>
      <c r="U1988" s="4"/>
      <c r="V1988" s="4"/>
      <c r="W1988" s="221" t="str">
        <f ca="1">commission</f>
        <v/>
      </c>
      <c r="X1988" s="301"/>
    </row>
    <row r="1989" spans="1:24" x14ac:dyDescent="0.25">
      <c r="A1989" s="6" t="str">
        <f ca="1">no.</f>
        <v/>
      </c>
      <c r="E1989" s="4" t="str">
        <f ca="1">position</f>
        <v/>
      </c>
      <c r="I1989" s="318"/>
      <c r="J1989" s="25"/>
      <c r="L1989" s="4"/>
      <c r="N1989" s="6"/>
      <c r="P1989" s="6"/>
      <c r="Q1989" s="5" t="str">
        <f ca="1">score</f>
        <v/>
      </c>
      <c r="R1989" s="58" t="str">
        <f ca="1">rescore</f>
        <v/>
      </c>
      <c r="S1989" s="11" t="str">
        <f ca="1">price</f>
        <v/>
      </c>
      <c r="U1989" s="4"/>
      <c r="V1989" s="4"/>
      <c r="W1989" s="221" t="str">
        <f ca="1">commission</f>
        <v/>
      </c>
      <c r="X1989" s="301"/>
    </row>
    <row r="1990" spans="1:24" x14ac:dyDescent="0.25">
      <c r="A1990" s="6" t="str">
        <f ca="1">no.</f>
        <v/>
      </c>
      <c r="E1990" s="4" t="str">
        <f ca="1">position</f>
        <v/>
      </c>
      <c r="I1990" s="318"/>
      <c r="J1990" s="25"/>
      <c r="L1990" s="4"/>
      <c r="N1990" s="6"/>
      <c r="P1990" s="6"/>
      <c r="Q1990" s="5" t="str">
        <f ca="1">score</f>
        <v/>
      </c>
      <c r="R1990" s="58" t="str">
        <f ca="1">rescore</f>
        <v/>
      </c>
      <c r="S1990" s="11" t="str">
        <f ca="1">price</f>
        <v/>
      </c>
      <c r="U1990" s="4"/>
      <c r="V1990" s="4"/>
      <c r="W1990" s="221" t="str">
        <f ca="1">commission</f>
        <v/>
      </c>
      <c r="X1990" s="301"/>
    </row>
    <row r="1991" spans="1:24" x14ac:dyDescent="0.25">
      <c r="A1991" s="6" t="str">
        <f ca="1">no.</f>
        <v/>
      </c>
      <c r="E1991" s="4" t="str">
        <f ca="1">position</f>
        <v/>
      </c>
      <c r="I1991" s="318"/>
      <c r="J1991" s="25"/>
      <c r="L1991" s="4"/>
      <c r="N1991" s="6"/>
      <c r="P1991" s="6"/>
      <c r="Q1991" s="5" t="str">
        <f ca="1">score</f>
        <v/>
      </c>
      <c r="R1991" s="58" t="str">
        <f ca="1">rescore</f>
        <v/>
      </c>
      <c r="S1991" s="11" t="str">
        <f ca="1">price</f>
        <v/>
      </c>
      <c r="U1991" s="4"/>
      <c r="V1991" s="4"/>
      <c r="W1991" s="221" t="str">
        <f ca="1">commission</f>
        <v/>
      </c>
      <c r="X1991" s="301"/>
    </row>
    <row r="1992" spans="1:24" x14ac:dyDescent="0.25">
      <c r="A1992" s="6" t="str">
        <f ca="1">no.</f>
        <v/>
      </c>
      <c r="E1992" s="4" t="str">
        <f ca="1">position</f>
        <v/>
      </c>
      <c r="I1992" s="318"/>
      <c r="J1992" s="25"/>
      <c r="L1992" s="4"/>
      <c r="N1992" s="6"/>
      <c r="P1992" s="6"/>
      <c r="Q1992" s="5" t="str">
        <f ca="1">score</f>
        <v/>
      </c>
      <c r="R1992" s="58" t="str">
        <f ca="1">rescore</f>
        <v/>
      </c>
      <c r="S1992" s="11" t="str">
        <f ca="1">price</f>
        <v/>
      </c>
      <c r="U1992" s="4"/>
      <c r="V1992" s="4"/>
      <c r="W1992" s="221" t="str">
        <f ca="1">commission</f>
        <v/>
      </c>
      <c r="X1992" s="301"/>
    </row>
    <row r="1993" spans="1:24" x14ac:dyDescent="0.25">
      <c r="A1993" s="6" t="str">
        <f ca="1">no.</f>
        <v/>
      </c>
      <c r="E1993" s="4" t="str">
        <f ca="1">position</f>
        <v/>
      </c>
      <c r="I1993" s="318"/>
      <c r="J1993" s="25"/>
      <c r="L1993" s="4"/>
      <c r="N1993" s="6"/>
      <c r="P1993" s="6"/>
      <c r="Q1993" s="5" t="str">
        <f ca="1">score</f>
        <v/>
      </c>
      <c r="R1993" s="58" t="str">
        <f ca="1">rescore</f>
        <v/>
      </c>
      <c r="S1993" s="11" t="str">
        <f ca="1">price</f>
        <v/>
      </c>
      <c r="U1993" s="4"/>
      <c r="V1993" s="4"/>
      <c r="W1993" s="221" t="str">
        <f ca="1">commission</f>
        <v/>
      </c>
      <c r="X1993" s="301"/>
    </row>
    <row r="1994" spans="1:24" x14ac:dyDescent="0.25">
      <c r="A1994" s="6" t="str">
        <f ca="1">no.</f>
        <v/>
      </c>
      <c r="E1994" s="4" t="str">
        <f ca="1">position</f>
        <v/>
      </c>
      <c r="I1994" s="318"/>
      <c r="J1994" s="25"/>
      <c r="L1994" s="4"/>
      <c r="N1994" s="6"/>
      <c r="P1994" s="6"/>
      <c r="Q1994" s="5" t="str">
        <f ca="1">score</f>
        <v/>
      </c>
      <c r="R1994" s="58" t="str">
        <f ca="1">rescore</f>
        <v/>
      </c>
      <c r="S1994" s="11" t="str">
        <f ca="1">price</f>
        <v/>
      </c>
      <c r="U1994" s="4"/>
      <c r="V1994" s="4"/>
      <c r="W1994" s="221" t="str">
        <f ca="1">commission</f>
        <v/>
      </c>
      <c r="X1994" s="301"/>
    </row>
    <row r="1995" spans="1:24" x14ac:dyDescent="0.25">
      <c r="A1995" s="6" t="str">
        <f ca="1">no.</f>
        <v/>
      </c>
      <c r="E1995" s="4" t="str">
        <f ca="1">position</f>
        <v/>
      </c>
      <c r="I1995" s="318"/>
      <c r="J1995" s="25"/>
      <c r="L1995" s="4"/>
      <c r="N1995" s="6"/>
      <c r="P1995" s="6"/>
      <c r="Q1995" s="5" t="str">
        <f ca="1">score</f>
        <v/>
      </c>
      <c r="R1995" s="58" t="str">
        <f ca="1">rescore</f>
        <v/>
      </c>
      <c r="S1995" s="11" t="str">
        <f ca="1">price</f>
        <v/>
      </c>
      <c r="U1995" s="4"/>
      <c r="V1995" s="4"/>
      <c r="W1995" s="221" t="str">
        <f ca="1">commission</f>
        <v/>
      </c>
      <c r="X1995" s="301"/>
    </row>
    <row r="1996" spans="1:24" x14ac:dyDescent="0.25">
      <c r="A1996" s="6" t="str">
        <f ca="1">no.</f>
        <v/>
      </c>
      <c r="E1996" s="4" t="str">
        <f ca="1">position</f>
        <v/>
      </c>
      <c r="I1996" s="318"/>
      <c r="J1996" s="25"/>
      <c r="L1996" s="4"/>
      <c r="N1996" s="6"/>
      <c r="P1996" s="6"/>
      <c r="Q1996" s="5" t="str">
        <f ca="1">score</f>
        <v/>
      </c>
      <c r="R1996" s="58" t="str">
        <f ca="1">rescore</f>
        <v/>
      </c>
      <c r="S1996" s="11" t="str">
        <f ca="1">price</f>
        <v/>
      </c>
      <c r="U1996" s="4"/>
      <c r="V1996" s="4"/>
      <c r="W1996" s="221" t="str">
        <f ca="1">commission</f>
        <v/>
      </c>
      <c r="X1996" s="301"/>
    </row>
    <row r="1997" spans="1:24" x14ac:dyDescent="0.25">
      <c r="A1997" s="6" t="str">
        <f ca="1">no.</f>
        <v/>
      </c>
      <c r="E1997" s="4" t="str">
        <f ca="1">position</f>
        <v/>
      </c>
      <c r="I1997" s="318"/>
      <c r="J1997" s="25"/>
      <c r="L1997" s="4"/>
      <c r="N1997" s="6"/>
      <c r="P1997" s="6"/>
      <c r="Q1997" s="5" t="str">
        <f ca="1">score</f>
        <v/>
      </c>
      <c r="R1997" s="58" t="str">
        <f ca="1">rescore</f>
        <v/>
      </c>
      <c r="S1997" s="11" t="str">
        <f ca="1">price</f>
        <v/>
      </c>
      <c r="U1997" s="4"/>
      <c r="V1997" s="4"/>
      <c r="W1997" s="221" t="str">
        <f ca="1">commission</f>
        <v/>
      </c>
      <c r="X1997" s="301"/>
    </row>
    <row r="1998" spans="1:24" x14ac:dyDescent="0.25">
      <c r="A1998" s="6" t="str">
        <f ca="1">no.</f>
        <v/>
      </c>
      <c r="E1998" s="4" t="str">
        <f ca="1">position</f>
        <v/>
      </c>
      <c r="I1998" s="318"/>
      <c r="J1998" s="25"/>
      <c r="L1998" s="4"/>
      <c r="N1998" s="6"/>
      <c r="P1998" s="6"/>
      <c r="Q1998" s="5" t="str">
        <f ca="1">score</f>
        <v/>
      </c>
      <c r="R1998" s="58" t="str">
        <f ca="1">rescore</f>
        <v/>
      </c>
      <c r="S1998" s="11" t="str">
        <f ca="1">price</f>
        <v/>
      </c>
      <c r="U1998" s="4"/>
      <c r="V1998" s="4"/>
      <c r="W1998" s="221" t="str">
        <f ca="1">commission</f>
        <v/>
      </c>
      <c r="X1998" s="301"/>
    </row>
    <row r="1999" spans="1:24" x14ac:dyDescent="0.25">
      <c r="A1999" s="6" t="str">
        <f ca="1">no.</f>
        <v/>
      </c>
      <c r="E1999" s="4" t="str">
        <f ca="1">position</f>
        <v/>
      </c>
      <c r="I1999" s="318"/>
      <c r="J1999" s="25"/>
      <c r="L1999" s="4"/>
      <c r="N1999" s="6"/>
      <c r="P1999" s="6"/>
      <c r="Q1999" s="5" t="str">
        <f ca="1">score</f>
        <v/>
      </c>
      <c r="R1999" s="58" t="str">
        <f ca="1">rescore</f>
        <v/>
      </c>
      <c r="S1999" s="11" t="str">
        <f ca="1">price</f>
        <v/>
      </c>
      <c r="U1999" s="4"/>
      <c r="V1999" s="4"/>
      <c r="W1999" s="221" t="str">
        <f ca="1">commission</f>
        <v/>
      </c>
      <c r="X1999" s="301"/>
    </row>
    <row r="2000" spans="1:24" x14ac:dyDescent="0.25">
      <c r="A2000" s="6" t="str">
        <f ca="1">no.</f>
        <v/>
      </c>
      <c r="E2000" s="4" t="str">
        <f ca="1">position</f>
        <v/>
      </c>
      <c r="I2000" s="318"/>
      <c r="J2000" s="25"/>
      <c r="L2000" s="4"/>
      <c r="N2000" s="6"/>
      <c r="P2000" s="6"/>
      <c r="Q2000" s="5" t="str">
        <f ca="1">score</f>
        <v/>
      </c>
      <c r="R2000" s="58" t="str">
        <f ca="1">rescore</f>
        <v/>
      </c>
      <c r="S2000" s="11" t="str">
        <f ca="1">price</f>
        <v/>
      </c>
      <c r="U2000" s="4"/>
      <c r="V2000" s="4"/>
      <c r="W2000" s="221" t="str">
        <f ca="1">commission</f>
        <v/>
      </c>
      <c r="X2000" s="301"/>
    </row>
    <row r="2001" spans="1:24" x14ac:dyDescent="0.25">
      <c r="A2001" s="6" t="str">
        <f ca="1">no.</f>
        <v/>
      </c>
      <c r="E2001" s="4" t="str">
        <f ca="1">position</f>
        <v/>
      </c>
      <c r="I2001" s="318"/>
      <c r="J2001" s="25"/>
      <c r="L2001" s="4"/>
      <c r="N2001" s="6"/>
      <c r="P2001" s="6"/>
      <c r="Q2001" s="5" t="str">
        <f ca="1">score</f>
        <v/>
      </c>
      <c r="R2001" s="58" t="str">
        <f ca="1">rescore</f>
        <v/>
      </c>
      <c r="S2001" s="11" t="str">
        <f ca="1">price</f>
        <v/>
      </c>
      <c r="U2001" s="4"/>
      <c r="V2001" s="4"/>
      <c r="W2001" s="221" t="str">
        <f ca="1">commission</f>
        <v/>
      </c>
      <c r="X2001" s="301"/>
    </row>
    <row r="2002" spans="1:24" x14ac:dyDescent="0.25">
      <c r="A2002" s="6" t="str">
        <f ca="1">no.</f>
        <v/>
      </c>
      <c r="E2002" s="4" t="str">
        <f ca="1">position</f>
        <v/>
      </c>
      <c r="I2002" s="318"/>
      <c r="J2002" s="25"/>
      <c r="L2002" s="4"/>
      <c r="N2002" s="6"/>
      <c r="P2002" s="6"/>
      <c r="Q2002" s="5" t="str">
        <f ca="1">score</f>
        <v/>
      </c>
      <c r="R2002" s="58" t="str">
        <f ca="1">rescore</f>
        <v/>
      </c>
      <c r="S2002" s="11" t="str">
        <f ca="1">price</f>
        <v/>
      </c>
      <c r="U2002" s="4"/>
      <c r="V2002" s="4"/>
      <c r="W2002" s="221" t="str">
        <f ca="1">commission</f>
        <v/>
      </c>
      <c r="X2002" s="301"/>
    </row>
    <row r="2003" spans="1:24" x14ac:dyDescent="0.25">
      <c r="A2003" s="6" t="str">
        <f ca="1">no.</f>
        <v/>
      </c>
      <c r="E2003" s="4" t="str">
        <f ca="1">position</f>
        <v/>
      </c>
      <c r="I2003" s="318"/>
      <c r="J2003" s="25"/>
      <c r="L2003" s="4"/>
      <c r="N2003" s="6"/>
      <c r="P2003" s="6"/>
      <c r="Q2003" s="5" t="str">
        <f ca="1">score</f>
        <v/>
      </c>
      <c r="R2003" s="58" t="str">
        <f ca="1">rescore</f>
        <v/>
      </c>
      <c r="S2003" s="11" t="str">
        <f ca="1">price</f>
        <v/>
      </c>
      <c r="U2003" s="4"/>
      <c r="V2003" s="4"/>
      <c r="W2003" s="221" t="str">
        <f ca="1">commission</f>
        <v/>
      </c>
      <c r="X2003" s="301"/>
    </row>
    <row r="2004" spans="1:24" x14ac:dyDescent="0.25">
      <c r="A2004" s="6" t="str">
        <f ca="1">no.</f>
        <v/>
      </c>
      <c r="E2004" s="4" t="str">
        <f ca="1">position</f>
        <v/>
      </c>
      <c r="I2004" s="318"/>
      <c r="J2004" s="25"/>
      <c r="L2004" s="4"/>
      <c r="N2004" s="6"/>
      <c r="P2004" s="6"/>
      <c r="Q2004" s="5" t="str">
        <f ca="1">score</f>
        <v/>
      </c>
      <c r="R2004" s="58" t="str">
        <f ca="1">rescore</f>
        <v/>
      </c>
      <c r="S2004" s="11" t="str">
        <f ca="1">price</f>
        <v/>
      </c>
      <c r="U2004" s="4"/>
      <c r="V2004" s="4"/>
      <c r="W2004" s="221" t="str">
        <f ca="1">commission</f>
        <v/>
      </c>
      <c r="X2004" s="301"/>
    </row>
    <row r="2005" spans="1:24" x14ac:dyDescent="0.25">
      <c r="A2005" s="6" t="str">
        <f ca="1">no.</f>
        <v/>
      </c>
      <c r="E2005" s="4" t="str">
        <f ca="1">position</f>
        <v/>
      </c>
      <c r="I2005" s="318"/>
      <c r="J2005" s="25"/>
      <c r="L2005" s="4"/>
      <c r="N2005" s="6"/>
      <c r="P2005" s="6"/>
      <c r="Q2005" s="5" t="str">
        <f ca="1">score</f>
        <v/>
      </c>
      <c r="R2005" s="58" t="str">
        <f ca="1">rescore</f>
        <v/>
      </c>
      <c r="S2005" s="11" t="str">
        <f ca="1">price</f>
        <v/>
      </c>
      <c r="U2005" s="4"/>
      <c r="V2005" s="4"/>
      <c r="W2005" s="221" t="str">
        <f ca="1">commission</f>
        <v/>
      </c>
      <c r="X2005" s="301"/>
    </row>
    <row r="2006" spans="1:24" x14ac:dyDescent="0.25">
      <c r="A2006" s="6" t="str">
        <f ca="1">no.</f>
        <v/>
      </c>
      <c r="E2006" s="4" t="str">
        <f ca="1">position</f>
        <v/>
      </c>
      <c r="I2006" s="318"/>
      <c r="J2006" s="25"/>
      <c r="L2006" s="4"/>
      <c r="N2006" s="6"/>
      <c r="P2006" s="6"/>
      <c r="Q2006" s="5" t="str">
        <f ca="1">score</f>
        <v/>
      </c>
      <c r="R2006" s="58" t="str">
        <f ca="1">rescore</f>
        <v/>
      </c>
      <c r="S2006" s="11" t="str">
        <f ca="1">price</f>
        <v/>
      </c>
      <c r="U2006" s="4"/>
      <c r="V2006" s="4"/>
      <c r="W2006" s="221" t="str">
        <f ca="1">commission</f>
        <v/>
      </c>
      <c r="X2006" s="301"/>
    </row>
    <row r="2007" spans="1:24" x14ac:dyDescent="0.25">
      <c r="A2007" s="6" t="str">
        <f ca="1">no.</f>
        <v/>
      </c>
      <c r="E2007" s="4" t="str">
        <f ca="1">position</f>
        <v/>
      </c>
      <c r="I2007" s="318"/>
      <c r="J2007" s="25"/>
      <c r="L2007" s="4"/>
      <c r="N2007" s="6"/>
      <c r="P2007" s="6"/>
      <c r="Q2007" s="5" t="str">
        <f ca="1">score</f>
        <v/>
      </c>
      <c r="R2007" s="58" t="str">
        <f ca="1">rescore</f>
        <v/>
      </c>
      <c r="S2007" s="11" t="str">
        <f ca="1">price</f>
        <v/>
      </c>
      <c r="U2007" s="4"/>
      <c r="V2007" s="4"/>
      <c r="W2007" s="221" t="str">
        <f ca="1">commission</f>
        <v/>
      </c>
      <c r="X2007" s="301"/>
    </row>
    <row r="2008" spans="1:24" x14ac:dyDescent="0.25">
      <c r="A2008" s="6" t="str">
        <f ca="1">no.</f>
        <v/>
      </c>
      <c r="E2008" s="4" t="str">
        <f ca="1">position</f>
        <v/>
      </c>
      <c r="I2008" s="318"/>
      <c r="J2008" s="25"/>
      <c r="L2008" s="4"/>
      <c r="N2008" s="6"/>
      <c r="P2008" s="6"/>
      <c r="Q2008" s="5" t="str">
        <f ca="1">score</f>
        <v/>
      </c>
      <c r="R2008" s="58" t="str">
        <f ca="1">rescore</f>
        <v/>
      </c>
      <c r="S2008" s="11" t="str">
        <f ca="1">price</f>
        <v/>
      </c>
      <c r="U2008" s="4"/>
      <c r="V2008" s="4"/>
      <c r="W2008" s="221" t="str">
        <f ca="1">commission</f>
        <v/>
      </c>
      <c r="X2008" s="301"/>
    </row>
    <row r="2009" spans="1:24" x14ac:dyDescent="0.25">
      <c r="A2009" s="6" t="str">
        <f ca="1">no.</f>
        <v/>
      </c>
      <c r="E2009" s="4" t="str">
        <f ca="1">position</f>
        <v/>
      </c>
      <c r="I2009" s="318"/>
      <c r="J2009" s="25"/>
      <c r="L2009" s="4"/>
      <c r="N2009" s="6"/>
      <c r="P2009" s="6"/>
      <c r="Q2009" s="5" t="str">
        <f ca="1">score</f>
        <v/>
      </c>
      <c r="R2009" s="58" t="str">
        <f ca="1">rescore</f>
        <v/>
      </c>
      <c r="S2009" s="11" t="str">
        <f ca="1">price</f>
        <v/>
      </c>
      <c r="U2009" s="4"/>
      <c r="V2009" s="4"/>
      <c r="W2009" s="221" t="str">
        <f ca="1">commission</f>
        <v/>
      </c>
      <c r="X2009" s="301"/>
    </row>
    <row r="2010" spans="1:24" x14ac:dyDescent="0.25">
      <c r="A2010" s="6" t="str">
        <f ca="1">no.</f>
        <v/>
      </c>
      <c r="E2010" s="4" t="str">
        <f ca="1">position</f>
        <v/>
      </c>
      <c r="I2010" s="318"/>
      <c r="J2010" s="25"/>
      <c r="L2010" s="4"/>
      <c r="N2010" s="6"/>
      <c r="P2010" s="6"/>
      <c r="Q2010" s="5" t="str">
        <f ca="1">score</f>
        <v/>
      </c>
      <c r="R2010" s="58" t="str">
        <f ca="1">rescore</f>
        <v/>
      </c>
      <c r="S2010" s="11" t="str">
        <f ca="1">price</f>
        <v/>
      </c>
      <c r="U2010" s="4"/>
      <c r="V2010" s="4"/>
      <c r="W2010" s="221" t="str">
        <f ca="1">commission</f>
        <v/>
      </c>
      <c r="X2010" s="301"/>
    </row>
    <row r="2011" spans="1:24" x14ac:dyDescent="0.25">
      <c r="A2011" s="6" t="str">
        <f ca="1">no.</f>
        <v/>
      </c>
      <c r="E2011" s="4" t="str">
        <f ca="1">position</f>
        <v/>
      </c>
      <c r="I2011" s="318"/>
      <c r="J2011" s="25"/>
      <c r="L2011" s="4"/>
      <c r="N2011" s="6"/>
      <c r="P2011" s="6"/>
      <c r="Q2011" s="5" t="str">
        <f ca="1">score</f>
        <v/>
      </c>
      <c r="R2011" s="58" t="str">
        <f ca="1">rescore</f>
        <v/>
      </c>
      <c r="S2011" s="11" t="str">
        <f ca="1">price</f>
        <v/>
      </c>
      <c r="U2011" s="4"/>
      <c r="V2011" s="4"/>
      <c r="W2011" s="221" t="str">
        <f ca="1">commission</f>
        <v/>
      </c>
      <c r="X2011" s="301"/>
    </row>
    <row r="2012" spans="1:24" x14ac:dyDescent="0.25">
      <c r="A2012" s="6" t="str">
        <f ca="1">no.</f>
        <v/>
      </c>
      <c r="E2012" s="4" t="str">
        <f ca="1">position</f>
        <v/>
      </c>
      <c r="I2012" s="318"/>
      <c r="J2012" s="25"/>
      <c r="L2012" s="4"/>
      <c r="N2012" s="6"/>
      <c r="P2012" s="6"/>
      <c r="Q2012" s="5" t="str">
        <f ca="1">score</f>
        <v/>
      </c>
      <c r="R2012" s="58" t="str">
        <f ca="1">rescore</f>
        <v/>
      </c>
      <c r="S2012" s="11" t="str">
        <f ca="1">price</f>
        <v/>
      </c>
      <c r="U2012" s="4"/>
      <c r="V2012" s="4"/>
      <c r="W2012" s="221" t="str">
        <f ca="1">commission</f>
        <v/>
      </c>
      <c r="X2012" s="301"/>
    </row>
    <row r="2013" spans="1:24" x14ac:dyDescent="0.25">
      <c r="A2013" s="6" t="str">
        <f ca="1">no.</f>
        <v/>
      </c>
      <c r="E2013" s="4" t="str">
        <f ca="1">position</f>
        <v/>
      </c>
      <c r="I2013" s="318"/>
      <c r="J2013" s="25"/>
      <c r="L2013" s="4"/>
      <c r="N2013" s="6"/>
      <c r="P2013" s="6"/>
      <c r="Q2013" s="5" t="str">
        <f ca="1">score</f>
        <v/>
      </c>
      <c r="R2013" s="58" t="str">
        <f ca="1">rescore</f>
        <v/>
      </c>
      <c r="S2013" s="11" t="str">
        <f ca="1">price</f>
        <v/>
      </c>
      <c r="U2013" s="4"/>
      <c r="V2013" s="4"/>
      <c r="W2013" s="221" t="str">
        <f ca="1">commission</f>
        <v/>
      </c>
      <c r="X2013" s="301"/>
    </row>
    <row r="2014" spans="1:24" x14ac:dyDescent="0.25">
      <c r="A2014" s="6" t="str">
        <f ca="1">no.</f>
        <v/>
      </c>
      <c r="E2014" s="4" t="str">
        <f ca="1">position</f>
        <v/>
      </c>
      <c r="I2014" s="318"/>
      <c r="J2014" s="25"/>
      <c r="L2014" s="4"/>
      <c r="N2014" s="6"/>
      <c r="P2014" s="6"/>
      <c r="Q2014" s="5" t="str">
        <f ca="1">score</f>
        <v/>
      </c>
      <c r="R2014" s="58" t="str">
        <f ca="1">rescore</f>
        <v/>
      </c>
      <c r="S2014" s="11" t="str">
        <f ca="1">price</f>
        <v/>
      </c>
      <c r="U2014" s="4"/>
      <c r="V2014" s="4"/>
      <c r="W2014" s="221" t="str">
        <f ca="1">commission</f>
        <v/>
      </c>
      <c r="X2014" s="301"/>
    </row>
    <row r="2015" spans="1:24" x14ac:dyDescent="0.25">
      <c r="A2015" s="6" t="str">
        <f ca="1">no.</f>
        <v/>
      </c>
      <c r="E2015" s="4" t="str">
        <f ca="1">position</f>
        <v/>
      </c>
      <c r="I2015" s="318"/>
      <c r="J2015" s="25"/>
      <c r="L2015" s="4"/>
      <c r="N2015" s="6"/>
      <c r="P2015" s="6"/>
      <c r="Q2015" s="5" t="str">
        <f ca="1">score</f>
        <v/>
      </c>
      <c r="R2015" s="58" t="str">
        <f ca="1">rescore</f>
        <v/>
      </c>
      <c r="S2015" s="11" t="str">
        <f ca="1">price</f>
        <v/>
      </c>
      <c r="U2015" s="4"/>
      <c r="V2015" s="4"/>
      <c r="W2015" s="221" t="str">
        <f ca="1">commission</f>
        <v/>
      </c>
      <c r="X2015" s="301"/>
    </row>
    <row r="2016" spans="1:24" x14ac:dyDescent="0.25">
      <c r="A2016" s="6" t="str">
        <f ca="1">no.</f>
        <v/>
      </c>
      <c r="E2016" s="4" t="str">
        <f ca="1">position</f>
        <v/>
      </c>
      <c r="I2016" s="318"/>
      <c r="J2016" s="25"/>
      <c r="L2016" s="4"/>
      <c r="N2016" s="6"/>
      <c r="P2016" s="6"/>
      <c r="Q2016" s="5" t="str">
        <f ca="1">score</f>
        <v/>
      </c>
      <c r="R2016" s="58" t="str">
        <f ca="1">rescore</f>
        <v/>
      </c>
      <c r="S2016" s="11" t="str">
        <f ca="1">price</f>
        <v/>
      </c>
      <c r="U2016" s="4"/>
      <c r="V2016" s="4"/>
      <c r="W2016" s="221" t="str">
        <f ca="1">commission</f>
        <v/>
      </c>
      <c r="X2016" s="301"/>
    </row>
    <row r="2017" spans="1:24" x14ac:dyDescent="0.25">
      <c r="A2017" s="6" t="str">
        <f ca="1">no.</f>
        <v/>
      </c>
      <c r="E2017" s="4" t="str">
        <f ca="1">position</f>
        <v/>
      </c>
      <c r="I2017" s="318"/>
      <c r="J2017" s="25"/>
      <c r="L2017" s="4"/>
      <c r="N2017" s="6"/>
      <c r="P2017" s="6"/>
      <c r="Q2017" s="5" t="str">
        <f ca="1">score</f>
        <v/>
      </c>
      <c r="R2017" s="58" t="str">
        <f ca="1">rescore</f>
        <v/>
      </c>
      <c r="S2017" s="11" t="str">
        <f ca="1">price</f>
        <v/>
      </c>
      <c r="U2017" s="4"/>
      <c r="V2017" s="4"/>
      <c r="W2017" s="221" t="str">
        <f ca="1">commission</f>
        <v/>
      </c>
      <c r="X2017" s="301"/>
    </row>
    <row r="2018" spans="1:24" x14ac:dyDescent="0.25">
      <c r="A2018" s="6" t="str">
        <f ca="1">no.</f>
        <v/>
      </c>
      <c r="E2018" s="4" t="str">
        <f ca="1">position</f>
        <v/>
      </c>
      <c r="I2018" s="318"/>
      <c r="J2018" s="25"/>
      <c r="L2018" s="4"/>
      <c r="N2018" s="6"/>
      <c r="P2018" s="6"/>
      <c r="Q2018" s="5" t="str">
        <f ca="1">score</f>
        <v/>
      </c>
      <c r="R2018" s="58" t="str">
        <f ca="1">rescore</f>
        <v/>
      </c>
      <c r="S2018" s="11" t="str">
        <f ca="1">price</f>
        <v/>
      </c>
      <c r="U2018" s="4"/>
      <c r="V2018" s="4"/>
      <c r="W2018" s="221" t="str">
        <f ca="1">commission</f>
        <v/>
      </c>
      <c r="X2018" s="301"/>
    </row>
    <row r="2019" spans="1:24" x14ac:dyDescent="0.25">
      <c r="A2019" s="6" t="str">
        <f ca="1">no.</f>
        <v/>
      </c>
      <c r="E2019" s="4" t="str">
        <f ca="1">position</f>
        <v/>
      </c>
      <c r="I2019" s="318"/>
      <c r="J2019" s="25"/>
      <c r="L2019" s="4"/>
      <c r="N2019" s="6"/>
      <c r="P2019" s="6"/>
      <c r="Q2019" s="5" t="str">
        <f ca="1">score</f>
        <v/>
      </c>
      <c r="R2019" s="58" t="str">
        <f ca="1">rescore</f>
        <v/>
      </c>
      <c r="S2019" s="11" t="str">
        <f ca="1">price</f>
        <v/>
      </c>
      <c r="U2019" s="4"/>
      <c r="V2019" s="4"/>
      <c r="W2019" s="221" t="str">
        <f ca="1">commission</f>
        <v/>
      </c>
      <c r="X2019" s="301"/>
    </row>
    <row r="2020" spans="1:24" x14ac:dyDescent="0.25">
      <c r="A2020" s="6" t="str">
        <f ca="1">no.</f>
        <v/>
      </c>
      <c r="E2020" s="4" t="str">
        <f ca="1">position</f>
        <v/>
      </c>
      <c r="I2020" s="318"/>
      <c r="J2020" s="25"/>
      <c r="L2020" s="4"/>
      <c r="N2020" s="6"/>
      <c r="P2020" s="6"/>
      <c r="Q2020" s="5" t="str">
        <f ca="1">score</f>
        <v/>
      </c>
      <c r="R2020" s="58" t="str">
        <f ca="1">rescore</f>
        <v/>
      </c>
      <c r="S2020" s="11" t="str">
        <f ca="1">price</f>
        <v/>
      </c>
      <c r="U2020" s="4"/>
      <c r="V2020" s="4"/>
      <c r="W2020" s="221" t="str">
        <f ca="1">commission</f>
        <v/>
      </c>
      <c r="X2020" s="301"/>
    </row>
    <row r="2021" spans="1:24" x14ac:dyDescent="0.25">
      <c r="A2021" s="6" t="str">
        <f ca="1">no.</f>
        <v/>
      </c>
      <c r="E2021" s="4" t="str">
        <f ca="1">position</f>
        <v/>
      </c>
      <c r="I2021" s="318"/>
      <c r="J2021" s="25"/>
      <c r="L2021" s="4"/>
      <c r="N2021" s="6"/>
      <c r="P2021" s="6"/>
      <c r="Q2021" s="5" t="str">
        <f ca="1">score</f>
        <v/>
      </c>
      <c r="R2021" s="58" t="str">
        <f ca="1">rescore</f>
        <v/>
      </c>
      <c r="S2021" s="11" t="str">
        <f ca="1">price</f>
        <v/>
      </c>
      <c r="U2021" s="4"/>
      <c r="V2021" s="4"/>
      <c r="W2021" s="221" t="str">
        <f ca="1">commission</f>
        <v/>
      </c>
      <c r="X2021" s="301"/>
    </row>
    <row r="2022" spans="1:24" x14ac:dyDescent="0.25">
      <c r="A2022" s="6" t="str">
        <f ca="1">no.</f>
        <v/>
      </c>
      <c r="E2022" s="4" t="str">
        <f ca="1">position</f>
        <v/>
      </c>
      <c r="I2022" s="318"/>
      <c r="J2022" s="25"/>
      <c r="L2022" s="4"/>
      <c r="N2022" s="6"/>
      <c r="P2022" s="6"/>
      <c r="Q2022" s="5" t="str">
        <f ca="1">score</f>
        <v/>
      </c>
      <c r="R2022" s="58" t="str">
        <f ca="1">rescore</f>
        <v/>
      </c>
      <c r="S2022" s="11" t="str">
        <f ca="1">price</f>
        <v/>
      </c>
      <c r="U2022" s="4"/>
      <c r="V2022" s="4"/>
      <c r="W2022" s="221" t="str">
        <f ca="1">commission</f>
        <v/>
      </c>
      <c r="X2022" s="301"/>
    </row>
    <row r="2023" spans="1:24" x14ac:dyDescent="0.25">
      <c r="A2023" s="6" t="str">
        <f ca="1">no.</f>
        <v/>
      </c>
      <c r="E2023" s="4" t="str">
        <f ca="1">position</f>
        <v/>
      </c>
      <c r="I2023" s="318"/>
      <c r="J2023" s="25"/>
      <c r="L2023" s="4"/>
      <c r="N2023" s="6"/>
      <c r="P2023" s="6"/>
      <c r="Q2023" s="5" t="str">
        <f ca="1">score</f>
        <v/>
      </c>
      <c r="R2023" s="58" t="str">
        <f ca="1">rescore</f>
        <v/>
      </c>
      <c r="S2023" s="11" t="str">
        <f ca="1">price</f>
        <v/>
      </c>
      <c r="U2023" s="4"/>
      <c r="V2023" s="4"/>
      <c r="W2023" s="221" t="str">
        <f ca="1">commission</f>
        <v/>
      </c>
      <c r="X2023" s="301"/>
    </row>
    <row r="2024" spans="1:24" x14ac:dyDescent="0.25">
      <c r="A2024" s="6" t="str">
        <f ca="1">no.</f>
        <v/>
      </c>
      <c r="E2024" s="4" t="str">
        <f ca="1">position</f>
        <v/>
      </c>
      <c r="I2024" s="318"/>
      <c r="J2024" s="25"/>
      <c r="L2024" s="4"/>
      <c r="N2024" s="6"/>
      <c r="P2024" s="6"/>
      <c r="Q2024" s="5" t="str">
        <f ca="1">score</f>
        <v/>
      </c>
      <c r="R2024" s="58" t="str">
        <f ca="1">rescore</f>
        <v/>
      </c>
      <c r="S2024" s="11" t="str">
        <f ca="1">price</f>
        <v/>
      </c>
      <c r="U2024" s="4"/>
      <c r="V2024" s="4"/>
      <c r="W2024" s="221" t="str">
        <f ca="1">commission</f>
        <v/>
      </c>
      <c r="X2024" s="301"/>
    </row>
    <row r="2025" spans="1:24" x14ac:dyDescent="0.25">
      <c r="A2025" s="6" t="str">
        <f ca="1">no.</f>
        <v/>
      </c>
      <c r="E2025" s="4" t="str">
        <f ca="1">position</f>
        <v/>
      </c>
      <c r="I2025" s="318"/>
      <c r="J2025" s="25"/>
      <c r="L2025" s="4"/>
      <c r="N2025" s="6"/>
      <c r="P2025" s="6"/>
      <c r="Q2025" s="5" t="str">
        <f ca="1">score</f>
        <v/>
      </c>
      <c r="R2025" s="58" t="str">
        <f ca="1">rescore</f>
        <v/>
      </c>
      <c r="S2025" s="11" t="str">
        <f ca="1">price</f>
        <v/>
      </c>
      <c r="U2025" s="4"/>
      <c r="V2025" s="4"/>
      <c r="W2025" s="221" t="str">
        <f ca="1">commission</f>
        <v/>
      </c>
      <c r="X2025" s="301"/>
    </row>
    <row r="2026" spans="1:24" x14ac:dyDescent="0.25">
      <c r="A2026" s="6" t="str">
        <f ca="1">no.</f>
        <v/>
      </c>
      <c r="E2026" s="4" t="str">
        <f ca="1">position</f>
        <v/>
      </c>
      <c r="I2026" s="318"/>
      <c r="J2026" s="25"/>
      <c r="L2026" s="4"/>
      <c r="N2026" s="6"/>
      <c r="P2026" s="6"/>
      <c r="Q2026" s="5" t="str">
        <f ca="1">score</f>
        <v/>
      </c>
      <c r="R2026" s="58" t="str">
        <f ca="1">rescore</f>
        <v/>
      </c>
      <c r="S2026" s="11" t="str">
        <f ca="1">price</f>
        <v/>
      </c>
      <c r="U2026" s="4"/>
      <c r="V2026" s="4"/>
      <c r="W2026" s="221" t="str">
        <f ca="1">commission</f>
        <v/>
      </c>
      <c r="X2026" s="301"/>
    </row>
    <row r="2027" spans="1:24" x14ac:dyDescent="0.25">
      <c r="A2027" s="6" t="str">
        <f ca="1">no.</f>
        <v/>
      </c>
      <c r="E2027" s="4" t="str">
        <f ca="1">position</f>
        <v/>
      </c>
      <c r="I2027" s="318"/>
      <c r="J2027" s="25"/>
      <c r="L2027" s="4"/>
      <c r="N2027" s="6"/>
      <c r="P2027" s="6"/>
      <c r="Q2027" s="5" t="str">
        <f ca="1">score</f>
        <v/>
      </c>
      <c r="R2027" s="58" t="str">
        <f ca="1">rescore</f>
        <v/>
      </c>
      <c r="S2027" s="11" t="str">
        <f ca="1">price</f>
        <v/>
      </c>
      <c r="U2027" s="4"/>
      <c r="V2027" s="4"/>
      <c r="W2027" s="221" t="str">
        <f ca="1">commission</f>
        <v/>
      </c>
      <c r="X2027" s="301"/>
    </row>
    <row r="2028" spans="1:24" x14ac:dyDescent="0.25">
      <c r="A2028" s="6" t="str">
        <f ca="1">no.</f>
        <v/>
      </c>
      <c r="E2028" s="4" t="str">
        <f ca="1">position</f>
        <v/>
      </c>
      <c r="I2028" s="318"/>
      <c r="J2028" s="25"/>
      <c r="L2028" s="4"/>
      <c r="N2028" s="6"/>
      <c r="P2028" s="6"/>
      <c r="Q2028" s="5" t="str">
        <f ca="1">score</f>
        <v/>
      </c>
      <c r="R2028" s="58" t="str">
        <f ca="1">rescore</f>
        <v/>
      </c>
      <c r="S2028" s="11" t="str">
        <f ca="1">price</f>
        <v/>
      </c>
      <c r="U2028" s="4"/>
      <c r="V2028" s="4"/>
      <c r="W2028" s="221" t="str">
        <f ca="1">commission</f>
        <v/>
      </c>
      <c r="X2028" s="301"/>
    </row>
    <row r="2029" spans="1:24" x14ac:dyDescent="0.25">
      <c r="A2029" s="6" t="str">
        <f ca="1">no.</f>
        <v/>
      </c>
      <c r="E2029" s="4" t="str">
        <f ca="1">position</f>
        <v/>
      </c>
      <c r="I2029" s="318"/>
      <c r="J2029" s="25"/>
      <c r="L2029" s="4"/>
      <c r="N2029" s="6"/>
      <c r="P2029" s="6"/>
      <c r="Q2029" s="5" t="str">
        <f ca="1">score</f>
        <v/>
      </c>
      <c r="R2029" s="58" t="str">
        <f ca="1">rescore</f>
        <v/>
      </c>
      <c r="S2029" s="11" t="str">
        <f ca="1">price</f>
        <v/>
      </c>
      <c r="U2029" s="4"/>
      <c r="V2029" s="4"/>
      <c r="W2029" s="221" t="str">
        <f ca="1">commission</f>
        <v/>
      </c>
      <c r="X2029" s="301"/>
    </row>
    <row r="2030" spans="1:24" x14ac:dyDescent="0.25">
      <c r="A2030" s="6" t="str">
        <f ca="1">no.</f>
        <v/>
      </c>
      <c r="E2030" s="4" t="str">
        <f ca="1">position</f>
        <v/>
      </c>
      <c r="I2030" s="318"/>
      <c r="J2030" s="25"/>
      <c r="L2030" s="4"/>
      <c r="N2030" s="6"/>
      <c r="P2030" s="6"/>
      <c r="Q2030" s="5" t="str">
        <f ca="1">score</f>
        <v/>
      </c>
      <c r="R2030" s="58" t="str">
        <f ca="1">rescore</f>
        <v/>
      </c>
      <c r="S2030" s="11" t="str">
        <f ca="1">price</f>
        <v/>
      </c>
      <c r="U2030" s="4"/>
      <c r="V2030" s="4"/>
      <c r="W2030" s="221" t="str">
        <f ca="1">commission</f>
        <v/>
      </c>
      <c r="X2030" s="301"/>
    </row>
    <row r="2031" spans="1:24" x14ac:dyDescent="0.25">
      <c r="A2031" s="6" t="str">
        <f ca="1">no.</f>
        <v/>
      </c>
      <c r="E2031" s="4" t="str">
        <f ca="1">position</f>
        <v/>
      </c>
      <c r="I2031" s="318"/>
      <c r="J2031" s="25"/>
      <c r="L2031" s="4"/>
      <c r="N2031" s="6"/>
      <c r="P2031" s="6"/>
      <c r="Q2031" s="5" t="str">
        <f ca="1">score</f>
        <v/>
      </c>
      <c r="R2031" s="58" t="str">
        <f ca="1">rescore</f>
        <v/>
      </c>
      <c r="S2031" s="11" t="str">
        <f ca="1">price</f>
        <v/>
      </c>
      <c r="U2031" s="4"/>
      <c r="V2031" s="4"/>
      <c r="W2031" s="221" t="str">
        <f ca="1">commission</f>
        <v/>
      </c>
      <c r="X2031" s="301"/>
    </row>
    <row r="2032" spans="1:24" x14ac:dyDescent="0.25">
      <c r="A2032" s="6" t="str">
        <f ca="1">no.</f>
        <v/>
      </c>
      <c r="E2032" s="4" t="str">
        <f ca="1">position</f>
        <v/>
      </c>
      <c r="I2032" s="318"/>
      <c r="J2032" s="25"/>
      <c r="L2032" s="4"/>
      <c r="N2032" s="6"/>
      <c r="P2032" s="6"/>
      <c r="Q2032" s="5" t="str">
        <f ca="1">score</f>
        <v/>
      </c>
      <c r="R2032" s="58" t="str">
        <f ca="1">rescore</f>
        <v/>
      </c>
      <c r="S2032" s="11" t="str">
        <f ca="1">price</f>
        <v/>
      </c>
      <c r="U2032" s="4"/>
      <c r="V2032" s="4"/>
      <c r="W2032" s="221" t="str">
        <f ca="1">commission</f>
        <v/>
      </c>
      <c r="X2032" s="301"/>
    </row>
    <row r="2033" spans="1:24" x14ac:dyDescent="0.25">
      <c r="A2033" s="6" t="str">
        <f ca="1">no.</f>
        <v/>
      </c>
      <c r="E2033" s="4" t="str">
        <f ca="1">position</f>
        <v/>
      </c>
      <c r="I2033" s="318"/>
      <c r="J2033" s="25"/>
      <c r="L2033" s="4"/>
      <c r="N2033" s="6"/>
      <c r="P2033" s="6"/>
      <c r="Q2033" s="5" t="str">
        <f ca="1">score</f>
        <v/>
      </c>
      <c r="R2033" s="58" t="str">
        <f ca="1">rescore</f>
        <v/>
      </c>
      <c r="S2033" s="11" t="str">
        <f ca="1">price</f>
        <v/>
      </c>
      <c r="U2033" s="4"/>
      <c r="V2033" s="4"/>
      <c r="W2033" s="221" t="str">
        <f ca="1">commission</f>
        <v/>
      </c>
      <c r="X2033" s="301"/>
    </row>
    <row r="2034" spans="1:24" x14ac:dyDescent="0.25">
      <c r="A2034" s="6" t="str">
        <f ca="1">no.</f>
        <v/>
      </c>
      <c r="E2034" s="4" t="str">
        <f ca="1">position</f>
        <v/>
      </c>
      <c r="I2034" s="318"/>
      <c r="J2034" s="25"/>
      <c r="L2034" s="4"/>
      <c r="N2034" s="6"/>
      <c r="P2034" s="6"/>
      <c r="Q2034" s="5" t="str">
        <f ca="1">score</f>
        <v/>
      </c>
      <c r="R2034" s="58" t="str">
        <f ca="1">rescore</f>
        <v/>
      </c>
      <c r="S2034" s="11" t="str">
        <f ca="1">price</f>
        <v/>
      </c>
      <c r="U2034" s="4"/>
      <c r="V2034" s="4"/>
      <c r="W2034" s="221" t="str">
        <f ca="1">commission</f>
        <v/>
      </c>
      <c r="X2034" s="301"/>
    </row>
    <row r="2035" spans="1:24" x14ac:dyDescent="0.25">
      <c r="A2035" s="6" t="str">
        <f ca="1">no.</f>
        <v/>
      </c>
      <c r="E2035" s="4" t="str">
        <f ca="1">position</f>
        <v/>
      </c>
      <c r="I2035" s="318"/>
      <c r="J2035" s="25"/>
      <c r="L2035" s="4"/>
      <c r="N2035" s="6"/>
      <c r="P2035" s="6"/>
      <c r="Q2035" s="5" t="str">
        <f ca="1">score</f>
        <v/>
      </c>
      <c r="R2035" s="58" t="str">
        <f ca="1">rescore</f>
        <v/>
      </c>
      <c r="S2035" s="11" t="str">
        <f ca="1">price</f>
        <v/>
      </c>
      <c r="U2035" s="4"/>
      <c r="V2035" s="4"/>
      <c r="W2035" s="221" t="str">
        <f ca="1">commission</f>
        <v/>
      </c>
      <c r="X2035" s="301"/>
    </row>
    <row r="2036" spans="1:24" x14ac:dyDescent="0.25">
      <c r="A2036" s="6" t="str">
        <f ca="1">no.</f>
        <v/>
      </c>
      <c r="E2036" s="4" t="str">
        <f ca="1">position</f>
        <v/>
      </c>
      <c r="I2036" s="318"/>
      <c r="J2036" s="25"/>
      <c r="L2036" s="4"/>
      <c r="N2036" s="6"/>
      <c r="P2036" s="6"/>
      <c r="Q2036" s="5" t="str">
        <f ca="1">score</f>
        <v/>
      </c>
      <c r="R2036" s="58" t="str">
        <f ca="1">rescore</f>
        <v/>
      </c>
      <c r="S2036" s="11" t="str">
        <f ca="1">price</f>
        <v/>
      </c>
      <c r="U2036" s="4"/>
      <c r="V2036" s="4"/>
      <c r="W2036" s="221" t="str">
        <f ca="1">commission</f>
        <v/>
      </c>
      <c r="X2036" s="301"/>
    </row>
    <row r="2037" spans="1:24" x14ac:dyDescent="0.25">
      <c r="A2037" s="6" t="str">
        <f ca="1">no.</f>
        <v/>
      </c>
      <c r="E2037" s="4" t="str">
        <f ca="1">position</f>
        <v/>
      </c>
      <c r="I2037" s="318"/>
      <c r="J2037" s="25"/>
      <c r="L2037" s="4"/>
      <c r="N2037" s="6"/>
      <c r="P2037" s="6"/>
      <c r="Q2037" s="5" t="str">
        <f ca="1">score</f>
        <v/>
      </c>
      <c r="R2037" s="58" t="str">
        <f ca="1">rescore</f>
        <v/>
      </c>
      <c r="S2037" s="11" t="str">
        <f ca="1">price</f>
        <v/>
      </c>
      <c r="U2037" s="4"/>
      <c r="V2037" s="4"/>
      <c r="W2037" s="221" t="str">
        <f ca="1">commission</f>
        <v/>
      </c>
      <c r="X2037" s="301"/>
    </row>
    <row r="2038" spans="1:24" x14ac:dyDescent="0.25">
      <c r="A2038" s="6" t="str">
        <f ca="1">no.</f>
        <v/>
      </c>
      <c r="E2038" s="4" t="str">
        <f ca="1">position</f>
        <v/>
      </c>
      <c r="I2038" s="318"/>
      <c r="J2038" s="25"/>
      <c r="L2038" s="4"/>
      <c r="N2038" s="6"/>
      <c r="P2038" s="6"/>
      <c r="Q2038" s="5" t="str">
        <f ca="1">score</f>
        <v/>
      </c>
      <c r="R2038" s="58" t="str">
        <f ca="1">rescore</f>
        <v/>
      </c>
      <c r="S2038" s="11" t="str">
        <f ca="1">price</f>
        <v/>
      </c>
      <c r="U2038" s="4"/>
      <c r="V2038" s="4"/>
      <c r="W2038" s="221" t="str">
        <f ca="1">commission</f>
        <v/>
      </c>
      <c r="X2038" s="301"/>
    </row>
    <row r="2039" spans="1:24" x14ac:dyDescent="0.25">
      <c r="A2039" s="6" t="str">
        <f ca="1">no.</f>
        <v/>
      </c>
      <c r="E2039" s="4" t="str">
        <f ca="1">position</f>
        <v/>
      </c>
      <c r="I2039" s="318"/>
      <c r="J2039" s="25"/>
      <c r="L2039" s="4"/>
      <c r="N2039" s="6"/>
      <c r="P2039" s="6"/>
      <c r="Q2039" s="5" t="str">
        <f ca="1">score</f>
        <v/>
      </c>
      <c r="R2039" s="58" t="str">
        <f ca="1">rescore</f>
        <v/>
      </c>
      <c r="S2039" s="11" t="str">
        <f ca="1">price</f>
        <v/>
      </c>
      <c r="U2039" s="4"/>
      <c r="V2039" s="4"/>
      <c r="W2039" s="221" t="str">
        <f ca="1">commission</f>
        <v/>
      </c>
      <c r="X2039" s="301"/>
    </row>
    <row r="2040" spans="1:24" x14ac:dyDescent="0.25">
      <c r="A2040" s="6" t="str">
        <f ca="1">no.</f>
        <v/>
      </c>
      <c r="E2040" s="4" t="str">
        <f ca="1">position</f>
        <v/>
      </c>
      <c r="I2040" s="318"/>
      <c r="J2040" s="25"/>
      <c r="L2040" s="4"/>
      <c r="N2040" s="6"/>
      <c r="P2040" s="6"/>
      <c r="Q2040" s="5" t="str">
        <f ca="1">score</f>
        <v/>
      </c>
      <c r="R2040" s="58" t="str">
        <f ca="1">rescore</f>
        <v/>
      </c>
      <c r="S2040" s="11" t="str">
        <f ca="1">price</f>
        <v/>
      </c>
      <c r="U2040" s="4"/>
      <c r="V2040" s="4"/>
      <c r="W2040" s="221" t="str">
        <f ca="1">commission</f>
        <v/>
      </c>
      <c r="X2040" s="301"/>
    </row>
    <row r="2041" spans="1:24" x14ac:dyDescent="0.25">
      <c r="A2041" s="6" t="str">
        <f ca="1">no.</f>
        <v/>
      </c>
      <c r="E2041" s="4" t="str">
        <f ca="1">position</f>
        <v/>
      </c>
      <c r="I2041" s="318"/>
      <c r="J2041" s="25"/>
      <c r="L2041" s="4"/>
      <c r="N2041" s="6"/>
      <c r="P2041" s="6"/>
      <c r="Q2041" s="5" t="str">
        <f ca="1">score</f>
        <v/>
      </c>
      <c r="R2041" s="58" t="str">
        <f ca="1">rescore</f>
        <v/>
      </c>
      <c r="S2041" s="11" t="str">
        <f ca="1">price</f>
        <v/>
      </c>
      <c r="U2041" s="4"/>
      <c r="V2041" s="4"/>
      <c r="W2041" s="221" t="str">
        <f ca="1">commission</f>
        <v/>
      </c>
      <c r="X2041" s="301"/>
    </row>
    <row r="2042" spans="1:24" x14ac:dyDescent="0.25">
      <c r="A2042" s="6" t="str">
        <f ca="1">no.</f>
        <v/>
      </c>
      <c r="E2042" s="4" t="str">
        <f ca="1">position</f>
        <v/>
      </c>
      <c r="I2042" s="318"/>
      <c r="J2042" s="25"/>
      <c r="L2042" s="4"/>
      <c r="N2042" s="6"/>
      <c r="P2042" s="6"/>
      <c r="Q2042" s="5" t="str">
        <f ca="1">score</f>
        <v/>
      </c>
      <c r="R2042" s="58" t="str">
        <f ca="1">rescore</f>
        <v/>
      </c>
      <c r="S2042" s="11" t="str">
        <f ca="1">price</f>
        <v/>
      </c>
      <c r="U2042" s="4"/>
      <c r="V2042" s="4"/>
      <c r="W2042" s="221" t="str">
        <f ca="1">commission</f>
        <v/>
      </c>
      <c r="X2042" s="301"/>
    </row>
    <row r="2043" spans="1:24" x14ac:dyDescent="0.25">
      <c r="A2043" s="6" t="str">
        <f ca="1">no.</f>
        <v/>
      </c>
      <c r="E2043" s="4" t="str">
        <f ca="1">position</f>
        <v/>
      </c>
      <c r="I2043" s="318"/>
      <c r="J2043" s="25"/>
      <c r="L2043" s="4"/>
      <c r="N2043" s="6"/>
      <c r="P2043" s="6"/>
      <c r="Q2043" s="5" t="str">
        <f ca="1">score</f>
        <v/>
      </c>
      <c r="R2043" s="58" t="str">
        <f ca="1">rescore</f>
        <v/>
      </c>
      <c r="S2043" s="11" t="str">
        <f ca="1">price</f>
        <v/>
      </c>
      <c r="U2043" s="4"/>
      <c r="V2043" s="4"/>
      <c r="W2043" s="221" t="str">
        <f ca="1">commission</f>
        <v/>
      </c>
      <c r="X2043" s="301"/>
    </row>
    <row r="2044" spans="1:24" x14ac:dyDescent="0.25">
      <c r="A2044" s="6" t="str">
        <f ca="1">no.</f>
        <v/>
      </c>
      <c r="E2044" s="4" t="str">
        <f ca="1">position</f>
        <v/>
      </c>
      <c r="I2044" s="318"/>
      <c r="J2044" s="25"/>
      <c r="L2044" s="4"/>
      <c r="N2044" s="6"/>
      <c r="P2044" s="6"/>
      <c r="Q2044" s="5" t="str">
        <f ca="1">score</f>
        <v/>
      </c>
      <c r="R2044" s="58" t="str">
        <f ca="1">rescore</f>
        <v/>
      </c>
      <c r="S2044" s="11" t="str">
        <f ca="1">price</f>
        <v/>
      </c>
      <c r="U2044" s="4"/>
      <c r="V2044" s="4"/>
      <c r="W2044" s="221" t="str">
        <f ca="1">commission</f>
        <v/>
      </c>
      <c r="X2044" s="301"/>
    </row>
    <row r="2045" spans="1:24" x14ac:dyDescent="0.25">
      <c r="A2045" s="6" t="str">
        <f ca="1">no.</f>
        <v/>
      </c>
      <c r="E2045" s="4" t="str">
        <f ca="1">position</f>
        <v/>
      </c>
      <c r="I2045" s="318"/>
      <c r="J2045" s="25"/>
      <c r="L2045" s="4"/>
      <c r="N2045" s="6"/>
      <c r="P2045" s="6"/>
      <c r="Q2045" s="5" t="str">
        <f ca="1">score</f>
        <v/>
      </c>
      <c r="R2045" s="58" t="str">
        <f ca="1">rescore</f>
        <v/>
      </c>
      <c r="S2045" s="11" t="str">
        <f ca="1">price</f>
        <v/>
      </c>
      <c r="U2045" s="4"/>
      <c r="V2045" s="4"/>
      <c r="W2045" s="221" t="str">
        <f ca="1">commission</f>
        <v/>
      </c>
      <c r="X2045" s="301"/>
    </row>
    <row r="2046" spans="1:24" x14ac:dyDescent="0.25">
      <c r="A2046" s="6" t="str">
        <f ca="1">no.</f>
        <v/>
      </c>
      <c r="E2046" s="4" t="str">
        <f ca="1">position</f>
        <v/>
      </c>
      <c r="I2046" s="318"/>
      <c r="J2046" s="25"/>
      <c r="L2046" s="4"/>
      <c r="N2046" s="6"/>
      <c r="P2046" s="6"/>
      <c r="Q2046" s="5" t="str">
        <f ca="1">score</f>
        <v/>
      </c>
      <c r="R2046" s="58" t="str">
        <f ca="1">rescore</f>
        <v/>
      </c>
      <c r="S2046" s="11" t="str">
        <f ca="1">price</f>
        <v/>
      </c>
      <c r="U2046" s="4"/>
      <c r="V2046" s="4"/>
      <c r="W2046" s="221" t="str">
        <f ca="1">commission</f>
        <v/>
      </c>
      <c r="X2046" s="301"/>
    </row>
    <row r="2047" spans="1:24" x14ac:dyDescent="0.25">
      <c r="A2047" s="6" t="str">
        <f ca="1">no.</f>
        <v/>
      </c>
      <c r="E2047" s="4" t="str">
        <f ca="1">position</f>
        <v/>
      </c>
      <c r="I2047" s="318"/>
      <c r="J2047" s="25"/>
      <c r="L2047" s="4"/>
      <c r="N2047" s="6"/>
      <c r="P2047" s="6"/>
      <c r="Q2047" s="5" t="str">
        <f ca="1">score</f>
        <v/>
      </c>
      <c r="R2047" s="58" t="str">
        <f ca="1">rescore</f>
        <v/>
      </c>
      <c r="S2047" s="11" t="str">
        <f ca="1">price</f>
        <v/>
      </c>
      <c r="U2047" s="4"/>
      <c r="V2047" s="4"/>
      <c r="W2047" s="221" t="str">
        <f ca="1">commission</f>
        <v/>
      </c>
      <c r="X2047" s="301"/>
    </row>
    <row r="2048" spans="1:24" x14ac:dyDescent="0.25">
      <c r="A2048" s="6" t="str">
        <f ca="1">no.</f>
        <v/>
      </c>
      <c r="E2048" s="4" t="str">
        <f ca="1">position</f>
        <v/>
      </c>
      <c r="I2048" s="318"/>
      <c r="J2048" s="25"/>
      <c r="L2048" s="4"/>
      <c r="N2048" s="6"/>
      <c r="P2048" s="6"/>
      <c r="Q2048" s="5" t="str">
        <f ca="1">score</f>
        <v/>
      </c>
      <c r="R2048" s="58" t="str">
        <f ca="1">rescore</f>
        <v/>
      </c>
      <c r="S2048" s="11" t="str">
        <f ca="1">price</f>
        <v/>
      </c>
      <c r="U2048" s="4"/>
      <c r="V2048" s="4"/>
      <c r="W2048" s="221" t="str">
        <f ca="1">commission</f>
        <v/>
      </c>
      <c r="X2048" s="301"/>
    </row>
    <row r="2049" spans="1:24" x14ac:dyDescent="0.25">
      <c r="A2049" s="6" t="str">
        <f ca="1">no.</f>
        <v/>
      </c>
      <c r="E2049" s="4" t="str">
        <f ca="1">position</f>
        <v/>
      </c>
      <c r="I2049" s="318"/>
      <c r="J2049" s="25"/>
      <c r="L2049" s="4"/>
      <c r="N2049" s="6"/>
      <c r="P2049" s="6"/>
      <c r="Q2049" s="5" t="str">
        <f ca="1">score</f>
        <v/>
      </c>
      <c r="R2049" s="58" t="str">
        <f ca="1">rescore</f>
        <v/>
      </c>
      <c r="S2049" s="11" t="str">
        <f ca="1">price</f>
        <v/>
      </c>
      <c r="U2049" s="4"/>
      <c r="V2049" s="4"/>
      <c r="W2049" s="221" t="str">
        <f ca="1">commission</f>
        <v/>
      </c>
      <c r="X2049" s="301"/>
    </row>
    <row r="2050" spans="1:24" x14ac:dyDescent="0.25">
      <c r="A2050" s="6" t="str">
        <f ca="1">no.</f>
        <v/>
      </c>
      <c r="E2050" s="4" t="str">
        <f ca="1">position</f>
        <v/>
      </c>
      <c r="I2050" s="318"/>
      <c r="J2050" s="25"/>
      <c r="L2050" s="4"/>
      <c r="N2050" s="6"/>
      <c r="P2050" s="6"/>
      <c r="Q2050" s="5" t="str">
        <f ca="1">score</f>
        <v/>
      </c>
      <c r="R2050" s="58" t="str">
        <f ca="1">rescore</f>
        <v/>
      </c>
      <c r="S2050" s="11" t="str">
        <f ca="1">price</f>
        <v/>
      </c>
      <c r="U2050" s="4"/>
      <c r="V2050" s="4"/>
      <c r="W2050" s="221" t="str">
        <f ca="1">commission</f>
        <v/>
      </c>
      <c r="X2050" s="301"/>
    </row>
    <row r="2051" spans="1:24" x14ac:dyDescent="0.25">
      <c r="A2051" s="6" t="str">
        <f ca="1">no.</f>
        <v/>
      </c>
      <c r="E2051" s="4" t="str">
        <f ca="1">position</f>
        <v/>
      </c>
      <c r="I2051" s="318"/>
      <c r="J2051" s="25"/>
      <c r="L2051" s="4"/>
      <c r="N2051" s="6"/>
      <c r="P2051" s="6"/>
      <c r="Q2051" s="5" t="str">
        <f ca="1">score</f>
        <v/>
      </c>
      <c r="R2051" s="58" t="str">
        <f ca="1">rescore</f>
        <v/>
      </c>
      <c r="S2051" s="11" t="str">
        <f ca="1">price</f>
        <v/>
      </c>
      <c r="U2051" s="4"/>
      <c r="V2051" s="4"/>
      <c r="W2051" s="221" t="str">
        <f ca="1">commission</f>
        <v/>
      </c>
      <c r="X2051" s="301"/>
    </row>
    <row r="2052" spans="1:24" x14ac:dyDescent="0.25">
      <c r="A2052" s="6" t="str">
        <f ca="1">no.</f>
        <v/>
      </c>
      <c r="E2052" s="4" t="str">
        <f ca="1">position</f>
        <v/>
      </c>
      <c r="I2052" s="318"/>
      <c r="J2052" s="25"/>
      <c r="L2052" s="4"/>
      <c r="N2052" s="6"/>
      <c r="P2052" s="6"/>
      <c r="Q2052" s="5" t="str">
        <f ca="1">score</f>
        <v/>
      </c>
      <c r="R2052" s="58" t="str">
        <f ca="1">rescore</f>
        <v/>
      </c>
      <c r="S2052" s="11" t="str">
        <f ca="1">price</f>
        <v/>
      </c>
      <c r="U2052" s="4"/>
      <c r="V2052" s="4"/>
      <c r="W2052" s="221" t="str">
        <f ca="1">commission</f>
        <v/>
      </c>
      <c r="X2052" s="301"/>
    </row>
    <row r="2053" spans="1:24" x14ac:dyDescent="0.25">
      <c r="A2053" s="6" t="str">
        <f ca="1">no.</f>
        <v/>
      </c>
      <c r="E2053" s="4" t="str">
        <f ca="1">position</f>
        <v/>
      </c>
      <c r="I2053" s="318"/>
      <c r="J2053" s="25"/>
      <c r="L2053" s="4"/>
      <c r="N2053" s="6"/>
      <c r="P2053" s="6"/>
      <c r="Q2053" s="5" t="str">
        <f ca="1">score</f>
        <v/>
      </c>
      <c r="R2053" s="58" t="str">
        <f ca="1">rescore</f>
        <v/>
      </c>
      <c r="S2053" s="11" t="str">
        <f ca="1">price</f>
        <v/>
      </c>
      <c r="U2053" s="4"/>
      <c r="V2053" s="4"/>
      <c r="W2053" s="221" t="str">
        <f ca="1">commission</f>
        <v/>
      </c>
      <c r="X2053" s="301"/>
    </row>
    <row r="2054" spans="1:24" x14ac:dyDescent="0.25">
      <c r="A2054" s="6" t="str">
        <f ca="1">no.</f>
        <v/>
      </c>
      <c r="E2054" s="4" t="str">
        <f ca="1">position</f>
        <v/>
      </c>
      <c r="I2054" s="318"/>
      <c r="J2054" s="25"/>
      <c r="L2054" s="4"/>
      <c r="N2054" s="6"/>
      <c r="P2054" s="6"/>
      <c r="Q2054" s="5" t="str">
        <f ca="1">score</f>
        <v/>
      </c>
      <c r="R2054" s="58" t="str">
        <f ca="1">rescore</f>
        <v/>
      </c>
      <c r="S2054" s="11" t="str">
        <f ca="1">price</f>
        <v/>
      </c>
      <c r="U2054" s="4"/>
      <c r="V2054" s="4"/>
      <c r="W2054" s="221" t="str">
        <f ca="1">commission</f>
        <v/>
      </c>
      <c r="X2054" s="301"/>
    </row>
    <row r="2055" spans="1:24" x14ac:dyDescent="0.25">
      <c r="A2055" s="6" t="str">
        <f ca="1">no.</f>
        <v/>
      </c>
      <c r="E2055" s="4" t="str">
        <f ca="1">position</f>
        <v/>
      </c>
      <c r="I2055" s="318"/>
      <c r="J2055" s="25"/>
      <c r="L2055" s="4"/>
      <c r="N2055" s="6"/>
      <c r="P2055" s="6"/>
      <c r="Q2055" s="5" t="str">
        <f ca="1">score</f>
        <v/>
      </c>
      <c r="R2055" s="58" t="str">
        <f ca="1">rescore</f>
        <v/>
      </c>
      <c r="S2055" s="11" t="str">
        <f ca="1">price</f>
        <v/>
      </c>
      <c r="U2055" s="4"/>
      <c r="V2055" s="4"/>
      <c r="W2055" s="221" t="str">
        <f ca="1">commission</f>
        <v/>
      </c>
      <c r="X2055" s="301"/>
    </row>
    <row r="2056" spans="1:24" x14ac:dyDescent="0.25">
      <c r="A2056" s="6" t="str">
        <f ca="1">no.</f>
        <v/>
      </c>
      <c r="E2056" s="4" t="str">
        <f ca="1">position</f>
        <v/>
      </c>
      <c r="I2056" s="318"/>
      <c r="J2056" s="25"/>
      <c r="L2056" s="4"/>
      <c r="N2056" s="6"/>
      <c r="P2056" s="6"/>
      <c r="Q2056" s="5" t="str">
        <f ca="1">score</f>
        <v/>
      </c>
      <c r="R2056" s="58" t="str">
        <f ca="1">rescore</f>
        <v/>
      </c>
      <c r="S2056" s="11" t="str">
        <f ca="1">price</f>
        <v/>
      </c>
      <c r="U2056" s="4"/>
      <c r="V2056" s="4"/>
      <c r="W2056" s="221" t="str">
        <f ca="1">commission</f>
        <v/>
      </c>
      <c r="X2056" s="301"/>
    </row>
    <row r="2057" spans="1:24" x14ac:dyDescent="0.25">
      <c r="A2057" s="6" t="str">
        <f ca="1">no.</f>
        <v/>
      </c>
      <c r="E2057" s="4" t="str">
        <f ca="1">position</f>
        <v/>
      </c>
      <c r="I2057" s="318"/>
      <c r="J2057" s="25"/>
      <c r="L2057" s="4"/>
      <c r="N2057" s="6"/>
      <c r="P2057" s="6"/>
      <c r="Q2057" s="5" t="str">
        <f ca="1">score</f>
        <v/>
      </c>
      <c r="R2057" s="58" t="str">
        <f ca="1">rescore</f>
        <v/>
      </c>
      <c r="S2057" s="11" t="str">
        <f ca="1">price</f>
        <v/>
      </c>
      <c r="U2057" s="4"/>
      <c r="V2057" s="4"/>
      <c r="W2057" s="221" t="str">
        <f ca="1">commission</f>
        <v/>
      </c>
      <c r="X2057" s="301"/>
    </row>
    <row r="2058" spans="1:24" x14ac:dyDescent="0.25">
      <c r="A2058" s="6" t="str">
        <f ca="1">no.</f>
        <v/>
      </c>
      <c r="E2058" s="4" t="str">
        <f ca="1">position</f>
        <v/>
      </c>
      <c r="I2058" s="318"/>
      <c r="J2058" s="25"/>
      <c r="L2058" s="4"/>
      <c r="N2058" s="6"/>
      <c r="P2058" s="6"/>
      <c r="Q2058" s="5" t="str">
        <f ca="1">score</f>
        <v/>
      </c>
      <c r="R2058" s="58" t="str">
        <f ca="1">rescore</f>
        <v/>
      </c>
      <c r="S2058" s="11" t="str">
        <f ca="1">price</f>
        <v/>
      </c>
      <c r="U2058" s="4"/>
      <c r="V2058" s="4"/>
      <c r="W2058" s="221" t="str">
        <f ca="1">commission</f>
        <v/>
      </c>
      <c r="X2058" s="301"/>
    </row>
    <row r="2059" spans="1:24" x14ac:dyDescent="0.25">
      <c r="A2059" s="6" t="str">
        <f ca="1">no.</f>
        <v/>
      </c>
      <c r="E2059" s="4" t="str">
        <f ca="1">position</f>
        <v/>
      </c>
      <c r="I2059" s="318"/>
      <c r="J2059" s="25"/>
      <c r="L2059" s="4"/>
      <c r="N2059" s="6"/>
      <c r="P2059" s="6"/>
      <c r="Q2059" s="5" t="str">
        <f ca="1">score</f>
        <v/>
      </c>
      <c r="R2059" s="58" t="str">
        <f ca="1">rescore</f>
        <v/>
      </c>
      <c r="S2059" s="11" t="str">
        <f ca="1">price</f>
        <v/>
      </c>
      <c r="U2059" s="4"/>
      <c r="V2059" s="4"/>
      <c r="W2059" s="221" t="str">
        <f ca="1">commission</f>
        <v/>
      </c>
      <c r="X2059" s="301"/>
    </row>
    <row r="2060" spans="1:24" x14ac:dyDescent="0.25">
      <c r="A2060" s="6" t="str">
        <f ca="1">no.</f>
        <v/>
      </c>
      <c r="E2060" s="4" t="str">
        <f ca="1">position</f>
        <v/>
      </c>
      <c r="I2060" s="318"/>
      <c r="J2060" s="25"/>
      <c r="L2060" s="4"/>
      <c r="N2060" s="6"/>
      <c r="P2060" s="6"/>
      <c r="Q2060" s="5" t="str">
        <f ca="1">score</f>
        <v/>
      </c>
      <c r="R2060" s="58" t="str">
        <f ca="1">rescore</f>
        <v/>
      </c>
      <c r="S2060" s="11" t="str">
        <f ca="1">price</f>
        <v/>
      </c>
      <c r="U2060" s="4"/>
      <c r="V2060" s="4"/>
      <c r="W2060" s="221" t="str">
        <f ca="1">commission</f>
        <v/>
      </c>
      <c r="X2060" s="301"/>
    </row>
    <row r="2061" spans="1:24" x14ac:dyDescent="0.25">
      <c r="A2061" s="6" t="str">
        <f ca="1">no.</f>
        <v/>
      </c>
      <c r="E2061" s="4" t="str">
        <f ca="1">position</f>
        <v/>
      </c>
      <c r="I2061" s="318"/>
      <c r="J2061" s="25"/>
      <c r="L2061" s="4"/>
      <c r="N2061" s="6"/>
      <c r="P2061" s="6"/>
      <c r="Q2061" s="5" t="str">
        <f ca="1">score</f>
        <v/>
      </c>
      <c r="R2061" s="58" t="str">
        <f ca="1">rescore</f>
        <v/>
      </c>
      <c r="S2061" s="11" t="str">
        <f ca="1">price</f>
        <v/>
      </c>
      <c r="U2061" s="4"/>
      <c r="V2061" s="4"/>
      <c r="W2061" s="221" t="str">
        <f ca="1">commission</f>
        <v/>
      </c>
      <c r="X2061" s="301"/>
    </row>
    <row r="2062" spans="1:24" x14ac:dyDescent="0.25">
      <c r="A2062" s="6" t="str">
        <f ca="1">no.</f>
        <v/>
      </c>
      <c r="E2062" s="4" t="str">
        <f ca="1">position</f>
        <v/>
      </c>
      <c r="I2062" s="318"/>
      <c r="J2062" s="25"/>
      <c r="L2062" s="4"/>
      <c r="N2062" s="6"/>
      <c r="P2062" s="6"/>
      <c r="Q2062" s="5" t="str">
        <f ca="1">score</f>
        <v/>
      </c>
      <c r="R2062" s="58" t="str">
        <f ca="1">rescore</f>
        <v/>
      </c>
      <c r="S2062" s="11" t="str">
        <f ca="1">price</f>
        <v/>
      </c>
      <c r="U2062" s="4"/>
      <c r="V2062" s="4"/>
      <c r="W2062" s="221" t="str">
        <f ca="1">commission</f>
        <v/>
      </c>
      <c r="X2062" s="301"/>
    </row>
    <row r="2063" spans="1:24" x14ac:dyDescent="0.25">
      <c r="A2063" s="6" t="str">
        <f ca="1">no.</f>
        <v/>
      </c>
      <c r="E2063" s="4" t="str">
        <f ca="1">position</f>
        <v/>
      </c>
      <c r="I2063" s="318"/>
      <c r="J2063" s="25"/>
      <c r="L2063" s="4"/>
      <c r="N2063" s="6"/>
      <c r="P2063" s="6"/>
      <c r="Q2063" s="5" t="str">
        <f ca="1">score</f>
        <v/>
      </c>
      <c r="R2063" s="58" t="str">
        <f ca="1">rescore</f>
        <v/>
      </c>
      <c r="S2063" s="11" t="str">
        <f ca="1">price</f>
        <v/>
      </c>
      <c r="U2063" s="4"/>
      <c r="V2063" s="4"/>
      <c r="W2063" s="221" t="str">
        <f ca="1">commission</f>
        <v/>
      </c>
      <c r="X2063" s="301"/>
    </row>
    <row r="2064" spans="1:24" x14ac:dyDescent="0.25">
      <c r="A2064" s="6" t="str">
        <f ca="1">no.</f>
        <v/>
      </c>
      <c r="E2064" s="4" t="str">
        <f ca="1">position</f>
        <v/>
      </c>
      <c r="I2064" s="318"/>
      <c r="J2064" s="25"/>
      <c r="L2064" s="4"/>
      <c r="N2064" s="6"/>
      <c r="P2064" s="6"/>
      <c r="Q2064" s="5" t="str">
        <f ca="1">score</f>
        <v/>
      </c>
      <c r="R2064" s="58" t="str">
        <f ca="1">rescore</f>
        <v/>
      </c>
      <c r="S2064" s="11" t="str">
        <f ca="1">price</f>
        <v/>
      </c>
      <c r="U2064" s="4"/>
      <c r="V2064" s="4"/>
      <c r="W2064" s="221" t="str">
        <f ca="1">commission</f>
        <v/>
      </c>
      <c r="X2064" s="301"/>
    </row>
    <row r="2065" spans="1:24" x14ac:dyDescent="0.25">
      <c r="A2065" s="6" t="str">
        <f ca="1">no.</f>
        <v/>
      </c>
      <c r="E2065" s="4" t="str">
        <f ca="1">position</f>
        <v/>
      </c>
      <c r="I2065" s="318"/>
      <c r="J2065" s="25"/>
      <c r="L2065" s="4"/>
      <c r="N2065" s="6"/>
      <c r="P2065" s="6"/>
      <c r="Q2065" s="5" t="str">
        <f ca="1">score</f>
        <v/>
      </c>
      <c r="R2065" s="58" t="str">
        <f ca="1">rescore</f>
        <v/>
      </c>
      <c r="S2065" s="11" t="str">
        <f ca="1">price</f>
        <v/>
      </c>
      <c r="U2065" s="4"/>
      <c r="V2065" s="4"/>
      <c r="W2065" s="221" t="str">
        <f ca="1">commission</f>
        <v/>
      </c>
      <c r="X2065" s="301"/>
    </row>
    <row r="2066" spans="1:24" x14ac:dyDescent="0.25">
      <c r="A2066" s="6" t="str">
        <f ca="1">no.</f>
        <v/>
      </c>
      <c r="E2066" s="4" t="str">
        <f ca="1">position</f>
        <v/>
      </c>
      <c r="I2066" s="318"/>
      <c r="J2066" s="25"/>
      <c r="L2066" s="4"/>
      <c r="N2066" s="6"/>
      <c r="P2066" s="6"/>
      <c r="Q2066" s="5" t="str">
        <f ca="1">score</f>
        <v/>
      </c>
      <c r="R2066" s="58" t="str">
        <f ca="1">rescore</f>
        <v/>
      </c>
      <c r="S2066" s="11" t="str">
        <f ca="1">price</f>
        <v/>
      </c>
      <c r="U2066" s="4"/>
      <c r="V2066" s="4"/>
      <c r="W2066" s="221" t="str">
        <f ca="1">commission</f>
        <v/>
      </c>
      <c r="X2066" s="301"/>
    </row>
    <row r="2067" spans="1:24" x14ac:dyDescent="0.25">
      <c r="A2067" s="6" t="str">
        <f ca="1">no.</f>
        <v/>
      </c>
      <c r="E2067" s="4" t="str">
        <f ca="1">position</f>
        <v/>
      </c>
      <c r="I2067" s="318"/>
      <c r="J2067" s="25"/>
      <c r="L2067" s="4"/>
      <c r="N2067" s="6"/>
      <c r="P2067" s="6"/>
      <c r="Q2067" s="5" t="str">
        <f ca="1">score</f>
        <v/>
      </c>
      <c r="R2067" s="58" t="str">
        <f ca="1">rescore</f>
        <v/>
      </c>
      <c r="S2067" s="11" t="str">
        <f ca="1">price</f>
        <v/>
      </c>
      <c r="U2067" s="4"/>
      <c r="V2067" s="4"/>
      <c r="W2067" s="221" t="str">
        <f ca="1">commission</f>
        <v/>
      </c>
      <c r="X2067" s="301"/>
    </row>
    <row r="2068" spans="1:24" x14ac:dyDescent="0.25">
      <c r="A2068" s="6" t="str">
        <f ca="1">no.</f>
        <v/>
      </c>
      <c r="E2068" s="4" t="str">
        <f ca="1">position</f>
        <v/>
      </c>
      <c r="I2068" s="318"/>
      <c r="J2068" s="25"/>
      <c r="L2068" s="4"/>
      <c r="N2068" s="6"/>
      <c r="P2068" s="6"/>
      <c r="Q2068" s="5" t="str">
        <f ca="1">score</f>
        <v/>
      </c>
      <c r="R2068" s="58" t="str">
        <f ca="1">rescore</f>
        <v/>
      </c>
      <c r="S2068" s="11" t="str">
        <f ca="1">price</f>
        <v/>
      </c>
      <c r="U2068" s="4"/>
      <c r="V2068" s="4"/>
      <c r="W2068" s="221" t="str">
        <f ca="1">commission</f>
        <v/>
      </c>
      <c r="X2068" s="301"/>
    </row>
    <row r="2069" spans="1:24" x14ac:dyDescent="0.25">
      <c r="A2069" s="6" t="str">
        <f ca="1">no.</f>
        <v/>
      </c>
      <c r="E2069" s="4" t="str">
        <f ca="1">position</f>
        <v/>
      </c>
      <c r="I2069" s="318"/>
      <c r="J2069" s="25"/>
      <c r="L2069" s="4"/>
      <c r="N2069" s="6"/>
      <c r="P2069" s="6"/>
      <c r="Q2069" s="5" t="str">
        <f ca="1">score</f>
        <v/>
      </c>
      <c r="R2069" s="58" t="str">
        <f ca="1">rescore</f>
        <v/>
      </c>
      <c r="S2069" s="11" t="str">
        <f ca="1">price</f>
        <v/>
      </c>
      <c r="U2069" s="4"/>
      <c r="V2069" s="4"/>
      <c r="W2069" s="221" t="str">
        <f ca="1">commission</f>
        <v/>
      </c>
      <c r="X2069" s="301"/>
    </row>
    <row r="2070" spans="1:24" x14ac:dyDescent="0.25">
      <c r="A2070" s="6" t="str">
        <f ca="1">no.</f>
        <v/>
      </c>
      <c r="E2070" s="4" t="str">
        <f ca="1">position</f>
        <v/>
      </c>
      <c r="I2070" s="318"/>
      <c r="J2070" s="25"/>
      <c r="L2070" s="4"/>
      <c r="N2070" s="6"/>
      <c r="P2070" s="6"/>
      <c r="Q2070" s="5" t="str">
        <f ca="1">score</f>
        <v/>
      </c>
      <c r="R2070" s="58" t="str">
        <f ca="1">rescore</f>
        <v/>
      </c>
      <c r="S2070" s="11" t="str">
        <f ca="1">price</f>
        <v/>
      </c>
      <c r="U2070" s="4"/>
      <c r="V2070" s="4"/>
      <c r="W2070" s="221" t="str">
        <f ca="1">commission</f>
        <v/>
      </c>
      <c r="X2070" s="301"/>
    </row>
    <row r="2071" spans="1:24" x14ac:dyDescent="0.25">
      <c r="A2071" s="6" t="str">
        <f ca="1">no.</f>
        <v/>
      </c>
      <c r="E2071" s="4" t="str">
        <f ca="1">position</f>
        <v/>
      </c>
      <c r="I2071" s="318"/>
      <c r="J2071" s="25"/>
      <c r="L2071" s="4"/>
      <c r="N2071" s="6"/>
      <c r="P2071" s="6"/>
      <c r="Q2071" s="5" t="str">
        <f ca="1">score</f>
        <v/>
      </c>
      <c r="R2071" s="58" t="str">
        <f ca="1">rescore</f>
        <v/>
      </c>
      <c r="S2071" s="11" t="str">
        <f ca="1">price</f>
        <v/>
      </c>
      <c r="U2071" s="4"/>
      <c r="V2071" s="4"/>
      <c r="W2071" s="221" t="str">
        <f ca="1">commission</f>
        <v/>
      </c>
      <c r="X2071" s="301"/>
    </row>
    <row r="2072" spans="1:24" x14ac:dyDescent="0.25">
      <c r="A2072" s="6" t="str">
        <f ca="1">no.</f>
        <v/>
      </c>
      <c r="E2072" s="4" t="str">
        <f ca="1">position</f>
        <v/>
      </c>
      <c r="I2072" s="318"/>
      <c r="J2072" s="25"/>
      <c r="L2072" s="4"/>
      <c r="N2072" s="6"/>
      <c r="P2072" s="6"/>
      <c r="Q2072" s="5" t="str">
        <f ca="1">score</f>
        <v/>
      </c>
      <c r="R2072" s="58" t="str">
        <f ca="1">rescore</f>
        <v/>
      </c>
      <c r="S2072" s="11" t="str">
        <f ca="1">price</f>
        <v/>
      </c>
      <c r="U2072" s="4"/>
      <c r="V2072" s="4"/>
      <c r="W2072" s="221" t="str">
        <f ca="1">commission</f>
        <v/>
      </c>
      <c r="X2072" s="301"/>
    </row>
    <row r="2073" spans="1:24" x14ac:dyDescent="0.25">
      <c r="A2073" s="6" t="str">
        <f ca="1">no.</f>
        <v/>
      </c>
      <c r="E2073" s="4" t="str">
        <f ca="1">position</f>
        <v/>
      </c>
      <c r="I2073" s="318"/>
      <c r="J2073" s="25"/>
      <c r="L2073" s="4"/>
      <c r="N2073" s="6"/>
      <c r="P2073" s="6"/>
      <c r="Q2073" s="5" t="str">
        <f ca="1">score</f>
        <v/>
      </c>
      <c r="R2073" s="58" t="str">
        <f ca="1">rescore</f>
        <v/>
      </c>
      <c r="S2073" s="11" t="str">
        <f ca="1">price</f>
        <v/>
      </c>
      <c r="U2073" s="4"/>
      <c r="V2073" s="4"/>
      <c r="W2073" s="221" t="str">
        <f ca="1">commission</f>
        <v/>
      </c>
      <c r="X2073" s="301"/>
    </row>
    <row r="2074" spans="1:24" x14ac:dyDescent="0.25">
      <c r="A2074" s="6" t="str">
        <f ca="1">no.</f>
        <v/>
      </c>
      <c r="E2074" s="4" t="str">
        <f ca="1">position</f>
        <v/>
      </c>
      <c r="I2074" s="318"/>
      <c r="J2074" s="25"/>
      <c r="L2074" s="4"/>
      <c r="N2074" s="6"/>
      <c r="P2074" s="6"/>
      <c r="Q2074" s="5" t="str">
        <f ca="1">score</f>
        <v/>
      </c>
      <c r="R2074" s="58" t="str">
        <f ca="1">rescore</f>
        <v/>
      </c>
      <c r="S2074" s="11" t="str">
        <f ca="1">price</f>
        <v/>
      </c>
      <c r="U2074" s="4"/>
      <c r="V2074" s="4"/>
      <c r="W2074" s="221" t="str">
        <f ca="1">commission</f>
        <v/>
      </c>
      <c r="X2074" s="301"/>
    </row>
    <row r="2075" spans="1:24" x14ac:dyDescent="0.25">
      <c r="A2075" s="6" t="str">
        <f ca="1">no.</f>
        <v/>
      </c>
      <c r="E2075" s="4" t="str">
        <f ca="1">position</f>
        <v/>
      </c>
      <c r="I2075" s="318"/>
      <c r="J2075" s="25"/>
      <c r="L2075" s="4"/>
      <c r="N2075" s="6"/>
      <c r="P2075" s="6"/>
      <c r="Q2075" s="5" t="str">
        <f ca="1">score</f>
        <v/>
      </c>
      <c r="R2075" s="58" t="str">
        <f ca="1">rescore</f>
        <v/>
      </c>
      <c r="S2075" s="11" t="str">
        <f ca="1">price</f>
        <v/>
      </c>
      <c r="U2075" s="4"/>
      <c r="V2075" s="4"/>
      <c r="W2075" s="221" t="str">
        <f ca="1">commission</f>
        <v/>
      </c>
      <c r="X2075" s="301"/>
    </row>
    <row r="2076" spans="1:24" x14ac:dyDescent="0.25">
      <c r="A2076" s="6" t="str">
        <f ca="1">no.</f>
        <v/>
      </c>
      <c r="E2076" s="4" t="str">
        <f ca="1">position</f>
        <v/>
      </c>
      <c r="I2076" s="318"/>
      <c r="J2076" s="25"/>
      <c r="L2076" s="4"/>
      <c r="N2076" s="6"/>
      <c r="P2076" s="6"/>
      <c r="Q2076" s="5" t="str">
        <f ca="1">score</f>
        <v/>
      </c>
      <c r="R2076" s="58" t="str">
        <f ca="1">rescore</f>
        <v/>
      </c>
      <c r="S2076" s="11" t="str">
        <f ca="1">price</f>
        <v/>
      </c>
      <c r="U2076" s="4"/>
      <c r="V2076" s="4"/>
      <c r="W2076" s="221" t="str">
        <f ca="1">commission</f>
        <v/>
      </c>
      <c r="X2076" s="301"/>
    </row>
    <row r="2077" spans="1:24" x14ac:dyDescent="0.25">
      <c r="A2077" s="6" t="str">
        <f ca="1">no.</f>
        <v/>
      </c>
      <c r="E2077" s="4" t="str">
        <f ca="1">position</f>
        <v/>
      </c>
      <c r="I2077" s="318"/>
      <c r="J2077" s="25"/>
      <c r="L2077" s="4"/>
      <c r="N2077" s="6"/>
      <c r="P2077" s="6"/>
      <c r="Q2077" s="5" t="str">
        <f ca="1">score</f>
        <v/>
      </c>
      <c r="R2077" s="58" t="str">
        <f ca="1">rescore</f>
        <v/>
      </c>
      <c r="S2077" s="11" t="str">
        <f ca="1">price</f>
        <v/>
      </c>
      <c r="U2077" s="4"/>
      <c r="V2077" s="4"/>
      <c r="W2077" s="221" t="str">
        <f ca="1">commission</f>
        <v/>
      </c>
      <c r="X2077" s="301"/>
    </row>
    <row r="2078" spans="1:24" x14ac:dyDescent="0.25">
      <c r="A2078" s="6" t="str">
        <f ca="1">no.</f>
        <v/>
      </c>
      <c r="E2078" s="4" t="str">
        <f ca="1">position</f>
        <v/>
      </c>
      <c r="I2078" s="318"/>
      <c r="J2078" s="25"/>
      <c r="L2078" s="4"/>
      <c r="N2078" s="6"/>
      <c r="P2078" s="6"/>
      <c r="Q2078" s="5" t="str">
        <f ca="1">score</f>
        <v/>
      </c>
      <c r="R2078" s="58" t="str">
        <f ca="1">rescore</f>
        <v/>
      </c>
      <c r="S2078" s="11" t="str">
        <f ca="1">price</f>
        <v/>
      </c>
      <c r="U2078" s="4"/>
      <c r="V2078" s="4"/>
      <c r="W2078" s="221" t="str">
        <f ca="1">commission</f>
        <v/>
      </c>
      <c r="X2078" s="301"/>
    </row>
    <row r="2079" spans="1:24" x14ac:dyDescent="0.25">
      <c r="A2079" s="6" t="str">
        <f ca="1">no.</f>
        <v/>
      </c>
      <c r="E2079" s="4" t="str">
        <f ca="1">position</f>
        <v/>
      </c>
      <c r="I2079" s="318"/>
      <c r="J2079" s="25"/>
      <c r="L2079" s="4"/>
      <c r="N2079" s="6"/>
      <c r="P2079" s="6"/>
      <c r="Q2079" s="5" t="str">
        <f ca="1">score</f>
        <v/>
      </c>
      <c r="R2079" s="58" t="str">
        <f ca="1">rescore</f>
        <v/>
      </c>
      <c r="S2079" s="11" t="str">
        <f ca="1">price</f>
        <v/>
      </c>
      <c r="U2079" s="4"/>
      <c r="V2079" s="4"/>
      <c r="W2079" s="221" t="str">
        <f ca="1">commission</f>
        <v/>
      </c>
      <c r="X2079" s="301"/>
    </row>
    <row r="2080" spans="1:24" x14ac:dyDescent="0.25">
      <c r="A2080" s="6" t="str">
        <f ca="1">no.</f>
        <v/>
      </c>
      <c r="E2080" s="4" t="str">
        <f ca="1">position</f>
        <v/>
      </c>
      <c r="I2080" s="318"/>
      <c r="J2080" s="25"/>
      <c r="L2080" s="4"/>
      <c r="N2080" s="6"/>
      <c r="P2080" s="6"/>
      <c r="Q2080" s="5" t="str">
        <f ca="1">score</f>
        <v/>
      </c>
      <c r="R2080" s="58" t="str">
        <f ca="1">rescore</f>
        <v/>
      </c>
      <c r="S2080" s="11" t="str">
        <f ca="1">price</f>
        <v/>
      </c>
      <c r="U2080" s="4"/>
      <c r="V2080" s="4"/>
      <c r="W2080" s="221" t="str">
        <f ca="1">commission</f>
        <v/>
      </c>
      <c r="X2080" s="301"/>
    </row>
    <row r="2081" spans="1:24" x14ac:dyDescent="0.25">
      <c r="A2081" s="6" t="str">
        <f ca="1">no.</f>
        <v/>
      </c>
      <c r="E2081" s="4" t="str">
        <f ca="1">position</f>
        <v/>
      </c>
      <c r="I2081" s="318"/>
      <c r="J2081" s="25"/>
      <c r="L2081" s="4"/>
      <c r="N2081" s="6"/>
      <c r="P2081" s="6"/>
      <c r="Q2081" s="5" t="str">
        <f ca="1">score</f>
        <v/>
      </c>
      <c r="R2081" s="58" t="str">
        <f ca="1">rescore</f>
        <v/>
      </c>
      <c r="S2081" s="11" t="str">
        <f ca="1">price</f>
        <v/>
      </c>
      <c r="U2081" s="4"/>
      <c r="V2081" s="4"/>
      <c r="W2081" s="221" t="str">
        <f ca="1">commission</f>
        <v/>
      </c>
      <c r="X2081" s="301"/>
    </row>
    <row r="2082" spans="1:24" x14ac:dyDescent="0.25">
      <c r="A2082" s="6" t="str">
        <f ca="1">no.</f>
        <v/>
      </c>
      <c r="E2082" s="4" t="str">
        <f ca="1">position</f>
        <v/>
      </c>
      <c r="I2082" s="318"/>
      <c r="J2082" s="25"/>
      <c r="L2082" s="4"/>
      <c r="N2082" s="6"/>
      <c r="P2082" s="6"/>
      <c r="Q2082" s="5" t="str">
        <f ca="1">score</f>
        <v/>
      </c>
      <c r="R2082" s="58" t="str">
        <f ca="1">rescore</f>
        <v/>
      </c>
      <c r="S2082" s="11" t="str">
        <f ca="1">price</f>
        <v/>
      </c>
      <c r="U2082" s="4"/>
      <c r="V2082" s="4"/>
      <c r="W2082" s="221" t="str">
        <f ca="1">commission</f>
        <v/>
      </c>
      <c r="X2082" s="301"/>
    </row>
    <row r="2083" spans="1:24" x14ac:dyDescent="0.25">
      <c r="A2083" s="6" t="str">
        <f ca="1">no.</f>
        <v/>
      </c>
      <c r="E2083" s="4" t="str">
        <f ca="1">position</f>
        <v/>
      </c>
      <c r="I2083" s="318"/>
      <c r="J2083" s="25"/>
      <c r="L2083" s="4"/>
      <c r="N2083" s="6"/>
      <c r="P2083" s="6"/>
      <c r="Q2083" s="5" t="str">
        <f ca="1">score</f>
        <v/>
      </c>
      <c r="R2083" s="58" t="str">
        <f ca="1">rescore</f>
        <v/>
      </c>
      <c r="S2083" s="11" t="str">
        <f ca="1">price</f>
        <v/>
      </c>
      <c r="U2083" s="4"/>
      <c r="V2083" s="4"/>
      <c r="W2083" s="221" t="str">
        <f ca="1">commission</f>
        <v/>
      </c>
      <c r="X2083" s="301"/>
    </row>
    <row r="2084" spans="1:24" x14ac:dyDescent="0.25">
      <c r="A2084" s="6" t="str">
        <f ca="1">no.</f>
        <v/>
      </c>
      <c r="E2084" s="4" t="str">
        <f ca="1">position</f>
        <v/>
      </c>
      <c r="I2084" s="318"/>
      <c r="J2084" s="25"/>
      <c r="L2084" s="4"/>
      <c r="N2084" s="6"/>
      <c r="P2084" s="6"/>
      <c r="Q2084" s="5" t="str">
        <f ca="1">score</f>
        <v/>
      </c>
      <c r="R2084" s="58" t="str">
        <f ca="1">rescore</f>
        <v/>
      </c>
      <c r="S2084" s="11" t="str">
        <f ca="1">price</f>
        <v/>
      </c>
      <c r="U2084" s="4"/>
      <c r="V2084" s="4"/>
      <c r="W2084" s="221" t="str">
        <f ca="1">commission</f>
        <v/>
      </c>
      <c r="X2084" s="301"/>
    </row>
    <row r="2085" spans="1:24" x14ac:dyDescent="0.25">
      <c r="A2085" s="6" t="str">
        <f ca="1">no.</f>
        <v/>
      </c>
      <c r="E2085" s="4" t="str">
        <f ca="1">position</f>
        <v/>
      </c>
      <c r="I2085" s="318"/>
      <c r="J2085" s="25"/>
      <c r="L2085" s="4"/>
      <c r="N2085" s="6"/>
      <c r="P2085" s="6"/>
      <c r="Q2085" s="5" t="str">
        <f ca="1">score</f>
        <v/>
      </c>
      <c r="R2085" s="58" t="str">
        <f ca="1">rescore</f>
        <v/>
      </c>
      <c r="S2085" s="11" t="str">
        <f ca="1">price</f>
        <v/>
      </c>
      <c r="U2085" s="4"/>
      <c r="V2085" s="4"/>
      <c r="W2085" s="221" t="str">
        <f ca="1">commission</f>
        <v/>
      </c>
      <c r="X2085" s="301"/>
    </row>
    <row r="2086" spans="1:24" x14ac:dyDescent="0.25">
      <c r="A2086" s="6" t="str">
        <f ca="1">no.</f>
        <v/>
      </c>
      <c r="E2086" s="4" t="str">
        <f ca="1">position</f>
        <v/>
      </c>
      <c r="I2086" s="318"/>
      <c r="J2086" s="25"/>
      <c r="L2086" s="4"/>
      <c r="N2086" s="6"/>
      <c r="P2086" s="6"/>
      <c r="Q2086" s="5" t="str">
        <f ca="1">score</f>
        <v/>
      </c>
      <c r="R2086" s="58" t="str">
        <f ca="1">rescore</f>
        <v/>
      </c>
      <c r="S2086" s="11" t="str">
        <f ca="1">price</f>
        <v/>
      </c>
      <c r="U2086" s="4"/>
      <c r="V2086" s="4"/>
      <c r="W2086" s="221" t="str">
        <f ca="1">commission</f>
        <v/>
      </c>
      <c r="X2086" s="301"/>
    </row>
    <row r="2087" spans="1:24" x14ac:dyDescent="0.25">
      <c r="A2087" s="6" t="str">
        <f ca="1">no.</f>
        <v/>
      </c>
      <c r="E2087" s="4" t="str">
        <f ca="1">position</f>
        <v/>
      </c>
      <c r="I2087" s="318"/>
      <c r="J2087" s="25"/>
      <c r="L2087" s="4"/>
      <c r="N2087" s="6"/>
      <c r="P2087" s="6"/>
      <c r="Q2087" s="5" t="str">
        <f ca="1">score</f>
        <v/>
      </c>
      <c r="R2087" s="58" t="str">
        <f ca="1">rescore</f>
        <v/>
      </c>
      <c r="S2087" s="11" t="str">
        <f ca="1">price</f>
        <v/>
      </c>
      <c r="U2087" s="4"/>
      <c r="V2087" s="4"/>
      <c r="W2087" s="221" t="str">
        <f ca="1">commission</f>
        <v/>
      </c>
      <c r="X2087" s="301"/>
    </row>
    <row r="2088" spans="1:24" x14ac:dyDescent="0.25">
      <c r="A2088" s="6" t="str">
        <f ca="1">no.</f>
        <v/>
      </c>
      <c r="E2088" s="4" t="str">
        <f ca="1">position</f>
        <v/>
      </c>
      <c r="I2088" s="318"/>
      <c r="J2088" s="25"/>
      <c r="L2088" s="4"/>
      <c r="N2088" s="6"/>
      <c r="P2088" s="6"/>
      <c r="Q2088" s="5" t="str">
        <f ca="1">score</f>
        <v/>
      </c>
      <c r="R2088" s="58" t="str">
        <f ca="1">rescore</f>
        <v/>
      </c>
      <c r="S2088" s="11" t="str">
        <f ca="1">price</f>
        <v/>
      </c>
      <c r="U2088" s="4"/>
      <c r="V2088" s="4"/>
      <c r="W2088" s="221" t="str">
        <f ca="1">commission</f>
        <v/>
      </c>
      <c r="X2088" s="301"/>
    </row>
    <row r="2089" spans="1:24" x14ac:dyDescent="0.25">
      <c r="A2089" s="6" t="str">
        <f ca="1">no.</f>
        <v/>
      </c>
      <c r="E2089" s="4" t="str">
        <f ca="1">position</f>
        <v/>
      </c>
      <c r="I2089" s="318"/>
      <c r="J2089" s="25"/>
      <c r="L2089" s="4"/>
      <c r="N2089" s="6"/>
      <c r="P2089" s="6"/>
      <c r="Q2089" s="5" t="str">
        <f ca="1">score</f>
        <v/>
      </c>
      <c r="R2089" s="58" t="str">
        <f ca="1">rescore</f>
        <v/>
      </c>
      <c r="S2089" s="11" t="str">
        <f ca="1">price</f>
        <v/>
      </c>
      <c r="U2089" s="4"/>
      <c r="V2089" s="4"/>
      <c r="W2089" s="221" t="str">
        <f ca="1">commission</f>
        <v/>
      </c>
      <c r="X2089" s="301"/>
    </row>
    <row r="2090" spans="1:24" x14ac:dyDescent="0.25">
      <c r="A2090" s="6" t="str">
        <f ca="1">no.</f>
        <v/>
      </c>
      <c r="E2090" s="4" t="str">
        <f ca="1">position</f>
        <v/>
      </c>
      <c r="I2090" s="318"/>
      <c r="J2090" s="25"/>
      <c r="L2090" s="4"/>
      <c r="N2090" s="6"/>
      <c r="P2090" s="6"/>
      <c r="Q2090" s="5" t="str">
        <f ca="1">score</f>
        <v/>
      </c>
      <c r="R2090" s="58" t="str">
        <f ca="1">rescore</f>
        <v/>
      </c>
      <c r="S2090" s="11" t="str">
        <f ca="1">price</f>
        <v/>
      </c>
      <c r="U2090" s="4"/>
      <c r="V2090" s="4"/>
      <c r="W2090" s="221" t="str">
        <f ca="1">commission</f>
        <v/>
      </c>
      <c r="X2090" s="301"/>
    </row>
    <row r="2091" spans="1:24" x14ac:dyDescent="0.25">
      <c r="A2091" s="6" t="str">
        <f ca="1">no.</f>
        <v/>
      </c>
      <c r="E2091" s="4" t="str">
        <f ca="1">position</f>
        <v/>
      </c>
      <c r="I2091" s="318"/>
      <c r="J2091" s="25"/>
      <c r="L2091" s="4"/>
      <c r="N2091" s="6"/>
      <c r="P2091" s="6"/>
      <c r="Q2091" s="5" t="str">
        <f ca="1">score</f>
        <v/>
      </c>
      <c r="R2091" s="58" t="str">
        <f ca="1">rescore</f>
        <v/>
      </c>
      <c r="S2091" s="11" t="str">
        <f ca="1">price</f>
        <v/>
      </c>
      <c r="U2091" s="4"/>
      <c r="V2091" s="4"/>
      <c r="W2091" s="221" t="str">
        <f ca="1">commission</f>
        <v/>
      </c>
      <c r="X2091" s="301"/>
    </row>
    <row r="2092" spans="1:24" x14ac:dyDescent="0.25">
      <c r="A2092" s="6" t="str">
        <f ca="1">no.</f>
        <v/>
      </c>
      <c r="E2092" s="4" t="str">
        <f ca="1">position</f>
        <v/>
      </c>
      <c r="I2092" s="318"/>
      <c r="J2092" s="25"/>
      <c r="L2092" s="4"/>
      <c r="N2092" s="6"/>
      <c r="P2092" s="6"/>
      <c r="Q2092" s="5" t="str">
        <f ca="1">score</f>
        <v/>
      </c>
      <c r="R2092" s="58" t="str">
        <f ca="1">rescore</f>
        <v/>
      </c>
      <c r="S2092" s="11" t="str">
        <f ca="1">price</f>
        <v/>
      </c>
      <c r="U2092" s="4"/>
      <c r="V2092" s="4"/>
      <c r="W2092" s="221" t="str">
        <f ca="1">commission</f>
        <v/>
      </c>
      <c r="X2092" s="301"/>
    </row>
    <row r="2093" spans="1:24" x14ac:dyDescent="0.25">
      <c r="A2093" s="6" t="str">
        <f ca="1">no.</f>
        <v/>
      </c>
      <c r="E2093" s="4" t="str">
        <f ca="1">position</f>
        <v/>
      </c>
      <c r="I2093" s="318"/>
      <c r="J2093" s="25"/>
      <c r="L2093" s="4"/>
      <c r="N2093" s="6"/>
      <c r="P2093" s="6"/>
      <c r="Q2093" s="5" t="str">
        <f ca="1">score</f>
        <v/>
      </c>
      <c r="R2093" s="58" t="str">
        <f ca="1">rescore</f>
        <v/>
      </c>
      <c r="S2093" s="11" t="str">
        <f ca="1">price</f>
        <v/>
      </c>
      <c r="U2093" s="4"/>
      <c r="V2093" s="4"/>
      <c r="W2093" s="221" t="str">
        <f ca="1">commission</f>
        <v/>
      </c>
      <c r="X2093" s="301"/>
    </row>
    <row r="2094" spans="1:24" x14ac:dyDescent="0.25">
      <c r="A2094" s="6" t="str">
        <f ca="1">no.</f>
        <v/>
      </c>
      <c r="E2094" s="4" t="str">
        <f ca="1">position</f>
        <v/>
      </c>
      <c r="I2094" s="318"/>
      <c r="J2094" s="25"/>
      <c r="L2094" s="4"/>
      <c r="N2094" s="6"/>
      <c r="P2094" s="6"/>
      <c r="Q2094" s="5" t="str">
        <f ca="1">score</f>
        <v/>
      </c>
      <c r="R2094" s="58" t="str">
        <f ca="1">rescore</f>
        <v/>
      </c>
      <c r="S2094" s="11" t="str">
        <f ca="1">price</f>
        <v/>
      </c>
      <c r="U2094" s="4"/>
      <c r="V2094" s="4"/>
      <c r="W2094" s="221" t="str">
        <f ca="1">commission</f>
        <v/>
      </c>
      <c r="X2094" s="301"/>
    </row>
    <row r="2095" spans="1:24" x14ac:dyDescent="0.25">
      <c r="A2095" s="6" t="str">
        <f ca="1">no.</f>
        <v/>
      </c>
      <c r="E2095" s="4" t="str">
        <f ca="1">position</f>
        <v/>
      </c>
      <c r="I2095" s="318"/>
      <c r="J2095" s="25"/>
      <c r="L2095" s="4"/>
      <c r="N2095" s="6"/>
      <c r="P2095" s="6"/>
      <c r="Q2095" s="5" t="str">
        <f ca="1">score</f>
        <v/>
      </c>
      <c r="R2095" s="58" t="str">
        <f ca="1">rescore</f>
        <v/>
      </c>
      <c r="S2095" s="11" t="str">
        <f ca="1">price</f>
        <v/>
      </c>
      <c r="U2095" s="4"/>
      <c r="V2095" s="4"/>
      <c r="W2095" s="221" t="str">
        <f ca="1">commission</f>
        <v/>
      </c>
      <c r="X2095" s="301"/>
    </row>
    <row r="2096" spans="1:24" x14ac:dyDescent="0.25">
      <c r="A2096" s="6" t="str">
        <f ca="1">no.</f>
        <v/>
      </c>
      <c r="E2096" s="4" t="str">
        <f ca="1">position</f>
        <v/>
      </c>
      <c r="I2096" s="318"/>
      <c r="J2096" s="25"/>
      <c r="L2096" s="4"/>
      <c r="N2096" s="6"/>
      <c r="P2096" s="6"/>
      <c r="Q2096" s="5" t="str">
        <f ca="1">score</f>
        <v/>
      </c>
      <c r="R2096" s="58" t="str">
        <f ca="1">rescore</f>
        <v/>
      </c>
      <c r="S2096" s="11" t="str">
        <f ca="1">price</f>
        <v/>
      </c>
      <c r="U2096" s="4"/>
      <c r="V2096" s="4"/>
      <c r="W2096" s="221" t="str">
        <f ca="1">commission</f>
        <v/>
      </c>
      <c r="X2096" s="301"/>
    </row>
    <row r="2097" spans="1:24" x14ac:dyDescent="0.25">
      <c r="A2097" s="6" t="str">
        <f ca="1">no.</f>
        <v/>
      </c>
      <c r="E2097" s="4" t="str">
        <f ca="1">position</f>
        <v/>
      </c>
      <c r="I2097" s="318"/>
      <c r="J2097" s="25"/>
      <c r="L2097" s="4"/>
      <c r="N2097" s="6"/>
      <c r="P2097" s="6"/>
      <c r="Q2097" s="5" t="str">
        <f ca="1">score</f>
        <v/>
      </c>
      <c r="R2097" s="58" t="str">
        <f ca="1">rescore</f>
        <v/>
      </c>
      <c r="S2097" s="11" t="str">
        <f ca="1">price</f>
        <v/>
      </c>
      <c r="U2097" s="4"/>
      <c r="V2097" s="4"/>
      <c r="W2097" s="221" t="str">
        <f ca="1">commission</f>
        <v/>
      </c>
      <c r="X2097" s="301"/>
    </row>
    <row r="2098" spans="1:24" x14ac:dyDescent="0.25">
      <c r="A2098" s="6" t="str">
        <f ca="1">no.</f>
        <v/>
      </c>
      <c r="E2098" s="4" t="str">
        <f ca="1">position</f>
        <v/>
      </c>
      <c r="I2098" s="318"/>
      <c r="J2098" s="25"/>
      <c r="L2098" s="4"/>
      <c r="N2098" s="6"/>
      <c r="P2098" s="6"/>
      <c r="Q2098" s="5" t="str">
        <f ca="1">score</f>
        <v/>
      </c>
      <c r="R2098" s="58" t="str">
        <f ca="1">rescore</f>
        <v/>
      </c>
      <c r="S2098" s="11" t="str">
        <f ca="1">price</f>
        <v/>
      </c>
      <c r="U2098" s="4"/>
      <c r="V2098" s="4"/>
      <c r="W2098" s="221" t="str">
        <f ca="1">commission</f>
        <v/>
      </c>
      <c r="X2098" s="301"/>
    </row>
    <row r="2099" spans="1:24" x14ac:dyDescent="0.25">
      <c r="A2099" s="6" t="str">
        <f ca="1">no.</f>
        <v/>
      </c>
      <c r="E2099" s="4" t="str">
        <f ca="1">position</f>
        <v/>
      </c>
      <c r="I2099" s="318"/>
      <c r="J2099" s="25"/>
      <c r="L2099" s="4"/>
      <c r="N2099" s="6"/>
      <c r="P2099" s="6"/>
      <c r="Q2099" s="5" t="str">
        <f ca="1">score</f>
        <v/>
      </c>
      <c r="R2099" s="58" t="str">
        <f ca="1">rescore</f>
        <v/>
      </c>
      <c r="S2099" s="11" t="str">
        <f ca="1">price</f>
        <v/>
      </c>
      <c r="U2099" s="4"/>
      <c r="V2099" s="4"/>
      <c r="W2099" s="221" t="str">
        <f ca="1">commission</f>
        <v/>
      </c>
      <c r="X2099" s="301"/>
    </row>
    <row r="2100" spans="1:24" x14ac:dyDescent="0.25">
      <c r="A2100" s="6" t="str">
        <f ca="1">no.</f>
        <v/>
      </c>
      <c r="E2100" s="4" t="str">
        <f ca="1">position</f>
        <v/>
      </c>
      <c r="I2100" s="318"/>
      <c r="J2100" s="25"/>
      <c r="L2100" s="4"/>
      <c r="N2100" s="6"/>
      <c r="P2100" s="6"/>
      <c r="Q2100" s="5" t="str">
        <f ca="1">score</f>
        <v/>
      </c>
      <c r="R2100" s="58" t="str">
        <f ca="1">rescore</f>
        <v/>
      </c>
      <c r="S2100" s="11" t="str">
        <f ca="1">price</f>
        <v/>
      </c>
      <c r="U2100" s="4"/>
      <c r="V2100" s="4"/>
      <c r="W2100" s="221" t="str">
        <f ca="1">commission</f>
        <v/>
      </c>
      <c r="X2100" s="301"/>
    </row>
    <row r="2101" spans="1:24" x14ac:dyDescent="0.25">
      <c r="A2101" s="6" t="str">
        <f ca="1">no.</f>
        <v/>
      </c>
      <c r="E2101" s="4" t="str">
        <f ca="1">position</f>
        <v/>
      </c>
      <c r="I2101" s="318"/>
      <c r="J2101" s="25"/>
      <c r="L2101" s="4"/>
      <c r="N2101" s="6"/>
      <c r="P2101" s="6"/>
      <c r="Q2101" s="5" t="str">
        <f ca="1">score</f>
        <v/>
      </c>
      <c r="R2101" s="58" t="str">
        <f ca="1">rescore</f>
        <v/>
      </c>
      <c r="S2101" s="11" t="str">
        <f ca="1">price</f>
        <v/>
      </c>
      <c r="U2101" s="4"/>
      <c r="V2101" s="4"/>
      <c r="W2101" s="221" t="str">
        <f ca="1">commission</f>
        <v/>
      </c>
      <c r="X2101" s="301"/>
    </row>
    <row r="2102" spans="1:24" x14ac:dyDescent="0.25">
      <c r="A2102" s="6" t="str">
        <f ca="1">no.</f>
        <v/>
      </c>
      <c r="E2102" s="4" t="str">
        <f ca="1">position</f>
        <v/>
      </c>
      <c r="I2102" s="318"/>
      <c r="J2102" s="25"/>
      <c r="L2102" s="4"/>
      <c r="N2102" s="6"/>
      <c r="P2102" s="6"/>
      <c r="Q2102" s="5" t="str">
        <f ca="1">score</f>
        <v/>
      </c>
      <c r="R2102" s="58" t="str">
        <f ca="1">rescore</f>
        <v/>
      </c>
      <c r="S2102" s="11" t="str">
        <f ca="1">price</f>
        <v/>
      </c>
      <c r="U2102" s="4"/>
      <c r="V2102" s="4"/>
      <c r="W2102" s="221" t="str">
        <f ca="1">commission</f>
        <v/>
      </c>
      <c r="X2102" s="301"/>
    </row>
    <row r="2103" spans="1:24" x14ac:dyDescent="0.25">
      <c r="A2103" s="6" t="str">
        <f ca="1">no.</f>
        <v/>
      </c>
      <c r="E2103" s="4" t="str">
        <f ca="1">position</f>
        <v/>
      </c>
      <c r="I2103" s="318"/>
      <c r="J2103" s="25"/>
      <c r="L2103" s="4"/>
      <c r="N2103" s="6"/>
      <c r="P2103" s="6"/>
      <c r="Q2103" s="5" t="str">
        <f ca="1">score</f>
        <v/>
      </c>
      <c r="R2103" s="58" t="str">
        <f ca="1">rescore</f>
        <v/>
      </c>
      <c r="S2103" s="11" t="str">
        <f ca="1">price</f>
        <v/>
      </c>
      <c r="U2103" s="4"/>
      <c r="V2103" s="4"/>
      <c r="W2103" s="221" t="str">
        <f ca="1">commission</f>
        <v/>
      </c>
      <c r="X2103" s="301"/>
    </row>
    <row r="2104" spans="1:24" x14ac:dyDescent="0.25">
      <c r="A2104" s="6" t="str">
        <f ca="1">no.</f>
        <v/>
      </c>
      <c r="E2104" s="4" t="str">
        <f ca="1">position</f>
        <v/>
      </c>
      <c r="I2104" s="318"/>
      <c r="J2104" s="25"/>
      <c r="L2104" s="4"/>
      <c r="N2104" s="6"/>
      <c r="P2104" s="6"/>
      <c r="Q2104" s="5" t="str">
        <f ca="1">score</f>
        <v/>
      </c>
      <c r="R2104" s="58" t="str">
        <f ca="1">rescore</f>
        <v/>
      </c>
      <c r="S2104" s="11" t="str">
        <f ca="1">price</f>
        <v/>
      </c>
      <c r="U2104" s="4"/>
      <c r="V2104" s="4"/>
      <c r="W2104" s="221" t="str">
        <f ca="1">commission</f>
        <v/>
      </c>
      <c r="X2104" s="301"/>
    </row>
    <row r="2105" spans="1:24" x14ac:dyDescent="0.25">
      <c r="A2105" s="6" t="str">
        <f ca="1">no.</f>
        <v/>
      </c>
      <c r="E2105" s="4" t="str">
        <f ca="1">position</f>
        <v/>
      </c>
      <c r="I2105" s="318"/>
      <c r="J2105" s="25"/>
      <c r="L2105" s="4"/>
      <c r="N2105" s="6"/>
      <c r="P2105" s="6"/>
      <c r="Q2105" s="5" t="str">
        <f ca="1">score</f>
        <v/>
      </c>
      <c r="R2105" s="58" t="str">
        <f ca="1">rescore</f>
        <v/>
      </c>
      <c r="S2105" s="11" t="str">
        <f ca="1">price</f>
        <v/>
      </c>
      <c r="U2105" s="4"/>
      <c r="V2105" s="4"/>
      <c r="W2105" s="221" t="str">
        <f ca="1">commission</f>
        <v/>
      </c>
      <c r="X2105" s="301"/>
    </row>
    <row r="2106" spans="1:24" x14ac:dyDescent="0.25">
      <c r="A2106" s="6" t="str">
        <f ca="1">no.</f>
        <v/>
      </c>
      <c r="E2106" s="4" t="str">
        <f ca="1">position</f>
        <v/>
      </c>
      <c r="I2106" s="318"/>
      <c r="J2106" s="25"/>
      <c r="L2106" s="4"/>
      <c r="N2106" s="6"/>
      <c r="P2106" s="6"/>
      <c r="Q2106" s="5" t="str">
        <f ca="1">score</f>
        <v/>
      </c>
      <c r="R2106" s="58" t="str">
        <f ca="1">rescore</f>
        <v/>
      </c>
      <c r="S2106" s="11" t="str">
        <f ca="1">price</f>
        <v/>
      </c>
      <c r="U2106" s="4"/>
      <c r="V2106" s="4"/>
      <c r="W2106" s="221" t="str">
        <f ca="1">commission</f>
        <v/>
      </c>
      <c r="X2106" s="301"/>
    </row>
    <row r="2107" spans="1:24" x14ac:dyDescent="0.25">
      <c r="A2107" s="6" t="str">
        <f ca="1">no.</f>
        <v/>
      </c>
      <c r="E2107" s="4" t="str">
        <f ca="1">position</f>
        <v/>
      </c>
      <c r="I2107" s="318"/>
      <c r="J2107" s="25"/>
      <c r="L2107" s="4"/>
      <c r="N2107" s="6"/>
      <c r="P2107" s="6"/>
      <c r="Q2107" s="5" t="str">
        <f ca="1">score</f>
        <v/>
      </c>
      <c r="R2107" s="58" t="str">
        <f ca="1">rescore</f>
        <v/>
      </c>
      <c r="S2107" s="11" t="str">
        <f ca="1">price</f>
        <v/>
      </c>
      <c r="U2107" s="4"/>
      <c r="V2107" s="4"/>
      <c r="W2107" s="221" t="str">
        <f ca="1">commission</f>
        <v/>
      </c>
      <c r="X2107" s="301"/>
    </row>
    <row r="2108" spans="1:24" x14ac:dyDescent="0.25">
      <c r="A2108" s="6" t="str">
        <f ca="1">no.</f>
        <v/>
      </c>
      <c r="E2108" s="4" t="str">
        <f ca="1">position</f>
        <v/>
      </c>
      <c r="I2108" s="318"/>
      <c r="J2108" s="25"/>
      <c r="L2108" s="4"/>
      <c r="N2108" s="6"/>
      <c r="P2108" s="6"/>
      <c r="Q2108" s="5" t="str">
        <f ca="1">score</f>
        <v/>
      </c>
      <c r="R2108" s="58" t="str">
        <f ca="1">rescore</f>
        <v/>
      </c>
      <c r="S2108" s="11" t="str">
        <f ca="1">price</f>
        <v/>
      </c>
      <c r="U2108" s="4"/>
      <c r="V2108" s="4"/>
      <c r="W2108" s="221" t="str">
        <f ca="1">commission</f>
        <v/>
      </c>
      <c r="X2108" s="301"/>
    </row>
    <row r="2109" spans="1:24" x14ac:dyDescent="0.25">
      <c r="A2109" s="6" t="str">
        <f ca="1">no.</f>
        <v/>
      </c>
      <c r="E2109" s="4" t="str">
        <f ca="1">position</f>
        <v/>
      </c>
      <c r="I2109" s="318"/>
      <c r="J2109" s="25"/>
      <c r="L2109" s="4"/>
      <c r="N2109" s="6"/>
      <c r="P2109" s="6"/>
      <c r="Q2109" s="5" t="str">
        <f ca="1">score</f>
        <v/>
      </c>
      <c r="R2109" s="58" t="str">
        <f ca="1">rescore</f>
        <v/>
      </c>
      <c r="S2109" s="11" t="str">
        <f ca="1">price</f>
        <v/>
      </c>
      <c r="U2109" s="4"/>
      <c r="V2109" s="4"/>
      <c r="W2109" s="221" t="str">
        <f ca="1">commission</f>
        <v/>
      </c>
      <c r="X2109" s="301"/>
    </row>
    <row r="2110" spans="1:24" x14ac:dyDescent="0.25">
      <c r="A2110" s="6" t="str">
        <f ca="1">no.</f>
        <v/>
      </c>
      <c r="E2110" s="4" t="str">
        <f ca="1">position</f>
        <v/>
      </c>
      <c r="I2110" s="318"/>
      <c r="J2110" s="25"/>
      <c r="L2110" s="4"/>
      <c r="N2110" s="6"/>
      <c r="P2110" s="6"/>
      <c r="Q2110" s="5" t="str">
        <f ca="1">score</f>
        <v/>
      </c>
      <c r="R2110" s="58" t="str">
        <f ca="1">rescore</f>
        <v/>
      </c>
      <c r="S2110" s="11" t="str">
        <f ca="1">price</f>
        <v/>
      </c>
      <c r="U2110" s="4"/>
      <c r="V2110" s="4"/>
      <c r="W2110" s="221" t="str">
        <f ca="1">commission</f>
        <v/>
      </c>
      <c r="X2110" s="301"/>
    </row>
    <row r="2111" spans="1:24" x14ac:dyDescent="0.25">
      <c r="A2111" s="6" t="str">
        <f ca="1">no.</f>
        <v/>
      </c>
      <c r="E2111" s="4" t="str">
        <f ca="1">position</f>
        <v/>
      </c>
      <c r="I2111" s="318"/>
      <c r="J2111" s="25"/>
      <c r="L2111" s="4"/>
      <c r="N2111" s="6"/>
      <c r="P2111" s="6"/>
      <c r="Q2111" s="5" t="str">
        <f ca="1">score</f>
        <v/>
      </c>
      <c r="R2111" s="58" t="str">
        <f ca="1">rescore</f>
        <v/>
      </c>
      <c r="S2111" s="11" t="str">
        <f ca="1">price</f>
        <v/>
      </c>
      <c r="U2111" s="4"/>
      <c r="V2111" s="4"/>
      <c r="W2111" s="221" t="str">
        <f ca="1">commission</f>
        <v/>
      </c>
      <c r="X2111" s="301"/>
    </row>
    <row r="2112" spans="1:24" x14ac:dyDescent="0.25">
      <c r="A2112" s="6" t="str">
        <f ca="1">no.</f>
        <v/>
      </c>
      <c r="E2112" s="4" t="str">
        <f ca="1">position</f>
        <v/>
      </c>
      <c r="I2112" s="318"/>
      <c r="J2112" s="25"/>
      <c r="L2112" s="4"/>
      <c r="N2112" s="6"/>
      <c r="P2112" s="6"/>
      <c r="Q2112" s="5" t="str">
        <f ca="1">score</f>
        <v/>
      </c>
      <c r="R2112" s="58" t="str">
        <f ca="1">rescore</f>
        <v/>
      </c>
      <c r="S2112" s="11" t="str">
        <f ca="1">price</f>
        <v/>
      </c>
      <c r="U2112" s="4"/>
      <c r="V2112" s="4"/>
      <c r="W2112" s="221" t="str">
        <f ca="1">commission</f>
        <v/>
      </c>
      <c r="X2112" s="301"/>
    </row>
    <row r="2113" spans="1:24" x14ac:dyDescent="0.25">
      <c r="A2113" s="6" t="str">
        <f ca="1">no.</f>
        <v/>
      </c>
      <c r="E2113" s="4" t="str">
        <f ca="1">position</f>
        <v/>
      </c>
      <c r="I2113" s="318"/>
      <c r="J2113" s="25"/>
      <c r="L2113" s="4"/>
      <c r="N2113" s="6"/>
      <c r="P2113" s="6"/>
      <c r="Q2113" s="5" t="str">
        <f ca="1">score</f>
        <v/>
      </c>
      <c r="R2113" s="58" t="str">
        <f ca="1">rescore</f>
        <v/>
      </c>
      <c r="S2113" s="11" t="str">
        <f ca="1">price</f>
        <v/>
      </c>
      <c r="U2113" s="4"/>
      <c r="V2113" s="4"/>
      <c r="W2113" s="221" t="str">
        <f ca="1">commission</f>
        <v/>
      </c>
      <c r="X2113" s="301"/>
    </row>
    <row r="2114" spans="1:24" x14ac:dyDescent="0.25">
      <c r="A2114" s="6" t="str">
        <f ca="1">no.</f>
        <v/>
      </c>
      <c r="E2114" s="4" t="str">
        <f ca="1">position</f>
        <v/>
      </c>
      <c r="I2114" s="318"/>
      <c r="J2114" s="25"/>
      <c r="L2114" s="4"/>
      <c r="N2114" s="6"/>
      <c r="P2114" s="6"/>
      <c r="Q2114" s="5" t="str">
        <f ca="1">score</f>
        <v/>
      </c>
      <c r="R2114" s="58" t="str">
        <f ca="1">rescore</f>
        <v/>
      </c>
      <c r="S2114" s="11" t="str">
        <f ca="1">price</f>
        <v/>
      </c>
      <c r="U2114" s="4"/>
      <c r="V2114" s="4"/>
      <c r="W2114" s="221" t="str">
        <f ca="1">commission</f>
        <v/>
      </c>
      <c r="X2114" s="301"/>
    </row>
    <row r="2115" spans="1:24" x14ac:dyDescent="0.25">
      <c r="A2115" s="6" t="str">
        <f ca="1">no.</f>
        <v/>
      </c>
      <c r="E2115" s="4" t="str">
        <f ca="1">position</f>
        <v/>
      </c>
      <c r="I2115" s="318"/>
      <c r="J2115" s="25"/>
      <c r="L2115" s="4"/>
      <c r="N2115" s="6"/>
      <c r="P2115" s="6"/>
      <c r="Q2115" s="5" t="str">
        <f ca="1">score</f>
        <v/>
      </c>
      <c r="R2115" s="58" t="str">
        <f ca="1">rescore</f>
        <v/>
      </c>
      <c r="S2115" s="11" t="str">
        <f ca="1">price</f>
        <v/>
      </c>
      <c r="U2115" s="4"/>
      <c r="V2115" s="4"/>
      <c r="W2115" s="221" t="str">
        <f ca="1">commission</f>
        <v/>
      </c>
      <c r="X2115" s="301"/>
    </row>
    <row r="2116" spans="1:24" x14ac:dyDescent="0.25">
      <c r="A2116" s="6" t="str">
        <f ca="1">no.</f>
        <v/>
      </c>
      <c r="E2116" s="4" t="str">
        <f ca="1">position</f>
        <v/>
      </c>
      <c r="I2116" s="318"/>
      <c r="J2116" s="25"/>
      <c r="L2116" s="4"/>
      <c r="N2116" s="6"/>
      <c r="P2116" s="6"/>
      <c r="Q2116" s="5" t="str">
        <f ca="1">score</f>
        <v/>
      </c>
      <c r="R2116" s="58" t="str">
        <f ca="1">rescore</f>
        <v/>
      </c>
      <c r="S2116" s="11" t="str">
        <f ca="1">price</f>
        <v/>
      </c>
      <c r="U2116" s="4"/>
      <c r="V2116" s="4"/>
      <c r="W2116" s="221" t="str">
        <f ca="1">commission</f>
        <v/>
      </c>
      <c r="X2116" s="301"/>
    </row>
    <row r="2117" spans="1:24" x14ac:dyDescent="0.25">
      <c r="A2117" s="6" t="str">
        <f ca="1">no.</f>
        <v/>
      </c>
      <c r="E2117" s="4" t="str">
        <f ca="1">position</f>
        <v/>
      </c>
      <c r="I2117" s="318"/>
      <c r="J2117" s="25"/>
      <c r="L2117" s="4"/>
      <c r="N2117" s="6"/>
      <c r="P2117" s="6"/>
      <c r="Q2117" s="5" t="str">
        <f ca="1">score</f>
        <v/>
      </c>
      <c r="R2117" s="58" t="str">
        <f ca="1">rescore</f>
        <v/>
      </c>
      <c r="S2117" s="11" t="str">
        <f ca="1">price</f>
        <v/>
      </c>
      <c r="U2117" s="4"/>
      <c r="V2117" s="4"/>
      <c r="W2117" s="221" t="str">
        <f ca="1">commission</f>
        <v/>
      </c>
      <c r="X2117" s="301"/>
    </row>
    <row r="2118" spans="1:24" x14ac:dyDescent="0.25">
      <c r="A2118" s="6" t="str">
        <f ca="1">no.</f>
        <v/>
      </c>
      <c r="E2118" s="4" t="str">
        <f ca="1">position</f>
        <v/>
      </c>
      <c r="I2118" s="318"/>
      <c r="J2118" s="25"/>
      <c r="L2118" s="4"/>
      <c r="N2118" s="6"/>
      <c r="P2118" s="6"/>
      <c r="Q2118" s="5" t="str">
        <f ca="1">score</f>
        <v/>
      </c>
      <c r="R2118" s="58" t="str">
        <f ca="1">rescore</f>
        <v/>
      </c>
      <c r="S2118" s="11" t="str">
        <f ca="1">price</f>
        <v/>
      </c>
      <c r="U2118" s="4"/>
      <c r="V2118" s="4"/>
      <c r="W2118" s="221" t="str">
        <f ca="1">commission</f>
        <v/>
      </c>
      <c r="X2118" s="301"/>
    </row>
    <row r="2119" spans="1:24" x14ac:dyDescent="0.25">
      <c r="A2119" s="6" t="str">
        <f ca="1">no.</f>
        <v/>
      </c>
      <c r="E2119" s="4" t="str">
        <f ca="1">position</f>
        <v/>
      </c>
      <c r="I2119" s="318"/>
      <c r="J2119" s="25"/>
      <c r="L2119" s="4"/>
      <c r="N2119" s="6"/>
      <c r="P2119" s="6"/>
      <c r="Q2119" s="5" t="str">
        <f ca="1">score</f>
        <v/>
      </c>
      <c r="R2119" s="58" t="str">
        <f ca="1">rescore</f>
        <v/>
      </c>
      <c r="S2119" s="11" t="str">
        <f ca="1">price</f>
        <v/>
      </c>
      <c r="U2119" s="4"/>
      <c r="V2119" s="4"/>
      <c r="W2119" s="221" t="str">
        <f ca="1">commission</f>
        <v/>
      </c>
      <c r="X2119" s="301"/>
    </row>
    <row r="2120" spans="1:24" x14ac:dyDescent="0.25">
      <c r="A2120" s="6" t="str">
        <f ca="1">no.</f>
        <v/>
      </c>
      <c r="E2120" s="4" t="str">
        <f ca="1">position</f>
        <v/>
      </c>
      <c r="I2120" s="318"/>
      <c r="J2120" s="25"/>
      <c r="L2120" s="4"/>
      <c r="N2120" s="6"/>
      <c r="P2120" s="6"/>
      <c r="Q2120" s="5" t="str">
        <f ca="1">score</f>
        <v/>
      </c>
      <c r="R2120" s="58" t="str">
        <f ca="1">rescore</f>
        <v/>
      </c>
      <c r="S2120" s="11" t="str">
        <f ca="1">price</f>
        <v/>
      </c>
      <c r="U2120" s="4"/>
      <c r="V2120" s="4"/>
      <c r="W2120" s="221" t="str">
        <f ca="1">commission</f>
        <v/>
      </c>
      <c r="X2120" s="301"/>
    </row>
    <row r="2121" spans="1:24" x14ac:dyDescent="0.25">
      <c r="A2121" s="6" t="str">
        <f ca="1">no.</f>
        <v/>
      </c>
      <c r="E2121" s="4" t="str">
        <f ca="1">position</f>
        <v/>
      </c>
      <c r="I2121" s="318"/>
      <c r="J2121" s="25"/>
      <c r="L2121" s="4"/>
      <c r="N2121" s="6"/>
      <c r="P2121" s="6"/>
      <c r="Q2121" s="5" t="str">
        <f ca="1">score</f>
        <v/>
      </c>
      <c r="R2121" s="58" t="str">
        <f ca="1">rescore</f>
        <v/>
      </c>
      <c r="S2121" s="11" t="str">
        <f ca="1">price</f>
        <v/>
      </c>
      <c r="U2121" s="4"/>
      <c r="V2121" s="4"/>
      <c r="W2121" s="221" t="str">
        <f ca="1">commission</f>
        <v/>
      </c>
      <c r="X2121" s="301"/>
    </row>
    <row r="2122" spans="1:24" x14ac:dyDescent="0.25">
      <c r="A2122" s="6" t="str">
        <f ca="1">no.</f>
        <v/>
      </c>
      <c r="E2122" s="4" t="str">
        <f ca="1">position</f>
        <v/>
      </c>
      <c r="I2122" s="318"/>
      <c r="J2122" s="25"/>
      <c r="L2122" s="4"/>
      <c r="N2122" s="6"/>
      <c r="P2122" s="6"/>
      <c r="Q2122" s="5" t="str">
        <f ca="1">score</f>
        <v/>
      </c>
      <c r="R2122" s="58" t="str">
        <f ca="1">rescore</f>
        <v/>
      </c>
      <c r="S2122" s="11" t="str">
        <f ca="1">price</f>
        <v/>
      </c>
      <c r="U2122" s="4"/>
      <c r="V2122" s="4"/>
      <c r="W2122" s="221" t="str">
        <f ca="1">commission</f>
        <v/>
      </c>
      <c r="X2122" s="301"/>
    </row>
    <row r="2123" spans="1:24" x14ac:dyDescent="0.25">
      <c r="A2123" s="6" t="str">
        <f ca="1">no.</f>
        <v/>
      </c>
      <c r="E2123" s="4" t="str">
        <f ca="1">position</f>
        <v/>
      </c>
      <c r="I2123" s="318"/>
      <c r="J2123" s="25"/>
      <c r="L2123" s="4"/>
      <c r="N2123" s="6"/>
      <c r="P2123" s="6"/>
      <c r="Q2123" s="5" t="str">
        <f ca="1">score</f>
        <v/>
      </c>
      <c r="R2123" s="58" t="str">
        <f ca="1">rescore</f>
        <v/>
      </c>
      <c r="S2123" s="11" t="str">
        <f ca="1">price</f>
        <v/>
      </c>
      <c r="U2123" s="4"/>
      <c r="V2123" s="4"/>
      <c r="W2123" s="221" t="str">
        <f ca="1">commission</f>
        <v/>
      </c>
      <c r="X2123" s="301"/>
    </row>
    <row r="2124" spans="1:24" x14ac:dyDescent="0.25">
      <c r="A2124" s="6" t="str">
        <f ca="1">no.</f>
        <v/>
      </c>
      <c r="E2124" s="4" t="str">
        <f ca="1">position</f>
        <v/>
      </c>
      <c r="I2124" s="318"/>
      <c r="J2124" s="25"/>
      <c r="L2124" s="4"/>
      <c r="N2124" s="6"/>
      <c r="P2124" s="6"/>
      <c r="Q2124" s="5" t="str">
        <f ca="1">score</f>
        <v/>
      </c>
      <c r="R2124" s="58" t="str">
        <f ca="1">rescore</f>
        <v/>
      </c>
      <c r="S2124" s="11" t="str">
        <f ca="1">price</f>
        <v/>
      </c>
      <c r="U2124" s="4"/>
      <c r="V2124" s="4"/>
      <c r="W2124" s="221" t="str">
        <f ca="1">commission</f>
        <v/>
      </c>
      <c r="X2124" s="301"/>
    </row>
    <row r="2125" spans="1:24" x14ac:dyDescent="0.25">
      <c r="A2125" s="6" t="str">
        <f ca="1">no.</f>
        <v/>
      </c>
      <c r="E2125" s="4" t="str">
        <f ca="1">position</f>
        <v/>
      </c>
      <c r="I2125" s="318"/>
      <c r="J2125" s="25"/>
      <c r="L2125" s="4"/>
      <c r="N2125" s="6"/>
      <c r="P2125" s="6"/>
      <c r="Q2125" s="5" t="str">
        <f ca="1">score</f>
        <v/>
      </c>
      <c r="R2125" s="58" t="str">
        <f ca="1">rescore</f>
        <v/>
      </c>
      <c r="S2125" s="11" t="str">
        <f ca="1">price</f>
        <v/>
      </c>
      <c r="U2125" s="4"/>
      <c r="V2125" s="4"/>
      <c r="W2125" s="221" t="str">
        <f ca="1">commission</f>
        <v/>
      </c>
      <c r="X2125" s="301"/>
    </row>
    <row r="2126" spans="1:24" x14ac:dyDescent="0.25">
      <c r="A2126" s="6" t="str">
        <f ca="1">no.</f>
        <v/>
      </c>
      <c r="E2126" s="4" t="str">
        <f ca="1">position</f>
        <v/>
      </c>
      <c r="I2126" s="318"/>
      <c r="J2126" s="25"/>
      <c r="L2126" s="4"/>
      <c r="N2126" s="6"/>
      <c r="P2126" s="6"/>
      <c r="Q2126" s="5" t="str">
        <f ca="1">score</f>
        <v/>
      </c>
      <c r="R2126" s="58" t="str">
        <f ca="1">rescore</f>
        <v/>
      </c>
      <c r="S2126" s="11" t="str">
        <f ca="1">price</f>
        <v/>
      </c>
      <c r="U2126" s="4"/>
      <c r="V2126" s="4"/>
      <c r="W2126" s="221" t="str">
        <f ca="1">commission</f>
        <v/>
      </c>
      <c r="X2126" s="301"/>
    </row>
    <row r="2127" spans="1:24" x14ac:dyDescent="0.25">
      <c r="A2127" s="6" t="str">
        <f ca="1">no.</f>
        <v/>
      </c>
      <c r="E2127" s="4" t="str">
        <f ca="1">position</f>
        <v/>
      </c>
      <c r="I2127" s="318"/>
      <c r="J2127" s="25"/>
      <c r="L2127" s="4"/>
      <c r="N2127" s="6"/>
      <c r="P2127" s="6"/>
      <c r="Q2127" s="5" t="str">
        <f ca="1">score</f>
        <v/>
      </c>
      <c r="R2127" s="58" t="str">
        <f ca="1">rescore</f>
        <v/>
      </c>
      <c r="S2127" s="11" t="str">
        <f ca="1">price</f>
        <v/>
      </c>
      <c r="U2127" s="4"/>
      <c r="V2127" s="4"/>
      <c r="W2127" s="221" t="str">
        <f ca="1">commission</f>
        <v/>
      </c>
      <c r="X2127" s="301"/>
    </row>
    <row r="2128" spans="1:24" x14ac:dyDescent="0.25">
      <c r="A2128" s="6" t="str">
        <f ca="1">no.</f>
        <v/>
      </c>
      <c r="E2128" s="4" t="str">
        <f ca="1">position</f>
        <v/>
      </c>
      <c r="I2128" s="318"/>
      <c r="J2128" s="25"/>
      <c r="L2128" s="4"/>
      <c r="N2128" s="6"/>
      <c r="P2128" s="6"/>
      <c r="Q2128" s="5" t="str">
        <f ca="1">score</f>
        <v/>
      </c>
      <c r="R2128" s="58" t="str">
        <f ca="1">rescore</f>
        <v/>
      </c>
      <c r="S2128" s="11" t="str">
        <f ca="1">price</f>
        <v/>
      </c>
      <c r="U2128" s="4"/>
      <c r="V2128" s="4"/>
      <c r="W2128" s="221" t="str">
        <f ca="1">commission</f>
        <v/>
      </c>
      <c r="X2128" s="301"/>
    </row>
    <row r="2129" spans="1:24" x14ac:dyDescent="0.25">
      <c r="A2129" s="6" t="str">
        <f ca="1">no.</f>
        <v/>
      </c>
      <c r="E2129" s="4" t="str">
        <f ca="1">position</f>
        <v/>
      </c>
      <c r="I2129" s="318"/>
      <c r="J2129" s="25"/>
      <c r="L2129" s="4"/>
      <c r="N2129" s="6"/>
      <c r="P2129" s="6"/>
      <c r="Q2129" s="5" t="str">
        <f ca="1">score</f>
        <v/>
      </c>
      <c r="R2129" s="58" t="str">
        <f ca="1">rescore</f>
        <v/>
      </c>
      <c r="S2129" s="11" t="str">
        <f ca="1">price</f>
        <v/>
      </c>
      <c r="U2129" s="4"/>
      <c r="V2129" s="4"/>
      <c r="W2129" s="221" t="str">
        <f ca="1">commission</f>
        <v/>
      </c>
      <c r="X2129" s="301"/>
    </row>
    <row r="2130" spans="1:24" x14ac:dyDescent="0.25">
      <c r="A2130" s="6" t="str">
        <f ca="1">no.</f>
        <v/>
      </c>
      <c r="E2130" s="4" t="str">
        <f ca="1">position</f>
        <v/>
      </c>
      <c r="I2130" s="318"/>
      <c r="J2130" s="25"/>
      <c r="L2130" s="4"/>
      <c r="N2130" s="6"/>
      <c r="P2130" s="6"/>
      <c r="Q2130" s="5" t="str">
        <f ca="1">score</f>
        <v/>
      </c>
      <c r="R2130" s="58" t="str">
        <f ca="1">rescore</f>
        <v/>
      </c>
      <c r="S2130" s="11" t="str">
        <f ca="1">price</f>
        <v/>
      </c>
      <c r="U2130" s="4"/>
      <c r="V2130" s="4"/>
      <c r="W2130" s="221" t="str">
        <f ca="1">commission</f>
        <v/>
      </c>
      <c r="X2130" s="301"/>
    </row>
    <row r="2131" spans="1:24" x14ac:dyDescent="0.25">
      <c r="A2131" s="6" t="str">
        <f ca="1">no.</f>
        <v/>
      </c>
      <c r="E2131" s="4" t="str">
        <f ca="1">position</f>
        <v/>
      </c>
      <c r="I2131" s="318"/>
      <c r="J2131" s="25"/>
      <c r="L2131" s="4"/>
      <c r="N2131" s="6"/>
      <c r="P2131" s="6"/>
      <c r="Q2131" s="5" t="str">
        <f ca="1">score</f>
        <v/>
      </c>
      <c r="R2131" s="58" t="str">
        <f ca="1">rescore</f>
        <v/>
      </c>
      <c r="S2131" s="11" t="str">
        <f ca="1">price</f>
        <v/>
      </c>
      <c r="U2131" s="4"/>
      <c r="V2131" s="4"/>
      <c r="W2131" s="221" t="str">
        <f ca="1">commission</f>
        <v/>
      </c>
      <c r="X2131" s="301"/>
    </row>
    <row r="2132" spans="1:24" x14ac:dyDescent="0.25">
      <c r="A2132" s="6" t="str">
        <f ca="1">no.</f>
        <v/>
      </c>
      <c r="E2132" s="4" t="str">
        <f ca="1">position</f>
        <v/>
      </c>
      <c r="I2132" s="318"/>
      <c r="J2132" s="25"/>
      <c r="L2132" s="4"/>
      <c r="N2132" s="6"/>
      <c r="P2132" s="6"/>
      <c r="Q2132" s="5" t="str">
        <f ca="1">score</f>
        <v/>
      </c>
      <c r="R2132" s="58" t="str">
        <f ca="1">rescore</f>
        <v/>
      </c>
      <c r="S2132" s="11" t="str">
        <f ca="1">price</f>
        <v/>
      </c>
      <c r="U2132" s="4"/>
      <c r="V2132" s="4"/>
      <c r="W2132" s="221" t="str">
        <f ca="1">commission</f>
        <v/>
      </c>
      <c r="X2132" s="301"/>
    </row>
    <row r="2133" spans="1:24" x14ac:dyDescent="0.25">
      <c r="A2133" s="6" t="str">
        <f ca="1">no.</f>
        <v/>
      </c>
      <c r="E2133" s="4" t="str">
        <f ca="1">position</f>
        <v/>
      </c>
      <c r="I2133" s="318"/>
      <c r="J2133" s="25"/>
      <c r="L2133" s="4"/>
      <c r="N2133" s="6"/>
      <c r="P2133" s="6"/>
      <c r="Q2133" s="5" t="str">
        <f ca="1">score</f>
        <v/>
      </c>
      <c r="R2133" s="58" t="str">
        <f ca="1">rescore</f>
        <v/>
      </c>
      <c r="S2133" s="11" t="str">
        <f ca="1">price</f>
        <v/>
      </c>
      <c r="U2133" s="4"/>
      <c r="V2133" s="4"/>
      <c r="W2133" s="221" t="str">
        <f ca="1">commission</f>
        <v/>
      </c>
      <c r="X2133" s="301"/>
    </row>
    <row r="2134" spans="1:24" x14ac:dyDescent="0.25">
      <c r="A2134" s="6" t="str">
        <f ca="1">no.</f>
        <v/>
      </c>
      <c r="E2134" s="4" t="str">
        <f ca="1">position</f>
        <v/>
      </c>
      <c r="I2134" s="318"/>
      <c r="J2134" s="25"/>
      <c r="L2134" s="4"/>
      <c r="N2134" s="6"/>
      <c r="P2134" s="6"/>
      <c r="Q2134" s="5" t="str">
        <f ca="1">score</f>
        <v/>
      </c>
      <c r="R2134" s="58" t="str">
        <f ca="1">rescore</f>
        <v/>
      </c>
      <c r="S2134" s="11" t="str">
        <f ca="1">price</f>
        <v/>
      </c>
      <c r="U2134" s="4"/>
      <c r="V2134" s="4"/>
      <c r="W2134" s="221" t="str">
        <f ca="1">commission</f>
        <v/>
      </c>
      <c r="X2134" s="301"/>
    </row>
    <row r="2135" spans="1:24" x14ac:dyDescent="0.25">
      <c r="A2135" s="6" t="str">
        <f ca="1">no.</f>
        <v/>
      </c>
      <c r="E2135" s="4" t="str">
        <f ca="1">position</f>
        <v/>
      </c>
      <c r="I2135" s="318"/>
      <c r="J2135" s="25"/>
      <c r="L2135" s="4"/>
      <c r="N2135" s="6"/>
      <c r="P2135" s="6"/>
      <c r="Q2135" s="5" t="str">
        <f ca="1">score</f>
        <v/>
      </c>
      <c r="R2135" s="58" t="str">
        <f ca="1">rescore</f>
        <v/>
      </c>
      <c r="S2135" s="11" t="str">
        <f ca="1">price</f>
        <v/>
      </c>
      <c r="U2135" s="4"/>
      <c r="V2135" s="4"/>
      <c r="W2135" s="221" t="str">
        <f ca="1">commission</f>
        <v/>
      </c>
      <c r="X2135" s="301"/>
    </row>
    <row r="2136" spans="1:24" x14ac:dyDescent="0.25">
      <c r="A2136" s="6" t="str">
        <f ca="1">no.</f>
        <v/>
      </c>
      <c r="E2136" s="4" t="str">
        <f ca="1">position</f>
        <v/>
      </c>
      <c r="I2136" s="318"/>
      <c r="J2136" s="25"/>
      <c r="L2136" s="4"/>
      <c r="N2136" s="6"/>
      <c r="P2136" s="6"/>
      <c r="Q2136" s="5" t="str">
        <f ca="1">score</f>
        <v/>
      </c>
      <c r="R2136" s="58" t="str">
        <f ca="1">rescore</f>
        <v/>
      </c>
      <c r="S2136" s="11" t="str">
        <f ca="1">price</f>
        <v/>
      </c>
      <c r="U2136" s="4"/>
      <c r="V2136" s="4"/>
      <c r="W2136" s="221" t="str">
        <f ca="1">commission</f>
        <v/>
      </c>
      <c r="X2136" s="301"/>
    </row>
    <row r="2137" spans="1:24" x14ac:dyDescent="0.25">
      <c r="A2137" s="6" t="str">
        <f ca="1">no.</f>
        <v/>
      </c>
      <c r="E2137" s="4" t="str">
        <f ca="1">position</f>
        <v/>
      </c>
      <c r="I2137" s="318"/>
      <c r="J2137" s="25"/>
      <c r="L2137" s="4"/>
      <c r="N2137" s="6"/>
      <c r="P2137" s="6"/>
      <c r="Q2137" s="5" t="str">
        <f ca="1">score</f>
        <v/>
      </c>
      <c r="R2137" s="58" t="str">
        <f ca="1">rescore</f>
        <v/>
      </c>
      <c r="S2137" s="11" t="str">
        <f ca="1">price</f>
        <v/>
      </c>
      <c r="U2137" s="4"/>
      <c r="V2137" s="4"/>
      <c r="W2137" s="221" t="str">
        <f ca="1">commission</f>
        <v/>
      </c>
      <c r="X2137" s="301"/>
    </row>
    <row r="2138" spans="1:24" x14ac:dyDescent="0.25">
      <c r="A2138" s="6" t="str">
        <f ca="1">no.</f>
        <v/>
      </c>
      <c r="E2138" s="4" t="str">
        <f ca="1">position</f>
        <v/>
      </c>
      <c r="I2138" s="318"/>
      <c r="J2138" s="25"/>
      <c r="L2138" s="4"/>
      <c r="N2138" s="6"/>
      <c r="P2138" s="6"/>
      <c r="Q2138" s="5" t="str">
        <f ca="1">score</f>
        <v/>
      </c>
      <c r="R2138" s="58" t="str">
        <f ca="1">rescore</f>
        <v/>
      </c>
      <c r="S2138" s="11" t="str">
        <f ca="1">price</f>
        <v/>
      </c>
      <c r="U2138" s="4"/>
      <c r="V2138" s="4"/>
      <c r="W2138" s="221" t="str">
        <f ca="1">commission</f>
        <v/>
      </c>
      <c r="X2138" s="301"/>
    </row>
    <row r="2139" spans="1:24" x14ac:dyDescent="0.25">
      <c r="A2139" s="6" t="str">
        <f ca="1">no.</f>
        <v/>
      </c>
      <c r="E2139" s="4" t="str">
        <f ca="1">position</f>
        <v/>
      </c>
      <c r="I2139" s="318"/>
      <c r="J2139" s="25"/>
      <c r="L2139" s="4"/>
      <c r="N2139" s="6"/>
      <c r="P2139" s="6"/>
      <c r="Q2139" s="5" t="str">
        <f ca="1">score</f>
        <v/>
      </c>
      <c r="R2139" s="58" t="str">
        <f ca="1">rescore</f>
        <v/>
      </c>
      <c r="S2139" s="11" t="str">
        <f ca="1">price</f>
        <v/>
      </c>
      <c r="U2139" s="4"/>
      <c r="V2139" s="4"/>
      <c r="W2139" s="221" t="str">
        <f ca="1">commission</f>
        <v/>
      </c>
      <c r="X2139" s="301"/>
    </row>
    <row r="2140" spans="1:24" x14ac:dyDescent="0.25">
      <c r="A2140" s="6" t="str">
        <f ca="1">no.</f>
        <v/>
      </c>
      <c r="E2140" s="4" t="str">
        <f ca="1">position</f>
        <v/>
      </c>
      <c r="I2140" s="318"/>
      <c r="J2140" s="25"/>
      <c r="L2140" s="4"/>
      <c r="N2140" s="6"/>
      <c r="P2140" s="6"/>
      <c r="Q2140" s="5" t="str">
        <f ca="1">score</f>
        <v/>
      </c>
      <c r="R2140" s="58" t="str">
        <f ca="1">rescore</f>
        <v/>
      </c>
      <c r="S2140" s="11" t="str">
        <f ca="1">price</f>
        <v/>
      </c>
      <c r="U2140" s="4"/>
      <c r="V2140" s="4"/>
      <c r="W2140" s="221" t="str">
        <f ca="1">commission</f>
        <v/>
      </c>
      <c r="X2140" s="301"/>
    </row>
    <row r="2141" spans="1:24" x14ac:dyDescent="0.25">
      <c r="A2141" s="6" t="str">
        <f ca="1">no.</f>
        <v/>
      </c>
      <c r="E2141" s="4" t="str">
        <f ca="1">position</f>
        <v/>
      </c>
      <c r="I2141" s="318"/>
      <c r="J2141" s="25"/>
      <c r="L2141" s="4"/>
      <c r="N2141" s="6"/>
      <c r="P2141" s="6"/>
      <c r="Q2141" s="5" t="str">
        <f ca="1">score</f>
        <v/>
      </c>
      <c r="R2141" s="58" t="str">
        <f ca="1">rescore</f>
        <v/>
      </c>
      <c r="S2141" s="11" t="str">
        <f ca="1">price</f>
        <v/>
      </c>
      <c r="U2141" s="4"/>
      <c r="V2141" s="4"/>
      <c r="W2141" s="221" t="str">
        <f ca="1">commission</f>
        <v/>
      </c>
      <c r="X2141" s="301"/>
    </row>
    <row r="2142" spans="1:24" x14ac:dyDescent="0.25">
      <c r="A2142" s="6" t="str">
        <f ca="1">no.</f>
        <v/>
      </c>
      <c r="E2142" s="4" t="str">
        <f ca="1">position</f>
        <v/>
      </c>
      <c r="I2142" s="318"/>
      <c r="J2142" s="25"/>
      <c r="L2142" s="4"/>
      <c r="N2142" s="6"/>
      <c r="P2142" s="6"/>
      <c r="Q2142" s="5" t="str">
        <f ca="1">score</f>
        <v/>
      </c>
      <c r="R2142" s="58" t="str">
        <f ca="1">rescore</f>
        <v/>
      </c>
      <c r="S2142" s="11" t="str">
        <f ca="1">price</f>
        <v/>
      </c>
      <c r="U2142" s="4"/>
      <c r="V2142" s="4"/>
      <c r="W2142" s="221" t="str">
        <f ca="1">commission</f>
        <v/>
      </c>
      <c r="X2142" s="301"/>
    </row>
    <row r="2143" spans="1:24" x14ac:dyDescent="0.25">
      <c r="A2143" s="6" t="str">
        <f ca="1">no.</f>
        <v/>
      </c>
      <c r="E2143" s="4" t="str">
        <f ca="1">position</f>
        <v/>
      </c>
      <c r="I2143" s="318"/>
      <c r="J2143" s="25"/>
      <c r="L2143" s="4"/>
      <c r="N2143" s="6"/>
      <c r="P2143" s="6"/>
      <c r="Q2143" s="5" t="str">
        <f ca="1">score</f>
        <v/>
      </c>
      <c r="R2143" s="58" t="str">
        <f ca="1">rescore</f>
        <v/>
      </c>
      <c r="S2143" s="11" t="str">
        <f ca="1">price</f>
        <v/>
      </c>
      <c r="U2143" s="4"/>
      <c r="V2143" s="4"/>
      <c r="W2143" s="221" t="str">
        <f ca="1">commission</f>
        <v/>
      </c>
      <c r="X2143" s="301"/>
    </row>
    <row r="2144" spans="1:24" x14ac:dyDescent="0.25">
      <c r="A2144" s="6" t="str">
        <f ca="1">no.</f>
        <v/>
      </c>
      <c r="E2144" s="4" t="str">
        <f ca="1">position</f>
        <v/>
      </c>
      <c r="I2144" s="318"/>
      <c r="J2144" s="25"/>
      <c r="L2144" s="4"/>
      <c r="N2144" s="6"/>
      <c r="P2144" s="6"/>
      <c r="Q2144" s="5" t="str">
        <f ca="1">score</f>
        <v/>
      </c>
      <c r="R2144" s="58" t="str">
        <f ca="1">rescore</f>
        <v/>
      </c>
      <c r="S2144" s="11" t="str">
        <f ca="1">price</f>
        <v/>
      </c>
      <c r="U2144" s="4"/>
      <c r="V2144" s="4"/>
      <c r="W2144" s="221" t="str">
        <f ca="1">commission</f>
        <v/>
      </c>
      <c r="X2144" s="301"/>
    </row>
    <row r="2145" spans="1:24" x14ac:dyDescent="0.25">
      <c r="A2145" s="6" t="str">
        <f ca="1">no.</f>
        <v/>
      </c>
      <c r="E2145" s="4" t="str">
        <f ca="1">position</f>
        <v/>
      </c>
      <c r="I2145" s="318"/>
      <c r="J2145" s="25"/>
      <c r="L2145" s="4"/>
      <c r="N2145" s="6"/>
      <c r="P2145" s="6"/>
      <c r="Q2145" s="5" t="str">
        <f ca="1">score</f>
        <v/>
      </c>
      <c r="R2145" s="58" t="str">
        <f ca="1">rescore</f>
        <v/>
      </c>
      <c r="S2145" s="11" t="str">
        <f ca="1">price</f>
        <v/>
      </c>
      <c r="U2145" s="4"/>
      <c r="V2145" s="4"/>
      <c r="W2145" s="221" t="str">
        <f ca="1">commission</f>
        <v/>
      </c>
      <c r="X2145" s="301"/>
    </row>
    <row r="2146" spans="1:24" x14ac:dyDescent="0.25">
      <c r="A2146" s="6" t="str">
        <f ca="1">no.</f>
        <v/>
      </c>
      <c r="E2146" s="4" t="str">
        <f ca="1">position</f>
        <v/>
      </c>
      <c r="I2146" s="318"/>
      <c r="J2146" s="25"/>
      <c r="L2146" s="4"/>
      <c r="N2146" s="6"/>
      <c r="P2146" s="6"/>
      <c r="Q2146" s="5" t="str">
        <f ca="1">score</f>
        <v/>
      </c>
      <c r="R2146" s="58" t="str">
        <f ca="1">rescore</f>
        <v/>
      </c>
      <c r="S2146" s="11" t="str">
        <f ca="1">price</f>
        <v/>
      </c>
      <c r="U2146" s="4"/>
      <c r="V2146" s="4"/>
      <c r="W2146" s="221" t="str">
        <f ca="1">commission</f>
        <v/>
      </c>
      <c r="X2146" s="301"/>
    </row>
    <row r="2147" spans="1:24" x14ac:dyDescent="0.25">
      <c r="A2147" s="6" t="str">
        <f ca="1">no.</f>
        <v/>
      </c>
      <c r="E2147" s="4" t="str">
        <f ca="1">position</f>
        <v/>
      </c>
      <c r="I2147" s="318"/>
      <c r="J2147" s="25"/>
      <c r="L2147" s="4"/>
      <c r="N2147" s="6"/>
      <c r="P2147" s="6"/>
      <c r="Q2147" s="5" t="str">
        <f ca="1">score</f>
        <v/>
      </c>
      <c r="R2147" s="58" t="str">
        <f ca="1">rescore</f>
        <v/>
      </c>
      <c r="S2147" s="11" t="str">
        <f ca="1">price</f>
        <v/>
      </c>
      <c r="U2147" s="4"/>
      <c r="V2147" s="4"/>
      <c r="W2147" s="221" t="str">
        <f ca="1">commission</f>
        <v/>
      </c>
      <c r="X2147" s="301"/>
    </row>
    <row r="2148" spans="1:24" x14ac:dyDescent="0.25">
      <c r="A2148" s="6" t="str">
        <f ca="1">no.</f>
        <v/>
      </c>
      <c r="E2148" s="4" t="str">
        <f ca="1">position</f>
        <v/>
      </c>
      <c r="I2148" s="318"/>
      <c r="J2148" s="25"/>
      <c r="L2148" s="4"/>
      <c r="N2148" s="6"/>
      <c r="P2148" s="6"/>
      <c r="Q2148" s="5" t="str">
        <f ca="1">score</f>
        <v/>
      </c>
      <c r="R2148" s="58" t="str">
        <f ca="1">rescore</f>
        <v/>
      </c>
      <c r="S2148" s="11" t="str">
        <f ca="1">price</f>
        <v/>
      </c>
      <c r="U2148" s="4"/>
      <c r="V2148" s="4"/>
      <c r="W2148" s="221" t="str">
        <f ca="1">commission</f>
        <v/>
      </c>
      <c r="X2148" s="301"/>
    </row>
    <row r="2149" spans="1:24" x14ac:dyDescent="0.25">
      <c r="A2149" s="6" t="str">
        <f ca="1">no.</f>
        <v/>
      </c>
      <c r="E2149" s="4" t="str">
        <f ca="1">position</f>
        <v/>
      </c>
      <c r="I2149" s="318"/>
      <c r="J2149" s="25"/>
      <c r="L2149" s="4"/>
      <c r="N2149" s="6"/>
      <c r="P2149" s="6"/>
      <c r="Q2149" s="5" t="str">
        <f ca="1">score</f>
        <v/>
      </c>
      <c r="R2149" s="58" t="str">
        <f ca="1">rescore</f>
        <v/>
      </c>
      <c r="S2149" s="11" t="str">
        <f ca="1">price</f>
        <v/>
      </c>
      <c r="U2149" s="4"/>
      <c r="V2149" s="4"/>
      <c r="W2149" s="221" t="str">
        <f ca="1">commission</f>
        <v/>
      </c>
      <c r="X2149" s="301"/>
    </row>
    <row r="2150" spans="1:24" x14ac:dyDescent="0.25">
      <c r="A2150" s="6" t="str">
        <f ca="1">no.</f>
        <v/>
      </c>
      <c r="E2150" s="4" t="str">
        <f ca="1">position</f>
        <v/>
      </c>
      <c r="I2150" s="318"/>
      <c r="J2150" s="25"/>
      <c r="L2150" s="4"/>
      <c r="N2150" s="6"/>
      <c r="P2150" s="6"/>
      <c r="Q2150" s="5" t="str">
        <f ca="1">score</f>
        <v/>
      </c>
      <c r="R2150" s="58" t="str">
        <f ca="1">rescore</f>
        <v/>
      </c>
      <c r="S2150" s="11" t="str">
        <f ca="1">price</f>
        <v/>
      </c>
      <c r="U2150" s="4"/>
      <c r="V2150" s="4"/>
      <c r="W2150" s="221" t="str">
        <f ca="1">commission</f>
        <v/>
      </c>
      <c r="X2150" s="301"/>
    </row>
    <row r="2151" spans="1:24" x14ac:dyDescent="0.25">
      <c r="A2151" s="6" t="str">
        <f ca="1">no.</f>
        <v/>
      </c>
      <c r="E2151" s="4" t="str">
        <f ca="1">position</f>
        <v/>
      </c>
      <c r="I2151" s="318"/>
      <c r="J2151" s="25"/>
      <c r="L2151" s="4"/>
      <c r="N2151" s="6"/>
      <c r="P2151" s="6"/>
      <c r="Q2151" s="5" t="str">
        <f ca="1">score</f>
        <v/>
      </c>
      <c r="R2151" s="58" t="str">
        <f ca="1">rescore</f>
        <v/>
      </c>
      <c r="S2151" s="11" t="str">
        <f ca="1">price</f>
        <v/>
      </c>
      <c r="U2151" s="4"/>
      <c r="V2151" s="4"/>
      <c r="W2151" s="221" t="str">
        <f ca="1">commission</f>
        <v/>
      </c>
      <c r="X2151" s="301"/>
    </row>
    <row r="2152" spans="1:24" x14ac:dyDescent="0.25">
      <c r="A2152" s="6" t="str">
        <f ca="1">no.</f>
        <v/>
      </c>
      <c r="E2152" s="4" t="str">
        <f ca="1">position</f>
        <v/>
      </c>
      <c r="I2152" s="318"/>
      <c r="J2152" s="25"/>
      <c r="L2152" s="4"/>
      <c r="N2152" s="6"/>
      <c r="P2152" s="6"/>
      <c r="Q2152" s="5" t="str">
        <f ca="1">score</f>
        <v/>
      </c>
      <c r="R2152" s="58" t="str">
        <f ca="1">rescore</f>
        <v/>
      </c>
      <c r="S2152" s="11" t="str">
        <f ca="1">price</f>
        <v/>
      </c>
      <c r="U2152" s="4"/>
      <c r="V2152" s="4"/>
      <c r="W2152" s="221" t="str">
        <f ca="1">commission</f>
        <v/>
      </c>
      <c r="X2152" s="301"/>
    </row>
    <row r="2153" spans="1:24" x14ac:dyDescent="0.25">
      <c r="A2153" s="6" t="str">
        <f ca="1">no.</f>
        <v/>
      </c>
      <c r="E2153" s="4" t="str">
        <f ca="1">position</f>
        <v/>
      </c>
      <c r="I2153" s="318"/>
      <c r="J2153" s="25"/>
      <c r="L2153" s="4"/>
      <c r="N2153" s="6"/>
      <c r="P2153" s="6"/>
      <c r="Q2153" s="5" t="str">
        <f ca="1">score</f>
        <v/>
      </c>
      <c r="R2153" s="58" t="str">
        <f ca="1">rescore</f>
        <v/>
      </c>
      <c r="S2153" s="11" t="str">
        <f ca="1">price</f>
        <v/>
      </c>
      <c r="U2153" s="4"/>
      <c r="V2153" s="4"/>
      <c r="W2153" s="221" t="str">
        <f ca="1">commission</f>
        <v/>
      </c>
      <c r="X2153" s="301"/>
    </row>
    <row r="2154" spans="1:24" x14ac:dyDescent="0.25">
      <c r="A2154" s="6" t="str">
        <f ca="1">no.</f>
        <v/>
      </c>
      <c r="E2154" s="4" t="str">
        <f ca="1">position</f>
        <v/>
      </c>
      <c r="I2154" s="318"/>
      <c r="J2154" s="25"/>
      <c r="L2154" s="4"/>
      <c r="N2154" s="6"/>
      <c r="P2154" s="6"/>
      <c r="Q2154" s="5" t="str">
        <f ca="1">score</f>
        <v/>
      </c>
      <c r="R2154" s="58" t="str">
        <f ca="1">rescore</f>
        <v/>
      </c>
      <c r="S2154" s="11" t="str">
        <f ca="1">price</f>
        <v/>
      </c>
      <c r="U2154" s="4"/>
      <c r="V2154" s="4"/>
      <c r="W2154" s="221" t="str">
        <f ca="1">commission</f>
        <v/>
      </c>
      <c r="X2154" s="301"/>
    </row>
    <row r="2155" spans="1:24" x14ac:dyDescent="0.25">
      <c r="A2155" s="6" t="str">
        <f ca="1">no.</f>
        <v/>
      </c>
      <c r="E2155" s="4" t="str">
        <f ca="1">position</f>
        <v/>
      </c>
      <c r="I2155" s="318"/>
      <c r="J2155" s="25"/>
      <c r="L2155" s="4"/>
      <c r="N2155" s="6"/>
      <c r="P2155" s="6"/>
      <c r="Q2155" s="5" t="str">
        <f ca="1">score</f>
        <v/>
      </c>
      <c r="R2155" s="58" t="str">
        <f ca="1">rescore</f>
        <v/>
      </c>
      <c r="S2155" s="11" t="str">
        <f ca="1">price</f>
        <v/>
      </c>
      <c r="U2155" s="4"/>
      <c r="V2155" s="4"/>
      <c r="W2155" s="221" t="str">
        <f ca="1">commission</f>
        <v/>
      </c>
      <c r="X2155" s="301"/>
    </row>
    <row r="2156" spans="1:24" x14ac:dyDescent="0.25">
      <c r="A2156" s="6" t="str">
        <f ca="1">no.</f>
        <v/>
      </c>
      <c r="E2156" s="4" t="str">
        <f ca="1">position</f>
        <v/>
      </c>
      <c r="I2156" s="318"/>
      <c r="J2156" s="25"/>
      <c r="L2156" s="4"/>
      <c r="N2156" s="6"/>
      <c r="P2156" s="6"/>
      <c r="Q2156" s="5" t="str">
        <f ca="1">score</f>
        <v/>
      </c>
      <c r="R2156" s="58" t="str">
        <f ca="1">rescore</f>
        <v/>
      </c>
      <c r="S2156" s="11" t="str">
        <f ca="1">price</f>
        <v/>
      </c>
      <c r="U2156" s="4"/>
      <c r="V2156" s="4"/>
      <c r="W2156" s="221" t="str">
        <f ca="1">commission</f>
        <v/>
      </c>
      <c r="X2156" s="301"/>
    </row>
    <row r="2157" spans="1:24" x14ac:dyDescent="0.25">
      <c r="A2157" s="6" t="str">
        <f ca="1">no.</f>
        <v/>
      </c>
      <c r="E2157" s="4" t="str">
        <f ca="1">position</f>
        <v/>
      </c>
      <c r="I2157" s="318"/>
      <c r="J2157" s="25"/>
      <c r="L2157" s="4"/>
      <c r="N2157" s="6"/>
      <c r="P2157" s="6"/>
      <c r="Q2157" s="5" t="str">
        <f ca="1">score</f>
        <v/>
      </c>
      <c r="R2157" s="58" t="str">
        <f ca="1">rescore</f>
        <v/>
      </c>
      <c r="S2157" s="11" t="str">
        <f ca="1">price</f>
        <v/>
      </c>
      <c r="U2157" s="4"/>
      <c r="V2157" s="4"/>
      <c r="W2157" s="221" t="str">
        <f ca="1">commission</f>
        <v/>
      </c>
      <c r="X2157" s="301"/>
    </row>
    <row r="2158" spans="1:24" x14ac:dyDescent="0.25">
      <c r="A2158" s="6" t="str">
        <f ca="1">no.</f>
        <v/>
      </c>
      <c r="E2158" s="4" t="str">
        <f ca="1">position</f>
        <v/>
      </c>
      <c r="I2158" s="318"/>
      <c r="J2158" s="25"/>
      <c r="L2158" s="4"/>
      <c r="N2158" s="6"/>
      <c r="P2158" s="6"/>
      <c r="Q2158" s="5" t="str">
        <f ca="1">score</f>
        <v/>
      </c>
      <c r="R2158" s="58" t="str">
        <f ca="1">rescore</f>
        <v/>
      </c>
      <c r="S2158" s="11" t="str">
        <f ca="1">price</f>
        <v/>
      </c>
      <c r="U2158" s="4"/>
      <c r="V2158" s="4"/>
      <c r="W2158" s="221" t="str">
        <f ca="1">commission</f>
        <v/>
      </c>
      <c r="X2158" s="301"/>
    </row>
    <row r="2159" spans="1:24" x14ac:dyDescent="0.25">
      <c r="A2159" s="6" t="str">
        <f ca="1">no.</f>
        <v/>
      </c>
      <c r="E2159" s="4" t="str">
        <f ca="1">position</f>
        <v/>
      </c>
      <c r="I2159" s="318"/>
      <c r="J2159" s="25"/>
      <c r="L2159" s="4"/>
      <c r="N2159" s="6"/>
      <c r="P2159" s="6"/>
      <c r="Q2159" s="5" t="str">
        <f ca="1">score</f>
        <v/>
      </c>
      <c r="R2159" s="58" t="str">
        <f ca="1">rescore</f>
        <v/>
      </c>
      <c r="S2159" s="11" t="str">
        <f ca="1">price</f>
        <v/>
      </c>
      <c r="U2159" s="4"/>
      <c r="V2159" s="4"/>
      <c r="W2159" s="221" t="str">
        <f ca="1">commission</f>
        <v/>
      </c>
      <c r="X2159" s="301"/>
    </row>
    <row r="2160" spans="1:24" x14ac:dyDescent="0.25">
      <c r="A2160" s="6" t="str">
        <f ca="1">no.</f>
        <v/>
      </c>
      <c r="E2160" s="4" t="str">
        <f ca="1">position</f>
        <v/>
      </c>
      <c r="I2160" s="318"/>
      <c r="J2160" s="25"/>
      <c r="L2160" s="4"/>
      <c r="N2160" s="6"/>
      <c r="P2160" s="6"/>
      <c r="Q2160" s="5" t="str">
        <f ca="1">score</f>
        <v/>
      </c>
      <c r="R2160" s="58" t="str">
        <f ca="1">rescore</f>
        <v/>
      </c>
      <c r="S2160" s="11" t="str">
        <f ca="1">price</f>
        <v/>
      </c>
      <c r="U2160" s="4"/>
      <c r="V2160" s="4"/>
      <c r="W2160" s="221" t="str">
        <f ca="1">commission</f>
        <v/>
      </c>
      <c r="X2160" s="301"/>
    </row>
    <row r="2161" spans="1:24" x14ac:dyDescent="0.25">
      <c r="A2161" s="6" t="str">
        <f ca="1">no.</f>
        <v/>
      </c>
      <c r="E2161" s="4" t="str">
        <f ca="1">position</f>
        <v/>
      </c>
      <c r="I2161" s="318"/>
      <c r="J2161" s="25"/>
      <c r="L2161" s="4"/>
      <c r="N2161" s="6"/>
      <c r="P2161" s="6"/>
      <c r="Q2161" s="5" t="str">
        <f ca="1">score</f>
        <v/>
      </c>
      <c r="R2161" s="58" t="str">
        <f ca="1">rescore</f>
        <v/>
      </c>
      <c r="S2161" s="11" t="str">
        <f ca="1">price</f>
        <v/>
      </c>
      <c r="U2161" s="4"/>
      <c r="V2161" s="4"/>
      <c r="W2161" s="221" t="str">
        <f ca="1">commission</f>
        <v/>
      </c>
      <c r="X2161" s="301"/>
    </row>
    <row r="2162" spans="1:24" x14ac:dyDescent="0.25">
      <c r="A2162" s="6" t="str">
        <f ca="1">no.</f>
        <v/>
      </c>
      <c r="E2162" s="4" t="str">
        <f ca="1">position</f>
        <v/>
      </c>
      <c r="I2162" s="318"/>
      <c r="J2162" s="25"/>
      <c r="L2162" s="4"/>
      <c r="N2162" s="6"/>
      <c r="P2162" s="6"/>
      <c r="Q2162" s="5" t="str">
        <f ca="1">score</f>
        <v/>
      </c>
      <c r="R2162" s="58" t="str">
        <f ca="1">rescore</f>
        <v/>
      </c>
      <c r="S2162" s="11" t="str">
        <f ca="1">price</f>
        <v/>
      </c>
      <c r="U2162" s="4"/>
      <c r="V2162" s="4"/>
      <c r="W2162" s="221" t="str">
        <f ca="1">commission</f>
        <v/>
      </c>
      <c r="X2162" s="301"/>
    </row>
    <row r="2163" spans="1:24" x14ac:dyDescent="0.25">
      <c r="A2163" s="6" t="str">
        <f ca="1">no.</f>
        <v/>
      </c>
      <c r="E2163" s="4" t="str">
        <f ca="1">position</f>
        <v/>
      </c>
      <c r="I2163" s="318"/>
      <c r="J2163" s="25"/>
      <c r="L2163" s="4"/>
      <c r="N2163" s="6"/>
      <c r="P2163" s="6"/>
      <c r="Q2163" s="5" t="str">
        <f ca="1">score</f>
        <v/>
      </c>
      <c r="R2163" s="58" t="str">
        <f ca="1">rescore</f>
        <v/>
      </c>
      <c r="S2163" s="11" t="str">
        <f ca="1">price</f>
        <v/>
      </c>
      <c r="U2163" s="4"/>
      <c r="V2163" s="4"/>
      <c r="W2163" s="221" t="str">
        <f ca="1">commission</f>
        <v/>
      </c>
      <c r="X2163" s="301"/>
    </row>
    <row r="2164" spans="1:24" x14ac:dyDescent="0.25">
      <c r="A2164" s="6" t="str">
        <f ca="1">no.</f>
        <v/>
      </c>
      <c r="E2164" s="4" t="str">
        <f ca="1">position</f>
        <v/>
      </c>
      <c r="I2164" s="318"/>
      <c r="J2164" s="25"/>
      <c r="L2164" s="4"/>
      <c r="N2164" s="6"/>
      <c r="P2164" s="6"/>
      <c r="Q2164" s="5" t="str">
        <f ca="1">score</f>
        <v/>
      </c>
      <c r="R2164" s="58" t="str">
        <f ca="1">rescore</f>
        <v/>
      </c>
      <c r="S2164" s="11" t="str">
        <f ca="1">price</f>
        <v/>
      </c>
      <c r="U2164" s="4"/>
      <c r="V2164" s="4"/>
      <c r="W2164" s="221" t="str">
        <f ca="1">commission</f>
        <v/>
      </c>
      <c r="X2164" s="301"/>
    </row>
    <row r="2165" spans="1:24" x14ac:dyDescent="0.25">
      <c r="A2165" s="6" t="str">
        <f ca="1">no.</f>
        <v/>
      </c>
      <c r="E2165" s="4" t="str">
        <f ca="1">position</f>
        <v/>
      </c>
      <c r="I2165" s="318"/>
      <c r="J2165" s="25"/>
      <c r="L2165" s="4"/>
      <c r="N2165" s="6"/>
      <c r="P2165" s="6"/>
      <c r="Q2165" s="5" t="str">
        <f ca="1">score</f>
        <v/>
      </c>
      <c r="R2165" s="58" t="str">
        <f ca="1">rescore</f>
        <v/>
      </c>
      <c r="S2165" s="11" t="str">
        <f ca="1">price</f>
        <v/>
      </c>
      <c r="U2165" s="4"/>
      <c r="V2165" s="4"/>
      <c r="W2165" s="221" t="str">
        <f ca="1">commission</f>
        <v/>
      </c>
      <c r="X2165" s="301"/>
    </row>
    <row r="2166" spans="1:24" x14ac:dyDescent="0.25">
      <c r="A2166" s="6" t="str">
        <f ca="1">no.</f>
        <v/>
      </c>
      <c r="E2166" s="4" t="str">
        <f ca="1">position</f>
        <v/>
      </c>
      <c r="I2166" s="318"/>
      <c r="J2166" s="25"/>
      <c r="L2166" s="4"/>
      <c r="N2166" s="6"/>
      <c r="P2166" s="6"/>
      <c r="Q2166" s="5" t="str">
        <f ca="1">score</f>
        <v/>
      </c>
      <c r="R2166" s="58" t="str">
        <f ca="1">rescore</f>
        <v/>
      </c>
      <c r="S2166" s="11" t="str">
        <f ca="1">price</f>
        <v/>
      </c>
      <c r="U2166" s="4"/>
      <c r="V2166" s="4"/>
      <c r="W2166" s="221" t="str">
        <f ca="1">commission</f>
        <v/>
      </c>
      <c r="X2166" s="301"/>
    </row>
    <row r="2167" spans="1:24" x14ac:dyDescent="0.25">
      <c r="A2167" s="6" t="str">
        <f ca="1">no.</f>
        <v/>
      </c>
      <c r="E2167" s="4" t="str">
        <f ca="1">position</f>
        <v/>
      </c>
      <c r="I2167" s="318"/>
      <c r="J2167" s="25"/>
      <c r="L2167" s="4"/>
      <c r="N2167" s="6"/>
      <c r="P2167" s="6"/>
      <c r="Q2167" s="5" t="str">
        <f ca="1">score</f>
        <v/>
      </c>
      <c r="R2167" s="58" t="str">
        <f ca="1">rescore</f>
        <v/>
      </c>
      <c r="S2167" s="11" t="str">
        <f ca="1">price</f>
        <v/>
      </c>
      <c r="U2167" s="4"/>
      <c r="V2167" s="4"/>
      <c r="W2167" s="221" t="str">
        <f ca="1">commission</f>
        <v/>
      </c>
      <c r="X2167" s="301"/>
    </row>
    <row r="2168" spans="1:24" x14ac:dyDescent="0.25">
      <c r="A2168" s="6" t="str">
        <f ca="1">no.</f>
        <v/>
      </c>
      <c r="E2168" s="4" t="str">
        <f ca="1">position</f>
        <v/>
      </c>
      <c r="I2168" s="318"/>
      <c r="J2168" s="25"/>
      <c r="L2168" s="4"/>
      <c r="N2168" s="6"/>
      <c r="P2168" s="6"/>
      <c r="Q2168" s="5" t="str">
        <f ca="1">score</f>
        <v/>
      </c>
      <c r="R2168" s="58" t="str">
        <f ca="1">rescore</f>
        <v/>
      </c>
      <c r="S2168" s="11" t="str">
        <f ca="1">price</f>
        <v/>
      </c>
      <c r="U2168" s="4"/>
      <c r="V2168" s="4"/>
      <c r="W2168" s="221" t="str">
        <f ca="1">commission</f>
        <v/>
      </c>
      <c r="X2168" s="301"/>
    </row>
    <row r="2169" spans="1:24" x14ac:dyDescent="0.25">
      <c r="A2169" s="6" t="str">
        <f ca="1">no.</f>
        <v/>
      </c>
      <c r="E2169" s="4" t="str">
        <f ca="1">position</f>
        <v/>
      </c>
      <c r="I2169" s="318"/>
      <c r="J2169" s="25"/>
      <c r="L2169" s="4"/>
      <c r="N2169" s="6"/>
      <c r="P2169" s="6"/>
      <c r="Q2169" s="5" t="str">
        <f ca="1">score</f>
        <v/>
      </c>
      <c r="R2169" s="58" t="str">
        <f ca="1">rescore</f>
        <v/>
      </c>
      <c r="S2169" s="11" t="str">
        <f ca="1">price</f>
        <v/>
      </c>
      <c r="U2169" s="4"/>
      <c r="V2169" s="4"/>
      <c r="W2169" s="221" t="str">
        <f ca="1">commission</f>
        <v/>
      </c>
      <c r="X2169" s="301"/>
    </row>
    <row r="2170" spans="1:24" x14ac:dyDescent="0.25">
      <c r="A2170" s="6" t="str">
        <f ca="1">no.</f>
        <v/>
      </c>
      <c r="E2170" s="4" t="str">
        <f ca="1">position</f>
        <v/>
      </c>
      <c r="I2170" s="318"/>
      <c r="J2170" s="25"/>
      <c r="L2170" s="4"/>
      <c r="N2170" s="6"/>
      <c r="P2170" s="6"/>
      <c r="Q2170" s="5" t="str">
        <f ca="1">score</f>
        <v/>
      </c>
      <c r="R2170" s="58" t="str">
        <f ca="1">rescore</f>
        <v/>
      </c>
      <c r="S2170" s="11" t="str">
        <f ca="1">price</f>
        <v/>
      </c>
      <c r="U2170" s="4"/>
      <c r="V2170" s="4"/>
      <c r="W2170" s="221" t="str">
        <f ca="1">commission</f>
        <v/>
      </c>
      <c r="X2170" s="301"/>
    </row>
    <row r="2171" spans="1:24" x14ac:dyDescent="0.25">
      <c r="A2171" s="6" t="str">
        <f ca="1">no.</f>
        <v/>
      </c>
      <c r="E2171" s="4" t="str">
        <f ca="1">position</f>
        <v/>
      </c>
      <c r="I2171" s="318"/>
      <c r="J2171" s="25"/>
      <c r="L2171" s="4"/>
      <c r="N2171" s="6"/>
      <c r="P2171" s="6"/>
      <c r="Q2171" s="5" t="str">
        <f ca="1">score</f>
        <v/>
      </c>
      <c r="R2171" s="58" t="str">
        <f ca="1">rescore</f>
        <v/>
      </c>
      <c r="S2171" s="11" t="str">
        <f ca="1">price</f>
        <v/>
      </c>
      <c r="U2171" s="4"/>
      <c r="V2171" s="4"/>
      <c r="W2171" s="221" t="str">
        <f ca="1">commission</f>
        <v/>
      </c>
      <c r="X2171" s="301"/>
    </row>
    <row r="2172" spans="1:24" x14ac:dyDescent="0.25">
      <c r="A2172" s="6" t="str">
        <f ca="1">no.</f>
        <v/>
      </c>
      <c r="E2172" s="4" t="str">
        <f ca="1">position</f>
        <v/>
      </c>
      <c r="I2172" s="318"/>
      <c r="J2172" s="25"/>
      <c r="L2172" s="4"/>
      <c r="N2172" s="6"/>
      <c r="P2172" s="6"/>
      <c r="Q2172" s="5" t="str">
        <f ca="1">score</f>
        <v/>
      </c>
      <c r="R2172" s="58" t="str">
        <f ca="1">rescore</f>
        <v/>
      </c>
      <c r="S2172" s="11" t="str">
        <f ca="1">price</f>
        <v/>
      </c>
      <c r="U2172" s="4"/>
      <c r="V2172" s="4"/>
      <c r="W2172" s="221" t="str">
        <f ca="1">commission</f>
        <v/>
      </c>
      <c r="X2172" s="301"/>
    </row>
    <row r="2173" spans="1:24" x14ac:dyDescent="0.25">
      <c r="A2173" s="6" t="str">
        <f ca="1">no.</f>
        <v/>
      </c>
      <c r="E2173" s="4" t="str">
        <f ca="1">position</f>
        <v/>
      </c>
      <c r="I2173" s="318"/>
      <c r="J2173" s="25"/>
      <c r="L2173" s="4"/>
      <c r="N2173" s="6"/>
      <c r="P2173" s="6"/>
      <c r="Q2173" s="5" t="str">
        <f ca="1">score</f>
        <v/>
      </c>
      <c r="R2173" s="58" t="str">
        <f ca="1">rescore</f>
        <v/>
      </c>
      <c r="S2173" s="11" t="str">
        <f ca="1">price</f>
        <v/>
      </c>
      <c r="U2173" s="4"/>
      <c r="V2173" s="4"/>
      <c r="W2173" s="221" t="str">
        <f ca="1">commission</f>
        <v/>
      </c>
      <c r="X2173" s="301"/>
    </row>
    <row r="2174" spans="1:24" x14ac:dyDescent="0.25">
      <c r="A2174" s="6" t="str">
        <f ca="1">no.</f>
        <v/>
      </c>
      <c r="E2174" s="4" t="str">
        <f ca="1">position</f>
        <v/>
      </c>
      <c r="I2174" s="318"/>
      <c r="J2174" s="25"/>
      <c r="L2174" s="4"/>
      <c r="N2174" s="6"/>
      <c r="P2174" s="6"/>
      <c r="Q2174" s="5" t="str">
        <f ca="1">score</f>
        <v/>
      </c>
      <c r="R2174" s="58" t="str">
        <f ca="1">rescore</f>
        <v/>
      </c>
      <c r="S2174" s="11" t="str">
        <f ca="1">price</f>
        <v/>
      </c>
      <c r="U2174" s="4"/>
      <c r="V2174" s="4"/>
      <c r="W2174" s="221" t="str">
        <f ca="1">commission</f>
        <v/>
      </c>
      <c r="X2174" s="301"/>
    </row>
    <row r="2175" spans="1:24" x14ac:dyDescent="0.25">
      <c r="A2175" s="6" t="str">
        <f ca="1">no.</f>
        <v/>
      </c>
      <c r="E2175" s="4" t="str">
        <f ca="1">position</f>
        <v/>
      </c>
      <c r="I2175" s="318"/>
      <c r="J2175" s="25"/>
      <c r="L2175" s="4"/>
      <c r="N2175" s="6"/>
      <c r="P2175" s="6"/>
      <c r="Q2175" s="5" t="str">
        <f ca="1">score</f>
        <v/>
      </c>
      <c r="R2175" s="58" t="str">
        <f ca="1">rescore</f>
        <v/>
      </c>
      <c r="S2175" s="11" t="str">
        <f ca="1">price</f>
        <v/>
      </c>
      <c r="U2175" s="4"/>
      <c r="V2175" s="4"/>
      <c r="W2175" s="221" t="str">
        <f ca="1">commission</f>
        <v/>
      </c>
      <c r="X2175" s="301"/>
    </row>
    <row r="2176" spans="1:24" x14ac:dyDescent="0.25">
      <c r="A2176" s="6" t="str">
        <f ca="1">no.</f>
        <v/>
      </c>
      <c r="E2176" s="4" t="str">
        <f ca="1">position</f>
        <v/>
      </c>
      <c r="I2176" s="318"/>
      <c r="J2176" s="25"/>
      <c r="L2176" s="4"/>
      <c r="N2176" s="6"/>
      <c r="P2176" s="6"/>
      <c r="Q2176" s="5" t="str">
        <f ca="1">score</f>
        <v/>
      </c>
      <c r="R2176" s="58" t="str">
        <f ca="1">rescore</f>
        <v/>
      </c>
      <c r="S2176" s="11" t="str">
        <f ca="1">price</f>
        <v/>
      </c>
      <c r="U2176" s="4"/>
      <c r="V2176" s="4"/>
      <c r="W2176" s="221" t="str">
        <f ca="1">commission</f>
        <v/>
      </c>
      <c r="X2176" s="301"/>
    </row>
    <row r="2177" spans="1:24" x14ac:dyDescent="0.25">
      <c r="A2177" s="6" t="str">
        <f ca="1">no.</f>
        <v/>
      </c>
      <c r="E2177" s="4" t="str">
        <f ca="1">position</f>
        <v/>
      </c>
      <c r="I2177" s="318"/>
      <c r="J2177" s="25"/>
      <c r="L2177" s="4"/>
      <c r="N2177" s="6"/>
      <c r="P2177" s="6"/>
      <c r="Q2177" s="5" t="str">
        <f ca="1">score</f>
        <v/>
      </c>
      <c r="R2177" s="58" t="str">
        <f ca="1">rescore</f>
        <v/>
      </c>
      <c r="S2177" s="11" t="str">
        <f ca="1">price</f>
        <v/>
      </c>
      <c r="U2177" s="4"/>
      <c r="V2177" s="4"/>
      <c r="W2177" s="221" t="str">
        <f ca="1">commission</f>
        <v/>
      </c>
      <c r="X2177" s="301"/>
    </row>
    <row r="2178" spans="1:24" x14ac:dyDescent="0.25">
      <c r="A2178" s="6" t="str">
        <f ca="1">no.</f>
        <v/>
      </c>
      <c r="E2178" s="4" t="str">
        <f ca="1">position</f>
        <v/>
      </c>
      <c r="I2178" s="318"/>
      <c r="J2178" s="25"/>
      <c r="L2178" s="4"/>
      <c r="N2178" s="6"/>
      <c r="P2178" s="6"/>
      <c r="Q2178" s="5" t="str">
        <f ca="1">score</f>
        <v/>
      </c>
      <c r="R2178" s="58" t="str">
        <f ca="1">rescore</f>
        <v/>
      </c>
      <c r="S2178" s="11" t="str">
        <f ca="1">price</f>
        <v/>
      </c>
      <c r="U2178" s="4"/>
      <c r="V2178" s="4"/>
      <c r="W2178" s="221" t="str">
        <f ca="1">commission</f>
        <v/>
      </c>
      <c r="X2178" s="301"/>
    </row>
    <row r="2179" spans="1:24" x14ac:dyDescent="0.25">
      <c r="A2179" s="6" t="str">
        <f ca="1">no.</f>
        <v/>
      </c>
      <c r="E2179" s="4" t="str">
        <f ca="1">position</f>
        <v/>
      </c>
      <c r="I2179" s="318"/>
      <c r="J2179" s="25"/>
      <c r="L2179" s="4"/>
      <c r="N2179" s="6"/>
      <c r="P2179" s="6"/>
      <c r="Q2179" s="5" t="str">
        <f ca="1">score</f>
        <v/>
      </c>
      <c r="R2179" s="58" t="str">
        <f ca="1">rescore</f>
        <v/>
      </c>
      <c r="S2179" s="11" t="str">
        <f ca="1">price</f>
        <v/>
      </c>
      <c r="U2179" s="4"/>
      <c r="V2179" s="4"/>
      <c r="W2179" s="221" t="str">
        <f ca="1">commission</f>
        <v/>
      </c>
      <c r="X2179" s="301"/>
    </row>
    <row r="2180" spans="1:24" x14ac:dyDescent="0.25">
      <c r="A2180" s="6" t="str">
        <f ca="1">no.</f>
        <v/>
      </c>
      <c r="E2180" s="4" t="str">
        <f ca="1">position</f>
        <v/>
      </c>
      <c r="I2180" s="318"/>
      <c r="J2180" s="25"/>
      <c r="L2180" s="4"/>
      <c r="N2180" s="6"/>
      <c r="P2180" s="6"/>
      <c r="Q2180" s="5" t="str">
        <f ca="1">score</f>
        <v/>
      </c>
      <c r="R2180" s="58" t="str">
        <f ca="1">rescore</f>
        <v/>
      </c>
      <c r="S2180" s="11" t="str">
        <f ca="1">price</f>
        <v/>
      </c>
      <c r="U2180" s="4"/>
      <c r="V2180" s="4"/>
      <c r="W2180" s="221" t="str">
        <f ca="1">commission</f>
        <v/>
      </c>
      <c r="X2180" s="301"/>
    </row>
    <row r="2181" spans="1:24" x14ac:dyDescent="0.25">
      <c r="A2181" s="6" t="str">
        <f ca="1">no.</f>
        <v/>
      </c>
      <c r="E2181" s="4" t="str">
        <f ca="1">position</f>
        <v/>
      </c>
      <c r="I2181" s="318"/>
      <c r="J2181" s="25"/>
      <c r="L2181" s="4"/>
      <c r="N2181" s="6"/>
      <c r="P2181" s="6"/>
      <c r="Q2181" s="5" t="str">
        <f ca="1">score</f>
        <v/>
      </c>
      <c r="R2181" s="58" t="str">
        <f ca="1">rescore</f>
        <v/>
      </c>
      <c r="S2181" s="11" t="str">
        <f ca="1">price</f>
        <v/>
      </c>
      <c r="U2181" s="4"/>
      <c r="V2181" s="4"/>
      <c r="W2181" s="221" t="str">
        <f ca="1">commission</f>
        <v/>
      </c>
      <c r="X2181" s="301"/>
    </row>
    <row r="2182" spans="1:24" x14ac:dyDescent="0.25">
      <c r="A2182" s="6" t="str">
        <f ca="1">no.</f>
        <v/>
      </c>
      <c r="E2182" s="4" t="str">
        <f ca="1">position</f>
        <v/>
      </c>
      <c r="I2182" s="318"/>
      <c r="J2182" s="25"/>
      <c r="L2182" s="4"/>
      <c r="N2182" s="6"/>
      <c r="P2182" s="6"/>
      <c r="Q2182" s="5" t="str">
        <f ca="1">score</f>
        <v/>
      </c>
      <c r="R2182" s="58" t="str">
        <f ca="1">rescore</f>
        <v/>
      </c>
      <c r="S2182" s="11" t="str">
        <f ca="1">price</f>
        <v/>
      </c>
      <c r="U2182" s="4"/>
      <c r="V2182" s="4"/>
      <c r="W2182" s="221" t="str">
        <f ca="1">commission</f>
        <v/>
      </c>
      <c r="X2182" s="301"/>
    </row>
    <row r="2183" spans="1:24" x14ac:dyDescent="0.25">
      <c r="A2183" s="6" t="str">
        <f ca="1">no.</f>
        <v/>
      </c>
      <c r="E2183" s="4" t="str">
        <f ca="1">position</f>
        <v/>
      </c>
      <c r="I2183" s="318"/>
      <c r="J2183" s="25"/>
      <c r="L2183" s="4"/>
      <c r="N2183" s="6"/>
      <c r="P2183" s="6"/>
      <c r="Q2183" s="5" t="str">
        <f ca="1">score</f>
        <v/>
      </c>
      <c r="R2183" s="58" t="str">
        <f ca="1">rescore</f>
        <v/>
      </c>
      <c r="S2183" s="11" t="str">
        <f ca="1">price</f>
        <v/>
      </c>
      <c r="U2183" s="4"/>
      <c r="V2183" s="4"/>
      <c r="W2183" s="221" t="str">
        <f ca="1">commission</f>
        <v/>
      </c>
      <c r="X2183" s="301"/>
    </row>
    <row r="2184" spans="1:24" x14ac:dyDescent="0.25">
      <c r="A2184" s="6" t="str">
        <f ca="1">no.</f>
        <v/>
      </c>
      <c r="E2184" s="4" t="str">
        <f ca="1">position</f>
        <v/>
      </c>
      <c r="I2184" s="318"/>
      <c r="J2184" s="25"/>
      <c r="L2184" s="4"/>
      <c r="N2184" s="6"/>
      <c r="P2184" s="6"/>
      <c r="Q2184" s="5" t="str">
        <f ca="1">score</f>
        <v/>
      </c>
      <c r="R2184" s="58" t="str">
        <f ca="1">rescore</f>
        <v/>
      </c>
      <c r="S2184" s="11" t="str">
        <f ca="1">price</f>
        <v/>
      </c>
      <c r="U2184" s="4"/>
      <c r="V2184" s="4"/>
      <c r="W2184" s="221" t="str">
        <f ca="1">commission</f>
        <v/>
      </c>
      <c r="X2184" s="301"/>
    </row>
    <row r="2185" spans="1:24" x14ac:dyDescent="0.25">
      <c r="A2185" s="6" t="str">
        <f ca="1">no.</f>
        <v/>
      </c>
      <c r="E2185" s="4" t="str">
        <f ca="1">position</f>
        <v/>
      </c>
      <c r="I2185" s="318"/>
      <c r="J2185" s="25"/>
      <c r="L2185" s="4"/>
      <c r="N2185" s="6"/>
      <c r="P2185" s="6"/>
      <c r="Q2185" s="5" t="str">
        <f ca="1">score</f>
        <v/>
      </c>
      <c r="R2185" s="58" t="str">
        <f ca="1">rescore</f>
        <v/>
      </c>
      <c r="S2185" s="11" t="str">
        <f ca="1">price</f>
        <v/>
      </c>
      <c r="U2185" s="4"/>
      <c r="V2185" s="4"/>
      <c r="W2185" s="221" t="str">
        <f ca="1">commission</f>
        <v/>
      </c>
      <c r="X2185" s="301"/>
    </row>
    <row r="2186" spans="1:24" x14ac:dyDescent="0.25">
      <c r="A2186" s="6" t="str">
        <f ca="1">no.</f>
        <v/>
      </c>
      <c r="E2186" s="4" t="str">
        <f ca="1">position</f>
        <v/>
      </c>
      <c r="I2186" s="318"/>
      <c r="J2186" s="25"/>
      <c r="L2186" s="4"/>
      <c r="N2186" s="6"/>
      <c r="P2186" s="6"/>
      <c r="Q2186" s="5" t="str">
        <f ca="1">score</f>
        <v/>
      </c>
      <c r="R2186" s="58" t="str">
        <f ca="1">rescore</f>
        <v/>
      </c>
      <c r="S2186" s="11" t="str">
        <f ca="1">price</f>
        <v/>
      </c>
      <c r="U2186" s="4"/>
      <c r="V2186" s="4"/>
      <c r="W2186" s="221" t="str">
        <f ca="1">commission</f>
        <v/>
      </c>
      <c r="X2186" s="301"/>
    </row>
    <row r="2187" spans="1:24" x14ac:dyDescent="0.25">
      <c r="A2187" s="6" t="str">
        <f ca="1">no.</f>
        <v/>
      </c>
      <c r="E2187" s="4" t="str">
        <f ca="1">position</f>
        <v/>
      </c>
      <c r="I2187" s="318"/>
      <c r="J2187" s="25"/>
      <c r="L2187" s="4"/>
      <c r="N2187" s="6"/>
      <c r="P2187" s="6"/>
      <c r="Q2187" s="5" t="str">
        <f ca="1">score</f>
        <v/>
      </c>
      <c r="R2187" s="58" t="str">
        <f ca="1">rescore</f>
        <v/>
      </c>
      <c r="S2187" s="11" t="str">
        <f ca="1">price</f>
        <v/>
      </c>
      <c r="U2187" s="4"/>
      <c r="V2187" s="4"/>
      <c r="W2187" s="221" t="str">
        <f ca="1">commission</f>
        <v/>
      </c>
      <c r="X2187" s="301"/>
    </row>
    <row r="2188" spans="1:24" x14ac:dyDescent="0.25">
      <c r="A2188" s="6" t="str">
        <f ca="1">no.</f>
        <v/>
      </c>
      <c r="E2188" s="4" t="str">
        <f ca="1">position</f>
        <v/>
      </c>
      <c r="I2188" s="318"/>
      <c r="J2188" s="25"/>
      <c r="L2188" s="4"/>
      <c r="N2188" s="6"/>
      <c r="P2188" s="6"/>
      <c r="Q2188" s="5" t="str">
        <f ca="1">score</f>
        <v/>
      </c>
      <c r="R2188" s="58" t="str">
        <f ca="1">rescore</f>
        <v/>
      </c>
      <c r="S2188" s="11" t="str">
        <f ca="1">price</f>
        <v/>
      </c>
      <c r="U2188" s="4"/>
      <c r="V2188" s="4"/>
      <c r="W2188" s="221" t="str">
        <f ca="1">commission</f>
        <v/>
      </c>
      <c r="X2188" s="301"/>
    </row>
    <row r="2189" spans="1:24" x14ac:dyDescent="0.25">
      <c r="A2189" s="6" t="str">
        <f ca="1">no.</f>
        <v/>
      </c>
      <c r="E2189" s="4" t="str">
        <f ca="1">position</f>
        <v/>
      </c>
      <c r="I2189" s="318"/>
      <c r="J2189" s="25"/>
      <c r="L2189" s="4"/>
      <c r="N2189" s="6"/>
      <c r="P2189" s="6"/>
      <c r="Q2189" s="5" t="str">
        <f ca="1">score</f>
        <v/>
      </c>
      <c r="R2189" s="58" t="str">
        <f ca="1">rescore</f>
        <v/>
      </c>
      <c r="S2189" s="11" t="str">
        <f ca="1">price</f>
        <v/>
      </c>
      <c r="U2189" s="4"/>
      <c r="V2189" s="4"/>
      <c r="W2189" s="221" t="str">
        <f ca="1">commission</f>
        <v/>
      </c>
      <c r="X2189" s="301"/>
    </row>
    <row r="2190" spans="1:24" x14ac:dyDescent="0.25">
      <c r="A2190" s="6" t="str">
        <f ca="1">no.</f>
        <v/>
      </c>
      <c r="E2190" s="4" t="str">
        <f ca="1">position</f>
        <v/>
      </c>
      <c r="I2190" s="318"/>
      <c r="J2190" s="25"/>
      <c r="L2190" s="4"/>
      <c r="N2190" s="6"/>
      <c r="P2190" s="6"/>
      <c r="Q2190" s="5" t="str">
        <f ca="1">score</f>
        <v/>
      </c>
      <c r="R2190" s="58" t="str">
        <f ca="1">rescore</f>
        <v/>
      </c>
      <c r="S2190" s="11" t="str">
        <f ca="1">price</f>
        <v/>
      </c>
      <c r="U2190" s="4"/>
      <c r="V2190" s="4"/>
      <c r="W2190" s="221" t="str">
        <f ca="1">commission</f>
        <v/>
      </c>
      <c r="X2190" s="301"/>
    </row>
    <row r="2191" spans="1:24" x14ac:dyDescent="0.25">
      <c r="A2191" s="6" t="str">
        <f ca="1">no.</f>
        <v/>
      </c>
      <c r="E2191" s="4" t="str">
        <f ca="1">position</f>
        <v/>
      </c>
      <c r="I2191" s="318"/>
      <c r="J2191" s="25"/>
      <c r="L2191" s="4"/>
      <c r="N2191" s="6"/>
      <c r="P2191" s="6"/>
      <c r="Q2191" s="5" t="str">
        <f ca="1">score</f>
        <v/>
      </c>
      <c r="R2191" s="58" t="str">
        <f ca="1">rescore</f>
        <v/>
      </c>
      <c r="S2191" s="11" t="str">
        <f ca="1">price</f>
        <v/>
      </c>
      <c r="U2191" s="4"/>
      <c r="V2191" s="4"/>
      <c r="W2191" s="221" t="str">
        <f ca="1">commission</f>
        <v/>
      </c>
      <c r="X2191" s="301"/>
    </row>
    <row r="2192" spans="1:24" x14ac:dyDescent="0.25">
      <c r="A2192" s="6" t="str">
        <f ca="1">no.</f>
        <v/>
      </c>
      <c r="E2192" s="4" t="str">
        <f ca="1">position</f>
        <v/>
      </c>
      <c r="I2192" s="318"/>
      <c r="J2192" s="25"/>
      <c r="L2192" s="4"/>
      <c r="N2192" s="6"/>
      <c r="P2192" s="6"/>
      <c r="Q2192" s="5" t="str">
        <f ca="1">score</f>
        <v/>
      </c>
      <c r="R2192" s="58" t="str">
        <f ca="1">rescore</f>
        <v/>
      </c>
      <c r="S2192" s="11" t="str">
        <f ca="1">price</f>
        <v/>
      </c>
      <c r="U2192" s="4"/>
      <c r="V2192" s="4"/>
      <c r="W2192" s="221" t="str">
        <f ca="1">commission</f>
        <v/>
      </c>
      <c r="X2192" s="301"/>
    </row>
    <row r="2193" spans="1:24" x14ac:dyDescent="0.25">
      <c r="A2193" s="6" t="str">
        <f ca="1">no.</f>
        <v/>
      </c>
      <c r="E2193" s="4" t="str">
        <f ca="1">position</f>
        <v/>
      </c>
      <c r="I2193" s="318"/>
      <c r="J2193" s="25"/>
      <c r="L2193" s="4"/>
      <c r="N2193" s="6"/>
      <c r="P2193" s="6"/>
      <c r="Q2193" s="5" t="str">
        <f ca="1">score</f>
        <v/>
      </c>
      <c r="R2193" s="58" t="str">
        <f ca="1">rescore</f>
        <v/>
      </c>
      <c r="S2193" s="11" t="str">
        <f ca="1">price</f>
        <v/>
      </c>
      <c r="U2193" s="4"/>
      <c r="V2193" s="4"/>
      <c r="W2193" s="221" t="str">
        <f ca="1">commission</f>
        <v/>
      </c>
      <c r="X2193" s="301"/>
    </row>
    <row r="2194" spans="1:24" x14ac:dyDescent="0.25">
      <c r="A2194" s="6" t="str">
        <f ca="1">no.</f>
        <v/>
      </c>
      <c r="E2194" s="4" t="str">
        <f ca="1">position</f>
        <v/>
      </c>
      <c r="I2194" s="318"/>
      <c r="J2194" s="25"/>
      <c r="L2194" s="4"/>
      <c r="N2194" s="6"/>
      <c r="P2194" s="6"/>
      <c r="Q2194" s="5" t="str">
        <f ca="1">score</f>
        <v/>
      </c>
      <c r="R2194" s="58" t="str">
        <f ca="1">rescore</f>
        <v/>
      </c>
      <c r="S2194" s="11" t="str">
        <f ca="1">price</f>
        <v/>
      </c>
      <c r="U2194" s="4"/>
      <c r="V2194" s="4"/>
      <c r="W2194" s="221" t="str">
        <f ca="1">commission</f>
        <v/>
      </c>
      <c r="X2194" s="301"/>
    </row>
    <row r="2195" spans="1:24" x14ac:dyDescent="0.25">
      <c r="A2195" s="6" t="str">
        <f ca="1">no.</f>
        <v/>
      </c>
      <c r="E2195" s="4" t="str">
        <f ca="1">position</f>
        <v/>
      </c>
      <c r="I2195" s="318"/>
      <c r="J2195" s="25"/>
      <c r="L2195" s="4"/>
      <c r="N2195" s="6"/>
      <c r="P2195" s="6"/>
      <c r="Q2195" s="5" t="str">
        <f ca="1">score</f>
        <v/>
      </c>
      <c r="R2195" s="58" t="str">
        <f ca="1">rescore</f>
        <v/>
      </c>
      <c r="S2195" s="11" t="str">
        <f ca="1">price</f>
        <v/>
      </c>
      <c r="U2195" s="4"/>
      <c r="V2195" s="4"/>
      <c r="W2195" s="221" t="str">
        <f ca="1">commission</f>
        <v/>
      </c>
      <c r="X2195" s="301"/>
    </row>
    <row r="2196" spans="1:24" x14ac:dyDescent="0.25">
      <c r="A2196" s="6" t="str">
        <f ca="1">no.</f>
        <v/>
      </c>
      <c r="E2196" s="4" t="str">
        <f ca="1">position</f>
        <v/>
      </c>
      <c r="I2196" s="318"/>
      <c r="J2196" s="25"/>
      <c r="L2196" s="4"/>
      <c r="N2196" s="6"/>
      <c r="P2196" s="6"/>
      <c r="Q2196" s="5" t="str">
        <f ca="1">score</f>
        <v/>
      </c>
      <c r="R2196" s="58" t="str">
        <f ca="1">rescore</f>
        <v/>
      </c>
      <c r="S2196" s="11" t="str">
        <f ca="1">price</f>
        <v/>
      </c>
      <c r="U2196" s="4"/>
      <c r="V2196" s="4"/>
      <c r="W2196" s="221" t="str">
        <f ca="1">commission</f>
        <v/>
      </c>
      <c r="X2196" s="301"/>
    </row>
    <row r="2197" spans="1:24" x14ac:dyDescent="0.25">
      <c r="A2197" s="6" t="str">
        <f ca="1">no.</f>
        <v/>
      </c>
      <c r="E2197" s="4" t="str">
        <f ca="1">position</f>
        <v/>
      </c>
      <c r="I2197" s="318"/>
      <c r="J2197" s="25"/>
      <c r="L2197" s="4"/>
      <c r="N2197" s="6"/>
      <c r="P2197" s="6"/>
      <c r="Q2197" s="5" t="str">
        <f ca="1">score</f>
        <v/>
      </c>
      <c r="R2197" s="58" t="str">
        <f ca="1">rescore</f>
        <v/>
      </c>
      <c r="S2197" s="11" t="str">
        <f ca="1">price</f>
        <v/>
      </c>
      <c r="U2197" s="4"/>
      <c r="V2197" s="4"/>
      <c r="W2197" s="221" t="str">
        <f ca="1">commission</f>
        <v/>
      </c>
      <c r="X2197" s="301"/>
    </row>
    <row r="2198" spans="1:24" x14ac:dyDescent="0.25">
      <c r="A2198" s="6" t="str">
        <f ca="1">no.</f>
        <v/>
      </c>
      <c r="E2198" s="4" t="str">
        <f ca="1">position</f>
        <v/>
      </c>
      <c r="I2198" s="318"/>
      <c r="J2198" s="25"/>
      <c r="L2198" s="4"/>
      <c r="N2198" s="6"/>
      <c r="P2198" s="6"/>
      <c r="Q2198" s="5" t="str">
        <f ca="1">score</f>
        <v/>
      </c>
      <c r="R2198" s="58" t="str">
        <f ca="1">rescore</f>
        <v/>
      </c>
      <c r="S2198" s="11" t="str">
        <f ca="1">price</f>
        <v/>
      </c>
      <c r="U2198" s="4"/>
      <c r="V2198" s="4"/>
      <c r="W2198" s="221" t="str">
        <f ca="1">commission</f>
        <v/>
      </c>
      <c r="X2198" s="301"/>
    </row>
    <row r="2199" spans="1:24" x14ac:dyDescent="0.25">
      <c r="A2199" s="6" t="str">
        <f ca="1">no.</f>
        <v/>
      </c>
      <c r="E2199" s="4" t="str">
        <f ca="1">position</f>
        <v/>
      </c>
      <c r="I2199" s="318"/>
      <c r="J2199" s="25"/>
      <c r="L2199" s="4"/>
      <c r="N2199" s="6"/>
      <c r="P2199" s="6"/>
      <c r="Q2199" s="5" t="str">
        <f ca="1">score</f>
        <v/>
      </c>
      <c r="R2199" s="58" t="str">
        <f ca="1">rescore</f>
        <v/>
      </c>
      <c r="S2199" s="11" t="str">
        <f ca="1">price</f>
        <v/>
      </c>
      <c r="U2199" s="4"/>
      <c r="V2199" s="4"/>
      <c r="W2199" s="221" t="str">
        <f ca="1">commission</f>
        <v/>
      </c>
      <c r="X2199" s="301"/>
    </row>
    <row r="2200" spans="1:24" x14ac:dyDescent="0.25">
      <c r="A2200" s="6" t="str">
        <f ca="1">no.</f>
        <v/>
      </c>
      <c r="E2200" s="4" t="str">
        <f ca="1">position</f>
        <v/>
      </c>
      <c r="I2200" s="318"/>
      <c r="J2200" s="25"/>
      <c r="L2200" s="4"/>
      <c r="N2200" s="6"/>
      <c r="P2200" s="6"/>
      <c r="Q2200" s="5" t="str">
        <f ca="1">score</f>
        <v/>
      </c>
      <c r="R2200" s="58" t="str">
        <f ca="1">rescore</f>
        <v/>
      </c>
      <c r="S2200" s="11" t="str">
        <f ca="1">price</f>
        <v/>
      </c>
      <c r="U2200" s="4"/>
      <c r="V2200" s="4"/>
      <c r="W2200" s="221" t="str">
        <f ca="1">commission</f>
        <v/>
      </c>
      <c r="X2200" s="301"/>
    </row>
    <row r="2201" spans="1:24" x14ac:dyDescent="0.25">
      <c r="A2201" s="6" t="str">
        <f ca="1">no.</f>
        <v/>
      </c>
      <c r="E2201" s="4" t="str">
        <f ca="1">position</f>
        <v/>
      </c>
      <c r="I2201" s="318"/>
      <c r="J2201" s="25"/>
      <c r="L2201" s="4"/>
      <c r="N2201" s="6"/>
      <c r="P2201" s="6"/>
      <c r="Q2201" s="5" t="str">
        <f ca="1">score</f>
        <v/>
      </c>
      <c r="R2201" s="58" t="str">
        <f ca="1">rescore</f>
        <v/>
      </c>
      <c r="S2201" s="11" t="str">
        <f ca="1">price</f>
        <v/>
      </c>
      <c r="U2201" s="4"/>
      <c r="V2201" s="4"/>
      <c r="W2201" s="221" t="str">
        <f ca="1">commission</f>
        <v/>
      </c>
      <c r="X2201" s="301"/>
    </row>
    <row r="2202" spans="1:24" x14ac:dyDescent="0.25">
      <c r="A2202" s="6" t="str">
        <f ca="1">no.</f>
        <v/>
      </c>
      <c r="E2202" s="4" t="str">
        <f ca="1">position</f>
        <v/>
      </c>
      <c r="I2202" s="318"/>
      <c r="J2202" s="25"/>
      <c r="L2202" s="4"/>
      <c r="N2202" s="6"/>
      <c r="P2202" s="6"/>
      <c r="Q2202" s="5" t="str">
        <f ca="1">score</f>
        <v/>
      </c>
      <c r="R2202" s="58" t="str">
        <f ca="1">rescore</f>
        <v/>
      </c>
      <c r="S2202" s="11" t="str">
        <f ca="1">price</f>
        <v/>
      </c>
      <c r="U2202" s="4"/>
      <c r="V2202" s="4"/>
      <c r="W2202" s="221" t="str">
        <f ca="1">commission</f>
        <v/>
      </c>
      <c r="X2202" s="301"/>
    </row>
    <row r="2203" spans="1:24" x14ac:dyDescent="0.25">
      <c r="A2203" s="6" t="str">
        <f ca="1">no.</f>
        <v/>
      </c>
      <c r="E2203" s="4" t="str">
        <f ca="1">position</f>
        <v/>
      </c>
      <c r="I2203" s="318"/>
      <c r="J2203" s="25"/>
      <c r="L2203" s="4"/>
      <c r="N2203" s="6"/>
      <c r="P2203" s="6"/>
      <c r="Q2203" s="5" t="str">
        <f ca="1">score</f>
        <v/>
      </c>
      <c r="R2203" s="58" t="str">
        <f ca="1">rescore</f>
        <v/>
      </c>
      <c r="S2203" s="11" t="str">
        <f ca="1">price</f>
        <v/>
      </c>
      <c r="U2203" s="4"/>
      <c r="V2203" s="4"/>
      <c r="W2203" s="221" t="str">
        <f ca="1">commission</f>
        <v/>
      </c>
      <c r="X2203" s="301"/>
    </row>
    <row r="2204" spans="1:24" x14ac:dyDescent="0.25">
      <c r="A2204" s="6" t="str">
        <f ca="1">no.</f>
        <v/>
      </c>
      <c r="E2204" s="4" t="str">
        <f ca="1">position</f>
        <v/>
      </c>
      <c r="I2204" s="318"/>
      <c r="J2204" s="25"/>
      <c r="L2204" s="4"/>
      <c r="N2204" s="6"/>
      <c r="P2204" s="6"/>
      <c r="Q2204" s="5" t="str">
        <f ca="1">score</f>
        <v/>
      </c>
      <c r="R2204" s="58" t="str">
        <f ca="1">rescore</f>
        <v/>
      </c>
      <c r="S2204" s="11" t="str">
        <f ca="1">price</f>
        <v/>
      </c>
      <c r="U2204" s="4"/>
      <c r="V2204" s="4"/>
      <c r="W2204" s="221" t="str">
        <f ca="1">commission</f>
        <v/>
      </c>
      <c r="X2204" s="301"/>
    </row>
    <row r="2205" spans="1:24" x14ac:dyDescent="0.25">
      <c r="A2205" s="6" t="str">
        <f ca="1">no.</f>
        <v/>
      </c>
      <c r="E2205" s="4" t="str">
        <f ca="1">position</f>
        <v/>
      </c>
      <c r="I2205" s="318"/>
      <c r="J2205" s="25"/>
      <c r="L2205" s="4"/>
      <c r="N2205" s="6"/>
      <c r="P2205" s="6"/>
      <c r="Q2205" s="5" t="str">
        <f ca="1">score</f>
        <v/>
      </c>
      <c r="R2205" s="58" t="str">
        <f ca="1">rescore</f>
        <v/>
      </c>
      <c r="S2205" s="11" t="str">
        <f ca="1">price</f>
        <v/>
      </c>
      <c r="U2205" s="4"/>
      <c r="V2205" s="4"/>
      <c r="W2205" s="221" t="str">
        <f ca="1">commission</f>
        <v/>
      </c>
      <c r="X2205" s="301"/>
    </row>
    <row r="2206" spans="1:24" x14ac:dyDescent="0.25">
      <c r="A2206" s="6" t="str">
        <f ca="1">no.</f>
        <v/>
      </c>
      <c r="E2206" s="4" t="str">
        <f ca="1">position</f>
        <v/>
      </c>
      <c r="I2206" s="318"/>
      <c r="J2206" s="25"/>
      <c r="L2206" s="4"/>
      <c r="N2206" s="6"/>
      <c r="P2206" s="6"/>
      <c r="Q2206" s="5" t="str">
        <f ca="1">score</f>
        <v/>
      </c>
      <c r="R2206" s="58" t="str">
        <f ca="1">rescore</f>
        <v/>
      </c>
      <c r="S2206" s="11" t="str">
        <f ca="1">price</f>
        <v/>
      </c>
      <c r="U2206" s="4"/>
      <c r="V2206" s="4"/>
      <c r="W2206" s="221" t="str">
        <f ca="1">commission</f>
        <v/>
      </c>
      <c r="X2206" s="301"/>
    </row>
    <row r="2207" spans="1:24" x14ac:dyDescent="0.25">
      <c r="A2207" s="6" t="str">
        <f ca="1">no.</f>
        <v/>
      </c>
      <c r="E2207" s="4" t="str">
        <f ca="1">position</f>
        <v/>
      </c>
      <c r="I2207" s="318"/>
      <c r="J2207" s="25"/>
      <c r="L2207" s="4"/>
      <c r="N2207" s="6"/>
      <c r="P2207" s="6"/>
      <c r="Q2207" s="5" t="str">
        <f ca="1">score</f>
        <v/>
      </c>
      <c r="R2207" s="58" t="str">
        <f ca="1">rescore</f>
        <v/>
      </c>
      <c r="S2207" s="11" t="str">
        <f ca="1">price</f>
        <v/>
      </c>
      <c r="U2207" s="4"/>
      <c r="V2207" s="4"/>
      <c r="W2207" s="221" t="str">
        <f ca="1">commission</f>
        <v/>
      </c>
      <c r="X2207" s="301"/>
    </row>
    <row r="2208" spans="1:24" x14ac:dyDescent="0.25">
      <c r="A2208" s="6" t="str">
        <f ca="1">no.</f>
        <v/>
      </c>
      <c r="E2208" s="4" t="str">
        <f ca="1">position</f>
        <v/>
      </c>
      <c r="I2208" s="318"/>
      <c r="J2208" s="25"/>
      <c r="L2208" s="4"/>
      <c r="N2208" s="6"/>
      <c r="P2208" s="6"/>
      <c r="Q2208" s="5" t="str">
        <f ca="1">score</f>
        <v/>
      </c>
      <c r="R2208" s="58" t="str">
        <f ca="1">rescore</f>
        <v/>
      </c>
      <c r="S2208" s="11" t="str">
        <f ca="1">price</f>
        <v/>
      </c>
      <c r="U2208" s="4"/>
      <c r="V2208" s="4"/>
      <c r="W2208" s="221" t="str">
        <f ca="1">commission</f>
        <v/>
      </c>
      <c r="X2208" s="301"/>
    </row>
    <row r="2209" spans="1:24" x14ac:dyDescent="0.25">
      <c r="A2209" s="6" t="str">
        <f ca="1">no.</f>
        <v/>
      </c>
      <c r="E2209" s="4" t="str">
        <f ca="1">position</f>
        <v/>
      </c>
      <c r="I2209" s="318"/>
      <c r="J2209" s="25"/>
      <c r="L2209" s="4"/>
      <c r="N2209" s="6"/>
      <c r="P2209" s="6"/>
      <c r="Q2209" s="5" t="str">
        <f ca="1">score</f>
        <v/>
      </c>
      <c r="R2209" s="58" t="str">
        <f ca="1">rescore</f>
        <v/>
      </c>
      <c r="S2209" s="11" t="str">
        <f ca="1">price</f>
        <v/>
      </c>
      <c r="U2209" s="4"/>
      <c r="V2209" s="4"/>
      <c r="W2209" s="221" t="str">
        <f ca="1">commission</f>
        <v/>
      </c>
      <c r="X2209" s="301"/>
    </row>
    <row r="2210" spans="1:24" x14ac:dyDescent="0.25">
      <c r="A2210" s="6" t="str">
        <f ca="1">no.</f>
        <v/>
      </c>
      <c r="E2210" s="4" t="str">
        <f ca="1">position</f>
        <v/>
      </c>
      <c r="I2210" s="318"/>
      <c r="J2210" s="25"/>
      <c r="L2210" s="4"/>
      <c r="N2210" s="6"/>
      <c r="P2210" s="6"/>
      <c r="Q2210" s="5" t="str">
        <f ca="1">score</f>
        <v/>
      </c>
      <c r="R2210" s="58" t="str">
        <f ca="1">rescore</f>
        <v/>
      </c>
      <c r="S2210" s="11" t="str">
        <f ca="1">price</f>
        <v/>
      </c>
      <c r="U2210" s="4"/>
      <c r="V2210" s="4"/>
      <c r="W2210" s="221" t="str">
        <f ca="1">commission</f>
        <v/>
      </c>
      <c r="X2210" s="301"/>
    </row>
    <row r="2211" spans="1:24" x14ac:dyDescent="0.25">
      <c r="A2211" s="6" t="str">
        <f ca="1">no.</f>
        <v/>
      </c>
      <c r="E2211" s="4" t="str">
        <f ca="1">position</f>
        <v/>
      </c>
      <c r="I2211" s="318"/>
      <c r="J2211" s="25"/>
      <c r="L2211" s="4"/>
      <c r="N2211" s="6"/>
      <c r="P2211" s="6"/>
      <c r="Q2211" s="5" t="str">
        <f ca="1">score</f>
        <v/>
      </c>
      <c r="R2211" s="58" t="str">
        <f ca="1">rescore</f>
        <v/>
      </c>
      <c r="S2211" s="11" t="str">
        <f ca="1">price</f>
        <v/>
      </c>
      <c r="U2211" s="4"/>
      <c r="V2211" s="4"/>
      <c r="W2211" s="221" t="str">
        <f ca="1">commission</f>
        <v/>
      </c>
      <c r="X2211" s="301"/>
    </row>
    <row r="2212" spans="1:24" x14ac:dyDescent="0.25">
      <c r="A2212" s="6" t="str">
        <f ca="1">no.</f>
        <v/>
      </c>
      <c r="E2212" s="4" t="str">
        <f ca="1">position</f>
        <v/>
      </c>
      <c r="I2212" s="318"/>
      <c r="J2212" s="25"/>
      <c r="L2212" s="4"/>
      <c r="N2212" s="6"/>
      <c r="P2212" s="6"/>
      <c r="Q2212" s="5" t="str">
        <f ca="1">score</f>
        <v/>
      </c>
      <c r="R2212" s="58" t="str">
        <f ca="1">rescore</f>
        <v/>
      </c>
      <c r="S2212" s="11" t="str">
        <f ca="1">price</f>
        <v/>
      </c>
      <c r="U2212" s="4"/>
      <c r="V2212" s="4"/>
      <c r="W2212" s="221" t="str">
        <f ca="1">commission</f>
        <v/>
      </c>
      <c r="X2212" s="301"/>
    </row>
    <row r="2213" spans="1:24" x14ac:dyDescent="0.25">
      <c r="A2213" s="6" t="str">
        <f ca="1">no.</f>
        <v/>
      </c>
      <c r="E2213" s="4" t="str">
        <f ca="1">position</f>
        <v/>
      </c>
      <c r="I2213" s="318"/>
      <c r="J2213" s="25"/>
      <c r="L2213" s="4"/>
      <c r="N2213" s="6"/>
      <c r="P2213" s="6"/>
      <c r="Q2213" s="5" t="str">
        <f ca="1">score</f>
        <v/>
      </c>
      <c r="R2213" s="58" t="str">
        <f ca="1">rescore</f>
        <v/>
      </c>
      <c r="S2213" s="11" t="str">
        <f ca="1">price</f>
        <v/>
      </c>
      <c r="U2213" s="4"/>
      <c r="V2213" s="4"/>
      <c r="W2213" s="221" t="str">
        <f ca="1">commission</f>
        <v/>
      </c>
      <c r="X2213" s="301"/>
    </row>
    <row r="2214" spans="1:24" x14ac:dyDescent="0.25">
      <c r="A2214" s="6" t="str">
        <f ca="1">no.</f>
        <v/>
      </c>
      <c r="E2214" s="4" t="str">
        <f ca="1">position</f>
        <v/>
      </c>
      <c r="I2214" s="318"/>
      <c r="J2214" s="25"/>
      <c r="L2214" s="4"/>
      <c r="N2214" s="6"/>
      <c r="P2214" s="6"/>
      <c r="Q2214" s="5" t="str">
        <f ca="1">score</f>
        <v/>
      </c>
      <c r="R2214" s="58" t="str">
        <f ca="1">rescore</f>
        <v/>
      </c>
      <c r="S2214" s="11" t="str">
        <f ca="1">price</f>
        <v/>
      </c>
      <c r="U2214" s="4"/>
      <c r="V2214" s="4"/>
      <c r="W2214" s="221" t="str">
        <f ca="1">commission</f>
        <v/>
      </c>
      <c r="X2214" s="301"/>
    </row>
    <row r="2215" spans="1:24" x14ac:dyDescent="0.25">
      <c r="A2215" s="6" t="str">
        <f ca="1">no.</f>
        <v/>
      </c>
      <c r="E2215" s="4" t="str">
        <f ca="1">position</f>
        <v/>
      </c>
      <c r="I2215" s="318"/>
      <c r="J2215" s="25"/>
      <c r="L2215" s="4"/>
      <c r="N2215" s="6"/>
      <c r="P2215" s="6"/>
      <c r="Q2215" s="5" t="str">
        <f ca="1">score</f>
        <v/>
      </c>
      <c r="R2215" s="58" t="str">
        <f ca="1">rescore</f>
        <v/>
      </c>
      <c r="S2215" s="11" t="str">
        <f ca="1">price</f>
        <v/>
      </c>
      <c r="U2215" s="4"/>
      <c r="V2215" s="4"/>
      <c r="W2215" s="221" t="str">
        <f ca="1">commission</f>
        <v/>
      </c>
      <c r="X2215" s="301"/>
    </row>
    <row r="2216" spans="1:24" x14ac:dyDescent="0.25">
      <c r="A2216" s="6" t="str">
        <f ca="1">no.</f>
        <v/>
      </c>
      <c r="E2216" s="4" t="str">
        <f ca="1">position</f>
        <v/>
      </c>
      <c r="I2216" s="318"/>
      <c r="J2216" s="25"/>
      <c r="L2216" s="4"/>
      <c r="N2216" s="6"/>
      <c r="P2216" s="6"/>
      <c r="Q2216" s="5" t="str">
        <f ca="1">score</f>
        <v/>
      </c>
      <c r="R2216" s="58" t="str">
        <f ca="1">rescore</f>
        <v/>
      </c>
      <c r="S2216" s="11" t="str">
        <f ca="1">price</f>
        <v/>
      </c>
      <c r="U2216" s="4"/>
      <c r="V2216" s="4"/>
      <c r="W2216" s="221" t="str">
        <f ca="1">commission</f>
        <v/>
      </c>
      <c r="X2216" s="301"/>
    </row>
    <row r="2217" spans="1:24" x14ac:dyDescent="0.25">
      <c r="A2217" s="6" t="str">
        <f ca="1">no.</f>
        <v/>
      </c>
      <c r="E2217" s="4" t="str">
        <f ca="1">position</f>
        <v/>
      </c>
      <c r="I2217" s="318"/>
      <c r="J2217" s="25"/>
      <c r="L2217" s="4"/>
      <c r="N2217" s="6"/>
      <c r="P2217" s="6"/>
      <c r="Q2217" s="5" t="str">
        <f ca="1">score</f>
        <v/>
      </c>
      <c r="R2217" s="58" t="str">
        <f ca="1">rescore</f>
        <v/>
      </c>
      <c r="S2217" s="11" t="str">
        <f ca="1">price</f>
        <v/>
      </c>
      <c r="U2217" s="4"/>
      <c r="V2217" s="4"/>
      <c r="W2217" s="221" t="str">
        <f ca="1">commission</f>
        <v/>
      </c>
      <c r="X2217" s="301"/>
    </row>
    <row r="2218" spans="1:24" x14ac:dyDescent="0.25">
      <c r="A2218" s="6" t="str">
        <f ca="1">no.</f>
        <v/>
      </c>
      <c r="E2218" s="4" t="str">
        <f ca="1">position</f>
        <v/>
      </c>
      <c r="I2218" s="318"/>
      <c r="J2218" s="25"/>
      <c r="L2218" s="4"/>
      <c r="N2218" s="6"/>
      <c r="P2218" s="6"/>
      <c r="Q2218" s="5" t="str">
        <f ca="1">score</f>
        <v/>
      </c>
      <c r="R2218" s="58" t="str">
        <f ca="1">rescore</f>
        <v/>
      </c>
      <c r="S2218" s="11" t="str">
        <f ca="1">price</f>
        <v/>
      </c>
      <c r="U2218" s="4"/>
      <c r="V2218" s="4"/>
      <c r="W2218" s="221" t="str">
        <f ca="1">commission</f>
        <v/>
      </c>
      <c r="X2218" s="301"/>
    </row>
    <row r="2219" spans="1:24" x14ac:dyDescent="0.25">
      <c r="A2219" s="6" t="str">
        <f ca="1">no.</f>
        <v/>
      </c>
      <c r="E2219" s="4" t="str">
        <f ca="1">position</f>
        <v/>
      </c>
      <c r="I2219" s="318"/>
      <c r="J2219" s="25"/>
      <c r="L2219" s="4"/>
      <c r="N2219" s="6"/>
      <c r="P2219" s="6"/>
      <c r="Q2219" s="5" t="str">
        <f ca="1">score</f>
        <v/>
      </c>
      <c r="R2219" s="58" t="str">
        <f ca="1">rescore</f>
        <v/>
      </c>
      <c r="S2219" s="11" t="str">
        <f ca="1">price</f>
        <v/>
      </c>
      <c r="U2219" s="4"/>
      <c r="V2219" s="4"/>
      <c r="W2219" s="221" t="str">
        <f ca="1">commission</f>
        <v/>
      </c>
      <c r="X2219" s="301"/>
    </row>
    <row r="2220" spans="1:24" x14ac:dyDescent="0.25">
      <c r="A2220" s="6" t="str">
        <f ca="1">no.</f>
        <v/>
      </c>
      <c r="E2220" s="4" t="str">
        <f ca="1">position</f>
        <v/>
      </c>
      <c r="I2220" s="318"/>
      <c r="J2220" s="25"/>
      <c r="L2220" s="4"/>
      <c r="N2220" s="6"/>
      <c r="P2220" s="6"/>
      <c r="Q2220" s="5" t="str">
        <f ca="1">score</f>
        <v/>
      </c>
      <c r="R2220" s="58" t="str">
        <f ca="1">rescore</f>
        <v/>
      </c>
      <c r="S2220" s="11" t="str">
        <f ca="1">price</f>
        <v/>
      </c>
      <c r="U2220" s="4"/>
      <c r="V2220" s="4"/>
      <c r="W2220" s="221" t="str">
        <f ca="1">commission</f>
        <v/>
      </c>
      <c r="X2220" s="301"/>
    </row>
    <row r="2221" spans="1:24" x14ac:dyDescent="0.25">
      <c r="A2221" s="6" t="str">
        <f ca="1">no.</f>
        <v/>
      </c>
      <c r="E2221" s="4" t="str">
        <f ca="1">position</f>
        <v/>
      </c>
      <c r="I2221" s="318"/>
      <c r="J2221" s="25"/>
      <c r="L2221" s="4"/>
      <c r="N2221" s="6"/>
      <c r="P2221" s="6"/>
      <c r="Q2221" s="5" t="str">
        <f ca="1">score</f>
        <v/>
      </c>
      <c r="R2221" s="58" t="str">
        <f ca="1">rescore</f>
        <v/>
      </c>
      <c r="S2221" s="11" t="str">
        <f ca="1">price</f>
        <v/>
      </c>
      <c r="U2221" s="4"/>
      <c r="V2221" s="4"/>
      <c r="W2221" s="221" t="str">
        <f ca="1">commission</f>
        <v/>
      </c>
      <c r="X2221" s="301"/>
    </row>
    <row r="2222" spans="1:24" x14ac:dyDescent="0.25">
      <c r="A2222" s="6" t="str">
        <f ca="1">no.</f>
        <v/>
      </c>
      <c r="E2222" s="4" t="str">
        <f ca="1">position</f>
        <v/>
      </c>
      <c r="I2222" s="318"/>
      <c r="J2222" s="25"/>
      <c r="L2222" s="4"/>
      <c r="N2222" s="6"/>
      <c r="P2222" s="6"/>
      <c r="Q2222" s="5" t="str">
        <f ca="1">score</f>
        <v/>
      </c>
      <c r="R2222" s="58" t="str">
        <f ca="1">rescore</f>
        <v/>
      </c>
      <c r="S2222" s="11" t="str">
        <f ca="1">price</f>
        <v/>
      </c>
      <c r="U2222" s="4"/>
      <c r="V2222" s="4"/>
      <c r="W2222" s="221" t="str">
        <f ca="1">commission</f>
        <v/>
      </c>
      <c r="X2222" s="301"/>
    </row>
    <row r="2223" spans="1:24" x14ac:dyDescent="0.25">
      <c r="A2223" s="6" t="str">
        <f ca="1">no.</f>
        <v/>
      </c>
      <c r="E2223" s="4" t="str">
        <f ca="1">position</f>
        <v/>
      </c>
      <c r="I2223" s="318"/>
      <c r="J2223" s="25"/>
      <c r="L2223" s="4"/>
      <c r="N2223" s="6"/>
      <c r="P2223" s="6"/>
      <c r="Q2223" s="5" t="str">
        <f ca="1">score</f>
        <v/>
      </c>
      <c r="R2223" s="58" t="str">
        <f ca="1">rescore</f>
        <v/>
      </c>
      <c r="S2223" s="11" t="str">
        <f ca="1">price</f>
        <v/>
      </c>
      <c r="U2223" s="4"/>
      <c r="V2223" s="4"/>
      <c r="W2223" s="221" t="str">
        <f ca="1">commission</f>
        <v/>
      </c>
      <c r="X2223" s="301"/>
    </row>
    <row r="2224" spans="1:24" x14ac:dyDescent="0.25">
      <c r="A2224" s="6" t="str">
        <f ca="1">no.</f>
        <v/>
      </c>
      <c r="E2224" s="4" t="str">
        <f ca="1">position</f>
        <v/>
      </c>
      <c r="I2224" s="318"/>
      <c r="J2224" s="25"/>
      <c r="L2224" s="4"/>
      <c r="N2224" s="6"/>
      <c r="P2224" s="6"/>
      <c r="Q2224" s="5" t="str">
        <f ca="1">score</f>
        <v/>
      </c>
      <c r="R2224" s="58" t="str">
        <f ca="1">rescore</f>
        <v/>
      </c>
      <c r="S2224" s="11" t="str">
        <f ca="1">price</f>
        <v/>
      </c>
      <c r="U2224" s="4"/>
      <c r="V2224" s="4"/>
      <c r="W2224" s="221" t="str">
        <f ca="1">commission</f>
        <v/>
      </c>
      <c r="X2224" s="301"/>
    </row>
    <row r="2225" spans="1:24" x14ac:dyDescent="0.25">
      <c r="A2225" s="6" t="str">
        <f ca="1">no.</f>
        <v/>
      </c>
      <c r="E2225" s="4" t="str">
        <f ca="1">position</f>
        <v/>
      </c>
      <c r="I2225" s="318"/>
      <c r="J2225" s="25"/>
      <c r="L2225" s="4"/>
      <c r="N2225" s="6"/>
      <c r="P2225" s="6"/>
      <c r="Q2225" s="5" t="str">
        <f ca="1">score</f>
        <v/>
      </c>
      <c r="R2225" s="58" t="str">
        <f ca="1">rescore</f>
        <v/>
      </c>
      <c r="S2225" s="11" t="str">
        <f ca="1">price</f>
        <v/>
      </c>
      <c r="U2225" s="4"/>
      <c r="V2225" s="4"/>
      <c r="W2225" s="221" t="str">
        <f ca="1">commission</f>
        <v/>
      </c>
      <c r="X2225" s="301"/>
    </row>
    <row r="2226" spans="1:24" x14ac:dyDescent="0.25">
      <c r="A2226" s="6" t="str">
        <f ca="1">no.</f>
        <v/>
      </c>
      <c r="E2226" s="4" t="str">
        <f ca="1">position</f>
        <v/>
      </c>
      <c r="I2226" s="318"/>
      <c r="J2226" s="25"/>
      <c r="L2226" s="4"/>
      <c r="N2226" s="6"/>
      <c r="P2226" s="6"/>
      <c r="Q2226" s="5" t="str">
        <f ca="1">score</f>
        <v/>
      </c>
      <c r="R2226" s="58" t="str">
        <f ca="1">rescore</f>
        <v/>
      </c>
      <c r="S2226" s="11" t="str">
        <f ca="1">price</f>
        <v/>
      </c>
      <c r="U2226" s="4"/>
      <c r="V2226" s="4"/>
      <c r="W2226" s="221" t="str">
        <f ca="1">commission</f>
        <v/>
      </c>
      <c r="X2226" s="301"/>
    </row>
    <row r="2227" spans="1:24" x14ac:dyDescent="0.25">
      <c r="A2227" s="6" t="str">
        <f ca="1">no.</f>
        <v/>
      </c>
      <c r="E2227" s="4" t="str">
        <f ca="1">position</f>
        <v/>
      </c>
      <c r="I2227" s="318"/>
      <c r="J2227" s="25"/>
      <c r="L2227" s="4"/>
      <c r="N2227" s="6"/>
      <c r="P2227" s="6"/>
      <c r="Q2227" s="5" t="str">
        <f ca="1">score</f>
        <v/>
      </c>
      <c r="R2227" s="58" t="str">
        <f ca="1">rescore</f>
        <v/>
      </c>
      <c r="S2227" s="11" t="str">
        <f ca="1">price</f>
        <v/>
      </c>
      <c r="U2227" s="4"/>
      <c r="V2227" s="4"/>
      <c r="W2227" s="221" t="str">
        <f ca="1">commission</f>
        <v/>
      </c>
      <c r="X2227" s="301"/>
    </row>
    <row r="2228" spans="1:24" x14ac:dyDescent="0.25">
      <c r="A2228" s="6" t="str">
        <f ca="1">no.</f>
        <v/>
      </c>
      <c r="E2228" s="4" t="str">
        <f ca="1">position</f>
        <v/>
      </c>
      <c r="I2228" s="318"/>
      <c r="J2228" s="25"/>
      <c r="L2228" s="4"/>
      <c r="N2228" s="6"/>
      <c r="P2228" s="6"/>
      <c r="Q2228" s="5" t="str">
        <f ca="1">score</f>
        <v/>
      </c>
      <c r="R2228" s="58" t="str">
        <f ca="1">rescore</f>
        <v/>
      </c>
      <c r="S2228" s="11" t="str">
        <f ca="1">price</f>
        <v/>
      </c>
      <c r="U2228" s="4"/>
      <c r="V2228" s="4"/>
      <c r="W2228" s="221" t="str">
        <f ca="1">commission</f>
        <v/>
      </c>
      <c r="X2228" s="301"/>
    </row>
    <row r="2229" spans="1:24" x14ac:dyDescent="0.25">
      <c r="A2229" s="6" t="str">
        <f ca="1">no.</f>
        <v/>
      </c>
      <c r="E2229" s="4" t="str">
        <f ca="1">position</f>
        <v/>
      </c>
      <c r="I2229" s="318"/>
      <c r="J2229" s="25"/>
      <c r="L2229" s="4"/>
      <c r="N2229" s="6"/>
      <c r="P2229" s="6"/>
      <c r="Q2229" s="5" t="str">
        <f ca="1">score</f>
        <v/>
      </c>
      <c r="R2229" s="58" t="str">
        <f ca="1">rescore</f>
        <v/>
      </c>
      <c r="S2229" s="11" t="str">
        <f ca="1">price</f>
        <v/>
      </c>
      <c r="U2229" s="4"/>
      <c r="V2229" s="4"/>
      <c r="W2229" s="221" t="str">
        <f ca="1">commission</f>
        <v/>
      </c>
      <c r="X2229" s="301"/>
    </row>
    <row r="2230" spans="1:24" x14ac:dyDescent="0.25">
      <c r="A2230" s="6" t="str">
        <f ca="1">no.</f>
        <v/>
      </c>
      <c r="E2230" s="4" t="str">
        <f ca="1">position</f>
        <v/>
      </c>
      <c r="I2230" s="318"/>
      <c r="J2230" s="25"/>
      <c r="L2230" s="4"/>
      <c r="N2230" s="6"/>
      <c r="P2230" s="6"/>
      <c r="Q2230" s="5" t="str">
        <f ca="1">score</f>
        <v/>
      </c>
      <c r="R2230" s="58" t="str">
        <f ca="1">rescore</f>
        <v/>
      </c>
      <c r="S2230" s="11" t="str">
        <f ca="1">price</f>
        <v/>
      </c>
      <c r="U2230" s="4"/>
      <c r="V2230" s="4"/>
      <c r="W2230" s="221" t="str">
        <f ca="1">commission</f>
        <v/>
      </c>
      <c r="X2230" s="301"/>
    </row>
    <row r="2231" spans="1:24" x14ac:dyDescent="0.25">
      <c r="A2231" s="6" t="str">
        <f ca="1">no.</f>
        <v/>
      </c>
      <c r="E2231" s="4" t="str">
        <f ca="1">position</f>
        <v/>
      </c>
      <c r="I2231" s="318"/>
      <c r="J2231" s="25"/>
      <c r="L2231" s="4"/>
      <c r="N2231" s="6"/>
      <c r="P2231" s="6"/>
      <c r="Q2231" s="5" t="str">
        <f ca="1">score</f>
        <v/>
      </c>
      <c r="R2231" s="58" t="str">
        <f ca="1">rescore</f>
        <v/>
      </c>
      <c r="S2231" s="11" t="str">
        <f ca="1">price</f>
        <v/>
      </c>
      <c r="U2231" s="4"/>
      <c r="V2231" s="4"/>
      <c r="W2231" s="221" t="str">
        <f ca="1">commission</f>
        <v/>
      </c>
      <c r="X2231" s="301"/>
    </row>
    <row r="2232" spans="1:24" x14ac:dyDescent="0.25">
      <c r="A2232" s="6" t="str">
        <f ca="1">no.</f>
        <v/>
      </c>
      <c r="E2232" s="4" t="str">
        <f ca="1">position</f>
        <v/>
      </c>
      <c r="I2232" s="318"/>
      <c r="J2232" s="25"/>
      <c r="L2232" s="4"/>
      <c r="N2232" s="6"/>
      <c r="P2232" s="6"/>
      <c r="Q2232" s="5" t="str">
        <f ca="1">score</f>
        <v/>
      </c>
      <c r="R2232" s="58" t="str">
        <f ca="1">rescore</f>
        <v/>
      </c>
      <c r="S2232" s="11" t="str">
        <f ca="1">price</f>
        <v/>
      </c>
      <c r="U2232" s="4"/>
      <c r="V2232" s="4"/>
      <c r="W2232" s="221" t="str">
        <f ca="1">commission</f>
        <v/>
      </c>
      <c r="X2232" s="301"/>
    </row>
    <row r="2233" spans="1:24" x14ac:dyDescent="0.25">
      <c r="A2233" s="6" t="str">
        <f ca="1">no.</f>
        <v/>
      </c>
      <c r="E2233" s="4" t="str">
        <f ca="1">position</f>
        <v/>
      </c>
      <c r="I2233" s="318"/>
      <c r="J2233" s="25"/>
      <c r="L2233" s="4"/>
      <c r="N2233" s="6"/>
      <c r="P2233" s="6"/>
      <c r="Q2233" s="5" t="str">
        <f ca="1">score</f>
        <v/>
      </c>
      <c r="R2233" s="58" t="str">
        <f ca="1">rescore</f>
        <v/>
      </c>
      <c r="S2233" s="11" t="str">
        <f ca="1">price</f>
        <v/>
      </c>
      <c r="U2233" s="4"/>
      <c r="V2233" s="4"/>
      <c r="W2233" s="221" t="str">
        <f ca="1">commission</f>
        <v/>
      </c>
      <c r="X2233" s="301"/>
    </row>
    <row r="2234" spans="1:24" x14ac:dyDescent="0.25">
      <c r="A2234" s="6" t="str">
        <f ca="1">no.</f>
        <v/>
      </c>
      <c r="E2234" s="4" t="str">
        <f ca="1">position</f>
        <v/>
      </c>
      <c r="I2234" s="318"/>
      <c r="J2234" s="25"/>
      <c r="L2234" s="4"/>
      <c r="N2234" s="6"/>
      <c r="P2234" s="6"/>
      <c r="Q2234" s="5" t="str">
        <f ca="1">score</f>
        <v/>
      </c>
      <c r="R2234" s="58" t="str">
        <f ca="1">rescore</f>
        <v/>
      </c>
      <c r="S2234" s="11" t="str">
        <f ca="1">price</f>
        <v/>
      </c>
      <c r="U2234" s="4"/>
      <c r="V2234" s="4"/>
      <c r="W2234" s="221" t="str">
        <f ca="1">commission</f>
        <v/>
      </c>
      <c r="X2234" s="301"/>
    </row>
    <row r="2235" spans="1:24" x14ac:dyDescent="0.25">
      <c r="A2235" s="6" t="str">
        <f ca="1">no.</f>
        <v/>
      </c>
      <c r="E2235" s="4" t="str">
        <f ca="1">position</f>
        <v/>
      </c>
      <c r="I2235" s="318"/>
      <c r="J2235" s="25"/>
      <c r="L2235" s="4"/>
      <c r="N2235" s="6"/>
      <c r="P2235" s="6"/>
      <c r="Q2235" s="5" t="str">
        <f ca="1">score</f>
        <v/>
      </c>
      <c r="R2235" s="58" t="str">
        <f ca="1">rescore</f>
        <v/>
      </c>
      <c r="S2235" s="11" t="str">
        <f ca="1">price</f>
        <v/>
      </c>
      <c r="U2235" s="4"/>
      <c r="V2235" s="4"/>
      <c r="W2235" s="221" t="str">
        <f ca="1">commission</f>
        <v/>
      </c>
      <c r="X2235" s="301"/>
    </row>
    <row r="2236" spans="1:24" x14ac:dyDescent="0.25">
      <c r="A2236" s="6" t="str">
        <f ca="1">no.</f>
        <v/>
      </c>
      <c r="E2236" s="4" t="str">
        <f ca="1">position</f>
        <v/>
      </c>
      <c r="I2236" s="318"/>
      <c r="J2236" s="25"/>
      <c r="L2236" s="4"/>
      <c r="N2236" s="6"/>
      <c r="P2236" s="6"/>
      <c r="Q2236" s="5" t="str">
        <f ca="1">score</f>
        <v/>
      </c>
      <c r="R2236" s="58" t="str">
        <f ca="1">rescore</f>
        <v/>
      </c>
      <c r="S2236" s="11" t="str">
        <f ca="1">price</f>
        <v/>
      </c>
      <c r="U2236" s="4"/>
      <c r="V2236" s="4"/>
      <c r="W2236" s="221" t="str">
        <f ca="1">commission</f>
        <v/>
      </c>
      <c r="X2236" s="301"/>
    </row>
    <row r="2237" spans="1:24" x14ac:dyDescent="0.25">
      <c r="A2237" s="6" t="str">
        <f ca="1">no.</f>
        <v/>
      </c>
      <c r="E2237" s="4" t="str">
        <f ca="1">position</f>
        <v/>
      </c>
      <c r="I2237" s="318"/>
      <c r="J2237" s="25"/>
      <c r="L2237" s="4"/>
      <c r="N2237" s="6"/>
      <c r="P2237" s="6"/>
      <c r="Q2237" s="5" t="str">
        <f ca="1">score</f>
        <v/>
      </c>
      <c r="R2237" s="58" t="str">
        <f ca="1">rescore</f>
        <v/>
      </c>
      <c r="S2237" s="11" t="str">
        <f ca="1">price</f>
        <v/>
      </c>
      <c r="U2237" s="4"/>
      <c r="V2237" s="4"/>
      <c r="W2237" s="221" t="str">
        <f ca="1">commission</f>
        <v/>
      </c>
      <c r="X2237" s="301"/>
    </row>
    <row r="2238" spans="1:24" x14ac:dyDescent="0.25">
      <c r="A2238" s="6" t="str">
        <f ca="1">no.</f>
        <v/>
      </c>
      <c r="E2238" s="4" t="str">
        <f ca="1">position</f>
        <v/>
      </c>
      <c r="I2238" s="318"/>
      <c r="J2238" s="25"/>
      <c r="L2238" s="4"/>
      <c r="N2238" s="6"/>
      <c r="P2238" s="6"/>
      <c r="Q2238" s="5" t="str">
        <f ca="1">score</f>
        <v/>
      </c>
      <c r="R2238" s="58" t="str">
        <f ca="1">rescore</f>
        <v/>
      </c>
      <c r="S2238" s="11" t="str">
        <f ca="1">price</f>
        <v/>
      </c>
      <c r="U2238" s="4"/>
      <c r="V2238" s="4"/>
      <c r="W2238" s="221" t="str">
        <f ca="1">commission</f>
        <v/>
      </c>
      <c r="X2238" s="301"/>
    </row>
    <row r="2239" spans="1:24" x14ac:dyDescent="0.25">
      <c r="A2239" s="6" t="str">
        <f ca="1">no.</f>
        <v/>
      </c>
      <c r="E2239" s="4" t="str">
        <f ca="1">position</f>
        <v/>
      </c>
      <c r="I2239" s="318"/>
      <c r="J2239" s="25"/>
      <c r="L2239" s="4"/>
      <c r="N2239" s="6"/>
      <c r="P2239" s="6"/>
      <c r="Q2239" s="5" t="str">
        <f ca="1">score</f>
        <v/>
      </c>
      <c r="R2239" s="58" t="str">
        <f ca="1">rescore</f>
        <v/>
      </c>
      <c r="S2239" s="11" t="str">
        <f ca="1">price</f>
        <v/>
      </c>
      <c r="U2239" s="4"/>
      <c r="V2239" s="4"/>
      <c r="W2239" s="221" t="str">
        <f ca="1">commission</f>
        <v/>
      </c>
      <c r="X2239" s="301"/>
    </row>
    <row r="2240" spans="1:24" x14ac:dyDescent="0.25">
      <c r="A2240" s="6" t="str">
        <f ca="1">no.</f>
        <v/>
      </c>
      <c r="E2240" s="4" t="str">
        <f ca="1">position</f>
        <v/>
      </c>
      <c r="I2240" s="318"/>
      <c r="J2240" s="25"/>
      <c r="L2240" s="4"/>
      <c r="N2240" s="6"/>
      <c r="P2240" s="6"/>
      <c r="Q2240" s="5" t="str">
        <f ca="1">score</f>
        <v/>
      </c>
      <c r="R2240" s="58" t="str">
        <f ca="1">rescore</f>
        <v/>
      </c>
      <c r="S2240" s="11" t="str">
        <f ca="1">price</f>
        <v/>
      </c>
      <c r="U2240" s="4"/>
      <c r="V2240" s="4"/>
      <c r="W2240" s="221" t="str">
        <f ca="1">commission</f>
        <v/>
      </c>
      <c r="X2240" s="301"/>
    </row>
    <row r="2241" spans="1:24" x14ac:dyDescent="0.25">
      <c r="A2241" s="6" t="str">
        <f ca="1">no.</f>
        <v/>
      </c>
      <c r="E2241" s="4" t="str">
        <f ca="1">position</f>
        <v/>
      </c>
      <c r="I2241" s="318"/>
      <c r="J2241" s="25"/>
      <c r="L2241" s="4"/>
      <c r="N2241" s="6"/>
      <c r="P2241" s="6"/>
      <c r="Q2241" s="5" t="str">
        <f ca="1">score</f>
        <v/>
      </c>
      <c r="R2241" s="58" t="str">
        <f ca="1">rescore</f>
        <v/>
      </c>
      <c r="S2241" s="11" t="str">
        <f ca="1">price</f>
        <v/>
      </c>
      <c r="U2241" s="4"/>
      <c r="V2241" s="4"/>
      <c r="W2241" s="221" t="str">
        <f ca="1">commission</f>
        <v/>
      </c>
      <c r="X2241" s="301"/>
    </row>
    <row r="2242" spans="1:24" x14ac:dyDescent="0.25">
      <c r="A2242" s="6" t="str">
        <f ca="1">no.</f>
        <v/>
      </c>
      <c r="E2242" s="4" t="str">
        <f ca="1">position</f>
        <v/>
      </c>
      <c r="I2242" s="318"/>
      <c r="J2242" s="25"/>
      <c r="L2242" s="4"/>
      <c r="N2242" s="6"/>
      <c r="P2242" s="6"/>
      <c r="Q2242" s="5" t="str">
        <f ca="1">score</f>
        <v/>
      </c>
      <c r="R2242" s="58" t="str">
        <f ca="1">rescore</f>
        <v/>
      </c>
      <c r="S2242" s="11" t="str">
        <f ca="1">price</f>
        <v/>
      </c>
      <c r="U2242" s="4"/>
      <c r="V2242" s="4"/>
      <c r="W2242" s="221" t="str">
        <f ca="1">commission</f>
        <v/>
      </c>
      <c r="X2242" s="301"/>
    </row>
    <row r="2243" spans="1:24" x14ac:dyDescent="0.25">
      <c r="A2243" s="6" t="str">
        <f ca="1">no.</f>
        <v/>
      </c>
      <c r="E2243" s="4" t="str">
        <f ca="1">position</f>
        <v/>
      </c>
      <c r="I2243" s="318"/>
      <c r="J2243" s="25"/>
      <c r="L2243" s="4"/>
      <c r="N2243" s="6"/>
      <c r="P2243" s="6"/>
      <c r="Q2243" s="5" t="str">
        <f ca="1">score</f>
        <v/>
      </c>
      <c r="R2243" s="58" t="str">
        <f ca="1">rescore</f>
        <v/>
      </c>
      <c r="S2243" s="11" t="str">
        <f ca="1">price</f>
        <v/>
      </c>
      <c r="U2243" s="4"/>
      <c r="V2243" s="4"/>
      <c r="W2243" s="221" t="str">
        <f ca="1">commission</f>
        <v/>
      </c>
      <c r="X2243" s="301"/>
    </row>
    <row r="2244" spans="1:24" x14ac:dyDescent="0.25">
      <c r="A2244" s="6" t="str">
        <f ca="1">no.</f>
        <v/>
      </c>
      <c r="E2244" s="4" t="str">
        <f ca="1">position</f>
        <v/>
      </c>
      <c r="I2244" s="318"/>
      <c r="J2244" s="25"/>
      <c r="L2244" s="4"/>
      <c r="N2244" s="6"/>
      <c r="P2244" s="6"/>
      <c r="Q2244" s="5" t="str">
        <f ca="1">score</f>
        <v/>
      </c>
      <c r="R2244" s="58" t="str">
        <f ca="1">rescore</f>
        <v/>
      </c>
      <c r="S2244" s="11" t="str">
        <f ca="1">price</f>
        <v/>
      </c>
      <c r="U2244" s="4"/>
      <c r="V2244" s="4"/>
      <c r="W2244" s="221" t="str">
        <f ca="1">commission</f>
        <v/>
      </c>
      <c r="X2244" s="301"/>
    </row>
    <row r="2245" spans="1:24" x14ac:dyDescent="0.25">
      <c r="A2245" s="6" t="str">
        <f ca="1">no.</f>
        <v/>
      </c>
      <c r="E2245" s="4" t="str">
        <f ca="1">position</f>
        <v/>
      </c>
      <c r="I2245" s="318"/>
      <c r="J2245" s="25"/>
      <c r="L2245" s="4"/>
      <c r="N2245" s="6"/>
      <c r="P2245" s="6"/>
      <c r="Q2245" s="5" t="str">
        <f ca="1">score</f>
        <v/>
      </c>
      <c r="R2245" s="58" t="str">
        <f ca="1">rescore</f>
        <v/>
      </c>
      <c r="S2245" s="11" t="str">
        <f ca="1">price</f>
        <v/>
      </c>
      <c r="U2245" s="4"/>
      <c r="V2245" s="4"/>
      <c r="W2245" s="221" t="str">
        <f ca="1">commission</f>
        <v/>
      </c>
      <c r="X2245" s="301"/>
    </row>
    <row r="2246" spans="1:24" x14ac:dyDescent="0.25">
      <c r="A2246" s="6" t="str">
        <f ca="1">no.</f>
        <v/>
      </c>
      <c r="E2246" s="4" t="str">
        <f ca="1">position</f>
        <v/>
      </c>
      <c r="I2246" s="318"/>
      <c r="J2246" s="25"/>
      <c r="L2246" s="4"/>
      <c r="N2246" s="6"/>
      <c r="P2246" s="6"/>
      <c r="Q2246" s="5" t="str">
        <f ca="1">score</f>
        <v/>
      </c>
      <c r="R2246" s="58" t="str">
        <f ca="1">rescore</f>
        <v/>
      </c>
      <c r="S2246" s="11" t="str">
        <f ca="1">price</f>
        <v/>
      </c>
      <c r="U2246" s="4"/>
      <c r="V2246" s="4"/>
      <c r="W2246" s="221" t="str">
        <f ca="1">commission</f>
        <v/>
      </c>
      <c r="X2246" s="301"/>
    </row>
    <row r="2247" spans="1:24" x14ac:dyDescent="0.25">
      <c r="A2247" s="6" t="str">
        <f ca="1">no.</f>
        <v/>
      </c>
      <c r="E2247" s="4" t="str">
        <f ca="1">position</f>
        <v/>
      </c>
      <c r="I2247" s="318"/>
      <c r="J2247" s="25"/>
      <c r="L2247" s="4"/>
      <c r="N2247" s="6"/>
      <c r="P2247" s="6"/>
      <c r="Q2247" s="5" t="str">
        <f ca="1">score</f>
        <v/>
      </c>
      <c r="R2247" s="58" t="str">
        <f ca="1">rescore</f>
        <v/>
      </c>
      <c r="S2247" s="11" t="str">
        <f ca="1">price</f>
        <v/>
      </c>
      <c r="U2247" s="4"/>
      <c r="V2247" s="4"/>
      <c r="W2247" s="221" t="str">
        <f ca="1">commission</f>
        <v/>
      </c>
      <c r="X2247" s="301"/>
    </row>
    <row r="2248" spans="1:24" x14ac:dyDescent="0.25">
      <c r="A2248" s="6" t="str">
        <f ca="1">no.</f>
        <v/>
      </c>
      <c r="E2248" s="4" t="str">
        <f ca="1">position</f>
        <v/>
      </c>
      <c r="I2248" s="318"/>
      <c r="J2248" s="25"/>
      <c r="L2248" s="4"/>
      <c r="N2248" s="6"/>
      <c r="P2248" s="6"/>
      <c r="Q2248" s="5" t="str">
        <f ca="1">score</f>
        <v/>
      </c>
      <c r="R2248" s="58" t="str">
        <f ca="1">rescore</f>
        <v/>
      </c>
      <c r="S2248" s="11" t="str">
        <f ca="1">price</f>
        <v/>
      </c>
      <c r="U2248" s="4"/>
      <c r="V2248" s="4"/>
      <c r="W2248" s="221" t="str">
        <f ca="1">commission</f>
        <v/>
      </c>
      <c r="X2248" s="301"/>
    </row>
    <row r="2249" spans="1:24" x14ac:dyDescent="0.25">
      <c r="A2249" s="6" t="str">
        <f ca="1">no.</f>
        <v/>
      </c>
      <c r="E2249" s="4" t="str">
        <f ca="1">position</f>
        <v/>
      </c>
      <c r="I2249" s="318"/>
      <c r="J2249" s="25"/>
      <c r="L2249" s="4"/>
      <c r="N2249" s="6"/>
      <c r="P2249" s="6"/>
      <c r="Q2249" s="5" t="str">
        <f ca="1">score</f>
        <v/>
      </c>
      <c r="R2249" s="58" t="str">
        <f ca="1">rescore</f>
        <v/>
      </c>
      <c r="S2249" s="11" t="str">
        <f ca="1">price</f>
        <v/>
      </c>
      <c r="U2249" s="4"/>
      <c r="V2249" s="4"/>
      <c r="W2249" s="221" t="str">
        <f ca="1">commission</f>
        <v/>
      </c>
      <c r="X2249" s="301"/>
    </row>
    <row r="2250" spans="1:24" x14ac:dyDescent="0.25">
      <c r="A2250" s="6" t="str">
        <f ca="1">no.</f>
        <v/>
      </c>
      <c r="E2250" s="4" t="str">
        <f ca="1">position</f>
        <v/>
      </c>
      <c r="I2250" s="318"/>
      <c r="J2250" s="25"/>
      <c r="L2250" s="4"/>
      <c r="N2250" s="6"/>
      <c r="P2250" s="6"/>
      <c r="Q2250" s="5" t="str">
        <f ca="1">score</f>
        <v/>
      </c>
      <c r="R2250" s="58" t="str">
        <f ca="1">rescore</f>
        <v/>
      </c>
      <c r="S2250" s="11" t="str">
        <f ca="1">price</f>
        <v/>
      </c>
      <c r="U2250" s="4"/>
      <c r="V2250" s="4"/>
      <c r="W2250" s="221" t="str">
        <f ca="1">commission</f>
        <v/>
      </c>
      <c r="X2250" s="301"/>
    </row>
    <row r="2251" spans="1:24" x14ac:dyDescent="0.25">
      <c r="A2251" s="6" t="str">
        <f ca="1">no.</f>
        <v/>
      </c>
      <c r="E2251" s="4" t="str">
        <f ca="1">position</f>
        <v/>
      </c>
      <c r="I2251" s="318"/>
      <c r="J2251" s="25"/>
      <c r="L2251" s="4"/>
      <c r="N2251" s="6"/>
      <c r="P2251" s="6"/>
      <c r="Q2251" s="5" t="str">
        <f ca="1">score</f>
        <v/>
      </c>
      <c r="R2251" s="58" t="str">
        <f ca="1">rescore</f>
        <v/>
      </c>
      <c r="S2251" s="11" t="str">
        <f ca="1">price</f>
        <v/>
      </c>
      <c r="U2251" s="4"/>
      <c r="V2251" s="4"/>
      <c r="W2251" s="221" t="str">
        <f ca="1">commission</f>
        <v/>
      </c>
      <c r="X2251" s="301"/>
    </row>
    <row r="2252" spans="1:24" x14ac:dyDescent="0.25">
      <c r="A2252" s="6" t="str">
        <f ca="1">no.</f>
        <v/>
      </c>
      <c r="E2252" s="4" t="str">
        <f ca="1">position</f>
        <v/>
      </c>
      <c r="I2252" s="318"/>
      <c r="J2252" s="25"/>
      <c r="L2252" s="4"/>
      <c r="N2252" s="6"/>
      <c r="P2252" s="6"/>
      <c r="Q2252" s="5" t="str">
        <f ca="1">score</f>
        <v/>
      </c>
      <c r="R2252" s="58" t="str">
        <f ca="1">rescore</f>
        <v/>
      </c>
      <c r="S2252" s="11" t="str">
        <f ca="1">price</f>
        <v/>
      </c>
      <c r="U2252" s="4"/>
      <c r="V2252" s="4"/>
      <c r="W2252" s="221" t="str">
        <f ca="1">commission</f>
        <v/>
      </c>
      <c r="X2252" s="301"/>
    </row>
    <row r="2253" spans="1:24" x14ac:dyDescent="0.25">
      <c r="A2253" s="6" t="str">
        <f ca="1">no.</f>
        <v/>
      </c>
      <c r="E2253" s="4" t="str">
        <f ca="1">position</f>
        <v/>
      </c>
      <c r="I2253" s="318"/>
      <c r="J2253" s="25"/>
      <c r="L2253" s="4"/>
      <c r="N2253" s="6"/>
      <c r="P2253" s="6"/>
      <c r="Q2253" s="5" t="str">
        <f ca="1">score</f>
        <v/>
      </c>
      <c r="R2253" s="58" t="str">
        <f ca="1">rescore</f>
        <v/>
      </c>
      <c r="S2253" s="11" t="str">
        <f ca="1">price</f>
        <v/>
      </c>
      <c r="U2253" s="4"/>
      <c r="V2253" s="4"/>
      <c r="W2253" s="221" t="str">
        <f ca="1">commission</f>
        <v/>
      </c>
      <c r="X2253" s="301"/>
    </row>
    <row r="2254" spans="1:24" x14ac:dyDescent="0.25">
      <c r="A2254" s="6" t="str">
        <f ca="1">no.</f>
        <v/>
      </c>
      <c r="E2254" s="4" t="str">
        <f ca="1">position</f>
        <v/>
      </c>
      <c r="I2254" s="318"/>
      <c r="J2254" s="25"/>
      <c r="L2254" s="4"/>
      <c r="N2254" s="6"/>
      <c r="P2254" s="6"/>
      <c r="Q2254" s="5" t="str">
        <f ca="1">score</f>
        <v/>
      </c>
      <c r="R2254" s="58" t="str">
        <f ca="1">rescore</f>
        <v/>
      </c>
      <c r="S2254" s="11" t="str">
        <f ca="1">price</f>
        <v/>
      </c>
      <c r="U2254" s="4"/>
      <c r="V2254" s="4"/>
      <c r="W2254" s="221" t="str">
        <f ca="1">commission</f>
        <v/>
      </c>
      <c r="X2254" s="301"/>
    </row>
    <row r="2255" spans="1:24" x14ac:dyDescent="0.25">
      <c r="A2255" s="6" t="str">
        <f ca="1">no.</f>
        <v/>
      </c>
      <c r="E2255" s="4" t="str">
        <f ca="1">position</f>
        <v/>
      </c>
      <c r="I2255" s="318"/>
      <c r="J2255" s="25"/>
      <c r="L2255" s="4"/>
      <c r="N2255" s="6"/>
      <c r="P2255" s="6"/>
      <c r="Q2255" s="5" t="str">
        <f ca="1">score</f>
        <v/>
      </c>
      <c r="R2255" s="58" t="str">
        <f ca="1">rescore</f>
        <v/>
      </c>
      <c r="S2255" s="11" t="str">
        <f ca="1">price</f>
        <v/>
      </c>
      <c r="U2255" s="4"/>
      <c r="V2255" s="4"/>
      <c r="W2255" s="221" t="str">
        <f ca="1">commission</f>
        <v/>
      </c>
      <c r="X2255" s="301"/>
    </row>
    <row r="2256" spans="1:24" x14ac:dyDescent="0.25">
      <c r="A2256" s="6" t="str">
        <f ca="1">no.</f>
        <v/>
      </c>
      <c r="E2256" s="4" t="str">
        <f ca="1">position</f>
        <v/>
      </c>
      <c r="I2256" s="318"/>
      <c r="J2256" s="25"/>
      <c r="L2256" s="4"/>
      <c r="N2256" s="6"/>
      <c r="P2256" s="6"/>
      <c r="Q2256" s="5" t="str">
        <f ca="1">score</f>
        <v/>
      </c>
      <c r="R2256" s="58" t="str">
        <f ca="1">rescore</f>
        <v/>
      </c>
      <c r="S2256" s="11" t="str">
        <f ca="1">price</f>
        <v/>
      </c>
      <c r="U2256" s="4"/>
      <c r="V2256" s="4"/>
      <c r="W2256" s="221" t="str">
        <f ca="1">commission</f>
        <v/>
      </c>
      <c r="X2256" s="301"/>
    </row>
    <row r="2257" spans="1:24" x14ac:dyDescent="0.25">
      <c r="A2257" s="6" t="str">
        <f ca="1">no.</f>
        <v/>
      </c>
      <c r="E2257" s="4" t="str">
        <f ca="1">position</f>
        <v/>
      </c>
      <c r="I2257" s="318"/>
      <c r="J2257" s="25"/>
      <c r="L2257" s="4"/>
      <c r="N2257" s="6"/>
      <c r="P2257" s="6"/>
      <c r="Q2257" s="5" t="str">
        <f ca="1">score</f>
        <v/>
      </c>
      <c r="R2257" s="58" t="str">
        <f ca="1">rescore</f>
        <v/>
      </c>
      <c r="S2257" s="11" t="str">
        <f ca="1">price</f>
        <v/>
      </c>
      <c r="U2257" s="4"/>
      <c r="V2257" s="4"/>
      <c r="W2257" s="221" t="str">
        <f ca="1">commission</f>
        <v/>
      </c>
      <c r="X2257" s="301"/>
    </row>
    <row r="2258" spans="1:24" x14ac:dyDescent="0.25">
      <c r="A2258" s="6" t="str">
        <f ca="1">no.</f>
        <v/>
      </c>
      <c r="E2258" s="4" t="str">
        <f ca="1">position</f>
        <v/>
      </c>
      <c r="I2258" s="318"/>
      <c r="J2258" s="25"/>
      <c r="L2258" s="4"/>
      <c r="N2258" s="6"/>
      <c r="P2258" s="6"/>
      <c r="Q2258" s="5" t="str">
        <f ca="1">score</f>
        <v/>
      </c>
      <c r="R2258" s="58" t="str">
        <f ca="1">rescore</f>
        <v/>
      </c>
      <c r="S2258" s="11" t="str">
        <f ca="1">price</f>
        <v/>
      </c>
      <c r="U2258" s="4"/>
      <c r="V2258" s="4"/>
      <c r="W2258" s="221" t="str">
        <f ca="1">commission</f>
        <v/>
      </c>
      <c r="X2258" s="301"/>
    </row>
    <row r="2259" spans="1:24" x14ac:dyDescent="0.25">
      <c r="A2259" s="6" t="str">
        <f ca="1">no.</f>
        <v/>
      </c>
      <c r="E2259" s="4" t="str">
        <f ca="1">position</f>
        <v/>
      </c>
      <c r="I2259" s="318"/>
      <c r="J2259" s="25"/>
      <c r="L2259" s="4"/>
      <c r="N2259" s="6"/>
      <c r="P2259" s="6"/>
      <c r="Q2259" s="5" t="str">
        <f ca="1">score</f>
        <v/>
      </c>
      <c r="R2259" s="58" t="str">
        <f ca="1">rescore</f>
        <v/>
      </c>
      <c r="S2259" s="11" t="str">
        <f ca="1">price</f>
        <v/>
      </c>
      <c r="U2259" s="4"/>
      <c r="V2259" s="4"/>
      <c r="W2259" s="221" t="str">
        <f ca="1">commission</f>
        <v/>
      </c>
      <c r="X2259" s="301"/>
    </row>
    <row r="2260" spans="1:24" x14ac:dyDescent="0.25">
      <c r="A2260" s="6" t="str">
        <f ca="1">no.</f>
        <v/>
      </c>
      <c r="E2260" s="4" t="str">
        <f ca="1">position</f>
        <v/>
      </c>
      <c r="I2260" s="318"/>
      <c r="J2260" s="25"/>
      <c r="L2260" s="4"/>
      <c r="N2260" s="6"/>
      <c r="P2260" s="6"/>
      <c r="Q2260" s="5" t="str">
        <f ca="1">score</f>
        <v/>
      </c>
      <c r="R2260" s="58" t="str">
        <f ca="1">rescore</f>
        <v/>
      </c>
      <c r="S2260" s="11" t="str">
        <f ca="1">price</f>
        <v/>
      </c>
      <c r="U2260" s="4"/>
      <c r="V2260" s="4"/>
      <c r="W2260" s="221" t="str">
        <f ca="1">commission</f>
        <v/>
      </c>
      <c r="X2260" s="301"/>
    </row>
    <row r="2261" spans="1:24" x14ac:dyDescent="0.25">
      <c r="A2261" s="6" t="str">
        <f ca="1">no.</f>
        <v/>
      </c>
      <c r="E2261" s="4" t="str">
        <f ca="1">position</f>
        <v/>
      </c>
      <c r="I2261" s="318"/>
      <c r="J2261" s="25"/>
      <c r="L2261" s="4"/>
      <c r="N2261" s="6"/>
      <c r="P2261" s="6"/>
      <c r="Q2261" s="5" t="str">
        <f ca="1">score</f>
        <v/>
      </c>
      <c r="R2261" s="58" t="str">
        <f ca="1">rescore</f>
        <v/>
      </c>
      <c r="S2261" s="11" t="str">
        <f ca="1">price</f>
        <v/>
      </c>
      <c r="U2261" s="4"/>
      <c r="V2261" s="4"/>
      <c r="W2261" s="221" t="str">
        <f ca="1">commission</f>
        <v/>
      </c>
      <c r="X2261" s="301"/>
    </row>
    <row r="2262" spans="1:24" x14ac:dyDescent="0.25">
      <c r="A2262" s="6" t="str">
        <f ca="1">no.</f>
        <v/>
      </c>
      <c r="E2262" s="4" t="str">
        <f ca="1">position</f>
        <v/>
      </c>
      <c r="I2262" s="318"/>
      <c r="J2262" s="25"/>
      <c r="L2262" s="4"/>
      <c r="N2262" s="6"/>
      <c r="P2262" s="6"/>
      <c r="Q2262" s="5" t="str">
        <f ca="1">score</f>
        <v/>
      </c>
      <c r="R2262" s="58" t="str">
        <f ca="1">rescore</f>
        <v/>
      </c>
      <c r="S2262" s="11" t="str">
        <f ca="1">price</f>
        <v/>
      </c>
      <c r="U2262" s="4"/>
      <c r="V2262" s="4"/>
      <c r="W2262" s="221" t="str">
        <f ca="1">commission</f>
        <v/>
      </c>
      <c r="X2262" s="301"/>
    </row>
    <row r="2263" spans="1:24" x14ac:dyDescent="0.25">
      <c r="A2263" s="6" t="str">
        <f ca="1">no.</f>
        <v/>
      </c>
      <c r="E2263" s="4" t="str">
        <f ca="1">position</f>
        <v/>
      </c>
      <c r="I2263" s="318"/>
      <c r="J2263" s="25"/>
      <c r="L2263" s="4"/>
      <c r="N2263" s="6"/>
      <c r="P2263" s="6"/>
      <c r="Q2263" s="5" t="str">
        <f ca="1">score</f>
        <v/>
      </c>
      <c r="R2263" s="58" t="str">
        <f ca="1">rescore</f>
        <v/>
      </c>
      <c r="S2263" s="11" t="str">
        <f ca="1">price</f>
        <v/>
      </c>
      <c r="U2263" s="4"/>
      <c r="V2263" s="4"/>
      <c r="W2263" s="221" t="str">
        <f ca="1">commission</f>
        <v/>
      </c>
      <c r="X2263" s="301"/>
    </row>
    <row r="2264" spans="1:24" x14ac:dyDescent="0.25">
      <c r="A2264" s="6" t="str">
        <f ca="1">no.</f>
        <v/>
      </c>
      <c r="E2264" s="4" t="str">
        <f ca="1">position</f>
        <v/>
      </c>
      <c r="I2264" s="318"/>
      <c r="J2264" s="25"/>
      <c r="L2264" s="4"/>
      <c r="N2264" s="6"/>
      <c r="P2264" s="6"/>
      <c r="Q2264" s="5" t="str">
        <f ca="1">score</f>
        <v/>
      </c>
      <c r="R2264" s="58" t="str">
        <f ca="1">rescore</f>
        <v/>
      </c>
      <c r="S2264" s="11" t="str">
        <f ca="1">price</f>
        <v/>
      </c>
      <c r="U2264" s="4"/>
      <c r="V2264" s="4"/>
      <c r="W2264" s="221" t="str">
        <f ca="1">commission</f>
        <v/>
      </c>
      <c r="X2264" s="301"/>
    </row>
    <row r="2265" spans="1:24" x14ac:dyDescent="0.25">
      <c r="A2265" s="6" t="str">
        <f ca="1">no.</f>
        <v/>
      </c>
      <c r="E2265" s="4" t="str">
        <f ca="1">position</f>
        <v/>
      </c>
      <c r="I2265" s="318"/>
      <c r="J2265" s="25"/>
      <c r="L2265" s="4"/>
      <c r="N2265" s="6"/>
      <c r="P2265" s="6"/>
      <c r="Q2265" s="5" t="str">
        <f ca="1">score</f>
        <v/>
      </c>
      <c r="R2265" s="58" t="str">
        <f ca="1">rescore</f>
        <v/>
      </c>
      <c r="S2265" s="11" t="str">
        <f ca="1">price</f>
        <v/>
      </c>
      <c r="U2265" s="4"/>
      <c r="V2265" s="4"/>
      <c r="W2265" s="221" t="str">
        <f ca="1">commission</f>
        <v/>
      </c>
      <c r="X2265" s="301"/>
    </row>
    <row r="2266" spans="1:24" x14ac:dyDescent="0.25">
      <c r="A2266" s="6" t="str">
        <f ca="1">no.</f>
        <v/>
      </c>
      <c r="E2266" s="4" t="str">
        <f ca="1">position</f>
        <v/>
      </c>
      <c r="I2266" s="318"/>
      <c r="J2266" s="25"/>
      <c r="L2266" s="4"/>
      <c r="N2266" s="6"/>
      <c r="P2266" s="6"/>
      <c r="Q2266" s="5" t="str">
        <f ca="1">score</f>
        <v/>
      </c>
      <c r="R2266" s="58" t="str">
        <f ca="1">rescore</f>
        <v/>
      </c>
      <c r="S2266" s="11" t="str">
        <f ca="1">price</f>
        <v/>
      </c>
      <c r="U2266" s="4"/>
      <c r="V2266" s="4"/>
      <c r="W2266" s="221" t="str">
        <f ca="1">commission</f>
        <v/>
      </c>
      <c r="X2266" s="301"/>
    </row>
    <row r="2267" spans="1:24" x14ac:dyDescent="0.25">
      <c r="A2267" s="6" t="str">
        <f ca="1">no.</f>
        <v/>
      </c>
      <c r="E2267" s="4" t="str">
        <f ca="1">position</f>
        <v/>
      </c>
      <c r="I2267" s="318"/>
      <c r="J2267" s="25"/>
      <c r="L2267" s="4"/>
      <c r="N2267" s="6"/>
      <c r="P2267" s="6"/>
      <c r="Q2267" s="5" t="str">
        <f ca="1">score</f>
        <v/>
      </c>
      <c r="R2267" s="58" t="str">
        <f ca="1">rescore</f>
        <v/>
      </c>
      <c r="S2267" s="11" t="str">
        <f ca="1">price</f>
        <v/>
      </c>
      <c r="U2267" s="4"/>
      <c r="V2267" s="4"/>
      <c r="W2267" s="221" t="str">
        <f ca="1">commission</f>
        <v/>
      </c>
      <c r="X2267" s="301"/>
    </row>
    <row r="2268" spans="1:24" x14ac:dyDescent="0.25">
      <c r="A2268" s="6" t="str">
        <f ca="1">no.</f>
        <v/>
      </c>
      <c r="E2268" s="4" t="str">
        <f ca="1">position</f>
        <v/>
      </c>
      <c r="I2268" s="318"/>
      <c r="J2268" s="25"/>
      <c r="L2268" s="4"/>
      <c r="N2268" s="6"/>
      <c r="P2268" s="6"/>
      <c r="Q2268" s="5" t="str">
        <f ca="1">score</f>
        <v/>
      </c>
      <c r="R2268" s="58" t="str">
        <f ca="1">rescore</f>
        <v/>
      </c>
      <c r="S2268" s="11" t="str">
        <f ca="1">price</f>
        <v/>
      </c>
      <c r="U2268" s="4"/>
      <c r="V2268" s="4"/>
      <c r="W2268" s="221" t="str">
        <f ca="1">commission</f>
        <v/>
      </c>
      <c r="X2268" s="301"/>
    </row>
    <row r="2269" spans="1:24" x14ac:dyDescent="0.25">
      <c r="A2269" s="6" t="str">
        <f ca="1">no.</f>
        <v/>
      </c>
      <c r="E2269" s="4" t="str">
        <f ca="1">position</f>
        <v/>
      </c>
      <c r="I2269" s="318"/>
      <c r="J2269" s="25"/>
      <c r="L2269" s="4"/>
      <c r="N2269" s="6"/>
      <c r="P2269" s="6"/>
      <c r="Q2269" s="5" t="str">
        <f ca="1">score</f>
        <v/>
      </c>
      <c r="R2269" s="58" t="str">
        <f ca="1">rescore</f>
        <v/>
      </c>
      <c r="S2269" s="11" t="str">
        <f ca="1">price</f>
        <v/>
      </c>
      <c r="U2269" s="4"/>
      <c r="V2269" s="4"/>
      <c r="W2269" s="221" t="str">
        <f ca="1">commission</f>
        <v/>
      </c>
      <c r="X2269" s="301"/>
    </row>
    <row r="2270" spans="1:24" x14ac:dyDescent="0.25">
      <c r="A2270" s="6" t="str">
        <f ca="1">no.</f>
        <v/>
      </c>
      <c r="E2270" s="4" t="str">
        <f ca="1">position</f>
        <v/>
      </c>
      <c r="I2270" s="318"/>
      <c r="J2270" s="25"/>
      <c r="L2270" s="4"/>
      <c r="N2270" s="6"/>
      <c r="P2270" s="6"/>
      <c r="Q2270" s="5" t="str">
        <f ca="1">score</f>
        <v/>
      </c>
      <c r="R2270" s="58" t="str">
        <f ca="1">rescore</f>
        <v/>
      </c>
      <c r="S2270" s="11" t="str">
        <f ca="1">price</f>
        <v/>
      </c>
      <c r="U2270" s="4"/>
      <c r="V2270" s="4"/>
      <c r="W2270" s="221" t="str">
        <f ca="1">commission</f>
        <v/>
      </c>
      <c r="X2270" s="301"/>
    </row>
    <row r="2271" spans="1:24" x14ac:dyDescent="0.25">
      <c r="A2271" s="6" t="str">
        <f ca="1">no.</f>
        <v/>
      </c>
      <c r="E2271" s="4" t="str">
        <f ca="1">position</f>
        <v/>
      </c>
      <c r="I2271" s="318"/>
      <c r="J2271" s="25"/>
      <c r="L2271" s="4"/>
      <c r="N2271" s="6"/>
      <c r="P2271" s="6"/>
      <c r="Q2271" s="5" t="str">
        <f ca="1">score</f>
        <v/>
      </c>
      <c r="R2271" s="58" t="str">
        <f ca="1">rescore</f>
        <v/>
      </c>
      <c r="S2271" s="11" t="str">
        <f ca="1">price</f>
        <v/>
      </c>
      <c r="U2271" s="4"/>
      <c r="V2271" s="4"/>
      <c r="W2271" s="221" t="str">
        <f ca="1">commission</f>
        <v/>
      </c>
      <c r="X2271" s="301"/>
    </row>
    <row r="2272" spans="1:24" x14ac:dyDescent="0.25">
      <c r="A2272" s="6" t="str">
        <f ca="1">no.</f>
        <v/>
      </c>
      <c r="E2272" s="4" t="str">
        <f ca="1">position</f>
        <v/>
      </c>
      <c r="I2272" s="318"/>
      <c r="J2272" s="25"/>
      <c r="L2272" s="4"/>
      <c r="N2272" s="6"/>
      <c r="P2272" s="6"/>
      <c r="Q2272" s="5" t="str">
        <f ca="1">score</f>
        <v/>
      </c>
      <c r="R2272" s="58" t="str">
        <f ca="1">rescore</f>
        <v/>
      </c>
      <c r="S2272" s="11" t="str">
        <f ca="1">price</f>
        <v/>
      </c>
      <c r="U2272" s="4"/>
      <c r="V2272" s="4"/>
      <c r="W2272" s="221" t="str">
        <f ca="1">commission</f>
        <v/>
      </c>
      <c r="X2272" s="301"/>
    </row>
    <row r="2273" spans="1:24" x14ac:dyDescent="0.25">
      <c r="A2273" s="6" t="str">
        <f ca="1">no.</f>
        <v/>
      </c>
      <c r="E2273" s="4" t="str">
        <f ca="1">position</f>
        <v/>
      </c>
      <c r="I2273" s="318"/>
      <c r="J2273" s="25"/>
      <c r="L2273" s="4"/>
      <c r="N2273" s="6"/>
      <c r="P2273" s="6"/>
      <c r="Q2273" s="5" t="str">
        <f ca="1">score</f>
        <v/>
      </c>
      <c r="R2273" s="58" t="str">
        <f ca="1">rescore</f>
        <v/>
      </c>
      <c r="S2273" s="11" t="str">
        <f ca="1">price</f>
        <v/>
      </c>
      <c r="U2273" s="4"/>
      <c r="V2273" s="4"/>
      <c r="W2273" s="221" t="str">
        <f ca="1">commission</f>
        <v/>
      </c>
      <c r="X2273" s="301"/>
    </row>
    <row r="2274" spans="1:24" x14ac:dyDescent="0.25">
      <c r="A2274" s="6" t="str">
        <f ca="1">no.</f>
        <v/>
      </c>
      <c r="E2274" s="4" t="str">
        <f ca="1">position</f>
        <v/>
      </c>
      <c r="I2274" s="318"/>
      <c r="J2274" s="25"/>
      <c r="L2274" s="4"/>
      <c r="N2274" s="6"/>
      <c r="P2274" s="6"/>
      <c r="Q2274" s="5" t="str">
        <f ca="1">score</f>
        <v/>
      </c>
      <c r="R2274" s="58" t="str">
        <f ca="1">rescore</f>
        <v/>
      </c>
      <c r="S2274" s="11" t="str">
        <f ca="1">price</f>
        <v/>
      </c>
      <c r="U2274" s="4"/>
      <c r="V2274" s="4"/>
      <c r="W2274" s="221" t="str">
        <f ca="1">commission</f>
        <v/>
      </c>
      <c r="X2274" s="301"/>
    </row>
    <row r="2275" spans="1:24" x14ac:dyDescent="0.25">
      <c r="A2275" s="6" t="str">
        <f ca="1">no.</f>
        <v/>
      </c>
      <c r="E2275" s="4" t="str">
        <f ca="1">position</f>
        <v/>
      </c>
      <c r="I2275" s="318"/>
      <c r="J2275" s="25"/>
      <c r="L2275" s="4"/>
      <c r="N2275" s="6"/>
      <c r="P2275" s="6"/>
      <c r="Q2275" s="5" t="str">
        <f ca="1">score</f>
        <v/>
      </c>
      <c r="R2275" s="58" t="str">
        <f ca="1">rescore</f>
        <v/>
      </c>
      <c r="S2275" s="11" t="str">
        <f ca="1">price</f>
        <v/>
      </c>
      <c r="U2275" s="4"/>
      <c r="V2275" s="4"/>
      <c r="W2275" s="221" t="str">
        <f ca="1">commission</f>
        <v/>
      </c>
      <c r="X2275" s="301"/>
    </row>
    <row r="2276" spans="1:24" x14ac:dyDescent="0.25">
      <c r="A2276" s="6" t="str">
        <f ca="1">no.</f>
        <v/>
      </c>
      <c r="E2276" s="4" t="str">
        <f ca="1">position</f>
        <v/>
      </c>
      <c r="I2276" s="318"/>
      <c r="J2276" s="25"/>
      <c r="L2276" s="4"/>
      <c r="N2276" s="6"/>
      <c r="P2276" s="6"/>
      <c r="Q2276" s="5" t="str">
        <f ca="1">score</f>
        <v/>
      </c>
      <c r="R2276" s="58" t="str">
        <f ca="1">rescore</f>
        <v/>
      </c>
      <c r="S2276" s="11" t="str">
        <f ca="1">price</f>
        <v/>
      </c>
      <c r="U2276" s="4"/>
      <c r="V2276" s="4"/>
      <c r="W2276" s="221" t="str">
        <f ca="1">commission</f>
        <v/>
      </c>
      <c r="X2276" s="301"/>
    </row>
    <row r="2277" spans="1:24" x14ac:dyDescent="0.25">
      <c r="A2277" s="6" t="str">
        <f ca="1">no.</f>
        <v/>
      </c>
      <c r="E2277" s="4" t="str">
        <f ca="1">position</f>
        <v/>
      </c>
      <c r="I2277" s="318"/>
      <c r="J2277" s="25"/>
      <c r="L2277" s="4"/>
      <c r="N2277" s="6"/>
      <c r="P2277" s="6"/>
      <c r="Q2277" s="5" t="str">
        <f ca="1">score</f>
        <v/>
      </c>
      <c r="R2277" s="58" t="str">
        <f ca="1">rescore</f>
        <v/>
      </c>
      <c r="S2277" s="11" t="str">
        <f ca="1">price</f>
        <v/>
      </c>
      <c r="U2277" s="4"/>
      <c r="V2277" s="4"/>
      <c r="W2277" s="221" t="str">
        <f ca="1">commission</f>
        <v/>
      </c>
      <c r="X2277" s="301"/>
    </row>
    <row r="2278" spans="1:24" x14ac:dyDescent="0.25">
      <c r="A2278" s="6" t="str">
        <f ca="1">no.</f>
        <v/>
      </c>
      <c r="E2278" s="4" t="str">
        <f ca="1">position</f>
        <v/>
      </c>
      <c r="I2278" s="318"/>
      <c r="J2278" s="25"/>
      <c r="L2278" s="4"/>
      <c r="N2278" s="6"/>
      <c r="P2278" s="6"/>
      <c r="Q2278" s="5" t="str">
        <f ca="1">score</f>
        <v/>
      </c>
      <c r="R2278" s="58" t="str">
        <f ca="1">rescore</f>
        <v/>
      </c>
      <c r="S2278" s="11" t="str">
        <f ca="1">price</f>
        <v/>
      </c>
      <c r="U2278" s="4"/>
      <c r="V2278" s="4"/>
      <c r="W2278" s="221" t="str">
        <f ca="1">commission</f>
        <v/>
      </c>
      <c r="X2278" s="301"/>
    </row>
    <row r="2279" spans="1:24" x14ac:dyDescent="0.25">
      <c r="A2279" s="6" t="str">
        <f ca="1">no.</f>
        <v/>
      </c>
      <c r="E2279" s="4" t="str">
        <f ca="1">position</f>
        <v/>
      </c>
      <c r="I2279" s="318"/>
      <c r="J2279" s="25"/>
      <c r="L2279" s="4"/>
      <c r="N2279" s="6"/>
      <c r="P2279" s="6"/>
      <c r="Q2279" s="5" t="str">
        <f ca="1">score</f>
        <v/>
      </c>
      <c r="R2279" s="58" t="str">
        <f ca="1">rescore</f>
        <v/>
      </c>
      <c r="S2279" s="11" t="str">
        <f ca="1">price</f>
        <v/>
      </c>
      <c r="U2279" s="4"/>
      <c r="V2279" s="4"/>
      <c r="W2279" s="221" t="str">
        <f ca="1">commission</f>
        <v/>
      </c>
      <c r="X2279" s="301"/>
    </row>
    <row r="2280" spans="1:24" x14ac:dyDescent="0.25">
      <c r="A2280" s="6" t="str">
        <f ca="1">no.</f>
        <v/>
      </c>
      <c r="E2280" s="4" t="str">
        <f ca="1">position</f>
        <v/>
      </c>
      <c r="I2280" s="318"/>
      <c r="J2280" s="25"/>
      <c r="L2280" s="4"/>
      <c r="N2280" s="6"/>
      <c r="P2280" s="6"/>
      <c r="Q2280" s="5" t="str">
        <f ca="1">score</f>
        <v/>
      </c>
      <c r="R2280" s="58" t="str">
        <f ca="1">rescore</f>
        <v/>
      </c>
      <c r="S2280" s="11" t="str">
        <f ca="1">price</f>
        <v/>
      </c>
      <c r="U2280" s="4"/>
      <c r="V2280" s="4"/>
      <c r="W2280" s="221" t="str">
        <f ca="1">commission</f>
        <v/>
      </c>
      <c r="X2280" s="301"/>
    </row>
    <row r="2281" spans="1:24" x14ac:dyDescent="0.25">
      <c r="A2281" s="6" t="str">
        <f ca="1">no.</f>
        <v/>
      </c>
      <c r="E2281" s="4" t="str">
        <f ca="1">position</f>
        <v/>
      </c>
      <c r="I2281" s="318"/>
      <c r="J2281" s="25"/>
      <c r="L2281" s="4"/>
      <c r="N2281" s="6"/>
      <c r="P2281" s="6"/>
      <c r="Q2281" s="5" t="str">
        <f ca="1">score</f>
        <v/>
      </c>
      <c r="R2281" s="58" t="str">
        <f ca="1">rescore</f>
        <v/>
      </c>
      <c r="S2281" s="11" t="str">
        <f ca="1">price</f>
        <v/>
      </c>
      <c r="U2281" s="4"/>
      <c r="V2281" s="4"/>
      <c r="W2281" s="221" t="str">
        <f ca="1">commission</f>
        <v/>
      </c>
      <c r="X2281" s="301"/>
    </row>
    <row r="2282" spans="1:24" x14ac:dyDescent="0.25">
      <c r="A2282" s="6" t="str">
        <f ca="1">no.</f>
        <v/>
      </c>
      <c r="E2282" s="4" t="str">
        <f ca="1">position</f>
        <v/>
      </c>
      <c r="I2282" s="318"/>
      <c r="J2282" s="25"/>
      <c r="L2282" s="4"/>
      <c r="N2282" s="6"/>
      <c r="P2282" s="6"/>
      <c r="Q2282" s="5" t="str">
        <f ca="1">score</f>
        <v/>
      </c>
      <c r="R2282" s="58" t="str">
        <f ca="1">rescore</f>
        <v/>
      </c>
      <c r="S2282" s="11" t="str">
        <f ca="1">price</f>
        <v/>
      </c>
      <c r="U2282" s="4"/>
      <c r="V2282" s="4"/>
      <c r="W2282" s="221" t="str">
        <f ca="1">commission</f>
        <v/>
      </c>
      <c r="X2282" s="301"/>
    </row>
    <row r="2283" spans="1:24" x14ac:dyDescent="0.25">
      <c r="A2283" s="6" t="str">
        <f ca="1">no.</f>
        <v/>
      </c>
      <c r="E2283" s="4" t="str">
        <f ca="1">position</f>
        <v/>
      </c>
      <c r="I2283" s="318"/>
      <c r="J2283" s="25"/>
      <c r="L2283" s="4"/>
      <c r="N2283" s="6"/>
      <c r="P2283" s="6"/>
      <c r="Q2283" s="5" t="str">
        <f ca="1">score</f>
        <v/>
      </c>
      <c r="R2283" s="58" t="str">
        <f ca="1">rescore</f>
        <v/>
      </c>
      <c r="S2283" s="11" t="str">
        <f ca="1">price</f>
        <v/>
      </c>
      <c r="U2283" s="4"/>
      <c r="V2283" s="4"/>
      <c r="W2283" s="221" t="str">
        <f ca="1">commission</f>
        <v/>
      </c>
      <c r="X2283" s="301"/>
    </row>
    <row r="2284" spans="1:24" x14ac:dyDescent="0.25">
      <c r="A2284" s="6" t="str">
        <f ca="1">no.</f>
        <v/>
      </c>
      <c r="E2284" s="4" t="str">
        <f ca="1">position</f>
        <v/>
      </c>
      <c r="I2284" s="318"/>
      <c r="J2284" s="25"/>
      <c r="L2284" s="4"/>
      <c r="N2284" s="6"/>
      <c r="P2284" s="6"/>
      <c r="Q2284" s="5" t="str">
        <f ca="1">score</f>
        <v/>
      </c>
      <c r="R2284" s="58" t="str">
        <f ca="1">rescore</f>
        <v/>
      </c>
      <c r="S2284" s="11" t="str">
        <f ca="1">price</f>
        <v/>
      </c>
      <c r="U2284" s="4"/>
      <c r="V2284" s="4"/>
      <c r="W2284" s="221" t="str">
        <f ca="1">commission</f>
        <v/>
      </c>
      <c r="X2284" s="301"/>
    </row>
    <row r="2285" spans="1:24" x14ac:dyDescent="0.25">
      <c r="A2285" s="6" t="str">
        <f ca="1">no.</f>
        <v/>
      </c>
      <c r="E2285" s="4" t="str">
        <f ca="1">position</f>
        <v/>
      </c>
      <c r="I2285" s="318"/>
      <c r="J2285" s="25"/>
      <c r="L2285" s="4"/>
      <c r="N2285" s="6"/>
      <c r="P2285" s="6"/>
      <c r="Q2285" s="5" t="str">
        <f ca="1">score</f>
        <v/>
      </c>
      <c r="R2285" s="58" t="str">
        <f ca="1">rescore</f>
        <v/>
      </c>
      <c r="S2285" s="11" t="str">
        <f ca="1">price</f>
        <v/>
      </c>
      <c r="U2285" s="4"/>
      <c r="V2285" s="4"/>
      <c r="W2285" s="221" t="str">
        <f ca="1">commission</f>
        <v/>
      </c>
      <c r="X2285" s="301"/>
    </row>
    <row r="2286" spans="1:24" x14ac:dyDescent="0.25">
      <c r="A2286" s="6" t="str">
        <f ca="1">no.</f>
        <v/>
      </c>
      <c r="E2286" s="4" t="str">
        <f ca="1">position</f>
        <v/>
      </c>
      <c r="I2286" s="318"/>
      <c r="J2286" s="25"/>
      <c r="L2286" s="4"/>
      <c r="N2286" s="6"/>
      <c r="P2286" s="6"/>
      <c r="Q2286" s="5" t="str">
        <f ca="1">score</f>
        <v/>
      </c>
      <c r="R2286" s="58" t="str">
        <f ca="1">rescore</f>
        <v/>
      </c>
      <c r="S2286" s="11" t="str">
        <f ca="1">price</f>
        <v/>
      </c>
      <c r="U2286" s="4"/>
      <c r="V2286" s="4"/>
      <c r="W2286" s="221" t="str">
        <f ca="1">commission</f>
        <v/>
      </c>
      <c r="X2286" s="301"/>
    </row>
    <row r="2287" spans="1:24" x14ac:dyDescent="0.25">
      <c r="A2287" s="6" t="str">
        <f ca="1">no.</f>
        <v/>
      </c>
      <c r="E2287" s="4" t="str">
        <f ca="1">position</f>
        <v/>
      </c>
      <c r="I2287" s="318"/>
      <c r="J2287" s="25"/>
      <c r="L2287" s="4"/>
      <c r="N2287" s="6"/>
      <c r="P2287" s="6"/>
      <c r="Q2287" s="5" t="str">
        <f ca="1">score</f>
        <v/>
      </c>
      <c r="R2287" s="58" t="str">
        <f ca="1">rescore</f>
        <v/>
      </c>
      <c r="S2287" s="11" t="str">
        <f ca="1">price</f>
        <v/>
      </c>
      <c r="U2287" s="4"/>
      <c r="V2287" s="4"/>
      <c r="W2287" s="221" t="str">
        <f ca="1">commission</f>
        <v/>
      </c>
      <c r="X2287" s="301"/>
    </row>
    <row r="2288" spans="1:24" x14ac:dyDescent="0.25">
      <c r="A2288" s="6" t="str">
        <f ca="1">no.</f>
        <v/>
      </c>
      <c r="E2288" s="4" t="str">
        <f ca="1">position</f>
        <v/>
      </c>
      <c r="I2288" s="318"/>
      <c r="J2288" s="25"/>
      <c r="L2288" s="4"/>
      <c r="N2288" s="6"/>
      <c r="P2288" s="6"/>
      <c r="Q2288" s="5" t="str">
        <f ca="1">score</f>
        <v/>
      </c>
      <c r="R2288" s="58" t="str">
        <f ca="1">rescore</f>
        <v/>
      </c>
      <c r="S2288" s="11" t="str">
        <f ca="1">price</f>
        <v/>
      </c>
      <c r="U2288" s="4"/>
      <c r="V2288" s="4"/>
      <c r="W2288" s="221" t="str">
        <f ca="1">commission</f>
        <v/>
      </c>
      <c r="X2288" s="301"/>
    </row>
    <row r="2289" spans="1:24" x14ac:dyDescent="0.25">
      <c r="A2289" s="6" t="str">
        <f ca="1">no.</f>
        <v/>
      </c>
      <c r="E2289" s="4" t="str">
        <f ca="1">position</f>
        <v/>
      </c>
      <c r="I2289" s="318"/>
      <c r="J2289" s="25"/>
      <c r="L2289" s="4"/>
      <c r="N2289" s="6"/>
      <c r="P2289" s="6"/>
      <c r="Q2289" s="5" t="str">
        <f ca="1">score</f>
        <v/>
      </c>
      <c r="R2289" s="58" t="str">
        <f ca="1">rescore</f>
        <v/>
      </c>
      <c r="S2289" s="11" t="str">
        <f ca="1">price</f>
        <v/>
      </c>
      <c r="U2289" s="4"/>
      <c r="V2289" s="4"/>
      <c r="W2289" s="221" t="str">
        <f ca="1">commission</f>
        <v/>
      </c>
      <c r="X2289" s="301"/>
    </row>
    <row r="2290" spans="1:24" x14ac:dyDescent="0.25">
      <c r="A2290" s="6" t="str">
        <f ca="1">no.</f>
        <v/>
      </c>
      <c r="E2290" s="4" t="str">
        <f ca="1">position</f>
        <v/>
      </c>
      <c r="I2290" s="318"/>
      <c r="J2290" s="25"/>
      <c r="L2290" s="4"/>
      <c r="N2290" s="6"/>
      <c r="P2290" s="6"/>
      <c r="Q2290" s="5" t="str">
        <f ca="1">score</f>
        <v/>
      </c>
      <c r="R2290" s="58" t="str">
        <f ca="1">rescore</f>
        <v/>
      </c>
      <c r="S2290" s="11" t="str">
        <f ca="1">price</f>
        <v/>
      </c>
      <c r="U2290" s="4"/>
      <c r="V2290" s="4"/>
      <c r="W2290" s="221" t="str">
        <f ca="1">commission</f>
        <v/>
      </c>
      <c r="X2290" s="301"/>
    </row>
    <row r="2291" spans="1:24" x14ac:dyDescent="0.25">
      <c r="A2291" s="6" t="str">
        <f ca="1">no.</f>
        <v/>
      </c>
      <c r="E2291" s="4" t="str">
        <f ca="1">position</f>
        <v/>
      </c>
      <c r="I2291" s="318"/>
      <c r="J2291" s="25"/>
      <c r="L2291" s="4"/>
      <c r="N2291" s="6"/>
      <c r="P2291" s="6"/>
      <c r="Q2291" s="5" t="str">
        <f ca="1">score</f>
        <v/>
      </c>
      <c r="R2291" s="58" t="str">
        <f ca="1">rescore</f>
        <v/>
      </c>
      <c r="S2291" s="11" t="str">
        <f ca="1">price</f>
        <v/>
      </c>
      <c r="U2291" s="4"/>
      <c r="V2291" s="4"/>
      <c r="W2291" s="221" t="str">
        <f ca="1">commission</f>
        <v/>
      </c>
      <c r="X2291" s="301"/>
    </row>
    <row r="2292" spans="1:24" x14ac:dyDescent="0.25">
      <c r="A2292" s="6" t="str">
        <f ca="1">no.</f>
        <v/>
      </c>
      <c r="E2292" s="4" t="str">
        <f ca="1">position</f>
        <v/>
      </c>
      <c r="I2292" s="318"/>
      <c r="J2292" s="25"/>
      <c r="L2292" s="4"/>
      <c r="N2292" s="6"/>
      <c r="P2292" s="6"/>
      <c r="Q2292" s="5" t="str">
        <f ca="1">score</f>
        <v/>
      </c>
      <c r="R2292" s="58" t="str">
        <f ca="1">rescore</f>
        <v/>
      </c>
      <c r="S2292" s="11" t="str">
        <f ca="1">price</f>
        <v/>
      </c>
      <c r="U2292" s="4"/>
      <c r="V2292" s="4"/>
      <c r="W2292" s="221" t="str">
        <f ca="1">commission</f>
        <v/>
      </c>
      <c r="X2292" s="301"/>
    </row>
    <row r="2293" spans="1:24" x14ac:dyDescent="0.25">
      <c r="A2293" s="6" t="str">
        <f ca="1">no.</f>
        <v/>
      </c>
      <c r="E2293" s="4" t="str">
        <f ca="1">position</f>
        <v/>
      </c>
      <c r="I2293" s="318"/>
      <c r="J2293" s="25"/>
      <c r="L2293" s="4"/>
      <c r="N2293" s="6"/>
      <c r="P2293" s="6"/>
      <c r="Q2293" s="5" t="str">
        <f ca="1">score</f>
        <v/>
      </c>
      <c r="R2293" s="58" t="str">
        <f ca="1">rescore</f>
        <v/>
      </c>
      <c r="S2293" s="11" t="str">
        <f ca="1">price</f>
        <v/>
      </c>
      <c r="U2293" s="4"/>
      <c r="V2293" s="4"/>
      <c r="W2293" s="221" t="str">
        <f ca="1">commission</f>
        <v/>
      </c>
      <c r="X2293" s="301"/>
    </row>
    <row r="2294" spans="1:24" x14ac:dyDescent="0.25">
      <c r="A2294" s="6" t="str">
        <f ca="1">no.</f>
        <v/>
      </c>
      <c r="E2294" s="4" t="str">
        <f ca="1">position</f>
        <v/>
      </c>
      <c r="I2294" s="318"/>
      <c r="J2294" s="25"/>
      <c r="L2294" s="4"/>
      <c r="N2294" s="6"/>
      <c r="P2294" s="6"/>
      <c r="Q2294" s="5" t="str">
        <f ca="1">score</f>
        <v/>
      </c>
      <c r="R2294" s="58" t="str">
        <f ca="1">rescore</f>
        <v/>
      </c>
      <c r="S2294" s="11" t="str">
        <f ca="1">price</f>
        <v/>
      </c>
      <c r="U2294" s="4"/>
      <c r="V2294" s="4"/>
      <c r="W2294" s="221" t="str">
        <f ca="1">commission</f>
        <v/>
      </c>
      <c r="X2294" s="301"/>
    </row>
    <row r="2295" spans="1:24" x14ac:dyDescent="0.25">
      <c r="A2295" s="6" t="str">
        <f ca="1">no.</f>
        <v/>
      </c>
      <c r="E2295" s="4" t="str">
        <f ca="1">position</f>
        <v/>
      </c>
      <c r="I2295" s="318"/>
      <c r="J2295" s="25"/>
      <c r="L2295" s="4"/>
      <c r="N2295" s="6"/>
      <c r="P2295" s="6"/>
      <c r="Q2295" s="5" t="str">
        <f ca="1">score</f>
        <v/>
      </c>
      <c r="R2295" s="58" t="str">
        <f ca="1">rescore</f>
        <v/>
      </c>
      <c r="S2295" s="11" t="str">
        <f ca="1">price</f>
        <v/>
      </c>
      <c r="U2295" s="4"/>
      <c r="V2295" s="4"/>
      <c r="W2295" s="221" t="str">
        <f ca="1">commission</f>
        <v/>
      </c>
      <c r="X2295" s="301"/>
    </row>
    <row r="2296" spans="1:24" x14ac:dyDescent="0.25">
      <c r="A2296" s="6" t="str">
        <f ca="1">no.</f>
        <v/>
      </c>
      <c r="E2296" s="4" t="str">
        <f ca="1">position</f>
        <v/>
      </c>
      <c r="I2296" s="318"/>
      <c r="J2296" s="25"/>
      <c r="L2296" s="4"/>
      <c r="N2296" s="6"/>
      <c r="P2296" s="6"/>
      <c r="Q2296" s="5" t="str">
        <f ca="1">score</f>
        <v/>
      </c>
      <c r="R2296" s="58" t="str">
        <f ca="1">rescore</f>
        <v/>
      </c>
      <c r="S2296" s="11" t="str">
        <f ca="1">price</f>
        <v/>
      </c>
      <c r="U2296" s="4"/>
      <c r="V2296" s="4"/>
      <c r="W2296" s="221" t="str">
        <f ca="1">commission</f>
        <v/>
      </c>
      <c r="X2296" s="301"/>
    </row>
    <row r="2297" spans="1:24" x14ac:dyDescent="0.25">
      <c r="A2297" s="6" t="str">
        <f ca="1">no.</f>
        <v/>
      </c>
      <c r="E2297" s="4" t="str">
        <f ca="1">position</f>
        <v/>
      </c>
      <c r="I2297" s="318"/>
      <c r="J2297" s="25"/>
      <c r="L2297" s="4"/>
      <c r="N2297" s="6"/>
      <c r="P2297" s="6"/>
      <c r="Q2297" s="5" t="str">
        <f ca="1">score</f>
        <v/>
      </c>
      <c r="R2297" s="58" t="str">
        <f ca="1">rescore</f>
        <v/>
      </c>
      <c r="S2297" s="11" t="str">
        <f ca="1">price</f>
        <v/>
      </c>
      <c r="U2297" s="4"/>
      <c r="V2297" s="4"/>
      <c r="W2297" s="221" t="str">
        <f ca="1">commission</f>
        <v/>
      </c>
      <c r="X2297" s="301"/>
    </row>
    <row r="2298" spans="1:24" x14ac:dyDescent="0.25">
      <c r="A2298" s="6" t="str">
        <f ca="1">no.</f>
        <v/>
      </c>
      <c r="E2298" s="4" t="str">
        <f ca="1">position</f>
        <v/>
      </c>
      <c r="I2298" s="318"/>
      <c r="J2298" s="25"/>
      <c r="L2298" s="4"/>
      <c r="N2298" s="6"/>
      <c r="P2298" s="6"/>
      <c r="Q2298" s="5" t="str">
        <f ca="1">score</f>
        <v/>
      </c>
      <c r="R2298" s="58" t="str">
        <f ca="1">rescore</f>
        <v/>
      </c>
      <c r="S2298" s="11" t="str">
        <f ca="1">price</f>
        <v/>
      </c>
      <c r="U2298" s="4"/>
      <c r="V2298" s="4"/>
      <c r="W2298" s="221" t="str">
        <f ca="1">commission</f>
        <v/>
      </c>
      <c r="X2298" s="301"/>
    </row>
    <row r="2299" spans="1:24" x14ac:dyDescent="0.25">
      <c r="A2299" s="6" t="str">
        <f ca="1">no.</f>
        <v/>
      </c>
      <c r="E2299" s="4" t="str">
        <f ca="1">position</f>
        <v/>
      </c>
      <c r="I2299" s="318"/>
      <c r="J2299" s="25"/>
      <c r="L2299" s="4"/>
      <c r="N2299" s="6"/>
      <c r="P2299" s="6"/>
      <c r="Q2299" s="5" t="str">
        <f ca="1">score</f>
        <v/>
      </c>
      <c r="R2299" s="58" t="str">
        <f ca="1">rescore</f>
        <v/>
      </c>
      <c r="S2299" s="11" t="str">
        <f ca="1">price</f>
        <v/>
      </c>
      <c r="U2299" s="4"/>
      <c r="V2299" s="4"/>
      <c r="W2299" s="221" t="str">
        <f ca="1">commission</f>
        <v/>
      </c>
      <c r="X2299" s="301"/>
    </row>
    <row r="2300" spans="1:24" x14ac:dyDescent="0.25">
      <c r="A2300" s="6" t="str">
        <f ca="1">no.</f>
        <v/>
      </c>
      <c r="E2300" s="4" t="str">
        <f ca="1">position</f>
        <v/>
      </c>
      <c r="I2300" s="318"/>
      <c r="J2300" s="25"/>
      <c r="L2300" s="4"/>
      <c r="N2300" s="6"/>
      <c r="P2300" s="6"/>
      <c r="Q2300" s="5" t="str">
        <f ca="1">score</f>
        <v/>
      </c>
      <c r="R2300" s="58" t="str">
        <f ca="1">rescore</f>
        <v/>
      </c>
      <c r="S2300" s="11" t="str">
        <f ca="1">price</f>
        <v/>
      </c>
      <c r="U2300" s="4"/>
      <c r="V2300" s="4"/>
      <c r="W2300" s="221" t="str">
        <f ca="1">commission</f>
        <v/>
      </c>
      <c r="X2300" s="301"/>
    </row>
    <row r="2301" spans="1:24" x14ac:dyDescent="0.25">
      <c r="A2301" s="6" t="str">
        <f ca="1">no.</f>
        <v/>
      </c>
      <c r="E2301" s="4" t="str">
        <f ca="1">position</f>
        <v/>
      </c>
      <c r="I2301" s="318"/>
      <c r="J2301" s="25"/>
      <c r="L2301" s="4"/>
      <c r="N2301" s="6"/>
      <c r="P2301" s="6"/>
      <c r="Q2301" s="5" t="str">
        <f ca="1">score</f>
        <v/>
      </c>
      <c r="R2301" s="58" t="str">
        <f ca="1">rescore</f>
        <v/>
      </c>
      <c r="S2301" s="11" t="str">
        <f ca="1">price</f>
        <v/>
      </c>
      <c r="U2301" s="4"/>
      <c r="V2301" s="4"/>
      <c r="W2301" s="221" t="str">
        <f ca="1">commission</f>
        <v/>
      </c>
      <c r="X2301" s="301"/>
    </row>
    <row r="2302" spans="1:24" x14ac:dyDescent="0.25">
      <c r="A2302" s="6" t="str">
        <f ca="1">no.</f>
        <v/>
      </c>
      <c r="E2302" s="4" t="str">
        <f ca="1">position</f>
        <v/>
      </c>
      <c r="I2302" s="318"/>
      <c r="J2302" s="25"/>
      <c r="L2302" s="4"/>
      <c r="N2302" s="6"/>
      <c r="P2302" s="6"/>
      <c r="Q2302" s="5" t="str">
        <f ca="1">score</f>
        <v/>
      </c>
      <c r="R2302" s="58" t="str">
        <f ca="1">rescore</f>
        <v/>
      </c>
      <c r="S2302" s="11" t="str">
        <f ca="1">price</f>
        <v/>
      </c>
      <c r="U2302" s="4"/>
      <c r="V2302" s="4"/>
      <c r="W2302" s="221" t="str">
        <f ca="1">commission</f>
        <v/>
      </c>
      <c r="X2302" s="301"/>
    </row>
    <row r="2303" spans="1:24" x14ac:dyDescent="0.25">
      <c r="A2303" s="6" t="str">
        <f ca="1">no.</f>
        <v/>
      </c>
      <c r="E2303" s="4" t="str">
        <f ca="1">position</f>
        <v/>
      </c>
      <c r="I2303" s="318"/>
      <c r="J2303" s="25"/>
      <c r="L2303" s="4"/>
      <c r="N2303" s="6"/>
      <c r="P2303" s="6"/>
      <c r="Q2303" s="5" t="str">
        <f ca="1">score</f>
        <v/>
      </c>
      <c r="R2303" s="58" t="str">
        <f ca="1">rescore</f>
        <v/>
      </c>
      <c r="S2303" s="11" t="str">
        <f ca="1">price</f>
        <v/>
      </c>
      <c r="U2303" s="4"/>
      <c r="V2303" s="4"/>
      <c r="W2303" s="221" t="str">
        <f ca="1">commission</f>
        <v/>
      </c>
      <c r="X2303" s="301"/>
    </row>
    <row r="2304" spans="1:24" x14ac:dyDescent="0.25">
      <c r="A2304" s="6" t="str">
        <f ca="1">no.</f>
        <v/>
      </c>
      <c r="E2304" s="4" t="str">
        <f ca="1">position</f>
        <v/>
      </c>
      <c r="I2304" s="318"/>
      <c r="J2304" s="25"/>
      <c r="L2304" s="4"/>
      <c r="N2304" s="6"/>
      <c r="P2304" s="6"/>
      <c r="Q2304" s="5" t="str">
        <f ca="1">score</f>
        <v/>
      </c>
      <c r="R2304" s="58" t="str">
        <f ca="1">rescore</f>
        <v/>
      </c>
      <c r="S2304" s="11" t="str">
        <f ca="1">price</f>
        <v/>
      </c>
      <c r="U2304" s="4"/>
      <c r="V2304" s="4"/>
      <c r="W2304" s="221" t="str">
        <f ca="1">commission</f>
        <v/>
      </c>
      <c r="X2304" s="301"/>
    </row>
    <row r="2305" spans="1:24" x14ac:dyDescent="0.25">
      <c r="A2305" s="6" t="str">
        <f ca="1">no.</f>
        <v/>
      </c>
      <c r="E2305" s="4" t="str">
        <f ca="1">position</f>
        <v/>
      </c>
      <c r="I2305" s="318"/>
      <c r="J2305" s="25"/>
      <c r="L2305" s="4"/>
      <c r="N2305" s="6"/>
      <c r="P2305" s="6"/>
      <c r="Q2305" s="5" t="str">
        <f ca="1">score</f>
        <v/>
      </c>
      <c r="R2305" s="58" t="str">
        <f ca="1">rescore</f>
        <v/>
      </c>
      <c r="S2305" s="11" t="str">
        <f ca="1">price</f>
        <v/>
      </c>
      <c r="U2305" s="4"/>
      <c r="V2305" s="4"/>
      <c r="W2305" s="221" t="str">
        <f ca="1">commission</f>
        <v/>
      </c>
      <c r="X2305" s="301"/>
    </row>
    <row r="2306" spans="1:24" x14ac:dyDescent="0.25">
      <c r="A2306" s="6" t="str">
        <f ca="1">no.</f>
        <v/>
      </c>
      <c r="E2306" s="4" t="str">
        <f ca="1">position</f>
        <v/>
      </c>
      <c r="I2306" s="318"/>
      <c r="J2306" s="25"/>
      <c r="L2306" s="4"/>
      <c r="N2306" s="6"/>
      <c r="P2306" s="6"/>
      <c r="Q2306" s="5" t="str">
        <f ca="1">score</f>
        <v/>
      </c>
      <c r="R2306" s="58" t="str">
        <f ca="1">rescore</f>
        <v/>
      </c>
      <c r="S2306" s="11" t="str">
        <f ca="1">price</f>
        <v/>
      </c>
      <c r="U2306" s="4"/>
      <c r="V2306" s="4"/>
      <c r="W2306" s="221" t="str">
        <f ca="1">commission</f>
        <v/>
      </c>
      <c r="X2306" s="301"/>
    </row>
    <row r="2307" spans="1:24" x14ac:dyDescent="0.25">
      <c r="A2307" s="6" t="str">
        <f ca="1">no.</f>
        <v/>
      </c>
      <c r="E2307" s="4" t="str">
        <f ca="1">position</f>
        <v/>
      </c>
      <c r="I2307" s="318"/>
      <c r="J2307" s="25"/>
      <c r="L2307" s="4"/>
      <c r="N2307" s="6"/>
      <c r="P2307" s="6"/>
      <c r="Q2307" s="5" t="str">
        <f ca="1">score</f>
        <v/>
      </c>
      <c r="R2307" s="58" t="str">
        <f ca="1">rescore</f>
        <v/>
      </c>
      <c r="S2307" s="11" t="str">
        <f ca="1">price</f>
        <v/>
      </c>
      <c r="U2307" s="4"/>
      <c r="V2307" s="4"/>
      <c r="W2307" s="221" t="str">
        <f ca="1">commission</f>
        <v/>
      </c>
      <c r="X2307" s="301"/>
    </row>
    <row r="2308" spans="1:24" x14ac:dyDescent="0.25">
      <c r="A2308" s="6" t="str">
        <f ca="1">no.</f>
        <v/>
      </c>
      <c r="E2308" s="4" t="str">
        <f ca="1">position</f>
        <v/>
      </c>
      <c r="I2308" s="318"/>
      <c r="J2308" s="25"/>
      <c r="L2308" s="4"/>
      <c r="N2308" s="6"/>
      <c r="P2308" s="6"/>
      <c r="Q2308" s="5" t="str">
        <f ca="1">score</f>
        <v/>
      </c>
      <c r="R2308" s="58" t="str">
        <f ca="1">rescore</f>
        <v/>
      </c>
      <c r="S2308" s="11" t="str">
        <f ca="1">price</f>
        <v/>
      </c>
      <c r="U2308" s="4"/>
      <c r="V2308" s="4"/>
      <c r="W2308" s="221" t="str">
        <f ca="1">commission</f>
        <v/>
      </c>
      <c r="X2308" s="301"/>
    </row>
    <row r="2309" spans="1:24" x14ac:dyDescent="0.25">
      <c r="A2309" s="6" t="str">
        <f ca="1">no.</f>
        <v/>
      </c>
      <c r="E2309" s="4" t="str">
        <f ca="1">position</f>
        <v/>
      </c>
      <c r="I2309" s="318"/>
      <c r="J2309" s="25"/>
      <c r="L2309" s="4"/>
      <c r="N2309" s="6"/>
      <c r="P2309" s="6"/>
      <c r="Q2309" s="5" t="str">
        <f ca="1">score</f>
        <v/>
      </c>
      <c r="R2309" s="58" t="str">
        <f ca="1">rescore</f>
        <v/>
      </c>
      <c r="S2309" s="11" t="str">
        <f ca="1">price</f>
        <v/>
      </c>
      <c r="U2309" s="4"/>
      <c r="V2309" s="4"/>
      <c r="W2309" s="221" t="str">
        <f ca="1">commission</f>
        <v/>
      </c>
      <c r="X2309" s="301"/>
    </row>
    <row r="2310" spans="1:24" x14ac:dyDescent="0.25">
      <c r="A2310" s="6" t="str">
        <f ca="1">no.</f>
        <v/>
      </c>
      <c r="E2310" s="4" t="str">
        <f ca="1">position</f>
        <v/>
      </c>
      <c r="I2310" s="318"/>
      <c r="J2310" s="25"/>
      <c r="L2310" s="4"/>
      <c r="N2310" s="6"/>
      <c r="P2310" s="6"/>
      <c r="Q2310" s="5" t="str">
        <f ca="1">score</f>
        <v/>
      </c>
      <c r="R2310" s="58" t="str">
        <f ca="1">rescore</f>
        <v/>
      </c>
      <c r="S2310" s="11" t="str">
        <f ca="1">price</f>
        <v/>
      </c>
      <c r="U2310" s="4"/>
      <c r="V2310" s="4"/>
      <c r="W2310" s="221" t="str">
        <f ca="1">commission</f>
        <v/>
      </c>
      <c r="X2310" s="301"/>
    </row>
    <row r="2311" spans="1:24" x14ac:dyDescent="0.25">
      <c r="A2311" s="6" t="str">
        <f ca="1">no.</f>
        <v/>
      </c>
      <c r="E2311" s="4" t="str">
        <f ca="1">position</f>
        <v/>
      </c>
      <c r="I2311" s="318"/>
      <c r="J2311" s="25"/>
      <c r="L2311" s="4"/>
      <c r="N2311" s="6"/>
      <c r="P2311" s="6"/>
      <c r="Q2311" s="5" t="str">
        <f ca="1">score</f>
        <v/>
      </c>
      <c r="R2311" s="58" t="str">
        <f ca="1">rescore</f>
        <v/>
      </c>
      <c r="S2311" s="11" t="str">
        <f ca="1">price</f>
        <v/>
      </c>
      <c r="U2311" s="4"/>
      <c r="V2311" s="4"/>
      <c r="W2311" s="221" t="str">
        <f ca="1">commission</f>
        <v/>
      </c>
      <c r="X2311" s="301"/>
    </row>
    <row r="2312" spans="1:24" x14ac:dyDescent="0.25">
      <c r="A2312" s="6" t="str">
        <f ca="1">no.</f>
        <v/>
      </c>
      <c r="E2312" s="4" t="str">
        <f ca="1">position</f>
        <v/>
      </c>
      <c r="I2312" s="318"/>
      <c r="J2312" s="25"/>
      <c r="L2312" s="4"/>
      <c r="N2312" s="6"/>
      <c r="P2312" s="6"/>
      <c r="Q2312" s="5" t="str">
        <f ca="1">score</f>
        <v/>
      </c>
      <c r="R2312" s="58" t="str">
        <f ca="1">rescore</f>
        <v/>
      </c>
      <c r="S2312" s="11" t="str">
        <f ca="1">price</f>
        <v/>
      </c>
      <c r="U2312" s="4"/>
      <c r="V2312" s="4"/>
      <c r="W2312" s="221" t="str">
        <f ca="1">commission</f>
        <v/>
      </c>
      <c r="X2312" s="301"/>
    </row>
    <row r="2313" spans="1:24" x14ac:dyDescent="0.25">
      <c r="A2313" s="6" t="str">
        <f ca="1">no.</f>
        <v/>
      </c>
      <c r="E2313" s="4" t="str">
        <f ca="1">position</f>
        <v/>
      </c>
      <c r="I2313" s="318"/>
      <c r="J2313" s="25"/>
      <c r="L2313" s="4"/>
      <c r="N2313" s="6"/>
      <c r="P2313" s="6"/>
      <c r="Q2313" s="5" t="str">
        <f ca="1">score</f>
        <v/>
      </c>
      <c r="R2313" s="58" t="str">
        <f ca="1">rescore</f>
        <v/>
      </c>
      <c r="S2313" s="11" t="str">
        <f ca="1">price</f>
        <v/>
      </c>
      <c r="U2313" s="4"/>
      <c r="V2313" s="4"/>
      <c r="W2313" s="221" t="str">
        <f ca="1">commission</f>
        <v/>
      </c>
      <c r="X2313" s="301"/>
    </row>
    <row r="2314" spans="1:24" x14ac:dyDescent="0.25">
      <c r="A2314" s="6" t="str">
        <f ca="1">no.</f>
        <v/>
      </c>
      <c r="E2314" s="4" t="str">
        <f ca="1">position</f>
        <v/>
      </c>
      <c r="I2314" s="318"/>
      <c r="J2314" s="25"/>
      <c r="L2314" s="4"/>
      <c r="N2314" s="6"/>
      <c r="P2314" s="6"/>
      <c r="Q2314" s="5" t="str">
        <f ca="1">score</f>
        <v/>
      </c>
      <c r="R2314" s="58" t="str">
        <f ca="1">rescore</f>
        <v/>
      </c>
      <c r="S2314" s="11" t="str">
        <f ca="1">price</f>
        <v/>
      </c>
      <c r="U2314" s="4"/>
      <c r="V2314" s="4"/>
      <c r="W2314" s="221" t="str">
        <f ca="1">commission</f>
        <v/>
      </c>
      <c r="X2314" s="301"/>
    </row>
    <row r="2315" spans="1:24" x14ac:dyDescent="0.25">
      <c r="A2315" s="6" t="str">
        <f ca="1">no.</f>
        <v/>
      </c>
      <c r="E2315" s="4" t="str">
        <f ca="1">position</f>
        <v/>
      </c>
      <c r="I2315" s="318"/>
      <c r="J2315" s="25"/>
      <c r="L2315" s="4"/>
      <c r="N2315" s="6"/>
      <c r="P2315" s="6"/>
      <c r="Q2315" s="5" t="str">
        <f ca="1">score</f>
        <v/>
      </c>
      <c r="R2315" s="58" t="str">
        <f ca="1">rescore</f>
        <v/>
      </c>
      <c r="S2315" s="11" t="str">
        <f ca="1">price</f>
        <v/>
      </c>
      <c r="U2315" s="4"/>
      <c r="V2315" s="4"/>
      <c r="W2315" s="221" t="str">
        <f ca="1">commission</f>
        <v/>
      </c>
      <c r="X2315" s="301"/>
    </row>
    <row r="2316" spans="1:24" x14ac:dyDescent="0.25">
      <c r="A2316" s="6" t="str">
        <f ca="1">no.</f>
        <v/>
      </c>
      <c r="E2316" s="4" t="str">
        <f ca="1">position</f>
        <v/>
      </c>
      <c r="I2316" s="318"/>
      <c r="J2316" s="25"/>
      <c r="L2316" s="4"/>
      <c r="N2316" s="6"/>
      <c r="P2316" s="6"/>
      <c r="Q2316" s="5" t="str">
        <f ca="1">score</f>
        <v/>
      </c>
      <c r="R2316" s="58" t="str">
        <f ca="1">rescore</f>
        <v/>
      </c>
      <c r="S2316" s="11" t="str">
        <f ca="1">price</f>
        <v/>
      </c>
      <c r="U2316" s="4"/>
      <c r="V2316" s="4"/>
      <c r="W2316" s="221" t="str">
        <f ca="1">commission</f>
        <v/>
      </c>
      <c r="X2316" s="301"/>
    </row>
    <row r="2317" spans="1:24" x14ac:dyDescent="0.25">
      <c r="A2317" s="6" t="str">
        <f ca="1">no.</f>
        <v/>
      </c>
      <c r="E2317" s="4" t="str">
        <f ca="1">position</f>
        <v/>
      </c>
      <c r="I2317" s="318"/>
      <c r="J2317" s="25"/>
      <c r="L2317" s="4"/>
      <c r="N2317" s="6"/>
      <c r="P2317" s="6"/>
      <c r="Q2317" s="5" t="str">
        <f ca="1">score</f>
        <v/>
      </c>
      <c r="R2317" s="58" t="str">
        <f ca="1">rescore</f>
        <v/>
      </c>
      <c r="S2317" s="11" t="str">
        <f ca="1">price</f>
        <v/>
      </c>
      <c r="U2317" s="4"/>
      <c r="V2317" s="4"/>
      <c r="W2317" s="221" t="str">
        <f ca="1">commission</f>
        <v/>
      </c>
      <c r="X2317" s="301"/>
    </row>
    <row r="2318" spans="1:24" x14ac:dyDescent="0.25">
      <c r="A2318" s="6" t="str">
        <f ca="1">no.</f>
        <v/>
      </c>
      <c r="E2318" s="4" t="str">
        <f ca="1">position</f>
        <v/>
      </c>
      <c r="I2318" s="318"/>
      <c r="J2318" s="25"/>
      <c r="L2318" s="4"/>
      <c r="N2318" s="6"/>
      <c r="P2318" s="6"/>
      <c r="Q2318" s="5" t="str">
        <f ca="1">score</f>
        <v/>
      </c>
      <c r="R2318" s="58" t="str">
        <f ca="1">rescore</f>
        <v/>
      </c>
      <c r="S2318" s="11" t="str">
        <f ca="1">price</f>
        <v/>
      </c>
      <c r="U2318" s="4"/>
      <c r="V2318" s="4"/>
      <c r="W2318" s="221" t="str">
        <f ca="1">commission</f>
        <v/>
      </c>
      <c r="X2318" s="301"/>
    </row>
    <row r="2319" spans="1:24" x14ac:dyDescent="0.25">
      <c r="A2319" s="6" t="str">
        <f ca="1">no.</f>
        <v/>
      </c>
      <c r="E2319" s="4" t="str">
        <f ca="1">position</f>
        <v/>
      </c>
      <c r="I2319" s="318"/>
      <c r="J2319" s="25"/>
      <c r="L2319" s="4"/>
      <c r="N2319" s="6"/>
      <c r="P2319" s="6"/>
      <c r="Q2319" s="5" t="str">
        <f ca="1">score</f>
        <v/>
      </c>
      <c r="R2319" s="58" t="str">
        <f ca="1">rescore</f>
        <v/>
      </c>
      <c r="S2319" s="11" t="str">
        <f ca="1">price</f>
        <v/>
      </c>
      <c r="U2319" s="4"/>
      <c r="V2319" s="4"/>
      <c r="W2319" s="221" t="str">
        <f ca="1">commission</f>
        <v/>
      </c>
      <c r="X2319" s="301"/>
    </row>
    <row r="2320" spans="1:24" x14ac:dyDescent="0.25">
      <c r="A2320" s="6" t="str">
        <f ca="1">no.</f>
        <v/>
      </c>
      <c r="E2320" s="4" t="str">
        <f ca="1">position</f>
        <v/>
      </c>
      <c r="I2320" s="318"/>
      <c r="J2320" s="25"/>
      <c r="L2320" s="4"/>
      <c r="N2320" s="6"/>
      <c r="P2320" s="6"/>
      <c r="Q2320" s="5" t="str">
        <f ca="1">score</f>
        <v/>
      </c>
      <c r="R2320" s="58" t="str">
        <f ca="1">rescore</f>
        <v/>
      </c>
      <c r="S2320" s="11" t="str">
        <f ca="1">price</f>
        <v/>
      </c>
      <c r="U2320" s="4"/>
      <c r="V2320" s="4"/>
      <c r="W2320" s="221" t="str">
        <f ca="1">commission</f>
        <v/>
      </c>
      <c r="X2320" s="301"/>
    </row>
    <row r="2321" spans="1:24" x14ac:dyDescent="0.25">
      <c r="A2321" s="6" t="str">
        <f ca="1">no.</f>
        <v/>
      </c>
      <c r="E2321" s="4" t="str">
        <f ca="1">position</f>
        <v/>
      </c>
      <c r="I2321" s="318"/>
      <c r="J2321" s="25"/>
      <c r="L2321" s="4"/>
      <c r="N2321" s="6"/>
      <c r="P2321" s="6"/>
      <c r="Q2321" s="5" t="str">
        <f ca="1">score</f>
        <v/>
      </c>
      <c r="R2321" s="58" t="str">
        <f ca="1">rescore</f>
        <v/>
      </c>
      <c r="S2321" s="11" t="str">
        <f ca="1">price</f>
        <v/>
      </c>
      <c r="U2321" s="4"/>
      <c r="V2321" s="4"/>
      <c r="W2321" s="221" t="str">
        <f ca="1">commission</f>
        <v/>
      </c>
      <c r="X2321" s="301"/>
    </row>
    <row r="2322" spans="1:24" x14ac:dyDescent="0.25">
      <c r="A2322" s="6" t="str">
        <f ca="1">no.</f>
        <v/>
      </c>
      <c r="E2322" s="4" t="str">
        <f ca="1">position</f>
        <v/>
      </c>
      <c r="I2322" s="318"/>
      <c r="J2322" s="25"/>
      <c r="L2322" s="4"/>
      <c r="N2322" s="6"/>
      <c r="P2322" s="6"/>
      <c r="Q2322" s="5" t="str">
        <f ca="1">score</f>
        <v/>
      </c>
      <c r="R2322" s="58" t="str">
        <f ca="1">rescore</f>
        <v/>
      </c>
      <c r="S2322" s="11" t="str">
        <f ca="1">price</f>
        <v/>
      </c>
      <c r="U2322" s="4"/>
      <c r="V2322" s="4"/>
      <c r="W2322" s="221" t="str">
        <f ca="1">commission</f>
        <v/>
      </c>
      <c r="X2322" s="301"/>
    </row>
    <row r="2323" spans="1:24" x14ac:dyDescent="0.25">
      <c r="A2323" s="6" t="str">
        <f ca="1">no.</f>
        <v/>
      </c>
      <c r="E2323" s="4" t="str">
        <f ca="1">position</f>
        <v/>
      </c>
      <c r="I2323" s="318"/>
      <c r="J2323" s="25"/>
      <c r="L2323" s="4"/>
      <c r="N2323" s="6"/>
      <c r="P2323" s="6"/>
      <c r="Q2323" s="5" t="str">
        <f ca="1">score</f>
        <v/>
      </c>
      <c r="R2323" s="58" t="str">
        <f ca="1">rescore</f>
        <v/>
      </c>
      <c r="S2323" s="11" t="str">
        <f ca="1">price</f>
        <v/>
      </c>
      <c r="U2323" s="4"/>
      <c r="V2323" s="4"/>
      <c r="W2323" s="221" t="str">
        <f ca="1">commission</f>
        <v/>
      </c>
      <c r="X2323" s="301"/>
    </row>
    <row r="2324" spans="1:24" x14ac:dyDescent="0.25">
      <c r="A2324" s="6" t="str">
        <f ca="1">no.</f>
        <v/>
      </c>
      <c r="E2324" s="4" t="str">
        <f ca="1">position</f>
        <v/>
      </c>
      <c r="I2324" s="318"/>
      <c r="J2324" s="25"/>
      <c r="L2324" s="4"/>
      <c r="N2324" s="6"/>
      <c r="P2324" s="6"/>
      <c r="Q2324" s="5" t="str">
        <f ca="1">score</f>
        <v/>
      </c>
      <c r="R2324" s="58" t="str">
        <f ca="1">rescore</f>
        <v/>
      </c>
      <c r="S2324" s="11" t="str">
        <f ca="1">price</f>
        <v/>
      </c>
      <c r="U2324" s="4"/>
      <c r="V2324" s="4"/>
      <c r="W2324" s="221" t="str">
        <f ca="1">commission</f>
        <v/>
      </c>
      <c r="X2324" s="301"/>
    </row>
    <row r="2325" spans="1:24" x14ac:dyDescent="0.25">
      <c r="A2325" s="6" t="str">
        <f ca="1">no.</f>
        <v/>
      </c>
      <c r="E2325" s="4" t="str">
        <f ca="1">position</f>
        <v/>
      </c>
      <c r="I2325" s="318"/>
      <c r="J2325" s="25"/>
      <c r="L2325" s="4"/>
      <c r="N2325" s="6"/>
      <c r="P2325" s="6"/>
      <c r="Q2325" s="5" t="str">
        <f ca="1">score</f>
        <v/>
      </c>
      <c r="R2325" s="58" t="str">
        <f ca="1">rescore</f>
        <v/>
      </c>
      <c r="S2325" s="11" t="str">
        <f ca="1">price</f>
        <v/>
      </c>
      <c r="U2325" s="4"/>
      <c r="V2325" s="4"/>
      <c r="W2325" s="221" t="str">
        <f ca="1">commission</f>
        <v/>
      </c>
      <c r="X2325" s="301"/>
    </row>
    <row r="2326" spans="1:24" x14ac:dyDescent="0.25">
      <c r="A2326" s="6" t="str">
        <f ca="1">no.</f>
        <v/>
      </c>
      <c r="E2326" s="4" t="str">
        <f ca="1">position</f>
        <v/>
      </c>
      <c r="I2326" s="318"/>
      <c r="J2326" s="25"/>
      <c r="L2326" s="4"/>
      <c r="N2326" s="6"/>
      <c r="P2326" s="6"/>
      <c r="Q2326" s="5" t="str">
        <f ca="1">score</f>
        <v/>
      </c>
      <c r="R2326" s="58" t="str">
        <f ca="1">rescore</f>
        <v/>
      </c>
      <c r="S2326" s="11" t="str">
        <f ca="1">price</f>
        <v/>
      </c>
      <c r="U2326" s="4"/>
      <c r="V2326" s="4"/>
      <c r="W2326" s="221" t="str">
        <f ca="1">commission</f>
        <v/>
      </c>
      <c r="X2326" s="301"/>
    </row>
    <row r="2327" spans="1:24" x14ac:dyDescent="0.25">
      <c r="A2327" s="6" t="str">
        <f ca="1">no.</f>
        <v/>
      </c>
      <c r="E2327" s="4" t="str">
        <f ca="1">position</f>
        <v/>
      </c>
      <c r="I2327" s="318"/>
      <c r="J2327" s="25"/>
      <c r="L2327" s="4"/>
      <c r="N2327" s="6"/>
      <c r="P2327" s="6"/>
      <c r="Q2327" s="5" t="str">
        <f ca="1">score</f>
        <v/>
      </c>
      <c r="R2327" s="58" t="str">
        <f ca="1">rescore</f>
        <v/>
      </c>
      <c r="S2327" s="11" t="str">
        <f ca="1">price</f>
        <v/>
      </c>
      <c r="U2327" s="4"/>
      <c r="V2327" s="4"/>
      <c r="W2327" s="221" t="str">
        <f ca="1">commission</f>
        <v/>
      </c>
      <c r="X2327" s="301"/>
    </row>
    <row r="2328" spans="1:24" x14ac:dyDescent="0.25">
      <c r="A2328" s="6" t="str">
        <f ca="1">no.</f>
        <v/>
      </c>
      <c r="E2328" s="4" t="str">
        <f ca="1">position</f>
        <v/>
      </c>
      <c r="I2328" s="318"/>
      <c r="J2328" s="25"/>
      <c r="L2328" s="4"/>
      <c r="N2328" s="6"/>
      <c r="P2328" s="6"/>
      <c r="Q2328" s="5" t="str">
        <f ca="1">score</f>
        <v/>
      </c>
      <c r="R2328" s="58" t="str">
        <f ca="1">rescore</f>
        <v/>
      </c>
      <c r="S2328" s="11" t="str">
        <f ca="1">price</f>
        <v/>
      </c>
      <c r="U2328" s="4"/>
      <c r="V2328" s="4"/>
      <c r="W2328" s="221" t="str">
        <f ca="1">commission</f>
        <v/>
      </c>
      <c r="X2328" s="301"/>
    </row>
    <row r="2329" spans="1:24" x14ac:dyDescent="0.25">
      <c r="A2329" s="6" t="str">
        <f ca="1">no.</f>
        <v/>
      </c>
      <c r="E2329" s="4" t="str">
        <f ca="1">position</f>
        <v/>
      </c>
      <c r="I2329" s="318"/>
      <c r="J2329" s="25"/>
      <c r="L2329" s="4"/>
      <c r="N2329" s="6"/>
      <c r="P2329" s="6"/>
      <c r="Q2329" s="5" t="str">
        <f ca="1">score</f>
        <v/>
      </c>
      <c r="R2329" s="58" t="str">
        <f ca="1">rescore</f>
        <v/>
      </c>
      <c r="S2329" s="11" t="str">
        <f ca="1">price</f>
        <v/>
      </c>
      <c r="U2329" s="4"/>
      <c r="V2329" s="4"/>
      <c r="W2329" s="221" t="str">
        <f ca="1">commission</f>
        <v/>
      </c>
      <c r="X2329" s="301"/>
    </row>
    <row r="2330" spans="1:24" x14ac:dyDescent="0.25">
      <c r="A2330" s="6" t="str">
        <f ca="1">no.</f>
        <v/>
      </c>
      <c r="E2330" s="4" t="str">
        <f ca="1">position</f>
        <v/>
      </c>
      <c r="I2330" s="318"/>
      <c r="J2330" s="25"/>
      <c r="L2330" s="4"/>
      <c r="N2330" s="6"/>
      <c r="P2330" s="6"/>
      <c r="Q2330" s="5" t="str">
        <f ca="1">score</f>
        <v/>
      </c>
      <c r="R2330" s="58" t="str">
        <f ca="1">rescore</f>
        <v/>
      </c>
      <c r="S2330" s="11" t="str">
        <f ca="1">price</f>
        <v/>
      </c>
      <c r="U2330" s="4"/>
      <c r="V2330" s="4"/>
      <c r="W2330" s="221" t="str">
        <f ca="1">commission</f>
        <v/>
      </c>
      <c r="X2330" s="301"/>
    </row>
    <row r="2331" spans="1:24" x14ac:dyDescent="0.25">
      <c r="A2331" s="6" t="str">
        <f ca="1">no.</f>
        <v/>
      </c>
      <c r="E2331" s="4" t="str">
        <f ca="1">position</f>
        <v/>
      </c>
      <c r="I2331" s="318"/>
      <c r="J2331" s="25"/>
      <c r="L2331" s="4"/>
      <c r="N2331" s="6"/>
      <c r="P2331" s="6"/>
      <c r="Q2331" s="5" t="str">
        <f ca="1">score</f>
        <v/>
      </c>
      <c r="R2331" s="58" t="str">
        <f ca="1">rescore</f>
        <v/>
      </c>
      <c r="S2331" s="11" t="str">
        <f ca="1">price</f>
        <v/>
      </c>
      <c r="U2331" s="4"/>
      <c r="V2331" s="4"/>
      <c r="W2331" s="221" t="str">
        <f ca="1">commission</f>
        <v/>
      </c>
      <c r="X2331" s="301"/>
    </row>
    <row r="2332" spans="1:24" x14ac:dyDescent="0.25">
      <c r="A2332" s="6" t="str">
        <f ca="1">no.</f>
        <v/>
      </c>
      <c r="E2332" s="4" t="str">
        <f ca="1">position</f>
        <v/>
      </c>
      <c r="I2332" s="318"/>
      <c r="J2332" s="25"/>
      <c r="L2332" s="4"/>
      <c r="N2332" s="6"/>
      <c r="P2332" s="6"/>
      <c r="Q2332" s="5" t="str">
        <f ca="1">score</f>
        <v/>
      </c>
      <c r="R2332" s="58" t="str">
        <f ca="1">rescore</f>
        <v/>
      </c>
      <c r="S2332" s="11" t="str">
        <f ca="1">price</f>
        <v/>
      </c>
      <c r="U2332" s="4"/>
      <c r="V2332" s="4"/>
      <c r="W2332" s="221" t="str">
        <f ca="1">commission</f>
        <v/>
      </c>
      <c r="X2332" s="301"/>
    </row>
    <row r="2333" spans="1:24" x14ac:dyDescent="0.25">
      <c r="A2333" s="6" t="str">
        <f ca="1">no.</f>
        <v/>
      </c>
      <c r="E2333" s="4" t="str">
        <f ca="1">position</f>
        <v/>
      </c>
      <c r="I2333" s="318"/>
      <c r="J2333" s="25"/>
      <c r="L2333" s="4"/>
      <c r="N2333" s="6"/>
      <c r="P2333" s="6"/>
      <c r="Q2333" s="5" t="str">
        <f ca="1">score</f>
        <v/>
      </c>
      <c r="R2333" s="58" t="str">
        <f ca="1">rescore</f>
        <v/>
      </c>
      <c r="S2333" s="11" t="str">
        <f ca="1">price</f>
        <v/>
      </c>
      <c r="U2333" s="4"/>
      <c r="V2333" s="4"/>
      <c r="W2333" s="221" t="str">
        <f ca="1">commission</f>
        <v/>
      </c>
      <c r="X2333" s="301"/>
    </row>
    <row r="2334" spans="1:24" x14ac:dyDescent="0.25">
      <c r="A2334" s="6" t="str">
        <f ca="1">no.</f>
        <v/>
      </c>
      <c r="E2334" s="4" t="str">
        <f ca="1">position</f>
        <v/>
      </c>
      <c r="I2334" s="318"/>
      <c r="J2334" s="25"/>
      <c r="L2334" s="4"/>
      <c r="N2334" s="6"/>
      <c r="P2334" s="6"/>
      <c r="Q2334" s="5" t="str">
        <f ca="1">score</f>
        <v/>
      </c>
      <c r="R2334" s="58" t="str">
        <f ca="1">rescore</f>
        <v/>
      </c>
      <c r="S2334" s="11" t="str">
        <f ca="1">price</f>
        <v/>
      </c>
      <c r="U2334" s="4"/>
      <c r="V2334" s="4"/>
      <c r="W2334" s="221" t="str">
        <f ca="1">commission</f>
        <v/>
      </c>
      <c r="X2334" s="301"/>
    </row>
    <row r="2335" spans="1:24" x14ac:dyDescent="0.25">
      <c r="A2335" s="6" t="str">
        <f ca="1">no.</f>
        <v/>
      </c>
      <c r="E2335" s="4" t="str">
        <f ca="1">position</f>
        <v/>
      </c>
      <c r="I2335" s="318"/>
      <c r="J2335" s="25"/>
      <c r="L2335" s="4"/>
      <c r="N2335" s="6"/>
      <c r="P2335" s="6"/>
      <c r="Q2335" s="5" t="str">
        <f ca="1">score</f>
        <v/>
      </c>
      <c r="R2335" s="58" t="str">
        <f ca="1">rescore</f>
        <v/>
      </c>
      <c r="S2335" s="11" t="str">
        <f ca="1">price</f>
        <v/>
      </c>
      <c r="U2335" s="4"/>
      <c r="V2335" s="4"/>
      <c r="W2335" s="221" t="str">
        <f ca="1">commission</f>
        <v/>
      </c>
      <c r="X2335" s="301"/>
    </row>
    <row r="2336" spans="1:24" x14ac:dyDescent="0.25">
      <c r="A2336" s="6" t="str">
        <f ca="1">no.</f>
        <v/>
      </c>
      <c r="E2336" s="4" t="str">
        <f ca="1">position</f>
        <v/>
      </c>
      <c r="I2336" s="318"/>
      <c r="J2336" s="25"/>
      <c r="L2336" s="4"/>
      <c r="N2336" s="6"/>
      <c r="P2336" s="6"/>
      <c r="Q2336" s="5" t="str">
        <f ca="1">score</f>
        <v/>
      </c>
      <c r="R2336" s="58" t="str">
        <f ca="1">rescore</f>
        <v/>
      </c>
      <c r="S2336" s="11" t="str">
        <f ca="1">price</f>
        <v/>
      </c>
      <c r="U2336" s="4"/>
      <c r="V2336" s="4"/>
      <c r="W2336" s="221" t="str">
        <f ca="1">commission</f>
        <v/>
      </c>
      <c r="X2336" s="301"/>
    </row>
    <row r="2337" spans="1:24" x14ac:dyDescent="0.25">
      <c r="A2337" s="6" t="str">
        <f ca="1">no.</f>
        <v/>
      </c>
      <c r="E2337" s="4" t="str">
        <f ca="1">position</f>
        <v/>
      </c>
      <c r="I2337" s="318"/>
      <c r="J2337" s="25"/>
      <c r="L2337" s="4"/>
      <c r="N2337" s="6"/>
      <c r="P2337" s="6"/>
      <c r="Q2337" s="5" t="str">
        <f ca="1">score</f>
        <v/>
      </c>
      <c r="R2337" s="58" t="str">
        <f ca="1">rescore</f>
        <v/>
      </c>
      <c r="S2337" s="11" t="str">
        <f ca="1">price</f>
        <v/>
      </c>
      <c r="U2337" s="4"/>
      <c r="V2337" s="4"/>
      <c r="W2337" s="221" t="str">
        <f ca="1">commission</f>
        <v/>
      </c>
      <c r="X2337" s="301"/>
    </row>
    <row r="2338" spans="1:24" x14ac:dyDescent="0.25">
      <c r="A2338" s="6" t="str">
        <f ca="1">no.</f>
        <v/>
      </c>
      <c r="E2338" s="4" t="str">
        <f ca="1">position</f>
        <v/>
      </c>
      <c r="I2338" s="318"/>
      <c r="J2338" s="25"/>
      <c r="L2338" s="4"/>
      <c r="N2338" s="6"/>
      <c r="P2338" s="6"/>
      <c r="Q2338" s="5" t="str">
        <f ca="1">score</f>
        <v/>
      </c>
      <c r="R2338" s="58" t="str">
        <f ca="1">rescore</f>
        <v/>
      </c>
      <c r="S2338" s="11" t="str">
        <f ca="1">price</f>
        <v/>
      </c>
      <c r="U2338" s="4"/>
      <c r="V2338" s="4"/>
      <c r="W2338" s="221" t="str">
        <f ca="1">commission</f>
        <v/>
      </c>
      <c r="X2338" s="301"/>
    </row>
    <row r="2339" spans="1:24" x14ac:dyDescent="0.25">
      <c r="A2339" s="6" t="str">
        <f ca="1">no.</f>
        <v/>
      </c>
      <c r="E2339" s="4" t="str">
        <f ca="1">position</f>
        <v/>
      </c>
      <c r="I2339" s="318"/>
      <c r="J2339" s="25"/>
      <c r="L2339" s="4"/>
      <c r="N2339" s="6"/>
      <c r="P2339" s="6"/>
      <c r="Q2339" s="5" t="str">
        <f ca="1">score</f>
        <v/>
      </c>
      <c r="R2339" s="58" t="str">
        <f ca="1">rescore</f>
        <v/>
      </c>
      <c r="S2339" s="11" t="str">
        <f ca="1">price</f>
        <v/>
      </c>
      <c r="U2339" s="4"/>
      <c r="V2339" s="4"/>
      <c r="W2339" s="221" t="str">
        <f ca="1">commission</f>
        <v/>
      </c>
      <c r="X2339" s="301"/>
    </row>
    <row r="2340" spans="1:24" x14ac:dyDescent="0.25">
      <c r="A2340" s="6" t="str">
        <f ca="1">no.</f>
        <v/>
      </c>
      <c r="E2340" s="4" t="str">
        <f ca="1">position</f>
        <v/>
      </c>
      <c r="I2340" s="318"/>
      <c r="J2340" s="25"/>
      <c r="L2340" s="4"/>
      <c r="N2340" s="6"/>
      <c r="P2340" s="6"/>
      <c r="Q2340" s="5" t="str">
        <f ca="1">score</f>
        <v/>
      </c>
      <c r="R2340" s="58" t="str">
        <f ca="1">rescore</f>
        <v/>
      </c>
      <c r="S2340" s="11" t="str">
        <f ca="1">price</f>
        <v/>
      </c>
      <c r="U2340" s="4"/>
      <c r="V2340" s="4"/>
      <c r="W2340" s="221" t="str">
        <f ca="1">commission</f>
        <v/>
      </c>
      <c r="X2340" s="301"/>
    </row>
    <row r="2341" spans="1:24" x14ac:dyDescent="0.25">
      <c r="A2341" s="6" t="str">
        <f ca="1">no.</f>
        <v/>
      </c>
      <c r="E2341" s="4" t="str">
        <f ca="1">position</f>
        <v/>
      </c>
      <c r="I2341" s="318"/>
      <c r="J2341" s="25"/>
      <c r="L2341" s="4"/>
      <c r="N2341" s="6"/>
      <c r="P2341" s="6"/>
      <c r="Q2341" s="5" t="str">
        <f ca="1">score</f>
        <v/>
      </c>
      <c r="R2341" s="58" t="str">
        <f ca="1">rescore</f>
        <v/>
      </c>
      <c r="S2341" s="11" t="str">
        <f ca="1">price</f>
        <v/>
      </c>
      <c r="U2341" s="4"/>
      <c r="V2341" s="4"/>
      <c r="W2341" s="221" t="str">
        <f ca="1">commission</f>
        <v/>
      </c>
      <c r="X2341" s="301"/>
    </row>
    <row r="2342" spans="1:24" x14ac:dyDescent="0.25">
      <c r="A2342" s="6" t="str">
        <f ca="1">no.</f>
        <v/>
      </c>
      <c r="E2342" s="4" t="str">
        <f ca="1">position</f>
        <v/>
      </c>
      <c r="I2342" s="318"/>
      <c r="J2342" s="25"/>
      <c r="L2342" s="4"/>
      <c r="N2342" s="6"/>
      <c r="P2342" s="6"/>
      <c r="Q2342" s="5" t="str">
        <f ca="1">score</f>
        <v/>
      </c>
      <c r="R2342" s="58" t="str">
        <f ca="1">rescore</f>
        <v/>
      </c>
      <c r="S2342" s="11" t="str">
        <f ca="1">price</f>
        <v/>
      </c>
      <c r="U2342" s="4"/>
      <c r="V2342" s="4"/>
      <c r="W2342" s="221" t="str">
        <f ca="1">commission</f>
        <v/>
      </c>
      <c r="X2342" s="301"/>
    </row>
    <row r="2343" spans="1:24" x14ac:dyDescent="0.25">
      <c r="A2343" s="6" t="str">
        <f ca="1">no.</f>
        <v/>
      </c>
      <c r="E2343" s="4" t="str">
        <f ca="1">position</f>
        <v/>
      </c>
      <c r="I2343" s="318"/>
      <c r="J2343" s="25"/>
      <c r="L2343" s="4"/>
      <c r="N2343" s="6"/>
      <c r="P2343" s="6"/>
      <c r="Q2343" s="5" t="str">
        <f ca="1">score</f>
        <v/>
      </c>
      <c r="R2343" s="58" t="str">
        <f ca="1">rescore</f>
        <v/>
      </c>
      <c r="S2343" s="11" t="str">
        <f ca="1">price</f>
        <v/>
      </c>
      <c r="U2343" s="4"/>
      <c r="V2343" s="4"/>
      <c r="W2343" s="221" t="str">
        <f ca="1">commission</f>
        <v/>
      </c>
      <c r="X2343" s="301"/>
    </row>
    <row r="2344" spans="1:24" x14ac:dyDescent="0.25">
      <c r="A2344" s="6" t="str">
        <f ca="1">no.</f>
        <v/>
      </c>
      <c r="E2344" s="4" t="str">
        <f ca="1">position</f>
        <v/>
      </c>
      <c r="I2344" s="318"/>
      <c r="J2344" s="25"/>
      <c r="L2344" s="4"/>
      <c r="N2344" s="6"/>
      <c r="P2344" s="6"/>
      <c r="Q2344" s="5" t="str">
        <f ca="1">score</f>
        <v/>
      </c>
      <c r="R2344" s="58" t="str">
        <f ca="1">rescore</f>
        <v/>
      </c>
      <c r="S2344" s="11" t="str">
        <f ca="1">price</f>
        <v/>
      </c>
      <c r="U2344" s="4"/>
      <c r="V2344" s="4"/>
      <c r="W2344" s="221" t="str">
        <f ca="1">commission</f>
        <v/>
      </c>
      <c r="X2344" s="301"/>
    </row>
    <row r="2345" spans="1:24" x14ac:dyDescent="0.25">
      <c r="A2345" s="6" t="str">
        <f ca="1">no.</f>
        <v/>
      </c>
      <c r="E2345" s="4" t="str">
        <f ca="1">position</f>
        <v/>
      </c>
      <c r="I2345" s="318"/>
      <c r="J2345" s="25"/>
      <c r="L2345" s="4"/>
      <c r="N2345" s="6"/>
      <c r="P2345" s="6"/>
      <c r="Q2345" s="5" t="str">
        <f ca="1">score</f>
        <v/>
      </c>
      <c r="R2345" s="58" t="str">
        <f ca="1">rescore</f>
        <v/>
      </c>
      <c r="S2345" s="11" t="str">
        <f ca="1">price</f>
        <v/>
      </c>
      <c r="U2345" s="4"/>
      <c r="V2345" s="4"/>
      <c r="W2345" s="221" t="str">
        <f ca="1">commission</f>
        <v/>
      </c>
      <c r="X2345" s="301"/>
    </row>
    <row r="2346" spans="1:24" x14ac:dyDescent="0.25">
      <c r="A2346" s="6" t="str">
        <f ca="1">no.</f>
        <v/>
      </c>
      <c r="E2346" s="4" t="str">
        <f ca="1">position</f>
        <v/>
      </c>
      <c r="I2346" s="318"/>
      <c r="J2346" s="25"/>
      <c r="L2346" s="4"/>
      <c r="N2346" s="6"/>
      <c r="P2346" s="6"/>
      <c r="Q2346" s="5" t="str">
        <f ca="1">score</f>
        <v/>
      </c>
      <c r="R2346" s="58" t="str">
        <f ca="1">rescore</f>
        <v/>
      </c>
      <c r="S2346" s="11" t="str">
        <f ca="1">price</f>
        <v/>
      </c>
      <c r="U2346" s="4"/>
      <c r="V2346" s="4"/>
      <c r="W2346" s="221" t="str">
        <f ca="1">commission</f>
        <v/>
      </c>
      <c r="X2346" s="301"/>
    </row>
    <row r="2347" spans="1:24" x14ac:dyDescent="0.25">
      <c r="A2347" s="6" t="str">
        <f ca="1">no.</f>
        <v/>
      </c>
      <c r="E2347" s="4" t="str">
        <f ca="1">position</f>
        <v/>
      </c>
      <c r="I2347" s="318"/>
      <c r="J2347" s="25"/>
      <c r="L2347" s="4"/>
      <c r="N2347" s="6"/>
      <c r="P2347" s="6"/>
      <c r="Q2347" s="5" t="str">
        <f ca="1">score</f>
        <v/>
      </c>
      <c r="R2347" s="58" t="str">
        <f ca="1">rescore</f>
        <v/>
      </c>
      <c r="S2347" s="11" t="str">
        <f ca="1">price</f>
        <v/>
      </c>
      <c r="U2347" s="4"/>
      <c r="V2347" s="4"/>
      <c r="W2347" s="221" t="str">
        <f ca="1">commission</f>
        <v/>
      </c>
      <c r="X2347" s="301"/>
    </row>
    <row r="2348" spans="1:24" x14ac:dyDescent="0.25">
      <c r="A2348" s="6" t="str">
        <f ca="1">no.</f>
        <v/>
      </c>
      <c r="E2348" s="4" t="str">
        <f ca="1">position</f>
        <v/>
      </c>
      <c r="I2348" s="318"/>
      <c r="J2348" s="25"/>
      <c r="L2348" s="4"/>
      <c r="N2348" s="6"/>
      <c r="P2348" s="6"/>
      <c r="Q2348" s="5" t="str">
        <f ca="1">score</f>
        <v/>
      </c>
      <c r="R2348" s="58" t="str">
        <f ca="1">rescore</f>
        <v/>
      </c>
      <c r="S2348" s="11" t="str">
        <f ca="1">price</f>
        <v/>
      </c>
      <c r="U2348" s="4"/>
      <c r="V2348" s="4"/>
      <c r="W2348" s="221" t="str">
        <f ca="1">commission</f>
        <v/>
      </c>
      <c r="X2348" s="301"/>
    </row>
    <row r="2349" spans="1:24" x14ac:dyDescent="0.25">
      <c r="A2349" s="6" t="str">
        <f ca="1">no.</f>
        <v/>
      </c>
      <c r="E2349" s="4" t="str">
        <f ca="1">position</f>
        <v/>
      </c>
      <c r="I2349" s="318"/>
      <c r="J2349" s="25"/>
      <c r="L2349" s="4"/>
      <c r="N2349" s="6"/>
      <c r="P2349" s="6"/>
      <c r="Q2349" s="5" t="str">
        <f ca="1">score</f>
        <v/>
      </c>
      <c r="R2349" s="58" t="str">
        <f ca="1">rescore</f>
        <v/>
      </c>
      <c r="S2349" s="11" t="str">
        <f ca="1">price</f>
        <v/>
      </c>
      <c r="U2349" s="4"/>
      <c r="V2349" s="4"/>
      <c r="W2349" s="221" t="str">
        <f ca="1">commission</f>
        <v/>
      </c>
      <c r="X2349" s="301"/>
    </row>
    <row r="2350" spans="1:24" x14ac:dyDescent="0.25">
      <c r="A2350" s="6" t="str">
        <f ca="1">no.</f>
        <v/>
      </c>
      <c r="E2350" s="4" t="str">
        <f ca="1">position</f>
        <v/>
      </c>
      <c r="I2350" s="318"/>
      <c r="J2350" s="25"/>
      <c r="L2350" s="4"/>
      <c r="N2350" s="6"/>
      <c r="P2350" s="6"/>
      <c r="Q2350" s="5" t="str">
        <f ca="1">score</f>
        <v/>
      </c>
      <c r="R2350" s="58" t="str">
        <f ca="1">rescore</f>
        <v/>
      </c>
      <c r="S2350" s="11" t="str">
        <f ca="1">price</f>
        <v/>
      </c>
      <c r="U2350" s="4"/>
      <c r="V2350" s="4"/>
      <c r="W2350" s="221" t="str">
        <f ca="1">commission</f>
        <v/>
      </c>
      <c r="X2350" s="301"/>
    </row>
    <row r="2351" spans="1:24" x14ac:dyDescent="0.25">
      <c r="A2351" s="6" t="str">
        <f ca="1">no.</f>
        <v/>
      </c>
      <c r="E2351" s="4" t="str">
        <f ca="1">position</f>
        <v/>
      </c>
      <c r="I2351" s="318"/>
      <c r="J2351" s="25"/>
      <c r="L2351" s="4"/>
      <c r="N2351" s="6"/>
      <c r="P2351" s="6"/>
      <c r="Q2351" s="5" t="str">
        <f ca="1">score</f>
        <v/>
      </c>
      <c r="R2351" s="58" t="str">
        <f ca="1">rescore</f>
        <v/>
      </c>
      <c r="S2351" s="11" t="str">
        <f ca="1">price</f>
        <v/>
      </c>
      <c r="U2351" s="4"/>
      <c r="V2351" s="4"/>
      <c r="W2351" s="221" t="str">
        <f ca="1">commission</f>
        <v/>
      </c>
      <c r="X2351" s="301"/>
    </row>
    <row r="2352" spans="1:24" x14ac:dyDescent="0.25">
      <c r="A2352" s="6" t="str">
        <f ca="1">no.</f>
        <v/>
      </c>
      <c r="E2352" s="4" t="str">
        <f ca="1">position</f>
        <v/>
      </c>
      <c r="I2352" s="318"/>
      <c r="J2352" s="25"/>
      <c r="L2352" s="4"/>
      <c r="N2352" s="6"/>
      <c r="P2352" s="6"/>
      <c r="Q2352" s="5" t="str">
        <f ca="1">score</f>
        <v/>
      </c>
      <c r="R2352" s="58" t="str">
        <f ca="1">rescore</f>
        <v/>
      </c>
      <c r="S2352" s="11" t="str">
        <f ca="1">price</f>
        <v/>
      </c>
      <c r="U2352" s="4"/>
      <c r="V2352" s="4"/>
      <c r="W2352" s="221" t="str">
        <f ca="1">commission</f>
        <v/>
      </c>
      <c r="X2352" s="301"/>
    </row>
    <row r="2353" spans="1:24" x14ac:dyDescent="0.25">
      <c r="A2353" s="6" t="str">
        <f ca="1">no.</f>
        <v/>
      </c>
      <c r="E2353" s="4" t="str">
        <f ca="1">position</f>
        <v/>
      </c>
      <c r="I2353" s="318"/>
      <c r="J2353" s="25"/>
      <c r="L2353" s="4"/>
      <c r="N2353" s="6"/>
      <c r="P2353" s="6"/>
      <c r="Q2353" s="5" t="str">
        <f ca="1">score</f>
        <v/>
      </c>
      <c r="R2353" s="58" t="str">
        <f ca="1">rescore</f>
        <v/>
      </c>
      <c r="S2353" s="11" t="str">
        <f ca="1">price</f>
        <v/>
      </c>
      <c r="U2353" s="4"/>
      <c r="V2353" s="4"/>
      <c r="W2353" s="221" t="str">
        <f ca="1">commission</f>
        <v/>
      </c>
      <c r="X2353" s="301"/>
    </row>
    <row r="2354" spans="1:24" x14ac:dyDescent="0.25">
      <c r="A2354" s="6" t="str">
        <f ca="1">no.</f>
        <v/>
      </c>
      <c r="E2354" s="4" t="str">
        <f ca="1">position</f>
        <v/>
      </c>
      <c r="I2354" s="318"/>
      <c r="J2354" s="25"/>
      <c r="L2354" s="4"/>
      <c r="N2354" s="6"/>
      <c r="P2354" s="6"/>
      <c r="Q2354" s="5" t="str">
        <f ca="1">score</f>
        <v/>
      </c>
      <c r="R2354" s="58" t="str">
        <f ca="1">rescore</f>
        <v/>
      </c>
      <c r="S2354" s="11" t="str">
        <f ca="1">price</f>
        <v/>
      </c>
      <c r="U2354" s="4"/>
      <c r="V2354" s="4"/>
      <c r="W2354" s="221" t="str">
        <f ca="1">commission</f>
        <v/>
      </c>
      <c r="X2354" s="301"/>
    </row>
    <row r="2355" spans="1:24" x14ac:dyDescent="0.25">
      <c r="A2355" s="6" t="str">
        <f ca="1">no.</f>
        <v/>
      </c>
      <c r="E2355" s="4" t="str">
        <f ca="1">position</f>
        <v/>
      </c>
      <c r="I2355" s="318"/>
      <c r="J2355" s="25"/>
      <c r="L2355" s="4"/>
      <c r="N2355" s="6"/>
      <c r="P2355" s="6"/>
      <c r="Q2355" s="5" t="str">
        <f ca="1">score</f>
        <v/>
      </c>
      <c r="R2355" s="58" t="str">
        <f ca="1">rescore</f>
        <v/>
      </c>
      <c r="S2355" s="11" t="str">
        <f ca="1">price</f>
        <v/>
      </c>
      <c r="U2355" s="4"/>
      <c r="V2355" s="4"/>
      <c r="W2355" s="221" t="str">
        <f ca="1">commission</f>
        <v/>
      </c>
      <c r="X2355" s="301"/>
    </row>
    <row r="2356" spans="1:24" x14ac:dyDescent="0.25">
      <c r="A2356" s="6" t="str">
        <f ca="1">no.</f>
        <v/>
      </c>
      <c r="E2356" s="4" t="str">
        <f ca="1">position</f>
        <v/>
      </c>
      <c r="I2356" s="318"/>
      <c r="J2356" s="25"/>
      <c r="L2356" s="4"/>
      <c r="N2356" s="6"/>
      <c r="P2356" s="6"/>
      <c r="Q2356" s="5" t="str">
        <f ca="1">score</f>
        <v/>
      </c>
      <c r="R2356" s="58" t="str">
        <f ca="1">rescore</f>
        <v/>
      </c>
      <c r="S2356" s="11" t="str">
        <f ca="1">price</f>
        <v/>
      </c>
      <c r="U2356" s="4"/>
      <c r="V2356" s="4"/>
      <c r="W2356" s="221" t="str">
        <f ca="1">commission</f>
        <v/>
      </c>
      <c r="X2356" s="301"/>
    </row>
    <row r="2357" spans="1:24" x14ac:dyDescent="0.25">
      <c r="A2357" s="6" t="str">
        <f ca="1">no.</f>
        <v/>
      </c>
      <c r="E2357" s="4" t="str">
        <f ca="1">position</f>
        <v/>
      </c>
      <c r="I2357" s="318"/>
      <c r="J2357" s="25"/>
      <c r="L2357" s="4"/>
      <c r="N2357" s="6"/>
      <c r="P2357" s="6"/>
      <c r="Q2357" s="5" t="str">
        <f ca="1">score</f>
        <v/>
      </c>
      <c r="R2357" s="58" t="str">
        <f ca="1">rescore</f>
        <v/>
      </c>
      <c r="S2357" s="11" t="str">
        <f ca="1">price</f>
        <v/>
      </c>
      <c r="U2357" s="4"/>
      <c r="V2357" s="4"/>
      <c r="W2357" s="221" t="str">
        <f ca="1">commission</f>
        <v/>
      </c>
      <c r="X2357" s="301"/>
    </row>
    <row r="2358" spans="1:24" x14ac:dyDescent="0.25">
      <c r="A2358" s="6" t="str">
        <f ca="1">no.</f>
        <v/>
      </c>
      <c r="E2358" s="4" t="str">
        <f ca="1">position</f>
        <v/>
      </c>
      <c r="I2358" s="318"/>
      <c r="J2358" s="25"/>
      <c r="L2358" s="4"/>
      <c r="N2358" s="6"/>
      <c r="P2358" s="6"/>
      <c r="Q2358" s="5" t="str">
        <f ca="1">score</f>
        <v/>
      </c>
      <c r="R2358" s="58" t="str">
        <f ca="1">rescore</f>
        <v/>
      </c>
      <c r="S2358" s="11" t="str">
        <f ca="1">price</f>
        <v/>
      </c>
      <c r="U2358" s="4"/>
      <c r="V2358" s="4"/>
      <c r="W2358" s="221" t="str">
        <f ca="1">commission</f>
        <v/>
      </c>
      <c r="X2358" s="301"/>
    </row>
    <row r="2359" spans="1:24" x14ac:dyDescent="0.25">
      <c r="A2359" s="6" t="str">
        <f ca="1">no.</f>
        <v/>
      </c>
      <c r="E2359" s="4" t="str">
        <f ca="1">position</f>
        <v/>
      </c>
      <c r="I2359" s="318"/>
      <c r="J2359" s="25"/>
      <c r="L2359" s="4"/>
      <c r="N2359" s="6"/>
      <c r="P2359" s="6"/>
      <c r="Q2359" s="5" t="str">
        <f ca="1">score</f>
        <v/>
      </c>
      <c r="R2359" s="58" t="str">
        <f ca="1">rescore</f>
        <v/>
      </c>
      <c r="S2359" s="11" t="str">
        <f ca="1">price</f>
        <v/>
      </c>
      <c r="U2359" s="4"/>
      <c r="V2359" s="4"/>
      <c r="W2359" s="221" t="str">
        <f ca="1">commission</f>
        <v/>
      </c>
      <c r="X2359" s="301"/>
    </row>
    <row r="2360" spans="1:24" x14ac:dyDescent="0.25">
      <c r="A2360" s="6" t="str">
        <f ca="1">no.</f>
        <v/>
      </c>
      <c r="E2360" s="4" t="str">
        <f ca="1">position</f>
        <v/>
      </c>
      <c r="I2360" s="318"/>
      <c r="J2360" s="25"/>
      <c r="L2360" s="4"/>
      <c r="N2360" s="6"/>
      <c r="P2360" s="6"/>
      <c r="Q2360" s="5" t="str">
        <f ca="1">score</f>
        <v/>
      </c>
      <c r="R2360" s="58" t="str">
        <f ca="1">rescore</f>
        <v/>
      </c>
      <c r="S2360" s="11" t="str">
        <f ca="1">price</f>
        <v/>
      </c>
      <c r="U2360" s="4"/>
      <c r="V2360" s="4"/>
      <c r="W2360" s="221" t="str">
        <f ca="1">commission</f>
        <v/>
      </c>
      <c r="X2360" s="301"/>
    </row>
    <row r="2361" spans="1:24" x14ac:dyDescent="0.25">
      <c r="A2361" s="6" t="str">
        <f ca="1">no.</f>
        <v/>
      </c>
      <c r="E2361" s="4" t="str">
        <f ca="1">position</f>
        <v/>
      </c>
      <c r="I2361" s="318"/>
      <c r="J2361" s="25"/>
      <c r="L2361" s="4"/>
      <c r="N2361" s="6"/>
      <c r="P2361" s="6"/>
      <c r="Q2361" s="5" t="str">
        <f ca="1">score</f>
        <v/>
      </c>
      <c r="R2361" s="58" t="str">
        <f ca="1">rescore</f>
        <v/>
      </c>
      <c r="S2361" s="11" t="str">
        <f ca="1">price</f>
        <v/>
      </c>
      <c r="U2361" s="4"/>
      <c r="V2361" s="4"/>
      <c r="W2361" s="221" t="str">
        <f ca="1">commission</f>
        <v/>
      </c>
      <c r="X2361" s="301"/>
    </row>
    <row r="2362" spans="1:24" x14ac:dyDescent="0.25">
      <c r="A2362" s="6" t="str">
        <f ca="1">no.</f>
        <v/>
      </c>
      <c r="E2362" s="4" t="str">
        <f ca="1">position</f>
        <v/>
      </c>
      <c r="I2362" s="318"/>
      <c r="J2362" s="25"/>
      <c r="L2362" s="4"/>
      <c r="N2362" s="6"/>
      <c r="P2362" s="6"/>
      <c r="Q2362" s="5" t="str">
        <f ca="1">score</f>
        <v/>
      </c>
      <c r="R2362" s="58" t="str">
        <f ca="1">rescore</f>
        <v/>
      </c>
      <c r="S2362" s="11" t="str">
        <f ca="1">price</f>
        <v/>
      </c>
      <c r="U2362" s="4"/>
      <c r="V2362" s="4"/>
      <c r="W2362" s="221" t="str">
        <f ca="1">commission</f>
        <v/>
      </c>
      <c r="X2362" s="301"/>
    </row>
    <row r="2363" spans="1:24" x14ac:dyDescent="0.25">
      <c r="A2363" s="6" t="str">
        <f ca="1">no.</f>
        <v/>
      </c>
      <c r="E2363" s="4" t="str">
        <f ca="1">position</f>
        <v/>
      </c>
      <c r="I2363" s="318"/>
      <c r="J2363" s="25"/>
      <c r="L2363" s="4"/>
      <c r="N2363" s="6"/>
      <c r="P2363" s="6"/>
      <c r="Q2363" s="5" t="str">
        <f ca="1">score</f>
        <v/>
      </c>
      <c r="R2363" s="58" t="str">
        <f ca="1">rescore</f>
        <v/>
      </c>
      <c r="S2363" s="11" t="str">
        <f ca="1">price</f>
        <v/>
      </c>
      <c r="U2363" s="4"/>
      <c r="V2363" s="4"/>
      <c r="W2363" s="221" t="str">
        <f ca="1">commission</f>
        <v/>
      </c>
      <c r="X2363" s="301"/>
    </row>
    <row r="2364" spans="1:24" x14ac:dyDescent="0.25">
      <c r="A2364" s="6" t="str">
        <f ca="1">no.</f>
        <v/>
      </c>
      <c r="E2364" s="4" t="str">
        <f ca="1">position</f>
        <v/>
      </c>
      <c r="I2364" s="318"/>
      <c r="J2364" s="25"/>
      <c r="L2364" s="4"/>
      <c r="N2364" s="6"/>
      <c r="P2364" s="6"/>
      <c r="Q2364" s="5" t="str">
        <f ca="1">score</f>
        <v/>
      </c>
      <c r="R2364" s="58" t="str">
        <f ca="1">rescore</f>
        <v/>
      </c>
      <c r="S2364" s="11" t="str">
        <f ca="1">price</f>
        <v/>
      </c>
      <c r="U2364" s="4"/>
      <c r="V2364" s="4"/>
      <c r="W2364" s="221" t="str">
        <f ca="1">commission</f>
        <v/>
      </c>
      <c r="X2364" s="301"/>
    </row>
    <row r="2365" spans="1:24" x14ac:dyDescent="0.25">
      <c r="A2365" s="6" t="str">
        <f ca="1">no.</f>
        <v/>
      </c>
      <c r="E2365" s="4" t="str">
        <f ca="1">position</f>
        <v/>
      </c>
      <c r="I2365" s="318"/>
      <c r="J2365" s="25"/>
      <c r="L2365" s="4"/>
      <c r="N2365" s="6"/>
      <c r="P2365" s="6"/>
      <c r="Q2365" s="5" t="str">
        <f ca="1">score</f>
        <v/>
      </c>
      <c r="R2365" s="58" t="str">
        <f ca="1">rescore</f>
        <v/>
      </c>
      <c r="S2365" s="11" t="str">
        <f ca="1">price</f>
        <v/>
      </c>
      <c r="U2365" s="4"/>
      <c r="V2365" s="4"/>
      <c r="W2365" s="221" t="str">
        <f ca="1">commission</f>
        <v/>
      </c>
      <c r="X2365" s="301"/>
    </row>
    <row r="2366" spans="1:24" x14ac:dyDescent="0.25">
      <c r="A2366" s="6" t="str">
        <f ca="1">no.</f>
        <v/>
      </c>
      <c r="E2366" s="4" t="str">
        <f ca="1">position</f>
        <v/>
      </c>
      <c r="I2366" s="318"/>
      <c r="J2366" s="25"/>
      <c r="L2366" s="4"/>
      <c r="N2366" s="6"/>
      <c r="P2366" s="6"/>
      <c r="Q2366" s="5" t="str">
        <f ca="1">score</f>
        <v/>
      </c>
      <c r="R2366" s="58" t="str">
        <f ca="1">rescore</f>
        <v/>
      </c>
      <c r="S2366" s="11" t="str">
        <f ca="1">price</f>
        <v/>
      </c>
      <c r="U2366" s="4"/>
      <c r="V2366" s="4"/>
      <c r="W2366" s="221" t="str">
        <f ca="1">commission</f>
        <v/>
      </c>
      <c r="X2366" s="301"/>
    </row>
    <row r="2367" spans="1:24" x14ac:dyDescent="0.25">
      <c r="A2367" s="6" t="str">
        <f ca="1">no.</f>
        <v/>
      </c>
      <c r="E2367" s="4" t="str">
        <f ca="1">position</f>
        <v/>
      </c>
      <c r="I2367" s="318"/>
      <c r="J2367" s="25"/>
      <c r="L2367" s="4"/>
      <c r="N2367" s="6"/>
      <c r="P2367" s="6"/>
      <c r="Q2367" s="5" t="str">
        <f ca="1">score</f>
        <v/>
      </c>
      <c r="R2367" s="58" t="str">
        <f ca="1">rescore</f>
        <v/>
      </c>
      <c r="S2367" s="11" t="str">
        <f ca="1">price</f>
        <v/>
      </c>
      <c r="U2367" s="4"/>
      <c r="V2367" s="4"/>
      <c r="W2367" s="221" t="str">
        <f ca="1">commission</f>
        <v/>
      </c>
      <c r="X2367" s="301"/>
    </row>
    <row r="2368" spans="1:24" x14ac:dyDescent="0.25">
      <c r="A2368" s="6" t="str">
        <f ca="1">no.</f>
        <v/>
      </c>
      <c r="E2368" s="4" t="str">
        <f ca="1">position</f>
        <v/>
      </c>
      <c r="I2368" s="318"/>
      <c r="J2368" s="25"/>
      <c r="L2368" s="4"/>
      <c r="N2368" s="6"/>
      <c r="P2368" s="6"/>
      <c r="Q2368" s="5" t="str">
        <f ca="1">score</f>
        <v/>
      </c>
      <c r="R2368" s="58" t="str">
        <f ca="1">rescore</f>
        <v/>
      </c>
      <c r="S2368" s="11" t="str">
        <f ca="1">price</f>
        <v/>
      </c>
      <c r="U2368" s="4"/>
      <c r="V2368" s="4"/>
      <c r="W2368" s="221" t="str">
        <f ca="1">commission</f>
        <v/>
      </c>
      <c r="X2368" s="301"/>
    </row>
    <row r="2369" spans="1:24" x14ac:dyDescent="0.25">
      <c r="A2369" s="6" t="str">
        <f ca="1">no.</f>
        <v/>
      </c>
      <c r="E2369" s="4" t="str">
        <f ca="1">position</f>
        <v/>
      </c>
      <c r="I2369" s="318"/>
      <c r="J2369" s="25"/>
      <c r="L2369" s="4"/>
      <c r="N2369" s="6"/>
      <c r="P2369" s="6"/>
      <c r="Q2369" s="5" t="str">
        <f ca="1">score</f>
        <v/>
      </c>
      <c r="R2369" s="58" t="str">
        <f ca="1">rescore</f>
        <v/>
      </c>
      <c r="S2369" s="11" t="str">
        <f ca="1">price</f>
        <v/>
      </c>
      <c r="U2369" s="4"/>
      <c r="V2369" s="4"/>
      <c r="W2369" s="221" t="str">
        <f ca="1">commission</f>
        <v/>
      </c>
      <c r="X2369" s="301"/>
    </row>
    <row r="2370" spans="1:24" x14ac:dyDescent="0.25">
      <c r="A2370" s="6" t="str">
        <f ca="1">no.</f>
        <v/>
      </c>
      <c r="E2370" s="4" t="str">
        <f ca="1">position</f>
        <v/>
      </c>
      <c r="I2370" s="318"/>
      <c r="J2370" s="25"/>
      <c r="L2370" s="4"/>
      <c r="N2370" s="6"/>
      <c r="P2370" s="6"/>
      <c r="Q2370" s="5" t="str">
        <f ca="1">score</f>
        <v/>
      </c>
      <c r="R2370" s="58" t="str">
        <f ca="1">rescore</f>
        <v/>
      </c>
      <c r="S2370" s="11" t="str">
        <f ca="1">price</f>
        <v/>
      </c>
      <c r="U2370" s="4"/>
      <c r="V2370" s="4"/>
      <c r="W2370" s="221" t="str">
        <f ca="1">commission</f>
        <v/>
      </c>
      <c r="X2370" s="301"/>
    </row>
    <row r="2371" spans="1:24" x14ac:dyDescent="0.25">
      <c r="A2371" s="6" t="str">
        <f ca="1">no.</f>
        <v/>
      </c>
      <c r="E2371" s="4" t="str">
        <f ca="1">position</f>
        <v/>
      </c>
      <c r="I2371" s="318"/>
      <c r="J2371" s="25"/>
      <c r="L2371" s="4"/>
      <c r="N2371" s="6"/>
      <c r="P2371" s="6"/>
      <c r="Q2371" s="5" t="str">
        <f ca="1">score</f>
        <v/>
      </c>
      <c r="R2371" s="58" t="str">
        <f ca="1">rescore</f>
        <v/>
      </c>
      <c r="S2371" s="11" t="str">
        <f ca="1">price</f>
        <v/>
      </c>
      <c r="U2371" s="4"/>
      <c r="V2371" s="4"/>
      <c r="W2371" s="221" t="str">
        <f ca="1">commission</f>
        <v/>
      </c>
      <c r="X2371" s="301"/>
    </row>
    <row r="2372" spans="1:24" x14ac:dyDescent="0.25">
      <c r="A2372" s="6" t="str">
        <f ca="1">no.</f>
        <v/>
      </c>
      <c r="E2372" s="4" t="str">
        <f ca="1">position</f>
        <v/>
      </c>
      <c r="I2372" s="318"/>
      <c r="J2372" s="25"/>
      <c r="L2372" s="4"/>
      <c r="N2372" s="6"/>
      <c r="P2372" s="6"/>
      <c r="Q2372" s="5" t="str">
        <f ca="1">score</f>
        <v/>
      </c>
      <c r="R2372" s="58" t="str">
        <f ca="1">rescore</f>
        <v/>
      </c>
      <c r="S2372" s="11" t="str">
        <f ca="1">price</f>
        <v/>
      </c>
      <c r="U2372" s="4"/>
      <c r="V2372" s="4"/>
      <c r="W2372" s="221" t="str">
        <f ca="1">commission</f>
        <v/>
      </c>
      <c r="X2372" s="301"/>
    </row>
    <row r="2373" spans="1:24" x14ac:dyDescent="0.25">
      <c r="A2373" s="6" t="str">
        <f ca="1">no.</f>
        <v/>
      </c>
      <c r="E2373" s="4" t="str">
        <f ca="1">position</f>
        <v/>
      </c>
      <c r="I2373" s="318"/>
      <c r="J2373" s="25"/>
      <c r="L2373" s="4"/>
      <c r="N2373" s="6"/>
      <c r="P2373" s="6"/>
      <c r="Q2373" s="5" t="str">
        <f ca="1">score</f>
        <v/>
      </c>
      <c r="R2373" s="58" t="str">
        <f ca="1">rescore</f>
        <v/>
      </c>
      <c r="S2373" s="11" t="str">
        <f ca="1">price</f>
        <v/>
      </c>
      <c r="U2373" s="4"/>
      <c r="V2373" s="4"/>
      <c r="W2373" s="221" t="str">
        <f ca="1">commission</f>
        <v/>
      </c>
      <c r="X2373" s="301"/>
    </row>
    <row r="2374" spans="1:24" x14ac:dyDescent="0.25">
      <c r="A2374" s="6" t="str">
        <f ca="1">no.</f>
        <v/>
      </c>
      <c r="E2374" s="4" t="str">
        <f ca="1">position</f>
        <v/>
      </c>
      <c r="I2374" s="318"/>
      <c r="J2374" s="25"/>
      <c r="L2374" s="4"/>
      <c r="N2374" s="6"/>
      <c r="P2374" s="6"/>
      <c r="Q2374" s="5" t="str">
        <f ca="1">score</f>
        <v/>
      </c>
      <c r="R2374" s="58" t="str">
        <f ca="1">rescore</f>
        <v/>
      </c>
      <c r="S2374" s="11" t="str">
        <f ca="1">price</f>
        <v/>
      </c>
      <c r="U2374" s="4"/>
      <c r="V2374" s="4"/>
      <c r="W2374" s="221" t="str">
        <f ca="1">commission</f>
        <v/>
      </c>
      <c r="X2374" s="301"/>
    </row>
    <row r="2375" spans="1:24" x14ac:dyDescent="0.25">
      <c r="A2375" s="6" t="str">
        <f ca="1">no.</f>
        <v/>
      </c>
      <c r="E2375" s="4" t="str">
        <f ca="1">position</f>
        <v/>
      </c>
      <c r="I2375" s="318"/>
      <c r="J2375" s="25"/>
      <c r="L2375" s="4"/>
      <c r="N2375" s="6"/>
      <c r="P2375" s="6"/>
      <c r="Q2375" s="5" t="str">
        <f ca="1">score</f>
        <v/>
      </c>
      <c r="R2375" s="58" t="str">
        <f ca="1">rescore</f>
        <v/>
      </c>
      <c r="S2375" s="11" t="str">
        <f ca="1">price</f>
        <v/>
      </c>
      <c r="U2375" s="4"/>
      <c r="V2375" s="4"/>
      <c r="W2375" s="221" t="str">
        <f ca="1">commission</f>
        <v/>
      </c>
      <c r="X2375" s="301"/>
    </row>
    <row r="2376" spans="1:24" x14ac:dyDescent="0.25">
      <c r="A2376" s="6" t="str">
        <f ca="1">no.</f>
        <v/>
      </c>
      <c r="E2376" s="4" t="str">
        <f ca="1">position</f>
        <v/>
      </c>
      <c r="I2376" s="318"/>
      <c r="J2376" s="25"/>
      <c r="L2376" s="4"/>
      <c r="N2376" s="6"/>
      <c r="P2376" s="6"/>
      <c r="Q2376" s="5" t="str">
        <f ca="1">score</f>
        <v/>
      </c>
      <c r="R2376" s="58" t="str">
        <f ca="1">rescore</f>
        <v/>
      </c>
      <c r="S2376" s="11" t="str">
        <f ca="1">price</f>
        <v/>
      </c>
      <c r="U2376" s="4"/>
      <c r="V2376" s="4"/>
      <c r="W2376" s="221" t="str">
        <f ca="1">commission</f>
        <v/>
      </c>
      <c r="X2376" s="301"/>
    </row>
    <row r="2377" spans="1:24" x14ac:dyDescent="0.25">
      <c r="A2377" s="6" t="str">
        <f ca="1">no.</f>
        <v/>
      </c>
      <c r="E2377" s="4" t="str">
        <f ca="1">position</f>
        <v/>
      </c>
      <c r="I2377" s="318"/>
      <c r="J2377" s="25"/>
      <c r="L2377" s="4"/>
      <c r="N2377" s="6"/>
      <c r="P2377" s="6"/>
      <c r="Q2377" s="5" t="str">
        <f ca="1">score</f>
        <v/>
      </c>
      <c r="R2377" s="58" t="str">
        <f ca="1">rescore</f>
        <v/>
      </c>
      <c r="S2377" s="11" t="str">
        <f ca="1">price</f>
        <v/>
      </c>
      <c r="U2377" s="4"/>
      <c r="V2377" s="4"/>
      <c r="W2377" s="221" t="str">
        <f ca="1">commission</f>
        <v/>
      </c>
      <c r="X2377" s="301"/>
    </row>
    <row r="2378" spans="1:24" x14ac:dyDescent="0.25">
      <c r="A2378" s="6" t="str">
        <f ca="1">no.</f>
        <v/>
      </c>
      <c r="E2378" s="4" t="str">
        <f ca="1">position</f>
        <v/>
      </c>
      <c r="I2378" s="318"/>
      <c r="J2378" s="25"/>
      <c r="L2378" s="4"/>
      <c r="N2378" s="6"/>
      <c r="P2378" s="6"/>
      <c r="Q2378" s="5" t="str">
        <f ca="1">score</f>
        <v/>
      </c>
      <c r="R2378" s="58" t="str">
        <f ca="1">rescore</f>
        <v/>
      </c>
      <c r="S2378" s="11" t="str">
        <f ca="1">price</f>
        <v/>
      </c>
      <c r="U2378" s="4"/>
      <c r="V2378" s="4"/>
      <c r="W2378" s="221" t="str">
        <f ca="1">commission</f>
        <v/>
      </c>
      <c r="X2378" s="301"/>
    </row>
    <row r="2379" spans="1:24" x14ac:dyDescent="0.25">
      <c r="A2379" s="6" t="str">
        <f ca="1">no.</f>
        <v/>
      </c>
      <c r="E2379" s="4" t="str">
        <f ca="1">position</f>
        <v/>
      </c>
      <c r="I2379" s="318"/>
      <c r="J2379" s="25"/>
      <c r="L2379" s="4"/>
      <c r="N2379" s="6"/>
      <c r="P2379" s="6"/>
      <c r="Q2379" s="5" t="str">
        <f ca="1">score</f>
        <v/>
      </c>
      <c r="R2379" s="58" t="str">
        <f ca="1">rescore</f>
        <v/>
      </c>
      <c r="S2379" s="11" t="str">
        <f ca="1">price</f>
        <v/>
      </c>
      <c r="U2379" s="4"/>
      <c r="V2379" s="4"/>
      <c r="W2379" s="221" t="str">
        <f ca="1">commission</f>
        <v/>
      </c>
      <c r="X2379" s="301"/>
    </row>
    <row r="2380" spans="1:24" x14ac:dyDescent="0.25">
      <c r="A2380" s="6" t="str">
        <f ca="1">no.</f>
        <v/>
      </c>
      <c r="E2380" s="4" t="str">
        <f ca="1">position</f>
        <v/>
      </c>
      <c r="I2380" s="318"/>
      <c r="J2380" s="25"/>
      <c r="L2380" s="4"/>
      <c r="N2380" s="6"/>
      <c r="P2380" s="6"/>
      <c r="Q2380" s="5" t="str">
        <f ca="1">score</f>
        <v/>
      </c>
      <c r="R2380" s="58" t="str">
        <f ca="1">rescore</f>
        <v/>
      </c>
      <c r="S2380" s="11" t="str">
        <f ca="1">price</f>
        <v/>
      </c>
      <c r="U2380" s="4"/>
      <c r="V2380" s="4"/>
      <c r="W2380" s="221" t="str">
        <f ca="1">commission</f>
        <v/>
      </c>
      <c r="X2380" s="301"/>
    </row>
    <row r="2381" spans="1:24" x14ac:dyDescent="0.25">
      <c r="A2381" s="6" t="str">
        <f ca="1">no.</f>
        <v/>
      </c>
      <c r="E2381" s="4" t="str">
        <f ca="1">position</f>
        <v/>
      </c>
      <c r="I2381" s="318"/>
      <c r="J2381" s="25"/>
      <c r="L2381" s="4"/>
      <c r="N2381" s="6"/>
      <c r="P2381" s="6"/>
      <c r="Q2381" s="5" t="str">
        <f ca="1">score</f>
        <v/>
      </c>
      <c r="R2381" s="58" t="str">
        <f ca="1">rescore</f>
        <v/>
      </c>
      <c r="S2381" s="11" t="str">
        <f ca="1">price</f>
        <v/>
      </c>
      <c r="U2381" s="4"/>
      <c r="V2381" s="4"/>
      <c r="W2381" s="221" t="str">
        <f ca="1">commission</f>
        <v/>
      </c>
      <c r="X2381" s="301"/>
    </row>
    <row r="2382" spans="1:24" x14ac:dyDescent="0.25">
      <c r="A2382" s="6" t="str">
        <f ca="1">no.</f>
        <v/>
      </c>
      <c r="E2382" s="4" t="str">
        <f ca="1">position</f>
        <v/>
      </c>
      <c r="I2382" s="318"/>
      <c r="J2382" s="25"/>
      <c r="L2382" s="4"/>
      <c r="N2382" s="6"/>
      <c r="P2382" s="6"/>
      <c r="Q2382" s="5" t="str">
        <f ca="1">score</f>
        <v/>
      </c>
      <c r="R2382" s="58" t="str">
        <f ca="1">rescore</f>
        <v/>
      </c>
      <c r="S2382" s="11" t="str">
        <f ca="1">price</f>
        <v/>
      </c>
      <c r="U2382" s="4"/>
      <c r="V2382" s="4"/>
      <c r="W2382" s="221" t="str">
        <f ca="1">commission</f>
        <v/>
      </c>
      <c r="X2382" s="301"/>
    </row>
    <row r="2383" spans="1:24" x14ac:dyDescent="0.25">
      <c r="A2383" s="6" t="str">
        <f ca="1">no.</f>
        <v/>
      </c>
      <c r="E2383" s="4" t="str">
        <f ca="1">position</f>
        <v/>
      </c>
      <c r="I2383" s="318"/>
      <c r="J2383" s="25"/>
      <c r="L2383" s="4"/>
      <c r="N2383" s="6"/>
      <c r="P2383" s="6"/>
      <c r="Q2383" s="5" t="str">
        <f ca="1">score</f>
        <v/>
      </c>
      <c r="R2383" s="58" t="str">
        <f ca="1">rescore</f>
        <v/>
      </c>
      <c r="S2383" s="11" t="str">
        <f ca="1">price</f>
        <v/>
      </c>
      <c r="U2383" s="4"/>
      <c r="V2383" s="4"/>
      <c r="W2383" s="221" t="str">
        <f ca="1">commission</f>
        <v/>
      </c>
      <c r="X2383" s="301"/>
    </row>
    <row r="2384" spans="1:24" x14ac:dyDescent="0.25">
      <c r="A2384" s="6" t="str">
        <f ca="1">no.</f>
        <v/>
      </c>
      <c r="E2384" s="4" t="str">
        <f ca="1">position</f>
        <v/>
      </c>
      <c r="I2384" s="318"/>
      <c r="J2384" s="25"/>
      <c r="L2384" s="4"/>
      <c r="N2384" s="6"/>
      <c r="P2384" s="6"/>
      <c r="Q2384" s="5" t="str">
        <f ca="1">score</f>
        <v/>
      </c>
      <c r="R2384" s="58" t="str">
        <f ca="1">rescore</f>
        <v/>
      </c>
      <c r="S2384" s="11" t="str">
        <f ca="1">price</f>
        <v/>
      </c>
      <c r="U2384" s="4"/>
      <c r="V2384" s="4"/>
      <c r="W2384" s="221" t="str">
        <f ca="1">commission</f>
        <v/>
      </c>
      <c r="X2384" s="301"/>
    </row>
    <row r="2385" spans="1:24" x14ac:dyDescent="0.25">
      <c r="A2385" s="6" t="str">
        <f ca="1">no.</f>
        <v/>
      </c>
      <c r="E2385" s="4" t="str">
        <f ca="1">position</f>
        <v/>
      </c>
      <c r="I2385" s="318"/>
      <c r="J2385" s="25"/>
      <c r="L2385" s="4"/>
      <c r="N2385" s="6"/>
      <c r="P2385" s="6"/>
      <c r="Q2385" s="5" t="str">
        <f ca="1">score</f>
        <v/>
      </c>
      <c r="R2385" s="58" t="str">
        <f ca="1">rescore</f>
        <v/>
      </c>
      <c r="S2385" s="11" t="str">
        <f ca="1">price</f>
        <v/>
      </c>
      <c r="U2385" s="4"/>
      <c r="V2385" s="4"/>
      <c r="W2385" s="221" t="str">
        <f ca="1">commission</f>
        <v/>
      </c>
      <c r="X2385" s="301"/>
    </row>
    <row r="2386" spans="1:24" x14ac:dyDescent="0.25">
      <c r="A2386" s="6" t="str">
        <f ca="1">no.</f>
        <v/>
      </c>
      <c r="E2386" s="4" t="str">
        <f ca="1">position</f>
        <v/>
      </c>
      <c r="I2386" s="318"/>
      <c r="J2386" s="25"/>
      <c r="L2386" s="4"/>
      <c r="N2386" s="6"/>
      <c r="P2386" s="6"/>
      <c r="Q2386" s="5" t="str">
        <f ca="1">score</f>
        <v/>
      </c>
      <c r="R2386" s="58" t="str">
        <f ca="1">rescore</f>
        <v/>
      </c>
      <c r="S2386" s="11" t="str">
        <f ca="1">price</f>
        <v/>
      </c>
      <c r="U2386" s="4"/>
      <c r="V2386" s="4"/>
      <c r="W2386" s="221" t="str">
        <f ca="1">commission</f>
        <v/>
      </c>
      <c r="X2386" s="301"/>
    </row>
    <row r="2387" spans="1:24" x14ac:dyDescent="0.25">
      <c r="A2387" s="6" t="str">
        <f ca="1">no.</f>
        <v/>
      </c>
      <c r="E2387" s="4" t="str">
        <f ca="1">position</f>
        <v/>
      </c>
      <c r="I2387" s="318"/>
      <c r="J2387" s="25"/>
      <c r="L2387" s="4"/>
      <c r="N2387" s="6"/>
      <c r="P2387" s="6"/>
      <c r="Q2387" s="5" t="str">
        <f ca="1">score</f>
        <v/>
      </c>
      <c r="R2387" s="58" t="str">
        <f ca="1">rescore</f>
        <v/>
      </c>
      <c r="S2387" s="11" t="str">
        <f ca="1">price</f>
        <v/>
      </c>
      <c r="U2387" s="4"/>
      <c r="V2387" s="4"/>
      <c r="W2387" s="221" t="str">
        <f ca="1">commission</f>
        <v/>
      </c>
      <c r="X2387" s="301"/>
    </row>
    <row r="2388" spans="1:24" x14ac:dyDescent="0.25">
      <c r="A2388" s="6" t="str">
        <f ca="1">no.</f>
        <v/>
      </c>
      <c r="E2388" s="4" t="str">
        <f ca="1">position</f>
        <v/>
      </c>
      <c r="I2388" s="318"/>
      <c r="J2388" s="25"/>
      <c r="L2388" s="4"/>
      <c r="N2388" s="6"/>
      <c r="P2388" s="6"/>
      <c r="Q2388" s="5" t="str">
        <f ca="1">score</f>
        <v/>
      </c>
      <c r="R2388" s="58" t="str">
        <f ca="1">rescore</f>
        <v/>
      </c>
      <c r="S2388" s="11" t="str">
        <f ca="1">price</f>
        <v/>
      </c>
      <c r="U2388" s="4"/>
      <c r="V2388" s="4"/>
      <c r="W2388" s="221" t="str">
        <f ca="1">commission</f>
        <v/>
      </c>
      <c r="X2388" s="301"/>
    </row>
    <row r="2389" spans="1:24" x14ac:dyDescent="0.25">
      <c r="A2389" s="6" t="str">
        <f ca="1">no.</f>
        <v/>
      </c>
      <c r="E2389" s="4" t="str">
        <f ca="1">position</f>
        <v/>
      </c>
      <c r="I2389" s="318"/>
      <c r="J2389" s="25"/>
      <c r="L2389" s="4"/>
      <c r="N2389" s="6"/>
      <c r="P2389" s="6"/>
      <c r="Q2389" s="5" t="str">
        <f ca="1">score</f>
        <v/>
      </c>
      <c r="R2389" s="58" t="str">
        <f ca="1">rescore</f>
        <v/>
      </c>
      <c r="S2389" s="11" t="str">
        <f ca="1">price</f>
        <v/>
      </c>
      <c r="U2389" s="4"/>
      <c r="V2389" s="4"/>
      <c r="W2389" s="221" t="str">
        <f ca="1">commission</f>
        <v/>
      </c>
      <c r="X2389" s="301"/>
    </row>
    <row r="2390" spans="1:24" x14ac:dyDescent="0.25">
      <c r="A2390" s="6" t="str">
        <f ca="1">no.</f>
        <v/>
      </c>
      <c r="E2390" s="4" t="str">
        <f ca="1">position</f>
        <v/>
      </c>
      <c r="I2390" s="318"/>
      <c r="J2390" s="25"/>
      <c r="L2390" s="4"/>
      <c r="N2390" s="6"/>
      <c r="P2390" s="6"/>
      <c r="Q2390" s="5" t="str">
        <f ca="1">score</f>
        <v/>
      </c>
      <c r="R2390" s="58" t="str">
        <f ca="1">rescore</f>
        <v/>
      </c>
      <c r="S2390" s="11" t="str">
        <f ca="1">price</f>
        <v/>
      </c>
      <c r="U2390" s="4"/>
      <c r="V2390" s="4"/>
      <c r="W2390" s="221" t="str">
        <f ca="1">commission</f>
        <v/>
      </c>
      <c r="X2390" s="301"/>
    </row>
    <row r="2391" spans="1:24" x14ac:dyDescent="0.25">
      <c r="A2391" s="6" t="str">
        <f ca="1">no.</f>
        <v/>
      </c>
      <c r="E2391" s="4" t="str">
        <f ca="1">position</f>
        <v/>
      </c>
      <c r="I2391" s="318"/>
      <c r="J2391" s="25"/>
      <c r="L2391" s="4"/>
      <c r="N2391" s="6"/>
      <c r="P2391" s="6"/>
      <c r="Q2391" s="5" t="str">
        <f ca="1">score</f>
        <v/>
      </c>
      <c r="R2391" s="58" t="str">
        <f ca="1">rescore</f>
        <v/>
      </c>
      <c r="S2391" s="11" t="str">
        <f ca="1">price</f>
        <v/>
      </c>
      <c r="U2391" s="4"/>
      <c r="V2391" s="4"/>
      <c r="W2391" s="221" t="str">
        <f ca="1">commission</f>
        <v/>
      </c>
      <c r="X2391" s="301"/>
    </row>
    <row r="2392" spans="1:24" x14ac:dyDescent="0.25">
      <c r="A2392" s="6" t="str">
        <f ca="1">no.</f>
        <v/>
      </c>
      <c r="E2392" s="4" t="str">
        <f ca="1">position</f>
        <v/>
      </c>
      <c r="I2392" s="318"/>
      <c r="J2392" s="25"/>
      <c r="L2392" s="4"/>
      <c r="N2392" s="6"/>
      <c r="P2392" s="6"/>
      <c r="Q2392" s="5" t="str">
        <f ca="1">score</f>
        <v/>
      </c>
      <c r="R2392" s="58" t="str">
        <f ca="1">rescore</f>
        <v/>
      </c>
      <c r="S2392" s="11" t="str">
        <f ca="1">price</f>
        <v/>
      </c>
      <c r="U2392" s="4"/>
      <c r="V2392" s="4"/>
      <c r="W2392" s="221" t="str">
        <f ca="1">commission</f>
        <v/>
      </c>
      <c r="X2392" s="301"/>
    </row>
    <row r="2393" spans="1:24" x14ac:dyDescent="0.25">
      <c r="A2393" s="6" t="str">
        <f ca="1">no.</f>
        <v/>
      </c>
      <c r="E2393" s="4" t="str">
        <f ca="1">position</f>
        <v/>
      </c>
      <c r="I2393" s="318"/>
      <c r="J2393" s="25"/>
      <c r="L2393" s="4"/>
      <c r="N2393" s="6"/>
      <c r="P2393" s="6"/>
      <c r="Q2393" s="5" t="str">
        <f ca="1">score</f>
        <v/>
      </c>
      <c r="R2393" s="58" t="str">
        <f ca="1">rescore</f>
        <v/>
      </c>
      <c r="S2393" s="11" t="str">
        <f ca="1">price</f>
        <v/>
      </c>
      <c r="U2393" s="4"/>
      <c r="V2393" s="4"/>
      <c r="W2393" s="221" t="str">
        <f ca="1">commission</f>
        <v/>
      </c>
      <c r="X2393" s="301"/>
    </row>
    <row r="2394" spans="1:24" x14ac:dyDescent="0.25">
      <c r="A2394" s="6" t="str">
        <f ca="1">no.</f>
        <v/>
      </c>
      <c r="E2394" s="4" t="str">
        <f ca="1">position</f>
        <v/>
      </c>
      <c r="I2394" s="318"/>
      <c r="J2394" s="25"/>
      <c r="L2394" s="4"/>
      <c r="N2394" s="6"/>
      <c r="P2394" s="6"/>
      <c r="Q2394" s="5" t="str">
        <f ca="1">score</f>
        <v/>
      </c>
      <c r="R2394" s="58" t="str">
        <f ca="1">rescore</f>
        <v/>
      </c>
      <c r="S2394" s="11" t="str">
        <f ca="1">price</f>
        <v/>
      </c>
      <c r="U2394" s="4"/>
      <c r="V2394" s="4"/>
      <c r="W2394" s="221" t="str">
        <f ca="1">commission</f>
        <v/>
      </c>
      <c r="X2394" s="301"/>
    </row>
    <row r="2395" spans="1:24" x14ac:dyDescent="0.25">
      <c r="A2395" s="6" t="str">
        <f ca="1">no.</f>
        <v/>
      </c>
      <c r="E2395" s="4" t="str">
        <f ca="1">position</f>
        <v/>
      </c>
      <c r="I2395" s="318"/>
      <c r="J2395" s="25"/>
      <c r="L2395" s="4"/>
      <c r="N2395" s="6"/>
      <c r="P2395" s="6"/>
      <c r="Q2395" s="5" t="str">
        <f ca="1">score</f>
        <v/>
      </c>
      <c r="R2395" s="58" t="str">
        <f ca="1">rescore</f>
        <v/>
      </c>
      <c r="S2395" s="11" t="str">
        <f ca="1">price</f>
        <v/>
      </c>
      <c r="U2395" s="4"/>
      <c r="V2395" s="4"/>
      <c r="W2395" s="221" t="str">
        <f ca="1">commission</f>
        <v/>
      </c>
      <c r="X2395" s="301"/>
    </row>
    <row r="2396" spans="1:24" x14ac:dyDescent="0.25">
      <c r="A2396" s="6" t="str">
        <f ca="1">no.</f>
        <v/>
      </c>
      <c r="E2396" s="4" t="str">
        <f ca="1">position</f>
        <v/>
      </c>
      <c r="I2396" s="318"/>
      <c r="J2396" s="25"/>
      <c r="L2396" s="4"/>
      <c r="N2396" s="6"/>
      <c r="P2396" s="6"/>
      <c r="Q2396" s="5" t="str">
        <f ca="1">score</f>
        <v/>
      </c>
      <c r="R2396" s="58" t="str">
        <f ca="1">rescore</f>
        <v/>
      </c>
      <c r="S2396" s="11" t="str">
        <f ca="1">price</f>
        <v/>
      </c>
      <c r="U2396" s="4"/>
      <c r="V2396" s="4"/>
      <c r="W2396" s="221" t="str">
        <f ca="1">commission</f>
        <v/>
      </c>
      <c r="X2396" s="301"/>
    </row>
    <row r="2397" spans="1:24" x14ac:dyDescent="0.25">
      <c r="A2397" s="6" t="str">
        <f ca="1">no.</f>
        <v/>
      </c>
      <c r="E2397" s="4" t="str">
        <f ca="1">position</f>
        <v/>
      </c>
      <c r="I2397" s="318"/>
      <c r="J2397" s="25"/>
      <c r="L2397" s="4"/>
      <c r="N2397" s="6"/>
      <c r="P2397" s="6"/>
      <c r="Q2397" s="5" t="str">
        <f ca="1">score</f>
        <v/>
      </c>
      <c r="R2397" s="58" t="str">
        <f ca="1">rescore</f>
        <v/>
      </c>
      <c r="S2397" s="11" t="str">
        <f ca="1">price</f>
        <v/>
      </c>
      <c r="U2397" s="4"/>
      <c r="V2397" s="4"/>
      <c r="W2397" s="221" t="str">
        <f ca="1">commission</f>
        <v/>
      </c>
      <c r="X2397" s="301"/>
    </row>
    <row r="2398" spans="1:24" x14ac:dyDescent="0.25">
      <c r="A2398" s="6" t="str">
        <f ca="1">no.</f>
        <v/>
      </c>
      <c r="E2398" s="4" t="str">
        <f ca="1">position</f>
        <v/>
      </c>
      <c r="I2398" s="318"/>
      <c r="J2398" s="25"/>
      <c r="L2398" s="4"/>
      <c r="N2398" s="6"/>
      <c r="P2398" s="6"/>
      <c r="Q2398" s="5" t="str">
        <f ca="1">score</f>
        <v/>
      </c>
      <c r="R2398" s="58" t="str">
        <f ca="1">rescore</f>
        <v/>
      </c>
      <c r="S2398" s="11" t="str">
        <f ca="1">price</f>
        <v/>
      </c>
      <c r="U2398" s="4"/>
      <c r="V2398" s="4"/>
      <c r="W2398" s="221" t="str">
        <f ca="1">commission</f>
        <v/>
      </c>
      <c r="X2398" s="301"/>
    </row>
    <row r="2399" spans="1:24" x14ac:dyDescent="0.25">
      <c r="A2399" s="6" t="str">
        <f ca="1">no.</f>
        <v/>
      </c>
      <c r="E2399" s="4" t="str">
        <f ca="1">position</f>
        <v/>
      </c>
      <c r="I2399" s="318"/>
      <c r="J2399" s="25"/>
      <c r="L2399" s="4"/>
      <c r="N2399" s="6"/>
      <c r="P2399" s="6"/>
      <c r="Q2399" s="5" t="str">
        <f ca="1">score</f>
        <v/>
      </c>
      <c r="R2399" s="58" t="str">
        <f ca="1">rescore</f>
        <v/>
      </c>
      <c r="S2399" s="11" t="str">
        <f ca="1">price</f>
        <v/>
      </c>
      <c r="U2399" s="4"/>
      <c r="V2399" s="4"/>
      <c r="W2399" s="221" t="str">
        <f ca="1">commission</f>
        <v/>
      </c>
      <c r="X2399" s="301"/>
    </row>
    <row r="2400" spans="1:24" x14ac:dyDescent="0.25">
      <c r="A2400" s="6" t="str">
        <f ca="1">no.</f>
        <v/>
      </c>
      <c r="E2400" s="4" t="str">
        <f ca="1">position</f>
        <v/>
      </c>
      <c r="I2400" s="318"/>
      <c r="J2400" s="25"/>
      <c r="L2400" s="4"/>
      <c r="N2400" s="6"/>
      <c r="P2400" s="6"/>
      <c r="Q2400" s="5" t="str">
        <f ca="1">score</f>
        <v/>
      </c>
      <c r="R2400" s="58" t="str">
        <f ca="1">rescore</f>
        <v/>
      </c>
      <c r="S2400" s="11" t="str">
        <f ca="1">price</f>
        <v/>
      </c>
      <c r="U2400" s="4"/>
      <c r="V2400" s="4"/>
      <c r="W2400" s="221" t="str">
        <f ca="1">commission</f>
        <v/>
      </c>
      <c r="X2400" s="301"/>
    </row>
    <row r="2401" spans="1:24" x14ac:dyDescent="0.25">
      <c r="A2401" s="6" t="str">
        <f ca="1">no.</f>
        <v/>
      </c>
      <c r="E2401" s="4" t="str">
        <f ca="1">position</f>
        <v/>
      </c>
      <c r="I2401" s="318"/>
      <c r="J2401" s="25"/>
      <c r="L2401" s="4"/>
      <c r="N2401" s="6"/>
      <c r="P2401" s="6"/>
      <c r="Q2401" s="5" t="str">
        <f ca="1">score</f>
        <v/>
      </c>
      <c r="R2401" s="58" t="str">
        <f ca="1">rescore</f>
        <v/>
      </c>
      <c r="S2401" s="11" t="str">
        <f ca="1">price</f>
        <v/>
      </c>
      <c r="U2401" s="4"/>
      <c r="V2401" s="4"/>
      <c r="W2401" s="221" t="str">
        <f ca="1">commission</f>
        <v/>
      </c>
      <c r="X2401" s="301"/>
    </row>
    <row r="2402" spans="1:24" x14ac:dyDescent="0.25">
      <c r="A2402" s="6" t="str">
        <f ca="1">no.</f>
        <v/>
      </c>
      <c r="E2402" s="4" t="str">
        <f ca="1">position</f>
        <v/>
      </c>
      <c r="I2402" s="318"/>
      <c r="J2402" s="25"/>
      <c r="L2402" s="4"/>
      <c r="N2402" s="6"/>
      <c r="P2402" s="6"/>
      <c r="Q2402" s="5" t="str">
        <f ca="1">score</f>
        <v/>
      </c>
      <c r="R2402" s="58" t="str">
        <f ca="1">rescore</f>
        <v/>
      </c>
      <c r="S2402" s="11" t="str">
        <f ca="1">price</f>
        <v/>
      </c>
      <c r="U2402" s="4"/>
      <c r="V2402" s="4"/>
      <c r="W2402" s="221" t="str">
        <f ca="1">commission</f>
        <v/>
      </c>
      <c r="X2402" s="301"/>
    </row>
    <row r="2403" spans="1:24" x14ac:dyDescent="0.25">
      <c r="A2403" s="6" t="str">
        <f ca="1">no.</f>
        <v/>
      </c>
      <c r="E2403" s="4" t="str">
        <f ca="1">position</f>
        <v/>
      </c>
      <c r="I2403" s="318"/>
      <c r="J2403" s="25"/>
      <c r="L2403" s="4"/>
      <c r="N2403" s="6"/>
      <c r="P2403" s="6"/>
      <c r="Q2403" s="5" t="str">
        <f ca="1">score</f>
        <v/>
      </c>
      <c r="R2403" s="58" t="str">
        <f ca="1">rescore</f>
        <v/>
      </c>
      <c r="S2403" s="11" t="str">
        <f ca="1">price</f>
        <v/>
      </c>
      <c r="U2403" s="4"/>
      <c r="V2403" s="4"/>
      <c r="W2403" s="221" t="str">
        <f ca="1">commission</f>
        <v/>
      </c>
      <c r="X2403" s="301"/>
    </row>
    <row r="2404" spans="1:24" x14ac:dyDescent="0.25">
      <c r="A2404" s="6" t="str">
        <f ca="1">no.</f>
        <v/>
      </c>
      <c r="E2404" s="4" t="str">
        <f ca="1">position</f>
        <v/>
      </c>
      <c r="I2404" s="318"/>
      <c r="J2404" s="25"/>
      <c r="L2404" s="4"/>
      <c r="N2404" s="6"/>
      <c r="P2404" s="6"/>
      <c r="Q2404" s="5" t="str">
        <f ca="1">score</f>
        <v/>
      </c>
      <c r="R2404" s="58" t="str">
        <f ca="1">rescore</f>
        <v/>
      </c>
      <c r="S2404" s="11" t="str">
        <f ca="1">price</f>
        <v/>
      </c>
      <c r="U2404" s="4"/>
      <c r="V2404" s="4"/>
      <c r="W2404" s="221" t="str">
        <f ca="1">commission</f>
        <v/>
      </c>
      <c r="X2404" s="301"/>
    </row>
    <row r="2405" spans="1:24" x14ac:dyDescent="0.25">
      <c r="A2405" s="6" t="str">
        <f ca="1">no.</f>
        <v/>
      </c>
      <c r="E2405" s="4" t="str">
        <f ca="1">position</f>
        <v/>
      </c>
      <c r="I2405" s="318"/>
      <c r="J2405" s="25"/>
      <c r="L2405" s="4"/>
      <c r="N2405" s="6"/>
      <c r="P2405" s="6"/>
      <c r="Q2405" s="5" t="str">
        <f ca="1">score</f>
        <v/>
      </c>
      <c r="R2405" s="58" t="str">
        <f ca="1">rescore</f>
        <v/>
      </c>
      <c r="S2405" s="11" t="str">
        <f ca="1">price</f>
        <v/>
      </c>
      <c r="U2405" s="4"/>
      <c r="V2405" s="4"/>
      <c r="W2405" s="221" t="str">
        <f ca="1">commission</f>
        <v/>
      </c>
      <c r="X2405" s="301"/>
    </row>
    <row r="2406" spans="1:24" x14ac:dyDescent="0.25">
      <c r="A2406" s="6" t="str">
        <f ca="1">no.</f>
        <v/>
      </c>
      <c r="E2406" s="4" t="str">
        <f ca="1">position</f>
        <v/>
      </c>
      <c r="I2406" s="318"/>
      <c r="J2406" s="25"/>
      <c r="L2406" s="4"/>
      <c r="N2406" s="6"/>
      <c r="P2406" s="6"/>
      <c r="Q2406" s="5" t="str">
        <f ca="1">score</f>
        <v/>
      </c>
      <c r="R2406" s="58" t="str">
        <f ca="1">rescore</f>
        <v/>
      </c>
      <c r="S2406" s="11" t="str">
        <f ca="1">price</f>
        <v/>
      </c>
      <c r="U2406" s="4"/>
      <c r="V2406" s="4"/>
      <c r="W2406" s="221" t="str">
        <f ca="1">commission</f>
        <v/>
      </c>
      <c r="X2406" s="301"/>
    </row>
    <row r="2407" spans="1:24" x14ac:dyDescent="0.25">
      <c r="A2407" s="6" t="str">
        <f ca="1">no.</f>
        <v/>
      </c>
      <c r="E2407" s="4" t="str">
        <f ca="1">position</f>
        <v/>
      </c>
      <c r="I2407" s="318"/>
      <c r="J2407" s="25"/>
      <c r="L2407" s="4"/>
      <c r="N2407" s="6"/>
      <c r="P2407" s="6"/>
      <c r="Q2407" s="5" t="str">
        <f ca="1">score</f>
        <v/>
      </c>
      <c r="R2407" s="58" t="str">
        <f ca="1">rescore</f>
        <v/>
      </c>
      <c r="S2407" s="11" t="str">
        <f ca="1">price</f>
        <v/>
      </c>
      <c r="U2407" s="4"/>
      <c r="V2407" s="4"/>
      <c r="W2407" s="221" t="str">
        <f ca="1">commission</f>
        <v/>
      </c>
      <c r="X2407" s="301"/>
    </row>
    <row r="2408" spans="1:24" x14ac:dyDescent="0.25">
      <c r="A2408" s="6" t="str">
        <f ca="1">no.</f>
        <v/>
      </c>
      <c r="E2408" s="4" t="str">
        <f ca="1">position</f>
        <v/>
      </c>
      <c r="I2408" s="318"/>
      <c r="J2408" s="25"/>
      <c r="L2408" s="4"/>
      <c r="N2408" s="6"/>
      <c r="P2408" s="6"/>
      <c r="Q2408" s="5" t="str">
        <f ca="1">score</f>
        <v/>
      </c>
      <c r="R2408" s="58" t="str">
        <f ca="1">rescore</f>
        <v/>
      </c>
      <c r="S2408" s="11" t="str">
        <f ca="1">price</f>
        <v/>
      </c>
      <c r="U2408" s="4"/>
      <c r="V2408" s="4"/>
      <c r="W2408" s="221" t="str">
        <f ca="1">commission</f>
        <v/>
      </c>
      <c r="X2408" s="301"/>
    </row>
    <row r="2409" spans="1:24" x14ac:dyDescent="0.25">
      <c r="A2409" s="6" t="str">
        <f ca="1">no.</f>
        <v/>
      </c>
      <c r="E2409" s="4" t="str">
        <f ca="1">position</f>
        <v/>
      </c>
      <c r="I2409" s="318"/>
      <c r="J2409" s="25"/>
      <c r="L2409" s="4"/>
      <c r="N2409" s="6"/>
      <c r="P2409" s="6"/>
      <c r="Q2409" s="5" t="str">
        <f ca="1">score</f>
        <v/>
      </c>
      <c r="R2409" s="58" t="str">
        <f ca="1">rescore</f>
        <v/>
      </c>
      <c r="S2409" s="11" t="str">
        <f ca="1">price</f>
        <v/>
      </c>
      <c r="U2409" s="4"/>
      <c r="V2409" s="4"/>
      <c r="W2409" s="221" t="str">
        <f ca="1">commission</f>
        <v/>
      </c>
      <c r="X2409" s="301"/>
    </row>
    <row r="2410" spans="1:24" x14ac:dyDescent="0.25">
      <c r="A2410" s="6" t="str">
        <f ca="1">no.</f>
        <v/>
      </c>
      <c r="E2410" s="4" t="str">
        <f ca="1">position</f>
        <v/>
      </c>
      <c r="I2410" s="318"/>
      <c r="J2410" s="25"/>
      <c r="L2410" s="4"/>
      <c r="N2410" s="6"/>
      <c r="P2410" s="6"/>
      <c r="Q2410" s="5" t="str">
        <f ca="1">score</f>
        <v/>
      </c>
      <c r="R2410" s="58" t="str">
        <f ca="1">rescore</f>
        <v/>
      </c>
      <c r="S2410" s="11" t="str">
        <f ca="1">price</f>
        <v/>
      </c>
      <c r="U2410" s="4"/>
      <c r="V2410" s="4"/>
      <c r="W2410" s="221" t="str">
        <f ca="1">commission</f>
        <v/>
      </c>
      <c r="X2410" s="301"/>
    </row>
    <row r="2411" spans="1:24" x14ac:dyDescent="0.25">
      <c r="A2411" s="6" t="str">
        <f ca="1">no.</f>
        <v/>
      </c>
      <c r="E2411" s="4" t="str">
        <f ca="1">position</f>
        <v/>
      </c>
      <c r="I2411" s="318"/>
      <c r="J2411" s="25"/>
      <c r="L2411" s="4"/>
      <c r="N2411" s="6"/>
      <c r="P2411" s="6"/>
      <c r="Q2411" s="5" t="str">
        <f ca="1">score</f>
        <v/>
      </c>
      <c r="R2411" s="58" t="str">
        <f ca="1">rescore</f>
        <v/>
      </c>
      <c r="S2411" s="11" t="str">
        <f ca="1">price</f>
        <v/>
      </c>
      <c r="U2411" s="4"/>
      <c r="V2411" s="4"/>
      <c r="W2411" s="221" t="str">
        <f ca="1">commission</f>
        <v/>
      </c>
      <c r="X2411" s="301"/>
    </row>
    <row r="2412" spans="1:24" x14ac:dyDescent="0.25">
      <c r="A2412" s="6" t="str">
        <f ca="1">no.</f>
        <v/>
      </c>
      <c r="E2412" s="4" t="str">
        <f ca="1">position</f>
        <v/>
      </c>
      <c r="I2412" s="318"/>
      <c r="J2412" s="25"/>
      <c r="L2412" s="4"/>
      <c r="N2412" s="6"/>
      <c r="P2412" s="6"/>
      <c r="Q2412" s="5" t="str">
        <f ca="1">score</f>
        <v/>
      </c>
      <c r="R2412" s="58" t="str">
        <f ca="1">rescore</f>
        <v/>
      </c>
      <c r="S2412" s="11" t="str">
        <f ca="1">price</f>
        <v/>
      </c>
      <c r="U2412" s="4"/>
      <c r="V2412" s="4"/>
      <c r="W2412" s="221" t="str">
        <f ca="1">commission</f>
        <v/>
      </c>
      <c r="X2412" s="301"/>
    </row>
    <row r="2413" spans="1:24" x14ac:dyDescent="0.25">
      <c r="A2413" s="6" t="str">
        <f ca="1">no.</f>
        <v/>
      </c>
      <c r="E2413" s="4" t="str">
        <f ca="1">position</f>
        <v/>
      </c>
      <c r="I2413" s="318"/>
      <c r="J2413" s="25"/>
      <c r="L2413" s="4"/>
      <c r="N2413" s="6"/>
      <c r="P2413" s="6"/>
      <c r="Q2413" s="5" t="str">
        <f ca="1">score</f>
        <v/>
      </c>
      <c r="R2413" s="58" t="str">
        <f ca="1">rescore</f>
        <v/>
      </c>
      <c r="S2413" s="11" t="str">
        <f ca="1">price</f>
        <v/>
      </c>
      <c r="U2413" s="4"/>
      <c r="V2413" s="4"/>
      <c r="W2413" s="221" t="str">
        <f ca="1">commission</f>
        <v/>
      </c>
      <c r="X2413" s="301"/>
    </row>
    <row r="2414" spans="1:24" x14ac:dyDescent="0.25">
      <c r="A2414" s="6" t="str">
        <f ca="1">no.</f>
        <v/>
      </c>
      <c r="E2414" s="4" t="str">
        <f ca="1">position</f>
        <v/>
      </c>
      <c r="I2414" s="318"/>
      <c r="J2414" s="25"/>
      <c r="L2414" s="4"/>
      <c r="N2414" s="6"/>
      <c r="P2414" s="6"/>
      <c r="Q2414" s="5" t="str">
        <f ca="1">score</f>
        <v/>
      </c>
      <c r="R2414" s="58" t="str">
        <f ca="1">rescore</f>
        <v/>
      </c>
      <c r="S2414" s="11" t="str">
        <f ca="1">price</f>
        <v/>
      </c>
      <c r="U2414" s="4"/>
      <c r="V2414" s="4"/>
      <c r="W2414" s="221" t="str">
        <f ca="1">commission</f>
        <v/>
      </c>
      <c r="X2414" s="301"/>
    </row>
    <row r="2415" spans="1:24" x14ac:dyDescent="0.25">
      <c r="A2415" s="6" t="str">
        <f ca="1">no.</f>
        <v/>
      </c>
      <c r="E2415" s="4" t="str">
        <f ca="1">position</f>
        <v/>
      </c>
      <c r="I2415" s="318"/>
      <c r="J2415" s="25"/>
      <c r="L2415" s="4"/>
      <c r="N2415" s="6"/>
      <c r="P2415" s="6"/>
      <c r="Q2415" s="5" t="str">
        <f ca="1">score</f>
        <v/>
      </c>
      <c r="R2415" s="58" t="str">
        <f ca="1">rescore</f>
        <v/>
      </c>
      <c r="S2415" s="11" t="str">
        <f ca="1">price</f>
        <v/>
      </c>
      <c r="U2415" s="4"/>
      <c r="V2415" s="4"/>
      <c r="W2415" s="221" t="str">
        <f ca="1">commission</f>
        <v/>
      </c>
      <c r="X2415" s="301"/>
    </row>
    <row r="2416" spans="1:24" x14ac:dyDescent="0.25">
      <c r="A2416" s="6" t="str">
        <f ca="1">no.</f>
        <v/>
      </c>
      <c r="E2416" s="4" t="str">
        <f ca="1">position</f>
        <v/>
      </c>
      <c r="I2416" s="318"/>
      <c r="J2416" s="25"/>
      <c r="L2416" s="4"/>
      <c r="N2416" s="6"/>
      <c r="P2416" s="6"/>
      <c r="Q2416" s="5" t="str">
        <f ca="1">score</f>
        <v/>
      </c>
      <c r="R2416" s="58" t="str">
        <f ca="1">rescore</f>
        <v/>
      </c>
      <c r="S2416" s="11" t="str">
        <f ca="1">price</f>
        <v/>
      </c>
      <c r="U2416" s="4"/>
      <c r="V2416" s="4"/>
      <c r="W2416" s="221" t="str">
        <f ca="1">commission</f>
        <v/>
      </c>
      <c r="X2416" s="301"/>
    </row>
    <row r="2417" spans="1:24" x14ac:dyDescent="0.25">
      <c r="A2417" s="6" t="str">
        <f ca="1">no.</f>
        <v/>
      </c>
      <c r="E2417" s="4" t="str">
        <f ca="1">position</f>
        <v/>
      </c>
      <c r="I2417" s="318"/>
      <c r="J2417" s="25"/>
      <c r="L2417" s="4"/>
      <c r="N2417" s="6"/>
      <c r="P2417" s="6"/>
      <c r="Q2417" s="5" t="str">
        <f ca="1">score</f>
        <v/>
      </c>
      <c r="R2417" s="58" t="str">
        <f ca="1">rescore</f>
        <v/>
      </c>
      <c r="S2417" s="11" t="str">
        <f ca="1">price</f>
        <v/>
      </c>
      <c r="U2417" s="4"/>
      <c r="V2417" s="4"/>
      <c r="W2417" s="221" t="str">
        <f ca="1">commission</f>
        <v/>
      </c>
      <c r="X2417" s="301"/>
    </row>
    <row r="2418" spans="1:24" x14ac:dyDescent="0.25">
      <c r="A2418" s="6" t="str">
        <f ca="1">no.</f>
        <v/>
      </c>
      <c r="E2418" s="4" t="str">
        <f ca="1">position</f>
        <v/>
      </c>
      <c r="I2418" s="318"/>
      <c r="J2418" s="25"/>
      <c r="L2418" s="4"/>
      <c r="N2418" s="6"/>
      <c r="P2418" s="6"/>
      <c r="Q2418" s="5" t="str">
        <f ca="1">score</f>
        <v/>
      </c>
      <c r="R2418" s="58" t="str">
        <f ca="1">rescore</f>
        <v/>
      </c>
      <c r="S2418" s="11" t="str">
        <f ca="1">price</f>
        <v/>
      </c>
      <c r="U2418" s="4"/>
      <c r="V2418" s="4"/>
      <c r="W2418" s="221" t="str">
        <f ca="1">commission</f>
        <v/>
      </c>
      <c r="X2418" s="301"/>
    </row>
    <row r="2419" spans="1:24" x14ac:dyDescent="0.25">
      <c r="A2419" s="6" t="str">
        <f ca="1">no.</f>
        <v/>
      </c>
      <c r="E2419" s="4" t="str">
        <f ca="1">position</f>
        <v/>
      </c>
      <c r="I2419" s="318"/>
      <c r="J2419" s="25"/>
      <c r="L2419" s="4"/>
      <c r="N2419" s="6"/>
      <c r="P2419" s="6"/>
      <c r="Q2419" s="5" t="str">
        <f ca="1">score</f>
        <v/>
      </c>
      <c r="R2419" s="58" t="str">
        <f ca="1">rescore</f>
        <v/>
      </c>
      <c r="S2419" s="11" t="str">
        <f ca="1">price</f>
        <v/>
      </c>
      <c r="U2419" s="4"/>
      <c r="V2419" s="4"/>
      <c r="W2419" s="221" t="str">
        <f ca="1">commission</f>
        <v/>
      </c>
      <c r="X2419" s="301"/>
    </row>
    <row r="2420" spans="1:24" x14ac:dyDescent="0.25">
      <c r="A2420" s="6" t="str">
        <f ca="1">no.</f>
        <v/>
      </c>
      <c r="E2420" s="4" t="str">
        <f ca="1">position</f>
        <v/>
      </c>
      <c r="I2420" s="318"/>
      <c r="J2420" s="25"/>
      <c r="L2420" s="4"/>
      <c r="N2420" s="6"/>
      <c r="P2420" s="6"/>
      <c r="Q2420" s="5" t="str">
        <f ca="1">score</f>
        <v/>
      </c>
      <c r="R2420" s="58" t="str">
        <f ca="1">rescore</f>
        <v/>
      </c>
      <c r="S2420" s="11" t="str">
        <f ca="1">price</f>
        <v/>
      </c>
      <c r="U2420" s="4"/>
      <c r="V2420" s="4"/>
      <c r="W2420" s="221" t="str">
        <f ca="1">commission</f>
        <v/>
      </c>
      <c r="X2420" s="301"/>
    </row>
    <row r="2421" spans="1:24" x14ac:dyDescent="0.25">
      <c r="A2421" s="6" t="str">
        <f ca="1">no.</f>
        <v/>
      </c>
      <c r="E2421" s="4" t="str">
        <f ca="1">position</f>
        <v/>
      </c>
      <c r="I2421" s="318"/>
      <c r="J2421" s="25"/>
      <c r="L2421" s="4"/>
      <c r="N2421" s="6"/>
      <c r="P2421" s="6"/>
      <c r="Q2421" s="5" t="str">
        <f ca="1">score</f>
        <v/>
      </c>
      <c r="R2421" s="58" t="str">
        <f ca="1">rescore</f>
        <v/>
      </c>
      <c r="S2421" s="11" t="str">
        <f ca="1">price</f>
        <v/>
      </c>
      <c r="U2421" s="4"/>
      <c r="V2421" s="4"/>
      <c r="W2421" s="221" t="str">
        <f ca="1">commission</f>
        <v/>
      </c>
      <c r="X2421" s="301"/>
    </row>
    <row r="2422" spans="1:24" x14ac:dyDescent="0.25">
      <c r="A2422" s="6" t="str">
        <f ca="1">no.</f>
        <v/>
      </c>
      <c r="E2422" s="4" t="str">
        <f ca="1">position</f>
        <v/>
      </c>
      <c r="I2422" s="318"/>
      <c r="J2422" s="25"/>
      <c r="L2422" s="4"/>
      <c r="N2422" s="6"/>
      <c r="P2422" s="6"/>
      <c r="Q2422" s="5" t="str">
        <f ca="1">score</f>
        <v/>
      </c>
      <c r="R2422" s="58" t="str">
        <f ca="1">rescore</f>
        <v/>
      </c>
      <c r="S2422" s="11" t="str">
        <f ca="1">price</f>
        <v/>
      </c>
      <c r="U2422" s="4"/>
      <c r="V2422" s="4"/>
      <c r="W2422" s="221" t="str">
        <f ca="1">commission</f>
        <v/>
      </c>
      <c r="X2422" s="301"/>
    </row>
    <row r="2423" spans="1:24" x14ac:dyDescent="0.25">
      <c r="A2423" s="6" t="str">
        <f ca="1">no.</f>
        <v/>
      </c>
      <c r="E2423" s="4" t="str">
        <f ca="1">position</f>
        <v/>
      </c>
      <c r="I2423" s="318"/>
      <c r="J2423" s="25"/>
      <c r="L2423" s="4"/>
      <c r="N2423" s="6"/>
      <c r="P2423" s="6"/>
      <c r="Q2423" s="5" t="str">
        <f ca="1">score</f>
        <v/>
      </c>
      <c r="R2423" s="58" t="str">
        <f ca="1">rescore</f>
        <v/>
      </c>
      <c r="S2423" s="11" t="str">
        <f ca="1">price</f>
        <v/>
      </c>
      <c r="U2423" s="4"/>
      <c r="V2423" s="4"/>
      <c r="W2423" s="221" t="str">
        <f ca="1">commission</f>
        <v/>
      </c>
      <c r="X2423" s="301"/>
    </row>
    <row r="2424" spans="1:24" x14ac:dyDescent="0.25">
      <c r="A2424" s="6" t="str">
        <f ca="1">no.</f>
        <v/>
      </c>
      <c r="E2424" s="4" t="str">
        <f ca="1">position</f>
        <v/>
      </c>
      <c r="I2424" s="318"/>
      <c r="J2424" s="25"/>
      <c r="L2424" s="4"/>
      <c r="N2424" s="6"/>
      <c r="P2424" s="6"/>
      <c r="Q2424" s="5" t="str">
        <f ca="1">score</f>
        <v/>
      </c>
      <c r="R2424" s="58" t="str">
        <f ca="1">rescore</f>
        <v/>
      </c>
      <c r="S2424" s="11" t="str">
        <f ca="1">price</f>
        <v/>
      </c>
      <c r="U2424" s="4"/>
      <c r="V2424" s="4"/>
      <c r="W2424" s="221" t="str">
        <f ca="1">commission</f>
        <v/>
      </c>
      <c r="X2424" s="301"/>
    </row>
    <row r="2425" spans="1:24" x14ac:dyDescent="0.25">
      <c r="A2425" s="6" t="str">
        <f ca="1">no.</f>
        <v/>
      </c>
      <c r="E2425" s="4" t="str">
        <f ca="1">position</f>
        <v/>
      </c>
      <c r="I2425" s="318"/>
      <c r="J2425" s="25"/>
      <c r="L2425" s="4"/>
      <c r="N2425" s="6"/>
      <c r="P2425" s="6"/>
      <c r="Q2425" s="5" t="str">
        <f ca="1">score</f>
        <v/>
      </c>
      <c r="R2425" s="58" t="str">
        <f ca="1">rescore</f>
        <v/>
      </c>
      <c r="S2425" s="11" t="str">
        <f ca="1">price</f>
        <v/>
      </c>
      <c r="U2425" s="4"/>
      <c r="V2425" s="4"/>
      <c r="W2425" s="221" t="str">
        <f ca="1">commission</f>
        <v/>
      </c>
      <c r="X2425" s="301"/>
    </row>
    <row r="2426" spans="1:24" x14ac:dyDescent="0.25">
      <c r="A2426" s="6" t="str">
        <f ca="1">no.</f>
        <v/>
      </c>
      <c r="E2426" s="4" t="str">
        <f ca="1">position</f>
        <v/>
      </c>
      <c r="I2426" s="318"/>
      <c r="J2426" s="25"/>
      <c r="L2426" s="4"/>
      <c r="N2426" s="6"/>
      <c r="P2426" s="6"/>
      <c r="Q2426" s="5" t="str">
        <f ca="1">score</f>
        <v/>
      </c>
      <c r="R2426" s="58" t="str">
        <f ca="1">rescore</f>
        <v/>
      </c>
      <c r="S2426" s="11" t="str">
        <f ca="1">price</f>
        <v/>
      </c>
      <c r="U2426" s="4"/>
      <c r="V2426" s="4"/>
      <c r="W2426" s="221" t="str">
        <f ca="1">commission</f>
        <v/>
      </c>
      <c r="X2426" s="301"/>
    </row>
    <row r="2427" spans="1:24" x14ac:dyDescent="0.25">
      <c r="A2427" s="6" t="str">
        <f ca="1">no.</f>
        <v/>
      </c>
      <c r="E2427" s="4" t="str">
        <f ca="1">position</f>
        <v/>
      </c>
      <c r="I2427" s="318"/>
      <c r="J2427" s="25"/>
      <c r="L2427" s="4"/>
      <c r="N2427" s="6"/>
      <c r="P2427" s="6"/>
      <c r="Q2427" s="5" t="str">
        <f ca="1">score</f>
        <v/>
      </c>
      <c r="R2427" s="58" t="str">
        <f ca="1">rescore</f>
        <v/>
      </c>
      <c r="S2427" s="11" t="str">
        <f ca="1">price</f>
        <v/>
      </c>
      <c r="U2427" s="4"/>
      <c r="V2427" s="4"/>
      <c r="W2427" s="221" t="str">
        <f ca="1">commission</f>
        <v/>
      </c>
      <c r="X2427" s="301"/>
    </row>
    <row r="2428" spans="1:24" x14ac:dyDescent="0.25">
      <c r="A2428" s="6" t="str">
        <f ca="1">no.</f>
        <v/>
      </c>
      <c r="E2428" s="4" t="str">
        <f ca="1">position</f>
        <v/>
      </c>
      <c r="I2428" s="318"/>
      <c r="J2428" s="25"/>
      <c r="L2428" s="4"/>
      <c r="N2428" s="6"/>
      <c r="P2428" s="6"/>
      <c r="Q2428" s="5" t="str">
        <f ca="1">score</f>
        <v/>
      </c>
      <c r="R2428" s="58" t="str">
        <f ca="1">rescore</f>
        <v/>
      </c>
      <c r="S2428" s="11" t="str">
        <f ca="1">price</f>
        <v/>
      </c>
      <c r="U2428" s="4"/>
      <c r="V2428" s="4"/>
      <c r="W2428" s="221" t="str">
        <f ca="1">commission</f>
        <v/>
      </c>
      <c r="X2428" s="301"/>
    </row>
    <row r="2429" spans="1:24" x14ac:dyDescent="0.25">
      <c r="A2429" s="6" t="str">
        <f ca="1">no.</f>
        <v/>
      </c>
      <c r="E2429" s="4" t="str">
        <f ca="1">position</f>
        <v/>
      </c>
      <c r="I2429" s="318"/>
      <c r="J2429" s="25"/>
      <c r="L2429" s="4"/>
      <c r="N2429" s="6"/>
      <c r="P2429" s="6"/>
      <c r="Q2429" s="5" t="str">
        <f ca="1">score</f>
        <v/>
      </c>
      <c r="R2429" s="58" t="str">
        <f ca="1">rescore</f>
        <v/>
      </c>
      <c r="S2429" s="11" t="str">
        <f ca="1">price</f>
        <v/>
      </c>
      <c r="U2429" s="4"/>
      <c r="V2429" s="4"/>
      <c r="W2429" s="221" t="str">
        <f ca="1">commission</f>
        <v/>
      </c>
      <c r="X2429" s="301"/>
    </row>
    <row r="2430" spans="1:24" x14ac:dyDescent="0.25">
      <c r="A2430" s="6" t="str">
        <f ca="1">no.</f>
        <v/>
      </c>
      <c r="E2430" s="4" t="str">
        <f ca="1">position</f>
        <v/>
      </c>
      <c r="I2430" s="318"/>
      <c r="J2430" s="25"/>
      <c r="L2430" s="4"/>
      <c r="N2430" s="6"/>
      <c r="P2430" s="6"/>
      <c r="Q2430" s="5" t="str">
        <f ca="1">score</f>
        <v/>
      </c>
      <c r="R2430" s="58" t="str">
        <f ca="1">rescore</f>
        <v/>
      </c>
      <c r="S2430" s="11" t="str">
        <f ca="1">price</f>
        <v/>
      </c>
      <c r="U2430" s="4"/>
      <c r="V2430" s="4"/>
      <c r="W2430" s="221" t="str">
        <f ca="1">commission</f>
        <v/>
      </c>
      <c r="X2430" s="301"/>
    </row>
    <row r="2431" spans="1:24" x14ac:dyDescent="0.25">
      <c r="A2431" s="6" t="str">
        <f ca="1">no.</f>
        <v/>
      </c>
      <c r="E2431" s="4" t="str">
        <f ca="1">position</f>
        <v/>
      </c>
      <c r="I2431" s="318"/>
      <c r="J2431" s="25"/>
      <c r="L2431" s="4"/>
      <c r="N2431" s="6"/>
      <c r="P2431" s="6"/>
      <c r="Q2431" s="5" t="str">
        <f ca="1">score</f>
        <v/>
      </c>
      <c r="R2431" s="58" t="str">
        <f ca="1">rescore</f>
        <v/>
      </c>
      <c r="S2431" s="11" t="str">
        <f ca="1">price</f>
        <v/>
      </c>
      <c r="U2431" s="4"/>
      <c r="V2431" s="4"/>
      <c r="W2431" s="221" t="str">
        <f ca="1">commission</f>
        <v/>
      </c>
      <c r="X2431" s="301"/>
    </row>
    <row r="2432" spans="1:24" x14ac:dyDescent="0.25">
      <c r="A2432" s="6" t="str">
        <f ca="1">no.</f>
        <v/>
      </c>
      <c r="E2432" s="4" t="str">
        <f ca="1">position</f>
        <v/>
      </c>
      <c r="I2432" s="318"/>
      <c r="J2432" s="25"/>
      <c r="L2432" s="4"/>
      <c r="N2432" s="6"/>
      <c r="P2432" s="6"/>
      <c r="Q2432" s="5" t="str">
        <f ca="1">score</f>
        <v/>
      </c>
      <c r="R2432" s="58" t="str">
        <f ca="1">rescore</f>
        <v/>
      </c>
      <c r="S2432" s="11" t="str">
        <f ca="1">price</f>
        <v/>
      </c>
      <c r="U2432" s="4"/>
      <c r="V2432" s="4"/>
      <c r="W2432" s="221" t="str">
        <f ca="1">commission</f>
        <v/>
      </c>
      <c r="X2432" s="301"/>
    </row>
    <row r="2433" spans="1:24" x14ac:dyDescent="0.25">
      <c r="A2433" s="6" t="str">
        <f ca="1">no.</f>
        <v/>
      </c>
      <c r="E2433" s="4" t="str">
        <f ca="1">position</f>
        <v/>
      </c>
      <c r="I2433" s="318"/>
      <c r="J2433" s="25"/>
      <c r="L2433" s="4"/>
      <c r="N2433" s="6"/>
      <c r="P2433" s="6"/>
      <c r="Q2433" s="5" t="str">
        <f ca="1">score</f>
        <v/>
      </c>
      <c r="R2433" s="58" t="str">
        <f ca="1">rescore</f>
        <v/>
      </c>
      <c r="S2433" s="11" t="str">
        <f ca="1">price</f>
        <v/>
      </c>
      <c r="U2433" s="4"/>
      <c r="V2433" s="4"/>
      <c r="W2433" s="221" t="str">
        <f ca="1">commission</f>
        <v/>
      </c>
      <c r="X2433" s="301"/>
    </row>
    <row r="2434" spans="1:24" x14ac:dyDescent="0.25">
      <c r="A2434" s="6" t="str">
        <f ca="1">no.</f>
        <v/>
      </c>
      <c r="E2434" s="4" t="str">
        <f ca="1">position</f>
        <v/>
      </c>
      <c r="I2434" s="318"/>
      <c r="J2434" s="25"/>
      <c r="L2434" s="4"/>
      <c r="N2434" s="6"/>
      <c r="P2434" s="6"/>
      <c r="Q2434" s="5" t="str">
        <f ca="1">score</f>
        <v/>
      </c>
      <c r="R2434" s="58" t="str">
        <f ca="1">rescore</f>
        <v/>
      </c>
      <c r="S2434" s="11" t="str">
        <f ca="1">price</f>
        <v/>
      </c>
      <c r="U2434" s="4"/>
      <c r="V2434" s="4"/>
      <c r="W2434" s="221" t="str">
        <f ca="1">commission</f>
        <v/>
      </c>
      <c r="X2434" s="301"/>
    </row>
    <row r="2435" spans="1:24" x14ac:dyDescent="0.25">
      <c r="A2435" s="6" t="str">
        <f ca="1">no.</f>
        <v/>
      </c>
      <c r="E2435" s="4" t="str">
        <f ca="1">position</f>
        <v/>
      </c>
      <c r="I2435" s="318"/>
      <c r="J2435" s="25"/>
      <c r="L2435" s="4"/>
      <c r="N2435" s="6"/>
      <c r="P2435" s="6"/>
      <c r="Q2435" s="5" t="str">
        <f ca="1">score</f>
        <v/>
      </c>
      <c r="R2435" s="58" t="str">
        <f ca="1">rescore</f>
        <v/>
      </c>
      <c r="S2435" s="11" t="str">
        <f ca="1">price</f>
        <v/>
      </c>
      <c r="U2435" s="4"/>
      <c r="V2435" s="4"/>
      <c r="W2435" s="221" t="str">
        <f ca="1">commission</f>
        <v/>
      </c>
      <c r="X2435" s="301"/>
    </row>
    <row r="2436" spans="1:24" x14ac:dyDescent="0.25">
      <c r="A2436" s="6" t="str">
        <f ca="1">no.</f>
        <v/>
      </c>
      <c r="E2436" s="4" t="str">
        <f ca="1">position</f>
        <v/>
      </c>
      <c r="I2436" s="318"/>
      <c r="J2436" s="25"/>
      <c r="L2436" s="4"/>
      <c r="N2436" s="6"/>
      <c r="P2436" s="6"/>
      <c r="Q2436" s="5" t="str">
        <f ca="1">score</f>
        <v/>
      </c>
      <c r="R2436" s="58" t="str">
        <f ca="1">rescore</f>
        <v/>
      </c>
      <c r="S2436" s="11" t="str">
        <f ca="1">price</f>
        <v/>
      </c>
      <c r="U2436" s="4"/>
      <c r="V2436" s="4"/>
      <c r="W2436" s="221" t="str">
        <f ca="1">commission</f>
        <v/>
      </c>
      <c r="X2436" s="301"/>
    </row>
    <row r="2437" spans="1:24" x14ac:dyDescent="0.25">
      <c r="A2437" s="6" t="str">
        <f ca="1">no.</f>
        <v/>
      </c>
      <c r="E2437" s="4" t="str">
        <f ca="1">position</f>
        <v/>
      </c>
      <c r="I2437" s="318"/>
      <c r="J2437" s="25"/>
      <c r="L2437" s="4"/>
      <c r="N2437" s="6"/>
      <c r="P2437" s="6"/>
      <c r="Q2437" s="5" t="str">
        <f ca="1">score</f>
        <v/>
      </c>
      <c r="R2437" s="58" t="str">
        <f ca="1">rescore</f>
        <v/>
      </c>
      <c r="S2437" s="11" t="str">
        <f ca="1">price</f>
        <v/>
      </c>
      <c r="U2437" s="4"/>
      <c r="V2437" s="4"/>
      <c r="W2437" s="221" t="str">
        <f ca="1">commission</f>
        <v/>
      </c>
      <c r="X2437" s="301"/>
    </row>
    <row r="2438" spans="1:24" x14ac:dyDescent="0.25">
      <c r="A2438" s="6" t="str">
        <f ca="1">no.</f>
        <v/>
      </c>
      <c r="E2438" s="4" t="str">
        <f ca="1">position</f>
        <v/>
      </c>
      <c r="I2438" s="318"/>
      <c r="J2438" s="25"/>
      <c r="L2438" s="4"/>
      <c r="N2438" s="6"/>
      <c r="P2438" s="6"/>
      <c r="Q2438" s="5" t="str">
        <f ca="1">score</f>
        <v/>
      </c>
      <c r="R2438" s="58" t="str">
        <f ca="1">rescore</f>
        <v/>
      </c>
      <c r="S2438" s="11" t="str">
        <f ca="1">price</f>
        <v/>
      </c>
      <c r="U2438" s="4"/>
      <c r="V2438" s="4"/>
      <c r="W2438" s="221" t="str">
        <f ca="1">commission</f>
        <v/>
      </c>
      <c r="X2438" s="301"/>
    </row>
    <row r="2439" spans="1:24" x14ac:dyDescent="0.25">
      <c r="A2439" s="6" t="str">
        <f ca="1">no.</f>
        <v/>
      </c>
      <c r="E2439" s="4" t="str">
        <f ca="1">position</f>
        <v/>
      </c>
      <c r="I2439" s="318"/>
      <c r="J2439" s="25"/>
      <c r="L2439" s="4"/>
      <c r="N2439" s="6"/>
      <c r="P2439" s="6"/>
      <c r="Q2439" s="5" t="str">
        <f ca="1">score</f>
        <v/>
      </c>
      <c r="R2439" s="58" t="str">
        <f ca="1">rescore</f>
        <v/>
      </c>
      <c r="S2439" s="11" t="str">
        <f ca="1">price</f>
        <v/>
      </c>
      <c r="U2439" s="4"/>
      <c r="V2439" s="4"/>
      <c r="W2439" s="221" t="str">
        <f ca="1">commission</f>
        <v/>
      </c>
      <c r="X2439" s="301"/>
    </row>
    <row r="2440" spans="1:24" x14ac:dyDescent="0.25">
      <c r="A2440" s="6" t="str">
        <f ca="1">no.</f>
        <v/>
      </c>
      <c r="E2440" s="4" t="str">
        <f ca="1">position</f>
        <v/>
      </c>
      <c r="I2440" s="318"/>
      <c r="J2440" s="25"/>
      <c r="L2440" s="4"/>
      <c r="N2440" s="6"/>
      <c r="P2440" s="6"/>
      <c r="Q2440" s="5" t="str">
        <f ca="1">score</f>
        <v/>
      </c>
      <c r="R2440" s="58" t="str">
        <f ca="1">rescore</f>
        <v/>
      </c>
      <c r="S2440" s="11" t="str">
        <f ca="1">price</f>
        <v/>
      </c>
      <c r="U2440" s="4"/>
      <c r="V2440" s="4"/>
      <c r="W2440" s="221" t="str">
        <f ca="1">commission</f>
        <v/>
      </c>
      <c r="X2440" s="301"/>
    </row>
    <row r="2441" spans="1:24" x14ac:dyDescent="0.25">
      <c r="A2441" s="6" t="str">
        <f ca="1">no.</f>
        <v/>
      </c>
      <c r="E2441" s="4" t="str">
        <f ca="1">position</f>
        <v/>
      </c>
      <c r="I2441" s="318"/>
      <c r="J2441" s="25"/>
      <c r="L2441" s="4"/>
      <c r="N2441" s="6"/>
      <c r="P2441" s="6"/>
      <c r="Q2441" s="5" t="str">
        <f ca="1">score</f>
        <v/>
      </c>
      <c r="R2441" s="58" t="str">
        <f ca="1">rescore</f>
        <v/>
      </c>
      <c r="S2441" s="11" t="str">
        <f ca="1">price</f>
        <v/>
      </c>
      <c r="U2441" s="4"/>
      <c r="V2441" s="4"/>
      <c r="W2441" s="221" t="str">
        <f ca="1">commission</f>
        <v/>
      </c>
      <c r="X2441" s="301"/>
    </row>
    <row r="2442" spans="1:24" x14ac:dyDescent="0.25">
      <c r="A2442" s="6" t="str">
        <f ca="1">no.</f>
        <v/>
      </c>
      <c r="E2442" s="4" t="str">
        <f ca="1">position</f>
        <v/>
      </c>
      <c r="I2442" s="318"/>
      <c r="J2442" s="25"/>
      <c r="L2442" s="4"/>
      <c r="N2442" s="6"/>
      <c r="P2442" s="6"/>
      <c r="Q2442" s="5" t="str">
        <f ca="1">score</f>
        <v/>
      </c>
      <c r="R2442" s="58" t="str">
        <f ca="1">rescore</f>
        <v/>
      </c>
      <c r="S2442" s="11" t="str">
        <f ca="1">price</f>
        <v/>
      </c>
      <c r="U2442" s="4"/>
      <c r="V2442" s="4"/>
      <c r="W2442" s="221" t="str">
        <f ca="1">commission</f>
        <v/>
      </c>
      <c r="X2442" s="301"/>
    </row>
    <row r="2443" spans="1:24" x14ac:dyDescent="0.25">
      <c r="A2443" s="6" t="str">
        <f ca="1">no.</f>
        <v/>
      </c>
      <c r="E2443" s="4" t="str">
        <f ca="1">position</f>
        <v/>
      </c>
      <c r="I2443" s="318"/>
      <c r="J2443" s="25"/>
      <c r="L2443" s="4"/>
      <c r="N2443" s="6"/>
      <c r="P2443" s="6"/>
      <c r="Q2443" s="5" t="str">
        <f ca="1">score</f>
        <v/>
      </c>
      <c r="R2443" s="58" t="str">
        <f ca="1">rescore</f>
        <v/>
      </c>
      <c r="S2443" s="11" t="str">
        <f ca="1">price</f>
        <v/>
      </c>
      <c r="U2443" s="4"/>
      <c r="V2443" s="4"/>
      <c r="W2443" s="221" t="str">
        <f ca="1">commission</f>
        <v/>
      </c>
      <c r="X2443" s="301"/>
    </row>
    <row r="2444" spans="1:24" x14ac:dyDescent="0.25">
      <c r="A2444" s="6" t="str">
        <f ca="1">no.</f>
        <v/>
      </c>
      <c r="E2444" s="4" t="str">
        <f ca="1">position</f>
        <v/>
      </c>
      <c r="I2444" s="318"/>
      <c r="J2444" s="25"/>
      <c r="L2444" s="4"/>
      <c r="N2444" s="6"/>
      <c r="P2444" s="6"/>
      <c r="Q2444" s="5" t="str">
        <f ca="1">score</f>
        <v/>
      </c>
      <c r="R2444" s="58" t="str">
        <f ca="1">rescore</f>
        <v/>
      </c>
      <c r="S2444" s="11" t="str">
        <f ca="1">price</f>
        <v/>
      </c>
      <c r="U2444" s="4"/>
      <c r="V2444" s="4"/>
      <c r="W2444" s="221" t="str">
        <f ca="1">commission</f>
        <v/>
      </c>
      <c r="X2444" s="301"/>
    </row>
    <row r="2445" spans="1:24" x14ac:dyDescent="0.25">
      <c r="A2445" s="6" t="str">
        <f ca="1">no.</f>
        <v/>
      </c>
      <c r="E2445" s="4" t="str">
        <f ca="1">position</f>
        <v/>
      </c>
      <c r="I2445" s="318"/>
      <c r="J2445" s="25"/>
      <c r="L2445" s="4"/>
      <c r="N2445" s="6"/>
      <c r="P2445" s="6"/>
      <c r="Q2445" s="5" t="str">
        <f ca="1">score</f>
        <v/>
      </c>
      <c r="R2445" s="58" t="str">
        <f ca="1">rescore</f>
        <v/>
      </c>
      <c r="S2445" s="11" t="str">
        <f ca="1">price</f>
        <v/>
      </c>
      <c r="U2445" s="4"/>
      <c r="V2445" s="4"/>
      <c r="W2445" s="221" t="str">
        <f ca="1">commission</f>
        <v/>
      </c>
      <c r="X2445" s="301"/>
    </row>
    <row r="2446" spans="1:24" x14ac:dyDescent="0.25">
      <c r="A2446" s="6" t="str">
        <f ca="1">no.</f>
        <v/>
      </c>
      <c r="E2446" s="4" t="str">
        <f ca="1">position</f>
        <v/>
      </c>
      <c r="I2446" s="318"/>
      <c r="J2446" s="25"/>
      <c r="L2446" s="4"/>
      <c r="N2446" s="6"/>
      <c r="P2446" s="6"/>
      <c r="Q2446" s="5" t="str">
        <f ca="1">score</f>
        <v/>
      </c>
      <c r="R2446" s="58" t="str">
        <f ca="1">rescore</f>
        <v/>
      </c>
      <c r="S2446" s="11" t="str">
        <f ca="1">price</f>
        <v/>
      </c>
      <c r="U2446" s="4"/>
      <c r="V2446" s="4"/>
      <c r="W2446" s="221" t="str">
        <f ca="1">commission</f>
        <v/>
      </c>
      <c r="X2446" s="301"/>
    </row>
    <row r="2447" spans="1:24" x14ac:dyDescent="0.25">
      <c r="A2447" s="6" t="str">
        <f ca="1">no.</f>
        <v/>
      </c>
      <c r="E2447" s="4" t="str">
        <f ca="1">position</f>
        <v/>
      </c>
      <c r="I2447" s="318"/>
      <c r="J2447" s="25"/>
      <c r="L2447" s="4"/>
      <c r="N2447" s="6"/>
      <c r="P2447" s="6"/>
      <c r="Q2447" s="5" t="str">
        <f ca="1">score</f>
        <v/>
      </c>
      <c r="R2447" s="58" t="str">
        <f ca="1">rescore</f>
        <v/>
      </c>
      <c r="S2447" s="11" t="str">
        <f ca="1">price</f>
        <v/>
      </c>
      <c r="U2447" s="4"/>
      <c r="V2447" s="4"/>
      <c r="W2447" s="221" t="str">
        <f ca="1">commission</f>
        <v/>
      </c>
      <c r="X2447" s="301"/>
    </row>
    <row r="2448" spans="1:24" x14ac:dyDescent="0.25">
      <c r="A2448" s="6" t="str">
        <f ca="1">no.</f>
        <v/>
      </c>
      <c r="E2448" s="4" t="str">
        <f ca="1">position</f>
        <v/>
      </c>
      <c r="I2448" s="318"/>
      <c r="J2448" s="25"/>
      <c r="L2448" s="4"/>
      <c r="N2448" s="6"/>
      <c r="P2448" s="6"/>
      <c r="Q2448" s="5" t="str">
        <f ca="1">score</f>
        <v/>
      </c>
      <c r="R2448" s="58" t="str">
        <f ca="1">rescore</f>
        <v/>
      </c>
      <c r="S2448" s="11" t="str">
        <f ca="1">price</f>
        <v/>
      </c>
      <c r="U2448" s="4"/>
      <c r="V2448" s="4"/>
      <c r="W2448" s="221" t="str">
        <f ca="1">commission</f>
        <v/>
      </c>
      <c r="X2448" s="301"/>
    </row>
    <row r="2449" spans="1:24" x14ac:dyDescent="0.25">
      <c r="A2449" s="6" t="str">
        <f ca="1">no.</f>
        <v/>
      </c>
      <c r="E2449" s="4" t="str">
        <f ca="1">position</f>
        <v/>
      </c>
      <c r="I2449" s="318"/>
      <c r="J2449" s="25"/>
      <c r="L2449" s="4"/>
      <c r="N2449" s="6"/>
      <c r="P2449" s="6"/>
      <c r="Q2449" s="5" t="str">
        <f ca="1">score</f>
        <v/>
      </c>
      <c r="R2449" s="58" t="str">
        <f ca="1">rescore</f>
        <v/>
      </c>
      <c r="S2449" s="11" t="str">
        <f ca="1">price</f>
        <v/>
      </c>
      <c r="U2449" s="4"/>
      <c r="V2449" s="4"/>
      <c r="W2449" s="221" t="str">
        <f ca="1">commission</f>
        <v/>
      </c>
      <c r="X2449" s="301"/>
    </row>
    <row r="2450" spans="1:24" x14ac:dyDescent="0.25">
      <c r="A2450" s="6" t="str">
        <f ca="1">no.</f>
        <v/>
      </c>
      <c r="E2450" s="4" t="str">
        <f ca="1">position</f>
        <v/>
      </c>
      <c r="I2450" s="318"/>
      <c r="J2450" s="25"/>
      <c r="L2450" s="4"/>
      <c r="N2450" s="6"/>
      <c r="P2450" s="6"/>
      <c r="Q2450" s="5" t="str">
        <f ca="1">score</f>
        <v/>
      </c>
      <c r="R2450" s="58" t="str">
        <f ca="1">rescore</f>
        <v/>
      </c>
      <c r="S2450" s="11" t="str">
        <f ca="1">price</f>
        <v/>
      </c>
      <c r="U2450" s="4"/>
      <c r="V2450" s="4"/>
      <c r="W2450" s="221" t="str">
        <f ca="1">commission</f>
        <v/>
      </c>
      <c r="X2450" s="301"/>
    </row>
    <row r="2451" spans="1:24" x14ac:dyDescent="0.25">
      <c r="A2451" s="6" t="str">
        <f ca="1">no.</f>
        <v/>
      </c>
      <c r="E2451" s="4" t="str">
        <f ca="1">position</f>
        <v/>
      </c>
      <c r="I2451" s="318"/>
      <c r="J2451" s="25"/>
      <c r="L2451" s="4"/>
      <c r="N2451" s="6"/>
      <c r="P2451" s="6"/>
      <c r="Q2451" s="5" t="str">
        <f ca="1">score</f>
        <v/>
      </c>
      <c r="R2451" s="58" t="str">
        <f ca="1">rescore</f>
        <v/>
      </c>
      <c r="S2451" s="11" t="str">
        <f ca="1">price</f>
        <v/>
      </c>
      <c r="U2451" s="4"/>
      <c r="V2451" s="4"/>
      <c r="W2451" s="221" t="str">
        <f ca="1">commission</f>
        <v/>
      </c>
      <c r="X2451" s="301"/>
    </row>
    <row r="2452" spans="1:24" x14ac:dyDescent="0.25">
      <c r="A2452" s="6" t="str">
        <f ca="1">no.</f>
        <v/>
      </c>
      <c r="E2452" s="4" t="str">
        <f ca="1">position</f>
        <v/>
      </c>
      <c r="I2452" s="318"/>
      <c r="J2452" s="25"/>
      <c r="L2452" s="4"/>
      <c r="N2452" s="6"/>
      <c r="P2452" s="6"/>
      <c r="Q2452" s="5" t="str">
        <f ca="1">score</f>
        <v/>
      </c>
      <c r="R2452" s="58" t="str">
        <f ca="1">rescore</f>
        <v/>
      </c>
      <c r="S2452" s="11" t="str">
        <f ca="1">price</f>
        <v/>
      </c>
      <c r="U2452" s="4"/>
      <c r="V2452" s="4"/>
      <c r="W2452" s="221" t="str">
        <f ca="1">commission</f>
        <v/>
      </c>
      <c r="X2452" s="301"/>
    </row>
    <row r="2453" spans="1:24" x14ac:dyDescent="0.25">
      <c r="A2453" s="6" t="str">
        <f ca="1">no.</f>
        <v/>
      </c>
      <c r="E2453" s="4" t="str">
        <f ca="1">position</f>
        <v/>
      </c>
      <c r="I2453" s="318"/>
      <c r="J2453" s="25"/>
      <c r="L2453" s="4"/>
      <c r="N2453" s="6"/>
      <c r="P2453" s="6"/>
      <c r="Q2453" s="5" t="str">
        <f ca="1">score</f>
        <v/>
      </c>
      <c r="R2453" s="58" t="str">
        <f ca="1">rescore</f>
        <v/>
      </c>
      <c r="S2453" s="11" t="str">
        <f ca="1">price</f>
        <v/>
      </c>
      <c r="U2453" s="4"/>
      <c r="V2453" s="4"/>
      <c r="W2453" s="221" t="str">
        <f ca="1">commission</f>
        <v/>
      </c>
      <c r="X2453" s="301"/>
    </row>
    <row r="2454" spans="1:24" x14ac:dyDescent="0.25">
      <c r="A2454" s="6" t="str">
        <f ca="1">no.</f>
        <v/>
      </c>
      <c r="E2454" s="4" t="str">
        <f ca="1">position</f>
        <v/>
      </c>
      <c r="I2454" s="318"/>
      <c r="J2454" s="25"/>
      <c r="L2454" s="4"/>
      <c r="N2454" s="6"/>
      <c r="P2454" s="6"/>
      <c r="Q2454" s="5" t="str">
        <f ca="1">score</f>
        <v/>
      </c>
      <c r="R2454" s="58" t="str">
        <f ca="1">rescore</f>
        <v/>
      </c>
      <c r="S2454" s="11" t="str">
        <f ca="1">price</f>
        <v/>
      </c>
      <c r="U2454" s="4"/>
      <c r="V2454" s="4"/>
      <c r="W2454" s="221" t="str">
        <f ca="1">commission</f>
        <v/>
      </c>
      <c r="X2454" s="301"/>
    </row>
    <row r="2455" spans="1:24" x14ac:dyDescent="0.25">
      <c r="A2455" s="6" t="str">
        <f ca="1">no.</f>
        <v/>
      </c>
      <c r="E2455" s="4" t="str">
        <f ca="1">position</f>
        <v/>
      </c>
      <c r="I2455" s="318"/>
      <c r="J2455" s="25"/>
      <c r="L2455" s="4"/>
      <c r="N2455" s="6"/>
      <c r="P2455" s="6"/>
      <c r="Q2455" s="5" t="str">
        <f ca="1">score</f>
        <v/>
      </c>
      <c r="R2455" s="58" t="str">
        <f ca="1">rescore</f>
        <v/>
      </c>
      <c r="S2455" s="11" t="str">
        <f ca="1">price</f>
        <v/>
      </c>
      <c r="U2455" s="4"/>
      <c r="V2455" s="4"/>
      <c r="W2455" s="221" t="str">
        <f ca="1">commission</f>
        <v/>
      </c>
      <c r="X2455" s="301"/>
    </row>
    <row r="2456" spans="1:24" x14ac:dyDescent="0.25">
      <c r="A2456" s="6" t="str">
        <f ca="1">no.</f>
        <v/>
      </c>
      <c r="E2456" s="4" t="str">
        <f ca="1">position</f>
        <v/>
      </c>
      <c r="I2456" s="318"/>
      <c r="J2456" s="25"/>
      <c r="L2456" s="4"/>
      <c r="N2456" s="6"/>
      <c r="P2456" s="6"/>
      <c r="Q2456" s="5" t="str">
        <f ca="1">score</f>
        <v/>
      </c>
      <c r="R2456" s="58" t="str">
        <f ca="1">rescore</f>
        <v/>
      </c>
      <c r="S2456" s="11" t="str">
        <f ca="1">price</f>
        <v/>
      </c>
      <c r="U2456" s="4"/>
      <c r="V2456" s="4"/>
      <c r="W2456" s="221" t="str">
        <f ca="1">commission</f>
        <v/>
      </c>
      <c r="X2456" s="301"/>
    </row>
    <row r="2457" spans="1:24" x14ac:dyDescent="0.25">
      <c r="A2457" s="6" t="str">
        <f ca="1">no.</f>
        <v/>
      </c>
      <c r="E2457" s="4" t="str">
        <f ca="1">position</f>
        <v/>
      </c>
      <c r="I2457" s="318"/>
      <c r="J2457" s="25"/>
      <c r="L2457" s="4"/>
      <c r="N2457" s="6"/>
      <c r="P2457" s="6"/>
      <c r="Q2457" s="5" t="str">
        <f ca="1">score</f>
        <v/>
      </c>
      <c r="R2457" s="58" t="str">
        <f ca="1">rescore</f>
        <v/>
      </c>
      <c r="S2457" s="11" t="str">
        <f ca="1">price</f>
        <v/>
      </c>
      <c r="U2457" s="4"/>
      <c r="V2457" s="4"/>
      <c r="W2457" s="221" t="str">
        <f ca="1">commission</f>
        <v/>
      </c>
      <c r="X2457" s="301"/>
    </row>
    <row r="2458" spans="1:24" x14ac:dyDescent="0.25">
      <c r="A2458" s="6" t="str">
        <f ca="1">no.</f>
        <v/>
      </c>
      <c r="E2458" s="4" t="str">
        <f ca="1">position</f>
        <v/>
      </c>
      <c r="I2458" s="318"/>
      <c r="J2458" s="25"/>
      <c r="L2458" s="4"/>
      <c r="N2458" s="6"/>
      <c r="P2458" s="6"/>
      <c r="Q2458" s="5" t="str">
        <f ca="1">score</f>
        <v/>
      </c>
      <c r="R2458" s="58" t="str">
        <f ca="1">rescore</f>
        <v/>
      </c>
      <c r="S2458" s="11" t="str">
        <f ca="1">price</f>
        <v/>
      </c>
      <c r="U2458" s="4"/>
      <c r="V2458" s="4"/>
      <c r="W2458" s="221" t="str">
        <f ca="1">commission</f>
        <v/>
      </c>
      <c r="X2458" s="301"/>
    </row>
    <row r="2459" spans="1:24" x14ac:dyDescent="0.25">
      <c r="A2459" s="6" t="str">
        <f ca="1">no.</f>
        <v/>
      </c>
      <c r="E2459" s="4" t="str">
        <f ca="1">position</f>
        <v/>
      </c>
      <c r="I2459" s="318"/>
      <c r="J2459" s="25"/>
      <c r="L2459" s="4"/>
      <c r="N2459" s="6"/>
      <c r="P2459" s="6"/>
      <c r="Q2459" s="5" t="str">
        <f ca="1">score</f>
        <v/>
      </c>
      <c r="R2459" s="58" t="str">
        <f ca="1">rescore</f>
        <v/>
      </c>
      <c r="S2459" s="11" t="str">
        <f ca="1">price</f>
        <v/>
      </c>
      <c r="U2459" s="4"/>
      <c r="V2459" s="4"/>
      <c r="W2459" s="221" t="str">
        <f ca="1">commission</f>
        <v/>
      </c>
      <c r="X2459" s="301"/>
    </row>
    <row r="2460" spans="1:24" x14ac:dyDescent="0.25">
      <c r="A2460" s="6" t="str">
        <f ca="1">no.</f>
        <v/>
      </c>
      <c r="E2460" s="4" t="str">
        <f ca="1">position</f>
        <v/>
      </c>
      <c r="I2460" s="318"/>
      <c r="J2460" s="25"/>
      <c r="L2460" s="4"/>
      <c r="N2460" s="6"/>
      <c r="P2460" s="6"/>
      <c r="Q2460" s="5" t="str">
        <f ca="1">score</f>
        <v/>
      </c>
      <c r="R2460" s="58" t="str">
        <f ca="1">rescore</f>
        <v/>
      </c>
      <c r="S2460" s="11" t="str">
        <f ca="1">price</f>
        <v/>
      </c>
      <c r="U2460" s="4"/>
      <c r="V2460" s="4"/>
      <c r="W2460" s="221" t="str">
        <f ca="1">commission</f>
        <v/>
      </c>
      <c r="X2460" s="301"/>
    </row>
    <row r="2461" spans="1:24" x14ac:dyDescent="0.25">
      <c r="A2461" s="6" t="str">
        <f ca="1">no.</f>
        <v/>
      </c>
      <c r="E2461" s="4" t="str">
        <f ca="1">position</f>
        <v/>
      </c>
      <c r="I2461" s="318"/>
      <c r="J2461" s="25"/>
      <c r="L2461" s="4"/>
      <c r="N2461" s="6"/>
      <c r="P2461" s="6"/>
      <c r="Q2461" s="5" t="str">
        <f ca="1">score</f>
        <v/>
      </c>
      <c r="R2461" s="58" t="str">
        <f ca="1">rescore</f>
        <v/>
      </c>
      <c r="S2461" s="11" t="str">
        <f ca="1">price</f>
        <v/>
      </c>
      <c r="U2461" s="4"/>
      <c r="V2461" s="4"/>
      <c r="W2461" s="221" t="str">
        <f ca="1">commission</f>
        <v/>
      </c>
      <c r="X2461" s="301"/>
    </row>
    <row r="2462" spans="1:24" x14ac:dyDescent="0.25">
      <c r="A2462" s="6" t="str">
        <f ca="1">no.</f>
        <v/>
      </c>
      <c r="E2462" s="4" t="str">
        <f ca="1">position</f>
        <v/>
      </c>
      <c r="I2462" s="318"/>
      <c r="J2462" s="25"/>
      <c r="L2462" s="4"/>
      <c r="N2462" s="6"/>
      <c r="P2462" s="6"/>
      <c r="Q2462" s="5" t="str">
        <f ca="1">score</f>
        <v/>
      </c>
      <c r="R2462" s="58" t="str">
        <f ca="1">rescore</f>
        <v/>
      </c>
      <c r="S2462" s="11" t="str">
        <f ca="1">price</f>
        <v/>
      </c>
      <c r="U2462" s="4"/>
      <c r="V2462" s="4"/>
      <c r="W2462" s="221" t="str">
        <f ca="1">commission</f>
        <v/>
      </c>
      <c r="X2462" s="301"/>
    </row>
    <row r="2463" spans="1:24" x14ac:dyDescent="0.25">
      <c r="A2463" s="6" t="str">
        <f ca="1">no.</f>
        <v/>
      </c>
      <c r="E2463" s="4" t="str">
        <f ca="1">position</f>
        <v/>
      </c>
      <c r="I2463" s="318"/>
      <c r="J2463" s="25"/>
      <c r="L2463" s="4"/>
      <c r="N2463" s="6"/>
      <c r="P2463" s="6"/>
      <c r="Q2463" s="5" t="str">
        <f ca="1">score</f>
        <v/>
      </c>
      <c r="R2463" s="58" t="str">
        <f ca="1">rescore</f>
        <v/>
      </c>
      <c r="S2463" s="11" t="str">
        <f ca="1">price</f>
        <v/>
      </c>
      <c r="U2463" s="4"/>
      <c r="V2463" s="4"/>
      <c r="W2463" s="221" t="str">
        <f ca="1">commission</f>
        <v/>
      </c>
      <c r="X2463" s="301"/>
    </row>
    <row r="2464" spans="1:24" x14ac:dyDescent="0.25">
      <c r="A2464" s="6" t="str">
        <f ca="1">no.</f>
        <v/>
      </c>
      <c r="E2464" s="4" t="str">
        <f ca="1">position</f>
        <v/>
      </c>
      <c r="I2464" s="318"/>
      <c r="J2464" s="25"/>
      <c r="L2464" s="4"/>
      <c r="N2464" s="6"/>
      <c r="P2464" s="6"/>
      <c r="Q2464" s="5" t="str">
        <f ca="1">score</f>
        <v/>
      </c>
      <c r="R2464" s="58" t="str">
        <f ca="1">rescore</f>
        <v/>
      </c>
      <c r="S2464" s="11" t="str">
        <f ca="1">price</f>
        <v/>
      </c>
      <c r="U2464" s="4"/>
      <c r="V2464" s="4"/>
      <c r="W2464" s="221" t="str">
        <f ca="1">commission</f>
        <v/>
      </c>
      <c r="X2464" s="301"/>
    </row>
    <row r="2465" spans="1:24" x14ac:dyDescent="0.25">
      <c r="A2465" s="6" t="str">
        <f ca="1">no.</f>
        <v/>
      </c>
      <c r="E2465" s="4" t="str">
        <f ca="1">position</f>
        <v/>
      </c>
      <c r="I2465" s="318"/>
      <c r="J2465" s="25"/>
      <c r="L2465" s="4"/>
      <c r="N2465" s="6"/>
      <c r="P2465" s="6"/>
      <c r="Q2465" s="5" t="str">
        <f ca="1">score</f>
        <v/>
      </c>
      <c r="R2465" s="58" t="str">
        <f ca="1">rescore</f>
        <v/>
      </c>
      <c r="S2465" s="11" t="str">
        <f ca="1">price</f>
        <v/>
      </c>
      <c r="U2465" s="4"/>
      <c r="V2465" s="4"/>
      <c r="W2465" s="221" t="str">
        <f ca="1">commission</f>
        <v/>
      </c>
      <c r="X2465" s="301"/>
    </row>
    <row r="2466" spans="1:24" x14ac:dyDescent="0.25">
      <c r="A2466" s="6" t="str">
        <f ca="1">no.</f>
        <v/>
      </c>
      <c r="E2466" s="4" t="str">
        <f ca="1">position</f>
        <v/>
      </c>
      <c r="I2466" s="318"/>
      <c r="J2466" s="25"/>
      <c r="L2466" s="4"/>
      <c r="N2466" s="6"/>
      <c r="P2466" s="6"/>
      <c r="Q2466" s="5" t="str">
        <f ca="1">score</f>
        <v/>
      </c>
      <c r="R2466" s="58" t="str">
        <f ca="1">rescore</f>
        <v/>
      </c>
      <c r="S2466" s="11" t="str">
        <f ca="1">price</f>
        <v/>
      </c>
      <c r="U2466" s="4"/>
      <c r="V2466" s="4"/>
      <c r="W2466" s="221" t="str">
        <f ca="1">commission</f>
        <v/>
      </c>
      <c r="X2466" s="301"/>
    </row>
    <row r="2467" spans="1:24" x14ac:dyDescent="0.25">
      <c r="A2467" s="6" t="str">
        <f ca="1">no.</f>
        <v/>
      </c>
      <c r="E2467" s="4" t="str">
        <f ca="1">position</f>
        <v/>
      </c>
      <c r="I2467" s="318"/>
      <c r="J2467" s="25"/>
      <c r="L2467" s="4"/>
      <c r="N2467" s="6"/>
      <c r="P2467" s="6"/>
      <c r="Q2467" s="5" t="str">
        <f ca="1">score</f>
        <v/>
      </c>
      <c r="R2467" s="58" t="str">
        <f ca="1">rescore</f>
        <v/>
      </c>
      <c r="S2467" s="11" t="str">
        <f ca="1">price</f>
        <v/>
      </c>
      <c r="U2467" s="4"/>
      <c r="V2467" s="4"/>
      <c r="W2467" s="221" t="str">
        <f ca="1">commission</f>
        <v/>
      </c>
      <c r="X2467" s="301"/>
    </row>
    <row r="2468" spans="1:24" x14ac:dyDescent="0.25">
      <c r="A2468" s="6" t="str">
        <f ca="1">no.</f>
        <v/>
      </c>
      <c r="E2468" s="4" t="str">
        <f ca="1">position</f>
        <v/>
      </c>
      <c r="I2468" s="318"/>
      <c r="J2468" s="25"/>
      <c r="L2468" s="4"/>
      <c r="N2468" s="6"/>
      <c r="P2468" s="6"/>
      <c r="Q2468" s="5" t="str">
        <f ca="1">score</f>
        <v/>
      </c>
      <c r="R2468" s="58" t="str">
        <f ca="1">rescore</f>
        <v/>
      </c>
      <c r="S2468" s="11" t="str">
        <f ca="1">price</f>
        <v/>
      </c>
      <c r="U2468" s="4"/>
      <c r="V2468" s="4"/>
      <c r="W2468" s="221" t="str">
        <f ca="1">commission</f>
        <v/>
      </c>
      <c r="X2468" s="301"/>
    </row>
    <row r="2469" spans="1:24" x14ac:dyDescent="0.25">
      <c r="A2469" s="6" t="str">
        <f ca="1">no.</f>
        <v/>
      </c>
      <c r="E2469" s="4" t="str">
        <f ca="1">position</f>
        <v/>
      </c>
      <c r="I2469" s="318"/>
      <c r="J2469" s="25"/>
      <c r="L2469" s="4"/>
      <c r="N2469" s="6"/>
      <c r="P2469" s="6"/>
      <c r="Q2469" s="5" t="str">
        <f ca="1">score</f>
        <v/>
      </c>
      <c r="R2469" s="58" t="str">
        <f ca="1">rescore</f>
        <v/>
      </c>
      <c r="S2469" s="11" t="str">
        <f ca="1">price</f>
        <v/>
      </c>
      <c r="U2469" s="4"/>
      <c r="V2469" s="4"/>
      <c r="W2469" s="221" t="str">
        <f ca="1">commission</f>
        <v/>
      </c>
      <c r="X2469" s="301"/>
    </row>
    <row r="2470" spans="1:24" x14ac:dyDescent="0.25">
      <c r="A2470" s="6" t="str">
        <f ca="1">no.</f>
        <v/>
      </c>
      <c r="E2470" s="4" t="str">
        <f ca="1">position</f>
        <v/>
      </c>
      <c r="I2470" s="318"/>
      <c r="J2470" s="25"/>
      <c r="L2470" s="4"/>
      <c r="N2470" s="6"/>
      <c r="P2470" s="6"/>
      <c r="Q2470" s="5" t="str">
        <f ca="1">score</f>
        <v/>
      </c>
      <c r="R2470" s="58" t="str">
        <f ca="1">rescore</f>
        <v/>
      </c>
      <c r="S2470" s="11" t="str">
        <f ca="1">price</f>
        <v/>
      </c>
      <c r="U2470" s="4"/>
      <c r="V2470" s="4"/>
      <c r="W2470" s="221" t="str">
        <f ca="1">commission</f>
        <v/>
      </c>
      <c r="X2470" s="301"/>
    </row>
    <row r="2471" spans="1:24" x14ac:dyDescent="0.25">
      <c r="A2471" s="6" t="str">
        <f ca="1">no.</f>
        <v/>
      </c>
      <c r="E2471" s="4" t="str">
        <f ca="1">position</f>
        <v/>
      </c>
      <c r="I2471" s="318"/>
      <c r="J2471" s="25"/>
      <c r="L2471" s="4"/>
      <c r="N2471" s="6"/>
      <c r="P2471" s="6"/>
      <c r="Q2471" s="5" t="str">
        <f ca="1">score</f>
        <v/>
      </c>
      <c r="R2471" s="58" t="str">
        <f ca="1">rescore</f>
        <v/>
      </c>
      <c r="S2471" s="11" t="str">
        <f ca="1">price</f>
        <v/>
      </c>
      <c r="U2471" s="4"/>
      <c r="V2471" s="4"/>
      <c r="W2471" s="221" t="str">
        <f ca="1">commission</f>
        <v/>
      </c>
      <c r="X2471" s="301"/>
    </row>
    <row r="2472" spans="1:24" x14ac:dyDescent="0.25">
      <c r="A2472" s="6" t="str">
        <f ca="1">no.</f>
        <v/>
      </c>
      <c r="E2472" s="4" t="str">
        <f ca="1">position</f>
        <v/>
      </c>
      <c r="I2472" s="318"/>
      <c r="J2472" s="25"/>
      <c r="L2472" s="4"/>
      <c r="N2472" s="6"/>
      <c r="P2472" s="6"/>
      <c r="Q2472" s="5" t="str">
        <f ca="1">score</f>
        <v/>
      </c>
      <c r="R2472" s="58" t="str">
        <f ca="1">rescore</f>
        <v/>
      </c>
      <c r="S2472" s="11" t="str">
        <f ca="1">price</f>
        <v/>
      </c>
      <c r="U2472" s="4"/>
      <c r="V2472" s="4"/>
      <c r="W2472" s="221" t="str">
        <f ca="1">commission</f>
        <v/>
      </c>
      <c r="X2472" s="301"/>
    </row>
    <row r="2473" spans="1:24" x14ac:dyDescent="0.25">
      <c r="A2473" s="6" t="str">
        <f ca="1">no.</f>
        <v/>
      </c>
      <c r="E2473" s="4" t="str">
        <f ca="1">position</f>
        <v/>
      </c>
      <c r="I2473" s="318"/>
      <c r="J2473" s="25"/>
      <c r="L2473" s="4"/>
      <c r="N2473" s="6"/>
      <c r="P2473" s="6"/>
      <c r="Q2473" s="5" t="str">
        <f ca="1">score</f>
        <v/>
      </c>
      <c r="R2473" s="58" t="str">
        <f ca="1">rescore</f>
        <v/>
      </c>
      <c r="S2473" s="11" t="str">
        <f ca="1">price</f>
        <v/>
      </c>
      <c r="U2473" s="4"/>
      <c r="V2473" s="4"/>
      <c r="W2473" s="221" t="str">
        <f ca="1">commission</f>
        <v/>
      </c>
      <c r="X2473" s="301"/>
    </row>
    <row r="2474" spans="1:24" x14ac:dyDescent="0.25">
      <c r="A2474" s="6" t="str">
        <f ca="1">no.</f>
        <v/>
      </c>
      <c r="E2474" s="4" t="str">
        <f ca="1">position</f>
        <v/>
      </c>
      <c r="I2474" s="318"/>
      <c r="J2474" s="25"/>
      <c r="L2474" s="4"/>
      <c r="N2474" s="6"/>
      <c r="P2474" s="6"/>
      <c r="Q2474" s="5" t="str">
        <f ca="1">score</f>
        <v/>
      </c>
      <c r="R2474" s="58" t="str">
        <f ca="1">rescore</f>
        <v/>
      </c>
      <c r="S2474" s="11" t="str">
        <f ca="1">price</f>
        <v/>
      </c>
      <c r="U2474" s="4"/>
      <c r="V2474" s="4"/>
      <c r="W2474" s="221" t="str">
        <f ca="1">commission</f>
        <v/>
      </c>
      <c r="X2474" s="301"/>
    </row>
    <row r="2475" spans="1:24" x14ac:dyDescent="0.25">
      <c r="A2475" s="6" t="str">
        <f ca="1">no.</f>
        <v/>
      </c>
      <c r="E2475" s="4" t="str">
        <f ca="1">position</f>
        <v/>
      </c>
      <c r="I2475" s="318"/>
      <c r="J2475" s="25"/>
      <c r="L2475" s="4"/>
      <c r="N2475" s="6"/>
      <c r="P2475" s="6"/>
      <c r="Q2475" s="5" t="str">
        <f ca="1">score</f>
        <v/>
      </c>
      <c r="R2475" s="58" t="str">
        <f ca="1">rescore</f>
        <v/>
      </c>
      <c r="S2475" s="11" t="str">
        <f ca="1">price</f>
        <v/>
      </c>
      <c r="U2475" s="4"/>
      <c r="V2475" s="4"/>
      <c r="W2475" s="221" t="str">
        <f ca="1">commission</f>
        <v/>
      </c>
      <c r="X2475" s="301"/>
    </row>
    <row r="2476" spans="1:24" x14ac:dyDescent="0.25">
      <c r="A2476" s="6" t="str">
        <f ca="1">no.</f>
        <v/>
      </c>
      <c r="E2476" s="4" t="str">
        <f ca="1">position</f>
        <v/>
      </c>
      <c r="I2476" s="318"/>
      <c r="J2476" s="25"/>
      <c r="L2476" s="4"/>
      <c r="N2476" s="6"/>
      <c r="P2476" s="6"/>
      <c r="Q2476" s="5" t="str">
        <f ca="1">score</f>
        <v/>
      </c>
      <c r="R2476" s="58" t="str">
        <f ca="1">rescore</f>
        <v/>
      </c>
      <c r="S2476" s="11" t="str">
        <f ca="1">price</f>
        <v/>
      </c>
      <c r="U2476" s="4"/>
      <c r="V2476" s="4"/>
      <c r="W2476" s="221" t="str">
        <f ca="1">commission</f>
        <v/>
      </c>
      <c r="X2476" s="301"/>
    </row>
    <row r="2477" spans="1:24" x14ac:dyDescent="0.25">
      <c r="A2477" s="6" t="str">
        <f ca="1">no.</f>
        <v/>
      </c>
      <c r="E2477" s="4" t="str">
        <f ca="1">position</f>
        <v/>
      </c>
      <c r="I2477" s="318"/>
      <c r="J2477" s="25"/>
      <c r="L2477" s="4"/>
      <c r="N2477" s="6"/>
      <c r="P2477" s="6"/>
      <c r="Q2477" s="5" t="str">
        <f ca="1">score</f>
        <v/>
      </c>
      <c r="R2477" s="58" t="str">
        <f ca="1">rescore</f>
        <v/>
      </c>
      <c r="S2477" s="11" t="str">
        <f ca="1">price</f>
        <v/>
      </c>
      <c r="U2477" s="4"/>
      <c r="V2477" s="4"/>
      <c r="W2477" s="221" t="str">
        <f ca="1">commission</f>
        <v/>
      </c>
      <c r="X2477" s="301"/>
    </row>
    <row r="2478" spans="1:24" x14ac:dyDescent="0.25">
      <c r="A2478" s="6" t="str">
        <f ca="1">no.</f>
        <v/>
      </c>
      <c r="E2478" s="4" t="str">
        <f ca="1">position</f>
        <v/>
      </c>
      <c r="I2478" s="318"/>
      <c r="J2478" s="25"/>
      <c r="L2478" s="4"/>
      <c r="N2478" s="6"/>
      <c r="P2478" s="6"/>
      <c r="Q2478" s="5" t="str">
        <f ca="1">score</f>
        <v/>
      </c>
      <c r="R2478" s="58" t="str">
        <f ca="1">rescore</f>
        <v/>
      </c>
      <c r="S2478" s="11" t="str">
        <f ca="1">price</f>
        <v/>
      </c>
      <c r="U2478" s="4"/>
      <c r="V2478" s="4"/>
      <c r="W2478" s="221" t="str">
        <f ca="1">commission</f>
        <v/>
      </c>
      <c r="X2478" s="301"/>
    </row>
    <row r="2479" spans="1:24" x14ac:dyDescent="0.25">
      <c r="A2479" s="6" t="str">
        <f ca="1">no.</f>
        <v/>
      </c>
      <c r="E2479" s="4" t="str">
        <f ca="1">position</f>
        <v/>
      </c>
      <c r="I2479" s="318"/>
      <c r="J2479" s="25"/>
      <c r="L2479" s="4"/>
      <c r="N2479" s="6"/>
      <c r="P2479" s="6"/>
      <c r="Q2479" s="5" t="str">
        <f ca="1">score</f>
        <v/>
      </c>
      <c r="R2479" s="58" t="str">
        <f ca="1">rescore</f>
        <v/>
      </c>
      <c r="S2479" s="11" t="str">
        <f ca="1">price</f>
        <v/>
      </c>
      <c r="U2479" s="4"/>
      <c r="V2479" s="4"/>
      <c r="W2479" s="221" t="str">
        <f ca="1">commission</f>
        <v/>
      </c>
      <c r="X2479" s="301"/>
    </row>
    <row r="2480" spans="1:24" x14ac:dyDescent="0.25">
      <c r="A2480" s="6" t="str">
        <f ca="1">no.</f>
        <v/>
      </c>
      <c r="E2480" s="4" t="str">
        <f ca="1">position</f>
        <v/>
      </c>
      <c r="I2480" s="318"/>
      <c r="J2480" s="25"/>
      <c r="L2480" s="4"/>
      <c r="N2480" s="6"/>
      <c r="P2480" s="6"/>
      <c r="Q2480" s="5" t="str">
        <f ca="1">score</f>
        <v/>
      </c>
      <c r="R2480" s="58" t="str">
        <f ca="1">rescore</f>
        <v/>
      </c>
      <c r="S2480" s="11" t="str">
        <f ca="1">price</f>
        <v/>
      </c>
      <c r="U2480" s="4"/>
      <c r="V2480" s="4"/>
      <c r="W2480" s="221" t="str">
        <f ca="1">commission</f>
        <v/>
      </c>
      <c r="X2480" s="301"/>
    </row>
    <row r="2481" spans="1:24" x14ac:dyDescent="0.25">
      <c r="A2481" s="6" t="str">
        <f ca="1">no.</f>
        <v/>
      </c>
      <c r="E2481" s="4" t="str">
        <f ca="1">position</f>
        <v/>
      </c>
      <c r="I2481" s="318"/>
      <c r="J2481" s="25"/>
      <c r="L2481" s="4"/>
      <c r="N2481" s="6"/>
      <c r="P2481" s="6"/>
      <c r="Q2481" s="5" t="str">
        <f ca="1">score</f>
        <v/>
      </c>
      <c r="R2481" s="58" t="str">
        <f ca="1">rescore</f>
        <v/>
      </c>
      <c r="S2481" s="11" t="str">
        <f ca="1">price</f>
        <v/>
      </c>
      <c r="U2481" s="4"/>
      <c r="V2481" s="4"/>
      <c r="W2481" s="221" t="str">
        <f ca="1">commission</f>
        <v/>
      </c>
      <c r="X2481" s="301"/>
    </row>
    <row r="2482" spans="1:24" x14ac:dyDescent="0.25">
      <c r="A2482" s="6" t="str">
        <f ca="1">no.</f>
        <v/>
      </c>
      <c r="E2482" s="4" t="str">
        <f ca="1">position</f>
        <v/>
      </c>
      <c r="I2482" s="318"/>
      <c r="J2482" s="25"/>
      <c r="L2482" s="4"/>
      <c r="N2482" s="6"/>
      <c r="P2482" s="6"/>
      <c r="Q2482" s="5" t="str">
        <f ca="1">score</f>
        <v/>
      </c>
      <c r="R2482" s="58" t="str">
        <f ca="1">rescore</f>
        <v/>
      </c>
      <c r="S2482" s="11" t="str">
        <f ca="1">price</f>
        <v/>
      </c>
      <c r="U2482" s="4"/>
      <c r="V2482" s="4"/>
      <c r="W2482" s="221" t="str">
        <f ca="1">commission</f>
        <v/>
      </c>
      <c r="X2482" s="301"/>
    </row>
    <row r="2483" spans="1:24" x14ac:dyDescent="0.25">
      <c r="A2483" s="6" t="str">
        <f ca="1">no.</f>
        <v/>
      </c>
      <c r="E2483" s="4" t="str">
        <f ca="1">position</f>
        <v/>
      </c>
      <c r="I2483" s="318"/>
      <c r="J2483" s="25"/>
      <c r="L2483" s="4"/>
      <c r="N2483" s="6"/>
      <c r="P2483" s="6"/>
      <c r="Q2483" s="5" t="str">
        <f ca="1">score</f>
        <v/>
      </c>
      <c r="R2483" s="58" t="str">
        <f ca="1">rescore</f>
        <v/>
      </c>
      <c r="S2483" s="11" t="str">
        <f ca="1">price</f>
        <v/>
      </c>
      <c r="U2483" s="4"/>
      <c r="V2483" s="4"/>
      <c r="W2483" s="221" t="str">
        <f ca="1">commission</f>
        <v/>
      </c>
      <c r="X2483" s="301"/>
    </row>
    <row r="2484" spans="1:24" x14ac:dyDescent="0.25">
      <c r="A2484" s="6" t="str">
        <f ca="1">no.</f>
        <v/>
      </c>
      <c r="E2484" s="4" t="str">
        <f ca="1">position</f>
        <v/>
      </c>
      <c r="I2484" s="318"/>
      <c r="J2484" s="25"/>
      <c r="L2484" s="4"/>
      <c r="N2484" s="6"/>
      <c r="P2484" s="6"/>
      <c r="Q2484" s="5" t="str">
        <f ca="1">score</f>
        <v/>
      </c>
      <c r="R2484" s="58" t="str">
        <f ca="1">rescore</f>
        <v/>
      </c>
      <c r="S2484" s="11" t="str">
        <f ca="1">price</f>
        <v/>
      </c>
      <c r="U2484" s="4"/>
      <c r="V2484" s="4"/>
      <c r="W2484" s="221" t="str">
        <f ca="1">commission</f>
        <v/>
      </c>
      <c r="X2484" s="301"/>
    </row>
    <row r="2485" spans="1:24" x14ac:dyDescent="0.25">
      <c r="A2485" s="6" t="str">
        <f ca="1">no.</f>
        <v/>
      </c>
      <c r="E2485" s="4" t="str">
        <f ca="1">position</f>
        <v/>
      </c>
      <c r="I2485" s="318"/>
      <c r="J2485" s="25"/>
      <c r="L2485" s="4"/>
      <c r="N2485" s="6"/>
      <c r="P2485" s="6"/>
      <c r="Q2485" s="5" t="str">
        <f ca="1">score</f>
        <v/>
      </c>
      <c r="R2485" s="58" t="str">
        <f ca="1">rescore</f>
        <v/>
      </c>
      <c r="S2485" s="11" t="str">
        <f ca="1">price</f>
        <v/>
      </c>
      <c r="U2485" s="4"/>
      <c r="V2485" s="4"/>
      <c r="W2485" s="221" t="str">
        <f ca="1">commission</f>
        <v/>
      </c>
      <c r="X2485" s="301"/>
    </row>
    <row r="2486" spans="1:24" x14ac:dyDescent="0.25">
      <c r="A2486" s="6" t="str">
        <f ca="1">no.</f>
        <v/>
      </c>
      <c r="E2486" s="4" t="str">
        <f ca="1">position</f>
        <v/>
      </c>
      <c r="I2486" s="318"/>
      <c r="J2486" s="25"/>
      <c r="L2486" s="4"/>
      <c r="N2486" s="6"/>
      <c r="P2486" s="6"/>
      <c r="Q2486" s="5" t="str">
        <f ca="1">score</f>
        <v/>
      </c>
      <c r="R2486" s="58" t="str">
        <f ca="1">rescore</f>
        <v/>
      </c>
      <c r="S2486" s="11" t="str">
        <f ca="1">price</f>
        <v/>
      </c>
      <c r="U2486" s="4"/>
      <c r="V2486" s="4"/>
      <c r="W2486" s="221" t="str">
        <f ca="1">commission</f>
        <v/>
      </c>
      <c r="X2486" s="301"/>
    </row>
    <row r="2487" spans="1:24" x14ac:dyDescent="0.25">
      <c r="A2487" s="6" t="str">
        <f ca="1">no.</f>
        <v/>
      </c>
      <c r="E2487" s="4" t="str">
        <f ca="1">position</f>
        <v/>
      </c>
      <c r="I2487" s="318"/>
      <c r="J2487" s="25"/>
      <c r="L2487" s="4"/>
      <c r="N2487" s="6"/>
      <c r="P2487" s="6"/>
      <c r="Q2487" s="5" t="str">
        <f ca="1">score</f>
        <v/>
      </c>
      <c r="R2487" s="58" t="str">
        <f ca="1">rescore</f>
        <v/>
      </c>
      <c r="S2487" s="11" t="str">
        <f ca="1">price</f>
        <v/>
      </c>
      <c r="U2487" s="4"/>
      <c r="V2487" s="4"/>
      <c r="W2487" s="221" t="str">
        <f ca="1">commission</f>
        <v/>
      </c>
      <c r="X2487" s="301"/>
    </row>
    <row r="2488" spans="1:24" x14ac:dyDescent="0.25">
      <c r="A2488" s="6" t="str">
        <f ca="1">no.</f>
        <v/>
      </c>
      <c r="E2488" s="4" t="str">
        <f ca="1">position</f>
        <v/>
      </c>
      <c r="I2488" s="318"/>
      <c r="J2488" s="25"/>
      <c r="L2488" s="4"/>
      <c r="N2488" s="6"/>
      <c r="P2488" s="6"/>
      <c r="Q2488" s="5" t="str">
        <f ca="1">score</f>
        <v/>
      </c>
      <c r="R2488" s="58" t="str">
        <f ca="1">rescore</f>
        <v/>
      </c>
      <c r="S2488" s="11" t="str">
        <f ca="1">price</f>
        <v/>
      </c>
      <c r="U2488" s="4"/>
      <c r="V2488" s="4"/>
      <c r="W2488" s="221" t="str">
        <f ca="1">commission</f>
        <v/>
      </c>
      <c r="X2488" s="301"/>
    </row>
    <row r="2489" spans="1:24" x14ac:dyDescent="0.25">
      <c r="A2489" s="6" t="str">
        <f ca="1">no.</f>
        <v/>
      </c>
      <c r="E2489" s="4" t="str">
        <f ca="1">position</f>
        <v/>
      </c>
      <c r="I2489" s="318"/>
      <c r="J2489" s="25"/>
      <c r="L2489" s="4"/>
      <c r="N2489" s="6"/>
      <c r="P2489" s="6"/>
      <c r="Q2489" s="5" t="str">
        <f ca="1">score</f>
        <v/>
      </c>
      <c r="R2489" s="58" t="str">
        <f ca="1">rescore</f>
        <v/>
      </c>
      <c r="S2489" s="11" t="str">
        <f ca="1">price</f>
        <v/>
      </c>
      <c r="U2489" s="4"/>
      <c r="V2489" s="4"/>
      <c r="W2489" s="221" t="str">
        <f ca="1">commission</f>
        <v/>
      </c>
      <c r="X2489" s="301"/>
    </row>
    <row r="2490" spans="1:24" x14ac:dyDescent="0.25">
      <c r="A2490" s="6" t="str">
        <f ca="1">no.</f>
        <v/>
      </c>
      <c r="E2490" s="4" t="str">
        <f ca="1">position</f>
        <v/>
      </c>
      <c r="I2490" s="318"/>
      <c r="J2490" s="25"/>
      <c r="L2490" s="4"/>
      <c r="N2490" s="6"/>
      <c r="P2490" s="6"/>
      <c r="Q2490" s="5" t="str">
        <f ca="1">score</f>
        <v/>
      </c>
      <c r="R2490" s="58" t="str">
        <f ca="1">rescore</f>
        <v/>
      </c>
      <c r="S2490" s="11" t="str">
        <f ca="1">price</f>
        <v/>
      </c>
      <c r="U2490" s="4"/>
      <c r="V2490" s="4"/>
      <c r="W2490" s="221" t="str">
        <f ca="1">commission</f>
        <v/>
      </c>
      <c r="X2490" s="301"/>
    </row>
    <row r="2491" spans="1:24" x14ac:dyDescent="0.25">
      <c r="A2491" s="6" t="str">
        <f ca="1">no.</f>
        <v/>
      </c>
      <c r="E2491" s="4" t="str">
        <f ca="1">position</f>
        <v/>
      </c>
      <c r="I2491" s="318"/>
      <c r="J2491" s="25"/>
      <c r="L2491" s="4"/>
      <c r="N2491" s="6"/>
      <c r="P2491" s="6"/>
      <c r="Q2491" s="5" t="str">
        <f ca="1">score</f>
        <v/>
      </c>
      <c r="R2491" s="58" t="str">
        <f ca="1">rescore</f>
        <v/>
      </c>
      <c r="S2491" s="11" t="str">
        <f ca="1">price</f>
        <v/>
      </c>
      <c r="U2491" s="4"/>
      <c r="V2491" s="4"/>
      <c r="W2491" s="221" t="str">
        <f ca="1">commission</f>
        <v/>
      </c>
      <c r="X2491" s="301"/>
    </row>
    <row r="2492" spans="1:24" x14ac:dyDescent="0.25">
      <c r="A2492" s="6" t="str">
        <f ca="1">no.</f>
        <v/>
      </c>
      <c r="E2492" s="4" t="str">
        <f ca="1">position</f>
        <v/>
      </c>
      <c r="I2492" s="318"/>
      <c r="J2492" s="25"/>
      <c r="L2492" s="4"/>
      <c r="N2492" s="6"/>
      <c r="P2492" s="6"/>
      <c r="Q2492" s="5" t="str">
        <f ca="1">score</f>
        <v/>
      </c>
      <c r="R2492" s="58" t="str">
        <f ca="1">rescore</f>
        <v/>
      </c>
      <c r="S2492" s="11" t="str">
        <f ca="1">price</f>
        <v/>
      </c>
      <c r="U2492" s="4"/>
      <c r="V2492" s="4"/>
      <c r="W2492" s="221" t="str">
        <f ca="1">commission</f>
        <v/>
      </c>
      <c r="X2492" s="301"/>
    </row>
    <row r="2493" spans="1:24" x14ac:dyDescent="0.25">
      <c r="A2493" s="6" t="str">
        <f ca="1">no.</f>
        <v/>
      </c>
      <c r="E2493" s="4" t="str">
        <f ca="1">position</f>
        <v/>
      </c>
      <c r="I2493" s="318"/>
      <c r="J2493" s="25"/>
      <c r="L2493" s="4"/>
      <c r="N2493" s="6"/>
      <c r="P2493" s="6"/>
      <c r="Q2493" s="5" t="str">
        <f ca="1">score</f>
        <v/>
      </c>
      <c r="R2493" s="58" t="str">
        <f ca="1">rescore</f>
        <v/>
      </c>
      <c r="S2493" s="11" t="str">
        <f ca="1">price</f>
        <v/>
      </c>
      <c r="U2493" s="4"/>
      <c r="V2493" s="4"/>
      <c r="W2493" s="221" t="str">
        <f ca="1">commission</f>
        <v/>
      </c>
      <c r="X2493" s="301"/>
    </row>
    <row r="2494" spans="1:24" x14ac:dyDescent="0.25">
      <c r="A2494" s="6" t="str">
        <f ca="1">no.</f>
        <v/>
      </c>
      <c r="E2494" s="4" t="str">
        <f ca="1">position</f>
        <v/>
      </c>
      <c r="I2494" s="318"/>
      <c r="J2494" s="25"/>
      <c r="L2494" s="4"/>
      <c r="N2494" s="6"/>
      <c r="P2494" s="6"/>
      <c r="Q2494" s="5" t="str">
        <f ca="1">score</f>
        <v/>
      </c>
      <c r="R2494" s="58" t="str">
        <f ca="1">rescore</f>
        <v/>
      </c>
      <c r="S2494" s="11" t="str">
        <f ca="1">price</f>
        <v/>
      </c>
      <c r="U2494" s="4"/>
      <c r="V2494" s="4"/>
      <c r="W2494" s="221" t="str">
        <f ca="1">commission</f>
        <v/>
      </c>
      <c r="X2494" s="301"/>
    </row>
    <row r="2495" spans="1:24" x14ac:dyDescent="0.25">
      <c r="A2495" s="6" t="str">
        <f ca="1">no.</f>
        <v/>
      </c>
      <c r="E2495" s="4" t="str">
        <f ca="1">position</f>
        <v/>
      </c>
      <c r="I2495" s="318"/>
      <c r="J2495" s="25"/>
      <c r="L2495" s="4"/>
      <c r="N2495" s="6"/>
      <c r="P2495" s="6"/>
      <c r="Q2495" s="5" t="str">
        <f ca="1">score</f>
        <v/>
      </c>
      <c r="R2495" s="58" t="str">
        <f ca="1">rescore</f>
        <v/>
      </c>
      <c r="S2495" s="11" t="str">
        <f ca="1">price</f>
        <v/>
      </c>
      <c r="U2495" s="4"/>
      <c r="V2495" s="4"/>
      <c r="W2495" s="221" t="str">
        <f ca="1">commission</f>
        <v/>
      </c>
      <c r="X2495" s="301"/>
    </row>
    <row r="2496" spans="1:24" x14ac:dyDescent="0.25">
      <c r="A2496" s="6" t="str">
        <f ca="1">no.</f>
        <v/>
      </c>
      <c r="E2496" s="4" t="str">
        <f ca="1">position</f>
        <v/>
      </c>
      <c r="I2496" s="318"/>
      <c r="J2496" s="25"/>
      <c r="L2496" s="4"/>
      <c r="N2496" s="6"/>
      <c r="P2496" s="6"/>
      <c r="Q2496" s="5" t="str">
        <f ca="1">score</f>
        <v/>
      </c>
      <c r="R2496" s="58" t="str">
        <f ca="1">rescore</f>
        <v/>
      </c>
      <c r="S2496" s="11" t="str">
        <f ca="1">price</f>
        <v/>
      </c>
      <c r="U2496" s="4"/>
      <c r="V2496" s="4"/>
      <c r="W2496" s="221" t="str">
        <f ca="1">commission</f>
        <v/>
      </c>
      <c r="X2496" s="301"/>
    </row>
    <row r="2497" spans="1:24" x14ac:dyDescent="0.25">
      <c r="A2497" s="6" t="str">
        <f ca="1">no.</f>
        <v/>
      </c>
      <c r="E2497" s="4" t="str">
        <f ca="1">position</f>
        <v/>
      </c>
      <c r="I2497" s="318"/>
      <c r="J2497" s="25"/>
      <c r="L2497" s="4"/>
      <c r="N2497" s="6"/>
      <c r="P2497" s="6"/>
      <c r="Q2497" s="5" t="str">
        <f ca="1">score</f>
        <v/>
      </c>
      <c r="R2497" s="58" t="str">
        <f ca="1">rescore</f>
        <v/>
      </c>
      <c r="S2497" s="11" t="str">
        <f ca="1">price</f>
        <v/>
      </c>
      <c r="U2497" s="4"/>
      <c r="V2497" s="4"/>
      <c r="W2497" s="221" t="str">
        <f ca="1">commission</f>
        <v/>
      </c>
      <c r="X2497" s="301"/>
    </row>
    <row r="2498" spans="1:24" x14ac:dyDescent="0.25">
      <c r="A2498" s="6" t="str">
        <f ca="1">no.</f>
        <v/>
      </c>
      <c r="E2498" s="4" t="str">
        <f ca="1">position</f>
        <v/>
      </c>
      <c r="I2498" s="318"/>
      <c r="J2498" s="25"/>
      <c r="L2498" s="4"/>
      <c r="N2498" s="6"/>
      <c r="P2498" s="6"/>
      <c r="Q2498" s="5" t="str">
        <f ca="1">score</f>
        <v/>
      </c>
      <c r="R2498" s="58" t="str">
        <f ca="1">rescore</f>
        <v/>
      </c>
      <c r="S2498" s="11" t="str">
        <f ca="1">price</f>
        <v/>
      </c>
      <c r="U2498" s="4"/>
      <c r="V2498" s="4"/>
      <c r="W2498" s="221" t="str">
        <f ca="1">commission</f>
        <v/>
      </c>
      <c r="X2498" s="301"/>
    </row>
    <row r="2499" spans="1:24" x14ac:dyDescent="0.25">
      <c r="A2499" s="6" t="str">
        <f ca="1">no.</f>
        <v/>
      </c>
      <c r="E2499" s="4" t="str">
        <f ca="1">position</f>
        <v/>
      </c>
      <c r="I2499" s="318"/>
      <c r="J2499" s="25"/>
      <c r="L2499" s="4"/>
      <c r="N2499" s="6"/>
      <c r="P2499" s="6"/>
      <c r="Q2499" s="5" t="str">
        <f ca="1">score</f>
        <v/>
      </c>
      <c r="R2499" s="58" t="str">
        <f ca="1">rescore</f>
        <v/>
      </c>
      <c r="S2499" s="11" t="str">
        <f ca="1">price</f>
        <v/>
      </c>
      <c r="U2499" s="4"/>
      <c r="V2499" s="4"/>
      <c r="W2499" s="221" t="str">
        <f ca="1">commission</f>
        <v/>
      </c>
      <c r="X2499" s="301"/>
    </row>
    <row r="2500" spans="1:24" x14ac:dyDescent="0.25">
      <c r="A2500" s="6" t="str">
        <f ca="1">no.</f>
        <v/>
      </c>
      <c r="E2500" s="4" t="str">
        <f ca="1">position</f>
        <v/>
      </c>
      <c r="I2500" s="318"/>
      <c r="J2500" s="25"/>
      <c r="L2500" s="4"/>
      <c r="N2500" s="6"/>
      <c r="P2500" s="6"/>
      <c r="Q2500" s="5" t="str">
        <f ca="1">score</f>
        <v/>
      </c>
      <c r="R2500" s="58" t="str">
        <f ca="1">rescore</f>
        <v/>
      </c>
      <c r="S2500" s="11" t="str">
        <f ca="1">price</f>
        <v/>
      </c>
      <c r="U2500" s="4"/>
      <c r="V2500" s="4"/>
      <c r="W2500" s="221" t="str">
        <f ca="1">commission</f>
        <v/>
      </c>
      <c r="X2500" s="301"/>
    </row>
    <row r="2501" spans="1:24" x14ac:dyDescent="0.25">
      <c r="A2501" s="6" t="str">
        <f ca="1">no.</f>
        <v/>
      </c>
      <c r="E2501" s="4" t="str">
        <f ca="1">position</f>
        <v/>
      </c>
      <c r="I2501" s="318"/>
      <c r="J2501" s="25"/>
      <c r="L2501" s="4"/>
      <c r="N2501" s="6"/>
      <c r="P2501" s="6"/>
      <c r="Q2501" s="5" t="str">
        <f ca="1">score</f>
        <v/>
      </c>
      <c r="R2501" s="58" t="str">
        <f ca="1">rescore</f>
        <v/>
      </c>
      <c r="S2501" s="11" t="str">
        <f ca="1">price</f>
        <v/>
      </c>
      <c r="U2501" s="4"/>
      <c r="V2501" s="4"/>
      <c r="W2501" s="221" t="str">
        <f ca="1">commission</f>
        <v/>
      </c>
      <c r="X2501" s="301"/>
    </row>
    <row r="2502" spans="1:24" x14ac:dyDescent="0.25">
      <c r="A2502" s="6" t="str">
        <f ca="1">no.</f>
        <v/>
      </c>
      <c r="E2502" s="4" t="str">
        <f ca="1">position</f>
        <v/>
      </c>
      <c r="I2502" s="318"/>
      <c r="J2502" s="25"/>
      <c r="L2502" s="4"/>
      <c r="N2502" s="6"/>
      <c r="P2502" s="6"/>
      <c r="Q2502" s="5" t="str">
        <f ca="1">score</f>
        <v/>
      </c>
      <c r="R2502" s="58" t="str">
        <f ca="1">rescore</f>
        <v/>
      </c>
      <c r="S2502" s="11" t="str">
        <f ca="1">price</f>
        <v/>
      </c>
      <c r="U2502" s="4"/>
      <c r="V2502" s="4"/>
      <c r="W2502" s="221" t="str">
        <f ca="1">commission</f>
        <v/>
      </c>
      <c r="X2502" s="301"/>
    </row>
    <row r="2503" spans="1:24" x14ac:dyDescent="0.25">
      <c r="A2503" s="6" t="str">
        <f ca="1">no.</f>
        <v/>
      </c>
      <c r="E2503" s="4" t="str">
        <f ca="1">position</f>
        <v/>
      </c>
      <c r="I2503" s="318"/>
      <c r="J2503" s="25"/>
      <c r="L2503" s="4"/>
      <c r="N2503" s="6"/>
      <c r="P2503" s="6"/>
      <c r="Q2503" s="5" t="str">
        <f ca="1">score</f>
        <v/>
      </c>
      <c r="R2503" s="58" t="str">
        <f ca="1">rescore</f>
        <v/>
      </c>
      <c r="S2503" s="11" t="str">
        <f ca="1">price</f>
        <v/>
      </c>
      <c r="U2503" s="4"/>
      <c r="V2503" s="4"/>
      <c r="W2503" s="221" t="str">
        <f ca="1">commission</f>
        <v/>
      </c>
      <c r="X2503" s="301"/>
    </row>
    <row r="2504" spans="1:24" x14ac:dyDescent="0.25">
      <c r="A2504" s="6" t="str">
        <f ca="1">no.</f>
        <v/>
      </c>
      <c r="E2504" s="4" t="str">
        <f ca="1">position</f>
        <v/>
      </c>
      <c r="I2504" s="318"/>
      <c r="J2504" s="25"/>
      <c r="L2504" s="4"/>
      <c r="N2504" s="6"/>
      <c r="P2504" s="6"/>
      <c r="Q2504" s="5" t="str">
        <f ca="1">score</f>
        <v/>
      </c>
      <c r="R2504" s="58" t="str">
        <f ca="1">rescore</f>
        <v/>
      </c>
      <c r="S2504" s="11" t="str">
        <f ca="1">price</f>
        <v/>
      </c>
      <c r="U2504" s="4"/>
      <c r="V2504" s="4"/>
      <c r="W2504" s="221" t="str">
        <f ca="1">commission</f>
        <v/>
      </c>
      <c r="X2504" s="301"/>
    </row>
    <row r="2505" spans="1:24" x14ac:dyDescent="0.25">
      <c r="A2505" s="6" t="str">
        <f ca="1">no.</f>
        <v/>
      </c>
      <c r="E2505" s="4" t="str">
        <f ca="1">position</f>
        <v/>
      </c>
      <c r="I2505" s="318"/>
      <c r="J2505" s="25"/>
      <c r="L2505" s="4"/>
      <c r="N2505" s="6"/>
      <c r="P2505" s="6"/>
      <c r="Q2505" s="5" t="str">
        <f ca="1">score</f>
        <v/>
      </c>
      <c r="R2505" s="58" t="str">
        <f ca="1">rescore</f>
        <v/>
      </c>
      <c r="S2505" s="11" t="str">
        <f ca="1">price</f>
        <v/>
      </c>
      <c r="U2505" s="4"/>
      <c r="V2505" s="4"/>
      <c r="W2505" s="221" t="str">
        <f ca="1">commission</f>
        <v/>
      </c>
      <c r="X2505" s="301"/>
    </row>
    <row r="2506" spans="1:24" x14ac:dyDescent="0.25">
      <c r="A2506" s="6" t="str">
        <f ca="1">no.</f>
        <v/>
      </c>
      <c r="E2506" s="4" t="str">
        <f ca="1">position</f>
        <v/>
      </c>
      <c r="I2506" s="318"/>
      <c r="J2506" s="25"/>
      <c r="L2506" s="4"/>
      <c r="N2506" s="6"/>
      <c r="P2506" s="6"/>
      <c r="Q2506" s="5" t="str">
        <f ca="1">score</f>
        <v/>
      </c>
      <c r="R2506" s="58" t="str">
        <f ca="1">rescore</f>
        <v/>
      </c>
      <c r="S2506" s="11" t="str">
        <f ca="1">price</f>
        <v/>
      </c>
      <c r="U2506" s="4"/>
      <c r="V2506" s="4"/>
      <c r="W2506" s="221" t="str">
        <f ca="1">commission</f>
        <v/>
      </c>
      <c r="X2506" s="301"/>
    </row>
    <row r="2507" spans="1:24" x14ac:dyDescent="0.25">
      <c r="A2507" s="6" t="str">
        <f ca="1">no.</f>
        <v/>
      </c>
      <c r="E2507" s="4" t="str">
        <f ca="1">position</f>
        <v/>
      </c>
      <c r="I2507" s="318"/>
      <c r="J2507" s="25"/>
      <c r="L2507" s="4"/>
      <c r="N2507" s="6"/>
      <c r="P2507" s="6"/>
      <c r="Q2507" s="5" t="str">
        <f ca="1">score</f>
        <v/>
      </c>
      <c r="R2507" s="58" t="str">
        <f ca="1">rescore</f>
        <v/>
      </c>
      <c r="S2507" s="11" t="str">
        <f ca="1">price</f>
        <v/>
      </c>
      <c r="U2507" s="4"/>
      <c r="V2507" s="4"/>
      <c r="W2507" s="221" t="str">
        <f ca="1">commission</f>
        <v/>
      </c>
      <c r="X2507" s="301"/>
    </row>
    <row r="2508" spans="1:24" x14ac:dyDescent="0.25">
      <c r="A2508" s="6" t="str">
        <f ca="1">no.</f>
        <v/>
      </c>
      <c r="E2508" s="4" t="str">
        <f ca="1">position</f>
        <v/>
      </c>
      <c r="I2508" s="318"/>
      <c r="J2508" s="25"/>
      <c r="L2508" s="4"/>
      <c r="N2508" s="6"/>
      <c r="P2508" s="6"/>
      <c r="Q2508" s="5" t="str">
        <f ca="1">score</f>
        <v/>
      </c>
      <c r="R2508" s="58" t="str">
        <f ca="1">rescore</f>
        <v/>
      </c>
      <c r="S2508" s="11" t="str">
        <f ca="1">price</f>
        <v/>
      </c>
      <c r="U2508" s="4"/>
      <c r="V2508" s="4"/>
      <c r="W2508" s="221" t="str">
        <f ca="1">commission</f>
        <v/>
      </c>
      <c r="X2508" s="301"/>
    </row>
    <row r="2509" spans="1:24" x14ac:dyDescent="0.25">
      <c r="A2509" s="6" t="str">
        <f ca="1">no.</f>
        <v/>
      </c>
      <c r="E2509" s="4" t="str">
        <f ca="1">position</f>
        <v/>
      </c>
      <c r="I2509" s="318"/>
      <c r="J2509" s="25"/>
      <c r="L2509" s="4"/>
      <c r="N2509" s="6"/>
      <c r="P2509" s="6"/>
      <c r="Q2509" s="5" t="str">
        <f ca="1">score</f>
        <v/>
      </c>
      <c r="R2509" s="58" t="str">
        <f ca="1">rescore</f>
        <v/>
      </c>
      <c r="S2509" s="11" t="str">
        <f ca="1">price</f>
        <v/>
      </c>
      <c r="U2509" s="4"/>
      <c r="V2509" s="4"/>
      <c r="W2509" s="221" t="str">
        <f ca="1">commission</f>
        <v/>
      </c>
      <c r="X2509" s="301"/>
    </row>
    <row r="2510" spans="1:24" x14ac:dyDescent="0.25">
      <c r="A2510" s="6" t="str">
        <f ca="1">no.</f>
        <v/>
      </c>
      <c r="E2510" s="4" t="str">
        <f ca="1">position</f>
        <v/>
      </c>
      <c r="I2510" s="318"/>
      <c r="J2510" s="25"/>
      <c r="L2510" s="4"/>
      <c r="N2510" s="6"/>
      <c r="P2510" s="6"/>
      <c r="Q2510" s="5" t="str">
        <f ca="1">score</f>
        <v/>
      </c>
      <c r="R2510" s="58" t="str">
        <f ca="1">rescore</f>
        <v/>
      </c>
      <c r="S2510" s="11" t="str">
        <f ca="1">price</f>
        <v/>
      </c>
      <c r="U2510" s="4"/>
      <c r="V2510" s="4"/>
      <c r="W2510" s="221" t="str">
        <f ca="1">commission</f>
        <v/>
      </c>
      <c r="X2510" s="301"/>
    </row>
    <row r="2511" spans="1:24" x14ac:dyDescent="0.25">
      <c r="A2511" s="6" t="str">
        <f ca="1">no.</f>
        <v/>
      </c>
      <c r="E2511" s="4" t="str">
        <f ca="1">position</f>
        <v/>
      </c>
      <c r="I2511" s="318"/>
      <c r="J2511" s="25"/>
      <c r="L2511" s="4"/>
      <c r="N2511" s="6"/>
      <c r="P2511" s="6"/>
      <c r="Q2511" s="5" t="str">
        <f ca="1">score</f>
        <v/>
      </c>
      <c r="R2511" s="58" t="str">
        <f ca="1">rescore</f>
        <v/>
      </c>
      <c r="S2511" s="11" t="str">
        <f ca="1">price</f>
        <v/>
      </c>
      <c r="U2511" s="4"/>
      <c r="V2511" s="4"/>
      <c r="W2511" s="221" t="str">
        <f ca="1">commission</f>
        <v/>
      </c>
      <c r="X2511" s="301"/>
    </row>
    <row r="2512" spans="1:24" x14ac:dyDescent="0.25">
      <c r="A2512" s="6" t="str">
        <f ca="1">no.</f>
        <v/>
      </c>
      <c r="E2512" s="4" t="str">
        <f ca="1">position</f>
        <v/>
      </c>
      <c r="I2512" s="318"/>
      <c r="J2512" s="25"/>
      <c r="L2512" s="4"/>
      <c r="N2512" s="6"/>
      <c r="P2512" s="6"/>
      <c r="Q2512" s="5" t="str">
        <f ca="1">score</f>
        <v/>
      </c>
      <c r="R2512" s="58" t="str">
        <f ca="1">rescore</f>
        <v/>
      </c>
      <c r="S2512" s="11" t="str">
        <f ca="1">price</f>
        <v/>
      </c>
      <c r="U2512" s="4"/>
      <c r="V2512" s="4"/>
      <c r="W2512" s="221" t="str">
        <f ca="1">commission</f>
        <v/>
      </c>
      <c r="X2512" s="301"/>
    </row>
    <row r="2513" spans="1:24" x14ac:dyDescent="0.25">
      <c r="A2513" s="6" t="str">
        <f ca="1">no.</f>
        <v/>
      </c>
      <c r="E2513" s="4" t="str">
        <f ca="1">position</f>
        <v/>
      </c>
      <c r="I2513" s="318"/>
      <c r="J2513" s="25"/>
      <c r="L2513" s="4"/>
      <c r="N2513" s="6"/>
      <c r="P2513" s="6"/>
      <c r="Q2513" s="5" t="str">
        <f ca="1">score</f>
        <v/>
      </c>
      <c r="R2513" s="58" t="str">
        <f ca="1">rescore</f>
        <v/>
      </c>
      <c r="S2513" s="11" t="str">
        <f ca="1">price</f>
        <v/>
      </c>
      <c r="U2513" s="4"/>
      <c r="V2513" s="4"/>
      <c r="W2513" s="221" t="str">
        <f ca="1">commission</f>
        <v/>
      </c>
      <c r="X2513" s="301"/>
    </row>
    <row r="2514" spans="1:24" x14ac:dyDescent="0.25">
      <c r="A2514" s="6" t="str">
        <f ca="1">no.</f>
        <v/>
      </c>
      <c r="E2514" s="4" t="str">
        <f ca="1">position</f>
        <v/>
      </c>
      <c r="I2514" s="318"/>
      <c r="J2514" s="25"/>
      <c r="L2514" s="4"/>
      <c r="N2514" s="6"/>
      <c r="P2514" s="6"/>
      <c r="Q2514" s="5" t="str">
        <f ca="1">score</f>
        <v/>
      </c>
      <c r="R2514" s="58" t="str">
        <f ca="1">rescore</f>
        <v/>
      </c>
      <c r="S2514" s="11" t="str">
        <f ca="1">price</f>
        <v/>
      </c>
      <c r="U2514" s="4"/>
      <c r="V2514" s="4"/>
      <c r="W2514" s="221" t="str">
        <f ca="1">commission</f>
        <v/>
      </c>
      <c r="X2514" s="301"/>
    </row>
    <row r="2515" spans="1:24" x14ac:dyDescent="0.25">
      <c r="A2515" s="6" t="str">
        <f ca="1">no.</f>
        <v/>
      </c>
      <c r="E2515" s="4" t="str">
        <f ca="1">position</f>
        <v/>
      </c>
      <c r="I2515" s="318"/>
      <c r="J2515" s="25"/>
      <c r="L2515" s="4"/>
      <c r="N2515" s="6"/>
      <c r="P2515" s="6"/>
      <c r="Q2515" s="5" t="str">
        <f ca="1">score</f>
        <v/>
      </c>
      <c r="R2515" s="58" t="str">
        <f ca="1">rescore</f>
        <v/>
      </c>
      <c r="S2515" s="11" t="str">
        <f ca="1">price</f>
        <v/>
      </c>
      <c r="U2515" s="4"/>
      <c r="V2515" s="4"/>
      <c r="W2515" s="221" t="str">
        <f ca="1">commission</f>
        <v/>
      </c>
      <c r="X2515" s="301"/>
    </row>
    <row r="2516" spans="1:24" x14ac:dyDescent="0.25">
      <c r="A2516" s="6" t="str">
        <f ca="1">no.</f>
        <v/>
      </c>
      <c r="E2516" s="4" t="str">
        <f ca="1">position</f>
        <v/>
      </c>
      <c r="I2516" s="318"/>
      <c r="J2516" s="25"/>
      <c r="L2516" s="4"/>
      <c r="N2516" s="6"/>
      <c r="P2516" s="6"/>
      <c r="Q2516" s="5" t="str">
        <f ca="1">score</f>
        <v/>
      </c>
      <c r="R2516" s="58" t="str">
        <f ca="1">rescore</f>
        <v/>
      </c>
      <c r="S2516" s="11" t="str">
        <f ca="1">price</f>
        <v/>
      </c>
      <c r="U2516" s="4"/>
      <c r="V2516" s="4"/>
      <c r="W2516" s="221" t="str">
        <f ca="1">commission</f>
        <v/>
      </c>
      <c r="X2516" s="301"/>
    </row>
    <row r="2517" spans="1:24" x14ac:dyDescent="0.25">
      <c r="A2517" s="6" t="str">
        <f ca="1">no.</f>
        <v/>
      </c>
      <c r="E2517" s="4" t="str">
        <f ca="1">position</f>
        <v/>
      </c>
      <c r="I2517" s="318"/>
      <c r="J2517" s="25"/>
      <c r="L2517" s="4"/>
      <c r="N2517" s="6"/>
      <c r="P2517" s="6"/>
      <c r="Q2517" s="5" t="str">
        <f ca="1">score</f>
        <v/>
      </c>
      <c r="R2517" s="58" t="str">
        <f ca="1">rescore</f>
        <v/>
      </c>
      <c r="S2517" s="11" t="str">
        <f ca="1">price</f>
        <v/>
      </c>
      <c r="U2517" s="4"/>
      <c r="V2517" s="4"/>
      <c r="W2517" s="221" t="str">
        <f ca="1">commission</f>
        <v/>
      </c>
      <c r="X2517" s="301"/>
    </row>
    <row r="2518" spans="1:24" x14ac:dyDescent="0.25">
      <c r="A2518" s="6" t="str">
        <f ca="1">no.</f>
        <v/>
      </c>
      <c r="E2518" s="4" t="str">
        <f ca="1">position</f>
        <v/>
      </c>
      <c r="I2518" s="318"/>
      <c r="J2518" s="25"/>
      <c r="L2518" s="4"/>
      <c r="N2518" s="6"/>
      <c r="P2518" s="6"/>
      <c r="Q2518" s="5" t="str">
        <f ca="1">score</f>
        <v/>
      </c>
      <c r="R2518" s="58" t="str">
        <f ca="1">rescore</f>
        <v/>
      </c>
      <c r="S2518" s="11" t="str">
        <f ca="1">price</f>
        <v/>
      </c>
      <c r="U2518" s="4"/>
      <c r="V2518" s="4"/>
      <c r="W2518" s="221" t="str">
        <f ca="1">commission</f>
        <v/>
      </c>
      <c r="X2518" s="301"/>
    </row>
    <row r="2519" spans="1:24" x14ac:dyDescent="0.25">
      <c r="A2519" s="6" t="str">
        <f ca="1">no.</f>
        <v/>
      </c>
      <c r="E2519" s="4" t="str">
        <f ca="1">position</f>
        <v/>
      </c>
      <c r="I2519" s="318"/>
      <c r="J2519" s="25"/>
      <c r="L2519" s="4"/>
      <c r="N2519" s="6"/>
      <c r="P2519" s="6"/>
      <c r="Q2519" s="5" t="str">
        <f ca="1">score</f>
        <v/>
      </c>
      <c r="R2519" s="58" t="str">
        <f ca="1">rescore</f>
        <v/>
      </c>
      <c r="S2519" s="11" t="str">
        <f ca="1">price</f>
        <v/>
      </c>
      <c r="U2519" s="4"/>
      <c r="V2519" s="4"/>
      <c r="W2519" s="221" t="str">
        <f ca="1">commission</f>
        <v/>
      </c>
      <c r="X2519" s="301"/>
    </row>
    <row r="2520" spans="1:24" x14ac:dyDescent="0.25">
      <c r="A2520" s="6" t="str">
        <f ca="1">no.</f>
        <v/>
      </c>
      <c r="E2520" s="4" t="str">
        <f ca="1">position</f>
        <v/>
      </c>
      <c r="I2520" s="318"/>
      <c r="J2520" s="25"/>
      <c r="L2520" s="4"/>
      <c r="N2520" s="6"/>
      <c r="P2520" s="6"/>
      <c r="Q2520" s="5" t="str">
        <f ca="1">score</f>
        <v/>
      </c>
      <c r="R2520" s="58" t="str">
        <f ca="1">rescore</f>
        <v/>
      </c>
      <c r="S2520" s="11" t="str">
        <f ca="1">price</f>
        <v/>
      </c>
      <c r="U2520" s="4"/>
      <c r="V2520" s="4"/>
      <c r="W2520" s="221" t="str">
        <f ca="1">commission</f>
        <v/>
      </c>
      <c r="X2520" s="301"/>
    </row>
    <row r="2521" spans="1:24" x14ac:dyDescent="0.25">
      <c r="A2521" s="6" t="str">
        <f ca="1">no.</f>
        <v/>
      </c>
      <c r="E2521" s="4" t="str">
        <f ca="1">position</f>
        <v/>
      </c>
      <c r="I2521" s="318"/>
      <c r="J2521" s="25"/>
      <c r="L2521" s="4"/>
      <c r="N2521" s="6"/>
      <c r="P2521" s="6"/>
      <c r="Q2521" s="5" t="str">
        <f ca="1">score</f>
        <v/>
      </c>
      <c r="R2521" s="58" t="str">
        <f ca="1">rescore</f>
        <v/>
      </c>
      <c r="S2521" s="11" t="str">
        <f ca="1">price</f>
        <v/>
      </c>
      <c r="U2521" s="4"/>
      <c r="V2521" s="4"/>
      <c r="W2521" s="221" t="str">
        <f ca="1">commission</f>
        <v/>
      </c>
      <c r="X2521" s="301"/>
    </row>
    <row r="2522" spans="1:24" x14ac:dyDescent="0.25">
      <c r="A2522" s="6" t="str">
        <f ca="1">no.</f>
        <v/>
      </c>
      <c r="E2522" s="4" t="str">
        <f ca="1">position</f>
        <v/>
      </c>
      <c r="I2522" s="318"/>
      <c r="J2522" s="25"/>
      <c r="L2522" s="4"/>
      <c r="N2522" s="6"/>
      <c r="P2522" s="6"/>
      <c r="Q2522" s="5" t="str">
        <f ca="1">score</f>
        <v/>
      </c>
      <c r="R2522" s="58" t="str">
        <f ca="1">rescore</f>
        <v/>
      </c>
      <c r="S2522" s="11" t="str">
        <f ca="1">price</f>
        <v/>
      </c>
      <c r="U2522" s="4"/>
      <c r="V2522" s="4"/>
      <c r="W2522" s="221" t="str">
        <f ca="1">commission</f>
        <v/>
      </c>
      <c r="X2522" s="301"/>
    </row>
    <row r="2523" spans="1:24" x14ac:dyDescent="0.25">
      <c r="A2523" s="6" t="str">
        <f ca="1">no.</f>
        <v/>
      </c>
      <c r="E2523" s="4" t="str">
        <f ca="1">position</f>
        <v/>
      </c>
      <c r="I2523" s="318"/>
      <c r="J2523" s="25"/>
      <c r="L2523" s="4"/>
      <c r="N2523" s="6"/>
      <c r="P2523" s="6"/>
      <c r="Q2523" s="5" t="str">
        <f ca="1">score</f>
        <v/>
      </c>
      <c r="R2523" s="58" t="str">
        <f ca="1">rescore</f>
        <v/>
      </c>
      <c r="S2523" s="11" t="str">
        <f ca="1">price</f>
        <v/>
      </c>
      <c r="U2523" s="4"/>
      <c r="V2523" s="4"/>
      <c r="W2523" s="221" t="str">
        <f ca="1">commission</f>
        <v/>
      </c>
      <c r="X2523" s="301"/>
    </row>
    <row r="2524" spans="1:24" x14ac:dyDescent="0.25">
      <c r="A2524" s="6" t="str">
        <f ca="1">no.</f>
        <v/>
      </c>
      <c r="E2524" s="4" t="str">
        <f ca="1">position</f>
        <v/>
      </c>
      <c r="I2524" s="318"/>
      <c r="J2524" s="25"/>
      <c r="L2524" s="4"/>
      <c r="N2524" s="6"/>
      <c r="P2524" s="6"/>
      <c r="Q2524" s="5" t="str">
        <f ca="1">score</f>
        <v/>
      </c>
      <c r="R2524" s="58" t="str">
        <f ca="1">rescore</f>
        <v/>
      </c>
      <c r="S2524" s="11" t="str">
        <f ca="1">price</f>
        <v/>
      </c>
      <c r="U2524" s="4"/>
      <c r="V2524" s="4"/>
      <c r="W2524" s="221" t="str">
        <f ca="1">commission</f>
        <v/>
      </c>
      <c r="X2524" s="301"/>
    </row>
    <row r="2525" spans="1:24" x14ac:dyDescent="0.25">
      <c r="A2525" s="6" t="str">
        <f ca="1">no.</f>
        <v/>
      </c>
      <c r="E2525" s="4" t="str">
        <f ca="1">position</f>
        <v/>
      </c>
      <c r="I2525" s="318"/>
      <c r="J2525" s="25"/>
      <c r="L2525" s="4"/>
      <c r="N2525" s="6"/>
      <c r="P2525" s="6"/>
      <c r="Q2525" s="5" t="str">
        <f ca="1">score</f>
        <v/>
      </c>
      <c r="R2525" s="58" t="str">
        <f ca="1">rescore</f>
        <v/>
      </c>
      <c r="S2525" s="11" t="str">
        <f ca="1">price</f>
        <v/>
      </c>
      <c r="U2525" s="4"/>
      <c r="V2525" s="4"/>
      <c r="W2525" s="221" t="str">
        <f ca="1">commission</f>
        <v/>
      </c>
      <c r="X2525" s="301"/>
    </row>
    <row r="2526" spans="1:24" x14ac:dyDescent="0.25">
      <c r="A2526" s="6" t="str">
        <f ca="1">no.</f>
        <v/>
      </c>
      <c r="E2526" s="4" t="str">
        <f ca="1">position</f>
        <v/>
      </c>
      <c r="I2526" s="318"/>
      <c r="J2526" s="25"/>
      <c r="L2526" s="4"/>
      <c r="N2526" s="6"/>
      <c r="P2526" s="6"/>
      <c r="Q2526" s="5" t="str">
        <f ca="1">score</f>
        <v/>
      </c>
      <c r="R2526" s="58" t="str">
        <f ca="1">rescore</f>
        <v/>
      </c>
      <c r="S2526" s="11" t="str">
        <f ca="1">price</f>
        <v/>
      </c>
      <c r="U2526" s="4"/>
      <c r="V2526" s="4"/>
      <c r="W2526" s="221" t="str">
        <f ca="1">commission</f>
        <v/>
      </c>
      <c r="X2526" s="301"/>
    </row>
    <row r="2527" spans="1:24" x14ac:dyDescent="0.25">
      <c r="A2527" s="6" t="str">
        <f ca="1">no.</f>
        <v/>
      </c>
      <c r="E2527" s="4" t="str">
        <f ca="1">position</f>
        <v/>
      </c>
      <c r="I2527" s="318"/>
      <c r="J2527" s="25"/>
      <c r="L2527" s="4"/>
      <c r="N2527" s="6"/>
      <c r="P2527" s="6"/>
      <c r="Q2527" s="5" t="str">
        <f ca="1">score</f>
        <v/>
      </c>
      <c r="R2527" s="58" t="str">
        <f ca="1">rescore</f>
        <v/>
      </c>
      <c r="S2527" s="11" t="str">
        <f ca="1">price</f>
        <v/>
      </c>
      <c r="U2527" s="4"/>
      <c r="V2527" s="4"/>
      <c r="W2527" s="221" t="str">
        <f ca="1">commission</f>
        <v/>
      </c>
      <c r="X2527" s="301"/>
    </row>
    <row r="2528" spans="1:24" x14ac:dyDescent="0.25">
      <c r="A2528" s="6" t="str">
        <f ca="1">no.</f>
        <v/>
      </c>
      <c r="E2528" s="4" t="str">
        <f ca="1">position</f>
        <v/>
      </c>
      <c r="I2528" s="318"/>
      <c r="J2528" s="25"/>
      <c r="L2528" s="4"/>
      <c r="N2528" s="6"/>
      <c r="P2528" s="6"/>
      <c r="Q2528" s="5" t="str">
        <f ca="1">score</f>
        <v/>
      </c>
      <c r="R2528" s="58" t="str">
        <f ca="1">rescore</f>
        <v/>
      </c>
      <c r="S2528" s="11" t="str">
        <f ca="1">price</f>
        <v/>
      </c>
      <c r="U2528" s="4"/>
      <c r="V2528" s="4"/>
      <c r="W2528" s="221" t="str">
        <f ca="1">commission</f>
        <v/>
      </c>
      <c r="X2528" s="301"/>
    </row>
    <row r="2529" spans="1:24" x14ac:dyDescent="0.25">
      <c r="A2529" s="6" t="str">
        <f ca="1">no.</f>
        <v/>
      </c>
      <c r="E2529" s="4" t="str">
        <f ca="1">position</f>
        <v/>
      </c>
      <c r="I2529" s="318"/>
      <c r="J2529" s="25"/>
      <c r="L2529" s="4"/>
      <c r="N2529" s="6"/>
      <c r="P2529" s="6"/>
      <c r="Q2529" s="5" t="str">
        <f ca="1">score</f>
        <v/>
      </c>
      <c r="R2529" s="58" t="str">
        <f ca="1">rescore</f>
        <v/>
      </c>
      <c r="S2529" s="11" t="str">
        <f ca="1">price</f>
        <v/>
      </c>
      <c r="U2529" s="4"/>
      <c r="V2529" s="4"/>
      <c r="W2529" s="221" t="str">
        <f ca="1">commission</f>
        <v/>
      </c>
      <c r="X2529" s="301"/>
    </row>
    <row r="2530" spans="1:24" x14ac:dyDescent="0.25">
      <c r="A2530" s="6" t="str">
        <f ca="1">no.</f>
        <v/>
      </c>
      <c r="E2530" s="4" t="str">
        <f ca="1">position</f>
        <v/>
      </c>
      <c r="I2530" s="318"/>
      <c r="J2530" s="25"/>
      <c r="L2530" s="4"/>
      <c r="N2530" s="6"/>
      <c r="P2530" s="6"/>
      <c r="Q2530" s="5" t="str">
        <f ca="1">score</f>
        <v/>
      </c>
      <c r="R2530" s="58" t="str">
        <f ca="1">rescore</f>
        <v/>
      </c>
      <c r="S2530" s="11" t="str">
        <f ca="1">price</f>
        <v/>
      </c>
      <c r="U2530" s="4"/>
      <c r="V2530" s="4"/>
      <c r="W2530" s="221" t="str">
        <f ca="1">commission</f>
        <v/>
      </c>
      <c r="X2530" s="301"/>
    </row>
    <row r="2531" spans="1:24" x14ac:dyDescent="0.25">
      <c r="A2531" s="6" t="str">
        <f ca="1">no.</f>
        <v/>
      </c>
      <c r="E2531" s="4" t="str">
        <f ca="1">position</f>
        <v/>
      </c>
      <c r="I2531" s="318"/>
      <c r="J2531" s="25"/>
      <c r="L2531" s="4"/>
      <c r="N2531" s="6"/>
      <c r="P2531" s="6"/>
      <c r="Q2531" s="5" t="str">
        <f ca="1">score</f>
        <v/>
      </c>
      <c r="R2531" s="58" t="str">
        <f ca="1">rescore</f>
        <v/>
      </c>
      <c r="S2531" s="11" t="str">
        <f ca="1">price</f>
        <v/>
      </c>
      <c r="U2531" s="4"/>
      <c r="V2531" s="4"/>
      <c r="W2531" s="221" t="str">
        <f ca="1">commission</f>
        <v/>
      </c>
      <c r="X2531" s="301"/>
    </row>
    <row r="2532" spans="1:24" x14ac:dyDescent="0.25">
      <c r="A2532" s="6" t="str">
        <f ca="1">no.</f>
        <v/>
      </c>
      <c r="E2532" s="4" t="str">
        <f ca="1">position</f>
        <v/>
      </c>
      <c r="I2532" s="318"/>
      <c r="J2532" s="25"/>
      <c r="L2532" s="4"/>
      <c r="N2532" s="6"/>
      <c r="P2532" s="6"/>
      <c r="Q2532" s="5" t="str">
        <f ca="1">score</f>
        <v/>
      </c>
      <c r="R2532" s="58" t="str">
        <f ca="1">rescore</f>
        <v/>
      </c>
      <c r="S2532" s="11" t="str">
        <f ca="1">price</f>
        <v/>
      </c>
      <c r="U2532" s="4"/>
      <c r="V2532" s="4"/>
      <c r="W2532" s="221" t="str">
        <f ca="1">commission</f>
        <v/>
      </c>
      <c r="X2532" s="301"/>
    </row>
    <row r="2533" spans="1:24" x14ac:dyDescent="0.25">
      <c r="A2533" s="6" t="str">
        <f ca="1">no.</f>
        <v/>
      </c>
      <c r="E2533" s="4" t="str">
        <f ca="1">position</f>
        <v/>
      </c>
      <c r="I2533" s="318"/>
      <c r="J2533" s="25"/>
      <c r="L2533" s="4"/>
      <c r="N2533" s="6"/>
      <c r="P2533" s="6"/>
      <c r="Q2533" s="5" t="str">
        <f ca="1">score</f>
        <v/>
      </c>
      <c r="R2533" s="58" t="str">
        <f ca="1">rescore</f>
        <v/>
      </c>
      <c r="S2533" s="11" t="str">
        <f ca="1">price</f>
        <v/>
      </c>
      <c r="U2533" s="4"/>
      <c r="V2533" s="4"/>
      <c r="W2533" s="221" t="str">
        <f ca="1">commission</f>
        <v/>
      </c>
      <c r="X2533" s="301"/>
    </row>
    <row r="2534" spans="1:24" x14ac:dyDescent="0.25">
      <c r="A2534" s="6" t="str">
        <f ca="1">no.</f>
        <v/>
      </c>
      <c r="E2534" s="4" t="str">
        <f ca="1">position</f>
        <v/>
      </c>
      <c r="I2534" s="318"/>
      <c r="J2534" s="25"/>
      <c r="L2534" s="4"/>
      <c r="N2534" s="6"/>
      <c r="P2534" s="6"/>
      <c r="Q2534" s="5" t="str">
        <f ca="1">score</f>
        <v/>
      </c>
      <c r="R2534" s="58" t="str">
        <f ca="1">rescore</f>
        <v/>
      </c>
      <c r="S2534" s="11" t="str">
        <f ca="1">price</f>
        <v/>
      </c>
      <c r="U2534" s="4"/>
      <c r="V2534" s="4"/>
      <c r="W2534" s="221" t="str">
        <f ca="1">commission</f>
        <v/>
      </c>
      <c r="X2534" s="301"/>
    </row>
    <row r="2535" spans="1:24" x14ac:dyDescent="0.25">
      <c r="A2535" s="6" t="str">
        <f ca="1">no.</f>
        <v/>
      </c>
      <c r="E2535" s="4" t="str">
        <f ca="1">position</f>
        <v/>
      </c>
      <c r="I2535" s="318"/>
      <c r="J2535" s="25"/>
      <c r="L2535" s="4"/>
      <c r="N2535" s="6"/>
      <c r="P2535" s="6"/>
      <c r="Q2535" s="5" t="str">
        <f ca="1">score</f>
        <v/>
      </c>
      <c r="R2535" s="58" t="str">
        <f ca="1">rescore</f>
        <v/>
      </c>
      <c r="S2535" s="11" t="str">
        <f ca="1">price</f>
        <v/>
      </c>
      <c r="U2535" s="4"/>
      <c r="V2535" s="4"/>
      <c r="W2535" s="221" t="str">
        <f ca="1">commission</f>
        <v/>
      </c>
      <c r="X2535" s="301"/>
    </row>
    <row r="2536" spans="1:24" x14ac:dyDescent="0.25">
      <c r="A2536" s="6" t="str">
        <f ca="1">no.</f>
        <v/>
      </c>
      <c r="E2536" s="4" t="str">
        <f ca="1">position</f>
        <v/>
      </c>
      <c r="I2536" s="318"/>
      <c r="J2536" s="25"/>
      <c r="L2536" s="4"/>
      <c r="N2536" s="6"/>
      <c r="P2536" s="6"/>
      <c r="Q2536" s="5" t="str">
        <f ca="1">score</f>
        <v/>
      </c>
      <c r="R2536" s="58" t="str">
        <f ca="1">rescore</f>
        <v/>
      </c>
      <c r="S2536" s="11" t="str">
        <f ca="1">price</f>
        <v/>
      </c>
      <c r="U2536" s="4"/>
      <c r="V2536" s="4"/>
      <c r="W2536" s="221" t="str">
        <f ca="1">commission</f>
        <v/>
      </c>
      <c r="X2536" s="301"/>
    </row>
    <row r="2537" spans="1:24" x14ac:dyDescent="0.25">
      <c r="A2537" s="6" t="str">
        <f ca="1">no.</f>
        <v/>
      </c>
      <c r="E2537" s="4" t="str">
        <f ca="1">position</f>
        <v/>
      </c>
      <c r="I2537" s="318"/>
      <c r="J2537" s="25"/>
      <c r="L2537" s="4"/>
      <c r="N2537" s="6"/>
      <c r="P2537" s="6"/>
      <c r="Q2537" s="5" t="str">
        <f ca="1">score</f>
        <v/>
      </c>
      <c r="R2537" s="58" t="str">
        <f ca="1">rescore</f>
        <v/>
      </c>
      <c r="S2537" s="11" t="str">
        <f ca="1">price</f>
        <v/>
      </c>
      <c r="U2537" s="4"/>
      <c r="V2537" s="4"/>
      <c r="W2537" s="221" t="str">
        <f ca="1">commission</f>
        <v/>
      </c>
      <c r="X2537" s="301"/>
    </row>
    <row r="2538" spans="1:24" x14ac:dyDescent="0.25">
      <c r="A2538" s="6" t="str">
        <f ca="1">no.</f>
        <v/>
      </c>
      <c r="E2538" s="4" t="str">
        <f ca="1">position</f>
        <v/>
      </c>
      <c r="I2538" s="318"/>
      <c r="J2538" s="25"/>
      <c r="L2538" s="4"/>
      <c r="N2538" s="6"/>
      <c r="P2538" s="6"/>
      <c r="Q2538" s="5" t="str">
        <f ca="1">score</f>
        <v/>
      </c>
      <c r="R2538" s="58" t="str">
        <f ca="1">rescore</f>
        <v/>
      </c>
      <c r="S2538" s="11" t="str">
        <f ca="1">price</f>
        <v/>
      </c>
      <c r="U2538" s="4"/>
      <c r="V2538" s="4"/>
      <c r="W2538" s="221" t="str">
        <f ca="1">commission</f>
        <v/>
      </c>
      <c r="X2538" s="301"/>
    </row>
    <row r="2539" spans="1:24" x14ac:dyDescent="0.25">
      <c r="A2539" s="6" t="str">
        <f ca="1">no.</f>
        <v/>
      </c>
      <c r="E2539" s="4" t="str">
        <f ca="1">position</f>
        <v/>
      </c>
      <c r="I2539" s="318"/>
      <c r="J2539" s="25"/>
      <c r="L2539" s="4"/>
      <c r="N2539" s="6"/>
      <c r="P2539" s="6"/>
      <c r="Q2539" s="5" t="str">
        <f ca="1">score</f>
        <v/>
      </c>
      <c r="R2539" s="58" t="str">
        <f ca="1">rescore</f>
        <v/>
      </c>
      <c r="S2539" s="11" t="str">
        <f ca="1">price</f>
        <v/>
      </c>
      <c r="U2539" s="4"/>
      <c r="V2539" s="4"/>
      <c r="W2539" s="221" t="str">
        <f ca="1">commission</f>
        <v/>
      </c>
      <c r="X2539" s="301"/>
    </row>
    <row r="2540" spans="1:24" x14ac:dyDescent="0.25">
      <c r="A2540" s="6" t="str">
        <f ca="1">no.</f>
        <v/>
      </c>
      <c r="E2540" s="4" t="str">
        <f ca="1">position</f>
        <v/>
      </c>
      <c r="I2540" s="318"/>
      <c r="J2540" s="25"/>
      <c r="L2540" s="4"/>
      <c r="N2540" s="6"/>
      <c r="P2540" s="6"/>
      <c r="Q2540" s="5" t="str">
        <f ca="1">score</f>
        <v/>
      </c>
      <c r="R2540" s="58" t="str">
        <f ca="1">rescore</f>
        <v/>
      </c>
      <c r="S2540" s="11" t="str">
        <f ca="1">price</f>
        <v/>
      </c>
      <c r="U2540" s="4"/>
      <c r="V2540" s="4"/>
      <c r="W2540" s="221" t="str">
        <f ca="1">commission</f>
        <v/>
      </c>
      <c r="X2540" s="301"/>
    </row>
    <row r="2541" spans="1:24" x14ac:dyDescent="0.25">
      <c r="A2541" s="6" t="str">
        <f ca="1">no.</f>
        <v/>
      </c>
      <c r="E2541" s="4" t="str">
        <f ca="1">position</f>
        <v/>
      </c>
      <c r="I2541" s="318"/>
      <c r="J2541" s="25"/>
      <c r="L2541" s="4"/>
      <c r="N2541" s="6"/>
      <c r="P2541" s="6"/>
      <c r="Q2541" s="5" t="str">
        <f ca="1">score</f>
        <v/>
      </c>
      <c r="R2541" s="58" t="str">
        <f ca="1">rescore</f>
        <v/>
      </c>
      <c r="S2541" s="11" t="str">
        <f ca="1">price</f>
        <v/>
      </c>
      <c r="U2541" s="4"/>
      <c r="V2541" s="4"/>
      <c r="W2541" s="221" t="str">
        <f ca="1">commission</f>
        <v/>
      </c>
      <c r="X2541" s="301"/>
    </row>
    <row r="2542" spans="1:24" x14ac:dyDescent="0.25">
      <c r="A2542" s="6" t="str">
        <f ca="1">no.</f>
        <v/>
      </c>
      <c r="E2542" s="4" t="str">
        <f ca="1">position</f>
        <v/>
      </c>
      <c r="I2542" s="318"/>
      <c r="J2542" s="25"/>
      <c r="L2542" s="4"/>
      <c r="N2542" s="6"/>
      <c r="P2542" s="6"/>
      <c r="Q2542" s="5" t="str">
        <f ca="1">score</f>
        <v/>
      </c>
      <c r="R2542" s="58" t="str">
        <f ca="1">rescore</f>
        <v/>
      </c>
      <c r="S2542" s="11" t="str">
        <f ca="1">price</f>
        <v/>
      </c>
      <c r="U2542" s="4"/>
      <c r="V2542" s="4"/>
      <c r="W2542" s="221" t="str">
        <f ca="1">commission</f>
        <v/>
      </c>
      <c r="X2542" s="301"/>
    </row>
    <row r="2543" spans="1:24" x14ac:dyDescent="0.25">
      <c r="A2543" s="6" t="str">
        <f ca="1">no.</f>
        <v/>
      </c>
      <c r="E2543" s="4" t="str">
        <f ca="1">position</f>
        <v/>
      </c>
      <c r="I2543" s="318"/>
      <c r="J2543" s="25"/>
      <c r="L2543" s="4"/>
      <c r="N2543" s="6"/>
      <c r="P2543" s="6"/>
      <c r="Q2543" s="5" t="str">
        <f ca="1">score</f>
        <v/>
      </c>
      <c r="R2543" s="58" t="str">
        <f ca="1">rescore</f>
        <v/>
      </c>
      <c r="S2543" s="11" t="str">
        <f ca="1">price</f>
        <v/>
      </c>
      <c r="U2543" s="4"/>
      <c r="V2543" s="4"/>
      <c r="W2543" s="221" t="str">
        <f ca="1">commission</f>
        <v/>
      </c>
      <c r="X2543" s="301"/>
    </row>
    <row r="2544" spans="1:24" x14ac:dyDescent="0.25">
      <c r="A2544" s="6" t="str">
        <f ca="1">no.</f>
        <v/>
      </c>
      <c r="E2544" s="4" t="str">
        <f ca="1">position</f>
        <v/>
      </c>
      <c r="I2544" s="318"/>
      <c r="J2544" s="25"/>
      <c r="L2544" s="4"/>
      <c r="N2544" s="6"/>
      <c r="P2544" s="6"/>
      <c r="Q2544" s="5" t="str">
        <f ca="1">score</f>
        <v/>
      </c>
      <c r="R2544" s="58" t="str">
        <f ca="1">rescore</f>
        <v/>
      </c>
      <c r="S2544" s="11" t="str">
        <f ca="1">price</f>
        <v/>
      </c>
      <c r="U2544" s="4"/>
      <c r="V2544" s="4"/>
      <c r="W2544" s="221" t="str">
        <f ca="1">commission</f>
        <v/>
      </c>
      <c r="X2544" s="301"/>
    </row>
    <row r="2545" spans="1:24" x14ac:dyDescent="0.25">
      <c r="A2545" s="6" t="str">
        <f ca="1">no.</f>
        <v/>
      </c>
      <c r="E2545" s="4" t="str">
        <f ca="1">position</f>
        <v/>
      </c>
      <c r="I2545" s="318"/>
      <c r="J2545" s="25"/>
      <c r="L2545" s="4"/>
      <c r="N2545" s="6"/>
      <c r="P2545" s="6"/>
      <c r="Q2545" s="5" t="str">
        <f ca="1">score</f>
        <v/>
      </c>
      <c r="R2545" s="58" t="str">
        <f ca="1">rescore</f>
        <v/>
      </c>
      <c r="S2545" s="11" t="str">
        <f ca="1">price</f>
        <v/>
      </c>
      <c r="U2545" s="4"/>
      <c r="V2545" s="4"/>
      <c r="W2545" s="221" t="str">
        <f ca="1">commission</f>
        <v/>
      </c>
      <c r="X2545" s="301"/>
    </row>
    <row r="2546" spans="1:24" x14ac:dyDescent="0.25">
      <c r="A2546" s="6" t="str">
        <f ca="1">no.</f>
        <v/>
      </c>
      <c r="E2546" s="4" t="str">
        <f ca="1">position</f>
        <v/>
      </c>
      <c r="I2546" s="318"/>
      <c r="J2546" s="25"/>
      <c r="L2546" s="4"/>
      <c r="N2546" s="6"/>
      <c r="P2546" s="6"/>
      <c r="Q2546" s="5" t="str">
        <f ca="1">score</f>
        <v/>
      </c>
      <c r="R2546" s="58" t="str">
        <f ca="1">rescore</f>
        <v/>
      </c>
      <c r="S2546" s="11" t="str">
        <f ca="1">price</f>
        <v/>
      </c>
      <c r="U2546" s="4"/>
      <c r="V2546" s="4"/>
      <c r="W2546" s="221" t="str">
        <f ca="1">commission</f>
        <v/>
      </c>
      <c r="X2546" s="301"/>
    </row>
    <row r="2547" spans="1:24" x14ac:dyDescent="0.25">
      <c r="A2547" s="6" t="str">
        <f ca="1">no.</f>
        <v/>
      </c>
      <c r="E2547" s="4" t="str">
        <f ca="1">position</f>
        <v/>
      </c>
      <c r="I2547" s="318"/>
      <c r="J2547" s="25"/>
      <c r="L2547" s="4"/>
      <c r="N2547" s="6"/>
      <c r="P2547" s="6"/>
      <c r="Q2547" s="5" t="str">
        <f ca="1">score</f>
        <v/>
      </c>
      <c r="R2547" s="58" t="str">
        <f ca="1">rescore</f>
        <v/>
      </c>
      <c r="S2547" s="11" t="str">
        <f ca="1">price</f>
        <v/>
      </c>
      <c r="U2547" s="4"/>
      <c r="V2547" s="4"/>
      <c r="W2547" s="221" t="str">
        <f ca="1">commission</f>
        <v/>
      </c>
      <c r="X2547" s="301"/>
    </row>
    <row r="2548" spans="1:24" x14ac:dyDescent="0.25">
      <c r="A2548" s="6" t="str">
        <f ca="1">no.</f>
        <v/>
      </c>
      <c r="E2548" s="4" t="str">
        <f ca="1">position</f>
        <v/>
      </c>
      <c r="I2548" s="318"/>
      <c r="J2548" s="25"/>
      <c r="L2548" s="4"/>
      <c r="N2548" s="6"/>
      <c r="P2548" s="6"/>
      <c r="Q2548" s="5" t="str">
        <f ca="1">score</f>
        <v/>
      </c>
      <c r="R2548" s="58" t="str">
        <f ca="1">rescore</f>
        <v/>
      </c>
      <c r="S2548" s="11" t="str">
        <f ca="1">price</f>
        <v/>
      </c>
      <c r="U2548" s="4"/>
      <c r="V2548" s="4"/>
      <c r="W2548" s="221" t="str">
        <f ca="1">commission</f>
        <v/>
      </c>
      <c r="X2548" s="301"/>
    </row>
    <row r="2549" spans="1:24" x14ac:dyDescent="0.25">
      <c r="A2549" s="6" t="str">
        <f ca="1">no.</f>
        <v/>
      </c>
      <c r="E2549" s="4" t="str">
        <f ca="1">position</f>
        <v/>
      </c>
      <c r="I2549" s="318"/>
      <c r="J2549" s="25"/>
      <c r="L2549" s="4"/>
      <c r="N2549" s="6"/>
      <c r="P2549" s="6"/>
      <c r="Q2549" s="5" t="str">
        <f ca="1">score</f>
        <v/>
      </c>
      <c r="R2549" s="58" t="str">
        <f ca="1">rescore</f>
        <v/>
      </c>
      <c r="S2549" s="11" t="str">
        <f ca="1">price</f>
        <v/>
      </c>
      <c r="U2549" s="4"/>
      <c r="V2549" s="4"/>
      <c r="W2549" s="221" t="str">
        <f ca="1">commission</f>
        <v/>
      </c>
      <c r="X2549" s="301"/>
    </row>
    <row r="2550" spans="1:24" x14ac:dyDescent="0.25">
      <c r="A2550" s="6" t="str">
        <f ca="1">no.</f>
        <v/>
      </c>
      <c r="E2550" s="4" t="str">
        <f ca="1">position</f>
        <v/>
      </c>
      <c r="I2550" s="318"/>
      <c r="J2550" s="25"/>
      <c r="L2550" s="4"/>
      <c r="N2550" s="6"/>
      <c r="P2550" s="6"/>
      <c r="Q2550" s="5" t="str">
        <f ca="1">score</f>
        <v/>
      </c>
      <c r="R2550" s="58" t="str">
        <f ca="1">rescore</f>
        <v/>
      </c>
      <c r="S2550" s="11" t="str">
        <f ca="1">price</f>
        <v/>
      </c>
      <c r="U2550" s="4"/>
      <c r="V2550" s="4"/>
      <c r="W2550" s="221" t="str">
        <f ca="1">commission</f>
        <v/>
      </c>
      <c r="X2550" s="301"/>
    </row>
    <row r="2551" spans="1:24" x14ac:dyDescent="0.25">
      <c r="A2551" s="6" t="str">
        <f ca="1">no.</f>
        <v/>
      </c>
      <c r="E2551" s="4" t="str">
        <f ca="1">position</f>
        <v/>
      </c>
      <c r="I2551" s="318"/>
      <c r="J2551" s="25"/>
      <c r="L2551" s="4"/>
      <c r="N2551" s="6"/>
      <c r="P2551" s="6"/>
      <c r="Q2551" s="5" t="str">
        <f ca="1">score</f>
        <v/>
      </c>
      <c r="R2551" s="58" t="str">
        <f ca="1">rescore</f>
        <v/>
      </c>
      <c r="S2551" s="11" t="str">
        <f ca="1">price</f>
        <v/>
      </c>
      <c r="U2551" s="4"/>
      <c r="V2551" s="4"/>
      <c r="W2551" s="221" t="str">
        <f ca="1">commission</f>
        <v/>
      </c>
      <c r="X2551" s="301"/>
    </row>
    <row r="2552" spans="1:24" x14ac:dyDescent="0.25">
      <c r="A2552" s="6" t="str">
        <f ca="1">no.</f>
        <v/>
      </c>
      <c r="E2552" s="4" t="str">
        <f ca="1">position</f>
        <v/>
      </c>
      <c r="I2552" s="318"/>
      <c r="J2552" s="25"/>
      <c r="L2552" s="4"/>
      <c r="N2552" s="6"/>
      <c r="P2552" s="6"/>
      <c r="Q2552" s="5" t="str">
        <f ca="1">score</f>
        <v/>
      </c>
      <c r="R2552" s="58" t="str">
        <f ca="1">rescore</f>
        <v/>
      </c>
      <c r="S2552" s="11" t="str">
        <f ca="1">price</f>
        <v/>
      </c>
      <c r="U2552" s="4"/>
      <c r="V2552" s="4"/>
      <c r="W2552" s="221" t="str">
        <f ca="1">commission</f>
        <v/>
      </c>
      <c r="X2552" s="301"/>
    </row>
    <row r="2553" spans="1:24" x14ac:dyDescent="0.25">
      <c r="A2553" s="6" t="str">
        <f ca="1">no.</f>
        <v/>
      </c>
      <c r="E2553" s="4" t="str">
        <f ca="1">position</f>
        <v/>
      </c>
      <c r="I2553" s="318"/>
      <c r="J2553" s="25"/>
      <c r="L2553" s="4"/>
      <c r="N2553" s="6"/>
      <c r="P2553" s="6"/>
      <c r="Q2553" s="5" t="str">
        <f ca="1">score</f>
        <v/>
      </c>
      <c r="R2553" s="58" t="str">
        <f ca="1">rescore</f>
        <v/>
      </c>
      <c r="S2553" s="11" t="str">
        <f ca="1">price</f>
        <v/>
      </c>
      <c r="U2553" s="4"/>
      <c r="V2553" s="4"/>
      <c r="W2553" s="221" t="str">
        <f ca="1">commission</f>
        <v/>
      </c>
      <c r="X2553" s="301"/>
    </row>
    <row r="2554" spans="1:24" x14ac:dyDescent="0.25">
      <c r="A2554" s="6" t="str">
        <f ca="1">no.</f>
        <v/>
      </c>
      <c r="E2554" s="4" t="str">
        <f ca="1">position</f>
        <v/>
      </c>
      <c r="I2554" s="318"/>
      <c r="J2554" s="25"/>
      <c r="L2554" s="4"/>
      <c r="N2554" s="6"/>
      <c r="P2554" s="6"/>
      <c r="Q2554" s="5" t="str">
        <f ca="1">score</f>
        <v/>
      </c>
      <c r="R2554" s="58" t="str">
        <f ca="1">rescore</f>
        <v/>
      </c>
      <c r="S2554" s="11" t="str">
        <f ca="1">price</f>
        <v/>
      </c>
      <c r="U2554" s="4"/>
      <c r="V2554" s="4"/>
      <c r="W2554" s="221" t="str">
        <f ca="1">commission</f>
        <v/>
      </c>
      <c r="X2554" s="301"/>
    </row>
    <row r="2555" spans="1:24" x14ac:dyDescent="0.25">
      <c r="A2555" s="6" t="str">
        <f ca="1">no.</f>
        <v/>
      </c>
      <c r="E2555" s="4" t="str">
        <f ca="1">position</f>
        <v/>
      </c>
      <c r="I2555" s="318"/>
      <c r="J2555" s="25"/>
      <c r="L2555" s="4"/>
      <c r="N2555" s="6"/>
      <c r="P2555" s="6"/>
      <c r="Q2555" s="5" t="str">
        <f ca="1">score</f>
        <v/>
      </c>
      <c r="R2555" s="58" t="str">
        <f ca="1">rescore</f>
        <v/>
      </c>
      <c r="S2555" s="11" t="str">
        <f ca="1">price</f>
        <v/>
      </c>
      <c r="U2555" s="4"/>
      <c r="V2555" s="4"/>
      <c r="W2555" s="221" t="str">
        <f ca="1">commission</f>
        <v/>
      </c>
      <c r="X2555" s="301"/>
    </row>
    <row r="2556" spans="1:24" x14ac:dyDescent="0.25">
      <c r="A2556" s="6" t="str">
        <f ca="1">no.</f>
        <v/>
      </c>
      <c r="E2556" s="4" t="str">
        <f ca="1">position</f>
        <v/>
      </c>
      <c r="I2556" s="318"/>
      <c r="J2556" s="25"/>
      <c r="L2556" s="4"/>
      <c r="N2556" s="6"/>
      <c r="P2556" s="6"/>
      <c r="Q2556" s="5" t="str">
        <f ca="1">score</f>
        <v/>
      </c>
      <c r="R2556" s="58" t="str">
        <f ca="1">rescore</f>
        <v/>
      </c>
      <c r="S2556" s="11" t="str">
        <f ca="1">price</f>
        <v/>
      </c>
      <c r="U2556" s="4"/>
      <c r="V2556" s="4"/>
      <c r="W2556" s="221" t="str">
        <f ca="1">commission</f>
        <v/>
      </c>
      <c r="X2556" s="301"/>
    </row>
    <row r="2557" spans="1:24" x14ac:dyDescent="0.25">
      <c r="A2557" s="6" t="str">
        <f ca="1">no.</f>
        <v/>
      </c>
      <c r="E2557" s="4" t="str">
        <f ca="1">position</f>
        <v/>
      </c>
      <c r="I2557" s="318"/>
      <c r="J2557" s="25"/>
      <c r="L2557" s="4"/>
      <c r="N2557" s="6"/>
      <c r="P2557" s="6"/>
      <c r="Q2557" s="5" t="str">
        <f ca="1">score</f>
        <v/>
      </c>
      <c r="R2557" s="58" t="str">
        <f ca="1">rescore</f>
        <v/>
      </c>
      <c r="S2557" s="11" t="str">
        <f ca="1">price</f>
        <v/>
      </c>
      <c r="U2557" s="4"/>
      <c r="V2557" s="4"/>
      <c r="W2557" s="221" t="str">
        <f ca="1">commission</f>
        <v/>
      </c>
      <c r="X2557" s="301"/>
    </row>
    <row r="2558" spans="1:24" x14ac:dyDescent="0.25">
      <c r="A2558" s="6" t="str">
        <f ca="1">no.</f>
        <v/>
      </c>
      <c r="E2558" s="4" t="str">
        <f ca="1">position</f>
        <v/>
      </c>
      <c r="I2558" s="318"/>
      <c r="J2558" s="25"/>
      <c r="L2558" s="4"/>
      <c r="N2558" s="6"/>
      <c r="P2558" s="6"/>
      <c r="Q2558" s="5" t="str">
        <f ca="1">score</f>
        <v/>
      </c>
      <c r="R2558" s="58" t="str">
        <f ca="1">rescore</f>
        <v/>
      </c>
      <c r="S2558" s="11" t="str">
        <f ca="1">price</f>
        <v/>
      </c>
      <c r="U2558" s="4"/>
      <c r="V2558" s="4"/>
      <c r="W2558" s="221" t="str">
        <f ca="1">commission</f>
        <v/>
      </c>
      <c r="X2558" s="301"/>
    </row>
    <row r="2559" spans="1:24" x14ac:dyDescent="0.25">
      <c r="A2559" s="6" t="str">
        <f ca="1">no.</f>
        <v/>
      </c>
      <c r="E2559" s="4" t="str">
        <f ca="1">position</f>
        <v/>
      </c>
      <c r="I2559" s="318"/>
      <c r="J2559" s="25"/>
      <c r="L2559" s="4"/>
      <c r="N2559" s="6"/>
      <c r="P2559" s="6"/>
      <c r="Q2559" s="5" t="str">
        <f ca="1">score</f>
        <v/>
      </c>
      <c r="R2559" s="58" t="str">
        <f ca="1">rescore</f>
        <v/>
      </c>
      <c r="S2559" s="11" t="str">
        <f ca="1">price</f>
        <v/>
      </c>
      <c r="U2559" s="4"/>
      <c r="V2559" s="4"/>
      <c r="W2559" s="221" t="str">
        <f ca="1">commission</f>
        <v/>
      </c>
      <c r="X2559" s="301"/>
    </row>
    <row r="2560" spans="1:24" x14ac:dyDescent="0.25">
      <c r="A2560" s="6" t="str">
        <f ca="1">no.</f>
        <v/>
      </c>
      <c r="E2560" s="4" t="str">
        <f ca="1">position</f>
        <v/>
      </c>
      <c r="I2560" s="318"/>
      <c r="J2560" s="25"/>
      <c r="L2560" s="4"/>
      <c r="N2560" s="6"/>
      <c r="P2560" s="6"/>
      <c r="Q2560" s="5" t="str">
        <f ca="1">score</f>
        <v/>
      </c>
      <c r="R2560" s="58" t="str">
        <f ca="1">rescore</f>
        <v/>
      </c>
      <c r="S2560" s="11" t="str">
        <f ca="1">price</f>
        <v/>
      </c>
      <c r="U2560" s="4"/>
      <c r="V2560" s="4"/>
      <c r="W2560" s="221" t="str">
        <f ca="1">commission</f>
        <v/>
      </c>
      <c r="X2560" s="301"/>
    </row>
    <row r="2561" spans="1:24" x14ac:dyDescent="0.25">
      <c r="A2561" s="6" t="str">
        <f ca="1">no.</f>
        <v/>
      </c>
      <c r="E2561" s="4" t="str">
        <f ca="1">position</f>
        <v/>
      </c>
      <c r="I2561" s="318"/>
      <c r="J2561" s="25"/>
      <c r="L2561" s="4"/>
      <c r="N2561" s="6"/>
      <c r="P2561" s="6"/>
      <c r="Q2561" s="5" t="str">
        <f ca="1">score</f>
        <v/>
      </c>
      <c r="R2561" s="58" t="str">
        <f ca="1">rescore</f>
        <v/>
      </c>
      <c r="S2561" s="11" t="str">
        <f ca="1">price</f>
        <v/>
      </c>
      <c r="U2561" s="4"/>
      <c r="V2561" s="4"/>
      <c r="W2561" s="221" t="str">
        <f ca="1">commission</f>
        <v/>
      </c>
      <c r="X2561" s="301"/>
    </row>
    <row r="2562" spans="1:24" x14ac:dyDescent="0.25">
      <c r="A2562" s="6" t="str">
        <f ca="1">no.</f>
        <v/>
      </c>
      <c r="E2562" s="4" t="str">
        <f ca="1">position</f>
        <v/>
      </c>
      <c r="I2562" s="318"/>
      <c r="J2562" s="25"/>
      <c r="L2562" s="4"/>
      <c r="N2562" s="6"/>
      <c r="P2562" s="6"/>
      <c r="Q2562" s="5" t="str">
        <f ca="1">score</f>
        <v/>
      </c>
      <c r="R2562" s="58" t="str">
        <f ca="1">rescore</f>
        <v/>
      </c>
      <c r="S2562" s="11" t="str">
        <f ca="1">price</f>
        <v/>
      </c>
      <c r="U2562" s="4"/>
      <c r="V2562" s="4"/>
      <c r="W2562" s="221" t="str">
        <f ca="1">commission</f>
        <v/>
      </c>
      <c r="X2562" s="301"/>
    </row>
    <row r="2563" spans="1:24" x14ac:dyDescent="0.25">
      <c r="A2563" s="6" t="str">
        <f ca="1">no.</f>
        <v/>
      </c>
      <c r="E2563" s="4" t="str">
        <f ca="1">position</f>
        <v/>
      </c>
      <c r="I2563" s="318"/>
      <c r="J2563" s="25"/>
      <c r="L2563" s="4"/>
      <c r="N2563" s="6"/>
      <c r="P2563" s="6"/>
      <c r="Q2563" s="5" t="str">
        <f ca="1">score</f>
        <v/>
      </c>
      <c r="R2563" s="58" t="str">
        <f ca="1">rescore</f>
        <v/>
      </c>
      <c r="S2563" s="11" t="str">
        <f ca="1">price</f>
        <v/>
      </c>
      <c r="U2563" s="4"/>
      <c r="V2563" s="4"/>
      <c r="W2563" s="221" t="str">
        <f ca="1">commission</f>
        <v/>
      </c>
      <c r="X2563" s="301"/>
    </row>
    <row r="2564" spans="1:24" x14ac:dyDescent="0.25">
      <c r="A2564" s="6" t="str">
        <f ca="1">no.</f>
        <v/>
      </c>
      <c r="E2564" s="4" t="str">
        <f ca="1">position</f>
        <v/>
      </c>
      <c r="I2564" s="318"/>
      <c r="J2564" s="25"/>
      <c r="L2564" s="4"/>
      <c r="N2564" s="6"/>
      <c r="P2564" s="6"/>
      <c r="Q2564" s="5" t="str">
        <f ca="1">score</f>
        <v/>
      </c>
      <c r="R2564" s="58" t="str">
        <f ca="1">rescore</f>
        <v/>
      </c>
      <c r="S2564" s="11" t="str">
        <f ca="1">price</f>
        <v/>
      </c>
      <c r="U2564" s="4"/>
      <c r="V2564" s="4"/>
      <c r="W2564" s="221" t="str">
        <f ca="1">commission</f>
        <v/>
      </c>
      <c r="X2564" s="301"/>
    </row>
    <row r="2565" spans="1:24" x14ac:dyDescent="0.25">
      <c r="A2565" s="6" t="str">
        <f ca="1">no.</f>
        <v/>
      </c>
      <c r="E2565" s="4" t="str">
        <f ca="1">position</f>
        <v/>
      </c>
      <c r="I2565" s="318"/>
      <c r="J2565" s="25"/>
      <c r="L2565" s="4"/>
      <c r="N2565" s="6"/>
      <c r="P2565" s="6"/>
      <c r="Q2565" s="5" t="str">
        <f ca="1">score</f>
        <v/>
      </c>
      <c r="R2565" s="58" t="str">
        <f ca="1">rescore</f>
        <v/>
      </c>
      <c r="S2565" s="11" t="str">
        <f ca="1">price</f>
        <v/>
      </c>
      <c r="U2565" s="4"/>
      <c r="V2565" s="4"/>
      <c r="W2565" s="221" t="str">
        <f ca="1">commission</f>
        <v/>
      </c>
      <c r="X2565" s="301"/>
    </row>
    <row r="2566" spans="1:24" x14ac:dyDescent="0.25">
      <c r="A2566" s="6" t="str">
        <f ca="1">no.</f>
        <v/>
      </c>
      <c r="E2566" s="4" t="str">
        <f ca="1">position</f>
        <v/>
      </c>
      <c r="I2566" s="318"/>
      <c r="J2566" s="25"/>
      <c r="L2566" s="4"/>
      <c r="N2566" s="6"/>
      <c r="P2566" s="6"/>
      <c r="Q2566" s="5" t="str">
        <f ca="1">score</f>
        <v/>
      </c>
      <c r="R2566" s="58" t="str">
        <f ca="1">rescore</f>
        <v/>
      </c>
      <c r="S2566" s="11" t="str">
        <f ca="1">price</f>
        <v/>
      </c>
      <c r="U2566" s="4"/>
      <c r="V2566" s="4"/>
      <c r="W2566" s="221" t="str">
        <f ca="1">commission</f>
        <v/>
      </c>
      <c r="X2566" s="301"/>
    </row>
    <row r="2567" spans="1:24" x14ac:dyDescent="0.25">
      <c r="A2567" s="6" t="str">
        <f ca="1">no.</f>
        <v/>
      </c>
      <c r="E2567" s="4" t="str">
        <f ca="1">position</f>
        <v/>
      </c>
      <c r="I2567" s="318"/>
      <c r="J2567" s="25"/>
      <c r="L2567" s="4"/>
      <c r="N2567" s="6"/>
      <c r="P2567" s="6"/>
      <c r="Q2567" s="5" t="str">
        <f ca="1">score</f>
        <v/>
      </c>
      <c r="R2567" s="58" t="str">
        <f ca="1">rescore</f>
        <v/>
      </c>
      <c r="S2567" s="11" t="str">
        <f ca="1">price</f>
        <v/>
      </c>
      <c r="U2567" s="4"/>
      <c r="V2567" s="4"/>
      <c r="W2567" s="221" t="str">
        <f ca="1">commission</f>
        <v/>
      </c>
      <c r="X2567" s="301"/>
    </row>
    <row r="2568" spans="1:24" x14ac:dyDescent="0.25">
      <c r="A2568" s="6" t="str">
        <f ca="1">no.</f>
        <v/>
      </c>
      <c r="E2568" s="4" t="str">
        <f ca="1">position</f>
        <v/>
      </c>
      <c r="I2568" s="318"/>
      <c r="J2568" s="25"/>
      <c r="L2568" s="4"/>
      <c r="N2568" s="6"/>
      <c r="P2568" s="6"/>
      <c r="Q2568" s="5" t="str">
        <f ca="1">score</f>
        <v/>
      </c>
      <c r="R2568" s="58" t="str">
        <f ca="1">rescore</f>
        <v/>
      </c>
      <c r="S2568" s="11" t="str">
        <f ca="1">price</f>
        <v/>
      </c>
      <c r="U2568" s="4"/>
      <c r="V2568" s="4"/>
      <c r="W2568" s="221" t="str">
        <f ca="1">commission</f>
        <v/>
      </c>
      <c r="X2568" s="301"/>
    </row>
    <row r="2569" spans="1:24" x14ac:dyDescent="0.25">
      <c r="A2569" s="6" t="str">
        <f ca="1">no.</f>
        <v/>
      </c>
      <c r="E2569" s="4" t="str">
        <f ca="1">position</f>
        <v/>
      </c>
      <c r="I2569" s="318"/>
      <c r="J2569" s="25"/>
      <c r="L2569" s="4"/>
      <c r="N2569" s="6"/>
      <c r="P2569" s="6"/>
      <c r="Q2569" s="5" t="str">
        <f ca="1">score</f>
        <v/>
      </c>
      <c r="R2569" s="58" t="str">
        <f ca="1">rescore</f>
        <v/>
      </c>
      <c r="S2569" s="11" t="str">
        <f ca="1">price</f>
        <v/>
      </c>
      <c r="U2569" s="4"/>
      <c r="V2569" s="4"/>
      <c r="W2569" s="221" t="str">
        <f ca="1">commission</f>
        <v/>
      </c>
      <c r="X2569" s="301"/>
    </row>
    <row r="2570" spans="1:24" x14ac:dyDescent="0.25">
      <c r="A2570" s="6" t="str">
        <f ca="1">no.</f>
        <v/>
      </c>
      <c r="E2570" s="4" t="str">
        <f ca="1">position</f>
        <v/>
      </c>
      <c r="I2570" s="318"/>
      <c r="J2570" s="25"/>
      <c r="L2570" s="4"/>
      <c r="N2570" s="6"/>
      <c r="P2570" s="6"/>
      <c r="Q2570" s="5" t="str">
        <f ca="1">score</f>
        <v/>
      </c>
      <c r="R2570" s="58" t="str">
        <f ca="1">rescore</f>
        <v/>
      </c>
      <c r="S2570" s="11" t="str">
        <f ca="1">price</f>
        <v/>
      </c>
      <c r="U2570" s="4"/>
      <c r="V2570" s="4"/>
      <c r="W2570" s="221" t="str">
        <f ca="1">commission</f>
        <v/>
      </c>
      <c r="X2570" s="301"/>
    </row>
    <row r="2571" spans="1:24" x14ac:dyDescent="0.25">
      <c r="A2571" s="6" t="str">
        <f ca="1">no.</f>
        <v/>
      </c>
      <c r="E2571" s="4" t="str">
        <f ca="1">position</f>
        <v/>
      </c>
      <c r="I2571" s="318"/>
      <c r="J2571" s="25"/>
      <c r="L2571" s="4"/>
      <c r="N2571" s="6"/>
      <c r="P2571" s="6"/>
      <c r="Q2571" s="5" t="str">
        <f ca="1">score</f>
        <v/>
      </c>
      <c r="R2571" s="58" t="str">
        <f ca="1">rescore</f>
        <v/>
      </c>
      <c r="S2571" s="11" t="str">
        <f ca="1">price</f>
        <v/>
      </c>
      <c r="U2571" s="4"/>
      <c r="V2571" s="4"/>
      <c r="W2571" s="221" t="str">
        <f ca="1">commission</f>
        <v/>
      </c>
      <c r="X2571" s="301"/>
    </row>
    <row r="2572" spans="1:24" x14ac:dyDescent="0.25">
      <c r="A2572" s="6" t="str">
        <f ca="1">no.</f>
        <v/>
      </c>
      <c r="E2572" s="4" t="str">
        <f ca="1">position</f>
        <v/>
      </c>
      <c r="I2572" s="318"/>
      <c r="J2572" s="25"/>
      <c r="L2572" s="4"/>
      <c r="N2572" s="6"/>
      <c r="P2572" s="6"/>
      <c r="Q2572" s="5" t="str">
        <f ca="1">score</f>
        <v/>
      </c>
      <c r="R2572" s="58" t="str">
        <f ca="1">rescore</f>
        <v/>
      </c>
      <c r="S2572" s="11" t="str">
        <f ca="1">price</f>
        <v/>
      </c>
      <c r="U2572" s="4"/>
      <c r="V2572" s="4"/>
      <c r="W2572" s="221" t="str">
        <f ca="1">commission</f>
        <v/>
      </c>
      <c r="X2572" s="301"/>
    </row>
    <row r="2573" spans="1:24" x14ac:dyDescent="0.25">
      <c r="A2573" s="6" t="str">
        <f ca="1">no.</f>
        <v/>
      </c>
      <c r="E2573" s="4" t="str">
        <f ca="1">position</f>
        <v/>
      </c>
      <c r="I2573" s="318"/>
      <c r="J2573" s="25"/>
      <c r="L2573" s="4"/>
      <c r="N2573" s="6"/>
      <c r="P2573" s="6"/>
      <c r="Q2573" s="5" t="str">
        <f ca="1">score</f>
        <v/>
      </c>
      <c r="R2573" s="58" t="str">
        <f ca="1">rescore</f>
        <v/>
      </c>
      <c r="S2573" s="11" t="str">
        <f ca="1">price</f>
        <v/>
      </c>
      <c r="U2573" s="4"/>
      <c r="V2573" s="4"/>
      <c r="W2573" s="221" t="str">
        <f ca="1">commission</f>
        <v/>
      </c>
      <c r="X2573" s="301"/>
    </row>
    <row r="2574" spans="1:24" x14ac:dyDescent="0.25">
      <c r="A2574" s="6" t="str">
        <f ca="1">no.</f>
        <v/>
      </c>
      <c r="E2574" s="4" t="str">
        <f ca="1">position</f>
        <v/>
      </c>
      <c r="I2574" s="318"/>
      <c r="J2574" s="25"/>
      <c r="L2574" s="4"/>
      <c r="N2574" s="6"/>
      <c r="P2574" s="6"/>
      <c r="Q2574" s="5" t="str">
        <f ca="1">score</f>
        <v/>
      </c>
      <c r="R2574" s="58" t="str">
        <f ca="1">rescore</f>
        <v/>
      </c>
      <c r="S2574" s="11" t="str">
        <f ca="1">price</f>
        <v/>
      </c>
      <c r="U2574" s="4"/>
      <c r="V2574" s="4"/>
      <c r="W2574" s="221" t="str">
        <f ca="1">commission</f>
        <v/>
      </c>
      <c r="X2574" s="301"/>
    </row>
    <row r="2575" spans="1:24" x14ac:dyDescent="0.25">
      <c r="A2575" s="6" t="str">
        <f ca="1">no.</f>
        <v/>
      </c>
      <c r="E2575" s="4" t="str">
        <f ca="1">position</f>
        <v/>
      </c>
      <c r="I2575" s="318"/>
      <c r="J2575" s="25"/>
      <c r="L2575" s="4"/>
      <c r="N2575" s="6"/>
      <c r="P2575" s="6"/>
      <c r="Q2575" s="5" t="str">
        <f ca="1">score</f>
        <v/>
      </c>
      <c r="R2575" s="58" t="str">
        <f ca="1">rescore</f>
        <v/>
      </c>
      <c r="S2575" s="11" t="str">
        <f ca="1">price</f>
        <v/>
      </c>
      <c r="U2575" s="4"/>
      <c r="V2575" s="4"/>
      <c r="W2575" s="221" t="str">
        <f ca="1">commission</f>
        <v/>
      </c>
      <c r="X2575" s="301"/>
    </row>
    <row r="2576" spans="1:24" x14ac:dyDescent="0.25">
      <c r="A2576" s="6" t="str">
        <f ca="1">no.</f>
        <v/>
      </c>
      <c r="E2576" s="4" t="str">
        <f ca="1">position</f>
        <v/>
      </c>
      <c r="I2576" s="318"/>
      <c r="J2576" s="25"/>
      <c r="L2576" s="4"/>
      <c r="N2576" s="6"/>
      <c r="P2576" s="6"/>
      <c r="Q2576" s="5" t="str">
        <f ca="1">score</f>
        <v/>
      </c>
      <c r="R2576" s="58" t="str">
        <f ca="1">rescore</f>
        <v/>
      </c>
      <c r="S2576" s="11" t="str">
        <f ca="1">price</f>
        <v/>
      </c>
      <c r="U2576" s="4"/>
      <c r="V2576" s="4"/>
      <c r="W2576" s="221" t="str">
        <f ca="1">commission</f>
        <v/>
      </c>
      <c r="X2576" s="301"/>
    </row>
    <row r="2577" spans="1:24" x14ac:dyDescent="0.25">
      <c r="A2577" s="6" t="str">
        <f ca="1">no.</f>
        <v/>
      </c>
      <c r="E2577" s="4" t="str">
        <f ca="1">position</f>
        <v/>
      </c>
      <c r="I2577" s="318"/>
      <c r="J2577" s="25"/>
      <c r="L2577" s="4"/>
      <c r="N2577" s="6"/>
      <c r="P2577" s="6"/>
      <c r="Q2577" s="5" t="str">
        <f ca="1">score</f>
        <v/>
      </c>
      <c r="R2577" s="58" t="str">
        <f ca="1">rescore</f>
        <v/>
      </c>
      <c r="S2577" s="11" t="str">
        <f ca="1">price</f>
        <v/>
      </c>
      <c r="U2577" s="4"/>
      <c r="V2577" s="4"/>
      <c r="W2577" s="221" t="str">
        <f ca="1">commission</f>
        <v/>
      </c>
      <c r="X2577" s="301"/>
    </row>
    <row r="2578" spans="1:24" x14ac:dyDescent="0.25">
      <c r="A2578" s="6" t="str">
        <f ca="1">no.</f>
        <v/>
      </c>
      <c r="E2578" s="4" t="str">
        <f ca="1">position</f>
        <v/>
      </c>
      <c r="I2578" s="318"/>
      <c r="J2578" s="25"/>
      <c r="L2578" s="4"/>
      <c r="N2578" s="6"/>
      <c r="P2578" s="6"/>
      <c r="Q2578" s="5" t="str">
        <f ca="1">score</f>
        <v/>
      </c>
      <c r="R2578" s="58" t="str">
        <f ca="1">rescore</f>
        <v/>
      </c>
      <c r="S2578" s="11" t="str">
        <f ca="1">price</f>
        <v/>
      </c>
      <c r="U2578" s="4"/>
      <c r="V2578" s="4"/>
      <c r="W2578" s="221" t="str">
        <f ca="1">commission</f>
        <v/>
      </c>
      <c r="X2578" s="301"/>
    </row>
    <row r="2579" spans="1:24" x14ac:dyDescent="0.25">
      <c r="A2579" s="6" t="str">
        <f ca="1">no.</f>
        <v/>
      </c>
      <c r="E2579" s="4" t="str">
        <f ca="1">position</f>
        <v/>
      </c>
      <c r="I2579" s="318"/>
      <c r="J2579" s="25"/>
      <c r="L2579" s="4"/>
      <c r="N2579" s="6"/>
      <c r="P2579" s="6"/>
      <c r="Q2579" s="5" t="str">
        <f ca="1">score</f>
        <v/>
      </c>
      <c r="R2579" s="58" t="str">
        <f ca="1">rescore</f>
        <v/>
      </c>
      <c r="S2579" s="11" t="str">
        <f ca="1">price</f>
        <v/>
      </c>
      <c r="U2579" s="4"/>
      <c r="V2579" s="4"/>
      <c r="W2579" s="221" t="str">
        <f ca="1">commission</f>
        <v/>
      </c>
      <c r="X2579" s="301"/>
    </row>
    <row r="2580" spans="1:24" x14ac:dyDescent="0.25">
      <c r="A2580" s="6" t="str">
        <f ca="1">no.</f>
        <v/>
      </c>
      <c r="E2580" s="4" t="str">
        <f ca="1">position</f>
        <v/>
      </c>
      <c r="I2580" s="318"/>
      <c r="J2580" s="25"/>
      <c r="L2580" s="4"/>
      <c r="N2580" s="6"/>
      <c r="P2580" s="6"/>
      <c r="Q2580" s="5" t="str">
        <f ca="1">score</f>
        <v/>
      </c>
      <c r="R2580" s="58" t="str">
        <f ca="1">rescore</f>
        <v/>
      </c>
      <c r="S2580" s="11" t="str">
        <f ca="1">price</f>
        <v/>
      </c>
      <c r="U2580" s="4"/>
      <c r="V2580" s="4"/>
      <c r="W2580" s="221" t="str">
        <f ca="1">commission</f>
        <v/>
      </c>
      <c r="X2580" s="301"/>
    </row>
    <row r="2581" spans="1:24" x14ac:dyDescent="0.25">
      <c r="A2581" s="6" t="str">
        <f ca="1">no.</f>
        <v/>
      </c>
      <c r="E2581" s="4" t="str">
        <f ca="1">position</f>
        <v/>
      </c>
      <c r="I2581" s="318"/>
      <c r="J2581" s="25"/>
      <c r="L2581" s="4"/>
      <c r="N2581" s="6"/>
      <c r="P2581" s="6"/>
      <c r="Q2581" s="5" t="str">
        <f ca="1">score</f>
        <v/>
      </c>
      <c r="R2581" s="58" t="str">
        <f ca="1">rescore</f>
        <v/>
      </c>
      <c r="S2581" s="11" t="str">
        <f ca="1">price</f>
        <v/>
      </c>
      <c r="U2581" s="4"/>
      <c r="V2581" s="4"/>
      <c r="W2581" s="221" t="str">
        <f ca="1">commission</f>
        <v/>
      </c>
      <c r="X2581" s="301"/>
    </row>
    <row r="2582" spans="1:24" x14ac:dyDescent="0.25">
      <c r="A2582" s="6" t="str">
        <f ca="1">no.</f>
        <v/>
      </c>
      <c r="E2582" s="4" t="str">
        <f ca="1">position</f>
        <v/>
      </c>
      <c r="I2582" s="318"/>
      <c r="J2582" s="25"/>
      <c r="L2582" s="4"/>
      <c r="N2582" s="6"/>
      <c r="P2582" s="6"/>
      <c r="Q2582" s="5" t="str">
        <f ca="1">score</f>
        <v/>
      </c>
      <c r="R2582" s="58" t="str">
        <f ca="1">rescore</f>
        <v/>
      </c>
      <c r="S2582" s="11" t="str">
        <f ca="1">price</f>
        <v/>
      </c>
      <c r="U2582" s="4"/>
      <c r="V2582" s="4"/>
      <c r="W2582" s="221" t="str">
        <f ca="1">commission</f>
        <v/>
      </c>
      <c r="X2582" s="301"/>
    </row>
    <row r="2583" spans="1:24" x14ac:dyDescent="0.25">
      <c r="A2583" s="6" t="str">
        <f ca="1">no.</f>
        <v/>
      </c>
      <c r="E2583" s="4" t="str">
        <f ca="1">position</f>
        <v/>
      </c>
      <c r="I2583" s="318"/>
      <c r="J2583" s="25"/>
      <c r="L2583" s="4"/>
      <c r="N2583" s="6"/>
      <c r="P2583" s="6"/>
      <c r="Q2583" s="5" t="str">
        <f ca="1">score</f>
        <v/>
      </c>
      <c r="R2583" s="58" t="str">
        <f ca="1">rescore</f>
        <v/>
      </c>
      <c r="S2583" s="11" t="str">
        <f ca="1">price</f>
        <v/>
      </c>
      <c r="U2583" s="4"/>
      <c r="V2583" s="4"/>
      <c r="W2583" s="221" t="str">
        <f ca="1">commission</f>
        <v/>
      </c>
      <c r="X2583" s="301"/>
    </row>
    <row r="2584" spans="1:24" x14ac:dyDescent="0.25">
      <c r="A2584" s="6" t="str">
        <f ca="1">no.</f>
        <v/>
      </c>
      <c r="E2584" s="4" t="str">
        <f ca="1">position</f>
        <v/>
      </c>
      <c r="I2584" s="318"/>
      <c r="J2584" s="25"/>
      <c r="L2584" s="4"/>
      <c r="N2584" s="6"/>
      <c r="P2584" s="6"/>
      <c r="Q2584" s="5" t="str">
        <f ca="1">score</f>
        <v/>
      </c>
      <c r="R2584" s="58" t="str">
        <f ca="1">rescore</f>
        <v/>
      </c>
      <c r="S2584" s="11" t="str">
        <f ca="1">price</f>
        <v/>
      </c>
      <c r="U2584" s="4"/>
      <c r="V2584" s="4"/>
      <c r="W2584" s="221" t="str">
        <f ca="1">commission</f>
        <v/>
      </c>
      <c r="X2584" s="301"/>
    </row>
    <row r="2585" spans="1:24" x14ac:dyDescent="0.25">
      <c r="A2585" s="6" t="str">
        <f ca="1">no.</f>
        <v/>
      </c>
      <c r="E2585" s="4" t="str">
        <f ca="1">position</f>
        <v/>
      </c>
      <c r="I2585" s="318"/>
      <c r="J2585" s="25"/>
      <c r="L2585" s="4"/>
      <c r="N2585" s="6"/>
      <c r="P2585" s="6"/>
      <c r="Q2585" s="5" t="str">
        <f ca="1">score</f>
        <v/>
      </c>
      <c r="R2585" s="58" t="str">
        <f ca="1">rescore</f>
        <v/>
      </c>
      <c r="S2585" s="11" t="str">
        <f ca="1">price</f>
        <v/>
      </c>
      <c r="U2585" s="4"/>
      <c r="V2585" s="4"/>
      <c r="W2585" s="221" t="str">
        <f ca="1">commission</f>
        <v/>
      </c>
      <c r="X2585" s="301"/>
    </row>
    <row r="2586" spans="1:24" x14ac:dyDescent="0.25">
      <c r="A2586" s="6" t="str">
        <f ca="1">no.</f>
        <v/>
      </c>
      <c r="E2586" s="4" t="str">
        <f ca="1">position</f>
        <v/>
      </c>
      <c r="I2586" s="318"/>
      <c r="J2586" s="25"/>
      <c r="L2586" s="4"/>
      <c r="N2586" s="6"/>
      <c r="P2586" s="6"/>
      <c r="Q2586" s="5" t="str">
        <f ca="1">score</f>
        <v/>
      </c>
      <c r="R2586" s="58" t="str">
        <f ca="1">rescore</f>
        <v/>
      </c>
      <c r="S2586" s="11" t="str">
        <f ca="1">price</f>
        <v/>
      </c>
      <c r="U2586" s="4"/>
      <c r="V2586" s="4"/>
      <c r="W2586" s="221" t="str">
        <f ca="1">commission</f>
        <v/>
      </c>
      <c r="X2586" s="301"/>
    </row>
    <row r="2587" spans="1:24" x14ac:dyDescent="0.25">
      <c r="A2587" s="6" t="str">
        <f ca="1">no.</f>
        <v/>
      </c>
      <c r="E2587" s="4" t="str">
        <f ca="1">position</f>
        <v/>
      </c>
      <c r="I2587" s="318"/>
      <c r="J2587" s="25"/>
      <c r="L2587" s="4"/>
      <c r="N2587" s="6"/>
      <c r="P2587" s="6"/>
      <c r="Q2587" s="5" t="str">
        <f ca="1">score</f>
        <v/>
      </c>
      <c r="R2587" s="58" t="str">
        <f ca="1">rescore</f>
        <v/>
      </c>
      <c r="S2587" s="11" t="str">
        <f ca="1">price</f>
        <v/>
      </c>
      <c r="U2587" s="4"/>
      <c r="V2587" s="4"/>
      <c r="W2587" s="221" t="str">
        <f ca="1">commission</f>
        <v/>
      </c>
      <c r="X2587" s="301"/>
    </row>
    <row r="2588" spans="1:24" x14ac:dyDescent="0.25">
      <c r="A2588" s="6" t="str">
        <f ca="1">no.</f>
        <v/>
      </c>
      <c r="E2588" s="4" t="str">
        <f ca="1">position</f>
        <v/>
      </c>
      <c r="I2588" s="318"/>
      <c r="J2588" s="25"/>
      <c r="L2588" s="4"/>
      <c r="N2588" s="6"/>
      <c r="P2588" s="6"/>
      <c r="Q2588" s="5" t="str">
        <f ca="1">score</f>
        <v/>
      </c>
      <c r="R2588" s="58" t="str">
        <f ca="1">rescore</f>
        <v/>
      </c>
      <c r="S2588" s="11" t="str">
        <f ca="1">price</f>
        <v/>
      </c>
      <c r="U2588" s="4"/>
      <c r="V2588" s="4"/>
      <c r="W2588" s="221" t="str">
        <f ca="1">commission</f>
        <v/>
      </c>
      <c r="X2588" s="301"/>
    </row>
    <row r="2589" spans="1:24" x14ac:dyDescent="0.25">
      <c r="A2589" s="6" t="str">
        <f ca="1">no.</f>
        <v/>
      </c>
      <c r="E2589" s="4" t="str">
        <f ca="1">position</f>
        <v/>
      </c>
      <c r="I2589" s="318"/>
      <c r="J2589" s="25"/>
      <c r="L2589" s="4"/>
      <c r="N2589" s="6"/>
      <c r="P2589" s="6"/>
      <c r="Q2589" s="5" t="str">
        <f ca="1">score</f>
        <v/>
      </c>
      <c r="R2589" s="58" t="str">
        <f ca="1">rescore</f>
        <v/>
      </c>
      <c r="S2589" s="11" t="str">
        <f ca="1">price</f>
        <v/>
      </c>
      <c r="U2589" s="4"/>
      <c r="V2589" s="4"/>
      <c r="W2589" s="221" t="str">
        <f ca="1">commission</f>
        <v/>
      </c>
      <c r="X2589" s="301"/>
    </row>
    <row r="2590" spans="1:24" x14ac:dyDescent="0.25">
      <c r="A2590" s="6" t="str">
        <f ca="1">no.</f>
        <v/>
      </c>
      <c r="E2590" s="4" t="str">
        <f ca="1">position</f>
        <v/>
      </c>
      <c r="I2590" s="318"/>
      <c r="J2590" s="25"/>
      <c r="L2590" s="4"/>
      <c r="N2590" s="6"/>
      <c r="P2590" s="6"/>
      <c r="Q2590" s="5" t="str">
        <f ca="1">score</f>
        <v/>
      </c>
      <c r="R2590" s="58" t="str">
        <f ca="1">rescore</f>
        <v/>
      </c>
      <c r="S2590" s="11" t="str">
        <f ca="1">price</f>
        <v/>
      </c>
      <c r="U2590" s="4"/>
      <c r="V2590" s="4"/>
      <c r="W2590" s="221" t="str">
        <f ca="1">commission</f>
        <v/>
      </c>
      <c r="X2590" s="301"/>
    </row>
    <row r="2591" spans="1:24" x14ac:dyDescent="0.25">
      <c r="A2591" s="6" t="str">
        <f ca="1">no.</f>
        <v/>
      </c>
      <c r="E2591" s="4" t="str">
        <f ca="1">position</f>
        <v/>
      </c>
      <c r="I2591" s="318"/>
      <c r="J2591" s="25"/>
      <c r="L2591" s="4"/>
      <c r="N2591" s="6"/>
      <c r="P2591" s="6"/>
      <c r="Q2591" s="5" t="str">
        <f ca="1">score</f>
        <v/>
      </c>
      <c r="R2591" s="58" t="str">
        <f ca="1">rescore</f>
        <v/>
      </c>
      <c r="S2591" s="11" t="str">
        <f ca="1">price</f>
        <v/>
      </c>
      <c r="U2591" s="4"/>
      <c r="V2591" s="4"/>
      <c r="W2591" s="221" t="str">
        <f ca="1">commission</f>
        <v/>
      </c>
      <c r="X2591" s="301"/>
    </row>
    <row r="2592" spans="1:24" x14ac:dyDescent="0.25">
      <c r="A2592" s="6" t="str">
        <f ca="1">no.</f>
        <v/>
      </c>
      <c r="E2592" s="4" t="str">
        <f ca="1">position</f>
        <v/>
      </c>
      <c r="I2592" s="318"/>
      <c r="J2592" s="25"/>
      <c r="L2592" s="4"/>
      <c r="N2592" s="6"/>
      <c r="P2592" s="6"/>
      <c r="Q2592" s="5" t="str">
        <f ca="1">score</f>
        <v/>
      </c>
      <c r="R2592" s="58" t="str">
        <f ca="1">rescore</f>
        <v/>
      </c>
      <c r="S2592" s="11" t="str">
        <f ca="1">price</f>
        <v/>
      </c>
      <c r="U2592" s="4"/>
      <c r="V2592" s="4"/>
      <c r="W2592" s="221" t="str">
        <f ca="1">commission</f>
        <v/>
      </c>
      <c r="X2592" s="301"/>
    </row>
    <row r="2593" spans="1:24" x14ac:dyDescent="0.25">
      <c r="A2593" s="6" t="str">
        <f ca="1">no.</f>
        <v/>
      </c>
      <c r="E2593" s="4" t="str">
        <f ca="1">position</f>
        <v/>
      </c>
      <c r="I2593" s="318"/>
      <c r="J2593" s="25"/>
      <c r="L2593" s="4"/>
      <c r="N2593" s="6"/>
      <c r="P2593" s="6"/>
      <c r="Q2593" s="5" t="str">
        <f ca="1">score</f>
        <v/>
      </c>
      <c r="R2593" s="58" t="str">
        <f ca="1">rescore</f>
        <v/>
      </c>
      <c r="S2593" s="11" t="str">
        <f ca="1">price</f>
        <v/>
      </c>
      <c r="U2593" s="4"/>
      <c r="V2593" s="4"/>
      <c r="W2593" s="221" t="str">
        <f ca="1">commission</f>
        <v/>
      </c>
      <c r="X2593" s="301"/>
    </row>
    <row r="2594" spans="1:24" x14ac:dyDescent="0.25">
      <c r="A2594" s="6" t="str">
        <f ca="1">no.</f>
        <v/>
      </c>
      <c r="E2594" s="4" t="str">
        <f ca="1">position</f>
        <v/>
      </c>
      <c r="I2594" s="318"/>
      <c r="J2594" s="25"/>
      <c r="L2594" s="4"/>
      <c r="N2594" s="6"/>
      <c r="P2594" s="6"/>
      <c r="Q2594" s="5" t="str">
        <f ca="1">score</f>
        <v/>
      </c>
      <c r="R2594" s="58" t="str">
        <f ca="1">rescore</f>
        <v/>
      </c>
      <c r="S2594" s="11" t="str">
        <f ca="1">price</f>
        <v/>
      </c>
      <c r="U2594" s="4"/>
      <c r="V2594" s="4"/>
      <c r="W2594" s="221" t="str">
        <f ca="1">commission</f>
        <v/>
      </c>
      <c r="X2594" s="301"/>
    </row>
    <row r="2595" spans="1:24" x14ac:dyDescent="0.25">
      <c r="A2595" s="6" t="str">
        <f ca="1">no.</f>
        <v/>
      </c>
      <c r="E2595" s="4" t="str">
        <f ca="1">position</f>
        <v/>
      </c>
      <c r="I2595" s="318"/>
      <c r="J2595" s="25"/>
      <c r="L2595" s="4"/>
      <c r="N2595" s="6"/>
      <c r="P2595" s="6"/>
      <c r="Q2595" s="5" t="str">
        <f ca="1">score</f>
        <v/>
      </c>
      <c r="R2595" s="58" t="str">
        <f ca="1">rescore</f>
        <v/>
      </c>
      <c r="S2595" s="11" t="str">
        <f ca="1">price</f>
        <v/>
      </c>
      <c r="U2595" s="4"/>
      <c r="V2595" s="4"/>
      <c r="W2595" s="221" t="str">
        <f ca="1">commission</f>
        <v/>
      </c>
      <c r="X2595" s="301"/>
    </row>
    <row r="2596" spans="1:24" x14ac:dyDescent="0.25">
      <c r="A2596" s="6" t="str">
        <f ca="1">no.</f>
        <v/>
      </c>
      <c r="E2596" s="4" t="str">
        <f ca="1">position</f>
        <v/>
      </c>
      <c r="I2596" s="318"/>
      <c r="J2596" s="25"/>
      <c r="L2596" s="4"/>
      <c r="N2596" s="6"/>
      <c r="P2596" s="6"/>
      <c r="Q2596" s="5" t="str">
        <f ca="1">score</f>
        <v/>
      </c>
      <c r="R2596" s="58" t="str">
        <f ca="1">rescore</f>
        <v/>
      </c>
      <c r="S2596" s="11" t="str">
        <f ca="1">price</f>
        <v/>
      </c>
      <c r="U2596" s="4"/>
      <c r="V2596" s="4"/>
      <c r="W2596" s="221" t="str">
        <f ca="1">commission</f>
        <v/>
      </c>
      <c r="X2596" s="301"/>
    </row>
    <row r="2597" spans="1:24" x14ac:dyDescent="0.25">
      <c r="A2597" s="6" t="str">
        <f ca="1">no.</f>
        <v/>
      </c>
      <c r="E2597" s="4" t="str">
        <f ca="1">position</f>
        <v/>
      </c>
      <c r="I2597" s="318"/>
      <c r="J2597" s="25"/>
      <c r="L2597" s="4"/>
      <c r="N2597" s="6"/>
      <c r="P2597" s="6"/>
      <c r="Q2597" s="5" t="str">
        <f ca="1">score</f>
        <v/>
      </c>
      <c r="R2597" s="58" t="str">
        <f ca="1">rescore</f>
        <v/>
      </c>
      <c r="S2597" s="11" t="str">
        <f ca="1">price</f>
        <v/>
      </c>
      <c r="U2597" s="4"/>
      <c r="V2597" s="4"/>
      <c r="W2597" s="221" t="str">
        <f ca="1">commission</f>
        <v/>
      </c>
      <c r="X2597" s="301"/>
    </row>
    <row r="2598" spans="1:24" x14ac:dyDescent="0.25">
      <c r="A2598" s="6" t="str">
        <f ca="1">no.</f>
        <v/>
      </c>
      <c r="E2598" s="4" t="str">
        <f ca="1">position</f>
        <v/>
      </c>
      <c r="I2598" s="318"/>
      <c r="J2598" s="25"/>
      <c r="L2598" s="4"/>
      <c r="N2598" s="6"/>
      <c r="P2598" s="6"/>
      <c r="Q2598" s="5" t="str">
        <f ca="1">score</f>
        <v/>
      </c>
      <c r="R2598" s="58" t="str">
        <f ca="1">rescore</f>
        <v/>
      </c>
      <c r="S2598" s="11" t="str">
        <f ca="1">price</f>
        <v/>
      </c>
      <c r="U2598" s="4"/>
      <c r="V2598" s="4"/>
      <c r="W2598" s="221" t="str">
        <f ca="1">commission</f>
        <v/>
      </c>
      <c r="X2598" s="301"/>
    </row>
    <row r="2599" spans="1:24" x14ac:dyDescent="0.25">
      <c r="A2599" s="6" t="str">
        <f ca="1">no.</f>
        <v/>
      </c>
      <c r="E2599" s="4" t="str">
        <f ca="1">position</f>
        <v/>
      </c>
      <c r="I2599" s="318"/>
      <c r="J2599" s="25"/>
      <c r="L2599" s="4"/>
      <c r="N2599" s="6"/>
      <c r="P2599" s="6"/>
      <c r="Q2599" s="5" t="str">
        <f ca="1">score</f>
        <v/>
      </c>
      <c r="R2599" s="58" t="str">
        <f ca="1">rescore</f>
        <v/>
      </c>
      <c r="S2599" s="11" t="str">
        <f ca="1">price</f>
        <v/>
      </c>
      <c r="U2599" s="4"/>
      <c r="V2599" s="4"/>
      <c r="W2599" s="221" t="str">
        <f ca="1">commission</f>
        <v/>
      </c>
      <c r="X2599" s="301"/>
    </row>
    <row r="2600" spans="1:24" x14ac:dyDescent="0.25">
      <c r="A2600" s="6" t="str">
        <f ca="1">no.</f>
        <v/>
      </c>
      <c r="E2600" s="4" t="str">
        <f ca="1">position</f>
        <v/>
      </c>
      <c r="I2600" s="318"/>
      <c r="J2600" s="25"/>
      <c r="L2600" s="4"/>
      <c r="N2600" s="6"/>
      <c r="P2600" s="6"/>
      <c r="Q2600" s="5" t="str">
        <f ca="1">score</f>
        <v/>
      </c>
      <c r="R2600" s="58" t="str">
        <f ca="1">rescore</f>
        <v/>
      </c>
      <c r="S2600" s="11" t="str">
        <f ca="1">price</f>
        <v/>
      </c>
      <c r="U2600" s="4"/>
      <c r="V2600" s="4"/>
      <c r="W2600" s="221" t="str">
        <f ca="1">commission</f>
        <v/>
      </c>
      <c r="X2600" s="301"/>
    </row>
    <row r="2601" spans="1:24" x14ac:dyDescent="0.25">
      <c r="A2601" s="6" t="str">
        <f ca="1">no.</f>
        <v/>
      </c>
      <c r="E2601" s="4" t="str">
        <f ca="1">position</f>
        <v/>
      </c>
      <c r="I2601" s="318"/>
      <c r="J2601" s="25"/>
      <c r="L2601" s="4"/>
      <c r="N2601" s="6"/>
      <c r="P2601" s="6"/>
      <c r="Q2601" s="5" t="str">
        <f ca="1">score</f>
        <v/>
      </c>
      <c r="R2601" s="58" t="str">
        <f ca="1">rescore</f>
        <v/>
      </c>
      <c r="S2601" s="11" t="str">
        <f ca="1">price</f>
        <v/>
      </c>
      <c r="U2601" s="4"/>
      <c r="V2601" s="4"/>
      <c r="W2601" s="221" t="str">
        <f ca="1">commission</f>
        <v/>
      </c>
      <c r="X2601" s="301"/>
    </row>
    <row r="2602" spans="1:24" x14ac:dyDescent="0.25">
      <c r="A2602" s="6" t="str">
        <f ca="1">no.</f>
        <v/>
      </c>
      <c r="E2602" s="4" t="str">
        <f ca="1">position</f>
        <v/>
      </c>
      <c r="I2602" s="318"/>
      <c r="J2602" s="25"/>
      <c r="L2602" s="4"/>
      <c r="N2602" s="6"/>
      <c r="P2602" s="6"/>
      <c r="Q2602" s="5" t="str">
        <f ca="1">score</f>
        <v/>
      </c>
      <c r="R2602" s="58" t="str">
        <f ca="1">rescore</f>
        <v/>
      </c>
      <c r="S2602" s="11" t="str">
        <f ca="1">price</f>
        <v/>
      </c>
      <c r="U2602" s="4"/>
      <c r="V2602" s="4"/>
      <c r="W2602" s="221" t="str">
        <f ca="1">commission</f>
        <v/>
      </c>
      <c r="X2602" s="301"/>
    </row>
    <row r="2603" spans="1:24" x14ac:dyDescent="0.25">
      <c r="A2603" s="6" t="str">
        <f ca="1">no.</f>
        <v/>
      </c>
      <c r="E2603" s="4" t="str">
        <f ca="1">position</f>
        <v/>
      </c>
      <c r="I2603" s="318"/>
      <c r="J2603" s="25"/>
      <c r="L2603" s="4"/>
      <c r="N2603" s="6"/>
      <c r="P2603" s="6"/>
      <c r="Q2603" s="5" t="str">
        <f ca="1">score</f>
        <v/>
      </c>
      <c r="R2603" s="58" t="str">
        <f ca="1">rescore</f>
        <v/>
      </c>
      <c r="S2603" s="11" t="str">
        <f ca="1">price</f>
        <v/>
      </c>
      <c r="U2603" s="4"/>
      <c r="V2603" s="4"/>
      <c r="W2603" s="221" t="str">
        <f ca="1">commission</f>
        <v/>
      </c>
      <c r="X2603" s="301"/>
    </row>
    <row r="2604" spans="1:24" x14ac:dyDescent="0.25">
      <c r="A2604" s="6" t="str">
        <f ca="1">no.</f>
        <v/>
      </c>
      <c r="E2604" s="4" t="str">
        <f ca="1">position</f>
        <v/>
      </c>
      <c r="I2604" s="318"/>
      <c r="J2604" s="25"/>
      <c r="L2604" s="4"/>
      <c r="N2604" s="6"/>
      <c r="P2604" s="6"/>
      <c r="Q2604" s="5" t="str">
        <f ca="1">score</f>
        <v/>
      </c>
      <c r="R2604" s="58" t="str">
        <f ca="1">rescore</f>
        <v/>
      </c>
      <c r="S2604" s="11" t="str">
        <f ca="1">price</f>
        <v/>
      </c>
      <c r="U2604" s="4"/>
      <c r="V2604" s="4"/>
      <c r="W2604" s="221" t="str">
        <f ca="1">commission</f>
        <v/>
      </c>
      <c r="X2604" s="301"/>
    </row>
    <row r="2605" spans="1:24" x14ac:dyDescent="0.25">
      <c r="A2605" s="6" t="str">
        <f ca="1">no.</f>
        <v/>
      </c>
      <c r="E2605" s="4" t="str">
        <f ca="1">position</f>
        <v/>
      </c>
      <c r="I2605" s="318"/>
      <c r="J2605" s="25"/>
      <c r="L2605" s="4"/>
      <c r="N2605" s="6"/>
      <c r="P2605" s="6"/>
      <c r="Q2605" s="5" t="str">
        <f ca="1">score</f>
        <v/>
      </c>
      <c r="R2605" s="58" t="str">
        <f ca="1">rescore</f>
        <v/>
      </c>
      <c r="S2605" s="11" t="str">
        <f ca="1">price</f>
        <v/>
      </c>
      <c r="U2605" s="4"/>
      <c r="V2605" s="4"/>
      <c r="W2605" s="221" t="str">
        <f ca="1">commission</f>
        <v/>
      </c>
      <c r="X2605" s="301"/>
    </row>
    <row r="2606" spans="1:24" x14ac:dyDescent="0.25">
      <c r="A2606" s="6" t="str">
        <f ca="1">no.</f>
        <v/>
      </c>
      <c r="E2606" s="4" t="str">
        <f ca="1">position</f>
        <v/>
      </c>
      <c r="I2606" s="318"/>
      <c r="J2606" s="25"/>
      <c r="L2606" s="4"/>
      <c r="N2606" s="6"/>
      <c r="P2606" s="6"/>
      <c r="Q2606" s="5" t="str">
        <f ca="1">score</f>
        <v/>
      </c>
      <c r="R2606" s="58" t="str">
        <f ca="1">rescore</f>
        <v/>
      </c>
      <c r="S2606" s="11" t="str">
        <f ca="1">price</f>
        <v/>
      </c>
      <c r="U2606" s="4"/>
      <c r="V2606" s="4"/>
      <c r="W2606" s="221" t="str">
        <f ca="1">commission</f>
        <v/>
      </c>
      <c r="X2606" s="301"/>
    </row>
    <row r="2607" spans="1:24" x14ac:dyDescent="0.25">
      <c r="A2607" s="6" t="str">
        <f ca="1">no.</f>
        <v/>
      </c>
      <c r="E2607" s="4" t="str">
        <f ca="1">position</f>
        <v/>
      </c>
      <c r="I2607" s="318"/>
      <c r="J2607" s="25"/>
      <c r="L2607" s="4"/>
      <c r="N2607" s="6"/>
      <c r="P2607" s="6"/>
      <c r="Q2607" s="5" t="str">
        <f ca="1">score</f>
        <v/>
      </c>
      <c r="R2607" s="58" t="str">
        <f ca="1">rescore</f>
        <v/>
      </c>
      <c r="S2607" s="11" t="str">
        <f ca="1">price</f>
        <v/>
      </c>
      <c r="U2607" s="4"/>
      <c r="V2607" s="4"/>
      <c r="W2607" s="221" t="str">
        <f ca="1">commission</f>
        <v/>
      </c>
      <c r="X2607" s="301"/>
    </row>
    <row r="2608" spans="1:24" x14ac:dyDescent="0.25">
      <c r="A2608" s="6" t="str">
        <f ca="1">no.</f>
        <v/>
      </c>
      <c r="E2608" s="4" t="str">
        <f ca="1">position</f>
        <v/>
      </c>
      <c r="I2608" s="318"/>
      <c r="J2608" s="25"/>
      <c r="L2608" s="4"/>
      <c r="N2608" s="6"/>
      <c r="P2608" s="6"/>
      <c r="Q2608" s="5" t="str">
        <f ca="1">score</f>
        <v/>
      </c>
      <c r="R2608" s="58" t="str">
        <f ca="1">rescore</f>
        <v/>
      </c>
      <c r="S2608" s="11" t="str">
        <f ca="1">price</f>
        <v/>
      </c>
      <c r="U2608" s="4"/>
      <c r="V2608" s="4"/>
      <c r="W2608" s="221" t="str">
        <f ca="1">commission</f>
        <v/>
      </c>
      <c r="X2608" s="301"/>
    </row>
    <row r="2609" spans="1:24" x14ac:dyDescent="0.25">
      <c r="A2609" s="6" t="str">
        <f ca="1">no.</f>
        <v/>
      </c>
      <c r="E2609" s="4" t="str">
        <f ca="1">position</f>
        <v/>
      </c>
      <c r="I2609" s="318"/>
      <c r="J2609" s="25"/>
      <c r="L2609" s="4"/>
      <c r="N2609" s="6"/>
      <c r="P2609" s="6"/>
      <c r="Q2609" s="5" t="str">
        <f ca="1">score</f>
        <v/>
      </c>
      <c r="R2609" s="58" t="str">
        <f ca="1">rescore</f>
        <v/>
      </c>
      <c r="S2609" s="11" t="str">
        <f ca="1">price</f>
        <v/>
      </c>
      <c r="U2609" s="4"/>
      <c r="V2609" s="4"/>
      <c r="W2609" s="221" t="str">
        <f ca="1">commission</f>
        <v/>
      </c>
      <c r="X2609" s="301"/>
    </row>
    <row r="2610" spans="1:24" x14ac:dyDescent="0.25">
      <c r="A2610" s="6" t="str">
        <f ca="1">no.</f>
        <v/>
      </c>
      <c r="E2610" s="4" t="str">
        <f ca="1">position</f>
        <v/>
      </c>
      <c r="I2610" s="318"/>
      <c r="J2610" s="25"/>
      <c r="L2610" s="4"/>
      <c r="N2610" s="6"/>
      <c r="P2610" s="6"/>
      <c r="Q2610" s="5" t="str">
        <f ca="1">score</f>
        <v/>
      </c>
      <c r="R2610" s="58" t="str">
        <f ca="1">rescore</f>
        <v/>
      </c>
      <c r="S2610" s="11" t="str">
        <f ca="1">price</f>
        <v/>
      </c>
      <c r="U2610" s="4"/>
      <c r="V2610" s="4"/>
      <c r="W2610" s="221" t="str">
        <f ca="1">commission</f>
        <v/>
      </c>
      <c r="X2610" s="301"/>
    </row>
    <row r="2611" spans="1:24" x14ac:dyDescent="0.25">
      <c r="A2611" s="6" t="str">
        <f ca="1">no.</f>
        <v/>
      </c>
      <c r="E2611" s="4" t="str">
        <f ca="1">position</f>
        <v/>
      </c>
      <c r="I2611" s="318"/>
      <c r="J2611" s="25"/>
      <c r="L2611" s="4"/>
      <c r="N2611" s="6"/>
      <c r="P2611" s="6"/>
      <c r="Q2611" s="5" t="str">
        <f ca="1">score</f>
        <v/>
      </c>
      <c r="R2611" s="58" t="str">
        <f ca="1">rescore</f>
        <v/>
      </c>
      <c r="S2611" s="11" t="str">
        <f ca="1">price</f>
        <v/>
      </c>
      <c r="U2611" s="4"/>
      <c r="V2611" s="4"/>
      <c r="W2611" s="221" t="str">
        <f ca="1">commission</f>
        <v/>
      </c>
      <c r="X2611" s="301"/>
    </row>
    <row r="2612" spans="1:24" x14ac:dyDescent="0.25">
      <c r="A2612" s="6" t="str">
        <f ca="1">no.</f>
        <v/>
      </c>
      <c r="E2612" s="4" t="str">
        <f ca="1">position</f>
        <v/>
      </c>
      <c r="I2612" s="318"/>
      <c r="J2612" s="25"/>
      <c r="L2612" s="4"/>
      <c r="N2612" s="6"/>
      <c r="P2612" s="6"/>
      <c r="Q2612" s="5" t="str">
        <f ca="1">score</f>
        <v/>
      </c>
      <c r="R2612" s="58" t="str">
        <f ca="1">rescore</f>
        <v/>
      </c>
      <c r="S2612" s="11" t="str">
        <f ca="1">price</f>
        <v/>
      </c>
      <c r="U2612" s="4"/>
      <c r="V2612" s="4"/>
      <c r="W2612" s="221" t="str">
        <f ca="1">commission</f>
        <v/>
      </c>
      <c r="X2612" s="301"/>
    </row>
    <row r="2613" spans="1:24" x14ac:dyDescent="0.25">
      <c r="A2613" s="6" t="str">
        <f ca="1">no.</f>
        <v/>
      </c>
      <c r="E2613" s="4" t="str">
        <f ca="1">position</f>
        <v/>
      </c>
      <c r="I2613" s="318"/>
      <c r="J2613" s="25"/>
      <c r="L2613" s="4"/>
      <c r="N2613" s="6"/>
      <c r="P2613" s="6"/>
      <c r="Q2613" s="5" t="str">
        <f ca="1">score</f>
        <v/>
      </c>
      <c r="R2613" s="58" t="str">
        <f ca="1">rescore</f>
        <v/>
      </c>
      <c r="S2613" s="11" t="str">
        <f ca="1">price</f>
        <v/>
      </c>
      <c r="U2613" s="4"/>
      <c r="V2613" s="4"/>
      <c r="W2613" s="221" t="str">
        <f ca="1">commission</f>
        <v/>
      </c>
      <c r="X2613" s="301"/>
    </row>
    <row r="2614" spans="1:24" x14ac:dyDescent="0.25">
      <c r="A2614" s="6" t="str">
        <f ca="1">no.</f>
        <v/>
      </c>
      <c r="E2614" s="4" t="str">
        <f ca="1">position</f>
        <v/>
      </c>
      <c r="I2614" s="318"/>
      <c r="J2614" s="25"/>
      <c r="L2614" s="4"/>
      <c r="N2614" s="6"/>
      <c r="P2614" s="6"/>
      <c r="Q2614" s="5" t="str">
        <f ca="1">score</f>
        <v/>
      </c>
      <c r="R2614" s="58" t="str">
        <f ca="1">rescore</f>
        <v/>
      </c>
      <c r="S2614" s="11" t="str">
        <f ca="1">price</f>
        <v/>
      </c>
      <c r="U2614" s="4"/>
      <c r="V2614" s="4"/>
      <c r="W2614" s="221" t="str">
        <f ca="1">commission</f>
        <v/>
      </c>
      <c r="X2614" s="301"/>
    </row>
    <row r="2615" spans="1:24" x14ac:dyDescent="0.25">
      <c r="A2615" s="6" t="str">
        <f ca="1">no.</f>
        <v/>
      </c>
      <c r="E2615" s="4" t="str">
        <f ca="1">position</f>
        <v/>
      </c>
      <c r="I2615" s="318"/>
      <c r="J2615" s="25"/>
      <c r="L2615" s="4"/>
      <c r="N2615" s="6"/>
      <c r="P2615" s="6"/>
      <c r="Q2615" s="5" t="str">
        <f ca="1">score</f>
        <v/>
      </c>
      <c r="R2615" s="58" t="str">
        <f ca="1">rescore</f>
        <v/>
      </c>
      <c r="S2615" s="11" t="str">
        <f ca="1">price</f>
        <v/>
      </c>
      <c r="U2615" s="4"/>
      <c r="V2615" s="4"/>
      <c r="W2615" s="221" t="str">
        <f ca="1">commission</f>
        <v/>
      </c>
      <c r="X2615" s="301"/>
    </row>
    <row r="2616" spans="1:24" x14ac:dyDescent="0.25">
      <c r="A2616" s="6" t="str">
        <f ca="1">no.</f>
        <v/>
      </c>
      <c r="E2616" s="4" t="str">
        <f ca="1">position</f>
        <v/>
      </c>
      <c r="I2616" s="318"/>
      <c r="J2616" s="25"/>
      <c r="L2616" s="4"/>
      <c r="N2616" s="6"/>
      <c r="P2616" s="6"/>
      <c r="Q2616" s="5" t="str">
        <f ca="1">score</f>
        <v/>
      </c>
      <c r="R2616" s="58" t="str">
        <f ca="1">rescore</f>
        <v/>
      </c>
      <c r="S2616" s="11" t="str">
        <f ca="1">price</f>
        <v/>
      </c>
      <c r="U2616" s="4"/>
      <c r="V2616" s="4"/>
      <c r="W2616" s="221" t="str">
        <f ca="1">commission</f>
        <v/>
      </c>
      <c r="X2616" s="301"/>
    </row>
    <row r="2617" spans="1:24" x14ac:dyDescent="0.25">
      <c r="A2617" s="6" t="str">
        <f ca="1">no.</f>
        <v/>
      </c>
      <c r="E2617" s="4" t="str">
        <f ca="1">position</f>
        <v/>
      </c>
      <c r="I2617" s="318"/>
      <c r="J2617" s="25"/>
      <c r="L2617" s="4"/>
      <c r="N2617" s="6"/>
      <c r="P2617" s="6"/>
      <c r="Q2617" s="5" t="str">
        <f ca="1">score</f>
        <v/>
      </c>
      <c r="R2617" s="58" t="str">
        <f ca="1">rescore</f>
        <v/>
      </c>
      <c r="S2617" s="11" t="str">
        <f ca="1">price</f>
        <v/>
      </c>
      <c r="U2617" s="4"/>
      <c r="V2617" s="4"/>
      <c r="W2617" s="221" t="str">
        <f ca="1">commission</f>
        <v/>
      </c>
      <c r="X2617" s="301"/>
    </row>
    <row r="2618" spans="1:24" x14ac:dyDescent="0.25">
      <c r="A2618" s="6" t="str">
        <f ca="1">no.</f>
        <v/>
      </c>
      <c r="E2618" s="4" t="str">
        <f ca="1">position</f>
        <v/>
      </c>
      <c r="I2618" s="318"/>
      <c r="J2618" s="25"/>
      <c r="L2618" s="4"/>
      <c r="N2618" s="6"/>
      <c r="P2618" s="6"/>
      <c r="Q2618" s="5" t="str">
        <f ca="1">score</f>
        <v/>
      </c>
      <c r="R2618" s="58" t="str">
        <f ca="1">rescore</f>
        <v/>
      </c>
      <c r="S2618" s="11" t="str">
        <f ca="1">price</f>
        <v/>
      </c>
      <c r="U2618" s="4"/>
      <c r="V2618" s="4"/>
      <c r="W2618" s="221" t="str">
        <f ca="1">commission</f>
        <v/>
      </c>
      <c r="X2618" s="301"/>
    </row>
    <row r="2619" spans="1:24" x14ac:dyDescent="0.25">
      <c r="A2619" s="6" t="str">
        <f ca="1">no.</f>
        <v/>
      </c>
      <c r="E2619" s="4" t="str">
        <f ca="1">position</f>
        <v/>
      </c>
      <c r="I2619" s="318"/>
      <c r="J2619" s="25"/>
      <c r="L2619" s="4"/>
      <c r="N2619" s="6"/>
      <c r="P2619" s="6"/>
      <c r="Q2619" s="5" t="str">
        <f ca="1">score</f>
        <v/>
      </c>
      <c r="R2619" s="58" t="str">
        <f ca="1">rescore</f>
        <v/>
      </c>
      <c r="S2619" s="11" t="str">
        <f ca="1">price</f>
        <v/>
      </c>
      <c r="U2619" s="4"/>
      <c r="V2619" s="4"/>
      <c r="W2619" s="221" t="str">
        <f ca="1">commission</f>
        <v/>
      </c>
      <c r="X2619" s="301"/>
    </row>
    <row r="2620" spans="1:24" x14ac:dyDescent="0.25">
      <c r="A2620" s="6" t="str">
        <f ca="1">no.</f>
        <v/>
      </c>
      <c r="E2620" s="4" t="str">
        <f ca="1">position</f>
        <v/>
      </c>
      <c r="I2620" s="318"/>
      <c r="J2620" s="25"/>
      <c r="L2620" s="4"/>
      <c r="N2620" s="6"/>
      <c r="P2620" s="6"/>
      <c r="Q2620" s="5" t="str">
        <f ca="1">score</f>
        <v/>
      </c>
      <c r="R2620" s="58" t="str">
        <f ca="1">rescore</f>
        <v/>
      </c>
      <c r="S2620" s="11" t="str">
        <f ca="1">price</f>
        <v/>
      </c>
      <c r="U2620" s="4"/>
      <c r="V2620" s="4"/>
      <c r="W2620" s="221" t="str">
        <f ca="1">commission</f>
        <v/>
      </c>
      <c r="X2620" s="301"/>
    </row>
    <row r="2621" spans="1:24" x14ac:dyDescent="0.25">
      <c r="A2621" s="6" t="str">
        <f ca="1">no.</f>
        <v/>
      </c>
      <c r="E2621" s="4" t="str">
        <f ca="1">position</f>
        <v/>
      </c>
      <c r="I2621" s="318"/>
      <c r="J2621" s="25"/>
      <c r="L2621" s="4"/>
      <c r="N2621" s="6"/>
      <c r="P2621" s="6"/>
      <c r="Q2621" s="5" t="str">
        <f ca="1">score</f>
        <v/>
      </c>
      <c r="R2621" s="58" t="str">
        <f ca="1">rescore</f>
        <v/>
      </c>
      <c r="S2621" s="11" t="str">
        <f ca="1">price</f>
        <v/>
      </c>
      <c r="U2621" s="4"/>
      <c r="V2621" s="4"/>
      <c r="W2621" s="221" t="str">
        <f ca="1">commission</f>
        <v/>
      </c>
      <c r="X2621" s="301"/>
    </row>
    <row r="2622" spans="1:24" x14ac:dyDescent="0.25">
      <c r="A2622" s="6" t="str">
        <f ca="1">no.</f>
        <v/>
      </c>
      <c r="E2622" s="4" t="str">
        <f ca="1">position</f>
        <v/>
      </c>
      <c r="I2622" s="318"/>
      <c r="J2622" s="25"/>
      <c r="L2622" s="4"/>
      <c r="N2622" s="6"/>
      <c r="P2622" s="6"/>
      <c r="Q2622" s="5" t="str">
        <f ca="1">score</f>
        <v/>
      </c>
      <c r="R2622" s="58" t="str">
        <f ca="1">rescore</f>
        <v/>
      </c>
      <c r="S2622" s="11" t="str">
        <f ca="1">price</f>
        <v/>
      </c>
      <c r="U2622" s="4"/>
      <c r="V2622" s="4"/>
      <c r="W2622" s="221" t="str">
        <f ca="1">commission</f>
        <v/>
      </c>
      <c r="X2622" s="301"/>
    </row>
    <row r="2623" spans="1:24" x14ac:dyDescent="0.25">
      <c r="A2623" s="6" t="str">
        <f ca="1">no.</f>
        <v/>
      </c>
      <c r="E2623" s="4" t="str">
        <f ca="1">position</f>
        <v/>
      </c>
      <c r="I2623" s="318"/>
      <c r="J2623" s="25"/>
      <c r="L2623" s="4"/>
      <c r="N2623" s="6"/>
      <c r="P2623" s="6"/>
      <c r="Q2623" s="5" t="str">
        <f ca="1">score</f>
        <v/>
      </c>
      <c r="R2623" s="58" t="str">
        <f ca="1">rescore</f>
        <v/>
      </c>
      <c r="S2623" s="11" t="str">
        <f ca="1">price</f>
        <v/>
      </c>
      <c r="U2623" s="4"/>
      <c r="V2623" s="4"/>
      <c r="W2623" s="221" t="str">
        <f ca="1">commission</f>
        <v/>
      </c>
      <c r="X2623" s="301"/>
    </row>
    <row r="2624" spans="1:24" x14ac:dyDescent="0.25">
      <c r="A2624" s="6" t="str">
        <f ca="1">no.</f>
        <v/>
      </c>
      <c r="E2624" s="4" t="str">
        <f ca="1">position</f>
        <v/>
      </c>
      <c r="I2624" s="318"/>
      <c r="J2624" s="25"/>
      <c r="L2624" s="4"/>
      <c r="N2624" s="6"/>
      <c r="P2624" s="6"/>
      <c r="Q2624" s="5" t="str">
        <f ca="1">score</f>
        <v/>
      </c>
      <c r="R2624" s="58" t="str">
        <f ca="1">rescore</f>
        <v/>
      </c>
      <c r="S2624" s="11" t="str">
        <f ca="1">price</f>
        <v/>
      </c>
      <c r="U2624" s="4"/>
      <c r="V2624" s="4"/>
      <c r="W2624" s="221" t="str">
        <f ca="1">commission</f>
        <v/>
      </c>
      <c r="X2624" s="301"/>
    </row>
    <row r="2625" spans="1:24" x14ac:dyDescent="0.25">
      <c r="A2625" s="6" t="str">
        <f ca="1">no.</f>
        <v/>
      </c>
      <c r="E2625" s="4" t="str">
        <f ca="1">position</f>
        <v/>
      </c>
      <c r="I2625" s="318"/>
      <c r="J2625" s="25"/>
      <c r="L2625" s="4"/>
      <c r="N2625" s="6"/>
      <c r="P2625" s="6"/>
      <c r="Q2625" s="5" t="str">
        <f ca="1">score</f>
        <v/>
      </c>
      <c r="R2625" s="58" t="str">
        <f ca="1">rescore</f>
        <v/>
      </c>
      <c r="S2625" s="11" t="str">
        <f ca="1">price</f>
        <v/>
      </c>
      <c r="U2625" s="4"/>
      <c r="V2625" s="4"/>
      <c r="W2625" s="221" t="str">
        <f ca="1">commission</f>
        <v/>
      </c>
      <c r="X2625" s="301"/>
    </row>
    <row r="2626" spans="1:24" x14ac:dyDescent="0.25">
      <c r="A2626" s="6" t="str">
        <f ca="1">no.</f>
        <v/>
      </c>
      <c r="E2626" s="4" t="str">
        <f ca="1">position</f>
        <v/>
      </c>
      <c r="I2626" s="318"/>
      <c r="J2626" s="25"/>
      <c r="L2626" s="4"/>
      <c r="N2626" s="6"/>
      <c r="P2626" s="6"/>
      <c r="Q2626" s="5" t="str">
        <f ca="1">score</f>
        <v/>
      </c>
      <c r="R2626" s="58" t="str">
        <f ca="1">rescore</f>
        <v/>
      </c>
      <c r="S2626" s="11" t="str">
        <f ca="1">price</f>
        <v/>
      </c>
      <c r="U2626" s="4"/>
      <c r="V2626" s="4"/>
      <c r="W2626" s="221" t="str">
        <f ca="1">commission</f>
        <v/>
      </c>
      <c r="X2626" s="301"/>
    </row>
    <row r="2627" spans="1:24" x14ac:dyDescent="0.25">
      <c r="A2627" s="6" t="str">
        <f ca="1">no.</f>
        <v/>
      </c>
      <c r="E2627" s="4" t="str">
        <f ca="1">position</f>
        <v/>
      </c>
      <c r="I2627" s="318"/>
      <c r="J2627" s="25"/>
      <c r="L2627" s="4"/>
      <c r="N2627" s="6"/>
      <c r="P2627" s="6"/>
      <c r="Q2627" s="5" t="str">
        <f ca="1">score</f>
        <v/>
      </c>
      <c r="R2627" s="58" t="str">
        <f ca="1">rescore</f>
        <v/>
      </c>
      <c r="S2627" s="11" t="str">
        <f ca="1">price</f>
        <v/>
      </c>
      <c r="U2627" s="4"/>
      <c r="V2627" s="4"/>
      <c r="W2627" s="221" t="str">
        <f ca="1">commission</f>
        <v/>
      </c>
      <c r="X2627" s="301"/>
    </row>
    <row r="2628" spans="1:24" x14ac:dyDescent="0.25">
      <c r="A2628" s="6" t="str">
        <f ca="1">no.</f>
        <v/>
      </c>
      <c r="E2628" s="4" t="str">
        <f ca="1">position</f>
        <v/>
      </c>
      <c r="I2628" s="318"/>
      <c r="J2628" s="25"/>
      <c r="L2628" s="4"/>
      <c r="N2628" s="6"/>
      <c r="P2628" s="6"/>
      <c r="Q2628" s="5" t="str">
        <f ca="1">score</f>
        <v/>
      </c>
      <c r="R2628" s="58" t="str">
        <f ca="1">rescore</f>
        <v/>
      </c>
      <c r="S2628" s="11" t="str">
        <f ca="1">price</f>
        <v/>
      </c>
      <c r="U2628" s="4"/>
      <c r="V2628" s="4"/>
      <c r="W2628" s="221" t="str">
        <f ca="1">commission</f>
        <v/>
      </c>
      <c r="X2628" s="301"/>
    </row>
    <row r="2629" spans="1:24" x14ac:dyDescent="0.25">
      <c r="A2629" s="6" t="str">
        <f ca="1">no.</f>
        <v/>
      </c>
      <c r="E2629" s="4" t="str">
        <f ca="1">position</f>
        <v/>
      </c>
      <c r="I2629" s="318"/>
      <c r="J2629" s="25"/>
      <c r="L2629" s="4"/>
      <c r="N2629" s="6"/>
      <c r="P2629" s="6"/>
      <c r="Q2629" s="5" t="str">
        <f ca="1">score</f>
        <v/>
      </c>
      <c r="R2629" s="58" t="str">
        <f ca="1">rescore</f>
        <v/>
      </c>
      <c r="S2629" s="11" t="str">
        <f ca="1">price</f>
        <v/>
      </c>
      <c r="U2629" s="4"/>
      <c r="V2629" s="4"/>
      <c r="W2629" s="221" t="str">
        <f ca="1">commission</f>
        <v/>
      </c>
      <c r="X2629" s="301"/>
    </row>
    <row r="2630" spans="1:24" x14ac:dyDescent="0.25">
      <c r="A2630" s="6" t="str">
        <f ca="1">no.</f>
        <v/>
      </c>
      <c r="E2630" s="4" t="str">
        <f ca="1">position</f>
        <v/>
      </c>
      <c r="I2630" s="318"/>
      <c r="J2630" s="25"/>
      <c r="L2630" s="4"/>
      <c r="N2630" s="6"/>
      <c r="P2630" s="6"/>
      <c r="Q2630" s="5" t="str">
        <f ca="1">score</f>
        <v/>
      </c>
      <c r="R2630" s="58" t="str">
        <f ca="1">rescore</f>
        <v/>
      </c>
      <c r="S2630" s="11" t="str">
        <f ca="1">price</f>
        <v/>
      </c>
      <c r="U2630" s="4"/>
      <c r="V2630" s="4"/>
      <c r="W2630" s="221" t="str">
        <f ca="1">commission</f>
        <v/>
      </c>
      <c r="X2630" s="301"/>
    </row>
    <row r="2631" spans="1:24" x14ac:dyDescent="0.25">
      <c r="A2631" s="6" t="str">
        <f ca="1">no.</f>
        <v/>
      </c>
      <c r="E2631" s="4" t="str">
        <f ca="1">position</f>
        <v/>
      </c>
      <c r="I2631" s="318"/>
      <c r="J2631" s="25"/>
      <c r="L2631" s="4"/>
      <c r="N2631" s="6"/>
      <c r="P2631" s="6"/>
      <c r="Q2631" s="5" t="str">
        <f ca="1">score</f>
        <v/>
      </c>
      <c r="R2631" s="58" t="str">
        <f ca="1">rescore</f>
        <v/>
      </c>
      <c r="S2631" s="11" t="str">
        <f ca="1">price</f>
        <v/>
      </c>
      <c r="U2631" s="4"/>
      <c r="V2631" s="4"/>
      <c r="W2631" s="221" t="str">
        <f ca="1">commission</f>
        <v/>
      </c>
      <c r="X2631" s="301"/>
    </row>
    <row r="2632" spans="1:24" x14ac:dyDescent="0.25">
      <c r="A2632" s="6" t="str">
        <f ca="1">no.</f>
        <v/>
      </c>
      <c r="E2632" s="4" t="str">
        <f ca="1">position</f>
        <v/>
      </c>
      <c r="I2632" s="318"/>
      <c r="J2632" s="25"/>
      <c r="L2632" s="4"/>
      <c r="N2632" s="6"/>
      <c r="P2632" s="6"/>
      <c r="Q2632" s="5" t="str">
        <f ca="1">score</f>
        <v/>
      </c>
      <c r="R2632" s="58" t="str">
        <f ca="1">rescore</f>
        <v/>
      </c>
      <c r="S2632" s="11" t="str">
        <f ca="1">price</f>
        <v/>
      </c>
      <c r="U2632" s="4"/>
      <c r="V2632" s="4"/>
      <c r="W2632" s="221" t="str">
        <f ca="1">commission</f>
        <v/>
      </c>
      <c r="X2632" s="301"/>
    </row>
    <row r="2633" spans="1:24" x14ac:dyDescent="0.25">
      <c r="A2633" s="6" t="str">
        <f ca="1">no.</f>
        <v/>
      </c>
      <c r="E2633" s="4" t="str">
        <f ca="1">position</f>
        <v/>
      </c>
      <c r="I2633" s="318"/>
      <c r="J2633" s="25"/>
      <c r="L2633" s="4"/>
      <c r="N2633" s="6"/>
      <c r="P2633" s="6"/>
      <c r="Q2633" s="5" t="str">
        <f ca="1">score</f>
        <v/>
      </c>
      <c r="R2633" s="58" t="str">
        <f ca="1">rescore</f>
        <v/>
      </c>
      <c r="S2633" s="11" t="str">
        <f ca="1">price</f>
        <v/>
      </c>
      <c r="U2633" s="4"/>
      <c r="V2633" s="4"/>
      <c r="W2633" s="221" t="str">
        <f ca="1">commission</f>
        <v/>
      </c>
      <c r="X2633" s="301"/>
    </row>
    <row r="2634" spans="1:24" x14ac:dyDescent="0.25">
      <c r="A2634" s="6" t="str">
        <f ca="1">no.</f>
        <v/>
      </c>
      <c r="E2634" s="4" t="str">
        <f ca="1">position</f>
        <v/>
      </c>
      <c r="I2634" s="318"/>
      <c r="J2634" s="25"/>
      <c r="L2634" s="4"/>
      <c r="N2634" s="6"/>
      <c r="P2634" s="6"/>
      <c r="Q2634" s="5" t="str">
        <f ca="1">score</f>
        <v/>
      </c>
      <c r="R2634" s="58" t="str">
        <f ca="1">rescore</f>
        <v/>
      </c>
      <c r="S2634" s="11" t="str">
        <f ca="1">price</f>
        <v/>
      </c>
      <c r="U2634" s="4"/>
      <c r="V2634" s="4"/>
      <c r="W2634" s="221" t="str">
        <f ca="1">commission</f>
        <v/>
      </c>
      <c r="X2634" s="301"/>
    </row>
    <row r="2635" spans="1:24" x14ac:dyDescent="0.25">
      <c r="A2635" s="6" t="str">
        <f ca="1">no.</f>
        <v/>
      </c>
      <c r="E2635" s="4" t="str">
        <f ca="1">position</f>
        <v/>
      </c>
      <c r="I2635" s="318"/>
      <c r="J2635" s="25"/>
      <c r="L2635" s="4"/>
      <c r="N2635" s="6"/>
      <c r="P2635" s="6"/>
      <c r="Q2635" s="5" t="str">
        <f ca="1">score</f>
        <v/>
      </c>
      <c r="R2635" s="58" t="str">
        <f ca="1">rescore</f>
        <v/>
      </c>
      <c r="S2635" s="11" t="str">
        <f ca="1">price</f>
        <v/>
      </c>
      <c r="U2635" s="4"/>
      <c r="V2635" s="4"/>
      <c r="W2635" s="221" t="str">
        <f ca="1">commission</f>
        <v/>
      </c>
      <c r="X2635" s="301"/>
    </row>
    <row r="2636" spans="1:24" x14ac:dyDescent="0.25">
      <c r="A2636" s="6" t="str">
        <f ca="1">no.</f>
        <v/>
      </c>
      <c r="E2636" s="4" t="str">
        <f ca="1">position</f>
        <v/>
      </c>
      <c r="I2636" s="318"/>
      <c r="J2636" s="25"/>
      <c r="L2636" s="4"/>
      <c r="N2636" s="6"/>
      <c r="P2636" s="6"/>
      <c r="Q2636" s="5" t="str">
        <f ca="1">score</f>
        <v/>
      </c>
      <c r="R2636" s="58" t="str">
        <f ca="1">rescore</f>
        <v/>
      </c>
      <c r="S2636" s="11" t="str">
        <f ca="1">price</f>
        <v/>
      </c>
      <c r="U2636" s="4"/>
      <c r="V2636" s="4"/>
      <c r="W2636" s="221" t="str">
        <f ca="1">commission</f>
        <v/>
      </c>
      <c r="X2636" s="301"/>
    </row>
    <row r="2637" spans="1:24" x14ac:dyDescent="0.25">
      <c r="A2637" s="6" t="str">
        <f ca="1">no.</f>
        <v/>
      </c>
      <c r="E2637" s="4" t="str">
        <f ca="1">position</f>
        <v/>
      </c>
      <c r="I2637" s="318"/>
      <c r="J2637" s="25"/>
      <c r="L2637" s="4"/>
      <c r="N2637" s="6"/>
      <c r="P2637" s="6"/>
      <c r="Q2637" s="5" t="str">
        <f ca="1">score</f>
        <v/>
      </c>
      <c r="R2637" s="58" t="str">
        <f ca="1">rescore</f>
        <v/>
      </c>
      <c r="S2637" s="11" t="str">
        <f ca="1">price</f>
        <v/>
      </c>
      <c r="U2637" s="4"/>
      <c r="V2637" s="4"/>
      <c r="W2637" s="221" t="str">
        <f ca="1">commission</f>
        <v/>
      </c>
      <c r="X2637" s="301"/>
    </row>
    <row r="2638" spans="1:24" x14ac:dyDescent="0.25">
      <c r="A2638" s="6" t="str">
        <f ca="1">no.</f>
        <v/>
      </c>
      <c r="E2638" s="4" t="str">
        <f ca="1">position</f>
        <v/>
      </c>
      <c r="I2638" s="318"/>
      <c r="J2638" s="25"/>
      <c r="L2638" s="4"/>
      <c r="N2638" s="6"/>
      <c r="P2638" s="6"/>
      <c r="Q2638" s="5" t="str">
        <f ca="1">score</f>
        <v/>
      </c>
      <c r="R2638" s="58" t="str">
        <f ca="1">rescore</f>
        <v/>
      </c>
      <c r="S2638" s="11" t="str">
        <f ca="1">price</f>
        <v/>
      </c>
      <c r="U2638" s="4"/>
      <c r="V2638" s="4"/>
      <c r="W2638" s="221" t="str">
        <f ca="1">commission</f>
        <v/>
      </c>
      <c r="X2638" s="301"/>
    </row>
    <row r="2639" spans="1:24" x14ac:dyDescent="0.25">
      <c r="A2639" s="6" t="str">
        <f ca="1">no.</f>
        <v/>
      </c>
      <c r="E2639" s="4" t="str">
        <f ca="1">position</f>
        <v/>
      </c>
      <c r="I2639" s="318"/>
      <c r="J2639" s="25"/>
      <c r="L2639" s="4"/>
      <c r="N2639" s="6"/>
      <c r="P2639" s="6"/>
      <c r="Q2639" s="5" t="str">
        <f ca="1">score</f>
        <v/>
      </c>
      <c r="R2639" s="58" t="str">
        <f ca="1">rescore</f>
        <v/>
      </c>
      <c r="S2639" s="11" t="str">
        <f ca="1">price</f>
        <v/>
      </c>
      <c r="U2639" s="4"/>
      <c r="V2639" s="4"/>
      <c r="W2639" s="221" t="str">
        <f ca="1">commission</f>
        <v/>
      </c>
      <c r="X2639" s="301"/>
    </row>
    <row r="2640" spans="1:24" x14ac:dyDescent="0.25">
      <c r="A2640" s="6" t="str">
        <f ca="1">no.</f>
        <v/>
      </c>
      <c r="E2640" s="4" t="str">
        <f ca="1">position</f>
        <v/>
      </c>
      <c r="I2640" s="318"/>
      <c r="J2640" s="25"/>
      <c r="L2640" s="4"/>
      <c r="N2640" s="6"/>
      <c r="P2640" s="6"/>
      <c r="Q2640" s="5" t="str">
        <f ca="1">score</f>
        <v/>
      </c>
      <c r="R2640" s="58" t="str">
        <f ca="1">rescore</f>
        <v/>
      </c>
      <c r="S2640" s="11" t="str">
        <f ca="1">price</f>
        <v/>
      </c>
      <c r="U2640" s="4"/>
      <c r="V2640" s="4"/>
      <c r="W2640" s="221" t="str">
        <f ca="1">commission</f>
        <v/>
      </c>
      <c r="X2640" s="301"/>
    </row>
    <row r="2641" spans="1:24" x14ac:dyDescent="0.25">
      <c r="A2641" s="6" t="str">
        <f ca="1">no.</f>
        <v/>
      </c>
      <c r="E2641" s="4" t="str">
        <f ca="1">position</f>
        <v/>
      </c>
      <c r="I2641" s="318"/>
      <c r="J2641" s="25"/>
      <c r="L2641" s="4"/>
      <c r="N2641" s="6"/>
      <c r="P2641" s="6"/>
      <c r="Q2641" s="5" t="str">
        <f ca="1">score</f>
        <v/>
      </c>
      <c r="R2641" s="58" t="str">
        <f ca="1">rescore</f>
        <v/>
      </c>
      <c r="S2641" s="11" t="str">
        <f ca="1">price</f>
        <v/>
      </c>
      <c r="U2641" s="4"/>
      <c r="V2641" s="4"/>
      <c r="W2641" s="221" t="str">
        <f ca="1">commission</f>
        <v/>
      </c>
      <c r="X2641" s="301"/>
    </row>
    <row r="2642" spans="1:24" x14ac:dyDescent="0.25">
      <c r="A2642" s="6" t="str">
        <f ca="1">no.</f>
        <v/>
      </c>
      <c r="E2642" s="4" t="str">
        <f ca="1">position</f>
        <v/>
      </c>
      <c r="I2642" s="318"/>
      <c r="J2642" s="25"/>
      <c r="L2642" s="4"/>
      <c r="N2642" s="6"/>
      <c r="P2642" s="6"/>
      <c r="Q2642" s="5" t="str">
        <f ca="1">score</f>
        <v/>
      </c>
      <c r="R2642" s="58" t="str">
        <f ca="1">rescore</f>
        <v/>
      </c>
      <c r="S2642" s="11" t="str">
        <f ca="1">price</f>
        <v/>
      </c>
      <c r="U2642" s="4"/>
      <c r="V2642" s="4"/>
      <c r="W2642" s="221" t="str">
        <f ca="1">commission</f>
        <v/>
      </c>
      <c r="X2642" s="301"/>
    </row>
    <row r="2643" spans="1:24" x14ac:dyDescent="0.25">
      <c r="A2643" s="6" t="str">
        <f ca="1">no.</f>
        <v/>
      </c>
      <c r="E2643" s="4" t="str">
        <f ca="1">position</f>
        <v/>
      </c>
      <c r="I2643" s="318"/>
      <c r="J2643" s="25"/>
      <c r="L2643" s="4"/>
      <c r="N2643" s="6"/>
      <c r="P2643" s="6"/>
      <c r="Q2643" s="5" t="str">
        <f ca="1">score</f>
        <v/>
      </c>
      <c r="R2643" s="58" t="str">
        <f ca="1">rescore</f>
        <v/>
      </c>
      <c r="S2643" s="11" t="str">
        <f ca="1">price</f>
        <v/>
      </c>
      <c r="U2643" s="4"/>
      <c r="V2643" s="4"/>
      <c r="W2643" s="221" t="str">
        <f ca="1">commission</f>
        <v/>
      </c>
      <c r="X2643" s="301"/>
    </row>
    <row r="2644" spans="1:24" x14ac:dyDescent="0.25">
      <c r="A2644" s="6" t="str">
        <f ca="1">no.</f>
        <v/>
      </c>
      <c r="E2644" s="4" t="str">
        <f ca="1">position</f>
        <v/>
      </c>
      <c r="I2644" s="318"/>
      <c r="J2644" s="25"/>
      <c r="L2644" s="4"/>
      <c r="N2644" s="6"/>
      <c r="P2644" s="6"/>
      <c r="Q2644" s="5" t="str">
        <f ca="1">score</f>
        <v/>
      </c>
      <c r="R2644" s="58" t="str">
        <f ca="1">rescore</f>
        <v/>
      </c>
      <c r="S2644" s="11" t="str">
        <f ca="1">price</f>
        <v/>
      </c>
      <c r="U2644" s="4"/>
      <c r="V2644" s="4"/>
      <c r="W2644" s="221" t="str">
        <f ca="1">commission</f>
        <v/>
      </c>
      <c r="X2644" s="301"/>
    </row>
    <row r="2645" spans="1:24" x14ac:dyDescent="0.25">
      <c r="A2645" s="6" t="str">
        <f ca="1">no.</f>
        <v/>
      </c>
      <c r="E2645" s="4" t="str">
        <f ca="1">position</f>
        <v/>
      </c>
      <c r="I2645" s="318"/>
      <c r="J2645" s="25"/>
      <c r="L2645" s="4"/>
      <c r="N2645" s="6"/>
      <c r="P2645" s="6"/>
      <c r="Q2645" s="5" t="str">
        <f ca="1">score</f>
        <v/>
      </c>
      <c r="R2645" s="58" t="str">
        <f ca="1">rescore</f>
        <v/>
      </c>
      <c r="S2645" s="11" t="str">
        <f ca="1">price</f>
        <v/>
      </c>
      <c r="U2645" s="4"/>
      <c r="V2645" s="4"/>
      <c r="W2645" s="221" t="str">
        <f ca="1">commission</f>
        <v/>
      </c>
      <c r="X2645" s="301"/>
    </row>
    <row r="2646" spans="1:24" x14ac:dyDescent="0.25">
      <c r="A2646" s="6" t="str">
        <f ca="1">no.</f>
        <v/>
      </c>
      <c r="E2646" s="4" t="str">
        <f ca="1">position</f>
        <v/>
      </c>
      <c r="I2646" s="318"/>
      <c r="J2646" s="25"/>
      <c r="L2646" s="4"/>
      <c r="N2646" s="6"/>
      <c r="P2646" s="6"/>
      <c r="Q2646" s="5" t="str">
        <f ca="1">score</f>
        <v/>
      </c>
      <c r="R2646" s="58" t="str">
        <f ca="1">rescore</f>
        <v/>
      </c>
      <c r="S2646" s="11" t="str">
        <f ca="1">price</f>
        <v/>
      </c>
      <c r="U2646" s="4"/>
      <c r="V2646" s="4"/>
      <c r="W2646" s="221" t="str">
        <f ca="1">commission</f>
        <v/>
      </c>
      <c r="X2646" s="301"/>
    </row>
    <row r="2647" spans="1:24" x14ac:dyDescent="0.25">
      <c r="A2647" s="6" t="str">
        <f ca="1">no.</f>
        <v/>
      </c>
      <c r="E2647" s="4" t="str">
        <f ca="1">position</f>
        <v/>
      </c>
      <c r="I2647" s="318"/>
      <c r="J2647" s="25"/>
      <c r="L2647" s="4"/>
      <c r="N2647" s="6"/>
      <c r="P2647" s="6"/>
      <c r="Q2647" s="5" t="str">
        <f ca="1">score</f>
        <v/>
      </c>
      <c r="R2647" s="58" t="str">
        <f ca="1">rescore</f>
        <v/>
      </c>
      <c r="S2647" s="11" t="str">
        <f ca="1">price</f>
        <v/>
      </c>
      <c r="U2647" s="4"/>
      <c r="V2647" s="4"/>
      <c r="W2647" s="221" t="str">
        <f ca="1">commission</f>
        <v/>
      </c>
      <c r="X2647" s="301"/>
    </row>
    <row r="2648" spans="1:24" x14ac:dyDescent="0.25">
      <c r="A2648" s="6" t="str">
        <f ca="1">no.</f>
        <v/>
      </c>
      <c r="E2648" s="4" t="str">
        <f ca="1">position</f>
        <v/>
      </c>
      <c r="I2648" s="318"/>
      <c r="J2648" s="25"/>
      <c r="L2648" s="4"/>
      <c r="N2648" s="6"/>
      <c r="P2648" s="6"/>
      <c r="Q2648" s="5" t="str">
        <f ca="1">score</f>
        <v/>
      </c>
      <c r="R2648" s="58" t="str">
        <f ca="1">rescore</f>
        <v/>
      </c>
      <c r="S2648" s="11" t="str">
        <f ca="1">price</f>
        <v/>
      </c>
      <c r="U2648" s="4"/>
      <c r="V2648" s="4"/>
      <c r="W2648" s="221" t="str">
        <f ca="1">commission</f>
        <v/>
      </c>
      <c r="X2648" s="301"/>
    </row>
    <row r="2649" spans="1:24" x14ac:dyDescent="0.25">
      <c r="A2649" s="6" t="str">
        <f ca="1">no.</f>
        <v/>
      </c>
      <c r="E2649" s="4" t="str">
        <f ca="1">position</f>
        <v/>
      </c>
      <c r="I2649" s="318"/>
      <c r="J2649" s="25"/>
      <c r="L2649" s="4"/>
      <c r="N2649" s="6"/>
      <c r="P2649" s="6"/>
      <c r="Q2649" s="5" t="str">
        <f ca="1">score</f>
        <v/>
      </c>
      <c r="R2649" s="58" t="str">
        <f ca="1">rescore</f>
        <v/>
      </c>
      <c r="S2649" s="11" t="str">
        <f ca="1">price</f>
        <v/>
      </c>
      <c r="U2649" s="4"/>
      <c r="V2649" s="4"/>
      <c r="W2649" s="221" t="str">
        <f ca="1">commission</f>
        <v/>
      </c>
      <c r="X2649" s="301"/>
    </row>
    <row r="2650" spans="1:24" x14ac:dyDescent="0.25">
      <c r="A2650" s="6" t="str">
        <f ca="1">no.</f>
        <v/>
      </c>
      <c r="E2650" s="4" t="str">
        <f ca="1">position</f>
        <v/>
      </c>
      <c r="I2650" s="318"/>
      <c r="J2650" s="25"/>
      <c r="L2650" s="4"/>
      <c r="N2650" s="6"/>
      <c r="P2650" s="6"/>
      <c r="Q2650" s="5" t="str">
        <f ca="1">score</f>
        <v/>
      </c>
      <c r="R2650" s="58" t="str">
        <f ca="1">rescore</f>
        <v/>
      </c>
      <c r="S2650" s="11" t="str">
        <f ca="1">price</f>
        <v/>
      </c>
      <c r="U2650" s="4"/>
      <c r="V2650" s="4"/>
      <c r="W2650" s="221" t="str">
        <f ca="1">commission</f>
        <v/>
      </c>
      <c r="X2650" s="301"/>
    </row>
    <row r="2651" spans="1:24" x14ac:dyDescent="0.25">
      <c r="A2651" s="6" t="str">
        <f ca="1">no.</f>
        <v/>
      </c>
      <c r="E2651" s="4" t="str">
        <f ca="1">position</f>
        <v/>
      </c>
      <c r="I2651" s="318"/>
      <c r="J2651" s="25"/>
      <c r="L2651" s="4"/>
      <c r="N2651" s="6"/>
      <c r="P2651" s="6"/>
      <c r="Q2651" s="5" t="str">
        <f ca="1">score</f>
        <v/>
      </c>
      <c r="R2651" s="58" t="str">
        <f ca="1">rescore</f>
        <v/>
      </c>
      <c r="S2651" s="11" t="str">
        <f ca="1">price</f>
        <v/>
      </c>
      <c r="U2651" s="4"/>
      <c r="V2651" s="4"/>
      <c r="W2651" s="221" t="str">
        <f ca="1">commission</f>
        <v/>
      </c>
      <c r="X2651" s="301"/>
    </row>
    <row r="2652" spans="1:24" x14ac:dyDescent="0.25">
      <c r="A2652" s="6" t="str">
        <f ca="1">no.</f>
        <v/>
      </c>
      <c r="E2652" s="4" t="str">
        <f ca="1">position</f>
        <v/>
      </c>
      <c r="I2652" s="318"/>
      <c r="J2652" s="25"/>
      <c r="L2652" s="4"/>
      <c r="N2652" s="6"/>
      <c r="P2652" s="6"/>
      <c r="Q2652" s="5" t="str">
        <f ca="1">score</f>
        <v/>
      </c>
      <c r="R2652" s="58" t="str">
        <f ca="1">rescore</f>
        <v/>
      </c>
      <c r="S2652" s="11" t="str">
        <f ca="1">price</f>
        <v/>
      </c>
      <c r="U2652" s="4"/>
      <c r="V2652" s="4"/>
      <c r="W2652" s="221" t="str">
        <f ca="1">commission</f>
        <v/>
      </c>
      <c r="X2652" s="301"/>
    </row>
    <row r="2653" spans="1:24" x14ac:dyDescent="0.25">
      <c r="A2653" s="6" t="str">
        <f ca="1">no.</f>
        <v/>
      </c>
      <c r="E2653" s="4" t="str">
        <f ca="1">position</f>
        <v/>
      </c>
      <c r="I2653" s="318"/>
      <c r="J2653" s="25"/>
      <c r="L2653" s="4"/>
      <c r="N2653" s="6"/>
      <c r="P2653" s="6"/>
      <c r="Q2653" s="5" t="str">
        <f ca="1">score</f>
        <v/>
      </c>
      <c r="R2653" s="58" t="str">
        <f ca="1">rescore</f>
        <v/>
      </c>
      <c r="S2653" s="11" t="str">
        <f ca="1">price</f>
        <v/>
      </c>
      <c r="U2653" s="4"/>
      <c r="V2653" s="4"/>
      <c r="W2653" s="221" t="str">
        <f ca="1">commission</f>
        <v/>
      </c>
      <c r="X2653" s="301"/>
    </row>
    <row r="2654" spans="1:24" x14ac:dyDescent="0.25">
      <c r="A2654" s="6" t="str">
        <f ca="1">no.</f>
        <v/>
      </c>
      <c r="E2654" s="4" t="str">
        <f ca="1">position</f>
        <v/>
      </c>
      <c r="I2654" s="318"/>
      <c r="J2654" s="25"/>
      <c r="L2654" s="4"/>
      <c r="N2654" s="6"/>
      <c r="P2654" s="6"/>
      <c r="Q2654" s="5" t="str">
        <f ca="1">score</f>
        <v/>
      </c>
      <c r="R2654" s="58" t="str">
        <f ca="1">rescore</f>
        <v/>
      </c>
      <c r="S2654" s="11" t="str">
        <f ca="1">price</f>
        <v/>
      </c>
      <c r="U2654" s="4"/>
      <c r="V2654" s="4"/>
      <c r="W2654" s="221" t="str">
        <f ca="1">commission</f>
        <v/>
      </c>
      <c r="X2654" s="301"/>
    </row>
    <row r="2655" spans="1:24" x14ac:dyDescent="0.25">
      <c r="A2655" s="6" t="str">
        <f ca="1">no.</f>
        <v/>
      </c>
      <c r="E2655" s="4" t="str">
        <f ca="1">position</f>
        <v/>
      </c>
      <c r="I2655" s="318"/>
      <c r="J2655" s="25"/>
      <c r="L2655" s="4"/>
      <c r="N2655" s="6"/>
      <c r="P2655" s="6"/>
      <c r="Q2655" s="5" t="str">
        <f ca="1">score</f>
        <v/>
      </c>
      <c r="R2655" s="58" t="str">
        <f ca="1">rescore</f>
        <v/>
      </c>
      <c r="S2655" s="11" t="str">
        <f ca="1">price</f>
        <v/>
      </c>
      <c r="U2655" s="4"/>
      <c r="V2655" s="4"/>
      <c r="W2655" s="221" t="str">
        <f ca="1">commission</f>
        <v/>
      </c>
      <c r="X2655" s="301"/>
    </row>
    <row r="2656" spans="1:24" x14ac:dyDescent="0.25">
      <c r="A2656" s="6" t="str">
        <f ca="1">no.</f>
        <v/>
      </c>
      <c r="E2656" s="4" t="str">
        <f ca="1">position</f>
        <v/>
      </c>
      <c r="I2656" s="318"/>
      <c r="J2656" s="25"/>
      <c r="L2656" s="4"/>
      <c r="N2656" s="6"/>
      <c r="P2656" s="6"/>
      <c r="Q2656" s="5" t="str">
        <f ca="1">score</f>
        <v/>
      </c>
      <c r="R2656" s="58" t="str">
        <f ca="1">rescore</f>
        <v/>
      </c>
      <c r="S2656" s="11" t="str">
        <f ca="1">price</f>
        <v/>
      </c>
      <c r="U2656" s="4"/>
      <c r="V2656" s="4"/>
      <c r="W2656" s="221" t="str">
        <f ca="1">commission</f>
        <v/>
      </c>
      <c r="X2656" s="301"/>
    </row>
    <row r="2657" spans="1:24" x14ac:dyDescent="0.25">
      <c r="A2657" s="6" t="str">
        <f ca="1">no.</f>
        <v/>
      </c>
      <c r="E2657" s="4" t="str">
        <f ca="1">position</f>
        <v/>
      </c>
      <c r="I2657" s="318"/>
      <c r="J2657" s="25"/>
      <c r="L2657" s="4"/>
      <c r="N2657" s="6"/>
      <c r="P2657" s="6"/>
      <c r="Q2657" s="5" t="str">
        <f ca="1">score</f>
        <v/>
      </c>
      <c r="R2657" s="58" t="str">
        <f ca="1">rescore</f>
        <v/>
      </c>
      <c r="S2657" s="11" t="str">
        <f ca="1">price</f>
        <v/>
      </c>
      <c r="U2657" s="4"/>
      <c r="V2657" s="4"/>
      <c r="W2657" s="221" t="str">
        <f ca="1">commission</f>
        <v/>
      </c>
      <c r="X2657" s="301"/>
    </row>
    <row r="2658" spans="1:24" x14ac:dyDescent="0.25">
      <c r="A2658" s="6" t="str">
        <f ca="1">no.</f>
        <v/>
      </c>
      <c r="E2658" s="4" t="str">
        <f ca="1">position</f>
        <v/>
      </c>
      <c r="I2658" s="318"/>
      <c r="J2658" s="25"/>
      <c r="L2658" s="4"/>
      <c r="N2658" s="6"/>
      <c r="P2658" s="6"/>
      <c r="Q2658" s="5" t="str">
        <f ca="1">score</f>
        <v/>
      </c>
      <c r="R2658" s="58" t="str">
        <f ca="1">rescore</f>
        <v/>
      </c>
      <c r="S2658" s="11" t="str">
        <f ca="1">price</f>
        <v/>
      </c>
      <c r="U2658" s="4"/>
      <c r="V2658" s="4"/>
      <c r="W2658" s="221" t="str">
        <f ca="1">commission</f>
        <v/>
      </c>
      <c r="X2658" s="301"/>
    </row>
    <row r="2659" spans="1:24" x14ac:dyDescent="0.25">
      <c r="A2659" s="6" t="str">
        <f ca="1">no.</f>
        <v/>
      </c>
      <c r="E2659" s="4" t="str">
        <f ca="1">position</f>
        <v/>
      </c>
      <c r="I2659" s="318"/>
      <c r="J2659" s="25"/>
      <c r="L2659" s="4"/>
      <c r="N2659" s="6"/>
      <c r="P2659" s="6"/>
      <c r="Q2659" s="5" t="str">
        <f ca="1">score</f>
        <v/>
      </c>
      <c r="R2659" s="58" t="str">
        <f ca="1">rescore</f>
        <v/>
      </c>
      <c r="S2659" s="11" t="str">
        <f ca="1">price</f>
        <v/>
      </c>
      <c r="U2659" s="4"/>
      <c r="V2659" s="4"/>
      <c r="W2659" s="221" t="str">
        <f ca="1">commission</f>
        <v/>
      </c>
      <c r="X2659" s="301"/>
    </row>
    <row r="2660" spans="1:24" x14ac:dyDescent="0.25">
      <c r="A2660" s="6" t="str">
        <f ca="1">no.</f>
        <v/>
      </c>
      <c r="E2660" s="4" t="str">
        <f ca="1">position</f>
        <v/>
      </c>
      <c r="I2660" s="318"/>
      <c r="J2660" s="25"/>
      <c r="L2660" s="4"/>
      <c r="N2660" s="6"/>
      <c r="P2660" s="6"/>
      <c r="Q2660" s="5" t="str">
        <f ca="1">score</f>
        <v/>
      </c>
      <c r="R2660" s="58" t="str">
        <f ca="1">rescore</f>
        <v/>
      </c>
      <c r="S2660" s="11" t="str">
        <f ca="1">price</f>
        <v/>
      </c>
      <c r="U2660" s="4"/>
      <c r="V2660" s="4"/>
      <c r="W2660" s="221" t="str">
        <f ca="1">commission</f>
        <v/>
      </c>
      <c r="X2660" s="301"/>
    </row>
    <row r="2661" spans="1:24" x14ac:dyDescent="0.25">
      <c r="A2661" s="6" t="str">
        <f ca="1">no.</f>
        <v/>
      </c>
      <c r="E2661" s="4" t="str">
        <f ca="1">position</f>
        <v/>
      </c>
      <c r="I2661" s="318"/>
      <c r="J2661" s="25"/>
      <c r="L2661" s="4"/>
      <c r="N2661" s="6"/>
      <c r="P2661" s="6"/>
      <c r="Q2661" s="5" t="str">
        <f ca="1">score</f>
        <v/>
      </c>
      <c r="R2661" s="58" t="str">
        <f ca="1">rescore</f>
        <v/>
      </c>
      <c r="S2661" s="11" t="str">
        <f ca="1">price</f>
        <v/>
      </c>
      <c r="U2661" s="4"/>
      <c r="V2661" s="4"/>
      <c r="W2661" s="221" t="str">
        <f ca="1">commission</f>
        <v/>
      </c>
      <c r="X2661" s="301"/>
    </row>
    <row r="2662" spans="1:24" x14ac:dyDescent="0.25">
      <c r="A2662" s="6" t="str">
        <f ca="1">no.</f>
        <v/>
      </c>
      <c r="E2662" s="4" t="str">
        <f ca="1">position</f>
        <v/>
      </c>
      <c r="I2662" s="318"/>
      <c r="J2662" s="25"/>
      <c r="L2662" s="4"/>
      <c r="N2662" s="6"/>
      <c r="P2662" s="6"/>
      <c r="Q2662" s="5" t="str">
        <f ca="1">score</f>
        <v/>
      </c>
      <c r="R2662" s="58" t="str">
        <f ca="1">rescore</f>
        <v/>
      </c>
      <c r="S2662" s="11" t="str">
        <f ca="1">price</f>
        <v/>
      </c>
      <c r="U2662" s="4"/>
      <c r="V2662" s="4"/>
      <c r="W2662" s="221" t="str">
        <f ca="1">commission</f>
        <v/>
      </c>
      <c r="X2662" s="301"/>
    </row>
    <row r="2663" spans="1:24" x14ac:dyDescent="0.25">
      <c r="A2663" s="6" t="str">
        <f ca="1">no.</f>
        <v/>
      </c>
      <c r="E2663" s="4" t="str">
        <f ca="1">position</f>
        <v/>
      </c>
      <c r="I2663" s="318"/>
      <c r="J2663" s="25"/>
      <c r="L2663" s="4"/>
      <c r="N2663" s="6"/>
      <c r="P2663" s="6"/>
      <c r="Q2663" s="5" t="str">
        <f ca="1">score</f>
        <v/>
      </c>
      <c r="R2663" s="58" t="str">
        <f ca="1">rescore</f>
        <v/>
      </c>
      <c r="S2663" s="11" t="str">
        <f ca="1">price</f>
        <v/>
      </c>
      <c r="U2663" s="4"/>
      <c r="V2663" s="4"/>
      <c r="W2663" s="221" t="str">
        <f ca="1">commission</f>
        <v/>
      </c>
      <c r="X2663" s="301"/>
    </row>
    <row r="2664" spans="1:24" x14ac:dyDescent="0.25">
      <c r="A2664" s="6" t="str">
        <f ca="1">no.</f>
        <v/>
      </c>
      <c r="E2664" s="4" t="str">
        <f ca="1">position</f>
        <v/>
      </c>
      <c r="I2664" s="318"/>
      <c r="J2664" s="25"/>
      <c r="L2664" s="4"/>
      <c r="N2664" s="6"/>
      <c r="P2664" s="6"/>
      <c r="Q2664" s="5" t="str">
        <f ca="1">score</f>
        <v/>
      </c>
      <c r="R2664" s="58" t="str">
        <f ca="1">rescore</f>
        <v/>
      </c>
      <c r="S2664" s="11" t="str">
        <f ca="1">price</f>
        <v/>
      </c>
      <c r="U2664" s="4"/>
      <c r="V2664" s="4"/>
      <c r="W2664" s="221" t="str">
        <f ca="1">commission</f>
        <v/>
      </c>
      <c r="X2664" s="301"/>
    </row>
    <row r="2665" spans="1:24" x14ac:dyDescent="0.25">
      <c r="A2665" s="6" t="str">
        <f ca="1">no.</f>
        <v/>
      </c>
      <c r="E2665" s="4" t="str">
        <f ca="1">position</f>
        <v/>
      </c>
      <c r="I2665" s="318"/>
      <c r="J2665" s="25"/>
      <c r="L2665" s="4"/>
      <c r="N2665" s="6"/>
      <c r="P2665" s="6"/>
      <c r="Q2665" s="5" t="str">
        <f ca="1">score</f>
        <v/>
      </c>
      <c r="R2665" s="58" t="str">
        <f ca="1">rescore</f>
        <v/>
      </c>
      <c r="S2665" s="11" t="str">
        <f ca="1">price</f>
        <v/>
      </c>
      <c r="U2665" s="4"/>
      <c r="V2665" s="4"/>
      <c r="W2665" s="221" t="str">
        <f ca="1">commission</f>
        <v/>
      </c>
      <c r="X2665" s="301"/>
    </row>
    <row r="2666" spans="1:24" x14ac:dyDescent="0.25">
      <c r="A2666" s="6" t="str">
        <f ca="1">no.</f>
        <v/>
      </c>
      <c r="E2666" s="4" t="str">
        <f ca="1">position</f>
        <v/>
      </c>
      <c r="I2666" s="318"/>
      <c r="J2666" s="25"/>
      <c r="L2666" s="4"/>
      <c r="N2666" s="6"/>
      <c r="P2666" s="6"/>
      <c r="Q2666" s="5" t="str">
        <f ca="1">score</f>
        <v/>
      </c>
      <c r="R2666" s="58" t="str">
        <f ca="1">rescore</f>
        <v/>
      </c>
      <c r="S2666" s="11" t="str">
        <f ca="1">price</f>
        <v/>
      </c>
      <c r="U2666" s="4"/>
      <c r="V2666" s="4"/>
      <c r="W2666" s="221" t="str">
        <f ca="1">commission</f>
        <v/>
      </c>
      <c r="X2666" s="301"/>
    </row>
    <row r="2667" spans="1:24" x14ac:dyDescent="0.25">
      <c r="A2667" s="6" t="str">
        <f ca="1">no.</f>
        <v/>
      </c>
      <c r="E2667" s="4" t="str">
        <f ca="1">position</f>
        <v/>
      </c>
      <c r="I2667" s="318"/>
      <c r="J2667" s="25"/>
      <c r="L2667" s="4"/>
      <c r="N2667" s="6"/>
      <c r="P2667" s="6"/>
      <c r="Q2667" s="5" t="str">
        <f ca="1">score</f>
        <v/>
      </c>
      <c r="R2667" s="58" t="str">
        <f ca="1">rescore</f>
        <v/>
      </c>
      <c r="S2667" s="11" t="str">
        <f ca="1">price</f>
        <v/>
      </c>
      <c r="U2667" s="4"/>
      <c r="V2667" s="4"/>
      <c r="W2667" s="221" t="str">
        <f ca="1">commission</f>
        <v/>
      </c>
      <c r="X2667" s="301"/>
    </row>
    <row r="2668" spans="1:24" x14ac:dyDescent="0.25">
      <c r="A2668" s="6" t="str">
        <f ca="1">no.</f>
        <v/>
      </c>
      <c r="E2668" s="4" t="str">
        <f ca="1">position</f>
        <v/>
      </c>
      <c r="I2668" s="318"/>
      <c r="J2668" s="25"/>
      <c r="L2668" s="4"/>
      <c r="N2668" s="6"/>
      <c r="P2668" s="6"/>
      <c r="Q2668" s="5" t="str">
        <f ca="1">score</f>
        <v/>
      </c>
      <c r="R2668" s="58" t="str">
        <f ca="1">rescore</f>
        <v/>
      </c>
      <c r="S2668" s="11" t="str">
        <f ca="1">price</f>
        <v/>
      </c>
      <c r="U2668" s="4"/>
      <c r="V2668" s="4"/>
      <c r="W2668" s="221" t="str">
        <f ca="1">commission</f>
        <v/>
      </c>
      <c r="X2668" s="301"/>
    </row>
    <row r="2669" spans="1:24" x14ac:dyDescent="0.25">
      <c r="A2669" s="6" t="str">
        <f ca="1">no.</f>
        <v/>
      </c>
      <c r="E2669" s="4" t="str">
        <f ca="1">position</f>
        <v/>
      </c>
      <c r="I2669" s="318"/>
      <c r="J2669" s="25"/>
      <c r="L2669" s="4"/>
      <c r="N2669" s="6"/>
      <c r="P2669" s="6"/>
      <c r="Q2669" s="5" t="str">
        <f ca="1">score</f>
        <v/>
      </c>
      <c r="R2669" s="58" t="str">
        <f ca="1">rescore</f>
        <v/>
      </c>
      <c r="S2669" s="11" t="str">
        <f ca="1">price</f>
        <v/>
      </c>
      <c r="U2669" s="4"/>
      <c r="V2669" s="4"/>
      <c r="W2669" s="221" t="str">
        <f ca="1">commission</f>
        <v/>
      </c>
      <c r="X2669" s="301"/>
    </row>
    <row r="2670" spans="1:24" x14ac:dyDescent="0.25">
      <c r="A2670" s="6" t="str">
        <f ca="1">no.</f>
        <v/>
      </c>
      <c r="E2670" s="4" t="str">
        <f ca="1">position</f>
        <v/>
      </c>
      <c r="I2670" s="318"/>
      <c r="J2670" s="25"/>
      <c r="L2670" s="4"/>
      <c r="N2670" s="6"/>
      <c r="P2670" s="6"/>
      <c r="Q2670" s="5" t="str">
        <f ca="1">score</f>
        <v/>
      </c>
      <c r="R2670" s="58" t="str">
        <f ca="1">rescore</f>
        <v/>
      </c>
      <c r="S2670" s="11" t="str">
        <f ca="1">price</f>
        <v/>
      </c>
      <c r="U2670" s="4"/>
      <c r="V2670" s="4"/>
      <c r="W2670" s="221" t="str">
        <f ca="1">commission</f>
        <v/>
      </c>
      <c r="X2670" s="301"/>
    </row>
    <row r="2671" spans="1:24" x14ac:dyDescent="0.25">
      <c r="A2671" s="6" t="str">
        <f ca="1">no.</f>
        <v/>
      </c>
      <c r="E2671" s="4" t="str">
        <f ca="1">position</f>
        <v/>
      </c>
      <c r="I2671" s="318"/>
      <c r="J2671" s="25"/>
      <c r="L2671" s="4"/>
      <c r="N2671" s="6"/>
      <c r="P2671" s="6"/>
      <c r="Q2671" s="5" t="str">
        <f ca="1">score</f>
        <v/>
      </c>
      <c r="R2671" s="58" t="str">
        <f ca="1">rescore</f>
        <v/>
      </c>
      <c r="S2671" s="11" t="str">
        <f ca="1">price</f>
        <v/>
      </c>
      <c r="U2671" s="4"/>
      <c r="V2671" s="4"/>
      <c r="W2671" s="221" t="str">
        <f ca="1">commission</f>
        <v/>
      </c>
      <c r="X2671" s="301"/>
    </row>
    <row r="2672" spans="1:24" x14ac:dyDescent="0.25">
      <c r="A2672" s="6" t="str">
        <f ca="1">no.</f>
        <v/>
      </c>
      <c r="E2672" s="4" t="str">
        <f ca="1">position</f>
        <v/>
      </c>
      <c r="I2672" s="318"/>
      <c r="J2672" s="25"/>
      <c r="L2672" s="4"/>
      <c r="N2672" s="6"/>
      <c r="P2672" s="6"/>
      <c r="Q2672" s="5" t="str">
        <f ca="1">score</f>
        <v/>
      </c>
      <c r="R2672" s="58" t="str">
        <f ca="1">rescore</f>
        <v/>
      </c>
      <c r="S2672" s="11" t="str">
        <f ca="1">price</f>
        <v/>
      </c>
      <c r="U2672" s="4"/>
      <c r="V2672" s="4"/>
      <c r="W2672" s="221" t="str">
        <f ca="1">commission</f>
        <v/>
      </c>
      <c r="X2672" s="301"/>
    </row>
    <row r="2673" spans="1:24" x14ac:dyDescent="0.25">
      <c r="A2673" s="6" t="str">
        <f ca="1">no.</f>
        <v/>
      </c>
      <c r="E2673" s="4" t="str">
        <f ca="1">position</f>
        <v/>
      </c>
      <c r="I2673" s="318"/>
      <c r="J2673" s="25"/>
      <c r="L2673" s="4"/>
      <c r="N2673" s="6"/>
      <c r="P2673" s="6"/>
      <c r="Q2673" s="5" t="str">
        <f ca="1">score</f>
        <v/>
      </c>
      <c r="R2673" s="58" t="str">
        <f ca="1">rescore</f>
        <v/>
      </c>
      <c r="S2673" s="11" t="str">
        <f ca="1">price</f>
        <v/>
      </c>
      <c r="U2673" s="4"/>
      <c r="V2673" s="4"/>
      <c r="W2673" s="221" t="str">
        <f ca="1">commission</f>
        <v/>
      </c>
      <c r="X2673" s="301"/>
    </row>
    <row r="2674" spans="1:24" x14ac:dyDescent="0.25">
      <c r="A2674" s="6" t="str">
        <f ca="1">no.</f>
        <v/>
      </c>
      <c r="E2674" s="4" t="str">
        <f ca="1">position</f>
        <v/>
      </c>
      <c r="I2674" s="318"/>
      <c r="J2674" s="25"/>
      <c r="L2674" s="4"/>
      <c r="N2674" s="6"/>
      <c r="P2674" s="6"/>
      <c r="Q2674" s="5" t="str">
        <f ca="1">score</f>
        <v/>
      </c>
      <c r="R2674" s="58" t="str">
        <f ca="1">rescore</f>
        <v/>
      </c>
      <c r="S2674" s="11" t="str">
        <f ca="1">price</f>
        <v/>
      </c>
      <c r="U2674" s="4"/>
      <c r="V2674" s="4"/>
      <c r="W2674" s="221" t="str">
        <f ca="1">commission</f>
        <v/>
      </c>
      <c r="X2674" s="301"/>
    </row>
    <row r="2675" spans="1:24" x14ac:dyDescent="0.25">
      <c r="A2675" s="6" t="str">
        <f ca="1">no.</f>
        <v/>
      </c>
      <c r="E2675" s="4" t="str">
        <f ca="1">position</f>
        <v/>
      </c>
      <c r="I2675" s="318"/>
      <c r="J2675" s="25"/>
      <c r="L2675" s="4"/>
      <c r="N2675" s="6"/>
      <c r="P2675" s="6"/>
      <c r="Q2675" s="5" t="str">
        <f ca="1">score</f>
        <v/>
      </c>
      <c r="R2675" s="58" t="str">
        <f ca="1">rescore</f>
        <v/>
      </c>
      <c r="S2675" s="11" t="str">
        <f ca="1">price</f>
        <v/>
      </c>
      <c r="U2675" s="4"/>
      <c r="V2675" s="4"/>
      <c r="W2675" s="221" t="str">
        <f ca="1">commission</f>
        <v/>
      </c>
      <c r="X2675" s="301"/>
    </row>
    <row r="2676" spans="1:24" x14ac:dyDescent="0.25">
      <c r="A2676" s="6" t="str">
        <f ca="1">no.</f>
        <v/>
      </c>
      <c r="E2676" s="4" t="str">
        <f ca="1">position</f>
        <v/>
      </c>
      <c r="I2676" s="318"/>
      <c r="J2676" s="25"/>
      <c r="L2676" s="4"/>
      <c r="N2676" s="6"/>
      <c r="P2676" s="6"/>
      <c r="Q2676" s="5" t="str">
        <f ca="1">score</f>
        <v/>
      </c>
      <c r="R2676" s="58" t="str">
        <f ca="1">rescore</f>
        <v/>
      </c>
      <c r="S2676" s="11" t="str">
        <f ca="1">price</f>
        <v/>
      </c>
      <c r="U2676" s="4"/>
      <c r="V2676" s="4"/>
      <c r="W2676" s="221" t="str">
        <f ca="1">commission</f>
        <v/>
      </c>
      <c r="X2676" s="301"/>
    </row>
    <row r="2677" spans="1:24" x14ac:dyDescent="0.25">
      <c r="A2677" s="6" t="str">
        <f ca="1">no.</f>
        <v/>
      </c>
      <c r="E2677" s="4" t="str">
        <f ca="1">position</f>
        <v/>
      </c>
      <c r="I2677" s="318"/>
      <c r="J2677" s="25"/>
      <c r="L2677" s="4"/>
      <c r="N2677" s="6"/>
      <c r="P2677" s="6"/>
      <c r="Q2677" s="5" t="str">
        <f ca="1">score</f>
        <v/>
      </c>
      <c r="R2677" s="58" t="str">
        <f ca="1">rescore</f>
        <v/>
      </c>
      <c r="S2677" s="11" t="str">
        <f ca="1">price</f>
        <v/>
      </c>
      <c r="U2677" s="4"/>
      <c r="V2677" s="4"/>
      <c r="W2677" s="221" t="str">
        <f ca="1">commission</f>
        <v/>
      </c>
      <c r="X2677" s="301"/>
    </row>
    <row r="2678" spans="1:24" x14ac:dyDescent="0.25">
      <c r="A2678" s="6" t="str">
        <f ca="1">no.</f>
        <v/>
      </c>
      <c r="E2678" s="4" t="str">
        <f ca="1">position</f>
        <v/>
      </c>
      <c r="I2678" s="318"/>
      <c r="J2678" s="25"/>
      <c r="L2678" s="4"/>
      <c r="N2678" s="6"/>
      <c r="P2678" s="6"/>
      <c r="Q2678" s="5" t="str">
        <f ca="1">score</f>
        <v/>
      </c>
      <c r="R2678" s="58" t="str">
        <f ca="1">rescore</f>
        <v/>
      </c>
      <c r="S2678" s="11" t="str">
        <f ca="1">price</f>
        <v/>
      </c>
      <c r="U2678" s="4"/>
      <c r="V2678" s="4"/>
      <c r="W2678" s="221" t="str">
        <f ca="1">commission</f>
        <v/>
      </c>
      <c r="X2678" s="301"/>
    </row>
    <row r="2679" spans="1:24" x14ac:dyDescent="0.25">
      <c r="A2679" s="6" t="str">
        <f ca="1">no.</f>
        <v/>
      </c>
      <c r="E2679" s="4" t="str">
        <f ca="1">position</f>
        <v/>
      </c>
      <c r="I2679" s="318"/>
      <c r="J2679" s="25"/>
      <c r="L2679" s="4"/>
      <c r="N2679" s="6"/>
      <c r="P2679" s="6"/>
      <c r="Q2679" s="5" t="str">
        <f ca="1">score</f>
        <v/>
      </c>
      <c r="R2679" s="58" t="str">
        <f ca="1">rescore</f>
        <v/>
      </c>
      <c r="S2679" s="11" t="str">
        <f ca="1">price</f>
        <v/>
      </c>
      <c r="U2679" s="4"/>
      <c r="V2679" s="4"/>
      <c r="W2679" s="221" t="str">
        <f ca="1">commission</f>
        <v/>
      </c>
      <c r="X2679" s="301"/>
    </row>
    <row r="2680" spans="1:24" x14ac:dyDescent="0.25">
      <c r="A2680" s="6" t="str">
        <f ca="1">no.</f>
        <v/>
      </c>
      <c r="E2680" s="4" t="str">
        <f ca="1">position</f>
        <v/>
      </c>
      <c r="I2680" s="318"/>
      <c r="J2680" s="25"/>
      <c r="L2680" s="4"/>
      <c r="N2680" s="6"/>
      <c r="P2680" s="6"/>
      <c r="Q2680" s="5" t="str">
        <f ca="1">score</f>
        <v/>
      </c>
      <c r="R2680" s="58" t="str">
        <f ca="1">rescore</f>
        <v/>
      </c>
      <c r="S2680" s="11" t="str">
        <f ca="1">price</f>
        <v/>
      </c>
      <c r="U2680" s="4"/>
      <c r="V2680" s="4"/>
      <c r="W2680" s="221" t="str">
        <f ca="1">commission</f>
        <v/>
      </c>
      <c r="X2680" s="301"/>
    </row>
    <row r="2681" spans="1:24" x14ac:dyDescent="0.25">
      <c r="A2681" s="6" t="str">
        <f ca="1">no.</f>
        <v/>
      </c>
      <c r="E2681" s="4" t="str">
        <f ca="1">position</f>
        <v/>
      </c>
      <c r="I2681" s="318"/>
      <c r="J2681" s="25"/>
      <c r="L2681" s="4"/>
      <c r="N2681" s="6"/>
      <c r="P2681" s="6"/>
      <c r="Q2681" s="5" t="str">
        <f ca="1">score</f>
        <v/>
      </c>
      <c r="R2681" s="58" t="str">
        <f ca="1">rescore</f>
        <v/>
      </c>
      <c r="S2681" s="11" t="str">
        <f ca="1">price</f>
        <v/>
      </c>
      <c r="U2681" s="4"/>
      <c r="V2681" s="4"/>
      <c r="W2681" s="221" t="str">
        <f ca="1">commission</f>
        <v/>
      </c>
      <c r="X2681" s="301"/>
    </row>
    <row r="2682" spans="1:24" x14ac:dyDescent="0.25">
      <c r="A2682" s="6" t="str">
        <f ca="1">no.</f>
        <v/>
      </c>
      <c r="E2682" s="4" t="str">
        <f ca="1">position</f>
        <v/>
      </c>
      <c r="I2682" s="318"/>
      <c r="J2682" s="25"/>
      <c r="L2682" s="4"/>
      <c r="N2682" s="6"/>
      <c r="P2682" s="6"/>
      <c r="Q2682" s="5" t="str">
        <f ca="1">score</f>
        <v/>
      </c>
      <c r="R2682" s="58" t="str">
        <f ca="1">rescore</f>
        <v/>
      </c>
      <c r="S2682" s="11" t="str">
        <f ca="1">price</f>
        <v/>
      </c>
      <c r="U2682" s="4"/>
      <c r="V2682" s="4"/>
      <c r="W2682" s="221" t="str">
        <f ca="1">commission</f>
        <v/>
      </c>
      <c r="X2682" s="301"/>
    </row>
    <row r="2683" spans="1:24" x14ac:dyDescent="0.25">
      <c r="A2683" s="6" t="str">
        <f ca="1">no.</f>
        <v/>
      </c>
      <c r="E2683" s="4" t="str">
        <f ca="1">position</f>
        <v/>
      </c>
      <c r="I2683" s="318"/>
      <c r="J2683" s="25"/>
      <c r="L2683" s="4"/>
      <c r="N2683" s="6"/>
      <c r="P2683" s="6"/>
      <c r="Q2683" s="5" t="str">
        <f ca="1">score</f>
        <v/>
      </c>
      <c r="R2683" s="58" t="str">
        <f ca="1">rescore</f>
        <v/>
      </c>
      <c r="S2683" s="11" t="str">
        <f ca="1">price</f>
        <v/>
      </c>
      <c r="U2683" s="4"/>
      <c r="V2683" s="4"/>
      <c r="W2683" s="221" t="str">
        <f ca="1">commission</f>
        <v/>
      </c>
      <c r="X2683" s="301"/>
    </row>
    <row r="2684" spans="1:24" x14ac:dyDescent="0.25">
      <c r="A2684" s="6" t="str">
        <f ca="1">no.</f>
        <v/>
      </c>
      <c r="E2684" s="4" t="str">
        <f ca="1">position</f>
        <v/>
      </c>
      <c r="I2684" s="318"/>
      <c r="J2684" s="25"/>
      <c r="L2684" s="4"/>
      <c r="N2684" s="6"/>
      <c r="P2684" s="6"/>
      <c r="Q2684" s="5" t="str">
        <f ca="1">score</f>
        <v/>
      </c>
      <c r="R2684" s="58" t="str">
        <f ca="1">rescore</f>
        <v/>
      </c>
      <c r="S2684" s="11" t="str">
        <f ca="1">price</f>
        <v/>
      </c>
      <c r="U2684" s="4"/>
      <c r="V2684" s="4"/>
      <c r="W2684" s="221" t="str">
        <f ca="1">commission</f>
        <v/>
      </c>
      <c r="X2684" s="301"/>
    </row>
    <row r="2685" spans="1:24" x14ac:dyDescent="0.25">
      <c r="A2685" s="6" t="str">
        <f ca="1">no.</f>
        <v/>
      </c>
      <c r="E2685" s="4" t="str">
        <f ca="1">position</f>
        <v/>
      </c>
      <c r="I2685" s="318"/>
      <c r="J2685" s="25"/>
      <c r="L2685" s="4"/>
      <c r="N2685" s="6"/>
      <c r="P2685" s="6"/>
      <c r="Q2685" s="5" t="str">
        <f ca="1">score</f>
        <v/>
      </c>
      <c r="R2685" s="58" t="str">
        <f ca="1">rescore</f>
        <v/>
      </c>
      <c r="S2685" s="11" t="str">
        <f ca="1">price</f>
        <v/>
      </c>
      <c r="U2685" s="4"/>
      <c r="V2685" s="4"/>
      <c r="W2685" s="221" t="str">
        <f ca="1">commission</f>
        <v/>
      </c>
      <c r="X2685" s="301"/>
    </row>
    <row r="2686" spans="1:24" x14ac:dyDescent="0.25">
      <c r="A2686" s="6" t="str">
        <f ca="1">no.</f>
        <v/>
      </c>
      <c r="E2686" s="4" t="str">
        <f ca="1">position</f>
        <v/>
      </c>
      <c r="I2686" s="318"/>
      <c r="J2686" s="25"/>
      <c r="L2686" s="4"/>
      <c r="N2686" s="6"/>
      <c r="P2686" s="6"/>
      <c r="Q2686" s="5" t="str">
        <f ca="1">score</f>
        <v/>
      </c>
      <c r="R2686" s="58" t="str">
        <f ca="1">rescore</f>
        <v/>
      </c>
      <c r="S2686" s="11" t="str">
        <f ca="1">price</f>
        <v/>
      </c>
      <c r="U2686" s="4"/>
      <c r="V2686" s="4"/>
      <c r="W2686" s="221" t="str">
        <f ca="1">commission</f>
        <v/>
      </c>
      <c r="X2686" s="301"/>
    </row>
    <row r="2687" spans="1:24" x14ac:dyDescent="0.25">
      <c r="A2687" s="6" t="str">
        <f ca="1">no.</f>
        <v/>
      </c>
      <c r="E2687" s="4" t="str">
        <f ca="1">position</f>
        <v/>
      </c>
      <c r="I2687" s="318"/>
      <c r="J2687" s="25"/>
      <c r="L2687" s="4"/>
      <c r="N2687" s="6"/>
      <c r="P2687" s="6"/>
      <c r="Q2687" s="5" t="str">
        <f ca="1">score</f>
        <v/>
      </c>
      <c r="R2687" s="58" t="str">
        <f ca="1">rescore</f>
        <v/>
      </c>
      <c r="S2687" s="11" t="str">
        <f ca="1">price</f>
        <v/>
      </c>
      <c r="U2687" s="4"/>
      <c r="V2687" s="4"/>
      <c r="W2687" s="221" t="str">
        <f ca="1">commission</f>
        <v/>
      </c>
      <c r="X2687" s="301"/>
    </row>
    <row r="2688" spans="1:24" x14ac:dyDescent="0.25">
      <c r="A2688" s="6" t="str">
        <f ca="1">no.</f>
        <v/>
      </c>
      <c r="E2688" s="4" t="str">
        <f ca="1">position</f>
        <v/>
      </c>
      <c r="I2688" s="318"/>
      <c r="J2688" s="25"/>
      <c r="L2688" s="4"/>
      <c r="N2688" s="6"/>
      <c r="P2688" s="6"/>
      <c r="Q2688" s="5" t="str">
        <f ca="1">score</f>
        <v/>
      </c>
      <c r="R2688" s="58" t="str">
        <f ca="1">rescore</f>
        <v/>
      </c>
      <c r="S2688" s="11" t="str">
        <f ca="1">price</f>
        <v/>
      </c>
      <c r="U2688" s="4"/>
      <c r="V2688" s="4"/>
      <c r="W2688" s="221" t="str">
        <f ca="1">commission</f>
        <v/>
      </c>
      <c r="X2688" s="301"/>
    </row>
    <row r="2689" spans="1:24" x14ac:dyDescent="0.25">
      <c r="A2689" s="6" t="str">
        <f ca="1">no.</f>
        <v/>
      </c>
      <c r="E2689" s="4" t="str">
        <f ca="1">position</f>
        <v/>
      </c>
      <c r="I2689" s="318"/>
      <c r="J2689" s="25"/>
      <c r="L2689" s="4"/>
      <c r="N2689" s="6"/>
      <c r="P2689" s="6"/>
      <c r="Q2689" s="5" t="str">
        <f ca="1">score</f>
        <v/>
      </c>
      <c r="R2689" s="58" t="str">
        <f ca="1">rescore</f>
        <v/>
      </c>
      <c r="S2689" s="11" t="str">
        <f ca="1">price</f>
        <v/>
      </c>
      <c r="U2689" s="4"/>
      <c r="V2689" s="4"/>
      <c r="W2689" s="221" t="str">
        <f ca="1">commission</f>
        <v/>
      </c>
      <c r="X2689" s="301"/>
    </row>
    <row r="2690" spans="1:24" x14ac:dyDescent="0.25">
      <c r="A2690" s="6" t="str">
        <f ca="1">no.</f>
        <v/>
      </c>
      <c r="E2690" s="4" t="str">
        <f ca="1">position</f>
        <v/>
      </c>
      <c r="I2690" s="318"/>
      <c r="J2690" s="25"/>
      <c r="L2690" s="4"/>
      <c r="N2690" s="6"/>
      <c r="P2690" s="6"/>
      <c r="Q2690" s="5" t="str">
        <f ca="1">score</f>
        <v/>
      </c>
      <c r="R2690" s="58" t="str">
        <f ca="1">rescore</f>
        <v/>
      </c>
      <c r="S2690" s="11" t="str">
        <f ca="1">price</f>
        <v/>
      </c>
      <c r="U2690" s="4"/>
      <c r="V2690" s="4"/>
      <c r="W2690" s="221" t="str">
        <f ca="1">commission</f>
        <v/>
      </c>
      <c r="X2690" s="301"/>
    </row>
    <row r="2691" spans="1:24" x14ac:dyDescent="0.25">
      <c r="A2691" s="6" t="str">
        <f ca="1">no.</f>
        <v/>
      </c>
      <c r="E2691" s="4" t="str">
        <f ca="1">position</f>
        <v/>
      </c>
      <c r="I2691" s="318"/>
      <c r="J2691" s="25"/>
      <c r="L2691" s="4"/>
      <c r="N2691" s="6"/>
      <c r="P2691" s="6"/>
      <c r="Q2691" s="5" t="str">
        <f ca="1">score</f>
        <v/>
      </c>
      <c r="R2691" s="58" t="str">
        <f ca="1">rescore</f>
        <v/>
      </c>
      <c r="S2691" s="11" t="str">
        <f ca="1">price</f>
        <v/>
      </c>
      <c r="U2691" s="4"/>
      <c r="V2691" s="4"/>
      <c r="W2691" s="221" t="str">
        <f ca="1">commission</f>
        <v/>
      </c>
      <c r="X2691" s="301"/>
    </row>
    <row r="2692" spans="1:24" x14ac:dyDescent="0.25">
      <c r="A2692" s="6" t="str">
        <f ca="1">no.</f>
        <v/>
      </c>
      <c r="E2692" s="4" t="str">
        <f ca="1">position</f>
        <v/>
      </c>
      <c r="I2692" s="318"/>
      <c r="J2692" s="25"/>
      <c r="L2692" s="4"/>
      <c r="N2692" s="6"/>
      <c r="P2692" s="6"/>
      <c r="Q2692" s="5" t="str">
        <f ca="1">score</f>
        <v/>
      </c>
      <c r="R2692" s="58" t="str">
        <f ca="1">rescore</f>
        <v/>
      </c>
      <c r="S2692" s="11" t="str">
        <f ca="1">price</f>
        <v/>
      </c>
      <c r="U2692" s="4"/>
      <c r="V2692" s="4"/>
      <c r="W2692" s="221" t="str">
        <f ca="1">commission</f>
        <v/>
      </c>
      <c r="X2692" s="301"/>
    </row>
    <row r="2693" spans="1:24" x14ac:dyDescent="0.25">
      <c r="A2693" s="6" t="str">
        <f ca="1">no.</f>
        <v/>
      </c>
      <c r="E2693" s="4" t="str">
        <f ca="1">position</f>
        <v/>
      </c>
      <c r="I2693" s="318"/>
      <c r="J2693" s="25"/>
      <c r="L2693" s="4"/>
      <c r="N2693" s="6"/>
      <c r="P2693" s="6"/>
      <c r="Q2693" s="5" t="str">
        <f ca="1">score</f>
        <v/>
      </c>
      <c r="R2693" s="58" t="str">
        <f ca="1">rescore</f>
        <v/>
      </c>
      <c r="S2693" s="11" t="str">
        <f ca="1">price</f>
        <v/>
      </c>
      <c r="U2693" s="4"/>
      <c r="V2693" s="4"/>
      <c r="W2693" s="221" t="str">
        <f ca="1">commission</f>
        <v/>
      </c>
      <c r="X2693" s="301"/>
    </row>
    <row r="2694" spans="1:24" x14ac:dyDescent="0.25">
      <c r="A2694" s="6" t="str">
        <f ca="1">no.</f>
        <v/>
      </c>
      <c r="E2694" s="4" t="str">
        <f ca="1">position</f>
        <v/>
      </c>
      <c r="I2694" s="318"/>
      <c r="J2694" s="25"/>
      <c r="L2694" s="4"/>
      <c r="N2694" s="6"/>
      <c r="P2694" s="6"/>
      <c r="Q2694" s="5" t="str">
        <f ca="1">score</f>
        <v/>
      </c>
      <c r="R2694" s="58" t="str">
        <f ca="1">rescore</f>
        <v/>
      </c>
      <c r="S2694" s="11" t="str">
        <f ca="1">price</f>
        <v/>
      </c>
      <c r="U2694" s="4"/>
      <c r="V2694" s="4"/>
      <c r="W2694" s="221" t="str">
        <f ca="1">commission</f>
        <v/>
      </c>
      <c r="X2694" s="301"/>
    </row>
    <row r="2695" spans="1:24" x14ac:dyDescent="0.25">
      <c r="A2695" s="6" t="str">
        <f ca="1">no.</f>
        <v/>
      </c>
      <c r="E2695" s="4" t="str">
        <f ca="1">position</f>
        <v/>
      </c>
      <c r="I2695" s="318"/>
      <c r="J2695" s="25"/>
      <c r="L2695" s="4"/>
      <c r="N2695" s="6"/>
      <c r="P2695" s="6"/>
      <c r="Q2695" s="5" t="str">
        <f ca="1">score</f>
        <v/>
      </c>
      <c r="R2695" s="58" t="str">
        <f ca="1">rescore</f>
        <v/>
      </c>
      <c r="S2695" s="11" t="str">
        <f ca="1">price</f>
        <v/>
      </c>
      <c r="U2695" s="4"/>
      <c r="V2695" s="4"/>
      <c r="W2695" s="221" t="str">
        <f ca="1">commission</f>
        <v/>
      </c>
      <c r="X2695" s="301"/>
    </row>
    <row r="2696" spans="1:24" x14ac:dyDescent="0.25">
      <c r="A2696" s="6" t="str">
        <f ca="1">no.</f>
        <v/>
      </c>
      <c r="E2696" s="4" t="str">
        <f ca="1">position</f>
        <v/>
      </c>
      <c r="I2696" s="318"/>
      <c r="J2696" s="25"/>
      <c r="L2696" s="4"/>
      <c r="N2696" s="6"/>
      <c r="P2696" s="6"/>
      <c r="Q2696" s="5" t="str">
        <f ca="1">score</f>
        <v/>
      </c>
      <c r="R2696" s="58" t="str">
        <f ca="1">rescore</f>
        <v/>
      </c>
      <c r="S2696" s="11" t="str">
        <f ca="1">price</f>
        <v/>
      </c>
      <c r="U2696" s="4"/>
      <c r="V2696" s="4"/>
      <c r="W2696" s="221" t="str">
        <f ca="1">commission</f>
        <v/>
      </c>
      <c r="X2696" s="301"/>
    </row>
    <row r="2697" spans="1:24" x14ac:dyDescent="0.25">
      <c r="A2697" s="6" t="str">
        <f ca="1">no.</f>
        <v/>
      </c>
      <c r="E2697" s="4" t="str">
        <f ca="1">position</f>
        <v/>
      </c>
      <c r="I2697" s="318"/>
      <c r="J2697" s="25"/>
      <c r="L2697" s="4"/>
      <c r="N2697" s="6"/>
      <c r="P2697" s="6"/>
      <c r="Q2697" s="5" t="str">
        <f ca="1">score</f>
        <v/>
      </c>
      <c r="R2697" s="58" t="str">
        <f ca="1">rescore</f>
        <v/>
      </c>
      <c r="S2697" s="11" t="str">
        <f ca="1">price</f>
        <v/>
      </c>
      <c r="U2697" s="4"/>
      <c r="V2697" s="4"/>
      <c r="W2697" s="221" t="str">
        <f ca="1">commission</f>
        <v/>
      </c>
      <c r="X2697" s="301"/>
    </row>
    <row r="2698" spans="1:24" x14ac:dyDescent="0.25">
      <c r="A2698" s="6" t="str">
        <f ca="1">no.</f>
        <v/>
      </c>
      <c r="E2698" s="4" t="str">
        <f ca="1">position</f>
        <v/>
      </c>
      <c r="I2698" s="318"/>
      <c r="J2698" s="25"/>
      <c r="L2698" s="4"/>
      <c r="N2698" s="6"/>
      <c r="P2698" s="6"/>
      <c r="Q2698" s="5" t="str">
        <f ca="1">score</f>
        <v/>
      </c>
      <c r="R2698" s="58" t="str">
        <f ca="1">rescore</f>
        <v/>
      </c>
      <c r="S2698" s="11" t="str">
        <f ca="1">price</f>
        <v/>
      </c>
      <c r="U2698" s="4"/>
      <c r="V2698" s="4"/>
      <c r="W2698" s="221" t="str">
        <f ca="1">commission</f>
        <v/>
      </c>
      <c r="X2698" s="301"/>
    </row>
    <row r="2699" spans="1:24" x14ac:dyDescent="0.25">
      <c r="A2699" s="6" t="str">
        <f ca="1">no.</f>
        <v/>
      </c>
      <c r="E2699" s="4" t="str">
        <f ca="1">position</f>
        <v/>
      </c>
      <c r="I2699" s="318"/>
      <c r="J2699" s="25"/>
      <c r="L2699" s="4"/>
      <c r="N2699" s="6"/>
      <c r="P2699" s="6"/>
      <c r="Q2699" s="5" t="str">
        <f ca="1">score</f>
        <v/>
      </c>
      <c r="R2699" s="58" t="str">
        <f ca="1">rescore</f>
        <v/>
      </c>
      <c r="S2699" s="11" t="str">
        <f ca="1">price</f>
        <v/>
      </c>
      <c r="U2699" s="4"/>
      <c r="V2699" s="4"/>
      <c r="W2699" s="221" t="str">
        <f ca="1">commission</f>
        <v/>
      </c>
      <c r="X2699" s="301"/>
    </row>
    <row r="2700" spans="1:24" x14ac:dyDescent="0.25">
      <c r="A2700" s="6" t="str">
        <f ca="1">no.</f>
        <v/>
      </c>
      <c r="E2700" s="4" t="str">
        <f ca="1">position</f>
        <v/>
      </c>
      <c r="I2700" s="318"/>
      <c r="J2700" s="25"/>
      <c r="L2700" s="4"/>
      <c r="N2700" s="6"/>
      <c r="P2700" s="6"/>
      <c r="Q2700" s="5" t="str">
        <f ca="1">score</f>
        <v/>
      </c>
      <c r="R2700" s="58" t="str">
        <f ca="1">rescore</f>
        <v/>
      </c>
      <c r="S2700" s="11" t="str">
        <f ca="1">price</f>
        <v/>
      </c>
      <c r="U2700" s="4"/>
      <c r="V2700" s="4"/>
      <c r="W2700" s="221" t="str">
        <f ca="1">commission</f>
        <v/>
      </c>
      <c r="X2700" s="301"/>
    </row>
    <row r="2701" spans="1:24" x14ac:dyDescent="0.25">
      <c r="A2701" s="6" t="str">
        <f ca="1">no.</f>
        <v/>
      </c>
      <c r="E2701" s="4" t="str">
        <f ca="1">position</f>
        <v/>
      </c>
      <c r="I2701" s="318"/>
      <c r="J2701" s="25"/>
      <c r="L2701" s="4"/>
      <c r="N2701" s="6"/>
      <c r="P2701" s="6"/>
      <c r="Q2701" s="5" t="str">
        <f ca="1">score</f>
        <v/>
      </c>
      <c r="R2701" s="58" t="str">
        <f ca="1">rescore</f>
        <v/>
      </c>
      <c r="S2701" s="11" t="str">
        <f ca="1">price</f>
        <v/>
      </c>
      <c r="U2701" s="4"/>
      <c r="V2701" s="4"/>
      <c r="W2701" s="221" t="str">
        <f ca="1">commission</f>
        <v/>
      </c>
      <c r="X2701" s="301"/>
    </row>
    <row r="2702" spans="1:24" x14ac:dyDescent="0.25">
      <c r="A2702" s="6" t="str">
        <f ca="1">no.</f>
        <v/>
      </c>
      <c r="E2702" s="4" t="str">
        <f ca="1">position</f>
        <v/>
      </c>
      <c r="I2702" s="318"/>
      <c r="J2702" s="25"/>
      <c r="L2702" s="4"/>
      <c r="N2702" s="6"/>
      <c r="P2702" s="6"/>
      <c r="Q2702" s="5" t="str">
        <f ca="1">score</f>
        <v/>
      </c>
      <c r="R2702" s="58" t="str">
        <f ca="1">rescore</f>
        <v/>
      </c>
      <c r="S2702" s="11" t="str">
        <f ca="1">price</f>
        <v/>
      </c>
      <c r="U2702" s="4"/>
      <c r="V2702" s="4"/>
      <c r="W2702" s="221" t="str">
        <f ca="1">commission</f>
        <v/>
      </c>
      <c r="X2702" s="301"/>
    </row>
    <row r="2703" spans="1:24" x14ac:dyDescent="0.25">
      <c r="A2703" s="6" t="str">
        <f ca="1">no.</f>
        <v/>
      </c>
      <c r="E2703" s="4" t="str">
        <f ca="1">position</f>
        <v/>
      </c>
      <c r="I2703" s="318"/>
      <c r="J2703" s="25"/>
      <c r="L2703" s="4"/>
      <c r="N2703" s="6"/>
      <c r="P2703" s="6"/>
      <c r="Q2703" s="5" t="str">
        <f ca="1">score</f>
        <v/>
      </c>
      <c r="R2703" s="58" t="str">
        <f ca="1">rescore</f>
        <v/>
      </c>
      <c r="S2703" s="11" t="str">
        <f ca="1">price</f>
        <v/>
      </c>
      <c r="U2703" s="4"/>
      <c r="V2703" s="4"/>
      <c r="W2703" s="221" t="str">
        <f ca="1">commission</f>
        <v/>
      </c>
      <c r="X2703" s="301"/>
    </row>
    <row r="2704" spans="1:24" x14ac:dyDescent="0.25">
      <c r="A2704" s="6" t="str">
        <f ca="1">no.</f>
        <v/>
      </c>
      <c r="E2704" s="4" t="str">
        <f ca="1">position</f>
        <v/>
      </c>
      <c r="I2704" s="318"/>
      <c r="J2704" s="25"/>
      <c r="L2704" s="4"/>
      <c r="N2704" s="6"/>
      <c r="P2704" s="6"/>
      <c r="Q2704" s="5" t="str">
        <f ca="1">score</f>
        <v/>
      </c>
      <c r="R2704" s="58" t="str">
        <f ca="1">rescore</f>
        <v/>
      </c>
      <c r="S2704" s="11" t="str">
        <f ca="1">price</f>
        <v/>
      </c>
      <c r="U2704" s="4"/>
      <c r="V2704" s="4"/>
      <c r="W2704" s="221" t="str">
        <f ca="1">commission</f>
        <v/>
      </c>
      <c r="X2704" s="301"/>
    </row>
    <row r="2705" spans="1:24" x14ac:dyDescent="0.25">
      <c r="A2705" s="6" t="str">
        <f ca="1">no.</f>
        <v/>
      </c>
      <c r="E2705" s="4" t="str">
        <f ca="1">position</f>
        <v/>
      </c>
      <c r="I2705" s="318"/>
      <c r="J2705" s="25"/>
      <c r="L2705" s="4"/>
      <c r="N2705" s="6"/>
      <c r="P2705" s="6"/>
      <c r="Q2705" s="5" t="str">
        <f ca="1">score</f>
        <v/>
      </c>
      <c r="R2705" s="58" t="str">
        <f ca="1">rescore</f>
        <v/>
      </c>
      <c r="S2705" s="11" t="str">
        <f ca="1">price</f>
        <v/>
      </c>
      <c r="U2705" s="4"/>
      <c r="V2705" s="4"/>
      <c r="W2705" s="221" t="str">
        <f ca="1">commission</f>
        <v/>
      </c>
      <c r="X2705" s="301"/>
    </row>
    <row r="2706" spans="1:24" x14ac:dyDescent="0.25">
      <c r="A2706" s="6" t="str">
        <f ca="1">no.</f>
        <v/>
      </c>
      <c r="E2706" s="4" t="str">
        <f ca="1">position</f>
        <v/>
      </c>
      <c r="I2706" s="318"/>
      <c r="J2706" s="25"/>
      <c r="L2706" s="4"/>
      <c r="N2706" s="6"/>
      <c r="P2706" s="6"/>
      <c r="Q2706" s="5" t="str">
        <f ca="1">score</f>
        <v/>
      </c>
      <c r="R2706" s="58" t="str">
        <f ca="1">rescore</f>
        <v/>
      </c>
      <c r="S2706" s="11" t="str">
        <f ca="1">price</f>
        <v/>
      </c>
      <c r="U2706" s="4"/>
      <c r="V2706" s="4"/>
      <c r="W2706" s="221" t="str">
        <f ca="1">commission</f>
        <v/>
      </c>
      <c r="X2706" s="301"/>
    </row>
    <row r="2707" spans="1:24" x14ac:dyDescent="0.25">
      <c r="A2707" s="6" t="str">
        <f ca="1">no.</f>
        <v/>
      </c>
      <c r="E2707" s="4" t="str">
        <f ca="1">position</f>
        <v/>
      </c>
      <c r="I2707" s="318"/>
      <c r="J2707" s="25"/>
      <c r="L2707" s="4"/>
      <c r="N2707" s="6"/>
      <c r="P2707" s="6"/>
      <c r="Q2707" s="5" t="str">
        <f ca="1">score</f>
        <v/>
      </c>
      <c r="R2707" s="58" t="str">
        <f ca="1">rescore</f>
        <v/>
      </c>
      <c r="S2707" s="11" t="str">
        <f ca="1">price</f>
        <v/>
      </c>
      <c r="U2707" s="4"/>
      <c r="V2707" s="4"/>
      <c r="W2707" s="221" t="str">
        <f ca="1">commission</f>
        <v/>
      </c>
      <c r="X2707" s="301"/>
    </row>
    <row r="2708" spans="1:24" x14ac:dyDescent="0.25">
      <c r="A2708" s="6" t="str">
        <f ca="1">no.</f>
        <v/>
      </c>
      <c r="E2708" s="4" t="str">
        <f ca="1">position</f>
        <v/>
      </c>
      <c r="I2708" s="318"/>
      <c r="J2708" s="25"/>
      <c r="L2708" s="4"/>
      <c r="N2708" s="6"/>
      <c r="P2708" s="6"/>
      <c r="Q2708" s="5" t="str">
        <f ca="1">score</f>
        <v/>
      </c>
      <c r="R2708" s="58" t="str">
        <f ca="1">rescore</f>
        <v/>
      </c>
      <c r="S2708" s="11" t="str">
        <f ca="1">price</f>
        <v/>
      </c>
      <c r="U2708" s="4"/>
      <c r="V2708" s="4"/>
      <c r="W2708" s="221" t="str">
        <f ca="1">commission</f>
        <v/>
      </c>
      <c r="X2708" s="301"/>
    </row>
    <row r="2709" spans="1:24" x14ac:dyDescent="0.25">
      <c r="A2709" s="6" t="str">
        <f ca="1">no.</f>
        <v/>
      </c>
      <c r="E2709" s="4" t="str">
        <f ca="1">position</f>
        <v/>
      </c>
      <c r="I2709" s="318"/>
      <c r="J2709" s="25"/>
      <c r="L2709" s="4"/>
      <c r="N2709" s="6"/>
      <c r="P2709" s="6"/>
      <c r="Q2709" s="5" t="str">
        <f ca="1">score</f>
        <v/>
      </c>
      <c r="R2709" s="58" t="str">
        <f ca="1">rescore</f>
        <v/>
      </c>
      <c r="S2709" s="11" t="str">
        <f ca="1">price</f>
        <v/>
      </c>
      <c r="U2709" s="4"/>
      <c r="V2709" s="4"/>
      <c r="W2709" s="221" t="str">
        <f ca="1">commission</f>
        <v/>
      </c>
      <c r="X2709" s="301"/>
    </row>
    <row r="2710" spans="1:24" x14ac:dyDescent="0.25">
      <c r="A2710" s="6" t="str">
        <f ca="1">no.</f>
        <v/>
      </c>
      <c r="E2710" s="4" t="str">
        <f ca="1">position</f>
        <v/>
      </c>
      <c r="I2710" s="318"/>
      <c r="J2710" s="25"/>
      <c r="L2710" s="4"/>
      <c r="N2710" s="6"/>
      <c r="P2710" s="6"/>
      <c r="Q2710" s="5" t="str">
        <f ca="1">score</f>
        <v/>
      </c>
      <c r="R2710" s="58" t="str">
        <f ca="1">rescore</f>
        <v/>
      </c>
      <c r="S2710" s="11" t="str">
        <f ca="1">price</f>
        <v/>
      </c>
      <c r="U2710" s="4"/>
      <c r="V2710" s="4"/>
      <c r="W2710" s="221" t="str">
        <f ca="1">commission</f>
        <v/>
      </c>
      <c r="X2710" s="301"/>
    </row>
    <row r="2711" spans="1:24" x14ac:dyDescent="0.25">
      <c r="A2711" s="6" t="str">
        <f ca="1">no.</f>
        <v/>
      </c>
      <c r="E2711" s="4" t="str">
        <f ca="1">position</f>
        <v/>
      </c>
      <c r="I2711" s="318"/>
      <c r="J2711" s="25"/>
      <c r="L2711" s="4"/>
      <c r="N2711" s="6"/>
      <c r="P2711" s="6"/>
      <c r="Q2711" s="5" t="str">
        <f ca="1">score</f>
        <v/>
      </c>
      <c r="R2711" s="58" t="str">
        <f ca="1">rescore</f>
        <v/>
      </c>
      <c r="S2711" s="11" t="str">
        <f ca="1">price</f>
        <v/>
      </c>
      <c r="U2711" s="4"/>
      <c r="V2711" s="4"/>
      <c r="W2711" s="221" t="str">
        <f ca="1">commission</f>
        <v/>
      </c>
      <c r="X2711" s="301"/>
    </row>
    <row r="2712" spans="1:24" x14ac:dyDescent="0.25">
      <c r="A2712" s="6" t="str">
        <f ca="1">no.</f>
        <v/>
      </c>
      <c r="E2712" s="4" t="str">
        <f ca="1">position</f>
        <v/>
      </c>
      <c r="I2712" s="318"/>
      <c r="J2712" s="25"/>
      <c r="L2712" s="4"/>
      <c r="N2712" s="6"/>
      <c r="P2712" s="6"/>
      <c r="Q2712" s="5" t="str">
        <f ca="1">score</f>
        <v/>
      </c>
      <c r="R2712" s="58" t="str">
        <f ca="1">rescore</f>
        <v/>
      </c>
      <c r="S2712" s="11" t="str">
        <f ca="1">price</f>
        <v/>
      </c>
      <c r="U2712" s="4"/>
      <c r="V2712" s="4"/>
      <c r="W2712" s="221" t="str">
        <f ca="1">commission</f>
        <v/>
      </c>
      <c r="X2712" s="301"/>
    </row>
    <row r="2713" spans="1:24" x14ac:dyDescent="0.25">
      <c r="A2713" s="6" t="str">
        <f ca="1">no.</f>
        <v/>
      </c>
      <c r="E2713" s="4" t="str">
        <f ca="1">position</f>
        <v/>
      </c>
      <c r="I2713" s="318"/>
      <c r="J2713" s="25"/>
      <c r="L2713" s="4"/>
      <c r="N2713" s="6"/>
      <c r="P2713" s="6"/>
      <c r="Q2713" s="5" t="str">
        <f ca="1">score</f>
        <v/>
      </c>
      <c r="R2713" s="58" t="str">
        <f ca="1">rescore</f>
        <v/>
      </c>
      <c r="S2713" s="11" t="str">
        <f ca="1">price</f>
        <v/>
      </c>
      <c r="U2713" s="4"/>
      <c r="V2713" s="4"/>
      <c r="W2713" s="221" t="str">
        <f ca="1">commission</f>
        <v/>
      </c>
      <c r="X2713" s="301"/>
    </row>
    <row r="2714" spans="1:24" x14ac:dyDescent="0.25">
      <c r="A2714" s="6" t="str">
        <f ca="1">no.</f>
        <v/>
      </c>
      <c r="E2714" s="4" t="str">
        <f ca="1">position</f>
        <v/>
      </c>
      <c r="I2714" s="318"/>
      <c r="J2714" s="25"/>
      <c r="L2714" s="4"/>
      <c r="N2714" s="6"/>
      <c r="P2714" s="6"/>
      <c r="Q2714" s="5" t="str">
        <f ca="1">score</f>
        <v/>
      </c>
      <c r="R2714" s="58" t="str">
        <f ca="1">rescore</f>
        <v/>
      </c>
      <c r="S2714" s="11" t="str">
        <f ca="1">price</f>
        <v/>
      </c>
      <c r="U2714" s="4"/>
      <c r="V2714" s="4"/>
      <c r="W2714" s="221" t="str">
        <f ca="1">commission</f>
        <v/>
      </c>
      <c r="X2714" s="301"/>
    </row>
    <row r="2715" spans="1:24" x14ac:dyDescent="0.25">
      <c r="A2715" s="6" t="str">
        <f ca="1">no.</f>
        <v/>
      </c>
      <c r="E2715" s="4" t="str">
        <f ca="1">position</f>
        <v/>
      </c>
      <c r="I2715" s="318"/>
      <c r="J2715" s="25"/>
      <c r="L2715" s="4"/>
      <c r="N2715" s="6"/>
      <c r="P2715" s="6"/>
      <c r="Q2715" s="5" t="str">
        <f ca="1">score</f>
        <v/>
      </c>
      <c r="R2715" s="58" t="str">
        <f ca="1">rescore</f>
        <v/>
      </c>
      <c r="S2715" s="11" t="str">
        <f ca="1">price</f>
        <v/>
      </c>
      <c r="U2715" s="4"/>
      <c r="V2715" s="4"/>
      <c r="W2715" s="221" t="str">
        <f ca="1">commission</f>
        <v/>
      </c>
      <c r="X2715" s="301"/>
    </row>
    <row r="2716" spans="1:24" x14ac:dyDescent="0.25">
      <c r="A2716" s="6" t="str">
        <f ca="1">no.</f>
        <v/>
      </c>
      <c r="E2716" s="4" t="str">
        <f ca="1">position</f>
        <v/>
      </c>
      <c r="I2716" s="318"/>
      <c r="J2716" s="25"/>
      <c r="L2716" s="4"/>
      <c r="N2716" s="6"/>
      <c r="P2716" s="6"/>
      <c r="Q2716" s="5" t="str">
        <f ca="1">score</f>
        <v/>
      </c>
      <c r="R2716" s="58" t="str">
        <f ca="1">rescore</f>
        <v/>
      </c>
      <c r="S2716" s="11" t="str">
        <f ca="1">price</f>
        <v/>
      </c>
      <c r="U2716" s="4"/>
      <c r="V2716" s="4"/>
      <c r="W2716" s="221" t="str">
        <f ca="1">commission</f>
        <v/>
      </c>
      <c r="X2716" s="301"/>
    </row>
    <row r="2717" spans="1:24" x14ac:dyDescent="0.25">
      <c r="A2717" s="6" t="str">
        <f ca="1">no.</f>
        <v/>
      </c>
      <c r="E2717" s="4" t="str">
        <f ca="1">position</f>
        <v/>
      </c>
      <c r="I2717" s="318"/>
      <c r="J2717" s="25"/>
      <c r="L2717" s="4"/>
      <c r="N2717" s="6"/>
      <c r="P2717" s="6"/>
      <c r="Q2717" s="5" t="str">
        <f ca="1">score</f>
        <v/>
      </c>
      <c r="R2717" s="58" t="str">
        <f ca="1">rescore</f>
        <v/>
      </c>
      <c r="S2717" s="11" t="str">
        <f ca="1">price</f>
        <v/>
      </c>
      <c r="U2717" s="4"/>
      <c r="V2717" s="4"/>
      <c r="W2717" s="221" t="str">
        <f ca="1">commission</f>
        <v/>
      </c>
      <c r="X2717" s="301"/>
    </row>
    <row r="2718" spans="1:24" x14ac:dyDescent="0.25">
      <c r="A2718" s="6" t="str">
        <f ca="1">no.</f>
        <v/>
      </c>
      <c r="E2718" s="4" t="str">
        <f ca="1">position</f>
        <v/>
      </c>
      <c r="I2718" s="318"/>
      <c r="J2718" s="25"/>
      <c r="L2718" s="4"/>
      <c r="N2718" s="6"/>
      <c r="P2718" s="6"/>
      <c r="Q2718" s="5" t="str">
        <f ca="1">score</f>
        <v/>
      </c>
      <c r="R2718" s="58" t="str">
        <f ca="1">rescore</f>
        <v/>
      </c>
      <c r="S2718" s="11" t="str">
        <f ca="1">price</f>
        <v/>
      </c>
      <c r="U2718" s="4"/>
      <c r="V2718" s="4"/>
      <c r="W2718" s="221" t="str">
        <f ca="1">commission</f>
        <v/>
      </c>
      <c r="X2718" s="301"/>
    </row>
    <row r="2719" spans="1:24" x14ac:dyDescent="0.25">
      <c r="A2719" s="6" t="str">
        <f ca="1">no.</f>
        <v/>
      </c>
      <c r="E2719" s="4" t="str">
        <f ca="1">position</f>
        <v/>
      </c>
      <c r="I2719" s="318"/>
      <c r="J2719" s="25"/>
      <c r="L2719" s="4"/>
      <c r="N2719" s="6"/>
      <c r="P2719" s="6"/>
      <c r="Q2719" s="5" t="str">
        <f ca="1">score</f>
        <v/>
      </c>
      <c r="R2719" s="58" t="str">
        <f ca="1">rescore</f>
        <v/>
      </c>
      <c r="S2719" s="11" t="str">
        <f ca="1">price</f>
        <v/>
      </c>
      <c r="U2719" s="4"/>
      <c r="V2719" s="4"/>
      <c r="W2719" s="221" t="str">
        <f ca="1">commission</f>
        <v/>
      </c>
      <c r="X2719" s="301"/>
    </row>
    <row r="2720" spans="1:24" x14ac:dyDescent="0.25">
      <c r="A2720" s="6" t="str">
        <f ca="1">no.</f>
        <v/>
      </c>
      <c r="E2720" s="4" t="str">
        <f ca="1">position</f>
        <v/>
      </c>
      <c r="I2720" s="318"/>
      <c r="J2720" s="25"/>
      <c r="L2720" s="4"/>
      <c r="N2720" s="6"/>
      <c r="P2720" s="6"/>
      <c r="Q2720" s="5" t="str">
        <f ca="1">score</f>
        <v/>
      </c>
      <c r="R2720" s="58" t="str">
        <f ca="1">rescore</f>
        <v/>
      </c>
      <c r="S2720" s="11" t="str">
        <f ca="1">price</f>
        <v/>
      </c>
      <c r="U2720" s="4"/>
      <c r="V2720" s="4"/>
      <c r="W2720" s="221" t="str">
        <f ca="1">commission</f>
        <v/>
      </c>
      <c r="X2720" s="301"/>
    </row>
    <row r="2721" spans="1:24" x14ac:dyDescent="0.25">
      <c r="A2721" s="6" t="str">
        <f ca="1">no.</f>
        <v/>
      </c>
      <c r="E2721" s="4" t="str">
        <f ca="1">position</f>
        <v/>
      </c>
      <c r="I2721" s="318"/>
      <c r="J2721" s="25"/>
      <c r="L2721" s="4"/>
      <c r="N2721" s="6"/>
      <c r="P2721" s="6"/>
      <c r="Q2721" s="5" t="str">
        <f ca="1">score</f>
        <v/>
      </c>
      <c r="R2721" s="58" t="str">
        <f ca="1">rescore</f>
        <v/>
      </c>
      <c r="S2721" s="11" t="str">
        <f ca="1">price</f>
        <v/>
      </c>
      <c r="U2721" s="4"/>
      <c r="V2721" s="4"/>
      <c r="W2721" s="221" t="str">
        <f ca="1">commission</f>
        <v/>
      </c>
      <c r="X2721" s="301"/>
    </row>
    <row r="2722" spans="1:24" x14ac:dyDescent="0.25">
      <c r="A2722" s="6" t="str">
        <f ca="1">no.</f>
        <v/>
      </c>
      <c r="E2722" s="4" t="str">
        <f ca="1">position</f>
        <v/>
      </c>
      <c r="I2722" s="318"/>
      <c r="J2722" s="25"/>
      <c r="L2722" s="4"/>
      <c r="N2722" s="6"/>
      <c r="P2722" s="6"/>
      <c r="Q2722" s="5" t="str">
        <f ca="1">score</f>
        <v/>
      </c>
      <c r="R2722" s="58" t="str">
        <f ca="1">rescore</f>
        <v/>
      </c>
      <c r="S2722" s="11" t="str">
        <f ca="1">price</f>
        <v/>
      </c>
      <c r="U2722" s="4"/>
      <c r="V2722" s="4"/>
      <c r="W2722" s="221" t="str">
        <f ca="1">commission</f>
        <v/>
      </c>
      <c r="X2722" s="301"/>
    </row>
    <row r="2723" spans="1:24" x14ac:dyDescent="0.25">
      <c r="A2723" s="6" t="str">
        <f ca="1">no.</f>
        <v/>
      </c>
      <c r="E2723" s="4" t="str">
        <f ca="1">position</f>
        <v/>
      </c>
      <c r="I2723" s="318"/>
      <c r="J2723" s="25"/>
      <c r="L2723" s="4"/>
      <c r="N2723" s="6"/>
      <c r="P2723" s="6"/>
      <c r="Q2723" s="5" t="str">
        <f ca="1">score</f>
        <v/>
      </c>
      <c r="R2723" s="58" t="str">
        <f ca="1">rescore</f>
        <v/>
      </c>
      <c r="S2723" s="11" t="str">
        <f ca="1">price</f>
        <v/>
      </c>
      <c r="U2723" s="4"/>
      <c r="V2723" s="4"/>
      <c r="W2723" s="221" t="str">
        <f ca="1">commission</f>
        <v/>
      </c>
      <c r="X2723" s="301"/>
    </row>
    <row r="2724" spans="1:24" x14ac:dyDescent="0.25">
      <c r="A2724" s="6" t="str">
        <f ca="1">no.</f>
        <v/>
      </c>
      <c r="E2724" s="4" t="str">
        <f ca="1">position</f>
        <v/>
      </c>
      <c r="I2724" s="318"/>
      <c r="J2724" s="25"/>
      <c r="L2724" s="4"/>
      <c r="N2724" s="6"/>
      <c r="P2724" s="6"/>
      <c r="Q2724" s="5" t="str">
        <f ca="1">score</f>
        <v/>
      </c>
      <c r="R2724" s="58" t="str">
        <f ca="1">rescore</f>
        <v/>
      </c>
      <c r="S2724" s="11" t="str">
        <f ca="1">price</f>
        <v/>
      </c>
      <c r="U2724" s="4"/>
      <c r="V2724" s="4"/>
      <c r="W2724" s="221" t="str">
        <f ca="1">commission</f>
        <v/>
      </c>
      <c r="X2724" s="301"/>
    </row>
    <row r="2725" spans="1:24" x14ac:dyDescent="0.25">
      <c r="A2725" s="6" t="str">
        <f ca="1">no.</f>
        <v/>
      </c>
      <c r="E2725" s="4" t="str">
        <f ca="1">position</f>
        <v/>
      </c>
      <c r="I2725" s="318"/>
      <c r="J2725" s="25"/>
      <c r="L2725" s="4"/>
      <c r="N2725" s="6"/>
      <c r="P2725" s="6"/>
      <c r="Q2725" s="5" t="str">
        <f ca="1">score</f>
        <v/>
      </c>
      <c r="R2725" s="58" t="str">
        <f ca="1">rescore</f>
        <v/>
      </c>
      <c r="S2725" s="11" t="str">
        <f ca="1">price</f>
        <v/>
      </c>
      <c r="U2725" s="4"/>
      <c r="V2725" s="4"/>
      <c r="W2725" s="221" t="str">
        <f ca="1">commission</f>
        <v/>
      </c>
      <c r="X2725" s="301"/>
    </row>
    <row r="2726" spans="1:24" x14ac:dyDescent="0.25">
      <c r="A2726" s="6" t="str">
        <f ca="1">no.</f>
        <v/>
      </c>
      <c r="E2726" s="4" t="str">
        <f ca="1">position</f>
        <v/>
      </c>
      <c r="I2726" s="318"/>
      <c r="J2726" s="25"/>
      <c r="L2726" s="4"/>
      <c r="N2726" s="6"/>
      <c r="P2726" s="6"/>
      <c r="Q2726" s="5" t="str">
        <f ca="1">score</f>
        <v/>
      </c>
      <c r="R2726" s="58" t="str">
        <f ca="1">rescore</f>
        <v/>
      </c>
      <c r="S2726" s="11" t="str">
        <f ca="1">price</f>
        <v/>
      </c>
      <c r="U2726" s="4"/>
      <c r="V2726" s="4"/>
      <c r="W2726" s="221" t="str">
        <f ca="1">commission</f>
        <v/>
      </c>
      <c r="X2726" s="301"/>
    </row>
    <row r="2727" spans="1:24" x14ac:dyDescent="0.25">
      <c r="A2727" s="6" t="str">
        <f ca="1">no.</f>
        <v/>
      </c>
      <c r="E2727" s="4" t="str">
        <f ca="1">position</f>
        <v/>
      </c>
      <c r="I2727" s="318"/>
      <c r="J2727" s="25"/>
      <c r="L2727" s="4"/>
      <c r="N2727" s="6"/>
      <c r="P2727" s="6"/>
      <c r="Q2727" s="5" t="str">
        <f ca="1">score</f>
        <v/>
      </c>
      <c r="R2727" s="58" t="str">
        <f ca="1">rescore</f>
        <v/>
      </c>
      <c r="S2727" s="11" t="str">
        <f ca="1">price</f>
        <v/>
      </c>
      <c r="U2727" s="4"/>
      <c r="V2727" s="4"/>
      <c r="W2727" s="221" t="str">
        <f ca="1">commission</f>
        <v/>
      </c>
      <c r="X2727" s="301"/>
    </row>
    <row r="2728" spans="1:24" x14ac:dyDescent="0.25">
      <c r="A2728" s="6" t="str">
        <f ca="1">no.</f>
        <v/>
      </c>
      <c r="E2728" s="4" t="str">
        <f ca="1">position</f>
        <v/>
      </c>
      <c r="I2728" s="318"/>
      <c r="J2728" s="25"/>
      <c r="L2728" s="4"/>
      <c r="N2728" s="6"/>
      <c r="P2728" s="6"/>
      <c r="Q2728" s="5" t="str">
        <f ca="1">score</f>
        <v/>
      </c>
      <c r="R2728" s="58" t="str">
        <f ca="1">rescore</f>
        <v/>
      </c>
      <c r="S2728" s="11" t="str">
        <f ca="1">price</f>
        <v/>
      </c>
      <c r="U2728" s="4"/>
      <c r="V2728" s="4"/>
      <c r="W2728" s="221" t="str">
        <f ca="1">commission</f>
        <v/>
      </c>
      <c r="X2728" s="301"/>
    </row>
    <row r="2729" spans="1:24" x14ac:dyDescent="0.25">
      <c r="A2729" s="6" t="str">
        <f ca="1">no.</f>
        <v/>
      </c>
      <c r="E2729" s="4" t="str">
        <f ca="1">position</f>
        <v/>
      </c>
      <c r="I2729" s="318"/>
      <c r="J2729" s="25"/>
      <c r="L2729" s="4"/>
      <c r="N2729" s="6"/>
      <c r="P2729" s="6"/>
      <c r="Q2729" s="5" t="str">
        <f ca="1">score</f>
        <v/>
      </c>
      <c r="R2729" s="58" t="str">
        <f ca="1">rescore</f>
        <v/>
      </c>
      <c r="S2729" s="11" t="str">
        <f ca="1">price</f>
        <v/>
      </c>
      <c r="U2729" s="4"/>
      <c r="V2729" s="4"/>
      <c r="W2729" s="221" t="str">
        <f ca="1">commission</f>
        <v/>
      </c>
      <c r="X2729" s="301"/>
    </row>
    <row r="2730" spans="1:24" x14ac:dyDescent="0.25">
      <c r="A2730" s="6" t="str">
        <f ca="1">no.</f>
        <v/>
      </c>
      <c r="E2730" s="4" t="str">
        <f ca="1">position</f>
        <v/>
      </c>
      <c r="I2730" s="318"/>
      <c r="J2730" s="25"/>
      <c r="L2730" s="4"/>
      <c r="N2730" s="6"/>
      <c r="P2730" s="6"/>
      <c r="Q2730" s="5" t="str">
        <f ca="1">score</f>
        <v/>
      </c>
      <c r="R2730" s="58" t="str">
        <f ca="1">rescore</f>
        <v/>
      </c>
      <c r="S2730" s="11" t="str">
        <f ca="1">price</f>
        <v/>
      </c>
      <c r="U2730" s="4"/>
      <c r="V2730" s="4"/>
      <c r="W2730" s="221" t="str">
        <f ca="1">commission</f>
        <v/>
      </c>
      <c r="X2730" s="301"/>
    </row>
    <row r="2731" spans="1:24" x14ac:dyDescent="0.25">
      <c r="A2731" s="6" t="str">
        <f ca="1">no.</f>
        <v/>
      </c>
      <c r="E2731" s="4" t="str">
        <f ca="1">position</f>
        <v/>
      </c>
      <c r="I2731" s="318"/>
      <c r="J2731" s="25"/>
      <c r="L2731" s="4"/>
      <c r="N2731" s="6"/>
      <c r="P2731" s="6"/>
      <c r="Q2731" s="5" t="str">
        <f ca="1">score</f>
        <v/>
      </c>
      <c r="R2731" s="58" t="str">
        <f ca="1">rescore</f>
        <v/>
      </c>
      <c r="S2731" s="11" t="str">
        <f ca="1">price</f>
        <v/>
      </c>
      <c r="U2731" s="4"/>
      <c r="V2731" s="4"/>
      <c r="W2731" s="221" t="str">
        <f ca="1">commission</f>
        <v/>
      </c>
      <c r="X2731" s="301"/>
    </row>
    <row r="2732" spans="1:24" x14ac:dyDescent="0.25">
      <c r="A2732" s="6" t="str">
        <f ca="1">no.</f>
        <v/>
      </c>
      <c r="E2732" s="4" t="str">
        <f ca="1">position</f>
        <v/>
      </c>
      <c r="I2732" s="318"/>
      <c r="J2732" s="25"/>
      <c r="L2732" s="4"/>
      <c r="N2732" s="6"/>
      <c r="P2732" s="6"/>
      <c r="Q2732" s="5" t="str">
        <f ca="1">score</f>
        <v/>
      </c>
      <c r="R2732" s="58" t="str">
        <f ca="1">rescore</f>
        <v/>
      </c>
      <c r="S2732" s="11" t="str">
        <f ca="1">price</f>
        <v/>
      </c>
      <c r="U2732" s="4"/>
      <c r="V2732" s="4"/>
      <c r="W2732" s="221" t="str">
        <f ca="1">commission</f>
        <v/>
      </c>
      <c r="X2732" s="301"/>
    </row>
    <row r="2733" spans="1:24" x14ac:dyDescent="0.25">
      <c r="A2733" s="6" t="str">
        <f ca="1">no.</f>
        <v/>
      </c>
      <c r="E2733" s="4" t="str">
        <f ca="1">position</f>
        <v/>
      </c>
      <c r="I2733" s="318"/>
      <c r="J2733" s="25"/>
      <c r="L2733" s="4"/>
      <c r="N2733" s="6"/>
      <c r="P2733" s="6"/>
      <c r="Q2733" s="5" t="str">
        <f ca="1">score</f>
        <v/>
      </c>
      <c r="R2733" s="58" t="str">
        <f ca="1">rescore</f>
        <v/>
      </c>
      <c r="S2733" s="11" t="str">
        <f ca="1">price</f>
        <v/>
      </c>
      <c r="U2733" s="4"/>
      <c r="V2733" s="4"/>
      <c r="W2733" s="221" t="str">
        <f ca="1">commission</f>
        <v/>
      </c>
      <c r="X2733" s="301"/>
    </row>
    <row r="2734" spans="1:24" x14ac:dyDescent="0.25">
      <c r="A2734" s="6" t="str">
        <f ca="1">no.</f>
        <v/>
      </c>
      <c r="E2734" s="4" t="str">
        <f ca="1">position</f>
        <v/>
      </c>
      <c r="I2734" s="318"/>
      <c r="J2734" s="25"/>
      <c r="L2734" s="4"/>
      <c r="N2734" s="6"/>
      <c r="P2734" s="6"/>
      <c r="Q2734" s="5" t="str">
        <f ca="1">score</f>
        <v/>
      </c>
      <c r="R2734" s="58" t="str">
        <f ca="1">rescore</f>
        <v/>
      </c>
      <c r="S2734" s="11" t="str">
        <f ca="1">price</f>
        <v/>
      </c>
      <c r="U2734" s="4"/>
      <c r="V2734" s="4"/>
      <c r="W2734" s="221" t="str">
        <f ca="1">commission</f>
        <v/>
      </c>
      <c r="X2734" s="301"/>
    </row>
    <row r="2735" spans="1:24" x14ac:dyDescent="0.25">
      <c r="A2735" s="6" t="str">
        <f ca="1">no.</f>
        <v/>
      </c>
      <c r="E2735" s="4" t="str">
        <f ca="1">position</f>
        <v/>
      </c>
      <c r="I2735" s="318"/>
      <c r="J2735" s="25"/>
      <c r="L2735" s="4"/>
      <c r="N2735" s="6"/>
      <c r="P2735" s="6"/>
      <c r="Q2735" s="5" t="str">
        <f ca="1">score</f>
        <v/>
      </c>
      <c r="R2735" s="58" t="str">
        <f ca="1">rescore</f>
        <v/>
      </c>
      <c r="S2735" s="11" t="str">
        <f ca="1">price</f>
        <v/>
      </c>
      <c r="U2735" s="4"/>
      <c r="V2735" s="4"/>
      <c r="W2735" s="221" t="str">
        <f ca="1">commission</f>
        <v/>
      </c>
      <c r="X2735" s="301"/>
    </row>
    <row r="2736" spans="1:24" x14ac:dyDescent="0.25">
      <c r="A2736" s="6" t="str">
        <f ca="1">no.</f>
        <v/>
      </c>
      <c r="E2736" s="4" t="str">
        <f ca="1">position</f>
        <v/>
      </c>
      <c r="I2736" s="318"/>
      <c r="J2736" s="25"/>
      <c r="L2736" s="4"/>
      <c r="N2736" s="6"/>
      <c r="P2736" s="6"/>
      <c r="Q2736" s="5" t="str">
        <f ca="1">score</f>
        <v/>
      </c>
      <c r="R2736" s="58" t="str">
        <f ca="1">rescore</f>
        <v/>
      </c>
      <c r="S2736" s="11" t="str">
        <f ca="1">price</f>
        <v/>
      </c>
      <c r="U2736" s="4"/>
      <c r="V2736" s="4"/>
      <c r="W2736" s="221" t="str">
        <f ca="1">commission</f>
        <v/>
      </c>
      <c r="X2736" s="301"/>
    </row>
    <row r="2737" spans="1:24" x14ac:dyDescent="0.25">
      <c r="A2737" s="6" t="str">
        <f ca="1">no.</f>
        <v/>
      </c>
      <c r="E2737" s="4" t="str">
        <f ca="1">position</f>
        <v/>
      </c>
      <c r="I2737" s="318"/>
      <c r="J2737" s="25"/>
      <c r="L2737" s="4"/>
      <c r="N2737" s="6"/>
      <c r="P2737" s="6"/>
      <c r="Q2737" s="5" t="str">
        <f ca="1">score</f>
        <v/>
      </c>
      <c r="R2737" s="58" t="str">
        <f ca="1">rescore</f>
        <v/>
      </c>
      <c r="S2737" s="11" t="str">
        <f ca="1">price</f>
        <v/>
      </c>
      <c r="U2737" s="4"/>
      <c r="V2737" s="4"/>
      <c r="W2737" s="221" t="str">
        <f ca="1">commission</f>
        <v/>
      </c>
      <c r="X2737" s="301"/>
    </row>
    <row r="2738" spans="1:24" x14ac:dyDescent="0.25">
      <c r="A2738" s="6" t="str">
        <f ca="1">no.</f>
        <v/>
      </c>
      <c r="E2738" s="4" t="str">
        <f ca="1">position</f>
        <v/>
      </c>
      <c r="I2738" s="318"/>
      <c r="J2738" s="25"/>
      <c r="L2738" s="4"/>
      <c r="N2738" s="6"/>
      <c r="P2738" s="6"/>
      <c r="Q2738" s="5" t="str">
        <f ca="1">score</f>
        <v/>
      </c>
      <c r="R2738" s="58" t="str">
        <f ca="1">rescore</f>
        <v/>
      </c>
      <c r="S2738" s="11" t="str">
        <f ca="1">price</f>
        <v/>
      </c>
      <c r="U2738" s="4"/>
      <c r="V2738" s="4"/>
      <c r="W2738" s="221" t="str">
        <f ca="1">commission</f>
        <v/>
      </c>
      <c r="X2738" s="301"/>
    </row>
    <row r="2739" spans="1:24" x14ac:dyDescent="0.25">
      <c r="A2739" s="6" t="str">
        <f ca="1">no.</f>
        <v/>
      </c>
      <c r="E2739" s="4" t="str">
        <f ca="1">position</f>
        <v/>
      </c>
      <c r="I2739" s="318"/>
      <c r="J2739" s="25"/>
      <c r="L2739" s="4"/>
      <c r="N2739" s="6"/>
      <c r="P2739" s="6"/>
      <c r="Q2739" s="5" t="str">
        <f ca="1">score</f>
        <v/>
      </c>
      <c r="R2739" s="58" t="str">
        <f ca="1">rescore</f>
        <v/>
      </c>
      <c r="S2739" s="11" t="str">
        <f ca="1">price</f>
        <v/>
      </c>
      <c r="U2739" s="4"/>
      <c r="V2739" s="4"/>
      <c r="W2739" s="221" t="str">
        <f ca="1">commission</f>
        <v/>
      </c>
      <c r="X2739" s="301"/>
    </row>
    <row r="2740" spans="1:24" x14ac:dyDescent="0.25">
      <c r="A2740" s="6" t="str">
        <f ca="1">no.</f>
        <v/>
      </c>
      <c r="E2740" s="4" t="str">
        <f ca="1">position</f>
        <v/>
      </c>
      <c r="I2740" s="318"/>
      <c r="J2740" s="25"/>
      <c r="L2740" s="4"/>
      <c r="N2740" s="6"/>
      <c r="P2740" s="6"/>
      <c r="Q2740" s="5" t="str">
        <f ca="1">score</f>
        <v/>
      </c>
      <c r="R2740" s="58" t="str">
        <f ca="1">rescore</f>
        <v/>
      </c>
      <c r="S2740" s="11" t="str">
        <f ca="1">price</f>
        <v/>
      </c>
      <c r="U2740" s="4"/>
      <c r="V2740" s="4"/>
      <c r="W2740" s="221" t="str">
        <f ca="1">commission</f>
        <v/>
      </c>
      <c r="X2740" s="301"/>
    </row>
    <row r="2741" spans="1:24" x14ac:dyDescent="0.25">
      <c r="A2741" s="6" t="str">
        <f ca="1">no.</f>
        <v/>
      </c>
      <c r="E2741" s="4" t="str">
        <f ca="1">position</f>
        <v/>
      </c>
      <c r="I2741" s="318"/>
      <c r="J2741" s="25"/>
      <c r="L2741" s="4"/>
      <c r="N2741" s="6"/>
      <c r="P2741" s="6"/>
      <c r="Q2741" s="5" t="str">
        <f ca="1">score</f>
        <v/>
      </c>
      <c r="R2741" s="58" t="str">
        <f ca="1">rescore</f>
        <v/>
      </c>
      <c r="S2741" s="11" t="str">
        <f ca="1">price</f>
        <v/>
      </c>
      <c r="U2741" s="4"/>
      <c r="V2741" s="4"/>
      <c r="W2741" s="221" t="str">
        <f ca="1">commission</f>
        <v/>
      </c>
      <c r="X2741" s="301"/>
    </row>
    <row r="2742" spans="1:24" x14ac:dyDescent="0.25">
      <c r="A2742" s="6" t="str">
        <f ca="1">no.</f>
        <v/>
      </c>
      <c r="E2742" s="4" t="str">
        <f ca="1">position</f>
        <v/>
      </c>
      <c r="I2742" s="318"/>
      <c r="J2742" s="25"/>
      <c r="L2742" s="4"/>
      <c r="N2742" s="6"/>
      <c r="P2742" s="6"/>
      <c r="Q2742" s="5" t="str">
        <f ca="1">score</f>
        <v/>
      </c>
      <c r="R2742" s="58" t="str">
        <f ca="1">rescore</f>
        <v/>
      </c>
      <c r="S2742" s="11" t="str">
        <f ca="1">price</f>
        <v/>
      </c>
      <c r="U2742" s="4"/>
      <c r="V2742" s="4"/>
      <c r="W2742" s="221" t="str">
        <f ca="1">commission</f>
        <v/>
      </c>
      <c r="X2742" s="301"/>
    </row>
    <row r="2743" spans="1:24" x14ac:dyDescent="0.25">
      <c r="A2743" s="6" t="str">
        <f ca="1">no.</f>
        <v/>
      </c>
      <c r="E2743" s="4" t="str">
        <f ca="1">position</f>
        <v/>
      </c>
      <c r="I2743" s="318"/>
      <c r="J2743" s="25"/>
      <c r="L2743" s="4"/>
      <c r="N2743" s="6"/>
      <c r="P2743" s="6"/>
      <c r="Q2743" s="5" t="str">
        <f ca="1">score</f>
        <v/>
      </c>
      <c r="R2743" s="58" t="str">
        <f ca="1">rescore</f>
        <v/>
      </c>
      <c r="S2743" s="11" t="str">
        <f ca="1">price</f>
        <v/>
      </c>
      <c r="U2743" s="4"/>
      <c r="V2743" s="4"/>
      <c r="W2743" s="221" t="str">
        <f ca="1">commission</f>
        <v/>
      </c>
      <c r="X2743" s="301"/>
    </row>
    <row r="2744" spans="1:24" x14ac:dyDescent="0.25">
      <c r="A2744" s="6" t="str">
        <f ca="1">no.</f>
        <v/>
      </c>
      <c r="E2744" s="4" t="str">
        <f ca="1">position</f>
        <v/>
      </c>
      <c r="I2744" s="318"/>
      <c r="J2744" s="25"/>
      <c r="L2744" s="4"/>
      <c r="N2744" s="6"/>
      <c r="P2744" s="6"/>
      <c r="Q2744" s="5" t="str">
        <f ca="1">score</f>
        <v/>
      </c>
      <c r="R2744" s="58" t="str">
        <f ca="1">rescore</f>
        <v/>
      </c>
      <c r="S2744" s="11" t="str">
        <f ca="1">price</f>
        <v/>
      </c>
      <c r="U2744" s="4"/>
      <c r="V2744" s="4"/>
      <c r="W2744" s="221" t="str">
        <f ca="1">commission</f>
        <v/>
      </c>
      <c r="X2744" s="301"/>
    </row>
    <row r="2745" spans="1:24" x14ac:dyDescent="0.25">
      <c r="A2745" s="6" t="str">
        <f ca="1">no.</f>
        <v/>
      </c>
      <c r="E2745" s="4" t="str">
        <f ca="1">position</f>
        <v/>
      </c>
      <c r="I2745" s="318"/>
      <c r="J2745" s="25"/>
      <c r="L2745" s="4"/>
      <c r="N2745" s="6"/>
      <c r="P2745" s="6"/>
      <c r="Q2745" s="5" t="str">
        <f ca="1">score</f>
        <v/>
      </c>
      <c r="R2745" s="58" t="str">
        <f ca="1">rescore</f>
        <v/>
      </c>
      <c r="S2745" s="11" t="str">
        <f ca="1">price</f>
        <v/>
      </c>
      <c r="U2745" s="4"/>
      <c r="V2745" s="4"/>
      <c r="W2745" s="221" t="str">
        <f ca="1">commission</f>
        <v/>
      </c>
      <c r="X2745" s="301"/>
    </row>
    <row r="2746" spans="1:24" x14ac:dyDescent="0.25">
      <c r="A2746" s="6" t="str">
        <f ca="1">no.</f>
        <v/>
      </c>
      <c r="E2746" s="4" t="str">
        <f ca="1">position</f>
        <v/>
      </c>
      <c r="I2746" s="318"/>
      <c r="J2746" s="25"/>
      <c r="L2746" s="4"/>
      <c r="N2746" s="6"/>
      <c r="P2746" s="6"/>
      <c r="Q2746" s="5" t="str">
        <f ca="1">score</f>
        <v/>
      </c>
      <c r="R2746" s="58" t="str">
        <f ca="1">rescore</f>
        <v/>
      </c>
      <c r="S2746" s="11" t="str">
        <f ca="1">price</f>
        <v/>
      </c>
      <c r="U2746" s="4"/>
      <c r="V2746" s="4"/>
      <c r="W2746" s="221" t="str">
        <f ca="1">commission</f>
        <v/>
      </c>
      <c r="X2746" s="301"/>
    </row>
    <row r="2747" spans="1:24" x14ac:dyDescent="0.25">
      <c r="A2747" s="6" t="str">
        <f ca="1">no.</f>
        <v/>
      </c>
      <c r="E2747" s="4" t="str">
        <f ca="1">position</f>
        <v/>
      </c>
      <c r="I2747" s="318"/>
      <c r="J2747" s="25"/>
      <c r="L2747" s="4"/>
      <c r="N2747" s="6"/>
      <c r="P2747" s="6"/>
      <c r="Q2747" s="5" t="str">
        <f ca="1">score</f>
        <v/>
      </c>
      <c r="R2747" s="58" t="str">
        <f ca="1">rescore</f>
        <v/>
      </c>
      <c r="S2747" s="11" t="str">
        <f ca="1">price</f>
        <v/>
      </c>
      <c r="U2747" s="4"/>
      <c r="V2747" s="4"/>
      <c r="W2747" s="221" t="str">
        <f ca="1">commission</f>
        <v/>
      </c>
      <c r="X2747" s="301"/>
    </row>
    <row r="2748" spans="1:24" x14ac:dyDescent="0.25">
      <c r="A2748" s="6" t="str">
        <f ca="1">no.</f>
        <v/>
      </c>
      <c r="E2748" s="4" t="str">
        <f ca="1">position</f>
        <v/>
      </c>
      <c r="I2748" s="318"/>
      <c r="J2748" s="25"/>
      <c r="L2748" s="4"/>
      <c r="N2748" s="6"/>
      <c r="P2748" s="6"/>
      <c r="Q2748" s="5" t="str">
        <f ca="1">score</f>
        <v/>
      </c>
      <c r="R2748" s="58" t="str">
        <f ca="1">rescore</f>
        <v/>
      </c>
      <c r="S2748" s="11" t="str">
        <f ca="1">price</f>
        <v/>
      </c>
      <c r="U2748" s="4"/>
      <c r="V2748" s="4"/>
      <c r="W2748" s="221" t="str">
        <f ca="1">commission</f>
        <v/>
      </c>
      <c r="X2748" s="301"/>
    </row>
    <row r="2749" spans="1:24" x14ac:dyDescent="0.25">
      <c r="A2749" s="6" t="str">
        <f ca="1">no.</f>
        <v/>
      </c>
      <c r="E2749" s="4" t="str">
        <f ca="1">position</f>
        <v/>
      </c>
      <c r="I2749" s="318"/>
      <c r="J2749" s="25"/>
      <c r="L2749" s="4"/>
      <c r="N2749" s="6"/>
      <c r="P2749" s="6"/>
      <c r="Q2749" s="5" t="str">
        <f ca="1">score</f>
        <v/>
      </c>
      <c r="R2749" s="58" t="str">
        <f ca="1">rescore</f>
        <v/>
      </c>
      <c r="S2749" s="11" t="str">
        <f ca="1">price</f>
        <v/>
      </c>
      <c r="U2749" s="4"/>
      <c r="V2749" s="4"/>
      <c r="W2749" s="221" t="str">
        <f ca="1">commission</f>
        <v/>
      </c>
      <c r="X2749" s="301"/>
    </row>
    <row r="2750" spans="1:24" x14ac:dyDescent="0.25">
      <c r="A2750" s="6" t="str">
        <f ca="1">no.</f>
        <v/>
      </c>
      <c r="E2750" s="4" t="str">
        <f ca="1">position</f>
        <v/>
      </c>
      <c r="I2750" s="318"/>
      <c r="J2750" s="25"/>
      <c r="L2750" s="4"/>
      <c r="N2750" s="6"/>
      <c r="P2750" s="6"/>
      <c r="Q2750" s="5" t="str">
        <f ca="1">score</f>
        <v/>
      </c>
      <c r="R2750" s="58" t="str">
        <f ca="1">rescore</f>
        <v/>
      </c>
      <c r="S2750" s="11" t="str">
        <f ca="1">price</f>
        <v/>
      </c>
      <c r="U2750" s="4"/>
      <c r="V2750" s="4"/>
      <c r="W2750" s="221" t="str">
        <f ca="1">commission</f>
        <v/>
      </c>
      <c r="X2750" s="301"/>
    </row>
    <row r="2751" spans="1:24" x14ac:dyDescent="0.25">
      <c r="A2751" s="6" t="str">
        <f ca="1">no.</f>
        <v/>
      </c>
      <c r="E2751" s="4" t="str">
        <f ca="1">position</f>
        <v/>
      </c>
      <c r="I2751" s="318"/>
      <c r="J2751" s="25"/>
      <c r="L2751" s="4"/>
      <c r="N2751" s="6"/>
      <c r="P2751" s="6"/>
      <c r="Q2751" s="5" t="str">
        <f ca="1">score</f>
        <v/>
      </c>
      <c r="R2751" s="58" t="str">
        <f ca="1">rescore</f>
        <v/>
      </c>
      <c r="S2751" s="11" t="str">
        <f ca="1">price</f>
        <v/>
      </c>
      <c r="U2751" s="4"/>
      <c r="V2751" s="4"/>
      <c r="W2751" s="221" t="str">
        <f ca="1">commission</f>
        <v/>
      </c>
      <c r="X2751" s="301"/>
    </row>
    <row r="2752" spans="1:24" x14ac:dyDescent="0.25">
      <c r="A2752" s="6" t="str">
        <f ca="1">no.</f>
        <v/>
      </c>
      <c r="E2752" s="4" t="str">
        <f ca="1">position</f>
        <v/>
      </c>
      <c r="I2752" s="318"/>
      <c r="J2752" s="25"/>
      <c r="L2752" s="4"/>
      <c r="N2752" s="6"/>
      <c r="P2752" s="6"/>
      <c r="Q2752" s="5" t="str">
        <f ca="1">score</f>
        <v/>
      </c>
      <c r="R2752" s="58" t="str">
        <f ca="1">rescore</f>
        <v/>
      </c>
      <c r="S2752" s="11" t="str">
        <f ca="1">price</f>
        <v/>
      </c>
      <c r="U2752" s="4"/>
      <c r="V2752" s="4"/>
      <c r="W2752" s="221" t="str">
        <f ca="1">commission</f>
        <v/>
      </c>
      <c r="X2752" s="301"/>
    </row>
    <row r="2753" spans="1:24" x14ac:dyDescent="0.25">
      <c r="A2753" s="6" t="str">
        <f ca="1">no.</f>
        <v/>
      </c>
      <c r="E2753" s="4" t="str">
        <f ca="1">position</f>
        <v/>
      </c>
      <c r="I2753" s="318"/>
      <c r="J2753" s="25"/>
      <c r="L2753" s="4"/>
      <c r="N2753" s="6"/>
      <c r="P2753" s="6"/>
      <c r="Q2753" s="5" t="str">
        <f ca="1">score</f>
        <v/>
      </c>
      <c r="R2753" s="58" t="str">
        <f ca="1">rescore</f>
        <v/>
      </c>
      <c r="S2753" s="11" t="str">
        <f ca="1">price</f>
        <v/>
      </c>
      <c r="U2753" s="4"/>
      <c r="V2753" s="4"/>
      <c r="W2753" s="221" t="str">
        <f ca="1">commission</f>
        <v/>
      </c>
      <c r="X2753" s="301"/>
    </row>
    <row r="2754" spans="1:24" x14ac:dyDescent="0.25">
      <c r="A2754" s="6" t="str">
        <f ca="1">no.</f>
        <v/>
      </c>
      <c r="E2754" s="4" t="str">
        <f ca="1">position</f>
        <v/>
      </c>
      <c r="I2754" s="318"/>
      <c r="J2754" s="25"/>
      <c r="L2754" s="4"/>
      <c r="N2754" s="6"/>
      <c r="P2754" s="6"/>
      <c r="Q2754" s="5" t="str">
        <f ca="1">score</f>
        <v/>
      </c>
      <c r="R2754" s="58" t="str">
        <f ca="1">rescore</f>
        <v/>
      </c>
      <c r="S2754" s="11" t="str">
        <f ca="1">price</f>
        <v/>
      </c>
      <c r="U2754" s="4"/>
      <c r="V2754" s="4"/>
      <c r="W2754" s="221" t="str">
        <f ca="1">commission</f>
        <v/>
      </c>
      <c r="X2754" s="301"/>
    </row>
    <row r="2755" spans="1:24" x14ac:dyDescent="0.25">
      <c r="A2755" s="6" t="str">
        <f ca="1">no.</f>
        <v/>
      </c>
      <c r="E2755" s="4" t="str">
        <f ca="1">position</f>
        <v/>
      </c>
      <c r="I2755" s="318"/>
      <c r="J2755" s="25"/>
      <c r="L2755" s="4"/>
      <c r="N2755" s="6"/>
      <c r="P2755" s="6"/>
      <c r="Q2755" s="5" t="str">
        <f ca="1">score</f>
        <v/>
      </c>
      <c r="R2755" s="58" t="str">
        <f ca="1">rescore</f>
        <v/>
      </c>
      <c r="S2755" s="11" t="str">
        <f ca="1">price</f>
        <v/>
      </c>
      <c r="U2755" s="4"/>
      <c r="V2755" s="4"/>
      <c r="W2755" s="221" t="str">
        <f ca="1">commission</f>
        <v/>
      </c>
      <c r="X2755" s="301"/>
    </row>
    <row r="2756" spans="1:24" x14ac:dyDescent="0.25">
      <c r="A2756" s="6" t="str">
        <f ca="1">no.</f>
        <v/>
      </c>
      <c r="E2756" s="4" t="str">
        <f ca="1">position</f>
        <v/>
      </c>
      <c r="I2756" s="318"/>
      <c r="J2756" s="25"/>
      <c r="L2756" s="4"/>
      <c r="N2756" s="6"/>
      <c r="P2756" s="6"/>
      <c r="Q2756" s="5" t="str">
        <f ca="1">score</f>
        <v/>
      </c>
      <c r="R2756" s="58" t="str">
        <f ca="1">rescore</f>
        <v/>
      </c>
      <c r="S2756" s="11" t="str">
        <f ca="1">price</f>
        <v/>
      </c>
      <c r="U2756" s="4"/>
      <c r="V2756" s="4"/>
      <c r="W2756" s="221" t="str">
        <f ca="1">commission</f>
        <v/>
      </c>
      <c r="X2756" s="301"/>
    </row>
    <row r="2757" spans="1:24" x14ac:dyDescent="0.25">
      <c r="A2757" s="6" t="str">
        <f ca="1">no.</f>
        <v/>
      </c>
      <c r="E2757" s="4" t="str">
        <f ca="1">position</f>
        <v/>
      </c>
      <c r="I2757" s="318"/>
      <c r="J2757" s="25"/>
      <c r="L2757" s="4"/>
      <c r="N2757" s="6"/>
      <c r="P2757" s="6"/>
      <c r="Q2757" s="5" t="str">
        <f ca="1">score</f>
        <v/>
      </c>
      <c r="R2757" s="58" t="str">
        <f ca="1">rescore</f>
        <v/>
      </c>
      <c r="S2757" s="11" t="str">
        <f ca="1">price</f>
        <v/>
      </c>
      <c r="U2757" s="4"/>
      <c r="V2757" s="4"/>
      <c r="W2757" s="221" t="str">
        <f ca="1">commission</f>
        <v/>
      </c>
      <c r="X2757" s="301"/>
    </row>
    <row r="2758" spans="1:24" x14ac:dyDescent="0.25">
      <c r="A2758" s="6" t="str">
        <f ca="1">no.</f>
        <v/>
      </c>
      <c r="E2758" s="4" t="str">
        <f ca="1">position</f>
        <v/>
      </c>
      <c r="I2758" s="318"/>
      <c r="J2758" s="25"/>
      <c r="L2758" s="4"/>
      <c r="N2758" s="6"/>
      <c r="P2758" s="6"/>
      <c r="Q2758" s="5" t="str">
        <f ca="1">score</f>
        <v/>
      </c>
      <c r="R2758" s="58" t="str">
        <f ca="1">rescore</f>
        <v/>
      </c>
      <c r="S2758" s="11" t="str">
        <f ca="1">price</f>
        <v/>
      </c>
      <c r="U2758" s="4"/>
      <c r="V2758" s="4"/>
      <c r="W2758" s="221" t="str">
        <f ca="1">commission</f>
        <v/>
      </c>
      <c r="X2758" s="301"/>
    </row>
    <row r="2759" spans="1:24" x14ac:dyDescent="0.25">
      <c r="A2759" s="6" t="str">
        <f ca="1">no.</f>
        <v/>
      </c>
      <c r="E2759" s="4" t="str">
        <f ca="1">position</f>
        <v/>
      </c>
      <c r="I2759" s="318"/>
      <c r="J2759" s="25"/>
      <c r="L2759" s="4"/>
      <c r="N2759" s="6"/>
      <c r="P2759" s="6"/>
      <c r="Q2759" s="5" t="str">
        <f ca="1">score</f>
        <v/>
      </c>
      <c r="R2759" s="58" t="str">
        <f ca="1">rescore</f>
        <v/>
      </c>
      <c r="S2759" s="11" t="str">
        <f ca="1">price</f>
        <v/>
      </c>
      <c r="U2759" s="4"/>
      <c r="V2759" s="4"/>
      <c r="W2759" s="221" t="str">
        <f ca="1">commission</f>
        <v/>
      </c>
      <c r="X2759" s="301"/>
    </row>
    <row r="2760" spans="1:24" x14ac:dyDescent="0.25">
      <c r="A2760" s="6" t="str">
        <f ca="1">no.</f>
        <v/>
      </c>
      <c r="E2760" s="4" t="str">
        <f ca="1">position</f>
        <v/>
      </c>
      <c r="I2760" s="318"/>
      <c r="J2760" s="25"/>
      <c r="L2760" s="4"/>
      <c r="N2760" s="6"/>
      <c r="P2760" s="6"/>
      <c r="Q2760" s="5" t="str">
        <f ca="1">score</f>
        <v/>
      </c>
      <c r="R2760" s="58" t="str">
        <f ca="1">rescore</f>
        <v/>
      </c>
      <c r="S2760" s="11" t="str">
        <f ca="1">price</f>
        <v/>
      </c>
      <c r="U2760" s="4"/>
      <c r="V2760" s="4"/>
      <c r="W2760" s="221" t="str">
        <f ca="1">commission</f>
        <v/>
      </c>
      <c r="X2760" s="301"/>
    </row>
    <row r="2761" spans="1:24" x14ac:dyDescent="0.25">
      <c r="A2761" s="6" t="str">
        <f ca="1">no.</f>
        <v/>
      </c>
      <c r="E2761" s="4" t="str">
        <f ca="1">position</f>
        <v/>
      </c>
      <c r="I2761" s="318"/>
      <c r="J2761" s="25"/>
      <c r="L2761" s="4"/>
      <c r="N2761" s="6"/>
      <c r="P2761" s="6"/>
      <c r="Q2761" s="5" t="str">
        <f ca="1">score</f>
        <v/>
      </c>
      <c r="R2761" s="58" t="str">
        <f ca="1">rescore</f>
        <v/>
      </c>
      <c r="S2761" s="11" t="str">
        <f ca="1">price</f>
        <v/>
      </c>
      <c r="U2761" s="4"/>
      <c r="V2761" s="4"/>
      <c r="W2761" s="221" t="str">
        <f ca="1">commission</f>
        <v/>
      </c>
      <c r="X2761" s="301"/>
    </row>
    <row r="2762" spans="1:24" x14ac:dyDescent="0.25">
      <c r="A2762" s="6" t="str">
        <f ca="1">no.</f>
        <v/>
      </c>
      <c r="E2762" s="4" t="str">
        <f ca="1">position</f>
        <v/>
      </c>
      <c r="I2762" s="318"/>
      <c r="J2762" s="25"/>
      <c r="L2762" s="4"/>
      <c r="N2762" s="6"/>
      <c r="P2762" s="6"/>
      <c r="Q2762" s="5" t="str">
        <f ca="1">score</f>
        <v/>
      </c>
      <c r="R2762" s="58" t="str">
        <f ca="1">rescore</f>
        <v/>
      </c>
      <c r="S2762" s="11" t="str">
        <f ca="1">price</f>
        <v/>
      </c>
      <c r="U2762" s="4"/>
      <c r="V2762" s="4"/>
      <c r="W2762" s="221" t="str">
        <f ca="1">commission</f>
        <v/>
      </c>
      <c r="X2762" s="301"/>
    </row>
    <row r="2763" spans="1:24" x14ac:dyDescent="0.25">
      <c r="A2763" s="6" t="str">
        <f ca="1">no.</f>
        <v/>
      </c>
      <c r="E2763" s="4" t="str">
        <f ca="1">position</f>
        <v/>
      </c>
      <c r="I2763" s="318"/>
      <c r="J2763" s="25"/>
      <c r="L2763" s="4"/>
      <c r="N2763" s="6"/>
      <c r="P2763" s="6"/>
      <c r="Q2763" s="5" t="str">
        <f ca="1">score</f>
        <v/>
      </c>
      <c r="R2763" s="58" t="str">
        <f ca="1">rescore</f>
        <v/>
      </c>
      <c r="S2763" s="11" t="str">
        <f ca="1">price</f>
        <v/>
      </c>
      <c r="U2763" s="4"/>
      <c r="V2763" s="4"/>
      <c r="W2763" s="221" t="str">
        <f ca="1">commission</f>
        <v/>
      </c>
      <c r="X2763" s="301"/>
    </row>
    <row r="2764" spans="1:24" x14ac:dyDescent="0.25">
      <c r="A2764" s="6" t="str">
        <f ca="1">no.</f>
        <v/>
      </c>
      <c r="E2764" s="4" t="str">
        <f ca="1">position</f>
        <v/>
      </c>
      <c r="I2764" s="318"/>
      <c r="J2764" s="25"/>
      <c r="L2764" s="4"/>
      <c r="N2764" s="6"/>
      <c r="P2764" s="6"/>
      <c r="Q2764" s="5" t="str">
        <f ca="1">score</f>
        <v/>
      </c>
      <c r="R2764" s="58" t="str">
        <f ca="1">rescore</f>
        <v/>
      </c>
      <c r="S2764" s="11" t="str">
        <f ca="1">price</f>
        <v/>
      </c>
      <c r="U2764" s="4"/>
      <c r="V2764" s="4"/>
      <c r="W2764" s="221" t="str">
        <f ca="1">commission</f>
        <v/>
      </c>
      <c r="X2764" s="301"/>
    </row>
    <row r="2765" spans="1:24" x14ac:dyDescent="0.25">
      <c r="A2765" s="6" t="str">
        <f ca="1">no.</f>
        <v/>
      </c>
      <c r="E2765" s="4" t="str">
        <f ca="1">position</f>
        <v/>
      </c>
      <c r="I2765" s="318"/>
      <c r="J2765" s="25"/>
      <c r="L2765" s="4"/>
      <c r="N2765" s="6"/>
      <c r="P2765" s="6"/>
      <c r="Q2765" s="5" t="str">
        <f ca="1">score</f>
        <v/>
      </c>
      <c r="R2765" s="58" t="str">
        <f ca="1">rescore</f>
        <v/>
      </c>
      <c r="S2765" s="11" t="str">
        <f ca="1">price</f>
        <v/>
      </c>
      <c r="U2765" s="4"/>
      <c r="V2765" s="4"/>
      <c r="W2765" s="221" t="str">
        <f ca="1">commission</f>
        <v/>
      </c>
      <c r="X2765" s="301"/>
    </row>
    <row r="2766" spans="1:24" x14ac:dyDescent="0.25">
      <c r="A2766" s="6" t="str">
        <f ca="1">no.</f>
        <v/>
      </c>
      <c r="E2766" s="4" t="str">
        <f ca="1">position</f>
        <v/>
      </c>
      <c r="I2766" s="318"/>
      <c r="J2766" s="25"/>
      <c r="L2766" s="4"/>
      <c r="N2766" s="6"/>
      <c r="P2766" s="6"/>
      <c r="Q2766" s="5" t="str">
        <f ca="1">score</f>
        <v/>
      </c>
      <c r="R2766" s="58" t="str">
        <f ca="1">rescore</f>
        <v/>
      </c>
      <c r="S2766" s="11" t="str">
        <f ca="1">price</f>
        <v/>
      </c>
      <c r="U2766" s="4"/>
      <c r="V2766" s="4"/>
      <c r="W2766" s="221" t="str">
        <f ca="1">commission</f>
        <v/>
      </c>
      <c r="X2766" s="301"/>
    </row>
    <row r="2767" spans="1:24" x14ac:dyDescent="0.25">
      <c r="A2767" s="6" t="str">
        <f ca="1">no.</f>
        <v/>
      </c>
      <c r="E2767" s="4" t="str">
        <f ca="1">position</f>
        <v/>
      </c>
      <c r="I2767" s="318"/>
      <c r="J2767" s="25"/>
      <c r="L2767" s="4"/>
      <c r="N2767" s="6"/>
      <c r="P2767" s="6"/>
      <c r="Q2767" s="5" t="str">
        <f ca="1">score</f>
        <v/>
      </c>
      <c r="R2767" s="58" t="str">
        <f ca="1">rescore</f>
        <v/>
      </c>
      <c r="S2767" s="11" t="str">
        <f ca="1">price</f>
        <v/>
      </c>
      <c r="U2767" s="4"/>
      <c r="V2767" s="4"/>
      <c r="W2767" s="221" t="str">
        <f ca="1">commission</f>
        <v/>
      </c>
      <c r="X2767" s="301"/>
    </row>
    <row r="2768" spans="1:24" x14ac:dyDescent="0.25">
      <c r="A2768" s="6" t="str">
        <f ca="1">no.</f>
        <v/>
      </c>
      <c r="E2768" s="4" t="str">
        <f ca="1">position</f>
        <v/>
      </c>
      <c r="I2768" s="318"/>
      <c r="J2768" s="25"/>
      <c r="L2768" s="4"/>
      <c r="N2768" s="6"/>
      <c r="P2768" s="6"/>
      <c r="Q2768" s="5" t="str">
        <f ca="1">score</f>
        <v/>
      </c>
      <c r="R2768" s="58" t="str">
        <f ca="1">rescore</f>
        <v/>
      </c>
      <c r="S2768" s="11" t="str">
        <f ca="1">price</f>
        <v/>
      </c>
      <c r="U2768" s="4"/>
      <c r="V2768" s="4"/>
      <c r="W2768" s="221" t="str">
        <f ca="1">commission</f>
        <v/>
      </c>
      <c r="X2768" s="301"/>
    </row>
    <row r="2769" spans="1:24" x14ac:dyDescent="0.25">
      <c r="A2769" s="6" t="str">
        <f ca="1">no.</f>
        <v/>
      </c>
      <c r="E2769" s="4" t="str">
        <f ca="1">position</f>
        <v/>
      </c>
      <c r="I2769" s="318"/>
      <c r="J2769" s="25"/>
      <c r="L2769" s="4"/>
      <c r="N2769" s="6"/>
      <c r="P2769" s="6"/>
      <c r="Q2769" s="5" t="str">
        <f ca="1">score</f>
        <v/>
      </c>
      <c r="R2769" s="58" t="str">
        <f ca="1">rescore</f>
        <v/>
      </c>
      <c r="S2769" s="11" t="str">
        <f ca="1">price</f>
        <v/>
      </c>
      <c r="U2769" s="4"/>
      <c r="V2769" s="4"/>
      <c r="W2769" s="221" t="str">
        <f ca="1">commission</f>
        <v/>
      </c>
      <c r="X2769" s="301"/>
    </row>
    <row r="2770" spans="1:24" x14ac:dyDescent="0.25">
      <c r="A2770" s="6" t="str">
        <f ca="1">no.</f>
        <v/>
      </c>
      <c r="E2770" s="4" t="str">
        <f ca="1">position</f>
        <v/>
      </c>
      <c r="I2770" s="318"/>
      <c r="J2770" s="25"/>
      <c r="L2770" s="4"/>
      <c r="N2770" s="6"/>
      <c r="P2770" s="6"/>
      <c r="Q2770" s="5" t="str">
        <f ca="1">score</f>
        <v/>
      </c>
      <c r="R2770" s="58" t="str">
        <f ca="1">rescore</f>
        <v/>
      </c>
      <c r="S2770" s="11" t="str">
        <f ca="1">price</f>
        <v/>
      </c>
      <c r="U2770" s="4"/>
      <c r="V2770" s="4"/>
      <c r="W2770" s="221" t="str">
        <f ca="1">commission</f>
        <v/>
      </c>
      <c r="X2770" s="301"/>
    </row>
    <row r="2771" spans="1:24" x14ac:dyDescent="0.25">
      <c r="A2771" s="6" t="str">
        <f ca="1">no.</f>
        <v/>
      </c>
      <c r="E2771" s="4" t="str">
        <f ca="1">position</f>
        <v/>
      </c>
      <c r="I2771" s="318"/>
      <c r="J2771" s="25"/>
      <c r="L2771" s="4"/>
      <c r="N2771" s="6"/>
      <c r="P2771" s="6"/>
      <c r="Q2771" s="5" t="str">
        <f ca="1">score</f>
        <v/>
      </c>
      <c r="R2771" s="58" t="str">
        <f ca="1">rescore</f>
        <v/>
      </c>
      <c r="S2771" s="11" t="str">
        <f ca="1">price</f>
        <v/>
      </c>
      <c r="U2771" s="4"/>
      <c r="V2771" s="4"/>
      <c r="W2771" s="221" t="str">
        <f ca="1">commission</f>
        <v/>
      </c>
      <c r="X2771" s="301"/>
    </row>
    <row r="2772" spans="1:24" x14ac:dyDescent="0.25">
      <c r="A2772" s="6" t="str">
        <f ca="1">no.</f>
        <v/>
      </c>
      <c r="E2772" s="4" t="str">
        <f ca="1">position</f>
        <v/>
      </c>
      <c r="I2772" s="318"/>
      <c r="J2772" s="25"/>
      <c r="L2772" s="4"/>
      <c r="N2772" s="6"/>
      <c r="P2772" s="6"/>
      <c r="Q2772" s="5" t="str">
        <f ca="1">score</f>
        <v/>
      </c>
      <c r="R2772" s="58" t="str">
        <f ca="1">rescore</f>
        <v/>
      </c>
      <c r="S2772" s="11" t="str">
        <f ca="1">price</f>
        <v/>
      </c>
      <c r="U2772" s="4"/>
      <c r="V2772" s="4"/>
      <c r="W2772" s="221" t="str">
        <f ca="1">commission</f>
        <v/>
      </c>
      <c r="X2772" s="301"/>
    </row>
    <row r="2773" spans="1:24" x14ac:dyDescent="0.25">
      <c r="A2773" s="6" t="str">
        <f ca="1">no.</f>
        <v/>
      </c>
      <c r="E2773" s="4" t="str">
        <f ca="1">position</f>
        <v/>
      </c>
      <c r="I2773" s="318"/>
      <c r="J2773" s="25"/>
      <c r="L2773" s="4"/>
      <c r="N2773" s="6"/>
      <c r="P2773" s="6"/>
      <c r="Q2773" s="5" t="str">
        <f ca="1">score</f>
        <v/>
      </c>
      <c r="R2773" s="58" t="str">
        <f ca="1">rescore</f>
        <v/>
      </c>
      <c r="S2773" s="11" t="str">
        <f ca="1">price</f>
        <v/>
      </c>
      <c r="U2773" s="4"/>
      <c r="V2773" s="4"/>
      <c r="W2773" s="221" t="str">
        <f ca="1">commission</f>
        <v/>
      </c>
      <c r="X2773" s="301"/>
    </row>
    <row r="2774" spans="1:24" x14ac:dyDescent="0.25">
      <c r="A2774" s="6" t="str">
        <f ca="1">no.</f>
        <v/>
      </c>
      <c r="E2774" s="4" t="str">
        <f ca="1">position</f>
        <v/>
      </c>
      <c r="I2774" s="318"/>
      <c r="J2774" s="25"/>
      <c r="L2774" s="4"/>
      <c r="N2774" s="6"/>
      <c r="P2774" s="6"/>
      <c r="Q2774" s="5" t="str">
        <f ca="1">score</f>
        <v/>
      </c>
      <c r="R2774" s="58" t="str">
        <f ca="1">rescore</f>
        <v/>
      </c>
      <c r="S2774" s="11" t="str">
        <f ca="1">price</f>
        <v/>
      </c>
      <c r="U2774" s="4"/>
      <c r="V2774" s="4"/>
      <c r="W2774" s="221" t="str">
        <f ca="1">commission</f>
        <v/>
      </c>
      <c r="X2774" s="301"/>
    </row>
    <row r="2775" spans="1:24" x14ac:dyDescent="0.25">
      <c r="A2775" s="6" t="str">
        <f ca="1">no.</f>
        <v/>
      </c>
      <c r="E2775" s="4" t="str">
        <f ca="1">position</f>
        <v/>
      </c>
      <c r="I2775" s="318"/>
      <c r="J2775" s="25"/>
      <c r="L2775" s="4"/>
      <c r="N2775" s="6"/>
      <c r="P2775" s="6"/>
      <c r="Q2775" s="5" t="str">
        <f ca="1">score</f>
        <v/>
      </c>
      <c r="R2775" s="58" t="str">
        <f ca="1">rescore</f>
        <v/>
      </c>
      <c r="S2775" s="11" t="str">
        <f ca="1">price</f>
        <v/>
      </c>
      <c r="U2775" s="4"/>
      <c r="V2775" s="4"/>
      <c r="W2775" s="221" t="str">
        <f ca="1">commission</f>
        <v/>
      </c>
      <c r="X2775" s="301"/>
    </row>
    <row r="2776" spans="1:24" x14ac:dyDescent="0.25">
      <c r="A2776" s="6" t="str">
        <f ca="1">no.</f>
        <v/>
      </c>
      <c r="E2776" s="4" t="str">
        <f ca="1">position</f>
        <v/>
      </c>
      <c r="I2776" s="318"/>
      <c r="J2776" s="25"/>
      <c r="L2776" s="4"/>
      <c r="N2776" s="6"/>
      <c r="P2776" s="6"/>
      <c r="Q2776" s="5" t="str">
        <f ca="1">score</f>
        <v/>
      </c>
      <c r="R2776" s="58" t="str">
        <f ca="1">rescore</f>
        <v/>
      </c>
      <c r="S2776" s="11" t="str">
        <f ca="1">price</f>
        <v/>
      </c>
      <c r="U2776" s="4"/>
      <c r="V2776" s="4"/>
      <c r="W2776" s="221" t="str">
        <f ca="1">commission</f>
        <v/>
      </c>
      <c r="X2776" s="301"/>
    </row>
    <row r="2777" spans="1:24" x14ac:dyDescent="0.25">
      <c r="A2777" s="6" t="str">
        <f ca="1">no.</f>
        <v/>
      </c>
      <c r="E2777" s="4" t="str">
        <f ca="1">position</f>
        <v/>
      </c>
      <c r="I2777" s="318"/>
      <c r="J2777" s="25"/>
      <c r="L2777" s="4"/>
      <c r="N2777" s="6"/>
      <c r="P2777" s="6"/>
      <c r="Q2777" s="5" t="str">
        <f ca="1">score</f>
        <v/>
      </c>
      <c r="R2777" s="58" t="str">
        <f ca="1">rescore</f>
        <v/>
      </c>
      <c r="S2777" s="11" t="str">
        <f ca="1">price</f>
        <v/>
      </c>
      <c r="U2777" s="4"/>
      <c r="V2777" s="4"/>
      <c r="W2777" s="221" t="str">
        <f ca="1">commission</f>
        <v/>
      </c>
      <c r="X2777" s="301"/>
    </row>
    <row r="2778" spans="1:24" x14ac:dyDescent="0.25">
      <c r="A2778" s="6" t="str">
        <f ca="1">no.</f>
        <v/>
      </c>
      <c r="E2778" s="4" t="str">
        <f ca="1">position</f>
        <v/>
      </c>
      <c r="I2778" s="318"/>
      <c r="J2778" s="25"/>
      <c r="L2778" s="4"/>
      <c r="N2778" s="6"/>
      <c r="P2778" s="6"/>
      <c r="Q2778" s="5" t="str">
        <f ca="1">score</f>
        <v/>
      </c>
      <c r="R2778" s="58" t="str">
        <f ca="1">rescore</f>
        <v/>
      </c>
      <c r="S2778" s="11" t="str">
        <f ca="1">price</f>
        <v/>
      </c>
      <c r="U2778" s="4"/>
      <c r="V2778" s="4"/>
      <c r="W2778" s="221" t="str">
        <f ca="1">commission</f>
        <v/>
      </c>
      <c r="X2778" s="301"/>
    </row>
    <row r="2779" spans="1:24" x14ac:dyDescent="0.25">
      <c r="A2779" s="6" t="str">
        <f ca="1">no.</f>
        <v/>
      </c>
      <c r="E2779" s="4" t="str">
        <f ca="1">position</f>
        <v/>
      </c>
      <c r="I2779" s="318"/>
      <c r="J2779" s="25"/>
      <c r="L2779" s="4"/>
      <c r="N2779" s="6"/>
      <c r="P2779" s="6"/>
      <c r="Q2779" s="5" t="str">
        <f ca="1">score</f>
        <v/>
      </c>
      <c r="R2779" s="58" t="str">
        <f ca="1">rescore</f>
        <v/>
      </c>
      <c r="S2779" s="11" t="str">
        <f ca="1">price</f>
        <v/>
      </c>
      <c r="U2779" s="4"/>
      <c r="V2779" s="4"/>
      <c r="W2779" s="221" t="str">
        <f ca="1">commission</f>
        <v/>
      </c>
      <c r="X2779" s="301"/>
    </row>
    <row r="2780" spans="1:24" x14ac:dyDescent="0.25">
      <c r="A2780" s="6" t="str">
        <f ca="1">no.</f>
        <v/>
      </c>
      <c r="E2780" s="4" t="str">
        <f ca="1">position</f>
        <v/>
      </c>
      <c r="I2780" s="318"/>
      <c r="J2780" s="25"/>
      <c r="L2780" s="4"/>
      <c r="N2780" s="6"/>
      <c r="P2780" s="6"/>
      <c r="Q2780" s="5" t="str">
        <f ca="1">score</f>
        <v/>
      </c>
      <c r="R2780" s="58" t="str">
        <f ca="1">rescore</f>
        <v/>
      </c>
      <c r="S2780" s="11" t="str">
        <f ca="1">price</f>
        <v/>
      </c>
      <c r="U2780" s="4"/>
      <c r="V2780" s="4"/>
      <c r="W2780" s="221" t="str">
        <f ca="1">commission</f>
        <v/>
      </c>
      <c r="X2780" s="301"/>
    </row>
    <row r="2781" spans="1:24" x14ac:dyDescent="0.25">
      <c r="A2781" s="6" t="str">
        <f ca="1">no.</f>
        <v/>
      </c>
      <c r="E2781" s="4" t="str">
        <f ca="1">position</f>
        <v/>
      </c>
      <c r="I2781" s="318"/>
      <c r="J2781" s="25"/>
      <c r="L2781" s="4"/>
      <c r="N2781" s="6"/>
      <c r="P2781" s="6"/>
      <c r="Q2781" s="5" t="str">
        <f ca="1">score</f>
        <v/>
      </c>
      <c r="R2781" s="58" t="str">
        <f ca="1">rescore</f>
        <v/>
      </c>
      <c r="S2781" s="11" t="str">
        <f ca="1">price</f>
        <v/>
      </c>
      <c r="U2781" s="4"/>
      <c r="V2781" s="4"/>
      <c r="W2781" s="221" t="str">
        <f ca="1">commission</f>
        <v/>
      </c>
      <c r="X2781" s="301"/>
    </row>
    <row r="2782" spans="1:24" x14ac:dyDescent="0.25">
      <c r="A2782" s="6" t="str">
        <f ca="1">no.</f>
        <v/>
      </c>
      <c r="E2782" s="4" t="str">
        <f ca="1">position</f>
        <v/>
      </c>
      <c r="I2782" s="318"/>
      <c r="J2782" s="25"/>
      <c r="L2782" s="4"/>
      <c r="N2782" s="6"/>
      <c r="P2782" s="6"/>
      <c r="Q2782" s="5" t="str">
        <f ca="1">score</f>
        <v/>
      </c>
      <c r="R2782" s="58" t="str">
        <f ca="1">rescore</f>
        <v/>
      </c>
      <c r="S2782" s="11" t="str">
        <f ca="1">price</f>
        <v/>
      </c>
      <c r="U2782" s="4"/>
      <c r="V2782" s="4"/>
      <c r="W2782" s="221" t="str">
        <f ca="1">commission</f>
        <v/>
      </c>
      <c r="X2782" s="301"/>
    </row>
    <row r="2783" spans="1:24" x14ac:dyDescent="0.25">
      <c r="A2783" s="6" t="str">
        <f ca="1">no.</f>
        <v/>
      </c>
      <c r="E2783" s="4" t="str">
        <f ca="1">position</f>
        <v/>
      </c>
      <c r="I2783" s="318"/>
      <c r="J2783" s="25"/>
      <c r="L2783" s="4"/>
      <c r="N2783" s="6"/>
      <c r="P2783" s="6"/>
      <c r="Q2783" s="5" t="str">
        <f ca="1">score</f>
        <v/>
      </c>
      <c r="R2783" s="58" t="str">
        <f ca="1">rescore</f>
        <v/>
      </c>
      <c r="S2783" s="11" t="str">
        <f ca="1">price</f>
        <v/>
      </c>
      <c r="U2783" s="4"/>
      <c r="V2783" s="4"/>
      <c r="W2783" s="221" t="str">
        <f ca="1">commission</f>
        <v/>
      </c>
      <c r="X2783" s="301"/>
    </row>
    <row r="2784" spans="1:24" x14ac:dyDescent="0.25">
      <c r="A2784" s="6" t="str">
        <f ca="1">no.</f>
        <v/>
      </c>
      <c r="E2784" s="4" t="str">
        <f ca="1">position</f>
        <v/>
      </c>
      <c r="I2784" s="318"/>
      <c r="J2784" s="25"/>
      <c r="L2784" s="4"/>
      <c r="N2784" s="6"/>
      <c r="P2784" s="6"/>
      <c r="Q2784" s="5" t="str">
        <f ca="1">score</f>
        <v/>
      </c>
      <c r="R2784" s="58" t="str">
        <f ca="1">rescore</f>
        <v/>
      </c>
      <c r="S2784" s="11" t="str">
        <f ca="1">price</f>
        <v/>
      </c>
      <c r="U2784" s="4"/>
      <c r="V2784" s="4"/>
      <c r="W2784" s="221" t="str">
        <f ca="1">commission</f>
        <v/>
      </c>
      <c r="X2784" s="301"/>
    </row>
    <row r="2785" spans="1:24" x14ac:dyDescent="0.25">
      <c r="A2785" s="6" t="str">
        <f ca="1">no.</f>
        <v/>
      </c>
      <c r="E2785" s="4" t="str">
        <f ca="1">position</f>
        <v/>
      </c>
      <c r="I2785" s="318"/>
      <c r="J2785" s="25"/>
      <c r="L2785" s="4"/>
      <c r="N2785" s="6"/>
      <c r="P2785" s="6"/>
      <c r="Q2785" s="5" t="str">
        <f ca="1">score</f>
        <v/>
      </c>
      <c r="R2785" s="58" t="str">
        <f ca="1">rescore</f>
        <v/>
      </c>
      <c r="S2785" s="11" t="str">
        <f ca="1">price</f>
        <v/>
      </c>
      <c r="U2785" s="4"/>
      <c r="V2785" s="4"/>
      <c r="W2785" s="221" t="str">
        <f ca="1">commission</f>
        <v/>
      </c>
      <c r="X2785" s="301"/>
    </row>
    <row r="2786" spans="1:24" x14ac:dyDescent="0.25">
      <c r="A2786" s="6" t="str">
        <f ca="1">no.</f>
        <v/>
      </c>
      <c r="E2786" s="4" t="str">
        <f ca="1">position</f>
        <v/>
      </c>
      <c r="I2786" s="318"/>
      <c r="J2786" s="25"/>
      <c r="L2786" s="4"/>
      <c r="N2786" s="6"/>
      <c r="P2786" s="6"/>
      <c r="Q2786" s="5" t="str">
        <f ca="1">score</f>
        <v/>
      </c>
      <c r="R2786" s="58" t="str">
        <f ca="1">rescore</f>
        <v/>
      </c>
      <c r="S2786" s="11" t="str">
        <f ca="1">price</f>
        <v/>
      </c>
      <c r="U2786" s="4"/>
      <c r="V2786" s="4"/>
      <c r="W2786" s="221" t="str">
        <f ca="1">commission</f>
        <v/>
      </c>
      <c r="X2786" s="301"/>
    </row>
    <row r="2787" spans="1:24" x14ac:dyDescent="0.25">
      <c r="A2787" s="6" t="str">
        <f ca="1">no.</f>
        <v/>
      </c>
      <c r="E2787" s="4" t="str">
        <f ca="1">position</f>
        <v/>
      </c>
      <c r="I2787" s="318"/>
      <c r="J2787" s="25"/>
      <c r="L2787" s="4"/>
      <c r="N2787" s="6"/>
      <c r="P2787" s="6"/>
      <c r="Q2787" s="5" t="str">
        <f ca="1">score</f>
        <v/>
      </c>
      <c r="R2787" s="58" t="str">
        <f ca="1">rescore</f>
        <v/>
      </c>
      <c r="S2787" s="11" t="str">
        <f ca="1">price</f>
        <v/>
      </c>
      <c r="U2787" s="4"/>
      <c r="V2787" s="4"/>
      <c r="W2787" s="221" t="str">
        <f ca="1">commission</f>
        <v/>
      </c>
      <c r="X2787" s="301"/>
    </row>
    <row r="2788" spans="1:24" x14ac:dyDescent="0.25">
      <c r="A2788" s="6" t="str">
        <f ca="1">no.</f>
        <v/>
      </c>
      <c r="E2788" s="4" t="str">
        <f ca="1">position</f>
        <v/>
      </c>
      <c r="I2788" s="318"/>
      <c r="J2788" s="25"/>
      <c r="L2788" s="4"/>
      <c r="N2788" s="6"/>
      <c r="P2788" s="6"/>
      <c r="Q2788" s="5" t="str">
        <f ca="1">score</f>
        <v/>
      </c>
      <c r="R2788" s="58" t="str">
        <f ca="1">rescore</f>
        <v/>
      </c>
      <c r="S2788" s="11" t="str">
        <f ca="1">price</f>
        <v/>
      </c>
      <c r="U2788" s="4"/>
      <c r="V2788" s="4"/>
      <c r="W2788" s="221" t="str">
        <f ca="1">commission</f>
        <v/>
      </c>
      <c r="X2788" s="301"/>
    </row>
    <row r="2789" spans="1:24" x14ac:dyDescent="0.25">
      <c r="A2789" s="6" t="str">
        <f ca="1">no.</f>
        <v/>
      </c>
      <c r="E2789" s="4" t="str">
        <f ca="1">position</f>
        <v/>
      </c>
      <c r="I2789" s="318"/>
      <c r="J2789" s="25"/>
      <c r="L2789" s="4"/>
      <c r="N2789" s="6"/>
      <c r="P2789" s="6"/>
      <c r="Q2789" s="5" t="str">
        <f ca="1">score</f>
        <v/>
      </c>
      <c r="R2789" s="58" t="str">
        <f ca="1">rescore</f>
        <v/>
      </c>
      <c r="S2789" s="11" t="str">
        <f ca="1">price</f>
        <v/>
      </c>
      <c r="U2789" s="4"/>
      <c r="V2789" s="4"/>
      <c r="W2789" s="221" t="str">
        <f ca="1">commission</f>
        <v/>
      </c>
      <c r="X2789" s="301"/>
    </row>
    <row r="2790" spans="1:24" x14ac:dyDescent="0.25">
      <c r="A2790" s="6" t="str">
        <f ca="1">no.</f>
        <v/>
      </c>
      <c r="E2790" s="4" t="str">
        <f ca="1">position</f>
        <v/>
      </c>
      <c r="I2790" s="318"/>
      <c r="J2790" s="25"/>
      <c r="L2790" s="4"/>
      <c r="N2790" s="6"/>
      <c r="P2790" s="6"/>
      <c r="Q2790" s="5" t="str">
        <f ca="1">score</f>
        <v/>
      </c>
      <c r="R2790" s="58" t="str">
        <f ca="1">rescore</f>
        <v/>
      </c>
      <c r="S2790" s="11" t="str">
        <f ca="1">price</f>
        <v/>
      </c>
      <c r="U2790" s="4"/>
      <c r="V2790" s="4"/>
      <c r="W2790" s="221" t="str">
        <f ca="1">commission</f>
        <v/>
      </c>
      <c r="X2790" s="301"/>
    </row>
    <row r="2791" spans="1:24" x14ac:dyDescent="0.25">
      <c r="A2791" s="6" t="str">
        <f ca="1">no.</f>
        <v/>
      </c>
      <c r="E2791" s="4" t="str">
        <f ca="1">position</f>
        <v/>
      </c>
      <c r="I2791" s="318"/>
      <c r="J2791" s="25"/>
      <c r="L2791" s="4"/>
      <c r="N2791" s="6"/>
      <c r="P2791" s="6"/>
      <c r="Q2791" s="5" t="str">
        <f ca="1">score</f>
        <v/>
      </c>
      <c r="R2791" s="58" t="str">
        <f ca="1">rescore</f>
        <v/>
      </c>
      <c r="S2791" s="11" t="str">
        <f ca="1">price</f>
        <v/>
      </c>
      <c r="U2791" s="4"/>
      <c r="V2791" s="4"/>
      <c r="W2791" s="221" t="str">
        <f ca="1">commission</f>
        <v/>
      </c>
      <c r="X2791" s="301"/>
    </row>
    <row r="2792" spans="1:24" x14ac:dyDescent="0.25">
      <c r="A2792" s="6" t="str">
        <f ca="1">no.</f>
        <v/>
      </c>
      <c r="E2792" s="4" t="str">
        <f ca="1">position</f>
        <v/>
      </c>
      <c r="I2792" s="318"/>
      <c r="J2792" s="25"/>
      <c r="L2792" s="4"/>
      <c r="N2792" s="6"/>
      <c r="P2792" s="6"/>
      <c r="Q2792" s="5" t="str">
        <f ca="1">score</f>
        <v/>
      </c>
      <c r="R2792" s="58" t="str">
        <f ca="1">rescore</f>
        <v/>
      </c>
      <c r="S2792" s="11" t="str">
        <f ca="1">price</f>
        <v/>
      </c>
      <c r="U2792" s="4"/>
      <c r="V2792" s="4"/>
      <c r="W2792" s="221" t="str">
        <f ca="1">commission</f>
        <v/>
      </c>
      <c r="X2792" s="301"/>
    </row>
    <row r="2793" spans="1:24" x14ac:dyDescent="0.25">
      <c r="A2793" s="6" t="str">
        <f ca="1">no.</f>
        <v/>
      </c>
      <c r="E2793" s="4" t="str">
        <f ca="1">position</f>
        <v/>
      </c>
      <c r="I2793" s="318"/>
      <c r="J2793" s="25"/>
      <c r="L2793" s="4"/>
      <c r="N2793" s="6"/>
      <c r="P2793" s="6"/>
      <c r="Q2793" s="5" t="str">
        <f ca="1">score</f>
        <v/>
      </c>
      <c r="R2793" s="58" t="str">
        <f ca="1">rescore</f>
        <v/>
      </c>
      <c r="S2793" s="11" t="str">
        <f ca="1">price</f>
        <v/>
      </c>
      <c r="U2793" s="4"/>
      <c r="V2793" s="4"/>
      <c r="W2793" s="221" t="str">
        <f ca="1">commission</f>
        <v/>
      </c>
      <c r="X2793" s="301"/>
    </row>
    <row r="2794" spans="1:24" x14ac:dyDescent="0.25">
      <c r="A2794" s="6" t="str">
        <f ca="1">no.</f>
        <v/>
      </c>
      <c r="E2794" s="4" t="str">
        <f ca="1">position</f>
        <v/>
      </c>
      <c r="I2794" s="318"/>
      <c r="J2794" s="25"/>
      <c r="L2794" s="4"/>
      <c r="N2794" s="6"/>
      <c r="P2794" s="6"/>
      <c r="Q2794" s="5" t="str">
        <f ca="1">score</f>
        <v/>
      </c>
      <c r="R2794" s="58" t="str">
        <f ca="1">rescore</f>
        <v/>
      </c>
      <c r="S2794" s="11" t="str">
        <f ca="1">price</f>
        <v/>
      </c>
      <c r="U2794" s="4"/>
      <c r="V2794" s="4"/>
      <c r="W2794" s="221" t="str">
        <f ca="1">commission</f>
        <v/>
      </c>
      <c r="X2794" s="301"/>
    </row>
    <row r="2795" spans="1:24" x14ac:dyDescent="0.25">
      <c r="A2795" s="6" t="str">
        <f ca="1">no.</f>
        <v/>
      </c>
      <c r="E2795" s="4" t="str">
        <f ca="1">position</f>
        <v/>
      </c>
      <c r="I2795" s="318"/>
      <c r="J2795" s="25"/>
      <c r="L2795" s="4"/>
      <c r="N2795" s="6"/>
      <c r="P2795" s="6"/>
      <c r="Q2795" s="5" t="str">
        <f ca="1">score</f>
        <v/>
      </c>
      <c r="R2795" s="58" t="str">
        <f ca="1">rescore</f>
        <v/>
      </c>
      <c r="S2795" s="11" t="str">
        <f ca="1">price</f>
        <v/>
      </c>
      <c r="U2795" s="4"/>
      <c r="V2795" s="4"/>
      <c r="W2795" s="221" t="str">
        <f ca="1">commission</f>
        <v/>
      </c>
      <c r="X2795" s="301"/>
    </row>
    <row r="2796" spans="1:24" x14ac:dyDescent="0.25">
      <c r="A2796" s="6" t="str">
        <f ca="1">no.</f>
        <v/>
      </c>
      <c r="E2796" s="4" t="str">
        <f ca="1">position</f>
        <v/>
      </c>
      <c r="I2796" s="318"/>
      <c r="J2796" s="25"/>
      <c r="L2796" s="4"/>
      <c r="N2796" s="6"/>
      <c r="P2796" s="6"/>
      <c r="Q2796" s="5" t="str">
        <f ca="1">score</f>
        <v/>
      </c>
      <c r="R2796" s="58" t="str">
        <f ca="1">rescore</f>
        <v/>
      </c>
      <c r="S2796" s="11" t="str">
        <f ca="1">price</f>
        <v/>
      </c>
      <c r="U2796" s="4"/>
      <c r="V2796" s="4"/>
      <c r="W2796" s="221" t="str">
        <f ca="1">commission</f>
        <v/>
      </c>
      <c r="X2796" s="301"/>
    </row>
    <row r="2797" spans="1:24" x14ac:dyDescent="0.25">
      <c r="A2797" s="6" t="str">
        <f ca="1">no.</f>
        <v/>
      </c>
      <c r="E2797" s="4" t="str">
        <f ca="1">position</f>
        <v/>
      </c>
      <c r="I2797" s="318"/>
      <c r="J2797" s="25"/>
      <c r="L2797" s="4"/>
      <c r="N2797" s="6"/>
      <c r="P2797" s="6"/>
      <c r="Q2797" s="5" t="str">
        <f ca="1">score</f>
        <v/>
      </c>
      <c r="R2797" s="58" t="str">
        <f ca="1">rescore</f>
        <v/>
      </c>
      <c r="S2797" s="11" t="str">
        <f ca="1">price</f>
        <v/>
      </c>
      <c r="U2797" s="4"/>
      <c r="V2797" s="4"/>
      <c r="W2797" s="221" t="str">
        <f ca="1">commission</f>
        <v/>
      </c>
      <c r="X2797" s="301"/>
    </row>
    <row r="2798" spans="1:24" x14ac:dyDescent="0.25">
      <c r="A2798" s="6" t="str">
        <f ca="1">no.</f>
        <v/>
      </c>
      <c r="E2798" s="4" t="str">
        <f ca="1">position</f>
        <v/>
      </c>
      <c r="I2798" s="318"/>
      <c r="J2798" s="25"/>
      <c r="L2798" s="4"/>
      <c r="N2798" s="6"/>
      <c r="P2798" s="6"/>
      <c r="Q2798" s="5" t="str">
        <f ca="1">score</f>
        <v/>
      </c>
      <c r="R2798" s="58" t="str">
        <f ca="1">rescore</f>
        <v/>
      </c>
      <c r="S2798" s="11" t="str">
        <f ca="1">price</f>
        <v/>
      </c>
      <c r="U2798" s="4"/>
      <c r="V2798" s="4"/>
      <c r="W2798" s="221" t="str">
        <f ca="1">commission</f>
        <v/>
      </c>
      <c r="X2798" s="301"/>
    </row>
    <row r="2799" spans="1:24" x14ac:dyDescent="0.25">
      <c r="A2799" s="6" t="str">
        <f ca="1">no.</f>
        <v/>
      </c>
      <c r="E2799" s="4" t="str">
        <f ca="1">position</f>
        <v/>
      </c>
      <c r="I2799" s="318"/>
      <c r="J2799" s="25"/>
      <c r="L2799" s="4"/>
      <c r="N2799" s="6"/>
      <c r="P2799" s="6"/>
      <c r="Q2799" s="5" t="str">
        <f ca="1">score</f>
        <v/>
      </c>
      <c r="R2799" s="58" t="str">
        <f ca="1">rescore</f>
        <v/>
      </c>
      <c r="S2799" s="11" t="str">
        <f ca="1">price</f>
        <v/>
      </c>
      <c r="U2799" s="4"/>
      <c r="V2799" s="4"/>
      <c r="W2799" s="221" t="str">
        <f ca="1">commission</f>
        <v/>
      </c>
      <c r="X2799" s="301"/>
    </row>
    <row r="2800" spans="1:24" x14ac:dyDescent="0.25">
      <c r="A2800" s="6" t="str">
        <f ca="1">no.</f>
        <v/>
      </c>
      <c r="E2800" s="4" t="str">
        <f ca="1">position</f>
        <v/>
      </c>
      <c r="I2800" s="318"/>
      <c r="J2800" s="25"/>
      <c r="L2800" s="4"/>
      <c r="N2800" s="6"/>
      <c r="P2800" s="6"/>
      <c r="Q2800" s="5" t="str">
        <f ca="1">score</f>
        <v/>
      </c>
      <c r="R2800" s="58" t="str">
        <f ca="1">rescore</f>
        <v/>
      </c>
      <c r="S2800" s="11" t="str">
        <f ca="1">price</f>
        <v/>
      </c>
      <c r="U2800" s="4"/>
      <c r="V2800" s="4"/>
      <c r="W2800" s="221" t="str">
        <f ca="1">commission</f>
        <v/>
      </c>
      <c r="X2800" s="301"/>
    </row>
    <row r="2801" spans="1:24" x14ac:dyDescent="0.25">
      <c r="A2801" s="6" t="str">
        <f ca="1">no.</f>
        <v/>
      </c>
      <c r="E2801" s="4" t="str">
        <f ca="1">position</f>
        <v/>
      </c>
      <c r="I2801" s="318"/>
      <c r="J2801" s="25"/>
      <c r="L2801" s="4"/>
      <c r="N2801" s="6"/>
      <c r="P2801" s="6"/>
      <c r="Q2801" s="5" t="str">
        <f ca="1">score</f>
        <v/>
      </c>
      <c r="R2801" s="58" t="str">
        <f ca="1">rescore</f>
        <v/>
      </c>
      <c r="S2801" s="11" t="str">
        <f ca="1">price</f>
        <v/>
      </c>
      <c r="U2801" s="4"/>
      <c r="V2801" s="4"/>
      <c r="W2801" s="221" t="str">
        <f ca="1">commission</f>
        <v/>
      </c>
      <c r="X2801" s="301"/>
    </row>
    <row r="2802" spans="1:24" x14ac:dyDescent="0.25">
      <c r="A2802" s="6" t="str">
        <f ca="1">no.</f>
        <v/>
      </c>
      <c r="E2802" s="4" t="str">
        <f ca="1">position</f>
        <v/>
      </c>
      <c r="I2802" s="318"/>
      <c r="J2802" s="25"/>
      <c r="L2802" s="4"/>
      <c r="N2802" s="6"/>
      <c r="P2802" s="6"/>
      <c r="Q2802" s="5" t="str">
        <f ca="1">score</f>
        <v/>
      </c>
      <c r="R2802" s="58" t="str">
        <f ca="1">rescore</f>
        <v/>
      </c>
      <c r="S2802" s="11" t="str">
        <f ca="1">price</f>
        <v/>
      </c>
      <c r="U2802" s="4"/>
      <c r="V2802" s="4"/>
      <c r="W2802" s="221" t="str">
        <f ca="1">commission</f>
        <v/>
      </c>
      <c r="X2802" s="301"/>
    </row>
    <row r="2803" spans="1:24" x14ac:dyDescent="0.25">
      <c r="A2803" s="6" t="str">
        <f ca="1">no.</f>
        <v/>
      </c>
      <c r="E2803" s="4" t="str">
        <f ca="1">position</f>
        <v/>
      </c>
      <c r="I2803" s="318"/>
      <c r="J2803" s="25"/>
      <c r="L2803" s="4"/>
      <c r="N2803" s="6"/>
      <c r="P2803" s="6"/>
      <c r="Q2803" s="5" t="str">
        <f ca="1">score</f>
        <v/>
      </c>
      <c r="R2803" s="58" t="str">
        <f ca="1">rescore</f>
        <v/>
      </c>
      <c r="S2803" s="11" t="str">
        <f ca="1">price</f>
        <v/>
      </c>
      <c r="U2803" s="4"/>
      <c r="V2803" s="4"/>
      <c r="W2803" s="221" t="str">
        <f ca="1">commission</f>
        <v/>
      </c>
      <c r="X2803" s="301"/>
    </row>
    <row r="2804" spans="1:24" x14ac:dyDescent="0.25">
      <c r="A2804" s="6" t="str">
        <f ca="1">no.</f>
        <v/>
      </c>
      <c r="E2804" s="4" t="str">
        <f ca="1">position</f>
        <v/>
      </c>
      <c r="I2804" s="318"/>
      <c r="J2804" s="25"/>
      <c r="L2804" s="4"/>
      <c r="N2804" s="6"/>
      <c r="P2804" s="6"/>
      <c r="Q2804" s="5" t="str">
        <f ca="1">score</f>
        <v/>
      </c>
      <c r="R2804" s="58" t="str">
        <f ca="1">rescore</f>
        <v/>
      </c>
      <c r="S2804" s="11" t="str">
        <f ca="1">price</f>
        <v/>
      </c>
      <c r="U2804" s="4"/>
      <c r="V2804" s="4"/>
      <c r="W2804" s="221" t="str">
        <f ca="1">commission</f>
        <v/>
      </c>
      <c r="X2804" s="301"/>
    </row>
    <row r="2805" spans="1:24" x14ac:dyDescent="0.25">
      <c r="A2805" s="6" t="str">
        <f ca="1">no.</f>
        <v/>
      </c>
      <c r="E2805" s="4" t="str">
        <f ca="1">position</f>
        <v/>
      </c>
      <c r="I2805" s="318"/>
      <c r="J2805" s="25"/>
      <c r="L2805" s="4"/>
      <c r="N2805" s="6"/>
      <c r="P2805" s="6"/>
      <c r="Q2805" s="5" t="str">
        <f ca="1">score</f>
        <v/>
      </c>
      <c r="R2805" s="58" t="str">
        <f ca="1">rescore</f>
        <v/>
      </c>
      <c r="S2805" s="11" t="str">
        <f ca="1">price</f>
        <v/>
      </c>
      <c r="U2805" s="4"/>
      <c r="V2805" s="4"/>
      <c r="W2805" s="221" t="str">
        <f ca="1">commission</f>
        <v/>
      </c>
      <c r="X2805" s="301"/>
    </row>
    <row r="2806" spans="1:24" x14ac:dyDescent="0.25">
      <c r="A2806" s="6" t="str">
        <f ca="1">no.</f>
        <v/>
      </c>
      <c r="E2806" s="4" t="str">
        <f ca="1">position</f>
        <v/>
      </c>
      <c r="I2806" s="318"/>
      <c r="J2806" s="25"/>
      <c r="L2806" s="4"/>
      <c r="N2806" s="6"/>
      <c r="P2806" s="6"/>
      <c r="Q2806" s="5" t="str">
        <f ca="1">score</f>
        <v/>
      </c>
      <c r="R2806" s="58" t="str">
        <f ca="1">rescore</f>
        <v/>
      </c>
      <c r="S2806" s="11" t="str">
        <f ca="1">price</f>
        <v/>
      </c>
      <c r="U2806" s="4"/>
      <c r="V2806" s="4"/>
      <c r="W2806" s="221" t="str">
        <f ca="1">commission</f>
        <v/>
      </c>
      <c r="X2806" s="301"/>
    </row>
    <row r="2807" spans="1:24" x14ac:dyDescent="0.25">
      <c r="A2807" s="6" t="str">
        <f ca="1">no.</f>
        <v/>
      </c>
      <c r="E2807" s="4" t="str">
        <f ca="1">position</f>
        <v/>
      </c>
      <c r="I2807" s="318"/>
      <c r="J2807" s="25"/>
      <c r="L2807" s="4"/>
      <c r="N2807" s="6"/>
      <c r="P2807" s="6"/>
      <c r="Q2807" s="5" t="str">
        <f ca="1">score</f>
        <v/>
      </c>
      <c r="R2807" s="58" t="str">
        <f ca="1">rescore</f>
        <v/>
      </c>
      <c r="S2807" s="11" t="str">
        <f ca="1">price</f>
        <v/>
      </c>
      <c r="U2807" s="4"/>
      <c r="V2807" s="4"/>
      <c r="W2807" s="221" t="str">
        <f ca="1">commission</f>
        <v/>
      </c>
      <c r="X2807" s="301"/>
    </row>
    <row r="2808" spans="1:24" x14ac:dyDescent="0.25">
      <c r="A2808" s="6" t="str">
        <f ca="1">no.</f>
        <v/>
      </c>
      <c r="E2808" s="4" t="str">
        <f ca="1">position</f>
        <v/>
      </c>
      <c r="I2808" s="318"/>
      <c r="J2808" s="25"/>
      <c r="L2808" s="4"/>
      <c r="N2808" s="6"/>
      <c r="P2808" s="6"/>
      <c r="Q2808" s="5" t="str">
        <f ca="1">score</f>
        <v/>
      </c>
      <c r="R2808" s="58" t="str">
        <f ca="1">rescore</f>
        <v/>
      </c>
      <c r="S2808" s="11" t="str">
        <f ca="1">price</f>
        <v/>
      </c>
      <c r="U2808" s="4"/>
      <c r="V2808" s="4"/>
      <c r="W2808" s="221" t="str">
        <f ca="1">commission</f>
        <v/>
      </c>
      <c r="X2808" s="301"/>
    </row>
    <row r="2809" spans="1:24" x14ac:dyDescent="0.25">
      <c r="A2809" s="6" t="str">
        <f ca="1">no.</f>
        <v/>
      </c>
      <c r="E2809" s="4" t="str">
        <f ca="1">position</f>
        <v/>
      </c>
      <c r="I2809" s="318"/>
      <c r="J2809" s="25"/>
      <c r="L2809" s="4"/>
      <c r="N2809" s="6"/>
      <c r="P2809" s="6"/>
      <c r="Q2809" s="5" t="str">
        <f ca="1">score</f>
        <v/>
      </c>
      <c r="R2809" s="58" t="str">
        <f ca="1">rescore</f>
        <v/>
      </c>
      <c r="S2809" s="11" t="str">
        <f ca="1">price</f>
        <v/>
      </c>
      <c r="U2809" s="4"/>
      <c r="V2809" s="4"/>
      <c r="W2809" s="221" t="str">
        <f ca="1">commission</f>
        <v/>
      </c>
      <c r="X2809" s="301"/>
    </row>
    <row r="2810" spans="1:24" x14ac:dyDescent="0.25">
      <c r="A2810" s="6" t="str">
        <f ca="1">no.</f>
        <v/>
      </c>
      <c r="E2810" s="4" t="str">
        <f ca="1">position</f>
        <v/>
      </c>
      <c r="I2810" s="318"/>
      <c r="J2810" s="25"/>
      <c r="L2810" s="4"/>
      <c r="N2810" s="6"/>
      <c r="P2810" s="6"/>
      <c r="Q2810" s="5" t="str">
        <f ca="1">score</f>
        <v/>
      </c>
      <c r="R2810" s="58" t="str">
        <f ca="1">rescore</f>
        <v/>
      </c>
      <c r="S2810" s="11" t="str">
        <f ca="1">price</f>
        <v/>
      </c>
      <c r="U2810" s="4"/>
      <c r="V2810" s="4"/>
      <c r="W2810" s="221" t="str">
        <f ca="1">commission</f>
        <v/>
      </c>
      <c r="X2810" s="301"/>
    </row>
    <row r="2811" spans="1:24" x14ac:dyDescent="0.25">
      <c r="A2811" s="6" t="str">
        <f ca="1">no.</f>
        <v/>
      </c>
      <c r="E2811" s="4" t="str">
        <f ca="1">position</f>
        <v/>
      </c>
      <c r="I2811" s="318"/>
      <c r="J2811" s="25"/>
      <c r="L2811" s="4"/>
      <c r="N2811" s="6"/>
      <c r="P2811" s="6"/>
      <c r="Q2811" s="5" t="str">
        <f ca="1">score</f>
        <v/>
      </c>
      <c r="R2811" s="58" t="str">
        <f ca="1">rescore</f>
        <v/>
      </c>
      <c r="S2811" s="11" t="str">
        <f ca="1">price</f>
        <v/>
      </c>
      <c r="U2811" s="4"/>
      <c r="V2811" s="4"/>
      <c r="W2811" s="221" t="str">
        <f ca="1">commission</f>
        <v/>
      </c>
      <c r="X2811" s="301"/>
    </row>
    <row r="2812" spans="1:24" x14ac:dyDescent="0.25">
      <c r="A2812" s="6" t="str">
        <f ca="1">no.</f>
        <v/>
      </c>
      <c r="E2812" s="4" t="str">
        <f ca="1">position</f>
        <v/>
      </c>
      <c r="I2812" s="318"/>
      <c r="J2812" s="25"/>
      <c r="L2812" s="4"/>
      <c r="N2812" s="6"/>
      <c r="P2812" s="6"/>
      <c r="Q2812" s="5" t="str">
        <f ca="1">score</f>
        <v/>
      </c>
      <c r="R2812" s="58" t="str">
        <f ca="1">rescore</f>
        <v/>
      </c>
      <c r="S2812" s="11" t="str">
        <f ca="1">price</f>
        <v/>
      </c>
      <c r="U2812" s="4"/>
      <c r="V2812" s="4"/>
      <c r="W2812" s="221" t="str">
        <f ca="1">commission</f>
        <v/>
      </c>
      <c r="X2812" s="301"/>
    </row>
    <row r="2813" spans="1:24" x14ac:dyDescent="0.25">
      <c r="A2813" s="6" t="str">
        <f ca="1">no.</f>
        <v/>
      </c>
      <c r="E2813" s="4" t="str">
        <f ca="1">position</f>
        <v/>
      </c>
      <c r="I2813" s="318"/>
      <c r="J2813" s="25"/>
      <c r="L2813" s="4"/>
      <c r="N2813" s="6"/>
      <c r="P2813" s="6"/>
      <c r="Q2813" s="5" t="str">
        <f ca="1">score</f>
        <v/>
      </c>
      <c r="R2813" s="58" t="str">
        <f ca="1">rescore</f>
        <v/>
      </c>
      <c r="S2813" s="11" t="str">
        <f ca="1">price</f>
        <v/>
      </c>
      <c r="U2813" s="4"/>
      <c r="V2813" s="4"/>
      <c r="W2813" s="221" t="str">
        <f ca="1">commission</f>
        <v/>
      </c>
      <c r="X2813" s="301"/>
    </row>
    <row r="2814" spans="1:24" x14ac:dyDescent="0.25">
      <c r="A2814" s="6" t="str">
        <f ca="1">no.</f>
        <v/>
      </c>
      <c r="E2814" s="4" t="str">
        <f ca="1">position</f>
        <v/>
      </c>
      <c r="I2814" s="318"/>
      <c r="J2814" s="25"/>
      <c r="L2814" s="4"/>
      <c r="N2814" s="6"/>
      <c r="P2814" s="6"/>
      <c r="Q2814" s="5" t="str">
        <f ca="1">score</f>
        <v/>
      </c>
      <c r="R2814" s="58" t="str">
        <f ca="1">rescore</f>
        <v/>
      </c>
      <c r="S2814" s="11" t="str">
        <f ca="1">price</f>
        <v/>
      </c>
      <c r="U2814" s="4"/>
      <c r="V2814" s="4"/>
      <c r="W2814" s="221" t="str">
        <f ca="1">commission</f>
        <v/>
      </c>
      <c r="X2814" s="301"/>
    </row>
    <row r="2815" spans="1:24" x14ac:dyDescent="0.25">
      <c r="A2815" s="6" t="str">
        <f ca="1">no.</f>
        <v/>
      </c>
      <c r="E2815" s="4" t="str">
        <f ca="1">position</f>
        <v/>
      </c>
      <c r="I2815" s="318"/>
      <c r="J2815" s="25"/>
      <c r="L2815" s="4"/>
      <c r="N2815" s="6"/>
      <c r="P2815" s="6"/>
      <c r="Q2815" s="5" t="str">
        <f ca="1">score</f>
        <v/>
      </c>
      <c r="R2815" s="58" t="str">
        <f ca="1">rescore</f>
        <v/>
      </c>
      <c r="S2815" s="11" t="str">
        <f ca="1">price</f>
        <v/>
      </c>
      <c r="U2815" s="4"/>
      <c r="V2815" s="4"/>
      <c r="W2815" s="221" t="str">
        <f ca="1">commission</f>
        <v/>
      </c>
      <c r="X2815" s="301"/>
    </row>
    <row r="2816" spans="1:24" x14ac:dyDescent="0.25">
      <c r="A2816" s="6" t="str">
        <f ca="1">no.</f>
        <v/>
      </c>
      <c r="E2816" s="4" t="str">
        <f ca="1">position</f>
        <v/>
      </c>
      <c r="I2816" s="318"/>
      <c r="J2816" s="25"/>
      <c r="L2816" s="4"/>
      <c r="N2816" s="6"/>
      <c r="P2816" s="6"/>
      <c r="Q2816" s="5" t="str">
        <f ca="1">score</f>
        <v/>
      </c>
      <c r="R2816" s="58" t="str">
        <f ca="1">rescore</f>
        <v/>
      </c>
      <c r="S2816" s="11" t="str">
        <f ca="1">price</f>
        <v/>
      </c>
      <c r="U2816" s="4"/>
      <c r="V2816" s="4"/>
      <c r="W2816" s="221" t="str">
        <f ca="1">commission</f>
        <v/>
      </c>
      <c r="X2816" s="301"/>
    </row>
    <row r="2817" spans="1:24" x14ac:dyDescent="0.25">
      <c r="A2817" s="6" t="str">
        <f ca="1">no.</f>
        <v/>
      </c>
      <c r="E2817" s="4" t="str">
        <f ca="1">position</f>
        <v/>
      </c>
      <c r="I2817" s="318"/>
      <c r="J2817" s="25"/>
      <c r="L2817" s="4"/>
      <c r="N2817" s="6"/>
      <c r="P2817" s="6"/>
      <c r="Q2817" s="5" t="str">
        <f ca="1">score</f>
        <v/>
      </c>
      <c r="R2817" s="58" t="str">
        <f ca="1">rescore</f>
        <v/>
      </c>
      <c r="S2817" s="11" t="str">
        <f ca="1">price</f>
        <v/>
      </c>
      <c r="U2817" s="4"/>
      <c r="V2817" s="4"/>
      <c r="W2817" s="221" t="str">
        <f ca="1">commission</f>
        <v/>
      </c>
      <c r="X2817" s="301"/>
    </row>
    <row r="2818" spans="1:24" x14ac:dyDescent="0.25">
      <c r="A2818" s="6" t="str">
        <f ca="1">no.</f>
        <v/>
      </c>
      <c r="E2818" s="4" t="str">
        <f ca="1">position</f>
        <v/>
      </c>
      <c r="I2818" s="318"/>
      <c r="J2818" s="25"/>
      <c r="L2818" s="4"/>
      <c r="N2818" s="6"/>
      <c r="P2818" s="6"/>
      <c r="Q2818" s="5" t="str">
        <f ca="1">score</f>
        <v/>
      </c>
      <c r="R2818" s="58" t="str">
        <f ca="1">rescore</f>
        <v/>
      </c>
      <c r="S2818" s="11" t="str">
        <f ca="1">price</f>
        <v/>
      </c>
      <c r="U2818" s="4"/>
      <c r="V2818" s="4"/>
      <c r="W2818" s="221" t="str">
        <f ca="1">commission</f>
        <v/>
      </c>
      <c r="X2818" s="301"/>
    </row>
    <row r="2819" spans="1:24" x14ac:dyDescent="0.25">
      <c r="A2819" s="6" t="str">
        <f ca="1">no.</f>
        <v/>
      </c>
      <c r="E2819" s="4" t="str">
        <f ca="1">position</f>
        <v/>
      </c>
      <c r="I2819" s="318"/>
      <c r="J2819" s="25"/>
      <c r="L2819" s="4"/>
      <c r="N2819" s="6"/>
      <c r="P2819" s="6"/>
      <c r="Q2819" s="5" t="str">
        <f ca="1">score</f>
        <v/>
      </c>
      <c r="R2819" s="58" t="str">
        <f ca="1">rescore</f>
        <v/>
      </c>
      <c r="S2819" s="11" t="str">
        <f ca="1">price</f>
        <v/>
      </c>
      <c r="U2819" s="4"/>
      <c r="V2819" s="4"/>
      <c r="W2819" s="221" t="str">
        <f ca="1">commission</f>
        <v/>
      </c>
      <c r="X2819" s="301"/>
    </row>
    <row r="2820" spans="1:24" x14ac:dyDescent="0.25">
      <c r="A2820" s="6" t="str">
        <f ca="1">no.</f>
        <v/>
      </c>
      <c r="E2820" s="4" t="str">
        <f ca="1">position</f>
        <v/>
      </c>
      <c r="I2820" s="318"/>
      <c r="J2820" s="25"/>
      <c r="L2820" s="4"/>
      <c r="N2820" s="6"/>
      <c r="P2820" s="6"/>
      <c r="Q2820" s="5" t="str">
        <f ca="1">score</f>
        <v/>
      </c>
      <c r="R2820" s="58" t="str">
        <f ca="1">rescore</f>
        <v/>
      </c>
      <c r="S2820" s="11" t="str">
        <f ca="1">price</f>
        <v/>
      </c>
      <c r="U2820" s="4"/>
      <c r="V2820" s="4"/>
      <c r="W2820" s="221" t="str">
        <f ca="1">commission</f>
        <v/>
      </c>
      <c r="X2820" s="301"/>
    </row>
    <row r="2821" spans="1:24" x14ac:dyDescent="0.25">
      <c r="A2821" s="6" t="str">
        <f ca="1">no.</f>
        <v/>
      </c>
      <c r="E2821" s="4" t="str">
        <f ca="1">position</f>
        <v/>
      </c>
      <c r="I2821" s="318"/>
      <c r="J2821" s="25"/>
      <c r="L2821" s="4"/>
      <c r="N2821" s="6"/>
      <c r="P2821" s="6"/>
      <c r="Q2821" s="5" t="str">
        <f ca="1">score</f>
        <v/>
      </c>
      <c r="R2821" s="58" t="str">
        <f ca="1">rescore</f>
        <v/>
      </c>
      <c r="S2821" s="11" t="str">
        <f ca="1">price</f>
        <v/>
      </c>
      <c r="U2821" s="4"/>
      <c r="V2821" s="4"/>
      <c r="W2821" s="221" t="str">
        <f ca="1">commission</f>
        <v/>
      </c>
      <c r="X2821" s="301"/>
    </row>
    <row r="2822" spans="1:24" x14ac:dyDescent="0.25">
      <c r="A2822" s="6" t="str">
        <f ca="1">no.</f>
        <v/>
      </c>
      <c r="E2822" s="4" t="str">
        <f ca="1">position</f>
        <v/>
      </c>
      <c r="I2822" s="318"/>
      <c r="J2822" s="25"/>
      <c r="L2822" s="4"/>
      <c r="N2822" s="6"/>
      <c r="P2822" s="6"/>
      <c r="Q2822" s="5" t="str">
        <f ca="1">score</f>
        <v/>
      </c>
      <c r="R2822" s="58" t="str">
        <f ca="1">rescore</f>
        <v/>
      </c>
      <c r="S2822" s="11" t="str">
        <f ca="1">price</f>
        <v/>
      </c>
      <c r="U2822" s="4"/>
      <c r="V2822" s="4"/>
      <c r="W2822" s="221" t="str">
        <f ca="1">commission</f>
        <v/>
      </c>
      <c r="X2822" s="301"/>
    </row>
    <row r="2823" spans="1:24" x14ac:dyDescent="0.25">
      <c r="A2823" s="6" t="str">
        <f ca="1">no.</f>
        <v/>
      </c>
      <c r="E2823" s="4" t="str">
        <f ca="1">position</f>
        <v/>
      </c>
      <c r="I2823" s="318"/>
      <c r="J2823" s="25"/>
      <c r="L2823" s="4"/>
      <c r="N2823" s="6"/>
      <c r="P2823" s="6"/>
      <c r="Q2823" s="5" t="str">
        <f ca="1">score</f>
        <v/>
      </c>
      <c r="R2823" s="58" t="str">
        <f ca="1">rescore</f>
        <v/>
      </c>
      <c r="S2823" s="11" t="str">
        <f ca="1">price</f>
        <v/>
      </c>
      <c r="U2823" s="4"/>
      <c r="V2823" s="4"/>
      <c r="W2823" s="221" t="str">
        <f ca="1">commission</f>
        <v/>
      </c>
      <c r="X2823" s="301"/>
    </row>
    <row r="2824" spans="1:24" x14ac:dyDescent="0.25">
      <c r="A2824" s="6" t="str">
        <f ca="1">no.</f>
        <v/>
      </c>
      <c r="E2824" s="4" t="str">
        <f ca="1">position</f>
        <v/>
      </c>
      <c r="I2824" s="318"/>
      <c r="J2824" s="25"/>
      <c r="L2824" s="4"/>
      <c r="N2824" s="6"/>
      <c r="P2824" s="6"/>
      <c r="Q2824" s="5" t="str">
        <f ca="1">score</f>
        <v/>
      </c>
      <c r="R2824" s="58" t="str">
        <f ca="1">rescore</f>
        <v/>
      </c>
      <c r="S2824" s="11" t="str">
        <f ca="1">price</f>
        <v/>
      </c>
      <c r="U2824" s="4"/>
      <c r="V2824" s="4"/>
      <c r="W2824" s="221" t="str">
        <f ca="1">commission</f>
        <v/>
      </c>
      <c r="X2824" s="301"/>
    </row>
    <row r="2825" spans="1:24" x14ac:dyDescent="0.25">
      <c r="A2825" s="6" t="str">
        <f ca="1">no.</f>
        <v/>
      </c>
      <c r="E2825" s="4" t="str">
        <f ca="1">position</f>
        <v/>
      </c>
      <c r="I2825" s="318"/>
      <c r="J2825" s="25"/>
      <c r="L2825" s="4"/>
      <c r="N2825" s="6"/>
      <c r="P2825" s="6"/>
      <c r="Q2825" s="5" t="str">
        <f ca="1">score</f>
        <v/>
      </c>
      <c r="R2825" s="58" t="str">
        <f ca="1">rescore</f>
        <v/>
      </c>
      <c r="S2825" s="11" t="str">
        <f ca="1">price</f>
        <v/>
      </c>
      <c r="U2825" s="4"/>
      <c r="V2825" s="4"/>
      <c r="W2825" s="221" t="str">
        <f ca="1">commission</f>
        <v/>
      </c>
      <c r="X2825" s="301"/>
    </row>
    <row r="2826" spans="1:24" x14ac:dyDescent="0.25">
      <c r="A2826" s="6" t="str">
        <f ca="1">no.</f>
        <v/>
      </c>
      <c r="E2826" s="4" t="str">
        <f ca="1">position</f>
        <v/>
      </c>
      <c r="I2826" s="318"/>
      <c r="J2826" s="25"/>
      <c r="L2826" s="4"/>
      <c r="N2826" s="6"/>
      <c r="P2826" s="6"/>
      <c r="Q2826" s="5" t="str">
        <f ca="1">score</f>
        <v/>
      </c>
      <c r="R2826" s="58" t="str">
        <f ca="1">rescore</f>
        <v/>
      </c>
      <c r="S2826" s="11" t="str">
        <f ca="1">price</f>
        <v/>
      </c>
      <c r="U2826" s="4"/>
      <c r="V2826" s="4"/>
      <c r="W2826" s="221" t="str">
        <f ca="1">commission</f>
        <v/>
      </c>
      <c r="X2826" s="301"/>
    </row>
    <row r="2827" spans="1:24" x14ac:dyDescent="0.25">
      <c r="A2827" s="6" t="str">
        <f ca="1">no.</f>
        <v/>
      </c>
      <c r="E2827" s="4" t="str">
        <f ca="1">position</f>
        <v/>
      </c>
      <c r="I2827" s="318"/>
      <c r="J2827" s="25"/>
      <c r="L2827" s="4"/>
      <c r="N2827" s="6"/>
      <c r="P2827" s="6"/>
      <c r="Q2827" s="5" t="str">
        <f ca="1">score</f>
        <v/>
      </c>
      <c r="R2827" s="58" t="str">
        <f ca="1">rescore</f>
        <v/>
      </c>
      <c r="S2827" s="11" t="str">
        <f ca="1">price</f>
        <v/>
      </c>
      <c r="U2827" s="4"/>
      <c r="V2827" s="4"/>
      <c r="W2827" s="221" t="str">
        <f ca="1">commission</f>
        <v/>
      </c>
      <c r="X2827" s="301"/>
    </row>
    <row r="2828" spans="1:24" x14ac:dyDescent="0.25">
      <c r="A2828" s="6" t="str">
        <f ca="1">no.</f>
        <v/>
      </c>
      <c r="E2828" s="4" t="str">
        <f ca="1">position</f>
        <v/>
      </c>
      <c r="I2828" s="318"/>
      <c r="J2828" s="25"/>
      <c r="L2828" s="4"/>
      <c r="N2828" s="6"/>
      <c r="P2828" s="6"/>
      <c r="Q2828" s="5" t="str">
        <f ca="1">score</f>
        <v/>
      </c>
      <c r="R2828" s="58" t="str">
        <f ca="1">rescore</f>
        <v/>
      </c>
      <c r="S2828" s="11" t="str">
        <f ca="1">price</f>
        <v/>
      </c>
      <c r="U2828" s="4"/>
      <c r="V2828" s="4"/>
      <c r="W2828" s="221" t="str">
        <f ca="1">commission</f>
        <v/>
      </c>
      <c r="X2828" s="301"/>
    </row>
    <row r="2829" spans="1:24" x14ac:dyDescent="0.25">
      <c r="A2829" s="6" t="str">
        <f ca="1">no.</f>
        <v/>
      </c>
      <c r="E2829" s="4" t="str">
        <f ca="1">position</f>
        <v/>
      </c>
      <c r="I2829" s="318"/>
      <c r="J2829" s="25"/>
      <c r="L2829" s="4"/>
      <c r="N2829" s="6"/>
      <c r="P2829" s="6"/>
      <c r="Q2829" s="5" t="str">
        <f ca="1">score</f>
        <v/>
      </c>
      <c r="R2829" s="58" t="str">
        <f ca="1">rescore</f>
        <v/>
      </c>
      <c r="S2829" s="11" t="str">
        <f ca="1">price</f>
        <v/>
      </c>
      <c r="U2829" s="4"/>
      <c r="V2829" s="4"/>
      <c r="W2829" s="221" t="str">
        <f ca="1">commission</f>
        <v/>
      </c>
      <c r="X2829" s="301"/>
    </row>
    <row r="2830" spans="1:24" x14ac:dyDescent="0.25">
      <c r="A2830" s="6" t="str">
        <f ca="1">no.</f>
        <v/>
      </c>
      <c r="E2830" s="4" t="str">
        <f ca="1">position</f>
        <v/>
      </c>
      <c r="I2830" s="318"/>
      <c r="J2830" s="25"/>
      <c r="L2830" s="4"/>
      <c r="N2830" s="6"/>
      <c r="P2830" s="6"/>
      <c r="Q2830" s="5" t="str">
        <f ca="1">score</f>
        <v/>
      </c>
      <c r="R2830" s="58" t="str">
        <f ca="1">rescore</f>
        <v/>
      </c>
      <c r="S2830" s="11" t="str">
        <f ca="1">price</f>
        <v/>
      </c>
      <c r="U2830" s="4"/>
      <c r="V2830" s="4"/>
      <c r="W2830" s="221" t="str">
        <f ca="1">commission</f>
        <v/>
      </c>
      <c r="X2830" s="301"/>
    </row>
    <row r="2831" spans="1:24" x14ac:dyDescent="0.25">
      <c r="A2831" s="6" t="str">
        <f ca="1">no.</f>
        <v/>
      </c>
      <c r="E2831" s="4" t="str">
        <f ca="1">position</f>
        <v/>
      </c>
      <c r="I2831" s="318"/>
      <c r="J2831" s="25"/>
      <c r="L2831" s="4"/>
      <c r="N2831" s="6"/>
      <c r="P2831" s="6"/>
      <c r="Q2831" s="5" t="str">
        <f ca="1">score</f>
        <v/>
      </c>
      <c r="R2831" s="58" t="str">
        <f ca="1">rescore</f>
        <v/>
      </c>
      <c r="S2831" s="11" t="str">
        <f ca="1">price</f>
        <v/>
      </c>
      <c r="U2831" s="4"/>
      <c r="V2831" s="4"/>
      <c r="W2831" s="221" t="str">
        <f ca="1">commission</f>
        <v/>
      </c>
      <c r="X2831" s="301"/>
    </row>
    <row r="2832" spans="1:24" x14ac:dyDescent="0.25">
      <c r="A2832" s="6" t="str">
        <f ca="1">no.</f>
        <v/>
      </c>
      <c r="E2832" s="4" t="str">
        <f ca="1">position</f>
        <v/>
      </c>
      <c r="I2832" s="318"/>
      <c r="J2832" s="25"/>
      <c r="L2832" s="4"/>
      <c r="N2832" s="6"/>
      <c r="P2832" s="6"/>
      <c r="Q2832" s="5" t="str">
        <f ca="1">score</f>
        <v/>
      </c>
      <c r="R2832" s="58" t="str">
        <f ca="1">rescore</f>
        <v/>
      </c>
      <c r="S2832" s="11" t="str">
        <f ca="1">price</f>
        <v/>
      </c>
      <c r="U2832" s="4"/>
      <c r="V2832" s="4"/>
      <c r="W2832" s="221" t="str">
        <f ca="1">commission</f>
        <v/>
      </c>
      <c r="X2832" s="301"/>
    </row>
    <row r="2833" spans="1:24" x14ac:dyDescent="0.25">
      <c r="A2833" s="6" t="str">
        <f ca="1">no.</f>
        <v/>
      </c>
      <c r="E2833" s="4" t="str">
        <f ca="1">position</f>
        <v/>
      </c>
      <c r="I2833" s="318"/>
      <c r="J2833" s="25"/>
      <c r="L2833" s="4"/>
      <c r="N2833" s="6"/>
      <c r="P2833" s="6"/>
      <c r="Q2833" s="5" t="str">
        <f ca="1">score</f>
        <v/>
      </c>
      <c r="R2833" s="58" t="str">
        <f ca="1">rescore</f>
        <v/>
      </c>
      <c r="S2833" s="11" t="str">
        <f ca="1">price</f>
        <v/>
      </c>
      <c r="U2833" s="4"/>
      <c r="V2833" s="4"/>
      <c r="W2833" s="221" t="str">
        <f ca="1">commission</f>
        <v/>
      </c>
      <c r="X2833" s="301"/>
    </row>
    <row r="2834" spans="1:24" x14ac:dyDescent="0.25">
      <c r="A2834" s="6" t="str">
        <f ca="1">no.</f>
        <v/>
      </c>
      <c r="E2834" s="4" t="str">
        <f ca="1">position</f>
        <v/>
      </c>
      <c r="I2834" s="318"/>
      <c r="J2834" s="25"/>
      <c r="L2834" s="4"/>
      <c r="N2834" s="6"/>
      <c r="P2834" s="6"/>
      <c r="Q2834" s="5" t="str">
        <f ca="1">score</f>
        <v/>
      </c>
      <c r="R2834" s="58" t="str">
        <f ca="1">rescore</f>
        <v/>
      </c>
      <c r="S2834" s="11" t="str">
        <f ca="1">price</f>
        <v/>
      </c>
      <c r="U2834" s="4"/>
      <c r="V2834" s="4"/>
      <c r="W2834" s="221" t="str">
        <f ca="1">commission</f>
        <v/>
      </c>
      <c r="X2834" s="301"/>
    </row>
    <row r="2835" spans="1:24" x14ac:dyDescent="0.25">
      <c r="A2835" s="6" t="str">
        <f ca="1">no.</f>
        <v/>
      </c>
      <c r="E2835" s="4" t="str">
        <f ca="1">position</f>
        <v/>
      </c>
      <c r="I2835" s="318"/>
      <c r="J2835" s="25"/>
      <c r="L2835" s="4"/>
      <c r="N2835" s="6"/>
      <c r="P2835" s="6"/>
      <c r="Q2835" s="5" t="str">
        <f ca="1">score</f>
        <v/>
      </c>
      <c r="R2835" s="58" t="str">
        <f ca="1">rescore</f>
        <v/>
      </c>
      <c r="S2835" s="11" t="str">
        <f ca="1">price</f>
        <v/>
      </c>
      <c r="U2835" s="4"/>
      <c r="V2835" s="4"/>
      <c r="W2835" s="221" t="str">
        <f ca="1">commission</f>
        <v/>
      </c>
      <c r="X2835" s="301"/>
    </row>
    <row r="2836" spans="1:24" x14ac:dyDescent="0.25">
      <c r="A2836" s="6" t="str">
        <f ca="1">no.</f>
        <v/>
      </c>
      <c r="E2836" s="4" t="str">
        <f ca="1">position</f>
        <v/>
      </c>
      <c r="I2836" s="318"/>
      <c r="J2836" s="25"/>
      <c r="L2836" s="4"/>
      <c r="N2836" s="6"/>
      <c r="P2836" s="6"/>
      <c r="Q2836" s="5" t="str">
        <f ca="1">score</f>
        <v/>
      </c>
      <c r="R2836" s="58" t="str">
        <f ca="1">rescore</f>
        <v/>
      </c>
      <c r="S2836" s="11" t="str">
        <f ca="1">price</f>
        <v/>
      </c>
      <c r="U2836" s="4"/>
      <c r="V2836" s="4"/>
      <c r="W2836" s="221" t="str">
        <f ca="1">commission</f>
        <v/>
      </c>
      <c r="X2836" s="301"/>
    </row>
    <row r="2837" spans="1:24" x14ac:dyDescent="0.25">
      <c r="A2837" s="6" t="str">
        <f ca="1">no.</f>
        <v/>
      </c>
      <c r="E2837" s="4" t="str">
        <f ca="1">position</f>
        <v/>
      </c>
      <c r="I2837" s="318"/>
      <c r="J2837" s="25"/>
      <c r="L2837" s="4"/>
      <c r="N2837" s="6"/>
      <c r="P2837" s="6"/>
      <c r="Q2837" s="5" t="str">
        <f ca="1">score</f>
        <v/>
      </c>
      <c r="R2837" s="58" t="str">
        <f ca="1">rescore</f>
        <v/>
      </c>
      <c r="S2837" s="11" t="str">
        <f ca="1">price</f>
        <v/>
      </c>
      <c r="U2837" s="4"/>
      <c r="V2837" s="4"/>
      <c r="W2837" s="221" t="str">
        <f ca="1">commission</f>
        <v/>
      </c>
      <c r="X2837" s="301"/>
    </row>
    <row r="2838" spans="1:24" x14ac:dyDescent="0.25">
      <c r="A2838" s="6" t="str">
        <f ca="1">no.</f>
        <v/>
      </c>
      <c r="E2838" s="4" t="str">
        <f ca="1">position</f>
        <v/>
      </c>
      <c r="I2838" s="318"/>
      <c r="J2838" s="25"/>
      <c r="L2838" s="4"/>
      <c r="N2838" s="6"/>
      <c r="P2838" s="6"/>
      <c r="Q2838" s="5" t="str">
        <f ca="1">score</f>
        <v/>
      </c>
      <c r="R2838" s="58" t="str">
        <f ca="1">rescore</f>
        <v/>
      </c>
      <c r="S2838" s="11" t="str">
        <f ca="1">price</f>
        <v/>
      </c>
      <c r="U2838" s="4"/>
      <c r="V2838" s="4"/>
      <c r="W2838" s="221" t="str">
        <f ca="1">commission</f>
        <v/>
      </c>
      <c r="X2838" s="301"/>
    </row>
    <row r="2839" spans="1:24" x14ac:dyDescent="0.25">
      <c r="A2839" s="6" t="str">
        <f ca="1">no.</f>
        <v/>
      </c>
      <c r="E2839" s="4" t="str">
        <f ca="1">position</f>
        <v/>
      </c>
      <c r="I2839" s="318"/>
      <c r="J2839" s="25"/>
      <c r="L2839" s="4"/>
      <c r="N2839" s="6"/>
      <c r="P2839" s="6"/>
      <c r="Q2839" s="5" t="str">
        <f ca="1">score</f>
        <v/>
      </c>
      <c r="R2839" s="58" t="str">
        <f ca="1">rescore</f>
        <v/>
      </c>
      <c r="S2839" s="11" t="str">
        <f ca="1">price</f>
        <v/>
      </c>
      <c r="U2839" s="4"/>
      <c r="V2839" s="4"/>
      <c r="W2839" s="221" t="str">
        <f ca="1">commission</f>
        <v/>
      </c>
      <c r="X2839" s="301"/>
    </row>
    <row r="2840" spans="1:24" x14ac:dyDescent="0.25">
      <c r="A2840" s="6" t="str">
        <f ca="1">no.</f>
        <v/>
      </c>
      <c r="E2840" s="4" t="str">
        <f ca="1">position</f>
        <v/>
      </c>
      <c r="I2840" s="318"/>
      <c r="J2840" s="25"/>
      <c r="L2840" s="4"/>
      <c r="N2840" s="6"/>
      <c r="P2840" s="6"/>
      <c r="Q2840" s="5" t="str">
        <f ca="1">score</f>
        <v/>
      </c>
      <c r="R2840" s="58" t="str">
        <f ca="1">rescore</f>
        <v/>
      </c>
      <c r="S2840" s="11" t="str">
        <f ca="1">price</f>
        <v/>
      </c>
      <c r="U2840" s="4"/>
      <c r="V2840" s="4"/>
      <c r="W2840" s="221" t="str">
        <f ca="1">commission</f>
        <v/>
      </c>
      <c r="X2840" s="301"/>
    </row>
    <row r="2841" spans="1:24" x14ac:dyDescent="0.25">
      <c r="A2841" s="6" t="str">
        <f ca="1">no.</f>
        <v/>
      </c>
      <c r="E2841" s="4" t="str">
        <f ca="1">position</f>
        <v/>
      </c>
      <c r="I2841" s="318"/>
      <c r="J2841" s="25"/>
      <c r="L2841" s="4"/>
      <c r="N2841" s="6"/>
      <c r="P2841" s="6"/>
      <c r="Q2841" s="5" t="str">
        <f ca="1">score</f>
        <v/>
      </c>
      <c r="R2841" s="58" t="str">
        <f ca="1">rescore</f>
        <v/>
      </c>
      <c r="S2841" s="11" t="str">
        <f ca="1">price</f>
        <v/>
      </c>
      <c r="U2841" s="4"/>
      <c r="V2841" s="4"/>
      <c r="W2841" s="221" t="str">
        <f ca="1">commission</f>
        <v/>
      </c>
      <c r="X2841" s="301"/>
    </row>
    <row r="2842" spans="1:24" x14ac:dyDescent="0.25">
      <c r="A2842" s="6" t="str">
        <f ca="1">no.</f>
        <v/>
      </c>
      <c r="E2842" s="4" t="str">
        <f ca="1">position</f>
        <v/>
      </c>
      <c r="I2842" s="318"/>
      <c r="J2842" s="25"/>
      <c r="L2842" s="4"/>
      <c r="N2842" s="6"/>
      <c r="P2842" s="6"/>
      <c r="Q2842" s="5" t="str">
        <f ca="1">score</f>
        <v/>
      </c>
      <c r="R2842" s="58" t="str">
        <f ca="1">rescore</f>
        <v/>
      </c>
      <c r="S2842" s="11" t="str">
        <f ca="1">price</f>
        <v/>
      </c>
      <c r="U2842" s="4"/>
      <c r="V2842" s="4"/>
      <c r="W2842" s="221" t="str">
        <f ca="1">commission</f>
        <v/>
      </c>
      <c r="X2842" s="301"/>
    </row>
    <row r="2843" spans="1:24" x14ac:dyDescent="0.25">
      <c r="A2843" s="6" t="str">
        <f ca="1">no.</f>
        <v/>
      </c>
      <c r="E2843" s="4" t="str">
        <f ca="1">position</f>
        <v/>
      </c>
      <c r="I2843" s="318"/>
      <c r="J2843" s="25"/>
      <c r="L2843" s="4"/>
      <c r="N2843" s="6"/>
      <c r="P2843" s="6"/>
      <c r="Q2843" s="5" t="str">
        <f ca="1">score</f>
        <v/>
      </c>
      <c r="R2843" s="58" t="str">
        <f ca="1">rescore</f>
        <v/>
      </c>
      <c r="S2843" s="11" t="str">
        <f ca="1">price</f>
        <v/>
      </c>
      <c r="U2843" s="4"/>
      <c r="V2843" s="4"/>
      <c r="W2843" s="221" t="str">
        <f ca="1">commission</f>
        <v/>
      </c>
      <c r="X2843" s="301"/>
    </row>
    <row r="2844" spans="1:24" x14ac:dyDescent="0.25">
      <c r="A2844" s="6" t="str">
        <f ca="1">no.</f>
        <v/>
      </c>
      <c r="E2844" s="4" t="str">
        <f ca="1">position</f>
        <v/>
      </c>
      <c r="I2844" s="318"/>
      <c r="J2844" s="25"/>
      <c r="L2844" s="4"/>
      <c r="N2844" s="6"/>
      <c r="P2844" s="6"/>
      <c r="Q2844" s="5" t="str">
        <f ca="1">score</f>
        <v/>
      </c>
      <c r="R2844" s="58" t="str">
        <f ca="1">rescore</f>
        <v/>
      </c>
      <c r="S2844" s="11" t="str">
        <f ca="1">price</f>
        <v/>
      </c>
      <c r="U2844" s="4"/>
      <c r="V2844" s="4"/>
      <c r="W2844" s="221" t="str">
        <f ca="1">commission</f>
        <v/>
      </c>
      <c r="X2844" s="301"/>
    </row>
    <row r="2845" spans="1:24" x14ac:dyDescent="0.25">
      <c r="A2845" s="6" t="str">
        <f ca="1">no.</f>
        <v/>
      </c>
      <c r="E2845" s="4" t="str">
        <f ca="1">position</f>
        <v/>
      </c>
      <c r="I2845" s="318"/>
      <c r="J2845" s="25"/>
      <c r="L2845" s="4"/>
      <c r="N2845" s="6"/>
      <c r="P2845" s="6"/>
      <c r="Q2845" s="5" t="str">
        <f ca="1">score</f>
        <v/>
      </c>
      <c r="R2845" s="58" t="str">
        <f ca="1">rescore</f>
        <v/>
      </c>
      <c r="S2845" s="11" t="str">
        <f ca="1">price</f>
        <v/>
      </c>
      <c r="U2845" s="4"/>
      <c r="V2845" s="4"/>
      <c r="W2845" s="221" t="str">
        <f ca="1">commission</f>
        <v/>
      </c>
      <c r="X2845" s="301"/>
    </row>
    <row r="2846" spans="1:24" x14ac:dyDescent="0.25">
      <c r="A2846" s="6" t="str">
        <f ca="1">no.</f>
        <v/>
      </c>
      <c r="E2846" s="4" t="str">
        <f ca="1">position</f>
        <v/>
      </c>
      <c r="I2846" s="318"/>
      <c r="J2846" s="25"/>
      <c r="L2846" s="4"/>
      <c r="N2846" s="6"/>
      <c r="P2846" s="6"/>
      <c r="Q2846" s="5" t="str">
        <f ca="1">score</f>
        <v/>
      </c>
      <c r="R2846" s="58" t="str">
        <f ca="1">rescore</f>
        <v/>
      </c>
      <c r="S2846" s="11" t="str">
        <f ca="1">price</f>
        <v/>
      </c>
      <c r="U2846" s="4"/>
      <c r="V2846" s="4"/>
      <c r="W2846" s="221" t="str">
        <f ca="1">commission</f>
        <v/>
      </c>
      <c r="X2846" s="301"/>
    </row>
    <row r="2847" spans="1:24" x14ac:dyDescent="0.25">
      <c r="A2847" s="6" t="str">
        <f ca="1">no.</f>
        <v/>
      </c>
      <c r="E2847" s="4" t="str">
        <f ca="1">position</f>
        <v/>
      </c>
      <c r="I2847" s="318"/>
      <c r="J2847" s="25"/>
      <c r="L2847" s="4"/>
      <c r="N2847" s="6"/>
      <c r="P2847" s="6"/>
      <c r="Q2847" s="5" t="str">
        <f ca="1">score</f>
        <v/>
      </c>
      <c r="R2847" s="58" t="str">
        <f ca="1">rescore</f>
        <v/>
      </c>
      <c r="S2847" s="11" t="str">
        <f ca="1">price</f>
        <v/>
      </c>
      <c r="U2847" s="4"/>
      <c r="V2847" s="4"/>
      <c r="W2847" s="221" t="str">
        <f ca="1">commission</f>
        <v/>
      </c>
      <c r="X2847" s="301"/>
    </row>
    <row r="2848" spans="1:24" x14ac:dyDescent="0.25">
      <c r="A2848" s="6" t="str">
        <f ca="1">no.</f>
        <v/>
      </c>
      <c r="E2848" s="4" t="str">
        <f ca="1">position</f>
        <v/>
      </c>
      <c r="I2848" s="318"/>
      <c r="J2848" s="25"/>
      <c r="L2848" s="4"/>
      <c r="N2848" s="6"/>
      <c r="P2848" s="6"/>
      <c r="Q2848" s="5" t="str">
        <f ca="1">score</f>
        <v/>
      </c>
      <c r="R2848" s="58" t="str">
        <f ca="1">rescore</f>
        <v/>
      </c>
      <c r="S2848" s="11" t="str">
        <f ca="1">price</f>
        <v/>
      </c>
      <c r="U2848" s="4"/>
      <c r="V2848" s="4"/>
      <c r="W2848" s="221" t="str">
        <f ca="1">commission</f>
        <v/>
      </c>
      <c r="X2848" s="301"/>
    </row>
    <row r="2849" spans="1:24" x14ac:dyDescent="0.25">
      <c r="A2849" s="6" t="str">
        <f ca="1">no.</f>
        <v/>
      </c>
      <c r="E2849" s="4" t="str">
        <f ca="1">position</f>
        <v/>
      </c>
      <c r="I2849" s="318"/>
      <c r="J2849" s="25"/>
      <c r="L2849" s="4"/>
      <c r="N2849" s="6"/>
      <c r="P2849" s="6"/>
      <c r="Q2849" s="5" t="str">
        <f ca="1">score</f>
        <v/>
      </c>
      <c r="R2849" s="58" t="str">
        <f ca="1">rescore</f>
        <v/>
      </c>
      <c r="S2849" s="11" t="str">
        <f ca="1">price</f>
        <v/>
      </c>
      <c r="U2849" s="4"/>
      <c r="V2849" s="4"/>
      <c r="W2849" s="221" t="str">
        <f ca="1">commission</f>
        <v/>
      </c>
      <c r="X2849" s="301"/>
    </row>
    <row r="2850" spans="1:24" x14ac:dyDescent="0.25">
      <c r="A2850" s="6" t="str">
        <f ca="1">no.</f>
        <v/>
      </c>
      <c r="E2850" s="4" t="str">
        <f ca="1">position</f>
        <v/>
      </c>
      <c r="I2850" s="318"/>
      <c r="J2850" s="25"/>
      <c r="L2850" s="4"/>
      <c r="N2850" s="6"/>
      <c r="P2850" s="6"/>
      <c r="Q2850" s="5" t="str">
        <f ca="1">score</f>
        <v/>
      </c>
      <c r="R2850" s="58" t="str">
        <f ca="1">rescore</f>
        <v/>
      </c>
      <c r="S2850" s="11" t="str">
        <f ca="1">price</f>
        <v/>
      </c>
      <c r="U2850" s="4"/>
      <c r="V2850" s="4"/>
      <c r="W2850" s="221" t="str">
        <f ca="1">commission</f>
        <v/>
      </c>
      <c r="X2850" s="301"/>
    </row>
    <row r="2851" spans="1:24" x14ac:dyDescent="0.25">
      <c r="A2851" s="6" t="str">
        <f ca="1">no.</f>
        <v/>
      </c>
      <c r="E2851" s="4" t="str">
        <f ca="1">position</f>
        <v/>
      </c>
      <c r="I2851" s="318"/>
      <c r="J2851" s="25"/>
      <c r="L2851" s="4"/>
      <c r="N2851" s="6"/>
      <c r="P2851" s="6"/>
      <c r="Q2851" s="5" t="str">
        <f ca="1">score</f>
        <v/>
      </c>
      <c r="R2851" s="58" t="str">
        <f ca="1">rescore</f>
        <v/>
      </c>
      <c r="S2851" s="11" t="str">
        <f ca="1">price</f>
        <v/>
      </c>
      <c r="U2851" s="4"/>
      <c r="V2851" s="4"/>
      <c r="W2851" s="221" t="str">
        <f ca="1">commission</f>
        <v/>
      </c>
      <c r="X2851" s="301"/>
    </row>
    <row r="2852" spans="1:24" x14ac:dyDescent="0.25">
      <c r="A2852" s="6" t="str">
        <f ca="1">no.</f>
        <v/>
      </c>
      <c r="E2852" s="4" t="str">
        <f ca="1">position</f>
        <v/>
      </c>
      <c r="I2852" s="318"/>
      <c r="J2852" s="25"/>
      <c r="L2852" s="4"/>
      <c r="N2852" s="6"/>
      <c r="P2852" s="6"/>
      <c r="Q2852" s="5" t="str">
        <f ca="1">score</f>
        <v/>
      </c>
      <c r="R2852" s="58" t="str">
        <f ca="1">rescore</f>
        <v/>
      </c>
      <c r="S2852" s="11" t="str">
        <f ca="1">price</f>
        <v/>
      </c>
      <c r="U2852" s="4"/>
      <c r="V2852" s="4"/>
      <c r="W2852" s="221" t="str">
        <f ca="1">commission</f>
        <v/>
      </c>
      <c r="X2852" s="301"/>
    </row>
    <row r="2853" spans="1:24" x14ac:dyDescent="0.25">
      <c r="A2853" s="6" t="str">
        <f ca="1">no.</f>
        <v/>
      </c>
      <c r="E2853" s="4" t="str">
        <f ca="1">position</f>
        <v/>
      </c>
      <c r="I2853" s="318"/>
      <c r="J2853" s="25"/>
      <c r="L2853" s="4"/>
      <c r="N2853" s="6"/>
      <c r="P2853" s="6"/>
      <c r="Q2853" s="5" t="str">
        <f ca="1">score</f>
        <v/>
      </c>
      <c r="R2853" s="58" t="str">
        <f ca="1">rescore</f>
        <v/>
      </c>
      <c r="S2853" s="11" t="str">
        <f ca="1">price</f>
        <v/>
      </c>
      <c r="U2853" s="4"/>
      <c r="V2853" s="4"/>
      <c r="W2853" s="221" t="str">
        <f ca="1">commission</f>
        <v/>
      </c>
      <c r="X2853" s="301"/>
    </row>
    <row r="2854" spans="1:24" x14ac:dyDescent="0.25">
      <c r="A2854" s="6" t="str">
        <f ca="1">no.</f>
        <v/>
      </c>
      <c r="E2854" s="4" t="str">
        <f ca="1">position</f>
        <v/>
      </c>
      <c r="I2854" s="318"/>
      <c r="J2854" s="25"/>
      <c r="L2854" s="4"/>
      <c r="N2854" s="6"/>
      <c r="P2854" s="6"/>
      <c r="Q2854" s="5" t="str">
        <f ca="1">score</f>
        <v/>
      </c>
      <c r="R2854" s="58" t="str">
        <f ca="1">rescore</f>
        <v/>
      </c>
      <c r="S2854" s="11" t="str">
        <f ca="1">price</f>
        <v/>
      </c>
      <c r="U2854" s="4"/>
      <c r="V2854" s="4"/>
      <c r="W2854" s="221" t="str">
        <f ca="1">commission</f>
        <v/>
      </c>
      <c r="X2854" s="301"/>
    </row>
    <row r="2855" spans="1:24" x14ac:dyDescent="0.25">
      <c r="A2855" s="6" t="str">
        <f ca="1">no.</f>
        <v/>
      </c>
      <c r="E2855" s="4" t="str">
        <f ca="1">position</f>
        <v/>
      </c>
      <c r="I2855" s="318"/>
      <c r="J2855" s="25"/>
      <c r="L2855" s="4"/>
      <c r="N2855" s="6"/>
      <c r="P2855" s="6"/>
      <c r="Q2855" s="5" t="str">
        <f ca="1">score</f>
        <v/>
      </c>
      <c r="R2855" s="58" t="str">
        <f ca="1">rescore</f>
        <v/>
      </c>
      <c r="S2855" s="11" t="str">
        <f ca="1">price</f>
        <v/>
      </c>
      <c r="U2855" s="4"/>
      <c r="V2855" s="4"/>
      <c r="W2855" s="221" t="str">
        <f ca="1">commission</f>
        <v/>
      </c>
      <c r="X2855" s="301"/>
    </row>
    <row r="2856" spans="1:24" x14ac:dyDescent="0.25">
      <c r="A2856" s="6" t="str">
        <f ca="1">no.</f>
        <v/>
      </c>
      <c r="E2856" s="4" t="str">
        <f ca="1">position</f>
        <v/>
      </c>
      <c r="I2856" s="318"/>
      <c r="J2856" s="25"/>
      <c r="L2856" s="4"/>
      <c r="N2856" s="6"/>
      <c r="P2856" s="6"/>
      <c r="Q2856" s="5" t="str">
        <f ca="1">score</f>
        <v/>
      </c>
      <c r="R2856" s="58" t="str">
        <f ca="1">rescore</f>
        <v/>
      </c>
      <c r="S2856" s="11" t="str">
        <f ca="1">price</f>
        <v/>
      </c>
      <c r="U2856" s="4"/>
      <c r="V2856" s="4"/>
      <c r="W2856" s="221" t="str">
        <f ca="1">commission</f>
        <v/>
      </c>
      <c r="X2856" s="301"/>
    </row>
    <row r="2857" spans="1:24" x14ac:dyDescent="0.25">
      <c r="A2857" s="6" t="str">
        <f ca="1">no.</f>
        <v/>
      </c>
      <c r="E2857" s="4" t="str">
        <f ca="1">position</f>
        <v/>
      </c>
      <c r="I2857" s="318"/>
      <c r="J2857" s="25"/>
      <c r="L2857" s="4"/>
      <c r="N2857" s="6"/>
      <c r="P2857" s="6"/>
      <c r="Q2857" s="5" t="str">
        <f ca="1">score</f>
        <v/>
      </c>
      <c r="R2857" s="58" t="str">
        <f ca="1">rescore</f>
        <v/>
      </c>
      <c r="S2857" s="11" t="str">
        <f ca="1">price</f>
        <v/>
      </c>
      <c r="U2857" s="4"/>
      <c r="V2857" s="4"/>
      <c r="W2857" s="221" t="str">
        <f ca="1">commission</f>
        <v/>
      </c>
      <c r="X2857" s="301"/>
    </row>
    <row r="2858" spans="1:24" x14ac:dyDescent="0.25">
      <c r="A2858" s="6" t="str">
        <f ca="1">no.</f>
        <v/>
      </c>
      <c r="E2858" s="4" t="str">
        <f ca="1">position</f>
        <v/>
      </c>
      <c r="I2858" s="318"/>
      <c r="J2858" s="25"/>
      <c r="L2858" s="4"/>
      <c r="N2858" s="6"/>
      <c r="P2858" s="6"/>
      <c r="Q2858" s="5" t="str">
        <f ca="1">score</f>
        <v/>
      </c>
      <c r="R2858" s="58" t="str">
        <f ca="1">rescore</f>
        <v/>
      </c>
      <c r="S2858" s="11" t="str">
        <f ca="1">price</f>
        <v/>
      </c>
      <c r="U2858" s="4"/>
      <c r="V2858" s="4"/>
      <c r="W2858" s="221" t="str">
        <f ca="1">commission</f>
        <v/>
      </c>
      <c r="X2858" s="301"/>
    </row>
    <row r="2859" spans="1:24" x14ac:dyDescent="0.25">
      <c r="A2859" s="6" t="str">
        <f ca="1">no.</f>
        <v/>
      </c>
      <c r="E2859" s="4" t="str">
        <f ca="1">position</f>
        <v/>
      </c>
      <c r="I2859" s="318"/>
      <c r="J2859" s="25"/>
      <c r="L2859" s="4"/>
      <c r="N2859" s="6"/>
      <c r="P2859" s="6"/>
      <c r="Q2859" s="5" t="str">
        <f ca="1">score</f>
        <v/>
      </c>
      <c r="R2859" s="58" t="str">
        <f ca="1">rescore</f>
        <v/>
      </c>
      <c r="S2859" s="11" t="str">
        <f ca="1">price</f>
        <v/>
      </c>
      <c r="U2859" s="4"/>
      <c r="V2859" s="4"/>
      <c r="W2859" s="221" t="str">
        <f ca="1">commission</f>
        <v/>
      </c>
      <c r="X2859" s="301"/>
    </row>
    <row r="2860" spans="1:24" x14ac:dyDescent="0.25">
      <c r="A2860" s="6" t="str">
        <f ca="1">no.</f>
        <v/>
      </c>
      <c r="E2860" s="4" t="str">
        <f ca="1">position</f>
        <v/>
      </c>
      <c r="I2860" s="318"/>
      <c r="J2860" s="25"/>
      <c r="L2860" s="4"/>
      <c r="N2860" s="6"/>
      <c r="P2860" s="6"/>
      <c r="Q2860" s="5" t="str">
        <f ca="1">score</f>
        <v/>
      </c>
      <c r="R2860" s="58" t="str">
        <f ca="1">rescore</f>
        <v/>
      </c>
      <c r="S2860" s="11" t="str">
        <f ca="1">price</f>
        <v/>
      </c>
      <c r="U2860" s="4"/>
      <c r="V2860" s="4"/>
      <c r="W2860" s="221" t="str">
        <f ca="1">commission</f>
        <v/>
      </c>
      <c r="X2860" s="301"/>
    </row>
    <row r="2861" spans="1:24" x14ac:dyDescent="0.25">
      <c r="A2861" s="6" t="str">
        <f ca="1">no.</f>
        <v/>
      </c>
      <c r="E2861" s="4" t="str">
        <f ca="1">position</f>
        <v/>
      </c>
      <c r="I2861" s="318"/>
      <c r="J2861" s="25"/>
      <c r="L2861" s="4"/>
      <c r="N2861" s="6"/>
      <c r="P2861" s="6"/>
      <c r="Q2861" s="5" t="str">
        <f ca="1">score</f>
        <v/>
      </c>
      <c r="R2861" s="58" t="str">
        <f ca="1">rescore</f>
        <v/>
      </c>
      <c r="S2861" s="11" t="str">
        <f ca="1">price</f>
        <v/>
      </c>
      <c r="U2861" s="4"/>
      <c r="V2861" s="4"/>
      <c r="W2861" s="221" t="str">
        <f ca="1">commission</f>
        <v/>
      </c>
      <c r="X2861" s="301"/>
    </row>
    <row r="2862" spans="1:24" x14ac:dyDescent="0.25">
      <c r="A2862" s="6" t="str">
        <f ca="1">no.</f>
        <v/>
      </c>
      <c r="E2862" s="4" t="str">
        <f ca="1">position</f>
        <v/>
      </c>
      <c r="I2862" s="318"/>
      <c r="J2862" s="25"/>
      <c r="L2862" s="4"/>
      <c r="N2862" s="6"/>
      <c r="P2862" s="6"/>
      <c r="Q2862" s="5" t="str">
        <f ca="1">score</f>
        <v/>
      </c>
      <c r="R2862" s="58" t="str">
        <f ca="1">rescore</f>
        <v/>
      </c>
      <c r="S2862" s="11" t="str">
        <f ca="1">price</f>
        <v/>
      </c>
      <c r="U2862" s="4"/>
      <c r="V2862" s="4"/>
      <c r="W2862" s="221" t="str">
        <f ca="1">commission</f>
        <v/>
      </c>
      <c r="X2862" s="301"/>
    </row>
    <row r="2863" spans="1:24" x14ac:dyDescent="0.25">
      <c r="A2863" s="6" t="str">
        <f ca="1">no.</f>
        <v/>
      </c>
      <c r="E2863" s="4" t="str">
        <f ca="1">position</f>
        <v/>
      </c>
      <c r="I2863" s="318"/>
      <c r="J2863" s="25"/>
      <c r="L2863" s="4"/>
      <c r="N2863" s="6"/>
      <c r="P2863" s="6"/>
      <c r="Q2863" s="5" t="str">
        <f ca="1">score</f>
        <v/>
      </c>
      <c r="R2863" s="58" t="str">
        <f ca="1">rescore</f>
        <v/>
      </c>
      <c r="S2863" s="11" t="str">
        <f ca="1">price</f>
        <v/>
      </c>
      <c r="U2863" s="4"/>
      <c r="V2863" s="4"/>
      <c r="W2863" s="221" t="str">
        <f ca="1">commission</f>
        <v/>
      </c>
      <c r="X2863" s="301"/>
    </row>
    <row r="2864" spans="1:24" x14ac:dyDescent="0.25">
      <c r="A2864" s="6" t="str">
        <f ca="1">no.</f>
        <v/>
      </c>
      <c r="E2864" s="4" t="str">
        <f ca="1">position</f>
        <v/>
      </c>
      <c r="I2864" s="318"/>
      <c r="J2864" s="25"/>
      <c r="L2864" s="4"/>
      <c r="N2864" s="6"/>
      <c r="P2864" s="6"/>
      <c r="Q2864" s="5" t="str">
        <f ca="1">score</f>
        <v/>
      </c>
      <c r="R2864" s="58" t="str">
        <f ca="1">rescore</f>
        <v/>
      </c>
      <c r="S2864" s="11" t="str">
        <f ca="1">price</f>
        <v/>
      </c>
      <c r="U2864" s="4"/>
      <c r="V2864" s="4"/>
      <c r="W2864" s="221" t="str">
        <f ca="1">commission</f>
        <v/>
      </c>
      <c r="X2864" s="301"/>
    </row>
    <row r="2865" spans="1:24" x14ac:dyDescent="0.25">
      <c r="A2865" s="6" t="str">
        <f ca="1">no.</f>
        <v/>
      </c>
      <c r="E2865" s="4" t="str">
        <f ca="1">position</f>
        <v/>
      </c>
      <c r="I2865" s="318"/>
      <c r="J2865" s="25"/>
      <c r="L2865" s="4"/>
      <c r="N2865" s="6"/>
      <c r="P2865" s="6"/>
      <c r="Q2865" s="5" t="str">
        <f ca="1">score</f>
        <v/>
      </c>
      <c r="R2865" s="58" t="str">
        <f ca="1">rescore</f>
        <v/>
      </c>
      <c r="S2865" s="11" t="str">
        <f ca="1">price</f>
        <v/>
      </c>
      <c r="U2865" s="4"/>
      <c r="V2865" s="4"/>
      <c r="W2865" s="221" t="str">
        <f ca="1">commission</f>
        <v/>
      </c>
      <c r="X2865" s="301"/>
    </row>
    <row r="2866" spans="1:24" x14ac:dyDescent="0.25">
      <c r="A2866" s="6" t="str">
        <f ca="1">no.</f>
        <v/>
      </c>
      <c r="E2866" s="4" t="str">
        <f ca="1">position</f>
        <v/>
      </c>
      <c r="I2866" s="318"/>
      <c r="J2866" s="25"/>
      <c r="L2866" s="4"/>
      <c r="N2866" s="6"/>
      <c r="P2866" s="6"/>
      <c r="Q2866" s="5" t="str">
        <f ca="1">score</f>
        <v/>
      </c>
      <c r="R2866" s="58" t="str">
        <f ca="1">rescore</f>
        <v/>
      </c>
      <c r="S2866" s="11" t="str">
        <f ca="1">price</f>
        <v/>
      </c>
      <c r="U2866" s="4"/>
      <c r="V2866" s="4"/>
      <c r="W2866" s="221" t="str">
        <f ca="1">commission</f>
        <v/>
      </c>
      <c r="X2866" s="301"/>
    </row>
    <row r="2867" spans="1:24" x14ac:dyDescent="0.25">
      <c r="A2867" s="6" t="str">
        <f ca="1">no.</f>
        <v/>
      </c>
      <c r="E2867" s="4" t="str">
        <f ca="1">position</f>
        <v/>
      </c>
      <c r="I2867" s="318"/>
      <c r="J2867" s="25"/>
      <c r="L2867" s="4"/>
      <c r="N2867" s="6"/>
      <c r="P2867" s="6"/>
      <c r="Q2867" s="5" t="str">
        <f ca="1">score</f>
        <v/>
      </c>
      <c r="R2867" s="58" t="str">
        <f ca="1">rescore</f>
        <v/>
      </c>
      <c r="S2867" s="11" t="str">
        <f ca="1">price</f>
        <v/>
      </c>
      <c r="U2867" s="4"/>
      <c r="V2867" s="4"/>
      <c r="W2867" s="221" t="str">
        <f ca="1">commission</f>
        <v/>
      </c>
      <c r="X2867" s="301"/>
    </row>
    <row r="2868" spans="1:24" x14ac:dyDescent="0.25">
      <c r="A2868" s="6" t="str">
        <f ca="1">no.</f>
        <v/>
      </c>
      <c r="E2868" s="4" t="str">
        <f ca="1">position</f>
        <v/>
      </c>
      <c r="I2868" s="318"/>
      <c r="J2868" s="25"/>
      <c r="L2868" s="4"/>
      <c r="N2868" s="6"/>
      <c r="P2868" s="6"/>
      <c r="Q2868" s="5" t="str">
        <f ca="1">score</f>
        <v/>
      </c>
      <c r="R2868" s="58" t="str">
        <f ca="1">rescore</f>
        <v/>
      </c>
      <c r="S2868" s="11" t="str">
        <f ca="1">price</f>
        <v/>
      </c>
      <c r="U2868" s="4"/>
      <c r="V2868" s="4"/>
      <c r="W2868" s="221" t="str">
        <f ca="1">commission</f>
        <v/>
      </c>
      <c r="X2868" s="301"/>
    </row>
    <row r="2869" spans="1:24" x14ac:dyDescent="0.25">
      <c r="A2869" s="6" t="str">
        <f ca="1">no.</f>
        <v/>
      </c>
      <c r="E2869" s="4" t="str">
        <f ca="1">position</f>
        <v/>
      </c>
      <c r="I2869" s="318"/>
      <c r="J2869" s="25"/>
      <c r="L2869" s="4"/>
      <c r="N2869" s="6"/>
      <c r="P2869" s="6"/>
      <c r="Q2869" s="5" t="str">
        <f ca="1">score</f>
        <v/>
      </c>
      <c r="R2869" s="58" t="str">
        <f ca="1">rescore</f>
        <v/>
      </c>
      <c r="S2869" s="11" t="str">
        <f ca="1">price</f>
        <v/>
      </c>
      <c r="U2869" s="4"/>
      <c r="V2869" s="4"/>
      <c r="W2869" s="221" t="str">
        <f ca="1">commission</f>
        <v/>
      </c>
      <c r="X2869" s="301"/>
    </row>
    <row r="2870" spans="1:24" x14ac:dyDescent="0.25">
      <c r="A2870" s="6" t="str">
        <f ca="1">no.</f>
        <v/>
      </c>
      <c r="E2870" s="4" t="str">
        <f ca="1">position</f>
        <v/>
      </c>
      <c r="I2870" s="318"/>
      <c r="J2870" s="25"/>
      <c r="L2870" s="4"/>
      <c r="N2870" s="6"/>
      <c r="P2870" s="6"/>
      <c r="Q2870" s="5" t="str">
        <f ca="1">score</f>
        <v/>
      </c>
      <c r="R2870" s="58" t="str">
        <f ca="1">rescore</f>
        <v/>
      </c>
      <c r="S2870" s="11" t="str">
        <f ca="1">price</f>
        <v/>
      </c>
      <c r="U2870" s="4"/>
      <c r="V2870" s="4"/>
      <c r="W2870" s="221" t="str">
        <f ca="1">commission</f>
        <v/>
      </c>
      <c r="X2870" s="301"/>
    </row>
    <row r="2871" spans="1:24" x14ac:dyDescent="0.25">
      <c r="A2871" s="6" t="str">
        <f ca="1">no.</f>
        <v/>
      </c>
      <c r="E2871" s="4" t="str">
        <f ca="1">position</f>
        <v/>
      </c>
      <c r="I2871" s="318"/>
      <c r="J2871" s="25"/>
      <c r="L2871" s="4"/>
      <c r="N2871" s="6"/>
      <c r="P2871" s="6"/>
      <c r="Q2871" s="5" t="str">
        <f ca="1">score</f>
        <v/>
      </c>
      <c r="R2871" s="58" t="str">
        <f ca="1">rescore</f>
        <v/>
      </c>
      <c r="S2871" s="11" t="str">
        <f ca="1">price</f>
        <v/>
      </c>
      <c r="U2871" s="4"/>
      <c r="V2871" s="4"/>
      <c r="W2871" s="221" t="str">
        <f ca="1">commission</f>
        <v/>
      </c>
      <c r="X2871" s="301"/>
    </row>
    <row r="2872" spans="1:24" x14ac:dyDescent="0.25">
      <c r="A2872" s="6" t="str">
        <f ca="1">no.</f>
        <v/>
      </c>
      <c r="E2872" s="4" t="str">
        <f ca="1">position</f>
        <v/>
      </c>
      <c r="I2872" s="318"/>
      <c r="J2872" s="25"/>
      <c r="L2872" s="4"/>
      <c r="N2872" s="6"/>
      <c r="P2872" s="6"/>
      <c r="Q2872" s="5" t="str">
        <f ca="1">score</f>
        <v/>
      </c>
      <c r="R2872" s="58" t="str">
        <f ca="1">rescore</f>
        <v/>
      </c>
      <c r="S2872" s="11" t="str">
        <f ca="1">price</f>
        <v/>
      </c>
      <c r="U2872" s="4"/>
      <c r="V2872" s="4"/>
      <c r="W2872" s="221" t="str">
        <f ca="1">commission</f>
        <v/>
      </c>
      <c r="X2872" s="301"/>
    </row>
    <row r="2873" spans="1:24" x14ac:dyDescent="0.25">
      <c r="A2873" s="6" t="str">
        <f ca="1">no.</f>
        <v/>
      </c>
      <c r="E2873" s="4" t="str">
        <f ca="1">position</f>
        <v/>
      </c>
      <c r="I2873" s="318"/>
      <c r="J2873" s="25"/>
      <c r="L2873" s="4"/>
      <c r="N2873" s="6"/>
      <c r="P2873" s="6"/>
      <c r="Q2873" s="5" t="str">
        <f ca="1">score</f>
        <v/>
      </c>
      <c r="R2873" s="58" t="str">
        <f ca="1">rescore</f>
        <v/>
      </c>
      <c r="S2873" s="11" t="str">
        <f ca="1">price</f>
        <v/>
      </c>
      <c r="U2873" s="4"/>
      <c r="V2873" s="4"/>
      <c r="W2873" s="221" t="str">
        <f ca="1">commission</f>
        <v/>
      </c>
      <c r="X2873" s="301"/>
    </row>
    <row r="2874" spans="1:24" x14ac:dyDescent="0.25">
      <c r="A2874" s="6" t="str">
        <f ca="1">no.</f>
        <v/>
      </c>
      <c r="E2874" s="4" t="str">
        <f ca="1">position</f>
        <v/>
      </c>
      <c r="I2874" s="318"/>
      <c r="J2874" s="25"/>
      <c r="L2874" s="4"/>
      <c r="N2874" s="6"/>
      <c r="P2874" s="6"/>
      <c r="Q2874" s="5" t="str">
        <f ca="1">score</f>
        <v/>
      </c>
      <c r="R2874" s="58" t="str">
        <f ca="1">rescore</f>
        <v/>
      </c>
      <c r="S2874" s="11" t="str">
        <f ca="1">price</f>
        <v/>
      </c>
      <c r="U2874" s="4"/>
      <c r="V2874" s="4"/>
      <c r="W2874" s="221" t="str">
        <f ca="1">commission</f>
        <v/>
      </c>
      <c r="X2874" s="301"/>
    </row>
    <row r="2875" spans="1:24" x14ac:dyDescent="0.25">
      <c r="A2875" s="6" t="str">
        <f ca="1">no.</f>
        <v/>
      </c>
      <c r="E2875" s="4" t="str">
        <f ca="1">position</f>
        <v/>
      </c>
      <c r="I2875" s="318"/>
      <c r="J2875" s="25"/>
      <c r="L2875" s="4"/>
      <c r="N2875" s="6"/>
      <c r="P2875" s="6"/>
      <c r="Q2875" s="5" t="str">
        <f ca="1">score</f>
        <v/>
      </c>
      <c r="R2875" s="58" t="str">
        <f ca="1">rescore</f>
        <v/>
      </c>
      <c r="S2875" s="11" t="str">
        <f ca="1">price</f>
        <v/>
      </c>
      <c r="U2875" s="4"/>
      <c r="V2875" s="4"/>
      <c r="W2875" s="221" t="str">
        <f ca="1">commission</f>
        <v/>
      </c>
      <c r="X2875" s="301"/>
    </row>
    <row r="2876" spans="1:24" x14ac:dyDescent="0.25">
      <c r="A2876" s="6" t="str">
        <f ca="1">no.</f>
        <v/>
      </c>
      <c r="E2876" s="4" t="str">
        <f ca="1">position</f>
        <v/>
      </c>
      <c r="I2876" s="318"/>
      <c r="J2876" s="25"/>
      <c r="L2876" s="4"/>
      <c r="N2876" s="6"/>
      <c r="P2876" s="6"/>
      <c r="Q2876" s="5" t="str">
        <f ca="1">score</f>
        <v/>
      </c>
      <c r="R2876" s="58" t="str">
        <f ca="1">rescore</f>
        <v/>
      </c>
      <c r="S2876" s="11" t="str">
        <f ca="1">price</f>
        <v/>
      </c>
      <c r="U2876" s="4"/>
      <c r="V2876" s="4"/>
      <c r="W2876" s="221" t="str">
        <f ca="1">commission</f>
        <v/>
      </c>
      <c r="X2876" s="301"/>
    </row>
    <row r="2877" spans="1:24" x14ac:dyDescent="0.25">
      <c r="A2877" s="6" t="str">
        <f ca="1">no.</f>
        <v/>
      </c>
      <c r="E2877" s="4" t="str">
        <f ca="1">position</f>
        <v/>
      </c>
      <c r="I2877" s="318"/>
      <c r="J2877" s="25"/>
      <c r="L2877" s="4"/>
      <c r="N2877" s="6"/>
      <c r="P2877" s="6"/>
      <c r="Q2877" s="5" t="str">
        <f ca="1">score</f>
        <v/>
      </c>
      <c r="R2877" s="58" t="str">
        <f ca="1">rescore</f>
        <v/>
      </c>
      <c r="S2877" s="11" t="str">
        <f ca="1">price</f>
        <v/>
      </c>
      <c r="U2877" s="4"/>
      <c r="V2877" s="4"/>
      <c r="W2877" s="221" t="str">
        <f ca="1">commission</f>
        <v/>
      </c>
      <c r="X2877" s="301"/>
    </row>
    <row r="2878" spans="1:24" x14ac:dyDescent="0.25">
      <c r="A2878" s="6" t="str">
        <f ca="1">no.</f>
        <v/>
      </c>
      <c r="E2878" s="4" t="str">
        <f ca="1">position</f>
        <v/>
      </c>
      <c r="I2878" s="318"/>
      <c r="J2878" s="25"/>
      <c r="L2878" s="4"/>
      <c r="N2878" s="6"/>
      <c r="P2878" s="6"/>
      <c r="Q2878" s="5" t="str">
        <f ca="1">score</f>
        <v/>
      </c>
      <c r="R2878" s="58" t="str">
        <f ca="1">rescore</f>
        <v/>
      </c>
      <c r="S2878" s="11" t="str">
        <f ca="1">price</f>
        <v/>
      </c>
      <c r="U2878" s="4"/>
      <c r="V2878" s="4"/>
      <c r="W2878" s="221" t="str">
        <f ca="1">commission</f>
        <v/>
      </c>
      <c r="X2878" s="301"/>
    </row>
    <row r="2879" spans="1:24" x14ac:dyDescent="0.25">
      <c r="A2879" s="6" t="str">
        <f ca="1">no.</f>
        <v/>
      </c>
      <c r="E2879" s="4" t="str">
        <f ca="1">position</f>
        <v/>
      </c>
      <c r="I2879" s="318"/>
      <c r="J2879" s="25"/>
      <c r="L2879" s="4"/>
      <c r="N2879" s="6"/>
      <c r="P2879" s="6"/>
      <c r="Q2879" s="5" t="str">
        <f ca="1">score</f>
        <v/>
      </c>
      <c r="R2879" s="58" t="str">
        <f ca="1">rescore</f>
        <v/>
      </c>
      <c r="S2879" s="11" t="str">
        <f ca="1">price</f>
        <v/>
      </c>
      <c r="U2879" s="4"/>
      <c r="V2879" s="4"/>
      <c r="W2879" s="221" t="str">
        <f ca="1">commission</f>
        <v/>
      </c>
      <c r="X2879" s="301"/>
    </row>
    <row r="2880" spans="1:24" x14ac:dyDescent="0.25">
      <c r="A2880" s="6" t="str">
        <f ca="1">no.</f>
        <v/>
      </c>
      <c r="E2880" s="4" t="str">
        <f ca="1">position</f>
        <v/>
      </c>
      <c r="I2880" s="318"/>
      <c r="J2880" s="25"/>
      <c r="L2880" s="4"/>
      <c r="N2880" s="6"/>
      <c r="P2880" s="6"/>
      <c r="Q2880" s="5" t="str">
        <f ca="1">score</f>
        <v/>
      </c>
      <c r="R2880" s="58" t="str">
        <f ca="1">rescore</f>
        <v/>
      </c>
      <c r="S2880" s="11" t="str">
        <f ca="1">price</f>
        <v/>
      </c>
      <c r="U2880" s="4"/>
      <c r="V2880" s="4"/>
      <c r="W2880" s="221" t="str">
        <f ca="1">commission</f>
        <v/>
      </c>
      <c r="X2880" s="301"/>
    </row>
    <row r="2881" spans="1:24" x14ac:dyDescent="0.25">
      <c r="A2881" s="6" t="str">
        <f ca="1">no.</f>
        <v/>
      </c>
      <c r="E2881" s="4" t="str">
        <f ca="1">position</f>
        <v/>
      </c>
      <c r="I2881" s="318"/>
      <c r="J2881" s="25"/>
      <c r="L2881" s="4"/>
      <c r="N2881" s="6"/>
      <c r="P2881" s="6"/>
      <c r="Q2881" s="5" t="str">
        <f ca="1">score</f>
        <v/>
      </c>
      <c r="R2881" s="58" t="str">
        <f ca="1">rescore</f>
        <v/>
      </c>
      <c r="S2881" s="11" t="str">
        <f ca="1">price</f>
        <v/>
      </c>
      <c r="U2881" s="4"/>
      <c r="V2881" s="4"/>
      <c r="W2881" s="221" t="str">
        <f ca="1">commission</f>
        <v/>
      </c>
      <c r="X2881" s="301"/>
    </row>
    <row r="2882" spans="1:24" x14ac:dyDescent="0.25">
      <c r="A2882" s="6" t="str">
        <f ca="1">no.</f>
        <v/>
      </c>
      <c r="E2882" s="4" t="str">
        <f ca="1">position</f>
        <v/>
      </c>
      <c r="I2882" s="318"/>
      <c r="J2882" s="25"/>
      <c r="L2882" s="4"/>
      <c r="N2882" s="6"/>
      <c r="P2882" s="6"/>
      <c r="Q2882" s="5" t="str">
        <f ca="1">score</f>
        <v/>
      </c>
      <c r="R2882" s="58" t="str">
        <f ca="1">rescore</f>
        <v/>
      </c>
      <c r="S2882" s="11" t="str">
        <f ca="1">price</f>
        <v/>
      </c>
      <c r="U2882" s="4"/>
      <c r="V2882" s="4"/>
      <c r="W2882" s="221" t="str">
        <f ca="1">commission</f>
        <v/>
      </c>
      <c r="X2882" s="301"/>
    </row>
    <row r="2883" spans="1:24" x14ac:dyDescent="0.25">
      <c r="A2883" s="6" t="str">
        <f ca="1">no.</f>
        <v/>
      </c>
      <c r="E2883" s="4" t="str">
        <f ca="1">position</f>
        <v/>
      </c>
      <c r="I2883" s="318"/>
      <c r="J2883" s="25"/>
      <c r="L2883" s="4"/>
      <c r="N2883" s="6"/>
      <c r="P2883" s="6"/>
      <c r="Q2883" s="5" t="str">
        <f ca="1">score</f>
        <v/>
      </c>
      <c r="R2883" s="58" t="str">
        <f ca="1">rescore</f>
        <v/>
      </c>
      <c r="S2883" s="11" t="str">
        <f ca="1">price</f>
        <v/>
      </c>
      <c r="U2883" s="4"/>
      <c r="V2883" s="4"/>
      <c r="W2883" s="221" t="str">
        <f ca="1">commission</f>
        <v/>
      </c>
      <c r="X2883" s="301"/>
    </row>
    <row r="2884" spans="1:24" x14ac:dyDescent="0.25">
      <c r="A2884" s="6" t="str">
        <f ca="1">no.</f>
        <v/>
      </c>
      <c r="E2884" s="4" t="str">
        <f ca="1">position</f>
        <v/>
      </c>
      <c r="I2884" s="318"/>
      <c r="J2884" s="25"/>
      <c r="L2884" s="4"/>
      <c r="N2884" s="6"/>
      <c r="P2884" s="6"/>
      <c r="Q2884" s="5" t="str">
        <f ca="1">score</f>
        <v/>
      </c>
      <c r="R2884" s="58" t="str">
        <f ca="1">rescore</f>
        <v/>
      </c>
      <c r="S2884" s="11" t="str">
        <f ca="1">price</f>
        <v/>
      </c>
      <c r="U2884" s="4"/>
      <c r="V2884" s="4"/>
      <c r="W2884" s="221" t="str">
        <f ca="1">commission</f>
        <v/>
      </c>
      <c r="X2884" s="301"/>
    </row>
    <row r="2885" spans="1:24" x14ac:dyDescent="0.25">
      <c r="A2885" s="6" t="str">
        <f ca="1">no.</f>
        <v/>
      </c>
      <c r="E2885" s="4" t="str">
        <f ca="1">position</f>
        <v/>
      </c>
      <c r="I2885" s="318"/>
      <c r="J2885" s="25"/>
      <c r="L2885" s="4"/>
      <c r="N2885" s="6"/>
      <c r="P2885" s="6"/>
      <c r="Q2885" s="5" t="str">
        <f ca="1">score</f>
        <v/>
      </c>
      <c r="R2885" s="58" t="str">
        <f ca="1">rescore</f>
        <v/>
      </c>
      <c r="S2885" s="11" t="str">
        <f ca="1">price</f>
        <v/>
      </c>
      <c r="U2885" s="4"/>
      <c r="V2885" s="4"/>
      <c r="W2885" s="221" t="str">
        <f ca="1">commission</f>
        <v/>
      </c>
      <c r="X2885" s="301"/>
    </row>
    <row r="2886" spans="1:24" x14ac:dyDescent="0.25">
      <c r="A2886" s="6" t="str">
        <f ca="1">no.</f>
        <v/>
      </c>
      <c r="E2886" s="4" t="str">
        <f ca="1">position</f>
        <v/>
      </c>
      <c r="I2886" s="318"/>
      <c r="J2886" s="25"/>
      <c r="L2886" s="4"/>
      <c r="N2886" s="6"/>
      <c r="P2886" s="6"/>
      <c r="Q2886" s="5" t="str">
        <f ca="1">score</f>
        <v/>
      </c>
      <c r="R2886" s="58" t="str">
        <f ca="1">rescore</f>
        <v/>
      </c>
      <c r="S2886" s="11" t="str">
        <f ca="1">price</f>
        <v/>
      </c>
      <c r="U2886" s="4"/>
      <c r="V2886" s="4"/>
      <c r="W2886" s="221" t="str">
        <f ca="1">commission</f>
        <v/>
      </c>
      <c r="X2886" s="301"/>
    </row>
    <row r="2887" spans="1:24" x14ac:dyDescent="0.25">
      <c r="A2887" s="6" t="str">
        <f ca="1">no.</f>
        <v/>
      </c>
      <c r="E2887" s="4" t="str">
        <f ca="1">position</f>
        <v/>
      </c>
      <c r="I2887" s="318"/>
      <c r="J2887" s="25"/>
      <c r="L2887" s="4"/>
      <c r="N2887" s="6"/>
      <c r="P2887" s="6"/>
      <c r="Q2887" s="5" t="str">
        <f ca="1">score</f>
        <v/>
      </c>
      <c r="R2887" s="58" t="str">
        <f ca="1">rescore</f>
        <v/>
      </c>
      <c r="S2887" s="11" t="str">
        <f ca="1">price</f>
        <v/>
      </c>
      <c r="U2887" s="4"/>
      <c r="V2887" s="4"/>
      <c r="W2887" s="221" t="str">
        <f ca="1">commission</f>
        <v/>
      </c>
      <c r="X2887" s="301"/>
    </row>
    <row r="2888" spans="1:24" x14ac:dyDescent="0.25">
      <c r="A2888" s="6" t="str">
        <f ca="1">no.</f>
        <v/>
      </c>
      <c r="E2888" s="4" t="str">
        <f ca="1">position</f>
        <v/>
      </c>
      <c r="I2888" s="318"/>
      <c r="J2888" s="25"/>
      <c r="L2888" s="4"/>
      <c r="N2888" s="6"/>
      <c r="P2888" s="6"/>
      <c r="Q2888" s="5" t="str">
        <f ca="1">score</f>
        <v/>
      </c>
      <c r="R2888" s="58" t="str">
        <f ca="1">rescore</f>
        <v/>
      </c>
      <c r="S2888" s="11" t="str">
        <f ca="1">price</f>
        <v/>
      </c>
      <c r="U2888" s="4"/>
      <c r="V2888" s="4"/>
      <c r="W2888" s="221" t="str">
        <f ca="1">commission</f>
        <v/>
      </c>
      <c r="X2888" s="301"/>
    </row>
    <row r="2889" spans="1:24" x14ac:dyDescent="0.25">
      <c r="A2889" s="6" t="str">
        <f ca="1">no.</f>
        <v/>
      </c>
      <c r="E2889" s="4" t="str">
        <f ca="1">position</f>
        <v/>
      </c>
      <c r="I2889" s="318"/>
      <c r="J2889" s="25"/>
      <c r="L2889" s="4"/>
      <c r="N2889" s="6"/>
      <c r="P2889" s="6"/>
      <c r="Q2889" s="5" t="str">
        <f ca="1">score</f>
        <v/>
      </c>
      <c r="R2889" s="58" t="str">
        <f ca="1">rescore</f>
        <v/>
      </c>
      <c r="S2889" s="11" t="str">
        <f ca="1">price</f>
        <v/>
      </c>
      <c r="U2889" s="4"/>
      <c r="V2889" s="4"/>
      <c r="W2889" s="221" t="str">
        <f ca="1">commission</f>
        <v/>
      </c>
      <c r="X2889" s="301"/>
    </row>
    <row r="2890" spans="1:24" x14ac:dyDescent="0.25">
      <c r="A2890" s="6" t="str">
        <f ca="1">no.</f>
        <v/>
      </c>
      <c r="E2890" s="4" t="str">
        <f ca="1">position</f>
        <v/>
      </c>
      <c r="I2890" s="318"/>
      <c r="J2890" s="25"/>
      <c r="L2890" s="4"/>
      <c r="N2890" s="6"/>
      <c r="P2890" s="6"/>
      <c r="Q2890" s="5" t="str">
        <f ca="1">score</f>
        <v/>
      </c>
      <c r="R2890" s="58" t="str">
        <f ca="1">rescore</f>
        <v/>
      </c>
      <c r="S2890" s="11" t="str">
        <f ca="1">price</f>
        <v/>
      </c>
      <c r="U2890" s="4"/>
      <c r="V2890" s="4"/>
      <c r="W2890" s="221" t="str">
        <f ca="1">commission</f>
        <v/>
      </c>
      <c r="X2890" s="301"/>
    </row>
    <row r="2891" spans="1:24" x14ac:dyDescent="0.25">
      <c r="A2891" s="6" t="str">
        <f ca="1">no.</f>
        <v/>
      </c>
      <c r="E2891" s="4" t="str">
        <f ca="1">position</f>
        <v/>
      </c>
      <c r="I2891" s="318"/>
      <c r="J2891" s="25"/>
      <c r="L2891" s="4"/>
      <c r="N2891" s="6"/>
      <c r="P2891" s="6"/>
      <c r="Q2891" s="5" t="str">
        <f ca="1">score</f>
        <v/>
      </c>
      <c r="R2891" s="58" t="str">
        <f ca="1">rescore</f>
        <v/>
      </c>
      <c r="S2891" s="11" t="str">
        <f ca="1">price</f>
        <v/>
      </c>
      <c r="U2891" s="4"/>
      <c r="V2891" s="4"/>
      <c r="W2891" s="221" t="str">
        <f ca="1">commission</f>
        <v/>
      </c>
      <c r="X2891" s="301"/>
    </row>
    <row r="2892" spans="1:24" x14ac:dyDescent="0.25">
      <c r="A2892" s="6" t="str">
        <f ca="1">no.</f>
        <v/>
      </c>
      <c r="E2892" s="4" t="str">
        <f ca="1">position</f>
        <v/>
      </c>
      <c r="I2892" s="318"/>
      <c r="J2892" s="25"/>
      <c r="L2892" s="4"/>
      <c r="N2892" s="6"/>
      <c r="P2892" s="6"/>
      <c r="Q2892" s="5" t="str">
        <f ca="1">score</f>
        <v/>
      </c>
      <c r="R2892" s="58" t="str">
        <f ca="1">rescore</f>
        <v/>
      </c>
      <c r="S2892" s="11" t="str">
        <f ca="1">price</f>
        <v/>
      </c>
      <c r="U2892" s="4"/>
      <c r="V2892" s="4"/>
      <c r="W2892" s="221" t="str">
        <f ca="1">commission</f>
        <v/>
      </c>
      <c r="X2892" s="301"/>
    </row>
    <row r="2893" spans="1:24" x14ac:dyDescent="0.25">
      <c r="A2893" s="6" t="str">
        <f ca="1">no.</f>
        <v/>
      </c>
      <c r="E2893" s="4" t="str">
        <f ca="1">position</f>
        <v/>
      </c>
      <c r="I2893" s="318"/>
      <c r="J2893" s="25"/>
      <c r="L2893" s="4"/>
      <c r="N2893" s="6"/>
      <c r="P2893" s="6"/>
      <c r="Q2893" s="5" t="str">
        <f ca="1">score</f>
        <v/>
      </c>
      <c r="R2893" s="58" t="str">
        <f ca="1">rescore</f>
        <v/>
      </c>
      <c r="S2893" s="11" t="str">
        <f ca="1">price</f>
        <v/>
      </c>
      <c r="U2893" s="4"/>
      <c r="V2893" s="4"/>
      <c r="W2893" s="221" t="str">
        <f ca="1">commission</f>
        <v/>
      </c>
      <c r="X2893" s="301"/>
    </row>
    <row r="2894" spans="1:24" x14ac:dyDescent="0.25">
      <c r="A2894" s="6" t="str">
        <f ca="1">no.</f>
        <v/>
      </c>
      <c r="E2894" s="4" t="str">
        <f ca="1">position</f>
        <v/>
      </c>
      <c r="I2894" s="318"/>
      <c r="J2894" s="25"/>
      <c r="L2894" s="4"/>
      <c r="N2894" s="6"/>
      <c r="P2894" s="6"/>
      <c r="Q2894" s="5" t="str">
        <f ca="1">score</f>
        <v/>
      </c>
      <c r="R2894" s="58" t="str">
        <f ca="1">rescore</f>
        <v/>
      </c>
      <c r="S2894" s="11" t="str">
        <f ca="1">price</f>
        <v/>
      </c>
      <c r="U2894" s="4"/>
      <c r="V2894" s="4"/>
      <c r="W2894" s="221" t="str">
        <f ca="1">commission</f>
        <v/>
      </c>
      <c r="X2894" s="301"/>
    </row>
    <row r="2895" spans="1:24" x14ac:dyDescent="0.25">
      <c r="A2895" s="6" t="str">
        <f ca="1">no.</f>
        <v/>
      </c>
      <c r="E2895" s="4" t="str">
        <f ca="1">position</f>
        <v/>
      </c>
      <c r="I2895" s="318"/>
      <c r="J2895" s="25"/>
      <c r="L2895" s="4"/>
      <c r="N2895" s="6"/>
      <c r="P2895" s="6"/>
      <c r="Q2895" s="5" t="str">
        <f ca="1">score</f>
        <v/>
      </c>
      <c r="R2895" s="58" t="str">
        <f ca="1">rescore</f>
        <v/>
      </c>
      <c r="S2895" s="11" t="str">
        <f ca="1">price</f>
        <v/>
      </c>
      <c r="U2895" s="4"/>
      <c r="V2895" s="4"/>
      <c r="W2895" s="221" t="str">
        <f ca="1">commission</f>
        <v/>
      </c>
      <c r="X2895" s="301"/>
    </row>
    <row r="2896" spans="1:24" x14ac:dyDescent="0.25">
      <c r="A2896" s="6" t="str">
        <f ca="1">no.</f>
        <v/>
      </c>
      <c r="E2896" s="4" t="str">
        <f ca="1">position</f>
        <v/>
      </c>
      <c r="I2896" s="318"/>
      <c r="J2896" s="25"/>
      <c r="L2896" s="4"/>
      <c r="N2896" s="6"/>
      <c r="P2896" s="6"/>
      <c r="Q2896" s="5" t="str">
        <f ca="1">score</f>
        <v/>
      </c>
      <c r="R2896" s="58" t="str">
        <f ca="1">rescore</f>
        <v/>
      </c>
      <c r="S2896" s="11" t="str">
        <f ca="1">price</f>
        <v/>
      </c>
      <c r="U2896" s="4"/>
      <c r="V2896" s="4"/>
      <c r="W2896" s="221" t="str">
        <f ca="1">commission</f>
        <v/>
      </c>
      <c r="X2896" s="301"/>
    </row>
    <row r="2897" spans="1:24" x14ac:dyDescent="0.25">
      <c r="A2897" s="6" t="str">
        <f ca="1">no.</f>
        <v/>
      </c>
      <c r="E2897" s="4" t="str">
        <f ca="1">position</f>
        <v/>
      </c>
      <c r="I2897" s="318"/>
      <c r="J2897" s="25"/>
      <c r="L2897" s="4"/>
      <c r="N2897" s="6"/>
      <c r="P2897" s="6"/>
      <c r="Q2897" s="5" t="str">
        <f ca="1">score</f>
        <v/>
      </c>
      <c r="R2897" s="58" t="str">
        <f ca="1">rescore</f>
        <v/>
      </c>
      <c r="S2897" s="11" t="str">
        <f ca="1">price</f>
        <v/>
      </c>
      <c r="U2897" s="4"/>
      <c r="V2897" s="4"/>
      <c r="W2897" s="221" t="str">
        <f ca="1">commission</f>
        <v/>
      </c>
      <c r="X2897" s="301"/>
    </row>
    <row r="2898" spans="1:24" x14ac:dyDescent="0.25">
      <c r="A2898" s="6" t="str">
        <f ca="1">no.</f>
        <v/>
      </c>
      <c r="E2898" s="4" t="str">
        <f ca="1">position</f>
        <v/>
      </c>
      <c r="I2898" s="318"/>
      <c r="J2898" s="25"/>
      <c r="L2898" s="4"/>
      <c r="N2898" s="6"/>
      <c r="P2898" s="6"/>
      <c r="Q2898" s="5" t="str">
        <f ca="1">score</f>
        <v/>
      </c>
      <c r="R2898" s="58" t="str">
        <f ca="1">rescore</f>
        <v/>
      </c>
      <c r="S2898" s="11" t="str">
        <f ca="1">price</f>
        <v/>
      </c>
      <c r="U2898" s="4"/>
      <c r="V2898" s="4"/>
      <c r="W2898" s="221" t="str">
        <f ca="1">commission</f>
        <v/>
      </c>
      <c r="X2898" s="301"/>
    </row>
    <row r="2899" spans="1:24" x14ac:dyDescent="0.25">
      <c r="A2899" s="6" t="str">
        <f ca="1">no.</f>
        <v/>
      </c>
      <c r="E2899" s="4" t="str">
        <f ca="1">position</f>
        <v/>
      </c>
      <c r="I2899" s="318"/>
      <c r="J2899" s="25"/>
      <c r="L2899" s="4"/>
      <c r="N2899" s="6"/>
      <c r="P2899" s="6"/>
      <c r="Q2899" s="5" t="str">
        <f ca="1">score</f>
        <v/>
      </c>
      <c r="R2899" s="58" t="str">
        <f ca="1">rescore</f>
        <v/>
      </c>
      <c r="S2899" s="11" t="str">
        <f ca="1">price</f>
        <v/>
      </c>
      <c r="U2899" s="4"/>
      <c r="V2899" s="4"/>
      <c r="W2899" s="221" t="str">
        <f ca="1">commission</f>
        <v/>
      </c>
      <c r="X2899" s="301"/>
    </row>
    <row r="2900" spans="1:24" x14ac:dyDescent="0.25">
      <c r="A2900" s="6" t="str">
        <f ca="1">no.</f>
        <v/>
      </c>
      <c r="E2900" s="4" t="str">
        <f ca="1">position</f>
        <v/>
      </c>
      <c r="I2900" s="318"/>
      <c r="J2900" s="25"/>
      <c r="L2900" s="4"/>
      <c r="N2900" s="6"/>
      <c r="P2900" s="6"/>
      <c r="Q2900" s="5" t="str">
        <f ca="1">score</f>
        <v/>
      </c>
      <c r="R2900" s="58" t="str">
        <f ca="1">rescore</f>
        <v/>
      </c>
      <c r="S2900" s="11" t="str">
        <f ca="1">price</f>
        <v/>
      </c>
      <c r="U2900" s="4"/>
      <c r="V2900" s="4"/>
      <c r="W2900" s="221" t="str">
        <f ca="1">commission</f>
        <v/>
      </c>
      <c r="X2900" s="301"/>
    </row>
    <row r="2901" spans="1:24" x14ac:dyDescent="0.25">
      <c r="A2901" s="6" t="str">
        <f ca="1">no.</f>
        <v/>
      </c>
      <c r="E2901" s="4" t="str">
        <f ca="1">position</f>
        <v/>
      </c>
      <c r="I2901" s="318"/>
      <c r="J2901" s="25"/>
      <c r="L2901" s="4"/>
      <c r="N2901" s="6"/>
      <c r="P2901" s="6"/>
      <c r="Q2901" s="5" t="str">
        <f ca="1">score</f>
        <v/>
      </c>
      <c r="R2901" s="58" t="str">
        <f ca="1">rescore</f>
        <v/>
      </c>
      <c r="S2901" s="11" t="str">
        <f ca="1">price</f>
        <v/>
      </c>
      <c r="U2901" s="4"/>
      <c r="V2901" s="4"/>
      <c r="W2901" s="221" t="str">
        <f ca="1">commission</f>
        <v/>
      </c>
      <c r="X2901" s="301"/>
    </row>
    <row r="2902" spans="1:24" x14ac:dyDescent="0.25">
      <c r="A2902" s="6" t="str">
        <f ca="1">no.</f>
        <v/>
      </c>
      <c r="E2902" s="4" t="str">
        <f ca="1">position</f>
        <v/>
      </c>
      <c r="I2902" s="318"/>
      <c r="J2902" s="25"/>
      <c r="L2902" s="4"/>
      <c r="N2902" s="6"/>
      <c r="P2902" s="6"/>
      <c r="Q2902" s="5" t="str">
        <f ca="1">score</f>
        <v/>
      </c>
      <c r="R2902" s="58" t="str">
        <f ca="1">rescore</f>
        <v/>
      </c>
      <c r="S2902" s="11" t="str">
        <f ca="1">price</f>
        <v/>
      </c>
      <c r="U2902" s="4"/>
      <c r="V2902" s="4"/>
      <c r="W2902" s="221" t="str">
        <f ca="1">commission</f>
        <v/>
      </c>
      <c r="X2902" s="301"/>
    </row>
    <row r="2903" spans="1:24" x14ac:dyDescent="0.25">
      <c r="A2903" s="6" t="str">
        <f ca="1">no.</f>
        <v/>
      </c>
      <c r="E2903" s="4" t="str">
        <f ca="1">position</f>
        <v/>
      </c>
      <c r="I2903" s="318"/>
      <c r="J2903" s="25"/>
      <c r="L2903" s="4"/>
      <c r="N2903" s="6"/>
      <c r="P2903" s="6"/>
      <c r="Q2903" s="5" t="str">
        <f ca="1">score</f>
        <v/>
      </c>
      <c r="R2903" s="58" t="str">
        <f ca="1">rescore</f>
        <v/>
      </c>
      <c r="S2903" s="11" t="str">
        <f ca="1">price</f>
        <v/>
      </c>
      <c r="U2903" s="4"/>
      <c r="V2903" s="4"/>
      <c r="W2903" s="221" t="str">
        <f ca="1">commission</f>
        <v/>
      </c>
      <c r="X2903" s="301"/>
    </row>
    <row r="2904" spans="1:24" x14ac:dyDescent="0.25">
      <c r="A2904" s="6" t="str">
        <f ca="1">no.</f>
        <v/>
      </c>
      <c r="E2904" s="4" t="str">
        <f ca="1">position</f>
        <v/>
      </c>
      <c r="I2904" s="318"/>
      <c r="J2904" s="25"/>
      <c r="L2904" s="4"/>
      <c r="N2904" s="6"/>
      <c r="P2904" s="6"/>
      <c r="Q2904" s="5" t="str">
        <f ca="1">score</f>
        <v/>
      </c>
      <c r="R2904" s="58" t="str">
        <f ca="1">rescore</f>
        <v/>
      </c>
      <c r="S2904" s="11" t="str">
        <f ca="1">price</f>
        <v/>
      </c>
      <c r="U2904" s="4"/>
      <c r="V2904" s="4"/>
      <c r="W2904" s="221" t="str">
        <f ca="1">commission</f>
        <v/>
      </c>
      <c r="X2904" s="301"/>
    </row>
    <row r="2905" spans="1:24" x14ac:dyDescent="0.25">
      <c r="A2905" s="6" t="str">
        <f ca="1">no.</f>
        <v/>
      </c>
      <c r="E2905" s="4" t="str">
        <f ca="1">position</f>
        <v/>
      </c>
      <c r="I2905" s="318"/>
      <c r="J2905" s="25"/>
      <c r="L2905" s="4"/>
      <c r="N2905" s="6"/>
      <c r="P2905" s="6"/>
      <c r="Q2905" s="5" t="str">
        <f ca="1">score</f>
        <v/>
      </c>
      <c r="R2905" s="58" t="str">
        <f ca="1">rescore</f>
        <v/>
      </c>
      <c r="S2905" s="11" t="str">
        <f ca="1">price</f>
        <v/>
      </c>
      <c r="U2905" s="4"/>
      <c r="V2905" s="4"/>
      <c r="W2905" s="221" t="str">
        <f ca="1">commission</f>
        <v/>
      </c>
      <c r="X2905" s="301"/>
    </row>
    <row r="2906" spans="1:24" x14ac:dyDescent="0.25">
      <c r="A2906" s="6" t="str">
        <f ca="1">no.</f>
        <v/>
      </c>
      <c r="E2906" s="4" t="str">
        <f ca="1">position</f>
        <v/>
      </c>
      <c r="I2906" s="318"/>
      <c r="J2906" s="25"/>
      <c r="L2906" s="4"/>
      <c r="N2906" s="6"/>
      <c r="P2906" s="6"/>
      <c r="Q2906" s="5" t="str">
        <f ca="1">score</f>
        <v/>
      </c>
      <c r="R2906" s="58" t="str">
        <f ca="1">rescore</f>
        <v/>
      </c>
      <c r="S2906" s="11" t="str">
        <f ca="1">price</f>
        <v/>
      </c>
      <c r="U2906" s="4"/>
      <c r="V2906" s="4"/>
      <c r="W2906" s="221" t="str">
        <f ca="1">commission</f>
        <v/>
      </c>
      <c r="X2906" s="301"/>
    </row>
    <row r="2907" spans="1:24" x14ac:dyDescent="0.25">
      <c r="A2907" s="6" t="str">
        <f ca="1">no.</f>
        <v/>
      </c>
      <c r="E2907" s="4" t="str">
        <f ca="1">position</f>
        <v/>
      </c>
      <c r="I2907" s="318"/>
      <c r="J2907" s="25"/>
      <c r="L2907" s="4"/>
      <c r="N2907" s="6"/>
      <c r="P2907" s="6"/>
      <c r="Q2907" s="5" t="str">
        <f ca="1">score</f>
        <v/>
      </c>
      <c r="R2907" s="58" t="str">
        <f ca="1">rescore</f>
        <v/>
      </c>
      <c r="S2907" s="11" t="str">
        <f ca="1">price</f>
        <v/>
      </c>
      <c r="U2907" s="4"/>
      <c r="V2907" s="4"/>
      <c r="W2907" s="221" t="str">
        <f ca="1">commission</f>
        <v/>
      </c>
      <c r="X2907" s="301"/>
    </row>
    <row r="2908" spans="1:24" x14ac:dyDescent="0.25">
      <c r="A2908" s="6" t="str">
        <f ca="1">no.</f>
        <v/>
      </c>
      <c r="E2908" s="4" t="str">
        <f ca="1">position</f>
        <v/>
      </c>
      <c r="I2908" s="318"/>
      <c r="J2908" s="25"/>
      <c r="L2908" s="4"/>
      <c r="N2908" s="6"/>
      <c r="P2908" s="6"/>
      <c r="Q2908" s="5" t="str">
        <f ca="1">score</f>
        <v/>
      </c>
      <c r="R2908" s="58" t="str">
        <f ca="1">rescore</f>
        <v/>
      </c>
      <c r="S2908" s="11" t="str">
        <f ca="1">price</f>
        <v/>
      </c>
      <c r="U2908" s="4"/>
      <c r="V2908" s="4"/>
      <c r="W2908" s="221" t="str">
        <f ca="1">commission</f>
        <v/>
      </c>
      <c r="X2908" s="301"/>
    </row>
    <row r="2909" spans="1:24" x14ac:dyDescent="0.25">
      <c r="A2909" s="6" t="str">
        <f ca="1">no.</f>
        <v/>
      </c>
      <c r="E2909" s="4" t="str">
        <f ca="1">position</f>
        <v/>
      </c>
      <c r="I2909" s="318"/>
      <c r="J2909" s="25"/>
      <c r="L2909" s="4"/>
      <c r="N2909" s="6"/>
      <c r="P2909" s="6"/>
      <c r="Q2909" s="5" t="str">
        <f ca="1">score</f>
        <v/>
      </c>
      <c r="R2909" s="58" t="str">
        <f ca="1">rescore</f>
        <v/>
      </c>
      <c r="S2909" s="11" t="str">
        <f ca="1">price</f>
        <v/>
      </c>
      <c r="U2909" s="4"/>
      <c r="V2909" s="4"/>
      <c r="W2909" s="221" t="str">
        <f ca="1">commission</f>
        <v/>
      </c>
      <c r="X2909" s="301"/>
    </row>
    <row r="2910" spans="1:24" x14ac:dyDescent="0.25">
      <c r="A2910" s="6" t="str">
        <f ca="1">no.</f>
        <v/>
      </c>
      <c r="E2910" s="4" t="str">
        <f ca="1">position</f>
        <v/>
      </c>
      <c r="I2910" s="318"/>
      <c r="J2910" s="25"/>
      <c r="L2910" s="4"/>
      <c r="N2910" s="6"/>
      <c r="P2910" s="6"/>
      <c r="Q2910" s="5" t="str">
        <f ca="1">score</f>
        <v/>
      </c>
      <c r="R2910" s="58" t="str">
        <f ca="1">rescore</f>
        <v/>
      </c>
      <c r="S2910" s="11" t="str">
        <f ca="1">price</f>
        <v/>
      </c>
      <c r="U2910" s="4"/>
      <c r="V2910" s="4"/>
      <c r="W2910" s="221" t="str">
        <f ca="1">commission</f>
        <v/>
      </c>
      <c r="X2910" s="301"/>
    </row>
    <row r="2911" spans="1:24" x14ac:dyDescent="0.25">
      <c r="A2911" s="6" t="str">
        <f ca="1">no.</f>
        <v/>
      </c>
      <c r="E2911" s="4" t="str">
        <f ca="1">position</f>
        <v/>
      </c>
      <c r="I2911" s="318"/>
      <c r="J2911" s="25"/>
      <c r="L2911" s="4"/>
      <c r="N2911" s="6"/>
      <c r="P2911" s="6"/>
      <c r="Q2911" s="5" t="str">
        <f ca="1">score</f>
        <v/>
      </c>
      <c r="R2911" s="58" t="str">
        <f ca="1">rescore</f>
        <v/>
      </c>
      <c r="S2911" s="11" t="str">
        <f ca="1">price</f>
        <v/>
      </c>
      <c r="U2911" s="4"/>
      <c r="V2911" s="4"/>
      <c r="W2911" s="221" t="str">
        <f ca="1">commission</f>
        <v/>
      </c>
      <c r="X2911" s="301"/>
    </row>
    <row r="2912" spans="1:24" x14ac:dyDescent="0.25">
      <c r="A2912" s="6" t="str">
        <f ca="1">no.</f>
        <v/>
      </c>
      <c r="E2912" s="4" t="str">
        <f ca="1">position</f>
        <v/>
      </c>
      <c r="I2912" s="318"/>
      <c r="J2912" s="25"/>
      <c r="L2912" s="4"/>
      <c r="N2912" s="6"/>
      <c r="P2912" s="6"/>
      <c r="Q2912" s="5" t="str">
        <f ca="1">score</f>
        <v/>
      </c>
      <c r="R2912" s="58" t="str">
        <f ca="1">rescore</f>
        <v/>
      </c>
      <c r="S2912" s="11" t="str">
        <f ca="1">price</f>
        <v/>
      </c>
      <c r="U2912" s="4"/>
      <c r="V2912" s="4"/>
      <c r="W2912" s="221" t="str">
        <f ca="1">commission</f>
        <v/>
      </c>
      <c r="X2912" s="301"/>
    </row>
    <row r="2913" spans="1:24" x14ac:dyDescent="0.25">
      <c r="A2913" s="6" t="str">
        <f ca="1">no.</f>
        <v/>
      </c>
      <c r="E2913" s="4" t="str">
        <f ca="1">position</f>
        <v/>
      </c>
      <c r="I2913" s="318"/>
      <c r="J2913" s="25"/>
      <c r="L2913" s="4"/>
      <c r="N2913" s="6"/>
      <c r="P2913" s="6"/>
      <c r="Q2913" s="5" t="str">
        <f ca="1">score</f>
        <v/>
      </c>
      <c r="R2913" s="58" t="str">
        <f ca="1">rescore</f>
        <v/>
      </c>
      <c r="S2913" s="11" t="str">
        <f ca="1">price</f>
        <v/>
      </c>
      <c r="U2913" s="4"/>
      <c r="V2913" s="4"/>
      <c r="W2913" s="221" t="str">
        <f ca="1">commission</f>
        <v/>
      </c>
      <c r="X2913" s="301"/>
    </row>
    <row r="2914" spans="1:24" x14ac:dyDescent="0.25">
      <c r="A2914" s="6" t="str">
        <f ca="1">no.</f>
        <v/>
      </c>
      <c r="E2914" s="4" t="str">
        <f ca="1">position</f>
        <v/>
      </c>
      <c r="I2914" s="318"/>
      <c r="J2914" s="25"/>
      <c r="L2914" s="4"/>
      <c r="N2914" s="6"/>
      <c r="P2914" s="6"/>
      <c r="Q2914" s="5" t="str">
        <f ca="1">score</f>
        <v/>
      </c>
      <c r="R2914" s="58" t="str">
        <f ca="1">rescore</f>
        <v/>
      </c>
      <c r="S2914" s="11" t="str">
        <f ca="1">price</f>
        <v/>
      </c>
      <c r="U2914" s="4"/>
      <c r="V2914" s="4"/>
      <c r="W2914" s="221" t="str">
        <f ca="1">commission</f>
        <v/>
      </c>
      <c r="X2914" s="301"/>
    </row>
    <row r="2915" spans="1:24" x14ac:dyDescent="0.25">
      <c r="A2915" s="6" t="str">
        <f ca="1">no.</f>
        <v/>
      </c>
      <c r="E2915" s="4" t="str">
        <f ca="1">position</f>
        <v/>
      </c>
      <c r="I2915" s="318"/>
      <c r="J2915" s="25"/>
      <c r="L2915" s="4"/>
      <c r="N2915" s="6"/>
      <c r="P2915" s="6"/>
      <c r="Q2915" s="5" t="str">
        <f ca="1">score</f>
        <v/>
      </c>
      <c r="R2915" s="58" t="str">
        <f ca="1">rescore</f>
        <v/>
      </c>
      <c r="S2915" s="11" t="str">
        <f ca="1">price</f>
        <v/>
      </c>
      <c r="U2915" s="4"/>
      <c r="V2915" s="4"/>
      <c r="W2915" s="221" t="str">
        <f ca="1">commission</f>
        <v/>
      </c>
      <c r="X2915" s="301"/>
    </row>
    <row r="2916" spans="1:24" x14ac:dyDescent="0.25">
      <c r="A2916" s="6" t="str">
        <f ca="1">no.</f>
        <v/>
      </c>
      <c r="E2916" s="4" t="str">
        <f ca="1">position</f>
        <v/>
      </c>
      <c r="I2916" s="318"/>
      <c r="J2916" s="25"/>
      <c r="L2916" s="4"/>
      <c r="N2916" s="6"/>
      <c r="P2916" s="6"/>
      <c r="Q2916" s="5" t="str">
        <f ca="1">score</f>
        <v/>
      </c>
      <c r="R2916" s="58" t="str">
        <f ca="1">rescore</f>
        <v/>
      </c>
      <c r="S2916" s="11" t="str">
        <f ca="1">price</f>
        <v/>
      </c>
      <c r="U2916" s="4"/>
      <c r="V2916" s="4"/>
      <c r="W2916" s="221" t="str">
        <f ca="1">commission</f>
        <v/>
      </c>
      <c r="X2916" s="301"/>
    </row>
    <row r="2917" spans="1:24" x14ac:dyDescent="0.25">
      <c r="A2917" s="6" t="str">
        <f ca="1">no.</f>
        <v/>
      </c>
      <c r="E2917" s="4" t="str">
        <f ca="1">position</f>
        <v/>
      </c>
      <c r="I2917" s="318"/>
      <c r="J2917" s="25"/>
      <c r="L2917" s="4"/>
      <c r="N2917" s="6"/>
      <c r="P2917" s="6"/>
      <c r="Q2917" s="5" t="str">
        <f ca="1">score</f>
        <v/>
      </c>
      <c r="R2917" s="58" t="str">
        <f ca="1">rescore</f>
        <v/>
      </c>
      <c r="S2917" s="11" t="str">
        <f ca="1">price</f>
        <v/>
      </c>
      <c r="U2917" s="4"/>
      <c r="V2917" s="4"/>
      <c r="W2917" s="221" t="str">
        <f ca="1">commission</f>
        <v/>
      </c>
      <c r="X2917" s="301"/>
    </row>
    <row r="2918" spans="1:24" x14ac:dyDescent="0.25">
      <c r="A2918" s="6" t="str">
        <f ca="1">no.</f>
        <v/>
      </c>
      <c r="E2918" s="4" t="str">
        <f ca="1">position</f>
        <v/>
      </c>
      <c r="I2918" s="318"/>
      <c r="J2918" s="25"/>
      <c r="L2918" s="4"/>
      <c r="N2918" s="6"/>
      <c r="P2918" s="6"/>
      <c r="Q2918" s="5" t="str">
        <f ca="1">score</f>
        <v/>
      </c>
      <c r="R2918" s="58" t="str">
        <f ca="1">rescore</f>
        <v/>
      </c>
      <c r="S2918" s="11" t="str">
        <f ca="1">price</f>
        <v/>
      </c>
      <c r="U2918" s="4"/>
      <c r="V2918" s="4"/>
      <c r="W2918" s="221" t="str">
        <f ca="1">commission</f>
        <v/>
      </c>
      <c r="X2918" s="301"/>
    </row>
    <row r="2919" spans="1:24" x14ac:dyDescent="0.25">
      <c r="A2919" s="6" t="str">
        <f ca="1">no.</f>
        <v/>
      </c>
      <c r="E2919" s="4" t="str">
        <f ca="1">position</f>
        <v/>
      </c>
      <c r="I2919" s="318"/>
      <c r="J2919" s="25"/>
      <c r="L2919" s="4"/>
      <c r="N2919" s="6"/>
      <c r="P2919" s="6"/>
      <c r="Q2919" s="5" t="str">
        <f ca="1">score</f>
        <v/>
      </c>
      <c r="R2919" s="58" t="str">
        <f ca="1">rescore</f>
        <v/>
      </c>
      <c r="S2919" s="11" t="str">
        <f ca="1">price</f>
        <v/>
      </c>
      <c r="U2919" s="4"/>
      <c r="V2919" s="4"/>
      <c r="W2919" s="221" t="str">
        <f ca="1">commission</f>
        <v/>
      </c>
      <c r="X2919" s="301"/>
    </row>
    <row r="2920" spans="1:24" x14ac:dyDescent="0.25">
      <c r="A2920" s="6" t="str">
        <f ca="1">no.</f>
        <v/>
      </c>
      <c r="E2920" s="4" t="str">
        <f ca="1">position</f>
        <v/>
      </c>
      <c r="I2920" s="318"/>
      <c r="J2920" s="25"/>
      <c r="L2920" s="4"/>
      <c r="N2920" s="6"/>
      <c r="P2920" s="6"/>
      <c r="Q2920" s="5" t="str">
        <f ca="1">score</f>
        <v/>
      </c>
      <c r="R2920" s="58" t="str">
        <f ca="1">rescore</f>
        <v/>
      </c>
      <c r="S2920" s="11" t="str">
        <f ca="1">price</f>
        <v/>
      </c>
      <c r="U2920" s="4"/>
      <c r="V2920" s="4"/>
      <c r="W2920" s="221" t="str">
        <f ca="1">commission</f>
        <v/>
      </c>
      <c r="X2920" s="301"/>
    </row>
    <row r="2921" spans="1:24" x14ac:dyDescent="0.25">
      <c r="A2921" s="6" t="str">
        <f ca="1">no.</f>
        <v/>
      </c>
      <c r="E2921" s="4" t="str">
        <f ca="1">position</f>
        <v/>
      </c>
      <c r="I2921" s="318"/>
      <c r="J2921" s="25"/>
      <c r="L2921" s="4"/>
      <c r="N2921" s="6"/>
      <c r="P2921" s="6"/>
      <c r="Q2921" s="5" t="str">
        <f ca="1">score</f>
        <v/>
      </c>
      <c r="R2921" s="58" t="str">
        <f ca="1">rescore</f>
        <v/>
      </c>
      <c r="S2921" s="11" t="str">
        <f ca="1">price</f>
        <v/>
      </c>
      <c r="U2921" s="4"/>
      <c r="V2921" s="4"/>
      <c r="W2921" s="221" t="str">
        <f ca="1">commission</f>
        <v/>
      </c>
      <c r="X2921" s="301"/>
    </row>
    <row r="2922" spans="1:24" x14ac:dyDescent="0.25">
      <c r="A2922" s="6" t="str">
        <f ca="1">no.</f>
        <v/>
      </c>
      <c r="E2922" s="4" t="str">
        <f ca="1">position</f>
        <v/>
      </c>
      <c r="I2922" s="318"/>
      <c r="J2922" s="25"/>
      <c r="L2922" s="4"/>
      <c r="N2922" s="6"/>
      <c r="P2922" s="6"/>
      <c r="Q2922" s="5" t="str">
        <f ca="1">score</f>
        <v/>
      </c>
      <c r="R2922" s="58" t="str">
        <f ca="1">rescore</f>
        <v/>
      </c>
      <c r="S2922" s="11" t="str">
        <f ca="1">price</f>
        <v/>
      </c>
      <c r="U2922" s="4"/>
      <c r="V2922" s="4"/>
      <c r="W2922" s="221" t="str">
        <f ca="1">commission</f>
        <v/>
      </c>
      <c r="X2922" s="301"/>
    </row>
    <row r="2923" spans="1:24" x14ac:dyDescent="0.25">
      <c r="A2923" s="6" t="str">
        <f ca="1">no.</f>
        <v/>
      </c>
      <c r="E2923" s="4" t="str">
        <f ca="1">position</f>
        <v/>
      </c>
      <c r="I2923" s="318"/>
      <c r="J2923" s="25"/>
      <c r="L2923" s="4"/>
      <c r="N2923" s="6"/>
      <c r="P2923" s="6"/>
      <c r="Q2923" s="5" t="str">
        <f ca="1">score</f>
        <v/>
      </c>
      <c r="R2923" s="58" t="str">
        <f ca="1">rescore</f>
        <v/>
      </c>
      <c r="S2923" s="11" t="str">
        <f ca="1">price</f>
        <v/>
      </c>
      <c r="U2923" s="4"/>
      <c r="V2923" s="4"/>
      <c r="W2923" s="221" t="str">
        <f ca="1">commission</f>
        <v/>
      </c>
      <c r="X2923" s="301"/>
    </row>
    <row r="2924" spans="1:24" x14ac:dyDescent="0.25">
      <c r="A2924" s="6" t="str">
        <f ca="1">no.</f>
        <v/>
      </c>
      <c r="E2924" s="4" t="str">
        <f ca="1">position</f>
        <v/>
      </c>
      <c r="I2924" s="318"/>
      <c r="J2924" s="25"/>
      <c r="L2924" s="4"/>
      <c r="N2924" s="6"/>
      <c r="P2924" s="6"/>
      <c r="Q2924" s="5" t="str">
        <f ca="1">score</f>
        <v/>
      </c>
      <c r="R2924" s="58" t="str">
        <f ca="1">rescore</f>
        <v/>
      </c>
      <c r="S2924" s="11" t="str">
        <f ca="1">price</f>
        <v/>
      </c>
      <c r="U2924" s="4"/>
      <c r="V2924" s="4"/>
      <c r="W2924" s="221" t="str">
        <f ca="1">commission</f>
        <v/>
      </c>
      <c r="X2924" s="301"/>
    </row>
    <row r="2925" spans="1:24" x14ac:dyDescent="0.25">
      <c r="A2925" s="6" t="str">
        <f ca="1">no.</f>
        <v/>
      </c>
      <c r="E2925" s="4" t="str">
        <f ca="1">position</f>
        <v/>
      </c>
      <c r="I2925" s="318"/>
      <c r="J2925" s="25"/>
      <c r="L2925" s="4"/>
      <c r="N2925" s="6"/>
      <c r="P2925" s="6"/>
      <c r="Q2925" s="5" t="str">
        <f ca="1">score</f>
        <v/>
      </c>
      <c r="R2925" s="58" t="str">
        <f ca="1">rescore</f>
        <v/>
      </c>
      <c r="S2925" s="11" t="str">
        <f ca="1">price</f>
        <v/>
      </c>
      <c r="U2925" s="4"/>
      <c r="V2925" s="4"/>
      <c r="W2925" s="221" t="str">
        <f ca="1">commission</f>
        <v/>
      </c>
      <c r="X2925" s="301"/>
    </row>
    <row r="2926" spans="1:24" x14ac:dyDescent="0.25">
      <c r="A2926" s="6" t="str">
        <f ca="1">no.</f>
        <v/>
      </c>
      <c r="E2926" s="4" t="str">
        <f ca="1">position</f>
        <v/>
      </c>
      <c r="I2926" s="318"/>
      <c r="J2926" s="25"/>
      <c r="L2926" s="4"/>
      <c r="N2926" s="6"/>
      <c r="P2926" s="6"/>
      <c r="Q2926" s="5" t="str">
        <f ca="1">score</f>
        <v/>
      </c>
      <c r="R2926" s="58" t="str">
        <f ca="1">rescore</f>
        <v/>
      </c>
      <c r="S2926" s="11" t="str">
        <f ca="1">price</f>
        <v/>
      </c>
      <c r="U2926" s="4"/>
      <c r="V2926" s="4"/>
      <c r="W2926" s="221" t="str">
        <f ca="1">commission</f>
        <v/>
      </c>
      <c r="X2926" s="301"/>
    </row>
    <row r="2927" spans="1:24" x14ac:dyDescent="0.25">
      <c r="A2927" s="6" t="str">
        <f ca="1">no.</f>
        <v/>
      </c>
      <c r="E2927" s="4" t="str">
        <f ca="1">position</f>
        <v/>
      </c>
      <c r="I2927" s="318"/>
      <c r="J2927" s="25"/>
      <c r="L2927" s="4"/>
      <c r="N2927" s="6"/>
      <c r="P2927" s="6"/>
      <c r="Q2927" s="5" t="str">
        <f ca="1">score</f>
        <v/>
      </c>
      <c r="R2927" s="58" t="str">
        <f ca="1">rescore</f>
        <v/>
      </c>
      <c r="S2927" s="11" t="str">
        <f ca="1">price</f>
        <v/>
      </c>
      <c r="U2927" s="4"/>
      <c r="V2927" s="4"/>
      <c r="W2927" s="221" t="str">
        <f ca="1">commission</f>
        <v/>
      </c>
      <c r="X2927" s="301"/>
    </row>
    <row r="2928" spans="1:24" x14ac:dyDescent="0.25">
      <c r="A2928" s="6" t="str">
        <f ca="1">no.</f>
        <v/>
      </c>
      <c r="E2928" s="4" t="str">
        <f ca="1">position</f>
        <v/>
      </c>
      <c r="I2928" s="318"/>
      <c r="J2928" s="25"/>
      <c r="L2928" s="4"/>
      <c r="N2928" s="6"/>
      <c r="P2928" s="6"/>
      <c r="Q2928" s="5" t="str">
        <f ca="1">score</f>
        <v/>
      </c>
      <c r="R2928" s="58" t="str">
        <f ca="1">rescore</f>
        <v/>
      </c>
      <c r="S2928" s="11" t="str">
        <f ca="1">price</f>
        <v/>
      </c>
      <c r="U2928" s="4"/>
      <c r="V2928" s="4"/>
      <c r="W2928" s="221" t="str">
        <f ca="1">commission</f>
        <v/>
      </c>
      <c r="X2928" s="301"/>
    </row>
    <row r="2929" spans="1:24" x14ac:dyDescent="0.25">
      <c r="A2929" s="6" t="str">
        <f ca="1">no.</f>
        <v/>
      </c>
      <c r="E2929" s="4" t="str">
        <f ca="1">position</f>
        <v/>
      </c>
      <c r="I2929" s="318"/>
      <c r="J2929" s="25"/>
      <c r="L2929" s="4"/>
      <c r="N2929" s="6"/>
      <c r="P2929" s="6"/>
      <c r="Q2929" s="5" t="str">
        <f ca="1">score</f>
        <v/>
      </c>
      <c r="R2929" s="58" t="str">
        <f ca="1">rescore</f>
        <v/>
      </c>
      <c r="S2929" s="11" t="str">
        <f ca="1">price</f>
        <v/>
      </c>
      <c r="U2929" s="4"/>
      <c r="V2929" s="4"/>
      <c r="W2929" s="221" t="str">
        <f ca="1">commission</f>
        <v/>
      </c>
      <c r="X2929" s="301"/>
    </row>
    <row r="2930" spans="1:24" x14ac:dyDescent="0.25">
      <c r="A2930" s="6" t="str">
        <f ca="1">no.</f>
        <v/>
      </c>
      <c r="E2930" s="4" t="str">
        <f ca="1">position</f>
        <v/>
      </c>
      <c r="I2930" s="318"/>
      <c r="J2930" s="25"/>
      <c r="L2930" s="4"/>
      <c r="N2930" s="6"/>
      <c r="P2930" s="6"/>
      <c r="Q2930" s="5" t="str">
        <f ca="1">score</f>
        <v/>
      </c>
      <c r="R2930" s="58" t="str">
        <f ca="1">rescore</f>
        <v/>
      </c>
      <c r="S2930" s="11" t="str">
        <f ca="1">price</f>
        <v/>
      </c>
      <c r="U2930" s="4"/>
      <c r="V2930" s="4"/>
      <c r="W2930" s="221" t="str">
        <f ca="1">commission</f>
        <v/>
      </c>
      <c r="X2930" s="301"/>
    </row>
    <row r="2931" spans="1:24" x14ac:dyDescent="0.25">
      <c r="A2931" s="6" t="str">
        <f ca="1">no.</f>
        <v/>
      </c>
      <c r="E2931" s="4" t="str">
        <f ca="1">position</f>
        <v/>
      </c>
      <c r="I2931" s="318"/>
      <c r="J2931" s="25"/>
      <c r="L2931" s="4"/>
      <c r="N2931" s="6"/>
      <c r="P2931" s="6"/>
      <c r="Q2931" s="5" t="str">
        <f ca="1">score</f>
        <v/>
      </c>
      <c r="R2931" s="58" t="str">
        <f ca="1">rescore</f>
        <v/>
      </c>
      <c r="S2931" s="11" t="str">
        <f ca="1">price</f>
        <v/>
      </c>
      <c r="U2931" s="4"/>
      <c r="V2931" s="4"/>
      <c r="W2931" s="221" t="str">
        <f ca="1">commission</f>
        <v/>
      </c>
      <c r="X2931" s="301"/>
    </row>
    <row r="2932" spans="1:24" x14ac:dyDescent="0.25">
      <c r="A2932" s="6" t="str">
        <f ca="1">no.</f>
        <v/>
      </c>
      <c r="E2932" s="4" t="str">
        <f ca="1">position</f>
        <v/>
      </c>
      <c r="I2932" s="318"/>
      <c r="J2932" s="25"/>
      <c r="L2932" s="4"/>
      <c r="N2932" s="6"/>
      <c r="P2932" s="6"/>
      <c r="Q2932" s="5" t="str">
        <f ca="1">score</f>
        <v/>
      </c>
      <c r="R2932" s="58" t="str">
        <f ca="1">rescore</f>
        <v/>
      </c>
      <c r="S2932" s="11" t="str">
        <f ca="1">price</f>
        <v/>
      </c>
      <c r="U2932" s="4"/>
      <c r="V2932" s="4"/>
      <c r="W2932" s="221" t="str">
        <f ca="1">commission</f>
        <v/>
      </c>
      <c r="X2932" s="301"/>
    </row>
    <row r="2933" spans="1:24" x14ac:dyDescent="0.25">
      <c r="A2933" s="6" t="str">
        <f ca="1">no.</f>
        <v/>
      </c>
      <c r="E2933" s="4" t="str">
        <f ca="1">position</f>
        <v/>
      </c>
      <c r="I2933" s="318"/>
      <c r="J2933" s="25"/>
      <c r="L2933" s="4"/>
      <c r="N2933" s="6"/>
      <c r="P2933" s="6"/>
      <c r="Q2933" s="5" t="str">
        <f ca="1">score</f>
        <v/>
      </c>
      <c r="R2933" s="58" t="str">
        <f ca="1">rescore</f>
        <v/>
      </c>
      <c r="S2933" s="11" t="str">
        <f ca="1">price</f>
        <v/>
      </c>
      <c r="U2933" s="4"/>
      <c r="V2933" s="4"/>
      <c r="W2933" s="221" t="str">
        <f ca="1">commission</f>
        <v/>
      </c>
      <c r="X2933" s="301"/>
    </row>
    <row r="2934" spans="1:24" x14ac:dyDescent="0.25">
      <c r="A2934" s="6" t="str">
        <f ca="1">no.</f>
        <v/>
      </c>
      <c r="E2934" s="4" t="str">
        <f ca="1">position</f>
        <v/>
      </c>
      <c r="I2934" s="318"/>
      <c r="J2934" s="25"/>
      <c r="L2934" s="4"/>
      <c r="N2934" s="6"/>
      <c r="P2934" s="6"/>
      <c r="Q2934" s="5" t="str">
        <f ca="1">score</f>
        <v/>
      </c>
      <c r="R2934" s="58" t="str">
        <f ca="1">rescore</f>
        <v/>
      </c>
      <c r="S2934" s="11" t="str">
        <f ca="1">price</f>
        <v/>
      </c>
      <c r="U2934" s="4"/>
      <c r="V2934" s="4"/>
      <c r="W2934" s="221" t="str">
        <f ca="1">commission</f>
        <v/>
      </c>
      <c r="X2934" s="301"/>
    </row>
    <row r="2935" spans="1:24" x14ac:dyDescent="0.25">
      <c r="A2935" s="6" t="str">
        <f ca="1">no.</f>
        <v/>
      </c>
      <c r="E2935" s="4" t="str">
        <f ca="1">position</f>
        <v/>
      </c>
      <c r="I2935" s="318"/>
      <c r="J2935" s="25"/>
      <c r="L2935" s="4"/>
      <c r="N2935" s="6"/>
      <c r="P2935" s="6"/>
      <c r="Q2935" s="5" t="str">
        <f ca="1">score</f>
        <v/>
      </c>
      <c r="R2935" s="58" t="str">
        <f ca="1">rescore</f>
        <v/>
      </c>
      <c r="S2935" s="11" t="str">
        <f ca="1">price</f>
        <v/>
      </c>
      <c r="U2935" s="4"/>
      <c r="V2935" s="4"/>
      <c r="W2935" s="221" t="str">
        <f ca="1">commission</f>
        <v/>
      </c>
      <c r="X2935" s="301"/>
    </row>
    <row r="2936" spans="1:24" x14ac:dyDescent="0.25">
      <c r="A2936" s="6" t="str">
        <f ca="1">no.</f>
        <v/>
      </c>
      <c r="E2936" s="4" t="str">
        <f ca="1">position</f>
        <v/>
      </c>
      <c r="I2936" s="318"/>
      <c r="J2936" s="25"/>
      <c r="L2936" s="4"/>
      <c r="N2936" s="6"/>
      <c r="P2936" s="6"/>
      <c r="Q2936" s="5" t="str">
        <f ca="1">score</f>
        <v/>
      </c>
      <c r="R2936" s="58" t="str">
        <f ca="1">rescore</f>
        <v/>
      </c>
      <c r="S2936" s="11" t="str">
        <f ca="1">price</f>
        <v/>
      </c>
      <c r="U2936" s="4"/>
      <c r="V2936" s="4"/>
      <c r="W2936" s="221" t="str">
        <f ca="1">commission</f>
        <v/>
      </c>
      <c r="X2936" s="301"/>
    </row>
    <row r="2937" spans="1:24" x14ac:dyDescent="0.25">
      <c r="A2937" s="6" t="str">
        <f ca="1">no.</f>
        <v/>
      </c>
      <c r="E2937" s="4" t="str">
        <f ca="1">position</f>
        <v/>
      </c>
      <c r="I2937" s="318"/>
      <c r="J2937" s="25"/>
      <c r="L2937" s="4"/>
      <c r="N2937" s="6"/>
      <c r="P2937" s="6"/>
      <c r="Q2937" s="5" t="str">
        <f ca="1">score</f>
        <v/>
      </c>
      <c r="R2937" s="58" t="str">
        <f ca="1">rescore</f>
        <v/>
      </c>
      <c r="S2937" s="11" t="str">
        <f ca="1">price</f>
        <v/>
      </c>
      <c r="U2937" s="4"/>
      <c r="V2937" s="4"/>
      <c r="W2937" s="221" t="str">
        <f ca="1">commission</f>
        <v/>
      </c>
      <c r="X2937" s="301"/>
    </row>
    <row r="2938" spans="1:24" x14ac:dyDescent="0.25">
      <c r="A2938" s="6" t="str">
        <f ca="1">no.</f>
        <v/>
      </c>
      <c r="E2938" s="4" t="str">
        <f ca="1">position</f>
        <v/>
      </c>
      <c r="I2938" s="318"/>
      <c r="J2938" s="25"/>
      <c r="L2938" s="4"/>
      <c r="N2938" s="6"/>
      <c r="P2938" s="6"/>
      <c r="Q2938" s="5" t="str">
        <f ca="1">score</f>
        <v/>
      </c>
      <c r="R2938" s="58" t="str">
        <f ca="1">rescore</f>
        <v/>
      </c>
      <c r="S2938" s="11" t="str">
        <f ca="1">price</f>
        <v/>
      </c>
      <c r="U2938" s="4"/>
      <c r="V2938" s="4"/>
      <c r="W2938" s="221" t="str">
        <f ca="1">commission</f>
        <v/>
      </c>
      <c r="X2938" s="301"/>
    </row>
    <row r="2939" spans="1:24" x14ac:dyDescent="0.25">
      <c r="A2939" s="6" t="str">
        <f ca="1">no.</f>
        <v/>
      </c>
      <c r="E2939" s="4" t="str">
        <f ca="1">position</f>
        <v/>
      </c>
      <c r="I2939" s="318"/>
      <c r="J2939" s="25"/>
      <c r="L2939" s="4"/>
      <c r="N2939" s="6"/>
      <c r="P2939" s="6"/>
      <c r="Q2939" s="5" t="str">
        <f ca="1">score</f>
        <v/>
      </c>
      <c r="R2939" s="58" t="str">
        <f ca="1">rescore</f>
        <v/>
      </c>
      <c r="S2939" s="11" t="str">
        <f ca="1">price</f>
        <v/>
      </c>
      <c r="U2939" s="4"/>
      <c r="V2939" s="4"/>
      <c r="W2939" s="221" t="str">
        <f ca="1">commission</f>
        <v/>
      </c>
      <c r="X2939" s="301"/>
    </row>
    <row r="2940" spans="1:24" x14ac:dyDescent="0.25">
      <c r="A2940" s="6" t="str">
        <f ca="1">no.</f>
        <v/>
      </c>
      <c r="E2940" s="4" t="str">
        <f ca="1">position</f>
        <v/>
      </c>
      <c r="I2940" s="318"/>
      <c r="J2940" s="25"/>
      <c r="L2940" s="4"/>
      <c r="N2940" s="6"/>
      <c r="P2940" s="6"/>
      <c r="Q2940" s="5" t="str">
        <f ca="1">score</f>
        <v/>
      </c>
      <c r="R2940" s="58" t="str">
        <f ca="1">rescore</f>
        <v/>
      </c>
      <c r="S2940" s="11" t="str">
        <f ca="1">price</f>
        <v/>
      </c>
      <c r="U2940" s="4"/>
      <c r="V2940" s="4"/>
      <c r="W2940" s="221" t="str">
        <f ca="1">commission</f>
        <v/>
      </c>
      <c r="X2940" s="301"/>
    </row>
    <row r="2941" spans="1:24" x14ac:dyDescent="0.25">
      <c r="A2941" s="6" t="str">
        <f ca="1">no.</f>
        <v/>
      </c>
      <c r="E2941" s="4" t="str">
        <f ca="1">position</f>
        <v/>
      </c>
      <c r="I2941" s="318"/>
      <c r="J2941" s="25"/>
      <c r="L2941" s="4"/>
      <c r="N2941" s="6"/>
      <c r="P2941" s="6"/>
      <c r="Q2941" s="5" t="str">
        <f ca="1">score</f>
        <v/>
      </c>
      <c r="R2941" s="58" t="str">
        <f ca="1">rescore</f>
        <v/>
      </c>
      <c r="S2941" s="11" t="str">
        <f ca="1">price</f>
        <v/>
      </c>
      <c r="U2941" s="4"/>
      <c r="V2941" s="4"/>
      <c r="W2941" s="221" t="str">
        <f ca="1">commission</f>
        <v/>
      </c>
      <c r="X2941" s="301"/>
    </row>
    <row r="2942" spans="1:24" x14ac:dyDescent="0.25">
      <c r="A2942" s="6" t="str">
        <f ca="1">no.</f>
        <v/>
      </c>
      <c r="E2942" s="4" t="str">
        <f ca="1">position</f>
        <v/>
      </c>
      <c r="I2942" s="318"/>
      <c r="J2942" s="25"/>
      <c r="L2942" s="4"/>
      <c r="N2942" s="6"/>
      <c r="P2942" s="6"/>
      <c r="Q2942" s="5" t="str">
        <f ca="1">score</f>
        <v/>
      </c>
      <c r="R2942" s="58" t="str">
        <f ca="1">rescore</f>
        <v/>
      </c>
      <c r="S2942" s="11" t="str">
        <f ca="1">price</f>
        <v/>
      </c>
      <c r="U2942" s="4"/>
      <c r="V2942" s="4"/>
      <c r="W2942" s="221" t="str">
        <f ca="1">commission</f>
        <v/>
      </c>
      <c r="X2942" s="301"/>
    </row>
    <row r="2943" spans="1:24" x14ac:dyDescent="0.25">
      <c r="A2943" s="6" t="str">
        <f ca="1">no.</f>
        <v/>
      </c>
      <c r="E2943" s="4" t="str">
        <f ca="1">position</f>
        <v/>
      </c>
      <c r="I2943" s="318"/>
      <c r="J2943" s="25"/>
      <c r="L2943" s="4"/>
      <c r="N2943" s="6"/>
      <c r="P2943" s="6"/>
      <c r="Q2943" s="5" t="str">
        <f ca="1">score</f>
        <v/>
      </c>
      <c r="R2943" s="58" t="str">
        <f ca="1">rescore</f>
        <v/>
      </c>
      <c r="S2943" s="11" t="str">
        <f ca="1">price</f>
        <v/>
      </c>
      <c r="U2943" s="4"/>
      <c r="V2943" s="4"/>
      <c r="W2943" s="221" t="str">
        <f ca="1">commission</f>
        <v/>
      </c>
      <c r="X2943" s="301"/>
    </row>
    <row r="2944" spans="1:24" x14ac:dyDescent="0.25">
      <c r="A2944" s="6" t="str">
        <f ca="1">no.</f>
        <v/>
      </c>
      <c r="E2944" s="4" t="str">
        <f ca="1">position</f>
        <v/>
      </c>
      <c r="I2944" s="318"/>
      <c r="J2944" s="25"/>
      <c r="L2944" s="4"/>
      <c r="N2944" s="6"/>
      <c r="P2944" s="6"/>
      <c r="Q2944" s="5" t="str">
        <f ca="1">score</f>
        <v/>
      </c>
      <c r="R2944" s="58" t="str">
        <f ca="1">rescore</f>
        <v/>
      </c>
      <c r="S2944" s="11" t="str">
        <f ca="1">price</f>
        <v/>
      </c>
      <c r="U2944" s="4"/>
      <c r="V2944" s="4"/>
      <c r="W2944" s="221" t="str">
        <f ca="1">commission</f>
        <v/>
      </c>
      <c r="X2944" s="301"/>
    </row>
    <row r="2945" spans="1:24" x14ac:dyDescent="0.25">
      <c r="A2945" s="6" t="str">
        <f ca="1">no.</f>
        <v/>
      </c>
      <c r="E2945" s="4" t="str">
        <f ca="1">position</f>
        <v/>
      </c>
      <c r="I2945" s="318"/>
      <c r="J2945" s="25"/>
      <c r="L2945" s="4"/>
      <c r="N2945" s="6"/>
      <c r="P2945" s="6"/>
      <c r="Q2945" s="5" t="str">
        <f ca="1">score</f>
        <v/>
      </c>
      <c r="R2945" s="58" t="str">
        <f ca="1">rescore</f>
        <v/>
      </c>
      <c r="S2945" s="11" t="str">
        <f ca="1">price</f>
        <v/>
      </c>
      <c r="U2945" s="4"/>
      <c r="V2945" s="4"/>
      <c r="W2945" s="221" t="str">
        <f ca="1">commission</f>
        <v/>
      </c>
      <c r="X2945" s="301"/>
    </row>
    <row r="2946" spans="1:24" x14ac:dyDescent="0.25">
      <c r="A2946" s="6" t="str">
        <f ca="1">no.</f>
        <v/>
      </c>
      <c r="E2946" s="4" t="str">
        <f ca="1">position</f>
        <v/>
      </c>
      <c r="I2946" s="318"/>
      <c r="J2946" s="25"/>
      <c r="L2946" s="4"/>
      <c r="N2946" s="6"/>
      <c r="P2946" s="6"/>
      <c r="Q2946" s="5" t="str">
        <f ca="1">score</f>
        <v/>
      </c>
      <c r="R2946" s="58" t="str">
        <f ca="1">rescore</f>
        <v/>
      </c>
      <c r="S2946" s="11" t="str">
        <f ca="1">price</f>
        <v/>
      </c>
      <c r="U2946" s="4"/>
      <c r="V2946" s="4"/>
      <c r="W2946" s="221" t="str">
        <f ca="1">commission</f>
        <v/>
      </c>
      <c r="X2946" s="301"/>
    </row>
    <row r="2947" spans="1:24" x14ac:dyDescent="0.25">
      <c r="A2947" s="6" t="str">
        <f ca="1">no.</f>
        <v/>
      </c>
      <c r="E2947" s="4" t="str">
        <f ca="1">position</f>
        <v/>
      </c>
      <c r="I2947" s="318"/>
      <c r="J2947" s="25"/>
      <c r="L2947" s="4"/>
      <c r="N2947" s="6"/>
      <c r="P2947" s="6"/>
      <c r="Q2947" s="5" t="str">
        <f ca="1">score</f>
        <v/>
      </c>
      <c r="R2947" s="58" t="str">
        <f ca="1">rescore</f>
        <v/>
      </c>
      <c r="S2947" s="11" t="str">
        <f ca="1">price</f>
        <v/>
      </c>
      <c r="U2947" s="4"/>
      <c r="V2947" s="4"/>
      <c r="W2947" s="221" t="str">
        <f ca="1">commission</f>
        <v/>
      </c>
      <c r="X2947" s="301"/>
    </row>
    <row r="2948" spans="1:24" x14ac:dyDescent="0.25">
      <c r="A2948" s="6" t="str">
        <f ca="1">no.</f>
        <v/>
      </c>
      <c r="E2948" s="4" t="str">
        <f ca="1">position</f>
        <v/>
      </c>
      <c r="I2948" s="318"/>
      <c r="J2948" s="25"/>
      <c r="L2948" s="4"/>
      <c r="N2948" s="6"/>
      <c r="P2948" s="6"/>
      <c r="Q2948" s="5" t="str">
        <f ca="1">score</f>
        <v/>
      </c>
      <c r="R2948" s="58" t="str">
        <f ca="1">rescore</f>
        <v/>
      </c>
      <c r="S2948" s="11" t="str">
        <f ca="1">price</f>
        <v/>
      </c>
      <c r="U2948" s="4"/>
      <c r="V2948" s="4"/>
      <c r="W2948" s="221" t="str">
        <f ca="1">commission</f>
        <v/>
      </c>
      <c r="X2948" s="301"/>
    </row>
    <row r="2949" spans="1:24" x14ac:dyDescent="0.25">
      <c r="A2949" s="6" t="str">
        <f ca="1">no.</f>
        <v/>
      </c>
      <c r="E2949" s="4" t="str">
        <f ca="1">position</f>
        <v/>
      </c>
      <c r="I2949" s="318"/>
      <c r="J2949" s="25"/>
      <c r="L2949" s="4"/>
      <c r="N2949" s="6"/>
      <c r="P2949" s="6"/>
      <c r="Q2949" s="5" t="str">
        <f ca="1">score</f>
        <v/>
      </c>
      <c r="R2949" s="58" t="str">
        <f ca="1">rescore</f>
        <v/>
      </c>
      <c r="S2949" s="11" t="str">
        <f ca="1">price</f>
        <v/>
      </c>
      <c r="U2949" s="4"/>
      <c r="V2949" s="4"/>
      <c r="W2949" s="221" t="str">
        <f ca="1">commission</f>
        <v/>
      </c>
      <c r="X2949" s="301"/>
    </row>
    <row r="2950" spans="1:24" x14ac:dyDescent="0.25">
      <c r="A2950" s="6" t="str">
        <f ca="1">no.</f>
        <v/>
      </c>
      <c r="E2950" s="4" t="str">
        <f ca="1">position</f>
        <v/>
      </c>
      <c r="I2950" s="318"/>
      <c r="J2950" s="25"/>
      <c r="L2950" s="4"/>
      <c r="N2950" s="6"/>
      <c r="P2950" s="6"/>
      <c r="Q2950" s="5" t="str">
        <f ca="1">score</f>
        <v/>
      </c>
      <c r="R2950" s="58" t="str">
        <f ca="1">rescore</f>
        <v/>
      </c>
      <c r="S2950" s="11" t="str">
        <f ca="1">price</f>
        <v/>
      </c>
      <c r="U2950" s="4"/>
      <c r="V2950" s="4"/>
      <c r="W2950" s="221" t="str">
        <f ca="1">commission</f>
        <v/>
      </c>
      <c r="X2950" s="301"/>
    </row>
    <row r="2951" spans="1:24" x14ac:dyDescent="0.25">
      <c r="A2951" s="6" t="str">
        <f ca="1">no.</f>
        <v/>
      </c>
      <c r="E2951" s="4" t="str">
        <f ca="1">position</f>
        <v/>
      </c>
      <c r="I2951" s="318"/>
      <c r="J2951" s="25"/>
      <c r="L2951" s="4"/>
      <c r="N2951" s="6"/>
      <c r="P2951" s="6"/>
      <c r="Q2951" s="5" t="str">
        <f ca="1">score</f>
        <v/>
      </c>
      <c r="R2951" s="58" t="str">
        <f ca="1">rescore</f>
        <v/>
      </c>
      <c r="S2951" s="11" t="str">
        <f ca="1">price</f>
        <v/>
      </c>
      <c r="U2951" s="4"/>
      <c r="V2951" s="4"/>
      <c r="W2951" s="221" t="str">
        <f ca="1">commission</f>
        <v/>
      </c>
      <c r="X2951" s="301"/>
    </row>
    <row r="2952" spans="1:24" x14ac:dyDescent="0.25">
      <c r="A2952" s="6" t="str">
        <f ca="1">no.</f>
        <v/>
      </c>
      <c r="E2952" s="4" t="str">
        <f ca="1">position</f>
        <v/>
      </c>
      <c r="I2952" s="318"/>
      <c r="J2952" s="25"/>
      <c r="L2952" s="4"/>
      <c r="N2952" s="6"/>
      <c r="P2952" s="6"/>
      <c r="Q2952" s="5" t="str">
        <f ca="1">score</f>
        <v/>
      </c>
      <c r="R2952" s="58" t="str">
        <f ca="1">rescore</f>
        <v/>
      </c>
      <c r="S2952" s="11" t="str">
        <f ca="1">price</f>
        <v/>
      </c>
      <c r="U2952" s="4"/>
      <c r="V2952" s="4"/>
      <c r="W2952" s="221" t="str">
        <f ca="1">commission</f>
        <v/>
      </c>
      <c r="X2952" s="301"/>
    </row>
    <row r="2953" spans="1:24" x14ac:dyDescent="0.25">
      <c r="A2953" s="6" t="str">
        <f ca="1">no.</f>
        <v/>
      </c>
      <c r="E2953" s="4" t="str">
        <f ca="1">position</f>
        <v/>
      </c>
      <c r="I2953" s="318"/>
      <c r="J2953" s="25"/>
      <c r="L2953" s="4"/>
      <c r="N2953" s="6"/>
      <c r="P2953" s="6"/>
      <c r="Q2953" s="5" t="str">
        <f ca="1">score</f>
        <v/>
      </c>
      <c r="R2953" s="58" t="str">
        <f ca="1">rescore</f>
        <v/>
      </c>
      <c r="S2953" s="11" t="str">
        <f ca="1">price</f>
        <v/>
      </c>
      <c r="U2953" s="4"/>
      <c r="V2953" s="4"/>
      <c r="W2953" s="221" t="str">
        <f ca="1">commission</f>
        <v/>
      </c>
      <c r="X2953" s="301"/>
    </row>
    <row r="2954" spans="1:24" x14ac:dyDescent="0.25">
      <c r="A2954" s="6" t="str">
        <f ca="1">no.</f>
        <v/>
      </c>
      <c r="E2954" s="4" t="str">
        <f ca="1">position</f>
        <v/>
      </c>
      <c r="I2954" s="318"/>
      <c r="J2954" s="25"/>
      <c r="L2954" s="4"/>
      <c r="N2954" s="6"/>
      <c r="P2954" s="6"/>
      <c r="Q2954" s="5" t="str">
        <f ca="1">score</f>
        <v/>
      </c>
      <c r="R2954" s="58" t="str">
        <f ca="1">rescore</f>
        <v/>
      </c>
      <c r="S2954" s="11" t="str">
        <f ca="1">price</f>
        <v/>
      </c>
      <c r="U2954" s="4"/>
      <c r="V2954" s="4"/>
      <c r="W2954" s="221" t="str">
        <f ca="1">commission</f>
        <v/>
      </c>
      <c r="X2954" s="301"/>
    </row>
    <row r="2955" spans="1:24" x14ac:dyDescent="0.25">
      <c r="A2955" s="6" t="str">
        <f ca="1">no.</f>
        <v/>
      </c>
      <c r="E2955" s="4" t="str">
        <f ca="1">position</f>
        <v/>
      </c>
      <c r="I2955" s="318"/>
      <c r="J2955" s="25"/>
      <c r="L2955" s="4"/>
      <c r="N2955" s="6"/>
      <c r="P2955" s="6"/>
      <c r="Q2955" s="5" t="str">
        <f ca="1">score</f>
        <v/>
      </c>
      <c r="R2955" s="58" t="str">
        <f ca="1">rescore</f>
        <v/>
      </c>
      <c r="S2955" s="11" t="str">
        <f ca="1">price</f>
        <v/>
      </c>
      <c r="U2955" s="4"/>
      <c r="V2955" s="4"/>
      <c r="W2955" s="221" t="str">
        <f ca="1">commission</f>
        <v/>
      </c>
      <c r="X2955" s="301"/>
    </row>
    <row r="2956" spans="1:24" x14ac:dyDescent="0.25">
      <c r="A2956" s="6" t="str">
        <f ca="1">no.</f>
        <v/>
      </c>
      <c r="E2956" s="4" t="str">
        <f ca="1">position</f>
        <v/>
      </c>
      <c r="I2956" s="318"/>
      <c r="J2956" s="25"/>
      <c r="L2956" s="4"/>
      <c r="N2956" s="6"/>
      <c r="P2956" s="6"/>
      <c r="Q2956" s="5" t="str">
        <f ca="1">score</f>
        <v/>
      </c>
      <c r="R2956" s="58" t="str">
        <f ca="1">rescore</f>
        <v/>
      </c>
      <c r="S2956" s="11" t="str">
        <f ca="1">price</f>
        <v/>
      </c>
      <c r="U2956" s="4"/>
      <c r="V2956" s="4"/>
      <c r="W2956" s="221" t="str">
        <f ca="1">commission</f>
        <v/>
      </c>
      <c r="X2956" s="301"/>
    </row>
    <row r="2957" spans="1:24" x14ac:dyDescent="0.25">
      <c r="A2957" s="6" t="str">
        <f ca="1">no.</f>
        <v/>
      </c>
      <c r="E2957" s="4" t="str">
        <f ca="1">position</f>
        <v/>
      </c>
      <c r="I2957" s="318"/>
      <c r="J2957" s="25"/>
      <c r="L2957" s="4"/>
      <c r="N2957" s="6"/>
      <c r="P2957" s="6"/>
      <c r="Q2957" s="5" t="str">
        <f ca="1">score</f>
        <v/>
      </c>
      <c r="R2957" s="58" t="str">
        <f ca="1">rescore</f>
        <v/>
      </c>
      <c r="S2957" s="11" t="str">
        <f ca="1">price</f>
        <v/>
      </c>
      <c r="U2957" s="4"/>
      <c r="V2957" s="4"/>
      <c r="W2957" s="221" t="str">
        <f ca="1">commission</f>
        <v/>
      </c>
      <c r="X2957" s="301"/>
    </row>
    <row r="2958" spans="1:24" x14ac:dyDescent="0.25">
      <c r="A2958" s="6" t="str">
        <f ca="1">no.</f>
        <v/>
      </c>
      <c r="E2958" s="4" t="str">
        <f ca="1">position</f>
        <v/>
      </c>
      <c r="I2958" s="318"/>
      <c r="J2958" s="25"/>
      <c r="L2958" s="4"/>
      <c r="N2958" s="6"/>
      <c r="P2958" s="6"/>
      <c r="Q2958" s="5" t="str">
        <f ca="1">score</f>
        <v/>
      </c>
      <c r="R2958" s="58" t="str">
        <f ca="1">rescore</f>
        <v/>
      </c>
      <c r="S2958" s="11" t="str">
        <f ca="1">price</f>
        <v/>
      </c>
      <c r="U2958" s="4"/>
      <c r="V2958" s="4"/>
      <c r="W2958" s="221" t="str">
        <f ca="1">commission</f>
        <v/>
      </c>
      <c r="X2958" s="301"/>
    </row>
    <row r="2959" spans="1:24" x14ac:dyDescent="0.25">
      <c r="A2959" s="6" t="str">
        <f ca="1">no.</f>
        <v/>
      </c>
      <c r="E2959" s="4" t="str">
        <f ca="1">position</f>
        <v/>
      </c>
      <c r="I2959" s="318"/>
      <c r="J2959" s="25"/>
      <c r="L2959" s="4"/>
      <c r="N2959" s="6"/>
      <c r="P2959" s="6"/>
      <c r="Q2959" s="5" t="str">
        <f ca="1">score</f>
        <v/>
      </c>
      <c r="R2959" s="58" t="str">
        <f ca="1">rescore</f>
        <v/>
      </c>
      <c r="S2959" s="11" t="str">
        <f ca="1">price</f>
        <v/>
      </c>
      <c r="U2959" s="4"/>
      <c r="V2959" s="4"/>
      <c r="W2959" s="221" t="str">
        <f ca="1">commission</f>
        <v/>
      </c>
      <c r="X2959" s="301"/>
    </row>
    <row r="2960" spans="1:24" x14ac:dyDescent="0.25">
      <c r="A2960" s="6" t="str">
        <f ca="1">no.</f>
        <v/>
      </c>
      <c r="E2960" s="4" t="str">
        <f ca="1">position</f>
        <v/>
      </c>
      <c r="I2960" s="318"/>
      <c r="J2960" s="25"/>
      <c r="L2960" s="4"/>
      <c r="N2960" s="6"/>
      <c r="P2960" s="6"/>
      <c r="Q2960" s="5" t="str">
        <f ca="1">score</f>
        <v/>
      </c>
      <c r="R2960" s="58" t="str">
        <f ca="1">rescore</f>
        <v/>
      </c>
      <c r="S2960" s="11" t="str">
        <f ca="1">price</f>
        <v/>
      </c>
      <c r="U2960" s="4"/>
      <c r="V2960" s="4"/>
      <c r="W2960" s="221" t="str">
        <f ca="1">commission</f>
        <v/>
      </c>
      <c r="X2960" s="301"/>
    </row>
    <row r="2961" spans="1:24" x14ac:dyDescent="0.25">
      <c r="A2961" s="6" t="str">
        <f ca="1">no.</f>
        <v/>
      </c>
      <c r="E2961" s="4" t="str">
        <f ca="1">position</f>
        <v/>
      </c>
      <c r="I2961" s="318"/>
      <c r="J2961" s="25"/>
      <c r="L2961" s="4"/>
      <c r="N2961" s="6"/>
      <c r="P2961" s="6"/>
      <c r="Q2961" s="5" t="str">
        <f ca="1">score</f>
        <v/>
      </c>
      <c r="R2961" s="58" t="str">
        <f ca="1">rescore</f>
        <v/>
      </c>
      <c r="S2961" s="11" t="str">
        <f ca="1">price</f>
        <v/>
      </c>
      <c r="U2961" s="4"/>
      <c r="V2961" s="4"/>
      <c r="W2961" s="221" t="str">
        <f ca="1">commission</f>
        <v/>
      </c>
      <c r="X2961" s="301"/>
    </row>
    <row r="2962" spans="1:24" x14ac:dyDescent="0.25">
      <c r="A2962" s="6" t="str">
        <f ca="1">no.</f>
        <v/>
      </c>
      <c r="E2962" s="4" t="str">
        <f ca="1">position</f>
        <v/>
      </c>
      <c r="I2962" s="318"/>
      <c r="J2962" s="25"/>
      <c r="L2962" s="4"/>
      <c r="N2962" s="6"/>
      <c r="P2962" s="6"/>
      <c r="Q2962" s="5" t="str">
        <f ca="1">score</f>
        <v/>
      </c>
      <c r="R2962" s="58" t="str">
        <f ca="1">rescore</f>
        <v/>
      </c>
      <c r="S2962" s="11" t="str">
        <f ca="1">price</f>
        <v/>
      </c>
      <c r="U2962" s="4"/>
      <c r="V2962" s="4"/>
      <c r="W2962" s="221" t="str">
        <f ca="1">commission</f>
        <v/>
      </c>
      <c r="X2962" s="301"/>
    </row>
    <row r="2963" spans="1:24" x14ac:dyDescent="0.25">
      <c r="A2963" s="6" t="str">
        <f ca="1">no.</f>
        <v/>
      </c>
      <c r="E2963" s="4" t="str">
        <f ca="1">position</f>
        <v/>
      </c>
      <c r="I2963" s="318"/>
      <c r="J2963" s="25"/>
      <c r="L2963" s="4"/>
      <c r="N2963" s="6"/>
      <c r="P2963" s="6"/>
      <c r="Q2963" s="5" t="str">
        <f ca="1">score</f>
        <v/>
      </c>
      <c r="R2963" s="58" t="str">
        <f ca="1">rescore</f>
        <v/>
      </c>
      <c r="S2963" s="11" t="str">
        <f ca="1">price</f>
        <v/>
      </c>
      <c r="U2963" s="4"/>
      <c r="V2963" s="4"/>
      <c r="W2963" s="221" t="str">
        <f ca="1">commission</f>
        <v/>
      </c>
      <c r="X2963" s="301"/>
    </row>
    <row r="2964" spans="1:24" x14ac:dyDescent="0.25">
      <c r="A2964" s="6" t="str">
        <f ca="1">no.</f>
        <v/>
      </c>
      <c r="E2964" s="4" t="str">
        <f ca="1">position</f>
        <v/>
      </c>
      <c r="I2964" s="318"/>
      <c r="J2964" s="25"/>
      <c r="L2964" s="4"/>
      <c r="N2964" s="6"/>
      <c r="P2964" s="6"/>
      <c r="Q2964" s="5" t="str">
        <f ca="1">score</f>
        <v/>
      </c>
      <c r="R2964" s="58" t="str">
        <f ca="1">rescore</f>
        <v/>
      </c>
      <c r="S2964" s="11" t="str">
        <f ca="1">price</f>
        <v/>
      </c>
      <c r="U2964" s="4"/>
      <c r="V2964" s="4"/>
      <c r="W2964" s="221" t="str">
        <f ca="1">commission</f>
        <v/>
      </c>
      <c r="X2964" s="301"/>
    </row>
    <row r="2965" spans="1:24" x14ac:dyDescent="0.25">
      <c r="A2965" s="6" t="str">
        <f ca="1">no.</f>
        <v/>
      </c>
      <c r="E2965" s="4" t="str">
        <f ca="1">position</f>
        <v/>
      </c>
      <c r="I2965" s="318"/>
      <c r="J2965" s="25"/>
      <c r="L2965" s="4"/>
      <c r="N2965" s="6"/>
      <c r="P2965" s="6"/>
      <c r="Q2965" s="5" t="str">
        <f ca="1">score</f>
        <v/>
      </c>
      <c r="R2965" s="58" t="str">
        <f ca="1">rescore</f>
        <v/>
      </c>
      <c r="S2965" s="11" t="str">
        <f ca="1">price</f>
        <v/>
      </c>
      <c r="U2965" s="4"/>
      <c r="V2965" s="4"/>
      <c r="W2965" s="221" t="str">
        <f ca="1">commission</f>
        <v/>
      </c>
      <c r="X2965" s="301"/>
    </row>
    <row r="2966" spans="1:24" x14ac:dyDescent="0.25">
      <c r="A2966" s="6" t="str">
        <f ca="1">no.</f>
        <v/>
      </c>
      <c r="E2966" s="4" t="str">
        <f ca="1">position</f>
        <v/>
      </c>
      <c r="I2966" s="318"/>
      <c r="J2966" s="25"/>
      <c r="L2966" s="4"/>
      <c r="N2966" s="6"/>
      <c r="P2966" s="6"/>
      <c r="Q2966" s="5" t="str">
        <f ca="1">score</f>
        <v/>
      </c>
      <c r="R2966" s="58" t="str">
        <f ca="1">rescore</f>
        <v/>
      </c>
      <c r="S2966" s="11" t="str">
        <f ca="1">price</f>
        <v/>
      </c>
      <c r="U2966" s="4"/>
      <c r="V2966" s="4"/>
      <c r="W2966" s="221" t="str">
        <f ca="1">commission</f>
        <v/>
      </c>
      <c r="X2966" s="301"/>
    </row>
    <row r="2967" spans="1:24" x14ac:dyDescent="0.25">
      <c r="A2967" s="6" t="str">
        <f ca="1">no.</f>
        <v/>
      </c>
      <c r="E2967" s="4" t="str">
        <f ca="1">position</f>
        <v/>
      </c>
      <c r="I2967" s="318"/>
      <c r="J2967" s="25"/>
      <c r="L2967" s="4"/>
      <c r="N2967" s="6"/>
      <c r="P2967" s="6"/>
      <c r="Q2967" s="5" t="str">
        <f ca="1">score</f>
        <v/>
      </c>
      <c r="R2967" s="58" t="str">
        <f ca="1">rescore</f>
        <v/>
      </c>
      <c r="S2967" s="11" t="str">
        <f ca="1">price</f>
        <v/>
      </c>
      <c r="U2967" s="4"/>
      <c r="V2967" s="4"/>
      <c r="W2967" s="221" t="str">
        <f ca="1">commission</f>
        <v/>
      </c>
      <c r="X2967" s="301"/>
    </row>
    <row r="2968" spans="1:24" x14ac:dyDescent="0.25">
      <c r="A2968" s="6" t="str">
        <f ca="1">no.</f>
        <v/>
      </c>
      <c r="E2968" s="4" t="str">
        <f ca="1">position</f>
        <v/>
      </c>
      <c r="I2968" s="318"/>
      <c r="J2968" s="25"/>
      <c r="L2968" s="4"/>
      <c r="N2968" s="6"/>
      <c r="P2968" s="6"/>
      <c r="Q2968" s="5" t="str">
        <f ca="1">score</f>
        <v/>
      </c>
      <c r="R2968" s="58" t="str">
        <f ca="1">rescore</f>
        <v/>
      </c>
      <c r="S2968" s="11" t="str">
        <f ca="1">price</f>
        <v/>
      </c>
      <c r="U2968" s="4"/>
      <c r="V2968" s="4"/>
      <c r="W2968" s="221" t="str">
        <f ca="1">commission</f>
        <v/>
      </c>
      <c r="X2968" s="301"/>
    </row>
    <row r="2969" spans="1:24" x14ac:dyDescent="0.25">
      <c r="A2969" s="6" t="str">
        <f ca="1">no.</f>
        <v/>
      </c>
      <c r="E2969" s="4" t="str">
        <f ca="1">position</f>
        <v/>
      </c>
      <c r="I2969" s="318"/>
      <c r="J2969" s="25"/>
      <c r="L2969" s="4"/>
      <c r="N2969" s="6"/>
      <c r="P2969" s="6"/>
      <c r="Q2969" s="5" t="str">
        <f ca="1">score</f>
        <v/>
      </c>
      <c r="R2969" s="58" t="str">
        <f ca="1">rescore</f>
        <v/>
      </c>
      <c r="S2969" s="11" t="str">
        <f ca="1">price</f>
        <v/>
      </c>
      <c r="U2969" s="4"/>
      <c r="V2969" s="4"/>
      <c r="W2969" s="221" t="str">
        <f ca="1">commission</f>
        <v/>
      </c>
      <c r="X2969" s="301"/>
    </row>
    <row r="2970" spans="1:24" x14ac:dyDescent="0.25">
      <c r="A2970" s="6" t="str">
        <f ca="1">no.</f>
        <v/>
      </c>
      <c r="E2970" s="4" t="str">
        <f ca="1">position</f>
        <v/>
      </c>
      <c r="I2970" s="318"/>
      <c r="J2970" s="25"/>
      <c r="L2970" s="4"/>
      <c r="N2970" s="6"/>
      <c r="P2970" s="6"/>
      <c r="Q2970" s="5" t="str">
        <f ca="1">score</f>
        <v/>
      </c>
      <c r="R2970" s="58" t="str">
        <f ca="1">rescore</f>
        <v/>
      </c>
      <c r="S2970" s="11" t="str">
        <f ca="1">price</f>
        <v/>
      </c>
      <c r="U2970" s="4"/>
      <c r="V2970" s="4"/>
      <c r="W2970" s="221" t="str">
        <f ca="1">commission</f>
        <v/>
      </c>
      <c r="X2970" s="301"/>
    </row>
    <row r="2971" spans="1:24" x14ac:dyDescent="0.25">
      <c r="A2971" s="6" t="str">
        <f ca="1">no.</f>
        <v/>
      </c>
      <c r="E2971" s="4" t="str">
        <f ca="1">position</f>
        <v/>
      </c>
      <c r="I2971" s="318"/>
      <c r="J2971" s="25"/>
      <c r="L2971" s="4"/>
      <c r="N2971" s="6"/>
      <c r="P2971" s="6"/>
      <c r="Q2971" s="5" t="str">
        <f ca="1">score</f>
        <v/>
      </c>
      <c r="R2971" s="58" t="str">
        <f ca="1">rescore</f>
        <v/>
      </c>
      <c r="S2971" s="11" t="str">
        <f ca="1">price</f>
        <v/>
      </c>
      <c r="U2971" s="4"/>
      <c r="V2971" s="4"/>
      <c r="W2971" s="221" t="str">
        <f ca="1">commission</f>
        <v/>
      </c>
      <c r="X2971" s="301"/>
    </row>
    <row r="2972" spans="1:24" x14ac:dyDescent="0.25">
      <c r="A2972" s="6" t="str">
        <f ca="1">no.</f>
        <v/>
      </c>
      <c r="E2972" s="4" t="str">
        <f ca="1">position</f>
        <v/>
      </c>
      <c r="I2972" s="318"/>
      <c r="J2972" s="25"/>
      <c r="L2972" s="4"/>
      <c r="N2972" s="6"/>
      <c r="P2972" s="6"/>
      <c r="Q2972" s="5" t="str">
        <f ca="1">score</f>
        <v/>
      </c>
      <c r="R2972" s="58" t="str">
        <f ca="1">rescore</f>
        <v/>
      </c>
      <c r="S2972" s="11" t="str">
        <f ca="1">price</f>
        <v/>
      </c>
      <c r="U2972" s="4"/>
      <c r="V2972" s="4"/>
      <c r="W2972" s="221" t="str">
        <f ca="1">commission</f>
        <v/>
      </c>
      <c r="X2972" s="301"/>
    </row>
    <row r="2973" spans="1:24" x14ac:dyDescent="0.25">
      <c r="A2973" s="6" t="str">
        <f ca="1">no.</f>
        <v/>
      </c>
      <c r="E2973" s="4" t="str">
        <f ca="1">position</f>
        <v/>
      </c>
      <c r="I2973" s="318"/>
      <c r="J2973" s="25"/>
      <c r="L2973" s="4"/>
      <c r="N2973" s="6"/>
      <c r="P2973" s="6"/>
      <c r="Q2973" s="5" t="str">
        <f ca="1">score</f>
        <v/>
      </c>
      <c r="R2973" s="58" t="str">
        <f ca="1">rescore</f>
        <v/>
      </c>
      <c r="S2973" s="11" t="str">
        <f ca="1">price</f>
        <v/>
      </c>
      <c r="U2973" s="4"/>
      <c r="V2973" s="4"/>
      <c r="W2973" s="221" t="str">
        <f ca="1">commission</f>
        <v/>
      </c>
      <c r="X2973" s="301"/>
    </row>
    <row r="2974" spans="1:24" x14ac:dyDescent="0.25">
      <c r="A2974" s="6" t="str">
        <f ca="1">no.</f>
        <v/>
      </c>
      <c r="E2974" s="4" t="str">
        <f ca="1">position</f>
        <v/>
      </c>
      <c r="I2974" s="318"/>
      <c r="J2974" s="25"/>
      <c r="L2974" s="4"/>
      <c r="N2974" s="6"/>
      <c r="P2974" s="6"/>
      <c r="Q2974" s="5" t="str">
        <f ca="1">score</f>
        <v/>
      </c>
      <c r="R2974" s="58" t="str">
        <f ca="1">rescore</f>
        <v/>
      </c>
      <c r="S2974" s="11" t="str">
        <f ca="1">price</f>
        <v/>
      </c>
      <c r="U2974" s="4"/>
      <c r="V2974" s="4"/>
      <c r="W2974" s="221" t="str">
        <f ca="1">commission</f>
        <v/>
      </c>
      <c r="X2974" s="301"/>
    </row>
    <row r="2975" spans="1:24" x14ac:dyDescent="0.25">
      <c r="A2975" s="6" t="str">
        <f ca="1">no.</f>
        <v/>
      </c>
      <c r="E2975" s="4" t="str">
        <f ca="1">position</f>
        <v/>
      </c>
      <c r="I2975" s="318"/>
      <c r="J2975" s="25"/>
      <c r="L2975" s="4"/>
      <c r="N2975" s="6"/>
      <c r="P2975" s="6"/>
      <c r="Q2975" s="5" t="str">
        <f ca="1">score</f>
        <v/>
      </c>
      <c r="R2975" s="58" t="str">
        <f ca="1">rescore</f>
        <v/>
      </c>
      <c r="S2975" s="11" t="str">
        <f ca="1">price</f>
        <v/>
      </c>
      <c r="U2975" s="4"/>
      <c r="V2975" s="4"/>
      <c r="W2975" s="221" t="str">
        <f ca="1">commission</f>
        <v/>
      </c>
      <c r="X2975" s="301"/>
    </row>
    <row r="2976" spans="1:24" x14ac:dyDescent="0.25">
      <c r="A2976" s="6" t="str">
        <f ca="1">no.</f>
        <v/>
      </c>
      <c r="E2976" s="4" t="str">
        <f ca="1">position</f>
        <v/>
      </c>
      <c r="I2976" s="318"/>
      <c r="J2976" s="25"/>
      <c r="L2976" s="4"/>
      <c r="N2976" s="6"/>
      <c r="P2976" s="6"/>
      <c r="Q2976" s="5" t="str">
        <f ca="1">score</f>
        <v/>
      </c>
      <c r="R2976" s="58" t="str">
        <f ca="1">rescore</f>
        <v/>
      </c>
      <c r="S2976" s="11" t="str">
        <f ca="1">price</f>
        <v/>
      </c>
      <c r="U2976" s="4"/>
      <c r="V2976" s="4"/>
      <c r="W2976" s="221" t="str">
        <f ca="1">commission</f>
        <v/>
      </c>
      <c r="X2976" s="301"/>
    </row>
    <row r="2977" spans="1:24" x14ac:dyDescent="0.25">
      <c r="A2977" s="6" t="str">
        <f ca="1">no.</f>
        <v/>
      </c>
      <c r="E2977" s="4" t="str">
        <f ca="1">position</f>
        <v/>
      </c>
      <c r="I2977" s="318"/>
      <c r="J2977" s="25"/>
      <c r="L2977" s="4"/>
      <c r="N2977" s="6"/>
      <c r="P2977" s="6"/>
      <c r="Q2977" s="5" t="str">
        <f ca="1">score</f>
        <v/>
      </c>
      <c r="R2977" s="58" t="str">
        <f ca="1">rescore</f>
        <v/>
      </c>
      <c r="S2977" s="11" t="str">
        <f ca="1">price</f>
        <v/>
      </c>
      <c r="U2977" s="4"/>
      <c r="V2977" s="4"/>
      <c r="W2977" s="221" t="str">
        <f ca="1">commission</f>
        <v/>
      </c>
      <c r="X2977" s="301"/>
    </row>
    <row r="2978" spans="1:24" x14ac:dyDescent="0.25">
      <c r="A2978" s="6" t="str">
        <f ca="1">no.</f>
        <v/>
      </c>
      <c r="E2978" s="4" t="str">
        <f ca="1">position</f>
        <v/>
      </c>
      <c r="I2978" s="318"/>
      <c r="J2978" s="25"/>
      <c r="L2978" s="4"/>
      <c r="N2978" s="6"/>
      <c r="P2978" s="6"/>
      <c r="Q2978" s="5" t="str">
        <f ca="1">score</f>
        <v/>
      </c>
      <c r="R2978" s="58" t="str">
        <f ca="1">rescore</f>
        <v/>
      </c>
      <c r="S2978" s="11" t="str">
        <f ca="1">price</f>
        <v/>
      </c>
      <c r="U2978" s="4"/>
      <c r="V2978" s="4"/>
      <c r="W2978" s="221" t="str">
        <f ca="1">commission</f>
        <v/>
      </c>
      <c r="X2978" s="301"/>
    </row>
    <row r="2979" spans="1:24" x14ac:dyDescent="0.25">
      <c r="A2979" s="6" t="str">
        <f ca="1">no.</f>
        <v/>
      </c>
      <c r="E2979" s="4" t="str">
        <f ca="1">position</f>
        <v/>
      </c>
      <c r="I2979" s="318"/>
      <c r="J2979" s="25"/>
      <c r="L2979" s="4"/>
      <c r="N2979" s="6"/>
      <c r="P2979" s="6"/>
      <c r="Q2979" s="5" t="str">
        <f ca="1">score</f>
        <v/>
      </c>
      <c r="R2979" s="58" t="str">
        <f ca="1">rescore</f>
        <v/>
      </c>
      <c r="S2979" s="11" t="str">
        <f ca="1">price</f>
        <v/>
      </c>
      <c r="U2979" s="4"/>
      <c r="V2979" s="4"/>
      <c r="W2979" s="221" t="str">
        <f ca="1">commission</f>
        <v/>
      </c>
      <c r="X2979" s="301"/>
    </row>
    <row r="2980" spans="1:24" x14ac:dyDescent="0.25">
      <c r="A2980" s="6" t="str">
        <f ca="1">no.</f>
        <v/>
      </c>
      <c r="E2980" s="4" t="str">
        <f ca="1">position</f>
        <v/>
      </c>
      <c r="I2980" s="318"/>
      <c r="J2980" s="25"/>
      <c r="L2980" s="4"/>
      <c r="N2980" s="6"/>
      <c r="P2980" s="6"/>
      <c r="Q2980" s="5" t="str">
        <f ca="1">score</f>
        <v/>
      </c>
      <c r="R2980" s="58" t="str">
        <f ca="1">rescore</f>
        <v/>
      </c>
      <c r="S2980" s="11" t="str">
        <f ca="1">price</f>
        <v/>
      </c>
      <c r="U2980" s="4"/>
      <c r="V2980" s="4"/>
      <c r="W2980" s="221" t="str">
        <f ca="1">commission</f>
        <v/>
      </c>
      <c r="X2980" s="301"/>
    </row>
    <row r="2981" spans="1:24" x14ac:dyDescent="0.25">
      <c r="A2981" s="6" t="str">
        <f ca="1">no.</f>
        <v/>
      </c>
      <c r="E2981" s="4" t="str">
        <f ca="1">position</f>
        <v/>
      </c>
      <c r="I2981" s="318"/>
      <c r="J2981" s="25"/>
      <c r="L2981" s="4"/>
      <c r="N2981" s="6"/>
      <c r="P2981" s="6"/>
      <c r="Q2981" s="5" t="str">
        <f ca="1">score</f>
        <v/>
      </c>
      <c r="R2981" s="58" t="str">
        <f ca="1">rescore</f>
        <v/>
      </c>
      <c r="S2981" s="11" t="str">
        <f ca="1">price</f>
        <v/>
      </c>
      <c r="U2981" s="4"/>
      <c r="V2981" s="4"/>
      <c r="W2981" s="221" t="str">
        <f ca="1">commission</f>
        <v/>
      </c>
      <c r="X2981" s="301"/>
    </row>
    <row r="2982" spans="1:24" x14ac:dyDescent="0.25">
      <c r="A2982" s="6" t="str">
        <f ca="1">no.</f>
        <v/>
      </c>
      <c r="E2982" s="4" t="str">
        <f ca="1">position</f>
        <v/>
      </c>
      <c r="I2982" s="318"/>
      <c r="J2982" s="25"/>
      <c r="L2982" s="4"/>
      <c r="N2982" s="6"/>
      <c r="P2982" s="6"/>
      <c r="Q2982" s="5" t="str">
        <f ca="1">score</f>
        <v/>
      </c>
      <c r="R2982" s="58" t="str">
        <f ca="1">rescore</f>
        <v/>
      </c>
      <c r="S2982" s="11" t="str">
        <f ca="1">price</f>
        <v/>
      </c>
      <c r="U2982" s="4"/>
      <c r="V2982" s="4"/>
      <c r="W2982" s="221" t="str">
        <f ca="1">commission</f>
        <v/>
      </c>
      <c r="X2982" s="301"/>
    </row>
    <row r="2983" spans="1:24" x14ac:dyDescent="0.25">
      <c r="A2983" s="6" t="str">
        <f ca="1">no.</f>
        <v/>
      </c>
      <c r="E2983" s="4" t="str">
        <f ca="1">position</f>
        <v/>
      </c>
      <c r="I2983" s="318"/>
      <c r="J2983" s="25"/>
      <c r="L2983" s="4"/>
      <c r="N2983" s="6"/>
      <c r="P2983" s="6"/>
      <c r="Q2983" s="5" t="str">
        <f ca="1">score</f>
        <v/>
      </c>
      <c r="R2983" s="58" t="str">
        <f ca="1">rescore</f>
        <v/>
      </c>
      <c r="S2983" s="11" t="str">
        <f ca="1">price</f>
        <v/>
      </c>
      <c r="U2983" s="4"/>
      <c r="V2983" s="4"/>
      <c r="W2983" s="221" t="str">
        <f ca="1">commission</f>
        <v/>
      </c>
      <c r="X2983" s="301"/>
    </row>
    <row r="2984" spans="1:24" x14ac:dyDescent="0.25">
      <c r="A2984" s="6" t="str">
        <f ca="1">no.</f>
        <v/>
      </c>
      <c r="E2984" s="4" t="str">
        <f ca="1">position</f>
        <v/>
      </c>
      <c r="I2984" s="318"/>
      <c r="J2984" s="25"/>
      <c r="L2984" s="4"/>
      <c r="N2984" s="6"/>
      <c r="P2984" s="6"/>
      <c r="Q2984" s="5" t="str">
        <f ca="1">score</f>
        <v/>
      </c>
      <c r="R2984" s="58" t="str">
        <f ca="1">rescore</f>
        <v/>
      </c>
      <c r="S2984" s="11" t="str">
        <f ca="1">price</f>
        <v/>
      </c>
      <c r="U2984" s="4"/>
      <c r="V2984" s="4"/>
      <c r="W2984" s="221" t="str">
        <f ca="1">commission</f>
        <v/>
      </c>
      <c r="X2984" s="301"/>
    </row>
    <row r="2985" spans="1:24" x14ac:dyDescent="0.25">
      <c r="A2985" s="6" t="str">
        <f ca="1">no.</f>
        <v/>
      </c>
      <c r="E2985" s="4" t="str">
        <f ca="1">position</f>
        <v/>
      </c>
      <c r="I2985" s="318"/>
      <c r="J2985" s="25"/>
      <c r="L2985" s="4"/>
      <c r="N2985" s="6"/>
      <c r="P2985" s="6"/>
      <c r="Q2985" s="5" t="str">
        <f ca="1">score</f>
        <v/>
      </c>
      <c r="R2985" s="58" t="str">
        <f ca="1">rescore</f>
        <v/>
      </c>
      <c r="S2985" s="11" t="str">
        <f ca="1">price</f>
        <v/>
      </c>
      <c r="U2985" s="4"/>
      <c r="V2985" s="4"/>
      <c r="W2985" s="221" t="str">
        <f ca="1">commission</f>
        <v/>
      </c>
      <c r="X2985" s="301"/>
    </row>
    <row r="2986" spans="1:24" x14ac:dyDescent="0.25">
      <c r="A2986" s="6" t="str">
        <f ca="1">no.</f>
        <v/>
      </c>
      <c r="E2986" s="4" t="str">
        <f ca="1">position</f>
        <v/>
      </c>
      <c r="I2986" s="318"/>
      <c r="J2986" s="25"/>
      <c r="L2986" s="4"/>
      <c r="N2986" s="6"/>
      <c r="P2986" s="6"/>
      <c r="Q2986" s="5" t="str">
        <f ca="1">score</f>
        <v/>
      </c>
      <c r="R2986" s="58" t="str">
        <f ca="1">rescore</f>
        <v/>
      </c>
      <c r="S2986" s="11" t="str">
        <f ca="1">price</f>
        <v/>
      </c>
      <c r="U2986" s="4"/>
      <c r="V2986" s="4"/>
      <c r="W2986" s="221" t="str">
        <f ca="1">commission</f>
        <v/>
      </c>
      <c r="X2986" s="301"/>
    </row>
    <row r="2987" spans="1:24" x14ac:dyDescent="0.25">
      <c r="A2987" s="6" t="str">
        <f ca="1">no.</f>
        <v/>
      </c>
      <c r="E2987" s="4" t="str">
        <f ca="1">position</f>
        <v/>
      </c>
      <c r="I2987" s="318"/>
      <c r="J2987" s="25"/>
      <c r="L2987" s="4"/>
      <c r="N2987" s="6"/>
      <c r="P2987" s="6"/>
      <c r="Q2987" s="5" t="str">
        <f ca="1">score</f>
        <v/>
      </c>
      <c r="R2987" s="58" t="str">
        <f ca="1">rescore</f>
        <v/>
      </c>
      <c r="S2987" s="11" t="str">
        <f ca="1">price</f>
        <v/>
      </c>
      <c r="U2987" s="4"/>
      <c r="V2987" s="4"/>
      <c r="W2987" s="221" t="str">
        <f ca="1">commission</f>
        <v/>
      </c>
      <c r="X2987" s="301"/>
    </row>
    <row r="2988" spans="1:24" x14ac:dyDescent="0.25">
      <c r="A2988" s="6" t="str">
        <f ca="1">no.</f>
        <v/>
      </c>
      <c r="E2988" s="4" t="str">
        <f ca="1">position</f>
        <v/>
      </c>
      <c r="I2988" s="318"/>
      <c r="J2988" s="25"/>
      <c r="L2988" s="4"/>
      <c r="N2988" s="6"/>
      <c r="P2988" s="6"/>
      <c r="Q2988" s="5" t="str">
        <f ca="1">score</f>
        <v/>
      </c>
      <c r="R2988" s="58" t="str">
        <f ca="1">rescore</f>
        <v/>
      </c>
      <c r="S2988" s="11" t="str">
        <f ca="1">price</f>
        <v/>
      </c>
      <c r="U2988" s="4"/>
      <c r="V2988" s="4"/>
      <c r="W2988" s="221" t="str">
        <f ca="1">commission</f>
        <v/>
      </c>
      <c r="X2988" s="301"/>
    </row>
    <row r="2989" spans="1:24" x14ac:dyDescent="0.25">
      <c r="A2989" s="6" t="str">
        <f ca="1">no.</f>
        <v/>
      </c>
      <c r="E2989" s="4" t="str">
        <f ca="1">position</f>
        <v/>
      </c>
      <c r="I2989" s="318"/>
      <c r="J2989" s="25"/>
      <c r="L2989" s="4"/>
      <c r="N2989" s="6"/>
      <c r="P2989" s="6"/>
      <c r="Q2989" s="5" t="str">
        <f ca="1">score</f>
        <v/>
      </c>
      <c r="R2989" s="58" t="str">
        <f ca="1">rescore</f>
        <v/>
      </c>
      <c r="S2989" s="11" t="str">
        <f ca="1">price</f>
        <v/>
      </c>
      <c r="U2989" s="4"/>
      <c r="V2989" s="4"/>
      <c r="W2989" s="221" t="str">
        <f ca="1">commission</f>
        <v/>
      </c>
      <c r="X2989" s="301"/>
    </row>
    <row r="2990" spans="1:24" x14ac:dyDescent="0.25">
      <c r="A2990" s="6" t="str">
        <f ca="1">no.</f>
        <v/>
      </c>
      <c r="E2990" s="4" t="str">
        <f ca="1">position</f>
        <v/>
      </c>
      <c r="I2990" s="318"/>
      <c r="J2990" s="25"/>
      <c r="L2990" s="4"/>
      <c r="N2990" s="6"/>
      <c r="P2990" s="6"/>
      <c r="Q2990" s="5" t="str">
        <f ca="1">score</f>
        <v/>
      </c>
      <c r="R2990" s="58" t="str">
        <f ca="1">rescore</f>
        <v/>
      </c>
      <c r="S2990" s="11" t="str">
        <f ca="1">price</f>
        <v/>
      </c>
      <c r="U2990" s="4"/>
      <c r="V2990" s="4"/>
      <c r="W2990" s="221" t="str">
        <f ca="1">commission</f>
        <v/>
      </c>
      <c r="X2990" s="301"/>
    </row>
    <row r="2991" spans="1:24" x14ac:dyDescent="0.25">
      <c r="A2991" s="6" t="str">
        <f ca="1">no.</f>
        <v/>
      </c>
      <c r="E2991" s="4" t="str">
        <f ca="1">position</f>
        <v/>
      </c>
      <c r="I2991" s="318"/>
      <c r="J2991" s="25"/>
      <c r="L2991" s="4"/>
      <c r="N2991" s="6"/>
      <c r="P2991" s="6"/>
      <c r="Q2991" s="5" t="str">
        <f ca="1">score</f>
        <v/>
      </c>
      <c r="R2991" s="58" t="str">
        <f ca="1">rescore</f>
        <v/>
      </c>
      <c r="S2991" s="11" t="str">
        <f ca="1">price</f>
        <v/>
      </c>
      <c r="U2991" s="4"/>
      <c r="V2991" s="4"/>
      <c r="W2991" s="221" t="str">
        <f ca="1">commission</f>
        <v/>
      </c>
      <c r="X2991" s="301"/>
    </row>
    <row r="2992" spans="1:24" x14ac:dyDescent="0.25">
      <c r="A2992" s="6" t="str">
        <f ca="1">no.</f>
        <v/>
      </c>
      <c r="E2992" s="4" t="str">
        <f ca="1">position</f>
        <v/>
      </c>
      <c r="I2992" s="318"/>
      <c r="J2992" s="25"/>
      <c r="L2992" s="4"/>
      <c r="N2992" s="6"/>
      <c r="P2992" s="6"/>
      <c r="Q2992" s="5" t="str">
        <f ca="1">score</f>
        <v/>
      </c>
      <c r="R2992" s="58" t="str">
        <f ca="1">rescore</f>
        <v/>
      </c>
      <c r="S2992" s="11" t="str">
        <f ca="1">price</f>
        <v/>
      </c>
      <c r="U2992" s="4"/>
      <c r="V2992" s="4"/>
      <c r="W2992" s="221" t="str">
        <f ca="1">commission</f>
        <v/>
      </c>
      <c r="X2992" s="301"/>
    </row>
    <row r="2993" spans="1:24" x14ac:dyDescent="0.25">
      <c r="A2993" s="6" t="str">
        <f ca="1">no.</f>
        <v/>
      </c>
      <c r="E2993" s="4" t="str">
        <f ca="1">position</f>
        <v/>
      </c>
      <c r="I2993" s="318"/>
      <c r="J2993" s="25"/>
      <c r="L2993" s="4"/>
      <c r="N2993" s="6"/>
      <c r="P2993" s="6"/>
      <c r="Q2993" s="5" t="str">
        <f ca="1">score</f>
        <v/>
      </c>
      <c r="R2993" s="58" t="str">
        <f ca="1">rescore</f>
        <v/>
      </c>
      <c r="S2993" s="11" t="str">
        <f ca="1">price</f>
        <v/>
      </c>
      <c r="U2993" s="4"/>
      <c r="V2993" s="4"/>
      <c r="W2993" s="221" t="str">
        <f ca="1">commission</f>
        <v/>
      </c>
      <c r="X2993" s="301"/>
    </row>
    <row r="2994" spans="1:24" x14ac:dyDescent="0.25">
      <c r="A2994" s="6" t="str">
        <f ca="1">no.</f>
        <v/>
      </c>
      <c r="E2994" s="4" t="str">
        <f ca="1">position</f>
        <v/>
      </c>
      <c r="I2994" s="318"/>
      <c r="J2994" s="25"/>
      <c r="L2994" s="4"/>
      <c r="N2994" s="6"/>
      <c r="P2994" s="6"/>
      <c r="Q2994" s="5" t="str">
        <f ca="1">score</f>
        <v/>
      </c>
      <c r="R2994" s="58" t="str">
        <f ca="1">rescore</f>
        <v/>
      </c>
      <c r="S2994" s="11" t="str">
        <f ca="1">price</f>
        <v/>
      </c>
      <c r="U2994" s="4"/>
      <c r="V2994" s="4"/>
      <c r="W2994" s="221" t="str">
        <f ca="1">commission</f>
        <v/>
      </c>
      <c r="X2994" s="301"/>
    </row>
    <row r="2995" spans="1:24" x14ac:dyDescent="0.25">
      <c r="A2995" s="6" t="str">
        <f ca="1">no.</f>
        <v/>
      </c>
      <c r="E2995" s="4" t="str">
        <f ca="1">position</f>
        <v/>
      </c>
      <c r="I2995" s="318"/>
      <c r="J2995" s="25"/>
      <c r="L2995" s="4"/>
      <c r="N2995" s="6"/>
      <c r="P2995" s="6"/>
      <c r="Q2995" s="5" t="str">
        <f ca="1">score</f>
        <v/>
      </c>
      <c r="R2995" s="58" t="str">
        <f ca="1">rescore</f>
        <v/>
      </c>
      <c r="S2995" s="11" t="str">
        <f ca="1">price</f>
        <v/>
      </c>
      <c r="U2995" s="4"/>
      <c r="V2995" s="4"/>
      <c r="W2995" s="221" t="str">
        <f ca="1">commission</f>
        <v/>
      </c>
      <c r="X2995" s="301"/>
    </row>
    <row r="2996" spans="1:24" x14ac:dyDescent="0.25">
      <c r="A2996" s="6" t="str">
        <f ca="1">no.</f>
        <v/>
      </c>
      <c r="E2996" s="4" t="str">
        <f ca="1">position</f>
        <v/>
      </c>
      <c r="I2996" s="318"/>
      <c r="J2996" s="25"/>
      <c r="L2996" s="4"/>
      <c r="N2996" s="6"/>
      <c r="P2996" s="6"/>
      <c r="Q2996" s="5" t="str">
        <f ca="1">score</f>
        <v/>
      </c>
      <c r="R2996" s="58" t="str">
        <f ca="1">rescore</f>
        <v/>
      </c>
      <c r="S2996" s="11" t="str">
        <f ca="1">price</f>
        <v/>
      </c>
      <c r="U2996" s="4"/>
      <c r="V2996" s="4"/>
      <c r="W2996" s="221" t="str">
        <f ca="1">commission</f>
        <v/>
      </c>
      <c r="X2996" s="301"/>
    </row>
    <row r="2997" spans="1:24" x14ac:dyDescent="0.25">
      <c r="A2997" s="6" t="str">
        <f ca="1">no.</f>
        <v/>
      </c>
      <c r="E2997" s="4" t="str">
        <f ca="1">position</f>
        <v/>
      </c>
      <c r="I2997" s="318"/>
      <c r="J2997" s="25"/>
      <c r="L2997" s="4"/>
      <c r="N2997" s="6"/>
      <c r="P2997" s="6"/>
      <c r="Q2997" s="5" t="str">
        <f ca="1">score</f>
        <v/>
      </c>
      <c r="R2997" s="58" t="str">
        <f ca="1">rescore</f>
        <v/>
      </c>
      <c r="S2997" s="11" t="str">
        <f ca="1">price</f>
        <v/>
      </c>
      <c r="U2997" s="4"/>
      <c r="V2997" s="4"/>
      <c r="W2997" s="221" t="str">
        <f ca="1">commission</f>
        <v/>
      </c>
      <c r="X2997" s="301"/>
    </row>
    <row r="2998" spans="1:24" x14ac:dyDescent="0.25">
      <c r="A2998" s="6" t="str">
        <f ca="1">no.</f>
        <v/>
      </c>
      <c r="E2998" s="4" t="str">
        <f ca="1">position</f>
        <v/>
      </c>
      <c r="I2998" s="318"/>
      <c r="J2998" s="25"/>
      <c r="L2998" s="4"/>
      <c r="N2998" s="6"/>
      <c r="P2998" s="6"/>
      <c r="Q2998" s="5" t="str">
        <f ca="1">score</f>
        <v/>
      </c>
      <c r="R2998" s="58" t="str">
        <f ca="1">rescore</f>
        <v/>
      </c>
      <c r="S2998" s="11" t="str">
        <f ca="1">price</f>
        <v/>
      </c>
      <c r="U2998" s="4"/>
      <c r="V2998" s="4"/>
      <c r="W2998" s="221" t="str">
        <f ca="1">commission</f>
        <v/>
      </c>
      <c r="X2998" s="301"/>
    </row>
    <row r="2999" spans="1:24" x14ac:dyDescent="0.25">
      <c r="A2999" s="6" t="str">
        <f ca="1">no.</f>
        <v/>
      </c>
      <c r="E2999" s="4" t="str">
        <f ca="1">position</f>
        <v/>
      </c>
      <c r="I2999" s="318"/>
      <c r="J2999" s="25"/>
      <c r="L2999" s="4"/>
      <c r="N2999" s="6"/>
      <c r="P2999" s="6"/>
      <c r="Q2999" s="5" t="str">
        <f ca="1">score</f>
        <v/>
      </c>
      <c r="R2999" s="58" t="str">
        <f ca="1">rescore</f>
        <v/>
      </c>
      <c r="S2999" s="11" t="str">
        <f ca="1">price</f>
        <v/>
      </c>
      <c r="U2999" s="4"/>
      <c r="V2999" s="4"/>
      <c r="W2999" s="221" t="str">
        <f ca="1">commission</f>
        <v/>
      </c>
      <c r="X2999" s="301"/>
    </row>
    <row r="3000" spans="1:24" x14ac:dyDescent="0.25">
      <c r="A3000" s="6" t="str">
        <f ca="1">no.</f>
        <v/>
      </c>
      <c r="E3000" s="4" t="str">
        <f ca="1">position</f>
        <v/>
      </c>
      <c r="I3000" s="318"/>
      <c r="J3000" s="25"/>
      <c r="L3000" s="4"/>
      <c r="N3000" s="6"/>
      <c r="P3000" s="6"/>
      <c r="Q3000" s="5" t="str">
        <f ca="1">score</f>
        <v/>
      </c>
      <c r="R3000" s="58" t="str">
        <f ca="1">rescore</f>
        <v/>
      </c>
      <c r="S3000" s="11" t="str">
        <f ca="1">price</f>
        <v/>
      </c>
      <c r="U3000" s="4"/>
      <c r="V3000" s="4"/>
      <c r="W3000" s="221" t="str">
        <f ca="1">commission</f>
        <v/>
      </c>
      <c r="X3000" s="301"/>
    </row>
    <row r="3001" spans="1:24" x14ac:dyDescent="0.25">
      <c r="A3001" s="6" t="str">
        <f ca="1">no.</f>
        <v/>
      </c>
      <c r="E3001" s="4" t="str">
        <f ca="1">position</f>
        <v/>
      </c>
      <c r="I3001" s="318"/>
      <c r="J3001" s="25"/>
      <c r="L3001" s="4"/>
      <c r="N3001" s="6"/>
      <c r="P3001" s="6"/>
      <c r="Q3001" s="5" t="str">
        <f ca="1">score</f>
        <v/>
      </c>
      <c r="R3001" s="58" t="str">
        <f ca="1">rescore</f>
        <v/>
      </c>
      <c r="S3001" s="11" t="str">
        <f ca="1">price</f>
        <v/>
      </c>
      <c r="U3001" s="4"/>
      <c r="V3001" s="4"/>
      <c r="W3001" s="221" t="str">
        <f ca="1">commission</f>
        <v/>
      </c>
      <c r="X3001" s="301"/>
    </row>
    <row r="3002" spans="1:24" x14ac:dyDescent="0.25">
      <c r="A3002" s="6" t="str">
        <f ca="1">no.</f>
        <v/>
      </c>
      <c r="E3002" s="4" t="str">
        <f ca="1">position</f>
        <v/>
      </c>
      <c r="I3002" s="318"/>
      <c r="J3002" s="25"/>
      <c r="L3002" s="4"/>
      <c r="N3002" s="6"/>
      <c r="P3002" s="6"/>
      <c r="Q3002" s="5" t="str">
        <f ca="1">score</f>
        <v/>
      </c>
      <c r="R3002" s="58" t="str">
        <f ca="1">rescore</f>
        <v/>
      </c>
      <c r="S3002" s="11" t="str">
        <f ca="1">price</f>
        <v/>
      </c>
      <c r="U3002" s="4"/>
      <c r="V3002" s="4"/>
      <c r="W3002" s="221" t="str">
        <f ca="1">commission</f>
        <v/>
      </c>
      <c r="X3002" s="301"/>
    </row>
    <row r="3003" spans="1:24" x14ac:dyDescent="0.25">
      <c r="A3003" s="6" t="str">
        <f ca="1">no.</f>
        <v/>
      </c>
      <c r="E3003" s="4" t="str">
        <f ca="1">position</f>
        <v/>
      </c>
      <c r="I3003" s="318"/>
      <c r="J3003" s="25"/>
      <c r="L3003" s="4"/>
      <c r="N3003" s="6"/>
      <c r="P3003" s="6"/>
      <c r="Q3003" s="5" t="str">
        <f ca="1">score</f>
        <v/>
      </c>
      <c r="R3003" s="58" t="str">
        <f ca="1">rescore</f>
        <v/>
      </c>
      <c r="S3003" s="11" t="str">
        <f ca="1">price</f>
        <v/>
      </c>
      <c r="U3003" s="4"/>
      <c r="V3003" s="4"/>
      <c r="W3003" s="221" t="str">
        <f ca="1">commission</f>
        <v/>
      </c>
      <c r="X3003" s="301"/>
    </row>
    <row r="3004" spans="1:24" x14ac:dyDescent="0.25">
      <c r="A3004" s="6" t="str">
        <f ca="1">no.</f>
        <v/>
      </c>
      <c r="E3004" s="4" t="str">
        <f ca="1">position</f>
        <v/>
      </c>
      <c r="I3004" s="318"/>
      <c r="J3004" s="25"/>
      <c r="L3004" s="4"/>
      <c r="N3004" s="6"/>
      <c r="P3004" s="6"/>
      <c r="Q3004" s="5" t="str">
        <f ca="1">score</f>
        <v/>
      </c>
      <c r="R3004" s="58" t="str">
        <f ca="1">rescore</f>
        <v/>
      </c>
      <c r="S3004" s="11" t="str">
        <f ca="1">price</f>
        <v/>
      </c>
      <c r="U3004" s="4"/>
      <c r="V3004" s="4"/>
      <c r="W3004" s="221" t="str">
        <f ca="1">commission</f>
        <v/>
      </c>
      <c r="X3004" s="301"/>
    </row>
    <row r="3005" spans="1:24" x14ac:dyDescent="0.25">
      <c r="A3005" s="6" t="str">
        <f ca="1">no.</f>
        <v/>
      </c>
      <c r="E3005" s="4" t="str">
        <f ca="1">position</f>
        <v/>
      </c>
      <c r="I3005" s="318"/>
      <c r="J3005" s="25"/>
      <c r="L3005" s="4"/>
      <c r="N3005" s="6"/>
      <c r="P3005" s="6"/>
      <c r="Q3005" s="5" t="str">
        <f ca="1">score</f>
        <v/>
      </c>
      <c r="R3005" s="58" t="str">
        <f ca="1">rescore</f>
        <v/>
      </c>
      <c r="S3005" s="11" t="str">
        <f ca="1">price</f>
        <v/>
      </c>
      <c r="U3005" s="4"/>
      <c r="V3005" s="4"/>
      <c r="W3005" s="221" t="str">
        <f ca="1">commission</f>
        <v/>
      </c>
      <c r="X3005" s="301"/>
    </row>
    <row r="3006" spans="1:24" x14ac:dyDescent="0.25">
      <c r="A3006" s="6" t="str">
        <f ca="1">no.</f>
        <v/>
      </c>
      <c r="E3006" s="4" t="str">
        <f ca="1">position</f>
        <v/>
      </c>
      <c r="I3006" s="318"/>
      <c r="J3006" s="25"/>
      <c r="L3006" s="4"/>
      <c r="N3006" s="6"/>
      <c r="P3006" s="6"/>
      <c r="Q3006" s="5" t="str">
        <f ca="1">score</f>
        <v/>
      </c>
      <c r="R3006" s="58" t="str">
        <f ca="1">rescore</f>
        <v/>
      </c>
      <c r="S3006" s="11" t="str">
        <f ca="1">price</f>
        <v/>
      </c>
      <c r="U3006" s="4"/>
      <c r="V3006" s="4"/>
      <c r="W3006" s="221" t="str">
        <f ca="1">commission</f>
        <v/>
      </c>
      <c r="X3006" s="301"/>
    </row>
    <row r="3007" spans="1:24" x14ac:dyDescent="0.25">
      <c r="A3007" s="6" t="str">
        <f ca="1">no.</f>
        <v/>
      </c>
      <c r="E3007" s="4" t="str">
        <f ca="1">position</f>
        <v/>
      </c>
      <c r="I3007" s="318"/>
      <c r="J3007" s="25"/>
      <c r="L3007" s="4"/>
      <c r="N3007" s="6"/>
      <c r="P3007" s="6"/>
      <c r="Q3007" s="5" t="str">
        <f ca="1">score</f>
        <v/>
      </c>
      <c r="R3007" s="58" t="str">
        <f ca="1">rescore</f>
        <v/>
      </c>
      <c r="S3007" s="11" t="str">
        <f ca="1">price</f>
        <v/>
      </c>
      <c r="U3007" s="4"/>
      <c r="V3007" s="4"/>
      <c r="W3007" s="221" t="str">
        <f ca="1">commission</f>
        <v/>
      </c>
      <c r="X3007" s="301"/>
    </row>
    <row r="3008" spans="1:24" x14ac:dyDescent="0.25">
      <c r="A3008" s="6" t="str">
        <f ca="1">no.</f>
        <v/>
      </c>
      <c r="E3008" s="4" t="str">
        <f ca="1">position</f>
        <v/>
      </c>
      <c r="I3008" s="318"/>
      <c r="J3008" s="25"/>
      <c r="L3008" s="4"/>
      <c r="N3008" s="6"/>
      <c r="P3008" s="6"/>
      <c r="Q3008" s="5" t="str">
        <f ca="1">score</f>
        <v/>
      </c>
      <c r="R3008" s="58" t="str">
        <f ca="1">rescore</f>
        <v/>
      </c>
      <c r="S3008" s="11" t="str">
        <f ca="1">price</f>
        <v/>
      </c>
      <c r="U3008" s="4"/>
      <c r="V3008" s="4"/>
      <c r="W3008" s="221" t="str">
        <f ca="1">commission</f>
        <v/>
      </c>
      <c r="X3008" s="301"/>
    </row>
    <row r="3009" spans="1:24" x14ac:dyDescent="0.25">
      <c r="A3009" s="6" t="str">
        <f ca="1">no.</f>
        <v/>
      </c>
      <c r="E3009" s="4" t="str">
        <f ca="1">position</f>
        <v/>
      </c>
      <c r="I3009" s="318"/>
      <c r="J3009" s="25"/>
      <c r="L3009" s="4"/>
      <c r="N3009" s="6"/>
      <c r="P3009" s="6"/>
      <c r="Q3009" s="5" t="str">
        <f ca="1">score</f>
        <v/>
      </c>
      <c r="R3009" s="58" t="str">
        <f ca="1">rescore</f>
        <v/>
      </c>
      <c r="S3009" s="11" t="str">
        <f ca="1">price</f>
        <v/>
      </c>
      <c r="U3009" s="4"/>
      <c r="V3009" s="4"/>
      <c r="W3009" s="221" t="str">
        <f ca="1">commission</f>
        <v/>
      </c>
      <c r="X3009" s="301"/>
    </row>
    <row r="3010" spans="1:24" x14ac:dyDescent="0.25">
      <c r="A3010" s="6" t="str">
        <f ca="1">no.</f>
        <v/>
      </c>
      <c r="E3010" s="4" t="str">
        <f ca="1">position</f>
        <v/>
      </c>
      <c r="I3010" s="318"/>
      <c r="J3010" s="25"/>
      <c r="L3010" s="4"/>
      <c r="N3010" s="6"/>
      <c r="P3010" s="6"/>
      <c r="Q3010" s="5" t="str">
        <f ca="1">score</f>
        <v/>
      </c>
      <c r="R3010" s="58" t="str">
        <f ca="1">rescore</f>
        <v/>
      </c>
      <c r="S3010" s="11" t="str">
        <f ca="1">price</f>
        <v/>
      </c>
      <c r="U3010" s="4"/>
      <c r="V3010" s="4"/>
      <c r="W3010" s="221" t="str">
        <f ca="1">commission</f>
        <v/>
      </c>
      <c r="X3010" s="301"/>
    </row>
    <row r="3011" spans="1:24" x14ac:dyDescent="0.25">
      <c r="A3011" s="6" t="str">
        <f ca="1">no.</f>
        <v/>
      </c>
      <c r="E3011" s="4" t="str">
        <f ca="1">position</f>
        <v/>
      </c>
      <c r="I3011" s="318"/>
      <c r="J3011" s="25"/>
      <c r="L3011" s="4"/>
      <c r="N3011" s="6"/>
      <c r="P3011" s="6"/>
      <c r="Q3011" s="5" t="str">
        <f ca="1">score</f>
        <v/>
      </c>
      <c r="R3011" s="58" t="str">
        <f ca="1">rescore</f>
        <v/>
      </c>
      <c r="S3011" s="11" t="str">
        <f ca="1">price</f>
        <v/>
      </c>
      <c r="U3011" s="4"/>
      <c r="V3011" s="4"/>
      <c r="W3011" s="221" t="str">
        <f ca="1">commission</f>
        <v/>
      </c>
      <c r="X3011" s="301"/>
    </row>
    <row r="3012" spans="1:24" x14ac:dyDescent="0.25">
      <c r="A3012" s="6" t="str">
        <f ca="1">no.</f>
        <v/>
      </c>
      <c r="E3012" s="4" t="str">
        <f ca="1">position</f>
        <v/>
      </c>
      <c r="I3012" s="318"/>
      <c r="J3012" s="25"/>
      <c r="L3012" s="4"/>
      <c r="N3012" s="6"/>
      <c r="P3012" s="6"/>
      <c r="Q3012" s="5" t="str">
        <f ca="1">score</f>
        <v/>
      </c>
      <c r="R3012" s="58" t="str">
        <f ca="1">rescore</f>
        <v/>
      </c>
      <c r="S3012" s="11" t="str">
        <f ca="1">price</f>
        <v/>
      </c>
      <c r="U3012" s="4"/>
      <c r="V3012" s="4"/>
      <c r="W3012" s="221" t="str">
        <f ca="1">commission</f>
        <v/>
      </c>
      <c r="X3012" s="301"/>
    </row>
    <row r="3013" spans="1:24" x14ac:dyDescent="0.25">
      <c r="A3013" s="6" t="str">
        <f ca="1">no.</f>
        <v/>
      </c>
      <c r="E3013" s="4" t="str">
        <f ca="1">position</f>
        <v/>
      </c>
      <c r="I3013" s="318"/>
      <c r="J3013" s="25"/>
      <c r="L3013" s="4"/>
      <c r="N3013" s="6"/>
      <c r="P3013" s="6"/>
      <c r="Q3013" s="5" t="str">
        <f ca="1">score</f>
        <v/>
      </c>
      <c r="R3013" s="58" t="str">
        <f ca="1">rescore</f>
        <v/>
      </c>
      <c r="S3013" s="11" t="str">
        <f ca="1">price</f>
        <v/>
      </c>
      <c r="U3013" s="4"/>
      <c r="V3013" s="4"/>
      <c r="W3013" s="221" t="str">
        <f ca="1">commission</f>
        <v/>
      </c>
      <c r="X3013" s="301"/>
    </row>
    <row r="3014" spans="1:24" x14ac:dyDescent="0.25">
      <c r="A3014" s="6" t="str">
        <f ca="1">no.</f>
        <v/>
      </c>
      <c r="E3014" s="4" t="str">
        <f ca="1">position</f>
        <v/>
      </c>
      <c r="I3014" s="318"/>
      <c r="J3014" s="25"/>
      <c r="L3014" s="4"/>
      <c r="N3014" s="6"/>
      <c r="P3014" s="6"/>
      <c r="Q3014" s="5" t="str">
        <f ca="1">score</f>
        <v/>
      </c>
      <c r="R3014" s="58" t="str">
        <f ca="1">rescore</f>
        <v/>
      </c>
      <c r="S3014" s="11" t="str">
        <f ca="1">price</f>
        <v/>
      </c>
      <c r="U3014" s="4"/>
      <c r="V3014" s="4"/>
      <c r="W3014" s="221" t="str">
        <f ca="1">commission</f>
        <v/>
      </c>
      <c r="X3014" s="301"/>
    </row>
    <row r="3015" spans="1:24" x14ac:dyDescent="0.25">
      <c r="A3015" s="6" t="str">
        <f ca="1">no.</f>
        <v/>
      </c>
      <c r="E3015" s="4" t="str">
        <f ca="1">position</f>
        <v/>
      </c>
      <c r="I3015" s="318"/>
      <c r="J3015" s="25"/>
      <c r="L3015" s="4"/>
      <c r="N3015" s="6"/>
      <c r="P3015" s="6"/>
      <c r="Q3015" s="5" t="str">
        <f ca="1">score</f>
        <v/>
      </c>
      <c r="R3015" s="58" t="str">
        <f ca="1">rescore</f>
        <v/>
      </c>
      <c r="S3015" s="11" t="str">
        <f ca="1">price</f>
        <v/>
      </c>
      <c r="U3015" s="4"/>
      <c r="V3015" s="4"/>
      <c r="W3015" s="221" t="str">
        <f ca="1">commission</f>
        <v/>
      </c>
      <c r="X3015" s="301"/>
    </row>
    <row r="3016" spans="1:24" x14ac:dyDescent="0.25">
      <c r="A3016" s="6" t="str">
        <f ca="1">no.</f>
        <v/>
      </c>
      <c r="E3016" s="4" t="str">
        <f ca="1">position</f>
        <v/>
      </c>
      <c r="I3016" s="318"/>
      <c r="J3016" s="25"/>
      <c r="L3016" s="4"/>
      <c r="N3016" s="6"/>
      <c r="P3016" s="6"/>
      <c r="Q3016" s="5" t="str">
        <f ca="1">score</f>
        <v/>
      </c>
      <c r="R3016" s="58" t="str">
        <f ca="1">rescore</f>
        <v/>
      </c>
      <c r="S3016" s="11" t="str">
        <f ca="1">price</f>
        <v/>
      </c>
      <c r="U3016" s="4"/>
      <c r="V3016" s="4"/>
      <c r="W3016" s="221" t="str">
        <f ca="1">commission</f>
        <v/>
      </c>
      <c r="X3016" s="301"/>
    </row>
    <row r="3017" spans="1:24" x14ac:dyDescent="0.25">
      <c r="A3017" s="6" t="str">
        <f ca="1">no.</f>
        <v/>
      </c>
      <c r="E3017" s="4" t="str">
        <f ca="1">position</f>
        <v/>
      </c>
      <c r="I3017" s="318"/>
      <c r="J3017" s="25"/>
      <c r="L3017" s="4"/>
      <c r="N3017" s="6"/>
      <c r="P3017" s="6"/>
      <c r="Q3017" s="5" t="str">
        <f ca="1">score</f>
        <v/>
      </c>
      <c r="R3017" s="58" t="str">
        <f ca="1">rescore</f>
        <v/>
      </c>
      <c r="S3017" s="11" t="str">
        <f ca="1">price</f>
        <v/>
      </c>
      <c r="U3017" s="4"/>
      <c r="V3017" s="4"/>
      <c r="W3017" s="221" t="str">
        <f ca="1">commission</f>
        <v/>
      </c>
      <c r="X3017" s="301"/>
    </row>
    <row r="3018" spans="1:24" x14ac:dyDescent="0.25">
      <c r="A3018" s="6" t="str">
        <f ca="1">no.</f>
        <v/>
      </c>
      <c r="E3018" s="4" t="str">
        <f ca="1">position</f>
        <v/>
      </c>
      <c r="I3018" s="318"/>
      <c r="J3018" s="25"/>
      <c r="L3018" s="4"/>
      <c r="N3018" s="6"/>
      <c r="P3018" s="6"/>
      <c r="Q3018" s="5" t="str">
        <f ca="1">score</f>
        <v/>
      </c>
      <c r="R3018" s="58" t="str">
        <f ca="1">rescore</f>
        <v/>
      </c>
      <c r="S3018" s="11" t="str">
        <f ca="1">price</f>
        <v/>
      </c>
      <c r="U3018" s="4"/>
      <c r="V3018" s="4"/>
      <c r="W3018" s="221" t="str">
        <f ca="1">commission</f>
        <v/>
      </c>
      <c r="X3018" s="301"/>
    </row>
    <row r="3019" spans="1:24" x14ac:dyDescent="0.25">
      <c r="A3019" s="6" t="str">
        <f ca="1">no.</f>
        <v/>
      </c>
      <c r="E3019" s="4" t="str">
        <f ca="1">position</f>
        <v/>
      </c>
      <c r="I3019" s="318"/>
      <c r="J3019" s="25"/>
      <c r="L3019" s="4"/>
      <c r="N3019" s="6"/>
      <c r="P3019" s="6"/>
      <c r="Q3019" s="5" t="str">
        <f ca="1">score</f>
        <v/>
      </c>
      <c r="R3019" s="58" t="str">
        <f ca="1">rescore</f>
        <v/>
      </c>
      <c r="S3019" s="11" t="str">
        <f ca="1">price</f>
        <v/>
      </c>
      <c r="U3019" s="4"/>
      <c r="V3019" s="4"/>
      <c r="W3019" s="221" t="str">
        <f ca="1">commission</f>
        <v/>
      </c>
      <c r="X3019" s="301"/>
    </row>
    <row r="3020" spans="1:24" x14ac:dyDescent="0.25">
      <c r="A3020" s="6" t="str">
        <f ca="1">no.</f>
        <v/>
      </c>
      <c r="E3020" s="4" t="str">
        <f ca="1">position</f>
        <v/>
      </c>
      <c r="I3020" s="318"/>
      <c r="J3020" s="25"/>
      <c r="L3020" s="4"/>
      <c r="N3020" s="6"/>
      <c r="P3020" s="6"/>
      <c r="Q3020" s="5" t="str">
        <f ca="1">score</f>
        <v/>
      </c>
      <c r="R3020" s="58" t="str">
        <f ca="1">rescore</f>
        <v/>
      </c>
      <c r="S3020" s="11" t="str">
        <f ca="1">price</f>
        <v/>
      </c>
      <c r="U3020" s="4"/>
      <c r="V3020" s="4"/>
      <c r="W3020" s="221" t="str">
        <f ca="1">commission</f>
        <v/>
      </c>
      <c r="X3020" s="301"/>
    </row>
    <row r="3021" spans="1:24" x14ac:dyDescent="0.25">
      <c r="A3021" s="6" t="str">
        <f ca="1">no.</f>
        <v/>
      </c>
      <c r="E3021" s="4" t="str">
        <f ca="1">position</f>
        <v/>
      </c>
      <c r="I3021" s="318"/>
      <c r="J3021" s="25"/>
      <c r="L3021" s="4"/>
      <c r="N3021" s="6"/>
      <c r="P3021" s="6"/>
      <c r="Q3021" s="5" t="str">
        <f ca="1">score</f>
        <v/>
      </c>
      <c r="R3021" s="58" t="str">
        <f ca="1">rescore</f>
        <v/>
      </c>
      <c r="S3021" s="11" t="str">
        <f ca="1">price</f>
        <v/>
      </c>
      <c r="U3021" s="4"/>
      <c r="V3021" s="4"/>
      <c r="W3021" s="221" t="str">
        <f ca="1">commission</f>
        <v/>
      </c>
      <c r="X3021" s="301"/>
    </row>
    <row r="3022" spans="1:24" x14ac:dyDescent="0.25">
      <c r="A3022" s="6" t="str">
        <f ca="1">no.</f>
        <v/>
      </c>
      <c r="E3022" s="4" t="str">
        <f ca="1">position</f>
        <v/>
      </c>
      <c r="I3022" s="318"/>
      <c r="J3022" s="25"/>
      <c r="L3022" s="4"/>
      <c r="N3022" s="6"/>
      <c r="P3022" s="6"/>
      <c r="Q3022" s="5" t="str">
        <f ca="1">score</f>
        <v/>
      </c>
      <c r="R3022" s="58" t="str">
        <f ca="1">rescore</f>
        <v/>
      </c>
      <c r="S3022" s="11" t="str">
        <f ca="1">price</f>
        <v/>
      </c>
      <c r="U3022" s="4"/>
      <c r="V3022" s="4"/>
      <c r="W3022" s="221" t="str">
        <f ca="1">commission</f>
        <v/>
      </c>
      <c r="X3022" s="301"/>
    </row>
    <row r="3023" spans="1:24" x14ac:dyDescent="0.25">
      <c r="A3023" s="6" t="str">
        <f ca="1">no.</f>
        <v/>
      </c>
      <c r="E3023" s="4" t="str">
        <f ca="1">position</f>
        <v/>
      </c>
      <c r="I3023" s="318"/>
      <c r="J3023" s="25"/>
      <c r="L3023" s="4"/>
      <c r="N3023" s="6"/>
      <c r="P3023" s="6"/>
      <c r="Q3023" s="5" t="str">
        <f ca="1">score</f>
        <v/>
      </c>
      <c r="R3023" s="58" t="str">
        <f ca="1">rescore</f>
        <v/>
      </c>
      <c r="S3023" s="11" t="str">
        <f ca="1">price</f>
        <v/>
      </c>
      <c r="U3023" s="4"/>
      <c r="V3023" s="4"/>
      <c r="W3023" s="221" t="str">
        <f ca="1">commission</f>
        <v/>
      </c>
      <c r="X3023" s="301"/>
    </row>
    <row r="3024" spans="1:24" x14ac:dyDescent="0.25">
      <c r="A3024" s="6" t="str">
        <f ca="1">no.</f>
        <v/>
      </c>
      <c r="E3024" s="4" t="str">
        <f ca="1">position</f>
        <v/>
      </c>
      <c r="I3024" s="318"/>
      <c r="J3024" s="25"/>
      <c r="L3024" s="4"/>
      <c r="N3024" s="6"/>
      <c r="P3024" s="6"/>
      <c r="Q3024" s="5" t="str">
        <f ca="1">score</f>
        <v/>
      </c>
      <c r="R3024" s="58" t="str">
        <f ca="1">rescore</f>
        <v/>
      </c>
      <c r="S3024" s="11" t="str">
        <f ca="1">price</f>
        <v/>
      </c>
      <c r="U3024" s="4"/>
      <c r="V3024" s="4"/>
      <c r="W3024" s="221" t="str">
        <f ca="1">commission</f>
        <v/>
      </c>
      <c r="X3024" s="301"/>
    </row>
    <row r="3025" spans="1:24" x14ac:dyDescent="0.25">
      <c r="A3025" s="6" t="str">
        <f ca="1">no.</f>
        <v/>
      </c>
      <c r="E3025" s="4" t="str">
        <f ca="1">position</f>
        <v/>
      </c>
      <c r="I3025" s="318"/>
      <c r="J3025" s="25"/>
      <c r="L3025" s="4"/>
      <c r="N3025" s="6"/>
      <c r="P3025" s="6"/>
      <c r="Q3025" s="5" t="str">
        <f ca="1">score</f>
        <v/>
      </c>
      <c r="R3025" s="58" t="str">
        <f ca="1">rescore</f>
        <v/>
      </c>
      <c r="S3025" s="11" t="str">
        <f ca="1">price</f>
        <v/>
      </c>
      <c r="U3025" s="4"/>
      <c r="V3025" s="4"/>
      <c r="W3025" s="221" t="str">
        <f ca="1">commission</f>
        <v/>
      </c>
      <c r="X3025" s="301"/>
    </row>
    <row r="3026" spans="1:24" x14ac:dyDescent="0.25">
      <c r="A3026" s="6" t="str">
        <f ca="1">no.</f>
        <v/>
      </c>
      <c r="E3026" s="4" t="str">
        <f ca="1">position</f>
        <v/>
      </c>
      <c r="I3026" s="318"/>
      <c r="J3026" s="25"/>
      <c r="L3026" s="4"/>
      <c r="N3026" s="6"/>
      <c r="P3026" s="6"/>
      <c r="Q3026" s="5" t="str">
        <f ca="1">score</f>
        <v/>
      </c>
      <c r="R3026" s="58" t="str">
        <f ca="1">rescore</f>
        <v/>
      </c>
      <c r="S3026" s="11" t="str">
        <f ca="1">price</f>
        <v/>
      </c>
      <c r="U3026" s="4"/>
      <c r="V3026" s="4"/>
      <c r="W3026" s="221" t="str">
        <f ca="1">commission</f>
        <v/>
      </c>
      <c r="X3026" s="301"/>
    </row>
    <row r="3027" spans="1:24" x14ac:dyDescent="0.25">
      <c r="A3027" s="6" t="str">
        <f ca="1">no.</f>
        <v/>
      </c>
      <c r="E3027" s="4" t="str">
        <f ca="1">position</f>
        <v/>
      </c>
      <c r="I3027" s="318"/>
      <c r="J3027" s="25"/>
      <c r="L3027" s="4"/>
      <c r="N3027" s="6"/>
      <c r="P3027" s="6"/>
      <c r="Q3027" s="5" t="str">
        <f ca="1">score</f>
        <v/>
      </c>
      <c r="R3027" s="58" t="str">
        <f ca="1">rescore</f>
        <v/>
      </c>
      <c r="S3027" s="11" t="str">
        <f ca="1">price</f>
        <v/>
      </c>
      <c r="U3027" s="4"/>
      <c r="V3027" s="4"/>
      <c r="W3027" s="221" t="str">
        <f ca="1">commission</f>
        <v/>
      </c>
      <c r="X3027" s="301"/>
    </row>
    <row r="3028" spans="1:24" x14ac:dyDescent="0.25">
      <c r="A3028" s="6" t="str">
        <f ca="1">no.</f>
        <v/>
      </c>
      <c r="E3028" s="4" t="str">
        <f ca="1">position</f>
        <v/>
      </c>
      <c r="I3028" s="318"/>
      <c r="J3028" s="25"/>
      <c r="L3028" s="4"/>
      <c r="N3028" s="6"/>
      <c r="P3028" s="6"/>
      <c r="Q3028" s="5" t="str">
        <f ca="1">score</f>
        <v/>
      </c>
      <c r="R3028" s="58" t="str">
        <f ca="1">rescore</f>
        <v/>
      </c>
      <c r="S3028" s="11" t="str">
        <f ca="1">price</f>
        <v/>
      </c>
      <c r="U3028" s="4"/>
      <c r="V3028" s="4"/>
      <c r="W3028" s="221" t="str">
        <f ca="1">commission</f>
        <v/>
      </c>
      <c r="X3028" s="301"/>
    </row>
    <row r="3029" spans="1:24" x14ac:dyDescent="0.25">
      <c r="A3029" s="6" t="str">
        <f ca="1">no.</f>
        <v/>
      </c>
      <c r="E3029" s="4" t="str">
        <f ca="1">position</f>
        <v/>
      </c>
      <c r="I3029" s="318"/>
      <c r="J3029" s="25"/>
      <c r="L3029" s="4"/>
      <c r="N3029" s="6"/>
      <c r="P3029" s="6"/>
      <c r="Q3029" s="5" t="str">
        <f ca="1">score</f>
        <v/>
      </c>
      <c r="R3029" s="58" t="str">
        <f ca="1">rescore</f>
        <v/>
      </c>
      <c r="S3029" s="11" t="str">
        <f ca="1">price</f>
        <v/>
      </c>
      <c r="U3029" s="4"/>
      <c r="V3029" s="4"/>
      <c r="W3029" s="221" t="str">
        <f ca="1">commission</f>
        <v/>
      </c>
      <c r="X3029" s="301"/>
    </row>
    <row r="3030" spans="1:24" x14ac:dyDescent="0.25">
      <c r="A3030" s="6" t="str">
        <f ca="1">no.</f>
        <v/>
      </c>
      <c r="E3030" s="4" t="str">
        <f ca="1">position</f>
        <v/>
      </c>
      <c r="I3030" s="318"/>
      <c r="J3030" s="25"/>
      <c r="L3030" s="4"/>
      <c r="N3030" s="6"/>
      <c r="P3030" s="6"/>
      <c r="Q3030" s="5" t="str">
        <f ca="1">score</f>
        <v/>
      </c>
      <c r="R3030" s="58" t="str">
        <f ca="1">rescore</f>
        <v/>
      </c>
      <c r="S3030" s="11" t="str">
        <f ca="1">price</f>
        <v/>
      </c>
      <c r="U3030" s="4"/>
      <c r="V3030" s="4"/>
      <c r="W3030" s="221" t="str">
        <f ca="1">commission</f>
        <v/>
      </c>
      <c r="X3030" s="301"/>
    </row>
    <row r="3031" spans="1:24" x14ac:dyDescent="0.25">
      <c r="A3031" s="6" t="str">
        <f ca="1">no.</f>
        <v/>
      </c>
      <c r="E3031" s="4" t="str">
        <f ca="1">position</f>
        <v/>
      </c>
      <c r="I3031" s="318"/>
      <c r="J3031" s="25"/>
      <c r="L3031" s="4"/>
      <c r="N3031" s="6"/>
      <c r="P3031" s="6"/>
      <c r="Q3031" s="5" t="str">
        <f ca="1">score</f>
        <v/>
      </c>
      <c r="R3031" s="58" t="str">
        <f ca="1">rescore</f>
        <v/>
      </c>
      <c r="S3031" s="11" t="str">
        <f ca="1">price</f>
        <v/>
      </c>
      <c r="U3031" s="4"/>
      <c r="V3031" s="4"/>
      <c r="W3031" s="221" t="str">
        <f ca="1">commission</f>
        <v/>
      </c>
      <c r="X3031" s="301"/>
    </row>
    <row r="3032" spans="1:24" x14ac:dyDescent="0.25">
      <c r="A3032" s="6" t="str">
        <f ca="1">no.</f>
        <v/>
      </c>
      <c r="E3032" s="4" t="str">
        <f ca="1">position</f>
        <v/>
      </c>
      <c r="I3032" s="318"/>
      <c r="J3032" s="25"/>
      <c r="L3032" s="4"/>
      <c r="N3032" s="6"/>
      <c r="P3032" s="6"/>
      <c r="Q3032" s="5" t="str">
        <f ca="1">score</f>
        <v/>
      </c>
      <c r="R3032" s="58" t="str">
        <f ca="1">rescore</f>
        <v/>
      </c>
      <c r="S3032" s="11" t="str">
        <f ca="1">price</f>
        <v/>
      </c>
      <c r="U3032" s="4"/>
      <c r="V3032" s="4"/>
      <c r="W3032" s="221" t="str">
        <f ca="1">commission</f>
        <v/>
      </c>
      <c r="X3032" s="301"/>
    </row>
    <row r="3033" spans="1:24" x14ac:dyDescent="0.25">
      <c r="A3033" s="6" t="str">
        <f ca="1">no.</f>
        <v/>
      </c>
      <c r="E3033" s="4" t="str">
        <f ca="1">position</f>
        <v/>
      </c>
      <c r="I3033" s="318"/>
      <c r="J3033" s="25"/>
      <c r="L3033" s="4"/>
      <c r="N3033" s="6"/>
      <c r="P3033" s="6"/>
      <c r="Q3033" s="5" t="str">
        <f ca="1">score</f>
        <v/>
      </c>
      <c r="R3033" s="58" t="str">
        <f ca="1">rescore</f>
        <v/>
      </c>
      <c r="S3033" s="11" t="str">
        <f ca="1">price</f>
        <v/>
      </c>
      <c r="U3033" s="4"/>
      <c r="V3033" s="4"/>
      <c r="W3033" s="221" t="str">
        <f ca="1">commission</f>
        <v/>
      </c>
      <c r="X3033" s="301"/>
    </row>
    <row r="3034" spans="1:24" x14ac:dyDescent="0.25">
      <c r="A3034" s="6" t="str">
        <f ca="1">no.</f>
        <v/>
      </c>
      <c r="E3034" s="4" t="str">
        <f ca="1">position</f>
        <v/>
      </c>
      <c r="I3034" s="318"/>
      <c r="J3034" s="25"/>
      <c r="L3034" s="4"/>
      <c r="N3034" s="6"/>
      <c r="P3034" s="6"/>
      <c r="Q3034" s="5" t="str">
        <f ca="1">score</f>
        <v/>
      </c>
      <c r="R3034" s="58" t="str">
        <f ca="1">rescore</f>
        <v/>
      </c>
      <c r="S3034" s="11" t="str">
        <f ca="1">price</f>
        <v/>
      </c>
      <c r="U3034" s="4"/>
      <c r="V3034" s="4"/>
      <c r="W3034" s="221" t="str">
        <f ca="1">commission</f>
        <v/>
      </c>
      <c r="X3034" s="301"/>
    </row>
    <row r="3035" spans="1:24" x14ac:dyDescent="0.25">
      <c r="A3035" s="6" t="str">
        <f ca="1">no.</f>
        <v/>
      </c>
      <c r="E3035" s="4" t="str">
        <f ca="1">position</f>
        <v/>
      </c>
      <c r="I3035" s="318"/>
      <c r="J3035" s="25"/>
      <c r="L3035" s="4"/>
      <c r="N3035" s="6"/>
      <c r="P3035" s="6"/>
      <c r="Q3035" s="5" t="str">
        <f ca="1">score</f>
        <v/>
      </c>
      <c r="R3035" s="58" t="str">
        <f ca="1">rescore</f>
        <v/>
      </c>
      <c r="S3035" s="11" t="str">
        <f ca="1">price</f>
        <v/>
      </c>
      <c r="U3035" s="4"/>
      <c r="V3035" s="4"/>
      <c r="W3035" s="221" t="str">
        <f ca="1">commission</f>
        <v/>
      </c>
      <c r="X3035" s="301"/>
    </row>
    <row r="3036" spans="1:24" x14ac:dyDescent="0.25">
      <c r="A3036" s="6" t="str">
        <f ca="1">no.</f>
        <v/>
      </c>
      <c r="E3036" s="4" t="str">
        <f ca="1">position</f>
        <v/>
      </c>
      <c r="I3036" s="318"/>
      <c r="J3036" s="25"/>
      <c r="L3036" s="4"/>
      <c r="N3036" s="6"/>
      <c r="P3036" s="6"/>
      <c r="Q3036" s="5" t="str">
        <f ca="1">score</f>
        <v/>
      </c>
      <c r="R3036" s="58" t="str">
        <f ca="1">rescore</f>
        <v/>
      </c>
      <c r="S3036" s="11" t="str">
        <f ca="1">price</f>
        <v/>
      </c>
      <c r="U3036" s="4"/>
      <c r="V3036" s="4"/>
      <c r="W3036" s="221" t="str">
        <f ca="1">commission</f>
        <v/>
      </c>
      <c r="X3036" s="301"/>
    </row>
    <row r="3037" spans="1:24" x14ac:dyDescent="0.25">
      <c r="A3037" s="6" t="str">
        <f ca="1">no.</f>
        <v/>
      </c>
      <c r="E3037" s="4" t="str">
        <f ca="1">position</f>
        <v/>
      </c>
      <c r="I3037" s="318"/>
      <c r="J3037" s="25"/>
      <c r="L3037" s="4"/>
      <c r="N3037" s="6"/>
      <c r="P3037" s="6"/>
      <c r="Q3037" s="5" t="str">
        <f ca="1">score</f>
        <v/>
      </c>
      <c r="R3037" s="58" t="str">
        <f ca="1">rescore</f>
        <v/>
      </c>
      <c r="S3037" s="11" t="str">
        <f ca="1">price</f>
        <v/>
      </c>
      <c r="U3037" s="4"/>
      <c r="V3037" s="4"/>
      <c r="W3037" s="221" t="str">
        <f ca="1">commission</f>
        <v/>
      </c>
      <c r="X3037" s="301"/>
    </row>
    <row r="3038" spans="1:24" x14ac:dyDescent="0.25">
      <c r="A3038" s="6" t="str">
        <f ca="1">no.</f>
        <v/>
      </c>
      <c r="E3038" s="4" t="str">
        <f ca="1">position</f>
        <v/>
      </c>
      <c r="I3038" s="318"/>
      <c r="J3038" s="25"/>
      <c r="L3038" s="4"/>
      <c r="N3038" s="6"/>
      <c r="P3038" s="6"/>
      <c r="Q3038" s="5" t="str">
        <f ca="1">score</f>
        <v/>
      </c>
      <c r="R3038" s="58" t="str">
        <f ca="1">rescore</f>
        <v/>
      </c>
      <c r="S3038" s="11" t="str">
        <f ca="1">price</f>
        <v/>
      </c>
      <c r="U3038" s="4"/>
      <c r="V3038" s="4"/>
      <c r="W3038" s="221" t="str">
        <f ca="1">commission</f>
        <v/>
      </c>
      <c r="X3038" s="301"/>
    </row>
    <row r="3039" spans="1:24" x14ac:dyDescent="0.25">
      <c r="A3039" s="6" t="str">
        <f ca="1">no.</f>
        <v/>
      </c>
      <c r="E3039" s="4" t="str">
        <f ca="1">position</f>
        <v/>
      </c>
      <c r="I3039" s="318"/>
      <c r="J3039" s="25"/>
      <c r="L3039" s="4"/>
      <c r="N3039" s="6"/>
      <c r="P3039" s="6"/>
      <c r="Q3039" s="5" t="str">
        <f ca="1">score</f>
        <v/>
      </c>
      <c r="R3039" s="58" t="str">
        <f ca="1">rescore</f>
        <v/>
      </c>
      <c r="S3039" s="11" t="str">
        <f ca="1">price</f>
        <v/>
      </c>
      <c r="U3039" s="4"/>
      <c r="V3039" s="4"/>
      <c r="W3039" s="221" t="str">
        <f ca="1">commission</f>
        <v/>
      </c>
      <c r="X3039" s="301"/>
    </row>
    <row r="3040" spans="1:24" x14ac:dyDescent="0.25">
      <c r="A3040" s="6" t="str">
        <f ca="1">no.</f>
        <v/>
      </c>
      <c r="E3040" s="4" t="str">
        <f ca="1">position</f>
        <v/>
      </c>
      <c r="I3040" s="318"/>
      <c r="J3040" s="25"/>
      <c r="L3040" s="4"/>
      <c r="N3040" s="6"/>
      <c r="P3040" s="6"/>
      <c r="Q3040" s="5" t="str">
        <f ca="1">score</f>
        <v/>
      </c>
      <c r="R3040" s="58" t="str">
        <f ca="1">rescore</f>
        <v/>
      </c>
      <c r="S3040" s="11" t="str">
        <f ca="1">price</f>
        <v/>
      </c>
      <c r="U3040" s="4"/>
      <c r="V3040" s="4"/>
      <c r="W3040" s="221" t="str">
        <f ca="1">commission</f>
        <v/>
      </c>
      <c r="X3040" s="301"/>
    </row>
    <row r="3041" spans="1:24" x14ac:dyDescent="0.25">
      <c r="A3041" s="6" t="str">
        <f ca="1">no.</f>
        <v/>
      </c>
      <c r="E3041" s="4" t="str">
        <f ca="1">position</f>
        <v/>
      </c>
      <c r="I3041" s="318"/>
      <c r="J3041" s="25"/>
      <c r="L3041" s="4"/>
      <c r="N3041" s="6"/>
      <c r="P3041" s="6"/>
      <c r="Q3041" s="5" t="str">
        <f ca="1">score</f>
        <v/>
      </c>
      <c r="R3041" s="58" t="str">
        <f ca="1">rescore</f>
        <v/>
      </c>
      <c r="S3041" s="11" t="str">
        <f ca="1">price</f>
        <v/>
      </c>
      <c r="U3041" s="4"/>
      <c r="V3041" s="4"/>
      <c r="W3041" s="221" t="str">
        <f ca="1">commission</f>
        <v/>
      </c>
      <c r="X3041" s="301"/>
    </row>
    <row r="3042" spans="1:24" x14ac:dyDescent="0.25">
      <c r="A3042" s="6" t="str">
        <f ca="1">no.</f>
        <v/>
      </c>
      <c r="E3042" s="4" t="str">
        <f ca="1">position</f>
        <v/>
      </c>
      <c r="I3042" s="318"/>
      <c r="J3042" s="25"/>
      <c r="L3042" s="4"/>
      <c r="N3042" s="6"/>
      <c r="P3042" s="6"/>
      <c r="Q3042" s="5" t="str">
        <f ca="1">score</f>
        <v/>
      </c>
      <c r="R3042" s="58" t="str">
        <f ca="1">rescore</f>
        <v/>
      </c>
      <c r="S3042" s="11" t="str">
        <f ca="1">price</f>
        <v/>
      </c>
      <c r="U3042" s="4"/>
      <c r="V3042" s="4"/>
      <c r="W3042" s="221" t="str">
        <f ca="1">commission</f>
        <v/>
      </c>
      <c r="X3042" s="301"/>
    </row>
    <row r="3043" spans="1:24" x14ac:dyDescent="0.25">
      <c r="A3043" s="6" t="str">
        <f ca="1">no.</f>
        <v/>
      </c>
      <c r="E3043" s="4" t="str">
        <f ca="1">position</f>
        <v/>
      </c>
      <c r="I3043" s="318"/>
      <c r="J3043" s="25"/>
      <c r="L3043" s="4"/>
      <c r="N3043" s="6"/>
      <c r="P3043" s="6"/>
      <c r="Q3043" s="5" t="str">
        <f ca="1">score</f>
        <v/>
      </c>
      <c r="R3043" s="58" t="str">
        <f ca="1">rescore</f>
        <v/>
      </c>
      <c r="S3043" s="11" t="str">
        <f ca="1">price</f>
        <v/>
      </c>
      <c r="U3043" s="4"/>
      <c r="V3043" s="4"/>
      <c r="W3043" s="221" t="str">
        <f ca="1">commission</f>
        <v/>
      </c>
      <c r="X3043" s="301"/>
    </row>
    <row r="3044" spans="1:24" x14ac:dyDescent="0.25">
      <c r="A3044" s="6" t="str">
        <f ca="1">no.</f>
        <v/>
      </c>
      <c r="E3044" s="4" t="str">
        <f ca="1">position</f>
        <v/>
      </c>
      <c r="I3044" s="318"/>
      <c r="J3044" s="25"/>
      <c r="L3044" s="4"/>
      <c r="N3044" s="6"/>
      <c r="P3044" s="6"/>
      <c r="Q3044" s="5" t="str">
        <f ca="1">score</f>
        <v/>
      </c>
      <c r="R3044" s="58" t="str">
        <f ca="1">rescore</f>
        <v/>
      </c>
      <c r="S3044" s="11" t="str">
        <f ca="1">price</f>
        <v/>
      </c>
      <c r="U3044" s="4"/>
      <c r="V3044" s="4"/>
      <c r="W3044" s="221" t="str">
        <f ca="1">commission</f>
        <v/>
      </c>
      <c r="X3044" s="301"/>
    </row>
    <row r="3045" spans="1:24" x14ac:dyDescent="0.25">
      <c r="A3045" s="6" t="str">
        <f ca="1">no.</f>
        <v/>
      </c>
      <c r="E3045" s="4" t="str">
        <f ca="1">position</f>
        <v/>
      </c>
      <c r="I3045" s="318"/>
      <c r="J3045" s="25"/>
      <c r="L3045" s="4"/>
      <c r="N3045" s="6"/>
      <c r="P3045" s="6"/>
      <c r="Q3045" s="5" t="str">
        <f ca="1">score</f>
        <v/>
      </c>
      <c r="R3045" s="58" t="str">
        <f ca="1">rescore</f>
        <v/>
      </c>
      <c r="S3045" s="11" t="str">
        <f ca="1">price</f>
        <v/>
      </c>
      <c r="U3045" s="4"/>
      <c r="V3045" s="4"/>
      <c r="W3045" s="221" t="str">
        <f ca="1">commission</f>
        <v/>
      </c>
      <c r="X3045" s="301"/>
    </row>
    <row r="3046" spans="1:24" x14ac:dyDescent="0.25">
      <c r="A3046" s="6" t="str">
        <f ca="1">no.</f>
        <v/>
      </c>
      <c r="E3046" s="4" t="str">
        <f ca="1">position</f>
        <v/>
      </c>
      <c r="I3046" s="318"/>
      <c r="J3046" s="25"/>
      <c r="L3046" s="4"/>
      <c r="N3046" s="6"/>
      <c r="P3046" s="6"/>
      <c r="Q3046" s="5" t="str">
        <f ca="1">score</f>
        <v/>
      </c>
      <c r="R3046" s="58" t="str">
        <f ca="1">rescore</f>
        <v/>
      </c>
      <c r="S3046" s="11" t="str">
        <f ca="1">price</f>
        <v/>
      </c>
      <c r="U3046" s="4"/>
      <c r="V3046" s="4"/>
      <c r="W3046" s="221" t="str">
        <f ca="1">commission</f>
        <v/>
      </c>
      <c r="X3046" s="301"/>
    </row>
    <row r="3047" spans="1:24" x14ac:dyDescent="0.25">
      <c r="A3047" s="6" t="str">
        <f ca="1">no.</f>
        <v/>
      </c>
      <c r="E3047" s="4" t="str">
        <f ca="1">position</f>
        <v/>
      </c>
      <c r="I3047" s="318"/>
      <c r="J3047" s="25"/>
      <c r="L3047" s="4"/>
      <c r="N3047" s="6"/>
      <c r="P3047" s="6"/>
      <c r="Q3047" s="5" t="str">
        <f ca="1">score</f>
        <v/>
      </c>
      <c r="R3047" s="58" t="str">
        <f ca="1">rescore</f>
        <v/>
      </c>
      <c r="S3047" s="11" t="str">
        <f ca="1">price</f>
        <v/>
      </c>
      <c r="U3047" s="4"/>
      <c r="V3047" s="4"/>
      <c r="W3047" s="221" t="str">
        <f ca="1">commission</f>
        <v/>
      </c>
      <c r="X3047" s="301"/>
    </row>
    <row r="3048" spans="1:24" x14ac:dyDescent="0.25">
      <c r="A3048" s="6" t="str">
        <f ca="1">no.</f>
        <v/>
      </c>
      <c r="E3048" s="4" t="str">
        <f ca="1">position</f>
        <v/>
      </c>
      <c r="I3048" s="318"/>
      <c r="J3048" s="25"/>
      <c r="L3048" s="4"/>
      <c r="N3048" s="6"/>
      <c r="P3048" s="6"/>
      <c r="Q3048" s="5" t="str">
        <f ca="1">score</f>
        <v/>
      </c>
      <c r="R3048" s="58" t="str">
        <f ca="1">rescore</f>
        <v/>
      </c>
      <c r="S3048" s="11" t="str">
        <f ca="1">price</f>
        <v/>
      </c>
      <c r="U3048" s="4"/>
      <c r="V3048" s="4"/>
      <c r="W3048" s="221" t="str">
        <f ca="1">commission</f>
        <v/>
      </c>
      <c r="X3048" s="301"/>
    </row>
    <row r="3049" spans="1:24" x14ac:dyDescent="0.25">
      <c r="A3049" s="6" t="str">
        <f ca="1">no.</f>
        <v/>
      </c>
      <c r="E3049" s="4" t="str">
        <f ca="1">position</f>
        <v/>
      </c>
      <c r="I3049" s="318"/>
      <c r="J3049" s="25"/>
      <c r="L3049" s="4"/>
      <c r="N3049" s="6"/>
      <c r="P3049" s="6"/>
      <c r="Q3049" s="5" t="str">
        <f ca="1">score</f>
        <v/>
      </c>
      <c r="R3049" s="58" t="str">
        <f ca="1">rescore</f>
        <v/>
      </c>
      <c r="S3049" s="11" t="str">
        <f ca="1">price</f>
        <v/>
      </c>
      <c r="U3049" s="4"/>
      <c r="V3049" s="4"/>
      <c r="W3049" s="221" t="str">
        <f ca="1">commission</f>
        <v/>
      </c>
      <c r="X3049" s="301"/>
    </row>
    <row r="3050" spans="1:24" x14ac:dyDescent="0.25">
      <c r="A3050" s="6" t="str">
        <f ca="1">no.</f>
        <v/>
      </c>
      <c r="E3050" s="4" t="str">
        <f ca="1">position</f>
        <v/>
      </c>
      <c r="I3050" s="318"/>
      <c r="J3050" s="25"/>
      <c r="L3050" s="4"/>
      <c r="N3050" s="6"/>
      <c r="P3050" s="6"/>
      <c r="Q3050" s="5" t="str">
        <f ca="1">score</f>
        <v/>
      </c>
      <c r="R3050" s="58" t="str">
        <f ca="1">rescore</f>
        <v/>
      </c>
      <c r="S3050" s="11" t="str">
        <f ca="1">price</f>
        <v/>
      </c>
      <c r="U3050" s="4"/>
      <c r="V3050" s="4"/>
      <c r="W3050" s="221" t="str">
        <f ca="1">commission</f>
        <v/>
      </c>
      <c r="X3050" s="301"/>
    </row>
    <row r="3051" spans="1:24" x14ac:dyDescent="0.25">
      <c r="A3051" s="6" t="str">
        <f ca="1">no.</f>
        <v/>
      </c>
      <c r="E3051" s="4" t="str">
        <f ca="1">position</f>
        <v/>
      </c>
      <c r="I3051" s="318"/>
      <c r="J3051" s="25"/>
      <c r="L3051" s="4"/>
      <c r="N3051" s="6"/>
      <c r="P3051" s="6"/>
      <c r="Q3051" s="5" t="str">
        <f ca="1">score</f>
        <v/>
      </c>
      <c r="R3051" s="58" t="str">
        <f ca="1">rescore</f>
        <v/>
      </c>
      <c r="S3051" s="11" t="str">
        <f ca="1">price</f>
        <v/>
      </c>
      <c r="U3051" s="4"/>
      <c r="V3051" s="4"/>
      <c r="W3051" s="221" t="str">
        <f ca="1">commission</f>
        <v/>
      </c>
      <c r="X3051" s="301"/>
    </row>
    <row r="3052" spans="1:24" x14ac:dyDescent="0.25">
      <c r="A3052" s="6" t="str">
        <f ca="1">no.</f>
        <v/>
      </c>
      <c r="E3052" s="4" t="str">
        <f ca="1">position</f>
        <v/>
      </c>
      <c r="I3052" s="318"/>
      <c r="J3052" s="25"/>
      <c r="L3052" s="4"/>
      <c r="N3052" s="6"/>
      <c r="P3052" s="6"/>
      <c r="Q3052" s="5" t="str">
        <f ca="1">score</f>
        <v/>
      </c>
      <c r="R3052" s="58" t="str">
        <f ca="1">rescore</f>
        <v/>
      </c>
      <c r="S3052" s="11" t="str">
        <f ca="1">price</f>
        <v/>
      </c>
      <c r="U3052" s="4"/>
      <c r="V3052" s="4"/>
      <c r="W3052" s="221" t="str">
        <f ca="1">commission</f>
        <v/>
      </c>
      <c r="X3052" s="301"/>
    </row>
    <row r="3053" spans="1:24" x14ac:dyDescent="0.25">
      <c r="A3053" s="6" t="str">
        <f ca="1">no.</f>
        <v/>
      </c>
      <c r="E3053" s="4" t="str">
        <f ca="1">position</f>
        <v/>
      </c>
      <c r="I3053" s="318"/>
      <c r="J3053" s="25"/>
      <c r="L3053" s="4"/>
      <c r="N3053" s="6"/>
      <c r="P3053" s="6"/>
      <c r="Q3053" s="5" t="str">
        <f ca="1">score</f>
        <v/>
      </c>
      <c r="R3053" s="58" t="str">
        <f ca="1">rescore</f>
        <v/>
      </c>
      <c r="S3053" s="11" t="str">
        <f ca="1">price</f>
        <v/>
      </c>
      <c r="U3053" s="4"/>
      <c r="V3053" s="4"/>
      <c r="W3053" s="221" t="str">
        <f ca="1">commission</f>
        <v/>
      </c>
      <c r="X3053" s="301"/>
    </row>
    <row r="3054" spans="1:24" x14ac:dyDescent="0.25">
      <c r="A3054" s="6" t="str">
        <f ca="1">no.</f>
        <v/>
      </c>
      <c r="E3054" s="4" t="str">
        <f ca="1">position</f>
        <v/>
      </c>
      <c r="I3054" s="318"/>
      <c r="J3054" s="25"/>
      <c r="L3054" s="4"/>
      <c r="N3054" s="6"/>
      <c r="P3054" s="6"/>
      <c r="Q3054" s="5" t="str">
        <f ca="1">score</f>
        <v/>
      </c>
      <c r="R3054" s="58" t="str">
        <f ca="1">rescore</f>
        <v/>
      </c>
      <c r="S3054" s="11" t="str">
        <f ca="1">price</f>
        <v/>
      </c>
      <c r="U3054" s="4"/>
      <c r="V3054" s="4"/>
      <c r="W3054" s="221" t="str">
        <f ca="1">commission</f>
        <v/>
      </c>
      <c r="X3054" s="301"/>
    </row>
    <row r="3055" spans="1:24" x14ac:dyDescent="0.25">
      <c r="A3055" s="6" t="str">
        <f ca="1">no.</f>
        <v/>
      </c>
      <c r="E3055" s="4" t="str">
        <f ca="1">position</f>
        <v/>
      </c>
      <c r="I3055" s="318"/>
      <c r="J3055" s="25"/>
      <c r="L3055" s="4"/>
      <c r="N3055" s="6"/>
      <c r="P3055" s="6"/>
      <c r="Q3055" s="5" t="str">
        <f ca="1">score</f>
        <v/>
      </c>
      <c r="R3055" s="58" t="str">
        <f ca="1">rescore</f>
        <v/>
      </c>
      <c r="S3055" s="11" t="str">
        <f ca="1">price</f>
        <v/>
      </c>
      <c r="U3055" s="4"/>
      <c r="V3055" s="4"/>
      <c r="W3055" s="221" t="str">
        <f ca="1">commission</f>
        <v/>
      </c>
      <c r="X3055" s="301"/>
    </row>
    <row r="3056" spans="1:24" x14ac:dyDescent="0.25">
      <c r="A3056" s="6" t="str">
        <f ca="1">no.</f>
        <v/>
      </c>
      <c r="E3056" s="4" t="str">
        <f ca="1">position</f>
        <v/>
      </c>
      <c r="I3056" s="318"/>
      <c r="J3056" s="25"/>
      <c r="L3056" s="4"/>
      <c r="N3056" s="6"/>
      <c r="P3056" s="6"/>
      <c r="Q3056" s="5" t="str">
        <f ca="1">score</f>
        <v/>
      </c>
      <c r="R3056" s="58" t="str">
        <f ca="1">rescore</f>
        <v/>
      </c>
      <c r="S3056" s="11" t="str">
        <f ca="1">price</f>
        <v/>
      </c>
      <c r="U3056" s="4"/>
      <c r="V3056" s="4"/>
      <c r="W3056" s="221" t="str">
        <f ca="1">commission</f>
        <v/>
      </c>
      <c r="X3056" s="301"/>
    </row>
    <row r="3057" spans="1:24" x14ac:dyDescent="0.25">
      <c r="A3057" s="6" t="str">
        <f ca="1">no.</f>
        <v/>
      </c>
      <c r="E3057" s="4" t="str">
        <f ca="1">position</f>
        <v/>
      </c>
      <c r="I3057" s="318"/>
      <c r="J3057" s="25"/>
      <c r="L3057" s="4"/>
      <c r="N3057" s="6"/>
      <c r="P3057" s="6"/>
      <c r="Q3057" s="5" t="str">
        <f ca="1">score</f>
        <v/>
      </c>
      <c r="R3057" s="58" t="str">
        <f ca="1">rescore</f>
        <v/>
      </c>
      <c r="S3057" s="11" t="str">
        <f ca="1">price</f>
        <v/>
      </c>
      <c r="U3057" s="4"/>
      <c r="V3057" s="4"/>
      <c r="W3057" s="221" t="str">
        <f ca="1">commission</f>
        <v/>
      </c>
      <c r="X3057" s="301"/>
    </row>
    <row r="3058" spans="1:24" x14ac:dyDescent="0.25">
      <c r="A3058" s="6" t="str">
        <f ca="1">no.</f>
        <v/>
      </c>
      <c r="E3058" s="4" t="str">
        <f ca="1">position</f>
        <v/>
      </c>
      <c r="I3058" s="318"/>
      <c r="J3058" s="25"/>
      <c r="L3058" s="4"/>
      <c r="N3058" s="6"/>
      <c r="P3058" s="6"/>
      <c r="Q3058" s="5" t="str">
        <f ca="1">score</f>
        <v/>
      </c>
      <c r="R3058" s="58" t="str">
        <f ca="1">rescore</f>
        <v/>
      </c>
      <c r="S3058" s="11" t="str">
        <f ca="1">price</f>
        <v/>
      </c>
      <c r="U3058" s="4"/>
      <c r="V3058" s="4"/>
      <c r="W3058" s="221" t="str">
        <f ca="1">commission</f>
        <v/>
      </c>
      <c r="X3058" s="301"/>
    </row>
    <row r="3059" spans="1:24" x14ac:dyDescent="0.25">
      <c r="A3059" s="6" t="str">
        <f ca="1">no.</f>
        <v/>
      </c>
      <c r="E3059" s="4" t="str">
        <f ca="1">position</f>
        <v/>
      </c>
      <c r="I3059" s="318"/>
      <c r="J3059" s="25"/>
      <c r="L3059" s="4"/>
      <c r="N3059" s="6"/>
      <c r="P3059" s="6"/>
      <c r="Q3059" s="5" t="str">
        <f ca="1">score</f>
        <v/>
      </c>
      <c r="R3059" s="58" t="str">
        <f ca="1">rescore</f>
        <v/>
      </c>
      <c r="S3059" s="11" t="str">
        <f ca="1">price</f>
        <v/>
      </c>
      <c r="U3059" s="4"/>
      <c r="V3059" s="4"/>
      <c r="W3059" s="221" t="str">
        <f ca="1">commission</f>
        <v/>
      </c>
      <c r="X3059" s="301"/>
    </row>
    <row r="3060" spans="1:24" x14ac:dyDescent="0.25">
      <c r="A3060" s="6" t="str">
        <f ca="1">no.</f>
        <v/>
      </c>
      <c r="E3060" s="4" t="str">
        <f ca="1">position</f>
        <v/>
      </c>
      <c r="I3060" s="318"/>
      <c r="J3060" s="25"/>
      <c r="L3060" s="4"/>
      <c r="N3060" s="6"/>
      <c r="P3060" s="6"/>
      <c r="Q3060" s="5" t="str">
        <f ca="1">score</f>
        <v/>
      </c>
      <c r="R3060" s="58" t="str">
        <f ca="1">rescore</f>
        <v/>
      </c>
      <c r="S3060" s="11" t="str">
        <f ca="1">price</f>
        <v/>
      </c>
      <c r="U3060" s="4"/>
      <c r="V3060" s="4"/>
      <c r="W3060" s="221" t="str">
        <f ca="1">commission</f>
        <v/>
      </c>
      <c r="X3060" s="301"/>
    </row>
    <row r="3061" spans="1:24" x14ac:dyDescent="0.25">
      <c r="A3061" s="6" t="str">
        <f ca="1">no.</f>
        <v/>
      </c>
      <c r="E3061" s="4" t="str">
        <f ca="1">position</f>
        <v/>
      </c>
      <c r="I3061" s="318"/>
      <c r="J3061" s="25"/>
      <c r="L3061" s="4"/>
      <c r="N3061" s="6"/>
      <c r="P3061" s="6"/>
      <c r="Q3061" s="5" t="str">
        <f ca="1">score</f>
        <v/>
      </c>
      <c r="R3061" s="58" t="str">
        <f ca="1">rescore</f>
        <v/>
      </c>
      <c r="S3061" s="11" t="str">
        <f ca="1">price</f>
        <v/>
      </c>
      <c r="U3061" s="4"/>
      <c r="V3061" s="4"/>
      <c r="W3061" s="221" t="str">
        <f ca="1">commission</f>
        <v/>
      </c>
      <c r="X3061" s="301"/>
    </row>
    <row r="3062" spans="1:24" x14ac:dyDescent="0.25">
      <c r="A3062" s="6" t="str">
        <f ca="1">no.</f>
        <v/>
      </c>
      <c r="E3062" s="4" t="str">
        <f ca="1">position</f>
        <v/>
      </c>
      <c r="I3062" s="318"/>
      <c r="J3062" s="25"/>
      <c r="L3062" s="4"/>
      <c r="N3062" s="6"/>
      <c r="P3062" s="6"/>
      <c r="Q3062" s="5" t="str">
        <f ca="1">score</f>
        <v/>
      </c>
      <c r="R3062" s="58" t="str">
        <f ca="1">rescore</f>
        <v/>
      </c>
      <c r="S3062" s="11" t="str">
        <f ca="1">price</f>
        <v/>
      </c>
      <c r="U3062" s="4"/>
      <c r="V3062" s="4"/>
      <c r="W3062" s="221" t="str">
        <f ca="1">commission</f>
        <v/>
      </c>
      <c r="X3062" s="301"/>
    </row>
    <row r="3063" spans="1:24" x14ac:dyDescent="0.25">
      <c r="A3063" s="6" t="str">
        <f ca="1">no.</f>
        <v/>
      </c>
      <c r="E3063" s="4" t="str">
        <f ca="1">position</f>
        <v/>
      </c>
      <c r="I3063" s="318"/>
      <c r="J3063" s="25"/>
      <c r="L3063" s="4"/>
      <c r="N3063" s="6"/>
      <c r="P3063" s="6"/>
      <c r="Q3063" s="5" t="str">
        <f ca="1">score</f>
        <v/>
      </c>
      <c r="R3063" s="58" t="str">
        <f ca="1">rescore</f>
        <v/>
      </c>
      <c r="S3063" s="11" t="str">
        <f ca="1">price</f>
        <v/>
      </c>
      <c r="U3063" s="4"/>
      <c r="V3063" s="4"/>
      <c r="W3063" s="221" t="str">
        <f ca="1">commission</f>
        <v/>
      </c>
      <c r="X3063" s="301"/>
    </row>
    <row r="3064" spans="1:24" x14ac:dyDescent="0.25">
      <c r="A3064" s="6" t="str">
        <f ca="1">no.</f>
        <v/>
      </c>
      <c r="E3064" s="4" t="str">
        <f ca="1">position</f>
        <v/>
      </c>
      <c r="I3064" s="318"/>
      <c r="J3064" s="25"/>
      <c r="L3064" s="4"/>
      <c r="N3064" s="6"/>
      <c r="P3064" s="6"/>
      <c r="Q3064" s="5" t="str">
        <f ca="1">score</f>
        <v/>
      </c>
      <c r="R3064" s="58" t="str">
        <f ca="1">rescore</f>
        <v/>
      </c>
      <c r="S3064" s="11" t="str">
        <f ca="1">price</f>
        <v/>
      </c>
      <c r="U3064" s="4"/>
      <c r="V3064" s="4"/>
      <c r="W3064" s="221" t="str">
        <f ca="1">commission</f>
        <v/>
      </c>
      <c r="X3064" s="301"/>
    </row>
    <row r="3065" spans="1:24" x14ac:dyDescent="0.25">
      <c r="A3065" s="6" t="str">
        <f ca="1">no.</f>
        <v/>
      </c>
      <c r="E3065" s="4" t="str">
        <f ca="1">position</f>
        <v/>
      </c>
      <c r="I3065" s="318"/>
      <c r="J3065" s="25"/>
      <c r="L3065" s="4"/>
      <c r="N3065" s="6"/>
      <c r="P3065" s="6"/>
      <c r="Q3065" s="5" t="str">
        <f ca="1">score</f>
        <v/>
      </c>
      <c r="R3065" s="58" t="str">
        <f ca="1">rescore</f>
        <v/>
      </c>
      <c r="S3065" s="11" t="str">
        <f ca="1">price</f>
        <v/>
      </c>
      <c r="U3065" s="4"/>
      <c r="V3065" s="4"/>
      <c r="W3065" s="221" t="str">
        <f ca="1">commission</f>
        <v/>
      </c>
      <c r="X3065" s="301"/>
    </row>
    <row r="3066" spans="1:24" x14ac:dyDescent="0.25">
      <c r="A3066" s="6" t="str">
        <f ca="1">no.</f>
        <v/>
      </c>
      <c r="E3066" s="4" t="str">
        <f ca="1">position</f>
        <v/>
      </c>
      <c r="I3066" s="318"/>
      <c r="J3066" s="25"/>
      <c r="L3066" s="4"/>
      <c r="N3066" s="6"/>
      <c r="P3066" s="6"/>
      <c r="Q3066" s="5" t="str">
        <f ca="1">score</f>
        <v/>
      </c>
      <c r="R3066" s="58" t="str">
        <f ca="1">rescore</f>
        <v/>
      </c>
      <c r="S3066" s="11" t="str">
        <f ca="1">price</f>
        <v/>
      </c>
      <c r="U3066" s="4"/>
      <c r="V3066" s="4"/>
      <c r="W3066" s="221" t="str">
        <f ca="1">commission</f>
        <v/>
      </c>
      <c r="X3066" s="301"/>
    </row>
    <row r="3067" spans="1:24" x14ac:dyDescent="0.25">
      <c r="A3067" s="6" t="str">
        <f ca="1">no.</f>
        <v/>
      </c>
      <c r="E3067" s="4" t="str">
        <f ca="1">position</f>
        <v/>
      </c>
      <c r="I3067" s="318"/>
      <c r="J3067" s="25"/>
      <c r="L3067" s="4"/>
      <c r="N3067" s="6"/>
      <c r="P3067" s="6"/>
      <c r="Q3067" s="5" t="str">
        <f ca="1">score</f>
        <v/>
      </c>
      <c r="R3067" s="58" t="str">
        <f ca="1">rescore</f>
        <v/>
      </c>
      <c r="S3067" s="11" t="str">
        <f ca="1">price</f>
        <v/>
      </c>
      <c r="U3067" s="4"/>
      <c r="V3067" s="4"/>
      <c r="W3067" s="221" t="str">
        <f ca="1">commission</f>
        <v/>
      </c>
      <c r="X3067" s="301"/>
    </row>
    <row r="3068" spans="1:24" x14ac:dyDescent="0.25">
      <c r="A3068" s="6" t="str">
        <f ca="1">no.</f>
        <v/>
      </c>
      <c r="E3068" s="4" t="str">
        <f ca="1">position</f>
        <v/>
      </c>
      <c r="I3068" s="318"/>
      <c r="J3068" s="25"/>
      <c r="L3068" s="4"/>
      <c r="N3068" s="6"/>
      <c r="P3068" s="6"/>
      <c r="Q3068" s="5" t="str">
        <f ca="1">score</f>
        <v/>
      </c>
      <c r="R3068" s="58" t="str">
        <f ca="1">rescore</f>
        <v/>
      </c>
      <c r="S3068" s="11" t="str">
        <f ca="1">price</f>
        <v/>
      </c>
      <c r="U3068" s="4"/>
      <c r="V3068" s="4"/>
      <c r="W3068" s="221" t="str">
        <f ca="1">commission</f>
        <v/>
      </c>
      <c r="X3068" s="301"/>
    </row>
    <row r="3069" spans="1:24" x14ac:dyDescent="0.25">
      <c r="A3069" s="6" t="str">
        <f ca="1">no.</f>
        <v/>
      </c>
      <c r="E3069" s="4" t="str">
        <f ca="1">position</f>
        <v/>
      </c>
      <c r="I3069" s="318"/>
      <c r="J3069" s="25"/>
      <c r="L3069" s="4"/>
      <c r="N3069" s="6"/>
      <c r="P3069" s="6"/>
      <c r="Q3069" s="5" t="str">
        <f ca="1">score</f>
        <v/>
      </c>
      <c r="R3069" s="58" t="str">
        <f ca="1">rescore</f>
        <v/>
      </c>
      <c r="S3069" s="11" t="str">
        <f ca="1">price</f>
        <v/>
      </c>
      <c r="U3069" s="4"/>
      <c r="V3069" s="4"/>
      <c r="W3069" s="221" t="str">
        <f ca="1">commission</f>
        <v/>
      </c>
      <c r="X3069" s="301"/>
    </row>
    <row r="3070" spans="1:24" x14ac:dyDescent="0.25">
      <c r="A3070" s="6" t="str">
        <f ca="1">no.</f>
        <v/>
      </c>
      <c r="E3070" s="4" t="str">
        <f ca="1">position</f>
        <v/>
      </c>
      <c r="I3070" s="318"/>
      <c r="J3070" s="25"/>
      <c r="L3070" s="4"/>
      <c r="N3070" s="6"/>
      <c r="P3070" s="6"/>
      <c r="Q3070" s="5" t="str">
        <f ca="1">score</f>
        <v/>
      </c>
      <c r="R3070" s="58" t="str">
        <f ca="1">rescore</f>
        <v/>
      </c>
      <c r="S3070" s="11" t="str">
        <f ca="1">price</f>
        <v/>
      </c>
      <c r="U3070" s="4"/>
      <c r="V3070" s="4"/>
      <c r="W3070" s="221" t="str">
        <f ca="1">commission</f>
        <v/>
      </c>
      <c r="X3070" s="301"/>
    </row>
    <row r="3071" spans="1:24" x14ac:dyDescent="0.25">
      <c r="A3071" s="6" t="str">
        <f ca="1">no.</f>
        <v/>
      </c>
      <c r="E3071" s="4" t="str">
        <f ca="1">position</f>
        <v/>
      </c>
      <c r="I3071" s="318"/>
      <c r="J3071" s="25"/>
      <c r="L3071" s="4"/>
      <c r="N3071" s="6"/>
      <c r="P3071" s="6"/>
      <c r="Q3071" s="5" t="str">
        <f ca="1">score</f>
        <v/>
      </c>
      <c r="R3071" s="58" t="str">
        <f ca="1">rescore</f>
        <v/>
      </c>
      <c r="S3071" s="11" t="str">
        <f ca="1">price</f>
        <v/>
      </c>
      <c r="U3071" s="4"/>
      <c r="V3071" s="4"/>
      <c r="W3071" s="221" t="str">
        <f ca="1">commission</f>
        <v/>
      </c>
      <c r="X3071" s="301"/>
    </row>
    <row r="3072" spans="1:24" x14ac:dyDescent="0.25">
      <c r="A3072" s="6" t="str">
        <f ca="1">no.</f>
        <v/>
      </c>
      <c r="E3072" s="4" t="str">
        <f ca="1">position</f>
        <v/>
      </c>
      <c r="I3072" s="318"/>
      <c r="J3072" s="25"/>
      <c r="L3072" s="4"/>
      <c r="N3072" s="6"/>
      <c r="P3072" s="6"/>
      <c r="Q3072" s="5" t="str">
        <f ca="1">score</f>
        <v/>
      </c>
      <c r="R3072" s="58" t="str">
        <f ca="1">rescore</f>
        <v/>
      </c>
      <c r="S3072" s="11" t="str">
        <f ca="1">price</f>
        <v/>
      </c>
      <c r="U3072" s="4"/>
      <c r="V3072" s="4"/>
      <c r="W3072" s="221" t="str">
        <f ca="1">commission</f>
        <v/>
      </c>
      <c r="X3072" s="301"/>
    </row>
    <row r="3073" spans="1:24" x14ac:dyDescent="0.25">
      <c r="A3073" s="6" t="str">
        <f ca="1">no.</f>
        <v/>
      </c>
      <c r="E3073" s="4" t="str">
        <f ca="1">position</f>
        <v/>
      </c>
      <c r="I3073" s="318"/>
      <c r="J3073" s="25"/>
      <c r="L3073" s="4"/>
      <c r="N3073" s="6"/>
      <c r="P3073" s="6"/>
      <c r="Q3073" s="5" t="str">
        <f ca="1">score</f>
        <v/>
      </c>
      <c r="R3073" s="58" t="str">
        <f ca="1">rescore</f>
        <v/>
      </c>
      <c r="S3073" s="11" t="str">
        <f ca="1">price</f>
        <v/>
      </c>
      <c r="U3073" s="4"/>
      <c r="V3073" s="4"/>
      <c r="W3073" s="221" t="str">
        <f ca="1">commission</f>
        <v/>
      </c>
      <c r="X3073" s="301"/>
    </row>
    <row r="3074" spans="1:24" x14ac:dyDescent="0.25">
      <c r="A3074" s="6" t="str">
        <f ca="1">no.</f>
        <v/>
      </c>
      <c r="E3074" s="4" t="str">
        <f ca="1">position</f>
        <v/>
      </c>
      <c r="I3074" s="318"/>
      <c r="J3074" s="25"/>
      <c r="L3074" s="4"/>
      <c r="N3074" s="6"/>
      <c r="P3074" s="6"/>
      <c r="Q3074" s="5" t="str">
        <f ca="1">score</f>
        <v/>
      </c>
      <c r="R3074" s="58" t="str">
        <f ca="1">rescore</f>
        <v/>
      </c>
      <c r="S3074" s="11" t="str">
        <f ca="1">price</f>
        <v/>
      </c>
      <c r="U3074" s="4"/>
      <c r="V3074" s="4"/>
      <c r="W3074" s="221" t="str">
        <f ca="1">commission</f>
        <v/>
      </c>
      <c r="X3074" s="301"/>
    </row>
    <row r="3075" spans="1:24" x14ac:dyDescent="0.25">
      <c r="A3075" s="6" t="str">
        <f ca="1">no.</f>
        <v/>
      </c>
      <c r="E3075" s="4" t="str">
        <f ca="1">position</f>
        <v/>
      </c>
      <c r="I3075" s="318"/>
      <c r="J3075" s="25"/>
      <c r="L3075" s="4"/>
      <c r="N3075" s="6"/>
      <c r="P3075" s="6"/>
      <c r="Q3075" s="5" t="str">
        <f ca="1">score</f>
        <v/>
      </c>
      <c r="R3075" s="58" t="str">
        <f ca="1">rescore</f>
        <v/>
      </c>
      <c r="S3075" s="11" t="str">
        <f ca="1">price</f>
        <v/>
      </c>
      <c r="U3075" s="4"/>
      <c r="V3075" s="4"/>
      <c r="W3075" s="221" t="str">
        <f ca="1">commission</f>
        <v/>
      </c>
      <c r="X3075" s="301"/>
    </row>
    <row r="3076" spans="1:24" x14ac:dyDescent="0.25">
      <c r="A3076" s="6" t="str">
        <f ca="1">no.</f>
        <v/>
      </c>
      <c r="E3076" s="4" t="str">
        <f ca="1">position</f>
        <v/>
      </c>
      <c r="I3076" s="318"/>
      <c r="J3076" s="25"/>
      <c r="L3076" s="4"/>
      <c r="N3076" s="6"/>
      <c r="P3076" s="6"/>
      <c r="Q3076" s="5" t="str">
        <f ca="1">score</f>
        <v/>
      </c>
      <c r="R3076" s="58" t="str">
        <f ca="1">rescore</f>
        <v/>
      </c>
      <c r="S3076" s="11" t="str">
        <f ca="1">price</f>
        <v/>
      </c>
      <c r="U3076" s="4"/>
      <c r="V3076" s="4"/>
      <c r="W3076" s="221" t="str">
        <f ca="1">commission</f>
        <v/>
      </c>
      <c r="X3076" s="301"/>
    </row>
    <row r="3077" spans="1:24" x14ac:dyDescent="0.25">
      <c r="A3077" s="6" t="str">
        <f ca="1">no.</f>
        <v/>
      </c>
      <c r="E3077" s="4" t="str">
        <f ca="1">position</f>
        <v/>
      </c>
      <c r="I3077" s="318"/>
      <c r="J3077" s="25"/>
      <c r="L3077" s="4"/>
      <c r="N3077" s="6"/>
      <c r="P3077" s="6"/>
      <c r="Q3077" s="5" t="str">
        <f ca="1">score</f>
        <v/>
      </c>
      <c r="R3077" s="58" t="str">
        <f ca="1">rescore</f>
        <v/>
      </c>
      <c r="S3077" s="11" t="str">
        <f ca="1">price</f>
        <v/>
      </c>
      <c r="U3077" s="4"/>
      <c r="V3077" s="4"/>
      <c r="W3077" s="221" t="str">
        <f ca="1">commission</f>
        <v/>
      </c>
      <c r="X3077" s="301"/>
    </row>
    <row r="3078" spans="1:24" x14ac:dyDescent="0.25">
      <c r="A3078" s="6" t="str">
        <f ca="1">no.</f>
        <v/>
      </c>
      <c r="E3078" s="4" t="str">
        <f ca="1">position</f>
        <v/>
      </c>
      <c r="I3078" s="318"/>
      <c r="J3078" s="25"/>
      <c r="L3078" s="4"/>
      <c r="N3078" s="6"/>
      <c r="P3078" s="6"/>
      <c r="Q3078" s="5" t="str">
        <f ca="1">score</f>
        <v/>
      </c>
      <c r="R3078" s="58" t="str">
        <f ca="1">rescore</f>
        <v/>
      </c>
      <c r="S3078" s="11" t="str">
        <f ca="1">price</f>
        <v/>
      </c>
      <c r="U3078" s="4"/>
      <c r="V3078" s="4"/>
      <c r="W3078" s="221" t="str">
        <f ca="1">commission</f>
        <v/>
      </c>
      <c r="X3078" s="301"/>
    </row>
    <row r="3079" spans="1:24" x14ac:dyDescent="0.25">
      <c r="A3079" s="6" t="str">
        <f ca="1">no.</f>
        <v/>
      </c>
      <c r="E3079" s="4" t="str">
        <f ca="1">position</f>
        <v/>
      </c>
      <c r="I3079" s="318"/>
      <c r="J3079" s="25"/>
      <c r="L3079" s="4"/>
      <c r="N3079" s="6"/>
      <c r="P3079" s="6"/>
      <c r="Q3079" s="5" t="str">
        <f ca="1">score</f>
        <v/>
      </c>
      <c r="R3079" s="58" t="str">
        <f ca="1">rescore</f>
        <v/>
      </c>
      <c r="S3079" s="11" t="str">
        <f ca="1">price</f>
        <v/>
      </c>
      <c r="U3079" s="4"/>
      <c r="V3079" s="4"/>
      <c r="W3079" s="221" t="str">
        <f ca="1">commission</f>
        <v/>
      </c>
      <c r="X3079" s="301"/>
    </row>
    <row r="3080" spans="1:24" x14ac:dyDescent="0.25">
      <c r="A3080" s="6" t="str">
        <f ca="1">no.</f>
        <v/>
      </c>
      <c r="E3080" s="4" t="str">
        <f ca="1">position</f>
        <v/>
      </c>
      <c r="I3080" s="318"/>
      <c r="J3080" s="25"/>
      <c r="L3080" s="4"/>
      <c r="N3080" s="6"/>
      <c r="P3080" s="6"/>
      <c r="Q3080" s="5" t="str">
        <f ca="1">score</f>
        <v/>
      </c>
      <c r="R3080" s="58" t="str">
        <f ca="1">rescore</f>
        <v/>
      </c>
      <c r="S3080" s="11" t="str">
        <f ca="1">price</f>
        <v/>
      </c>
      <c r="U3080" s="4"/>
      <c r="V3080" s="4"/>
      <c r="W3080" s="221" t="str">
        <f ca="1">commission</f>
        <v/>
      </c>
      <c r="X3080" s="301"/>
    </row>
    <row r="3081" spans="1:24" x14ac:dyDescent="0.25">
      <c r="A3081" s="6" t="str">
        <f ca="1">no.</f>
        <v/>
      </c>
      <c r="E3081" s="4" t="str">
        <f ca="1">position</f>
        <v/>
      </c>
      <c r="I3081" s="318"/>
      <c r="J3081" s="25"/>
      <c r="L3081" s="4"/>
      <c r="N3081" s="6"/>
      <c r="P3081" s="6"/>
      <c r="Q3081" s="5" t="str">
        <f ca="1">score</f>
        <v/>
      </c>
      <c r="R3081" s="58" t="str">
        <f ca="1">rescore</f>
        <v/>
      </c>
      <c r="S3081" s="11" t="str">
        <f ca="1">price</f>
        <v/>
      </c>
      <c r="U3081" s="4"/>
      <c r="V3081" s="4"/>
      <c r="W3081" s="221" t="str">
        <f ca="1">commission</f>
        <v/>
      </c>
      <c r="X3081" s="301"/>
    </row>
    <row r="3082" spans="1:24" x14ac:dyDescent="0.25">
      <c r="A3082" s="6" t="str">
        <f ca="1">no.</f>
        <v/>
      </c>
      <c r="E3082" s="4" t="str">
        <f ca="1">position</f>
        <v/>
      </c>
      <c r="I3082" s="318"/>
      <c r="J3082" s="25"/>
      <c r="L3082" s="4"/>
      <c r="N3082" s="6"/>
      <c r="P3082" s="6"/>
      <c r="Q3082" s="5" t="str">
        <f ca="1">score</f>
        <v/>
      </c>
      <c r="R3082" s="58" t="str">
        <f ca="1">rescore</f>
        <v/>
      </c>
      <c r="S3082" s="11" t="str">
        <f ca="1">price</f>
        <v/>
      </c>
      <c r="U3082" s="4"/>
      <c r="V3082" s="4"/>
      <c r="W3082" s="221" t="str">
        <f ca="1">commission</f>
        <v/>
      </c>
      <c r="X3082" s="301"/>
    </row>
    <row r="3083" spans="1:24" x14ac:dyDescent="0.25">
      <c r="A3083" s="6" t="str">
        <f ca="1">no.</f>
        <v/>
      </c>
      <c r="E3083" s="4" t="str">
        <f ca="1">position</f>
        <v/>
      </c>
      <c r="I3083" s="318"/>
      <c r="J3083" s="25"/>
      <c r="L3083" s="4"/>
      <c r="N3083" s="6"/>
      <c r="P3083" s="6"/>
      <c r="Q3083" s="5" t="str">
        <f ca="1">score</f>
        <v/>
      </c>
      <c r="R3083" s="58" t="str">
        <f ca="1">rescore</f>
        <v/>
      </c>
      <c r="S3083" s="11" t="str">
        <f ca="1">price</f>
        <v/>
      </c>
      <c r="U3083" s="4"/>
      <c r="V3083" s="4"/>
      <c r="W3083" s="221" t="str">
        <f ca="1">commission</f>
        <v/>
      </c>
      <c r="X3083" s="301"/>
    </row>
    <row r="3084" spans="1:24" x14ac:dyDescent="0.25">
      <c r="A3084" s="6" t="str">
        <f ca="1">no.</f>
        <v/>
      </c>
      <c r="E3084" s="4" t="str">
        <f ca="1">position</f>
        <v/>
      </c>
      <c r="I3084" s="318"/>
      <c r="J3084" s="25"/>
      <c r="L3084" s="4"/>
      <c r="N3084" s="6"/>
      <c r="P3084" s="6"/>
      <c r="Q3084" s="5" t="str">
        <f ca="1">score</f>
        <v/>
      </c>
      <c r="R3084" s="58" t="str">
        <f ca="1">rescore</f>
        <v/>
      </c>
      <c r="S3084" s="11" t="str">
        <f ca="1">price</f>
        <v/>
      </c>
      <c r="U3084" s="4"/>
      <c r="V3084" s="4"/>
      <c r="W3084" s="221" t="str">
        <f ca="1">commission</f>
        <v/>
      </c>
      <c r="X3084" s="301"/>
    </row>
    <row r="3085" spans="1:24" x14ac:dyDescent="0.25">
      <c r="A3085" s="6" t="str">
        <f ca="1">no.</f>
        <v/>
      </c>
      <c r="E3085" s="4" t="str">
        <f ca="1">position</f>
        <v/>
      </c>
      <c r="I3085" s="318"/>
      <c r="J3085" s="25"/>
      <c r="L3085" s="4"/>
      <c r="N3085" s="6"/>
      <c r="P3085" s="6"/>
      <c r="Q3085" s="5" t="str">
        <f ca="1">score</f>
        <v/>
      </c>
      <c r="R3085" s="58" t="str">
        <f ca="1">rescore</f>
        <v/>
      </c>
      <c r="S3085" s="11" t="str">
        <f ca="1">price</f>
        <v/>
      </c>
      <c r="U3085" s="4"/>
      <c r="V3085" s="4"/>
      <c r="W3085" s="221" t="str">
        <f ca="1">commission</f>
        <v/>
      </c>
      <c r="X3085" s="301"/>
    </row>
    <row r="3086" spans="1:24" x14ac:dyDescent="0.25">
      <c r="A3086" s="6" t="str">
        <f ca="1">no.</f>
        <v/>
      </c>
      <c r="E3086" s="4" t="str">
        <f ca="1">position</f>
        <v/>
      </c>
      <c r="I3086" s="318"/>
      <c r="J3086" s="25"/>
      <c r="L3086" s="4"/>
      <c r="N3086" s="6"/>
      <c r="P3086" s="6"/>
      <c r="Q3086" s="5" t="str">
        <f ca="1">score</f>
        <v/>
      </c>
      <c r="R3086" s="58" t="str">
        <f ca="1">rescore</f>
        <v/>
      </c>
      <c r="S3086" s="11" t="str">
        <f ca="1">price</f>
        <v/>
      </c>
      <c r="U3086" s="4"/>
      <c r="V3086" s="4"/>
      <c r="W3086" s="221" t="str">
        <f ca="1">commission</f>
        <v/>
      </c>
      <c r="X3086" s="301"/>
    </row>
    <row r="3087" spans="1:24" x14ac:dyDescent="0.25">
      <c r="A3087" s="6" t="str">
        <f ca="1">no.</f>
        <v/>
      </c>
      <c r="E3087" s="4" t="str">
        <f ca="1">position</f>
        <v/>
      </c>
      <c r="I3087" s="318"/>
      <c r="J3087" s="25"/>
      <c r="L3087" s="4"/>
      <c r="N3087" s="6"/>
      <c r="P3087" s="6"/>
      <c r="Q3087" s="5" t="str">
        <f ca="1">score</f>
        <v/>
      </c>
      <c r="R3087" s="58" t="str">
        <f ca="1">rescore</f>
        <v/>
      </c>
      <c r="S3087" s="11" t="str">
        <f ca="1">price</f>
        <v/>
      </c>
      <c r="U3087" s="4"/>
      <c r="V3087" s="4"/>
      <c r="W3087" s="221" t="str">
        <f ca="1">commission</f>
        <v/>
      </c>
      <c r="X3087" s="301"/>
    </row>
    <row r="3088" spans="1:24" x14ac:dyDescent="0.25">
      <c r="A3088" s="6" t="str">
        <f ca="1">no.</f>
        <v/>
      </c>
      <c r="E3088" s="4" t="str">
        <f ca="1">position</f>
        <v/>
      </c>
      <c r="I3088" s="318"/>
      <c r="J3088" s="25"/>
      <c r="L3088" s="4"/>
      <c r="N3088" s="6"/>
      <c r="P3088" s="6"/>
      <c r="Q3088" s="5" t="str">
        <f ca="1">score</f>
        <v/>
      </c>
      <c r="R3088" s="58" t="str">
        <f ca="1">rescore</f>
        <v/>
      </c>
      <c r="S3088" s="11" t="str">
        <f ca="1">price</f>
        <v/>
      </c>
      <c r="U3088" s="4"/>
      <c r="V3088" s="4"/>
      <c r="W3088" s="221" t="str">
        <f ca="1">commission</f>
        <v/>
      </c>
      <c r="X3088" s="301"/>
    </row>
    <row r="3089" spans="1:24" x14ac:dyDescent="0.25">
      <c r="A3089" s="6" t="str">
        <f ca="1">no.</f>
        <v/>
      </c>
      <c r="E3089" s="4" t="str">
        <f ca="1">position</f>
        <v/>
      </c>
      <c r="I3089" s="318"/>
      <c r="J3089" s="25"/>
      <c r="L3089" s="4"/>
      <c r="N3089" s="6"/>
      <c r="P3089" s="6"/>
      <c r="Q3089" s="5" t="str">
        <f ca="1">score</f>
        <v/>
      </c>
      <c r="R3089" s="58" t="str">
        <f ca="1">rescore</f>
        <v/>
      </c>
      <c r="S3089" s="11" t="str">
        <f ca="1">price</f>
        <v/>
      </c>
      <c r="U3089" s="4"/>
      <c r="V3089" s="4"/>
      <c r="W3089" s="221" t="str">
        <f ca="1">commission</f>
        <v/>
      </c>
      <c r="X3089" s="301"/>
    </row>
    <row r="3090" spans="1:24" x14ac:dyDescent="0.25">
      <c r="A3090" s="6" t="str">
        <f ca="1">no.</f>
        <v/>
      </c>
      <c r="E3090" s="4" t="str">
        <f ca="1">position</f>
        <v/>
      </c>
      <c r="I3090" s="318"/>
      <c r="J3090" s="25"/>
      <c r="L3090" s="4"/>
      <c r="N3090" s="6"/>
      <c r="P3090" s="6"/>
      <c r="Q3090" s="5" t="str">
        <f ca="1">score</f>
        <v/>
      </c>
      <c r="R3090" s="58" t="str">
        <f ca="1">rescore</f>
        <v/>
      </c>
      <c r="S3090" s="11" t="str">
        <f ca="1">price</f>
        <v/>
      </c>
      <c r="U3090" s="4"/>
      <c r="V3090" s="4"/>
      <c r="W3090" s="221" t="str">
        <f ca="1">commission</f>
        <v/>
      </c>
      <c r="X3090" s="301"/>
    </row>
    <row r="3091" spans="1:24" x14ac:dyDescent="0.25">
      <c r="A3091" s="6" t="str">
        <f ca="1">no.</f>
        <v/>
      </c>
      <c r="E3091" s="4" t="str">
        <f ca="1">position</f>
        <v/>
      </c>
      <c r="I3091" s="318"/>
      <c r="J3091" s="25"/>
      <c r="L3091" s="4"/>
      <c r="N3091" s="6"/>
      <c r="P3091" s="6"/>
      <c r="Q3091" s="5" t="str">
        <f ca="1">score</f>
        <v/>
      </c>
      <c r="R3091" s="58" t="str">
        <f ca="1">rescore</f>
        <v/>
      </c>
      <c r="S3091" s="11" t="str">
        <f ca="1">price</f>
        <v/>
      </c>
      <c r="U3091" s="4"/>
      <c r="V3091" s="4"/>
      <c r="W3091" s="221" t="str">
        <f ca="1">commission</f>
        <v/>
      </c>
      <c r="X3091" s="301"/>
    </row>
    <row r="3092" spans="1:24" x14ac:dyDescent="0.25">
      <c r="A3092" s="6" t="str">
        <f ca="1">no.</f>
        <v/>
      </c>
      <c r="E3092" s="4" t="str">
        <f ca="1">position</f>
        <v/>
      </c>
      <c r="I3092" s="318"/>
      <c r="J3092" s="25"/>
      <c r="L3092" s="4"/>
      <c r="N3092" s="6"/>
      <c r="P3092" s="6"/>
      <c r="Q3092" s="5" t="str">
        <f ca="1">score</f>
        <v/>
      </c>
      <c r="R3092" s="58" t="str">
        <f ca="1">rescore</f>
        <v/>
      </c>
      <c r="S3092" s="11" t="str">
        <f ca="1">price</f>
        <v/>
      </c>
      <c r="U3092" s="4"/>
      <c r="V3092" s="4"/>
      <c r="W3092" s="221" t="str">
        <f ca="1">commission</f>
        <v/>
      </c>
      <c r="X3092" s="301"/>
    </row>
    <row r="3093" spans="1:24" x14ac:dyDescent="0.25">
      <c r="A3093" s="6" t="str">
        <f ca="1">no.</f>
        <v/>
      </c>
      <c r="E3093" s="4" t="str">
        <f ca="1">position</f>
        <v/>
      </c>
      <c r="I3093" s="318"/>
      <c r="J3093" s="25"/>
      <c r="L3093" s="4"/>
      <c r="N3093" s="6"/>
      <c r="P3093" s="6"/>
      <c r="Q3093" s="5" t="str">
        <f ca="1">score</f>
        <v/>
      </c>
      <c r="R3093" s="58" t="str">
        <f ca="1">rescore</f>
        <v/>
      </c>
      <c r="S3093" s="11" t="str">
        <f ca="1">price</f>
        <v/>
      </c>
      <c r="U3093" s="4"/>
      <c r="V3093" s="4"/>
      <c r="W3093" s="221" t="str">
        <f ca="1">commission</f>
        <v/>
      </c>
      <c r="X3093" s="301"/>
    </row>
    <row r="3094" spans="1:24" x14ac:dyDescent="0.25">
      <c r="A3094" s="6" t="str">
        <f ca="1">no.</f>
        <v/>
      </c>
      <c r="E3094" s="4" t="str">
        <f ca="1">position</f>
        <v/>
      </c>
      <c r="I3094" s="318"/>
      <c r="J3094" s="25"/>
      <c r="L3094" s="4"/>
      <c r="N3094" s="6"/>
      <c r="P3094" s="6"/>
      <c r="Q3094" s="5" t="str">
        <f ca="1">score</f>
        <v/>
      </c>
      <c r="R3094" s="58" t="str">
        <f ca="1">rescore</f>
        <v/>
      </c>
      <c r="S3094" s="11" t="str">
        <f ca="1">price</f>
        <v/>
      </c>
      <c r="U3094" s="4"/>
      <c r="V3094" s="4"/>
      <c r="W3094" s="221" t="str">
        <f ca="1">commission</f>
        <v/>
      </c>
      <c r="X3094" s="301"/>
    </row>
    <row r="3095" spans="1:24" x14ac:dyDescent="0.25">
      <c r="A3095" s="6" t="str">
        <f ca="1">no.</f>
        <v/>
      </c>
      <c r="E3095" s="4" t="str">
        <f ca="1">position</f>
        <v/>
      </c>
      <c r="I3095" s="318"/>
      <c r="J3095" s="25"/>
      <c r="L3095" s="4"/>
      <c r="N3095" s="6"/>
      <c r="P3095" s="6"/>
      <c r="Q3095" s="5" t="str">
        <f ca="1">score</f>
        <v/>
      </c>
      <c r="R3095" s="58" t="str">
        <f ca="1">rescore</f>
        <v/>
      </c>
      <c r="S3095" s="11" t="str">
        <f ca="1">price</f>
        <v/>
      </c>
      <c r="U3095" s="4"/>
      <c r="V3095" s="4"/>
      <c r="W3095" s="221" t="str">
        <f ca="1">commission</f>
        <v/>
      </c>
      <c r="X3095" s="301"/>
    </row>
    <row r="3096" spans="1:24" x14ac:dyDescent="0.25">
      <c r="A3096" s="6" t="str">
        <f ca="1">no.</f>
        <v/>
      </c>
      <c r="E3096" s="4" t="str">
        <f ca="1">position</f>
        <v/>
      </c>
      <c r="I3096" s="318"/>
      <c r="J3096" s="25"/>
      <c r="L3096" s="4"/>
      <c r="N3096" s="6"/>
      <c r="P3096" s="6"/>
      <c r="Q3096" s="5" t="str">
        <f ca="1">score</f>
        <v/>
      </c>
      <c r="R3096" s="58" t="str">
        <f ca="1">rescore</f>
        <v/>
      </c>
      <c r="S3096" s="11" t="str">
        <f ca="1">price</f>
        <v/>
      </c>
      <c r="U3096" s="4"/>
      <c r="V3096" s="4"/>
      <c r="W3096" s="221" t="str">
        <f ca="1">commission</f>
        <v/>
      </c>
      <c r="X3096" s="301"/>
    </row>
    <row r="3097" spans="1:24" x14ac:dyDescent="0.25">
      <c r="A3097" s="6" t="str">
        <f ca="1">no.</f>
        <v/>
      </c>
      <c r="E3097" s="4" t="str">
        <f ca="1">position</f>
        <v/>
      </c>
      <c r="I3097" s="318"/>
      <c r="J3097" s="25"/>
      <c r="L3097" s="4"/>
      <c r="N3097" s="6"/>
      <c r="P3097" s="6"/>
      <c r="Q3097" s="5" t="str">
        <f ca="1">score</f>
        <v/>
      </c>
      <c r="R3097" s="58" t="str">
        <f ca="1">rescore</f>
        <v/>
      </c>
      <c r="S3097" s="11" t="str">
        <f ca="1">price</f>
        <v/>
      </c>
      <c r="U3097" s="4"/>
      <c r="V3097" s="4"/>
      <c r="W3097" s="221" t="str">
        <f ca="1">commission</f>
        <v/>
      </c>
      <c r="X3097" s="301"/>
    </row>
    <row r="3098" spans="1:24" x14ac:dyDescent="0.25">
      <c r="A3098" s="6" t="str">
        <f ca="1">no.</f>
        <v/>
      </c>
      <c r="E3098" s="4" t="str">
        <f ca="1">position</f>
        <v/>
      </c>
      <c r="I3098" s="318"/>
      <c r="J3098" s="25"/>
      <c r="L3098" s="4"/>
      <c r="N3098" s="6"/>
      <c r="P3098" s="6"/>
      <c r="Q3098" s="5" t="str">
        <f ca="1">score</f>
        <v/>
      </c>
      <c r="R3098" s="58" t="str">
        <f ca="1">rescore</f>
        <v/>
      </c>
      <c r="S3098" s="11" t="str">
        <f ca="1">price</f>
        <v/>
      </c>
      <c r="U3098" s="4"/>
      <c r="V3098" s="4"/>
      <c r="W3098" s="221" t="str">
        <f ca="1">commission</f>
        <v/>
      </c>
      <c r="X3098" s="301"/>
    </row>
    <row r="3099" spans="1:24" x14ac:dyDescent="0.25">
      <c r="A3099" s="6" t="str">
        <f ca="1">no.</f>
        <v/>
      </c>
      <c r="E3099" s="4" t="str">
        <f ca="1">position</f>
        <v/>
      </c>
      <c r="I3099" s="318"/>
      <c r="J3099" s="25"/>
      <c r="L3099" s="4"/>
      <c r="N3099" s="6"/>
      <c r="P3099" s="6"/>
      <c r="Q3099" s="5" t="str">
        <f ca="1">score</f>
        <v/>
      </c>
      <c r="R3099" s="58" t="str">
        <f ca="1">rescore</f>
        <v/>
      </c>
      <c r="S3099" s="11" t="str">
        <f ca="1">price</f>
        <v/>
      </c>
      <c r="U3099" s="4"/>
      <c r="V3099" s="4"/>
      <c r="W3099" s="221" t="str">
        <f ca="1">commission</f>
        <v/>
      </c>
      <c r="X3099" s="301"/>
    </row>
    <row r="3100" spans="1:24" x14ac:dyDescent="0.25">
      <c r="A3100" s="6" t="str">
        <f ca="1">no.</f>
        <v/>
      </c>
      <c r="E3100" s="4" t="str">
        <f ca="1">position</f>
        <v/>
      </c>
      <c r="I3100" s="318"/>
      <c r="J3100" s="25"/>
      <c r="L3100" s="4"/>
      <c r="N3100" s="6"/>
      <c r="P3100" s="6"/>
      <c r="Q3100" s="5" t="str">
        <f ca="1">score</f>
        <v/>
      </c>
      <c r="R3100" s="58" t="str">
        <f ca="1">rescore</f>
        <v/>
      </c>
      <c r="S3100" s="11" t="str">
        <f ca="1">price</f>
        <v/>
      </c>
      <c r="U3100" s="4"/>
      <c r="V3100" s="4"/>
      <c r="W3100" s="221" t="str">
        <f ca="1">commission</f>
        <v/>
      </c>
      <c r="X3100" s="301"/>
    </row>
    <row r="3101" spans="1:24" x14ac:dyDescent="0.25">
      <c r="A3101" s="6" t="str">
        <f ca="1">no.</f>
        <v/>
      </c>
      <c r="E3101" s="4" t="str">
        <f ca="1">position</f>
        <v/>
      </c>
      <c r="I3101" s="318"/>
      <c r="J3101" s="25"/>
      <c r="L3101" s="4"/>
      <c r="N3101" s="6"/>
      <c r="P3101" s="6"/>
      <c r="Q3101" s="5" t="str">
        <f ca="1">score</f>
        <v/>
      </c>
      <c r="R3101" s="58" t="str">
        <f ca="1">rescore</f>
        <v/>
      </c>
      <c r="S3101" s="11" t="str">
        <f ca="1">price</f>
        <v/>
      </c>
      <c r="U3101" s="4"/>
      <c r="V3101" s="4"/>
      <c r="W3101" s="221" t="str">
        <f ca="1">commission</f>
        <v/>
      </c>
      <c r="X3101" s="301"/>
    </row>
    <row r="3102" spans="1:24" x14ac:dyDescent="0.25">
      <c r="A3102" s="6" t="str">
        <f ca="1">no.</f>
        <v/>
      </c>
      <c r="E3102" s="4" t="str">
        <f ca="1">position</f>
        <v/>
      </c>
      <c r="I3102" s="318"/>
      <c r="J3102" s="25"/>
      <c r="L3102" s="4"/>
      <c r="N3102" s="6"/>
      <c r="P3102" s="6"/>
      <c r="Q3102" s="5" t="str">
        <f ca="1">score</f>
        <v/>
      </c>
      <c r="R3102" s="58" t="str">
        <f ca="1">rescore</f>
        <v/>
      </c>
      <c r="S3102" s="11" t="str">
        <f ca="1">price</f>
        <v/>
      </c>
      <c r="U3102" s="4"/>
      <c r="V3102" s="4"/>
      <c r="W3102" s="221" t="str">
        <f ca="1">commission</f>
        <v/>
      </c>
      <c r="X3102" s="301"/>
    </row>
    <row r="3103" spans="1:24" x14ac:dyDescent="0.25">
      <c r="A3103" s="6" t="str">
        <f ca="1">no.</f>
        <v/>
      </c>
      <c r="E3103" s="4" t="str">
        <f ca="1">position</f>
        <v/>
      </c>
      <c r="I3103" s="318"/>
      <c r="J3103" s="25"/>
      <c r="L3103" s="4"/>
      <c r="N3103" s="6"/>
      <c r="P3103" s="6"/>
      <c r="Q3103" s="5" t="str">
        <f ca="1">score</f>
        <v/>
      </c>
      <c r="R3103" s="58" t="str">
        <f ca="1">rescore</f>
        <v/>
      </c>
      <c r="S3103" s="11" t="str">
        <f ca="1">price</f>
        <v/>
      </c>
      <c r="U3103" s="4"/>
      <c r="V3103" s="4"/>
      <c r="W3103" s="221" t="str">
        <f ca="1">commission</f>
        <v/>
      </c>
      <c r="X3103" s="301"/>
    </row>
    <row r="3104" spans="1:24" x14ac:dyDescent="0.25">
      <c r="A3104" s="6" t="str">
        <f ca="1">no.</f>
        <v/>
      </c>
      <c r="E3104" s="4" t="str">
        <f ca="1">position</f>
        <v/>
      </c>
      <c r="I3104" s="318"/>
      <c r="J3104" s="25"/>
      <c r="L3104" s="4"/>
      <c r="N3104" s="6"/>
      <c r="P3104" s="6"/>
      <c r="Q3104" s="5" t="str">
        <f ca="1">score</f>
        <v/>
      </c>
      <c r="R3104" s="58" t="str">
        <f ca="1">rescore</f>
        <v/>
      </c>
      <c r="S3104" s="11" t="str">
        <f ca="1">price</f>
        <v/>
      </c>
      <c r="U3104" s="4"/>
      <c r="V3104" s="4"/>
      <c r="W3104" s="221" t="str">
        <f ca="1">commission</f>
        <v/>
      </c>
      <c r="X3104" s="301"/>
    </row>
    <row r="3105" spans="1:24" x14ac:dyDescent="0.25">
      <c r="A3105" s="6" t="str">
        <f ca="1">no.</f>
        <v/>
      </c>
      <c r="E3105" s="4" t="str">
        <f ca="1">position</f>
        <v/>
      </c>
      <c r="I3105" s="318"/>
      <c r="J3105" s="25"/>
      <c r="L3105" s="4"/>
      <c r="N3105" s="6"/>
      <c r="P3105" s="6"/>
      <c r="Q3105" s="5" t="str">
        <f ca="1">score</f>
        <v/>
      </c>
      <c r="R3105" s="58" t="str">
        <f ca="1">rescore</f>
        <v/>
      </c>
      <c r="S3105" s="11" t="str">
        <f ca="1">price</f>
        <v/>
      </c>
      <c r="U3105" s="4"/>
      <c r="V3105" s="4"/>
      <c r="W3105" s="221" t="str">
        <f ca="1">commission</f>
        <v/>
      </c>
      <c r="X3105" s="301"/>
    </row>
    <row r="3106" spans="1:24" x14ac:dyDescent="0.25">
      <c r="A3106" s="6" t="str">
        <f ca="1">no.</f>
        <v/>
      </c>
      <c r="E3106" s="4" t="str">
        <f ca="1">position</f>
        <v/>
      </c>
      <c r="I3106" s="318"/>
      <c r="J3106" s="25"/>
      <c r="L3106" s="4"/>
      <c r="N3106" s="6"/>
      <c r="P3106" s="6"/>
      <c r="Q3106" s="5" t="str">
        <f ca="1">score</f>
        <v/>
      </c>
      <c r="R3106" s="58" t="str">
        <f ca="1">rescore</f>
        <v/>
      </c>
      <c r="S3106" s="11" t="str">
        <f ca="1">price</f>
        <v/>
      </c>
      <c r="U3106" s="4"/>
      <c r="V3106" s="4"/>
      <c r="W3106" s="221" t="str">
        <f ca="1">commission</f>
        <v/>
      </c>
      <c r="X3106" s="301"/>
    </row>
    <row r="3107" spans="1:24" x14ac:dyDescent="0.25">
      <c r="A3107" s="6" t="str">
        <f ca="1">no.</f>
        <v/>
      </c>
      <c r="E3107" s="4" t="str">
        <f ca="1">position</f>
        <v/>
      </c>
      <c r="I3107" s="318"/>
      <c r="J3107" s="25"/>
      <c r="L3107" s="4"/>
      <c r="N3107" s="6"/>
      <c r="P3107" s="6"/>
      <c r="Q3107" s="5" t="str">
        <f ca="1">score</f>
        <v/>
      </c>
      <c r="R3107" s="58" t="str">
        <f ca="1">rescore</f>
        <v/>
      </c>
      <c r="S3107" s="11" t="str">
        <f ca="1">price</f>
        <v/>
      </c>
      <c r="U3107" s="4"/>
      <c r="V3107" s="4"/>
      <c r="W3107" s="221" t="str">
        <f ca="1">commission</f>
        <v/>
      </c>
      <c r="X3107" s="301"/>
    </row>
    <row r="3108" spans="1:24" x14ac:dyDescent="0.25">
      <c r="A3108" s="6" t="str">
        <f ca="1">no.</f>
        <v/>
      </c>
      <c r="E3108" s="4" t="str">
        <f ca="1">position</f>
        <v/>
      </c>
      <c r="I3108" s="318"/>
      <c r="J3108" s="25"/>
      <c r="L3108" s="4"/>
      <c r="N3108" s="6"/>
      <c r="P3108" s="6"/>
      <c r="Q3108" s="5" t="str">
        <f ca="1">score</f>
        <v/>
      </c>
      <c r="R3108" s="58" t="str">
        <f ca="1">rescore</f>
        <v/>
      </c>
      <c r="S3108" s="11" t="str">
        <f ca="1">price</f>
        <v/>
      </c>
      <c r="U3108" s="4"/>
      <c r="V3108" s="4"/>
      <c r="W3108" s="221" t="str">
        <f ca="1">commission</f>
        <v/>
      </c>
      <c r="X3108" s="301"/>
    </row>
    <row r="3109" spans="1:24" x14ac:dyDescent="0.25">
      <c r="A3109" s="6" t="str">
        <f ca="1">no.</f>
        <v/>
      </c>
      <c r="E3109" s="4" t="str">
        <f ca="1">position</f>
        <v/>
      </c>
      <c r="I3109" s="318"/>
      <c r="J3109" s="25"/>
      <c r="L3109" s="4"/>
      <c r="N3109" s="6"/>
      <c r="P3109" s="6"/>
      <c r="Q3109" s="5" t="str">
        <f ca="1">score</f>
        <v/>
      </c>
      <c r="R3109" s="58" t="str">
        <f ca="1">rescore</f>
        <v/>
      </c>
      <c r="S3109" s="11" t="str">
        <f ca="1">price</f>
        <v/>
      </c>
      <c r="U3109" s="4"/>
      <c r="V3109" s="4"/>
      <c r="W3109" s="221" t="str">
        <f ca="1">commission</f>
        <v/>
      </c>
      <c r="X3109" s="301"/>
    </row>
    <row r="3110" spans="1:24" x14ac:dyDescent="0.25">
      <c r="A3110" s="6" t="str">
        <f ca="1">no.</f>
        <v/>
      </c>
      <c r="E3110" s="4" t="str">
        <f ca="1">position</f>
        <v/>
      </c>
      <c r="I3110" s="318"/>
      <c r="J3110" s="25"/>
      <c r="L3110" s="4"/>
      <c r="N3110" s="6"/>
      <c r="P3110" s="6"/>
      <c r="Q3110" s="5" t="str">
        <f ca="1">score</f>
        <v/>
      </c>
      <c r="R3110" s="58" t="str">
        <f ca="1">rescore</f>
        <v/>
      </c>
      <c r="S3110" s="11" t="str">
        <f ca="1">price</f>
        <v/>
      </c>
      <c r="U3110" s="4"/>
      <c r="V3110" s="4"/>
      <c r="W3110" s="221" t="str">
        <f ca="1">commission</f>
        <v/>
      </c>
      <c r="X3110" s="301"/>
    </row>
    <row r="3111" spans="1:24" x14ac:dyDescent="0.25">
      <c r="A3111" s="6" t="str">
        <f ca="1">no.</f>
        <v/>
      </c>
      <c r="E3111" s="4" t="str">
        <f ca="1">position</f>
        <v/>
      </c>
      <c r="I3111" s="318"/>
      <c r="J3111" s="25"/>
      <c r="L3111" s="4"/>
      <c r="N3111" s="6"/>
      <c r="P3111" s="6"/>
      <c r="Q3111" s="5" t="str">
        <f ca="1">score</f>
        <v/>
      </c>
      <c r="R3111" s="58" t="str">
        <f ca="1">rescore</f>
        <v/>
      </c>
      <c r="S3111" s="11" t="str">
        <f ca="1">price</f>
        <v/>
      </c>
      <c r="U3111" s="4"/>
      <c r="V3111" s="4"/>
      <c r="W3111" s="221" t="str">
        <f ca="1">commission</f>
        <v/>
      </c>
      <c r="X3111" s="301"/>
    </row>
    <row r="3112" spans="1:24" x14ac:dyDescent="0.25">
      <c r="A3112" s="6" t="str">
        <f ca="1">no.</f>
        <v/>
      </c>
      <c r="E3112" s="4" t="str">
        <f ca="1">position</f>
        <v/>
      </c>
      <c r="I3112" s="318"/>
      <c r="J3112" s="25"/>
      <c r="L3112" s="4"/>
      <c r="N3112" s="6"/>
      <c r="P3112" s="6"/>
      <c r="Q3112" s="5" t="str">
        <f ca="1">score</f>
        <v/>
      </c>
      <c r="R3112" s="58" t="str">
        <f ca="1">rescore</f>
        <v/>
      </c>
      <c r="S3112" s="11" t="str">
        <f ca="1">price</f>
        <v/>
      </c>
      <c r="U3112" s="4"/>
      <c r="V3112" s="4"/>
      <c r="W3112" s="221" t="str">
        <f ca="1">commission</f>
        <v/>
      </c>
      <c r="X3112" s="301"/>
    </row>
    <row r="3113" spans="1:24" x14ac:dyDescent="0.25">
      <c r="A3113" s="6" t="str">
        <f ca="1">no.</f>
        <v/>
      </c>
      <c r="E3113" s="4" t="str">
        <f ca="1">position</f>
        <v/>
      </c>
      <c r="I3113" s="318"/>
      <c r="J3113" s="25"/>
      <c r="L3113" s="4"/>
      <c r="N3113" s="6"/>
      <c r="P3113" s="6"/>
      <c r="Q3113" s="5" t="str">
        <f ca="1">score</f>
        <v/>
      </c>
      <c r="R3113" s="58" t="str">
        <f ca="1">rescore</f>
        <v/>
      </c>
      <c r="S3113" s="11" t="str">
        <f ca="1">price</f>
        <v/>
      </c>
      <c r="U3113" s="4"/>
      <c r="V3113" s="4"/>
      <c r="W3113" s="221" t="str">
        <f ca="1">commission</f>
        <v/>
      </c>
      <c r="X3113" s="301"/>
    </row>
    <row r="3114" spans="1:24" x14ac:dyDescent="0.25">
      <c r="A3114" s="6" t="str">
        <f ca="1">no.</f>
        <v/>
      </c>
      <c r="E3114" s="4" t="str">
        <f ca="1">position</f>
        <v/>
      </c>
      <c r="I3114" s="318"/>
      <c r="J3114" s="25"/>
      <c r="L3114" s="4"/>
      <c r="N3114" s="6"/>
      <c r="P3114" s="6"/>
      <c r="Q3114" s="5" t="str">
        <f ca="1">score</f>
        <v/>
      </c>
      <c r="R3114" s="58" t="str">
        <f ca="1">rescore</f>
        <v/>
      </c>
      <c r="S3114" s="11" t="str">
        <f ca="1">price</f>
        <v/>
      </c>
      <c r="U3114" s="4"/>
      <c r="V3114" s="4"/>
      <c r="W3114" s="221" t="str">
        <f ca="1">commission</f>
        <v/>
      </c>
      <c r="X3114" s="301"/>
    </row>
    <row r="3115" spans="1:24" x14ac:dyDescent="0.25">
      <c r="A3115" s="6" t="str">
        <f ca="1">no.</f>
        <v/>
      </c>
      <c r="E3115" s="4" t="str">
        <f ca="1">position</f>
        <v/>
      </c>
      <c r="I3115" s="318"/>
      <c r="J3115" s="25"/>
      <c r="L3115" s="4"/>
      <c r="N3115" s="6"/>
      <c r="P3115" s="6"/>
      <c r="Q3115" s="5" t="str">
        <f ca="1">score</f>
        <v/>
      </c>
      <c r="R3115" s="58" t="str">
        <f ca="1">rescore</f>
        <v/>
      </c>
      <c r="S3115" s="11" t="str">
        <f ca="1">price</f>
        <v/>
      </c>
      <c r="U3115" s="4"/>
      <c r="V3115" s="4"/>
      <c r="W3115" s="221" t="str">
        <f ca="1">commission</f>
        <v/>
      </c>
      <c r="X3115" s="301"/>
    </row>
    <row r="3116" spans="1:24" x14ac:dyDescent="0.25">
      <c r="A3116" s="6" t="str">
        <f ca="1">no.</f>
        <v/>
      </c>
      <c r="E3116" s="4" t="str">
        <f ca="1">position</f>
        <v/>
      </c>
      <c r="I3116" s="318"/>
      <c r="J3116" s="25"/>
      <c r="L3116" s="4"/>
      <c r="N3116" s="6"/>
      <c r="P3116" s="6"/>
      <c r="Q3116" s="5" t="str">
        <f ca="1">score</f>
        <v/>
      </c>
      <c r="R3116" s="58" t="str">
        <f ca="1">rescore</f>
        <v/>
      </c>
      <c r="S3116" s="11" t="str">
        <f ca="1">price</f>
        <v/>
      </c>
      <c r="U3116" s="4"/>
      <c r="V3116" s="4"/>
      <c r="W3116" s="221" t="str">
        <f ca="1">commission</f>
        <v/>
      </c>
      <c r="X3116" s="301"/>
    </row>
    <row r="3117" spans="1:24" x14ac:dyDescent="0.25">
      <c r="A3117" s="6" t="str">
        <f ca="1">no.</f>
        <v/>
      </c>
      <c r="E3117" s="4" t="str">
        <f ca="1">position</f>
        <v/>
      </c>
      <c r="I3117" s="318"/>
      <c r="J3117" s="25"/>
      <c r="L3117" s="4"/>
      <c r="N3117" s="6"/>
      <c r="P3117" s="6"/>
      <c r="Q3117" s="5" t="str">
        <f ca="1">score</f>
        <v/>
      </c>
      <c r="R3117" s="58" t="str">
        <f ca="1">rescore</f>
        <v/>
      </c>
      <c r="S3117" s="11" t="str">
        <f ca="1">price</f>
        <v/>
      </c>
      <c r="U3117" s="4"/>
      <c r="V3117" s="4"/>
      <c r="W3117" s="221" t="str">
        <f ca="1">commission</f>
        <v/>
      </c>
      <c r="X3117" s="301"/>
    </row>
    <row r="3118" spans="1:24" x14ac:dyDescent="0.25">
      <c r="A3118" s="6" t="str">
        <f ca="1">no.</f>
        <v/>
      </c>
      <c r="E3118" s="4" t="str">
        <f ca="1">position</f>
        <v/>
      </c>
      <c r="I3118" s="318"/>
      <c r="J3118" s="25"/>
      <c r="L3118" s="4"/>
      <c r="N3118" s="6"/>
      <c r="P3118" s="6"/>
      <c r="Q3118" s="5" t="str">
        <f ca="1">score</f>
        <v/>
      </c>
      <c r="R3118" s="58" t="str">
        <f ca="1">rescore</f>
        <v/>
      </c>
      <c r="S3118" s="11" t="str">
        <f ca="1">price</f>
        <v/>
      </c>
      <c r="U3118" s="4"/>
      <c r="V3118" s="4"/>
      <c r="W3118" s="221" t="str">
        <f ca="1">commission</f>
        <v/>
      </c>
      <c r="X3118" s="301"/>
    </row>
    <row r="3119" spans="1:24" x14ac:dyDescent="0.25">
      <c r="A3119" s="6" t="str">
        <f ca="1">no.</f>
        <v/>
      </c>
      <c r="E3119" s="4" t="str">
        <f ca="1">position</f>
        <v/>
      </c>
      <c r="I3119" s="318"/>
      <c r="J3119" s="25"/>
      <c r="L3119" s="4"/>
      <c r="N3119" s="6"/>
      <c r="P3119" s="6"/>
      <c r="Q3119" s="5" t="str">
        <f ca="1">score</f>
        <v/>
      </c>
      <c r="R3119" s="58" t="str">
        <f ca="1">rescore</f>
        <v/>
      </c>
      <c r="S3119" s="11" t="str">
        <f ca="1">price</f>
        <v/>
      </c>
      <c r="U3119" s="4"/>
      <c r="V3119" s="4"/>
      <c r="W3119" s="221" t="str">
        <f ca="1">commission</f>
        <v/>
      </c>
      <c r="X3119" s="301"/>
    </row>
    <row r="3120" spans="1:24" x14ac:dyDescent="0.25">
      <c r="A3120" s="6" t="str">
        <f ca="1">no.</f>
        <v/>
      </c>
      <c r="E3120" s="4" t="str">
        <f ca="1">position</f>
        <v/>
      </c>
      <c r="I3120" s="318"/>
      <c r="J3120" s="25"/>
      <c r="L3120" s="4"/>
      <c r="N3120" s="6"/>
      <c r="P3120" s="6"/>
      <c r="Q3120" s="5" t="str">
        <f ca="1">score</f>
        <v/>
      </c>
      <c r="R3120" s="58" t="str">
        <f ca="1">rescore</f>
        <v/>
      </c>
      <c r="S3120" s="11" t="str">
        <f ca="1">price</f>
        <v/>
      </c>
      <c r="U3120" s="4"/>
      <c r="V3120" s="4"/>
      <c r="W3120" s="221" t="str">
        <f ca="1">commission</f>
        <v/>
      </c>
      <c r="X3120" s="301"/>
    </row>
    <row r="3121" spans="1:24" x14ac:dyDescent="0.25">
      <c r="A3121" s="6" t="str">
        <f ca="1">no.</f>
        <v/>
      </c>
      <c r="E3121" s="4" t="str">
        <f ca="1">position</f>
        <v/>
      </c>
      <c r="I3121" s="318"/>
      <c r="J3121" s="25"/>
      <c r="L3121" s="4"/>
      <c r="N3121" s="6"/>
      <c r="P3121" s="6"/>
      <c r="Q3121" s="5" t="str">
        <f ca="1">score</f>
        <v/>
      </c>
      <c r="R3121" s="58" t="str">
        <f ca="1">rescore</f>
        <v/>
      </c>
      <c r="S3121" s="11" t="str">
        <f ca="1">price</f>
        <v/>
      </c>
      <c r="U3121" s="4"/>
      <c r="V3121" s="4"/>
      <c r="W3121" s="221" t="str">
        <f ca="1">commission</f>
        <v/>
      </c>
      <c r="X3121" s="301"/>
    </row>
    <row r="3122" spans="1:24" x14ac:dyDescent="0.25">
      <c r="A3122" s="6" t="str">
        <f ca="1">no.</f>
        <v/>
      </c>
      <c r="E3122" s="4" t="str">
        <f ca="1">position</f>
        <v/>
      </c>
      <c r="I3122" s="318"/>
      <c r="J3122" s="25"/>
      <c r="L3122" s="4"/>
      <c r="N3122" s="6"/>
      <c r="P3122" s="6"/>
      <c r="Q3122" s="5" t="str">
        <f ca="1">score</f>
        <v/>
      </c>
      <c r="R3122" s="58" t="str">
        <f ca="1">rescore</f>
        <v/>
      </c>
      <c r="S3122" s="11" t="str">
        <f ca="1">price</f>
        <v/>
      </c>
      <c r="U3122" s="4"/>
      <c r="V3122" s="4"/>
      <c r="W3122" s="221" t="str">
        <f ca="1">commission</f>
        <v/>
      </c>
      <c r="X3122" s="301"/>
    </row>
    <row r="3123" spans="1:24" x14ac:dyDescent="0.25">
      <c r="A3123" s="6" t="str">
        <f ca="1">no.</f>
        <v/>
      </c>
      <c r="E3123" s="4" t="str">
        <f ca="1">position</f>
        <v/>
      </c>
      <c r="I3123" s="318"/>
      <c r="J3123" s="25"/>
      <c r="L3123" s="4"/>
      <c r="N3123" s="6"/>
      <c r="P3123" s="6"/>
      <c r="Q3123" s="5" t="str">
        <f ca="1">score</f>
        <v/>
      </c>
      <c r="R3123" s="58" t="str">
        <f ca="1">rescore</f>
        <v/>
      </c>
      <c r="S3123" s="11" t="str">
        <f ca="1">price</f>
        <v/>
      </c>
      <c r="U3123" s="4"/>
      <c r="V3123" s="4"/>
      <c r="W3123" s="221" t="str">
        <f ca="1">commission</f>
        <v/>
      </c>
      <c r="X3123" s="301"/>
    </row>
    <row r="3124" spans="1:24" x14ac:dyDescent="0.25">
      <c r="A3124" s="6" t="str">
        <f ca="1">no.</f>
        <v/>
      </c>
      <c r="E3124" s="4" t="str">
        <f ca="1">position</f>
        <v/>
      </c>
      <c r="I3124" s="318"/>
      <c r="J3124" s="25"/>
      <c r="L3124" s="4"/>
      <c r="N3124" s="6"/>
      <c r="P3124" s="6"/>
      <c r="Q3124" s="5" t="str">
        <f ca="1">score</f>
        <v/>
      </c>
      <c r="R3124" s="58" t="str">
        <f ca="1">rescore</f>
        <v/>
      </c>
      <c r="S3124" s="11" t="str">
        <f ca="1">price</f>
        <v/>
      </c>
      <c r="U3124" s="4"/>
      <c r="V3124" s="4"/>
      <c r="W3124" s="221" t="str">
        <f ca="1">commission</f>
        <v/>
      </c>
      <c r="X3124" s="301"/>
    </row>
    <row r="3125" spans="1:24" x14ac:dyDescent="0.25">
      <c r="A3125" s="6" t="str">
        <f ca="1">no.</f>
        <v/>
      </c>
      <c r="E3125" s="4" t="str">
        <f ca="1">position</f>
        <v/>
      </c>
      <c r="I3125" s="318"/>
      <c r="J3125" s="25"/>
      <c r="L3125" s="4"/>
      <c r="N3125" s="6"/>
      <c r="P3125" s="6"/>
      <c r="Q3125" s="5" t="str">
        <f ca="1">score</f>
        <v/>
      </c>
      <c r="R3125" s="58" t="str">
        <f ca="1">rescore</f>
        <v/>
      </c>
      <c r="S3125" s="11" t="str">
        <f ca="1">price</f>
        <v/>
      </c>
      <c r="U3125" s="4"/>
      <c r="V3125" s="4"/>
      <c r="W3125" s="221" t="str">
        <f ca="1">commission</f>
        <v/>
      </c>
      <c r="X3125" s="301"/>
    </row>
    <row r="3126" spans="1:24" x14ac:dyDescent="0.25">
      <c r="A3126" s="6" t="str">
        <f ca="1">no.</f>
        <v/>
      </c>
      <c r="E3126" s="4" t="str">
        <f ca="1">position</f>
        <v/>
      </c>
      <c r="I3126" s="318"/>
      <c r="J3126" s="25"/>
      <c r="L3126" s="4"/>
      <c r="N3126" s="6"/>
      <c r="P3126" s="6"/>
      <c r="Q3126" s="5" t="str">
        <f ca="1">score</f>
        <v/>
      </c>
      <c r="R3126" s="58" t="str">
        <f ca="1">rescore</f>
        <v/>
      </c>
      <c r="S3126" s="11" t="str">
        <f ca="1">price</f>
        <v/>
      </c>
      <c r="U3126" s="4"/>
      <c r="V3126" s="4"/>
      <c r="W3126" s="221" t="str">
        <f ca="1">commission</f>
        <v/>
      </c>
      <c r="X3126" s="301"/>
    </row>
    <row r="3127" spans="1:24" x14ac:dyDescent="0.25">
      <c r="A3127" s="6" t="str">
        <f ca="1">no.</f>
        <v/>
      </c>
      <c r="E3127" s="4" t="str">
        <f ca="1">position</f>
        <v/>
      </c>
      <c r="I3127" s="318"/>
      <c r="J3127" s="25"/>
      <c r="L3127" s="4"/>
      <c r="N3127" s="6"/>
      <c r="P3127" s="6"/>
      <c r="Q3127" s="5" t="str">
        <f ca="1">score</f>
        <v/>
      </c>
      <c r="R3127" s="58" t="str">
        <f ca="1">rescore</f>
        <v/>
      </c>
      <c r="S3127" s="11" t="str">
        <f ca="1">price</f>
        <v/>
      </c>
      <c r="U3127" s="4"/>
      <c r="V3127" s="4"/>
      <c r="W3127" s="221" t="str">
        <f ca="1">commission</f>
        <v/>
      </c>
      <c r="X3127" s="301"/>
    </row>
    <row r="3128" spans="1:24" x14ac:dyDescent="0.25">
      <c r="A3128" s="6" t="str">
        <f ca="1">no.</f>
        <v/>
      </c>
      <c r="E3128" s="4" t="str">
        <f ca="1">position</f>
        <v/>
      </c>
      <c r="I3128" s="318"/>
      <c r="J3128" s="25"/>
      <c r="L3128" s="4"/>
      <c r="N3128" s="6"/>
      <c r="P3128" s="6"/>
      <c r="Q3128" s="5" t="str">
        <f ca="1">score</f>
        <v/>
      </c>
      <c r="R3128" s="58" t="str">
        <f ca="1">rescore</f>
        <v/>
      </c>
      <c r="S3128" s="11" t="str">
        <f ca="1">price</f>
        <v/>
      </c>
      <c r="U3128" s="4"/>
      <c r="V3128" s="4"/>
      <c r="W3128" s="221" t="str">
        <f ca="1">commission</f>
        <v/>
      </c>
      <c r="X3128" s="301"/>
    </row>
    <row r="3129" spans="1:24" x14ac:dyDescent="0.25">
      <c r="A3129" s="6" t="str">
        <f ca="1">no.</f>
        <v/>
      </c>
      <c r="E3129" s="4" t="str">
        <f ca="1">position</f>
        <v/>
      </c>
      <c r="I3129" s="318"/>
      <c r="J3129" s="25"/>
      <c r="L3129" s="4"/>
      <c r="N3129" s="6"/>
      <c r="P3129" s="6"/>
      <c r="Q3129" s="5" t="str">
        <f ca="1">score</f>
        <v/>
      </c>
      <c r="R3129" s="58" t="str">
        <f ca="1">rescore</f>
        <v/>
      </c>
      <c r="S3129" s="11" t="str">
        <f ca="1">price</f>
        <v/>
      </c>
      <c r="U3129" s="4"/>
      <c r="V3129" s="4"/>
      <c r="W3129" s="221" t="str">
        <f ca="1">commission</f>
        <v/>
      </c>
      <c r="X3129" s="301"/>
    </row>
    <row r="3130" spans="1:24" x14ac:dyDescent="0.25">
      <c r="A3130" s="6" t="str">
        <f ca="1">no.</f>
        <v/>
      </c>
      <c r="E3130" s="4" t="str">
        <f ca="1">position</f>
        <v/>
      </c>
      <c r="I3130" s="318"/>
      <c r="J3130" s="25"/>
      <c r="L3130" s="4"/>
      <c r="N3130" s="6"/>
      <c r="P3130" s="6"/>
      <c r="Q3130" s="5" t="str">
        <f ca="1">score</f>
        <v/>
      </c>
      <c r="R3130" s="58" t="str">
        <f ca="1">rescore</f>
        <v/>
      </c>
      <c r="S3130" s="11" t="str">
        <f ca="1">price</f>
        <v/>
      </c>
      <c r="U3130" s="4"/>
      <c r="V3130" s="4"/>
      <c r="W3130" s="221" t="str">
        <f ca="1">commission</f>
        <v/>
      </c>
      <c r="X3130" s="301"/>
    </row>
    <row r="3131" spans="1:24" x14ac:dyDescent="0.25">
      <c r="A3131" s="6" t="str">
        <f ca="1">no.</f>
        <v/>
      </c>
      <c r="E3131" s="4" t="str">
        <f ca="1">position</f>
        <v/>
      </c>
      <c r="I3131" s="318"/>
      <c r="J3131" s="25"/>
      <c r="L3131" s="4"/>
      <c r="N3131" s="6"/>
      <c r="P3131" s="6"/>
      <c r="Q3131" s="5" t="str">
        <f ca="1">score</f>
        <v/>
      </c>
      <c r="R3131" s="58" t="str">
        <f ca="1">rescore</f>
        <v/>
      </c>
      <c r="S3131" s="11" t="str">
        <f ca="1">price</f>
        <v/>
      </c>
      <c r="U3131" s="4"/>
      <c r="V3131" s="4"/>
      <c r="W3131" s="221" t="str">
        <f ca="1">commission</f>
        <v/>
      </c>
      <c r="X3131" s="301"/>
    </row>
    <row r="3132" spans="1:24" x14ac:dyDescent="0.25">
      <c r="A3132" s="6" t="str">
        <f ca="1">no.</f>
        <v/>
      </c>
      <c r="E3132" s="4" t="str">
        <f ca="1">position</f>
        <v/>
      </c>
      <c r="I3132" s="318"/>
      <c r="J3132" s="25"/>
      <c r="L3132" s="4"/>
      <c r="N3132" s="6"/>
      <c r="P3132" s="6"/>
      <c r="Q3132" s="5" t="str">
        <f ca="1">score</f>
        <v/>
      </c>
      <c r="R3132" s="58" t="str">
        <f ca="1">rescore</f>
        <v/>
      </c>
      <c r="S3132" s="11" t="str">
        <f ca="1">price</f>
        <v/>
      </c>
      <c r="U3132" s="4"/>
      <c r="V3132" s="4"/>
      <c r="W3132" s="221" t="str">
        <f ca="1">commission</f>
        <v/>
      </c>
      <c r="X3132" s="301"/>
    </row>
    <row r="3133" spans="1:24" x14ac:dyDescent="0.25">
      <c r="A3133" s="6" t="str">
        <f ca="1">no.</f>
        <v/>
      </c>
      <c r="E3133" s="4" t="str">
        <f ca="1">position</f>
        <v/>
      </c>
      <c r="I3133" s="318"/>
      <c r="J3133" s="25"/>
      <c r="L3133" s="4"/>
      <c r="N3133" s="6"/>
      <c r="P3133" s="6"/>
      <c r="Q3133" s="5" t="str">
        <f ca="1">score</f>
        <v/>
      </c>
      <c r="R3133" s="58" t="str">
        <f ca="1">rescore</f>
        <v/>
      </c>
      <c r="S3133" s="11" t="str">
        <f ca="1">price</f>
        <v/>
      </c>
      <c r="U3133" s="4"/>
      <c r="V3133" s="4"/>
      <c r="W3133" s="221" t="str">
        <f ca="1">commission</f>
        <v/>
      </c>
      <c r="X3133" s="301"/>
    </row>
    <row r="3134" spans="1:24" x14ac:dyDescent="0.25">
      <c r="A3134" s="6" t="str">
        <f ca="1">no.</f>
        <v/>
      </c>
      <c r="E3134" s="4" t="str">
        <f ca="1">position</f>
        <v/>
      </c>
      <c r="I3134" s="318"/>
      <c r="J3134" s="25"/>
      <c r="L3134" s="4"/>
      <c r="N3134" s="6"/>
      <c r="P3134" s="6"/>
      <c r="Q3134" s="5" t="str">
        <f ca="1">score</f>
        <v/>
      </c>
      <c r="R3134" s="58" t="str">
        <f ca="1">rescore</f>
        <v/>
      </c>
      <c r="S3134" s="11" t="str">
        <f ca="1">price</f>
        <v/>
      </c>
      <c r="U3134" s="4"/>
      <c r="V3134" s="4"/>
      <c r="W3134" s="221" t="str">
        <f ca="1">commission</f>
        <v/>
      </c>
      <c r="X3134" s="301"/>
    </row>
    <row r="3135" spans="1:24" x14ac:dyDescent="0.25">
      <c r="A3135" s="6" t="str">
        <f ca="1">no.</f>
        <v/>
      </c>
      <c r="E3135" s="4" t="str">
        <f ca="1">position</f>
        <v/>
      </c>
      <c r="I3135" s="318"/>
      <c r="J3135" s="25"/>
      <c r="L3135" s="4"/>
      <c r="N3135" s="6"/>
      <c r="P3135" s="6"/>
      <c r="Q3135" s="5" t="str">
        <f ca="1">score</f>
        <v/>
      </c>
      <c r="R3135" s="58" t="str">
        <f ca="1">rescore</f>
        <v/>
      </c>
      <c r="S3135" s="11" t="str">
        <f ca="1">price</f>
        <v/>
      </c>
      <c r="U3135" s="4"/>
      <c r="V3135" s="4"/>
      <c r="W3135" s="221" t="str">
        <f ca="1">commission</f>
        <v/>
      </c>
      <c r="X3135" s="301"/>
    </row>
    <row r="3136" spans="1:24" x14ac:dyDescent="0.25">
      <c r="A3136" s="6" t="str">
        <f ca="1">no.</f>
        <v/>
      </c>
      <c r="E3136" s="4" t="str">
        <f ca="1">position</f>
        <v/>
      </c>
      <c r="I3136" s="318"/>
      <c r="J3136" s="25"/>
      <c r="L3136" s="4"/>
      <c r="N3136" s="6"/>
      <c r="P3136" s="6"/>
      <c r="Q3136" s="5" t="str">
        <f ca="1">score</f>
        <v/>
      </c>
      <c r="R3136" s="58" t="str">
        <f ca="1">rescore</f>
        <v/>
      </c>
      <c r="S3136" s="11" t="str">
        <f ca="1">price</f>
        <v/>
      </c>
      <c r="U3136" s="4"/>
      <c r="V3136" s="4"/>
      <c r="W3136" s="221" t="str">
        <f ca="1">commission</f>
        <v/>
      </c>
      <c r="X3136" s="301"/>
    </row>
    <row r="3137" spans="1:24" x14ac:dyDescent="0.25">
      <c r="A3137" s="6" t="str">
        <f ca="1">no.</f>
        <v/>
      </c>
      <c r="E3137" s="4" t="str">
        <f ca="1">position</f>
        <v/>
      </c>
      <c r="I3137" s="318"/>
      <c r="J3137" s="25"/>
      <c r="L3137" s="4"/>
      <c r="N3137" s="6"/>
      <c r="P3137" s="6"/>
      <c r="Q3137" s="5" t="str">
        <f ca="1">score</f>
        <v/>
      </c>
      <c r="R3137" s="58" t="str">
        <f ca="1">rescore</f>
        <v/>
      </c>
      <c r="S3137" s="11" t="str">
        <f ca="1">price</f>
        <v/>
      </c>
      <c r="U3137" s="4"/>
      <c r="V3137" s="4"/>
      <c r="W3137" s="221" t="str">
        <f ca="1">commission</f>
        <v/>
      </c>
      <c r="X3137" s="301"/>
    </row>
    <row r="3138" spans="1:24" x14ac:dyDescent="0.25">
      <c r="A3138" s="6" t="str">
        <f ca="1">no.</f>
        <v/>
      </c>
      <c r="E3138" s="4" t="str">
        <f ca="1">position</f>
        <v/>
      </c>
      <c r="I3138" s="318"/>
      <c r="J3138" s="25"/>
      <c r="L3138" s="4"/>
      <c r="N3138" s="6"/>
      <c r="P3138" s="6"/>
      <c r="Q3138" s="5" t="str">
        <f ca="1">score</f>
        <v/>
      </c>
      <c r="R3138" s="58" t="str">
        <f ca="1">rescore</f>
        <v/>
      </c>
      <c r="S3138" s="11" t="str">
        <f ca="1">price</f>
        <v/>
      </c>
      <c r="U3138" s="4"/>
      <c r="V3138" s="4"/>
      <c r="W3138" s="221" t="str">
        <f ca="1">commission</f>
        <v/>
      </c>
      <c r="X3138" s="301"/>
    </row>
    <row r="3139" spans="1:24" x14ac:dyDescent="0.25">
      <c r="A3139" s="6" t="str">
        <f ca="1">no.</f>
        <v/>
      </c>
      <c r="E3139" s="4" t="str">
        <f ca="1">position</f>
        <v/>
      </c>
      <c r="I3139" s="318"/>
      <c r="J3139" s="25"/>
      <c r="L3139" s="4"/>
      <c r="N3139" s="6"/>
      <c r="P3139" s="6"/>
      <c r="Q3139" s="5" t="str">
        <f ca="1">score</f>
        <v/>
      </c>
      <c r="R3139" s="58" t="str">
        <f ca="1">rescore</f>
        <v/>
      </c>
      <c r="S3139" s="11" t="str">
        <f ca="1">price</f>
        <v/>
      </c>
      <c r="U3139" s="4"/>
      <c r="V3139" s="4"/>
      <c r="W3139" s="221" t="str">
        <f ca="1">commission</f>
        <v/>
      </c>
      <c r="X3139" s="301"/>
    </row>
    <row r="3140" spans="1:24" x14ac:dyDescent="0.25">
      <c r="A3140" s="6" t="str">
        <f ca="1">no.</f>
        <v/>
      </c>
      <c r="E3140" s="4" t="str">
        <f ca="1">position</f>
        <v/>
      </c>
      <c r="I3140" s="318"/>
      <c r="J3140" s="25"/>
      <c r="L3140" s="4"/>
      <c r="N3140" s="6"/>
      <c r="P3140" s="6"/>
      <c r="Q3140" s="5" t="str">
        <f ca="1">score</f>
        <v/>
      </c>
      <c r="R3140" s="58" t="str">
        <f ca="1">rescore</f>
        <v/>
      </c>
      <c r="S3140" s="11" t="str">
        <f ca="1">price</f>
        <v/>
      </c>
      <c r="U3140" s="4"/>
      <c r="V3140" s="4"/>
      <c r="W3140" s="221" t="str">
        <f ca="1">commission</f>
        <v/>
      </c>
      <c r="X3140" s="301"/>
    </row>
    <row r="3141" spans="1:24" x14ac:dyDescent="0.25">
      <c r="A3141" s="6" t="str">
        <f ca="1">no.</f>
        <v/>
      </c>
      <c r="E3141" s="4" t="str">
        <f ca="1">position</f>
        <v/>
      </c>
      <c r="I3141" s="318"/>
      <c r="J3141" s="25"/>
      <c r="L3141" s="4"/>
      <c r="N3141" s="6"/>
      <c r="P3141" s="6"/>
      <c r="Q3141" s="5" t="str">
        <f ca="1">score</f>
        <v/>
      </c>
      <c r="R3141" s="58" t="str">
        <f ca="1">rescore</f>
        <v/>
      </c>
      <c r="S3141" s="11" t="str">
        <f ca="1">price</f>
        <v/>
      </c>
      <c r="U3141" s="4"/>
      <c r="V3141" s="4"/>
      <c r="W3141" s="221" t="str">
        <f ca="1">commission</f>
        <v/>
      </c>
      <c r="X3141" s="301"/>
    </row>
    <row r="3142" spans="1:24" x14ac:dyDescent="0.25">
      <c r="A3142" s="6" t="str">
        <f ca="1">no.</f>
        <v/>
      </c>
      <c r="E3142" s="4" t="str">
        <f ca="1">position</f>
        <v/>
      </c>
      <c r="I3142" s="318"/>
      <c r="J3142" s="25"/>
      <c r="L3142" s="4"/>
      <c r="N3142" s="6"/>
      <c r="P3142" s="6"/>
      <c r="Q3142" s="5" t="str">
        <f ca="1">score</f>
        <v/>
      </c>
      <c r="R3142" s="58" t="str">
        <f ca="1">rescore</f>
        <v/>
      </c>
      <c r="S3142" s="11" t="str">
        <f ca="1">price</f>
        <v/>
      </c>
      <c r="U3142" s="4"/>
      <c r="V3142" s="4"/>
      <c r="W3142" s="221" t="str">
        <f ca="1">commission</f>
        <v/>
      </c>
      <c r="X3142" s="301"/>
    </row>
    <row r="3143" spans="1:24" x14ac:dyDescent="0.25">
      <c r="A3143" s="6" t="str">
        <f ca="1">no.</f>
        <v/>
      </c>
      <c r="E3143" s="4" t="str">
        <f ca="1">position</f>
        <v/>
      </c>
      <c r="I3143" s="318"/>
      <c r="J3143" s="25"/>
      <c r="L3143" s="4"/>
      <c r="N3143" s="6"/>
      <c r="P3143" s="6"/>
      <c r="Q3143" s="5" t="str">
        <f ca="1">score</f>
        <v/>
      </c>
      <c r="R3143" s="58" t="str">
        <f ca="1">rescore</f>
        <v/>
      </c>
      <c r="S3143" s="11" t="str">
        <f ca="1">price</f>
        <v/>
      </c>
      <c r="U3143" s="4"/>
      <c r="V3143" s="4"/>
      <c r="W3143" s="221" t="str">
        <f ca="1">commission</f>
        <v/>
      </c>
      <c r="X3143" s="301"/>
    </row>
    <row r="3144" spans="1:24" x14ac:dyDescent="0.25">
      <c r="A3144" s="6" t="str">
        <f ca="1">no.</f>
        <v/>
      </c>
      <c r="E3144" s="4" t="str">
        <f ca="1">position</f>
        <v/>
      </c>
      <c r="I3144" s="318"/>
      <c r="J3144" s="25"/>
      <c r="L3144" s="4"/>
      <c r="N3144" s="6"/>
      <c r="P3144" s="6"/>
      <c r="Q3144" s="5" t="str">
        <f ca="1">score</f>
        <v/>
      </c>
      <c r="R3144" s="58" t="str">
        <f ca="1">rescore</f>
        <v/>
      </c>
      <c r="S3144" s="11" t="str">
        <f ca="1">price</f>
        <v/>
      </c>
      <c r="U3144" s="4"/>
      <c r="V3144" s="4"/>
      <c r="W3144" s="221" t="str">
        <f ca="1">commission</f>
        <v/>
      </c>
      <c r="X3144" s="301"/>
    </row>
    <row r="3145" spans="1:24" x14ac:dyDescent="0.25">
      <c r="A3145" s="6" t="str">
        <f ca="1">no.</f>
        <v/>
      </c>
      <c r="E3145" s="4" t="str">
        <f ca="1">position</f>
        <v/>
      </c>
      <c r="I3145" s="318"/>
      <c r="J3145" s="25"/>
      <c r="L3145" s="4"/>
      <c r="N3145" s="6"/>
      <c r="P3145" s="6"/>
      <c r="Q3145" s="5" t="str">
        <f ca="1">score</f>
        <v/>
      </c>
      <c r="R3145" s="58" t="str">
        <f ca="1">rescore</f>
        <v/>
      </c>
      <c r="S3145" s="11" t="str">
        <f ca="1">price</f>
        <v/>
      </c>
      <c r="U3145" s="4"/>
      <c r="V3145" s="4"/>
      <c r="W3145" s="221" t="str">
        <f ca="1">commission</f>
        <v/>
      </c>
      <c r="X3145" s="301"/>
    </row>
    <row r="3146" spans="1:24" x14ac:dyDescent="0.25">
      <c r="A3146" s="6" t="str">
        <f ca="1">no.</f>
        <v/>
      </c>
      <c r="E3146" s="4" t="str">
        <f ca="1">position</f>
        <v/>
      </c>
      <c r="I3146" s="318"/>
      <c r="J3146" s="25"/>
      <c r="L3146" s="4"/>
      <c r="N3146" s="6"/>
      <c r="P3146" s="6"/>
      <c r="Q3146" s="5" t="str">
        <f ca="1">score</f>
        <v/>
      </c>
      <c r="R3146" s="58" t="str">
        <f ca="1">rescore</f>
        <v/>
      </c>
      <c r="S3146" s="11" t="str">
        <f ca="1">price</f>
        <v/>
      </c>
      <c r="U3146" s="4"/>
      <c r="V3146" s="4"/>
      <c r="W3146" s="221" t="str">
        <f ca="1">commission</f>
        <v/>
      </c>
      <c r="X3146" s="301"/>
    </row>
    <row r="3147" spans="1:24" x14ac:dyDescent="0.25">
      <c r="A3147" s="6" t="str">
        <f ca="1">no.</f>
        <v/>
      </c>
      <c r="E3147" s="4" t="str">
        <f ca="1">position</f>
        <v/>
      </c>
      <c r="I3147" s="318"/>
      <c r="J3147" s="25"/>
      <c r="L3147" s="4"/>
      <c r="N3147" s="6"/>
      <c r="P3147" s="6"/>
      <c r="Q3147" s="5" t="str">
        <f ca="1">score</f>
        <v/>
      </c>
      <c r="R3147" s="58" t="str">
        <f ca="1">rescore</f>
        <v/>
      </c>
      <c r="S3147" s="11" t="str">
        <f ca="1">price</f>
        <v/>
      </c>
      <c r="U3147" s="4"/>
      <c r="V3147" s="4"/>
      <c r="W3147" s="221" t="str">
        <f ca="1">commission</f>
        <v/>
      </c>
      <c r="X3147" s="301"/>
    </row>
    <row r="3148" spans="1:24" x14ac:dyDescent="0.25">
      <c r="A3148" s="6" t="str">
        <f ca="1">no.</f>
        <v/>
      </c>
      <c r="E3148" s="4" t="str">
        <f ca="1">position</f>
        <v/>
      </c>
      <c r="I3148" s="318"/>
      <c r="J3148" s="25"/>
      <c r="L3148" s="4"/>
      <c r="N3148" s="6"/>
      <c r="P3148" s="6"/>
      <c r="Q3148" s="5" t="str">
        <f ca="1">score</f>
        <v/>
      </c>
      <c r="R3148" s="58" t="str">
        <f ca="1">rescore</f>
        <v/>
      </c>
      <c r="S3148" s="11" t="str">
        <f ca="1">price</f>
        <v/>
      </c>
      <c r="U3148" s="4"/>
      <c r="V3148" s="4"/>
      <c r="W3148" s="221" t="str">
        <f ca="1">commission</f>
        <v/>
      </c>
      <c r="X3148" s="301"/>
    </row>
    <row r="3149" spans="1:24" x14ac:dyDescent="0.25">
      <c r="A3149" s="6" t="str">
        <f ca="1">no.</f>
        <v/>
      </c>
      <c r="E3149" s="4" t="str">
        <f ca="1">position</f>
        <v/>
      </c>
      <c r="I3149" s="318"/>
      <c r="J3149" s="25"/>
      <c r="L3149" s="4"/>
      <c r="N3149" s="6"/>
      <c r="P3149" s="6"/>
      <c r="Q3149" s="5" t="str">
        <f ca="1">score</f>
        <v/>
      </c>
      <c r="R3149" s="58" t="str">
        <f ca="1">rescore</f>
        <v/>
      </c>
      <c r="S3149" s="11" t="str">
        <f ca="1">price</f>
        <v/>
      </c>
      <c r="U3149" s="4"/>
      <c r="V3149" s="4"/>
      <c r="W3149" s="221" t="str">
        <f ca="1">commission</f>
        <v/>
      </c>
      <c r="X3149" s="301"/>
    </row>
    <row r="3150" spans="1:24" x14ac:dyDescent="0.25">
      <c r="A3150" s="6" t="str">
        <f ca="1">no.</f>
        <v/>
      </c>
      <c r="E3150" s="4" t="str">
        <f ca="1">position</f>
        <v/>
      </c>
      <c r="I3150" s="318"/>
      <c r="J3150" s="25"/>
      <c r="L3150" s="4"/>
      <c r="N3150" s="6"/>
      <c r="P3150" s="6"/>
      <c r="Q3150" s="5" t="str">
        <f ca="1">score</f>
        <v/>
      </c>
      <c r="R3150" s="58" t="str">
        <f ca="1">rescore</f>
        <v/>
      </c>
      <c r="S3150" s="11" t="str">
        <f ca="1">price</f>
        <v/>
      </c>
      <c r="U3150" s="4"/>
      <c r="V3150" s="4"/>
      <c r="W3150" s="221" t="str">
        <f ca="1">commission</f>
        <v/>
      </c>
      <c r="X3150" s="301"/>
    </row>
    <row r="3151" spans="1:24" x14ac:dyDescent="0.25">
      <c r="A3151" s="6" t="str">
        <f ca="1">no.</f>
        <v/>
      </c>
      <c r="E3151" s="4" t="str">
        <f ca="1">position</f>
        <v/>
      </c>
      <c r="I3151" s="318"/>
      <c r="J3151" s="25"/>
      <c r="L3151" s="4"/>
      <c r="N3151" s="6"/>
      <c r="P3151" s="6"/>
      <c r="Q3151" s="5" t="str">
        <f ca="1">score</f>
        <v/>
      </c>
      <c r="R3151" s="58" t="str">
        <f ca="1">rescore</f>
        <v/>
      </c>
      <c r="S3151" s="11" t="str">
        <f ca="1">price</f>
        <v/>
      </c>
      <c r="U3151" s="4"/>
      <c r="V3151" s="4"/>
      <c r="W3151" s="221" t="str">
        <f ca="1">commission</f>
        <v/>
      </c>
      <c r="X3151" s="301"/>
    </row>
    <row r="3152" spans="1:24" x14ac:dyDescent="0.25">
      <c r="A3152" s="6" t="str">
        <f ca="1">no.</f>
        <v/>
      </c>
      <c r="E3152" s="4" t="str">
        <f ca="1">position</f>
        <v/>
      </c>
      <c r="I3152" s="318"/>
      <c r="J3152" s="25"/>
      <c r="L3152" s="4"/>
      <c r="N3152" s="6"/>
      <c r="P3152" s="6"/>
      <c r="Q3152" s="5" t="str">
        <f ca="1">score</f>
        <v/>
      </c>
      <c r="R3152" s="58" t="str">
        <f ca="1">rescore</f>
        <v/>
      </c>
      <c r="S3152" s="11" t="str">
        <f ca="1">price</f>
        <v/>
      </c>
      <c r="U3152" s="4"/>
      <c r="V3152" s="4"/>
      <c r="W3152" s="221" t="str">
        <f ca="1">commission</f>
        <v/>
      </c>
      <c r="X3152" s="301"/>
    </row>
    <row r="3153" spans="1:24" x14ac:dyDescent="0.25">
      <c r="A3153" s="6" t="str">
        <f ca="1">no.</f>
        <v/>
      </c>
      <c r="E3153" s="4" t="str">
        <f ca="1">position</f>
        <v/>
      </c>
      <c r="I3153" s="318"/>
      <c r="J3153" s="25"/>
      <c r="L3153" s="4"/>
      <c r="N3153" s="6"/>
      <c r="P3153" s="6"/>
      <c r="Q3153" s="5" t="str">
        <f ca="1">score</f>
        <v/>
      </c>
      <c r="R3153" s="58" t="str">
        <f ca="1">rescore</f>
        <v/>
      </c>
      <c r="S3153" s="11" t="str">
        <f ca="1">price</f>
        <v/>
      </c>
      <c r="U3153" s="4"/>
      <c r="V3153" s="4"/>
      <c r="W3153" s="221" t="str">
        <f ca="1">commission</f>
        <v/>
      </c>
      <c r="X3153" s="301"/>
    </row>
    <row r="3154" spans="1:24" x14ac:dyDescent="0.25">
      <c r="A3154" s="6" t="str">
        <f ca="1">no.</f>
        <v/>
      </c>
      <c r="E3154" s="4" t="str">
        <f ca="1">position</f>
        <v/>
      </c>
      <c r="I3154" s="318"/>
      <c r="J3154" s="25"/>
      <c r="L3154" s="4"/>
      <c r="N3154" s="6"/>
      <c r="P3154" s="6"/>
      <c r="Q3154" s="5" t="str">
        <f ca="1">score</f>
        <v/>
      </c>
      <c r="R3154" s="58" t="str">
        <f ca="1">rescore</f>
        <v/>
      </c>
      <c r="S3154" s="11" t="str">
        <f ca="1">price</f>
        <v/>
      </c>
      <c r="U3154" s="4"/>
      <c r="V3154" s="4"/>
      <c r="W3154" s="221" t="str">
        <f ca="1">commission</f>
        <v/>
      </c>
      <c r="X3154" s="301"/>
    </row>
    <row r="3155" spans="1:24" x14ac:dyDescent="0.25">
      <c r="A3155" s="6" t="str">
        <f ca="1">no.</f>
        <v/>
      </c>
      <c r="E3155" s="4" t="str">
        <f ca="1">position</f>
        <v/>
      </c>
      <c r="I3155" s="318"/>
      <c r="J3155" s="25"/>
      <c r="L3155" s="4"/>
      <c r="N3155" s="6"/>
      <c r="P3155" s="6"/>
      <c r="Q3155" s="5" t="str">
        <f ca="1">score</f>
        <v/>
      </c>
      <c r="R3155" s="58" t="str">
        <f ca="1">rescore</f>
        <v/>
      </c>
      <c r="S3155" s="11" t="str">
        <f ca="1">price</f>
        <v/>
      </c>
      <c r="U3155" s="4"/>
      <c r="V3155" s="4"/>
      <c r="W3155" s="221" t="str">
        <f ca="1">commission</f>
        <v/>
      </c>
      <c r="X3155" s="301"/>
    </row>
    <row r="3156" spans="1:24" x14ac:dyDescent="0.25">
      <c r="A3156" s="6" t="str">
        <f ca="1">no.</f>
        <v/>
      </c>
      <c r="E3156" s="4" t="str">
        <f ca="1">position</f>
        <v/>
      </c>
      <c r="I3156" s="318"/>
      <c r="J3156" s="25"/>
      <c r="L3156" s="4"/>
      <c r="N3156" s="6"/>
      <c r="P3156" s="6"/>
      <c r="Q3156" s="5" t="str">
        <f ca="1">score</f>
        <v/>
      </c>
      <c r="R3156" s="58" t="str">
        <f ca="1">rescore</f>
        <v/>
      </c>
      <c r="S3156" s="11" t="str">
        <f ca="1">price</f>
        <v/>
      </c>
      <c r="U3156" s="4"/>
      <c r="V3156" s="4"/>
      <c r="W3156" s="221" t="str">
        <f ca="1">commission</f>
        <v/>
      </c>
      <c r="X3156" s="301"/>
    </row>
    <row r="3157" spans="1:24" x14ac:dyDescent="0.25">
      <c r="A3157" s="6" t="str">
        <f ca="1">no.</f>
        <v/>
      </c>
      <c r="E3157" s="4" t="str">
        <f ca="1">position</f>
        <v/>
      </c>
      <c r="I3157" s="318"/>
      <c r="J3157" s="25"/>
      <c r="L3157" s="4"/>
      <c r="N3157" s="6"/>
      <c r="P3157" s="6"/>
      <c r="Q3157" s="5" t="str">
        <f ca="1">score</f>
        <v/>
      </c>
      <c r="R3157" s="58" t="str">
        <f ca="1">rescore</f>
        <v/>
      </c>
      <c r="S3157" s="11" t="str">
        <f ca="1">price</f>
        <v/>
      </c>
      <c r="U3157" s="4"/>
      <c r="V3157" s="4"/>
      <c r="W3157" s="221" t="str">
        <f ca="1">commission</f>
        <v/>
      </c>
      <c r="X3157" s="301"/>
    </row>
    <row r="3158" spans="1:24" x14ac:dyDescent="0.25">
      <c r="A3158" s="6" t="str">
        <f ca="1">no.</f>
        <v/>
      </c>
      <c r="E3158" s="4" t="str">
        <f ca="1">position</f>
        <v/>
      </c>
      <c r="I3158" s="318"/>
      <c r="J3158" s="25"/>
      <c r="L3158" s="4"/>
      <c r="N3158" s="6"/>
      <c r="P3158" s="6"/>
      <c r="Q3158" s="5" t="str">
        <f ca="1">score</f>
        <v/>
      </c>
      <c r="R3158" s="58" t="str">
        <f ca="1">rescore</f>
        <v/>
      </c>
      <c r="S3158" s="11" t="str">
        <f ca="1">price</f>
        <v/>
      </c>
      <c r="U3158" s="4"/>
      <c r="V3158" s="4"/>
      <c r="W3158" s="221" t="str">
        <f ca="1">commission</f>
        <v/>
      </c>
      <c r="X3158" s="301"/>
    </row>
    <row r="3159" spans="1:24" x14ac:dyDescent="0.25">
      <c r="A3159" s="6" t="str">
        <f ca="1">no.</f>
        <v/>
      </c>
      <c r="E3159" s="4" t="str">
        <f ca="1">position</f>
        <v/>
      </c>
      <c r="I3159" s="318"/>
      <c r="J3159" s="25"/>
      <c r="L3159" s="4"/>
      <c r="N3159" s="6"/>
      <c r="P3159" s="6"/>
      <c r="Q3159" s="5" t="str">
        <f ca="1">score</f>
        <v/>
      </c>
      <c r="R3159" s="58" t="str">
        <f ca="1">rescore</f>
        <v/>
      </c>
      <c r="S3159" s="11" t="str">
        <f ca="1">price</f>
        <v/>
      </c>
      <c r="U3159" s="4"/>
      <c r="V3159" s="4"/>
      <c r="W3159" s="221" t="str">
        <f ca="1">commission</f>
        <v/>
      </c>
      <c r="X3159" s="301"/>
    </row>
    <row r="3160" spans="1:24" x14ac:dyDescent="0.25">
      <c r="A3160" s="6" t="str">
        <f ca="1">no.</f>
        <v/>
      </c>
      <c r="E3160" s="4" t="str">
        <f ca="1">position</f>
        <v/>
      </c>
      <c r="I3160" s="318"/>
      <c r="J3160" s="25"/>
      <c r="L3160" s="4"/>
      <c r="N3160" s="6"/>
      <c r="P3160" s="6"/>
      <c r="Q3160" s="5" t="str">
        <f ca="1">score</f>
        <v/>
      </c>
      <c r="R3160" s="58" t="str">
        <f ca="1">rescore</f>
        <v/>
      </c>
      <c r="S3160" s="11" t="str">
        <f ca="1">price</f>
        <v/>
      </c>
      <c r="U3160" s="4"/>
      <c r="V3160" s="4"/>
      <c r="W3160" s="221" t="str">
        <f ca="1">commission</f>
        <v/>
      </c>
      <c r="X3160" s="301"/>
    </row>
    <row r="3161" spans="1:24" x14ac:dyDescent="0.25">
      <c r="A3161" s="6" t="str">
        <f ca="1">no.</f>
        <v/>
      </c>
      <c r="E3161" s="4" t="str">
        <f ca="1">position</f>
        <v/>
      </c>
      <c r="I3161" s="318"/>
      <c r="J3161" s="25"/>
      <c r="L3161" s="4"/>
      <c r="N3161" s="6"/>
      <c r="P3161" s="6"/>
      <c r="Q3161" s="5" t="str">
        <f ca="1">score</f>
        <v/>
      </c>
      <c r="R3161" s="58" t="str">
        <f ca="1">rescore</f>
        <v/>
      </c>
      <c r="S3161" s="11" t="str">
        <f ca="1">price</f>
        <v/>
      </c>
      <c r="U3161" s="4"/>
      <c r="V3161" s="4"/>
      <c r="W3161" s="221" t="str">
        <f ca="1">commission</f>
        <v/>
      </c>
      <c r="X3161" s="301"/>
    </row>
    <row r="3162" spans="1:24" x14ac:dyDescent="0.25">
      <c r="A3162" s="6" t="str">
        <f ca="1">no.</f>
        <v/>
      </c>
      <c r="E3162" s="4" t="str">
        <f ca="1">position</f>
        <v/>
      </c>
      <c r="I3162" s="318"/>
      <c r="J3162" s="25"/>
      <c r="L3162" s="4"/>
      <c r="N3162" s="6"/>
      <c r="P3162" s="6"/>
      <c r="Q3162" s="5" t="str">
        <f ca="1">score</f>
        <v/>
      </c>
      <c r="R3162" s="58" t="str">
        <f ca="1">rescore</f>
        <v/>
      </c>
      <c r="S3162" s="11" t="str">
        <f ca="1">price</f>
        <v/>
      </c>
      <c r="U3162" s="4"/>
      <c r="V3162" s="4"/>
      <c r="W3162" s="221" t="str">
        <f ca="1">commission</f>
        <v/>
      </c>
      <c r="X3162" s="301"/>
    </row>
    <row r="3163" spans="1:24" x14ac:dyDescent="0.25">
      <c r="A3163" s="6" t="str">
        <f ca="1">no.</f>
        <v/>
      </c>
      <c r="E3163" s="4" t="str">
        <f ca="1">position</f>
        <v/>
      </c>
      <c r="I3163" s="318"/>
      <c r="J3163" s="25"/>
      <c r="L3163" s="4"/>
      <c r="N3163" s="6"/>
      <c r="P3163" s="6"/>
      <c r="Q3163" s="5" t="str">
        <f ca="1">score</f>
        <v/>
      </c>
      <c r="R3163" s="58" t="str">
        <f ca="1">rescore</f>
        <v/>
      </c>
      <c r="S3163" s="11" t="str">
        <f ca="1">price</f>
        <v/>
      </c>
      <c r="U3163" s="4"/>
      <c r="V3163" s="4"/>
      <c r="W3163" s="221" t="str">
        <f ca="1">commission</f>
        <v/>
      </c>
      <c r="X3163" s="301"/>
    </row>
    <row r="3164" spans="1:24" x14ac:dyDescent="0.25">
      <c r="A3164" s="6" t="str">
        <f ca="1">no.</f>
        <v/>
      </c>
      <c r="E3164" s="4" t="str">
        <f ca="1">position</f>
        <v/>
      </c>
      <c r="I3164" s="318"/>
      <c r="J3164" s="25"/>
      <c r="L3164" s="4"/>
      <c r="N3164" s="6"/>
      <c r="P3164" s="6"/>
      <c r="Q3164" s="5" t="str">
        <f ca="1">score</f>
        <v/>
      </c>
      <c r="R3164" s="58" t="str">
        <f ca="1">rescore</f>
        <v/>
      </c>
      <c r="S3164" s="11" t="str">
        <f ca="1">price</f>
        <v/>
      </c>
      <c r="U3164" s="4"/>
      <c r="V3164" s="4"/>
      <c r="W3164" s="221" t="str">
        <f ca="1">commission</f>
        <v/>
      </c>
      <c r="X3164" s="301"/>
    </row>
    <row r="3165" spans="1:24" x14ac:dyDescent="0.25">
      <c r="A3165" s="6" t="str">
        <f ca="1">no.</f>
        <v/>
      </c>
      <c r="E3165" s="4" t="str">
        <f ca="1">position</f>
        <v/>
      </c>
      <c r="I3165" s="318"/>
      <c r="J3165" s="25"/>
      <c r="L3165" s="4"/>
      <c r="N3165" s="6"/>
      <c r="P3165" s="6"/>
      <c r="Q3165" s="5" t="str">
        <f ca="1">score</f>
        <v/>
      </c>
      <c r="R3165" s="58" t="str">
        <f ca="1">rescore</f>
        <v/>
      </c>
      <c r="S3165" s="11" t="str">
        <f ca="1">price</f>
        <v/>
      </c>
      <c r="U3165" s="4"/>
      <c r="V3165" s="4"/>
      <c r="W3165" s="221" t="str">
        <f ca="1">commission</f>
        <v/>
      </c>
      <c r="X3165" s="301"/>
    </row>
    <row r="3166" spans="1:24" x14ac:dyDescent="0.25">
      <c r="A3166" s="6" t="str">
        <f ca="1">no.</f>
        <v/>
      </c>
      <c r="E3166" s="4" t="str">
        <f ca="1">position</f>
        <v/>
      </c>
      <c r="I3166" s="318"/>
      <c r="J3166" s="25"/>
      <c r="L3166" s="4"/>
      <c r="N3166" s="6"/>
      <c r="P3166" s="6"/>
      <c r="Q3166" s="5" t="str">
        <f ca="1">score</f>
        <v/>
      </c>
      <c r="R3166" s="58" t="str">
        <f ca="1">rescore</f>
        <v/>
      </c>
      <c r="S3166" s="11" t="str">
        <f ca="1">price</f>
        <v/>
      </c>
      <c r="U3166" s="4"/>
      <c r="V3166" s="4"/>
      <c r="W3166" s="221" t="str">
        <f ca="1">commission</f>
        <v/>
      </c>
      <c r="X3166" s="301"/>
    </row>
    <row r="3167" spans="1:24" x14ac:dyDescent="0.25">
      <c r="A3167" s="6" t="str">
        <f ca="1">no.</f>
        <v/>
      </c>
      <c r="E3167" s="4" t="str">
        <f ca="1">position</f>
        <v/>
      </c>
      <c r="I3167" s="318"/>
      <c r="J3167" s="25"/>
      <c r="L3167" s="4"/>
      <c r="N3167" s="6"/>
      <c r="P3167" s="6"/>
      <c r="Q3167" s="5" t="str">
        <f ca="1">score</f>
        <v/>
      </c>
      <c r="R3167" s="58" t="str">
        <f ca="1">rescore</f>
        <v/>
      </c>
      <c r="S3167" s="11" t="str">
        <f ca="1">price</f>
        <v/>
      </c>
      <c r="U3167" s="4"/>
      <c r="V3167" s="4"/>
      <c r="W3167" s="221" t="str">
        <f ca="1">commission</f>
        <v/>
      </c>
      <c r="X3167" s="301"/>
    </row>
    <row r="3168" spans="1:24" x14ac:dyDescent="0.25">
      <c r="A3168" s="6" t="str">
        <f ca="1">no.</f>
        <v/>
      </c>
      <c r="E3168" s="4" t="str">
        <f ca="1">position</f>
        <v/>
      </c>
      <c r="I3168" s="318"/>
      <c r="J3168" s="25"/>
      <c r="L3168" s="4"/>
      <c r="N3168" s="6"/>
      <c r="P3168" s="6"/>
      <c r="Q3168" s="5" t="str">
        <f ca="1">score</f>
        <v/>
      </c>
      <c r="R3168" s="58" t="str">
        <f ca="1">rescore</f>
        <v/>
      </c>
      <c r="S3168" s="11" t="str">
        <f ca="1">price</f>
        <v/>
      </c>
      <c r="U3168" s="4"/>
      <c r="V3168" s="4"/>
      <c r="W3168" s="221" t="str">
        <f ca="1">commission</f>
        <v/>
      </c>
      <c r="X3168" s="301"/>
    </row>
    <row r="3169" spans="1:24" x14ac:dyDescent="0.25">
      <c r="A3169" s="6" t="str">
        <f ca="1">no.</f>
        <v/>
      </c>
      <c r="E3169" s="4" t="str">
        <f ca="1">position</f>
        <v/>
      </c>
      <c r="I3169" s="318"/>
      <c r="J3169" s="25"/>
      <c r="L3169" s="4"/>
      <c r="N3169" s="6"/>
      <c r="P3169" s="6"/>
      <c r="Q3169" s="5" t="str">
        <f ca="1">score</f>
        <v/>
      </c>
      <c r="R3169" s="58" t="str">
        <f ca="1">rescore</f>
        <v/>
      </c>
      <c r="S3169" s="11" t="str">
        <f ca="1">price</f>
        <v/>
      </c>
      <c r="U3169" s="4"/>
      <c r="V3169" s="4"/>
      <c r="W3169" s="221" t="str">
        <f ca="1">commission</f>
        <v/>
      </c>
      <c r="X3169" s="301"/>
    </row>
    <row r="3170" spans="1:24" x14ac:dyDescent="0.25">
      <c r="A3170" s="6" t="str">
        <f ca="1">no.</f>
        <v/>
      </c>
      <c r="E3170" s="4" t="str">
        <f ca="1">position</f>
        <v/>
      </c>
      <c r="I3170" s="318"/>
      <c r="J3170" s="25"/>
      <c r="L3170" s="4"/>
      <c r="N3170" s="6"/>
      <c r="P3170" s="6"/>
      <c r="Q3170" s="5" t="str">
        <f ca="1">score</f>
        <v/>
      </c>
      <c r="R3170" s="58" t="str">
        <f ca="1">rescore</f>
        <v/>
      </c>
      <c r="S3170" s="11" t="str">
        <f ca="1">price</f>
        <v/>
      </c>
      <c r="U3170" s="4"/>
      <c r="V3170" s="4"/>
      <c r="W3170" s="221" t="str">
        <f ca="1">commission</f>
        <v/>
      </c>
      <c r="X3170" s="301"/>
    </row>
    <row r="3171" spans="1:24" x14ac:dyDescent="0.25">
      <c r="A3171" s="6" t="str">
        <f ca="1">no.</f>
        <v/>
      </c>
      <c r="E3171" s="4" t="str">
        <f ca="1">position</f>
        <v/>
      </c>
      <c r="I3171" s="318"/>
      <c r="J3171" s="25"/>
      <c r="L3171" s="4"/>
      <c r="N3171" s="6"/>
      <c r="P3171" s="6"/>
      <c r="Q3171" s="5" t="str">
        <f ca="1">score</f>
        <v/>
      </c>
      <c r="R3171" s="58" t="str">
        <f ca="1">rescore</f>
        <v/>
      </c>
      <c r="S3171" s="11" t="str">
        <f ca="1">price</f>
        <v/>
      </c>
      <c r="U3171" s="4"/>
      <c r="V3171" s="4"/>
      <c r="W3171" s="221" t="str">
        <f ca="1">commission</f>
        <v/>
      </c>
      <c r="X3171" s="301"/>
    </row>
    <row r="3172" spans="1:24" x14ac:dyDescent="0.25">
      <c r="A3172" s="6" t="str">
        <f ca="1">no.</f>
        <v/>
      </c>
      <c r="E3172" s="4" t="str">
        <f ca="1">position</f>
        <v/>
      </c>
      <c r="I3172" s="318"/>
      <c r="J3172" s="25"/>
      <c r="L3172" s="4"/>
      <c r="N3172" s="6"/>
      <c r="P3172" s="6"/>
      <c r="Q3172" s="5" t="str">
        <f ca="1">score</f>
        <v/>
      </c>
      <c r="R3172" s="58" t="str">
        <f ca="1">rescore</f>
        <v/>
      </c>
      <c r="S3172" s="11" t="str">
        <f ca="1">price</f>
        <v/>
      </c>
      <c r="U3172" s="4"/>
      <c r="V3172" s="4"/>
      <c r="W3172" s="221" t="str">
        <f ca="1">commission</f>
        <v/>
      </c>
      <c r="X3172" s="301"/>
    </row>
    <row r="3173" spans="1:24" x14ac:dyDescent="0.25">
      <c r="A3173" s="6" t="str">
        <f ca="1">no.</f>
        <v/>
      </c>
      <c r="E3173" s="4" t="str">
        <f ca="1">position</f>
        <v/>
      </c>
      <c r="I3173" s="318"/>
      <c r="J3173" s="25"/>
      <c r="L3173" s="4"/>
      <c r="N3173" s="6"/>
      <c r="P3173" s="6"/>
      <c r="Q3173" s="5" t="str">
        <f ca="1">score</f>
        <v/>
      </c>
      <c r="R3173" s="58" t="str">
        <f ca="1">rescore</f>
        <v/>
      </c>
      <c r="S3173" s="11" t="str">
        <f ca="1">price</f>
        <v/>
      </c>
      <c r="U3173" s="4"/>
      <c r="V3173" s="4"/>
      <c r="W3173" s="221" t="str">
        <f ca="1">commission</f>
        <v/>
      </c>
      <c r="X3173" s="301"/>
    </row>
    <row r="3174" spans="1:24" x14ac:dyDescent="0.25">
      <c r="A3174" s="6" t="str">
        <f ca="1">no.</f>
        <v/>
      </c>
      <c r="E3174" s="4" t="str">
        <f ca="1">position</f>
        <v/>
      </c>
      <c r="I3174" s="318"/>
      <c r="J3174" s="25"/>
      <c r="L3174" s="4"/>
      <c r="N3174" s="6"/>
      <c r="P3174" s="6"/>
      <c r="Q3174" s="5" t="str">
        <f ca="1">score</f>
        <v/>
      </c>
      <c r="R3174" s="58" t="str">
        <f ca="1">rescore</f>
        <v/>
      </c>
      <c r="S3174" s="11" t="str">
        <f ca="1">price</f>
        <v/>
      </c>
      <c r="U3174" s="4"/>
      <c r="V3174" s="4"/>
      <c r="W3174" s="221" t="str">
        <f ca="1">commission</f>
        <v/>
      </c>
      <c r="X3174" s="301"/>
    </row>
    <row r="3175" spans="1:24" x14ac:dyDescent="0.25">
      <c r="A3175" s="6" t="str">
        <f ca="1">no.</f>
        <v/>
      </c>
      <c r="E3175" s="4" t="str">
        <f ca="1">position</f>
        <v/>
      </c>
      <c r="I3175" s="318"/>
      <c r="J3175" s="25"/>
      <c r="L3175" s="4"/>
      <c r="N3175" s="6"/>
      <c r="P3175" s="6"/>
      <c r="Q3175" s="5" t="str">
        <f ca="1">score</f>
        <v/>
      </c>
      <c r="R3175" s="58" t="str">
        <f ca="1">rescore</f>
        <v/>
      </c>
      <c r="S3175" s="11" t="str">
        <f ca="1">price</f>
        <v/>
      </c>
      <c r="U3175" s="4"/>
      <c r="V3175" s="4"/>
      <c r="W3175" s="221" t="str">
        <f ca="1">commission</f>
        <v/>
      </c>
      <c r="X3175" s="301"/>
    </row>
    <row r="3176" spans="1:24" x14ac:dyDescent="0.25">
      <c r="A3176" s="6" t="str">
        <f ca="1">no.</f>
        <v/>
      </c>
      <c r="E3176" s="4" t="str">
        <f ca="1">position</f>
        <v/>
      </c>
      <c r="I3176" s="318"/>
      <c r="J3176" s="25"/>
      <c r="L3176" s="4"/>
      <c r="N3176" s="6"/>
      <c r="P3176" s="6"/>
      <c r="Q3176" s="5" t="str">
        <f ca="1">score</f>
        <v/>
      </c>
      <c r="R3176" s="58" t="str">
        <f ca="1">rescore</f>
        <v/>
      </c>
      <c r="S3176" s="11" t="str">
        <f ca="1">price</f>
        <v/>
      </c>
      <c r="U3176" s="4"/>
      <c r="V3176" s="4"/>
      <c r="W3176" s="221" t="str">
        <f ca="1">commission</f>
        <v/>
      </c>
      <c r="X3176" s="301"/>
    </row>
    <row r="3177" spans="1:24" x14ac:dyDescent="0.25">
      <c r="A3177" s="6" t="str">
        <f ca="1">no.</f>
        <v/>
      </c>
      <c r="E3177" s="4" t="str">
        <f ca="1">position</f>
        <v/>
      </c>
      <c r="I3177" s="318"/>
      <c r="J3177" s="25"/>
      <c r="L3177" s="4"/>
      <c r="N3177" s="6"/>
      <c r="P3177" s="6"/>
      <c r="Q3177" s="5" t="str">
        <f ca="1">score</f>
        <v/>
      </c>
      <c r="R3177" s="58" t="str">
        <f ca="1">rescore</f>
        <v/>
      </c>
      <c r="S3177" s="11" t="str">
        <f ca="1">price</f>
        <v/>
      </c>
      <c r="U3177" s="4"/>
      <c r="V3177" s="4"/>
      <c r="W3177" s="221" t="str">
        <f ca="1">commission</f>
        <v/>
      </c>
      <c r="X3177" s="301"/>
    </row>
    <row r="3178" spans="1:24" x14ac:dyDescent="0.25">
      <c r="A3178" s="6" t="str">
        <f ca="1">no.</f>
        <v/>
      </c>
      <c r="E3178" s="4" t="str">
        <f ca="1">position</f>
        <v/>
      </c>
      <c r="I3178" s="318"/>
      <c r="J3178" s="25"/>
      <c r="L3178" s="4"/>
      <c r="N3178" s="6"/>
      <c r="P3178" s="6"/>
      <c r="Q3178" s="5" t="str">
        <f ca="1">score</f>
        <v/>
      </c>
      <c r="R3178" s="58" t="str">
        <f ca="1">rescore</f>
        <v/>
      </c>
      <c r="S3178" s="11" t="str">
        <f ca="1">price</f>
        <v/>
      </c>
      <c r="U3178" s="4"/>
      <c r="V3178" s="4"/>
      <c r="W3178" s="221" t="str">
        <f ca="1">commission</f>
        <v/>
      </c>
      <c r="X3178" s="301"/>
    </row>
    <row r="3179" spans="1:24" x14ac:dyDescent="0.25">
      <c r="A3179" s="6" t="str">
        <f ca="1">no.</f>
        <v/>
      </c>
      <c r="E3179" s="4" t="str">
        <f ca="1">position</f>
        <v/>
      </c>
      <c r="I3179" s="318"/>
      <c r="J3179" s="25"/>
      <c r="L3179" s="4"/>
      <c r="N3179" s="6"/>
      <c r="P3179" s="6"/>
      <c r="Q3179" s="5" t="str">
        <f ca="1">score</f>
        <v/>
      </c>
      <c r="R3179" s="58" t="str">
        <f ca="1">rescore</f>
        <v/>
      </c>
      <c r="S3179" s="11" t="str">
        <f ca="1">price</f>
        <v/>
      </c>
      <c r="U3179" s="4"/>
      <c r="V3179" s="4"/>
      <c r="W3179" s="221" t="str">
        <f ca="1">commission</f>
        <v/>
      </c>
      <c r="X3179" s="301"/>
    </row>
    <row r="3180" spans="1:24" x14ac:dyDescent="0.25">
      <c r="A3180" s="6" t="str">
        <f ca="1">no.</f>
        <v/>
      </c>
      <c r="E3180" s="4" t="str">
        <f ca="1">position</f>
        <v/>
      </c>
      <c r="I3180" s="318"/>
      <c r="J3180" s="25"/>
      <c r="L3180" s="4"/>
      <c r="N3180" s="6"/>
      <c r="P3180" s="6"/>
      <c r="Q3180" s="5" t="str">
        <f ca="1">score</f>
        <v/>
      </c>
      <c r="R3180" s="58" t="str">
        <f ca="1">rescore</f>
        <v/>
      </c>
      <c r="S3180" s="11" t="str">
        <f ca="1">price</f>
        <v/>
      </c>
      <c r="U3180" s="4"/>
      <c r="V3180" s="4"/>
      <c r="W3180" s="221" t="str">
        <f ca="1">commission</f>
        <v/>
      </c>
      <c r="X3180" s="301"/>
    </row>
    <row r="3181" spans="1:24" x14ac:dyDescent="0.25">
      <c r="A3181" s="6" t="str">
        <f ca="1">no.</f>
        <v/>
      </c>
      <c r="E3181" s="4" t="str">
        <f ca="1">position</f>
        <v/>
      </c>
      <c r="I3181" s="318"/>
      <c r="J3181" s="25"/>
      <c r="L3181" s="4"/>
      <c r="N3181" s="6"/>
      <c r="P3181" s="6"/>
      <c r="Q3181" s="5" t="str">
        <f ca="1">score</f>
        <v/>
      </c>
      <c r="R3181" s="58" t="str">
        <f ca="1">rescore</f>
        <v/>
      </c>
      <c r="S3181" s="11" t="str">
        <f ca="1">price</f>
        <v/>
      </c>
      <c r="U3181" s="4"/>
      <c r="V3181" s="4"/>
      <c r="W3181" s="221" t="str">
        <f ca="1">commission</f>
        <v/>
      </c>
      <c r="X3181" s="301"/>
    </row>
    <row r="3182" spans="1:24" x14ac:dyDescent="0.25">
      <c r="A3182" s="6" t="str">
        <f ca="1">no.</f>
        <v/>
      </c>
      <c r="E3182" s="4" t="str">
        <f ca="1">position</f>
        <v/>
      </c>
      <c r="I3182" s="318"/>
      <c r="J3182" s="25"/>
      <c r="L3182" s="4"/>
      <c r="N3182" s="6"/>
      <c r="P3182" s="6"/>
      <c r="Q3182" s="5" t="str">
        <f ca="1">score</f>
        <v/>
      </c>
      <c r="R3182" s="58" t="str">
        <f ca="1">rescore</f>
        <v/>
      </c>
      <c r="S3182" s="11" t="str">
        <f ca="1">price</f>
        <v/>
      </c>
      <c r="U3182" s="4"/>
      <c r="V3182" s="4"/>
      <c r="W3182" s="221" t="str">
        <f ca="1">commission</f>
        <v/>
      </c>
      <c r="X3182" s="301"/>
    </row>
    <row r="3183" spans="1:24" x14ac:dyDescent="0.25">
      <c r="A3183" s="6" t="str">
        <f ca="1">no.</f>
        <v/>
      </c>
      <c r="E3183" s="4" t="str">
        <f ca="1">position</f>
        <v/>
      </c>
      <c r="I3183" s="318"/>
      <c r="J3183" s="25"/>
      <c r="L3183" s="4"/>
      <c r="N3183" s="6"/>
      <c r="P3183" s="6"/>
      <c r="Q3183" s="5" t="str">
        <f ca="1">score</f>
        <v/>
      </c>
      <c r="R3183" s="58" t="str">
        <f ca="1">rescore</f>
        <v/>
      </c>
      <c r="S3183" s="11" t="str">
        <f ca="1">price</f>
        <v/>
      </c>
      <c r="U3183" s="4"/>
      <c r="V3183" s="4"/>
      <c r="W3183" s="221" t="str">
        <f ca="1">commission</f>
        <v/>
      </c>
      <c r="X3183" s="301"/>
    </row>
    <row r="3184" spans="1:24" x14ac:dyDescent="0.25">
      <c r="A3184" s="6" t="str">
        <f ca="1">no.</f>
        <v/>
      </c>
      <c r="E3184" s="4" t="str">
        <f ca="1">position</f>
        <v/>
      </c>
      <c r="I3184" s="318"/>
      <c r="J3184" s="25"/>
      <c r="L3184" s="4"/>
      <c r="N3184" s="6"/>
      <c r="P3184" s="6"/>
      <c r="Q3184" s="5" t="str">
        <f ca="1">score</f>
        <v/>
      </c>
      <c r="R3184" s="58" t="str">
        <f ca="1">rescore</f>
        <v/>
      </c>
      <c r="S3184" s="11" t="str">
        <f ca="1">price</f>
        <v/>
      </c>
      <c r="U3184" s="4"/>
      <c r="V3184" s="4"/>
      <c r="W3184" s="221" t="str">
        <f ca="1">commission</f>
        <v/>
      </c>
      <c r="X3184" s="301"/>
    </row>
    <row r="3185" spans="1:24" x14ac:dyDescent="0.25">
      <c r="A3185" s="6" t="str">
        <f ca="1">no.</f>
        <v/>
      </c>
      <c r="E3185" s="4" t="str">
        <f ca="1">position</f>
        <v/>
      </c>
      <c r="I3185" s="318"/>
      <c r="J3185" s="25"/>
      <c r="L3185" s="4"/>
      <c r="N3185" s="6"/>
      <c r="P3185" s="6"/>
      <c r="Q3185" s="5" t="str">
        <f ca="1">score</f>
        <v/>
      </c>
      <c r="R3185" s="58" t="str">
        <f ca="1">rescore</f>
        <v/>
      </c>
      <c r="S3185" s="11" t="str">
        <f ca="1">price</f>
        <v/>
      </c>
      <c r="U3185" s="4"/>
      <c r="V3185" s="4"/>
      <c r="W3185" s="221" t="str">
        <f ca="1">commission</f>
        <v/>
      </c>
      <c r="X3185" s="301"/>
    </row>
    <row r="3186" spans="1:24" x14ac:dyDescent="0.25">
      <c r="A3186" s="6" t="str">
        <f ca="1">no.</f>
        <v/>
      </c>
      <c r="E3186" s="4" t="str">
        <f ca="1">position</f>
        <v/>
      </c>
      <c r="I3186" s="318"/>
      <c r="J3186" s="25"/>
      <c r="L3186" s="4"/>
      <c r="N3186" s="6"/>
      <c r="P3186" s="6"/>
      <c r="Q3186" s="5" t="str">
        <f ca="1">score</f>
        <v/>
      </c>
      <c r="R3186" s="58" t="str">
        <f ca="1">rescore</f>
        <v/>
      </c>
      <c r="S3186" s="11" t="str">
        <f ca="1">price</f>
        <v/>
      </c>
      <c r="U3186" s="4"/>
      <c r="V3186" s="4"/>
      <c r="W3186" s="221" t="str">
        <f ca="1">commission</f>
        <v/>
      </c>
      <c r="X3186" s="301"/>
    </row>
    <row r="3187" spans="1:24" x14ac:dyDescent="0.25">
      <c r="A3187" s="6" t="str">
        <f ca="1">no.</f>
        <v/>
      </c>
      <c r="E3187" s="4" t="str">
        <f ca="1">position</f>
        <v/>
      </c>
      <c r="I3187" s="318"/>
      <c r="J3187" s="25"/>
      <c r="L3187" s="4"/>
      <c r="N3187" s="6"/>
      <c r="P3187" s="6"/>
      <c r="Q3187" s="5" t="str">
        <f ca="1">score</f>
        <v/>
      </c>
      <c r="R3187" s="58" t="str">
        <f ca="1">rescore</f>
        <v/>
      </c>
      <c r="S3187" s="11" t="str">
        <f ca="1">price</f>
        <v/>
      </c>
      <c r="U3187" s="4"/>
      <c r="V3187" s="4"/>
      <c r="W3187" s="221" t="str">
        <f ca="1">commission</f>
        <v/>
      </c>
      <c r="X3187" s="301"/>
    </row>
    <row r="3188" spans="1:24" x14ac:dyDescent="0.25">
      <c r="A3188" s="6" t="str">
        <f ca="1">no.</f>
        <v/>
      </c>
      <c r="E3188" s="4" t="str">
        <f ca="1">position</f>
        <v/>
      </c>
      <c r="I3188" s="318"/>
      <c r="J3188" s="25"/>
      <c r="L3188" s="4"/>
      <c r="N3188" s="6"/>
      <c r="P3188" s="6"/>
      <c r="Q3188" s="5" t="str">
        <f ca="1">score</f>
        <v/>
      </c>
      <c r="R3188" s="58" t="str">
        <f ca="1">rescore</f>
        <v/>
      </c>
      <c r="S3188" s="11" t="str">
        <f ca="1">price</f>
        <v/>
      </c>
      <c r="U3188" s="4"/>
      <c r="V3188" s="4"/>
      <c r="W3188" s="221" t="str">
        <f ca="1">commission</f>
        <v/>
      </c>
      <c r="X3188" s="301"/>
    </row>
    <row r="3189" spans="1:24" x14ac:dyDescent="0.25">
      <c r="A3189" s="6" t="str">
        <f ca="1">no.</f>
        <v/>
      </c>
      <c r="E3189" s="4" t="str">
        <f ca="1">position</f>
        <v/>
      </c>
      <c r="I3189" s="318"/>
      <c r="J3189" s="25"/>
      <c r="L3189" s="4"/>
      <c r="N3189" s="6"/>
      <c r="P3189" s="6"/>
      <c r="Q3189" s="5" t="str">
        <f ca="1">score</f>
        <v/>
      </c>
      <c r="R3189" s="58" t="str">
        <f ca="1">rescore</f>
        <v/>
      </c>
      <c r="S3189" s="11" t="str">
        <f ca="1">price</f>
        <v/>
      </c>
      <c r="U3189" s="4"/>
      <c r="V3189" s="4"/>
      <c r="W3189" s="221" t="str">
        <f ca="1">commission</f>
        <v/>
      </c>
      <c r="X3189" s="301"/>
    </row>
    <row r="3190" spans="1:24" x14ac:dyDescent="0.25">
      <c r="A3190" s="6" t="str">
        <f ca="1">no.</f>
        <v/>
      </c>
      <c r="E3190" s="4" t="str">
        <f ca="1">position</f>
        <v/>
      </c>
      <c r="I3190" s="318"/>
      <c r="J3190" s="25"/>
      <c r="L3190" s="4"/>
      <c r="N3190" s="6"/>
      <c r="P3190" s="6"/>
      <c r="Q3190" s="5" t="str">
        <f ca="1">score</f>
        <v/>
      </c>
      <c r="R3190" s="58" t="str">
        <f ca="1">rescore</f>
        <v/>
      </c>
      <c r="S3190" s="11" t="str">
        <f ca="1">price</f>
        <v/>
      </c>
      <c r="U3190" s="4"/>
      <c r="V3190" s="4"/>
      <c r="W3190" s="221" t="str">
        <f ca="1">commission</f>
        <v/>
      </c>
      <c r="X3190" s="301"/>
    </row>
    <row r="3191" spans="1:24" x14ac:dyDescent="0.25">
      <c r="A3191" s="6" t="str">
        <f ca="1">no.</f>
        <v/>
      </c>
      <c r="E3191" s="4" t="str">
        <f ca="1">position</f>
        <v/>
      </c>
      <c r="I3191" s="318"/>
      <c r="J3191" s="25"/>
      <c r="L3191" s="4"/>
      <c r="N3191" s="6"/>
      <c r="P3191" s="6"/>
      <c r="Q3191" s="5" t="str">
        <f ca="1">score</f>
        <v/>
      </c>
      <c r="R3191" s="58" t="str">
        <f ca="1">rescore</f>
        <v/>
      </c>
      <c r="S3191" s="11" t="str">
        <f ca="1">price</f>
        <v/>
      </c>
      <c r="U3191" s="4"/>
      <c r="V3191" s="4"/>
      <c r="W3191" s="221" t="str">
        <f ca="1">commission</f>
        <v/>
      </c>
      <c r="X3191" s="301"/>
    </row>
    <row r="3192" spans="1:24" x14ac:dyDescent="0.25">
      <c r="A3192" s="6" t="str">
        <f ca="1">no.</f>
        <v/>
      </c>
      <c r="E3192" s="4" t="str">
        <f ca="1">position</f>
        <v/>
      </c>
      <c r="I3192" s="318"/>
      <c r="J3192" s="25"/>
      <c r="L3192" s="4"/>
      <c r="N3192" s="6"/>
      <c r="P3192" s="6"/>
      <c r="Q3192" s="5" t="str">
        <f ca="1">score</f>
        <v/>
      </c>
      <c r="R3192" s="58" t="str">
        <f ca="1">rescore</f>
        <v/>
      </c>
      <c r="S3192" s="11" t="str">
        <f ca="1">price</f>
        <v/>
      </c>
      <c r="U3192" s="4"/>
      <c r="V3192" s="4"/>
      <c r="W3192" s="221" t="str">
        <f ca="1">commission</f>
        <v/>
      </c>
      <c r="X3192" s="301"/>
    </row>
    <row r="3193" spans="1:24" x14ac:dyDescent="0.25">
      <c r="A3193" s="6" t="str">
        <f ca="1">no.</f>
        <v/>
      </c>
      <c r="E3193" s="4" t="str">
        <f ca="1">position</f>
        <v/>
      </c>
      <c r="I3193" s="318"/>
      <c r="J3193" s="25"/>
      <c r="L3193" s="4"/>
      <c r="N3193" s="6"/>
      <c r="P3193" s="6"/>
      <c r="Q3193" s="5" t="str">
        <f ca="1">score</f>
        <v/>
      </c>
      <c r="R3193" s="58" t="str">
        <f ca="1">rescore</f>
        <v/>
      </c>
      <c r="S3193" s="11" t="str">
        <f ca="1">price</f>
        <v/>
      </c>
      <c r="U3193" s="4"/>
      <c r="V3193" s="4"/>
      <c r="W3193" s="221" t="str">
        <f ca="1">commission</f>
        <v/>
      </c>
      <c r="X3193" s="301"/>
    </row>
    <row r="3194" spans="1:24" x14ac:dyDescent="0.25">
      <c r="A3194" s="6" t="str">
        <f ca="1">no.</f>
        <v/>
      </c>
      <c r="E3194" s="4" t="str">
        <f ca="1">position</f>
        <v/>
      </c>
      <c r="I3194" s="318"/>
      <c r="J3194" s="25"/>
      <c r="L3194" s="4"/>
      <c r="N3194" s="6"/>
      <c r="P3194" s="6"/>
      <c r="Q3194" s="5" t="str">
        <f ca="1">score</f>
        <v/>
      </c>
      <c r="R3194" s="58" t="str">
        <f ca="1">rescore</f>
        <v/>
      </c>
      <c r="S3194" s="11" t="str">
        <f ca="1">price</f>
        <v/>
      </c>
      <c r="U3194" s="4"/>
      <c r="V3194" s="4"/>
      <c r="W3194" s="221" t="str">
        <f ca="1">commission</f>
        <v/>
      </c>
      <c r="X3194" s="301"/>
    </row>
    <row r="3195" spans="1:24" x14ac:dyDescent="0.25">
      <c r="A3195" s="6" t="str">
        <f ca="1">no.</f>
        <v/>
      </c>
      <c r="E3195" s="4" t="str">
        <f ca="1">position</f>
        <v/>
      </c>
      <c r="I3195" s="318"/>
      <c r="J3195" s="25"/>
      <c r="L3195" s="4"/>
      <c r="N3195" s="6"/>
      <c r="P3195" s="6"/>
      <c r="Q3195" s="5" t="str">
        <f ca="1">score</f>
        <v/>
      </c>
      <c r="R3195" s="58" t="str">
        <f ca="1">rescore</f>
        <v/>
      </c>
      <c r="S3195" s="11" t="str">
        <f ca="1">price</f>
        <v/>
      </c>
      <c r="U3195" s="4"/>
      <c r="V3195" s="4"/>
      <c r="W3195" s="221" t="str">
        <f ca="1">commission</f>
        <v/>
      </c>
      <c r="X3195" s="301"/>
    </row>
    <row r="3196" spans="1:24" x14ac:dyDescent="0.25">
      <c r="A3196" s="6" t="str">
        <f ca="1">no.</f>
        <v/>
      </c>
      <c r="E3196" s="4" t="str">
        <f ca="1">position</f>
        <v/>
      </c>
      <c r="I3196" s="318"/>
      <c r="J3196" s="25"/>
      <c r="L3196" s="4"/>
      <c r="N3196" s="6"/>
      <c r="P3196" s="6"/>
      <c r="Q3196" s="5" t="str">
        <f ca="1">score</f>
        <v/>
      </c>
      <c r="R3196" s="58" t="str">
        <f ca="1">rescore</f>
        <v/>
      </c>
      <c r="S3196" s="11" t="str">
        <f ca="1">price</f>
        <v/>
      </c>
      <c r="U3196" s="4"/>
      <c r="V3196" s="4"/>
      <c r="W3196" s="221" t="str">
        <f ca="1">commission</f>
        <v/>
      </c>
      <c r="X3196" s="301"/>
    </row>
    <row r="3197" spans="1:24" x14ac:dyDescent="0.25">
      <c r="A3197" s="6" t="str">
        <f ca="1">no.</f>
        <v/>
      </c>
      <c r="E3197" s="4" t="str">
        <f ca="1">position</f>
        <v/>
      </c>
      <c r="I3197" s="318"/>
      <c r="J3197" s="25"/>
      <c r="L3197" s="4"/>
      <c r="N3197" s="6"/>
      <c r="P3197" s="6"/>
      <c r="Q3197" s="5" t="str">
        <f ca="1">score</f>
        <v/>
      </c>
      <c r="R3197" s="58" t="str">
        <f ca="1">rescore</f>
        <v/>
      </c>
      <c r="S3197" s="11" t="str">
        <f ca="1">price</f>
        <v/>
      </c>
      <c r="U3197" s="4"/>
      <c r="V3197" s="4"/>
      <c r="W3197" s="221" t="str">
        <f ca="1">commission</f>
        <v/>
      </c>
      <c r="X3197" s="301"/>
    </row>
    <row r="3198" spans="1:24" x14ac:dyDescent="0.25">
      <c r="A3198" s="6" t="str">
        <f ca="1">no.</f>
        <v/>
      </c>
      <c r="E3198" s="4" t="str">
        <f ca="1">position</f>
        <v/>
      </c>
      <c r="I3198" s="318"/>
      <c r="J3198" s="25"/>
      <c r="L3198" s="4"/>
      <c r="N3198" s="6"/>
      <c r="P3198" s="6"/>
      <c r="Q3198" s="5" t="str">
        <f ca="1">score</f>
        <v/>
      </c>
      <c r="R3198" s="58" t="str">
        <f ca="1">rescore</f>
        <v/>
      </c>
      <c r="S3198" s="11" t="str">
        <f ca="1">price</f>
        <v/>
      </c>
      <c r="U3198" s="4"/>
      <c r="V3198" s="4"/>
      <c r="W3198" s="221" t="str">
        <f ca="1">commission</f>
        <v/>
      </c>
      <c r="X3198" s="301"/>
    </row>
    <row r="3199" spans="1:24" x14ac:dyDescent="0.25">
      <c r="A3199" s="6" t="str">
        <f ca="1">no.</f>
        <v/>
      </c>
      <c r="E3199" s="4" t="str">
        <f ca="1">position</f>
        <v/>
      </c>
      <c r="I3199" s="318"/>
      <c r="J3199" s="25"/>
      <c r="L3199" s="4"/>
      <c r="N3199" s="6"/>
      <c r="P3199" s="6"/>
      <c r="Q3199" s="5" t="str">
        <f ca="1">score</f>
        <v/>
      </c>
      <c r="R3199" s="58" t="str">
        <f ca="1">rescore</f>
        <v/>
      </c>
      <c r="S3199" s="11" t="str">
        <f ca="1">price</f>
        <v/>
      </c>
      <c r="U3199" s="4"/>
      <c r="V3199" s="4"/>
      <c r="W3199" s="221" t="str">
        <f ca="1">commission</f>
        <v/>
      </c>
      <c r="X3199" s="301"/>
    </row>
    <row r="3200" spans="1:24" x14ac:dyDescent="0.25">
      <c r="A3200" s="6" t="str">
        <f ca="1">no.</f>
        <v/>
      </c>
      <c r="E3200" s="4" t="str">
        <f ca="1">position</f>
        <v/>
      </c>
      <c r="I3200" s="318"/>
      <c r="J3200" s="25"/>
      <c r="L3200" s="4"/>
      <c r="N3200" s="6"/>
      <c r="P3200" s="6"/>
      <c r="Q3200" s="5" t="str">
        <f ca="1">score</f>
        <v/>
      </c>
      <c r="R3200" s="58" t="str">
        <f ca="1">rescore</f>
        <v/>
      </c>
      <c r="S3200" s="11" t="str">
        <f ca="1">price</f>
        <v/>
      </c>
      <c r="U3200" s="4"/>
      <c r="V3200" s="4"/>
      <c r="W3200" s="221" t="str">
        <f ca="1">commission</f>
        <v/>
      </c>
      <c r="X3200" s="301"/>
    </row>
    <row r="3201" spans="1:24" x14ac:dyDescent="0.25">
      <c r="A3201" s="6" t="str">
        <f ca="1">no.</f>
        <v/>
      </c>
      <c r="E3201" s="4" t="str">
        <f ca="1">position</f>
        <v/>
      </c>
      <c r="I3201" s="318"/>
      <c r="J3201" s="25"/>
      <c r="L3201" s="4"/>
      <c r="N3201" s="6"/>
      <c r="P3201" s="6"/>
      <c r="Q3201" s="5" t="str">
        <f ca="1">score</f>
        <v/>
      </c>
      <c r="R3201" s="58" t="str">
        <f ca="1">rescore</f>
        <v/>
      </c>
      <c r="S3201" s="11" t="str">
        <f ca="1">price</f>
        <v/>
      </c>
      <c r="U3201" s="4"/>
      <c r="V3201" s="4"/>
      <c r="W3201" s="221" t="str">
        <f ca="1">commission</f>
        <v/>
      </c>
      <c r="X3201" s="301"/>
    </row>
    <row r="3202" spans="1:24" x14ac:dyDescent="0.25">
      <c r="A3202" s="6" t="str">
        <f ca="1">no.</f>
        <v/>
      </c>
      <c r="E3202" s="4" t="str">
        <f ca="1">position</f>
        <v/>
      </c>
      <c r="I3202" s="318"/>
      <c r="J3202" s="25"/>
      <c r="L3202" s="4"/>
      <c r="N3202" s="6"/>
      <c r="P3202" s="6"/>
      <c r="Q3202" s="5" t="str">
        <f ca="1">score</f>
        <v/>
      </c>
      <c r="R3202" s="58" t="str">
        <f ca="1">rescore</f>
        <v/>
      </c>
      <c r="S3202" s="11" t="str">
        <f ca="1">price</f>
        <v/>
      </c>
      <c r="U3202" s="4"/>
      <c r="V3202" s="4"/>
      <c r="W3202" s="221" t="str">
        <f ca="1">commission</f>
        <v/>
      </c>
      <c r="X3202" s="301"/>
    </row>
    <row r="3203" spans="1:24" x14ac:dyDescent="0.25">
      <c r="A3203" s="6" t="str">
        <f ca="1">no.</f>
        <v/>
      </c>
      <c r="E3203" s="4" t="str">
        <f ca="1">position</f>
        <v/>
      </c>
      <c r="I3203" s="318"/>
      <c r="J3203" s="25"/>
      <c r="L3203" s="4"/>
      <c r="N3203" s="6"/>
      <c r="P3203" s="6"/>
      <c r="Q3203" s="5" t="str">
        <f ca="1">score</f>
        <v/>
      </c>
      <c r="R3203" s="58" t="str">
        <f ca="1">rescore</f>
        <v/>
      </c>
      <c r="S3203" s="11" t="str">
        <f ca="1">price</f>
        <v/>
      </c>
      <c r="U3203" s="4"/>
      <c r="V3203" s="4"/>
      <c r="W3203" s="221" t="str">
        <f ca="1">commission</f>
        <v/>
      </c>
      <c r="X3203" s="301"/>
    </row>
    <row r="3204" spans="1:24" x14ac:dyDescent="0.25">
      <c r="A3204" s="6" t="str">
        <f ca="1">no.</f>
        <v/>
      </c>
      <c r="E3204" s="4" t="str">
        <f ca="1">position</f>
        <v/>
      </c>
      <c r="I3204" s="318"/>
      <c r="J3204" s="25"/>
      <c r="L3204" s="4"/>
      <c r="N3204" s="6"/>
      <c r="P3204" s="6"/>
      <c r="Q3204" s="5" t="str">
        <f ca="1">score</f>
        <v/>
      </c>
      <c r="R3204" s="58" t="str">
        <f ca="1">rescore</f>
        <v/>
      </c>
      <c r="S3204" s="11" t="str">
        <f ca="1">price</f>
        <v/>
      </c>
      <c r="U3204" s="4"/>
      <c r="V3204" s="4"/>
      <c r="W3204" s="221" t="str">
        <f ca="1">commission</f>
        <v/>
      </c>
      <c r="X3204" s="301"/>
    </row>
    <row r="3205" spans="1:24" x14ac:dyDescent="0.25">
      <c r="A3205" s="6" t="str">
        <f ca="1">no.</f>
        <v/>
      </c>
      <c r="E3205" s="4" t="str">
        <f ca="1">position</f>
        <v/>
      </c>
      <c r="I3205" s="318"/>
      <c r="J3205" s="25"/>
      <c r="L3205" s="4"/>
      <c r="N3205" s="6"/>
      <c r="P3205" s="6"/>
      <c r="Q3205" s="5" t="str">
        <f ca="1">score</f>
        <v/>
      </c>
      <c r="R3205" s="58" t="str">
        <f ca="1">rescore</f>
        <v/>
      </c>
      <c r="S3205" s="11" t="str">
        <f ca="1">price</f>
        <v/>
      </c>
      <c r="U3205" s="4"/>
      <c r="V3205" s="4"/>
      <c r="W3205" s="221" t="str">
        <f ca="1">commission</f>
        <v/>
      </c>
      <c r="X3205" s="301"/>
    </row>
    <row r="3206" spans="1:24" x14ac:dyDescent="0.25">
      <c r="A3206" s="6" t="str">
        <f ca="1">no.</f>
        <v/>
      </c>
      <c r="E3206" s="4" t="str">
        <f ca="1">position</f>
        <v/>
      </c>
      <c r="I3206" s="318"/>
      <c r="J3206" s="25"/>
      <c r="L3206" s="4"/>
      <c r="N3206" s="6"/>
      <c r="P3206" s="6"/>
      <c r="Q3206" s="5" t="str">
        <f ca="1">score</f>
        <v/>
      </c>
      <c r="R3206" s="58" t="str">
        <f ca="1">rescore</f>
        <v/>
      </c>
      <c r="S3206" s="11" t="str">
        <f ca="1">price</f>
        <v/>
      </c>
      <c r="U3206" s="4"/>
      <c r="V3206" s="4"/>
      <c r="W3206" s="221" t="str">
        <f ca="1">commission</f>
        <v/>
      </c>
      <c r="X3206" s="301"/>
    </row>
    <row r="3207" spans="1:24" x14ac:dyDescent="0.25">
      <c r="A3207" s="6" t="str">
        <f ca="1">no.</f>
        <v/>
      </c>
      <c r="E3207" s="4" t="str">
        <f ca="1">position</f>
        <v/>
      </c>
      <c r="I3207" s="318"/>
      <c r="J3207" s="25"/>
      <c r="L3207" s="4"/>
      <c r="N3207" s="6"/>
      <c r="P3207" s="6"/>
      <c r="Q3207" s="5" t="str">
        <f ca="1">score</f>
        <v/>
      </c>
      <c r="R3207" s="58" t="str">
        <f ca="1">rescore</f>
        <v/>
      </c>
      <c r="S3207" s="11" t="str">
        <f ca="1">price</f>
        <v/>
      </c>
      <c r="U3207" s="4"/>
      <c r="V3207" s="4"/>
      <c r="W3207" s="221" t="str">
        <f ca="1">commission</f>
        <v/>
      </c>
      <c r="X3207" s="301"/>
    </row>
    <row r="3208" spans="1:24" x14ac:dyDescent="0.25">
      <c r="A3208" s="6" t="str">
        <f ca="1">no.</f>
        <v/>
      </c>
      <c r="E3208" s="4" t="str">
        <f ca="1">position</f>
        <v/>
      </c>
      <c r="I3208" s="318"/>
      <c r="J3208" s="25"/>
      <c r="L3208" s="4"/>
      <c r="N3208" s="6"/>
      <c r="P3208" s="6"/>
      <c r="Q3208" s="5" t="str">
        <f ca="1">score</f>
        <v/>
      </c>
      <c r="R3208" s="58" t="str">
        <f ca="1">rescore</f>
        <v/>
      </c>
      <c r="S3208" s="11" t="str">
        <f ca="1">price</f>
        <v/>
      </c>
      <c r="U3208" s="4"/>
      <c r="V3208" s="4"/>
      <c r="W3208" s="221" t="str">
        <f ca="1">commission</f>
        <v/>
      </c>
      <c r="X3208" s="301"/>
    </row>
    <row r="3209" spans="1:24" x14ac:dyDescent="0.25">
      <c r="A3209" s="6" t="str">
        <f ca="1">no.</f>
        <v/>
      </c>
      <c r="E3209" s="4" t="str">
        <f ca="1">position</f>
        <v/>
      </c>
      <c r="I3209" s="318"/>
      <c r="J3209" s="25"/>
      <c r="L3209" s="4"/>
      <c r="N3209" s="6"/>
      <c r="P3209" s="6"/>
      <c r="Q3209" s="5" t="str">
        <f ca="1">score</f>
        <v/>
      </c>
      <c r="R3209" s="58" t="str">
        <f ca="1">rescore</f>
        <v/>
      </c>
      <c r="S3209" s="11" t="str">
        <f ca="1">price</f>
        <v/>
      </c>
      <c r="U3209" s="4"/>
      <c r="V3209" s="4"/>
      <c r="W3209" s="221" t="str">
        <f ca="1">commission</f>
        <v/>
      </c>
      <c r="X3209" s="301"/>
    </row>
    <row r="3210" spans="1:24" x14ac:dyDescent="0.25">
      <c r="A3210" s="6" t="str">
        <f ca="1">no.</f>
        <v/>
      </c>
      <c r="E3210" s="4" t="str">
        <f ca="1">position</f>
        <v/>
      </c>
      <c r="I3210" s="318"/>
      <c r="J3210" s="25"/>
      <c r="L3210" s="4"/>
      <c r="N3210" s="6"/>
      <c r="P3210" s="6"/>
      <c r="Q3210" s="5" t="str">
        <f ca="1">score</f>
        <v/>
      </c>
      <c r="R3210" s="58" t="str">
        <f ca="1">rescore</f>
        <v/>
      </c>
      <c r="S3210" s="11" t="str">
        <f ca="1">price</f>
        <v/>
      </c>
      <c r="U3210" s="4"/>
      <c r="V3210" s="4"/>
      <c r="W3210" s="221" t="str">
        <f ca="1">commission</f>
        <v/>
      </c>
      <c r="X3210" s="301"/>
    </row>
    <row r="3211" spans="1:24" x14ac:dyDescent="0.25">
      <c r="A3211" s="6" t="str">
        <f ca="1">no.</f>
        <v/>
      </c>
      <c r="E3211" s="4" t="str">
        <f ca="1">position</f>
        <v/>
      </c>
      <c r="I3211" s="318"/>
      <c r="J3211" s="25"/>
      <c r="L3211" s="4"/>
      <c r="N3211" s="6"/>
      <c r="P3211" s="6"/>
      <c r="Q3211" s="5" t="str">
        <f ca="1">score</f>
        <v/>
      </c>
      <c r="R3211" s="58" t="str">
        <f ca="1">rescore</f>
        <v/>
      </c>
      <c r="S3211" s="11" t="str">
        <f ca="1">price</f>
        <v/>
      </c>
      <c r="U3211" s="4"/>
      <c r="V3211" s="4"/>
      <c r="W3211" s="221" t="str">
        <f ca="1">commission</f>
        <v/>
      </c>
      <c r="X3211" s="301"/>
    </row>
    <row r="3212" spans="1:24" x14ac:dyDescent="0.25">
      <c r="A3212" s="6" t="str">
        <f ca="1">no.</f>
        <v/>
      </c>
      <c r="E3212" s="4" t="str">
        <f ca="1">position</f>
        <v/>
      </c>
      <c r="I3212" s="318"/>
      <c r="J3212" s="25"/>
      <c r="L3212" s="4"/>
      <c r="N3212" s="6"/>
      <c r="P3212" s="6"/>
      <c r="Q3212" s="5" t="str">
        <f ca="1">score</f>
        <v/>
      </c>
      <c r="R3212" s="58" t="str">
        <f ca="1">rescore</f>
        <v/>
      </c>
      <c r="S3212" s="11" t="str">
        <f ca="1">price</f>
        <v/>
      </c>
      <c r="U3212" s="4"/>
      <c r="V3212" s="4"/>
      <c r="W3212" s="221" t="str">
        <f ca="1">commission</f>
        <v/>
      </c>
      <c r="X3212" s="301"/>
    </row>
    <row r="3213" spans="1:24" x14ac:dyDescent="0.25">
      <c r="A3213" s="6" t="str">
        <f ca="1">no.</f>
        <v/>
      </c>
      <c r="E3213" s="4" t="str">
        <f ca="1">position</f>
        <v/>
      </c>
      <c r="I3213" s="318"/>
      <c r="J3213" s="25"/>
      <c r="L3213" s="4"/>
      <c r="N3213" s="6"/>
      <c r="P3213" s="6"/>
      <c r="Q3213" s="5" t="str">
        <f ca="1">score</f>
        <v/>
      </c>
      <c r="R3213" s="58" t="str">
        <f ca="1">rescore</f>
        <v/>
      </c>
      <c r="S3213" s="11" t="str">
        <f ca="1">price</f>
        <v/>
      </c>
      <c r="U3213" s="4"/>
      <c r="V3213" s="4"/>
      <c r="W3213" s="221" t="str">
        <f ca="1">commission</f>
        <v/>
      </c>
      <c r="X3213" s="301"/>
    </row>
    <row r="3214" spans="1:24" x14ac:dyDescent="0.25">
      <c r="A3214" s="6" t="str">
        <f ca="1">no.</f>
        <v/>
      </c>
      <c r="E3214" s="4" t="str">
        <f ca="1">position</f>
        <v/>
      </c>
      <c r="I3214" s="318"/>
      <c r="J3214" s="25"/>
      <c r="L3214" s="4"/>
      <c r="N3214" s="6"/>
      <c r="P3214" s="6"/>
      <c r="Q3214" s="5" t="str">
        <f ca="1">score</f>
        <v/>
      </c>
      <c r="R3214" s="58" t="str">
        <f ca="1">rescore</f>
        <v/>
      </c>
      <c r="S3214" s="11" t="str">
        <f ca="1">price</f>
        <v/>
      </c>
      <c r="U3214" s="4"/>
      <c r="V3214" s="4"/>
      <c r="W3214" s="221" t="str">
        <f ca="1">commission</f>
        <v/>
      </c>
      <c r="X3214" s="301"/>
    </row>
    <row r="3215" spans="1:24" x14ac:dyDescent="0.25">
      <c r="A3215" s="6" t="str">
        <f ca="1">no.</f>
        <v/>
      </c>
      <c r="E3215" s="4" t="str">
        <f ca="1">position</f>
        <v/>
      </c>
      <c r="I3215" s="318"/>
      <c r="J3215" s="25"/>
      <c r="L3215" s="4"/>
      <c r="N3215" s="6"/>
      <c r="P3215" s="6"/>
      <c r="Q3215" s="5" t="str">
        <f ca="1">score</f>
        <v/>
      </c>
      <c r="R3215" s="58" t="str">
        <f ca="1">rescore</f>
        <v/>
      </c>
      <c r="S3215" s="11" t="str">
        <f ca="1">price</f>
        <v/>
      </c>
      <c r="U3215" s="4"/>
      <c r="V3215" s="4"/>
      <c r="W3215" s="221" t="str">
        <f ca="1">commission</f>
        <v/>
      </c>
      <c r="X3215" s="301"/>
    </row>
    <row r="3216" spans="1:24" x14ac:dyDescent="0.25">
      <c r="A3216" s="6" t="str">
        <f ca="1">no.</f>
        <v/>
      </c>
      <c r="E3216" s="4" t="str">
        <f ca="1">position</f>
        <v/>
      </c>
      <c r="I3216" s="318"/>
      <c r="J3216" s="25"/>
      <c r="L3216" s="4"/>
      <c r="N3216" s="6"/>
      <c r="P3216" s="6"/>
      <c r="Q3216" s="5" t="str">
        <f ca="1">score</f>
        <v/>
      </c>
      <c r="R3216" s="58" t="str">
        <f ca="1">rescore</f>
        <v/>
      </c>
      <c r="S3216" s="11" t="str">
        <f ca="1">price</f>
        <v/>
      </c>
      <c r="U3216" s="4"/>
      <c r="V3216" s="4"/>
      <c r="W3216" s="221" t="str">
        <f ca="1">commission</f>
        <v/>
      </c>
      <c r="X3216" s="301"/>
    </row>
    <row r="3217" spans="1:24" x14ac:dyDescent="0.25">
      <c r="A3217" s="6" t="str">
        <f ca="1">no.</f>
        <v/>
      </c>
      <c r="E3217" s="4" t="str">
        <f ca="1">position</f>
        <v/>
      </c>
      <c r="I3217" s="318"/>
      <c r="J3217" s="25"/>
      <c r="L3217" s="4"/>
      <c r="N3217" s="6"/>
      <c r="P3217" s="6"/>
      <c r="Q3217" s="5" t="str">
        <f ca="1">score</f>
        <v/>
      </c>
      <c r="R3217" s="58" t="str">
        <f ca="1">rescore</f>
        <v/>
      </c>
      <c r="S3217" s="11" t="str">
        <f ca="1">price</f>
        <v/>
      </c>
      <c r="U3217" s="4"/>
      <c r="V3217" s="4"/>
      <c r="W3217" s="221" t="str">
        <f ca="1">commission</f>
        <v/>
      </c>
      <c r="X3217" s="301"/>
    </row>
    <row r="3218" spans="1:24" x14ac:dyDescent="0.25">
      <c r="A3218" s="6" t="str">
        <f ca="1">no.</f>
        <v/>
      </c>
      <c r="E3218" s="4" t="str">
        <f ca="1">position</f>
        <v/>
      </c>
      <c r="I3218" s="318"/>
      <c r="J3218" s="25"/>
      <c r="L3218" s="4"/>
      <c r="N3218" s="6"/>
      <c r="P3218" s="6"/>
      <c r="Q3218" s="5" t="str">
        <f ca="1">score</f>
        <v/>
      </c>
      <c r="R3218" s="58" t="str">
        <f ca="1">rescore</f>
        <v/>
      </c>
      <c r="S3218" s="11" t="str">
        <f ca="1">price</f>
        <v/>
      </c>
      <c r="U3218" s="4"/>
      <c r="V3218" s="4"/>
      <c r="W3218" s="221" t="str">
        <f ca="1">commission</f>
        <v/>
      </c>
      <c r="X3218" s="301"/>
    </row>
    <row r="3219" spans="1:24" x14ac:dyDescent="0.25">
      <c r="A3219" s="6" t="str">
        <f ca="1">no.</f>
        <v/>
      </c>
      <c r="E3219" s="4" t="str">
        <f ca="1">position</f>
        <v/>
      </c>
      <c r="I3219" s="318"/>
      <c r="J3219" s="25"/>
      <c r="L3219" s="4"/>
      <c r="N3219" s="6"/>
      <c r="P3219" s="6"/>
      <c r="Q3219" s="5" t="str">
        <f ca="1">score</f>
        <v/>
      </c>
      <c r="R3219" s="58" t="str">
        <f ca="1">rescore</f>
        <v/>
      </c>
      <c r="S3219" s="11" t="str">
        <f ca="1">price</f>
        <v/>
      </c>
      <c r="U3219" s="4"/>
      <c r="V3219" s="4"/>
      <c r="W3219" s="221" t="str">
        <f ca="1">commission</f>
        <v/>
      </c>
      <c r="X3219" s="301"/>
    </row>
    <row r="3220" spans="1:24" x14ac:dyDescent="0.25">
      <c r="A3220" s="6" t="str">
        <f ca="1">no.</f>
        <v/>
      </c>
      <c r="E3220" s="4" t="str">
        <f ca="1">position</f>
        <v/>
      </c>
      <c r="I3220" s="318"/>
      <c r="J3220" s="25"/>
      <c r="L3220" s="4"/>
      <c r="N3220" s="6"/>
      <c r="P3220" s="6"/>
      <c r="Q3220" s="5" t="str">
        <f ca="1">score</f>
        <v/>
      </c>
      <c r="R3220" s="58" t="str">
        <f ca="1">rescore</f>
        <v/>
      </c>
      <c r="S3220" s="11" t="str">
        <f ca="1">price</f>
        <v/>
      </c>
      <c r="U3220" s="4"/>
      <c r="V3220" s="4"/>
      <c r="W3220" s="221" t="str">
        <f ca="1">commission</f>
        <v/>
      </c>
      <c r="X3220" s="301"/>
    </row>
    <row r="3221" spans="1:24" x14ac:dyDescent="0.25">
      <c r="A3221" s="6" t="str">
        <f ca="1">no.</f>
        <v/>
      </c>
      <c r="E3221" s="4" t="str">
        <f ca="1">position</f>
        <v/>
      </c>
      <c r="I3221" s="318"/>
      <c r="J3221" s="25"/>
      <c r="L3221" s="4"/>
      <c r="N3221" s="6"/>
      <c r="P3221" s="6"/>
      <c r="Q3221" s="5" t="str">
        <f ca="1">score</f>
        <v/>
      </c>
      <c r="R3221" s="58" t="str">
        <f ca="1">rescore</f>
        <v/>
      </c>
      <c r="S3221" s="11" t="str">
        <f ca="1">price</f>
        <v/>
      </c>
      <c r="U3221" s="4"/>
      <c r="V3221" s="4"/>
      <c r="W3221" s="221" t="str">
        <f ca="1">commission</f>
        <v/>
      </c>
      <c r="X3221" s="301"/>
    </row>
    <row r="3222" spans="1:24" x14ac:dyDescent="0.25">
      <c r="A3222" s="6" t="str">
        <f ca="1">no.</f>
        <v/>
      </c>
      <c r="E3222" s="4" t="str">
        <f ca="1">position</f>
        <v/>
      </c>
      <c r="I3222" s="318"/>
      <c r="J3222" s="25"/>
      <c r="L3222" s="4"/>
      <c r="N3222" s="6"/>
      <c r="P3222" s="6"/>
      <c r="Q3222" s="5" t="str">
        <f ca="1">score</f>
        <v/>
      </c>
      <c r="R3222" s="58" t="str">
        <f ca="1">rescore</f>
        <v/>
      </c>
      <c r="S3222" s="11" t="str">
        <f ca="1">price</f>
        <v/>
      </c>
      <c r="U3222" s="4"/>
      <c r="V3222" s="4"/>
      <c r="W3222" s="221" t="str">
        <f ca="1">commission</f>
        <v/>
      </c>
      <c r="X3222" s="301"/>
    </row>
    <row r="3223" spans="1:24" x14ac:dyDescent="0.25">
      <c r="A3223" s="6" t="str">
        <f ca="1">no.</f>
        <v/>
      </c>
      <c r="E3223" s="4" t="str">
        <f ca="1">position</f>
        <v/>
      </c>
      <c r="I3223" s="318"/>
      <c r="J3223" s="25"/>
      <c r="L3223" s="4"/>
      <c r="N3223" s="6"/>
      <c r="P3223" s="6"/>
      <c r="Q3223" s="5" t="str">
        <f ca="1">score</f>
        <v/>
      </c>
      <c r="R3223" s="58" t="str">
        <f ca="1">rescore</f>
        <v/>
      </c>
      <c r="S3223" s="11" t="str">
        <f ca="1">price</f>
        <v/>
      </c>
      <c r="U3223" s="4"/>
      <c r="V3223" s="4"/>
      <c r="W3223" s="221" t="str">
        <f ca="1">commission</f>
        <v/>
      </c>
      <c r="X3223" s="301"/>
    </row>
    <row r="3224" spans="1:24" x14ac:dyDescent="0.25">
      <c r="A3224" s="6" t="str">
        <f ca="1">no.</f>
        <v/>
      </c>
      <c r="E3224" s="4" t="str">
        <f ca="1">position</f>
        <v/>
      </c>
      <c r="I3224" s="318"/>
      <c r="J3224" s="25"/>
      <c r="L3224" s="4"/>
      <c r="N3224" s="6"/>
      <c r="P3224" s="6"/>
      <c r="Q3224" s="5" t="str">
        <f ca="1">score</f>
        <v/>
      </c>
      <c r="R3224" s="58" t="str">
        <f ca="1">rescore</f>
        <v/>
      </c>
      <c r="S3224" s="11" t="str">
        <f ca="1">price</f>
        <v/>
      </c>
      <c r="U3224" s="4"/>
      <c r="V3224" s="4"/>
      <c r="W3224" s="221" t="str">
        <f ca="1">commission</f>
        <v/>
      </c>
      <c r="X3224" s="301"/>
    </row>
    <row r="3225" spans="1:24" x14ac:dyDescent="0.25">
      <c r="A3225" s="6" t="str">
        <f ca="1">no.</f>
        <v/>
      </c>
      <c r="E3225" s="4" t="str">
        <f ca="1">position</f>
        <v/>
      </c>
      <c r="I3225" s="318"/>
      <c r="J3225" s="25"/>
      <c r="L3225" s="4"/>
      <c r="N3225" s="6"/>
      <c r="P3225" s="6"/>
      <c r="Q3225" s="5" t="str">
        <f ca="1">score</f>
        <v/>
      </c>
      <c r="R3225" s="58" t="str">
        <f ca="1">rescore</f>
        <v/>
      </c>
      <c r="S3225" s="11" t="str">
        <f ca="1">price</f>
        <v/>
      </c>
      <c r="U3225" s="4"/>
      <c r="V3225" s="4"/>
      <c r="W3225" s="221" t="str">
        <f ca="1">commission</f>
        <v/>
      </c>
      <c r="X3225" s="301"/>
    </row>
    <row r="3226" spans="1:24" x14ac:dyDescent="0.25">
      <c r="A3226" s="6" t="str">
        <f ca="1">no.</f>
        <v/>
      </c>
      <c r="E3226" s="4" t="str">
        <f ca="1">position</f>
        <v/>
      </c>
      <c r="I3226" s="318"/>
      <c r="J3226" s="25"/>
      <c r="L3226" s="4"/>
      <c r="N3226" s="6"/>
      <c r="P3226" s="6"/>
      <c r="Q3226" s="5" t="str">
        <f ca="1">score</f>
        <v/>
      </c>
      <c r="R3226" s="58" t="str">
        <f ca="1">rescore</f>
        <v/>
      </c>
      <c r="S3226" s="11" t="str">
        <f ca="1">price</f>
        <v/>
      </c>
      <c r="U3226" s="4"/>
      <c r="V3226" s="4"/>
      <c r="W3226" s="221" t="str">
        <f ca="1">commission</f>
        <v/>
      </c>
      <c r="X3226" s="301"/>
    </row>
    <row r="3227" spans="1:24" x14ac:dyDescent="0.25">
      <c r="A3227" s="6" t="str">
        <f ca="1">no.</f>
        <v/>
      </c>
      <c r="E3227" s="4" t="str">
        <f ca="1">position</f>
        <v/>
      </c>
      <c r="I3227" s="318"/>
      <c r="J3227" s="25"/>
      <c r="L3227" s="4"/>
      <c r="N3227" s="6"/>
      <c r="P3227" s="6"/>
      <c r="Q3227" s="5" t="str">
        <f ca="1">score</f>
        <v/>
      </c>
      <c r="R3227" s="58" t="str">
        <f ca="1">rescore</f>
        <v/>
      </c>
      <c r="S3227" s="11" t="str">
        <f ca="1">price</f>
        <v/>
      </c>
      <c r="U3227" s="4"/>
      <c r="V3227" s="4"/>
      <c r="W3227" s="221" t="str">
        <f ca="1">commission</f>
        <v/>
      </c>
      <c r="X3227" s="301"/>
    </row>
    <row r="3228" spans="1:24" x14ac:dyDescent="0.25">
      <c r="A3228" s="6" t="str">
        <f ca="1">no.</f>
        <v/>
      </c>
      <c r="E3228" s="4" t="str">
        <f ca="1">position</f>
        <v/>
      </c>
      <c r="I3228" s="318"/>
      <c r="J3228" s="25"/>
      <c r="L3228" s="4"/>
      <c r="N3228" s="6"/>
      <c r="P3228" s="6"/>
      <c r="Q3228" s="5" t="str">
        <f ca="1">score</f>
        <v/>
      </c>
      <c r="R3228" s="58" t="str">
        <f ca="1">rescore</f>
        <v/>
      </c>
      <c r="S3228" s="11" t="str">
        <f ca="1">price</f>
        <v/>
      </c>
      <c r="U3228" s="4"/>
      <c r="V3228" s="4"/>
      <c r="W3228" s="221" t="str">
        <f ca="1">commission</f>
        <v/>
      </c>
      <c r="X3228" s="301"/>
    </row>
    <row r="3229" spans="1:24" x14ac:dyDescent="0.25">
      <c r="A3229" s="6" t="str">
        <f ca="1">no.</f>
        <v/>
      </c>
      <c r="E3229" s="4" t="str">
        <f ca="1">position</f>
        <v/>
      </c>
      <c r="I3229" s="318"/>
      <c r="J3229" s="25"/>
      <c r="L3229" s="4"/>
      <c r="N3229" s="6"/>
      <c r="P3229" s="6"/>
      <c r="Q3229" s="5" t="str">
        <f ca="1">score</f>
        <v/>
      </c>
      <c r="R3229" s="58" t="str">
        <f ca="1">rescore</f>
        <v/>
      </c>
      <c r="S3229" s="11" t="str">
        <f ca="1">price</f>
        <v/>
      </c>
      <c r="U3229" s="4"/>
      <c r="V3229" s="4"/>
      <c r="W3229" s="221" t="str">
        <f ca="1">commission</f>
        <v/>
      </c>
      <c r="X3229" s="301"/>
    </row>
    <row r="3230" spans="1:24" x14ac:dyDescent="0.25">
      <c r="A3230" s="6" t="str">
        <f ca="1">no.</f>
        <v/>
      </c>
      <c r="E3230" s="4" t="str">
        <f ca="1">position</f>
        <v/>
      </c>
      <c r="I3230" s="318"/>
      <c r="J3230" s="25"/>
      <c r="L3230" s="4"/>
      <c r="N3230" s="6"/>
      <c r="P3230" s="6"/>
      <c r="Q3230" s="5" t="str">
        <f ca="1">score</f>
        <v/>
      </c>
      <c r="R3230" s="58" t="str">
        <f ca="1">rescore</f>
        <v/>
      </c>
      <c r="S3230" s="11" t="str">
        <f ca="1">price</f>
        <v/>
      </c>
      <c r="U3230" s="4"/>
      <c r="V3230" s="4"/>
      <c r="W3230" s="221" t="str">
        <f ca="1">commission</f>
        <v/>
      </c>
      <c r="X3230" s="301"/>
    </row>
    <row r="3231" spans="1:24" x14ac:dyDescent="0.25">
      <c r="A3231" s="6" t="str">
        <f ca="1">no.</f>
        <v/>
      </c>
      <c r="E3231" s="4" t="str">
        <f ca="1">position</f>
        <v/>
      </c>
      <c r="I3231" s="318"/>
      <c r="J3231" s="25"/>
      <c r="L3231" s="4"/>
      <c r="N3231" s="6"/>
      <c r="P3231" s="6"/>
      <c r="Q3231" s="5" t="str">
        <f ca="1">score</f>
        <v/>
      </c>
      <c r="R3231" s="58" t="str">
        <f ca="1">rescore</f>
        <v/>
      </c>
      <c r="S3231" s="11" t="str">
        <f ca="1">price</f>
        <v/>
      </c>
      <c r="U3231" s="4"/>
      <c r="V3231" s="4"/>
      <c r="W3231" s="221" t="str">
        <f ca="1">commission</f>
        <v/>
      </c>
      <c r="X3231" s="301"/>
    </row>
    <row r="3232" spans="1:24" x14ac:dyDescent="0.25">
      <c r="A3232" s="6" t="str">
        <f ca="1">no.</f>
        <v/>
      </c>
      <c r="E3232" s="4" t="str">
        <f ca="1">position</f>
        <v/>
      </c>
      <c r="I3232" s="318"/>
      <c r="J3232" s="25"/>
      <c r="L3232" s="4"/>
      <c r="N3232" s="6"/>
      <c r="P3232" s="6"/>
      <c r="Q3232" s="5" t="str">
        <f ca="1">score</f>
        <v/>
      </c>
      <c r="R3232" s="58" t="str">
        <f ca="1">rescore</f>
        <v/>
      </c>
      <c r="S3232" s="11" t="str">
        <f ca="1">price</f>
        <v/>
      </c>
      <c r="U3232" s="4"/>
      <c r="V3232" s="4"/>
      <c r="W3232" s="221" t="str">
        <f ca="1">commission</f>
        <v/>
      </c>
      <c r="X3232" s="301"/>
    </row>
    <row r="3233" spans="1:24" x14ac:dyDescent="0.25">
      <c r="A3233" s="6" t="str">
        <f ca="1">no.</f>
        <v/>
      </c>
      <c r="E3233" s="4" t="str">
        <f ca="1">position</f>
        <v/>
      </c>
      <c r="I3233" s="318"/>
      <c r="J3233" s="25"/>
      <c r="L3233" s="4"/>
      <c r="N3233" s="6"/>
      <c r="P3233" s="6"/>
      <c r="Q3233" s="5" t="str">
        <f ca="1">score</f>
        <v/>
      </c>
      <c r="R3233" s="58" t="str">
        <f ca="1">rescore</f>
        <v/>
      </c>
      <c r="S3233" s="11" t="str">
        <f ca="1">price</f>
        <v/>
      </c>
      <c r="U3233" s="4"/>
      <c r="V3233" s="4"/>
      <c r="W3233" s="221" t="str">
        <f ca="1">commission</f>
        <v/>
      </c>
      <c r="X3233" s="301"/>
    </row>
    <row r="3234" spans="1:24" x14ac:dyDescent="0.25">
      <c r="A3234" s="6" t="str">
        <f ca="1">no.</f>
        <v/>
      </c>
      <c r="E3234" s="4" t="str">
        <f ca="1">position</f>
        <v/>
      </c>
      <c r="I3234" s="318"/>
      <c r="J3234" s="25"/>
      <c r="L3234" s="4"/>
      <c r="N3234" s="6"/>
      <c r="P3234" s="6"/>
      <c r="Q3234" s="5" t="str">
        <f ca="1">score</f>
        <v/>
      </c>
      <c r="R3234" s="58" t="str">
        <f ca="1">rescore</f>
        <v/>
      </c>
      <c r="S3234" s="11" t="str">
        <f ca="1">price</f>
        <v/>
      </c>
      <c r="U3234" s="4"/>
      <c r="V3234" s="4"/>
      <c r="W3234" s="221" t="str">
        <f ca="1">commission</f>
        <v/>
      </c>
      <c r="X3234" s="301"/>
    </row>
    <row r="3235" spans="1:24" x14ac:dyDescent="0.25">
      <c r="A3235" s="6" t="str">
        <f ca="1">no.</f>
        <v/>
      </c>
      <c r="E3235" s="4" t="str">
        <f ca="1">position</f>
        <v/>
      </c>
      <c r="I3235" s="318"/>
      <c r="J3235" s="25"/>
      <c r="L3235" s="4"/>
      <c r="N3235" s="6"/>
      <c r="P3235" s="6"/>
      <c r="Q3235" s="5" t="str">
        <f ca="1">score</f>
        <v/>
      </c>
      <c r="R3235" s="58" t="str">
        <f ca="1">rescore</f>
        <v/>
      </c>
      <c r="S3235" s="11" t="str">
        <f ca="1">price</f>
        <v/>
      </c>
      <c r="U3235" s="4"/>
      <c r="V3235" s="4"/>
      <c r="W3235" s="221" t="str">
        <f ca="1">commission</f>
        <v/>
      </c>
      <c r="X3235" s="301"/>
    </row>
    <row r="3236" spans="1:24" x14ac:dyDescent="0.25">
      <c r="A3236" s="6" t="str">
        <f ca="1">no.</f>
        <v/>
      </c>
      <c r="E3236" s="4" t="str">
        <f ca="1">position</f>
        <v/>
      </c>
      <c r="I3236" s="318"/>
      <c r="J3236" s="25"/>
      <c r="L3236" s="4"/>
      <c r="N3236" s="6"/>
      <c r="P3236" s="6"/>
      <c r="Q3236" s="5" t="str">
        <f ca="1">score</f>
        <v/>
      </c>
      <c r="R3236" s="58" t="str">
        <f ca="1">rescore</f>
        <v/>
      </c>
      <c r="S3236" s="11" t="str">
        <f ca="1">price</f>
        <v/>
      </c>
      <c r="U3236" s="4"/>
      <c r="V3236" s="4"/>
      <c r="W3236" s="221" t="str">
        <f ca="1">commission</f>
        <v/>
      </c>
      <c r="X3236" s="301"/>
    </row>
    <row r="3237" spans="1:24" x14ac:dyDescent="0.25">
      <c r="A3237" s="6" t="str">
        <f ca="1">no.</f>
        <v/>
      </c>
      <c r="E3237" s="4" t="str">
        <f ca="1">position</f>
        <v/>
      </c>
      <c r="I3237" s="318"/>
      <c r="J3237" s="25"/>
      <c r="L3237" s="4"/>
      <c r="N3237" s="6"/>
      <c r="P3237" s="6"/>
      <c r="Q3237" s="5" t="str">
        <f ca="1">score</f>
        <v/>
      </c>
      <c r="R3237" s="58" t="str">
        <f ca="1">rescore</f>
        <v/>
      </c>
      <c r="S3237" s="11" t="str">
        <f ca="1">price</f>
        <v/>
      </c>
      <c r="U3237" s="4"/>
      <c r="V3237" s="4"/>
      <c r="W3237" s="221" t="str">
        <f ca="1">commission</f>
        <v/>
      </c>
      <c r="X3237" s="301"/>
    </row>
    <row r="3238" spans="1:24" x14ac:dyDescent="0.25">
      <c r="A3238" s="6" t="str">
        <f ca="1">no.</f>
        <v/>
      </c>
      <c r="E3238" s="4" t="str">
        <f ca="1">position</f>
        <v/>
      </c>
      <c r="I3238" s="318"/>
      <c r="J3238" s="25"/>
      <c r="L3238" s="4"/>
      <c r="N3238" s="6"/>
      <c r="P3238" s="6"/>
      <c r="Q3238" s="5" t="str">
        <f ca="1">score</f>
        <v/>
      </c>
      <c r="R3238" s="58" t="str">
        <f ca="1">rescore</f>
        <v/>
      </c>
      <c r="S3238" s="11" t="str">
        <f ca="1">price</f>
        <v/>
      </c>
      <c r="U3238" s="4"/>
      <c r="V3238" s="4"/>
      <c r="W3238" s="221" t="str">
        <f ca="1">commission</f>
        <v/>
      </c>
      <c r="X3238" s="301"/>
    </row>
    <row r="3239" spans="1:24" x14ac:dyDescent="0.25">
      <c r="A3239" s="6" t="str">
        <f ca="1">no.</f>
        <v/>
      </c>
      <c r="E3239" s="4" t="str">
        <f ca="1">position</f>
        <v/>
      </c>
      <c r="I3239" s="318"/>
      <c r="J3239" s="25"/>
      <c r="L3239" s="4"/>
      <c r="N3239" s="6"/>
      <c r="P3239" s="6"/>
      <c r="Q3239" s="5" t="str">
        <f ca="1">score</f>
        <v/>
      </c>
      <c r="R3239" s="58" t="str">
        <f ca="1">rescore</f>
        <v/>
      </c>
      <c r="S3239" s="11" t="str">
        <f ca="1">price</f>
        <v/>
      </c>
      <c r="U3239" s="4"/>
      <c r="V3239" s="4"/>
      <c r="W3239" s="221" t="str">
        <f ca="1">commission</f>
        <v/>
      </c>
      <c r="X3239" s="301"/>
    </row>
    <row r="3240" spans="1:24" x14ac:dyDescent="0.25">
      <c r="A3240" s="6" t="str">
        <f ca="1">no.</f>
        <v/>
      </c>
      <c r="E3240" s="4" t="str">
        <f ca="1">position</f>
        <v/>
      </c>
      <c r="I3240" s="318"/>
      <c r="J3240" s="25"/>
      <c r="L3240" s="4"/>
      <c r="N3240" s="6"/>
      <c r="P3240" s="6"/>
      <c r="Q3240" s="5" t="str">
        <f ca="1">score</f>
        <v/>
      </c>
      <c r="R3240" s="58" t="str">
        <f ca="1">rescore</f>
        <v/>
      </c>
      <c r="S3240" s="11" t="str">
        <f ca="1">price</f>
        <v/>
      </c>
      <c r="U3240" s="4"/>
      <c r="V3240" s="4"/>
      <c r="W3240" s="221" t="str">
        <f ca="1">commission</f>
        <v/>
      </c>
      <c r="X3240" s="301"/>
    </row>
    <row r="3241" spans="1:24" x14ac:dyDescent="0.25">
      <c r="A3241" s="6" t="str">
        <f ca="1">no.</f>
        <v/>
      </c>
      <c r="E3241" s="4" t="str">
        <f ca="1">position</f>
        <v/>
      </c>
      <c r="I3241" s="318"/>
      <c r="J3241" s="25"/>
      <c r="L3241" s="4"/>
      <c r="N3241" s="6"/>
      <c r="P3241" s="6"/>
      <c r="Q3241" s="5" t="str">
        <f ca="1">score</f>
        <v/>
      </c>
      <c r="R3241" s="58" t="str">
        <f ca="1">rescore</f>
        <v/>
      </c>
      <c r="S3241" s="11" t="str">
        <f ca="1">price</f>
        <v/>
      </c>
      <c r="U3241" s="4"/>
      <c r="V3241" s="4"/>
      <c r="W3241" s="221" t="str">
        <f ca="1">commission</f>
        <v/>
      </c>
      <c r="X3241" s="301"/>
    </row>
    <row r="3242" spans="1:24" x14ac:dyDescent="0.25">
      <c r="A3242" s="6" t="str">
        <f ca="1">no.</f>
        <v/>
      </c>
      <c r="E3242" s="4" t="str">
        <f ca="1">position</f>
        <v/>
      </c>
      <c r="I3242" s="318"/>
      <c r="J3242" s="25"/>
      <c r="L3242" s="4"/>
      <c r="N3242" s="6"/>
      <c r="P3242" s="6"/>
      <c r="Q3242" s="5" t="str">
        <f ca="1">score</f>
        <v/>
      </c>
      <c r="R3242" s="58" t="str">
        <f ca="1">rescore</f>
        <v/>
      </c>
      <c r="S3242" s="11" t="str">
        <f ca="1">price</f>
        <v/>
      </c>
      <c r="U3242" s="4"/>
      <c r="V3242" s="4"/>
      <c r="W3242" s="221" t="str">
        <f ca="1">commission</f>
        <v/>
      </c>
      <c r="X3242" s="301"/>
    </row>
    <row r="3243" spans="1:24" x14ac:dyDescent="0.25">
      <c r="A3243" s="6" t="str">
        <f ca="1">no.</f>
        <v/>
      </c>
      <c r="E3243" s="4" t="str">
        <f ca="1">position</f>
        <v/>
      </c>
      <c r="I3243" s="318"/>
      <c r="J3243" s="25"/>
      <c r="L3243" s="4"/>
      <c r="N3243" s="6"/>
      <c r="P3243" s="6"/>
      <c r="Q3243" s="5" t="str">
        <f ca="1">score</f>
        <v/>
      </c>
      <c r="R3243" s="58" t="str">
        <f ca="1">rescore</f>
        <v/>
      </c>
      <c r="S3243" s="11" t="str">
        <f ca="1">price</f>
        <v/>
      </c>
      <c r="U3243" s="4"/>
      <c r="V3243" s="4"/>
      <c r="W3243" s="221" t="str">
        <f ca="1">commission</f>
        <v/>
      </c>
      <c r="X3243" s="301"/>
    </row>
    <row r="3244" spans="1:24" x14ac:dyDescent="0.25">
      <c r="A3244" s="6" t="str">
        <f ca="1">no.</f>
        <v/>
      </c>
      <c r="E3244" s="4" t="str">
        <f ca="1">position</f>
        <v/>
      </c>
      <c r="I3244" s="318"/>
      <c r="J3244" s="25"/>
      <c r="L3244" s="4"/>
      <c r="N3244" s="6"/>
      <c r="P3244" s="6"/>
      <c r="Q3244" s="5" t="str">
        <f ca="1">score</f>
        <v/>
      </c>
      <c r="R3244" s="58" t="str">
        <f ca="1">rescore</f>
        <v/>
      </c>
      <c r="S3244" s="11" t="str">
        <f ca="1">price</f>
        <v/>
      </c>
      <c r="U3244" s="4"/>
      <c r="V3244" s="4"/>
      <c r="W3244" s="221" t="str">
        <f ca="1">commission</f>
        <v/>
      </c>
      <c r="X3244" s="301"/>
    </row>
    <row r="3245" spans="1:24" x14ac:dyDescent="0.25">
      <c r="A3245" s="6" t="str">
        <f ca="1">no.</f>
        <v/>
      </c>
      <c r="E3245" s="4" t="str">
        <f ca="1">position</f>
        <v/>
      </c>
      <c r="I3245" s="318"/>
      <c r="J3245" s="25"/>
      <c r="L3245" s="4"/>
      <c r="N3245" s="6"/>
      <c r="P3245" s="6"/>
      <c r="Q3245" s="5" t="str">
        <f ca="1">score</f>
        <v/>
      </c>
      <c r="R3245" s="58" t="str">
        <f ca="1">rescore</f>
        <v/>
      </c>
      <c r="S3245" s="11" t="str">
        <f ca="1">price</f>
        <v/>
      </c>
      <c r="U3245" s="4"/>
      <c r="V3245" s="4"/>
      <c r="W3245" s="221" t="str">
        <f ca="1">commission</f>
        <v/>
      </c>
      <c r="X3245" s="301"/>
    </row>
    <row r="3246" spans="1:24" x14ac:dyDescent="0.25">
      <c r="A3246" s="6" t="str">
        <f ca="1">no.</f>
        <v/>
      </c>
      <c r="E3246" s="4" t="str">
        <f ca="1">position</f>
        <v/>
      </c>
      <c r="I3246" s="318"/>
      <c r="J3246" s="25"/>
      <c r="L3246" s="4"/>
      <c r="N3246" s="6"/>
      <c r="P3246" s="6"/>
      <c r="Q3246" s="5" t="str">
        <f ca="1">score</f>
        <v/>
      </c>
      <c r="R3246" s="58" t="str">
        <f ca="1">rescore</f>
        <v/>
      </c>
      <c r="S3246" s="11" t="str">
        <f ca="1">price</f>
        <v/>
      </c>
      <c r="U3246" s="4"/>
      <c r="V3246" s="4"/>
      <c r="W3246" s="221" t="str">
        <f ca="1">commission</f>
        <v/>
      </c>
      <c r="X3246" s="301"/>
    </row>
    <row r="3247" spans="1:24" x14ac:dyDescent="0.25">
      <c r="A3247" s="6" t="str">
        <f ca="1">no.</f>
        <v/>
      </c>
      <c r="E3247" s="4" t="str">
        <f ca="1">position</f>
        <v/>
      </c>
      <c r="I3247" s="318"/>
      <c r="J3247" s="25"/>
      <c r="L3247" s="4"/>
      <c r="N3247" s="6"/>
      <c r="P3247" s="6"/>
      <c r="Q3247" s="5" t="str">
        <f ca="1">score</f>
        <v/>
      </c>
      <c r="R3247" s="58" t="str">
        <f ca="1">rescore</f>
        <v/>
      </c>
      <c r="S3247" s="11" t="str">
        <f ca="1">price</f>
        <v/>
      </c>
      <c r="U3247" s="4"/>
      <c r="V3247" s="4"/>
      <c r="W3247" s="221" t="str">
        <f ca="1">commission</f>
        <v/>
      </c>
      <c r="X3247" s="301"/>
    </row>
    <row r="3248" spans="1:24" x14ac:dyDescent="0.25">
      <c r="A3248" s="6" t="str">
        <f ca="1">no.</f>
        <v/>
      </c>
      <c r="E3248" s="4" t="str">
        <f ca="1">position</f>
        <v/>
      </c>
      <c r="I3248" s="318"/>
      <c r="J3248" s="25"/>
      <c r="L3248" s="4"/>
      <c r="N3248" s="6"/>
      <c r="P3248" s="6"/>
      <c r="Q3248" s="5" t="str">
        <f ca="1">score</f>
        <v/>
      </c>
      <c r="R3248" s="58" t="str">
        <f ca="1">rescore</f>
        <v/>
      </c>
      <c r="S3248" s="11" t="str">
        <f ca="1">price</f>
        <v/>
      </c>
      <c r="U3248" s="4"/>
      <c r="V3248" s="4"/>
      <c r="W3248" s="221" t="str">
        <f ca="1">commission</f>
        <v/>
      </c>
      <c r="X3248" s="301"/>
    </row>
    <row r="3249" spans="1:24" x14ac:dyDescent="0.25">
      <c r="A3249" s="6" t="str">
        <f ca="1">no.</f>
        <v/>
      </c>
      <c r="E3249" s="4" t="str">
        <f ca="1">position</f>
        <v/>
      </c>
      <c r="I3249" s="318"/>
      <c r="J3249" s="25"/>
      <c r="L3249" s="4"/>
      <c r="N3249" s="6"/>
      <c r="P3249" s="6"/>
      <c r="Q3249" s="5" t="str">
        <f ca="1">score</f>
        <v/>
      </c>
      <c r="R3249" s="58" t="str">
        <f ca="1">rescore</f>
        <v/>
      </c>
      <c r="S3249" s="11" t="str">
        <f ca="1">price</f>
        <v/>
      </c>
      <c r="U3249" s="4"/>
      <c r="V3249" s="4"/>
      <c r="W3249" s="221" t="str">
        <f ca="1">commission</f>
        <v/>
      </c>
      <c r="X3249" s="301"/>
    </row>
    <row r="3250" spans="1:24" x14ac:dyDescent="0.25">
      <c r="A3250" s="6" t="str">
        <f ca="1">no.</f>
        <v/>
      </c>
      <c r="E3250" s="4" t="str">
        <f ca="1">position</f>
        <v/>
      </c>
      <c r="I3250" s="318"/>
      <c r="J3250" s="25"/>
      <c r="L3250" s="4"/>
      <c r="N3250" s="6"/>
      <c r="P3250" s="6"/>
      <c r="Q3250" s="5" t="str">
        <f ca="1">score</f>
        <v/>
      </c>
      <c r="R3250" s="58" t="str">
        <f ca="1">rescore</f>
        <v/>
      </c>
      <c r="S3250" s="11" t="str">
        <f ca="1">price</f>
        <v/>
      </c>
      <c r="U3250" s="4"/>
      <c r="V3250" s="4"/>
      <c r="W3250" s="221" t="str">
        <f ca="1">commission</f>
        <v/>
      </c>
      <c r="X3250" s="301"/>
    </row>
    <row r="3251" spans="1:24" x14ac:dyDescent="0.25">
      <c r="A3251" s="6" t="str">
        <f ca="1">no.</f>
        <v/>
      </c>
      <c r="E3251" s="4" t="str">
        <f ca="1">position</f>
        <v/>
      </c>
      <c r="I3251" s="318"/>
      <c r="J3251" s="25"/>
      <c r="L3251" s="4"/>
      <c r="N3251" s="6"/>
      <c r="P3251" s="6"/>
      <c r="Q3251" s="5" t="str">
        <f ca="1">score</f>
        <v/>
      </c>
      <c r="R3251" s="58" t="str">
        <f ca="1">rescore</f>
        <v/>
      </c>
      <c r="S3251" s="11" t="str">
        <f ca="1">price</f>
        <v/>
      </c>
      <c r="U3251" s="4"/>
      <c r="V3251" s="4"/>
      <c r="W3251" s="221" t="str">
        <f ca="1">commission</f>
        <v/>
      </c>
      <c r="X3251" s="301"/>
    </row>
    <row r="3252" spans="1:24" x14ac:dyDescent="0.25">
      <c r="A3252" s="6" t="str">
        <f ca="1">no.</f>
        <v/>
      </c>
      <c r="E3252" s="4" t="str">
        <f ca="1">position</f>
        <v/>
      </c>
      <c r="I3252" s="318"/>
      <c r="J3252" s="25"/>
      <c r="L3252" s="4"/>
      <c r="N3252" s="6"/>
      <c r="P3252" s="6"/>
      <c r="Q3252" s="5" t="str">
        <f ca="1">score</f>
        <v/>
      </c>
      <c r="R3252" s="58" t="str">
        <f ca="1">rescore</f>
        <v/>
      </c>
      <c r="S3252" s="11" t="str">
        <f ca="1">price</f>
        <v/>
      </c>
      <c r="U3252" s="4"/>
      <c r="V3252" s="4"/>
      <c r="W3252" s="221" t="str">
        <f ca="1">commission</f>
        <v/>
      </c>
      <c r="X3252" s="301"/>
    </row>
    <row r="3253" spans="1:24" x14ac:dyDescent="0.25">
      <c r="A3253" s="6" t="str">
        <f ca="1">no.</f>
        <v/>
      </c>
      <c r="E3253" s="4" t="str">
        <f ca="1">position</f>
        <v/>
      </c>
      <c r="I3253" s="318"/>
      <c r="J3253" s="25"/>
      <c r="L3253" s="4"/>
      <c r="N3253" s="6"/>
      <c r="P3253" s="6"/>
      <c r="Q3253" s="5" t="str">
        <f ca="1">score</f>
        <v/>
      </c>
      <c r="R3253" s="58" t="str">
        <f ca="1">rescore</f>
        <v/>
      </c>
      <c r="S3253" s="11" t="str">
        <f ca="1">price</f>
        <v/>
      </c>
      <c r="U3253" s="4"/>
      <c r="V3253" s="4"/>
      <c r="W3253" s="221" t="str">
        <f ca="1">commission</f>
        <v/>
      </c>
      <c r="X3253" s="301"/>
    </row>
    <row r="3254" spans="1:24" x14ac:dyDescent="0.25">
      <c r="A3254" s="6" t="str">
        <f ca="1">no.</f>
        <v/>
      </c>
      <c r="E3254" s="4" t="str">
        <f ca="1">position</f>
        <v/>
      </c>
      <c r="I3254" s="318"/>
      <c r="J3254" s="25"/>
      <c r="L3254" s="4"/>
      <c r="N3254" s="6"/>
      <c r="P3254" s="6"/>
      <c r="Q3254" s="5" t="str">
        <f ca="1">score</f>
        <v/>
      </c>
      <c r="R3254" s="58" t="str">
        <f ca="1">rescore</f>
        <v/>
      </c>
      <c r="S3254" s="11" t="str">
        <f ca="1">price</f>
        <v/>
      </c>
      <c r="U3254" s="4"/>
      <c r="V3254" s="4"/>
      <c r="W3254" s="221" t="str">
        <f ca="1">commission</f>
        <v/>
      </c>
      <c r="X3254" s="301"/>
    </row>
    <row r="3255" spans="1:24" x14ac:dyDescent="0.25">
      <c r="A3255" s="6" t="str">
        <f ca="1">no.</f>
        <v/>
      </c>
      <c r="E3255" s="4" t="str">
        <f ca="1">position</f>
        <v/>
      </c>
      <c r="I3255" s="318"/>
      <c r="J3255" s="25"/>
      <c r="L3255" s="4"/>
      <c r="N3255" s="6"/>
      <c r="P3255" s="6"/>
      <c r="Q3255" s="5" t="str">
        <f ca="1">score</f>
        <v/>
      </c>
      <c r="R3255" s="58" t="str">
        <f ca="1">rescore</f>
        <v/>
      </c>
      <c r="S3255" s="11" t="str">
        <f ca="1">price</f>
        <v/>
      </c>
      <c r="U3255" s="4"/>
      <c r="V3255" s="4"/>
      <c r="W3255" s="221" t="str">
        <f ca="1">commission</f>
        <v/>
      </c>
      <c r="X3255" s="301"/>
    </row>
    <row r="3256" spans="1:24" x14ac:dyDescent="0.25">
      <c r="A3256" s="6" t="str">
        <f ca="1">no.</f>
        <v/>
      </c>
      <c r="E3256" s="4" t="str">
        <f ca="1">position</f>
        <v/>
      </c>
      <c r="I3256" s="318"/>
      <c r="J3256" s="25"/>
      <c r="L3256" s="4"/>
      <c r="N3256" s="6"/>
      <c r="P3256" s="6"/>
      <c r="Q3256" s="5" t="str">
        <f ca="1">score</f>
        <v/>
      </c>
      <c r="R3256" s="58" t="str">
        <f ca="1">rescore</f>
        <v/>
      </c>
      <c r="S3256" s="11" t="str">
        <f ca="1">price</f>
        <v/>
      </c>
      <c r="U3256" s="4"/>
      <c r="V3256" s="4"/>
      <c r="W3256" s="221" t="str">
        <f ca="1">commission</f>
        <v/>
      </c>
      <c r="X3256" s="301"/>
    </row>
    <row r="3257" spans="1:24" x14ac:dyDescent="0.25">
      <c r="A3257" s="6" t="str">
        <f ca="1">no.</f>
        <v/>
      </c>
      <c r="E3257" s="4" t="str">
        <f ca="1">position</f>
        <v/>
      </c>
      <c r="I3257" s="318"/>
      <c r="J3257" s="25"/>
      <c r="L3257" s="4"/>
      <c r="N3257" s="6"/>
      <c r="P3257" s="6"/>
      <c r="Q3257" s="5" t="str">
        <f ca="1">score</f>
        <v/>
      </c>
      <c r="R3257" s="58" t="str">
        <f ca="1">rescore</f>
        <v/>
      </c>
      <c r="S3257" s="11" t="str">
        <f ca="1">price</f>
        <v/>
      </c>
      <c r="U3257" s="4"/>
      <c r="V3257" s="4"/>
      <c r="W3257" s="221" t="str">
        <f ca="1">commission</f>
        <v/>
      </c>
      <c r="X3257" s="301"/>
    </row>
    <row r="3258" spans="1:24" x14ac:dyDescent="0.25">
      <c r="A3258" s="6" t="str">
        <f ca="1">no.</f>
        <v/>
      </c>
      <c r="E3258" s="4" t="str">
        <f ca="1">position</f>
        <v/>
      </c>
      <c r="I3258" s="318"/>
      <c r="J3258" s="25"/>
      <c r="L3258" s="4"/>
      <c r="N3258" s="6"/>
      <c r="P3258" s="6"/>
      <c r="Q3258" s="5" t="str">
        <f ca="1">score</f>
        <v/>
      </c>
      <c r="R3258" s="58" t="str">
        <f ca="1">rescore</f>
        <v/>
      </c>
      <c r="S3258" s="11" t="str">
        <f ca="1">price</f>
        <v/>
      </c>
      <c r="U3258" s="4"/>
      <c r="V3258" s="4"/>
      <c r="W3258" s="221" t="str">
        <f ca="1">commission</f>
        <v/>
      </c>
      <c r="X3258" s="301"/>
    </row>
    <row r="3259" spans="1:24" x14ac:dyDescent="0.25">
      <c r="A3259" s="6" t="str">
        <f ca="1">no.</f>
        <v/>
      </c>
      <c r="E3259" s="4" t="str">
        <f ca="1">position</f>
        <v/>
      </c>
      <c r="I3259" s="318"/>
      <c r="J3259" s="25"/>
      <c r="L3259" s="4"/>
      <c r="N3259" s="6"/>
      <c r="P3259" s="6"/>
      <c r="Q3259" s="5" t="str">
        <f ca="1">score</f>
        <v/>
      </c>
      <c r="R3259" s="58" t="str">
        <f ca="1">rescore</f>
        <v/>
      </c>
      <c r="S3259" s="11" t="str">
        <f ca="1">price</f>
        <v/>
      </c>
      <c r="U3259" s="4"/>
      <c r="V3259" s="4"/>
      <c r="W3259" s="221" t="str">
        <f ca="1">commission</f>
        <v/>
      </c>
      <c r="X3259" s="301"/>
    </row>
    <row r="3260" spans="1:24" x14ac:dyDescent="0.25">
      <c r="A3260" s="6" t="str">
        <f ca="1">no.</f>
        <v/>
      </c>
      <c r="E3260" s="4" t="str">
        <f ca="1">position</f>
        <v/>
      </c>
      <c r="I3260" s="318"/>
      <c r="J3260" s="25"/>
      <c r="L3260" s="4"/>
      <c r="N3260" s="6"/>
      <c r="P3260" s="6"/>
      <c r="Q3260" s="5" t="str">
        <f ca="1">score</f>
        <v/>
      </c>
      <c r="R3260" s="58" t="str">
        <f ca="1">rescore</f>
        <v/>
      </c>
      <c r="S3260" s="11" t="str">
        <f ca="1">price</f>
        <v/>
      </c>
      <c r="U3260" s="4"/>
      <c r="V3260" s="4"/>
      <c r="W3260" s="221" t="str">
        <f ca="1">commission</f>
        <v/>
      </c>
      <c r="X3260" s="301"/>
    </row>
    <row r="3261" spans="1:24" x14ac:dyDescent="0.25">
      <c r="A3261" s="6" t="str">
        <f ca="1">no.</f>
        <v/>
      </c>
      <c r="E3261" s="4" t="str">
        <f ca="1">position</f>
        <v/>
      </c>
      <c r="I3261" s="318"/>
      <c r="J3261" s="25"/>
      <c r="L3261" s="4"/>
      <c r="N3261" s="6"/>
      <c r="P3261" s="6"/>
      <c r="Q3261" s="5" t="str">
        <f ca="1">score</f>
        <v/>
      </c>
      <c r="R3261" s="58" t="str">
        <f ca="1">rescore</f>
        <v/>
      </c>
      <c r="S3261" s="11" t="str">
        <f ca="1">price</f>
        <v/>
      </c>
      <c r="U3261" s="4"/>
      <c r="V3261" s="4"/>
      <c r="W3261" s="221" t="str">
        <f ca="1">commission</f>
        <v/>
      </c>
      <c r="X3261" s="301"/>
    </row>
    <row r="3262" spans="1:24" x14ac:dyDescent="0.25">
      <c r="A3262" s="6" t="str">
        <f ca="1">no.</f>
        <v/>
      </c>
      <c r="E3262" s="4" t="str">
        <f ca="1">position</f>
        <v/>
      </c>
      <c r="I3262" s="318"/>
      <c r="J3262" s="25"/>
      <c r="L3262" s="4"/>
      <c r="N3262" s="6"/>
      <c r="P3262" s="6"/>
      <c r="Q3262" s="5" t="str">
        <f ca="1">score</f>
        <v/>
      </c>
      <c r="R3262" s="58" t="str">
        <f ca="1">rescore</f>
        <v/>
      </c>
      <c r="S3262" s="11" t="str">
        <f ca="1">price</f>
        <v/>
      </c>
      <c r="U3262" s="4"/>
      <c r="V3262" s="4"/>
      <c r="W3262" s="221" t="str">
        <f ca="1">commission</f>
        <v/>
      </c>
      <c r="X3262" s="301"/>
    </row>
    <row r="3263" spans="1:24" x14ac:dyDescent="0.25">
      <c r="A3263" s="6" t="str">
        <f ca="1">no.</f>
        <v/>
      </c>
      <c r="E3263" s="4" t="str">
        <f ca="1">position</f>
        <v/>
      </c>
      <c r="I3263" s="318"/>
      <c r="J3263" s="25"/>
      <c r="L3263" s="4"/>
      <c r="N3263" s="6"/>
      <c r="P3263" s="6"/>
      <c r="Q3263" s="5" t="str">
        <f ca="1">score</f>
        <v/>
      </c>
      <c r="R3263" s="58" t="str">
        <f ca="1">rescore</f>
        <v/>
      </c>
      <c r="S3263" s="11" t="str">
        <f ca="1">price</f>
        <v/>
      </c>
      <c r="U3263" s="4"/>
      <c r="V3263" s="4"/>
      <c r="W3263" s="221" t="str">
        <f ca="1">commission</f>
        <v/>
      </c>
      <c r="X3263" s="301"/>
    </row>
    <row r="3264" spans="1:24" x14ac:dyDescent="0.25">
      <c r="A3264" s="6" t="str">
        <f ca="1">no.</f>
        <v/>
      </c>
      <c r="E3264" s="4" t="str">
        <f ca="1">position</f>
        <v/>
      </c>
      <c r="I3264" s="318"/>
      <c r="J3264" s="25"/>
      <c r="L3264" s="4"/>
      <c r="N3264" s="6"/>
      <c r="P3264" s="6"/>
      <c r="Q3264" s="5" t="str">
        <f ca="1">score</f>
        <v/>
      </c>
      <c r="R3264" s="58" t="str">
        <f ca="1">rescore</f>
        <v/>
      </c>
      <c r="S3264" s="11" t="str">
        <f ca="1">price</f>
        <v/>
      </c>
      <c r="U3264" s="4"/>
      <c r="V3264" s="4"/>
      <c r="W3264" s="221" t="str">
        <f ca="1">commission</f>
        <v/>
      </c>
      <c r="X3264" s="301"/>
    </row>
    <row r="3265" spans="1:24" x14ac:dyDescent="0.25">
      <c r="A3265" s="6" t="str">
        <f ca="1">no.</f>
        <v/>
      </c>
      <c r="E3265" s="4" t="str">
        <f ca="1">position</f>
        <v/>
      </c>
      <c r="I3265" s="318"/>
      <c r="J3265" s="25"/>
      <c r="L3265" s="4"/>
      <c r="N3265" s="6"/>
      <c r="P3265" s="6"/>
      <c r="Q3265" s="5" t="str">
        <f ca="1">score</f>
        <v/>
      </c>
      <c r="R3265" s="58" t="str">
        <f ca="1">rescore</f>
        <v/>
      </c>
      <c r="S3265" s="11" t="str">
        <f ca="1">price</f>
        <v/>
      </c>
      <c r="U3265" s="4"/>
      <c r="V3265" s="4"/>
      <c r="W3265" s="221" t="str">
        <f ca="1">commission</f>
        <v/>
      </c>
      <c r="X3265" s="301"/>
    </row>
    <row r="3266" spans="1:24" x14ac:dyDescent="0.25">
      <c r="A3266" s="6" t="str">
        <f ca="1">no.</f>
        <v/>
      </c>
      <c r="E3266" s="4" t="str">
        <f ca="1">position</f>
        <v/>
      </c>
      <c r="I3266" s="318"/>
      <c r="J3266" s="25"/>
      <c r="L3266" s="4"/>
      <c r="N3266" s="6"/>
      <c r="P3266" s="6"/>
      <c r="Q3266" s="5" t="str">
        <f ca="1">score</f>
        <v/>
      </c>
      <c r="R3266" s="58" t="str">
        <f ca="1">rescore</f>
        <v/>
      </c>
      <c r="S3266" s="11" t="str">
        <f ca="1">price</f>
        <v/>
      </c>
      <c r="U3266" s="4"/>
      <c r="V3266" s="4"/>
      <c r="W3266" s="221" t="str">
        <f ca="1">commission</f>
        <v/>
      </c>
      <c r="X3266" s="301"/>
    </row>
    <row r="3267" spans="1:24" x14ac:dyDescent="0.25">
      <c r="A3267" s="6" t="str">
        <f ca="1">no.</f>
        <v/>
      </c>
      <c r="E3267" s="4" t="str">
        <f ca="1">position</f>
        <v/>
      </c>
      <c r="I3267" s="318"/>
      <c r="J3267" s="25"/>
      <c r="L3267" s="4"/>
      <c r="N3267" s="6"/>
      <c r="P3267" s="6"/>
      <c r="Q3267" s="5" t="str">
        <f ca="1">score</f>
        <v/>
      </c>
      <c r="R3267" s="58" t="str">
        <f ca="1">rescore</f>
        <v/>
      </c>
      <c r="S3267" s="11" t="str">
        <f ca="1">price</f>
        <v/>
      </c>
      <c r="U3267" s="4"/>
      <c r="V3267" s="4"/>
      <c r="W3267" s="221" t="str">
        <f ca="1">commission</f>
        <v/>
      </c>
      <c r="X3267" s="301"/>
    </row>
    <row r="3268" spans="1:24" x14ac:dyDescent="0.25">
      <c r="A3268" s="6" t="str">
        <f ca="1">no.</f>
        <v/>
      </c>
      <c r="E3268" s="4" t="str">
        <f ca="1">position</f>
        <v/>
      </c>
      <c r="I3268" s="318"/>
      <c r="J3268" s="25"/>
      <c r="L3268" s="4"/>
      <c r="N3268" s="6"/>
      <c r="P3268" s="6"/>
      <c r="Q3268" s="5" t="str">
        <f ca="1">score</f>
        <v/>
      </c>
      <c r="R3268" s="58" t="str">
        <f ca="1">rescore</f>
        <v/>
      </c>
      <c r="S3268" s="11" t="str">
        <f ca="1">price</f>
        <v/>
      </c>
      <c r="U3268" s="4"/>
      <c r="V3268" s="4"/>
      <c r="W3268" s="221" t="str">
        <f ca="1">commission</f>
        <v/>
      </c>
      <c r="X3268" s="301"/>
    </row>
    <row r="3269" spans="1:24" x14ac:dyDescent="0.25">
      <c r="A3269" s="6" t="str">
        <f ca="1">no.</f>
        <v/>
      </c>
      <c r="E3269" s="4" t="str">
        <f ca="1">position</f>
        <v/>
      </c>
      <c r="I3269" s="318"/>
      <c r="J3269" s="25"/>
      <c r="L3269" s="4"/>
      <c r="N3269" s="6"/>
      <c r="P3269" s="6"/>
      <c r="Q3269" s="5" t="str">
        <f ca="1">score</f>
        <v/>
      </c>
      <c r="R3269" s="58" t="str">
        <f ca="1">rescore</f>
        <v/>
      </c>
      <c r="S3269" s="11" t="str">
        <f ca="1">price</f>
        <v/>
      </c>
      <c r="U3269" s="4"/>
      <c r="V3269" s="4"/>
      <c r="W3269" s="221" t="str">
        <f ca="1">commission</f>
        <v/>
      </c>
      <c r="X3269" s="301"/>
    </row>
    <row r="3270" spans="1:24" x14ac:dyDescent="0.25">
      <c r="A3270" s="6" t="str">
        <f ca="1">no.</f>
        <v/>
      </c>
      <c r="E3270" s="4" t="str">
        <f ca="1">position</f>
        <v/>
      </c>
      <c r="I3270" s="318"/>
      <c r="J3270" s="25"/>
      <c r="L3270" s="4"/>
      <c r="N3270" s="6"/>
      <c r="P3270" s="6"/>
      <c r="Q3270" s="5" t="str">
        <f ca="1">score</f>
        <v/>
      </c>
      <c r="R3270" s="58" t="str">
        <f ca="1">rescore</f>
        <v/>
      </c>
      <c r="S3270" s="11" t="str">
        <f ca="1">price</f>
        <v/>
      </c>
      <c r="U3270" s="4"/>
      <c r="V3270" s="4"/>
      <c r="W3270" s="221" t="str">
        <f ca="1">commission</f>
        <v/>
      </c>
      <c r="X3270" s="301"/>
    </row>
    <row r="3271" spans="1:24" x14ac:dyDescent="0.25">
      <c r="A3271" s="6" t="str">
        <f ca="1">no.</f>
        <v/>
      </c>
      <c r="E3271" s="4" t="str">
        <f ca="1">position</f>
        <v/>
      </c>
      <c r="I3271" s="318"/>
      <c r="J3271" s="25"/>
      <c r="L3271" s="4"/>
      <c r="N3271" s="6"/>
      <c r="P3271" s="6"/>
      <c r="Q3271" s="5" t="str">
        <f ca="1">score</f>
        <v/>
      </c>
      <c r="R3271" s="58" t="str">
        <f ca="1">rescore</f>
        <v/>
      </c>
      <c r="S3271" s="11" t="str">
        <f ca="1">price</f>
        <v/>
      </c>
      <c r="U3271" s="4"/>
      <c r="V3271" s="4"/>
      <c r="W3271" s="221" t="str">
        <f ca="1">commission</f>
        <v/>
      </c>
      <c r="X3271" s="301"/>
    </row>
    <row r="3272" spans="1:24" x14ac:dyDescent="0.25">
      <c r="A3272" s="6" t="str">
        <f ca="1">no.</f>
        <v/>
      </c>
      <c r="E3272" s="4" t="str">
        <f ca="1">position</f>
        <v/>
      </c>
      <c r="I3272" s="318"/>
      <c r="J3272" s="25"/>
      <c r="L3272" s="4"/>
      <c r="N3272" s="6"/>
      <c r="P3272" s="6"/>
      <c r="Q3272" s="5" t="str">
        <f ca="1">score</f>
        <v/>
      </c>
      <c r="R3272" s="58" t="str">
        <f ca="1">rescore</f>
        <v/>
      </c>
      <c r="S3272" s="11" t="str">
        <f ca="1">price</f>
        <v/>
      </c>
      <c r="U3272" s="4"/>
      <c r="V3272" s="4"/>
      <c r="W3272" s="221" t="str">
        <f ca="1">commission</f>
        <v/>
      </c>
      <c r="X3272" s="301"/>
    </row>
    <row r="3273" spans="1:24" x14ac:dyDescent="0.25">
      <c r="A3273" s="6" t="str">
        <f ca="1">no.</f>
        <v/>
      </c>
      <c r="E3273" s="4" t="str">
        <f ca="1">position</f>
        <v/>
      </c>
      <c r="I3273" s="318"/>
      <c r="J3273" s="25"/>
      <c r="L3273" s="4"/>
      <c r="N3273" s="6"/>
      <c r="P3273" s="6"/>
      <c r="Q3273" s="5" t="str">
        <f ca="1">score</f>
        <v/>
      </c>
      <c r="R3273" s="58" t="str">
        <f ca="1">rescore</f>
        <v/>
      </c>
      <c r="S3273" s="4" t="str">
        <f ca="1">price</f>
        <v/>
      </c>
      <c r="U3273" s="4"/>
      <c r="V3273" s="4"/>
      <c r="W3273" s="293" t="str">
        <f ca="1">commission</f>
        <v/>
      </c>
      <c r="X3273" s="315"/>
    </row>
    <row r="3274" spans="1:24" x14ac:dyDescent="0.25">
      <c r="A3274" s="6" t="str">
        <f ca="1">no.</f>
        <v/>
      </c>
      <c r="E3274" s="4" t="str">
        <f ca="1">position</f>
        <v/>
      </c>
      <c r="I3274" s="318"/>
      <c r="J3274" s="25"/>
      <c r="L3274" s="4"/>
      <c r="N3274" s="6"/>
      <c r="P3274" s="6"/>
      <c r="Q3274" s="5" t="str">
        <f ca="1">score</f>
        <v/>
      </c>
      <c r="R3274" s="58" t="str">
        <f ca="1">rescore</f>
        <v/>
      </c>
      <c r="S3274" s="4" t="str">
        <f ca="1">price</f>
        <v/>
      </c>
      <c r="U3274" s="4"/>
      <c r="V3274" s="4"/>
      <c r="W3274" s="293" t="str">
        <f ca="1">commission</f>
        <v/>
      </c>
      <c r="X3274" s="315"/>
    </row>
    <row r="3275" spans="1:24" x14ac:dyDescent="0.25">
      <c r="A3275" s="6" t="str">
        <f ca="1">no.</f>
        <v/>
      </c>
      <c r="E3275" s="4" t="str">
        <f ca="1">position</f>
        <v/>
      </c>
      <c r="I3275" s="318"/>
      <c r="J3275" s="25"/>
      <c r="L3275" s="4"/>
      <c r="N3275" s="6"/>
      <c r="P3275" s="6"/>
      <c r="Q3275" s="5" t="str">
        <f ca="1">score</f>
        <v/>
      </c>
      <c r="R3275" s="58" t="str">
        <f ca="1">rescore</f>
        <v/>
      </c>
      <c r="S3275" s="4" t="str">
        <f ca="1">price</f>
        <v/>
      </c>
      <c r="U3275" s="4"/>
      <c r="V3275" s="4"/>
      <c r="W3275" s="293" t="str">
        <f ca="1">commission</f>
        <v/>
      </c>
      <c r="X3275" s="315"/>
    </row>
    <row r="3276" spans="1:24" x14ac:dyDescent="0.25">
      <c r="A3276" s="6" t="str">
        <f ca="1">no.</f>
        <v/>
      </c>
      <c r="E3276" s="4" t="str">
        <f ca="1">position</f>
        <v/>
      </c>
      <c r="I3276" s="318"/>
      <c r="J3276" s="25"/>
      <c r="L3276" s="4"/>
      <c r="N3276" s="6"/>
      <c r="P3276" s="6"/>
      <c r="Q3276" s="5" t="str">
        <f ca="1">score</f>
        <v/>
      </c>
      <c r="R3276" s="58" t="str">
        <f ca="1">rescore</f>
        <v/>
      </c>
      <c r="S3276" s="4" t="str">
        <f ca="1">price</f>
        <v/>
      </c>
      <c r="U3276" s="4"/>
      <c r="V3276" s="4"/>
      <c r="W3276" s="293" t="str">
        <f ca="1">commission</f>
        <v/>
      </c>
      <c r="X3276" s="315"/>
    </row>
    <row r="3277" spans="1:24" x14ac:dyDescent="0.25">
      <c r="A3277" s="6" t="str">
        <f ca="1">no.</f>
        <v/>
      </c>
      <c r="E3277" s="4" t="str">
        <f ca="1">position</f>
        <v/>
      </c>
      <c r="I3277" s="318"/>
      <c r="J3277" s="25"/>
      <c r="L3277" s="4"/>
      <c r="N3277" s="6"/>
      <c r="P3277" s="6"/>
      <c r="Q3277" s="5" t="str">
        <f ca="1">score</f>
        <v/>
      </c>
      <c r="R3277" s="58" t="str">
        <f ca="1">rescore</f>
        <v/>
      </c>
      <c r="S3277" s="4" t="str">
        <f ca="1">price</f>
        <v/>
      </c>
      <c r="U3277" s="4"/>
      <c r="V3277" s="4"/>
      <c r="W3277" s="293" t="str">
        <f ca="1">commission</f>
        <v/>
      </c>
      <c r="X3277" s="315"/>
    </row>
    <row r="3278" spans="1:24" x14ac:dyDescent="0.25">
      <c r="A3278" s="6" t="str">
        <f ca="1">no.</f>
        <v/>
      </c>
      <c r="E3278" s="4" t="str">
        <f ca="1">position</f>
        <v/>
      </c>
      <c r="I3278" s="318"/>
      <c r="J3278" s="25"/>
      <c r="L3278" s="4"/>
      <c r="N3278" s="6"/>
      <c r="P3278" s="6"/>
      <c r="Q3278" s="5" t="str">
        <f ca="1">score</f>
        <v/>
      </c>
      <c r="R3278" s="58" t="str">
        <f ca="1">rescore</f>
        <v/>
      </c>
      <c r="S3278" s="4" t="str">
        <f ca="1">price</f>
        <v/>
      </c>
      <c r="U3278" s="4"/>
      <c r="V3278" s="4"/>
      <c r="W3278" s="293" t="str">
        <f ca="1">commission</f>
        <v/>
      </c>
      <c r="X3278" s="315"/>
    </row>
    <row r="3279" spans="1:24" x14ac:dyDescent="0.25">
      <c r="A3279" s="6" t="str">
        <f ca="1">no.</f>
        <v/>
      </c>
      <c r="E3279" s="4" t="str">
        <f ca="1">position</f>
        <v/>
      </c>
      <c r="I3279" s="318"/>
      <c r="J3279" s="25"/>
      <c r="L3279" s="4"/>
      <c r="N3279" s="6"/>
      <c r="P3279" s="6"/>
      <c r="Q3279" s="5" t="str">
        <f ca="1">score</f>
        <v/>
      </c>
      <c r="R3279" s="58" t="str">
        <f ca="1">rescore</f>
        <v/>
      </c>
      <c r="S3279" s="4" t="str">
        <f ca="1">price</f>
        <v/>
      </c>
      <c r="U3279" s="4"/>
      <c r="V3279" s="4"/>
      <c r="W3279" s="293" t="str">
        <f ca="1">commission</f>
        <v/>
      </c>
      <c r="X3279" s="315"/>
    </row>
    <row r="3280" spans="1:24" x14ac:dyDescent="0.25">
      <c r="A3280" s="6" t="str">
        <f ca="1">no.</f>
        <v/>
      </c>
      <c r="E3280" s="4" t="str">
        <f ca="1">position</f>
        <v/>
      </c>
      <c r="I3280" s="318"/>
      <c r="J3280" s="25"/>
      <c r="L3280" s="4"/>
      <c r="N3280" s="6"/>
      <c r="P3280" s="6"/>
      <c r="Q3280" s="5" t="str">
        <f ca="1">score</f>
        <v/>
      </c>
      <c r="R3280" s="58" t="str">
        <f ca="1">rescore</f>
        <v/>
      </c>
      <c r="S3280" s="4" t="str">
        <f ca="1">price</f>
        <v/>
      </c>
      <c r="U3280" s="4"/>
      <c r="V3280" s="4"/>
      <c r="W3280" s="293" t="str">
        <f ca="1">commission</f>
        <v/>
      </c>
      <c r="X3280" s="315"/>
    </row>
    <row r="3281" spans="1:24" x14ac:dyDescent="0.25">
      <c r="A3281" s="6" t="str">
        <f ca="1">no.</f>
        <v/>
      </c>
      <c r="E3281" s="4" t="str">
        <f ca="1">position</f>
        <v/>
      </c>
      <c r="I3281" s="318"/>
      <c r="J3281" s="25"/>
      <c r="L3281" s="4"/>
      <c r="N3281" s="6"/>
      <c r="P3281" s="6"/>
      <c r="Q3281" s="5" t="str">
        <f ca="1">score</f>
        <v/>
      </c>
      <c r="R3281" s="58" t="str">
        <f ca="1">rescore</f>
        <v/>
      </c>
      <c r="S3281" s="4" t="str">
        <f ca="1">price</f>
        <v/>
      </c>
      <c r="U3281" s="4"/>
      <c r="V3281" s="4"/>
      <c r="W3281" s="293" t="str">
        <f ca="1">commission</f>
        <v/>
      </c>
      <c r="X3281" s="315"/>
    </row>
    <row r="3282" spans="1:24" x14ac:dyDescent="0.25">
      <c r="A3282" s="6" t="str">
        <f ca="1">no.</f>
        <v/>
      </c>
      <c r="E3282" s="4" t="str">
        <f ca="1">position</f>
        <v/>
      </c>
      <c r="I3282" s="318"/>
      <c r="J3282" s="25"/>
      <c r="L3282" s="4"/>
      <c r="N3282" s="6"/>
      <c r="P3282" s="6"/>
      <c r="Q3282" s="5" t="str">
        <f ca="1">score</f>
        <v/>
      </c>
      <c r="R3282" s="58" t="str">
        <f ca="1">rescore</f>
        <v/>
      </c>
      <c r="S3282" s="4" t="str">
        <f ca="1">price</f>
        <v/>
      </c>
      <c r="U3282" s="4"/>
      <c r="V3282" s="4"/>
      <c r="W3282" s="293" t="str">
        <f ca="1">commission</f>
        <v/>
      </c>
      <c r="X3282" s="315"/>
    </row>
    <row r="3283" spans="1:24" x14ac:dyDescent="0.25">
      <c r="A3283" s="6" t="str">
        <f ca="1">no.</f>
        <v/>
      </c>
      <c r="E3283" s="4" t="str">
        <f ca="1">position</f>
        <v/>
      </c>
      <c r="I3283" s="318"/>
      <c r="J3283" s="25"/>
      <c r="L3283" s="4"/>
      <c r="N3283" s="6"/>
      <c r="P3283" s="6"/>
      <c r="Q3283" s="5" t="str">
        <f ca="1">score</f>
        <v/>
      </c>
      <c r="R3283" s="58" t="str">
        <f ca="1">rescore</f>
        <v/>
      </c>
      <c r="S3283" s="4" t="str">
        <f ca="1">price</f>
        <v/>
      </c>
      <c r="U3283" s="4"/>
      <c r="V3283" s="4"/>
      <c r="W3283" s="293" t="str">
        <f ca="1">commission</f>
        <v/>
      </c>
      <c r="X3283" s="315"/>
    </row>
    <row r="3284" spans="1:24" x14ac:dyDescent="0.25">
      <c r="A3284" s="6" t="str">
        <f ca="1">no.</f>
        <v/>
      </c>
      <c r="E3284" s="4" t="str">
        <f ca="1">position</f>
        <v/>
      </c>
      <c r="I3284" s="318"/>
      <c r="J3284" s="25"/>
      <c r="L3284" s="4"/>
      <c r="N3284" s="6"/>
      <c r="P3284" s="6"/>
      <c r="Q3284" s="5" t="str">
        <f ca="1">score</f>
        <v/>
      </c>
      <c r="R3284" s="58" t="str">
        <f ca="1">rescore</f>
        <v/>
      </c>
      <c r="S3284" s="4" t="str">
        <f ca="1">price</f>
        <v/>
      </c>
      <c r="U3284" s="4"/>
      <c r="V3284" s="4"/>
      <c r="W3284" s="293" t="str">
        <f ca="1">commission</f>
        <v/>
      </c>
      <c r="X3284" s="315"/>
    </row>
    <row r="3285" spans="1:24" x14ac:dyDescent="0.25">
      <c r="A3285" s="6" t="str">
        <f ca="1">no.</f>
        <v/>
      </c>
      <c r="E3285" s="4" t="str">
        <f ca="1">position</f>
        <v/>
      </c>
      <c r="I3285" s="318"/>
      <c r="J3285" s="25"/>
      <c r="L3285" s="4"/>
      <c r="N3285" s="6"/>
      <c r="P3285" s="6"/>
      <c r="Q3285" s="5" t="str">
        <f ca="1">score</f>
        <v/>
      </c>
      <c r="R3285" s="58" t="str">
        <f ca="1">rescore</f>
        <v/>
      </c>
      <c r="S3285" s="4" t="str">
        <f ca="1">price</f>
        <v/>
      </c>
      <c r="U3285" s="4"/>
      <c r="V3285" s="4"/>
      <c r="W3285" s="293" t="str">
        <f ca="1">commission</f>
        <v/>
      </c>
      <c r="X3285" s="315"/>
    </row>
    <row r="3286" spans="1:24" x14ac:dyDescent="0.25">
      <c r="A3286" s="6" t="str">
        <f ca="1">no.</f>
        <v/>
      </c>
      <c r="E3286" s="4" t="str">
        <f ca="1">position</f>
        <v/>
      </c>
      <c r="I3286" s="318"/>
      <c r="J3286" s="25"/>
      <c r="L3286" s="4"/>
      <c r="N3286" s="6"/>
      <c r="P3286" s="6"/>
      <c r="Q3286" s="5" t="str">
        <f ca="1">score</f>
        <v/>
      </c>
      <c r="R3286" s="58" t="str">
        <f ca="1">rescore</f>
        <v/>
      </c>
      <c r="S3286" s="4" t="str">
        <f ca="1">price</f>
        <v/>
      </c>
      <c r="U3286" s="4"/>
      <c r="V3286" s="4"/>
      <c r="W3286" s="293" t="str">
        <f ca="1">commission</f>
        <v/>
      </c>
      <c r="X3286" s="315"/>
    </row>
    <row r="3287" spans="1:24" x14ac:dyDescent="0.25">
      <c r="A3287" s="6" t="str">
        <f ca="1">no.</f>
        <v/>
      </c>
      <c r="E3287" s="4" t="str">
        <f ca="1">position</f>
        <v/>
      </c>
      <c r="I3287" s="318"/>
      <c r="J3287" s="25"/>
      <c r="L3287" s="4"/>
      <c r="N3287" s="6"/>
      <c r="P3287" s="6"/>
      <c r="Q3287" s="5" t="str">
        <f ca="1">score</f>
        <v/>
      </c>
      <c r="R3287" s="58" t="str">
        <f ca="1">rescore</f>
        <v/>
      </c>
      <c r="S3287" s="4" t="str">
        <f ca="1">price</f>
        <v/>
      </c>
      <c r="U3287" s="4"/>
      <c r="V3287" s="4"/>
      <c r="W3287" s="293" t="str">
        <f ca="1">commission</f>
        <v/>
      </c>
      <c r="X3287" s="315"/>
    </row>
    <row r="3288" spans="1:24" x14ac:dyDescent="0.25">
      <c r="A3288" s="6" t="str">
        <f ca="1">no.</f>
        <v/>
      </c>
      <c r="E3288" s="4" t="str">
        <f ca="1">position</f>
        <v/>
      </c>
      <c r="I3288" s="318"/>
      <c r="J3288" s="25"/>
      <c r="L3288" s="4"/>
      <c r="N3288" s="6"/>
      <c r="P3288" s="6"/>
      <c r="Q3288" s="5" t="str">
        <f ca="1">score</f>
        <v/>
      </c>
      <c r="R3288" s="58" t="str">
        <f ca="1">rescore</f>
        <v/>
      </c>
      <c r="S3288" s="4" t="str">
        <f ca="1">price</f>
        <v/>
      </c>
      <c r="U3288" s="4"/>
      <c r="V3288" s="4"/>
      <c r="W3288" s="293" t="str">
        <f ca="1">commission</f>
        <v/>
      </c>
      <c r="X3288" s="315"/>
    </row>
    <row r="3289" spans="1:24" x14ac:dyDescent="0.25">
      <c r="A3289" s="6" t="str">
        <f ca="1">no.</f>
        <v/>
      </c>
      <c r="E3289" s="4" t="str">
        <f ca="1">position</f>
        <v/>
      </c>
      <c r="I3289" s="318"/>
      <c r="J3289" s="25"/>
      <c r="L3289" s="4"/>
      <c r="N3289" s="6"/>
      <c r="P3289" s="6"/>
      <c r="Q3289" s="5" t="str">
        <f ca="1">score</f>
        <v/>
      </c>
      <c r="R3289" s="58" t="str">
        <f ca="1">rescore</f>
        <v/>
      </c>
      <c r="S3289" s="4" t="str">
        <f ca="1">price</f>
        <v/>
      </c>
      <c r="U3289" s="4"/>
      <c r="V3289" s="4"/>
      <c r="W3289" s="293" t="str">
        <f ca="1">commission</f>
        <v/>
      </c>
      <c r="X3289" s="315"/>
    </row>
    <row r="3290" spans="1:24" x14ac:dyDescent="0.25">
      <c r="A3290" s="6" t="str">
        <f ca="1">no.</f>
        <v/>
      </c>
      <c r="E3290" s="4" t="str">
        <f ca="1">position</f>
        <v/>
      </c>
      <c r="I3290" s="318"/>
      <c r="J3290" s="25"/>
      <c r="L3290" s="4"/>
      <c r="N3290" s="6"/>
      <c r="P3290" s="6"/>
      <c r="Q3290" s="5" t="str">
        <f ca="1">score</f>
        <v/>
      </c>
      <c r="R3290" s="58" t="str">
        <f ca="1">rescore</f>
        <v/>
      </c>
      <c r="S3290" s="4" t="str">
        <f ca="1">price</f>
        <v/>
      </c>
      <c r="U3290" s="4"/>
      <c r="V3290" s="4"/>
      <c r="W3290" s="293" t="str">
        <f ca="1">commission</f>
        <v/>
      </c>
      <c r="X3290" s="315"/>
    </row>
    <row r="3291" spans="1:24" x14ac:dyDescent="0.25">
      <c r="A3291" s="6" t="str">
        <f ca="1">no.</f>
        <v/>
      </c>
      <c r="E3291" s="4" t="str">
        <f ca="1">position</f>
        <v/>
      </c>
      <c r="I3291" s="318"/>
      <c r="J3291" s="25"/>
      <c r="L3291" s="4"/>
      <c r="N3291" s="6"/>
      <c r="P3291" s="6"/>
      <c r="Q3291" s="5" t="str">
        <f ca="1">score</f>
        <v/>
      </c>
      <c r="R3291" s="58" t="str">
        <f ca="1">rescore</f>
        <v/>
      </c>
      <c r="S3291" s="4" t="str">
        <f ca="1">price</f>
        <v/>
      </c>
      <c r="U3291" s="4"/>
      <c r="V3291" s="4"/>
      <c r="W3291" s="293" t="str">
        <f ca="1">commission</f>
        <v/>
      </c>
      <c r="X3291" s="315"/>
    </row>
    <row r="3292" spans="1:24" x14ac:dyDescent="0.25">
      <c r="A3292" s="6" t="str">
        <f ca="1">no.</f>
        <v/>
      </c>
      <c r="E3292" s="4" t="str">
        <f ca="1">position</f>
        <v/>
      </c>
      <c r="I3292" s="318"/>
      <c r="J3292" s="25"/>
      <c r="L3292" s="4"/>
      <c r="N3292" s="6"/>
      <c r="P3292" s="6"/>
      <c r="Q3292" s="5" t="str">
        <f ca="1">score</f>
        <v/>
      </c>
      <c r="R3292" s="58" t="str">
        <f ca="1">rescore</f>
        <v/>
      </c>
      <c r="S3292" s="4" t="str">
        <f ca="1">price</f>
        <v/>
      </c>
      <c r="U3292" s="4"/>
      <c r="V3292" s="4"/>
      <c r="W3292" s="293" t="str">
        <f ca="1">commission</f>
        <v/>
      </c>
      <c r="X3292" s="315"/>
    </row>
    <row r="3293" spans="1:24" x14ac:dyDescent="0.25">
      <c r="A3293" s="6" t="str">
        <f ca="1">no.</f>
        <v/>
      </c>
      <c r="E3293" s="4" t="str">
        <f ca="1">position</f>
        <v/>
      </c>
      <c r="I3293" s="318"/>
      <c r="J3293" s="25"/>
      <c r="L3293" s="4"/>
      <c r="N3293" s="6"/>
      <c r="P3293" s="6"/>
      <c r="Q3293" s="5" t="str">
        <f ca="1">score</f>
        <v/>
      </c>
      <c r="R3293" s="58" t="str">
        <f ca="1">rescore</f>
        <v/>
      </c>
      <c r="S3293" s="4" t="str">
        <f ca="1">price</f>
        <v/>
      </c>
      <c r="U3293" s="4"/>
      <c r="V3293" s="4"/>
      <c r="W3293" s="293" t="str">
        <f ca="1">commission</f>
        <v/>
      </c>
      <c r="X3293" s="315"/>
    </row>
    <row r="3294" spans="1:24" x14ac:dyDescent="0.25">
      <c r="A3294" s="6" t="str">
        <f ca="1">no.</f>
        <v/>
      </c>
      <c r="E3294" s="4" t="str">
        <f ca="1">position</f>
        <v/>
      </c>
      <c r="I3294" s="318"/>
      <c r="J3294" s="25"/>
      <c r="L3294" s="4"/>
      <c r="N3294" s="6"/>
      <c r="P3294" s="6"/>
      <c r="Q3294" s="5" t="str">
        <f ca="1">score</f>
        <v/>
      </c>
      <c r="R3294" s="58" t="str">
        <f ca="1">rescore</f>
        <v/>
      </c>
      <c r="S3294" s="4" t="str">
        <f ca="1">price</f>
        <v/>
      </c>
      <c r="U3294" s="4"/>
      <c r="V3294" s="4"/>
      <c r="W3294" s="293" t="str">
        <f ca="1">commission</f>
        <v/>
      </c>
      <c r="X3294" s="315"/>
    </row>
    <row r="3295" spans="1:24" x14ac:dyDescent="0.25">
      <c r="A3295" s="6" t="str">
        <f ca="1">no.</f>
        <v/>
      </c>
      <c r="E3295" s="4" t="str">
        <f ca="1">position</f>
        <v/>
      </c>
      <c r="I3295" s="318"/>
      <c r="J3295" s="25"/>
      <c r="L3295" s="4"/>
      <c r="N3295" s="6"/>
      <c r="P3295" s="6"/>
      <c r="Q3295" s="5" t="str">
        <f ca="1">score</f>
        <v/>
      </c>
      <c r="R3295" s="58" t="str">
        <f ca="1">rescore</f>
        <v/>
      </c>
      <c r="S3295" s="4" t="str">
        <f ca="1">price</f>
        <v/>
      </c>
      <c r="U3295" s="4"/>
      <c r="V3295" s="4"/>
      <c r="W3295" s="293" t="str">
        <f ca="1">commission</f>
        <v/>
      </c>
      <c r="X3295" s="315"/>
    </row>
    <row r="3296" spans="1:24" x14ac:dyDescent="0.25">
      <c r="A3296" s="6" t="str">
        <f ca="1">no.</f>
        <v/>
      </c>
      <c r="E3296" s="4" t="str">
        <f ca="1">position</f>
        <v/>
      </c>
      <c r="I3296" s="318"/>
      <c r="J3296" s="25"/>
      <c r="L3296" s="4"/>
      <c r="N3296" s="6"/>
      <c r="P3296" s="6"/>
      <c r="Q3296" s="5" t="str">
        <f ca="1">score</f>
        <v/>
      </c>
      <c r="R3296" s="58" t="str">
        <f ca="1">rescore</f>
        <v/>
      </c>
      <c r="S3296" s="4" t="str">
        <f ca="1">price</f>
        <v/>
      </c>
      <c r="U3296" s="4"/>
      <c r="V3296" s="4"/>
      <c r="W3296" s="293" t="str">
        <f ca="1">commission</f>
        <v/>
      </c>
      <c r="X3296" s="315"/>
    </row>
    <row r="3297" spans="1:24" x14ac:dyDescent="0.25">
      <c r="A3297" s="6" t="str">
        <f ca="1">no.</f>
        <v/>
      </c>
      <c r="E3297" s="4" t="str">
        <f ca="1">position</f>
        <v/>
      </c>
      <c r="I3297" s="318"/>
      <c r="J3297" s="25"/>
      <c r="L3297" s="4"/>
      <c r="N3297" s="6"/>
      <c r="P3297" s="6"/>
      <c r="Q3297" s="5" t="str">
        <f ca="1">score</f>
        <v/>
      </c>
      <c r="R3297" s="58" t="str">
        <f ca="1">rescore</f>
        <v/>
      </c>
      <c r="S3297" s="4" t="str">
        <f ca="1">price</f>
        <v/>
      </c>
      <c r="U3297" s="4"/>
      <c r="V3297" s="4"/>
      <c r="W3297" s="293" t="str">
        <f ca="1">commission</f>
        <v/>
      </c>
      <c r="X3297" s="315"/>
    </row>
    <row r="3298" spans="1:24" x14ac:dyDescent="0.25">
      <c r="A3298" s="6" t="str">
        <f ca="1">no.</f>
        <v/>
      </c>
      <c r="E3298" s="4" t="str">
        <f ca="1">position</f>
        <v/>
      </c>
      <c r="I3298" s="318"/>
      <c r="J3298" s="25"/>
      <c r="L3298" s="4"/>
      <c r="N3298" s="6"/>
      <c r="P3298" s="6"/>
      <c r="Q3298" s="5" t="str">
        <f ca="1">score</f>
        <v/>
      </c>
      <c r="R3298" s="58" t="str">
        <f ca="1">rescore</f>
        <v/>
      </c>
      <c r="S3298" s="4" t="str">
        <f ca="1">price</f>
        <v/>
      </c>
      <c r="U3298" s="4"/>
      <c r="V3298" s="4"/>
      <c r="W3298" s="293" t="str">
        <f ca="1">commission</f>
        <v/>
      </c>
      <c r="X3298" s="315"/>
    </row>
    <row r="3299" spans="1:24" x14ac:dyDescent="0.25">
      <c r="A3299" s="6" t="str">
        <f ca="1">no.</f>
        <v/>
      </c>
      <c r="E3299" s="4" t="str">
        <f ca="1">position</f>
        <v/>
      </c>
      <c r="I3299" s="318"/>
      <c r="J3299" s="25"/>
      <c r="L3299" s="4"/>
      <c r="N3299" s="6"/>
      <c r="P3299" s="6"/>
      <c r="Q3299" s="5" t="str">
        <f ca="1">score</f>
        <v/>
      </c>
      <c r="R3299" s="58" t="str">
        <f ca="1">rescore</f>
        <v/>
      </c>
      <c r="S3299" s="4" t="str">
        <f ca="1">price</f>
        <v/>
      </c>
      <c r="U3299" s="4"/>
      <c r="V3299" s="4"/>
      <c r="W3299" s="293" t="str">
        <f ca="1">commission</f>
        <v/>
      </c>
      <c r="X3299" s="315"/>
    </row>
    <row r="3300" spans="1:24" x14ac:dyDescent="0.25">
      <c r="A3300" s="6" t="str">
        <f ca="1">no.</f>
        <v/>
      </c>
      <c r="E3300" s="4" t="str">
        <f ca="1">position</f>
        <v/>
      </c>
      <c r="I3300" s="318"/>
      <c r="J3300" s="25"/>
      <c r="L3300" s="4"/>
      <c r="N3300" s="6"/>
      <c r="P3300" s="6"/>
      <c r="Q3300" s="5" t="str">
        <f ca="1">score</f>
        <v/>
      </c>
      <c r="R3300" s="58" t="str">
        <f ca="1">rescore</f>
        <v/>
      </c>
      <c r="S3300" s="4" t="str">
        <f ca="1">price</f>
        <v/>
      </c>
      <c r="U3300" s="4"/>
      <c r="V3300" s="4"/>
      <c r="W3300" s="293" t="str">
        <f ca="1">commission</f>
        <v/>
      </c>
      <c r="X3300" s="315"/>
    </row>
    <row r="3301" spans="1:24" x14ac:dyDescent="0.25">
      <c r="A3301" s="6" t="str">
        <f ca="1">no.</f>
        <v/>
      </c>
      <c r="E3301" s="4" t="str">
        <f ca="1">position</f>
        <v/>
      </c>
      <c r="I3301" s="318"/>
      <c r="J3301" s="25"/>
      <c r="L3301" s="4"/>
      <c r="N3301" s="6"/>
      <c r="P3301" s="6"/>
      <c r="Q3301" s="5" t="str">
        <f ca="1">score</f>
        <v/>
      </c>
      <c r="R3301" s="58" t="str">
        <f ca="1">rescore</f>
        <v/>
      </c>
      <c r="S3301" s="4" t="str">
        <f ca="1">price</f>
        <v/>
      </c>
      <c r="U3301" s="4"/>
      <c r="V3301" s="4"/>
      <c r="W3301" s="293" t="str">
        <f ca="1">commission</f>
        <v/>
      </c>
      <c r="X3301" s="315"/>
    </row>
    <row r="3302" spans="1:24" x14ac:dyDescent="0.25">
      <c r="A3302" s="6" t="str">
        <f ca="1">no.</f>
        <v/>
      </c>
      <c r="E3302" s="4" t="str">
        <f ca="1">position</f>
        <v/>
      </c>
      <c r="I3302" s="318"/>
      <c r="J3302" s="25"/>
      <c r="L3302" s="4"/>
      <c r="N3302" s="6"/>
      <c r="P3302" s="6"/>
      <c r="Q3302" s="5" t="str">
        <f ca="1">score</f>
        <v/>
      </c>
      <c r="R3302" s="58" t="str">
        <f ca="1">rescore</f>
        <v/>
      </c>
      <c r="S3302" s="4" t="str">
        <f ca="1">price</f>
        <v/>
      </c>
      <c r="U3302" s="4"/>
      <c r="V3302" s="4"/>
      <c r="W3302" s="293" t="str">
        <f ca="1">commission</f>
        <v/>
      </c>
      <c r="X3302" s="315"/>
    </row>
    <row r="3303" spans="1:24" x14ac:dyDescent="0.25">
      <c r="A3303" s="6" t="str">
        <f ca="1">no.</f>
        <v/>
      </c>
      <c r="E3303" s="4" t="str">
        <f ca="1">position</f>
        <v/>
      </c>
      <c r="I3303" s="318"/>
      <c r="J3303" s="25"/>
      <c r="L3303" s="4"/>
      <c r="N3303" s="6"/>
      <c r="P3303" s="6"/>
      <c r="Q3303" s="5" t="str">
        <f ca="1">score</f>
        <v/>
      </c>
      <c r="R3303" s="58" t="str">
        <f ca="1">rescore</f>
        <v/>
      </c>
      <c r="S3303" s="4" t="str">
        <f ca="1">price</f>
        <v/>
      </c>
      <c r="U3303" s="4"/>
      <c r="V3303" s="4"/>
      <c r="W3303" s="293" t="str">
        <f ca="1">commission</f>
        <v/>
      </c>
      <c r="X3303" s="315"/>
    </row>
    <row r="3304" spans="1:24" x14ac:dyDescent="0.25">
      <c r="A3304" s="6" t="str">
        <f ca="1">no.</f>
        <v/>
      </c>
      <c r="E3304" s="4" t="str">
        <f ca="1">position</f>
        <v/>
      </c>
      <c r="I3304" s="318"/>
      <c r="J3304" s="25"/>
      <c r="L3304" s="4"/>
      <c r="N3304" s="6"/>
      <c r="P3304" s="6"/>
      <c r="Q3304" s="5" t="str">
        <f ca="1">score</f>
        <v/>
      </c>
      <c r="R3304" s="58" t="str">
        <f ca="1">rescore</f>
        <v/>
      </c>
      <c r="S3304" s="4" t="str">
        <f ca="1">price</f>
        <v/>
      </c>
      <c r="U3304" s="4"/>
      <c r="V3304" s="4"/>
      <c r="W3304" s="293" t="str">
        <f ca="1">commission</f>
        <v/>
      </c>
      <c r="X3304" s="315"/>
    </row>
    <row r="3305" spans="1:24" x14ac:dyDescent="0.25">
      <c r="A3305" s="6" t="str">
        <f ca="1">no.</f>
        <v/>
      </c>
      <c r="E3305" s="4" t="str">
        <f ca="1">position</f>
        <v/>
      </c>
      <c r="I3305" s="318"/>
      <c r="J3305" s="25"/>
      <c r="L3305" s="4"/>
      <c r="N3305" s="6"/>
      <c r="P3305" s="6"/>
      <c r="Q3305" s="5" t="str">
        <f ca="1">score</f>
        <v/>
      </c>
      <c r="R3305" s="58" t="str">
        <f ca="1">rescore</f>
        <v/>
      </c>
      <c r="S3305" s="4" t="str">
        <f ca="1">price</f>
        <v/>
      </c>
      <c r="U3305" s="4"/>
      <c r="V3305" s="4"/>
      <c r="W3305" s="293" t="str">
        <f ca="1">commission</f>
        <v/>
      </c>
      <c r="X3305" s="315"/>
    </row>
    <row r="3306" spans="1:24" x14ac:dyDescent="0.25">
      <c r="A3306" s="6" t="str">
        <f ca="1">no.</f>
        <v/>
      </c>
      <c r="E3306" s="4" t="str">
        <f ca="1">position</f>
        <v/>
      </c>
      <c r="I3306" s="318"/>
      <c r="J3306" s="25"/>
      <c r="L3306" s="4"/>
      <c r="N3306" s="6"/>
      <c r="P3306" s="6"/>
      <c r="Q3306" s="5" t="str">
        <f ca="1">score</f>
        <v/>
      </c>
      <c r="R3306" s="58" t="str">
        <f ca="1">rescore</f>
        <v/>
      </c>
      <c r="S3306" s="4" t="str">
        <f ca="1">price</f>
        <v/>
      </c>
      <c r="U3306" s="4"/>
      <c r="V3306" s="4"/>
      <c r="W3306" s="293" t="str">
        <f ca="1">commission</f>
        <v/>
      </c>
      <c r="X3306" s="315"/>
    </row>
    <row r="3307" spans="1:24" x14ac:dyDescent="0.25">
      <c r="A3307" s="6" t="str">
        <f ca="1">no.</f>
        <v/>
      </c>
      <c r="E3307" s="4" t="str">
        <f ca="1">position</f>
        <v/>
      </c>
      <c r="I3307" s="318"/>
      <c r="J3307" s="25"/>
      <c r="L3307" s="4"/>
      <c r="N3307" s="6"/>
      <c r="P3307" s="6"/>
      <c r="Q3307" s="5" t="str">
        <f ca="1">score</f>
        <v/>
      </c>
      <c r="R3307" s="58" t="str">
        <f ca="1">rescore</f>
        <v/>
      </c>
      <c r="S3307" s="4" t="str">
        <f ca="1">price</f>
        <v/>
      </c>
      <c r="U3307" s="4"/>
      <c r="V3307" s="4"/>
      <c r="W3307" s="293" t="str">
        <f ca="1">commission</f>
        <v/>
      </c>
      <c r="X3307" s="315"/>
    </row>
    <row r="3308" spans="1:24" x14ac:dyDescent="0.25">
      <c r="A3308" s="6" t="str">
        <f ca="1">no.</f>
        <v/>
      </c>
      <c r="E3308" s="4" t="str">
        <f ca="1">position</f>
        <v/>
      </c>
      <c r="I3308" s="318"/>
      <c r="J3308" s="25"/>
      <c r="L3308" s="4"/>
      <c r="N3308" s="6"/>
      <c r="P3308" s="6"/>
      <c r="Q3308" s="5" t="str">
        <f ca="1">score</f>
        <v/>
      </c>
      <c r="R3308" s="58" t="str">
        <f ca="1">rescore</f>
        <v/>
      </c>
      <c r="S3308" s="4" t="str">
        <f ca="1">price</f>
        <v/>
      </c>
      <c r="U3308" s="4"/>
      <c r="V3308" s="4"/>
      <c r="W3308" s="293" t="str">
        <f ca="1">commission</f>
        <v/>
      </c>
      <c r="X3308" s="315"/>
    </row>
    <row r="3309" spans="1:24" x14ac:dyDescent="0.25">
      <c r="A3309" s="6" t="str">
        <f ca="1">no.</f>
        <v/>
      </c>
      <c r="E3309" s="4" t="str">
        <f ca="1">position</f>
        <v/>
      </c>
      <c r="I3309" s="318"/>
      <c r="J3309" s="25"/>
      <c r="L3309" s="4"/>
      <c r="N3309" s="6"/>
      <c r="P3309" s="6"/>
      <c r="Q3309" s="5" t="str">
        <f ca="1">score</f>
        <v/>
      </c>
      <c r="R3309" s="58" t="str">
        <f ca="1">rescore</f>
        <v/>
      </c>
      <c r="S3309" s="4" t="str">
        <f ca="1">price</f>
        <v/>
      </c>
      <c r="U3309" s="4"/>
      <c r="V3309" s="4"/>
      <c r="W3309" s="293" t="str">
        <f ca="1">commission</f>
        <v/>
      </c>
      <c r="X3309" s="315"/>
    </row>
    <row r="3310" spans="1:24" x14ac:dyDescent="0.25">
      <c r="A3310" s="6" t="str">
        <f ca="1">no.</f>
        <v/>
      </c>
      <c r="E3310" s="4" t="str">
        <f ca="1">position</f>
        <v/>
      </c>
      <c r="I3310" s="318"/>
      <c r="J3310" s="25"/>
      <c r="L3310" s="4"/>
      <c r="N3310" s="6"/>
      <c r="P3310" s="6"/>
      <c r="Q3310" s="5" t="str">
        <f ca="1">score</f>
        <v/>
      </c>
      <c r="R3310" s="58" t="str">
        <f ca="1">rescore</f>
        <v/>
      </c>
      <c r="S3310" s="4" t="str">
        <f ca="1">price</f>
        <v/>
      </c>
      <c r="U3310" s="4"/>
      <c r="V3310" s="4"/>
      <c r="W3310" s="293" t="str">
        <f ca="1">commission</f>
        <v/>
      </c>
      <c r="X3310" s="315"/>
    </row>
    <row r="3311" spans="1:24" x14ac:dyDescent="0.25">
      <c r="A3311" s="6" t="str">
        <f ca="1">no.</f>
        <v/>
      </c>
      <c r="E3311" s="4" t="str">
        <f ca="1">position</f>
        <v/>
      </c>
      <c r="I3311" s="318"/>
      <c r="J3311" s="25"/>
      <c r="L3311" s="4"/>
      <c r="N3311" s="6"/>
      <c r="P3311" s="6"/>
      <c r="Q3311" s="5" t="str">
        <f ca="1">score</f>
        <v/>
      </c>
      <c r="R3311" s="58" t="str">
        <f ca="1">rescore</f>
        <v/>
      </c>
      <c r="S3311" s="4" t="str">
        <f ca="1">price</f>
        <v/>
      </c>
      <c r="U3311" s="4"/>
      <c r="V3311" s="4"/>
      <c r="W3311" s="293" t="str">
        <f ca="1">commission</f>
        <v/>
      </c>
      <c r="X3311" s="315"/>
    </row>
    <row r="3312" spans="1:24" x14ac:dyDescent="0.25">
      <c r="A3312" s="6" t="str">
        <f ca="1">no.</f>
        <v/>
      </c>
      <c r="E3312" s="4" t="str">
        <f ca="1">position</f>
        <v/>
      </c>
      <c r="I3312" s="318"/>
      <c r="J3312" s="25"/>
      <c r="L3312" s="4"/>
      <c r="N3312" s="6"/>
      <c r="P3312" s="6"/>
      <c r="Q3312" s="5" t="str">
        <f ca="1">score</f>
        <v/>
      </c>
      <c r="R3312" s="58" t="str">
        <f ca="1">rescore</f>
        <v/>
      </c>
      <c r="S3312" s="4" t="str">
        <f ca="1">price</f>
        <v/>
      </c>
      <c r="U3312" s="4"/>
      <c r="V3312" s="4"/>
      <c r="W3312" s="293" t="str">
        <f ca="1">commission</f>
        <v/>
      </c>
      <c r="X3312" s="315"/>
    </row>
    <row r="3313" spans="1:24" x14ac:dyDescent="0.25">
      <c r="A3313" s="6" t="str">
        <f ca="1">no.</f>
        <v/>
      </c>
      <c r="E3313" s="4" t="str">
        <f ca="1">position</f>
        <v/>
      </c>
      <c r="I3313" s="318"/>
      <c r="J3313" s="25"/>
      <c r="L3313" s="4"/>
      <c r="N3313" s="6"/>
      <c r="P3313" s="6"/>
      <c r="Q3313" s="5" t="str">
        <f ca="1">score</f>
        <v/>
      </c>
      <c r="R3313" s="58" t="str">
        <f ca="1">rescore</f>
        <v/>
      </c>
      <c r="S3313" s="4" t="str">
        <f ca="1">price</f>
        <v/>
      </c>
      <c r="U3313" s="4"/>
      <c r="V3313" s="4"/>
      <c r="W3313" s="293" t="str">
        <f ca="1">commission</f>
        <v/>
      </c>
      <c r="X3313" s="315"/>
    </row>
    <row r="3314" spans="1:24" x14ac:dyDescent="0.25">
      <c r="A3314" s="6" t="str">
        <f ca="1">no.</f>
        <v/>
      </c>
      <c r="E3314" s="4" t="str">
        <f ca="1">position</f>
        <v/>
      </c>
      <c r="I3314" s="318"/>
      <c r="J3314" s="25"/>
      <c r="L3314" s="4"/>
      <c r="N3314" s="6"/>
      <c r="P3314" s="6"/>
      <c r="Q3314" s="5" t="str">
        <f ca="1">score</f>
        <v/>
      </c>
      <c r="R3314" s="58" t="str">
        <f ca="1">rescore</f>
        <v/>
      </c>
      <c r="S3314" s="4" t="str">
        <f ca="1">price</f>
        <v/>
      </c>
      <c r="U3314" s="4"/>
      <c r="V3314" s="4"/>
      <c r="W3314" s="293" t="str">
        <f ca="1">commission</f>
        <v/>
      </c>
      <c r="X3314" s="315"/>
    </row>
    <row r="3315" spans="1:24" x14ac:dyDescent="0.25">
      <c r="A3315" s="6" t="str">
        <f ca="1">no.</f>
        <v/>
      </c>
      <c r="E3315" s="4" t="str">
        <f ca="1">position</f>
        <v/>
      </c>
      <c r="I3315" s="318"/>
      <c r="J3315" s="25"/>
      <c r="L3315" s="4"/>
      <c r="N3315" s="6"/>
      <c r="P3315" s="6"/>
      <c r="Q3315" s="5" t="str">
        <f ca="1">score</f>
        <v/>
      </c>
      <c r="R3315" s="58" t="str">
        <f ca="1">rescore</f>
        <v/>
      </c>
      <c r="S3315" s="4" t="str">
        <f ca="1">price</f>
        <v/>
      </c>
      <c r="U3315" s="4"/>
      <c r="V3315" s="4"/>
      <c r="W3315" s="293" t="str">
        <f ca="1">commission</f>
        <v/>
      </c>
      <c r="X3315" s="315"/>
    </row>
    <row r="3316" spans="1:24" x14ac:dyDescent="0.25">
      <c r="A3316" s="6" t="str">
        <f ca="1">no.</f>
        <v/>
      </c>
      <c r="E3316" s="4" t="str">
        <f ca="1">position</f>
        <v/>
      </c>
      <c r="I3316" s="318"/>
      <c r="J3316" s="25"/>
      <c r="L3316" s="4"/>
      <c r="N3316" s="6"/>
      <c r="P3316" s="6"/>
      <c r="Q3316" s="5" t="str">
        <f ca="1">score</f>
        <v/>
      </c>
      <c r="R3316" s="58" t="str">
        <f ca="1">rescore</f>
        <v/>
      </c>
      <c r="S3316" s="4" t="str">
        <f ca="1">price</f>
        <v/>
      </c>
      <c r="U3316" s="4"/>
      <c r="V3316" s="4"/>
      <c r="W3316" s="293" t="str">
        <f ca="1">commission</f>
        <v/>
      </c>
      <c r="X3316" s="315"/>
    </row>
    <row r="3317" spans="1:24" x14ac:dyDescent="0.25">
      <c r="A3317" s="6" t="str">
        <f ca="1">no.</f>
        <v/>
      </c>
      <c r="E3317" s="4" t="str">
        <f ca="1">position</f>
        <v/>
      </c>
      <c r="I3317" s="318"/>
      <c r="J3317" s="25"/>
      <c r="L3317" s="4"/>
      <c r="N3317" s="6"/>
      <c r="P3317" s="6"/>
      <c r="Q3317" s="5" t="str">
        <f ca="1">score</f>
        <v/>
      </c>
      <c r="R3317" s="58" t="str">
        <f ca="1">rescore</f>
        <v/>
      </c>
      <c r="S3317" s="4" t="str">
        <f ca="1">price</f>
        <v/>
      </c>
      <c r="U3317" s="4"/>
      <c r="V3317" s="4"/>
      <c r="W3317" s="293" t="str">
        <f ca="1">commission</f>
        <v/>
      </c>
      <c r="X3317" s="315"/>
    </row>
    <row r="3318" spans="1:24" x14ac:dyDescent="0.25">
      <c r="A3318" s="6" t="str">
        <f ca="1">no.</f>
        <v/>
      </c>
      <c r="E3318" s="4" t="str">
        <f ca="1">position</f>
        <v/>
      </c>
      <c r="I3318" s="318"/>
      <c r="J3318" s="25"/>
      <c r="L3318" s="4"/>
      <c r="N3318" s="6"/>
      <c r="P3318" s="6"/>
      <c r="Q3318" s="5" t="str">
        <f ca="1">score</f>
        <v/>
      </c>
      <c r="R3318" s="58" t="str">
        <f ca="1">rescore</f>
        <v/>
      </c>
      <c r="S3318" s="4" t="str">
        <f ca="1">price</f>
        <v/>
      </c>
      <c r="U3318" s="4"/>
      <c r="V3318" s="4"/>
      <c r="W3318" s="293" t="str">
        <f ca="1">commission</f>
        <v/>
      </c>
      <c r="X3318" s="315"/>
    </row>
    <row r="3319" spans="1:24" x14ac:dyDescent="0.25">
      <c r="A3319" s="6" t="str">
        <f ca="1">no.</f>
        <v/>
      </c>
      <c r="E3319" s="4" t="str">
        <f ca="1">position</f>
        <v/>
      </c>
      <c r="I3319" s="318"/>
      <c r="J3319" s="25"/>
      <c r="L3319" s="4"/>
      <c r="N3319" s="6"/>
      <c r="P3319" s="6"/>
      <c r="Q3319" s="5" t="str">
        <f ca="1">score</f>
        <v/>
      </c>
      <c r="R3319" s="58" t="str">
        <f ca="1">rescore</f>
        <v/>
      </c>
      <c r="S3319" s="4" t="str">
        <f ca="1">price</f>
        <v/>
      </c>
      <c r="U3319" s="4"/>
      <c r="V3319" s="4"/>
      <c r="W3319" s="293" t="str">
        <f ca="1">commission</f>
        <v/>
      </c>
      <c r="X3319" s="315"/>
    </row>
    <row r="3320" spans="1:24" x14ac:dyDescent="0.25">
      <c r="A3320" s="6" t="str">
        <f ca="1">no.</f>
        <v/>
      </c>
      <c r="E3320" s="4" t="str">
        <f ca="1">position</f>
        <v/>
      </c>
      <c r="I3320" s="318"/>
      <c r="J3320" s="25"/>
      <c r="L3320" s="4"/>
      <c r="N3320" s="6"/>
      <c r="P3320" s="6"/>
      <c r="Q3320" s="5" t="str">
        <f ca="1">score</f>
        <v/>
      </c>
      <c r="R3320" s="58" t="str">
        <f ca="1">rescore</f>
        <v/>
      </c>
      <c r="S3320" s="4" t="str">
        <f ca="1">price</f>
        <v/>
      </c>
      <c r="U3320" s="4"/>
      <c r="V3320" s="4"/>
      <c r="W3320" s="293" t="str">
        <f ca="1">commission</f>
        <v/>
      </c>
      <c r="X3320" s="315"/>
    </row>
    <row r="3321" spans="1:24" x14ac:dyDescent="0.25">
      <c r="A3321" s="6" t="str">
        <f ca="1">no.</f>
        <v/>
      </c>
      <c r="E3321" s="4" t="str">
        <f ca="1">position</f>
        <v/>
      </c>
      <c r="I3321" s="318"/>
      <c r="J3321" s="25"/>
      <c r="L3321" s="4"/>
      <c r="N3321" s="6"/>
      <c r="P3321" s="6"/>
      <c r="Q3321" s="5" t="str">
        <f ca="1">score</f>
        <v/>
      </c>
      <c r="R3321" s="58" t="str">
        <f ca="1">rescore</f>
        <v/>
      </c>
      <c r="S3321" s="4" t="str">
        <f ca="1">price</f>
        <v/>
      </c>
      <c r="U3321" s="4"/>
      <c r="V3321" s="4"/>
      <c r="W3321" s="293" t="str">
        <f ca="1">commission</f>
        <v/>
      </c>
      <c r="X3321" s="315"/>
    </row>
    <row r="3322" spans="1:24" x14ac:dyDescent="0.25">
      <c r="A3322" s="6" t="str">
        <f ca="1">no.</f>
        <v/>
      </c>
      <c r="E3322" s="4" t="str">
        <f ca="1">position</f>
        <v/>
      </c>
      <c r="I3322" s="318"/>
      <c r="J3322" s="25"/>
      <c r="L3322" s="4"/>
      <c r="N3322" s="6"/>
      <c r="P3322" s="6"/>
      <c r="Q3322" s="5" t="str">
        <f ca="1">score</f>
        <v/>
      </c>
      <c r="R3322" s="58" t="str">
        <f ca="1">rescore</f>
        <v/>
      </c>
      <c r="S3322" s="4" t="str">
        <f ca="1">price</f>
        <v/>
      </c>
      <c r="U3322" s="4"/>
      <c r="V3322" s="4"/>
      <c r="W3322" s="293" t="str">
        <f ca="1">commission</f>
        <v/>
      </c>
      <c r="X3322" s="315"/>
    </row>
    <row r="3323" spans="1:24" x14ac:dyDescent="0.25">
      <c r="A3323" s="6" t="str">
        <f ca="1">no.</f>
        <v/>
      </c>
      <c r="E3323" s="4" t="str">
        <f ca="1">position</f>
        <v/>
      </c>
      <c r="I3323" s="318"/>
      <c r="J3323" s="25"/>
      <c r="L3323" s="4"/>
      <c r="N3323" s="6"/>
      <c r="P3323" s="6"/>
      <c r="Q3323" s="5" t="str">
        <f ca="1">score</f>
        <v/>
      </c>
      <c r="R3323" s="58" t="str">
        <f ca="1">rescore</f>
        <v/>
      </c>
      <c r="S3323" s="4" t="str">
        <f ca="1">price</f>
        <v/>
      </c>
      <c r="U3323" s="4"/>
      <c r="V3323" s="4"/>
      <c r="W3323" s="293" t="str">
        <f ca="1">commission</f>
        <v/>
      </c>
      <c r="X3323" s="315"/>
    </row>
    <row r="3324" spans="1:24" x14ac:dyDescent="0.25">
      <c r="A3324" s="6" t="str">
        <f ca="1">no.</f>
        <v/>
      </c>
      <c r="E3324" s="4" t="str">
        <f ca="1">position</f>
        <v/>
      </c>
      <c r="I3324" s="318"/>
      <c r="J3324" s="25"/>
      <c r="L3324" s="4"/>
      <c r="N3324" s="6"/>
      <c r="P3324" s="6"/>
      <c r="Q3324" s="5" t="str">
        <f ca="1">score</f>
        <v/>
      </c>
      <c r="R3324" s="58" t="str">
        <f ca="1">rescore</f>
        <v/>
      </c>
      <c r="S3324" s="4" t="str">
        <f ca="1">price</f>
        <v/>
      </c>
      <c r="U3324" s="4"/>
      <c r="V3324" s="4"/>
      <c r="W3324" s="293" t="str">
        <f ca="1">commission</f>
        <v/>
      </c>
      <c r="X3324" s="315"/>
    </row>
    <row r="3325" spans="1:24" x14ac:dyDescent="0.25">
      <c r="A3325" s="6" t="str">
        <f ca="1">no.</f>
        <v/>
      </c>
      <c r="E3325" s="4" t="str">
        <f ca="1">position</f>
        <v/>
      </c>
      <c r="I3325" s="318"/>
      <c r="J3325" s="25"/>
      <c r="L3325" s="4"/>
      <c r="N3325" s="6"/>
      <c r="P3325" s="6"/>
      <c r="Q3325" s="5" t="str">
        <f ca="1">score</f>
        <v/>
      </c>
      <c r="R3325" s="58" t="str">
        <f ca="1">rescore</f>
        <v/>
      </c>
      <c r="S3325" s="4" t="str">
        <f ca="1">price</f>
        <v/>
      </c>
      <c r="U3325" s="4"/>
      <c r="V3325" s="4"/>
      <c r="W3325" s="293" t="str">
        <f ca="1">commission</f>
        <v/>
      </c>
      <c r="X3325" s="315"/>
    </row>
    <row r="3326" spans="1:24" x14ac:dyDescent="0.25">
      <c r="A3326" s="6" t="str">
        <f ca="1">no.</f>
        <v/>
      </c>
      <c r="E3326" s="4" t="str">
        <f ca="1">position</f>
        <v/>
      </c>
      <c r="I3326" s="318"/>
      <c r="J3326" s="25"/>
      <c r="L3326" s="4"/>
      <c r="N3326" s="6"/>
      <c r="P3326" s="6"/>
      <c r="Q3326" s="5" t="str">
        <f ca="1">score</f>
        <v/>
      </c>
      <c r="R3326" s="58" t="str">
        <f ca="1">rescore</f>
        <v/>
      </c>
      <c r="S3326" s="4" t="str">
        <f ca="1">price</f>
        <v/>
      </c>
      <c r="U3326" s="4"/>
      <c r="V3326" s="4"/>
      <c r="W3326" s="293" t="str">
        <f ca="1">commission</f>
        <v/>
      </c>
      <c r="X3326" s="315"/>
    </row>
    <row r="3327" spans="1:24" x14ac:dyDescent="0.25">
      <c r="A3327" s="6" t="str">
        <f ca="1">no.</f>
        <v/>
      </c>
      <c r="E3327" s="4" t="str">
        <f ca="1">position</f>
        <v/>
      </c>
      <c r="I3327" s="318"/>
      <c r="J3327" s="25"/>
      <c r="L3327" s="4"/>
      <c r="N3327" s="6"/>
      <c r="P3327" s="6"/>
      <c r="Q3327" s="5" t="str">
        <f ca="1">score</f>
        <v/>
      </c>
      <c r="R3327" s="58" t="str">
        <f ca="1">rescore</f>
        <v/>
      </c>
      <c r="S3327" s="4" t="str">
        <f ca="1">price</f>
        <v/>
      </c>
      <c r="U3327" s="4"/>
      <c r="V3327" s="4"/>
      <c r="W3327" s="293" t="str">
        <f ca="1">commission</f>
        <v/>
      </c>
      <c r="X3327" s="315"/>
    </row>
    <row r="3328" spans="1:24" x14ac:dyDescent="0.25">
      <c r="A3328" s="6" t="str">
        <f ca="1">no.</f>
        <v/>
      </c>
      <c r="E3328" s="4" t="str">
        <f ca="1">position</f>
        <v/>
      </c>
      <c r="I3328" s="318"/>
      <c r="J3328" s="25"/>
      <c r="L3328" s="4"/>
      <c r="N3328" s="6"/>
      <c r="P3328" s="6"/>
      <c r="Q3328" s="5" t="str">
        <f ca="1">score</f>
        <v/>
      </c>
      <c r="R3328" s="58" t="str">
        <f ca="1">rescore</f>
        <v/>
      </c>
      <c r="S3328" s="4" t="str">
        <f ca="1">price</f>
        <v/>
      </c>
      <c r="U3328" s="4"/>
      <c r="V3328" s="4"/>
      <c r="W3328" s="293" t="str">
        <f ca="1">commission</f>
        <v/>
      </c>
      <c r="X3328" s="315"/>
    </row>
    <row r="3329" spans="1:24" x14ac:dyDescent="0.25">
      <c r="A3329" s="6" t="str">
        <f ca="1">no.</f>
        <v/>
      </c>
      <c r="E3329" s="4" t="str">
        <f ca="1">position</f>
        <v/>
      </c>
      <c r="I3329" s="318"/>
      <c r="J3329" s="25"/>
      <c r="L3329" s="4"/>
      <c r="N3329" s="6"/>
      <c r="P3329" s="6"/>
      <c r="Q3329" s="5" t="str">
        <f ca="1">score</f>
        <v/>
      </c>
      <c r="R3329" s="58" t="str">
        <f ca="1">rescore</f>
        <v/>
      </c>
      <c r="S3329" s="4" t="str">
        <f ca="1">price</f>
        <v/>
      </c>
      <c r="U3329" s="4"/>
      <c r="V3329" s="4"/>
      <c r="W3329" s="293" t="str">
        <f ca="1">commission</f>
        <v/>
      </c>
      <c r="X3329" s="315"/>
    </row>
    <row r="3330" spans="1:24" x14ac:dyDescent="0.25">
      <c r="A3330" s="6" t="str">
        <f ca="1">no.</f>
        <v/>
      </c>
      <c r="E3330" s="4" t="str">
        <f ca="1">position</f>
        <v/>
      </c>
      <c r="I3330" s="318"/>
      <c r="J3330" s="25"/>
      <c r="L3330" s="4"/>
      <c r="N3330" s="6"/>
      <c r="P3330" s="6"/>
      <c r="Q3330" s="5" t="str">
        <f ca="1">score</f>
        <v/>
      </c>
      <c r="R3330" s="58" t="str">
        <f ca="1">rescore</f>
        <v/>
      </c>
      <c r="S3330" s="4" t="str">
        <f ca="1">price</f>
        <v/>
      </c>
      <c r="U3330" s="4"/>
      <c r="V3330" s="4"/>
      <c r="W3330" s="293" t="str">
        <f ca="1">commission</f>
        <v/>
      </c>
      <c r="X3330" s="315"/>
    </row>
    <row r="3331" spans="1:24" x14ac:dyDescent="0.25">
      <c r="A3331" s="6" t="str">
        <f ca="1">no.</f>
        <v/>
      </c>
      <c r="E3331" s="4" t="str">
        <f ca="1">position</f>
        <v/>
      </c>
      <c r="I3331" s="318"/>
      <c r="J3331" s="25"/>
      <c r="L3331" s="4"/>
      <c r="N3331" s="6"/>
      <c r="P3331" s="6"/>
      <c r="Q3331" s="5" t="str">
        <f ca="1">score</f>
        <v/>
      </c>
      <c r="R3331" s="58" t="str">
        <f ca="1">rescore</f>
        <v/>
      </c>
      <c r="S3331" s="4" t="str">
        <f ca="1">price</f>
        <v/>
      </c>
      <c r="U3331" s="4"/>
      <c r="V3331" s="4"/>
      <c r="W3331" s="293" t="str">
        <f ca="1">commission</f>
        <v/>
      </c>
      <c r="X3331" s="315"/>
    </row>
    <row r="3332" spans="1:24" x14ac:dyDescent="0.25">
      <c r="A3332" s="6" t="str">
        <f ca="1">no.</f>
        <v/>
      </c>
      <c r="E3332" s="4" t="str">
        <f ca="1">position</f>
        <v/>
      </c>
      <c r="I3332" s="318"/>
      <c r="J3332" s="25"/>
      <c r="L3332" s="4"/>
      <c r="N3332" s="6"/>
      <c r="P3332" s="6"/>
      <c r="Q3332" s="5" t="str">
        <f ca="1">score</f>
        <v/>
      </c>
      <c r="R3332" s="58" t="str">
        <f ca="1">rescore</f>
        <v/>
      </c>
      <c r="S3332" s="4" t="str">
        <f ca="1">price</f>
        <v/>
      </c>
      <c r="U3332" s="4"/>
      <c r="V3332" s="4"/>
      <c r="W3332" s="293" t="str">
        <f ca="1">commission</f>
        <v/>
      </c>
      <c r="X3332" s="315"/>
    </row>
    <row r="3333" spans="1:24" x14ac:dyDescent="0.25">
      <c r="A3333" s="6" t="str">
        <f ca="1">no.</f>
        <v/>
      </c>
      <c r="E3333" s="4" t="str">
        <f ca="1">position</f>
        <v/>
      </c>
      <c r="I3333" s="318"/>
      <c r="J3333" s="25"/>
      <c r="L3333" s="4"/>
      <c r="N3333" s="6"/>
      <c r="P3333" s="6"/>
      <c r="Q3333" s="5" t="str">
        <f ca="1">score</f>
        <v/>
      </c>
      <c r="R3333" s="58" t="str">
        <f ca="1">rescore</f>
        <v/>
      </c>
      <c r="S3333" s="4" t="str">
        <f ca="1">price</f>
        <v/>
      </c>
      <c r="U3333" s="4"/>
      <c r="V3333" s="4"/>
      <c r="W3333" s="293" t="str">
        <f ca="1">commission</f>
        <v/>
      </c>
      <c r="X3333" s="315"/>
    </row>
    <row r="3334" spans="1:24" x14ac:dyDescent="0.25">
      <c r="A3334" s="6" t="str">
        <f ca="1">no.</f>
        <v/>
      </c>
      <c r="E3334" s="4" t="str">
        <f ca="1">position</f>
        <v/>
      </c>
      <c r="I3334" s="318"/>
      <c r="J3334" s="25"/>
      <c r="L3334" s="4"/>
      <c r="N3334" s="6"/>
      <c r="P3334" s="6"/>
      <c r="Q3334" s="5" t="str">
        <f ca="1">score</f>
        <v/>
      </c>
      <c r="R3334" s="58" t="str">
        <f ca="1">rescore</f>
        <v/>
      </c>
      <c r="S3334" s="4" t="str">
        <f ca="1">price</f>
        <v/>
      </c>
      <c r="U3334" s="4"/>
      <c r="V3334" s="4"/>
      <c r="W3334" s="293" t="str">
        <f ca="1">commission</f>
        <v/>
      </c>
      <c r="X3334" s="315"/>
    </row>
    <row r="3335" spans="1:24" x14ac:dyDescent="0.25">
      <c r="A3335" s="6" t="str">
        <f ca="1">no.</f>
        <v/>
      </c>
      <c r="E3335" s="4" t="str">
        <f ca="1">position</f>
        <v/>
      </c>
      <c r="I3335" s="318"/>
      <c r="J3335" s="25"/>
      <c r="L3335" s="4"/>
      <c r="N3335" s="6"/>
      <c r="P3335" s="6"/>
      <c r="Q3335" s="5" t="str">
        <f ca="1">score</f>
        <v/>
      </c>
      <c r="R3335" s="58" t="str">
        <f ca="1">rescore</f>
        <v/>
      </c>
      <c r="S3335" s="4" t="str">
        <f ca="1">price</f>
        <v/>
      </c>
      <c r="U3335" s="4"/>
      <c r="V3335" s="4"/>
      <c r="W3335" s="293" t="str">
        <f ca="1">commission</f>
        <v/>
      </c>
      <c r="X3335" s="315"/>
    </row>
    <row r="3336" spans="1:24" x14ac:dyDescent="0.25">
      <c r="A3336" s="6" t="str">
        <f ca="1">no.</f>
        <v/>
      </c>
      <c r="E3336" s="4" t="str">
        <f ca="1">position</f>
        <v/>
      </c>
      <c r="I3336" s="318"/>
      <c r="J3336" s="25"/>
      <c r="L3336" s="4"/>
      <c r="N3336" s="6"/>
      <c r="P3336" s="6"/>
      <c r="Q3336" s="5" t="str">
        <f ca="1">score</f>
        <v/>
      </c>
      <c r="R3336" s="58" t="str">
        <f ca="1">rescore</f>
        <v/>
      </c>
      <c r="S3336" s="4" t="str">
        <f ca="1">price</f>
        <v/>
      </c>
      <c r="U3336" s="4"/>
      <c r="V3336" s="4"/>
      <c r="W3336" s="293" t="str">
        <f ca="1">commission</f>
        <v/>
      </c>
      <c r="X3336" s="315"/>
    </row>
    <row r="3337" spans="1:24" x14ac:dyDescent="0.25">
      <c r="A3337" s="6" t="str">
        <f ca="1">no.</f>
        <v/>
      </c>
      <c r="E3337" s="4" t="str">
        <f ca="1">position</f>
        <v/>
      </c>
      <c r="I3337" s="318"/>
      <c r="J3337" s="25"/>
      <c r="L3337" s="4"/>
      <c r="N3337" s="6"/>
      <c r="P3337" s="6"/>
      <c r="Q3337" s="5" t="str">
        <f ca="1">score</f>
        <v/>
      </c>
      <c r="R3337" s="58" t="str">
        <f ca="1">rescore</f>
        <v/>
      </c>
      <c r="S3337" s="4" t="str">
        <f ca="1">price</f>
        <v/>
      </c>
      <c r="U3337" s="4"/>
      <c r="V3337" s="4"/>
      <c r="W3337" s="293" t="str">
        <f ca="1">commission</f>
        <v/>
      </c>
      <c r="X3337" s="315"/>
    </row>
    <row r="3338" spans="1:24" x14ac:dyDescent="0.25">
      <c r="A3338" s="6" t="str">
        <f ca="1">no.</f>
        <v/>
      </c>
      <c r="E3338" s="4" t="str">
        <f ca="1">position</f>
        <v/>
      </c>
      <c r="I3338" s="318"/>
      <c r="J3338" s="25"/>
      <c r="L3338" s="4"/>
      <c r="N3338" s="6"/>
      <c r="P3338" s="6"/>
      <c r="Q3338" s="5" t="str">
        <f ca="1">score</f>
        <v/>
      </c>
      <c r="R3338" s="58" t="str">
        <f ca="1">rescore</f>
        <v/>
      </c>
      <c r="S3338" s="4" t="str">
        <f ca="1">price</f>
        <v/>
      </c>
      <c r="U3338" s="4"/>
      <c r="V3338" s="4"/>
      <c r="W3338" s="293" t="str">
        <f ca="1">commission</f>
        <v/>
      </c>
      <c r="X3338" s="315"/>
    </row>
    <row r="3339" spans="1:24" x14ac:dyDescent="0.25">
      <c r="A3339" s="6" t="str">
        <f ca="1">no.</f>
        <v/>
      </c>
      <c r="E3339" s="4" t="str">
        <f ca="1">position</f>
        <v/>
      </c>
      <c r="I3339" s="318"/>
      <c r="J3339" s="25"/>
      <c r="L3339" s="4"/>
      <c r="N3339" s="6"/>
      <c r="P3339" s="6"/>
      <c r="Q3339" s="5" t="str">
        <f ca="1">score</f>
        <v/>
      </c>
      <c r="R3339" s="58" t="str">
        <f ca="1">rescore</f>
        <v/>
      </c>
      <c r="S3339" s="4" t="str">
        <f ca="1">price</f>
        <v/>
      </c>
      <c r="U3339" s="4"/>
      <c r="V3339" s="4"/>
      <c r="W3339" s="293" t="str">
        <f ca="1">commission</f>
        <v/>
      </c>
      <c r="X3339" s="315"/>
    </row>
    <row r="3340" spans="1:24" x14ac:dyDescent="0.25">
      <c r="A3340" s="6" t="str">
        <f ca="1">no.</f>
        <v/>
      </c>
      <c r="E3340" s="4" t="str">
        <f ca="1">position</f>
        <v/>
      </c>
      <c r="I3340" s="318"/>
      <c r="J3340" s="25"/>
      <c r="L3340" s="4"/>
      <c r="N3340" s="6"/>
      <c r="P3340" s="6"/>
      <c r="Q3340" s="5" t="str">
        <f ca="1">score</f>
        <v/>
      </c>
      <c r="R3340" s="58" t="str">
        <f ca="1">rescore</f>
        <v/>
      </c>
      <c r="S3340" s="4" t="str">
        <f ca="1">price</f>
        <v/>
      </c>
      <c r="U3340" s="4"/>
      <c r="V3340" s="4"/>
      <c r="W3340" s="293" t="str">
        <f ca="1">commission</f>
        <v/>
      </c>
      <c r="X3340" s="315"/>
    </row>
    <row r="3341" spans="1:24" x14ac:dyDescent="0.25">
      <c r="A3341" s="6" t="str">
        <f ca="1">no.</f>
        <v/>
      </c>
      <c r="E3341" s="4" t="str">
        <f ca="1">position</f>
        <v/>
      </c>
      <c r="I3341" s="318"/>
      <c r="J3341" s="25"/>
      <c r="L3341" s="4"/>
      <c r="N3341" s="6"/>
      <c r="P3341" s="6"/>
      <c r="Q3341" s="5" t="str">
        <f ca="1">score</f>
        <v/>
      </c>
      <c r="R3341" s="58" t="str">
        <f ca="1">rescore</f>
        <v/>
      </c>
      <c r="S3341" s="4" t="str">
        <f ca="1">price</f>
        <v/>
      </c>
      <c r="U3341" s="4"/>
      <c r="V3341" s="4"/>
      <c r="W3341" s="293" t="str">
        <f ca="1">commission</f>
        <v/>
      </c>
      <c r="X3341" s="315"/>
    </row>
    <row r="3342" spans="1:24" x14ac:dyDescent="0.25">
      <c r="A3342" s="6" t="str">
        <f ca="1">no.</f>
        <v/>
      </c>
      <c r="E3342" s="4" t="str">
        <f ca="1">position</f>
        <v/>
      </c>
      <c r="I3342" s="318"/>
      <c r="J3342" s="25"/>
      <c r="L3342" s="4"/>
      <c r="N3342" s="6"/>
      <c r="P3342" s="6"/>
      <c r="Q3342" s="5" t="str">
        <f ca="1">score</f>
        <v/>
      </c>
      <c r="R3342" s="58" t="str">
        <f ca="1">rescore</f>
        <v/>
      </c>
      <c r="S3342" s="4" t="str">
        <f ca="1">price</f>
        <v/>
      </c>
      <c r="U3342" s="4"/>
      <c r="V3342" s="4"/>
      <c r="W3342" s="293" t="str">
        <f ca="1">commission</f>
        <v/>
      </c>
      <c r="X3342" s="315"/>
    </row>
    <row r="3343" spans="1:24" x14ac:dyDescent="0.25">
      <c r="A3343" s="6" t="str">
        <f ca="1">no.</f>
        <v/>
      </c>
      <c r="E3343" s="4" t="str">
        <f ca="1">position</f>
        <v/>
      </c>
      <c r="I3343" s="318"/>
      <c r="J3343" s="25"/>
      <c r="L3343" s="4"/>
      <c r="N3343" s="6"/>
      <c r="P3343" s="6"/>
      <c r="Q3343" s="5" t="str">
        <f ca="1">score</f>
        <v/>
      </c>
      <c r="R3343" s="58" t="str">
        <f ca="1">rescore</f>
        <v/>
      </c>
      <c r="S3343" s="4" t="str">
        <f ca="1">price</f>
        <v/>
      </c>
      <c r="U3343" s="4"/>
      <c r="V3343" s="4"/>
      <c r="W3343" s="293" t="str">
        <f ca="1">commission</f>
        <v/>
      </c>
      <c r="X3343" s="315"/>
    </row>
    <row r="3344" spans="1:24" x14ac:dyDescent="0.25">
      <c r="A3344" s="6" t="str">
        <f ca="1">no.</f>
        <v/>
      </c>
      <c r="E3344" s="4" t="str">
        <f ca="1">position</f>
        <v/>
      </c>
      <c r="I3344" s="318"/>
      <c r="J3344" s="25"/>
      <c r="L3344" s="4"/>
      <c r="N3344" s="6"/>
      <c r="P3344" s="6"/>
      <c r="Q3344" s="5" t="str">
        <f ca="1">score</f>
        <v/>
      </c>
      <c r="R3344" s="58" t="str">
        <f ca="1">rescore</f>
        <v/>
      </c>
      <c r="S3344" s="4" t="str">
        <f ca="1">price</f>
        <v/>
      </c>
      <c r="U3344" s="4"/>
      <c r="V3344" s="4"/>
      <c r="W3344" s="293" t="str">
        <f ca="1">commission</f>
        <v/>
      </c>
      <c r="X3344" s="315"/>
    </row>
    <row r="3345" spans="1:24" x14ac:dyDescent="0.25">
      <c r="A3345" s="6" t="str">
        <f ca="1">no.</f>
        <v/>
      </c>
      <c r="E3345" s="4" t="str">
        <f ca="1">position</f>
        <v/>
      </c>
      <c r="I3345" s="318"/>
      <c r="J3345" s="25"/>
      <c r="L3345" s="4"/>
      <c r="N3345" s="6"/>
      <c r="P3345" s="6"/>
      <c r="Q3345" s="5" t="str">
        <f ca="1">score</f>
        <v/>
      </c>
      <c r="R3345" s="58" t="str">
        <f ca="1">rescore</f>
        <v/>
      </c>
      <c r="S3345" s="4" t="str">
        <f ca="1">price</f>
        <v/>
      </c>
      <c r="U3345" s="4"/>
      <c r="V3345" s="4"/>
      <c r="W3345" s="293" t="str">
        <f ca="1">commission</f>
        <v/>
      </c>
      <c r="X3345" s="315"/>
    </row>
    <row r="3346" spans="1:24" x14ac:dyDescent="0.25">
      <c r="A3346" s="6" t="str">
        <f ca="1">no.</f>
        <v/>
      </c>
      <c r="E3346" s="4" t="str">
        <f ca="1">position</f>
        <v/>
      </c>
      <c r="I3346" s="318"/>
      <c r="J3346" s="25"/>
      <c r="L3346" s="4"/>
      <c r="N3346" s="6"/>
      <c r="P3346" s="6"/>
      <c r="Q3346" s="5" t="str">
        <f ca="1">score</f>
        <v/>
      </c>
      <c r="R3346" s="58" t="str">
        <f ca="1">rescore</f>
        <v/>
      </c>
      <c r="S3346" s="4" t="str">
        <f ca="1">price</f>
        <v/>
      </c>
      <c r="U3346" s="4"/>
      <c r="V3346" s="4"/>
      <c r="W3346" s="293" t="str">
        <f ca="1">commission</f>
        <v/>
      </c>
      <c r="X3346" s="315"/>
    </row>
    <row r="3347" spans="1:24" x14ac:dyDescent="0.25">
      <c r="A3347" s="6" t="str">
        <f ca="1">no.</f>
        <v/>
      </c>
      <c r="E3347" s="4" t="str">
        <f ca="1">position</f>
        <v/>
      </c>
      <c r="I3347" s="318"/>
      <c r="J3347" s="25"/>
      <c r="L3347" s="4"/>
      <c r="N3347" s="6"/>
      <c r="P3347" s="6"/>
      <c r="Q3347" s="5" t="str">
        <f ca="1">score</f>
        <v/>
      </c>
      <c r="R3347" s="58" t="str">
        <f ca="1">rescore</f>
        <v/>
      </c>
      <c r="S3347" s="4" t="str">
        <f ca="1">price</f>
        <v/>
      </c>
      <c r="U3347" s="4"/>
      <c r="V3347" s="4"/>
      <c r="W3347" s="293" t="str">
        <f ca="1">commission</f>
        <v/>
      </c>
      <c r="X3347" s="315"/>
    </row>
    <row r="3348" spans="1:24" x14ac:dyDescent="0.25">
      <c r="A3348" s="6" t="str">
        <f ca="1">no.</f>
        <v/>
      </c>
      <c r="E3348" s="4" t="str">
        <f ca="1">position</f>
        <v/>
      </c>
      <c r="I3348" s="318"/>
      <c r="J3348" s="25"/>
      <c r="L3348" s="4"/>
      <c r="N3348" s="6"/>
      <c r="P3348" s="6"/>
      <c r="Q3348" s="5" t="str">
        <f ca="1">score</f>
        <v/>
      </c>
      <c r="R3348" s="58" t="str">
        <f ca="1">rescore</f>
        <v/>
      </c>
      <c r="S3348" s="4" t="str">
        <f ca="1">price</f>
        <v/>
      </c>
      <c r="U3348" s="4"/>
      <c r="V3348" s="4"/>
      <c r="W3348" s="293" t="str">
        <f ca="1">commission</f>
        <v/>
      </c>
      <c r="X3348" s="315"/>
    </row>
    <row r="3349" spans="1:24" x14ac:dyDescent="0.25">
      <c r="A3349" s="6" t="str">
        <f ca="1">no.</f>
        <v/>
      </c>
      <c r="E3349" s="4" t="str">
        <f ca="1">position</f>
        <v/>
      </c>
      <c r="I3349" s="318"/>
      <c r="J3349" s="25"/>
      <c r="L3349" s="4"/>
      <c r="N3349" s="6"/>
      <c r="P3349" s="6"/>
      <c r="Q3349" s="5" t="str">
        <f ca="1">score</f>
        <v/>
      </c>
      <c r="R3349" s="58" t="str">
        <f ca="1">rescore</f>
        <v/>
      </c>
      <c r="S3349" s="4" t="str">
        <f ca="1">price</f>
        <v/>
      </c>
      <c r="U3349" s="4"/>
      <c r="V3349" s="4"/>
      <c r="W3349" s="293" t="str">
        <f ca="1">commission</f>
        <v/>
      </c>
      <c r="X3349" s="315"/>
    </row>
    <row r="3350" spans="1:24" x14ac:dyDescent="0.25">
      <c r="A3350" s="6" t="str">
        <f ca="1">no.</f>
        <v/>
      </c>
      <c r="E3350" s="4" t="str">
        <f ca="1">position</f>
        <v/>
      </c>
      <c r="I3350" s="318"/>
      <c r="J3350" s="25"/>
      <c r="L3350" s="4"/>
      <c r="N3350" s="6"/>
      <c r="P3350" s="6"/>
      <c r="Q3350" s="5" t="str">
        <f ca="1">score</f>
        <v/>
      </c>
      <c r="R3350" s="58" t="str">
        <f ca="1">rescore</f>
        <v/>
      </c>
      <c r="S3350" s="4" t="str">
        <f ca="1">price</f>
        <v/>
      </c>
      <c r="U3350" s="4"/>
      <c r="V3350" s="4"/>
      <c r="W3350" s="293" t="str">
        <f ca="1">commission</f>
        <v/>
      </c>
      <c r="X3350" s="315"/>
    </row>
    <row r="3351" spans="1:24" x14ac:dyDescent="0.25">
      <c r="A3351" s="6" t="str">
        <f ca="1">no.</f>
        <v/>
      </c>
      <c r="E3351" s="4" t="str">
        <f ca="1">position</f>
        <v/>
      </c>
      <c r="I3351" s="318"/>
      <c r="J3351" s="25"/>
      <c r="L3351" s="4"/>
      <c r="N3351" s="6"/>
      <c r="P3351" s="6"/>
      <c r="Q3351" s="5" t="str">
        <f ca="1">score</f>
        <v/>
      </c>
      <c r="R3351" s="58" t="str">
        <f ca="1">rescore</f>
        <v/>
      </c>
      <c r="S3351" s="4" t="str">
        <f ca="1">price</f>
        <v/>
      </c>
      <c r="U3351" s="4"/>
      <c r="V3351" s="4"/>
      <c r="W3351" s="293" t="str">
        <f ca="1">commission</f>
        <v/>
      </c>
      <c r="X3351" s="315"/>
    </row>
    <row r="3352" spans="1:24" x14ac:dyDescent="0.25">
      <c r="A3352" s="6" t="str">
        <f ca="1">no.</f>
        <v/>
      </c>
      <c r="E3352" s="4" t="str">
        <f ca="1">position</f>
        <v/>
      </c>
      <c r="I3352" s="318"/>
      <c r="J3352" s="25"/>
      <c r="L3352" s="4"/>
      <c r="N3352" s="6"/>
      <c r="P3352" s="6"/>
      <c r="Q3352" s="5" t="str">
        <f ca="1">score</f>
        <v/>
      </c>
      <c r="R3352" s="58" t="str">
        <f ca="1">rescore</f>
        <v/>
      </c>
      <c r="S3352" s="4" t="str">
        <f ca="1">price</f>
        <v/>
      </c>
      <c r="U3352" s="4"/>
      <c r="V3352" s="4"/>
      <c r="W3352" s="293" t="str">
        <f ca="1">commission</f>
        <v/>
      </c>
      <c r="X3352" s="315"/>
    </row>
    <row r="3353" spans="1:24" x14ac:dyDescent="0.25">
      <c r="A3353" s="6" t="str">
        <f ca="1">no.</f>
        <v/>
      </c>
      <c r="E3353" s="4" t="str">
        <f ca="1">position</f>
        <v/>
      </c>
      <c r="I3353" s="318"/>
      <c r="J3353" s="25"/>
      <c r="L3353" s="4"/>
      <c r="N3353" s="6"/>
      <c r="P3353" s="6"/>
      <c r="Q3353" s="5" t="str">
        <f ca="1">score</f>
        <v/>
      </c>
      <c r="R3353" s="58" t="str">
        <f ca="1">rescore</f>
        <v/>
      </c>
      <c r="S3353" s="4" t="str">
        <f ca="1">price</f>
        <v/>
      </c>
      <c r="U3353" s="4"/>
      <c r="V3353" s="4"/>
      <c r="W3353" s="293" t="str">
        <f ca="1">commission</f>
        <v/>
      </c>
      <c r="X3353" s="315"/>
    </row>
    <row r="3354" spans="1:24" x14ac:dyDescent="0.25">
      <c r="A3354" s="6" t="str">
        <f ca="1">no.</f>
        <v/>
      </c>
      <c r="E3354" s="4" t="str">
        <f ca="1">position</f>
        <v/>
      </c>
      <c r="I3354" s="318"/>
      <c r="J3354" s="25"/>
      <c r="L3354" s="4"/>
      <c r="N3354" s="6"/>
      <c r="P3354" s="6"/>
      <c r="Q3354" s="5" t="str">
        <f ca="1">score</f>
        <v/>
      </c>
      <c r="R3354" s="58" t="str">
        <f ca="1">rescore</f>
        <v/>
      </c>
      <c r="S3354" s="4" t="str">
        <f ca="1">price</f>
        <v/>
      </c>
      <c r="U3354" s="4"/>
      <c r="V3354" s="4"/>
      <c r="W3354" s="293" t="str">
        <f ca="1">commission</f>
        <v/>
      </c>
      <c r="X3354" s="315"/>
    </row>
    <row r="3355" spans="1:24" x14ac:dyDescent="0.25">
      <c r="A3355" s="6" t="str">
        <f ca="1">no.</f>
        <v/>
      </c>
      <c r="E3355" s="4" t="str">
        <f ca="1">position</f>
        <v/>
      </c>
      <c r="I3355" s="318"/>
      <c r="J3355" s="25"/>
      <c r="L3355" s="4"/>
      <c r="N3355" s="6"/>
      <c r="P3355" s="6"/>
      <c r="Q3355" s="5" t="str">
        <f ca="1">score</f>
        <v/>
      </c>
      <c r="R3355" s="58" t="str">
        <f ca="1">rescore</f>
        <v/>
      </c>
      <c r="S3355" s="4" t="str">
        <f ca="1">price</f>
        <v/>
      </c>
      <c r="U3355" s="4"/>
      <c r="V3355" s="4"/>
      <c r="W3355" s="293" t="str">
        <f ca="1">commission</f>
        <v/>
      </c>
      <c r="X3355" s="315"/>
    </row>
    <row r="3356" spans="1:24" x14ac:dyDescent="0.25">
      <c r="A3356" s="6" t="str">
        <f ca="1">no.</f>
        <v/>
      </c>
      <c r="E3356" s="4" t="str">
        <f ca="1">position</f>
        <v/>
      </c>
      <c r="I3356" s="318"/>
      <c r="J3356" s="25"/>
      <c r="L3356" s="4"/>
      <c r="N3356" s="6"/>
      <c r="P3356" s="6"/>
      <c r="Q3356" s="5" t="str">
        <f ca="1">score</f>
        <v/>
      </c>
      <c r="R3356" s="58" t="str">
        <f ca="1">rescore</f>
        <v/>
      </c>
      <c r="S3356" s="4" t="str">
        <f ca="1">price</f>
        <v/>
      </c>
      <c r="U3356" s="4"/>
      <c r="V3356" s="4"/>
      <c r="W3356" s="293" t="str">
        <f ca="1">commission</f>
        <v/>
      </c>
      <c r="X3356" s="315"/>
    </row>
    <row r="3357" spans="1:24" x14ac:dyDescent="0.25">
      <c r="A3357" s="6" t="str">
        <f ca="1">no.</f>
        <v/>
      </c>
      <c r="E3357" s="4" t="str">
        <f ca="1">position</f>
        <v/>
      </c>
      <c r="I3357" s="318"/>
      <c r="J3357" s="25"/>
      <c r="L3357" s="4"/>
      <c r="N3357" s="6"/>
      <c r="P3357" s="6"/>
      <c r="Q3357" s="5" t="str">
        <f ca="1">score</f>
        <v/>
      </c>
      <c r="R3357" s="58" t="str">
        <f ca="1">rescore</f>
        <v/>
      </c>
      <c r="S3357" s="4" t="str">
        <f ca="1">price</f>
        <v/>
      </c>
      <c r="U3357" s="4"/>
      <c r="V3357" s="4"/>
      <c r="W3357" s="293" t="str">
        <f ca="1">commission</f>
        <v/>
      </c>
      <c r="X3357" s="315"/>
    </row>
    <row r="3358" spans="1:24" x14ac:dyDescent="0.25">
      <c r="A3358" s="6" t="str">
        <f ca="1">no.</f>
        <v/>
      </c>
      <c r="E3358" s="4" t="str">
        <f ca="1">position</f>
        <v/>
      </c>
      <c r="I3358" s="318"/>
      <c r="J3358" s="25"/>
      <c r="L3358" s="4"/>
      <c r="N3358" s="6"/>
      <c r="P3358" s="6"/>
      <c r="Q3358" s="5" t="str">
        <f ca="1">score</f>
        <v/>
      </c>
      <c r="R3358" s="58" t="str">
        <f ca="1">rescore</f>
        <v/>
      </c>
      <c r="S3358" s="4" t="str">
        <f ca="1">price</f>
        <v/>
      </c>
      <c r="U3358" s="4"/>
      <c r="V3358" s="4"/>
      <c r="W3358" s="293" t="str">
        <f ca="1">commission</f>
        <v/>
      </c>
      <c r="X3358" s="315"/>
    </row>
    <row r="3359" spans="1:24" x14ac:dyDescent="0.25">
      <c r="A3359" s="6" t="str">
        <f ca="1">no.</f>
        <v/>
      </c>
      <c r="E3359" s="4" t="str">
        <f ca="1">position</f>
        <v/>
      </c>
      <c r="I3359" s="318"/>
      <c r="J3359" s="25"/>
      <c r="L3359" s="4"/>
      <c r="N3359" s="6"/>
      <c r="P3359" s="6"/>
      <c r="Q3359" s="5" t="str">
        <f ca="1">score</f>
        <v/>
      </c>
      <c r="R3359" s="58" t="str">
        <f ca="1">rescore</f>
        <v/>
      </c>
      <c r="S3359" s="4" t="str">
        <f ca="1">price</f>
        <v/>
      </c>
      <c r="U3359" s="4"/>
      <c r="V3359" s="4"/>
      <c r="W3359" s="293" t="str">
        <f ca="1">commission</f>
        <v/>
      </c>
      <c r="X3359" s="315"/>
    </row>
    <row r="3360" spans="1:24" x14ac:dyDescent="0.25">
      <c r="A3360" s="6" t="str">
        <f ca="1">no.</f>
        <v/>
      </c>
      <c r="E3360" s="4" t="str">
        <f ca="1">position</f>
        <v/>
      </c>
      <c r="I3360" s="318"/>
      <c r="J3360" s="25"/>
      <c r="L3360" s="4"/>
      <c r="N3360" s="6"/>
      <c r="P3360" s="6"/>
      <c r="Q3360" s="5" t="str">
        <f ca="1">score</f>
        <v/>
      </c>
      <c r="R3360" s="58" t="str">
        <f ca="1">rescore</f>
        <v/>
      </c>
      <c r="S3360" s="4" t="str">
        <f ca="1">price</f>
        <v/>
      </c>
      <c r="U3360" s="4"/>
      <c r="V3360" s="4"/>
      <c r="W3360" s="293" t="str">
        <f ca="1">commission</f>
        <v/>
      </c>
      <c r="X3360" s="315"/>
    </row>
    <row r="3361" spans="1:24" x14ac:dyDescent="0.25">
      <c r="A3361" s="6" t="str">
        <f ca="1">no.</f>
        <v/>
      </c>
      <c r="E3361" s="4" t="str">
        <f ca="1">position</f>
        <v/>
      </c>
      <c r="I3361" s="318"/>
      <c r="J3361" s="25"/>
      <c r="L3361" s="4"/>
      <c r="N3361" s="6"/>
      <c r="P3361" s="6"/>
      <c r="Q3361" s="5" t="str">
        <f ca="1">score</f>
        <v/>
      </c>
      <c r="R3361" s="58" t="str">
        <f ca="1">rescore</f>
        <v/>
      </c>
      <c r="S3361" s="4" t="str">
        <f ca="1">price</f>
        <v/>
      </c>
      <c r="U3361" s="4"/>
      <c r="V3361" s="4"/>
      <c r="W3361" s="293" t="str">
        <f ca="1">commission</f>
        <v/>
      </c>
      <c r="X3361" s="315"/>
    </row>
    <row r="3362" spans="1:24" x14ac:dyDescent="0.25">
      <c r="A3362" s="6" t="str">
        <f ca="1">no.</f>
        <v/>
      </c>
      <c r="E3362" s="4" t="str">
        <f ca="1">position</f>
        <v/>
      </c>
      <c r="I3362" s="318"/>
      <c r="J3362" s="25"/>
      <c r="L3362" s="4"/>
      <c r="N3362" s="6"/>
      <c r="P3362" s="6"/>
      <c r="Q3362" s="5" t="str">
        <f ca="1">score</f>
        <v/>
      </c>
      <c r="R3362" s="58" t="str">
        <f ca="1">rescore</f>
        <v/>
      </c>
      <c r="S3362" s="4" t="str">
        <f ca="1">price</f>
        <v/>
      </c>
      <c r="U3362" s="4"/>
      <c r="V3362" s="4"/>
      <c r="W3362" s="293" t="str">
        <f ca="1">commission</f>
        <v/>
      </c>
      <c r="X3362" s="315"/>
    </row>
    <row r="3363" spans="1:24" x14ac:dyDescent="0.25">
      <c r="A3363" s="6" t="str">
        <f ca="1">no.</f>
        <v/>
      </c>
      <c r="E3363" s="4" t="str">
        <f ca="1">position</f>
        <v/>
      </c>
      <c r="I3363" s="318"/>
      <c r="J3363" s="25"/>
      <c r="L3363" s="4"/>
      <c r="N3363" s="6"/>
      <c r="P3363" s="6"/>
      <c r="Q3363" s="5" t="str">
        <f ca="1">score</f>
        <v/>
      </c>
      <c r="R3363" s="58" t="str">
        <f ca="1">rescore</f>
        <v/>
      </c>
      <c r="S3363" s="4" t="str">
        <f ca="1">price</f>
        <v/>
      </c>
      <c r="U3363" s="4"/>
      <c r="V3363" s="4"/>
      <c r="W3363" s="293" t="str">
        <f ca="1">commission</f>
        <v/>
      </c>
      <c r="X3363" s="315"/>
    </row>
    <row r="3364" spans="1:24" x14ac:dyDescent="0.25">
      <c r="A3364" s="6" t="str">
        <f ca="1">no.</f>
        <v/>
      </c>
      <c r="E3364" s="4" t="str">
        <f ca="1">position</f>
        <v/>
      </c>
      <c r="I3364" s="318"/>
      <c r="J3364" s="25"/>
      <c r="L3364" s="4"/>
      <c r="N3364" s="6"/>
      <c r="P3364" s="6"/>
      <c r="Q3364" s="5" t="str">
        <f ca="1">score</f>
        <v/>
      </c>
      <c r="R3364" s="58" t="str">
        <f ca="1">rescore</f>
        <v/>
      </c>
      <c r="S3364" s="4" t="str">
        <f ca="1">price</f>
        <v/>
      </c>
      <c r="U3364" s="4"/>
      <c r="V3364" s="4"/>
      <c r="W3364" s="293" t="str">
        <f ca="1">commission</f>
        <v/>
      </c>
      <c r="X3364" s="315"/>
    </row>
    <row r="3365" spans="1:24" x14ac:dyDescent="0.25">
      <c r="A3365" s="6" t="str">
        <f ca="1">no.</f>
        <v/>
      </c>
      <c r="E3365" s="4" t="str">
        <f ca="1">position</f>
        <v/>
      </c>
      <c r="I3365" s="318"/>
      <c r="J3365" s="25"/>
      <c r="L3365" s="4"/>
      <c r="N3365" s="6"/>
      <c r="P3365" s="6"/>
      <c r="Q3365" s="5" t="str">
        <f ca="1">score</f>
        <v/>
      </c>
      <c r="R3365" s="58" t="str">
        <f ca="1">rescore</f>
        <v/>
      </c>
      <c r="S3365" s="4" t="str">
        <f ca="1">price</f>
        <v/>
      </c>
      <c r="U3365" s="4"/>
      <c r="V3365" s="4"/>
      <c r="W3365" s="293" t="str">
        <f ca="1">commission</f>
        <v/>
      </c>
      <c r="X3365" s="315"/>
    </row>
    <row r="3366" spans="1:24" x14ac:dyDescent="0.25">
      <c r="A3366" s="6" t="str">
        <f ca="1">no.</f>
        <v/>
      </c>
      <c r="E3366" s="4" t="str">
        <f ca="1">position</f>
        <v/>
      </c>
      <c r="I3366" s="318"/>
      <c r="J3366" s="25"/>
      <c r="L3366" s="4"/>
      <c r="N3366" s="6"/>
      <c r="P3366" s="6"/>
      <c r="Q3366" s="5" t="str">
        <f ca="1">score</f>
        <v/>
      </c>
      <c r="R3366" s="58" t="str">
        <f ca="1">rescore</f>
        <v/>
      </c>
      <c r="S3366" s="4" t="str">
        <f ca="1">price</f>
        <v/>
      </c>
      <c r="U3366" s="4"/>
      <c r="V3366" s="4"/>
      <c r="W3366" s="293" t="str">
        <f ca="1">commission</f>
        <v/>
      </c>
      <c r="X3366" s="315"/>
    </row>
    <row r="3367" spans="1:24" x14ac:dyDescent="0.25">
      <c r="A3367" s="6" t="str">
        <f ca="1">no.</f>
        <v/>
      </c>
      <c r="E3367" s="4" t="str">
        <f ca="1">position</f>
        <v/>
      </c>
      <c r="I3367" s="318"/>
      <c r="J3367" s="25"/>
      <c r="L3367" s="4"/>
      <c r="N3367" s="6"/>
      <c r="P3367" s="6"/>
      <c r="Q3367" s="5" t="str">
        <f ca="1">score</f>
        <v/>
      </c>
      <c r="R3367" s="58" t="str">
        <f ca="1">rescore</f>
        <v/>
      </c>
      <c r="S3367" s="4" t="str">
        <f ca="1">price</f>
        <v/>
      </c>
      <c r="U3367" s="4"/>
      <c r="V3367" s="4"/>
      <c r="W3367" s="293" t="str">
        <f ca="1">commission</f>
        <v/>
      </c>
      <c r="X3367" s="315"/>
    </row>
    <row r="3368" spans="1:24" x14ac:dyDescent="0.25">
      <c r="A3368" s="6" t="str">
        <f ca="1">no.</f>
        <v/>
      </c>
      <c r="E3368" s="4" t="str">
        <f ca="1">position</f>
        <v/>
      </c>
      <c r="I3368" s="318"/>
      <c r="J3368" s="25"/>
      <c r="L3368" s="4"/>
      <c r="N3368" s="6"/>
      <c r="P3368" s="6"/>
      <c r="Q3368" s="5" t="str">
        <f ca="1">score</f>
        <v/>
      </c>
      <c r="R3368" s="58" t="str">
        <f ca="1">rescore</f>
        <v/>
      </c>
      <c r="S3368" s="4" t="str">
        <f ca="1">price</f>
        <v/>
      </c>
      <c r="U3368" s="4"/>
      <c r="V3368" s="4"/>
      <c r="W3368" s="293" t="str">
        <f ca="1">commission</f>
        <v/>
      </c>
      <c r="X3368" s="315"/>
    </row>
    <row r="3369" spans="1:24" x14ac:dyDescent="0.25">
      <c r="A3369" s="6" t="str">
        <f ca="1">no.</f>
        <v/>
      </c>
      <c r="E3369" s="4" t="str">
        <f ca="1">position</f>
        <v/>
      </c>
      <c r="I3369" s="318"/>
      <c r="J3369" s="25"/>
      <c r="L3369" s="4"/>
      <c r="N3369" s="6"/>
      <c r="P3369" s="6"/>
      <c r="Q3369" s="5" t="str">
        <f ca="1">score</f>
        <v/>
      </c>
      <c r="R3369" s="58" t="str">
        <f ca="1">rescore</f>
        <v/>
      </c>
      <c r="S3369" s="4" t="str">
        <f ca="1">price</f>
        <v/>
      </c>
      <c r="U3369" s="4"/>
      <c r="V3369" s="4"/>
      <c r="W3369" s="293" t="str">
        <f ca="1">commission</f>
        <v/>
      </c>
      <c r="X3369" s="315"/>
    </row>
    <row r="3370" spans="1:24" x14ac:dyDescent="0.25">
      <c r="A3370" s="6" t="str">
        <f ca="1">no.</f>
        <v/>
      </c>
      <c r="E3370" s="4" t="str">
        <f ca="1">position</f>
        <v/>
      </c>
      <c r="I3370" s="318"/>
      <c r="J3370" s="25"/>
      <c r="L3370" s="4"/>
      <c r="N3370" s="6"/>
      <c r="P3370" s="6"/>
      <c r="Q3370" s="5" t="str">
        <f ca="1">score</f>
        <v/>
      </c>
      <c r="R3370" s="58" t="str">
        <f ca="1">rescore</f>
        <v/>
      </c>
      <c r="S3370" s="4" t="str">
        <f ca="1">price</f>
        <v/>
      </c>
      <c r="U3370" s="4"/>
      <c r="V3370" s="4"/>
      <c r="W3370" s="293" t="str">
        <f ca="1">commission</f>
        <v/>
      </c>
      <c r="X3370" s="315"/>
    </row>
    <row r="3371" spans="1:24" x14ac:dyDescent="0.25">
      <c r="A3371" s="6" t="str">
        <f ca="1">no.</f>
        <v/>
      </c>
      <c r="E3371" s="4" t="str">
        <f ca="1">position</f>
        <v/>
      </c>
      <c r="I3371" s="318"/>
      <c r="J3371" s="25"/>
      <c r="L3371" s="4"/>
      <c r="N3371" s="6"/>
      <c r="P3371" s="6"/>
      <c r="Q3371" s="5" t="str">
        <f ca="1">score</f>
        <v/>
      </c>
      <c r="R3371" s="58" t="str">
        <f ca="1">rescore</f>
        <v/>
      </c>
      <c r="S3371" s="4" t="str">
        <f ca="1">price</f>
        <v/>
      </c>
      <c r="U3371" s="4"/>
      <c r="V3371" s="4"/>
      <c r="W3371" s="293" t="str">
        <f ca="1">commission</f>
        <v/>
      </c>
      <c r="X3371" s="315"/>
    </row>
    <row r="3372" spans="1:24" x14ac:dyDescent="0.25">
      <c r="A3372" s="6" t="str">
        <f ca="1">no.</f>
        <v/>
      </c>
      <c r="E3372" s="4" t="str">
        <f ca="1">position</f>
        <v/>
      </c>
      <c r="I3372" s="318"/>
      <c r="J3372" s="25"/>
      <c r="L3372" s="4"/>
      <c r="N3372" s="6"/>
      <c r="P3372" s="6"/>
      <c r="Q3372" s="5" t="str">
        <f ca="1">score</f>
        <v/>
      </c>
      <c r="R3372" s="58" t="str">
        <f ca="1">rescore</f>
        <v/>
      </c>
      <c r="S3372" s="4" t="str">
        <f ca="1">price</f>
        <v/>
      </c>
      <c r="U3372" s="4"/>
      <c r="V3372" s="4"/>
      <c r="W3372" s="293" t="str">
        <f ca="1">commission</f>
        <v/>
      </c>
      <c r="X3372" s="315"/>
    </row>
    <row r="3373" spans="1:24" x14ac:dyDescent="0.25">
      <c r="A3373" s="6" t="str">
        <f ca="1">no.</f>
        <v/>
      </c>
      <c r="E3373" s="4" t="str">
        <f ca="1">position</f>
        <v/>
      </c>
      <c r="I3373" s="318"/>
      <c r="J3373" s="25"/>
      <c r="L3373" s="4"/>
      <c r="N3373" s="6"/>
      <c r="P3373" s="6"/>
      <c r="Q3373" s="5" t="str">
        <f ca="1">score</f>
        <v/>
      </c>
      <c r="R3373" s="58" t="str">
        <f ca="1">rescore</f>
        <v/>
      </c>
      <c r="S3373" s="4" t="str">
        <f ca="1">price</f>
        <v/>
      </c>
      <c r="U3373" s="4"/>
      <c r="V3373" s="4"/>
      <c r="W3373" s="293" t="str">
        <f ca="1">commission</f>
        <v/>
      </c>
      <c r="X3373" s="315"/>
    </row>
    <row r="3374" spans="1:24" x14ac:dyDescent="0.25">
      <c r="A3374" s="6" t="str">
        <f ca="1">no.</f>
        <v/>
      </c>
      <c r="E3374" s="4" t="str">
        <f ca="1">position</f>
        <v/>
      </c>
      <c r="I3374" s="318"/>
      <c r="J3374" s="25"/>
      <c r="L3374" s="4"/>
      <c r="N3374" s="6"/>
      <c r="P3374" s="6"/>
      <c r="Q3374" s="5" t="str">
        <f ca="1">score</f>
        <v/>
      </c>
      <c r="R3374" s="58" t="str">
        <f ca="1">rescore</f>
        <v/>
      </c>
      <c r="S3374" s="4" t="str">
        <f ca="1">price</f>
        <v/>
      </c>
      <c r="U3374" s="4"/>
      <c r="V3374" s="4"/>
      <c r="W3374" s="293" t="str">
        <f ca="1">commission</f>
        <v/>
      </c>
      <c r="X3374" s="315"/>
    </row>
    <row r="3375" spans="1:24" x14ac:dyDescent="0.25">
      <c r="A3375" s="6" t="str">
        <f ca="1">no.</f>
        <v/>
      </c>
      <c r="E3375" s="4" t="str">
        <f ca="1">position</f>
        <v/>
      </c>
      <c r="I3375" s="318"/>
      <c r="J3375" s="25"/>
      <c r="L3375" s="4"/>
      <c r="N3375" s="6"/>
      <c r="P3375" s="6"/>
      <c r="Q3375" s="5" t="str">
        <f ca="1">score</f>
        <v/>
      </c>
      <c r="R3375" s="58" t="str">
        <f ca="1">rescore</f>
        <v/>
      </c>
      <c r="S3375" s="4" t="str">
        <f ca="1">price</f>
        <v/>
      </c>
      <c r="U3375" s="4"/>
      <c r="V3375" s="4"/>
      <c r="W3375" s="293" t="str">
        <f ca="1">commission</f>
        <v/>
      </c>
      <c r="X3375" s="315"/>
    </row>
    <row r="3376" spans="1:24" x14ac:dyDescent="0.25">
      <c r="A3376" s="6" t="str">
        <f ca="1">no.</f>
        <v/>
      </c>
      <c r="E3376" s="4" t="str">
        <f ca="1">position</f>
        <v/>
      </c>
      <c r="I3376" s="318"/>
      <c r="J3376" s="25"/>
      <c r="L3376" s="4"/>
      <c r="N3376" s="6"/>
      <c r="P3376" s="6"/>
      <c r="Q3376" s="5" t="str">
        <f ca="1">score</f>
        <v/>
      </c>
      <c r="R3376" s="58" t="str">
        <f ca="1">rescore</f>
        <v/>
      </c>
      <c r="S3376" s="4" t="str">
        <f ca="1">price</f>
        <v/>
      </c>
      <c r="U3376" s="4"/>
      <c r="V3376" s="4"/>
      <c r="W3376" s="293" t="str">
        <f ca="1">commission</f>
        <v/>
      </c>
      <c r="X3376" s="315"/>
    </row>
    <row r="3377" spans="1:24" x14ac:dyDescent="0.25">
      <c r="A3377" s="6" t="str">
        <f ca="1">no.</f>
        <v/>
      </c>
      <c r="E3377" s="4" t="str">
        <f ca="1">position</f>
        <v/>
      </c>
      <c r="I3377" s="318"/>
      <c r="J3377" s="25"/>
      <c r="L3377" s="4"/>
      <c r="N3377" s="6"/>
      <c r="P3377" s="6"/>
      <c r="Q3377" s="5" t="str">
        <f ca="1">score</f>
        <v/>
      </c>
      <c r="R3377" s="58" t="str">
        <f ca="1">rescore</f>
        <v/>
      </c>
      <c r="S3377" s="4" t="str">
        <f ca="1">price</f>
        <v/>
      </c>
      <c r="U3377" s="4"/>
      <c r="V3377" s="4"/>
      <c r="W3377" s="293" t="str">
        <f ca="1">commission</f>
        <v/>
      </c>
      <c r="X3377" s="315"/>
    </row>
    <row r="3378" spans="1:24" x14ac:dyDescent="0.25">
      <c r="A3378" s="6" t="str">
        <f ca="1">no.</f>
        <v/>
      </c>
      <c r="E3378" s="4" t="str">
        <f ca="1">position</f>
        <v/>
      </c>
      <c r="I3378" s="318"/>
      <c r="J3378" s="25"/>
      <c r="L3378" s="4"/>
      <c r="N3378" s="6"/>
      <c r="P3378" s="6"/>
      <c r="Q3378" s="5" t="str">
        <f ca="1">score</f>
        <v/>
      </c>
      <c r="R3378" s="58" t="str">
        <f ca="1">rescore</f>
        <v/>
      </c>
      <c r="S3378" s="4" t="str">
        <f ca="1">price</f>
        <v/>
      </c>
      <c r="U3378" s="4"/>
      <c r="V3378" s="4"/>
      <c r="W3378" s="293" t="str">
        <f ca="1">commission</f>
        <v/>
      </c>
      <c r="X3378" s="315"/>
    </row>
    <row r="3379" spans="1:24" x14ac:dyDescent="0.25">
      <c r="A3379" s="6" t="str">
        <f ca="1">no.</f>
        <v/>
      </c>
      <c r="E3379" s="4" t="str">
        <f ca="1">position</f>
        <v/>
      </c>
      <c r="I3379" s="318"/>
      <c r="J3379" s="25"/>
      <c r="L3379" s="4"/>
      <c r="N3379" s="6"/>
      <c r="P3379" s="6"/>
      <c r="Q3379" s="5" t="str">
        <f ca="1">score</f>
        <v/>
      </c>
      <c r="R3379" s="58" t="str">
        <f ca="1">rescore</f>
        <v/>
      </c>
      <c r="S3379" s="4" t="str">
        <f ca="1">price</f>
        <v/>
      </c>
      <c r="U3379" s="4"/>
      <c r="V3379" s="4"/>
      <c r="W3379" s="293" t="str">
        <f ca="1">commission</f>
        <v/>
      </c>
      <c r="X3379" s="315"/>
    </row>
    <row r="3380" spans="1:24" x14ac:dyDescent="0.25">
      <c r="A3380" s="6" t="str">
        <f ca="1">no.</f>
        <v/>
      </c>
      <c r="E3380" s="4" t="str">
        <f ca="1">position</f>
        <v/>
      </c>
      <c r="I3380" s="318"/>
      <c r="J3380" s="25"/>
      <c r="L3380" s="4"/>
      <c r="N3380" s="6"/>
      <c r="P3380" s="6"/>
      <c r="Q3380" s="5" t="str">
        <f ca="1">score</f>
        <v/>
      </c>
      <c r="R3380" s="58" t="str">
        <f ca="1">rescore</f>
        <v/>
      </c>
      <c r="S3380" s="4" t="str">
        <f ca="1">price</f>
        <v/>
      </c>
      <c r="U3380" s="4"/>
      <c r="V3380" s="4"/>
      <c r="W3380" s="293" t="str">
        <f ca="1">commission</f>
        <v/>
      </c>
      <c r="X3380" s="315"/>
    </row>
    <row r="3381" spans="1:24" x14ac:dyDescent="0.25">
      <c r="A3381" s="6" t="str">
        <f ca="1">no.</f>
        <v/>
      </c>
      <c r="E3381" s="4" t="str">
        <f ca="1">position</f>
        <v/>
      </c>
      <c r="I3381" s="318"/>
      <c r="J3381" s="25"/>
      <c r="L3381" s="4"/>
      <c r="N3381" s="6"/>
      <c r="P3381" s="6"/>
      <c r="Q3381" s="5" t="str">
        <f ca="1">score</f>
        <v/>
      </c>
      <c r="R3381" s="58" t="str">
        <f ca="1">rescore</f>
        <v/>
      </c>
      <c r="S3381" s="4" t="str">
        <f ca="1">price</f>
        <v/>
      </c>
      <c r="U3381" s="4"/>
      <c r="V3381" s="4"/>
      <c r="W3381" s="293" t="str">
        <f ca="1">commission</f>
        <v/>
      </c>
      <c r="X3381" s="315"/>
    </row>
    <row r="3382" spans="1:24" x14ac:dyDescent="0.25">
      <c r="A3382" s="6" t="str">
        <f ca="1">no.</f>
        <v/>
      </c>
      <c r="E3382" s="4" t="str">
        <f ca="1">position</f>
        <v/>
      </c>
      <c r="I3382" s="318"/>
      <c r="J3382" s="25"/>
      <c r="L3382" s="4"/>
      <c r="N3382" s="6"/>
      <c r="P3382" s="6"/>
      <c r="Q3382" s="5" t="str">
        <f ca="1">score</f>
        <v/>
      </c>
      <c r="R3382" s="58" t="str">
        <f ca="1">rescore</f>
        <v/>
      </c>
      <c r="S3382" s="4" t="str">
        <f ca="1">price</f>
        <v/>
      </c>
      <c r="U3382" s="4"/>
      <c r="V3382" s="4"/>
      <c r="W3382" s="293" t="str">
        <f ca="1">commission</f>
        <v/>
      </c>
      <c r="X3382" s="315"/>
    </row>
    <row r="3383" spans="1:24" x14ac:dyDescent="0.25">
      <c r="A3383" s="6" t="str">
        <f ca="1">no.</f>
        <v/>
      </c>
      <c r="E3383" s="4" t="str">
        <f ca="1">position</f>
        <v/>
      </c>
      <c r="I3383" s="318"/>
      <c r="J3383" s="25"/>
      <c r="L3383" s="4"/>
      <c r="N3383" s="6"/>
      <c r="P3383" s="6"/>
      <c r="Q3383" s="5" t="str">
        <f ca="1">score</f>
        <v/>
      </c>
      <c r="R3383" s="58" t="str">
        <f ca="1">rescore</f>
        <v/>
      </c>
      <c r="S3383" s="4" t="str">
        <f ca="1">price</f>
        <v/>
      </c>
      <c r="U3383" s="4"/>
      <c r="V3383" s="4"/>
      <c r="W3383" s="293" t="str">
        <f ca="1">commission</f>
        <v/>
      </c>
      <c r="X3383" s="315"/>
    </row>
    <row r="3384" spans="1:24" x14ac:dyDescent="0.25">
      <c r="A3384" s="6" t="str">
        <f ca="1">no.</f>
        <v/>
      </c>
      <c r="E3384" s="4" t="str">
        <f ca="1">position</f>
        <v/>
      </c>
      <c r="I3384" s="318"/>
      <c r="J3384" s="25"/>
      <c r="L3384" s="4"/>
      <c r="N3384" s="6"/>
      <c r="P3384" s="6"/>
      <c r="Q3384" s="5" t="str">
        <f ca="1">score</f>
        <v/>
      </c>
      <c r="R3384" s="58" t="str">
        <f ca="1">rescore</f>
        <v/>
      </c>
      <c r="S3384" s="4" t="str">
        <f ca="1">price</f>
        <v/>
      </c>
      <c r="U3384" s="4"/>
      <c r="V3384" s="4"/>
      <c r="W3384" s="293" t="str">
        <f ca="1">commission</f>
        <v/>
      </c>
      <c r="X3384" s="315"/>
    </row>
    <row r="3385" spans="1:24" x14ac:dyDescent="0.25">
      <c r="A3385" s="6" t="str">
        <f ca="1">no.</f>
        <v/>
      </c>
      <c r="E3385" s="4" t="str">
        <f ca="1">position</f>
        <v/>
      </c>
      <c r="I3385" s="318"/>
      <c r="J3385" s="25"/>
      <c r="L3385" s="4"/>
      <c r="N3385" s="6"/>
      <c r="P3385" s="6"/>
      <c r="Q3385" s="5" t="str">
        <f ca="1">score</f>
        <v/>
      </c>
      <c r="R3385" s="58" t="str">
        <f ca="1">rescore</f>
        <v/>
      </c>
      <c r="S3385" s="4" t="str">
        <f ca="1">price</f>
        <v/>
      </c>
      <c r="U3385" s="4"/>
      <c r="V3385" s="4"/>
      <c r="W3385" s="293" t="str">
        <f ca="1">commission</f>
        <v/>
      </c>
      <c r="X3385" s="315"/>
    </row>
    <row r="3386" spans="1:24" x14ac:dyDescent="0.25">
      <c r="A3386" s="6" t="str">
        <f ca="1">no.</f>
        <v/>
      </c>
      <c r="E3386" s="4" t="str">
        <f ca="1">position</f>
        <v/>
      </c>
      <c r="I3386" s="318"/>
      <c r="J3386" s="25"/>
      <c r="L3386" s="4"/>
      <c r="N3386" s="6"/>
      <c r="P3386" s="6"/>
      <c r="Q3386" s="5" t="str">
        <f ca="1">score</f>
        <v/>
      </c>
      <c r="R3386" s="58" t="str">
        <f ca="1">rescore</f>
        <v/>
      </c>
      <c r="S3386" s="4" t="str">
        <f ca="1">price</f>
        <v/>
      </c>
      <c r="U3386" s="4"/>
      <c r="V3386" s="4"/>
      <c r="W3386" s="293" t="str">
        <f ca="1">commission</f>
        <v/>
      </c>
      <c r="X3386" s="315"/>
    </row>
    <row r="3387" spans="1:24" x14ac:dyDescent="0.25">
      <c r="A3387" s="6" t="str">
        <f ca="1">no.</f>
        <v/>
      </c>
      <c r="E3387" s="4" t="str">
        <f ca="1">position</f>
        <v/>
      </c>
      <c r="I3387" s="318"/>
      <c r="J3387" s="25"/>
      <c r="L3387" s="4"/>
      <c r="N3387" s="6"/>
      <c r="P3387" s="6"/>
      <c r="Q3387" s="5" t="str">
        <f ca="1">score</f>
        <v/>
      </c>
      <c r="R3387" s="58" t="str">
        <f ca="1">rescore</f>
        <v/>
      </c>
      <c r="S3387" s="4" t="str">
        <f ca="1">price</f>
        <v/>
      </c>
      <c r="U3387" s="4"/>
      <c r="V3387" s="4"/>
      <c r="W3387" s="293" t="str">
        <f ca="1">commission</f>
        <v/>
      </c>
      <c r="X3387" s="315"/>
    </row>
    <row r="3388" spans="1:24" x14ac:dyDescent="0.25">
      <c r="A3388" s="6" t="str">
        <f ca="1">no.</f>
        <v/>
      </c>
      <c r="E3388" s="4" t="str">
        <f ca="1">position</f>
        <v/>
      </c>
      <c r="I3388" s="318"/>
      <c r="J3388" s="25"/>
      <c r="L3388" s="4"/>
      <c r="N3388" s="6"/>
      <c r="P3388" s="6"/>
      <c r="Q3388" s="5" t="str">
        <f ca="1">score</f>
        <v/>
      </c>
      <c r="R3388" s="58" t="str">
        <f ca="1">rescore</f>
        <v/>
      </c>
      <c r="S3388" s="4" t="str">
        <f ca="1">price</f>
        <v/>
      </c>
      <c r="U3388" s="4"/>
      <c r="V3388" s="4"/>
      <c r="W3388" s="293" t="str">
        <f ca="1">commission</f>
        <v/>
      </c>
      <c r="X3388" s="315"/>
    </row>
    <row r="3389" spans="1:24" x14ac:dyDescent="0.25">
      <c r="A3389" s="6" t="str">
        <f ca="1">no.</f>
        <v/>
      </c>
      <c r="E3389" s="4" t="str">
        <f ca="1">position</f>
        <v/>
      </c>
      <c r="I3389" s="318"/>
      <c r="J3389" s="25"/>
      <c r="L3389" s="4"/>
      <c r="N3389" s="6"/>
      <c r="P3389" s="6"/>
      <c r="Q3389" s="5" t="str">
        <f ca="1">score</f>
        <v/>
      </c>
      <c r="R3389" s="58" t="str">
        <f ca="1">rescore</f>
        <v/>
      </c>
      <c r="S3389" s="4" t="str">
        <f ca="1">price</f>
        <v/>
      </c>
      <c r="U3389" s="4"/>
      <c r="V3389" s="4"/>
      <c r="W3389" s="293" t="str">
        <f ca="1">commission</f>
        <v/>
      </c>
      <c r="X3389" s="315"/>
    </row>
    <row r="3390" spans="1:24" x14ac:dyDescent="0.25">
      <c r="A3390" s="6" t="str">
        <f ca="1">no.</f>
        <v/>
      </c>
      <c r="E3390" s="4" t="str">
        <f ca="1">position</f>
        <v/>
      </c>
      <c r="I3390" s="318"/>
      <c r="J3390" s="25"/>
      <c r="L3390" s="4"/>
      <c r="N3390" s="6"/>
      <c r="P3390" s="6"/>
      <c r="Q3390" s="5" t="str">
        <f ca="1">score</f>
        <v/>
      </c>
      <c r="R3390" s="58" t="str">
        <f ca="1">rescore</f>
        <v/>
      </c>
      <c r="S3390" s="4" t="str">
        <f ca="1">price</f>
        <v/>
      </c>
      <c r="U3390" s="4"/>
      <c r="V3390" s="4"/>
      <c r="W3390" s="293" t="str">
        <f ca="1">commission</f>
        <v/>
      </c>
      <c r="X3390" s="315"/>
    </row>
    <row r="3391" spans="1:24" x14ac:dyDescent="0.25">
      <c r="A3391" s="6" t="str">
        <f ca="1">no.</f>
        <v/>
      </c>
      <c r="E3391" s="4" t="str">
        <f ca="1">position</f>
        <v/>
      </c>
      <c r="I3391" s="318"/>
      <c r="J3391" s="25"/>
      <c r="L3391" s="4"/>
      <c r="N3391" s="6"/>
      <c r="P3391" s="6"/>
      <c r="Q3391" s="5" t="str">
        <f ca="1">score</f>
        <v/>
      </c>
      <c r="R3391" s="58" t="str">
        <f ca="1">rescore</f>
        <v/>
      </c>
      <c r="S3391" s="4" t="str">
        <f ca="1">price</f>
        <v/>
      </c>
      <c r="U3391" s="4"/>
      <c r="V3391" s="4"/>
      <c r="W3391" s="293" t="str">
        <f ca="1">commission</f>
        <v/>
      </c>
      <c r="X3391" s="315"/>
    </row>
    <row r="3392" spans="1:24" x14ac:dyDescent="0.25">
      <c r="A3392" s="6" t="str">
        <f ca="1">no.</f>
        <v/>
      </c>
      <c r="E3392" s="4" t="str">
        <f ca="1">position</f>
        <v/>
      </c>
      <c r="I3392" s="318"/>
      <c r="J3392" s="25"/>
      <c r="L3392" s="4"/>
      <c r="N3392" s="6"/>
      <c r="P3392" s="6"/>
      <c r="Q3392" s="5" t="str">
        <f ca="1">score</f>
        <v/>
      </c>
      <c r="R3392" s="58" t="str">
        <f ca="1">rescore</f>
        <v/>
      </c>
      <c r="S3392" s="4" t="str">
        <f ca="1">price</f>
        <v/>
      </c>
      <c r="U3392" s="4"/>
      <c r="V3392" s="4"/>
      <c r="W3392" s="293" t="str">
        <f ca="1">commission</f>
        <v/>
      </c>
      <c r="X3392" s="315"/>
    </row>
    <row r="3393" spans="1:24" x14ac:dyDescent="0.25">
      <c r="A3393" s="6" t="str">
        <f ca="1">no.</f>
        <v/>
      </c>
      <c r="E3393" s="4" t="str">
        <f ca="1">position</f>
        <v/>
      </c>
      <c r="I3393" s="318"/>
      <c r="J3393" s="25"/>
      <c r="L3393" s="4"/>
      <c r="N3393" s="6"/>
      <c r="P3393" s="6"/>
      <c r="Q3393" s="5" t="str">
        <f ca="1">score</f>
        <v/>
      </c>
      <c r="R3393" s="58" t="str">
        <f ca="1">rescore</f>
        <v/>
      </c>
      <c r="S3393" s="4" t="str">
        <f ca="1">price</f>
        <v/>
      </c>
      <c r="U3393" s="4"/>
      <c r="V3393" s="4"/>
      <c r="W3393" s="293" t="str">
        <f ca="1">commission</f>
        <v/>
      </c>
      <c r="X3393" s="315"/>
    </row>
    <row r="3394" spans="1:24" x14ac:dyDescent="0.25">
      <c r="A3394" s="6" t="str">
        <f ca="1">no.</f>
        <v/>
      </c>
      <c r="E3394" s="4" t="str">
        <f ca="1">position</f>
        <v/>
      </c>
      <c r="I3394" s="318"/>
      <c r="J3394" s="25"/>
      <c r="L3394" s="4"/>
      <c r="N3394" s="6"/>
      <c r="P3394" s="6"/>
      <c r="Q3394" s="5" t="str">
        <f ca="1">score</f>
        <v/>
      </c>
      <c r="R3394" s="58" t="str">
        <f ca="1">rescore</f>
        <v/>
      </c>
      <c r="S3394" s="4" t="str">
        <f ca="1">price</f>
        <v/>
      </c>
      <c r="U3394" s="4"/>
      <c r="V3394" s="4"/>
      <c r="W3394" s="293" t="str">
        <f ca="1">commission</f>
        <v/>
      </c>
      <c r="X3394" s="315"/>
    </row>
    <row r="3395" spans="1:24" x14ac:dyDescent="0.25">
      <c r="A3395" s="6" t="str">
        <f ca="1">no.</f>
        <v/>
      </c>
      <c r="E3395" s="4" t="str">
        <f ca="1">position</f>
        <v/>
      </c>
      <c r="I3395" s="318"/>
      <c r="J3395" s="25"/>
      <c r="L3395" s="4"/>
      <c r="N3395" s="6"/>
      <c r="P3395" s="6"/>
      <c r="Q3395" s="5" t="str">
        <f ca="1">score</f>
        <v/>
      </c>
      <c r="R3395" s="58" t="str">
        <f ca="1">rescore</f>
        <v/>
      </c>
      <c r="S3395" s="4" t="str">
        <f ca="1">price</f>
        <v/>
      </c>
      <c r="U3395" s="4"/>
      <c r="V3395" s="4"/>
      <c r="W3395" s="293" t="str">
        <f ca="1">commission</f>
        <v/>
      </c>
      <c r="X3395" s="315"/>
    </row>
    <row r="3396" spans="1:24" x14ac:dyDescent="0.25">
      <c r="A3396" s="6" t="str">
        <f ca="1">no.</f>
        <v/>
      </c>
      <c r="E3396" s="4" t="str">
        <f ca="1">position</f>
        <v/>
      </c>
      <c r="I3396" s="318"/>
      <c r="J3396" s="25"/>
      <c r="L3396" s="4"/>
      <c r="N3396" s="6"/>
      <c r="P3396" s="6"/>
      <c r="Q3396" s="5" t="str">
        <f ca="1">score</f>
        <v/>
      </c>
      <c r="R3396" s="58" t="str">
        <f ca="1">rescore</f>
        <v/>
      </c>
      <c r="S3396" s="4" t="str">
        <f ca="1">price</f>
        <v/>
      </c>
      <c r="U3396" s="4"/>
      <c r="V3396" s="4"/>
      <c r="W3396" s="293" t="str">
        <f ca="1">commission</f>
        <v/>
      </c>
      <c r="X3396" s="315"/>
    </row>
    <row r="3397" spans="1:24" x14ac:dyDescent="0.25">
      <c r="A3397" s="6" t="str">
        <f ca="1">no.</f>
        <v/>
      </c>
      <c r="E3397" s="4" t="str">
        <f ca="1">position</f>
        <v/>
      </c>
      <c r="I3397" s="318"/>
      <c r="J3397" s="25"/>
      <c r="L3397" s="4"/>
      <c r="N3397" s="6"/>
      <c r="P3397" s="6"/>
      <c r="Q3397" s="5" t="str">
        <f ca="1">score</f>
        <v/>
      </c>
      <c r="R3397" s="58" t="str">
        <f ca="1">rescore</f>
        <v/>
      </c>
      <c r="S3397" s="4" t="str">
        <f ca="1">price</f>
        <v/>
      </c>
      <c r="U3397" s="4"/>
      <c r="V3397" s="4"/>
      <c r="W3397" s="293" t="str">
        <f ca="1">commission</f>
        <v/>
      </c>
      <c r="X3397" s="315"/>
    </row>
    <row r="3398" spans="1:24" x14ac:dyDescent="0.25">
      <c r="A3398" s="6" t="str">
        <f ca="1">no.</f>
        <v/>
      </c>
      <c r="E3398" s="4" t="str">
        <f ca="1">position</f>
        <v/>
      </c>
      <c r="I3398" s="318"/>
      <c r="J3398" s="25"/>
      <c r="L3398" s="4"/>
      <c r="N3398" s="6"/>
      <c r="P3398" s="6"/>
      <c r="Q3398" s="5" t="str">
        <f ca="1">score</f>
        <v/>
      </c>
      <c r="R3398" s="58" t="str">
        <f ca="1">rescore</f>
        <v/>
      </c>
      <c r="S3398" s="4" t="str">
        <f ca="1">price</f>
        <v/>
      </c>
      <c r="U3398" s="4"/>
      <c r="V3398" s="4"/>
      <c r="W3398" s="293" t="str">
        <f ca="1">commission</f>
        <v/>
      </c>
      <c r="X3398" s="315"/>
    </row>
    <row r="3399" spans="1:24" x14ac:dyDescent="0.25">
      <c r="A3399" s="6" t="str">
        <f ca="1">no.</f>
        <v/>
      </c>
      <c r="E3399" s="4" t="str">
        <f ca="1">position</f>
        <v/>
      </c>
      <c r="I3399" s="318"/>
      <c r="J3399" s="25"/>
      <c r="L3399" s="4"/>
      <c r="N3399" s="6"/>
      <c r="P3399" s="6"/>
      <c r="Q3399" s="5" t="str">
        <f ca="1">score</f>
        <v/>
      </c>
      <c r="R3399" s="58" t="str">
        <f ca="1">rescore</f>
        <v/>
      </c>
      <c r="S3399" s="4" t="str">
        <f ca="1">price</f>
        <v/>
      </c>
      <c r="U3399" s="4"/>
      <c r="V3399" s="4"/>
      <c r="W3399" s="293" t="str">
        <f ca="1">commission</f>
        <v/>
      </c>
      <c r="X3399" s="315"/>
    </row>
    <row r="3400" spans="1:24" x14ac:dyDescent="0.25">
      <c r="A3400" s="6" t="str">
        <f ca="1">no.</f>
        <v/>
      </c>
      <c r="E3400" s="4" t="str">
        <f ca="1">position</f>
        <v/>
      </c>
      <c r="I3400" s="318"/>
      <c r="J3400" s="25"/>
      <c r="L3400" s="4"/>
      <c r="N3400" s="6"/>
      <c r="P3400" s="6"/>
      <c r="Q3400" s="5" t="str">
        <f ca="1">score</f>
        <v/>
      </c>
      <c r="R3400" s="58" t="str">
        <f ca="1">rescore</f>
        <v/>
      </c>
      <c r="S3400" s="4" t="str">
        <f ca="1">price</f>
        <v/>
      </c>
      <c r="U3400" s="4"/>
      <c r="V3400" s="4"/>
      <c r="W3400" s="293" t="str">
        <f ca="1">commission</f>
        <v/>
      </c>
      <c r="X3400" s="315"/>
    </row>
    <row r="3401" spans="1:24" x14ac:dyDescent="0.25">
      <c r="A3401" s="6" t="str">
        <f ca="1">no.</f>
        <v/>
      </c>
      <c r="E3401" s="4" t="str">
        <f ca="1">position</f>
        <v/>
      </c>
      <c r="I3401" s="318"/>
      <c r="J3401" s="25"/>
      <c r="L3401" s="4"/>
      <c r="N3401" s="6"/>
      <c r="P3401" s="6"/>
      <c r="Q3401" s="5" t="str">
        <f ca="1">score</f>
        <v/>
      </c>
      <c r="R3401" s="58" t="str">
        <f ca="1">rescore</f>
        <v/>
      </c>
      <c r="S3401" s="4" t="str">
        <f ca="1">price</f>
        <v/>
      </c>
      <c r="U3401" s="4"/>
      <c r="V3401" s="4"/>
      <c r="W3401" s="293" t="str">
        <f ca="1">commission</f>
        <v/>
      </c>
      <c r="X3401" s="315"/>
    </row>
    <row r="3402" spans="1:24" x14ac:dyDescent="0.25">
      <c r="A3402" s="6" t="str">
        <f ca="1">no.</f>
        <v/>
      </c>
      <c r="E3402" s="4" t="str">
        <f ca="1">position</f>
        <v/>
      </c>
      <c r="I3402" s="318"/>
      <c r="J3402" s="25"/>
      <c r="L3402" s="4"/>
      <c r="N3402" s="6"/>
      <c r="P3402" s="6"/>
      <c r="Q3402" s="5" t="str">
        <f ca="1">score</f>
        <v/>
      </c>
      <c r="R3402" s="58" t="str">
        <f ca="1">rescore</f>
        <v/>
      </c>
      <c r="S3402" s="4" t="str">
        <f ca="1">price</f>
        <v/>
      </c>
      <c r="U3402" s="4"/>
      <c r="V3402" s="4"/>
      <c r="W3402" s="293" t="str">
        <f ca="1">commission</f>
        <v/>
      </c>
      <c r="X3402" s="315"/>
    </row>
    <row r="3403" spans="1:24" x14ac:dyDescent="0.25">
      <c r="A3403" s="6" t="str">
        <f ca="1">no.</f>
        <v/>
      </c>
      <c r="E3403" s="4" t="str">
        <f ca="1">position</f>
        <v/>
      </c>
      <c r="I3403" s="318"/>
      <c r="J3403" s="25"/>
      <c r="L3403" s="4"/>
      <c r="N3403" s="6"/>
      <c r="P3403" s="6"/>
      <c r="Q3403" s="5" t="str">
        <f ca="1">score</f>
        <v/>
      </c>
      <c r="R3403" s="58" t="str">
        <f ca="1">rescore</f>
        <v/>
      </c>
      <c r="S3403" s="4" t="str">
        <f ca="1">price</f>
        <v/>
      </c>
      <c r="U3403" s="4"/>
      <c r="V3403" s="4"/>
      <c r="W3403" s="293" t="str">
        <f ca="1">commission</f>
        <v/>
      </c>
      <c r="X3403" s="315"/>
    </row>
    <row r="3404" spans="1:24" x14ac:dyDescent="0.25">
      <c r="A3404" s="6" t="str">
        <f ca="1">no.</f>
        <v/>
      </c>
      <c r="E3404" s="4" t="str">
        <f ca="1">position</f>
        <v/>
      </c>
      <c r="I3404" s="318"/>
      <c r="J3404" s="25"/>
      <c r="L3404" s="4"/>
      <c r="N3404" s="6"/>
      <c r="P3404" s="6"/>
      <c r="Q3404" s="5" t="str">
        <f ca="1">score</f>
        <v/>
      </c>
      <c r="R3404" s="58" t="str">
        <f ca="1">rescore</f>
        <v/>
      </c>
      <c r="S3404" s="4" t="str">
        <f ca="1">price</f>
        <v/>
      </c>
      <c r="U3404" s="4"/>
      <c r="V3404" s="4"/>
      <c r="W3404" s="293" t="str">
        <f ca="1">commission</f>
        <v/>
      </c>
      <c r="X3404" s="315"/>
    </row>
    <row r="3405" spans="1:24" x14ac:dyDescent="0.25">
      <c r="A3405" s="6" t="str">
        <f ca="1">no.</f>
        <v/>
      </c>
      <c r="E3405" s="4" t="str">
        <f ca="1">position</f>
        <v/>
      </c>
      <c r="I3405" s="318"/>
      <c r="J3405" s="25"/>
      <c r="L3405" s="4"/>
      <c r="N3405" s="6"/>
      <c r="P3405" s="6"/>
      <c r="Q3405" s="5" t="str">
        <f ca="1">score</f>
        <v/>
      </c>
      <c r="R3405" s="58" t="str">
        <f ca="1">rescore</f>
        <v/>
      </c>
      <c r="S3405" s="4" t="str">
        <f ca="1">price</f>
        <v/>
      </c>
      <c r="U3405" s="4"/>
      <c r="V3405" s="4"/>
      <c r="W3405" s="293" t="str">
        <f ca="1">commission</f>
        <v/>
      </c>
      <c r="X3405" s="315"/>
    </row>
    <row r="3406" spans="1:24" x14ac:dyDescent="0.25">
      <c r="A3406" s="6" t="str">
        <f ca="1">no.</f>
        <v/>
      </c>
      <c r="E3406" s="4" t="str">
        <f ca="1">position</f>
        <v/>
      </c>
      <c r="I3406" s="318"/>
      <c r="J3406" s="25"/>
      <c r="L3406" s="4"/>
      <c r="N3406" s="6"/>
      <c r="P3406" s="6"/>
      <c r="Q3406" s="5" t="str">
        <f ca="1">score</f>
        <v/>
      </c>
      <c r="R3406" s="58" t="str">
        <f ca="1">rescore</f>
        <v/>
      </c>
      <c r="S3406" s="4" t="str">
        <f ca="1">price</f>
        <v/>
      </c>
      <c r="U3406" s="4"/>
      <c r="V3406" s="4"/>
      <c r="W3406" s="293" t="str">
        <f ca="1">commission</f>
        <v/>
      </c>
      <c r="X3406" s="315"/>
    </row>
    <row r="3407" spans="1:24" x14ac:dyDescent="0.25">
      <c r="A3407" s="6" t="str">
        <f ca="1">no.</f>
        <v/>
      </c>
      <c r="E3407" s="4" t="str">
        <f ca="1">position</f>
        <v/>
      </c>
      <c r="I3407" s="318"/>
      <c r="J3407" s="25"/>
      <c r="L3407" s="4"/>
      <c r="N3407" s="6"/>
      <c r="P3407" s="6"/>
      <c r="Q3407" s="5" t="str">
        <f ca="1">score</f>
        <v/>
      </c>
      <c r="R3407" s="58" t="str">
        <f ca="1">rescore</f>
        <v/>
      </c>
      <c r="S3407" s="4" t="str">
        <f ca="1">price</f>
        <v/>
      </c>
      <c r="U3407" s="4"/>
      <c r="V3407" s="4"/>
      <c r="W3407" s="293" t="str">
        <f ca="1">commission</f>
        <v/>
      </c>
      <c r="X3407" s="315"/>
    </row>
    <row r="3408" spans="1:24" x14ac:dyDescent="0.25">
      <c r="A3408" s="6" t="str">
        <f ca="1">no.</f>
        <v/>
      </c>
      <c r="E3408" s="4" t="str">
        <f ca="1">position</f>
        <v/>
      </c>
      <c r="I3408" s="318"/>
      <c r="J3408" s="25"/>
      <c r="L3408" s="4"/>
      <c r="N3408" s="6"/>
      <c r="P3408" s="6"/>
      <c r="Q3408" s="5" t="str">
        <f ca="1">score</f>
        <v/>
      </c>
      <c r="R3408" s="58" t="str">
        <f ca="1">rescore</f>
        <v/>
      </c>
      <c r="S3408" s="4" t="str">
        <f ca="1">price</f>
        <v/>
      </c>
      <c r="U3408" s="4"/>
      <c r="V3408" s="4"/>
      <c r="W3408" s="293" t="str">
        <f ca="1">commission</f>
        <v/>
      </c>
      <c r="X3408" s="315"/>
    </row>
    <row r="3409" spans="1:24" x14ac:dyDescent="0.25">
      <c r="A3409" s="6" t="str">
        <f ca="1">no.</f>
        <v/>
      </c>
      <c r="E3409" s="4" t="str">
        <f ca="1">position</f>
        <v/>
      </c>
      <c r="I3409" s="318"/>
      <c r="J3409" s="25"/>
      <c r="L3409" s="4"/>
      <c r="N3409" s="6"/>
      <c r="P3409" s="6"/>
      <c r="Q3409" s="5" t="str">
        <f ca="1">score</f>
        <v/>
      </c>
      <c r="R3409" s="58" t="str">
        <f ca="1">rescore</f>
        <v/>
      </c>
      <c r="S3409" s="4" t="str">
        <f ca="1">price</f>
        <v/>
      </c>
      <c r="U3409" s="4"/>
      <c r="V3409" s="4"/>
      <c r="W3409" s="293" t="str">
        <f ca="1">commission</f>
        <v/>
      </c>
      <c r="X3409" s="315"/>
    </row>
    <row r="3410" spans="1:24" x14ac:dyDescent="0.25">
      <c r="A3410" s="6" t="str">
        <f ca="1">no.</f>
        <v/>
      </c>
      <c r="E3410" s="4" t="str">
        <f ca="1">position</f>
        <v/>
      </c>
      <c r="I3410" s="318"/>
      <c r="J3410" s="25"/>
      <c r="L3410" s="4"/>
      <c r="N3410" s="6"/>
      <c r="P3410" s="6"/>
      <c r="Q3410" s="5" t="str">
        <f ca="1">score</f>
        <v/>
      </c>
      <c r="R3410" s="58" t="str">
        <f ca="1">rescore</f>
        <v/>
      </c>
      <c r="S3410" s="4" t="str">
        <f ca="1">price</f>
        <v/>
      </c>
      <c r="U3410" s="4"/>
      <c r="V3410" s="4"/>
      <c r="W3410" s="293" t="str">
        <f ca="1">commission</f>
        <v/>
      </c>
      <c r="X3410" s="315"/>
    </row>
    <row r="3411" spans="1:24" x14ac:dyDescent="0.25">
      <c r="A3411" s="6" t="str">
        <f ca="1">no.</f>
        <v/>
      </c>
      <c r="E3411" s="4" t="str">
        <f ca="1">position</f>
        <v/>
      </c>
      <c r="I3411" s="318"/>
      <c r="J3411" s="25"/>
      <c r="L3411" s="4"/>
      <c r="N3411" s="6"/>
      <c r="P3411" s="6"/>
      <c r="Q3411" s="5" t="str">
        <f ca="1">score</f>
        <v/>
      </c>
      <c r="R3411" s="58" t="str">
        <f ca="1">rescore</f>
        <v/>
      </c>
      <c r="S3411" s="4" t="str">
        <f ca="1">price</f>
        <v/>
      </c>
      <c r="U3411" s="4"/>
      <c r="V3411" s="4"/>
      <c r="W3411" s="293" t="str">
        <f ca="1">commission</f>
        <v/>
      </c>
      <c r="X3411" s="315"/>
    </row>
    <row r="3412" spans="1:24" x14ac:dyDescent="0.25">
      <c r="A3412" s="6" t="str">
        <f ca="1">no.</f>
        <v/>
      </c>
      <c r="E3412" s="4" t="str">
        <f ca="1">position</f>
        <v/>
      </c>
      <c r="I3412" s="318"/>
      <c r="J3412" s="25"/>
      <c r="L3412" s="4"/>
      <c r="N3412" s="6"/>
      <c r="P3412" s="6"/>
      <c r="Q3412" s="5" t="str">
        <f ca="1">score</f>
        <v/>
      </c>
      <c r="R3412" s="58" t="str">
        <f ca="1">rescore</f>
        <v/>
      </c>
      <c r="S3412" s="4" t="str">
        <f ca="1">price</f>
        <v/>
      </c>
      <c r="U3412" s="4"/>
      <c r="V3412" s="4"/>
      <c r="W3412" s="293" t="str">
        <f ca="1">commission</f>
        <v/>
      </c>
      <c r="X3412" s="315"/>
    </row>
    <row r="3413" spans="1:24" x14ac:dyDescent="0.25">
      <c r="A3413" s="6" t="str">
        <f ca="1">no.</f>
        <v/>
      </c>
      <c r="E3413" s="4" t="str">
        <f ca="1">position</f>
        <v/>
      </c>
      <c r="I3413" s="318"/>
      <c r="J3413" s="25"/>
      <c r="L3413" s="4"/>
      <c r="N3413" s="6"/>
      <c r="P3413" s="6"/>
      <c r="Q3413" s="5" t="str">
        <f ca="1">score</f>
        <v/>
      </c>
      <c r="R3413" s="58" t="str">
        <f ca="1">rescore</f>
        <v/>
      </c>
      <c r="S3413" s="4" t="str">
        <f ca="1">price</f>
        <v/>
      </c>
      <c r="U3413" s="4"/>
      <c r="V3413" s="4"/>
      <c r="W3413" s="293" t="str">
        <f ca="1">commission</f>
        <v/>
      </c>
      <c r="X3413" s="315"/>
    </row>
    <row r="3414" spans="1:24" x14ac:dyDescent="0.25">
      <c r="A3414" s="6" t="str">
        <f ca="1">no.</f>
        <v/>
      </c>
      <c r="E3414" s="4" t="str">
        <f ca="1">position</f>
        <v/>
      </c>
      <c r="I3414" s="318"/>
      <c r="J3414" s="25"/>
      <c r="L3414" s="4"/>
      <c r="N3414" s="6"/>
      <c r="P3414" s="6"/>
      <c r="Q3414" s="5" t="str">
        <f ca="1">score</f>
        <v/>
      </c>
      <c r="R3414" s="58" t="str">
        <f ca="1">rescore</f>
        <v/>
      </c>
      <c r="S3414" s="4" t="str">
        <f ca="1">price</f>
        <v/>
      </c>
      <c r="U3414" s="4"/>
      <c r="V3414" s="4"/>
      <c r="W3414" s="293" t="str">
        <f ca="1">commission</f>
        <v/>
      </c>
      <c r="X3414" s="315"/>
    </row>
    <row r="3415" spans="1:24" x14ac:dyDescent="0.25">
      <c r="A3415" s="6" t="str">
        <f ca="1">no.</f>
        <v/>
      </c>
      <c r="E3415" s="4" t="str">
        <f ca="1">position</f>
        <v/>
      </c>
      <c r="I3415" s="318"/>
      <c r="J3415" s="25"/>
      <c r="L3415" s="4"/>
      <c r="N3415" s="6"/>
      <c r="P3415" s="6"/>
      <c r="Q3415" s="5" t="str">
        <f ca="1">score</f>
        <v/>
      </c>
      <c r="R3415" s="58" t="str">
        <f ca="1">rescore</f>
        <v/>
      </c>
      <c r="S3415" s="4" t="str">
        <f ca="1">price</f>
        <v/>
      </c>
      <c r="U3415" s="4"/>
      <c r="V3415" s="4"/>
      <c r="W3415" s="293" t="str">
        <f ca="1">commission</f>
        <v/>
      </c>
      <c r="X3415" s="315"/>
    </row>
    <row r="3416" spans="1:24" x14ac:dyDescent="0.25">
      <c r="A3416" s="6" t="str">
        <f ca="1">no.</f>
        <v/>
      </c>
      <c r="E3416" s="4" t="str">
        <f ca="1">position</f>
        <v/>
      </c>
      <c r="I3416" s="318"/>
      <c r="J3416" s="25"/>
      <c r="L3416" s="4"/>
      <c r="N3416" s="6"/>
      <c r="P3416" s="6"/>
      <c r="Q3416" s="5" t="str">
        <f ca="1">score</f>
        <v/>
      </c>
      <c r="R3416" s="58" t="str">
        <f ca="1">rescore</f>
        <v/>
      </c>
      <c r="S3416" s="4" t="str">
        <f ca="1">price</f>
        <v/>
      </c>
      <c r="U3416" s="4"/>
      <c r="V3416" s="4"/>
      <c r="W3416" s="293" t="str">
        <f ca="1">commission</f>
        <v/>
      </c>
      <c r="X3416" s="315"/>
    </row>
    <row r="3417" spans="1:24" x14ac:dyDescent="0.25">
      <c r="A3417" s="6" t="str">
        <f ca="1">no.</f>
        <v/>
      </c>
      <c r="E3417" s="4" t="str">
        <f ca="1">position</f>
        <v/>
      </c>
      <c r="I3417" s="318"/>
      <c r="J3417" s="25"/>
      <c r="L3417" s="4"/>
      <c r="N3417" s="6"/>
      <c r="P3417" s="6"/>
      <c r="Q3417" s="5" t="str">
        <f ca="1">score</f>
        <v/>
      </c>
      <c r="R3417" s="58" t="str">
        <f ca="1">rescore</f>
        <v/>
      </c>
      <c r="S3417" s="4" t="str">
        <f ca="1">price</f>
        <v/>
      </c>
      <c r="U3417" s="4"/>
      <c r="V3417" s="4"/>
      <c r="W3417" s="293" t="str">
        <f ca="1">commission</f>
        <v/>
      </c>
      <c r="X3417" s="315"/>
    </row>
    <row r="3418" spans="1:24" x14ac:dyDescent="0.25">
      <c r="A3418" s="6" t="str">
        <f ca="1">no.</f>
        <v/>
      </c>
      <c r="E3418" s="4" t="str">
        <f ca="1">position</f>
        <v/>
      </c>
      <c r="I3418" s="318"/>
      <c r="J3418" s="25"/>
      <c r="L3418" s="4"/>
      <c r="N3418" s="6"/>
      <c r="P3418" s="6"/>
      <c r="Q3418" s="5" t="str">
        <f ca="1">score</f>
        <v/>
      </c>
      <c r="R3418" s="58" t="str">
        <f ca="1">rescore</f>
        <v/>
      </c>
      <c r="S3418" s="4" t="str">
        <f ca="1">price</f>
        <v/>
      </c>
      <c r="U3418" s="4"/>
      <c r="V3418" s="4"/>
      <c r="W3418" s="293" t="str">
        <f ca="1">commission</f>
        <v/>
      </c>
      <c r="X3418" s="315"/>
    </row>
    <row r="3419" spans="1:24" x14ac:dyDescent="0.25">
      <c r="A3419" s="6" t="str">
        <f ca="1">no.</f>
        <v/>
      </c>
      <c r="E3419" s="4" t="str">
        <f ca="1">position</f>
        <v/>
      </c>
      <c r="I3419" s="318"/>
      <c r="J3419" s="25"/>
      <c r="L3419" s="4"/>
      <c r="N3419" s="6"/>
      <c r="P3419" s="6"/>
      <c r="Q3419" s="5" t="str">
        <f ca="1">score</f>
        <v/>
      </c>
      <c r="R3419" s="58" t="str">
        <f ca="1">rescore</f>
        <v/>
      </c>
      <c r="S3419" s="4" t="str">
        <f ca="1">price</f>
        <v/>
      </c>
      <c r="U3419" s="4"/>
      <c r="V3419" s="4"/>
      <c r="W3419" s="293" t="str">
        <f ca="1">commission</f>
        <v/>
      </c>
      <c r="X3419" s="315"/>
    </row>
    <row r="3420" spans="1:24" x14ac:dyDescent="0.25">
      <c r="A3420" s="6" t="str">
        <f ca="1">no.</f>
        <v/>
      </c>
      <c r="E3420" s="4" t="str">
        <f ca="1">position</f>
        <v/>
      </c>
      <c r="I3420" s="318"/>
      <c r="J3420" s="25"/>
      <c r="L3420" s="4"/>
      <c r="N3420" s="6"/>
      <c r="P3420" s="6"/>
      <c r="Q3420" s="5" t="str">
        <f ca="1">score</f>
        <v/>
      </c>
      <c r="R3420" s="58" t="str">
        <f ca="1">rescore</f>
        <v/>
      </c>
      <c r="S3420" s="4" t="str">
        <f ca="1">price</f>
        <v/>
      </c>
      <c r="U3420" s="4"/>
      <c r="V3420" s="4"/>
      <c r="W3420" s="293" t="str">
        <f ca="1">commission</f>
        <v/>
      </c>
      <c r="X3420" s="315"/>
    </row>
    <row r="3421" spans="1:24" x14ac:dyDescent="0.25">
      <c r="A3421" s="6" t="str">
        <f ca="1">no.</f>
        <v/>
      </c>
      <c r="E3421" s="4" t="str">
        <f ca="1">position</f>
        <v/>
      </c>
      <c r="I3421" s="318"/>
      <c r="J3421" s="25"/>
      <c r="L3421" s="4"/>
      <c r="N3421" s="6"/>
      <c r="P3421" s="6"/>
      <c r="Q3421" s="5" t="str">
        <f ca="1">score</f>
        <v/>
      </c>
      <c r="R3421" s="58" t="str">
        <f ca="1">rescore</f>
        <v/>
      </c>
      <c r="S3421" s="4" t="str">
        <f ca="1">price</f>
        <v/>
      </c>
      <c r="U3421" s="4"/>
      <c r="V3421" s="4"/>
      <c r="W3421" s="293" t="str">
        <f ca="1">commission</f>
        <v/>
      </c>
      <c r="X3421" s="315"/>
    </row>
    <row r="3422" spans="1:24" x14ac:dyDescent="0.25">
      <c r="A3422" s="6" t="str">
        <f ca="1">no.</f>
        <v/>
      </c>
      <c r="E3422" s="4" t="str">
        <f ca="1">position</f>
        <v/>
      </c>
      <c r="I3422" s="318"/>
      <c r="J3422" s="25"/>
      <c r="L3422" s="4"/>
      <c r="N3422" s="6"/>
      <c r="P3422" s="6"/>
      <c r="Q3422" s="5" t="str">
        <f ca="1">score</f>
        <v/>
      </c>
      <c r="R3422" s="58" t="str">
        <f ca="1">rescore</f>
        <v/>
      </c>
      <c r="S3422" s="4" t="str">
        <f ca="1">price</f>
        <v/>
      </c>
      <c r="U3422" s="4"/>
      <c r="V3422" s="4"/>
      <c r="W3422" s="293" t="str">
        <f ca="1">commission</f>
        <v/>
      </c>
      <c r="X3422" s="315"/>
    </row>
    <row r="3423" spans="1:24" x14ac:dyDescent="0.25">
      <c r="A3423" s="6" t="str">
        <f ca="1">no.</f>
        <v/>
      </c>
      <c r="E3423" s="4" t="str">
        <f ca="1">position</f>
        <v/>
      </c>
      <c r="I3423" s="318"/>
      <c r="J3423" s="25"/>
      <c r="L3423" s="4"/>
      <c r="N3423" s="6"/>
      <c r="P3423" s="6"/>
      <c r="Q3423" s="5" t="str">
        <f ca="1">score</f>
        <v/>
      </c>
      <c r="R3423" s="58" t="str">
        <f ca="1">rescore</f>
        <v/>
      </c>
      <c r="S3423" s="4" t="str">
        <f ca="1">price</f>
        <v/>
      </c>
      <c r="U3423" s="4"/>
      <c r="V3423" s="4"/>
      <c r="W3423" s="293" t="str">
        <f ca="1">commission</f>
        <v/>
      </c>
      <c r="X3423" s="315"/>
    </row>
    <row r="3424" spans="1:24" x14ac:dyDescent="0.25">
      <c r="A3424" s="6" t="str">
        <f ca="1">no.</f>
        <v/>
      </c>
      <c r="E3424" s="4" t="str">
        <f ca="1">position</f>
        <v/>
      </c>
      <c r="I3424" s="318"/>
      <c r="J3424" s="25"/>
      <c r="L3424" s="4"/>
      <c r="N3424" s="6"/>
      <c r="P3424" s="6"/>
      <c r="Q3424" s="5" t="str">
        <f ca="1">score</f>
        <v/>
      </c>
      <c r="R3424" s="58" t="str">
        <f ca="1">rescore</f>
        <v/>
      </c>
      <c r="S3424" s="4" t="str">
        <f ca="1">price</f>
        <v/>
      </c>
      <c r="U3424" s="4"/>
      <c r="V3424" s="4"/>
      <c r="W3424" s="293" t="str">
        <f ca="1">commission</f>
        <v/>
      </c>
      <c r="X3424" s="315"/>
    </row>
    <row r="3425" spans="1:24" x14ac:dyDescent="0.25">
      <c r="A3425" s="6" t="str">
        <f ca="1">no.</f>
        <v/>
      </c>
      <c r="E3425" s="4" t="str">
        <f ca="1">position</f>
        <v/>
      </c>
      <c r="I3425" s="318"/>
      <c r="J3425" s="25"/>
      <c r="L3425" s="4"/>
      <c r="N3425" s="6"/>
      <c r="P3425" s="6"/>
      <c r="Q3425" s="5" t="str">
        <f ca="1">score</f>
        <v/>
      </c>
      <c r="R3425" s="58" t="str">
        <f ca="1">rescore</f>
        <v/>
      </c>
      <c r="S3425" s="4" t="str">
        <f ca="1">price</f>
        <v/>
      </c>
      <c r="U3425" s="4"/>
      <c r="V3425" s="4"/>
      <c r="W3425" s="293" t="str">
        <f ca="1">commission</f>
        <v/>
      </c>
      <c r="X3425" s="315"/>
    </row>
    <row r="3426" spans="1:24" x14ac:dyDescent="0.25">
      <c r="A3426" s="6" t="str">
        <f ca="1">no.</f>
        <v/>
      </c>
      <c r="E3426" s="4" t="str">
        <f ca="1">position</f>
        <v/>
      </c>
      <c r="I3426" s="318"/>
      <c r="J3426" s="25"/>
      <c r="L3426" s="4"/>
      <c r="N3426" s="6"/>
      <c r="P3426" s="6"/>
      <c r="Q3426" s="5" t="str">
        <f ca="1">score</f>
        <v/>
      </c>
      <c r="R3426" s="58" t="str">
        <f ca="1">rescore</f>
        <v/>
      </c>
      <c r="S3426" s="4" t="str">
        <f ca="1">price</f>
        <v/>
      </c>
      <c r="U3426" s="4"/>
      <c r="V3426" s="4"/>
      <c r="W3426" s="293" t="str">
        <f ca="1">commission</f>
        <v/>
      </c>
      <c r="X3426" s="315"/>
    </row>
    <row r="3427" spans="1:24" x14ac:dyDescent="0.25">
      <c r="A3427" s="6" t="str">
        <f ca="1">no.</f>
        <v/>
      </c>
      <c r="E3427" s="4" t="str">
        <f ca="1">position</f>
        <v/>
      </c>
      <c r="I3427" s="318"/>
      <c r="J3427" s="25"/>
      <c r="L3427" s="4"/>
      <c r="N3427" s="6"/>
      <c r="P3427" s="6"/>
      <c r="Q3427" s="5" t="str">
        <f ca="1">score</f>
        <v/>
      </c>
      <c r="R3427" s="58" t="str">
        <f ca="1">rescore</f>
        <v/>
      </c>
      <c r="S3427" s="4" t="str">
        <f ca="1">price</f>
        <v/>
      </c>
      <c r="U3427" s="4"/>
      <c r="V3427" s="4"/>
      <c r="W3427" s="293" t="str">
        <f ca="1">commission</f>
        <v/>
      </c>
      <c r="X3427" s="315"/>
    </row>
    <row r="3428" spans="1:24" x14ac:dyDescent="0.25">
      <c r="A3428" s="6" t="str">
        <f ca="1">no.</f>
        <v/>
      </c>
      <c r="E3428" s="4" t="str">
        <f ca="1">position</f>
        <v/>
      </c>
      <c r="I3428" s="318"/>
      <c r="J3428" s="25"/>
      <c r="L3428" s="4"/>
      <c r="N3428" s="6"/>
      <c r="P3428" s="6"/>
      <c r="Q3428" s="5" t="str">
        <f ca="1">score</f>
        <v/>
      </c>
      <c r="R3428" s="58" t="str">
        <f ca="1">rescore</f>
        <v/>
      </c>
      <c r="S3428" s="4" t="str">
        <f ca="1">price</f>
        <v/>
      </c>
      <c r="U3428" s="4"/>
      <c r="V3428" s="4"/>
      <c r="W3428" s="293" t="str">
        <f ca="1">commission</f>
        <v/>
      </c>
      <c r="X3428" s="315"/>
    </row>
    <row r="3429" spans="1:24" x14ac:dyDescent="0.25">
      <c r="A3429" s="6" t="str">
        <f ca="1">no.</f>
        <v/>
      </c>
      <c r="E3429" s="4" t="str">
        <f ca="1">position</f>
        <v/>
      </c>
      <c r="I3429" s="318"/>
      <c r="J3429" s="25"/>
      <c r="L3429" s="4"/>
      <c r="N3429" s="6"/>
      <c r="P3429" s="6"/>
      <c r="Q3429" s="5" t="str">
        <f ca="1">score</f>
        <v/>
      </c>
      <c r="R3429" s="58" t="str">
        <f ca="1">rescore</f>
        <v/>
      </c>
      <c r="S3429" s="4" t="str">
        <f ca="1">price</f>
        <v/>
      </c>
      <c r="U3429" s="4"/>
      <c r="V3429" s="4"/>
      <c r="W3429" s="293" t="str">
        <f ca="1">commission</f>
        <v/>
      </c>
      <c r="X3429" s="315"/>
    </row>
    <row r="3430" spans="1:24" x14ac:dyDescent="0.25">
      <c r="A3430" s="6" t="str">
        <f ca="1">no.</f>
        <v/>
      </c>
      <c r="E3430" s="4" t="str">
        <f ca="1">position</f>
        <v/>
      </c>
      <c r="I3430" s="318"/>
      <c r="J3430" s="25"/>
      <c r="L3430" s="4"/>
      <c r="N3430" s="6"/>
      <c r="P3430" s="6"/>
      <c r="Q3430" s="5" t="str">
        <f ca="1">score</f>
        <v/>
      </c>
      <c r="R3430" s="58" t="str">
        <f ca="1">rescore</f>
        <v/>
      </c>
      <c r="S3430" s="4" t="str">
        <f ca="1">price</f>
        <v/>
      </c>
      <c r="U3430" s="4"/>
      <c r="V3430" s="4"/>
      <c r="W3430" s="293" t="str">
        <f ca="1">commission</f>
        <v/>
      </c>
      <c r="X3430" s="315"/>
    </row>
    <row r="3431" spans="1:24" x14ac:dyDescent="0.25">
      <c r="A3431" s="6" t="str">
        <f ca="1">no.</f>
        <v/>
      </c>
      <c r="E3431" s="4" t="str">
        <f ca="1">position</f>
        <v/>
      </c>
      <c r="I3431" s="318"/>
      <c r="J3431" s="25"/>
      <c r="L3431" s="4"/>
      <c r="N3431" s="6"/>
      <c r="P3431" s="6"/>
      <c r="Q3431" s="5" t="str">
        <f ca="1">score</f>
        <v/>
      </c>
      <c r="R3431" s="58" t="str">
        <f ca="1">rescore</f>
        <v/>
      </c>
      <c r="S3431" s="4" t="str">
        <f ca="1">price</f>
        <v/>
      </c>
      <c r="U3431" s="4"/>
      <c r="V3431" s="4"/>
      <c r="W3431" s="293" t="str">
        <f ca="1">commission</f>
        <v/>
      </c>
      <c r="X3431" s="315"/>
    </row>
    <row r="3432" spans="1:24" x14ac:dyDescent="0.25">
      <c r="A3432" s="6" t="str">
        <f ca="1">no.</f>
        <v/>
      </c>
      <c r="E3432" s="4" t="str">
        <f ca="1">position</f>
        <v/>
      </c>
      <c r="I3432" s="318"/>
      <c r="J3432" s="25"/>
      <c r="L3432" s="4"/>
      <c r="N3432" s="6"/>
      <c r="P3432" s="6"/>
      <c r="Q3432" s="5" t="str">
        <f ca="1">score</f>
        <v/>
      </c>
      <c r="R3432" s="58" t="str">
        <f ca="1">rescore</f>
        <v/>
      </c>
      <c r="S3432" s="4" t="str">
        <f ca="1">price</f>
        <v/>
      </c>
      <c r="U3432" s="4"/>
      <c r="V3432" s="4"/>
      <c r="W3432" s="293" t="str">
        <f ca="1">commission</f>
        <v/>
      </c>
      <c r="X3432" s="315"/>
    </row>
    <row r="3433" spans="1:24" x14ac:dyDescent="0.25">
      <c r="A3433" s="6" t="str">
        <f ca="1">no.</f>
        <v/>
      </c>
      <c r="E3433" s="4" t="str">
        <f ca="1">position</f>
        <v/>
      </c>
      <c r="I3433" s="318"/>
      <c r="J3433" s="25"/>
      <c r="L3433" s="4"/>
      <c r="N3433" s="6"/>
      <c r="P3433" s="6"/>
      <c r="Q3433" s="5" t="str">
        <f ca="1">score</f>
        <v/>
      </c>
      <c r="R3433" s="58" t="str">
        <f ca="1">rescore</f>
        <v/>
      </c>
      <c r="S3433" s="4" t="str">
        <f ca="1">price</f>
        <v/>
      </c>
      <c r="U3433" s="4"/>
      <c r="V3433" s="4"/>
      <c r="W3433" s="293" t="str">
        <f ca="1">commission</f>
        <v/>
      </c>
      <c r="X3433" s="315"/>
    </row>
    <row r="3434" spans="1:24" x14ac:dyDescent="0.25">
      <c r="A3434" s="6" t="str">
        <f ca="1">no.</f>
        <v/>
      </c>
      <c r="E3434" s="4" t="str">
        <f ca="1">position</f>
        <v/>
      </c>
      <c r="I3434" s="318"/>
      <c r="J3434" s="25"/>
      <c r="L3434" s="4"/>
      <c r="N3434" s="6"/>
      <c r="P3434" s="6"/>
      <c r="Q3434" s="5" t="str">
        <f ca="1">score</f>
        <v/>
      </c>
      <c r="R3434" s="58" t="str">
        <f ca="1">rescore</f>
        <v/>
      </c>
      <c r="S3434" s="4" t="str">
        <f ca="1">price</f>
        <v/>
      </c>
      <c r="U3434" s="4"/>
      <c r="V3434" s="4"/>
      <c r="W3434" s="293" t="str">
        <f ca="1">commission</f>
        <v/>
      </c>
      <c r="X3434" s="315"/>
    </row>
    <row r="3435" spans="1:24" x14ac:dyDescent="0.25">
      <c r="A3435" s="6" t="str">
        <f ca="1">no.</f>
        <v/>
      </c>
      <c r="E3435" s="4" t="str">
        <f ca="1">position</f>
        <v/>
      </c>
      <c r="I3435" s="318"/>
      <c r="J3435" s="25"/>
      <c r="L3435" s="4"/>
      <c r="N3435" s="6"/>
      <c r="P3435" s="6"/>
      <c r="Q3435" s="5" t="str">
        <f ca="1">score</f>
        <v/>
      </c>
      <c r="R3435" s="58" t="str">
        <f ca="1">rescore</f>
        <v/>
      </c>
      <c r="S3435" s="4" t="str">
        <f ca="1">price</f>
        <v/>
      </c>
      <c r="U3435" s="4"/>
      <c r="V3435" s="4"/>
      <c r="W3435" s="293" t="str">
        <f ca="1">commission</f>
        <v/>
      </c>
      <c r="X3435" s="315"/>
    </row>
    <row r="3436" spans="1:24" x14ac:dyDescent="0.25">
      <c r="A3436" s="6" t="str">
        <f ca="1">no.</f>
        <v/>
      </c>
      <c r="E3436" s="4" t="str">
        <f ca="1">position</f>
        <v/>
      </c>
      <c r="I3436" s="318"/>
      <c r="J3436" s="25"/>
      <c r="L3436" s="4"/>
      <c r="N3436" s="6"/>
      <c r="P3436" s="6"/>
      <c r="Q3436" s="5" t="str">
        <f ca="1">score</f>
        <v/>
      </c>
      <c r="R3436" s="58" t="str">
        <f ca="1">rescore</f>
        <v/>
      </c>
      <c r="S3436" s="4" t="str">
        <f ca="1">price</f>
        <v/>
      </c>
      <c r="U3436" s="4"/>
      <c r="V3436" s="4"/>
      <c r="W3436" s="293" t="str">
        <f ca="1">commission</f>
        <v/>
      </c>
      <c r="X3436" s="315"/>
    </row>
    <row r="3437" spans="1:24" x14ac:dyDescent="0.25">
      <c r="A3437" s="6" t="str">
        <f ca="1">no.</f>
        <v/>
      </c>
      <c r="E3437" s="4" t="str">
        <f ca="1">position</f>
        <v/>
      </c>
      <c r="I3437" s="318"/>
      <c r="J3437" s="25"/>
      <c r="L3437" s="4"/>
      <c r="N3437" s="6"/>
      <c r="P3437" s="6"/>
      <c r="Q3437" s="5" t="str">
        <f ca="1">score</f>
        <v/>
      </c>
      <c r="R3437" s="58" t="str">
        <f ca="1">rescore</f>
        <v/>
      </c>
      <c r="S3437" s="4" t="str">
        <f ca="1">price</f>
        <v/>
      </c>
      <c r="U3437" s="4"/>
      <c r="V3437" s="4"/>
      <c r="W3437" s="293" t="str">
        <f ca="1">commission</f>
        <v/>
      </c>
      <c r="X3437" s="315"/>
    </row>
    <row r="3438" spans="1:24" x14ac:dyDescent="0.25">
      <c r="A3438" s="6" t="str">
        <f ca="1">no.</f>
        <v/>
      </c>
      <c r="E3438" s="4" t="str">
        <f ca="1">position</f>
        <v/>
      </c>
      <c r="I3438" s="318"/>
      <c r="J3438" s="25"/>
      <c r="L3438" s="4"/>
      <c r="N3438" s="6"/>
      <c r="P3438" s="6"/>
      <c r="Q3438" s="5" t="str">
        <f ca="1">score</f>
        <v/>
      </c>
      <c r="R3438" s="58" t="str">
        <f ca="1">rescore</f>
        <v/>
      </c>
      <c r="S3438" s="4" t="str">
        <f ca="1">price</f>
        <v/>
      </c>
      <c r="U3438" s="4"/>
      <c r="V3438" s="4"/>
      <c r="W3438" s="293" t="str">
        <f ca="1">commission</f>
        <v/>
      </c>
      <c r="X3438" s="315"/>
    </row>
    <row r="3439" spans="1:24" x14ac:dyDescent="0.25">
      <c r="A3439" s="6" t="str">
        <f ca="1">no.</f>
        <v/>
      </c>
      <c r="E3439" s="4" t="str">
        <f ca="1">position</f>
        <v/>
      </c>
      <c r="I3439" s="318"/>
      <c r="J3439" s="25"/>
      <c r="L3439" s="4"/>
      <c r="N3439" s="6"/>
      <c r="P3439" s="6"/>
      <c r="Q3439" s="5" t="str">
        <f ca="1">score</f>
        <v/>
      </c>
      <c r="R3439" s="58" t="str">
        <f ca="1">rescore</f>
        <v/>
      </c>
      <c r="S3439" s="4" t="str">
        <f ca="1">price</f>
        <v/>
      </c>
      <c r="U3439" s="4"/>
      <c r="V3439" s="4"/>
      <c r="W3439" s="293" t="str">
        <f ca="1">commission</f>
        <v/>
      </c>
      <c r="X3439" s="315"/>
    </row>
    <row r="3440" spans="1:24" x14ac:dyDescent="0.25">
      <c r="A3440" s="6" t="str">
        <f ca="1">no.</f>
        <v/>
      </c>
      <c r="E3440" s="4" t="str">
        <f ca="1">position</f>
        <v/>
      </c>
      <c r="I3440" s="318"/>
      <c r="J3440" s="25"/>
      <c r="L3440" s="4"/>
      <c r="N3440" s="6"/>
      <c r="P3440" s="6"/>
      <c r="Q3440" s="5" t="str">
        <f ca="1">score</f>
        <v/>
      </c>
      <c r="R3440" s="58" t="str">
        <f ca="1">rescore</f>
        <v/>
      </c>
      <c r="S3440" s="4" t="str">
        <f ca="1">price</f>
        <v/>
      </c>
      <c r="U3440" s="4"/>
      <c r="V3440" s="4"/>
      <c r="W3440" s="293" t="str">
        <f ca="1">commission</f>
        <v/>
      </c>
      <c r="X3440" s="315"/>
    </row>
    <row r="3441" spans="1:24" x14ac:dyDescent="0.25">
      <c r="A3441" s="6" t="str">
        <f ca="1">no.</f>
        <v/>
      </c>
      <c r="E3441" s="4" t="str">
        <f ca="1">position</f>
        <v/>
      </c>
      <c r="I3441" s="318"/>
      <c r="J3441" s="25"/>
      <c r="L3441" s="4"/>
      <c r="N3441" s="6"/>
      <c r="P3441" s="6"/>
      <c r="Q3441" s="5" t="str">
        <f ca="1">score</f>
        <v/>
      </c>
      <c r="R3441" s="58" t="str">
        <f ca="1">rescore</f>
        <v/>
      </c>
      <c r="S3441" s="4" t="str">
        <f ca="1">price</f>
        <v/>
      </c>
      <c r="U3441" s="4"/>
      <c r="V3441" s="4"/>
      <c r="W3441" s="293" t="str">
        <f ca="1">commission</f>
        <v/>
      </c>
      <c r="X3441" s="315"/>
    </row>
    <row r="3442" spans="1:24" x14ac:dyDescent="0.25">
      <c r="A3442" s="6" t="str">
        <f ca="1">no.</f>
        <v/>
      </c>
      <c r="E3442" s="4" t="str">
        <f ca="1">position</f>
        <v/>
      </c>
      <c r="I3442" s="318"/>
      <c r="J3442" s="25"/>
      <c r="L3442" s="4"/>
      <c r="N3442" s="6"/>
      <c r="P3442" s="6"/>
      <c r="Q3442" s="5" t="str">
        <f ca="1">score</f>
        <v/>
      </c>
      <c r="R3442" s="58" t="str">
        <f ca="1">rescore</f>
        <v/>
      </c>
      <c r="S3442" s="4" t="str">
        <f ca="1">price</f>
        <v/>
      </c>
      <c r="U3442" s="4"/>
      <c r="V3442" s="4"/>
      <c r="W3442" s="293" t="str">
        <f ca="1">commission</f>
        <v/>
      </c>
      <c r="X3442" s="315"/>
    </row>
    <row r="3443" spans="1:24" x14ac:dyDescent="0.25">
      <c r="A3443" s="6" t="str">
        <f ca="1">no.</f>
        <v/>
      </c>
      <c r="E3443" s="4" t="str">
        <f ca="1">position</f>
        <v/>
      </c>
      <c r="I3443" s="318"/>
      <c r="J3443" s="25"/>
      <c r="L3443" s="4"/>
      <c r="N3443" s="6"/>
      <c r="P3443" s="6"/>
      <c r="Q3443" s="5" t="str">
        <f ca="1">score</f>
        <v/>
      </c>
      <c r="R3443" s="58" t="str">
        <f ca="1">rescore</f>
        <v/>
      </c>
      <c r="S3443" s="4" t="str">
        <f ca="1">price</f>
        <v/>
      </c>
      <c r="U3443" s="4"/>
      <c r="V3443" s="4"/>
      <c r="W3443" s="293" t="str">
        <f ca="1">commission</f>
        <v/>
      </c>
      <c r="X3443" s="315"/>
    </row>
    <row r="3444" spans="1:24" x14ac:dyDescent="0.25">
      <c r="A3444" s="6" t="str">
        <f ca="1">no.</f>
        <v/>
      </c>
      <c r="E3444" s="4" t="str">
        <f ca="1">position</f>
        <v/>
      </c>
      <c r="I3444" s="318"/>
      <c r="J3444" s="25"/>
      <c r="L3444" s="4"/>
      <c r="N3444" s="6"/>
      <c r="P3444" s="6"/>
      <c r="Q3444" s="5" t="str">
        <f ca="1">score</f>
        <v/>
      </c>
      <c r="R3444" s="58" t="str">
        <f ca="1">rescore</f>
        <v/>
      </c>
      <c r="S3444" s="4" t="str">
        <f ca="1">price</f>
        <v/>
      </c>
      <c r="U3444" s="4"/>
      <c r="V3444" s="4"/>
      <c r="W3444" s="293" t="str">
        <f ca="1">commission</f>
        <v/>
      </c>
      <c r="X3444" s="315"/>
    </row>
    <row r="3445" spans="1:24" x14ac:dyDescent="0.25">
      <c r="A3445" s="6" t="str">
        <f ca="1">no.</f>
        <v/>
      </c>
      <c r="E3445" s="4" t="str">
        <f ca="1">position</f>
        <v/>
      </c>
      <c r="I3445" s="318"/>
      <c r="J3445" s="25"/>
      <c r="L3445" s="4"/>
      <c r="N3445" s="6"/>
      <c r="P3445" s="6"/>
      <c r="Q3445" s="5" t="str">
        <f ca="1">score</f>
        <v/>
      </c>
      <c r="R3445" s="58" t="str">
        <f ca="1">rescore</f>
        <v/>
      </c>
      <c r="S3445" s="4" t="str">
        <f ca="1">price</f>
        <v/>
      </c>
      <c r="U3445" s="4"/>
      <c r="V3445" s="4"/>
      <c r="W3445" s="293" t="str">
        <f ca="1">commission</f>
        <v/>
      </c>
      <c r="X3445" s="315"/>
    </row>
    <row r="3446" spans="1:24" x14ac:dyDescent="0.25">
      <c r="A3446" s="6" t="str">
        <f ca="1">no.</f>
        <v/>
      </c>
      <c r="E3446" s="4" t="str">
        <f ca="1">position</f>
        <v/>
      </c>
      <c r="I3446" s="318"/>
      <c r="J3446" s="25"/>
      <c r="L3446" s="4"/>
      <c r="N3446" s="6"/>
      <c r="P3446" s="6"/>
      <c r="Q3446" s="5" t="str">
        <f ca="1">score</f>
        <v/>
      </c>
      <c r="R3446" s="58" t="str">
        <f ca="1">rescore</f>
        <v/>
      </c>
      <c r="S3446" s="4" t="str">
        <f ca="1">price</f>
        <v/>
      </c>
      <c r="U3446" s="4"/>
      <c r="V3446" s="4"/>
      <c r="W3446" s="293" t="str">
        <f ca="1">commission</f>
        <v/>
      </c>
      <c r="X3446" s="315"/>
    </row>
    <row r="3447" spans="1:24" x14ac:dyDescent="0.25">
      <c r="A3447" s="6" t="str">
        <f ca="1">no.</f>
        <v/>
      </c>
      <c r="E3447" s="4" t="str">
        <f ca="1">position</f>
        <v/>
      </c>
      <c r="I3447" s="318"/>
      <c r="J3447" s="25"/>
      <c r="L3447" s="4"/>
      <c r="N3447" s="6"/>
      <c r="P3447" s="6"/>
      <c r="Q3447" s="5" t="str">
        <f ca="1">score</f>
        <v/>
      </c>
      <c r="R3447" s="58" t="str">
        <f ca="1">rescore</f>
        <v/>
      </c>
      <c r="S3447" s="4" t="str">
        <f ca="1">price</f>
        <v/>
      </c>
      <c r="U3447" s="4"/>
      <c r="V3447" s="4"/>
      <c r="W3447" s="293" t="str">
        <f ca="1">commission</f>
        <v/>
      </c>
      <c r="X3447" s="315"/>
    </row>
    <row r="3448" spans="1:24" x14ac:dyDescent="0.25">
      <c r="A3448" s="6" t="str">
        <f ca="1">no.</f>
        <v/>
      </c>
      <c r="E3448" s="4" t="str">
        <f ca="1">position</f>
        <v/>
      </c>
      <c r="I3448" s="318"/>
      <c r="J3448" s="25"/>
      <c r="L3448" s="4"/>
      <c r="N3448" s="6"/>
      <c r="P3448" s="6"/>
      <c r="Q3448" s="5" t="str">
        <f ca="1">score</f>
        <v/>
      </c>
      <c r="R3448" s="58" t="str">
        <f ca="1">rescore</f>
        <v/>
      </c>
      <c r="S3448" s="4" t="str">
        <f ca="1">price</f>
        <v/>
      </c>
      <c r="U3448" s="4"/>
      <c r="V3448" s="4"/>
      <c r="W3448" s="293" t="str">
        <f ca="1">commission</f>
        <v/>
      </c>
      <c r="X3448" s="315"/>
    </row>
    <row r="3449" spans="1:24" x14ac:dyDescent="0.25">
      <c r="A3449" s="6" t="str">
        <f ca="1">no.</f>
        <v/>
      </c>
      <c r="E3449" s="4" t="str">
        <f ca="1">position</f>
        <v/>
      </c>
      <c r="I3449" s="318"/>
      <c r="J3449" s="25"/>
      <c r="L3449" s="4"/>
      <c r="N3449" s="6"/>
      <c r="P3449" s="6"/>
      <c r="Q3449" s="5" t="str">
        <f ca="1">score</f>
        <v/>
      </c>
      <c r="R3449" s="58" t="str">
        <f ca="1">rescore</f>
        <v/>
      </c>
      <c r="S3449" s="4" t="str">
        <f ca="1">price</f>
        <v/>
      </c>
      <c r="U3449" s="4"/>
      <c r="V3449" s="4"/>
      <c r="W3449" s="293" t="str">
        <f ca="1">commission</f>
        <v/>
      </c>
      <c r="X3449" s="315"/>
    </row>
    <row r="3450" spans="1:24" x14ac:dyDescent="0.25">
      <c r="A3450" s="6" t="str">
        <f ca="1">no.</f>
        <v/>
      </c>
      <c r="E3450" s="4" t="str">
        <f ca="1">position</f>
        <v/>
      </c>
      <c r="I3450" s="318"/>
      <c r="J3450" s="25"/>
      <c r="L3450" s="4"/>
      <c r="N3450" s="6"/>
      <c r="P3450" s="6"/>
      <c r="Q3450" s="5" t="str">
        <f ca="1">score</f>
        <v/>
      </c>
      <c r="R3450" s="58" t="str">
        <f ca="1">rescore</f>
        <v/>
      </c>
      <c r="S3450" s="4" t="str">
        <f ca="1">price</f>
        <v/>
      </c>
      <c r="U3450" s="4"/>
      <c r="V3450" s="4"/>
      <c r="W3450" s="293" t="str">
        <f ca="1">commission</f>
        <v/>
      </c>
      <c r="X3450" s="315"/>
    </row>
    <row r="3451" spans="1:24" x14ac:dyDescent="0.25">
      <c r="A3451" s="6" t="str">
        <f ca="1">no.</f>
        <v/>
      </c>
      <c r="E3451" s="4" t="str">
        <f ca="1">position</f>
        <v/>
      </c>
      <c r="I3451" s="318"/>
      <c r="J3451" s="25"/>
      <c r="L3451" s="4"/>
      <c r="N3451" s="6"/>
      <c r="P3451" s="6"/>
      <c r="Q3451" s="5" t="str">
        <f ca="1">score</f>
        <v/>
      </c>
      <c r="R3451" s="58" t="str">
        <f ca="1">rescore</f>
        <v/>
      </c>
      <c r="S3451" s="4" t="str">
        <f ca="1">price</f>
        <v/>
      </c>
      <c r="U3451" s="4"/>
      <c r="V3451" s="4"/>
      <c r="W3451" s="293" t="str">
        <f ca="1">commission</f>
        <v/>
      </c>
      <c r="X3451" s="315"/>
    </row>
    <row r="3452" spans="1:24" x14ac:dyDescent="0.25">
      <c r="A3452" s="6" t="str">
        <f ca="1">no.</f>
        <v/>
      </c>
      <c r="E3452" s="4" t="str">
        <f ca="1">position</f>
        <v/>
      </c>
      <c r="I3452" s="318"/>
      <c r="J3452" s="25"/>
      <c r="L3452" s="4"/>
      <c r="N3452" s="6"/>
      <c r="P3452" s="6"/>
      <c r="Q3452" s="5" t="str">
        <f ca="1">score</f>
        <v/>
      </c>
      <c r="R3452" s="58" t="str">
        <f ca="1">rescore</f>
        <v/>
      </c>
      <c r="S3452" s="4" t="str">
        <f ca="1">price</f>
        <v/>
      </c>
      <c r="U3452" s="4"/>
      <c r="V3452" s="4"/>
      <c r="W3452" s="293" t="str">
        <f ca="1">commission</f>
        <v/>
      </c>
      <c r="X3452" s="315"/>
    </row>
    <row r="3453" spans="1:24" x14ac:dyDescent="0.25">
      <c r="A3453" s="6" t="str">
        <f ca="1">no.</f>
        <v/>
      </c>
      <c r="E3453" s="4" t="str">
        <f ca="1">position</f>
        <v/>
      </c>
      <c r="I3453" s="318"/>
      <c r="J3453" s="25"/>
      <c r="L3453" s="4"/>
      <c r="N3453" s="6"/>
      <c r="P3453" s="6"/>
      <c r="Q3453" s="5" t="str">
        <f ca="1">score</f>
        <v/>
      </c>
      <c r="R3453" s="58" t="str">
        <f ca="1">rescore</f>
        <v/>
      </c>
      <c r="S3453" s="4" t="str">
        <f ca="1">price</f>
        <v/>
      </c>
      <c r="U3453" s="4"/>
      <c r="V3453" s="4"/>
      <c r="W3453" s="293" t="str">
        <f ca="1">commission</f>
        <v/>
      </c>
      <c r="X3453" s="315"/>
    </row>
    <row r="3454" spans="1:24" x14ac:dyDescent="0.25">
      <c r="A3454" s="6" t="str">
        <f ca="1">no.</f>
        <v/>
      </c>
      <c r="E3454" s="4" t="str">
        <f ca="1">position</f>
        <v/>
      </c>
      <c r="I3454" s="318"/>
      <c r="J3454" s="25"/>
      <c r="L3454" s="4"/>
      <c r="N3454" s="6"/>
      <c r="P3454" s="6"/>
      <c r="Q3454" s="5" t="str">
        <f ca="1">score</f>
        <v/>
      </c>
      <c r="R3454" s="58" t="str">
        <f ca="1">rescore</f>
        <v/>
      </c>
      <c r="S3454" s="4" t="str">
        <f ca="1">price</f>
        <v/>
      </c>
      <c r="U3454" s="4"/>
      <c r="V3454" s="4"/>
      <c r="W3454" s="293" t="str">
        <f ca="1">commission</f>
        <v/>
      </c>
      <c r="X3454" s="315"/>
    </row>
    <row r="3455" spans="1:24" x14ac:dyDescent="0.25">
      <c r="A3455" s="6" t="str">
        <f ca="1">no.</f>
        <v/>
      </c>
      <c r="E3455" s="4" t="str">
        <f ca="1">position</f>
        <v/>
      </c>
      <c r="I3455" s="318"/>
      <c r="J3455" s="25"/>
      <c r="L3455" s="4"/>
      <c r="N3455" s="6"/>
      <c r="P3455" s="6"/>
      <c r="Q3455" s="5" t="str">
        <f ca="1">score</f>
        <v/>
      </c>
      <c r="R3455" s="58" t="str">
        <f ca="1">rescore</f>
        <v/>
      </c>
      <c r="S3455" s="4" t="str">
        <f ca="1">price</f>
        <v/>
      </c>
      <c r="U3455" s="4"/>
      <c r="V3455" s="4"/>
      <c r="W3455" s="293" t="str">
        <f ca="1">commission</f>
        <v/>
      </c>
      <c r="X3455" s="315"/>
    </row>
    <row r="3456" spans="1:24" x14ac:dyDescent="0.25">
      <c r="A3456" s="6" t="str">
        <f ca="1">no.</f>
        <v/>
      </c>
      <c r="E3456" s="4" t="str">
        <f ca="1">position</f>
        <v/>
      </c>
      <c r="I3456" s="318"/>
      <c r="J3456" s="25"/>
      <c r="L3456" s="4"/>
      <c r="N3456" s="6"/>
      <c r="P3456" s="6"/>
      <c r="Q3456" s="5" t="str">
        <f ca="1">score</f>
        <v/>
      </c>
      <c r="R3456" s="58" t="str">
        <f ca="1">rescore</f>
        <v/>
      </c>
      <c r="S3456" s="4" t="str">
        <f ca="1">price</f>
        <v/>
      </c>
      <c r="U3456" s="4"/>
      <c r="V3456" s="4"/>
      <c r="W3456" s="293" t="str">
        <f ca="1">commission</f>
        <v/>
      </c>
      <c r="X3456" s="315"/>
    </row>
    <row r="3457" spans="1:24" x14ac:dyDescent="0.25">
      <c r="A3457" s="6" t="str">
        <f ca="1">no.</f>
        <v/>
      </c>
      <c r="E3457" s="4" t="str">
        <f ca="1">position</f>
        <v/>
      </c>
      <c r="I3457" s="318"/>
      <c r="J3457" s="25"/>
      <c r="L3457" s="4"/>
      <c r="N3457" s="6"/>
      <c r="P3457" s="6"/>
      <c r="Q3457" s="5" t="str">
        <f ca="1">score</f>
        <v/>
      </c>
      <c r="R3457" s="58" t="str">
        <f ca="1">rescore</f>
        <v/>
      </c>
      <c r="S3457" s="4" t="str">
        <f ca="1">price</f>
        <v/>
      </c>
      <c r="U3457" s="4"/>
      <c r="V3457" s="4"/>
      <c r="W3457" s="293" t="str">
        <f ca="1">commission</f>
        <v/>
      </c>
      <c r="X3457" s="315"/>
    </row>
    <row r="3458" spans="1:24" x14ac:dyDescent="0.25">
      <c r="A3458" s="6" t="str">
        <f ca="1">no.</f>
        <v/>
      </c>
      <c r="E3458" s="4" t="str">
        <f ca="1">position</f>
        <v/>
      </c>
      <c r="I3458" s="318"/>
      <c r="J3458" s="25"/>
      <c r="L3458" s="4"/>
      <c r="N3458" s="6"/>
      <c r="P3458" s="6"/>
      <c r="Q3458" s="5" t="str">
        <f ca="1">score</f>
        <v/>
      </c>
      <c r="R3458" s="58" t="str">
        <f ca="1">rescore</f>
        <v/>
      </c>
      <c r="S3458" s="4" t="str">
        <f ca="1">price</f>
        <v/>
      </c>
      <c r="U3458" s="4"/>
      <c r="V3458" s="4"/>
      <c r="W3458" s="293" t="str">
        <f ca="1">commission</f>
        <v/>
      </c>
      <c r="X3458" s="315"/>
    </row>
    <row r="3459" spans="1:24" x14ac:dyDescent="0.25">
      <c r="A3459" s="6" t="str">
        <f ca="1">no.</f>
        <v/>
      </c>
      <c r="E3459" s="4" t="str">
        <f ca="1">position</f>
        <v/>
      </c>
      <c r="I3459" s="318"/>
      <c r="J3459" s="25"/>
      <c r="L3459" s="4"/>
      <c r="N3459" s="6"/>
      <c r="P3459" s="6"/>
      <c r="Q3459" s="5" t="str">
        <f ca="1">score</f>
        <v/>
      </c>
      <c r="R3459" s="58" t="str">
        <f ca="1">rescore</f>
        <v/>
      </c>
      <c r="S3459" s="4" t="str">
        <f ca="1">price</f>
        <v/>
      </c>
      <c r="U3459" s="4"/>
      <c r="V3459" s="4"/>
      <c r="W3459" s="293" t="str">
        <f ca="1">commission</f>
        <v/>
      </c>
      <c r="X3459" s="315"/>
    </row>
    <row r="3460" spans="1:24" x14ac:dyDescent="0.25">
      <c r="A3460" s="6" t="str">
        <f ca="1">no.</f>
        <v/>
      </c>
      <c r="E3460" s="4" t="str">
        <f ca="1">position</f>
        <v/>
      </c>
      <c r="I3460" s="318"/>
      <c r="J3460" s="25"/>
      <c r="L3460" s="4"/>
      <c r="N3460" s="6"/>
      <c r="P3460" s="6"/>
      <c r="Q3460" s="5" t="str">
        <f ca="1">score</f>
        <v/>
      </c>
      <c r="R3460" s="58" t="str">
        <f ca="1">rescore</f>
        <v/>
      </c>
      <c r="S3460" s="4" t="str">
        <f ca="1">price</f>
        <v/>
      </c>
      <c r="U3460" s="4"/>
      <c r="V3460" s="4"/>
      <c r="W3460" s="293" t="str">
        <f ca="1">commission</f>
        <v/>
      </c>
      <c r="X3460" s="315"/>
    </row>
    <row r="3461" spans="1:24" x14ac:dyDescent="0.25">
      <c r="A3461" s="6" t="str">
        <f ca="1">no.</f>
        <v/>
      </c>
      <c r="E3461" s="4" t="str">
        <f ca="1">position</f>
        <v/>
      </c>
      <c r="I3461" s="318"/>
      <c r="J3461" s="25"/>
      <c r="L3461" s="4"/>
      <c r="N3461" s="6"/>
      <c r="P3461" s="6"/>
      <c r="Q3461" s="5" t="str">
        <f ca="1">score</f>
        <v/>
      </c>
      <c r="R3461" s="58" t="str">
        <f ca="1">rescore</f>
        <v/>
      </c>
      <c r="S3461" s="4" t="str">
        <f ca="1">price</f>
        <v/>
      </c>
      <c r="U3461" s="4"/>
      <c r="V3461" s="4"/>
      <c r="W3461" s="293" t="str">
        <f ca="1">commission</f>
        <v/>
      </c>
      <c r="X3461" s="315"/>
    </row>
    <row r="3462" spans="1:24" x14ac:dyDescent="0.25">
      <c r="A3462" s="6" t="str">
        <f ca="1">no.</f>
        <v/>
      </c>
      <c r="E3462" s="4" t="str">
        <f ca="1">position</f>
        <v/>
      </c>
      <c r="I3462" s="318"/>
      <c r="J3462" s="25"/>
      <c r="L3462" s="4"/>
      <c r="N3462" s="6"/>
      <c r="P3462" s="6"/>
      <c r="Q3462" s="5" t="str">
        <f ca="1">score</f>
        <v/>
      </c>
      <c r="R3462" s="58" t="str">
        <f ca="1">rescore</f>
        <v/>
      </c>
      <c r="S3462" s="4" t="str">
        <f ca="1">price</f>
        <v/>
      </c>
      <c r="U3462" s="4"/>
      <c r="V3462" s="4"/>
      <c r="W3462" s="293" t="str">
        <f ca="1">commission</f>
        <v/>
      </c>
      <c r="X3462" s="315"/>
    </row>
    <row r="3463" spans="1:24" x14ac:dyDescent="0.25">
      <c r="A3463" s="6" t="str">
        <f ca="1">no.</f>
        <v/>
      </c>
      <c r="E3463" s="4" t="str">
        <f ca="1">position</f>
        <v/>
      </c>
      <c r="I3463" s="318"/>
      <c r="J3463" s="25"/>
      <c r="L3463" s="4"/>
      <c r="N3463" s="6"/>
      <c r="P3463" s="6"/>
      <c r="Q3463" s="5" t="str">
        <f ca="1">score</f>
        <v/>
      </c>
      <c r="R3463" s="58" t="str">
        <f ca="1">rescore</f>
        <v/>
      </c>
      <c r="S3463" s="4" t="str">
        <f ca="1">price</f>
        <v/>
      </c>
      <c r="U3463" s="4"/>
      <c r="V3463" s="4"/>
      <c r="W3463" s="293" t="str">
        <f ca="1">commission</f>
        <v/>
      </c>
      <c r="X3463" s="315"/>
    </row>
    <row r="3464" spans="1:24" x14ac:dyDescent="0.25">
      <c r="A3464" s="6" t="str">
        <f ca="1">no.</f>
        <v/>
      </c>
      <c r="E3464" s="4" t="str">
        <f ca="1">position</f>
        <v/>
      </c>
      <c r="I3464" s="318"/>
      <c r="J3464" s="25"/>
      <c r="L3464" s="4"/>
      <c r="N3464" s="6"/>
      <c r="P3464" s="6"/>
      <c r="Q3464" s="5" t="str">
        <f ca="1">score</f>
        <v/>
      </c>
      <c r="R3464" s="58" t="str">
        <f ca="1">rescore</f>
        <v/>
      </c>
      <c r="S3464" s="4" t="str">
        <f ca="1">price</f>
        <v/>
      </c>
      <c r="U3464" s="4"/>
      <c r="V3464" s="4"/>
      <c r="W3464" s="293" t="str">
        <f ca="1">commission</f>
        <v/>
      </c>
      <c r="X3464" s="315"/>
    </row>
    <row r="3465" spans="1:24" x14ac:dyDescent="0.25">
      <c r="A3465" s="6" t="str">
        <f ca="1">no.</f>
        <v/>
      </c>
      <c r="E3465" s="4" t="str">
        <f ca="1">position</f>
        <v/>
      </c>
      <c r="I3465" s="318"/>
      <c r="J3465" s="25"/>
      <c r="L3465" s="4"/>
      <c r="N3465" s="6"/>
      <c r="P3465" s="6"/>
      <c r="Q3465" s="5" t="str">
        <f ca="1">score</f>
        <v/>
      </c>
      <c r="R3465" s="58" t="str">
        <f ca="1">rescore</f>
        <v/>
      </c>
      <c r="S3465" s="4" t="str">
        <f ca="1">price</f>
        <v/>
      </c>
      <c r="U3465" s="4"/>
      <c r="V3465" s="4"/>
      <c r="W3465" s="293" t="str">
        <f ca="1">commission</f>
        <v/>
      </c>
      <c r="X3465" s="315"/>
    </row>
    <row r="3466" spans="1:24" x14ac:dyDescent="0.25">
      <c r="A3466" s="6" t="str">
        <f ca="1">no.</f>
        <v/>
      </c>
      <c r="E3466" s="4" t="str">
        <f ca="1">position</f>
        <v/>
      </c>
      <c r="I3466" s="318"/>
      <c r="J3466" s="25"/>
      <c r="L3466" s="4"/>
      <c r="N3466" s="6"/>
      <c r="P3466" s="6"/>
      <c r="Q3466" s="5" t="str">
        <f ca="1">score</f>
        <v/>
      </c>
      <c r="R3466" s="58" t="str">
        <f ca="1">rescore</f>
        <v/>
      </c>
      <c r="S3466" s="4" t="str">
        <f ca="1">price</f>
        <v/>
      </c>
      <c r="U3466" s="4"/>
      <c r="V3466" s="4"/>
      <c r="W3466" s="293" t="str">
        <f ca="1">commission</f>
        <v/>
      </c>
      <c r="X3466" s="315"/>
    </row>
    <row r="3467" spans="1:24" x14ac:dyDescent="0.25">
      <c r="A3467" s="6" t="str">
        <f ca="1">no.</f>
        <v/>
      </c>
      <c r="E3467" s="4" t="str">
        <f ca="1">position</f>
        <v/>
      </c>
      <c r="I3467" s="318"/>
      <c r="J3467" s="25"/>
      <c r="L3467" s="4"/>
      <c r="N3467" s="6"/>
      <c r="P3467" s="6"/>
      <c r="Q3467" s="5" t="str">
        <f ca="1">score</f>
        <v/>
      </c>
      <c r="R3467" s="58" t="str">
        <f ca="1">rescore</f>
        <v/>
      </c>
      <c r="S3467" s="4" t="str">
        <f ca="1">price</f>
        <v/>
      </c>
      <c r="U3467" s="4"/>
      <c r="V3467" s="4"/>
      <c r="W3467" s="293" t="str">
        <f ca="1">commission</f>
        <v/>
      </c>
      <c r="X3467" s="315"/>
    </row>
    <row r="3468" spans="1:24" x14ac:dyDescent="0.25">
      <c r="A3468" s="6" t="str">
        <f ca="1">no.</f>
        <v/>
      </c>
      <c r="E3468" s="4" t="str">
        <f ca="1">position</f>
        <v/>
      </c>
      <c r="I3468" s="318"/>
      <c r="J3468" s="25"/>
      <c r="L3468" s="4"/>
      <c r="N3468" s="6"/>
      <c r="P3468" s="6"/>
      <c r="Q3468" s="5" t="str">
        <f ca="1">score</f>
        <v/>
      </c>
      <c r="R3468" s="58" t="str">
        <f ca="1">rescore</f>
        <v/>
      </c>
      <c r="S3468" s="4" t="str">
        <f ca="1">price</f>
        <v/>
      </c>
      <c r="U3468" s="4"/>
      <c r="V3468" s="4"/>
      <c r="W3468" s="293" t="str">
        <f ca="1">commission</f>
        <v/>
      </c>
      <c r="X3468" s="315"/>
    </row>
    <row r="3469" spans="1:24" x14ac:dyDescent="0.25">
      <c r="A3469" s="6" t="str">
        <f ca="1">no.</f>
        <v/>
      </c>
      <c r="E3469" s="4" t="str">
        <f ca="1">position</f>
        <v/>
      </c>
      <c r="I3469" s="318"/>
      <c r="J3469" s="25"/>
      <c r="L3469" s="4"/>
      <c r="N3469" s="6"/>
      <c r="P3469" s="6"/>
      <c r="Q3469" s="5" t="str">
        <f ca="1">score</f>
        <v/>
      </c>
      <c r="R3469" s="58" t="str">
        <f ca="1">rescore</f>
        <v/>
      </c>
      <c r="S3469" s="4" t="str">
        <f ca="1">price</f>
        <v/>
      </c>
      <c r="U3469" s="4"/>
      <c r="V3469" s="4"/>
      <c r="W3469" s="293" t="str">
        <f ca="1">commission</f>
        <v/>
      </c>
      <c r="X3469" s="315"/>
    </row>
    <row r="3470" spans="1:24" x14ac:dyDescent="0.25">
      <c r="A3470" s="6" t="str">
        <f ca="1">no.</f>
        <v/>
      </c>
      <c r="E3470" s="4" t="str">
        <f ca="1">position</f>
        <v/>
      </c>
      <c r="I3470" s="318"/>
      <c r="J3470" s="25"/>
      <c r="L3470" s="4"/>
      <c r="N3470" s="6"/>
      <c r="P3470" s="6"/>
      <c r="Q3470" s="5" t="str">
        <f ca="1">score</f>
        <v/>
      </c>
      <c r="R3470" s="58" t="str">
        <f ca="1">rescore</f>
        <v/>
      </c>
      <c r="S3470" s="4" t="str">
        <f ca="1">price</f>
        <v/>
      </c>
      <c r="U3470" s="4"/>
      <c r="V3470" s="4"/>
      <c r="W3470" s="293" t="str">
        <f ca="1">commission</f>
        <v/>
      </c>
      <c r="X3470" s="315"/>
    </row>
    <row r="3471" spans="1:24" x14ac:dyDescent="0.25">
      <c r="A3471" s="6" t="str">
        <f ca="1">no.</f>
        <v/>
      </c>
      <c r="E3471" s="4" t="str">
        <f ca="1">position</f>
        <v/>
      </c>
      <c r="I3471" s="318"/>
      <c r="J3471" s="25"/>
      <c r="L3471" s="4"/>
      <c r="N3471" s="6"/>
      <c r="P3471" s="6"/>
      <c r="Q3471" s="5" t="str">
        <f ca="1">score</f>
        <v/>
      </c>
      <c r="R3471" s="58" t="str">
        <f ca="1">rescore</f>
        <v/>
      </c>
      <c r="S3471" s="4" t="str">
        <f ca="1">price</f>
        <v/>
      </c>
      <c r="U3471" s="4"/>
      <c r="V3471" s="4"/>
      <c r="W3471" s="293" t="str">
        <f ca="1">commission</f>
        <v/>
      </c>
      <c r="X3471" s="315"/>
    </row>
    <row r="3472" spans="1:24" x14ac:dyDescent="0.25">
      <c r="A3472" s="6" t="str">
        <f ca="1">no.</f>
        <v/>
      </c>
      <c r="E3472" s="4" t="str">
        <f ca="1">position</f>
        <v/>
      </c>
      <c r="I3472" s="318"/>
      <c r="J3472" s="25"/>
      <c r="L3472" s="4"/>
      <c r="N3472" s="6"/>
      <c r="P3472" s="6"/>
      <c r="Q3472" s="5" t="str">
        <f ca="1">score</f>
        <v/>
      </c>
      <c r="R3472" s="58" t="str">
        <f ca="1">rescore</f>
        <v/>
      </c>
      <c r="S3472" s="4" t="str">
        <f ca="1">price</f>
        <v/>
      </c>
      <c r="U3472" s="4"/>
      <c r="V3472" s="4"/>
      <c r="W3472" s="293" t="str">
        <f ca="1">commission</f>
        <v/>
      </c>
      <c r="X3472" s="315"/>
    </row>
    <row r="3473" spans="1:24" x14ac:dyDescent="0.25">
      <c r="A3473" s="6" t="str">
        <f ca="1">no.</f>
        <v/>
      </c>
      <c r="E3473" s="4" t="str">
        <f ca="1">position</f>
        <v/>
      </c>
      <c r="I3473" s="318"/>
      <c r="J3473" s="25"/>
      <c r="L3473" s="4"/>
      <c r="N3473" s="6"/>
      <c r="P3473" s="6"/>
      <c r="Q3473" s="5" t="str">
        <f ca="1">score</f>
        <v/>
      </c>
      <c r="R3473" s="58" t="str">
        <f ca="1">rescore</f>
        <v/>
      </c>
      <c r="S3473" s="4" t="str">
        <f ca="1">price</f>
        <v/>
      </c>
      <c r="U3473" s="4"/>
      <c r="V3473" s="4"/>
      <c r="W3473" s="293" t="str">
        <f ca="1">commission</f>
        <v/>
      </c>
      <c r="X3473" s="315"/>
    </row>
    <row r="3474" spans="1:24" x14ac:dyDescent="0.25">
      <c r="A3474" s="6" t="str">
        <f ca="1">no.</f>
        <v/>
      </c>
      <c r="E3474" s="4" t="str">
        <f ca="1">position</f>
        <v/>
      </c>
      <c r="I3474" s="318"/>
      <c r="J3474" s="25"/>
      <c r="L3474" s="4"/>
      <c r="N3474" s="6"/>
      <c r="P3474" s="6"/>
      <c r="Q3474" s="5" t="str">
        <f ca="1">score</f>
        <v/>
      </c>
      <c r="R3474" s="58" t="str">
        <f ca="1">rescore</f>
        <v/>
      </c>
      <c r="S3474" s="4" t="str">
        <f ca="1">price</f>
        <v/>
      </c>
      <c r="U3474" s="4"/>
      <c r="V3474" s="4"/>
      <c r="W3474" s="293" t="str">
        <f ca="1">commission</f>
        <v/>
      </c>
      <c r="X3474" s="315"/>
    </row>
    <row r="3475" spans="1:24" x14ac:dyDescent="0.25">
      <c r="A3475" s="6" t="str">
        <f ca="1">no.</f>
        <v/>
      </c>
      <c r="E3475" s="4" t="str">
        <f ca="1">position</f>
        <v/>
      </c>
      <c r="I3475" s="318"/>
      <c r="J3475" s="25"/>
      <c r="L3475" s="4"/>
      <c r="N3475" s="6"/>
      <c r="P3475" s="6"/>
      <c r="Q3475" s="5" t="str">
        <f ca="1">score</f>
        <v/>
      </c>
      <c r="R3475" s="58" t="str">
        <f ca="1">rescore</f>
        <v/>
      </c>
      <c r="S3475" s="4" t="str">
        <f ca="1">price</f>
        <v/>
      </c>
      <c r="U3475" s="4"/>
      <c r="V3475" s="4"/>
      <c r="W3475" s="293" t="str">
        <f ca="1">commission</f>
        <v/>
      </c>
      <c r="X3475" s="315"/>
    </row>
    <row r="3476" spans="1:24" x14ac:dyDescent="0.25">
      <c r="A3476" s="6" t="str">
        <f ca="1">no.</f>
        <v/>
      </c>
      <c r="E3476" s="4" t="str">
        <f ca="1">position</f>
        <v/>
      </c>
      <c r="I3476" s="318"/>
      <c r="J3476" s="25"/>
      <c r="L3476" s="4"/>
      <c r="N3476" s="6"/>
      <c r="P3476" s="6"/>
      <c r="Q3476" s="5" t="str">
        <f ca="1">score</f>
        <v/>
      </c>
      <c r="R3476" s="58" t="str">
        <f ca="1">rescore</f>
        <v/>
      </c>
      <c r="S3476" s="4" t="str">
        <f ca="1">price</f>
        <v/>
      </c>
      <c r="U3476" s="4"/>
      <c r="V3476" s="4"/>
      <c r="W3476" s="293" t="str">
        <f ca="1">commission</f>
        <v/>
      </c>
      <c r="X3476" s="315"/>
    </row>
    <row r="3477" spans="1:24" x14ac:dyDescent="0.25">
      <c r="A3477" s="6" t="str">
        <f ca="1">no.</f>
        <v/>
      </c>
      <c r="E3477" s="4" t="str">
        <f ca="1">position</f>
        <v/>
      </c>
      <c r="I3477" s="318"/>
      <c r="J3477" s="25"/>
      <c r="L3477" s="4"/>
      <c r="N3477" s="6"/>
      <c r="P3477" s="6"/>
      <c r="Q3477" s="5" t="str">
        <f ca="1">score</f>
        <v/>
      </c>
      <c r="R3477" s="58" t="str">
        <f ca="1">rescore</f>
        <v/>
      </c>
      <c r="S3477" s="4" t="str">
        <f ca="1">price</f>
        <v/>
      </c>
      <c r="U3477" s="4"/>
      <c r="V3477" s="4"/>
      <c r="W3477" s="293" t="str">
        <f ca="1">commission</f>
        <v/>
      </c>
      <c r="X3477" s="315"/>
    </row>
    <row r="3478" spans="1:24" x14ac:dyDescent="0.25">
      <c r="A3478" s="6" t="str">
        <f ca="1">no.</f>
        <v/>
      </c>
      <c r="E3478" s="4" t="str">
        <f ca="1">position</f>
        <v/>
      </c>
      <c r="I3478" s="318"/>
      <c r="J3478" s="25"/>
      <c r="L3478" s="4"/>
      <c r="N3478" s="6"/>
      <c r="P3478" s="6"/>
      <c r="Q3478" s="5" t="str">
        <f ca="1">score</f>
        <v/>
      </c>
      <c r="R3478" s="58" t="str">
        <f ca="1">rescore</f>
        <v/>
      </c>
      <c r="S3478" s="4" t="str">
        <f ca="1">price</f>
        <v/>
      </c>
      <c r="U3478" s="4"/>
      <c r="V3478" s="4"/>
      <c r="W3478" s="293" t="str">
        <f ca="1">commission</f>
        <v/>
      </c>
      <c r="X3478" s="315"/>
    </row>
    <row r="3479" spans="1:24" x14ac:dyDescent="0.25">
      <c r="A3479" s="6" t="str">
        <f ca="1">no.</f>
        <v/>
      </c>
      <c r="E3479" s="4" t="str">
        <f ca="1">position</f>
        <v/>
      </c>
      <c r="I3479" s="318"/>
      <c r="J3479" s="25"/>
      <c r="L3479" s="4"/>
      <c r="N3479" s="6"/>
      <c r="P3479" s="6"/>
      <c r="Q3479" s="5" t="str">
        <f ca="1">score</f>
        <v/>
      </c>
      <c r="R3479" s="58" t="str">
        <f ca="1">rescore</f>
        <v/>
      </c>
      <c r="S3479" s="4" t="str">
        <f ca="1">price</f>
        <v/>
      </c>
      <c r="U3479" s="4"/>
      <c r="V3479" s="4"/>
      <c r="W3479" s="293" t="str">
        <f ca="1">commission</f>
        <v/>
      </c>
      <c r="X3479" s="315"/>
    </row>
    <row r="3480" spans="1:24" x14ac:dyDescent="0.25">
      <c r="A3480" s="6" t="str">
        <f ca="1">no.</f>
        <v/>
      </c>
      <c r="E3480" s="4" t="str">
        <f ca="1">position</f>
        <v/>
      </c>
      <c r="I3480" s="318"/>
      <c r="J3480" s="25"/>
      <c r="L3480" s="4"/>
      <c r="N3480" s="6"/>
      <c r="P3480" s="6"/>
      <c r="Q3480" s="5" t="str">
        <f ca="1">score</f>
        <v/>
      </c>
      <c r="R3480" s="58" t="str">
        <f ca="1">rescore</f>
        <v/>
      </c>
      <c r="S3480" s="4" t="str">
        <f ca="1">price</f>
        <v/>
      </c>
      <c r="U3480" s="4"/>
      <c r="V3480" s="4"/>
      <c r="W3480" s="293" t="str">
        <f ca="1">commission</f>
        <v/>
      </c>
      <c r="X3480" s="315"/>
    </row>
    <row r="3481" spans="1:24" x14ac:dyDescent="0.25">
      <c r="A3481" s="6" t="str">
        <f ca="1">no.</f>
        <v/>
      </c>
      <c r="E3481" s="4" t="str">
        <f ca="1">position</f>
        <v/>
      </c>
      <c r="I3481" s="318"/>
      <c r="J3481" s="25"/>
      <c r="L3481" s="4"/>
      <c r="N3481" s="6"/>
      <c r="P3481" s="6"/>
      <c r="Q3481" s="5" t="str">
        <f ca="1">score</f>
        <v/>
      </c>
      <c r="R3481" s="58" t="str">
        <f ca="1">rescore</f>
        <v/>
      </c>
      <c r="S3481" s="4" t="str">
        <f ca="1">price</f>
        <v/>
      </c>
      <c r="U3481" s="4"/>
      <c r="V3481" s="4"/>
      <c r="W3481" s="293" t="str">
        <f ca="1">commission</f>
        <v/>
      </c>
      <c r="X3481" s="315"/>
    </row>
    <row r="3482" spans="1:24" x14ac:dyDescent="0.25">
      <c r="A3482" s="6" t="str">
        <f ca="1">no.</f>
        <v/>
      </c>
      <c r="E3482" s="4" t="str">
        <f ca="1">position</f>
        <v/>
      </c>
      <c r="I3482" s="318"/>
      <c r="J3482" s="25"/>
      <c r="L3482" s="4"/>
      <c r="N3482" s="6"/>
      <c r="P3482" s="6"/>
      <c r="Q3482" s="5" t="str">
        <f ca="1">score</f>
        <v/>
      </c>
      <c r="R3482" s="58" t="str">
        <f ca="1">rescore</f>
        <v/>
      </c>
      <c r="S3482" s="4" t="str">
        <f ca="1">price</f>
        <v/>
      </c>
      <c r="U3482" s="4"/>
      <c r="V3482" s="4"/>
      <c r="W3482" s="293" t="str">
        <f ca="1">commission</f>
        <v/>
      </c>
      <c r="X3482" s="315"/>
    </row>
    <row r="3483" spans="1:24" x14ac:dyDescent="0.25">
      <c r="A3483" s="6" t="str">
        <f ca="1">no.</f>
        <v/>
      </c>
      <c r="E3483" s="4" t="str">
        <f ca="1">position</f>
        <v/>
      </c>
      <c r="I3483" s="318"/>
      <c r="J3483" s="25"/>
      <c r="L3483" s="4"/>
      <c r="N3483" s="6"/>
      <c r="P3483" s="6"/>
      <c r="Q3483" s="5" t="str">
        <f ca="1">score</f>
        <v/>
      </c>
      <c r="R3483" s="58" t="str">
        <f ca="1">rescore</f>
        <v/>
      </c>
      <c r="S3483" s="4" t="str">
        <f ca="1">price</f>
        <v/>
      </c>
      <c r="U3483" s="4"/>
      <c r="V3483" s="4"/>
      <c r="W3483" s="293" t="str">
        <f ca="1">commission</f>
        <v/>
      </c>
      <c r="X3483" s="315"/>
    </row>
    <row r="3484" spans="1:24" x14ac:dyDescent="0.25">
      <c r="A3484" s="6" t="str">
        <f ca="1">no.</f>
        <v/>
      </c>
      <c r="E3484" s="4" t="str">
        <f ca="1">position</f>
        <v/>
      </c>
      <c r="I3484" s="318"/>
      <c r="J3484" s="25"/>
      <c r="L3484" s="4"/>
      <c r="N3484" s="6"/>
      <c r="P3484" s="6"/>
      <c r="Q3484" s="5" t="str">
        <f ca="1">score</f>
        <v/>
      </c>
      <c r="R3484" s="58" t="str">
        <f ca="1">rescore</f>
        <v/>
      </c>
      <c r="S3484" s="4" t="str">
        <f ca="1">price</f>
        <v/>
      </c>
      <c r="U3484" s="4"/>
      <c r="V3484" s="4"/>
      <c r="W3484" s="293" t="str">
        <f ca="1">commission</f>
        <v/>
      </c>
      <c r="X3484" s="315"/>
    </row>
    <row r="3485" spans="1:24" x14ac:dyDescent="0.25">
      <c r="A3485" s="6" t="str">
        <f ca="1">no.</f>
        <v/>
      </c>
      <c r="E3485" s="4" t="str">
        <f ca="1">position</f>
        <v/>
      </c>
      <c r="I3485" s="318"/>
      <c r="J3485" s="25"/>
      <c r="L3485" s="4"/>
      <c r="N3485" s="6"/>
      <c r="P3485" s="6"/>
      <c r="Q3485" s="5" t="str">
        <f ca="1">score</f>
        <v/>
      </c>
      <c r="R3485" s="58" t="str">
        <f ca="1">rescore</f>
        <v/>
      </c>
      <c r="S3485" s="4" t="str">
        <f ca="1">price</f>
        <v/>
      </c>
      <c r="U3485" s="4"/>
      <c r="V3485" s="4"/>
      <c r="W3485" s="293" t="str">
        <f ca="1">commission</f>
        <v/>
      </c>
      <c r="X3485" s="315"/>
    </row>
    <row r="3486" spans="1:24" x14ac:dyDescent="0.25">
      <c r="A3486" s="6" t="str">
        <f ca="1">no.</f>
        <v/>
      </c>
      <c r="E3486" s="4" t="str">
        <f ca="1">position</f>
        <v/>
      </c>
      <c r="I3486" s="318"/>
      <c r="J3486" s="25"/>
      <c r="L3486" s="4"/>
      <c r="N3486" s="6"/>
      <c r="P3486" s="6"/>
      <c r="Q3486" s="5" t="str">
        <f ca="1">score</f>
        <v/>
      </c>
      <c r="R3486" s="58" t="str">
        <f ca="1">rescore</f>
        <v/>
      </c>
      <c r="S3486" s="4" t="str">
        <f ca="1">price</f>
        <v/>
      </c>
      <c r="U3486" s="4"/>
      <c r="V3486" s="4"/>
      <c r="W3486" s="293" t="str">
        <f ca="1">commission</f>
        <v/>
      </c>
      <c r="X3486" s="315"/>
    </row>
    <row r="3487" spans="1:24" x14ac:dyDescent="0.25">
      <c r="A3487" s="6" t="str">
        <f ca="1">no.</f>
        <v/>
      </c>
      <c r="E3487" s="4" t="str">
        <f ca="1">position</f>
        <v/>
      </c>
      <c r="I3487" s="318"/>
      <c r="J3487" s="25"/>
      <c r="L3487" s="4"/>
      <c r="N3487" s="6"/>
      <c r="P3487" s="6"/>
      <c r="Q3487" s="5" t="str">
        <f ca="1">score</f>
        <v/>
      </c>
      <c r="R3487" s="58" t="str">
        <f ca="1">rescore</f>
        <v/>
      </c>
      <c r="S3487" s="4" t="str">
        <f ca="1">price</f>
        <v/>
      </c>
      <c r="U3487" s="4"/>
      <c r="V3487" s="4"/>
      <c r="W3487" s="293" t="str">
        <f ca="1">commission</f>
        <v/>
      </c>
      <c r="X3487" s="315"/>
    </row>
    <row r="3488" spans="1:24" x14ac:dyDescent="0.25">
      <c r="A3488" s="6" t="str">
        <f ca="1">no.</f>
        <v/>
      </c>
      <c r="E3488" s="4" t="str">
        <f ca="1">position</f>
        <v/>
      </c>
      <c r="I3488" s="318"/>
      <c r="J3488" s="25"/>
      <c r="L3488" s="4"/>
      <c r="N3488" s="6"/>
      <c r="P3488" s="6"/>
      <c r="Q3488" s="5" t="str">
        <f ca="1">score</f>
        <v/>
      </c>
      <c r="R3488" s="58" t="str">
        <f ca="1">rescore</f>
        <v/>
      </c>
      <c r="S3488" s="4" t="str">
        <f ca="1">price</f>
        <v/>
      </c>
      <c r="U3488" s="4"/>
      <c r="V3488" s="4"/>
      <c r="W3488" s="293" t="str">
        <f ca="1">commission</f>
        <v/>
      </c>
      <c r="X3488" s="315"/>
    </row>
    <row r="3489" spans="1:24" x14ac:dyDescent="0.25">
      <c r="A3489" s="6" t="str">
        <f ca="1">no.</f>
        <v/>
      </c>
      <c r="E3489" s="4" t="str">
        <f ca="1">position</f>
        <v/>
      </c>
      <c r="I3489" s="318"/>
      <c r="J3489" s="25"/>
      <c r="L3489" s="4"/>
      <c r="N3489" s="6"/>
      <c r="P3489" s="6"/>
      <c r="Q3489" s="5" t="str">
        <f ca="1">score</f>
        <v/>
      </c>
      <c r="R3489" s="58" t="str">
        <f ca="1">rescore</f>
        <v/>
      </c>
      <c r="S3489" s="4" t="str">
        <f ca="1">price</f>
        <v/>
      </c>
      <c r="U3489" s="4"/>
      <c r="V3489" s="4"/>
      <c r="W3489" s="293" t="str">
        <f ca="1">commission</f>
        <v/>
      </c>
      <c r="X3489" s="315"/>
    </row>
    <row r="3490" spans="1:24" x14ac:dyDescent="0.25">
      <c r="A3490" s="6" t="str">
        <f ca="1">no.</f>
        <v/>
      </c>
      <c r="E3490" s="4" t="str">
        <f ca="1">position</f>
        <v/>
      </c>
      <c r="I3490" s="318"/>
      <c r="J3490" s="25"/>
      <c r="L3490" s="4"/>
      <c r="N3490" s="6"/>
      <c r="P3490" s="6"/>
      <c r="Q3490" s="5" t="str">
        <f ca="1">score</f>
        <v/>
      </c>
      <c r="R3490" s="58" t="str">
        <f ca="1">rescore</f>
        <v/>
      </c>
      <c r="S3490" s="4" t="str">
        <f ca="1">price</f>
        <v/>
      </c>
      <c r="U3490" s="4"/>
      <c r="V3490" s="4"/>
      <c r="W3490" s="293" t="str">
        <f ca="1">commission</f>
        <v/>
      </c>
      <c r="X3490" s="315"/>
    </row>
    <row r="3491" spans="1:24" x14ac:dyDescent="0.25">
      <c r="A3491" s="6" t="str">
        <f ca="1">no.</f>
        <v/>
      </c>
      <c r="E3491" s="4" t="str">
        <f ca="1">position</f>
        <v/>
      </c>
      <c r="I3491" s="318"/>
      <c r="J3491" s="25"/>
      <c r="L3491" s="4"/>
      <c r="N3491" s="6"/>
      <c r="P3491" s="6"/>
      <c r="Q3491" s="5" t="str">
        <f ca="1">score</f>
        <v/>
      </c>
      <c r="R3491" s="58" t="str">
        <f ca="1">rescore</f>
        <v/>
      </c>
      <c r="S3491" s="4" t="str">
        <f ca="1">price</f>
        <v/>
      </c>
      <c r="U3491" s="4"/>
      <c r="V3491" s="4"/>
      <c r="W3491" s="293" t="str">
        <f ca="1">commission</f>
        <v/>
      </c>
      <c r="X3491" s="315"/>
    </row>
    <row r="3492" spans="1:24" x14ac:dyDescent="0.25">
      <c r="A3492" s="6" t="str">
        <f ca="1">no.</f>
        <v/>
      </c>
      <c r="E3492" s="4" t="str">
        <f ca="1">position</f>
        <v/>
      </c>
      <c r="I3492" s="318"/>
      <c r="J3492" s="25"/>
      <c r="L3492" s="4"/>
      <c r="N3492" s="6"/>
      <c r="P3492" s="6"/>
      <c r="Q3492" s="5" t="str">
        <f ca="1">score</f>
        <v/>
      </c>
      <c r="R3492" s="58" t="str">
        <f ca="1">rescore</f>
        <v/>
      </c>
      <c r="S3492" s="4" t="str">
        <f ca="1">price</f>
        <v/>
      </c>
      <c r="U3492" s="4"/>
      <c r="V3492" s="4"/>
      <c r="W3492" s="293" t="str">
        <f ca="1">commission</f>
        <v/>
      </c>
      <c r="X3492" s="315"/>
    </row>
    <row r="3493" spans="1:24" x14ac:dyDescent="0.25">
      <c r="A3493" s="6" t="str">
        <f ca="1">no.</f>
        <v/>
      </c>
      <c r="E3493" s="4" t="str">
        <f ca="1">position</f>
        <v/>
      </c>
      <c r="I3493" s="318"/>
      <c r="J3493" s="25"/>
      <c r="L3493" s="4"/>
      <c r="N3493" s="6"/>
      <c r="P3493" s="6"/>
      <c r="Q3493" s="5" t="str">
        <f ca="1">score</f>
        <v/>
      </c>
      <c r="R3493" s="58" t="str">
        <f ca="1">rescore</f>
        <v/>
      </c>
      <c r="S3493" s="4" t="str">
        <f ca="1">price</f>
        <v/>
      </c>
      <c r="U3493" s="4"/>
      <c r="V3493" s="4"/>
      <c r="W3493" s="293" t="str">
        <f ca="1">commission</f>
        <v/>
      </c>
      <c r="X3493" s="315"/>
    </row>
    <row r="3494" spans="1:24" x14ac:dyDescent="0.25">
      <c r="A3494" s="6" t="str">
        <f ca="1">no.</f>
        <v/>
      </c>
      <c r="E3494" s="4" t="str">
        <f ca="1">position</f>
        <v/>
      </c>
      <c r="I3494" s="318"/>
      <c r="J3494" s="25"/>
      <c r="L3494" s="4"/>
      <c r="N3494" s="6"/>
      <c r="P3494" s="6"/>
      <c r="Q3494" s="5" t="str">
        <f ca="1">score</f>
        <v/>
      </c>
      <c r="R3494" s="58" t="str">
        <f ca="1">rescore</f>
        <v/>
      </c>
      <c r="S3494" s="4" t="str">
        <f ca="1">price</f>
        <v/>
      </c>
      <c r="U3494" s="4"/>
      <c r="V3494" s="4"/>
      <c r="W3494" s="293" t="str">
        <f ca="1">commission</f>
        <v/>
      </c>
      <c r="X3494" s="315"/>
    </row>
    <row r="3495" spans="1:24" x14ac:dyDescent="0.25">
      <c r="A3495" s="6" t="str">
        <f ca="1">no.</f>
        <v/>
      </c>
      <c r="E3495" s="4" t="str">
        <f ca="1">position</f>
        <v/>
      </c>
      <c r="I3495" s="318"/>
      <c r="J3495" s="25"/>
      <c r="L3495" s="4"/>
      <c r="N3495" s="6"/>
      <c r="P3495" s="6"/>
      <c r="Q3495" s="5" t="str">
        <f ca="1">score</f>
        <v/>
      </c>
      <c r="R3495" s="58" t="str">
        <f ca="1">rescore</f>
        <v/>
      </c>
      <c r="S3495" s="4" t="str">
        <f ca="1">price</f>
        <v/>
      </c>
      <c r="U3495" s="4"/>
      <c r="V3495" s="4"/>
      <c r="W3495" s="293" t="str">
        <f ca="1">commission</f>
        <v/>
      </c>
      <c r="X3495" s="315"/>
    </row>
    <row r="3496" spans="1:24" x14ac:dyDescent="0.25">
      <c r="A3496" s="6" t="str">
        <f ca="1">no.</f>
        <v/>
      </c>
      <c r="E3496" s="4" t="str">
        <f ca="1">position</f>
        <v/>
      </c>
      <c r="I3496" s="318"/>
      <c r="J3496" s="25"/>
      <c r="L3496" s="4"/>
      <c r="N3496" s="6"/>
      <c r="P3496" s="6"/>
      <c r="Q3496" s="5" t="str">
        <f ca="1">score</f>
        <v/>
      </c>
      <c r="R3496" s="58" t="str">
        <f ca="1">rescore</f>
        <v/>
      </c>
      <c r="S3496" s="4" t="str">
        <f ca="1">price</f>
        <v/>
      </c>
      <c r="U3496" s="4"/>
      <c r="V3496" s="4"/>
      <c r="W3496" s="293" t="str">
        <f ca="1">commission</f>
        <v/>
      </c>
      <c r="X3496" s="315"/>
    </row>
    <row r="3497" spans="1:24" x14ac:dyDescent="0.25">
      <c r="A3497" s="6" t="str">
        <f ca="1">no.</f>
        <v/>
      </c>
      <c r="E3497" s="4" t="str">
        <f ca="1">position</f>
        <v/>
      </c>
      <c r="I3497" s="318"/>
      <c r="J3497" s="25"/>
      <c r="L3497" s="4"/>
      <c r="N3497" s="6"/>
      <c r="P3497" s="6"/>
      <c r="Q3497" s="5" t="str">
        <f ca="1">score</f>
        <v/>
      </c>
      <c r="R3497" s="58" t="str">
        <f ca="1">rescore</f>
        <v/>
      </c>
      <c r="S3497" s="4" t="str">
        <f ca="1">price</f>
        <v/>
      </c>
      <c r="U3497" s="4"/>
      <c r="V3497" s="4"/>
      <c r="W3497" s="293" t="str">
        <f ca="1">commission</f>
        <v/>
      </c>
      <c r="X3497" s="315"/>
    </row>
    <row r="3498" spans="1:24" x14ac:dyDescent="0.25">
      <c r="A3498" s="6" t="str">
        <f ca="1">no.</f>
        <v/>
      </c>
      <c r="E3498" s="4" t="str">
        <f ca="1">position</f>
        <v/>
      </c>
      <c r="I3498" s="318"/>
      <c r="J3498" s="25"/>
      <c r="L3498" s="4"/>
      <c r="N3498" s="6"/>
      <c r="P3498" s="6"/>
      <c r="Q3498" s="5" t="str">
        <f ca="1">score</f>
        <v/>
      </c>
      <c r="R3498" s="58" t="str">
        <f ca="1">rescore</f>
        <v/>
      </c>
      <c r="S3498" s="4" t="str">
        <f ca="1">price</f>
        <v/>
      </c>
      <c r="U3498" s="4"/>
      <c r="V3498" s="4"/>
      <c r="W3498" s="293" t="str">
        <f ca="1">commission</f>
        <v/>
      </c>
      <c r="X3498" s="315"/>
    </row>
    <row r="3499" spans="1:24" x14ac:dyDescent="0.25">
      <c r="A3499" s="6" t="str">
        <f ca="1">no.</f>
        <v/>
      </c>
      <c r="E3499" s="4" t="str">
        <f ca="1">position</f>
        <v/>
      </c>
      <c r="I3499" s="318"/>
      <c r="J3499" s="25"/>
      <c r="L3499" s="4"/>
      <c r="N3499" s="6"/>
      <c r="P3499" s="6"/>
      <c r="Q3499" s="5" t="str">
        <f ca="1">score</f>
        <v/>
      </c>
      <c r="R3499" s="58" t="str">
        <f ca="1">rescore</f>
        <v/>
      </c>
      <c r="S3499" s="4" t="str">
        <f ca="1">price</f>
        <v/>
      </c>
      <c r="U3499" s="4"/>
      <c r="V3499" s="4"/>
      <c r="W3499" s="293" t="str">
        <f ca="1">commission</f>
        <v/>
      </c>
      <c r="X3499" s="315"/>
    </row>
    <row r="3500" spans="1:24" x14ac:dyDescent="0.25">
      <c r="A3500" s="6" t="str">
        <f ca="1">no.</f>
        <v/>
      </c>
      <c r="E3500" s="4" t="str">
        <f ca="1">position</f>
        <v/>
      </c>
      <c r="I3500" s="318"/>
      <c r="J3500" s="25"/>
      <c r="L3500" s="4"/>
      <c r="N3500" s="6"/>
      <c r="P3500" s="6"/>
      <c r="Q3500" s="5" t="str">
        <f ca="1">score</f>
        <v/>
      </c>
      <c r="R3500" s="58" t="str">
        <f ca="1">rescore</f>
        <v/>
      </c>
      <c r="S3500" s="4" t="str">
        <f ca="1">price</f>
        <v/>
      </c>
      <c r="U3500" s="4"/>
      <c r="V3500" s="4"/>
      <c r="W3500" s="293" t="str">
        <f ca="1">commission</f>
        <v/>
      </c>
      <c r="X3500" s="315"/>
    </row>
    <row r="3501" spans="1:24" x14ac:dyDescent="0.25">
      <c r="A3501" s="6" t="str">
        <f ca="1">no.</f>
        <v/>
      </c>
      <c r="E3501" s="4" t="str">
        <f ca="1">position</f>
        <v/>
      </c>
      <c r="I3501" s="318"/>
      <c r="J3501" s="25"/>
      <c r="L3501" s="4"/>
      <c r="N3501" s="6"/>
      <c r="P3501" s="6"/>
      <c r="Q3501" s="5" t="str">
        <f ca="1">score</f>
        <v/>
      </c>
      <c r="R3501" s="58" t="str">
        <f ca="1">rescore</f>
        <v/>
      </c>
      <c r="S3501" s="4" t="str">
        <f ca="1">price</f>
        <v/>
      </c>
      <c r="U3501" s="4"/>
      <c r="V3501" s="4"/>
      <c r="W3501" s="293" t="str">
        <f ca="1">commission</f>
        <v/>
      </c>
      <c r="X3501" s="315"/>
    </row>
    <row r="3502" spans="1:24" x14ac:dyDescent="0.25">
      <c r="A3502" s="6" t="str">
        <f ca="1">no.</f>
        <v/>
      </c>
      <c r="E3502" s="4" t="str">
        <f ca="1">position</f>
        <v/>
      </c>
      <c r="I3502" s="318"/>
      <c r="J3502" s="25"/>
      <c r="L3502" s="4"/>
      <c r="N3502" s="6"/>
      <c r="P3502" s="6"/>
      <c r="Q3502" s="5" t="str">
        <f ca="1">score</f>
        <v/>
      </c>
      <c r="R3502" s="58" t="str">
        <f ca="1">rescore</f>
        <v/>
      </c>
      <c r="S3502" s="4" t="str">
        <f ca="1">price</f>
        <v/>
      </c>
      <c r="U3502" s="4"/>
      <c r="V3502" s="4"/>
      <c r="W3502" s="293" t="str">
        <f ca="1">commission</f>
        <v/>
      </c>
      <c r="X3502" s="315"/>
    </row>
    <row r="3503" spans="1:24" x14ac:dyDescent="0.25">
      <c r="A3503" s="6" t="str">
        <f ca="1">no.</f>
        <v/>
      </c>
      <c r="E3503" s="4" t="str">
        <f ca="1">position</f>
        <v/>
      </c>
      <c r="I3503" s="318"/>
      <c r="J3503" s="25"/>
      <c r="L3503" s="4"/>
      <c r="N3503" s="6"/>
      <c r="P3503" s="6"/>
      <c r="Q3503" s="5" t="str">
        <f ca="1">score</f>
        <v/>
      </c>
      <c r="R3503" s="58" t="str">
        <f ca="1">rescore</f>
        <v/>
      </c>
      <c r="S3503" s="4" t="str">
        <f ca="1">price</f>
        <v/>
      </c>
      <c r="U3503" s="4"/>
      <c r="V3503" s="4"/>
      <c r="W3503" s="293" t="str">
        <f ca="1">commission</f>
        <v/>
      </c>
      <c r="X3503" s="315"/>
    </row>
    <row r="3504" spans="1:24" x14ac:dyDescent="0.25">
      <c r="A3504" s="6" t="str">
        <f ca="1">no.</f>
        <v/>
      </c>
      <c r="E3504" s="4" t="str">
        <f ca="1">position</f>
        <v/>
      </c>
      <c r="I3504" s="318"/>
      <c r="J3504" s="25"/>
      <c r="L3504" s="4"/>
      <c r="N3504" s="6"/>
      <c r="P3504" s="6"/>
      <c r="Q3504" s="5" t="str">
        <f ca="1">score</f>
        <v/>
      </c>
      <c r="R3504" s="58" t="str">
        <f ca="1">rescore</f>
        <v/>
      </c>
      <c r="S3504" s="4" t="str">
        <f ca="1">price</f>
        <v/>
      </c>
      <c r="U3504" s="4"/>
      <c r="V3504" s="4"/>
      <c r="W3504" s="293" t="str">
        <f ca="1">commission</f>
        <v/>
      </c>
      <c r="X3504" s="315"/>
    </row>
    <row r="3505" spans="1:24" x14ac:dyDescent="0.25">
      <c r="A3505" s="6" t="str">
        <f ca="1">no.</f>
        <v/>
      </c>
      <c r="E3505" s="4" t="str">
        <f ca="1">position</f>
        <v/>
      </c>
      <c r="I3505" s="318"/>
      <c r="J3505" s="25"/>
      <c r="L3505" s="4"/>
      <c r="N3505" s="6"/>
      <c r="P3505" s="6"/>
      <c r="Q3505" s="5" t="str">
        <f ca="1">score</f>
        <v/>
      </c>
      <c r="R3505" s="58" t="str">
        <f ca="1">rescore</f>
        <v/>
      </c>
      <c r="S3505" s="4" t="str">
        <f ca="1">price</f>
        <v/>
      </c>
      <c r="U3505" s="4"/>
      <c r="V3505" s="4"/>
      <c r="W3505" s="293" t="str">
        <f ca="1">commission</f>
        <v/>
      </c>
      <c r="X3505" s="315"/>
    </row>
    <row r="3506" spans="1:24" x14ac:dyDescent="0.25">
      <c r="A3506" s="6" t="str">
        <f ca="1">no.</f>
        <v/>
      </c>
      <c r="E3506" s="4" t="str">
        <f ca="1">position</f>
        <v/>
      </c>
      <c r="I3506" s="318"/>
      <c r="J3506" s="25"/>
      <c r="L3506" s="4"/>
      <c r="N3506" s="6"/>
      <c r="P3506" s="6"/>
      <c r="Q3506" s="5" t="str">
        <f ca="1">score</f>
        <v/>
      </c>
      <c r="R3506" s="58" t="str">
        <f ca="1">rescore</f>
        <v/>
      </c>
      <c r="S3506" s="4" t="str">
        <f ca="1">price</f>
        <v/>
      </c>
      <c r="U3506" s="4"/>
      <c r="V3506" s="4"/>
      <c r="W3506" s="293" t="str">
        <f ca="1">commission</f>
        <v/>
      </c>
      <c r="X3506" s="315"/>
    </row>
    <row r="3507" spans="1:24" x14ac:dyDescent="0.25">
      <c r="A3507" s="6" t="str">
        <f ca="1">no.</f>
        <v/>
      </c>
      <c r="E3507" s="4" t="str">
        <f ca="1">position</f>
        <v/>
      </c>
      <c r="I3507" s="318"/>
      <c r="J3507" s="25"/>
      <c r="L3507" s="4"/>
      <c r="N3507" s="6"/>
      <c r="P3507" s="6"/>
      <c r="Q3507" s="5" t="str">
        <f ca="1">score</f>
        <v/>
      </c>
      <c r="R3507" s="58" t="str">
        <f ca="1">rescore</f>
        <v/>
      </c>
      <c r="S3507" s="4" t="str">
        <f ca="1">price</f>
        <v/>
      </c>
      <c r="U3507" s="4"/>
      <c r="V3507" s="4"/>
      <c r="W3507" s="293" t="str">
        <f ca="1">commission</f>
        <v/>
      </c>
      <c r="X3507" s="315"/>
    </row>
    <row r="3508" spans="1:24" x14ac:dyDescent="0.25">
      <c r="A3508" s="6" t="str">
        <f ca="1">no.</f>
        <v/>
      </c>
      <c r="E3508" s="4" t="str">
        <f ca="1">position</f>
        <v/>
      </c>
      <c r="I3508" s="318"/>
      <c r="J3508" s="25"/>
      <c r="L3508" s="4"/>
      <c r="N3508" s="6"/>
      <c r="P3508" s="6"/>
      <c r="Q3508" s="5" t="str">
        <f ca="1">score</f>
        <v/>
      </c>
      <c r="R3508" s="58" t="str">
        <f ca="1">rescore</f>
        <v/>
      </c>
      <c r="S3508" s="4" t="str">
        <f ca="1">price</f>
        <v/>
      </c>
      <c r="U3508" s="4"/>
      <c r="V3508" s="4"/>
      <c r="W3508" s="293" t="str">
        <f ca="1">commission</f>
        <v/>
      </c>
      <c r="X3508" s="315"/>
    </row>
    <row r="3509" spans="1:24" x14ac:dyDescent="0.25">
      <c r="A3509" s="6" t="str">
        <f ca="1">no.</f>
        <v/>
      </c>
      <c r="E3509" s="4" t="str">
        <f ca="1">position</f>
        <v/>
      </c>
      <c r="I3509" s="318"/>
      <c r="J3509" s="25"/>
      <c r="L3509" s="4"/>
      <c r="N3509" s="6"/>
      <c r="P3509" s="6"/>
      <c r="Q3509" s="5" t="str">
        <f ca="1">score</f>
        <v/>
      </c>
      <c r="R3509" s="58" t="str">
        <f ca="1">rescore</f>
        <v/>
      </c>
      <c r="S3509" s="4" t="str">
        <f ca="1">price</f>
        <v/>
      </c>
      <c r="U3509" s="4"/>
      <c r="V3509" s="4"/>
      <c r="W3509" s="293" t="str">
        <f ca="1">commission</f>
        <v/>
      </c>
      <c r="X3509" s="315"/>
    </row>
    <row r="3510" spans="1:24" x14ac:dyDescent="0.25">
      <c r="A3510" s="6" t="str">
        <f ca="1">no.</f>
        <v/>
      </c>
      <c r="E3510" s="4" t="str">
        <f ca="1">position</f>
        <v/>
      </c>
      <c r="I3510" s="318"/>
      <c r="J3510" s="25"/>
      <c r="L3510" s="4"/>
      <c r="N3510" s="6"/>
      <c r="P3510" s="6"/>
      <c r="Q3510" s="5" t="str">
        <f ca="1">score</f>
        <v/>
      </c>
      <c r="R3510" s="58" t="str">
        <f ca="1">rescore</f>
        <v/>
      </c>
      <c r="S3510" s="4" t="str">
        <f ca="1">price</f>
        <v/>
      </c>
      <c r="U3510" s="4"/>
      <c r="V3510" s="4"/>
      <c r="W3510" s="293" t="str">
        <f ca="1">commission</f>
        <v/>
      </c>
      <c r="X3510" s="315"/>
    </row>
    <row r="3511" spans="1:24" x14ac:dyDescent="0.25">
      <c r="A3511" s="6" t="str">
        <f ca="1">no.</f>
        <v/>
      </c>
      <c r="E3511" s="4" t="str">
        <f ca="1">position</f>
        <v/>
      </c>
      <c r="I3511" s="318"/>
      <c r="J3511" s="25"/>
      <c r="L3511" s="4"/>
      <c r="N3511" s="6"/>
      <c r="P3511" s="6"/>
      <c r="Q3511" s="5" t="str">
        <f ca="1">score</f>
        <v/>
      </c>
      <c r="R3511" s="58" t="str">
        <f ca="1">rescore</f>
        <v/>
      </c>
      <c r="S3511" s="4" t="str">
        <f ca="1">price</f>
        <v/>
      </c>
      <c r="U3511" s="4"/>
      <c r="V3511" s="4"/>
      <c r="W3511" s="293" t="str">
        <f ca="1">commission</f>
        <v/>
      </c>
      <c r="X3511" s="315"/>
    </row>
    <row r="3512" spans="1:24" x14ac:dyDescent="0.25">
      <c r="A3512" s="6" t="str">
        <f ca="1">no.</f>
        <v/>
      </c>
      <c r="E3512" s="4" t="str">
        <f ca="1">position</f>
        <v/>
      </c>
      <c r="I3512" s="318"/>
      <c r="J3512" s="25"/>
      <c r="L3512" s="4"/>
      <c r="N3512" s="6"/>
      <c r="P3512" s="6"/>
      <c r="Q3512" s="5" t="str">
        <f ca="1">score</f>
        <v/>
      </c>
      <c r="R3512" s="58" t="str">
        <f ca="1">rescore</f>
        <v/>
      </c>
      <c r="S3512" s="4" t="str">
        <f ca="1">price</f>
        <v/>
      </c>
      <c r="U3512" s="4"/>
      <c r="V3512" s="4"/>
      <c r="W3512" s="293" t="str">
        <f ca="1">commission</f>
        <v/>
      </c>
      <c r="X3512" s="315"/>
    </row>
    <row r="3513" spans="1:24" x14ac:dyDescent="0.25">
      <c r="A3513" s="6" t="str">
        <f ca="1">no.</f>
        <v/>
      </c>
      <c r="E3513" s="4" t="str">
        <f ca="1">position</f>
        <v/>
      </c>
      <c r="I3513" s="318"/>
      <c r="J3513" s="25"/>
      <c r="L3513" s="4"/>
      <c r="N3513" s="6"/>
      <c r="P3513" s="6"/>
      <c r="Q3513" s="5" t="str">
        <f ca="1">score</f>
        <v/>
      </c>
      <c r="R3513" s="58" t="str">
        <f ca="1">rescore</f>
        <v/>
      </c>
      <c r="S3513" s="4" t="str">
        <f ca="1">price</f>
        <v/>
      </c>
      <c r="U3513" s="4"/>
      <c r="V3513" s="4"/>
      <c r="W3513" s="293" t="str">
        <f ca="1">commission</f>
        <v/>
      </c>
      <c r="X3513" s="315"/>
    </row>
    <row r="3514" spans="1:24" x14ac:dyDescent="0.25">
      <c r="A3514" s="6" t="str">
        <f ca="1">no.</f>
        <v/>
      </c>
      <c r="E3514" s="4" t="str">
        <f ca="1">position</f>
        <v/>
      </c>
      <c r="I3514" s="318"/>
      <c r="J3514" s="25"/>
      <c r="L3514" s="4"/>
      <c r="N3514" s="6"/>
      <c r="P3514" s="6"/>
      <c r="Q3514" s="5" t="str">
        <f ca="1">score</f>
        <v/>
      </c>
      <c r="R3514" s="58" t="str">
        <f ca="1">rescore</f>
        <v/>
      </c>
      <c r="S3514" s="4" t="str">
        <f ca="1">price</f>
        <v/>
      </c>
      <c r="U3514" s="4"/>
      <c r="V3514" s="4"/>
      <c r="W3514" s="293" t="str">
        <f ca="1">commission</f>
        <v/>
      </c>
      <c r="X3514" s="315"/>
    </row>
    <row r="3515" spans="1:24" x14ac:dyDescent="0.25">
      <c r="A3515" s="6" t="str">
        <f ca="1">no.</f>
        <v/>
      </c>
      <c r="E3515" s="4" t="str">
        <f ca="1">position</f>
        <v/>
      </c>
      <c r="I3515" s="318"/>
      <c r="J3515" s="25"/>
      <c r="L3515" s="4"/>
      <c r="N3515" s="6"/>
      <c r="P3515" s="6"/>
      <c r="Q3515" s="5" t="str">
        <f ca="1">score</f>
        <v/>
      </c>
      <c r="R3515" s="58" t="str">
        <f ca="1">rescore</f>
        <v/>
      </c>
      <c r="S3515" s="4" t="str">
        <f ca="1">price</f>
        <v/>
      </c>
      <c r="U3515" s="4"/>
      <c r="V3515" s="4"/>
      <c r="W3515" s="293" t="str">
        <f ca="1">commission</f>
        <v/>
      </c>
      <c r="X3515" s="315"/>
    </row>
    <row r="3516" spans="1:24" x14ac:dyDescent="0.25">
      <c r="A3516" s="6" t="str">
        <f ca="1">no.</f>
        <v/>
      </c>
      <c r="E3516" s="4" t="str">
        <f ca="1">position</f>
        <v/>
      </c>
      <c r="I3516" s="318"/>
      <c r="J3516" s="25"/>
      <c r="L3516" s="4"/>
      <c r="N3516" s="6"/>
      <c r="P3516" s="6"/>
      <c r="Q3516" s="5" t="str">
        <f ca="1">score</f>
        <v/>
      </c>
      <c r="R3516" s="58" t="str">
        <f ca="1">rescore</f>
        <v/>
      </c>
      <c r="S3516" s="4" t="str">
        <f ca="1">price</f>
        <v/>
      </c>
      <c r="U3516" s="4"/>
      <c r="V3516" s="4"/>
      <c r="W3516" s="293" t="str">
        <f ca="1">commission</f>
        <v/>
      </c>
      <c r="X3516" s="315"/>
    </row>
    <row r="3517" spans="1:24" x14ac:dyDescent="0.25">
      <c r="A3517" s="6" t="str">
        <f ca="1">no.</f>
        <v/>
      </c>
      <c r="E3517" s="4" t="str">
        <f ca="1">position</f>
        <v/>
      </c>
      <c r="I3517" s="318"/>
      <c r="J3517" s="25"/>
      <c r="L3517" s="4"/>
      <c r="N3517" s="6"/>
      <c r="P3517" s="6"/>
      <c r="Q3517" s="5" t="str">
        <f ca="1">score</f>
        <v/>
      </c>
      <c r="R3517" s="58" t="str">
        <f ca="1">rescore</f>
        <v/>
      </c>
      <c r="S3517" s="4" t="str">
        <f ca="1">price</f>
        <v/>
      </c>
      <c r="U3517" s="4"/>
      <c r="V3517" s="4"/>
      <c r="W3517" s="293" t="str">
        <f ca="1">commission</f>
        <v/>
      </c>
      <c r="X3517" s="315"/>
    </row>
    <row r="3518" spans="1:24" x14ac:dyDescent="0.25">
      <c r="A3518" s="6" t="str">
        <f ca="1">no.</f>
        <v/>
      </c>
      <c r="E3518" s="4" t="str">
        <f ca="1">position</f>
        <v/>
      </c>
      <c r="I3518" s="318"/>
      <c r="J3518" s="25"/>
      <c r="L3518" s="4"/>
      <c r="N3518" s="6"/>
      <c r="P3518" s="6"/>
      <c r="Q3518" s="5" t="str">
        <f ca="1">score</f>
        <v/>
      </c>
      <c r="R3518" s="58" t="str">
        <f ca="1">rescore</f>
        <v/>
      </c>
      <c r="S3518" s="4" t="str">
        <f ca="1">price</f>
        <v/>
      </c>
      <c r="U3518" s="4"/>
      <c r="V3518" s="4"/>
      <c r="W3518" s="293" t="str">
        <f ca="1">commission</f>
        <v/>
      </c>
      <c r="X3518" s="315"/>
    </row>
    <row r="3519" spans="1:24" x14ac:dyDescent="0.25">
      <c r="A3519" s="6" t="str">
        <f ca="1">no.</f>
        <v/>
      </c>
      <c r="E3519" s="4" t="str">
        <f ca="1">position</f>
        <v/>
      </c>
      <c r="I3519" s="318"/>
      <c r="J3519" s="25"/>
      <c r="L3519" s="4"/>
      <c r="N3519" s="6"/>
      <c r="P3519" s="6"/>
      <c r="Q3519" s="5" t="str">
        <f ca="1">score</f>
        <v/>
      </c>
      <c r="R3519" s="58" t="str">
        <f ca="1">rescore</f>
        <v/>
      </c>
      <c r="S3519" s="4" t="str">
        <f ca="1">price</f>
        <v/>
      </c>
      <c r="U3519" s="4"/>
      <c r="V3519" s="4"/>
      <c r="W3519" s="293" t="str">
        <f ca="1">commission</f>
        <v/>
      </c>
      <c r="X3519" s="315"/>
    </row>
    <row r="3520" spans="1:24" x14ac:dyDescent="0.25">
      <c r="A3520" s="6" t="str">
        <f ca="1">no.</f>
        <v/>
      </c>
      <c r="E3520" s="4" t="str">
        <f ca="1">position</f>
        <v/>
      </c>
      <c r="I3520" s="318"/>
      <c r="J3520" s="25"/>
      <c r="L3520" s="4"/>
      <c r="N3520" s="6"/>
      <c r="P3520" s="6"/>
      <c r="Q3520" s="5" t="str">
        <f ca="1">score</f>
        <v/>
      </c>
      <c r="R3520" s="58" t="str">
        <f ca="1">rescore</f>
        <v/>
      </c>
      <c r="S3520" s="4" t="str">
        <f ca="1">price</f>
        <v/>
      </c>
      <c r="U3520" s="4"/>
      <c r="V3520" s="4"/>
      <c r="W3520" s="293" t="str">
        <f ca="1">commission</f>
        <v/>
      </c>
      <c r="X3520" s="315"/>
    </row>
    <row r="3521" spans="1:24" x14ac:dyDescent="0.25">
      <c r="A3521" s="6" t="str">
        <f ca="1">no.</f>
        <v/>
      </c>
      <c r="E3521" s="4" t="str">
        <f ca="1">position</f>
        <v/>
      </c>
      <c r="I3521" s="318"/>
      <c r="J3521" s="25"/>
      <c r="L3521" s="4"/>
      <c r="N3521" s="6"/>
      <c r="P3521" s="6"/>
      <c r="Q3521" s="5" t="str">
        <f ca="1">score</f>
        <v/>
      </c>
      <c r="R3521" s="58" t="str">
        <f ca="1">rescore</f>
        <v/>
      </c>
      <c r="S3521" s="4" t="str">
        <f ca="1">price</f>
        <v/>
      </c>
      <c r="U3521" s="4"/>
      <c r="V3521" s="4"/>
      <c r="W3521" s="293" t="str">
        <f ca="1">commission</f>
        <v/>
      </c>
      <c r="X3521" s="315"/>
    </row>
    <row r="3522" spans="1:24" x14ac:dyDescent="0.25">
      <c r="A3522" s="6" t="str">
        <f ca="1">no.</f>
        <v/>
      </c>
      <c r="E3522" s="4" t="str">
        <f ca="1">position</f>
        <v/>
      </c>
      <c r="I3522" s="318"/>
      <c r="J3522" s="25"/>
      <c r="L3522" s="4"/>
      <c r="N3522" s="6"/>
      <c r="P3522" s="6"/>
      <c r="Q3522" s="5" t="str">
        <f ca="1">score</f>
        <v/>
      </c>
      <c r="R3522" s="58" t="str">
        <f ca="1">rescore</f>
        <v/>
      </c>
      <c r="S3522" s="4" t="str">
        <f ca="1">price</f>
        <v/>
      </c>
      <c r="U3522" s="4"/>
      <c r="V3522" s="4"/>
      <c r="W3522" s="293" t="str">
        <f ca="1">commission</f>
        <v/>
      </c>
      <c r="X3522" s="315"/>
    </row>
    <row r="3523" spans="1:24" x14ac:dyDescent="0.25">
      <c r="A3523" s="6" t="str">
        <f ca="1">no.</f>
        <v/>
      </c>
      <c r="E3523" s="4" t="str">
        <f ca="1">position</f>
        <v/>
      </c>
      <c r="I3523" s="318"/>
      <c r="J3523" s="25"/>
      <c r="L3523" s="4"/>
      <c r="N3523" s="6"/>
      <c r="P3523" s="6"/>
      <c r="Q3523" s="5" t="str">
        <f ca="1">score</f>
        <v/>
      </c>
      <c r="R3523" s="58" t="str">
        <f ca="1">rescore</f>
        <v/>
      </c>
      <c r="S3523" s="4" t="str">
        <f ca="1">price</f>
        <v/>
      </c>
      <c r="U3523" s="4"/>
      <c r="V3523" s="4"/>
      <c r="W3523" s="293" t="str">
        <f ca="1">commission</f>
        <v/>
      </c>
      <c r="X3523" s="315"/>
    </row>
    <row r="3524" spans="1:24" x14ac:dyDescent="0.25">
      <c r="A3524" s="6" t="str">
        <f ca="1">no.</f>
        <v/>
      </c>
      <c r="E3524" s="4" t="str">
        <f ca="1">position</f>
        <v/>
      </c>
      <c r="I3524" s="318"/>
      <c r="J3524" s="25"/>
      <c r="L3524" s="4"/>
      <c r="N3524" s="6"/>
      <c r="P3524" s="6"/>
      <c r="Q3524" s="5" t="str">
        <f ca="1">score</f>
        <v/>
      </c>
      <c r="R3524" s="58" t="str">
        <f ca="1">rescore</f>
        <v/>
      </c>
      <c r="S3524" s="4" t="str">
        <f ca="1">price</f>
        <v/>
      </c>
      <c r="U3524" s="4"/>
      <c r="V3524" s="4"/>
      <c r="W3524" s="293" t="str">
        <f ca="1">commission</f>
        <v/>
      </c>
      <c r="X3524" s="315"/>
    </row>
    <row r="3525" spans="1:24" x14ac:dyDescent="0.25">
      <c r="A3525" s="6" t="str">
        <f ca="1">no.</f>
        <v/>
      </c>
      <c r="E3525" s="4" t="str">
        <f ca="1">position</f>
        <v/>
      </c>
      <c r="I3525" s="318"/>
      <c r="J3525" s="25"/>
      <c r="L3525" s="4"/>
      <c r="N3525" s="6"/>
      <c r="P3525" s="6"/>
      <c r="Q3525" s="5" t="str">
        <f ca="1">score</f>
        <v/>
      </c>
      <c r="R3525" s="58" t="str">
        <f ca="1">rescore</f>
        <v/>
      </c>
      <c r="S3525" s="4" t="str">
        <f ca="1">price</f>
        <v/>
      </c>
      <c r="U3525" s="4"/>
      <c r="V3525" s="4"/>
      <c r="W3525" s="293" t="str">
        <f ca="1">commission</f>
        <v/>
      </c>
      <c r="X3525" s="315"/>
    </row>
    <row r="3526" spans="1:24" x14ac:dyDescent="0.25">
      <c r="A3526" s="6" t="str">
        <f ca="1">no.</f>
        <v/>
      </c>
      <c r="E3526" s="4" t="str">
        <f ca="1">position</f>
        <v/>
      </c>
      <c r="I3526" s="318"/>
      <c r="J3526" s="25"/>
      <c r="L3526" s="4"/>
      <c r="N3526" s="6"/>
      <c r="P3526" s="6"/>
      <c r="Q3526" s="5" t="str">
        <f ca="1">score</f>
        <v/>
      </c>
      <c r="R3526" s="58" t="str">
        <f ca="1">rescore</f>
        <v/>
      </c>
      <c r="S3526" s="4" t="str">
        <f ca="1">price</f>
        <v/>
      </c>
      <c r="U3526" s="4"/>
      <c r="V3526" s="4"/>
      <c r="W3526" s="293" t="str">
        <f ca="1">commission</f>
        <v/>
      </c>
      <c r="X3526" s="315"/>
    </row>
    <row r="3527" spans="1:24" x14ac:dyDescent="0.25">
      <c r="A3527" s="6" t="str">
        <f ca="1">no.</f>
        <v/>
      </c>
      <c r="E3527" s="4" t="str">
        <f ca="1">position</f>
        <v/>
      </c>
      <c r="I3527" s="318"/>
      <c r="J3527" s="25"/>
      <c r="L3527" s="4"/>
      <c r="N3527" s="6"/>
      <c r="P3527" s="6"/>
      <c r="Q3527" s="5" t="str">
        <f ca="1">score</f>
        <v/>
      </c>
      <c r="R3527" s="58" t="str">
        <f ca="1">rescore</f>
        <v/>
      </c>
      <c r="S3527" s="4" t="str">
        <f ca="1">price</f>
        <v/>
      </c>
      <c r="U3527" s="4"/>
      <c r="V3527" s="4"/>
      <c r="W3527" s="293" t="str">
        <f ca="1">commission</f>
        <v/>
      </c>
      <c r="X3527" s="315"/>
    </row>
    <row r="3528" spans="1:24" x14ac:dyDescent="0.25">
      <c r="A3528" s="6" t="str">
        <f ca="1">no.</f>
        <v/>
      </c>
      <c r="E3528" s="4" t="str">
        <f ca="1">position</f>
        <v/>
      </c>
      <c r="I3528" s="318"/>
      <c r="J3528" s="25"/>
      <c r="L3528" s="4"/>
      <c r="N3528" s="6"/>
      <c r="P3528" s="6"/>
      <c r="Q3528" s="5" t="str">
        <f ca="1">score</f>
        <v/>
      </c>
      <c r="R3528" s="58" t="str">
        <f ca="1">rescore</f>
        <v/>
      </c>
      <c r="S3528" s="4" t="str">
        <f ca="1">price</f>
        <v/>
      </c>
      <c r="U3528" s="4"/>
      <c r="V3528" s="4"/>
      <c r="W3528" s="293" t="str">
        <f ca="1">commission</f>
        <v/>
      </c>
      <c r="X3528" s="315"/>
    </row>
    <row r="3529" spans="1:24" x14ac:dyDescent="0.25">
      <c r="A3529" s="6" t="str">
        <f ca="1">no.</f>
        <v/>
      </c>
      <c r="E3529" s="4" t="str">
        <f ca="1">position</f>
        <v/>
      </c>
      <c r="I3529" s="318"/>
      <c r="J3529" s="25"/>
      <c r="L3529" s="4"/>
      <c r="N3529" s="6"/>
      <c r="P3529" s="6"/>
      <c r="Q3529" s="5" t="str">
        <f ca="1">score</f>
        <v/>
      </c>
      <c r="R3529" s="58" t="str">
        <f ca="1">rescore</f>
        <v/>
      </c>
      <c r="S3529" s="4" t="str">
        <f ca="1">price</f>
        <v/>
      </c>
      <c r="U3529" s="4"/>
      <c r="V3529" s="4"/>
      <c r="W3529" s="293" t="str">
        <f ca="1">commission</f>
        <v/>
      </c>
      <c r="X3529" s="315"/>
    </row>
    <row r="3530" spans="1:24" x14ac:dyDescent="0.25">
      <c r="A3530" s="6" t="str">
        <f ca="1">no.</f>
        <v/>
      </c>
      <c r="E3530" s="4" t="str">
        <f ca="1">position</f>
        <v/>
      </c>
      <c r="I3530" s="318"/>
      <c r="J3530" s="25"/>
      <c r="L3530" s="4"/>
      <c r="N3530" s="6"/>
      <c r="P3530" s="6"/>
      <c r="Q3530" s="5" t="str">
        <f ca="1">score</f>
        <v/>
      </c>
      <c r="R3530" s="58" t="str">
        <f ca="1">rescore</f>
        <v/>
      </c>
      <c r="S3530" s="4" t="str">
        <f ca="1">price</f>
        <v/>
      </c>
      <c r="U3530" s="4"/>
      <c r="V3530" s="4"/>
      <c r="W3530" s="293" t="str">
        <f ca="1">commission</f>
        <v/>
      </c>
      <c r="X3530" s="315"/>
    </row>
    <row r="3531" spans="1:24" x14ac:dyDescent="0.25">
      <c r="A3531" s="6" t="str">
        <f ca="1">no.</f>
        <v/>
      </c>
      <c r="E3531" s="4" t="str">
        <f ca="1">position</f>
        <v/>
      </c>
      <c r="I3531" s="318"/>
      <c r="J3531" s="25"/>
      <c r="L3531" s="4"/>
      <c r="N3531" s="6"/>
      <c r="P3531" s="6"/>
      <c r="Q3531" s="5" t="str">
        <f ca="1">score</f>
        <v/>
      </c>
      <c r="R3531" s="58" t="str">
        <f ca="1">rescore</f>
        <v/>
      </c>
      <c r="S3531" s="4" t="str">
        <f ca="1">price</f>
        <v/>
      </c>
      <c r="U3531" s="4"/>
      <c r="V3531" s="4"/>
      <c r="W3531" s="293" t="str">
        <f ca="1">commission</f>
        <v/>
      </c>
      <c r="X3531" s="315"/>
    </row>
    <row r="3532" spans="1:24" x14ac:dyDescent="0.25">
      <c r="A3532" s="6" t="str">
        <f ca="1">no.</f>
        <v/>
      </c>
      <c r="E3532" s="4" t="str">
        <f ca="1">position</f>
        <v/>
      </c>
      <c r="I3532" s="318"/>
      <c r="J3532" s="25"/>
      <c r="L3532" s="4"/>
      <c r="N3532" s="6"/>
      <c r="P3532" s="6"/>
      <c r="Q3532" s="5" t="str">
        <f ca="1">score</f>
        <v/>
      </c>
      <c r="R3532" s="58" t="str">
        <f ca="1">rescore</f>
        <v/>
      </c>
      <c r="S3532" s="4" t="str">
        <f ca="1">price</f>
        <v/>
      </c>
      <c r="U3532" s="4"/>
      <c r="V3532" s="4"/>
      <c r="W3532" s="293" t="str">
        <f ca="1">commission</f>
        <v/>
      </c>
      <c r="X3532" s="315"/>
    </row>
    <row r="3533" spans="1:24" x14ac:dyDescent="0.25">
      <c r="A3533" s="6" t="str">
        <f ca="1">no.</f>
        <v/>
      </c>
      <c r="E3533" s="4" t="str">
        <f ca="1">position</f>
        <v/>
      </c>
      <c r="I3533" s="318"/>
      <c r="J3533" s="25"/>
      <c r="L3533" s="4"/>
      <c r="N3533" s="6"/>
      <c r="P3533" s="6"/>
      <c r="Q3533" s="5" t="str">
        <f ca="1">score</f>
        <v/>
      </c>
      <c r="R3533" s="58" t="str">
        <f ca="1">rescore</f>
        <v/>
      </c>
      <c r="S3533" s="4" t="str">
        <f ca="1">price</f>
        <v/>
      </c>
      <c r="U3533" s="4"/>
      <c r="V3533" s="4"/>
      <c r="W3533" s="293" t="str">
        <f ca="1">commission</f>
        <v/>
      </c>
      <c r="X3533" s="315"/>
    </row>
    <row r="3534" spans="1:24" x14ac:dyDescent="0.25">
      <c r="A3534" s="6" t="str">
        <f ca="1">no.</f>
        <v/>
      </c>
      <c r="E3534" s="4" t="str">
        <f ca="1">position</f>
        <v/>
      </c>
      <c r="I3534" s="318"/>
      <c r="J3534" s="25"/>
      <c r="L3534" s="4"/>
      <c r="N3534" s="6"/>
      <c r="P3534" s="6"/>
      <c r="Q3534" s="5" t="str">
        <f ca="1">score</f>
        <v/>
      </c>
      <c r="R3534" s="58" t="str">
        <f ca="1">rescore</f>
        <v/>
      </c>
      <c r="S3534" s="4" t="str">
        <f ca="1">price</f>
        <v/>
      </c>
      <c r="U3534" s="4"/>
      <c r="V3534" s="4"/>
      <c r="W3534" s="293" t="str">
        <f ca="1">commission</f>
        <v/>
      </c>
      <c r="X3534" s="315"/>
    </row>
    <row r="3535" spans="1:24" x14ac:dyDescent="0.25">
      <c r="A3535" s="6" t="str">
        <f ca="1">no.</f>
        <v/>
      </c>
      <c r="E3535" s="4" t="str">
        <f ca="1">position</f>
        <v/>
      </c>
      <c r="I3535" s="318"/>
      <c r="J3535" s="25"/>
      <c r="L3535" s="4"/>
      <c r="N3535" s="6"/>
      <c r="P3535" s="6"/>
      <c r="Q3535" s="5" t="str">
        <f ca="1">score</f>
        <v/>
      </c>
      <c r="R3535" s="58" t="str">
        <f ca="1">rescore</f>
        <v/>
      </c>
      <c r="S3535" s="4" t="str">
        <f ca="1">price</f>
        <v/>
      </c>
      <c r="U3535" s="4"/>
      <c r="V3535" s="4"/>
      <c r="W3535" s="293" t="str">
        <f ca="1">commission</f>
        <v/>
      </c>
      <c r="X3535" s="315"/>
    </row>
    <row r="3536" spans="1:24" x14ac:dyDescent="0.25">
      <c r="A3536" s="6" t="str">
        <f ca="1">no.</f>
        <v/>
      </c>
      <c r="E3536" s="4" t="str">
        <f ca="1">position</f>
        <v/>
      </c>
      <c r="I3536" s="318"/>
      <c r="J3536" s="25"/>
      <c r="L3536" s="4"/>
      <c r="N3536" s="6"/>
      <c r="P3536" s="6"/>
      <c r="Q3536" s="5" t="str">
        <f ca="1">score</f>
        <v/>
      </c>
      <c r="R3536" s="58" t="str">
        <f ca="1">rescore</f>
        <v/>
      </c>
      <c r="S3536" s="4" t="str">
        <f ca="1">price</f>
        <v/>
      </c>
      <c r="U3536" s="4"/>
      <c r="V3536" s="4"/>
      <c r="W3536" s="293" t="str">
        <f ca="1">commission</f>
        <v/>
      </c>
      <c r="X3536" s="315"/>
    </row>
    <row r="3537" spans="1:24" x14ac:dyDescent="0.25">
      <c r="A3537" s="6" t="str">
        <f ca="1">no.</f>
        <v/>
      </c>
      <c r="E3537" s="4" t="str">
        <f ca="1">position</f>
        <v/>
      </c>
      <c r="I3537" s="318"/>
      <c r="J3537" s="25"/>
      <c r="L3537" s="4"/>
      <c r="N3537" s="6"/>
      <c r="P3537" s="6"/>
      <c r="Q3537" s="5" t="str">
        <f ca="1">score</f>
        <v/>
      </c>
      <c r="R3537" s="58" t="str">
        <f ca="1">rescore</f>
        <v/>
      </c>
      <c r="S3537" s="4" t="str">
        <f ca="1">price</f>
        <v/>
      </c>
      <c r="U3537" s="4"/>
      <c r="V3537" s="4"/>
      <c r="W3537" s="293" t="str">
        <f ca="1">commission</f>
        <v/>
      </c>
      <c r="X3537" s="315"/>
    </row>
    <row r="3538" spans="1:24" x14ac:dyDescent="0.25">
      <c r="A3538" s="6" t="str">
        <f ca="1">no.</f>
        <v/>
      </c>
      <c r="E3538" s="4" t="str">
        <f ca="1">position</f>
        <v/>
      </c>
      <c r="I3538" s="318"/>
      <c r="J3538" s="25"/>
      <c r="L3538" s="4"/>
      <c r="N3538" s="6"/>
      <c r="P3538" s="6"/>
      <c r="Q3538" s="5" t="str">
        <f ca="1">score</f>
        <v/>
      </c>
      <c r="R3538" s="58" t="str">
        <f ca="1">rescore</f>
        <v/>
      </c>
      <c r="S3538" s="4" t="str">
        <f ca="1">price</f>
        <v/>
      </c>
      <c r="U3538" s="4"/>
      <c r="V3538" s="4"/>
      <c r="W3538" s="293" t="str">
        <f ca="1">commission</f>
        <v/>
      </c>
      <c r="X3538" s="315"/>
    </row>
    <row r="3539" spans="1:24" x14ac:dyDescent="0.25">
      <c r="A3539" s="6" t="str">
        <f ca="1">no.</f>
        <v/>
      </c>
      <c r="E3539" s="4" t="str">
        <f ca="1">position</f>
        <v/>
      </c>
      <c r="I3539" s="318"/>
      <c r="J3539" s="25"/>
      <c r="L3539" s="4"/>
      <c r="N3539" s="6"/>
      <c r="P3539" s="6"/>
      <c r="Q3539" s="5" t="str">
        <f ca="1">score</f>
        <v/>
      </c>
      <c r="R3539" s="58" t="str">
        <f ca="1">rescore</f>
        <v/>
      </c>
      <c r="S3539" s="4" t="str">
        <f ca="1">price</f>
        <v/>
      </c>
      <c r="U3539" s="4"/>
      <c r="V3539" s="4"/>
      <c r="W3539" s="293" t="str">
        <f ca="1">commission</f>
        <v/>
      </c>
      <c r="X3539" s="315"/>
    </row>
    <row r="3540" spans="1:24" x14ac:dyDescent="0.25">
      <c r="A3540" s="6" t="str">
        <f ca="1">no.</f>
        <v/>
      </c>
      <c r="E3540" s="4" t="str">
        <f ca="1">position</f>
        <v/>
      </c>
      <c r="I3540" s="318"/>
      <c r="J3540" s="25"/>
      <c r="L3540" s="4"/>
      <c r="N3540" s="6"/>
      <c r="P3540" s="6"/>
      <c r="Q3540" s="5" t="str">
        <f ca="1">score</f>
        <v/>
      </c>
      <c r="R3540" s="58" t="str">
        <f ca="1">rescore</f>
        <v/>
      </c>
      <c r="S3540" s="4" t="str">
        <f ca="1">price</f>
        <v/>
      </c>
      <c r="U3540" s="4"/>
      <c r="V3540" s="4"/>
      <c r="W3540" s="293" t="str">
        <f ca="1">commission</f>
        <v/>
      </c>
      <c r="X3540" s="315"/>
    </row>
    <row r="3541" spans="1:24" x14ac:dyDescent="0.25">
      <c r="A3541" s="6" t="str">
        <f ca="1">no.</f>
        <v/>
      </c>
      <c r="E3541" s="4" t="str">
        <f ca="1">position</f>
        <v/>
      </c>
      <c r="I3541" s="318"/>
      <c r="J3541" s="25"/>
      <c r="L3541" s="4"/>
      <c r="N3541" s="6"/>
      <c r="P3541" s="6"/>
      <c r="Q3541" s="5" t="str">
        <f ca="1">score</f>
        <v/>
      </c>
      <c r="R3541" s="58" t="str">
        <f ca="1">rescore</f>
        <v/>
      </c>
      <c r="S3541" s="4" t="str">
        <f ca="1">price</f>
        <v/>
      </c>
      <c r="U3541" s="4"/>
      <c r="V3541" s="4"/>
      <c r="W3541" s="293" t="str">
        <f ca="1">commission</f>
        <v/>
      </c>
      <c r="X3541" s="315"/>
    </row>
    <row r="3542" spans="1:24" x14ac:dyDescent="0.25">
      <c r="A3542" s="6" t="str">
        <f ca="1">no.</f>
        <v/>
      </c>
      <c r="E3542" s="4" t="str">
        <f ca="1">position</f>
        <v/>
      </c>
      <c r="I3542" s="318"/>
      <c r="J3542" s="25"/>
      <c r="L3542" s="4"/>
      <c r="N3542" s="6"/>
      <c r="P3542" s="6"/>
      <c r="Q3542" s="5" t="str">
        <f ca="1">score</f>
        <v/>
      </c>
      <c r="R3542" s="58" t="str">
        <f ca="1">rescore</f>
        <v/>
      </c>
      <c r="S3542" s="4" t="str">
        <f ca="1">price</f>
        <v/>
      </c>
      <c r="U3542" s="4"/>
      <c r="V3542" s="4"/>
      <c r="W3542" s="293" t="str">
        <f ca="1">commission</f>
        <v/>
      </c>
      <c r="X3542" s="315"/>
    </row>
    <row r="3543" spans="1:24" x14ac:dyDescent="0.25">
      <c r="A3543" s="6" t="str">
        <f ca="1">no.</f>
        <v/>
      </c>
      <c r="E3543" s="4" t="str">
        <f ca="1">position</f>
        <v/>
      </c>
      <c r="I3543" s="318"/>
      <c r="J3543" s="25"/>
      <c r="L3543" s="4"/>
      <c r="N3543" s="6"/>
      <c r="P3543" s="6"/>
      <c r="Q3543" s="5" t="str">
        <f ca="1">score</f>
        <v/>
      </c>
      <c r="R3543" s="58" t="str">
        <f ca="1">rescore</f>
        <v/>
      </c>
      <c r="S3543" s="4" t="str">
        <f ca="1">price</f>
        <v/>
      </c>
      <c r="U3543" s="4"/>
      <c r="V3543" s="4"/>
      <c r="W3543" s="293" t="str">
        <f ca="1">commission</f>
        <v/>
      </c>
      <c r="X3543" s="315"/>
    </row>
    <row r="3544" spans="1:24" x14ac:dyDescent="0.25">
      <c r="A3544" s="6" t="str">
        <f ca="1">no.</f>
        <v/>
      </c>
      <c r="E3544" s="4" t="str">
        <f ca="1">position</f>
        <v/>
      </c>
      <c r="I3544" s="318"/>
      <c r="J3544" s="25"/>
      <c r="L3544" s="4"/>
      <c r="N3544" s="6"/>
      <c r="P3544" s="6"/>
      <c r="Q3544" s="5" t="str">
        <f ca="1">score</f>
        <v/>
      </c>
      <c r="R3544" s="58" t="str">
        <f ca="1">rescore</f>
        <v/>
      </c>
      <c r="S3544" s="4" t="str">
        <f ca="1">price</f>
        <v/>
      </c>
      <c r="U3544" s="4"/>
      <c r="V3544" s="4"/>
      <c r="W3544" s="293" t="str">
        <f ca="1">commission</f>
        <v/>
      </c>
      <c r="X3544" s="315"/>
    </row>
    <row r="3545" spans="1:24" x14ac:dyDescent="0.25">
      <c r="A3545" s="6" t="str">
        <f ca="1">no.</f>
        <v/>
      </c>
      <c r="E3545" s="4" t="str">
        <f ca="1">position</f>
        <v/>
      </c>
      <c r="I3545" s="318"/>
      <c r="J3545" s="25"/>
      <c r="L3545" s="4"/>
      <c r="N3545" s="6"/>
      <c r="P3545" s="6"/>
      <c r="Q3545" s="5" t="str">
        <f ca="1">score</f>
        <v/>
      </c>
      <c r="R3545" s="58" t="str">
        <f ca="1">rescore</f>
        <v/>
      </c>
      <c r="S3545" s="4" t="str">
        <f ca="1">price</f>
        <v/>
      </c>
      <c r="U3545" s="4"/>
      <c r="V3545" s="4"/>
      <c r="W3545" s="293" t="str">
        <f ca="1">commission</f>
        <v/>
      </c>
      <c r="X3545" s="315"/>
    </row>
    <row r="3546" spans="1:24" x14ac:dyDescent="0.25">
      <c r="A3546" s="6" t="str">
        <f ca="1">no.</f>
        <v/>
      </c>
      <c r="E3546" s="4" t="str">
        <f ca="1">position</f>
        <v/>
      </c>
      <c r="I3546" s="318"/>
      <c r="J3546" s="25"/>
      <c r="L3546" s="4"/>
      <c r="N3546" s="6"/>
      <c r="P3546" s="6"/>
      <c r="Q3546" s="5" t="str">
        <f ca="1">score</f>
        <v/>
      </c>
      <c r="R3546" s="58" t="str">
        <f ca="1">rescore</f>
        <v/>
      </c>
      <c r="S3546" s="4" t="str">
        <f ca="1">price</f>
        <v/>
      </c>
      <c r="U3546" s="4"/>
      <c r="V3546" s="4"/>
      <c r="W3546" s="293" t="str">
        <f ca="1">commission</f>
        <v/>
      </c>
      <c r="X3546" s="315"/>
    </row>
    <row r="3547" spans="1:24" x14ac:dyDescent="0.25">
      <c r="A3547" s="6" t="str">
        <f ca="1">no.</f>
        <v/>
      </c>
      <c r="E3547" s="4" t="str">
        <f ca="1">position</f>
        <v/>
      </c>
      <c r="I3547" s="318"/>
      <c r="J3547" s="25"/>
      <c r="L3547" s="4"/>
      <c r="N3547" s="6"/>
      <c r="P3547" s="6"/>
      <c r="Q3547" s="5" t="str">
        <f ca="1">score</f>
        <v/>
      </c>
      <c r="R3547" s="58" t="str">
        <f ca="1">rescore</f>
        <v/>
      </c>
      <c r="S3547" s="4" t="str">
        <f ca="1">price</f>
        <v/>
      </c>
      <c r="U3547" s="4"/>
      <c r="V3547" s="4"/>
      <c r="W3547" s="293" t="str">
        <f ca="1">commission</f>
        <v/>
      </c>
      <c r="X3547" s="315"/>
    </row>
    <row r="3548" spans="1:24" x14ac:dyDescent="0.25">
      <c r="A3548" s="6" t="str">
        <f ca="1">no.</f>
        <v/>
      </c>
      <c r="E3548" s="4" t="str">
        <f ca="1">position</f>
        <v/>
      </c>
      <c r="I3548" s="318"/>
      <c r="J3548" s="25"/>
      <c r="L3548" s="4"/>
      <c r="N3548" s="6"/>
      <c r="P3548" s="6"/>
      <c r="Q3548" s="5" t="str">
        <f ca="1">score</f>
        <v/>
      </c>
      <c r="R3548" s="58" t="str">
        <f ca="1">rescore</f>
        <v/>
      </c>
      <c r="S3548" s="4" t="str">
        <f ca="1">price</f>
        <v/>
      </c>
      <c r="U3548" s="4"/>
      <c r="V3548" s="4"/>
      <c r="W3548" s="293" t="str">
        <f ca="1">commission</f>
        <v/>
      </c>
      <c r="X3548" s="315"/>
    </row>
    <row r="3549" spans="1:24" x14ac:dyDescent="0.25">
      <c r="A3549" s="6" t="str">
        <f ca="1">no.</f>
        <v/>
      </c>
      <c r="E3549" s="4" t="str">
        <f ca="1">position</f>
        <v/>
      </c>
      <c r="I3549" s="318"/>
      <c r="J3549" s="25"/>
      <c r="L3549" s="4"/>
      <c r="N3549" s="6"/>
      <c r="P3549" s="6"/>
      <c r="Q3549" s="5" t="str">
        <f ca="1">score</f>
        <v/>
      </c>
      <c r="R3549" s="58" t="str">
        <f ca="1">rescore</f>
        <v/>
      </c>
      <c r="S3549" s="4" t="str">
        <f ca="1">price</f>
        <v/>
      </c>
      <c r="U3549" s="4"/>
      <c r="V3549" s="4"/>
      <c r="W3549" s="293" t="str">
        <f ca="1">commission</f>
        <v/>
      </c>
      <c r="X3549" s="315"/>
    </row>
    <row r="3550" spans="1:24" x14ac:dyDescent="0.25">
      <c r="A3550" s="6" t="str">
        <f ca="1">no.</f>
        <v/>
      </c>
      <c r="E3550" s="4" t="str">
        <f ca="1">position</f>
        <v/>
      </c>
      <c r="I3550" s="318"/>
      <c r="J3550" s="25"/>
      <c r="L3550" s="4"/>
      <c r="N3550" s="6"/>
      <c r="P3550" s="6"/>
      <c r="Q3550" s="5" t="str">
        <f ca="1">score</f>
        <v/>
      </c>
      <c r="R3550" s="58" t="str">
        <f ca="1">rescore</f>
        <v/>
      </c>
      <c r="S3550" s="4" t="str">
        <f ca="1">price</f>
        <v/>
      </c>
      <c r="U3550" s="4"/>
      <c r="V3550" s="4"/>
      <c r="W3550" s="293" t="str">
        <f ca="1">commission</f>
        <v/>
      </c>
      <c r="X3550" s="315"/>
    </row>
    <row r="3551" spans="1:24" x14ac:dyDescent="0.25">
      <c r="A3551" s="6" t="str">
        <f ca="1">no.</f>
        <v/>
      </c>
      <c r="E3551" s="4" t="str">
        <f ca="1">position</f>
        <v/>
      </c>
      <c r="I3551" s="318"/>
      <c r="J3551" s="25"/>
      <c r="L3551" s="4"/>
      <c r="N3551" s="6"/>
      <c r="P3551" s="6"/>
      <c r="Q3551" s="5" t="str">
        <f ca="1">score</f>
        <v/>
      </c>
      <c r="R3551" s="58" t="str">
        <f ca="1">rescore</f>
        <v/>
      </c>
      <c r="S3551" s="4" t="str">
        <f ca="1">price</f>
        <v/>
      </c>
      <c r="U3551" s="4"/>
      <c r="V3551" s="4"/>
      <c r="W3551" s="293" t="str">
        <f ca="1">commission</f>
        <v/>
      </c>
      <c r="X3551" s="315"/>
    </row>
    <row r="3552" spans="1:24" x14ac:dyDescent="0.25">
      <c r="A3552" s="6" t="str">
        <f ca="1">no.</f>
        <v/>
      </c>
      <c r="E3552" s="4" t="str">
        <f ca="1">position</f>
        <v/>
      </c>
      <c r="I3552" s="318"/>
      <c r="J3552" s="25"/>
      <c r="L3552" s="4"/>
      <c r="N3552" s="6"/>
      <c r="P3552" s="6"/>
      <c r="Q3552" s="5" t="str">
        <f ca="1">score</f>
        <v/>
      </c>
      <c r="R3552" s="58" t="str">
        <f ca="1">rescore</f>
        <v/>
      </c>
      <c r="S3552" s="4" t="str">
        <f ca="1">price</f>
        <v/>
      </c>
      <c r="U3552" s="4"/>
      <c r="V3552" s="4"/>
      <c r="W3552" s="293" t="str">
        <f ca="1">commission</f>
        <v/>
      </c>
      <c r="X3552" s="315"/>
    </row>
    <row r="3553" spans="1:24" x14ac:dyDescent="0.25">
      <c r="A3553" s="6" t="str">
        <f ca="1">no.</f>
        <v/>
      </c>
      <c r="E3553" s="4" t="str">
        <f ca="1">position</f>
        <v/>
      </c>
      <c r="I3553" s="318"/>
      <c r="J3553" s="25"/>
      <c r="L3553" s="4"/>
      <c r="N3553" s="6"/>
      <c r="P3553" s="6"/>
      <c r="Q3553" s="5" t="str">
        <f ca="1">score</f>
        <v/>
      </c>
      <c r="R3553" s="58" t="str">
        <f ca="1">rescore</f>
        <v/>
      </c>
      <c r="S3553" s="4" t="str">
        <f ca="1">price</f>
        <v/>
      </c>
      <c r="U3553" s="4"/>
      <c r="V3553" s="4"/>
      <c r="W3553" s="293" t="str">
        <f ca="1">commission</f>
        <v/>
      </c>
      <c r="X3553" s="315"/>
    </row>
    <row r="3554" spans="1:24" x14ac:dyDescent="0.25">
      <c r="A3554" s="6" t="str">
        <f ca="1">no.</f>
        <v/>
      </c>
      <c r="E3554" s="4" t="str">
        <f ca="1">position</f>
        <v/>
      </c>
      <c r="I3554" s="318"/>
      <c r="J3554" s="25"/>
      <c r="L3554" s="4"/>
      <c r="N3554" s="6"/>
      <c r="P3554" s="6"/>
      <c r="Q3554" s="5" t="str">
        <f ca="1">score</f>
        <v/>
      </c>
      <c r="R3554" s="58" t="str">
        <f ca="1">rescore</f>
        <v/>
      </c>
      <c r="S3554" s="4" t="str">
        <f ca="1">price</f>
        <v/>
      </c>
      <c r="U3554" s="4"/>
      <c r="V3554" s="4"/>
      <c r="W3554" s="293" t="str">
        <f ca="1">commission</f>
        <v/>
      </c>
      <c r="X3554" s="315"/>
    </row>
    <row r="3555" spans="1:24" x14ac:dyDescent="0.25">
      <c r="A3555" s="6" t="str">
        <f ca="1">no.</f>
        <v/>
      </c>
      <c r="E3555" s="4" t="str">
        <f ca="1">position</f>
        <v/>
      </c>
      <c r="I3555" s="318"/>
      <c r="J3555" s="25"/>
      <c r="L3555" s="4"/>
      <c r="N3555" s="6"/>
      <c r="P3555" s="6"/>
      <c r="Q3555" s="5" t="str">
        <f ca="1">score</f>
        <v/>
      </c>
      <c r="R3555" s="58" t="str">
        <f ca="1">rescore</f>
        <v/>
      </c>
      <c r="S3555" s="4" t="str">
        <f ca="1">price</f>
        <v/>
      </c>
      <c r="U3555" s="4"/>
      <c r="V3555" s="4"/>
      <c r="W3555" s="293" t="str">
        <f ca="1">commission</f>
        <v/>
      </c>
      <c r="X3555" s="315"/>
    </row>
    <row r="3556" spans="1:24" x14ac:dyDescent="0.25">
      <c r="A3556" s="6" t="str">
        <f ca="1">no.</f>
        <v/>
      </c>
      <c r="E3556" s="4" t="str">
        <f ca="1">position</f>
        <v/>
      </c>
      <c r="I3556" s="318"/>
      <c r="J3556" s="25"/>
      <c r="L3556" s="4"/>
      <c r="N3556" s="6"/>
      <c r="P3556" s="6"/>
      <c r="Q3556" s="5" t="str">
        <f ca="1">score</f>
        <v/>
      </c>
      <c r="R3556" s="58" t="str">
        <f ca="1">rescore</f>
        <v/>
      </c>
      <c r="S3556" s="4" t="str">
        <f ca="1">price</f>
        <v/>
      </c>
      <c r="U3556" s="4"/>
      <c r="V3556" s="4"/>
      <c r="W3556" s="293" t="str">
        <f ca="1">commission</f>
        <v/>
      </c>
      <c r="X3556" s="315"/>
    </row>
    <row r="3557" spans="1:24" x14ac:dyDescent="0.25">
      <c r="A3557" s="6" t="str">
        <f ca="1">no.</f>
        <v/>
      </c>
      <c r="E3557" s="4" t="str">
        <f ca="1">position</f>
        <v/>
      </c>
      <c r="I3557" s="318"/>
      <c r="J3557" s="25"/>
      <c r="L3557" s="4"/>
      <c r="N3557" s="6"/>
      <c r="P3557" s="6"/>
      <c r="Q3557" s="5" t="str">
        <f ca="1">score</f>
        <v/>
      </c>
      <c r="R3557" s="58" t="str">
        <f ca="1">rescore</f>
        <v/>
      </c>
      <c r="S3557" s="4" t="str">
        <f ca="1">price</f>
        <v/>
      </c>
      <c r="U3557" s="4"/>
      <c r="V3557" s="4"/>
      <c r="W3557" s="293" t="str">
        <f ca="1">commission</f>
        <v/>
      </c>
      <c r="X3557" s="315"/>
    </row>
    <row r="3558" spans="1:24" x14ac:dyDescent="0.25">
      <c r="A3558" s="6" t="str">
        <f ca="1">no.</f>
        <v/>
      </c>
      <c r="E3558" s="4" t="str">
        <f ca="1">position</f>
        <v/>
      </c>
      <c r="I3558" s="318"/>
      <c r="J3558" s="25"/>
      <c r="L3558" s="4"/>
      <c r="N3558" s="6"/>
      <c r="P3558" s="6"/>
      <c r="Q3558" s="5" t="str">
        <f ca="1">score</f>
        <v/>
      </c>
      <c r="R3558" s="58" t="str">
        <f ca="1">rescore</f>
        <v/>
      </c>
      <c r="S3558" s="4" t="str">
        <f ca="1">price</f>
        <v/>
      </c>
      <c r="U3558" s="4"/>
      <c r="V3558" s="4"/>
      <c r="W3558" s="293" t="str">
        <f ca="1">commission</f>
        <v/>
      </c>
      <c r="X3558" s="315"/>
    </row>
    <row r="3559" spans="1:24" x14ac:dyDescent="0.25">
      <c r="A3559" s="6" t="str">
        <f ca="1">no.</f>
        <v/>
      </c>
      <c r="E3559" s="4" t="str">
        <f ca="1">position</f>
        <v/>
      </c>
      <c r="I3559" s="318"/>
      <c r="J3559" s="25"/>
      <c r="L3559" s="4"/>
      <c r="N3559" s="6"/>
      <c r="P3559" s="6"/>
      <c r="Q3559" s="5" t="str">
        <f ca="1">score</f>
        <v/>
      </c>
      <c r="R3559" s="58" t="str">
        <f ca="1">rescore</f>
        <v/>
      </c>
      <c r="S3559" s="4" t="str">
        <f ca="1">price</f>
        <v/>
      </c>
      <c r="U3559" s="4"/>
      <c r="V3559" s="4"/>
      <c r="W3559" s="293" t="str">
        <f ca="1">commission</f>
        <v/>
      </c>
      <c r="X3559" s="315"/>
    </row>
    <row r="3560" spans="1:24" x14ac:dyDescent="0.25">
      <c r="A3560" s="6" t="str">
        <f ca="1">no.</f>
        <v/>
      </c>
      <c r="E3560" s="4" t="str">
        <f ca="1">position</f>
        <v/>
      </c>
      <c r="I3560" s="318"/>
      <c r="J3560" s="25"/>
      <c r="L3560" s="4"/>
      <c r="N3560" s="6"/>
      <c r="P3560" s="6"/>
      <c r="Q3560" s="5" t="str">
        <f ca="1">score</f>
        <v/>
      </c>
      <c r="R3560" s="58" t="str">
        <f ca="1">rescore</f>
        <v/>
      </c>
      <c r="S3560" s="4" t="str">
        <f ca="1">price</f>
        <v/>
      </c>
      <c r="U3560" s="4"/>
      <c r="V3560" s="4"/>
      <c r="W3560" s="293" t="str">
        <f ca="1">commission</f>
        <v/>
      </c>
      <c r="X3560" s="315"/>
    </row>
    <row r="3561" spans="1:24" x14ac:dyDescent="0.25">
      <c r="A3561" s="6" t="str">
        <f ca="1">no.</f>
        <v/>
      </c>
      <c r="E3561" s="4" t="str">
        <f ca="1">position</f>
        <v/>
      </c>
      <c r="I3561" s="318"/>
      <c r="J3561" s="25"/>
      <c r="L3561" s="4"/>
      <c r="N3561" s="6"/>
      <c r="P3561" s="6"/>
      <c r="Q3561" s="5" t="str">
        <f ca="1">score</f>
        <v/>
      </c>
      <c r="R3561" s="58" t="str">
        <f ca="1">rescore</f>
        <v/>
      </c>
      <c r="S3561" s="4" t="str">
        <f ca="1">price</f>
        <v/>
      </c>
      <c r="U3561" s="4"/>
      <c r="V3561" s="4"/>
      <c r="W3561" s="293" t="str">
        <f ca="1">commission</f>
        <v/>
      </c>
      <c r="X3561" s="315"/>
    </row>
    <row r="3562" spans="1:24" x14ac:dyDescent="0.25">
      <c r="A3562" s="6" t="str">
        <f ca="1">no.</f>
        <v/>
      </c>
      <c r="E3562" s="4" t="str">
        <f ca="1">position</f>
        <v/>
      </c>
      <c r="I3562" s="318"/>
      <c r="J3562" s="25"/>
      <c r="L3562" s="4"/>
      <c r="N3562" s="6"/>
      <c r="P3562" s="6"/>
      <c r="Q3562" s="5" t="str">
        <f ca="1">score</f>
        <v/>
      </c>
      <c r="R3562" s="58" t="str">
        <f ca="1">rescore</f>
        <v/>
      </c>
      <c r="S3562" s="4" t="str">
        <f ca="1">price</f>
        <v/>
      </c>
      <c r="U3562" s="4"/>
      <c r="V3562" s="4"/>
      <c r="W3562" s="293" t="str">
        <f ca="1">commission</f>
        <v/>
      </c>
      <c r="X3562" s="315"/>
    </row>
    <row r="3563" spans="1:24" x14ac:dyDescent="0.25">
      <c r="A3563" s="6" t="str">
        <f ca="1">no.</f>
        <v/>
      </c>
      <c r="E3563" s="4" t="str">
        <f ca="1">position</f>
        <v/>
      </c>
      <c r="I3563" s="318"/>
      <c r="J3563" s="25"/>
      <c r="L3563" s="4"/>
      <c r="N3563" s="6"/>
      <c r="P3563" s="6"/>
      <c r="Q3563" s="5" t="str">
        <f ca="1">score</f>
        <v/>
      </c>
      <c r="R3563" s="58" t="str">
        <f ca="1">rescore</f>
        <v/>
      </c>
      <c r="S3563" s="4" t="str">
        <f ca="1">price</f>
        <v/>
      </c>
      <c r="U3563" s="4"/>
      <c r="V3563" s="4"/>
      <c r="W3563" s="293" t="str">
        <f ca="1">commission</f>
        <v/>
      </c>
      <c r="X3563" s="315"/>
    </row>
    <row r="3564" spans="1:24" x14ac:dyDescent="0.25">
      <c r="A3564" s="6" t="str">
        <f ca="1">no.</f>
        <v/>
      </c>
      <c r="E3564" s="4" t="str">
        <f ca="1">position</f>
        <v/>
      </c>
      <c r="I3564" s="318"/>
      <c r="J3564" s="25"/>
      <c r="L3564" s="4"/>
      <c r="N3564" s="6"/>
      <c r="P3564" s="6"/>
      <c r="Q3564" s="5" t="str">
        <f ca="1">score</f>
        <v/>
      </c>
      <c r="R3564" s="58" t="str">
        <f ca="1">rescore</f>
        <v/>
      </c>
      <c r="S3564" s="4" t="str">
        <f ca="1">price</f>
        <v/>
      </c>
      <c r="U3564" s="4"/>
      <c r="V3564" s="4"/>
      <c r="W3564" s="293" t="str">
        <f ca="1">commission</f>
        <v/>
      </c>
      <c r="X3564" s="315"/>
    </row>
    <row r="3565" spans="1:24" x14ac:dyDescent="0.25">
      <c r="A3565" s="6" t="str">
        <f ca="1">no.</f>
        <v/>
      </c>
      <c r="E3565" s="4" t="str">
        <f ca="1">position</f>
        <v/>
      </c>
      <c r="I3565" s="318"/>
      <c r="J3565" s="25"/>
      <c r="L3565" s="4"/>
      <c r="N3565" s="6"/>
      <c r="P3565" s="6"/>
      <c r="Q3565" s="5" t="str">
        <f ca="1">score</f>
        <v/>
      </c>
      <c r="R3565" s="58" t="str">
        <f ca="1">rescore</f>
        <v/>
      </c>
      <c r="S3565" s="4" t="str">
        <f ca="1">price</f>
        <v/>
      </c>
      <c r="U3565" s="4"/>
      <c r="V3565" s="4"/>
      <c r="W3565" s="293" t="str">
        <f ca="1">commission</f>
        <v/>
      </c>
      <c r="X3565" s="315"/>
    </row>
    <row r="3566" spans="1:24" x14ac:dyDescent="0.25">
      <c r="A3566" s="6" t="str">
        <f ca="1">no.</f>
        <v/>
      </c>
      <c r="E3566" s="4" t="str">
        <f ca="1">position</f>
        <v/>
      </c>
      <c r="I3566" s="318"/>
      <c r="J3566" s="25"/>
      <c r="L3566" s="4"/>
      <c r="N3566" s="6"/>
      <c r="P3566" s="6"/>
      <c r="Q3566" s="5" t="str">
        <f ca="1">score</f>
        <v/>
      </c>
      <c r="R3566" s="58" t="str">
        <f ca="1">rescore</f>
        <v/>
      </c>
      <c r="S3566" s="4" t="str">
        <f ca="1">price</f>
        <v/>
      </c>
      <c r="U3566" s="4"/>
      <c r="V3566" s="4"/>
      <c r="W3566" s="293" t="str">
        <f ca="1">commission</f>
        <v/>
      </c>
      <c r="X3566" s="315"/>
    </row>
    <row r="3567" spans="1:24" x14ac:dyDescent="0.25">
      <c r="A3567" s="6" t="str">
        <f ca="1">no.</f>
        <v/>
      </c>
      <c r="E3567" s="4" t="str">
        <f ca="1">position</f>
        <v/>
      </c>
      <c r="I3567" s="318"/>
      <c r="J3567" s="25"/>
      <c r="L3567" s="4"/>
      <c r="N3567" s="6"/>
      <c r="P3567" s="6"/>
      <c r="Q3567" s="5" t="str">
        <f ca="1">score</f>
        <v/>
      </c>
      <c r="R3567" s="58" t="str">
        <f ca="1">rescore</f>
        <v/>
      </c>
      <c r="S3567" s="4" t="str">
        <f ca="1">price</f>
        <v/>
      </c>
      <c r="U3567" s="4"/>
      <c r="V3567" s="4"/>
      <c r="W3567" s="293" t="str">
        <f ca="1">commission</f>
        <v/>
      </c>
      <c r="X3567" s="315"/>
    </row>
    <row r="3568" spans="1:24" x14ac:dyDescent="0.25">
      <c r="A3568" s="6" t="str">
        <f ca="1">no.</f>
        <v/>
      </c>
      <c r="E3568" s="4" t="str">
        <f ca="1">position</f>
        <v/>
      </c>
      <c r="I3568" s="318"/>
      <c r="J3568" s="25"/>
      <c r="L3568" s="4"/>
      <c r="N3568" s="6"/>
      <c r="P3568" s="6"/>
      <c r="Q3568" s="5" t="str">
        <f ca="1">score</f>
        <v/>
      </c>
      <c r="R3568" s="58" t="str">
        <f ca="1">rescore</f>
        <v/>
      </c>
      <c r="S3568" s="4" t="str">
        <f ca="1">price</f>
        <v/>
      </c>
      <c r="U3568" s="4"/>
      <c r="V3568" s="4"/>
      <c r="W3568" s="293" t="str">
        <f ca="1">commission</f>
        <v/>
      </c>
      <c r="X3568" s="315"/>
    </row>
    <row r="3569" spans="1:24" x14ac:dyDescent="0.25">
      <c r="A3569" s="6" t="str">
        <f ca="1">no.</f>
        <v/>
      </c>
      <c r="E3569" s="4" t="str">
        <f ca="1">position</f>
        <v/>
      </c>
      <c r="I3569" s="318"/>
      <c r="J3569" s="25"/>
      <c r="L3569" s="4"/>
      <c r="N3569" s="6"/>
      <c r="P3569" s="6"/>
      <c r="Q3569" s="5" t="str">
        <f ca="1">score</f>
        <v/>
      </c>
      <c r="R3569" s="58" t="str">
        <f ca="1">rescore</f>
        <v/>
      </c>
      <c r="S3569" s="4" t="str">
        <f ca="1">price</f>
        <v/>
      </c>
      <c r="U3569" s="4"/>
      <c r="V3569" s="4"/>
      <c r="W3569" s="293" t="str">
        <f ca="1">commission</f>
        <v/>
      </c>
      <c r="X3569" s="315"/>
    </row>
    <row r="3570" spans="1:24" x14ac:dyDescent="0.25">
      <c r="A3570" s="6" t="str">
        <f ca="1">no.</f>
        <v/>
      </c>
      <c r="E3570" s="4" t="str">
        <f ca="1">position</f>
        <v/>
      </c>
      <c r="I3570" s="318"/>
      <c r="J3570" s="25"/>
      <c r="L3570" s="4"/>
      <c r="N3570" s="6"/>
      <c r="P3570" s="6"/>
      <c r="Q3570" s="5" t="str">
        <f ca="1">score</f>
        <v/>
      </c>
      <c r="R3570" s="58" t="str">
        <f ca="1">rescore</f>
        <v/>
      </c>
      <c r="S3570" s="4" t="str">
        <f ca="1">price</f>
        <v/>
      </c>
      <c r="U3570" s="4"/>
      <c r="V3570" s="4"/>
      <c r="W3570" s="293" t="str">
        <f ca="1">commission</f>
        <v/>
      </c>
      <c r="X3570" s="315"/>
    </row>
    <row r="3571" spans="1:24" x14ac:dyDescent="0.25">
      <c r="A3571" s="6" t="str">
        <f ca="1">no.</f>
        <v/>
      </c>
      <c r="E3571" s="4" t="str">
        <f ca="1">position</f>
        <v/>
      </c>
      <c r="I3571" s="318"/>
      <c r="J3571" s="25"/>
      <c r="L3571" s="4"/>
      <c r="N3571" s="6"/>
      <c r="P3571" s="6"/>
      <c r="Q3571" s="5" t="str">
        <f ca="1">score</f>
        <v/>
      </c>
      <c r="R3571" s="58" t="str">
        <f ca="1">rescore</f>
        <v/>
      </c>
      <c r="S3571" s="4" t="str">
        <f ca="1">price</f>
        <v/>
      </c>
      <c r="U3571" s="4"/>
      <c r="V3571" s="4"/>
      <c r="W3571" s="293" t="str">
        <f ca="1">commission</f>
        <v/>
      </c>
      <c r="X3571" s="315"/>
    </row>
    <row r="3572" spans="1:24" x14ac:dyDescent="0.25">
      <c r="A3572" s="6" t="str">
        <f ca="1">no.</f>
        <v/>
      </c>
      <c r="E3572" s="4" t="str">
        <f ca="1">position</f>
        <v/>
      </c>
      <c r="I3572" s="318"/>
      <c r="J3572" s="25"/>
      <c r="L3572" s="4"/>
      <c r="N3572" s="6"/>
      <c r="P3572" s="6"/>
      <c r="Q3572" s="5" t="str">
        <f ca="1">score</f>
        <v/>
      </c>
      <c r="R3572" s="58" t="str">
        <f ca="1">rescore</f>
        <v/>
      </c>
      <c r="S3572" s="4" t="str">
        <f ca="1">price</f>
        <v/>
      </c>
      <c r="U3572" s="4"/>
      <c r="V3572" s="4"/>
      <c r="W3572" s="293" t="str">
        <f ca="1">commission</f>
        <v/>
      </c>
      <c r="X3572" s="315"/>
    </row>
    <row r="3573" spans="1:24" x14ac:dyDescent="0.25">
      <c r="A3573" s="6" t="str">
        <f ca="1">no.</f>
        <v/>
      </c>
      <c r="E3573" s="4" t="str">
        <f ca="1">position</f>
        <v/>
      </c>
      <c r="I3573" s="318"/>
      <c r="J3573" s="25"/>
      <c r="L3573" s="4"/>
      <c r="N3573" s="6"/>
      <c r="P3573" s="6"/>
      <c r="Q3573" s="5" t="str">
        <f ca="1">score</f>
        <v/>
      </c>
      <c r="R3573" s="58" t="str">
        <f ca="1">rescore</f>
        <v/>
      </c>
      <c r="S3573" s="4" t="str">
        <f ca="1">price</f>
        <v/>
      </c>
      <c r="U3573" s="4"/>
      <c r="V3573" s="4"/>
      <c r="W3573" s="293" t="str">
        <f ca="1">commission</f>
        <v/>
      </c>
      <c r="X3573" s="315"/>
    </row>
    <row r="3574" spans="1:24" x14ac:dyDescent="0.25">
      <c r="A3574" s="6" t="str">
        <f ca="1">no.</f>
        <v/>
      </c>
      <c r="E3574" s="4" t="str">
        <f ca="1">position</f>
        <v/>
      </c>
      <c r="I3574" s="318"/>
      <c r="J3574" s="25"/>
      <c r="L3574" s="4"/>
      <c r="N3574" s="6"/>
      <c r="P3574" s="6"/>
      <c r="Q3574" s="5" t="str">
        <f ca="1">score</f>
        <v/>
      </c>
      <c r="R3574" s="58" t="str">
        <f ca="1">rescore</f>
        <v/>
      </c>
      <c r="S3574" s="4" t="str">
        <f ca="1">price</f>
        <v/>
      </c>
      <c r="U3574" s="4"/>
      <c r="V3574" s="4"/>
      <c r="W3574" s="293" t="str">
        <f ca="1">commission</f>
        <v/>
      </c>
      <c r="X3574" s="315"/>
    </row>
    <row r="3575" spans="1:24" x14ac:dyDescent="0.25">
      <c r="A3575" s="6" t="str">
        <f ca="1">no.</f>
        <v/>
      </c>
      <c r="E3575" s="4" t="str">
        <f ca="1">position</f>
        <v/>
      </c>
      <c r="I3575" s="318"/>
      <c r="J3575" s="25"/>
      <c r="L3575" s="4"/>
      <c r="N3575" s="6"/>
      <c r="P3575" s="6"/>
      <c r="Q3575" s="5" t="str">
        <f ca="1">score</f>
        <v/>
      </c>
      <c r="R3575" s="58" t="str">
        <f ca="1">rescore</f>
        <v/>
      </c>
      <c r="S3575" s="4" t="str">
        <f ca="1">price</f>
        <v/>
      </c>
      <c r="U3575" s="4"/>
      <c r="V3575" s="4"/>
      <c r="W3575" s="293" t="str">
        <f ca="1">commission</f>
        <v/>
      </c>
      <c r="X3575" s="315"/>
    </row>
    <row r="3576" spans="1:24" x14ac:dyDescent="0.25">
      <c r="A3576" s="6" t="str">
        <f ca="1">no.</f>
        <v/>
      </c>
      <c r="E3576" s="4" t="str">
        <f ca="1">position</f>
        <v/>
      </c>
      <c r="I3576" s="318"/>
      <c r="J3576" s="25"/>
      <c r="L3576" s="4"/>
      <c r="N3576" s="6"/>
      <c r="P3576" s="6"/>
      <c r="Q3576" s="5" t="str">
        <f ca="1">score</f>
        <v/>
      </c>
      <c r="R3576" s="58" t="str">
        <f ca="1">rescore</f>
        <v/>
      </c>
      <c r="S3576" s="4" t="str">
        <f ca="1">price</f>
        <v/>
      </c>
      <c r="U3576" s="4"/>
      <c r="V3576" s="4"/>
      <c r="W3576" s="293" t="str">
        <f ca="1">commission</f>
        <v/>
      </c>
      <c r="X3576" s="315"/>
    </row>
    <row r="3577" spans="1:24" x14ac:dyDescent="0.25">
      <c r="A3577" s="6" t="str">
        <f ca="1">no.</f>
        <v/>
      </c>
      <c r="E3577" s="4" t="str">
        <f ca="1">position</f>
        <v/>
      </c>
      <c r="I3577" s="318"/>
      <c r="J3577" s="25"/>
      <c r="L3577" s="4"/>
      <c r="N3577" s="6"/>
      <c r="P3577" s="6"/>
      <c r="Q3577" s="5" t="str">
        <f ca="1">score</f>
        <v/>
      </c>
      <c r="R3577" s="58" t="str">
        <f ca="1">rescore</f>
        <v/>
      </c>
      <c r="S3577" s="4" t="str">
        <f ca="1">price</f>
        <v/>
      </c>
      <c r="U3577" s="4"/>
      <c r="V3577" s="4"/>
      <c r="W3577" s="293" t="str">
        <f ca="1">commission</f>
        <v/>
      </c>
      <c r="X3577" s="315"/>
    </row>
    <row r="3578" spans="1:24" x14ac:dyDescent="0.25">
      <c r="A3578" s="6" t="str">
        <f ca="1">no.</f>
        <v/>
      </c>
      <c r="E3578" s="4" t="str">
        <f ca="1">position</f>
        <v/>
      </c>
      <c r="I3578" s="318"/>
      <c r="J3578" s="25"/>
      <c r="L3578" s="4"/>
      <c r="N3578" s="6"/>
      <c r="P3578" s="6"/>
      <c r="Q3578" s="5" t="str">
        <f ca="1">score</f>
        <v/>
      </c>
      <c r="R3578" s="58" t="str">
        <f ca="1">rescore</f>
        <v/>
      </c>
      <c r="S3578" s="4" t="str">
        <f ca="1">price</f>
        <v/>
      </c>
      <c r="U3578" s="4"/>
      <c r="V3578" s="4"/>
      <c r="W3578" s="293" t="str">
        <f ca="1">commission</f>
        <v/>
      </c>
      <c r="X3578" s="315"/>
    </row>
    <row r="3579" spans="1:24" x14ac:dyDescent="0.25">
      <c r="A3579" s="6" t="str">
        <f ca="1">no.</f>
        <v/>
      </c>
      <c r="E3579" s="4" t="str">
        <f ca="1">position</f>
        <v/>
      </c>
      <c r="I3579" s="318"/>
      <c r="J3579" s="25"/>
      <c r="L3579" s="4"/>
      <c r="N3579" s="6"/>
      <c r="P3579" s="6"/>
      <c r="Q3579" s="5" t="str">
        <f ca="1">score</f>
        <v/>
      </c>
      <c r="R3579" s="58" t="str">
        <f ca="1">rescore</f>
        <v/>
      </c>
      <c r="S3579" s="4" t="str">
        <f ca="1">price</f>
        <v/>
      </c>
      <c r="U3579" s="4"/>
      <c r="V3579" s="4"/>
      <c r="W3579" s="293" t="str">
        <f ca="1">commission</f>
        <v/>
      </c>
      <c r="X3579" s="315"/>
    </row>
    <row r="3580" spans="1:24" x14ac:dyDescent="0.25">
      <c r="A3580" s="6" t="str">
        <f ca="1">no.</f>
        <v/>
      </c>
      <c r="E3580" s="4" t="str">
        <f ca="1">position</f>
        <v/>
      </c>
      <c r="I3580" s="318"/>
      <c r="J3580" s="25"/>
      <c r="L3580" s="4"/>
      <c r="N3580" s="6"/>
      <c r="P3580" s="6"/>
      <c r="Q3580" s="5" t="str">
        <f ca="1">score</f>
        <v/>
      </c>
      <c r="R3580" s="58" t="str">
        <f ca="1">rescore</f>
        <v/>
      </c>
      <c r="S3580" s="4" t="str">
        <f ca="1">price</f>
        <v/>
      </c>
      <c r="U3580" s="4"/>
      <c r="V3580" s="4"/>
      <c r="W3580" s="293" t="str">
        <f ca="1">commission</f>
        <v/>
      </c>
      <c r="X3580" s="315"/>
    </row>
    <row r="3581" spans="1:24" x14ac:dyDescent="0.25">
      <c r="A3581" s="6" t="str">
        <f ca="1">no.</f>
        <v/>
      </c>
      <c r="E3581" s="4" t="str">
        <f ca="1">position</f>
        <v/>
      </c>
      <c r="I3581" s="318"/>
      <c r="J3581" s="25"/>
      <c r="L3581" s="4"/>
      <c r="N3581" s="6"/>
      <c r="P3581" s="6"/>
      <c r="Q3581" s="5" t="str">
        <f ca="1">score</f>
        <v/>
      </c>
      <c r="R3581" s="58" t="str">
        <f ca="1">rescore</f>
        <v/>
      </c>
      <c r="S3581" s="4" t="str">
        <f ca="1">price</f>
        <v/>
      </c>
      <c r="U3581" s="4"/>
      <c r="V3581" s="4"/>
      <c r="W3581" s="293" t="str">
        <f ca="1">commission</f>
        <v/>
      </c>
      <c r="X3581" s="315"/>
    </row>
    <row r="3582" spans="1:24" x14ac:dyDescent="0.25">
      <c r="A3582" s="6" t="str">
        <f ca="1">no.</f>
        <v/>
      </c>
      <c r="E3582" s="4" t="str">
        <f ca="1">position</f>
        <v/>
      </c>
      <c r="I3582" s="318"/>
      <c r="J3582" s="25"/>
      <c r="L3582" s="4"/>
      <c r="N3582" s="6"/>
      <c r="P3582" s="6"/>
      <c r="Q3582" s="5" t="str">
        <f ca="1">score</f>
        <v/>
      </c>
      <c r="R3582" s="58" t="str">
        <f ca="1">rescore</f>
        <v/>
      </c>
      <c r="S3582" s="4" t="str">
        <f ca="1">price</f>
        <v/>
      </c>
      <c r="U3582" s="4"/>
      <c r="V3582" s="4"/>
      <c r="W3582" s="293" t="str">
        <f ca="1">commission</f>
        <v/>
      </c>
      <c r="X3582" s="315"/>
    </row>
    <row r="3583" spans="1:24" x14ac:dyDescent="0.25">
      <c r="A3583" s="6" t="str">
        <f ca="1">no.</f>
        <v/>
      </c>
      <c r="E3583" s="4" t="str">
        <f ca="1">position</f>
        <v/>
      </c>
      <c r="I3583" s="318"/>
      <c r="J3583" s="25"/>
      <c r="L3583" s="4"/>
      <c r="N3583" s="6"/>
      <c r="P3583" s="6"/>
      <c r="Q3583" s="5" t="str">
        <f ca="1">score</f>
        <v/>
      </c>
      <c r="R3583" s="58" t="str">
        <f ca="1">rescore</f>
        <v/>
      </c>
      <c r="S3583" s="4" t="str">
        <f ca="1">price</f>
        <v/>
      </c>
      <c r="U3583" s="4"/>
      <c r="V3583" s="4"/>
      <c r="W3583" s="293" t="str">
        <f ca="1">commission</f>
        <v/>
      </c>
      <c r="X3583" s="315"/>
    </row>
    <row r="3584" spans="1:24" x14ac:dyDescent="0.25">
      <c r="A3584" s="6" t="str">
        <f ca="1">no.</f>
        <v/>
      </c>
      <c r="E3584" s="4" t="str">
        <f ca="1">position</f>
        <v/>
      </c>
      <c r="I3584" s="318"/>
      <c r="J3584" s="25"/>
      <c r="L3584" s="4"/>
      <c r="N3584" s="6"/>
      <c r="P3584" s="6"/>
      <c r="Q3584" s="5" t="str">
        <f ca="1">score</f>
        <v/>
      </c>
      <c r="R3584" s="58" t="str">
        <f ca="1">rescore</f>
        <v/>
      </c>
      <c r="S3584" s="4" t="str">
        <f ca="1">price</f>
        <v/>
      </c>
      <c r="U3584" s="4"/>
      <c r="V3584" s="4"/>
      <c r="W3584" s="293" t="str">
        <f ca="1">commission</f>
        <v/>
      </c>
      <c r="X3584" s="315"/>
    </row>
    <row r="3585" spans="1:24" x14ac:dyDescent="0.25">
      <c r="A3585" s="6" t="str">
        <f ca="1">no.</f>
        <v/>
      </c>
      <c r="E3585" s="4" t="str">
        <f ca="1">position</f>
        <v/>
      </c>
      <c r="I3585" s="318"/>
      <c r="J3585" s="25"/>
      <c r="L3585" s="4"/>
      <c r="N3585" s="6"/>
      <c r="P3585" s="6"/>
      <c r="Q3585" s="5" t="str">
        <f ca="1">score</f>
        <v/>
      </c>
      <c r="R3585" s="58" t="str">
        <f ca="1">rescore</f>
        <v/>
      </c>
      <c r="S3585" s="4" t="str">
        <f ca="1">price</f>
        <v/>
      </c>
      <c r="U3585" s="4"/>
      <c r="V3585" s="4"/>
      <c r="W3585" s="293" t="str">
        <f ca="1">commission</f>
        <v/>
      </c>
      <c r="X3585" s="315"/>
    </row>
    <row r="3586" spans="1:24" x14ac:dyDescent="0.25">
      <c r="A3586" s="6" t="str">
        <f ca="1">no.</f>
        <v/>
      </c>
      <c r="E3586" s="4" t="str">
        <f ca="1">position</f>
        <v/>
      </c>
      <c r="I3586" s="318"/>
      <c r="J3586" s="25"/>
      <c r="L3586" s="4"/>
      <c r="N3586" s="6"/>
      <c r="P3586" s="6"/>
      <c r="Q3586" s="5" t="str">
        <f ca="1">score</f>
        <v/>
      </c>
      <c r="R3586" s="58" t="str">
        <f ca="1">rescore</f>
        <v/>
      </c>
      <c r="S3586" s="4" t="str">
        <f ca="1">price</f>
        <v/>
      </c>
      <c r="U3586" s="4"/>
      <c r="V3586" s="4"/>
      <c r="W3586" s="293" t="str">
        <f ca="1">commission</f>
        <v/>
      </c>
      <c r="X3586" s="315"/>
    </row>
    <row r="3587" spans="1:24" x14ac:dyDescent="0.25">
      <c r="A3587" s="6" t="str">
        <f ca="1">no.</f>
        <v/>
      </c>
      <c r="E3587" s="4" t="str">
        <f ca="1">position</f>
        <v/>
      </c>
      <c r="I3587" s="318"/>
      <c r="J3587" s="25"/>
      <c r="L3587" s="4"/>
      <c r="N3587" s="6"/>
      <c r="P3587" s="6"/>
      <c r="Q3587" s="5" t="str">
        <f ca="1">score</f>
        <v/>
      </c>
      <c r="R3587" s="58" t="str">
        <f ca="1">rescore</f>
        <v/>
      </c>
      <c r="S3587" s="4" t="str">
        <f ca="1">price</f>
        <v/>
      </c>
      <c r="U3587" s="4"/>
      <c r="V3587" s="4"/>
      <c r="W3587" s="293" t="str">
        <f ca="1">commission</f>
        <v/>
      </c>
      <c r="X3587" s="315"/>
    </row>
    <row r="3588" spans="1:24" x14ac:dyDescent="0.25">
      <c r="A3588" s="6" t="str">
        <f ca="1">no.</f>
        <v/>
      </c>
      <c r="E3588" s="4" t="str">
        <f ca="1">position</f>
        <v/>
      </c>
      <c r="I3588" s="318"/>
      <c r="J3588" s="25"/>
      <c r="L3588" s="4"/>
      <c r="N3588" s="6"/>
      <c r="P3588" s="6"/>
      <c r="Q3588" s="5" t="str">
        <f ca="1">score</f>
        <v/>
      </c>
      <c r="R3588" s="58" t="str">
        <f ca="1">rescore</f>
        <v/>
      </c>
      <c r="S3588" s="4" t="str">
        <f ca="1">price</f>
        <v/>
      </c>
      <c r="U3588" s="4"/>
      <c r="V3588" s="4"/>
      <c r="W3588" s="293" t="str">
        <f ca="1">commission</f>
        <v/>
      </c>
      <c r="X3588" s="315"/>
    </row>
    <row r="3589" spans="1:24" x14ac:dyDescent="0.25">
      <c r="A3589" s="6" t="str">
        <f ca="1">no.</f>
        <v/>
      </c>
      <c r="E3589" s="4" t="str">
        <f ca="1">position</f>
        <v/>
      </c>
      <c r="I3589" s="318"/>
      <c r="J3589" s="25"/>
      <c r="L3589" s="4"/>
      <c r="N3589" s="6"/>
      <c r="P3589" s="6"/>
      <c r="Q3589" s="5" t="str">
        <f ca="1">score</f>
        <v/>
      </c>
      <c r="R3589" s="58" t="str">
        <f ca="1">rescore</f>
        <v/>
      </c>
      <c r="S3589" s="4" t="str">
        <f ca="1">price</f>
        <v/>
      </c>
      <c r="U3589" s="4"/>
      <c r="V3589" s="4"/>
      <c r="W3589" s="293" t="str">
        <f ca="1">commission</f>
        <v/>
      </c>
      <c r="X3589" s="315"/>
    </row>
    <row r="3590" spans="1:24" x14ac:dyDescent="0.25">
      <c r="A3590" s="6" t="str">
        <f ca="1">no.</f>
        <v/>
      </c>
      <c r="E3590" s="4" t="str">
        <f ca="1">position</f>
        <v/>
      </c>
      <c r="I3590" s="318"/>
      <c r="J3590" s="25"/>
      <c r="L3590" s="4"/>
      <c r="N3590" s="6"/>
      <c r="P3590" s="6"/>
      <c r="Q3590" s="5" t="str">
        <f ca="1">score</f>
        <v/>
      </c>
      <c r="R3590" s="58" t="str">
        <f ca="1">rescore</f>
        <v/>
      </c>
      <c r="S3590" s="4" t="str">
        <f ca="1">price</f>
        <v/>
      </c>
      <c r="U3590" s="4"/>
      <c r="V3590" s="4"/>
      <c r="W3590" s="293" t="str">
        <f ca="1">commission</f>
        <v/>
      </c>
      <c r="X3590" s="315"/>
    </row>
    <row r="3591" spans="1:24" x14ac:dyDescent="0.25">
      <c r="A3591" s="6" t="str">
        <f ca="1">no.</f>
        <v/>
      </c>
      <c r="E3591" s="4" t="str">
        <f ca="1">position</f>
        <v/>
      </c>
      <c r="I3591" s="318"/>
      <c r="J3591" s="25"/>
      <c r="L3591" s="4"/>
      <c r="N3591" s="6"/>
      <c r="P3591" s="6"/>
      <c r="Q3591" s="5" t="str">
        <f ca="1">score</f>
        <v/>
      </c>
      <c r="R3591" s="58" t="str">
        <f ca="1">rescore</f>
        <v/>
      </c>
      <c r="S3591" s="4" t="str">
        <f ca="1">price</f>
        <v/>
      </c>
      <c r="U3591" s="4"/>
      <c r="V3591" s="4"/>
      <c r="W3591" s="293" t="str">
        <f ca="1">commission</f>
        <v/>
      </c>
      <c r="X3591" s="315"/>
    </row>
    <row r="3592" spans="1:24" x14ac:dyDescent="0.25">
      <c r="A3592" s="6" t="str">
        <f ca="1">no.</f>
        <v/>
      </c>
      <c r="E3592" s="4" t="str">
        <f ca="1">position</f>
        <v/>
      </c>
      <c r="I3592" s="318"/>
      <c r="J3592" s="25"/>
      <c r="L3592" s="4"/>
      <c r="N3592" s="6"/>
      <c r="P3592" s="6"/>
      <c r="Q3592" s="5" t="str">
        <f ca="1">score</f>
        <v/>
      </c>
      <c r="R3592" s="58" t="str">
        <f ca="1">rescore</f>
        <v/>
      </c>
      <c r="S3592" s="4" t="str">
        <f ca="1">price</f>
        <v/>
      </c>
      <c r="U3592" s="4"/>
      <c r="V3592" s="4"/>
      <c r="W3592" s="293" t="str">
        <f ca="1">commission</f>
        <v/>
      </c>
      <c r="X3592" s="315"/>
    </row>
    <row r="3593" spans="1:24" x14ac:dyDescent="0.25">
      <c r="A3593" s="6" t="str">
        <f ca="1">no.</f>
        <v/>
      </c>
      <c r="E3593" s="4" t="str">
        <f ca="1">position</f>
        <v/>
      </c>
      <c r="I3593" s="318"/>
      <c r="J3593" s="25"/>
      <c r="L3593" s="4"/>
      <c r="N3593" s="6"/>
      <c r="P3593" s="6"/>
      <c r="Q3593" s="5" t="str">
        <f ca="1">score</f>
        <v/>
      </c>
      <c r="R3593" s="58" t="str">
        <f ca="1">rescore</f>
        <v/>
      </c>
      <c r="S3593" s="4" t="str">
        <f ca="1">price</f>
        <v/>
      </c>
      <c r="U3593" s="4"/>
      <c r="V3593" s="4"/>
      <c r="W3593" s="293" t="str">
        <f ca="1">commission</f>
        <v/>
      </c>
      <c r="X3593" s="315"/>
    </row>
    <row r="3594" spans="1:24" x14ac:dyDescent="0.25">
      <c r="A3594" s="6" t="str">
        <f ca="1">no.</f>
        <v/>
      </c>
      <c r="E3594" s="4" t="str">
        <f ca="1">position</f>
        <v/>
      </c>
      <c r="I3594" s="318"/>
      <c r="J3594" s="25"/>
      <c r="L3594" s="4"/>
      <c r="N3594" s="6"/>
      <c r="P3594" s="6"/>
      <c r="Q3594" s="5" t="str">
        <f ca="1">score</f>
        <v/>
      </c>
      <c r="R3594" s="58" t="str">
        <f ca="1">rescore</f>
        <v/>
      </c>
      <c r="S3594" s="4" t="str">
        <f ca="1">price</f>
        <v/>
      </c>
      <c r="U3594" s="4"/>
      <c r="V3594" s="4"/>
      <c r="W3594" s="293" t="str">
        <f ca="1">commission</f>
        <v/>
      </c>
      <c r="X3594" s="315"/>
    </row>
    <row r="3595" spans="1:24" x14ac:dyDescent="0.25">
      <c r="A3595" s="6" t="str">
        <f ca="1">no.</f>
        <v/>
      </c>
      <c r="E3595" s="4" t="str">
        <f ca="1">position</f>
        <v/>
      </c>
      <c r="I3595" s="318"/>
      <c r="J3595" s="25"/>
      <c r="L3595" s="4"/>
      <c r="N3595" s="6"/>
      <c r="P3595" s="6"/>
      <c r="Q3595" s="5" t="str">
        <f ca="1">score</f>
        <v/>
      </c>
      <c r="R3595" s="58" t="str">
        <f ca="1">rescore</f>
        <v/>
      </c>
      <c r="S3595" s="4" t="str">
        <f ca="1">price</f>
        <v/>
      </c>
      <c r="U3595" s="4"/>
      <c r="V3595" s="4"/>
      <c r="W3595" s="293" t="str">
        <f ca="1">commission</f>
        <v/>
      </c>
      <c r="X3595" s="315"/>
    </row>
    <row r="3596" spans="1:24" x14ac:dyDescent="0.25">
      <c r="A3596" s="6" t="str">
        <f ca="1">no.</f>
        <v/>
      </c>
      <c r="E3596" s="4" t="str">
        <f ca="1">position</f>
        <v/>
      </c>
      <c r="I3596" s="318"/>
      <c r="J3596" s="25"/>
      <c r="L3596" s="4"/>
      <c r="N3596" s="6"/>
      <c r="P3596" s="6"/>
      <c r="Q3596" s="5" t="str">
        <f ca="1">score</f>
        <v/>
      </c>
      <c r="R3596" s="58" t="str">
        <f ca="1">rescore</f>
        <v/>
      </c>
      <c r="S3596" s="4" t="str">
        <f ca="1">price</f>
        <v/>
      </c>
      <c r="U3596" s="4"/>
      <c r="V3596" s="4"/>
      <c r="W3596" s="293" t="str">
        <f ca="1">commission</f>
        <v/>
      </c>
      <c r="X3596" s="315"/>
    </row>
    <row r="3597" spans="1:24" x14ac:dyDescent="0.25">
      <c r="A3597" s="6" t="str">
        <f ca="1">no.</f>
        <v/>
      </c>
      <c r="E3597" s="4" t="str">
        <f ca="1">position</f>
        <v/>
      </c>
      <c r="I3597" s="318"/>
      <c r="J3597" s="25"/>
      <c r="L3597" s="4"/>
      <c r="N3597" s="6"/>
      <c r="P3597" s="6"/>
      <c r="Q3597" s="5" t="str">
        <f ca="1">score</f>
        <v/>
      </c>
      <c r="R3597" s="58" t="str">
        <f ca="1">rescore</f>
        <v/>
      </c>
      <c r="S3597" s="4" t="str">
        <f ca="1">price</f>
        <v/>
      </c>
      <c r="U3597" s="4"/>
      <c r="V3597" s="4"/>
      <c r="W3597" s="293" t="str">
        <f ca="1">commission</f>
        <v/>
      </c>
      <c r="X3597" s="315"/>
    </row>
    <row r="3598" spans="1:24" x14ac:dyDescent="0.25">
      <c r="A3598" s="6" t="str">
        <f ca="1">no.</f>
        <v/>
      </c>
      <c r="E3598" s="4" t="str">
        <f ca="1">position</f>
        <v/>
      </c>
      <c r="I3598" s="318"/>
      <c r="J3598" s="25"/>
      <c r="L3598" s="4"/>
      <c r="N3598" s="6"/>
      <c r="P3598" s="6"/>
      <c r="Q3598" s="5" t="str">
        <f ca="1">score</f>
        <v/>
      </c>
      <c r="R3598" s="58" t="str">
        <f ca="1">rescore</f>
        <v/>
      </c>
      <c r="S3598" s="4" t="str">
        <f ca="1">price</f>
        <v/>
      </c>
      <c r="U3598" s="4"/>
      <c r="V3598" s="4"/>
      <c r="W3598" s="293" t="str">
        <f ca="1">commission</f>
        <v/>
      </c>
      <c r="X3598" s="315"/>
    </row>
    <row r="3599" spans="1:24" x14ac:dyDescent="0.25">
      <c r="A3599" s="6" t="str">
        <f ca="1">no.</f>
        <v/>
      </c>
      <c r="E3599" s="4" t="str">
        <f ca="1">position</f>
        <v/>
      </c>
      <c r="I3599" s="318"/>
      <c r="J3599" s="25"/>
      <c r="L3599" s="4"/>
      <c r="N3599" s="6"/>
      <c r="P3599" s="6"/>
      <c r="Q3599" s="5" t="str">
        <f ca="1">score</f>
        <v/>
      </c>
      <c r="R3599" s="58" t="str">
        <f ca="1">rescore</f>
        <v/>
      </c>
      <c r="S3599" s="4" t="str">
        <f ca="1">price</f>
        <v/>
      </c>
      <c r="U3599" s="4"/>
      <c r="V3599" s="4"/>
      <c r="W3599" s="293" t="str">
        <f ca="1">commission</f>
        <v/>
      </c>
      <c r="X3599" s="315"/>
    </row>
    <row r="3600" spans="1:24" x14ac:dyDescent="0.25">
      <c r="A3600" s="6" t="str">
        <f ca="1">no.</f>
        <v/>
      </c>
      <c r="E3600" s="4" t="str">
        <f ca="1">position</f>
        <v/>
      </c>
      <c r="I3600" s="318"/>
      <c r="J3600" s="25"/>
      <c r="L3600" s="4"/>
      <c r="N3600" s="6"/>
      <c r="P3600" s="6"/>
      <c r="Q3600" s="5" t="str">
        <f ca="1">score</f>
        <v/>
      </c>
      <c r="R3600" s="58" t="str">
        <f ca="1">rescore</f>
        <v/>
      </c>
      <c r="S3600" s="4" t="str">
        <f ca="1">price</f>
        <v/>
      </c>
      <c r="U3600" s="4"/>
      <c r="V3600" s="4"/>
      <c r="W3600" s="293" t="str">
        <f ca="1">commission</f>
        <v/>
      </c>
      <c r="X3600" s="315"/>
    </row>
    <row r="3601" spans="1:24" x14ac:dyDescent="0.25">
      <c r="A3601" s="6" t="str">
        <f ca="1">no.</f>
        <v/>
      </c>
      <c r="E3601" s="4" t="str">
        <f ca="1">position</f>
        <v/>
      </c>
      <c r="I3601" s="318"/>
      <c r="J3601" s="25"/>
      <c r="L3601" s="4"/>
      <c r="N3601" s="6"/>
      <c r="P3601" s="6"/>
      <c r="Q3601" s="5" t="str">
        <f ca="1">score</f>
        <v/>
      </c>
      <c r="R3601" s="58" t="str">
        <f ca="1">rescore</f>
        <v/>
      </c>
      <c r="S3601" s="4" t="str">
        <f ca="1">price</f>
        <v/>
      </c>
      <c r="U3601" s="4"/>
      <c r="V3601" s="4"/>
      <c r="W3601" s="293" t="str">
        <f ca="1">commission</f>
        <v/>
      </c>
      <c r="X3601" s="315"/>
    </row>
    <row r="3602" spans="1:24" x14ac:dyDescent="0.25">
      <c r="A3602" s="6" t="str">
        <f ca="1">no.</f>
        <v/>
      </c>
      <c r="E3602" s="4" t="str">
        <f ca="1">position</f>
        <v/>
      </c>
      <c r="I3602" s="318"/>
      <c r="J3602" s="25"/>
      <c r="L3602" s="4"/>
      <c r="N3602" s="6"/>
      <c r="P3602" s="6"/>
      <c r="Q3602" s="5" t="str">
        <f ca="1">score</f>
        <v/>
      </c>
      <c r="R3602" s="58" t="str">
        <f ca="1">rescore</f>
        <v/>
      </c>
      <c r="S3602" s="4" t="str">
        <f ca="1">price</f>
        <v/>
      </c>
      <c r="U3602" s="4"/>
      <c r="V3602" s="4"/>
      <c r="W3602" s="293" t="str">
        <f ca="1">commission</f>
        <v/>
      </c>
      <c r="X3602" s="315"/>
    </row>
    <row r="3603" spans="1:24" x14ac:dyDescent="0.25">
      <c r="A3603" s="6" t="str">
        <f ca="1">no.</f>
        <v/>
      </c>
      <c r="E3603" s="4" t="str">
        <f ca="1">position</f>
        <v/>
      </c>
      <c r="I3603" s="318"/>
      <c r="J3603" s="25"/>
      <c r="L3603" s="4"/>
      <c r="N3603" s="6"/>
      <c r="P3603" s="6"/>
      <c r="Q3603" s="5" t="str">
        <f ca="1">score</f>
        <v/>
      </c>
      <c r="R3603" s="58" t="str">
        <f ca="1">rescore</f>
        <v/>
      </c>
      <c r="S3603" s="4" t="str">
        <f ca="1">price</f>
        <v/>
      </c>
      <c r="U3603" s="4"/>
      <c r="V3603" s="4"/>
      <c r="W3603" s="293" t="str">
        <f ca="1">commission</f>
        <v/>
      </c>
      <c r="X3603" s="315"/>
    </row>
    <row r="3604" spans="1:24" x14ac:dyDescent="0.25">
      <c r="A3604" s="6" t="str">
        <f ca="1">no.</f>
        <v/>
      </c>
      <c r="E3604" s="4" t="str">
        <f ca="1">position</f>
        <v/>
      </c>
      <c r="I3604" s="318"/>
      <c r="J3604" s="25"/>
      <c r="L3604" s="4"/>
      <c r="N3604" s="6"/>
      <c r="P3604" s="6"/>
      <c r="Q3604" s="5" t="str">
        <f ca="1">score</f>
        <v/>
      </c>
      <c r="R3604" s="58" t="str">
        <f ca="1">rescore</f>
        <v/>
      </c>
      <c r="S3604" s="4" t="str">
        <f ca="1">price</f>
        <v/>
      </c>
      <c r="U3604" s="4"/>
      <c r="V3604" s="4"/>
      <c r="W3604" s="293" t="str">
        <f ca="1">commission</f>
        <v/>
      </c>
      <c r="X3604" s="315"/>
    </row>
    <row r="3605" spans="1:24" x14ac:dyDescent="0.25">
      <c r="A3605" s="6" t="str">
        <f ca="1">no.</f>
        <v/>
      </c>
      <c r="E3605" s="4" t="str">
        <f ca="1">position</f>
        <v/>
      </c>
      <c r="I3605" s="318"/>
      <c r="J3605" s="25"/>
      <c r="L3605" s="4"/>
      <c r="N3605" s="6"/>
      <c r="P3605" s="6"/>
      <c r="Q3605" s="5" t="str">
        <f ca="1">score</f>
        <v/>
      </c>
      <c r="R3605" s="58" t="str">
        <f ca="1">rescore</f>
        <v/>
      </c>
      <c r="S3605" s="4" t="str">
        <f ca="1">price</f>
        <v/>
      </c>
      <c r="U3605" s="4"/>
      <c r="V3605" s="4"/>
      <c r="W3605" s="293" t="str">
        <f ca="1">commission</f>
        <v/>
      </c>
      <c r="X3605" s="315"/>
    </row>
    <row r="3606" spans="1:24" x14ac:dyDescent="0.25">
      <c r="A3606" s="6" t="str">
        <f ca="1">no.</f>
        <v/>
      </c>
      <c r="E3606" s="4" t="str">
        <f ca="1">position</f>
        <v/>
      </c>
      <c r="I3606" s="318"/>
      <c r="J3606" s="25"/>
      <c r="L3606" s="4"/>
      <c r="N3606" s="6"/>
      <c r="P3606" s="6"/>
      <c r="Q3606" s="5" t="str">
        <f ca="1">score</f>
        <v/>
      </c>
      <c r="R3606" s="58" t="str">
        <f ca="1">rescore</f>
        <v/>
      </c>
      <c r="S3606" s="4" t="str">
        <f ca="1">price</f>
        <v/>
      </c>
      <c r="U3606" s="4"/>
      <c r="V3606" s="4"/>
      <c r="W3606" s="293" t="str">
        <f ca="1">commission</f>
        <v/>
      </c>
      <c r="X3606" s="315"/>
    </row>
    <row r="3607" spans="1:24" x14ac:dyDescent="0.25">
      <c r="A3607" s="6" t="str">
        <f ca="1">no.</f>
        <v/>
      </c>
      <c r="E3607" s="4" t="str">
        <f ca="1">position</f>
        <v/>
      </c>
      <c r="I3607" s="318"/>
      <c r="J3607" s="25"/>
      <c r="L3607" s="4"/>
      <c r="N3607" s="6"/>
      <c r="P3607" s="6"/>
      <c r="Q3607" s="5" t="str">
        <f ca="1">score</f>
        <v/>
      </c>
      <c r="R3607" s="58" t="str">
        <f ca="1">rescore</f>
        <v/>
      </c>
      <c r="S3607" s="4" t="str">
        <f ca="1">price</f>
        <v/>
      </c>
      <c r="U3607" s="4"/>
      <c r="V3607" s="4"/>
      <c r="W3607" s="293" t="str">
        <f ca="1">commission</f>
        <v/>
      </c>
      <c r="X3607" s="315"/>
    </row>
    <row r="3608" spans="1:24" x14ac:dyDescent="0.25">
      <c r="A3608" s="6" t="str">
        <f ca="1">no.</f>
        <v/>
      </c>
      <c r="E3608" s="4" t="str">
        <f ca="1">position</f>
        <v/>
      </c>
      <c r="I3608" s="318"/>
      <c r="J3608" s="25"/>
      <c r="L3608" s="4"/>
      <c r="N3608" s="6"/>
      <c r="P3608" s="6"/>
      <c r="Q3608" s="5" t="str">
        <f ca="1">score</f>
        <v/>
      </c>
      <c r="R3608" s="58" t="str">
        <f ca="1">rescore</f>
        <v/>
      </c>
      <c r="S3608" s="4" t="str">
        <f ca="1">price</f>
        <v/>
      </c>
      <c r="U3608" s="4"/>
      <c r="V3608" s="4"/>
      <c r="W3608" s="293" t="str">
        <f ca="1">commission</f>
        <v/>
      </c>
      <c r="X3608" s="315"/>
    </row>
    <row r="3609" spans="1:24" x14ac:dyDescent="0.25">
      <c r="A3609" s="6" t="str">
        <f ca="1">no.</f>
        <v/>
      </c>
      <c r="E3609" s="4" t="str">
        <f ca="1">position</f>
        <v/>
      </c>
      <c r="I3609" s="318"/>
      <c r="J3609" s="25"/>
      <c r="L3609" s="4"/>
      <c r="N3609" s="6"/>
      <c r="P3609" s="6"/>
      <c r="Q3609" s="5" t="str">
        <f ca="1">score</f>
        <v/>
      </c>
      <c r="R3609" s="58" t="str">
        <f ca="1">rescore</f>
        <v/>
      </c>
      <c r="S3609" s="4" t="str">
        <f ca="1">price</f>
        <v/>
      </c>
      <c r="U3609" s="4"/>
      <c r="V3609" s="4"/>
      <c r="W3609" s="293" t="str">
        <f ca="1">commission</f>
        <v/>
      </c>
      <c r="X3609" s="315"/>
    </row>
    <row r="3610" spans="1:24" x14ac:dyDescent="0.25">
      <c r="A3610" s="6" t="str">
        <f ca="1">no.</f>
        <v/>
      </c>
      <c r="E3610" s="4" t="str">
        <f ca="1">position</f>
        <v/>
      </c>
      <c r="I3610" s="318"/>
      <c r="J3610" s="25"/>
      <c r="L3610" s="4"/>
      <c r="N3610" s="6"/>
      <c r="P3610" s="6"/>
      <c r="Q3610" s="5" t="str">
        <f ca="1">score</f>
        <v/>
      </c>
      <c r="R3610" s="58" t="str">
        <f ca="1">rescore</f>
        <v/>
      </c>
      <c r="S3610" s="4" t="str">
        <f ca="1">price</f>
        <v/>
      </c>
      <c r="U3610" s="4"/>
      <c r="V3610" s="4"/>
      <c r="W3610" s="293" t="str">
        <f ca="1">commission</f>
        <v/>
      </c>
      <c r="X3610" s="315"/>
    </row>
    <row r="3611" spans="1:24" x14ac:dyDescent="0.25">
      <c r="A3611" s="6" t="str">
        <f ca="1">no.</f>
        <v/>
      </c>
      <c r="E3611" s="4" t="str">
        <f ca="1">position</f>
        <v/>
      </c>
      <c r="I3611" s="318"/>
      <c r="J3611" s="25"/>
      <c r="L3611" s="4"/>
      <c r="N3611" s="6"/>
      <c r="P3611" s="6"/>
      <c r="Q3611" s="5" t="str">
        <f ca="1">score</f>
        <v/>
      </c>
      <c r="R3611" s="58" t="str">
        <f ca="1">rescore</f>
        <v/>
      </c>
      <c r="S3611" s="4" t="str">
        <f ca="1">price</f>
        <v/>
      </c>
      <c r="U3611" s="4"/>
      <c r="V3611" s="4"/>
      <c r="W3611" s="293" t="str">
        <f ca="1">commission</f>
        <v/>
      </c>
      <c r="X3611" s="315"/>
    </row>
    <row r="3612" spans="1:24" x14ac:dyDescent="0.25">
      <c r="A3612" s="6" t="str">
        <f ca="1">no.</f>
        <v/>
      </c>
      <c r="E3612" s="4" t="str">
        <f ca="1">position</f>
        <v/>
      </c>
      <c r="I3612" s="318"/>
      <c r="J3612" s="25"/>
      <c r="L3612" s="4"/>
      <c r="N3612" s="6"/>
      <c r="P3612" s="6"/>
      <c r="Q3612" s="5" t="str">
        <f ca="1">score</f>
        <v/>
      </c>
      <c r="R3612" s="58" t="str">
        <f ca="1">rescore</f>
        <v/>
      </c>
      <c r="S3612" s="4" t="str">
        <f ca="1">price</f>
        <v/>
      </c>
      <c r="U3612" s="4"/>
      <c r="V3612" s="4"/>
      <c r="W3612" s="293" t="str">
        <f ca="1">commission</f>
        <v/>
      </c>
      <c r="X3612" s="315"/>
    </row>
    <row r="3613" spans="1:24" x14ac:dyDescent="0.25">
      <c r="A3613" s="6" t="str">
        <f ca="1">no.</f>
        <v/>
      </c>
      <c r="E3613" s="4" t="str">
        <f ca="1">position</f>
        <v/>
      </c>
      <c r="I3613" s="318"/>
      <c r="J3613" s="25"/>
      <c r="L3613" s="4"/>
      <c r="N3613" s="6"/>
      <c r="P3613" s="6"/>
      <c r="Q3613" s="5" t="str">
        <f ca="1">score</f>
        <v/>
      </c>
      <c r="R3613" s="58" t="str">
        <f ca="1">rescore</f>
        <v/>
      </c>
      <c r="S3613" s="4" t="str">
        <f ca="1">price</f>
        <v/>
      </c>
      <c r="U3613" s="4"/>
      <c r="V3613" s="4"/>
      <c r="W3613" s="293" t="str">
        <f ca="1">commission</f>
        <v/>
      </c>
      <c r="X3613" s="315"/>
    </row>
    <row r="3614" spans="1:24" x14ac:dyDescent="0.25">
      <c r="A3614" s="6" t="str">
        <f ca="1">no.</f>
        <v/>
      </c>
      <c r="E3614" s="4" t="str">
        <f ca="1">position</f>
        <v/>
      </c>
      <c r="I3614" s="318"/>
      <c r="J3614" s="25"/>
      <c r="L3614" s="4"/>
      <c r="N3614" s="6"/>
      <c r="P3614" s="6"/>
      <c r="Q3614" s="5" t="str">
        <f ca="1">score</f>
        <v/>
      </c>
      <c r="R3614" s="58" t="str">
        <f ca="1">rescore</f>
        <v/>
      </c>
      <c r="S3614" s="4" t="str">
        <f ca="1">price</f>
        <v/>
      </c>
      <c r="U3614" s="4"/>
      <c r="V3614" s="4"/>
      <c r="W3614" s="293" t="str">
        <f ca="1">commission</f>
        <v/>
      </c>
      <c r="X3614" s="315"/>
    </row>
    <row r="3615" spans="1:24" x14ac:dyDescent="0.25">
      <c r="A3615" s="6" t="str">
        <f ca="1">no.</f>
        <v/>
      </c>
      <c r="E3615" s="4" t="str">
        <f ca="1">position</f>
        <v/>
      </c>
      <c r="I3615" s="318"/>
      <c r="J3615" s="25"/>
      <c r="L3615" s="4"/>
      <c r="N3615" s="6"/>
      <c r="P3615" s="6"/>
      <c r="Q3615" s="5" t="str">
        <f ca="1">score</f>
        <v/>
      </c>
      <c r="R3615" s="58" t="str">
        <f ca="1">rescore</f>
        <v/>
      </c>
      <c r="S3615" s="4" t="str">
        <f ca="1">price</f>
        <v/>
      </c>
      <c r="U3615" s="4"/>
      <c r="V3615" s="4"/>
      <c r="W3615" s="293" t="str">
        <f ca="1">commission</f>
        <v/>
      </c>
      <c r="X3615" s="315"/>
    </row>
    <row r="3616" spans="1:24" x14ac:dyDescent="0.25">
      <c r="A3616" s="6" t="str">
        <f ca="1">no.</f>
        <v/>
      </c>
      <c r="E3616" s="4" t="str">
        <f ca="1">position</f>
        <v/>
      </c>
      <c r="I3616" s="318"/>
      <c r="J3616" s="25"/>
      <c r="L3616" s="4"/>
      <c r="N3616" s="6"/>
      <c r="P3616" s="6"/>
      <c r="Q3616" s="5" t="str">
        <f ca="1">score</f>
        <v/>
      </c>
      <c r="R3616" s="58" t="str">
        <f ca="1">rescore</f>
        <v/>
      </c>
      <c r="S3616" s="4" t="str">
        <f ca="1">price</f>
        <v/>
      </c>
      <c r="U3616" s="4"/>
      <c r="V3616" s="4"/>
      <c r="W3616" s="293" t="str">
        <f ca="1">commission</f>
        <v/>
      </c>
      <c r="X3616" s="315"/>
    </row>
    <row r="3617" spans="1:24" x14ac:dyDescent="0.25">
      <c r="A3617" s="6" t="str">
        <f ca="1">no.</f>
        <v/>
      </c>
      <c r="E3617" s="4" t="str">
        <f ca="1">position</f>
        <v/>
      </c>
      <c r="I3617" s="318"/>
      <c r="J3617" s="25"/>
      <c r="L3617" s="4"/>
      <c r="N3617" s="6"/>
      <c r="P3617" s="6"/>
      <c r="Q3617" s="5" t="str">
        <f ca="1">score</f>
        <v/>
      </c>
      <c r="R3617" s="58" t="str">
        <f ca="1">rescore</f>
        <v/>
      </c>
      <c r="S3617" s="4" t="str">
        <f ca="1">price</f>
        <v/>
      </c>
      <c r="U3617" s="4"/>
      <c r="V3617" s="4"/>
      <c r="W3617" s="293" t="str">
        <f ca="1">commission</f>
        <v/>
      </c>
      <c r="X3617" s="315"/>
    </row>
    <row r="3618" spans="1:24" x14ac:dyDescent="0.25">
      <c r="A3618" s="6" t="str">
        <f ca="1">no.</f>
        <v/>
      </c>
      <c r="E3618" s="4" t="str">
        <f ca="1">position</f>
        <v/>
      </c>
      <c r="I3618" s="318"/>
      <c r="J3618" s="25"/>
      <c r="L3618" s="4"/>
      <c r="N3618" s="6"/>
      <c r="P3618" s="6"/>
      <c r="Q3618" s="5" t="str">
        <f ca="1">score</f>
        <v/>
      </c>
      <c r="R3618" s="58" t="str">
        <f ca="1">rescore</f>
        <v/>
      </c>
      <c r="S3618" s="4" t="str">
        <f ca="1">price</f>
        <v/>
      </c>
      <c r="U3618" s="4"/>
      <c r="V3618" s="4"/>
      <c r="W3618" s="293" t="str">
        <f ca="1">commission</f>
        <v/>
      </c>
      <c r="X3618" s="315"/>
    </row>
    <row r="3619" spans="1:24" x14ac:dyDescent="0.25">
      <c r="A3619" s="6" t="str">
        <f ca="1">no.</f>
        <v/>
      </c>
      <c r="E3619" s="4" t="str">
        <f ca="1">position</f>
        <v/>
      </c>
      <c r="I3619" s="318"/>
      <c r="J3619" s="25"/>
      <c r="L3619" s="4"/>
      <c r="N3619" s="6"/>
      <c r="P3619" s="6"/>
      <c r="Q3619" s="5" t="str">
        <f ca="1">score</f>
        <v/>
      </c>
      <c r="R3619" s="58" t="str">
        <f ca="1">rescore</f>
        <v/>
      </c>
      <c r="S3619" s="4" t="str">
        <f ca="1">price</f>
        <v/>
      </c>
      <c r="U3619" s="4"/>
      <c r="V3619" s="4"/>
      <c r="W3619" s="293" t="str">
        <f ca="1">commission</f>
        <v/>
      </c>
      <c r="X3619" s="315"/>
    </row>
    <row r="3620" spans="1:24" x14ac:dyDescent="0.25">
      <c r="A3620" s="6" t="str">
        <f ca="1">no.</f>
        <v/>
      </c>
      <c r="E3620" s="4" t="str">
        <f ca="1">position</f>
        <v/>
      </c>
      <c r="I3620" s="318"/>
      <c r="J3620" s="25"/>
      <c r="L3620" s="4"/>
      <c r="N3620" s="6"/>
      <c r="P3620" s="6"/>
      <c r="Q3620" s="5" t="str">
        <f ca="1">score</f>
        <v/>
      </c>
      <c r="R3620" s="58" t="str">
        <f ca="1">rescore</f>
        <v/>
      </c>
      <c r="S3620" s="4" t="str">
        <f ca="1">price</f>
        <v/>
      </c>
      <c r="U3620" s="4"/>
      <c r="V3620" s="4"/>
      <c r="W3620" s="293" t="str">
        <f ca="1">commission</f>
        <v/>
      </c>
      <c r="X3620" s="315"/>
    </row>
    <row r="3621" spans="1:24" x14ac:dyDescent="0.25">
      <c r="A3621" s="6" t="str">
        <f ca="1">no.</f>
        <v/>
      </c>
      <c r="E3621" s="4" t="str">
        <f ca="1">position</f>
        <v/>
      </c>
      <c r="I3621" s="318"/>
      <c r="J3621" s="25"/>
      <c r="L3621" s="4"/>
      <c r="N3621" s="6"/>
      <c r="P3621" s="6"/>
      <c r="Q3621" s="5" t="str">
        <f ca="1">score</f>
        <v/>
      </c>
      <c r="R3621" s="58" t="str">
        <f ca="1">rescore</f>
        <v/>
      </c>
      <c r="S3621" s="4" t="str">
        <f ca="1">price</f>
        <v/>
      </c>
      <c r="U3621" s="4"/>
      <c r="V3621" s="4"/>
      <c r="W3621" s="293" t="str">
        <f ca="1">commission</f>
        <v/>
      </c>
      <c r="X3621" s="315"/>
    </row>
    <row r="3622" spans="1:24" x14ac:dyDescent="0.25">
      <c r="A3622" s="6" t="str">
        <f ca="1">no.</f>
        <v/>
      </c>
      <c r="E3622" s="4" t="str">
        <f ca="1">position</f>
        <v/>
      </c>
      <c r="I3622" s="318"/>
      <c r="J3622" s="25"/>
      <c r="L3622" s="4"/>
      <c r="N3622" s="6"/>
      <c r="P3622" s="6"/>
      <c r="Q3622" s="5" t="str">
        <f ca="1">score</f>
        <v/>
      </c>
      <c r="R3622" s="58" t="str">
        <f ca="1">rescore</f>
        <v/>
      </c>
      <c r="S3622" s="4" t="str">
        <f ca="1">price</f>
        <v/>
      </c>
      <c r="U3622" s="4"/>
      <c r="V3622" s="4"/>
      <c r="W3622" s="293" t="str">
        <f ca="1">commission</f>
        <v/>
      </c>
      <c r="X3622" s="315"/>
    </row>
    <row r="3623" spans="1:24" x14ac:dyDescent="0.25">
      <c r="A3623" s="6" t="str">
        <f ca="1">no.</f>
        <v/>
      </c>
      <c r="E3623" s="4" t="str">
        <f ca="1">position</f>
        <v/>
      </c>
      <c r="I3623" s="318"/>
      <c r="J3623" s="25"/>
      <c r="L3623" s="4"/>
      <c r="N3623" s="6"/>
      <c r="P3623" s="6"/>
      <c r="Q3623" s="5" t="str">
        <f ca="1">score</f>
        <v/>
      </c>
      <c r="R3623" s="58" t="str">
        <f ca="1">rescore</f>
        <v/>
      </c>
      <c r="S3623" s="4" t="str">
        <f ca="1">price</f>
        <v/>
      </c>
      <c r="U3623" s="4"/>
      <c r="V3623" s="4"/>
      <c r="W3623" s="293" t="str">
        <f ca="1">commission</f>
        <v/>
      </c>
      <c r="X3623" s="315"/>
    </row>
    <row r="3624" spans="1:24" x14ac:dyDescent="0.25">
      <c r="A3624" s="6" t="str">
        <f ca="1">no.</f>
        <v/>
      </c>
      <c r="E3624" s="4" t="str">
        <f ca="1">position</f>
        <v/>
      </c>
      <c r="I3624" s="318"/>
      <c r="J3624" s="25"/>
      <c r="L3624" s="4"/>
      <c r="N3624" s="6"/>
      <c r="P3624" s="6"/>
      <c r="Q3624" s="5" t="str">
        <f ca="1">score</f>
        <v/>
      </c>
      <c r="R3624" s="58" t="str">
        <f ca="1">rescore</f>
        <v/>
      </c>
      <c r="S3624" s="4" t="str">
        <f ca="1">price</f>
        <v/>
      </c>
      <c r="U3624" s="4"/>
      <c r="V3624" s="4"/>
      <c r="W3624" s="293" t="str">
        <f ca="1">commission</f>
        <v/>
      </c>
      <c r="X3624" s="315"/>
    </row>
    <row r="3625" spans="1:24" x14ac:dyDescent="0.25">
      <c r="A3625" s="6" t="str">
        <f ca="1">no.</f>
        <v/>
      </c>
      <c r="E3625" s="4" t="str">
        <f ca="1">position</f>
        <v/>
      </c>
      <c r="I3625" s="318"/>
      <c r="J3625" s="25"/>
      <c r="L3625" s="4"/>
      <c r="N3625" s="6"/>
      <c r="P3625" s="6"/>
      <c r="Q3625" s="5" t="str">
        <f ca="1">score</f>
        <v/>
      </c>
      <c r="R3625" s="58" t="str">
        <f ca="1">rescore</f>
        <v/>
      </c>
      <c r="S3625" s="4" t="str">
        <f ca="1">price</f>
        <v/>
      </c>
      <c r="U3625" s="4"/>
      <c r="V3625" s="4"/>
      <c r="W3625" s="293" t="str">
        <f ca="1">commission</f>
        <v/>
      </c>
      <c r="X3625" s="315"/>
    </row>
    <row r="3626" spans="1:24" x14ac:dyDescent="0.25">
      <c r="A3626" s="6" t="str">
        <f ca="1">no.</f>
        <v/>
      </c>
      <c r="E3626" s="4" t="str">
        <f ca="1">position</f>
        <v/>
      </c>
      <c r="I3626" s="318"/>
      <c r="J3626" s="25"/>
      <c r="L3626" s="4"/>
      <c r="N3626" s="6"/>
      <c r="P3626" s="6"/>
      <c r="Q3626" s="5" t="str">
        <f ca="1">score</f>
        <v/>
      </c>
      <c r="R3626" s="58" t="str">
        <f ca="1">rescore</f>
        <v/>
      </c>
      <c r="S3626" s="4" t="str">
        <f ca="1">price</f>
        <v/>
      </c>
      <c r="U3626" s="4"/>
      <c r="V3626" s="4"/>
      <c r="W3626" s="293" t="str">
        <f ca="1">commission</f>
        <v/>
      </c>
      <c r="X3626" s="315"/>
    </row>
    <row r="3627" spans="1:24" x14ac:dyDescent="0.25">
      <c r="A3627" s="6" t="str">
        <f ca="1">no.</f>
        <v/>
      </c>
      <c r="E3627" s="4" t="str">
        <f ca="1">position</f>
        <v/>
      </c>
      <c r="I3627" s="318"/>
      <c r="J3627" s="25"/>
      <c r="L3627" s="4"/>
      <c r="N3627" s="6"/>
      <c r="P3627" s="6"/>
      <c r="Q3627" s="5" t="str">
        <f ca="1">score</f>
        <v/>
      </c>
      <c r="R3627" s="58" t="str">
        <f ca="1">rescore</f>
        <v/>
      </c>
      <c r="S3627" s="4" t="str">
        <f ca="1">price</f>
        <v/>
      </c>
      <c r="U3627" s="4"/>
      <c r="V3627" s="4"/>
      <c r="W3627" s="293" t="str">
        <f ca="1">commission</f>
        <v/>
      </c>
      <c r="X3627" s="315"/>
    </row>
    <row r="3628" spans="1:24" x14ac:dyDescent="0.25">
      <c r="A3628" s="6" t="str">
        <f ca="1">no.</f>
        <v/>
      </c>
      <c r="E3628" s="4" t="str">
        <f ca="1">position</f>
        <v/>
      </c>
      <c r="I3628" s="318"/>
      <c r="J3628" s="25"/>
      <c r="L3628" s="4"/>
      <c r="N3628" s="6"/>
      <c r="P3628" s="6"/>
      <c r="Q3628" s="5" t="str">
        <f ca="1">score</f>
        <v/>
      </c>
      <c r="R3628" s="58" t="str">
        <f ca="1">rescore</f>
        <v/>
      </c>
      <c r="S3628" s="4" t="str">
        <f ca="1">price</f>
        <v/>
      </c>
      <c r="U3628" s="4"/>
      <c r="V3628" s="4"/>
      <c r="W3628" s="293" t="str">
        <f ca="1">commission</f>
        <v/>
      </c>
      <c r="X3628" s="315"/>
    </row>
    <row r="3629" spans="1:24" x14ac:dyDescent="0.25">
      <c r="A3629" s="6" t="str">
        <f ca="1">no.</f>
        <v/>
      </c>
      <c r="E3629" s="4" t="str">
        <f ca="1">position</f>
        <v/>
      </c>
      <c r="I3629" s="318"/>
      <c r="J3629" s="25"/>
      <c r="L3629" s="4"/>
      <c r="N3629" s="6"/>
      <c r="P3629" s="6"/>
      <c r="Q3629" s="5" t="str">
        <f ca="1">score</f>
        <v/>
      </c>
      <c r="R3629" s="58" t="str">
        <f ca="1">rescore</f>
        <v/>
      </c>
      <c r="S3629" s="4" t="str">
        <f ca="1">price</f>
        <v/>
      </c>
      <c r="U3629" s="4"/>
      <c r="V3629" s="4"/>
      <c r="W3629" s="293" t="str">
        <f ca="1">commission</f>
        <v/>
      </c>
      <c r="X3629" s="315"/>
    </row>
    <row r="3630" spans="1:24" x14ac:dyDescent="0.25">
      <c r="A3630" s="6" t="str">
        <f ca="1">no.</f>
        <v/>
      </c>
      <c r="E3630" s="4" t="str">
        <f ca="1">position</f>
        <v/>
      </c>
      <c r="I3630" s="318"/>
      <c r="J3630" s="25"/>
      <c r="L3630" s="4"/>
      <c r="N3630" s="6"/>
      <c r="P3630" s="6"/>
      <c r="Q3630" s="5" t="str">
        <f ca="1">score</f>
        <v/>
      </c>
      <c r="R3630" s="58" t="str">
        <f ca="1">rescore</f>
        <v/>
      </c>
      <c r="S3630" s="4" t="str">
        <f ca="1">price</f>
        <v/>
      </c>
      <c r="U3630" s="4"/>
      <c r="V3630" s="4"/>
      <c r="W3630" s="293" t="str">
        <f ca="1">commission</f>
        <v/>
      </c>
      <c r="X3630" s="315"/>
    </row>
    <row r="3631" spans="1:24" x14ac:dyDescent="0.25">
      <c r="A3631" s="6" t="str">
        <f ca="1">no.</f>
        <v/>
      </c>
      <c r="E3631" s="4" t="str">
        <f ca="1">position</f>
        <v/>
      </c>
      <c r="I3631" s="318"/>
      <c r="J3631" s="25"/>
      <c r="L3631" s="4"/>
      <c r="N3631" s="6"/>
      <c r="P3631" s="6"/>
      <c r="Q3631" s="5" t="str">
        <f ca="1">score</f>
        <v/>
      </c>
      <c r="R3631" s="58" t="str">
        <f ca="1">rescore</f>
        <v/>
      </c>
      <c r="S3631" s="4" t="str">
        <f ca="1">price</f>
        <v/>
      </c>
      <c r="U3631" s="4"/>
      <c r="V3631" s="4"/>
      <c r="W3631" s="293" t="str">
        <f ca="1">commission</f>
        <v/>
      </c>
      <c r="X3631" s="315"/>
    </row>
    <row r="3632" spans="1:24" x14ac:dyDescent="0.25">
      <c r="A3632" s="6" t="str">
        <f ca="1">no.</f>
        <v/>
      </c>
      <c r="E3632" s="4" t="str">
        <f ca="1">position</f>
        <v/>
      </c>
      <c r="I3632" s="318"/>
      <c r="J3632" s="25"/>
      <c r="L3632" s="4"/>
      <c r="N3632" s="6"/>
      <c r="P3632" s="6"/>
      <c r="Q3632" s="5" t="str">
        <f ca="1">score</f>
        <v/>
      </c>
      <c r="R3632" s="58" t="str">
        <f ca="1">rescore</f>
        <v/>
      </c>
      <c r="S3632" s="4" t="str">
        <f ca="1">price</f>
        <v/>
      </c>
      <c r="U3632" s="4"/>
      <c r="V3632" s="4"/>
      <c r="W3632" s="293" t="str">
        <f ca="1">commission</f>
        <v/>
      </c>
      <c r="X3632" s="315"/>
    </row>
    <row r="3633" spans="1:24" x14ac:dyDescent="0.25">
      <c r="A3633" s="6" t="str">
        <f ca="1">no.</f>
        <v/>
      </c>
      <c r="E3633" s="4" t="str">
        <f ca="1">position</f>
        <v/>
      </c>
      <c r="I3633" s="318"/>
      <c r="J3633" s="25"/>
      <c r="L3633" s="4"/>
      <c r="N3633" s="6"/>
      <c r="P3633" s="6"/>
      <c r="Q3633" s="5" t="str">
        <f ca="1">score</f>
        <v/>
      </c>
      <c r="R3633" s="58" t="str">
        <f ca="1">rescore</f>
        <v/>
      </c>
      <c r="S3633" s="4" t="str">
        <f ca="1">price</f>
        <v/>
      </c>
      <c r="U3633" s="4"/>
      <c r="V3633" s="4"/>
      <c r="W3633" s="293" t="str">
        <f ca="1">commission</f>
        <v/>
      </c>
      <c r="X3633" s="315"/>
    </row>
    <row r="3634" spans="1:24" x14ac:dyDescent="0.25">
      <c r="A3634" s="6" t="str">
        <f ca="1">no.</f>
        <v/>
      </c>
      <c r="E3634" s="4" t="str">
        <f ca="1">position</f>
        <v/>
      </c>
      <c r="I3634" s="318"/>
      <c r="J3634" s="25"/>
      <c r="L3634" s="4"/>
      <c r="N3634" s="6"/>
      <c r="P3634" s="6"/>
      <c r="Q3634" s="5" t="str">
        <f ca="1">score</f>
        <v/>
      </c>
      <c r="R3634" s="58" t="str">
        <f ca="1">rescore</f>
        <v/>
      </c>
      <c r="S3634" s="4" t="str">
        <f ca="1">price</f>
        <v/>
      </c>
      <c r="U3634" s="4"/>
      <c r="V3634" s="4"/>
      <c r="W3634" s="293" t="str">
        <f ca="1">commission</f>
        <v/>
      </c>
      <c r="X3634" s="315"/>
    </row>
    <row r="3635" spans="1:24" x14ac:dyDescent="0.25">
      <c r="A3635" s="6" t="str">
        <f ca="1">no.</f>
        <v/>
      </c>
      <c r="E3635" s="4" t="str">
        <f ca="1">position</f>
        <v/>
      </c>
      <c r="I3635" s="318"/>
      <c r="J3635" s="25"/>
      <c r="L3635" s="4"/>
      <c r="N3635" s="6"/>
      <c r="P3635" s="6"/>
      <c r="Q3635" s="5" t="str">
        <f ca="1">score</f>
        <v/>
      </c>
      <c r="R3635" s="58" t="str">
        <f ca="1">rescore</f>
        <v/>
      </c>
      <c r="S3635" s="4" t="str">
        <f ca="1">price</f>
        <v/>
      </c>
      <c r="U3635" s="4"/>
      <c r="V3635" s="4"/>
      <c r="W3635" s="293" t="str">
        <f ca="1">commission</f>
        <v/>
      </c>
      <c r="X3635" s="315"/>
    </row>
    <row r="3636" spans="1:24" x14ac:dyDescent="0.25">
      <c r="A3636" s="6" t="str">
        <f ca="1">no.</f>
        <v/>
      </c>
      <c r="E3636" s="4" t="str">
        <f ca="1">position</f>
        <v/>
      </c>
      <c r="I3636" s="318"/>
      <c r="J3636" s="25"/>
      <c r="L3636" s="4"/>
      <c r="N3636" s="6"/>
      <c r="P3636" s="6"/>
      <c r="Q3636" s="5" t="str">
        <f ca="1">score</f>
        <v/>
      </c>
      <c r="R3636" s="58" t="str">
        <f ca="1">rescore</f>
        <v/>
      </c>
      <c r="S3636" s="4" t="str">
        <f ca="1">price</f>
        <v/>
      </c>
      <c r="U3636" s="4"/>
      <c r="V3636" s="4"/>
      <c r="W3636" s="293" t="str">
        <f ca="1">commission</f>
        <v/>
      </c>
      <c r="X3636" s="315"/>
    </row>
    <row r="3637" spans="1:24" x14ac:dyDescent="0.25">
      <c r="A3637" s="6" t="str">
        <f ca="1">no.</f>
        <v/>
      </c>
      <c r="E3637" s="4" t="str">
        <f ca="1">position</f>
        <v/>
      </c>
      <c r="I3637" s="318"/>
      <c r="J3637" s="25"/>
      <c r="L3637" s="4"/>
      <c r="N3637" s="6"/>
      <c r="P3637" s="6"/>
      <c r="Q3637" s="5" t="str">
        <f ca="1">score</f>
        <v/>
      </c>
      <c r="R3637" s="58" t="str">
        <f ca="1">rescore</f>
        <v/>
      </c>
      <c r="S3637" s="4" t="str">
        <f ca="1">price</f>
        <v/>
      </c>
      <c r="U3637" s="4"/>
      <c r="V3637" s="4"/>
      <c r="W3637" s="293" t="str">
        <f ca="1">commission</f>
        <v/>
      </c>
      <c r="X3637" s="315"/>
    </row>
    <row r="3638" spans="1:24" x14ac:dyDescent="0.25">
      <c r="A3638" s="6" t="str">
        <f ca="1">no.</f>
        <v/>
      </c>
      <c r="E3638" s="4" t="str">
        <f ca="1">position</f>
        <v/>
      </c>
      <c r="I3638" s="318"/>
      <c r="J3638" s="25"/>
      <c r="L3638" s="4"/>
      <c r="N3638" s="6"/>
      <c r="P3638" s="6"/>
      <c r="Q3638" s="5" t="str">
        <f ca="1">score</f>
        <v/>
      </c>
      <c r="R3638" s="58" t="str">
        <f ca="1">rescore</f>
        <v/>
      </c>
      <c r="S3638" s="4" t="str">
        <f ca="1">price</f>
        <v/>
      </c>
      <c r="U3638" s="4"/>
      <c r="V3638" s="4"/>
      <c r="W3638" s="293" t="str">
        <f ca="1">commission</f>
        <v/>
      </c>
      <c r="X3638" s="315"/>
    </row>
    <row r="3639" spans="1:24" x14ac:dyDescent="0.25">
      <c r="A3639" s="6" t="str">
        <f ca="1">no.</f>
        <v/>
      </c>
      <c r="E3639" s="4" t="str">
        <f ca="1">position</f>
        <v/>
      </c>
      <c r="I3639" s="318"/>
      <c r="J3639" s="25"/>
      <c r="L3639" s="4"/>
      <c r="N3639" s="6"/>
      <c r="P3639" s="6"/>
      <c r="Q3639" s="5" t="str">
        <f ca="1">score</f>
        <v/>
      </c>
      <c r="R3639" s="58" t="str">
        <f ca="1">rescore</f>
        <v/>
      </c>
      <c r="S3639" s="4" t="str">
        <f ca="1">price</f>
        <v/>
      </c>
      <c r="U3639" s="4"/>
      <c r="V3639" s="4"/>
      <c r="W3639" s="293" t="str">
        <f ca="1">commission</f>
        <v/>
      </c>
      <c r="X3639" s="315"/>
    </row>
    <row r="3640" spans="1:24" x14ac:dyDescent="0.25">
      <c r="A3640" s="6" t="str">
        <f ca="1">no.</f>
        <v/>
      </c>
      <c r="E3640" s="4" t="str">
        <f ca="1">position</f>
        <v/>
      </c>
      <c r="I3640" s="318"/>
      <c r="J3640" s="25"/>
      <c r="L3640" s="4"/>
      <c r="N3640" s="6"/>
      <c r="P3640" s="6"/>
      <c r="Q3640" s="5" t="str">
        <f ca="1">score</f>
        <v/>
      </c>
      <c r="R3640" s="58" t="str">
        <f ca="1">rescore</f>
        <v/>
      </c>
      <c r="S3640" s="4" t="str">
        <f ca="1">price</f>
        <v/>
      </c>
      <c r="U3640" s="4"/>
      <c r="V3640" s="4"/>
      <c r="W3640" s="293" t="str">
        <f ca="1">commission</f>
        <v/>
      </c>
      <c r="X3640" s="315"/>
    </row>
    <row r="3641" spans="1:24" x14ac:dyDescent="0.25">
      <c r="A3641" s="6" t="str">
        <f ca="1">no.</f>
        <v/>
      </c>
      <c r="E3641" s="4" t="str">
        <f ca="1">position</f>
        <v/>
      </c>
      <c r="I3641" s="318"/>
      <c r="J3641" s="25"/>
      <c r="L3641" s="4"/>
      <c r="N3641" s="6"/>
      <c r="P3641" s="6"/>
      <c r="Q3641" s="5" t="str">
        <f ca="1">score</f>
        <v/>
      </c>
      <c r="R3641" s="58" t="str">
        <f ca="1">rescore</f>
        <v/>
      </c>
      <c r="S3641" s="4" t="str">
        <f ca="1">price</f>
        <v/>
      </c>
      <c r="U3641" s="4"/>
      <c r="V3641" s="4"/>
      <c r="W3641" s="293" t="str">
        <f ca="1">commission</f>
        <v/>
      </c>
      <c r="X3641" s="315"/>
    </row>
    <row r="3642" spans="1:24" x14ac:dyDescent="0.25">
      <c r="A3642" s="6" t="str">
        <f ca="1">no.</f>
        <v/>
      </c>
      <c r="E3642" s="4" t="str">
        <f ca="1">position</f>
        <v/>
      </c>
      <c r="I3642" s="318"/>
      <c r="J3642" s="25"/>
      <c r="L3642" s="4"/>
      <c r="N3642" s="6"/>
      <c r="P3642" s="6"/>
      <c r="Q3642" s="5" t="str">
        <f ca="1">score</f>
        <v/>
      </c>
      <c r="R3642" s="58" t="str">
        <f ca="1">rescore</f>
        <v/>
      </c>
      <c r="S3642" s="4" t="str">
        <f ca="1">price</f>
        <v/>
      </c>
      <c r="U3642" s="4"/>
      <c r="V3642" s="4"/>
      <c r="W3642" s="293" t="str">
        <f ca="1">commission</f>
        <v/>
      </c>
      <c r="X3642" s="315"/>
    </row>
    <row r="3643" spans="1:24" x14ac:dyDescent="0.25">
      <c r="A3643" s="6" t="str">
        <f ca="1">no.</f>
        <v/>
      </c>
      <c r="E3643" s="4" t="str">
        <f ca="1">position</f>
        <v/>
      </c>
      <c r="I3643" s="318"/>
      <c r="J3643" s="25"/>
      <c r="L3643" s="4"/>
      <c r="N3643" s="6"/>
      <c r="P3643" s="6"/>
      <c r="Q3643" s="5" t="str">
        <f ca="1">score</f>
        <v/>
      </c>
      <c r="R3643" s="58" t="str">
        <f ca="1">rescore</f>
        <v/>
      </c>
      <c r="S3643" s="4" t="str">
        <f ca="1">price</f>
        <v/>
      </c>
      <c r="U3643" s="4"/>
      <c r="V3643" s="4"/>
      <c r="W3643" s="293" t="str">
        <f ca="1">commission</f>
        <v/>
      </c>
      <c r="X3643" s="315"/>
    </row>
    <row r="3644" spans="1:24" x14ac:dyDescent="0.25">
      <c r="A3644" s="6" t="str">
        <f ca="1">no.</f>
        <v/>
      </c>
      <c r="E3644" s="4" t="str">
        <f ca="1">position</f>
        <v/>
      </c>
      <c r="I3644" s="318"/>
      <c r="J3644" s="25"/>
      <c r="L3644" s="4"/>
      <c r="N3644" s="6"/>
      <c r="P3644" s="6"/>
      <c r="Q3644" s="5" t="str">
        <f ca="1">score</f>
        <v/>
      </c>
      <c r="R3644" s="58" t="str">
        <f ca="1">rescore</f>
        <v/>
      </c>
      <c r="S3644" s="4" t="str">
        <f ca="1">price</f>
        <v/>
      </c>
      <c r="U3644" s="4"/>
      <c r="V3644" s="4"/>
      <c r="W3644" s="293" t="str">
        <f ca="1">commission</f>
        <v/>
      </c>
      <c r="X3644" s="315"/>
    </row>
    <row r="3645" spans="1:24" x14ac:dyDescent="0.25">
      <c r="A3645" s="6" t="str">
        <f ca="1">no.</f>
        <v/>
      </c>
      <c r="E3645" s="4" t="str">
        <f ca="1">position</f>
        <v/>
      </c>
      <c r="I3645" s="318"/>
      <c r="J3645" s="25"/>
      <c r="L3645" s="4"/>
      <c r="N3645" s="6"/>
      <c r="P3645" s="6"/>
      <c r="Q3645" s="5" t="str">
        <f ca="1">score</f>
        <v/>
      </c>
      <c r="R3645" s="58" t="str">
        <f ca="1">rescore</f>
        <v/>
      </c>
      <c r="S3645" s="4" t="str">
        <f ca="1">price</f>
        <v/>
      </c>
      <c r="U3645" s="4"/>
      <c r="V3645" s="4"/>
      <c r="W3645" s="293" t="str">
        <f ca="1">commission</f>
        <v/>
      </c>
      <c r="X3645" s="315"/>
    </row>
    <row r="3646" spans="1:24" x14ac:dyDescent="0.25">
      <c r="A3646" s="6" t="str">
        <f ca="1">no.</f>
        <v/>
      </c>
      <c r="E3646" s="4" t="str">
        <f ca="1">position</f>
        <v/>
      </c>
      <c r="I3646" s="318"/>
      <c r="J3646" s="25"/>
      <c r="L3646" s="4"/>
      <c r="N3646" s="6"/>
      <c r="P3646" s="6"/>
      <c r="Q3646" s="5" t="str">
        <f ca="1">score</f>
        <v/>
      </c>
      <c r="R3646" s="58" t="str">
        <f ca="1">rescore</f>
        <v/>
      </c>
      <c r="S3646" s="4" t="str">
        <f ca="1">price</f>
        <v/>
      </c>
      <c r="U3646" s="4"/>
      <c r="V3646" s="4"/>
      <c r="W3646" s="293" t="str">
        <f ca="1">commission</f>
        <v/>
      </c>
      <c r="X3646" s="315"/>
    </row>
    <row r="3647" spans="1:24" x14ac:dyDescent="0.25">
      <c r="A3647" s="6" t="str">
        <f ca="1">no.</f>
        <v/>
      </c>
      <c r="E3647" s="4" t="str">
        <f ca="1">position</f>
        <v/>
      </c>
      <c r="I3647" s="318"/>
      <c r="J3647" s="25"/>
      <c r="L3647" s="4"/>
      <c r="N3647" s="6"/>
      <c r="P3647" s="6"/>
      <c r="Q3647" s="5" t="str">
        <f ca="1">score</f>
        <v/>
      </c>
      <c r="R3647" s="58" t="str">
        <f ca="1">rescore</f>
        <v/>
      </c>
      <c r="S3647" s="4" t="str">
        <f ca="1">price</f>
        <v/>
      </c>
      <c r="U3647" s="4"/>
      <c r="V3647" s="4"/>
      <c r="W3647" s="293" t="str">
        <f ca="1">commission</f>
        <v/>
      </c>
      <c r="X3647" s="315"/>
    </row>
    <row r="3648" spans="1:24" x14ac:dyDescent="0.25">
      <c r="A3648" s="6" t="str">
        <f ca="1">no.</f>
        <v/>
      </c>
      <c r="E3648" s="4" t="str">
        <f ca="1">position</f>
        <v/>
      </c>
      <c r="I3648" s="318"/>
      <c r="J3648" s="25"/>
      <c r="L3648" s="4"/>
      <c r="N3648" s="6"/>
      <c r="P3648" s="6"/>
      <c r="Q3648" s="5" t="str">
        <f ca="1">score</f>
        <v/>
      </c>
      <c r="R3648" s="58" t="str">
        <f ca="1">rescore</f>
        <v/>
      </c>
      <c r="S3648" s="4" t="str">
        <f ca="1">price</f>
        <v/>
      </c>
      <c r="U3648" s="4"/>
      <c r="V3648" s="4"/>
      <c r="W3648" s="293" t="str">
        <f ca="1">commission</f>
        <v/>
      </c>
      <c r="X3648" s="315"/>
    </row>
    <row r="3649" spans="1:24" x14ac:dyDescent="0.25">
      <c r="A3649" s="6" t="str">
        <f ca="1">no.</f>
        <v/>
      </c>
      <c r="E3649" s="4" t="str">
        <f ca="1">position</f>
        <v/>
      </c>
      <c r="I3649" s="318"/>
      <c r="J3649" s="25"/>
      <c r="L3649" s="4"/>
      <c r="N3649" s="6"/>
      <c r="P3649" s="6"/>
      <c r="Q3649" s="5" t="str">
        <f ca="1">score</f>
        <v/>
      </c>
      <c r="R3649" s="58" t="str">
        <f ca="1">rescore</f>
        <v/>
      </c>
      <c r="S3649" s="4" t="str">
        <f ca="1">price</f>
        <v/>
      </c>
      <c r="U3649" s="4"/>
      <c r="V3649" s="4"/>
      <c r="W3649" s="293" t="str">
        <f ca="1">commission</f>
        <v/>
      </c>
      <c r="X3649" s="315"/>
    </row>
    <row r="3650" spans="1:24" x14ac:dyDescent="0.25">
      <c r="A3650" s="6" t="str">
        <f ca="1">no.</f>
        <v/>
      </c>
      <c r="E3650" s="4" t="str">
        <f ca="1">position</f>
        <v/>
      </c>
      <c r="I3650" s="318"/>
      <c r="J3650" s="25"/>
      <c r="L3650" s="4"/>
      <c r="N3650" s="6"/>
      <c r="P3650" s="6"/>
      <c r="Q3650" s="5" t="str">
        <f ca="1">score</f>
        <v/>
      </c>
      <c r="R3650" s="58" t="str">
        <f ca="1">rescore</f>
        <v/>
      </c>
      <c r="S3650" s="4" t="str">
        <f ca="1">price</f>
        <v/>
      </c>
      <c r="U3650" s="4"/>
      <c r="V3650" s="4"/>
      <c r="W3650" s="293" t="str">
        <f ca="1">commission</f>
        <v/>
      </c>
      <c r="X3650" s="315"/>
    </row>
    <row r="3651" spans="1:24" x14ac:dyDescent="0.25">
      <c r="A3651" s="6" t="str">
        <f ca="1">no.</f>
        <v/>
      </c>
      <c r="E3651" s="4" t="str">
        <f ca="1">position</f>
        <v/>
      </c>
      <c r="I3651" s="318"/>
      <c r="J3651" s="25"/>
      <c r="L3651" s="4"/>
      <c r="N3651" s="6"/>
      <c r="P3651" s="6"/>
      <c r="Q3651" s="5" t="str">
        <f ca="1">score</f>
        <v/>
      </c>
      <c r="R3651" s="58" t="str">
        <f ca="1">rescore</f>
        <v/>
      </c>
      <c r="S3651" s="4" t="str">
        <f ca="1">price</f>
        <v/>
      </c>
      <c r="U3651" s="4"/>
      <c r="V3651" s="4"/>
      <c r="W3651" s="293" t="str">
        <f ca="1">commission</f>
        <v/>
      </c>
      <c r="X3651" s="315"/>
    </row>
    <row r="3652" spans="1:24" x14ac:dyDescent="0.25">
      <c r="A3652" s="6" t="str">
        <f ca="1">no.</f>
        <v/>
      </c>
      <c r="E3652" s="4" t="str">
        <f ca="1">position</f>
        <v/>
      </c>
      <c r="I3652" s="318"/>
      <c r="J3652" s="25"/>
      <c r="L3652" s="4"/>
      <c r="N3652" s="6"/>
      <c r="P3652" s="6"/>
      <c r="Q3652" s="5" t="str">
        <f ca="1">score</f>
        <v/>
      </c>
      <c r="R3652" s="58" t="str">
        <f ca="1">rescore</f>
        <v/>
      </c>
      <c r="S3652" s="4" t="str">
        <f ca="1">price</f>
        <v/>
      </c>
      <c r="U3652" s="4"/>
      <c r="V3652" s="4"/>
      <c r="W3652" s="293" t="str">
        <f ca="1">commission</f>
        <v/>
      </c>
      <c r="X3652" s="315"/>
    </row>
    <row r="3653" spans="1:24" x14ac:dyDescent="0.25">
      <c r="A3653" s="6" t="str">
        <f ca="1">no.</f>
        <v/>
      </c>
      <c r="E3653" s="4" t="str">
        <f ca="1">position</f>
        <v/>
      </c>
      <c r="I3653" s="318"/>
      <c r="J3653" s="25"/>
      <c r="L3653" s="4"/>
      <c r="N3653" s="6"/>
      <c r="P3653" s="6"/>
      <c r="Q3653" s="5" t="str">
        <f ca="1">score</f>
        <v/>
      </c>
      <c r="R3653" s="58" t="str">
        <f ca="1">rescore</f>
        <v/>
      </c>
      <c r="S3653" s="4" t="str">
        <f ca="1">price</f>
        <v/>
      </c>
      <c r="U3653" s="4"/>
      <c r="V3653" s="4"/>
      <c r="W3653" s="293" t="str">
        <f ca="1">commission</f>
        <v/>
      </c>
      <c r="X3653" s="315"/>
    </row>
    <row r="3654" spans="1:24" x14ac:dyDescent="0.25">
      <c r="A3654" s="6" t="str">
        <f ca="1">no.</f>
        <v/>
      </c>
      <c r="E3654" s="4" t="str">
        <f ca="1">position</f>
        <v/>
      </c>
      <c r="I3654" s="318"/>
      <c r="J3654" s="25"/>
      <c r="L3654" s="4"/>
      <c r="N3654" s="6"/>
      <c r="P3654" s="6"/>
      <c r="Q3654" s="5" t="str">
        <f ca="1">score</f>
        <v/>
      </c>
      <c r="R3654" s="58" t="str">
        <f ca="1">rescore</f>
        <v/>
      </c>
      <c r="S3654" s="4" t="str">
        <f ca="1">price</f>
        <v/>
      </c>
      <c r="U3654" s="4"/>
      <c r="V3654" s="4"/>
      <c r="W3654" s="293" t="str">
        <f ca="1">commission</f>
        <v/>
      </c>
      <c r="X3654" s="315"/>
    </row>
    <row r="3655" spans="1:24" x14ac:dyDescent="0.25">
      <c r="A3655" s="6" t="str">
        <f ca="1">no.</f>
        <v/>
      </c>
      <c r="E3655" s="4" t="str">
        <f ca="1">position</f>
        <v/>
      </c>
      <c r="I3655" s="318"/>
      <c r="J3655" s="25"/>
      <c r="L3655" s="4"/>
      <c r="N3655" s="6"/>
      <c r="P3655" s="6"/>
      <c r="Q3655" s="5" t="str">
        <f ca="1">score</f>
        <v/>
      </c>
      <c r="R3655" s="58" t="str">
        <f ca="1">rescore</f>
        <v/>
      </c>
      <c r="S3655" s="4" t="str">
        <f ca="1">price</f>
        <v/>
      </c>
      <c r="U3655" s="4"/>
      <c r="V3655" s="4"/>
      <c r="W3655" s="293" t="str">
        <f ca="1">commission</f>
        <v/>
      </c>
      <c r="X3655" s="315"/>
    </row>
    <row r="3656" spans="1:24" x14ac:dyDescent="0.25">
      <c r="A3656" s="6" t="str">
        <f ca="1">no.</f>
        <v/>
      </c>
      <c r="E3656" s="4" t="str">
        <f ca="1">position</f>
        <v/>
      </c>
      <c r="I3656" s="318"/>
      <c r="J3656" s="25"/>
      <c r="L3656" s="4"/>
      <c r="N3656" s="6"/>
      <c r="P3656" s="6"/>
      <c r="Q3656" s="5" t="str">
        <f ca="1">score</f>
        <v/>
      </c>
      <c r="R3656" s="58" t="str">
        <f ca="1">rescore</f>
        <v/>
      </c>
      <c r="S3656" s="4" t="str">
        <f ca="1">price</f>
        <v/>
      </c>
      <c r="U3656" s="4"/>
      <c r="V3656" s="4"/>
      <c r="W3656" s="293" t="str">
        <f ca="1">commission</f>
        <v/>
      </c>
      <c r="X3656" s="315"/>
    </row>
    <row r="3657" spans="1:24" x14ac:dyDescent="0.25">
      <c r="A3657" s="6" t="str">
        <f ca="1">no.</f>
        <v/>
      </c>
      <c r="E3657" s="4" t="str">
        <f ca="1">position</f>
        <v/>
      </c>
      <c r="I3657" s="318"/>
      <c r="J3657" s="25"/>
      <c r="L3657" s="4"/>
      <c r="N3657" s="6"/>
      <c r="P3657" s="6"/>
      <c r="Q3657" s="5" t="str">
        <f ca="1">score</f>
        <v/>
      </c>
      <c r="R3657" s="58" t="str">
        <f ca="1">rescore</f>
        <v/>
      </c>
      <c r="S3657" s="4" t="str">
        <f ca="1">price</f>
        <v/>
      </c>
      <c r="U3657" s="4"/>
      <c r="V3657" s="4"/>
      <c r="W3657" s="293" t="str">
        <f ca="1">commission</f>
        <v/>
      </c>
      <c r="X3657" s="315"/>
    </row>
    <row r="3658" spans="1:24" x14ac:dyDescent="0.25">
      <c r="A3658" s="6" t="str">
        <f ca="1">no.</f>
        <v/>
      </c>
      <c r="E3658" s="4" t="str">
        <f ca="1">position</f>
        <v/>
      </c>
      <c r="I3658" s="318"/>
      <c r="J3658" s="25"/>
      <c r="L3658" s="4"/>
      <c r="N3658" s="6"/>
      <c r="P3658" s="6"/>
      <c r="Q3658" s="5" t="str">
        <f ca="1">score</f>
        <v/>
      </c>
      <c r="R3658" s="58" t="str">
        <f ca="1">rescore</f>
        <v/>
      </c>
      <c r="S3658" s="4" t="str">
        <f ca="1">price</f>
        <v/>
      </c>
      <c r="U3658" s="4"/>
      <c r="V3658" s="4"/>
      <c r="W3658" s="293" t="str">
        <f ca="1">commission</f>
        <v/>
      </c>
      <c r="X3658" s="315"/>
    </row>
    <row r="3659" spans="1:24" x14ac:dyDescent="0.25">
      <c r="A3659" s="6" t="str">
        <f ca="1">no.</f>
        <v/>
      </c>
      <c r="E3659" s="4" t="str">
        <f ca="1">position</f>
        <v/>
      </c>
      <c r="I3659" s="318"/>
      <c r="J3659" s="25"/>
      <c r="L3659" s="4"/>
      <c r="N3659" s="6"/>
      <c r="P3659" s="6"/>
      <c r="Q3659" s="5" t="str">
        <f ca="1">score</f>
        <v/>
      </c>
      <c r="R3659" s="58" t="str">
        <f ca="1">rescore</f>
        <v/>
      </c>
      <c r="S3659" s="4" t="str">
        <f ca="1">price</f>
        <v/>
      </c>
      <c r="U3659" s="4"/>
      <c r="V3659" s="4"/>
      <c r="W3659" s="293" t="str">
        <f ca="1">commission</f>
        <v/>
      </c>
      <c r="X3659" s="315"/>
    </row>
    <row r="3660" spans="1:24" x14ac:dyDescent="0.25">
      <c r="A3660" s="6" t="str">
        <f ca="1">no.</f>
        <v/>
      </c>
      <c r="E3660" s="4" t="str">
        <f ca="1">position</f>
        <v/>
      </c>
      <c r="I3660" s="318"/>
      <c r="J3660" s="25"/>
      <c r="L3660" s="4"/>
      <c r="N3660" s="6"/>
      <c r="P3660" s="6"/>
      <c r="Q3660" s="5" t="str">
        <f ca="1">score</f>
        <v/>
      </c>
      <c r="R3660" s="58" t="str">
        <f ca="1">rescore</f>
        <v/>
      </c>
      <c r="S3660" s="4" t="str">
        <f ca="1">price</f>
        <v/>
      </c>
      <c r="U3660" s="4"/>
      <c r="V3660" s="4"/>
      <c r="W3660" s="293" t="str">
        <f ca="1">commission</f>
        <v/>
      </c>
      <c r="X3660" s="315"/>
    </row>
    <row r="3661" spans="1:24" x14ac:dyDescent="0.25">
      <c r="A3661" s="6" t="str">
        <f ca="1">no.</f>
        <v/>
      </c>
      <c r="E3661" s="4" t="str">
        <f ca="1">position</f>
        <v/>
      </c>
      <c r="I3661" s="318"/>
      <c r="J3661" s="25"/>
      <c r="L3661" s="4"/>
      <c r="N3661" s="6"/>
      <c r="P3661" s="6"/>
      <c r="Q3661" s="5" t="str">
        <f ca="1">score</f>
        <v/>
      </c>
      <c r="R3661" s="58" t="str">
        <f ca="1">rescore</f>
        <v/>
      </c>
      <c r="S3661" s="4" t="str">
        <f ca="1">price</f>
        <v/>
      </c>
      <c r="U3661" s="4"/>
      <c r="V3661" s="4"/>
      <c r="W3661" s="293" t="str">
        <f ca="1">commission</f>
        <v/>
      </c>
      <c r="X3661" s="315"/>
    </row>
    <row r="3662" spans="1:24" x14ac:dyDescent="0.25">
      <c r="A3662" s="6" t="str">
        <f ca="1">no.</f>
        <v/>
      </c>
      <c r="E3662" s="4" t="str">
        <f ca="1">position</f>
        <v/>
      </c>
      <c r="I3662" s="318"/>
      <c r="J3662" s="25"/>
      <c r="L3662" s="4"/>
      <c r="N3662" s="6"/>
      <c r="P3662" s="6"/>
      <c r="Q3662" s="5" t="str">
        <f ca="1">score</f>
        <v/>
      </c>
      <c r="R3662" s="58" t="str">
        <f ca="1">rescore</f>
        <v/>
      </c>
      <c r="S3662" s="4" t="str">
        <f ca="1">price</f>
        <v/>
      </c>
      <c r="U3662" s="4"/>
      <c r="V3662" s="4"/>
      <c r="W3662" s="293" t="str">
        <f ca="1">commission</f>
        <v/>
      </c>
      <c r="X3662" s="315"/>
    </row>
    <row r="3663" spans="1:24" x14ac:dyDescent="0.25">
      <c r="A3663" s="6" t="str">
        <f ca="1">no.</f>
        <v/>
      </c>
      <c r="E3663" s="4" t="str">
        <f ca="1">position</f>
        <v/>
      </c>
      <c r="I3663" s="318"/>
      <c r="J3663" s="25"/>
      <c r="L3663" s="4"/>
      <c r="N3663" s="6"/>
      <c r="P3663" s="6"/>
      <c r="Q3663" s="5" t="str">
        <f ca="1">score</f>
        <v/>
      </c>
      <c r="R3663" s="58" t="str">
        <f ca="1">rescore</f>
        <v/>
      </c>
      <c r="S3663" s="4" t="str">
        <f ca="1">price</f>
        <v/>
      </c>
      <c r="U3663" s="4"/>
      <c r="V3663" s="4"/>
      <c r="W3663" s="293" t="str">
        <f ca="1">commission</f>
        <v/>
      </c>
      <c r="X3663" s="315"/>
    </row>
    <row r="3664" spans="1:24" x14ac:dyDescent="0.25">
      <c r="A3664" s="6" t="str">
        <f ca="1">no.</f>
        <v/>
      </c>
      <c r="E3664" s="4" t="str">
        <f ca="1">position</f>
        <v/>
      </c>
      <c r="I3664" s="318"/>
      <c r="J3664" s="25"/>
      <c r="L3664" s="4"/>
      <c r="N3664" s="6"/>
      <c r="P3664" s="6"/>
      <c r="Q3664" s="5" t="str">
        <f ca="1">score</f>
        <v/>
      </c>
      <c r="R3664" s="58" t="str">
        <f ca="1">rescore</f>
        <v/>
      </c>
      <c r="S3664" s="4" t="str">
        <f ca="1">price</f>
        <v/>
      </c>
      <c r="U3664" s="4"/>
      <c r="V3664" s="4"/>
      <c r="W3664" s="293" t="str">
        <f ca="1">commission</f>
        <v/>
      </c>
      <c r="X3664" s="315"/>
    </row>
    <row r="3665" spans="1:24" x14ac:dyDescent="0.25">
      <c r="A3665" s="6" t="str">
        <f ca="1">no.</f>
        <v/>
      </c>
      <c r="E3665" s="4" t="str">
        <f ca="1">position</f>
        <v/>
      </c>
      <c r="I3665" s="318"/>
      <c r="J3665" s="25"/>
      <c r="L3665" s="4"/>
      <c r="N3665" s="6"/>
      <c r="P3665" s="6"/>
      <c r="Q3665" s="5" t="str">
        <f ca="1">score</f>
        <v/>
      </c>
      <c r="R3665" s="58" t="str">
        <f ca="1">rescore</f>
        <v/>
      </c>
      <c r="S3665" s="4" t="str">
        <f ca="1">price</f>
        <v/>
      </c>
      <c r="U3665" s="4"/>
      <c r="V3665" s="4"/>
      <c r="W3665" s="293" t="str">
        <f ca="1">commission</f>
        <v/>
      </c>
      <c r="X3665" s="315"/>
    </row>
    <row r="3666" spans="1:24" x14ac:dyDescent="0.25">
      <c r="A3666" s="6" t="str">
        <f ca="1">no.</f>
        <v/>
      </c>
      <c r="E3666" s="4" t="str">
        <f ca="1">position</f>
        <v/>
      </c>
      <c r="I3666" s="318"/>
      <c r="J3666" s="25"/>
      <c r="L3666" s="4"/>
      <c r="N3666" s="6"/>
      <c r="P3666" s="6"/>
      <c r="Q3666" s="5" t="str">
        <f ca="1">score</f>
        <v/>
      </c>
      <c r="R3666" s="58" t="str">
        <f ca="1">rescore</f>
        <v/>
      </c>
      <c r="S3666" s="4" t="str">
        <f ca="1">price</f>
        <v/>
      </c>
      <c r="U3666" s="4"/>
      <c r="V3666" s="4"/>
      <c r="W3666" s="293" t="str">
        <f ca="1">commission</f>
        <v/>
      </c>
      <c r="X3666" s="315"/>
    </row>
    <row r="3667" spans="1:24" x14ac:dyDescent="0.25">
      <c r="A3667" s="6" t="str">
        <f ca="1">no.</f>
        <v/>
      </c>
      <c r="E3667" s="4" t="str">
        <f ca="1">position</f>
        <v/>
      </c>
      <c r="I3667" s="318"/>
      <c r="J3667" s="25"/>
      <c r="L3667" s="4"/>
      <c r="N3667" s="6"/>
      <c r="P3667" s="6"/>
      <c r="Q3667" s="5" t="str">
        <f ca="1">score</f>
        <v/>
      </c>
      <c r="R3667" s="58" t="str">
        <f ca="1">rescore</f>
        <v/>
      </c>
      <c r="S3667" s="4" t="str">
        <f ca="1">price</f>
        <v/>
      </c>
      <c r="U3667" s="4"/>
      <c r="V3667" s="4"/>
      <c r="W3667" s="293" t="str">
        <f ca="1">commission</f>
        <v/>
      </c>
      <c r="X3667" s="315"/>
    </row>
    <row r="3668" spans="1:24" x14ac:dyDescent="0.25">
      <c r="A3668" s="6" t="str">
        <f ca="1">no.</f>
        <v/>
      </c>
      <c r="E3668" s="4" t="str">
        <f ca="1">position</f>
        <v/>
      </c>
      <c r="I3668" s="318"/>
      <c r="J3668" s="25"/>
      <c r="L3668" s="4"/>
      <c r="N3668" s="6"/>
      <c r="P3668" s="6"/>
      <c r="Q3668" s="5" t="str">
        <f ca="1">score</f>
        <v/>
      </c>
      <c r="R3668" s="58" t="str">
        <f ca="1">rescore</f>
        <v/>
      </c>
      <c r="S3668" s="4" t="str">
        <f ca="1">price</f>
        <v/>
      </c>
      <c r="U3668" s="4"/>
      <c r="V3668" s="4"/>
      <c r="W3668" s="293" t="str">
        <f ca="1">commission</f>
        <v/>
      </c>
      <c r="X3668" s="315"/>
    </row>
    <row r="3669" spans="1:24" x14ac:dyDescent="0.25">
      <c r="A3669" s="6" t="str">
        <f ca="1">no.</f>
        <v/>
      </c>
      <c r="E3669" s="4" t="str">
        <f ca="1">position</f>
        <v/>
      </c>
      <c r="I3669" s="318"/>
      <c r="J3669" s="25"/>
      <c r="L3669" s="4"/>
      <c r="N3669" s="6"/>
      <c r="P3669" s="6"/>
      <c r="Q3669" s="5" t="str">
        <f ca="1">score</f>
        <v/>
      </c>
      <c r="R3669" s="58" t="str">
        <f ca="1">rescore</f>
        <v/>
      </c>
      <c r="S3669" s="4" t="str">
        <f ca="1">price</f>
        <v/>
      </c>
      <c r="U3669" s="4"/>
      <c r="V3669" s="4"/>
      <c r="W3669" s="293" t="str">
        <f ca="1">commission</f>
        <v/>
      </c>
      <c r="X3669" s="315"/>
    </row>
    <row r="3670" spans="1:24" x14ac:dyDescent="0.25">
      <c r="A3670" s="6" t="str">
        <f ca="1">no.</f>
        <v/>
      </c>
      <c r="E3670" s="4" t="str">
        <f ca="1">position</f>
        <v/>
      </c>
      <c r="I3670" s="318"/>
      <c r="J3670" s="25"/>
      <c r="L3670" s="4"/>
      <c r="N3670" s="6"/>
      <c r="P3670" s="6"/>
      <c r="Q3670" s="5" t="str">
        <f ca="1">score</f>
        <v/>
      </c>
      <c r="R3670" s="58" t="str">
        <f ca="1">rescore</f>
        <v/>
      </c>
      <c r="S3670" s="4" t="str">
        <f ca="1">price</f>
        <v/>
      </c>
      <c r="U3670" s="4"/>
      <c r="V3670" s="4"/>
      <c r="W3670" s="293" t="str">
        <f ca="1">commission</f>
        <v/>
      </c>
      <c r="X3670" s="315"/>
    </row>
    <row r="3671" spans="1:24" x14ac:dyDescent="0.25">
      <c r="A3671" s="6" t="str">
        <f ca="1">no.</f>
        <v/>
      </c>
      <c r="E3671" s="4" t="str">
        <f ca="1">position</f>
        <v/>
      </c>
      <c r="I3671" s="318"/>
      <c r="J3671" s="25"/>
      <c r="L3671" s="4"/>
      <c r="N3671" s="6"/>
      <c r="P3671" s="6"/>
      <c r="Q3671" s="5" t="str">
        <f ca="1">score</f>
        <v/>
      </c>
      <c r="R3671" s="58" t="str">
        <f ca="1">rescore</f>
        <v/>
      </c>
      <c r="S3671" s="4" t="str">
        <f ca="1">price</f>
        <v/>
      </c>
      <c r="U3671" s="4"/>
      <c r="V3671" s="4"/>
      <c r="W3671" s="293" t="str">
        <f ca="1">commission</f>
        <v/>
      </c>
      <c r="X3671" s="315"/>
    </row>
    <row r="3672" spans="1:24" x14ac:dyDescent="0.25">
      <c r="A3672" s="6" t="str">
        <f ca="1">no.</f>
        <v/>
      </c>
      <c r="E3672" s="4" t="str">
        <f ca="1">position</f>
        <v/>
      </c>
      <c r="I3672" s="318"/>
      <c r="J3672" s="25"/>
      <c r="L3672" s="4"/>
      <c r="N3672" s="6"/>
      <c r="P3672" s="6"/>
      <c r="Q3672" s="5" t="str">
        <f ca="1">score</f>
        <v/>
      </c>
      <c r="R3672" s="58" t="str">
        <f ca="1">rescore</f>
        <v/>
      </c>
      <c r="S3672" s="4" t="str">
        <f ca="1">price</f>
        <v/>
      </c>
      <c r="U3672" s="4"/>
      <c r="V3672" s="4"/>
      <c r="W3672" s="293" t="str">
        <f ca="1">commission</f>
        <v/>
      </c>
      <c r="X3672" s="315"/>
    </row>
    <row r="3673" spans="1:24" x14ac:dyDescent="0.25">
      <c r="A3673" s="6" t="str">
        <f ca="1">no.</f>
        <v/>
      </c>
      <c r="E3673" s="4" t="str">
        <f ca="1">position</f>
        <v/>
      </c>
      <c r="I3673" s="318"/>
      <c r="J3673" s="25"/>
      <c r="L3673" s="4"/>
      <c r="N3673" s="6"/>
      <c r="P3673" s="6"/>
      <c r="Q3673" s="5" t="str">
        <f ca="1">score</f>
        <v/>
      </c>
      <c r="R3673" s="58" t="str">
        <f ca="1">rescore</f>
        <v/>
      </c>
      <c r="S3673" s="4" t="str">
        <f ca="1">price</f>
        <v/>
      </c>
      <c r="U3673" s="4"/>
      <c r="V3673" s="4"/>
      <c r="W3673" s="293" t="str">
        <f ca="1">commission</f>
        <v/>
      </c>
      <c r="X3673" s="315"/>
    </row>
    <row r="3674" spans="1:24" x14ac:dyDescent="0.25">
      <c r="A3674" s="6" t="str">
        <f ca="1">no.</f>
        <v/>
      </c>
      <c r="E3674" s="4" t="str">
        <f ca="1">position</f>
        <v/>
      </c>
      <c r="I3674" s="318"/>
      <c r="J3674" s="25"/>
      <c r="L3674" s="4"/>
      <c r="N3674" s="6"/>
      <c r="P3674" s="6"/>
      <c r="Q3674" s="5" t="str">
        <f ca="1">score</f>
        <v/>
      </c>
      <c r="R3674" s="58" t="str">
        <f ca="1">rescore</f>
        <v/>
      </c>
      <c r="S3674" s="4" t="str">
        <f ca="1">price</f>
        <v/>
      </c>
      <c r="U3674" s="4"/>
      <c r="V3674" s="4"/>
      <c r="W3674" s="293" t="str">
        <f ca="1">commission</f>
        <v/>
      </c>
      <c r="X3674" s="315"/>
    </row>
    <row r="3675" spans="1:24" x14ac:dyDescent="0.25">
      <c r="A3675" s="6" t="str">
        <f ca="1">no.</f>
        <v/>
      </c>
      <c r="E3675" s="4" t="str">
        <f ca="1">position</f>
        <v/>
      </c>
      <c r="I3675" s="318"/>
      <c r="J3675" s="25"/>
      <c r="L3675" s="4"/>
      <c r="N3675" s="6"/>
      <c r="P3675" s="6"/>
      <c r="Q3675" s="5" t="str">
        <f ca="1">score</f>
        <v/>
      </c>
      <c r="R3675" s="58" t="str">
        <f ca="1">rescore</f>
        <v/>
      </c>
      <c r="S3675" s="4" t="str">
        <f ca="1">price</f>
        <v/>
      </c>
      <c r="U3675" s="4"/>
      <c r="V3675" s="4"/>
      <c r="W3675" s="293" t="str">
        <f ca="1">commission</f>
        <v/>
      </c>
      <c r="X3675" s="315"/>
    </row>
    <row r="3676" spans="1:24" x14ac:dyDescent="0.25">
      <c r="A3676" s="6" t="str">
        <f ca="1">no.</f>
        <v/>
      </c>
      <c r="E3676" s="4" t="str">
        <f ca="1">position</f>
        <v/>
      </c>
      <c r="I3676" s="318"/>
      <c r="J3676" s="25"/>
      <c r="L3676" s="4"/>
      <c r="N3676" s="6"/>
      <c r="P3676" s="6"/>
      <c r="Q3676" s="5" t="str">
        <f ca="1">score</f>
        <v/>
      </c>
      <c r="R3676" s="58" t="str">
        <f ca="1">rescore</f>
        <v/>
      </c>
      <c r="S3676" s="4" t="str">
        <f ca="1">price</f>
        <v/>
      </c>
      <c r="U3676" s="4"/>
      <c r="V3676" s="4"/>
      <c r="W3676" s="293" t="str">
        <f ca="1">commission</f>
        <v/>
      </c>
      <c r="X3676" s="315"/>
    </row>
    <row r="3677" spans="1:24" x14ac:dyDescent="0.25">
      <c r="A3677" s="6" t="str">
        <f ca="1">no.</f>
        <v/>
      </c>
      <c r="E3677" s="4" t="str">
        <f ca="1">position</f>
        <v/>
      </c>
      <c r="I3677" s="318"/>
      <c r="J3677" s="25"/>
      <c r="L3677" s="4"/>
      <c r="N3677" s="6"/>
      <c r="P3677" s="6"/>
      <c r="Q3677" s="5" t="str">
        <f ca="1">score</f>
        <v/>
      </c>
      <c r="R3677" s="58" t="str">
        <f ca="1">rescore</f>
        <v/>
      </c>
      <c r="S3677" s="4" t="str">
        <f ca="1">price</f>
        <v/>
      </c>
      <c r="U3677" s="4"/>
      <c r="V3677" s="4"/>
      <c r="W3677" s="293" t="str">
        <f ca="1">commission</f>
        <v/>
      </c>
      <c r="X3677" s="315"/>
    </row>
    <row r="3678" spans="1:24" x14ac:dyDescent="0.25">
      <c r="A3678" s="6" t="str">
        <f ca="1">no.</f>
        <v/>
      </c>
      <c r="E3678" s="4" t="str">
        <f ca="1">position</f>
        <v/>
      </c>
      <c r="I3678" s="318"/>
      <c r="J3678" s="25"/>
      <c r="L3678" s="4"/>
      <c r="N3678" s="6"/>
      <c r="P3678" s="6"/>
      <c r="Q3678" s="5" t="str">
        <f ca="1">score</f>
        <v/>
      </c>
      <c r="R3678" s="58" t="str">
        <f ca="1">rescore</f>
        <v/>
      </c>
      <c r="S3678" s="4" t="str">
        <f ca="1">price</f>
        <v/>
      </c>
      <c r="U3678" s="4"/>
      <c r="V3678" s="4"/>
      <c r="W3678" s="293" t="str">
        <f ca="1">commission</f>
        <v/>
      </c>
      <c r="X3678" s="315"/>
    </row>
    <row r="3679" spans="1:24" x14ac:dyDescent="0.25">
      <c r="A3679" s="6" t="str">
        <f ca="1">no.</f>
        <v/>
      </c>
      <c r="E3679" s="4" t="str">
        <f ca="1">position</f>
        <v/>
      </c>
      <c r="I3679" s="318"/>
      <c r="J3679" s="25"/>
      <c r="L3679" s="4"/>
      <c r="N3679" s="6"/>
      <c r="P3679" s="6"/>
      <c r="Q3679" s="5" t="str">
        <f ca="1">score</f>
        <v/>
      </c>
      <c r="R3679" s="58" t="str">
        <f ca="1">rescore</f>
        <v/>
      </c>
      <c r="S3679" s="4" t="str">
        <f ca="1">price</f>
        <v/>
      </c>
      <c r="U3679" s="4"/>
      <c r="V3679" s="4"/>
      <c r="W3679" s="293" t="str">
        <f ca="1">commission</f>
        <v/>
      </c>
      <c r="X3679" s="315"/>
    </row>
    <row r="3680" spans="1:24" x14ac:dyDescent="0.25">
      <c r="A3680" s="6" t="str">
        <f ca="1">no.</f>
        <v/>
      </c>
      <c r="E3680" s="4" t="str">
        <f ca="1">position</f>
        <v/>
      </c>
      <c r="I3680" s="318"/>
      <c r="J3680" s="25"/>
      <c r="L3680" s="4"/>
      <c r="N3680" s="6"/>
      <c r="P3680" s="6"/>
      <c r="Q3680" s="5" t="str">
        <f ca="1">score</f>
        <v/>
      </c>
      <c r="R3680" s="58" t="str">
        <f ca="1">rescore</f>
        <v/>
      </c>
      <c r="S3680" s="4" t="str">
        <f ca="1">price</f>
        <v/>
      </c>
      <c r="U3680" s="4"/>
      <c r="V3680" s="4"/>
      <c r="W3680" s="293" t="str">
        <f ca="1">commission</f>
        <v/>
      </c>
      <c r="X3680" s="315"/>
    </row>
    <row r="3681" spans="1:24" x14ac:dyDescent="0.25">
      <c r="A3681" s="6" t="str">
        <f ca="1">no.</f>
        <v/>
      </c>
      <c r="E3681" s="4" t="str">
        <f ca="1">position</f>
        <v/>
      </c>
      <c r="I3681" s="318"/>
      <c r="J3681" s="25"/>
      <c r="L3681" s="4"/>
      <c r="N3681" s="6"/>
      <c r="P3681" s="6"/>
      <c r="Q3681" s="5" t="str">
        <f ca="1">score</f>
        <v/>
      </c>
      <c r="R3681" s="58" t="str">
        <f ca="1">rescore</f>
        <v/>
      </c>
      <c r="S3681" s="4" t="str">
        <f ca="1">price</f>
        <v/>
      </c>
      <c r="U3681" s="4"/>
      <c r="V3681" s="4"/>
      <c r="W3681" s="293" t="str">
        <f ca="1">commission</f>
        <v/>
      </c>
      <c r="X3681" s="315"/>
    </row>
    <row r="3682" spans="1:24" x14ac:dyDescent="0.25">
      <c r="A3682" s="6" t="str">
        <f ca="1">no.</f>
        <v/>
      </c>
      <c r="E3682" s="4" t="str">
        <f ca="1">position</f>
        <v/>
      </c>
      <c r="I3682" s="318"/>
      <c r="J3682" s="25"/>
      <c r="L3682" s="4"/>
      <c r="N3682" s="6"/>
      <c r="P3682" s="6"/>
      <c r="Q3682" s="5" t="str">
        <f ca="1">score</f>
        <v/>
      </c>
      <c r="R3682" s="58" t="str">
        <f ca="1">rescore</f>
        <v/>
      </c>
      <c r="S3682" s="4" t="str">
        <f ca="1">price</f>
        <v/>
      </c>
      <c r="U3682" s="4"/>
      <c r="V3682" s="4"/>
      <c r="W3682" s="293" t="str">
        <f ca="1">commission</f>
        <v/>
      </c>
      <c r="X3682" s="315"/>
    </row>
    <row r="3683" spans="1:24" x14ac:dyDescent="0.25">
      <c r="A3683" s="6" t="str">
        <f ca="1">no.</f>
        <v/>
      </c>
      <c r="E3683" s="4" t="str">
        <f ca="1">position</f>
        <v/>
      </c>
      <c r="I3683" s="318"/>
      <c r="J3683" s="25"/>
      <c r="L3683" s="4"/>
      <c r="N3683" s="6"/>
      <c r="P3683" s="6"/>
      <c r="Q3683" s="5" t="str">
        <f ca="1">score</f>
        <v/>
      </c>
      <c r="R3683" s="58" t="str">
        <f ca="1">rescore</f>
        <v/>
      </c>
      <c r="S3683" s="4" t="str">
        <f ca="1">price</f>
        <v/>
      </c>
      <c r="U3683" s="4"/>
      <c r="V3683" s="4"/>
      <c r="W3683" s="293" t="str">
        <f ca="1">commission</f>
        <v/>
      </c>
      <c r="X3683" s="315"/>
    </row>
    <row r="3684" spans="1:24" x14ac:dyDescent="0.25">
      <c r="A3684" s="6" t="str">
        <f ca="1">no.</f>
        <v/>
      </c>
      <c r="E3684" s="4" t="str">
        <f ca="1">position</f>
        <v/>
      </c>
      <c r="I3684" s="318"/>
      <c r="J3684" s="25"/>
      <c r="L3684" s="4"/>
      <c r="N3684" s="6"/>
      <c r="P3684" s="6"/>
      <c r="Q3684" s="5" t="str">
        <f ca="1">score</f>
        <v/>
      </c>
      <c r="R3684" s="58" t="str">
        <f ca="1">rescore</f>
        <v/>
      </c>
      <c r="S3684" s="4" t="str">
        <f ca="1">price</f>
        <v/>
      </c>
      <c r="U3684" s="4"/>
      <c r="V3684" s="4"/>
      <c r="W3684" s="293" t="str">
        <f ca="1">commission</f>
        <v/>
      </c>
      <c r="X3684" s="315"/>
    </row>
    <row r="3685" spans="1:24" x14ac:dyDescent="0.25">
      <c r="A3685" s="6" t="str">
        <f ca="1">no.</f>
        <v/>
      </c>
      <c r="E3685" s="4" t="str">
        <f ca="1">position</f>
        <v/>
      </c>
      <c r="I3685" s="318"/>
      <c r="J3685" s="25"/>
      <c r="L3685" s="4"/>
      <c r="N3685" s="6"/>
      <c r="P3685" s="6"/>
      <c r="Q3685" s="5" t="str">
        <f ca="1">score</f>
        <v/>
      </c>
      <c r="R3685" s="58" t="str">
        <f ca="1">rescore</f>
        <v/>
      </c>
      <c r="S3685" s="4" t="str">
        <f ca="1">price</f>
        <v/>
      </c>
      <c r="U3685" s="4"/>
      <c r="V3685" s="4"/>
      <c r="W3685" s="293" t="str">
        <f ca="1">commission</f>
        <v/>
      </c>
      <c r="X3685" s="315"/>
    </row>
    <row r="3686" spans="1:24" x14ac:dyDescent="0.25">
      <c r="A3686" s="6" t="str">
        <f ca="1">no.</f>
        <v/>
      </c>
      <c r="E3686" s="4" t="str">
        <f ca="1">position</f>
        <v/>
      </c>
      <c r="I3686" s="318"/>
      <c r="J3686" s="25"/>
      <c r="L3686" s="4"/>
      <c r="N3686" s="6"/>
      <c r="P3686" s="6"/>
      <c r="Q3686" s="5" t="str">
        <f ca="1">score</f>
        <v/>
      </c>
      <c r="R3686" s="58" t="str">
        <f ca="1">rescore</f>
        <v/>
      </c>
      <c r="S3686" s="4" t="str">
        <f ca="1">price</f>
        <v/>
      </c>
      <c r="U3686" s="4"/>
      <c r="V3686" s="4"/>
      <c r="W3686" s="293" t="str">
        <f ca="1">commission</f>
        <v/>
      </c>
      <c r="X3686" s="315"/>
    </row>
    <row r="3687" spans="1:24" x14ac:dyDescent="0.25">
      <c r="A3687" s="6" t="str">
        <f ca="1">no.</f>
        <v/>
      </c>
      <c r="E3687" s="4" t="str">
        <f ca="1">position</f>
        <v/>
      </c>
      <c r="I3687" s="318"/>
      <c r="J3687" s="25"/>
      <c r="L3687" s="4"/>
      <c r="N3687" s="6"/>
      <c r="P3687" s="6"/>
      <c r="Q3687" s="5" t="str">
        <f ca="1">score</f>
        <v/>
      </c>
      <c r="R3687" s="58" t="str">
        <f ca="1">rescore</f>
        <v/>
      </c>
      <c r="S3687" s="4" t="str">
        <f ca="1">price</f>
        <v/>
      </c>
      <c r="U3687" s="4"/>
      <c r="V3687" s="4"/>
      <c r="W3687" s="293" t="str">
        <f ca="1">commission</f>
        <v/>
      </c>
      <c r="X3687" s="315"/>
    </row>
    <row r="3688" spans="1:24" x14ac:dyDescent="0.25">
      <c r="A3688" s="6" t="str">
        <f ca="1">no.</f>
        <v/>
      </c>
      <c r="E3688" s="4" t="str">
        <f ca="1">position</f>
        <v/>
      </c>
      <c r="I3688" s="318"/>
      <c r="J3688" s="25"/>
      <c r="L3688" s="4"/>
      <c r="N3688" s="6"/>
      <c r="P3688" s="6"/>
      <c r="Q3688" s="5" t="str">
        <f ca="1">score</f>
        <v/>
      </c>
      <c r="R3688" s="58" t="str">
        <f ca="1">rescore</f>
        <v/>
      </c>
      <c r="S3688" s="4" t="str">
        <f ca="1">price</f>
        <v/>
      </c>
      <c r="U3688" s="4"/>
      <c r="V3688" s="4"/>
      <c r="W3688" s="293" t="str">
        <f ca="1">commission</f>
        <v/>
      </c>
      <c r="X3688" s="315"/>
    </row>
    <row r="3689" spans="1:24" x14ac:dyDescent="0.25">
      <c r="A3689" s="6" t="str">
        <f ca="1">no.</f>
        <v/>
      </c>
      <c r="E3689" s="4" t="str">
        <f ca="1">position</f>
        <v/>
      </c>
      <c r="I3689" s="318"/>
      <c r="J3689" s="25"/>
      <c r="L3689" s="4"/>
      <c r="N3689" s="6"/>
      <c r="P3689" s="6"/>
      <c r="Q3689" s="5" t="str">
        <f ca="1">score</f>
        <v/>
      </c>
      <c r="R3689" s="58" t="str">
        <f ca="1">rescore</f>
        <v/>
      </c>
      <c r="S3689" s="4" t="str">
        <f ca="1">price</f>
        <v/>
      </c>
      <c r="U3689" s="4"/>
      <c r="V3689" s="4"/>
      <c r="W3689" s="293" t="str">
        <f ca="1">commission</f>
        <v/>
      </c>
      <c r="X3689" s="315"/>
    </row>
    <row r="3690" spans="1:24" x14ac:dyDescent="0.25">
      <c r="A3690" s="6" t="str">
        <f ca="1">no.</f>
        <v/>
      </c>
      <c r="E3690" s="4" t="str">
        <f ca="1">position</f>
        <v/>
      </c>
      <c r="I3690" s="318"/>
      <c r="J3690" s="25"/>
      <c r="L3690" s="4"/>
      <c r="N3690" s="6"/>
      <c r="P3690" s="6"/>
      <c r="Q3690" s="5" t="str">
        <f ca="1">score</f>
        <v/>
      </c>
      <c r="R3690" s="58" t="str">
        <f ca="1">rescore</f>
        <v/>
      </c>
      <c r="S3690" s="4" t="str">
        <f ca="1">price</f>
        <v/>
      </c>
      <c r="U3690" s="4"/>
      <c r="V3690" s="4"/>
      <c r="W3690" s="293" t="str">
        <f ca="1">commission</f>
        <v/>
      </c>
      <c r="X3690" s="315"/>
    </row>
    <row r="3691" spans="1:24" x14ac:dyDescent="0.25">
      <c r="A3691" s="6" t="str">
        <f ca="1">no.</f>
        <v/>
      </c>
      <c r="E3691" s="4" t="str">
        <f ca="1">position</f>
        <v/>
      </c>
      <c r="I3691" s="318"/>
      <c r="J3691" s="25"/>
      <c r="L3691" s="4"/>
      <c r="N3691" s="6"/>
      <c r="P3691" s="6"/>
      <c r="Q3691" s="5" t="str">
        <f ca="1">score</f>
        <v/>
      </c>
      <c r="R3691" s="58" t="str">
        <f ca="1">rescore</f>
        <v/>
      </c>
      <c r="S3691" s="4" t="str">
        <f ca="1">price</f>
        <v/>
      </c>
      <c r="U3691" s="4"/>
      <c r="V3691" s="4"/>
      <c r="W3691" s="293" t="str">
        <f ca="1">commission</f>
        <v/>
      </c>
      <c r="X3691" s="315"/>
    </row>
    <row r="3692" spans="1:24" x14ac:dyDescent="0.25">
      <c r="A3692" s="6" t="str">
        <f ca="1">no.</f>
        <v/>
      </c>
      <c r="E3692" s="4" t="str">
        <f ca="1">position</f>
        <v/>
      </c>
      <c r="I3692" s="318"/>
      <c r="J3692" s="25"/>
      <c r="L3692" s="4"/>
      <c r="N3692" s="6"/>
      <c r="P3692" s="6"/>
      <c r="Q3692" s="5" t="str">
        <f ca="1">score</f>
        <v/>
      </c>
      <c r="R3692" s="58" t="str">
        <f ca="1">rescore</f>
        <v/>
      </c>
      <c r="S3692" s="4" t="str">
        <f ca="1">price</f>
        <v/>
      </c>
      <c r="U3692" s="4"/>
      <c r="V3692" s="4"/>
      <c r="W3692" s="293" t="str">
        <f ca="1">commission</f>
        <v/>
      </c>
      <c r="X3692" s="315"/>
    </row>
    <row r="3693" spans="1:24" x14ac:dyDescent="0.25">
      <c r="A3693" s="6" t="str">
        <f ca="1">no.</f>
        <v/>
      </c>
      <c r="E3693" s="4" t="str">
        <f ca="1">position</f>
        <v/>
      </c>
      <c r="I3693" s="318"/>
      <c r="J3693" s="25"/>
      <c r="L3693" s="4"/>
      <c r="N3693" s="6"/>
      <c r="P3693" s="6"/>
      <c r="Q3693" s="5" t="str">
        <f ca="1">score</f>
        <v/>
      </c>
      <c r="R3693" s="58" t="str">
        <f ca="1">rescore</f>
        <v/>
      </c>
      <c r="S3693" s="4" t="str">
        <f ca="1">price</f>
        <v/>
      </c>
      <c r="U3693" s="4"/>
      <c r="V3693" s="4"/>
      <c r="W3693" s="293" t="str">
        <f ca="1">commission</f>
        <v/>
      </c>
      <c r="X3693" s="315"/>
    </row>
    <row r="3694" spans="1:24" x14ac:dyDescent="0.25">
      <c r="A3694" s="6" t="str">
        <f ca="1">no.</f>
        <v/>
      </c>
      <c r="E3694" s="4" t="str">
        <f ca="1">position</f>
        <v/>
      </c>
      <c r="I3694" s="318"/>
      <c r="J3694" s="25"/>
      <c r="L3694" s="4"/>
      <c r="N3694" s="6"/>
      <c r="P3694" s="6"/>
      <c r="Q3694" s="5" t="str">
        <f ca="1">score</f>
        <v/>
      </c>
      <c r="R3694" s="58" t="str">
        <f ca="1">rescore</f>
        <v/>
      </c>
      <c r="S3694" s="4" t="str">
        <f ca="1">price</f>
        <v/>
      </c>
      <c r="U3694" s="4"/>
      <c r="V3694" s="4"/>
      <c r="W3694" s="293" t="str">
        <f ca="1">commission</f>
        <v/>
      </c>
      <c r="X3694" s="315"/>
    </row>
    <row r="3695" spans="1:24" x14ac:dyDescent="0.25">
      <c r="A3695" s="6" t="str">
        <f ca="1">no.</f>
        <v/>
      </c>
      <c r="E3695" s="4" t="str">
        <f ca="1">position</f>
        <v/>
      </c>
      <c r="I3695" s="318"/>
      <c r="J3695" s="25"/>
      <c r="L3695" s="4"/>
      <c r="N3695" s="6"/>
      <c r="P3695" s="6"/>
      <c r="Q3695" s="5" t="str">
        <f ca="1">score</f>
        <v/>
      </c>
      <c r="R3695" s="58" t="str">
        <f ca="1">rescore</f>
        <v/>
      </c>
      <c r="S3695" s="4" t="str">
        <f ca="1">price</f>
        <v/>
      </c>
      <c r="U3695" s="4"/>
      <c r="V3695" s="4"/>
      <c r="W3695" s="293" t="str">
        <f ca="1">commission</f>
        <v/>
      </c>
      <c r="X3695" s="315"/>
    </row>
    <row r="3696" spans="1:24" x14ac:dyDescent="0.25">
      <c r="A3696" s="6" t="str">
        <f ca="1">no.</f>
        <v/>
      </c>
      <c r="E3696" s="4" t="str">
        <f ca="1">position</f>
        <v/>
      </c>
      <c r="I3696" s="318"/>
      <c r="J3696" s="25"/>
      <c r="L3696" s="4"/>
      <c r="N3696" s="6"/>
      <c r="P3696" s="6"/>
      <c r="Q3696" s="5" t="str">
        <f ca="1">score</f>
        <v/>
      </c>
      <c r="R3696" s="58" t="str">
        <f ca="1">rescore</f>
        <v/>
      </c>
      <c r="S3696" s="4" t="str">
        <f ca="1">price</f>
        <v/>
      </c>
      <c r="U3696" s="4"/>
      <c r="V3696" s="4"/>
      <c r="W3696" s="293" t="str">
        <f ca="1">commission</f>
        <v/>
      </c>
      <c r="X3696" s="315"/>
    </row>
    <row r="3697" spans="1:24" x14ac:dyDescent="0.25">
      <c r="A3697" s="6" t="str">
        <f ca="1">no.</f>
        <v/>
      </c>
      <c r="E3697" s="4" t="str">
        <f ca="1">position</f>
        <v/>
      </c>
      <c r="I3697" s="318"/>
      <c r="J3697" s="25"/>
      <c r="L3697" s="4"/>
      <c r="N3697" s="6"/>
      <c r="P3697" s="6"/>
      <c r="Q3697" s="5" t="str">
        <f ca="1">score</f>
        <v/>
      </c>
      <c r="R3697" s="58" t="str">
        <f ca="1">rescore</f>
        <v/>
      </c>
      <c r="S3697" s="4" t="str">
        <f ca="1">price</f>
        <v/>
      </c>
      <c r="U3697" s="4"/>
      <c r="V3697" s="4"/>
      <c r="W3697" s="293" t="str">
        <f ca="1">commission</f>
        <v/>
      </c>
      <c r="X3697" s="315"/>
    </row>
    <row r="3698" spans="1:24" x14ac:dyDescent="0.25">
      <c r="A3698" s="6" t="str">
        <f ca="1">no.</f>
        <v/>
      </c>
      <c r="E3698" s="4" t="str">
        <f ca="1">position</f>
        <v/>
      </c>
      <c r="I3698" s="318"/>
      <c r="J3698" s="25"/>
      <c r="L3698" s="4"/>
      <c r="N3698" s="6"/>
      <c r="P3698" s="6"/>
      <c r="Q3698" s="5" t="str">
        <f ca="1">score</f>
        <v/>
      </c>
      <c r="R3698" s="58" t="str">
        <f ca="1">rescore</f>
        <v/>
      </c>
      <c r="S3698" s="4" t="str">
        <f ca="1">price</f>
        <v/>
      </c>
      <c r="U3698" s="4"/>
      <c r="V3698" s="4"/>
      <c r="W3698" s="293" t="str">
        <f ca="1">commission</f>
        <v/>
      </c>
      <c r="X3698" s="315"/>
    </row>
    <row r="3699" spans="1:24" x14ac:dyDescent="0.25">
      <c r="A3699" s="6" t="str">
        <f ca="1">no.</f>
        <v/>
      </c>
      <c r="E3699" s="4" t="str">
        <f ca="1">position</f>
        <v/>
      </c>
      <c r="I3699" s="318"/>
      <c r="J3699" s="25"/>
      <c r="L3699" s="4"/>
      <c r="N3699" s="6"/>
      <c r="P3699" s="6"/>
      <c r="Q3699" s="5" t="str">
        <f ca="1">score</f>
        <v/>
      </c>
      <c r="R3699" s="58" t="str">
        <f ca="1">rescore</f>
        <v/>
      </c>
      <c r="S3699" s="4" t="str">
        <f ca="1">price</f>
        <v/>
      </c>
      <c r="U3699" s="4"/>
      <c r="V3699" s="4"/>
      <c r="W3699" s="293" t="str">
        <f ca="1">commission</f>
        <v/>
      </c>
      <c r="X3699" s="315"/>
    </row>
    <row r="3700" spans="1:24" x14ac:dyDescent="0.25">
      <c r="A3700" s="6" t="str">
        <f ca="1">no.</f>
        <v/>
      </c>
      <c r="E3700" s="4" t="str">
        <f ca="1">position</f>
        <v/>
      </c>
      <c r="I3700" s="318"/>
      <c r="J3700" s="25"/>
      <c r="L3700" s="4"/>
      <c r="N3700" s="6"/>
      <c r="P3700" s="6"/>
      <c r="Q3700" s="5" t="str">
        <f ca="1">score</f>
        <v/>
      </c>
      <c r="R3700" s="58" t="str">
        <f ca="1">rescore</f>
        <v/>
      </c>
      <c r="S3700" s="4" t="str">
        <f ca="1">price</f>
        <v/>
      </c>
      <c r="U3700" s="4"/>
      <c r="V3700" s="4"/>
      <c r="W3700" s="293" t="str">
        <f ca="1">commission</f>
        <v/>
      </c>
      <c r="X3700" s="315"/>
    </row>
    <row r="3701" spans="1:24" x14ac:dyDescent="0.25">
      <c r="A3701" s="6" t="str">
        <f ca="1">no.</f>
        <v/>
      </c>
      <c r="E3701" s="4" t="str">
        <f ca="1">position</f>
        <v/>
      </c>
      <c r="I3701" s="318"/>
      <c r="J3701" s="25"/>
      <c r="L3701" s="4"/>
      <c r="N3701" s="6"/>
      <c r="P3701" s="6"/>
      <c r="Q3701" s="5" t="str">
        <f ca="1">score</f>
        <v/>
      </c>
      <c r="R3701" s="58" t="str">
        <f ca="1">rescore</f>
        <v/>
      </c>
      <c r="S3701" s="4" t="str">
        <f ca="1">price</f>
        <v/>
      </c>
      <c r="U3701" s="4"/>
      <c r="V3701" s="4"/>
      <c r="W3701" s="293" t="str">
        <f ca="1">commission</f>
        <v/>
      </c>
      <c r="X3701" s="315"/>
    </row>
    <row r="3702" spans="1:24" x14ac:dyDescent="0.25">
      <c r="A3702" s="6" t="str">
        <f ca="1">no.</f>
        <v/>
      </c>
      <c r="E3702" s="4" t="str">
        <f ca="1">position</f>
        <v/>
      </c>
      <c r="I3702" s="318"/>
      <c r="J3702" s="25"/>
      <c r="L3702" s="4"/>
      <c r="N3702" s="6"/>
      <c r="P3702" s="6"/>
      <c r="Q3702" s="5" t="str">
        <f ca="1">score</f>
        <v/>
      </c>
      <c r="R3702" s="58" t="str">
        <f ca="1">rescore</f>
        <v/>
      </c>
      <c r="S3702" s="4" t="str">
        <f ca="1">price</f>
        <v/>
      </c>
      <c r="U3702" s="4"/>
      <c r="V3702" s="4"/>
      <c r="W3702" s="293" t="str">
        <f ca="1">commission</f>
        <v/>
      </c>
      <c r="X3702" s="315"/>
    </row>
    <row r="3703" spans="1:24" x14ac:dyDescent="0.25">
      <c r="A3703" s="6" t="str">
        <f ca="1">no.</f>
        <v/>
      </c>
      <c r="E3703" s="4" t="str">
        <f ca="1">position</f>
        <v/>
      </c>
      <c r="I3703" s="318"/>
      <c r="J3703" s="25"/>
      <c r="L3703" s="4"/>
      <c r="N3703" s="6"/>
      <c r="P3703" s="6"/>
      <c r="Q3703" s="5" t="str">
        <f ca="1">score</f>
        <v/>
      </c>
      <c r="R3703" s="58" t="str">
        <f ca="1">rescore</f>
        <v/>
      </c>
      <c r="S3703" s="4" t="str">
        <f ca="1">price</f>
        <v/>
      </c>
      <c r="U3703" s="4"/>
      <c r="V3703" s="4"/>
      <c r="W3703" s="293" t="str">
        <f ca="1">commission</f>
        <v/>
      </c>
      <c r="X3703" s="315"/>
    </row>
    <row r="3704" spans="1:24" x14ac:dyDescent="0.25">
      <c r="A3704" s="6" t="str">
        <f ca="1">no.</f>
        <v/>
      </c>
      <c r="E3704" s="4" t="str">
        <f ca="1">position</f>
        <v/>
      </c>
      <c r="I3704" s="318"/>
      <c r="J3704" s="25"/>
      <c r="L3704" s="4"/>
      <c r="N3704" s="6"/>
      <c r="P3704" s="6"/>
      <c r="Q3704" s="5" t="str">
        <f ca="1">score</f>
        <v/>
      </c>
      <c r="R3704" s="58" t="str">
        <f ca="1">rescore</f>
        <v/>
      </c>
      <c r="S3704" s="4" t="str">
        <f ca="1">price</f>
        <v/>
      </c>
      <c r="U3704" s="4"/>
      <c r="V3704" s="4"/>
      <c r="W3704" s="293" t="str">
        <f ca="1">commission</f>
        <v/>
      </c>
      <c r="X3704" s="315"/>
    </row>
    <row r="3705" spans="1:24" x14ac:dyDescent="0.25">
      <c r="A3705" s="6" t="str">
        <f ca="1">no.</f>
        <v/>
      </c>
      <c r="E3705" s="4" t="str">
        <f ca="1">position</f>
        <v/>
      </c>
      <c r="I3705" s="318"/>
      <c r="J3705" s="25"/>
      <c r="L3705" s="4"/>
      <c r="N3705" s="6"/>
      <c r="P3705" s="6"/>
      <c r="Q3705" s="5" t="str">
        <f ca="1">score</f>
        <v/>
      </c>
      <c r="R3705" s="58" t="str">
        <f ca="1">rescore</f>
        <v/>
      </c>
      <c r="S3705" s="4" t="str">
        <f ca="1">price</f>
        <v/>
      </c>
      <c r="U3705" s="4"/>
      <c r="V3705" s="4"/>
      <c r="W3705" s="293" t="str">
        <f ca="1">commission</f>
        <v/>
      </c>
      <c r="X3705" s="315"/>
    </row>
    <row r="3706" spans="1:24" x14ac:dyDescent="0.25">
      <c r="A3706" s="6" t="str">
        <f ca="1">no.</f>
        <v/>
      </c>
      <c r="E3706" s="4" t="str">
        <f ca="1">position</f>
        <v/>
      </c>
      <c r="I3706" s="318"/>
      <c r="J3706" s="25"/>
      <c r="L3706" s="4"/>
      <c r="N3706" s="6"/>
      <c r="P3706" s="6"/>
      <c r="Q3706" s="5" t="str">
        <f ca="1">score</f>
        <v/>
      </c>
      <c r="R3706" s="58" t="str">
        <f ca="1">rescore</f>
        <v/>
      </c>
      <c r="S3706" s="4" t="str">
        <f ca="1">price</f>
        <v/>
      </c>
      <c r="U3706" s="4"/>
      <c r="V3706" s="4"/>
      <c r="W3706" s="293" t="str">
        <f ca="1">commission</f>
        <v/>
      </c>
      <c r="X3706" s="315"/>
    </row>
    <row r="3707" spans="1:24" x14ac:dyDescent="0.25">
      <c r="A3707" s="6" t="str">
        <f ca="1">no.</f>
        <v/>
      </c>
      <c r="E3707" s="4" t="str">
        <f ca="1">position</f>
        <v/>
      </c>
      <c r="I3707" s="318"/>
      <c r="J3707" s="25"/>
      <c r="L3707" s="4"/>
      <c r="N3707" s="6"/>
      <c r="P3707" s="6"/>
      <c r="Q3707" s="5" t="str">
        <f ca="1">score</f>
        <v/>
      </c>
      <c r="R3707" s="58" t="str">
        <f ca="1">rescore</f>
        <v/>
      </c>
      <c r="S3707" s="4" t="str">
        <f ca="1">price</f>
        <v/>
      </c>
      <c r="U3707" s="4"/>
      <c r="V3707" s="4"/>
      <c r="W3707" s="293" t="str">
        <f ca="1">commission</f>
        <v/>
      </c>
      <c r="X3707" s="315"/>
    </row>
    <row r="3708" spans="1:24" x14ac:dyDescent="0.25">
      <c r="A3708" s="6" t="str">
        <f ca="1">no.</f>
        <v/>
      </c>
      <c r="E3708" s="4" t="str">
        <f ca="1">position</f>
        <v/>
      </c>
      <c r="I3708" s="318"/>
      <c r="J3708" s="25"/>
      <c r="L3708" s="4"/>
      <c r="N3708" s="6"/>
      <c r="P3708" s="6"/>
      <c r="Q3708" s="5" t="str">
        <f ca="1">score</f>
        <v/>
      </c>
      <c r="R3708" s="58" t="str">
        <f ca="1">rescore</f>
        <v/>
      </c>
      <c r="S3708" s="4" t="str">
        <f ca="1">price</f>
        <v/>
      </c>
      <c r="U3708" s="4"/>
      <c r="V3708" s="4"/>
      <c r="W3708" s="293" t="str">
        <f ca="1">commission</f>
        <v/>
      </c>
      <c r="X3708" s="315"/>
    </row>
    <row r="3709" spans="1:24" x14ac:dyDescent="0.25">
      <c r="A3709" s="6" t="str">
        <f ca="1">no.</f>
        <v/>
      </c>
      <c r="E3709" s="4" t="str">
        <f ca="1">position</f>
        <v/>
      </c>
      <c r="I3709" s="318"/>
      <c r="J3709" s="25"/>
      <c r="L3709" s="4"/>
      <c r="N3709" s="6"/>
      <c r="P3709" s="6"/>
      <c r="Q3709" s="5" t="str">
        <f ca="1">score</f>
        <v/>
      </c>
      <c r="R3709" s="58" t="str">
        <f ca="1">rescore</f>
        <v/>
      </c>
      <c r="S3709" s="4" t="str">
        <f ca="1">price</f>
        <v/>
      </c>
      <c r="U3709" s="4"/>
      <c r="V3709" s="4"/>
      <c r="W3709" s="293" t="str">
        <f ca="1">commission</f>
        <v/>
      </c>
      <c r="X3709" s="315"/>
    </row>
    <row r="3710" spans="1:24" x14ac:dyDescent="0.25">
      <c r="A3710" s="6" t="str">
        <f ca="1">no.</f>
        <v/>
      </c>
      <c r="E3710" s="4" t="str">
        <f ca="1">position</f>
        <v/>
      </c>
      <c r="I3710" s="318"/>
      <c r="J3710" s="25"/>
      <c r="L3710" s="4"/>
      <c r="N3710" s="6"/>
      <c r="P3710" s="6"/>
      <c r="Q3710" s="5" t="str">
        <f ca="1">score</f>
        <v/>
      </c>
      <c r="R3710" s="58" t="str">
        <f ca="1">rescore</f>
        <v/>
      </c>
      <c r="S3710" s="4" t="str">
        <f ca="1">price</f>
        <v/>
      </c>
      <c r="U3710" s="4"/>
      <c r="V3710" s="4"/>
      <c r="W3710" s="293" t="str">
        <f ca="1">commission</f>
        <v/>
      </c>
      <c r="X3710" s="315"/>
    </row>
    <row r="3711" spans="1:24" x14ac:dyDescent="0.25">
      <c r="A3711" s="6" t="str">
        <f ca="1">no.</f>
        <v/>
      </c>
      <c r="E3711" s="4" t="str">
        <f ca="1">position</f>
        <v/>
      </c>
      <c r="I3711" s="318"/>
      <c r="J3711" s="25"/>
      <c r="L3711" s="4"/>
      <c r="N3711" s="6"/>
      <c r="P3711" s="6"/>
      <c r="Q3711" s="5" t="str">
        <f ca="1">score</f>
        <v/>
      </c>
      <c r="R3711" s="58" t="str">
        <f ca="1">rescore</f>
        <v/>
      </c>
      <c r="S3711" s="4" t="str">
        <f ca="1">price</f>
        <v/>
      </c>
      <c r="U3711" s="4"/>
      <c r="V3711" s="4"/>
      <c r="W3711" s="293" t="str">
        <f ca="1">commission</f>
        <v/>
      </c>
      <c r="X3711" s="315"/>
    </row>
    <row r="3712" spans="1:24" x14ac:dyDescent="0.25">
      <c r="A3712" s="6" t="str">
        <f ca="1">no.</f>
        <v/>
      </c>
      <c r="E3712" s="4" t="str">
        <f ca="1">position</f>
        <v/>
      </c>
      <c r="I3712" s="318"/>
      <c r="J3712" s="25"/>
      <c r="L3712" s="4"/>
      <c r="N3712" s="6"/>
      <c r="P3712" s="6"/>
      <c r="Q3712" s="5" t="str">
        <f ca="1">score</f>
        <v/>
      </c>
      <c r="R3712" s="58" t="str">
        <f ca="1">rescore</f>
        <v/>
      </c>
      <c r="S3712" s="4" t="str">
        <f ca="1">price</f>
        <v/>
      </c>
      <c r="U3712" s="4"/>
      <c r="V3712" s="4"/>
      <c r="W3712" s="293" t="str">
        <f ca="1">commission</f>
        <v/>
      </c>
      <c r="X3712" s="315"/>
    </row>
    <row r="3713" spans="1:24" x14ac:dyDescent="0.25">
      <c r="A3713" s="6" t="str">
        <f ca="1">no.</f>
        <v/>
      </c>
      <c r="E3713" s="4" t="str">
        <f ca="1">position</f>
        <v/>
      </c>
      <c r="I3713" s="318"/>
      <c r="J3713" s="25"/>
      <c r="L3713" s="4"/>
      <c r="N3713" s="6"/>
      <c r="P3713" s="6"/>
      <c r="Q3713" s="5" t="str">
        <f ca="1">score</f>
        <v/>
      </c>
      <c r="R3713" s="58" t="str">
        <f ca="1">rescore</f>
        <v/>
      </c>
      <c r="S3713" s="4" t="str">
        <f ca="1">price</f>
        <v/>
      </c>
      <c r="U3713" s="4"/>
      <c r="V3713" s="4"/>
      <c r="W3713" s="293" t="str">
        <f ca="1">commission</f>
        <v/>
      </c>
      <c r="X3713" s="315"/>
    </row>
    <row r="3714" spans="1:24" x14ac:dyDescent="0.25">
      <c r="A3714" s="6" t="str">
        <f ca="1">no.</f>
        <v/>
      </c>
      <c r="E3714" s="4" t="str">
        <f ca="1">position</f>
        <v/>
      </c>
      <c r="I3714" s="318"/>
      <c r="J3714" s="25"/>
      <c r="L3714" s="4"/>
      <c r="N3714" s="6"/>
      <c r="P3714" s="6"/>
      <c r="Q3714" s="5" t="str">
        <f ca="1">score</f>
        <v/>
      </c>
      <c r="R3714" s="58" t="str">
        <f ca="1">rescore</f>
        <v/>
      </c>
      <c r="S3714" s="4" t="str">
        <f ca="1">price</f>
        <v/>
      </c>
      <c r="U3714" s="4"/>
      <c r="V3714" s="4"/>
      <c r="W3714" s="293" t="str">
        <f ca="1">commission</f>
        <v/>
      </c>
      <c r="X3714" s="315"/>
    </row>
    <row r="3715" spans="1:24" x14ac:dyDescent="0.25">
      <c r="A3715" s="6" t="str">
        <f ca="1">no.</f>
        <v/>
      </c>
      <c r="E3715" s="4" t="str">
        <f ca="1">position</f>
        <v/>
      </c>
      <c r="I3715" s="318"/>
      <c r="J3715" s="25"/>
      <c r="L3715" s="4"/>
      <c r="N3715" s="6"/>
      <c r="P3715" s="6"/>
      <c r="Q3715" s="5" t="str">
        <f ca="1">score</f>
        <v/>
      </c>
      <c r="R3715" s="58" t="str">
        <f ca="1">rescore</f>
        <v/>
      </c>
      <c r="S3715" s="4" t="str">
        <f ca="1">price</f>
        <v/>
      </c>
      <c r="U3715" s="4"/>
      <c r="V3715" s="4"/>
      <c r="W3715" s="293" t="str">
        <f ca="1">commission</f>
        <v/>
      </c>
      <c r="X3715" s="315"/>
    </row>
    <row r="3716" spans="1:24" x14ac:dyDescent="0.25">
      <c r="A3716" s="6" t="str">
        <f ca="1">no.</f>
        <v/>
      </c>
      <c r="E3716" s="4" t="str">
        <f ca="1">position</f>
        <v/>
      </c>
      <c r="I3716" s="318"/>
      <c r="J3716" s="25"/>
      <c r="L3716" s="4"/>
      <c r="N3716" s="6"/>
      <c r="P3716" s="6"/>
      <c r="Q3716" s="5" t="str">
        <f ca="1">score</f>
        <v/>
      </c>
      <c r="R3716" s="58" t="str">
        <f ca="1">rescore</f>
        <v/>
      </c>
      <c r="S3716" s="4" t="str">
        <f ca="1">price</f>
        <v/>
      </c>
      <c r="U3716" s="4"/>
      <c r="V3716" s="4"/>
      <c r="W3716" s="293" t="str">
        <f ca="1">commission</f>
        <v/>
      </c>
      <c r="X3716" s="315"/>
    </row>
    <row r="3717" spans="1:24" x14ac:dyDescent="0.25">
      <c r="A3717" s="6" t="str">
        <f ca="1">no.</f>
        <v/>
      </c>
      <c r="E3717" s="4" t="str">
        <f ca="1">position</f>
        <v/>
      </c>
      <c r="I3717" s="318"/>
      <c r="J3717" s="25"/>
      <c r="L3717" s="4"/>
      <c r="N3717" s="6"/>
      <c r="P3717" s="6"/>
      <c r="Q3717" s="5" t="str">
        <f ca="1">score</f>
        <v/>
      </c>
      <c r="R3717" s="58" t="str">
        <f ca="1">rescore</f>
        <v/>
      </c>
      <c r="S3717" s="4" t="str">
        <f ca="1">price</f>
        <v/>
      </c>
      <c r="U3717" s="4"/>
      <c r="V3717" s="4"/>
      <c r="W3717" s="293" t="str">
        <f ca="1">commission</f>
        <v/>
      </c>
      <c r="X3717" s="315"/>
    </row>
    <row r="3718" spans="1:24" x14ac:dyDescent="0.25">
      <c r="A3718" s="6" t="str">
        <f ca="1">no.</f>
        <v/>
      </c>
      <c r="E3718" s="4" t="str">
        <f ca="1">position</f>
        <v/>
      </c>
      <c r="I3718" s="318"/>
      <c r="J3718" s="25"/>
      <c r="L3718" s="4"/>
      <c r="N3718" s="6"/>
      <c r="P3718" s="6"/>
      <c r="Q3718" s="5" t="str">
        <f ca="1">score</f>
        <v/>
      </c>
      <c r="R3718" s="58" t="str">
        <f ca="1">rescore</f>
        <v/>
      </c>
      <c r="S3718" s="4" t="str">
        <f ca="1">price</f>
        <v/>
      </c>
      <c r="U3718" s="4"/>
      <c r="V3718" s="4"/>
      <c r="W3718" s="293" t="str">
        <f ca="1">commission</f>
        <v/>
      </c>
      <c r="X3718" s="315"/>
    </row>
    <row r="3719" spans="1:24" x14ac:dyDescent="0.25">
      <c r="A3719" s="6" t="str">
        <f ca="1">no.</f>
        <v/>
      </c>
      <c r="E3719" s="4" t="str">
        <f ca="1">position</f>
        <v/>
      </c>
      <c r="I3719" s="318"/>
      <c r="J3719" s="25"/>
      <c r="L3719" s="4"/>
      <c r="N3719" s="6"/>
      <c r="P3719" s="6"/>
      <c r="Q3719" s="5" t="str">
        <f ca="1">score</f>
        <v/>
      </c>
      <c r="R3719" s="58" t="str">
        <f ca="1">rescore</f>
        <v/>
      </c>
      <c r="S3719" s="4" t="str">
        <f ca="1">price</f>
        <v/>
      </c>
      <c r="U3719" s="4"/>
      <c r="V3719" s="4"/>
      <c r="W3719" s="293" t="str">
        <f ca="1">commission</f>
        <v/>
      </c>
      <c r="X3719" s="315"/>
    </row>
    <row r="3720" spans="1:24" x14ac:dyDescent="0.25">
      <c r="A3720" s="6" t="str">
        <f ca="1">no.</f>
        <v/>
      </c>
      <c r="E3720" s="4" t="str">
        <f ca="1">position</f>
        <v/>
      </c>
      <c r="I3720" s="318"/>
      <c r="J3720" s="25"/>
      <c r="L3720" s="4"/>
      <c r="N3720" s="6"/>
      <c r="P3720" s="6"/>
      <c r="Q3720" s="5" t="str">
        <f ca="1">score</f>
        <v/>
      </c>
      <c r="R3720" s="58" t="str">
        <f ca="1">rescore</f>
        <v/>
      </c>
      <c r="S3720" s="4" t="str">
        <f ca="1">price</f>
        <v/>
      </c>
      <c r="U3720" s="4"/>
      <c r="V3720" s="4"/>
      <c r="W3720" s="293" t="str">
        <f ca="1">commission</f>
        <v/>
      </c>
      <c r="X3720" s="315"/>
    </row>
    <row r="3721" spans="1:24" x14ac:dyDescent="0.25">
      <c r="A3721" s="6" t="str">
        <f ca="1">no.</f>
        <v/>
      </c>
      <c r="E3721" s="4" t="str">
        <f ca="1">position</f>
        <v/>
      </c>
      <c r="I3721" s="318"/>
      <c r="J3721" s="25"/>
      <c r="L3721" s="4"/>
      <c r="N3721" s="6"/>
      <c r="P3721" s="6"/>
      <c r="Q3721" s="5" t="str">
        <f ca="1">score</f>
        <v/>
      </c>
      <c r="R3721" s="58" t="str">
        <f ca="1">rescore</f>
        <v/>
      </c>
      <c r="S3721" s="4" t="str">
        <f ca="1">price</f>
        <v/>
      </c>
      <c r="U3721" s="4"/>
      <c r="V3721" s="4"/>
      <c r="W3721" s="293" t="str">
        <f ca="1">commission</f>
        <v/>
      </c>
      <c r="X3721" s="315"/>
    </row>
    <row r="3722" spans="1:24" x14ac:dyDescent="0.25">
      <c r="A3722" s="6" t="str">
        <f ca="1">no.</f>
        <v/>
      </c>
      <c r="E3722" s="4" t="str">
        <f ca="1">position</f>
        <v/>
      </c>
      <c r="I3722" s="318"/>
      <c r="J3722" s="25"/>
      <c r="L3722" s="4"/>
      <c r="N3722" s="6"/>
      <c r="P3722" s="6"/>
      <c r="Q3722" s="5" t="str">
        <f ca="1">score</f>
        <v/>
      </c>
      <c r="R3722" s="58" t="str">
        <f ca="1">rescore</f>
        <v/>
      </c>
      <c r="S3722" s="4" t="str">
        <f ca="1">price</f>
        <v/>
      </c>
      <c r="U3722" s="4"/>
      <c r="V3722" s="4"/>
      <c r="W3722" s="293" t="str">
        <f ca="1">commission</f>
        <v/>
      </c>
      <c r="X3722" s="315"/>
    </row>
    <row r="3723" spans="1:24" x14ac:dyDescent="0.25">
      <c r="A3723" s="6" t="str">
        <f ca="1">no.</f>
        <v/>
      </c>
      <c r="E3723" s="4" t="str">
        <f ca="1">position</f>
        <v/>
      </c>
      <c r="I3723" s="318"/>
      <c r="J3723" s="25"/>
      <c r="L3723" s="4"/>
      <c r="N3723" s="6"/>
      <c r="P3723" s="6"/>
      <c r="Q3723" s="5" t="str">
        <f ca="1">score</f>
        <v/>
      </c>
      <c r="R3723" s="58" t="str">
        <f ca="1">rescore</f>
        <v/>
      </c>
      <c r="S3723" s="4" t="str">
        <f ca="1">price</f>
        <v/>
      </c>
      <c r="U3723" s="4"/>
      <c r="V3723" s="4"/>
      <c r="W3723" s="293" t="str">
        <f ca="1">commission</f>
        <v/>
      </c>
      <c r="X3723" s="315"/>
    </row>
    <row r="3724" spans="1:24" x14ac:dyDescent="0.25">
      <c r="A3724" s="6" t="str">
        <f ca="1">no.</f>
        <v/>
      </c>
      <c r="E3724" s="4" t="str">
        <f ca="1">position</f>
        <v/>
      </c>
      <c r="I3724" s="318"/>
      <c r="J3724" s="25"/>
      <c r="L3724" s="4"/>
      <c r="N3724" s="6"/>
      <c r="P3724" s="6"/>
      <c r="Q3724" s="5" t="str">
        <f ca="1">score</f>
        <v/>
      </c>
      <c r="R3724" s="58" t="str">
        <f ca="1">rescore</f>
        <v/>
      </c>
      <c r="S3724" s="4" t="str">
        <f ca="1">price</f>
        <v/>
      </c>
      <c r="U3724" s="4"/>
      <c r="V3724" s="4"/>
      <c r="W3724" s="293" t="str">
        <f ca="1">commission</f>
        <v/>
      </c>
      <c r="X3724" s="315"/>
    </row>
    <row r="3725" spans="1:24" x14ac:dyDescent="0.25">
      <c r="A3725" s="6" t="str">
        <f ca="1">no.</f>
        <v/>
      </c>
      <c r="E3725" s="4" t="str">
        <f ca="1">position</f>
        <v/>
      </c>
      <c r="I3725" s="318"/>
      <c r="J3725" s="25"/>
      <c r="L3725" s="4"/>
      <c r="N3725" s="6"/>
      <c r="P3725" s="6"/>
      <c r="Q3725" s="5" t="str">
        <f ca="1">score</f>
        <v/>
      </c>
      <c r="R3725" s="58" t="str">
        <f ca="1">rescore</f>
        <v/>
      </c>
      <c r="S3725" s="4" t="str">
        <f ca="1">price</f>
        <v/>
      </c>
      <c r="U3725" s="4"/>
      <c r="V3725" s="4"/>
      <c r="W3725" s="293" t="str">
        <f ca="1">commission</f>
        <v/>
      </c>
      <c r="X3725" s="315"/>
    </row>
    <row r="3726" spans="1:24" x14ac:dyDescent="0.25">
      <c r="A3726" s="6" t="str">
        <f ca="1">no.</f>
        <v/>
      </c>
      <c r="E3726" s="4" t="str">
        <f ca="1">position</f>
        <v/>
      </c>
      <c r="I3726" s="318"/>
      <c r="J3726" s="25"/>
      <c r="L3726" s="4"/>
      <c r="N3726" s="6"/>
      <c r="P3726" s="6"/>
      <c r="Q3726" s="5" t="str">
        <f ca="1">score</f>
        <v/>
      </c>
      <c r="R3726" s="58" t="str">
        <f ca="1">rescore</f>
        <v/>
      </c>
      <c r="S3726" s="4" t="str">
        <f ca="1">price</f>
        <v/>
      </c>
      <c r="U3726" s="4"/>
      <c r="V3726" s="4"/>
      <c r="W3726" s="293" t="str">
        <f ca="1">commission</f>
        <v/>
      </c>
      <c r="X3726" s="315"/>
    </row>
    <row r="3727" spans="1:24" x14ac:dyDescent="0.25">
      <c r="A3727" s="6" t="str">
        <f ca="1">no.</f>
        <v/>
      </c>
      <c r="E3727" s="4" t="str">
        <f ca="1">position</f>
        <v/>
      </c>
      <c r="I3727" s="318"/>
      <c r="J3727" s="25"/>
      <c r="L3727" s="4"/>
      <c r="N3727" s="6"/>
      <c r="P3727" s="6"/>
      <c r="Q3727" s="5" t="str">
        <f ca="1">score</f>
        <v/>
      </c>
      <c r="R3727" s="58" t="str">
        <f ca="1">rescore</f>
        <v/>
      </c>
      <c r="S3727" s="4" t="str">
        <f ca="1">price</f>
        <v/>
      </c>
      <c r="U3727" s="4"/>
      <c r="V3727" s="4"/>
      <c r="W3727" s="293" t="str">
        <f ca="1">commission</f>
        <v/>
      </c>
      <c r="X3727" s="315"/>
    </row>
    <row r="3728" spans="1:24" x14ac:dyDescent="0.25">
      <c r="A3728" s="6" t="str">
        <f ca="1">no.</f>
        <v/>
      </c>
      <c r="E3728" s="4" t="str">
        <f ca="1">position</f>
        <v/>
      </c>
      <c r="I3728" s="318"/>
      <c r="J3728" s="25"/>
      <c r="L3728" s="4"/>
      <c r="N3728" s="6"/>
      <c r="P3728" s="6"/>
      <c r="Q3728" s="5" t="str">
        <f ca="1">score</f>
        <v/>
      </c>
      <c r="R3728" s="58" t="str">
        <f ca="1">rescore</f>
        <v/>
      </c>
      <c r="S3728" s="4" t="str">
        <f ca="1">price</f>
        <v/>
      </c>
      <c r="U3728" s="4"/>
      <c r="V3728" s="4"/>
      <c r="W3728" s="293" t="str">
        <f ca="1">commission</f>
        <v/>
      </c>
      <c r="X3728" s="315"/>
    </row>
    <row r="3729" spans="1:24" x14ac:dyDescent="0.25">
      <c r="A3729" s="6" t="str">
        <f ca="1">no.</f>
        <v/>
      </c>
      <c r="E3729" s="4" t="str">
        <f ca="1">position</f>
        <v/>
      </c>
      <c r="I3729" s="318"/>
      <c r="J3729" s="25"/>
      <c r="L3729" s="4"/>
      <c r="N3729" s="6"/>
      <c r="P3729" s="6"/>
      <c r="Q3729" s="5" t="str">
        <f ca="1">score</f>
        <v/>
      </c>
      <c r="R3729" s="58" t="str">
        <f ca="1">rescore</f>
        <v/>
      </c>
      <c r="S3729" s="4" t="str">
        <f ca="1">price</f>
        <v/>
      </c>
      <c r="U3729" s="4"/>
      <c r="V3729" s="4"/>
      <c r="W3729" s="293" t="str">
        <f ca="1">commission</f>
        <v/>
      </c>
      <c r="X3729" s="315"/>
    </row>
    <row r="3730" spans="1:24" x14ac:dyDescent="0.25">
      <c r="A3730" s="6" t="str">
        <f ca="1">no.</f>
        <v/>
      </c>
      <c r="E3730" s="4" t="str">
        <f ca="1">position</f>
        <v/>
      </c>
      <c r="I3730" s="318"/>
      <c r="J3730" s="25"/>
      <c r="L3730" s="4"/>
      <c r="N3730" s="6"/>
      <c r="P3730" s="6"/>
      <c r="Q3730" s="5" t="str">
        <f ca="1">score</f>
        <v/>
      </c>
      <c r="R3730" s="58" t="str">
        <f ca="1">rescore</f>
        <v/>
      </c>
      <c r="S3730" s="4" t="str">
        <f ca="1">price</f>
        <v/>
      </c>
      <c r="U3730" s="4"/>
      <c r="V3730" s="4"/>
      <c r="W3730" s="293" t="str">
        <f ca="1">commission</f>
        <v/>
      </c>
      <c r="X3730" s="315"/>
    </row>
    <row r="3731" spans="1:24" x14ac:dyDescent="0.25">
      <c r="A3731" s="6" t="str">
        <f ca="1">no.</f>
        <v/>
      </c>
      <c r="E3731" s="4" t="str">
        <f ca="1">position</f>
        <v/>
      </c>
      <c r="I3731" s="318"/>
      <c r="J3731" s="25"/>
      <c r="L3731" s="4"/>
      <c r="N3731" s="6"/>
      <c r="P3731" s="6"/>
      <c r="Q3731" s="5" t="str">
        <f ca="1">score</f>
        <v/>
      </c>
      <c r="R3731" s="58" t="str">
        <f ca="1">rescore</f>
        <v/>
      </c>
      <c r="S3731" s="4" t="str">
        <f ca="1">price</f>
        <v/>
      </c>
      <c r="U3731" s="4"/>
      <c r="V3731" s="4"/>
      <c r="W3731" s="293" t="str">
        <f ca="1">commission</f>
        <v/>
      </c>
      <c r="X3731" s="315"/>
    </row>
    <row r="3732" spans="1:24" x14ac:dyDescent="0.25">
      <c r="A3732" s="6" t="str">
        <f ca="1">no.</f>
        <v/>
      </c>
      <c r="E3732" s="4" t="str">
        <f ca="1">position</f>
        <v/>
      </c>
      <c r="I3732" s="318"/>
      <c r="J3732" s="25"/>
      <c r="L3732" s="4"/>
      <c r="N3732" s="6"/>
      <c r="P3732" s="6"/>
      <c r="Q3732" s="5" t="str">
        <f ca="1">score</f>
        <v/>
      </c>
      <c r="R3732" s="58" t="str">
        <f ca="1">rescore</f>
        <v/>
      </c>
      <c r="S3732" s="4" t="str">
        <f ca="1">price</f>
        <v/>
      </c>
      <c r="U3732" s="4"/>
      <c r="V3732" s="4"/>
      <c r="W3732" s="293" t="str">
        <f ca="1">commission</f>
        <v/>
      </c>
      <c r="X3732" s="315"/>
    </row>
    <row r="3733" spans="1:24" x14ac:dyDescent="0.25">
      <c r="A3733" s="6" t="str">
        <f ca="1">no.</f>
        <v/>
      </c>
      <c r="E3733" s="4" t="str">
        <f ca="1">position</f>
        <v/>
      </c>
      <c r="I3733" s="318"/>
      <c r="J3733" s="25"/>
      <c r="L3733" s="4"/>
      <c r="N3733" s="6"/>
      <c r="P3733" s="6"/>
      <c r="Q3733" s="5" t="str">
        <f ca="1">score</f>
        <v/>
      </c>
      <c r="R3733" s="58" t="str">
        <f ca="1">rescore</f>
        <v/>
      </c>
      <c r="S3733" s="4" t="str">
        <f ca="1">price</f>
        <v/>
      </c>
      <c r="U3733" s="4"/>
      <c r="V3733" s="4"/>
      <c r="W3733" s="293" t="str">
        <f ca="1">commission</f>
        <v/>
      </c>
      <c r="X3733" s="315"/>
    </row>
    <row r="3734" spans="1:24" x14ac:dyDescent="0.25">
      <c r="A3734" s="6" t="str">
        <f ca="1">no.</f>
        <v/>
      </c>
      <c r="E3734" s="4" t="str">
        <f ca="1">position</f>
        <v/>
      </c>
      <c r="I3734" s="318"/>
      <c r="J3734" s="25"/>
      <c r="L3734" s="4"/>
      <c r="N3734" s="6"/>
      <c r="P3734" s="6"/>
      <c r="Q3734" s="5" t="str">
        <f ca="1">score</f>
        <v/>
      </c>
      <c r="R3734" s="58" t="str">
        <f ca="1">rescore</f>
        <v/>
      </c>
      <c r="S3734" s="4" t="str">
        <f ca="1">price</f>
        <v/>
      </c>
      <c r="U3734" s="4"/>
      <c r="V3734" s="4"/>
      <c r="W3734" s="293" t="str">
        <f ca="1">commission</f>
        <v/>
      </c>
      <c r="X3734" s="315"/>
    </row>
    <row r="3735" spans="1:24" x14ac:dyDescent="0.25">
      <c r="A3735" s="6" t="str">
        <f ca="1">no.</f>
        <v/>
      </c>
      <c r="E3735" s="4" t="str">
        <f ca="1">position</f>
        <v/>
      </c>
      <c r="I3735" s="318"/>
      <c r="J3735" s="25"/>
      <c r="L3735" s="4"/>
      <c r="N3735" s="6"/>
      <c r="P3735" s="6"/>
      <c r="Q3735" s="5" t="str">
        <f ca="1">score</f>
        <v/>
      </c>
      <c r="R3735" s="58" t="str">
        <f ca="1">rescore</f>
        <v/>
      </c>
      <c r="S3735" s="4" t="str">
        <f ca="1">price</f>
        <v/>
      </c>
      <c r="U3735" s="4"/>
      <c r="V3735" s="4"/>
      <c r="W3735" s="293" t="str">
        <f ca="1">commission</f>
        <v/>
      </c>
      <c r="X3735" s="315"/>
    </row>
    <row r="3736" spans="1:24" x14ac:dyDescent="0.25">
      <c r="A3736" s="6" t="str">
        <f ca="1">no.</f>
        <v/>
      </c>
      <c r="E3736" s="4" t="str">
        <f ca="1">position</f>
        <v/>
      </c>
      <c r="I3736" s="318"/>
      <c r="J3736" s="25"/>
      <c r="L3736" s="4"/>
      <c r="N3736" s="6"/>
      <c r="P3736" s="6"/>
      <c r="Q3736" s="5" t="str">
        <f ca="1">score</f>
        <v/>
      </c>
      <c r="R3736" s="58" t="str">
        <f ca="1">rescore</f>
        <v/>
      </c>
      <c r="S3736" s="4" t="str">
        <f ca="1">price</f>
        <v/>
      </c>
      <c r="U3736" s="4"/>
      <c r="V3736" s="4"/>
      <c r="W3736" s="293" t="str">
        <f ca="1">commission</f>
        <v/>
      </c>
      <c r="X3736" s="315"/>
    </row>
    <row r="3737" spans="1:24" x14ac:dyDescent="0.25">
      <c r="A3737" s="6" t="str">
        <f ca="1">no.</f>
        <v/>
      </c>
      <c r="E3737" s="4" t="str">
        <f ca="1">position</f>
        <v/>
      </c>
      <c r="I3737" s="318"/>
      <c r="J3737" s="25"/>
      <c r="L3737" s="4"/>
      <c r="N3737" s="6"/>
      <c r="P3737" s="6"/>
      <c r="Q3737" s="5" t="str">
        <f ca="1">score</f>
        <v/>
      </c>
      <c r="R3737" s="58" t="str">
        <f ca="1">rescore</f>
        <v/>
      </c>
      <c r="S3737" s="4" t="str">
        <f ca="1">price</f>
        <v/>
      </c>
      <c r="U3737" s="4"/>
      <c r="V3737" s="4"/>
      <c r="W3737" s="293" t="str">
        <f ca="1">commission</f>
        <v/>
      </c>
      <c r="X3737" s="315"/>
    </row>
    <row r="3738" spans="1:24" x14ac:dyDescent="0.25">
      <c r="A3738" s="6" t="str">
        <f ca="1">no.</f>
        <v/>
      </c>
      <c r="E3738" s="4" t="str">
        <f ca="1">position</f>
        <v/>
      </c>
      <c r="I3738" s="318"/>
      <c r="J3738" s="25"/>
      <c r="L3738" s="4"/>
      <c r="N3738" s="6"/>
      <c r="P3738" s="6"/>
      <c r="Q3738" s="5" t="str">
        <f ca="1">score</f>
        <v/>
      </c>
      <c r="R3738" s="58" t="str">
        <f ca="1">rescore</f>
        <v/>
      </c>
      <c r="S3738" s="4" t="str">
        <f ca="1">price</f>
        <v/>
      </c>
      <c r="U3738" s="4"/>
      <c r="V3738" s="4"/>
      <c r="W3738" s="293" t="str">
        <f ca="1">commission</f>
        <v/>
      </c>
      <c r="X3738" s="315"/>
    </row>
    <row r="3739" spans="1:24" x14ac:dyDescent="0.25">
      <c r="A3739" s="6" t="str">
        <f ca="1">no.</f>
        <v/>
      </c>
      <c r="E3739" s="4" t="str">
        <f ca="1">position</f>
        <v/>
      </c>
      <c r="I3739" s="318"/>
      <c r="J3739" s="25"/>
      <c r="L3739" s="4"/>
      <c r="N3739" s="6"/>
      <c r="P3739" s="6"/>
      <c r="Q3739" s="5" t="str">
        <f ca="1">score</f>
        <v/>
      </c>
      <c r="R3739" s="58" t="str">
        <f ca="1">rescore</f>
        <v/>
      </c>
      <c r="S3739" s="4" t="str">
        <f ca="1">price</f>
        <v/>
      </c>
      <c r="U3739" s="4"/>
      <c r="V3739" s="4"/>
      <c r="W3739" s="293" t="str">
        <f ca="1">commission</f>
        <v/>
      </c>
      <c r="X3739" s="315"/>
    </row>
    <row r="3740" spans="1:24" x14ac:dyDescent="0.25">
      <c r="A3740" s="6" t="str">
        <f ca="1">no.</f>
        <v/>
      </c>
      <c r="E3740" s="4" t="str">
        <f ca="1">position</f>
        <v/>
      </c>
      <c r="I3740" s="318"/>
      <c r="J3740" s="25"/>
      <c r="L3740" s="4"/>
      <c r="N3740" s="6"/>
      <c r="P3740" s="6"/>
      <c r="Q3740" s="5" t="str">
        <f ca="1">score</f>
        <v/>
      </c>
      <c r="R3740" s="58" t="str">
        <f ca="1">rescore</f>
        <v/>
      </c>
      <c r="S3740" s="4" t="str">
        <f ca="1">price</f>
        <v/>
      </c>
      <c r="U3740" s="4"/>
      <c r="V3740" s="4"/>
      <c r="W3740" s="293" t="str">
        <f ca="1">commission</f>
        <v/>
      </c>
      <c r="X3740" s="315"/>
    </row>
    <row r="3741" spans="1:24" x14ac:dyDescent="0.25">
      <c r="A3741" s="6" t="str">
        <f ca="1">no.</f>
        <v/>
      </c>
      <c r="E3741" s="4" t="str">
        <f ca="1">position</f>
        <v/>
      </c>
      <c r="I3741" s="318"/>
      <c r="J3741" s="25"/>
      <c r="L3741" s="4"/>
      <c r="N3741" s="6"/>
      <c r="P3741" s="6"/>
      <c r="Q3741" s="5" t="str">
        <f ca="1">score</f>
        <v/>
      </c>
      <c r="R3741" s="58" t="str">
        <f ca="1">rescore</f>
        <v/>
      </c>
      <c r="S3741" s="4" t="str">
        <f ca="1">price</f>
        <v/>
      </c>
      <c r="U3741" s="4"/>
      <c r="V3741" s="4"/>
      <c r="W3741" s="293" t="str">
        <f ca="1">commission</f>
        <v/>
      </c>
      <c r="X3741" s="315"/>
    </row>
    <row r="3742" spans="1:24" x14ac:dyDescent="0.25">
      <c r="A3742" s="6" t="str">
        <f ca="1">no.</f>
        <v/>
      </c>
      <c r="E3742" s="4" t="str">
        <f ca="1">position</f>
        <v/>
      </c>
      <c r="I3742" s="318"/>
      <c r="J3742" s="25"/>
      <c r="L3742" s="4"/>
      <c r="N3742" s="6"/>
      <c r="P3742" s="6"/>
      <c r="Q3742" s="5" t="str">
        <f ca="1">score</f>
        <v/>
      </c>
      <c r="R3742" s="58" t="str">
        <f ca="1">rescore</f>
        <v/>
      </c>
      <c r="S3742" s="4" t="str">
        <f ca="1">price</f>
        <v/>
      </c>
      <c r="U3742" s="4"/>
      <c r="V3742" s="4"/>
      <c r="W3742" s="293" t="str">
        <f ca="1">commission</f>
        <v/>
      </c>
      <c r="X3742" s="315"/>
    </row>
    <row r="3743" spans="1:24" x14ac:dyDescent="0.25">
      <c r="A3743" s="6" t="str">
        <f ca="1">no.</f>
        <v/>
      </c>
      <c r="E3743" s="4" t="str">
        <f ca="1">position</f>
        <v/>
      </c>
      <c r="I3743" s="318"/>
      <c r="J3743" s="25"/>
      <c r="L3743" s="4"/>
      <c r="N3743" s="6"/>
      <c r="P3743" s="6"/>
      <c r="Q3743" s="5" t="str">
        <f ca="1">score</f>
        <v/>
      </c>
      <c r="R3743" s="58" t="str">
        <f ca="1">rescore</f>
        <v/>
      </c>
      <c r="S3743" s="4" t="str">
        <f ca="1">price</f>
        <v/>
      </c>
      <c r="U3743" s="4"/>
      <c r="V3743" s="4"/>
      <c r="W3743" s="293" t="str">
        <f ca="1">commission</f>
        <v/>
      </c>
      <c r="X3743" s="315"/>
    </row>
    <row r="3744" spans="1:24" x14ac:dyDescent="0.25">
      <c r="A3744" s="6" t="str">
        <f ca="1">no.</f>
        <v/>
      </c>
      <c r="E3744" s="4" t="str">
        <f ca="1">position</f>
        <v/>
      </c>
      <c r="I3744" s="318"/>
      <c r="J3744" s="25"/>
      <c r="L3744" s="4"/>
      <c r="N3744" s="6"/>
      <c r="P3744" s="6"/>
      <c r="Q3744" s="5" t="str">
        <f ca="1">score</f>
        <v/>
      </c>
      <c r="R3744" s="58" t="str">
        <f ca="1">rescore</f>
        <v/>
      </c>
      <c r="S3744" s="4" t="str">
        <f ca="1">price</f>
        <v/>
      </c>
      <c r="U3744" s="4"/>
      <c r="V3744" s="4"/>
      <c r="W3744" s="293" t="str">
        <f ca="1">commission</f>
        <v/>
      </c>
      <c r="X3744" s="315"/>
    </row>
    <row r="3745" spans="1:24" x14ac:dyDescent="0.25">
      <c r="A3745" s="6" t="str">
        <f ca="1">no.</f>
        <v/>
      </c>
      <c r="E3745" s="4" t="str">
        <f ca="1">position</f>
        <v/>
      </c>
      <c r="I3745" s="318"/>
      <c r="J3745" s="25"/>
      <c r="L3745" s="4"/>
      <c r="N3745" s="6"/>
      <c r="P3745" s="6"/>
      <c r="Q3745" s="5" t="str">
        <f ca="1">score</f>
        <v/>
      </c>
      <c r="R3745" s="58" t="str">
        <f ca="1">rescore</f>
        <v/>
      </c>
      <c r="S3745" s="4" t="str">
        <f ca="1">price</f>
        <v/>
      </c>
      <c r="U3745" s="4"/>
      <c r="V3745" s="4"/>
      <c r="W3745" s="293" t="str">
        <f ca="1">commission</f>
        <v/>
      </c>
      <c r="X3745" s="315"/>
    </row>
    <row r="3746" spans="1:24" x14ac:dyDescent="0.25">
      <c r="A3746" s="6" t="str">
        <f ca="1">no.</f>
        <v/>
      </c>
      <c r="E3746" s="4" t="str">
        <f ca="1">position</f>
        <v/>
      </c>
      <c r="I3746" s="318"/>
      <c r="J3746" s="25"/>
      <c r="L3746" s="4"/>
      <c r="N3746" s="6"/>
      <c r="P3746" s="6"/>
      <c r="Q3746" s="5" t="str">
        <f ca="1">score</f>
        <v/>
      </c>
      <c r="R3746" s="58" t="str">
        <f ca="1">rescore</f>
        <v/>
      </c>
      <c r="S3746" s="4" t="str">
        <f ca="1">price</f>
        <v/>
      </c>
      <c r="U3746" s="4"/>
      <c r="V3746" s="4"/>
      <c r="W3746" s="293" t="str">
        <f ca="1">commission</f>
        <v/>
      </c>
      <c r="X3746" s="315"/>
    </row>
    <row r="3747" spans="1:24" x14ac:dyDescent="0.25">
      <c r="A3747" s="6" t="str">
        <f ca="1">no.</f>
        <v/>
      </c>
      <c r="E3747" s="4" t="str">
        <f ca="1">position</f>
        <v/>
      </c>
      <c r="I3747" s="318"/>
      <c r="J3747" s="25"/>
      <c r="L3747" s="4"/>
      <c r="N3747" s="6"/>
      <c r="P3747" s="6"/>
      <c r="Q3747" s="5" t="str">
        <f ca="1">score</f>
        <v/>
      </c>
      <c r="R3747" s="58" t="str">
        <f ca="1">rescore</f>
        <v/>
      </c>
      <c r="S3747" s="4" t="str">
        <f ca="1">price</f>
        <v/>
      </c>
      <c r="U3747" s="4"/>
      <c r="V3747" s="4"/>
      <c r="W3747" s="293" t="str">
        <f ca="1">commission</f>
        <v/>
      </c>
      <c r="X3747" s="315"/>
    </row>
    <row r="3748" spans="1:24" x14ac:dyDescent="0.25">
      <c r="A3748" s="6" t="str">
        <f ca="1">no.</f>
        <v/>
      </c>
      <c r="E3748" s="4" t="str">
        <f ca="1">position</f>
        <v/>
      </c>
      <c r="I3748" s="318"/>
      <c r="J3748" s="25"/>
      <c r="L3748" s="4"/>
      <c r="N3748" s="6"/>
      <c r="P3748" s="6"/>
      <c r="Q3748" s="5" t="str">
        <f ca="1">score</f>
        <v/>
      </c>
      <c r="R3748" s="58" t="str">
        <f ca="1">rescore</f>
        <v/>
      </c>
      <c r="S3748" s="4" t="str">
        <f ca="1">price</f>
        <v/>
      </c>
      <c r="U3748" s="4"/>
      <c r="V3748" s="4"/>
      <c r="W3748" s="293" t="str">
        <f ca="1">commission</f>
        <v/>
      </c>
      <c r="X3748" s="315"/>
    </row>
    <row r="3749" spans="1:24" x14ac:dyDescent="0.25">
      <c r="A3749" s="6" t="str">
        <f ca="1">no.</f>
        <v/>
      </c>
      <c r="E3749" s="4" t="str">
        <f ca="1">position</f>
        <v/>
      </c>
      <c r="I3749" s="318"/>
      <c r="J3749" s="25"/>
      <c r="L3749" s="4"/>
      <c r="N3749" s="6"/>
      <c r="P3749" s="6"/>
      <c r="Q3749" s="5" t="str">
        <f ca="1">score</f>
        <v/>
      </c>
      <c r="R3749" s="58" t="str">
        <f ca="1">rescore</f>
        <v/>
      </c>
      <c r="S3749" s="4" t="str">
        <f ca="1">price</f>
        <v/>
      </c>
      <c r="U3749" s="4"/>
      <c r="V3749" s="4"/>
      <c r="W3749" s="293" t="str">
        <f ca="1">commission</f>
        <v/>
      </c>
      <c r="X3749" s="315"/>
    </row>
    <row r="3750" spans="1:24" x14ac:dyDescent="0.25">
      <c r="A3750" s="6" t="str">
        <f ca="1">no.</f>
        <v/>
      </c>
      <c r="E3750" s="4" t="str">
        <f ca="1">position</f>
        <v/>
      </c>
      <c r="I3750" s="318"/>
      <c r="J3750" s="25"/>
      <c r="L3750" s="4"/>
      <c r="N3750" s="6"/>
      <c r="P3750" s="6"/>
      <c r="Q3750" s="5" t="str">
        <f ca="1">score</f>
        <v/>
      </c>
      <c r="R3750" s="58" t="str">
        <f ca="1">rescore</f>
        <v/>
      </c>
      <c r="S3750" s="4" t="str">
        <f ca="1">price</f>
        <v/>
      </c>
      <c r="U3750" s="4"/>
      <c r="V3750" s="4"/>
      <c r="W3750" s="293" t="str">
        <f ca="1">commission</f>
        <v/>
      </c>
      <c r="X3750" s="315"/>
    </row>
    <row r="3751" spans="1:24" x14ac:dyDescent="0.25">
      <c r="A3751" s="6" t="str">
        <f ca="1">no.</f>
        <v/>
      </c>
      <c r="E3751" s="4" t="str">
        <f ca="1">position</f>
        <v/>
      </c>
      <c r="I3751" s="318"/>
      <c r="J3751" s="25"/>
      <c r="L3751" s="4"/>
      <c r="N3751" s="6"/>
      <c r="P3751" s="6"/>
      <c r="Q3751" s="5" t="str">
        <f ca="1">score</f>
        <v/>
      </c>
      <c r="R3751" s="58" t="str">
        <f ca="1">rescore</f>
        <v/>
      </c>
      <c r="S3751" s="4" t="str">
        <f ca="1">price</f>
        <v/>
      </c>
      <c r="U3751" s="4"/>
      <c r="V3751" s="4"/>
      <c r="W3751" s="293" t="str">
        <f ca="1">commission</f>
        <v/>
      </c>
      <c r="X3751" s="315"/>
    </row>
    <row r="3752" spans="1:24" x14ac:dyDescent="0.25">
      <c r="A3752" s="6" t="str">
        <f ca="1">no.</f>
        <v/>
      </c>
      <c r="E3752" s="4" t="str">
        <f ca="1">position</f>
        <v/>
      </c>
      <c r="I3752" s="318"/>
      <c r="J3752" s="25"/>
      <c r="L3752" s="4"/>
      <c r="N3752" s="6"/>
      <c r="P3752" s="6"/>
      <c r="Q3752" s="5" t="str">
        <f ca="1">score</f>
        <v/>
      </c>
      <c r="R3752" s="58" t="str">
        <f ca="1">rescore</f>
        <v/>
      </c>
      <c r="S3752" s="4" t="str">
        <f ca="1">price</f>
        <v/>
      </c>
      <c r="U3752" s="4"/>
      <c r="V3752" s="4"/>
      <c r="W3752" s="293" t="str">
        <f ca="1">commission</f>
        <v/>
      </c>
      <c r="X3752" s="315"/>
    </row>
    <row r="3753" spans="1:24" x14ac:dyDescent="0.25">
      <c r="A3753" s="6" t="str">
        <f ca="1">no.</f>
        <v/>
      </c>
      <c r="E3753" s="4" t="str">
        <f ca="1">position</f>
        <v/>
      </c>
      <c r="I3753" s="318"/>
      <c r="J3753" s="25"/>
      <c r="L3753" s="4"/>
      <c r="N3753" s="6"/>
      <c r="P3753" s="6"/>
      <c r="Q3753" s="5" t="str">
        <f ca="1">score</f>
        <v/>
      </c>
      <c r="R3753" s="58" t="str">
        <f ca="1">rescore</f>
        <v/>
      </c>
      <c r="S3753" s="4" t="str">
        <f ca="1">price</f>
        <v/>
      </c>
      <c r="U3753" s="4"/>
      <c r="V3753" s="4"/>
      <c r="W3753" s="293" t="str">
        <f ca="1">commission</f>
        <v/>
      </c>
      <c r="X3753" s="315"/>
    </row>
    <row r="3754" spans="1:24" x14ac:dyDescent="0.25">
      <c r="A3754" s="6" t="str">
        <f ca="1">no.</f>
        <v/>
      </c>
      <c r="E3754" s="4" t="str">
        <f ca="1">position</f>
        <v/>
      </c>
      <c r="I3754" s="318"/>
      <c r="J3754" s="25"/>
      <c r="L3754" s="4"/>
      <c r="N3754" s="6"/>
      <c r="P3754" s="6"/>
      <c r="Q3754" s="5" t="str">
        <f ca="1">score</f>
        <v/>
      </c>
      <c r="R3754" s="58" t="str">
        <f ca="1">rescore</f>
        <v/>
      </c>
      <c r="S3754" s="4" t="str">
        <f ca="1">price</f>
        <v/>
      </c>
      <c r="U3754" s="4"/>
      <c r="V3754" s="4"/>
      <c r="W3754" s="293" t="str">
        <f ca="1">commission</f>
        <v/>
      </c>
      <c r="X3754" s="315"/>
    </row>
    <row r="3755" spans="1:24" x14ac:dyDescent="0.25">
      <c r="A3755" s="6" t="str">
        <f ca="1">no.</f>
        <v/>
      </c>
      <c r="E3755" s="4" t="str">
        <f ca="1">position</f>
        <v/>
      </c>
      <c r="I3755" s="318"/>
      <c r="J3755" s="25"/>
      <c r="L3755" s="4"/>
      <c r="N3755" s="6"/>
      <c r="P3755" s="6"/>
      <c r="Q3755" s="5" t="str">
        <f ca="1">score</f>
        <v/>
      </c>
      <c r="R3755" s="58" t="str">
        <f ca="1">rescore</f>
        <v/>
      </c>
      <c r="S3755" s="4" t="str">
        <f ca="1">price</f>
        <v/>
      </c>
      <c r="U3755" s="4"/>
      <c r="V3755" s="4"/>
      <c r="W3755" s="293" t="str">
        <f ca="1">commission</f>
        <v/>
      </c>
      <c r="X3755" s="315"/>
    </row>
    <row r="3756" spans="1:24" x14ac:dyDescent="0.25">
      <c r="A3756" s="6" t="str">
        <f ca="1">no.</f>
        <v/>
      </c>
      <c r="E3756" s="4" t="str">
        <f ca="1">position</f>
        <v/>
      </c>
      <c r="I3756" s="318"/>
      <c r="J3756" s="25"/>
      <c r="L3756" s="4"/>
      <c r="N3756" s="6"/>
      <c r="P3756" s="6"/>
      <c r="Q3756" s="5" t="str">
        <f ca="1">score</f>
        <v/>
      </c>
      <c r="R3756" s="58" t="str">
        <f ca="1">rescore</f>
        <v/>
      </c>
      <c r="S3756" s="4" t="str">
        <f ca="1">price</f>
        <v/>
      </c>
      <c r="U3756" s="4"/>
      <c r="V3756" s="4"/>
      <c r="W3756" s="293" t="str">
        <f ca="1">commission</f>
        <v/>
      </c>
      <c r="X3756" s="315"/>
    </row>
    <row r="3757" spans="1:24" x14ac:dyDescent="0.25">
      <c r="A3757" s="6" t="str">
        <f ca="1">no.</f>
        <v/>
      </c>
      <c r="E3757" s="4" t="str">
        <f ca="1">position</f>
        <v/>
      </c>
      <c r="I3757" s="318"/>
      <c r="J3757" s="25"/>
      <c r="L3757" s="4"/>
      <c r="N3757" s="6"/>
      <c r="P3757" s="6"/>
      <c r="Q3757" s="5" t="str">
        <f ca="1">score</f>
        <v/>
      </c>
      <c r="R3757" s="58" t="str">
        <f ca="1">rescore</f>
        <v/>
      </c>
      <c r="S3757" s="4" t="str">
        <f ca="1">price</f>
        <v/>
      </c>
      <c r="U3757" s="4"/>
      <c r="V3757" s="4"/>
      <c r="W3757" s="293" t="str">
        <f ca="1">commission</f>
        <v/>
      </c>
      <c r="X3757" s="315"/>
    </row>
    <row r="3758" spans="1:24" x14ac:dyDescent="0.25">
      <c r="A3758" s="6" t="str">
        <f ca="1">no.</f>
        <v/>
      </c>
      <c r="E3758" s="4" t="str">
        <f ca="1">position</f>
        <v/>
      </c>
      <c r="I3758" s="318"/>
      <c r="J3758" s="25"/>
      <c r="L3758" s="4"/>
      <c r="N3758" s="6"/>
      <c r="P3758" s="6"/>
      <c r="Q3758" s="5" t="str">
        <f ca="1">score</f>
        <v/>
      </c>
      <c r="R3758" s="58" t="str">
        <f ca="1">rescore</f>
        <v/>
      </c>
      <c r="S3758" s="4" t="str">
        <f ca="1">price</f>
        <v/>
      </c>
      <c r="U3758" s="4"/>
      <c r="V3758" s="4"/>
      <c r="W3758" s="293" t="str">
        <f ca="1">commission</f>
        <v/>
      </c>
      <c r="X3758" s="315"/>
    </row>
    <row r="3759" spans="1:24" x14ac:dyDescent="0.25">
      <c r="A3759" s="6" t="str">
        <f ca="1">no.</f>
        <v/>
      </c>
      <c r="E3759" s="4" t="str">
        <f ca="1">position</f>
        <v/>
      </c>
      <c r="I3759" s="318"/>
      <c r="J3759" s="25"/>
      <c r="L3759" s="4"/>
      <c r="N3759" s="6"/>
      <c r="P3759" s="6"/>
      <c r="Q3759" s="5" t="str">
        <f ca="1">score</f>
        <v/>
      </c>
      <c r="R3759" s="58" t="str">
        <f ca="1">rescore</f>
        <v/>
      </c>
      <c r="S3759" s="4" t="str">
        <f ca="1">price</f>
        <v/>
      </c>
      <c r="U3759" s="4"/>
      <c r="V3759" s="4"/>
      <c r="W3759" s="293" t="str">
        <f ca="1">commission</f>
        <v/>
      </c>
      <c r="X3759" s="315"/>
    </row>
    <row r="3760" spans="1:24" x14ac:dyDescent="0.25">
      <c r="A3760" s="6" t="str">
        <f ca="1">no.</f>
        <v/>
      </c>
      <c r="E3760" s="4" t="str">
        <f ca="1">position</f>
        <v/>
      </c>
      <c r="I3760" s="318"/>
      <c r="J3760" s="25"/>
      <c r="L3760" s="4"/>
      <c r="N3760" s="6"/>
      <c r="P3760" s="6"/>
      <c r="Q3760" s="5" t="str">
        <f ca="1">score</f>
        <v/>
      </c>
      <c r="R3760" s="58" t="str">
        <f ca="1">rescore</f>
        <v/>
      </c>
      <c r="S3760" s="4" t="str">
        <f ca="1">price</f>
        <v/>
      </c>
      <c r="U3760" s="4"/>
      <c r="V3760" s="4"/>
      <c r="W3760" s="293" t="str">
        <f ca="1">commission</f>
        <v/>
      </c>
      <c r="X3760" s="315"/>
    </row>
    <row r="3761" spans="1:24" x14ac:dyDescent="0.25">
      <c r="A3761" s="6" t="str">
        <f ca="1">no.</f>
        <v/>
      </c>
      <c r="E3761" s="4" t="str">
        <f ca="1">position</f>
        <v/>
      </c>
      <c r="I3761" s="318"/>
      <c r="J3761" s="25"/>
      <c r="L3761" s="4"/>
      <c r="N3761" s="6"/>
      <c r="P3761" s="6"/>
      <c r="Q3761" s="5" t="str">
        <f ca="1">score</f>
        <v/>
      </c>
      <c r="R3761" s="58" t="str">
        <f ca="1">rescore</f>
        <v/>
      </c>
      <c r="S3761" s="4" t="str">
        <f ca="1">price</f>
        <v/>
      </c>
      <c r="U3761" s="4"/>
      <c r="V3761" s="4"/>
      <c r="W3761" s="293" t="str">
        <f ca="1">commission</f>
        <v/>
      </c>
      <c r="X3761" s="315"/>
    </row>
    <row r="3762" spans="1:24" x14ac:dyDescent="0.25">
      <c r="A3762" s="6" t="str">
        <f ca="1">no.</f>
        <v/>
      </c>
      <c r="E3762" s="4" t="str">
        <f ca="1">position</f>
        <v/>
      </c>
      <c r="I3762" s="318"/>
      <c r="J3762" s="25"/>
      <c r="L3762" s="4"/>
      <c r="N3762" s="6"/>
      <c r="P3762" s="6"/>
      <c r="Q3762" s="5" t="str">
        <f ca="1">score</f>
        <v/>
      </c>
      <c r="R3762" s="58" t="str">
        <f ca="1">rescore</f>
        <v/>
      </c>
      <c r="S3762" s="4" t="str">
        <f ca="1">price</f>
        <v/>
      </c>
      <c r="U3762" s="4"/>
      <c r="V3762" s="4"/>
      <c r="W3762" s="293" t="str">
        <f ca="1">commission</f>
        <v/>
      </c>
      <c r="X3762" s="315"/>
    </row>
    <row r="3763" spans="1:24" x14ac:dyDescent="0.25">
      <c r="A3763" s="6" t="str">
        <f ca="1">no.</f>
        <v/>
      </c>
      <c r="E3763" s="4" t="str">
        <f ca="1">position</f>
        <v/>
      </c>
      <c r="I3763" s="318"/>
      <c r="J3763" s="25"/>
      <c r="L3763" s="4"/>
      <c r="N3763" s="6"/>
      <c r="P3763" s="6"/>
      <c r="Q3763" s="5" t="str">
        <f ca="1">score</f>
        <v/>
      </c>
      <c r="R3763" s="58" t="str">
        <f ca="1">rescore</f>
        <v/>
      </c>
      <c r="S3763" s="4" t="str">
        <f ca="1">price</f>
        <v/>
      </c>
      <c r="U3763" s="4"/>
      <c r="V3763" s="4"/>
      <c r="W3763" s="293" t="str">
        <f ca="1">commission</f>
        <v/>
      </c>
      <c r="X3763" s="315"/>
    </row>
    <row r="3764" spans="1:24" x14ac:dyDescent="0.25">
      <c r="A3764" s="6" t="str">
        <f ca="1">no.</f>
        <v/>
      </c>
      <c r="E3764" s="4" t="str">
        <f ca="1">position</f>
        <v/>
      </c>
      <c r="I3764" s="318"/>
      <c r="J3764" s="25"/>
      <c r="L3764" s="4"/>
      <c r="N3764" s="6"/>
      <c r="P3764" s="6"/>
      <c r="Q3764" s="5" t="str">
        <f ca="1">score</f>
        <v/>
      </c>
      <c r="R3764" s="58" t="str">
        <f ca="1">rescore</f>
        <v/>
      </c>
      <c r="S3764" s="4" t="str">
        <f ca="1">price</f>
        <v/>
      </c>
      <c r="U3764" s="4"/>
      <c r="V3764" s="4"/>
      <c r="W3764" s="293" t="str">
        <f ca="1">commission</f>
        <v/>
      </c>
      <c r="X3764" s="315"/>
    </row>
    <row r="3765" spans="1:24" x14ac:dyDescent="0.25">
      <c r="A3765" s="6" t="str">
        <f ca="1">no.</f>
        <v/>
      </c>
      <c r="E3765" s="4" t="str">
        <f ca="1">position</f>
        <v/>
      </c>
      <c r="I3765" s="318"/>
      <c r="J3765" s="25"/>
      <c r="L3765" s="4"/>
      <c r="N3765" s="6"/>
      <c r="P3765" s="6"/>
      <c r="Q3765" s="5" t="str">
        <f ca="1">score</f>
        <v/>
      </c>
      <c r="R3765" s="58" t="str">
        <f ca="1">rescore</f>
        <v/>
      </c>
      <c r="S3765" s="4" t="str">
        <f ca="1">price</f>
        <v/>
      </c>
      <c r="U3765" s="4"/>
      <c r="V3765" s="4"/>
      <c r="W3765" s="293" t="str">
        <f ca="1">commission</f>
        <v/>
      </c>
      <c r="X3765" s="315"/>
    </row>
    <row r="3766" spans="1:24" x14ac:dyDescent="0.25">
      <c r="A3766" s="6" t="str">
        <f ca="1">no.</f>
        <v/>
      </c>
      <c r="E3766" s="4" t="str">
        <f ca="1">position</f>
        <v/>
      </c>
      <c r="I3766" s="318"/>
      <c r="J3766" s="25"/>
      <c r="L3766" s="4"/>
      <c r="N3766" s="6"/>
      <c r="P3766" s="6"/>
      <c r="Q3766" s="5" t="str">
        <f ca="1">score</f>
        <v/>
      </c>
      <c r="R3766" s="58" t="str">
        <f ca="1">rescore</f>
        <v/>
      </c>
      <c r="S3766" s="4" t="str">
        <f ca="1">price</f>
        <v/>
      </c>
      <c r="U3766" s="4"/>
      <c r="V3766" s="4"/>
      <c r="W3766" s="293" t="str">
        <f ca="1">commission</f>
        <v/>
      </c>
      <c r="X3766" s="315"/>
    </row>
    <row r="3767" spans="1:24" x14ac:dyDescent="0.25">
      <c r="A3767" s="6" t="str">
        <f ca="1">no.</f>
        <v/>
      </c>
      <c r="E3767" s="4" t="str">
        <f ca="1">position</f>
        <v/>
      </c>
      <c r="I3767" s="318"/>
      <c r="J3767" s="25"/>
      <c r="L3767" s="4"/>
      <c r="N3767" s="6"/>
      <c r="P3767" s="6"/>
      <c r="Q3767" s="5" t="str">
        <f ca="1">score</f>
        <v/>
      </c>
      <c r="R3767" s="58" t="str">
        <f ca="1">rescore</f>
        <v/>
      </c>
      <c r="S3767" s="4" t="str">
        <f ca="1">price</f>
        <v/>
      </c>
      <c r="U3767" s="4"/>
      <c r="V3767" s="4"/>
      <c r="W3767" s="293" t="str">
        <f ca="1">commission</f>
        <v/>
      </c>
      <c r="X3767" s="315"/>
    </row>
    <row r="3768" spans="1:24" x14ac:dyDescent="0.25">
      <c r="A3768" s="6" t="str">
        <f ca="1">no.</f>
        <v/>
      </c>
      <c r="E3768" s="4" t="str">
        <f ca="1">position</f>
        <v/>
      </c>
      <c r="I3768" s="318"/>
      <c r="J3768" s="25"/>
      <c r="L3768" s="4"/>
      <c r="N3768" s="6"/>
      <c r="P3768" s="6"/>
      <c r="Q3768" s="5" t="str">
        <f ca="1">score</f>
        <v/>
      </c>
      <c r="R3768" s="58" t="str">
        <f ca="1">rescore</f>
        <v/>
      </c>
      <c r="S3768" s="4" t="str">
        <f ca="1">price</f>
        <v/>
      </c>
      <c r="U3768" s="4"/>
      <c r="V3768" s="4"/>
      <c r="W3768" s="293" t="str">
        <f ca="1">commission</f>
        <v/>
      </c>
      <c r="X3768" s="315"/>
    </row>
    <row r="3769" spans="1:24" x14ac:dyDescent="0.25">
      <c r="A3769" s="6" t="str">
        <f ca="1">no.</f>
        <v/>
      </c>
      <c r="E3769" s="4" t="str">
        <f ca="1">position</f>
        <v/>
      </c>
      <c r="I3769" s="318"/>
      <c r="J3769" s="25"/>
      <c r="L3769" s="4"/>
      <c r="N3769" s="6"/>
      <c r="P3769" s="6"/>
      <c r="Q3769" s="5" t="str">
        <f ca="1">score</f>
        <v/>
      </c>
      <c r="R3769" s="58" t="str">
        <f ca="1">rescore</f>
        <v/>
      </c>
      <c r="S3769" s="4" t="str">
        <f ca="1">price</f>
        <v/>
      </c>
      <c r="U3769" s="4"/>
      <c r="V3769" s="4"/>
      <c r="W3769" s="293" t="str">
        <f ca="1">commission</f>
        <v/>
      </c>
      <c r="X3769" s="315"/>
    </row>
    <row r="3770" spans="1:24" x14ac:dyDescent="0.25">
      <c r="A3770" s="6" t="str">
        <f ca="1">no.</f>
        <v/>
      </c>
      <c r="E3770" s="4" t="str">
        <f ca="1">position</f>
        <v/>
      </c>
      <c r="I3770" s="318"/>
      <c r="J3770" s="25"/>
      <c r="L3770" s="4"/>
      <c r="N3770" s="6"/>
      <c r="P3770" s="6"/>
      <c r="Q3770" s="5" t="str">
        <f ca="1">score</f>
        <v/>
      </c>
      <c r="R3770" s="58" t="str">
        <f ca="1">rescore</f>
        <v/>
      </c>
      <c r="S3770" s="4" t="str">
        <f ca="1">price</f>
        <v/>
      </c>
      <c r="U3770" s="4"/>
      <c r="V3770" s="4"/>
      <c r="W3770" s="293" t="str">
        <f ca="1">commission</f>
        <v/>
      </c>
      <c r="X3770" s="315"/>
    </row>
    <row r="3771" spans="1:24" x14ac:dyDescent="0.25">
      <c r="A3771" s="6" t="str">
        <f ca="1">no.</f>
        <v/>
      </c>
      <c r="E3771" s="4" t="str">
        <f ca="1">position</f>
        <v/>
      </c>
      <c r="I3771" s="318"/>
      <c r="J3771" s="25"/>
      <c r="L3771" s="4"/>
      <c r="N3771" s="6"/>
      <c r="P3771" s="6"/>
      <c r="Q3771" s="5" t="str">
        <f ca="1">score</f>
        <v/>
      </c>
      <c r="R3771" s="58" t="str">
        <f ca="1">rescore</f>
        <v/>
      </c>
      <c r="S3771" s="4" t="str">
        <f ca="1">price</f>
        <v/>
      </c>
      <c r="U3771" s="4"/>
      <c r="V3771" s="4"/>
      <c r="W3771" s="293" t="str">
        <f ca="1">commission</f>
        <v/>
      </c>
      <c r="X3771" s="315"/>
    </row>
    <row r="3772" spans="1:24" x14ac:dyDescent="0.25">
      <c r="A3772" s="6" t="str">
        <f ca="1">no.</f>
        <v/>
      </c>
      <c r="E3772" s="4" t="str">
        <f ca="1">position</f>
        <v/>
      </c>
      <c r="I3772" s="318"/>
      <c r="J3772" s="25"/>
      <c r="L3772" s="4"/>
      <c r="N3772" s="6"/>
      <c r="P3772" s="6"/>
      <c r="Q3772" s="5" t="str">
        <f ca="1">score</f>
        <v/>
      </c>
      <c r="R3772" s="58" t="str">
        <f ca="1">rescore</f>
        <v/>
      </c>
      <c r="S3772" s="4" t="str">
        <f ca="1">price</f>
        <v/>
      </c>
      <c r="U3772" s="4"/>
      <c r="V3772" s="4"/>
      <c r="W3772" s="293" t="str">
        <f ca="1">commission</f>
        <v/>
      </c>
      <c r="X3772" s="315"/>
    </row>
    <row r="3773" spans="1:24" x14ac:dyDescent="0.25">
      <c r="A3773" s="6" t="str">
        <f ca="1">no.</f>
        <v/>
      </c>
      <c r="E3773" s="4" t="str">
        <f ca="1">position</f>
        <v/>
      </c>
      <c r="I3773" s="318"/>
      <c r="J3773" s="25"/>
      <c r="L3773" s="4"/>
      <c r="N3773" s="6"/>
      <c r="P3773" s="6"/>
      <c r="Q3773" s="5" t="str">
        <f ca="1">score</f>
        <v/>
      </c>
      <c r="R3773" s="58" t="str">
        <f ca="1">rescore</f>
        <v/>
      </c>
      <c r="S3773" s="4" t="str">
        <f ca="1">price</f>
        <v/>
      </c>
      <c r="U3773" s="4"/>
      <c r="V3773" s="4"/>
      <c r="W3773" s="293" t="str">
        <f ca="1">commission</f>
        <v/>
      </c>
      <c r="X3773" s="315"/>
    </row>
    <row r="3774" spans="1:24" x14ac:dyDescent="0.25">
      <c r="A3774" s="6" t="str">
        <f ca="1">no.</f>
        <v/>
      </c>
      <c r="E3774" s="4" t="str">
        <f ca="1">position</f>
        <v/>
      </c>
      <c r="I3774" s="318"/>
      <c r="J3774" s="25"/>
      <c r="L3774" s="4"/>
      <c r="N3774" s="6"/>
      <c r="P3774" s="6"/>
      <c r="Q3774" s="5" t="str">
        <f ca="1">score</f>
        <v/>
      </c>
      <c r="R3774" s="58" t="str">
        <f ca="1">rescore</f>
        <v/>
      </c>
      <c r="S3774" s="4" t="str">
        <f ca="1">price</f>
        <v/>
      </c>
      <c r="U3774" s="4"/>
      <c r="V3774" s="4"/>
      <c r="W3774" s="293" t="str">
        <f ca="1">commission</f>
        <v/>
      </c>
      <c r="X3774" s="315"/>
    </row>
    <row r="3775" spans="1:24" x14ac:dyDescent="0.25">
      <c r="A3775" s="6" t="str">
        <f ca="1">no.</f>
        <v/>
      </c>
      <c r="E3775" s="4" t="str">
        <f ca="1">position</f>
        <v/>
      </c>
      <c r="I3775" s="318"/>
      <c r="J3775" s="25"/>
      <c r="L3775" s="4"/>
      <c r="N3775" s="6"/>
      <c r="P3775" s="6"/>
      <c r="Q3775" s="5" t="str">
        <f ca="1">score</f>
        <v/>
      </c>
      <c r="R3775" s="58" t="str">
        <f ca="1">rescore</f>
        <v/>
      </c>
      <c r="S3775" s="4" t="str">
        <f ca="1">price</f>
        <v/>
      </c>
      <c r="U3775" s="4"/>
      <c r="V3775" s="4"/>
      <c r="W3775" s="293" t="str">
        <f ca="1">commission</f>
        <v/>
      </c>
      <c r="X3775" s="315"/>
    </row>
    <row r="3776" spans="1:24" x14ac:dyDescent="0.25">
      <c r="A3776" s="6" t="str">
        <f ca="1">no.</f>
        <v/>
      </c>
      <c r="E3776" s="4" t="str">
        <f ca="1">position</f>
        <v/>
      </c>
      <c r="I3776" s="318"/>
      <c r="J3776" s="25"/>
      <c r="L3776" s="4"/>
      <c r="N3776" s="6"/>
      <c r="P3776" s="6"/>
      <c r="Q3776" s="5" t="str">
        <f ca="1">score</f>
        <v/>
      </c>
      <c r="R3776" s="58" t="str">
        <f ca="1">rescore</f>
        <v/>
      </c>
      <c r="S3776" s="4" t="str">
        <f ca="1">price</f>
        <v/>
      </c>
      <c r="U3776" s="4"/>
      <c r="V3776" s="4"/>
      <c r="W3776" s="293" t="str">
        <f ca="1">commission</f>
        <v/>
      </c>
      <c r="X3776" s="315"/>
    </row>
    <row r="3777" spans="1:24" x14ac:dyDescent="0.25">
      <c r="A3777" s="6" t="str">
        <f ca="1">no.</f>
        <v/>
      </c>
      <c r="E3777" s="4" t="str">
        <f ca="1">position</f>
        <v/>
      </c>
      <c r="I3777" s="318"/>
      <c r="J3777" s="25"/>
      <c r="L3777" s="4"/>
      <c r="N3777" s="6"/>
      <c r="P3777" s="6"/>
      <c r="Q3777" s="5" t="str">
        <f ca="1">score</f>
        <v/>
      </c>
      <c r="R3777" s="58" t="str">
        <f ca="1">rescore</f>
        <v/>
      </c>
      <c r="S3777" s="4" t="str">
        <f ca="1">price</f>
        <v/>
      </c>
      <c r="U3777" s="4"/>
      <c r="V3777" s="4"/>
      <c r="W3777" s="293" t="str">
        <f ca="1">commission</f>
        <v/>
      </c>
      <c r="X3777" s="315"/>
    </row>
    <row r="3778" spans="1:24" x14ac:dyDescent="0.25">
      <c r="A3778" s="6" t="str">
        <f ca="1">no.</f>
        <v/>
      </c>
      <c r="E3778" s="4" t="str">
        <f ca="1">position</f>
        <v/>
      </c>
      <c r="I3778" s="318"/>
      <c r="J3778" s="25"/>
      <c r="L3778" s="4"/>
      <c r="N3778" s="6"/>
      <c r="P3778" s="6"/>
      <c r="Q3778" s="5" t="str">
        <f ca="1">score</f>
        <v/>
      </c>
      <c r="R3778" s="58" t="str">
        <f ca="1">rescore</f>
        <v/>
      </c>
      <c r="S3778" s="4" t="str">
        <f ca="1">price</f>
        <v/>
      </c>
      <c r="U3778" s="4"/>
      <c r="V3778" s="4"/>
      <c r="W3778" s="293" t="str">
        <f ca="1">commission</f>
        <v/>
      </c>
      <c r="X3778" s="315"/>
    </row>
    <row r="3779" spans="1:24" x14ac:dyDescent="0.25">
      <c r="A3779" s="6" t="str">
        <f ca="1">no.</f>
        <v/>
      </c>
      <c r="E3779" s="4" t="str">
        <f ca="1">position</f>
        <v/>
      </c>
      <c r="I3779" s="318"/>
      <c r="J3779" s="25"/>
      <c r="L3779" s="4"/>
      <c r="N3779" s="6"/>
      <c r="P3779" s="6"/>
      <c r="Q3779" s="5" t="str">
        <f ca="1">score</f>
        <v/>
      </c>
      <c r="R3779" s="58" t="str">
        <f ca="1">rescore</f>
        <v/>
      </c>
      <c r="S3779" s="4" t="str">
        <f ca="1">price</f>
        <v/>
      </c>
      <c r="U3779" s="4"/>
      <c r="V3779" s="4"/>
      <c r="W3779" s="293" t="str">
        <f ca="1">commission</f>
        <v/>
      </c>
      <c r="X3779" s="315"/>
    </row>
    <row r="3780" spans="1:24" x14ac:dyDescent="0.25">
      <c r="A3780" s="6" t="str">
        <f ca="1">no.</f>
        <v/>
      </c>
      <c r="E3780" s="4" t="str">
        <f ca="1">position</f>
        <v/>
      </c>
      <c r="I3780" s="318"/>
      <c r="J3780" s="25"/>
      <c r="L3780" s="4"/>
      <c r="N3780" s="6"/>
      <c r="P3780" s="6"/>
      <c r="Q3780" s="5" t="str">
        <f ca="1">score</f>
        <v/>
      </c>
      <c r="R3780" s="58" t="str">
        <f ca="1">rescore</f>
        <v/>
      </c>
      <c r="S3780" s="4" t="str">
        <f ca="1">price</f>
        <v/>
      </c>
      <c r="U3780" s="4"/>
      <c r="V3780" s="4"/>
      <c r="W3780" s="293" t="str">
        <f ca="1">commission</f>
        <v/>
      </c>
      <c r="X3780" s="315"/>
    </row>
    <row r="3781" spans="1:24" x14ac:dyDescent="0.25">
      <c r="A3781" s="6" t="str">
        <f ca="1">no.</f>
        <v/>
      </c>
      <c r="E3781" s="4" t="str">
        <f ca="1">position</f>
        <v/>
      </c>
      <c r="I3781" s="318"/>
      <c r="J3781" s="25"/>
      <c r="L3781" s="4"/>
      <c r="N3781" s="6"/>
      <c r="P3781" s="6"/>
      <c r="Q3781" s="5" t="str">
        <f ca="1">score</f>
        <v/>
      </c>
      <c r="R3781" s="58" t="str">
        <f ca="1">rescore</f>
        <v/>
      </c>
      <c r="S3781" s="4" t="str">
        <f ca="1">price</f>
        <v/>
      </c>
      <c r="U3781" s="4"/>
      <c r="V3781" s="4"/>
      <c r="W3781" s="293" t="str">
        <f ca="1">commission</f>
        <v/>
      </c>
      <c r="X3781" s="315"/>
    </row>
    <row r="3782" spans="1:24" x14ac:dyDescent="0.25">
      <c r="A3782" s="6" t="str">
        <f ca="1">no.</f>
        <v/>
      </c>
      <c r="E3782" s="4" t="str">
        <f ca="1">position</f>
        <v/>
      </c>
      <c r="I3782" s="318"/>
      <c r="J3782" s="25"/>
      <c r="L3782" s="4"/>
      <c r="N3782" s="6"/>
      <c r="P3782" s="6"/>
      <c r="Q3782" s="5" t="str">
        <f ca="1">score</f>
        <v/>
      </c>
      <c r="R3782" s="58" t="str">
        <f ca="1">rescore</f>
        <v/>
      </c>
      <c r="S3782" s="4" t="str">
        <f ca="1">price</f>
        <v/>
      </c>
      <c r="U3782" s="4"/>
      <c r="V3782" s="4"/>
      <c r="W3782" s="293" t="str">
        <f ca="1">commission</f>
        <v/>
      </c>
      <c r="X3782" s="315"/>
    </row>
    <row r="3783" spans="1:24" x14ac:dyDescent="0.25">
      <c r="A3783" s="6" t="str">
        <f ca="1">no.</f>
        <v/>
      </c>
      <c r="E3783" s="4" t="str">
        <f ca="1">position</f>
        <v/>
      </c>
      <c r="I3783" s="318"/>
      <c r="J3783" s="25"/>
      <c r="L3783" s="4"/>
      <c r="N3783" s="6"/>
      <c r="P3783" s="6"/>
      <c r="Q3783" s="5" t="str">
        <f ca="1">score</f>
        <v/>
      </c>
      <c r="R3783" s="58" t="str">
        <f ca="1">rescore</f>
        <v/>
      </c>
      <c r="S3783" s="4" t="str">
        <f ca="1">price</f>
        <v/>
      </c>
      <c r="U3783" s="4"/>
      <c r="V3783" s="4"/>
      <c r="W3783" s="293" t="str">
        <f ca="1">commission</f>
        <v/>
      </c>
      <c r="X3783" s="315"/>
    </row>
    <row r="3784" spans="1:24" x14ac:dyDescent="0.25">
      <c r="A3784" s="6" t="str">
        <f ca="1">no.</f>
        <v/>
      </c>
      <c r="E3784" s="4" t="str">
        <f ca="1">position</f>
        <v/>
      </c>
      <c r="I3784" s="318"/>
      <c r="J3784" s="25"/>
      <c r="L3784" s="4"/>
      <c r="N3784" s="6"/>
      <c r="P3784" s="6"/>
      <c r="Q3784" s="5" t="str">
        <f ca="1">score</f>
        <v/>
      </c>
      <c r="R3784" s="58" t="str">
        <f ca="1">rescore</f>
        <v/>
      </c>
      <c r="S3784" s="4" t="str">
        <f ca="1">price</f>
        <v/>
      </c>
      <c r="U3784" s="4"/>
      <c r="V3784" s="4"/>
      <c r="W3784" s="293" t="str">
        <f ca="1">commission</f>
        <v/>
      </c>
      <c r="X3784" s="315"/>
    </row>
    <row r="3785" spans="1:24" x14ac:dyDescent="0.25">
      <c r="A3785" s="6" t="str">
        <f ca="1">no.</f>
        <v/>
      </c>
      <c r="E3785" s="4" t="str">
        <f ca="1">position</f>
        <v/>
      </c>
      <c r="I3785" s="318"/>
      <c r="J3785" s="25"/>
      <c r="L3785" s="4"/>
      <c r="N3785" s="6"/>
      <c r="P3785" s="6"/>
      <c r="Q3785" s="5" t="str">
        <f ca="1">score</f>
        <v/>
      </c>
      <c r="R3785" s="58" t="str">
        <f ca="1">rescore</f>
        <v/>
      </c>
      <c r="S3785" s="4" t="str">
        <f ca="1">price</f>
        <v/>
      </c>
      <c r="U3785" s="4"/>
      <c r="V3785" s="4"/>
      <c r="W3785" s="293" t="str">
        <f ca="1">commission</f>
        <v/>
      </c>
      <c r="X3785" s="315"/>
    </row>
    <row r="3786" spans="1:24" x14ac:dyDescent="0.25">
      <c r="A3786" s="6" t="str">
        <f ca="1">no.</f>
        <v/>
      </c>
      <c r="E3786" s="4" t="str">
        <f ca="1">position</f>
        <v/>
      </c>
      <c r="I3786" s="318"/>
      <c r="J3786" s="25"/>
      <c r="L3786" s="4"/>
      <c r="N3786" s="6"/>
      <c r="P3786" s="6"/>
      <c r="Q3786" s="5" t="str">
        <f ca="1">score</f>
        <v/>
      </c>
      <c r="R3786" s="58" t="str">
        <f ca="1">rescore</f>
        <v/>
      </c>
      <c r="S3786" s="4" t="str">
        <f ca="1">price</f>
        <v/>
      </c>
      <c r="U3786" s="4"/>
      <c r="V3786" s="4"/>
      <c r="W3786" s="293" t="str">
        <f ca="1">commission</f>
        <v/>
      </c>
      <c r="X3786" s="315"/>
    </row>
    <row r="3787" spans="1:24" x14ac:dyDescent="0.25">
      <c r="A3787" s="6" t="str">
        <f ca="1">no.</f>
        <v/>
      </c>
      <c r="E3787" s="4" t="str">
        <f ca="1">position</f>
        <v/>
      </c>
      <c r="I3787" s="318"/>
      <c r="J3787" s="25"/>
      <c r="L3787" s="4"/>
      <c r="N3787" s="6"/>
      <c r="P3787" s="6"/>
      <c r="Q3787" s="5" t="str">
        <f ca="1">score</f>
        <v/>
      </c>
      <c r="R3787" s="58" t="str">
        <f ca="1">rescore</f>
        <v/>
      </c>
      <c r="S3787" s="4" t="str">
        <f ca="1">price</f>
        <v/>
      </c>
      <c r="U3787" s="4"/>
      <c r="V3787" s="4"/>
      <c r="W3787" s="293" t="str">
        <f ca="1">commission</f>
        <v/>
      </c>
      <c r="X3787" s="315"/>
    </row>
    <row r="3788" spans="1:24" x14ac:dyDescent="0.25">
      <c r="A3788" s="6" t="str">
        <f ca="1">no.</f>
        <v/>
      </c>
      <c r="E3788" s="4" t="str">
        <f ca="1">position</f>
        <v/>
      </c>
      <c r="I3788" s="318"/>
      <c r="J3788" s="25"/>
      <c r="L3788" s="4"/>
      <c r="N3788" s="6"/>
      <c r="P3788" s="6"/>
      <c r="Q3788" s="5" t="str">
        <f ca="1">score</f>
        <v/>
      </c>
      <c r="R3788" s="58" t="str">
        <f ca="1">rescore</f>
        <v/>
      </c>
      <c r="S3788" s="4" t="str">
        <f ca="1">price</f>
        <v/>
      </c>
      <c r="U3788" s="4"/>
      <c r="V3788" s="4"/>
      <c r="W3788" s="293" t="str">
        <f ca="1">commission</f>
        <v/>
      </c>
      <c r="X3788" s="315"/>
    </row>
    <row r="3789" spans="1:24" x14ac:dyDescent="0.25">
      <c r="A3789" s="6" t="str">
        <f ca="1">no.</f>
        <v/>
      </c>
      <c r="E3789" s="4" t="str">
        <f ca="1">position</f>
        <v/>
      </c>
      <c r="I3789" s="318"/>
      <c r="J3789" s="25"/>
      <c r="L3789" s="4"/>
      <c r="N3789" s="6"/>
      <c r="P3789" s="6"/>
      <c r="Q3789" s="5" t="str">
        <f ca="1">score</f>
        <v/>
      </c>
      <c r="R3789" s="58" t="str">
        <f ca="1">rescore</f>
        <v/>
      </c>
      <c r="S3789" s="4" t="str">
        <f ca="1">price</f>
        <v/>
      </c>
      <c r="U3789" s="4"/>
      <c r="V3789" s="4"/>
      <c r="W3789" s="293" t="str">
        <f ca="1">commission</f>
        <v/>
      </c>
      <c r="X3789" s="315"/>
    </row>
    <row r="3790" spans="1:24" x14ac:dyDescent="0.25">
      <c r="A3790" s="6" t="str">
        <f ca="1">no.</f>
        <v/>
      </c>
      <c r="E3790" s="4" t="str">
        <f ca="1">position</f>
        <v/>
      </c>
      <c r="I3790" s="318"/>
      <c r="J3790" s="25"/>
      <c r="L3790" s="4"/>
      <c r="N3790" s="6"/>
      <c r="P3790" s="6"/>
      <c r="Q3790" s="5" t="str">
        <f ca="1">score</f>
        <v/>
      </c>
      <c r="R3790" s="58" t="str">
        <f ca="1">rescore</f>
        <v/>
      </c>
      <c r="S3790" s="4" t="str">
        <f ca="1">price</f>
        <v/>
      </c>
      <c r="U3790" s="4"/>
      <c r="V3790" s="4"/>
      <c r="W3790" s="293" t="str">
        <f ca="1">commission</f>
        <v/>
      </c>
      <c r="X3790" s="315"/>
    </row>
    <row r="3791" spans="1:24" x14ac:dyDescent="0.25">
      <c r="A3791" s="6" t="str">
        <f ca="1">no.</f>
        <v/>
      </c>
      <c r="E3791" s="4" t="str">
        <f ca="1">position</f>
        <v/>
      </c>
      <c r="I3791" s="318"/>
      <c r="J3791" s="25"/>
      <c r="L3791" s="4"/>
      <c r="N3791" s="6"/>
      <c r="P3791" s="6"/>
      <c r="Q3791" s="5" t="str">
        <f ca="1">score</f>
        <v/>
      </c>
      <c r="R3791" s="58" t="str">
        <f ca="1">rescore</f>
        <v/>
      </c>
      <c r="S3791" s="4" t="str">
        <f ca="1">price</f>
        <v/>
      </c>
      <c r="U3791" s="4"/>
      <c r="V3791" s="4"/>
      <c r="W3791" s="293" t="str">
        <f ca="1">commission</f>
        <v/>
      </c>
      <c r="X3791" s="315"/>
    </row>
    <row r="3792" spans="1:24" x14ac:dyDescent="0.25">
      <c r="A3792" s="6" t="str">
        <f ca="1">no.</f>
        <v/>
      </c>
      <c r="E3792" s="4" t="str">
        <f ca="1">position</f>
        <v/>
      </c>
      <c r="I3792" s="318"/>
      <c r="J3792" s="25"/>
      <c r="L3792" s="4"/>
      <c r="N3792" s="6"/>
      <c r="P3792" s="6"/>
      <c r="Q3792" s="5" t="str">
        <f ca="1">score</f>
        <v/>
      </c>
      <c r="R3792" s="58" t="str">
        <f ca="1">rescore</f>
        <v/>
      </c>
      <c r="S3792" s="4" t="str">
        <f ca="1">price</f>
        <v/>
      </c>
      <c r="U3792" s="4"/>
      <c r="V3792" s="4"/>
      <c r="W3792" s="293" t="str">
        <f ca="1">commission</f>
        <v/>
      </c>
      <c r="X3792" s="315"/>
    </row>
    <row r="3793" spans="1:24" x14ac:dyDescent="0.25">
      <c r="A3793" s="6" t="str">
        <f ca="1">no.</f>
        <v/>
      </c>
      <c r="E3793" s="4" t="str">
        <f ca="1">position</f>
        <v/>
      </c>
      <c r="I3793" s="318"/>
      <c r="J3793" s="25"/>
      <c r="L3793" s="4"/>
      <c r="N3793" s="6"/>
      <c r="P3793" s="6"/>
      <c r="Q3793" s="5" t="str">
        <f ca="1">score</f>
        <v/>
      </c>
      <c r="R3793" s="58" t="str">
        <f ca="1">rescore</f>
        <v/>
      </c>
      <c r="S3793" s="4" t="str">
        <f ca="1">price</f>
        <v/>
      </c>
      <c r="U3793" s="4"/>
      <c r="V3793" s="4"/>
      <c r="W3793" s="293" t="str">
        <f ca="1">commission</f>
        <v/>
      </c>
      <c r="X3793" s="315"/>
    </row>
    <row r="3794" spans="1:24" x14ac:dyDescent="0.25">
      <c r="A3794" s="6" t="str">
        <f ca="1">no.</f>
        <v/>
      </c>
      <c r="E3794" s="4" t="str">
        <f ca="1">position</f>
        <v/>
      </c>
      <c r="I3794" s="318"/>
      <c r="J3794" s="25"/>
      <c r="L3794" s="4"/>
      <c r="N3794" s="6"/>
      <c r="P3794" s="6"/>
      <c r="Q3794" s="5" t="str">
        <f ca="1">score</f>
        <v/>
      </c>
      <c r="R3794" s="58" t="str">
        <f ca="1">rescore</f>
        <v/>
      </c>
      <c r="S3794" s="4" t="str">
        <f ca="1">price</f>
        <v/>
      </c>
      <c r="U3794" s="4"/>
      <c r="V3794" s="4"/>
      <c r="W3794" s="293" t="str">
        <f ca="1">commission</f>
        <v/>
      </c>
      <c r="X3794" s="315"/>
    </row>
    <row r="3795" spans="1:24" x14ac:dyDescent="0.25">
      <c r="A3795" s="6" t="str">
        <f ca="1">no.</f>
        <v/>
      </c>
      <c r="E3795" s="4" t="str">
        <f ca="1">position</f>
        <v/>
      </c>
      <c r="I3795" s="318"/>
      <c r="J3795" s="25"/>
      <c r="L3795" s="4"/>
      <c r="N3795" s="6"/>
      <c r="P3795" s="6"/>
      <c r="Q3795" s="5" t="str">
        <f ca="1">score</f>
        <v/>
      </c>
      <c r="R3795" s="58" t="str">
        <f ca="1">rescore</f>
        <v/>
      </c>
      <c r="S3795" s="4" t="str">
        <f ca="1">price</f>
        <v/>
      </c>
      <c r="U3795" s="4"/>
      <c r="V3795" s="4"/>
      <c r="W3795" s="293" t="str">
        <f ca="1">commission</f>
        <v/>
      </c>
      <c r="X3795" s="315"/>
    </row>
    <row r="3796" spans="1:24" x14ac:dyDescent="0.25">
      <c r="A3796" s="6" t="str">
        <f ca="1">no.</f>
        <v/>
      </c>
      <c r="E3796" s="4" t="str">
        <f ca="1">position</f>
        <v/>
      </c>
      <c r="I3796" s="318"/>
      <c r="J3796" s="25"/>
      <c r="L3796" s="4"/>
      <c r="N3796" s="6"/>
      <c r="P3796" s="6"/>
      <c r="Q3796" s="5" t="str">
        <f ca="1">score</f>
        <v/>
      </c>
      <c r="R3796" s="58" t="str">
        <f ca="1">rescore</f>
        <v/>
      </c>
      <c r="S3796" s="4" t="str">
        <f ca="1">price</f>
        <v/>
      </c>
      <c r="U3796" s="4"/>
      <c r="V3796" s="4"/>
      <c r="W3796" s="293" t="str">
        <f ca="1">commission</f>
        <v/>
      </c>
      <c r="X3796" s="315"/>
    </row>
    <row r="3797" spans="1:24" x14ac:dyDescent="0.25">
      <c r="A3797" s="6" t="str">
        <f ca="1">no.</f>
        <v/>
      </c>
      <c r="E3797" s="4" t="str">
        <f ca="1">position</f>
        <v/>
      </c>
      <c r="I3797" s="318"/>
      <c r="J3797" s="25"/>
      <c r="L3797" s="4"/>
      <c r="N3797" s="6"/>
      <c r="P3797" s="6"/>
      <c r="Q3797" s="5" t="str">
        <f ca="1">score</f>
        <v/>
      </c>
      <c r="R3797" s="58" t="str">
        <f ca="1">rescore</f>
        <v/>
      </c>
      <c r="S3797" s="4" t="str">
        <f ca="1">price</f>
        <v/>
      </c>
      <c r="U3797" s="4"/>
      <c r="V3797" s="4"/>
      <c r="W3797" s="293" t="str">
        <f ca="1">commission</f>
        <v/>
      </c>
      <c r="X3797" s="315"/>
    </row>
    <row r="3798" spans="1:24" x14ac:dyDescent="0.25">
      <c r="A3798" s="6" t="str">
        <f ca="1">no.</f>
        <v/>
      </c>
      <c r="E3798" s="4" t="str">
        <f ca="1">position</f>
        <v/>
      </c>
      <c r="I3798" s="318"/>
      <c r="J3798" s="25"/>
      <c r="L3798" s="4"/>
      <c r="N3798" s="6"/>
      <c r="P3798" s="6"/>
      <c r="Q3798" s="5" t="str">
        <f ca="1">score</f>
        <v/>
      </c>
      <c r="R3798" s="58" t="str">
        <f ca="1">rescore</f>
        <v/>
      </c>
      <c r="S3798" s="4" t="str">
        <f ca="1">price</f>
        <v/>
      </c>
      <c r="U3798" s="4"/>
      <c r="V3798" s="4"/>
      <c r="W3798" s="293" t="str">
        <f ca="1">commission</f>
        <v/>
      </c>
      <c r="X3798" s="315"/>
    </row>
    <row r="3799" spans="1:24" x14ac:dyDescent="0.25">
      <c r="A3799" s="6" t="str">
        <f ca="1">no.</f>
        <v/>
      </c>
      <c r="E3799" s="4" t="str">
        <f ca="1">position</f>
        <v/>
      </c>
      <c r="I3799" s="318"/>
      <c r="J3799" s="25"/>
      <c r="L3799" s="4"/>
      <c r="N3799" s="6"/>
      <c r="P3799" s="6"/>
      <c r="Q3799" s="5" t="str">
        <f ca="1">score</f>
        <v/>
      </c>
      <c r="R3799" s="58" t="str">
        <f ca="1">rescore</f>
        <v/>
      </c>
      <c r="S3799" s="4" t="str">
        <f ca="1">price</f>
        <v/>
      </c>
      <c r="U3799" s="4"/>
      <c r="V3799" s="4"/>
      <c r="W3799" s="293" t="str">
        <f ca="1">commission</f>
        <v/>
      </c>
      <c r="X3799" s="315"/>
    </row>
    <row r="3800" spans="1:24" x14ac:dyDescent="0.25">
      <c r="A3800" s="6" t="str">
        <f ca="1">no.</f>
        <v/>
      </c>
      <c r="E3800" s="4" t="str">
        <f ca="1">position</f>
        <v/>
      </c>
      <c r="I3800" s="318"/>
      <c r="J3800" s="25"/>
      <c r="L3800" s="4"/>
      <c r="N3800" s="6"/>
      <c r="P3800" s="6"/>
      <c r="Q3800" s="5" t="str">
        <f ca="1">score</f>
        <v/>
      </c>
      <c r="R3800" s="58" t="str">
        <f ca="1">rescore</f>
        <v/>
      </c>
      <c r="S3800" s="4" t="str">
        <f ca="1">price</f>
        <v/>
      </c>
      <c r="U3800" s="4"/>
      <c r="V3800" s="4"/>
      <c r="W3800" s="293" t="str">
        <f ca="1">commission</f>
        <v/>
      </c>
      <c r="X3800" s="315"/>
    </row>
    <row r="3801" spans="1:24" x14ac:dyDescent="0.25">
      <c r="A3801" s="6" t="str">
        <f ca="1">no.</f>
        <v/>
      </c>
      <c r="E3801" s="4" t="str">
        <f ca="1">position</f>
        <v/>
      </c>
      <c r="I3801" s="318"/>
      <c r="J3801" s="25"/>
      <c r="L3801" s="4"/>
      <c r="N3801" s="6"/>
      <c r="P3801" s="6"/>
      <c r="Q3801" s="5" t="str">
        <f ca="1">score</f>
        <v/>
      </c>
      <c r="R3801" s="58" t="str">
        <f ca="1">rescore</f>
        <v/>
      </c>
      <c r="S3801" s="4" t="str">
        <f ca="1">price</f>
        <v/>
      </c>
      <c r="U3801" s="4"/>
      <c r="V3801" s="4"/>
      <c r="W3801" s="293" t="str">
        <f ca="1">commission</f>
        <v/>
      </c>
      <c r="X3801" s="315"/>
    </row>
    <row r="3802" spans="1:24" x14ac:dyDescent="0.25">
      <c r="A3802" s="6" t="str">
        <f ca="1">no.</f>
        <v/>
      </c>
      <c r="E3802" s="4" t="str">
        <f ca="1">position</f>
        <v/>
      </c>
      <c r="I3802" s="318"/>
      <c r="J3802" s="25"/>
      <c r="L3802" s="4"/>
      <c r="N3802" s="6"/>
      <c r="P3802" s="6"/>
      <c r="Q3802" s="5" t="str">
        <f ca="1">score</f>
        <v/>
      </c>
      <c r="R3802" s="58" t="str">
        <f ca="1">rescore</f>
        <v/>
      </c>
      <c r="S3802" s="4" t="str">
        <f ca="1">price</f>
        <v/>
      </c>
      <c r="U3802" s="4"/>
      <c r="V3802" s="4"/>
      <c r="W3802" s="293" t="str">
        <f ca="1">commission</f>
        <v/>
      </c>
      <c r="X3802" s="315"/>
    </row>
    <row r="3803" spans="1:24" x14ac:dyDescent="0.25">
      <c r="A3803" s="6" t="str">
        <f ca="1">no.</f>
        <v/>
      </c>
      <c r="E3803" s="4" t="str">
        <f ca="1">position</f>
        <v/>
      </c>
      <c r="I3803" s="318"/>
      <c r="J3803" s="25"/>
      <c r="L3803" s="4"/>
      <c r="N3803" s="6"/>
      <c r="P3803" s="6"/>
      <c r="Q3803" s="5" t="str">
        <f ca="1">score</f>
        <v/>
      </c>
      <c r="R3803" s="58" t="str">
        <f ca="1">rescore</f>
        <v/>
      </c>
      <c r="S3803" s="4" t="str">
        <f ca="1">price</f>
        <v/>
      </c>
      <c r="U3803" s="4"/>
      <c r="V3803" s="4"/>
      <c r="W3803" s="293" t="str">
        <f ca="1">commission</f>
        <v/>
      </c>
      <c r="X3803" s="315"/>
    </row>
    <row r="3804" spans="1:24" x14ac:dyDescent="0.25">
      <c r="A3804" s="6" t="str">
        <f ca="1">no.</f>
        <v/>
      </c>
      <c r="E3804" s="4" t="str">
        <f ca="1">position</f>
        <v/>
      </c>
      <c r="I3804" s="318"/>
      <c r="J3804" s="25"/>
      <c r="L3804" s="4"/>
      <c r="N3804" s="6"/>
      <c r="P3804" s="6"/>
      <c r="Q3804" s="5" t="str">
        <f ca="1">score</f>
        <v/>
      </c>
      <c r="R3804" s="58" t="str">
        <f ca="1">rescore</f>
        <v/>
      </c>
      <c r="S3804" s="4" t="str">
        <f ca="1">price</f>
        <v/>
      </c>
      <c r="U3804" s="4"/>
      <c r="V3804" s="4"/>
      <c r="W3804" s="293" t="str">
        <f ca="1">commission</f>
        <v/>
      </c>
      <c r="X3804" s="315"/>
    </row>
    <row r="3805" spans="1:24" x14ac:dyDescent="0.25">
      <c r="A3805" s="6" t="str">
        <f ca="1">no.</f>
        <v/>
      </c>
      <c r="E3805" s="4" t="str">
        <f ca="1">position</f>
        <v/>
      </c>
      <c r="I3805" s="318"/>
      <c r="J3805" s="25"/>
      <c r="L3805" s="4"/>
      <c r="N3805" s="6"/>
      <c r="P3805" s="6"/>
      <c r="Q3805" s="5" t="str">
        <f ca="1">score</f>
        <v/>
      </c>
      <c r="R3805" s="58" t="str">
        <f ca="1">rescore</f>
        <v/>
      </c>
      <c r="S3805" s="4" t="str">
        <f ca="1">price</f>
        <v/>
      </c>
      <c r="U3805" s="4"/>
      <c r="V3805" s="4"/>
      <c r="W3805" s="293" t="str">
        <f ca="1">commission</f>
        <v/>
      </c>
      <c r="X3805" s="315"/>
    </row>
    <row r="3806" spans="1:24" x14ac:dyDescent="0.25">
      <c r="A3806" s="6" t="str">
        <f ca="1">no.</f>
        <v/>
      </c>
      <c r="E3806" s="4" t="str">
        <f ca="1">position</f>
        <v/>
      </c>
      <c r="I3806" s="318"/>
      <c r="J3806" s="25"/>
      <c r="L3806" s="4"/>
      <c r="N3806" s="6"/>
      <c r="P3806" s="6"/>
      <c r="Q3806" s="5" t="str">
        <f ca="1">score</f>
        <v/>
      </c>
      <c r="R3806" s="58" t="str">
        <f ca="1">rescore</f>
        <v/>
      </c>
      <c r="S3806" s="4" t="str">
        <f ca="1">price</f>
        <v/>
      </c>
      <c r="U3806" s="4"/>
      <c r="V3806" s="4"/>
      <c r="W3806" s="293" t="str">
        <f ca="1">commission</f>
        <v/>
      </c>
      <c r="X3806" s="315"/>
    </row>
    <row r="3807" spans="1:24" x14ac:dyDescent="0.25">
      <c r="A3807" s="6" t="str">
        <f ca="1">no.</f>
        <v/>
      </c>
      <c r="E3807" s="4" t="str">
        <f ca="1">position</f>
        <v/>
      </c>
      <c r="I3807" s="318"/>
      <c r="J3807" s="25"/>
      <c r="L3807" s="4"/>
      <c r="N3807" s="6"/>
      <c r="P3807" s="6"/>
      <c r="Q3807" s="5" t="str">
        <f ca="1">score</f>
        <v/>
      </c>
      <c r="R3807" s="58" t="str">
        <f ca="1">rescore</f>
        <v/>
      </c>
      <c r="S3807" s="4" t="str">
        <f ca="1">price</f>
        <v/>
      </c>
      <c r="U3807" s="4"/>
      <c r="V3807" s="4"/>
      <c r="W3807" s="293" t="str">
        <f ca="1">commission</f>
        <v/>
      </c>
      <c r="X3807" s="315"/>
    </row>
    <row r="3808" spans="1:24" x14ac:dyDescent="0.25">
      <c r="A3808" s="6" t="str">
        <f ca="1">no.</f>
        <v/>
      </c>
      <c r="E3808" s="4" t="str">
        <f ca="1">position</f>
        <v/>
      </c>
      <c r="I3808" s="318"/>
      <c r="J3808" s="25"/>
      <c r="L3808" s="4"/>
      <c r="N3808" s="6"/>
      <c r="P3808" s="6"/>
      <c r="Q3808" s="5" t="str">
        <f ca="1">score</f>
        <v/>
      </c>
      <c r="R3808" s="58" t="str">
        <f ca="1">rescore</f>
        <v/>
      </c>
      <c r="S3808" s="4" t="str">
        <f ca="1">price</f>
        <v/>
      </c>
      <c r="U3808" s="4"/>
      <c r="V3808" s="4"/>
      <c r="W3808" s="293" t="str">
        <f ca="1">commission</f>
        <v/>
      </c>
      <c r="X3808" s="315"/>
    </row>
    <row r="3809" spans="1:24" x14ac:dyDescent="0.25">
      <c r="A3809" s="6" t="str">
        <f ca="1">no.</f>
        <v/>
      </c>
      <c r="E3809" s="4" t="str">
        <f ca="1">position</f>
        <v/>
      </c>
      <c r="I3809" s="318"/>
      <c r="J3809" s="25"/>
      <c r="L3809" s="4"/>
      <c r="N3809" s="6"/>
      <c r="P3809" s="6"/>
      <c r="Q3809" s="5" t="str">
        <f ca="1">score</f>
        <v/>
      </c>
      <c r="R3809" s="58" t="str">
        <f ca="1">rescore</f>
        <v/>
      </c>
      <c r="S3809" s="4" t="str">
        <f ca="1">price</f>
        <v/>
      </c>
      <c r="U3809" s="4"/>
      <c r="V3809" s="4"/>
      <c r="W3809" s="293" t="str">
        <f ca="1">commission</f>
        <v/>
      </c>
      <c r="X3809" s="315"/>
    </row>
    <row r="3810" spans="1:24" x14ac:dyDescent="0.25">
      <c r="A3810" s="6" t="str">
        <f ca="1">no.</f>
        <v/>
      </c>
      <c r="E3810" s="4" t="str">
        <f ca="1">position</f>
        <v/>
      </c>
      <c r="I3810" s="318"/>
      <c r="J3810" s="25"/>
      <c r="L3810" s="4"/>
      <c r="N3810" s="6"/>
      <c r="P3810" s="6"/>
      <c r="Q3810" s="5" t="str">
        <f ca="1">score</f>
        <v/>
      </c>
      <c r="R3810" s="58" t="str">
        <f ca="1">rescore</f>
        <v/>
      </c>
      <c r="S3810" s="4" t="str">
        <f ca="1">price</f>
        <v/>
      </c>
      <c r="U3810" s="4"/>
      <c r="V3810" s="4"/>
      <c r="W3810" s="293" t="str">
        <f ca="1">commission</f>
        <v/>
      </c>
      <c r="X3810" s="315"/>
    </row>
    <row r="3811" spans="1:24" x14ac:dyDescent="0.25">
      <c r="A3811" s="6" t="str">
        <f ca="1">no.</f>
        <v/>
      </c>
      <c r="E3811" s="4" t="str">
        <f ca="1">position</f>
        <v/>
      </c>
      <c r="I3811" s="318"/>
      <c r="J3811" s="25"/>
      <c r="L3811" s="4"/>
      <c r="N3811" s="6"/>
      <c r="P3811" s="6"/>
      <c r="Q3811" s="5" t="str">
        <f ca="1">score</f>
        <v/>
      </c>
      <c r="R3811" s="58" t="str">
        <f ca="1">rescore</f>
        <v/>
      </c>
      <c r="S3811" s="4" t="str">
        <f ca="1">price</f>
        <v/>
      </c>
      <c r="U3811" s="4"/>
      <c r="V3811" s="4"/>
      <c r="W3811" s="293" t="str">
        <f ca="1">commission</f>
        <v/>
      </c>
      <c r="X3811" s="315"/>
    </row>
    <row r="3812" spans="1:24" x14ac:dyDescent="0.25">
      <c r="A3812" s="6" t="str">
        <f ca="1">no.</f>
        <v/>
      </c>
      <c r="E3812" s="4" t="str">
        <f ca="1">position</f>
        <v/>
      </c>
      <c r="I3812" s="318"/>
      <c r="J3812" s="25"/>
      <c r="L3812" s="4"/>
      <c r="N3812" s="6"/>
      <c r="P3812" s="6"/>
      <c r="Q3812" s="5" t="str">
        <f ca="1">score</f>
        <v/>
      </c>
      <c r="R3812" s="58" t="str">
        <f ca="1">rescore</f>
        <v/>
      </c>
      <c r="S3812" s="4" t="str">
        <f ca="1">price</f>
        <v/>
      </c>
      <c r="U3812" s="4"/>
      <c r="V3812" s="4"/>
      <c r="W3812" s="293" t="str">
        <f ca="1">commission</f>
        <v/>
      </c>
      <c r="X3812" s="315"/>
    </row>
    <row r="3813" spans="1:24" x14ac:dyDescent="0.25">
      <c r="A3813" s="6" t="str">
        <f ca="1">no.</f>
        <v/>
      </c>
      <c r="E3813" s="4" t="str">
        <f ca="1">position</f>
        <v/>
      </c>
      <c r="I3813" s="318"/>
      <c r="J3813" s="25"/>
      <c r="L3813" s="4"/>
      <c r="N3813" s="6"/>
      <c r="P3813" s="6"/>
      <c r="Q3813" s="5" t="str">
        <f ca="1">score</f>
        <v/>
      </c>
      <c r="R3813" s="58" t="str">
        <f ca="1">rescore</f>
        <v/>
      </c>
      <c r="S3813" s="4" t="str">
        <f ca="1">price</f>
        <v/>
      </c>
      <c r="U3813" s="4"/>
      <c r="V3813" s="4"/>
      <c r="W3813" s="293" t="str">
        <f ca="1">commission</f>
        <v/>
      </c>
      <c r="X3813" s="315"/>
    </row>
    <row r="3814" spans="1:24" x14ac:dyDescent="0.25">
      <c r="A3814" s="6" t="str">
        <f ca="1">no.</f>
        <v/>
      </c>
      <c r="E3814" s="4" t="str">
        <f ca="1">position</f>
        <v/>
      </c>
      <c r="I3814" s="318"/>
      <c r="J3814" s="25"/>
      <c r="L3814" s="4"/>
      <c r="N3814" s="6"/>
      <c r="P3814" s="6"/>
      <c r="Q3814" s="5" t="str">
        <f ca="1">score</f>
        <v/>
      </c>
      <c r="R3814" s="58" t="str">
        <f ca="1">rescore</f>
        <v/>
      </c>
      <c r="S3814" s="4" t="str">
        <f ca="1">price</f>
        <v/>
      </c>
      <c r="U3814" s="4"/>
      <c r="V3814" s="4"/>
      <c r="W3814" s="293" t="str">
        <f ca="1">commission</f>
        <v/>
      </c>
      <c r="X3814" s="315"/>
    </row>
    <row r="3815" spans="1:24" x14ac:dyDescent="0.25">
      <c r="A3815" s="6" t="str">
        <f ca="1">no.</f>
        <v/>
      </c>
      <c r="E3815" s="4" t="str">
        <f ca="1">position</f>
        <v/>
      </c>
      <c r="I3815" s="318"/>
      <c r="J3815" s="25"/>
      <c r="L3815" s="4"/>
      <c r="N3815" s="6"/>
      <c r="P3815" s="6"/>
      <c r="Q3815" s="5" t="str">
        <f ca="1">score</f>
        <v/>
      </c>
      <c r="R3815" s="58" t="str">
        <f ca="1">rescore</f>
        <v/>
      </c>
      <c r="S3815" s="4" t="str">
        <f ca="1">price</f>
        <v/>
      </c>
      <c r="U3815" s="4"/>
      <c r="V3815" s="4"/>
      <c r="W3815" s="293" t="str">
        <f ca="1">commission</f>
        <v/>
      </c>
      <c r="X3815" s="315"/>
    </row>
    <row r="3816" spans="1:24" x14ac:dyDescent="0.25">
      <c r="A3816" s="6" t="str">
        <f ca="1">no.</f>
        <v/>
      </c>
      <c r="E3816" s="4" t="str">
        <f ca="1">position</f>
        <v/>
      </c>
      <c r="I3816" s="318"/>
      <c r="J3816" s="25"/>
      <c r="L3816" s="4"/>
      <c r="N3816" s="6"/>
      <c r="P3816" s="6"/>
      <c r="Q3816" s="5" t="str">
        <f ca="1">score</f>
        <v/>
      </c>
      <c r="R3816" s="58" t="str">
        <f ca="1">rescore</f>
        <v/>
      </c>
      <c r="S3816" s="4" t="str">
        <f ca="1">price</f>
        <v/>
      </c>
      <c r="U3816" s="4"/>
      <c r="V3816" s="4"/>
      <c r="W3816" s="293" t="str">
        <f ca="1">commission</f>
        <v/>
      </c>
      <c r="X3816" s="315"/>
    </row>
    <row r="3817" spans="1:24" x14ac:dyDescent="0.25">
      <c r="A3817" s="6" t="str">
        <f ca="1">no.</f>
        <v/>
      </c>
      <c r="E3817" s="4" t="str">
        <f ca="1">position</f>
        <v/>
      </c>
      <c r="I3817" s="318"/>
      <c r="J3817" s="25"/>
      <c r="L3817" s="4"/>
      <c r="N3817" s="6"/>
      <c r="P3817" s="6"/>
      <c r="Q3817" s="5" t="str">
        <f ca="1">score</f>
        <v/>
      </c>
      <c r="R3817" s="58" t="str">
        <f ca="1">rescore</f>
        <v/>
      </c>
      <c r="S3817" s="4" t="str">
        <f ca="1">price</f>
        <v/>
      </c>
      <c r="U3817" s="4"/>
      <c r="V3817" s="4"/>
      <c r="W3817" s="293" t="str">
        <f ca="1">commission</f>
        <v/>
      </c>
      <c r="X3817" s="315"/>
    </row>
    <row r="3818" spans="1:24" x14ac:dyDescent="0.25">
      <c r="A3818" s="6" t="str">
        <f ca="1">no.</f>
        <v/>
      </c>
      <c r="E3818" s="4" t="str">
        <f ca="1">position</f>
        <v/>
      </c>
      <c r="I3818" s="318"/>
      <c r="J3818" s="25"/>
      <c r="L3818" s="4"/>
      <c r="N3818" s="6"/>
      <c r="P3818" s="6"/>
      <c r="Q3818" s="5" t="str">
        <f ca="1">score</f>
        <v/>
      </c>
      <c r="R3818" s="58" t="str">
        <f ca="1">rescore</f>
        <v/>
      </c>
      <c r="S3818" s="4" t="str">
        <f ca="1">price</f>
        <v/>
      </c>
      <c r="U3818" s="4"/>
      <c r="V3818" s="4"/>
      <c r="W3818" s="293" t="str">
        <f ca="1">commission</f>
        <v/>
      </c>
      <c r="X3818" s="315"/>
    </row>
    <row r="3819" spans="1:24" x14ac:dyDescent="0.25">
      <c r="A3819" s="6" t="str">
        <f ca="1">no.</f>
        <v/>
      </c>
      <c r="E3819" s="4" t="str">
        <f ca="1">position</f>
        <v/>
      </c>
      <c r="I3819" s="318"/>
      <c r="J3819" s="25"/>
      <c r="L3819" s="4"/>
      <c r="N3819" s="6"/>
      <c r="P3819" s="6"/>
      <c r="Q3819" s="5" t="str">
        <f ca="1">score</f>
        <v/>
      </c>
      <c r="R3819" s="58" t="str">
        <f ca="1">rescore</f>
        <v/>
      </c>
      <c r="S3819" s="4" t="str">
        <f ca="1">price</f>
        <v/>
      </c>
      <c r="U3819" s="4"/>
      <c r="V3819" s="4"/>
      <c r="W3819" s="293" t="str">
        <f ca="1">commission</f>
        <v/>
      </c>
      <c r="X3819" s="315"/>
    </row>
    <row r="3820" spans="1:24" x14ac:dyDescent="0.25">
      <c r="A3820" s="6" t="str">
        <f ca="1">no.</f>
        <v/>
      </c>
      <c r="E3820" s="4" t="str">
        <f ca="1">position</f>
        <v/>
      </c>
      <c r="I3820" s="318"/>
      <c r="J3820" s="25"/>
      <c r="L3820" s="4"/>
      <c r="N3820" s="6"/>
      <c r="P3820" s="6"/>
      <c r="Q3820" s="5" t="str">
        <f ca="1">score</f>
        <v/>
      </c>
      <c r="R3820" s="58" t="str">
        <f ca="1">rescore</f>
        <v/>
      </c>
      <c r="S3820" s="4" t="str">
        <f ca="1">price</f>
        <v/>
      </c>
      <c r="U3820" s="4"/>
      <c r="V3820" s="4"/>
      <c r="W3820" s="293" t="str">
        <f ca="1">commission</f>
        <v/>
      </c>
      <c r="X3820" s="315"/>
    </row>
    <row r="3821" spans="1:24" x14ac:dyDescent="0.25">
      <c r="A3821" s="6" t="str">
        <f ca="1">no.</f>
        <v/>
      </c>
      <c r="E3821" s="4" t="str">
        <f ca="1">position</f>
        <v/>
      </c>
      <c r="I3821" s="318"/>
      <c r="J3821" s="25"/>
      <c r="L3821" s="4"/>
      <c r="N3821" s="6"/>
      <c r="P3821" s="6"/>
      <c r="Q3821" s="5" t="str">
        <f ca="1">score</f>
        <v/>
      </c>
      <c r="R3821" s="58" t="str">
        <f ca="1">rescore</f>
        <v/>
      </c>
      <c r="S3821" s="4" t="str">
        <f ca="1">price</f>
        <v/>
      </c>
      <c r="U3821" s="4"/>
      <c r="V3821" s="4"/>
      <c r="W3821" s="293" t="str">
        <f ca="1">commission</f>
        <v/>
      </c>
      <c r="X3821" s="315"/>
    </row>
    <row r="3822" spans="1:24" x14ac:dyDescent="0.25">
      <c r="A3822" s="6" t="str">
        <f ca="1">no.</f>
        <v/>
      </c>
      <c r="E3822" s="4" t="str">
        <f ca="1">position</f>
        <v/>
      </c>
      <c r="I3822" s="318"/>
      <c r="J3822" s="25"/>
      <c r="L3822" s="4"/>
      <c r="N3822" s="6"/>
      <c r="P3822" s="6"/>
      <c r="Q3822" s="5" t="str">
        <f ca="1">score</f>
        <v/>
      </c>
      <c r="R3822" s="58" t="str">
        <f ca="1">rescore</f>
        <v/>
      </c>
      <c r="S3822" s="4" t="str">
        <f ca="1">price</f>
        <v/>
      </c>
      <c r="U3822" s="4"/>
      <c r="V3822" s="4"/>
      <c r="W3822" s="293" t="str">
        <f ca="1">commission</f>
        <v/>
      </c>
      <c r="X3822" s="315"/>
    </row>
    <row r="3823" spans="1:24" x14ac:dyDescent="0.25">
      <c r="A3823" s="6" t="str">
        <f ca="1">no.</f>
        <v/>
      </c>
      <c r="E3823" s="4" t="str">
        <f ca="1">position</f>
        <v/>
      </c>
      <c r="I3823" s="318"/>
      <c r="J3823" s="25"/>
      <c r="L3823" s="4"/>
      <c r="N3823" s="6"/>
      <c r="P3823" s="6"/>
      <c r="Q3823" s="5" t="str">
        <f ca="1">score</f>
        <v/>
      </c>
      <c r="R3823" s="58" t="str">
        <f ca="1">rescore</f>
        <v/>
      </c>
      <c r="S3823" s="4" t="str">
        <f ca="1">price</f>
        <v/>
      </c>
      <c r="U3823" s="4"/>
      <c r="V3823" s="4"/>
      <c r="W3823" s="293" t="str">
        <f ca="1">commission</f>
        <v/>
      </c>
      <c r="X3823" s="315"/>
    </row>
    <row r="3824" spans="1:24" x14ac:dyDescent="0.25">
      <c r="A3824" s="6" t="str">
        <f ca="1">no.</f>
        <v/>
      </c>
      <c r="E3824" s="4" t="str">
        <f ca="1">position</f>
        <v/>
      </c>
      <c r="I3824" s="318"/>
      <c r="J3824" s="25"/>
      <c r="L3824" s="4"/>
      <c r="N3824" s="6"/>
      <c r="P3824" s="6"/>
      <c r="Q3824" s="5" t="str">
        <f ca="1">score</f>
        <v/>
      </c>
      <c r="R3824" s="58" t="str">
        <f ca="1">rescore</f>
        <v/>
      </c>
      <c r="S3824" s="4" t="str">
        <f ca="1">price</f>
        <v/>
      </c>
      <c r="U3824" s="4"/>
      <c r="V3824" s="4"/>
      <c r="W3824" s="293" t="str">
        <f ca="1">commission</f>
        <v/>
      </c>
      <c r="X3824" s="315"/>
    </row>
    <row r="3825" spans="1:24" x14ac:dyDescent="0.25">
      <c r="A3825" s="6" t="str">
        <f ca="1">no.</f>
        <v/>
      </c>
      <c r="E3825" s="4" t="str">
        <f ca="1">position</f>
        <v/>
      </c>
      <c r="I3825" s="318"/>
      <c r="J3825" s="25"/>
      <c r="L3825" s="4"/>
      <c r="N3825" s="6"/>
      <c r="P3825" s="6"/>
      <c r="Q3825" s="5" t="str">
        <f ca="1">score</f>
        <v/>
      </c>
      <c r="R3825" s="58" t="str">
        <f ca="1">rescore</f>
        <v/>
      </c>
      <c r="S3825" s="4" t="str">
        <f ca="1">price</f>
        <v/>
      </c>
      <c r="U3825" s="4"/>
      <c r="V3825" s="4"/>
      <c r="W3825" s="293" t="str">
        <f ca="1">commission</f>
        <v/>
      </c>
      <c r="X3825" s="315"/>
    </row>
    <row r="3826" spans="1:24" x14ac:dyDescent="0.25">
      <c r="A3826" s="6" t="str">
        <f ca="1">no.</f>
        <v/>
      </c>
      <c r="E3826" s="4" t="str">
        <f ca="1">position</f>
        <v/>
      </c>
      <c r="I3826" s="318"/>
      <c r="J3826" s="25"/>
      <c r="L3826" s="4"/>
      <c r="N3826" s="6"/>
      <c r="P3826" s="6"/>
      <c r="Q3826" s="5" t="str">
        <f ca="1">score</f>
        <v/>
      </c>
      <c r="R3826" s="58" t="str">
        <f ca="1">rescore</f>
        <v/>
      </c>
      <c r="S3826" s="4" t="str">
        <f ca="1">price</f>
        <v/>
      </c>
      <c r="U3826" s="4"/>
      <c r="V3826" s="4"/>
      <c r="W3826" s="293" t="str">
        <f ca="1">commission</f>
        <v/>
      </c>
      <c r="X3826" s="315"/>
    </row>
    <row r="3827" spans="1:24" x14ac:dyDescent="0.25">
      <c r="A3827" s="6" t="str">
        <f ca="1">no.</f>
        <v/>
      </c>
      <c r="E3827" s="4" t="str">
        <f ca="1">position</f>
        <v/>
      </c>
      <c r="I3827" s="318"/>
      <c r="J3827" s="25"/>
      <c r="L3827" s="4"/>
      <c r="N3827" s="6"/>
      <c r="P3827" s="6"/>
      <c r="Q3827" s="5" t="str">
        <f ca="1">score</f>
        <v/>
      </c>
      <c r="R3827" s="58" t="str">
        <f ca="1">rescore</f>
        <v/>
      </c>
      <c r="S3827" s="4" t="str">
        <f ca="1">price</f>
        <v/>
      </c>
      <c r="U3827" s="4"/>
      <c r="V3827" s="4"/>
      <c r="W3827" s="293" t="str">
        <f ca="1">commission</f>
        <v/>
      </c>
      <c r="X3827" s="315"/>
    </row>
    <row r="3828" spans="1:24" x14ac:dyDescent="0.25">
      <c r="A3828" s="6" t="str">
        <f ca="1">no.</f>
        <v/>
      </c>
      <c r="E3828" s="4" t="str">
        <f ca="1">position</f>
        <v/>
      </c>
      <c r="I3828" s="318"/>
      <c r="J3828" s="25"/>
      <c r="L3828" s="4"/>
      <c r="N3828" s="6"/>
      <c r="P3828" s="6"/>
      <c r="Q3828" s="5" t="str">
        <f ca="1">score</f>
        <v/>
      </c>
      <c r="R3828" s="58" t="str">
        <f ca="1">rescore</f>
        <v/>
      </c>
      <c r="S3828" s="4" t="str">
        <f ca="1">price</f>
        <v/>
      </c>
      <c r="U3828" s="4"/>
      <c r="V3828" s="4"/>
      <c r="W3828" s="293" t="str">
        <f ca="1">commission</f>
        <v/>
      </c>
      <c r="X3828" s="315"/>
    </row>
    <row r="3829" spans="1:24" x14ac:dyDescent="0.25">
      <c r="A3829" s="6" t="str">
        <f ca="1">no.</f>
        <v/>
      </c>
      <c r="E3829" s="4" t="str">
        <f ca="1">position</f>
        <v/>
      </c>
      <c r="I3829" s="318"/>
      <c r="J3829" s="25"/>
      <c r="L3829" s="4"/>
      <c r="N3829" s="6"/>
      <c r="P3829" s="6"/>
      <c r="Q3829" s="5" t="str">
        <f ca="1">score</f>
        <v/>
      </c>
      <c r="R3829" s="58" t="str">
        <f ca="1">rescore</f>
        <v/>
      </c>
      <c r="S3829" s="4" t="str">
        <f ca="1">price</f>
        <v/>
      </c>
      <c r="U3829" s="4"/>
      <c r="V3829" s="4"/>
      <c r="W3829" s="293" t="str">
        <f ca="1">commission</f>
        <v/>
      </c>
      <c r="X3829" s="315"/>
    </row>
    <row r="3830" spans="1:24" x14ac:dyDescent="0.25">
      <c r="A3830" s="6" t="str">
        <f ca="1">no.</f>
        <v/>
      </c>
      <c r="E3830" s="4" t="str">
        <f ca="1">position</f>
        <v/>
      </c>
      <c r="I3830" s="318"/>
      <c r="J3830" s="25"/>
      <c r="L3830" s="4"/>
      <c r="N3830" s="6"/>
      <c r="P3830" s="6"/>
      <c r="Q3830" s="5" t="str">
        <f ca="1">score</f>
        <v/>
      </c>
      <c r="R3830" s="58" t="str">
        <f ca="1">rescore</f>
        <v/>
      </c>
      <c r="S3830" s="4" t="str">
        <f ca="1">price</f>
        <v/>
      </c>
      <c r="U3830" s="4"/>
      <c r="V3830" s="4"/>
      <c r="W3830" s="293" t="str">
        <f ca="1">commission</f>
        <v/>
      </c>
      <c r="X3830" s="315"/>
    </row>
    <row r="3831" spans="1:24" x14ac:dyDescent="0.25">
      <c r="A3831" s="6" t="str">
        <f ca="1">no.</f>
        <v/>
      </c>
      <c r="E3831" s="4" t="str">
        <f ca="1">position</f>
        <v/>
      </c>
      <c r="I3831" s="318"/>
      <c r="J3831" s="25"/>
      <c r="L3831" s="4"/>
      <c r="N3831" s="6"/>
      <c r="P3831" s="6"/>
      <c r="Q3831" s="5" t="str">
        <f ca="1">score</f>
        <v/>
      </c>
      <c r="R3831" s="58" t="str">
        <f ca="1">rescore</f>
        <v/>
      </c>
      <c r="S3831" s="4" t="str">
        <f ca="1">price</f>
        <v/>
      </c>
      <c r="U3831" s="4"/>
      <c r="V3831" s="4"/>
      <c r="W3831" s="293" t="str">
        <f ca="1">commission</f>
        <v/>
      </c>
      <c r="X3831" s="315"/>
    </row>
    <row r="3832" spans="1:24" x14ac:dyDescent="0.25">
      <c r="A3832" s="6" t="str">
        <f ca="1">no.</f>
        <v/>
      </c>
      <c r="E3832" s="4" t="str">
        <f ca="1">position</f>
        <v/>
      </c>
      <c r="I3832" s="318"/>
      <c r="J3832" s="25"/>
      <c r="L3832" s="4"/>
      <c r="N3832" s="6"/>
      <c r="P3832" s="6"/>
      <c r="Q3832" s="5" t="str">
        <f ca="1">score</f>
        <v/>
      </c>
      <c r="R3832" s="58" t="str">
        <f ca="1">rescore</f>
        <v/>
      </c>
      <c r="S3832" s="4" t="str">
        <f ca="1">price</f>
        <v/>
      </c>
      <c r="U3832" s="4"/>
      <c r="V3832" s="4"/>
      <c r="W3832" s="293" t="str">
        <f ca="1">commission</f>
        <v/>
      </c>
      <c r="X3832" s="315"/>
    </row>
    <row r="3833" spans="1:24" x14ac:dyDescent="0.25">
      <c r="A3833" s="6" t="str">
        <f ca="1">no.</f>
        <v/>
      </c>
      <c r="E3833" s="4" t="str">
        <f ca="1">position</f>
        <v/>
      </c>
      <c r="I3833" s="318"/>
      <c r="J3833" s="25"/>
      <c r="L3833" s="4"/>
      <c r="N3833" s="6"/>
      <c r="P3833" s="6"/>
      <c r="Q3833" s="5" t="str">
        <f ca="1">score</f>
        <v/>
      </c>
      <c r="R3833" s="58" t="str">
        <f ca="1">rescore</f>
        <v/>
      </c>
      <c r="S3833" s="4" t="str">
        <f ca="1">price</f>
        <v/>
      </c>
      <c r="U3833" s="4"/>
      <c r="V3833" s="4"/>
      <c r="W3833" s="293" t="str">
        <f ca="1">commission</f>
        <v/>
      </c>
      <c r="X3833" s="315"/>
    </row>
    <row r="3834" spans="1:24" x14ac:dyDescent="0.25">
      <c r="A3834" s="6" t="str">
        <f ca="1">no.</f>
        <v/>
      </c>
      <c r="E3834" s="4" t="str">
        <f ca="1">position</f>
        <v/>
      </c>
      <c r="I3834" s="318"/>
      <c r="J3834" s="25"/>
      <c r="L3834" s="4"/>
      <c r="N3834" s="6"/>
      <c r="P3834" s="6"/>
      <c r="Q3834" s="5" t="str">
        <f ca="1">score</f>
        <v/>
      </c>
      <c r="R3834" s="58" t="str">
        <f ca="1">rescore</f>
        <v/>
      </c>
      <c r="S3834" s="4" t="str">
        <f ca="1">price</f>
        <v/>
      </c>
      <c r="U3834" s="4"/>
      <c r="V3834" s="4"/>
      <c r="W3834" s="293" t="str">
        <f ca="1">commission</f>
        <v/>
      </c>
      <c r="X3834" s="315"/>
    </row>
    <row r="3835" spans="1:24" x14ac:dyDescent="0.25">
      <c r="A3835" s="6" t="str">
        <f ca="1">no.</f>
        <v/>
      </c>
      <c r="E3835" s="4" t="str">
        <f ca="1">position</f>
        <v/>
      </c>
      <c r="I3835" s="318"/>
      <c r="J3835" s="25"/>
      <c r="L3835" s="4"/>
      <c r="N3835" s="6"/>
      <c r="P3835" s="6"/>
      <c r="Q3835" s="5" t="str">
        <f ca="1">score</f>
        <v/>
      </c>
      <c r="R3835" s="58" t="str">
        <f ca="1">rescore</f>
        <v/>
      </c>
      <c r="S3835" s="4" t="str">
        <f ca="1">price</f>
        <v/>
      </c>
      <c r="U3835" s="4"/>
      <c r="V3835" s="4"/>
      <c r="W3835" s="293" t="str">
        <f ca="1">commission</f>
        <v/>
      </c>
      <c r="X3835" s="315"/>
    </row>
    <row r="3836" spans="1:24" x14ac:dyDescent="0.25">
      <c r="A3836" s="6" t="str">
        <f ca="1">no.</f>
        <v/>
      </c>
      <c r="E3836" s="4" t="str">
        <f ca="1">position</f>
        <v/>
      </c>
      <c r="I3836" s="318"/>
      <c r="J3836" s="25"/>
      <c r="L3836" s="4"/>
      <c r="N3836" s="6"/>
      <c r="P3836" s="6"/>
      <c r="Q3836" s="5" t="str">
        <f ca="1">score</f>
        <v/>
      </c>
      <c r="R3836" s="58" t="str">
        <f ca="1">rescore</f>
        <v/>
      </c>
      <c r="S3836" s="4" t="str">
        <f ca="1">price</f>
        <v/>
      </c>
      <c r="U3836" s="4"/>
      <c r="V3836" s="4"/>
      <c r="W3836" s="293" t="str">
        <f ca="1">commission</f>
        <v/>
      </c>
      <c r="X3836" s="315"/>
    </row>
    <row r="3837" spans="1:24" x14ac:dyDescent="0.25">
      <c r="A3837" s="6" t="str">
        <f ca="1">no.</f>
        <v/>
      </c>
      <c r="E3837" s="4" t="str">
        <f ca="1">position</f>
        <v/>
      </c>
      <c r="I3837" s="318"/>
      <c r="J3837" s="25"/>
      <c r="L3837" s="4"/>
      <c r="N3837" s="6"/>
      <c r="P3837" s="6"/>
      <c r="Q3837" s="5" t="str">
        <f ca="1">score</f>
        <v/>
      </c>
      <c r="R3837" s="58" t="str">
        <f ca="1">rescore</f>
        <v/>
      </c>
      <c r="S3837" s="4" t="str">
        <f ca="1">price</f>
        <v/>
      </c>
      <c r="U3837" s="4"/>
      <c r="V3837" s="4"/>
      <c r="W3837" s="293" t="str">
        <f ca="1">commission</f>
        <v/>
      </c>
      <c r="X3837" s="315"/>
    </row>
    <row r="3838" spans="1:24" x14ac:dyDescent="0.25">
      <c r="A3838" s="6" t="str">
        <f ca="1">no.</f>
        <v/>
      </c>
      <c r="E3838" s="4" t="str">
        <f ca="1">position</f>
        <v/>
      </c>
      <c r="I3838" s="318"/>
      <c r="J3838" s="25"/>
      <c r="L3838" s="4"/>
      <c r="N3838" s="6"/>
      <c r="P3838" s="6"/>
      <c r="Q3838" s="5" t="str">
        <f ca="1">score</f>
        <v/>
      </c>
      <c r="R3838" s="58" t="str">
        <f ca="1">rescore</f>
        <v/>
      </c>
      <c r="S3838" s="4" t="str">
        <f ca="1">price</f>
        <v/>
      </c>
      <c r="U3838" s="4"/>
      <c r="V3838" s="4"/>
      <c r="W3838" s="293" t="str">
        <f ca="1">commission</f>
        <v/>
      </c>
      <c r="X3838" s="315"/>
    </row>
    <row r="3839" spans="1:24" x14ac:dyDescent="0.25">
      <c r="A3839" s="6" t="str">
        <f ca="1">no.</f>
        <v/>
      </c>
      <c r="E3839" s="4" t="str">
        <f ca="1">position</f>
        <v/>
      </c>
      <c r="I3839" s="318"/>
      <c r="J3839" s="25"/>
      <c r="L3839" s="4"/>
      <c r="N3839" s="6"/>
      <c r="P3839" s="6"/>
      <c r="Q3839" s="5" t="str">
        <f ca="1">score</f>
        <v/>
      </c>
      <c r="R3839" s="58" t="str">
        <f ca="1">rescore</f>
        <v/>
      </c>
      <c r="S3839" s="4" t="str">
        <f ca="1">price</f>
        <v/>
      </c>
      <c r="U3839" s="4"/>
      <c r="V3839" s="4"/>
      <c r="W3839" s="293" t="str">
        <f ca="1">commission</f>
        <v/>
      </c>
      <c r="X3839" s="315"/>
    </row>
    <row r="3840" spans="1:24" x14ac:dyDescent="0.25">
      <c r="A3840" s="6" t="str">
        <f ca="1">no.</f>
        <v/>
      </c>
      <c r="E3840" s="4" t="str">
        <f ca="1">position</f>
        <v/>
      </c>
      <c r="I3840" s="318"/>
      <c r="J3840" s="25"/>
      <c r="L3840" s="4"/>
      <c r="N3840" s="6"/>
      <c r="P3840" s="6"/>
      <c r="Q3840" s="5" t="str">
        <f ca="1">score</f>
        <v/>
      </c>
      <c r="R3840" s="58" t="str">
        <f ca="1">rescore</f>
        <v/>
      </c>
      <c r="S3840" s="4" t="str">
        <f ca="1">price</f>
        <v/>
      </c>
      <c r="U3840" s="4"/>
      <c r="V3840" s="4"/>
      <c r="W3840" s="293" t="str">
        <f ca="1">commission</f>
        <v/>
      </c>
      <c r="X3840" s="315"/>
    </row>
    <row r="3841" spans="1:24" x14ac:dyDescent="0.25">
      <c r="A3841" s="6" t="str">
        <f ca="1">no.</f>
        <v/>
      </c>
      <c r="E3841" s="4" t="str">
        <f ca="1">position</f>
        <v/>
      </c>
      <c r="I3841" s="318"/>
      <c r="J3841" s="25"/>
      <c r="L3841" s="4"/>
      <c r="N3841" s="6"/>
      <c r="P3841" s="6"/>
      <c r="Q3841" s="5" t="str">
        <f ca="1">score</f>
        <v/>
      </c>
      <c r="R3841" s="58" t="str">
        <f ca="1">rescore</f>
        <v/>
      </c>
      <c r="S3841" s="4" t="str">
        <f ca="1">price</f>
        <v/>
      </c>
      <c r="U3841" s="4"/>
      <c r="V3841" s="4"/>
      <c r="W3841" s="293" t="str">
        <f ca="1">commission</f>
        <v/>
      </c>
      <c r="X3841" s="315"/>
    </row>
    <row r="3842" spans="1:24" x14ac:dyDescent="0.25">
      <c r="A3842" s="6" t="str">
        <f ca="1">no.</f>
        <v/>
      </c>
      <c r="E3842" s="4" t="str">
        <f ca="1">position</f>
        <v/>
      </c>
      <c r="I3842" s="318"/>
      <c r="J3842" s="25"/>
      <c r="L3842" s="4"/>
      <c r="N3842" s="6"/>
      <c r="P3842" s="6"/>
      <c r="Q3842" s="5" t="str">
        <f ca="1">score</f>
        <v/>
      </c>
      <c r="R3842" s="58" t="str">
        <f ca="1">rescore</f>
        <v/>
      </c>
      <c r="S3842" s="4" t="str">
        <f ca="1">price</f>
        <v/>
      </c>
      <c r="U3842" s="4"/>
      <c r="V3842" s="4"/>
      <c r="W3842" s="293" t="str">
        <f ca="1">commission</f>
        <v/>
      </c>
      <c r="X3842" s="315"/>
    </row>
    <row r="3843" spans="1:24" x14ac:dyDescent="0.25">
      <c r="A3843" s="6" t="str">
        <f ca="1">no.</f>
        <v/>
      </c>
      <c r="E3843" s="4" t="str">
        <f ca="1">position</f>
        <v/>
      </c>
      <c r="I3843" s="318"/>
      <c r="J3843" s="25"/>
      <c r="L3843" s="4"/>
      <c r="N3843" s="6"/>
      <c r="P3843" s="6"/>
      <c r="Q3843" s="5" t="str">
        <f ca="1">score</f>
        <v/>
      </c>
      <c r="R3843" s="58" t="str">
        <f ca="1">rescore</f>
        <v/>
      </c>
      <c r="S3843" s="4" t="str">
        <f ca="1">price</f>
        <v/>
      </c>
      <c r="U3843" s="4"/>
      <c r="V3843" s="4"/>
      <c r="W3843" s="293" t="str">
        <f ca="1">commission</f>
        <v/>
      </c>
      <c r="X3843" s="315"/>
    </row>
    <row r="3844" spans="1:24" x14ac:dyDescent="0.25">
      <c r="A3844" s="6" t="str">
        <f ca="1">no.</f>
        <v/>
      </c>
      <c r="E3844" s="4" t="str">
        <f ca="1">position</f>
        <v/>
      </c>
      <c r="I3844" s="318"/>
      <c r="J3844" s="25"/>
      <c r="L3844" s="4"/>
      <c r="N3844" s="6"/>
      <c r="P3844" s="6"/>
      <c r="Q3844" s="5" t="str">
        <f ca="1">score</f>
        <v/>
      </c>
      <c r="R3844" s="58" t="str">
        <f ca="1">rescore</f>
        <v/>
      </c>
      <c r="S3844" s="4" t="str">
        <f ca="1">price</f>
        <v/>
      </c>
      <c r="U3844" s="4"/>
      <c r="V3844" s="4"/>
      <c r="W3844" s="293" t="str">
        <f ca="1">commission</f>
        <v/>
      </c>
      <c r="X3844" s="315"/>
    </row>
    <row r="3845" spans="1:24" x14ac:dyDescent="0.25">
      <c r="A3845" s="6" t="str">
        <f ca="1">no.</f>
        <v/>
      </c>
      <c r="E3845" s="4" t="str">
        <f ca="1">position</f>
        <v/>
      </c>
      <c r="I3845" s="318"/>
      <c r="J3845" s="25"/>
      <c r="L3845" s="4"/>
      <c r="N3845" s="6"/>
      <c r="P3845" s="6"/>
      <c r="Q3845" s="5" t="str">
        <f ca="1">score</f>
        <v/>
      </c>
      <c r="R3845" s="58" t="str">
        <f ca="1">rescore</f>
        <v/>
      </c>
      <c r="S3845" s="4" t="str">
        <f ca="1">price</f>
        <v/>
      </c>
      <c r="U3845" s="4"/>
      <c r="V3845" s="4"/>
      <c r="W3845" s="293" t="str">
        <f ca="1">commission</f>
        <v/>
      </c>
      <c r="X3845" s="315"/>
    </row>
    <row r="3846" spans="1:24" x14ac:dyDescent="0.25">
      <c r="A3846" s="6" t="str">
        <f ca="1">no.</f>
        <v/>
      </c>
      <c r="E3846" s="4" t="str">
        <f ca="1">position</f>
        <v/>
      </c>
      <c r="I3846" s="318"/>
      <c r="J3846" s="25"/>
      <c r="L3846" s="4"/>
      <c r="N3846" s="6"/>
      <c r="P3846" s="6"/>
      <c r="Q3846" s="5" t="str">
        <f ca="1">score</f>
        <v/>
      </c>
      <c r="R3846" s="58" t="str">
        <f ca="1">rescore</f>
        <v/>
      </c>
      <c r="S3846" s="4" t="str">
        <f ca="1">price</f>
        <v/>
      </c>
      <c r="U3846" s="4"/>
      <c r="V3846" s="4"/>
      <c r="W3846" s="293" t="str">
        <f ca="1">commission</f>
        <v/>
      </c>
      <c r="X3846" s="315"/>
    </row>
    <row r="3847" spans="1:24" x14ac:dyDescent="0.25">
      <c r="A3847" s="6" t="str">
        <f ca="1">no.</f>
        <v/>
      </c>
      <c r="E3847" s="4" t="str">
        <f ca="1">position</f>
        <v/>
      </c>
      <c r="I3847" s="318"/>
      <c r="J3847" s="25"/>
      <c r="L3847" s="4"/>
      <c r="N3847" s="6"/>
      <c r="P3847" s="6"/>
      <c r="Q3847" s="5" t="str">
        <f ca="1">score</f>
        <v/>
      </c>
      <c r="R3847" s="58" t="str">
        <f ca="1">rescore</f>
        <v/>
      </c>
      <c r="S3847" s="4" t="str">
        <f ca="1">price</f>
        <v/>
      </c>
      <c r="U3847" s="4"/>
      <c r="V3847" s="4"/>
      <c r="W3847" s="293" t="str">
        <f ca="1">commission</f>
        <v/>
      </c>
      <c r="X3847" s="315"/>
    </row>
    <row r="3848" spans="1:24" x14ac:dyDescent="0.25">
      <c r="A3848" s="6" t="str">
        <f ca="1">no.</f>
        <v/>
      </c>
      <c r="E3848" s="4" t="str">
        <f ca="1">position</f>
        <v/>
      </c>
      <c r="I3848" s="318"/>
      <c r="J3848" s="25"/>
      <c r="L3848" s="4"/>
      <c r="N3848" s="6"/>
      <c r="P3848" s="6"/>
      <c r="Q3848" s="5" t="str">
        <f ca="1">score</f>
        <v/>
      </c>
      <c r="R3848" s="58" t="str">
        <f ca="1">rescore</f>
        <v/>
      </c>
      <c r="S3848" s="4" t="str">
        <f ca="1">price</f>
        <v/>
      </c>
      <c r="U3848" s="4"/>
      <c r="V3848" s="4"/>
      <c r="W3848" s="293" t="str">
        <f ca="1">commission</f>
        <v/>
      </c>
      <c r="X3848" s="315"/>
    </row>
    <row r="3849" spans="1:24" x14ac:dyDescent="0.25">
      <c r="A3849" s="6" t="str">
        <f ca="1">no.</f>
        <v/>
      </c>
      <c r="E3849" s="4" t="str">
        <f ca="1">position</f>
        <v/>
      </c>
      <c r="I3849" s="318"/>
      <c r="J3849" s="25"/>
      <c r="L3849" s="4"/>
      <c r="N3849" s="6"/>
      <c r="P3849" s="6"/>
      <c r="Q3849" s="5" t="str">
        <f ca="1">score</f>
        <v/>
      </c>
      <c r="R3849" s="58" t="str">
        <f ca="1">rescore</f>
        <v/>
      </c>
      <c r="S3849" s="4" t="str">
        <f ca="1">price</f>
        <v/>
      </c>
      <c r="U3849" s="4"/>
      <c r="V3849" s="4"/>
      <c r="W3849" s="293" t="str">
        <f ca="1">commission</f>
        <v/>
      </c>
      <c r="X3849" s="315"/>
    </row>
    <row r="3850" spans="1:24" x14ac:dyDescent="0.25">
      <c r="A3850" s="6" t="str">
        <f ca="1">no.</f>
        <v/>
      </c>
      <c r="E3850" s="4" t="str">
        <f ca="1">position</f>
        <v/>
      </c>
      <c r="I3850" s="318"/>
      <c r="J3850" s="25"/>
      <c r="L3850" s="4"/>
      <c r="N3850" s="6"/>
      <c r="P3850" s="6"/>
      <c r="Q3850" s="5" t="str">
        <f ca="1">score</f>
        <v/>
      </c>
      <c r="R3850" s="58" t="str">
        <f ca="1">rescore</f>
        <v/>
      </c>
      <c r="S3850" s="4" t="str">
        <f ca="1">price</f>
        <v/>
      </c>
      <c r="U3850" s="4"/>
      <c r="V3850" s="4"/>
      <c r="W3850" s="293" t="str">
        <f ca="1">commission</f>
        <v/>
      </c>
      <c r="X3850" s="315"/>
    </row>
    <row r="3851" spans="1:24" x14ac:dyDescent="0.25">
      <c r="A3851" s="6" t="str">
        <f ca="1">no.</f>
        <v/>
      </c>
      <c r="E3851" s="4" t="str">
        <f ca="1">position</f>
        <v/>
      </c>
      <c r="I3851" s="318"/>
      <c r="J3851" s="25"/>
      <c r="L3851" s="4"/>
      <c r="N3851" s="6"/>
      <c r="P3851" s="6"/>
      <c r="Q3851" s="5" t="str">
        <f ca="1">score</f>
        <v/>
      </c>
      <c r="R3851" s="58" t="str">
        <f ca="1">rescore</f>
        <v/>
      </c>
      <c r="S3851" s="4" t="str">
        <f ca="1">price</f>
        <v/>
      </c>
      <c r="U3851" s="4"/>
      <c r="V3851" s="4"/>
      <c r="W3851" s="293" t="str">
        <f ca="1">commission</f>
        <v/>
      </c>
      <c r="X3851" s="315"/>
    </row>
    <row r="3852" spans="1:24" x14ac:dyDescent="0.25">
      <c r="A3852" s="6" t="str">
        <f ca="1">no.</f>
        <v/>
      </c>
      <c r="E3852" s="4" t="str">
        <f ca="1">position</f>
        <v/>
      </c>
      <c r="I3852" s="318"/>
      <c r="J3852" s="25"/>
      <c r="L3852" s="4"/>
      <c r="N3852" s="6"/>
      <c r="P3852" s="6"/>
      <c r="Q3852" s="5" t="str">
        <f ca="1">score</f>
        <v/>
      </c>
      <c r="R3852" s="58" t="str">
        <f ca="1">rescore</f>
        <v/>
      </c>
      <c r="S3852" s="4" t="str">
        <f ca="1">price</f>
        <v/>
      </c>
      <c r="U3852" s="4"/>
      <c r="V3852" s="4"/>
      <c r="W3852" s="293" t="str">
        <f ca="1">commission</f>
        <v/>
      </c>
      <c r="X3852" s="315"/>
    </row>
    <row r="3853" spans="1:24" x14ac:dyDescent="0.25">
      <c r="A3853" s="6" t="str">
        <f ca="1">no.</f>
        <v/>
      </c>
      <c r="E3853" s="4" t="str">
        <f ca="1">position</f>
        <v/>
      </c>
      <c r="I3853" s="318"/>
      <c r="J3853" s="25"/>
      <c r="L3853" s="4"/>
      <c r="N3853" s="6"/>
      <c r="P3853" s="6"/>
      <c r="Q3853" s="5" t="str">
        <f ca="1">score</f>
        <v/>
      </c>
      <c r="R3853" s="58" t="str">
        <f ca="1">rescore</f>
        <v/>
      </c>
      <c r="S3853" s="4" t="str">
        <f ca="1">price</f>
        <v/>
      </c>
      <c r="U3853" s="4"/>
      <c r="V3853" s="4"/>
      <c r="W3853" s="293" t="str">
        <f ca="1">commission</f>
        <v/>
      </c>
      <c r="X3853" s="315"/>
    </row>
    <row r="3854" spans="1:24" x14ac:dyDescent="0.25">
      <c r="A3854" s="6" t="str">
        <f ca="1">no.</f>
        <v/>
      </c>
      <c r="E3854" s="4" t="str">
        <f ca="1">position</f>
        <v/>
      </c>
      <c r="I3854" s="318"/>
      <c r="J3854" s="25"/>
      <c r="L3854" s="4"/>
      <c r="N3854" s="6"/>
      <c r="P3854" s="6"/>
      <c r="Q3854" s="5" t="str">
        <f ca="1">score</f>
        <v/>
      </c>
      <c r="R3854" s="58" t="str">
        <f ca="1">rescore</f>
        <v/>
      </c>
      <c r="S3854" s="4" t="str">
        <f ca="1">price</f>
        <v/>
      </c>
      <c r="U3854" s="4"/>
      <c r="V3854" s="4"/>
      <c r="W3854" s="293" t="str">
        <f ca="1">commission</f>
        <v/>
      </c>
      <c r="X3854" s="315"/>
    </row>
    <row r="3855" spans="1:24" x14ac:dyDescent="0.25">
      <c r="A3855" s="6" t="str">
        <f ca="1">no.</f>
        <v/>
      </c>
      <c r="E3855" s="4" t="str">
        <f ca="1">position</f>
        <v/>
      </c>
      <c r="I3855" s="318"/>
      <c r="J3855" s="25"/>
      <c r="L3855" s="4"/>
      <c r="N3855" s="6"/>
      <c r="P3855" s="6"/>
      <c r="Q3855" s="5" t="str">
        <f ca="1">score</f>
        <v/>
      </c>
      <c r="R3855" s="58" t="str">
        <f ca="1">rescore</f>
        <v/>
      </c>
      <c r="S3855" s="4" t="str">
        <f ca="1">price</f>
        <v/>
      </c>
      <c r="U3855" s="4"/>
      <c r="V3855" s="4"/>
      <c r="W3855" s="293" t="str">
        <f ca="1">commission</f>
        <v/>
      </c>
      <c r="X3855" s="315"/>
    </row>
    <row r="3856" spans="1:24" x14ac:dyDescent="0.25">
      <c r="A3856" s="6" t="str">
        <f ca="1">no.</f>
        <v/>
      </c>
      <c r="E3856" s="4" t="str">
        <f ca="1">position</f>
        <v/>
      </c>
      <c r="I3856" s="318"/>
      <c r="J3856" s="25"/>
      <c r="L3856" s="4"/>
      <c r="N3856" s="6"/>
      <c r="P3856" s="6"/>
      <c r="Q3856" s="5" t="str">
        <f ca="1">score</f>
        <v/>
      </c>
      <c r="R3856" s="58" t="str">
        <f ca="1">rescore</f>
        <v/>
      </c>
      <c r="S3856" s="4" t="str">
        <f ca="1">price</f>
        <v/>
      </c>
      <c r="U3856" s="4"/>
      <c r="V3856" s="4"/>
      <c r="W3856" s="293" t="str">
        <f ca="1">commission</f>
        <v/>
      </c>
      <c r="X3856" s="315"/>
    </row>
    <row r="3857" spans="1:24" x14ac:dyDescent="0.25">
      <c r="A3857" s="6" t="str">
        <f ca="1">no.</f>
        <v/>
      </c>
      <c r="E3857" s="4" t="str">
        <f ca="1">position</f>
        <v/>
      </c>
      <c r="I3857" s="318"/>
      <c r="J3857" s="25"/>
      <c r="L3857" s="4"/>
      <c r="N3857" s="6"/>
      <c r="P3857" s="6"/>
      <c r="Q3857" s="5" t="str">
        <f ca="1">score</f>
        <v/>
      </c>
      <c r="R3857" s="58" t="str">
        <f ca="1">rescore</f>
        <v/>
      </c>
      <c r="S3857" s="4" t="str">
        <f ca="1">price</f>
        <v/>
      </c>
      <c r="U3857" s="4"/>
      <c r="V3857" s="4"/>
      <c r="W3857" s="293" t="str">
        <f ca="1">commission</f>
        <v/>
      </c>
      <c r="X3857" s="315"/>
    </row>
    <row r="3858" spans="1:24" x14ac:dyDescent="0.25">
      <c r="A3858" s="6" t="str">
        <f ca="1">no.</f>
        <v/>
      </c>
      <c r="E3858" s="4" t="str">
        <f ca="1">position</f>
        <v/>
      </c>
      <c r="I3858" s="318"/>
      <c r="J3858" s="25"/>
      <c r="L3858" s="4"/>
      <c r="N3858" s="6"/>
      <c r="P3858" s="6"/>
      <c r="Q3858" s="5" t="str">
        <f ca="1">score</f>
        <v/>
      </c>
      <c r="R3858" s="58" t="str">
        <f ca="1">rescore</f>
        <v/>
      </c>
      <c r="S3858" s="4" t="str">
        <f ca="1">price</f>
        <v/>
      </c>
      <c r="U3858" s="4"/>
      <c r="V3858" s="4"/>
      <c r="W3858" s="293" t="str">
        <f ca="1">commission</f>
        <v/>
      </c>
      <c r="X3858" s="315"/>
    </row>
    <row r="3859" spans="1:24" x14ac:dyDescent="0.25">
      <c r="A3859" s="6" t="str">
        <f ca="1">no.</f>
        <v/>
      </c>
      <c r="E3859" s="4" t="str">
        <f ca="1">position</f>
        <v/>
      </c>
      <c r="I3859" s="318"/>
      <c r="J3859" s="25"/>
      <c r="L3859" s="4"/>
      <c r="N3859" s="6"/>
      <c r="P3859" s="6"/>
      <c r="Q3859" s="5" t="str">
        <f ca="1">score</f>
        <v/>
      </c>
      <c r="R3859" s="58" t="str">
        <f ca="1">rescore</f>
        <v/>
      </c>
      <c r="S3859" s="4" t="str">
        <f ca="1">price</f>
        <v/>
      </c>
      <c r="U3859" s="4"/>
      <c r="V3859" s="4"/>
      <c r="W3859" s="293" t="str">
        <f ca="1">commission</f>
        <v/>
      </c>
      <c r="X3859" s="315"/>
    </row>
    <row r="3860" spans="1:24" x14ac:dyDescent="0.25">
      <c r="A3860" s="6" t="str">
        <f ca="1">no.</f>
        <v/>
      </c>
      <c r="E3860" s="4" t="str">
        <f ca="1">position</f>
        <v/>
      </c>
      <c r="I3860" s="318"/>
      <c r="J3860" s="25"/>
      <c r="L3860" s="4"/>
      <c r="N3860" s="6"/>
      <c r="P3860" s="6"/>
      <c r="Q3860" s="5" t="str">
        <f ca="1">score</f>
        <v/>
      </c>
      <c r="R3860" s="58" t="str">
        <f ca="1">rescore</f>
        <v/>
      </c>
      <c r="S3860" s="4" t="str">
        <f ca="1">price</f>
        <v/>
      </c>
      <c r="U3860" s="4"/>
      <c r="V3860" s="4"/>
      <c r="W3860" s="293" t="str">
        <f ca="1">commission</f>
        <v/>
      </c>
      <c r="X3860" s="315"/>
    </row>
    <row r="3861" spans="1:24" x14ac:dyDescent="0.25">
      <c r="A3861" s="6" t="str">
        <f ca="1">no.</f>
        <v/>
      </c>
      <c r="E3861" s="4" t="str">
        <f ca="1">position</f>
        <v/>
      </c>
      <c r="I3861" s="318"/>
      <c r="J3861" s="25"/>
      <c r="L3861" s="4"/>
      <c r="N3861" s="6"/>
      <c r="P3861" s="6"/>
      <c r="Q3861" s="5" t="str">
        <f ca="1">score</f>
        <v/>
      </c>
      <c r="R3861" s="58" t="str">
        <f ca="1">rescore</f>
        <v/>
      </c>
      <c r="S3861" s="4" t="str">
        <f ca="1">price</f>
        <v/>
      </c>
      <c r="U3861" s="4"/>
      <c r="V3861" s="4"/>
      <c r="W3861" s="293" t="str">
        <f ca="1">commission</f>
        <v/>
      </c>
      <c r="X3861" s="315"/>
    </row>
    <row r="3862" spans="1:24" x14ac:dyDescent="0.25">
      <c r="A3862" s="6" t="str">
        <f ca="1">no.</f>
        <v/>
      </c>
      <c r="E3862" s="4" t="str">
        <f ca="1">position</f>
        <v/>
      </c>
      <c r="I3862" s="318"/>
      <c r="J3862" s="25"/>
      <c r="L3862" s="4"/>
      <c r="N3862" s="6"/>
      <c r="P3862" s="6"/>
      <c r="Q3862" s="5" t="str">
        <f ca="1">score</f>
        <v/>
      </c>
      <c r="R3862" s="58" t="str">
        <f ca="1">rescore</f>
        <v/>
      </c>
      <c r="S3862" s="4" t="str">
        <f ca="1">price</f>
        <v/>
      </c>
      <c r="U3862" s="4"/>
      <c r="V3862" s="4"/>
      <c r="W3862" s="293" t="str">
        <f ca="1">commission</f>
        <v/>
      </c>
      <c r="X3862" s="315"/>
    </row>
    <row r="3863" spans="1:24" x14ac:dyDescent="0.25">
      <c r="A3863" s="6" t="str">
        <f ca="1">no.</f>
        <v/>
      </c>
      <c r="E3863" s="4" t="str">
        <f ca="1">position</f>
        <v/>
      </c>
      <c r="I3863" s="318"/>
      <c r="J3863" s="25"/>
      <c r="L3863" s="4"/>
      <c r="N3863" s="6"/>
      <c r="P3863" s="6"/>
      <c r="Q3863" s="5" t="str">
        <f ca="1">score</f>
        <v/>
      </c>
      <c r="R3863" s="58" t="str">
        <f ca="1">rescore</f>
        <v/>
      </c>
      <c r="S3863" s="4" t="str">
        <f ca="1">price</f>
        <v/>
      </c>
      <c r="U3863" s="4"/>
      <c r="V3863" s="4"/>
      <c r="W3863" s="293" t="str">
        <f ca="1">commission</f>
        <v/>
      </c>
      <c r="X3863" s="315"/>
    </row>
    <row r="3864" spans="1:24" x14ac:dyDescent="0.25">
      <c r="A3864" s="6" t="str">
        <f ca="1">no.</f>
        <v/>
      </c>
      <c r="E3864" s="4" t="str">
        <f ca="1">position</f>
        <v/>
      </c>
      <c r="I3864" s="318"/>
      <c r="J3864" s="25"/>
      <c r="L3864" s="4"/>
      <c r="N3864" s="6"/>
      <c r="P3864" s="6"/>
      <c r="Q3864" s="5" t="str">
        <f ca="1">score</f>
        <v/>
      </c>
      <c r="R3864" s="58" t="str">
        <f ca="1">rescore</f>
        <v/>
      </c>
      <c r="S3864" s="4" t="str">
        <f ca="1">price</f>
        <v/>
      </c>
      <c r="U3864" s="4"/>
      <c r="V3864" s="4"/>
      <c r="W3864" s="293" t="str">
        <f ca="1">commission</f>
        <v/>
      </c>
      <c r="X3864" s="315"/>
    </row>
    <row r="3865" spans="1:24" x14ac:dyDescent="0.25">
      <c r="A3865" s="6" t="str">
        <f ca="1">no.</f>
        <v/>
      </c>
      <c r="E3865" s="4" t="str">
        <f ca="1">position</f>
        <v/>
      </c>
      <c r="I3865" s="318"/>
      <c r="J3865" s="25"/>
      <c r="L3865" s="4"/>
      <c r="N3865" s="6"/>
      <c r="P3865" s="6"/>
      <c r="Q3865" s="5" t="str">
        <f ca="1">score</f>
        <v/>
      </c>
      <c r="R3865" s="58" t="str">
        <f ca="1">rescore</f>
        <v/>
      </c>
      <c r="S3865" s="4" t="str">
        <f ca="1">price</f>
        <v/>
      </c>
      <c r="U3865" s="4"/>
      <c r="V3865" s="4"/>
      <c r="W3865" s="293" t="str">
        <f ca="1">commission</f>
        <v/>
      </c>
      <c r="X3865" s="315"/>
    </row>
    <row r="3866" spans="1:24" x14ac:dyDescent="0.25">
      <c r="A3866" s="6" t="str">
        <f ca="1">no.</f>
        <v/>
      </c>
      <c r="E3866" s="4" t="str">
        <f ca="1">position</f>
        <v/>
      </c>
      <c r="I3866" s="318"/>
      <c r="J3866" s="25"/>
      <c r="L3866" s="4"/>
      <c r="N3866" s="6"/>
      <c r="P3866" s="6"/>
      <c r="Q3866" s="5" t="str">
        <f ca="1">score</f>
        <v/>
      </c>
      <c r="R3866" s="58" t="str">
        <f ca="1">rescore</f>
        <v/>
      </c>
      <c r="S3866" s="4" t="str">
        <f ca="1">price</f>
        <v/>
      </c>
      <c r="U3866" s="4"/>
      <c r="V3866" s="4"/>
      <c r="W3866" s="293" t="str">
        <f ca="1">commission</f>
        <v/>
      </c>
      <c r="X3866" s="315"/>
    </row>
    <row r="3867" spans="1:24" x14ac:dyDescent="0.25">
      <c r="A3867" s="6" t="str">
        <f ca="1">no.</f>
        <v/>
      </c>
      <c r="E3867" s="4" t="str">
        <f ca="1">position</f>
        <v/>
      </c>
      <c r="I3867" s="318"/>
      <c r="J3867" s="25"/>
      <c r="L3867" s="4"/>
      <c r="N3867" s="6"/>
      <c r="P3867" s="6"/>
      <c r="Q3867" s="5" t="str">
        <f ca="1">score</f>
        <v/>
      </c>
      <c r="R3867" s="58" t="str">
        <f ca="1">rescore</f>
        <v/>
      </c>
      <c r="S3867" s="4" t="str">
        <f ca="1">price</f>
        <v/>
      </c>
      <c r="U3867" s="4"/>
      <c r="V3867" s="4"/>
      <c r="W3867" s="293" t="str">
        <f ca="1">commission</f>
        <v/>
      </c>
      <c r="X3867" s="315"/>
    </row>
    <row r="3868" spans="1:24" x14ac:dyDescent="0.25">
      <c r="A3868" s="6" t="str">
        <f ca="1">no.</f>
        <v/>
      </c>
      <c r="E3868" s="4" t="str">
        <f ca="1">position</f>
        <v/>
      </c>
      <c r="I3868" s="318"/>
      <c r="J3868" s="25"/>
      <c r="L3868" s="4"/>
      <c r="N3868" s="6"/>
      <c r="P3868" s="6"/>
      <c r="Q3868" s="5" t="str">
        <f ca="1">score</f>
        <v/>
      </c>
      <c r="R3868" s="58" t="str">
        <f ca="1">rescore</f>
        <v/>
      </c>
      <c r="S3868" s="4" t="str">
        <f ca="1">price</f>
        <v/>
      </c>
      <c r="U3868" s="4"/>
      <c r="V3868" s="4"/>
      <c r="W3868" s="293" t="str">
        <f ca="1">commission</f>
        <v/>
      </c>
      <c r="X3868" s="315"/>
    </row>
    <row r="3869" spans="1:24" x14ac:dyDescent="0.25">
      <c r="A3869" s="6" t="str">
        <f ca="1">no.</f>
        <v/>
      </c>
      <c r="E3869" s="4" t="str">
        <f ca="1">position</f>
        <v/>
      </c>
      <c r="I3869" s="318"/>
      <c r="J3869" s="25"/>
      <c r="L3869" s="4"/>
      <c r="N3869" s="6"/>
      <c r="P3869" s="6"/>
      <c r="Q3869" s="5" t="str">
        <f ca="1">score</f>
        <v/>
      </c>
      <c r="R3869" s="58" t="str">
        <f ca="1">rescore</f>
        <v/>
      </c>
      <c r="S3869" s="4" t="str">
        <f ca="1">price</f>
        <v/>
      </c>
      <c r="U3869" s="4"/>
      <c r="V3869" s="4"/>
      <c r="W3869" s="293" t="str">
        <f ca="1">commission</f>
        <v/>
      </c>
      <c r="X3869" s="315"/>
    </row>
    <row r="3870" spans="1:24" x14ac:dyDescent="0.25">
      <c r="A3870" s="6" t="str">
        <f ca="1">no.</f>
        <v/>
      </c>
      <c r="E3870" s="4" t="str">
        <f ca="1">position</f>
        <v/>
      </c>
      <c r="I3870" s="318"/>
      <c r="J3870" s="25"/>
      <c r="L3870" s="4"/>
      <c r="N3870" s="6"/>
      <c r="P3870" s="6"/>
      <c r="Q3870" s="5" t="str">
        <f ca="1">score</f>
        <v/>
      </c>
      <c r="R3870" s="58" t="str">
        <f ca="1">rescore</f>
        <v/>
      </c>
      <c r="S3870" s="4" t="str">
        <f ca="1">price</f>
        <v/>
      </c>
      <c r="U3870" s="4"/>
      <c r="V3870" s="4"/>
      <c r="W3870" s="293" t="str">
        <f ca="1">commission</f>
        <v/>
      </c>
      <c r="X3870" s="315"/>
    </row>
    <row r="3871" spans="1:24" x14ac:dyDescent="0.25">
      <c r="A3871" s="6" t="str">
        <f ca="1">no.</f>
        <v/>
      </c>
      <c r="E3871" s="4" t="str">
        <f ca="1">position</f>
        <v/>
      </c>
      <c r="I3871" s="318"/>
      <c r="J3871" s="25"/>
      <c r="L3871" s="4"/>
      <c r="N3871" s="6"/>
      <c r="P3871" s="6"/>
      <c r="Q3871" s="5" t="str">
        <f ca="1">score</f>
        <v/>
      </c>
      <c r="R3871" s="58" t="str">
        <f ca="1">rescore</f>
        <v/>
      </c>
      <c r="S3871" s="4" t="str">
        <f ca="1">price</f>
        <v/>
      </c>
      <c r="U3871" s="4"/>
      <c r="V3871" s="4"/>
      <c r="W3871" s="293" t="str">
        <f ca="1">commission</f>
        <v/>
      </c>
      <c r="X3871" s="315"/>
    </row>
    <row r="3872" spans="1:24" x14ac:dyDescent="0.25">
      <c r="A3872" s="6" t="str">
        <f ca="1">no.</f>
        <v/>
      </c>
      <c r="E3872" s="4" t="str">
        <f ca="1">position</f>
        <v/>
      </c>
      <c r="I3872" s="318"/>
      <c r="J3872" s="25"/>
      <c r="L3872" s="4"/>
      <c r="N3872" s="6"/>
      <c r="P3872" s="6"/>
      <c r="Q3872" s="5" t="str">
        <f ca="1">score</f>
        <v/>
      </c>
      <c r="R3872" s="58" t="str">
        <f ca="1">rescore</f>
        <v/>
      </c>
      <c r="S3872" s="4" t="str">
        <f ca="1">price</f>
        <v/>
      </c>
      <c r="U3872" s="4"/>
      <c r="V3872" s="4"/>
      <c r="W3872" s="293" t="str">
        <f ca="1">commission</f>
        <v/>
      </c>
      <c r="X3872" s="315"/>
    </row>
    <row r="3873" spans="1:24" x14ac:dyDescent="0.25">
      <c r="A3873" s="6" t="str">
        <f ca="1">no.</f>
        <v/>
      </c>
      <c r="E3873" s="4" t="str">
        <f ca="1">position</f>
        <v/>
      </c>
      <c r="I3873" s="318"/>
      <c r="J3873" s="25"/>
      <c r="L3873" s="4"/>
      <c r="N3873" s="6"/>
      <c r="P3873" s="6"/>
      <c r="Q3873" s="5" t="str">
        <f ca="1">score</f>
        <v/>
      </c>
      <c r="R3873" s="58" t="str">
        <f ca="1">rescore</f>
        <v/>
      </c>
      <c r="S3873" s="4" t="str">
        <f ca="1">price</f>
        <v/>
      </c>
      <c r="U3873" s="4"/>
      <c r="V3873" s="4"/>
      <c r="W3873" s="293" t="str">
        <f ca="1">commission</f>
        <v/>
      </c>
      <c r="X3873" s="315"/>
    </row>
    <row r="3874" spans="1:24" x14ac:dyDescent="0.25">
      <c r="A3874" s="6" t="str">
        <f ca="1">no.</f>
        <v/>
      </c>
      <c r="E3874" s="4" t="str">
        <f ca="1">position</f>
        <v/>
      </c>
      <c r="I3874" s="318"/>
      <c r="J3874" s="25"/>
      <c r="L3874" s="4"/>
      <c r="N3874" s="6"/>
      <c r="P3874" s="6"/>
      <c r="Q3874" s="5" t="str">
        <f ca="1">score</f>
        <v/>
      </c>
      <c r="R3874" s="58" t="str">
        <f ca="1">rescore</f>
        <v/>
      </c>
      <c r="S3874" s="4" t="str">
        <f ca="1">price</f>
        <v/>
      </c>
      <c r="U3874" s="4"/>
      <c r="V3874" s="4"/>
      <c r="W3874" s="293" t="str">
        <f ca="1">commission</f>
        <v/>
      </c>
      <c r="X3874" s="315"/>
    </row>
    <row r="3875" spans="1:24" x14ac:dyDescent="0.25">
      <c r="A3875" s="6" t="str">
        <f ca="1">no.</f>
        <v/>
      </c>
      <c r="E3875" s="4" t="str">
        <f ca="1">position</f>
        <v/>
      </c>
      <c r="I3875" s="318"/>
      <c r="J3875" s="25"/>
      <c r="L3875" s="4"/>
      <c r="N3875" s="6"/>
      <c r="P3875" s="6"/>
      <c r="Q3875" s="5" t="str">
        <f ca="1">score</f>
        <v/>
      </c>
      <c r="R3875" s="58" t="str">
        <f ca="1">rescore</f>
        <v/>
      </c>
      <c r="S3875" s="4" t="str">
        <f ca="1">price</f>
        <v/>
      </c>
      <c r="U3875" s="4"/>
      <c r="V3875" s="4"/>
      <c r="W3875" s="293" t="str">
        <f ca="1">commission</f>
        <v/>
      </c>
      <c r="X3875" s="315"/>
    </row>
    <row r="3876" spans="1:24" x14ac:dyDescent="0.25">
      <c r="A3876" s="6" t="str">
        <f ca="1">no.</f>
        <v/>
      </c>
      <c r="E3876" s="4" t="str">
        <f ca="1">position</f>
        <v/>
      </c>
      <c r="I3876" s="318"/>
      <c r="J3876" s="25"/>
      <c r="L3876" s="4"/>
      <c r="N3876" s="6"/>
      <c r="P3876" s="6"/>
      <c r="Q3876" s="5" t="str">
        <f ca="1">score</f>
        <v/>
      </c>
      <c r="R3876" s="58" t="str">
        <f ca="1">rescore</f>
        <v/>
      </c>
      <c r="S3876" s="4" t="str">
        <f ca="1">price</f>
        <v/>
      </c>
      <c r="U3876" s="4"/>
      <c r="V3876" s="4"/>
      <c r="W3876" s="293" t="str">
        <f ca="1">commission</f>
        <v/>
      </c>
      <c r="X3876" s="315"/>
    </row>
    <row r="3877" spans="1:24" x14ac:dyDescent="0.25">
      <c r="A3877" s="6" t="str">
        <f ca="1">no.</f>
        <v/>
      </c>
      <c r="E3877" s="4" t="str">
        <f ca="1">position</f>
        <v/>
      </c>
      <c r="I3877" s="318"/>
      <c r="J3877" s="25"/>
      <c r="L3877" s="4"/>
      <c r="N3877" s="6"/>
      <c r="P3877" s="6"/>
      <c r="Q3877" s="5" t="str">
        <f ca="1">score</f>
        <v/>
      </c>
      <c r="R3877" s="58" t="str">
        <f ca="1">rescore</f>
        <v/>
      </c>
      <c r="S3877" s="4" t="str">
        <f ca="1">price</f>
        <v/>
      </c>
      <c r="U3877" s="4"/>
      <c r="V3877" s="4"/>
      <c r="W3877" s="293" t="str">
        <f ca="1">commission</f>
        <v/>
      </c>
      <c r="X3877" s="315"/>
    </row>
    <row r="3878" spans="1:24" x14ac:dyDescent="0.25">
      <c r="A3878" s="6" t="str">
        <f ca="1">no.</f>
        <v/>
      </c>
      <c r="E3878" s="4" t="str">
        <f ca="1">position</f>
        <v/>
      </c>
      <c r="I3878" s="318"/>
      <c r="J3878" s="25"/>
      <c r="L3878" s="4"/>
      <c r="N3878" s="6"/>
      <c r="P3878" s="6"/>
      <c r="Q3878" s="5" t="str">
        <f ca="1">score</f>
        <v/>
      </c>
      <c r="R3878" s="58" t="str">
        <f ca="1">rescore</f>
        <v/>
      </c>
      <c r="S3878" s="4" t="str">
        <f ca="1">price</f>
        <v/>
      </c>
      <c r="U3878" s="4"/>
      <c r="V3878" s="4"/>
      <c r="W3878" s="293" t="str">
        <f ca="1">commission</f>
        <v/>
      </c>
      <c r="X3878" s="315"/>
    </row>
    <row r="3879" spans="1:24" x14ac:dyDescent="0.25">
      <c r="A3879" s="6" t="str">
        <f ca="1">no.</f>
        <v/>
      </c>
      <c r="E3879" s="4" t="str">
        <f ca="1">position</f>
        <v/>
      </c>
      <c r="I3879" s="318"/>
      <c r="J3879" s="25"/>
      <c r="L3879" s="4"/>
      <c r="N3879" s="6"/>
      <c r="P3879" s="6"/>
      <c r="Q3879" s="5" t="str">
        <f ca="1">score</f>
        <v/>
      </c>
      <c r="R3879" s="58" t="str">
        <f ca="1">rescore</f>
        <v/>
      </c>
      <c r="S3879" s="4" t="str">
        <f ca="1">price</f>
        <v/>
      </c>
      <c r="U3879" s="4"/>
      <c r="V3879" s="4"/>
      <c r="W3879" s="293" t="str">
        <f ca="1">commission</f>
        <v/>
      </c>
      <c r="X3879" s="315"/>
    </row>
    <row r="3880" spans="1:24" x14ac:dyDescent="0.25">
      <c r="A3880" s="6" t="str">
        <f ca="1">no.</f>
        <v/>
      </c>
      <c r="E3880" s="4" t="str">
        <f ca="1">position</f>
        <v/>
      </c>
      <c r="I3880" s="318"/>
      <c r="J3880" s="25"/>
      <c r="L3880" s="4"/>
      <c r="N3880" s="6"/>
      <c r="P3880" s="6"/>
      <c r="Q3880" s="5" t="str">
        <f ca="1">score</f>
        <v/>
      </c>
      <c r="R3880" s="58" t="str">
        <f ca="1">rescore</f>
        <v/>
      </c>
      <c r="S3880" s="4" t="str">
        <f ca="1">price</f>
        <v/>
      </c>
      <c r="U3880" s="4"/>
      <c r="V3880" s="4"/>
      <c r="W3880" s="293" t="str">
        <f ca="1">commission</f>
        <v/>
      </c>
      <c r="X3880" s="315"/>
    </row>
    <row r="3881" spans="1:24" x14ac:dyDescent="0.25">
      <c r="A3881" s="6" t="str">
        <f ca="1">no.</f>
        <v/>
      </c>
      <c r="E3881" s="4" t="str">
        <f ca="1">position</f>
        <v/>
      </c>
      <c r="I3881" s="318"/>
      <c r="J3881" s="25"/>
      <c r="L3881" s="4"/>
      <c r="N3881" s="6"/>
      <c r="P3881" s="6"/>
      <c r="Q3881" s="5" t="str">
        <f ca="1">score</f>
        <v/>
      </c>
      <c r="R3881" s="58" t="str">
        <f ca="1">rescore</f>
        <v/>
      </c>
      <c r="S3881" s="4" t="str">
        <f ca="1">price</f>
        <v/>
      </c>
      <c r="U3881" s="4"/>
      <c r="V3881" s="4"/>
      <c r="W3881" s="293" t="str">
        <f ca="1">commission</f>
        <v/>
      </c>
      <c r="X3881" s="315"/>
    </row>
    <row r="3882" spans="1:24" x14ac:dyDescent="0.25">
      <c r="A3882" s="6" t="str">
        <f ca="1">no.</f>
        <v/>
      </c>
      <c r="E3882" s="4" t="str">
        <f ca="1">position</f>
        <v/>
      </c>
      <c r="I3882" s="318"/>
      <c r="J3882" s="25"/>
      <c r="L3882" s="4"/>
      <c r="N3882" s="6"/>
      <c r="P3882" s="6"/>
      <c r="Q3882" s="5" t="str">
        <f ca="1">score</f>
        <v/>
      </c>
      <c r="R3882" s="58" t="str">
        <f ca="1">rescore</f>
        <v/>
      </c>
      <c r="S3882" s="4" t="str">
        <f ca="1">price</f>
        <v/>
      </c>
      <c r="U3882" s="4"/>
      <c r="V3882" s="4"/>
      <c r="W3882" s="293" t="str">
        <f ca="1">commission</f>
        <v/>
      </c>
      <c r="X3882" s="315"/>
    </row>
    <row r="3883" spans="1:24" x14ac:dyDescent="0.25">
      <c r="A3883" s="6" t="str">
        <f ca="1">no.</f>
        <v/>
      </c>
      <c r="E3883" s="4" t="str">
        <f ca="1">position</f>
        <v/>
      </c>
      <c r="I3883" s="318"/>
      <c r="J3883" s="25"/>
      <c r="L3883" s="4"/>
      <c r="N3883" s="6"/>
      <c r="P3883" s="6"/>
      <c r="Q3883" s="5" t="str">
        <f ca="1">score</f>
        <v/>
      </c>
      <c r="R3883" s="58" t="str">
        <f ca="1">rescore</f>
        <v/>
      </c>
      <c r="S3883" s="4" t="str">
        <f ca="1">price</f>
        <v/>
      </c>
      <c r="U3883" s="4"/>
      <c r="V3883" s="4"/>
      <c r="W3883" s="293" t="str">
        <f ca="1">commission</f>
        <v/>
      </c>
      <c r="X3883" s="315"/>
    </row>
    <row r="3884" spans="1:24" x14ac:dyDescent="0.25">
      <c r="A3884" s="6" t="str">
        <f ca="1">no.</f>
        <v/>
      </c>
      <c r="E3884" s="4" t="str">
        <f ca="1">position</f>
        <v/>
      </c>
      <c r="I3884" s="318"/>
      <c r="J3884" s="25"/>
      <c r="L3884" s="4"/>
      <c r="N3884" s="6"/>
      <c r="P3884" s="6"/>
      <c r="Q3884" s="5" t="str">
        <f ca="1">score</f>
        <v/>
      </c>
      <c r="R3884" s="58" t="str">
        <f ca="1">rescore</f>
        <v/>
      </c>
      <c r="S3884" s="4" t="str">
        <f ca="1">price</f>
        <v/>
      </c>
      <c r="U3884" s="4"/>
      <c r="V3884" s="4"/>
      <c r="W3884" s="293" t="str">
        <f ca="1">commission</f>
        <v/>
      </c>
      <c r="X3884" s="315"/>
    </row>
    <row r="3885" spans="1:24" x14ac:dyDescent="0.25">
      <c r="A3885" s="6" t="str">
        <f ca="1">no.</f>
        <v/>
      </c>
      <c r="E3885" s="4" t="str">
        <f ca="1">position</f>
        <v/>
      </c>
      <c r="I3885" s="318"/>
      <c r="J3885" s="25"/>
      <c r="L3885" s="4"/>
      <c r="N3885" s="6"/>
      <c r="P3885" s="6"/>
      <c r="Q3885" s="5" t="str">
        <f ca="1">score</f>
        <v/>
      </c>
      <c r="R3885" s="58" t="str">
        <f ca="1">rescore</f>
        <v/>
      </c>
      <c r="S3885" s="4" t="str">
        <f ca="1">price</f>
        <v/>
      </c>
      <c r="U3885" s="4"/>
      <c r="V3885" s="4"/>
      <c r="W3885" s="293" t="str">
        <f ca="1">commission</f>
        <v/>
      </c>
      <c r="X3885" s="315"/>
    </row>
    <row r="3886" spans="1:24" x14ac:dyDescent="0.25">
      <c r="A3886" s="6" t="str">
        <f ca="1">no.</f>
        <v/>
      </c>
      <c r="E3886" s="4" t="str">
        <f ca="1">position</f>
        <v/>
      </c>
      <c r="I3886" s="318"/>
      <c r="J3886" s="25"/>
      <c r="L3886" s="4"/>
      <c r="N3886" s="6"/>
      <c r="P3886" s="6"/>
      <c r="Q3886" s="5" t="str">
        <f ca="1">score</f>
        <v/>
      </c>
      <c r="R3886" s="58" t="str">
        <f ca="1">rescore</f>
        <v/>
      </c>
      <c r="S3886" s="4" t="str">
        <f ca="1">price</f>
        <v/>
      </c>
      <c r="U3886" s="4"/>
      <c r="V3886" s="4"/>
      <c r="W3886" s="293" t="str">
        <f ca="1">commission</f>
        <v/>
      </c>
      <c r="X3886" s="315"/>
    </row>
    <row r="3887" spans="1:24" x14ac:dyDescent="0.25">
      <c r="A3887" s="6" t="str">
        <f ca="1">no.</f>
        <v/>
      </c>
      <c r="E3887" s="4" t="str">
        <f ca="1">position</f>
        <v/>
      </c>
      <c r="I3887" s="318"/>
      <c r="J3887" s="25"/>
      <c r="L3887" s="4"/>
      <c r="N3887" s="6"/>
      <c r="P3887" s="6"/>
      <c r="Q3887" s="5" t="str">
        <f ca="1">score</f>
        <v/>
      </c>
      <c r="R3887" s="58" t="str">
        <f ca="1">rescore</f>
        <v/>
      </c>
      <c r="S3887" s="4" t="str">
        <f ca="1">price</f>
        <v/>
      </c>
      <c r="U3887" s="4"/>
      <c r="V3887" s="4"/>
      <c r="W3887" s="293" t="str">
        <f ca="1">commission</f>
        <v/>
      </c>
      <c r="X3887" s="315"/>
    </row>
    <row r="3888" spans="1:24" x14ac:dyDescent="0.25">
      <c r="A3888" s="6" t="str">
        <f ca="1">no.</f>
        <v/>
      </c>
      <c r="E3888" s="4" t="str">
        <f ca="1">position</f>
        <v/>
      </c>
      <c r="I3888" s="318"/>
      <c r="J3888" s="25"/>
      <c r="L3888" s="4"/>
      <c r="N3888" s="6"/>
      <c r="P3888" s="6"/>
      <c r="Q3888" s="5" t="str">
        <f ca="1">score</f>
        <v/>
      </c>
      <c r="R3888" s="58" t="str">
        <f ca="1">rescore</f>
        <v/>
      </c>
      <c r="S3888" s="4" t="str">
        <f ca="1">price</f>
        <v/>
      </c>
      <c r="U3888" s="4"/>
      <c r="V3888" s="4"/>
      <c r="W3888" s="293" t="str">
        <f ca="1">commission</f>
        <v/>
      </c>
      <c r="X3888" s="315"/>
    </row>
    <row r="3889" spans="1:24" x14ac:dyDescent="0.25">
      <c r="A3889" s="6" t="str">
        <f ca="1">no.</f>
        <v/>
      </c>
      <c r="E3889" s="4" t="str">
        <f ca="1">position</f>
        <v/>
      </c>
      <c r="I3889" s="318"/>
      <c r="J3889" s="25"/>
      <c r="L3889" s="4"/>
      <c r="N3889" s="6"/>
      <c r="P3889" s="6"/>
      <c r="Q3889" s="5" t="str">
        <f ca="1">score</f>
        <v/>
      </c>
      <c r="R3889" s="58" t="str">
        <f ca="1">rescore</f>
        <v/>
      </c>
      <c r="S3889" s="4" t="str">
        <f ca="1">price</f>
        <v/>
      </c>
      <c r="U3889" s="4"/>
      <c r="V3889" s="4"/>
      <c r="W3889" s="293" t="str">
        <f ca="1">commission</f>
        <v/>
      </c>
      <c r="X3889" s="315"/>
    </row>
    <row r="3890" spans="1:24" x14ac:dyDescent="0.25">
      <c r="A3890" s="6" t="str">
        <f ca="1">no.</f>
        <v/>
      </c>
      <c r="E3890" s="4" t="str">
        <f ca="1">position</f>
        <v/>
      </c>
      <c r="I3890" s="318"/>
      <c r="J3890" s="25"/>
      <c r="L3890" s="4"/>
      <c r="N3890" s="6"/>
      <c r="P3890" s="6"/>
      <c r="Q3890" s="5" t="str">
        <f ca="1">score</f>
        <v/>
      </c>
      <c r="R3890" s="58" t="str">
        <f ca="1">rescore</f>
        <v/>
      </c>
      <c r="S3890" s="4" t="str">
        <f ca="1">price</f>
        <v/>
      </c>
      <c r="U3890" s="4"/>
      <c r="V3890" s="4"/>
      <c r="W3890" s="293" t="str">
        <f ca="1">commission</f>
        <v/>
      </c>
      <c r="X3890" s="315"/>
    </row>
    <row r="3891" spans="1:24" x14ac:dyDescent="0.25">
      <c r="A3891" s="6" t="str">
        <f ca="1">no.</f>
        <v/>
      </c>
      <c r="E3891" s="4" t="str">
        <f ca="1">position</f>
        <v/>
      </c>
      <c r="I3891" s="318"/>
      <c r="J3891" s="25"/>
      <c r="L3891" s="4"/>
      <c r="N3891" s="6"/>
      <c r="P3891" s="6"/>
      <c r="Q3891" s="5" t="str">
        <f ca="1">score</f>
        <v/>
      </c>
      <c r="R3891" s="58" t="str">
        <f ca="1">rescore</f>
        <v/>
      </c>
      <c r="S3891" s="4" t="str">
        <f ca="1">price</f>
        <v/>
      </c>
      <c r="U3891" s="4"/>
      <c r="V3891" s="4"/>
      <c r="W3891" s="293" t="str">
        <f ca="1">commission</f>
        <v/>
      </c>
      <c r="X3891" s="315"/>
    </row>
    <row r="3892" spans="1:24" x14ac:dyDescent="0.25">
      <c r="A3892" s="6" t="str">
        <f ca="1">no.</f>
        <v/>
      </c>
      <c r="E3892" s="4" t="str">
        <f ca="1">position</f>
        <v/>
      </c>
      <c r="I3892" s="318"/>
      <c r="J3892" s="25"/>
      <c r="L3892" s="4"/>
      <c r="N3892" s="6"/>
      <c r="P3892" s="6"/>
      <c r="Q3892" s="5" t="str">
        <f ca="1">score</f>
        <v/>
      </c>
      <c r="R3892" s="58" t="str">
        <f ca="1">rescore</f>
        <v/>
      </c>
      <c r="S3892" s="4" t="str">
        <f ca="1">price</f>
        <v/>
      </c>
      <c r="U3892" s="4"/>
      <c r="V3892" s="4"/>
      <c r="W3892" s="293" t="str">
        <f ca="1">commission</f>
        <v/>
      </c>
      <c r="X3892" s="315"/>
    </row>
    <row r="3893" spans="1:24" x14ac:dyDescent="0.25">
      <c r="A3893" s="6" t="str">
        <f ca="1">no.</f>
        <v/>
      </c>
      <c r="E3893" s="4" t="str">
        <f ca="1">position</f>
        <v/>
      </c>
      <c r="I3893" s="318"/>
      <c r="J3893" s="25"/>
      <c r="L3893" s="4"/>
      <c r="N3893" s="6"/>
      <c r="P3893" s="6"/>
      <c r="Q3893" s="5" t="str">
        <f ca="1">score</f>
        <v/>
      </c>
      <c r="R3893" s="58" t="str">
        <f ca="1">rescore</f>
        <v/>
      </c>
      <c r="S3893" s="4" t="str">
        <f ca="1">price</f>
        <v/>
      </c>
      <c r="U3893" s="4"/>
      <c r="V3893" s="4"/>
      <c r="W3893" s="293" t="str">
        <f ca="1">commission</f>
        <v/>
      </c>
      <c r="X3893" s="315"/>
    </row>
    <row r="3894" spans="1:24" x14ac:dyDescent="0.25">
      <c r="A3894" s="6" t="str">
        <f ca="1">no.</f>
        <v/>
      </c>
      <c r="E3894" s="4" t="str">
        <f ca="1">position</f>
        <v/>
      </c>
      <c r="I3894" s="318"/>
      <c r="J3894" s="25"/>
      <c r="L3894" s="4"/>
      <c r="N3894" s="6"/>
      <c r="P3894" s="6"/>
      <c r="Q3894" s="5" t="str">
        <f ca="1">score</f>
        <v/>
      </c>
      <c r="R3894" s="58" t="str">
        <f ca="1">rescore</f>
        <v/>
      </c>
      <c r="S3894" s="4" t="str">
        <f ca="1">price</f>
        <v/>
      </c>
      <c r="U3894" s="4"/>
      <c r="V3894" s="4"/>
      <c r="W3894" s="293" t="str">
        <f ca="1">commission</f>
        <v/>
      </c>
      <c r="X3894" s="315"/>
    </row>
    <row r="3895" spans="1:24" x14ac:dyDescent="0.25">
      <c r="A3895" s="6" t="str">
        <f ca="1">no.</f>
        <v/>
      </c>
      <c r="E3895" s="4" t="str">
        <f ca="1">position</f>
        <v/>
      </c>
      <c r="I3895" s="318"/>
      <c r="J3895" s="25"/>
      <c r="L3895" s="4"/>
      <c r="N3895" s="6"/>
      <c r="P3895" s="6"/>
      <c r="Q3895" s="5" t="str">
        <f ca="1">score</f>
        <v/>
      </c>
      <c r="R3895" s="58" t="str">
        <f ca="1">rescore</f>
        <v/>
      </c>
      <c r="S3895" s="4" t="str">
        <f ca="1">price</f>
        <v/>
      </c>
      <c r="U3895" s="4"/>
      <c r="V3895" s="4"/>
      <c r="W3895" s="293" t="str">
        <f ca="1">commission</f>
        <v/>
      </c>
      <c r="X3895" s="315"/>
    </row>
    <row r="3896" spans="1:24" x14ac:dyDescent="0.25">
      <c r="A3896" s="6" t="str">
        <f ca="1">no.</f>
        <v/>
      </c>
      <c r="E3896" s="4" t="str">
        <f ca="1">position</f>
        <v/>
      </c>
      <c r="I3896" s="318"/>
      <c r="J3896" s="25"/>
      <c r="L3896" s="4"/>
      <c r="N3896" s="6"/>
      <c r="P3896" s="6"/>
      <c r="Q3896" s="5" t="str">
        <f ca="1">score</f>
        <v/>
      </c>
      <c r="R3896" s="58" t="str">
        <f ca="1">rescore</f>
        <v/>
      </c>
      <c r="S3896" s="4" t="str">
        <f ca="1">price</f>
        <v/>
      </c>
      <c r="U3896" s="4"/>
      <c r="V3896" s="4"/>
      <c r="W3896" s="293" t="str">
        <f ca="1">commission</f>
        <v/>
      </c>
      <c r="X3896" s="315"/>
    </row>
    <row r="3897" spans="1:24" x14ac:dyDescent="0.25">
      <c r="A3897" s="6" t="str">
        <f ca="1">no.</f>
        <v/>
      </c>
      <c r="E3897" s="4" t="str">
        <f ca="1">position</f>
        <v/>
      </c>
      <c r="I3897" s="318"/>
      <c r="J3897" s="25"/>
      <c r="L3897" s="4"/>
      <c r="N3897" s="6"/>
      <c r="P3897" s="6"/>
      <c r="Q3897" s="5" t="str">
        <f ca="1">score</f>
        <v/>
      </c>
      <c r="R3897" s="58" t="str">
        <f ca="1">rescore</f>
        <v/>
      </c>
      <c r="S3897" s="4" t="str">
        <f ca="1">price</f>
        <v/>
      </c>
      <c r="U3897" s="4"/>
      <c r="V3897" s="4"/>
      <c r="W3897" s="293" t="str">
        <f ca="1">commission</f>
        <v/>
      </c>
      <c r="X3897" s="315"/>
    </row>
    <row r="3898" spans="1:24" x14ac:dyDescent="0.25">
      <c r="A3898" s="6" t="str">
        <f ca="1">no.</f>
        <v/>
      </c>
      <c r="E3898" s="4" t="str">
        <f ca="1">position</f>
        <v/>
      </c>
      <c r="I3898" s="318"/>
      <c r="J3898" s="25"/>
      <c r="L3898" s="4"/>
      <c r="N3898" s="6"/>
      <c r="P3898" s="6"/>
      <c r="Q3898" s="5" t="str">
        <f ca="1">score</f>
        <v/>
      </c>
      <c r="R3898" s="58" t="str">
        <f ca="1">rescore</f>
        <v/>
      </c>
      <c r="S3898" s="4" t="str">
        <f ca="1">price</f>
        <v/>
      </c>
      <c r="U3898" s="4"/>
      <c r="V3898" s="4"/>
      <c r="W3898" s="293" t="str">
        <f ca="1">commission</f>
        <v/>
      </c>
      <c r="X3898" s="315"/>
    </row>
    <row r="3899" spans="1:24" x14ac:dyDescent="0.25">
      <c r="A3899" s="6" t="str">
        <f ca="1">no.</f>
        <v/>
      </c>
      <c r="E3899" s="4" t="str">
        <f ca="1">position</f>
        <v/>
      </c>
      <c r="I3899" s="318"/>
      <c r="J3899" s="25"/>
      <c r="L3899" s="4"/>
      <c r="N3899" s="6"/>
      <c r="P3899" s="6"/>
      <c r="Q3899" s="5" t="str">
        <f ca="1">score</f>
        <v/>
      </c>
      <c r="R3899" s="58" t="str">
        <f ca="1">rescore</f>
        <v/>
      </c>
      <c r="S3899" s="4" t="str">
        <f ca="1">price</f>
        <v/>
      </c>
      <c r="U3899" s="4"/>
      <c r="V3899" s="4"/>
      <c r="W3899" s="293" t="str">
        <f ca="1">commission</f>
        <v/>
      </c>
      <c r="X3899" s="315"/>
    </row>
    <row r="3900" spans="1:24" x14ac:dyDescent="0.25">
      <c r="A3900" s="6" t="str">
        <f ca="1">no.</f>
        <v/>
      </c>
      <c r="E3900" s="4" t="str">
        <f ca="1">position</f>
        <v/>
      </c>
      <c r="I3900" s="318"/>
      <c r="J3900" s="25"/>
      <c r="L3900" s="4"/>
      <c r="N3900" s="6"/>
      <c r="P3900" s="6"/>
      <c r="Q3900" s="5" t="str">
        <f ca="1">score</f>
        <v/>
      </c>
      <c r="R3900" s="58" t="str">
        <f ca="1">rescore</f>
        <v/>
      </c>
      <c r="S3900" s="4" t="str">
        <f ca="1">price</f>
        <v/>
      </c>
      <c r="U3900" s="4"/>
      <c r="V3900" s="4"/>
      <c r="W3900" s="293" t="str">
        <f ca="1">commission</f>
        <v/>
      </c>
      <c r="X3900" s="315"/>
    </row>
    <row r="3901" spans="1:24" x14ac:dyDescent="0.25">
      <c r="A3901" s="6" t="str">
        <f ca="1">no.</f>
        <v/>
      </c>
      <c r="E3901" s="4" t="str">
        <f ca="1">position</f>
        <v/>
      </c>
      <c r="I3901" s="318"/>
      <c r="J3901" s="25"/>
      <c r="L3901" s="4"/>
      <c r="N3901" s="6"/>
      <c r="P3901" s="6"/>
      <c r="Q3901" s="5" t="str">
        <f ca="1">score</f>
        <v/>
      </c>
      <c r="R3901" s="58" t="str">
        <f ca="1">rescore</f>
        <v/>
      </c>
      <c r="S3901" s="4" t="str">
        <f ca="1">price</f>
        <v/>
      </c>
      <c r="U3901" s="4"/>
      <c r="V3901" s="4"/>
      <c r="W3901" s="293" t="str">
        <f ca="1">commission</f>
        <v/>
      </c>
      <c r="X3901" s="315"/>
    </row>
    <row r="3902" spans="1:24" x14ac:dyDescent="0.25">
      <c r="A3902" s="6" t="str">
        <f ca="1">no.</f>
        <v/>
      </c>
      <c r="E3902" s="4" t="str">
        <f ca="1">position</f>
        <v/>
      </c>
      <c r="I3902" s="318"/>
      <c r="J3902" s="25"/>
      <c r="L3902" s="4"/>
      <c r="N3902" s="6"/>
      <c r="P3902" s="6"/>
      <c r="Q3902" s="5" t="str">
        <f ca="1">score</f>
        <v/>
      </c>
      <c r="R3902" s="58" t="str">
        <f ca="1">rescore</f>
        <v/>
      </c>
      <c r="S3902" s="4" t="str">
        <f ca="1">price</f>
        <v/>
      </c>
      <c r="U3902" s="4"/>
      <c r="V3902" s="4"/>
      <c r="W3902" s="293" t="str">
        <f ca="1">commission</f>
        <v/>
      </c>
      <c r="X3902" s="315"/>
    </row>
    <row r="3903" spans="1:24" x14ac:dyDescent="0.25">
      <c r="A3903" s="6" t="str">
        <f ca="1">no.</f>
        <v/>
      </c>
      <c r="E3903" s="4" t="str">
        <f ca="1">position</f>
        <v/>
      </c>
      <c r="I3903" s="318"/>
      <c r="J3903" s="25"/>
      <c r="L3903" s="4"/>
      <c r="N3903" s="6"/>
      <c r="P3903" s="6"/>
      <c r="Q3903" s="5" t="str">
        <f ca="1">score</f>
        <v/>
      </c>
      <c r="R3903" s="58" t="str">
        <f ca="1">rescore</f>
        <v/>
      </c>
      <c r="S3903" s="4" t="str">
        <f ca="1">price</f>
        <v/>
      </c>
      <c r="U3903" s="4"/>
      <c r="V3903" s="4"/>
      <c r="W3903" s="293" t="str">
        <f ca="1">commission</f>
        <v/>
      </c>
      <c r="X3903" s="315"/>
    </row>
    <row r="3904" spans="1:24" x14ac:dyDescent="0.25">
      <c r="A3904" s="6" t="str">
        <f ca="1">no.</f>
        <v/>
      </c>
      <c r="E3904" s="4" t="str">
        <f ca="1">position</f>
        <v/>
      </c>
      <c r="I3904" s="318"/>
      <c r="J3904" s="25"/>
      <c r="L3904" s="4"/>
      <c r="N3904" s="6"/>
      <c r="P3904" s="6"/>
      <c r="Q3904" s="5" t="str">
        <f ca="1">score</f>
        <v/>
      </c>
      <c r="R3904" s="58" t="str">
        <f ca="1">rescore</f>
        <v/>
      </c>
      <c r="S3904" s="4" t="str">
        <f ca="1">price</f>
        <v/>
      </c>
      <c r="U3904" s="4"/>
      <c r="V3904" s="4"/>
      <c r="W3904" s="293" t="str">
        <f ca="1">commission</f>
        <v/>
      </c>
      <c r="X3904" s="315"/>
    </row>
    <row r="3905" spans="1:24" x14ac:dyDescent="0.25">
      <c r="A3905" s="6" t="str">
        <f ca="1">no.</f>
        <v/>
      </c>
      <c r="E3905" s="4" t="str">
        <f ca="1">position</f>
        <v/>
      </c>
      <c r="I3905" s="318"/>
      <c r="J3905" s="25"/>
      <c r="L3905" s="4"/>
      <c r="N3905" s="6"/>
      <c r="P3905" s="6"/>
      <c r="Q3905" s="5" t="str">
        <f ca="1">score</f>
        <v/>
      </c>
      <c r="R3905" s="58" t="str">
        <f ca="1">rescore</f>
        <v/>
      </c>
      <c r="S3905" s="4" t="str">
        <f ca="1">price</f>
        <v/>
      </c>
      <c r="U3905" s="4"/>
      <c r="V3905" s="4"/>
      <c r="W3905" s="293" t="str">
        <f ca="1">commission</f>
        <v/>
      </c>
      <c r="X3905" s="315"/>
    </row>
    <row r="3906" spans="1:24" x14ac:dyDescent="0.25">
      <c r="A3906" s="6" t="str">
        <f ca="1">no.</f>
        <v/>
      </c>
      <c r="E3906" s="4" t="str">
        <f ca="1">position</f>
        <v/>
      </c>
      <c r="I3906" s="318"/>
      <c r="J3906" s="25"/>
      <c r="L3906" s="4"/>
      <c r="N3906" s="6"/>
      <c r="P3906" s="6"/>
      <c r="Q3906" s="5" t="str">
        <f ca="1">score</f>
        <v/>
      </c>
      <c r="R3906" s="58" t="str">
        <f ca="1">rescore</f>
        <v/>
      </c>
      <c r="S3906" s="4" t="str">
        <f ca="1">price</f>
        <v/>
      </c>
      <c r="U3906" s="4"/>
      <c r="V3906" s="4"/>
      <c r="W3906" s="293" t="str">
        <f ca="1">commission</f>
        <v/>
      </c>
      <c r="X3906" s="315"/>
    </row>
    <row r="3907" spans="1:24" x14ac:dyDescent="0.25">
      <c r="A3907" s="6" t="str">
        <f ca="1">no.</f>
        <v/>
      </c>
      <c r="E3907" s="4" t="str">
        <f ca="1">position</f>
        <v/>
      </c>
      <c r="I3907" s="318"/>
      <c r="J3907" s="25"/>
      <c r="L3907" s="4"/>
      <c r="N3907" s="6"/>
      <c r="P3907" s="6"/>
      <c r="Q3907" s="5" t="str">
        <f ca="1">score</f>
        <v/>
      </c>
      <c r="R3907" s="58" t="str">
        <f ca="1">rescore</f>
        <v/>
      </c>
      <c r="S3907" s="4" t="str">
        <f ca="1">price</f>
        <v/>
      </c>
      <c r="U3907" s="4"/>
      <c r="V3907" s="4"/>
      <c r="W3907" s="293" t="str">
        <f ca="1">commission</f>
        <v/>
      </c>
      <c r="X3907" s="315"/>
    </row>
    <row r="3908" spans="1:24" x14ac:dyDescent="0.25">
      <c r="A3908" s="6" t="str">
        <f ca="1">no.</f>
        <v/>
      </c>
      <c r="E3908" s="4" t="str">
        <f ca="1">position</f>
        <v/>
      </c>
      <c r="I3908" s="318"/>
      <c r="J3908" s="25"/>
      <c r="L3908" s="4"/>
      <c r="N3908" s="6"/>
      <c r="P3908" s="6"/>
      <c r="Q3908" s="5" t="str">
        <f ca="1">score</f>
        <v/>
      </c>
      <c r="R3908" s="58" t="str">
        <f ca="1">rescore</f>
        <v/>
      </c>
      <c r="S3908" s="4" t="str">
        <f ca="1">price</f>
        <v/>
      </c>
      <c r="U3908" s="4"/>
      <c r="V3908" s="4"/>
      <c r="W3908" s="293" t="str">
        <f ca="1">commission</f>
        <v/>
      </c>
      <c r="X3908" s="315"/>
    </row>
    <row r="3909" spans="1:24" x14ac:dyDescent="0.25">
      <c r="A3909" s="6" t="str">
        <f ca="1">no.</f>
        <v/>
      </c>
      <c r="E3909" s="4" t="str">
        <f ca="1">position</f>
        <v/>
      </c>
      <c r="I3909" s="318"/>
      <c r="J3909" s="25"/>
      <c r="L3909" s="4"/>
      <c r="N3909" s="6"/>
      <c r="P3909" s="6"/>
      <c r="Q3909" s="5" t="str">
        <f ca="1">score</f>
        <v/>
      </c>
      <c r="R3909" s="58" t="str">
        <f ca="1">rescore</f>
        <v/>
      </c>
      <c r="S3909" s="4" t="str">
        <f ca="1">price</f>
        <v/>
      </c>
      <c r="U3909" s="4"/>
      <c r="V3909" s="4"/>
      <c r="W3909" s="293" t="str">
        <f ca="1">commission</f>
        <v/>
      </c>
      <c r="X3909" s="315"/>
    </row>
    <row r="3910" spans="1:24" x14ac:dyDescent="0.25">
      <c r="A3910" s="6" t="str">
        <f ca="1">no.</f>
        <v/>
      </c>
      <c r="E3910" s="4" t="str">
        <f ca="1">position</f>
        <v/>
      </c>
      <c r="I3910" s="318"/>
      <c r="J3910" s="25"/>
      <c r="L3910" s="4"/>
      <c r="N3910" s="6"/>
      <c r="P3910" s="6"/>
      <c r="Q3910" s="5" t="str">
        <f ca="1">score</f>
        <v/>
      </c>
      <c r="R3910" s="58" t="str">
        <f ca="1">rescore</f>
        <v/>
      </c>
      <c r="S3910" s="4" t="str">
        <f ca="1">price</f>
        <v/>
      </c>
      <c r="U3910" s="4"/>
      <c r="V3910" s="4"/>
      <c r="W3910" s="293" t="str">
        <f ca="1">commission</f>
        <v/>
      </c>
      <c r="X3910" s="315"/>
    </row>
    <row r="3911" spans="1:24" x14ac:dyDescent="0.25">
      <c r="A3911" s="6" t="str">
        <f ca="1">no.</f>
        <v/>
      </c>
      <c r="E3911" s="4" t="str">
        <f ca="1">position</f>
        <v/>
      </c>
      <c r="I3911" s="318"/>
      <c r="J3911" s="25"/>
      <c r="L3911" s="4"/>
      <c r="N3911" s="6"/>
      <c r="P3911" s="6"/>
      <c r="Q3911" s="5" t="str">
        <f ca="1">score</f>
        <v/>
      </c>
      <c r="R3911" s="58" t="str">
        <f ca="1">rescore</f>
        <v/>
      </c>
      <c r="S3911" s="4" t="str">
        <f ca="1">price</f>
        <v/>
      </c>
      <c r="U3911" s="4"/>
      <c r="V3911" s="4"/>
      <c r="W3911" s="293" t="str">
        <f ca="1">commission</f>
        <v/>
      </c>
      <c r="X3911" s="315"/>
    </row>
    <row r="3912" spans="1:24" x14ac:dyDescent="0.25">
      <c r="A3912" s="6" t="str">
        <f ca="1">no.</f>
        <v/>
      </c>
      <c r="E3912" s="4" t="str">
        <f ca="1">position</f>
        <v/>
      </c>
      <c r="I3912" s="318"/>
      <c r="J3912" s="25"/>
      <c r="L3912" s="4"/>
      <c r="N3912" s="6"/>
      <c r="P3912" s="6"/>
      <c r="Q3912" s="5" t="str">
        <f ca="1">score</f>
        <v/>
      </c>
      <c r="R3912" s="58" t="str">
        <f ca="1">rescore</f>
        <v/>
      </c>
      <c r="S3912" s="4" t="str">
        <f ca="1">price</f>
        <v/>
      </c>
      <c r="U3912" s="4"/>
      <c r="V3912" s="4"/>
      <c r="W3912" s="293" t="str">
        <f ca="1">commission</f>
        <v/>
      </c>
      <c r="X3912" s="315"/>
    </row>
    <row r="3913" spans="1:24" x14ac:dyDescent="0.25">
      <c r="A3913" s="6" t="str">
        <f ca="1">no.</f>
        <v/>
      </c>
      <c r="E3913" s="4" t="str">
        <f ca="1">position</f>
        <v/>
      </c>
      <c r="I3913" s="318"/>
      <c r="J3913" s="25"/>
      <c r="L3913" s="4"/>
      <c r="N3913" s="6"/>
      <c r="P3913" s="6"/>
      <c r="Q3913" s="5" t="str">
        <f ca="1">score</f>
        <v/>
      </c>
      <c r="R3913" s="58" t="str">
        <f ca="1">rescore</f>
        <v/>
      </c>
      <c r="S3913" s="4" t="str">
        <f ca="1">price</f>
        <v/>
      </c>
      <c r="U3913" s="4"/>
      <c r="V3913" s="4"/>
      <c r="W3913" s="293" t="str">
        <f ca="1">commission</f>
        <v/>
      </c>
      <c r="X3913" s="315"/>
    </row>
    <row r="3914" spans="1:24" x14ac:dyDescent="0.25">
      <c r="A3914" s="6" t="str">
        <f ca="1">no.</f>
        <v/>
      </c>
      <c r="E3914" s="4" t="str">
        <f ca="1">position</f>
        <v/>
      </c>
      <c r="I3914" s="318"/>
      <c r="J3914" s="25"/>
      <c r="L3914" s="4"/>
      <c r="N3914" s="6"/>
      <c r="P3914" s="6"/>
      <c r="Q3914" s="5" t="str">
        <f ca="1">score</f>
        <v/>
      </c>
      <c r="R3914" s="58" t="str">
        <f ca="1">rescore</f>
        <v/>
      </c>
      <c r="S3914" s="4" t="str">
        <f ca="1">price</f>
        <v/>
      </c>
      <c r="U3914" s="4"/>
      <c r="V3914" s="4"/>
      <c r="W3914" s="293" t="str">
        <f ca="1">commission</f>
        <v/>
      </c>
      <c r="X3914" s="315"/>
    </row>
    <row r="3915" spans="1:24" x14ac:dyDescent="0.25">
      <c r="A3915" s="6" t="str">
        <f ca="1">no.</f>
        <v/>
      </c>
      <c r="E3915" s="4" t="str">
        <f ca="1">position</f>
        <v/>
      </c>
      <c r="I3915" s="318"/>
      <c r="J3915" s="25"/>
      <c r="L3915" s="4"/>
      <c r="N3915" s="6"/>
      <c r="P3915" s="6"/>
      <c r="Q3915" s="5" t="str">
        <f ca="1">score</f>
        <v/>
      </c>
      <c r="R3915" s="58" t="str">
        <f ca="1">rescore</f>
        <v/>
      </c>
      <c r="S3915" s="4" t="str">
        <f ca="1">price</f>
        <v/>
      </c>
      <c r="U3915" s="4"/>
      <c r="V3915" s="4"/>
      <c r="W3915" s="293" t="str">
        <f ca="1">commission</f>
        <v/>
      </c>
      <c r="X3915" s="315"/>
    </row>
    <row r="3916" spans="1:24" x14ac:dyDescent="0.25">
      <c r="A3916" s="6" t="str">
        <f ca="1">no.</f>
        <v/>
      </c>
      <c r="E3916" s="4" t="str">
        <f ca="1">position</f>
        <v/>
      </c>
      <c r="I3916" s="318"/>
      <c r="J3916" s="25"/>
      <c r="L3916" s="4"/>
      <c r="N3916" s="6"/>
      <c r="P3916" s="6"/>
      <c r="Q3916" s="5" t="str">
        <f ca="1">score</f>
        <v/>
      </c>
      <c r="R3916" s="58" t="str">
        <f ca="1">rescore</f>
        <v/>
      </c>
      <c r="S3916" s="4" t="str">
        <f ca="1">price</f>
        <v/>
      </c>
      <c r="U3916" s="4"/>
      <c r="V3916" s="4"/>
      <c r="W3916" s="293" t="str">
        <f ca="1">commission</f>
        <v/>
      </c>
      <c r="X3916" s="315"/>
    </row>
    <row r="3917" spans="1:24" x14ac:dyDescent="0.25">
      <c r="A3917" s="6" t="str">
        <f ca="1">no.</f>
        <v/>
      </c>
      <c r="E3917" s="4" t="str">
        <f ca="1">position</f>
        <v/>
      </c>
      <c r="I3917" s="318"/>
      <c r="J3917" s="25"/>
      <c r="L3917" s="4"/>
      <c r="N3917" s="6"/>
      <c r="P3917" s="6"/>
      <c r="Q3917" s="5" t="str">
        <f ca="1">score</f>
        <v/>
      </c>
      <c r="R3917" s="58" t="str">
        <f ca="1">rescore</f>
        <v/>
      </c>
      <c r="S3917" s="4" t="str">
        <f ca="1">price</f>
        <v/>
      </c>
      <c r="U3917" s="4"/>
      <c r="V3917" s="4"/>
      <c r="W3917" s="293" t="str">
        <f ca="1">commission</f>
        <v/>
      </c>
      <c r="X3917" s="315"/>
    </row>
    <row r="3918" spans="1:24" x14ac:dyDescent="0.25">
      <c r="A3918" s="6" t="str">
        <f ca="1">no.</f>
        <v/>
      </c>
      <c r="E3918" s="4" t="str">
        <f ca="1">position</f>
        <v/>
      </c>
      <c r="I3918" s="318"/>
      <c r="J3918" s="25"/>
      <c r="L3918" s="4"/>
      <c r="N3918" s="6"/>
      <c r="P3918" s="6"/>
      <c r="Q3918" s="5" t="str">
        <f ca="1">score</f>
        <v/>
      </c>
      <c r="R3918" s="58" t="str">
        <f ca="1">rescore</f>
        <v/>
      </c>
      <c r="S3918" s="4" t="str">
        <f ca="1">price</f>
        <v/>
      </c>
      <c r="U3918" s="4"/>
      <c r="V3918" s="4"/>
      <c r="W3918" s="293" t="str">
        <f ca="1">commission</f>
        <v/>
      </c>
      <c r="X3918" s="315"/>
    </row>
    <row r="3919" spans="1:24" x14ac:dyDescent="0.25">
      <c r="A3919" s="6" t="str">
        <f ca="1">no.</f>
        <v/>
      </c>
      <c r="E3919" s="4" t="str">
        <f ca="1">position</f>
        <v/>
      </c>
      <c r="I3919" s="318"/>
      <c r="J3919" s="25"/>
      <c r="L3919" s="4"/>
      <c r="N3919" s="6"/>
      <c r="P3919" s="6"/>
      <c r="Q3919" s="5" t="str">
        <f ca="1">score</f>
        <v/>
      </c>
      <c r="R3919" s="58" t="str">
        <f ca="1">rescore</f>
        <v/>
      </c>
      <c r="S3919" s="4" t="str">
        <f ca="1">price</f>
        <v/>
      </c>
      <c r="U3919" s="4"/>
      <c r="V3919" s="4"/>
      <c r="W3919" s="293" t="str">
        <f ca="1">commission</f>
        <v/>
      </c>
      <c r="X3919" s="315"/>
    </row>
    <row r="3920" spans="1:24" x14ac:dyDescent="0.25">
      <c r="A3920" s="6" t="str">
        <f ca="1">no.</f>
        <v/>
      </c>
      <c r="E3920" s="4" t="str">
        <f ca="1">position</f>
        <v/>
      </c>
      <c r="I3920" s="318"/>
      <c r="J3920" s="25"/>
      <c r="L3920" s="4"/>
      <c r="N3920" s="6"/>
      <c r="P3920" s="6"/>
      <c r="Q3920" s="5" t="str">
        <f ca="1">score</f>
        <v/>
      </c>
      <c r="R3920" s="58" t="str">
        <f ca="1">rescore</f>
        <v/>
      </c>
      <c r="S3920" s="4" t="str">
        <f ca="1">price</f>
        <v/>
      </c>
      <c r="U3920" s="4"/>
      <c r="V3920" s="4"/>
      <c r="W3920" s="293" t="str">
        <f ca="1">commission</f>
        <v/>
      </c>
      <c r="X3920" s="315"/>
    </row>
    <row r="3921" spans="1:24" x14ac:dyDescent="0.25">
      <c r="A3921" s="6" t="str">
        <f ca="1">no.</f>
        <v/>
      </c>
      <c r="E3921" s="4" t="str">
        <f ca="1">position</f>
        <v/>
      </c>
      <c r="I3921" s="318"/>
      <c r="J3921" s="25"/>
      <c r="L3921" s="4"/>
      <c r="N3921" s="6"/>
      <c r="P3921" s="6"/>
      <c r="Q3921" s="5" t="str">
        <f ca="1">score</f>
        <v/>
      </c>
      <c r="R3921" s="58" t="str">
        <f ca="1">rescore</f>
        <v/>
      </c>
      <c r="S3921" s="4" t="str">
        <f ca="1">price</f>
        <v/>
      </c>
      <c r="U3921" s="4"/>
      <c r="V3921" s="4"/>
      <c r="W3921" s="293" t="str">
        <f ca="1">commission</f>
        <v/>
      </c>
      <c r="X3921" s="315"/>
    </row>
    <row r="3922" spans="1:24" x14ac:dyDescent="0.25">
      <c r="A3922" s="6" t="str">
        <f ca="1">no.</f>
        <v/>
      </c>
      <c r="E3922" s="4" t="str">
        <f ca="1">position</f>
        <v/>
      </c>
      <c r="I3922" s="318"/>
      <c r="J3922" s="25"/>
      <c r="L3922" s="4"/>
      <c r="N3922" s="6"/>
      <c r="P3922" s="6"/>
      <c r="Q3922" s="5" t="str">
        <f ca="1">score</f>
        <v/>
      </c>
      <c r="R3922" s="58" t="str">
        <f ca="1">rescore</f>
        <v/>
      </c>
      <c r="S3922" s="4" t="str">
        <f ca="1">price</f>
        <v/>
      </c>
      <c r="U3922" s="4"/>
      <c r="V3922" s="4"/>
      <c r="W3922" s="293" t="str">
        <f ca="1">commission</f>
        <v/>
      </c>
      <c r="X3922" s="315"/>
    </row>
    <row r="3923" spans="1:24" x14ac:dyDescent="0.25">
      <c r="A3923" s="6" t="str">
        <f ca="1">no.</f>
        <v/>
      </c>
      <c r="E3923" s="4" t="str">
        <f ca="1">position</f>
        <v/>
      </c>
      <c r="I3923" s="318"/>
      <c r="J3923" s="25"/>
      <c r="L3923" s="4"/>
      <c r="N3923" s="6"/>
      <c r="P3923" s="6"/>
      <c r="Q3923" s="5" t="str">
        <f ca="1">score</f>
        <v/>
      </c>
      <c r="R3923" s="58" t="str">
        <f ca="1">rescore</f>
        <v/>
      </c>
      <c r="S3923" s="4" t="str">
        <f ca="1">price</f>
        <v/>
      </c>
      <c r="U3923" s="4"/>
      <c r="V3923" s="4"/>
      <c r="W3923" s="293" t="str">
        <f ca="1">commission</f>
        <v/>
      </c>
      <c r="X3923" s="315"/>
    </row>
    <row r="3924" spans="1:24" x14ac:dyDescent="0.25">
      <c r="A3924" s="6" t="str">
        <f ca="1">no.</f>
        <v/>
      </c>
      <c r="E3924" s="4" t="str">
        <f ca="1">position</f>
        <v/>
      </c>
      <c r="I3924" s="318"/>
      <c r="J3924" s="25"/>
      <c r="L3924" s="4"/>
      <c r="N3924" s="6"/>
      <c r="P3924" s="6"/>
      <c r="Q3924" s="5" t="str">
        <f ca="1">score</f>
        <v/>
      </c>
      <c r="R3924" s="58" t="str">
        <f ca="1">rescore</f>
        <v/>
      </c>
      <c r="S3924" s="4" t="str">
        <f ca="1">price</f>
        <v/>
      </c>
      <c r="U3924" s="4"/>
      <c r="V3924" s="4"/>
      <c r="W3924" s="293" t="str">
        <f ca="1">commission</f>
        <v/>
      </c>
      <c r="X3924" s="315"/>
    </row>
    <row r="3925" spans="1:24" x14ac:dyDescent="0.25">
      <c r="A3925" s="6" t="str">
        <f ca="1">no.</f>
        <v/>
      </c>
      <c r="E3925" s="4" t="str">
        <f ca="1">position</f>
        <v/>
      </c>
      <c r="I3925" s="318"/>
      <c r="J3925" s="25"/>
      <c r="L3925" s="4"/>
      <c r="N3925" s="6"/>
      <c r="P3925" s="6"/>
      <c r="Q3925" s="5" t="str">
        <f ca="1">score</f>
        <v/>
      </c>
      <c r="R3925" s="58" t="str">
        <f ca="1">rescore</f>
        <v/>
      </c>
      <c r="S3925" s="4" t="str">
        <f ca="1">price</f>
        <v/>
      </c>
      <c r="U3925" s="4"/>
      <c r="V3925" s="4"/>
      <c r="W3925" s="293" t="str">
        <f ca="1">commission</f>
        <v/>
      </c>
      <c r="X3925" s="315"/>
    </row>
    <row r="3926" spans="1:24" x14ac:dyDescent="0.25">
      <c r="A3926" s="6" t="str">
        <f ca="1">no.</f>
        <v/>
      </c>
      <c r="E3926" s="4" t="str">
        <f ca="1">position</f>
        <v/>
      </c>
      <c r="I3926" s="318"/>
      <c r="J3926" s="25"/>
      <c r="L3926" s="4"/>
      <c r="N3926" s="6"/>
      <c r="P3926" s="6"/>
      <c r="Q3926" s="5" t="str">
        <f ca="1">score</f>
        <v/>
      </c>
      <c r="R3926" s="58" t="str">
        <f ca="1">rescore</f>
        <v/>
      </c>
      <c r="S3926" s="4" t="str">
        <f ca="1">price</f>
        <v/>
      </c>
      <c r="U3926" s="4"/>
      <c r="V3926" s="4"/>
      <c r="W3926" s="293" t="str">
        <f ca="1">commission</f>
        <v/>
      </c>
      <c r="X3926" s="315"/>
    </row>
    <row r="3927" spans="1:24" x14ac:dyDescent="0.25">
      <c r="A3927" s="6" t="str">
        <f ca="1">no.</f>
        <v/>
      </c>
      <c r="E3927" s="4" t="str">
        <f ca="1">position</f>
        <v/>
      </c>
      <c r="I3927" s="318"/>
      <c r="J3927" s="25"/>
      <c r="L3927" s="4"/>
      <c r="N3927" s="6"/>
      <c r="P3927" s="6"/>
      <c r="Q3927" s="5" t="str">
        <f ca="1">score</f>
        <v/>
      </c>
      <c r="R3927" s="58" t="str">
        <f ca="1">rescore</f>
        <v/>
      </c>
      <c r="S3927" s="4" t="str">
        <f ca="1">price</f>
        <v/>
      </c>
      <c r="U3927" s="4"/>
      <c r="V3927" s="4"/>
      <c r="W3927" s="293" t="str">
        <f ca="1">commission</f>
        <v/>
      </c>
      <c r="X3927" s="315"/>
    </row>
    <row r="3928" spans="1:24" x14ac:dyDescent="0.25">
      <c r="A3928" s="6" t="str">
        <f ca="1">no.</f>
        <v/>
      </c>
      <c r="E3928" s="4" t="str">
        <f ca="1">position</f>
        <v/>
      </c>
      <c r="I3928" s="318"/>
      <c r="J3928" s="25"/>
      <c r="L3928" s="4"/>
      <c r="N3928" s="6"/>
      <c r="P3928" s="6"/>
      <c r="Q3928" s="5" t="str">
        <f ca="1">score</f>
        <v/>
      </c>
      <c r="R3928" s="58" t="str">
        <f ca="1">rescore</f>
        <v/>
      </c>
      <c r="S3928" s="4" t="str">
        <f ca="1">price</f>
        <v/>
      </c>
      <c r="U3928" s="4"/>
      <c r="V3928" s="4"/>
      <c r="W3928" s="293" t="str">
        <f ca="1">commission</f>
        <v/>
      </c>
      <c r="X3928" s="315"/>
    </row>
    <row r="3929" spans="1:24" x14ac:dyDescent="0.25">
      <c r="A3929" s="6" t="str">
        <f ca="1">no.</f>
        <v/>
      </c>
      <c r="E3929" s="4" t="str">
        <f ca="1">position</f>
        <v/>
      </c>
      <c r="I3929" s="318"/>
      <c r="J3929" s="25"/>
      <c r="L3929" s="4"/>
      <c r="N3929" s="6"/>
      <c r="P3929" s="6"/>
      <c r="Q3929" s="5" t="str">
        <f ca="1">score</f>
        <v/>
      </c>
      <c r="R3929" s="58" t="str">
        <f ca="1">rescore</f>
        <v/>
      </c>
      <c r="S3929" s="4" t="str">
        <f ca="1">price</f>
        <v/>
      </c>
      <c r="U3929" s="4"/>
      <c r="V3929" s="4"/>
      <c r="W3929" s="293" t="str">
        <f ca="1">commission</f>
        <v/>
      </c>
      <c r="X3929" s="315"/>
    </row>
    <row r="3930" spans="1:24" x14ac:dyDescent="0.25">
      <c r="A3930" s="6" t="str">
        <f ca="1">no.</f>
        <v/>
      </c>
      <c r="E3930" s="4" t="str">
        <f ca="1">position</f>
        <v/>
      </c>
      <c r="I3930" s="318"/>
      <c r="J3930" s="25"/>
      <c r="L3930" s="4"/>
      <c r="N3930" s="6"/>
      <c r="P3930" s="6"/>
      <c r="Q3930" s="5" t="str">
        <f ca="1">score</f>
        <v/>
      </c>
      <c r="R3930" s="58" t="str">
        <f ca="1">rescore</f>
        <v/>
      </c>
      <c r="S3930" s="4" t="str">
        <f ca="1">price</f>
        <v/>
      </c>
      <c r="U3930" s="4"/>
      <c r="V3930" s="4"/>
      <c r="W3930" s="293" t="str">
        <f ca="1">commission</f>
        <v/>
      </c>
      <c r="X3930" s="315"/>
    </row>
    <row r="3931" spans="1:24" x14ac:dyDescent="0.25">
      <c r="A3931" s="6" t="str">
        <f ca="1">no.</f>
        <v/>
      </c>
      <c r="E3931" s="4" t="str">
        <f ca="1">position</f>
        <v/>
      </c>
      <c r="I3931" s="318"/>
      <c r="J3931" s="25"/>
      <c r="L3931" s="4"/>
      <c r="N3931" s="6"/>
      <c r="P3931" s="6"/>
      <c r="Q3931" s="5" t="str">
        <f ca="1">score</f>
        <v/>
      </c>
      <c r="R3931" s="58" t="str">
        <f ca="1">rescore</f>
        <v/>
      </c>
      <c r="S3931" s="4" t="str">
        <f ca="1">price</f>
        <v/>
      </c>
      <c r="U3931" s="4"/>
      <c r="V3931" s="4"/>
      <c r="W3931" s="293" t="str">
        <f ca="1">commission</f>
        <v/>
      </c>
      <c r="X3931" s="315"/>
    </row>
    <row r="3932" spans="1:24" x14ac:dyDescent="0.25">
      <c r="A3932" s="6" t="str">
        <f ca="1">no.</f>
        <v/>
      </c>
      <c r="E3932" s="4" t="str">
        <f ca="1">position</f>
        <v/>
      </c>
      <c r="I3932" s="318"/>
      <c r="J3932" s="25"/>
      <c r="L3932" s="4"/>
      <c r="N3932" s="6"/>
      <c r="P3932" s="6"/>
      <c r="Q3932" s="5" t="str">
        <f ca="1">score</f>
        <v/>
      </c>
      <c r="R3932" s="58" t="str">
        <f ca="1">rescore</f>
        <v/>
      </c>
      <c r="S3932" s="4" t="str">
        <f ca="1">price</f>
        <v/>
      </c>
      <c r="U3932" s="4"/>
      <c r="V3932" s="4"/>
      <c r="W3932" s="293" t="str">
        <f ca="1">commission</f>
        <v/>
      </c>
      <c r="X3932" s="315"/>
    </row>
    <row r="3933" spans="1:24" x14ac:dyDescent="0.25">
      <c r="A3933" s="6" t="str">
        <f ca="1">no.</f>
        <v/>
      </c>
      <c r="E3933" s="4" t="str">
        <f ca="1">position</f>
        <v/>
      </c>
      <c r="I3933" s="318"/>
      <c r="J3933" s="25"/>
      <c r="L3933" s="4"/>
      <c r="N3933" s="6"/>
      <c r="P3933" s="6"/>
      <c r="Q3933" s="5" t="str">
        <f ca="1">score</f>
        <v/>
      </c>
      <c r="R3933" s="58" t="str">
        <f ca="1">rescore</f>
        <v/>
      </c>
      <c r="S3933" s="4" t="str">
        <f ca="1">price</f>
        <v/>
      </c>
      <c r="U3933" s="4"/>
      <c r="V3933" s="4"/>
      <c r="W3933" s="293" t="str">
        <f ca="1">commission</f>
        <v/>
      </c>
      <c r="X3933" s="315"/>
    </row>
    <row r="3934" spans="1:24" x14ac:dyDescent="0.25">
      <c r="A3934" s="6" t="str">
        <f ca="1">no.</f>
        <v/>
      </c>
      <c r="E3934" s="4" t="str">
        <f ca="1">position</f>
        <v/>
      </c>
      <c r="I3934" s="318"/>
      <c r="J3934" s="25"/>
      <c r="L3934" s="4"/>
      <c r="N3934" s="6"/>
      <c r="P3934" s="6"/>
      <c r="Q3934" s="5" t="str">
        <f ca="1">score</f>
        <v/>
      </c>
      <c r="R3934" s="58" t="str">
        <f ca="1">rescore</f>
        <v/>
      </c>
      <c r="S3934" s="4" t="str">
        <f ca="1">price</f>
        <v/>
      </c>
      <c r="U3934" s="4"/>
      <c r="V3934" s="4"/>
      <c r="W3934" s="293" t="str">
        <f ca="1">commission</f>
        <v/>
      </c>
      <c r="X3934" s="315"/>
    </row>
    <row r="3935" spans="1:24" x14ac:dyDescent="0.25">
      <c r="A3935" s="6" t="str">
        <f ca="1">no.</f>
        <v/>
      </c>
      <c r="E3935" s="4" t="str">
        <f ca="1">position</f>
        <v/>
      </c>
      <c r="I3935" s="318"/>
      <c r="J3935" s="25"/>
      <c r="L3935" s="4"/>
      <c r="N3935" s="6"/>
      <c r="P3935" s="6"/>
      <c r="Q3935" s="5" t="str">
        <f ca="1">score</f>
        <v/>
      </c>
      <c r="R3935" s="58" t="str">
        <f ca="1">rescore</f>
        <v/>
      </c>
      <c r="S3935" s="4" t="str">
        <f ca="1">price</f>
        <v/>
      </c>
      <c r="U3935" s="4"/>
      <c r="V3935" s="4"/>
      <c r="W3935" s="293" t="str">
        <f ca="1">commission</f>
        <v/>
      </c>
      <c r="X3935" s="315"/>
    </row>
    <row r="3936" spans="1:24" x14ac:dyDescent="0.25">
      <c r="A3936" s="6" t="str">
        <f ca="1">no.</f>
        <v/>
      </c>
      <c r="E3936" s="4" t="str">
        <f ca="1">position</f>
        <v/>
      </c>
      <c r="I3936" s="318"/>
      <c r="J3936" s="25"/>
      <c r="L3936" s="4"/>
      <c r="N3936" s="6"/>
      <c r="P3936" s="6"/>
      <c r="Q3936" s="5" t="str">
        <f ca="1">score</f>
        <v/>
      </c>
      <c r="R3936" s="58" t="str">
        <f ca="1">rescore</f>
        <v/>
      </c>
      <c r="S3936" s="4" t="str">
        <f ca="1">price</f>
        <v/>
      </c>
      <c r="U3936" s="4"/>
      <c r="V3936" s="4"/>
      <c r="W3936" s="293" t="str">
        <f ca="1">commission</f>
        <v/>
      </c>
      <c r="X3936" s="315"/>
    </row>
    <row r="3937" spans="1:24" x14ac:dyDescent="0.25">
      <c r="A3937" s="6" t="str">
        <f ca="1">no.</f>
        <v/>
      </c>
      <c r="E3937" s="4" t="str">
        <f ca="1">position</f>
        <v/>
      </c>
      <c r="I3937" s="318"/>
      <c r="J3937" s="25"/>
      <c r="L3937" s="4"/>
      <c r="N3937" s="6"/>
      <c r="P3937" s="6"/>
      <c r="Q3937" s="5" t="str">
        <f ca="1">score</f>
        <v/>
      </c>
      <c r="R3937" s="58" t="str">
        <f ca="1">rescore</f>
        <v/>
      </c>
      <c r="S3937" s="4" t="str">
        <f ca="1">price</f>
        <v/>
      </c>
      <c r="U3937" s="4"/>
      <c r="V3937" s="4"/>
      <c r="W3937" s="293" t="str">
        <f ca="1">commission</f>
        <v/>
      </c>
      <c r="X3937" s="315"/>
    </row>
    <row r="3938" spans="1:24" x14ac:dyDescent="0.25">
      <c r="A3938" s="6" t="str">
        <f ca="1">no.</f>
        <v/>
      </c>
      <c r="E3938" s="4" t="str">
        <f ca="1">position</f>
        <v/>
      </c>
      <c r="I3938" s="318"/>
      <c r="J3938" s="25"/>
      <c r="L3938" s="4"/>
      <c r="N3938" s="6"/>
      <c r="P3938" s="6"/>
      <c r="Q3938" s="5" t="str">
        <f ca="1">score</f>
        <v/>
      </c>
      <c r="R3938" s="58" t="str">
        <f ca="1">rescore</f>
        <v/>
      </c>
      <c r="S3938" s="4" t="str">
        <f ca="1">price</f>
        <v/>
      </c>
      <c r="U3938" s="4"/>
      <c r="V3938" s="4"/>
      <c r="W3938" s="293" t="str">
        <f ca="1">commission</f>
        <v/>
      </c>
      <c r="X3938" s="315"/>
    </row>
    <row r="3939" spans="1:24" x14ac:dyDescent="0.25">
      <c r="A3939" s="6" t="str">
        <f ca="1">no.</f>
        <v/>
      </c>
      <c r="E3939" s="4" t="str">
        <f ca="1">position</f>
        <v/>
      </c>
      <c r="I3939" s="318"/>
      <c r="J3939" s="25"/>
      <c r="L3939" s="4"/>
      <c r="N3939" s="6"/>
      <c r="P3939" s="6"/>
      <c r="Q3939" s="5" t="str">
        <f ca="1">score</f>
        <v/>
      </c>
      <c r="R3939" s="58" t="str">
        <f ca="1">rescore</f>
        <v/>
      </c>
      <c r="S3939" s="4" t="str">
        <f ca="1">price</f>
        <v/>
      </c>
      <c r="U3939" s="4"/>
      <c r="V3939" s="4"/>
      <c r="W3939" s="293" t="str">
        <f ca="1">commission</f>
        <v/>
      </c>
      <c r="X3939" s="315"/>
    </row>
    <row r="3940" spans="1:24" x14ac:dyDescent="0.25">
      <c r="A3940" s="6" t="str">
        <f ca="1">no.</f>
        <v/>
      </c>
      <c r="E3940" s="4" t="str">
        <f ca="1">position</f>
        <v/>
      </c>
      <c r="I3940" s="318"/>
      <c r="J3940" s="25"/>
      <c r="L3940" s="4"/>
      <c r="N3940" s="6"/>
      <c r="P3940" s="6"/>
      <c r="Q3940" s="5" t="str">
        <f ca="1">score</f>
        <v/>
      </c>
      <c r="R3940" s="58" t="str">
        <f ca="1">rescore</f>
        <v/>
      </c>
      <c r="S3940" s="4" t="str">
        <f ca="1">price</f>
        <v/>
      </c>
      <c r="U3940" s="4"/>
      <c r="V3940" s="4"/>
      <c r="W3940" s="293" t="str">
        <f ca="1">commission</f>
        <v/>
      </c>
      <c r="X3940" s="315"/>
    </row>
    <row r="3941" spans="1:24" x14ac:dyDescent="0.25">
      <c r="A3941" s="6" t="str">
        <f ca="1">no.</f>
        <v/>
      </c>
      <c r="E3941" s="4" t="str">
        <f ca="1">position</f>
        <v/>
      </c>
      <c r="I3941" s="318"/>
      <c r="J3941" s="25"/>
      <c r="L3941" s="4"/>
      <c r="N3941" s="6"/>
      <c r="P3941" s="6"/>
      <c r="Q3941" s="5" t="str">
        <f ca="1">score</f>
        <v/>
      </c>
      <c r="R3941" s="58" t="str">
        <f ca="1">rescore</f>
        <v/>
      </c>
      <c r="S3941" s="4" t="str">
        <f ca="1">price</f>
        <v/>
      </c>
      <c r="U3941" s="4"/>
      <c r="V3941" s="4"/>
      <c r="W3941" s="293" t="str">
        <f ca="1">commission</f>
        <v/>
      </c>
      <c r="X3941" s="315"/>
    </row>
    <row r="3942" spans="1:24" x14ac:dyDescent="0.25">
      <c r="A3942" s="6" t="str">
        <f ca="1">no.</f>
        <v/>
      </c>
      <c r="E3942" s="4" t="str">
        <f ca="1">position</f>
        <v/>
      </c>
      <c r="I3942" s="318"/>
      <c r="J3942" s="25"/>
      <c r="L3942" s="4"/>
      <c r="N3942" s="6"/>
      <c r="P3942" s="6"/>
      <c r="Q3942" s="5" t="str">
        <f ca="1">score</f>
        <v/>
      </c>
      <c r="R3942" s="58" t="str">
        <f ca="1">rescore</f>
        <v/>
      </c>
      <c r="S3942" s="4" t="str">
        <f ca="1">price</f>
        <v/>
      </c>
      <c r="U3942" s="4"/>
      <c r="V3942" s="4"/>
      <c r="W3942" s="293" t="str">
        <f ca="1">commission</f>
        <v/>
      </c>
      <c r="X3942" s="315"/>
    </row>
    <row r="3943" spans="1:24" x14ac:dyDescent="0.25">
      <c r="A3943" s="6" t="str">
        <f ca="1">no.</f>
        <v/>
      </c>
      <c r="E3943" s="4" t="str">
        <f ca="1">position</f>
        <v/>
      </c>
      <c r="I3943" s="318"/>
      <c r="J3943" s="25"/>
      <c r="L3943" s="4"/>
      <c r="N3943" s="6"/>
      <c r="P3943" s="6"/>
      <c r="Q3943" s="5" t="str">
        <f ca="1">score</f>
        <v/>
      </c>
      <c r="R3943" s="58" t="str">
        <f ca="1">rescore</f>
        <v/>
      </c>
      <c r="S3943" s="4" t="str">
        <f ca="1">price</f>
        <v/>
      </c>
      <c r="U3943" s="4"/>
      <c r="V3943" s="4"/>
      <c r="W3943" s="293" t="str">
        <f ca="1">commission</f>
        <v/>
      </c>
      <c r="X3943" s="315"/>
    </row>
    <row r="3944" spans="1:24" x14ac:dyDescent="0.25">
      <c r="A3944" s="6" t="str">
        <f ca="1">no.</f>
        <v/>
      </c>
      <c r="E3944" s="4" t="str">
        <f ca="1">position</f>
        <v/>
      </c>
      <c r="I3944" s="318"/>
      <c r="J3944" s="25"/>
      <c r="L3944" s="4"/>
      <c r="N3944" s="6"/>
      <c r="P3944" s="6"/>
      <c r="Q3944" s="5" t="str">
        <f ca="1">score</f>
        <v/>
      </c>
      <c r="R3944" s="58" t="str">
        <f ca="1">rescore</f>
        <v/>
      </c>
      <c r="S3944" s="4" t="str">
        <f ca="1">price</f>
        <v/>
      </c>
      <c r="U3944" s="4"/>
      <c r="V3944" s="4"/>
      <c r="W3944" s="293" t="str">
        <f ca="1">commission</f>
        <v/>
      </c>
      <c r="X3944" s="315"/>
    </row>
    <row r="3945" spans="1:24" x14ac:dyDescent="0.25">
      <c r="A3945" s="6" t="str">
        <f ca="1">no.</f>
        <v/>
      </c>
      <c r="E3945" s="4" t="str">
        <f ca="1">position</f>
        <v/>
      </c>
      <c r="I3945" s="318"/>
      <c r="J3945" s="25"/>
      <c r="L3945" s="4"/>
      <c r="N3945" s="6"/>
      <c r="P3945" s="6"/>
      <c r="Q3945" s="5" t="str">
        <f ca="1">score</f>
        <v/>
      </c>
      <c r="R3945" s="58" t="str">
        <f ca="1">rescore</f>
        <v/>
      </c>
      <c r="S3945" s="4" t="str">
        <f ca="1">price</f>
        <v/>
      </c>
      <c r="U3945" s="4"/>
      <c r="V3945" s="4"/>
      <c r="W3945" s="293" t="str">
        <f ca="1">commission</f>
        <v/>
      </c>
      <c r="X3945" s="315"/>
    </row>
    <row r="3946" spans="1:24" x14ac:dyDescent="0.25">
      <c r="A3946" s="6" t="str">
        <f ca="1">no.</f>
        <v/>
      </c>
      <c r="E3946" s="4" t="str">
        <f ca="1">position</f>
        <v/>
      </c>
      <c r="I3946" s="318"/>
      <c r="J3946" s="25"/>
      <c r="L3946" s="4"/>
      <c r="N3946" s="6"/>
      <c r="P3946" s="6"/>
      <c r="Q3946" s="5" t="str">
        <f ca="1">score</f>
        <v/>
      </c>
      <c r="R3946" s="58" t="str">
        <f ca="1">rescore</f>
        <v/>
      </c>
      <c r="S3946" s="4" t="str">
        <f ca="1">price</f>
        <v/>
      </c>
      <c r="U3946" s="4"/>
      <c r="V3946" s="4"/>
      <c r="W3946" s="293" t="str">
        <f ca="1">commission</f>
        <v/>
      </c>
      <c r="X3946" s="315"/>
    </row>
    <row r="3947" spans="1:24" x14ac:dyDescent="0.25">
      <c r="A3947" s="6" t="str">
        <f ca="1">no.</f>
        <v/>
      </c>
      <c r="E3947" s="4" t="str">
        <f ca="1">position</f>
        <v/>
      </c>
      <c r="I3947" s="318"/>
      <c r="J3947" s="25"/>
      <c r="L3947" s="4"/>
      <c r="N3947" s="6"/>
      <c r="P3947" s="6"/>
      <c r="Q3947" s="5" t="str">
        <f ca="1">score</f>
        <v/>
      </c>
      <c r="R3947" s="58" t="str">
        <f ca="1">rescore</f>
        <v/>
      </c>
      <c r="S3947" s="4" t="str">
        <f ca="1">price</f>
        <v/>
      </c>
      <c r="U3947" s="4"/>
      <c r="V3947" s="4"/>
      <c r="W3947" s="293" t="str">
        <f ca="1">commission</f>
        <v/>
      </c>
      <c r="X3947" s="315"/>
    </row>
    <row r="3948" spans="1:24" x14ac:dyDescent="0.25">
      <c r="A3948" s="6" t="str">
        <f ca="1">no.</f>
        <v/>
      </c>
      <c r="E3948" s="4" t="str">
        <f ca="1">position</f>
        <v/>
      </c>
      <c r="I3948" s="318"/>
      <c r="J3948" s="25"/>
      <c r="L3948" s="4"/>
      <c r="N3948" s="6"/>
      <c r="P3948" s="6"/>
      <c r="Q3948" s="5" t="str">
        <f ca="1">score</f>
        <v/>
      </c>
      <c r="R3948" s="58" t="str">
        <f ca="1">rescore</f>
        <v/>
      </c>
      <c r="S3948" s="4" t="str">
        <f ca="1">price</f>
        <v/>
      </c>
      <c r="U3948" s="4"/>
      <c r="V3948" s="4"/>
      <c r="W3948" s="293" t="str">
        <f ca="1">commission</f>
        <v/>
      </c>
      <c r="X3948" s="315"/>
    </row>
    <row r="3949" spans="1:24" x14ac:dyDescent="0.25">
      <c r="A3949" s="6" t="str">
        <f ca="1">no.</f>
        <v/>
      </c>
      <c r="E3949" s="4" t="str">
        <f ca="1">position</f>
        <v/>
      </c>
      <c r="I3949" s="318"/>
      <c r="J3949" s="25"/>
      <c r="L3949" s="4"/>
      <c r="N3949" s="6"/>
      <c r="P3949" s="6"/>
      <c r="Q3949" s="5" t="str">
        <f ca="1">score</f>
        <v/>
      </c>
      <c r="R3949" s="58" t="str">
        <f ca="1">rescore</f>
        <v/>
      </c>
      <c r="S3949" s="4" t="str">
        <f ca="1">price</f>
        <v/>
      </c>
      <c r="U3949" s="4"/>
      <c r="V3949" s="4"/>
      <c r="W3949" s="293" t="str">
        <f ca="1">commission</f>
        <v/>
      </c>
      <c r="X3949" s="315"/>
    </row>
    <row r="3950" spans="1:24" x14ac:dyDescent="0.25">
      <c r="A3950" s="6" t="str">
        <f ca="1">no.</f>
        <v/>
      </c>
      <c r="E3950" s="4" t="str">
        <f ca="1">position</f>
        <v/>
      </c>
      <c r="I3950" s="318"/>
      <c r="J3950" s="25"/>
      <c r="L3950" s="4"/>
      <c r="N3950" s="6"/>
      <c r="P3950" s="6"/>
      <c r="Q3950" s="5" t="str">
        <f ca="1">score</f>
        <v/>
      </c>
      <c r="R3950" s="58" t="str">
        <f ca="1">rescore</f>
        <v/>
      </c>
      <c r="S3950" s="4" t="str">
        <f ca="1">price</f>
        <v/>
      </c>
      <c r="U3950" s="4"/>
      <c r="V3950" s="4"/>
      <c r="W3950" s="293" t="str">
        <f ca="1">commission</f>
        <v/>
      </c>
      <c r="X3950" s="315"/>
    </row>
    <row r="3951" spans="1:24" x14ac:dyDescent="0.25">
      <c r="A3951" s="6" t="str">
        <f ca="1">no.</f>
        <v/>
      </c>
      <c r="E3951" s="4" t="str">
        <f ca="1">position</f>
        <v/>
      </c>
      <c r="I3951" s="318"/>
      <c r="J3951" s="25"/>
      <c r="L3951" s="4"/>
      <c r="N3951" s="6"/>
      <c r="P3951" s="6"/>
      <c r="Q3951" s="5" t="str">
        <f ca="1">score</f>
        <v/>
      </c>
      <c r="R3951" s="58" t="str">
        <f ca="1">rescore</f>
        <v/>
      </c>
      <c r="S3951" s="4" t="str">
        <f ca="1">price</f>
        <v/>
      </c>
      <c r="U3951" s="4"/>
      <c r="V3951" s="4"/>
      <c r="W3951" s="293" t="str">
        <f ca="1">commission</f>
        <v/>
      </c>
      <c r="X3951" s="315"/>
    </row>
    <row r="3952" spans="1:24" x14ac:dyDescent="0.25">
      <c r="A3952" s="6" t="str">
        <f ca="1">no.</f>
        <v/>
      </c>
      <c r="E3952" s="4" t="str">
        <f ca="1">position</f>
        <v/>
      </c>
      <c r="I3952" s="318"/>
      <c r="J3952" s="25"/>
      <c r="L3952" s="4"/>
      <c r="N3952" s="6"/>
      <c r="P3952" s="6"/>
      <c r="Q3952" s="5" t="str">
        <f ca="1">score</f>
        <v/>
      </c>
      <c r="R3952" s="58" t="str">
        <f ca="1">rescore</f>
        <v/>
      </c>
      <c r="S3952" s="4" t="str">
        <f ca="1">price</f>
        <v/>
      </c>
      <c r="U3952" s="4"/>
      <c r="V3952" s="4"/>
      <c r="W3952" s="293" t="str">
        <f ca="1">commission</f>
        <v/>
      </c>
      <c r="X3952" s="315"/>
    </row>
    <row r="3953" spans="1:24" x14ac:dyDescent="0.25">
      <c r="A3953" s="6" t="str">
        <f ca="1">no.</f>
        <v/>
      </c>
      <c r="E3953" s="4" t="str">
        <f ca="1">position</f>
        <v/>
      </c>
      <c r="I3953" s="318"/>
      <c r="J3953" s="25"/>
      <c r="L3953" s="4"/>
      <c r="N3953" s="6"/>
      <c r="P3953" s="6"/>
      <c r="Q3953" s="5" t="str">
        <f ca="1">score</f>
        <v/>
      </c>
      <c r="R3953" s="58" t="str">
        <f ca="1">rescore</f>
        <v/>
      </c>
      <c r="S3953" s="4" t="str">
        <f ca="1">price</f>
        <v/>
      </c>
      <c r="U3953" s="4"/>
      <c r="V3953" s="4"/>
      <c r="W3953" s="293" t="str">
        <f ca="1">commission</f>
        <v/>
      </c>
      <c r="X3953" s="315"/>
    </row>
    <row r="3954" spans="1:24" x14ac:dyDescent="0.25">
      <c r="A3954" s="6" t="str">
        <f ca="1">no.</f>
        <v/>
      </c>
      <c r="E3954" s="4" t="str">
        <f ca="1">position</f>
        <v/>
      </c>
      <c r="I3954" s="318"/>
      <c r="J3954" s="25"/>
      <c r="L3954" s="4"/>
      <c r="N3954" s="6"/>
      <c r="P3954" s="6"/>
      <c r="Q3954" s="5" t="str">
        <f ca="1">score</f>
        <v/>
      </c>
      <c r="R3954" s="58" t="str">
        <f ca="1">rescore</f>
        <v/>
      </c>
      <c r="S3954" s="4" t="str">
        <f ca="1">price</f>
        <v/>
      </c>
      <c r="U3954" s="4"/>
      <c r="V3954" s="4"/>
      <c r="W3954" s="293" t="str">
        <f ca="1">commission</f>
        <v/>
      </c>
      <c r="X3954" s="315"/>
    </row>
    <row r="3955" spans="1:24" x14ac:dyDescent="0.25">
      <c r="A3955" s="6" t="str">
        <f ca="1">no.</f>
        <v/>
      </c>
      <c r="E3955" s="4" t="str">
        <f ca="1">position</f>
        <v/>
      </c>
      <c r="I3955" s="318"/>
      <c r="J3955" s="25"/>
      <c r="L3955" s="4"/>
      <c r="N3955" s="6"/>
      <c r="P3955" s="6"/>
      <c r="Q3955" s="5" t="str">
        <f ca="1">score</f>
        <v/>
      </c>
      <c r="R3955" s="58" t="str">
        <f ca="1">rescore</f>
        <v/>
      </c>
      <c r="S3955" s="4" t="str">
        <f ca="1">price</f>
        <v/>
      </c>
      <c r="U3955" s="4"/>
      <c r="V3955" s="4"/>
      <c r="W3955" s="293" t="str">
        <f ca="1">commission</f>
        <v/>
      </c>
      <c r="X3955" s="315"/>
    </row>
    <row r="3956" spans="1:24" x14ac:dyDescent="0.25">
      <c r="A3956" s="6" t="str">
        <f ca="1">no.</f>
        <v/>
      </c>
      <c r="E3956" s="4" t="str">
        <f ca="1">position</f>
        <v/>
      </c>
      <c r="I3956" s="318"/>
      <c r="J3956" s="25"/>
      <c r="L3956" s="4"/>
      <c r="N3956" s="6"/>
      <c r="P3956" s="6"/>
      <c r="Q3956" s="5" t="str">
        <f ca="1">score</f>
        <v/>
      </c>
      <c r="R3956" s="58" t="str">
        <f ca="1">rescore</f>
        <v/>
      </c>
      <c r="S3956" s="4" t="str">
        <f ca="1">price</f>
        <v/>
      </c>
      <c r="U3956" s="4"/>
      <c r="V3956" s="4"/>
      <c r="W3956" s="293" t="str">
        <f ca="1">commission</f>
        <v/>
      </c>
      <c r="X3956" s="315"/>
    </row>
    <row r="3957" spans="1:24" x14ac:dyDescent="0.25">
      <c r="A3957" s="6" t="str">
        <f ca="1">no.</f>
        <v/>
      </c>
      <c r="E3957" s="4" t="str">
        <f ca="1">position</f>
        <v/>
      </c>
      <c r="I3957" s="318"/>
      <c r="J3957" s="25"/>
      <c r="L3957" s="4"/>
      <c r="N3957" s="6"/>
      <c r="P3957" s="6"/>
      <c r="Q3957" s="5" t="str">
        <f ca="1">score</f>
        <v/>
      </c>
      <c r="R3957" s="58" t="str">
        <f ca="1">rescore</f>
        <v/>
      </c>
      <c r="S3957" s="4" t="str">
        <f ca="1">price</f>
        <v/>
      </c>
      <c r="U3957" s="4"/>
      <c r="V3957" s="4"/>
      <c r="W3957" s="293" t="str">
        <f ca="1">commission</f>
        <v/>
      </c>
      <c r="X3957" s="315"/>
    </row>
    <row r="3958" spans="1:24" x14ac:dyDescent="0.25">
      <c r="A3958" s="6" t="str">
        <f ca="1">no.</f>
        <v/>
      </c>
      <c r="E3958" s="4" t="str">
        <f ca="1">position</f>
        <v/>
      </c>
      <c r="I3958" s="318"/>
      <c r="J3958" s="25"/>
      <c r="L3958" s="4"/>
      <c r="N3958" s="6"/>
      <c r="P3958" s="6"/>
      <c r="Q3958" s="5" t="str">
        <f ca="1">score</f>
        <v/>
      </c>
      <c r="R3958" s="58" t="str">
        <f ca="1">rescore</f>
        <v/>
      </c>
      <c r="S3958" s="4" t="str">
        <f ca="1">price</f>
        <v/>
      </c>
      <c r="U3958" s="4"/>
      <c r="V3958" s="4"/>
      <c r="W3958" s="293" t="str">
        <f ca="1">commission</f>
        <v/>
      </c>
      <c r="X3958" s="315"/>
    </row>
    <row r="3959" spans="1:24" x14ac:dyDescent="0.25">
      <c r="A3959" s="6" t="str">
        <f ca="1">no.</f>
        <v/>
      </c>
      <c r="E3959" s="4" t="str">
        <f ca="1">position</f>
        <v/>
      </c>
      <c r="I3959" s="318"/>
      <c r="J3959" s="25"/>
      <c r="L3959" s="4"/>
      <c r="N3959" s="6"/>
      <c r="P3959" s="6"/>
      <c r="Q3959" s="5" t="str">
        <f ca="1">score</f>
        <v/>
      </c>
      <c r="R3959" s="58" t="str">
        <f ca="1">rescore</f>
        <v/>
      </c>
      <c r="S3959" s="4" t="str">
        <f ca="1">price</f>
        <v/>
      </c>
      <c r="U3959" s="4"/>
      <c r="V3959" s="4"/>
      <c r="W3959" s="293" t="str">
        <f ca="1">commission</f>
        <v/>
      </c>
      <c r="X3959" s="315"/>
    </row>
    <row r="3960" spans="1:24" x14ac:dyDescent="0.25">
      <c r="A3960" s="6" t="str">
        <f ca="1">no.</f>
        <v/>
      </c>
      <c r="E3960" s="4" t="str">
        <f ca="1">position</f>
        <v/>
      </c>
      <c r="I3960" s="318"/>
      <c r="J3960" s="25"/>
      <c r="L3960" s="4"/>
      <c r="N3960" s="6"/>
      <c r="P3960" s="6"/>
      <c r="Q3960" s="5" t="str">
        <f ca="1">score</f>
        <v/>
      </c>
      <c r="R3960" s="58" t="str">
        <f ca="1">rescore</f>
        <v/>
      </c>
      <c r="S3960" s="4" t="str">
        <f ca="1">price</f>
        <v/>
      </c>
      <c r="U3960" s="4"/>
      <c r="V3960" s="4"/>
      <c r="W3960" s="293" t="str">
        <f ca="1">commission</f>
        <v/>
      </c>
      <c r="X3960" s="315"/>
    </row>
    <row r="3961" spans="1:24" x14ac:dyDescent="0.25">
      <c r="A3961" s="6" t="str">
        <f ca="1">no.</f>
        <v/>
      </c>
      <c r="E3961" s="4" t="str">
        <f ca="1">position</f>
        <v/>
      </c>
      <c r="I3961" s="318"/>
      <c r="J3961" s="25"/>
      <c r="L3961" s="4"/>
      <c r="N3961" s="6"/>
      <c r="P3961" s="6"/>
      <c r="Q3961" s="5" t="str">
        <f ca="1">score</f>
        <v/>
      </c>
      <c r="R3961" s="58" t="str">
        <f ca="1">rescore</f>
        <v/>
      </c>
      <c r="S3961" s="4" t="str">
        <f ca="1">price</f>
        <v/>
      </c>
      <c r="U3961" s="4"/>
      <c r="V3961" s="4"/>
      <c r="W3961" s="293" t="str">
        <f ca="1">commission</f>
        <v/>
      </c>
      <c r="X3961" s="315"/>
    </row>
    <row r="3962" spans="1:24" x14ac:dyDescent="0.25">
      <c r="A3962" s="6" t="str">
        <f ca="1">no.</f>
        <v/>
      </c>
      <c r="E3962" s="4" t="str">
        <f ca="1">position</f>
        <v/>
      </c>
      <c r="I3962" s="318"/>
      <c r="J3962" s="25"/>
      <c r="L3962" s="4"/>
      <c r="N3962" s="6"/>
      <c r="P3962" s="6"/>
      <c r="Q3962" s="5" t="str">
        <f ca="1">score</f>
        <v/>
      </c>
      <c r="R3962" s="58" t="str">
        <f ca="1">rescore</f>
        <v/>
      </c>
      <c r="S3962" s="4" t="str">
        <f ca="1">price</f>
        <v/>
      </c>
      <c r="U3962" s="4"/>
      <c r="V3962" s="4"/>
      <c r="W3962" s="293" t="str">
        <f ca="1">commission</f>
        <v/>
      </c>
      <c r="X3962" s="315"/>
    </row>
    <row r="3963" spans="1:24" x14ac:dyDescent="0.25">
      <c r="A3963" s="6" t="str">
        <f ca="1">no.</f>
        <v/>
      </c>
      <c r="E3963" s="4" t="str">
        <f ca="1">position</f>
        <v/>
      </c>
      <c r="I3963" s="318"/>
      <c r="J3963" s="25"/>
      <c r="L3963" s="4"/>
      <c r="N3963" s="6"/>
      <c r="P3963" s="6"/>
      <c r="Q3963" s="5" t="str">
        <f ca="1">score</f>
        <v/>
      </c>
      <c r="R3963" s="58" t="str">
        <f ca="1">rescore</f>
        <v/>
      </c>
      <c r="S3963" s="4" t="str">
        <f ca="1">price</f>
        <v/>
      </c>
      <c r="U3963" s="4"/>
      <c r="V3963" s="4"/>
      <c r="W3963" s="293" t="str">
        <f ca="1">commission</f>
        <v/>
      </c>
      <c r="X3963" s="315"/>
    </row>
    <row r="3964" spans="1:24" x14ac:dyDescent="0.25">
      <c r="A3964" s="6" t="str">
        <f ca="1">no.</f>
        <v/>
      </c>
      <c r="E3964" s="4" t="str">
        <f ca="1">position</f>
        <v/>
      </c>
      <c r="I3964" s="318"/>
      <c r="J3964" s="25"/>
      <c r="L3964" s="4"/>
      <c r="N3964" s="6"/>
      <c r="P3964" s="6"/>
      <c r="Q3964" s="5" t="str">
        <f ca="1">score</f>
        <v/>
      </c>
      <c r="R3964" s="58" t="str">
        <f ca="1">rescore</f>
        <v/>
      </c>
      <c r="S3964" s="4" t="str">
        <f ca="1">price</f>
        <v/>
      </c>
      <c r="U3964" s="4"/>
      <c r="V3964" s="4"/>
      <c r="W3964" s="293" t="str">
        <f ca="1">commission</f>
        <v/>
      </c>
      <c r="X3964" s="315"/>
    </row>
    <row r="3965" spans="1:24" x14ac:dyDescent="0.25">
      <c r="A3965" s="6" t="str">
        <f ca="1">no.</f>
        <v/>
      </c>
      <c r="E3965" s="4" t="str">
        <f ca="1">position</f>
        <v/>
      </c>
      <c r="I3965" s="318"/>
      <c r="J3965" s="25"/>
      <c r="L3965" s="4"/>
      <c r="N3965" s="6"/>
      <c r="P3965" s="6"/>
      <c r="Q3965" s="5" t="str">
        <f ca="1">score</f>
        <v/>
      </c>
      <c r="R3965" s="58" t="str">
        <f ca="1">rescore</f>
        <v/>
      </c>
      <c r="S3965" s="4" t="str">
        <f ca="1">price</f>
        <v/>
      </c>
      <c r="U3965" s="4"/>
      <c r="V3965" s="4"/>
      <c r="W3965" s="293" t="str">
        <f ca="1">commission</f>
        <v/>
      </c>
      <c r="X3965" s="315"/>
    </row>
    <row r="3966" spans="1:24" x14ac:dyDescent="0.25">
      <c r="A3966" s="6" t="str">
        <f ca="1">no.</f>
        <v/>
      </c>
      <c r="E3966" s="4" t="str">
        <f ca="1">position</f>
        <v/>
      </c>
      <c r="I3966" s="318"/>
      <c r="J3966" s="25"/>
      <c r="L3966" s="4"/>
      <c r="N3966" s="6"/>
      <c r="P3966" s="6"/>
      <c r="Q3966" s="5" t="str">
        <f ca="1">score</f>
        <v/>
      </c>
      <c r="R3966" s="58" t="str">
        <f ca="1">rescore</f>
        <v/>
      </c>
      <c r="S3966" s="4" t="str">
        <f ca="1">price</f>
        <v/>
      </c>
      <c r="U3966" s="4"/>
      <c r="V3966" s="4"/>
      <c r="W3966" s="293" t="str">
        <f ca="1">commission</f>
        <v/>
      </c>
      <c r="X3966" s="315"/>
    </row>
    <row r="3967" spans="1:24" x14ac:dyDescent="0.25">
      <c r="A3967" s="6" t="str">
        <f ca="1">no.</f>
        <v/>
      </c>
      <c r="E3967" s="4" t="str">
        <f ca="1">position</f>
        <v/>
      </c>
      <c r="I3967" s="318"/>
      <c r="J3967" s="25"/>
      <c r="L3967" s="4"/>
      <c r="N3967" s="6"/>
      <c r="P3967" s="6"/>
      <c r="Q3967" s="5" t="str">
        <f ca="1">score</f>
        <v/>
      </c>
      <c r="R3967" s="58" t="str">
        <f ca="1">rescore</f>
        <v/>
      </c>
      <c r="S3967" s="4" t="str">
        <f ca="1">price</f>
        <v/>
      </c>
      <c r="U3967" s="4"/>
      <c r="V3967" s="4"/>
      <c r="W3967" s="293" t="str">
        <f ca="1">commission</f>
        <v/>
      </c>
      <c r="X3967" s="315"/>
    </row>
    <row r="3968" spans="1:24" x14ac:dyDescent="0.25">
      <c r="A3968" s="6" t="str">
        <f ca="1">no.</f>
        <v/>
      </c>
      <c r="E3968" s="4" t="str">
        <f ca="1">position</f>
        <v/>
      </c>
      <c r="I3968" s="318"/>
      <c r="J3968" s="25"/>
      <c r="L3968" s="4"/>
      <c r="N3968" s="6"/>
      <c r="P3968" s="6"/>
      <c r="Q3968" s="5" t="str">
        <f ca="1">score</f>
        <v/>
      </c>
      <c r="R3968" s="58" t="str">
        <f ca="1">rescore</f>
        <v/>
      </c>
      <c r="S3968" s="4" t="str">
        <f ca="1">price</f>
        <v/>
      </c>
      <c r="U3968" s="4"/>
      <c r="V3968" s="4"/>
      <c r="W3968" s="293" t="str">
        <f ca="1">commission</f>
        <v/>
      </c>
      <c r="X3968" s="315"/>
    </row>
    <row r="3969" spans="1:24" x14ac:dyDescent="0.25">
      <c r="A3969" s="6" t="str">
        <f ca="1">no.</f>
        <v/>
      </c>
      <c r="E3969" s="4" t="str">
        <f ca="1">position</f>
        <v/>
      </c>
      <c r="I3969" s="318"/>
      <c r="J3969" s="25"/>
      <c r="L3969" s="4"/>
      <c r="N3969" s="6"/>
      <c r="P3969" s="6"/>
      <c r="Q3969" s="5" t="str">
        <f ca="1">score</f>
        <v/>
      </c>
      <c r="R3969" s="58" t="str">
        <f ca="1">rescore</f>
        <v/>
      </c>
      <c r="S3969" s="4" t="str">
        <f ca="1">price</f>
        <v/>
      </c>
      <c r="U3969" s="4"/>
      <c r="V3969" s="4"/>
      <c r="W3969" s="293" t="str">
        <f ca="1">commission</f>
        <v/>
      </c>
      <c r="X3969" s="315"/>
    </row>
    <row r="3970" spans="1:24" x14ac:dyDescent="0.25">
      <c r="A3970" s="6" t="str">
        <f ca="1">no.</f>
        <v/>
      </c>
      <c r="E3970" s="4" t="str">
        <f ca="1">position</f>
        <v/>
      </c>
      <c r="I3970" s="318"/>
      <c r="J3970" s="25"/>
      <c r="L3970" s="4"/>
      <c r="N3970" s="6"/>
      <c r="P3970" s="6"/>
      <c r="Q3970" s="5" t="str">
        <f ca="1">score</f>
        <v/>
      </c>
      <c r="R3970" s="58" t="str">
        <f ca="1">rescore</f>
        <v/>
      </c>
      <c r="S3970" s="4" t="str">
        <f ca="1">price</f>
        <v/>
      </c>
      <c r="U3970" s="4"/>
      <c r="V3970" s="4"/>
      <c r="W3970" s="293" t="str">
        <f ca="1">commission</f>
        <v/>
      </c>
      <c r="X3970" s="315"/>
    </row>
    <row r="3971" spans="1:24" x14ac:dyDescent="0.25">
      <c r="A3971" s="6" t="str">
        <f ca="1">no.</f>
        <v/>
      </c>
      <c r="E3971" s="4" t="str">
        <f ca="1">position</f>
        <v/>
      </c>
      <c r="I3971" s="318"/>
      <c r="J3971" s="25"/>
      <c r="L3971" s="4"/>
      <c r="N3971" s="6"/>
      <c r="P3971" s="6"/>
      <c r="Q3971" s="5" t="str">
        <f ca="1">score</f>
        <v/>
      </c>
      <c r="R3971" s="58" t="str">
        <f ca="1">rescore</f>
        <v/>
      </c>
      <c r="S3971" s="4" t="str">
        <f ca="1">price</f>
        <v/>
      </c>
      <c r="U3971" s="4"/>
      <c r="V3971" s="4"/>
      <c r="W3971" s="293" t="str">
        <f ca="1">commission</f>
        <v/>
      </c>
      <c r="X3971" s="315"/>
    </row>
    <row r="3972" spans="1:24" x14ac:dyDescent="0.25">
      <c r="A3972" s="6" t="str">
        <f ca="1">no.</f>
        <v/>
      </c>
      <c r="E3972" s="4" t="str">
        <f ca="1">position</f>
        <v/>
      </c>
      <c r="I3972" s="318"/>
      <c r="J3972" s="25"/>
      <c r="L3972" s="4"/>
      <c r="N3972" s="6"/>
      <c r="P3972" s="6"/>
      <c r="Q3972" s="5" t="str">
        <f ca="1">score</f>
        <v/>
      </c>
      <c r="R3972" s="58" t="str">
        <f ca="1">rescore</f>
        <v/>
      </c>
      <c r="S3972" s="4" t="str">
        <f ca="1">price</f>
        <v/>
      </c>
      <c r="U3972" s="4"/>
      <c r="V3972" s="4"/>
      <c r="W3972" s="293" t="str">
        <f ca="1">commission</f>
        <v/>
      </c>
      <c r="X3972" s="315"/>
    </row>
    <row r="3973" spans="1:24" x14ac:dyDescent="0.25">
      <c r="A3973" s="6" t="str">
        <f ca="1">no.</f>
        <v/>
      </c>
      <c r="E3973" s="4" t="str">
        <f ca="1">position</f>
        <v/>
      </c>
      <c r="I3973" s="318"/>
      <c r="J3973" s="25"/>
      <c r="L3973" s="4"/>
      <c r="N3973" s="6"/>
      <c r="P3973" s="6"/>
      <c r="Q3973" s="5" t="str">
        <f ca="1">score</f>
        <v/>
      </c>
      <c r="R3973" s="58" t="str">
        <f ca="1">rescore</f>
        <v/>
      </c>
      <c r="S3973" s="4" t="str">
        <f ca="1">price</f>
        <v/>
      </c>
      <c r="U3973" s="4"/>
      <c r="V3973" s="4"/>
      <c r="W3973" s="293" t="str">
        <f ca="1">commission</f>
        <v/>
      </c>
      <c r="X3973" s="315"/>
    </row>
    <row r="3974" spans="1:24" x14ac:dyDescent="0.25">
      <c r="A3974" s="6" t="str">
        <f ca="1">no.</f>
        <v/>
      </c>
      <c r="E3974" s="4" t="str">
        <f ca="1">position</f>
        <v/>
      </c>
      <c r="I3974" s="318"/>
      <c r="J3974" s="25"/>
      <c r="L3974" s="4"/>
      <c r="N3974" s="6"/>
      <c r="P3974" s="6"/>
      <c r="Q3974" s="5" t="str">
        <f ca="1">score</f>
        <v/>
      </c>
      <c r="R3974" s="58" t="str">
        <f ca="1">rescore</f>
        <v/>
      </c>
      <c r="S3974" s="4" t="str">
        <f ca="1">price</f>
        <v/>
      </c>
      <c r="U3974" s="4"/>
      <c r="V3974" s="4"/>
      <c r="W3974" s="293" t="str">
        <f ca="1">commission</f>
        <v/>
      </c>
      <c r="X3974" s="315"/>
    </row>
    <row r="3975" spans="1:24" x14ac:dyDescent="0.25">
      <c r="A3975" s="6" t="str">
        <f ca="1">no.</f>
        <v/>
      </c>
      <c r="E3975" s="4" t="str">
        <f ca="1">position</f>
        <v/>
      </c>
      <c r="I3975" s="318"/>
      <c r="J3975" s="25"/>
      <c r="L3975" s="4"/>
      <c r="N3975" s="6"/>
      <c r="P3975" s="6"/>
      <c r="Q3975" s="5" t="str">
        <f ca="1">score</f>
        <v/>
      </c>
      <c r="R3975" s="58" t="str">
        <f ca="1">rescore</f>
        <v/>
      </c>
      <c r="S3975" s="4" t="str">
        <f ca="1">price</f>
        <v/>
      </c>
      <c r="U3975" s="4"/>
      <c r="V3975" s="4"/>
      <c r="W3975" s="293" t="str">
        <f ca="1">commission</f>
        <v/>
      </c>
      <c r="X3975" s="315"/>
    </row>
    <row r="3976" spans="1:24" x14ac:dyDescent="0.25">
      <c r="A3976" s="6" t="str">
        <f ca="1">no.</f>
        <v/>
      </c>
      <c r="E3976" s="4" t="str">
        <f ca="1">position</f>
        <v/>
      </c>
      <c r="I3976" s="318"/>
      <c r="J3976" s="25"/>
      <c r="L3976" s="4"/>
      <c r="N3976" s="6"/>
      <c r="P3976" s="6"/>
      <c r="Q3976" s="5" t="str">
        <f ca="1">score</f>
        <v/>
      </c>
      <c r="R3976" s="58" t="str">
        <f ca="1">rescore</f>
        <v/>
      </c>
      <c r="S3976" s="4" t="str">
        <f ca="1">price</f>
        <v/>
      </c>
      <c r="U3976" s="4"/>
      <c r="V3976" s="4"/>
      <c r="W3976" s="293" t="str">
        <f ca="1">commission</f>
        <v/>
      </c>
      <c r="X3976" s="315"/>
    </row>
    <row r="3977" spans="1:24" x14ac:dyDescent="0.25">
      <c r="A3977" s="6" t="str">
        <f ca="1">no.</f>
        <v/>
      </c>
      <c r="E3977" s="4" t="str">
        <f ca="1">position</f>
        <v/>
      </c>
      <c r="I3977" s="318"/>
      <c r="J3977" s="25"/>
      <c r="L3977" s="4"/>
      <c r="N3977" s="6"/>
      <c r="P3977" s="6"/>
      <c r="Q3977" s="5" t="str">
        <f ca="1">score</f>
        <v/>
      </c>
      <c r="R3977" s="58" t="str">
        <f ca="1">rescore</f>
        <v/>
      </c>
      <c r="S3977" s="4" t="str">
        <f ca="1">price</f>
        <v/>
      </c>
      <c r="U3977" s="4"/>
      <c r="V3977" s="4"/>
      <c r="W3977" s="293" t="str">
        <f ca="1">commission</f>
        <v/>
      </c>
      <c r="X3977" s="315"/>
    </row>
    <row r="3978" spans="1:24" x14ac:dyDescent="0.25">
      <c r="A3978" s="6" t="str">
        <f ca="1">no.</f>
        <v/>
      </c>
      <c r="E3978" s="4" t="str">
        <f ca="1">position</f>
        <v/>
      </c>
      <c r="I3978" s="318"/>
      <c r="J3978" s="25"/>
      <c r="L3978" s="4"/>
      <c r="N3978" s="6"/>
      <c r="P3978" s="6"/>
      <c r="Q3978" s="5" t="str">
        <f ca="1">score</f>
        <v/>
      </c>
      <c r="R3978" s="58" t="str">
        <f ca="1">rescore</f>
        <v/>
      </c>
      <c r="S3978" s="4" t="str">
        <f ca="1">price</f>
        <v/>
      </c>
      <c r="U3978" s="4"/>
      <c r="V3978" s="4"/>
      <c r="W3978" s="293" t="str">
        <f ca="1">commission</f>
        <v/>
      </c>
      <c r="X3978" s="315"/>
    </row>
    <row r="3979" spans="1:24" x14ac:dyDescent="0.25">
      <c r="A3979" s="6" t="str">
        <f ca="1">no.</f>
        <v/>
      </c>
      <c r="E3979" s="4" t="str">
        <f ca="1">position</f>
        <v/>
      </c>
      <c r="I3979" s="318"/>
      <c r="J3979" s="25"/>
      <c r="L3979" s="4"/>
      <c r="N3979" s="6"/>
      <c r="P3979" s="6"/>
      <c r="Q3979" s="5" t="str">
        <f ca="1">score</f>
        <v/>
      </c>
      <c r="R3979" s="58" t="str">
        <f ca="1">rescore</f>
        <v/>
      </c>
      <c r="S3979" s="4" t="str">
        <f ca="1">price</f>
        <v/>
      </c>
      <c r="U3979" s="4"/>
      <c r="V3979" s="4"/>
      <c r="W3979" s="293" t="str">
        <f ca="1">commission</f>
        <v/>
      </c>
      <c r="X3979" s="315"/>
    </row>
    <row r="3980" spans="1:24" x14ac:dyDescent="0.25">
      <c r="A3980" s="6" t="str">
        <f ca="1">no.</f>
        <v/>
      </c>
      <c r="E3980" s="4" t="str">
        <f ca="1">position</f>
        <v/>
      </c>
      <c r="I3980" s="318"/>
      <c r="J3980" s="25"/>
      <c r="L3980" s="4"/>
      <c r="N3980" s="6"/>
      <c r="P3980" s="6"/>
      <c r="Q3980" s="5" t="str">
        <f ca="1">score</f>
        <v/>
      </c>
      <c r="R3980" s="58" t="str">
        <f ca="1">rescore</f>
        <v/>
      </c>
      <c r="S3980" s="4" t="str">
        <f ca="1">price</f>
        <v/>
      </c>
      <c r="U3980" s="4"/>
      <c r="V3980" s="4"/>
      <c r="W3980" s="293" t="str">
        <f ca="1">commission</f>
        <v/>
      </c>
      <c r="X3980" s="315"/>
    </row>
    <row r="3981" spans="1:24" x14ac:dyDescent="0.25">
      <c r="A3981" s="6" t="str">
        <f ca="1">no.</f>
        <v/>
      </c>
      <c r="E3981" s="4" t="str">
        <f ca="1">position</f>
        <v/>
      </c>
      <c r="I3981" s="318"/>
      <c r="J3981" s="25"/>
      <c r="L3981" s="4"/>
      <c r="N3981" s="6"/>
      <c r="P3981" s="6"/>
      <c r="Q3981" s="5" t="str">
        <f ca="1">score</f>
        <v/>
      </c>
      <c r="R3981" s="58" t="str">
        <f ca="1">rescore</f>
        <v/>
      </c>
      <c r="S3981" s="4" t="str">
        <f ca="1">price</f>
        <v/>
      </c>
      <c r="U3981" s="4"/>
      <c r="V3981" s="4"/>
      <c r="W3981" s="293" t="str">
        <f ca="1">commission</f>
        <v/>
      </c>
      <c r="X3981" s="315"/>
    </row>
    <row r="3982" spans="1:24" x14ac:dyDescent="0.25">
      <c r="A3982" s="6" t="str">
        <f ca="1">no.</f>
        <v/>
      </c>
      <c r="E3982" s="4" t="str">
        <f ca="1">position</f>
        <v/>
      </c>
      <c r="I3982" s="318"/>
      <c r="J3982" s="25"/>
      <c r="L3982" s="4"/>
      <c r="N3982" s="6"/>
      <c r="P3982" s="6"/>
      <c r="Q3982" s="5" t="str">
        <f ca="1">score</f>
        <v/>
      </c>
      <c r="R3982" s="58" t="str">
        <f ca="1">rescore</f>
        <v/>
      </c>
      <c r="S3982" s="4" t="str">
        <f ca="1">price</f>
        <v/>
      </c>
      <c r="U3982" s="4"/>
      <c r="V3982" s="4"/>
      <c r="W3982" s="293" t="str">
        <f ca="1">commission</f>
        <v/>
      </c>
      <c r="X3982" s="315"/>
    </row>
    <row r="3983" spans="1:24" x14ac:dyDescent="0.25">
      <c r="A3983" s="6" t="str">
        <f ca="1">no.</f>
        <v/>
      </c>
      <c r="E3983" s="4" t="str">
        <f ca="1">position</f>
        <v/>
      </c>
      <c r="I3983" s="318"/>
      <c r="J3983" s="25"/>
      <c r="L3983" s="4"/>
      <c r="N3983" s="6"/>
      <c r="P3983" s="6"/>
      <c r="Q3983" s="5" t="str">
        <f ca="1">score</f>
        <v/>
      </c>
      <c r="R3983" s="58" t="str">
        <f ca="1">rescore</f>
        <v/>
      </c>
      <c r="S3983" s="4" t="str">
        <f ca="1">price</f>
        <v/>
      </c>
      <c r="U3983" s="4"/>
      <c r="V3983" s="4"/>
      <c r="W3983" s="293" t="str">
        <f ca="1">commission</f>
        <v/>
      </c>
      <c r="X3983" s="315"/>
    </row>
    <row r="3984" spans="1:24" x14ac:dyDescent="0.25">
      <c r="A3984" s="6" t="str">
        <f ca="1">no.</f>
        <v/>
      </c>
      <c r="E3984" s="4" t="str">
        <f ca="1">position</f>
        <v/>
      </c>
      <c r="I3984" s="318"/>
      <c r="J3984" s="25"/>
      <c r="L3984" s="4"/>
      <c r="N3984" s="6"/>
      <c r="P3984" s="6"/>
      <c r="Q3984" s="5" t="str">
        <f ca="1">score</f>
        <v/>
      </c>
      <c r="R3984" s="58" t="str">
        <f ca="1">rescore</f>
        <v/>
      </c>
      <c r="S3984" s="4" t="str">
        <f ca="1">price</f>
        <v/>
      </c>
      <c r="U3984" s="4"/>
      <c r="V3984" s="4"/>
      <c r="W3984" s="293" t="str">
        <f ca="1">commission</f>
        <v/>
      </c>
      <c r="X3984" s="315"/>
    </row>
    <row r="3985" spans="1:24" x14ac:dyDescent="0.25">
      <c r="A3985" s="6" t="str">
        <f ca="1">no.</f>
        <v/>
      </c>
      <c r="E3985" s="4" t="str">
        <f ca="1">position</f>
        <v/>
      </c>
      <c r="I3985" s="318"/>
      <c r="J3985" s="25"/>
      <c r="L3985" s="4"/>
      <c r="N3985" s="6"/>
      <c r="P3985" s="6"/>
      <c r="Q3985" s="5" t="str">
        <f ca="1">score</f>
        <v/>
      </c>
      <c r="R3985" s="58" t="str">
        <f ca="1">rescore</f>
        <v/>
      </c>
      <c r="S3985" s="4" t="str">
        <f ca="1">price</f>
        <v/>
      </c>
      <c r="U3985" s="4"/>
      <c r="V3985" s="4"/>
      <c r="W3985" s="293" t="str">
        <f ca="1">commission</f>
        <v/>
      </c>
      <c r="X3985" s="315"/>
    </row>
    <row r="3986" spans="1:24" x14ac:dyDescent="0.25">
      <c r="A3986" s="6" t="str">
        <f ca="1">no.</f>
        <v/>
      </c>
      <c r="E3986" s="4" t="str">
        <f ca="1">position</f>
        <v/>
      </c>
      <c r="I3986" s="318"/>
      <c r="J3986" s="25"/>
      <c r="L3986" s="4"/>
      <c r="N3986" s="6"/>
      <c r="P3986" s="6"/>
      <c r="Q3986" s="5" t="str">
        <f ca="1">score</f>
        <v/>
      </c>
      <c r="R3986" s="58" t="str">
        <f ca="1">rescore</f>
        <v/>
      </c>
      <c r="S3986" s="4" t="str">
        <f ca="1">price</f>
        <v/>
      </c>
      <c r="U3986" s="4"/>
      <c r="V3986" s="4"/>
      <c r="W3986" s="293" t="str">
        <f ca="1">commission</f>
        <v/>
      </c>
      <c r="X3986" s="315"/>
    </row>
    <row r="3987" spans="1:24" x14ac:dyDescent="0.25">
      <c r="A3987" s="6" t="str">
        <f ca="1">no.</f>
        <v/>
      </c>
      <c r="E3987" s="4" t="str">
        <f ca="1">position</f>
        <v/>
      </c>
      <c r="I3987" s="318"/>
      <c r="J3987" s="25"/>
      <c r="L3987" s="4"/>
      <c r="N3987" s="6"/>
      <c r="P3987" s="6"/>
      <c r="Q3987" s="5" t="str">
        <f ca="1">score</f>
        <v/>
      </c>
      <c r="R3987" s="58" t="str">
        <f ca="1">rescore</f>
        <v/>
      </c>
      <c r="S3987" s="4" t="str">
        <f ca="1">price</f>
        <v/>
      </c>
      <c r="U3987" s="4"/>
      <c r="V3987" s="4"/>
      <c r="W3987" s="293" t="str">
        <f ca="1">commission</f>
        <v/>
      </c>
      <c r="X3987" s="315"/>
    </row>
    <row r="3988" spans="1:24" x14ac:dyDescent="0.25">
      <c r="A3988" s="6" t="str">
        <f ca="1">no.</f>
        <v/>
      </c>
      <c r="E3988" s="4" t="str">
        <f ca="1">position</f>
        <v/>
      </c>
      <c r="I3988" s="318"/>
      <c r="J3988" s="25"/>
      <c r="L3988" s="4"/>
      <c r="N3988" s="6"/>
      <c r="P3988" s="6"/>
      <c r="Q3988" s="5" t="str">
        <f ca="1">score</f>
        <v/>
      </c>
      <c r="R3988" s="58" t="str">
        <f ca="1">rescore</f>
        <v/>
      </c>
      <c r="S3988" s="4" t="str">
        <f ca="1">price</f>
        <v/>
      </c>
      <c r="U3988" s="4"/>
      <c r="V3988" s="4"/>
      <c r="W3988" s="293" t="str">
        <f ca="1">commission</f>
        <v/>
      </c>
      <c r="X3988" s="315"/>
    </row>
    <row r="3989" spans="1:24" x14ac:dyDescent="0.25">
      <c r="A3989" s="6" t="str">
        <f ca="1">no.</f>
        <v/>
      </c>
      <c r="E3989" s="4" t="str">
        <f ca="1">position</f>
        <v/>
      </c>
      <c r="I3989" s="318"/>
      <c r="J3989" s="25"/>
      <c r="L3989" s="4"/>
      <c r="N3989" s="6"/>
      <c r="P3989" s="6"/>
      <c r="Q3989" s="5" t="str">
        <f ca="1">score</f>
        <v/>
      </c>
      <c r="R3989" s="58" t="str">
        <f ca="1">rescore</f>
        <v/>
      </c>
      <c r="S3989" s="4" t="str">
        <f ca="1">price</f>
        <v/>
      </c>
      <c r="U3989" s="4"/>
      <c r="V3989" s="4"/>
      <c r="W3989" s="293" t="str">
        <f ca="1">commission</f>
        <v/>
      </c>
      <c r="X3989" s="315"/>
    </row>
    <row r="3990" spans="1:24" x14ac:dyDescent="0.25">
      <c r="A3990" s="6" t="str">
        <f ca="1">no.</f>
        <v/>
      </c>
      <c r="E3990" s="4" t="str">
        <f ca="1">position</f>
        <v/>
      </c>
      <c r="I3990" s="318"/>
      <c r="J3990" s="25"/>
      <c r="L3990" s="4"/>
      <c r="N3990" s="6"/>
      <c r="P3990" s="6"/>
      <c r="Q3990" s="5" t="str">
        <f ca="1">score</f>
        <v/>
      </c>
      <c r="R3990" s="58" t="str">
        <f ca="1">rescore</f>
        <v/>
      </c>
      <c r="S3990" s="4" t="str">
        <f ca="1">price</f>
        <v/>
      </c>
      <c r="U3990" s="4"/>
      <c r="V3990" s="4"/>
      <c r="W3990" s="293" t="str">
        <f ca="1">commission</f>
        <v/>
      </c>
      <c r="X3990" s="315"/>
    </row>
    <row r="3991" spans="1:24" x14ac:dyDescent="0.25">
      <c r="A3991" s="6" t="str">
        <f ca="1">no.</f>
        <v/>
      </c>
      <c r="E3991" s="4" t="str">
        <f ca="1">position</f>
        <v/>
      </c>
      <c r="I3991" s="318"/>
      <c r="J3991" s="25"/>
      <c r="L3991" s="4"/>
      <c r="N3991" s="6"/>
      <c r="P3991" s="6"/>
      <c r="Q3991" s="5" t="str">
        <f ca="1">score</f>
        <v/>
      </c>
      <c r="R3991" s="58" t="str">
        <f ca="1">rescore</f>
        <v/>
      </c>
      <c r="S3991" s="4" t="str">
        <f ca="1">price</f>
        <v/>
      </c>
      <c r="U3991" s="4"/>
      <c r="V3991" s="4"/>
      <c r="W3991" s="293" t="str">
        <f ca="1">commission</f>
        <v/>
      </c>
      <c r="X3991" s="315"/>
    </row>
    <row r="3992" spans="1:24" x14ac:dyDescent="0.25">
      <c r="A3992" s="6" t="str">
        <f ca="1">no.</f>
        <v/>
      </c>
      <c r="E3992" s="4" t="str">
        <f ca="1">position</f>
        <v/>
      </c>
      <c r="I3992" s="318"/>
      <c r="J3992" s="25"/>
      <c r="L3992" s="4"/>
      <c r="N3992" s="6"/>
      <c r="P3992" s="6"/>
      <c r="Q3992" s="5" t="str">
        <f ca="1">score</f>
        <v/>
      </c>
      <c r="R3992" s="58" t="str">
        <f ca="1">rescore</f>
        <v/>
      </c>
      <c r="S3992" s="4" t="str">
        <f ca="1">price</f>
        <v/>
      </c>
      <c r="U3992" s="4"/>
      <c r="V3992" s="4"/>
      <c r="W3992" s="293" t="str">
        <f ca="1">commission</f>
        <v/>
      </c>
      <c r="X3992" s="315"/>
    </row>
    <row r="3993" spans="1:24" x14ac:dyDescent="0.25">
      <c r="A3993" s="6" t="str">
        <f ca="1">no.</f>
        <v/>
      </c>
      <c r="E3993" s="4" t="str">
        <f ca="1">position</f>
        <v/>
      </c>
      <c r="I3993" s="318"/>
      <c r="J3993" s="25"/>
      <c r="L3993" s="4"/>
      <c r="N3993" s="6"/>
      <c r="P3993" s="6"/>
      <c r="Q3993" s="5" t="str">
        <f ca="1">score</f>
        <v/>
      </c>
      <c r="R3993" s="58" t="str">
        <f ca="1">rescore</f>
        <v/>
      </c>
      <c r="S3993" s="4" t="str">
        <f ca="1">price</f>
        <v/>
      </c>
      <c r="U3993" s="4"/>
      <c r="V3993" s="4"/>
      <c r="W3993" s="293" t="str">
        <f ca="1">commission</f>
        <v/>
      </c>
      <c r="X3993" s="315"/>
    </row>
    <row r="3994" spans="1:24" x14ac:dyDescent="0.25">
      <c r="A3994" s="6" t="str">
        <f ca="1">no.</f>
        <v/>
      </c>
      <c r="E3994" s="4" t="str">
        <f ca="1">position</f>
        <v/>
      </c>
      <c r="I3994" s="318"/>
      <c r="J3994" s="25"/>
      <c r="L3994" s="4"/>
      <c r="N3994" s="6"/>
      <c r="P3994" s="6"/>
      <c r="Q3994" s="5" t="str">
        <f ca="1">score</f>
        <v/>
      </c>
      <c r="R3994" s="58" t="str">
        <f ca="1">rescore</f>
        <v/>
      </c>
      <c r="S3994" s="4" t="str">
        <f ca="1">price</f>
        <v/>
      </c>
      <c r="U3994" s="4"/>
      <c r="V3994" s="4"/>
      <c r="W3994" s="293" t="str">
        <f ca="1">commission</f>
        <v/>
      </c>
      <c r="X3994" s="315"/>
    </row>
    <row r="3995" spans="1:24" x14ac:dyDescent="0.25">
      <c r="A3995" s="6" t="str">
        <f ca="1">no.</f>
        <v/>
      </c>
      <c r="E3995" s="4" t="str">
        <f ca="1">position</f>
        <v/>
      </c>
      <c r="I3995" s="318"/>
      <c r="J3995" s="25"/>
      <c r="L3995" s="4"/>
      <c r="N3995" s="6"/>
      <c r="P3995" s="6"/>
      <c r="Q3995" s="5" t="str">
        <f ca="1">score</f>
        <v/>
      </c>
      <c r="R3995" s="58" t="str">
        <f ca="1">rescore</f>
        <v/>
      </c>
      <c r="S3995" s="4" t="str">
        <f ca="1">price</f>
        <v/>
      </c>
      <c r="U3995" s="4"/>
      <c r="V3995" s="4"/>
      <c r="W3995" s="293" t="str">
        <f ca="1">commission</f>
        <v/>
      </c>
      <c r="X3995" s="315"/>
    </row>
    <row r="3996" spans="1:24" x14ac:dyDescent="0.25">
      <c r="A3996" s="6" t="str">
        <f ca="1">no.</f>
        <v/>
      </c>
      <c r="E3996" s="4" t="str">
        <f ca="1">position</f>
        <v/>
      </c>
      <c r="I3996" s="318"/>
      <c r="J3996" s="25"/>
      <c r="L3996" s="4"/>
      <c r="N3996" s="6"/>
      <c r="P3996" s="6"/>
      <c r="Q3996" s="5" t="str">
        <f ca="1">score</f>
        <v/>
      </c>
      <c r="R3996" s="58" t="str">
        <f ca="1">rescore</f>
        <v/>
      </c>
      <c r="S3996" s="4" t="str">
        <f ca="1">price</f>
        <v/>
      </c>
      <c r="U3996" s="4"/>
      <c r="V3996" s="4"/>
      <c r="W3996" s="293" t="str">
        <f ca="1">commission</f>
        <v/>
      </c>
      <c r="X3996" s="315"/>
    </row>
    <row r="3997" spans="1:24" x14ac:dyDescent="0.25">
      <c r="A3997" s="6" t="str">
        <f ca="1">no.</f>
        <v/>
      </c>
      <c r="E3997" s="4" t="str">
        <f ca="1">position</f>
        <v/>
      </c>
      <c r="I3997" s="318"/>
      <c r="J3997" s="25"/>
      <c r="L3997" s="4"/>
      <c r="N3997" s="6"/>
      <c r="P3997" s="6"/>
      <c r="Q3997" s="5" t="str">
        <f ca="1">score</f>
        <v/>
      </c>
      <c r="R3997" s="58" t="str">
        <f ca="1">rescore</f>
        <v/>
      </c>
      <c r="S3997" s="4" t="str">
        <f ca="1">price</f>
        <v/>
      </c>
      <c r="U3997" s="4"/>
      <c r="V3997" s="4"/>
      <c r="W3997" s="293" t="str">
        <f ca="1">commission</f>
        <v/>
      </c>
      <c r="X3997" s="315"/>
    </row>
    <row r="3998" spans="1:24" x14ac:dyDescent="0.25">
      <c r="A3998" s="6" t="str">
        <f ca="1">no.</f>
        <v/>
      </c>
      <c r="E3998" s="4" t="str">
        <f ca="1">position</f>
        <v/>
      </c>
      <c r="I3998" s="318"/>
      <c r="J3998" s="25"/>
      <c r="L3998" s="4"/>
      <c r="N3998" s="6"/>
      <c r="P3998" s="6"/>
      <c r="Q3998" s="5" t="str">
        <f ca="1">score</f>
        <v/>
      </c>
      <c r="R3998" s="58" t="str">
        <f ca="1">rescore</f>
        <v/>
      </c>
      <c r="S3998" s="4" t="str">
        <f ca="1">price</f>
        <v/>
      </c>
      <c r="U3998" s="4"/>
      <c r="V3998" s="4"/>
      <c r="W3998" s="293" t="str">
        <f ca="1">commission</f>
        <v/>
      </c>
      <c r="X3998" s="315"/>
    </row>
    <row r="3999" spans="1:24" x14ac:dyDescent="0.25">
      <c r="A3999" s="6" t="str">
        <f ca="1">no.</f>
        <v/>
      </c>
      <c r="E3999" s="4" t="str">
        <f ca="1">position</f>
        <v/>
      </c>
      <c r="I3999" s="318"/>
      <c r="J3999" s="25"/>
      <c r="L3999" s="4"/>
      <c r="N3999" s="6"/>
      <c r="P3999" s="6"/>
      <c r="Q3999" s="5" t="str">
        <f ca="1">score</f>
        <v/>
      </c>
      <c r="R3999" s="58" t="str">
        <f ca="1">rescore</f>
        <v/>
      </c>
      <c r="S3999" s="4" t="str">
        <f ca="1">price</f>
        <v/>
      </c>
      <c r="U3999" s="4"/>
      <c r="V3999" s="4"/>
      <c r="W3999" s="293" t="str">
        <f ca="1">commission</f>
        <v/>
      </c>
      <c r="X3999" s="315"/>
    </row>
    <row r="4000" spans="1:24" x14ac:dyDescent="0.25">
      <c r="A4000" s="6" t="str">
        <f ca="1">no.</f>
        <v/>
      </c>
      <c r="E4000" s="4" t="str">
        <f ca="1">position</f>
        <v/>
      </c>
      <c r="I4000" s="318"/>
      <c r="J4000" s="25"/>
      <c r="L4000" s="4"/>
      <c r="N4000" s="6"/>
      <c r="P4000" s="6"/>
      <c r="Q4000" s="5" t="str">
        <f ca="1">score</f>
        <v/>
      </c>
      <c r="R4000" s="58" t="str">
        <f ca="1">rescore</f>
        <v/>
      </c>
      <c r="S4000" s="4" t="str">
        <f ca="1">price</f>
        <v/>
      </c>
      <c r="U4000" s="4"/>
      <c r="V4000" s="4"/>
      <c r="W4000" s="293" t="str">
        <f ca="1">commission</f>
        <v/>
      </c>
      <c r="X4000" s="315"/>
    </row>
    <row r="4001" spans="1:24" x14ac:dyDescent="0.25">
      <c r="A4001" s="6" t="str">
        <f ca="1">no.</f>
        <v/>
      </c>
      <c r="E4001" s="4" t="str">
        <f ca="1">position</f>
        <v/>
      </c>
      <c r="I4001" s="318"/>
      <c r="J4001" s="25"/>
      <c r="L4001" s="4"/>
      <c r="N4001" s="6"/>
      <c r="P4001" s="6"/>
      <c r="Q4001" s="5" t="str">
        <f ca="1">score</f>
        <v/>
      </c>
      <c r="R4001" s="58" t="str">
        <f ca="1">rescore</f>
        <v/>
      </c>
      <c r="S4001" s="4" t="str">
        <f ca="1">price</f>
        <v/>
      </c>
      <c r="U4001" s="4"/>
      <c r="V4001" s="4"/>
      <c r="W4001" s="293" t="str">
        <f ca="1">commission</f>
        <v/>
      </c>
      <c r="X4001" s="315"/>
    </row>
    <row r="4002" spans="1:24" x14ac:dyDescent="0.25">
      <c r="A4002" s="6" t="str">
        <f ca="1">no.</f>
        <v/>
      </c>
      <c r="E4002" s="4" t="str">
        <f ca="1">position</f>
        <v/>
      </c>
      <c r="I4002" s="318"/>
      <c r="J4002" s="25"/>
      <c r="L4002" s="4"/>
      <c r="N4002" s="6"/>
      <c r="P4002" s="6"/>
      <c r="Q4002" s="5" t="str">
        <f ca="1">score</f>
        <v/>
      </c>
      <c r="R4002" s="58" t="str">
        <f ca="1">rescore</f>
        <v/>
      </c>
      <c r="S4002" s="4" t="str">
        <f ca="1">price</f>
        <v/>
      </c>
      <c r="U4002" s="4"/>
      <c r="V4002" s="4"/>
      <c r="W4002" s="293" t="str">
        <f ca="1">commission</f>
        <v/>
      </c>
      <c r="X4002" s="315"/>
    </row>
    <row r="4003" spans="1:24" x14ac:dyDescent="0.25">
      <c r="A4003" s="6" t="str">
        <f ca="1">no.</f>
        <v/>
      </c>
      <c r="E4003" s="4" t="str">
        <f ca="1">position</f>
        <v/>
      </c>
      <c r="I4003" s="318"/>
      <c r="J4003" s="25"/>
      <c r="L4003" s="4"/>
      <c r="N4003" s="6"/>
      <c r="P4003" s="6"/>
      <c r="Q4003" s="5" t="str">
        <f ca="1">score</f>
        <v/>
      </c>
      <c r="R4003" s="58" t="str">
        <f ca="1">rescore</f>
        <v/>
      </c>
      <c r="S4003" s="4" t="str">
        <f ca="1">price</f>
        <v/>
      </c>
      <c r="U4003" s="4"/>
      <c r="V4003" s="4"/>
      <c r="W4003" s="293" t="str">
        <f ca="1">commission</f>
        <v/>
      </c>
      <c r="X4003" s="315"/>
    </row>
    <row r="4004" spans="1:24" x14ac:dyDescent="0.25">
      <c r="A4004" s="6" t="str">
        <f ca="1">no.</f>
        <v/>
      </c>
      <c r="E4004" s="4" t="str">
        <f ca="1">position</f>
        <v/>
      </c>
      <c r="I4004" s="318"/>
      <c r="J4004" s="25"/>
      <c r="L4004" s="4"/>
      <c r="N4004" s="6"/>
      <c r="P4004" s="6"/>
      <c r="Q4004" s="5" t="str">
        <f ca="1">score</f>
        <v/>
      </c>
      <c r="R4004" s="58" t="str">
        <f ca="1">rescore</f>
        <v/>
      </c>
      <c r="S4004" s="4" t="str">
        <f ca="1">price</f>
        <v/>
      </c>
      <c r="U4004" s="4"/>
      <c r="V4004" s="4"/>
      <c r="W4004" s="293" t="str">
        <f ca="1">commission</f>
        <v/>
      </c>
      <c r="X4004" s="315"/>
    </row>
    <row r="4005" spans="1:24" x14ac:dyDescent="0.25">
      <c r="A4005" s="6" t="str">
        <f ca="1">no.</f>
        <v/>
      </c>
      <c r="E4005" s="4" t="str">
        <f ca="1">position</f>
        <v/>
      </c>
      <c r="I4005" s="318"/>
      <c r="J4005" s="25"/>
      <c r="L4005" s="4"/>
      <c r="N4005" s="6"/>
      <c r="P4005" s="6"/>
      <c r="Q4005" s="5" t="str">
        <f ca="1">score</f>
        <v/>
      </c>
      <c r="R4005" s="58" t="str">
        <f ca="1">rescore</f>
        <v/>
      </c>
      <c r="S4005" s="4" t="str">
        <f ca="1">price</f>
        <v/>
      </c>
      <c r="U4005" s="4"/>
      <c r="V4005" s="4"/>
      <c r="W4005" s="293" t="str">
        <f ca="1">commission</f>
        <v/>
      </c>
      <c r="X4005" s="315"/>
    </row>
    <row r="4006" spans="1:24" x14ac:dyDescent="0.25">
      <c r="A4006" s="6" t="str">
        <f ca="1">no.</f>
        <v/>
      </c>
      <c r="E4006" s="4" t="str">
        <f ca="1">position</f>
        <v/>
      </c>
      <c r="I4006" s="318"/>
      <c r="J4006" s="25"/>
      <c r="L4006" s="4"/>
      <c r="N4006" s="6"/>
      <c r="P4006" s="6"/>
      <c r="Q4006" s="5" t="str">
        <f ca="1">score</f>
        <v/>
      </c>
      <c r="R4006" s="58" t="str">
        <f ca="1">rescore</f>
        <v/>
      </c>
      <c r="S4006" s="4" t="str">
        <f ca="1">price</f>
        <v/>
      </c>
      <c r="U4006" s="4"/>
      <c r="V4006" s="4"/>
      <c r="W4006" s="293" t="str">
        <f ca="1">commission</f>
        <v/>
      </c>
      <c r="X4006" s="315"/>
    </row>
    <row r="4007" spans="1:24" x14ac:dyDescent="0.25">
      <c r="A4007" s="6" t="str">
        <f ca="1">no.</f>
        <v/>
      </c>
      <c r="E4007" s="4" t="str">
        <f ca="1">position</f>
        <v/>
      </c>
      <c r="I4007" s="318"/>
      <c r="J4007" s="25"/>
      <c r="L4007" s="4"/>
      <c r="N4007" s="6"/>
      <c r="P4007" s="6"/>
      <c r="Q4007" s="5" t="str">
        <f ca="1">score</f>
        <v/>
      </c>
      <c r="R4007" s="58" t="str">
        <f ca="1">rescore</f>
        <v/>
      </c>
      <c r="S4007" s="4" t="str">
        <f ca="1">price</f>
        <v/>
      </c>
      <c r="U4007" s="4"/>
      <c r="V4007" s="4"/>
      <c r="W4007" s="293" t="str">
        <f ca="1">commission</f>
        <v/>
      </c>
      <c r="X4007" s="315"/>
    </row>
    <row r="4008" spans="1:24" x14ac:dyDescent="0.25">
      <c r="A4008" s="6" t="str">
        <f ca="1">no.</f>
        <v/>
      </c>
      <c r="E4008" s="4" t="str">
        <f ca="1">position</f>
        <v/>
      </c>
      <c r="I4008" s="318"/>
      <c r="J4008" s="25"/>
      <c r="L4008" s="4"/>
      <c r="N4008" s="6"/>
      <c r="P4008" s="6"/>
      <c r="Q4008" s="5" t="str">
        <f ca="1">score</f>
        <v/>
      </c>
      <c r="R4008" s="58" t="str">
        <f ca="1">rescore</f>
        <v/>
      </c>
      <c r="S4008" s="4" t="str">
        <f ca="1">price</f>
        <v/>
      </c>
      <c r="U4008" s="4"/>
      <c r="V4008" s="4"/>
      <c r="W4008" s="293" t="str">
        <f ca="1">commission</f>
        <v/>
      </c>
      <c r="X4008" s="315"/>
    </row>
    <row r="4009" spans="1:24" x14ac:dyDescent="0.25">
      <c r="A4009" s="6" t="str">
        <f ca="1">no.</f>
        <v/>
      </c>
      <c r="E4009" s="4" t="str">
        <f ca="1">position</f>
        <v/>
      </c>
      <c r="I4009" s="318"/>
      <c r="J4009" s="25"/>
      <c r="L4009" s="4"/>
      <c r="N4009" s="6"/>
      <c r="P4009" s="6"/>
      <c r="Q4009" s="5" t="str">
        <f ca="1">score</f>
        <v/>
      </c>
      <c r="R4009" s="58" t="str">
        <f ca="1">rescore</f>
        <v/>
      </c>
      <c r="S4009" s="4" t="str">
        <f ca="1">price</f>
        <v/>
      </c>
      <c r="U4009" s="4"/>
      <c r="V4009" s="4"/>
      <c r="W4009" s="293" t="str">
        <f ca="1">commission</f>
        <v/>
      </c>
      <c r="X4009" s="315"/>
    </row>
    <row r="4010" spans="1:24" x14ac:dyDescent="0.25">
      <c r="A4010" s="6" t="str">
        <f ca="1">no.</f>
        <v/>
      </c>
      <c r="E4010" s="4" t="str">
        <f ca="1">position</f>
        <v/>
      </c>
      <c r="I4010" s="318"/>
      <c r="J4010" s="25"/>
      <c r="L4010" s="4"/>
      <c r="N4010" s="6"/>
      <c r="P4010" s="6"/>
      <c r="Q4010" s="5" t="str">
        <f ca="1">score</f>
        <v/>
      </c>
      <c r="R4010" s="58" t="str">
        <f ca="1">rescore</f>
        <v/>
      </c>
      <c r="S4010" s="4" t="str">
        <f ca="1">price</f>
        <v/>
      </c>
      <c r="U4010" s="4"/>
      <c r="V4010" s="4"/>
      <c r="W4010" s="293" t="str">
        <f ca="1">commission</f>
        <v/>
      </c>
      <c r="X4010" s="315"/>
    </row>
    <row r="4011" spans="1:24" x14ac:dyDescent="0.25">
      <c r="A4011" s="6" t="str">
        <f ca="1">no.</f>
        <v/>
      </c>
      <c r="E4011" s="4" t="str">
        <f ca="1">position</f>
        <v/>
      </c>
      <c r="I4011" s="318"/>
      <c r="J4011" s="25"/>
      <c r="L4011" s="4"/>
      <c r="N4011" s="6"/>
      <c r="P4011" s="6"/>
      <c r="Q4011" s="5" t="str">
        <f ca="1">score</f>
        <v/>
      </c>
      <c r="R4011" s="58" t="str">
        <f ca="1">rescore</f>
        <v/>
      </c>
      <c r="S4011" s="4" t="str">
        <f ca="1">price</f>
        <v/>
      </c>
      <c r="U4011" s="4"/>
      <c r="V4011" s="4"/>
      <c r="W4011" s="293" t="str">
        <f ca="1">commission</f>
        <v/>
      </c>
      <c r="X4011" s="315"/>
    </row>
    <row r="4012" spans="1:24" x14ac:dyDescent="0.25">
      <c r="A4012" s="6" t="str">
        <f ca="1">no.</f>
        <v/>
      </c>
      <c r="E4012" s="4" t="str">
        <f ca="1">position</f>
        <v/>
      </c>
      <c r="I4012" s="318"/>
      <c r="J4012" s="25"/>
      <c r="L4012" s="4"/>
      <c r="N4012" s="6"/>
      <c r="P4012" s="6"/>
      <c r="Q4012" s="5" t="str">
        <f ca="1">score</f>
        <v/>
      </c>
      <c r="R4012" s="58" t="str">
        <f ca="1">rescore</f>
        <v/>
      </c>
      <c r="S4012" s="4" t="str">
        <f ca="1">price</f>
        <v/>
      </c>
      <c r="U4012" s="4"/>
      <c r="V4012" s="4"/>
      <c r="W4012" s="293" t="str">
        <f ca="1">commission</f>
        <v/>
      </c>
      <c r="X4012" s="315"/>
    </row>
    <row r="4013" spans="1:24" x14ac:dyDescent="0.25">
      <c r="A4013" s="6" t="str">
        <f ca="1">no.</f>
        <v/>
      </c>
      <c r="E4013" s="4" t="str">
        <f ca="1">position</f>
        <v/>
      </c>
      <c r="I4013" s="318"/>
      <c r="J4013" s="25"/>
      <c r="L4013" s="4"/>
      <c r="N4013" s="6"/>
      <c r="P4013" s="6"/>
      <c r="Q4013" s="5" t="str">
        <f ca="1">score</f>
        <v/>
      </c>
      <c r="R4013" s="58" t="str">
        <f ca="1">rescore</f>
        <v/>
      </c>
      <c r="S4013" s="4" t="str">
        <f ca="1">price</f>
        <v/>
      </c>
      <c r="U4013" s="4"/>
      <c r="V4013" s="4"/>
      <c r="W4013" s="293" t="str">
        <f ca="1">commission</f>
        <v/>
      </c>
      <c r="X4013" s="315"/>
    </row>
    <row r="4014" spans="1:24" x14ac:dyDescent="0.25">
      <c r="A4014" s="6" t="str">
        <f ca="1">no.</f>
        <v/>
      </c>
      <c r="E4014" s="4" t="str">
        <f ca="1">position</f>
        <v/>
      </c>
      <c r="I4014" s="318"/>
      <c r="J4014" s="25"/>
      <c r="L4014" s="4"/>
      <c r="N4014" s="6"/>
      <c r="P4014" s="6"/>
      <c r="Q4014" s="5" t="str">
        <f ca="1">score</f>
        <v/>
      </c>
      <c r="R4014" s="58" t="str">
        <f ca="1">rescore</f>
        <v/>
      </c>
      <c r="S4014" s="4" t="str">
        <f ca="1">price</f>
        <v/>
      </c>
      <c r="U4014" s="4"/>
      <c r="V4014" s="4"/>
      <c r="W4014" s="293" t="str">
        <f ca="1">commission</f>
        <v/>
      </c>
      <c r="X4014" s="315"/>
    </row>
    <row r="4015" spans="1:24" x14ac:dyDescent="0.25">
      <c r="A4015" s="6" t="str">
        <f ca="1">no.</f>
        <v/>
      </c>
      <c r="E4015" s="4" t="str">
        <f ca="1">position</f>
        <v/>
      </c>
      <c r="I4015" s="318"/>
      <c r="J4015" s="25"/>
      <c r="L4015" s="4"/>
      <c r="N4015" s="6"/>
      <c r="P4015" s="6"/>
      <c r="Q4015" s="5" t="str">
        <f ca="1">score</f>
        <v/>
      </c>
      <c r="R4015" s="58" t="str">
        <f ca="1">rescore</f>
        <v/>
      </c>
      <c r="S4015" s="4" t="str">
        <f ca="1">price</f>
        <v/>
      </c>
      <c r="U4015" s="4"/>
      <c r="V4015" s="4"/>
      <c r="W4015" s="293" t="str">
        <f ca="1">commission</f>
        <v/>
      </c>
      <c r="X4015" s="315"/>
    </row>
    <row r="4016" spans="1:24" x14ac:dyDescent="0.25">
      <c r="A4016" s="6" t="str">
        <f ca="1">no.</f>
        <v/>
      </c>
      <c r="E4016" s="4" t="str">
        <f ca="1">position</f>
        <v/>
      </c>
      <c r="I4016" s="318"/>
      <c r="J4016" s="25"/>
      <c r="L4016" s="4"/>
      <c r="N4016" s="6"/>
      <c r="P4016" s="6"/>
      <c r="Q4016" s="5" t="str">
        <f ca="1">score</f>
        <v/>
      </c>
      <c r="R4016" s="58" t="str">
        <f ca="1">rescore</f>
        <v/>
      </c>
      <c r="S4016" s="4" t="str">
        <f ca="1">price</f>
        <v/>
      </c>
      <c r="U4016" s="4"/>
      <c r="V4016" s="4"/>
      <c r="W4016" s="293" t="str">
        <f ca="1">commission</f>
        <v/>
      </c>
      <c r="X4016" s="315"/>
    </row>
    <row r="4017" spans="1:24" x14ac:dyDescent="0.25">
      <c r="A4017" s="6" t="str">
        <f ca="1">no.</f>
        <v/>
      </c>
      <c r="E4017" s="4" t="str">
        <f ca="1">position</f>
        <v/>
      </c>
      <c r="I4017" s="318"/>
      <c r="J4017" s="25"/>
      <c r="L4017" s="4"/>
      <c r="N4017" s="6"/>
      <c r="P4017" s="6"/>
      <c r="Q4017" s="5" t="str">
        <f ca="1">score</f>
        <v/>
      </c>
      <c r="R4017" s="58" t="str">
        <f ca="1">rescore</f>
        <v/>
      </c>
      <c r="S4017" s="4" t="str">
        <f ca="1">price</f>
        <v/>
      </c>
      <c r="U4017" s="4"/>
      <c r="V4017" s="4"/>
      <c r="W4017" s="293" t="str">
        <f ca="1">commission</f>
        <v/>
      </c>
      <c r="X4017" s="315"/>
    </row>
    <row r="4018" spans="1:24" x14ac:dyDescent="0.25">
      <c r="A4018" s="6" t="str">
        <f ca="1">no.</f>
        <v/>
      </c>
      <c r="E4018" s="4" t="str">
        <f ca="1">position</f>
        <v/>
      </c>
      <c r="I4018" s="318"/>
      <c r="J4018" s="25"/>
      <c r="L4018" s="4"/>
      <c r="N4018" s="6"/>
      <c r="P4018" s="6"/>
      <c r="Q4018" s="5" t="str">
        <f ca="1">score</f>
        <v/>
      </c>
      <c r="R4018" s="58" t="str">
        <f ca="1">rescore</f>
        <v/>
      </c>
      <c r="S4018" s="4" t="str">
        <f ca="1">price</f>
        <v/>
      </c>
      <c r="U4018" s="4"/>
      <c r="V4018" s="4"/>
      <c r="W4018" s="293" t="str">
        <f ca="1">commission</f>
        <v/>
      </c>
      <c r="X4018" s="315"/>
    </row>
    <row r="4019" spans="1:24" x14ac:dyDescent="0.25">
      <c r="A4019" s="6" t="str">
        <f ca="1">no.</f>
        <v/>
      </c>
      <c r="E4019" s="4" t="str">
        <f ca="1">position</f>
        <v/>
      </c>
      <c r="I4019" s="318"/>
      <c r="J4019" s="25"/>
      <c r="L4019" s="4"/>
      <c r="N4019" s="6"/>
      <c r="P4019" s="6"/>
      <c r="Q4019" s="5" t="str">
        <f ca="1">score</f>
        <v/>
      </c>
      <c r="R4019" s="58" t="str">
        <f ca="1">rescore</f>
        <v/>
      </c>
      <c r="S4019" s="4" t="str">
        <f ca="1">price</f>
        <v/>
      </c>
      <c r="U4019" s="4"/>
      <c r="V4019" s="4"/>
      <c r="W4019" s="293" t="str">
        <f ca="1">commission</f>
        <v/>
      </c>
      <c r="X4019" s="315"/>
    </row>
    <row r="4020" spans="1:24" x14ac:dyDescent="0.25">
      <c r="A4020" s="6" t="str">
        <f ca="1">no.</f>
        <v/>
      </c>
      <c r="E4020" s="4" t="str">
        <f ca="1">position</f>
        <v/>
      </c>
      <c r="I4020" s="318"/>
      <c r="J4020" s="25"/>
      <c r="L4020" s="4"/>
      <c r="N4020" s="6"/>
      <c r="P4020" s="6"/>
      <c r="Q4020" s="5" t="str">
        <f ca="1">score</f>
        <v/>
      </c>
      <c r="R4020" s="58" t="str">
        <f ca="1">rescore</f>
        <v/>
      </c>
      <c r="S4020" s="4" t="str">
        <f ca="1">price</f>
        <v/>
      </c>
      <c r="U4020" s="4"/>
      <c r="V4020" s="4"/>
      <c r="W4020" s="293" t="str">
        <f ca="1">commission</f>
        <v/>
      </c>
      <c r="X4020" s="315"/>
    </row>
    <row r="4021" spans="1:24" x14ac:dyDescent="0.25">
      <c r="A4021" s="6" t="str">
        <f ca="1">no.</f>
        <v/>
      </c>
      <c r="E4021" s="4" t="str">
        <f ca="1">position</f>
        <v/>
      </c>
      <c r="I4021" s="318"/>
      <c r="J4021" s="25"/>
      <c r="L4021" s="4"/>
      <c r="N4021" s="6"/>
      <c r="P4021" s="6"/>
      <c r="Q4021" s="5" t="str">
        <f ca="1">score</f>
        <v/>
      </c>
      <c r="R4021" s="58" t="str">
        <f ca="1">rescore</f>
        <v/>
      </c>
      <c r="S4021" s="4" t="str">
        <f ca="1">price</f>
        <v/>
      </c>
      <c r="U4021" s="4"/>
      <c r="V4021" s="4"/>
      <c r="W4021" s="293" t="str">
        <f ca="1">commission</f>
        <v/>
      </c>
      <c r="X4021" s="315"/>
    </row>
    <row r="4022" spans="1:24" x14ac:dyDescent="0.25">
      <c r="A4022" s="6" t="str">
        <f ca="1">no.</f>
        <v/>
      </c>
      <c r="E4022" s="4" t="str">
        <f ca="1">position</f>
        <v/>
      </c>
      <c r="I4022" s="318"/>
      <c r="J4022" s="25"/>
      <c r="L4022" s="4"/>
      <c r="N4022" s="6"/>
      <c r="P4022" s="6"/>
      <c r="Q4022" s="5" t="str">
        <f ca="1">score</f>
        <v/>
      </c>
      <c r="R4022" s="58" t="str">
        <f ca="1">rescore</f>
        <v/>
      </c>
      <c r="S4022" s="4" t="str">
        <f ca="1">price</f>
        <v/>
      </c>
      <c r="U4022" s="4"/>
      <c r="V4022" s="4"/>
      <c r="W4022" s="293" t="str">
        <f ca="1">commission</f>
        <v/>
      </c>
      <c r="X4022" s="315"/>
    </row>
    <row r="4023" spans="1:24" x14ac:dyDescent="0.25">
      <c r="A4023" s="6" t="str">
        <f ca="1">no.</f>
        <v/>
      </c>
      <c r="E4023" s="4" t="str">
        <f ca="1">position</f>
        <v/>
      </c>
      <c r="I4023" s="318"/>
      <c r="J4023" s="25"/>
      <c r="L4023" s="4"/>
      <c r="N4023" s="6"/>
      <c r="P4023" s="6"/>
      <c r="Q4023" s="5" t="str">
        <f ca="1">score</f>
        <v/>
      </c>
      <c r="R4023" s="58" t="str">
        <f ca="1">rescore</f>
        <v/>
      </c>
      <c r="S4023" s="4" t="str">
        <f ca="1">price</f>
        <v/>
      </c>
      <c r="U4023" s="4"/>
      <c r="V4023" s="4"/>
      <c r="W4023" s="293" t="str">
        <f ca="1">commission</f>
        <v/>
      </c>
      <c r="X4023" s="315"/>
    </row>
    <row r="4024" spans="1:24" x14ac:dyDescent="0.25">
      <c r="A4024" s="6" t="str">
        <f ca="1">no.</f>
        <v/>
      </c>
      <c r="E4024" s="4" t="str">
        <f ca="1">position</f>
        <v/>
      </c>
      <c r="I4024" s="318"/>
      <c r="J4024" s="25"/>
      <c r="L4024" s="4"/>
      <c r="N4024" s="6"/>
      <c r="P4024" s="6"/>
      <c r="Q4024" s="5" t="str">
        <f ca="1">score</f>
        <v/>
      </c>
      <c r="R4024" s="58" t="str">
        <f ca="1">rescore</f>
        <v/>
      </c>
      <c r="S4024" s="4" t="str">
        <f ca="1">price</f>
        <v/>
      </c>
      <c r="U4024" s="4"/>
      <c r="V4024" s="4"/>
      <c r="W4024" s="293" t="str">
        <f ca="1">commission</f>
        <v/>
      </c>
      <c r="X4024" s="315"/>
    </row>
    <row r="4025" spans="1:24" x14ac:dyDescent="0.25">
      <c r="A4025" s="6" t="str">
        <f ca="1">no.</f>
        <v/>
      </c>
      <c r="E4025" s="4" t="str">
        <f ca="1">position</f>
        <v/>
      </c>
      <c r="I4025" s="318"/>
      <c r="J4025" s="25"/>
      <c r="L4025" s="4"/>
      <c r="N4025" s="6"/>
      <c r="P4025" s="6"/>
      <c r="Q4025" s="5" t="str">
        <f ca="1">score</f>
        <v/>
      </c>
      <c r="R4025" s="58" t="str">
        <f ca="1">rescore</f>
        <v/>
      </c>
      <c r="S4025" s="4" t="str">
        <f ca="1">price</f>
        <v/>
      </c>
      <c r="U4025" s="4"/>
      <c r="V4025" s="4"/>
      <c r="W4025" s="293" t="str">
        <f ca="1">commission</f>
        <v/>
      </c>
      <c r="X4025" s="315"/>
    </row>
    <row r="4026" spans="1:24" x14ac:dyDescent="0.25">
      <c r="A4026" s="6" t="str">
        <f ca="1">no.</f>
        <v/>
      </c>
      <c r="E4026" s="4" t="str">
        <f ca="1">position</f>
        <v/>
      </c>
      <c r="I4026" s="318"/>
      <c r="J4026" s="25"/>
      <c r="L4026" s="4"/>
      <c r="N4026" s="6"/>
      <c r="P4026" s="6"/>
      <c r="Q4026" s="5" t="str">
        <f ca="1">score</f>
        <v/>
      </c>
      <c r="R4026" s="58" t="str">
        <f ca="1">rescore</f>
        <v/>
      </c>
      <c r="S4026" s="4" t="str">
        <f ca="1">price</f>
        <v/>
      </c>
      <c r="U4026" s="4"/>
      <c r="V4026" s="4"/>
      <c r="W4026" s="293" t="str">
        <f ca="1">commission</f>
        <v/>
      </c>
      <c r="X4026" s="315"/>
    </row>
    <row r="4027" spans="1:24" x14ac:dyDescent="0.25">
      <c r="A4027" s="6" t="str">
        <f ca="1">no.</f>
        <v/>
      </c>
      <c r="E4027" s="4" t="str">
        <f ca="1">position</f>
        <v/>
      </c>
      <c r="I4027" s="318"/>
      <c r="J4027" s="25"/>
      <c r="L4027" s="4"/>
      <c r="N4027" s="6"/>
      <c r="P4027" s="6"/>
      <c r="Q4027" s="5" t="str">
        <f ca="1">score</f>
        <v/>
      </c>
      <c r="R4027" s="58" t="str">
        <f ca="1">rescore</f>
        <v/>
      </c>
      <c r="S4027" s="4" t="str">
        <f ca="1">price</f>
        <v/>
      </c>
      <c r="U4027" s="4"/>
      <c r="V4027" s="4"/>
      <c r="W4027" s="293" t="str">
        <f ca="1">commission</f>
        <v/>
      </c>
      <c r="X4027" s="315"/>
    </row>
    <row r="4028" spans="1:24" x14ac:dyDescent="0.25">
      <c r="A4028" s="6" t="str">
        <f ca="1">no.</f>
        <v/>
      </c>
      <c r="E4028" s="4" t="str">
        <f ca="1">position</f>
        <v/>
      </c>
      <c r="I4028" s="318"/>
      <c r="J4028" s="25"/>
      <c r="L4028" s="4"/>
      <c r="N4028" s="6"/>
      <c r="P4028" s="6"/>
      <c r="Q4028" s="5" t="str">
        <f ca="1">score</f>
        <v/>
      </c>
      <c r="R4028" s="58" t="str">
        <f ca="1">rescore</f>
        <v/>
      </c>
      <c r="S4028" s="4" t="str">
        <f ca="1">price</f>
        <v/>
      </c>
      <c r="U4028" s="4"/>
      <c r="V4028" s="4"/>
      <c r="W4028" s="293" t="str">
        <f ca="1">commission</f>
        <v/>
      </c>
      <c r="X4028" s="315"/>
    </row>
    <row r="4029" spans="1:24" x14ac:dyDescent="0.25">
      <c r="A4029" s="6" t="str">
        <f ca="1">no.</f>
        <v/>
      </c>
      <c r="E4029" s="4" t="str">
        <f ca="1">position</f>
        <v/>
      </c>
      <c r="I4029" s="318"/>
      <c r="J4029" s="25"/>
      <c r="L4029" s="4"/>
      <c r="N4029" s="6"/>
      <c r="P4029" s="6"/>
      <c r="Q4029" s="5" t="str">
        <f ca="1">score</f>
        <v/>
      </c>
      <c r="R4029" s="58" t="str">
        <f ca="1">rescore</f>
        <v/>
      </c>
      <c r="S4029" s="4" t="str">
        <f ca="1">price</f>
        <v/>
      </c>
      <c r="U4029" s="4"/>
      <c r="V4029" s="4"/>
      <c r="W4029" s="293" t="str">
        <f ca="1">commission</f>
        <v/>
      </c>
      <c r="X4029" s="315"/>
    </row>
    <row r="4030" spans="1:24" x14ac:dyDescent="0.25">
      <c r="A4030" s="6" t="str">
        <f ca="1">no.</f>
        <v/>
      </c>
      <c r="E4030" s="4" t="str">
        <f ca="1">position</f>
        <v/>
      </c>
      <c r="I4030" s="318"/>
      <c r="J4030" s="25"/>
      <c r="L4030" s="4"/>
      <c r="N4030" s="6"/>
      <c r="P4030" s="6"/>
      <c r="Q4030" s="5" t="str">
        <f ca="1">score</f>
        <v/>
      </c>
      <c r="R4030" s="58" t="str">
        <f ca="1">rescore</f>
        <v/>
      </c>
      <c r="S4030" s="4" t="str">
        <f ca="1">price</f>
        <v/>
      </c>
      <c r="U4030" s="4"/>
      <c r="V4030" s="4"/>
      <c r="W4030" s="293" t="str">
        <f ca="1">commission</f>
        <v/>
      </c>
      <c r="X4030" s="315"/>
    </row>
    <row r="4031" spans="1:24" x14ac:dyDescent="0.25">
      <c r="A4031" s="6" t="str">
        <f ca="1">no.</f>
        <v/>
      </c>
      <c r="E4031" s="4" t="str">
        <f ca="1">position</f>
        <v/>
      </c>
      <c r="I4031" s="318"/>
      <c r="J4031" s="25"/>
      <c r="L4031" s="4"/>
      <c r="N4031" s="6"/>
      <c r="P4031" s="6"/>
      <c r="Q4031" s="5" t="str">
        <f ca="1">score</f>
        <v/>
      </c>
      <c r="R4031" s="58" t="str">
        <f ca="1">rescore</f>
        <v/>
      </c>
      <c r="S4031" s="4" t="str">
        <f ca="1">price</f>
        <v/>
      </c>
      <c r="U4031" s="4"/>
      <c r="V4031" s="4"/>
      <c r="W4031" s="293" t="str">
        <f ca="1">commission</f>
        <v/>
      </c>
      <c r="X4031" s="315"/>
    </row>
    <row r="4032" spans="1:24" x14ac:dyDescent="0.25">
      <c r="A4032" s="6" t="str">
        <f ca="1">no.</f>
        <v/>
      </c>
      <c r="E4032" s="4" t="str">
        <f ca="1">position</f>
        <v/>
      </c>
      <c r="I4032" s="318"/>
      <c r="J4032" s="25"/>
      <c r="L4032" s="4"/>
      <c r="N4032" s="6"/>
      <c r="P4032" s="6"/>
      <c r="Q4032" s="5" t="str">
        <f ca="1">score</f>
        <v/>
      </c>
      <c r="R4032" s="58" t="str">
        <f ca="1">rescore</f>
        <v/>
      </c>
      <c r="S4032" s="4" t="str">
        <f ca="1">price</f>
        <v/>
      </c>
      <c r="U4032" s="4"/>
      <c r="V4032" s="4"/>
      <c r="W4032" s="293" t="str">
        <f ca="1">commission</f>
        <v/>
      </c>
      <c r="X4032" s="315"/>
    </row>
    <row r="4033" spans="1:24" x14ac:dyDescent="0.25">
      <c r="A4033" s="6" t="str">
        <f ca="1">no.</f>
        <v/>
      </c>
      <c r="E4033" s="4" t="str">
        <f ca="1">position</f>
        <v/>
      </c>
      <c r="I4033" s="318"/>
      <c r="J4033" s="25"/>
      <c r="L4033" s="4"/>
      <c r="N4033" s="6"/>
      <c r="P4033" s="6"/>
      <c r="Q4033" s="5" t="str">
        <f ca="1">score</f>
        <v/>
      </c>
      <c r="R4033" s="58" t="str">
        <f ca="1">rescore</f>
        <v/>
      </c>
      <c r="S4033" s="4" t="str">
        <f ca="1">price</f>
        <v/>
      </c>
      <c r="U4033" s="4"/>
      <c r="V4033" s="4"/>
      <c r="W4033" s="293" t="str">
        <f ca="1">commission</f>
        <v/>
      </c>
      <c r="X4033" s="315"/>
    </row>
    <row r="4034" spans="1:24" x14ac:dyDescent="0.25">
      <c r="A4034" s="6" t="str">
        <f ca="1">no.</f>
        <v/>
      </c>
      <c r="E4034" s="4" t="str">
        <f ca="1">position</f>
        <v/>
      </c>
      <c r="I4034" s="318"/>
      <c r="J4034" s="25"/>
      <c r="L4034" s="4"/>
      <c r="N4034" s="6"/>
      <c r="P4034" s="6"/>
      <c r="Q4034" s="5" t="str">
        <f ca="1">score</f>
        <v/>
      </c>
      <c r="R4034" s="58" t="str">
        <f ca="1">rescore</f>
        <v/>
      </c>
      <c r="S4034" s="4" t="str">
        <f ca="1">price</f>
        <v/>
      </c>
      <c r="U4034" s="4"/>
      <c r="V4034" s="4"/>
      <c r="W4034" s="293" t="str">
        <f ca="1">commission</f>
        <v/>
      </c>
      <c r="X4034" s="315"/>
    </row>
    <row r="4035" spans="1:24" x14ac:dyDescent="0.25">
      <c r="A4035" s="6" t="str">
        <f ca="1">no.</f>
        <v/>
      </c>
      <c r="E4035" s="4" t="str">
        <f ca="1">position</f>
        <v/>
      </c>
      <c r="I4035" s="318"/>
      <c r="J4035" s="25"/>
      <c r="L4035" s="4"/>
      <c r="N4035" s="6"/>
      <c r="P4035" s="6"/>
      <c r="Q4035" s="5" t="str">
        <f ca="1">score</f>
        <v/>
      </c>
      <c r="R4035" s="58" t="str">
        <f ca="1">rescore</f>
        <v/>
      </c>
      <c r="S4035" s="4" t="str">
        <f ca="1">price</f>
        <v/>
      </c>
      <c r="U4035" s="4"/>
      <c r="V4035" s="4"/>
      <c r="W4035" s="293" t="str">
        <f ca="1">commission</f>
        <v/>
      </c>
      <c r="X4035" s="315"/>
    </row>
    <row r="4036" spans="1:24" x14ac:dyDescent="0.25">
      <c r="A4036" s="6" t="str">
        <f ca="1">no.</f>
        <v/>
      </c>
      <c r="E4036" s="4" t="str">
        <f ca="1">position</f>
        <v/>
      </c>
      <c r="I4036" s="318"/>
      <c r="J4036" s="25"/>
      <c r="L4036" s="4"/>
      <c r="N4036" s="6"/>
      <c r="P4036" s="6"/>
      <c r="Q4036" s="5" t="str">
        <f ca="1">score</f>
        <v/>
      </c>
      <c r="R4036" s="58" t="str">
        <f ca="1">rescore</f>
        <v/>
      </c>
      <c r="S4036" s="4" t="str">
        <f ca="1">price</f>
        <v/>
      </c>
      <c r="U4036" s="4"/>
      <c r="V4036" s="4"/>
      <c r="W4036" s="293" t="str">
        <f ca="1">commission</f>
        <v/>
      </c>
      <c r="X4036" s="315"/>
    </row>
    <row r="4037" spans="1:24" x14ac:dyDescent="0.25">
      <c r="A4037" s="6" t="str">
        <f ca="1">no.</f>
        <v/>
      </c>
      <c r="E4037" s="4" t="str">
        <f ca="1">position</f>
        <v/>
      </c>
      <c r="I4037" s="318"/>
      <c r="J4037" s="25"/>
      <c r="L4037" s="4"/>
      <c r="N4037" s="6"/>
      <c r="P4037" s="6"/>
      <c r="Q4037" s="5" t="str">
        <f ca="1">score</f>
        <v/>
      </c>
      <c r="R4037" s="58" t="str">
        <f ca="1">rescore</f>
        <v/>
      </c>
      <c r="S4037" s="4" t="str">
        <f ca="1">price</f>
        <v/>
      </c>
      <c r="U4037" s="4"/>
      <c r="V4037" s="4"/>
      <c r="W4037" s="293" t="str">
        <f ca="1">commission</f>
        <v/>
      </c>
      <c r="X4037" s="315"/>
    </row>
    <row r="4038" spans="1:24" x14ac:dyDescent="0.25">
      <c r="A4038" s="6" t="str">
        <f ca="1">no.</f>
        <v/>
      </c>
      <c r="E4038" s="4" t="str">
        <f ca="1">position</f>
        <v/>
      </c>
      <c r="I4038" s="318"/>
      <c r="J4038" s="25"/>
      <c r="L4038" s="4"/>
      <c r="N4038" s="6"/>
      <c r="P4038" s="6"/>
      <c r="Q4038" s="5" t="str">
        <f ca="1">score</f>
        <v/>
      </c>
      <c r="R4038" s="58" t="str">
        <f ca="1">rescore</f>
        <v/>
      </c>
      <c r="S4038" s="4" t="str">
        <f ca="1">price</f>
        <v/>
      </c>
      <c r="U4038" s="4"/>
      <c r="V4038" s="4"/>
      <c r="W4038" s="293" t="str">
        <f ca="1">commission</f>
        <v/>
      </c>
      <c r="X4038" s="315"/>
    </row>
    <row r="4039" spans="1:24" x14ac:dyDescent="0.25">
      <c r="A4039" s="6" t="str">
        <f ca="1">no.</f>
        <v/>
      </c>
      <c r="E4039" s="4" t="str">
        <f ca="1">position</f>
        <v/>
      </c>
      <c r="I4039" s="318"/>
      <c r="J4039" s="25"/>
      <c r="L4039" s="4"/>
      <c r="N4039" s="6"/>
      <c r="P4039" s="6"/>
      <c r="Q4039" s="5" t="str">
        <f ca="1">score</f>
        <v/>
      </c>
      <c r="R4039" s="58" t="str">
        <f ca="1">rescore</f>
        <v/>
      </c>
      <c r="S4039" s="4" t="str">
        <f ca="1">price</f>
        <v/>
      </c>
      <c r="U4039" s="4"/>
      <c r="V4039" s="4"/>
      <c r="W4039" s="293" t="str">
        <f ca="1">commission</f>
        <v/>
      </c>
      <c r="X4039" s="315"/>
    </row>
    <row r="4040" spans="1:24" x14ac:dyDescent="0.25">
      <c r="A4040" s="6" t="str">
        <f ca="1">no.</f>
        <v/>
      </c>
      <c r="E4040" s="4" t="str">
        <f ca="1">position</f>
        <v/>
      </c>
      <c r="I4040" s="318"/>
      <c r="J4040" s="25"/>
      <c r="L4040" s="4"/>
      <c r="N4040" s="6"/>
      <c r="P4040" s="6"/>
      <c r="Q4040" s="5" t="str">
        <f ca="1">score</f>
        <v/>
      </c>
      <c r="R4040" s="58" t="str">
        <f ca="1">rescore</f>
        <v/>
      </c>
      <c r="S4040" s="4" t="str">
        <f ca="1">price</f>
        <v/>
      </c>
      <c r="U4040" s="4"/>
      <c r="V4040" s="4"/>
      <c r="W4040" s="293" t="str">
        <f ca="1">commission</f>
        <v/>
      </c>
      <c r="X4040" s="315"/>
    </row>
    <row r="4041" spans="1:24" x14ac:dyDescent="0.25">
      <c r="A4041" s="6" t="str">
        <f ca="1">no.</f>
        <v/>
      </c>
      <c r="E4041" s="4" t="str">
        <f ca="1">position</f>
        <v/>
      </c>
      <c r="I4041" s="318"/>
      <c r="J4041" s="25"/>
      <c r="L4041" s="4"/>
      <c r="N4041" s="6"/>
      <c r="P4041" s="6"/>
      <c r="Q4041" s="5" t="str">
        <f ca="1">score</f>
        <v/>
      </c>
      <c r="R4041" s="58" t="str">
        <f ca="1">rescore</f>
        <v/>
      </c>
      <c r="S4041" s="4" t="str">
        <f ca="1">price</f>
        <v/>
      </c>
      <c r="U4041" s="4"/>
      <c r="V4041" s="4"/>
      <c r="W4041" s="293" t="str">
        <f ca="1">commission</f>
        <v/>
      </c>
      <c r="X4041" s="315"/>
    </row>
    <row r="4042" spans="1:24" x14ac:dyDescent="0.25">
      <c r="A4042" s="6" t="str">
        <f ca="1">no.</f>
        <v/>
      </c>
      <c r="E4042" s="4" t="str">
        <f ca="1">position</f>
        <v/>
      </c>
      <c r="I4042" s="318"/>
      <c r="J4042" s="25"/>
      <c r="L4042" s="4"/>
      <c r="N4042" s="6"/>
      <c r="P4042" s="6"/>
      <c r="Q4042" s="5" t="str">
        <f ca="1">score</f>
        <v/>
      </c>
      <c r="R4042" s="58" t="str">
        <f ca="1">rescore</f>
        <v/>
      </c>
      <c r="S4042" s="4" t="str">
        <f ca="1">price</f>
        <v/>
      </c>
      <c r="U4042" s="4"/>
      <c r="V4042" s="4"/>
      <c r="W4042" s="293" t="str">
        <f ca="1">commission</f>
        <v/>
      </c>
      <c r="X4042" s="315"/>
    </row>
    <row r="4043" spans="1:24" x14ac:dyDescent="0.25">
      <c r="A4043" s="6" t="str">
        <f ca="1">no.</f>
        <v/>
      </c>
      <c r="E4043" s="4" t="str">
        <f ca="1">position</f>
        <v/>
      </c>
      <c r="I4043" s="318"/>
      <c r="J4043" s="25"/>
      <c r="L4043" s="4"/>
      <c r="N4043" s="6"/>
      <c r="P4043" s="6"/>
      <c r="Q4043" s="5" t="str">
        <f ca="1">score</f>
        <v/>
      </c>
      <c r="R4043" s="58" t="str">
        <f ca="1">rescore</f>
        <v/>
      </c>
      <c r="S4043" s="4" t="str">
        <f ca="1">price</f>
        <v/>
      </c>
      <c r="U4043" s="4"/>
      <c r="V4043" s="4"/>
      <c r="W4043" s="293" t="str">
        <f ca="1">commission</f>
        <v/>
      </c>
      <c r="X4043" s="315"/>
    </row>
    <row r="4044" spans="1:24" x14ac:dyDescent="0.25">
      <c r="A4044" s="6" t="str">
        <f ca="1">no.</f>
        <v/>
      </c>
      <c r="E4044" s="4" t="str">
        <f ca="1">position</f>
        <v/>
      </c>
      <c r="I4044" s="318"/>
      <c r="J4044" s="25"/>
      <c r="L4044" s="4"/>
      <c r="N4044" s="6"/>
      <c r="P4044" s="6"/>
      <c r="Q4044" s="5" t="str">
        <f ca="1">score</f>
        <v/>
      </c>
      <c r="R4044" s="58" t="str">
        <f ca="1">rescore</f>
        <v/>
      </c>
      <c r="S4044" s="4" t="str">
        <f ca="1">price</f>
        <v/>
      </c>
      <c r="U4044" s="4"/>
      <c r="V4044" s="4"/>
      <c r="W4044" s="293" t="str">
        <f ca="1">commission</f>
        <v/>
      </c>
      <c r="X4044" s="315"/>
    </row>
    <row r="4045" spans="1:24" x14ac:dyDescent="0.25">
      <c r="A4045" s="6" t="str">
        <f ca="1">no.</f>
        <v/>
      </c>
      <c r="E4045" s="4" t="str">
        <f ca="1">position</f>
        <v/>
      </c>
      <c r="I4045" s="318"/>
      <c r="J4045" s="25"/>
      <c r="L4045" s="4"/>
      <c r="N4045" s="6"/>
      <c r="P4045" s="6"/>
      <c r="Q4045" s="5" t="str">
        <f ca="1">score</f>
        <v/>
      </c>
      <c r="R4045" s="58" t="str">
        <f ca="1">rescore</f>
        <v/>
      </c>
      <c r="S4045" s="4" t="str">
        <f ca="1">price</f>
        <v/>
      </c>
      <c r="U4045" s="4"/>
      <c r="V4045" s="4"/>
      <c r="W4045" s="293" t="str">
        <f ca="1">commission</f>
        <v/>
      </c>
      <c r="X4045" s="315"/>
    </row>
    <row r="4046" spans="1:24" x14ac:dyDescent="0.25">
      <c r="A4046" s="6" t="str">
        <f ca="1">no.</f>
        <v/>
      </c>
      <c r="E4046" s="4" t="str">
        <f ca="1">position</f>
        <v/>
      </c>
      <c r="I4046" s="318"/>
      <c r="J4046" s="25"/>
      <c r="L4046" s="4"/>
      <c r="N4046" s="6"/>
      <c r="P4046" s="6"/>
      <c r="Q4046" s="5" t="str">
        <f ca="1">score</f>
        <v/>
      </c>
      <c r="R4046" s="58" t="str">
        <f ca="1">rescore</f>
        <v/>
      </c>
      <c r="S4046" s="4" t="str">
        <f ca="1">price</f>
        <v/>
      </c>
      <c r="U4046" s="4"/>
      <c r="V4046" s="4"/>
      <c r="W4046" s="293" t="str">
        <f ca="1">commission</f>
        <v/>
      </c>
      <c r="X4046" s="315"/>
    </row>
    <row r="4047" spans="1:24" x14ac:dyDescent="0.25">
      <c r="A4047" s="6" t="str">
        <f ca="1">no.</f>
        <v/>
      </c>
      <c r="E4047" s="4" t="str">
        <f ca="1">position</f>
        <v/>
      </c>
      <c r="I4047" s="318"/>
      <c r="J4047" s="25"/>
      <c r="L4047" s="4"/>
      <c r="N4047" s="6"/>
      <c r="P4047" s="6"/>
      <c r="Q4047" s="5" t="str">
        <f ca="1">score</f>
        <v/>
      </c>
      <c r="R4047" s="58" t="str">
        <f ca="1">rescore</f>
        <v/>
      </c>
      <c r="S4047" s="4" t="str">
        <f ca="1">price</f>
        <v/>
      </c>
      <c r="U4047" s="4"/>
      <c r="V4047" s="4"/>
      <c r="W4047" s="293" t="str">
        <f ca="1">commission</f>
        <v/>
      </c>
      <c r="X4047" s="315"/>
    </row>
    <row r="4048" spans="1:24" x14ac:dyDescent="0.25">
      <c r="A4048" s="6" t="str">
        <f ca="1">no.</f>
        <v/>
      </c>
      <c r="E4048" s="4" t="str">
        <f ca="1">position</f>
        <v/>
      </c>
      <c r="I4048" s="318"/>
      <c r="J4048" s="25"/>
      <c r="L4048" s="4"/>
      <c r="N4048" s="6"/>
      <c r="P4048" s="6"/>
      <c r="Q4048" s="5" t="str">
        <f ca="1">score</f>
        <v/>
      </c>
      <c r="R4048" s="58" t="str">
        <f ca="1">rescore</f>
        <v/>
      </c>
      <c r="S4048" s="4" t="str">
        <f ca="1">price</f>
        <v/>
      </c>
      <c r="U4048" s="4"/>
      <c r="V4048" s="4"/>
      <c r="W4048" s="293" t="str">
        <f ca="1">commission</f>
        <v/>
      </c>
      <c r="X4048" s="315"/>
    </row>
    <row r="4049" spans="1:24" x14ac:dyDescent="0.25">
      <c r="A4049" s="6" t="str">
        <f ca="1">no.</f>
        <v/>
      </c>
      <c r="E4049" s="4" t="str">
        <f ca="1">position</f>
        <v/>
      </c>
      <c r="I4049" s="318"/>
      <c r="J4049" s="25"/>
      <c r="L4049" s="4"/>
      <c r="N4049" s="6"/>
      <c r="P4049" s="6"/>
      <c r="Q4049" s="5" t="str">
        <f ca="1">score</f>
        <v/>
      </c>
      <c r="R4049" s="58" t="str">
        <f ca="1">rescore</f>
        <v/>
      </c>
      <c r="S4049" s="4" t="str">
        <f ca="1">price</f>
        <v/>
      </c>
      <c r="U4049" s="4"/>
      <c r="V4049" s="4"/>
      <c r="W4049" s="293" t="str">
        <f ca="1">commission</f>
        <v/>
      </c>
      <c r="X4049" s="315"/>
    </row>
    <row r="4050" spans="1:24" x14ac:dyDescent="0.25">
      <c r="A4050" s="6" t="str">
        <f ca="1">no.</f>
        <v/>
      </c>
      <c r="E4050" s="4" t="str">
        <f ca="1">position</f>
        <v/>
      </c>
      <c r="I4050" s="318"/>
      <c r="J4050" s="25"/>
      <c r="L4050" s="4"/>
      <c r="N4050" s="6"/>
      <c r="P4050" s="6"/>
      <c r="Q4050" s="5" t="str">
        <f ca="1">score</f>
        <v/>
      </c>
      <c r="R4050" s="58" t="str">
        <f ca="1">rescore</f>
        <v/>
      </c>
      <c r="S4050" s="4" t="str">
        <f ca="1">price</f>
        <v/>
      </c>
      <c r="U4050" s="4"/>
      <c r="V4050" s="4"/>
      <c r="W4050" s="293" t="str">
        <f ca="1">commission</f>
        <v/>
      </c>
      <c r="X4050" s="315"/>
    </row>
    <row r="4051" spans="1:24" x14ac:dyDescent="0.25">
      <c r="A4051" s="6" t="str">
        <f ca="1">no.</f>
        <v/>
      </c>
      <c r="E4051" s="4" t="str">
        <f ca="1">position</f>
        <v/>
      </c>
      <c r="I4051" s="318"/>
      <c r="J4051" s="25"/>
      <c r="L4051" s="4"/>
      <c r="N4051" s="6"/>
      <c r="P4051" s="6"/>
      <c r="Q4051" s="5" t="str">
        <f ca="1">score</f>
        <v/>
      </c>
      <c r="R4051" s="58" t="str">
        <f ca="1">rescore</f>
        <v/>
      </c>
      <c r="S4051" s="4" t="str">
        <f ca="1">price</f>
        <v/>
      </c>
      <c r="U4051" s="4"/>
      <c r="V4051" s="4"/>
      <c r="W4051" s="293" t="str">
        <f ca="1">commission</f>
        <v/>
      </c>
      <c r="X4051" s="315"/>
    </row>
    <row r="4052" spans="1:24" x14ac:dyDescent="0.25">
      <c r="A4052" s="6" t="str">
        <f ca="1">no.</f>
        <v/>
      </c>
      <c r="E4052" s="4" t="str">
        <f ca="1">position</f>
        <v/>
      </c>
      <c r="I4052" s="318"/>
      <c r="J4052" s="25"/>
      <c r="L4052" s="4"/>
      <c r="N4052" s="6"/>
      <c r="P4052" s="6"/>
      <c r="Q4052" s="5" t="str">
        <f ca="1">score</f>
        <v/>
      </c>
      <c r="R4052" s="58" t="str">
        <f ca="1">rescore</f>
        <v/>
      </c>
      <c r="S4052" s="4" t="str">
        <f ca="1">price</f>
        <v/>
      </c>
      <c r="U4052" s="4"/>
      <c r="V4052" s="4"/>
      <c r="W4052" s="293" t="str">
        <f ca="1">commission</f>
        <v/>
      </c>
      <c r="X4052" s="315"/>
    </row>
    <row r="4053" spans="1:24" x14ac:dyDescent="0.25">
      <c r="A4053" s="6" t="str">
        <f ca="1">no.</f>
        <v/>
      </c>
      <c r="E4053" s="4" t="str">
        <f ca="1">position</f>
        <v/>
      </c>
      <c r="I4053" s="318"/>
      <c r="J4053" s="25"/>
      <c r="L4053" s="4"/>
      <c r="N4053" s="6"/>
      <c r="P4053" s="6"/>
      <c r="Q4053" s="5" t="str">
        <f ca="1">score</f>
        <v/>
      </c>
      <c r="R4053" s="58" t="str">
        <f ca="1">rescore</f>
        <v/>
      </c>
      <c r="S4053" s="4" t="str">
        <f ca="1">price</f>
        <v/>
      </c>
      <c r="U4053" s="4"/>
      <c r="V4053" s="4"/>
      <c r="W4053" s="293" t="str">
        <f ca="1">commission</f>
        <v/>
      </c>
      <c r="X4053" s="315"/>
    </row>
    <row r="4054" spans="1:24" x14ac:dyDescent="0.25">
      <c r="A4054" s="6" t="str">
        <f ca="1">no.</f>
        <v/>
      </c>
      <c r="E4054" s="4" t="str">
        <f ca="1">position</f>
        <v/>
      </c>
      <c r="I4054" s="318"/>
      <c r="J4054" s="25"/>
      <c r="L4054" s="4"/>
      <c r="N4054" s="6"/>
      <c r="P4054" s="6"/>
      <c r="Q4054" s="5" t="str">
        <f ca="1">score</f>
        <v/>
      </c>
      <c r="R4054" s="58" t="str">
        <f ca="1">rescore</f>
        <v/>
      </c>
      <c r="S4054" s="4" t="str">
        <f ca="1">price</f>
        <v/>
      </c>
      <c r="U4054" s="4"/>
      <c r="V4054" s="4"/>
      <c r="W4054" s="293" t="str">
        <f ca="1">commission</f>
        <v/>
      </c>
      <c r="X4054" s="315"/>
    </row>
    <row r="4055" spans="1:24" x14ac:dyDescent="0.25">
      <c r="A4055" s="6" t="str">
        <f ca="1">no.</f>
        <v/>
      </c>
      <c r="E4055" s="4" t="str">
        <f ca="1">position</f>
        <v/>
      </c>
      <c r="I4055" s="318"/>
      <c r="J4055" s="25"/>
      <c r="L4055" s="4"/>
      <c r="N4055" s="6"/>
      <c r="P4055" s="6"/>
      <c r="Q4055" s="5" t="str">
        <f ca="1">score</f>
        <v/>
      </c>
      <c r="R4055" s="58" t="str">
        <f ca="1">rescore</f>
        <v/>
      </c>
      <c r="S4055" s="4" t="str">
        <f ca="1">price</f>
        <v/>
      </c>
      <c r="U4055" s="4"/>
      <c r="V4055" s="4"/>
      <c r="W4055" s="293" t="str">
        <f ca="1">commission</f>
        <v/>
      </c>
      <c r="X4055" s="315"/>
    </row>
    <row r="4056" spans="1:24" x14ac:dyDescent="0.25">
      <c r="A4056" s="6" t="str">
        <f ca="1">no.</f>
        <v/>
      </c>
      <c r="E4056" s="4" t="str">
        <f ca="1">position</f>
        <v/>
      </c>
      <c r="I4056" s="318"/>
      <c r="J4056" s="25"/>
      <c r="L4056" s="4"/>
      <c r="N4056" s="6"/>
      <c r="P4056" s="6"/>
      <c r="Q4056" s="5" t="str">
        <f ca="1">score</f>
        <v/>
      </c>
      <c r="R4056" s="58" t="str">
        <f ca="1">rescore</f>
        <v/>
      </c>
      <c r="S4056" s="4" t="str">
        <f ca="1">price</f>
        <v/>
      </c>
      <c r="U4056" s="4"/>
      <c r="V4056" s="4"/>
      <c r="W4056" s="293" t="str">
        <f ca="1">commission</f>
        <v/>
      </c>
      <c r="X4056" s="315"/>
    </row>
    <row r="4057" spans="1:24" x14ac:dyDescent="0.25">
      <c r="A4057" s="6" t="str">
        <f ca="1">no.</f>
        <v/>
      </c>
      <c r="E4057" s="4" t="str">
        <f ca="1">position</f>
        <v/>
      </c>
      <c r="I4057" s="318"/>
      <c r="J4057" s="25"/>
      <c r="L4057" s="4"/>
      <c r="N4057" s="6"/>
      <c r="P4057" s="6"/>
      <c r="Q4057" s="5" t="str">
        <f ca="1">score</f>
        <v/>
      </c>
      <c r="R4057" s="58" t="str">
        <f ca="1">rescore</f>
        <v/>
      </c>
      <c r="S4057" s="4" t="str">
        <f ca="1">price</f>
        <v/>
      </c>
      <c r="U4057" s="4"/>
      <c r="V4057" s="4"/>
      <c r="W4057" s="293" t="str">
        <f ca="1">commission</f>
        <v/>
      </c>
      <c r="X4057" s="315"/>
    </row>
    <row r="4058" spans="1:24" x14ac:dyDescent="0.25">
      <c r="A4058" s="6" t="str">
        <f ca="1">no.</f>
        <v/>
      </c>
      <c r="E4058" s="4" t="str">
        <f ca="1">position</f>
        <v/>
      </c>
      <c r="I4058" s="318"/>
      <c r="J4058" s="25"/>
      <c r="L4058" s="4"/>
      <c r="N4058" s="6"/>
      <c r="P4058" s="6"/>
      <c r="Q4058" s="5" t="str">
        <f ca="1">score</f>
        <v/>
      </c>
      <c r="R4058" s="58" t="str">
        <f ca="1">rescore</f>
        <v/>
      </c>
      <c r="S4058" s="4" t="str">
        <f ca="1">price</f>
        <v/>
      </c>
      <c r="U4058" s="4"/>
      <c r="V4058" s="4"/>
      <c r="W4058" s="293" t="str">
        <f ca="1">commission</f>
        <v/>
      </c>
      <c r="X4058" s="315"/>
    </row>
    <row r="4059" spans="1:24" x14ac:dyDescent="0.25">
      <c r="A4059" s="6" t="str">
        <f ca="1">no.</f>
        <v/>
      </c>
      <c r="E4059" s="4" t="str">
        <f ca="1">position</f>
        <v/>
      </c>
      <c r="I4059" s="318"/>
      <c r="J4059" s="25"/>
      <c r="L4059" s="4"/>
      <c r="N4059" s="6"/>
      <c r="P4059" s="6"/>
      <c r="Q4059" s="5" t="str">
        <f ca="1">score</f>
        <v/>
      </c>
      <c r="R4059" s="58" t="str">
        <f ca="1">rescore</f>
        <v/>
      </c>
      <c r="S4059" s="4" t="str">
        <f ca="1">price</f>
        <v/>
      </c>
      <c r="U4059" s="4"/>
      <c r="V4059" s="4"/>
      <c r="W4059" s="293" t="str">
        <f ca="1">commission</f>
        <v/>
      </c>
      <c r="X4059" s="315"/>
    </row>
    <row r="4060" spans="1:24" x14ac:dyDescent="0.25">
      <c r="A4060" s="6" t="str">
        <f ca="1">no.</f>
        <v/>
      </c>
      <c r="E4060" s="4" t="str">
        <f ca="1">position</f>
        <v/>
      </c>
      <c r="I4060" s="318"/>
      <c r="J4060" s="25"/>
      <c r="L4060" s="4"/>
      <c r="N4060" s="6"/>
      <c r="P4060" s="6"/>
      <c r="Q4060" s="5" t="str">
        <f ca="1">score</f>
        <v/>
      </c>
      <c r="R4060" s="58" t="str">
        <f ca="1">rescore</f>
        <v/>
      </c>
      <c r="S4060" s="4" t="str">
        <f ca="1">price</f>
        <v/>
      </c>
      <c r="U4060" s="4"/>
      <c r="V4060" s="4"/>
      <c r="W4060" s="293" t="str">
        <f ca="1">commission</f>
        <v/>
      </c>
      <c r="X4060" s="315"/>
    </row>
    <row r="4061" spans="1:24" x14ac:dyDescent="0.25">
      <c r="A4061" s="6" t="str">
        <f ca="1">no.</f>
        <v/>
      </c>
      <c r="E4061" s="4" t="str">
        <f ca="1">position</f>
        <v/>
      </c>
      <c r="I4061" s="318"/>
      <c r="J4061" s="25"/>
      <c r="L4061" s="4"/>
      <c r="N4061" s="6"/>
      <c r="P4061" s="6"/>
      <c r="Q4061" s="5" t="str">
        <f ca="1">score</f>
        <v/>
      </c>
      <c r="R4061" s="58" t="str">
        <f ca="1">rescore</f>
        <v/>
      </c>
      <c r="S4061" s="4" t="str">
        <f ca="1">price</f>
        <v/>
      </c>
      <c r="U4061" s="4"/>
      <c r="V4061" s="4"/>
      <c r="W4061" s="293" t="str">
        <f ca="1">commission</f>
        <v/>
      </c>
      <c r="X4061" s="315"/>
    </row>
    <row r="4062" spans="1:24" x14ac:dyDescent="0.25">
      <c r="A4062" s="6" t="str">
        <f ca="1">no.</f>
        <v/>
      </c>
      <c r="E4062" s="4" t="str">
        <f ca="1">position</f>
        <v/>
      </c>
      <c r="I4062" s="318"/>
      <c r="J4062" s="25"/>
      <c r="L4062" s="4"/>
      <c r="N4062" s="6"/>
      <c r="P4062" s="6"/>
      <c r="Q4062" s="5" t="str">
        <f ca="1">score</f>
        <v/>
      </c>
      <c r="R4062" s="58" t="str">
        <f ca="1">rescore</f>
        <v/>
      </c>
      <c r="S4062" s="4" t="str">
        <f ca="1">price</f>
        <v/>
      </c>
      <c r="U4062" s="4"/>
      <c r="V4062" s="4"/>
      <c r="W4062" s="293" t="str">
        <f ca="1">commission</f>
        <v/>
      </c>
      <c r="X4062" s="315"/>
    </row>
    <row r="4063" spans="1:24" x14ac:dyDescent="0.25">
      <c r="A4063" s="6" t="str">
        <f ca="1">no.</f>
        <v/>
      </c>
      <c r="E4063" s="4" t="str">
        <f ca="1">position</f>
        <v/>
      </c>
      <c r="I4063" s="318"/>
      <c r="J4063" s="25"/>
      <c r="L4063" s="4"/>
      <c r="N4063" s="6"/>
      <c r="P4063" s="6"/>
      <c r="Q4063" s="5" t="str">
        <f ca="1">score</f>
        <v/>
      </c>
      <c r="R4063" s="58" t="str">
        <f ca="1">rescore</f>
        <v/>
      </c>
      <c r="S4063" s="4" t="str">
        <f ca="1">price</f>
        <v/>
      </c>
      <c r="U4063" s="4"/>
      <c r="V4063" s="4"/>
      <c r="W4063" s="293" t="str">
        <f ca="1">commission</f>
        <v/>
      </c>
      <c r="X4063" s="315"/>
    </row>
    <row r="4064" spans="1:24" x14ac:dyDescent="0.25">
      <c r="A4064" s="6" t="str">
        <f ca="1">no.</f>
        <v/>
      </c>
      <c r="E4064" s="4" t="str">
        <f ca="1">position</f>
        <v/>
      </c>
      <c r="I4064" s="318"/>
      <c r="J4064" s="25"/>
      <c r="L4064" s="4"/>
      <c r="N4064" s="6"/>
      <c r="P4064" s="6"/>
      <c r="Q4064" s="5" t="str">
        <f ca="1">score</f>
        <v/>
      </c>
      <c r="R4064" s="58" t="str">
        <f ca="1">rescore</f>
        <v/>
      </c>
      <c r="S4064" s="4" t="str">
        <f ca="1">price</f>
        <v/>
      </c>
      <c r="U4064" s="4"/>
      <c r="V4064" s="4"/>
      <c r="W4064" s="293" t="str">
        <f ca="1">commission</f>
        <v/>
      </c>
      <c r="X4064" s="315"/>
    </row>
    <row r="4065" spans="1:24" x14ac:dyDescent="0.25">
      <c r="A4065" s="6" t="str">
        <f ca="1">no.</f>
        <v/>
      </c>
      <c r="E4065" s="4" t="str">
        <f ca="1">position</f>
        <v/>
      </c>
      <c r="I4065" s="318"/>
      <c r="J4065" s="25"/>
      <c r="L4065" s="4"/>
      <c r="N4065" s="6"/>
      <c r="P4065" s="6"/>
      <c r="Q4065" s="5" t="str">
        <f ca="1">score</f>
        <v/>
      </c>
      <c r="R4065" s="58" t="str">
        <f ca="1">rescore</f>
        <v/>
      </c>
      <c r="S4065" s="4" t="str">
        <f ca="1">price</f>
        <v/>
      </c>
      <c r="U4065" s="4"/>
      <c r="V4065" s="4"/>
      <c r="W4065" s="293" t="str">
        <f ca="1">commission</f>
        <v/>
      </c>
      <c r="X4065" s="315"/>
    </row>
    <row r="4066" spans="1:24" x14ac:dyDescent="0.25">
      <c r="A4066" s="6" t="str">
        <f ca="1">no.</f>
        <v/>
      </c>
      <c r="E4066" s="4" t="str">
        <f ca="1">position</f>
        <v/>
      </c>
      <c r="I4066" s="318"/>
      <c r="J4066" s="25"/>
      <c r="L4066" s="4"/>
      <c r="N4066" s="6"/>
      <c r="P4066" s="6"/>
      <c r="Q4066" s="5" t="str">
        <f ca="1">score</f>
        <v/>
      </c>
      <c r="R4066" s="58" t="str">
        <f ca="1">rescore</f>
        <v/>
      </c>
      <c r="S4066" s="4" t="str">
        <f ca="1">price</f>
        <v/>
      </c>
      <c r="U4066" s="4"/>
      <c r="V4066" s="4"/>
      <c r="W4066" s="293" t="str">
        <f ca="1">commission</f>
        <v/>
      </c>
      <c r="X4066" s="315"/>
    </row>
    <row r="4067" spans="1:24" x14ac:dyDescent="0.25">
      <c r="A4067" s="6" t="str">
        <f ca="1">no.</f>
        <v/>
      </c>
      <c r="E4067" s="4" t="str">
        <f ca="1">position</f>
        <v/>
      </c>
      <c r="I4067" s="318"/>
      <c r="J4067" s="25"/>
      <c r="L4067" s="4"/>
      <c r="N4067" s="6"/>
      <c r="P4067" s="6"/>
      <c r="Q4067" s="5" t="str">
        <f ca="1">score</f>
        <v/>
      </c>
      <c r="R4067" s="58" t="str">
        <f ca="1">rescore</f>
        <v/>
      </c>
      <c r="S4067" s="4" t="str">
        <f ca="1">price</f>
        <v/>
      </c>
      <c r="U4067" s="4"/>
      <c r="V4067" s="4"/>
      <c r="W4067" s="293" t="str">
        <f ca="1">commission</f>
        <v/>
      </c>
      <c r="X4067" s="315"/>
    </row>
    <row r="4068" spans="1:24" x14ac:dyDescent="0.25">
      <c r="A4068" s="6" t="str">
        <f ca="1">no.</f>
        <v/>
      </c>
      <c r="E4068" s="4" t="str">
        <f ca="1">position</f>
        <v/>
      </c>
      <c r="I4068" s="318"/>
      <c r="J4068" s="25"/>
      <c r="L4068" s="4"/>
      <c r="N4068" s="6"/>
      <c r="P4068" s="6"/>
      <c r="Q4068" s="5" t="str">
        <f ca="1">score</f>
        <v/>
      </c>
      <c r="R4068" s="58" t="str">
        <f ca="1">rescore</f>
        <v/>
      </c>
      <c r="S4068" s="4" t="str">
        <f ca="1">price</f>
        <v/>
      </c>
      <c r="U4068" s="4"/>
      <c r="V4068" s="4"/>
      <c r="W4068" s="293" t="str">
        <f ca="1">commission</f>
        <v/>
      </c>
      <c r="X4068" s="315"/>
    </row>
    <row r="4069" spans="1:24" x14ac:dyDescent="0.25">
      <c r="A4069" s="6" t="str">
        <f ca="1">no.</f>
        <v/>
      </c>
      <c r="E4069" s="4" t="str">
        <f ca="1">position</f>
        <v/>
      </c>
      <c r="I4069" s="318"/>
      <c r="J4069" s="25"/>
      <c r="L4069" s="4"/>
      <c r="N4069" s="6"/>
      <c r="P4069" s="6"/>
      <c r="Q4069" s="5" t="str">
        <f ca="1">score</f>
        <v/>
      </c>
      <c r="R4069" s="58" t="str">
        <f ca="1">rescore</f>
        <v/>
      </c>
      <c r="S4069" s="4" t="str">
        <f ca="1">price</f>
        <v/>
      </c>
      <c r="U4069" s="4"/>
      <c r="V4069" s="4"/>
      <c r="W4069" s="293" t="str">
        <f ca="1">commission</f>
        <v/>
      </c>
      <c r="X4069" s="315"/>
    </row>
    <row r="4070" spans="1:24" x14ac:dyDescent="0.25">
      <c r="A4070" s="6" t="str">
        <f ca="1">no.</f>
        <v/>
      </c>
      <c r="E4070" s="4" t="str">
        <f ca="1">position</f>
        <v/>
      </c>
      <c r="I4070" s="318"/>
      <c r="J4070" s="25"/>
      <c r="L4070" s="4"/>
      <c r="N4070" s="6"/>
      <c r="P4070" s="6"/>
      <c r="Q4070" s="5" t="str">
        <f ca="1">score</f>
        <v/>
      </c>
      <c r="R4070" s="58" t="str">
        <f ca="1">rescore</f>
        <v/>
      </c>
      <c r="S4070" s="4" t="str">
        <f ca="1">price</f>
        <v/>
      </c>
      <c r="U4070" s="4"/>
      <c r="V4070" s="4"/>
      <c r="W4070" s="293" t="str">
        <f ca="1">commission</f>
        <v/>
      </c>
      <c r="X4070" s="315"/>
    </row>
    <row r="4071" spans="1:24" x14ac:dyDescent="0.25">
      <c r="A4071" s="6" t="str">
        <f ca="1">no.</f>
        <v/>
      </c>
      <c r="E4071" s="4" t="str">
        <f ca="1">position</f>
        <v/>
      </c>
      <c r="I4071" s="318"/>
      <c r="J4071" s="25"/>
      <c r="L4071" s="4"/>
      <c r="N4071" s="6"/>
      <c r="P4071" s="6"/>
      <c r="Q4071" s="5" t="str">
        <f ca="1">score</f>
        <v/>
      </c>
      <c r="R4071" s="58" t="str">
        <f ca="1">rescore</f>
        <v/>
      </c>
      <c r="S4071" s="4" t="str">
        <f ca="1">price</f>
        <v/>
      </c>
      <c r="U4071" s="4"/>
      <c r="V4071" s="4"/>
      <c r="W4071" s="293" t="str">
        <f ca="1">commission</f>
        <v/>
      </c>
      <c r="X4071" s="315"/>
    </row>
    <row r="4072" spans="1:24" x14ac:dyDescent="0.25">
      <c r="A4072" s="6" t="str">
        <f ca="1">no.</f>
        <v/>
      </c>
      <c r="E4072" s="4" t="str">
        <f ca="1">position</f>
        <v/>
      </c>
      <c r="I4072" s="318"/>
      <c r="J4072" s="25"/>
      <c r="L4072" s="4"/>
      <c r="N4072" s="6"/>
      <c r="P4072" s="6"/>
      <c r="Q4072" s="5" t="str">
        <f ca="1">score</f>
        <v/>
      </c>
      <c r="R4072" s="58" t="str">
        <f ca="1">rescore</f>
        <v/>
      </c>
      <c r="S4072" s="4" t="str">
        <f ca="1">price</f>
        <v/>
      </c>
      <c r="U4072" s="4"/>
      <c r="V4072" s="4"/>
      <c r="W4072" s="293" t="str">
        <f ca="1">commission</f>
        <v/>
      </c>
      <c r="X4072" s="315"/>
    </row>
    <row r="4073" spans="1:24" x14ac:dyDescent="0.25">
      <c r="A4073" s="6" t="str">
        <f ca="1">no.</f>
        <v/>
      </c>
      <c r="E4073" s="4" t="str">
        <f ca="1">position</f>
        <v/>
      </c>
      <c r="I4073" s="318"/>
      <c r="J4073" s="25"/>
      <c r="L4073" s="4"/>
      <c r="N4073" s="6"/>
      <c r="P4073" s="6"/>
      <c r="Q4073" s="5" t="str">
        <f ca="1">score</f>
        <v/>
      </c>
      <c r="R4073" s="58" t="str">
        <f ca="1">rescore</f>
        <v/>
      </c>
      <c r="S4073" s="4" t="str">
        <f ca="1">price</f>
        <v/>
      </c>
      <c r="U4073" s="4"/>
      <c r="V4073" s="4"/>
      <c r="W4073" s="293" t="str">
        <f ca="1">commission</f>
        <v/>
      </c>
      <c r="X4073" s="315"/>
    </row>
    <row r="4074" spans="1:24" x14ac:dyDescent="0.25">
      <c r="A4074" s="6" t="str">
        <f ca="1">no.</f>
        <v/>
      </c>
      <c r="E4074" s="4" t="str">
        <f ca="1">position</f>
        <v/>
      </c>
      <c r="I4074" s="318"/>
      <c r="J4074" s="25"/>
      <c r="L4074" s="4"/>
      <c r="N4074" s="6"/>
      <c r="P4074" s="6"/>
      <c r="Q4074" s="5" t="str">
        <f ca="1">score</f>
        <v/>
      </c>
      <c r="R4074" s="58" t="str">
        <f ca="1">rescore</f>
        <v/>
      </c>
      <c r="S4074" s="4" t="str">
        <f ca="1">price</f>
        <v/>
      </c>
      <c r="U4074" s="4"/>
      <c r="V4074" s="4"/>
      <c r="W4074" s="293" t="str">
        <f ca="1">commission</f>
        <v/>
      </c>
      <c r="X4074" s="315"/>
    </row>
    <row r="4075" spans="1:24" x14ac:dyDescent="0.25">
      <c r="A4075" s="6" t="str">
        <f ca="1">no.</f>
        <v/>
      </c>
      <c r="E4075" s="4" t="str">
        <f ca="1">position</f>
        <v/>
      </c>
      <c r="I4075" s="318"/>
      <c r="J4075" s="25"/>
      <c r="L4075" s="4"/>
      <c r="N4075" s="6"/>
      <c r="P4075" s="6"/>
      <c r="Q4075" s="5" t="str">
        <f ca="1">score</f>
        <v/>
      </c>
      <c r="R4075" s="58" t="str">
        <f ca="1">rescore</f>
        <v/>
      </c>
      <c r="S4075" s="4" t="str">
        <f ca="1">price</f>
        <v/>
      </c>
      <c r="U4075" s="4"/>
      <c r="V4075" s="4"/>
      <c r="W4075" s="293" t="str">
        <f ca="1">commission</f>
        <v/>
      </c>
      <c r="X4075" s="315"/>
    </row>
    <row r="4076" spans="1:24" x14ac:dyDescent="0.25">
      <c r="A4076" s="6" t="str">
        <f ca="1">no.</f>
        <v/>
      </c>
      <c r="E4076" s="4" t="str">
        <f ca="1">position</f>
        <v/>
      </c>
      <c r="I4076" s="318"/>
      <c r="J4076" s="25"/>
      <c r="L4076" s="4"/>
      <c r="N4076" s="6"/>
      <c r="P4076" s="6"/>
      <c r="Q4076" s="5" t="str">
        <f ca="1">score</f>
        <v/>
      </c>
      <c r="R4076" s="58" t="str">
        <f ca="1">rescore</f>
        <v/>
      </c>
      <c r="S4076" s="4" t="str">
        <f ca="1">price</f>
        <v/>
      </c>
      <c r="U4076" s="4"/>
      <c r="V4076" s="4"/>
      <c r="W4076" s="293" t="str">
        <f ca="1">commission</f>
        <v/>
      </c>
      <c r="X4076" s="315"/>
    </row>
    <row r="4077" spans="1:24" x14ac:dyDescent="0.25">
      <c r="A4077" s="6" t="str">
        <f ca="1">no.</f>
        <v/>
      </c>
      <c r="E4077" s="4" t="str">
        <f ca="1">position</f>
        <v/>
      </c>
      <c r="I4077" s="318"/>
      <c r="J4077" s="25"/>
      <c r="L4077" s="4"/>
      <c r="N4077" s="6"/>
      <c r="P4077" s="6"/>
      <c r="Q4077" s="5" t="str">
        <f ca="1">score</f>
        <v/>
      </c>
      <c r="R4077" s="58" t="str">
        <f ca="1">rescore</f>
        <v/>
      </c>
      <c r="S4077" s="4" t="str">
        <f ca="1">price</f>
        <v/>
      </c>
      <c r="U4077" s="4"/>
      <c r="V4077" s="4"/>
      <c r="W4077" s="293" t="str">
        <f ca="1">commission</f>
        <v/>
      </c>
      <c r="X4077" s="315"/>
    </row>
    <row r="4078" spans="1:24" x14ac:dyDescent="0.25">
      <c r="A4078" s="6" t="str">
        <f ca="1">no.</f>
        <v/>
      </c>
      <c r="E4078" s="4" t="str">
        <f ca="1">position</f>
        <v/>
      </c>
      <c r="I4078" s="318"/>
      <c r="J4078" s="25"/>
      <c r="L4078" s="4"/>
      <c r="N4078" s="6"/>
      <c r="P4078" s="6"/>
      <c r="Q4078" s="5" t="str">
        <f ca="1">score</f>
        <v/>
      </c>
      <c r="R4078" s="58" t="str">
        <f ca="1">rescore</f>
        <v/>
      </c>
      <c r="S4078" s="4" t="str">
        <f ca="1">price</f>
        <v/>
      </c>
      <c r="U4078" s="4"/>
      <c r="V4078" s="4"/>
      <c r="W4078" s="293" t="str">
        <f ca="1">commission</f>
        <v/>
      </c>
      <c r="X4078" s="315"/>
    </row>
    <row r="4079" spans="1:24" x14ac:dyDescent="0.25">
      <c r="A4079" s="6" t="str">
        <f ca="1">no.</f>
        <v/>
      </c>
      <c r="E4079" s="4" t="str">
        <f ca="1">position</f>
        <v/>
      </c>
      <c r="I4079" s="318"/>
      <c r="J4079" s="25"/>
      <c r="L4079" s="4"/>
      <c r="N4079" s="6"/>
      <c r="P4079" s="6"/>
      <c r="Q4079" s="5" t="str">
        <f ca="1">score</f>
        <v/>
      </c>
      <c r="R4079" s="58" t="str">
        <f ca="1">rescore</f>
        <v/>
      </c>
      <c r="S4079" s="4" t="str">
        <f ca="1">price</f>
        <v/>
      </c>
      <c r="U4079" s="4"/>
      <c r="V4079" s="4"/>
      <c r="W4079" s="293" t="str">
        <f ca="1">commission</f>
        <v/>
      </c>
      <c r="X4079" s="315"/>
    </row>
    <row r="4080" spans="1:24" x14ac:dyDescent="0.25">
      <c r="A4080" s="6" t="str">
        <f ca="1">no.</f>
        <v/>
      </c>
      <c r="E4080" s="4" t="str">
        <f ca="1">position</f>
        <v/>
      </c>
      <c r="I4080" s="318"/>
      <c r="J4080" s="25"/>
      <c r="L4080" s="4"/>
      <c r="N4080" s="6"/>
      <c r="P4080" s="6"/>
      <c r="Q4080" s="5" t="str">
        <f ca="1">score</f>
        <v/>
      </c>
      <c r="R4080" s="58" t="str">
        <f ca="1">rescore</f>
        <v/>
      </c>
      <c r="S4080" s="4" t="str">
        <f ca="1">price</f>
        <v/>
      </c>
      <c r="U4080" s="4"/>
      <c r="V4080" s="4"/>
      <c r="W4080" s="293" t="str">
        <f ca="1">commission</f>
        <v/>
      </c>
      <c r="X4080" s="315"/>
    </row>
    <row r="4081" spans="1:24" x14ac:dyDescent="0.25">
      <c r="A4081" s="6" t="str">
        <f ca="1">no.</f>
        <v/>
      </c>
      <c r="E4081" s="4" t="str">
        <f ca="1">position</f>
        <v/>
      </c>
      <c r="I4081" s="318"/>
      <c r="J4081" s="25"/>
      <c r="L4081" s="4"/>
      <c r="N4081" s="6"/>
      <c r="P4081" s="6"/>
      <c r="Q4081" s="5" t="str">
        <f ca="1">score</f>
        <v/>
      </c>
      <c r="R4081" s="58" t="str">
        <f ca="1">rescore</f>
        <v/>
      </c>
      <c r="S4081" s="4" t="str">
        <f ca="1">price</f>
        <v/>
      </c>
      <c r="U4081" s="4"/>
      <c r="V4081" s="4"/>
      <c r="W4081" s="293" t="str">
        <f ca="1">commission</f>
        <v/>
      </c>
      <c r="X4081" s="315"/>
    </row>
    <row r="4082" spans="1:24" x14ac:dyDescent="0.25">
      <c r="A4082" s="6" t="str">
        <f ca="1">no.</f>
        <v/>
      </c>
      <c r="E4082" s="4" t="str">
        <f ca="1">position</f>
        <v/>
      </c>
      <c r="I4082" s="318"/>
      <c r="J4082" s="25"/>
      <c r="L4082" s="4"/>
      <c r="N4082" s="6"/>
      <c r="P4082" s="6"/>
      <c r="Q4082" s="5" t="str">
        <f ca="1">score</f>
        <v/>
      </c>
      <c r="R4082" s="58" t="str">
        <f ca="1">rescore</f>
        <v/>
      </c>
      <c r="S4082" s="4" t="str">
        <f ca="1">price</f>
        <v/>
      </c>
      <c r="U4082" s="4"/>
      <c r="V4082" s="4"/>
      <c r="W4082" s="293" t="str">
        <f ca="1">commission</f>
        <v/>
      </c>
      <c r="X4082" s="315"/>
    </row>
    <row r="4083" spans="1:24" x14ac:dyDescent="0.25">
      <c r="A4083" s="6" t="str">
        <f ca="1">no.</f>
        <v/>
      </c>
      <c r="E4083" s="4" t="str">
        <f ca="1">position</f>
        <v/>
      </c>
      <c r="I4083" s="318"/>
      <c r="J4083" s="25"/>
      <c r="L4083" s="4"/>
      <c r="N4083" s="6"/>
      <c r="P4083" s="6"/>
      <c r="Q4083" s="5" t="str">
        <f ca="1">score</f>
        <v/>
      </c>
      <c r="R4083" s="58" t="str">
        <f ca="1">rescore</f>
        <v/>
      </c>
      <c r="S4083" s="4" t="str">
        <f ca="1">price</f>
        <v/>
      </c>
      <c r="U4083" s="4"/>
      <c r="V4083" s="4"/>
      <c r="W4083" s="293" t="str">
        <f ca="1">commission</f>
        <v/>
      </c>
      <c r="X4083" s="315"/>
    </row>
    <row r="4084" spans="1:24" x14ac:dyDescent="0.25">
      <c r="A4084" s="6" t="str">
        <f ca="1">no.</f>
        <v/>
      </c>
      <c r="E4084" s="4" t="str">
        <f ca="1">position</f>
        <v/>
      </c>
      <c r="I4084" s="318"/>
      <c r="J4084" s="25"/>
      <c r="L4084" s="4"/>
      <c r="N4084" s="6"/>
      <c r="P4084" s="6"/>
      <c r="Q4084" s="5" t="str">
        <f ca="1">score</f>
        <v/>
      </c>
      <c r="R4084" s="58" t="str">
        <f ca="1">rescore</f>
        <v/>
      </c>
      <c r="S4084" s="4" t="str">
        <f ca="1">price</f>
        <v/>
      </c>
      <c r="U4084" s="4"/>
      <c r="V4084" s="4"/>
      <c r="W4084" s="293" t="str">
        <f ca="1">commission</f>
        <v/>
      </c>
      <c r="X4084" s="315"/>
    </row>
    <row r="4085" spans="1:24" x14ac:dyDescent="0.25">
      <c r="A4085" s="6" t="str">
        <f ca="1">no.</f>
        <v/>
      </c>
      <c r="E4085" s="4" t="str">
        <f ca="1">position</f>
        <v/>
      </c>
      <c r="I4085" s="318"/>
      <c r="J4085" s="25"/>
      <c r="L4085" s="4"/>
      <c r="N4085" s="6"/>
      <c r="P4085" s="6"/>
      <c r="Q4085" s="5" t="str">
        <f ca="1">score</f>
        <v/>
      </c>
      <c r="R4085" s="58" t="str">
        <f ca="1">rescore</f>
        <v/>
      </c>
      <c r="S4085" s="4" t="str">
        <f ca="1">price</f>
        <v/>
      </c>
      <c r="U4085" s="4"/>
      <c r="V4085" s="4"/>
      <c r="W4085" s="293" t="str">
        <f ca="1">commission</f>
        <v/>
      </c>
      <c r="X4085" s="315"/>
    </row>
    <row r="4086" spans="1:24" x14ac:dyDescent="0.25">
      <c r="A4086" s="6" t="str">
        <f ca="1">no.</f>
        <v/>
      </c>
      <c r="E4086" s="4" t="str">
        <f ca="1">position</f>
        <v/>
      </c>
      <c r="I4086" s="318"/>
      <c r="J4086" s="25"/>
      <c r="L4086" s="4"/>
      <c r="N4086" s="6"/>
      <c r="P4086" s="6"/>
      <c r="Q4086" s="5" t="str">
        <f ca="1">score</f>
        <v/>
      </c>
      <c r="R4086" s="58" t="str">
        <f ca="1">rescore</f>
        <v/>
      </c>
      <c r="S4086" s="4" t="str">
        <f ca="1">price</f>
        <v/>
      </c>
      <c r="U4086" s="4"/>
      <c r="V4086" s="4"/>
      <c r="W4086" s="293" t="str">
        <f ca="1">commission</f>
        <v/>
      </c>
      <c r="X4086" s="315"/>
    </row>
    <row r="4087" spans="1:24" x14ac:dyDescent="0.25">
      <c r="A4087" s="6" t="str">
        <f ca="1">no.</f>
        <v/>
      </c>
      <c r="E4087" s="4" t="str">
        <f ca="1">position</f>
        <v/>
      </c>
      <c r="I4087" s="318"/>
      <c r="J4087" s="25"/>
      <c r="L4087" s="4"/>
      <c r="N4087" s="6"/>
      <c r="P4087" s="6"/>
      <c r="Q4087" s="5" t="str">
        <f ca="1">score</f>
        <v/>
      </c>
      <c r="R4087" s="58" t="str">
        <f ca="1">rescore</f>
        <v/>
      </c>
      <c r="S4087" s="4" t="str">
        <f ca="1">price</f>
        <v/>
      </c>
      <c r="U4087" s="4"/>
      <c r="V4087" s="4"/>
      <c r="W4087" s="293" t="str">
        <f ca="1">commission</f>
        <v/>
      </c>
      <c r="X4087" s="315"/>
    </row>
    <row r="4088" spans="1:24" x14ac:dyDescent="0.25">
      <c r="A4088" s="6" t="str">
        <f ca="1">no.</f>
        <v/>
      </c>
      <c r="E4088" s="4" t="str">
        <f ca="1">position</f>
        <v/>
      </c>
      <c r="I4088" s="318"/>
      <c r="J4088" s="25"/>
      <c r="L4088" s="4"/>
      <c r="N4088" s="6"/>
      <c r="P4088" s="6"/>
      <c r="Q4088" s="5" t="str">
        <f ca="1">score</f>
        <v/>
      </c>
      <c r="R4088" s="58" t="str">
        <f ca="1">rescore</f>
        <v/>
      </c>
      <c r="S4088" s="4" t="str">
        <f ca="1">price</f>
        <v/>
      </c>
      <c r="U4088" s="4"/>
      <c r="V4088" s="4"/>
      <c r="W4088" s="293" t="str">
        <f ca="1">commission</f>
        <v/>
      </c>
      <c r="X4088" s="315"/>
    </row>
    <row r="4089" spans="1:24" x14ac:dyDescent="0.25">
      <c r="A4089" s="6" t="str">
        <f ca="1">no.</f>
        <v/>
      </c>
      <c r="E4089" s="4" t="str">
        <f ca="1">position</f>
        <v/>
      </c>
      <c r="I4089" s="318"/>
      <c r="J4089" s="25"/>
      <c r="L4089" s="4"/>
      <c r="N4089" s="6"/>
      <c r="P4089" s="6"/>
      <c r="Q4089" s="5" t="str">
        <f ca="1">score</f>
        <v/>
      </c>
      <c r="R4089" s="58" t="str">
        <f ca="1">rescore</f>
        <v/>
      </c>
      <c r="S4089" s="4" t="str">
        <f ca="1">price</f>
        <v/>
      </c>
      <c r="U4089" s="4"/>
      <c r="V4089" s="4"/>
      <c r="W4089" s="293" t="str">
        <f ca="1">commission</f>
        <v/>
      </c>
      <c r="X4089" s="315"/>
    </row>
    <row r="4090" spans="1:24" x14ac:dyDescent="0.25">
      <c r="A4090" s="6" t="str">
        <f ca="1">no.</f>
        <v/>
      </c>
      <c r="E4090" s="4" t="str">
        <f ca="1">position</f>
        <v/>
      </c>
      <c r="I4090" s="318"/>
      <c r="J4090" s="25"/>
      <c r="L4090" s="4"/>
      <c r="N4090" s="6"/>
      <c r="P4090" s="6"/>
      <c r="Q4090" s="5" t="str">
        <f ca="1">score</f>
        <v/>
      </c>
      <c r="R4090" s="58" t="str">
        <f ca="1">rescore</f>
        <v/>
      </c>
      <c r="S4090" s="4" t="str">
        <f ca="1">price</f>
        <v/>
      </c>
      <c r="U4090" s="4"/>
      <c r="V4090" s="4"/>
      <c r="W4090" s="293" t="str">
        <f ca="1">commission</f>
        <v/>
      </c>
      <c r="X4090" s="315"/>
    </row>
    <row r="4091" spans="1:24" x14ac:dyDescent="0.25">
      <c r="A4091" s="6" t="str">
        <f ca="1">no.</f>
        <v/>
      </c>
      <c r="E4091" s="4" t="str">
        <f ca="1">position</f>
        <v/>
      </c>
      <c r="I4091" s="318"/>
      <c r="J4091" s="25"/>
      <c r="L4091" s="4"/>
      <c r="N4091" s="6"/>
      <c r="P4091" s="6"/>
      <c r="Q4091" s="5" t="str">
        <f ca="1">score</f>
        <v/>
      </c>
      <c r="R4091" s="58" t="str">
        <f ca="1">rescore</f>
        <v/>
      </c>
      <c r="S4091" s="4" t="str">
        <f ca="1">price</f>
        <v/>
      </c>
      <c r="U4091" s="4"/>
      <c r="V4091" s="4"/>
      <c r="W4091" s="293" t="str">
        <f ca="1">commission</f>
        <v/>
      </c>
      <c r="X4091" s="315"/>
    </row>
    <row r="4092" spans="1:24" x14ac:dyDescent="0.25">
      <c r="A4092" s="6" t="str">
        <f ca="1">no.</f>
        <v/>
      </c>
      <c r="E4092" s="4" t="str">
        <f ca="1">position</f>
        <v/>
      </c>
      <c r="I4092" s="318"/>
      <c r="J4092" s="25"/>
      <c r="L4092" s="4"/>
      <c r="N4092" s="6"/>
      <c r="P4092" s="6"/>
      <c r="Q4092" s="5" t="str">
        <f ca="1">score</f>
        <v/>
      </c>
      <c r="R4092" s="58" t="str">
        <f ca="1">rescore</f>
        <v/>
      </c>
      <c r="S4092" s="4" t="str">
        <f ca="1">price</f>
        <v/>
      </c>
      <c r="U4092" s="4"/>
      <c r="V4092" s="4"/>
      <c r="W4092" s="293" t="str">
        <f ca="1">commission</f>
        <v/>
      </c>
      <c r="X4092" s="315"/>
    </row>
    <row r="4093" spans="1:24" x14ac:dyDescent="0.25">
      <c r="A4093" s="6" t="str">
        <f ca="1">no.</f>
        <v/>
      </c>
      <c r="E4093" s="4" t="str">
        <f ca="1">position</f>
        <v/>
      </c>
      <c r="I4093" s="318"/>
      <c r="J4093" s="25"/>
      <c r="L4093" s="4"/>
      <c r="N4093" s="6"/>
      <c r="P4093" s="6"/>
      <c r="Q4093" s="5" t="str">
        <f ca="1">score</f>
        <v/>
      </c>
      <c r="R4093" s="58" t="str">
        <f ca="1">rescore</f>
        <v/>
      </c>
      <c r="S4093" s="4" t="str">
        <f ca="1">price</f>
        <v/>
      </c>
      <c r="U4093" s="4"/>
      <c r="V4093" s="4"/>
      <c r="W4093" s="293" t="str">
        <f ca="1">commission</f>
        <v/>
      </c>
      <c r="X4093" s="315"/>
    </row>
    <row r="4094" spans="1:24" x14ac:dyDescent="0.25">
      <c r="A4094" s="6" t="str">
        <f ca="1">no.</f>
        <v/>
      </c>
      <c r="E4094" s="4" t="str">
        <f ca="1">position</f>
        <v/>
      </c>
      <c r="I4094" s="318"/>
      <c r="J4094" s="25"/>
      <c r="L4094" s="4"/>
      <c r="N4094" s="6"/>
      <c r="P4094" s="6"/>
      <c r="Q4094" s="5" t="str">
        <f ca="1">score</f>
        <v/>
      </c>
      <c r="R4094" s="58" t="str">
        <f ca="1">rescore</f>
        <v/>
      </c>
      <c r="S4094" s="4" t="str">
        <f ca="1">price</f>
        <v/>
      </c>
      <c r="U4094" s="4"/>
      <c r="V4094" s="4"/>
      <c r="W4094" s="293" t="str">
        <f ca="1">commission</f>
        <v/>
      </c>
      <c r="X4094" s="315"/>
    </row>
    <row r="4095" spans="1:24" x14ac:dyDescent="0.25">
      <c r="A4095" s="6" t="str">
        <f ca="1">no.</f>
        <v/>
      </c>
      <c r="E4095" s="4" t="str">
        <f ca="1">position</f>
        <v/>
      </c>
      <c r="I4095" s="318"/>
      <c r="J4095" s="25"/>
      <c r="L4095" s="4"/>
      <c r="N4095" s="6"/>
      <c r="P4095" s="6"/>
      <c r="Q4095" s="5" t="str">
        <f ca="1">score</f>
        <v/>
      </c>
      <c r="R4095" s="58" t="str">
        <f ca="1">rescore</f>
        <v/>
      </c>
      <c r="S4095" s="4" t="str">
        <f ca="1">price</f>
        <v/>
      </c>
      <c r="U4095" s="4"/>
      <c r="V4095" s="4"/>
      <c r="W4095" s="293" t="str">
        <f ca="1">commission</f>
        <v/>
      </c>
      <c r="X4095" s="315"/>
    </row>
    <row r="4096" spans="1:24" x14ac:dyDescent="0.25">
      <c r="A4096" s="6" t="str">
        <f ca="1">no.</f>
        <v/>
      </c>
      <c r="E4096" s="4" t="str">
        <f ca="1">position</f>
        <v/>
      </c>
      <c r="I4096" s="318"/>
      <c r="J4096" s="25"/>
      <c r="L4096" s="4"/>
      <c r="N4096" s="6"/>
      <c r="P4096" s="6"/>
      <c r="Q4096" s="5" t="str">
        <f ca="1">score</f>
        <v/>
      </c>
      <c r="R4096" s="58" t="str">
        <f ca="1">rescore</f>
        <v/>
      </c>
      <c r="S4096" s="4" t="str">
        <f ca="1">price</f>
        <v/>
      </c>
      <c r="U4096" s="4"/>
      <c r="V4096" s="4"/>
      <c r="W4096" s="293" t="str">
        <f ca="1">commission</f>
        <v/>
      </c>
      <c r="X4096" s="315"/>
    </row>
    <row r="4097" spans="1:24" x14ac:dyDescent="0.25">
      <c r="A4097" s="6" t="str">
        <f ca="1">no.</f>
        <v/>
      </c>
      <c r="E4097" s="4" t="str">
        <f ca="1">position</f>
        <v/>
      </c>
      <c r="I4097" s="318"/>
      <c r="J4097" s="25"/>
      <c r="L4097" s="4"/>
      <c r="N4097" s="6"/>
      <c r="P4097" s="6"/>
      <c r="Q4097" s="5" t="str">
        <f ca="1">score</f>
        <v/>
      </c>
      <c r="R4097" s="58" t="str">
        <f ca="1">rescore</f>
        <v/>
      </c>
      <c r="S4097" s="4" t="str">
        <f ca="1">price</f>
        <v/>
      </c>
      <c r="U4097" s="4"/>
      <c r="V4097" s="4"/>
      <c r="W4097" s="293" t="str">
        <f ca="1">commission</f>
        <v/>
      </c>
      <c r="X4097" s="315"/>
    </row>
    <row r="4098" spans="1:24" x14ac:dyDescent="0.25">
      <c r="A4098" s="6" t="str">
        <f ca="1">no.</f>
        <v/>
      </c>
      <c r="E4098" s="4" t="str">
        <f ca="1">position</f>
        <v/>
      </c>
      <c r="I4098" s="318"/>
      <c r="J4098" s="25"/>
      <c r="L4098" s="4"/>
      <c r="N4098" s="6"/>
      <c r="P4098" s="6"/>
      <c r="Q4098" s="5" t="str">
        <f ca="1">score</f>
        <v/>
      </c>
      <c r="R4098" s="58" t="str">
        <f ca="1">rescore</f>
        <v/>
      </c>
      <c r="S4098" s="4" t="str">
        <f ca="1">price</f>
        <v/>
      </c>
      <c r="U4098" s="4"/>
      <c r="V4098" s="4"/>
      <c r="W4098" s="293" t="str">
        <f ca="1">commission</f>
        <v/>
      </c>
      <c r="X4098" s="315"/>
    </row>
    <row r="4099" spans="1:24" x14ac:dyDescent="0.25">
      <c r="A4099" s="6" t="str">
        <f ca="1">no.</f>
        <v/>
      </c>
      <c r="E4099" s="4" t="str">
        <f ca="1">position</f>
        <v/>
      </c>
      <c r="I4099" s="318"/>
      <c r="J4099" s="25"/>
      <c r="L4099" s="4"/>
      <c r="N4099" s="6"/>
      <c r="P4099" s="6"/>
      <c r="Q4099" s="5" t="str">
        <f ca="1">score</f>
        <v/>
      </c>
      <c r="R4099" s="58" t="str">
        <f ca="1">rescore</f>
        <v/>
      </c>
      <c r="S4099" s="4" t="str">
        <f ca="1">price</f>
        <v/>
      </c>
      <c r="U4099" s="4"/>
      <c r="V4099" s="4"/>
      <c r="W4099" s="293" t="str">
        <f ca="1">commission</f>
        <v/>
      </c>
      <c r="X4099" s="315"/>
    </row>
    <row r="4100" spans="1:24" x14ac:dyDescent="0.25">
      <c r="A4100" s="6" t="str">
        <f ca="1">no.</f>
        <v/>
      </c>
      <c r="E4100" s="4" t="str">
        <f ca="1">position</f>
        <v/>
      </c>
      <c r="I4100" s="318"/>
      <c r="J4100" s="25"/>
      <c r="L4100" s="4"/>
      <c r="N4100" s="6"/>
      <c r="P4100" s="6"/>
      <c r="Q4100" s="5" t="str">
        <f ca="1">score</f>
        <v/>
      </c>
      <c r="R4100" s="58" t="str">
        <f ca="1">rescore</f>
        <v/>
      </c>
      <c r="S4100" s="4" t="str">
        <f ca="1">price</f>
        <v/>
      </c>
      <c r="U4100" s="4"/>
      <c r="V4100" s="4"/>
      <c r="W4100" s="293" t="str">
        <f ca="1">commission</f>
        <v/>
      </c>
      <c r="X4100" s="315"/>
    </row>
    <row r="4101" spans="1:24" x14ac:dyDescent="0.25">
      <c r="A4101" s="6" t="str">
        <f ca="1">no.</f>
        <v/>
      </c>
      <c r="E4101" s="4" t="str">
        <f ca="1">position</f>
        <v/>
      </c>
      <c r="I4101" s="318"/>
      <c r="J4101" s="25"/>
      <c r="L4101" s="4"/>
      <c r="N4101" s="6"/>
      <c r="P4101" s="6"/>
      <c r="Q4101" s="5" t="str">
        <f ca="1">score</f>
        <v/>
      </c>
      <c r="R4101" s="58" t="str">
        <f ca="1">rescore</f>
        <v/>
      </c>
      <c r="S4101" s="4" t="str">
        <f ca="1">price</f>
        <v/>
      </c>
      <c r="U4101" s="4"/>
      <c r="V4101" s="4"/>
      <c r="W4101" s="293" t="str">
        <f ca="1">commission</f>
        <v/>
      </c>
      <c r="X4101" s="315"/>
    </row>
    <row r="4102" spans="1:24" x14ac:dyDescent="0.25">
      <c r="A4102" s="6" t="str">
        <f ca="1">no.</f>
        <v/>
      </c>
      <c r="E4102" s="4" t="str">
        <f ca="1">position</f>
        <v/>
      </c>
      <c r="I4102" s="318"/>
      <c r="J4102" s="25"/>
      <c r="L4102" s="4"/>
      <c r="N4102" s="6"/>
      <c r="P4102" s="6"/>
      <c r="Q4102" s="5" t="str">
        <f ca="1">score</f>
        <v/>
      </c>
      <c r="R4102" s="58" t="str">
        <f ca="1">rescore</f>
        <v/>
      </c>
      <c r="S4102" s="4" t="str">
        <f ca="1">price</f>
        <v/>
      </c>
      <c r="U4102" s="4"/>
      <c r="V4102" s="4"/>
      <c r="W4102" s="293" t="str">
        <f ca="1">commission</f>
        <v/>
      </c>
      <c r="X4102" s="315"/>
    </row>
    <row r="4103" spans="1:24" x14ac:dyDescent="0.25">
      <c r="A4103" s="6" t="str">
        <f ca="1">no.</f>
        <v/>
      </c>
      <c r="E4103" s="4" t="str">
        <f ca="1">position</f>
        <v/>
      </c>
      <c r="I4103" s="318"/>
      <c r="J4103" s="25"/>
      <c r="L4103" s="4"/>
      <c r="N4103" s="6"/>
      <c r="P4103" s="6"/>
      <c r="Q4103" s="5" t="str">
        <f ca="1">score</f>
        <v/>
      </c>
      <c r="R4103" s="58" t="str">
        <f ca="1">rescore</f>
        <v/>
      </c>
      <c r="S4103" s="4" t="str">
        <f ca="1">price</f>
        <v/>
      </c>
      <c r="U4103" s="4"/>
      <c r="V4103" s="4"/>
      <c r="W4103" s="293" t="str">
        <f ca="1">commission</f>
        <v/>
      </c>
      <c r="X4103" s="315"/>
    </row>
    <row r="4104" spans="1:24" x14ac:dyDescent="0.25">
      <c r="A4104" s="6" t="str">
        <f ca="1">no.</f>
        <v/>
      </c>
      <c r="E4104" s="4" t="str">
        <f ca="1">position</f>
        <v/>
      </c>
      <c r="I4104" s="318"/>
      <c r="J4104" s="25"/>
      <c r="L4104" s="4"/>
      <c r="N4104" s="6"/>
      <c r="P4104" s="6"/>
      <c r="Q4104" s="5" t="str">
        <f ca="1">score</f>
        <v/>
      </c>
      <c r="R4104" s="58" t="str">
        <f ca="1">rescore</f>
        <v/>
      </c>
      <c r="S4104" s="4" t="str">
        <f ca="1">price</f>
        <v/>
      </c>
      <c r="U4104" s="4"/>
      <c r="V4104" s="4"/>
      <c r="W4104" s="293" t="str">
        <f ca="1">commission</f>
        <v/>
      </c>
      <c r="X4104" s="315"/>
    </row>
    <row r="4105" spans="1:24" x14ac:dyDescent="0.25">
      <c r="A4105" s="6" t="str">
        <f ca="1">no.</f>
        <v/>
      </c>
      <c r="E4105" s="4" t="str">
        <f ca="1">position</f>
        <v/>
      </c>
      <c r="I4105" s="318"/>
      <c r="J4105" s="25"/>
      <c r="L4105" s="4"/>
      <c r="N4105" s="6"/>
      <c r="P4105" s="6"/>
      <c r="Q4105" s="5" t="str">
        <f ca="1">score</f>
        <v/>
      </c>
      <c r="R4105" s="58" t="str">
        <f ca="1">rescore</f>
        <v/>
      </c>
      <c r="S4105" s="4" t="str">
        <f ca="1">price</f>
        <v/>
      </c>
      <c r="U4105" s="4"/>
      <c r="V4105" s="4"/>
      <c r="W4105" s="293" t="str">
        <f ca="1">commission</f>
        <v/>
      </c>
      <c r="X4105" s="315"/>
    </row>
    <row r="4106" spans="1:24" x14ac:dyDescent="0.25">
      <c r="A4106" s="6" t="str">
        <f ca="1">no.</f>
        <v/>
      </c>
      <c r="E4106" s="4" t="str">
        <f ca="1">position</f>
        <v/>
      </c>
      <c r="I4106" s="318"/>
      <c r="J4106" s="25"/>
      <c r="L4106" s="4"/>
      <c r="N4106" s="6"/>
      <c r="P4106" s="6"/>
      <c r="Q4106" s="5" t="str">
        <f ca="1">score</f>
        <v/>
      </c>
      <c r="R4106" s="58" t="str">
        <f ca="1">rescore</f>
        <v/>
      </c>
      <c r="S4106" s="4" t="str">
        <f ca="1">price</f>
        <v/>
      </c>
      <c r="U4106" s="4"/>
      <c r="V4106" s="4"/>
      <c r="W4106" s="293" t="str">
        <f ca="1">commission</f>
        <v/>
      </c>
      <c r="X4106" s="315"/>
    </row>
    <row r="4107" spans="1:24" x14ac:dyDescent="0.25">
      <c r="A4107" s="6" t="str">
        <f ca="1">no.</f>
        <v/>
      </c>
      <c r="E4107" s="4" t="str">
        <f ca="1">position</f>
        <v/>
      </c>
      <c r="I4107" s="318"/>
      <c r="J4107" s="25"/>
      <c r="L4107" s="4"/>
      <c r="N4107" s="6"/>
      <c r="P4107" s="6"/>
      <c r="Q4107" s="5" t="str">
        <f ca="1">score</f>
        <v/>
      </c>
      <c r="R4107" s="58" t="str">
        <f ca="1">rescore</f>
        <v/>
      </c>
      <c r="S4107" s="4" t="str">
        <f ca="1">price</f>
        <v/>
      </c>
      <c r="U4107" s="4"/>
      <c r="V4107" s="4"/>
      <c r="W4107" s="293" t="str">
        <f ca="1">commission</f>
        <v/>
      </c>
      <c r="X4107" s="315"/>
    </row>
    <row r="4108" spans="1:24" x14ac:dyDescent="0.25">
      <c r="A4108" s="6" t="str">
        <f ca="1">no.</f>
        <v/>
      </c>
      <c r="E4108" s="4" t="str">
        <f ca="1">position</f>
        <v/>
      </c>
      <c r="I4108" s="318"/>
      <c r="J4108" s="25"/>
      <c r="L4108" s="4"/>
      <c r="N4108" s="6"/>
      <c r="P4108" s="6"/>
      <c r="Q4108" s="5" t="str">
        <f ca="1">score</f>
        <v/>
      </c>
      <c r="R4108" s="58" t="str">
        <f ca="1">rescore</f>
        <v/>
      </c>
      <c r="S4108" s="4" t="str">
        <f ca="1">price</f>
        <v/>
      </c>
      <c r="U4108" s="4"/>
      <c r="V4108" s="4"/>
      <c r="W4108" s="293" t="str">
        <f ca="1">commission</f>
        <v/>
      </c>
      <c r="X4108" s="315"/>
    </row>
    <row r="4109" spans="1:24" x14ac:dyDescent="0.25">
      <c r="A4109" s="6" t="str">
        <f ca="1">no.</f>
        <v/>
      </c>
      <c r="E4109" s="4" t="str">
        <f ca="1">position</f>
        <v/>
      </c>
      <c r="I4109" s="318"/>
      <c r="J4109" s="25"/>
      <c r="L4109" s="4"/>
      <c r="N4109" s="6"/>
      <c r="P4109" s="6"/>
      <c r="Q4109" s="5" t="str">
        <f ca="1">score</f>
        <v/>
      </c>
      <c r="R4109" s="58" t="str">
        <f ca="1">rescore</f>
        <v/>
      </c>
      <c r="S4109" s="4" t="str">
        <f ca="1">price</f>
        <v/>
      </c>
      <c r="U4109" s="4"/>
      <c r="V4109" s="4"/>
      <c r="W4109" s="293" t="str">
        <f ca="1">commission</f>
        <v/>
      </c>
      <c r="X4109" s="315"/>
    </row>
    <row r="4110" spans="1:24" x14ac:dyDescent="0.25">
      <c r="A4110" s="6" t="str">
        <f ca="1">no.</f>
        <v/>
      </c>
      <c r="E4110" s="4" t="str">
        <f ca="1">position</f>
        <v/>
      </c>
      <c r="I4110" s="318"/>
      <c r="J4110" s="25"/>
      <c r="L4110" s="4"/>
      <c r="N4110" s="6"/>
      <c r="P4110" s="6"/>
      <c r="Q4110" s="5" t="str">
        <f ca="1">score</f>
        <v/>
      </c>
      <c r="R4110" s="58" t="str">
        <f ca="1">rescore</f>
        <v/>
      </c>
      <c r="S4110" s="4" t="str">
        <f ca="1">price</f>
        <v/>
      </c>
      <c r="U4110" s="4"/>
      <c r="V4110" s="4"/>
      <c r="W4110" s="293" t="str">
        <f ca="1">commission</f>
        <v/>
      </c>
      <c r="X4110" s="315"/>
    </row>
    <row r="4111" spans="1:24" x14ac:dyDescent="0.25">
      <c r="A4111" s="6" t="str">
        <f ca="1">no.</f>
        <v/>
      </c>
      <c r="E4111" s="4" t="str">
        <f ca="1">position</f>
        <v/>
      </c>
      <c r="I4111" s="318"/>
      <c r="J4111" s="25"/>
      <c r="L4111" s="4"/>
      <c r="N4111" s="6"/>
      <c r="P4111" s="6"/>
      <c r="Q4111" s="5" t="str">
        <f ca="1">score</f>
        <v/>
      </c>
      <c r="R4111" s="58" t="str">
        <f ca="1">rescore</f>
        <v/>
      </c>
      <c r="S4111" s="4" t="str">
        <f ca="1">price</f>
        <v/>
      </c>
      <c r="U4111" s="4"/>
      <c r="V4111" s="4"/>
      <c r="W4111" s="293" t="str">
        <f ca="1">commission</f>
        <v/>
      </c>
      <c r="X4111" s="315"/>
    </row>
    <row r="4112" spans="1:24" x14ac:dyDescent="0.25">
      <c r="A4112" s="6" t="str">
        <f ca="1">no.</f>
        <v/>
      </c>
      <c r="E4112" s="4" t="str">
        <f ca="1">position</f>
        <v/>
      </c>
      <c r="I4112" s="318"/>
      <c r="J4112" s="25"/>
      <c r="L4112" s="4"/>
      <c r="N4112" s="6"/>
      <c r="P4112" s="6"/>
      <c r="Q4112" s="5" t="str">
        <f ca="1">score</f>
        <v/>
      </c>
      <c r="R4112" s="58" t="str">
        <f ca="1">rescore</f>
        <v/>
      </c>
      <c r="S4112" s="4" t="str">
        <f ca="1">price</f>
        <v/>
      </c>
      <c r="U4112" s="4"/>
      <c r="V4112" s="4"/>
      <c r="W4112" s="293" t="str">
        <f ca="1">commission</f>
        <v/>
      </c>
      <c r="X4112" s="315"/>
    </row>
    <row r="4113" spans="1:24" x14ac:dyDescent="0.25">
      <c r="A4113" s="6" t="str">
        <f ca="1">no.</f>
        <v/>
      </c>
      <c r="E4113" s="4" t="str">
        <f ca="1">position</f>
        <v/>
      </c>
      <c r="I4113" s="318"/>
      <c r="J4113" s="25"/>
      <c r="L4113" s="4"/>
      <c r="N4113" s="6"/>
      <c r="P4113" s="6"/>
      <c r="Q4113" s="5" t="str">
        <f ca="1">score</f>
        <v/>
      </c>
      <c r="R4113" s="58" t="str">
        <f ca="1">rescore</f>
        <v/>
      </c>
      <c r="S4113" s="4" t="str">
        <f ca="1">price</f>
        <v/>
      </c>
      <c r="U4113" s="4"/>
      <c r="V4113" s="4"/>
      <c r="W4113" s="293" t="str">
        <f ca="1">commission</f>
        <v/>
      </c>
      <c r="X4113" s="315"/>
    </row>
    <row r="4114" spans="1:24" x14ac:dyDescent="0.25">
      <c r="A4114" s="6" t="str">
        <f ca="1">no.</f>
        <v/>
      </c>
      <c r="E4114" s="4" t="str">
        <f ca="1">position</f>
        <v/>
      </c>
      <c r="I4114" s="318"/>
      <c r="J4114" s="25"/>
      <c r="L4114" s="4"/>
      <c r="N4114" s="6"/>
      <c r="P4114" s="6"/>
      <c r="Q4114" s="5" t="str">
        <f ca="1">score</f>
        <v/>
      </c>
      <c r="R4114" s="58" t="str">
        <f ca="1">rescore</f>
        <v/>
      </c>
      <c r="S4114" s="4" t="str">
        <f ca="1">price</f>
        <v/>
      </c>
      <c r="U4114" s="4"/>
      <c r="V4114" s="4"/>
      <c r="W4114" s="293" t="str">
        <f ca="1">commission</f>
        <v/>
      </c>
      <c r="X4114" s="315"/>
    </row>
    <row r="4115" spans="1:24" x14ac:dyDescent="0.25">
      <c r="A4115" s="6" t="str">
        <f ca="1">no.</f>
        <v/>
      </c>
      <c r="E4115" s="4" t="str">
        <f ca="1">position</f>
        <v/>
      </c>
      <c r="I4115" s="318"/>
      <c r="J4115" s="25"/>
      <c r="L4115" s="4"/>
      <c r="N4115" s="6"/>
      <c r="P4115" s="6"/>
      <c r="Q4115" s="5" t="str">
        <f ca="1">score</f>
        <v/>
      </c>
      <c r="R4115" s="58" t="str">
        <f ca="1">rescore</f>
        <v/>
      </c>
      <c r="S4115" s="4" t="str">
        <f ca="1">price</f>
        <v/>
      </c>
      <c r="U4115" s="4"/>
      <c r="V4115" s="4"/>
      <c r="W4115" s="293" t="str">
        <f ca="1">commission</f>
        <v/>
      </c>
      <c r="X4115" s="315"/>
    </row>
    <row r="4116" spans="1:24" x14ac:dyDescent="0.25">
      <c r="A4116" s="6" t="str">
        <f ca="1">no.</f>
        <v/>
      </c>
      <c r="E4116" s="4" t="str">
        <f ca="1">position</f>
        <v/>
      </c>
      <c r="I4116" s="318"/>
      <c r="J4116" s="25"/>
      <c r="L4116" s="4"/>
      <c r="N4116" s="6"/>
      <c r="P4116" s="6"/>
      <c r="Q4116" s="5" t="str">
        <f ca="1">score</f>
        <v/>
      </c>
      <c r="R4116" s="58" t="str">
        <f ca="1">rescore</f>
        <v/>
      </c>
      <c r="S4116" s="4" t="str">
        <f ca="1">price</f>
        <v/>
      </c>
      <c r="U4116" s="4"/>
      <c r="V4116" s="4"/>
      <c r="W4116" s="293" t="str">
        <f ca="1">commission</f>
        <v/>
      </c>
      <c r="X4116" s="315"/>
    </row>
    <row r="4117" spans="1:24" x14ac:dyDescent="0.25">
      <c r="A4117" s="6" t="str">
        <f ca="1">no.</f>
        <v/>
      </c>
      <c r="E4117" s="4" t="str">
        <f ca="1">position</f>
        <v/>
      </c>
      <c r="I4117" s="318"/>
      <c r="J4117" s="25"/>
      <c r="L4117" s="4"/>
      <c r="N4117" s="6"/>
      <c r="P4117" s="6"/>
      <c r="Q4117" s="5" t="str">
        <f ca="1">score</f>
        <v/>
      </c>
      <c r="R4117" s="58" t="str">
        <f ca="1">rescore</f>
        <v/>
      </c>
      <c r="S4117" s="4" t="str">
        <f ca="1">price</f>
        <v/>
      </c>
      <c r="U4117" s="4"/>
      <c r="V4117" s="4"/>
      <c r="W4117" s="293" t="str">
        <f ca="1">commission</f>
        <v/>
      </c>
      <c r="X4117" s="315"/>
    </row>
    <row r="4118" spans="1:24" x14ac:dyDescent="0.25">
      <c r="A4118" s="6" t="str">
        <f ca="1">no.</f>
        <v/>
      </c>
      <c r="E4118" s="4" t="str">
        <f ca="1">position</f>
        <v/>
      </c>
      <c r="I4118" s="318"/>
      <c r="J4118" s="25"/>
      <c r="L4118" s="4"/>
      <c r="N4118" s="6"/>
      <c r="P4118" s="6"/>
      <c r="Q4118" s="5" t="str">
        <f ca="1">score</f>
        <v/>
      </c>
      <c r="R4118" s="58" t="str">
        <f ca="1">rescore</f>
        <v/>
      </c>
      <c r="S4118" s="4" t="str">
        <f ca="1">price</f>
        <v/>
      </c>
      <c r="U4118" s="4"/>
      <c r="V4118" s="4"/>
      <c r="W4118" s="293" t="str">
        <f ca="1">commission</f>
        <v/>
      </c>
      <c r="X4118" s="315"/>
    </row>
    <row r="4119" spans="1:24" x14ac:dyDescent="0.25">
      <c r="A4119" s="6" t="str">
        <f ca="1">no.</f>
        <v/>
      </c>
      <c r="E4119" s="4" t="str">
        <f ca="1">position</f>
        <v/>
      </c>
      <c r="I4119" s="318"/>
      <c r="J4119" s="25"/>
      <c r="L4119" s="4"/>
      <c r="N4119" s="6"/>
      <c r="P4119" s="6"/>
      <c r="Q4119" s="5" t="str">
        <f ca="1">score</f>
        <v/>
      </c>
      <c r="R4119" s="58" t="str">
        <f ca="1">rescore</f>
        <v/>
      </c>
      <c r="S4119" s="4" t="str">
        <f ca="1">price</f>
        <v/>
      </c>
      <c r="U4119" s="4"/>
      <c r="V4119" s="4"/>
      <c r="W4119" s="293" t="str">
        <f ca="1">commission</f>
        <v/>
      </c>
      <c r="X4119" s="315"/>
    </row>
    <row r="4120" spans="1:24" x14ac:dyDescent="0.25">
      <c r="A4120" s="6" t="str">
        <f ca="1">no.</f>
        <v/>
      </c>
      <c r="E4120" s="4" t="str">
        <f ca="1">position</f>
        <v/>
      </c>
      <c r="I4120" s="318"/>
      <c r="J4120" s="25"/>
      <c r="L4120" s="4"/>
      <c r="N4120" s="6"/>
      <c r="P4120" s="6"/>
      <c r="Q4120" s="5" t="str">
        <f ca="1">score</f>
        <v/>
      </c>
      <c r="R4120" s="58" t="str">
        <f ca="1">rescore</f>
        <v/>
      </c>
      <c r="S4120" s="4" t="str">
        <f ca="1">price</f>
        <v/>
      </c>
      <c r="U4120" s="4"/>
      <c r="V4120" s="4"/>
      <c r="W4120" s="293" t="str">
        <f ca="1">commission</f>
        <v/>
      </c>
      <c r="X4120" s="315"/>
    </row>
    <row r="4121" spans="1:24" x14ac:dyDescent="0.25">
      <c r="A4121" s="6" t="str">
        <f ca="1">no.</f>
        <v/>
      </c>
      <c r="E4121" s="4" t="str">
        <f ca="1">position</f>
        <v/>
      </c>
      <c r="I4121" s="318"/>
      <c r="J4121" s="25"/>
      <c r="L4121" s="4"/>
      <c r="N4121" s="6"/>
      <c r="P4121" s="6"/>
      <c r="Q4121" s="5" t="str">
        <f ca="1">score</f>
        <v/>
      </c>
      <c r="R4121" s="58" t="str">
        <f ca="1">rescore</f>
        <v/>
      </c>
      <c r="S4121" s="4" t="str">
        <f ca="1">price</f>
        <v/>
      </c>
      <c r="U4121" s="4"/>
      <c r="V4121" s="4"/>
      <c r="W4121" s="293" t="str">
        <f ca="1">commission</f>
        <v/>
      </c>
      <c r="X4121" s="315"/>
    </row>
    <row r="4122" spans="1:24" x14ac:dyDescent="0.25">
      <c r="A4122" s="6" t="str">
        <f ca="1">no.</f>
        <v/>
      </c>
      <c r="E4122" s="4" t="str">
        <f ca="1">position</f>
        <v/>
      </c>
      <c r="I4122" s="318"/>
      <c r="J4122" s="25"/>
      <c r="L4122" s="4"/>
      <c r="N4122" s="6"/>
      <c r="P4122" s="6"/>
      <c r="Q4122" s="5" t="str">
        <f ca="1">score</f>
        <v/>
      </c>
      <c r="R4122" s="58" t="str">
        <f ca="1">rescore</f>
        <v/>
      </c>
      <c r="S4122" s="4" t="str">
        <f ca="1">price</f>
        <v/>
      </c>
      <c r="U4122" s="4"/>
      <c r="V4122" s="4"/>
      <c r="W4122" s="293" t="str">
        <f ca="1">commission</f>
        <v/>
      </c>
      <c r="X4122" s="315"/>
    </row>
    <row r="4123" spans="1:24" x14ac:dyDescent="0.25">
      <c r="A4123" s="6" t="str">
        <f ca="1">no.</f>
        <v/>
      </c>
      <c r="E4123" s="4" t="str">
        <f ca="1">position</f>
        <v/>
      </c>
      <c r="I4123" s="318"/>
      <c r="J4123" s="25"/>
      <c r="L4123" s="4"/>
      <c r="N4123" s="6"/>
      <c r="P4123" s="6"/>
      <c r="Q4123" s="5" t="str">
        <f ca="1">score</f>
        <v/>
      </c>
      <c r="R4123" s="58" t="str">
        <f ca="1">rescore</f>
        <v/>
      </c>
      <c r="S4123" s="4" t="str">
        <f ca="1">price</f>
        <v/>
      </c>
      <c r="U4123" s="4"/>
      <c r="V4123" s="4"/>
      <c r="W4123" s="293" t="str">
        <f ca="1">commission</f>
        <v/>
      </c>
      <c r="X4123" s="315"/>
    </row>
    <row r="4124" spans="1:24" x14ac:dyDescent="0.25">
      <c r="A4124" s="6" t="str">
        <f ca="1">no.</f>
        <v/>
      </c>
      <c r="E4124" s="4" t="str">
        <f ca="1">position</f>
        <v/>
      </c>
      <c r="I4124" s="318"/>
      <c r="J4124" s="25"/>
      <c r="L4124" s="4"/>
      <c r="N4124" s="6"/>
      <c r="P4124" s="6"/>
      <c r="Q4124" s="5" t="str">
        <f ca="1">score</f>
        <v/>
      </c>
      <c r="R4124" s="58" t="str">
        <f ca="1">rescore</f>
        <v/>
      </c>
      <c r="S4124" s="4" t="str">
        <f ca="1">price</f>
        <v/>
      </c>
      <c r="U4124" s="4"/>
      <c r="V4124" s="4"/>
      <c r="W4124" s="293" t="str">
        <f ca="1">commission</f>
        <v/>
      </c>
      <c r="X4124" s="315"/>
    </row>
    <row r="4125" spans="1:24" x14ac:dyDescent="0.25">
      <c r="A4125" s="6" t="str">
        <f ca="1">no.</f>
        <v/>
      </c>
      <c r="E4125" s="4" t="str">
        <f ca="1">position</f>
        <v/>
      </c>
      <c r="I4125" s="318"/>
      <c r="J4125" s="25"/>
      <c r="L4125" s="4"/>
      <c r="N4125" s="6"/>
      <c r="P4125" s="6"/>
      <c r="Q4125" s="5" t="str">
        <f ca="1">score</f>
        <v/>
      </c>
      <c r="R4125" s="58" t="str">
        <f ca="1">rescore</f>
        <v/>
      </c>
      <c r="S4125" s="4" t="str">
        <f ca="1">price</f>
        <v/>
      </c>
      <c r="U4125" s="4"/>
      <c r="V4125" s="4"/>
      <c r="W4125" s="293" t="str">
        <f ca="1">commission</f>
        <v/>
      </c>
      <c r="X4125" s="315"/>
    </row>
    <row r="4126" spans="1:24" x14ac:dyDescent="0.25">
      <c r="A4126" s="6" t="str">
        <f ca="1">no.</f>
        <v/>
      </c>
      <c r="E4126" s="4" t="str">
        <f ca="1">position</f>
        <v/>
      </c>
      <c r="I4126" s="318"/>
      <c r="J4126" s="25"/>
      <c r="L4126" s="4"/>
      <c r="N4126" s="6"/>
      <c r="P4126" s="6"/>
      <c r="Q4126" s="5" t="str">
        <f ca="1">score</f>
        <v/>
      </c>
      <c r="R4126" s="58" t="str">
        <f ca="1">rescore</f>
        <v/>
      </c>
      <c r="S4126" s="4" t="str">
        <f ca="1">price</f>
        <v/>
      </c>
      <c r="U4126" s="4"/>
      <c r="V4126" s="4"/>
      <c r="W4126" s="293" t="str">
        <f ca="1">commission</f>
        <v/>
      </c>
      <c r="X4126" s="315"/>
    </row>
    <row r="4127" spans="1:24" x14ac:dyDescent="0.25">
      <c r="A4127" s="6" t="str">
        <f ca="1">no.</f>
        <v/>
      </c>
      <c r="E4127" s="4" t="str">
        <f ca="1">position</f>
        <v/>
      </c>
      <c r="I4127" s="318"/>
      <c r="J4127" s="25"/>
      <c r="L4127" s="4"/>
      <c r="N4127" s="6"/>
      <c r="P4127" s="6"/>
      <c r="Q4127" s="5" t="str">
        <f ca="1">score</f>
        <v/>
      </c>
      <c r="R4127" s="58" t="str">
        <f ca="1">rescore</f>
        <v/>
      </c>
      <c r="S4127" s="4" t="str">
        <f ca="1">price</f>
        <v/>
      </c>
      <c r="U4127" s="4"/>
      <c r="V4127" s="4"/>
      <c r="W4127" s="293" t="str">
        <f ca="1">commission</f>
        <v/>
      </c>
      <c r="X4127" s="315"/>
    </row>
    <row r="4128" spans="1:24" x14ac:dyDescent="0.25">
      <c r="A4128" s="6" t="str">
        <f ca="1">no.</f>
        <v/>
      </c>
      <c r="E4128" s="4" t="str">
        <f ca="1">position</f>
        <v/>
      </c>
      <c r="I4128" s="318"/>
      <c r="J4128" s="25"/>
      <c r="L4128" s="4"/>
      <c r="N4128" s="6"/>
      <c r="P4128" s="6"/>
      <c r="Q4128" s="5" t="str">
        <f ca="1">score</f>
        <v/>
      </c>
      <c r="R4128" s="58" t="str">
        <f ca="1">rescore</f>
        <v/>
      </c>
      <c r="S4128" s="4" t="str">
        <f ca="1">price</f>
        <v/>
      </c>
      <c r="U4128" s="4"/>
      <c r="V4128" s="4"/>
      <c r="W4128" s="293" t="str">
        <f ca="1">commission</f>
        <v/>
      </c>
      <c r="X4128" s="315"/>
    </row>
    <row r="4129" spans="1:24" x14ac:dyDescent="0.25">
      <c r="A4129" s="6" t="str">
        <f ca="1">no.</f>
        <v/>
      </c>
      <c r="E4129" s="4" t="str">
        <f ca="1">position</f>
        <v/>
      </c>
      <c r="I4129" s="318"/>
      <c r="J4129" s="25"/>
      <c r="L4129" s="4"/>
      <c r="N4129" s="6"/>
      <c r="P4129" s="6"/>
      <c r="Q4129" s="5" t="str">
        <f ca="1">score</f>
        <v/>
      </c>
      <c r="R4129" s="58" t="str">
        <f ca="1">rescore</f>
        <v/>
      </c>
      <c r="S4129" s="4" t="str">
        <f ca="1">price</f>
        <v/>
      </c>
      <c r="U4129" s="4"/>
      <c r="V4129" s="4"/>
      <c r="W4129" s="293" t="str">
        <f ca="1">commission</f>
        <v/>
      </c>
      <c r="X4129" s="315"/>
    </row>
    <row r="4130" spans="1:24" x14ac:dyDescent="0.25">
      <c r="A4130" s="6" t="str">
        <f ca="1">no.</f>
        <v/>
      </c>
      <c r="E4130" s="4" t="str">
        <f ca="1">position</f>
        <v/>
      </c>
      <c r="I4130" s="318"/>
      <c r="J4130" s="25"/>
      <c r="L4130" s="4"/>
      <c r="N4130" s="6"/>
      <c r="P4130" s="6"/>
      <c r="Q4130" s="5" t="str">
        <f ca="1">score</f>
        <v/>
      </c>
      <c r="R4130" s="58" t="str">
        <f ca="1">rescore</f>
        <v/>
      </c>
      <c r="S4130" s="4" t="str">
        <f ca="1">price</f>
        <v/>
      </c>
      <c r="U4130" s="4"/>
      <c r="V4130" s="4"/>
      <c r="W4130" s="293" t="str">
        <f ca="1">commission</f>
        <v/>
      </c>
      <c r="X4130" s="315"/>
    </row>
    <row r="4131" spans="1:24" x14ac:dyDescent="0.25">
      <c r="A4131" s="6" t="str">
        <f ca="1">no.</f>
        <v/>
      </c>
      <c r="E4131" s="4" t="str">
        <f ca="1">position</f>
        <v/>
      </c>
      <c r="I4131" s="318"/>
      <c r="J4131" s="25"/>
      <c r="L4131" s="4"/>
      <c r="N4131" s="6"/>
      <c r="P4131" s="6"/>
      <c r="Q4131" s="5" t="str">
        <f ca="1">score</f>
        <v/>
      </c>
      <c r="R4131" s="58" t="str">
        <f ca="1">rescore</f>
        <v/>
      </c>
      <c r="S4131" s="4" t="str">
        <f ca="1">price</f>
        <v/>
      </c>
      <c r="U4131" s="4"/>
      <c r="V4131" s="4"/>
      <c r="W4131" s="293" t="str">
        <f ca="1">commission</f>
        <v/>
      </c>
      <c r="X4131" s="315"/>
    </row>
    <row r="4132" spans="1:24" x14ac:dyDescent="0.25">
      <c r="A4132" s="6" t="str">
        <f ca="1">no.</f>
        <v/>
      </c>
      <c r="E4132" s="4" t="str">
        <f ca="1">position</f>
        <v/>
      </c>
      <c r="I4132" s="318"/>
      <c r="J4132" s="25"/>
      <c r="L4132" s="4"/>
      <c r="N4132" s="6"/>
      <c r="P4132" s="6"/>
      <c r="Q4132" s="5" t="str">
        <f ca="1">score</f>
        <v/>
      </c>
      <c r="R4132" s="58" t="str">
        <f ca="1">rescore</f>
        <v/>
      </c>
      <c r="S4132" s="4" t="str">
        <f ca="1">price</f>
        <v/>
      </c>
      <c r="U4132" s="4"/>
      <c r="V4132" s="4"/>
      <c r="W4132" s="293" t="str">
        <f ca="1">commission</f>
        <v/>
      </c>
      <c r="X4132" s="315"/>
    </row>
    <row r="4133" spans="1:24" x14ac:dyDescent="0.25">
      <c r="A4133" s="6" t="str">
        <f ca="1">no.</f>
        <v/>
      </c>
      <c r="E4133" s="4" t="str">
        <f ca="1">position</f>
        <v/>
      </c>
      <c r="I4133" s="318"/>
      <c r="J4133" s="25"/>
      <c r="L4133" s="4"/>
      <c r="N4133" s="6"/>
      <c r="P4133" s="6"/>
      <c r="Q4133" s="5" t="str">
        <f ca="1">score</f>
        <v/>
      </c>
      <c r="R4133" s="58" t="str">
        <f ca="1">rescore</f>
        <v/>
      </c>
      <c r="S4133" s="4" t="str">
        <f ca="1">price</f>
        <v/>
      </c>
      <c r="U4133" s="4"/>
      <c r="V4133" s="4"/>
      <c r="W4133" s="293" t="str">
        <f ca="1">commission</f>
        <v/>
      </c>
      <c r="X4133" s="315"/>
    </row>
    <row r="4134" spans="1:24" x14ac:dyDescent="0.25">
      <c r="A4134" s="6" t="str">
        <f ca="1">no.</f>
        <v/>
      </c>
      <c r="E4134" s="4" t="str">
        <f ca="1">position</f>
        <v/>
      </c>
      <c r="I4134" s="318"/>
      <c r="J4134" s="25"/>
      <c r="L4134" s="4"/>
      <c r="N4134" s="6"/>
      <c r="P4134" s="6"/>
      <c r="Q4134" s="5" t="str">
        <f ca="1">score</f>
        <v/>
      </c>
      <c r="R4134" s="58" t="str">
        <f ca="1">rescore</f>
        <v/>
      </c>
      <c r="S4134" s="4" t="str">
        <f ca="1">price</f>
        <v/>
      </c>
      <c r="U4134" s="4"/>
      <c r="V4134" s="4"/>
      <c r="W4134" s="293" t="str">
        <f ca="1">commission</f>
        <v/>
      </c>
      <c r="X4134" s="315"/>
    </row>
    <row r="4135" spans="1:24" x14ac:dyDescent="0.25">
      <c r="A4135" s="6" t="str">
        <f ca="1">no.</f>
        <v/>
      </c>
      <c r="E4135" s="4" t="str">
        <f ca="1">position</f>
        <v/>
      </c>
      <c r="I4135" s="318"/>
      <c r="J4135" s="25"/>
      <c r="L4135" s="4"/>
      <c r="N4135" s="6"/>
      <c r="P4135" s="6"/>
      <c r="Q4135" s="5" t="str">
        <f ca="1">score</f>
        <v/>
      </c>
      <c r="R4135" s="58" t="str">
        <f ca="1">rescore</f>
        <v/>
      </c>
      <c r="S4135" s="4" t="str">
        <f ca="1">price</f>
        <v/>
      </c>
      <c r="U4135" s="4"/>
      <c r="V4135" s="4"/>
      <c r="W4135" s="293" t="str">
        <f ca="1">commission</f>
        <v/>
      </c>
      <c r="X4135" s="315"/>
    </row>
    <row r="4136" spans="1:24" x14ac:dyDescent="0.25">
      <c r="A4136" s="6" t="str">
        <f ca="1">no.</f>
        <v/>
      </c>
      <c r="E4136" s="4" t="str">
        <f ca="1">position</f>
        <v/>
      </c>
      <c r="I4136" s="318"/>
      <c r="J4136" s="25"/>
      <c r="L4136" s="4"/>
      <c r="N4136" s="6"/>
      <c r="P4136" s="6"/>
      <c r="Q4136" s="5" t="str">
        <f ca="1">score</f>
        <v/>
      </c>
      <c r="R4136" s="58" t="str">
        <f ca="1">rescore</f>
        <v/>
      </c>
      <c r="S4136" s="4" t="str">
        <f ca="1">price</f>
        <v/>
      </c>
      <c r="U4136" s="4"/>
      <c r="V4136" s="4"/>
      <c r="W4136" s="293" t="str">
        <f ca="1">commission</f>
        <v/>
      </c>
      <c r="X4136" s="315"/>
    </row>
    <row r="4137" spans="1:24" x14ac:dyDescent="0.25">
      <c r="A4137" s="6" t="str">
        <f ca="1">no.</f>
        <v/>
      </c>
      <c r="E4137" s="4" t="str">
        <f ca="1">position</f>
        <v/>
      </c>
      <c r="I4137" s="318"/>
      <c r="J4137" s="25"/>
      <c r="L4137" s="4"/>
      <c r="N4137" s="6"/>
      <c r="P4137" s="6"/>
      <c r="Q4137" s="5" t="str">
        <f ca="1">score</f>
        <v/>
      </c>
      <c r="R4137" s="58" t="str">
        <f ca="1">rescore</f>
        <v/>
      </c>
      <c r="S4137" s="4" t="str">
        <f ca="1">price</f>
        <v/>
      </c>
      <c r="U4137" s="4"/>
      <c r="V4137" s="4"/>
      <c r="W4137" s="293" t="str">
        <f ca="1">commission</f>
        <v/>
      </c>
      <c r="X4137" s="315"/>
    </row>
    <row r="4138" spans="1:24" x14ac:dyDescent="0.25">
      <c r="A4138" s="6" t="str">
        <f ca="1">no.</f>
        <v/>
      </c>
      <c r="E4138" s="4" t="str">
        <f ca="1">position</f>
        <v/>
      </c>
      <c r="I4138" s="318"/>
      <c r="J4138" s="25"/>
      <c r="L4138" s="4"/>
      <c r="N4138" s="6"/>
      <c r="P4138" s="6"/>
      <c r="Q4138" s="5" t="str">
        <f ca="1">score</f>
        <v/>
      </c>
      <c r="R4138" s="58" t="str">
        <f ca="1">rescore</f>
        <v/>
      </c>
      <c r="S4138" s="4" t="str">
        <f ca="1">price</f>
        <v/>
      </c>
      <c r="U4138" s="4"/>
      <c r="V4138" s="4"/>
      <c r="W4138" s="293" t="str">
        <f ca="1">commission</f>
        <v/>
      </c>
      <c r="X4138" s="315"/>
    </row>
    <row r="4139" spans="1:24" x14ac:dyDescent="0.25">
      <c r="A4139" s="6" t="str">
        <f ca="1">no.</f>
        <v/>
      </c>
      <c r="E4139" s="4" t="str">
        <f ca="1">position</f>
        <v/>
      </c>
      <c r="I4139" s="318"/>
      <c r="J4139" s="25"/>
      <c r="L4139" s="4"/>
      <c r="N4139" s="6"/>
      <c r="P4139" s="6"/>
      <c r="Q4139" s="5" t="str">
        <f ca="1">score</f>
        <v/>
      </c>
      <c r="R4139" s="58" t="str">
        <f ca="1">rescore</f>
        <v/>
      </c>
      <c r="S4139" s="4" t="str">
        <f ca="1">price</f>
        <v/>
      </c>
      <c r="U4139" s="4"/>
      <c r="V4139" s="4"/>
      <c r="W4139" s="293" t="str">
        <f ca="1">commission</f>
        <v/>
      </c>
      <c r="X4139" s="315"/>
    </row>
    <row r="4140" spans="1:24" x14ac:dyDescent="0.25">
      <c r="A4140" s="6" t="str">
        <f ca="1">no.</f>
        <v/>
      </c>
      <c r="E4140" s="4" t="str">
        <f ca="1">position</f>
        <v/>
      </c>
      <c r="I4140" s="318"/>
      <c r="J4140" s="25"/>
      <c r="L4140" s="4"/>
      <c r="N4140" s="6"/>
      <c r="P4140" s="6"/>
      <c r="Q4140" s="5" t="str">
        <f ca="1">score</f>
        <v/>
      </c>
      <c r="R4140" s="58" t="str">
        <f ca="1">rescore</f>
        <v/>
      </c>
      <c r="S4140" s="4" t="str">
        <f ca="1">price</f>
        <v/>
      </c>
      <c r="U4140" s="4"/>
      <c r="V4140" s="4"/>
      <c r="W4140" s="293" t="str">
        <f ca="1">commission</f>
        <v/>
      </c>
      <c r="X4140" s="315"/>
    </row>
    <row r="4141" spans="1:24" x14ac:dyDescent="0.25">
      <c r="A4141" s="6" t="str">
        <f ca="1">no.</f>
        <v/>
      </c>
      <c r="E4141" s="4" t="str">
        <f ca="1">position</f>
        <v/>
      </c>
      <c r="I4141" s="318"/>
      <c r="J4141" s="25"/>
      <c r="L4141" s="4"/>
      <c r="N4141" s="6"/>
      <c r="P4141" s="6"/>
      <c r="Q4141" s="5" t="str">
        <f ca="1">score</f>
        <v/>
      </c>
      <c r="R4141" s="58" t="str">
        <f ca="1">rescore</f>
        <v/>
      </c>
      <c r="S4141" s="4" t="str">
        <f ca="1">price</f>
        <v/>
      </c>
      <c r="U4141" s="4"/>
      <c r="V4141" s="4"/>
      <c r="W4141" s="293" t="str">
        <f ca="1">commission</f>
        <v/>
      </c>
      <c r="X4141" s="315"/>
    </row>
    <row r="4142" spans="1:24" x14ac:dyDescent="0.25">
      <c r="A4142" s="6" t="str">
        <f ca="1">no.</f>
        <v/>
      </c>
      <c r="E4142" s="4" t="str">
        <f ca="1">position</f>
        <v/>
      </c>
      <c r="I4142" s="318"/>
      <c r="J4142" s="25"/>
      <c r="L4142" s="4"/>
      <c r="N4142" s="6"/>
      <c r="P4142" s="6"/>
      <c r="Q4142" s="5" t="str">
        <f ca="1">score</f>
        <v/>
      </c>
      <c r="R4142" s="58" t="str">
        <f ca="1">rescore</f>
        <v/>
      </c>
      <c r="S4142" s="4" t="str">
        <f ca="1">price</f>
        <v/>
      </c>
      <c r="U4142" s="4"/>
      <c r="V4142" s="4"/>
      <c r="W4142" s="293" t="str">
        <f ca="1">commission</f>
        <v/>
      </c>
      <c r="X4142" s="315"/>
    </row>
    <row r="4143" spans="1:24" x14ac:dyDescent="0.25">
      <c r="A4143" s="6" t="str">
        <f ca="1">no.</f>
        <v/>
      </c>
      <c r="E4143" s="4" t="str">
        <f ca="1">position</f>
        <v/>
      </c>
      <c r="I4143" s="318"/>
      <c r="J4143" s="25"/>
      <c r="L4143" s="4"/>
      <c r="N4143" s="6"/>
      <c r="P4143" s="6"/>
      <c r="Q4143" s="5" t="str">
        <f ca="1">score</f>
        <v/>
      </c>
      <c r="R4143" s="58" t="str">
        <f ca="1">rescore</f>
        <v/>
      </c>
      <c r="S4143" s="4" t="str">
        <f ca="1">price</f>
        <v/>
      </c>
      <c r="U4143" s="4"/>
      <c r="V4143" s="4"/>
      <c r="W4143" s="293" t="str">
        <f ca="1">commission</f>
        <v/>
      </c>
      <c r="X4143" s="315"/>
    </row>
    <row r="4144" spans="1:24" x14ac:dyDescent="0.25">
      <c r="A4144" s="6" t="str">
        <f ca="1">no.</f>
        <v/>
      </c>
      <c r="E4144" s="4" t="str">
        <f ca="1">position</f>
        <v/>
      </c>
      <c r="I4144" s="318"/>
      <c r="J4144" s="25"/>
      <c r="L4144" s="4"/>
      <c r="N4144" s="6"/>
      <c r="P4144" s="6"/>
      <c r="Q4144" s="5" t="str">
        <f ca="1">score</f>
        <v/>
      </c>
      <c r="R4144" s="58" t="str">
        <f ca="1">rescore</f>
        <v/>
      </c>
      <c r="S4144" s="4" t="str">
        <f ca="1">price</f>
        <v/>
      </c>
      <c r="U4144" s="4"/>
      <c r="V4144" s="4"/>
      <c r="W4144" s="293" t="str">
        <f ca="1">commission</f>
        <v/>
      </c>
      <c r="X4144" s="315"/>
    </row>
    <row r="4145" spans="1:24" x14ac:dyDescent="0.25">
      <c r="A4145" s="6" t="str">
        <f ca="1">no.</f>
        <v/>
      </c>
      <c r="E4145" s="4" t="str">
        <f ca="1">position</f>
        <v/>
      </c>
      <c r="I4145" s="318"/>
      <c r="J4145" s="25"/>
      <c r="L4145" s="4"/>
      <c r="N4145" s="6"/>
      <c r="P4145" s="6"/>
      <c r="Q4145" s="5" t="str">
        <f ca="1">score</f>
        <v/>
      </c>
      <c r="R4145" s="58" t="str">
        <f ca="1">rescore</f>
        <v/>
      </c>
      <c r="S4145" s="4" t="str">
        <f ca="1">price</f>
        <v/>
      </c>
      <c r="U4145" s="4"/>
      <c r="V4145" s="4"/>
      <c r="W4145" s="293" t="str">
        <f ca="1">commission</f>
        <v/>
      </c>
      <c r="X4145" s="315"/>
    </row>
    <row r="4146" spans="1:24" x14ac:dyDescent="0.25">
      <c r="A4146" s="6" t="str">
        <f ca="1">no.</f>
        <v/>
      </c>
      <c r="E4146" s="4" t="str">
        <f ca="1">position</f>
        <v/>
      </c>
      <c r="I4146" s="318"/>
      <c r="J4146" s="25"/>
      <c r="L4146" s="4"/>
      <c r="N4146" s="6"/>
      <c r="P4146" s="6"/>
      <c r="Q4146" s="5" t="str">
        <f ca="1">score</f>
        <v/>
      </c>
      <c r="R4146" s="58" t="str">
        <f ca="1">rescore</f>
        <v/>
      </c>
      <c r="S4146" s="4" t="str">
        <f ca="1">price</f>
        <v/>
      </c>
      <c r="U4146" s="4"/>
      <c r="V4146" s="4"/>
      <c r="W4146" s="293" t="str">
        <f ca="1">commission</f>
        <v/>
      </c>
      <c r="X4146" s="315"/>
    </row>
    <row r="4147" spans="1:24" x14ac:dyDescent="0.25">
      <c r="A4147" s="6" t="str">
        <f ca="1">no.</f>
        <v/>
      </c>
      <c r="E4147" s="4" t="str">
        <f ca="1">position</f>
        <v/>
      </c>
      <c r="I4147" s="318"/>
      <c r="J4147" s="25"/>
      <c r="L4147" s="4"/>
      <c r="N4147" s="6"/>
      <c r="P4147" s="6"/>
      <c r="Q4147" s="5" t="str">
        <f ca="1">score</f>
        <v/>
      </c>
      <c r="R4147" s="58" t="str">
        <f ca="1">rescore</f>
        <v/>
      </c>
      <c r="S4147" s="4" t="str">
        <f ca="1">price</f>
        <v/>
      </c>
      <c r="U4147" s="4"/>
      <c r="V4147" s="4"/>
      <c r="W4147" s="293" t="str">
        <f ca="1">commission</f>
        <v/>
      </c>
      <c r="X4147" s="315"/>
    </row>
    <row r="4148" spans="1:24" x14ac:dyDescent="0.25">
      <c r="A4148" s="6" t="str">
        <f ca="1">no.</f>
        <v/>
      </c>
      <c r="E4148" s="4" t="str">
        <f ca="1">position</f>
        <v/>
      </c>
      <c r="I4148" s="318"/>
      <c r="J4148" s="25"/>
      <c r="L4148" s="4"/>
      <c r="N4148" s="6"/>
      <c r="P4148" s="6"/>
      <c r="Q4148" s="5" t="str">
        <f ca="1">score</f>
        <v/>
      </c>
      <c r="R4148" s="58" t="str">
        <f ca="1">rescore</f>
        <v/>
      </c>
      <c r="S4148" s="4" t="str">
        <f ca="1">price</f>
        <v/>
      </c>
      <c r="U4148" s="4"/>
      <c r="V4148" s="4"/>
      <c r="W4148" s="293" t="str">
        <f ca="1">commission</f>
        <v/>
      </c>
      <c r="X4148" s="315"/>
    </row>
    <row r="4149" spans="1:24" x14ac:dyDescent="0.25">
      <c r="A4149" s="6" t="str">
        <f ca="1">no.</f>
        <v/>
      </c>
      <c r="E4149" s="4" t="str">
        <f ca="1">position</f>
        <v/>
      </c>
      <c r="I4149" s="318"/>
      <c r="J4149" s="25"/>
      <c r="L4149" s="4"/>
      <c r="N4149" s="6"/>
      <c r="P4149" s="6"/>
      <c r="Q4149" s="5" t="str">
        <f ca="1">score</f>
        <v/>
      </c>
      <c r="R4149" s="58" t="str">
        <f ca="1">rescore</f>
        <v/>
      </c>
      <c r="S4149" s="4" t="str">
        <f ca="1">price</f>
        <v/>
      </c>
      <c r="U4149" s="4"/>
      <c r="V4149" s="4"/>
      <c r="W4149" s="293" t="str">
        <f ca="1">commission</f>
        <v/>
      </c>
      <c r="X4149" s="315"/>
    </row>
    <row r="4150" spans="1:24" x14ac:dyDescent="0.25">
      <c r="A4150" s="6" t="str">
        <f ca="1">no.</f>
        <v/>
      </c>
      <c r="E4150" s="4" t="str">
        <f ca="1">position</f>
        <v/>
      </c>
      <c r="I4150" s="318"/>
      <c r="J4150" s="25"/>
      <c r="L4150" s="4"/>
      <c r="N4150" s="6"/>
      <c r="P4150" s="6"/>
      <c r="Q4150" s="5" t="str">
        <f ca="1">score</f>
        <v/>
      </c>
      <c r="R4150" s="58" t="str">
        <f ca="1">rescore</f>
        <v/>
      </c>
      <c r="S4150" s="4" t="str">
        <f ca="1">price</f>
        <v/>
      </c>
      <c r="U4150" s="4"/>
      <c r="V4150" s="4"/>
      <c r="W4150" s="293" t="str">
        <f ca="1">commission</f>
        <v/>
      </c>
      <c r="X4150" s="315"/>
    </row>
    <row r="4151" spans="1:24" x14ac:dyDescent="0.25">
      <c r="A4151" s="6" t="str">
        <f ca="1">no.</f>
        <v/>
      </c>
      <c r="E4151" s="4" t="str">
        <f ca="1">position</f>
        <v/>
      </c>
      <c r="I4151" s="318"/>
      <c r="J4151" s="25"/>
      <c r="L4151" s="4"/>
      <c r="N4151" s="6"/>
      <c r="P4151" s="6"/>
      <c r="Q4151" s="5" t="str">
        <f ca="1">score</f>
        <v/>
      </c>
      <c r="R4151" s="58" t="str">
        <f ca="1">rescore</f>
        <v/>
      </c>
      <c r="S4151" s="4" t="str">
        <f ca="1">price</f>
        <v/>
      </c>
      <c r="U4151" s="4"/>
      <c r="V4151" s="4"/>
      <c r="W4151" s="293" t="str">
        <f ca="1">commission</f>
        <v/>
      </c>
      <c r="X4151" s="315"/>
    </row>
    <row r="4152" spans="1:24" x14ac:dyDescent="0.25">
      <c r="A4152" s="6" t="str">
        <f ca="1">no.</f>
        <v/>
      </c>
      <c r="E4152" s="4" t="str">
        <f ca="1">position</f>
        <v/>
      </c>
      <c r="I4152" s="318"/>
      <c r="J4152" s="25"/>
      <c r="L4152" s="4"/>
      <c r="N4152" s="6"/>
      <c r="P4152" s="6"/>
      <c r="Q4152" s="5" t="str">
        <f ca="1">score</f>
        <v/>
      </c>
      <c r="R4152" s="58" t="str">
        <f ca="1">rescore</f>
        <v/>
      </c>
      <c r="S4152" s="4" t="str">
        <f ca="1">price</f>
        <v/>
      </c>
      <c r="U4152" s="4"/>
      <c r="V4152" s="4"/>
      <c r="W4152" s="293" t="str">
        <f ca="1">commission</f>
        <v/>
      </c>
      <c r="X4152" s="315"/>
    </row>
    <row r="4153" spans="1:24" x14ac:dyDescent="0.25">
      <c r="A4153" s="6" t="str">
        <f ca="1">no.</f>
        <v/>
      </c>
      <c r="E4153" s="4" t="str">
        <f ca="1">position</f>
        <v/>
      </c>
      <c r="I4153" s="318"/>
      <c r="J4153" s="25"/>
      <c r="L4153" s="4"/>
      <c r="N4153" s="6"/>
      <c r="P4153" s="6"/>
      <c r="Q4153" s="5" t="str">
        <f ca="1">score</f>
        <v/>
      </c>
      <c r="R4153" s="58" t="str">
        <f ca="1">rescore</f>
        <v/>
      </c>
      <c r="S4153" s="4" t="str">
        <f ca="1">price</f>
        <v/>
      </c>
      <c r="U4153" s="4"/>
      <c r="V4153" s="4"/>
      <c r="W4153" s="293" t="str">
        <f ca="1">commission</f>
        <v/>
      </c>
      <c r="X4153" s="315"/>
    </row>
    <row r="4154" spans="1:24" x14ac:dyDescent="0.25">
      <c r="A4154" s="6" t="str">
        <f ca="1">no.</f>
        <v/>
      </c>
      <c r="E4154" s="4" t="str">
        <f ca="1">position</f>
        <v/>
      </c>
      <c r="I4154" s="318"/>
      <c r="J4154" s="25"/>
      <c r="L4154" s="4"/>
      <c r="N4154" s="6"/>
      <c r="P4154" s="6"/>
      <c r="Q4154" s="5" t="str">
        <f ca="1">score</f>
        <v/>
      </c>
      <c r="R4154" s="58" t="str">
        <f ca="1">rescore</f>
        <v/>
      </c>
      <c r="S4154" s="4" t="str">
        <f ca="1">price</f>
        <v/>
      </c>
      <c r="U4154" s="4"/>
      <c r="V4154" s="4"/>
      <c r="W4154" s="293" t="str">
        <f ca="1">commission</f>
        <v/>
      </c>
      <c r="X4154" s="315"/>
    </row>
    <row r="4155" spans="1:24" x14ac:dyDescent="0.25">
      <c r="A4155" s="6" t="str">
        <f ca="1">no.</f>
        <v/>
      </c>
      <c r="E4155" s="4" t="str">
        <f ca="1">position</f>
        <v/>
      </c>
      <c r="I4155" s="318"/>
      <c r="J4155" s="25"/>
      <c r="L4155" s="4"/>
      <c r="N4155" s="6"/>
      <c r="P4155" s="6"/>
      <c r="Q4155" s="5" t="str">
        <f ca="1">score</f>
        <v/>
      </c>
      <c r="R4155" s="58" t="str">
        <f ca="1">rescore</f>
        <v/>
      </c>
      <c r="S4155" s="4" t="str">
        <f ca="1">price</f>
        <v/>
      </c>
      <c r="U4155" s="4"/>
      <c r="V4155" s="4"/>
      <c r="W4155" s="293" t="str">
        <f ca="1">commission</f>
        <v/>
      </c>
      <c r="X4155" s="315"/>
    </row>
    <row r="4156" spans="1:24" x14ac:dyDescent="0.25">
      <c r="A4156" s="6" t="str">
        <f ca="1">no.</f>
        <v/>
      </c>
      <c r="E4156" s="4" t="str">
        <f ca="1">position</f>
        <v/>
      </c>
      <c r="I4156" s="318"/>
      <c r="J4156" s="25"/>
      <c r="L4156" s="4"/>
      <c r="N4156" s="6"/>
      <c r="P4156" s="6"/>
      <c r="Q4156" s="5" t="str">
        <f ca="1">score</f>
        <v/>
      </c>
      <c r="R4156" s="58" t="str">
        <f ca="1">rescore</f>
        <v/>
      </c>
      <c r="S4156" s="4" t="str">
        <f ca="1">price</f>
        <v/>
      </c>
      <c r="U4156" s="4"/>
      <c r="V4156" s="4"/>
      <c r="W4156" s="293" t="str">
        <f ca="1">commission</f>
        <v/>
      </c>
      <c r="X4156" s="315"/>
    </row>
    <row r="4157" spans="1:24" x14ac:dyDescent="0.25">
      <c r="A4157" s="6" t="str">
        <f ca="1">no.</f>
        <v/>
      </c>
      <c r="E4157" s="4" t="str">
        <f ca="1">position</f>
        <v/>
      </c>
      <c r="I4157" s="318"/>
      <c r="J4157" s="25"/>
      <c r="L4157" s="4"/>
      <c r="N4157" s="6"/>
      <c r="P4157" s="6"/>
      <c r="Q4157" s="5" t="str">
        <f ca="1">score</f>
        <v/>
      </c>
      <c r="R4157" s="58" t="str">
        <f ca="1">rescore</f>
        <v/>
      </c>
      <c r="S4157" s="4" t="str">
        <f ca="1">price</f>
        <v/>
      </c>
      <c r="U4157" s="4"/>
      <c r="V4157" s="4"/>
      <c r="W4157" s="293" t="str">
        <f ca="1">commission</f>
        <v/>
      </c>
      <c r="X4157" s="315"/>
    </row>
    <row r="4158" spans="1:24" x14ac:dyDescent="0.25">
      <c r="A4158" s="6" t="str">
        <f ca="1">no.</f>
        <v/>
      </c>
      <c r="E4158" s="4" t="str">
        <f ca="1">position</f>
        <v/>
      </c>
      <c r="I4158" s="318"/>
      <c r="J4158" s="25"/>
      <c r="L4158" s="4"/>
      <c r="N4158" s="6"/>
      <c r="P4158" s="6"/>
      <c r="Q4158" s="5" t="str">
        <f ca="1">score</f>
        <v/>
      </c>
      <c r="R4158" s="58" t="str">
        <f ca="1">rescore</f>
        <v/>
      </c>
      <c r="S4158" s="4" t="str">
        <f ca="1">price</f>
        <v/>
      </c>
      <c r="U4158" s="4"/>
      <c r="V4158" s="4"/>
      <c r="W4158" s="293" t="str">
        <f ca="1">commission</f>
        <v/>
      </c>
      <c r="X4158" s="315"/>
    </row>
    <row r="4159" spans="1:24" x14ac:dyDescent="0.25">
      <c r="A4159" s="6" t="str">
        <f ca="1">no.</f>
        <v/>
      </c>
      <c r="E4159" s="4" t="str">
        <f ca="1">position</f>
        <v/>
      </c>
      <c r="I4159" s="318"/>
      <c r="J4159" s="25"/>
      <c r="L4159" s="4"/>
      <c r="N4159" s="6"/>
      <c r="P4159" s="6"/>
      <c r="Q4159" s="5" t="str">
        <f ca="1">score</f>
        <v/>
      </c>
      <c r="R4159" s="58" t="str">
        <f ca="1">rescore</f>
        <v/>
      </c>
      <c r="S4159" s="4" t="str">
        <f ca="1">price</f>
        <v/>
      </c>
      <c r="U4159" s="4"/>
      <c r="V4159" s="4"/>
      <c r="W4159" s="293" t="str">
        <f ca="1">commission</f>
        <v/>
      </c>
      <c r="X4159" s="315"/>
    </row>
    <row r="4160" spans="1:24" x14ac:dyDescent="0.25">
      <c r="A4160" s="6" t="str">
        <f ca="1">no.</f>
        <v/>
      </c>
      <c r="E4160" s="4" t="str">
        <f ca="1">position</f>
        <v/>
      </c>
      <c r="I4160" s="318"/>
      <c r="J4160" s="25"/>
      <c r="L4160" s="4"/>
      <c r="N4160" s="6"/>
      <c r="P4160" s="6"/>
      <c r="Q4160" s="5" t="str">
        <f ca="1">score</f>
        <v/>
      </c>
      <c r="R4160" s="58" t="str">
        <f ca="1">rescore</f>
        <v/>
      </c>
      <c r="S4160" s="4" t="str">
        <f ca="1">price</f>
        <v/>
      </c>
      <c r="U4160" s="4"/>
      <c r="V4160" s="4"/>
      <c r="W4160" s="293" t="str">
        <f ca="1">commission</f>
        <v/>
      </c>
      <c r="X4160" s="315"/>
    </row>
    <row r="4161" spans="1:24" x14ac:dyDescent="0.25">
      <c r="A4161" s="6" t="str">
        <f ca="1">no.</f>
        <v/>
      </c>
      <c r="E4161" s="4" t="str">
        <f ca="1">position</f>
        <v/>
      </c>
      <c r="I4161" s="318"/>
      <c r="J4161" s="25"/>
      <c r="L4161" s="4"/>
      <c r="N4161" s="6"/>
      <c r="P4161" s="6"/>
      <c r="Q4161" s="5" t="str">
        <f ca="1">score</f>
        <v/>
      </c>
      <c r="R4161" s="58" t="str">
        <f ca="1">rescore</f>
        <v/>
      </c>
      <c r="S4161" s="4" t="str">
        <f ca="1">price</f>
        <v/>
      </c>
      <c r="U4161" s="4"/>
      <c r="V4161" s="4"/>
      <c r="W4161" s="293" t="str">
        <f ca="1">commission</f>
        <v/>
      </c>
      <c r="X4161" s="315"/>
    </row>
    <row r="4162" spans="1:24" x14ac:dyDescent="0.25">
      <c r="A4162" s="6" t="str">
        <f ca="1">no.</f>
        <v/>
      </c>
      <c r="E4162" s="4" t="str">
        <f ca="1">position</f>
        <v/>
      </c>
      <c r="I4162" s="318"/>
      <c r="J4162" s="25"/>
      <c r="L4162" s="4"/>
      <c r="N4162" s="6"/>
      <c r="P4162" s="6"/>
      <c r="Q4162" s="5" t="str">
        <f ca="1">score</f>
        <v/>
      </c>
      <c r="R4162" s="58" t="str">
        <f ca="1">rescore</f>
        <v/>
      </c>
      <c r="S4162" s="4" t="str">
        <f ca="1">price</f>
        <v/>
      </c>
      <c r="U4162" s="4"/>
      <c r="V4162" s="4"/>
      <c r="W4162" s="293" t="str">
        <f ca="1">commission</f>
        <v/>
      </c>
      <c r="X4162" s="315"/>
    </row>
    <row r="4163" spans="1:24" x14ac:dyDescent="0.25">
      <c r="A4163" s="6" t="str">
        <f ca="1">no.</f>
        <v/>
      </c>
      <c r="E4163" s="4" t="str">
        <f ca="1">position</f>
        <v/>
      </c>
      <c r="I4163" s="318"/>
      <c r="J4163" s="25"/>
      <c r="L4163" s="4"/>
      <c r="N4163" s="6"/>
      <c r="P4163" s="6"/>
      <c r="Q4163" s="5" t="str">
        <f ca="1">score</f>
        <v/>
      </c>
      <c r="R4163" s="58" t="str">
        <f ca="1">rescore</f>
        <v/>
      </c>
      <c r="S4163" s="4" t="str">
        <f ca="1">price</f>
        <v/>
      </c>
      <c r="U4163" s="4"/>
      <c r="V4163" s="4"/>
      <c r="W4163" s="293" t="str">
        <f ca="1">commission</f>
        <v/>
      </c>
      <c r="X4163" s="315"/>
    </row>
    <row r="4164" spans="1:24" x14ac:dyDescent="0.25">
      <c r="A4164" s="6" t="str">
        <f ca="1">no.</f>
        <v/>
      </c>
      <c r="E4164" s="4" t="str">
        <f ca="1">position</f>
        <v/>
      </c>
      <c r="I4164" s="318"/>
      <c r="J4164" s="25"/>
      <c r="L4164" s="4"/>
      <c r="N4164" s="6"/>
      <c r="P4164" s="6"/>
      <c r="Q4164" s="5" t="str">
        <f ca="1">score</f>
        <v/>
      </c>
      <c r="R4164" s="58" t="str">
        <f ca="1">rescore</f>
        <v/>
      </c>
      <c r="S4164" s="4" t="str">
        <f ca="1">price</f>
        <v/>
      </c>
      <c r="U4164" s="4"/>
      <c r="V4164" s="4"/>
      <c r="W4164" s="293" t="str">
        <f ca="1">commission</f>
        <v/>
      </c>
      <c r="X4164" s="315"/>
    </row>
    <row r="4165" spans="1:24" x14ac:dyDescent="0.25">
      <c r="A4165" s="6" t="str">
        <f ca="1">no.</f>
        <v/>
      </c>
      <c r="E4165" s="4" t="str">
        <f ca="1">position</f>
        <v/>
      </c>
      <c r="I4165" s="318"/>
      <c r="J4165" s="25"/>
      <c r="L4165" s="4"/>
      <c r="N4165" s="6"/>
      <c r="P4165" s="6"/>
      <c r="Q4165" s="5" t="str">
        <f ca="1">score</f>
        <v/>
      </c>
      <c r="R4165" s="58" t="str">
        <f ca="1">rescore</f>
        <v/>
      </c>
      <c r="S4165" s="4" t="str">
        <f ca="1">price</f>
        <v/>
      </c>
      <c r="U4165" s="4"/>
      <c r="V4165" s="4"/>
      <c r="W4165" s="293" t="str">
        <f ca="1">commission</f>
        <v/>
      </c>
      <c r="X4165" s="315"/>
    </row>
    <row r="4166" spans="1:24" x14ac:dyDescent="0.25">
      <c r="A4166" s="6" t="str">
        <f ca="1">no.</f>
        <v/>
      </c>
      <c r="E4166" s="4" t="str">
        <f ca="1">position</f>
        <v/>
      </c>
      <c r="I4166" s="318"/>
      <c r="J4166" s="25"/>
      <c r="L4166" s="4"/>
      <c r="N4166" s="6"/>
      <c r="P4166" s="6"/>
      <c r="Q4166" s="5" t="str">
        <f ca="1">score</f>
        <v/>
      </c>
      <c r="R4166" s="58" t="str">
        <f ca="1">rescore</f>
        <v/>
      </c>
      <c r="S4166" s="4" t="str">
        <f ca="1">price</f>
        <v/>
      </c>
      <c r="U4166" s="4"/>
      <c r="V4166" s="4"/>
      <c r="W4166" s="293" t="str">
        <f ca="1">commission</f>
        <v/>
      </c>
      <c r="X4166" s="315"/>
    </row>
    <row r="4167" spans="1:24" x14ac:dyDescent="0.25">
      <c r="A4167" s="6" t="str">
        <f ca="1">no.</f>
        <v/>
      </c>
      <c r="E4167" s="4" t="str">
        <f ca="1">position</f>
        <v/>
      </c>
      <c r="I4167" s="318"/>
      <c r="J4167" s="25"/>
      <c r="L4167" s="4"/>
      <c r="N4167" s="6"/>
      <c r="P4167" s="6"/>
      <c r="Q4167" s="5" t="str">
        <f ca="1">score</f>
        <v/>
      </c>
      <c r="R4167" s="58" t="str">
        <f ca="1">rescore</f>
        <v/>
      </c>
      <c r="S4167" s="4" t="str">
        <f ca="1">price</f>
        <v/>
      </c>
      <c r="U4167" s="4"/>
      <c r="V4167" s="4"/>
      <c r="W4167" s="293" t="str">
        <f ca="1">commission</f>
        <v/>
      </c>
      <c r="X4167" s="315"/>
    </row>
    <row r="4168" spans="1:24" x14ac:dyDescent="0.25">
      <c r="A4168" s="6" t="str">
        <f ca="1">no.</f>
        <v/>
      </c>
      <c r="E4168" s="4" t="str">
        <f ca="1">position</f>
        <v/>
      </c>
      <c r="I4168" s="318"/>
      <c r="J4168" s="25"/>
      <c r="L4168" s="4"/>
      <c r="N4168" s="6"/>
      <c r="P4168" s="6"/>
      <c r="Q4168" s="5" t="str">
        <f ca="1">score</f>
        <v/>
      </c>
      <c r="R4168" s="58" t="str">
        <f ca="1">rescore</f>
        <v/>
      </c>
      <c r="S4168" s="4" t="str">
        <f ca="1">price</f>
        <v/>
      </c>
      <c r="U4168" s="4"/>
      <c r="V4168" s="4"/>
      <c r="W4168" s="293" t="str">
        <f ca="1">commission</f>
        <v/>
      </c>
      <c r="X4168" s="315"/>
    </row>
    <row r="4169" spans="1:24" x14ac:dyDescent="0.25">
      <c r="A4169" s="6" t="str">
        <f ca="1">no.</f>
        <v/>
      </c>
      <c r="E4169" s="4" t="str">
        <f ca="1">position</f>
        <v/>
      </c>
      <c r="I4169" s="318"/>
      <c r="J4169" s="25"/>
      <c r="L4169" s="4"/>
      <c r="N4169" s="6"/>
      <c r="P4169" s="6"/>
      <c r="Q4169" s="5" t="str">
        <f ca="1">score</f>
        <v/>
      </c>
      <c r="R4169" s="58" t="str">
        <f ca="1">rescore</f>
        <v/>
      </c>
      <c r="S4169" s="4" t="str">
        <f ca="1">price</f>
        <v/>
      </c>
      <c r="U4169" s="4"/>
      <c r="V4169" s="4"/>
      <c r="W4169" s="293" t="str">
        <f ca="1">commission</f>
        <v/>
      </c>
      <c r="X4169" s="315"/>
    </row>
    <row r="4170" spans="1:24" x14ac:dyDescent="0.25">
      <c r="A4170" s="6" t="str">
        <f ca="1">no.</f>
        <v/>
      </c>
      <c r="E4170" s="4" t="str">
        <f ca="1">position</f>
        <v/>
      </c>
      <c r="I4170" s="318"/>
      <c r="J4170" s="25"/>
      <c r="L4170" s="4"/>
      <c r="N4170" s="6"/>
      <c r="P4170" s="6"/>
      <c r="Q4170" s="5" t="str">
        <f ca="1">score</f>
        <v/>
      </c>
      <c r="R4170" s="58" t="str">
        <f ca="1">rescore</f>
        <v/>
      </c>
      <c r="S4170" s="4" t="str">
        <f ca="1">price</f>
        <v/>
      </c>
      <c r="U4170" s="4"/>
      <c r="V4170" s="4"/>
      <c r="W4170" s="293" t="str">
        <f ca="1">commission</f>
        <v/>
      </c>
      <c r="X4170" s="315"/>
    </row>
    <row r="4171" spans="1:24" x14ac:dyDescent="0.25">
      <c r="A4171" s="6" t="str">
        <f ca="1">no.</f>
        <v/>
      </c>
      <c r="E4171" s="4" t="str">
        <f ca="1">position</f>
        <v/>
      </c>
      <c r="I4171" s="318"/>
      <c r="J4171" s="25"/>
      <c r="L4171" s="4"/>
      <c r="N4171" s="6"/>
      <c r="P4171" s="6"/>
      <c r="Q4171" s="5" t="str">
        <f ca="1">score</f>
        <v/>
      </c>
      <c r="R4171" s="58" t="str">
        <f ca="1">rescore</f>
        <v/>
      </c>
      <c r="S4171" s="4" t="str">
        <f ca="1">price</f>
        <v/>
      </c>
      <c r="U4171" s="4"/>
      <c r="V4171" s="4"/>
      <c r="W4171" s="293" t="str">
        <f ca="1">commission</f>
        <v/>
      </c>
      <c r="X4171" s="315"/>
    </row>
    <row r="4172" spans="1:24" x14ac:dyDescent="0.25">
      <c r="A4172" s="6" t="str">
        <f ca="1">no.</f>
        <v/>
      </c>
      <c r="E4172" s="4" t="str">
        <f ca="1">position</f>
        <v/>
      </c>
      <c r="I4172" s="318"/>
      <c r="J4172" s="25"/>
      <c r="L4172" s="4"/>
      <c r="N4172" s="6"/>
      <c r="P4172" s="6"/>
      <c r="Q4172" s="5" t="str">
        <f ca="1">score</f>
        <v/>
      </c>
      <c r="R4172" s="58" t="str">
        <f ca="1">rescore</f>
        <v/>
      </c>
      <c r="S4172" s="4" t="str">
        <f ca="1">price</f>
        <v/>
      </c>
      <c r="U4172" s="4"/>
      <c r="V4172" s="4"/>
      <c r="W4172" s="293" t="str">
        <f ca="1">commission</f>
        <v/>
      </c>
      <c r="X4172" s="315"/>
    </row>
    <row r="4173" spans="1:24" x14ac:dyDescent="0.25">
      <c r="A4173" s="6" t="str">
        <f ca="1">no.</f>
        <v/>
      </c>
      <c r="E4173" s="4" t="str">
        <f ca="1">position</f>
        <v/>
      </c>
      <c r="I4173" s="318"/>
      <c r="J4173" s="25"/>
      <c r="L4173" s="4"/>
      <c r="N4173" s="6"/>
      <c r="P4173" s="6"/>
      <c r="Q4173" s="5" t="str">
        <f ca="1">score</f>
        <v/>
      </c>
      <c r="R4173" s="58" t="str">
        <f ca="1">rescore</f>
        <v/>
      </c>
      <c r="S4173" s="4" t="str">
        <f ca="1">price</f>
        <v/>
      </c>
      <c r="U4173" s="4"/>
      <c r="V4173" s="4"/>
      <c r="W4173" s="293" t="str">
        <f ca="1">commission</f>
        <v/>
      </c>
      <c r="X4173" s="315"/>
    </row>
    <row r="4174" spans="1:24" x14ac:dyDescent="0.25">
      <c r="A4174" s="6" t="str">
        <f ca="1">no.</f>
        <v/>
      </c>
      <c r="E4174" s="4" t="str">
        <f ca="1">position</f>
        <v/>
      </c>
      <c r="I4174" s="318"/>
      <c r="J4174" s="25"/>
      <c r="L4174" s="4"/>
      <c r="N4174" s="6"/>
      <c r="P4174" s="6"/>
      <c r="Q4174" s="5" t="str">
        <f ca="1">score</f>
        <v/>
      </c>
      <c r="R4174" s="58" t="str">
        <f ca="1">rescore</f>
        <v/>
      </c>
      <c r="S4174" s="4" t="str">
        <f ca="1">price</f>
        <v/>
      </c>
      <c r="U4174" s="4"/>
      <c r="V4174" s="4"/>
      <c r="W4174" s="293" t="str">
        <f ca="1">commission</f>
        <v/>
      </c>
      <c r="X4174" s="315"/>
    </row>
    <row r="4175" spans="1:24" x14ac:dyDescent="0.25">
      <c r="A4175" s="6" t="str">
        <f ca="1">no.</f>
        <v/>
      </c>
      <c r="E4175" s="4" t="str">
        <f ca="1">position</f>
        <v/>
      </c>
      <c r="I4175" s="318"/>
      <c r="J4175" s="25"/>
      <c r="L4175" s="4"/>
      <c r="N4175" s="6"/>
      <c r="P4175" s="6"/>
      <c r="Q4175" s="5" t="str">
        <f ca="1">score</f>
        <v/>
      </c>
      <c r="R4175" s="58" t="str">
        <f ca="1">rescore</f>
        <v/>
      </c>
      <c r="S4175" s="4" t="str">
        <f ca="1">price</f>
        <v/>
      </c>
      <c r="U4175" s="4"/>
      <c r="V4175" s="4"/>
      <c r="W4175" s="293" t="str">
        <f ca="1">commission</f>
        <v/>
      </c>
      <c r="X4175" s="315"/>
    </row>
    <row r="4176" spans="1:24" x14ac:dyDescent="0.25">
      <c r="A4176" s="6" t="str">
        <f ca="1">no.</f>
        <v/>
      </c>
      <c r="E4176" s="4" t="str">
        <f ca="1">position</f>
        <v/>
      </c>
      <c r="I4176" s="318"/>
      <c r="J4176" s="25"/>
      <c r="L4176" s="4"/>
      <c r="N4176" s="6"/>
      <c r="P4176" s="6"/>
      <c r="Q4176" s="5" t="str">
        <f ca="1">score</f>
        <v/>
      </c>
      <c r="R4176" s="58" t="str">
        <f ca="1">rescore</f>
        <v/>
      </c>
      <c r="S4176" s="4" t="str">
        <f ca="1">price</f>
        <v/>
      </c>
      <c r="U4176" s="4"/>
      <c r="V4176" s="4"/>
      <c r="W4176" s="293" t="str">
        <f ca="1">commission</f>
        <v/>
      </c>
      <c r="X4176" s="315"/>
    </row>
    <row r="4177" spans="1:24" x14ac:dyDescent="0.25">
      <c r="A4177" s="6" t="str">
        <f ca="1">no.</f>
        <v/>
      </c>
      <c r="E4177" s="4" t="str">
        <f ca="1">position</f>
        <v/>
      </c>
      <c r="I4177" s="318"/>
      <c r="J4177" s="25"/>
      <c r="L4177" s="4"/>
      <c r="N4177" s="6"/>
      <c r="P4177" s="6"/>
      <c r="Q4177" s="5" t="str">
        <f ca="1">score</f>
        <v/>
      </c>
      <c r="R4177" s="58" t="str">
        <f ca="1">rescore</f>
        <v/>
      </c>
      <c r="S4177" s="4" t="str">
        <f ca="1">price</f>
        <v/>
      </c>
      <c r="U4177" s="4"/>
      <c r="V4177" s="4"/>
      <c r="W4177" s="293" t="str">
        <f ca="1">commission</f>
        <v/>
      </c>
      <c r="X4177" s="315"/>
    </row>
    <row r="4178" spans="1:24" x14ac:dyDescent="0.25">
      <c r="A4178" s="6" t="str">
        <f ca="1">no.</f>
        <v/>
      </c>
      <c r="E4178" s="4" t="str">
        <f ca="1">position</f>
        <v/>
      </c>
      <c r="I4178" s="318"/>
      <c r="J4178" s="25"/>
      <c r="L4178" s="4"/>
      <c r="N4178" s="6"/>
      <c r="P4178" s="6"/>
      <c r="Q4178" s="5" t="str">
        <f ca="1">score</f>
        <v/>
      </c>
      <c r="R4178" s="58" t="str">
        <f ca="1">rescore</f>
        <v/>
      </c>
      <c r="S4178" s="4" t="str">
        <f ca="1">price</f>
        <v/>
      </c>
      <c r="U4178" s="4"/>
      <c r="V4178" s="4"/>
      <c r="W4178" s="293" t="str">
        <f ca="1">commission</f>
        <v/>
      </c>
      <c r="X4178" s="315"/>
    </row>
    <row r="4179" spans="1:24" x14ac:dyDescent="0.25">
      <c r="A4179" s="6" t="str">
        <f ca="1">no.</f>
        <v/>
      </c>
      <c r="E4179" s="4" t="str">
        <f ca="1">position</f>
        <v/>
      </c>
      <c r="I4179" s="318"/>
      <c r="J4179" s="25"/>
      <c r="L4179" s="4"/>
      <c r="N4179" s="6"/>
      <c r="P4179" s="6"/>
      <c r="Q4179" s="5" t="str">
        <f ca="1">score</f>
        <v/>
      </c>
      <c r="R4179" s="58" t="str">
        <f ca="1">rescore</f>
        <v/>
      </c>
      <c r="S4179" s="4" t="str">
        <f ca="1">price</f>
        <v/>
      </c>
      <c r="U4179" s="4"/>
      <c r="V4179" s="4"/>
      <c r="W4179" s="293" t="str">
        <f ca="1">commission</f>
        <v/>
      </c>
      <c r="X4179" s="315"/>
    </row>
    <row r="4180" spans="1:24" x14ac:dyDescent="0.25">
      <c r="A4180" s="6" t="str">
        <f ca="1">no.</f>
        <v/>
      </c>
      <c r="E4180" s="4" t="str">
        <f ca="1">position</f>
        <v/>
      </c>
      <c r="I4180" s="318"/>
      <c r="J4180" s="25"/>
      <c r="L4180" s="4"/>
      <c r="N4180" s="6"/>
      <c r="P4180" s="6"/>
      <c r="Q4180" s="5" t="str">
        <f ca="1">score</f>
        <v/>
      </c>
      <c r="R4180" s="58" t="str">
        <f ca="1">rescore</f>
        <v/>
      </c>
      <c r="S4180" s="4" t="str">
        <f ca="1">price</f>
        <v/>
      </c>
      <c r="U4180" s="4"/>
      <c r="V4180" s="4"/>
      <c r="W4180" s="293" t="str">
        <f ca="1">commission</f>
        <v/>
      </c>
      <c r="X4180" s="315"/>
    </row>
    <row r="4181" spans="1:24" x14ac:dyDescent="0.25">
      <c r="A4181" s="6" t="str">
        <f ca="1">no.</f>
        <v/>
      </c>
      <c r="E4181" s="4" t="str">
        <f ca="1">position</f>
        <v/>
      </c>
      <c r="I4181" s="318"/>
      <c r="J4181" s="25"/>
      <c r="L4181" s="4"/>
      <c r="N4181" s="6"/>
      <c r="P4181" s="6"/>
      <c r="Q4181" s="5" t="str">
        <f ca="1">score</f>
        <v/>
      </c>
      <c r="R4181" s="58" t="str">
        <f ca="1">rescore</f>
        <v/>
      </c>
      <c r="S4181" s="4" t="str">
        <f ca="1">price</f>
        <v/>
      </c>
      <c r="U4181" s="4"/>
      <c r="V4181" s="4"/>
      <c r="W4181" s="293" t="str">
        <f ca="1">commission</f>
        <v/>
      </c>
      <c r="X4181" s="315"/>
    </row>
    <row r="4182" spans="1:24" x14ac:dyDescent="0.25">
      <c r="A4182" s="6" t="str">
        <f ca="1">no.</f>
        <v/>
      </c>
      <c r="E4182" s="4" t="str">
        <f ca="1">position</f>
        <v/>
      </c>
      <c r="I4182" s="318"/>
      <c r="J4182" s="25"/>
      <c r="L4182" s="4"/>
      <c r="N4182" s="6"/>
      <c r="P4182" s="6"/>
      <c r="Q4182" s="5" t="str">
        <f ca="1">score</f>
        <v/>
      </c>
      <c r="R4182" s="58" t="str">
        <f ca="1">rescore</f>
        <v/>
      </c>
      <c r="S4182" s="4" t="str">
        <f ca="1">price</f>
        <v/>
      </c>
      <c r="U4182" s="4"/>
      <c r="V4182" s="4"/>
      <c r="W4182" s="293" t="str">
        <f ca="1">commission</f>
        <v/>
      </c>
      <c r="X4182" s="315"/>
    </row>
    <row r="4183" spans="1:24" x14ac:dyDescent="0.25">
      <c r="A4183" s="6" t="str">
        <f ca="1">no.</f>
        <v/>
      </c>
      <c r="E4183" s="4" t="str">
        <f ca="1">position</f>
        <v/>
      </c>
      <c r="I4183" s="318"/>
      <c r="J4183" s="25"/>
      <c r="L4183" s="4"/>
      <c r="N4183" s="6"/>
      <c r="P4183" s="6"/>
      <c r="Q4183" s="5" t="str">
        <f ca="1">score</f>
        <v/>
      </c>
      <c r="R4183" s="58" t="str">
        <f ca="1">rescore</f>
        <v/>
      </c>
      <c r="S4183" s="4" t="str">
        <f ca="1">price</f>
        <v/>
      </c>
      <c r="U4183" s="4"/>
      <c r="V4183" s="4"/>
      <c r="W4183" s="293" t="str">
        <f ca="1">commission</f>
        <v/>
      </c>
      <c r="X4183" s="315"/>
    </row>
    <row r="4184" spans="1:24" x14ac:dyDescent="0.25">
      <c r="A4184" s="6" t="str">
        <f ca="1">no.</f>
        <v/>
      </c>
      <c r="E4184" s="4" t="str">
        <f ca="1">position</f>
        <v/>
      </c>
      <c r="I4184" s="318"/>
      <c r="J4184" s="25"/>
      <c r="L4184" s="4"/>
      <c r="N4184" s="6"/>
      <c r="P4184" s="6"/>
      <c r="Q4184" s="5" t="str">
        <f ca="1">score</f>
        <v/>
      </c>
      <c r="R4184" s="58" t="str">
        <f ca="1">rescore</f>
        <v/>
      </c>
      <c r="S4184" s="4" t="str">
        <f ca="1">price</f>
        <v/>
      </c>
      <c r="U4184" s="4"/>
      <c r="V4184" s="4"/>
      <c r="W4184" s="293" t="str">
        <f ca="1">commission</f>
        <v/>
      </c>
      <c r="X4184" s="315"/>
    </row>
    <row r="4185" spans="1:24" x14ac:dyDescent="0.25">
      <c r="A4185" s="6" t="str">
        <f ca="1">no.</f>
        <v/>
      </c>
      <c r="E4185" s="4" t="str">
        <f ca="1">position</f>
        <v/>
      </c>
      <c r="I4185" s="318"/>
      <c r="J4185" s="25"/>
      <c r="L4185" s="4"/>
      <c r="N4185" s="6"/>
      <c r="P4185" s="6"/>
      <c r="Q4185" s="5" t="str">
        <f ca="1">score</f>
        <v/>
      </c>
      <c r="R4185" s="58" t="str">
        <f ca="1">rescore</f>
        <v/>
      </c>
      <c r="S4185" s="4" t="str">
        <f ca="1">price</f>
        <v/>
      </c>
      <c r="U4185" s="4"/>
      <c r="V4185" s="4"/>
      <c r="W4185" s="293" t="str">
        <f ca="1">commission</f>
        <v/>
      </c>
      <c r="X4185" s="315"/>
    </row>
    <row r="4186" spans="1:24" x14ac:dyDescent="0.25">
      <c r="A4186" s="6" t="str">
        <f ca="1">no.</f>
        <v/>
      </c>
      <c r="E4186" s="4" t="str">
        <f ca="1">position</f>
        <v/>
      </c>
      <c r="I4186" s="318"/>
      <c r="J4186" s="25"/>
      <c r="L4186" s="4"/>
      <c r="N4186" s="6"/>
      <c r="P4186" s="6"/>
      <c r="Q4186" s="5" t="str">
        <f ca="1">score</f>
        <v/>
      </c>
      <c r="R4186" s="58" t="str">
        <f ca="1">rescore</f>
        <v/>
      </c>
      <c r="S4186" s="4" t="str">
        <f ca="1">price</f>
        <v/>
      </c>
      <c r="U4186" s="4"/>
      <c r="V4186" s="4"/>
      <c r="W4186" s="293" t="str">
        <f ca="1">commission</f>
        <v/>
      </c>
      <c r="X4186" s="315"/>
    </row>
    <row r="4187" spans="1:24" x14ac:dyDescent="0.25">
      <c r="A4187" s="6" t="str">
        <f ca="1">no.</f>
        <v/>
      </c>
      <c r="E4187" s="4" t="str">
        <f ca="1">position</f>
        <v/>
      </c>
      <c r="I4187" s="318"/>
      <c r="J4187" s="25"/>
      <c r="L4187" s="4"/>
      <c r="N4187" s="6"/>
      <c r="P4187" s="6"/>
      <c r="Q4187" s="5" t="str">
        <f ca="1">score</f>
        <v/>
      </c>
      <c r="R4187" s="58" t="str">
        <f ca="1">rescore</f>
        <v/>
      </c>
      <c r="S4187" s="4" t="str">
        <f ca="1">price</f>
        <v/>
      </c>
      <c r="U4187" s="4"/>
      <c r="V4187" s="4"/>
      <c r="W4187" s="293" t="str">
        <f ca="1">commission</f>
        <v/>
      </c>
      <c r="X4187" s="315"/>
    </row>
    <row r="4188" spans="1:24" x14ac:dyDescent="0.25">
      <c r="A4188" s="6" t="str">
        <f ca="1">no.</f>
        <v/>
      </c>
      <c r="E4188" s="4" t="str">
        <f ca="1">position</f>
        <v/>
      </c>
      <c r="I4188" s="318"/>
      <c r="J4188" s="25"/>
      <c r="L4188" s="4"/>
      <c r="N4188" s="6"/>
      <c r="P4188" s="6"/>
      <c r="Q4188" s="5" t="str">
        <f ca="1">score</f>
        <v/>
      </c>
      <c r="R4188" s="58" t="str">
        <f ca="1">rescore</f>
        <v/>
      </c>
      <c r="S4188" s="4" t="str">
        <f ca="1">price</f>
        <v/>
      </c>
      <c r="U4188" s="4"/>
      <c r="V4188" s="4"/>
      <c r="W4188" s="293" t="str">
        <f ca="1">commission</f>
        <v/>
      </c>
      <c r="X4188" s="315"/>
    </row>
    <row r="4189" spans="1:24" x14ac:dyDescent="0.25">
      <c r="A4189" s="6" t="str">
        <f ca="1">no.</f>
        <v/>
      </c>
      <c r="E4189" s="4" t="str">
        <f ca="1">position</f>
        <v/>
      </c>
      <c r="I4189" s="318"/>
      <c r="J4189" s="25"/>
      <c r="L4189" s="4"/>
      <c r="N4189" s="6"/>
      <c r="P4189" s="6"/>
      <c r="Q4189" s="5" t="str">
        <f ca="1">score</f>
        <v/>
      </c>
      <c r="R4189" s="58" t="str">
        <f ca="1">rescore</f>
        <v/>
      </c>
      <c r="S4189" s="4" t="str">
        <f ca="1">price</f>
        <v/>
      </c>
      <c r="U4189" s="4"/>
      <c r="V4189" s="4"/>
      <c r="W4189" s="293" t="str">
        <f ca="1">commission</f>
        <v/>
      </c>
      <c r="X4189" s="315"/>
    </row>
    <row r="4190" spans="1:24" x14ac:dyDescent="0.25">
      <c r="A4190" s="6" t="str">
        <f ca="1">no.</f>
        <v/>
      </c>
      <c r="E4190" s="4" t="str">
        <f ca="1">position</f>
        <v/>
      </c>
      <c r="I4190" s="318"/>
      <c r="J4190" s="25"/>
      <c r="L4190" s="4"/>
      <c r="N4190" s="6"/>
      <c r="P4190" s="6"/>
      <c r="Q4190" s="5" t="str">
        <f ca="1">score</f>
        <v/>
      </c>
      <c r="R4190" s="58" t="str">
        <f ca="1">rescore</f>
        <v/>
      </c>
      <c r="S4190" s="4" t="str">
        <f ca="1">price</f>
        <v/>
      </c>
      <c r="U4190" s="4"/>
      <c r="V4190" s="4"/>
      <c r="W4190" s="293" t="str">
        <f ca="1">commission</f>
        <v/>
      </c>
      <c r="X4190" s="315"/>
    </row>
    <row r="4191" spans="1:24" x14ac:dyDescent="0.25">
      <c r="A4191" s="6" t="str">
        <f ca="1">no.</f>
        <v/>
      </c>
      <c r="E4191" s="4" t="str">
        <f ca="1">position</f>
        <v/>
      </c>
      <c r="I4191" s="318"/>
      <c r="J4191" s="25"/>
      <c r="L4191" s="4"/>
      <c r="N4191" s="6"/>
      <c r="P4191" s="6"/>
      <c r="Q4191" s="5" t="str">
        <f ca="1">score</f>
        <v/>
      </c>
      <c r="R4191" s="58" t="str">
        <f ca="1">rescore</f>
        <v/>
      </c>
      <c r="S4191" s="4" t="str">
        <f ca="1">price</f>
        <v/>
      </c>
      <c r="U4191" s="4"/>
      <c r="V4191" s="4"/>
      <c r="W4191" s="293" t="str">
        <f ca="1">commission</f>
        <v/>
      </c>
      <c r="X4191" s="315"/>
    </row>
    <row r="4192" spans="1:24" x14ac:dyDescent="0.25">
      <c r="A4192" s="6" t="str">
        <f ca="1">no.</f>
        <v/>
      </c>
      <c r="E4192" s="4" t="str">
        <f ca="1">position</f>
        <v/>
      </c>
      <c r="I4192" s="318"/>
      <c r="J4192" s="25"/>
      <c r="L4192" s="4"/>
      <c r="N4192" s="6"/>
      <c r="P4192" s="6"/>
      <c r="Q4192" s="5" t="str">
        <f ca="1">score</f>
        <v/>
      </c>
      <c r="R4192" s="58" t="str">
        <f ca="1">rescore</f>
        <v/>
      </c>
      <c r="S4192" s="4" t="str">
        <f ca="1">price</f>
        <v/>
      </c>
      <c r="U4192" s="4"/>
      <c r="V4192" s="4"/>
      <c r="W4192" s="293" t="str">
        <f ca="1">commission</f>
        <v/>
      </c>
      <c r="X4192" s="315"/>
    </row>
    <row r="4193" spans="1:24" x14ac:dyDescent="0.25">
      <c r="A4193" s="6" t="str">
        <f ca="1">no.</f>
        <v/>
      </c>
      <c r="E4193" s="4" t="str">
        <f ca="1">position</f>
        <v/>
      </c>
      <c r="I4193" s="318"/>
      <c r="J4193" s="25"/>
      <c r="L4193" s="4"/>
      <c r="N4193" s="6"/>
      <c r="P4193" s="6"/>
      <c r="Q4193" s="5" t="str">
        <f ca="1">score</f>
        <v/>
      </c>
      <c r="R4193" s="58" t="str">
        <f ca="1">rescore</f>
        <v/>
      </c>
      <c r="S4193" s="4" t="str">
        <f ca="1">price</f>
        <v/>
      </c>
      <c r="U4193" s="4"/>
      <c r="V4193" s="4"/>
      <c r="W4193" s="293" t="str">
        <f ca="1">commission</f>
        <v/>
      </c>
      <c r="X4193" s="315"/>
    </row>
    <row r="4194" spans="1:24" x14ac:dyDescent="0.25">
      <c r="A4194" s="6" t="str">
        <f ca="1">no.</f>
        <v/>
      </c>
      <c r="E4194" s="4" t="str">
        <f ca="1">position</f>
        <v/>
      </c>
      <c r="I4194" s="318"/>
      <c r="J4194" s="25"/>
      <c r="L4194" s="4"/>
      <c r="N4194" s="6"/>
      <c r="P4194" s="6"/>
      <c r="Q4194" s="5" t="str">
        <f ca="1">score</f>
        <v/>
      </c>
      <c r="R4194" s="58" t="str">
        <f ca="1">rescore</f>
        <v/>
      </c>
      <c r="S4194" s="4" t="str">
        <f ca="1">price</f>
        <v/>
      </c>
      <c r="U4194" s="4"/>
      <c r="V4194" s="4"/>
      <c r="W4194" s="293" t="str">
        <f ca="1">commission</f>
        <v/>
      </c>
      <c r="X4194" s="315"/>
    </row>
    <row r="4195" spans="1:24" x14ac:dyDescent="0.25">
      <c r="A4195" s="6" t="str">
        <f ca="1">no.</f>
        <v/>
      </c>
      <c r="E4195" s="4" t="str">
        <f ca="1">position</f>
        <v/>
      </c>
      <c r="I4195" s="318"/>
      <c r="J4195" s="25"/>
      <c r="L4195" s="4"/>
      <c r="N4195" s="6"/>
      <c r="P4195" s="6"/>
      <c r="Q4195" s="5" t="str">
        <f ca="1">score</f>
        <v/>
      </c>
      <c r="R4195" s="58" t="str">
        <f ca="1">rescore</f>
        <v/>
      </c>
      <c r="S4195" s="4" t="str">
        <f ca="1">price</f>
        <v/>
      </c>
      <c r="U4195" s="4"/>
      <c r="V4195" s="4"/>
      <c r="W4195" s="293" t="str">
        <f ca="1">commission</f>
        <v/>
      </c>
      <c r="X4195" s="315"/>
    </row>
    <row r="4196" spans="1:24" x14ac:dyDescent="0.25">
      <c r="A4196" s="6" t="str">
        <f ca="1">no.</f>
        <v/>
      </c>
      <c r="E4196" s="4" t="str">
        <f ca="1">position</f>
        <v/>
      </c>
      <c r="I4196" s="318"/>
      <c r="J4196" s="25"/>
      <c r="L4196" s="4"/>
      <c r="N4196" s="6"/>
      <c r="P4196" s="6"/>
      <c r="Q4196" s="5" t="str">
        <f ca="1">score</f>
        <v/>
      </c>
      <c r="R4196" s="58" t="str">
        <f ca="1">rescore</f>
        <v/>
      </c>
      <c r="S4196" s="4" t="str">
        <f ca="1">price</f>
        <v/>
      </c>
      <c r="U4196" s="4"/>
      <c r="V4196" s="4"/>
      <c r="W4196" s="293" t="str">
        <f ca="1">commission</f>
        <v/>
      </c>
      <c r="X4196" s="315"/>
    </row>
    <row r="4197" spans="1:24" x14ac:dyDescent="0.25">
      <c r="A4197" s="6" t="str">
        <f ca="1">no.</f>
        <v/>
      </c>
      <c r="E4197" s="4" t="str">
        <f ca="1">position</f>
        <v/>
      </c>
      <c r="I4197" s="318"/>
      <c r="J4197" s="25"/>
      <c r="L4197" s="4"/>
      <c r="N4197" s="6"/>
      <c r="P4197" s="6"/>
      <c r="Q4197" s="5" t="str">
        <f ca="1">score</f>
        <v/>
      </c>
      <c r="R4197" s="58" t="str">
        <f ca="1">rescore</f>
        <v/>
      </c>
      <c r="S4197" s="4" t="str">
        <f ca="1">price</f>
        <v/>
      </c>
      <c r="U4197" s="4"/>
      <c r="V4197" s="4"/>
      <c r="W4197" s="293" t="str">
        <f ca="1">commission</f>
        <v/>
      </c>
      <c r="X4197" s="315"/>
    </row>
    <row r="4198" spans="1:24" x14ac:dyDescent="0.25">
      <c r="A4198" s="6" t="str">
        <f ca="1">no.</f>
        <v/>
      </c>
      <c r="E4198" s="4" t="str">
        <f ca="1">position</f>
        <v/>
      </c>
      <c r="I4198" s="318"/>
      <c r="J4198" s="25"/>
      <c r="L4198" s="4"/>
      <c r="N4198" s="6"/>
      <c r="P4198" s="6"/>
      <c r="Q4198" s="5" t="str">
        <f ca="1">score</f>
        <v/>
      </c>
      <c r="R4198" s="58" t="str">
        <f ca="1">rescore</f>
        <v/>
      </c>
      <c r="S4198" s="4" t="str">
        <f ca="1">price</f>
        <v/>
      </c>
      <c r="U4198" s="4"/>
      <c r="V4198" s="4"/>
      <c r="W4198" s="293" t="str">
        <f ca="1">commission</f>
        <v/>
      </c>
      <c r="X4198" s="315"/>
    </row>
    <row r="4199" spans="1:24" x14ac:dyDescent="0.25">
      <c r="A4199" s="6" t="str">
        <f ca="1">no.</f>
        <v/>
      </c>
      <c r="E4199" s="4" t="str">
        <f ca="1">position</f>
        <v/>
      </c>
      <c r="I4199" s="318"/>
      <c r="J4199" s="25"/>
      <c r="L4199" s="4"/>
      <c r="N4199" s="6"/>
      <c r="P4199" s="6"/>
      <c r="Q4199" s="5" t="str">
        <f ca="1">score</f>
        <v/>
      </c>
      <c r="R4199" s="58" t="str">
        <f ca="1">rescore</f>
        <v/>
      </c>
      <c r="S4199" s="4" t="str">
        <f ca="1">price</f>
        <v/>
      </c>
      <c r="U4199" s="4"/>
      <c r="V4199" s="4"/>
      <c r="W4199" s="293" t="str">
        <f ca="1">commission</f>
        <v/>
      </c>
      <c r="X4199" s="315"/>
    </row>
    <row r="4200" spans="1:24" x14ac:dyDescent="0.25">
      <c r="A4200" s="6" t="str">
        <f ca="1">no.</f>
        <v/>
      </c>
      <c r="E4200" s="4" t="str">
        <f ca="1">position</f>
        <v/>
      </c>
      <c r="I4200" s="318"/>
      <c r="J4200" s="25"/>
      <c r="L4200" s="4"/>
      <c r="N4200" s="6"/>
      <c r="P4200" s="6"/>
      <c r="Q4200" s="5" t="str">
        <f ca="1">score</f>
        <v/>
      </c>
      <c r="R4200" s="58" t="str">
        <f ca="1">rescore</f>
        <v/>
      </c>
      <c r="S4200" s="4" t="str">
        <f ca="1">price</f>
        <v/>
      </c>
      <c r="U4200" s="4"/>
      <c r="V4200" s="4"/>
      <c r="W4200" s="293" t="str">
        <f ca="1">commission</f>
        <v/>
      </c>
      <c r="X4200" s="315"/>
    </row>
    <row r="4201" spans="1:24" x14ac:dyDescent="0.25">
      <c r="A4201" s="6" t="str">
        <f ca="1">no.</f>
        <v/>
      </c>
      <c r="E4201" s="4" t="str">
        <f ca="1">position</f>
        <v/>
      </c>
      <c r="I4201" s="318"/>
      <c r="J4201" s="25"/>
      <c r="L4201" s="4"/>
      <c r="N4201" s="6"/>
      <c r="P4201" s="6"/>
      <c r="Q4201" s="5" t="str">
        <f ca="1">score</f>
        <v/>
      </c>
      <c r="R4201" s="58" t="str">
        <f ca="1">rescore</f>
        <v/>
      </c>
      <c r="S4201" s="4" t="str">
        <f ca="1">price</f>
        <v/>
      </c>
      <c r="U4201" s="4"/>
      <c r="V4201" s="4"/>
      <c r="W4201" s="293" t="str">
        <f ca="1">commission</f>
        <v/>
      </c>
      <c r="X4201" s="315"/>
    </row>
    <row r="4202" spans="1:24" x14ac:dyDescent="0.25">
      <c r="A4202" s="6" t="str">
        <f ca="1">no.</f>
        <v/>
      </c>
      <c r="E4202" s="4" t="str">
        <f ca="1">position</f>
        <v/>
      </c>
      <c r="I4202" s="318"/>
      <c r="J4202" s="25"/>
      <c r="L4202" s="4"/>
      <c r="N4202" s="6"/>
      <c r="P4202" s="6"/>
      <c r="Q4202" s="5" t="str">
        <f ca="1">score</f>
        <v/>
      </c>
      <c r="R4202" s="58" t="str">
        <f ca="1">rescore</f>
        <v/>
      </c>
      <c r="S4202" s="4" t="str">
        <f ca="1">price</f>
        <v/>
      </c>
      <c r="U4202" s="4"/>
      <c r="V4202" s="4"/>
      <c r="W4202" s="293" t="str">
        <f ca="1">commission</f>
        <v/>
      </c>
      <c r="X4202" s="315"/>
    </row>
    <row r="4203" spans="1:24" x14ac:dyDescent="0.25">
      <c r="A4203" s="6" t="str">
        <f ca="1">no.</f>
        <v/>
      </c>
      <c r="E4203" s="4" t="str">
        <f ca="1">position</f>
        <v/>
      </c>
      <c r="I4203" s="318"/>
      <c r="J4203" s="25"/>
      <c r="L4203" s="4"/>
      <c r="N4203" s="6"/>
      <c r="P4203" s="6"/>
      <c r="Q4203" s="5" t="str">
        <f ca="1">score</f>
        <v/>
      </c>
      <c r="R4203" s="58" t="str">
        <f ca="1">rescore</f>
        <v/>
      </c>
      <c r="S4203" s="4" t="str">
        <f ca="1">price</f>
        <v/>
      </c>
      <c r="U4203" s="4"/>
      <c r="V4203" s="4"/>
      <c r="W4203" s="293" t="str">
        <f ca="1">commission</f>
        <v/>
      </c>
      <c r="X4203" s="315"/>
    </row>
    <row r="4204" spans="1:24" x14ac:dyDescent="0.25">
      <c r="A4204" s="6" t="str">
        <f ca="1">no.</f>
        <v/>
      </c>
      <c r="E4204" s="4" t="str">
        <f ca="1">position</f>
        <v/>
      </c>
      <c r="I4204" s="318"/>
      <c r="J4204" s="25"/>
      <c r="L4204" s="4"/>
      <c r="N4204" s="6"/>
      <c r="P4204" s="6"/>
      <c r="Q4204" s="5" t="str">
        <f ca="1">score</f>
        <v/>
      </c>
      <c r="R4204" s="58" t="str">
        <f ca="1">rescore</f>
        <v/>
      </c>
      <c r="S4204" s="4" t="str">
        <f ca="1">price</f>
        <v/>
      </c>
      <c r="U4204" s="4"/>
      <c r="V4204" s="4"/>
      <c r="W4204" s="293" t="str">
        <f ca="1">commission</f>
        <v/>
      </c>
      <c r="X4204" s="315"/>
    </row>
    <row r="4205" spans="1:24" x14ac:dyDescent="0.25">
      <c r="A4205" s="6" t="str">
        <f ca="1">no.</f>
        <v/>
      </c>
      <c r="E4205" s="4" t="str">
        <f ca="1">position</f>
        <v/>
      </c>
      <c r="I4205" s="318"/>
      <c r="J4205" s="25"/>
      <c r="L4205" s="4"/>
      <c r="N4205" s="6"/>
      <c r="P4205" s="6"/>
      <c r="Q4205" s="5" t="str">
        <f ca="1">score</f>
        <v/>
      </c>
      <c r="R4205" s="58" t="str">
        <f ca="1">rescore</f>
        <v/>
      </c>
      <c r="S4205" s="4" t="str">
        <f ca="1">price</f>
        <v/>
      </c>
      <c r="U4205" s="4"/>
      <c r="V4205" s="4"/>
      <c r="W4205" s="293" t="str">
        <f ca="1">commission</f>
        <v/>
      </c>
      <c r="X4205" s="315"/>
    </row>
    <row r="4206" spans="1:24" x14ac:dyDescent="0.25">
      <c r="A4206" s="6" t="str">
        <f ca="1">no.</f>
        <v/>
      </c>
      <c r="E4206" s="4" t="str">
        <f ca="1">position</f>
        <v/>
      </c>
      <c r="I4206" s="318"/>
      <c r="J4206" s="25"/>
      <c r="L4206" s="4"/>
      <c r="N4206" s="6"/>
      <c r="P4206" s="6"/>
      <c r="Q4206" s="5" t="str">
        <f ca="1">score</f>
        <v/>
      </c>
      <c r="R4206" s="58" t="str">
        <f ca="1">rescore</f>
        <v/>
      </c>
      <c r="S4206" s="4" t="str">
        <f ca="1">price</f>
        <v/>
      </c>
      <c r="U4206" s="4"/>
      <c r="V4206" s="4"/>
      <c r="W4206" s="293" t="str">
        <f ca="1">commission</f>
        <v/>
      </c>
      <c r="X4206" s="315"/>
    </row>
    <row r="4207" spans="1:24" x14ac:dyDescent="0.25">
      <c r="A4207" s="6" t="str">
        <f ca="1">no.</f>
        <v/>
      </c>
      <c r="E4207" s="4" t="str">
        <f ca="1">position</f>
        <v/>
      </c>
      <c r="I4207" s="318"/>
      <c r="J4207" s="25"/>
      <c r="L4207" s="4"/>
      <c r="N4207" s="6"/>
      <c r="P4207" s="6"/>
      <c r="Q4207" s="5" t="str">
        <f ca="1">score</f>
        <v/>
      </c>
      <c r="R4207" s="58" t="str">
        <f ca="1">rescore</f>
        <v/>
      </c>
      <c r="S4207" s="4" t="str">
        <f ca="1">price</f>
        <v/>
      </c>
      <c r="U4207" s="4"/>
      <c r="V4207" s="4"/>
      <c r="W4207" s="293" t="str">
        <f ca="1">commission</f>
        <v/>
      </c>
      <c r="X4207" s="315"/>
    </row>
    <row r="4208" spans="1:24" x14ac:dyDescent="0.25">
      <c r="A4208" s="6" t="str">
        <f ca="1">no.</f>
        <v/>
      </c>
      <c r="E4208" s="4" t="str">
        <f ca="1">position</f>
        <v/>
      </c>
      <c r="I4208" s="318"/>
      <c r="J4208" s="25"/>
      <c r="L4208" s="4"/>
      <c r="N4208" s="6"/>
      <c r="P4208" s="6"/>
      <c r="Q4208" s="5" t="str">
        <f ca="1">score</f>
        <v/>
      </c>
      <c r="R4208" s="58" t="str">
        <f ca="1">rescore</f>
        <v/>
      </c>
      <c r="S4208" s="4" t="str">
        <f ca="1">price</f>
        <v/>
      </c>
      <c r="U4208" s="4"/>
      <c r="V4208" s="4"/>
      <c r="W4208" s="293" t="str">
        <f ca="1">commission</f>
        <v/>
      </c>
      <c r="X4208" s="315"/>
    </row>
    <row r="4209" spans="1:24" x14ac:dyDescent="0.25">
      <c r="A4209" s="6" t="str">
        <f ca="1">no.</f>
        <v/>
      </c>
      <c r="E4209" s="4" t="str">
        <f ca="1">position</f>
        <v/>
      </c>
      <c r="I4209" s="318"/>
      <c r="J4209" s="25"/>
      <c r="L4209" s="4"/>
      <c r="N4209" s="6"/>
      <c r="P4209" s="6"/>
      <c r="Q4209" s="5" t="str">
        <f ca="1">score</f>
        <v/>
      </c>
      <c r="R4209" s="58" t="str">
        <f ca="1">rescore</f>
        <v/>
      </c>
      <c r="S4209" s="4" t="str">
        <f ca="1">price</f>
        <v/>
      </c>
      <c r="U4209" s="4"/>
      <c r="V4209" s="4"/>
      <c r="W4209" s="293" t="str">
        <f ca="1">commission</f>
        <v/>
      </c>
      <c r="X4209" s="315"/>
    </row>
    <row r="4210" spans="1:24" x14ac:dyDescent="0.25">
      <c r="A4210" s="6" t="str">
        <f ca="1">no.</f>
        <v/>
      </c>
      <c r="E4210" s="4" t="str">
        <f ca="1">position</f>
        <v/>
      </c>
      <c r="I4210" s="318"/>
      <c r="J4210" s="25"/>
      <c r="L4210" s="4"/>
      <c r="N4210" s="6"/>
      <c r="P4210" s="6"/>
      <c r="Q4210" s="5" t="str">
        <f ca="1">score</f>
        <v/>
      </c>
      <c r="R4210" s="58" t="str">
        <f ca="1">rescore</f>
        <v/>
      </c>
      <c r="S4210" s="4" t="str">
        <f ca="1">price</f>
        <v/>
      </c>
      <c r="U4210" s="4"/>
      <c r="V4210" s="4"/>
      <c r="W4210" s="293" t="str">
        <f ca="1">commission</f>
        <v/>
      </c>
      <c r="X4210" s="315"/>
    </row>
    <row r="4211" spans="1:24" x14ac:dyDescent="0.25">
      <c r="A4211" s="6" t="str">
        <f ca="1">no.</f>
        <v/>
      </c>
      <c r="E4211" s="4" t="str">
        <f ca="1">position</f>
        <v/>
      </c>
      <c r="I4211" s="318"/>
      <c r="J4211" s="25"/>
      <c r="L4211" s="4"/>
      <c r="N4211" s="6"/>
      <c r="P4211" s="6"/>
      <c r="Q4211" s="5" t="str">
        <f ca="1">score</f>
        <v/>
      </c>
      <c r="R4211" s="58" t="str">
        <f ca="1">rescore</f>
        <v/>
      </c>
      <c r="S4211" s="4" t="str">
        <f ca="1">price</f>
        <v/>
      </c>
      <c r="U4211" s="4"/>
      <c r="V4211" s="4"/>
      <c r="W4211" s="293" t="str">
        <f ca="1">commission</f>
        <v/>
      </c>
      <c r="X4211" s="315"/>
    </row>
    <row r="4212" spans="1:24" x14ac:dyDescent="0.25">
      <c r="A4212" s="6" t="str">
        <f ca="1">no.</f>
        <v/>
      </c>
      <c r="E4212" s="4" t="str">
        <f ca="1">position</f>
        <v/>
      </c>
      <c r="I4212" s="318"/>
      <c r="J4212" s="25"/>
      <c r="L4212" s="4"/>
      <c r="N4212" s="6"/>
      <c r="P4212" s="6"/>
      <c r="Q4212" s="5" t="str">
        <f ca="1">score</f>
        <v/>
      </c>
      <c r="R4212" s="58" t="str">
        <f ca="1">rescore</f>
        <v/>
      </c>
      <c r="S4212" s="4" t="str">
        <f ca="1">price</f>
        <v/>
      </c>
      <c r="U4212" s="4"/>
      <c r="V4212" s="4"/>
      <c r="W4212" s="293" t="str">
        <f ca="1">commission</f>
        <v/>
      </c>
      <c r="X4212" s="315"/>
    </row>
    <row r="4213" spans="1:24" x14ac:dyDescent="0.25">
      <c r="A4213" s="6" t="str">
        <f ca="1">no.</f>
        <v/>
      </c>
      <c r="E4213" s="4" t="str">
        <f ca="1">position</f>
        <v/>
      </c>
      <c r="I4213" s="318"/>
      <c r="J4213" s="25"/>
      <c r="L4213" s="4"/>
      <c r="N4213" s="6"/>
      <c r="P4213" s="6"/>
      <c r="Q4213" s="5" t="str">
        <f ca="1">score</f>
        <v/>
      </c>
      <c r="R4213" s="58" t="str">
        <f ca="1">rescore</f>
        <v/>
      </c>
      <c r="S4213" s="4" t="str">
        <f ca="1">price</f>
        <v/>
      </c>
      <c r="U4213" s="4"/>
      <c r="V4213" s="4"/>
      <c r="W4213" s="293" t="str">
        <f ca="1">commission</f>
        <v/>
      </c>
      <c r="X4213" s="315"/>
    </row>
    <row r="4214" spans="1:24" x14ac:dyDescent="0.25">
      <c r="A4214" s="6" t="str">
        <f ca="1">no.</f>
        <v/>
      </c>
      <c r="E4214" s="4" t="str">
        <f ca="1">position</f>
        <v/>
      </c>
      <c r="I4214" s="318"/>
      <c r="J4214" s="25"/>
      <c r="L4214" s="4"/>
      <c r="N4214" s="6"/>
      <c r="P4214" s="6"/>
      <c r="Q4214" s="5" t="str">
        <f ca="1">score</f>
        <v/>
      </c>
      <c r="R4214" s="58" t="str">
        <f ca="1">rescore</f>
        <v/>
      </c>
      <c r="S4214" s="4" t="str">
        <f ca="1">price</f>
        <v/>
      </c>
      <c r="U4214" s="4"/>
      <c r="V4214" s="4"/>
      <c r="W4214" s="293" t="str">
        <f ca="1">commission</f>
        <v/>
      </c>
      <c r="X4214" s="315"/>
    </row>
    <row r="4215" spans="1:24" x14ac:dyDescent="0.25">
      <c r="A4215" s="6" t="str">
        <f ca="1">no.</f>
        <v/>
      </c>
      <c r="E4215" s="4" t="str">
        <f ca="1">position</f>
        <v/>
      </c>
      <c r="I4215" s="318"/>
      <c r="J4215" s="25"/>
      <c r="L4215" s="4"/>
      <c r="N4215" s="6"/>
      <c r="P4215" s="6"/>
      <c r="Q4215" s="5" t="str">
        <f ca="1">score</f>
        <v/>
      </c>
      <c r="R4215" s="58" t="str">
        <f ca="1">rescore</f>
        <v/>
      </c>
      <c r="S4215" s="4" t="str">
        <f ca="1">price</f>
        <v/>
      </c>
      <c r="U4215" s="4"/>
      <c r="V4215" s="4"/>
      <c r="W4215" s="293" t="str">
        <f ca="1">commission</f>
        <v/>
      </c>
      <c r="X4215" s="315"/>
    </row>
    <row r="4216" spans="1:24" x14ac:dyDescent="0.25">
      <c r="A4216" s="6" t="str">
        <f ca="1">no.</f>
        <v/>
      </c>
      <c r="E4216" s="4" t="str">
        <f ca="1">position</f>
        <v/>
      </c>
      <c r="I4216" s="318"/>
      <c r="J4216" s="25"/>
      <c r="L4216" s="4"/>
      <c r="N4216" s="6"/>
      <c r="P4216" s="6"/>
      <c r="Q4216" s="5" t="str">
        <f ca="1">score</f>
        <v/>
      </c>
      <c r="R4216" s="58" t="str">
        <f ca="1">rescore</f>
        <v/>
      </c>
      <c r="S4216" s="4" t="str">
        <f ca="1">price</f>
        <v/>
      </c>
      <c r="U4216" s="4"/>
      <c r="V4216" s="4"/>
      <c r="W4216" s="293" t="str">
        <f ca="1">commission</f>
        <v/>
      </c>
      <c r="X4216" s="315"/>
    </row>
    <row r="4217" spans="1:24" x14ac:dyDescent="0.25">
      <c r="A4217" s="6" t="str">
        <f ca="1">no.</f>
        <v/>
      </c>
      <c r="E4217" s="4" t="str">
        <f ca="1">position</f>
        <v/>
      </c>
      <c r="I4217" s="318"/>
      <c r="J4217" s="25"/>
      <c r="L4217" s="4"/>
      <c r="N4217" s="6"/>
      <c r="P4217" s="6"/>
      <c r="Q4217" s="5" t="str">
        <f ca="1">score</f>
        <v/>
      </c>
      <c r="R4217" s="58" t="str">
        <f ca="1">rescore</f>
        <v/>
      </c>
      <c r="S4217" s="4" t="str">
        <f ca="1">price</f>
        <v/>
      </c>
      <c r="U4217" s="4"/>
      <c r="V4217" s="4"/>
      <c r="W4217" s="293" t="str">
        <f ca="1">commission</f>
        <v/>
      </c>
      <c r="X4217" s="315"/>
    </row>
    <row r="4218" spans="1:24" x14ac:dyDescent="0.25">
      <c r="A4218" s="6" t="str">
        <f ca="1">no.</f>
        <v/>
      </c>
      <c r="E4218" s="4" t="str">
        <f ca="1">position</f>
        <v/>
      </c>
      <c r="I4218" s="318"/>
      <c r="J4218" s="25"/>
      <c r="L4218" s="4"/>
      <c r="N4218" s="6"/>
      <c r="P4218" s="6"/>
      <c r="Q4218" s="5" t="str">
        <f ca="1">score</f>
        <v/>
      </c>
      <c r="R4218" s="58" t="str">
        <f ca="1">rescore</f>
        <v/>
      </c>
      <c r="S4218" s="4" t="str">
        <f ca="1">price</f>
        <v/>
      </c>
      <c r="U4218" s="4"/>
      <c r="V4218" s="4"/>
      <c r="W4218" s="293" t="str">
        <f ca="1">commission</f>
        <v/>
      </c>
      <c r="X4218" s="315"/>
    </row>
    <row r="4219" spans="1:24" x14ac:dyDescent="0.25">
      <c r="A4219" s="6" t="str">
        <f ca="1">no.</f>
        <v/>
      </c>
      <c r="E4219" s="4" t="str">
        <f ca="1">position</f>
        <v/>
      </c>
      <c r="I4219" s="318"/>
      <c r="J4219" s="25"/>
      <c r="L4219" s="4"/>
      <c r="N4219" s="6"/>
      <c r="P4219" s="6"/>
      <c r="Q4219" s="5" t="str">
        <f ca="1">score</f>
        <v/>
      </c>
      <c r="R4219" s="58" t="str">
        <f ca="1">rescore</f>
        <v/>
      </c>
      <c r="S4219" s="4" t="str">
        <f ca="1">price</f>
        <v/>
      </c>
      <c r="U4219" s="4"/>
      <c r="V4219" s="4"/>
      <c r="W4219" s="293" t="str">
        <f ca="1">commission</f>
        <v/>
      </c>
      <c r="X4219" s="315"/>
    </row>
    <row r="4220" spans="1:24" x14ac:dyDescent="0.25">
      <c r="A4220" s="6" t="str">
        <f ca="1">no.</f>
        <v/>
      </c>
      <c r="E4220" s="4" t="str">
        <f ca="1">position</f>
        <v/>
      </c>
      <c r="I4220" s="318"/>
      <c r="J4220" s="25"/>
      <c r="L4220" s="4"/>
      <c r="N4220" s="6"/>
      <c r="P4220" s="6"/>
      <c r="Q4220" s="5" t="str">
        <f ca="1">score</f>
        <v/>
      </c>
      <c r="R4220" s="58" t="str">
        <f ca="1">rescore</f>
        <v/>
      </c>
      <c r="S4220" s="4" t="str">
        <f ca="1">price</f>
        <v/>
      </c>
      <c r="U4220" s="4"/>
      <c r="V4220" s="4"/>
      <c r="W4220" s="293" t="str">
        <f ca="1">commission</f>
        <v/>
      </c>
      <c r="X4220" s="315"/>
    </row>
    <row r="4221" spans="1:24" x14ac:dyDescent="0.25">
      <c r="A4221" s="6" t="str">
        <f ca="1">no.</f>
        <v/>
      </c>
      <c r="E4221" s="4" t="str">
        <f ca="1">position</f>
        <v/>
      </c>
      <c r="I4221" s="318"/>
      <c r="J4221" s="25"/>
      <c r="L4221" s="4"/>
      <c r="N4221" s="6"/>
      <c r="P4221" s="6"/>
      <c r="Q4221" s="5" t="str">
        <f ca="1">score</f>
        <v/>
      </c>
      <c r="R4221" s="58" t="str">
        <f ca="1">rescore</f>
        <v/>
      </c>
      <c r="S4221" s="4" t="str">
        <f ca="1">price</f>
        <v/>
      </c>
      <c r="U4221" s="4"/>
      <c r="V4221" s="4"/>
      <c r="W4221" s="293" t="str">
        <f ca="1">commission</f>
        <v/>
      </c>
      <c r="X4221" s="315"/>
    </row>
    <row r="4222" spans="1:24" x14ac:dyDescent="0.25">
      <c r="A4222" s="6" t="str">
        <f ca="1">no.</f>
        <v/>
      </c>
      <c r="E4222" s="4" t="str">
        <f ca="1">position</f>
        <v/>
      </c>
      <c r="I4222" s="318"/>
      <c r="J4222" s="25"/>
      <c r="L4222" s="4"/>
      <c r="N4222" s="6"/>
      <c r="P4222" s="6"/>
      <c r="Q4222" s="5" t="str">
        <f ca="1">score</f>
        <v/>
      </c>
      <c r="R4222" s="58" t="str">
        <f ca="1">rescore</f>
        <v/>
      </c>
      <c r="S4222" s="4" t="str">
        <f ca="1">price</f>
        <v/>
      </c>
      <c r="U4222" s="4"/>
      <c r="V4222" s="4"/>
      <c r="W4222" s="293" t="str">
        <f ca="1">commission</f>
        <v/>
      </c>
      <c r="X4222" s="315"/>
    </row>
    <row r="4223" spans="1:24" x14ac:dyDescent="0.25">
      <c r="A4223" s="6" t="str">
        <f ca="1">no.</f>
        <v/>
      </c>
      <c r="E4223" s="4" t="str">
        <f ca="1">position</f>
        <v/>
      </c>
      <c r="I4223" s="318"/>
      <c r="J4223" s="25"/>
      <c r="L4223" s="4"/>
      <c r="N4223" s="6"/>
      <c r="P4223" s="6"/>
      <c r="Q4223" s="5" t="str">
        <f ca="1">score</f>
        <v/>
      </c>
      <c r="R4223" s="58" t="str">
        <f ca="1">rescore</f>
        <v/>
      </c>
      <c r="S4223" s="4" t="str">
        <f ca="1">price</f>
        <v/>
      </c>
      <c r="U4223" s="4"/>
      <c r="V4223" s="4"/>
      <c r="W4223" s="293" t="str">
        <f ca="1">commission</f>
        <v/>
      </c>
      <c r="X4223" s="315"/>
    </row>
    <row r="4224" spans="1:24" x14ac:dyDescent="0.25">
      <c r="A4224" s="6" t="str">
        <f ca="1">no.</f>
        <v/>
      </c>
      <c r="E4224" s="4" t="str">
        <f ca="1">position</f>
        <v/>
      </c>
      <c r="I4224" s="318"/>
      <c r="J4224" s="25"/>
      <c r="L4224" s="4"/>
      <c r="N4224" s="6"/>
      <c r="P4224" s="6"/>
      <c r="Q4224" s="5" t="str">
        <f ca="1">score</f>
        <v/>
      </c>
      <c r="R4224" s="58" t="str">
        <f ca="1">rescore</f>
        <v/>
      </c>
      <c r="S4224" s="4" t="str">
        <f ca="1">price</f>
        <v/>
      </c>
      <c r="U4224" s="4"/>
      <c r="V4224" s="4"/>
      <c r="W4224" s="293" t="str">
        <f ca="1">commission</f>
        <v/>
      </c>
      <c r="X4224" s="315"/>
    </row>
    <row r="4225" spans="1:24" x14ac:dyDescent="0.25">
      <c r="A4225" s="6" t="str">
        <f ca="1">no.</f>
        <v/>
      </c>
      <c r="E4225" s="4" t="str">
        <f ca="1">position</f>
        <v/>
      </c>
      <c r="I4225" s="318"/>
      <c r="J4225" s="25"/>
      <c r="L4225" s="4"/>
      <c r="N4225" s="6"/>
      <c r="P4225" s="6"/>
      <c r="Q4225" s="5" t="str">
        <f ca="1">score</f>
        <v/>
      </c>
      <c r="R4225" s="58" t="str">
        <f ca="1">rescore</f>
        <v/>
      </c>
      <c r="S4225" s="4" t="str">
        <f ca="1">price</f>
        <v/>
      </c>
      <c r="U4225" s="4"/>
      <c r="V4225" s="4"/>
      <c r="W4225" s="293" t="str">
        <f ca="1">commission</f>
        <v/>
      </c>
      <c r="X4225" s="315"/>
    </row>
    <row r="4226" spans="1:24" x14ac:dyDescent="0.25">
      <c r="A4226" s="6" t="str">
        <f ca="1">no.</f>
        <v/>
      </c>
      <c r="E4226" s="4" t="str">
        <f ca="1">position</f>
        <v/>
      </c>
      <c r="I4226" s="318"/>
      <c r="J4226" s="25"/>
      <c r="L4226" s="4"/>
      <c r="N4226" s="6"/>
      <c r="P4226" s="6"/>
      <c r="Q4226" s="5" t="str">
        <f ca="1">score</f>
        <v/>
      </c>
      <c r="R4226" s="58" t="str">
        <f ca="1">rescore</f>
        <v/>
      </c>
      <c r="S4226" s="4" t="str">
        <f ca="1">price</f>
        <v/>
      </c>
      <c r="U4226" s="4"/>
      <c r="V4226" s="4"/>
      <c r="W4226" s="293" t="str">
        <f ca="1">commission</f>
        <v/>
      </c>
      <c r="X4226" s="315"/>
    </row>
    <row r="4227" spans="1:24" x14ac:dyDescent="0.25">
      <c r="A4227" s="6" t="str">
        <f ca="1">no.</f>
        <v/>
      </c>
      <c r="E4227" s="4" t="str">
        <f ca="1">position</f>
        <v/>
      </c>
      <c r="I4227" s="318"/>
      <c r="J4227" s="25"/>
      <c r="L4227" s="4"/>
      <c r="N4227" s="6"/>
      <c r="P4227" s="6"/>
      <c r="Q4227" s="5" t="str">
        <f ca="1">score</f>
        <v/>
      </c>
      <c r="R4227" s="58" t="str">
        <f ca="1">rescore</f>
        <v/>
      </c>
      <c r="S4227" s="4" t="str">
        <f ca="1">price</f>
        <v/>
      </c>
      <c r="U4227" s="4"/>
      <c r="V4227" s="4"/>
      <c r="W4227" s="293" t="str">
        <f ca="1">commission</f>
        <v/>
      </c>
      <c r="X4227" s="315"/>
    </row>
    <row r="4228" spans="1:24" x14ac:dyDescent="0.25">
      <c r="A4228" s="6" t="str">
        <f ca="1">no.</f>
        <v/>
      </c>
      <c r="E4228" s="4" t="str">
        <f ca="1">position</f>
        <v/>
      </c>
      <c r="I4228" s="318"/>
      <c r="J4228" s="25"/>
      <c r="L4228" s="4"/>
      <c r="N4228" s="6"/>
      <c r="P4228" s="6"/>
      <c r="Q4228" s="5" t="str">
        <f ca="1">score</f>
        <v/>
      </c>
      <c r="R4228" s="58" t="str">
        <f ca="1">rescore</f>
        <v/>
      </c>
      <c r="S4228" s="4" t="str">
        <f ca="1">price</f>
        <v/>
      </c>
      <c r="U4228" s="4"/>
      <c r="V4228" s="4"/>
      <c r="W4228" s="293" t="str">
        <f ca="1">commission</f>
        <v/>
      </c>
      <c r="X4228" s="315"/>
    </row>
    <row r="4229" spans="1:24" x14ac:dyDescent="0.25">
      <c r="A4229" s="6" t="str">
        <f ca="1">no.</f>
        <v/>
      </c>
      <c r="E4229" s="4" t="str">
        <f ca="1">position</f>
        <v/>
      </c>
      <c r="I4229" s="318"/>
      <c r="J4229" s="25"/>
      <c r="L4229" s="4"/>
      <c r="N4229" s="6"/>
      <c r="P4229" s="6"/>
      <c r="Q4229" s="5" t="str">
        <f ca="1">score</f>
        <v/>
      </c>
      <c r="R4229" s="58" t="str">
        <f ca="1">rescore</f>
        <v/>
      </c>
      <c r="S4229" s="4" t="str">
        <f ca="1">price</f>
        <v/>
      </c>
      <c r="U4229" s="4"/>
      <c r="V4229" s="4"/>
      <c r="W4229" s="293" t="str">
        <f ca="1">commission</f>
        <v/>
      </c>
      <c r="X4229" s="315"/>
    </row>
    <row r="4230" spans="1:24" x14ac:dyDescent="0.25">
      <c r="A4230" s="6" t="str">
        <f ca="1">no.</f>
        <v/>
      </c>
      <c r="E4230" s="4" t="str">
        <f ca="1">position</f>
        <v/>
      </c>
      <c r="I4230" s="318"/>
      <c r="J4230" s="25"/>
      <c r="L4230" s="4"/>
      <c r="N4230" s="6"/>
      <c r="P4230" s="6"/>
      <c r="Q4230" s="5" t="str">
        <f ca="1">score</f>
        <v/>
      </c>
      <c r="R4230" s="58" t="str">
        <f ca="1">rescore</f>
        <v/>
      </c>
      <c r="S4230" s="4" t="str">
        <f ca="1">price</f>
        <v/>
      </c>
      <c r="U4230" s="4"/>
      <c r="V4230" s="4"/>
      <c r="W4230" s="293" t="str">
        <f ca="1">commission</f>
        <v/>
      </c>
      <c r="X4230" s="315"/>
    </row>
    <row r="4231" spans="1:24" x14ac:dyDescent="0.25">
      <c r="A4231" s="6" t="str">
        <f ca="1">no.</f>
        <v/>
      </c>
      <c r="E4231" s="4" t="str">
        <f ca="1">position</f>
        <v/>
      </c>
      <c r="I4231" s="318"/>
      <c r="J4231" s="25"/>
      <c r="L4231" s="4"/>
      <c r="N4231" s="6"/>
      <c r="P4231" s="6"/>
      <c r="Q4231" s="5" t="str">
        <f ca="1">score</f>
        <v/>
      </c>
      <c r="R4231" s="58" t="str">
        <f ca="1">rescore</f>
        <v/>
      </c>
      <c r="S4231" s="4" t="str">
        <f ca="1">price</f>
        <v/>
      </c>
      <c r="U4231" s="4"/>
      <c r="V4231" s="4"/>
      <c r="W4231" s="293" t="str">
        <f ca="1">commission</f>
        <v/>
      </c>
      <c r="X4231" s="315"/>
    </row>
    <row r="4232" spans="1:24" x14ac:dyDescent="0.25">
      <c r="A4232" s="6" t="str">
        <f ca="1">no.</f>
        <v/>
      </c>
      <c r="E4232" s="4" t="str">
        <f ca="1">position</f>
        <v/>
      </c>
      <c r="I4232" s="318"/>
      <c r="J4232" s="25"/>
      <c r="L4232" s="4"/>
      <c r="N4232" s="6"/>
      <c r="P4232" s="6"/>
      <c r="Q4232" s="5" t="str">
        <f ca="1">score</f>
        <v/>
      </c>
      <c r="R4232" s="58" t="str">
        <f ca="1">rescore</f>
        <v/>
      </c>
      <c r="S4232" s="4" t="str">
        <f ca="1">price</f>
        <v/>
      </c>
      <c r="U4232" s="4"/>
      <c r="V4232" s="4"/>
      <c r="W4232" s="293" t="str">
        <f ca="1">commission</f>
        <v/>
      </c>
      <c r="X4232" s="315"/>
    </row>
    <row r="4233" spans="1:24" x14ac:dyDescent="0.25">
      <c r="A4233" s="6" t="str">
        <f ca="1">no.</f>
        <v/>
      </c>
      <c r="E4233" s="4" t="str">
        <f ca="1">position</f>
        <v/>
      </c>
      <c r="I4233" s="318"/>
      <c r="J4233" s="25"/>
      <c r="L4233" s="4"/>
      <c r="N4233" s="6"/>
      <c r="P4233" s="6"/>
      <c r="Q4233" s="5" t="str">
        <f ca="1">score</f>
        <v/>
      </c>
      <c r="R4233" s="58" t="str">
        <f ca="1">rescore</f>
        <v/>
      </c>
      <c r="S4233" s="4" t="str">
        <f ca="1">price</f>
        <v/>
      </c>
      <c r="U4233" s="4"/>
      <c r="V4233" s="4"/>
      <c r="W4233" s="293" t="str">
        <f ca="1">commission</f>
        <v/>
      </c>
      <c r="X4233" s="315"/>
    </row>
    <row r="4234" spans="1:24" x14ac:dyDescent="0.25">
      <c r="A4234" s="6" t="str">
        <f ca="1">no.</f>
        <v/>
      </c>
      <c r="E4234" s="4" t="str">
        <f ca="1">position</f>
        <v/>
      </c>
      <c r="I4234" s="318"/>
      <c r="J4234" s="25"/>
      <c r="L4234" s="4"/>
      <c r="N4234" s="6"/>
      <c r="P4234" s="6"/>
      <c r="Q4234" s="5" t="str">
        <f ca="1">score</f>
        <v/>
      </c>
      <c r="R4234" s="58" t="str">
        <f ca="1">rescore</f>
        <v/>
      </c>
      <c r="S4234" s="4" t="str">
        <f ca="1">price</f>
        <v/>
      </c>
      <c r="U4234" s="4"/>
      <c r="V4234" s="4"/>
      <c r="W4234" s="293" t="str">
        <f ca="1">commission</f>
        <v/>
      </c>
      <c r="X4234" s="315"/>
    </row>
    <row r="4235" spans="1:24" x14ac:dyDescent="0.25">
      <c r="A4235" s="6" t="str">
        <f ca="1">no.</f>
        <v/>
      </c>
      <c r="E4235" s="4" t="str">
        <f ca="1">position</f>
        <v/>
      </c>
      <c r="I4235" s="318"/>
      <c r="J4235" s="25"/>
      <c r="L4235" s="4"/>
      <c r="N4235" s="6"/>
      <c r="P4235" s="6"/>
      <c r="Q4235" s="5" t="str">
        <f ca="1">score</f>
        <v/>
      </c>
      <c r="R4235" s="58" t="str">
        <f ca="1">rescore</f>
        <v/>
      </c>
      <c r="S4235" s="4" t="str">
        <f ca="1">price</f>
        <v/>
      </c>
      <c r="U4235" s="4"/>
      <c r="V4235" s="4"/>
      <c r="W4235" s="293" t="str">
        <f ca="1">commission</f>
        <v/>
      </c>
      <c r="X4235" s="315"/>
    </row>
    <row r="4236" spans="1:24" x14ac:dyDescent="0.25">
      <c r="A4236" s="6" t="str">
        <f ca="1">no.</f>
        <v/>
      </c>
      <c r="E4236" s="4" t="str">
        <f ca="1">position</f>
        <v/>
      </c>
      <c r="I4236" s="318"/>
      <c r="J4236" s="25"/>
      <c r="L4236" s="4"/>
      <c r="N4236" s="6"/>
      <c r="P4236" s="6"/>
      <c r="Q4236" s="5" t="str">
        <f ca="1">score</f>
        <v/>
      </c>
      <c r="R4236" s="58" t="str">
        <f ca="1">rescore</f>
        <v/>
      </c>
      <c r="S4236" s="4" t="str">
        <f ca="1">price</f>
        <v/>
      </c>
      <c r="U4236" s="4"/>
      <c r="V4236" s="4"/>
      <c r="W4236" s="293" t="str">
        <f ca="1">commission</f>
        <v/>
      </c>
      <c r="X4236" s="315"/>
    </row>
    <row r="4237" spans="1:24" x14ac:dyDescent="0.25">
      <c r="A4237" s="6" t="str">
        <f ca="1">no.</f>
        <v/>
      </c>
      <c r="E4237" s="4" t="str">
        <f ca="1">position</f>
        <v/>
      </c>
      <c r="I4237" s="318"/>
      <c r="J4237" s="25"/>
      <c r="L4237" s="4"/>
      <c r="N4237" s="6"/>
      <c r="P4237" s="6"/>
      <c r="Q4237" s="5" t="str">
        <f ca="1">score</f>
        <v/>
      </c>
      <c r="R4237" s="58" t="str">
        <f ca="1">rescore</f>
        <v/>
      </c>
      <c r="S4237" s="4" t="str">
        <f ca="1">price</f>
        <v/>
      </c>
      <c r="U4237" s="4"/>
      <c r="V4237" s="4"/>
      <c r="W4237" s="293" t="str">
        <f ca="1">commission</f>
        <v/>
      </c>
      <c r="X4237" s="315"/>
    </row>
    <row r="4238" spans="1:24" x14ac:dyDescent="0.25">
      <c r="A4238" s="6" t="str">
        <f ca="1">no.</f>
        <v/>
      </c>
      <c r="E4238" s="4" t="str">
        <f ca="1">position</f>
        <v/>
      </c>
      <c r="I4238" s="318"/>
      <c r="J4238" s="25"/>
      <c r="L4238" s="4"/>
      <c r="N4238" s="6"/>
      <c r="P4238" s="6"/>
      <c r="Q4238" s="5" t="str">
        <f ca="1">score</f>
        <v/>
      </c>
      <c r="R4238" s="58" t="str">
        <f ca="1">rescore</f>
        <v/>
      </c>
      <c r="S4238" s="4" t="str">
        <f ca="1">price</f>
        <v/>
      </c>
      <c r="U4238" s="4"/>
      <c r="V4238" s="4"/>
      <c r="W4238" s="293" t="str">
        <f ca="1">commission</f>
        <v/>
      </c>
      <c r="X4238" s="315"/>
    </row>
    <row r="4239" spans="1:24" x14ac:dyDescent="0.25">
      <c r="A4239" s="6" t="str">
        <f ca="1">no.</f>
        <v/>
      </c>
      <c r="E4239" s="4" t="str">
        <f ca="1">position</f>
        <v/>
      </c>
      <c r="I4239" s="318"/>
      <c r="J4239" s="25"/>
      <c r="L4239" s="4"/>
      <c r="N4239" s="6"/>
      <c r="P4239" s="6"/>
      <c r="Q4239" s="5" t="str">
        <f ca="1">score</f>
        <v/>
      </c>
      <c r="R4239" s="58" t="str">
        <f ca="1">rescore</f>
        <v/>
      </c>
      <c r="S4239" s="4" t="str">
        <f ca="1">price</f>
        <v/>
      </c>
      <c r="U4239" s="4"/>
      <c r="V4239" s="4"/>
      <c r="W4239" s="293" t="str">
        <f ca="1">commission</f>
        <v/>
      </c>
      <c r="X4239" s="315"/>
    </row>
    <row r="4240" spans="1:24" x14ac:dyDescent="0.25">
      <c r="A4240" s="6" t="str">
        <f ca="1">no.</f>
        <v/>
      </c>
      <c r="E4240" s="4" t="str">
        <f ca="1">position</f>
        <v/>
      </c>
      <c r="I4240" s="318"/>
      <c r="J4240" s="25"/>
      <c r="L4240" s="4"/>
      <c r="N4240" s="6"/>
      <c r="P4240" s="6"/>
      <c r="Q4240" s="5" t="str">
        <f ca="1">score</f>
        <v/>
      </c>
      <c r="R4240" s="58" t="str">
        <f ca="1">rescore</f>
        <v/>
      </c>
      <c r="S4240" s="4" t="str">
        <f ca="1">price</f>
        <v/>
      </c>
      <c r="U4240" s="4"/>
      <c r="V4240" s="4"/>
      <c r="W4240" s="293" t="str">
        <f ca="1">commission</f>
        <v/>
      </c>
      <c r="X4240" s="315"/>
    </row>
    <row r="4241" spans="1:24" x14ac:dyDescent="0.25">
      <c r="A4241" s="6" t="str">
        <f ca="1">no.</f>
        <v/>
      </c>
      <c r="E4241" s="4" t="str">
        <f ca="1">position</f>
        <v/>
      </c>
      <c r="I4241" s="318"/>
      <c r="J4241" s="25"/>
      <c r="L4241" s="4"/>
      <c r="N4241" s="6"/>
      <c r="P4241" s="6"/>
      <c r="Q4241" s="5" t="str">
        <f ca="1">score</f>
        <v/>
      </c>
      <c r="R4241" s="58" t="str">
        <f ca="1">rescore</f>
        <v/>
      </c>
      <c r="S4241" s="4" t="str">
        <f ca="1">price</f>
        <v/>
      </c>
      <c r="U4241" s="4"/>
      <c r="V4241" s="4"/>
      <c r="W4241" s="293" t="str">
        <f ca="1">commission</f>
        <v/>
      </c>
      <c r="X4241" s="315"/>
    </row>
    <row r="4242" spans="1:24" x14ac:dyDescent="0.25">
      <c r="A4242" s="6" t="str">
        <f ca="1">no.</f>
        <v/>
      </c>
      <c r="E4242" s="4" t="str">
        <f ca="1">position</f>
        <v/>
      </c>
      <c r="I4242" s="318"/>
      <c r="J4242" s="25"/>
      <c r="L4242" s="4"/>
      <c r="N4242" s="6"/>
      <c r="P4242" s="6"/>
      <c r="Q4242" s="5" t="str">
        <f ca="1">score</f>
        <v/>
      </c>
      <c r="R4242" s="58" t="str">
        <f ca="1">rescore</f>
        <v/>
      </c>
      <c r="S4242" s="4" t="str">
        <f ca="1">price</f>
        <v/>
      </c>
      <c r="U4242" s="4"/>
      <c r="V4242" s="4"/>
      <c r="W4242" s="293" t="str">
        <f ca="1">commission</f>
        <v/>
      </c>
      <c r="X4242" s="315"/>
    </row>
    <row r="4243" spans="1:24" x14ac:dyDescent="0.25">
      <c r="A4243" s="6" t="str">
        <f ca="1">no.</f>
        <v/>
      </c>
      <c r="E4243" s="4" t="str">
        <f ca="1">position</f>
        <v/>
      </c>
      <c r="I4243" s="318"/>
      <c r="J4243" s="25"/>
      <c r="L4243" s="4"/>
      <c r="N4243" s="6"/>
      <c r="P4243" s="6"/>
      <c r="Q4243" s="5" t="str">
        <f ca="1">score</f>
        <v/>
      </c>
      <c r="R4243" s="58" t="str">
        <f ca="1">rescore</f>
        <v/>
      </c>
      <c r="S4243" s="4" t="str">
        <f ca="1">price</f>
        <v/>
      </c>
      <c r="U4243" s="4"/>
      <c r="V4243" s="4"/>
      <c r="W4243" s="293" t="str">
        <f ca="1">commission</f>
        <v/>
      </c>
      <c r="X4243" s="315"/>
    </row>
    <row r="4244" spans="1:24" x14ac:dyDescent="0.25">
      <c r="A4244" s="6" t="str">
        <f ca="1">no.</f>
        <v/>
      </c>
      <c r="E4244" s="4" t="str">
        <f ca="1">position</f>
        <v/>
      </c>
      <c r="I4244" s="318"/>
      <c r="J4244" s="25"/>
      <c r="L4244" s="4"/>
      <c r="N4244" s="6"/>
      <c r="P4244" s="6"/>
      <c r="Q4244" s="5" t="str">
        <f ca="1">score</f>
        <v/>
      </c>
      <c r="R4244" s="58" t="str">
        <f ca="1">rescore</f>
        <v/>
      </c>
      <c r="S4244" s="4" t="str">
        <f ca="1">price</f>
        <v/>
      </c>
      <c r="U4244" s="4"/>
      <c r="V4244" s="4"/>
      <c r="W4244" s="293" t="str">
        <f ca="1">commission</f>
        <v/>
      </c>
      <c r="X4244" s="315"/>
    </row>
    <row r="4245" spans="1:24" x14ac:dyDescent="0.25">
      <c r="A4245" s="6" t="str">
        <f ca="1">no.</f>
        <v/>
      </c>
      <c r="E4245" s="4" t="str">
        <f ca="1">position</f>
        <v/>
      </c>
      <c r="I4245" s="318"/>
      <c r="J4245" s="25"/>
      <c r="L4245" s="4"/>
      <c r="N4245" s="6"/>
      <c r="P4245" s="6"/>
      <c r="Q4245" s="5" t="str">
        <f ca="1">score</f>
        <v/>
      </c>
      <c r="R4245" s="58" t="str">
        <f ca="1">rescore</f>
        <v/>
      </c>
      <c r="S4245" s="4" t="str">
        <f ca="1">price</f>
        <v/>
      </c>
      <c r="U4245" s="4"/>
      <c r="V4245" s="4"/>
      <c r="W4245" s="293" t="str">
        <f ca="1">commission</f>
        <v/>
      </c>
      <c r="X4245" s="315"/>
    </row>
    <row r="4246" spans="1:24" x14ac:dyDescent="0.25">
      <c r="A4246" s="6" t="str">
        <f ca="1">no.</f>
        <v/>
      </c>
      <c r="E4246" s="4" t="str">
        <f ca="1">position</f>
        <v/>
      </c>
      <c r="I4246" s="318"/>
      <c r="J4246" s="25"/>
      <c r="L4246" s="4"/>
      <c r="N4246" s="6"/>
      <c r="P4246" s="6"/>
      <c r="Q4246" s="5" t="str">
        <f ca="1">score</f>
        <v/>
      </c>
      <c r="R4246" s="58" t="str">
        <f ca="1">rescore</f>
        <v/>
      </c>
      <c r="S4246" s="4" t="str">
        <f ca="1">price</f>
        <v/>
      </c>
      <c r="U4246" s="4"/>
      <c r="V4246" s="4"/>
      <c r="W4246" s="293" t="str">
        <f ca="1">commission</f>
        <v/>
      </c>
      <c r="X4246" s="315"/>
    </row>
    <row r="4247" spans="1:24" x14ac:dyDescent="0.25">
      <c r="A4247" s="6" t="str">
        <f ca="1">no.</f>
        <v/>
      </c>
      <c r="E4247" s="4" t="str">
        <f ca="1">position</f>
        <v/>
      </c>
      <c r="I4247" s="318"/>
      <c r="J4247" s="25"/>
      <c r="L4247" s="4"/>
      <c r="N4247" s="6"/>
      <c r="P4247" s="6"/>
      <c r="Q4247" s="5" t="str">
        <f ca="1">score</f>
        <v/>
      </c>
      <c r="R4247" s="58" t="str">
        <f ca="1">rescore</f>
        <v/>
      </c>
      <c r="S4247" s="4" t="str">
        <f ca="1">price</f>
        <v/>
      </c>
      <c r="U4247" s="4"/>
      <c r="V4247" s="4"/>
      <c r="W4247" s="293" t="str">
        <f ca="1">commission</f>
        <v/>
      </c>
      <c r="X4247" s="315"/>
    </row>
    <row r="4248" spans="1:24" x14ac:dyDescent="0.25">
      <c r="A4248" s="6" t="str">
        <f ca="1">no.</f>
        <v/>
      </c>
      <c r="E4248" s="4" t="str">
        <f ca="1">position</f>
        <v/>
      </c>
      <c r="I4248" s="318"/>
      <c r="J4248" s="25"/>
      <c r="L4248" s="4"/>
      <c r="N4248" s="6"/>
      <c r="P4248" s="6"/>
      <c r="Q4248" s="5" t="str">
        <f ca="1">score</f>
        <v/>
      </c>
      <c r="R4248" s="58" t="str">
        <f ca="1">rescore</f>
        <v/>
      </c>
      <c r="S4248" s="4" t="str">
        <f ca="1">price</f>
        <v/>
      </c>
      <c r="U4248" s="4"/>
      <c r="V4248" s="4"/>
      <c r="W4248" s="293" t="str">
        <f ca="1">commission</f>
        <v/>
      </c>
      <c r="X4248" s="315"/>
    </row>
    <row r="4249" spans="1:24" x14ac:dyDescent="0.25">
      <c r="A4249" s="6" t="str">
        <f ca="1">no.</f>
        <v/>
      </c>
      <c r="E4249" s="4" t="str">
        <f ca="1">position</f>
        <v/>
      </c>
      <c r="I4249" s="318"/>
      <c r="J4249" s="25"/>
      <c r="L4249" s="4"/>
      <c r="N4249" s="6"/>
      <c r="P4249" s="6"/>
      <c r="Q4249" s="5" t="str">
        <f ca="1">score</f>
        <v/>
      </c>
      <c r="R4249" s="58" t="str">
        <f ca="1">rescore</f>
        <v/>
      </c>
      <c r="S4249" s="4" t="str">
        <f ca="1">price</f>
        <v/>
      </c>
      <c r="U4249" s="4"/>
      <c r="V4249" s="4"/>
      <c r="W4249" s="293" t="str">
        <f ca="1">commission</f>
        <v/>
      </c>
      <c r="X4249" s="315"/>
    </row>
    <row r="4250" spans="1:24" x14ac:dyDescent="0.25">
      <c r="A4250" s="6" t="str">
        <f ca="1">no.</f>
        <v/>
      </c>
      <c r="E4250" s="4" t="str">
        <f ca="1">position</f>
        <v/>
      </c>
      <c r="I4250" s="318"/>
      <c r="J4250" s="25"/>
      <c r="L4250" s="4"/>
      <c r="N4250" s="6"/>
      <c r="P4250" s="6"/>
      <c r="Q4250" s="5" t="str">
        <f ca="1">score</f>
        <v/>
      </c>
      <c r="R4250" s="58" t="str">
        <f ca="1">rescore</f>
        <v/>
      </c>
      <c r="S4250" s="4" t="str">
        <f ca="1">price</f>
        <v/>
      </c>
      <c r="U4250" s="4"/>
      <c r="V4250" s="4"/>
      <c r="W4250" s="293" t="str">
        <f ca="1">commission</f>
        <v/>
      </c>
      <c r="X4250" s="315"/>
    </row>
    <row r="4251" spans="1:24" x14ac:dyDescent="0.25">
      <c r="A4251" s="6" t="str">
        <f ca="1">no.</f>
        <v/>
      </c>
      <c r="E4251" s="4" t="str">
        <f ca="1">position</f>
        <v/>
      </c>
      <c r="I4251" s="318"/>
      <c r="J4251" s="25"/>
      <c r="L4251" s="4"/>
      <c r="N4251" s="6"/>
      <c r="P4251" s="6"/>
      <c r="Q4251" s="5" t="str">
        <f ca="1">score</f>
        <v/>
      </c>
      <c r="R4251" s="58" t="str">
        <f ca="1">rescore</f>
        <v/>
      </c>
      <c r="S4251" s="4" t="str">
        <f ca="1">price</f>
        <v/>
      </c>
      <c r="U4251" s="4"/>
      <c r="V4251" s="4"/>
      <c r="W4251" s="293" t="str">
        <f ca="1">commission</f>
        <v/>
      </c>
      <c r="X4251" s="315"/>
    </row>
    <row r="4252" spans="1:24" x14ac:dyDescent="0.25">
      <c r="A4252" s="6" t="str">
        <f ca="1">no.</f>
        <v/>
      </c>
      <c r="E4252" s="4" t="str">
        <f ca="1">position</f>
        <v/>
      </c>
      <c r="I4252" s="318"/>
      <c r="J4252" s="25"/>
      <c r="L4252" s="4"/>
      <c r="N4252" s="6"/>
      <c r="P4252" s="6"/>
      <c r="Q4252" s="5" t="str">
        <f ca="1">score</f>
        <v/>
      </c>
      <c r="R4252" s="58" t="str">
        <f ca="1">rescore</f>
        <v/>
      </c>
      <c r="S4252" s="4" t="str">
        <f ca="1">price</f>
        <v/>
      </c>
      <c r="U4252" s="4"/>
      <c r="V4252" s="4"/>
      <c r="W4252" s="293" t="str">
        <f ca="1">commission</f>
        <v/>
      </c>
      <c r="X4252" s="315"/>
    </row>
    <row r="4253" spans="1:24" x14ac:dyDescent="0.25">
      <c r="A4253" s="6" t="str">
        <f ca="1">no.</f>
        <v/>
      </c>
      <c r="E4253" s="4" t="str">
        <f ca="1">position</f>
        <v/>
      </c>
      <c r="I4253" s="318"/>
      <c r="J4253" s="25"/>
      <c r="L4253" s="4"/>
      <c r="N4253" s="6"/>
      <c r="P4253" s="6"/>
      <c r="Q4253" s="5" t="str">
        <f ca="1">score</f>
        <v/>
      </c>
      <c r="R4253" s="58" t="str">
        <f ca="1">rescore</f>
        <v/>
      </c>
      <c r="S4253" s="4" t="str">
        <f ca="1">price</f>
        <v/>
      </c>
      <c r="U4253" s="4"/>
      <c r="V4253" s="4"/>
      <c r="W4253" s="293" t="str">
        <f ca="1">commission</f>
        <v/>
      </c>
      <c r="X4253" s="315"/>
    </row>
    <row r="4254" spans="1:24" x14ac:dyDescent="0.25">
      <c r="A4254" s="6" t="str">
        <f ca="1">no.</f>
        <v/>
      </c>
      <c r="E4254" s="4" t="str">
        <f ca="1">position</f>
        <v/>
      </c>
      <c r="I4254" s="318"/>
      <c r="J4254" s="25"/>
      <c r="L4254" s="4"/>
      <c r="N4254" s="6"/>
      <c r="P4254" s="6"/>
      <c r="Q4254" s="5" t="str">
        <f ca="1">score</f>
        <v/>
      </c>
      <c r="R4254" s="58" t="str">
        <f ca="1">rescore</f>
        <v/>
      </c>
      <c r="S4254" s="4" t="str">
        <f ca="1">price</f>
        <v/>
      </c>
      <c r="U4254" s="4"/>
      <c r="V4254" s="4"/>
      <c r="W4254" s="293" t="str">
        <f ca="1">commission</f>
        <v/>
      </c>
      <c r="X4254" s="315"/>
    </row>
    <row r="4255" spans="1:24" x14ac:dyDescent="0.25">
      <c r="A4255" s="6" t="str">
        <f ca="1">no.</f>
        <v/>
      </c>
      <c r="E4255" s="4" t="str">
        <f ca="1">position</f>
        <v/>
      </c>
      <c r="I4255" s="318"/>
      <c r="J4255" s="25"/>
      <c r="L4255" s="4"/>
      <c r="N4255" s="6"/>
      <c r="P4255" s="6"/>
      <c r="Q4255" s="5" t="str">
        <f ca="1">score</f>
        <v/>
      </c>
      <c r="R4255" s="58" t="str">
        <f ca="1">rescore</f>
        <v/>
      </c>
      <c r="S4255" s="4" t="str">
        <f ca="1">price</f>
        <v/>
      </c>
      <c r="U4255" s="4"/>
      <c r="V4255" s="4"/>
      <c r="W4255" s="293" t="str">
        <f ca="1">commission</f>
        <v/>
      </c>
      <c r="X4255" s="315"/>
    </row>
    <row r="4256" spans="1:24" x14ac:dyDescent="0.25">
      <c r="A4256" s="6" t="str">
        <f ca="1">no.</f>
        <v/>
      </c>
      <c r="E4256" s="4" t="str">
        <f ca="1">position</f>
        <v/>
      </c>
      <c r="I4256" s="318"/>
      <c r="J4256" s="25"/>
      <c r="L4256" s="4"/>
      <c r="N4256" s="6"/>
      <c r="P4256" s="6"/>
      <c r="Q4256" s="5" t="str">
        <f ca="1">score</f>
        <v/>
      </c>
      <c r="R4256" s="58" t="str">
        <f ca="1">rescore</f>
        <v/>
      </c>
      <c r="S4256" s="4" t="str">
        <f ca="1">price</f>
        <v/>
      </c>
      <c r="U4256" s="4"/>
      <c r="V4256" s="4"/>
      <c r="W4256" s="293" t="str">
        <f ca="1">commission</f>
        <v/>
      </c>
      <c r="X4256" s="315"/>
    </row>
    <row r="4257" spans="1:24" x14ac:dyDescent="0.25">
      <c r="A4257" s="6" t="str">
        <f ca="1">no.</f>
        <v/>
      </c>
      <c r="E4257" s="4" t="str">
        <f ca="1">position</f>
        <v/>
      </c>
      <c r="I4257" s="318"/>
      <c r="J4257" s="25"/>
      <c r="L4257" s="4"/>
      <c r="N4257" s="6"/>
      <c r="P4257" s="6"/>
      <c r="Q4257" s="5" t="str">
        <f ca="1">score</f>
        <v/>
      </c>
      <c r="R4257" s="58" t="str">
        <f ca="1">rescore</f>
        <v/>
      </c>
      <c r="S4257" s="4" t="str">
        <f ca="1">price</f>
        <v/>
      </c>
      <c r="U4257" s="4"/>
      <c r="V4257" s="4"/>
      <c r="W4257" s="293" t="str">
        <f ca="1">commission</f>
        <v/>
      </c>
      <c r="X4257" s="315"/>
    </row>
    <row r="4258" spans="1:24" x14ac:dyDescent="0.25">
      <c r="A4258" s="6" t="str">
        <f ca="1">no.</f>
        <v/>
      </c>
      <c r="E4258" s="4" t="str">
        <f ca="1">position</f>
        <v/>
      </c>
      <c r="I4258" s="318"/>
      <c r="J4258" s="25"/>
      <c r="L4258" s="4"/>
      <c r="N4258" s="6"/>
      <c r="P4258" s="6"/>
      <c r="Q4258" s="5" t="str">
        <f ca="1">score</f>
        <v/>
      </c>
      <c r="R4258" s="58" t="str">
        <f ca="1">rescore</f>
        <v/>
      </c>
      <c r="S4258" s="4" t="str">
        <f ca="1">price</f>
        <v/>
      </c>
      <c r="U4258" s="4"/>
      <c r="V4258" s="4"/>
      <c r="W4258" s="293" t="str">
        <f ca="1">commission</f>
        <v/>
      </c>
      <c r="X4258" s="315"/>
    </row>
    <row r="4259" spans="1:24" x14ac:dyDescent="0.25">
      <c r="A4259" s="6" t="str">
        <f ca="1">no.</f>
        <v/>
      </c>
      <c r="E4259" s="4" t="str">
        <f ca="1">position</f>
        <v/>
      </c>
      <c r="I4259" s="318"/>
      <c r="J4259" s="25"/>
      <c r="L4259" s="4"/>
      <c r="N4259" s="6"/>
      <c r="P4259" s="6"/>
      <c r="Q4259" s="5" t="str">
        <f ca="1">score</f>
        <v/>
      </c>
      <c r="R4259" s="58" t="str">
        <f ca="1">rescore</f>
        <v/>
      </c>
      <c r="S4259" s="4" t="str">
        <f ca="1">price</f>
        <v/>
      </c>
      <c r="U4259" s="4"/>
      <c r="V4259" s="4"/>
      <c r="W4259" s="293" t="str">
        <f ca="1">commission</f>
        <v/>
      </c>
      <c r="X4259" s="315"/>
    </row>
    <row r="4260" spans="1:24" x14ac:dyDescent="0.25">
      <c r="A4260" s="6" t="str">
        <f ca="1">no.</f>
        <v/>
      </c>
      <c r="E4260" s="4" t="str">
        <f ca="1">position</f>
        <v/>
      </c>
      <c r="I4260" s="318"/>
      <c r="J4260" s="25"/>
      <c r="L4260" s="4"/>
      <c r="N4260" s="6"/>
      <c r="P4260" s="6"/>
      <c r="Q4260" s="5" t="str">
        <f ca="1">score</f>
        <v/>
      </c>
      <c r="R4260" s="58" t="str">
        <f ca="1">rescore</f>
        <v/>
      </c>
      <c r="S4260" s="4" t="str">
        <f ca="1">price</f>
        <v/>
      </c>
      <c r="U4260" s="4"/>
      <c r="V4260" s="4"/>
      <c r="W4260" s="293" t="str">
        <f ca="1">commission</f>
        <v/>
      </c>
      <c r="X4260" s="315"/>
    </row>
    <row r="4261" spans="1:24" x14ac:dyDescent="0.25">
      <c r="A4261" s="6" t="str">
        <f ca="1">no.</f>
        <v/>
      </c>
      <c r="E4261" s="4" t="str">
        <f ca="1">position</f>
        <v/>
      </c>
      <c r="I4261" s="318"/>
      <c r="J4261" s="25"/>
      <c r="L4261" s="4"/>
      <c r="N4261" s="6"/>
      <c r="P4261" s="6"/>
      <c r="Q4261" s="5" t="str">
        <f ca="1">score</f>
        <v/>
      </c>
      <c r="R4261" s="58" t="str">
        <f ca="1">rescore</f>
        <v/>
      </c>
      <c r="S4261" s="4" t="str">
        <f ca="1">price</f>
        <v/>
      </c>
      <c r="U4261" s="4"/>
      <c r="V4261" s="4"/>
      <c r="W4261" s="293" t="str">
        <f ca="1">commission</f>
        <v/>
      </c>
      <c r="X4261" s="315"/>
    </row>
    <row r="4262" spans="1:24" x14ac:dyDescent="0.25">
      <c r="A4262" s="6" t="str">
        <f ca="1">no.</f>
        <v/>
      </c>
      <c r="E4262" s="4" t="str">
        <f ca="1">position</f>
        <v/>
      </c>
      <c r="I4262" s="318"/>
      <c r="J4262" s="25"/>
      <c r="L4262" s="4"/>
      <c r="N4262" s="6"/>
      <c r="P4262" s="6"/>
      <c r="Q4262" s="5" t="str">
        <f ca="1">score</f>
        <v/>
      </c>
      <c r="R4262" s="58" t="str">
        <f ca="1">rescore</f>
        <v/>
      </c>
      <c r="S4262" s="4" t="str">
        <f ca="1">price</f>
        <v/>
      </c>
      <c r="U4262" s="4"/>
      <c r="V4262" s="4"/>
      <c r="W4262" s="293" t="str">
        <f ca="1">commission</f>
        <v/>
      </c>
      <c r="X4262" s="315"/>
    </row>
    <row r="4263" spans="1:24" x14ac:dyDescent="0.25">
      <c r="A4263" s="6" t="str">
        <f ca="1">no.</f>
        <v/>
      </c>
      <c r="E4263" s="4" t="str">
        <f ca="1">position</f>
        <v/>
      </c>
      <c r="I4263" s="318"/>
      <c r="J4263" s="25"/>
      <c r="L4263" s="4"/>
      <c r="N4263" s="6"/>
      <c r="P4263" s="6"/>
      <c r="Q4263" s="5" t="str">
        <f ca="1">score</f>
        <v/>
      </c>
      <c r="R4263" s="58" t="str">
        <f ca="1">rescore</f>
        <v/>
      </c>
      <c r="S4263" s="4" t="str">
        <f ca="1">price</f>
        <v/>
      </c>
      <c r="U4263" s="4"/>
      <c r="V4263" s="4"/>
      <c r="W4263" s="293" t="str">
        <f ca="1">commission</f>
        <v/>
      </c>
      <c r="X4263" s="315"/>
    </row>
    <row r="4264" spans="1:24" x14ac:dyDescent="0.25">
      <c r="A4264" s="6" t="str">
        <f ca="1">no.</f>
        <v/>
      </c>
      <c r="E4264" s="4" t="str">
        <f ca="1">position</f>
        <v/>
      </c>
      <c r="I4264" s="318"/>
      <c r="J4264" s="25"/>
      <c r="L4264" s="4"/>
      <c r="N4264" s="6"/>
      <c r="P4264" s="6"/>
      <c r="Q4264" s="5" t="str">
        <f ca="1">score</f>
        <v/>
      </c>
      <c r="R4264" s="58" t="str">
        <f ca="1">rescore</f>
        <v/>
      </c>
      <c r="S4264" s="4" t="str">
        <f ca="1">price</f>
        <v/>
      </c>
      <c r="U4264" s="4"/>
      <c r="V4264" s="4"/>
      <c r="W4264" s="293" t="str">
        <f ca="1">commission</f>
        <v/>
      </c>
      <c r="X4264" s="315"/>
    </row>
    <row r="4265" spans="1:24" x14ac:dyDescent="0.25">
      <c r="A4265" s="6" t="str">
        <f ca="1">no.</f>
        <v/>
      </c>
      <c r="E4265" s="4" t="str">
        <f ca="1">position</f>
        <v/>
      </c>
      <c r="I4265" s="318"/>
      <c r="J4265" s="25"/>
      <c r="L4265" s="4"/>
      <c r="N4265" s="6"/>
      <c r="P4265" s="6"/>
      <c r="Q4265" s="5" t="str">
        <f ca="1">score</f>
        <v/>
      </c>
      <c r="R4265" s="58" t="str">
        <f ca="1">rescore</f>
        <v/>
      </c>
      <c r="S4265" s="4" t="str">
        <f ca="1">price</f>
        <v/>
      </c>
      <c r="U4265" s="4"/>
      <c r="V4265" s="4"/>
      <c r="W4265" s="293" t="str">
        <f ca="1">commission</f>
        <v/>
      </c>
      <c r="X4265" s="315"/>
    </row>
    <row r="4266" spans="1:24" x14ac:dyDescent="0.25">
      <c r="A4266" s="6" t="str">
        <f ca="1">no.</f>
        <v/>
      </c>
      <c r="E4266" s="4" t="str">
        <f ca="1">position</f>
        <v/>
      </c>
      <c r="I4266" s="318"/>
      <c r="J4266" s="25"/>
      <c r="L4266" s="4"/>
      <c r="N4266" s="6"/>
      <c r="P4266" s="6"/>
      <c r="Q4266" s="5" t="str">
        <f ca="1">score</f>
        <v/>
      </c>
      <c r="R4266" s="58" t="str">
        <f ca="1">rescore</f>
        <v/>
      </c>
      <c r="S4266" s="4" t="str">
        <f ca="1">price</f>
        <v/>
      </c>
      <c r="U4266" s="4"/>
      <c r="V4266" s="4"/>
      <c r="W4266" s="293" t="str">
        <f ca="1">commission</f>
        <v/>
      </c>
      <c r="X4266" s="315"/>
    </row>
    <row r="4267" spans="1:24" x14ac:dyDescent="0.25">
      <c r="A4267" s="6" t="str">
        <f ca="1">no.</f>
        <v/>
      </c>
      <c r="E4267" s="4" t="str">
        <f ca="1">position</f>
        <v/>
      </c>
      <c r="I4267" s="318"/>
      <c r="J4267" s="25"/>
      <c r="L4267" s="4"/>
      <c r="N4267" s="6"/>
      <c r="P4267" s="6"/>
      <c r="Q4267" s="5" t="str">
        <f ca="1">score</f>
        <v/>
      </c>
      <c r="R4267" s="58" t="str">
        <f ca="1">rescore</f>
        <v/>
      </c>
      <c r="S4267" s="4" t="str">
        <f ca="1">price</f>
        <v/>
      </c>
      <c r="U4267" s="4"/>
      <c r="V4267" s="4"/>
      <c r="W4267" s="293" t="str">
        <f ca="1">commission</f>
        <v/>
      </c>
      <c r="X4267" s="315"/>
    </row>
    <row r="4268" spans="1:24" x14ac:dyDescent="0.25">
      <c r="A4268" s="6" t="str">
        <f ca="1">no.</f>
        <v/>
      </c>
      <c r="E4268" s="4" t="str">
        <f ca="1">position</f>
        <v/>
      </c>
      <c r="I4268" s="318"/>
      <c r="J4268" s="25"/>
      <c r="L4268" s="4"/>
      <c r="N4268" s="6"/>
      <c r="P4268" s="6"/>
      <c r="Q4268" s="5" t="str">
        <f ca="1">score</f>
        <v/>
      </c>
      <c r="R4268" s="58" t="str">
        <f ca="1">rescore</f>
        <v/>
      </c>
      <c r="S4268" s="4" t="str">
        <f ca="1">price</f>
        <v/>
      </c>
      <c r="U4268" s="4"/>
      <c r="V4268" s="4"/>
      <c r="W4268" s="293" t="str">
        <f ca="1">commission</f>
        <v/>
      </c>
      <c r="X4268" s="315"/>
    </row>
    <row r="4269" spans="1:24" x14ac:dyDescent="0.25">
      <c r="A4269" s="6" t="str">
        <f ca="1">no.</f>
        <v/>
      </c>
      <c r="E4269" s="4" t="str">
        <f ca="1">position</f>
        <v/>
      </c>
      <c r="I4269" s="318"/>
      <c r="J4269" s="25"/>
      <c r="L4269" s="4"/>
      <c r="N4269" s="6"/>
      <c r="P4269" s="6"/>
      <c r="Q4269" s="5" t="str">
        <f ca="1">score</f>
        <v/>
      </c>
      <c r="R4269" s="58" t="str">
        <f ca="1">rescore</f>
        <v/>
      </c>
      <c r="S4269" s="4" t="str">
        <f ca="1">price</f>
        <v/>
      </c>
      <c r="U4269" s="4"/>
      <c r="V4269" s="4"/>
      <c r="W4269" s="293" t="str">
        <f ca="1">commission</f>
        <v/>
      </c>
      <c r="X4269" s="315"/>
    </row>
    <row r="4270" spans="1:24" x14ac:dyDescent="0.25">
      <c r="A4270" s="6" t="str">
        <f ca="1">no.</f>
        <v/>
      </c>
      <c r="E4270" s="4" t="str">
        <f ca="1">position</f>
        <v/>
      </c>
      <c r="I4270" s="318"/>
      <c r="J4270" s="25"/>
      <c r="L4270" s="4"/>
      <c r="N4270" s="6"/>
      <c r="P4270" s="6"/>
      <c r="Q4270" s="5" t="str">
        <f ca="1">score</f>
        <v/>
      </c>
      <c r="R4270" s="58" t="str">
        <f ca="1">rescore</f>
        <v/>
      </c>
      <c r="S4270" s="4" t="str">
        <f ca="1">price</f>
        <v/>
      </c>
      <c r="U4270" s="4"/>
      <c r="V4270" s="4"/>
      <c r="W4270" s="293" t="str">
        <f ca="1">commission</f>
        <v/>
      </c>
      <c r="X4270" s="315"/>
    </row>
    <row r="4271" spans="1:24" x14ac:dyDescent="0.25">
      <c r="A4271" s="6" t="str">
        <f ca="1">no.</f>
        <v/>
      </c>
      <c r="E4271" s="4" t="str">
        <f ca="1">position</f>
        <v/>
      </c>
      <c r="I4271" s="318"/>
      <c r="J4271" s="25"/>
      <c r="L4271" s="4"/>
      <c r="N4271" s="6"/>
      <c r="P4271" s="6"/>
      <c r="Q4271" s="5" t="str">
        <f ca="1">score</f>
        <v/>
      </c>
      <c r="R4271" s="58" t="str">
        <f ca="1">rescore</f>
        <v/>
      </c>
      <c r="S4271" s="4" t="str">
        <f ca="1">price</f>
        <v/>
      </c>
      <c r="U4271" s="4"/>
      <c r="V4271" s="4"/>
      <c r="W4271" s="293" t="str">
        <f ca="1">commission</f>
        <v/>
      </c>
      <c r="X4271" s="315"/>
    </row>
    <row r="4272" spans="1:24" x14ac:dyDescent="0.25">
      <c r="A4272" s="6" t="str">
        <f ca="1">no.</f>
        <v/>
      </c>
      <c r="E4272" s="4" t="str">
        <f ca="1">position</f>
        <v/>
      </c>
      <c r="I4272" s="318"/>
      <c r="J4272" s="25"/>
      <c r="L4272" s="4"/>
      <c r="N4272" s="6"/>
      <c r="P4272" s="6"/>
      <c r="Q4272" s="5" t="str">
        <f ca="1">score</f>
        <v/>
      </c>
      <c r="R4272" s="58" t="str">
        <f ca="1">rescore</f>
        <v/>
      </c>
      <c r="S4272" s="4" t="str">
        <f ca="1">price</f>
        <v/>
      </c>
      <c r="U4272" s="4"/>
      <c r="V4272" s="4"/>
      <c r="W4272" s="293" t="str">
        <f ca="1">commission</f>
        <v/>
      </c>
      <c r="X4272" s="315"/>
    </row>
    <row r="4273" spans="1:24" x14ac:dyDescent="0.25">
      <c r="A4273" s="6" t="str">
        <f ca="1">no.</f>
        <v/>
      </c>
      <c r="E4273" s="4" t="str">
        <f ca="1">position</f>
        <v/>
      </c>
      <c r="I4273" s="318"/>
      <c r="J4273" s="25"/>
      <c r="L4273" s="4"/>
      <c r="N4273" s="6"/>
      <c r="P4273" s="6"/>
      <c r="Q4273" s="5" t="str">
        <f ca="1">score</f>
        <v/>
      </c>
      <c r="R4273" s="58" t="str">
        <f ca="1">rescore</f>
        <v/>
      </c>
      <c r="S4273" s="4" t="str">
        <f ca="1">price</f>
        <v/>
      </c>
      <c r="U4273" s="4"/>
      <c r="V4273" s="4"/>
      <c r="W4273" s="293" t="str">
        <f ca="1">commission</f>
        <v/>
      </c>
      <c r="X4273" s="315"/>
    </row>
    <row r="4274" spans="1:24" x14ac:dyDescent="0.25">
      <c r="A4274" s="6" t="str">
        <f ca="1">no.</f>
        <v/>
      </c>
      <c r="E4274" s="4" t="str">
        <f ca="1">position</f>
        <v/>
      </c>
      <c r="I4274" s="318"/>
      <c r="J4274" s="25"/>
      <c r="L4274" s="4"/>
      <c r="N4274" s="6"/>
      <c r="P4274" s="6"/>
      <c r="Q4274" s="5" t="str">
        <f ca="1">score</f>
        <v/>
      </c>
      <c r="R4274" s="58" t="str">
        <f ca="1">rescore</f>
        <v/>
      </c>
      <c r="S4274" s="4" t="str">
        <f ca="1">price</f>
        <v/>
      </c>
      <c r="U4274" s="4"/>
      <c r="V4274" s="4"/>
      <c r="W4274" s="293" t="str">
        <f ca="1">commission</f>
        <v/>
      </c>
      <c r="X4274" s="315"/>
    </row>
    <row r="4275" spans="1:24" x14ac:dyDescent="0.25">
      <c r="A4275" s="6" t="str">
        <f ca="1">no.</f>
        <v/>
      </c>
      <c r="E4275" s="4" t="str">
        <f ca="1">position</f>
        <v/>
      </c>
      <c r="I4275" s="318"/>
      <c r="J4275" s="25"/>
      <c r="L4275" s="4"/>
      <c r="N4275" s="6"/>
      <c r="P4275" s="6"/>
      <c r="Q4275" s="5" t="str">
        <f ca="1">score</f>
        <v/>
      </c>
      <c r="R4275" s="58" t="str">
        <f ca="1">rescore</f>
        <v/>
      </c>
      <c r="S4275" s="4" t="str">
        <f ca="1">price</f>
        <v/>
      </c>
      <c r="U4275" s="4"/>
      <c r="V4275" s="4"/>
      <c r="W4275" s="293" t="str">
        <f ca="1">commission</f>
        <v/>
      </c>
      <c r="X4275" s="315"/>
    </row>
    <row r="4276" spans="1:24" x14ac:dyDescent="0.25">
      <c r="A4276" s="6" t="str">
        <f ca="1">no.</f>
        <v/>
      </c>
      <c r="E4276" s="4" t="str">
        <f ca="1">position</f>
        <v/>
      </c>
      <c r="I4276" s="318"/>
      <c r="J4276" s="25"/>
      <c r="L4276" s="4"/>
      <c r="N4276" s="6"/>
      <c r="P4276" s="6"/>
      <c r="Q4276" s="5" t="str">
        <f ca="1">score</f>
        <v/>
      </c>
      <c r="R4276" s="58" t="str">
        <f ca="1">rescore</f>
        <v/>
      </c>
      <c r="S4276" s="4" t="str">
        <f ca="1">price</f>
        <v/>
      </c>
      <c r="U4276" s="4"/>
      <c r="V4276" s="4"/>
      <c r="W4276" s="293" t="str">
        <f ca="1">commission</f>
        <v/>
      </c>
      <c r="X4276" s="315"/>
    </row>
    <row r="4277" spans="1:24" x14ac:dyDescent="0.25">
      <c r="A4277" s="6" t="str">
        <f ca="1">no.</f>
        <v/>
      </c>
      <c r="E4277" s="4" t="str">
        <f ca="1">position</f>
        <v/>
      </c>
      <c r="I4277" s="318"/>
      <c r="J4277" s="25"/>
      <c r="L4277" s="4"/>
      <c r="N4277" s="6"/>
      <c r="P4277" s="6"/>
      <c r="Q4277" s="5" t="str">
        <f ca="1">score</f>
        <v/>
      </c>
      <c r="R4277" s="58" t="str">
        <f ca="1">rescore</f>
        <v/>
      </c>
      <c r="S4277" s="4" t="str">
        <f ca="1">price</f>
        <v/>
      </c>
      <c r="U4277" s="4"/>
      <c r="V4277" s="4"/>
      <c r="W4277" s="293" t="str">
        <f ca="1">commission</f>
        <v/>
      </c>
      <c r="X4277" s="315"/>
    </row>
    <row r="4278" spans="1:24" x14ac:dyDescent="0.25">
      <c r="A4278" s="6" t="str">
        <f ca="1">no.</f>
        <v/>
      </c>
      <c r="E4278" s="4" t="str">
        <f ca="1">position</f>
        <v/>
      </c>
      <c r="I4278" s="318"/>
      <c r="J4278" s="25"/>
      <c r="L4278" s="4"/>
      <c r="N4278" s="6"/>
      <c r="P4278" s="6"/>
      <c r="Q4278" s="5" t="str">
        <f ca="1">score</f>
        <v/>
      </c>
      <c r="R4278" s="58" t="str">
        <f ca="1">rescore</f>
        <v/>
      </c>
      <c r="S4278" s="4" t="str">
        <f ca="1">price</f>
        <v/>
      </c>
      <c r="U4278" s="4"/>
      <c r="V4278" s="4"/>
      <c r="W4278" s="293" t="str">
        <f ca="1">commission</f>
        <v/>
      </c>
      <c r="X4278" s="315"/>
    </row>
    <row r="4279" spans="1:24" x14ac:dyDescent="0.25">
      <c r="A4279" s="6" t="str">
        <f ca="1">no.</f>
        <v/>
      </c>
      <c r="E4279" s="4" t="str">
        <f ca="1">position</f>
        <v/>
      </c>
      <c r="I4279" s="318"/>
      <c r="J4279" s="25"/>
      <c r="L4279" s="4"/>
      <c r="N4279" s="6"/>
      <c r="P4279" s="6"/>
      <c r="Q4279" s="5" t="str">
        <f ca="1">score</f>
        <v/>
      </c>
      <c r="R4279" s="58" t="str">
        <f ca="1">rescore</f>
        <v/>
      </c>
      <c r="S4279" s="4" t="str">
        <f ca="1">price</f>
        <v/>
      </c>
      <c r="U4279" s="4"/>
      <c r="V4279" s="4"/>
      <c r="W4279" s="293" t="str">
        <f ca="1">commission</f>
        <v/>
      </c>
      <c r="X4279" s="315"/>
    </row>
    <row r="4280" spans="1:24" x14ac:dyDescent="0.25">
      <c r="A4280" s="6" t="str">
        <f ca="1">no.</f>
        <v/>
      </c>
      <c r="E4280" s="4" t="str">
        <f ca="1">position</f>
        <v/>
      </c>
      <c r="I4280" s="318"/>
      <c r="J4280" s="25"/>
      <c r="L4280" s="4"/>
      <c r="N4280" s="6"/>
      <c r="P4280" s="6"/>
      <c r="Q4280" s="5" t="str">
        <f ca="1">score</f>
        <v/>
      </c>
      <c r="R4280" s="58" t="str">
        <f ca="1">rescore</f>
        <v/>
      </c>
      <c r="S4280" s="4" t="str">
        <f ca="1">price</f>
        <v/>
      </c>
      <c r="U4280" s="4"/>
      <c r="V4280" s="4"/>
      <c r="W4280" s="293" t="str">
        <f ca="1">commission</f>
        <v/>
      </c>
      <c r="X4280" s="315"/>
    </row>
    <row r="4281" spans="1:24" x14ac:dyDescent="0.25">
      <c r="A4281" s="6" t="str">
        <f ca="1">no.</f>
        <v/>
      </c>
      <c r="E4281" s="4" t="str">
        <f ca="1">position</f>
        <v/>
      </c>
      <c r="I4281" s="318"/>
      <c r="J4281" s="25"/>
      <c r="L4281" s="4"/>
      <c r="N4281" s="6"/>
      <c r="P4281" s="6"/>
      <c r="Q4281" s="5" t="str">
        <f ca="1">score</f>
        <v/>
      </c>
      <c r="R4281" s="58" t="str">
        <f ca="1">rescore</f>
        <v/>
      </c>
      <c r="S4281" s="4" t="str">
        <f ca="1">price</f>
        <v/>
      </c>
      <c r="U4281" s="4"/>
      <c r="V4281" s="4"/>
      <c r="W4281" s="293" t="str">
        <f ca="1">commission</f>
        <v/>
      </c>
      <c r="X4281" s="315"/>
    </row>
    <row r="4282" spans="1:24" x14ac:dyDescent="0.25">
      <c r="A4282" s="6" t="str">
        <f ca="1">no.</f>
        <v/>
      </c>
      <c r="E4282" s="4" t="str">
        <f ca="1">position</f>
        <v/>
      </c>
      <c r="I4282" s="318"/>
      <c r="J4282" s="25"/>
      <c r="L4282" s="4"/>
      <c r="N4282" s="6"/>
      <c r="P4282" s="6"/>
      <c r="Q4282" s="5" t="str">
        <f ca="1">score</f>
        <v/>
      </c>
      <c r="R4282" s="58" t="str">
        <f ca="1">rescore</f>
        <v/>
      </c>
      <c r="S4282" s="4" t="str">
        <f ca="1">price</f>
        <v/>
      </c>
      <c r="U4282" s="4"/>
      <c r="V4282" s="4"/>
      <c r="W4282" s="293" t="str">
        <f ca="1">commission</f>
        <v/>
      </c>
      <c r="X4282" s="315"/>
    </row>
    <row r="4283" spans="1:24" x14ac:dyDescent="0.25">
      <c r="A4283" s="6" t="str">
        <f ca="1">no.</f>
        <v/>
      </c>
      <c r="E4283" s="4" t="str">
        <f ca="1">position</f>
        <v/>
      </c>
      <c r="I4283" s="318"/>
      <c r="J4283" s="25"/>
      <c r="L4283" s="4"/>
      <c r="N4283" s="6"/>
      <c r="P4283" s="6"/>
      <c r="Q4283" s="5" t="str">
        <f ca="1">score</f>
        <v/>
      </c>
      <c r="R4283" s="58" t="str">
        <f ca="1">rescore</f>
        <v/>
      </c>
      <c r="S4283" s="4" t="str">
        <f ca="1">price</f>
        <v/>
      </c>
      <c r="U4283" s="4"/>
      <c r="V4283" s="4"/>
      <c r="W4283" s="293" t="str">
        <f ca="1">commission</f>
        <v/>
      </c>
      <c r="X4283" s="315"/>
    </row>
    <row r="4284" spans="1:24" x14ac:dyDescent="0.25">
      <c r="A4284" s="6" t="str">
        <f ca="1">no.</f>
        <v/>
      </c>
      <c r="E4284" s="4" t="str">
        <f ca="1">position</f>
        <v/>
      </c>
      <c r="I4284" s="318"/>
      <c r="J4284" s="25"/>
      <c r="L4284" s="4"/>
      <c r="N4284" s="6"/>
      <c r="P4284" s="6"/>
      <c r="Q4284" s="5" t="str">
        <f ca="1">score</f>
        <v/>
      </c>
      <c r="R4284" s="58" t="str">
        <f ca="1">rescore</f>
        <v/>
      </c>
      <c r="S4284" s="4" t="str">
        <f ca="1">price</f>
        <v/>
      </c>
      <c r="U4284" s="4"/>
      <c r="V4284" s="4"/>
      <c r="W4284" s="293" t="str">
        <f ca="1">commission</f>
        <v/>
      </c>
      <c r="X4284" s="315"/>
    </row>
    <row r="4285" spans="1:24" x14ac:dyDescent="0.25">
      <c r="A4285" s="6" t="str">
        <f ca="1">no.</f>
        <v/>
      </c>
      <c r="E4285" s="4" t="str">
        <f ca="1">position</f>
        <v/>
      </c>
      <c r="I4285" s="318"/>
      <c r="J4285" s="25"/>
      <c r="L4285" s="4"/>
      <c r="N4285" s="6"/>
      <c r="P4285" s="6"/>
      <c r="Q4285" s="5" t="str">
        <f ca="1">score</f>
        <v/>
      </c>
      <c r="R4285" s="58" t="str">
        <f ca="1">rescore</f>
        <v/>
      </c>
      <c r="S4285" s="4" t="str">
        <f ca="1">price</f>
        <v/>
      </c>
      <c r="U4285" s="4"/>
      <c r="V4285" s="4"/>
      <c r="W4285" s="293" t="str">
        <f ca="1">commission</f>
        <v/>
      </c>
      <c r="X4285" s="315"/>
    </row>
    <row r="4286" spans="1:24" x14ac:dyDescent="0.25">
      <c r="A4286" s="6" t="str">
        <f ca="1">no.</f>
        <v/>
      </c>
      <c r="E4286" s="4" t="str">
        <f ca="1">position</f>
        <v/>
      </c>
      <c r="I4286" s="318"/>
      <c r="J4286" s="25"/>
      <c r="L4286" s="4"/>
      <c r="N4286" s="6"/>
      <c r="P4286" s="6"/>
      <c r="Q4286" s="5" t="str">
        <f ca="1">score</f>
        <v/>
      </c>
      <c r="R4286" s="58" t="str">
        <f ca="1">rescore</f>
        <v/>
      </c>
      <c r="S4286" s="4" t="str">
        <f ca="1">price</f>
        <v/>
      </c>
      <c r="U4286" s="4"/>
      <c r="V4286" s="4"/>
      <c r="W4286" s="293" t="str">
        <f ca="1">commission</f>
        <v/>
      </c>
      <c r="X4286" s="315"/>
    </row>
    <row r="4287" spans="1:24" x14ac:dyDescent="0.25">
      <c r="A4287" s="6" t="str">
        <f ca="1">no.</f>
        <v/>
      </c>
      <c r="E4287" s="4" t="str">
        <f ca="1">position</f>
        <v/>
      </c>
      <c r="I4287" s="318"/>
      <c r="J4287" s="25"/>
      <c r="L4287" s="4"/>
      <c r="N4287" s="6"/>
      <c r="P4287" s="6"/>
      <c r="Q4287" s="5" t="str">
        <f ca="1">score</f>
        <v/>
      </c>
      <c r="R4287" s="58" t="str">
        <f ca="1">rescore</f>
        <v/>
      </c>
      <c r="S4287" s="4" t="str">
        <f ca="1">price</f>
        <v/>
      </c>
      <c r="U4287" s="4"/>
      <c r="V4287" s="4"/>
      <c r="W4287" s="293" t="str">
        <f ca="1">commission</f>
        <v/>
      </c>
      <c r="X4287" s="315"/>
    </row>
    <row r="4288" spans="1:24" x14ac:dyDescent="0.25">
      <c r="A4288" s="6" t="str">
        <f ca="1">no.</f>
        <v/>
      </c>
      <c r="E4288" s="4" t="str">
        <f ca="1">position</f>
        <v/>
      </c>
      <c r="I4288" s="318"/>
      <c r="J4288" s="25"/>
      <c r="L4288" s="4"/>
      <c r="N4288" s="6"/>
      <c r="P4288" s="6"/>
      <c r="Q4288" s="5" t="str">
        <f ca="1">score</f>
        <v/>
      </c>
      <c r="R4288" s="58" t="str">
        <f ca="1">rescore</f>
        <v/>
      </c>
      <c r="S4288" s="4" t="str">
        <f ca="1">price</f>
        <v/>
      </c>
      <c r="U4288" s="4"/>
      <c r="V4288" s="4"/>
      <c r="W4288" s="293" t="str">
        <f ca="1">commission</f>
        <v/>
      </c>
      <c r="X4288" s="315"/>
    </row>
    <row r="4289" spans="1:24" x14ac:dyDescent="0.25">
      <c r="A4289" s="6" t="str">
        <f ca="1">no.</f>
        <v/>
      </c>
      <c r="E4289" s="4" t="str">
        <f ca="1">position</f>
        <v/>
      </c>
      <c r="I4289" s="318"/>
      <c r="J4289" s="25"/>
      <c r="L4289" s="4"/>
      <c r="N4289" s="6"/>
      <c r="P4289" s="6"/>
      <c r="Q4289" s="5" t="str">
        <f ca="1">score</f>
        <v/>
      </c>
      <c r="R4289" s="58" t="str">
        <f ca="1">rescore</f>
        <v/>
      </c>
      <c r="S4289" s="4" t="str">
        <f ca="1">price</f>
        <v/>
      </c>
      <c r="U4289" s="4"/>
      <c r="V4289" s="4"/>
      <c r="W4289" s="293" t="str">
        <f ca="1">commission</f>
        <v/>
      </c>
      <c r="X4289" s="315"/>
    </row>
    <row r="4290" spans="1:24" x14ac:dyDescent="0.25">
      <c r="A4290" s="6" t="str">
        <f ca="1">no.</f>
        <v/>
      </c>
      <c r="E4290" s="4" t="str">
        <f ca="1">position</f>
        <v/>
      </c>
      <c r="I4290" s="318"/>
      <c r="J4290" s="25"/>
      <c r="L4290" s="4"/>
      <c r="N4290" s="6"/>
      <c r="P4290" s="6"/>
      <c r="Q4290" s="5" t="str">
        <f ca="1">score</f>
        <v/>
      </c>
      <c r="R4290" s="58" t="str">
        <f ca="1">rescore</f>
        <v/>
      </c>
      <c r="S4290" s="4" t="str">
        <f ca="1">price</f>
        <v/>
      </c>
      <c r="U4290" s="4"/>
      <c r="V4290" s="4"/>
      <c r="W4290" s="293" t="str">
        <f ca="1">commission</f>
        <v/>
      </c>
      <c r="X4290" s="315"/>
    </row>
    <row r="4291" spans="1:24" x14ac:dyDescent="0.25">
      <c r="A4291" s="6" t="str">
        <f ca="1">no.</f>
        <v/>
      </c>
      <c r="E4291" s="4" t="str">
        <f ca="1">position</f>
        <v/>
      </c>
      <c r="I4291" s="318"/>
      <c r="J4291" s="25"/>
      <c r="L4291" s="4"/>
      <c r="N4291" s="6"/>
      <c r="P4291" s="6"/>
      <c r="Q4291" s="5" t="str">
        <f ca="1">score</f>
        <v/>
      </c>
      <c r="R4291" s="58" t="str">
        <f ca="1">rescore</f>
        <v/>
      </c>
      <c r="S4291" s="4" t="str">
        <f ca="1">price</f>
        <v/>
      </c>
      <c r="U4291" s="4"/>
      <c r="V4291" s="4"/>
      <c r="W4291" s="293" t="str">
        <f ca="1">commission</f>
        <v/>
      </c>
      <c r="X4291" s="315"/>
    </row>
    <row r="4292" spans="1:24" x14ac:dyDescent="0.25">
      <c r="A4292" s="6" t="str">
        <f ca="1">no.</f>
        <v/>
      </c>
      <c r="E4292" s="4" t="str">
        <f ca="1">position</f>
        <v/>
      </c>
      <c r="I4292" s="318"/>
      <c r="J4292" s="25"/>
      <c r="L4292" s="4"/>
      <c r="N4292" s="6"/>
      <c r="P4292" s="6"/>
      <c r="Q4292" s="5" t="str">
        <f ca="1">score</f>
        <v/>
      </c>
      <c r="R4292" s="58" t="str">
        <f ca="1">rescore</f>
        <v/>
      </c>
      <c r="S4292" s="4" t="str">
        <f ca="1">price</f>
        <v/>
      </c>
      <c r="U4292" s="4"/>
      <c r="V4292" s="4"/>
      <c r="W4292" s="293" t="str">
        <f ca="1">commission</f>
        <v/>
      </c>
      <c r="X4292" s="315"/>
    </row>
    <row r="4293" spans="1:24" x14ac:dyDescent="0.25">
      <c r="A4293" s="6" t="str">
        <f ca="1">no.</f>
        <v/>
      </c>
      <c r="E4293" s="4" t="str">
        <f ca="1">position</f>
        <v/>
      </c>
      <c r="I4293" s="318"/>
      <c r="J4293" s="25"/>
      <c r="L4293" s="4"/>
      <c r="N4293" s="6"/>
      <c r="P4293" s="6"/>
      <c r="Q4293" s="5" t="str">
        <f ca="1">score</f>
        <v/>
      </c>
      <c r="R4293" s="58" t="str">
        <f ca="1">rescore</f>
        <v/>
      </c>
      <c r="S4293" s="4" t="str">
        <f ca="1">price</f>
        <v/>
      </c>
      <c r="U4293" s="4"/>
      <c r="V4293" s="4"/>
      <c r="W4293" s="293" t="str">
        <f ca="1">commission</f>
        <v/>
      </c>
      <c r="X4293" s="315"/>
    </row>
    <row r="4294" spans="1:24" x14ac:dyDescent="0.25">
      <c r="A4294" s="6" t="str">
        <f ca="1">no.</f>
        <v/>
      </c>
      <c r="E4294" s="4" t="str">
        <f ca="1">position</f>
        <v/>
      </c>
      <c r="I4294" s="318"/>
      <c r="J4294" s="25"/>
      <c r="L4294" s="4"/>
      <c r="N4294" s="6"/>
      <c r="P4294" s="6"/>
      <c r="Q4294" s="5" t="str">
        <f ca="1">score</f>
        <v/>
      </c>
      <c r="R4294" s="58" t="str">
        <f ca="1">rescore</f>
        <v/>
      </c>
      <c r="S4294" s="4" t="str">
        <f ca="1">price</f>
        <v/>
      </c>
      <c r="U4294" s="4"/>
      <c r="V4294" s="4"/>
      <c r="W4294" s="293" t="str">
        <f ca="1">commission</f>
        <v/>
      </c>
      <c r="X4294" s="315"/>
    </row>
    <row r="4295" spans="1:24" x14ac:dyDescent="0.25">
      <c r="A4295" s="6" t="str">
        <f ca="1">no.</f>
        <v/>
      </c>
      <c r="E4295" s="4" t="str">
        <f ca="1">position</f>
        <v/>
      </c>
      <c r="I4295" s="318"/>
      <c r="J4295" s="25"/>
      <c r="L4295" s="4"/>
      <c r="N4295" s="6"/>
      <c r="P4295" s="6"/>
      <c r="Q4295" s="5" t="str">
        <f ca="1">score</f>
        <v/>
      </c>
      <c r="R4295" s="58" t="str">
        <f ca="1">rescore</f>
        <v/>
      </c>
      <c r="S4295" s="4" t="str">
        <f ca="1">price</f>
        <v/>
      </c>
      <c r="U4295" s="4"/>
      <c r="V4295" s="4"/>
      <c r="W4295" s="293" t="str">
        <f ca="1">commission</f>
        <v/>
      </c>
      <c r="X4295" s="315"/>
    </row>
    <row r="4296" spans="1:24" x14ac:dyDescent="0.25">
      <c r="A4296" s="6" t="str">
        <f ca="1">no.</f>
        <v/>
      </c>
      <c r="E4296" s="4" t="str">
        <f ca="1">position</f>
        <v/>
      </c>
      <c r="I4296" s="318"/>
      <c r="J4296" s="25"/>
      <c r="L4296" s="4"/>
      <c r="N4296" s="6"/>
      <c r="P4296" s="6"/>
      <c r="Q4296" s="5" t="str">
        <f ca="1">score</f>
        <v/>
      </c>
      <c r="R4296" s="58" t="str">
        <f ca="1">rescore</f>
        <v/>
      </c>
      <c r="S4296" s="4" t="str">
        <f ca="1">price</f>
        <v/>
      </c>
      <c r="U4296" s="4"/>
      <c r="V4296" s="4"/>
      <c r="W4296" s="293" t="str">
        <f ca="1">commission</f>
        <v/>
      </c>
      <c r="X4296" s="315"/>
    </row>
    <row r="4297" spans="1:24" x14ac:dyDescent="0.25">
      <c r="A4297" s="6" t="str">
        <f ca="1">no.</f>
        <v/>
      </c>
      <c r="E4297" s="4" t="str">
        <f ca="1">position</f>
        <v/>
      </c>
      <c r="I4297" s="318"/>
      <c r="J4297" s="25"/>
      <c r="L4297" s="4"/>
      <c r="N4297" s="6"/>
      <c r="P4297" s="6"/>
      <c r="Q4297" s="5" t="str">
        <f ca="1">score</f>
        <v/>
      </c>
      <c r="R4297" s="58" t="str">
        <f ca="1">rescore</f>
        <v/>
      </c>
      <c r="S4297" s="4" t="str">
        <f ca="1">price</f>
        <v/>
      </c>
      <c r="U4297" s="4"/>
      <c r="V4297" s="4"/>
      <c r="W4297" s="293" t="str">
        <f ca="1">commission</f>
        <v/>
      </c>
      <c r="X4297" s="315"/>
    </row>
    <row r="4298" spans="1:24" x14ac:dyDescent="0.25">
      <c r="A4298" s="6" t="str">
        <f ca="1">no.</f>
        <v/>
      </c>
      <c r="E4298" s="4" t="str">
        <f ca="1">position</f>
        <v/>
      </c>
      <c r="I4298" s="318"/>
      <c r="J4298" s="25"/>
      <c r="L4298" s="4"/>
      <c r="N4298" s="6"/>
      <c r="P4298" s="6"/>
      <c r="Q4298" s="5" t="str">
        <f ca="1">score</f>
        <v/>
      </c>
      <c r="R4298" s="58" t="str">
        <f ca="1">rescore</f>
        <v/>
      </c>
      <c r="S4298" s="4" t="str">
        <f ca="1">price</f>
        <v/>
      </c>
      <c r="U4298" s="4"/>
      <c r="V4298" s="4"/>
      <c r="W4298" s="293" t="str">
        <f ca="1">commission</f>
        <v/>
      </c>
      <c r="X4298" s="315"/>
    </row>
    <row r="4299" spans="1:24" x14ac:dyDescent="0.25">
      <c r="A4299" s="6" t="str">
        <f ca="1">no.</f>
        <v/>
      </c>
      <c r="E4299" s="4" t="str">
        <f ca="1">position</f>
        <v/>
      </c>
      <c r="I4299" s="318"/>
      <c r="J4299" s="25"/>
      <c r="L4299" s="4"/>
      <c r="N4299" s="6"/>
      <c r="P4299" s="6"/>
      <c r="Q4299" s="5" t="str">
        <f ca="1">score</f>
        <v/>
      </c>
      <c r="R4299" s="58" t="str">
        <f ca="1">rescore</f>
        <v/>
      </c>
      <c r="S4299" s="4" t="str">
        <f ca="1">price</f>
        <v/>
      </c>
      <c r="U4299" s="4"/>
      <c r="V4299" s="4"/>
      <c r="W4299" s="293" t="str">
        <f ca="1">commission</f>
        <v/>
      </c>
      <c r="X4299" s="315"/>
    </row>
    <row r="4300" spans="1:24" x14ac:dyDescent="0.25">
      <c r="A4300" s="6" t="str">
        <f ca="1">no.</f>
        <v/>
      </c>
      <c r="E4300" s="4" t="str">
        <f ca="1">position</f>
        <v/>
      </c>
      <c r="I4300" s="318"/>
      <c r="J4300" s="25"/>
      <c r="L4300" s="4"/>
      <c r="N4300" s="6"/>
      <c r="P4300" s="6"/>
      <c r="Q4300" s="5" t="str">
        <f ca="1">score</f>
        <v/>
      </c>
      <c r="R4300" s="58" t="str">
        <f ca="1">rescore</f>
        <v/>
      </c>
      <c r="S4300" s="4" t="str">
        <f ca="1">price</f>
        <v/>
      </c>
      <c r="U4300" s="4"/>
      <c r="V4300" s="4"/>
      <c r="W4300" s="293" t="str">
        <f ca="1">commission</f>
        <v/>
      </c>
      <c r="X4300" s="315"/>
    </row>
    <row r="4301" spans="1:24" x14ac:dyDescent="0.25">
      <c r="A4301" s="6" t="str">
        <f ca="1">no.</f>
        <v/>
      </c>
      <c r="E4301" s="4" t="str">
        <f ca="1">position</f>
        <v/>
      </c>
      <c r="I4301" s="318"/>
      <c r="J4301" s="25"/>
      <c r="L4301" s="4"/>
      <c r="N4301" s="6"/>
      <c r="P4301" s="6"/>
      <c r="Q4301" s="5" t="str">
        <f ca="1">score</f>
        <v/>
      </c>
      <c r="R4301" s="58" t="str">
        <f ca="1">rescore</f>
        <v/>
      </c>
      <c r="S4301" s="4" t="str">
        <f ca="1">price</f>
        <v/>
      </c>
      <c r="U4301" s="4"/>
      <c r="V4301" s="4"/>
      <c r="W4301" s="293" t="str">
        <f ca="1">commission</f>
        <v/>
      </c>
      <c r="X4301" s="315"/>
    </row>
    <row r="4302" spans="1:24" x14ac:dyDescent="0.25">
      <c r="A4302" s="6" t="str">
        <f ca="1">no.</f>
        <v/>
      </c>
      <c r="E4302" s="4" t="str">
        <f ca="1">position</f>
        <v/>
      </c>
      <c r="I4302" s="318"/>
      <c r="J4302" s="25"/>
      <c r="L4302" s="4"/>
      <c r="N4302" s="6"/>
      <c r="P4302" s="6"/>
      <c r="Q4302" s="5" t="str">
        <f ca="1">score</f>
        <v/>
      </c>
      <c r="R4302" s="58" t="str">
        <f ca="1">rescore</f>
        <v/>
      </c>
      <c r="S4302" s="4" t="str">
        <f ca="1">price</f>
        <v/>
      </c>
      <c r="U4302" s="4"/>
      <c r="V4302" s="4"/>
      <c r="W4302" s="293" t="str">
        <f ca="1">commission</f>
        <v/>
      </c>
      <c r="X4302" s="315"/>
    </row>
    <row r="4303" spans="1:24" x14ac:dyDescent="0.25">
      <c r="A4303" s="6" t="str">
        <f ca="1">no.</f>
        <v/>
      </c>
      <c r="E4303" s="4" t="str">
        <f ca="1">position</f>
        <v/>
      </c>
      <c r="I4303" s="318"/>
      <c r="J4303" s="25"/>
      <c r="L4303" s="4"/>
      <c r="N4303" s="6"/>
      <c r="P4303" s="6"/>
      <c r="Q4303" s="5" t="str">
        <f ca="1">score</f>
        <v/>
      </c>
      <c r="R4303" s="58" t="str">
        <f ca="1">rescore</f>
        <v/>
      </c>
      <c r="S4303" s="4" t="str">
        <f ca="1">price</f>
        <v/>
      </c>
      <c r="U4303" s="4"/>
      <c r="V4303" s="4"/>
      <c r="W4303" s="293" t="str">
        <f ca="1">commission</f>
        <v/>
      </c>
      <c r="X4303" s="315"/>
    </row>
    <row r="4304" spans="1:24" x14ac:dyDescent="0.25">
      <c r="A4304" s="6" t="str">
        <f ca="1">no.</f>
        <v/>
      </c>
      <c r="E4304" s="4" t="str">
        <f ca="1">position</f>
        <v/>
      </c>
      <c r="I4304" s="318"/>
      <c r="J4304" s="25"/>
      <c r="L4304" s="4"/>
      <c r="N4304" s="6"/>
      <c r="P4304" s="6"/>
      <c r="Q4304" s="5" t="str">
        <f ca="1">score</f>
        <v/>
      </c>
      <c r="R4304" s="58" t="str">
        <f ca="1">rescore</f>
        <v/>
      </c>
      <c r="S4304" s="4" t="str">
        <f ca="1">price</f>
        <v/>
      </c>
      <c r="U4304" s="4"/>
      <c r="V4304" s="4"/>
      <c r="W4304" s="293" t="str">
        <f ca="1">commission</f>
        <v/>
      </c>
      <c r="X4304" s="315"/>
    </row>
    <row r="4305" spans="1:24" x14ac:dyDescent="0.25">
      <c r="A4305" s="6" t="str">
        <f ca="1">no.</f>
        <v/>
      </c>
      <c r="E4305" s="4" t="str">
        <f ca="1">position</f>
        <v/>
      </c>
      <c r="I4305" s="318"/>
      <c r="J4305" s="25"/>
      <c r="L4305" s="4"/>
      <c r="N4305" s="6"/>
      <c r="P4305" s="6"/>
      <c r="Q4305" s="5" t="str">
        <f ca="1">score</f>
        <v/>
      </c>
      <c r="R4305" s="58" t="str">
        <f ca="1">rescore</f>
        <v/>
      </c>
      <c r="S4305" s="4" t="str">
        <f ca="1">price</f>
        <v/>
      </c>
      <c r="U4305" s="4"/>
      <c r="V4305" s="4"/>
      <c r="W4305" s="293" t="str">
        <f ca="1">commission</f>
        <v/>
      </c>
      <c r="X4305" s="315"/>
    </row>
    <row r="4306" spans="1:24" x14ac:dyDescent="0.25">
      <c r="A4306" s="6" t="str">
        <f ca="1">no.</f>
        <v/>
      </c>
      <c r="E4306" s="4" t="str">
        <f ca="1">position</f>
        <v/>
      </c>
      <c r="I4306" s="318"/>
      <c r="J4306" s="25"/>
      <c r="L4306" s="4"/>
      <c r="N4306" s="6"/>
      <c r="P4306" s="6"/>
      <c r="Q4306" s="5" t="str">
        <f ca="1">score</f>
        <v/>
      </c>
      <c r="R4306" s="58" t="str">
        <f ca="1">rescore</f>
        <v/>
      </c>
      <c r="S4306" s="4" t="str">
        <f ca="1">price</f>
        <v/>
      </c>
      <c r="U4306" s="4"/>
      <c r="V4306" s="4"/>
      <c r="W4306" s="293" t="str">
        <f ca="1">commission</f>
        <v/>
      </c>
      <c r="X4306" s="315"/>
    </row>
    <row r="4307" spans="1:24" x14ac:dyDescent="0.25">
      <c r="A4307" s="6" t="str">
        <f ca="1">no.</f>
        <v/>
      </c>
      <c r="E4307" s="4" t="str">
        <f ca="1">position</f>
        <v/>
      </c>
      <c r="I4307" s="318"/>
      <c r="J4307" s="25"/>
      <c r="L4307" s="4"/>
      <c r="N4307" s="6"/>
      <c r="P4307" s="6"/>
      <c r="Q4307" s="5" t="str">
        <f ca="1">score</f>
        <v/>
      </c>
      <c r="R4307" s="58" t="str">
        <f ca="1">rescore</f>
        <v/>
      </c>
      <c r="S4307" s="4" t="str">
        <f ca="1">price</f>
        <v/>
      </c>
      <c r="U4307" s="4"/>
      <c r="V4307" s="4"/>
      <c r="W4307" s="293" t="str">
        <f ca="1">commission</f>
        <v/>
      </c>
      <c r="X4307" s="315"/>
    </row>
    <row r="4308" spans="1:24" x14ac:dyDescent="0.25">
      <c r="A4308" s="6" t="str">
        <f ca="1">no.</f>
        <v/>
      </c>
      <c r="E4308" s="4" t="str">
        <f ca="1">position</f>
        <v/>
      </c>
      <c r="I4308" s="318"/>
      <c r="J4308" s="25"/>
      <c r="L4308" s="4"/>
      <c r="N4308" s="6"/>
      <c r="P4308" s="6"/>
      <c r="Q4308" s="5" t="str">
        <f ca="1">score</f>
        <v/>
      </c>
      <c r="R4308" s="58" t="str">
        <f ca="1">rescore</f>
        <v/>
      </c>
      <c r="S4308" s="4" t="str">
        <f ca="1">price</f>
        <v/>
      </c>
      <c r="U4308" s="4"/>
      <c r="V4308" s="4"/>
      <c r="W4308" s="293" t="str">
        <f ca="1">commission</f>
        <v/>
      </c>
      <c r="X4308" s="315"/>
    </row>
    <row r="4309" spans="1:24" x14ac:dyDescent="0.25">
      <c r="A4309" s="6" t="str">
        <f ca="1">no.</f>
        <v/>
      </c>
      <c r="E4309" s="4" t="str">
        <f ca="1">position</f>
        <v/>
      </c>
      <c r="I4309" s="318"/>
      <c r="J4309" s="25"/>
      <c r="L4309" s="4"/>
      <c r="N4309" s="6"/>
      <c r="P4309" s="6"/>
      <c r="Q4309" s="5" t="str">
        <f ca="1">score</f>
        <v/>
      </c>
      <c r="R4309" s="58" t="str">
        <f ca="1">rescore</f>
        <v/>
      </c>
      <c r="S4309" s="4" t="str">
        <f ca="1">price</f>
        <v/>
      </c>
      <c r="U4309" s="4"/>
      <c r="V4309" s="4"/>
      <c r="W4309" s="293" t="str">
        <f ca="1">commission</f>
        <v/>
      </c>
      <c r="X4309" s="315"/>
    </row>
    <row r="4310" spans="1:24" x14ac:dyDescent="0.25">
      <c r="A4310" s="6" t="str">
        <f ca="1">no.</f>
        <v/>
      </c>
      <c r="E4310" s="4" t="str">
        <f ca="1">position</f>
        <v/>
      </c>
      <c r="I4310" s="318"/>
      <c r="J4310" s="25"/>
      <c r="L4310" s="4"/>
      <c r="N4310" s="6"/>
      <c r="P4310" s="6"/>
      <c r="Q4310" s="5" t="str">
        <f ca="1">score</f>
        <v/>
      </c>
      <c r="R4310" s="58" t="str">
        <f ca="1">rescore</f>
        <v/>
      </c>
      <c r="S4310" s="4" t="str">
        <f ca="1">price</f>
        <v/>
      </c>
      <c r="U4310" s="4"/>
      <c r="V4310" s="4"/>
      <c r="W4310" s="293" t="str">
        <f ca="1">commission</f>
        <v/>
      </c>
      <c r="X4310" s="315"/>
    </row>
    <row r="4311" spans="1:24" x14ac:dyDescent="0.25">
      <c r="A4311" s="6" t="str">
        <f ca="1">no.</f>
        <v/>
      </c>
      <c r="E4311" s="4" t="str">
        <f ca="1">position</f>
        <v/>
      </c>
      <c r="I4311" s="318"/>
      <c r="J4311" s="25"/>
      <c r="L4311" s="4"/>
      <c r="N4311" s="6"/>
      <c r="P4311" s="6"/>
      <c r="Q4311" s="5" t="str">
        <f ca="1">score</f>
        <v/>
      </c>
      <c r="R4311" s="58" t="str">
        <f ca="1">rescore</f>
        <v/>
      </c>
      <c r="S4311" s="4" t="str">
        <f ca="1">price</f>
        <v/>
      </c>
      <c r="U4311" s="4"/>
      <c r="V4311" s="4"/>
      <c r="W4311" s="293" t="str">
        <f ca="1">commission</f>
        <v/>
      </c>
      <c r="X4311" s="315"/>
    </row>
    <row r="4312" spans="1:24" x14ac:dyDescent="0.25">
      <c r="A4312" s="6" t="str">
        <f ca="1">no.</f>
        <v/>
      </c>
      <c r="E4312" s="4" t="str">
        <f ca="1">position</f>
        <v/>
      </c>
      <c r="I4312" s="318"/>
      <c r="J4312" s="25"/>
      <c r="L4312" s="4"/>
      <c r="N4312" s="6"/>
      <c r="P4312" s="6"/>
      <c r="Q4312" s="5" t="str">
        <f ca="1">score</f>
        <v/>
      </c>
      <c r="R4312" s="58" t="str">
        <f ca="1">rescore</f>
        <v/>
      </c>
      <c r="S4312" s="4" t="str">
        <f ca="1">price</f>
        <v/>
      </c>
      <c r="U4312" s="4"/>
      <c r="V4312" s="4"/>
      <c r="W4312" s="293" t="str">
        <f ca="1">commission</f>
        <v/>
      </c>
      <c r="X4312" s="315"/>
    </row>
    <row r="4313" spans="1:24" x14ac:dyDescent="0.25">
      <c r="A4313" s="6" t="str">
        <f ca="1">no.</f>
        <v/>
      </c>
      <c r="E4313" s="4" t="str">
        <f ca="1">position</f>
        <v/>
      </c>
      <c r="I4313" s="318"/>
      <c r="J4313" s="25"/>
      <c r="L4313" s="4"/>
      <c r="N4313" s="6"/>
      <c r="P4313" s="6"/>
      <c r="Q4313" s="5" t="str">
        <f ca="1">score</f>
        <v/>
      </c>
      <c r="R4313" s="58" t="str">
        <f ca="1">rescore</f>
        <v/>
      </c>
      <c r="S4313" s="4" t="str">
        <f ca="1">price</f>
        <v/>
      </c>
      <c r="U4313" s="4"/>
      <c r="V4313" s="4"/>
      <c r="W4313" s="293" t="str">
        <f ca="1">commission</f>
        <v/>
      </c>
      <c r="X4313" s="315"/>
    </row>
    <row r="4314" spans="1:24" x14ac:dyDescent="0.25">
      <c r="A4314" s="6" t="str">
        <f ca="1">no.</f>
        <v/>
      </c>
      <c r="E4314" s="4" t="str">
        <f ca="1">position</f>
        <v/>
      </c>
      <c r="I4314" s="318"/>
      <c r="J4314" s="25"/>
      <c r="L4314" s="4"/>
      <c r="N4314" s="6"/>
      <c r="P4314" s="6"/>
      <c r="Q4314" s="5" t="str">
        <f ca="1">score</f>
        <v/>
      </c>
      <c r="R4314" s="58" t="str">
        <f ca="1">rescore</f>
        <v/>
      </c>
      <c r="S4314" s="4" t="str">
        <f ca="1">price</f>
        <v/>
      </c>
      <c r="U4314" s="4"/>
      <c r="V4314" s="4"/>
      <c r="W4314" s="293" t="str">
        <f ca="1">commission</f>
        <v/>
      </c>
      <c r="X4314" s="315"/>
    </row>
    <row r="4315" spans="1:24" x14ac:dyDescent="0.25">
      <c r="A4315" s="6" t="str">
        <f ca="1">no.</f>
        <v/>
      </c>
      <c r="E4315" s="4" t="str">
        <f ca="1">position</f>
        <v/>
      </c>
      <c r="I4315" s="318"/>
      <c r="J4315" s="25"/>
      <c r="L4315" s="4"/>
      <c r="N4315" s="6"/>
      <c r="P4315" s="6"/>
      <c r="Q4315" s="5" t="str">
        <f ca="1">score</f>
        <v/>
      </c>
      <c r="R4315" s="58" t="str">
        <f ca="1">rescore</f>
        <v/>
      </c>
      <c r="S4315" s="4" t="str">
        <f ca="1">price</f>
        <v/>
      </c>
      <c r="U4315" s="4"/>
      <c r="V4315" s="4"/>
      <c r="W4315" s="293" t="str">
        <f ca="1">commission</f>
        <v/>
      </c>
      <c r="X4315" s="315"/>
    </row>
    <row r="4316" spans="1:24" x14ac:dyDescent="0.25">
      <c r="A4316" s="6" t="str">
        <f ca="1">no.</f>
        <v/>
      </c>
      <c r="E4316" s="4" t="str">
        <f ca="1">position</f>
        <v/>
      </c>
      <c r="I4316" s="318"/>
      <c r="J4316" s="25"/>
      <c r="L4316" s="4"/>
      <c r="N4316" s="6"/>
      <c r="P4316" s="6"/>
      <c r="Q4316" s="5" t="str">
        <f ca="1">score</f>
        <v/>
      </c>
      <c r="R4316" s="58" t="str">
        <f ca="1">rescore</f>
        <v/>
      </c>
      <c r="S4316" s="4" t="str">
        <f ca="1">price</f>
        <v/>
      </c>
      <c r="U4316" s="4"/>
      <c r="V4316" s="4"/>
      <c r="W4316" s="293" t="str">
        <f ca="1">commission</f>
        <v/>
      </c>
      <c r="X4316" s="315"/>
    </row>
    <row r="4317" spans="1:24" x14ac:dyDescent="0.25">
      <c r="A4317" s="6" t="str">
        <f ca="1">no.</f>
        <v/>
      </c>
      <c r="E4317" s="4" t="str">
        <f ca="1">position</f>
        <v/>
      </c>
      <c r="I4317" s="318"/>
      <c r="J4317" s="25"/>
      <c r="L4317" s="4"/>
      <c r="N4317" s="6"/>
      <c r="P4317" s="6"/>
      <c r="Q4317" s="5" t="str">
        <f ca="1">score</f>
        <v/>
      </c>
      <c r="R4317" s="58" t="str">
        <f ca="1">rescore</f>
        <v/>
      </c>
      <c r="S4317" s="4" t="str">
        <f ca="1">price</f>
        <v/>
      </c>
      <c r="U4317" s="4"/>
      <c r="V4317" s="4"/>
      <c r="W4317" s="293" t="str">
        <f ca="1">commission</f>
        <v/>
      </c>
      <c r="X4317" s="315"/>
    </row>
    <row r="4318" spans="1:24" x14ac:dyDescent="0.25">
      <c r="A4318" s="6" t="str">
        <f ca="1">no.</f>
        <v/>
      </c>
      <c r="E4318" s="4" t="str">
        <f ca="1">position</f>
        <v/>
      </c>
      <c r="I4318" s="318"/>
      <c r="J4318" s="25"/>
      <c r="L4318" s="4"/>
      <c r="N4318" s="6"/>
      <c r="P4318" s="6"/>
      <c r="Q4318" s="5" t="str">
        <f ca="1">score</f>
        <v/>
      </c>
      <c r="R4318" s="58" t="str">
        <f ca="1">rescore</f>
        <v/>
      </c>
      <c r="S4318" s="4" t="str">
        <f ca="1">price</f>
        <v/>
      </c>
      <c r="U4318" s="4"/>
      <c r="V4318" s="4"/>
      <c r="W4318" s="293" t="str">
        <f ca="1">commission</f>
        <v/>
      </c>
      <c r="X4318" s="315"/>
    </row>
    <row r="4319" spans="1:24" x14ac:dyDescent="0.25">
      <c r="A4319" s="6" t="str">
        <f ca="1">no.</f>
        <v/>
      </c>
      <c r="E4319" s="4" t="str">
        <f ca="1">position</f>
        <v/>
      </c>
      <c r="I4319" s="318"/>
      <c r="J4319" s="25"/>
      <c r="L4319" s="4"/>
      <c r="N4319" s="6"/>
      <c r="P4319" s="6"/>
      <c r="Q4319" s="5" t="str">
        <f ca="1">score</f>
        <v/>
      </c>
      <c r="R4319" s="58" t="str">
        <f ca="1">rescore</f>
        <v/>
      </c>
      <c r="S4319" s="4" t="str">
        <f ca="1">price</f>
        <v/>
      </c>
      <c r="U4319" s="4"/>
      <c r="V4319" s="4"/>
      <c r="W4319" s="293" t="str">
        <f ca="1">commission</f>
        <v/>
      </c>
      <c r="X4319" s="315"/>
    </row>
    <row r="4320" spans="1:24" x14ac:dyDescent="0.25">
      <c r="A4320" s="6" t="str">
        <f ca="1">no.</f>
        <v/>
      </c>
      <c r="E4320" s="4" t="str">
        <f ca="1">position</f>
        <v/>
      </c>
      <c r="I4320" s="318"/>
      <c r="J4320" s="25"/>
      <c r="L4320" s="4"/>
      <c r="N4320" s="6"/>
      <c r="P4320" s="6"/>
      <c r="Q4320" s="5" t="str">
        <f ca="1">score</f>
        <v/>
      </c>
      <c r="R4320" s="58" t="str">
        <f ca="1">rescore</f>
        <v/>
      </c>
      <c r="S4320" s="4" t="str">
        <f ca="1">price</f>
        <v/>
      </c>
      <c r="U4320" s="4"/>
      <c r="V4320" s="4"/>
      <c r="W4320" s="293" t="str">
        <f ca="1">commission</f>
        <v/>
      </c>
      <c r="X4320" s="315"/>
    </row>
    <row r="4321" spans="1:24" x14ac:dyDescent="0.25">
      <c r="A4321" s="6" t="str">
        <f ca="1">no.</f>
        <v/>
      </c>
      <c r="E4321" s="4" t="str">
        <f ca="1">position</f>
        <v/>
      </c>
      <c r="I4321" s="318"/>
      <c r="J4321" s="25"/>
      <c r="L4321" s="4"/>
      <c r="N4321" s="6"/>
      <c r="P4321" s="6"/>
      <c r="Q4321" s="5" t="str">
        <f ca="1">score</f>
        <v/>
      </c>
      <c r="R4321" s="58" t="str">
        <f ca="1">rescore</f>
        <v/>
      </c>
      <c r="S4321" s="4" t="str">
        <f ca="1">price</f>
        <v/>
      </c>
      <c r="U4321" s="4"/>
      <c r="V4321" s="4"/>
      <c r="W4321" s="293" t="str">
        <f ca="1">commission</f>
        <v/>
      </c>
      <c r="X4321" s="315"/>
    </row>
    <row r="4322" spans="1:24" x14ac:dyDescent="0.25">
      <c r="A4322" s="6" t="str">
        <f ca="1">no.</f>
        <v/>
      </c>
      <c r="E4322" s="4" t="str">
        <f ca="1">position</f>
        <v/>
      </c>
      <c r="I4322" s="318"/>
      <c r="J4322" s="25"/>
      <c r="L4322" s="4"/>
      <c r="N4322" s="6"/>
      <c r="P4322" s="6"/>
      <c r="Q4322" s="5" t="str">
        <f ca="1">score</f>
        <v/>
      </c>
      <c r="R4322" s="58" t="str">
        <f ca="1">rescore</f>
        <v/>
      </c>
      <c r="S4322" s="4" t="str">
        <f ca="1">price</f>
        <v/>
      </c>
      <c r="U4322" s="4"/>
      <c r="V4322" s="4"/>
      <c r="W4322" s="293" t="str">
        <f ca="1">commission</f>
        <v/>
      </c>
      <c r="X4322" s="315"/>
    </row>
    <row r="4323" spans="1:24" x14ac:dyDescent="0.25">
      <c r="A4323" s="6" t="str">
        <f ca="1">no.</f>
        <v/>
      </c>
      <c r="E4323" s="4" t="str">
        <f ca="1">position</f>
        <v/>
      </c>
      <c r="I4323" s="318"/>
      <c r="J4323" s="25"/>
      <c r="L4323" s="4"/>
      <c r="N4323" s="6"/>
      <c r="P4323" s="6"/>
      <c r="Q4323" s="5" t="str">
        <f ca="1">score</f>
        <v/>
      </c>
      <c r="R4323" s="58" t="str">
        <f ca="1">rescore</f>
        <v/>
      </c>
      <c r="S4323" s="4" t="str">
        <f ca="1">price</f>
        <v/>
      </c>
      <c r="U4323" s="4"/>
      <c r="V4323" s="4"/>
      <c r="W4323" s="293" t="str">
        <f ca="1">commission</f>
        <v/>
      </c>
      <c r="X4323" s="315"/>
    </row>
    <row r="4324" spans="1:24" x14ac:dyDescent="0.25">
      <c r="A4324" s="6" t="str">
        <f ca="1">no.</f>
        <v/>
      </c>
      <c r="E4324" s="4" t="str">
        <f ca="1">position</f>
        <v/>
      </c>
      <c r="I4324" s="318"/>
      <c r="J4324" s="25"/>
      <c r="L4324" s="4"/>
      <c r="N4324" s="6"/>
      <c r="P4324" s="6"/>
      <c r="Q4324" s="5" t="str">
        <f ca="1">score</f>
        <v/>
      </c>
      <c r="R4324" s="58" t="str">
        <f ca="1">rescore</f>
        <v/>
      </c>
      <c r="S4324" s="4" t="str">
        <f ca="1">price</f>
        <v/>
      </c>
      <c r="U4324" s="4"/>
      <c r="V4324" s="4"/>
      <c r="W4324" s="293" t="str">
        <f ca="1">commission</f>
        <v/>
      </c>
      <c r="X4324" s="315"/>
    </row>
    <row r="4325" spans="1:24" x14ac:dyDescent="0.25">
      <c r="A4325" s="6" t="str">
        <f ca="1">no.</f>
        <v/>
      </c>
      <c r="E4325" s="4" t="str">
        <f ca="1">position</f>
        <v/>
      </c>
      <c r="I4325" s="318"/>
      <c r="J4325" s="25"/>
      <c r="L4325" s="4"/>
      <c r="N4325" s="6"/>
      <c r="P4325" s="6"/>
      <c r="Q4325" s="5" t="str">
        <f ca="1">score</f>
        <v/>
      </c>
      <c r="R4325" s="58" t="str">
        <f ca="1">rescore</f>
        <v/>
      </c>
      <c r="S4325" s="4" t="str">
        <f ca="1">price</f>
        <v/>
      </c>
      <c r="U4325" s="4"/>
      <c r="V4325" s="4"/>
      <c r="W4325" s="293" t="str">
        <f ca="1">commission</f>
        <v/>
      </c>
      <c r="X4325" s="315"/>
    </row>
    <row r="4326" spans="1:24" x14ac:dyDescent="0.25">
      <c r="A4326" s="6" t="str">
        <f ca="1">no.</f>
        <v/>
      </c>
      <c r="E4326" s="4" t="str">
        <f ca="1">position</f>
        <v/>
      </c>
      <c r="I4326" s="318"/>
      <c r="J4326" s="25"/>
      <c r="L4326" s="4"/>
      <c r="N4326" s="6"/>
      <c r="P4326" s="6"/>
      <c r="Q4326" s="5" t="str">
        <f ca="1">score</f>
        <v/>
      </c>
      <c r="R4326" s="58" t="str">
        <f ca="1">rescore</f>
        <v/>
      </c>
      <c r="S4326" s="4" t="str">
        <f ca="1">price</f>
        <v/>
      </c>
      <c r="U4326" s="4"/>
      <c r="V4326" s="4"/>
      <c r="W4326" s="293" t="str">
        <f ca="1">commission</f>
        <v/>
      </c>
      <c r="X4326" s="315"/>
    </row>
    <row r="4327" spans="1:24" x14ac:dyDescent="0.25">
      <c r="A4327" s="6" t="str">
        <f ca="1">no.</f>
        <v/>
      </c>
      <c r="E4327" s="4" t="str">
        <f ca="1">position</f>
        <v/>
      </c>
      <c r="I4327" s="318"/>
      <c r="J4327" s="25"/>
      <c r="L4327" s="4"/>
      <c r="N4327" s="6"/>
      <c r="P4327" s="6"/>
      <c r="Q4327" s="5" t="str">
        <f ca="1">score</f>
        <v/>
      </c>
      <c r="R4327" s="58" t="str">
        <f ca="1">rescore</f>
        <v/>
      </c>
      <c r="S4327" s="4" t="str">
        <f ca="1">price</f>
        <v/>
      </c>
      <c r="U4327" s="4"/>
      <c r="V4327" s="4"/>
      <c r="W4327" s="293" t="str">
        <f ca="1">commission</f>
        <v/>
      </c>
      <c r="X4327" s="315"/>
    </row>
    <row r="4328" spans="1:24" x14ac:dyDescent="0.25">
      <c r="A4328" s="6" t="str">
        <f ca="1">no.</f>
        <v/>
      </c>
      <c r="E4328" s="4" t="str">
        <f ca="1">position</f>
        <v/>
      </c>
      <c r="I4328" s="318"/>
      <c r="J4328" s="25"/>
      <c r="L4328" s="4"/>
      <c r="N4328" s="6"/>
      <c r="P4328" s="6"/>
      <c r="Q4328" s="5" t="str">
        <f ca="1">score</f>
        <v/>
      </c>
      <c r="R4328" s="58" t="str">
        <f ca="1">rescore</f>
        <v/>
      </c>
      <c r="S4328" s="4" t="str">
        <f ca="1">price</f>
        <v/>
      </c>
      <c r="U4328" s="4"/>
      <c r="V4328" s="4"/>
      <c r="W4328" s="293" t="str">
        <f ca="1">commission</f>
        <v/>
      </c>
      <c r="X4328" s="315"/>
    </row>
    <row r="4329" spans="1:24" x14ac:dyDescent="0.25">
      <c r="A4329" s="6" t="str">
        <f ca="1">no.</f>
        <v/>
      </c>
      <c r="E4329" s="4" t="str">
        <f ca="1">position</f>
        <v/>
      </c>
      <c r="I4329" s="318"/>
      <c r="J4329" s="25"/>
      <c r="L4329" s="4"/>
      <c r="N4329" s="6"/>
      <c r="P4329" s="6"/>
      <c r="Q4329" s="5" t="str">
        <f ca="1">score</f>
        <v/>
      </c>
      <c r="R4329" s="58" t="str">
        <f ca="1">rescore</f>
        <v/>
      </c>
      <c r="S4329" s="4" t="str">
        <f ca="1">price</f>
        <v/>
      </c>
      <c r="U4329" s="4"/>
      <c r="V4329" s="4"/>
      <c r="W4329" s="293" t="str">
        <f ca="1">commission</f>
        <v/>
      </c>
      <c r="X4329" s="315"/>
    </row>
    <row r="4330" spans="1:24" x14ac:dyDescent="0.25">
      <c r="A4330" s="6" t="str">
        <f ca="1">no.</f>
        <v/>
      </c>
      <c r="E4330" s="4" t="str">
        <f ca="1">position</f>
        <v/>
      </c>
      <c r="I4330" s="318"/>
      <c r="J4330" s="25"/>
      <c r="L4330" s="4"/>
      <c r="N4330" s="6"/>
      <c r="P4330" s="6"/>
      <c r="Q4330" s="5" t="str">
        <f ca="1">score</f>
        <v/>
      </c>
      <c r="R4330" s="58" t="str">
        <f ca="1">rescore</f>
        <v/>
      </c>
      <c r="S4330" s="4" t="str">
        <f ca="1">price</f>
        <v/>
      </c>
      <c r="U4330" s="4"/>
      <c r="V4330" s="4"/>
      <c r="W4330" s="293" t="str">
        <f ca="1">commission</f>
        <v/>
      </c>
      <c r="X4330" s="315"/>
    </row>
    <row r="4331" spans="1:24" x14ac:dyDescent="0.25">
      <c r="A4331" s="6" t="str">
        <f ca="1">no.</f>
        <v/>
      </c>
      <c r="E4331" s="4" t="str">
        <f ca="1">position</f>
        <v/>
      </c>
      <c r="I4331" s="318"/>
      <c r="J4331" s="25"/>
      <c r="L4331" s="4"/>
      <c r="N4331" s="6"/>
      <c r="P4331" s="6"/>
      <c r="Q4331" s="5" t="str">
        <f ca="1">score</f>
        <v/>
      </c>
      <c r="R4331" s="58" t="str">
        <f ca="1">rescore</f>
        <v/>
      </c>
      <c r="S4331" s="4" t="str">
        <f ca="1">price</f>
        <v/>
      </c>
      <c r="U4331" s="4"/>
      <c r="V4331" s="4"/>
      <c r="W4331" s="293" t="str">
        <f ca="1">commission</f>
        <v/>
      </c>
      <c r="X4331" s="315"/>
    </row>
    <row r="4332" spans="1:24" x14ac:dyDescent="0.25">
      <c r="A4332" s="6" t="str">
        <f ca="1">no.</f>
        <v/>
      </c>
      <c r="E4332" s="4" t="str">
        <f ca="1">position</f>
        <v/>
      </c>
      <c r="I4332" s="318"/>
      <c r="J4332" s="25"/>
      <c r="L4332" s="4"/>
      <c r="N4332" s="6"/>
      <c r="P4332" s="6"/>
      <c r="Q4332" s="5" t="str">
        <f ca="1">score</f>
        <v/>
      </c>
      <c r="R4332" s="58" t="str">
        <f ca="1">rescore</f>
        <v/>
      </c>
      <c r="S4332" s="4" t="str">
        <f ca="1">price</f>
        <v/>
      </c>
      <c r="U4332" s="4"/>
      <c r="V4332" s="4"/>
      <c r="W4332" s="293" t="str">
        <f ca="1">commission</f>
        <v/>
      </c>
      <c r="X4332" s="315"/>
    </row>
    <row r="4333" spans="1:24" x14ac:dyDescent="0.25">
      <c r="A4333" s="6" t="str">
        <f ca="1">no.</f>
        <v/>
      </c>
      <c r="E4333" s="4" t="str">
        <f ca="1">position</f>
        <v/>
      </c>
      <c r="I4333" s="318"/>
      <c r="J4333" s="25"/>
      <c r="L4333" s="4"/>
      <c r="N4333" s="6"/>
      <c r="P4333" s="6"/>
      <c r="Q4333" s="5" t="str">
        <f ca="1">score</f>
        <v/>
      </c>
      <c r="R4333" s="58" t="str">
        <f ca="1">rescore</f>
        <v/>
      </c>
      <c r="S4333" s="4" t="str">
        <f ca="1">price</f>
        <v/>
      </c>
      <c r="U4333" s="4"/>
      <c r="V4333" s="4"/>
      <c r="W4333" s="293" t="str">
        <f ca="1">commission</f>
        <v/>
      </c>
      <c r="X4333" s="315"/>
    </row>
    <row r="4334" spans="1:24" x14ac:dyDescent="0.25">
      <c r="A4334" s="6" t="str">
        <f ca="1">no.</f>
        <v/>
      </c>
      <c r="E4334" s="4" t="str">
        <f ca="1">position</f>
        <v/>
      </c>
      <c r="I4334" s="318"/>
      <c r="J4334" s="25"/>
      <c r="L4334" s="4"/>
      <c r="N4334" s="6"/>
      <c r="P4334" s="6"/>
      <c r="Q4334" s="5" t="str">
        <f ca="1">score</f>
        <v/>
      </c>
      <c r="R4334" s="58" t="str">
        <f ca="1">rescore</f>
        <v/>
      </c>
      <c r="S4334" s="4" t="str">
        <f ca="1">price</f>
        <v/>
      </c>
      <c r="U4334" s="4"/>
      <c r="V4334" s="4"/>
      <c r="W4334" s="293" t="str">
        <f ca="1">commission</f>
        <v/>
      </c>
      <c r="X4334" s="315"/>
    </row>
    <row r="4335" spans="1:24" x14ac:dyDescent="0.25">
      <c r="A4335" s="6" t="str">
        <f ca="1">no.</f>
        <v/>
      </c>
      <c r="E4335" s="4" t="str">
        <f ca="1">position</f>
        <v/>
      </c>
      <c r="I4335" s="318"/>
      <c r="J4335" s="25"/>
      <c r="L4335" s="4"/>
      <c r="N4335" s="6"/>
      <c r="P4335" s="6"/>
      <c r="Q4335" s="5" t="str">
        <f ca="1">score</f>
        <v/>
      </c>
      <c r="R4335" s="58" t="str">
        <f ca="1">rescore</f>
        <v/>
      </c>
      <c r="S4335" s="4" t="str">
        <f ca="1">price</f>
        <v/>
      </c>
      <c r="U4335" s="4"/>
      <c r="V4335" s="4"/>
      <c r="W4335" s="293" t="str">
        <f ca="1">commission</f>
        <v/>
      </c>
      <c r="X4335" s="315"/>
    </row>
    <row r="4336" spans="1:24" x14ac:dyDescent="0.25">
      <c r="A4336" s="6" t="str">
        <f ca="1">no.</f>
        <v/>
      </c>
      <c r="E4336" s="4" t="str">
        <f ca="1">position</f>
        <v/>
      </c>
      <c r="I4336" s="318"/>
      <c r="J4336" s="25"/>
      <c r="L4336" s="4"/>
      <c r="N4336" s="6"/>
      <c r="P4336" s="6"/>
      <c r="Q4336" s="5" t="str">
        <f ca="1">score</f>
        <v/>
      </c>
      <c r="R4336" s="58" t="str">
        <f ca="1">rescore</f>
        <v/>
      </c>
      <c r="S4336" s="4" t="str">
        <f ca="1">price</f>
        <v/>
      </c>
      <c r="U4336" s="4"/>
      <c r="V4336" s="4"/>
      <c r="W4336" s="293" t="str">
        <f ca="1">commission</f>
        <v/>
      </c>
      <c r="X4336" s="315"/>
    </row>
    <row r="4337" spans="1:24" x14ac:dyDescent="0.25">
      <c r="A4337" s="6" t="str">
        <f ca="1">no.</f>
        <v/>
      </c>
      <c r="E4337" s="4" t="str">
        <f ca="1">position</f>
        <v/>
      </c>
      <c r="I4337" s="318"/>
      <c r="J4337" s="25"/>
      <c r="L4337" s="4"/>
      <c r="N4337" s="6"/>
      <c r="P4337" s="6"/>
      <c r="Q4337" s="5" t="str">
        <f ca="1">score</f>
        <v/>
      </c>
      <c r="R4337" s="58" t="str">
        <f ca="1">rescore</f>
        <v/>
      </c>
      <c r="S4337" s="4" t="str">
        <f ca="1">price</f>
        <v/>
      </c>
      <c r="U4337" s="4"/>
      <c r="V4337" s="4"/>
      <c r="W4337" s="293" t="str">
        <f ca="1">commission</f>
        <v/>
      </c>
      <c r="X4337" s="315"/>
    </row>
    <row r="4338" spans="1:24" x14ac:dyDescent="0.25">
      <c r="A4338" s="6" t="str">
        <f ca="1">no.</f>
        <v/>
      </c>
      <c r="E4338" s="4" t="str">
        <f ca="1">position</f>
        <v/>
      </c>
      <c r="I4338" s="318"/>
      <c r="J4338" s="25"/>
      <c r="L4338" s="4"/>
      <c r="N4338" s="6"/>
      <c r="P4338" s="6"/>
      <c r="Q4338" s="5" t="str">
        <f ca="1">score</f>
        <v/>
      </c>
      <c r="R4338" s="58" t="str">
        <f ca="1">rescore</f>
        <v/>
      </c>
      <c r="S4338" s="4" t="str">
        <f ca="1">price</f>
        <v/>
      </c>
      <c r="U4338" s="4"/>
      <c r="V4338" s="4"/>
      <c r="W4338" s="293" t="str">
        <f ca="1">commission</f>
        <v/>
      </c>
      <c r="X4338" s="315"/>
    </row>
    <row r="4339" spans="1:24" x14ac:dyDescent="0.25">
      <c r="A4339" s="6" t="str">
        <f ca="1">no.</f>
        <v/>
      </c>
      <c r="E4339" s="4" t="str">
        <f ca="1">position</f>
        <v/>
      </c>
      <c r="I4339" s="318"/>
      <c r="J4339" s="25"/>
      <c r="L4339" s="4"/>
      <c r="N4339" s="6"/>
      <c r="P4339" s="6"/>
      <c r="Q4339" s="5" t="str">
        <f ca="1">score</f>
        <v/>
      </c>
      <c r="R4339" s="58" t="str">
        <f ca="1">rescore</f>
        <v/>
      </c>
      <c r="S4339" s="4" t="str">
        <f ca="1">price</f>
        <v/>
      </c>
      <c r="U4339" s="4"/>
      <c r="V4339" s="4"/>
      <c r="W4339" s="293" t="str">
        <f ca="1">commission</f>
        <v/>
      </c>
      <c r="X4339" s="315"/>
    </row>
    <row r="4340" spans="1:24" x14ac:dyDescent="0.25">
      <c r="A4340" s="6" t="str">
        <f ca="1">no.</f>
        <v/>
      </c>
      <c r="E4340" s="4" t="str">
        <f ca="1">position</f>
        <v/>
      </c>
      <c r="I4340" s="318"/>
      <c r="J4340" s="25"/>
      <c r="L4340" s="4"/>
      <c r="N4340" s="6"/>
      <c r="P4340" s="6"/>
      <c r="Q4340" s="5" t="str">
        <f ca="1">score</f>
        <v/>
      </c>
      <c r="R4340" s="58" t="str">
        <f ca="1">rescore</f>
        <v/>
      </c>
      <c r="S4340" s="4" t="str">
        <f ca="1">price</f>
        <v/>
      </c>
      <c r="U4340" s="4"/>
      <c r="V4340" s="4"/>
      <c r="W4340" s="293" t="str">
        <f ca="1">commission</f>
        <v/>
      </c>
      <c r="X4340" s="315"/>
    </row>
    <row r="4341" spans="1:24" x14ac:dyDescent="0.25">
      <c r="A4341" s="6" t="str">
        <f ca="1">no.</f>
        <v/>
      </c>
      <c r="E4341" s="4" t="str">
        <f ca="1">position</f>
        <v/>
      </c>
      <c r="I4341" s="318"/>
      <c r="J4341" s="25"/>
      <c r="L4341" s="4"/>
      <c r="N4341" s="6"/>
      <c r="P4341" s="6"/>
      <c r="Q4341" s="5" t="str">
        <f ca="1">score</f>
        <v/>
      </c>
      <c r="R4341" s="58" t="str">
        <f ca="1">rescore</f>
        <v/>
      </c>
      <c r="S4341" s="4" t="str">
        <f ca="1">price</f>
        <v/>
      </c>
      <c r="U4341" s="4"/>
      <c r="V4341" s="4"/>
      <c r="W4341" s="293" t="str">
        <f ca="1">commission</f>
        <v/>
      </c>
      <c r="X4341" s="315"/>
    </row>
    <row r="4342" spans="1:24" x14ac:dyDescent="0.25">
      <c r="A4342" s="6" t="str">
        <f ca="1">no.</f>
        <v/>
      </c>
      <c r="E4342" s="4" t="str">
        <f ca="1">position</f>
        <v/>
      </c>
      <c r="I4342" s="318"/>
      <c r="J4342" s="25"/>
      <c r="L4342" s="4"/>
      <c r="N4342" s="6"/>
      <c r="P4342" s="6"/>
      <c r="Q4342" s="5" t="str">
        <f ca="1">score</f>
        <v/>
      </c>
      <c r="R4342" s="58" t="str">
        <f ca="1">rescore</f>
        <v/>
      </c>
      <c r="S4342" s="4" t="str">
        <f ca="1">price</f>
        <v/>
      </c>
      <c r="U4342" s="4"/>
      <c r="V4342" s="4"/>
      <c r="W4342" s="293" t="str">
        <f ca="1">commission</f>
        <v/>
      </c>
      <c r="X4342" s="315"/>
    </row>
    <row r="4343" spans="1:24" x14ac:dyDescent="0.25">
      <c r="A4343" s="6" t="str">
        <f ca="1">no.</f>
        <v/>
      </c>
      <c r="E4343" s="4" t="str">
        <f ca="1">position</f>
        <v/>
      </c>
      <c r="I4343" s="318"/>
      <c r="J4343" s="25"/>
      <c r="L4343" s="4"/>
      <c r="N4343" s="6"/>
      <c r="P4343" s="6"/>
      <c r="Q4343" s="5" t="str">
        <f ca="1">score</f>
        <v/>
      </c>
      <c r="R4343" s="58" t="str">
        <f ca="1">rescore</f>
        <v/>
      </c>
      <c r="S4343" s="4" t="str">
        <f ca="1">price</f>
        <v/>
      </c>
      <c r="U4343" s="4"/>
      <c r="V4343" s="4"/>
      <c r="W4343" s="293" t="str">
        <f ca="1">commission</f>
        <v/>
      </c>
      <c r="X4343" s="315"/>
    </row>
    <row r="4344" spans="1:24" x14ac:dyDescent="0.25">
      <c r="A4344" s="6" t="str">
        <f ca="1">no.</f>
        <v/>
      </c>
      <c r="E4344" s="4" t="str">
        <f ca="1">position</f>
        <v/>
      </c>
      <c r="I4344" s="318"/>
      <c r="J4344" s="25"/>
      <c r="L4344" s="4"/>
      <c r="N4344" s="6"/>
      <c r="P4344" s="6"/>
      <c r="Q4344" s="5" t="str">
        <f ca="1">score</f>
        <v/>
      </c>
      <c r="R4344" s="58" t="str">
        <f ca="1">rescore</f>
        <v/>
      </c>
      <c r="S4344" s="4" t="str">
        <f ca="1">price</f>
        <v/>
      </c>
      <c r="U4344" s="4"/>
      <c r="V4344" s="4"/>
      <c r="W4344" s="293" t="str">
        <f ca="1">commission</f>
        <v/>
      </c>
      <c r="X4344" s="315"/>
    </row>
    <row r="4345" spans="1:24" x14ac:dyDescent="0.25">
      <c r="A4345" s="6" t="str">
        <f ca="1">no.</f>
        <v/>
      </c>
      <c r="E4345" s="4" t="str">
        <f ca="1">position</f>
        <v/>
      </c>
      <c r="I4345" s="318"/>
      <c r="J4345" s="25"/>
      <c r="L4345" s="4"/>
      <c r="N4345" s="6"/>
      <c r="P4345" s="6"/>
      <c r="Q4345" s="5" t="str">
        <f ca="1">score</f>
        <v/>
      </c>
      <c r="R4345" s="58" t="str">
        <f ca="1">rescore</f>
        <v/>
      </c>
      <c r="S4345" s="4" t="str">
        <f ca="1">price</f>
        <v/>
      </c>
      <c r="U4345" s="4"/>
      <c r="V4345" s="4"/>
      <c r="W4345" s="293" t="str">
        <f ca="1">commission</f>
        <v/>
      </c>
      <c r="X4345" s="315"/>
    </row>
    <row r="4346" spans="1:24" x14ac:dyDescent="0.25">
      <c r="A4346" s="6" t="str">
        <f ca="1">no.</f>
        <v/>
      </c>
      <c r="E4346" s="4" t="str">
        <f ca="1">position</f>
        <v/>
      </c>
      <c r="I4346" s="318"/>
      <c r="J4346" s="25"/>
      <c r="L4346" s="4"/>
      <c r="N4346" s="6"/>
      <c r="P4346" s="6"/>
      <c r="Q4346" s="5" t="str">
        <f ca="1">score</f>
        <v/>
      </c>
      <c r="R4346" s="58" t="str">
        <f ca="1">rescore</f>
        <v/>
      </c>
      <c r="S4346" s="4" t="str">
        <f ca="1">price</f>
        <v/>
      </c>
      <c r="U4346" s="4"/>
      <c r="V4346" s="4"/>
      <c r="W4346" s="293" t="str">
        <f ca="1">commission</f>
        <v/>
      </c>
      <c r="X4346" s="315"/>
    </row>
    <row r="4347" spans="1:24" x14ac:dyDescent="0.25">
      <c r="A4347" s="6" t="str">
        <f ca="1">no.</f>
        <v/>
      </c>
      <c r="E4347" s="4" t="str">
        <f ca="1">position</f>
        <v/>
      </c>
      <c r="I4347" s="318"/>
      <c r="J4347" s="25"/>
      <c r="L4347" s="4"/>
      <c r="N4347" s="6"/>
      <c r="P4347" s="6"/>
      <c r="Q4347" s="5" t="str">
        <f ca="1">score</f>
        <v/>
      </c>
      <c r="R4347" s="58" t="str">
        <f ca="1">rescore</f>
        <v/>
      </c>
      <c r="S4347" s="4" t="str">
        <f ca="1">price</f>
        <v/>
      </c>
      <c r="U4347" s="4"/>
      <c r="V4347" s="4"/>
      <c r="W4347" s="293" t="str">
        <f ca="1">commission</f>
        <v/>
      </c>
      <c r="X4347" s="315"/>
    </row>
    <row r="4348" spans="1:24" x14ac:dyDescent="0.25">
      <c r="A4348" s="6" t="str">
        <f ca="1">no.</f>
        <v/>
      </c>
      <c r="E4348" s="4" t="str">
        <f ca="1">position</f>
        <v/>
      </c>
      <c r="I4348" s="318"/>
      <c r="J4348" s="25"/>
      <c r="L4348" s="4"/>
      <c r="N4348" s="6"/>
      <c r="P4348" s="6"/>
      <c r="Q4348" s="5" t="str">
        <f ca="1">score</f>
        <v/>
      </c>
      <c r="R4348" s="58" t="str">
        <f ca="1">rescore</f>
        <v/>
      </c>
      <c r="S4348" s="4" t="str">
        <f ca="1">price</f>
        <v/>
      </c>
      <c r="U4348" s="4"/>
      <c r="V4348" s="4"/>
      <c r="W4348" s="293" t="str">
        <f ca="1">commission</f>
        <v/>
      </c>
      <c r="X4348" s="315"/>
    </row>
    <row r="4349" spans="1:24" x14ac:dyDescent="0.25">
      <c r="A4349" s="6" t="str">
        <f ca="1">no.</f>
        <v/>
      </c>
      <c r="E4349" s="4" t="str">
        <f ca="1">position</f>
        <v/>
      </c>
      <c r="I4349" s="318"/>
      <c r="J4349" s="25"/>
      <c r="L4349" s="4"/>
      <c r="N4349" s="6"/>
      <c r="P4349" s="6"/>
      <c r="Q4349" s="5" t="str">
        <f ca="1">score</f>
        <v/>
      </c>
      <c r="R4349" s="58" t="str">
        <f ca="1">rescore</f>
        <v/>
      </c>
      <c r="S4349" s="4" t="str">
        <f ca="1">price</f>
        <v/>
      </c>
      <c r="U4349" s="4"/>
      <c r="V4349" s="4"/>
      <c r="W4349" s="293" t="str">
        <f ca="1">commission</f>
        <v/>
      </c>
      <c r="X4349" s="315"/>
    </row>
    <row r="4350" spans="1:24" x14ac:dyDescent="0.25">
      <c r="A4350" s="6" t="str">
        <f ca="1">no.</f>
        <v/>
      </c>
      <c r="E4350" s="4" t="str">
        <f ca="1">position</f>
        <v/>
      </c>
      <c r="I4350" s="318"/>
      <c r="J4350" s="25"/>
      <c r="L4350" s="4"/>
      <c r="N4350" s="6"/>
      <c r="P4350" s="6"/>
      <c r="Q4350" s="5" t="str">
        <f ca="1">score</f>
        <v/>
      </c>
      <c r="R4350" s="58" t="str">
        <f ca="1">rescore</f>
        <v/>
      </c>
      <c r="S4350" s="4" t="str">
        <f ca="1">price</f>
        <v/>
      </c>
      <c r="U4350" s="4"/>
      <c r="V4350" s="4"/>
      <c r="W4350" s="293" t="str">
        <f ca="1">commission</f>
        <v/>
      </c>
      <c r="X4350" s="315"/>
    </row>
    <row r="4351" spans="1:24" x14ac:dyDescent="0.25">
      <c r="A4351" s="6" t="str">
        <f ca="1">no.</f>
        <v/>
      </c>
      <c r="E4351" s="4" t="str">
        <f ca="1">position</f>
        <v/>
      </c>
      <c r="I4351" s="318"/>
      <c r="J4351" s="25"/>
      <c r="L4351" s="4"/>
      <c r="N4351" s="6"/>
      <c r="P4351" s="6"/>
      <c r="Q4351" s="5" t="str">
        <f ca="1">score</f>
        <v/>
      </c>
      <c r="R4351" s="58" t="str">
        <f ca="1">rescore</f>
        <v/>
      </c>
      <c r="S4351" s="4" t="str">
        <f ca="1">price</f>
        <v/>
      </c>
      <c r="U4351" s="4"/>
      <c r="V4351" s="4"/>
      <c r="W4351" s="293" t="str">
        <f ca="1">commission</f>
        <v/>
      </c>
      <c r="X4351" s="315"/>
    </row>
    <row r="4352" spans="1:24" x14ac:dyDescent="0.25">
      <c r="A4352" s="6" t="str">
        <f ca="1">no.</f>
        <v/>
      </c>
      <c r="E4352" s="4" t="str">
        <f ca="1">position</f>
        <v/>
      </c>
      <c r="I4352" s="318"/>
      <c r="J4352" s="25"/>
      <c r="L4352" s="4"/>
      <c r="N4352" s="6"/>
      <c r="P4352" s="6"/>
      <c r="Q4352" s="5" t="str">
        <f ca="1">score</f>
        <v/>
      </c>
      <c r="R4352" s="58" t="str">
        <f ca="1">rescore</f>
        <v/>
      </c>
      <c r="S4352" s="4" t="str">
        <f ca="1">price</f>
        <v/>
      </c>
      <c r="U4352" s="4"/>
      <c r="V4352" s="4"/>
      <c r="W4352" s="293" t="str">
        <f ca="1">commission</f>
        <v/>
      </c>
      <c r="X4352" s="315"/>
    </row>
    <row r="4353" spans="1:24" x14ac:dyDescent="0.25">
      <c r="A4353" s="6" t="str">
        <f ca="1">no.</f>
        <v/>
      </c>
      <c r="E4353" s="4" t="str">
        <f ca="1">position</f>
        <v/>
      </c>
      <c r="I4353" s="318"/>
      <c r="J4353" s="25"/>
      <c r="L4353" s="4"/>
      <c r="N4353" s="6"/>
      <c r="P4353" s="6"/>
      <c r="Q4353" s="5" t="str">
        <f ca="1">score</f>
        <v/>
      </c>
      <c r="R4353" s="58" t="str">
        <f ca="1">rescore</f>
        <v/>
      </c>
      <c r="S4353" s="4" t="str">
        <f ca="1">price</f>
        <v/>
      </c>
      <c r="U4353" s="4"/>
      <c r="V4353" s="4"/>
      <c r="W4353" s="293" t="str">
        <f ca="1">commission</f>
        <v/>
      </c>
      <c r="X4353" s="315"/>
    </row>
    <row r="4354" spans="1:24" x14ac:dyDescent="0.25">
      <c r="A4354" s="6" t="str">
        <f ca="1">no.</f>
        <v/>
      </c>
      <c r="E4354" s="4" t="str">
        <f ca="1">position</f>
        <v/>
      </c>
      <c r="I4354" s="318"/>
      <c r="J4354" s="25"/>
      <c r="L4354" s="4"/>
      <c r="N4354" s="6"/>
      <c r="P4354" s="6"/>
      <c r="Q4354" s="5" t="str">
        <f ca="1">score</f>
        <v/>
      </c>
      <c r="R4354" s="58" t="str">
        <f ca="1">rescore</f>
        <v/>
      </c>
      <c r="S4354" s="4" t="str">
        <f ca="1">price</f>
        <v/>
      </c>
      <c r="U4354" s="4"/>
      <c r="V4354" s="4"/>
      <c r="W4354" s="293" t="str">
        <f ca="1">commission</f>
        <v/>
      </c>
      <c r="X4354" s="315"/>
    </row>
    <row r="4355" spans="1:24" x14ac:dyDescent="0.25">
      <c r="A4355" s="6" t="str">
        <f ca="1">no.</f>
        <v/>
      </c>
      <c r="E4355" s="4" t="str">
        <f ca="1">position</f>
        <v/>
      </c>
      <c r="I4355" s="318"/>
      <c r="J4355" s="25"/>
      <c r="L4355" s="4"/>
      <c r="N4355" s="6"/>
      <c r="P4355" s="6"/>
      <c r="Q4355" s="5" t="str">
        <f ca="1">score</f>
        <v/>
      </c>
      <c r="R4355" s="58" t="str">
        <f ca="1">rescore</f>
        <v/>
      </c>
      <c r="S4355" s="4" t="str">
        <f ca="1">price</f>
        <v/>
      </c>
      <c r="U4355" s="4"/>
      <c r="V4355" s="4"/>
      <c r="W4355" s="293" t="str">
        <f ca="1">commission</f>
        <v/>
      </c>
      <c r="X4355" s="315"/>
    </row>
    <row r="4356" spans="1:24" x14ac:dyDescent="0.25">
      <c r="A4356" s="6" t="str">
        <f ca="1">no.</f>
        <v/>
      </c>
      <c r="E4356" s="4" t="str">
        <f ca="1">position</f>
        <v/>
      </c>
      <c r="I4356" s="318"/>
      <c r="J4356" s="25"/>
      <c r="L4356" s="4"/>
      <c r="N4356" s="6"/>
      <c r="P4356" s="6"/>
      <c r="Q4356" s="5" t="str">
        <f ca="1">score</f>
        <v/>
      </c>
      <c r="R4356" s="58" t="str">
        <f ca="1">rescore</f>
        <v/>
      </c>
      <c r="S4356" s="4" t="str">
        <f ca="1">price</f>
        <v/>
      </c>
      <c r="U4356" s="4"/>
      <c r="V4356" s="4"/>
      <c r="W4356" s="293" t="str">
        <f ca="1">commission</f>
        <v/>
      </c>
      <c r="X4356" s="315"/>
    </row>
    <row r="4357" spans="1:24" x14ac:dyDescent="0.25">
      <c r="A4357" s="6" t="str">
        <f ca="1">no.</f>
        <v/>
      </c>
      <c r="E4357" s="4" t="str">
        <f ca="1">position</f>
        <v/>
      </c>
      <c r="I4357" s="318"/>
      <c r="J4357" s="25"/>
      <c r="L4357" s="4"/>
      <c r="N4357" s="6"/>
      <c r="P4357" s="6"/>
      <c r="Q4357" s="5" t="str">
        <f ca="1">score</f>
        <v/>
      </c>
      <c r="R4357" s="58" t="str">
        <f ca="1">rescore</f>
        <v/>
      </c>
      <c r="S4357" s="4" t="str">
        <f ca="1">price</f>
        <v/>
      </c>
      <c r="U4357" s="4"/>
      <c r="V4357" s="4"/>
      <c r="W4357" s="293" t="str">
        <f ca="1">commission</f>
        <v/>
      </c>
      <c r="X4357" s="315"/>
    </row>
    <row r="4358" spans="1:24" x14ac:dyDescent="0.25">
      <c r="A4358" s="6" t="str">
        <f ca="1">no.</f>
        <v/>
      </c>
      <c r="E4358" s="4" t="str">
        <f ca="1">position</f>
        <v/>
      </c>
      <c r="I4358" s="318"/>
      <c r="J4358" s="25"/>
      <c r="L4358" s="4"/>
      <c r="N4358" s="6"/>
      <c r="P4358" s="6"/>
      <c r="Q4358" s="5" t="str">
        <f ca="1">score</f>
        <v/>
      </c>
      <c r="R4358" s="58" t="str">
        <f ca="1">rescore</f>
        <v/>
      </c>
      <c r="S4358" s="4" t="str">
        <f ca="1">price</f>
        <v/>
      </c>
      <c r="U4358" s="4"/>
      <c r="V4358" s="4"/>
      <c r="W4358" s="293" t="str">
        <f ca="1">commission</f>
        <v/>
      </c>
      <c r="X4358" s="315"/>
    </row>
    <row r="4359" spans="1:24" x14ac:dyDescent="0.25">
      <c r="A4359" s="6" t="str">
        <f ca="1">no.</f>
        <v/>
      </c>
      <c r="E4359" s="4" t="str">
        <f ca="1">position</f>
        <v/>
      </c>
      <c r="I4359" s="318"/>
      <c r="J4359" s="25"/>
      <c r="L4359" s="4"/>
      <c r="N4359" s="6"/>
      <c r="P4359" s="6"/>
      <c r="Q4359" s="5" t="str">
        <f ca="1">score</f>
        <v/>
      </c>
      <c r="R4359" s="58" t="str">
        <f ca="1">rescore</f>
        <v/>
      </c>
      <c r="S4359" s="4" t="str">
        <f ca="1">price</f>
        <v/>
      </c>
      <c r="U4359" s="4"/>
      <c r="V4359" s="4"/>
      <c r="W4359" s="293" t="str">
        <f ca="1">commission</f>
        <v/>
      </c>
      <c r="X4359" s="315"/>
    </row>
    <row r="4360" spans="1:24" x14ac:dyDescent="0.25">
      <c r="A4360" s="6" t="str">
        <f ca="1">no.</f>
        <v/>
      </c>
      <c r="E4360" s="4" t="str">
        <f ca="1">position</f>
        <v/>
      </c>
      <c r="I4360" s="318"/>
      <c r="J4360" s="25"/>
      <c r="L4360" s="4"/>
      <c r="N4360" s="6"/>
      <c r="P4360" s="6"/>
      <c r="Q4360" s="5" t="str">
        <f ca="1">score</f>
        <v/>
      </c>
      <c r="R4360" s="58" t="str">
        <f ca="1">rescore</f>
        <v/>
      </c>
      <c r="S4360" s="4" t="str">
        <f ca="1">price</f>
        <v/>
      </c>
      <c r="U4360" s="4"/>
      <c r="V4360" s="4"/>
      <c r="W4360" s="293" t="str">
        <f ca="1">commission</f>
        <v/>
      </c>
      <c r="X4360" s="315"/>
    </row>
    <row r="4361" spans="1:24" x14ac:dyDescent="0.25">
      <c r="A4361" s="6" t="str">
        <f ca="1">no.</f>
        <v/>
      </c>
      <c r="E4361" s="4" t="str">
        <f ca="1">position</f>
        <v/>
      </c>
      <c r="I4361" s="318"/>
      <c r="J4361" s="25"/>
      <c r="L4361" s="4"/>
      <c r="N4361" s="6"/>
      <c r="P4361" s="6"/>
      <c r="Q4361" s="5" t="str">
        <f ca="1">score</f>
        <v/>
      </c>
      <c r="R4361" s="58" t="str">
        <f ca="1">rescore</f>
        <v/>
      </c>
      <c r="S4361" s="4" t="str">
        <f ca="1">price</f>
        <v/>
      </c>
      <c r="U4361" s="4"/>
      <c r="V4361" s="4"/>
      <c r="W4361" s="293" t="str">
        <f ca="1">commission</f>
        <v/>
      </c>
      <c r="X4361" s="315"/>
    </row>
    <row r="4362" spans="1:24" x14ac:dyDescent="0.25">
      <c r="A4362" s="6" t="str">
        <f ca="1">no.</f>
        <v/>
      </c>
      <c r="E4362" s="4" t="str">
        <f ca="1">position</f>
        <v/>
      </c>
      <c r="I4362" s="318"/>
      <c r="J4362" s="25"/>
      <c r="L4362" s="4"/>
      <c r="N4362" s="6"/>
      <c r="P4362" s="6"/>
      <c r="Q4362" s="5" t="str">
        <f ca="1">score</f>
        <v/>
      </c>
      <c r="R4362" s="58" t="str">
        <f ca="1">rescore</f>
        <v/>
      </c>
      <c r="S4362" s="4" t="str">
        <f ca="1">price</f>
        <v/>
      </c>
      <c r="U4362" s="4"/>
      <c r="V4362" s="4"/>
      <c r="W4362" s="293" t="str">
        <f ca="1">commission</f>
        <v/>
      </c>
      <c r="X4362" s="315"/>
    </row>
    <row r="4363" spans="1:24" x14ac:dyDescent="0.25">
      <c r="A4363" s="6" t="str">
        <f ca="1">no.</f>
        <v/>
      </c>
      <c r="E4363" s="4" t="str">
        <f ca="1">position</f>
        <v/>
      </c>
      <c r="I4363" s="318"/>
      <c r="J4363" s="25"/>
      <c r="L4363" s="4"/>
      <c r="N4363" s="6"/>
      <c r="P4363" s="6"/>
      <c r="Q4363" s="5" t="str">
        <f ca="1">score</f>
        <v/>
      </c>
      <c r="R4363" s="58" t="str">
        <f ca="1">rescore</f>
        <v/>
      </c>
      <c r="S4363" s="4" t="str">
        <f ca="1">price</f>
        <v/>
      </c>
      <c r="U4363" s="4"/>
      <c r="V4363" s="4"/>
      <c r="W4363" s="293" t="str">
        <f ca="1">commission</f>
        <v/>
      </c>
      <c r="X4363" s="315"/>
    </row>
    <row r="4364" spans="1:24" x14ac:dyDescent="0.25">
      <c r="A4364" s="6" t="str">
        <f ca="1">no.</f>
        <v/>
      </c>
      <c r="E4364" s="4" t="str">
        <f ca="1">position</f>
        <v/>
      </c>
      <c r="I4364" s="318"/>
      <c r="J4364" s="25"/>
      <c r="L4364" s="4"/>
      <c r="N4364" s="6"/>
      <c r="P4364" s="6"/>
      <c r="Q4364" s="5" t="str">
        <f ca="1">score</f>
        <v/>
      </c>
      <c r="R4364" s="58" t="str">
        <f ca="1">rescore</f>
        <v/>
      </c>
      <c r="S4364" s="4" t="str">
        <f ca="1">price</f>
        <v/>
      </c>
      <c r="U4364" s="4"/>
      <c r="V4364" s="4"/>
      <c r="W4364" s="293" t="str">
        <f ca="1">commission</f>
        <v/>
      </c>
      <c r="X4364" s="315"/>
    </row>
    <row r="4365" spans="1:24" x14ac:dyDescent="0.25">
      <c r="A4365" s="6" t="str">
        <f ca="1">no.</f>
        <v/>
      </c>
      <c r="E4365" s="4" t="str">
        <f ca="1">position</f>
        <v/>
      </c>
      <c r="I4365" s="318"/>
      <c r="J4365" s="25"/>
      <c r="L4365" s="4"/>
      <c r="N4365" s="6"/>
      <c r="P4365" s="6"/>
      <c r="Q4365" s="5" t="str">
        <f ca="1">score</f>
        <v/>
      </c>
      <c r="R4365" s="58" t="str">
        <f ca="1">rescore</f>
        <v/>
      </c>
      <c r="S4365" s="4" t="str">
        <f ca="1">price</f>
        <v/>
      </c>
      <c r="U4365" s="4"/>
      <c r="V4365" s="4"/>
      <c r="W4365" s="293" t="str">
        <f ca="1">commission</f>
        <v/>
      </c>
      <c r="X4365" s="315"/>
    </row>
    <row r="4366" spans="1:24" x14ac:dyDescent="0.25">
      <c r="A4366" s="6" t="str">
        <f ca="1">no.</f>
        <v/>
      </c>
      <c r="E4366" s="4" t="str">
        <f ca="1">position</f>
        <v/>
      </c>
      <c r="I4366" s="318"/>
      <c r="J4366" s="25"/>
      <c r="L4366" s="4"/>
      <c r="N4366" s="6"/>
      <c r="P4366" s="6"/>
      <c r="Q4366" s="5" t="str">
        <f ca="1">score</f>
        <v/>
      </c>
      <c r="R4366" s="58" t="str">
        <f ca="1">rescore</f>
        <v/>
      </c>
      <c r="S4366" s="4" t="str">
        <f ca="1">price</f>
        <v/>
      </c>
      <c r="U4366" s="4"/>
      <c r="V4366" s="4"/>
      <c r="W4366" s="293" t="str">
        <f ca="1">commission</f>
        <v/>
      </c>
      <c r="X4366" s="315"/>
    </row>
    <row r="4367" spans="1:24" x14ac:dyDescent="0.25">
      <c r="A4367" s="6" t="str">
        <f ca="1">no.</f>
        <v/>
      </c>
      <c r="E4367" s="4" t="str">
        <f ca="1">position</f>
        <v/>
      </c>
      <c r="I4367" s="318"/>
      <c r="J4367" s="25"/>
      <c r="L4367" s="4"/>
      <c r="N4367" s="6"/>
      <c r="P4367" s="6"/>
      <c r="Q4367" s="5" t="str">
        <f ca="1">score</f>
        <v/>
      </c>
      <c r="R4367" s="58" t="str">
        <f ca="1">rescore</f>
        <v/>
      </c>
      <c r="S4367" s="4" t="str">
        <f ca="1">price</f>
        <v/>
      </c>
      <c r="U4367" s="4"/>
      <c r="V4367" s="4"/>
      <c r="W4367" s="293" t="str">
        <f ca="1">commission</f>
        <v/>
      </c>
      <c r="X4367" s="315"/>
    </row>
    <row r="4368" spans="1:24" x14ac:dyDescent="0.25">
      <c r="A4368" s="6" t="str">
        <f ca="1">no.</f>
        <v/>
      </c>
      <c r="E4368" s="4" t="str">
        <f ca="1">position</f>
        <v/>
      </c>
      <c r="I4368" s="318"/>
      <c r="J4368" s="25"/>
      <c r="L4368" s="4"/>
      <c r="N4368" s="6"/>
      <c r="P4368" s="6"/>
      <c r="Q4368" s="5" t="str">
        <f ca="1">score</f>
        <v/>
      </c>
      <c r="R4368" s="58" t="str">
        <f ca="1">rescore</f>
        <v/>
      </c>
      <c r="S4368" s="4" t="str">
        <f ca="1">price</f>
        <v/>
      </c>
      <c r="U4368" s="4"/>
      <c r="V4368" s="4"/>
      <c r="W4368" s="293" t="str">
        <f ca="1">commission</f>
        <v/>
      </c>
      <c r="X4368" s="315"/>
    </row>
    <row r="4369" spans="1:24" x14ac:dyDescent="0.25">
      <c r="A4369" s="6" t="str">
        <f ca="1">no.</f>
        <v/>
      </c>
      <c r="E4369" s="4" t="str">
        <f ca="1">position</f>
        <v/>
      </c>
      <c r="I4369" s="318"/>
      <c r="J4369" s="25"/>
      <c r="L4369" s="4"/>
      <c r="N4369" s="6"/>
      <c r="P4369" s="6"/>
      <c r="Q4369" s="5" t="str">
        <f ca="1">score</f>
        <v/>
      </c>
      <c r="R4369" s="58" t="str">
        <f ca="1">rescore</f>
        <v/>
      </c>
      <c r="S4369" s="4" t="str">
        <f ca="1">price</f>
        <v/>
      </c>
      <c r="U4369" s="4"/>
      <c r="V4369" s="4"/>
      <c r="W4369" s="293" t="str">
        <f ca="1">commission</f>
        <v/>
      </c>
      <c r="X4369" s="315"/>
    </row>
    <row r="4370" spans="1:24" x14ac:dyDescent="0.25">
      <c r="A4370" s="6" t="str">
        <f ca="1">no.</f>
        <v/>
      </c>
      <c r="E4370" s="4" t="str">
        <f ca="1">position</f>
        <v/>
      </c>
      <c r="I4370" s="318"/>
      <c r="J4370" s="25"/>
      <c r="L4370" s="4"/>
      <c r="N4370" s="6"/>
      <c r="P4370" s="6"/>
      <c r="Q4370" s="5" t="str">
        <f ca="1">score</f>
        <v/>
      </c>
      <c r="R4370" s="58" t="str">
        <f ca="1">rescore</f>
        <v/>
      </c>
      <c r="S4370" s="4" t="str">
        <f ca="1">price</f>
        <v/>
      </c>
      <c r="U4370" s="4"/>
      <c r="V4370" s="4"/>
      <c r="W4370" s="293" t="str">
        <f ca="1">commission</f>
        <v/>
      </c>
      <c r="X4370" s="315"/>
    </row>
    <row r="4371" spans="1:24" x14ac:dyDescent="0.25">
      <c r="A4371" s="6" t="str">
        <f ca="1">no.</f>
        <v/>
      </c>
      <c r="E4371" s="4" t="str">
        <f ca="1">position</f>
        <v/>
      </c>
      <c r="I4371" s="318"/>
      <c r="J4371" s="25"/>
      <c r="L4371" s="4"/>
      <c r="N4371" s="6"/>
      <c r="P4371" s="6"/>
      <c r="Q4371" s="5" t="str">
        <f ca="1">score</f>
        <v/>
      </c>
      <c r="R4371" s="58" t="str">
        <f ca="1">rescore</f>
        <v/>
      </c>
      <c r="S4371" s="4" t="str">
        <f ca="1">price</f>
        <v/>
      </c>
      <c r="U4371" s="4"/>
      <c r="V4371" s="4"/>
      <c r="W4371" s="293" t="str">
        <f ca="1">commission</f>
        <v/>
      </c>
      <c r="X4371" s="315"/>
    </row>
    <row r="4372" spans="1:24" x14ac:dyDescent="0.25">
      <c r="A4372" s="6" t="str">
        <f ca="1">no.</f>
        <v/>
      </c>
      <c r="E4372" s="4" t="str">
        <f ca="1">position</f>
        <v/>
      </c>
      <c r="I4372" s="318"/>
      <c r="J4372" s="25"/>
      <c r="L4372" s="4"/>
      <c r="N4372" s="6"/>
      <c r="P4372" s="6"/>
      <c r="Q4372" s="5" t="str">
        <f ca="1">score</f>
        <v/>
      </c>
      <c r="R4372" s="58" t="str">
        <f ca="1">rescore</f>
        <v/>
      </c>
      <c r="S4372" s="4" t="str">
        <f ca="1">price</f>
        <v/>
      </c>
      <c r="U4372" s="4"/>
      <c r="V4372" s="4"/>
      <c r="W4372" s="293" t="str">
        <f ca="1">commission</f>
        <v/>
      </c>
      <c r="X4372" s="315"/>
    </row>
    <row r="4373" spans="1:24" x14ac:dyDescent="0.25">
      <c r="A4373" s="6" t="str">
        <f ca="1">no.</f>
        <v/>
      </c>
      <c r="E4373" s="4" t="str">
        <f ca="1">position</f>
        <v/>
      </c>
      <c r="I4373" s="318"/>
      <c r="J4373" s="25"/>
      <c r="L4373" s="4"/>
      <c r="N4373" s="6"/>
      <c r="P4373" s="6"/>
      <c r="Q4373" s="5" t="str">
        <f ca="1">score</f>
        <v/>
      </c>
      <c r="R4373" s="58" t="str">
        <f ca="1">rescore</f>
        <v/>
      </c>
      <c r="S4373" s="4" t="str">
        <f ca="1">price</f>
        <v/>
      </c>
      <c r="U4373" s="4"/>
      <c r="V4373" s="4"/>
      <c r="W4373" s="293" t="str">
        <f ca="1">commission</f>
        <v/>
      </c>
      <c r="X4373" s="315"/>
    </row>
    <row r="4374" spans="1:24" x14ac:dyDescent="0.25">
      <c r="A4374" s="6" t="str">
        <f ca="1">no.</f>
        <v/>
      </c>
      <c r="E4374" s="4" t="str">
        <f ca="1">position</f>
        <v/>
      </c>
      <c r="I4374" s="318"/>
      <c r="J4374" s="25"/>
      <c r="L4374" s="4"/>
      <c r="N4374" s="6"/>
      <c r="P4374" s="6"/>
      <c r="Q4374" s="5" t="str">
        <f ca="1">score</f>
        <v/>
      </c>
      <c r="R4374" s="58" t="str">
        <f ca="1">rescore</f>
        <v/>
      </c>
      <c r="S4374" s="4" t="str">
        <f ca="1">price</f>
        <v/>
      </c>
      <c r="U4374" s="4"/>
      <c r="V4374" s="4"/>
      <c r="W4374" s="293" t="str">
        <f ca="1">commission</f>
        <v/>
      </c>
      <c r="X4374" s="315"/>
    </row>
    <row r="4375" spans="1:24" x14ac:dyDescent="0.25">
      <c r="A4375" s="6" t="str">
        <f ca="1">no.</f>
        <v/>
      </c>
      <c r="E4375" s="4" t="str">
        <f ca="1">position</f>
        <v/>
      </c>
      <c r="I4375" s="318"/>
      <c r="J4375" s="25"/>
      <c r="L4375" s="4"/>
      <c r="N4375" s="6"/>
      <c r="P4375" s="6"/>
      <c r="Q4375" s="5" t="str">
        <f ca="1">score</f>
        <v/>
      </c>
      <c r="R4375" s="58" t="str">
        <f ca="1">rescore</f>
        <v/>
      </c>
      <c r="S4375" s="4" t="str">
        <f ca="1">price</f>
        <v/>
      </c>
      <c r="U4375" s="4"/>
      <c r="V4375" s="4"/>
      <c r="W4375" s="293" t="str">
        <f ca="1">commission</f>
        <v/>
      </c>
      <c r="X4375" s="315"/>
    </row>
    <row r="4376" spans="1:24" x14ac:dyDescent="0.25">
      <c r="A4376" s="6" t="str">
        <f ca="1">no.</f>
        <v/>
      </c>
      <c r="E4376" s="4" t="str">
        <f ca="1">position</f>
        <v/>
      </c>
      <c r="I4376" s="318"/>
      <c r="J4376" s="25"/>
      <c r="L4376" s="4"/>
      <c r="N4376" s="6"/>
      <c r="P4376" s="6"/>
      <c r="Q4376" s="5" t="str">
        <f ca="1">score</f>
        <v/>
      </c>
      <c r="R4376" s="58" t="str">
        <f ca="1">rescore</f>
        <v/>
      </c>
      <c r="S4376" s="4" t="str">
        <f ca="1">price</f>
        <v/>
      </c>
      <c r="U4376" s="4"/>
      <c r="V4376" s="4"/>
      <c r="W4376" s="293" t="str">
        <f ca="1">commission</f>
        <v/>
      </c>
      <c r="X4376" s="315"/>
    </row>
    <row r="4377" spans="1:24" x14ac:dyDescent="0.25">
      <c r="A4377" s="6" t="str">
        <f ca="1">no.</f>
        <v/>
      </c>
      <c r="E4377" s="4" t="str">
        <f ca="1">position</f>
        <v/>
      </c>
      <c r="I4377" s="318"/>
      <c r="J4377" s="25"/>
      <c r="L4377" s="4"/>
      <c r="N4377" s="6"/>
      <c r="P4377" s="6"/>
      <c r="Q4377" s="5" t="str">
        <f ca="1">score</f>
        <v/>
      </c>
      <c r="R4377" s="58" t="str">
        <f ca="1">rescore</f>
        <v/>
      </c>
      <c r="S4377" s="4" t="str">
        <f ca="1">price</f>
        <v/>
      </c>
      <c r="U4377" s="4"/>
      <c r="V4377" s="4"/>
      <c r="W4377" s="293" t="str">
        <f ca="1">commission</f>
        <v/>
      </c>
      <c r="X4377" s="315"/>
    </row>
    <row r="4378" spans="1:24" x14ac:dyDescent="0.25">
      <c r="A4378" s="6" t="str">
        <f ca="1">no.</f>
        <v/>
      </c>
      <c r="E4378" s="4" t="str">
        <f ca="1">position</f>
        <v/>
      </c>
      <c r="I4378" s="318"/>
      <c r="J4378" s="25"/>
      <c r="L4378" s="4"/>
      <c r="N4378" s="6"/>
      <c r="P4378" s="6"/>
      <c r="Q4378" s="5" t="str">
        <f ca="1">score</f>
        <v/>
      </c>
      <c r="R4378" s="58" t="str">
        <f ca="1">rescore</f>
        <v/>
      </c>
      <c r="S4378" s="4" t="str">
        <f ca="1">price</f>
        <v/>
      </c>
      <c r="U4378" s="4"/>
      <c r="V4378" s="4"/>
      <c r="W4378" s="293" t="str">
        <f ca="1">commission</f>
        <v/>
      </c>
      <c r="X4378" s="315"/>
    </row>
    <row r="4379" spans="1:24" x14ac:dyDescent="0.25">
      <c r="A4379" s="6" t="str">
        <f ca="1">no.</f>
        <v/>
      </c>
      <c r="E4379" s="4" t="str">
        <f ca="1">position</f>
        <v/>
      </c>
      <c r="I4379" s="318"/>
      <c r="J4379" s="25"/>
      <c r="L4379" s="4"/>
      <c r="N4379" s="6"/>
      <c r="P4379" s="6"/>
      <c r="Q4379" s="5" t="str">
        <f ca="1">score</f>
        <v/>
      </c>
      <c r="R4379" s="58" t="str">
        <f ca="1">rescore</f>
        <v/>
      </c>
      <c r="S4379" s="4" t="str">
        <f ca="1">price</f>
        <v/>
      </c>
      <c r="U4379" s="4"/>
      <c r="V4379" s="4"/>
      <c r="W4379" s="293" t="str">
        <f ca="1">commission</f>
        <v/>
      </c>
      <c r="X4379" s="315"/>
    </row>
    <row r="4380" spans="1:24" x14ac:dyDescent="0.25">
      <c r="A4380" s="6" t="str">
        <f ca="1">no.</f>
        <v/>
      </c>
      <c r="E4380" s="4" t="str">
        <f ca="1">position</f>
        <v/>
      </c>
      <c r="I4380" s="318"/>
      <c r="J4380" s="25"/>
      <c r="L4380" s="4"/>
      <c r="N4380" s="6"/>
      <c r="P4380" s="6"/>
      <c r="Q4380" s="5" t="str">
        <f ca="1">score</f>
        <v/>
      </c>
      <c r="R4380" s="58" t="str">
        <f ca="1">rescore</f>
        <v/>
      </c>
      <c r="S4380" s="4" t="str">
        <f ca="1">price</f>
        <v/>
      </c>
      <c r="U4380" s="4"/>
      <c r="V4380" s="4"/>
      <c r="W4380" s="293" t="str">
        <f ca="1">commission</f>
        <v/>
      </c>
      <c r="X4380" s="315"/>
    </row>
    <row r="4381" spans="1:24" x14ac:dyDescent="0.25">
      <c r="A4381" s="6" t="str">
        <f ca="1">no.</f>
        <v/>
      </c>
      <c r="E4381" s="4" t="str">
        <f ca="1">position</f>
        <v/>
      </c>
      <c r="I4381" s="318"/>
      <c r="J4381" s="25"/>
      <c r="L4381" s="4"/>
      <c r="N4381" s="6"/>
      <c r="P4381" s="6"/>
      <c r="Q4381" s="5" t="str">
        <f ca="1">score</f>
        <v/>
      </c>
      <c r="R4381" s="58" t="str">
        <f ca="1">rescore</f>
        <v/>
      </c>
      <c r="S4381" s="4" t="str">
        <f ca="1">price</f>
        <v/>
      </c>
      <c r="U4381" s="4"/>
      <c r="V4381" s="4"/>
      <c r="W4381" s="293" t="str">
        <f ca="1">commission</f>
        <v/>
      </c>
      <c r="X4381" s="315"/>
    </row>
    <row r="4382" spans="1:24" x14ac:dyDescent="0.25">
      <c r="A4382" s="6" t="str">
        <f ca="1">no.</f>
        <v/>
      </c>
      <c r="E4382" s="4" t="str">
        <f ca="1">position</f>
        <v/>
      </c>
      <c r="I4382" s="318"/>
      <c r="J4382" s="25"/>
      <c r="L4382" s="4"/>
      <c r="N4382" s="6"/>
      <c r="P4382" s="6"/>
      <c r="Q4382" s="5" t="str">
        <f ca="1">score</f>
        <v/>
      </c>
      <c r="R4382" s="58" t="str">
        <f ca="1">rescore</f>
        <v/>
      </c>
      <c r="S4382" s="4" t="str">
        <f ca="1">price</f>
        <v/>
      </c>
      <c r="U4382" s="4"/>
      <c r="V4382" s="4"/>
      <c r="W4382" s="293" t="str">
        <f ca="1">commission</f>
        <v/>
      </c>
      <c r="X4382" s="315"/>
    </row>
    <row r="4383" spans="1:24" x14ac:dyDescent="0.25">
      <c r="A4383" s="6" t="str">
        <f ca="1">no.</f>
        <v/>
      </c>
      <c r="E4383" s="4" t="str">
        <f ca="1">position</f>
        <v/>
      </c>
      <c r="I4383" s="318"/>
      <c r="J4383" s="25"/>
      <c r="L4383" s="4"/>
      <c r="N4383" s="6"/>
      <c r="P4383" s="6"/>
      <c r="Q4383" s="5" t="str">
        <f ca="1">score</f>
        <v/>
      </c>
      <c r="R4383" s="58" t="str">
        <f ca="1">rescore</f>
        <v/>
      </c>
      <c r="S4383" s="4" t="str">
        <f ca="1">price</f>
        <v/>
      </c>
      <c r="U4383" s="4"/>
      <c r="V4383" s="4"/>
      <c r="W4383" s="293" t="str">
        <f ca="1">commission</f>
        <v/>
      </c>
      <c r="X4383" s="315"/>
    </row>
    <row r="4384" spans="1:24" x14ac:dyDescent="0.25">
      <c r="A4384" s="6" t="str">
        <f ca="1">no.</f>
        <v/>
      </c>
      <c r="E4384" s="4" t="str">
        <f ca="1">position</f>
        <v/>
      </c>
      <c r="I4384" s="318"/>
      <c r="J4384" s="25"/>
      <c r="L4384" s="4"/>
      <c r="N4384" s="6"/>
      <c r="P4384" s="6"/>
      <c r="Q4384" s="5" t="str">
        <f ca="1">score</f>
        <v/>
      </c>
      <c r="R4384" s="58" t="str">
        <f ca="1">rescore</f>
        <v/>
      </c>
      <c r="S4384" s="4" t="str">
        <f ca="1">price</f>
        <v/>
      </c>
      <c r="U4384" s="4"/>
      <c r="V4384" s="4"/>
      <c r="W4384" s="293" t="str">
        <f ca="1">commission</f>
        <v/>
      </c>
      <c r="X4384" s="315"/>
    </row>
    <row r="4385" spans="1:24" x14ac:dyDescent="0.25">
      <c r="A4385" s="6" t="str">
        <f ca="1">no.</f>
        <v/>
      </c>
      <c r="E4385" s="4" t="str">
        <f ca="1">position</f>
        <v/>
      </c>
      <c r="I4385" s="318"/>
      <c r="J4385" s="25"/>
      <c r="L4385" s="4"/>
      <c r="N4385" s="6"/>
      <c r="P4385" s="6"/>
      <c r="Q4385" s="5" t="str">
        <f ca="1">score</f>
        <v/>
      </c>
      <c r="R4385" s="58" t="str">
        <f ca="1">rescore</f>
        <v/>
      </c>
      <c r="S4385" s="4" t="str">
        <f ca="1">price</f>
        <v/>
      </c>
      <c r="U4385" s="4"/>
      <c r="V4385" s="4"/>
      <c r="W4385" s="293" t="str">
        <f ca="1">commission</f>
        <v/>
      </c>
      <c r="X4385" s="315"/>
    </row>
    <row r="4386" spans="1:24" x14ac:dyDescent="0.25">
      <c r="A4386" s="6" t="str">
        <f ca="1">no.</f>
        <v/>
      </c>
      <c r="E4386" s="4" t="str">
        <f ca="1">position</f>
        <v/>
      </c>
      <c r="I4386" s="318"/>
      <c r="J4386" s="25"/>
      <c r="L4386" s="4"/>
      <c r="N4386" s="6"/>
      <c r="P4386" s="6"/>
      <c r="Q4386" s="5" t="str">
        <f ca="1">score</f>
        <v/>
      </c>
      <c r="R4386" s="58" t="str">
        <f ca="1">rescore</f>
        <v/>
      </c>
      <c r="S4386" s="4" t="str">
        <f ca="1">price</f>
        <v/>
      </c>
      <c r="U4386" s="4"/>
      <c r="V4386" s="4"/>
      <c r="W4386" s="293" t="str">
        <f ca="1">commission</f>
        <v/>
      </c>
      <c r="X4386" s="315"/>
    </row>
    <row r="4387" spans="1:24" x14ac:dyDescent="0.25">
      <c r="A4387" s="6" t="str">
        <f ca="1">no.</f>
        <v/>
      </c>
      <c r="E4387" s="4" t="str">
        <f ca="1">position</f>
        <v/>
      </c>
      <c r="I4387" s="318"/>
      <c r="J4387" s="25"/>
      <c r="L4387" s="4"/>
      <c r="N4387" s="6"/>
      <c r="P4387" s="6"/>
      <c r="Q4387" s="5" t="str">
        <f ca="1">score</f>
        <v/>
      </c>
      <c r="R4387" s="58" t="str">
        <f ca="1">rescore</f>
        <v/>
      </c>
      <c r="S4387" s="4" t="str">
        <f ca="1">price</f>
        <v/>
      </c>
      <c r="U4387" s="4"/>
      <c r="V4387" s="4"/>
      <c r="W4387" s="293" t="str">
        <f ca="1">commission</f>
        <v/>
      </c>
      <c r="X4387" s="315"/>
    </row>
    <row r="4388" spans="1:24" x14ac:dyDescent="0.25">
      <c r="A4388" s="6" t="str">
        <f ca="1">no.</f>
        <v/>
      </c>
      <c r="E4388" s="4" t="str">
        <f ca="1">position</f>
        <v/>
      </c>
      <c r="I4388" s="318"/>
      <c r="J4388" s="25"/>
      <c r="L4388" s="4"/>
      <c r="N4388" s="6"/>
      <c r="P4388" s="6"/>
      <c r="Q4388" s="5" t="str">
        <f ca="1">score</f>
        <v/>
      </c>
      <c r="R4388" s="58" t="str">
        <f ca="1">rescore</f>
        <v/>
      </c>
      <c r="S4388" s="4" t="str">
        <f ca="1">price</f>
        <v/>
      </c>
      <c r="U4388" s="4"/>
      <c r="V4388" s="4"/>
      <c r="W4388" s="293" t="str">
        <f ca="1">commission</f>
        <v/>
      </c>
      <c r="X4388" s="315"/>
    </row>
    <row r="4389" spans="1:24" x14ac:dyDescent="0.25">
      <c r="A4389" s="6" t="str">
        <f ca="1">no.</f>
        <v/>
      </c>
      <c r="E4389" s="4" t="str">
        <f ca="1">position</f>
        <v/>
      </c>
      <c r="I4389" s="318"/>
      <c r="J4389" s="25"/>
      <c r="L4389" s="4"/>
      <c r="N4389" s="6"/>
      <c r="P4389" s="6"/>
      <c r="Q4389" s="5" t="str">
        <f ca="1">score</f>
        <v/>
      </c>
      <c r="R4389" s="58" t="str">
        <f ca="1">rescore</f>
        <v/>
      </c>
      <c r="S4389" s="4" t="str">
        <f ca="1">price</f>
        <v/>
      </c>
      <c r="U4389" s="4"/>
      <c r="V4389" s="4"/>
      <c r="W4389" s="293" t="str">
        <f ca="1">commission</f>
        <v/>
      </c>
      <c r="X4389" s="315"/>
    </row>
    <row r="4390" spans="1:24" x14ac:dyDescent="0.25">
      <c r="A4390" s="6" t="str">
        <f ca="1">no.</f>
        <v/>
      </c>
      <c r="E4390" s="4" t="str">
        <f ca="1">position</f>
        <v/>
      </c>
      <c r="I4390" s="318"/>
      <c r="J4390" s="25"/>
      <c r="L4390" s="4"/>
      <c r="N4390" s="6"/>
      <c r="P4390" s="6"/>
      <c r="Q4390" s="5" t="str">
        <f ca="1">score</f>
        <v/>
      </c>
      <c r="R4390" s="58" t="str">
        <f ca="1">rescore</f>
        <v/>
      </c>
      <c r="S4390" s="4" t="str">
        <f ca="1">price</f>
        <v/>
      </c>
      <c r="U4390" s="4"/>
      <c r="V4390" s="4"/>
      <c r="W4390" s="293" t="str">
        <f ca="1">commission</f>
        <v/>
      </c>
      <c r="X4390" s="315"/>
    </row>
    <row r="4391" spans="1:24" x14ac:dyDescent="0.25">
      <c r="A4391" s="6" t="str">
        <f ca="1">no.</f>
        <v/>
      </c>
      <c r="E4391" s="4" t="str">
        <f ca="1">position</f>
        <v/>
      </c>
      <c r="I4391" s="318"/>
      <c r="J4391" s="25"/>
      <c r="L4391" s="4"/>
      <c r="N4391" s="6"/>
      <c r="P4391" s="6"/>
      <c r="Q4391" s="5" t="str">
        <f ca="1">score</f>
        <v/>
      </c>
      <c r="R4391" s="58" t="str">
        <f ca="1">rescore</f>
        <v/>
      </c>
      <c r="S4391" s="4" t="str">
        <f ca="1">price</f>
        <v/>
      </c>
      <c r="U4391" s="4"/>
      <c r="V4391" s="4"/>
      <c r="W4391" s="293" t="str">
        <f ca="1">commission</f>
        <v/>
      </c>
      <c r="X4391" s="315"/>
    </row>
    <row r="4392" spans="1:24" x14ac:dyDescent="0.25">
      <c r="A4392" s="6" t="str">
        <f ca="1">no.</f>
        <v/>
      </c>
      <c r="E4392" s="4" t="str">
        <f ca="1">position</f>
        <v/>
      </c>
      <c r="I4392" s="318"/>
      <c r="J4392" s="25"/>
      <c r="L4392" s="4"/>
      <c r="N4392" s="6"/>
      <c r="P4392" s="6"/>
      <c r="Q4392" s="5" t="str">
        <f ca="1">score</f>
        <v/>
      </c>
      <c r="R4392" s="58" t="str">
        <f ca="1">rescore</f>
        <v/>
      </c>
      <c r="S4392" s="4" t="str">
        <f ca="1">price</f>
        <v/>
      </c>
      <c r="U4392" s="4"/>
      <c r="V4392" s="4"/>
      <c r="W4392" s="293" t="str">
        <f ca="1">commission</f>
        <v/>
      </c>
      <c r="X4392" s="315"/>
    </row>
    <row r="4393" spans="1:24" x14ac:dyDescent="0.25">
      <c r="A4393" s="6" t="str">
        <f ca="1">no.</f>
        <v/>
      </c>
      <c r="E4393" s="4" t="str">
        <f ca="1">position</f>
        <v/>
      </c>
      <c r="I4393" s="318"/>
      <c r="J4393" s="25"/>
      <c r="L4393" s="4"/>
      <c r="N4393" s="6"/>
      <c r="P4393" s="6"/>
      <c r="Q4393" s="5" t="str">
        <f ca="1">score</f>
        <v/>
      </c>
      <c r="R4393" s="58" t="str">
        <f ca="1">rescore</f>
        <v/>
      </c>
      <c r="S4393" s="4" t="str">
        <f ca="1">price</f>
        <v/>
      </c>
      <c r="U4393" s="4"/>
      <c r="V4393" s="4"/>
      <c r="W4393" s="293" t="str">
        <f ca="1">commission</f>
        <v/>
      </c>
      <c r="X4393" s="315"/>
    </row>
    <row r="4394" spans="1:24" x14ac:dyDescent="0.25">
      <c r="A4394" s="6" t="str">
        <f ca="1">no.</f>
        <v/>
      </c>
      <c r="E4394" s="4" t="str">
        <f ca="1">position</f>
        <v/>
      </c>
      <c r="I4394" s="318"/>
      <c r="J4394" s="25"/>
      <c r="L4394" s="4"/>
      <c r="N4394" s="6"/>
      <c r="P4394" s="6"/>
      <c r="Q4394" s="5" t="str">
        <f ca="1">score</f>
        <v/>
      </c>
      <c r="R4394" s="58" t="str">
        <f ca="1">rescore</f>
        <v/>
      </c>
      <c r="S4394" s="4" t="str">
        <f ca="1">price</f>
        <v/>
      </c>
      <c r="U4394" s="4"/>
      <c r="V4394" s="4"/>
      <c r="W4394" s="293" t="str">
        <f ca="1">commission</f>
        <v/>
      </c>
      <c r="X4394" s="315"/>
    </row>
    <row r="4395" spans="1:24" x14ac:dyDescent="0.25">
      <c r="A4395" s="6" t="str">
        <f ca="1">no.</f>
        <v/>
      </c>
      <c r="E4395" s="4" t="str">
        <f ca="1">position</f>
        <v/>
      </c>
      <c r="I4395" s="318"/>
      <c r="J4395" s="25"/>
      <c r="L4395" s="4"/>
      <c r="N4395" s="6"/>
      <c r="P4395" s="6"/>
      <c r="Q4395" s="5" t="str">
        <f ca="1">score</f>
        <v/>
      </c>
      <c r="R4395" s="58" t="str">
        <f ca="1">rescore</f>
        <v/>
      </c>
      <c r="S4395" s="4" t="str">
        <f ca="1">price</f>
        <v/>
      </c>
      <c r="U4395" s="4"/>
      <c r="V4395" s="4"/>
      <c r="W4395" s="293" t="str">
        <f ca="1">commission</f>
        <v/>
      </c>
      <c r="X4395" s="315"/>
    </row>
    <row r="4396" spans="1:24" x14ac:dyDescent="0.25">
      <c r="A4396" s="6" t="str">
        <f ca="1">no.</f>
        <v/>
      </c>
      <c r="E4396" s="4" t="str">
        <f ca="1">position</f>
        <v/>
      </c>
      <c r="I4396" s="318"/>
      <c r="J4396" s="25"/>
      <c r="L4396" s="4"/>
      <c r="N4396" s="6"/>
      <c r="P4396" s="6"/>
      <c r="Q4396" s="5" t="str">
        <f ca="1">score</f>
        <v/>
      </c>
      <c r="R4396" s="58" t="str">
        <f ca="1">rescore</f>
        <v/>
      </c>
      <c r="S4396" s="4" t="str">
        <f ca="1">price</f>
        <v/>
      </c>
      <c r="U4396" s="4"/>
      <c r="V4396" s="4"/>
      <c r="W4396" s="293" t="str">
        <f ca="1">commission</f>
        <v/>
      </c>
      <c r="X4396" s="315"/>
    </row>
    <row r="4397" spans="1:24" x14ac:dyDescent="0.25">
      <c r="A4397" s="6" t="str">
        <f ca="1">no.</f>
        <v/>
      </c>
      <c r="E4397" s="4" t="str">
        <f ca="1">position</f>
        <v/>
      </c>
      <c r="I4397" s="318"/>
      <c r="J4397" s="25"/>
      <c r="L4397" s="4"/>
      <c r="N4397" s="6"/>
      <c r="P4397" s="6"/>
      <c r="Q4397" s="5" t="str">
        <f ca="1">score</f>
        <v/>
      </c>
      <c r="R4397" s="58" t="str">
        <f ca="1">rescore</f>
        <v/>
      </c>
      <c r="S4397" s="4" t="str">
        <f ca="1">price</f>
        <v/>
      </c>
      <c r="U4397" s="4"/>
      <c r="V4397" s="4"/>
      <c r="W4397" s="293" t="str">
        <f ca="1">commission</f>
        <v/>
      </c>
      <c r="X4397" s="315"/>
    </row>
    <row r="4398" spans="1:24" x14ac:dyDescent="0.25">
      <c r="A4398" s="6" t="str">
        <f ca="1">no.</f>
        <v/>
      </c>
      <c r="E4398" s="4" t="str">
        <f ca="1">position</f>
        <v/>
      </c>
      <c r="I4398" s="318"/>
      <c r="J4398" s="25"/>
      <c r="L4398" s="4"/>
      <c r="N4398" s="6"/>
      <c r="P4398" s="6"/>
      <c r="Q4398" s="5" t="str">
        <f ca="1">score</f>
        <v/>
      </c>
      <c r="R4398" s="58" t="str">
        <f ca="1">rescore</f>
        <v/>
      </c>
      <c r="S4398" s="4" t="str">
        <f ca="1">price</f>
        <v/>
      </c>
      <c r="U4398" s="4"/>
      <c r="V4398" s="4"/>
      <c r="W4398" s="293" t="str">
        <f ca="1">commission</f>
        <v/>
      </c>
      <c r="X4398" s="315"/>
    </row>
    <row r="4399" spans="1:24" x14ac:dyDescent="0.25">
      <c r="A4399" s="6" t="str">
        <f ca="1">no.</f>
        <v/>
      </c>
      <c r="E4399" s="4" t="str">
        <f ca="1">position</f>
        <v/>
      </c>
      <c r="I4399" s="318"/>
      <c r="J4399" s="25"/>
      <c r="L4399" s="4"/>
      <c r="N4399" s="6"/>
      <c r="P4399" s="6"/>
      <c r="Q4399" s="5" t="str">
        <f ca="1">score</f>
        <v/>
      </c>
      <c r="R4399" s="58" t="str">
        <f ca="1">rescore</f>
        <v/>
      </c>
      <c r="S4399" s="4" t="str">
        <f ca="1">price</f>
        <v/>
      </c>
      <c r="U4399" s="4"/>
      <c r="V4399" s="4"/>
      <c r="W4399" s="293" t="str">
        <f ca="1">commission</f>
        <v/>
      </c>
      <c r="X4399" s="315"/>
    </row>
    <row r="4400" spans="1:24" x14ac:dyDescent="0.25">
      <c r="A4400" s="6" t="str">
        <f ca="1">no.</f>
        <v/>
      </c>
      <c r="E4400" s="4" t="str">
        <f ca="1">position</f>
        <v/>
      </c>
      <c r="I4400" s="318"/>
      <c r="J4400" s="25"/>
      <c r="L4400" s="4"/>
      <c r="N4400" s="6"/>
      <c r="P4400" s="6"/>
      <c r="Q4400" s="5" t="str">
        <f ca="1">score</f>
        <v/>
      </c>
      <c r="R4400" s="58" t="str">
        <f ca="1">rescore</f>
        <v/>
      </c>
      <c r="S4400" s="4" t="str">
        <f ca="1">price</f>
        <v/>
      </c>
      <c r="U4400" s="4"/>
      <c r="V4400" s="4"/>
      <c r="W4400" s="293" t="str">
        <f ca="1">commission</f>
        <v/>
      </c>
      <c r="X4400" s="315"/>
    </row>
    <row r="4401" spans="1:24" x14ac:dyDescent="0.25">
      <c r="A4401" s="6" t="str">
        <f ca="1">no.</f>
        <v/>
      </c>
      <c r="E4401" s="4" t="str">
        <f ca="1">position</f>
        <v/>
      </c>
      <c r="I4401" s="318"/>
      <c r="J4401" s="25"/>
      <c r="L4401" s="4"/>
      <c r="N4401" s="6"/>
      <c r="P4401" s="6"/>
      <c r="Q4401" s="5" t="str">
        <f ca="1">score</f>
        <v/>
      </c>
      <c r="R4401" s="58" t="str">
        <f ca="1">rescore</f>
        <v/>
      </c>
      <c r="S4401" s="4" t="str">
        <f ca="1">price</f>
        <v/>
      </c>
      <c r="U4401" s="4"/>
      <c r="V4401" s="4"/>
      <c r="W4401" s="293" t="str">
        <f ca="1">commission</f>
        <v/>
      </c>
      <c r="X4401" s="315"/>
    </row>
    <row r="4402" spans="1:24" x14ac:dyDescent="0.25">
      <c r="A4402" s="6" t="str">
        <f ca="1">no.</f>
        <v/>
      </c>
      <c r="E4402" s="4" t="str">
        <f ca="1">position</f>
        <v/>
      </c>
      <c r="I4402" s="318"/>
      <c r="J4402" s="25"/>
      <c r="L4402" s="4"/>
      <c r="N4402" s="6"/>
      <c r="P4402" s="6"/>
      <c r="Q4402" s="5" t="str">
        <f ca="1">score</f>
        <v/>
      </c>
      <c r="R4402" s="58" t="str">
        <f ca="1">rescore</f>
        <v/>
      </c>
      <c r="S4402" s="4" t="str">
        <f ca="1">price</f>
        <v/>
      </c>
      <c r="U4402" s="4"/>
      <c r="V4402" s="4"/>
      <c r="W4402" s="293" t="str">
        <f ca="1">commission</f>
        <v/>
      </c>
      <c r="X4402" s="315"/>
    </row>
    <row r="4403" spans="1:24" x14ac:dyDescent="0.25">
      <c r="A4403" s="6" t="str">
        <f ca="1">no.</f>
        <v/>
      </c>
      <c r="E4403" s="4" t="str">
        <f ca="1">position</f>
        <v/>
      </c>
      <c r="I4403" s="318"/>
      <c r="J4403" s="25"/>
      <c r="L4403" s="4"/>
      <c r="N4403" s="6"/>
      <c r="P4403" s="6"/>
      <c r="Q4403" s="5" t="str">
        <f ca="1">score</f>
        <v/>
      </c>
      <c r="R4403" s="58" t="str">
        <f ca="1">rescore</f>
        <v/>
      </c>
      <c r="S4403" s="4" t="str">
        <f ca="1">price</f>
        <v/>
      </c>
      <c r="U4403" s="4"/>
      <c r="V4403" s="4"/>
      <c r="W4403" s="293" t="str">
        <f ca="1">commission</f>
        <v/>
      </c>
      <c r="X4403" s="315"/>
    </row>
    <row r="4404" spans="1:24" x14ac:dyDescent="0.25">
      <c r="A4404" s="6" t="str">
        <f ca="1">no.</f>
        <v/>
      </c>
      <c r="E4404" s="4" t="str">
        <f ca="1">position</f>
        <v/>
      </c>
      <c r="I4404" s="318"/>
      <c r="J4404" s="25"/>
      <c r="L4404" s="4"/>
      <c r="N4404" s="6"/>
      <c r="P4404" s="6"/>
      <c r="Q4404" s="5" t="str">
        <f ca="1">score</f>
        <v/>
      </c>
      <c r="R4404" s="58" t="str">
        <f ca="1">rescore</f>
        <v/>
      </c>
      <c r="S4404" s="4" t="str">
        <f ca="1">price</f>
        <v/>
      </c>
      <c r="U4404" s="4"/>
      <c r="V4404" s="4"/>
      <c r="W4404" s="293" t="str">
        <f ca="1">commission</f>
        <v/>
      </c>
      <c r="X4404" s="315"/>
    </row>
    <row r="4405" spans="1:24" x14ac:dyDescent="0.25">
      <c r="A4405" s="6" t="str">
        <f ca="1">no.</f>
        <v/>
      </c>
      <c r="E4405" s="4" t="str">
        <f ca="1">position</f>
        <v/>
      </c>
      <c r="I4405" s="318"/>
      <c r="J4405" s="25"/>
      <c r="L4405" s="4"/>
      <c r="N4405" s="6"/>
      <c r="P4405" s="6"/>
      <c r="Q4405" s="5" t="str">
        <f ca="1">score</f>
        <v/>
      </c>
      <c r="R4405" s="58" t="str">
        <f ca="1">rescore</f>
        <v/>
      </c>
      <c r="S4405" s="4" t="str">
        <f ca="1">price</f>
        <v/>
      </c>
      <c r="U4405" s="4"/>
      <c r="V4405" s="4"/>
      <c r="W4405" s="293" t="str">
        <f ca="1">commission</f>
        <v/>
      </c>
      <c r="X4405" s="315"/>
    </row>
    <row r="4406" spans="1:24" x14ac:dyDescent="0.25">
      <c r="A4406" s="6" t="str">
        <f ca="1">no.</f>
        <v/>
      </c>
      <c r="E4406" s="4" t="str">
        <f ca="1">position</f>
        <v/>
      </c>
      <c r="I4406" s="318"/>
      <c r="J4406" s="25"/>
      <c r="L4406" s="4"/>
      <c r="N4406" s="6"/>
      <c r="P4406" s="6"/>
      <c r="Q4406" s="5" t="str">
        <f ca="1">score</f>
        <v/>
      </c>
      <c r="R4406" s="58" t="str">
        <f ca="1">rescore</f>
        <v/>
      </c>
      <c r="S4406" s="4" t="str">
        <f ca="1">price</f>
        <v/>
      </c>
      <c r="U4406" s="4"/>
      <c r="V4406" s="4"/>
      <c r="W4406" s="293" t="str">
        <f ca="1">commission</f>
        <v/>
      </c>
      <c r="X4406" s="315"/>
    </row>
    <row r="4407" spans="1:24" x14ac:dyDescent="0.25">
      <c r="A4407" s="6" t="str">
        <f ca="1">no.</f>
        <v/>
      </c>
      <c r="E4407" s="4" t="str">
        <f ca="1">position</f>
        <v/>
      </c>
      <c r="I4407" s="318"/>
      <c r="J4407" s="25"/>
      <c r="L4407" s="4"/>
      <c r="N4407" s="6"/>
      <c r="P4407" s="6"/>
      <c r="Q4407" s="5" t="str">
        <f ca="1">score</f>
        <v/>
      </c>
      <c r="R4407" s="58" t="str">
        <f ca="1">rescore</f>
        <v/>
      </c>
      <c r="S4407" s="4" t="str">
        <f ca="1">price</f>
        <v/>
      </c>
      <c r="U4407" s="4"/>
      <c r="V4407" s="4"/>
      <c r="W4407" s="293" t="str">
        <f ca="1">commission</f>
        <v/>
      </c>
      <c r="X4407" s="315"/>
    </row>
    <row r="4408" spans="1:24" x14ac:dyDescent="0.25">
      <c r="A4408" s="6" t="str">
        <f ca="1">no.</f>
        <v/>
      </c>
      <c r="E4408" s="4" t="str">
        <f ca="1">position</f>
        <v/>
      </c>
      <c r="I4408" s="318"/>
      <c r="J4408" s="25"/>
      <c r="L4408" s="4"/>
      <c r="N4408" s="6"/>
      <c r="P4408" s="6"/>
      <c r="Q4408" s="5" t="str">
        <f ca="1">score</f>
        <v/>
      </c>
      <c r="R4408" s="58" t="str">
        <f ca="1">rescore</f>
        <v/>
      </c>
      <c r="S4408" s="4" t="str">
        <f ca="1">price</f>
        <v/>
      </c>
      <c r="U4408" s="4"/>
      <c r="V4408" s="4"/>
      <c r="W4408" s="293" t="str">
        <f ca="1">commission</f>
        <v/>
      </c>
      <c r="X4408" s="315"/>
    </row>
    <row r="4409" spans="1:24" x14ac:dyDescent="0.25">
      <c r="A4409" s="6" t="str">
        <f ca="1">no.</f>
        <v/>
      </c>
      <c r="E4409" s="4" t="str">
        <f ca="1">position</f>
        <v/>
      </c>
      <c r="I4409" s="318"/>
      <c r="J4409" s="25"/>
      <c r="L4409" s="4"/>
      <c r="N4409" s="6"/>
      <c r="P4409" s="6"/>
      <c r="Q4409" s="5" t="str">
        <f ca="1">score</f>
        <v/>
      </c>
      <c r="R4409" s="58" t="str">
        <f ca="1">rescore</f>
        <v/>
      </c>
      <c r="S4409" s="4" t="str">
        <f ca="1">price</f>
        <v/>
      </c>
      <c r="U4409" s="4"/>
      <c r="V4409" s="4"/>
      <c r="W4409" s="293" t="str">
        <f ca="1">commission</f>
        <v/>
      </c>
      <c r="X4409" s="315"/>
    </row>
    <row r="4410" spans="1:24" x14ac:dyDescent="0.25">
      <c r="A4410" s="6" t="str">
        <f ca="1">no.</f>
        <v/>
      </c>
      <c r="E4410" s="4" t="str">
        <f ca="1">position</f>
        <v/>
      </c>
      <c r="I4410" s="318"/>
      <c r="J4410" s="25"/>
      <c r="L4410" s="4"/>
      <c r="N4410" s="6"/>
      <c r="P4410" s="6"/>
      <c r="Q4410" s="5" t="str">
        <f ca="1">score</f>
        <v/>
      </c>
      <c r="R4410" s="58" t="str">
        <f ca="1">rescore</f>
        <v/>
      </c>
      <c r="S4410" s="4" t="str">
        <f ca="1">price</f>
        <v/>
      </c>
      <c r="U4410" s="4"/>
      <c r="V4410" s="4"/>
      <c r="W4410" s="293" t="str">
        <f ca="1">commission</f>
        <v/>
      </c>
      <c r="X4410" s="315"/>
    </row>
    <row r="4411" spans="1:24" x14ac:dyDescent="0.25">
      <c r="A4411" s="6" t="str">
        <f ca="1">no.</f>
        <v/>
      </c>
      <c r="E4411" s="4" t="str">
        <f ca="1">position</f>
        <v/>
      </c>
      <c r="I4411" s="318"/>
      <c r="J4411" s="25"/>
      <c r="L4411" s="4"/>
      <c r="N4411" s="6"/>
      <c r="P4411" s="6"/>
      <c r="Q4411" s="5" t="str">
        <f ca="1">score</f>
        <v/>
      </c>
      <c r="R4411" s="58" t="str">
        <f ca="1">rescore</f>
        <v/>
      </c>
      <c r="S4411" s="4" t="str">
        <f ca="1">price</f>
        <v/>
      </c>
      <c r="U4411" s="4"/>
      <c r="V4411" s="4"/>
      <c r="W4411" s="293" t="str">
        <f ca="1">commission</f>
        <v/>
      </c>
      <c r="X4411" s="315"/>
    </row>
    <row r="4412" spans="1:24" x14ac:dyDescent="0.25">
      <c r="A4412" s="6" t="str">
        <f ca="1">no.</f>
        <v/>
      </c>
      <c r="E4412" s="4" t="str">
        <f ca="1">position</f>
        <v/>
      </c>
      <c r="I4412" s="318"/>
      <c r="J4412" s="25"/>
      <c r="L4412" s="4"/>
      <c r="N4412" s="6"/>
      <c r="P4412" s="6"/>
      <c r="Q4412" s="5" t="str">
        <f ca="1">score</f>
        <v/>
      </c>
      <c r="R4412" s="58" t="str">
        <f ca="1">rescore</f>
        <v/>
      </c>
      <c r="S4412" s="4" t="str">
        <f ca="1">price</f>
        <v/>
      </c>
      <c r="U4412" s="4"/>
      <c r="V4412" s="4"/>
      <c r="W4412" s="293" t="str">
        <f ca="1">commission</f>
        <v/>
      </c>
      <c r="X4412" s="315"/>
    </row>
    <row r="4413" spans="1:24" x14ac:dyDescent="0.25">
      <c r="A4413" s="6" t="str">
        <f ca="1">no.</f>
        <v/>
      </c>
      <c r="E4413" s="4" t="str">
        <f ca="1">position</f>
        <v/>
      </c>
      <c r="I4413" s="318"/>
      <c r="J4413" s="25"/>
      <c r="L4413" s="4"/>
      <c r="N4413" s="6"/>
      <c r="P4413" s="6"/>
      <c r="Q4413" s="5" t="str">
        <f ca="1">score</f>
        <v/>
      </c>
      <c r="R4413" s="58" t="str">
        <f ca="1">rescore</f>
        <v/>
      </c>
      <c r="S4413" s="4" t="str">
        <f ca="1">price</f>
        <v/>
      </c>
      <c r="U4413" s="4"/>
      <c r="V4413" s="4"/>
      <c r="W4413" s="293" t="str">
        <f ca="1">commission</f>
        <v/>
      </c>
      <c r="X4413" s="315"/>
    </row>
    <row r="4414" spans="1:24" x14ac:dyDescent="0.25">
      <c r="A4414" s="6" t="str">
        <f ca="1">no.</f>
        <v/>
      </c>
      <c r="E4414" s="4" t="str">
        <f ca="1">position</f>
        <v/>
      </c>
      <c r="I4414" s="318"/>
      <c r="J4414" s="25"/>
      <c r="L4414" s="4"/>
      <c r="N4414" s="6"/>
      <c r="P4414" s="6"/>
      <c r="Q4414" s="5" t="str">
        <f ca="1">score</f>
        <v/>
      </c>
      <c r="R4414" s="58" t="str">
        <f ca="1">rescore</f>
        <v/>
      </c>
      <c r="S4414" s="4" t="str">
        <f ca="1">price</f>
        <v/>
      </c>
      <c r="U4414" s="4"/>
      <c r="V4414" s="4"/>
      <c r="W4414" s="293" t="str">
        <f ca="1">commission</f>
        <v/>
      </c>
      <c r="X4414" s="315"/>
    </row>
    <row r="4415" spans="1:24" x14ac:dyDescent="0.25">
      <c r="A4415" s="6" t="str">
        <f ca="1">no.</f>
        <v/>
      </c>
      <c r="E4415" s="4" t="str">
        <f ca="1">position</f>
        <v/>
      </c>
      <c r="I4415" s="318"/>
      <c r="J4415" s="25"/>
      <c r="L4415" s="4"/>
      <c r="N4415" s="6"/>
      <c r="P4415" s="6"/>
      <c r="Q4415" s="5" t="str">
        <f ca="1">score</f>
        <v/>
      </c>
      <c r="R4415" s="58" t="str">
        <f ca="1">rescore</f>
        <v/>
      </c>
      <c r="S4415" s="4" t="str">
        <f ca="1">price</f>
        <v/>
      </c>
      <c r="U4415" s="4"/>
      <c r="V4415" s="4"/>
      <c r="W4415" s="293" t="str">
        <f ca="1">commission</f>
        <v/>
      </c>
      <c r="X4415" s="315"/>
    </row>
    <row r="4416" spans="1:24" x14ac:dyDescent="0.25">
      <c r="A4416" s="6" t="str">
        <f ca="1">no.</f>
        <v/>
      </c>
      <c r="E4416" s="4" t="str">
        <f ca="1">position</f>
        <v/>
      </c>
      <c r="I4416" s="318"/>
      <c r="J4416" s="25"/>
      <c r="L4416" s="4"/>
      <c r="N4416" s="6"/>
      <c r="P4416" s="6"/>
      <c r="Q4416" s="5" t="str">
        <f ca="1">score</f>
        <v/>
      </c>
      <c r="R4416" s="58" t="str">
        <f ca="1">rescore</f>
        <v/>
      </c>
      <c r="S4416" s="4" t="str">
        <f ca="1">price</f>
        <v/>
      </c>
      <c r="U4416" s="4"/>
      <c r="V4416" s="4"/>
      <c r="W4416" s="293" t="str">
        <f ca="1">commission</f>
        <v/>
      </c>
      <c r="X4416" s="315"/>
    </row>
    <row r="4417" spans="1:24" x14ac:dyDescent="0.25">
      <c r="A4417" s="6" t="str">
        <f ca="1">no.</f>
        <v/>
      </c>
      <c r="E4417" s="4" t="str">
        <f ca="1">position</f>
        <v/>
      </c>
      <c r="I4417" s="318"/>
      <c r="J4417" s="25"/>
      <c r="L4417" s="4"/>
      <c r="N4417" s="6"/>
      <c r="P4417" s="6"/>
      <c r="Q4417" s="5" t="str">
        <f ca="1">score</f>
        <v/>
      </c>
      <c r="R4417" s="58" t="str">
        <f ca="1">rescore</f>
        <v/>
      </c>
      <c r="S4417" s="4" t="str">
        <f ca="1">price</f>
        <v/>
      </c>
      <c r="U4417" s="4"/>
      <c r="V4417" s="4"/>
      <c r="W4417" s="293" t="str">
        <f ca="1">commission</f>
        <v/>
      </c>
      <c r="X4417" s="315"/>
    </row>
    <row r="4418" spans="1:24" x14ac:dyDescent="0.25">
      <c r="A4418" s="6" t="str">
        <f ca="1">no.</f>
        <v/>
      </c>
      <c r="E4418" s="4" t="str">
        <f ca="1">position</f>
        <v/>
      </c>
      <c r="I4418" s="318"/>
      <c r="J4418" s="25"/>
      <c r="L4418" s="4"/>
      <c r="N4418" s="6"/>
      <c r="P4418" s="6"/>
      <c r="Q4418" s="5" t="str">
        <f ca="1">score</f>
        <v/>
      </c>
      <c r="R4418" s="58" t="str">
        <f ca="1">rescore</f>
        <v/>
      </c>
      <c r="S4418" s="4" t="str">
        <f ca="1">price</f>
        <v/>
      </c>
      <c r="U4418" s="4"/>
      <c r="V4418" s="4"/>
      <c r="W4418" s="293" t="str">
        <f ca="1">commission</f>
        <v/>
      </c>
      <c r="X4418" s="315"/>
    </row>
    <row r="4419" spans="1:24" x14ac:dyDescent="0.25">
      <c r="A4419" s="6" t="str">
        <f ca="1">no.</f>
        <v/>
      </c>
      <c r="E4419" s="4" t="str">
        <f ca="1">position</f>
        <v/>
      </c>
      <c r="I4419" s="318"/>
      <c r="J4419" s="25"/>
      <c r="L4419" s="4"/>
      <c r="N4419" s="6"/>
      <c r="P4419" s="6"/>
      <c r="Q4419" s="5" t="str">
        <f ca="1">score</f>
        <v/>
      </c>
      <c r="R4419" s="58" t="str">
        <f ca="1">rescore</f>
        <v/>
      </c>
      <c r="S4419" s="4" t="str">
        <f ca="1">price</f>
        <v/>
      </c>
      <c r="U4419" s="4"/>
      <c r="V4419" s="4"/>
      <c r="W4419" s="293" t="str">
        <f ca="1">commission</f>
        <v/>
      </c>
      <c r="X4419" s="315"/>
    </row>
    <row r="4420" spans="1:24" x14ac:dyDescent="0.25">
      <c r="A4420" s="6" t="str">
        <f ca="1">no.</f>
        <v/>
      </c>
      <c r="E4420" s="4" t="str">
        <f ca="1">position</f>
        <v/>
      </c>
      <c r="I4420" s="318"/>
      <c r="J4420" s="25"/>
      <c r="L4420" s="4"/>
      <c r="N4420" s="6"/>
      <c r="P4420" s="6"/>
      <c r="Q4420" s="5" t="str">
        <f ca="1">score</f>
        <v/>
      </c>
      <c r="R4420" s="58" t="str">
        <f ca="1">rescore</f>
        <v/>
      </c>
      <c r="S4420" s="4" t="str">
        <f ca="1">price</f>
        <v/>
      </c>
      <c r="U4420" s="4"/>
      <c r="V4420" s="4"/>
      <c r="W4420" s="293" t="str">
        <f ca="1">commission</f>
        <v/>
      </c>
      <c r="X4420" s="315"/>
    </row>
    <row r="4421" spans="1:24" x14ac:dyDescent="0.25">
      <c r="A4421" s="6" t="str">
        <f ca="1">no.</f>
        <v/>
      </c>
      <c r="E4421" s="4" t="str">
        <f ca="1">position</f>
        <v/>
      </c>
      <c r="I4421" s="318"/>
      <c r="J4421" s="25"/>
      <c r="L4421" s="4"/>
      <c r="N4421" s="6"/>
      <c r="P4421" s="6"/>
      <c r="Q4421" s="5" t="str">
        <f ca="1">score</f>
        <v/>
      </c>
      <c r="R4421" s="58" t="str">
        <f ca="1">rescore</f>
        <v/>
      </c>
      <c r="S4421" s="4" t="str">
        <f ca="1">price</f>
        <v/>
      </c>
      <c r="U4421" s="4"/>
      <c r="V4421" s="4"/>
      <c r="W4421" s="293" t="str">
        <f ca="1">commission</f>
        <v/>
      </c>
      <c r="X4421" s="315"/>
    </row>
    <row r="4422" spans="1:24" x14ac:dyDescent="0.25">
      <c r="A4422" s="6" t="str">
        <f ca="1">no.</f>
        <v/>
      </c>
      <c r="E4422" s="4" t="str">
        <f ca="1">position</f>
        <v/>
      </c>
      <c r="I4422" s="318"/>
      <c r="J4422" s="25"/>
      <c r="L4422" s="4"/>
      <c r="N4422" s="6"/>
      <c r="P4422" s="6"/>
      <c r="Q4422" s="5" t="str">
        <f ca="1">score</f>
        <v/>
      </c>
      <c r="R4422" s="58" t="str">
        <f ca="1">rescore</f>
        <v/>
      </c>
      <c r="S4422" s="4" t="str">
        <f ca="1">price</f>
        <v/>
      </c>
      <c r="U4422" s="4"/>
      <c r="V4422" s="4"/>
      <c r="W4422" s="293" t="str">
        <f ca="1">commission</f>
        <v/>
      </c>
      <c r="X4422" s="315"/>
    </row>
    <row r="4423" spans="1:24" x14ac:dyDescent="0.25">
      <c r="A4423" s="6" t="str">
        <f ca="1">no.</f>
        <v/>
      </c>
      <c r="E4423" s="4" t="str">
        <f ca="1">position</f>
        <v/>
      </c>
      <c r="I4423" s="318"/>
      <c r="J4423" s="25"/>
      <c r="L4423" s="4"/>
      <c r="N4423" s="6"/>
      <c r="P4423" s="6"/>
      <c r="Q4423" s="5" t="str">
        <f ca="1">score</f>
        <v/>
      </c>
      <c r="R4423" s="58" t="str">
        <f ca="1">rescore</f>
        <v/>
      </c>
      <c r="S4423" s="4" t="str">
        <f ca="1">price</f>
        <v/>
      </c>
      <c r="U4423" s="4"/>
      <c r="V4423" s="4"/>
      <c r="W4423" s="293" t="str">
        <f ca="1">commission</f>
        <v/>
      </c>
      <c r="X4423" s="315"/>
    </row>
    <row r="4424" spans="1:24" x14ac:dyDescent="0.25">
      <c r="A4424" s="6" t="str">
        <f ca="1">no.</f>
        <v/>
      </c>
      <c r="E4424" s="4" t="str">
        <f ca="1">position</f>
        <v/>
      </c>
      <c r="I4424" s="318"/>
      <c r="J4424" s="25"/>
      <c r="L4424" s="4"/>
      <c r="N4424" s="6"/>
      <c r="P4424" s="6"/>
      <c r="Q4424" s="5" t="str">
        <f ca="1">score</f>
        <v/>
      </c>
      <c r="R4424" s="58" t="str">
        <f ca="1">rescore</f>
        <v/>
      </c>
      <c r="S4424" s="4" t="str">
        <f ca="1">price</f>
        <v/>
      </c>
      <c r="U4424" s="4"/>
      <c r="V4424" s="4"/>
      <c r="W4424" s="293" t="str">
        <f ca="1">commission</f>
        <v/>
      </c>
      <c r="X4424" s="315"/>
    </row>
    <row r="4425" spans="1:24" x14ac:dyDescent="0.25">
      <c r="A4425" s="6" t="str">
        <f ca="1">no.</f>
        <v/>
      </c>
      <c r="E4425" s="4" t="str">
        <f ca="1">position</f>
        <v/>
      </c>
      <c r="I4425" s="318"/>
      <c r="J4425" s="25"/>
      <c r="L4425" s="4"/>
      <c r="N4425" s="6"/>
      <c r="P4425" s="6"/>
      <c r="Q4425" s="5" t="str">
        <f ca="1">score</f>
        <v/>
      </c>
      <c r="R4425" s="58" t="str">
        <f ca="1">rescore</f>
        <v/>
      </c>
      <c r="S4425" s="4" t="str">
        <f ca="1">price</f>
        <v/>
      </c>
      <c r="U4425" s="4"/>
      <c r="V4425" s="4"/>
      <c r="W4425" s="293" t="str">
        <f ca="1">commission</f>
        <v/>
      </c>
      <c r="X4425" s="315"/>
    </row>
    <row r="4426" spans="1:24" x14ac:dyDescent="0.25">
      <c r="A4426" s="6" t="str">
        <f ca="1">no.</f>
        <v/>
      </c>
      <c r="E4426" s="4" t="str">
        <f ca="1">position</f>
        <v/>
      </c>
      <c r="I4426" s="318"/>
      <c r="J4426" s="25"/>
      <c r="L4426" s="4"/>
      <c r="N4426" s="6"/>
      <c r="P4426" s="6"/>
      <c r="Q4426" s="5" t="str">
        <f ca="1">score</f>
        <v/>
      </c>
      <c r="R4426" s="58" t="str">
        <f ca="1">rescore</f>
        <v/>
      </c>
      <c r="S4426" s="4" t="str">
        <f ca="1">price</f>
        <v/>
      </c>
      <c r="U4426" s="4"/>
      <c r="V4426" s="4"/>
      <c r="W4426" s="293" t="str">
        <f ca="1">commission</f>
        <v/>
      </c>
      <c r="X4426" s="315"/>
    </row>
    <row r="4427" spans="1:24" x14ac:dyDescent="0.25">
      <c r="A4427" s="6" t="str">
        <f ca="1">no.</f>
        <v/>
      </c>
      <c r="E4427" s="4" t="str">
        <f ca="1">position</f>
        <v/>
      </c>
      <c r="I4427" s="318"/>
      <c r="J4427" s="25"/>
      <c r="L4427" s="4"/>
      <c r="N4427" s="6"/>
      <c r="P4427" s="6"/>
      <c r="Q4427" s="5" t="str">
        <f ca="1">score</f>
        <v/>
      </c>
      <c r="R4427" s="58" t="str">
        <f ca="1">rescore</f>
        <v/>
      </c>
      <c r="S4427" s="4" t="str">
        <f ca="1">price</f>
        <v/>
      </c>
      <c r="U4427" s="4"/>
      <c r="V4427" s="4"/>
      <c r="W4427" s="293" t="str">
        <f ca="1">commission</f>
        <v/>
      </c>
      <c r="X4427" s="315"/>
    </row>
    <row r="4428" spans="1:24" x14ac:dyDescent="0.25">
      <c r="A4428" s="6" t="str">
        <f ca="1">no.</f>
        <v/>
      </c>
      <c r="E4428" s="4" t="str">
        <f ca="1">position</f>
        <v/>
      </c>
      <c r="I4428" s="318"/>
      <c r="J4428" s="25"/>
      <c r="L4428" s="4"/>
      <c r="N4428" s="6"/>
      <c r="P4428" s="6"/>
      <c r="Q4428" s="5" t="str">
        <f ca="1">score</f>
        <v/>
      </c>
      <c r="R4428" s="58" t="str">
        <f ca="1">rescore</f>
        <v/>
      </c>
      <c r="S4428" s="4" t="str">
        <f ca="1">price</f>
        <v/>
      </c>
      <c r="U4428" s="4"/>
      <c r="V4428" s="4"/>
      <c r="W4428" s="293" t="str">
        <f ca="1">commission</f>
        <v/>
      </c>
      <c r="X4428" s="315"/>
    </row>
    <row r="4429" spans="1:24" x14ac:dyDescent="0.25">
      <c r="A4429" s="6" t="str">
        <f ca="1">no.</f>
        <v/>
      </c>
      <c r="E4429" s="4" t="str">
        <f ca="1">position</f>
        <v/>
      </c>
      <c r="I4429" s="318"/>
      <c r="J4429" s="25"/>
      <c r="L4429" s="4"/>
      <c r="N4429" s="6"/>
      <c r="P4429" s="6"/>
      <c r="Q4429" s="5" t="str">
        <f ca="1">score</f>
        <v/>
      </c>
      <c r="R4429" s="58" t="str">
        <f ca="1">rescore</f>
        <v/>
      </c>
      <c r="S4429" s="4" t="str">
        <f ca="1">price</f>
        <v/>
      </c>
      <c r="U4429" s="4"/>
      <c r="V4429" s="4"/>
      <c r="W4429" s="293" t="str">
        <f ca="1">commission</f>
        <v/>
      </c>
      <c r="X4429" s="315"/>
    </row>
    <row r="4430" spans="1:24" x14ac:dyDescent="0.25">
      <c r="A4430" s="6" t="str">
        <f ca="1">no.</f>
        <v/>
      </c>
      <c r="E4430" s="4" t="str">
        <f ca="1">position</f>
        <v/>
      </c>
      <c r="I4430" s="318"/>
      <c r="J4430" s="25"/>
      <c r="L4430" s="4"/>
      <c r="N4430" s="6"/>
      <c r="P4430" s="6"/>
      <c r="Q4430" s="5" t="str">
        <f ca="1">score</f>
        <v/>
      </c>
      <c r="R4430" s="58" t="str">
        <f ca="1">rescore</f>
        <v/>
      </c>
      <c r="S4430" s="4" t="str">
        <f ca="1">price</f>
        <v/>
      </c>
      <c r="U4430" s="4"/>
      <c r="V4430" s="4"/>
      <c r="W4430" s="293" t="str">
        <f ca="1">commission</f>
        <v/>
      </c>
      <c r="X4430" s="315"/>
    </row>
    <row r="4431" spans="1:24" x14ac:dyDescent="0.25">
      <c r="A4431" s="6" t="str">
        <f ca="1">no.</f>
        <v/>
      </c>
      <c r="E4431" s="4" t="str">
        <f ca="1">position</f>
        <v/>
      </c>
      <c r="I4431" s="318"/>
      <c r="J4431" s="25"/>
      <c r="L4431" s="4"/>
      <c r="N4431" s="6"/>
      <c r="P4431" s="6"/>
      <c r="Q4431" s="5" t="str">
        <f ca="1">score</f>
        <v/>
      </c>
      <c r="R4431" s="58" t="str">
        <f ca="1">rescore</f>
        <v/>
      </c>
      <c r="S4431" s="4" t="str">
        <f ca="1">price</f>
        <v/>
      </c>
      <c r="U4431" s="4"/>
      <c r="V4431" s="4"/>
      <c r="W4431" s="293" t="str">
        <f ca="1">commission</f>
        <v/>
      </c>
      <c r="X4431" s="315"/>
    </row>
    <row r="4432" spans="1:24" x14ac:dyDescent="0.25">
      <c r="A4432" s="6" t="str">
        <f ca="1">no.</f>
        <v/>
      </c>
      <c r="E4432" s="4" t="str">
        <f ca="1">position</f>
        <v/>
      </c>
      <c r="I4432" s="318"/>
      <c r="J4432" s="25"/>
      <c r="L4432" s="4"/>
      <c r="N4432" s="6"/>
      <c r="P4432" s="6"/>
      <c r="Q4432" s="5" t="str">
        <f ca="1">score</f>
        <v/>
      </c>
      <c r="R4432" s="58" t="str">
        <f ca="1">rescore</f>
        <v/>
      </c>
      <c r="S4432" s="4" t="str">
        <f ca="1">price</f>
        <v/>
      </c>
      <c r="U4432" s="4"/>
      <c r="V4432" s="4"/>
      <c r="W4432" s="293" t="str">
        <f ca="1">commission</f>
        <v/>
      </c>
      <c r="X4432" s="315"/>
    </row>
    <row r="4433" spans="1:24" x14ac:dyDescent="0.25">
      <c r="A4433" s="6" t="str">
        <f ca="1">no.</f>
        <v/>
      </c>
      <c r="E4433" s="4" t="str">
        <f ca="1">position</f>
        <v/>
      </c>
      <c r="I4433" s="318"/>
      <c r="J4433" s="25"/>
      <c r="L4433" s="4"/>
      <c r="N4433" s="6"/>
      <c r="P4433" s="6"/>
      <c r="Q4433" s="5" t="str">
        <f ca="1">score</f>
        <v/>
      </c>
      <c r="R4433" s="58" t="str">
        <f ca="1">rescore</f>
        <v/>
      </c>
      <c r="S4433" s="4" t="str">
        <f ca="1">price</f>
        <v/>
      </c>
      <c r="U4433" s="4"/>
      <c r="V4433" s="4"/>
      <c r="W4433" s="293" t="str">
        <f ca="1">commission</f>
        <v/>
      </c>
      <c r="X4433" s="315"/>
    </row>
    <row r="4434" spans="1:24" x14ac:dyDescent="0.25">
      <c r="A4434" s="6" t="str">
        <f ca="1">no.</f>
        <v/>
      </c>
      <c r="E4434" s="4" t="str">
        <f ca="1">position</f>
        <v/>
      </c>
      <c r="I4434" s="318"/>
      <c r="J4434" s="25"/>
      <c r="L4434" s="4"/>
      <c r="N4434" s="6"/>
      <c r="P4434" s="6"/>
      <c r="Q4434" s="5" t="str">
        <f ca="1">score</f>
        <v/>
      </c>
      <c r="R4434" s="58" t="str">
        <f ca="1">rescore</f>
        <v/>
      </c>
      <c r="S4434" s="4" t="str">
        <f ca="1">price</f>
        <v/>
      </c>
      <c r="U4434" s="4"/>
      <c r="V4434" s="4"/>
      <c r="W4434" s="293" t="str">
        <f ca="1">commission</f>
        <v/>
      </c>
      <c r="X4434" s="315"/>
    </row>
    <row r="4435" spans="1:24" x14ac:dyDescent="0.25">
      <c r="A4435" s="6" t="str">
        <f ca="1">no.</f>
        <v/>
      </c>
      <c r="E4435" s="4" t="str">
        <f ca="1">position</f>
        <v/>
      </c>
      <c r="I4435" s="318"/>
      <c r="J4435" s="25"/>
      <c r="L4435" s="4"/>
      <c r="N4435" s="6"/>
      <c r="P4435" s="6"/>
      <c r="Q4435" s="5" t="str">
        <f ca="1">score</f>
        <v/>
      </c>
      <c r="R4435" s="58" t="str">
        <f ca="1">rescore</f>
        <v/>
      </c>
      <c r="S4435" s="4" t="str">
        <f ca="1">price</f>
        <v/>
      </c>
      <c r="U4435" s="4"/>
      <c r="V4435" s="4"/>
      <c r="W4435" s="293" t="str">
        <f ca="1">commission</f>
        <v/>
      </c>
      <c r="X4435" s="315"/>
    </row>
    <row r="4436" spans="1:24" x14ac:dyDescent="0.25">
      <c r="A4436" s="6" t="str">
        <f ca="1">no.</f>
        <v/>
      </c>
      <c r="E4436" s="4" t="str">
        <f ca="1">position</f>
        <v/>
      </c>
      <c r="I4436" s="318"/>
      <c r="J4436" s="25"/>
      <c r="L4436" s="4"/>
      <c r="N4436" s="6"/>
      <c r="P4436" s="6"/>
      <c r="Q4436" s="5" t="str">
        <f ca="1">score</f>
        <v/>
      </c>
      <c r="R4436" s="58" t="str">
        <f ca="1">rescore</f>
        <v/>
      </c>
      <c r="S4436" s="4" t="str">
        <f ca="1">price</f>
        <v/>
      </c>
      <c r="U4436" s="4"/>
      <c r="V4436" s="4"/>
      <c r="W4436" s="293" t="str">
        <f ca="1">commission</f>
        <v/>
      </c>
      <c r="X4436" s="315"/>
    </row>
    <row r="4437" spans="1:24" x14ac:dyDescent="0.25">
      <c r="A4437" s="6" t="str">
        <f ca="1">no.</f>
        <v/>
      </c>
      <c r="E4437" s="4" t="str">
        <f ca="1">position</f>
        <v/>
      </c>
      <c r="I4437" s="318"/>
      <c r="J4437" s="25"/>
      <c r="L4437" s="4"/>
      <c r="N4437" s="6"/>
      <c r="P4437" s="6"/>
      <c r="Q4437" s="5" t="str">
        <f ca="1">score</f>
        <v/>
      </c>
      <c r="R4437" s="58" t="str">
        <f ca="1">rescore</f>
        <v/>
      </c>
      <c r="S4437" s="4" t="str">
        <f ca="1">price</f>
        <v/>
      </c>
      <c r="U4437" s="4"/>
      <c r="V4437" s="4"/>
      <c r="W4437" s="293" t="str">
        <f ca="1">commission</f>
        <v/>
      </c>
      <c r="X4437" s="315"/>
    </row>
    <row r="4438" spans="1:24" x14ac:dyDescent="0.25">
      <c r="A4438" s="6" t="str">
        <f ca="1">no.</f>
        <v/>
      </c>
      <c r="E4438" s="4" t="str">
        <f ca="1">position</f>
        <v/>
      </c>
      <c r="I4438" s="318"/>
      <c r="J4438" s="25"/>
      <c r="L4438" s="4"/>
      <c r="N4438" s="6"/>
      <c r="P4438" s="6"/>
      <c r="Q4438" s="5" t="str">
        <f ca="1">score</f>
        <v/>
      </c>
      <c r="R4438" s="58" t="str">
        <f ca="1">rescore</f>
        <v/>
      </c>
      <c r="S4438" s="4" t="str">
        <f ca="1">price</f>
        <v/>
      </c>
      <c r="U4438" s="4"/>
      <c r="V4438" s="4"/>
      <c r="W4438" s="293" t="str">
        <f ca="1">commission</f>
        <v/>
      </c>
      <c r="X4438" s="315"/>
    </row>
    <row r="4439" spans="1:24" x14ac:dyDescent="0.25">
      <c r="A4439" s="6" t="str">
        <f ca="1">no.</f>
        <v/>
      </c>
      <c r="E4439" s="4" t="str">
        <f ca="1">position</f>
        <v/>
      </c>
      <c r="I4439" s="318"/>
      <c r="J4439" s="25"/>
      <c r="L4439" s="4"/>
      <c r="N4439" s="6"/>
      <c r="P4439" s="6"/>
      <c r="Q4439" s="5" t="str">
        <f ca="1">score</f>
        <v/>
      </c>
      <c r="R4439" s="58" t="str">
        <f ca="1">rescore</f>
        <v/>
      </c>
      <c r="S4439" s="4" t="str">
        <f ca="1">price</f>
        <v/>
      </c>
      <c r="U4439" s="4"/>
      <c r="V4439" s="4"/>
      <c r="W4439" s="293" t="str">
        <f ca="1">commission</f>
        <v/>
      </c>
      <c r="X4439" s="315"/>
    </row>
    <row r="4440" spans="1:24" x14ac:dyDescent="0.25">
      <c r="A4440" s="6" t="str">
        <f ca="1">no.</f>
        <v/>
      </c>
      <c r="E4440" s="4" t="str">
        <f ca="1">position</f>
        <v/>
      </c>
      <c r="I4440" s="318"/>
      <c r="J4440" s="25"/>
      <c r="L4440" s="4"/>
      <c r="N4440" s="6"/>
      <c r="P4440" s="6"/>
      <c r="Q4440" s="5" t="str">
        <f ca="1">score</f>
        <v/>
      </c>
      <c r="R4440" s="58" t="str">
        <f ca="1">rescore</f>
        <v/>
      </c>
      <c r="S4440" s="4" t="str">
        <f ca="1">price</f>
        <v/>
      </c>
      <c r="U4440" s="4"/>
      <c r="V4440" s="4"/>
      <c r="W4440" s="293" t="str">
        <f ca="1">commission</f>
        <v/>
      </c>
      <c r="X4440" s="315"/>
    </row>
    <row r="4441" spans="1:24" x14ac:dyDescent="0.25">
      <c r="A4441" s="6" t="str">
        <f ca="1">no.</f>
        <v/>
      </c>
      <c r="E4441" s="4" t="str">
        <f ca="1">position</f>
        <v/>
      </c>
      <c r="I4441" s="318"/>
      <c r="J4441" s="25"/>
      <c r="L4441" s="4"/>
      <c r="N4441" s="6"/>
      <c r="P4441" s="6"/>
      <c r="Q4441" s="5" t="str">
        <f ca="1">score</f>
        <v/>
      </c>
      <c r="R4441" s="58" t="str">
        <f ca="1">rescore</f>
        <v/>
      </c>
      <c r="S4441" s="4" t="str">
        <f ca="1">price</f>
        <v/>
      </c>
      <c r="U4441" s="4"/>
      <c r="V4441" s="4"/>
      <c r="W4441" s="293" t="str">
        <f ca="1">commission</f>
        <v/>
      </c>
      <c r="X4441" s="315"/>
    </row>
    <row r="4442" spans="1:24" x14ac:dyDescent="0.25">
      <c r="A4442" s="6" t="str">
        <f ca="1">no.</f>
        <v/>
      </c>
      <c r="E4442" s="4" t="str">
        <f ca="1">position</f>
        <v/>
      </c>
      <c r="I4442" s="318"/>
      <c r="J4442" s="25"/>
      <c r="L4442" s="4"/>
      <c r="N4442" s="6"/>
      <c r="P4442" s="6"/>
      <c r="Q4442" s="5" t="str">
        <f ca="1">score</f>
        <v/>
      </c>
      <c r="R4442" s="58" t="str">
        <f ca="1">rescore</f>
        <v/>
      </c>
      <c r="S4442" s="4" t="str">
        <f ca="1">price</f>
        <v/>
      </c>
      <c r="U4442" s="4"/>
      <c r="V4442" s="4"/>
      <c r="W4442" s="293" t="str">
        <f ca="1">commission</f>
        <v/>
      </c>
      <c r="X4442" s="315"/>
    </row>
    <row r="4443" spans="1:24" x14ac:dyDescent="0.25">
      <c r="A4443" s="6" t="str">
        <f ca="1">no.</f>
        <v/>
      </c>
      <c r="E4443" s="4" t="str">
        <f ca="1">position</f>
        <v/>
      </c>
      <c r="I4443" s="318"/>
      <c r="J4443" s="25"/>
      <c r="L4443" s="4"/>
      <c r="N4443" s="6"/>
      <c r="P4443" s="6"/>
      <c r="Q4443" s="5" t="str">
        <f ca="1">score</f>
        <v/>
      </c>
      <c r="R4443" s="58" t="str">
        <f ca="1">rescore</f>
        <v/>
      </c>
      <c r="S4443" s="4" t="str">
        <f ca="1">price</f>
        <v/>
      </c>
      <c r="U4443" s="4"/>
      <c r="V4443" s="4"/>
      <c r="W4443" s="293" t="str">
        <f ca="1">commission</f>
        <v/>
      </c>
      <c r="X4443" s="315"/>
    </row>
    <row r="4444" spans="1:24" x14ac:dyDescent="0.25">
      <c r="A4444" s="6" t="str">
        <f ca="1">no.</f>
        <v/>
      </c>
      <c r="E4444" s="4" t="str">
        <f ca="1">position</f>
        <v/>
      </c>
      <c r="I4444" s="318"/>
      <c r="J4444" s="25"/>
      <c r="L4444" s="4"/>
      <c r="N4444" s="6"/>
      <c r="P4444" s="6"/>
      <c r="Q4444" s="5" t="str">
        <f ca="1">score</f>
        <v/>
      </c>
      <c r="R4444" s="58" t="str">
        <f ca="1">rescore</f>
        <v/>
      </c>
      <c r="S4444" s="4" t="str">
        <f ca="1">price</f>
        <v/>
      </c>
      <c r="U4444" s="4"/>
      <c r="V4444" s="4"/>
      <c r="W4444" s="293" t="str">
        <f ca="1">commission</f>
        <v/>
      </c>
      <c r="X4444" s="315"/>
    </row>
    <row r="4445" spans="1:24" x14ac:dyDescent="0.25">
      <c r="A4445" s="6" t="str">
        <f ca="1">no.</f>
        <v/>
      </c>
      <c r="E4445" s="4" t="str">
        <f ca="1">position</f>
        <v/>
      </c>
      <c r="I4445" s="318"/>
      <c r="J4445" s="25"/>
      <c r="L4445" s="4"/>
      <c r="N4445" s="6"/>
      <c r="P4445" s="6"/>
      <c r="Q4445" s="5" t="str">
        <f ca="1">score</f>
        <v/>
      </c>
      <c r="R4445" s="58" t="str">
        <f ca="1">rescore</f>
        <v/>
      </c>
      <c r="S4445" s="4" t="str">
        <f ca="1">price</f>
        <v/>
      </c>
      <c r="U4445" s="4"/>
      <c r="V4445" s="4"/>
      <c r="W4445" s="293" t="str">
        <f ca="1">commission</f>
        <v/>
      </c>
      <c r="X4445" s="315"/>
    </row>
    <row r="4446" spans="1:24" x14ac:dyDescent="0.25">
      <c r="A4446" s="6" t="str">
        <f ca="1">no.</f>
        <v/>
      </c>
      <c r="E4446" s="4" t="str">
        <f ca="1">position</f>
        <v/>
      </c>
      <c r="I4446" s="318"/>
      <c r="J4446" s="25"/>
      <c r="L4446" s="4"/>
      <c r="N4446" s="6"/>
      <c r="P4446" s="6"/>
      <c r="Q4446" s="5" t="str">
        <f ca="1">score</f>
        <v/>
      </c>
      <c r="R4446" s="58" t="str">
        <f ca="1">rescore</f>
        <v/>
      </c>
      <c r="S4446" s="4" t="str">
        <f ca="1">price</f>
        <v/>
      </c>
      <c r="U4446" s="4"/>
      <c r="V4446" s="4"/>
      <c r="W4446" s="293" t="str">
        <f ca="1">commission</f>
        <v/>
      </c>
      <c r="X4446" s="315"/>
    </row>
    <row r="4447" spans="1:24" x14ac:dyDescent="0.25">
      <c r="A4447" s="6" t="str">
        <f ca="1">no.</f>
        <v/>
      </c>
      <c r="E4447" s="4" t="str">
        <f ca="1">position</f>
        <v/>
      </c>
      <c r="I4447" s="318"/>
      <c r="J4447" s="25"/>
      <c r="L4447" s="4"/>
      <c r="N4447" s="6"/>
      <c r="P4447" s="6"/>
      <c r="Q4447" s="5" t="str">
        <f ca="1">score</f>
        <v/>
      </c>
      <c r="R4447" s="58" t="str">
        <f ca="1">rescore</f>
        <v/>
      </c>
      <c r="S4447" s="4" t="str">
        <f ca="1">price</f>
        <v/>
      </c>
      <c r="U4447" s="4"/>
      <c r="V4447" s="4"/>
      <c r="W4447" s="293" t="str">
        <f ca="1">commission</f>
        <v/>
      </c>
      <c r="X4447" s="315"/>
    </row>
    <row r="4448" spans="1:24" x14ac:dyDescent="0.25">
      <c r="A4448" s="6" t="str">
        <f ca="1">no.</f>
        <v/>
      </c>
      <c r="E4448" s="4" t="str">
        <f ca="1">position</f>
        <v/>
      </c>
      <c r="I4448" s="318"/>
      <c r="J4448" s="25"/>
      <c r="L4448" s="4"/>
      <c r="N4448" s="6"/>
      <c r="P4448" s="6"/>
      <c r="Q4448" s="5" t="str">
        <f ca="1">score</f>
        <v/>
      </c>
      <c r="R4448" s="58" t="str">
        <f ca="1">rescore</f>
        <v/>
      </c>
      <c r="S4448" s="4" t="str">
        <f ca="1">price</f>
        <v/>
      </c>
      <c r="U4448" s="4"/>
      <c r="V4448" s="4"/>
      <c r="W4448" s="293" t="str">
        <f ca="1">commission</f>
        <v/>
      </c>
      <c r="X4448" s="315"/>
    </row>
    <row r="4449" spans="1:24" x14ac:dyDescent="0.25">
      <c r="A4449" s="6" t="str">
        <f ca="1">no.</f>
        <v/>
      </c>
      <c r="E4449" s="4" t="str">
        <f ca="1">position</f>
        <v/>
      </c>
      <c r="I4449" s="318"/>
      <c r="J4449" s="25"/>
      <c r="L4449" s="4"/>
      <c r="N4449" s="6"/>
      <c r="P4449" s="6"/>
      <c r="Q4449" s="5" t="str">
        <f ca="1">score</f>
        <v/>
      </c>
      <c r="R4449" s="58" t="str">
        <f ca="1">rescore</f>
        <v/>
      </c>
      <c r="S4449" s="4" t="str">
        <f ca="1">price</f>
        <v/>
      </c>
      <c r="U4449" s="4"/>
      <c r="V4449" s="4"/>
      <c r="W4449" s="293" t="str">
        <f ca="1">commission</f>
        <v/>
      </c>
      <c r="X4449" s="315"/>
    </row>
    <row r="4450" spans="1:24" x14ac:dyDescent="0.25">
      <c r="A4450" s="6" t="str">
        <f ca="1">no.</f>
        <v/>
      </c>
      <c r="E4450" s="4" t="str">
        <f ca="1">position</f>
        <v/>
      </c>
      <c r="I4450" s="318"/>
      <c r="J4450" s="25"/>
      <c r="L4450" s="4"/>
      <c r="N4450" s="6"/>
      <c r="P4450" s="6"/>
      <c r="Q4450" s="5" t="str">
        <f ca="1">score</f>
        <v/>
      </c>
      <c r="R4450" s="58" t="str">
        <f ca="1">rescore</f>
        <v/>
      </c>
      <c r="S4450" s="4" t="str">
        <f ca="1">price</f>
        <v/>
      </c>
      <c r="U4450" s="4"/>
      <c r="V4450" s="4"/>
      <c r="W4450" s="293" t="str">
        <f ca="1">commission</f>
        <v/>
      </c>
      <c r="X4450" s="315"/>
    </row>
    <row r="4451" spans="1:24" x14ac:dyDescent="0.25">
      <c r="A4451" s="6" t="str">
        <f ca="1">no.</f>
        <v/>
      </c>
      <c r="E4451" s="4" t="str">
        <f ca="1">position</f>
        <v/>
      </c>
      <c r="I4451" s="318"/>
      <c r="J4451" s="25"/>
      <c r="L4451" s="4"/>
      <c r="N4451" s="6"/>
      <c r="P4451" s="6"/>
      <c r="Q4451" s="5" t="str">
        <f ca="1">score</f>
        <v/>
      </c>
      <c r="R4451" s="58" t="str">
        <f ca="1">rescore</f>
        <v/>
      </c>
      <c r="S4451" s="4" t="str">
        <f ca="1">price</f>
        <v/>
      </c>
      <c r="U4451" s="4"/>
      <c r="V4451" s="4"/>
      <c r="W4451" s="293" t="str">
        <f ca="1">commission</f>
        <v/>
      </c>
      <c r="X4451" s="315"/>
    </row>
    <row r="4452" spans="1:24" x14ac:dyDescent="0.25">
      <c r="A4452" s="6" t="str">
        <f ca="1">no.</f>
        <v/>
      </c>
      <c r="E4452" s="4" t="str">
        <f ca="1">position</f>
        <v/>
      </c>
      <c r="I4452" s="318"/>
      <c r="J4452" s="25"/>
      <c r="L4452" s="4"/>
      <c r="N4452" s="6"/>
      <c r="P4452" s="6"/>
      <c r="Q4452" s="5" t="str">
        <f ca="1">score</f>
        <v/>
      </c>
      <c r="R4452" s="58" t="str">
        <f ca="1">rescore</f>
        <v/>
      </c>
      <c r="S4452" s="4" t="str">
        <f ca="1">price</f>
        <v/>
      </c>
      <c r="U4452" s="4"/>
      <c r="V4452" s="4"/>
      <c r="W4452" s="293" t="str">
        <f ca="1">commission</f>
        <v/>
      </c>
      <c r="X4452" s="315"/>
    </row>
    <row r="4453" spans="1:24" x14ac:dyDescent="0.25">
      <c r="A4453" s="6" t="str">
        <f ca="1">no.</f>
        <v/>
      </c>
      <c r="E4453" s="4" t="str">
        <f ca="1">position</f>
        <v/>
      </c>
      <c r="I4453" s="318"/>
      <c r="J4453" s="25"/>
      <c r="L4453" s="4"/>
      <c r="N4453" s="6"/>
      <c r="P4453" s="6"/>
      <c r="Q4453" s="5" t="str">
        <f ca="1">score</f>
        <v/>
      </c>
      <c r="R4453" s="58" t="str">
        <f ca="1">rescore</f>
        <v/>
      </c>
      <c r="S4453" s="4" t="str">
        <f ca="1">price</f>
        <v/>
      </c>
      <c r="U4453" s="4"/>
      <c r="V4453" s="4"/>
      <c r="W4453" s="293" t="str">
        <f ca="1">commission</f>
        <v/>
      </c>
      <c r="X4453" s="315"/>
    </row>
    <row r="4454" spans="1:24" x14ac:dyDescent="0.25">
      <c r="A4454" s="6" t="str">
        <f ca="1">no.</f>
        <v/>
      </c>
      <c r="E4454" s="4" t="str">
        <f ca="1">position</f>
        <v/>
      </c>
      <c r="I4454" s="318"/>
      <c r="J4454" s="25"/>
      <c r="L4454" s="4"/>
      <c r="N4454" s="6"/>
      <c r="P4454" s="6"/>
      <c r="Q4454" s="5" t="str">
        <f ca="1">score</f>
        <v/>
      </c>
      <c r="R4454" s="58" t="str">
        <f ca="1">rescore</f>
        <v/>
      </c>
      <c r="S4454" s="4" t="str">
        <f ca="1">price</f>
        <v/>
      </c>
      <c r="U4454" s="4"/>
      <c r="V4454" s="4"/>
      <c r="W4454" s="293" t="str">
        <f ca="1">commission</f>
        <v/>
      </c>
      <c r="X4454" s="315"/>
    </row>
    <row r="4455" spans="1:24" x14ac:dyDescent="0.25">
      <c r="A4455" s="6" t="str">
        <f ca="1">no.</f>
        <v/>
      </c>
      <c r="E4455" s="4" t="str">
        <f ca="1">position</f>
        <v/>
      </c>
      <c r="I4455" s="318"/>
      <c r="J4455" s="25"/>
      <c r="L4455" s="4"/>
      <c r="N4455" s="6"/>
      <c r="P4455" s="6"/>
      <c r="Q4455" s="5" t="str">
        <f ca="1">score</f>
        <v/>
      </c>
      <c r="R4455" s="58" t="str">
        <f ca="1">rescore</f>
        <v/>
      </c>
      <c r="S4455" s="4" t="str">
        <f ca="1">price</f>
        <v/>
      </c>
      <c r="U4455" s="4"/>
      <c r="V4455" s="4"/>
      <c r="W4455" s="293" t="str">
        <f ca="1">commission</f>
        <v/>
      </c>
      <c r="X4455" s="315"/>
    </row>
    <row r="4456" spans="1:24" x14ac:dyDescent="0.25">
      <c r="A4456" s="6" t="str">
        <f ca="1">no.</f>
        <v/>
      </c>
      <c r="E4456" s="4" t="str">
        <f ca="1">position</f>
        <v/>
      </c>
      <c r="I4456" s="318"/>
      <c r="J4456" s="25"/>
      <c r="L4456" s="4"/>
      <c r="N4456" s="6"/>
      <c r="P4456" s="6"/>
      <c r="Q4456" s="5" t="str">
        <f ca="1">score</f>
        <v/>
      </c>
      <c r="R4456" s="58" t="str">
        <f ca="1">rescore</f>
        <v/>
      </c>
      <c r="S4456" s="4" t="str">
        <f ca="1">price</f>
        <v/>
      </c>
      <c r="U4456" s="4"/>
      <c r="V4456" s="4"/>
      <c r="W4456" s="293" t="str">
        <f ca="1">commission</f>
        <v/>
      </c>
      <c r="X4456" s="315"/>
    </row>
    <row r="4457" spans="1:24" x14ac:dyDescent="0.25">
      <c r="A4457" s="6" t="str">
        <f ca="1">no.</f>
        <v/>
      </c>
      <c r="E4457" s="4" t="str">
        <f ca="1">position</f>
        <v/>
      </c>
      <c r="I4457" s="318"/>
      <c r="J4457" s="25"/>
      <c r="L4457" s="4"/>
      <c r="N4457" s="6"/>
      <c r="P4457" s="6"/>
      <c r="Q4457" s="5" t="str">
        <f ca="1">score</f>
        <v/>
      </c>
      <c r="R4457" s="58" t="str">
        <f ca="1">rescore</f>
        <v/>
      </c>
      <c r="S4457" s="4" t="str">
        <f ca="1">price</f>
        <v/>
      </c>
      <c r="U4457" s="4"/>
      <c r="V4457" s="4"/>
      <c r="W4457" s="293" t="str">
        <f ca="1">commission</f>
        <v/>
      </c>
      <c r="X4457" s="315"/>
    </row>
    <row r="4458" spans="1:24" x14ac:dyDescent="0.25">
      <c r="A4458" s="6" t="str">
        <f ca="1">no.</f>
        <v/>
      </c>
      <c r="E4458" s="4" t="str">
        <f ca="1">position</f>
        <v/>
      </c>
      <c r="I4458" s="318"/>
      <c r="J4458" s="25"/>
      <c r="L4458" s="4"/>
      <c r="N4458" s="6"/>
      <c r="P4458" s="6"/>
      <c r="Q4458" s="5" t="str">
        <f ca="1">score</f>
        <v/>
      </c>
      <c r="R4458" s="58" t="str">
        <f ca="1">rescore</f>
        <v/>
      </c>
      <c r="S4458" s="4" t="str">
        <f ca="1">price</f>
        <v/>
      </c>
      <c r="U4458" s="4"/>
      <c r="V4458" s="4"/>
      <c r="W4458" s="293" t="str">
        <f ca="1">commission</f>
        <v/>
      </c>
      <c r="X4458" s="315"/>
    </row>
    <row r="4459" spans="1:24" x14ac:dyDescent="0.25">
      <c r="A4459" s="6" t="str">
        <f ca="1">no.</f>
        <v/>
      </c>
      <c r="E4459" s="4" t="str">
        <f ca="1">position</f>
        <v/>
      </c>
      <c r="I4459" s="318"/>
      <c r="J4459" s="25"/>
      <c r="L4459" s="4"/>
      <c r="N4459" s="6"/>
      <c r="P4459" s="6"/>
      <c r="Q4459" s="5" t="str">
        <f ca="1">score</f>
        <v/>
      </c>
      <c r="R4459" s="58" t="str">
        <f ca="1">rescore</f>
        <v/>
      </c>
      <c r="S4459" s="4" t="str">
        <f ca="1">price</f>
        <v/>
      </c>
      <c r="U4459" s="4"/>
      <c r="V4459" s="4"/>
      <c r="W4459" s="293" t="str">
        <f ca="1">commission</f>
        <v/>
      </c>
      <c r="X4459" s="315"/>
    </row>
    <row r="4460" spans="1:24" x14ac:dyDescent="0.25">
      <c r="A4460" s="6" t="str">
        <f ca="1">no.</f>
        <v/>
      </c>
      <c r="E4460" s="4" t="str">
        <f ca="1">position</f>
        <v/>
      </c>
      <c r="I4460" s="318"/>
      <c r="J4460" s="25"/>
      <c r="L4460" s="4"/>
      <c r="N4460" s="6"/>
      <c r="P4460" s="6"/>
      <c r="Q4460" s="5" t="str">
        <f ca="1">score</f>
        <v/>
      </c>
      <c r="R4460" s="58" t="str">
        <f ca="1">rescore</f>
        <v/>
      </c>
      <c r="S4460" s="4" t="str">
        <f ca="1">price</f>
        <v/>
      </c>
      <c r="U4460" s="4"/>
      <c r="V4460" s="4"/>
      <c r="W4460" s="293" t="str">
        <f ca="1">commission</f>
        <v/>
      </c>
      <c r="X4460" s="315"/>
    </row>
    <row r="4461" spans="1:24" x14ac:dyDescent="0.25">
      <c r="A4461" s="6" t="str">
        <f ca="1">no.</f>
        <v/>
      </c>
      <c r="E4461" s="4" t="str">
        <f ca="1">position</f>
        <v/>
      </c>
      <c r="I4461" s="318"/>
      <c r="J4461" s="25"/>
      <c r="L4461" s="4"/>
      <c r="N4461" s="6"/>
      <c r="P4461" s="6"/>
      <c r="Q4461" s="5" t="str">
        <f ca="1">score</f>
        <v/>
      </c>
      <c r="R4461" s="58" t="str">
        <f ca="1">rescore</f>
        <v/>
      </c>
      <c r="S4461" s="4" t="str">
        <f ca="1">price</f>
        <v/>
      </c>
      <c r="U4461" s="4"/>
      <c r="V4461" s="4"/>
      <c r="W4461" s="293" t="str">
        <f ca="1">commission</f>
        <v/>
      </c>
      <c r="X4461" s="315"/>
    </row>
    <row r="4462" spans="1:24" x14ac:dyDescent="0.25">
      <c r="A4462" s="6" t="str">
        <f ca="1">no.</f>
        <v/>
      </c>
      <c r="E4462" s="4" t="str">
        <f ca="1">position</f>
        <v/>
      </c>
      <c r="I4462" s="318"/>
      <c r="J4462" s="25"/>
      <c r="L4462" s="4"/>
      <c r="N4462" s="6"/>
      <c r="P4462" s="6"/>
      <c r="Q4462" s="5" t="str">
        <f ca="1">score</f>
        <v/>
      </c>
      <c r="R4462" s="58" t="str">
        <f ca="1">rescore</f>
        <v/>
      </c>
      <c r="S4462" s="4" t="str">
        <f ca="1">price</f>
        <v/>
      </c>
      <c r="U4462" s="4"/>
      <c r="V4462" s="4"/>
      <c r="W4462" s="293" t="str">
        <f ca="1">commission</f>
        <v/>
      </c>
      <c r="X4462" s="315"/>
    </row>
    <row r="4463" spans="1:24" x14ac:dyDescent="0.25">
      <c r="A4463" s="6" t="str">
        <f ca="1">no.</f>
        <v/>
      </c>
      <c r="E4463" s="4" t="str">
        <f ca="1">position</f>
        <v/>
      </c>
      <c r="I4463" s="318"/>
      <c r="J4463" s="25"/>
      <c r="L4463" s="4"/>
      <c r="N4463" s="6"/>
      <c r="P4463" s="6"/>
      <c r="Q4463" s="5" t="str">
        <f ca="1">score</f>
        <v/>
      </c>
      <c r="R4463" s="58" t="str">
        <f ca="1">rescore</f>
        <v/>
      </c>
      <c r="S4463" s="4" t="str">
        <f ca="1">price</f>
        <v/>
      </c>
      <c r="U4463" s="4"/>
      <c r="V4463" s="4"/>
      <c r="W4463" s="293" t="str">
        <f ca="1">commission</f>
        <v/>
      </c>
      <c r="X4463" s="315"/>
    </row>
    <row r="4464" spans="1:24" x14ac:dyDescent="0.25">
      <c r="A4464" s="6" t="str">
        <f ca="1">no.</f>
        <v/>
      </c>
      <c r="E4464" s="4" t="str">
        <f ca="1">position</f>
        <v/>
      </c>
      <c r="I4464" s="318"/>
      <c r="J4464" s="25"/>
      <c r="L4464" s="4"/>
      <c r="N4464" s="6"/>
      <c r="P4464" s="6"/>
      <c r="Q4464" s="5" t="str">
        <f ca="1">score</f>
        <v/>
      </c>
      <c r="R4464" s="58" t="str">
        <f ca="1">rescore</f>
        <v/>
      </c>
      <c r="S4464" s="4" t="str">
        <f ca="1">price</f>
        <v/>
      </c>
      <c r="U4464" s="4"/>
      <c r="V4464" s="4"/>
      <c r="W4464" s="293" t="str">
        <f ca="1">commission</f>
        <v/>
      </c>
      <c r="X4464" s="315"/>
    </row>
    <row r="4465" spans="1:24" x14ac:dyDescent="0.25">
      <c r="A4465" s="6" t="str">
        <f ca="1">no.</f>
        <v/>
      </c>
      <c r="E4465" s="4" t="str">
        <f ca="1">position</f>
        <v/>
      </c>
      <c r="I4465" s="318"/>
      <c r="J4465" s="25"/>
      <c r="L4465" s="4"/>
      <c r="N4465" s="6"/>
      <c r="P4465" s="6"/>
      <c r="Q4465" s="5" t="str">
        <f ca="1">score</f>
        <v/>
      </c>
      <c r="R4465" s="58" t="str">
        <f ca="1">rescore</f>
        <v/>
      </c>
      <c r="S4465" s="4" t="str">
        <f ca="1">price</f>
        <v/>
      </c>
      <c r="U4465" s="4"/>
      <c r="V4465" s="4"/>
      <c r="W4465" s="293" t="str">
        <f ca="1">commission</f>
        <v/>
      </c>
      <c r="X4465" s="315"/>
    </row>
    <row r="4466" spans="1:24" x14ac:dyDescent="0.25">
      <c r="A4466" s="6" t="str">
        <f ca="1">no.</f>
        <v/>
      </c>
      <c r="E4466" s="4" t="str">
        <f ca="1">position</f>
        <v/>
      </c>
      <c r="I4466" s="318"/>
      <c r="J4466" s="25"/>
      <c r="L4466" s="4"/>
      <c r="N4466" s="6"/>
      <c r="P4466" s="6"/>
      <c r="Q4466" s="5" t="str">
        <f ca="1">score</f>
        <v/>
      </c>
      <c r="R4466" s="58" t="str">
        <f ca="1">rescore</f>
        <v/>
      </c>
      <c r="S4466" s="4" t="str">
        <f ca="1">price</f>
        <v/>
      </c>
      <c r="U4466" s="4"/>
      <c r="V4466" s="4"/>
      <c r="W4466" s="293" t="str">
        <f ca="1">commission</f>
        <v/>
      </c>
      <c r="X4466" s="315"/>
    </row>
    <row r="4467" spans="1:24" x14ac:dyDescent="0.25">
      <c r="A4467" s="6" t="str">
        <f ca="1">no.</f>
        <v/>
      </c>
      <c r="E4467" s="4" t="str">
        <f ca="1">position</f>
        <v/>
      </c>
      <c r="I4467" s="318"/>
      <c r="J4467" s="25"/>
      <c r="L4467" s="4"/>
      <c r="N4467" s="6"/>
      <c r="P4467" s="6"/>
      <c r="Q4467" s="5" t="str">
        <f ca="1">score</f>
        <v/>
      </c>
      <c r="R4467" s="58" t="str">
        <f ca="1">rescore</f>
        <v/>
      </c>
      <c r="S4467" s="4" t="str">
        <f ca="1">price</f>
        <v/>
      </c>
      <c r="U4467" s="4"/>
      <c r="V4467" s="4"/>
      <c r="W4467" s="293" t="str">
        <f ca="1">commission</f>
        <v/>
      </c>
      <c r="X4467" s="315"/>
    </row>
    <row r="4468" spans="1:24" x14ac:dyDescent="0.25">
      <c r="A4468" s="6" t="str">
        <f ca="1">no.</f>
        <v/>
      </c>
      <c r="E4468" s="4" t="str">
        <f ca="1">position</f>
        <v/>
      </c>
      <c r="I4468" s="318"/>
      <c r="J4468" s="25"/>
      <c r="L4468" s="4"/>
      <c r="N4468" s="6"/>
      <c r="P4468" s="6"/>
      <c r="Q4468" s="5" t="str">
        <f ca="1">score</f>
        <v/>
      </c>
      <c r="R4468" s="58" t="str">
        <f ca="1">rescore</f>
        <v/>
      </c>
      <c r="S4468" s="4" t="str">
        <f ca="1">price</f>
        <v/>
      </c>
      <c r="U4468" s="4"/>
      <c r="V4468" s="4"/>
      <c r="W4468" s="293" t="str">
        <f ca="1">commission</f>
        <v/>
      </c>
      <c r="X4468" s="315"/>
    </row>
    <row r="4469" spans="1:24" x14ac:dyDescent="0.25">
      <c r="A4469" s="6" t="str">
        <f ca="1">no.</f>
        <v/>
      </c>
      <c r="E4469" s="4" t="str">
        <f ca="1">position</f>
        <v/>
      </c>
      <c r="I4469" s="318"/>
      <c r="J4469" s="25"/>
      <c r="L4469" s="4"/>
      <c r="N4469" s="6"/>
      <c r="P4469" s="6"/>
      <c r="Q4469" s="5" t="str">
        <f ca="1">score</f>
        <v/>
      </c>
      <c r="R4469" s="58" t="str">
        <f ca="1">rescore</f>
        <v/>
      </c>
      <c r="S4469" s="4" t="str">
        <f ca="1">price</f>
        <v/>
      </c>
      <c r="U4469" s="4"/>
      <c r="V4469" s="4"/>
      <c r="W4469" s="293" t="str">
        <f ca="1">commission</f>
        <v/>
      </c>
      <c r="X4469" s="315"/>
    </row>
    <row r="4470" spans="1:24" x14ac:dyDescent="0.25">
      <c r="A4470" s="6" t="str">
        <f ca="1">no.</f>
        <v/>
      </c>
      <c r="E4470" s="4" t="str">
        <f ca="1">position</f>
        <v/>
      </c>
      <c r="I4470" s="318"/>
      <c r="J4470" s="25"/>
      <c r="L4470" s="4"/>
      <c r="N4470" s="6"/>
      <c r="P4470" s="6"/>
      <c r="Q4470" s="5" t="str">
        <f ca="1">score</f>
        <v/>
      </c>
      <c r="R4470" s="58" t="str">
        <f ca="1">rescore</f>
        <v/>
      </c>
      <c r="S4470" s="4" t="str">
        <f ca="1">price</f>
        <v/>
      </c>
      <c r="U4470" s="4"/>
      <c r="V4470" s="4"/>
      <c r="W4470" s="293" t="str">
        <f ca="1">commission</f>
        <v/>
      </c>
      <c r="X4470" s="315"/>
    </row>
    <row r="4471" spans="1:24" x14ac:dyDescent="0.25">
      <c r="A4471" s="6" t="str">
        <f ca="1">no.</f>
        <v/>
      </c>
      <c r="E4471" s="4" t="str">
        <f ca="1">position</f>
        <v/>
      </c>
      <c r="I4471" s="318"/>
      <c r="J4471" s="25"/>
      <c r="L4471" s="4"/>
      <c r="N4471" s="6"/>
      <c r="P4471" s="6"/>
      <c r="Q4471" s="5" t="str">
        <f ca="1">score</f>
        <v/>
      </c>
      <c r="R4471" s="58" t="str">
        <f ca="1">rescore</f>
        <v/>
      </c>
      <c r="S4471" s="4" t="str">
        <f ca="1">price</f>
        <v/>
      </c>
      <c r="U4471" s="4"/>
      <c r="V4471" s="4"/>
      <c r="W4471" s="293" t="str">
        <f ca="1">commission</f>
        <v/>
      </c>
      <c r="X4471" s="315"/>
    </row>
    <row r="4472" spans="1:24" x14ac:dyDescent="0.25">
      <c r="A4472" s="6" t="str">
        <f ca="1">no.</f>
        <v/>
      </c>
      <c r="E4472" s="4" t="str">
        <f ca="1">position</f>
        <v/>
      </c>
      <c r="I4472" s="318"/>
      <c r="J4472" s="25"/>
      <c r="L4472" s="4"/>
      <c r="N4472" s="6"/>
      <c r="P4472" s="6"/>
      <c r="Q4472" s="5" t="str">
        <f ca="1">score</f>
        <v/>
      </c>
      <c r="R4472" s="58" t="str">
        <f ca="1">rescore</f>
        <v/>
      </c>
      <c r="S4472" s="4" t="str">
        <f ca="1">price</f>
        <v/>
      </c>
      <c r="U4472" s="4"/>
      <c r="V4472" s="4"/>
      <c r="W4472" s="293" t="str">
        <f ca="1">commission</f>
        <v/>
      </c>
      <c r="X4472" s="315"/>
    </row>
    <row r="4473" spans="1:24" x14ac:dyDescent="0.25">
      <c r="A4473" s="6" t="str">
        <f ca="1">no.</f>
        <v/>
      </c>
      <c r="E4473" s="4" t="str">
        <f ca="1">position</f>
        <v/>
      </c>
      <c r="I4473" s="318"/>
      <c r="J4473" s="25"/>
      <c r="L4473" s="4"/>
      <c r="N4473" s="6"/>
      <c r="P4473" s="6"/>
      <c r="Q4473" s="5" t="str">
        <f ca="1">score</f>
        <v/>
      </c>
      <c r="R4473" s="58" t="str">
        <f ca="1">rescore</f>
        <v/>
      </c>
      <c r="S4473" s="4" t="str">
        <f ca="1">price</f>
        <v/>
      </c>
      <c r="U4473" s="4"/>
      <c r="V4473" s="4"/>
      <c r="W4473" s="293" t="str">
        <f ca="1">commission</f>
        <v/>
      </c>
      <c r="X4473" s="315"/>
    </row>
    <row r="4474" spans="1:24" x14ac:dyDescent="0.25">
      <c r="A4474" s="6" t="str">
        <f ca="1">no.</f>
        <v/>
      </c>
      <c r="E4474" s="4" t="str">
        <f ca="1">position</f>
        <v/>
      </c>
      <c r="I4474" s="318"/>
      <c r="J4474" s="25"/>
      <c r="L4474" s="4"/>
      <c r="N4474" s="6"/>
      <c r="P4474" s="6"/>
      <c r="Q4474" s="5" t="str">
        <f ca="1">score</f>
        <v/>
      </c>
      <c r="R4474" s="58" t="str">
        <f ca="1">rescore</f>
        <v/>
      </c>
      <c r="S4474" s="4" t="str">
        <f ca="1">price</f>
        <v/>
      </c>
      <c r="U4474" s="4"/>
      <c r="V4474" s="4"/>
      <c r="W4474" s="293" t="str">
        <f ca="1">commission</f>
        <v/>
      </c>
      <c r="X4474" s="315"/>
    </row>
    <row r="4475" spans="1:24" x14ac:dyDescent="0.25">
      <c r="A4475" s="6" t="str">
        <f ca="1">no.</f>
        <v/>
      </c>
      <c r="E4475" s="4" t="str">
        <f ca="1">position</f>
        <v/>
      </c>
      <c r="I4475" s="318"/>
      <c r="J4475" s="25"/>
      <c r="L4475" s="4"/>
      <c r="N4475" s="6"/>
      <c r="P4475" s="6"/>
      <c r="Q4475" s="5" t="str">
        <f ca="1">score</f>
        <v/>
      </c>
      <c r="R4475" s="58" t="str">
        <f ca="1">rescore</f>
        <v/>
      </c>
      <c r="S4475" s="4" t="str">
        <f ca="1">price</f>
        <v/>
      </c>
      <c r="U4475" s="4"/>
      <c r="V4475" s="4"/>
      <c r="W4475" s="293" t="str">
        <f ca="1">commission</f>
        <v/>
      </c>
      <c r="X4475" s="315"/>
    </row>
    <row r="4476" spans="1:24" x14ac:dyDescent="0.25">
      <c r="A4476" s="6" t="str">
        <f ca="1">no.</f>
        <v/>
      </c>
      <c r="E4476" s="4" t="str">
        <f ca="1">position</f>
        <v/>
      </c>
      <c r="I4476" s="318"/>
      <c r="J4476" s="25"/>
      <c r="L4476" s="4"/>
      <c r="N4476" s="6"/>
      <c r="P4476" s="6"/>
      <c r="Q4476" s="5" t="str">
        <f ca="1">score</f>
        <v/>
      </c>
      <c r="R4476" s="58" t="str">
        <f ca="1">rescore</f>
        <v/>
      </c>
      <c r="S4476" s="4" t="str">
        <f ca="1">price</f>
        <v/>
      </c>
      <c r="U4476" s="4"/>
      <c r="V4476" s="4"/>
      <c r="W4476" s="293" t="str">
        <f ca="1">commission</f>
        <v/>
      </c>
      <c r="X4476" s="315"/>
    </row>
    <row r="4477" spans="1:24" x14ac:dyDescent="0.25">
      <c r="A4477" s="6" t="str">
        <f ca="1">no.</f>
        <v/>
      </c>
      <c r="E4477" s="4" t="str">
        <f ca="1">position</f>
        <v/>
      </c>
      <c r="I4477" s="318"/>
      <c r="J4477" s="25"/>
      <c r="L4477" s="4"/>
      <c r="N4477" s="6"/>
      <c r="P4477" s="6"/>
      <c r="Q4477" s="5" t="str">
        <f ca="1">score</f>
        <v/>
      </c>
      <c r="R4477" s="58" t="str">
        <f ca="1">rescore</f>
        <v/>
      </c>
      <c r="S4477" s="4" t="str">
        <f ca="1">price</f>
        <v/>
      </c>
      <c r="U4477" s="4"/>
      <c r="V4477" s="4"/>
      <c r="W4477" s="293" t="str">
        <f ca="1">commission</f>
        <v/>
      </c>
      <c r="X4477" s="315"/>
    </row>
    <row r="4478" spans="1:24" x14ac:dyDescent="0.25">
      <c r="A4478" s="6" t="str">
        <f ca="1">no.</f>
        <v/>
      </c>
      <c r="E4478" s="4" t="str">
        <f ca="1">position</f>
        <v/>
      </c>
      <c r="I4478" s="318"/>
      <c r="J4478" s="25"/>
      <c r="L4478" s="4"/>
      <c r="N4478" s="6"/>
      <c r="P4478" s="6"/>
      <c r="Q4478" s="5" t="str">
        <f ca="1">score</f>
        <v/>
      </c>
      <c r="R4478" s="58" t="str">
        <f ca="1">rescore</f>
        <v/>
      </c>
      <c r="S4478" s="4" t="str">
        <f ca="1">price</f>
        <v/>
      </c>
      <c r="U4478" s="4"/>
      <c r="V4478" s="4"/>
      <c r="W4478" s="293" t="str">
        <f ca="1">commission</f>
        <v/>
      </c>
      <c r="X4478" s="315"/>
    </row>
    <row r="4479" spans="1:24" x14ac:dyDescent="0.25">
      <c r="A4479" s="6" t="str">
        <f ca="1">no.</f>
        <v/>
      </c>
      <c r="E4479" s="4" t="str">
        <f ca="1">position</f>
        <v/>
      </c>
      <c r="I4479" s="318"/>
      <c r="J4479" s="25"/>
      <c r="L4479" s="4"/>
      <c r="N4479" s="6"/>
      <c r="P4479" s="6"/>
      <c r="Q4479" s="5" t="str">
        <f ca="1">score</f>
        <v/>
      </c>
      <c r="R4479" s="58" t="str">
        <f ca="1">rescore</f>
        <v/>
      </c>
      <c r="S4479" s="4" t="str">
        <f ca="1">price</f>
        <v/>
      </c>
      <c r="U4479" s="4"/>
      <c r="V4479" s="4"/>
      <c r="W4479" s="293" t="str">
        <f ca="1">commission</f>
        <v/>
      </c>
      <c r="X4479" s="315"/>
    </row>
    <row r="4480" spans="1:24" x14ac:dyDescent="0.25">
      <c r="A4480" s="6" t="str">
        <f ca="1">no.</f>
        <v/>
      </c>
      <c r="E4480" s="4" t="str">
        <f ca="1">position</f>
        <v/>
      </c>
      <c r="I4480" s="318"/>
      <c r="J4480" s="25"/>
      <c r="L4480" s="4"/>
      <c r="N4480" s="6"/>
      <c r="P4480" s="6"/>
      <c r="Q4480" s="5" t="str">
        <f ca="1">score</f>
        <v/>
      </c>
      <c r="R4480" s="58" t="str">
        <f ca="1">rescore</f>
        <v/>
      </c>
      <c r="S4480" s="4" t="str">
        <f ca="1">price</f>
        <v/>
      </c>
      <c r="U4480" s="4"/>
      <c r="V4480" s="4"/>
      <c r="W4480" s="293" t="str">
        <f ca="1">commission</f>
        <v/>
      </c>
      <c r="X4480" s="315"/>
    </row>
    <row r="4481" spans="1:24" x14ac:dyDescent="0.25">
      <c r="A4481" s="6" t="str">
        <f ca="1">no.</f>
        <v/>
      </c>
      <c r="E4481" s="4" t="str">
        <f ca="1">position</f>
        <v/>
      </c>
      <c r="I4481" s="318"/>
      <c r="J4481" s="25"/>
      <c r="L4481" s="4"/>
      <c r="N4481" s="6"/>
      <c r="P4481" s="6"/>
      <c r="Q4481" s="5" t="str">
        <f ca="1">score</f>
        <v/>
      </c>
      <c r="R4481" s="58" t="str">
        <f ca="1">rescore</f>
        <v/>
      </c>
      <c r="S4481" s="4" t="str">
        <f ca="1">price</f>
        <v/>
      </c>
      <c r="U4481" s="4"/>
      <c r="V4481" s="4"/>
      <c r="W4481" s="293" t="str">
        <f ca="1">commission</f>
        <v/>
      </c>
      <c r="X4481" s="315"/>
    </row>
    <row r="4482" spans="1:24" x14ac:dyDescent="0.25">
      <c r="A4482" s="6" t="str">
        <f ca="1">no.</f>
        <v/>
      </c>
      <c r="E4482" s="4" t="str">
        <f ca="1">position</f>
        <v/>
      </c>
      <c r="I4482" s="318"/>
      <c r="J4482" s="25"/>
      <c r="L4482" s="4"/>
      <c r="N4482" s="6"/>
      <c r="P4482" s="6"/>
      <c r="Q4482" s="5" t="str">
        <f ca="1">score</f>
        <v/>
      </c>
      <c r="R4482" s="58" t="str">
        <f ca="1">rescore</f>
        <v/>
      </c>
      <c r="S4482" s="4" t="str">
        <f ca="1">price</f>
        <v/>
      </c>
      <c r="U4482" s="4"/>
      <c r="V4482" s="4"/>
      <c r="W4482" s="293" t="str">
        <f ca="1">commission</f>
        <v/>
      </c>
      <c r="X4482" s="315"/>
    </row>
    <row r="4483" spans="1:24" x14ac:dyDescent="0.25">
      <c r="A4483" s="6" t="str">
        <f ca="1">no.</f>
        <v/>
      </c>
      <c r="E4483" s="4" t="str">
        <f ca="1">position</f>
        <v/>
      </c>
      <c r="I4483" s="318"/>
      <c r="J4483" s="25"/>
      <c r="L4483" s="4"/>
      <c r="N4483" s="6"/>
      <c r="P4483" s="6"/>
      <c r="Q4483" s="5" t="str">
        <f ca="1">score</f>
        <v/>
      </c>
      <c r="R4483" s="58" t="str">
        <f ca="1">rescore</f>
        <v/>
      </c>
      <c r="S4483" s="4" t="str">
        <f ca="1">price</f>
        <v/>
      </c>
      <c r="U4483" s="4"/>
      <c r="V4483" s="4"/>
      <c r="W4483" s="293" t="str">
        <f ca="1">commission</f>
        <v/>
      </c>
      <c r="X4483" s="315"/>
    </row>
    <row r="4484" spans="1:24" x14ac:dyDescent="0.25">
      <c r="A4484" s="6" t="str">
        <f ca="1">no.</f>
        <v/>
      </c>
      <c r="E4484" s="4" t="str">
        <f ca="1">position</f>
        <v/>
      </c>
      <c r="I4484" s="318"/>
      <c r="J4484" s="25"/>
      <c r="L4484" s="4"/>
      <c r="N4484" s="6"/>
      <c r="P4484" s="6"/>
      <c r="Q4484" s="5" t="str">
        <f ca="1">score</f>
        <v/>
      </c>
      <c r="R4484" s="58" t="str">
        <f ca="1">rescore</f>
        <v/>
      </c>
      <c r="S4484" s="4" t="str">
        <f ca="1">price</f>
        <v/>
      </c>
      <c r="U4484" s="4"/>
      <c r="V4484" s="4"/>
      <c r="W4484" s="293" t="str">
        <f ca="1">commission</f>
        <v/>
      </c>
      <c r="X4484" s="315"/>
    </row>
    <row r="4485" spans="1:24" x14ac:dyDescent="0.25">
      <c r="A4485" s="6" t="str">
        <f ca="1">no.</f>
        <v/>
      </c>
      <c r="E4485" s="4" t="str">
        <f ca="1">position</f>
        <v/>
      </c>
      <c r="I4485" s="318"/>
      <c r="J4485" s="25"/>
      <c r="L4485" s="4"/>
      <c r="N4485" s="6"/>
      <c r="P4485" s="6"/>
      <c r="Q4485" s="5" t="str">
        <f ca="1">score</f>
        <v/>
      </c>
      <c r="R4485" s="58" t="str">
        <f ca="1">rescore</f>
        <v/>
      </c>
      <c r="S4485" s="4" t="str">
        <f ca="1">price</f>
        <v/>
      </c>
      <c r="U4485" s="4"/>
      <c r="V4485" s="4"/>
      <c r="W4485" s="293" t="str">
        <f ca="1">commission</f>
        <v/>
      </c>
      <c r="X4485" s="315"/>
    </row>
    <row r="4486" spans="1:24" x14ac:dyDescent="0.25">
      <c r="A4486" s="6" t="str">
        <f ca="1">no.</f>
        <v/>
      </c>
      <c r="E4486" s="4" t="str">
        <f ca="1">position</f>
        <v/>
      </c>
      <c r="I4486" s="318"/>
      <c r="J4486" s="25"/>
      <c r="L4486" s="4"/>
      <c r="N4486" s="6"/>
      <c r="P4486" s="6"/>
      <c r="Q4486" s="5" t="str">
        <f ca="1">score</f>
        <v/>
      </c>
      <c r="R4486" s="58" t="str">
        <f ca="1">rescore</f>
        <v/>
      </c>
      <c r="S4486" s="4" t="str">
        <f ca="1">price</f>
        <v/>
      </c>
      <c r="U4486" s="4"/>
      <c r="V4486" s="4"/>
      <c r="W4486" s="293" t="str">
        <f ca="1">commission</f>
        <v/>
      </c>
      <c r="X4486" s="315"/>
    </row>
    <row r="4487" spans="1:24" x14ac:dyDescent="0.25">
      <c r="A4487" s="6" t="str">
        <f ca="1">no.</f>
        <v/>
      </c>
      <c r="E4487" s="4" t="str">
        <f ca="1">position</f>
        <v/>
      </c>
      <c r="I4487" s="318"/>
      <c r="J4487" s="25"/>
      <c r="L4487" s="4"/>
      <c r="N4487" s="6"/>
      <c r="P4487" s="6"/>
      <c r="Q4487" s="5" t="str">
        <f ca="1">score</f>
        <v/>
      </c>
      <c r="R4487" s="58" t="str">
        <f ca="1">rescore</f>
        <v/>
      </c>
      <c r="S4487" s="4" t="str">
        <f ca="1">price</f>
        <v/>
      </c>
      <c r="U4487" s="4"/>
      <c r="V4487" s="4"/>
      <c r="W4487" s="293" t="str">
        <f ca="1">commission</f>
        <v/>
      </c>
      <c r="X4487" s="315"/>
    </row>
    <row r="4488" spans="1:24" x14ac:dyDescent="0.25">
      <c r="A4488" s="6" t="str">
        <f ca="1">no.</f>
        <v/>
      </c>
      <c r="E4488" s="4" t="str">
        <f ca="1">position</f>
        <v/>
      </c>
      <c r="I4488" s="318"/>
      <c r="J4488" s="25"/>
      <c r="L4488" s="4"/>
      <c r="N4488" s="6"/>
      <c r="P4488" s="6"/>
      <c r="Q4488" s="5" t="str">
        <f ca="1">score</f>
        <v/>
      </c>
      <c r="R4488" s="58" t="str">
        <f ca="1">rescore</f>
        <v/>
      </c>
      <c r="S4488" s="4" t="str">
        <f ca="1">price</f>
        <v/>
      </c>
      <c r="U4488" s="4"/>
      <c r="V4488" s="4"/>
      <c r="W4488" s="293" t="str">
        <f ca="1">commission</f>
        <v/>
      </c>
      <c r="X4488" s="315"/>
    </row>
    <row r="4489" spans="1:24" x14ac:dyDescent="0.25">
      <c r="A4489" s="6" t="str">
        <f ca="1">no.</f>
        <v/>
      </c>
      <c r="E4489" s="4" t="str">
        <f ca="1">position</f>
        <v/>
      </c>
      <c r="I4489" s="318"/>
      <c r="J4489" s="25"/>
      <c r="L4489" s="4"/>
      <c r="N4489" s="6"/>
      <c r="P4489" s="6"/>
      <c r="Q4489" s="5" t="str">
        <f ca="1">score</f>
        <v/>
      </c>
      <c r="R4489" s="58" t="str">
        <f ca="1">rescore</f>
        <v/>
      </c>
      <c r="S4489" s="4" t="str">
        <f ca="1">price</f>
        <v/>
      </c>
      <c r="U4489" s="4"/>
      <c r="V4489" s="4"/>
      <c r="W4489" s="293" t="str">
        <f ca="1">commission</f>
        <v/>
      </c>
      <c r="X4489" s="315"/>
    </row>
    <row r="4490" spans="1:24" x14ac:dyDescent="0.25">
      <c r="A4490" s="6" t="str">
        <f ca="1">no.</f>
        <v/>
      </c>
      <c r="E4490" s="4" t="str">
        <f ca="1">position</f>
        <v/>
      </c>
      <c r="I4490" s="318"/>
      <c r="J4490" s="25"/>
      <c r="L4490" s="4"/>
      <c r="N4490" s="6"/>
      <c r="P4490" s="6"/>
      <c r="Q4490" s="5" t="str">
        <f ca="1">score</f>
        <v/>
      </c>
      <c r="R4490" s="58" t="str">
        <f ca="1">rescore</f>
        <v/>
      </c>
      <c r="S4490" s="4" t="str">
        <f ca="1">price</f>
        <v/>
      </c>
      <c r="U4490" s="4"/>
      <c r="V4490" s="4"/>
      <c r="W4490" s="293" t="str">
        <f ca="1">commission</f>
        <v/>
      </c>
      <c r="X4490" s="315"/>
    </row>
    <row r="4491" spans="1:24" x14ac:dyDescent="0.25">
      <c r="A4491" s="6" t="str">
        <f ca="1">no.</f>
        <v/>
      </c>
      <c r="E4491" s="4" t="str">
        <f ca="1">position</f>
        <v/>
      </c>
      <c r="I4491" s="318"/>
      <c r="J4491" s="25"/>
      <c r="L4491" s="4"/>
      <c r="N4491" s="6"/>
      <c r="P4491" s="6"/>
      <c r="Q4491" s="5" t="str">
        <f ca="1">score</f>
        <v/>
      </c>
      <c r="R4491" s="58" t="str">
        <f ca="1">rescore</f>
        <v/>
      </c>
      <c r="S4491" s="4" t="str">
        <f ca="1">price</f>
        <v/>
      </c>
      <c r="U4491" s="4"/>
      <c r="V4491" s="4"/>
      <c r="W4491" s="293" t="str">
        <f ca="1">commission</f>
        <v/>
      </c>
      <c r="X4491" s="315"/>
    </row>
    <row r="4492" spans="1:24" x14ac:dyDescent="0.25">
      <c r="A4492" s="6" t="str">
        <f ca="1">no.</f>
        <v/>
      </c>
      <c r="E4492" s="4" t="str">
        <f ca="1">position</f>
        <v/>
      </c>
      <c r="I4492" s="318"/>
      <c r="J4492" s="25"/>
      <c r="L4492" s="4"/>
      <c r="N4492" s="6"/>
      <c r="P4492" s="6"/>
      <c r="Q4492" s="5" t="str">
        <f ca="1">score</f>
        <v/>
      </c>
      <c r="R4492" s="58" t="str">
        <f ca="1">rescore</f>
        <v/>
      </c>
      <c r="S4492" s="4" t="str">
        <f ca="1">price</f>
        <v/>
      </c>
      <c r="U4492" s="4"/>
      <c r="V4492" s="4"/>
      <c r="W4492" s="293" t="str">
        <f ca="1">commission</f>
        <v/>
      </c>
      <c r="X4492" s="315"/>
    </row>
    <row r="4493" spans="1:24" x14ac:dyDescent="0.25">
      <c r="A4493" s="6" t="str">
        <f ca="1">no.</f>
        <v/>
      </c>
      <c r="E4493" s="4" t="str">
        <f ca="1">position</f>
        <v/>
      </c>
      <c r="I4493" s="318"/>
      <c r="J4493" s="25"/>
      <c r="L4493" s="4"/>
      <c r="N4493" s="6"/>
      <c r="P4493" s="6"/>
      <c r="Q4493" s="5" t="str">
        <f ca="1">score</f>
        <v/>
      </c>
      <c r="R4493" s="58" t="str">
        <f ca="1">rescore</f>
        <v/>
      </c>
      <c r="S4493" s="4" t="str">
        <f ca="1">price</f>
        <v/>
      </c>
      <c r="U4493" s="4"/>
      <c r="V4493" s="4"/>
      <c r="W4493" s="293" t="str">
        <f ca="1">commission</f>
        <v/>
      </c>
      <c r="X4493" s="315"/>
    </row>
    <row r="4494" spans="1:24" x14ac:dyDescent="0.25">
      <c r="A4494" s="6" t="str">
        <f ca="1">no.</f>
        <v/>
      </c>
      <c r="E4494" s="4" t="str">
        <f ca="1">position</f>
        <v/>
      </c>
      <c r="I4494" s="318"/>
      <c r="J4494" s="25"/>
      <c r="L4494" s="4"/>
      <c r="N4494" s="6"/>
      <c r="P4494" s="6"/>
      <c r="Q4494" s="5" t="str">
        <f ca="1">score</f>
        <v/>
      </c>
      <c r="R4494" s="58" t="str">
        <f ca="1">rescore</f>
        <v/>
      </c>
      <c r="S4494" s="4" t="str">
        <f ca="1">price</f>
        <v/>
      </c>
      <c r="U4494" s="4"/>
      <c r="V4494" s="4"/>
      <c r="W4494" s="293" t="str">
        <f ca="1">commission</f>
        <v/>
      </c>
      <c r="X4494" s="315"/>
    </row>
    <row r="4495" spans="1:24" x14ac:dyDescent="0.25">
      <c r="A4495" s="6" t="str">
        <f ca="1">no.</f>
        <v/>
      </c>
      <c r="E4495" s="4" t="str">
        <f ca="1">position</f>
        <v/>
      </c>
      <c r="I4495" s="318"/>
      <c r="J4495" s="25"/>
      <c r="L4495" s="4"/>
      <c r="N4495" s="6"/>
      <c r="P4495" s="6"/>
      <c r="Q4495" s="5" t="str">
        <f ca="1">score</f>
        <v/>
      </c>
      <c r="R4495" s="58" t="str">
        <f ca="1">rescore</f>
        <v/>
      </c>
      <c r="S4495" s="4" t="str">
        <f ca="1">price</f>
        <v/>
      </c>
      <c r="U4495" s="4"/>
      <c r="V4495" s="4"/>
      <c r="W4495" s="293" t="str">
        <f ca="1">commission</f>
        <v/>
      </c>
      <c r="X4495" s="315"/>
    </row>
    <row r="4496" spans="1:24" x14ac:dyDescent="0.25">
      <c r="A4496" s="6" t="str">
        <f ca="1">no.</f>
        <v/>
      </c>
      <c r="E4496" s="4" t="str">
        <f ca="1">position</f>
        <v/>
      </c>
      <c r="I4496" s="318"/>
      <c r="J4496" s="25"/>
      <c r="L4496" s="4"/>
      <c r="N4496" s="6"/>
      <c r="P4496" s="6"/>
      <c r="Q4496" s="5" t="str">
        <f ca="1">score</f>
        <v/>
      </c>
      <c r="R4496" s="58" t="str">
        <f ca="1">rescore</f>
        <v/>
      </c>
      <c r="S4496" s="4" t="str">
        <f ca="1">price</f>
        <v/>
      </c>
      <c r="U4496" s="4"/>
      <c r="V4496" s="4"/>
      <c r="W4496" s="293" t="str">
        <f ca="1">commission</f>
        <v/>
      </c>
      <c r="X4496" s="315"/>
    </row>
    <row r="4497" spans="1:24" x14ac:dyDescent="0.25">
      <c r="A4497" s="6" t="str">
        <f ca="1">no.</f>
        <v/>
      </c>
      <c r="E4497" s="4" t="str">
        <f ca="1">position</f>
        <v/>
      </c>
      <c r="I4497" s="318"/>
      <c r="J4497" s="25"/>
      <c r="L4497" s="4"/>
      <c r="N4497" s="6"/>
      <c r="P4497" s="6"/>
      <c r="Q4497" s="5" t="str">
        <f ca="1">score</f>
        <v/>
      </c>
      <c r="R4497" s="58" t="str">
        <f ca="1">rescore</f>
        <v/>
      </c>
      <c r="S4497" s="4" t="str">
        <f ca="1">price</f>
        <v/>
      </c>
      <c r="U4497" s="4"/>
      <c r="V4497" s="4"/>
      <c r="W4497" s="293" t="str">
        <f ca="1">commission</f>
        <v/>
      </c>
      <c r="X4497" s="315"/>
    </row>
    <row r="4498" spans="1:24" x14ac:dyDescent="0.25">
      <c r="A4498" s="6" t="str">
        <f ca="1">no.</f>
        <v/>
      </c>
      <c r="E4498" s="4" t="str">
        <f ca="1">position</f>
        <v/>
      </c>
      <c r="I4498" s="318"/>
      <c r="J4498" s="25"/>
      <c r="L4498" s="4"/>
      <c r="N4498" s="6"/>
      <c r="P4498" s="6"/>
      <c r="Q4498" s="5" t="str">
        <f ca="1">score</f>
        <v/>
      </c>
      <c r="R4498" s="58" t="str">
        <f ca="1">rescore</f>
        <v/>
      </c>
      <c r="S4498" s="4" t="str">
        <f ca="1">price</f>
        <v/>
      </c>
      <c r="U4498" s="4"/>
      <c r="V4498" s="4"/>
      <c r="W4498" s="293" t="str">
        <f ca="1">commission</f>
        <v/>
      </c>
      <c r="X4498" s="315"/>
    </row>
    <row r="4499" spans="1:24" x14ac:dyDescent="0.25">
      <c r="A4499" s="6" t="str">
        <f ca="1">no.</f>
        <v/>
      </c>
      <c r="E4499" s="4" t="str">
        <f ca="1">position</f>
        <v/>
      </c>
      <c r="I4499" s="318"/>
      <c r="J4499" s="25"/>
      <c r="L4499" s="4"/>
      <c r="N4499" s="6"/>
      <c r="P4499" s="6"/>
      <c r="Q4499" s="5" t="str">
        <f ca="1">score</f>
        <v/>
      </c>
      <c r="R4499" s="58" t="str">
        <f ca="1">rescore</f>
        <v/>
      </c>
      <c r="S4499" s="4" t="str">
        <f ca="1">price</f>
        <v/>
      </c>
      <c r="U4499" s="4"/>
      <c r="V4499" s="4"/>
      <c r="W4499" s="293" t="str">
        <f ca="1">commission</f>
        <v/>
      </c>
      <c r="X4499" s="315"/>
    </row>
    <row r="4500" spans="1:24" x14ac:dyDescent="0.25">
      <c r="A4500" s="6" t="str">
        <f ca="1">no.</f>
        <v/>
      </c>
      <c r="E4500" s="4" t="str">
        <f ca="1">position</f>
        <v/>
      </c>
      <c r="I4500" s="318"/>
      <c r="J4500" s="25"/>
      <c r="L4500" s="4"/>
      <c r="N4500" s="6"/>
      <c r="P4500" s="6"/>
      <c r="Q4500" s="5" t="str">
        <f ca="1">score</f>
        <v/>
      </c>
      <c r="R4500" s="58" t="str">
        <f ca="1">rescore</f>
        <v/>
      </c>
      <c r="S4500" s="4" t="str">
        <f ca="1">price</f>
        <v/>
      </c>
      <c r="U4500" s="4"/>
      <c r="V4500" s="4"/>
      <c r="W4500" s="293" t="str">
        <f ca="1">commission</f>
        <v/>
      </c>
      <c r="X4500" s="315"/>
    </row>
    <row r="4501" spans="1:24" x14ac:dyDescent="0.25">
      <c r="A4501" s="6" t="str">
        <f ca="1">no.</f>
        <v/>
      </c>
      <c r="E4501" s="4" t="str">
        <f ca="1">position</f>
        <v/>
      </c>
      <c r="I4501" s="318"/>
      <c r="J4501" s="25"/>
      <c r="L4501" s="4"/>
      <c r="N4501" s="6"/>
      <c r="P4501" s="6"/>
      <c r="Q4501" s="5" t="str">
        <f ca="1">score</f>
        <v/>
      </c>
      <c r="R4501" s="58" t="str">
        <f ca="1">rescore</f>
        <v/>
      </c>
      <c r="S4501" s="4" t="str">
        <f ca="1">price</f>
        <v/>
      </c>
      <c r="U4501" s="4"/>
      <c r="V4501" s="4"/>
      <c r="W4501" s="293" t="str">
        <f ca="1">commission</f>
        <v/>
      </c>
      <c r="X4501" s="315"/>
    </row>
    <row r="4502" spans="1:24" x14ac:dyDescent="0.25">
      <c r="A4502" s="6" t="str">
        <f ca="1">no.</f>
        <v/>
      </c>
      <c r="E4502" s="4" t="str">
        <f ca="1">position</f>
        <v/>
      </c>
      <c r="I4502" s="318"/>
      <c r="J4502" s="25"/>
      <c r="L4502" s="4"/>
      <c r="N4502" s="6"/>
      <c r="P4502" s="6"/>
      <c r="Q4502" s="5" t="str">
        <f ca="1">score</f>
        <v/>
      </c>
      <c r="R4502" s="58" t="str">
        <f ca="1">rescore</f>
        <v/>
      </c>
      <c r="S4502" s="4" t="str">
        <f ca="1">price</f>
        <v/>
      </c>
      <c r="U4502" s="4"/>
      <c r="V4502" s="4"/>
      <c r="W4502" s="293" t="str">
        <f ca="1">commission</f>
        <v/>
      </c>
      <c r="X4502" s="315"/>
    </row>
    <row r="4503" spans="1:24" x14ac:dyDescent="0.25">
      <c r="A4503" s="6" t="str">
        <f ca="1">no.</f>
        <v/>
      </c>
      <c r="E4503" s="4" t="str">
        <f ca="1">position</f>
        <v/>
      </c>
      <c r="I4503" s="318"/>
      <c r="J4503" s="25"/>
      <c r="L4503" s="4"/>
      <c r="N4503" s="6"/>
      <c r="P4503" s="6"/>
      <c r="Q4503" s="5" t="str">
        <f ca="1">score</f>
        <v/>
      </c>
      <c r="R4503" s="58" t="str">
        <f ca="1">rescore</f>
        <v/>
      </c>
      <c r="S4503" s="4" t="str">
        <f ca="1">price</f>
        <v/>
      </c>
      <c r="U4503" s="4"/>
      <c r="V4503" s="4"/>
      <c r="W4503" s="293" t="str">
        <f ca="1">commission</f>
        <v/>
      </c>
      <c r="X4503" s="315"/>
    </row>
    <row r="4504" spans="1:24" x14ac:dyDescent="0.25">
      <c r="A4504" s="6" t="str">
        <f ca="1">no.</f>
        <v/>
      </c>
      <c r="E4504" s="4" t="str">
        <f ca="1">position</f>
        <v/>
      </c>
      <c r="I4504" s="318"/>
      <c r="J4504" s="25"/>
      <c r="L4504" s="4"/>
      <c r="N4504" s="6"/>
      <c r="P4504" s="6"/>
      <c r="Q4504" s="5" t="str">
        <f ca="1">score</f>
        <v/>
      </c>
      <c r="R4504" s="58" t="str">
        <f ca="1">rescore</f>
        <v/>
      </c>
      <c r="S4504" s="4" t="str">
        <f ca="1">price</f>
        <v/>
      </c>
      <c r="U4504" s="4"/>
      <c r="V4504" s="4"/>
      <c r="W4504" s="293" t="str">
        <f ca="1">commission</f>
        <v/>
      </c>
      <c r="X4504" s="315"/>
    </row>
    <row r="4505" spans="1:24" x14ac:dyDescent="0.25">
      <c r="A4505" s="6" t="str">
        <f ca="1">no.</f>
        <v/>
      </c>
      <c r="E4505" s="4" t="str">
        <f ca="1">position</f>
        <v/>
      </c>
      <c r="I4505" s="318"/>
      <c r="J4505" s="25"/>
      <c r="L4505" s="4"/>
      <c r="N4505" s="6"/>
      <c r="P4505" s="6"/>
      <c r="Q4505" s="5" t="str">
        <f ca="1">score</f>
        <v/>
      </c>
      <c r="R4505" s="58" t="str">
        <f ca="1">rescore</f>
        <v/>
      </c>
      <c r="S4505" s="4" t="str">
        <f ca="1">price</f>
        <v/>
      </c>
      <c r="U4505" s="4"/>
      <c r="V4505" s="4"/>
      <c r="W4505" s="293" t="str">
        <f ca="1">commission</f>
        <v/>
      </c>
      <c r="X4505" s="315"/>
    </row>
    <row r="4506" spans="1:24" x14ac:dyDescent="0.25">
      <c r="A4506" s="6" t="str">
        <f ca="1">no.</f>
        <v/>
      </c>
      <c r="E4506" s="4" t="str">
        <f ca="1">position</f>
        <v/>
      </c>
      <c r="I4506" s="318"/>
      <c r="J4506" s="25"/>
      <c r="L4506" s="4"/>
      <c r="N4506" s="6"/>
      <c r="P4506" s="6"/>
      <c r="Q4506" s="5" t="str">
        <f ca="1">score</f>
        <v/>
      </c>
      <c r="R4506" s="58" t="str">
        <f ca="1">rescore</f>
        <v/>
      </c>
      <c r="S4506" s="4" t="str">
        <f ca="1">price</f>
        <v/>
      </c>
      <c r="U4506" s="4"/>
      <c r="V4506" s="4"/>
      <c r="W4506" s="293" t="str">
        <f ca="1">commission</f>
        <v/>
      </c>
      <c r="X4506" s="315"/>
    </row>
    <row r="4507" spans="1:24" x14ac:dyDescent="0.25">
      <c r="A4507" s="6" t="str">
        <f ca="1">no.</f>
        <v/>
      </c>
      <c r="E4507" s="4" t="str">
        <f ca="1">position</f>
        <v/>
      </c>
      <c r="I4507" s="318"/>
      <c r="J4507" s="25"/>
      <c r="L4507" s="4"/>
      <c r="N4507" s="6"/>
      <c r="P4507" s="6"/>
      <c r="Q4507" s="5" t="str">
        <f ca="1">score</f>
        <v/>
      </c>
      <c r="R4507" s="58" t="str">
        <f ca="1">rescore</f>
        <v/>
      </c>
      <c r="S4507" s="4" t="str">
        <f ca="1">price</f>
        <v/>
      </c>
      <c r="U4507" s="4"/>
      <c r="V4507" s="4"/>
      <c r="W4507" s="293" t="str">
        <f ca="1">commission</f>
        <v/>
      </c>
      <c r="X4507" s="315"/>
    </row>
    <row r="4508" spans="1:24" x14ac:dyDescent="0.25">
      <c r="A4508" s="6" t="str">
        <f ca="1">no.</f>
        <v/>
      </c>
      <c r="E4508" s="4" t="str">
        <f ca="1">position</f>
        <v/>
      </c>
      <c r="I4508" s="318"/>
      <c r="J4508" s="25"/>
      <c r="L4508" s="4"/>
      <c r="N4508" s="6"/>
      <c r="P4508" s="6"/>
      <c r="Q4508" s="5" t="str">
        <f ca="1">score</f>
        <v/>
      </c>
      <c r="R4508" s="58" t="str">
        <f ca="1">rescore</f>
        <v/>
      </c>
      <c r="S4508" s="4" t="str">
        <f ca="1">price</f>
        <v/>
      </c>
      <c r="U4508" s="4"/>
      <c r="V4508" s="4"/>
      <c r="W4508" s="293" t="str">
        <f ca="1">commission</f>
        <v/>
      </c>
      <c r="X4508" s="315"/>
    </row>
    <row r="4509" spans="1:24" x14ac:dyDescent="0.25">
      <c r="A4509" s="6" t="str">
        <f ca="1">no.</f>
        <v/>
      </c>
      <c r="E4509" s="4" t="str">
        <f ca="1">position</f>
        <v/>
      </c>
      <c r="I4509" s="318"/>
      <c r="J4509" s="25"/>
      <c r="L4509" s="4"/>
      <c r="N4509" s="6"/>
      <c r="P4509" s="6"/>
      <c r="Q4509" s="5" t="str">
        <f ca="1">score</f>
        <v/>
      </c>
      <c r="R4509" s="58" t="str">
        <f ca="1">rescore</f>
        <v/>
      </c>
      <c r="S4509" s="4" t="str">
        <f ca="1">price</f>
        <v/>
      </c>
      <c r="U4509" s="4"/>
      <c r="V4509" s="4"/>
      <c r="W4509" s="293" t="str">
        <f ca="1">commission</f>
        <v/>
      </c>
      <c r="X4509" s="315"/>
    </row>
    <row r="4510" spans="1:24" x14ac:dyDescent="0.25">
      <c r="A4510" s="6" t="str">
        <f ca="1">no.</f>
        <v/>
      </c>
      <c r="E4510" s="4" t="str">
        <f ca="1">position</f>
        <v/>
      </c>
      <c r="I4510" s="318"/>
      <c r="J4510" s="25"/>
      <c r="L4510" s="4"/>
      <c r="N4510" s="6"/>
      <c r="P4510" s="6"/>
      <c r="Q4510" s="5" t="str">
        <f ca="1">score</f>
        <v/>
      </c>
      <c r="R4510" s="58" t="str">
        <f ca="1">rescore</f>
        <v/>
      </c>
      <c r="S4510" s="4" t="str">
        <f ca="1">price</f>
        <v/>
      </c>
      <c r="U4510" s="4"/>
      <c r="V4510" s="4"/>
      <c r="W4510" s="293" t="str">
        <f ca="1">commission</f>
        <v/>
      </c>
      <c r="X4510" s="315"/>
    </row>
    <row r="4511" spans="1:24" x14ac:dyDescent="0.25">
      <c r="A4511" s="6" t="str">
        <f ca="1">no.</f>
        <v/>
      </c>
      <c r="E4511" s="4" t="str">
        <f ca="1">position</f>
        <v/>
      </c>
      <c r="I4511" s="318"/>
      <c r="J4511" s="25"/>
      <c r="L4511" s="4"/>
      <c r="N4511" s="6"/>
      <c r="P4511" s="6"/>
      <c r="Q4511" s="5" t="str">
        <f ca="1">score</f>
        <v/>
      </c>
      <c r="R4511" s="58" t="str">
        <f ca="1">rescore</f>
        <v/>
      </c>
      <c r="S4511" s="4" t="str">
        <f ca="1">price</f>
        <v/>
      </c>
      <c r="U4511" s="4"/>
      <c r="V4511" s="4"/>
      <c r="W4511" s="293" t="str">
        <f ca="1">commission</f>
        <v/>
      </c>
      <c r="X4511" s="315"/>
    </row>
    <row r="4512" spans="1:24" x14ac:dyDescent="0.25">
      <c r="A4512" s="6" t="str">
        <f ca="1">no.</f>
        <v/>
      </c>
      <c r="E4512" s="4" t="str">
        <f ca="1">position</f>
        <v/>
      </c>
      <c r="I4512" s="318"/>
      <c r="J4512" s="25"/>
      <c r="L4512" s="4"/>
      <c r="N4512" s="6"/>
      <c r="P4512" s="6"/>
      <c r="Q4512" s="5" t="str">
        <f ca="1">score</f>
        <v/>
      </c>
      <c r="R4512" s="58" t="str">
        <f ca="1">rescore</f>
        <v/>
      </c>
      <c r="S4512" s="4" t="str">
        <f ca="1">price</f>
        <v/>
      </c>
      <c r="U4512" s="4"/>
      <c r="V4512" s="4"/>
      <c r="W4512" s="293" t="str">
        <f ca="1">commission</f>
        <v/>
      </c>
      <c r="X4512" s="315"/>
    </row>
    <row r="4513" spans="1:24" x14ac:dyDescent="0.25">
      <c r="A4513" s="6" t="str">
        <f ca="1">no.</f>
        <v/>
      </c>
      <c r="E4513" s="4" t="str">
        <f ca="1">position</f>
        <v/>
      </c>
      <c r="I4513" s="318"/>
      <c r="J4513" s="25"/>
      <c r="L4513" s="4"/>
      <c r="N4513" s="6"/>
      <c r="P4513" s="6"/>
      <c r="Q4513" s="5" t="str">
        <f ca="1">score</f>
        <v/>
      </c>
      <c r="R4513" s="58" t="str">
        <f ca="1">rescore</f>
        <v/>
      </c>
      <c r="S4513" s="4" t="str">
        <f ca="1">price</f>
        <v/>
      </c>
      <c r="U4513" s="4"/>
      <c r="V4513" s="4"/>
      <c r="W4513" s="293" t="str">
        <f ca="1">commission</f>
        <v/>
      </c>
      <c r="X4513" s="315"/>
    </row>
    <row r="4514" spans="1:24" x14ac:dyDescent="0.25">
      <c r="A4514" s="6" t="str">
        <f ca="1">no.</f>
        <v/>
      </c>
      <c r="E4514" s="4" t="str">
        <f ca="1">position</f>
        <v/>
      </c>
      <c r="I4514" s="318"/>
      <c r="J4514" s="25"/>
      <c r="L4514" s="4"/>
      <c r="N4514" s="6"/>
      <c r="P4514" s="6"/>
      <c r="Q4514" s="5" t="str">
        <f ca="1">score</f>
        <v/>
      </c>
      <c r="R4514" s="58" t="str">
        <f ca="1">rescore</f>
        <v/>
      </c>
      <c r="S4514" s="4" t="str">
        <f ca="1">price</f>
        <v/>
      </c>
      <c r="U4514" s="4"/>
      <c r="V4514" s="4"/>
      <c r="W4514" s="293" t="str">
        <f ca="1">commission</f>
        <v/>
      </c>
      <c r="X4514" s="315"/>
    </row>
    <row r="4515" spans="1:24" x14ac:dyDescent="0.25">
      <c r="A4515" s="6" t="str">
        <f ca="1">no.</f>
        <v/>
      </c>
      <c r="E4515" s="4" t="str">
        <f ca="1">position</f>
        <v/>
      </c>
      <c r="I4515" s="318"/>
      <c r="J4515" s="25"/>
      <c r="L4515" s="4"/>
      <c r="N4515" s="6"/>
      <c r="P4515" s="6"/>
      <c r="Q4515" s="5" t="str">
        <f ca="1">score</f>
        <v/>
      </c>
      <c r="R4515" s="58" t="str">
        <f ca="1">rescore</f>
        <v/>
      </c>
      <c r="S4515" s="4" t="str">
        <f ca="1">price</f>
        <v/>
      </c>
      <c r="U4515" s="4"/>
      <c r="V4515" s="4"/>
      <c r="W4515" s="293" t="str">
        <f ca="1">commission</f>
        <v/>
      </c>
      <c r="X4515" s="315"/>
    </row>
    <row r="4516" spans="1:24" x14ac:dyDescent="0.25">
      <c r="A4516" s="6" t="str">
        <f ca="1">no.</f>
        <v/>
      </c>
      <c r="E4516" s="4" t="str">
        <f ca="1">position</f>
        <v/>
      </c>
      <c r="I4516" s="318"/>
      <c r="J4516" s="25"/>
      <c r="L4516" s="4"/>
      <c r="N4516" s="6"/>
      <c r="P4516" s="6"/>
      <c r="Q4516" s="5" t="str">
        <f ca="1">score</f>
        <v/>
      </c>
      <c r="R4516" s="58" t="str">
        <f ca="1">rescore</f>
        <v/>
      </c>
      <c r="S4516" s="4" t="str">
        <f ca="1">price</f>
        <v/>
      </c>
      <c r="U4516" s="4"/>
      <c r="V4516" s="4"/>
      <c r="W4516" s="293" t="str">
        <f ca="1">commission</f>
        <v/>
      </c>
      <c r="X4516" s="315"/>
    </row>
    <row r="4517" spans="1:24" x14ac:dyDescent="0.25">
      <c r="A4517" s="6" t="str">
        <f ca="1">no.</f>
        <v/>
      </c>
      <c r="E4517" s="4" t="str">
        <f ca="1">position</f>
        <v/>
      </c>
      <c r="I4517" s="318"/>
      <c r="J4517" s="25"/>
      <c r="L4517" s="4"/>
      <c r="N4517" s="6"/>
      <c r="P4517" s="6"/>
      <c r="Q4517" s="5" t="str">
        <f ca="1">score</f>
        <v/>
      </c>
      <c r="R4517" s="58" t="str">
        <f ca="1">rescore</f>
        <v/>
      </c>
      <c r="S4517" s="4" t="str">
        <f ca="1">price</f>
        <v/>
      </c>
      <c r="U4517" s="4"/>
      <c r="V4517" s="4"/>
      <c r="W4517" s="293" t="str">
        <f ca="1">commission</f>
        <v/>
      </c>
      <c r="X4517" s="315"/>
    </row>
    <row r="4518" spans="1:24" x14ac:dyDescent="0.25">
      <c r="A4518" s="6" t="str">
        <f ca="1">no.</f>
        <v/>
      </c>
      <c r="E4518" s="4" t="str">
        <f ca="1">position</f>
        <v/>
      </c>
      <c r="I4518" s="318"/>
      <c r="J4518" s="25"/>
      <c r="L4518" s="4"/>
      <c r="N4518" s="6"/>
      <c r="P4518" s="6"/>
      <c r="Q4518" s="5" t="str">
        <f ca="1">score</f>
        <v/>
      </c>
      <c r="R4518" s="58" t="str">
        <f ca="1">rescore</f>
        <v/>
      </c>
      <c r="S4518" s="4" t="str">
        <f ca="1">price</f>
        <v/>
      </c>
      <c r="U4518" s="4"/>
      <c r="V4518" s="4"/>
      <c r="W4518" s="293" t="str">
        <f ca="1">commission</f>
        <v/>
      </c>
      <c r="X4518" s="315"/>
    </row>
    <row r="4519" spans="1:24" x14ac:dyDescent="0.25">
      <c r="A4519" s="6" t="str">
        <f ca="1">no.</f>
        <v/>
      </c>
      <c r="E4519" s="4" t="str">
        <f ca="1">position</f>
        <v/>
      </c>
      <c r="I4519" s="318"/>
      <c r="J4519" s="25"/>
      <c r="L4519" s="4"/>
      <c r="N4519" s="6"/>
      <c r="P4519" s="6"/>
      <c r="Q4519" s="5" t="str">
        <f ca="1">score</f>
        <v/>
      </c>
      <c r="R4519" s="58" t="str">
        <f ca="1">rescore</f>
        <v/>
      </c>
      <c r="S4519" s="4" t="str">
        <f ca="1">price</f>
        <v/>
      </c>
      <c r="U4519" s="4"/>
      <c r="V4519" s="4"/>
      <c r="W4519" s="293" t="str">
        <f ca="1">commission</f>
        <v/>
      </c>
      <c r="X4519" s="315"/>
    </row>
    <row r="4520" spans="1:24" x14ac:dyDescent="0.25">
      <c r="A4520" s="6" t="str">
        <f ca="1">no.</f>
        <v/>
      </c>
      <c r="E4520" s="4" t="str">
        <f ca="1">position</f>
        <v/>
      </c>
      <c r="I4520" s="318"/>
      <c r="J4520" s="25"/>
      <c r="L4520" s="4"/>
      <c r="N4520" s="6"/>
      <c r="P4520" s="6"/>
      <c r="Q4520" s="5" t="str">
        <f ca="1">score</f>
        <v/>
      </c>
      <c r="R4520" s="58" t="str">
        <f ca="1">rescore</f>
        <v/>
      </c>
      <c r="S4520" s="4" t="str">
        <f ca="1">price</f>
        <v/>
      </c>
      <c r="U4520" s="4"/>
      <c r="V4520" s="4"/>
      <c r="W4520" s="293" t="str">
        <f ca="1">commission</f>
        <v/>
      </c>
      <c r="X4520" s="315"/>
    </row>
    <row r="4521" spans="1:24" x14ac:dyDescent="0.25">
      <c r="A4521" s="6" t="str">
        <f ca="1">no.</f>
        <v/>
      </c>
      <c r="E4521" s="4" t="str">
        <f ca="1">position</f>
        <v/>
      </c>
      <c r="I4521" s="318"/>
      <c r="J4521" s="25"/>
      <c r="L4521" s="4"/>
      <c r="N4521" s="6"/>
      <c r="P4521" s="6"/>
      <c r="Q4521" s="5" t="str">
        <f ca="1">score</f>
        <v/>
      </c>
      <c r="R4521" s="58" t="str">
        <f ca="1">rescore</f>
        <v/>
      </c>
      <c r="S4521" s="4" t="str">
        <f ca="1">price</f>
        <v/>
      </c>
      <c r="U4521" s="4"/>
      <c r="V4521" s="4"/>
      <c r="W4521" s="293" t="str">
        <f ca="1">commission</f>
        <v/>
      </c>
      <c r="X4521" s="315"/>
    </row>
    <row r="4522" spans="1:24" x14ac:dyDescent="0.25">
      <c r="A4522" s="6" t="str">
        <f ca="1">no.</f>
        <v/>
      </c>
      <c r="E4522" s="4" t="str">
        <f ca="1">position</f>
        <v/>
      </c>
      <c r="I4522" s="318"/>
      <c r="J4522" s="25"/>
      <c r="L4522" s="4"/>
      <c r="N4522" s="6"/>
      <c r="P4522" s="6"/>
      <c r="Q4522" s="5" t="str">
        <f ca="1">score</f>
        <v/>
      </c>
      <c r="R4522" s="58" t="str">
        <f ca="1">rescore</f>
        <v/>
      </c>
      <c r="S4522" s="4" t="str">
        <f ca="1">price</f>
        <v/>
      </c>
      <c r="U4522" s="4"/>
      <c r="V4522" s="4"/>
      <c r="W4522" s="293" t="str">
        <f ca="1">commission</f>
        <v/>
      </c>
      <c r="X4522" s="315"/>
    </row>
    <row r="4523" spans="1:24" x14ac:dyDescent="0.25">
      <c r="A4523" s="6" t="str">
        <f ca="1">no.</f>
        <v/>
      </c>
      <c r="E4523" s="4" t="str">
        <f ca="1">position</f>
        <v/>
      </c>
      <c r="I4523" s="318"/>
      <c r="J4523" s="25"/>
      <c r="L4523" s="4"/>
      <c r="N4523" s="6"/>
      <c r="P4523" s="6"/>
      <c r="Q4523" s="5" t="str">
        <f ca="1">score</f>
        <v/>
      </c>
      <c r="R4523" s="58" t="str">
        <f ca="1">rescore</f>
        <v/>
      </c>
      <c r="S4523" s="4" t="str">
        <f ca="1">price</f>
        <v/>
      </c>
      <c r="U4523" s="4"/>
      <c r="V4523" s="4"/>
      <c r="W4523" s="293" t="str">
        <f ca="1">commission</f>
        <v/>
      </c>
      <c r="X4523" s="315"/>
    </row>
    <row r="4524" spans="1:24" x14ac:dyDescent="0.25">
      <c r="A4524" s="6" t="str">
        <f ca="1">no.</f>
        <v/>
      </c>
      <c r="E4524" s="4" t="str">
        <f ca="1">position</f>
        <v/>
      </c>
      <c r="I4524" s="318"/>
      <c r="J4524" s="25"/>
      <c r="L4524" s="4"/>
      <c r="N4524" s="6"/>
      <c r="P4524" s="6"/>
      <c r="Q4524" s="5" t="str">
        <f ca="1">score</f>
        <v/>
      </c>
      <c r="R4524" s="58" t="str">
        <f ca="1">rescore</f>
        <v/>
      </c>
      <c r="S4524" s="4" t="str">
        <f ca="1">price</f>
        <v/>
      </c>
      <c r="U4524" s="4"/>
      <c r="V4524" s="4"/>
      <c r="W4524" s="293" t="str">
        <f ca="1">commission</f>
        <v/>
      </c>
      <c r="X4524" s="315"/>
    </row>
    <row r="4525" spans="1:24" x14ac:dyDescent="0.25">
      <c r="A4525" s="6" t="str">
        <f ca="1">no.</f>
        <v/>
      </c>
      <c r="E4525" s="4" t="str">
        <f ca="1">position</f>
        <v/>
      </c>
      <c r="I4525" s="318"/>
      <c r="J4525" s="25"/>
      <c r="L4525" s="4"/>
      <c r="N4525" s="6"/>
      <c r="P4525" s="6"/>
      <c r="Q4525" s="5" t="str">
        <f ca="1">score</f>
        <v/>
      </c>
      <c r="R4525" s="58" t="str">
        <f ca="1">rescore</f>
        <v/>
      </c>
      <c r="S4525" s="4" t="str">
        <f ca="1">price</f>
        <v/>
      </c>
      <c r="U4525" s="4"/>
      <c r="V4525" s="4"/>
      <c r="W4525" s="293" t="str">
        <f ca="1">commission</f>
        <v/>
      </c>
      <c r="X4525" s="315"/>
    </row>
    <row r="4526" spans="1:24" x14ac:dyDescent="0.25">
      <c r="A4526" s="6" t="str">
        <f ca="1">no.</f>
        <v/>
      </c>
      <c r="E4526" s="4" t="str">
        <f ca="1">position</f>
        <v/>
      </c>
      <c r="I4526" s="318"/>
      <c r="J4526" s="25"/>
      <c r="L4526" s="4"/>
      <c r="N4526" s="6"/>
      <c r="P4526" s="6"/>
      <c r="Q4526" s="5" t="str">
        <f ca="1">score</f>
        <v/>
      </c>
      <c r="R4526" s="58" t="str">
        <f ca="1">rescore</f>
        <v/>
      </c>
      <c r="S4526" s="4" t="str">
        <f ca="1">price</f>
        <v/>
      </c>
      <c r="U4526" s="4"/>
      <c r="V4526" s="4"/>
      <c r="W4526" s="293" t="str">
        <f ca="1">commission</f>
        <v/>
      </c>
      <c r="X4526" s="315"/>
    </row>
    <row r="4527" spans="1:24" x14ac:dyDescent="0.25">
      <c r="A4527" s="6" t="str">
        <f ca="1">no.</f>
        <v/>
      </c>
      <c r="E4527" s="4" t="str">
        <f ca="1">position</f>
        <v/>
      </c>
      <c r="I4527" s="318"/>
      <c r="J4527" s="25"/>
      <c r="L4527" s="4"/>
      <c r="N4527" s="6"/>
      <c r="P4527" s="6"/>
      <c r="Q4527" s="5" t="str">
        <f ca="1">score</f>
        <v/>
      </c>
      <c r="R4527" s="58" t="str">
        <f ca="1">rescore</f>
        <v/>
      </c>
      <c r="S4527" s="4" t="str">
        <f ca="1">price</f>
        <v/>
      </c>
      <c r="U4527" s="4"/>
      <c r="V4527" s="4"/>
      <c r="W4527" s="293" t="str">
        <f ca="1">commission</f>
        <v/>
      </c>
      <c r="X4527" s="315"/>
    </row>
    <row r="4528" spans="1:24" x14ac:dyDescent="0.25">
      <c r="A4528" s="6" t="str">
        <f ca="1">no.</f>
        <v/>
      </c>
      <c r="E4528" s="4" t="str">
        <f ca="1">position</f>
        <v/>
      </c>
      <c r="I4528" s="318"/>
      <c r="J4528" s="25"/>
      <c r="L4528" s="4"/>
      <c r="N4528" s="6"/>
      <c r="P4528" s="6"/>
      <c r="Q4528" s="5" t="str">
        <f ca="1">score</f>
        <v/>
      </c>
      <c r="R4528" s="58" t="str">
        <f ca="1">rescore</f>
        <v/>
      </c>
      <c r="S4528" s="4" t="str">
        <f ca="1">price</f>
        <v/>
      </c>
      <c r="U4528" s="4"/>
      <c r="V4528" s="4"/>
      <c r="W4528" s="293" t="str">
        <f ca="1">commission</f>
        <v/>
      </c>
      <c r="X4528" s="315"/>
    </row>
    <row r="4529" spans="1:24" x14ac:dyDescent="0.25">
      <c r="A4529" s="6" t="str">
        <f ca="1">no.</f>
        <v/>
      </c>
      <c r="E4529" s="4" t="str">
        <f ca="1">position</f>
        <v/>
      </c>
      <c r="I4529" s="318"/>
      <c r="J4529" s="25"/>
      <c r="L4529" s="4"/>
      <c r="N4529" s="6"/>
      <c r="P4529" s="6"/>
      <c r="Q4529" s="5" t="str">
        <f ca="1">score</f>
        <v/>
      </c>
      <c r="R4529" s="58" t="str">
        <f ca="1">rescore</f>
        <v/>
      </c>
      <c r="S4529" s="4" t="str">
        <f ca="1">price</f>
        <v/>
      </c>
      <c r="U4529" s="4"/>
      <c r="V4529" s="4"/>
      <c r="W4529" s="293" t="str">
        <f ca="1">commission</f>
        <v/>
      </c>
      <c r="X4529" s="315"/>
    </row>
    <row r="4530" spans="1:24" x14ac:dyDescent="0.25">
      <c r="A4530" s="6" t="str">
        <f ca="1">no.</f>
        <v/>
      </c>
      <c r="E4530" s="4" t="str">
        <f ca="1">position</f>
        <v/>
      </c>
      <c r="I4530" s="318"/>
      <c r="J4530" s="25"/>
      <c r="L4530" s="4"/>
      <c r="N4530" s="6"/>
      <c r="P4530" s="6"/>
      <c r="Q4530" s="5" t="str">
        <f ca="1">score</f>
        <v/>
      </c>
      <c r="R4530" s="58" t="str">
        <f ca="1">rescore</f>
        <v/>
      </c>
      <c r="S4530" s="4" t="str">
        <f ca="1">price</f>
        <v/>
      </c>
      <c r="U4530" s="4"/>
      <c r="V4530" s="4"/>
      <c r="W4530" s="293" t="str">
        <f ca="1">commission</f>
        <v/>
      </c>
      <c r="X4530" s="315"/>
    </row>
    <row r="4531" spans="1:24" x14ac:dyDescent="0.25">
      <c r="A4531" s="6" t="str">
        <f ca="1">no.</f>
        <v/>
      </c>
      <c r="E4531" s="4" t="str">
        <f ca="1">position</f>
        <v/>
      </c>
      <c r="I4531" s="318"/>
      <c r="J4531" s="25"/>
      <c r="L4531" s="4"/>
      <c r="N4531" s="6"/>
      <c r="P4531" s="6"/>
      <c r="Q4531" s="5" t="str">
        <f ca="1">score</f>
        <v/>
      </c>
      <c r="R4531" s="58" t="str">
        <f ca="1">rescore</f>
        <v/>
      </c>
      <c r="S4531" s="4" t="str">
        <f ca="1">price</f>
        <v/>
      </c>
      <c r="U4531" s="4"/>
      <c r="V4531" s="4"/>
      <c r="W4531" s="293" t="str">
        <f ca="1">commission</f>
        <v/>
      </c>
      <c r="X4531" s="315"/>
    </row>
    <row r="4532" spans="1:24" x14ac:dyDescent="0.25">
      <c r="A4532" s="6" t="str">
        <f ca="1">no.</f>
        <v/>
      </c>
      <c r="E4532" s="4" t="str">
        <f ca="1">position</f>
        <v/>
      </c>
      <c r="I4532" s="318"/>
      <c r="J4532" s="25"/>
      <c r="L4532" s="4"/>
      <c r="N4532" s="6"/>
      <c r="P4532" s="6"/>
      <c r="Q4532" s="5" t="str">
        <f ca="1">score</f>
        <v/>
      </c>
      <c r="R4532" s="58" t="str">
        <f ca="1">rescore</f>
        <v/>
      </c>
      <c r="S4532" s="4" t="str">
        <f ca="1">price</f>
        <v/>
      </c>
      <c r="U4532" s="4"/>
      <c r="V4532" s="4"/>
      <c r="W4532" s="293" t="str">
        <f ca="1">commission</f>
        <v/>
      </c>
      <c r="X4532" s="315"/>
    </row>
    <row r="4533" spans="1:24" x14ac:dyDescent="0.25">
      <c r="A4533" s="6" t="str">
        <f ca="1">no.</f>
        <v/>
      </c>
      <c r="E4533" s="4" t="str">
        <f ca="1">position</f>
        <v/>
      </c>
      <c r="I4533" s="318"/>
      <c r="J4533" s="25"/>
      <c r="L4533" s="4"/>
      <c r="N4533" s="6"/>
      <c r="P4533" s="6"/>
      <c r="Q4533" s="5" t="str">
        <f ca="1">score</f>
        <v/>
      </c>
      <c r="R4533" s="58" t="str">
        <f ca="1">rescore</f>
        <v/>
      </c>
      <c r="S4533" s="4" t="str">
        <f ca="1">price</f>
        <v/>
      </c>
      <c r="U4533" s="4"/>
      <c r="V4533" s="4"/>
      <c r="W4533" s="293" t="str">
        <f ca="1">commission</f>
        <v/>
      </c>
      <c r="X4533" s="315"/>
    </row>
    <row r="4534" spans="1:24" x14ac:dyDescent="0.25">
      <c r="A4534" s="6" t="str">
        <f ca="1">no.</f>
        <v/>
      </c>
      <c r="E4534" s="4" t="str">
        <f ca="1">position</f>
        <v/>
      </c>
      <c r="I4534" s="318"/>
      <c r="J4534" s="25"/>
      <c r="L4534" s="4"/>
      <c r="N4534" s="6"/>
      <c r="P4534" s="6"/>
      <c r="Q4534" s="5" t="str">
        <f ca="1">score</f>
        <v/>
      </c>
      <c r="R4534" s="58" t="str">
        <f ca="1">rescore</f>
        <v/>
      </c>
      <c r="S4534" s="4" t="str">
        <f ca="1">price</f>
        <v/>
      </c>
      <c r="U4534" s="4"/>
      <c r="V4534" s="4"/>
      <c r="W4534" s="293" t="str">
        <f ca="1">commission</f>
        <v/>
      </c>
      <c r="X4534" s="315"/>
    </row>
    <row r="4535" spans="1:24" x14ac:dyDescent="0.25">
      <c r="A4535" s="6" t="str">
        <f ca="1">no.</f>
        <v/>
      </c>
      <c r="E4535" s="4" t="str">
        <f ca="1">position</f>
        <v/>
      </c>
      <c r="I4535" s="318"/>
      <c r="J4535" s="25"/>
      <c r="L4535" s="4"/>
      <c r="N4535" s="6"/>
      <c r="P4535" s="6"/>
      <c r="Q4535" s="5" t="str">
        <f ca="1">score</f>
        <v/>
      </c>
      <c r="R4535" s="58" t="str">
        <f ca="1">rescore</f>
        <v/>
      </c>
      <c r="S4535" s="4" t="str">
        <f ca="1">price</f>
        <v/>
      </c>
      <c r="U4535" s="4"/>
      <c r="V4535" s="4"/>
      <c r="W4535" s="293" t="str">
        <f ca="1">commission</f>
        <v/>
      </c>
      <c r="X4535" s="315"/>
    </row>
    <row r="4536" spans="1:24" x14ac:dyDescent="0.25">
      <c r="A4536" s="6" t="str">
        <f ca="1">no.</f>
        <v/>
      </c>
      <c r="E4536" s="4" t="str">
        <f ca="1">position</f>
        <v/>
      </c>
      <c r="I4536" s="318"/>
      <c r="J4536" s="25"/>
      <c r="L4536" s="4"/>
      <c r="N4536" s="6"/>
      <c r="P4536" s="6"/>
      <c r="Q4536" s="5" t="str">
        <f ca="1">score</f>
        <v/>
      </c>
      <c r="R4536" s="58" t="str">
        <f ca="1">rescore</f>
        <v/>
      </c>
      <c r="S4536" s="4" t="str">
        <f ca="1">price</f>
        <v/>
      </c>
      <c r="U4536" s="4"/>
      <c r="V4536" s="4"/>
      <c r="W4536" s="293" t="str">
        <f ca="1">commission</f>
        <v/>
      </c>
      <c r="X4536" s="315"/>
    </row>
    <row r="4537" spans="1:24" x14ac:dyDescent="0.25">
      <c r="A4537" s="6" t="str">
        <f ca="1">no.</f>
        <v/>
      </c>
      <c r="E4537" s="4" t="str">
        <f ca="1">position</f>
        <v/>
      </c>
      <c r="I4537" s="318"/>
      <c r="J4537" s="25"/>
      <c r="L4537" s="4"/>
      <c r="N4537" s="6"/>
      <c r="P4537" s="6"/>
      <c r="Q4537" s="5" t="str">
        <f ca="1">score</f>
        <v/>
      </c>
      <c r="R4537" s="58" t="str">
        <f ca="1">rescore</f>
        <v/>
      </c>
      <c r="S4537" s="4" t="str">
        <f ca="1">price</f>
        <v/>
      </c>
      <c r="U4537" s="4"/>
      <c r="V4537" s="4"/>
      <c r="W4537" s="293" t="str">
        <f ca="1">commission</f>
        <v/>
      </c>
      <c r="X4537" s="315"/>
    </row>
    <row r="4538" spans="1:24" x14ac:dyDescent="0.25">
      <c r="A4538" s="6" t="str">
        <f ca="1">no.</f>
        <v/>
      </c>
      <c r="E4538" s="4" t="str">
        <f ca="1">position</f>
        <v/>
      </c>
      <c r="I4538" s="318"/>
      <c r="J4538" s="25"/>
      <c r="L4538" s="4"/>
      <c r="N4538" s="6"/>
      <c r="P4538" s="6"/>
      <c r="Q4538" s="5" t="str">
        <f ca="1">score</f>
        <v/>
      </c>
      <c r="R4538" s="58" t="str">
        <f ca="1">rescore</f>
        <v/>
      </c>
      <c r="S4538" s="4" t="str">
        <f ca="1">price</f>
        <v/>
      </c>
      <c r="U4538" s="4"/>
      <c r="V4538" s="4"/>
      <c r="W4538" s="293" t="str">
        <f ca="1">commission</f>
        <v/>
      </c>
      <c r="X4538" s="315"/>
    </row>
    <row r="4539" spans="1:24" x14ac:dyDescent="0.25">
      <c r="A4539" s="6" t="str">
        <f ca="1">no.</f>
        <v/>
      </c>
      <c r="E4539" s="4" t="str">
        <f ca="1">position</f>
        <v/>
      </c>
      <c r="I4539" s="318"/>
      <c r="J4539" s="25"/>
      <c r="L4539" s="4"/>
      <c r="N4539" s="6"/>
      <c r="P4539" s="6"/>
      <c r="Q4539" s="5" t="str">
        <f ca="1">score</f>
        <v/>
      </c>
      <c r="R4539" s="58" t="str">
        <f ca="1">rescore</f>
        <v/>
      </c>
      <c r="S4539" s="4" t="str">
        <f ca="1">price</f>
        <v/>
      </c>
      <c r="U4539" s="4"/>
      <c r="V4539" s="4"/>
      <c r="W4539" s="293" t="str">
        <f ca="1">commission</f>
        <v/>
      </c>
      <c r="X4539" s="315"/>
    </row>
    <row r="4540" spans="1:24" x14ac:dyDescent="0.25">
      <c r="A4540" s="6" t="str">
        <f ca="1">no.</f>
        <v/>
      </c>
      <c r="E4540" s="4" t="str">
        <f ca="1">position</f>
        <v/>
      </c>
      <c r="I4540" s="318"/>
      <c r="J4540" s="25"/>
      <c r="L4540" s="4"/>
      <c r="N4540" s="6"/>
      <c r="P4540" s="6"/>
      <c r="Q4540" s="5" t="str">
        <f ca="1">score</f>
        <v/>
      </c>
      <c r="R4540" s="58" t="str">
        <f ca="1">rescore</f>
        <v/>
      </c>
      <c r="S4540" s="4" t="str">
        <f ca="1">price</f>
        <v/>
      </c>
      <c r="U4540" s="4"/>
      <c r="V4540" s="4"/>
      <c r="W4540" s="293" t="str">
        <f ca="1">commission</f>
        <v/>
      </c>
      <c r="X4540" s="315"/>
    </row>
    <row r="4541" spans="1:24" x14ac:dyDescent="0.25">
      <c r="A4541" s="6" t="str">
        <f ca="1">no.</f>
        <v/>
      </c>
      <c r="E4541" s="4" t="str">
        <f ca="1">position</f>
        <v/>
      </c>
      <c r="I4541" s="318"/>
      <c r="J4541" s="25"/>
      <c r="L4541" s="4"/>
      <c r="N4541" s="6"/>
      <c r="P4541" s="6"/>
      <c r="Q4541" s="5" t="str">
        <f ca="1">score</f>
        <v/>
      </c>
      <c r="R4541" s="58" t="str">
        <f ca="1">rescore</f>
        <v/>
      </c>
      <c r="S4541" s="4" t="str">
        <f ca="1">price</f>
        <v/>
      </c>
      <c r="U4541" s="4"/>
      <c r="V4541" s="4"/>
      <c r="W4541" s="293" t="str">
        <f ca="1">commission</f>
        <v/>
      </c>
      <c r="X4541" s="315"/>
    </row>
    <row r="4542" spans="1:24" x14ac:dyDescent="0.25">
      <c r="A4542" s="6" t="str">
        <f ca="1">no.</f>
        <v/>
      </c>
      <c r="E4542" s="4" t="str">
        <f ca="1">position</f>
        <v/>
      </c>
      <c r="I4542" s="318"/>
      <c r="J4542" s="25"/>
      <c r="L4542" s="4"/>
      <c r="N4542" s="6"/>
      <c r="P4542" s="6"/>
      <c r="Q4542" s="5" t="str">
        <f ca="1">score</f>
        <v/>
      </c>
      <c r="R4542" s="58" t="str">
        <f ca="1">rescore</f>
        <v/>
      </c>
      <c r="S4542" s="4" t="str">
        <f ca="1">price</f>
        <v/>
      </c>
      <c r="U4542" s="4"/>
      <c r="V4542" s="4"/>
      <c r="W4542" s="293" t="str">
        <f ca="1">commission</f>
        <v/>
      </c>
      <c r="X4542" s="315"/>
    </row>
    <row r="4543" spans="1:24" x14ac:dyDescent="0.25">
      <c r="A4543" s="6" t="str">
        <f ca="1">no.</f>
        <v/>
      </c>
      <c r="E4543" s="4" t="str">
        <f ca="1">position</f>
        <v/>
      </c>
      <c r="I4543" s="318"/>
      <c r="J4543" s="25"/>
      <c r="L4543" s="4"/>
      <c r="N4543" s="6"/>
      <c r="P4543" s="6"/>
      <c r="Q4543" s="5" t="str">
        <f ca="1">score</f>
        <v/>
      </c>
      <c r="R4543" s="58" t="str">
        <f ca="1">rescore</f>
        <v/>
      </c>
      <c r="S4543" s="4" t="str">
        <f ca="1">price</f>
        <v/>
      </c>
      <c r="U4543" s="4"/>
      <c r="V4543" s="4"/>
      <c r="W4543" s="293" t="str">
        <f ca="1">commission</f>
        <v/>
      </c>
      <c r="X4543" s="315"/>
    </row>
    <row r="4544" spans="1:24" x14ac:dyDescent="0.25">
      <c r="A4544" s="6" t="str">
        <f ca="1">no.</f>
        <v/>
      </c>
      <c r="E4544" s="4" t="str">
        <f ca="1">position</f>
        <v/>
      </c>
      <c r="I4544" s="318"/>
      <c r="J4544" s="25"/>
      <c r="L4544" s="4"/>
      <c r="N4544" s="6"/>
      <c r="P4544" s="6"/>
      <c r="Q4544" s="5" t="str">
        <f ca="1">score</f>
        <v/>
      </c>
      <c r="R4544" s="58" t="str">
        <f ca="1">rescore</f>
        <v/>
      </c>
      <c r="S4544" s="4" t="str">
        <f ca="1">price</f>
        <v/>
      </c>
      <c r="U4544" s="4"/>
      <c r="V4544" s="4"/>
      <c r="W4544" s="293" t="str">
        <f ca="1">commission</f>
        <v/>
      </c>
      <c r="X4544" s="315"/>
    </row>
    <row r="4545" spans="1:24" x14ac:dyDescent="0.25">
      <c r="A4545" s="6" t="str">
        <f ca="1">no.</f>
        <v/>
      </c>
      <c r="E4545" s="4" t="str">
        <f ca="1">position</f>
        <v/>
      </c>
      <c r="I4545" s="318"/>
      <c r="J4545" s="25"/>
      <c r="L4545" s="4"/>
      <c r="N4545" s="6"/>
      <c r="P4545" s="6"/>
      <c r="Q4545" s="5" t="str">
        <f ca="1">score</f>
        <v/>
      </c>
      <c r="R4545" s="58" t="str">
        <f ca="1">rescore</f>
        <v/>
      </c>
      <c r="S4545" s="4" t="str">
        <f ca="1">price</f>
        <v/>
      </c>
      <c r="U4545" s="4"/>
      <c r="V4545" s="4"/>
      <c r="W4545" s="293" t="str">
        <f ca="1">commission</f>
        <v/>
      </c>
      <c r="X4545" s="315"/>
    </row>
    <row r="4546" spans="1:24" x14ac:dyDescent="0.25">
      <c r="A4546" s="6" t="str">
        <f ca="1">no.</f>
        <v/>
      </c>
      <c r="E4546" s="4" t="str">
        <f ca="1">position</f>
        <v/>
      </c>
      <c r="I4546" s="318"/>
      <c r="J4546" s="25"/>
      <c r="L4546" s="4"/>
      <c r="N4546" s="6"/>
      <c r="P4546" s="6"/>
      <c r="Q4546" s="5" t="str">
        <f ca="1">score</f>
        <v/>
      </c>
      <c r="R4546" s="58" t="str">
        <f ca="1">rescore</f>
        <v/>
      </c>
      <c r="S4546" s="4" t="str">
        <f ca="1">price</f>
        <v/>
      </c>
      <c r="U4546" s="4"/>
      <c r="V4546" s="4"/>
      <c r="W4546" s="293" t="str">
        <f ca="1">commission</f>
        <v/>
      </c>
      <c r="X4546" s="315"/>
    </row>
    <row r="4547" spans="1:24" x14ac:dyDescent="0.25">
      <c r="A4547" s="6" t="str">
        <f ca="1">no.</f>
        <v/>
      </c>
      <c r="E4547" s="4" t="str">
        <f ca="1">position</f>
        <v/>
      </c>
      <c r="I4547" s="318"/>
      <c r="J4547" s="25"/>
      <c r="L4547" s="4"/>
      <c r="N4547" s="6"/>
      <c r="P4547" s="6"/>
      <c r="Q4547" s="5" t="str">
        <f ca="1">score</f>
        <v/>
      </c>
      <c r="R4547" s="58" t="str">
        <f ca="1">rescore</f>
        <v/>
      </c>
      <c r="S4547" s="4" t="str">
        <f ca="1">price</f>
        <v/>
      </c>
      <c r="U4547" s="4"/>
      <c r="V4547" s="4"/>
      <c r="W4547" s="293" t="str">
        <f ca="1">commission</f>
        <v/>
      </c>
      <c r="X4547" s="315"/>
    </row>
    <row r="4548" spans="1:24" x14ac:dyDescent="0.25">
      <c r="A4548" s="6" t="str">
        <f ca="1">no.</f>
        <v/>
      </c>
      <c r="E4548" s="4" t="str">
        <f ca="1">position</f>
        <v/>
      </c>
      <c r="I4548" s="318"/>
      <c r="J4548" s="25"/>
      <c r="L4548" s="4"/>
      <c r="N4548" s="6"/>
      <c r="P4548" s="6"/>
      <c r="Q4548" s="5" t="str">
        <f ca="1">score</f>
        <v/>
      </c>
      <c r="R4548" s="58" t="str">
        <f ca="1">rescore</f>
        <v/>
      </c>
      <c r="S4548" s="4" t="str">
        <f ca="1">price</f>
        <v/>
      </c>
      <c r="U4548" s="4"/>
      <c r="V4548" s="4"/>
      <c r="W4548" s="293" t="str">
        <f ca="1">commission</f>
        <v/>
      </c>
      <c r="X4548" s="315"/>
    </row>
    <row r="4549" spans="1:24" x14ac:dyDescent="0.25">
      <c r="A4549" s="6" t="str">
        <f ca="1">no.</f>
        <v/>
      </c>
      <c r="E4549" s="4" t="str">
        <f ca="1">position</f>
        <v/>
      </c>
      <c r="I4549" s="318"/>
      <c r="J4549" s="25"/>
      <c r="L4549" s="4"/>
      <c r="N4549" s="6"/>
      <c r="P4549" s="6"/>
      <c r="Q4549" s="5" t="str">
        <f ca="1">score</f>
        <v/>
      </c>
      <c r="R4549" s="58" t="str">
        <f ca="1">rescore</f>
        <v/>
      </c>
      <c r="S4549" s="4" t="str">
        <f ca="1">price</f>
        <v/>
      </c>
      <c r="U4549" s="4"/>
      <c r="V4549" s="4"/>
      <c r="W4549" s="293" t="str">
        <f ca="1">commission</f>
        <v/>
      </c>
      <c r="X4549" s="315"/>
    </row>
    <row r="4550" spans="1:24" x14ac:dyDescent="0.25">
      <c r="A4550" s="6" t="str">
        <f ca="1">no.</f>
        <v/>
      </c>
      <c r="E4550" s="4" t="str">
        <f ca="1">position</f>
        <v/>
      </c>
      <c r="I4550" s="318"/>
      <c r="J4550" s="25"/>
      <c r="L4550" s="4"/>
      <c r="N4550" s="6"/>
      <c r="P4550" s="6"/>
      <c r="Q4550" s="5" t="str">
        <f ca="1">score</f>
        <v/>
      </c>
      <c r="R4550" s="58" t="str">
        <f ca="1">rescore</f>
        <v/>
      </c>
      <c r="S4550" s="4" t="str">
        <f ca="1">price</f>
        <v/>
      </c>
      <c r="U4550" s="4"/>
      <c r="V4550" s="4"/>
      <c r="W4550" s="293" t="str">
        <f ca="1">commission</f>
        <v/>
      </c>
      <c r="X4550" s="315"/>
    </row>
    <row r="4551" spans="1:24" x14ac:dyDescent="0.25">
      <c r="A4551" s="6" t="str">
        <f ca="1">no.</f>
        <v/>
      </c>
      <c r="E4551" s="4" t="str">
        <f ca="1">position</f>
        <v/>
      </c>
      <c r="I4551" s="318"/>
      <c r="J4551" s="25"/>
      <c r="L4551" s="4"/>
      <c r="N4551" s="6"/>
      <c r="P4551" s="6"/>
      <c r="Q4551" s="5" t="str">
        <f ca="1">score</f>
        <v/>
      </c>
      <c r="R4551" s="58" t="str">
        <f ca="1">rescore</f>
        <v/>
      </c>
      <c r="S4551" s="4" t="str">
        <f ca="1">price</f>
        <v/>
      </c>
      <c r="U4551" s="4"/>
      <c r="V4551" s="4"/>
      <c r="W4551" s="293" t="str">
        <f ca="1">commission</f>
        <v/>
      </c>
      <c r="X4551" s="315"/>
    </row>
    <row r="4552" spans="1:24" x14ac:dyDescent="0.25">
      <c r="A4552" s="6" t="str">
        <f ca="1">no.</f>
        <v/>
      </c>
      <c r="E4552" s="4" t="str">
        <f ca="1">position</f>
        <v/>
      </c>
      <c r="I4552" s="318"/>
      <c r="J4552" s="25"/>
      <c r="L4552" s="4"/>
      <c r="N4552" s="6"/>
      <c r="P4552" s="6"/>
      <c r="Q4552" s="5" t="str">
        <f ca="1">score</f>
        <v/>
      </c>
      <c r="R4552" s="58" t="str">
        <f ca="1">rescore</f>
        <v/>
      </c>
      <c r="S4552" s="4" t="str">
        <f ca="1">price</f>
        <v/>
      </c>
      <c r="U4552" s="4"/>
      <c r="V4552" s="4"/>
      <c r="W4552" s="293" t="str">
        <f ca="1">commission</f>
        <v/>
      </c>
      <c r="X4552" s="315"/>
    </row>
    <row r="4553" spans="1:24" x14ac:dyDescent="0.25">
      <c r="A4553" s="6" t="str">
        <f ca="1">no.</f>
        <v/>
      </c>
      <c r="E4553" s="4" t="str">
        <f ca="1">position</f>
        <v/>
      </c>
      <c r="I4553" s="318"/>
      <c r="J4553" s="25"/>
      <c r="L4553" s="4"/>
      <c r="N4553" s="6"/>
      <c r="P4553" s="6"/>
      <c r="Q4553" s="5" t="str">
        <f ca="1">score</f>
        <v/>
      </c>
      <c r="R4553" s="58" t="str">
        <f ca="1">rescore</f>
        <v/>
      </c>
      <c r="S4553" s="4" t="str">
        <f ca="1">price</f>
        <v/>
      </c>
      <c r="U4553" s="4"/>
      <c r="V4553" s="4"/>
      <c r="W4553" s="293" t="str">
        <f ca="1">commission</f>
        <v/>
      </c>
      <c r="X4553" s="315"/>
    </row>
    <row r="4554" spans="1:24" x14ac:dyDescent="0.25">
      <c r="A4554" s="6" t="str">
        <f ca="1">no.</f>
        <v/>
      </c>
      <c r="E4554" s="4" t="str">
        <f ca="1">position</f>
        <v/>
      </c>
      <c r="I4554" s="318"/>
      <c r="J4554" s="25"/>
      <c r="L4554" s="4"/>
      <c r="N4554" s="6"/>
      <c r="P4554" s="6"/>
      <c r="Q4554" s="5" t="str">
        <f ca="1">score</f>
        <v/>
      </c>
      <c r="R4554" s="58" t="str">
        <f ca="1">rescore</f>
        <v/>
      </c>
      <c r="S4554" s="4" t="str">
        <f ca="1">price</f>
        <v/>
      </c>
      <c r="U4554" s="4"/>
      <c r="V4554" s="4"/>
      <c r="W4554" s="293" t="str">
        <f ca="1">commission</f>
        <v/>
      </c>
      <c r="X4554" s="315"/>
    </row>
    <row r="4555" spans="1:24" x14ac:dyDescent="0.25">
      <c r="A4555" s="6" t="str">
        <f ca="1">no.</f>
        <v/>
      </c>
      <c r="E4555" s="4" t="str">
        <f ca="1">position</f>
        <v/>
      </c>
      <c r="I4555" s="318"/>
      <c r="J4555" s="25"/>
      <c r="L4555" s="4"/>
      <c r="N4555" s="6"/>
      <c r="P4555" s="6"/>
      <c r="Q4555" s="5" t="str">
        <f ca="1">score</f>
        <v/>
      </c>
      <c r="R4555" s="58" t="str">
        <f ca="1">rescore</f>
        <v/>
      </c>
      <c r="S4555" s="4" t="str">
        <f ca="1">price</f>
        <v/>
      </c>
      <c r="U4555" s="4"/>
      <c r="V4555" s="4"/>
      <c r="W4555" s="293" t="str">
        <f ca="1">commission</f>
        <v/>
      </c>
      <c r="X4555" s="315"/>
    </row>
    <row r="4556" spans="1:24" x14ac:dyDescent="0.25">
      <c r="A4556" s="6" t="str">
        <f ca="1">no.</f>
        <v/>
      </c>
      <c r="E4556" s="4" t="str">
        <f ca="1">position</f>
        <v/>
      </c>
      <c r="I4556" s="318"/>
      <c r="J4556" s="25"/>
      <c r="L4556" s="4"/>
      <c r="N4556" s="6"/>
      <c r="P4556" s="6"/>
      <c r="Q4556" s="5" t="str">
        <f ca="1">score</f>
        <v/>
      </c>
      <c r="R4556" s="58" t="str">
        <f ca="1">rescore</f>
        <v/>
      </c>
      <c r="S4556" s="4" t="str">
        <f ca="1">price</f>
        <v/>
      </c>
      <c r="U4556" s="4"/>
      <c r="V4556" s="4"/>
      <c r="W4556" s="293" t="str">
        <f ca="1">commission</f>
        <v/>
      </c>
      <c r="X4556" s="315"/>
    </row>
    <row r="4557" spans="1:24" x14ac:dyDescent="0.25">
      <c r="A4557" s="6" t="str">
        <f ca="1">no.</f>
        <v/>
      </c>
      <c r="E4557" s="4" t="str">
        <f ca="1">position</f>
        <v/>
      </c>
      <c r="I4557" s="318"/>
      <c r="J4557" s="25"/>
      <c r="L4557" s="4"/>
      <c r="N4557" s="6"/>
      <c r="P4557" s="6"/>
      <c r="Q4557" s="5" t="str">
        <f ca="1">score</f>
        <v/>
      </c>
      <c r="R4557" s="58" t="str">
        <f ca="1">rescore</f>
        <v/>
      </c>
      <c r="S4557" s="4" t="str">
        <f ca="1">price</f>
        <v/>
      </c>
      <c r="U4557" s="4"/>
      <c r="V4557" s="4"/>
      <c r="W4557" s="293" t="str">
        <f ca="1">commission</f>
        <v/>
      </c>
      <c r="X4557" s="315"/>
    </row>
    <row r="4558" spans="1:24" x14ac:dyDescent="0.25">
      <c r="A4558" s="6" t="str">
        <f ca="1">no.</f>
        <v/>
      </c>
      <c r="E4558" s="4" t="str">
        <f ca="1">position</f>
        <v/>
      </c>
      <c r="I4558" s="318"/>
      <c r="J4558" s="25"/>
      <c r="L4558" s="4"/>
      <c r="N4558" s="6"/>
      <c r="P4558" s="6"/>
      <c r="Q4558" s="5" t="str">
        <f ca="1">score</f>
        <v/>
      </c>
      <c r="R4558" s="58" t="str">
        <f ca="1">rescore</f>
        <v/>
      </c>
      <c r="S4558" s="4" t="str">
        <f ca="1">price</f>
        <v/>
      </c>
      <c r="U4558" s="4"/>
      <c r="V4558" s="4"/>
      <c r="W4558" s="293" t="str">
        <f ca="1">commission</f>
        <v/>
      </c>
      <c r="X4558" s="315"/>
    </row>
    <row r="4559" spans="1:24" x14ac:dyDescent="0.25">
      <c r="A4559" s="6" t="str">
        <f ca="1">no.</f>
        <v/>
      </c>
      <c r="E4559" s="4" t="str">
        <f ca="1">position</f>
        <v/>
      </c>
      <c r="I4559" s="318"/>
      <c r="J4559" s="25"/>
      <c r="L4559" s="4"/>
      <c r="N4559" s="6"/>
      <c r="P4559" s="6"/>
      <c r="Q4559" s="5" t="str">
        <f ca="1">score</f>
        <v/>
      </c>
      <c r="R4559" s="58" t="str">
        <f ca="1">rescore</f>
        <v/>
      </c>
      <c r="S4559" s="4" t="str">
        <f ca="1">price</f>
        <v/>
      </c>
      <c r="U4559" s="4"/>
      <c r="V4559" s="4"/>
      <c r="W4559" s="293" t="str">
        <f ca="1">commission</f>
        <v/>
      </c>
      <c r="X4559" s="315"/>
    </row>
    <row r="4560" spans="1:24" x14ac:dyDescent="0.25">
      <c r="A4560" s="6" t="str">
        <f ca="1">no.</f>
        <v/>
      </c>
      <c r="E4560" s="4" t="str">
        <f ca="1">position</f>
        <v/>
      </c>
      <c r="I4560" s="318"/>
      <c r="J4560" s="25"/>
      <c r="L4560" s="4"/>
      <c r="N4560" s="6"/>
      <c r="P4560" s="6"/>
      <c r="Q4560" s="5" t="str">
        <f ca="1">score</f>
        <v/>
      </c>
      <c r="R4560" s="58" t="str">
        <f ca="1">rescore</f>
        <v/>
      </c>
      <c r="S4560" s="4" t="str">
        <f ca="1">price</f>
        <v/>
      </c>
      <c r="U4560" s="4"/>
      <c r="V4560" s="4"/>
      <c r="W4560" s="293" t="str">
        <f ca="1">commission</f>
        <v/>
      </c>
      <c r="X4560" s="315"/>
    </row>
    <row r="4561" spans="1:24" x14ac:dyDescent="0.25">
      <c r="A4561" s="6" t="str">
        <f ca="1">no.</f>
        <v/>
      </c>
      <c r="E4561" s="4" t="str">
        <f ca="1">position</f>
        <v/>
      </c>
      <c r="I4561" s="318"/>
      <c r="J4561" s="25"/>
      <c r="L4561" s="4"/>
      <c r="N4561" s="6"/>
      <c r="P4561" s="6"/>
      <c r="Q4561" s="5" t="str">
        <f ca="1">score</f>
        <v/>
      </c>
      <c r="R4561" s="58" t="str">
        <f ca="1">rescore</f>
        <v/>
      </c>
      <c r="S4561" s="4" t="str">
        <f ca="1">price</f>
        <v/>
      </c>
      <c r="U4561" s="4"/>
      <c r="V4561" s="4"/>
      <c r="W4561" s="293" t="str">
        <f ca="1">commission</f>
        <v/>
      </c>
      <c r="X4561" s="315"/>
    </row>
    <row r="4562" spans="1:24" x14ac:dyDescent="0.25">
      <c r="A4562" s="6" t="str">
        <f ca="1">no.</f>
        <v/>
      </c>
      <c r="E4562" s="4" t="str">
        <f ca="1">position</f>
        <v/>
      </c>
      <c r="I4562" s="318"/>
      <c r="J4562" s="25"/>
      <c r="L4562" s="4"/>
      <c r="N4562" s="6"/>
      <c r="P4562" s="6"/>
      <c r="Q4562" s="5" t="str">
        <f ca="1">score</f>
        <v/>
      </c>
      <c r="R4562" s="58" t="str">
        <f ca="1">rescore</f>
        <v/>
      </c>
      <c r="S4562" s="4" t="str">
        <f ca="1">price</f>
        <v/>
      </c>
      <c r="U4562" s="4"/>
      <c r="V4562" s="4"/>
      <c r="W4562" s="293" t="str">
        <f ca="1">commission</f>
        <v/>
      </c>
      <c r="X4562" s="315"/>
    </row>
    <row r="4563" spans="1:24" x14ac:dyDescent="0.25">
      <c r="A4563" s="6" t="str">
        <f ca="1">no.</f>
        <v/>
      </c>
      <c r="E4563" s="4" t="str">
        <f ca="1">position</f>
        <v/>
      </c>
      <c r="I4563" s="318"/>
      <c r="J4563" s="25"/>
      <c r="L4563" s="4"/>
      <c r="N4563" s="6"/>
      <c r="P4563" s="6"/>
      <c r="Q4563" s="5" t="str">
        <f ca="1">score</f>
        <v/>
      </c>
      <c r="R4563" s="58" t="str">
        <f ca="1">rescore</f>
        <v/>
      </c>
      <c r="S4563" s="4" t="str">
        <f ca="1">price</f>
        <v/>
      </c>
      <c r="U4563" s="4"/>
      <c r="V4563" s="4"/>
      <c r="W4563" s="293" t="str">
        <f ca="1">commission</f>
        <v/>
      </c>
      <c r="X4563" s="315"/>
    </row>
    <row r="4564" spans="1:24" x14ac:dyDescent="0.25">
      <c r="A4564" s="6" t="str">
        <f ca="1">no.</f>
        <v/>
      </c>
      <c r="E4564" s="4" t="str">
        <f ca="1">position</f>
        <v/>
      </c>
      <c r="I4564" s="318"/>
      <c r="J4564" s="25"/>
      <c r="L4564" s="4"/>
      <c r="N4564" s="6"/>
      <c r="P4564" s="6"/>
      <c r="Q4564" s="5" t="str">
        <f ca="1">score</f>
        <v/>
      </c>
      <c r="R4564" s="58" t="str">
        <f ca="1">rescore</f>
        <v/>
      </c>
      <c r="S4564" s="4" t="str">
        <f ca="1">price</f>
        <v/>
      </c>
      <c r="U4564" s="4"/>
      <c r="V4564" s="4"/>
      <c r="W4564" s="293" t="str">
        <f ca="1">commission</f>
        <v/>
      </c>
      <c r="X4564" s="315"/>
    </row>
    <row r="4565" spans="1:24" x14ac:dyDescent="0.25">
      <c r="A4565" s="6" t="str">
        <f ca="1">no.</f>
        <v/>
      </c>
      <c r="E4565" s="4" t="str">
        <f ca="1">position</f>
        <v/>
      </c>
      <c r="I4565" s="318"/>
      <c r="J4565" s="25"/>
      <c r="L4565" s="4"/>
      <c r="N4565" s="6"/>
      <c r="P4565" s="6"/>
      <c r="Q4565" s="5" t="str">
        <f ca="1">score</f>
        <v/>
      </c>
      <c r="R4565" s="58" t="str">
        <f ca="1">rescore</f>
        <v/>
      </c>
      <c r="S4565" s="4" t="str">
        <f ca="1">price</f>
        <v/>
      </c>
      <c r="U4565" s="4"/>
      <c r="V4565" s="4"/>
      <c r="W4565" s="293" t="str">
        <f ca="1">commission</f>
        <v/>
      </c>
      <c r="X4565" s="315"/>
    </row>
    <row r="4566" spans="1:24" x14ac:dyDescent="0.25">
      <c r="A4566" s="6" t="str">
        <f ca="1">no.</f>
        <v/>
      </c>
      <c r="E4566" s="4" t="str">
        <f ca="1">position</f>
        <v/>
      </c>
      <c r="I4566" s="318"/>
      <c r="J4566" s="25"/>
      <c r="L4566" s="4"/>
      <c r="N4566" s="6"/>
      <c r="P4566" s="6"/>
      <c r="Q4566" s="5" t="str">
        <f ca="1">score</f>
        <v/>
      </c>
      <c r="R4566" s="58" t="str">
        <f ca="1">rescore</f>
        <v/>
      </c>
      <c r="S4566" s="4" t="str">
        <f ca="1">price</f>
        <v/>
      </c>
      <c r="U4566" s="4"/>
      <c r="V4566" s="4"/>
      <c r="W4566" s="293" t="str">
        <f ca="1">commission</f>
        <v/>
      </c>
      <c r="X4566" s="315"/>
    </row>
    <row r="4567" spans="1:24" x14ac:dyDescent="0.25">
      <c r="A4567" s="6" t="str">
        <f ca="1">no.</f>
        <v/>
      </c>
      <c r="E4567" s="4" t="str">
        <f ca="1">position</f>
        <v/>
      </c>
      <c r="I4567" s="318"/>
      <c r="J4567" s="25"/>
      <c r="L4567" s="4"/>
      <c r="N4567" s="6"/>
      <c r="P4567" s="6"/>
      <c r="Q4567" s="5" t="str">
        <f ca="1">score</f>
        <v/>
      </c>
      <c r="R4567" s="58" t="str">
        <f ca="1">rescore</f>
        <v/>
      </c>
      <c r="S4567" s="4" t="str">
        <f ca="1">price</f>
        <v/>
      </c>
      <c r="U4567" s="4"/>
      <c r="V4567" s="4"/>
      <c r="W4567" s="293" t="str">
        <f ca="1">commission</f>
        <v/>
      </c>
      <c r="X4567" s="315"/>
    </row>
    <row r="4568" spans="1:24" x14ac:dyDescent="0.25">
      <c r="A4568" s="6" t="str">
        <f ca="1">no.</f>
        <v/>
      </c>
      <c r="E4568" s="4" t="str">
        <f ca="1">position</f>
        <v/>
      </c>
      <c r="I4568" s="318"/>
      <c r="J4568" s="25"/>
      <c r="L4568" s="4"/>
      <c r="N4568" s="6"/>
      <c r="P4568" s="6"/>
      <c r="Q4568" s="5" t="str">
        <f ca="1">score</f>
        <v/>
      </c>
      <c r="R4568" s="58" t="str">
        <f ca="1">rescore</f>
        <v/>
      </c>
      <c r="S4568" s="4" t="str">
        <f ca="1">price</f>
        <v/>
      </c>
      <c r="U4568" s="4"/>
      <c r="V4568" s="4"/>
      <c r="W4568" s="293" t="str">
        <f ca="1">commission</f>
        <v/>
      </c>
      <c r="X4568" s="315"/>
    </row>
    <row r="4569" spans="1:24" x14ac:dyDescent="0.25">
      <c r="A4569" s="6" t="str">
        <f ca="1">no.</f>
        <v/>
      </c>
      <c r="E4569" s="4" t="str">
        <f ca="1">position</f>
        <v/>
      </c>
      <c r="I4569" s="318"/>
      <c r="J4569" s="25"/>
      <c r="L4569" s="4"/>
      <c r="N4569" s="6"/>
      <c r="P4569" s="6"/>
      <c r="Q4569" s="5" t="str">
        <f ca="1">score</f>
        <v/>
      </c>
      <c r="R4569" s="58" t="str">
        <f ca="1">rescore</f>
        <v/>
      </c>
      <c r="S4569" s="4" t="str">
        <f ca="1">price</f>
        <v/>
      </c>
      <c r="U4569" s="4"/>
      <c r="V4569" s="4"/>
      <c r="W4569" s="293" t="str">
        <f ca="1">commission</f>
        <v/>
      </c>
      <c r="X4569" s="315"/>
    </row>
    <row r="4570" spans="1:24" x14ac:dyDescent="0.25">
      <c r="A4570" s="6" t="str">
        <f ca="1">no.</f>
        <v/>
      </c>
      <c r="E4570" s="4" t="str">
        <f ca="1">position</f>
        <v/>
      </c>
      <c r="I4570" s="318"/>
      <c r="J4570" s="25"/>
      <c r="L4570" s="4"/>
      <c r="N4570" s="6"/>
      <c r="P4570" s="6"/>
      <c r="Q4570" s="5" t="str">
        <f ca="1">score</f>
        <v/>
      </c>
      <c r="R4570" s="58" t="str">
        <f ca="1">rescore</f>
        <v/>
      </c>
      <c r="S4570" s="4" t="str">
        <f ca="1">price</f>
        <v/>
      </c>
      <c r="U4570" s="4"/>
      <c r="V4570" s="4"/>
      <c r="W4570" s="293" t="str">
        <f ca="1">commission</f>
        <v/>
      </c>
      <c r="X4570" s="315"/>
    </row>
    <row r="4571" spans="1:24" x14ac:dyDescent="0.25">
      <c r="A4571" s="6" t="str">
        <f ca="1">no.</f>
        <v/>
      </c>
      <c r="E4571" s="4" t="str">
        <f ca="1">position</f>
        <v/>
      </c>
      <c r="I4571" s="318"/>
      <c r="J4571" s="25"/>
      <c r="L4571" s="4"/>
      <c r="N4571" s="6"/>
      <c r="P4571" s="6"/>
      <c r="Q4571" s="5" t="str">
        <f ca="1">score</f>
        <v/>
      </c>
      <c r="R4571" s="58" t="str">
        <f ca="1">rescore</f>
        <v/>
      </c>
      <c r="S4571" s="4" t="str">
        <f ca="1">price</f>
        <v/>
      </c>
      <c r="U4571" s="4"/>
      <c r="V4571" s="4"/>
      <c r="W4571" s="293" t="str">
        <f ca="1">commission</f>
        <v/>
      </c>
      <c r="X4571" s="315"/>
    </row>
    <row r="4572" spans="1:24" x14ac:dyDescent="0.25">
      <c r="A4572" s="6" t="str">
        <f ca="1">no.</f>
        <v/>
      </c>
      <c r="E4572" s="4" t="str">
        <f ca="1">position</f>
        <v/>
      </c>
      <c r="I4572" s="318"/>
      <c r="J4572" s="25"/>
      <c r="L4572" s="4"/>
      <c r="N4572" s="6"/>
      <c r="P4572" s="6"/>
      <c r="Q4572" s="5" t="str">
        <f ca="1">score</f>
        <v/>
      </c>
      <c r="R4572" s="58" t="str">
        <f ca="1">rescore</f>
        <v/>
      </c>
      <c r="S4572" s="4" t="str">
        <f ca="1">price</f>
        <v/>
      </c>
      <c r="U4572" s="4"/>
      <c r="V4572" s="4"/>
      <c r="W4572" s="293" t="str">
        <f ca="1">commission</f>
        <v/>
      </c>
      <c r="X4572" s="315"/>
    </row>
    <row r="4573" spans="1:24" x14ac:dyDescent="0.25">
      <c r="A4573" s="6" t="str">
        <f ca="1">no.</f>
        <v/>
      </c>
      <c r="E4573" s="4" t="str">
        <f ca="1">position</f>
        <v/>
      </c>
      <c r="I4573" s="318"/>
      <c r="J4573" s="25"/>
      <c r="L4573" s="4"/>
      <c r="N4573" s="6"/>
      <c r="P4573" s="6"/>
      <c r="Q4573" s="5" t="str">
        <f ca="1">score</f>
        <v/>
      </c>
      <c r="R4573" s="58" t="str">
        <f ca="1">rescore</f>
        <v/>
      </c>
      <c r="S4573" s="4" t="str">
        <f ca="1">price</f>
        <v/>
      </c>
      <c r="U4573" s="4"/>
      <c r="V4573" s="4"/>
      <c r="W4573" s="293" t="str">
        <f ca="1">commission</f>
        <v/>
      </c>
      <c r="X4573" s="315"/>
    </row>
    <row r="4574" spans="1:24" x14ac:dyDescent="0.25">
      <c r="A4574" s="6" t="str">
        <f ca="1">no.</f>
        <v/>
      </c>
      <c r="E4574" s="4" t="str">
        <f ca="1">position</f>
        <v/>
      </c>
      <c r="I4574" s="318"/>
      <c r="J4574" s="25"/>
      <c r="L4574" s="4"/>
      <c r="N4574" s="6"/>
      <c r="P4574" s="6"/>
      <c r="Q4574" s="5" t="str">
        <f ca="1">score</f>
        <v/>
      </c>
      <c r="R4574" s="58" t="str">
        <f ca="1">rescore</f>
        <v/>
      </c>
      <c r="S4574" s="4" t="str">
        <f ca="1">price</f>
        <v/>
      </c>
      <c r="U4574" s="4"/>
      <c r="V4574" s="4"/>
      <c r="W4574" s="293" t="str">
        <f ca="1">commission</f>
        <v/>
      </c>
      <c r="X4574" s="315"/>
    </row>
    <row r="4575" spans="1:24" x14ac:dyDescent="0.25">
      <c r="A4575" s="6" t="str">
        <f ca="1">no.</f>
        <v/>
      </c>
      <c r="E4575" s="4" t="str">
        <f ca="1">position</f>
        <v/>
      </c>
      <c r="I4575" s="318"/>
      <c r="J4575" s="25"/>
      <c r="L4575" s="4"/>
      <c r="N4575" s="6"/>
      <c r="P4575" s="6"/>
      <c r="Q4575" s="5" t="str">
        <f ca="1">score</f>
        <v/>
      </c>
      <c r="R4575" s="58" t="str">
        <f ca="1">rescore</f>
        <v/>
      </c>
      <c r="S4575" s="4" t="str">
        <f ca="1">price</f>
        <v/>
      </c>
      <c r="U4575" s="4"/>
      <c r="V4575" s="4"/>
      <c r="W4575" s="293" t="str">
        <f ca="1">commission</f>
        <v/>
      </c>
      <c r="X4575" s="315"/>
    </row>
    <row r="4576" spans="1:24" x14ac:dyDescent="0.25">
      <c r="A4576" s="6" t="str">
        <f ca="1">no.</f>
        <v/>
      </c>
      <c r="E4576" s="4" t="str">
        <f ca="1">position</f>
        <v/>
      </c>
      <c r="I4576" s="318"/>
      <c r="J4576" s="25"/>
      <c r="L4576" s="4"/>
      <c r="N4576" s="6"/>
      <c r="P4576" s="6"/>
      <c r="Q4576" s="5" t="str">
        <f ca="1">score</f>
        <v/>
      </c>
      <c r="R4576" s="58" t="str">
        <f ca="1">rescore</f>
        <v/>
      </c>
      <c r="S4576" s="4" t="str">
        <f ca="1">price</f>
        <v/>
      </c>
      <c r="U4576" s="4"/>
      <c r="V4576" s="4"/>
      <c r="W4576" s="293" t="str">
        <f ca="1">commission</f>
        <v/>
      </c>
      <c r="X4576" s="315"/>
    </row>
    <row r="4577" spans="1:24" x14ac:dyDescent="0.25">
      <c r="A4577" s="6" t="str">
        <f ca="1">no.</f>
        <v/>
      </c>
      <c r="E4577" s="4" t="str">
        <f ca="1">position</f>
        <v/>
      </c>
      <c r="I4577" s="318"/>
      <c r="J4577" s="25"/>
      <c r="L4577" s="4"/>
      <c r="N4577" s="6"/>
      <c r="P4577" s="6"/>
      <c r="Q4577" s="5" t="str">
        <f ca="1">score</f>
        <v/>
      </c>
      <c r="R4577" s="58" t="str">
        <f ca="1">rescore</f>
        <v/>
      </c>
      <c r="S4577" s="4" t="str">
        <f ca="1">price</f>
        <v/>
      </c>
      <c r="U4577" s="4"/>
      <c r="V4577" s="4"/>
      <c r="W4577" s="293" t="str">
        <f ca="1">commission</f>
        <v/>
      </c>
      <c r="X4577" s="315"/>
    </row>
    <row r="4578" spans="1:24" x14ac:dyDescent="0.25">
      <c r="A4578" s="6" t="str">
        <f ca="1">no.</f>
        <v/>
      </c>
      <c r="E4578" s="4" t="str">
        <f ca="1">position</f>
        <v/>
      </c>
      <c r="I4578" s="318"/>
      <c r="J4578" s="25"/>
      <c r="L4578" s="4"/>
      <c r="N4578" s="6"/>
      <c r="P4578" s="6"/>
      <c r="Q4578" s="5" t="str">
        <f ca="1">score</f>
        <v/>
      </c>
      <c r="R4578" s="58" t="str">
        <f ca="1">rescore</f>
        <v/>
      </c>
      <c r="S4578" s="4" t="str">
        <f ca="1">price</f>
        <v/>
      </c>
      <c r="U4578" s="4"/>
      <c r="V4578" s="4"/>
      <c r="W4578" s="293" t="str">
        <f ca="1">commission</f>
        <v/>
      </c>
      <c r="X4578" s="315"/>
    </row>
    <row r="4579" spans="1:24" x14ac:dyDescent="0.25">
      <c r="A4579" s="6" t="str">
        <f ca="1">no.</f>
        <v/>
      </c>
      <c r="E4579" s="4" t="str">
        <f ca="1">position</f>
        <v/>
      </c>
      <c r="I4579" s="318"/>
      <c r="J4579" s="25"/>
      <c r="L4579" s="4"/>
      <c r="N4579" s="6"/>
      <c r="P4579" s="6"/>
      <c r="Q4579" s="5" t="str">
        <f ca="1">score</f>
        <v/>
      </c>
      <c r="R4579" s="58" t="str">
        <f ca="1">rescore</f>
        <v/>
      </c>
      <c r="S4579" s="4" t="str">
        <f ca="1">price</f>
        <v/>
      </c>
      <c r="U4579" s="4"/>
      <c r="V4579" s="4"/>
      <c r="W4579" s="293" t="str">
        <f ca="1">commission</f>
        <v/>
      </c>
      <c r="X4579" s="315"/>
    </row>
    <row r="4580" spans="1:24" x14ac:dyDescent="0.25">
      <c r="A4580" s="6" t="str">
        <f ca="1">no.</f>
        <v/>
      </c>
      <c r="E4580" s="4" t="str">
        <f ca="1">position</f>
        <v/>
      </c>
      <c r="I4580" s="318"/>
      <c r="J4580" s="25"/>
      <c r="L4580" s="4"/>
      <c r="N4580" s="6"/>
      <c r="P4580" s="6"/>
      <c r="Q4580" s="5" t="str">
        <f ca="1">score</f>
        <v/>
      </c>
      <c r="R4580" s="58" t="str">
        <f ca="1">rescore</f>
        <v/>
      </c>
      <c r="S4580" s="4" t="str">
        <f ca="1">price</f>
        <v/>
      </c>
      <c r="U4580" s="4"/>
      <c r="V4580" s="4"/>
      <c r="W4580" s="293" t="str">
        <f ca="1">commission</f>
        <v/>
      </c>
      <c r="X4580" s="315"/>
    </row>
    <row r="4581" spans="1:24" x14ac:dyDescent="0.25">
      <c r="A4581" s="6" t="str">
        <f ca="1">no.</f>
        <v/>
      </c>
      <c r="E4581" s="4" t="str">
        <f ca="1">position</f>
        <v/>
      </c>
      <c r="I4581" s="318"/>
      <c r="J4581" s="25"/>
      <c r="L4581" s="4"/>
      <c r="N4581" s="6"/>
      <c r="P4581" s="6"/>
      <c r="Q4581" s="5" t="str">
        <f ca="1">score</f>
        <v/>
      </c>
      <c r="R4581" s="58" t="str">
        <f ca="1">rescore</f>
        <v/>
      </c>
      <c r="S4581" s="4" t="str">
        <f ca="1">price</f>
        <v/>
      </c>
      <c r="U4581" s="4"/>
      <c r="V4581" s="4"/>
      <c r="W4581" s="293" t="str">
        <f ca="1">commission</f>
        <v/>
      </c>
      <c r="X4581" s="315"/>
    </row>
    <row r="4582" spans="1:24" x14ac:dyDescent="0.25">
      <c r="A4582" s="6" t="str">
        <f ca="1">no.</f>
        <v/>
      </c>
      <c r="E4582" s="4" t="str">
        <f ca="1">position</f>
        <v/>
      </c>
      <c r="I4582" s="318"/>
      <c r="J4582" s="25"/>
      <c r="L4582" s="4"/>
      <c r="N4582" s="6"/>
      <c r="P4582" s="6"/>
      <c r="Q4582" s="5" t="str">
        <f ca="1">score</f>
        <v/>
      </c>
      <c r="R4582" s="58" t="str">
        <f ca="1">rescore</f>
        <v/>
      </c>
      <c r="S4582" s="4" t="str">
        <f ca="1">price</f>
        <v/>
      </c>
      <c r="U4582" s="4"/>
      <c r="V4582" s="4"/>
      <c r="W4582" s="293" t="str">
        <f ca="1">commission</f>
        <v/>
      </c>
      <c r="X4582" s="315"/>
    </row>
    <row r="4583" spans="1:24" x14ac:dyDescent="0.25">
      <c r="A4583" s="6" t="str">
        <f ca="1">no.</f>
        <v/>
      </c>
      <c r="E4583" s="4" t="str">
        <f ca="1">position</f>
        <v/>
      </c>
      <c r="I4583" s="318"/>
      <c r="J4583" s="25"/>
      <c r="L4583" s="4"/>
      <c r="N4583" s="6"/>
      <c r="P4583" s="6"/>
      <c r="Q4583" s="5" t="str">
        <f ca="1">score</f>
        <v/>
      </c>
      <c r="R4583" s="58" t="str">
        <f ca="1">rescore</f>
        <v/>
      </c>
      <c r="S4583" s="4" t="str">
        <f ca="1">price</f>
        <v/>
      </c>
      <c r="U4583" s="4"/>
      <c r="V4583" s="4"/>
      <c r="W4583" s="293" t="str">
        <f ca="1">commission</f>
        <v/>
      </c>
      <c r="X4583" s="315"/>
    </row>
    <row r="4584" spans="1:24" x14ac:dyDescent="0.25">
      <c r="A4584" s="6" t="str">
        <f ca="1">no.</f>
        <v/>
      </c>
      <c r="E4584" s="4" t="str">
        <f ca="1">position</f>
        <v/>
      </c>
      <c r="I4584" s="318"/>
      <c r="J4584" s="25"/>
      <c r="L4584" s="4"/>
      <c r="N4584" s="6"/>
      <c r="P4584" s="6"/>
      <c r="Q4584" s="5" t="str">
        <f ca="1">score</f>
        <v/>
      </c>
      <c r="R4584" s="58" t="str">
        <f ca="1">rescore</f>
        <v/>
      </c>
      <c r="S4584" s="4" t="str">
        <f ca="1">price</f>
        <v/>
      </c>
      <c r="U4584" s="4"/>
      <c r="V4584" s="4"/>
      <c r="W4584" s="293" t="str">
        <f ca="1">commission</f>
        <v/>
      </c>
      <c r="X4584" s="315"/>
    </row>
    <row r="4585" spans="1:24" x14ac:dyDescent="0.25">
      <c r="A4585" s="6" t="str">
        <f ca="1">no.</f>
        <v/>
      </c>
      <c r="E4585" s="4" t="str">
        <f ca="1">position</f>
        <v/>
      </c>
      <c r="I4585" s="318"/>
      <c r="J4585" s="25"/>
      <c r="L4585" s="4"/>
      <c r="N4585" s="6"/>
      <c r="P4585" s="6"/>
      <c r="Q4585" s="5" t="str">
        <f ca="1">score</f>
        <v/>
      </c>
      <c r="R4585" s="58" t="str">
        <f ca="1">rescore</f>
        <v/>
      </c>
      <c r="S4585" s="4" t="str">
        <f ca="1">price</f>
        <v/>
      </c>
      <c r="U4585" s="4"/>
      <c r="V4585" s="4"/>
      <c r="W4585" s="293" t="str">
        <f ca="1">commission</f>
        <v/>
      </c>
      <c r="X4585" s="315"/>
    </row>
    <row r="4586" spans="1:24" x14ac:dyDescent="0.25">
      <c r="A4586" s="6" t="str">
        <f ca="1">no.</f>
        <v/>
      </c>
      <c r="E4586" s="4" t="str">
        <f ca="1">position</f>
        <v/>
      </c>
      <c r="I4586" s="318"/>
      <c r="J4586" s="25"/>
      <c r="L4586" s="4"/>
      <c r="N4586" s="6"/>
      <c r="P4586" s="6"/>
      <c r="Q4586" s="5" t="str">
        <f ca="1">score</f>
        <v/>
      </c>
      <c r="R4586" s="58" t="str">
        <f ca="1">rescore</f>
        <v/>
      </c>
      <c r="S4586" s="4" t="str">
        <f ca="1">price</f>
        <v/>
      </c>
      <c r="U4586" s="4"/>
      <c r="V4586" s="4"/>
      <c r="W4586" s="293" t="str">
        <f ca="1">commission</f>
        <v/>
      </c>
      <c r="X4586" s="315"/>
    </row>
    <row r="4587" spans="1:24" x14ac:dyDescent="0.25">
      <c r="A4587" s="6" t="str">
        <f ca="1">no.</f>
        <v/>
      </c>
      <c r="E4587" s="4" t="str">
        <f ca="1">position</f>
        <v/>
      </c>
      <c r="I4587" s="318"/>
      <c r="J4587" s="25"/>
      <c r="L4587" s="4"/>
      <c r="N4587" s="6"/>
      <c r="P4587" s="6"/>
      <c r="Q4587" s="5" t="str">
        <f ca="1">score</f>
        <v/>
      </c>
      <c r="R4587" s="58" t="str">
        <f ca="1">rescore</f>
        <v/>
      </c>
      <c r="S4587" s="4" t="str">
        <f ca="1">price</f>
        <v/>
      </c>
      <c r="U4587" s="4"/>
      <c r="V4587" s="4"/>
      <c r="W4587" s="293" t="str">
        <f ca="1">commission</f>
        <v/>
      </c>
      <c r="X4587" s="315"/>
    </row>
    <row r="4588" spans="1:24" x14ac:dyDescent="0.25">
      <c r="A4588" s="6" t="str">
        <f ca="1">no.</f>
        <v/>
      </c>
      <c r="E4588" s="4" t="str">
        <f ca="1">position</f>
        <v/>
      </c>
      <c r="I4588" s="318"/>
      <c r="J4588" s="25"/>
      <c r="L4588" s="4"/>
      <c r="N4588" s="6"/>
      <c r="P4588" s="6"/>
      <c r="Q4588" s="5" t="str">
        <f ca="1">score</f>
        <v/>
      </c>
      <c r="R4588" s="58" t="str">
        <f ca="1">rescore</f>
        <v/>
      </c>
      <c r="S4588" s="4" t="str">
        <f ca="1">price</f>
        <v/>
      </c>
      <c r="U4588" s="4"/>
      <c r="V4588" s="4"/>
      <c r="W4588" s="293" t="str">
        <f ca="1">commission</f>
        <v/>
      </c>
      <c r="X4588" s="315"/>
    </row>
    <row r="4589" spans="1:24" x14ac:dyDescent="0.25">
      <c r="A4589" s="6" t="str">
        <f ca="1">no.</f>
        <v/>
      </c>
      <c r="E4589" s="4" t="str">
        <f ca="1">position</f>
        <v/>
      </c>
      <c r="I4589" s="318"/>
      <c r="J4589" s="25"/>
      <c r="L4589" s="4"/>
      <c r="N4589" s="6"/>
      <c r="P4589" s="6"/>
      <c r="Q4589" s="5" t="str">
        <f ca="1">score</f>
        <v/>
      </c>
      <c r="R4589" s="58" t="str">
        <f ca="1">rescore</f>
        <v/>
      </c>
      <c r="S4589" s="4" t="str">
        <f ca="1">price</f>
        <v/>
      </c>
      <c r="U4589" s="4"/>
      <c r="V4589" s="4"/>
      <c r="W4589" s="293" t="str">
        <f ca="1">commission</f>
        <v/>
      </c>
      <c r="X4589" s="315"/>
    </row>
    <row r="4590" spans="1:24" x14ac:dyDescent="0.25">
      <c r="A4590" s="6" t="str">
        <f ca="1">no.</f>
        <v/>
      </c>
      <c r="E4590" s="4" t="str">
        <f ca="1">position</f>
        <v/>
      </c>
      <c r="I4590" s="318"/>
      <c r="J4590" s="25"/>
      <c r="L4590" s="4"/>
      <c r="N4590" s="6"/>
      <c r="P4590" s="6"/>
      <c r="Q4590" s="5" t="str">
        <f ca="1">score</f>
        <v/>
      </c>
      <c r="R4590" s="58" t="str">
        <f ca="1">rescore</f>
        <v/>
      </c>
      <c r="S4590" s="4" t="str">
        <f ca="1">price</f>
        <v/>
      </c>
      <c r="U4590" s="4"/>
      <c r="V4590" s="4"/>
      <c r="W4590" s="293" t="str">
        <f ca="1">commission</f>
        <v/>
      </c>
      <c r="X4590" s="315"/>
    </row>
    <row r="4591" spans="1:24" x14ac:dyDescent="0.25">
      <c r="A4591" s="6" t="str">
        <f ca="1">no.</f>
        <v/>
      </c>
      <c r="E4591" s="4" t="str">
        <f ca="1">position</f>
        <v/>
      </c>
      <c r="I4591" s="318"/>
      <c r="J4591" s="25"/>
      <c r="L4591" s="4"/>
      <c r="N4591" s="6"/>
      <c r="P4591" s="6"/>
      <c r="Q4591" s="5" t="str">
        <f ca="1">score</f>
        <v/>
      </c>
      <c r="R4591" s="58" t="str">
        <f ca="1">rescore</f>
        <v/>
      </c>
      <c r="S4591" s="4" t="str">
        <f ca="1">price</f>
        <v/>
      </c>
      <c r="U4591" s="4"/>
      <c r="V4591" s="4"/>
      <c r="W4591" s="293" t="str">
        <f ca="1">commission</f>
        <v/>
      </c>
      <c r="X4591" s="315"/>
    </row>
    <row r="4592" spans="1:24" x14ac:dyDescent="0.25">
      <c r="A4592" s="6" t="str">
        <f ca="1">no.</f>
        <v/>
      </c>
      <c r="E4592" s="4" t="str">
        <f ca="1">position</f>
        <v/>
      </c>
      <c r="I4592" s="318"/>
      <c r="J4592" s="25"/>
      <c r="L4592" s="4"/>
      <c r="N4592" s="6"/>
      <c r="P4592" s="6"/>
      <c r="Q4592" s="5" t="str">
        <f ca="1">score</f>
        <v/>
      </c>
      <c r="R4592" s="58" t="str">
        <f ca="1">rescore</f>
        <v/>
      </c>
      <c r="S4592" s="4" t="str">
        <f ca="1">price</f>
        <v/>
      </c>
      <c r="U4592" s="4"/>
      <c r="V4592" s="4"/>
      <c r="W4592" s="293" t="str">
        <f ca="1">commission</f>
        <v/>
      </c>
      <c r="X4592" s="315"/>
    </row>
    <row r="4593" spans="1:24" x14ac:dyDescent="0.25">
      <c r="A4593" s="6" t="str">
        <f ca="1">no.</f>
        <v/>
      </c>
      <c r="E4593" s="4" t="str">
        <f ca="1">position</f>
        <v/>
      </c>
      <c r="I4593" s="318"/>
      <c r="J4593" s="25"/>
      <c r="L4593" s="4"/>
      <c r="N4593" s="6"/>
      <c r="P4593" s="6"/>
      <c r="Q4593" s="5" t="str">
        <f ca="1">score</f>
        <v/>
      </c>
      <c r="R4593" s="58" t="str">
        <f ca="1">rescore</f>
        <v/>
      </c>
      <c r="S4593" s="4" t="str">
        <f ca="1">price</f>
        <v/>
      </c>
      <c r="U4593" s="4"/>
      <c r="V4593" s="4"/>
      <c r="W4593" s="293" t="str">
        <f ca="1">commission</f>
        <v/>
      </c>
      <c r="X4593" s="315"/>
    </row>
    <row r="4594" spans="1:24" x14ac:dyDescent="0.25">
      <c r="A4594" s="6" t="str">
        <f ca="1">no.</f>
        <v/>
      </c>
      <c r="E4594" s="4" t="str">
        <f ca="1">position</f>
        <v/>
      </c>
      <c r="I4594" s="318"/>
      <c r="J4594" s="25"/>
      <c r="L4594" s="4"/>
      <c r="N4594" s="6"/>
      <c r="P4594" s="6"/>
      <c r="Q4594" s="5" t="str">
        <f ca="1">score</f>
        <v/>
      </c>
      <c r="R4594" s="58" t="str">
        <f ca="1">rescore</f>
        <v/>
      </c>
      <c r="S4594" s="4" t="str">
        <f ca="1">price</f>
        <v/>
      </c>
      <c r="U4594" s="4"/>
      <c r="V4594" s="4"/>
      <c r="W4594" s="293" t="str">
        <f ca="1">commission</f>
        <v/>
      </c>
      <c r="X4594" s="315"/>
    </row>
    <row r="4595" spans="1:24" x14ac:dyDescent="0.25">
      <c r="A4595" s="6" t="str">
        <f ca="1">no.</f>
        <v/>
      </c>
      <c r="E4595" s="4" t="str">
        <f ca="1">position</f>
        <v/>
      </c>
      <c r="I4595" s="318"/>
      <c r="J4595" s="25"/>
      <c r="L4595" s="4"/>
      <c r="N4595" s="6"/>
      <c r="P4595" s="6"/>
      <c r="Q4595" s="5" t="str">
        <f ca="1">score</f>
        <v/>
      </c>
      <c r="R4595" s="58" t="str">
        <f ca="1">rescore</f>
        <v/>
      </c>
      <c r="S4595" s="4" t="str">
        <f ca="1">price</f>
        <v/>
      </c>
      <c r="U4595" s="4"/>
      <c r="V4595" s="4"/>
      <c r="W4595" s="293" t="str">
        <f ca="1">commission</f>
        <v/>
      </c>
      <c r="X4595" s="315"/>
    </row>
    <row r="4596" spans="1:24" x14ac:dyDescent="0.25">
      <c r="A4596" s="6" t="str">
        <f ca="1">no.</f>
        <v/>
      </c>
      <c r="E4596" s="4" t="str">
        <f ca="1">position</f>
        <v/>
      </c>
      <c r="I4596" s="318"/>
      <c r="J4596" s="25"/>
      <c r="L4596" s="4"/>
      <c r="N4596" s="6"/>
      <c r="P4596" s="6"/>
      <c r="Q4596" s="5" t="str">
        <f ca="1">score</f>
        <v/>
      </c>
      <c r="R4596" s="58" t="str">
        <f ca="1">rescore</f>
        <v/>
      </c>
      <c r="S4596" s="4" t="str">
        <f ca="1">price</f>
        <v/>
      </c>
      <c r="U4596" s="4"/>
      <c r="V4596" s="4"/>
      <c r="W4596" s="293" t="str">
        <f ca="1">commission</f>
        <v/>
      </c>
      <c r="X4596" s="315"/>
    </row>
    <row r="4597" spans="1:24" x14ac:dyDescent="0.25">
      <c r="A4597" s="6" t="str">
        <f ca="1">no.</f>
        <v/>
      </c>
      <c r="E4597" s="4" t="str">
        <f ca="1">position</f>
        <v/>
      </c>
      <c r="I4597" s="318"/>
      <c r="J4597" s="25"/>
      <c r="L4597" s="4"/>
      <c r="N4597" s="6"/>
      <c r="P4597" s="6"/>
      <c r="Q4597" s="5" t="str">
        <f ca="1">score</f>
        <v/>
      </c>
      <c r="R4597" s="58" t="str">
        <f ca="1">rescore</f>
        <v/>
      </c>
      <c r="S4597" s="4" t="str">
        <f ca="1">price</f>
        <v/>
      </c>
      <c r="U4597" s="4"/>
      <c r="V4597" s="4"/>
      <c r="W4597" s="293" t="str">
        <f ca="1">commission</f>
        <v/>
      </c>
      <c r="X4597" s="315"/>
    </row>
    <row r="4598" spans="1:24" x14ac:dyDescent="0.25">
      <c r="A4598" s="6" t="str">
        <f ca="1">no.</f>
        <v/>
      </c>
      <c r="E4598" s="4" t="str">
        <f ca="1">position</f>
        <v/>
      </c>
      <c r="I4598" s="318"/>
      <c r="J4598" s="25"/>
      <c r="L4598" s="4"/>
      <c r="N4598" s="6"/>
      <c r="P4598" s="6"/>
      <c r="Q4598" s="5" t="str">
        <f ca="1">score</f>
        <v/>
      </c>
      <c r="R4598" s="58" t="str">
        <f ca="1">rescore</f>
        <v/>
      </c>
      <c r="S4598" s="4" t="str">
        <f ca="1">price</f>
        <v/>
      </c>
      <c r="U4598" s="4"/>
      <c r="V4598" s="4"/>
      <c r="W4598" s="293" t="str">
        <f ca="1">commission</f>
        <v/>
      </c>
      <c r="X4598" s="315"/>
    </row>
    <row r="4599" spans="1:24" x14ac:dyDescent="0.25">
      <c r="A4599" s="6" t="str">
        <f ca="1">no.</f>
        <v/>
      </c>
      <c r="E4599" s="4" t="str">
        <f ca="1">position</f>
        <v/>
      </c>
      <c r="I4599" s="318"/>
      <c r="J4599" s="25"/>
      <c r="L4599" s="4"/>
      <c r="N4599" s="6"/>
      <c r="P4599" s="6"/>
      <c r="Q4599" s="5" t="str">
        <f ca="1">score</f>
        <v/>
      </c>
      <c r="R4599" s="58" t="str">
        <f ca="1">rescore</f>
        <v/>
      </c>
      <c r="S4599" s="4" t="str">
        <f ca="1">price</f>
        <v/>
      </c>
      <c r="U4599" s="4"/>
      <c r="V4599" s="4"/>
      <c r="W4599" s="293" t="str">
        <f ca="1">commission</f>
        <v/>
      </c>
      <c r="X4599" s="315"/>
    </row>
    <row r="4600" spans="1:24" x14ac:dyDescent="0.25">
      <c r="A4600" s="6" t="str">
        <f ca="1">no.</f>
        <v/>
      </c>
      <c r="E4600" s="4" t="str">
        <f ca="1">position</f>
        <v/>
      </c>
      <c r="I4600" s="318"/>
      <c r="J4600" s="25"/>
      <c r="L4600" s="4"/>
      <c r="N4600" s="6"/>
      <c r="P4600" s="6"/>
      <c r="Q4600" s="5" t="str">
        <f ca="1">score</f>
        <v/>
      </c>
      <c r="R4600" s="58" t="str">
        <f ca="1">rescore</f>
        <v/>
      </c>
      <c r="S4600" s="4" t="str">
        <f ca="1">price</f>
        <v/>
      </c>
      <c r="U4600" s="4"/>
      <c r="V4600" s="4"/>
      <c r="W4600" s="293" t="str">
        <f ca="1">commission</f>
        <v/>
      </c>
      <c r="X4600" s="315"/>
    </row>
    <row r="4601" spans="1:24" x14ac:dyDescent="0.25">
      <c r="A4601" s="6" t="str">
        <f ca="1">no.</f>
        <v/>
      </c>
      <c r="E4601" s="4" t="str">
        <f ca="1">position</f>
        <v/>
      </c>
      <c r="I4601" s="318"/>
      <c r="J4601" s="25"/>
      <c r="L4601" s="4"/>
      <c r="N4601" s="6"/>
      <c r="P4601" s="6"/>
      <c r="Q4601" s="5" t="str">
        <f ca="1">score</f>
        <v/>
      </c>
      <c r="R4601" s="58" t="str">
        <f ca="1">rescore</f>
        <v/>
      </c>
      <c r="S4601" s="4" t="str">
        <f ca="1">price</f>
        <v/>
      </c>
      <c r="U4601" s="4"/>
      <c r="V4601" s="4"/>
      <c r="W4601" s="293" t="str">
        <f ca="1">commission</f>
        <v/>
      </c>
      <c r="X4601" s="315"/>
    </row>
    <row r="4602" spans="1:24" x14ac:dyDescent="0.25">
      <c r="A4602" s="6" t="str">
        <f ca="1">no.</f>
        <v/>
      </c>
      <c r="E4602" s="4" t="str">
        <f ca="1">position</f>
        <v/>
      </c>
      <c r="I4602" s="318"/>
      <c r="J4602" s="25"/>
      <c r="L4602" s="4"/>
      <c r="N4602" s="6"/>
      <c r="P4602" s="6"/>
      <c r="Q4602" s="5" t="str">
        <f ca="1">score</f>
        <v/>
      </c>
      <c r="R4602" s="58" t="str">
        <f ca="1">rescore</f>
        <v/>
      </c>
      <c r="S4602" s="4" t="str">
        <f ca="1">price</f>
        <v/>
      </c>
      <c r="U4602" s="4"/>
      <c r="V4602" s="4"/>
      <c r="W4602" s="293" t="str">
        <f ca="1">commission</f>
        <v/>
      </c>
      <c r="X4602" s="315"/>
    </row>
    <row r="4603" spans="1:24" x14ac:dyDescent="0.25">
      <c r="A4603" s="6" t="str">
        <f ca="1">no.</f>
        <v/>
      </c>
      <c r="E4603" s="4" t="str">
        <f ca="1">position</f>
        <v/>
      </c>
      <c r="I4603" s="318"/>
      <c r="J4603" s="25"/>
      <c r="L4603" s="4"/>
      <c r="N4603" s="6"/>
      <c r="P4603" s="6"/>
      <c r="Q4603" s="5" t="str">
        <f ca="1">score</f>
        <v/>
      </c>
      <c r="R4603" s="58" t="str">
        <f ca="1">rescore</f>
        <v/>
      </c>
      <c r="S4603" s="4" t="str">
        <f ca="1">price</f>
        <v/>
      </c>
      <c r="U4603" s="4"/>
      <c r="V4603" s="4"/>
      <c r="W4603" s="293" t="str">
        <f ca="1">commission</f>
        <v/>
      </c>
      <c r="X4603" s="315"/>
    </row>
    <row r="4604" spans="1:24" x14ac:dyDescent="0.25">
      <c r="A4604" s="6" t="str">
        <f ca="1">no.</f>
        <v/>
      </c>
      <c r="E4604" s="4" t="str">
        <f ca="1">position</f>
        <v/>
      </c>
      <c r="I4604" s="318"/>
      <c r="J4604" s="25"/>
      <c r="L4604" s="4"/>
      <c r="N4604" s="6"/>
      <c r="P4604" s="6"/>
      <c r="Q4604" s="5" t="str">
        <f ca="1">score</f>
        <v/>
      </c>
      <c r="R4604" s="58" t="str">
        <f ca="1">rescore</f>
        <v/>
      </c>
      <c r="S4604" s="4" t="str">
        <f ca="1">price</f>
        <v/>
      </c>
      <c r="U4604" s="4"/>
      <c r="V4604" s="4"/>
      <c r="W4604" s="293" t="str">
        <f ca="1">commission</f>
        <v/>
      </c>
      <c r="X4604" s="315"/>
    </row>
    <row r="4605" spans="1:24" x14ac:dyDescent="0.25">
      <c r="A4605" s="6" t="str">
        <f ca="1">no.</f>
        <v/>
      </c>
      <c r="E4605" s="4" t="str">
        <f ca="1">position</f>
        <v/>
      </c>
      <c r="I4605" s="318"/>
      <c r="J4605" s="25"/>
      <c r="L4605" s="4"/>
      <c r="N4605" s="6"/>
      <c r="P4605" s="6"/>
      <c r="Q4605" s="5" t="str">
        <f ca="1">score</f>
        <v/>
      </c>
      <c r="R4605" s="58" t="str">
        <f ca="1">rescore</f>
        <v/>
      </c>
      <c r="S4605" s="4" t="str">
        <f ca="1">price</f>
        <v/>
      </c>
      <c r="U4605" s="4"/>
      <c r="V4605" s="4"/>
      <c r="W4605" s="293" t="str">
        <f ca="1">commission</f>
        <v/>
      </c>
      <c r="X4605" s="315"/>
    </row>
    <row r="4606" spans="1:24" x14ac:dyDescent="0.25">
      <c r="A4606" s="6" t="str">
        <f ca="1">no.</f>
        <v/>
      </c>
      <c r="E4606" s="4" t="str">
        <f ca="1">position</f>
        <v/>
      </c>
      <c r="I4606" s="318"/>
      <c r="J4606" s="25"/>
      <c r="L4606" s="4"/>
      <c r="N4606" s="6"/>
      <c r="P4606" s="6"/>
      <c r="Q4606" s="5" t="str">
        <f ca="1">score</f>
        <v/>
      </c>
      <c r="R4606" s="58" t="str">
        <f ca="1">rescore</f>
        <v/>
      </c>
      <c r="S4606" s="4" t="str">
        <f ca="1">price</f>
        <v/>
      </c>
      <c r="U4606" s="4"/>
      <c r="V4606" s="4"/>
      <c r="W4606" s="293" t="str">
        <f ca="1">commission</f>
        <v/>
      </c>
      <c r="X4606" s="315"/>
    </row>
    <row r="4607" spans="1:24" x14ac:dyDescent="0.25">
      <c r="A4607" s="6" t="str">
        <f ca="1">no.</f>
        <v/>
      </c>
      <c r="E4607" s="4" t="str">
        <f ca="1">position</f>
        <v/>
      </c>
      <c r="I4607" s="318"/>
      <c r="J4607" s="25"/>
      <c r="L4607" s="4"/>
      <c r="N4607" s="6"/>
      <c r="P4607" s="6"/>
      <c r="Q4607" s="5" t="str">
        <f ca="1">score</f>
        <v/>
      </c>
      <c r="R4607" s="58" t="str">
        <f ca="1">rescore</f>
        <v/>
      </c>
      <c r="S4607" s="4" t="str">
        <f ca="1">price</f>
        <v/>
      </c>
      <c r="U4607" s="4"/>
      <c r="V4607" s="4"/>
      <c r="W4607" s="293" t="str">
        <f ca="1">commission</f>
        <v/>
      </c>
      <c r="X4607" s="315"/>
    </row>
    <row r="4608" spans="1:24" x14ac:dyDescent="0.25">
      <c r="A4608" s="6" t="str">
        <f ca="1">no.</f>
        <v/>
      </c>
      <c r="E4608" s="4" t="str">
        <f ca="1">position</f>
        <v/>
      </c>
      <c r="I4608" s="318"/>
      <c r="J4608" s="25"/>
      <c r="L4608" s="4"/>
      <c r="N4608" s="6"/>
      <c r="P4608" s="6"/>
      <c r="Q4608" s="5" t="str">
        <f ca="1">score</f>
        <v/>
      </c>
      <c r="R4608" s="58" t="str">
        <f ca="1">rescore</f>
        <v/>
      </c>
      <c r="S4608" s="4" t="str">
        <f ca="1">price</f>
        <v/>
      </c>
      <c r="U4608" s="4"/>
      <c r="V4608" s="4"/>
      <c r="W4608" s="293" t="str">
        <f ca="1">commission</f>
        <v/>
      </c>
      <c r="X4608" s="315"/>
    </row>
    <row r="4609" spans="1:24" x14ac:dyDescent="0.25">
      <c r="A4609" s="6" t="str">
        <f ca="1">no.</f>
        <v/>
      </c>
      <c r="E4609" s="4" t="str">
        <f ca="1">position</f>
        <v/>
      </c>
      <c r="I4609" s="318"/>
      <c r="J4609" s="25"/>
      <c r="L4609" s="4"/>
      <c r="N4609" s="6"/>
      <c r="P4609" s="6"/>
      <c r="Q4609" s="5" t="str">
        <f ca="1">score</f>
        <v/>
      </c>
      <c r="R4609" s="58" t="str">
        <f ca="1">rescore</f>
        <v/>
      </c>
      <c r="S4609" s="4" t="str">
        <f ca="1">price</f>
        <v/>
      </c>
      <c r="U4609" s="4"/>
      <c r="V4609" s="4"/>
      <c r="W4609" s="293" t="str">
        <f ca="1">commission</f>
        <v/>
      </c>
      <c r="X4609" s="315"/>
    </row>
    <row r="4610" spans="1:24" x14ac:dyDescent="0.25">
      <c r="A4610" s="6" t="str">
        <f ca="1">no.</f>
        <v/>
      </c>
      <c r="E4610" s="4" t="str">
        <f ca="1">position</f>
        <v/>
      </c>
      <c r="I4610" s="318"/>
      <c r="J4610" s="25"/>
      <c r="L4610" s="4"/>
      <c r="N4610" s="6"/>
      <c r="P4610" s="6"/>
      <c r="Q4610" s="5" t="str">
        <f ca="1">score</f>
        <v/>
      </c>
      <c r="R4610" s="58" t="str">
        <f ca="1">rescore</f>
        <v/>
      </c>
      <c r="S4610" s="4" t="str">
        <f ca="1">price</f>
        <v/>
      </c>
      <c r="U4610" s="4"/>
      <c r="V4610" s="4"/>
      <c r="W4610" s="293" t="str">
        <f ca="1">commission</f>
        <v/>
      </c>
      <c r="X4610" s="315"/>
    </row>
    <row r="4611" spans="1:24" x14ac:dyDescent="0.25">
      <c r="A4611" s="6" t="str">
        <f ca="1">no.</f>
        <v/>
      </c>
      <c r="E4611" s="4" t="str">
        <f ca="1">position</f>
        <v/>
      </c>
      <c r="I4611" s="318"/>
      <c r="J4611" s="25"/>
      <c r="L4611" s="4"/>
      <c r="N4611" s="6"/>
      <c r="P4611" s="6"/>
      <c r="Q4611" s="5" t="str">
        <f ca="1">score</f>
        <v/>
      </c>
      <c r="R4611" s="58" t="str">
        <f ca="1">rescore</f>
        <v/>
      </c>
      <c r="S4611" s="4" t="str">
        <f ca="1">price</f>
        <v/>
      </c>
      <c r="U4611" s="4"/>
      <c r="V4611" s="4"/>
      <c r="W4611" s="293" t="str">
        <f ca="1">commission</f>
        <v/>
      </c>
      <c r="X4611" s="315"/>
    </row>
    <row r="4612" spans="1:24" x14ac:dyDescent="0.25">
      <c r="A4612" s="6" t="str">
        <f ca="1">no.</f>
        <v/>
      </c>
      <c r="E4612" s="4" t="str">
        <f ca="1">position</f>
        <v/>
      </c>
      <c r="I4612" s="318"/>
      <c r="J4612" s="25"/>
      <c r="L4612" s="4"/>
      <c r="N4612" s="6"/>
      <c r="P4612" s="6"/>
      <c r="Q4612" s="5" t="str">
        <f ca="1">score</f>
        <v/>
      </c>
      <c r="R4612" s="58" t="str">
        <f ca="1">rescore</f>
        <v/>
      </c>
      <c r="S4612" s="4" t="str">
        <f ca="1">price</f>
        <v/>
      </c>
      <c r="U4612" s="4"/>
      <c r="V4612" s="4"/>
      <c r="W4612" s="293" t="str">
        <f ca="1">commission</f>
        <v/>
      </c>
      <c r="X4612" s="315"/>
    </row>
    <row r="4613" spans="1:24" x14ac:dyDescent="0.25">
      <c r="A4613" s="6" t="str">
        <f ca="1">no.</f>
        <v/>
      </c>
      <c r="E4613" s="4" t="str">
        <f ca="1">position</f>
        <v/>
      </c>
      <c r="I4613" s="318"/>
      <c r="J4613" s="25"/>
      <c r="L4613" s="4"/>
      <c r="N4613" s="6"/>
      <c r="P4613" s="6"/>
      <c r="Q4613" s="5" t="str">
        <f ca="1">score</f>
        <v/>
      </c>
      <c r="R4613" s="58" t="str">
        <f ca="1">rescore</f>
        <v/>
      </c>
      <c r="S4613" s="4" t="str">
        <f ca="1">price</f>
        <v/>
      </c>
      <c r="U4613" s="4"/>
      <c r="V4613" s="4"/>
      <c r="W4613" s="293" t="str">
        <f ca="1">commission</f>
        <v/>
      </c>
      <c r="X4613" s="315"/>
    </row>
    <row r="4614" spans="1:24" x14ac:dyDescent="0.25">
      <c r="A4614" s="6" t="str">
        <f ca="1">no.</f>
        <v/>
      </c>
      <c r="E4614" s="4" t="str">
        <f ca="1">position</f>
        <v/>
      </c>
      <c r="I4614" s="318"/>
      <c r="J4614" s="25"/>
      <c r="L4614" s="4"/>
      <c r="N4614" s="6"/>
      <c r="P4614" s="6"/>
      <c r="Q4614" s="5" t="str">
        <f ca="1">score</f>
        <v/>
      </c>
      <c r="R4614" s="58" t="str">
        <f ca="1">rescore</f>
        <v/>
      </c>
      <c r="S4614" s="4" t="str">
        <f ca="1">price</f>
        <v/>
      </c>
      <c r="U4614" s="4"/>
      <c r="V4614" s="4"/>
      <c r="W4614" s="293" t="str">
        <f ca="1">commission</f>
        <v/>
      </c>
      <c r="X4614" s="315"/>
    </row>
    <row r="4615" spans="1:24" x14ac:dyDescent="0.25">
      <c r="A4615" s="6" t="str">
        <f ca="1">no.</f>
        <v/>
      </c>
      <c r="E4615" s="4" t="str">
        <f ca="1">position</f>
        <v/>
      </c>
      <c r="I4615" s="318"/>
      <c r="J4615" s="25"/>
      <c r="L4615" s="4"/>
      <c r="N4615" s="6"/>
      <c r="P4615" s="6"/>
      <c r="Q4615" s="5" t="str">
        <f ca="1">score</f>
        <v/>
      </c>
      <c r="R4615" s="58" t="str">
        <f ca="1">rescore</f>
        <v/>
      </c>
      <c r="S4615" s="4" t="str">
        <f ca="1">price</f>
        <v/>
      </c>
      <c r="U4615" s="4"/>
      <c r="V4615" s="4"/>
      <c r="W4615" s="293" t="str">
        <f ca="1">commission</f>
        <v/>
      </c>
      <c r="X4615" s="315"/>
    </row>
    <row r="4616" spans="1:24" x14ac:dyDescent="0.25">
      <c r="A4616" s="6" t="str">
        <f ca="1">no.</f>
        <v/>
      </c>
      <c r="E4616" s="4" t="str">
        <f ca="1">position</f>
        <v/>
      </c>
      <c r="I4616" s="318"/>
      <c r="J4616" s="25"/>
      <c r="L4616" s="4"/>
      <c r="N4616" s="6"/>
      <c r="P4616" s="6"/>
      <c r="Q4616" s="5" t="str">
        <f ca="1">score</f>
        <v/>
      </c>
      <c r="R4616" s="58" t="str">
        <f ca="1">rescore</f>
        <v/>
      </c>
      <c r="S4616" s="4" t="str">
        <f ca="1">price</f>
        <v/>
      </c>
      <c r="U4616" s="4"/>
      <c r="V4616" s="4"/>
      <c r="W4616" s="293" t="str">
        <f ca="1">commission</f>
        <v/>
      </c>
      <c r="X4616" s="315"/>
    </row>
    <row r="4617" spans="1:24" x14ac:dyDescent="0.25">
      <c r="A4617" s="6" t="str">
        <f ca="1">no.</f>
        <v/>
      </c>
      <c r="E4617" s="4" t="str">
        <f ca="1">position</f>
        <v/>
      </c>
      <c r="I4617" s="318"/>
      <c r="J4617" s="25"/>
      <c r="L4617" s="4"/>
      <c r="N4617" s="6"/>
      <c r="P4617" s="6"/>
      <c r="Q4617" s="5" t="str">
        <f ca="1">score</f>
        <v/>
      </c>
      <c r="R4617" s="58" t="str">
        <f ca="1">rescore</f>
        <v/>
      </c>
      <c r="S4617" s="4" t="str">
        <f ca="1">price</f>
        <v/>
      </c>
      <c r="U4617" s="4"/>
      <c r="V4617" s="4"/>
      <c r="W4617" s="293" t="str">
        <f ca="1">commission</f>
        <v/>
      </c>
      <c r="X4617" s="315"/>
    </row>
    <row r="4618" spans="1:24" x14ac:dyDescent="0.25">
      <c r="A4618" s="6" t="str">
        <f ca="1">no.</f>
        <v/>
      </c>
      <c r="E4618" s="4" t="str">
        <f ca="1">position</f>
        <v/>
      </c>
      <c r="I4618" s="318"/>
      <c r="J4618" s="25"/>
      <c r="L4618" s="4"/>
      <c r="N4618" s="6"/>
      <c r="P4618" s="6"/>
      <c r="Q4618" s="5" t="str">
        <f ca="1">score</f>
        <v/>
      </c>
      <c r="R4618" s="58" t="str">
        <f ca="1">rescore</f>
        <v/>
      </c>
      <c r="S4618" s="4" t="str">
        <f ca="1">price</f>
        <v/>
      </c>
      <c r="U4618" s="4"/>
      <c r="V4618" s="4"/>
      <c r="W4618" s="293" t="str">
        <f ca="1">commission</f>
        <v/>
      </c>
      <c r="X4618" s="315"/>
    </row>
    <row r="4619" spans="1:24" x14ac:dyDescent="0.25">
      <c r="A4619" s="6" t="str">
        <f ca="1">no.</f>
        <v/>
      </c>
      <c r="E4619" s="4" t="str">
        <f ca="1">position</f>
        <v/>
      </c>
      <c r="I4619" s="318"/>
      <c r="J4619" s="25"/>
      <c r="L4619" s="4"/>
      <c r="N4619" s="6"/>
      <c r="P4619" s="6"/>
      <c r="Q4619" s="5" t="str">
        <f ca="1">score</f>
        <v/>
      </c>
      <c r="R4619" s="58" t="str">
        <f ca="1">rescore</f>
        <v/>
      </c>
      <c r="S4619" s="4" t="str">
        <f ca="1">price</f>
        <v/>
      </c>
      <c r="U4619" s="4"/>
      <c r="V4619" s="4"/>
      <c r="W4619" s="293" t="str">
        <f ca="1">commission</f>
        <v/>
      </c>
      <c r="X4619" s="315"/>
    </row>
    <row r="4620" spans="1:24" x14ac:dyDescent="0.25">
      <c r="A4620" s="6" t="str">
        <f ca="1">no.</f>
        <v/>
      </c>
      <c r="E4620" s="4" t="str">
        <f ca="1">position</f>
        <v/>
      </c>
      <c r="I4620" s="318"/>
      <c r="J4620" s="25"/>
      <c r="L4620" s="4"/>
      <c r="N4620" s="6"/>
      <c r="P4620" s="6"/>
      <c r="Q4620" s="5" t="str">
        <f ca="1">score</f>
        <v/>
      </c>
      <c r="R4620" s="58" t="str">
        <f ca="1">rescore</f>
        <v/>
      </c>
      <c r="S4620" s="4" t="str">
        <f ca="1">price</f>
        <v/>
      </c>
      <c r="U4620" s="4"/>
      <c r="V4620" s="4"/>
      <c r="W4620" s="293" t="str">
        <f ca="1">commission</f>
        <v/>
      </c>
      <c r="X4620" s="315"/>
    </row>
    <row r="4621" spans="1:24" x14ac:dyDescent="0.25">
      <c r="A4621" s="6" t="str">
        <f ca="1">no.</f>
        <v/>
      </c>
      <c r="E4621" s="4" t="str">
        <f ca="1">position</f>
        <v/>
      </c>
      <c r="I4621" s="318"/>
      <c r="J4621" s="25"/>
      <c r="L4621" s="4"/>
      <c r="N4621" s="6"/>
      <c r="P4621" s="6"/>
      <c r="Q4621" s="5" t="str">
        <f ca="1">score</f>
        <v/>
      </c>
      <c r="R4621" s="58" t="str">
        <f ca="1">rescore</f>
        <v/>
      </c>
      <c r="S4621" s="4" t="str">
        <f ca="1">price</f>
        <v/>
      </c>
      <c r="U4621" s="4"/>
      <c r="V4621" s="4"/>
      <c r="W4621" s="293" t="str">
        <f ca="1">commission</f>
        <v/>
      </c>
      <c r="X4621" s="315"/>
    </row>
    <row r="4622" spans="1:24" x14ac:dyDescent="0.25">
      <c r="A4622" s="6" t="str">
        <f ca="1">no.</f>
        <v/>
      </c>
      <c r="E4622" s="4" t="str">
        <f ca="1">position</f>
        <v/>
      </c>
      <c r="I4622" s="318"/>
      <c r="J4622" s="25"/>
      <c r="L4622" s="4"/>
      <c r="N4622" s="6"/>
      <c r="P4622" s="6"/>
      <c r="Q4622" s="5" t="str">
        <f ca="1">score</f>
        <v/>
      </c>
      <c r="R4622" s="58" t="str">
        <f ca="1">rescore</f>
        <v/>
      </c>
      <c r="S4622" s="4" t="str">
        <f ca="1">price</f>
        <v/>
      </c>
      <c r="U4622" s="4"/>
      <c r="V4622" s="4"/>
      <c r="W4622" s="293" t="str">
        <f ca="1">commission</f>
        <v/>
      </c>
      <c r="X4622" s="315"/>
    </row>
    <row r="4623" spans="1:24" x14ac:dyDescent="0.25">
      <c r="A4623" s="6" t="str">
        <f ca="1">no.</f>
        <v/>
      </c>
      <c r="E4623" s="4" t="str">
        <f ca="1">position</f>
        <v/>
      </c>
      <c r="I4623" s="318"/>
      <c r="J4623" s="25"/>
      <c r="L4623" s="4"/>
      <c r="N4623" s="6"/>
      <c r="P4623" s="6"/>
      <c r="Q4623" s="5" t="str">
        <f ca="1">score</f>
        <v/>
      </c>
      <c r="R4623" s="58" t="str">
        <f ca="1">rescore</f>
        <v/>
      </c>
      <c r="S4623" s="4" t="str">
        <f ca="1">price</f>
        <v/>
      </c>
      <c r="U4623" s="4"/>
      <c r="V4623" s="4"/>
      <c r="W4623" s="293" t="str">
        <f ca="1">commission</f>
        <v/>
      </c>
      <c r="X4623" s="315"/>
    </row>
    <row r="4624" spans="1:24" x14ac:dyDescent="0.25">
      <c r="A4624" s="6" t="str">
        <f ca="1">no.</f>
        <v/>
      </c>
      <c r="E4624" s="4" t="str">
        <f ca="1">position</f>
        <v/>
      </c>
      <c r="I4624" s="318"/>
      <c r="J4624" s="25"/>
      <c r="L4624" s="4"/>
      <c r="N4624" s="6"/>
      <c r="P4624" s="6"/>
      <c r="Q4624" s="5" t="str">
        <f ca="1">score</f>
        <v/>
      </c>
      <c r="R4624" s="58" t="str">
        <f ca="1">rescore</f>
        <v/>
      </c>
      <c r="S4624" s="4" t="str">
        <f ca="1">price</f>
        <v/>
      </c>
      <c r="U4624" s="4"/>
      <c r="V4624" s="4"/>
      <c r="W4624" s="293" t="str">
        <f ca="1">commission</f>
        <v/>
      </c>
      <c r="X4624" s="315"/>
    </row>
    <row r="4625" spans="1:24" x14ac:dyDescent="0.25">
      <c r="A4625" s="6" t="str">
        <f ca="1">no.</f>
        <v/>
      </c>
      <c r="E4625" s="4" t="str">
        <f ca="1">position</f>
        <v/>
      </c>
      <c r="I4625" s="318"/>
      <c r="J4625" s="25"/>
      <c r="L4625" s="4"/>
      <c r="N4625" s="6"/>
      <c r="P4625" s="6"/>
      <c r="Q4625" s="5" t="str">
        <f ca="1">score</f>
        <v/>
      </c>
      <c r="R4625" s="58" t="str">
        <f ca="1">rescore</f>
        <v/>
      </c>
      <c r="S4625" s="4" t="str">
        <f ca="1">price</f>
        <v/>
      </c>
      <c r="U4625" s="4"/>
      <c r="V4625" s="4"/>
      <c r="W4625" s="293" t="str">
        <f ca="1">commission</f>
        <v/>
      </c>
      <c r="X4625" s="315"/>
    </row>
    <row r="4626" spans="1:24" x14ac:dyDescent="0.25">
      <c r="A4626" s="6" t="str">
        <f ca="1">no.</f>
        <v/>
      </c>
      <c r="E4626" s="4" t="str">
        <f ca="1">position</f>
        <v/>
      </c>
      <c r="I4626" s="318"/>
      <c r="J4626" s="25"/>
      <c r="L4626" s="4"/>
      <c r="N4626" s="6"/>
      <c r="P4626" s="6"/>
      <c r="Q4626" s="5" t="str">
        <f ca="1">score</f>
        <v/>
      </c>
      <c r="R4626" s="58" t="str">
        <f ca="1">rescore</f>
        <v/>
      </c>
      <c r="S4626" s="4" t="str">
        <f ca="1">price</f>
        <v/>
      </c>
      <c r="U4626" s="4"/>
      <c r="V4626" s="4"/>
      <c r="W4626" s="293" t="str">
        <f ca="1">commission</f>
        <v/>
      </c>
      <c r="X4626" s="315"/>
    </row>
    <row r="4627" spans="1:24" x14ac:dyDescent="0.25">
      <c r="A4627" s="6" t="str">
        <f ca="1">no.</f>
        <v/>
      </c>
      <c r="E4627" s="4" t="str">
        <f ca="1">position</f>
        <v/>
      </c>
      <c r="I4627" s="318"/>
      <c r="J4627" s="25"/>
      <c r="L4627" s="4"/>
      <c r="N4627" s="6"/>
      <c r="P4627" s="6"/>
      <c r="Q4627" s="5" t="str">
        <f ca="1">score</f>
        <v/>
      </c>
      <c r="R4627" s="58" t="str">
        <f ca="1">rescore</f>
        <v/>
      </c>
      <c r="S4627" s="4" t="str">
        <f ca="1">price</f>
        <v/>
      </c>
      <c r="U4627" s="4"/>
      <c r="V4627" s="4"/>
      <c r="W4627" s="293" t="str">
        <f ca="1">commission</f>
        <v/>
      </c>
      <c r="X4627" s="315"/>
    </row>
    <row r="4628" spans="1:24" x14ac:dyDescent="0.25">
      <c r="A4628" s="6" t="str">
        <f ca="1">no.</f>
        <v/>
      </c>
      <c r="E4628" s="4" t="str">
        <f ca="1">position</f>
        <v/>
      </c>
      <c r="I4628" s="318"/>
      <c r="J4628" s="25"/>
      <c r="L4628" s="4"/>
      <c r="N4628" s="6"/>
      <c r="P4628" s="6"/>
      <c r="Q4628" s="5" t="str">
        <f ca="1">score</f>
        <v/>
      </c>
      <c r="R4628" s="58" t="str">
        <f ca="1">rescore</f>
        <v/>
      </c>
      <c r="S4628" s="4" t="str">
        <f ca="1">price</f>
        <v/>
      </c>
      <c r="U4628" s="4"/>
      <c r="V4628" s="4"/>
      <c r="W4628" s="293" t="str">
        <f ca="1">commission</f>
        <v/>
      </c>
      <c r="X4628" s="315"/>
    </row>
    <row r="4629" spans="1:24" x14ac:dyDescent="0.25">
      <c r="A4629" s="6" t="str">
        <f ca="1">no.</f>
        <v/>
      </c>
      <c r="E4629" s="4" t="str">
        <f ca="1">position</f>
        <v/>
      </c>
      <c r="I4629" s="318"/>
      <c r="J4629" s="25"/>
      <c r="L4629" s="4"/>
      <c r="N4629" s="6"/>
      <c r="P4629" s="6"/>
      <c r="Q4629" s="5" t="str">
        <f ca="1">score</f>
        <v/>
      </c>
      <c r="R4629" s="58" t="str">
        <f ca="1">rescore</f>
        <v/>
      </c>
      <c r="S4629" s="4" t="str">
        <f ca="1">price</f>
        <v/>
      </c>
      <c r="U4629" s="4"/>
      <c r="V4629" s="4"/>
      <c r="W4629" s="293" t="str">
        <f ca="1">commission</f>
        <v/>
      </c>
      <c r="X4629" s="315"/>
    </row>
    <row r="4630" spans="1:24" x14ac:dyDescent="0.25">
      <c r="A4630" s="6" t="str">
        <f ca="1">no.</f>
        <v/>
      </c>
      <c r="E4630" s="4" t="str">
        <f ca="1">position</f>
        <v/>
      </c>
      <c r="I4630" s="318"/>
      <c r="J4630" s="25"/>
      <c r="L4630" s="4"/>
      <c r="N4630" s="6"/>
      <c r="P4630" s="6"/>
      <c r="Q4630" s="5" t="str">
        <f ca="1">score</f>
        <v/>
      </c>
      <c r="R4630" s="58" t="str">
        <f ca="1">rescore</f>
        <v/>
      </c>
      <c r="S4630" s="4" t="str">
        <f ca="1">price</f>
        <v/>
      </c>
      <c r="U4630" s="4"/>
      <c r="V4630" s="4"/>
      <c r="W4630" s="293" t="str">
        <f ca="1">commission</f>
        <v/>
      </c>
      <c r="X4630" s="315"/>
    </row>
    <row r="4631" spans="1:24" x14ac:dyDescent="0.25">
      <c r="A4631" s="6" t="str">
        <f ca="1">no.</f>
        <v/>
      </c>
      <c r="E4631" s="4" t="str">
        <f ca="1">position</f>
        <v/>
      </c>
      <c r="I4631" s="318"/>
      <c r="J4631" s="25"/>
      <c r="L4631" s="4"/>
      <c r="N4631" s="6"/>
      <c r="P4631" s="6"/>
      <c r="Q4631" s="5" t="str">
        <f ca="1">score</f>
        <v/>
      </c>
      <c r="R4631" s="58" t="str">
        <f ca="1">rescore</f>
        <v/>
      </c>
      <c r="S4631" s="4" t="str">
        <f ca="1">price</f>
        <v/>
      </c>
      <c r="U4631" s="4"/>
      <c r="V4631" s="4"/>
      <c r="W4631" s="293" t="str">
        <f ca="1">commission</f>
        <v/>
      </c>
      <c r="X4631" s="315"/>
    </row>
    <row r="4632" spans="1:24" x14ac:dyDescent="0.25">
      <c r="A4632" s="6" t="str">
        <f ca="1">no.</f>
        <v/>
      </c>
      <c r="E4632" s="4" t="str">
        <f ca="1">position</f>
        <v/>
      </c>
      <c r="I4632" s="318"/>
      <c r="J4632" s="25"/>
      <c r="L4632" s="4"/>
      <c r="N4632" s="6"/>
      <c r="P4632" s="6"/>
      <c r="Q4632" s="5" t="str">
        <f ca="1">score</f>
        <v/>
      </c>
      <c r="R4632" s="58" t="str">
        <f ca="1">rescore</f>
        <v/>
      </c>
      <c r="S4632" s="4" t="str">
        <f ca="1">price</f>
        <v/>
      </c>
      <c r="U4632" s="4"/>
      <c r="V4632" s="4"/>
      <c r="W4632" s="293" t="str">
        <f ca="1">commission</f>
        <v/>
      </c>
      <c r="X4632" s="315"/>
    </row>
    <row r="4633" spans="1:24" x14ac:dyDescent="0.25">
      <c r="A4633" s="6" t="str">
        <f ca="1">no.</f>
        <v/>
      </c>
      <c r="E4633" s="4" t="str">
        <f ca="1">position</f>
        <v/>
      </c>
      <c r="I4633" s="318"/>
      <c r="J4633" s="25"/>
      <c r="L4633" s="4"/>
      <c r="N4633" s="6"/>
      <c r="P4633" s="6"/>
      <c r="Q4633" s="5" t="str">
        <f ca="1">score</f>
        <v/>
      </c>
      <c r="R4633" s="58" t="str">
        <f ca="1">rescore</f>
        <v/>
      </c>
      <c r="S4633" s="4" t="str">
        <f ca="1">price</f>
        <v/>
      </c>
      <c r="U4633" s="4"/>
      <c r="V4633" s="4"/>
      <c r="W4633" s="293" t="str">
        <f ca="1">commission</f>
        <v/>
      </c>
      <c r="X4633" s="315"/>
    </row>
    <row r="4634" spans="1:24" x14ac:dyDescent="0.25">
      <c r="A4634" s="6" t="str">
        <f ca="1">no.</f>
        <v/>
      </c>
      <c r="E4634" s="4" t="str">
        <f ca="1">position</f>
        <v/>
      </c>
      <c r="I4634" s="318"/>
      <c r="J4634" s="25"/>
      <c r="L4634" s="4"/>
      <c r="N4634" s="6"/>
      <c r="P4634" s="6"/>
      <c r="Q4634" s="5" t="str">
        <f ca="1">score</f>
        <v/>
      </c>
      <c r="R4634" s="58" t="str">
        <f ca="1">rescore</f>
        <v/>
      </c>
      <c r="S4634" s="4" t="str">
        <f ca="1">price</f>
        <v/>
      </c>
      <c r="U4634" s="4"/>
      <c r="V4634" s="4"/>
      <c r="W4634" s="293" t="str">
        <f ca="1">commission</f>
        <v/>
      </c>
      <c r="X4634" s="315"/>
    </row>
    <row r="4635" spans="1:24" x14ac:dyDescent="0.25">
      <c r="A4635" s="6" t="str">
        <f ca="1">no.</f>
        <v/>
      </c>
      <c r="E4635" s="4" t="str">
        <f ca="1">position</f>
        <v/>
      </c>
      <c r="I4635" s="318"/>
      <c r="J4635" s="25"/>
      <c r="L4635" s="4"/>
      <c r="N4635" s="6"/>
      <c r="P4635" s="6"/>
      <c r="Q4635" s="5" t="str">
        <f ca="1">score</f>
        <v/>
      </c>
      <c r="R4635" s="58" t="str">
        <f ca="1">rescore</f>
        <v/>
      </c>
      <c r="S4635" s="4" t="str">
        <f ca="1">price</f>
        <v/>
      </c>
      <c r="U4635" s="4"/>
      <c r="V4635" s="4"/>
      <c r="W4635" s="293" t="str">
        <f ca="1">commission</f>
        <v/>
      </c>
      <c r="X4635" s="315"/>
    </row>
    <row r="4636" spans="1:24" x14ac:dyDescent="0.25">
      <c r="A4636" s="6" t="str">
        <f ca="1">no.</f>
        <v/>
      </c>
      <c r="E4636" s="4" t="str">
        <f ca="1">position</f>
        <v/>
      </c>
      <c r="I4636" s="318"/>
      <c r="J4636" s="25"/>
      <c r="L4636" s="4"/>
      <c r="N4636" s="6"/>
      <c r="P4636" s="6"/>
      <c r="Q4636" s="5" t="str">
        <f ca="1">score</f>
        <v/>
      </c>
      <c r="R4636" s="58" t="str">
        <f ca="1">rescore</f>
        <v/>
      </c>
      <c r="S4636" s="4" t="str">
        <f ca="1">price</f>
        <v/>
      </c>
      <c r="U4636" s="4"/>
      <c r="V4636" s="4"/>
      <c r="W4636" s="293" t="str">
        <f ca="1">commission</f>
        <v/>
      </c>
      <c r="X4636" s="315"/>
    </row>
    <row r="4637" spans="1:24" x14ac:dyDescent="0.25">
      <c r="A4637" s="6" t="str">
        <f ca="1">no.</f>
        <v/>
      </c>
      <c r="E4637" s="4" t="str">
        <f ca="1">position</f>
        <v/>
      </c>
      <c r="I4637" s="318"/>
      <c r="J4637" s="25"/>
      <c r="L4637" s="4"/>
      <c r="N4637" s="6"/>
      <c r="P4637" s="6"/>
      <c r="Q4637" s="5" t="str">
        <f ca="1">score</f>
        <v/>
      </c>
      <c r="R4637" s="58" t="str">
        <f ca="1">rescore</f>
        <v/>
      </c>
      <c r="S4637" s="4" t="str">
        <f ca="1">price</f>
        <v/>
      </c>
      <c r="U4637" s="4"/>
      <c r="V4637" s="4"/>
      <c r="W4637" s="293" t="str">
        <f ca="1">commission</f>
        <v/>
      </c>
      <c r="X4637" s="315"/>
    </row>
    <row r="4638" spans="1:24" x14ac:dyDescent="0.25">
      <c r="A4638" s="6" t="str">
        <f ca="1">no.</f>
        <v/>
      </c>
      <c r="E4638" s="4" t="str">
        <f ca="1">position</f>
        <v/>
      </c>
      <c r="I4638" s="318"/>
      <c r="J4638" s="25"/>
      <c r="L4638" s="4"/>
      <c r="N4638" s="6"/>
      <c r="P4638" s="6"/>
      <c r="Q4638" s="5" t="str">
        <f ca="1">score</f>
        <v/>
      </c>
      <c r="R4638" s="58" t="str">
        <f ca="1">rescore</f>
        <v/>
      </c>
      <c r="S4638" s="4" t="str">
        <f ca="1">price</f>
        <v/>
      </c>
      <c r="U4638" s="4"/>
      <c r="V4638" s="4"/>
      <c r="W4638" s="293" t="str">
        <f ca="1">commission</f>
        <v/>
      </c>
      <c r="X4638" s="315"/>
    </row>
    <row r="4639" spans="1:24" x14ac:dyDescent="0.25">
      <c r="A4639" s="6" t="str">
        <f ca="1">no.</f>
        <v/>
      </c>
      <c r="E4639" s="4" t="str">
        <f ca="1">position</f>
        <v/>
      </c>
      <c r="I4639" s="318"/>
      <c r="J4639" s="25"/>
      <c r="L4639" s="4"/>
      <c r="N4639" s="6"/>
      <c r="P4639" s="6"/>
      <c r="Q4639" s="5" t="str">
        <f ca="1">score</f>
        <v/>
      </c>
      <c r="R4639" s="58" t="str">
        <f ca="1">rescore</f>
        <v/>
      </c>
      <c r="S4639" s="4" t="str">
        <f ca="1">price</f>
        <v/>
      </c>
      <c r="U4639" s="4"/>
      <c r="V4639" s="4"/>
      <c r="W4639" s="293" t="str">
        <f ca="1">commission</f>
        <v/>
      </c>
      <c r="X4639" s="315"/>
    </row>
    <row r="4640" spans="1:24" x14ac:dyDescent="0.25">
      <c r="A4640" s="6" t="str">
        <f ca="1">no.</f>
        <v/>
      </c>
      <c r="E4640" s="4" t="str">
        <f ca="1">position</f>
        <v/>
      </c>
      <c r="I4640" s="318"/>
      <c r="J4640" s="25"/>
      <c r="L4640" s="4"/>
      <c r="N4640" s="6"/>
      <c r="P4640" s="6"/>
      <c r="Q4640" s="5" t="str">
        <f ca="1">score</f>
        <v/>
      </c>
      <c r="R4640" s="58" t="str">
        <f ca="1">rescore</f>
        <v/>
      </c>
      <c r="S4640" s="4" t="str">
        <f ca="1">price</f>
        <v/>
      </c>
      <c r="U4640" s="4"/>
      <c r="V4640" s="4"/>
      <c r="W4640" s="293" t="str">
        <f ca="1">commission</f>
        <v/>
      </c>
      <c r="X4640" s="315"/>
    </row>
    <row r="4641" spans="1:24" x14ac:dyDescent="0.25">
      <c r="A4641" s="6" t="str">
        <f ca="1">no.</f>
        <v/>
      </c>
      <c r="E4641" s="4" t="str">
        <f ca="1">position</f>
        <v/>
      </c>
      <c r="I4641" s="318"/>
      <c r="J4641" s="25"/>
      <c r="L4641" s="4"/>
      <c r="N4641" s="6"/>
      <c r="P4641" s="6"/>
      <c r="Q4641" s="5" t="str">
        <f ca="1">score</f>
        <v/>
      </c>
      <c r="R4641" s="58" t="str">
        <f ca="1">rescore</f>
        <v/>
      </c>
      <c r="S4641" s="4" t="str">
        <f ca="1">price</f>
        <v/>
      </c>
      <c r="U4641" s="4"/>
      <c r="V4641" s="4"/>
      <c r="W4641" s="293" t="str">
        <f ca="1">commission</f>
        <v/>
      </c>
      <c r="X4641" s="315"/>
    </row>
    <row r="4642" spans="1:24" x14ac:dyDescent="0.25">
      <c r="A4642" s="6" t="str">
        <f ca="1">no.</f>
        <v/>
      </c>
      <c r="E4642" s="4" t="str">
        <f ca="1">position</f>
        <v/>
      </c>
      <c r="I4642" s="318"/>
      <c r="J4642" s="25"/>
      <c r="L4642" s="4"/>
      <c r="N4642" s="6"/>
      <c r="P4642" s="6"/>
      <c r="Q4642" s="5" t="str">
        <f ca="1">score</f>
        <v/>
      </c>
      <c r="R4642" s="58" t="str">
        <f ca="1">rescore</f>
        <v/>
      </c>
      <c r="S4642" s="4" t="str">
        <f ca="1">price</f>
        <v/>
      </c>
      <c r="U4642" s="4"/>
      <c r="V4642" s="4"/>
      <c r="W4642" s="293" t="str">
        <f ca="1">commission</f>
        <v/>
      </c>
      <c r="X4642" s="315"/>
    </row>
    <row r="4643" spans="1:24" x14ac:dyDescent="0.25">
      <c r="A4643" s="6" t="str">
        <f ca="1">no.</f>
        <v/>
      </c>
      <c r="E4643" s="4" t="str">
        <f ca="1">position</f>
        <v/>
      </c>
      <c r="I4643" s="318"/>
      <c r="J4643" s="25"/>
      <c r="L4643" s="4"/>
      <c r="N4643" s="6"/>
      <c r="P4643" s="6"/>
      <c r="Q4643" s="5" t="str">
        <f ca="1">score</f>
        <v/>
      </c>
      <c r="R4643" s="58" t="str">
        <f ca="1">rescore</f>
        <v/>
      </c>
      <c r="S4643" s="4" t="str">
        <f ca="1">price</f>
        <v/>
      </c>
      <c r="U4643" s="4"/>
      <c r="V4643" s="4"/>
      <c r="W4643" s="293" t="str">
        <f ca="1">commission</f>
        <v/>
      </c>
      <c r="X4643" s="315"/>
    </row>
    <row r="4644" spans="1:24" x14ac:dyDescent="0.25">
      <c r="A4644" s="6" t="str">
        <f ca="1">no.</f>
        <v/>
      </c>
      <c r="E4644" s="4" t="str">
        <f ca="1">position</f>
        <v/>
      </c>
      <c r="I4644" s="318"/>
      <c r="J4644" s="25"/>
      <c r="L4644" s="4"/>
      <c r="N4644" s="6"/>
      <c r="P4644" s="6"/>
      <c r="Q4644" s="5" t="str">
        <f ca="1">score</f>
        <v/>
      </c>
      <c r="R4644" s="58" t="str">
        <f ca="1">rescore</f>
        <v/>
      </c>
      <c r="S4644" s="4" t="str">
        <f ca="1">price</f>
        <v/>
      </c>
      <c r="U4644" s="4"/>
      <c r="V4644" s="4"/>
      <c r="W4644" s="293" t="str">
        <f ca="1">commission</f>
        <v/>
      </c>
      <c r="X4644" s="315"/>
    </row>
    <row r="4645" spans="1:24" x14ac:dyDescent="0.25">
      <c r="A4645" s="6" t="str">
        <f ca="1">no.</f>
        <v/>
      </c>
      <c r="E4645" s="4" t="str">
        <f ca="1">position</f>
        <v/>
      </c>
      <c r="I4645" s="318"/>
      <c r="J4645" s="25"/>
      <c r="L4645" s="4"/>
      <c r="N4645" s="6"/>
      <c r="P4645" s="6"/>
      <c r="Q4645" s="5" t="str">
        <f ca="1">score</f>
        <v/>
      </c>
      <c r="R4645" s="58" t="str">
        <f ca="1">rescore</f>
        <v/>
      </c>
      <c r="S4645" s="4" t="str">
        <f ca="1">price</f>
        <v/>
      </c>
      <c r="U4645" s="4"/>
      <c r="V4645" s="4"/>
      <c r="W4645" s="293" t="str">
        <f ca="1">commission</f>
        <v/>
      </c>
      <c r="X4645" s="315"/>
    </row>
    <row r="4646" spans="1:24" x14ac:dyDescent="0.25">
      <c r="A4646" s="6" t="str">
        <f ca="1">no.</f>
        <v/>
      </c>
      <c r="E4646" s="4" t="str">
        <f ca="1">position</f>
        <v/>
      </c>
      <c r="I4646" s="318"/>
      <c r="J4646" s="25"/>
      <c r="L4646" s="4"/>
      <c r="N4646" s="6"/>
      <c r="P4646" s="6"/>
      <c r="Q4646" s="5" t="str">
        <f ca="1">score</f>
        <v/>
      </c>
      <c r="R4646" s="58" t="str">
        <f ca="1">rescore</f>
        <v/>
      </c>
      <c r="S4646" s="4" t="str">
        <f ca="1">price</f>
        <v/>
      </c>
      <c r="U4646" s="4"/>
      <c r="V4646" s="4"/>
      <c r="W4646" s="293" t="str">
        <f ca="1">commission</f>
        <v/>
      </c>
      <c r="X4646" s="315"/>
    </row>
    <row r="4647" spans="1:24" x14ac:dyDescent="0.25">
      <c r="A4647" s="6" t="str">
        <f ca="1">no.</f>
        <v/>
      </c>
      <c r="E4647" s="4" t="str">
        <f ca="1">position</f>
        <v/>
      </c>
      <c r="I4647" s="318"/>
      <c r="J4647" s="25"/>
      <c r="L4647" s="4"/>
      <c r="N4647" s="6"/>
      <c r="P4647" s="6"/>
      <c r="Q4647" s="5" t="str">
        <f ca="1">score</f>
        <v/>
      </c>
      <c r="R4647" s="58" t="str">
        <f ca="1">rescore</f>
        <v/>
      </c>
      <c r="S4647" s="4" t="str">
        <f ca="1">price</f>
        <v/>
      </c>
      <c r="U4647" s="4"/>
      <c r="V4647" s="4"/>
      <c r="W4647" s="293" t="str">
        <f ca="1">commission</f>
        <v/>
      </c>
      <c r="X4647" s="315"/>
    </row>
    <row r="4648" spans="1:24" x14ac:dyDescent="0.25">
      <c r="A4648" s="6" t="str">
        <f ca="1">no.</f>
        <v/>
      </c>
      <c r="E4648" s="4" t="str">
        <f ca="1">position</f>
        <v/>
      </c>
      <c r="I4648" s="318"/>
      <c r="J4648" s="25"/>
      <c r="L4648" s="4"/>
      <c r="N4648" s="6"/>
      <c r="P4648" s="6"/>
      <c r="Q4648" s="5" t="str">
        <f ca="1">score</f>
        <v/>
      </c>
      <c r="R4648" s="58" t="str">
        <f ca="1">rescore</f>
        <v/>
      </c>
      <c r="S4648" s="4" t="str">
        <f ca="1">price</f>
        <v/>
      </c>
      <c r="U4648" s="4"/>
      <c r="V4648" s="4"/>
      <c r="W4648" s="293" t="str">
        <f ca="1">commission</f>
        <v/>
      </c>
      <c r="X4648" s="315"/>
    </row>
    <row r="4649" spans="1:24" x14ac:dyDescent="0.25">
      <c r="A4649" s="6" t="str">
        <f ca="1">no.</f>
        <v/>
      </c>
      <c r="E4649" s="4" t="str">
        <f ca="1">position</f>
        <v/>
      </c>
      <c r="I4649" s="318"/>
      <c r="J4649" s="25"/>
      <c r="L4649" s="4"/>
      <c r="N4649" s="6"/>
      <c r="P4649" s="6"/>
      <c r="Q4649" s="5" t="str">
        <f ca="1">score</f>
        <v/>
      </c>
      <c r="R4649" s="58" t="str">
        <f ca="1">rescore</f>
        <v/>
      </c>
      <c r="S4649" s="4" t="str">
        <f ca="1">price</f>
        <v/>
      </c>
      <c r="U4649" s="4"/>
      <c r="V4649" s="4"/>
      <c r="W4649" s="293" t="str">
        <f ca="1">commission</f>
        <v/>
      </c>
      <c r="X4649" s="315"/>
    </row>
    <row r="4650" spans="1:24" x14ac:dyDescent="0.25">
      <c r="A4650" s="6" t="str">
        <f ca="1">no.</f>
        <v/>
      </c>
      <c r="E4650" s="4" t="str">
        <f ca="1">position</f>
        <v/>
      </c>
      <c r="I4650" s="318"/>
      <c r="J4650" s="25"/>
      <c r="L4650" s="4"/>
      <c r="N4650" s="6"/>
      <c r="P4650" s="6"/>
      <c r="Q4650" s="5" t="str">
        <f ca="1">score</f>
        <v/>
      </c>
      <c r="R4650" s="58" t="str">
        <f ca="1">rescore</f>
        <v/>
      </c>
      <c r="S4650" s="4" t="str">
        <f ca="1">price</f>
        <v/>
      </c>
      <c r="U4650" s="4"/>
      <c r="V4650" s="4"/>
      <c r="W4650" s="293" t="str">
        <f ca="1">commission</f>
        <v/>
      </c>
      <c r="X4650" s="315"/>
    </row>
    <row r="4651" spans="1:24" x14ac:dyDescent="0.25">
      <c r="A4651" s="6" t="str">
        <f ca="1">no.</f>
        <v/>
      </c>
      <c r="E4651" s="4" t="str">
        <f ca="1">position</f>
        <v/>
      </c>
      <c r="I4651" s="318"/>
      <c r="J4651" s="25"/>
      <c r="L4651" s="4"/>
      <c r="N4651" s="6"/>
      <c r="P4651" s="6"/>
      <c r="Q4651" s="5" t="str">
        <f ca="1">score</f>
        <v/>
      </c>
      <c r="R4651" s="58" t="str">
        <f ca="1">rescore</f>
        <v/>
      </c>
      <c r="S4651" s="4" t="str">
        <f ca="1">price</f>
        <v/>
      </c>
      <c r="U4651" s="4"/>
      <c r="V4651" s="4"/>
      <c r="W4651" s="293" t="str">
        <f ca="1">commission</f>
        <v/>
      </c>
      <c r="X4651" s="315"/>
    </row>
    <row r="4652" spans="1:24" x14ac:dyDescent="0.25">
      <c r="A4652" s="6" t="str">
        <f ca="1">no.</f>
        <v/>
      </c>
      <c r="E4652" s="4" t="str">
        <f ca="1">position</f>
        <v/>
      </c>
      <c r="I4652" s="318"/>
      <c r="J4652" s="25"/>
      <c r="L4652" s="4"/>
      <c r="N4652" s="6"/>
      <c r="P4652" s="6"/>
      <c r="Q4652" s="5" t="str">
        <f ca="1">score</f>
        <v/>
      </c>
      <c r="R4652" s="58" t="str">
        <f ca="1">rescore</f>
        <v/>
      </c>
      <c r="S4652" s="4" t="str">
        <f ca="1">price</f>
        <v/>
      </c>
      <c r="U4652" s="4"/>
      <c r="V4652" s="4"/>
      <c r="W4652" s="293" t="str">
        <f ca="1">commission</f>
        <v/>
      </c>
      <c r="X4652" s="315"/>
    </row>
    <row r="4653" spans="1:24" x14ac:dyDescent="0.25">
      <c r="A4653" s="6" t="str">
        <f ca="1">no.</f>
        <v/>
      </c>
      <c r="E4653" s="4" t="str">
        <f ca="1">position</f>
        <v/>
      </c>
      <c r="I4653" s="318"/>
      <c r="J4653" s="25"/>
      <c r="L4653" s="4"/>
      <c r="N4653" s="6"/>
      <c r="P4653" s="6"/>
      <c r="Q4653" s="5" t="str">
        <f ca="1">score</f>
        <v/>
      </c>
      <c r="R4653" s="58" t="str">
        <f ca="1">rescore</f>
        <v/>
      </c>
      <c r="S4653" s="4" t="str">
        <f ca="1">price</f>
        <v/>
      </c>
      <c r="U4653" s="4"/>
      <c r="V4653" s="4"/>
      <c r="W4653" s="293" t="str">
        <f ca="1">commission</f>
        <v/>
      </c>
      <c r="X4653" s="315"/>
    </row>
    <row r="4654" spans="1:24" x14ac:dyDescent="0.25">
      <c r="A4654" s="6" t="str">
        <f ca="1">no.</f>
        <v/>
      </c>
      <c r="E4654" s="4" t="str">
        <f ca="1">position</f>
        <v/>
      </c>
      <c r="I4654" s="318"/>
      <c r="J4654" s="25"/>
      <c r="L4654" s="4"/>
      <c r="N4654" s="6"/>
      <c r="P4654" s="6"/>
      <c r="Q4654" s="5" t="str">
        <f ca="1">score</f>
        <v/>
      </c>
      <c r="R4654" s="58" t="str">
        <f ca="1">rescore</f>
        <v/>
      </c>
      <c r="S4654" s="4" t="str">
        <f ca="1">price</f>
        <v/>
      </c>
      <c r="U4654" s="4"/>
      <c r="V4654" s="4"/>
      <c r="W4654" s="293" t="str">
        <f ca="1">commission</f>
        <v/>
      </c>
      <c r="X4654" s="315"/>
    </row>
    <row r="4655" spans="1:24" x14ac:dyDescent="0.25">
      <c r="A4655" s="6" t="str">
        <f ca="1">no.</f>
        <v/>
      </c>
      <c r="E4655" s="4" t="str">
        <f ca="1">position</f>
        <v/>
      </c>
      <c r="I4655" s="318"/>
      <c r="J4655" s="25"/>
      <c r="L4655" s="4"/>
      <c r="N4655" s="6"/>
      <c r="P4655" s="6"/>
      <c r="Q4655" s="5" t="str">
        <f ca="1">score</f>
        <v/>
      </c>
      <c r="R4655" s="58" t="str">
        <f ca="1">rescore</f>
        <v/>
      </c>
      <c r="S4655" s="4" t="str">
        <f ca="1">price</f>
        <v/>
      </c>
      <c r="U4655" s="4"/>
      <c r="V4655" s="4"/>
      <c r="W4655" s="293" t="str">
        <f ca="1">commission</f>
        <v/>
      </c>
      <c r="X4655" s="315"/>
    </row>
    <row r="4656" spans="1:24" x14ac:dyDescent="0.25">
      <c r="A4656" s="6" t="str">
        <f ca="1">no.</f>
        <v/>
      </c>
      <c r="E4656" s="4" t="str">
        <f ca="1">position</f>
        <v/>
      </c>
      <c r="I4656" s="318"/>
      <c r="J4656" s="25"/>
      <c r="L4656" s="4"/>
      <c r="N4656" s="6"/>
      <c r="P4656" s="6"/>
      <c r="Q4656" s="5" t="str">
        <f ca="1">score</f>
        <v/>
      </c>
      <c r="R4656" s="58" t="str">
        <f ca="1">rescore</f>
        <v/>
      </c>
      <c r="S4656" s="4" t="str">
        <f ca="1">price</f>
        <v/>
      </c>
      <c r="U4656" s="4"/>
      <c r="V4656" s="4"/>
      <c r="W4656" s="293" t="str">
        <f ca="1">commission</f>
        <v/>
      </c>
      <c r="X4656" s="315"/>
    </row>
    <row r="4657" spans="1:24" x14ac:dyDescent="0.25">
      <c r="A4657" s="6" t="str">
        <f ca="1">no.</f>
        <v/>
      </c>
      <c r="E4657" s="4" t="str">
        <f ca="1">position</f>
        <v/>
      </c>
      <c r="I4657" s="318"/>
      <c r="J4657" s="25"/>
      <c r="L4657" s="4"/>
      <c r="N4657" s="6"/>
      <c r="P4657" s="6"/>
      <c r="Q4657" s="5" t="str">
        <f ca="1">score</f>
        <v/>
      </c>
      <c r="R4657" s="58" t="str">
        <f ca="1">rescore</f>
        <v/>
      </c>
      <c r="S4657" s="4" t="str">
        <f ca="1">price</f>
        <v/>
      </c>
      <c r="U4657" s="4"/>
      <c r="V4657" s="4"/>
      <c r="W4657" s="293" t="str">
        <f ca="1">commission</f>
        <v/>
      </c>
      <c r="X4657" s="315"/>
    </row>
    <row r="4658" spans="1:24" x14ac:dyDescent="0.25">
      <c r="A4658" s="6" t="str">
        <f ca="1">no.</f>
        <v/>
      </c>
      <c r="E4658" s="4" t="str">
        <f ca="1">position</f>
        <v/>
      </c>
      <c r="I4658" s="318"/>
      <c r="J4658" s="25"/>
      <c r="L4658" s="4"/>
      <c r="N4658" s="6"/>
      <c r="P4658" s="6"/>
      <c r="Q4658" s="5" t="str">
        <f ca="1">score</f>
        <v/>
      </c>
      <c r="R4658" s="58" t="str">
        <f ca="1">rescore</f>
        <v/>
      </c>
      <c r="S4658" s="4" t="str">
        <f ca="1">price</f>
        <v/>
      </c>
      <c r="U4658" s="4"/>
      <c r="V4658" s="4"/>
      <c r="W4658" s="293" t="str">
        <f ca="1">commission</f>
        <v/>
      </c>
      <c r="X4658" s="315"/>
    </row>
    <row r="4659" spans="1:24" x14ac:dyDescent="0.25">
      <c r="A4659" s="6" t="str">
        <f ca="1">no.</f>
        <v/>
      </c>
      <c r="E4659" s="4" t="str">
        <f ca="1">position</f>
        <v/>
      </c>
      <c r="I4659" s="318"/>
      <c r="J4659" s="25"/>
      <c r="L4659" s="4"/>
      <c r="N4659" s="6"/>
      <c r="P4659" s="6"/>
      <c r="Q4659" s="5" t="str">
        <f ca="1">score</f>
        <v/>
      </c>
      <c r="R4659" s="58" t="str">
        <f ca="1">rescore</f>
        <v/>
      </c>
      <c r="S4659" s="4" t="str">
        <f ca="1">price</f>
        <v/>
      </c>
      <c r="U4659" s="4"/>
      <c r="V4659" s="4"/>
      <c r="W4659" s="293" t="str">
        <f ca="1">commission</f>
        <v/>
      </c>
      <c r="X4659" s="315"/>
    </row>
    <row r="4660" spans="1:24" x14ac:dyDescent="0.25">
      <c r="A4660" s="6" t="str">
        <f ca="1">no.</f>
        <v/>
      </c>
      <c r="E4660" s="4" t="str">
        <f ca="1">position</f>
        <v/>
      </c>
      <c r="I4660" s="318"/>
      <c r="J4660" s="25"/>
      <c r="L4660" s="4"/>
      <c r="N4660" s="6"/>
      <c r="P4660" s="6"/>
      <c r="Q4660" s="5" t="str">
        <f ca="1">score</f>
        <v/>
      </c>
      <c r="R4660" s="58" t="str">
        <f ca="1">rescore</f>
        <v/>
      </c>
      <c r="S4660" s="4" t="str">
        <f ca="1">price</f>
        <v/>
      </c>
      <c r="U4660" s="4"/>
      <c r="V4660" s="4"/>
      <c r="W4660" s="293" t="str">
        <f ca="1">commission</f>
        <v/>
      </c>
      <c r="X4660" s="315"/>
    </row>
    <row r="4661" spans="1:24" x14ac:dyDescent="0.25">
      <c r="A4661" s="6" t="str">
        <f ca="1">no.</f>
        <v/>
      </c>
      <c r="E4661" s="4" t="str">
        <f ca="1">position</f>
        <v/>
      </c>
      <c r="I4661" s="318"/>
      <c r="J4661" s="25"/>
      <c r="L4661" s="4"/>
      <c r="N4661" s="6"/>
      <c r="P4661" s="6"/>
      <c r="Q4661" s="5" t="str">
        <f ca="1">score</f>
        <v/>
      </c>
      <c r="R4661" s="58" t="str">
        <f ca="1">rescore</f>
        <v/>
      </c>
      <c r="S4661" s="4" t="str">
        <f ca="1">price</f>
        <v/>
      </c>
      <c r="U4661" s="4"/>
      <c r="V4661" s="4"/>
      <c r="W4661" s="293" t="str">
        <f ca="1">commission</f>
        <v/>
      </c>
      <c r="X4661" s="315"/>
    </row>
    <row r="4662" spans="1:24" x14ac:dyDescent="0.25">
      <c r="A4662" s="6" t="str">
        <f ca="1">no.</f>
        <v/>
      </c>
      <c r="E4662" s="4" t="str">
        <f ca="1">position</f>
        <v/>
      </c>
      <c r="I4662" s="318"/>
      <c r="J4662" s="25"/>
      <c r="L4662" s="4"/>
      <c r="N4662" s="6"/>
      <c r="P4662" s="6"/>
      <c r="Q4662" s="5" t="str">
        <f ca="1">score</f>
        <v/>
      </c>
      <c r="R4662" s="58" t="str">
        <f ca="1">rescore</f>
        <v/>
      </c>
      <c r="S4662" s="4" t="str">
        <f ca="1">price</f>
        <v/>
      </c>
      <c r="U4662" s="4"/>
      <c r="V4662" s="4"/>
      <c r="W4662" s="293" t="str">
        <f ca="1">commission</f>
        <v/>
      </c>
      <c r="X4662" s="315"/>
    </row>
    <row r="4663" spans="1:24" x14ac:dyDescent="0.25">
      <c r="A4663" s="6" t="str">
        <f ca="1">no.</f>
        <v/>
      </c>
      <c r="E4663" s="4" t="str">
        <f ca="1">position</f>
        <v/>
      </c>
      <c r="I4663" s="318"/>
      <c r="J4663" s="25"/>
      <c r="L4663" s="4"/>
      <c r="N4663" s="6"/>
      <c r="P4663" s="6"/>
      <c r="Q4663" s="5" t="str">
        <f ca="1">score</f>
        <v/>
      </c>
      <c r="R4663" s="58" t="str">
        <f ca="1">rescore</f>
        <v/>
      </c>
      <c r="S4663" s="4" t="str">
        <f ca="1">price</f>
        <v/>
      </c>
      <c r="U4663" s="4"/>
      <c r="V4663" s="4"/>
      <c r="W4663" s="293" t="str">
        <f ca="1">commission</f>
        <v/>
      </c>
      <c r="X4663" s="315"/>
    </row>
    <row r="4664" spans="1:24" x14ac:dyDescent="0.25">
      <c r="A4664" s="6" t="str">
        <f ca="1">no.</f>
        <v/>
      </c>
      <c r="E4664" s="4" t="str">
        <f ca="1">position</f>
        <v/>
      </c>
      <c r="I4664" s="318"/>
      <c r="J4664" s="25"/>
      <c r="L4664" s="4"/>
      <c r="N4664" s="6"/>
      <c r="P4664" s="6"/>
      <c r="Q4664" s="5" t="str">
        <f ca="1">score</f>
        <v/>
      </c>
      <c r="R4664" s="58" t="str">
        <f ca="1">rescore</f>
        <v/>
      </c>
      <c r="S4664" s="4" t="str">
        <f ca="1">price</f>
        <v/>
      </c>
      <c r="U4664" s="4"/>
      <c r="V4664" s="4"/>
      <c r="W4664" s="293" t="str">
        <f ca="1">commission</f>
        <v/>
      </c>
      <c r="X4664" s="315"/>
    </row>
    <row r="4665" spans="1:24" x14ac:dyDescent="0.25">
      <c r="A4665" s="6" t="str">
        <f ca="1">no.</f>
        <v/>
      </c>
      <c r="E4665" s="4" t="str">
        <f ca="1">position</f>
        <v/>
      </c>
      <c r="I4665" s="318"/>
      <c r="J4665" s="25"/>
      <c r="L4665" s="4"/>
      <c r="N4665" s="6"/>
      <c r="P4665" s="6"/>
      <c r="Q4665" s="5" t="str">
        <f ca="1">score</f>
        <v/>
      </c>
      <c r="R4665" s="58" t="str">
        <f ca="1">rescore</f>
        <v/>
      </c>
      <c r="S4665" s="4" t="str">
        <f ca="1">price</f>
        <v/>
      </c>
      <c r="U4665" s="4"/>
      <c r="V4665" s="4"/>
      <c r="W4665" s="293" t="str">
        <f ca="1">commission</f>
        <v/>
      </c>
      <c r="X4665" s="315"/>
    </row>
    <row r="4666" spans="1:24" x14ac:dyDescent="0.25">
      <c r="A4666" s="6" t="str">
        <f ca="1">no.</f>
        <v/>
      </c>
      <c r="E4666" s="4" t="str">
        <f ca="1">position</f>
        <v/>
      </c>
      <c r="I4666" s="318"/>
      <c r="J4666" s="25"/>
      <c r="L4666" s="4"/>
      <c r="N4666" s="6"/>
      <c r="P4666" s="6"/>
      <c r="Q4666" s="5" t="str">
        <f ca="1">score</f>
        <v/>
      </c>
      <c r="R4666" s="58" t="str">
        <f ca="1">rescore</f>
        <v/>
      </c>
      <c r="S4666" s="4" t="str">
        <f ca="1">price</f>
        <v/>
      </c>
      <c r="U4666" s="4"/>
      <c r="V4666" s="4"/>
      <c r="W4666" s="293" t="str">
        <f ca="1">commission</f>
        <v/>
      </c>
      <c r="X4666" s="315"/>
    </row>
    <row r="4667" spans="1:24" x14ac:dyDescent="0.25">
      <c r="A4667" s="6" t="str">
        <f ca="1">no.</f>
        <v/>
      </c>
      <c r="E4667" s="4" t="str">
        <f ca="1">position</f>
        <v/>
      </c>
      <c r="I4667" s="318"/>
      <c r="J4667" s="25"/>
      <c r="L4667" s="4"/>
      <c r="N4667" s="6"/>
      <c r="P4667" s="6"/>
      <c r="Q4667" s="5" t="str">
        <f ca="1">score</f>
        <v/>
      </c>
      <c r="R4667" s="58" t="str">
        <f ca="1">rescore</f>
        <v/>
      </c>
      <c r="S4667" s="4" t="str">
        <f ca="1">price</f>
        <v/>
      </c>
      <c r="U4667" s="4"/>
      <c r="V4667" s="4"/>
      <c r="W4667" s="293" t="str">
        <f ca="1">commission</f>
        <v/>
      </c>
      <c r="X4667" s="315"/>
    </row>
    <row r="4668" spans="1:24" x14ac:dyDescent="0.25">
      <c r="A4668" s="6" t="str">
        <f ca="1">no.</f>
        <v/>
      </c>
      <c r="E4668" s="4" t="str">
        <f ca="1">position</f>
        <v/>
      </c>
      <c r="I4668" s="318"/>
      <c r="J4668" s="25"/>
      <c r="L4668" s="4"/>
      <c r="N4668" s="6"/>
      <c r="P4668" s="6"/>
      <c r="Q4668" s="5" t="str">
        <f ca="1">score</f>
        <v/>
      </c>
      <c r="R4668" s="58" t="str">
        <f ca="1">rescore</f>
        <v/>
      </c>
      <c r="S4668" s="4" t="str">
        <f ca="1">price</f>
        <v/>
      </c>
      <c r="U4668" s="4"/>
      <c r="V4668" s="4"/>
      <c r="W4668" s="293" t="str">
        <f ca="1">commission</f>
        <v/>
      </c>
      <c r="X4668" s="315"/>
    </row>
    <row r="4669" spans="1:24" x14ac:dyDescent="0.25">
      <c r="A4669" s="6" t="str">
        <f ca="1">no.</f>
        <v/>
      </c>
      <c r="E4669" s="4" t="str">
        <f ca="1">position</f>
        <v/>
      </c>
      <c r="I4669" s="318"/>
      <c r="J4669" s="25"/>
      <c r="L4669" s="4"/>
      <c r="N4669" s="6"/>
      <c r="P4669" s="6"/>
      <c r="Q4669" s="5" t="str">
        <f ca="1">score</f>
        <v/>
      </c>
      <c r="R4669" s="58" t="str">
        <f ca="1">rescore</f>
        <v/>
      </c>
      <c r="S4669" s="4" t="str">
        <f ca="1">price</f>
        <v/>
      </c>
      <c r="U4669" s="4"/>
      <c r="V4669" s="4"/>
      <c r="W4669" s="293" t="str">
        <f ca="1">commission</f>
        <v/>
      </c>
      <c r="X4669" s="315"/>
    </row>
    <row r="4670" spans="1:24" x14ac:dyDescent="0.25">
      <c r="A4670" s="6" t="str">
        <f ca="1">no.</f>
        <v/>
      </c>
      <c r="E4670" s="4" t="str">
        <f ca="1">position</f>
        <v/>
      </c>
      <c r="I4670" s="318"/>
      <c r="J4670" s="25"/>
      <c r="L4670" s="4"/>
      <c r="N4670" s="6"/>
      <c r="P4670" s="6"/>
      <c r="Q4670" s="5" t="str">
        <f ca="1">score</f>
        <v/>
      </c>
      <c r="R4670" s="58" t="str">
        <f ca="1">rescore</f>
        <v/>
      </c>
      <c r="S4670" s="4" t="str">
        <f ca="1">price</f>
        <v/>
      </c>
      <c r="U4670" s="4"/>
      <c r="V4670" s="4"/>
      <c r="W4670" s="293" t="str">
        <f ca="1">commission</f>
        <v/>
      </c>
      <c r="X4670" s="315"/>
    </row>
    <row r="4671" spans="1:24" x14ac:dyDescent="0.25">
      <c r="A4671" s="6" t="str">
        <f ca="1">no.</f>
        <v/>
      </c>
      <c r="E4671" s="4" t="str">
        <f ca="1">position</f>
        <v/>
      </c>
      <c r="I4671" s="318"/>
      <c r="J4671" s="25"/>
      <c r="L4671" s="4"/>
      <c r="N4671" s="6"/>
      <c r="P4671" s="6"/>
      <c r="Q4671" s="5" t="str">
        <f ca="1">score</f>
        <v/>
      </c>
      <c r="R4671" s="58" t="str">
        <f ca="1">rescore</f>
        <v/>
      </c>
      <c r="S4671" s="4" t="str">
        <f ca="1">price</f>
        <v/>
      </c>
      <c r="U4671" s="4"/>
      <c r="V4671" s="4"/>
      <c r="W4671" s="293" t="str">
        <f ca="1">commission</f>
        <v/>
      </c>
      <c r="X4671" s="315"/>
    </row>
    <row r="4672" spans="1:24" x14ac:dyDescent="0.25">
      <c r="A4672" s="6" t="str">
        <f ca="1">no.</f>
        <v/>
      </c>
      <c r="E4672" s="4" t="str">
        <f ca="1">position</f>
        <v/>
      </c>
      <c r="I4672" s="318"/>
      <c r="J4672" s="25"/>
      <c r="L4672" s="4"/>
      <c r="N4672" s="6"/>
      <c r="P4672" s="6"/>
      <c r="Q4672" s="5" t="str">
        <f ca="1">score</f>
        <v/>
      </c>
      <c r="R4672" s="58" t="str">
        <f ca="1">rescore</f>
        <v/>
      </c>
      <c r="S4672" s="4" t="str">
        <f ca="1">price</f>
        <v/>
      </c>
      <c r="U4672" s="4"/>
      <c r="V4672" s="4"/>
      <c r="W4672" s="293" t="str">
        <f ca="1">commission</f>
        <v/>
      </c>
      <c r="X4672" s="315"/>
    </row>
    <row r="4673" spans="1:24" x14ac:dyDescent="0.25">
      <c r="A4673" s="6" t="str">
        <f ca="1">no.</f>
        <v/>
      </c>
      <c r="E4673" s="4" t="str">
        <f ca="1">position</f>
        <v/>
      </c>
      <c r="I4673" s="318"/>
      <c r="J4673" s="25"/>
      <c r="L4673" s="4"/>
      <c r="N4673" s="6"/>
      <c r="P4673" s="6"/>
      <c r="Q4673" s="5" t="str">
        <f ca="1">score</f>
        <v/>
      </c>
      <c r="R4673" s="58" t="str">
        <f ca="1">rescore</f>
        <v/>
      </c>
      <c r="S4673" s="4" t="str">
        <f ca="1">price</f>
        <v/>
      </c>
      <c r="U4673" s="4"/>
      <c r="V4673" s="4"/>
      <c r="W4673" s="293" t="str">
        <f ca="1">commission</f>
        <v/>
      </c>
      <c r="X4673" s="315"/>
    </row>
    <row r="4674" spans="1:24" x14ac:dyDescent="0.25">
      <c r="A4674" s="6" t="str">
        <f ca="1">no.</f>
        <v/>
      </c>
      <c r="E4674" s="4" t="str">
        <f ca="1">position</f>
        <v/>
      </c>
      <c r="I4674" s="318"/>
      <c r="J4674" s="25"/>
      <c r="L4674" s="4"/>
      <c r="N4674" s="6"/>
      <c r="P4674" s="6"/>
      <c r="Q4674" s="5" t="str">
        <f ca="1">score</f>
        <v/>
      </c>
      <c r="R4674" s="58" t="str">
        <f ca="1">rescore</f>
        <v/>
      </c>
      <c r="S4674" s="4" t="str">
        <f ca="1">price</f>
        <v/>
      </c>
      <c r="U4674" s="4"/>
      <c r="V4674" s="4"/>
      <c r="W4674" s="293" t="str">
        <f ca="1">commission</f>
        <v/>
      </c>
      <c r="X4674" s="315"/>
    </row>
    <row r="4675" spans="1:24" x14ac:dyDescent="0.25">
      <c r="A4675" s="6" t="str">
        <f ca="1">no.</f>
        <v/>
      </c>
      <c r="E4675" s="4" t="str">
        <f ca="1">position</f>
        <v/>
      </c>
      <c r="I4675" s="318"/>
      <c r="J4675" s="25"/>
      <c r="L4675" s="4"/>
      <c r="N4675" s="6"/>
      <c r="P4675" s="6"/>
      <c r="Q4675" s="5" t="str">
        <f ca="1">score</f>
        <v/>
      </c>
      <c r="R4675" s="58" t="str">
        <f ca="1">rescore</f>
        <v/>
      </c>
      <c r="S4675" s="4" t="str">
        <f ca="1">price</f>
        <v/>
      </c>
      <c r="U4675" s="4"/>
      <c r="V4675" s="4"/>
      <c r="W4675" s="293" t="str">
        <f ca="1">commission</f>
        <v/>
      </c>
      <c r="X4675" s="315"/>
    </row>
    <row r="4676" spans="1:24" x14ac:dyDescent="0.25">
      <c r="A4676" s="6" t="str">
        <f ca="1">no.</f>
        <v/>
      </c>
      <c r="E4676" s="4" t="str">
        <f ca="1">position</f>
        <v/>
      </c>
      <c r="I4676" s="318"/>
      <c r="J4676" s="25"/>
      <c r="L4676" s="4"/>
      <c r="N4676" s="6"/>
      <c r="P4676" s="6"/>
      <c r="Q4676" s="5" t="str">
        <f ca="1">score</f>
        <v/>
      </c>
      <c r="R4676" s="58" t="str">
        <f ca="1">rescore</f>
        <v/>
      </c>
      <c r="S4676" s="4" t="str">
        <f ca="1">price</f>
        <v/>
      </c>
      <c r="U4676" s="4"/>
      <c r="V4676" s="4"/>
      <c r="W4676" s="293" t="str">
        <f ca="1">commission</f>
        <v/>
      </c>
      <c r="X4676" s="315"/>
    </row>
    <row r="4677" spans="1:24" x14ac:dyDescent="0.25">
      <c r="A4677" s="6" t="str">
        <f ca="1">no.</f>
        <v/>
      </c>
      <c r="E4677" s="4" t="str">
        <f ca="1">position</f>
        <v/>
      </c>
      <c r="I4677" s="318"/>
      <c r="J4677" s="25"/>
      <c r="L4677" s="4"/>
      <c r="N4677" s="6"/>
      <c r="P4677" s="6"/>
      <c r="Q4677" s="5" t="str">
        <f ca="1">score</f>
        <v/>
      </c>
      <c r="R4677" s="58" t="str">
        <f ca="1">rescore</f>
        <v/>
      </c>
      <c r="S4677" s="4" t="str">
        <f ca="1">price</f>
        <v/>
      </c>
      <c r="U4677" s="4"/>
      <c r="V4677" s="4"/>
      <c r="W4677" s="293" t="str">
        <f ca="1">commission</f>
        <v/>
      </c>
      <c r="X4677" s="315"/>
    </row>
    <row r="4678" spans="1:24" x14ac:dyDescent="0.25">
      <c r="A4678" s="6" t="str">
        <f ca="1">no.</f>
        <v/>
      </c>
      <c r="E4678" s="4" t="str">
        <f ca="1">position</f>
        <v/>
      </c>
      <c r="I4678" s="318"/>
      <c r="J4678" s="25"/>
      <c r="L4678" s="4"/>
      <c r="N4678" s="6"/>
      <c r="P4678" s="6"/>
      <c r="Q4678" s="5" t="str">
        <f ca="1">score</f>
        <v/>
      </c>
      <c r="R4678" s="58" t="str">
        <f ca="1">rescore</f>
        <v/>
      </c>
      <c r="S4678" s="4" t="str">
        <f ca="1">price</f>
        <v/>
      </c>
      <c r="U4678" s="4"/>
      <c r="V4678" s="4"/>
      <c r="W4678" s="293" t="str">
        <f ca="1">commission</f>
        <v/>
      </c>
      <c r="X4678" s="315"/>
    </row>
    <row r="4679" spans="1:24" x14ac:dyDescent="0.25">
      <c r="A4679" s="6" t="str">
        <f ca="1">no.</f>
        <v/>
      </c>
      <c r="E4679" s="4" t="str">
        <f ca="1">position</f>
        <v/>
      </c>
      <c r="I4679" s="318"/>
      <c r="J4679" s="25"/>
      <c r="L4679" s="4"/>
      <c r="N4679" s="6"/>
      <c r="P4679" s="6"/>
      <c r="Q4679" s="5" t="str">
        <f ca="1">score</f>
        <v/>
      </c>
      <c r="R4679" s="58" t="str">
        <f ca="1">rescore</f>
        <v/>
      </c>
      <c r="S4679" s="4" t="str">
        <f ca="1">price</f>
        <v/>
      </c>
      <c r="U4679" s="4"/>
      <c r="V4679" s="4"/>
      <c r="W4679" s="293" t="str">
        <f ca="1">commission</f>
        <v/>
      </c>
      <c r="X4679" s="315"/>
    </row>
    <row r="4680" spans="1:24" x14ac:dyDescent="0.25">
      <c r="A4680" s="6" t="str">
        <f ca="1">no.</f>
        <v/>
      </c>
      <c r="E4680" s="4" t="str">
        <f ca="1">position</f>
        <v/>
      </c>
      <c r="I4680" s="318"/>
      <c r="J4680" s="25"/>
      <c r="L4680" s="4"/>
      <c r="N4680" s="6"/>
      <c r="P4680" s="6"/>
      <c r="Q4680" s="5" t="str">
        <f ca="1">score</f>
        <v/>
      </c>
      <c r="R4680" s="58" t="str">
        <f ca="1">rescore</f>
        <v/>
      </c>
      <c r="S4680" s="4" t="str">
        <f ca="1">price</f>
        <v/>
      </c>
      <c r="U4680" s="4"/>
      <c r="V4680" s="4"/>
      <c r="W4680" s="293" t="str">
        <f ca="1">commission</f>
        <v/>
      </c>
      <c r="X4680" s="315"/>
    </row>
    <row r="4681" spans="1:24" x14ac:dyDescent="0.25">
      <c r="A4681" s="6" t="str">
        <f ca="1">no.</f>
        <v/>
      </c>
      <c r="E4681" s="4" t="str">
        <f ca="1">position</f>
        <v/>
      </c>
      <c r="I4681" s="318"/>
      <c r="J4681" s="25"/>
      <c r="L4681" s="4"/>
      <c r="N4681" s="6"/>
      <c r="P4681" s="6"/>
      <c r="Q4681" s="5" t="str">
        <f ca="1">score</f>
        <v/>
      </c>
      <c r="R4681" s="58" t="str">
        <f ca="1">rescore</f>
        <v/>
      </c>
      <c r="S4681" s="4" t="str">
        <f ca="1">price</f>
        <v/>
      </c>
      <c r="U4681" s="4"/>
      <c r="V4681" s="4"/>
      <c r="W4681" s="293" t="str">
        <f ca="1">commission</f>
        <v/>
      </c>
      <c r="X4681" s="315"/>
    </row>
    <row r="4682" spans="1:24" x14ac:dyDescent="0.25">
      <c r="A4682" s="6" t="str">
        <f ca="1">no.</f>
        <v/>
      </c>
      <c r="E4682" s="4" t="str">
        <f ca="1">position</f>
        <v/>
      </c>
      <c r="I4682" s="318"/>
      <c r="J4682" s="25"/>
      <c r="L4682" s="4"/>
      <c r="N4682" s="6"/>
      <c r="P4682" s="6"/>
      <c r="Q4682" s="5" t="str">
        <f ca="1">score</f>
        <v/>
      </c>
      <c r="R4682" s="58" t="str">
        <f ca="1">rescore</f>
        <v/>
      </c>
      <c r="S4682" s="4" t="str">
        <f ca="1">price</f>
        <v/>
      </c>
      <c r="U4682" s="4"/>
      <c r="V4682" s="4"/>
      <c r="W4682" s="293" t="str">
        <f ca="1">commission</f>
        <v/>
      </c>
      <c r="X4682" s="315"/>
    </row>
    <row r="4683" spans="1:24" x14ac:dyDescent="0.25">
      <c r="A4683" s="6" t="str">
        <f ca="1">no.</f>
        <v/>
      </c>
      <c r="E4683" s="4" t="str">
        <f ca="1">position</f>
        <v/>
      </c>
      <c r="I4683" s="318"/>
      <c r="J4683" s="25"/>
      <c r="L4683" s="4"/>
      <c r="N4683" s="6"/>
      <c r="P4683" s="6"/>
      <c r="Q4683" s="5" t="str">
        <f ca="1">score</f>
        <v/>
      </c>
      <c r="R4683" s="58" t="str">
        <f ca="1">rescore</f>
        <v/>
      </c>
      <c r="S4683" s="4" t="str">
        <f ca="1">price</f>
        <v/>
      </c>
      <c r="U4683" s="4"/>
      <c r="V4683" s="4"/>
      <c r="W4683" s="293" t="str">
        <f ca="1">commission</f>
        <v/>
      </c>
      <c r="X4683" s="315"/>
    </row>
    <row r="4684" spans="1:24" x14ac:dyDescent="0.25">
      <c r="A4684" s="6" t="str">
        <f ca="1">no.</f>
        <v/>
      </c>
      <c r="E4684" s="4" t="str">
        <f ca="1">position</f>
        <v/>
      </c>
      <c r="I4684" s="318"/>
      <c r="J4684" s="25"/>
      <c r="L4684" s="4"/>
      <c r="N4684" s="6"/>
      <c r="P4684" s="6"/>
      <c r="Q4684" s="5" t="str">
        <f ca="1">score</f>
        <v/>
      </c>
      <c r="R4684" s="58" t="str">
        <f ca="1">rescore</f>
        <v/>
      </c>
      <c r="S4684" s="4" t="str">
        <f ca="1">price</f>
        <v/>
      </c>
      <c r="U4684" s="4"/>
      <c r="V4684" s="4"/>
      <c r="W4684" s="293" t="str">
        <f ca="1">commission</f>
        <v/>
      </c>
      <c r="X4684" s="315"/>
    </row>
    <row r="4685" spans="1:24" x14ac:dyDescent="0.25">
      <c r="A4685" s="6" t="str">
        <f ca="1">no.</f>
        <v/>
      </c>
      <c r="E4685" s="4" t="str">
        <f ca="1">position</f>
        <v/>
      </c>
      <c r="I4685" s="318"/>
      <c r="J4685" s="25"/>
      <c r="L4685" s="4"/>
      <c r="N4685" s="6"/>
      <c r="P4685" s="6"/>
      <c r="Q4685" s="5" t="str">
        <f ca="1">score</f>
        <v/>
      </c>
      <c r="R4685" s="58" t="str">
        <f ca="1">rescore</f>
        <v/>
      </c>
      <c r="S4685" s="4" t="str">
        <f ca="1">price</f>
        <v/>
      </c>
      <c r="U4685" s="4"/>
      <c r="V4685" s="4"/>
      <c r="W4685" s="293" t="str">
        <f ca="1">commission</f>
        <v/>
      </c>
      <c r="X4685" s="315"/>
    </row>
    <row r="4686" spans="1:24" x14ac:dyDescent="0.25">
      <c r="A4686" s="6" t="str">
        <f ca="1">no.</f>
        <v/>
      </c>
      <c r="E4686" s="4" t="str">
        <f ca="1">position</f>
        <v/>
      </c>
      <c r="I4686" s="318"/>
      <c r="J4686" s="25"/>
      <c r="L4686" s="4"/>
      <c r="N4686" s="6"/>
      <c r="P4686" s="6"/>
      <c r="Q4686" s="5" t="str">
        <f ca="1">score</f>
        <v/>
      </c>
      <c r="R4686" s="58" t="str">
        <f ca="1">rescore</f>
        <v/>
      </c>
      <c r="S4686" s="4" t="str">
        <f ca="1">price</f>
        <v/>
      </c>
      <c r="U4686" s="4"/>
      <c r="V4686" s="4"/>
      <c r="W4686" s="293" t="str">
        <f ca="1">commission</f>
        <v/>
      </c>
      <c r="X4686" s="315"/>
    </row>
    <row r="4687" spans="1:24" x14ac:dyDescent="0.25">
      <c r="A4687" s="6" t="str">
        <f ca="1">no.</f>
        <v/>
      </c>
      <c r="E4687" s="4" t="str">
        <f ca="1">position</f>
        <v/>
      </c>
      <c r="I4687" s="318"/>
      <c r="J4687" s="25"/>
      <c r="L4687" s="4"/>
      <c r="N4687" s="6"/>
      <c r="P4687" s="6"/>
      <c r="Q4687" s="5" t="str">
        <f ca="1">score</f>
        <v/>
      </c>
      <c r="R4687" s="58" t="str">
        <f ca="1">rescore</f>
        <v/>
      </c>
      <c r="S4687" s="4" t="str">
        <f ca="1">price</f>
        <v/>
      </c>
      <c r="U4687" s="4"/>
      <c r="V4687" s="4"/>
      <c r="W4687" s="293" t="str">
        <f ca="1">commission</f>
        <v/>
      </c>
      <c r="X4687" s="315"/>
    </row>
    <row r="4688" spans="1:24" x14ac:dyDescent="0.25">
      <c r="A4688" s="6" t="str">
        <f ca="1">no.</f>
        <v/>
      </c>
      <c r="E4688" s="4" t="str">
        <f ca="1">position</f>
        <v/>
      </c>
      <c r="I4688" s="318"/>
      <c r="J4688" s="25"/>
      <c r="L4688" s="4"/>
      <c r="N4688" s="6"/>
      <c r="P4688" s="6"/>
      <c r="Q4688" s="5" t="str">
        <f ca="1">score</f>
        <v/>
      </c>
      <c r="R4688" s="58" t="str">
        <f ca="1">rescore</f>
        <v/>
      </c>
      <c r="S4688" s="4" t="str">
        <f ca="1">price</f>
        <v/>
      </c>
      <c r="U4688" s="4"/>
      <c r="V4688" s="4"/>
      <c r="W4688" s="293" t="str">
        <f ca="1">commission</f>
        <v/>
      </c>
      <c r="X4688" s="315"/>
    </row>
    <row r="4689" spans="1:24" x14ac:dyDescent="0.25">
      <c r="A4689" s="6" t="str">
        <f ca="1">no.</f>
        <v/>
      </c>
      <c r="E4689" s="4" t="str">
        <f ca="1">position</f>
        <v/>
      </c>
      <c r="I4689" s="318"/>
      <c r="J4689" s="25"/>
      <c r="L4689" s="4"/>
      <c r="N4689" s="6"/>
      <c r="P4689" s="6"/>
      <c r="Q4689" s="5" t="str">
        <f ca="1">score</f>
        <v/>
      </c>
      <c r="R4689" s="58" t="str">
        <f ca="1">rescore</f>
        <v/>
      </c>
      <c r="S4689" s="4" t="str">
        <f ca="1">price</f>
        <v/>
      </c>
      <c r="U4689" s="4"/>
      <c r="V4689" s="4"/>
      <c r="W4689" s="293" t="str">
        <f ca="1">commission</f>
        <v/>
      </c>
      <c r="X4689" s="315"/>
    </row>
    <row r="4690" spans="1:24" x14ac:dyDescent="0.25">
      <c r="A4690" s="6" t="str">
        <f ca="1">no.</f>
        <v/>
      </c>
      <c r="E4690" s="4" t="str">
        <f ca="1">position</f>
        <v/>
      </c>
      <c r="I4690" s="318"/>
      <c r="J4690" s="25"/>
      <c r="L4690" s="4"/>
      <c r="N4690" s="6"/>
      <c r="P4690" s="6"/>
      <c r="Q4690" s="5" t="str">
        <f ca="1">score</f>
        <v/>
      </c>
      <c r="R4690" s="58" t="str">
        <f ca="1">rescore</f>
        <v/>
      </c>
      <c r="S4690" s="4" t="str">
        <f ca="1">price</f>
        <v/>
      </c>
      <c r="U4690" s="4"/>
      <c r="V4690" s="4"/>
      <c r="W4690" s="293" t="str">
        <f ca="1">commission</f>
        <v/>
      </c>
      <c r="X4690" s="315"/>
    </row>
    <row r="4691" spans="1:24" x14ac:dyDescent="0.25">
      <c r="A4691" s="6" t="str">
        <f ca="1">no.</f>
        <v/>
      </c>
      <c r="E4691" s="4" t="str">
        <f ca="1">position</f>
        <v/>
      </c>
      <c r="I4691" s="318"/>
      <c r="J4691" s="25"/>
      <c r="L4691" s="4"/>
      <c r="N4691" s="6"/>
      <c r="P4691" s="6"/>
      <c r="Q4691" s="5" t="str">
        <f ca="1">score</f>
        <v/>
      </c>
      <c r="R4691" s="58" t="str">
        <f ca="1">rescore</f>
        <v/>
      </c>
      <c r="S4691" s="4" t="str">
        <f ca="1">price</f>
        <v/>
      </c>
      <c r="U4691" s="4"/>
      <c r="V4691" s="4"/>
      <c r="W4691" s="293" t="str">
        <f ca="1">commission</f>
        <v/>
      </c>
      <c r="X4691" s="315"/>
    </row>
    <row r="4692" spans="1:24" x14ac:dyDescent="0.25">
      <c r="A4692" s="6" t="str">
        <f ca="1">no.</f>
        <v/>
      </c>
      <c r="E4692" s="4" t="str">
        <f ca="1">position</f>
        <v/>
      </c>
      <c r="I4692" s="318"/>
      <c r="J4692" s="25"/>
      <c r="L4692" s="4"/>
      <c r="N4692" s="6"/>
      <c r="P4692" s="6"/>
      <c r="Q4692" s="5" t="str">
        <f ca="1">score</f>
        <v/>
      </c>
      <c r="R4692" s="58" t="str">
        <f ca="1">rescore</f>
        <v/>
      </c>
      <c r="S4692" s="4" t="str">
        <f ca="1">price</f>
        <v/>
      </c>
      <c r="U4692" s="4"/>
      <c r="V4692" s="4"/>
      <c r="W4692" s="293" t="str">
        <f ca="1">commission</f>
        <v/>
      </c>
      <c r="X4692" s="315"/>
    </row>
    <row r="4693" spans="1:24" x14ac:dyDescent="0.25">
      <c r="A4693" s="6" t="str">
        <f ca="1">no.</f>
        <v/>
      </c>
      <c r="E4693" s="4" t="str">
        <f ca="1">position</f>
        <v/>
      </c>
      <c r="I4693" s="318"/>
      <c r="J4693" s="25"/>
      <c r="L4693" s="4"/>
      <c r="N4693" s="6"/>
      <c r="P4693" s="6"/>
      <c r="Q4693" s="5" t="str">
        <f ca="1">score</f>
        <v/>
      </c>
      <c r="R4693" s="58" t="str">
        <f ca="1">rescore</f>
        <v/>
      </c>
      <c r="S4693" s="4" t="str">
        <f ca="1">price</f>
        <v/>
      </c>
      <c r="U4693" s="4"/>
      <c r="V4693" s="4"/>
      <c r="W4693" s="293" t="str">
        <f ca="1">commission</f>
        <v/>
      </c>
      <c r="X4693" s="315"/>
    </row>
    <row r="4694" spans="1:24" x14ac:dyDescent="0.25">
      <c r="A4694" s="6" t="str">
        <f ca="1">no.</f>
        <v/>
      </c>
      <c r="E4694" s="4" t="str">
        <f ca="1">position</f>
        <v/>
      </c>
      <c r="I4694" s="318"/>
      <c r="J4694" s="25"/>
      <c r="L4694" s="4"/>
      <c r="N4694" s="6"/>
      <c r="P4694" s="6"/>
      <c r="Q4694" s="5" t="str">
        <f ca="1">score</f>
        <v/>
      </c>
      <c r="R4694" s="58" t="str">
        <f ca="1">rescore</f>
        <v/>
      </c>
      <c r="S4694" s="4" t="str">
        <f ca="1">price</f>
        <v/>
      </c>
      <c r="U4694" s="4"/>
      <c r="V4694" s="4"/>
      <c r="W4694" s="293" t="str">
        <f ca="1">commission</f>
        <v/>
      </c>
      <c r="X4694" s="315"/>
    </row>
    <row r="4695" spans="1:24" x14ac:dyDescent="0.25">
      <c r="A4695" s="6" t="str">
        <f ca="1">no.</f>
        <v/>
      </c>
      <c r="E4695" s="4" t="str">
        <f ca="1">position</f>
        <v/>
      </c>
      <c r="I4695" s="318"/>
      <c r="J4695" s="25"/>
      <c r="L4695" s="4"/>
      <c r="N4695" s="6"/>
      <c r="P4695" s="6"/>
      <c r="Q4695" s="5" t="str">
        <f ca="1">score</f>
        <v/>
      </c>
      <c r="R4695" s="58" t="str">
        <f ca="1">rescore</f>
        <v/>
      </c>
      <c r="S4695" s="4" t="str">
        <f ca="1">price</f>
        <v/>
      </c>
      <c r="U4695" s="4"/>
      <c r="V4695" s="4"/>
      <c r="W4695" s="293" t="str">
        <f ca="1">commission</f>
        <v/>
      </c>
      <c r="X4695" s="315"/>
    </row>
    <row r="4696" spans="1:24" x14ac:dyDescent="0.25">
      <c r="A4696" s="6" t="str">
        <f ca="1">no.</f>
        <v/>
      </c>
      <c r="E4696" s="4" t="str">
        <f ca="1">position</f>
        <v/>
      </c>
      <c r="I4696" s="318"/>
      <c r="J4696" s="25"/>
      <c r="L4696" s="4"/>
      <c r="N4696" s="6"/>
      <c r="P4696" s="6"/>
      <c r="Q4696" s="5" t="str">
        <f ca="1">score</f>
        <v/>
      </c>
      <c r="R4696" s="58" t="str">
        <f ca="1">rescore</f>
        <v/>
      </c>
      <c r="S4696" s="4" t="str">
        <f ca="1">price</f>
        <v/>
      </c>
      <c r="U4696" s="4"/>
      <c r="V4696" s="4"/>
      <c r="W4696" s="293" t="str">
        <f ca="1">commission</f>
        <v/>
      </c>
      <c r="X4696" s="315"/>
    </row>
    <row r="4697" spans="1:24" x14ac:dyDescent="0.25">
      <c r="A4697" s="6" t="str">
        <f ca="1">no.</f>
        <v/>
      </c>
      <c r="E4697" s="4" t="str">
        <f ca="1">position</f>
        <v/>
      </c>
      <c r="I4697" s="318"/>
      <c r="J4697" s="25"/>
      <c r="L4697" s="4"/>
      <c r="N4697" s="6"/>
      <c r="P4697" s="6"/>
      <c r="Q4697" s="5" t="str">
        <f ca="1">score</f>
        <v/>
      </c>
      <c r="R4697" s="58" t="str">
        <f ca="1">rescore</f>
        <v/>
      </c>
      <c r="S4697" s="4" t="str">
        <f ca="1">price</f>
        <v/>
      </c>
      <c r="U4697" s="4"/>
      <c r="V4697" s="4"/>
      <c r="W4697" s="293" t="str">
        <f ca="1">commission</f>
        <v/>
      </c>
      <c r="X4697" s="315"/>
    </row>
    <row r="4698" spans="1:24" x14ac:dyDescent="0.25">
      <c r="A4698" s="6" t="str">
        <f ca="1">no.</f>
        <v/>
      </c>
      <c r="E4698" s="4" t="str">
        <f ca="1">position</f>
        <v/>
      </c>
      <c r="I4698" s="318"/>
      <c r="J4698" s="25"/>
      <c r="L4698" s="4"/>
      <c r="N4698" s="6"/>
      <c r="P4698" s="6"/>
      <c r="Q4698" s="5" t="str">
        <f ca="1">score</f>
        <v/>
      </c>
      <c r="R4698" s="58" t="str">
        <f ca="1">rescore</f>
        <v/>
      </c>
      <c r="S4698" s="4" t="str">
        <f ca="1">price</f>
        <v/>
      </c>
      <c r="U4698" s="4"/>
      <c r="V4698" s="4"/>
      <c r="W4698" s="293" t="str">
        <f ca="1">commission</f>
        <v/>
      </c>
      <c r="X4698" s="315"/>
    </row>
    <row r="4699" spans="1:24" x14ac:dyDescent="0.25">
      <c r="A4699" s="6" t="str">
        <f ca="1">no.</f>
        <v/>
      </c>
      <c r="E4699" s="4" t="str">
        <f ca="1">position</f>
        <v/>
      </c>
      <c r="I4699" s="318"/>
      <c r="J4699" s="25"/>
      <c r="L4699" s="4"/>
      <c r="N4699" s="6"/>
      <c r="P4699" s="6"/>
      <c r="Q4699" s="5" t="str">
        <f ca="1">score</f>
        <v/>
      </c>
      <c r="R4699" s="58" t="str">
        <f ca="1">rescore</f>
        <v/>
      </c>
      <c r="S4699" s="4" t="str">
        <f ca="1">price</f>
        <v/>
      </c>
      <c r="U4699" s="4"/>
      <c r="V4699" s="4"/>
      <c r="W4699" s="293" t="str">
        <f ca="1">commission</f>
        <v/>
      </c>
      <c r="X4699" s="315"/>
    </row>
    <row r="4700" spans="1:24" x14ac:dyDescent="0.25">
      <c r="A4700" s="6" t="str">
        <f ca="1">no.</f>
        <v/>
      </c>
      <c r="E4700" s="4" t="str">
        <f ca="1">position</f>
        <v/>
      </c>
      <c r="I4700" s="318"/>
      <c r="J4700" s="25"/>
      <c r="L4700" s="4"/>
      <c r="N4700" s="6"/>
      <c r="P4700" s="6"/>
      <c r="Q4700" s="5" t="str">
        <f ca="1">score</f>
        <v/>
      </c>
      <c r="R4700" s="58" t="str">
        <f ca="1">rescore</f>
        <v/>
      </c>
      <c r="S4700" s="4" t="str">
        <f ca="1">price</f>
        <v/>
      </c>
      <c r="U4700" s="4"/>
      <c r="V4700" s="4"/>
      <c r="W4700" s="293" t="str">
        <f ca="1">commission</f>
        <v/>
      </c>
      <c r="X4700" s="315"/>
    </row>
    <row r="4701" spans="1:24" x14ac:dyDescent="0.25">
      <c r="A4701" s="6" t="str">
        <f ca="1">no.</f>
        <v/>
      </c>
      <c r="E4701" s="4" t="str">
        <f ca="1">position</f>
        <v/>
      </c>
      <c r="I4701" s="318"/>
      <c r="J4701" s="25"/>
      <c r="L4701" s="4"/>
      <c r="N4701" s="6"/>
      <c r="P4701" s="6"/>
      <c r="Q4701" s="5" t="str">
        <f ca="1">score</f>
        <v/>
      </c>
      <c r="R4701" s="58" t="str">
        <f ca="1">rescore</f>
        <v/>
      </c>
      <c r="S4701" s="4" t="str">
        <f ca="1">price</f>
        <v/>
      </c>
      <c r="U4701" s="4"/>
      <c r="V4701" s="4"/>
      <c r="W4701" s="293" t="str">
        <f ca="1">commission</f>
        <v/>
      </c>
      <c r="X4701" s="315"/>
    </row>
    <row r="4702" spans="1:24" x14ac:dyDescent="0.25">
      <c r="A4702" s="6" t="str">
        <f ca="1">no.</f>
        <v/>
      </c>
      <c r="E4702" s="4" t="str">
        <f ca="1">position</f>
        <v/>
      </c>
      <c r="I4702" s="318"/>
      <c r="J4702" s="25"/>
      <c r="L4702" s="4"/>
      <c r="N4702" s="6"/>
      <c r="P4702" s="6"/>
      <c r="Q4702" s="5" t="str">
        <f ca="1">score</f>
        <v/>
      </c>
      <c r="R4702" s="58" t="str">
        <f ca="1">rescore</f>
        <v/>
      </c>
      <c r="S4702" s="4" t="str">
        <f ca="1">price</f>
        <v/>
      </c>
      <c r="U4702" s="4"/>
      <c r="V4702" s="4"/>
      <c r="W4702" s="293" t="str">
        <f ca="1">commission</f>
        <v/>
      </c>
      <c r="X4702" s="315"/>
    </row>
    <row r="4703" spans="1:24" x14ac:dyDescent="0.25">
      <c r="A4703" s="6" t="str">
        <f ca="1">no.</f>
        <v/>
      </c>
      <c r="E4703" s="4" t="str">
        <f ca="1">position</f>
        <v/>
      </c>
      <c r="I4703" s="318"/>
      <c r="J4703" s="25"/>
      <c r="L4703" s="4"/>
      <c r="N4703" s="6"/>
      <c r="P4703" s="6"/>
      <c r="Q4703" s="5" t="str">
        <f ca="1">score</f>
        <v/>
      </c>
      <c r="R4703" s="58" t="str">
        <f ca="1">rescore</f>
        <v/>
      </c>
      <c r="S4703" s="4" t="str">
        <f ca="1">price</f>
        <v/>
      </c>
      <c r="U4703" s="4"/>
      <c r="V4703" s="4"/>
      <c r="W4703" s="293" t="str">
        <f ca="1">commission</f>
        <v/>
      </c>
      <c r="X4703" s="315"/>
    </row>
    <row r="4704" spans="1:24" x14ac:dyDescent="0.25">
      <c r="A4704" s="6" t="str">
        <f ca="1">no.</f>
        <v/>
      </c>
      <c r="E4704" s="4" t="str">
        <f ca="1">position</f>
        <v/>
      </c>
      <c r="I4704" s="318"/>
      <c r="J4704" s="25"/>
      <c r="L4704" s="4"/>
      <c r="N4704" s="6"/>
      <c r="P4704" s="6"/>
      <c r="Q4704" s="5" t="str">
        <f ca="1">score</f>
        <v/>
      </c>
      <c r="R4704" s="58" t="str">
        <f ca="1">rescore</f>
        <v/>
      </c>
      <c r="S4704" s="4" t="str">
        <f ca="1">price</f>
        <v/>
      </c>
      <c r="U4704" s="4"/>
      <c r="V4704" s="4"/>
      <c r="W4704" s="293" t="str">
        <f ca="1">commission</f>
        <v/>
      </c>
      <c r="X4704" s="315"/>
    </row>
    <row r="4705" spans="1:24" x14ac:dyDescent="0.25">
      <c r="A4705" s="6" t="str">
        <f ca="1">no.</f>
        <v/>
      </c>
      <c r="E4705" s="4" t="str">
        <f ca="1">position</f>
        <v/>
      </c>
      <c r="I4705" s="318"/>
      <c r="J4705" s="25"/>
      <c r="L4705" s="4"/>
      <c r="N4705" s="6"/>
      <c r="P4705" s="6"/>
      <c r="Q4705" s="5" t="str">
        <f ca="1">score</f>
        <v/>
      </c>
      <c r="R4705" s="58" t="str">
        <f ca="1">rescore</f>
        <v/>
      </c>
      <c r="S4705" s="4" t="str">
        <f ca="1">price</f>
        <v/>
      </c>
      <c r="U4705" s="4"/>
      <c r="V4705" s="4"/>
      <c r="W4705" s="293" t="str">
        <f ca="1">commission</f>
        <v/>
      </c>
      <c r="X4705" s="315"/>
    </row>
    <row r="4706" spans="1:24" x14ac:dyDescent="0.25">
      <c r="A4706" s="6" t="str">
        <f ca="1">no.</f>
        <v/>
      </c>
      <c r="E4706" s="4" t="str">
        <f ca="1">position</f>
        <v/>
      </c>
      <c r="I4706" s="318"/>
      <c r="J4706" s="25"/>
      <c r="L4706" s="4"/>
      <c r="N4706" s="6"/>
      <c r="P4706" s="6"/>
      <c r="Q4706" s="5" t="str">
        <f ca="1">score</f>
        <v/>
      </c>
      <c r="R4706" s="58" t="str">
        <f ca="1">rescore</f>
        <v/>
      </c>
      <c r="S4706" s="4" t="str">
        <f ca="1">price</f>
        <v/>
      </c>
      <c r="U4706" s="4"/>
      <c r="V4706" s="4"/>
      <c r="W4706" s="293" t="str">
        <f ca="1">commission</f>
        <v/>
      </c>
      <c r="X4706" s="315"/>
    </row>
    <row r="4707" spans="1:24" x14ac:dyDescent="0.25">
      <c r="A4707" s="6" t="str">
        <f ca="1">no.</f>
        <v/>
      </c>
      <c r="E4707" s="4" t="str">
        <f ca="1">position</f>
        <v/>
      </c>
      <c r="I4707" s="318"/>
      <c r="J4707" s="25"/>
      <c r="L4707" s="4"/>
      <c r="N4707" s="6"/>
      <c r="P4707" s="6"/>
      <c r="Q4707" s="5" t="str">
        <f ca="1">score</f>
        <v/>
      </c>
      <c r="R4707" s="58" t="str">
        <f ca="1">rescore</f>
        <v/>
      </c>
      <c r="S4707" s="4" t="str">
        <f ca="1">price</f>
        <v/>
      </c>
      <c r="U4707" s="4"/>
      <c r="V4707" s="4"/>
      <c r="W4707" s="293" t="str">
        <f ca="1">commission</f>
        <v/>
      </c>
      <c r="X4707" s="315"/>
    </row>
    <row r="4708" spans="1:24" x14ac:dyDescent="0.25">
      <c r="A4708" s="6" t="str">
        <f ca="1">no.</f>
        <v/>
      </c>
      <c r="E4708" s="4" t="str">
        <f ca="1">position</f>
        <v/>
      </c>
      <c r="I4708" s="318"/>
      <c r="J4708" s="25"/>
      <c r="L4708" s="4"/>
      <c r="N4708" s="6"/>
      <c r="P4708" s="6"/>
      <c r="Q4708" s="5" t="str">
        <f ca="1">score</f>
        <v/>
      </c>
      <c r="R4708" s="58" t="str">
        <f ca="1">rescore</f>
        <v/>
      </c>
      <c r="S4708" s="4" t="str">
        <f ca="1">price</f>
        <v/>
      </c>
      <c r="U4708" s="4"/>
      <c r="V4708" s="4"/>
      <c r="W4708" s="293" t="str">
        <f ca="1">commission</f>
        <v/>
      </c>
      <c r="X4708" s="315"/>
    </row>
    <row r="4709" spans="1:24" x14ac:dyDescent="0.25">
      <c r="A4709" s="6" t="str">
        <f ca="1">no.</f>
        <v/>
      </c>
      <c r="E4709" s="4" t="str">
        <f ca="1">position</f>
        <v/>
      </c>
      <c r="I4709" s="318"/>
      <c r="J4709" s="25"/>
      <c r="L4709" s="4"/>
      <c r="N4709" s="6"/>
      <c r="P4709" s="6"/>
      <c r="Q4709" s="5" t="str">
        <f ca="1">score</f>
        <v/>
      </c>
      <c r="R4709" s="58" t="str">
        <f ca="1">rescore</f>
        <v/>
      </c>
      <c r="S4709" s="4" t="str">
        <f ca="1">price</f>
        <v/>
      </c>
      <c r="U4709" s="4"/>
      <c r="V4709" s="4"/>
      <c r="W4709" s="293" t="str">
        <f ca="1">commission</f>
        <v/>
      </c>
      <c r="X4709" s="315"/>
    </row>
    <row r="4710" spans="1:24" x14ac:dyDescent="0.25">
      <c r="A4710" s="6" t="str">
        <f ca="1">no.</f>
        <v/>
      </c>
      <c r="E4710" s="4" t="str">
        <f ca="1">position</f>
        <v/>
      </c>
      <c r="I4710" s="318"/>
      <c r="J4710" s="25"/>
      <c r="L4710" s="4"/>
      <c r="N4710" s="6"/>
      <c r="P4710" s="6"/>
      <c r="Q4710" s="5" t="str">
        <f ca="1">score</f>
        <v/>
      </c>
      <c r="R4710" s="58" t="str">
        <f ca="1">rescore</f>
        <v/>
      </c>
      <c r="S4710" s="4" t="str">
        <f ca="1">price</f>
        <v/>
      </c>
      <c r="U4710" s="4"/>
      <c r="V4710" s="4"/>
      <c r="W4710" s="293" t="str">
        <f ca="1">commission</f>
        <v/>
      </c>
      <c r="X4710" s="315"/>
    </row>
    <row r="4711" spans="1:24" x14ac:dyDescent="0.25">
      <c r="A4711" s="6" t="str">
        <f ca="1">no.</f>
        <v/>
      </c>
      <c r="E4711" s="4" t="str">
        <f ca="1">position</f>
        <v/>
      </c>
      <c r="I4711" s="318"/>
      <c r="J4711" s="25"/>
      <c r="L4711" s="4"/>
      <c r="N4711" s="6"/>
      <c r="P4711" s="6"/>
      <c r="Q4711" s="5" t="str">
        <f ca="1">score</f>
        <v/>
      </c>
      <c r="R4711" s="58" t="str">
        <f ca="1">rescore</f>
        <v/>
      </c>
      <c r="S4711" s="4" t="str">
        <f ca="1">price</f>
        <v/>
      </c>
      <c r="U4711" s="4"/>
      <c r="V4711" s="4"/>
      <c r="W4711" s="293" t="str">
        <f ca="1">commission</f>
        <v/>
      </c>
      <c r="X4711" s="315"/>
    </row>
    <row r="4712" spans="1:24" x14ac:dyDescent="0.25">
      <c r="A4712" s="6" t="str">
        <f ca="1">no.</f>
        <v/>
      </c>
      <c r="E4712" s="4" t="str">
        <f ca="1">position</f>
        <v/>
      </c>
      <c r="I4712" s="318"/>
      <c r="J4712" s="25"/>
      <c r="L4712" s="4"/>
      <c r="N4712" s="6"/>
      <c r="P4712" s="6"/>
      <c r="Q4712" s="5" t="str">
        <f ca="1">score</f>
        <v/>
      </c>
      <c r="R4712" s="58" t="str">
        <f ca="1">rescore</f>
        <v/>
      </c>
      <c r="S4712" s="4" t="str">
        <f ca="1">price</f>
        <v/>
      </c>
      <c r="U4712" s="4"/>
      <c r="V4712" s="4"/>
      <c r="W4712" s="293" t="str">
        <f ca="1">commission</f>
        <v/>
      </c>
      <c r="X4712" s="315"/>
    </row>
    <row r="4713" spans="1:24" x14ac:dyDescent="0.25">
      <c r="A4713" s="6" t="str">
        <f ca="1">no.</f>
        <v/>
      </c>
      <c r="E4713" s="4" t="str">
        <f ca="1">position</f>
        <v/>
      </c>
      <c r="I4713" s="318"/>
      <c r="J4713" s="25"/>
      <c r="L4713" s="4"/>
      <c r="N4713" s="6"/>
      <c r="P4713" s="6"/>
      <c r="Q4713" s="5" t="str">
        <f ca="1">score</f>
        <v/>
      </c>
      <c r="R4713" s="58" t="str">
        <f ca="1">rescore</f>
        <v/>
      </c>
      <c r="S4713" s="4" t="str">
        <f ca="1">price</f>
        <v/>
      </c>
      <c r="U4713" s="4"/>
      <c r="V4713" s="4"/>
      <c r="W4713" s="293" t="str">
        <f ca="1">commission</f>
        <v/>
      </c>
      <c r="X4713" s="315"/>
    </row>
    <row r="4714" spans="1:24" x14ac:dyDescent="0.25">
      <c r="A4714" s="6" t="str">
        <f ca="1">no.</f>
        <v/>
      </c>
      <c r="E4714" s="4" t="str">
        <f ca="1">position</f>
        <v/>
      </c>
      <c r="I4714" s="318"/>
      <c r="J4714" s="25"/>
      <c r="L4714" s="4"/>
      <c r="N4714" s="6"/>
      <c r="P4714" s="6"/>
      <c r="Q4714" s="5" t="str">
        <f ca="1">score</f>
        <v/>
      </c>
      <c r="R4714" s="58" t="str">
        <f ca="1">rescore</f>
        <v/>
      </c>
      <c r="S4714" s="4" t="str">
        <f ca="1">price</f>
        <v/>
      </c>
      <c r="U4714" s="4"/>
      <c r="V4714" s="4"/>
      <c r="W4714" s="293" t="str">
        <f ca="1">commission</f>
        <v/>
      </c>
      <c r="X4714" s="315"/>
    </row>
    <row r="4715" spans="1:24" x14ac:dyDescent="0.25">
      <c r="A4715" s="6" t="str">
        <f ca="1">no.</f>
        <v/>
      </c>
      <c r="E4715" s="4" t="str">
        <f ca="1">position</f>
        <v/>
      </c>
      <c r="I4715" s="318"/>
      <c r="J4715" s="25"/>
      <c r="L4715" s="4"/>
      <c r="N4715" s="6"/>
      <c r="P4715" s="6"/>
      <c r="Q4715" s="5" t="str">
        <f ca="1">score</f>
        <v/>
      </c>
      <c r="R4715" s="58" t="str">
        <f ca="1">rescore</f>
        <v/>
      </c>
      <c r="S4715" s="4" t="str">
        <f ca="1">price</f>
        <v/>
      </c>
      <c r="U4715" s="4"/>
      <c r="V4715" s="4"/>
      <c r="W4715" s="293" t="str">
        <f ca="1">commission</f>
        <v/>
      </c>
      <c r="X4715" s="315"/>
    </row>
    <row r="4716" spans="1:24" x14ac:dyDescent="0.25">
      <c r="A4716" s="6" t="str">
        <f ca="1">no.</f>
        <v/>
      </c>
      <c r="E4716" s="4" t="str">
        <f ca="1">position</f>
        <v/>
      </c>
      <c r="I4716" s="318"/>
      <c r="J4716" s="25"/>
      <c r="L4716" s="4"/>
      <c r="N4716" s="6"/>
      <c r="P4716" s="6"/>
      <c r="Q4716" s="5" t="str">
        <f ca="1">score</f>
        <v/>
      </c>
      <c r="R4716" s="58" t="str">
        <f ca="1">rescore</f>
        <v/>
      </c>
      <c r="S4716" s="4" t="str">
        <f ca="1">price</f>
        <v/>
      </c>
      <c r="U4716" s="4"/>
      <c r="V4716" s="4"/>
      <c r="W4716" s="293" t="str">
        <f ca="1">commission</f>
        <v/>
      </c>
      <c r="X4716" s="315"/>
    </row>
    <row r="4717" spans="1:24" x14ac:dyDescent="0.25">
      <c r="A4717" s="6" t="str">
        <f ca="1">no.</f>
        <v/>
      </c>
      <c r="E4717" s="4" t="str">
        <f ca="1">position</f>
        <v/>
      </c>
      <c r="I4717" s="318"/>
      <c r="J4717" s="25"/>
      <c r="L4717" s="4"/>
      <c r="N4717" s="6"/>
      <c r="P4717" s="6"/>
      <c r="Q4717" s="5" t="str">
        <f ca="1">score</f>
        <v/>
      </c>
      <c r="R4717" s="58" t="str">
        <f ca="1">rescore</f>
        <v/>
      </c>
      <c r="S4717" s="4" t="str">
        <f ca="1">price</f>
        <v/>
      </c>
      <c r="U4717" s="4"/>
      <c r="V4717" s="4"/>
      <c r="W4717" s="293" t="str">
        <f ca="1">commission</f>
        <v/>
      </c>
      <c r="X4717" s="315"/>
    </row>
    <row r="4718" spans="1:24" x14ac:dyDescent="0.25">
      <c r="A4718" s="6" t="str">
        <f ca="1">no.</f>
        <v/>
      </c>
      <c r="E4718" s="4" t="str">
        <f ca="1">position</f>
        <v/>
      </c>
      <c r="I4718" s="318"/>
      <c r="J4718" s="25"/>
      <c r="L4718" s="4"/>
      <c r="N4718" s="6"/>
      <c r="P4718" s="6"/>
      <c r="Q4718" s="5" t="str">
        <f ca="1">score</f>
        <v/>
      </c>
      <c r="R4718" s="58" t="str">
        <f ca="1">rescore</f>
        <v/>
      </c>
      <c r="S4718" s="4" t="str">
        <f ca="1">price</f>
        <v/>
      </c>
      <c r="U4718" s="4"/>
      <c r="V4718" s="4"/>
      <c r="W4718" s="293" t="str">
        <f ca="1">commission</f>
        <v/>
      </c>
      <c r="X4718" s="315"/>
    </row>
    <row r="4719" spans="1:24" x14ac:dyDescent="0.25">
      <c r="A4719" s="6" t="str">
        <f ca="1">no.</f>
        <v/>
      </c>
      <c r="E4719" s="4" t="str">
        <f ca="1">position</f>
        <v/>
      </c>
      <c r="I4719" s="318"/>
      <c r="J4719" s="25"/>
      <c r="L4719" s="4"/>
      <c r="N4719" s="6"/>
      <c r="P4719" s="6"/>
      <c r="Q4719" s="5" t="str">
        <f ca="1">score</f>
        <v/>
      </c>
      <c r="R4719" s="58" t="str">
        <f ca="1">rescore</f>
        <v/>
      </c>
      <c r="S4719" s="4" t="str">
        <f ca="1">price</f>
        <v/>
      </c>
      <c r="U4719" s="4"/>
      <c r="V4719" s="4"/>
      <c r="W4719" s="293" t="str">
        <f ca="1">commission</f>
        <v/>
      </c>
      <c r="X4719" s="315"/>
    </row>
    <row r="4720" spans="1:24" x14ac:dyDescent="0.25">
      <c r="A4720" s="6" t="str">
        <f ca="1">no.</f>
        <v/>
      </c>
      <c r="E4720" s="4" t="str">
        <f ca="1">position</f>
        <v/>
      </c>
      <c r="I4720" s="318"/>
      <c r="J4720" s="25"/>
      <c r="L4720" s="4"/>
      <c r="N4720" s="6"/>
      <c r="P4720" s="6"/>
      <c r="Q4720" s="5" t="str">
        <f ca="1">score</f>
        <v/>
      </c>
      <c r="R4720" s="58" t="str">
        <f ca="1">rescore</f>
        <v/>
      </c>
      <c r="S4720" s="4" t="str">
        <f ca="1">price</f>
        <v/>
      </c>
      <c r="U4720" s="4"/>
      <c r="V4720" s="4"/>
      <c r="W4720" s="293" t="str">
        <f ca="1">commission</f>
        <v/>
      </c>
      <c r="X4720" s="315"/>
    </row>
    <row r="4721" spans="1:24" x14ac:dyDescent="0.25">
      <c r="A4721" s="6" t="str">
        <f ca="1">no.</f>
        <v/>
      </c>
      <c r="E4721" s="4" t="str">
        <f ca="1">position</f>
        <v/>
      </c>
      <c r="I4721" s="318"/>
      <c r="J4721" s="25"/>
      <c r="L4721" s="4"/>
      <c r="N4721" s="6"/>
      <c r="P4721" s="6"/>
      <c r="Q4721" s="5" t="str">
        <f ca="1">score</f>
        <v/>
      </c>
      <c r="R4721" s="58" t="str">
        <f ca="1">rescore</f>
        <v/>
      </c>
      <c r="S4721" s="4" t="str">
        <f ca="1">price</f>
        <v/>
      </c>
      <c r="U4721" s="4"/>
      <c r="V4721" s="4"/>
      <c r="W4721" s="293" t="str">
        <f ca="1">commission</f>
        <v/>
      </c>
      <c r="X4721" s="315"/>
    </row>
    <row r="4722" spans="1:24" x14ac:dyDescent="0.25">
      <c r="A4722" s="6" t="str">
        <f ca="1">no.</f>
        <v/>
      </c>
      <c r="E4722" s="4" t="str">
        <f ca="1">position</f>
        <v/>
      </c>
      <c r="I4722" s="318"/>
      <c r="J4722" s="25"/>
      <c r="L4722" s="4"/>
      <c r="N4722" s="6"/>
      <c r="P4722" s="6"/>
      <c r="Q4722" s="5" t="str">
        <f ca="1">score</f>
        <v/>
      </c>
      <c r="R4722" s="58" t="str">
        <f ca="1">rescore</f>
        <v/>
      </c>
      <c r="S4722" s="4" t="str">
        <f ca="1">price</f>
        <v/>
      </c>
      <c r="U4722" s="4"/>
      <c r="V4722" s="4"/>
      <c r="W4722" s="293" t="str">
        <f ca="1">commission</f>
        <v/>
      </c>
      <c r="X4722" s="315"/>
    </row>
    <row r="4723" spans="1:24" x14ac:dyDescent="0.25">
      <c r="A4723" s="6" t="str">
        <f ca="1">no.</f>
        <v/>
      </c>
      <c r="E4723" s="4" t="str">
        <f ca="1">position</f>
        <v/>
      </c>
      <c r="I4723" s="318"/>
      <c r="J4723" s="25"/>
      <c r="L4723" s="4"/>
      <c r="N4723" s="6"/>
      <c r="P4723" s="6"/>
      <c r="Q4723" s="5" t="str">
        <f ca="1">score</f>
        <v/>
      </c>
      <c r="R4723" s="58" t="str">
        <f ca="1">rescore</f>
        <v/>
      </c>
      <c r="S4723" s="4" t="str">
        <f ca="1">price</f>
        <v/>
      </c>
      <c r="U4723" s="4"/>
      <c r="V4723" s="4"/>
      <c r="W4723" s="293" t="str">
        <f ca="1">commission</f>
        <v/>
      </c>
      <c r="X4723" s="315"/>
    </row>
    <row r="4724" spans="1:24" x14ac:dyDescent="0.25">
      <c r="A4724" s="6" t="str">
        <f ca="1">no.</f>
        <v/>
      </c>
      <c r="E4724" s="4" t="str">
        <f ca="1">position</f>
        <v/>
      </c>
      <c r="I4724" s="318"/>
      <c r="J4724" s="25"/>
      <c r="L4724" s="4"/>
      <c r="N4724" s="6"/>
      <c r="P4724" s="6"/>
      <c r="Q4724" s="5" t="str">
        <f ca="1">score</f>
        <v/>
      </c>
      <c r="R4724" s="58" t="str">
        <f ca="1">rescore</f>
        <v/>
      </c>
      <c r="S4724" s="4" t="str">
        <f ca="1">price</f>
        <v/>
      </c>
      <c r="U4724" s="4"/>
      <c r="V4724" s="4"/>
      <c r="W4724" s="293" t="str">
        <f ca="1">commission</f>
        <v/>
      </c>
      <c r="X4724" s="315"/>
    </row>
    <row r="4725" spans="1:24" x14ac:dyDescent="0.25">
      <c r="A4725" s="6" t="str">
        <f ca="1">no.</f>
        <v/>
      </c>
      <c r="E4725" s="4" t="str">
        <f ca="1">position</f>
        <v/>
      </c>
      <c r="I4725" s="318"/>
      <c r="J4725" s="25"/>
      <c r="L4725" s="4"/>
      <c r="N4725" s="6"/>
      <c r="P4725" s="6"/>
      <c r="Q4725" s="5" t="str">
        <f ca="1">score</f>
        <v/>
      </c>
      <c r="R4725" s="58" t="str">
        <f ca="1">rescore</f>
        <v/>
      </c>
      <c r="S4725" s="4" t="str">
        <f ca="1">price</f>
        <v/>
      </c>
      <c r="U4725" s="4"/>
      <c r="V4725" s="4"/>
      <c r="W4725" s="293" t="str">
        <f ca="1">commission</f>
        <v/>
      </c>
      <c r="X4725" s="315"/>
    </row>
    <row r="4726" spans="1:24" x14ac:dyDescent="0.25">
      <c r="A4726" s="6" t="str">
        <f ca="1">no.</f>
        <v/>
      </c>
      <c r="E4726" s="4" t="str">
        <f ca="1">position</f>
        <v/>
      </c>
      <c r="I4726" s="318"/>
      <c r="J4726" s="25"/>
      <c r="L4726" s="4"/>
      <c r="N4726" s="6"/>
      <c r="P4726" s="6"/>
      <c r="Q4726" s="5" t="str">
        <f ca="1">score</f>
        <v/>
      </c>
      <c r="R4726" s="58" t="str">
        <f ca="1">rescore</f>
        <v/>
      </c>
      <c r="S4726" s="4" t="str">
        <f ca="1">price</f>
        <v/>
      </c>
      <c r="U4726" s="4"/>
      <c r="V4726" s="4"/>
      <c r="W4726" s="293" t="str">
        <f ca="1">commission</f>
        <v/>
      </c>
      <c r="X4726" s="315"/>
    </row>
    <row r="4727" spans="1:24" x14ac:dyDescent="0.25">
      <c r="A4727" s="6" t="str">
        <f ca="1">no.</f>
        <v/>
      </c>
      <c r="E4727" s="4" t="str">
        <f ca="1">position</f>
        <v/>
      </c>
      <c r="I4727" s="318"/>
      <c r="J4727" s="25"/>
      <c r="L4727" s="4"/>
      <c r="N4727" s="6"/>
      <c r="P4727" s="6"/>
      <c r="Q4727" s="5" t="str">
        <f ca="1">score</f>
        <v/>
      </c>
      <c r="R4727" s="58" t="str">
        <f ca="1">rescore</f>
        <v/>
      </c>
      <c r="S4727" s="4" t="str">
        <f ca="1">price</f>
        <v/>
      </c>
      <c r="U4727" s="4"/>
      <c r="V4727" s="4"/>
      <c r="W4727" s="293" t="str">
        <f ca="1">commission</f>
        <v/>
      </c>
      <c r="X4727" s="315"/>
    </row>
    <row r="4728" spans="1:24" x14ac:dyDescent="0.25">
      <c r="A4728" s="6" t="str">
        <f ca="1">no.</f>
        <v/>
      </c>
      <c r="E4728" s="4" t="str">
        <f ca="1">position</f>
        <v/>
      </c>
      <c r="I4728" s="318"/>
      <c r="J4728" s="25"/>
      <c r="L4728" s="4"/>
      <c r="N4728" s="6"/>
      <c r="P4728" s="6"/>
      <c r="Q4728" s="5" t="str">
        <f ca="1">score</f>
        <v/>
      </c>
      <c r="R4728" s="58" t="str">
        <f ca="1">rescore</f>
        <v/>
      </c>
      <c r="S4728" s="4" t="str">
        <f ca="1">price</f>
        <v/>
      </c>
      <c r="U4728" s="4"/>
      <c r="V4728" s="4"/>
      <c r="W4728" s="293" t="str">
        <f ca="1">commission</f>
        <v/>
      </c>
      <c r="X4728" s="315"/>
    </row>
    <row r="4729" spans="1:24" x14ac:dyDescent="0.25">
      <c r="A4729" s="6" t="str">
        <f ca="1">no.</f>
        <v/>
      </c>
      <c r="E4729" s="4" t="str">
        <f ca="1">position</f>
        <v/>
      </c>
      <c r="I4729" s="318"/>
      <c r="J4729" s="25"/>
      <c r="L4729" s="4"/>
      <c r="N4729" s="6"/>
      <c r="P4729" s="6"/>
      <c r="Q4729" s="5" t="str">
        <f ca="1">score</f>
        <v/>
      </c>
      <c r="R4729" s="58" t="str">
        <f ca="1">rescore</f>
        <v/>
      </c>
      <c r="S4729" s="4" t="str">
        <f ca="1">price</f>
        <v/>
      </c>
      <c r="U4729" s="4"/>
      <c r="V4729" s="4"/>
      <c r="W4729" s="293" t="str">
        <f ca="1">commission</f>
        <v/>
      </c>
      <c r="X4729" s="315"/>
    </row>
    <row r="4730" spans="1:24" x14ac:dyDescent="0.25">
      <c r="A4730" s="6" t="str">
        <f ca="1">no.</f>
        <v/>
      </c>
      <c r="E4730" s="4" t="str">
        <f ca="1">position</f>
        <v/>
      </c>
      <c r="I4730" s="318"/>
      <c r="J4730" s="25"/>
      <c r="L4730" s="4"/>
      <c r="N4730" s="6"/>
      <c r="P4730" s="6"/>
      <c r="Q4730" s="5" t="str">
        <f ca="1">score</f>
        <v/>
      </c>
      <c r="R4730" s="58" t="str">
        <f ca="1">rescore</f>
        <v/>
      </c>
      <c r="S4730" s="4" t="str">
        <f ca="1">price</f>
        <v/>
      </c>
      <c r="U4730" s="4"/>
      <c r="V4730" s="4"/>
      <c r="W4730" s="293" t="str">
        <f ca="1">commission</f>
        <v/>
      </c>
      <c r="X4730" s="315"/>
    </row>
    <row r="4731" spans="1:24" x14ac:dyDescent="0.25">
      <c r="A4731" s="6" t="str">
        <f ca="1">no.</f>
        <v/>
      </c>
      <c r="E4731" s="4" t="str">
        <f ca="1">position</f>
        <v/>
      </c>
      <c r="I4731" s="318"/>
      <c r="J4731" s="25"/>
      <c r="L4731" s="4"/>
      <c r="N4731" s="6"/>
      <c r="P4731" s="6"/>
      <c r="Q4731" s="5" t="str">
        <f ca="1">score</f>
        <v/>
      </c>
      <c r="R4731" s="58" t="str">
        <f ca="1">rescore</f>
        <v/>
      </c>
      <c r="S4731" s="4" t="str">
        <f ca="1">price</f>
        <v/>
      </c>
      <c r="U4731" s="4"/>
      <c r="V4731" s="4"/>
      <c r="W4731" s="293" t="str">
        <f ca="1">commission</f>
        <v/>
      </c>
      <c r="X4731" s="315"/>
    </row>
    <row r="4732" spans="1:24" x14ac:dyDescent="0.25">
      <c r="A4732" s="6" t="str">
        <f ca="1">no.</f>
        <v/>
      </c>
      <c r="E4732" s="4" t="str">
        <f ca="1">position</f>
        <v/>
      </c>
      <c r="I4732" s="318"/>
      <c r="J4732" s="25"/>
      <c r="L4732" s="4"/>
      <c r="N4732" s="6"/>
      <c r="P4732" s="6"/>
      <c r="Q4732" s="5" t="str">
        <f ca="1">score</f>
        <v/>
      </c>
      <c r="R4732" s="58" t="str">
        <f ca="1">rescore</f>
        <v/>
      </c>
      <c r="S4732" s="4" t="str">
        <f ca="1">price</f>
        <v/>
      </c>
      <c r="U4732" s="4"/>
      <c r="V4732" s="4"/>
      <c r="W4732" s="293" t="str">
        <f ca="1">commission</f>
        <v/>
      </c>
      <c r="X4732" s="315"/>
    </row>
    <row r="4733" spans="1:24" x14ac:dyDescent="0.25">
      <c r="A4733" s="6" t="str">
        <f ca="1">no.</f>
        <v/>
      </c>
      <c r="E4733" s="4" t="str">
        <f ca="1">position</f>
        <v/>
      </c>
      <c r="I4733" s="318"/>
      <c r="J4733" s="25"/>
      <c r="L4733" s="4"/>
      <c r="N4733" s="6"/>
      <c r="P4733" s="6"/>
      <c r="Q4733" s="5" t="str">
        <f ca="1">score</f>
        <v/>
      </c>
      <c r="R4733" s="58" t="str">
        <f ca="1">rescore</f>
        <v/>
      </c>
      <c r="S4733" s="4" t="str">
        <f ca="1">price</f>
        <v/>
      </c>
      <c r="U4733" s="4"/>
      <c r="V4733" s="4"/>
      <c r="W4733" s="293" t="str">
        <f ca="1">commission</f>
        <v/>
      </c>
      <c r="X4733" s="315"/>
    </row>
    <row r="4734" spans="1:24" x14ac:dyDescent="0.25">
      <c r="A4734" s="6" t="str">
        <f ca="1">no.</f>
        <v/>
      </c>
      <c r="E4734" s="4" t="str">
        <f ca="1">position</f>
        <v/>
      </c>
      <c r="I4734" s="318"/>
      <c r="J4734" s="25"/>
      <c r="L4734" s="4"/>
      <c r="N4734" s="6"/>
      <c r="P4734" s="6"/>
      <c r="Q4734" s="5" t="str">
        <f ca="1">score</f>
        <v/>
      </c>
      <c r="R4734" s="58" t="str">
        <f ca="1">rescore</f>
        <v/>
      </c>
      <c r="S4734" s="4" t="str">
        <f ca="1">price</f>
        <v/>
      </c>
      <c r="U4734" s="4"/>
      <c r="V4734" s="4"/>
      <c r="W4734" s="293" t="str">
        <f ca="1">commission</f>
        <v/>
      </c>
      <c r="X4734" s="315"/>
    </row>
    <row r="4735" spans="1:24" x14ac:dyDescent="0.25">
      <c r="A4735" s="6" t="str">
        <f ca="1">no.</f>
        <v/>
      </c>
      <c r="E4735" s="4" t="str">
        <f ca="1">position</f>
        <v/>
      </c>
      <c r="I4735" s="318"/>
      <c r="J4735" s="25"/>
      <c r="L4735" s="4"/>
      <c r="N4735" s="6"/>
      <c r="P4735" s="6"/>
      <c r="Q4735" s="5" t="str">
        <f ca="1">score</f>
        <v/>
      </c>
      <c r="R4735" s="58" t="str">
        <f ca="1">rescore</f>
        <v/>
      </c>
      <c r="S4735" s="4" t="str">
        <f ca="1">price</f>
        <v/>
      </c>
      <c r="U4735" s="4"/>
      <c r="V4735" s="4"/>
      <c r="W4735" s="293" t="str">
        <f ca="1">commission</f>
        <v/>
      </c>
      <c r="X4735" s="315"/>
    </row>
    <row r="4736" spans="1:24" x14ac:dyDescent="0.25">
      <c r="A4736" s="6" t="str">
        <f ca="1">no.</f>
        <v/>
      </c>
      <c r="E4736" s="4" t="str">
        <f ca="1">position</f>
        <v/>
      </c>
      <c r="I4736" s="318"/>
      <c r="J4736" s="25"/>
      <c r="L4736" s="4"/>
      <c r="N4736" s="6"/>
      <c r="P4736" s="6"/>
      <c r="Q4736" s="5" t="str">
        <f ca="1">score</f>
        <v/>
      </c>
      <c r="R4736" s="58" t="str">
        <f ca="1">rescore</f>
        <v/>
      </c>
      <c r="S4736" s="4" t="str">
        <f ca="1">price</f>
        <v/>
      </c>
      <c r="U4736" s="4"/>
      <c r="V4736" s="4"/>
      <c r="W4736" s="293" t="str">
        <f ca="1">commission</f>
        <v/>
      </c>
      <c r="X4736" s="315"/>
    </row>
    <row r="4737" spans="1:24" x14ac:dyDescent="0.25">
      <c r="A4737" s="6" t="str">
        <f ca="1">no.</f>
        <v/>
      </c>
      <c r="E4737" s="4" t="str">
        <f ca="1">position</f>
        <v/>
      </c>
      <c r="I4737" s="318"/>
      <c r="J4737" s="25"/>
      <c r="L4737" s="4"/>
      <c r="N4737" s="6"/>
      <c r="P4737" s="6"/>
      <c r="Q4737" s="5" t="str">
        <f ca="1">score</f>
        <v/>
      </c>
      <c r="R4737" s="58" t="str">
        <f ca="1">rescore</f>
        <v/>
      </c>
      <c r="S4737" s="4" t="str">
        <f ca="1">price</f>
        <v/>
      </c>
      <c r="U4737" s="4"/>
      <c r="V4737" s="4"/>
      <c r="W4737" s="293" t="str">
        <f ca="1">commission</f>
        <v/>
      </c>
      <c r="X4737" s="315"/>
    </row>
    <row r="4738" spans="1:24" x14ac:dyDescent="0.25">
      <c r="A4738" s="6" t="str">
        <f ca="1">no.</f>
        <v/>
      </c>
      <c r="E4738" s="4" t="str">
        <f ca="1">position</f>
        <v/>
      </c>
      <c r="I4738" s="318"/>
      <c r="J4738" s="25"/>
      <c r="L4738" s="4"/>
      <c r="N4738" s="6"/>
      <c r="P4738" s="6"/>
      <c r="Q4738" s="5" t="str">
        <f ca="1">score</f>
        <v/>
      </c>
      <c r="R4738" s="58" t="str">
        <f ca="1">rescore</f>
        <v/>
      </c>
      <c r="S4738" s="4" t="str">
        <f ca="1">price</f>
        <v/>
      </c>
      <c r="U4738" s="4"/>
      <c r="V4738" s="4"/>
      <c r="W4738" s="293" t="str">
        <f ca="1">commission</f>
        <v/>
      </c>
      <c r="X4738" s="315"/>
    </row>
    <row r="4739" spans="1:24" x14ac:dyDescent="0.25">
      <c r="A4739" s="6" t="str">
        <f ca="1">no.</f>
        <v/>
      </c>
      <c r="E4739" s="4" t="str">
        <f ca="1">position</f>
        <v/>
      </c>
      <c r="I4739" s="318"/>
      <c r="J4739" s="25"/>
      <c r="L4739" s="4"/>
      <c r="N4739" s="6"/>
      <c r="P4739" s="6"/>
      <c r="Q4739" s="5" t="str">
        <f ca="1">score</f>
        <v/>
      </c>
      <c r="R4739" s="58" t="str">
        <f ca="1">rescore</f>
        <v/>
      </c>
      <c r="S4739" s="4" t="str">
        <f ca="1">price</f>
        <v/>
      </c>
      <c r="U4739" s="4"/>
      <c r="V4739" s="4"/>
      <c r="W4739" s="293" t="str">
        <f ca="1">commission</f>
        <v/>
      </c>
      <c r="X4739" s="315"/>
    </row>
    <row r="4740" spans="1:24" x14ac:dyDescent="0.25">
      <c r="A4740" s="6" t="str">
        <f ca="1">no.</f>
        <v/>
      </c>
      <c r="E4740" s="4" t="str">
        <f ca="1">position</f>
        <v/>
      </c>
      <c r="I4740" s="318"/>
      <c r="J4740" s="25"/>
      <c r="L4740" s="4"/>
      <c r="N4740" s="6"/>
      <c r="P4740" s="6"/>
      <c r="Q4740" s="5" t="str">
        <f ca="1">score</f>
        <v/>
      </c>
      <c r="R4740" s="58" t="str">
        <f ca="1">rescore</f>
        <v/>
      </c>
      <c r="S4740" s="4" t="str">
        <f ca="1">price</f>
        <v/>
      </c>
      <c r="U4740" s="4"/>
      <c r="V4740" s="4"/>
      <c r="W4740" s="293" t="str">
        <f ca="1">commission</f>
        <v/>
      </c>
      <c r="X4740" s="315"/>
    </row>
    <row r="4741" spans="1:24" x14ac:dyDescent="0.25">
      <c r="A4741" s="6" t="str">
        <f ca="1">no.</f>
        <v/>
      </c>
      <c r="E4741" s="4" t="str">
        <f ca="1">position</f>
        <v/>
      </c>
      <c r="I4741" s="318"/>
      <c r="J4741" s="25"/>
      <c r="L4741" s="4"/>
      <c r="N4741" s="6"/>
      <c r="P4741" s="6"/>
      <c r="Q4741" s="5" t="str">
        <f ca="1">score</f>
        <v/>
      </c>
      <c r="R4741" s="58" t="str">
        <f ca="1">rescore</f>
        <v/>
      </c>
      <c r="S4741" s="4" t="str">
        <f ca="1">price</f>
        <v/>
      </c>
      <c r="U4741" s="4"/>
      <c r="V4741" s="4"/>
      <c r="W4741" s="293" t="str">
        <f ca="1">commission</f>
        <v/>
      </c>
      <c r="X4741" s="315"/>
    </row>
    <row r="4742" spans="1:24" x14ac:dyDescent="0.25">
      <c r="A4742" s="6" t="str">
        <f ca="1">no.</f>
        <v/>
      </c>
      <c r="E4742" s="4" t="str">
        <f ca="1">position</f>
        <v/>
      </c>
      <c r="I4742" s="318"/>
      <c r="J4742" s="25"/>
      <c r="L4742" s="4"/>
      <c r="N4742" s="6"/>
      <c r="P4742" s="6"/>
      <c r="Q4742" s="5" t="str">
        <f ca="1">score</f>
        <v/>
      </c>
      <c r="R4742" s="58" t="str">
        <f ca="1">rescore</f>
        <v/>
      </c>
      <c r="S4742" s="4" t="str">
        <f ca="1">price</f>
        <v/>
      </c>
      <c r="U4742" s="4"/>
      <c r="V4742" s="4"/>
      <c r="W4742" s="293" t="str">
        <f ca="1">commission</f>
        <v/>
      </c>
      <c r="X4742" s="315"/>
    </row>
    <row r="4743" spans="1:24" x14ac:dyDescent="0.25">
      <c r="A4743" s="6" t="str">
        <f ca="1">no.</f>
        <v/>
      </c>
      <c r="E4743" s="4" t="str">
        <f ca="1">position</f>
        <v/>
      </c>
      <c r="I4743" s="318"/>
      <c r="J4743" s="25"/>
      <c r="L4743" s="4"/>
      <c r="N4743" s="6"/>
      <c r="P4743" s="6"/>
      <c r="Q4743" s="5" t="str">
        <f ca="1">score</f>
        <v/>
      </c>
      <c r="R4743" s="58" t="str">
        <f ca="1">rescore</f>
        <v/>
      </c>
      <c r="S4743" s="4" t="str">
        <f ca="1">price</f>
        <v/>
      </c>
      <c r="U4743" s="4"/>
      <c r="V4743" s="4"/>
      <c r="W4743" s="293" t="str">
        <f ca="1">commission</f>
        <v/>
      </c>
      <c r="X4743" s="315"/>
    </row>
    <row r="4744" spans="1:24" x14ac:dyDescent="0.25">
      <c r="A4744" s="6" t="str">
        <f ca="1">no.</f>
        <v/>
      </c>
      <c r="E4744" s="4" t="str">
        <f ca="1">position</f>
        <v/>
      </c>
      <c r="I4744" s="318"/>
      <c r="J4744" s="25"/>
      <c r="L4744" s="4"/>
      <c r="N4744" s="6"/>
      <c r="P4744" s="6"/>
      <c r="Q4744" s="5" t="str">
        <f ca="1">score</f>
        <v/>
      </c>
      <c r="R4744" s="58" t="str">
        <f ca="1">rescore</f>
        <v/>
      </c>
      <c r="S4744" s="4" t="str">
        <f ca="1">price</f>
        <v/>
      </c>
      <c r="U4744" s="4"/>
      <c r="V4744" s="4"/>
      <c r="W4744" s="293" t="str">
        <f ca="1">commission</f>
        <v/>
      </c>
      <c r="X4744" s="315"/>
    </row>
    <row r="4745" spans="1:24" x14ac:dyDescent="0.25">
      <c r="A4745" s="6" t="str">
        <f ca="1">no.</f>
        <v/>
      </c>
      <c r="E4745" s="4" t="str">
        <f ca="1">position</f>
        <v/>
      </c>
      <c r="I4745" s="318"/>
      <c r="J4745" s="25"/>
      <c r="L4745" s="4"/>
      <c r="N4745" s="6"/>
      <c r="P4745" s="6"/>
      <c r="Q4745" s="5" t="str">
        <f ca="1">score</f>
        <v/>
      </c>
      <c r="R4745" s="58" t="str">
        <f ca="1">rescore</f>
        <v/>
      </c>
      <c r="S4745" s="4" t="str">
        <f ca="1">price</f>
        <v/>
      </c>
      <c r="U4745" s="4"/>
      <c r="V4745" s="4"/>
      <c r="W4745" s="293" t="str">
        <f ca="1">commission</f>
        <v/>
      </c>
      <c r="X4745" s="315"/>
    </row>
    <row r="4746" spans="1:24" x14ac:dyDescent="0.25">
      <c r="A4746" s="6" t="str">
        <f ca="1">no.</f>
        <v/>
      </c>
      <c r="E4746" s="4" t="str">
        <f ca="1">position</f>
        <v/>
      </c>
      <c r="I4746" s="318"/>
      <c r="J4746" s="25"/>
      <c r="L4746" s="4"/>
      <c r="N4746" s="6"/>
      <c r="P4746" s="6"/>
      <c r="Q4746" s="5" t="str">
        <f ca="1">score</f>
        <v/>
      </c>
      <c r="R4746" s="58" t="str">
        <f ca="1">rescore</f>
        <v/>
      </c>
      <c r="S4746" s="4" t="str">
        <f ca="1">price</f>
        <v/>
      </c>
      <c r="U4746" s="4"/>
      <c r="V4746" s="4"/>
      <c r="W4746" s="293" t="str">
        <f ca="1">commission</f>
        <v/>
      </c>
      <c r="X4746" s="315"/>
    </row>
    <row r="4747" spans="1:24" x14ac:dyDescent="0.25">
      <c r="A4747" s="6" t="str">
        <f ca="1">no.</f>
        <v/>
      </c>
      <c r="E4747" s="4" t="str">
        <f ca="1">position</f>
        <v/>
      </c>
      <c r="I4747" s="318"/>
      <c r="J4747" s="25"/>
      <c r="L4747" s="4"/>
      <c r="N4747" s="6"/>
      <c r="P4747" s="6"/>
      <c r="Q4747" s="5" t="str">
        <f ca="1">score</f>
        <v/>
      </c>
      <c r="R4747" s="58" t="str">
        <f ca="1">rescore</f>
        <v/>
      </c>
      <c r="S4747" s="4" t="str">
        <f ca="1">price</f>
        <v/>
      </c>
      <c r="U4747" s="4"/>
      <c r="V4747" s="4"/>
      <c r="W4747" s="293" t="str">
        <f ca="1">commission</f>
        <v/>
      </c>
      <c r="X4747" s="315"/>
    </row>
    <row r="4748" spans="1:24" x14ac:dyDescent="0.25">
      <c r="A4748" s="6" t="str">
        <f ca="1">no.</f>
        <v/>
      </c>
      <c r="E4748" s="4" t="str">
        <f ca="1">position</f>
        <v/>
      </c>
      <c r="I4748" s="318"/>
      <c r="J4748" s="25"/>
      <c r="L4748" s="4"/>
      <c r="N4748" s="6"/>
      <c r="P4748" s="6"/>
      <c r="Q4748" s="5" t="str">
        <f ca="1">score</f>
        <v/>
      </c>
      <c r="R4748" s="58" t="str">
        <f ca="1">rescore</f>
        <v/>
      </c>
      <c r="S4748" s="4" t="str">
        <f ca="1">price</f>
        <v/>
      </c>
      <c r="U4748" s="4"/>
      <c r="V4748" s="4"/>
      <c r="W4748" s="293" t="str">
        <f ca="1">commission</f>
        <v/>
      </c>
      <c r="X4748" s="315"/>
    </row>
    <row r="4749" spans="1:24" x14ac:dyDescent="0.25">
      <c r="A4749" s="6" t="str">
        <f ca="1">no.</f>
        <v/>
      </c>
      <c r="E4749" s="4" t="str">
        <f ca="1">position</f>
        <v/>
      </c>
      <c r="I4749" s="318"/>
      <c r="J4749" s="25"/>
      <c r="L4749" s="4"/>
      <c r="N4749" s="6"/>
      <c r="P4749" s="6"/>
      <c r="Q4749" s="5" t="str">
        <f ca="1">score</f>
        <v/>
      </c>
      <c r="R4749" s="58" t="str">
        <f ca="1">rescore</f>
        <v/>
      </c>
      <c r="S4749" s="4" t="str">
        <f ca="1">price</f>
        <v/>
      </c>
      <c r="U4749" s="4"/>
      <c r="V4749" s="4"/>
      <c r="W4749" s="293" t="str">
        <f ca="1">commission</f>
        <v/>
      </c>
      <c r="X4749" s="315"/>
    </row>
    <row r="4750" spans="1:24" x14ac:dyDescent="0.25">
      <c r="A4750" s="6" t="str">
        <f ca="1">no.</f>
        <v/>
      </c>
      <c r="E4750" s="4" t="str">
        <f ca="1">position</f>
        <v/>
      </c>
      <c r="I4750" s="318"/>
      <c r="J4750" s="25"/>
      <c r="L4750" s="4"/>
      <c r="N4750" s="6"/>
      <c r="P4750" s="6"/>
      <c r="Q4750" s="5" t="str">
        <f ca="1">score</f>
        <v/>
      </c>
      <c r="R4750" s="58" t="str">
        <f ca="1">rescore</f>
        <v/>
      </c>
      <c r="S4750" s="4" t="str">
        <f ca="1">price</f>
        <v/>
      </c>
      <c r="U4750" s="4"/>
      <c r="V4750" s="4"/>
      <c r="W4750" s="293" t="str">
        <f ca="1">commission</f>
        <v/>
      </c>
      <c r="X4750" s="315"/>
    </row>
    <row r="4751" spans="1:24" x14ac:dyDescent="0.25">
      <c r="A4751" s="6" t="str">
        <f ca="1">no.</f>
        <v/>
      </c>
      <c r="E4751" s="4" t="str">
        <f ca="1">position</f>
        <v/>
      </c>
      <c r="I4751" s="318"/>
      <c r="J4751" s="25"/>
      <c r="L4751" s="4"/>
      <c r="N4751" s="6"/>
      <c r="P4751" s="6"/>
      <c r="Q4751" s="5" t="str">
        <f ca="1">score</f>
        <v/>
      </c>
      <c r="R4751" s="58" t="str">
        <f ca="1">rescore</f>
        <v/>
      </c>
      <c r="S4751" s="4" t="str">
        <f ca="1">price</f>
        <v/>
      </c>
      <c r="U4751" s="4"/>
      <c r="V4751" s="4"/>
      <c r="W4751" s="293" t="str">
        <f ca="1">commission</f>
        <v/>
      </c>
      <c r="X4751" s="315"/>
    </row>
    <row r="4752" spans="1:24" x14ac:dyDescent="0.25">
      <c r="A4752" s="6" t="str">
        <f ca="1">no.</f>
        <v/>
      </c>
      <c r="E4752" s="4" t="str">
        <f ca="1">position</f>
        <v/>
      </c>
      <c r="I4752" s="318"/>
      <c r="J4752" s="25"/>
      <c r="L4752" s="4"/>
      <c r="N4752" s="6"/>
      <c r="P4752" s="6"/>
      <c r="Q4752" s="5" t="str">
        <f ca="1">score</f>
        <v/>
      </c>
      <c r="R4752" s="58" t="str">
        <f ca="1">rescore</f>
        <v/>
      </c>
      <c r="S4752" s="4" t="str">
        <f ca="1">price</f>
        <v/>
      </c>
      <c r="U4752" s="4"/>
      <c r="V4752" s="4"/>
      <c r="W4752" s="293" t="str">
        <f ca="1">commission</f>
        <v/>
      </c>
      <c r="X4752" s="315"/>
    </row>
    <row r="4753" spans="1:24" x14ac:dyDescent="0.25">
      <c r="A4753" s="6" t="str">
        <f ca="1">no.</f>
        <v/>
      </c>
      <c r="E4753" s="4" t="str">
        <f ca="1">position</f>
        <v/>
      </c>
      <c r="I4753" s="318"/>
      <c r="J4753" s="25"/>
      <c r="L4753" s="4"/>
      <c r="N4753" s="6"/>
      <c r="P4753" s="6"/>
      <c r="Q4753" s="5" t="str">
        <f ca="1">score</f>
        <v/>
      </c>
      <c r="R4753" s="58" t="str">
        <f ca="1">rescore</f>
        <v/>
      </c>
      <c r="S4753" s="4" t="str">
        <f ca="1">price</f>
        <v/>
      </c>
      <c r="U4753" s="4"/>
      <c r="V4753" s="4"/>
      <c r="W4753" s="293" t="str">
        <f ca="1">commission</f>
        <v/>
      </c>
      <c r="X4753" s="315"/>
    </row>
    <row r="4754" spans="1:24" x14ac:dyDescent="0.25">
      <c r="A4754" s="6" t="str">
        <f ca="1">no.</f>
        <v/>
      </c>
      <c r="E4754" s="4" t="str">
        <f ca="1">position</f>
        <v/>
      </c>
      <c r="I4754" s="318"/>
      <c r="J4754" s="25"/>
      <c r="L4754" s="4"/>
      <c r="N4754" s="6"/>
      <c r="P4754" s="6"/>
      <c r="Q4754" s="5" t="str">
        <f ca="1">score</f>
        <v/>
      </c>
      <c r="R4754" s="58" t="str">
        <f ca="1">rescore</f>
        <v/>
      </c>
      <c r="S4754" s="4" t="str">
        <f ca="1">price</f>
        <v/>
      </c>
      <c r="U4754" s="4"/>
      <c r="V4754" s="4"/>
      <c r="W4754" s="293" t="str">
        <f ca="1">commission</f>
        <v/>
      </c>
      <c r="X4754" s="315"/>
    </row>
    <row r="4755" spans="1:24" x14ac:dyDescent="0.25">
      <c r="A4755" s="6" t="str">
        <f ca="1">no.</f>
        <v/>
      </c>
      <c r="E4755" s="4" t="str">
        <f ca="1">position</f>
        <v/>
      </c>
      <c r="I4755" s="318"/>
      <c r="J4755" s="25"/>
      <c r="L4755" s="4"/>
      <c r="N4755" s="6"/>
      <c r="P4755" s="6"/>
      <c r="Q4755" s="5" t="str">
        <f ca="1">score</f>
        <v/>
      </c>
      <c r="R4755" s="58" t="str">
        <f ca="1">rescore</f>
        <v/>
      </c>
      <c r="S4755" s="4" t="str">
        <f ca="1">price</f>
        <v/>
      </c>
      <c r="U4755" s="4"/>
      <c r="V4755" s="4"/>
      <c r="W4755" s="293" t="str">
        <f ca="1">commission</f>
        <v/>
      </c>
      <c r="X4755" s="315"/>
    </row>
    <row r="4756" spans="1:24" x14ac:dyDescent="0.25">
      <c r="A4756" s="6" t="str">
        <f ca="1">no.</f>
        <v/>
      </c>
      <c r="E4756" s="4" t="str">
        <f ca="1">position</f>
        <v/>
      </c>
      <c r="I4756" s="318"/>
      <c r="J4756" s="25"/>
      <c r="L4756" s="4"/>
      <c r="N4756" s="6"/>
      <c r="P4756" s="6"/>
      <c r="Q4756" s="5" t="str">
        <f ca="1">score</f>
        <v/>
      </c>
      <c r="R4756" s="58" t="str">
        <f ca="1">rescore</f>
        <v/>
      </c>
      <c r="S4756" s="4" t="str">
        <f ca="1">price</f>
        <v/>
      </c>
      <c r="U4756" s="4"/>
      <c r="V4756" s="4"/>
      <c r="W4756" s="293" t="str">
        <f ca="1">commission</f>
        <v/>
      </c>
      <c r="X4756" s="315"/>
    </row>
    <row r="4757" spans="1:24" x14ac:dyDescent="0.25">
      <c r="A4757" s="6" t="str">
        <f ca="1">no.</f>
        <v/>
      </c>
      <c r="E4757" s="4" t="str">
        <f ca="1">position</f>
        <v/>
      </c>
      <c r="I4757" s="318"/>
      <c r="J4757" s="25"/>
      <c r="L4757" s="4"/>
      <c r="N4757" s="6"/>
      <c r="P4757" s="6"/>
      <c r="Q4757" s="5" t="str">
        <f ca="1">score</f>
        <v/>
      </c>
      <c r="R4757" s="58" t="str">
        <f ca="1">rescore</f>
        <v/>
      </c>
      <c r="S4757" s="4" t="str">
        <f ca="1">price</f>
        <v/>
      </c>
      <c r="U4757" s="4"/>
      <c r="V4757" s="4"/>
      <c r="W4757" s="293" t="str">
        <f ca="1">commission</f>
        <v/>
      </c>
      <c r="X4757" s="315"/>
    </row>
    <row r="4758" spans="1:24" x14ac:dyDescent="0.25">
      <c r="A4758" s="6" t="str">
        <f ca="1">no.</f>
        <v/>
      </c>
      <c r="E4758" s="4" t="str">
        <f ca="1">position</f>
        <v/>
      </c>
      <c r="I4758" s="318"/>
      <c r="J4758" s="25"/>
      <c r="L4758" s="4"/>
      <c r="N4758" s="6"/>
      <c r="P4758" s="6"/>
      <c r="Q4758" s="5" t="str">
        <f ca="1">score</f>
        <v/>
      </c>
      <c r="R4758" s="58" t="str">
        <f ca="1">rescore</f>
        <v/>
      </c>
      <c r="S4758" s="4" t="str">
        <f ca="1">price</f>
        <v/>
      </c>
      <c r="U4758" s="4"/>
      <c r="V4758" s="4"/>
      <c r="W4758" s="293" t="str">
        <f ca="1">commission</f>
        <v/>
      </c>
      <c r="X4758" s="315"/>
    </row>
    <row r="4759" spans="1:24" x14ac:dyDescent="0.25">
      <c r="A4759" s="6" t="str">
        <f ca="1">no.</f>
        <v/>
      </c>
      <c r="E4759" s="4" t="str">
        <f ca="1">position</f>
        <v/>
      </c>
      <c r="I4759" s="318"/>
      <c r="J4759" s="25"/>
      <c r="L4759" s="4"/>
      <c r="N4759" s="6"/>
      <c r="P4759" s="6"/>
      <c r="Q4759" s="5" t="str">
        <f ca="1">score</f>
        <v/>
      </c>
      <c r="R4759" s="58" t="str">
        <f ca="1">rescore</f>
        <v/>
      </c>
      <c r="S4759" s="4" t="str">
        <f ca="1">price</f>
        <v/>
      </c>
      <c r="U4759" s="4"/>
      <c r="V4759" s="4"/>
      <c r="W4759" s="293" t="str">
        <f ca="1">commission</f>
        <v/>
      </c>
      <c r="X4759" s="315"/>
    </row>
    <row r="4760" spans="1:24" x14ac:dyDescent="0.25">
      <c r="A4760" s="6" t="str">
        <f ca="1">no.</f>
        <v/>
      </c>
      <c r="E4760" s="4" t="str">
        <f ca="1">position</f>
        <v/>
      </c>
      <c r="I4760" s="318"/>
      <c r="J4760" s="25"/>
      <c r="L4760" s="4"/>
      <c r="N4760" s="6"/>
      <c r="P4760" s="6"/>
      <c r="Q4760" s="5" t="str">
        <f ca="1">score</f>
        <v/>
      </c>
      <c r="R4760" s="58" t="str">
        <f ca="1">rescore</f>
        <v/>
      </c>
      <c r="S4760" s="4" t="str">
        <f ca="1">price</f>
        <v/>
      </c>
      <c r="U4760" s="4"/>
      <c r="V4760" s="4"/>
      <c r="W4760" s="293" t="str">
        <f ca="1">commission</f>
        <v/>
      </c>
      <c r="X4760" s="315"/>
    </row>
    <row r="4761" spans="1:24" x14ac:dyDescent="0.25">
      <c r="A4761" s="6" t="str">
        <f ca="1">no.</f>
        <v/>
      </c>
      <c r="E4761" s="4" t="str">
        <f ca="1">position</f>
        <v/>
      </c>
      <c r="I4761" s="318"/>
      <c r="J4761" s="25"/>
      <c r="L4761" s="4"/>
      <c r="N4761" s="6"/>
      <c r="P4761" s="6"/>
      <c r="Q4761" s="5" t="str">
        <f ca="1">score</f>
        <v/>
      </c>
      <c r="R4761" s="58" t="str">
        <f ca="1">rescore</f>
        <v/>
      </c>
      <c r="S4761" s="4" t="str">
        <f ca="1">price</f>
        <v/>
      </c>
      <c r="U4761" s="4"/>
      <c r="V4761" s="4"/>
      <c r="W4761" s="293" t="str">
        <f ca="1">commission</f>
        <v/>
      </c>
      <c r="X4761" s="315"/>
    </row>
    <row r="4762" spans="1:24" x14ac:dyDescent="0.25">
      <c r="A4762" s="6" t="str">
        <f ca="1">no.</f>
        <v/>
      </c>
      <c r="E4762" s="4" t="str">
        <f ca="1">position</f>
        <v/>
      </c>
      <c r="I4762" s="318"/>
      <c r="J4762" s="25"/>
      <c r="L4762" s="4"/>
      <c r="N4762" s="6"/>
      <c r="P4762" s="6"/>
      <c r="Q4762" s="5" t="str">
        <f ca="1">score</f>
        <v/>
      </c>
      <c r="R4762" s="58" t="str">
        <f ca="1">rescore</f>
        <v/>
      </c>
      <c r="S4762" s="4" t="str">
        <f ca="1">price</f>
        <v/>
      </c>
      <c r="U4762" s="4"/>
      <c r="V4762" s="4"/>
      <c r="W4762" s="293" t="str">
        <f ca="1">commission</f>
        <v/>
      </c>
      <c r="X4762" s="315"/>
    </row>
    <row r="4763" spans="1:24" x14ac:dyDescent="0.25">
      <c r="A4763" s="6" t="str">
        <f ca="1">no.</f>
        <v/>
      </c>
      <c r="E4763" s="4" t="str">
        <f ca="1">position</f>
        <v/>
      </c>
      <c r="I4763" s="318"/>
      <c r="J4763" s="25"/>
      <c r="L4763" s="4"/>
      <c r="N4763" s="6"/>
      <c r="P4763" s="6"/>
      <c r="Q4763" s="5" t="str">
        <f ca="1">score</f>
        <v/>
      </c>
      <c r="R4763" s="58" t="str">
        <f ca="1">rescore</f>
        <v/>
      </c>
      <c r="S4763" s="4" t="str">
        <f ca="1">price</f>
        <v/>
      </c>
      <c r="U4763" s="4"/>
      <c r="V4763" s="4"/>
      <c r="W4763" s="293" t="str">
        <f ca="1">commission</f>
        <v/>
      </c>
      <c r="X4763" s="315"/>
    </row>
    <row r="4764" spans="1:24" x14ac:dyDescent="0.25">
      <c r="A4764" s="6" t="str">
        <f ca="1">no.</f>
        <v/>
      </c>
      <c r="E4764" s="4" t="str">
        <f ca="1">position</f>
        <v/>
      </c>
      <c r="I4764" s="318"/>
      <c r="J4764" s="25"/>
      <c r="L4764" s="4"/>
      <c r="N4764" s="6"/>
      <c r="P4764" s="6"/>
      <c r="Q4764" s="5" t="str">
        <f ca="1">score</f>
        <v/>
      </c>
      <c r="R4764" s="58" t="str">
        <f ca="1">rescore</f>
        <v/>
      </c>
      <c r="S4764" s="4" t="str">
        <f ca="1">price</f>
        <v/>
      </c>
      <c r="U4764" s="4"/>
      <c r="V4764" s="4"/>
      <c r="W4764" s="293" t="str">
        <f ca="1">commission</f>
        <v/>
      </c>
      <c r="X4764" s="315"/>
    </row>
    <row r="4765" spans="1:24" x14ac:dyDescent="0.25">
      <c r="A4765" s="6" t="str">
        <f ca="1">no.</f>
        <v/>
      </c>
      <c r="E4765" s="4" t="str">
        <f ca="1">position</f>
        <v/>
      </c>
      <c r="I4765" s="318"/>
      <c r="J4765" s="25"/>
      <c r="L4765" s="4"/>
      <c r="N4765" s="6"/>
      <c r="P4765" s="6"/>
      <c r="Q4765" s="5" t="str">
        <f ca="1">score</f>
        <v/>
      </c>
      <c r="R4765" s="58" t="str">
        <f ca="1">rescore</f>
        <v/>
      </c>
      <c r="S4765" s="4" t="str">
        <f ca="1">price</f>
        <v/>
      </c>
      <c r="U4765" s="4"/>
      <c r="V4765" s="4"/>
      <c r="W4765" s="293" t="str">
        <f ca="1">commission</f>
        <v/>
      </c>
      <c r="X4765" s="315"/>
    </row>
    <row r="4766" spans="1:24" x14ac:dyDescent="0.25">
      <c r="A4766" s="6" t="str">
        <f ca="1">no.</f>
        <v/>
      </c>
      <c r="E4766" s="4" t="str">
        <f ca="1">position</f>
        <v/>
      </c>
      <c r="I4766" s="318"/>
      <c r="J4766" s="25"/>
      <c r="L4766" s="4"/>
      <c r="N4766" s="6"/>
      <c r="P4766" s="6"/>
      <c r="Q4766" s="5" t="str">
        <f ca="1">score</f>
        <v/>
      </c>
      <c r="R4766" s="58" t="str">
        <f ca="1">rescore</f>
        <v/>
      </c>
      <c r="S4766" s="4" t="str">
        <f ca="1">price</f>
        <v/>
      </c>
      <c r="U4766" s="4"/>
      <c r="V4766" s="4"/>
      <c r="W4766" s="293" t="str">
        <f ca="1">commission</f>
        <v/>
      </c>
      <c r="X4766" s="315"/>
    </row>
    <row r="4767" spans="1:24" x14ac:dyDescent="0.25">
      <c r="A4767" s="6" t="str">
        <f ca="1">no.</f>
        <v/>
      </c>
      <c r="E4767" s="4" t="str">
        <f ca="1">position</f>
        <v/>
      </c>
      <c r="I4767" s="318"/>
      <c r="J4767" s="25"/>
      <c r="L4767" s="4"/>
      <c r="N4767" s="6"/>
      <c r="P4767" s="6"/>
      <c r="Q4767" s="5" t="str">
        <f ca="1">score</f>
        <v/>
      </c>
      <c r="R4767" s="58" t="str">
        <f ca="1">rescore</f>
        <v/>
      </c>
      <c r="S4767" s="4" t="str">
        <f ca="1">price</f>
        <v/>
      </c>
      <c r="U4767" s="4"/>
      <c r="V4767" s="4"/>
      <c r="W4767" s="293" t="str">
        <f ca="1">commission</f>
        <v/>
      </c>
      <c r="X4767" s="315"/>
    </row>
    <row r="4768" spans="1:24" x14ac:dyDescent="0.25">
      <c r="A4768" s="6" t="str">
        <f ca="1">no.</f>
        <v/>
      </c>
      <c r="E4768" s="4" t="str">
        <f ca="1">position</f>
        <v/>
      </c>
      <c r="I4768" s="318"/>
      <c r="J4768" s="25"/>
      <c r="L4768" s="4"/>
      <c r="N4768" s="6"/>
      <c r="P4768" s="6"/>
      <c r="Q4768" s="5" t="str">
        <f ca="1">score</f>
        <v/>
      </c>
      <c r="R4768" s="58" t="str">
        <f ca="1">rescore</f>
        <v/>
      </c>
      <c r="S4768" s="4" t="str">
        <f ca="1">price</f>
        <v/>
      </c>
      <c r="U4768" s="4"/>
      <c r="V4768" s="4"/>
      <c r="W4768" s="293" t="str">
        <f ca="1">commission</f>
        <v/>
      </c>
      <c r="X4768" s="315"/>
    </row>
    <row r="4769" spans="1:24" x14ac:dyDescent="0.25">
      <c r="A4769" s="6" t="str">
        <f ca="1">no.</f>
        <v/>
      </c>
      <c r="E4769" s="4" t="str">
        <f ca="1">position</f>
        <v/>
      </c>
      <c r="I4769" s="318"/>
      <c r="J4769" s="25"/>
      <c r="L4769" s="4"/>
      <c r="N4769" s="6"/>
      <c r="P4769" s="6"/>
      <c r="Q4769" s="5" t="str">
        <f ca="1">score</f>
        <v/>
      </c>
      <c r="R4769" s="58" t="str">
        <f ca="1">rescore</f>
        <v/>
      </c>
      <c r="S4769" s="4" t="str">
        <f ca="1">price</f>
        <v/>
      </c>
      <c r="U4769" s="4"/>
      <c r="V4769" s="4"/>
      <c r="W4769" s="293" t="str">
        <f ca="1">commission</f>
        <v/>
      </c>
      <c r="X4769" s="315"/>
    </row>
    <row r="4770" spans="1:24" x14ac:dyDescent="0.25">
      <c r="A4770" s="6" t="str">
        <f ca="1">no.</f>
        <v/>
      </c>
      <c r="E4770" s="4" t="str">
        <f ca="1">position</f>
        <v/>
      </c>
      <c r="I4770" s="318"/>
      <c r="J4770" s="25"/>
      <c r="L4770" s="4"/>
      <c r="N4770" s="6"/>
      <c r="P4770" s="6"/>
      <c r="Q4770" s="5" t="str">
        <f ca="1">score</f>
        <v/>
      </c>
      <c r="R4770" s="58" t="str">
        <f ca="1">rescore</f>
        <v/>
      </c>
      <c r="S4770" s="4" t="str">
        <f ca="1">price</f>
        <v/>
      </c>
      <c r="U4770" s="4"/>
      <c r="V4770" s="4"/>
      <c r="W4770" s="293" t="str">
        <f ca="1">commission</f>
        <v/>
      </c>
      <c r="X4770" s="315"/>
    </row>
    <row r="4771" spans="1:24" x14ac:dyDescent="0.25">
      <c r="A4771" s="6" t="str">
        <f ca="1">no.</f>
        <v/>
      </c>
      <c r="E4771" s="4" t="str">
        <f ca="1">position</f>
        <v/>
      </c>
      <c r="I4771" s="318"/>
      <c r="J4771" s="25"/>
      <c r="L4771" s="4"/>
      <c r="N4771" s="6"/>
      <c r="P4771" s="6"/>
      <c r="Q4771" s="5" t="str">
        <f ca="1">score</f>
        <v/>
      </c>
      <c r="R4771" s="58" t="str">
        <f ca="1">rescore</f>
        <v/>
      </c>
      <c r="S4771" s="4" t="str">
        <f ca="1">price</f>
        <v/>
      </c>
      <c r="U4771" s="4"/>
      <c r="V4771" s="4"/>
      <c r="W4771" s="293" t="str">
        <f ca="1">commission</f>
        <v/>
      </c>
      <c r="X4771" s="315"/>
    </row>
    <row r="4772" spans="1:24" x14ac:dyDescent="0.25">
      <c r="A4772" s="6" t="str">
        <f ca="1">no.</f>
        <v/>
      </c>
      <c r="E4772" s="4" t="str">
        <f ca="1">position</f>
        <v/>
      </c>
      <c r="I4772" s="318"/>
      <c r="J4772" s="25"/>
      <c r="L4772" s="4"/>
      <c r="N4772" s="6"/>
      <c r="P4772" s="6"/>
      <c r="Q4772" s="5" t="str">
        <f ca="1">score</f>
        <v/>
      </c>
      <c r="R4772" s="58" t="str">
        <f ca="1">rescore</f>
        <v/>
      </c>
      <c r="S4772" s="4" t="str">
        <f ca="1">price</f>
        <v/>
      </c>
      <c r="U4772" s="4"/>
      <c r="V4772" s="4"/>
      <c r="W4772" s="293" t="str">
        <f ca="1">commission</f>
        <v/>
      </c>
      <c r="X4772" s="315"/>
    </row>
    <row r="4773" spans="1:24" x14ac:dyDescent="0.25">
      <c r="A4773" s="6" t="str">
        <f ca="1">no.</f>
        <v/>
      </c>
      <c r="E4773" s="4" t="str">
        <f ca="1">position</f>
        <v/>
      </c>
      <c r="I4773" s="318"/>
      <c r="J4773" s="25"/>
      <c r="L4773" s="4"/>
      <c r="N4773" s="6"/>
      <c r="P4773" s="6"/>
      <c r="Q4773" s="5" t="str">
        <f ca="1">score</f>
        <v/>
      </c>
      <c r="R4773" s="58" t="str">
        <f ca="1">rescore</f>
        <v/>
      </c>
      <c r="S4773" s="4" t="str">
        <f ca="1">price</f>
        <v/>
      </c>
      <c r="U4773" s="4"/>
      <c r="V4773" s="4"/>
      <c r="W4773" s="293" t="str">
        <f ca="1">commission</f>
        <v/>
      </c>
      <c r="X4773" s="315"/>
    </row>
    <row r="4774" spans="1:24" x14ac:dyDescent="0.25">
      <c r="A4774" s="6" t="str">
        <f ca="1">no.</f>
        <v/>
      </c>
      <c r="E4774" s="4" t="str">
        <f ca="1">position</f>
        <v/>
      </c>
      <c r="I4774" s="318"/>
      <c r="J4774" s="25"/>
      <c r="L4774" s="4"/>
      <c r="N4774" s="6"/>
      <c r="P4774" s="6"/>
      <c r="Q4774" s="5" t="str">
        <f ca="1">score</f>
        <v/>
      </c>
      <c r="R4774" s="58" t="str">
        <f ca="1">rescore</f>
        <v/>
      </c>
      <c r="S4774" s="4" t="str">
        <f ca="1">price</f>
        <v/>
      </c>
      <c r="U4774" s="4"/>
      <c r="V4774" s="4"/>
      <c r="W4774" s="293" t="str">
        <f ca="1">commission</f>
        <v/>
      </c>
      <c r="X4774" s="315"/>
    </row>
    <row r="4775" spans="1:24" x14ac:dyDescent="0.25">
      <c r="A4775" s="6" t="str">
        <f ca="1">no.</f>
        <v/>
      </c>
      <c r="E4775" s="4" t="str">
        <f ca="1">position</f>
        <v/>
      </c>
      <c r="I4775" s="318"/>
      <c r="J4775" s="25"/>
      <c r="L4775" s="4"/>
      <c r="N4775" s="6"/>
      <c r="P4775" s="6"/>
      <c r="Q4775" s="5" t="str">
        <f ca="1">score</f>
        <v/>
      </c>
      <c r="R4775" s="58" t="str">
        <f ca="1">rescore</f>
        <v/>
      </c>
      <c r="S4775" s="4" t="str">
        <f ca="1">price</f>
        <v/>
      </c>
      <c r="U4775" s="4"/>
      <c r="V4775" s="4"/>
      <c r="W4775" s="293" t="str">
        <f ca="1">commission</f>
        <v/>
      </c>
      <c r="X4775" s="315"/>
    </row>
    <row r="4776" spans="1:24" x14ac:dyDescent="0.25">
      <c r="A4776" s="6" t="str">
        <f ca="1">no.</f>
        <v/>
      </c>
      <c r="E4776" s="4" t="str">
        <f ca="1">position</f>
        <v/>
      </c>
      <c r="I4776" s="318"/>
      <c r="J4776" s="25"/>
      <c r="L4776" s="4"/>
      <c r="N4776" s="6"/>
      <c r="P4776" s="6"/>
      <c r="Q4776" s="5" t="str">
        <f ca="1">score</f>
        <v/>
      </c>
      <c r="R4776" s="58" t="str">
        <f ca="1">rescore</f>
        <v/>
      </c>
      <c r="S4776" s="4" t="str">
        <f ca="1">price</f>
        <v/>
      </c>
      <c r="U4776" s="4"/>
      <c r="V4776" s="4"/>
      <c r="W4776" s="293" t="str">
        <f ca="1">commission</f>
        <v/>
      </c>
      <c r="X4776" s="315"/>
    </row>
    <row r="4777" spans="1:24" x14ac:dyDescent="0.25">
      <c r="A4777" s="6" t="str">
        <f ca="1">no.</f>
        <v/>
      </c>
      <c r="E4777" s="4" t="str">
        <f ca="1">position</f>
        <v/>
      </c>
      <c r="I4777" s="318"/>
      <c r="J4777" s="25"/>
      <c r="L4777" s="4"/>
      <c r="N4777" s="6"/>
      <c r="P4777" s="6"/>
      <c r="Q4777" s="5" t="str">
        <f ca="1">score</f>
        <v/>
      </c>
      <c r="R4777" s="58" t="str">
        <f ca="1">rescore</f>
        <v/>
      </c>
      <c r="S4777" s="4" t="str">
        <f ca="1">price</f>
        <v/>
      </c>
      <c r="U4777" s="4"/>
      <c r="V4777" s="4"/>
      <c r="W4777" s="293" t="str">
        <f ca="1">commission</f>
        <v/>
      </c>
      <c r="X4777" s="315"/>
    </row>
    <row r="4778" spans="1:24" x14ac:dyDescent="0.25">
      <c r="A4778" s="6" t="str">
        <f ca="1">no.</f>
        <v/>
      </c>
      <c r="E4778" s="4" t="str">
        <f ca="1">position</f>
        <v/>
      </c>
      <c r="I4778" s="318"/>
      <c r="J4778" s="25"/>
      <c r="L4778" s="4"/>
      <c r="N4778" s="6"/>
      <c r="P4778" s="6"/>
      <c r="Q4778" s="5" t="str">
        <f ca="1">score</f>
        <v/>
      </c>
      <c r="R4778" s="58" t="str">
        <f ca="1">rescore</f>
        <v/>
      </c>
      <c r="S4778" s="4" t="str">
        <f ca="1">price</f>
        <v/>
      </c>
      <c r="U4778" s="4"/>
      <c r="V4778" s="4"/>
      <c r="W4778" s="293" t="str">
        <f ca="1">commission</f>
        <v/>
      </c>
      <c r="X4778" s="315"/>
    </row>
    <row r="4779" spans="1:24" x14ac:dyDescent="0.25">
      <c r="A4779" s="6" t="str">
        <f ca="1">no.</f>
        <v/>
      </c>
      <c r="E4779" s="4" t="str">
        <f ca="1">position</f>
        <v/>
      </c>
      <c r="I4779" s="318"/>
      <c r="J4779" s="25"/>
      <c r="L4779" s="4"/>
      <c r="N4779" s="6"/>
      <c r="P4779" s="6"/>
      <c r="Q4779" s="5" t="str">
        <f ca="1">score</f>
        <v/>
      </c>
      <c r="R4779" s="58" t="str">
        <f ca="1">rescore</f>
        <v/>
      </c>
      <c r="S4779" s="4" t="str">
        <f ca="1">price</f>
        <v/>
      </c>
      <c r="U4779" s="4"/>
      <c r="V4779" s="4"/>
      <c r="W4779" s="293" t="str">
        <f ca="1">commission</f>
        <v/>
      </c>
      <c r="X4779" s="315"/>
    </row>
    <row r="4780" spans="1:24" x14ac:dyDescent="0.25">
      <c r="A4780" s="6" t="str">
        <f ca="1">no.</f>
        <v/>
      </c>
      <c r="E4780" s="4" t="str">
        <f ca="1">position</f>
        <v/>
      </c>
      <c r="I4780" s="318"/>
      <c r="J4780" s="25"/>
      <c r="L4780" s="4"/>
      <c r="N4780" s="6"/>
      <c r="P4780" s="6"/>
      <c r="Q4780" s="5" t="str">
        <f ca="1">score</f>
        <v/>
      </c>
      <c r="R4780" s="58" t="str">
        <f ca="1">rescore</f>
        <v/>
      </c>
      <c r="S4780" s="4" t="str">
        <f ca="1">price</f>
        <v/>
      </c>
      <c r="U4780" s="4"/>
      <c r="V4780" s="4"/>
      <c r="W4780" s="293" t="str">
        <f ca="1">commission</f>
        <v/>
      </c>
      <c r="X4780" s="315"/>
    </row>
    <row r="4781" spans="1:24" x14ac:dyDescent="0.25">
      <c r="A4781" s="6" t="str">
        <f ca="1">no.</f>
        <v/>
      </c>
      <c r="E4781" s="4" t="str">
        <f ca="1">position</f>
        <v/>
      </c>
      <c r="I4781" s="318"/>
      <c r="J4781" s="25"/>
      <c r="L4781" s="4"/>
      <c r="N4781" s="6"/>
      <c r="P4781" s="6"/>
      <c r="Q4781" s="5" t="str">
        <f ca="1">score</f>
        <v/>
      </c>
      <c r="R4781" s="58" t="str">
        <f ca="1">rescore</f>
        <v/>
      </c>
      <c r="S4781" s="4" t="str">
        <f ca="1">price</f>
        <v/>
      </c>
      <c r="U4781" s="4"/>
      <c r="V4781" s="4"/>
      <c r="W4781" s="293" t="str">
        <f ca="1">commission</f>
        <v/>
      </c>
      <c r="X4781" s="315"/>
    </row>
    <row r="4782" spans="1:24" x14ac:dyDescent="0.25">
      <c r="A4782" s="6" t="str">
        <f ca="1">no.</f>
        <v/>
      </c>
      <c r="E4782" s="4" t="str">
        <f ca="1">position</f>
        <v/>
      </c>
      <c r="I4782" s="318"/>
      <c r="J4782" s="25"/>
      <c r="L4782" s="4"/>
      <c r="N4782" s="6"/>
      <c r="P4782" s="6"/>
      <c r="Q4782" s="5" t="str">
        <f ca="1">score</f>
        <v/>
      </c>
      <c r="R4782" s="58" t="str">
        <f ca="1">rescore</f>
        <v/>
      </c>
      <c r="S4782" s="4" t="str">
        <f ca="1">price</f>
        <v/>
      </c>
      <c r="U4782" s="4"/>
      <c r="V4782" s="4"/>
      <c r="W4782" s="293" t="str">
        <f ca="1">commission</f>
        <v/>
      </c>
      <c r="X4782" s="315"/>
    </row>
    <row r="4783" spans="1:24" x14ac:dyDescent="0.25">
      <c r="A4783" s="6" t="str">
        <f ca="1">no.</f>
        <v/>
      </c>
      <c r="E4783" s="4" t="str">
        <f ca="1">position</f>
        <v/>
      </c>
      <c r="I4783" s="318"/>
      <c r="J4783" s="25"/>
      <c r="L4783" s="4"/>
      <c r="N4783" s="6"/>
      <c r="P4783" s="6"/>
      <c r="Q4783" s="5" t="str">
        <f ca="1">score</f>
        <v/>
      </c>
      <c r="R4783" s="58" t="str">
        <f ca="1">rescore</f>
        <v/>
      </c>
      <c r="S4783" s="4" t="str">
        <f ca="1">price</f>
        <v/>
      </c>
      <c r="U4783" s="4"/>
      <c r="V4783" s="4"/>
      <c r="W4783" s="293" t="str">
        <f ca="1">commission</f>
        <v/>
      </c>
      <c r="X4783" s="315"/>
    </row>
    <row r="4784" spans="1:24" x14ac:dyDescent="0.25">
      <c r="A4784" s="6" t="str">
        <f ca="1">no.</f>
        <v/>
      </c>
      <c r="E4784" s="4" t="str">
        <f ca="1">position</f>
        <v/>
      </c>
      <c r="I4784" s="318"/>
      <c r="J4784" s="25"/>
      <c r="L4784" s="4"/>
      <c r="N4784" s="6"/>
      <c r="P4784" s="6"/>
      <c r="Q4784" s="5" t="str">
        <f ca="1">score</f>
        <v/>
      </c>
      <c r="R4784" s="58" t="str">
        <f ca="1">rescore</f>
        <v/>
      </c>
      <c r="S4784" s="4" t="str">
        <f ca="1">price</f>
        <v/>
      </c>
      <c r="U4784" s="4"/>
      <c r="V4784" s="4"/>
      <c r="W4784" s="293" t="str">
        <f ca="1">commission</f>
        <v/>
      </c>
      <c r="X4784" s="315"/>
    </row>
    <row r="4785" spans="1:24" x14ac:dyDescent="0.25">
      <c r="A4785" s="6" t="str">
        <f ca="1">no.</f>
        <v/>
      </c>
      <c r="E4785" s="4" t="str">
        <f ca="1">position</f>
        <v/>
      </c>
      <c r="I4785" s="318"/>
      <c r="J4785" s="25"/>
      <c r="L4785" s="4"/>
      <c r="N4785" s="6"/>
      <c r="P4785" s="6"/>
      <c r="Q4785" s="5" t="str">
        <f ca="1">score</f>
        <v/>
      </c>
      <c r="R4785" s="58" t="str">
        <f ca="1">rescore</f>
        <v/>
      </c>
      <c r="S4785" s="4" t="str">
        <f ca="1">price</f>
        <v/>
      </c>
      <c r="U4785" s="4"/>
      <c r="V4785" s="4"/>
      <c r="W4785" s="293" t="str">
        <f ca="1">commission</f>
        <v/>
      </c>
      <c r="X4785" s="315"/>
    </row>
    <row r="4786" spans="1:24" x14ac:dyDescent="0.25">
      <c r="A4786" s="6" t="str">
        <f ca="1">no.</f>
        <v/>
      </c>
      <c r="E4786" s="4" t="str">
        <f ca="1">position</f>
        <v/>
      </c>
      <c r="I4786" s="318"/>
      <c r="J4786" s="25"/>
      <c r="L4786" s="4"/>
      <c r="N4786" s="6"/>
      <c r="P4786" s="6"/>
      <c r="Q4786" s="5" t="str">
        <f ca="1">score</f>
        <v/>
      </c>
      <c r="R4786" s="58" t="str">
        <f ca="1">rescore</f>
        <v/>
      </c>
      <c r="S4786" s="4" t="str">
        <f ca="1">price</f>
        <v/>
      </c>
      <c r="U4786" s="4"/>
      <c r="V4786" s="4"/>
      <c r="W4786" s="293" t="str">
        <f ca="1">commission</f>
        <v/>
      </c>
      <c r="X4786" s="315"/>
    </row>
    <row r="4787" spans="1:24" x14ac:dyDescent="0.25">
      <c r="A4787" s="6" t="str">
        <f ca="1">no.</f>
        <v/>
      </c>
      <c r="E4787" s="4" t="str">
        <f ca="1">position</f>
        <v/>
      </c>
      <c r="I4787" s="318"/>
      <c r="J4787" s="25"/>
      <c r="L4787" s="4"/>
      <c r="N4787" s="6"/>
      <c r="P4787" s="6"/>
      <c r="Q4787" s="5" t="str">
        <f ca="1">score</f>
        <v/>
      </c>
      <c r="R4787" s="58" t="str">
        <f ca="1">rescore</f>
        <v/>
      </c>
      <c r="S4787" s="4" t="str">
        <f ca="1">price</f>
        <v/>
      </c>
      <c r="U4787" s="4"/>
      <c r="V4787" s="4"/>
      <c r="W4787" s="293" t="str">
        <f ca="1">commission</f>
        <v/>
      </c>
      <c r="X4787" s="315"/>
    </row>
    <row r="4788" spans="1:24" x14ac:dyDescent="0.25">
      <c r="A4788" s="6" t="str">
        <f ca="1">no.</f>
        <v/>
      </c>
      <c r="E4788" s="4" t="str">
        <f ca="1">position</f>
        <v/>
      </c>
      <c r="I4788" s="318"/>
      <c r="J4788" s="25"/>
      <c r="L4788" s="4"/>
      <c r="N4788" s="6"/>
      <c r="P4788" s="6"/>
      <c r="Q4788" s="5" t="str">
        <f ca="1">score</f>
        <v/>
      </c>
      <c r="R4788" s="58" t="str">
        <f ca="1">rescore</f>
        <v/>
      </c>
      <c r="S4788" s="4" t="str">
        <f ca="1">price</f>
        <v/>
      </c>
      <c r="U4788" s="4"/>
      <c r="V4788" s="4"/>
      <c r="W4788" s="293" t="str">
        <f ca="1">commission</f>
        <v/>
      </c>
      <c r="X4788" s="315"/>
    </row>
    <row r="4789" spans="1:24" x14ac:dyDescent="0.25">
      <c r="A4789" s="6" t="str">
        <f ca="1">no.</f>
        <v/>
      </c>
      <c r="E4789" s="4" t="str">
        <f ca="1">position</f>
        <v/>
      </c>
      <c r="I4789" s="318"/>
      <c r="J4789" s="25"/>
      <c r="L4789" s="4"/>
      <c r="N4789" s="6"/>
      <c r="P4789" s="6"/>
      <c r="Q4789" s="5" t="str">
        <f ca="1">score</f>
        <v/>
      </c>
      <c r="R4789" s="58" t="str">
        <f ca="1">rescore</f>
        <v/>
      </c>
      <c r="S4789" s="4" t="str">
        <f ca="1">price</f>
        <v/>
      </c>
      <c r="U4789" s="4"/>
      <c r="V4789" s="4"/>
      <c r="W4789" s="293" t="str">
        <f ca="1">commission</f>
        <v/>
      </c>
      <c r="X4789" s="315"/>
    </row>
    <row r="4790" spans="1:24" x14ac:dyDescent="0.25">
      <c r="A4790" s="6" t="str">
        <f ca="1">no.</f>
        <v/>
      </c>
      <c r="E4790" s="4" t="str">
        <f ca="1">position</f>
        <v/>
      </c>
      <c r="I4790" s="318"/>
      <c r="J4790" s="25"/>
      <c r="L4790" s="4"/>
      <c r="N4790" s="6"/>
      <c r="P4790" s="6"/>
      <c r="Q4790" s="5" t="str">
        <f ca="1">score</f>
        <v/>
      </c>
      <c r="R4790" s="58" t="str">
        <f ca="1">rescore</f>
        <v/>
      </c>
      <c r="S4790" s="4" t="str">
        <f ca="1">price</f>
        <v/>
      </c>
      <c r="U4790" s="4"/>
      <c r="V4790" s="4"/>
      <c r="W4790" s="293" t="str">
        <f ca="1">commission</f>
        <v/>
      </c>
      <c r="X4790" s="315"/>
    </row>
    <row r="4791" spans="1:24" x14ac:dyDescent="0.25">
      <c r="A4791" s="6" t="str">
        <f ca="1">no.</f>
        <v/>
      </c>
      <c r="E4791" s="4" t="str">
        <f ca="1">position</f>
        <v/>
      </c>
      <c r="I4791" s="318"/>
      <c r="J4791" s="25"/>
      <c r="L4791" s="4"/>
      <c r="N4791" s="6"/>
      <c r="P4791" s="6"/>
      <c r="Q4791" s="5" t="str">
        <f ca="1">score</f>
        <v/>
      </c>
      <c r="R4791" s="58" t="str">
        <f ca="1">rescore</f>
        <v/>
      </c>
      <c r="S4791" s="4" t="str">
        <f ca="1">price</f>
        <v/>
      </c>
      <c r="U4791" s="4"/>
      <c r="V4791" s="4"/>
      <c r="W4791" s="293" t="str">
        <f ca="1">commission</f>
        <v/>
      </c>
      <c r="X4791" s="315"/>
    </row>
    <row r="4792" spans="1:24" x14ac:dyDescent="0.25">
      <c r="A4792" s="6" t="str">
        <f ca="1">no.</f>
        <v/>
      </c>
      <c r="E4792" s="4" t="str">
        <f ca="1">position</f>
        <v/>
      </c>
      <c r="I4792" s="318"/>
      <c r="J4792" s="25"/>
      <c r="L4792" s="4"/>
      <c r="N4792" s="6"/>
      <c r="P4792" s="6"/>
      <c r="Q4792" s="5" t="str">
        <f ca="1">score</f>
        <v/>
      </c>
      <c r="R4792" s="58" t="str">
        <f ca="1">rescore</f>
        <v/>
      </c>
      <c r="S4792" s="4" t="str">
        <f ca="1">price</f>
        <v/>
      </c>
      <c r="U4792" s="4"/>
      <c r="V4792" s="4"/>
      <c r="W4792" s="293" t="str">
        <f ca="1">commission</f>
        <v/>
      </c>
      <c r="X4792" s="315"/>
    </row>
    <row r="4793" spans="1:24" x14ac:dyDescent="0.25">
      <c r="A4793" s="6" t="str">
        <f ca="1">no.</f>
        <v/>
      </c>
      <c r="E4793" s="4" t="str">
        <f ca="1">position</f>
        <v/>
      </c>
      <c r="I4793" s="318"/>
      <c r="J4793" s="25"/>
      <c r="L4793" s="4"/>
      <c r="N4793" s="6"/>
      <c r="P4793" s="6"/>
      <c r="Q4793" s="5" t="str">
        <f ca="1">score</f>
        <v/>
      </c>
      <c r="R4793" s="58" t="str">
        <f ca="1">rescore</f>
        <v/>
      </c>
      <c r="S4793" s="4" t="str">
        <f ca="1">price</f>
        <v/>
      </c>
      <c r="U4793" s="4"/>
      <c r="V4793" s="4"/>
      <c r="W4793" s="293" t="str">
        <f ca="1">commission</f>
        <v/>
      </c>
      <c r="X4793" s="315"/>
    </row>
    <row r="4794" spans="1:24" x14ac:dyDescent="0.25">
      <c r="A4794" s="6" t="str">
        <f ca="1">no.</f>
        <v/>
      </c>
      <c r="E4794" s="4" t="str">
        <f ca="1">position</f>
        <v/>
      </c>
      <c r="I4794" s="318"/>
      <c r="J4794" s="25"/>
      <c r="L4794" s="4"/>
      <c r="N4794" s="6"/>
      <c r="P4794" s="6"/>
      <c r="Q4794" s="5" t="str">
        <f ca="1">score</f>
        <v/>
      </c>
      <c r="R4794" s="58" t="str">
        <f ca="1">rescore</f>
        <v/>
      </c>
      <c r="S4794" s="4" t="str">
        <f ca="1">price</f>
        <v/>
      </c>
      <c r="U4794" s="4"/>
      <c r="V4794" s="4"/>
      <c r="W4794" s="293" t="str">
        <f ca="1">commission</f>
        <v/>
      </c>
      <c r="X4794" s="315"/>
    </row>
    <row r="4795" spans="1:24" x14ac:dyDescent="0.25">
      <c r="A4795" s="6" t="str">
        <f ca="1">no.</f>
        <v/>
      </c>
      <c r="E4795" s="4" t="str">
        <f ca="1">position</f>
        <v/>
      </c>
      <c r="I4795" s="318"/>
      <c r="J4795" s="25"/>
      <c r="L4795" s="4"/>
      <c r="N4795" s="6"/>
      <c r="P4795" s="6"/>
      <c r="Q4795" s="5" t="str">
        <f ca="1">score</f>
        <v/>
      </c>
      <c r="R4795" s="58" t="str">
        <f ca="1">rescore</f>
        <v/>
      </c>
      <c r="S4795" s="4" t="str">
        <f ca="1">price</f>
        <v/>
      </c>
      <c r="U4795" s="4"/>
      <c r="V4795" s="4"/>
      <c r="W4795" s="293" t="str">
        <f ca="1">commission</f>
        <v/>
      </c>
      <c r="X4795" s="315"/>
    </row>
    <row r="4796" spans="1:24" x14ac:dyDescent="0.25">
      <c r="A4796" s="6" t="str">
        <f ca="1">no.</f>
        <v/>
      </c>
      <c r="E4796" s="4" t="str">
        <f ca="1">position</f>
        <v/>
      </c>
      <c r="I4796" s="318"/>
      <c r="J4796" s="25"/>
      <c r="L4796" s="4"/>
      <c r="N4796" s="6"/>
      <c r="P4796" s="6"/>
      <c r="Q4796" s="5" t="str">
        <f ca="1">score</f>
        <v/>
      </c>
      <c r="R4796" s="58" t="str">
        <f ca="1">rescore</f>
        <v/>
      </c>
      <c r="S4796" s="4" t="str">
        <f ca="1">price</f>
        <v/>
      </c>
      <c r="U4796" s="4"/>
      <c r="V4796" s="4"/>
      <c r="W4796" s="293" t="str">
        <f ca="1">commission</f>
        <v/>
      </c>
      <c r="X4796" s="315"/>
    </row>
    <row r="4797" spans="1:24" x14ac:dyDescent="0.25">
      <c r="A4797" s="6" t="str">
        <f ca="1">no.</f>
        <v/>
      </c>
      <c r="E4797" s="4" t="str">
        <f ca="1">position</f>
        <v/>
      </c>
      <c r="I4797" s="318"/>
      <c r="J4797" s="25"/>
      <c r="L4797" s="4"/>
      <c r="N4797" s="6"/>
      <c r="P4797" s="6"/>
      <c r="Q4797" s="5" t="str">
        <f ca="1">score</f>
        <v/>
      </c>
      <c r="R4797" s="58" t="str">
        <f ca="1">rescore</f>
        <v/>
      </c>
      <c r="S4797" s="4" t="str">
        <f ca="1">price</f>
        <v/>
      </c>
      <c r="U4797" s="4"/>
      <c r="V4797" s="4"/>
      <c r="W4797" s="293" t="str">
        <f ca="1">commission</f>
        <v/>
      </c>
      <c r="X4797" s="315"/>
    </row>
    <row r="4798" spans="1:24" x14ac:dyDescent="0.25">
      <c r="A4798" s="6" t="str">
        <f ca="1">no.</f>
        <v/>
      </c>
      <c r="E4798" s="4" t="str">
        <f ca="1">position</f>
        <v/>
      </c>
      <c r="I4798" s="318"/>
      <c r="J4798" s="25"/>
      <c r="L4798" s="4"/>
      <c r="N4798" s="6"/>
      <c r="P4798" s="6"/>
      <c r="Q4798" s="5" t="str">
        <f ca="1">score</f>
        <v/>
      </c>
      <c r="R4798" s="58" t="str">
        <f ca="1">rescore</f>
        <v/>
      </c>
      <c r="S4798" s="4" t="str">
        <f ca="1">price</f>
        <v/>
      </c>
      <c r="U4798" s="4"/>
      <c r="V4798" s="4"/>
      <c r="W4798" s="293" t="str">
        <f ca="1">commission</f>
        <v/>
      </c>
      <c r="X4798" s="315"/>
    </row>
    <row r="4799" spans="1:24" x14ac:dyDescent="0.25">
      <c r="A4799" s="6" t="str">
        <f ca="1">no.</f>
        <v/>
      </c>
      <c r="E4799" s="4" t="str">
        <f ca="1">position</f>
        <v/>
      </c>
      <c r="I4799" s="318"/>
      <c r="J4799" s="25"/>
      <c r="L4799" s="4"/>
      <c r="N4799" s="6"/>
      <c r="P4799" s="6"/>
      <c r="Q4799" s="5" t="str">
        <f ca="1">score</f>
        <v/>
      </c>
      <c r="R4799" s="58" t="str">
        <f ca="1">rescore</f>
        <v/>
      </c>
      <c r="S4799" s="4" t="str">
        <f ca="1">price</f>
        <v/>
      </c>
      <c r="U4799" s="4"/>
      <c r="V4799" s="4"/>
      <c r="W4799" s="293" t="str">
        <f ca="1">commission</f>
        <v/>
      </c>
      <c r="X4799" s="315"/>
    </row>
    <row r="4800" spans="1:24" x14ac:dyDescent="0.25">
      <c r="A4800" s="6" t="str">
        <f ca="1">no.</f>
        <v/>
      </c>
      <c r="E4800" s="4" t="str">
        <f ca="1">position</f>
        <v/>
      </c>
      <c r="I4800" s="318"/>
      <c r="J4800" s="25"/>
      <c r="L4800" s="4"/>
      <c r="N4800" s="6"/>
      <c r="P4800" s="6"/>
      <c r="Q4800" s="5" t="str">
        <f ca="1">score</f>
        <v/>
      </c>
      <c r="R4800" s="58" t="str">
        <f ca="1">rescore</f>
        <v/>
      </c>
      <c r="S4800" s="4" t="str">
        <f ca="1">price</f>
        <v/>
      </c>
      <c r="U4800" s="4"/>
      <c r="V4800" s="4"/>
      <c r="W4800" s="293" t="str">
        <f ca="1">commission</f>
        <v/>
      </c>
      <c r="X4800" s="315"/>
    </row>
    <row r="4801" spans="1:24" x14ac:dyDescent="0.25">
      <c r="A4801" s="6" t="str">
        <f ca="1">no.</f>
        <v/>
      </c>
      <c r="E4801" s="4" t="str">
        <f ca="1">position</f>
        <v/>
      </c>
      <c r="I4801" s="318"/>
      <c r="J4801" s="25"/>
      <c r="L4801" s="4"/>
      <c r="N4801" s="6"/>
      <c r="P4801" s="6"/>
      <c r="Q4801" s="5" t="str">
        <f ca="1">score</f>
        <v/>
      </c>
      <c r="R4801" s="58" t="str">
        <f ca="1">rescore</f>
        <v/>
      </c>
      <c r="S4801" s="4" t="str">
        <f ca="1">price</f>
        <v/>
      </c>
      <c r="U4801" s="4"/>
      <c r="V4801" s="4"/>
      <c r="W4801" s="293" t="str">
        <f ca="1">commission</f>
        <v/>
      </c>
      <c r="X4801" s="315"/>
    </row>
    <row r="4802" spans="1:24" x14ac:dyDescent="0.25">
      <c r="A4802" s="6" t="str">
        <f ca="1">no.</f>
        <v/>
      </c>
      <c r="E4802" s="4" t="str">
        <f ca="1">position</f>
        <v/>
      </c>
      <c r="I4802" s="318"/>
      <c r="J4802" s="25"/>
      <c r="L4802" s="4"/>
      <c r="N4802" s="6"/>
      <c r="P4802" s="6"/>
      <c r="Q4802" s="5" t="str">
        <f ca="1">score</f>
        <v/>
      </c>
      <c r="R4802" s="58" t="str">
        <f ca="1">rescore</f>
        <v/>
      </c>
      <c r="S4802" s="4" t="str">
        <f ca="1">price</f>
        <v/>
      </c>
      <c r="U4802" s="4"/>
      <c r="V4802" s="4"/>
      <c r="W4802" s="293" t="str">
        <f ca="1">commission</f>
        <v/>
      </c>
      <c r="X4802" s="315"/>
    </row>
    <row r="4803" spans="1:24" x14ac:dyDescent="0.25">
      <c r="A4803" s="6" t="str">
        <f ca="1">no.</f>
        <v/>
      </c>
      <c r="E4803" s="4" t="str">
        <f ca="1">position</f>
        <v/>
      </c>
      <c r="I4803" s="318"/>
      <c r="J4803" s="25"/>
      <c r="L4803" s="4"/>
      <c r="N4803" s="6"/>
      <c r="P4803" s="6"/>
      <c r="Q4803" s="5" t="str">
        <f ca="1">score</f>
        <v/>
      </c>
      <c r="R4803" s="58" t="str">
        <f ca="1">rescore</f>
        <v/>
      </c>
      <c r="S4803" s="4" t="str">
        <f ca="1">price</f>
        <v/>
      </c>
      <c r="U4803" s="4"/>
      <c r="V4803" s="4"/>
      <c r="W4803" s="293" t="str">
        <f ca="1">commission</f>
        <v/>
      </c>
      <c r="X4803" s="315"/>
    </row>
    <row r="4804" spans="1:24" x14ac:dyDescent="0.25">
      <c r="A4804" s="6" t="str">
        <f ca="1">no.</f>
        <v/>
      </c>
      <c r="E4804" s="4" t="str">
        <f ca="1">position</f>
        <v/>
      </c>
      <c r="I4804" s="318"/>
      <c r="J4804" s="25"/>
      <c r="L4804" s="4"/>
      <c r="N4804" s="6"/>
      <c r="P4804" s="6"/>
      <c r="Q4804" s="5" t="str">
        <f ca="1">score</f>
        <v/>
      </c>
      <c r="R4804" s="58" t="str">
        <f ca="1">rescore</f>
        <v/>
      </c>
      <c r="S4804" s="4" t="str">
        <f ca="1">price</f>
        <v/>
      </c>
      <c r="U4804" s="4"/>
      <c r="V4804" s="4"/>
      <c r="W4804" s="293" t="str">
        <f ca="1">commission</f>
        <v/>
      </c>
      <c r="X4804" s="315"/>
    </row>
    <row r="4805" spans="1:24" x14ac:dyDescent="0.25">
      <c r="A4805" s="6" t="str">
        <f ca="1">no.</f>
        <v/>
      </c>
      <c r="E4805" s="4" t="str">
        <f ca="1">position</f>
        <v/>
      </c>
      <c r="I4805" s="318"/>
      <c r="J4805" s="25"/>
      <c r="L4805" s="4"/>
      <c r="N4805" s="6"/>
      <c r="P4805" s="6"/>
      <c r="Q4805" s="5" t="str">
        <f ca="1">score</f>
        <v/>
      </c>
      <c r="R4805" s="58" t="str">
        <f ca="1">rescore</f>
        <v/>
      </c>
      <c r="S4805" s="4" t="str">
        <f ca="1">price</f>
        <v/>
      </c>
      <c r="U4805" s="4"/>
      <c r="V4805" s="4"/>
      <c r="W4805" s="293" t="str">
        <f ca="1">commission</f>
        <v/>
      </c>
      <c r="X4805" s="315"/>
    </row>
    <row r="4806" spans="1:24" x14ac:dyDescent="0.25">
      <c r="A4806" s="6" t="str">
        <f ca="1">no.</f>
        <v/>
      </c>
      <c r="E4806" s="4" t="str">
        <f ca="1">position</f>
        <v/>
      </c>
      <c r="I4806" s="318"/>
      <c r="J4806" s="25"/>
      <c r="L4806" s="4"/>
      <c r="N4806" s="6"/>
      <c r="P4806" s="6"/>
      <c r="Q4806" s="5" t="str">
        <f ca="1">score</f>
        <v/>
      </c>
      <c r="R4806" s="58" t="str">
        <f ca="1">rescore</f>
        <v/>
      </c>
      <c r="S4806" s="4" t="str">
        <f ca="1">price</f>
        <v/>
      </c>
      <c r="U4806" s="4"/>
      <c r="V4806" s="4"/>
      <c r="W4806" s="293" t="str">
        <f ca="1">commission</f>
        <v/>
      </c>
      <c r="X4806" s="315"/>
    </row>
    <row r="4807" spans="1:24" x14ac:dyDescent="0.25">
      <c r="A4807" s="6" t="str">
        <f ca="1">no.</f>
        <v/>
      </c>
      <c r="E4807" s="4" t="str">
        <f ca="1">position</f>
        <v/>
      </c>
      <c r="I4807" s="318"/>
      <c r="J4807" s="25"/>
      <c r="L4807" s="4"/>
      <c r="N4807" s="6"/>
      <c r="P4807" s="6"/>
      <c r="Q4807" s="5" t="str">
        <f ca="1">score</f>
        <v/>
      </c>
      <c r="R4807" s="58" t="str">
        <f ca="1">rescore</f>
        <v/>
      </c>
      <c r="S4807" s="4" t="str">
        <f ca="1">price</f>
        <v/>
      </c>
      <c r="U4807" s="4"/>
      <c r="V4807" s="4"/>
      <c r="W4807" s="293" t="str">
        <f ca="1">commission</f>
        <v/>
      </c>
      <c r="X4807" s="315"/>
    </row>
    <row r="4808" spans="1:24" x14ac:dyDescent="0.25">
      <c r="A4808" s="6" t="str">
        <f ca="1">no.</f>
        <v/>
      </c>
      <c r="E4808" s="4" t="str">
        <f ca="1">position</f>
        <v/>
      </c>
      <c r="I4808" s="318"/>
      <c r="J4808" s="25"/>
      <c r="L4808" s="4"/>
      <c r="N4808" s="6"/>
      <c r="P4808" s="6"/>
      <c r="Q4808" s="5" t="str">
        <f ca="1">score</f>
        <v/>
      </c>
      <c r="R4808" s="58" t="str">
        <f ca="1">rescore</f>
        <v/>
      </c>
      <c r="S4808" s="4" t="str">
        <f ca="1">price</f>
        <v/>
      </c>
      <c r="U4808" s="4"/>
      <c r="V4808" s="4"/>
      <c r="W4808" s="293" t="str">
        <f ca="1">commission</f>
        <v/>
      </c>
      <c r="X4808" s="315"/>
    </row>
    <row r="4809" spans="1:24" x14ac:dyDescent="0.25">
      <c r="A4809" s="6" t="str">
        <f ca="1">no.</f>
        <v/>
      </c>
      <c r="E4809" s="4" t="str">
        <f ca="1">position</f>
        <v/>
      </c>
      <c r="I4809" s="318"/>
      <c r="J4809" s="25"/>
      <c r="L4809" s="4"/>
      <c r="N4809" s="6"/>
      <c r="P4809" s="6"/>
      <c r="Q4809" s="5" t="str">
        <f ca="1">score</f>
        <v/>
      </c>
      <c r="R4809" s="58" t="str">
        <f ca="1">rescore</f>
        <v/>
      </c>
      <c r="S4809" s="4" t="str">
        <f ca="1">price</f>
        <v/>
      </c>
      <c r="U4809" s="4"/>
      <c r="V4809" s="4"/>
      <c r="W4809" s="293" t="str">
        <f ca="1">commission</f>
        <v/>
      </c>
      <c r="X4809" s="315"/>
    </row>
    <row r="4810" spans="1:24" x14ac:dyDescent="0.25">
      <c r="A4810" s="6" t="str">
        <f ca="1">no.</f>
        <v/>
      </c>
      <c r="E4810" s="4" t="str">
        <f ca="1">position</f>
        <v/>
      </c>
      <c r="I4810" s="318"/>
      <c r="J4810" s="25"/>
      <c r="L4810" s="4"/>
      <c r="N4810" s="6"/>
      <c r="P4810" s="6"/>
      <c r="Q4810" s="5" t="str">
        <f ca="1">score</f>
        <v/>
      </c>
      <c r="R4810" s="58" t="str">
        <f ca="1">rescore</f>
        <v/>
      </c>
      <c r="S4810" s="4" t="str">
        <f ca="1">price</f>
        <v/>
      </c>
      <c r="U4810" s="4"/>
      <c r="V4810" s="4"/>
      <c r="W4810" s="293" t="str">
        <f ca="1">commission</f>
        <v/>
      </c>
      <c r="X4810" s="315"/>
    </row>
    <row r="4811" spans="1:24" x14ac:dyDescent="0.25">
      <c r="A4811" s="6" t="str">
        <f ca="1">no.</f>
        <v/>
      </c>
      <c r="E4811" s="4" t="str">
        <f ca="1">position</f>
        <v/>
      </c>
      <c r="I4811" s="318"/>
      <c r="J4811" s="25"/>
      <c r="L4811" s="4"/>
      <c r="N4811" s="6"/>
      <c r="P4811" s="6"/>
      <c r="Q4811" s="5" t="str">
        <f ca="1">score</f>
        <v/>
      </c>
      <c r="R4811" s="58" t="str">
        <f ca="1">rescore</f>
        <v/>
      </c>
      <c r="S4811" s="4" t="str">
        <f ca="1">price</f>
        <v/>
      </c>
      <c r="U4811" s="4"/>
      <c r="V4811" s="4"/>
      <c r="W4811" s="293" t="str">
        <f ca="1">commission</f>
        <v/>
      </c>
      <c r="X4811" s="315"/>
    </row>
    <row r="4812" spans="1:24" x14ac:dyDescent="0.25">
      <c r="A4812" s="6" t="str">
        <f ca="1">no.</f>
        <v/>
      </c>
      <c r="E4812" s="4" t="str">
        <f ca="1">position</f>
        <v/>
      </c>
      <c r="I4812" s="318"/>
      <c r="J4812" s="25"/>
      <c r="L4812" s="4"/>
      <c r="N4812" s="6"/>
      <c r="P4812" s="6"/>
      <c r="Q4812" s="5" t="str">
        <f ca="1">score</f>
        <v/>
      </c>
      <c r="R4812" s="58" t="str">
        <f ca="1">rescore</f>
        <v/>
      </c>
      <c r="S4812" s="4" t="str">
        <f ca="1">price</f>
        <v/>
      </c>
      <c r="U4812" s="4"/>
      <c r="V4812" s="4"/>
      <c r="W4812" s="293" t="str">
        <f ca="1">commission</f>
        <v/>
      </c>
      <c r="X4812" s="315"/>
    </row>
    <row r="4813" spans="1:24" x14ac:dyDescent="0.25">
      <c r="A4813" s="6" t="str">
        <f ca="1">no.</f>
        <v/>
      </c>
      <c r="E4813" s="4" t="str">
        <f ca="1">position</f>
        <v/>
      </c>
      <c r="I4813" s="318"/>
      <c r="J4813" s="25"/>
      <c r="L4813" s="4"/>
      <c r="N4813" s="6"/>
      <c r="P4813" s="6"/>
      <c r="Q4813" s="5" t="str">
        <f ca="1">score</f>
        <v/>
      </c>
      <c r="R4813" s="58" t="str">
        <f ca="1">rescore</f>
        <v/>
      </c>
      <c r="S4813" s="4" t="str">
        <f ca="1">price</f>
        <v/>
      </c>
      <c r="U4813" s="4"/>
      <c r="V4813" s="4"/>
      <c r="W4813" s="293" t="str">
        <f ca="1">commission</f>
        <v/>
      </c>
      <c r="X4813" s="315"/>
    </row>
    <row r="4814" spans="1:24" x14ac:dyDescent="0.25">
      <c r="A4814" s="6" t="str">
        <f ca="1">no.</f>
        <v/>
      </c>
      <c r="E4814" s="4" t="str">
        <f ca="1">position</f>
        <v/>
      </c>
      <c r="I4814" s="318"/>
      <c r="J4814" s="25"/>
      <c r="L4814" s="4"/>
      <c r="N4814" s="6"/>
      <c r="P4814" s="6"/>
      <c r="Q4814" s="5" t="str">
        <f ca="1">score</f>
        <v/>
      </c>
      <c r="R4814" s="58" t="str">
        <f ca="1">rescore</f>
        <v/>
      </c>
      <c r="S4814" s="4" t="str">
        <f ca="1">price</f>
        <v/>
      </c>
      <c r="U4814" s="4"/>
      <c r="V4814" s="4"/>
      <c r="W4814" s="293" t="str">
        <f ca="1">commission</f>
        <v/>
      </c>
      <c r="X4814" s="315"/>
    </row>
    <row r="4815" spans="1:24" x14ac:dyDescent="0.25">
      <c r="A4815" s="6" t="str">
        <f ca="1">no.</f>
        <v/>
      </c>
      <c r="E4815" s="4" t="str">
        <f ca="1">position</f>
        <v/>
      </c>
      <c r="I4815" s="318"/>
      <c r="J4815" s="25"/>
      <c r="L4815" s="4"/>
      <c r="N4815" s="6"/>
      <c r="P4815" s="6"/>
      <c r="Q4815" s="5" t="str">
        <f ca="1">score</f>
        <v/>
      </c>
      <c r="R4815" s="58" t="str">
        <f ca="1">rescore</f>
        <v/>
      </c>
      <c r="S4815" s="4" t="str">
        <f ca="1">price</f>
        <v/>
      </c>
      <c r="U4815" s="4"/>
      <c r="V4815" s="4"/>
      <c r="W4815" s="293" t="str">
        <f ca="1">commission</f>
        <v/>
      </c>
      <c r="X4815" s="315"/>
    </row>
    <row r="4816" spans="1:24" x14ac:dyDescent="0.25">
      <c r="A4816" s="6" t="str">
        <f ca="1">no.</f>
        <v/>
      </c>
      <c r="E4816" s="4" t="str">
        <f ca="1">position</f>
        <v/>
      </c>
      <c r="I4816" s="318"/>
      <c r="J4816" s="25"/>
      <c r="L4816" s="4"/>
      <c r="N4816" s="6"/>
      <c r="P4816" s="6"/>
      <c r="Q4816" s="5" t="str">
        <f ca="1">score</f>
        <v/>
      </c>
      <c r="R4816" s="58" t="str">
        <f ca="1">rescore</f>
        <v/>
      </c>
      <c r="S4816" s="4" t="str">
        <f ca="1">price</f>
        <v/>
      </c>
      <c r="U4816" s="4"/>
      <c r="V4816" s="4"/>
      <c r="W4816" s="293" t="str">
        <f ca="1">commission</f>
        <v/>
      </c>
      <c r="X4816" s="315"/>
    </row>
    <row r="4817" spans="1:24" x14ac:dyDescent="0.25">
      <c r="A4817" s="6" t="str">
        <f ca="1">no.</f>
        <v/>
      </c>
      <c r="E4817" s="4" t="str">
        <f ca="1">position</f>
        <v/>
      </c>
      <c r="I4817" s="318"/>
      <c r="J4817" s="25"/>
      <c r="L4817" s="4"/>
      <c r="N4817" s="6"/>
      <c r="P4817" s="6"/>
      <c r="Q4817" s="5" t="str">
        <f ca="1">score</f>
        <v/>
      </c>
      <c r="R4817" s="58" t="str">
        <f ca="1">rescore</f>
        <v/>
      </c>
      <c r="S4817" s="4" t="str">
        <f ca="1">price</f>
        <v/>
      </c>
      <c r="U4817" s="4"/>
      <c r="V4817" s="4"/>
      <c r="W4817" s="293" t="str">
        <f ca="1">commission</f>
        <v/>
      </c>
      <c r="X4817" s="315"/>
    </row>
    <row r="4818" spans="1:24" x14ac:dyDescent="0.25">
      <c r="A4818" s="6" t="str">
        <f ca="1">no.</f>
        <v/>
      </c>
      <c r="E4818" s="4" t="str">
        <f ca="1">position</f>
        <v/>
      </c>
      <c r="I4818" s="318"/>
      <c r="J4818" s="25"/>
      <c r="L4818" s="4"/>
      <c r="N4818" s="6"/>
      <c r="P4818" s="6"/>
      <c r="Q4818" s="5" t="str">
        <f ca="1">score</f>
        <v/>
      </c>
      <c r="R4818" s="58" t="str">
        <f ca="1">rescore</f>
        <v/>
      </c>
      <c r="S4818" s="4" t="str">
        <f ca="1">price</f>
        <v/>
      </c>
      <c r="U4818" s="4"/>
      <c r="V4818" s="4"/>
      <c r="W4818" s="293" t="str">
        <f ca="1">commission</f>
        <v/>
      </c>
      <c r="X4818" s="315"/>
    </row>
    <row r="4819" spans="1:24" x14ac:dyDescent="0.25">
      <c r="A4819" s="6" t="str">
        <f ca="1">no.</f>
        <v/>
      </c>
      <c r="E4819" s="4" t="str">
        <f ca="1">position</f>
        <v/>
      </c>
      <c r="I4819" s="318"/>
      <c r="J4819" s="25"/>
      <c r="L4819" s="4"/>
      <c r="N4819" s="6"/>
      <c r="P4819" s="6"/>
      <c r="Q4819" s="5" t="str">
        <f ca="1">score</f>
        <v/>
      </c>
      <c r="R4819" s="58" t="str">
        <f ca="1">rescore</f>
        <v/>
      </c>
      <c r="S4819" s="4" t="str">
        <f ca="1">price</f>
        <v/>
      </c>
      <c r="U4819" s="4"/>
      <c r="V4819" s="4"/>
      <c r="W4819" s="293" t="str">
        <f ca="1">commission</f>
        <v/>
      </c>
      <c r="X4819" s="315"/>
    </row>
    <row r="4820" spans="1:24" x14ac:dyDescent="0.25">
      <c r="A4820" s="6" t="str">
        <f ca="1">no.</f>
        <v/>
      </c>
      <c r="E4820" s="4" t="str">
        <f ca="1">position</f>
        <v/>
      </c>
      <c r="I4820" s="318"/>
      <c r="J4820" s="25"/>
      <c r="L4820" s="4"/>
      <c r="N4820" s="6"/>
      <c r="P4820" s="6"/>
      <c r="Q4820" s="5" t="str">
        <f ca="1">score</f>
        <v/>
      </c>
      <c r="R4820" s="58" t="str">
        <f ca="1">rescore</f>
        <v/>
      </c>
      <c r="S4820" s="4" t="str">
        <f ca="1">price</f>
        <v/>
      </c>
      <c r="U4820" s="4"/>
      <c r="V4820" s="4"/>
      <c r="W4820" s="293" t="str">
        <f ca="1">commission</f>
        <v/>
      </c>
      <c r="X4820" s="315"/>
    </row>
    <row r="4821" spans="1:24" x14ac:dyDescent="0.25">
      <c r="A4821" s="6" t="str">
        <f ca="1">no.</f>
        <v/>
      </c>
      <c r="E4821" s="4" t="str">
        <f ca="1">position</f>
        <v/>
      </c>
      <c r="I4821" s="318"/>
      <c r="J4821" s="25"/>
      <c r="L4821" s="4"/>
      <c r="N4821" s="6"/>
      <c r="P4821" s="6"/>
      <c r="Q4821" s="5" t="str">
        <f ca="1">score</f>
        <v/>
      </c>
      <c r="R4821" s="58" t="str">
        <f ca="1">rescore</f>
        <v/>
      </c>
      <c r="S4821" s="4" t="str">
        <f ca="1">price</f>
        <v/>
      </c>
      <c r="U4821" s="4"/>
      <c r="V4821" s="4"/>
      <c r="W4821" s="293" t="str">
        <f ca="1">commission</f>
        <v/>
      </c>
      <c r="X4821" s="315"/>
    </row>
    <row r="4822" spans="1:24" x14ac:dyDescent="0.25">
      <c r="A4822" s="6" t="str">
        <f ca="1">no.</f>
        <v/>
      </c>
      <c r="E4822" s="4" t="str">
        <f ca="1">position</f>
        <v/>
      </c>
      <c r="I4822" s="318"/>
      <c r="J4822" s="25"/>
      <c r="L4822" s="4"/>
      <c r="N4822" s="6"/>
      <c r="P4822" s="6"/>
      <c r="Q4822" s="5" t="str">
        <f ca="1">score</f>
        <v/>
      </c>
      <c r="R4822" s="58" t="str">
        <f ca="1">rescore</f>
        <v/>
      </c>
      <c r="S4822" s="4" t="str">
        <f ca="1">price</f>
        <v/>
      </c>
      <c r="U4822" s="4"/>
      <c r="V4822" s="4"/>
      <c r="W4822" s="293" t="str">
        <f ca="1">commission</f>
        <v/>
      </c>
      <c r="X4822" s="315"/>
    </row>
    <row r="4823" spans="1:24" x14ac:dyDescent="0.25">
      <c r="A4823" s="6" t="str">
        <f ca="1">no.</f>
        <v/>
      </c>
      <c r="E4823" s="4" t="str">
        <f ca="1">position</f>
        <v/>
      </c>
      <c r="I4823" s="318"/>
      <c r="J4823" s="25"/>
      <c r="L4823" s="4"/>
      <c r="N4823" s="6"/>
      <c r="P4823" s="6"/>
      <c r="Q4823" s="5" t="str">
        <f ca="1">score</f>
        <v/>
      </c>
      <c r="R4823" s="58" t="str">
        <f ca="1">rescore</f>
        <v/>
      </c>
      <c r="S4823" s="4" t="str">
        <f ca="1">price</f>
        <v/>
      </c>
      <c r="U4823" s="4"/>
      <c r="V4823" s="4"/>
      <c r="W4823" s="293" t="str">
        <f ca="1">commission</f>
        <v/>
      </c>
      <c r="X4823" s="315"/>
    </row>
    <row r="4824" spans="1:24" x14ac:dyDescent="0.25">
      <c r="A4824" s="6" t="str">
        <f ca="1">no.</f>
        <v/>
      </c>
      <c r="E4824" s="4" t="str">
        <f ca="1">position</f>
        <v/>
      </c>
      <c r="I4824" s="318"/>
      <c r="J4824" s="25"/>
      <c r="L4824" s="4"/>
      <c r="N4824" s="6"/>
      <c r="P4824" s="6"/>
      <c r="Q4824" s="5" t="str">
        <f ca="1">score</f>
        <v/>
      </c>
      <c r="R4824" s="58" t="str">
        <f ca="1">rescore</f>
        <v/>
      </c>
      <c r="S4824" s="4" t="str">
        <f ca="1">price</f>
        <v/>
      </c>
      <c r="U4824" s="4"/>
      <c r="V4824" s="4"/>
      <c r="W4824" s="293" t="str">
        <f ca="1">commission</f>
        <v/>
      </c>
      <c r="X4824" s="315"/>
    </row>
    <row r="4825" spans="1:24" x14ac:dyDescent="0.25">
      <c r="A4825" s="6" t="str">
        <f ca="1">no.</f>
        <v/>
      </c>
      <c r="E4825" s="4" t="str">
        <f ca="1">position</f>
        <v/>
      </c>
      <c r="I4825" s="318"/>
      <c r="J4825" s="25"/>
      <c r="L4825" s="4"/>
      <c r="N4825" s="6"/>
      <c r="P4825" s="6"/>
      <c r="Q4825" s="5" t="str">
        <f ca="1">score</f>
        <v/>
      </c>
      <c r="R4825" s="58" t="str">
        <f ca="1">rescore</f>
        <v/>
      </c>
      <c r="S4825" s="4" t="str">
        <f ca="1">price</f>
        <v/>
      </c>
      <c r="U4825" s="4"/>
      <c r="V4825" s="4"/>
      <c r="W4825" s="293" t="str">
        <f ca="1">commission</f>
        <v/>
      </c>
      <c r="X4825" s="315"/>
    </row>
    <row r="4826" spans="1:24" x14ac:dyDescent="0.25">
      <c r="A4826" s="6" t="str">
        <f ca="1">no.</f>
        <v/>
      </c>
      <c r="E4826" s="4" t="str">
        <f ca="1">position</f>
        <v/>
      </c>
      <c r="I4826" s="318"/>
      <c r="J4826" s="25"/>
      <c r="L4826" s="4"/>
      <c r="N4826" s="6"/>
      <c r="P4826" s="6"/>
      <c r="Q4826" s="5" t="str">
        <f ca="1">score</f>
        <v/>
      </c>
      <c r="R4826" s="58" t="str">
        <f ca="1">rescore</f>
        <v/>
      </c>
      <c r="S4826" s="4" t="str">
        <f ca="1">price</f>
        <v/>
      </c>
      <c r="U4826" s="4"/>
      <c r="V4826" s="4"/>
      <c r="W4826" s="293" t="str">
        <f ca="1">commission</f>
        <v/>
      </c>
      <c r="X4826" s="315"/>
    </row>
    <row r="4827" spans="1:24" x14ac:dyDescent="0.25">
      <c r="A4827" s="6" t="str">
        <f ca="1">no.</f>
        <v/>
      </c>
      <c r="E4827" s="4" t="str">
        <f ca="1">position</f>
        <v/>
      </c>
      <c r="I4827" s="318"/>
      <c r="J4827" s="25"/>
      <c r="L4827" s="4"/>
      <c r="N4827" s="6"/>
      <c r="P4827" s="6"/>
      <c r="Q4827" s="5" t="str">
        <f ca="1">score</f>
        <v/>
      </c>
      <c r="R4827" s="58" t="str">
        <f ca="1">rescore</f>
        <v/>
      </c>
      <c r="S4827" s="4" t="str">
        <f ca="1">price</f>
        <v/>
      </c>
      <c r="U4827" s="4"/>
      <c r="V4827" s="4"/>
      <c r="W4827" s="293" t="str">
        <f ca="1">commission</f>
        <v/>
      </c>
      <c r="X4827" s="315"/>
    </row>
    <row r="4828" spans="1:24" x14ac:dyDescent="0.25">
      <c r="A4828" s="6" t="str">
        <f ca="1">no.</f>
        <v/>
      </c>
      <c r="E4828" s="4" t="str">
        <f ca="1">position</f>
        <v/>
      </c>
      <c r="I4828" s="318"/>
      <c r="J4828" s="25"/>
      <c r="L4828" s="4"/>
      <c r="N4828" s="6"/>
      <c r="P4828" s="6"/>
      <c r="Q4828" s="5" t="str">
        <f ca="1">score</f>
        <v/>
      </c>
      <c r="R4828" s="58" t="str">
        <f ca="1">rescore</f>
        <v/>
      </c>
      <c r="S4828" s="4" t="str">
        <f ca="1">price</f>
        <v/>
      </c>
      <c r="U4828" s="4"/>
      <c r="V4828" s="4"/>
      <c r="W4828" s="293" t="str">
        <f ca="1">commission</f>
        <v/>
      </c>
      <c r="X4828" s="315"/>
    </row>
    <row r="4829" spans="1:24" x14ac:dyDescent="0.25">
      <c r="A4829" s="6" t="str">
        <f ca="1">no.</f>
        <v/>
      </c>
      <c r="E4829" s="4" t="str">
        <f ca="1">position</f>
        <v/>
      </c>
      <c r="I4829" s="318"/>
      <c r="J4829" s="25"/>
      <c r="L4829" s="4"/>
      <c r="N4829" s="6"/>
      <c r="P4829" s="6"/>
      <c r="Q4829" s="5" t="str">
        <f ca="1">score</f>
        <v/>
      </c>
      <c r="R4829" s="58" t="str">
        <f ca="1">rescore</f>
        <v/>
      </c>
      <c r="S4829" s="4" t="str">
        <f ca="1">price</f>
        <v/>
      </c>
      <c r="U4829" s="4"/>
      <c r="V4829" s="4"/>
      <c r="W4829" s="293" t="str">
        <f ca="1">commission</f>
        <v/>
      </c>
      <c r="X4829" s="315"/>
    </row>
    <row r="4830" spans="1:24" x14ac:dyDescent="0.25">
      <c r="A4830" s="6" t="str">
        <f ca="1">no.</f>
        <v/>
      </c>
      <c r="E4830" s="4" t="str">
        <f ca="1">position</f>
        <v/>
      </c>
      <c r="I4830" s="318"/>
      <c r="J4830" s="25"/>
      <c r="L4830" s="4"/>
      <c r="N4830" s="6"/>
      <c r="P4830" s="6"/>
      <c r="Q4830" s="5" t="str">
        <f ca="1">score</f>
        <v/>
      </c>
      <c r="R4830" s="58" t="str">
        <f ca="1">rescore</f>
        <v/>
      </c>
      <c r="S4830" s="4" t="str">
        <f ca="1">price</f>
        <v/>
      </c>
      <c r="U4830" s="4"/>
      <c r="V4830" s="4"/>
      <c r="W4830" s="293" t="str">
        <f ca="1">commission</f>
        <v/>
      </c>
      <c r="X4830" s="315"/>
    </row>
    <row r="4831" spans="1:24" x14ac:dyDescent="0.25">
      <c r="A4831" s="6" t="str">
        <f ca="1">no.</f>
        <v/>
      </c>
      <c r="E4831" s="4" t="str">
        <f ca="1">position</f>
        <v/>
      </c>
      <c r="I4831" s="318"/>
      <c r="J4831" s="25"/>
      <c r="L4831" s="4"/>
      <c r="N4831" s="6"/>
      <c r="P4831" s="6"/>
      <c r="Q4831" s="5" t="str">
        <f ca="1">score</f>
        <v/>
      </c>
      <c r="R4831" s="58" t="str">
        <f ca="1">rescore</f>
        <v/>
      </c>
      <c r="S4831" s="4" t="str">
        <f ca="1">price</f>
        <v/>
      </c>
      <c r="U4831" s="4"/>
      <c r="V4831" s="4"/>
      <c r="W4831" s="293" t="str">
        <f ca="1">commission</f>
        <v/>
      </c>
      <c r="X4831" s="315"/>
    </row>
    <row r="4832" spans="1:24" x14ac:dyDescent="0.25">
      <c r="A4832" s="6" t="str">
        <f ca="1">no.</f>
        <v/>
      </c>
      <c r="E4832" s="4" t="str">
        <f ca="1">position</f>
        <v/>
      </c>
      <c r="I4832" s="318"/>
      <c r="J4832" s="25"/>
      <c r="L4832" s="4"/>
      <c r="N4832" s="6"/>
      <c r="P4832" s="6"/>
      <c r="Q4832" s="5" t="str">
        <f ca="1">score</f>
        <v/>
      </c>
      <c r="R4832" s="58" t="str">
        <f ca="1">rescore</f>
        <v/>
      </c>
      <c r="S4832" s="4" t="str">
        <f ca="1">price</f>
        <v/>
      </c>
      <c r="U4832" s="4"/>
      <c r="V4832" s="4"/>
      <c r="W4832" s="293" t="str">
        <f ca="1">commission</f>
        <v/>
      </c>
      <c r="X4832" s="315"/>
    </row>
    <row r="4833" spans="1:24" x14ac:dyDescent="0.25">
      <c r="A4833" s="6" t="str">
        <f ca="1">no.</f>
        <v/>
      </c>
      <c r="E4833" s="4" t="str">
        <f ca="1">position</f>
        <v/>
      </c>
      <c r="I4833" s="318"/>
      <c r="J4833" s="25"/>
      <c r="L4833" s="4"/>
      <c r="N4833" s="6"/>
      <c r="P4833" s="6"/>
      <c r="Q4833" s="5" t="str">
        <f ca="1">score</f>
        <v/>
      </c>
      <c r="R4833" s="58" t="str">
        <f ca="1">rescore</f>
        <v/>
      </c>
      <c r="S4833" s="4" t="str">
        <f ca="1">price</f>
        <v/>
      </c>
      <c r="U4833" s="4"/>
      <c r="V4833" s="4"/>
      <c r="W4833" s="293" t="str">
        <f ca="1">commission</f>
        <v/>
      </c>
      <c r="X4833" s="315"/>
    </row>
    <row r="4834" spans="1:24" x14ac:dyDescent="0.25">
      <c r="A4834" s="6" t="str">
        <f ca="1">no.</f>
        <v/>
      </c>
      <c r="E4834" s="4" t="str">
        <f ca="1">position</f>
        <v/>
      </c>
      <c r="I4834" s="318"/>
      <c r="J4834" s="25"/>
      <c r="L4834" s="4"/>
      <c r="N4834" s="6"/>
      <c r="P4834" s="6"/>
      <c r="Q4834" s="5" t="str">
        <f ca="1">score</f>
        <v/>
      </c>
      <c r="R4834" s="58" t="str">
        <f ca="1">rescore</f>
        <v/>
      </c>
      <c r="S4834" s="4" t="str">
        <f ca="1">price</f>
        <v/>
      </c>
      <c r="U4834" s="4"/>
      <c r="V4834" s="4"/>
      <c r="W4834" s="293" t="str">
        <f ca="1">commission</f>
        <v/>
      </c>
      <c r="X4834" s="315"/>
    </row>
    <row r="4835" spans="1:24" x14ac:dyDescent="0.25">
      <c r="A4835" s="6" t="str">
        <f ca="1">no.</f>
        <v/>
      </c>
      <c r="E4835" s="4" t="str">
        <f ca="1">position</f>
        <v/>
      </c>
      <c r="I4835" s="318"/>
      <c r="J4835" s="25"/>
      <c r="L4835" s="4"/>
      <c r="N4835" s="6"/>
      <c r="P4835" s="6"/>
      <c r="Q4835" s="5" t="str">
        <f ca="1">score</f>
        <v/>
      </c>
      <c r="R4835" s="58" t="str">
        <f ca="1">rescore</f>
        <v/>
      </c>
      <c r="S4835" s="4" t="str">
        <f ca="1">price</f>
        <v/>
      </c>
      <c r="U4835" s="4"/>
      <c r="V4835" s="4"/>
      <c r="W4835" s="293" t="str">
        <f ca="1">commission</f>
        <v/>
      </c>
      <c r="X4835" s="315"/>
    </row>
    <row r="4836" spans="1:24" x14ac:dyDescent="0.25">
      <c r="A4836" s="6" t="str">
        <f ca="1">no.</f>
        <v/>
      </c>
      <c r="E4836" s="4" t="str">
        <f ca="1">position</f>
        <v/>
      </c>
      <c r="I4836" s="318"/>
      <c r="J4836" s="25"/>
      <c r="L4836" s="4"/>
      <c r="N4836" s="6"/>
      <c r="P4836" s="6"/>
      <c r="Q4836" s="5" t="str">
        <f ca="1">score</f>
        <v/>
      </c>
      <c r="R4836" s="58" t="str">
        <f ca="1">rescore</f>
        <v/>
      </c>
      <c r="S4836" s="4" t="str">
        <f ca="1">price</f>
        <v/>
      </c>
      <c r="U4836" s="4"/>
      <c r="V4836" s="4"/>
      <c r="W4836" s="293" t="str">
        <f ca="1">commission</f>
        <v/>
      </c>
      <c r="X4836" s="315"/>
    </row>
    <row r="4837" spans="1:24" x14ac:dyDescent="0.25">
      <c r="A4837" s="6" t="str">
        <f ca="1">no.</f>
        <v/>
      </c>
      <c r="E4837" s="4" t="str">
        <f ca="1">position</f>
        <v/>
      </c>
      <c r="I4837" s="318"/>
      <c r="J4837" s="25"/>
      <c r="L4837" s="4"/>
      <c r="N4837" s="6"/>
      <c r="P4837" s="6"/>
      <c r="Q4837" s="5" t="str">
        <f ca="1">score</f>
        <v/>
      </c>
      <c r="R4837" s="58" t="str">
        <f ca="1">rescore</f>
        <v/>
      </c>
      <c r="S4837" s="4" t="str">
        <f ca="1">price</f>
        <v/>
      </c>
      <c r="U4837" s="4"/>
      <c r="V4837" s="4"/>
      <c r="W4837" s="293" t="str">
        <f ca="1">commission</f>
        <v/>
      </c>
      <c r="X4837" s="315"/>
    </row>
    <row r="4838" spans="1:24" x14ac:dyDescent="0.25">
      <c r="A4838" s="6" t="str">
        <f ca="1">no.</f>
        <v/>
      </c>
      <c r="E4838" s="4" t="str">
        <f ca="1">position</f>
        <v/>
      </c>
      <c r="I4838" s="318"/>
      <c r="J4838" s="25"/>
      <c r="L4838" s="4"/>
      <c r="N4838" s="6"/>
      <c r="P4838" s="6"/>
      <c r="Q4838" s="5" t="str">
        <f ca="1">score</f>
        <v/>
      </c>
      <c r="R4838" s="58" t="str">
        <f ca="1">rescore</f>
        <v/>
      </c>
      <c r="S4838" s="4" t="str">
        <f ca="1">price</f>
        <v/>
      </c>
      <c r="U4838" s="4"/>
      <c r="V4838" s="4"/>
      <c r="W4838" s="293" t="str">
        <f ca="1">commission</f>
        <v/>
      </c>
      <c r="X4838" s="315"/>
    </row>
    <row r="4839" spans="1:24" x14ac:dyDescent="0.25">
      <c r="A4839" s="6" t="str">
        <f ca="1">no.</f>
        <v/>
      </c>
      <c r="E4839" s="4" t="str">
        <f ca="1">position</f>
        <v/>
      </c>
      <c r="I4839" s="318"/>
      <c r="J4839" s="25"/>
      <c r="L4839" s="4"/>
      <c r="N4839" s="6"/>
      <c r="P4839" s="6"/>
      <c r="Q4839" s="5" t="str">
        <f ca="1">score</f>
        <v/>
      </c>
      <c r="R4839" s="58" t="str">
        <f ca="1">rescore</f>
        <v/>
      </c>
      <c r="S4839" s="4" t="str">
        <f ca="1">price</f>
        <v/>
      </c>
      <c r="U4839" s="4"/>
      <c r="V4839" s="4"/>
      <c r="W4839" s="293" t="str">
        <f ca="1">commission</f>
        <v/>
      </c>
      <c r="X4839" s="315"/>
    </row>
    <row r="4840" spans="1:24" x14ac:dyDescent="0.25">
      <c r="A4840" s="6" t="str">
        <f ca="1">no.</f>
        <v/>
      </c>
      <c r="E4840" s="4" t="str">
        <f ca="1">position</f>
        <v/>
      </c>
      <c r="I4840" s="318"/>
      <c r="J4840" s="25"/>
      <c r="L4840" s="4"/>
      <c r="N4840" s="6"/>
      <c r="P4840" s="6"/>
      <c r="Q4840" s="5" t="str">
        <f ca="1">score</f>
        <v/>
      </c>
      <c r="R4840" s="58" t="str">
        <f ca="1">rescore</f>
        <v/>
      </c>
      <c r="S4840" s="4" t="str">
        <f ca="1">price</f>
        <v/>
      </c>
      <c r="U4840" s="4"/>
      <c r="V4840" s="4"/>
      <c r="W4840" s="293" t="str">
        <f ca="1">commission</f>
        <v/>
      </c>
      <c r="X4840" s="315"/>
    </row>
    <row r="4841" spans="1:24" x14ac:dyDescent="0.25">
      <c r="A4841" s="6" t="str">
        <f ca="1">no.</f>
        <v/>
      </c>
      <c r="E4841" s="4" t="str">
        <f ca="1">position</f>
        <v/>
      </c>
      <c r="I4841" s="318"/>
      <c r="J4841" s="25"/>
      <c r="L4841" s="4"/>
      <c r="N4841" s="6"/>
      <c r="P4841" s="6"/>
      <c r="Q4841" s="5" t="str">
        <f ca="1">score</f>
        <v/>
      </c>
      <c r="R4841" s="58" t="str">
        <f ca="1">rescore</f>
        <v/>
      </c>
      <c r="S4841" s="4" t="str">
        <f ca="1">price</f>
        <v/>
      </c>
      <c r="U4841" s="4"/>
      <c r="V4841" s="4"/>
      <c r="W4841" s="293" t="str">
        <f ca="1">commission</f>
        <v/>
      </c>
      <c r="X4841" s="315"/>
    </row>
    <row r="4842" spans="1:24" x14ac:dyDescent="0.25">
      <c r="A4842" s="6" t="str">
        <f ca="1">no.</f>
        <v/>
      </c>
      <c r="E4842" s="4" t="str">
        <f ca="1">position</f>
        <v/>
      </c>
      <c r="I4842" s="318"/>
      <c r="J4842" s="25"/>
      <c r="L4842" s="4"/>
      <c r="N4842" s="6"/>
      <c r="P4842" s="6"/>
      <c r="Q4842" s="5" t="str">
        <f ca="1">score</f>
        <v/>
      </c>
      <c r="R4842" s="58" t="str">
        <f ca="1">rescore</f>
        <v/>
      </c>
      <c r="S4842" s="4" t="str">
        <f ca="1">price</f>
        <v/>
      </c>
      <c r="U4842" s="4"/>
      <c r="V4842" s="4"/>
      <c r="W4842" s="293" t="str">
        <f ca="1">commission</f>
        <v/>
      </c>
      <c r="X4842" s="315"/>
    </row>
    <row r="4843" spans="1:24" x14ac:dyDescent="0.25">
      <c r="A4843" s="6" t="str">
        <f ca="1">no.</f>
        <v/>
      </c>
      <c r="E4843" s="4" t="str">
        <f ca="1">position</f>
        <v/>
      </c>
      <c r="I4843" s="318"/>
      <c r="J4843" s="25"/>
      <c r="L4843" s="4"/>
      <c r="N4843" s="6"/>
      <c r="P4843" s="6"/>
      <c r="Q4843" s="5" t="str">
        <f ca="1">score</f>
        <v/>
      </c>
      <c r="R4843" s="58" t="str">
        <f ca="1">rescore</f>
        <v/>
      </c>
      <c r="S4843" s="4" t="str">
        <f ca="1">price</f>
        <v/>
      </c>
      <c r="U4843" s="4"/>
      <c r="V4843" s="4"/>
      <c r="W4843" s="293" t="str">
        <f ca="1">commission</f>
        <v/>
      </c>
      <c r="X4843" s="315"/>
    </row>
    <row r="4844" spans="1:24" x14ac:dyDescent="0.25">
      <c r="A4844" s="6" t="str">
        <f ca="1">no.</f>
        <v/>
      </c>
      <c r="E4844" s="4" t="str">
        <f ca="1">position</f>
        <v/>
      </c>
      <c r="I4844" s="318"/>
      <c r="J4844" s="25"/>
      <c r="L4844" s="4"/>
      <c r="N4844" s="6"/>
      <c r="P4844" s="6"/>
      <c r="Q4844" s="5" t="str">
        <f ca="1">score</f>
        <v/>
      </c>
      <c r="R4844" s="58" t="str">
        <f ca="1">rescore</f>
        <v/>
      </c>
      <c r="S4844" s="4" t="str">
        <f ca="1">price</f>
        <v/>
      </c>
      <c r="U4844" s="4"/>
      <c r="V4844" s="4"/>
      <c r="W4844" s="293" t="str">
        <f ca="1">commission</f>
        <v/>
      </c>
      <c r="X4844" s="315"/>
    </row>
    <row r="4845" spans="1:24" x14ac:dyDescent="0.25">
      <c r="A4845" s="6" t="str">
        <f ca="1">no.</f>
        <v/>
      </c>
      <c r="E4845" s="4" t="str">
        <f ca="1">position</f>
        <v/>
      </c>
      <c r="I4845" s="318"/>
      <c r="J4845" s="25"/>
      <c r="L4845" s="4"/>
      <c r="N4845" s="6"/>
      <c r="P4845" s="6"/>
      <c r="Q4845" s="5" t="str">
        <f ca="1">score</f>
        <v/>
      </c>
      <c r="R4845" s="58" t="str">
        <f ca="1">rescore</f>
        <v/>
      </c>
      <c r="S4845" s="4" t="str">
        <f ca="1">price</f>
        <v/>
      </c>
      <c r="U4845" s="4"/>
      <c r="V4845" s="4"/>
      <c r="W4845" s="293" t="str">
        <f ca="1">commission</f>
        <v/>
      </c>
      <c r="X4845" s="315"/>
    </row>
    <row r="4846" spans="1:24" x14ac:dyDescent="0.25">
      <c r="A4846" s="6" t="str">
        <f ca="1">no.</f>
        <v/>
      </c>
      <c r="E4846" s="4" t="str">
        <f ca="1">position</f>
        <v/>
      </c>
      <c r="I4846" s="318"/>
      <c r="J4846" s="25"/>
      <c r="L4846" s="4"/>
      <c r="N4846" s="6"/>
      <c r="P4846" s="6"/>
      <c r="Q4846" s="5" t="str">
        <f ca="1">score</f>
        <v/>
      </c>
      <c r="R4846" s="58" t="str">
        <f ca="1">rescore</f>
        <v/>
      </c>
      <c r="S4846" s="4" t="str">
        <f ca="1">price</f>
        <v/>
      </c>
      <c r="U4846" s="4"/>
      <c r="V4846" s="4"/>
      <c r="W4846" s="293" t="str">
        <f ca="1">commission</f>
        <v/>
      </c>
      <c r="X4846" s="315"/>
    </row>
    <row r="4847" spans="1:24" x14ac:dyDescent="0.25">
      <c r="A4847" s="6" t="str">
        <f ca="1">no.</f>
        <v/>
      </c>
      <c r="E4847" s="4" t="str">
        <f ca="1">position</f>
        <v/>
      </c>
      <c r="I4847" s="318"/>
      <c r="J4847" s="25"/>
      <c r="L4847" s="4"/>
      <c r="N4847" s="6"/>
      <c r="P4847" s="6"/>
      <c r="Q4847" s="5" t="str">
        <f ca="1">score</f>
        <v/>
      </c>
      <c r="R4847" s="58" t="str">
        <f ca="1">rescore</f>
        <v/>
      </c>
      <c r="S4847" s="4" t="str">
        <f ca="1">price</f>
        <v/>
      </c>
      <c r="U4847" s="4"/>
      <c r="V4847" s="4"/>
      <c r="W4847" s="293" t="str">
        <f ca="1">commission</f>
        <v/>
      </c>
      <c r="X4847" s="315"/>
    </row>
    <row r="4848" spans="1:24" x14ac:dyDescent="0.25">
      <c r="A4848" s="6" t="str">
        <f ca="1">no.</f>
        <v/>
      </c>
      <c r="E4848" s="4" t="str">
        <f ca="1">position</f>
        <v/>
      </c>
      <c r="I4848" s="318"/>
      <c r="J4848" s="25"/>
      <c r="L4848" s="4"/>
      <c r="N4848" s="6"/>
      <c r="P4848" s="6"/>
      <c r="Q4848" s="5" t="str">
        <f ca="1">score</f>
        <v/>
      </c>
      <c r="R4848" s="58" t="str">
        <f ca="1">rescore</f>
        <v/>
      </c>
      <c r="S4848" s="4" t="str">
        <f ca="1">price</f>
        <v/>
      </c>
      <c r="U4848" s="4"/>
      <c r="V4848" s="4"/>
      <c r="W4848" s="293" t="str">
        <f ca="1">commission</f>
        <v/>
      </c>
      <c r="X4848" s="315"/>
    </row>
    <row r="4849" spans="1:24" x14ac:dyDescent="0.25">
      <c r="A4849" s="6" t="str">
        <f ca="1">no.</f>
        <v/>
      </c>
      <c r="E4849" s="4" t="str">
        <f ca="1">position</f>
        <v/>
      </c>
      <c r="I4849" s="318"/>
      <c r="J4849" s="25"/>
      <c r="L4849" s="4"/>
      <c r="N4849" s="6"/>
      <c r="P4849" s="6"/>
      <c r="Q4849" s="5" t="str">
        <f ca="1">score</f>
        <v/>
      </c>
      <c r="R4849" s="58" t="str">
        <f ca="1">rescore</f>
        <v/>
      </c>
      <c r="S4849" s="4" t="str">
        <f ca="1">price</f>
        <v/>
      </c>
      <c r="U4849" s="4"/>
      <c r="V4849" s="4"/>
      <c r="W4849" s="293" t="str">
        <f ca="1">commission</f>
        <v/>
      </c>
      <c r="X4849" s="315"/>
    </row>
    <row r="4850" spans="1:24" x14ac:dyDescent="0.25">
      <c r="A4850" s="6" t="str">
        <f ca="1">no.</f>
        <v/>
      </c>
      <c r="E4850" s="4" t="str">
        <f ca="1">position</f>
        <v/>
      </c>
      <c r="I4850" s="318"/>
      <c r="J4850" s="25"/>
      <c r="L4850" s="4"/>
      <c r="N4850" s="6"/>
      <c r="P4850" s="6"/>
      <c r="Q4850" s="5" t="str">
        <f ca="1">score</f>
        <v/>
      </c>
      <c r="R4850" s="58" t="str">
        <f ca="1">rescore</f>
        <v/>
      </c>
      <c r="S4850" s="4" t="str">
        <f ca="1">price</f>
        <v/>
      </c>
      <c r="U4850" s="4"/>
      <c r="V4850" s="4"/>
      <c r="W4850" s="293" t="str">
        <f ca="1">commission</f>
        <v/>
      </c>
      <c r="X4850" s="315"/>
    </row>
    <row r="4851" spans="1:24" x14ac:dyDescent="0.25">
      <c r="A4851" s="6" t="str">
        <f ca="1">no.</f>
        <v/>
      </c>
      <c r="E4851" s="4" t="str">
        <f ca="1">position</f>
        <v/>
      </c>
      <c r="I4851" s="318"/>
      <c r="J4851" s="25"/>
      <c r="L4851" s="4"/>
      <c r="N4851" s="6"/>
      <c r="P4851" s="6"/>
      <c r="Q4851" s="5" t="str">
        <f ca="1">score</f>
        <v/>
      </c>
      <c r="R4851" s="58" t="str">
        <f ca="1">rescore</f>
        <v/>
      </c>
      <c r="S4851" s="4" t="str">
        <f ca="1">price</f>
        <v/>
      </c>
      <c r="U4851" s="4"/>
      <c r="V4851" s="4"/>
      <c r="W4851" s="293" t="str">
        <f ca="1">commission</f>
        <v/>
      </c>
      <c r="X4851" s="315"/>
    </row>
    <row r="4852" spans="1:24" x14ac:dyDescent="0.25">
      <c r="A4852" s="6" t="str">
        <f ca="1">no.</f>
        <v/>
      </c>
      <c r="E4852" s="4" t="str">
        <f ca="1">position</f>
        <v/>
      </c>
      <c r="I4852" s="318"/>
      <c r="J4852" s="25"/>
      <c r="L4852" s="4"/>
      <c r="N4852" s="6"/>
      <c r="P4852" s="6"/>
      <c r="Q4852" s="5" t="str">
        <f ca="1">score</f>
        <v/>
      </c>
      <c r="R4852" s="58" t="str">
        <f ca="1">rescore</f>
        <v/>
      </c>
      <c r="S4852" s="4" t="str">
        <f ca="1">price</f>
        <v/>
      </c>
      <c r="U4852" s="4"/>
      <c r="V4852" s="4"/>
      <c r="W4852" s="293" t="str">
        <f ca="1">commission</f>
        <v/>
      </c>
      <c r="X4852" s="315"/>
    </row>
    <row r="4853" spans="1:24" x14ac:dyDescent="0.25">
      <c r="A4853" s="6" t="str">
        <f ca="1">no.</f>
        <v/>
      </c>
      <c r="E4853" s="4" t="str">
        <f ca="1">position</f>
        <v/>
      </c>
      <c r="I4853" s="318"/>
      <c r="J4853" s="25"/>
      <c r="L4853" s="4"/>
      <c r="N4853" s="6"/>
      <c r="P4853" s="6"/>
      <c r="Q4853" s="5" t="str">
        <f ca="1">score</f>
        <v/>
      </c>
      <c r="R4853" s="58" t="str">
        <f ca="1">rescore</f>
        <v/>
      </c>
      <c r="S4853" s="4" t="str">
        <f ca="1">price</f>
        <v/>
      </c>
      <c r="U4853" s="4"/>
      <c r="V4853" s="4"/>
      <c r="W4853" s="293" t="str">
        <f ca="1">commission</f>
        <v/>
      </c>
      <c r="X4853" s="315"/>
    </row>
    <row r="4854" spans="1:24" x14ac:dyDescent="0.25">
      <c r="A4854" s="6" t="str">
        <f ca="1">no.</f>
        <v/>
      </c>
      <c r="E4854" s="4" t="str">
        <f ca="1">position</f>
        <v/>
      </c>
      <c r="I4854" s="318"/>
      <c r="J4854" s="25"/>
      <c r="L4854" s="4"/>
      <c r="N4854" s="6"/>
      <c r="P4854" s="6"/>
      <c r="Q4854" s="5" t="str">
        <f ca="1">score</f>
        <v/>
      </c>
      <c r="R4854" s="58" t="str">
        <f ca="1">rescore</f>
        <v/>
      </c>
      <c r="S4854" s="4" t="str">
        <f ca="1">price</f>
        <v/>
      </c>
      <c r="U4854" s="4"/>
      <c r="V4854" s="4"/>
      <c r="W4854" s="293" t="str">
        <f ca="1">commission</f>
        <v/>
      </c>
      <c r="X4854" s="315"/>
    </row>
    <row r="4855" spans="1:24" x14ac:dyDescent="0.25">
      <c r="A4855" s="6" t="str">
        <f ca="1">no.</f>
        <v/>
      </c>
      <c r="E4855" s="4" t="str">
        <f ca="1">position</f>
        <v/>
      </c>
      <c r="I4855" s="318"/>
      <c r="J4855" s="25"/>
      <c r="L4855" s="4"/>
      <c r="N4855" s="6"/>
      <c r="P4855" s="6"/>
      <c r="Q4855" s="5" t="str">
        <f ca="1">score</f>
        <v/>
      </c>
      <c r="R4855" s="58" t="str">
        <f ca="1">rescore</f>
        <v/>
      </c>
      <c r="S4855" s="4" t="str">
        <f ca="1">price</f>
        <v/>
      </c>
      <c r="U4855" s="4"/>
      <c r="V4855" s="4"/>
      <c r="W4855" s="293" t="str">
        <f ca="1">commission</f>
        <v/>
      </c>
      <c r="X4855" s="315"/>
    </row>
    <row r="4856" spans="1:24" x14ac:dyDescent="0.25">
      <c r="A4856" s="6" t="str">
        <f ca="1">no.</f>
        <v/>
      </c>
      <c r="E4856" s="4" t="str">
        <f ca="1">position</f>
        <v/>
      </c>
      <c r="I4856" s="318"/>
      <c r="J4856" s="25"/>
      <c r="L4856" s="4"/>
      <c r="N4856" s="6"/>
      <c r="P4856" s="6"/>
      <c r="Q4856" s="5" t="str">
        <f ca="1">score</f>
        <v/>
      </c>
      <c r="R4856" s="58" t="str">
        <f ca="1">rescore</f>
        <v/>
      </c>
      <c r="S4856" s="4" t="str">
        <f ca="1">price</f>
        <v/>
      </c>
      <c r="U4856" s="4"/>
      <c r="V4856" s="4"/>
      <c r="W4856" s="293" t="str">
        <f ca="1">commission</f>
        <v/>
      </c>
      <c r="X4856" s="315"/>
    </row>
    <row r="4857" spans="1:24" x14ac:dyDescent="0.25">
      <c r="A4857" s="6" t="str">
        <f ca="1">no.</f>
        <v/>
      </c>
      <c r="E4857" s="4" t="str">
        <f ca="1">position</f>
        <v/>
      </c>
      <c r="I4857" s="318"/>
      <c r="J4857" s="25"/>
      <c r="L4857" s="4"/>
      <c r="N4857" s="6"/>
      <c r="P4857" s="6"/>
      <c r="Q4857" s="5" t="str">
        <f ca="1">score</f>
        <v/>
      </c>
      <c r="R4857" s="58" t="str">
        <f ca="1">rescore</f>
        <v/>
      </c>
      <c r="S4857" s="4" t="str">
        <f ca="1">price</f>
        <v/>
      </c>
      <c r="U4857" s="4"/>
      <c r="V4857" s="4"/>
      <c r="W4857" s="293" t="str">
        <f ca="1">commission</f>
        <v/>
      </c>
      <c r="X4857" s="315"/>
    </row>
    <row r="4858" spans="1:24" x14ac:dyDescent="0.25">
      <c r="A4858" s="6" t="str">
        <f ca="1">no.</f>
        <v/>
      </c>
      <c r="E4858" s="4" t="str">
        <f ca="1">position</f>
        <v/>
      </c>
      <c r="I4858" s="318"/>
      <c r="J4858" s="25"/>
      <c r="L4858" s="4"/>
      <c r="N4858" s="6"/>
      <c r="P4858" s="6"/>
      <c r="Q4858" s="5" t="str">
        <f ca="1">score</f>
        <v/>
      </c>
      <c r="R4858" s="58" t="str">
        <f ca="1">rescore</f>
        <v/>
      </c>
      <c r="S4858" s="4" t="str">
        <f ca="1">price</f>
        <v/>
      </c>
      <c r="U4858" s="4"/>
      <c r="V4858" s="4"/>
      <c r="W4858" s="293" t="str">
        <f ca="1">commission</f>
        <v/>
      </c>
      <c r="X4858" s="315"/>
    </row>
    <row r="4859" spans="1:24" x14ac:dyDescent="0.25">
      <c r="A4859" s="6" t="str">
        <f ca="1">no.</f>
        <v/>
      </c>
      <c r="E4859" s="4" t="str">
        <f ca="1">position</f>
        <v/>
      </c>
      <c r="I4859" s="318"/>
      <c r="J4859" s="25"/>
      <c r="L4859" s="4"/>
      <c r="N4859" s="6"/>
      <c r="P4859" s="6"/>
      <c r="Q4859" s="5" t="str">
        <f ca="1">score</f>
        <v/>
      </c>
      <c r="R4859" s="58" t="str">
        <f ca="1">rescore</f>
        <v/>
      </c>
      <c r="S4859" s="4" t="str">
        <f ca="1">price</f>
        <v/>
      </c>
      <c r="U4859" s="4"/>
      <c r="V4859" s="4"/>
      <c r="W4859" s="293" t="str">
        <f ca="1">commission</f>
        <v/>
      </c>
      <c r="X4859" s="315"/>
    </row>
    <row r="4860" spans="1:24" x14ac:dyDescent="0.25">
      <c r="A4860" s="6" t="str">
        <f ca="1">no.</f>
        <v/>
      </c>
      <c r="E4860" s="4" t="str">
        <f ca="1">position</f>
        <v/>
      </c>
      <c r="I4860" s="318"/>
      <c r="J4860" s="25"/>
      <c r="L4860" s="4"/>
      <c r="N4860" s="6"/>
      <c r="P4860" s="6"/>
      <c r="Q4860" s="5" t="str">
        <f ca="1">score</f>
        <v/>
      </c>
      <c r="R4860" s="58" t="str">
        <f ca="1">rescore</f>
        <v/>
      </c>
      <c r="S4860" s="4" t="str">
        <f ca="1">price</f>
        <v/>
      </c>
      <c r="U4860" s="4"/>
      <c r="V4860" s="4"/>
      <c r="W4860" s="293" t="str">
        <f ca="1">commission</f>
        <v/>
      </c>
      <c r="X4860" s="315"/>
    </row>
    <row r="4861" spans="1:24" x14ac:dyDescent="0.25">
      <c r="A4861" s="6" t="str">
        <f ca="1">no.</f>
        <v/>
      </c>
      <c r="E4861" s="4" t="str">
        <f ca="1">position</f>
        <v/>
      </c>
      <c r="I4861" s="318"/>
      <c r="J4861" s="25"/>
      <c r="L4861" s="4"/>
      <c r="N4861" s="6"/>
      <c r="P4861" s="6"/>
      <c r="Q4861" s="5" t="str">
        <f ca="1">score</f>
        <v/>
      </c>
      <c r="R4861" s="58" t="str">
        <f ca="1">rescore</f>
        <v/>
      </c>
      <c r="S4861" s="4" t="str">
        <f ca="1">price</f>
        <v/>
      </c>
      <c r="U4861" s="4"/>
      <c r="V4861" s="4"/>
      <c r="W4861" s="293" t="str">
        <f ca="1">commission</f>
        <v/>
      </c>
      <c r="X4861" s="315"/>
    </row>
    <row r="4862" spans="1:24" x14ac:dyDescent="0.25">
      <c r="A4862" s="6" t="str">
        <f ca="1">no.</f>
        <v/>
      </c>
      <c r="E4862" s="4" t="str">
        <f ca="1">position</f>
        <v/>
      </c>
      <c r="I4862" s="318"/>
      <c r="J4862" s="25"/>
      <c r="L4862" s="4"/>
      <c r="N4862" s="6"/>
      <c r="P4862" s="6"/>
      <c r="Q4862" s="5" t="str">
        <f ca="1">score</f>
        <v/>
      </c>
      <c r="R4862" s="58" t="str">
        <f ca="1">rescore</f>
        <v/>
      </c>
      <c r="S4862" s="4" t="str">
        <f ca="1">price</f>
        <v/>
      </c>
      <c r="U4862" s="4"/>
      <c r="V4862" s="4"/>
      <c r="W4862" s="293" t="str">
        <f ca="1">commission</f>
        <v/>
      </c>
      <c r="X4862" s="315"/>
    </row>
    <row r="4863" spans="1:24" x14ac:dyDescent="0.25">
      <c r="A4863" s="6" t="str">
        <f ca="1">no.</f>
        <v/>
      </c>
      <c r="E4863" s="4" t="str">
        <f ca="1">position</f>
        <v/>
      </c>
      <c r="I4863" s="318"/>
      <c r="J4863" s="25"/>
      <c r="L4863" s="4"/>
      <c r="N4863" s="6"/>
      <c r="P4863" s="6"/>
      <c r="Q4863" s="5" t="str">
        <f ca="1">score</f>
        <v/>
      </c>
      <c r="R4863" s="58" t="str">
        <f ca="1">rescore</f>
        <v/>
      </c>
      <c r="S4863" s="4" t="str">
        <f ca="1">price</f>
        <v/>
      </c>
      <c r="U4863" s="4"/>
      <c r="V4863" s="4"/>
      <c r="W4863" s="293" t="str">
        <f ca="1">commission</f>
        <v/>
      </c>
      <c r="X4863" s="315"/>
    </row>
    <row r="4864" spans="1:24" x14ac:dyDescent="0.25">
      <c r="A4864" s="6" t="str">
        <f ca="1">no.</f>
        <v/>
      </c>
      <c r="E4864" s="4" t="str">
        <f ca="1">position</f>
        <v/>
      </c>
      <c r="I4864" s="318"/>
      <c r="J4864" s="25"/>
      <c r="L4864" s="4"/>
      <c r="N4864" s="6"/>
      <c r="P4864" s="6"/>
      <c r="Q4864" s="5" t="str">
        <f ca="1">score</f>
        <v/>
      </c>
      <c r="R4864" s="58" t="str">
        <f ca="1">rescore</f>
        <v/>
      </c>
      <c r="S4864" s="4" t="str">
        <f ca="1">price</f>
        <v/>
      </c>
      <c r="U4864" s="4"/>
      <c r="V4864" s="4"/>
      <c r="W4864" s="293" t="str">
        <f ca="1">commission</f>
        <v/>
      </c>
      <c r="X4864" s="315"/>
    </row>
    <row r="4865" spans="1:24" x14ac:dyDescent="0.25">
      <c r="A4865" s="6" t="str">
        <f ca="1">no.</f>
        <v/>
      </c>
      <c r="E4865" s="4" t="str">
        <f ca="1">position</f>
        <v/>
      </c>
      <c r="I4865" s="318"/>
      <c r="J4865" s="25"/>
      <c r="L4865" s="4"/>
      <c r="N4865" s="6"/>
      <c r="P4865" s="6"/>
      <c r="Q4865" s="5" t="str">
        <f ca="1">score</f>
        <v/>
      </c>
      <c r="R4865" s="58" t="str">
        <f ca="1">rescore</f>
        <v/>
      </c>
      <c r="S4865" s="4" t="str">
        <f ca="1">price</f>
        <v/>
      </c>
      <c r="U4865" s="4"/>
      <c r="V4865" s="4"/>
      <c r="W4865" s="293" t="str">
        <f ca="1">commission</f>
        <v/>
      </c>
      <c r="X4865" s="315"/>
    </row>
    <row r="4866" spans="1:24" x14ac:dyDescent="0.25">
      <c r="A4866" s="6" t="str">
        <f ca="1">no.</f>
        <v/>
      </c>
      <c r="E4866" s="4" t="str">
        <f ca="1">position</f>
        <v/>
      </c>
      <c r="I4866" s="318"/>
      <c r="J4866" s="25"/>
      <c r="L4866" s="4"/>
      <c r="N4866" s="6"/>
      <c r="P4866" s="6"/>
      <c r="Q4866" s="5" t="str">
        <f ca="1">score</f>
        <v/>
      </c>
      <c r="R4866" s="58" t="str">
        <f ca="1">rescore</f>
        <v/>
      </c>
      <c r="S4866" s="4" t="str">
        <f ca="1">price</f>
        <v/>
      </c>
      <c r="U4866" s="4"/>
      <c r="V4866" s="4"/>
      <c r="W4866" s="293" t="str">
        <f ca="1">commission</f>
        <v/>
      </c>
      <c r="X4866" s="315"/>
    </row>
    <row r="4867" spans="1:24" x14ac:dyDescent="0.25">
      <c r="A4867" s="6" t="str">
        <f ca="1">no.</f>
        <v/>
      </c>
      <c r="E4867" s="4" t="str">
        <f ca="1">position</f>
        <v/>
      </c>
      <c r="I4867" s="318"/>
      <c r="J4867" s="25"/>
      <c r="L4867" s="4"/>
      <c r="N4867" s="6"/>
      <c r="P4867" s="6"/>
      <c r="Q4867" s="5" t="str">
        <f ca="1">score</f>
        <v/>
      </c>
      <c r="R4867" s="58" t="str">
        <f ca="1">rescore</f>
        <v/>
      </c>
      <c r="S4867" s="4" t="str">
        <f ca="1">price</f>
        <v/>
      </c>
      <c r="U4867" s="4"/>
      <c r="V4867" s="4"/>
      <c r="W4867" s="293" t="str">
        <f ca="1">commission</f>
        <v/>
      </c>
      <c r="X4867" s="315"/>
    </row>
    <row r="4868" spans="1:24" x14ac:dyDescent="0.25">
      <c r="A4868" s="6" t="str">
        <f ca="1">no.</f>
        <v/>
      </c>
      <c r="E4868" s="4" t="str">
        <f ca="1">position</f>
        <v/>
      </c>
      <c r="I4868" s="318"/>
      <c r="J4868" s="25"/>
      <c r="L4868" s="4"/>
      <c r="N4868" s="6"/>
      <c r="P4868" s="6"/>
      <c r="Q4868" s="5" t="str">
        <f ca="1">score</f>
        <v/>
      </c>
      <c r="R4868" s="58" t="str">
        <f ca="1">rescore</f>
        <v/>
      </c>
      <c r="S4868" s="4" t="str">
        <f ca="1">price</f>
        <v/>
      </c>
      <c r="U4868" s="4"/>
      <c r="V4868" s="4"/>
      <c r="W4868" s="293" t="str">
        <f ca="1">commission</f>
        <v/>
      </c>
      <c r="X4868" s="315"/>
    </row>
    <row r="4869" spans="1:24" x14ac:dyDescent="0.25">
      <c r="A4869" s="6" t="str">
        <f ca="1">no.</f>
        <v/>
      </c>
      <c r="E4869" s="4" t="str">
        <f ca="1">position</f>
        <v/>
      </c>
      <c r="I4869" s="318"/>
      <c r="J4869" s="25"/>
      <c r="L4869" s="4"/>
      <c r="N4869" s="6"/>
      <c r="P4869" s="6"/>
      <c r="Q4869" s="5" t="str">
        <f ca="1">score</f>
        <v/>
      </c>
      <c r="R4869" s="58" t="str">
        <f ca="1">rescore</f>
        <v/>
      </c>
      <c r="S4869" s="4" t="str">
        <f ca="1">price</f>
        <v/>
      </c>
      <c r="U4869" s="4"/>
      <c r="V4869" s="4"/>
      <c r="W4869" s="293" t="str">
        <f ca="1">commission</f>
        <v/>
      </c>
      <c r="X4869" s="315"/>
    </row>
    <row r="4870" spans="1:24" x14ac:dyDescent="0.25">
      <c r="A4870" s="6" t="str">
        <f ca="1">no.</f>
        <v/>
      </c>
      <c r="E4870" s="4" t="str">
        <f ca="1">position</f>
        <v/>
      </c>
      <c r="I4870" s="318"/>
      <c r="J4870" s="25"/>
      <c r="L4870" s="4"/>
      <c r="N4870" s="6"/>
      <c r="P4870" s="6"/>
      <c r="Q4870" s="5" t="str">
        <f ca="1">score</f>
        <v/>
      </c>
      <c r="R4870" s="58" t="str">
        <f ca="1">rescore</f>
        <v/>
      </c>
      <c r="S4870" s="4" t="str">
        <f ca="1">price</f>
        <v/>
      </c>
      <c r="U4870" s="4"/>
      <c r="V4870" s="4"/>
      <c r="W4870" s="293" t="str">
        <f ca="1">commission</f>
        <v/>
      </c>
      <c r="X4870" s="315"/>
    </row>
    <row r="4871" spans="1:24" x14ac:dyDescent="0.25">
      <c r="A4871" s="6" t="str">
        <f ca="1">no.</f>
        <v/>
      </c>
      <c r="E4871" s="4" t="str">
        <f ca="1">position</f>
        <v/>
      </c>
      <c r="I4871" s="318"/>
      <c r="J4871" s="25"/>
      <c r="L4871" s="4"/>
      <c r="N4871" s="6"/>
      <c r="P4871" s="6"/>
      <c r="Q4871" s="5" t="str">
        <f ca="1">score</f>
        <v/>
      </c>
      <c r="R4871" s="58" t="str">
        <f ca="1">rescore</f>
        <v/>
      </c>
      <c r="S4871" s="4" t="str">
        <f ca="1">price</f>
        <v/>
      </c>
      <c r="U4871" s="4"/>
      <c r="V4871" s="4"/>
      <c r="W4871" s="293" t="str">
        <f ca="1">commission</f>
        <v/>
      </c>
      <c r="X4871" s="315"/>
    </row>
    <row r="4872" spans="1:24" x14ac:dyDescent="0.25">
      <c r="A4872" s="6" t="str">
        <f ca="1">no.</f>
        <v/>
      </c>
      <c r="E4872" s="4" t="str">
        <f ca="1">position</f>
        <v/>
      </c>
      <c r="I4872" s="318"/>
      <c r="J4872" s="25"/>
      <c r="L4872" s="4"/>
      <c r="N4872" s="6"/>
      <c r="P4872" s="6"/>
      <c r="Q4872" s="5" t="str">
        <f ca="1">score</f>
        <v/>
      </c>
      <c r="R4872" s="58" t="str">
        <f ca="1">rescore</f>
        <v/>
      </c>
      <c r="S4872" s="4" t="str">
        <f ca="1">price</f>
        <v/>
      </c>
      <c r="U4872" s="4"/>
      <c r="V4872" s="4"/>
      <c r="W4872" s="293" t="str">
        <f ca="1">commission</f>
        <v/>
      </c>
      <c r="X4872" s="315"/>
    </row>
    <row r="4873" spans="1:24" x14ac:dyDescent="0.25">
      <c r="A4873" s="6" t="str">
        <f ca="1">no.</f>
        <v/>
      </c>
      <c r="E4873" s="4" t="str">
        <f ca="1">position</f>
        <v/>
      </c>
      <c r="I4873" s="318"/>
      <c r="J4873" s="25"/>
      <c r="L4873" s="4"/>
      <c r="N4873" s="6"/>
      <c r="P4873" s="6"/>
      <c r="Q4873" s="5" t="str">
        <f ca="1">score</f>
        <v/>
      </c>
      <c r="R4873" s="58" t="str">
        <f ca="1">rescore</f>
        <v/>
      </c>
      <c r="S4873" s="4" t="str">
        <f ca="1">price</f>
        <v/>
      </c>
      <c r="U4873" s="4"/>
      <c r="V4873" s="4"/>
      <c r="W4873" s="293" t="str">
        <f ca="1">commission</f>
        <v/>
      </c>
      <c r="X4873" s="315"/>
    </row>
    <row r="4874" spans="1:24" x14ac:dyDescent="0.25">
      <c r="A4874" s="6" t="str">
        <f ca="1">no.</f>
        <v/>
      </c>
      <c r="E4874" s="4" t="str">
        <f ca="1">position</f>
        <v/>
      </c>
      <c r="I4874" s="318"/>
      <c r="J4874" s="25"/>
      <c r="L4874" s="4"/>
      <c r="N4874" s="6"/>
      <c r="P4874" s="6"/>
      <c r="Q4874" s="5" t="str">
        <f ca="1">score</f>
        <v/>
      </c>
      <c r="R4874" s="58" t="str">
        <f ca="1">rescore</f>
        <v/>
      </c>
      <c r="S4874" s="4" t="str">
        <f ca="1">price</f>
        <v/>
      </c>
      <c r="U4874" s="4"/>
      <c r="V4874" s="4"/>
      <c r="W4874" s="293" t="str">
        <f ca="1">commission</f>
        <v/>
      </c>
      <c r="X4874" s="315"/>
    </row>
    <row r="4875" spans="1:24" x14ac:dyDescent="0.25">
      <c r="A4875" s="6" t="str">
        <f ca="1">no.</f>
        <v/>
      </c>
      <c r="E4875" s="4" t="str">
        <f ca="1">position</f>
        <v/>
      </c>
      <c r="I4875" s="318"/>
      <c r="J4875" s="25"/>
      <c r="L4875" s="4"/>
      <c r="N4875" s="6"/>
      <c r="P4875" s="6"/>
      <c r="Q4875" s="5" t="str">
        <f ca="1">score</f>
        <v/>
      </c>
      <c r="R4875" s="58" t="str">
        <f ca="1">rescore</f>
        <v/>
      </c>
      <c r="S4875" s="4" t="str">
        <f ca="1">price</f>
        <v/>
      </c>
      <c r="U4875" s="4"/>
      <c r="V4875" s="4"/>
      <c r="W4875" s="293" t="str">
        <f ca="1">commission</f>
        <v/>
      </c>
      <c r="X4875" s="315"/>
    </row>
    <row r="4876" spans="1:24" x14ac:dyDescent="0.25">
      <c r="A4876" s="6" t="str">
        <f ca="1">no.</f>
        <v/>
      </c>
      <c r="E4876" s="4" t="str">
        <f ca="1">position</f>
        <v/>
      </c>
      <c r="I4876" s="318"/>
      <c r="J4876" s="25"/>
      <c r="L4876" s="4"/>
      <c r="N4876" s="6"/>
      <c r="P4876" s="6"/>
      <c r="Q4876" s="5" t="str">
        <f ca="1">score</f>
        <v/>
      </c>
      <c r="R4876" s="58" t="str">
        <f ca="1">rescore</f>
        <v/>
      </c>
      <c r="S4876" s="4" t="str">
        <f ca="1">price</f>
        <v/>
      </c>
      <c r="U4876" s="4"/>
      <c r="V4876" s="4"/>
      <c r="W4876" s="293" t="str">
        <f ca="1">commission</f>
        <v/>
      </c>
      <c r="X4876" s="315"/>
    </row>
    <row r="4877" spans="1:24" x14ac:dyDescent="0.25">
      <c r="A4877" s="6" t="str">
        <f ca="1">no.</f>
        <v/>
      </c>
      <c r="E4877" s="4" t="str">
        <f ca="1">position</f>
        <v/>
      </c>
      <c r="I4877" s="318"/>
      <c r="J4877" s="25"/>
      <c r="L4877" s="4"/>
      <c r="N4877" s="6"/>
      <c r="P4877" s="6"/>
      <c r="Q4877" s="5" t="str">
        <f ca="1">score</f>
        <v/>
      </c>
      <c r="R4877" s="58" t="str">
        <f ca="1">rescore</f>
        <v/>
      </c>
      <c r="S4877" s="4" t="str">
        <f ca="1">price</f>
        <v/>
      </c>
      <c r="U4877" s="4"/>
      <c r="V4877" s="4"/>
      <c r="W4877" s="293" t="str">
        <f ca="1">commission</f>
        <v/>
      </c>
      <c r="X4877" s="315"/>
    </row>
    <row r="4878" spans="1:24" x14ac:dyDescent="0.25">
      <c r="A4878" s="6" t="str">
        <f ca="1">no.</f>
        <v/>
      </c>
      <c r="E4878" s="4" t="str">
        <f ca="1">position</f>
        <v/>
      </c>
      <c r="I4878" s="318"/>
      <c r="J4878" s="25"/>
      <c r="L4878" s="4"/>
      <c r="N4878" s="6"/>
      <c r="P4878" s="6"/>
      <c r="Q4878" s="5" t="str">
        <f ca="1">score</f>
        <v/>
      </c>
      <c r="R4878" s="58" t="str">
        <f ca="1">rescore</f>
        <v/>
      </c>
      <c r="S4878" s="4" t="str">
        <f ca="1">price</f>
        <v/>
      </c>
      <c r="U4878" s="4"/>
      <c r="V4878" s="4"/>
      <c r="W4878" s="293" t="str">
        <f ca="1">commission</f>
        <v/>
      </c>
      <c r="X4878" s="315"/>
    </row>
    <row r="4879" spans="1:24" x14ac:dyDescent="0.25">
      <c r="A4879" s="6" t="str">
        <f ca="1">no.</f>
        <v/>
      </c>
      <c r="E4879" s="4" t="str">
        <f ca="1">position</f>
        <v/>
      </c>
      <c r="I4879" s="318"/>
      <c r="J4879" s="25"/>
      <c r="L4879" s="4"/>
      <c r="N4879" s="6"/>
      <c r="P4879" s="6"/>
      <c r="Q4879" s="5" t="str">
        <f ca="1">score</f>
        <v/>
      </c>
      <c r="R4879" s="58" t="str">
        <f ca="1">rescore</f>
        <v/>
      </c>
      <c r="S4879" s="4" t="str">
        <f ca="1">price</f>
        <v/>
      </c>
      <c r="U4879" s="4"/>
      <c r="V4879" s="4"/>
      <c r="W4879" s="293" t="str">
        <f ca="1">commission</f>
        <v/>
      </c>
      <c r="X4879" s="315"/>
    </row>
    <row r="4880" spans="1:24" x14ac:dyDescent="0.25">
      <c r="A4880" s="6" t="str">
        <f ca="1">no.</f>
        <v/>
      </c>
      <c r="E4880" s="4" t="str">
        <f ca="1">position</f>
        <v/>
      </c>
      <c r="I4880" s="318"/>
      <c r="J4880" s="25"/>
      <c r="L4880" s="4"/>
      <c r="N4880" s="6"/>
      <c r="P4880" s="6"/>
      <c r="Q4880" s="5" t="str">
        <f ca="1">score</f>
        <v/>
      </c>
      <c r="R4880" s="58" t="str">
        <f ca="1">rescore</f>
        <v/>
      </c>
      <c r="S4880" s="4" t="str">
        <f ca="1">price</f>
        <v/>
      </c>
      <c r="U4880" s="4"/>
      <c r="V4880" s="4"/>
      <c r="W4880" s="293" t="str">
        <f ca="1">commission</f>
        <v/>
      </c>
      <c r="X4880" s="315"/>
    </row>
    <row r="4881" spans="1:24" x14ac:dyDescent="0.25">
      <c r="A4881" s="6" t="str">
        <f ca="1">no.</f>
        <v/>
      </c>
      <c r="E4881" s="4" t="str">
        <f ca="1">position</f>
        <v/>
      </c>
      <c r="I4881" s="318"/>
      <c r="J4881" s="25"/>
      <c r="L4881" s="4"/>
      <c r="N4881" s="6"/>
      <c r="P4881" s="6"/>
      <c r="Q4881" s="5" t="str">
        <f ca="1">score</f>
        <v/>
      </c>
      <c r="R4881" s="58" t="str">
        <f ca="1">rescore</f>
        <v/>
      </c>
      <c r="S4881" s="4" t="str">
        <f ca="1">price</f>
        <v/>
      </c>
      <c r="U4881" s="4"/>
      <c r="V4881" s="4"/>
      <c r="W4881" s="293" t="str">
        <f ca="1">commission</f>
        <v/>
      </c>
      <c r="X4881" s="315"/>
    </row>
    <row r="4882" spans="1:24" x14ac:dyDescent="0.25">
      <c r="A4882" s="6" t="str">
        <f ca="1">no.</f>
        <v/>
      </c>
      <c r="E4882" s="4" t="str">
        <f ca="1">position</f>
        <v/>
      </c>
      <c r="I4882" s="318"/>
      <c r="J4882" s="25"/>
      <c r="L4882" s="4"/>
      <c r="N4882" s="6"/>
      <c r="P4882" s="6"/>
      <c r="Q4882" s="5" t="str">
        <f ca="1">score</f>
        <v/>
      </c>
      <c r="R4882" s="58" t="str">
        <f ca="1">rescore</f>
        <v/>
      </c>
      <c r="S4882" s="4" t="str">
        <f ca="1">price</f>
        <v/>
      </c>
      <c r="U4882" s="4"/>
      <c r="V4882" s="4"/>
      <c r="W4882" s="293" t="str">
        <f ca="1">commission</f>
        <v/>
      </c>
      <c r="X4882" s="315"/>
    </row>
    <row r="4883" spans="1:24" x14ac:dyDescent="0.25">
      <c r="A4883" s="6" t="str">
        <f ca="1">no.</f>
        <v/>
      </c>
      <c r="E4883" s="4" t="str">
        <f ca="1">position</f>
        <v/>
      </c>
      <c r="I4883" s="318"/>
      <c r="J4883" s="25"/>
      <c r="L4883" s="4"/>
      <c r="N4883" s="6"/>
      <c r="P4883" s="6"/>
      <c r="Q4883" s="5" t="str">
        <f ca="1">score</f>
        <v/>
      </c>
      <c r="R4883" s="58" t="str">
        <f ca="1">rescore</f>
        <v/>
      </c>
      <c r="S4883" s="4" t="str">
        <f ca="1">price</f>
        <v/>
      </c>
      <c r="U4883" s="4"/>
      <c r="V4883" s="4"/>
      <c r="W4883" s="293" t="str">
        <f ca="1">commission</f>
        <v/>
      </c>
      <c r="X4883" s="315"/>
    </row>
    <row r="4884" spans="1:24" x14ac:dyDescent="0.25">
      <c r="A4884" s="6" t="str">
        <f ca="1">no.</f>
        <v/>
      </c>
      <c r="E4884" s="4" t="str">
        <f ca="1">position</f>
        <v/>
      </c>
      <c r="I4884" s="318"/>
      <c r="J4884" s="25"/>
      <c r="L4884" s="4"/>
      <c r="N4884" s="6"/>
      <c r="P4884" s="6"/>
      <c r="Q4884" s="5" t="str">
        <f ca="1">score</f>
        <v/>
      </c>
      <c r="R4884" s="58" t="str">
        <f ca="1">rescore</f>
        <v/>
      </c>
      <c r="S4884" s="4" t="str">
        <f ca="1">price</f>
        <v/>
      </c>
      <c r="U4884" s="4"/>
      <c r="V4884" s="4"/>
      <c r="W4884" s="293" t="str">
        <f ca="1">commission</f>
        <v/>
      </c>
      <c r="X4884" s="315"/>
    </row>
    <row r="4885" spans="1:24" x14ac:dyDescent="0.25">
      <c r="A4885" s="6" t="str">
        <f ca="1">no.</f>
        <v/>
      </c>
      <c r="E4885" s="4" t="str">
        <f ca="1">position</f>
        <v/>
      </c>
      <c r="I4885" s="318"/>
      <c r="J4885" s="25"/>
      <c r="L4885" s="4"/>
      <c r="N4885" s="6"/>
      <c r="P4885" s="6"/>
      <c r="Q4885" s="5" t="str">
        <f ca="1">score</f>
        <v/>
      </c>
      <c r="R4885" s="58" t="str">
        <f ca="1">rescore</f>
        <v/>
      </c>
      <c r="S4885" s="4" t="str">
        <f ca="1">price</f>
        <v/>
      </c>
      <c r="U4885" s="4"/>
      <c r="V4885" s="4"/>
      <c r="W4885" s="293" t="str">
        <f ca="1">commission</f>
        <v/>
      </c>
      <c r="X4885" s="315"/>
    </row>
    <row r="4886" spans="1:24" x14ac:dyDescent="0.25">
      <c r="A4886" s="6" t="str">
        <f ca="1">no.</f>
        <v/>
      </c>
      <c r="E4886" s="4" t="str">
        <f ca="1">position</f>
        <v/>
      </c>
      <c r="I4886" s="318"/>
      <c r="J4886" s="25"/>
      <c r="L4886" s="4"/>
      <c r="N4886" s="6"/>
      <c r="P4886" s="6"/>
      <c r="Q4886" s="5" t="str">
        <f ca="1">score</f>
        <v/>
      </c>
      <c r="R4886" s="58" t="str">
        <f ca="1">rescore</f>
        <v/>
      </c>
      <c r="S4886" s="4" t="str">
        <f ca="1">price</f>
        <v/>
      </c>
      <c r="U4886" s="4"/>
      <c r="V4886" s="4"/>
      <c r="W4886" s="293" t="str">
        <f ca="1">commission</f>
        <v/>
      </c>
      <c r="X4886" s="315"/>
    </row>
    <row r="4887" spans="1:24" x14ac:dyDescent="0.25">
      <c r="A4887" s="6" t="str">
        <f ca="1">no.</f>
        <v/>
      </c>
      <c r="E4887" s="4" t="str">
        <f ca="1">position</f>
        <v/>
      </c>
      <c r="I4887" s="318"/>
      <c r="J4887" s="25"/>
      <c r="L4887" s="4"/>
      <c r="N4887" s="6"/>
      <c r="P4887" s="6"/>
      <c r="Q4887" s="5" t="str">
        <f ca="1">score</f>
        <v/>
      </c>
      <c r="R4887" s="58" t="str">
        <f ca="1">rescore</f>
        <v/>
      </c>
      <c r="S4887" s="4" t="str">
        <f ca="1">price</f>
        <v/>
      </c>
      <c r="U4887" s="4"/>
      <c r="V4887" s="4"/>
      <c r="W4887" s="293" t="str">
        <f ca="1">commission</f>
        <v/>
      </c>
      <c r="X4887" s="315"/>
    </row>
    <row r="4888" spans="1:24" x14ac:dyDescent="0.25">
      <c r="A4888" s="6" t="str">
        <f ca="1">no.</f>
        <v/>
      </c>
      <c r="E4888" s="4" t="str">
        <f ca="1">position</f>
        <v/>
      </c>
      <c r="I4888" s="318"/>
      <c r="J4888" s="25"/>
      <c r="L4888" s="4"/>
      <c r="N4888" s="6"/>
      <c r="P4888" s="6"/>
      <c r="Q4888" s="5" t="str">
        <f ca="1">score</f>
        <v/>
      </c>
      <c r="R4888" s="58" t="str">
        <f ca="1">rescore</f>
        <v/>
      </c>
      <c r="S4888" s="4" t="str">
        <f ca="1">price</f>
        <v/>
      </c>
      <c r="U4888" s="4"/>
      <c r="V4888" s="4"/>
      <c r="W4888" s="293" t="str">
        <f ca="1">commission</f>
        <v/>
      </c>
      <c r="X4888" s="315"/>
    </row>
    <row r="4889" spans="1:24" x14ac:dyDescent="0.25">
      <c r="A4889" s="6" t="str">
        <f ca="1">no.</f>
        <v/>
      </c>
      <c r="E4889" s="4" t="str">
        <f ca="1">position</f>
        <v/>
      </c>
      <c r="I4889" s="318"/>
      <c r="J4889" s="25"/>
      <c r="L4889" s="4"/>
      <c r="N4889" s="6"/>
      <c r="P4889" s="6"/>
      <c r="Q4889" s="5" t="str">
        <f ca="1">score</f>
        <v/>
      </c>
      <c r="R4889" s="58" t="str">
        <f ca="1">rescore</f>
        <v/>
      </c>
      <c r="S4889" s="4" t="str">
        <f ca="1">price</f>
        <v/>
      </c>
      <c r="U4889" s="4"/>
      <c r="V4889" s="4"/>
      <c r="W4889" s="293" t="str">
        <f ca="1">commission</f>
        <v/>
      </c>
      <c r="X4889" s="315"/>
    </row>
    <row r="4890" spans="1:24" x14ac:dyDescent="0.25">
      <c r="A4890" s="6" t="str">
        <f ca="1">no.</f>
        <v/>
      </c>
      <c r="E4890" s="4" t="str">
        <f ca="1">position</f>
        <v/>
      </c>
      <c r="I4890" s="318"/>
      <c r="J4890" s="25"/>
      <c r="L4890" s="4"/>
      <c r="N4890" s="6"/>
      <c r="P4890" s="6"/>
      <c r="Q4890" s="5" t="str">
        <f ca="1">score</f>
        <v/>
      </c>
      <c r="R4890" s="58" t="str">
        <f ca="1">rescore</f>
        <v/>
      </c>
      <c r="S4890" s="4" t="str">
        <f ca="1">price</f>
        <v/>
      </c>
      <c r="U4890" s="4"/>
      <c r="V4890" s="4"/>
      <c r="W4890" s="293" t="str">
        <f ca="1">commission</f>
        <v/>
      </c>
      <c r="X4890" s="315"/>
    </row>
    <row r="4891" spans="1:24" x14ac:dyDescent="0.25">
      <c r="A4891" s="6" t="str">
        <f ca="1">no.</f>
        <v/>
      </c>
      <c r="E4891" s="4" t="str">
        <f ca="1">position</f>
        <v/>
      </c>
      <c r="I4891" s="318"/>
      <c r="J4891" s="25"/>
      <c r="L4891" s="4"/>
      <c r="N4891" s="6"/>
      <c r="P4891" s="6"/>
      <c r="Q4891" s="5" t="str">
        <f ca="1">score</f>
        <v/>
      </c>
      <c r="R4891" s="58" t="str">
        <f ca="1">rescore</f>
        <v/>
      </c>
      <c r="S4891" s="4" t="str">
        <f ca="1">price</f>
        <v/>
      </c>
      <c r="U4891" s="4"/>
      <c r="V4891" s="4"/>
      <c r="W4891" s="293" t="str">
        <f ca="1">commission</f>
        <v/>
      </c>
      <c r="X4891" s="315"/>
    </row>
    <row r="4892" spans="1:24" x14ac:dyDescent="0.25">
      <c r="A4892" s="6" t="str">
        <f ca="1">no.</f>
        <v/>
      </c>
      <c r="E4892" s="4" t="str">
        <f ca="1">position</f>
        <v/>
      </c>
      <c r="I4892" s="318"/>
      <c r="J4892" s="25"/>
      <c r="L4892" s="4"/>
      <c r="N4892" s="6"/>
      <c r="P4892" s="6"/>
      <c r="Q4892" s="5" t="str">
        <f ca="1">score</f>
        <v/>
      </c>
      <c r="R4892" s="58" t="str">
        <f ca="1">rescore</f>
        <v/>
      </c>
      <c r="S4892" s="4" t="str">
        <f ca="1">price</f>
        <v/>
      </c>
      <c r="U4892" s="4"/>
      <c r="V4892" s="4"/>
      <c r="W4892" s="293" t="str">
        <f ca="1">commission</f>
        <v/>
      </c>
      <c r="X4892" s="315"/>
    </row>
    <row r="4893" spans="1:24" x14ac:dyDescent="0.25">
      <c r="A4893" s="6" t="str">
        <f ca="1">no.</f>
        <v/>
      </c>
      <c r="E4893" s="4" t="str">
        <f ca="1">position</f>
        <v/>
      </c>
      <c r="I4893" s="318"/>
      <c r="J4893" s="25"/>
      <c r="L4893" s="4"/>
      <c r="N4893" s="6"/>
      <c r="P4893" s="6"/>
      <c r="Q4893" s="5" t="str">
        <f ca="1">score</f>
        <v/>
      </c>
      <c r="R4893" s="58" t="str">
        <f ca="1">rescore</f>
        <v/>
      </c>
      <c r="S4893" s="4" t="str">
        <f ca="1">price</f>
        <v/>
      </c>
      <c r="U4893" s="4"/>
      <c r="V4893" s="4"/>
      <c r="W4893" s="293" t="str">
        <f ca="1">commission</f>
        <v/>
      </c>
      <c r="X4893" s="315"/>
    </row>
    <row r="4894" spans="1:24" x14ac:dyDescent="0.25">
      <c r="A4894" s="6" t="str">
        <f ca="1">no.</f>
        <v/>
      </c>
      <c r="E4894" s="4" t="str">
        <f ca="1">position</f>
        <v/>
      </c>
      <c r="I4894" s="318"/>
      <c r="J4894" s="25"/>
      <c r="L4894" s="4"/>
      <c r="N4894" s="6"/>
      <c r="P4894" s="6"/>
      <c r="Q4894" s="5" t="str">
        <f ca="1">score</f>
        <v/>
      </c>
      <c r="R4894" s="58" t="str">
        <f ca="1">rescore</f>
        <v/>
      </c>
      <c r="S4894" s="4" t="str">
        <f ca="1">price</f>
        <v/>
      </c>
      <c r="U4894" s="4"/>
      <c r="V4894" s="4"/>
      <c r="W4894" s="293" t="str">
        <f ca="1">commission</f>
        <v/>
      </c>
      <c r="X4894" s="315"/>
    </row>
    <row r="4895" spans="1:24" x14ac:dyDescent="0.25">
      <c r="A4895" s="6" t="str">
        <f ca="1">no.</f>
        <v/>
      </c>
      <c r="E4895" s="4" t="str">
        <f ca="1">position</f>
        <v/>
      </c>
      <c r="I4895" s="318"/>
      <c r="J4895" s="25"/>
      <c r="L4895" s="4"/>
      <c r="N4895" s="6"/>
      <c r="P4895" s="6"/>
      <c r="Q4895" s="5" t="str">
        <f ca="1">score</f>
        <v/>
      </c>
      <c r="R4895" s="58" t="str">
        <f ca="1">rescore</f>
        <v/>
      </c>
      <c r="S4895" s="4" t="str">
        <f ca="1">price</f>
        <v/>
      </c>
      <c r="U4895" s="4"/>
      <c r="V4895" s="4"/>
      <c r="W4895" s="293" t="str">
        <f ca="1">commission</f>
        <v/>
      </c>
      <c r="X4895" s="315"/>
    </row>
    <row r="4896" spans="1:24" x14ac:dyDescent="0.25">
      <c r="A4896" s="6" t="str">
        <f ca="1">no.</f>
        <v/>
      </c>
      <c r="E4896" s="4" t="str">
        <f ca="1">position</f>
        <v/>
      </c>
      <c r="I4896" s="318"/>
      <c r="J4896" s="25"/>
      <c r="L4896" s="4"/>
      <c r="N4896" s="6"/>
      <c r="P4896" s="6"/>
      <c r="Q4896" s="5" t="str">
        <f ca="1">score</f>
        <v/>
      </c>
      <c r="R4896" s="58" t="str">
        <f ca="1">rescore</f>
        <v/>
      </c>
      <c r="S4896" s="4" t="str">
        <f ca="1">price</f>
        <v/>
      </c>
      <c r="U4896" s="4"/>
      <c r="V4896" s="4"/>
      <c r="W4896" s="293" t="str">
        <f ca="1">commission</f>
        <v/>
      </c>
      <c r="X4896" s="315"/>
    </row>
    <row r="4897" spans="1:24" x14ac:dyDescent="0.25">
      <c r="A4897" s="6" t="str">
        <f ca="1">no.</f>
        <v/>
      </c>
      <c r="E4897" s="4" t="str">
        <f ca="1">position</f>
        <v/>
      </c>
      <c r="I4897" s="318"/>
      <c r="J4897" s="25"/>
      <c r="L4897" s="4"/>
      <c r="N4897" s="6"/>
      <c r="P4897" s="6"/>
      <c r="Q4897" s="5" t="str">
        <f ca="1">score</f>
        <v/>
      </c>
      <c r="R4897" s="58" t="str">
        <f ca="1">rescore</f>
        <v/>
      </c>
      <c r="S4897" s="4" t="str">
        <f ca="1">price</f>
        <v/>
      </c>
      <c r="U4897" s="4"/>
      <c r="V4897" s="4"/>
      <c r="W4897" s="293" t="str">
        <f ca="1">commission</f>
        <v/>
      </c>
      <c r="X4897" s="315"/>
    </row>
    <row r="4898" spans="1:24" x14ac:dyDescent="0.25">
      <c r="A4898" s="6" t="str">
        <f ca="1">no.</f>
        <v/>
      </c>
      <c r="E4898" s="4" t="str">
        <f ca="1">position</f>
        <v/>
      </c>
      <c r="I4898" s="318"/>
      <c r="J4898" s="25"/>
      <c r="L4898" s="4"/>
      <c r="N4898" s="6"/>
      <c r="P4898" s="6"/>
      <c r="Q4898" s="5" t="str">
        <f ca="1">score</f>
        <v/>
      </c>
      <c r="R4898" s="58" t="str">
        <f ca="1">rescore</f>
        <v/>
      </c>
      <c r="S4898" s="4" t="str">
        <f ca="1">price</f>
        <v/>
      </c>
      <c r="U4898" s="4"/>
      <c r="V4898" s="4"/>
      <c r="W4898" s="293" t="str">
        <f ca="1">commission</f>
        <v/>
      </c>
      <c r="X4898" s="315"/>
    </row>
    <row r="4899" spans="1:24" x14ac:dyDescent="0.25">
      <c r="A4899" s="6" t="str">
        <f ca="1">no.</f>
        <v/>
      </c>
      <c r="E4899" s="4" t="str">
        <f ca="1">position</f>
        <v/>
      </c>
      <c r="I4899" s="318"/>
      <c r="J4899" s="25"/>
      <c r="L4899" s="4"/>
      <c r="N4899" s="6"/>
      <c r="P4899" s="6"/>
      <c r="Q4899" s="5" t="str">
        <f ca="1">score</f>
        <v/>
      </c>
      <c r="R4899" s="58" t="str">
        <f ca="1">rescore</f>
        <v/>
      </c>
      <c r="S4899" s="4" t="str">
        <f ca="1">price</f>
        <v/>
      </c>
      <c r="U4899" s="4"/>
      <c r="V4899" s="4"/>
      <c r="W4899" s="293" t="str">
        <f ca="1">commission</f>
        <v/>
      </c>
      <c r="X4899" s="315"/>
    </row>
    <row r="4900" spans="1:24" x14ac:dyDescent="0.25">
      <c r="A4900" s="6" t="str">
        <f ca="1">no.</f>
        <v/>
      </c>
      <c r="E4900" s="4" t="str">
        <f ca="1">position</f>
        <v/>
      </c>
      <c r="I4900" s="318"/>
      <c r="J4900" s="25"/>
      <c r="L4900" s="4"/>
      <c r="N4900" s="6"/>
      <c r="P4900" s="6"/>
      <c r="Q4900" s="5" t="str">
        <f ca="1">score</f>
        <v/>
      </c>
      <c r="R4900" s="58" t="str">
        <f ca="1">rescore</f>
        <v/>
      </c>
      <c r="S4900" s="4" t="str">
        <f ca="1">price</f>
        <v/>
      </c>
      <c r="U4900" s="4"/>
      <c r="V4900" s="4"/>
      <c r="W4900" s="293" t="str">
        <f ca="1">commission</f>
        <v/>
      </c>
      <c r="X4900" s="315"/>
    </row>
    <row r="4901" spans="1:24" x14ac:dyDescent="0.25">
      <c r="A4901" s="6" t="str">
        <f ca="1">no.</f>
        <v/>
      </c>
      <c r="E4901" s="4" t="str">
        <f ca="1">position</f>
        <v/>
      </c>
      <c r="I4901" s="318"/>
      <c r="J4901" s="25"/>
      <c r="L4901" s="4"/>
      <c r="N4901" s="6"/>
      <c r="P4901" s="6"/>
      <c r="Q4901" s="5" t="str">
        <f ca="1">score</f>
        <v/>
      </c>
      <c r="R4901" s="58" t="str">
        <f ca="1">rescore</f>
        <v/>
      </c>
      <c r="S4901" s="4" t="str">
        <f ca="1">price</f>
        <v/>
      </c>
      <c r="U4901" s="4"/>
      <c r="V4901" s="4"/>
      <c r="W4901" s="293" t="str">
        <f ca="1">commission</f>
        <v/>
      </c>
      <c r="X4901" s="315"/>
    </row>
    <row r="4902" spans="1:24" x14ac:dyDescent="0.25">
      <c r="A4902" s="6" t="str">
        <f ca="1">no.</f>
        <v/>
      </c>
      <c r="E4902" s="4" t="str">
        <f ca="1">position</f>
        <v/>
      </c>
      <c r="I4902" s="318"/>
      <c r="J4902" s="25"/>
      <c r="L4902" s="4"/>
      <c r="N4902" s="6"/>
      <c r="P4902" s="6"/>
      <c r="Q4902" s="5" t="str">
        <f ca="1">score</f>
        <v/>
      </c>
      <c r="R4902" s="58" t="str">
        <f ca="1">rescore</f>
        <v/>
      </c>
      <c r="S4902" s="4" t="str">
        <f ca="1">price</f>
        <v/>
      </c>
      <c r="U4902" s="4"/>
      <c r="V4902" s="4"/>
      <c r="W4902" s="293" t="str">
        <f ca="1">commission</f>
        <v/>
      </c>
      <c r="X4902" s="315"/>
    </row>
    <row r="4903" spans="1:24" x14ac:dyDescent="0.25">
      <c r="A4903" s="6" t="str">
        <f ca="1">no.</f>
        <v/>
      </c>
      <c r="E4903" s="4" t="str">
        <f ca="1">position</f>
        <v/>
      </c>
      <c r="I4903" s="318"/>
      <c r="J4903" s="25"/>
      <c r="L4903" s="4"/>
      <c r="N4903" s="6"/>
      <c r="P4903" s="6"/>
      <c r="Q4903" s="5" t="str">
        <f ca="1">score</f>
        <v/>
      </c>
      <c r="R4903" s="58" t="str">
        <f ca="1">rescore</f>
        <v/>
      </c>
      <c r="S4903" s="4" t="str">
        <f ca="1">price</f>
        <v/>
      </c>
      <c r="U4903" s="4"/>
      <c r="V4903" s="4"/>
      <c r="W4903" s="293" t="str">
        <f ca="1">commission</f>
        <v/>
      </c>
      <c r="X4903" s="315"/>
    </row>
    <row r="4904" spans="1:24" x14ac:dyDescent="0.25">
      <c r="A4904" s="6" t="str">
        <f ca="1">no.</f>
        <v/>
      </c>
      <c r="E4904" s="4" t="str">
        <f ca="1">position</f>
        <v/>
      </c>
      <c r="I4904" s="318"/>
      <c r="J4904" s="25"/>
      <c r="L4904" s="4"/>
      <c r="N4904" s="6"/>
      <c r="P4904" s="6"/>
      <c r="Q4904" s="5" t="str">
        <f ca="1">score</f>
        <v/>
      </c>
      <c r="R4904" s="58" t="str">
        <f ca="1">rescore</f>
        <v/>
      </c>
      <c r="S4904" s="4" t="str">
        <f ca="1">price</f>
        <v/>
      </c>
      <c r="U4904" s="4"/>
      <c r="V4904" s="4"/>
      <c r="W4904" s="293" t="str">
        <f ca="1">commission</f>
        <v/>
      </c>
      <c r="X4904" s="315"/>
    </row>
    <row r="4905" spans="1:24" x14ac:dyDescent="0.25">
      <c r="A4905" s="6" t="str">
        <f ca="1">no.</f>
        <v/>
      </c>
      <c r="E4905" s="4" t="str">
        <f ca="1">position</f>
        <v/>
      </c>
      <c r="I4905" s="318"/>
      <c r="J4905" s="25"/>
      <c r="L4905" s="4"/>
      <c r="N4905" s="6"/>
      <c r="P4905" s="6"/>
      <c r="Q4905" s="5" t="str">
        <f ca="1">score</f>
        <v/>
      </c>
      <c r="R4905" s="58" t="str">
        <f ca="1">rescore</f>
        <v/>
      </c>
      <c r="S4905" s="4" t="str">
        <f ca="1">price</f>
        <v/>
      </c>
      <c r="U4905" s="4"/>
      <c r="V4905" s="4"/>
      <c r="W4905" s="293" t="str">
        <f ca="1">commission</f>
        <v/>
      </c>
      <c r="X4905" s="315"/>
    </row>
    <row r="4906" spans="1:24" x14ac:dyDescent="0.25">
      <c r="A4906" s="6" t="str">
        <f ca="1">no.</f>
        <v/>
      </c>
      <c r="E4906" s="4" t="str">
        <f ca="1">position</f>
        <v/>
      </c>
      <c r="I4906" s="318"/>
      <c r="J4906" s="25"/>
      <c r="L4906" s="4"/>
      <c r="N4906" s="6"/>
      <c r="P4906" s="6"/>
      <c r="Q4906" s="5" t="str">
        <f ca="1">score</f>
        <v/>
      </c>
      <c r="R4906" s="58" t="str">
        <f ca="1">rescore</f>
        <v/>
      </c>
      <c r="S4906" s="4" t="str">
        <f ca="1">price</f>
        <v/>
      </c>
      <c r="U4906" s="4"/>
      <c r="V4906" s="4"/>
      <c r="W4906" s="293" t="str">
        <f ca="1">commission</f>
        <v/>
      </c>
      <c r="X4906" s="315"/>
    </row>
    <row r="4907" spans="1:24" x14ac:dyDescent="0.25">
      <c r="A4907" s="6" t="str">
        <f ca="1">no.</f>
        <v/>
      </c>
      <c r="E4907" s="4" t="str">
        <f ca="1">position</f>
        <v/>
      </c>
      <c r="I4907" s="318"/>
      <c r="J4907" s="25"/>
      <c r="L4907" s="4"/>
      <c r="N4907" s="6"/>
      <c r="P4907" s="6"/>
      <c r="Q4907" s="5" t="str">
        <f ca="1">score</f>
        <v/>
      </c>
      <c r="R4907" s="58" t="str">
        <f ca="1">rescore</f>
        <v/>
      </c>
      <c r="S4907" s="4" t="str">
        <f ca="1">price</f>
        <v/>
      </c>
      <c r="U4907" s="4"/>
      <c r="V4907" s="4"/>
      <c r="W4907" s="293" t="str">
        <f ca="1">commission</f>
        <v/>
      </c>
      <c r="X4907" s="315"/>
    </row>
    <row r="4908" spans="1:24" x14ac:dyDescent="0.25">
      <c r="A4908" s="6" t="str">
        <f ca="1">no.</f>
        <v/>
      </c>
      <c r="E4908" s="4" t="str">
        <f ca="1">position</f>
        <v/>
      </c>
      <c r="I4908" s="318"/>
      <c r="J4908" s="25"/>
      <c r="L4908" s="4"/>
      <c r="N4908" s="6"/>
      <c r="P4908" s="6"/>
      <c r="Q4908" s="5" t="str">
        <f ca="1">score</f>
        <v/>
      </c>
      <c r="R4908" s="58" t="str">
        <f ca="1">rescore</f>
        <v/>
      </c>
      <c r="S4908" s="4" t="str">
        <f ca="1">price</f>
        <v/>
      </c>
      <c r="U4908" s="4"/>
      <c r="V4908" s="4"/>
      <c r="W4908" s="293" t="str">
        <f ca="1">commission</f>
        <v/>
      </c>
      <c r="X4908" s="315"/>
    </row>
    <row r="4909" spans="1:24" x14ac:dyDescent="0.25">
      <c r="A4909" s="6" t="str">
        <f ca="1">no.</f>
        <v/>
      </c>
      <c r="E4909" s="4" t="str">
        <f ca="1">position</f>
        <v/>
      </c>
      <c r="I4909" s="318"/>
      <c r="J4909" s="25"/>
      <c r="L4909" s="4"/>
      <c r="N4909" s="6"/>
      <c r="P4909" s="6"/>
      <c r="Q4909" s="5" t="str">
        <f ca="1">score</f>
        <v/>
      </c>
      <c r="R4909" s="58" t="str">
        <f ca="1">rescore</f>
        <v/>
      </c>
      <c r="S4909" s="4" t="str">
        <f ca="1">price</f>
        <v/>
      </c>
      <c r="U4909" s="4"/>
      <c r="V4909" s="4"/>
      <c r="W4909" s="293" t="str">
        <f ca="1">commission</f>
        <v/>
      </c>
      <c r="X4909" s="315"/>
    </row>
    <row r="4910" spans="1:24" x14ac:dyDescent="0.25">
      <c r="A4910" s="6" t="str">
        <f ca="1">no.</f>
        <v/>
      </c>
      <c r="E4910" s="4" t="str">
        <f ca="1">position</f>
        <v/>
      </c>
      <c r="I4910" s="318"/>
      <c r="J4910" s="25"/>
      <c r="L4910" s="4"/>
      <c r="N4910" s="6"/>
      <c r="P4910" s="6"/>
      <c r="Q4910" s="5" t="str">
        <f ca="1">score</f>
        <v/>
      </c>
      <c r="R4910" s="58" t="str">
        <f ca="1">rescore</f>
        <v/>
      </c>
      <c r="S4910" s="4" t="str">
        <f ca="1">price</f>
        <v/>
      </c>
      <c r="U4910" s="4"/>
      <c r="V4910" s="4"/>
      <c r="W4910" s="293" t="str">
        <f ca="1">commission</f>
        <v/>
      </c>
      <c r="X4910" s="315"/>
    </row>
    <row r="4911" spans="1:24" x14ac:dyDescent="0.25">
      <c r="A4911" s="6" t="str">
        <f ca="1">no.</f>
        <v/>
      </c>
      <c r="E4911" s="4" t="str">
        <f ca="1">position</f>
        <v/>
      </c>
      <c r="I4911" s="318"/>
      <c r="J4911" s="25"/>
      <c r="L4911" s="4"/>
      <c r="N4911" s="6"/>
      <c r="P4911" s="6"/>
      <c r="Q4911" s="5" t="str">
        <f ca="1">score</f>
        <v/>
      </c>
      <c r="R4911" s="58" t="str">
        <f ca="1">rescore</f>
        <v/>
      </c>
      <c r="S4911" s="4" t="str">
        <f ca="1">price</f>
        <v/>
      </c>
      <c r="U4911" s="4"/>
      <c r="V4911" s="4"/>
      <c r="W4911" s="293" t="str">
        <f ca="1">commission</f>
        <v/>
      </c>
      <c r="X4911" s="315"/>
    </row>
    <row r="4912" spans="1:24" x14ac:dyDescent="0.25">
      <c r="A4912" s="6" t="str">
        <f ca="1">no.</f>
        <v/>
      </c>
      <c r="E4912" s="4" t="str">
        <f ca="1">position</f>
        <v/>
      </c>
      <c r="I4912" s="318"/>
      <c r="J4912" s="25"/>
      <c r="L4912" s="4"/>
      <c r="N4912" s="6"/>
      <c r="P4912" s="6"/>
      <c r="Q4912" s="5" t="str">
        <f ca="1">score</f>
        <v/>
      </c>
      <c r="R4912" s="58" t="str">
        <f ca="1">rescore</f>
        <v/>
      </c>
      <c r="S4912" s="4" t="str">
        <f ca="1">price</f>
        <v/>
      </c>
      <c r="U4912" s="4"/>
      <c r="V4912" s="4"/>
      <c r="W4912" s="293" t="str">
        <f ca="1">commission</f>
        <v/>
      </c>
      <c r="X4912" s="315"/>
    </row>
    <row r="4913" spans="1:24" x14ac:dyDescent="0.25">
      <c r="A4913" s="6" t="str">
        <f ca="1">no.</f>
        <v/>
      </c>
      <c r="E4913" s="4" t="str">
        <f ca="1">position</f>
        <v/>
      </c>
      <c r="I4913" s="318"/>
      <c r="J4913" s="25"/>
      <c r="L4913" s="4"/>
      <c r="N4913" s="6"/>
      <c r="P4913" s="6"/>
      <c r="Q4913" s="5" t="str">
        <f ca="1">score</f>
        <v/>
      </c>
      <c r="R4913" s="58" t="str">
        <f ca="1">rescore</f>
        <v/>
      </c>
      <c r="S4913" s="4" t="str">
        <f ca="1">price</f>
        <v/>
      </c>
      <c r="U4913" s="4"/>
      <c r="V4913" s="4"/>
      <c r="W4913" s="293" t="str">
        <f ca="1">commission</f>
        <v/>
      </c>
      <c r="X4913" s="315"/>
    </row>
    <row r="4914" spans="1:24" x14ac:dyDescent="0.25">
      <c r="A4914" s="6" t="str">
        <f ca="1">no.</f>
        <v/>
      </c>
      <c r="E4914" s="4" t="str">
        <f ca="1">position</f>
        <v/>
      </c>
      <c r="I4914" s="318"/>
      <c r="J4914" s="25"/>
      <c r="L4914" s="4"/>
      <c r="N4914" s="6"/>
      <c r="P4914" s="6"/>
      <c r="Q4914" s="5" t="str">
        <f ca="1">score</f>
        <v/>
      </c>
      <c r="R4914" s="58" t="str">
        <f ca="1">rescore</f>
        <v/>
      </c>
      <c r="S4914" s="4" t="str">
        <f ca="1">price</f>
        <v/>
      </c>
      <c r="U4914" s="4"/>
      <c r="V4914" s="4"/>
      <c r="W4914" s="293" t="str">
        <f ca="1">commission</f>
        <v/>
      </c>
      <c r="X4914" s="315"/>
    </row>
    <row r="4915" spans="1:24" x14ac:dyDescent="0.25">
      <c r="A4915" s="6" t="str">
        <f ca="1">no.</f>
        <v/>
      </c>
      <c r="E4915" s="4" t="str">
        <f ca="1">position</f>
        <v/>
      </c>
      <c r="I4915" s="318"/>
      <c r="J4915" s="25"/>
      <c r="L4915" s="4"/>
      <c r="N4915" s="6"/>
      <c r="P4915" s="6"/>
      <c r="Q4915" s="5" t="str">
        <f ca="1">score</f>
        <v/>
      </c>
      <c r="R4915" s="58" t="str">
        <f ca="1">rescore</f>
        <v/>
      </c>
      <c r="S4915" s="4" t="str">
        <f ca="1">price</f>
        <v/>
      </c>
      <c r="U4915" s="4"/>
      <c r="V4915" s="4"/>
      <c r="W4915" s="293" t="str">
        <f ca="1">commission</f>
        <v/>
      </c>
      <c r="X4915" s="315"/>
    </row>
    <row r="4916" spans="1:24" x14ac:dyDescent="0.25">
      <c r="A4916" s="6" t="str">
        <f ca="1">no.</f>
        <v/>
      </c>
      <c r="E4916" s="4" t="str">
        <f ca="1">position</f>
        <v/>
      </c>
      <c r="I4916" s="318"/>
      <c r="J4916" s="25"/>
      <c r="L4916" s="4"/>
      <c r="N4916" s="6"/>
      <c r="P4916" s="6"/>
      <c r="Q4916" s="5" t="str">
        <f ca="1">score</f>
        <v/>
      </c>
      <c r="R4916" s="58" t="str">
        <f ca="1">rescore</f>
        <v/>
      </c>
      <c r="S4916" s="4" t="str">
        <f ca="1">price</f>
        <v/>
      </c>
      <c r="U4916" s="4"/>
      <c r="V4916" s="4"/>
      <c r="W4916" s="293" t="str">
        <f ca="1">commission</f>
        <v/>
      </c>
      <c r="X4916" s="315"/>
    </row>
    <row r="4917" spans="1:24" x14ac:dyDescent="0.25">
      <c r="A4917" s="6" t="str">
        <f ca="1">no.</f>
        <v/>
      </c>
      <c r="E4917" s="4" t="str">
        <f ca="1">position</f>
        <v/>
      </c>
      <c r="I4917" s="318"/>
      <c r="J4917" s="25"/>
      <c r="L4917" s="4"/>
      <c r="N4917" s="6"/>
      <c r="P4917" s="6"/>
      <c r="Q4917" s="5" t="str">
        <f ca="1">score</f>
        <v/>
      </c>
      <c r="R4917" s="58" t="str">
        <f ca="1">rescore</f>
        <v/>
      </c>
      <c r="S4917" s="4" t="str">
        <f ca="1">price</f>
        <v/>
      </c>
      <c r="U4917" s="4"/>
      <c r="V4917" s="4"/>
      <c r="W4917" s="293" t="str">
        <f ca="1">commission</f>
        <v/>
      </c>
      <c r="X4917" s="315"/>
    </row>
    <row r="4918" spans="1:24" x14ac:dyDescent="0.25">
      <c r="A4918" s="6" t="str">
        <f ca="1">no.</f>
        <v/>
      </c>
      <c r="E4918" s="4" t="str">
        <f ca="1">position</f>
        <v/>
      </c>
      <c r="I4918" s="318"/>
      <c r="J4918" s="25"/>
      <c r="L4918" s="4"/>
      <c r="N4918" s="6"/>
      <c r="P4918" s="6"/>
      <c r="Q4918" s="5" t="str">
        <f ca="1">score</f>
        <v/>
      </c>
      <c r="R4918" s="58" t="str">
        <f ca="1">rescore</f>
        <v/>
      </c>
      <c r="S4918" s="4" t="str">
        <f ca="1">price</f>
        <v/>
      </c>
      <c r="U4918" s="4"/>
      <c r="V4918" s="4"/>
      <c r="W4918" s="293" t="str">
        <f ca="1">commission</f>
        <v/>
      </c>
      <c r="X4918" s="315"/>
    </row>
    <row r="4919" spans="1:24" x14ac:dyDescent="0.25">
      <c r="A4919" s="6" t="str">
        <f ca="1">no.</f>
        <v/>
      </c>
      <c r="E4919" s="4" t="str">
        <f ca="1">position</f>
        <v/>
      </c>
      <c r="I4919" s="318"/>
      <c r="J4919" s="25"/>
      <c r="L4919" s="4"/>
      <c r="N4919" s="6"/>
      <c r="P4919" s="6"/>
      <c r="Q4919" s="5" t="str">
        <f ca="1">score</f>
        <v/>
      </c>
      <c r="R4919" s="58" t="str">
        <f ca="1">rescore</f>
        <v/>
      </c>
      <c r="S4919" s="4" t="str">
        <f ca="1">price</f>
        <v/>
      </c>
      <c r="U4919" s="4"/>
      <c r="V4919" s="4"/>
      <c r="W4919" s="293" t="str">
        <f ca="1">commission</f>
        <v/>
      </c>
      <c r="X4919" s="315"/>
    </row>
    <row r="4920" spans="1:24" x14ac:dyDescent="0.25">
      <c r="A4920" s="6" t="str">
        <f ca="1">no.</f>
        <v/>
      </c>
      <c r="E4920" s="4" t="str">
        <f ca="1">position</f>
        <v/>
      </c>
      <c r="I4920" s="318"/>
      <c r="J4920" s="25"/>
      <c r="L4920" s="4"/>
      <c r="N4920" s="6"/>
      <c r="P4920" s="6"/>
      <c r="Q4920" s="5" t="str">
        <f ca="1">score</f>
        <v/>
      </c>
      <c r="R4920" s="58" t="str">
        <f ca="1">rescore</f>
        <v/>
      </c>
      <c r="S4920" s="4" t="str">
        <f ca="1">price</f>
        <v/>
      </c>
      <c r="U4920" s="4"/>
      <c r="V4920" s="4"/>
      <c r="W4920" s="293" t="str">
        <f ca="1">commission</f>
        <v/>
      </c>
      <c r="X4920" s="315"/>
    </row>
    <row r="4921" spans="1:24" x14ac:dyDescent="0.25">
      <c r="A4921" s="6" t="str">
        <f ca="1">no.</f>
        <v/>
      </c>
      <c r="E4921" s="4" t="str">
        <f ca="1">position</f>
        <v/>
      </c>
      <c r="I4921" s="318"/>
      <c r="J4921" s="25"/>
      <c r="L4921" s="4"/>
      <c r="N4921" s="6"/>
      <c r="P4921" s="6"/>
      <c r="Q4921" s="5" t="str">
        <f ca="1">score</f>
        <v/>
      </c>
      <c r="R4921" s="58" t="str">
        <f ca="1">rescore</f>
        <v/>
      </c>
      <c r="S4921" s="4" t="str">
        <f ca="1">price</f>
        <v/>
      </c>
      <c r="U4921" s="4"/>
      <c r="V4921" s="4"/>
      <c r="W4921" s="293" t="str">
        <f ca="1">commission</f>
        <v/>
      </c>
      <c r="X4921" s="315"/>
    </row>
    <row r="4922" spans="1:24" x14ac:dyDescent="0.25">
      <c r="A4922" s="6" t="str">
        <f ca="1">no.</f>
        <v/>
      </c>
      <c r="E4922" s="4" t="str">
        <f ca="1">position</f>
        <v/>
      </c>
      <c r="I4922" s="318"/>
      <c r="J4922" s="25"/>
      <c r="L4922" s="4"/>
      <c r="N4922" s="6"/>
      <c r="P4922" s="6"/>
      <c r="Q4922" s="5" t="str">
        <f ca="1">score</f>
        <v/>
      </c>
      <c r="R4922" s="58" t="str">
        <f ca="1">rescore</f>
        <v/>
      </c>
      <c r="S4922" s="4" t="str">
        <f ca="1">price</f>
        <v/>
      </c>
      <c r="U4922" s="4"/>
      <c r="V4922" s="4"/>
      <c r="W4922" s="293" t="str">
        <f ca="1">commission</f>
        <v/>
      </c>
      <c r="X4922" s="315"/>
    </row>
    <row r="4923" spans="1:24" x14ac:dyDescent="0.25">
      <c r="A4923" s="6" t="str">
        <f ca="1">no.</f>
        <v/>
      </c>
      <c r="E4923" s="4" t="str">
        <f ca="1">position</f>
        <v/>
      </c>
      <c r="I4923" s="318"/>
      <c r="J4923" s="25"/>
      <c r="L4923" s="4"/>
      <c r="N4923" s="6"/>
      <c r="P4923" s="6"/>
      <c r="Q4923" s="5" t="str">
        <f ca="1">score</f>
        <v/>
      </c>
      <c r="R4923" s="58" t="str">
        <f ca="1">rescore</f>
        <v/>
      </c>
      <c r="S4923" s="4" t="str">
        <f ca="1">price</f>
        <v/>
      </c>
      <c r="U4923" s="4"/>
      <c r="V4923" s="4"/>
      <c r="W4923" s="293" t="str">
        <f ca="1">commission</f>
        <v/>
      </c>
      <c r="X4923" s="315"/>
    </row>
    <row r="4924" spans="1:24" x14ac:dyDescent="0.25">
      <c r="A4924" s="6" t="str">
        <f ca="1">no.</f>
        <v/>
      </c>
      <c r="E4924" s="4" t="str">
        <f ca="1">position</f>
        <v/>
      </c>
      <c r="I4924" s="318"/>
      <c r="J4924" s="25"/>
      <c r="L4924" s="4"/>
      <c r="N4924" s="6"/>
      <c r="P4924" s="6"/>
      <c r="Q4924" s="5" t="str">
        <f ca="1">score</f>
        <v/>
      </c>
      <c r="R4924" s="58" t="str">
        <f ca="1">rescore</f>
        <v/>
      </c>
      <c r="S4924" s="4" t="str">
        <f ca="1">price</f>
        <v/>
      </c>
      <c r="U4924" s="4"/>
      <c r="V4924" s="4"/>
      <c r="W4924" s="293" t="str">
        <f ca="1">commission</f>
        <v/>
      </c>
      <c r="X4924" s="315"/>
    </row>
    <row r="4925" spans="1:24" x14ac:dyDescent="0.25">
      <c r="A4925" s="6" t="str">
        <f ca="1">no.</f>
        <v/>
      </c>
      <c r="E4925" s="4" t="str">
        <f ca="1">position</f>
        <v/>
      </c>
      <c r="I4925" s="318"/>
      <c r="J4925" s="25"/>
      <c r="L4925" s="4"/>
      <c r="N4925" s="6"/>
      <c r="P4925" s="6"/>
      <c r="Q4925" s="5" t="str">
        <f ca="1">score</f>
        <v/>
      </c>
      <c r="R4925" s="58" t="str">
        <f ca="1">rescore</f>
        <v/>
      </c>
      <c r="S4925" s="4" t="str">
        <f ca="1">price</f>
        <v/>
      </c>
      <c r="U4925" s="4"/>
      <c r="V4925" s="4"/>
      <c r="W4925" s="293" t="str">
        <f ca="1">commission</f>
        <v/>
      </c>
      <c r="X4925" s="315"/>
    </row>
    <row r="4926" spans="1:24" x14ac:dyDescent="0.25">
      <c r="A4926" s="6" t="str">
        <f ca="1">no.</f>
        <v/>
      </c>
      <c r="E4926" s="4" t="str">
        <f ca="1">position</f>
        <v/>
      </c>
      <c r="I4926" s="318"/>
      <c r="J4926" s="25"/>
      <c r="L4926" s="4"/>
      <c r="N4926" s="6"/>
      <c r="P4926" s="6"/>
      <c r="Q4926" s="5" t="str">
        <f ca="1">score</f>
        <v/>
      </c>
      <c r="R4926" s="58" t="str">
        <f ca="1">rescore</f>
        <v/>
      </c>
      <c r="S4926" s="4" t="str">
        <f ca="1">price</f>
        <v/>
      </c>
      <c r="U4926" s="4"/>
      <c r="V4926" s="4"/>
      <c r="W4926" s="293" t="str">
        <f ca="1">commission</f>
        <v/>
      </c>
      <c r="X4926" s="315"/>
    </row>
    <row r="4927" spans="1:24" x14ac:dyDescent="0.25">
      <c r="A4927" s="6" t="str">
        <f ca="1">no.</f>
        <v/>
      </c>
      <c r="E4927" s="4" t="str">
        <f ca="1">position</f>
        <v/>
      </c>
      <c r="I4927" s="318"/>
      <c r="J4927" s="25"/>
      <c r="L4927" s="4"/>
      <c r="N4927" s="6"/>
      <c r="P4927" s="6"/>
      <c r="Q4927" s="5" t="str">
        <f ca="1">score</f>
        <v/>
      </c>
      <c r="R4927" s="58" t="str">
        <f ca="1">rescore</f>
        <v/>
      </c>
      <c r="S4927" s="4" t="str">
        <f ca="1">price</f>
        <v/>
      </c>
      <c r="U4927" s="4"/>
      <c r="V4927" s="4"/>
      <c r="W4927" s="293" t="str">
        <f ca="1">commission</f>
        <v/>
      </c>
      <c r="X4927" s="315"/>
    </row>
    <row r="4928" spans="1:24" x14ac:dyDescent="0.25">
      <c r="A4928" s="6" t="str">
        <f ca="1">no.</f>
        <v/>
      </c>
      <c r="E4928" s="4" t="str">
        <f ca="1">position</f>
        <v/>
      </c>
      <c r="I4928" s="318"/>
      <c r="J4928" s="25"/>
      <c r="L4928" s="4"/>
      <c r="N4928" s="6"/>
      <c r="P4928" s="6"/>
      <c r="Q4928" s="5" t="str">
        <f ca="1">score</f>
        <v/>
      </c>
      <c r="R4928" s="58" t="str">
        <f ca="1">rescore</f>
        <v/>
      </c>
      <c r="S4928" s="4" t="str">
        <f ca="1">price</f>
        <v/>
      </c>
      <c r="U4928" s="4"/>
      <c r="V4928" s="4"/>
      <c r="W4928" s="293" t="str">
        <f ca="1">commission</f>
        <v/>
      </c>
      <c r="X4928" s="315"/>
    </row>
    <row r="4929" spans="1:24" x14ac:dyDescent="0.25">
      <c r="A4929" s="6" t="str">
        <f ca="1">no.</f>
        <v/>
      </c>
      <c r="E4929" s="4" t="str">
        <f ca="1">position</f>
        <v/>
      </c>
      <c r="I4929" s="318"/>
      <c r="J4929" s="25"/>
      <c r="L4929" s="4"/>
      <c r="N4929" s="6"/>
      <c r="P4929" s="6"/>
      <c r="Q4929" s="5" t="str">
        <f ca="1">score</f>
        <v/>
      </c>
      <c r="R4929" s="58" t="str">
        <f ca="1">rescore</f>
        <v/>
      </c>
      <c r="S4929" s="4" t="str">
        <f ca="1">price</f>
        <v/>
      </c>
      <c r="U4929" s="4"/>
      <c r="V4929" s="4"/>
      <c r="W4929" s="293" t="str">
        <f ca="1">commission</f>
        <v/>
      </c>
      <c r="X4929" s="315"/>
    </row>
    <row r="4930" spans="1:24" x14ac:dyDescent="0.25">
      <c r="A4930" s="6" t="str">
        <f ca="1">no.</f>
        <v/>
      </c>
      <c r="E4930" s="4" t="str">
        <f ca="1">position</f>
        <v/>
      </c>
      <c r="I4930" s="318"/>
      <c r="J4930" s="25"/>
      <c r="L4930" s="4"/>
      <c r="N4930" s="6"/>
      <c r="P4930" s="6"/>
      <c r="Q4930" s="5" t="str">
        <f ca="1">score</f>
        <v/>
      </c>
      <c r="R4930" s="58" t="str">
        <f ca="1">rescore</f>
        <v/>
      </c>
      <c r="S4930" s="4" t="str">
        <f ca="1">price</f>
        <v/>
      </c>
      <c r="U4930" s="4"/>
      <c r="V4930" s="4"/>
      <c r="W4930" s="293" t="str">
        <f ca="1">commission</f>
        <v/>
      </c>
      <c r="X4930" s="315"/>
    </row>
    <row r="4931" spans="1:24" x14ac:dyDescent="0.25">
      <c r="A4931" s="6" t="str">
        <f ca="1">no.</f>
        <v/>
      </c>
      <c r="E4931" s="4" t="str">
        <f ca="1">position</f>
        <v/>
      </c>
      <c r="I4931" s="318"/>
      <c r="J4931" s="25"/>
      <c r="L4931" s="4"/>
      <c r="N4931" s="6"/>
      <c r="P4931" s="6"/>
      <c r="Q4931" s="5" t="str">
        <f ca="1">score</f>
        <v/>
      </c>
      <c r="R4931" s="58" t="str">
        <f ca="1">rescore</f>
        <v/>
      </c>
      <c r="S4931" s="4" t="str">
        <f ca="1">price</f>
        <v/>
      </c>
      <c r="U4931" s="4"/>
      <c r="V4931" s="4"/>
      <c r="W4931" s="293" t="str">
        <f ca="1">commission</f>
        <v/>
      </c>
      <c r="X4931" s="315"/>
    </row>
    <row r="4932" spans="1:24" x14ac:dyDescent="0.25">
      <c r="A4932" s="6" t="str">
        <f ca="1">no.</f>
        <v/>
      </c>
      <c r="E4932" s="4" t="str">
        <f ca="1">position</f>
        <v/>
      </c>
      <c r="I4932" s="318"/>
      <c r="J4932" s="25"/>
      <c r="L4932" s="4"/>
      <c r="N4932" s="6"/>
      <c r="P4932" s="6"/>
      <c r="Q4932" s="5" t="str">
        <f ca="1">score</f>
        <v/>
      </c>
      <c r="R4932" s="58" t="str">
        <f ca="1">rescore</f>
        <v/>
      </c>
      <c r="S4932" s="4" t="str">
        <f ca="1">price</f>
        <v/>
      </c>
      <c r="U4932" s="4"/>
      <c r="V4932" s="4"/>
      <c r="W4932" s="293" t="str">
        <f ca="1">commission</f>
        <v/>
      </c>
      <c r="X4932" s="315"/>
    </row>
    <row r="4933" spans="1:24" x14ac:dyDescent="0.25">
      <c r="A4933" s="6" t="str">
        <f ca="1">no.</f>
        <v/>
      </c>
      <c r="E4933" s="4" t="str">
        <f ca="1">position</f>
        <v/>
      </c>
      <c r="I4933" s="318"/>
      <c r="J4933" s="25"/>
      <c r="L4933" s="4"/>
      <c r="N4933" s="6"/>
      <c r="P4933" s="6"/>
      <c r="Q4933" s="5" t="str">
        <f ca="1">score</f>
        <v/>
      </c>
      <c r="R4933" s="58" t="str">
        <f ca="1">rescore</f>
        <v/>
      </c>
      <c r="S4933" s="4" t="str">
        <f ca="1">price</f>
        <v/>
      </c>
      <c r="U4933" s="4"/>
      <c r="V4933" s="4"/>
      <c r="W4933" s="293" t="str">
        <f ca="1">commission</f>
        <v/>
      </c>
      <c r="X4933" s="315"/>
    </row>
    <row r="4934" spans="1:24" x14ac:dyDescent="0.25">
      <c r="A4934" s="6" t="str">
        <f ca="1">no.</f>
        <v/>
      </c>
      <c r="E4934" s="4" t="str">
        <f ca="1">position</f>
        <v/>
      </c>
      <c r="I4934" s="318"/>
      <c r="J4934" s="25"/>
      <c r="L4934" s="4"/>
      <c r="N4934" s="6"/>
      <c r="P4934" s="6"/>
      <c r="Q4934" s="5" t="str">
        <f ca="1">score</f>
        <v/>
      </c>
      <c r="R4934" s="58" t="str">
        <f ca="1">rescore</f>
        <v/>
      </c>
      <c r="S4934" s="4" t="str">
        <f ca="1">price</f>
        <v/>
      </c>
      <c r="U4934" s="4"/>
      <c r="V4934" s="4"/>
      <c r="W4934" s="293" t="str">
        <f ca="1">commission</f>
        <v/>
      </c>
      <c r="X4934" s="315"/>
    </row>
    <row r="4935" spans="1:24" x14ac:dyDescent="0.25">
      <c r="A4935" s="6" t="str">
        <f ca="1">no.</f>
        <v/>
      </c>
      <c r="E4935" s="4" t="str">
        <f ca="1">position</f>
        <v/>
      </c>
      <c r="I4935" s="318"/>
      <c r="J4935" s="25"/>
      <c r="L4935" s="4"/>
      <c r="N4935" s="6"/>
      <c r="P4935" s="6"/>
      <c r="Q4935" s="5" t="str">
        <f ca="1">score</f>
        <v/>
      </c>
      <c r="R4935" s="58" t="str">
        <f ca="1">rescore</f>
        <v/>
      </c>
      <c r="S4935" s="4" t="str">
        <f ca="1">price</f>
        <v/>
      </c>
      <c r="U4935" s="4"/>
      <c r="V4935" s="4"/>
      <c r="W4935" s="293" t="str">
        <f ca="1">commission</f>
        <v/>
      </c>
      <c r="X4935" s="315"/>
    </row>
    <row r="4936" spans="1:24" x14ac:dyDescent="0.25">
      <c r="A4936" s="6" t="str">
        <f ca="1">no.</f>
        <v/>
      </c>
      <c r="E4936" s="4" t="str">
        <f ca="1">position</f>
        <v/>
      </c>
      <c r="I4936" s="318"/>
      <c r="J4936" s="25"/>
      <c r="L4936" s="4"/>
      <c r="N4936" s="6"/>
      <c r="P4936" s="6"/>
      <c r="Q4936" s="5" t="str">
        <f ca="1">score</f>
        <v/>
      </c>
      <c r="R4936" s="58" t="str">
        <f ca="1">rescore</f>
        <v/>
      </c>
      <c r="S4936" s="4" t="str">
        <f ca="1">price</f>
        <v/>
      </c>
      <c r="U4936" s="4"/>
      <c r="V4936" s="4"/>
      <c r="W4936" s="293" t="str">
        <f ca="1">commission</f>
        <v/>
      </c>
      <c r="X4936" s="315"/>
    </row>
    <row r="4937" spans="1:24" x14ac:dyDescent="0.25">
      <c r="A4937" s="6" t="str">
        <f ca="1">no.</f>
        <v/>
      </c>
      <c r="E4937" s="4" t="str">
        <f ca="1">position</f>
        <v/>
      </c>
      <c r="I4937" s="318"/>
      <c r="J4937" s="25"/>
      <c r="L4937" s="4"/>
      <c r="N4937" s="6"/>
      <c r="P4937" s="6"/>
      <c r="Q4937" s="5" t="str">
        <f ca="1">score</f>
        <v/>
      </c>
      <c r="R4937" s="58" t="str">
        <f ca="1">rescore</f>
        <v/>
      </c>
      <c r="S4937" s="4" t="str">
        <f ca="1">price</f>
        <v/>
      </c>
      <c r="U4937" s="4"/>
      <c r="V4937" s="4"/>
      <c r="W4937" s="293" t="str">
        <f ca="1">commission</f>
        <v/>
      </c>
      <c r="X4937" s="315"/>
    </row>
    <row r="4938" spans="1:24" x14ac:dyDescent="0.25">
      <c r="A4938" s="6" t="str">
        <f ca="1">no.</f>
        <v/>
      </c>
      <c r="E4938" s="4" t="str">
        <f ca="1">position</f>
        <v/>
      </c>
      <c r="I4938" s="318"/>
      <c r="J4938" s="25"/>
      <c r="L4938" s="4"/>
      <c r="N4938" s="6"/>
      <c r="P4938" s="6"/>
      <c r="Q4938" s="5" t="str">
        <f ca="1">score</f>
        <v/>
      </c>
      <c r="R4938" s="58" t="str">
        <f ca="1">rescore</f>
        <v/>
      </c>
      <c r="S4938" s="4" t="str">
        <f ca="1">price</f>
        <v/>
      </c>
      <c r="U4938" s="4"/>
      <c r="V4938" s="4"/>
      <c r="W4938" s="293" t="str">
        <f ca="1">commission</f>
        <v/>
      </c>
      <c r="X4938" s="315"/>
    </row>
    <row r="4939" spans="1:24" x14ac:dyDescent="0.25">
      <c r="A4939" s="6" t="str">
        <f ca="1">no.</f>
        <v/>
      </c>
      <c r="E4939" s="4" t="str">
        <f ca="1">position</f>
        <v/>
      </c>
      <c r="I4939" s="318"/>
      <c r="J4939" s="25"/>
      <c r="L4939" s="4"/>
      <c r="N4939" s="6"/>
      <c r="P4939" s="6"/>
      <c r="Q4939" s="5" t="str">
        <f ca="1">score</f>
        <v/>
      </c>
      <c r="R4939" s="58" t="str">
        <f ca="1">rescore</f>
        <v/>
      </c>
      <c r="S4939" s="4" t="str">
        <f ca="1">price</f>
        <v/>
      </c>
      <c r="U4939" s="4"/>
      <c r="V4939" s="4"/>
      <c r="W4939" s="293" t="str">
        <f ca="1">commission</f>
        <v/>
      </c>
      <c r="X4939" s="315"/>
    </row>
    <row r="4940" spans="1:24" x14ac:dyDescent="0.25">
      <c r="A4940" s="6" t="str">
        <f ca="1">no.</f>
        <v/>
      </c>
      <c r="E4940" s="4" t="str">
        <f ca="1">position</f>
        <v/>
      </c>
      <c r="I4940" s="318"/>
      <c r="J4940" s="25"/>
      <c r="L4940" s="4"/>
      <c r="N4940" s="6"/>
      <c r="P4940" s="6"/>
      <c r="Q4940" s="5" t="str">
        <f ca="1">score</f>
        <v/>
      </c>
      <c r="R4940" s="58" t="str">
        <f ca="1">rescore</f>
        <v/>
      </c>
      <c r="S4940" s="4" t="str">
        <f ca="1">price</f>
        <v/>
      </c>
      <c r="U4940" s="4"/>
      <c r="V4940" s="4"/>
      <c r="W4940" s="293" t="str">
        <f ca="1">commission</f>
        <v/>
      </c>
      <c r="X4940" s="315"/>
    </row>
    <row r="4941" spans="1:24" x14ac:dyDescent="0.25">
      <c r="A4941" s="6" t="str">
        <f ca="1">no.</f>
        <v/>
      </c>
      <c r="E4941" s="4" t="str">
        <f ca="1">position</f>
        <v/>
      </c>
      <c r="I4941" s="318"/>
      <c r="J4941" s="25"/>
      <c r="L4941" s="4"/>
      <c r="N4941" s="6"/>
      <c r="P4941" s="6"/>
      <c r="Q4941" s="5" t="str">
        <f ca="1">score</f>
        <v/>
      </c>
      <c r="R4941" s="58" t="str">
        <f ca="1">rescore</f>
        <v/>
      </c>
      <c r="S4941" s="4" t="str">
        <f ca="1">price</f>
        <v/>
      </c>
      <c r="U4941" s="4"/>
      <c r="V4941" s="4"/>
      <c r="W4941" s="293" t="str">
        <f ca="1">commission</f>
        <v/>
      </c>
      <c r="X4941" s="315"/>
    </row>
    <row r="4942" spans="1:24" x14ac:dyDescent="0.25">
      <c r="A4942" s="6" t="str">
        <f ca="1">no.</f>
        <v/>
      </c>
      <c r="E4942" s="4" t="str">
        <f ca="1">position</f>
        <v/>
      </c>
      <c r="I4942" s="318"/>
      <c r="J4942" s="25"/>
      <c r="L4942" s="4"/>
      <c r="N4942" s="6"/>
      <c r="P4942" s="6"/>
      <c r="Q4942" s="5" t="str">
        <f ca="1">score</f>
        <v/>
      </c>
      <c r="R4942" s="58" t="str">
        <f ca="1">rescore</f>
        <v/>
      </c>
      <c r="S4942" s="4" t="str">
        <f ca="1">price</f>
        <v/>
      </c>
      <c r="U4942" s="4"/>
      <c r="V4942" s="4"/>
      <c r="W4942" s="293" t="str">
        <f ca="1">commission</f>
        <v/>
      </c>
      <c r="X4942" s="315"/>
    </row>
    <row r="4943" spans="1:24" x14ac:dyDescent="0.25">
      <c r="A4943" s="6" t="str">
        <f ca="1">no.</f>
        <v/>
      </c>
      <c r="E4943" s="4" t="str">
        <f ca="1">position</f>
        <v/>
      </c>
      <c r="I4943" s="318"/>
      <c r="J4943" s="25"/>
      <c r="L4943" s="4"/>
      <c r="N4943" s="6"/>
      <c r="P4943" s="6"/>
      <c r="Q4943" s="5" t="str">
        <f ca="1">score</f>
        <v/>
      </c>
      <c r="R4943" s="58" t="str">
        <f ca="1">rescore</f>
        <v/>
      </c>
      <c r="S4943" s="4" t="str">
        <f ca="1">price</f>
        <v/>
      </c>
      <c r="U4943" s="4"/>
      <c r="V4943" s="4"/>
      <c r="W4943" s="293" t="str">
        <f ca="1">commission</f>
        <v/>
      </c>
      <c r="X4943" s="315"/>
    </row>
    <row r="4944" spans="1:24" x14ac:dyDescent="0.25">
      <c r="A4944" s="6" t="str">
        <f ca="1">no.</f>
        <v/>
      </c>
      <c r="E4944" s="4" t="str">
        <f ca="1">position</f>
        <v/>
      </c>
      <c r="I4944" s="318"/>
      <c r="J4944" s="25"/>
      <c r="L4944" s="4"/>
      <c r="N4944" s="6"/>
      <c r="P4944" s="6"/>
      <c r="Q4944" s="5" t="str">
        <f ca="1">score</f>
        <v/>
      </c>
      <c r="R4944" s="58" t="str">
        <f ca="1">rescore</f>
        <v/>
      </c>
      <c r="S4944" s="4" t="str">
        <f ca="1">price</f>
        <v/>
      </c>
      <c r="U4944" s="4"/>
      <c r="V4944" s="4"/>
      <c r="W4944" s="293" t="str">
        <f ca="1">commission</f>
        <v/>
      </c>
      <c r="X4944" s="315"/>
    </row>
    <row r="4945" spans="1:24" x14ac:dyDescent="0.25">
      <c r="A4945" s="6" t="str">
        <f ca="1">no.</f>
        <v/>
      </c>
      <c r="E4945" s="4" t="str">
        <f ca="1">position</f>
        <v/>
      </c>
      <c r="I4945" s="318"/>
      <c r="J4945" s="25"/>
      <c r="L4945" s="4"/>
      <c r="N4945" s="6"/>
      <c r="P4945" s="6"/>
      <c r="Q4945" s="5" t="str">
        <f ca="1">score</f>
        <v/>
      </c>
      <c r="R4945" s="58" t="str">
        <f ca="1">rescore</f>
        <v/>
      </c>
      <c r="S4945" s="4" t="str">
        <f ca="1">price</f>
        <v/>
      </c>
      <c r="U4945" s="4"/>
      <c r="V4945" s="4"/>
      <c r="W4945" s="293" t="str">
        <f ca="1">commission</f>
        <v/>
      </c>
      <c r="X4945" s="315"/>
    </row>
    <row r="4946" spans="1:24" x14ac:dyDescent="0.25">
      <c r="A4946" s="6" t="str">
        <f ca="1">no.</f>
        <v/>
      </c>
      <c r="E4946" s="4" t="str">
        <f ca="1">position</f>
        <v/>
      </c>
      <c r="I4946" s="318"/>
      <c r="J4946" s="25"/>
      <c r="L4946" s="4"/>
      <c r="N4946" s="6"/>
      <c r="P4946" s="6"/>
      <c r="Q4946" s="5" t="str">
        <f ca="1">score</f>
        <v/>
      </c>
      <c r="R4946" s="58" t="str">
        <f ca="1">rescore</f>
        <v/>
      </c>
      <c r="S4946" s="4" t="str">
        <f ca="1">price</f>
        <v/>
      </c>
      <c r="U4946" s="4"/>
      <c r="V4946" s="4"/>
      <c r="W4946" s="293" t="str">
        <f ca="1">commission</f>
        <v/>
      </c>
      <c r="X4946" s="315"/>
    </row>
    <row r="4947" spans="1:24" x14ac:dyDescent="0.25">
      <c r="A4947" s="6" t="str">
        <f ca="1">no.</f>
        <v/>
      </c>
      <c r="E4947" s="4" t="str">
        <f ca="1">position</f>
        <v/>
      </c>
      <c r="I4947" s="318"/>
      <c r="J4947" s="25"/>
      <c r="L4947" s="4"/>
      <c r="N4947" s="6"/>
      <c r="P4947" s="6"/>
      <c r="Q4947" s="5" t="str">
        <f ca="1">score</f>
        <v/>
      </c>
      <c r="R4947" s="58" t="str">
        <f ca="1">rescore</f>
        <v/>
      </c>
      <c r="S4947" s="4" t="str">
        <f ca="1">price</f>
        <v/>
      </c>
      <c r="U4947" s="4"/>
      <c r="V4947" s="4"/>
      <c r="W4947" s="293" t="str">
        <f ca="1">commission</f>
        <v/>
      </c>
      <c r="X4947" s="315"/>
    </row>
    <row r="4948" spans="1:24" x14ac:dyDescent="0.25">
      <c r="A4948" s="6" t="str">
        <f ca="1">no.</f>
        <v/>
      </c>
      <c r="E4948" s="4" t="str">
        <f ca="1">position</f>
        <v/>
      </c>
      <c r="I4948" s="318"/>
      <c r="J4948" s="25"/>
      <c r="L4948" s="4"/>
      <c r="N4948" s="6"/>
      <c r="P4948" s="6"/>
      <c r="Q4948" s="5" t="str">
        <f ca="1">score</f>
        <v/>
      </c>
      <c r="R4948" s="58" t="str">
        <f ca="1">rescore</f>
        <v/>
      </c>
      <c r="S4948" s="4" t="str">
        <f ca="1">price</f>
        <v/>
      </c>
      <c r="U4948" s="4"/>
      <c r="V4948" s="4"/>
      <c r="W4948" s="293" t="str">
        <f ca="1">commission</f>
        <v/>
      </c>
      <c r="X4948" s="315"/>
    </row>
    <row r="4949" spans="1:24" x14ac:dyDescent="0.25">
      <c r="A4949" s="6" t="str">
        <f ca="1">no.</f>
        <v/>
      </c>
      <c r="E4949" s="4" t="str">
        <f ca="1">position</f>
        <v/>
      </c>
      <c r="I4949" s="318"/>
      <c r="J4949" s="25"/>
      <c r="L4949" s="4"/>
      <c r="N4949" s="6"/>
      <c r="P4949" s="6"/>
      <c r="Q4949" s="5" t="str">
        <f ca="1">score</f>
        <v/>
      </c>
      <c r="R4949" s="58" t="str">
        <f ca="1">rescore</f>
        <v/>
      </c>
      <c r="S4949" s="4" t="str">
        <f ca="1">price</f>
        <v/>
      </c>
      <c r="U4949" s="4"/>
      <c r="V4949" s="4"/>
      <c r="W4949" s="293" t="str">
        <f ca="1">commission</f>
        <v/>
      </c>
      <c r="X4949" s="315"/>
    </row>
    <row r="4950" spans="1:24" x14ac:dyDescent="0.25">
      <c r="A4950" s="6" t="str">
        <f ca="1">no.</f>
        <v/>
      </c>
      <c r="E4950" s="4" t="str">
        <f ca="1">position</f>
        <v/>
      </c>
      <c r="I4950" s="318"/>
      <c r="J4950" s="25"/>
      <c r="L4950" s="4"/>
      <c r="N4950" s="6"/>
      <c r="P4950" s="6"/>
      <c r="Q4950" s="5" t="str">
        <f ca="1">score</f>
        <v/>
      </c>
      <c r="R4950" s="58" t="str">
        <f ca="1">rescore</f>
        <v/>
      </c>
      <c r="S4950" s="4" t="str">
        <f ca="1">price</f>
        <v/>
      </c>
      <c r="U4950" s="4"/>
      <c r="V4950" s="4"/>
      <c r="W4950" s="293" t="str">
        <f ca="1">commission</f>
        <v/>
      </c>
      <c r="X4950" s="315"/>
    </row>
    <row r="4951" spans="1:24" x14ac:dyDescent="0.25">
      <c r="A4951" s="6" t="str">
        <f ca="1">no.</f>
        <v/>
      </c>
      <c r="E4951" s="4" t="str">
        <f ca="1">position</f>
        <v/>
      </c>
      <c r="I4951" s="318"/>
      <c r="J4951" s="25"/>
      <c r="L4951" s="4"/>
      <c r="N4951" s="6"/>
      <c r="P4951" s="6"/>
      <c r="Q4951" s="5" t="str">
        <f ca="1">score</f>
        <v/>
      </c>
      <c r="R4951" s="58" t="str">
        <f ca="1">rescore</f>
        <v/>
      </c>
      <c r="S4951" s="4" t="str">
        <f ca="1">price</f>
        <v/>
      </c>
      <c r="U4951" s="4"/>
      <c r="V4951" s="4"/>
      <c r="W4951" s="293" t="str">
        <f ca="1">commission</f>
        <v/>
      </c>
      <c r="X4951" s="315"/>
    </row>
    <row r="4952" spans="1:24" x14ac:dyDescent="0.25">
      <c r="A4952" s="6" t="str">
        <f ca="1">no.</f>
        <v/>
      </c>
      <c r="E4952" s="4" t="str">
        <f ca="1">position</f>
        <v/>
      </c>
      <c r="I4952" s="318"/>
      <c r="J4952" s="25"/>
      <c r="L4952" s="4"/>
      <c r="N4952" s="6"/>
      <c r="P4952" s="6"/>
      <c r="Q4952" s="5" t="str">
        <f ca="1">score</f>
        <v/>
      </c>
      <c r="R4952" s="58" t="str">
        <f ca="1">rescore</f>
        <v/>
      </c>
      <c r="S4952" s="4" t="str">
        <f ca="1">price</f>
        <v/>
      </c>
      <c r="U4952" s="4"/>
      <c r="V4952" s="4"/>
      <c r="W4952" s="293" t="str">
        <f ca="1">commission</f>
        <v/>
      </c>
      <c r="X4952" s="315"/>
    </row>
    <row r="4953" spans="1:24" x14ac:dyDescent="0.25">
      <c r="A4953" s="6" t="str">
        <f ca="1">no.</f>
        <v/>
      </c>
      <c r="E4953" s="4" t="str">
        <f ca="1">position</f>
        <v/>
      </c>
      <c r="I4953" s="318"/>
      <c r="J4953" s="25"/>
      <c r="L4953" s="4"/>
      <c r="N4953" s="6"/>
      <c r="P4953" s="6"/>
      <c r="Q4953" s="5" t="str">
        <f ca="1">score</f>
        <v/>
      </c>
      <c r="R4953" s="58" t="str">
        <f ca="1">rescore</f>
        <v/>
      </c>
      <c r="S4953" s="4" t="str">
        <f ca="1">price</f>
        <v/>
      </c>
      <c r="U4953" s="4"/>
      <c r="V4953" s="4"/>
      <c r="W4953" s="293" t="str">
        <f ca="1">commission</f>
        <v/>
      </c>
      <c r="X4953" s="315"/>
    </row>
    <row r="4954" spans="1:24" x14ac:dyDescent="0.25">
      <c r="A4954" s="6" t="str">
        <f ca="1">no.</f>
        <v/>
      </c>
      <c r="E4954" s="4" t="str">
        <f ca="1">position</f>
        <v/>
      </c>
      <c r="I4954" s="318"/>
      <c r="J4954" s="25"/>
      <c r="L4954" s="4"/>
      <c r="N4954" s="6"/>
      <c r="P4954" s="6"/>
      <c r="Q4954" s="5" t="str">
        <f ca="1">score</f>
        <v/>
      </c>
      <c r="R4954" s="58" t="str">
        <f ca="1">rescore</f>
        <v/>
      </c>
      <c r="S4954" s="4" t="str">
        <f ca="1">price</f>
        <v/>
      </c>
      <c r="U4954" s="4"/>
      <c r="V4954" s="4"/>
      <c r="W4954" s="293" t="str">
        <f ca="1">commission</f>
        <v/>
      </c>
      <c r="X4954" s="315"/>
    </row>
    <row r="4955" spans="1:24" x14ac:dyDescent="0.25">
      <c r="A4955" s="6" t="str">
        <f ca="1">no.</f>
        <v/>
      </c>
      <c r="E4955" s="4" t="str">
        <f ca="1">position</f>
        <v/>
      </c>
      <c r="I4955" s="318"/>
      <c r="J4955" s="25"/>
      <c r="L4955" s="4"/>
      <c r="N4955" s="6"/>
      <c r="P4955" s="6"/>
      <c r="Q4955" s="5" t="str">
        <f ca="1">score</f>
        <v/>
      </c>
      <c r="R4955" s="58" t="str">
        <f ca="1">rescore</f>
        <v/>
      </c>
      <c r="S4955" s="4" t="str">
        <f ca="1">price</f>
        <v/>
      </c>
      <c r="U4955" s="4"/>
      <c r="V4955" s="4"/>
      <c r="W4955" s="293" t="str">
        <f ca="1">commission</f>
        <v/>
      </c>
      <c r="X4955" s="315"/>
    </row>
    <row r="4956" spans="1:24" x14ac:dyDescent="0.25">
      <c r="A4956" s="6" t="str">
        <f ca="1">no.</f>
        <v/>
      </c>
      <c r="E4956" s="4" t="str">
        <f ca="1">position</f>
        <v/>
      </c>
      <c r="I4956" s="318"/>
      <c r="J4956" s="25"/>
      <c r="L4956" s="4"/>
      <c r="N4956" s="6"/>
      <c r="P4956" s="6"/>
      <c r="Q4956" s="5" t="str">
        <f ca="1">score</f>
        <v/>
      </c>
      <c r="R4956" s="58" t="str">
        <f ca="1">rescore</f>
        <v/>
      </c>
      <c r="S4956" s="4" t="str">
        <f ca="1">price</f>
        <v/>
      </c>
      <c r="U4956" s="4"/>
      <c r="V4956" s="4"/>
      <c r="W4956" s="293" t="str">
        <f ca="1">commission</f>
        <v/>
      </c>
      <c r="X4956" s="315"/>
    </row>
    <row r="4957" spans="1:24" x14ac:dyDescent="0.25">
      <c r="A4957" s="6" t="str">
        <f ca="1">no.</f>
        <v/>
      </c>
      <c r="E4957" s="4" t="str">
        <f ca="1">position</f>
        <v/>
      </c>
      <c r="I4957" s="318"/>
      <c r="J4957" s="25"/>
      <c r="L4957" s="4"/>
      <c r="N4957" s="6"/>
      <c r="P4957" s="6"/>
      <c r="Q4957" s="5" t="str">
        <f ca="1">score</f>
        <v/>
      </c>
      <c r="R4957" s="58" t="str">
        <f ca="1">rescore</f>
        <v/>
      </c>
      <c r="S4957" s="4" t="str">
        <f ca="1">price</f>
        <v/>
      </c>
      <c r="U4957" s="4"/>
      <c r="V4957" s="4"/>
      <c r="W4957" s="293" t="str">
        <f ca="1">commission</f>
        <v/>
      </c>
      <c r="X4957" s="315"/>
    </row>
    <row r="4958" spans="1:24" x14ac:dyDescent="0.25">
      <c r="A4958" s="6" t="str">
        <f ca="1">no.</f>
        <v/>
      </c>
      <c r="E4958" s="4" t="str">
        <f ca="1">position</f>
        <v/>
      </c>
      <c r="I4958" s="318"/>
      <c r="J4958" s="25"/>
      <c r="L4958" s="4"/>
      <c r="N4958" s="6"/>
      <c r="P4958" s="6"/>
      <c r="Q4958" s="5" t="str">
        <f ca="1">score</f>
        <v/>
      </c>
      <c r="R4958" s="58" t="str">
        <f ca="1">rescore</f>
        <v/>
      </c>
      <c r="S4958" s="4" t="str">
        <f ca="1">price</f>
        <v/>
      </c>
      <c r="U4958" s="4"/>
      <c r="V4958" s="4"/>
      <c r="W4958" s="293" t="str">
        <f ca="1">commission</f>
        <v/>
      </c>
      <c r="X4958" s="315"/>
    </row>
    <row r="4959" spans="1:24" x14ac:dyDescent="0.25">
      <c r="A4959" s="6" t="str">
        <f ca="1">no.</f>
        <v/>
      </c>
      <c r="E4959" s="4" t="str">
        <f ca="1">position</f>
        <v/>
      </c>
      <c r="I4959" s="318"/>
      <c r="J4959" s="25"/>
      <c r="L4959" s="4"/>
      <c r="N4959" s="6"/>
      <c r="P4959" s="6"/>
      <c r="Q4959" s="5" t="str">
        <f ca="1">score</f>
        <v/>
      </c>
      <c r="R4959" s="58" t="str">
        <f ca="1">rescore</f>
        <v/>
      </c>
      <c r="S4959" s="4" t="str">
        <f ca="1">price</f>
        <v/>
      </c>
      <c r="U4959" s="4"/>
      <c r="V4959" s="4"/>
      <c r="W4959" s="293" t="str">
        <f ca="1">commission</f>
        <v/>
      </c>
      <c r="X4959" s="315"/>
    </row>
    <row r="4960" spans="1:24" x14ac:dyDescent="0.25">
      <c r="A4960" s="6" t="str">
        <f ca="1">no.</f>
        <v/>
      </c>
      <c r="E4960" s="4" t="str">
        <f ca="1">position</f>
        <v/>
      </c>
      <c r="I4960" s="318"/>
      <c r="J4960" s="25"/>
      <c r="L4960" s="4"/>
      <c r="N4960" s="6"/>
      <c r="P4960" s="6"/>
      <c r="Q4960" s="5" t="str">
        <f ca="1">score</f>
        <v/>
      </c>
      <c r="R4960" s="58" t="str">
        <f ca="1">rescore</f>
        <v/>
      </c>
      <c r="S4960" s="4" t="str">
        <f ca="1">price</f>
        <v/>
      </c>
      <c r="U4960" s="4"/>
      <c r="V4960" s="4"/>
      <c r="W4960" s="293" t="str">
        <f ca="1">commission</f>
        <v/>
      </c>
      <c r="X4960" s="315"/>
    </row>
    <row r="4961" spans="1:24" x14ac:dyDescent="0.25">
      <c r="A4961" s="6" t="str">
        <f ca="1">no.</f>
        <v/>
      </c>
      <c r="E4961" s="4" t="str">
        <f ca="1">position</f>
        <v/>
      </c>
      <c r="I4961" s="318"/>
      <c r="J4961" s="25"/>
      <c r="L4961" s="4"/>
      <c r="N4961" s="6"/>
      <c r="P4961" s="6"/>
      <c r="Q4961" s="5" t="str">
        <f ca="1">score</f>
        <v/>
      </c>
      <c r="R4961" s="58" t="str">
        <f ca="1">rescore</f>
        <v/>
      </c>
      <c r="S4961" s="4" t="str">
        <f ca="1">price</f>
        <v/>
      </c>
      <c r="U4961" s="4"/>
      <c r="V4961" s="4"/>
      <c r="W4961" s="293" t="str">
        <f ca="1">commission</f>
        <v/>
      </c>
      <c r="X4961" s="315"/>
    </row>
    <row r="4962" spans="1:24" x14ac:dyDescent="0.25">
      <c r="A4962" s="6" t="str">
        <f ca="1">no.</f>
        <v/>
      </c>
      <c r="E4962" s="4" t="str">
        <f ca="1">position</f>
        <v/>
      </c>
      <c r="I4962" s="318"/>
      <c r="J4962" s="25"/>
      <c r="L4962" s="4"/>
      <c r="N4962" s="6"/>
      <c r="P4962" s="6"/>
      <c r="Q4962" s="5" t="str">
        <f ca="1">score</f>
        <v/>
      </c>
      <c r="R4962" s="58" t="str">
        <f ca="1">rescore</f>
        <v/>
      </c>
      <c r="S4962" s="4" t="str">
        <f ca="1">price</f>
        <v/>
      </c>
      <c r="U4962" s="4"/>
      <c r="V4962" s="4"/>
      <c r="W4962" s="293" t="str">
        <f ca="1">commission</f>
        <v/>
      </c>
      <c r="X4962" s="315"/>
    </row>
    <row r="4963" spans="1:24" x14ac:dyDescent="0.25">
      <c r="A4963" s="6" t="str">
        <f ca="1">no.</f>
        <v/>
      </c>
      <c r="E4963" s="4" t="str">
        <f ca="1">position</f>
        <v/>
      </c>
      <c r="I4963" s="318"/>
      <c r="J4963" s="25"/>
      <c r="L4963" s="4"/>
      <c r="N4963" s="6"/>
      <c r="P4963" s="6"/>
      <c r="Q4963" s="5" t="str">
        <f ca="1">score</f>
        <v/>
      </c>
      <c r="R4963" s="58" t="str">
        <f ca="1">rescore</f>
        <v/>
      </c>
      <c r="S4963" s="4" t="str">
        <f ca="1">price</f>
        <v/>
      </c>
      <c r="U4963" s="4"/>
      <c r="V4963" s="4"/>
      <c r="W4963" s="293" t="str">
        <f ca="1">commission</f>
        <v/>
      </c>
      <c r="X4963" s="315"/>
    </row>
    <row r="4964" spans="1:24" x14ac:dyDescent="0.25">
      <c r="A4964" s="6" t="str">
        <f ca="1">no.</f>
        <v/>
      </c>
      <c r="E4964" s="4" t="str">
        <f ca="1">position</f>
        <v/>
      </c>
      <c r="I4964" s="318"/>
      <c r="J4964" s="25"/>
      <c r="L4964" s="4"/>
      <c r="N4964" s="6"/>
      <c r="P4964" s="6"/>
      <c r="Q4964" s="5" t="str">
        <f ca="1">score</f>
        <v/>
      </c>
      <c r="R4964" s="58" t="str">
        <f ca="1">rescore</f>
        <v/>
      </c>
      <c r="S4964" s="4" t="str">
        <f ca="1">price</f>
        <v/>
      </c>
      <c r="U4964" s="4"/>
      <c r="V4964" s="4"/>
      <c r="W4964" s="293" t="str">
        <f ca="1">commission</f>
        <v/>
      </c>
      <c r="X4964" s="315"/>
    </row>
    <row r="4965" spans="1:24" x14ac:dyDescent="0.25">
      <c r="A4965" s="6" t="str">
        <f ca="1">no.</f>
        <v/>
      </c>
      <c r="E4965" s="4" t="str">
        <f ca="1">position</f>
        <v/>
      </c>
      <c r="I4965" s="318"/>
      <c r="J4965" s="25"/>
      <c r="L4965" s="4"/>
      <c r="N4965" s="6"/>
      <c r="P4965" s="6"/>
      <c r="Q4965" s="5" t="str">
        <f ca="1">score</f>
        <v/>
      </c>
      <c r="R4965" s="58" t="str">
        <f ca="1">rescore</f>
        <v/>
      </c>
      <c r="S4965" s="4" t="str">
        <f ca="1">price</f>
        <v/>
      </c>
      <c r="U4965" s="4"/>
      <c r="V4965" s="4"/>
      <c r="W4965" s="293" t="str">
        <f ca="1">commission</f>
        <v/>
      </c>
      <c r="X4965" s="315"/>
    </row>
    <row r="4966" spans="1:24" x14ac:dyDescent="0.25">
      <c r="A4966" s="6" t="str">
        <f ca="1">no.</f>
        <v/>
      </c>
      <c r="E4966" s="4" t="str">
        <f ca="1">position</f>
        <v/>
      </c>
      <c r="I4966" s="318"/>
      <c r="J4966" s="25"/>
      <c r="L4966" s="4"/>
      <c r="N4966" s="6"/>
      <c r="P4966" s="6"/>
      <c r="Q4966" s="5" t="str">
        <f ca="1">score</f>
        <v/>
      </c>
      <c r="R4966" s="58" t="str">
        <f ca="1">rescore</f>
        <v/>
      </c>
      <c r="S4966" s="4" t="str">
        <f ca="1">price</f>
        <v/>
      </c>
      <c r="U4966" s="4"/>
      <c r="V4966" s="4"/>
      <c r="W4966" s="293" t="str">
        <f ca="1">commission</f>
        <v/>
      </c>
      <c r="X4966" s="315"/>
    </row>
    <row r="4967" spans="1:24" x14ac:dyDescent="0.25">
      <c r="A4967" s="6" t="str">
        <f ca="1">no.</f>
        <v/>
      </c>
      <c r="E4967" s="4" t="str">
        <f ca="1">position</f>
        <v/>
      </c>
      <c r="I4967" s="318"/>
      <c r="J4967" s="25"/>
      <c r="L4967" s="4"/>
      <c r="N4967" s="6"/>
      <c r="P4967" s="6"/>
      <c r="Q4967" s="5" t="str">
        <f ca="1">score</f>
        <v/>
      </c>
      <c r="R4967" s="58" t="str">
        <f ca="1">rescore</f>
        <v/>
      </c>
      <c r="S4967" s="4" t="str">
        <f ca="1">price</f>
        <v/>
      </c>
      <c r="U4967" s="4"/>
      <c r="V4967" s="4"/>
      <c r="W4967" s="293" t="str">
        <f ca="1">commission</f>
        <v/>
      </c>
      <c r="X4967" s="315"/>
    </row>
    <row r="4968" spans="1:24" x14ac:dyDescent="0.25">
      <c r="A4968" s="6" t="str">
        <f ca="1">no.</f>
        <v/>
      </c>
      <c r="E4968" s="4" t="str">
        <f ca="1">position</f>
        <v/>
      </c>
      <c r="I4968" s="318"/>
      <c r="J4968" s="25"/>
      <c r="L4968" s="4"/>
      <c r="N4968" s="6"/>
      <c r="P4968" s="6"/>
      <c r="Q4968" s="5" t="str">
        <f ca="1">score</f>
        <v/>
      </c>
      <c r="R4968" s="58" t="str">
        <f ca="1">rescore</f>
        <v/>
      </c>
      <c r="S4968" s="4" t="str">
        <f ca="1">price</f>
        <v/>
      </c>
      <c r="U4968" s="4"/>
      <c r="V4968" s="4"/>
      <c r="W4968" s="293" t="str">
        <f ca="1">commission</f>
        <v/>
      </c>
      <c r="X4968" s="315"/>
    </row>
    <row r="4969" spans="1:24" x14ac:dyDescent="0.25">
      <c r="A4969" s="6" t="str">
        <f ca="1">no.</f>
        <v/>
      </c>
      <c r="E4969" s="4" t="str">
        <f ca="1">position</f>
        <v/>
      </c>
      <c r="I4969" s="318"/>
      <c r="J4969" s="25"/>
      <c r="L4969" s="4"/>
      <c r="N4969" s="6"/>
      <c r="P4969" s="6"/>
      <c r="Q4969" s="5" t="str">
        <f ca="1">score</f>
        <v/>
      </c>
      <c r="R4969" s="58" t="str">
        <f ca="1">rescore</f>
        <v/>
      </c>
      <c r="S4969" s="4" t="str">
        <f ca="1">price</f>
        <v/>
      </c>
      <c r="U4969" s="4"/>
      <c r="V4969" s="4"/>
      <c r="W4969" s="293" t="str">
        <f ca="1">commission</f>
        <v/>
      </c>
      <c r="X4969" s="315"/>
    </row>
    <row r="4970" spans="1:24" x14ac:dyDescent="0.25">
      <c r="A4970" s="6" t="str">
        <f ca="1">no.</f>
        <v/>
      </c>
      <c r="E4970" s="4" t="str">
        <f ca="1">position</f>
        <v/>
      </c>
      <c r="I4970" s="318"/>
      <c r="J4970" s="25"/>
      <c r="L4970" s="4"/>
      <c r="N4970" s="6"/>
      <c r="P4970" s="6"/>
      <c r="Q4970" s="5" t="str">
        <f ca="1">score</f>
        <v/>
      </c>
      <c r="R4970" s="58" t="str">
        <f ca="1">rescore</f>
        <v/>
      </c>
      <c r="S4970" s="4" t="str">
        <f ca="1">price</f>
        <v/>
      </c>
      <c r="U4970" s="4"/>
      <c r="V4970" s="4"/>
      <c r="W4970" s="293" t="str">
        <f ca="1">commission</f>
        <v/>
      </c>
      <c r="X4970" s="315"/>
    </row>
    <row r="4971" spans="1:24" x14ac:dyDescent="0.25">
      <c r="A4971" s="6" t="str">
        <f ca="1">no.</f>
        <v/>
      </c>
      <c r="E4971" s="4" t="str">
        <f ca="1">position</f>
        <v/>
      </c>
      <c r="I4971" s="318"/>
      <c r="J4971" s="25"/>
      <c r="L4971" s="4"/>
      <c r="N4971" s="6"/>
      <c r="P4971" s="6"/>
      <c r="Q4971" s="5" t="str">
        <f ca="1">score</f>
        <v/>
      </c>
      <c r="R4971" s="58" t="str">
        <f ca="1">rescore</f>
        <v/>
      </c>
      <c r="S4971" s="4" t="str">
        <f ca="1">price</f>
        <v/>
      </c>
      <c r="U4971" s="4"/>
      <c r="V4971" s="4"/>
      <c r="W4971" s="293" t="str">
        <f ca="1">commission</f>
        <v/>
      </c>
      <c r="X4971" s="315"/>
    </row>
    <row r="4972" spans="1:24" x14ac:dyDescent="0.25">
      <c r="A4972" s="6" t="str">
        <f ca="1">no.</f>
        <v/>
      </c>
      <c r="E4972" s="4" t="str">
        <f ca="1">position</f>
        <v/>
      </c>
      <c r="I4972" s="318"/>
      <c r="J4972" s="25"/>
      <c r="L4972" s="4"/>
      <c r="N4972" s="6"/>
      <c r="P4972" s="6"/>
      <c r="Q4972" s="5" t="str">
        <f ca="1">score</f>
        <v/>
      </c>
      <c r="R4972" s="58" t="str">
        <f ca="1">rescore</f>
        <v/>
      </c>
      <c r="S4972" s="4" t="str">
        <f ca="1">price</f>
        <v/>
      </c>
      <c r="U4972" s="4"/>
      <c r="V4972" s="4"/>
      <c r="W4972" s="293" t="str">
        <f ca="1">commission</f>
        <v/>
      </c>
      <c r="X4972" s="315"/>
    </row>
    <row r="4973" spans="1:24" x14ac:dyDescent="0.25">
      <c r="A4973" s="6" t="str">
        <f ca="1">no.</f>
        <v/>
      </c>
      <c r="E4973" s="4" t="str">
        <f ca="1">position</f>
        <v/>
      </c>
      <c r="I4973" s="318"/>
      <c r="J4973" s="25"/>
      <c r="L4973" s="4"/>
      <c r="N4973" s="6"/>
      <c r="P4973" s="6"/>
      <c r="Q4973" s="5" t="str">
        <f ca="1">score</f>
        <v/>
      </c>
      <c r="R4973" s="58" t="str">
        <f ca="1">rescore</f>
        <v/>
      </c>
      <c r="S4973" s="4" t="str">
        <f ca="1">price</f>
        <v/>
      </c>
      <c r="U4973" s="4"/>
      <c r="V4973" s="4"/>
      <c r="W4973" s="293" t="str">
        <f ca="1">commission</f>
        <v/>
      </c>
      <c r="X4973" s="315"/>
    </row>
    <row r="4974" spans="1:24" x14ac:dyDescent="0.25">
      <c r="A4974" s="6" t="str">
        <f ca="1">no.</f>
        <v/>
      </c>
      <c r="E4974" s="4" t="str">
        <f ca="1">position</f>
        <v/>
      </c>
      <c r="I4974" s="318"/>
      <c r="J4974" s="25"/>
      <c r="L4974" s="4"/>
      <c r="N4974" s="6"/>
      <c r="P4974" s="6"/>
      <c r="Q4974" s="5" t="str">
        <f ca="1">score</f>
        <v/>
      </c>
      <c r="R4974" s="58" t="str">
        <f ca="1">rescore</f>
        <v/>
      </c>
      <c r="S4974" s="4" t="str">
        <f ca="1">price</f>
        <v/>
      </c>
      <c r="U4974" s="4"/>
      <c r="V4974" s="4"/>
      <c r="W4974" s="293" t="str">
        <f ca="1">commission</f>
        <v/>
      </c>
      <c r="X4974" s="315"/>
    </row>
    <row r="4975" spans="1:24" x14ac:dyDescent="0.25">
      <c r="A4975" s="6" t="str">
        <f ca="1">no.</f>
        <v/>
      </c>
      <c r="E4975" s="4" t="str">
        <f ca="1">position</f>
        <v/>
      </c>
      <c r="I4975" s="318"/>
      <c r="J4975" s="25"/>
      <c r="L4975" s="4"/>
      <c r="N4975" s="6"/>
      <c r="P4975" s="6"/>
      <c r="Q4975" s="5" t="str">
        <f ca="1">score</f>
        <v/>
      </c>
      <c r="R4975" s="58" t="str">
        <f ca="1">rescore</f>
        <v/>
      </c>
      <c r="S4975" s="4" t="str">
        <f ca="1">price</f>
        <v/>
      </c>
      <c r="U4975" s="4"/>
      <c r="V4975" s="4"/>
      <c r="W4975" s="293" t="str">
        <f ca="1">commission</f>
        <v/>
      </c>
      <c r="X4975" s="315"/>
    </row>
    <row r="4976" spans="1:24" x14ac:dyDescent="0.25">
      <c r="A4976" s="6" t="str">
        <f ca="1">no.</f>
        <v/>
      </c>
      <c r="E4976" s="4" t="str">
        <f ca="1">position</f>
        <v/>
      </c>
      <c r="I4976" s="318"/>
      <c r="J4976" s="25"/>
      <c r="L4976" s="4"/>
      <c r="N4976" s="6"/>
      <c r="P4976" s="6"/>
      <c r="Q4976" s="5" t="str">
        <f ca="1">score</f>
        <v/>
      </c>
      <c r="R4976" s="58" t="str">
        <f ca="1">rescore</f>
        <v/>
      </c>
      <c r="S4976" s="4" t="str">
        <f ca="1">price</f>
        <v/>
      </c>
      <c r="U4976" s="4"/>
      <c r="V4976" s="4"/>
      <c r="W4976" s="293" t="str">
        <f ca="1">commission</f>
        <v/>
      </c>
      <c r="X4976" s="315"/>
    </row>
    <row r="4977" spans="1:24" x14ac:dyDescent="0.25">
      <c r="A4977" s="6" t="str">
        <f ca="1">no.</f>
        <v/>
      </c>
      <c r="E4977" s="4" t="str">
        <f ca="1">position</f>
        <v/>
      </c>
      <c r="I4977" s="318"/>
      <c r="J4977" s="25"/>
      <c r="L4977" s="4"/>
      <c r="N4977" s="6"/>
      <c r="P4977" s="6"/>
      <c r="Q4977" s="5" t="str">
        <f ca="1">score</f>
        <v/>
      </c>
      <c r="R4977" s="58" t="str">
        <f ca="1">rescore</f>
        <v/>
      </c>
      <c r="S4977" s="4" t="str">
        <f ca="1">price</f>
        <v/>
      </c>
      <c r="U4977" s="4"/>
      <c r="V4977" s="4"/>
      <c r="W4977" s="293" t="str">
        <f ca="1">commission</f>
        <v/>
      </c>
      <c r="X4977" s="315"/>
    </row>
    <row r="4978" spans="1:24" x14ac:dyDescent="0.25">
      <c r="A4978" s="6" t="str">
        <f ca="1">no.</f>
        <v/>
      </c>
      <c r="E4978" s="4" t="str">
        <f ca="1">position</f>
        <v/>
      </c>
      <c r="I4978" s="318"/>
      <c r="J4978" s="25"/>
      <c r="L4978" s="4"/>
      <c r="N4978" s="6"/>
      <c r="P4978" s="6"/>
      <c r="Q4978" s="5" t="str">
        <f ca="1">score</f>
        <v/>
      </c>
      <c r="R4978" s="58" t="str">
        <f ca="1">rescore</f>
        <v/>
      </c>
      <c r="S4978" s="4" t="str">
        <f ca="1">price</f>
        <v/>
      </c>
      <c r="U4978" s="4"/>
      <c r="V4978" s="4"/>
      <c r="W4978" s="293" t="str">
        <f ca="1">commission</f>
        <v/>
      </c>
      <c r="X4978" s="315"/>
    </row>
    <row r="4979" spans="1:24" x14ac:dyDescent="0.25">
      <c r="A4979" s="6" t="str">
        <f ca="1">no.</f>
        <v/>
      </c>
      <c r="E4979" s="4" t="str">
        <f ca="1">position</f>
        <v/>
      </c>
      <c r="I4979" s="318"/>
      <c r="J4979" s="25"/>
      <c r="L4979" s="4"/>
      <c r="N4979" s="6"/>
      <c r="P4979" s="6"/>
      <c r="Q4979" s="5" t="str">
        <f ca="1">score</f>
        <v/>
      </c>
      <c r="R4979" s="58" t="str">
        <f ca="1">rescore</f>
        <v/>
      </c>
      <c r="S4979" s="4" t="str">
        <f ca="1">price</f>
        <v/>
      </c>
      <c r="U4979" s="4"/>
      <c r="V4979" s="4"/>
      <c r="W4979" s="293" t="str">
        <f ca="1">commission</f>
        <v/>
      </c>
      <c r="X4979" s="315"/>
    </row>
    <row r="4980" spans="1:24" x14ac:dyDescent="0.25">
      <c r="A4980" s="6" t="str">
        <f ca="1">no.</f>
        <v/>
      </c>
      <c r="E4980" s="4" t="str">
        <f ca="1">position</f>
        <v/>
      </c>
      <c r="I4980" s="318"/>
      <c r="J4980" s="25"/>
      <c r="L4980" s="4"/>
      <c r="N4980" s="6"/>
      <c r="P4980" s="6"/>
      <c r="Q4980" s="5" t="str">
        <f ca="1">score</f>
        <v/>
      </c>
      <c r="R4980" s="58" t="str">
        <f ca="1">rescore</f>
        <v/>
      </c>
      <c r="S4980" s="4" t="str">
        <f ca="1">price</f>
        <v/>
      </c>
      <c r="U4980" s="4"/>
      <c r="V4980" s="4"/>
      <c r="W4980" s="293" t="str">
        <f ca="1">commission</f>
        <v/>
      </c>
      <c r="X4980" s="315"/>
    </row>
    <row r="4981" spans="1:24" x14ac:dyDescent="0.25">
      <c r="A4981" s="6" t="str">
        <f ca="1">no.</f>
        <v/>
      </c>
      <c r="E4981" s="4" t="str">
        <f ca="1">position</f>
        <v/>
      </c>
      <c r="I4981" s="318"/>
      <c r="J4981" s="25"/>
      <c r="L4981" s="4"/>
      <c r="N4981" s="6"/>
      <c r="P4981" s="6"/>
      <c r="Q4981" s="5" t="str">
        <f ca="1">score</f>
        <v/>
      </c>
      <c r="R4981" s="58" t="str">
        <f ca="1">rescore</f>
        <v/>
      </c>
      <c r="S4981" s="4" t="str">
        <f ca="1">price</f>
        <v/>
      </c>
      <c r="U4981" s="4"/>
      <c r="V4981" s="4"/>
      <c r="W4981" s="293" t="str">
        <f ca="1">commission</f>
        <v/>
      </c>
      <c r="X4981" s="315"/>
    </row>
    <row r="4982" spans="1:24" x14ac:dyDescent="0.25">
      <c r="A4982" s="6" t="str">
        <f ca="1">no.</f>
        <v/>
      </c>
      <c r="E4982" s="4" t="str">
        <f ca="1">position</f>
        <v/>
      </c>
      <c r="I4982" s="318"/>
      <c r="J4982" s="25"/>
      <c r="L4982" s="4"/>
      <c r="N4982" s="6"/>
      <c r="P4982" s="6"/>
      <c r="Q4982" s="5" t="str">
        <f ca="1">score</f>
        <v/>
      </c>
      <c r="R4982" s="58" t="str">
        <f ca="1">rescore</f>
        <v/>
      </c>
      <c r="S4982" s="4" t="str">
        <f ca="1">price</f>
        <v/>
      </c>
      <c r="U4982" s="4"/>
      <c r="V4982" s="4"/>
      <c r="W4982" s="293" t="str">
        <f ca="1">commission</f>
        <v/>
      </c>
      <c r="X4982" s="315"/>
    </row>
    <row r="4983" spans="1:24" x14ac:dyDescent="0.25">
      <c r="A4983" s="6" t="str">
        <f ca="1">no.</f>
        <v/>
      </c>
      <c r="E4983" s="4" t="str">
        <f ca="1">position</f>
        <v/>
      </c>
      <c r="I4983" s="318"/>
      <c r="J4983" s="25"/>
      <c r="L4983" s="4"/>
      <c r="N4983" s="6"/>
      <c r="P4983" s="6"/>
      <c r="Q4983" s="5" t="str">
        <f ca="1">score</f>
        <v/>
      </c>
      <c r="R4983" s="58" t="str">
        <f ca="1">rescore</f>
        <v/>
      </c>
      <c r="S4983" s="4" t="str">
        <f ca="1">price</f>
        <v/>
      </c>
      <c r="U4983" s="4"/>
      <c r="V4983" s="4"/>
      <c r="W4983" s="293" t="str">
        <f ca="1">commission</f>
        <v/>
      </c>
      <c r="X4983" s="315"/>
    </row>
    <row r="4984" spans="1:24" x14ac:dyDescent="0.25">
      <c r="A4984" s="6" t="str">
        <f ca="1">no.</f>
        <v/>
      </c>
      <c r="E4984" s="4" t="str">
        <f ca="1">position</f>
        <v/>
      </c>
      <c r="I4984" s="318"/>
      <c r="J4984" s="25"/>
      <c r="L4984" s="4"/>
      <c r="N4984" s="6"/>
      <c r="P4984" s="6"/>
      <c r="Q4984" s="5" t="str">
        <f ca="1">score</f>
        <v/>
      </c>
      <c r="R4984" s="58" t="str">
        <f ca="1">rescore</f>
        <v/>
      </c>
      <c r="S4984" s="4" t="str">
        <f ca="1">price</f>
        <v/>
      </c>
      <c r="U4984" s="4"/>
      <c r="V4984" s="4"/>
      <c r="W4984" s="293" t="str">
        <f ca="1">commission</f>
        <v/>
      </c>
      <c r="X4984" s="315"/>
    </row>
    <row r="4985" spans="1:24" x14ac:dyDescent="0.25">
      <c r="A4985" s="6" t="str">
        <f ca="1">no.</f>
        <v/>
      </c>
      <c r="E4985" s="4" t="str">
        <f ca="1">position</f>
        <v/>
      </c>
      <c r="I4985" s="318"/>
      <c r="J4985" s="25"/>
      <c r="L4985" s="4"/>
      <c r="N4985" s="6"/>
      <c r="P4985" s="6"/>
      <c r="Q4985" s="5" t="str">
        <f ca="1">score</f>
        <v/>
      </c>
      <c r="R4985" s="58" t="str">
        <f ca="1">rescore</f>
        <v/>
      </c>
      <c r="S4985" s="4" t="str">
        <f ca="1">price</f>
        <v/>
      </c>
      <c r="U4985" s="4"/>
      <c r="V4985" s="4"/>
      <c r="W4985" s="293" t="str">
        <f ca="1">commission</f>
        <v/>
      </c>
      <c r="X4985" s="315"/>
    </row>
    <row r="4986" spans="1:24" x14ac:dyDescent="0.25">
      <c r="A4986" s="6" t="str">
        <f ca="1">no.</f>
        <v/>
      </c>
      <c r="E4986" s="4" t="str">
        <f ca="1">position</f>
        <v/>
      </c>
      <c r="I4986" s="318"/>
      <c r="J4986" s="25"/>
      <c r="L4986" s="4"/>
      <c r="N4986" s="6"/>
      <c r="P4986" s="6"/>
      <c r="Q4986" s="5" t="str">
        <f ca="1">score</f>
        <v/>
      </c>
      <c r="R4986" s="58" t="str">
        <f ca="1">rescore</f>
        <v/>
      </c>
      <c r="S4986" s="4" t="str">
        <f ca="1">price</f>
        <v/>
      </c>
      <c r="U4986" s="4"/>
      <c r="V4986" s="4"/>
      <c r="W4986" s="293" t="str">
        <f ca="1">commission</f>
        <v/>
      </c>
      <c r="X4986" s="315"/>
    </row>
    <row r="4987" spans="1:24" x14ac:dyDescent="0.25">
      <c r="A4987" s="6" t="str">
        <f ca="1">no.</f>
        <v/>
      </c>
      <c r="E4987" s="4" t="str">
        <f ca="1">position</f>
        <v/>
      </c>
      <c r="I4987" s="318"/>
      <c r="J4987" s="25"/>
      <c r="L4987" s="4"/>
      <c r="N4987" s="6"/>
      <c r="P4987" s="6"/>
      <c r="Q4987" s="5" t="str">
        <f ca="1">score</f>
        <v/>
      </c>
      <c r="R4987" s="58" t="str">
        <f ca="1">rescore</f>
        <v/>
      </c>
      <c r="S4987" s="4" t="str">
        <f ca="1">price</f>
        <v/>
      </c>
      <c r="U4987" s="4"/>
      <c r="V4987" s="4"/>
      <c r="W4987" s="293" t="str">
        <f ca="1">commission</f>
        <v/>
      </c>
      <c r="X4987" s="315"/>
    </row>
    <row r="4988" spans="1:24" x14ac:dyDescent="0.25">
      <c r="A4988" s="6" t="str">
        <f ca="1">no.</f>
        <v/>
      </c>
      <c r="E4988" s="4" t="str">
        <f ca="1">position</f>
        <v/>
      </c>
      <c r="I4988" s="318"/>
      <c r="J4988" s="25"/>
      <c r="L4988" s="4"/>
      <c r="N4988" s="6"/>
      <c r="P4988" s="6"/>
      <c r="Q4988" s="5" t="str">
        <f ca="1">score</f>
        <v/>
      </c>
      <c r="R4988" s="58" t="str">
        <f ca="1">rescore</f>
        <v/>
      </c>
      <c r="S4988" s="4" t="str">
        <f ca="1">price</f>
        <v/>
      </c>
      <c r="U4988" s="4"/>
      <c r="V4988" s="4"/>
      <c r="W4988" s="293" t="str">
        <f ca="1">commission</f>
        <v/>
      </c>
      <c r="X4988" s="315"/>
    </row>
    <row r="4989" spans="1:24" x14ac:dyDescent="0.25">
      <c r="A4989" s="6" t="str">
        <f ca="1">no.</f>
        <v/>
      </c>
      <c r="E4989" s="4" t="str">
        <f ca="1">position</f>
        <v/>
      </c>
      <c r="I4989" s="318"/>
      <c r="J4989" s="25"/>
      <c r="L4989" s="4"/>
      <c r="N4989" s="6"/>
      <c r="P4989" s="6"/>
      <c r="Q4989" s="5" t="str">
        <f ca="1">score</f>
        <v/>
      </c>
      <c r="R4989" s="58" t="str">
        <f ca="1">rescore</f>
        <v/>
      </c>
      <c r="S4989" s="4" t="str">
        <f ca="1">price</f>
        <v/>
      </c>
      <c r="U4989" s="4"/>
      <c r="V4989" s="4"/>
      <c r="W4989" s="293" t="str">
        <f ca="1">commission</f>
        <v/>
      </c>
      <c r="X4989" s="315"/>
    </row>
    <row r="4990" spans="1:24" x14ac:dyDescent="0.25">
      <c r="A4990" s="6" t="str">
        <f ca="1">no.</f>
        <v/>
      </c>
      <c r="E4990" s="4" t="str">
        <f ca="1">position</f>
        <v/>
      </c>
      <c r="I4990" s="318"/>
      <c r="J4990" s="25"/>
      <c r="L4990" s="4"/>
      <c r="N4990" s="6"/>
      <c r="P4990" s="6"/>
      <c r="Q4990" s="5" t="str">
        <f ca="1">score</f>
        <v/>
      </c>
      <c r="R4990" s="58" t="str">
        <f ca="1">rescore</f>
        <v/>
      </c>
      <c r="S4990" s="4" t="str">
        <f ca="1">price</f>
        <v/>
      </c>
      <c r="U4990" s="4"/>
      <c r="V4990" s="4"/>
      <c r="W4990" s="293" t="str">
        <f ca="1">commission</f>
        <v/>
      </c>
      <c r="X4990" s="315"/>
    </row>
    <row r="4991" spans="1:24" x14ac:dyDescent="0.25">
      <c r="A4991" s="6" t="str">
        <f ca="1">no.</f>
        <v/>
      </c>
      <c r="E4991" s="4" t="str">
        <f ca="1">position</f>
        <v/>
      </c>
      <c r="I4991" s="318"/>
      <c r="J4991" s="25"/>
      <c r="L4991" s="4"/>
      <c r="N4991" s="6"/>
      <c r="P4991" s="6"/>
      <c r="Q4991" s="5" t="str">
        <f ca="1">score</f>
        <v/>
      </c>
      <c r="R4991" s="58" t="str">
        <f ca="1">rescore</f>
        <v/>
      </c>
      <c r="S4991" s="4" t="str">
        <f ca="1">price</f>
        <v/>
      </c>
      <c r="U4991" s="4"/>
      <c r="V4991" s="4"/>
      <c r="W4991" s="293" t="str">
        <f ca="1">commission</f>
        <v/>
      </c>
      <c r="X4991" s="315"/>
    </row>
    <row r="4992" spans="1:24" x14ac:dyDescent="0.25">
      <c r="A4992" s="6" t="str">
        <f ca="1">no.</f>
        <v/>
      </c>
      <c r="E4992" s="4" t="str">
        <f ca="1">position</f>
        <v/>
      </c>
      <c r="I4992" s="318"/>
      <c r="J4992" s="25"/>
      <c r="L4992" s="4"/>
      <c r="N4992" s="6"/>
      <c r="P4992" s="6"/>
      <c r="Q4992" s="5" t="str">
        <f ca="1">score</f>
        <v/>
      </c>
      <c r="R4992" s="58" t="str">
        <f ca="1">rescore</f>
        <v/>
      </c>
      <c r="S4992" s="4" t="str">
        <f ca="1">price</f>
        <v/>
      </c>
      <c r="U4992" s="4"/>
      <c r="V4992" s="4"/>
      <c r="W4992" s="293" t="str">
        <f ca="1">commission</f>
        <v/>
      </c>
      <c r="X4992" s="315"/>
    </row>
    <row r="4993" spans="1:24" x14ac:dyDescent="0.25">
      <c r="A4993" s="6" t="str">
        <f ca="1">no.</f>
        <v/>
      </c>
      <c r="E4993" s="4" t="str">
        <f ca="1">position</f>
        <v/>
      </c>
      <c r="I4993" s="318"/>
      <c r="J4993" s="25"/>
      <c r="L4993" s="4"/>
      <c r="N4993" s="6"/>
      <c r="P4993" s="6"/>
      <c r="Q4993" s="5" t="str">
        <f ca="1">score</f>
        <v/>
      </c>
      <c r="R4993" s="58" t="str">
        <f ca="1">rescore</f>
        <v/>
      </c>
      <c r="S4993" s="4" t="str">
        <f ca="1">price</f>
        <v/>
      </c>
      <c r="U4993" s="4"/>
      <c r="V4993" s="4"/>
      <c r="W4993" s="293" t="str">
        <f ca="1">commission</f>
        <v/>
      </c>
      <c r="X4993" s="315"/>
    </row>
    <row r="4994" spans="1:24" x14ac:dyDescent="0.25">
      <c r="A4994" s="6" t="str">
        <f ca="1">no.</f>
        <v/>
      </c>
      <c r="E4994" s="4" t="str">
        <f ca="1">position</f>
        <v/>
      </c>
      <c r="I4994" s="318"/>
      <c r="J4994" s="25"/>
      <c r="L4994" s="4"/>
      <c r="N4994" s="6"/>
      <c r="P4994" s="6"/>
      <c r="Q4994" s="5" t="str">
        <f ca="1">score</f>
        <v/>
      </c>
      <c r="R4994" s="58" t="str">
        <f ca="1">rescore</f>
        <v/>
      </c>
      <c r="S4994" s="4" t="str">
        <f ca="1">price</f>
        <v/>
      </c>
      <c r="U4994" s="4"/>
      <c r="V4994" s="4"/>
      <c r="W4994" s="293" t="str">
        <f ca="1">commission</f>
        <v/>
      </c>
      <c r="X4994" s="315"/>
    </row>
    <row r="4995" spans="1:24" x14ac:dyDescent="0.25">
      <c r="A4995" s="6" t="str">
        <f ca="1">no.</f>
        <v/>
      </c>
      <c r="E4995" s="4" t="str">
        <f ca="1">position</f>
        <v/>
      </c>
      <c r="I4995" s="318"/>
      <c r="J4995" s="25"/>
      <c r="L4995" s="4"/>
      <c r="N4995" s="6"/>
      <c r="P4995" s="6"/>
      <c r="Q4995" s="5" t="str">
        <f ca="1">score</f>
        <v/>
      </c>
      <c r="R4995" s="58" t="str">
        <f ca="1">rescore</f>
        <v/>
      </c>
      <c r="S4995" s="4" t="str">
        <f ca="1">price</f>
        <v/>
      </c>
      <c r="U4995" s="4"/>
      <c r="V4995" s="4"/>
      <c r="W4995" s="293" t="str">
        <f ca="1">commission</f>
        <v/>
      </c>
      <c r="X4995" s="315"/>
    </row>
    <row r="4996" spans="1:24" x14ac:dyDescent="0.25">
      <c r="A4996" s="6" t="str">
        <f ca="1">no.</f>
        <v/>
      </c>
      <c r="E4996" s="4" t="str">
        <f ca="1">position</f>
        <v/>
      </c>
      <c r="I4996" s="318"/>
      <c r="J4996" s="25"/>
      <c r="L4996" s="4"/>
      <c r="N4996" s="6"/>
      <c r="P4996" s="6"/>
      <c r="Q4996" s="5" t="str">
        <f ca="1">score</f>
        <v/>
      </c>
      <c r="R4996" s="58" t="str">
        <f ca="1">rescore</f>
        <v/>
      </c>
      <c r="S4996" s="4" t="str">
        <f ca="1">price</f>
        <v/>
      </c>
      <c r="U4996" s="4"/>
      <c r="V4996" s="4"/>
      <c r="W4996" s="293" t="str">
        <f ca="1">commission</f>
        <v/>
      </c>
      <c r="X4996" s="315"/>
    </row>
    <row r="4997" spans="1:24" x14ac:dyDescent="0.25">
      <c r="A4997" s="6" t="str">
        <f ca="1">no.</f>
        <v/>
      </c>
      <c r="E4997" s="4" t="str">
        <f ca="1">position</f>
        <v/>
      </c>
      <c r="I4997" s="318"/>
      <c r="J4997" s="25"/>
      <c r="L4997" s="4"/>
      <c r="N4997" s="6"/>
      <c r="P4997" s="6"/>
      <c r="Q4997" s="5" t="str">
        <f ca="1">score</f>
        <v/>
      </c>
      <c r="R4997" s="58" t="str">
        <f ca="1">rescore</f>
        <v/>
      </c>
      <c r="S4997" s="4" t="str">
        <f ca="1">price</f>
        <v/>
      </c>
      <c r="U4997" s="4"/>
      <c r="V4997" s="4"/>
      <c r="W4997" s="293" t="str">
        <f ca="1">commission</f>
        <v/>
      </c>
      <c r="X4997" s="315"/>
    </row>
    <row r="4998" spans="1:24" x14ac:dyDescent="0.25">
      <c r="A4998" s="6" t="str">
        <f ca="1">no.</f>
        <v/>
      </c>
      <c r="E4998" s="4" t="str">
        <f ca="1">position</f>
        <v/>
      </c>
      <c r="I4998" s="318"/>
      <c r="J4998" s="25"/>
      <c r="L4998" s="4"/>
      <c r="N4998" s="6"/>
      <c r="P4998" s="6"/>
      <c r="Q4998" s="5" t="str">
        <f ca="1">score</f>
        <v/>
      </c>
      <c r="R4998" s="58" t="str">
        <f ca="1">rescore</f>
        <v/>
      </c>
      <c r="S4998" s="4" t="str">
        <f ca="1">price</f>
        <v/>
      </c>
      <c r="U4998" s="4"/>
      <c r="V4998" s="4"/>
      <c r="W4998" s="293" t="str">
        <f ca="1">commission</f>
        <v/>
      </c>
      <c r="X4998" s="315"/>
    </row>
    <row r="4999" spans="1:24" x14ac:dyDescent="0.25">
      <c r="A4999" s="6" t="str">
        <f ca="1">no.</f>
        <v/>
      </c>
      <c r="E4999" s="4" t="str">
        <f ca="1">position</f>
        <v/>
      </c>
      <c r="I4999" s="318"/>
      <c r="J4999" s="25"/>
      <c r="L4999" s="4"/>
      <c r="N4999" s="6"/>
      <c r="P4999" s="6"/>
      <c r="Q4999" s="5" t="str">
        <f ca="1">score</f>
        <v/>
      </c>
      <c r="R4999" s="58" t="str">
        <f ca="1">rescore</f>
        <v/>
      </c>
      <c r="S4999" s="4" t="str">
        <f ca="1">price</f>
        <v/>
      </c>
      <c r="U4999" s="4"/>
      <c r="V4999" s="4"/>
      <c r="W4999" s="293" t="str">
        <f ca="1">commission</f>
        <v/>
      </c>
      <c r="X4999" s="315"/>
    </row>
    <row r="5000" spans="1:24" x14ac:dyDescent="0.25">
      <c r="A5000" s="6" t="str">
        <f ca="1">no.</f>
        <v/>
      </c>
      <c r="E5000" s="4" t="str">
        <f ca="1">position</f>
        <v/>
      </c>
      <c r="I5000" s="318"/>
      <c r="J5000" s="25"/>
      <c r="L5000" s="4"/>
      <c r="N5000" s="6"/>
      <c r="P5000" s="6"/>
      <c r="Q5000" s="5" t="str">
        <f ca="1">score</f>
        <v/>
      </c>
      <c r="R5000" s="58" t="str">
        <f ca="1">rescore</f>
        <v/>
      </c>
      <c r="S5000" s="4" t="str">
        <f ca="1">price</f>
        <v/>
      </c>
      <c r="U5000" s="4"/>
      <c r="V5000" s="4"/>
      <c r="W5000" s="293" t="str">
        <f ca="1">commission</f>
        <v/>
      </c>
      <c r="X5000" s="315"/>
    </row>
  </sheetData>
  <sheetProtection algorithmName="SHA-512" hashValue="rVbmt5sJKzNJCLZ/+R15hOKFe2N/KoqvNSoGqMNtNPfUqEitmcu4JGnU61rg7cCRSBED2AZD4hQTvrLfBtpRFg==" saltValue="ZNJcMDL1C9qWrNefIZ6UAw==" spinCount="100000" sheet="1" objects="1" scenarios="1" formatRows="0" insertRows="0" deleteRows="0" autoFilter="0" pivotTables="0"/>
  <conditionalFormatting sqref="A1:H5 A6:B6 E6:H6 A7:H1048576">
    <cfRule type="expression" dxfId="241" priority="14">
      <formula>AND(cell_colH &lt;&gt; "", cell_colH = OFFSET(cell_colH, -1, 0))</formula>
    </cfRule>
  </conditionalFormatting>
  <conditionalFormatting sqref="C1:C5 C7:C1048576">
    <cfRule type="expression" dxfId="240" priority="12">
      <formula>check_emp</formula>
    </cfRule>
  </conditionalFormatting>
  <conditionalFormatting sqref="Q1:Q1048576">
    <cfRule type="containsText" dxfId="239" priority="11" operator="containsText" text="Kiểm tra">
      <formula>NOT(ISERROR(SEARCH("Kiểm tra",Q1)))</formula>
    </cfRule>
  </conditionalFormatting>
  <conditionalFormatting sqref="R5">
    <cfRule type="containsText" dxfId="238" priority="10" operator="containsText" text="Kiểm tra">
      <formula>NOT(ISERROR(SEARCH("Kiểm tra",R5)))</formula>
    </cfRule>
  </conditionalFormatting>
  <conditionalFormatting sqref="D2:D5">
    <cfRule type="expression" dxfId="237" priority="9">
      <formula>check_emp</formula>
    </cfRule>
  </conditionalFormatting>
  <conditionalFormatting sqref="E2:E5">
    <cfRule type="expression" dxfId="236" priority="6">
      <formula>AND(cell_colH &lt;&gt; "", cell_colH = OFFSET(cell_colH, -1, 0))</formula>
    </cfRule>
  </conditionalFormatting>
  <conditionalFormatting sqref="A1:V5 A6:B6 E6:V6 A7:V1048576">
    <cfRule type="expression" dxfId="235" priority="7">
      <formula>ISNUMBER(SEARCH("Hủy", ref_col_type, 1))</formula>
    </cfRule>
    <cfRule type="expression" dxfId="234" priority="8">
      <formula>ISNUMBER(SEARCH("ban đầu", ref_col_type, 1))</formula>
    </cfRule>
  </conditionalFormatting>
  <conditionalFormatting sqref="E2:E5">
    <cfRule type="expression" dxfId="233" priority="5">
      <formula>check_emp</formula>
    </cfRule>
  </conditionalFormatting>
  <conditionalFormatting sqref="C6:D6">
    <cfRule type="expression" dxfId="232" priority="4">
      <formula>AND(cell_colH &lt;&gt; "", cell_colH = OFFSET(cell_colH, -1, 0))</formula>
    </cfRule>
  </conditionalFormatting>
  <conditionalFormatting sqref="C6">
    <cfRule type="expression" dxfId="231" priority="3">
      <formula>check_emp</formula>
    </cfRule>
  </conditionalFormatting>
  <conditionalFormatting sqref="D6">
    <cfRule type="containsText" dxfId="230" priority="1" operator="containsText" text="Đang TẮT">
      <formula>NOT(ISERROR(SEARCH("Đang TẮT",D6)))</formula>
    </cfRule>
    <cfRule type="containsText" dxfId="229" priority="2" operator="containsText" text="Đang bật">
      <formula>NOT(ISERROR(SEARCH("Đang bật",D6)))</formula>
    </cfRule>
  </conditionalFormatting>
  <dataValidations xWindow="1366" yWindow="620" count="14">
    <dataValidation allowBlank="1" showInputMessage="1" showErrorMessage="1" promptTitle="BAN QUẢN TRỊ SỐ LIỆU" prompt="Nhập Số tháng. VD: Tháng 1 =&gt; nhập số 1." sqref="G4" xr:uid="{8D4D6758-0BF5-4633-9FBA-5C387BF56617}"/>
    <dataValidation type="list" allowBlank="1" showInputMessage="1" showErrorMessage="1" sqref="H2" xr:uid="{3D5FFF4C-68A0-4B8D-9FAF-3EBB7C800FA4}">
      <formula1>"BỆNH VIỆN KANGNAM HÀ NỘI, BỆNH VIỆN KANGNAM SÀI GÒN, BỆNH VIỆN NHA KHOA PARIS"</formula1>
    </dataValidation>
    <dataValidation type="list" allowBlank="1" showInputMessage="1" showErrorMessage="1" sqref="H4" xr:uid="{B87609D5-1956-4BBB-A77F-C4BCD5CBCCAB}">
      <formula1>"/2020, /2021, /2022, /2023, /2024"</formula1>
    </dataValidation>
    <dataValidation type="list" allowBlank="1" showInputMessage="1" showErrorMessage="1" errorTitle="BAN QUẢN TRỊ SỐ LIỆU" error="Chọn theo Danh sách có sẵn" sqref="V5001:V1048576" xr:uid="{E3D1C57E-5C3F-455C-8197-4DEBAB770EC0}">
      <formula1>INDIRECT("LEAD_SRC_TB[Lead Sources]")</formula1>
    </dataValidation>
    <dataValidation type="list" allowBlank="1" showInputMessage="1" showErrorMessage="1" sqref="O10:O1048576" xr:uid="{9B02BCF1-1DC2-4421-80F1-ABB2585BAB11}">
      <formula1>INDIRECT("CUS_TYPE[Customer Type]")</formula1>
    </dataValidation>
    <dataValidation type="list" allowBlank="1" showInputMessage="1" showErrorMessage="1" errorTitle="BAN QUẢN TRỊ SỐ LIỆU" error="Chỉ chọn theo Danh sách có sẵn." promptTitle="BAN QUẢN TRỊ SỐ LIỆU" prompt="Chọn theo Danh sách đổ xuống." sqref="F10:F1048576" xr:uid="{9B8630AF-F87E-4813-BE2A-CB60536D76A9}">
      <formula1>INDIRECT("CONSULT[Resources Role]")</formula1>
    </dataValidation>
    <dataValidation type="list" allowBlank="1" showInputMessage="1" showErrorMessage="1" sqref="K10:K1048576" xr:uid="{74A72A17-81EF-4B46-BCF2-6DFDA28A86ED}">
      <formula1>"Phẫu thuật, Spa, Laser"</formula1>
    </dataValidation>
    <dataValidation type="list" allowBlank="1" showInputMessage="1" showErrorMessage="1" errorTitle="BAN QUẢN TRỊ SỐ LIỆU" error="Chọn hoặc nhập đúng Nhóm Dịch vụ tồn tại trong Bảng giá" sqref="L10:L1048576" xr:uid="{7F6C6E3D-CC43-4C16-86FA-55841A93D8A0}">
      <formula1>service_group</formula1>
    </dataValidation>
    <dataValidation type="list" allowBlank="1" showInputMessage="1" showErrorMessage="1" errorTitle="BAN QUẢN TRỊ SỐ LIỆU" error="Chỉ chọn theo Danh sách có sẵn." promptTitle="BAN QUẢN TRỊ SỐ LIỆU" prompt="Chọn theo Danh sách đổ xuống." sqref="D10:D1048576" xr:uid="{7E921AE5-8AA1-475C-890E-A82CBC673C5B}">
      <formula1>INDIRECT("DEPARTMENT[Department]")</formula1>
    </dataValidation>
    <dataValidation type="list" allowBlank="1" showInputMessage="1" showErrorMessage="1" sqref="M10:M1048576" xr:uid="{BD6F3A96-BF04-46B6-BC60-DD5F31D0CC88}">
      <formula1>lookup_product</formula1>
    </dataValidation>
    <dataValidation type="list" allowBlank="1" showInputMessage="1" showErrorMessage="1" sqref="J10:J1048576" xr:uid="{53E96F07-186A-46DD-88CC-FD3FEF85AC0C}">
      <formula1>"Đại Phẫu, Tiểu Phẫu"</formula1>
    </dataValidation>
    <dataValidation type="list" allowBlank="1" showInputMessage="1" showErrorMessage="1" sqref="B10:B1048576" xr:uid="{B80C5CCA-D73D-4E7B-9871-DF9C5FEC22E9}">
      <formula1>INDIRECT("EMPLOYEES[Employee ID]")</formula1>
    </dataValidation>
    <dataValidation type="list" allowBlank="1" showInputMessage="1" showErrorMessage="1" sqref="C10:C1048576" xr:uid="{9D01CC79-47A4-4533-83A4-C9A837EBA5CD}">
      <formula1>INDIRECT("EMPLOYEES[Employee]")</formula1>
    </dataValidation>
    <dataValidation type="list" allowBlank="1" showErrorMessage="1" errorTitle="BAN QUẢN TRỊ SỐ LIỆU" error="Chỉ chọn phân loại theo danh sách có sẵn" promptTitle="BAN QUẢN TRỊ SỐ LIỆU" prompt="Chọn Phân loại tương ứng:_x000a_- Hủy Dịch vụ: KH hủy không làm DV đã ghi nhận trước đó_x000a_- Dịch vụ ban đầu_x000a_- Dịch vụ thay thế: DV KH mua thay thế Dịch vụ ban đầu (nếu có). Luôn tạo dưới dòng Dịch vụ ban đầu ở trên._x000a_" sqref="P10:P1048576" xr:uid="{0DB9F031-3691-4CD6-A6F3-09AF25197F7F}">
      <formula1>"Dịch vụ ban đầu, Dịch vụ thay thế, Dịch vụ thay thế (2 DV cũ), Hủy Dịch vụ"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xWindow="1366" yWindow="620" count="1">
        <x14:dataValidation type="list" allowBlank="1" showInputMessage="1" showErrorMessage="1" xr:uid="{9521BD6F-4931-44B0-ACD9-947A69EED4A6}">
          <x14:formula1>
            <xm:f>Data!$B$3:$B$36</xm:f>
          </x14:formula1>
          <xm:sqref>U10:U5000 V10:V5000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B26A-BCA6-469A-AD2A-E206857099C6}">
  <sheetPr codeName="Sheet3"/>
  <dimension ref="A1:Z5005"/>
  <sheetViews>
    <sheetView workbookViewId="0">
      <pane xSplit="7" ySplit="9" topLeftCell="S10" activePane="bottomRight" state="frozen"/>
      <selection pane="topRight" activeCell="H1" sqref="H1"/>
      <selection pane="bottomLeft" activeCell="A10" sqref="A10"/>
      <selection pane="bottomRight" activeCell="C1" sqref="C1"/>
    </sheetView>
  </sheetViews>
  <sheetFormatPr defaultRowHeight="15" x14ac:dyDescent="0.25"/>
  <cols>
    <col min="1" max="1" width="7.42578125" style="6" customWidth="1"/>
    <col min="2" max="2" width="10.42578125" style="4" customWidth="1"/>
    <col min="3" max="3" width="25.28515625" style="4" customWidth="1"/>
    <col min="4" max="4" width="13.85546875" style="4" customWidth="1"/>
    <col min="5" max="5" width="19.140625" style="4" hidden="1" customWidth="1"/>
    <col min="6" max="6" width="15.42578125" style="4" customWidth="1"/>
    <col min="7" max="7" width="31" style="4" customWidth="1"/>
    <col min="8" max="8" width="13.140625" style="4" customWidth="1"/>
    <col min="9" max="9" width="14.28515625" style="323" customWidth="1"/>
    <col min="10" max="10" width="11.28515625" style="4" hidden="1" customWidth="1"/>
    <col min="11" max="11" width="13.28515625" style="4" customWidth="1"/>
    <col min="12" max="12" width="13.85546875" style="6" customWidth="1"/>
    <col min="13" max="13" width="42.5703125" style="4" customWidth="1"/>
    <col min="14" max="14" width="9" style="9" customWidth="1"/>
    <col min="15" max="15" width="18.7109375" style="4" customWidth="1"/>
    <col min="16" max="16" width="10.5703125" style="8" hidden="1" customWidth="1"/>
    <col min="17" max="17" width="9.85546875" style="33" customWidth="1"/>
    <col min="18" max="18" width="9.85546875" style="7" customWidth="1"/>
    <col min="19" max="19" width="10.7109375" style="309" customWidth="1"/>
    <col min="20" max="20" width="12.28515625" style="83" customWidth="1"/>
    <col min="21" max="21" width="20.140625" style="6" customWidth="1"/>
    <col min="22" max="22" width="17.85546875" style="6" customWidth="1"/>
    <col min="23" max="23" width="11.85546875" style="222" customWidth="1"/>
    <col min="24" max="24" width="38.140625" style="29" customWidth="1"/>
    <col min="25" max="25" width="41.140625" style="4" customWidth="1"/>
    <col min="26" max="26" width="10.7109375" style="8" bestFit="1" customWidth="1"/>
    <col min="27" max="16384" width="9.140625" style="8"/>
  </cols>
  <sheetData>
    <row r="1" spans="1:25" ht="13.5" customHeight="1" x14ac:dyDescent="0.25">
      <c r="B1" s="61" t="s">
        <v>559</v>
      </c>
      <c r="C1" s="460">
        <f>Data!K48</f>
        <v>44666</v>
      </c>
      <c r="I1" s="318"/>
      <c r="L1" s="4"/>
      <c r="N1" s="6"/>
      <c r="P1" s="6"/>
      <c r="Q1" s="5"/>
      <c r="R1" s="5"/>
      <c r="S1" s="310"/>
      <c r="U1" s="4"/>
      <c r="V1" s="4"/>
      <c r="W1" s="215"/>
      <c r="X1" s="4"/>
      <c r="Y1" s="8"/>
    </row>
    <row r="2" spans="1:25" ht="18.75" x14ac:dyDescent="0.25">
      <c r="A2" s="62"/>
      <c r="B2" s="72"/>
      <c r="C2" s="73" t="s">
        <v>453</v>
      </c>
      <c r="D2" s="74"/>
      <c r="E2" s="97"/>
      <c r="F2" s="72"/>
      <c r="G2" s="209" t="s">
        <v>2555</v>
      </c>
      <c r="H2" s="210" t="str">
        <f>Ban_DichVu!H2</f>
        <v>BỆNH VIỆN KANGNAM SÀI GÒN</v>
      </c>
      <c r="I2" s="318"/>
      <c r="L2" s="72"/>
      <c r="N2" s="6"/>
      <c r="O2" s="72"/>
      <c r="P2" s="62"/>
      <c r="Q2" s="89"/>
      <c r="R2" s="89"/>
      <c r="S2" s="311"/>
      <c r="T2" s="294"/>
      <c r="U2" s="72"/>
      <c r="V2" s="72"/>
      <c r="W2" s="295"/>
      <c r="X2" s="4"/>
      <c r="Y2" s="8"/>
    </row>
    <row r="3" spans="1:25" ht="15.75" customHeight="1" x14ac:dyDescent="0.25">
      <c r="A3" s="62"/>
      <c r="B3" s="72"/>
      <c r="C3" s="75" t="s">
        <v>853</v>
      </c>
      <c r="D3" s="76">
        <v>0.02</v>
      </c>
      <c r="E3" s="97"/>
      <c r="F3" s="72"/>
      <c r="I3" s="318"/>
      <c r="L3" s="72"/>
      <c r="N3" s="6"/>
      <c r="O3" s="296" t="s">
        <v>865</v>
      </c>
      <c r="P3" s="297">
        <f ca="1">IFERROR(SUM(SALE_PD[ReScore]), "Kiểm tra lại Nhập liệu")</f>
        <v>0</v>
      </c>
      <c r="Q3" s="89"/>
      <c r="R3" s="236"/>
      <c r="S3" s="312" t="s">
        <v>916</v>
      </c>
      <c r="T3" s="298">
        <f>IFERROR(SUM(SALE_PD[Paid Amount (Base)]), "Kiểm tra lại Nhập liệu")</f>
        <v>0</v>
      </c>
      <c r="U3" s="72"/>
      <c r="V3" s="296" t="s">
        <v>982</v>
      </c>
      <c r="W3" s="298">
        <f ca="1">IFERROR(SUM(SALE_PD[Commission]), "Kiểm tra lại Nhập liệu")</f>
        <v>0</v>
      </c>
      <c r="X3" s="4"/>
      <c r="Y3" s="8"/>
    </row>
    <row r="4" spans="1:25" ht="15.75" customHeight="1" x14ac:dyDescent="0.25">
      <c r="A4" s="62"/>
      <c r="B4" s="72"/>
      <c r="C4" s="75" t="s">
        <v>500</v>
      </c>
      <c r="D4" s="76">
        <v>0.03</v>
      </c>
      <c r="E4" s="97"/>
      <c r="F4" s="72"/>
      <c r="G4" s="18" t="s">
        <v>2876</v>
      </c>
      <c r="H4" s="19" t="s">
        <v>2424</v>
      </c>
      <c r="I4" s="318"/>
      <c r="L4" s="72"/>
      <c r="N4" s="6"/>
      <c r="O4" s="233" t="s">
        <v>981</v>
      </c>
      <c r="P4" s="299">
        <f ca="1">IFERROR(SUBTOTAL(109, SALE_PD[ReScore]), "Kiểm tra lại Nhập liệu")</f>
        <v>0</v>
      </c>
      <c r="Q4" s="214">
        <f>SUMIF(SALE_PD[Service Implementation], "Sản phẩm", SALE_PD[Paid Amount (Base)])</f>
        <v>0</v>
      </c>
      <c r="R4" s="235"/>
      <c r="S4" s="313" t="s">
        <v>917</v>
      </c>
      <c r="T4" s="300">
        <f>IFERROR(SUBTOTAL(109, SALE_PD[Paid Amount (Base)]), "Kiểm tra lại Nhập liệu")</f>
        <v>0</v>
      </c>
      <c r="U4" s="72"/>
      <c r="V4" s="233" t="s">
        <v>983</v>
      </c>
      <c r="W4" s="300">
        <f ca="1">IFERROR(SUBTOTAL(109, SALE_PD[Commission]), "Kiểm tra lại Nhập liệu")</f>
        <v>0</v>
      </c>
      <c r="X4" s="4"/>
      <c r="Y4" s="8"/>
    </row>
    <row r="5" spans="1:25" x14ac:dyDescent="0.25">
      <c r="A5" s="62"/>
      <c r="B5" s="72"/>
      <c r="C5" s="77"/>
      <c r="D5" s="78"/>
      <c r="E5" s="97"/>
      <c r="F5" s="72"/>
      <c r="I5" s="318"/>
      <c r="L5" s="72"/>
      <c r="N5" s="6"/>
      <c r="O5" s="213" t="s">
        <v>866</v>
      </c>
      <c r="P5" s="212"/>
      <c r="Q5" s="214">
        <f>SUMIF(SALE_PD[Service Implementation], "&lt;&gt;Sản phẩm", SALE_PD[Paid Amount (Base)])</f>
        <v>0</v>
      </c>
      <c r="R5" s="89"/>
      <c r="S5" s="311"/>
      <c r="T5" s="294" t="s">
        <v>918</v>
      </c>
      <c r="U5" s="72"/>
      <c r="V5" s="72"/>
      <c r="W5" s="295"/>
      <c r="X5" s="4"/>
      <c r="Y5" s="8"/>
    </row>
    <row r="6" spans="1:25" x14ac:dyDescent="0.25">
      <c r="I6" s="318"/>
      <c r="L6" s="4"/>
      <c r="N6" s="6"/>
      <c r="P6" s="6"/>
      <c r="Q6" s="5"/>
      <c r="R6" s="5"/>
      <c r="S6" s="310"/>
      <c r="U6" s="4"/>
      <c r="V6" s="4"/>
      <c r="W6" s="215"/>
      <c r="X6" s="4"/>
      <c r="Y6" s="8"/>
    </row>
    <row r="7" spans="1:25" x14ac:dyDescent="0.25">
      <c r="A7" s="12" t="s">
        <v>1</v>
      </c>
      <c r="B7" s="30" t="s">
        <v>445</v>
      </c>
      <c r="C7" s="12" t="s">
        <v>11</v>
      </c>
      <c r="D7" s="12" t="s">
        <v>27</v>
      </c>
      <c r="E7" s="12" t="s">
        <v>472</v>
      </c>
      <c r="F7" s="30" t="s">
        <v>12</v>
      </c>
      <c r="G7" s="12" t="s">
        <v>970</v>
      </c>
      <c r="H7" s="12" t="s">
        <v>15</v>
      </c>
      <c r="I7" s="324" t="s">
        <v>16</v>
      </c>
      <c r="J7" s="12" t="s">
        <v>450</v>
      </c>
      <c r="K7" s="30" t="s">
        <v>17</v>
      </c>
      <c r="L7" s="12" t="s">
        <v>18</v>
      </c>
      <c r="M7" s="12" t="s">
        <v>19</v>
      </c>
      <c r="N7" s="12" t="s">
        <v>20</v>
      </c>
      <c r="O7" s="12" t="s">
        <v>13</v>
      </c>
      <c r="P7" s="12" t="s">
        <v>441</v>
      </c>
      <c r="Q7" s="34" t="s">
        <v>22</v>
      </c>
      <c r="R7" s="34" t="s">
        <v>23</v>
      </c>
      <c r="S7" s="216" t="s">
        <v>21</v>
      </c>
      <c r="T7" s="81" t="s">
        <v>526</v>
      </c>
      <c r="U7" s="12" t="s">
        <v>24</v>
      </c>
      <c r="V7" s="12" t="s">
        <v>469</v>
      </c>
      <c r="W7" s="216" t="s">
        <v>487</v>
      </c>
      <c r="X7" s="12" t="s">
        <v>25</v>
      </c>
      <c r="Y7" s="8"/>
    </row>
    <row r="8" spans="1:25" ht="25.5" customHeight="1" x14ac:dyDescent="0.25">
      <c r="A8" s="31" t="s">
        <v>0</v>
      </c>
      <c r="B8" s="31" t="s">
        <v>608</v>
      </c>
      <c r="C8" s="31" t="s">
        <v>607</v>
      </c>
      <c r="D8" s="31" t="s">
        <v>610</v>
      </c>
      <c r="E8" s="31" t="s">
        <v>611</v>
      </c>
      <c r="F8" s="31" t="s">
        <v>447</v>
      </c>
      <c r="G8" s="31" t="s">
        <v>972</v>
      </c>
      <c r="H8" s="31" t="s">
        <v>2431</v>
      </c>
      <c r="I8" s="320" t="s">
        <v>2525</v>
      </c>
      <c r="J8" s="31" t="s">
        <v>26</v>
      </c>
      <c r="K8" s="31" t="s">
        <v>440</v>
      </c>
      <c r="L8" s="31" t="s">
        <v>4</v>
      </c>
      <c r="M8" s="31" t="s">
        <v>557</v>
      </c>
      <c r="N8" s="31" t="s">
        <v>5</v>
      </c>
      <c r="O8" s="31" t="s">
        <v>8</v>
      </c>
      <c r="P8" s="31" t="s">
        <v>442</v>
      </c>
      <c r="Q8" s="55" t="s">
        <v>7</v>
      </c>
      <c r="R8" s="55" t="s">
        <v>9</v>
      </c>
      <c r="S8" s="217" t="s">
        <v>6</v>
      </c>
      <c r="T8" s="82" t="s">
        <v>854</v>
      </c>
      <c r="U8" s="31" t="s">
        <v>470</v>
      </c>
      <c r="V8" s="31" t="s">
        <v>471</v>
      </c>
      <c r="W8" s="217" t="s">
        <v>875</v>
      </c>
      <c r="X8" s="31" t="s">
        <v>10</v>
      </c>
      <c r="Y8" s="8"/>
    </row>
    <row r="9" spans="1:25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X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2" t="str">
        <f t="shared" si="0"/>
        <v>(7)</v>
      </c>
      <c r="H9" s="2" t="str">
        <f t="shared" si="0"/>
        <v>(8)</v>
      </c>
      <c r="I9" s="321" t="str">
        <f t="shared" si="0"/>
        <v>(9)</v>
      </c>
      <c r="J9" s="2" t="str">
        <f t="shared" si="0"/>
        <v>(10)</v>
      </c>
      <c r="K9" s="1" t="str">
        <f>"("&amp;COLUMN()&amp;")"</f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56" t="str">
        <f t="shared" si="0"/>
        <v>(17)</v>
      </c>
      <c r="R9" s="56" t="str">
        <f t="shared" si="0"/>
        <v>(18)</v>
      </c>
      <c r="S9" s="218" t="str">
        <f t="shared" si="0"/>
        <v>(19)</v>
      </c>
      <c r="T9" s="84" t="str">
        <f t="shared" si="0"/>
        <v>(20)</v>
      </c>
      <c r="U9" s="3" t="str">
        <f t="shared" si="0"/>
        <v>(21)</v>
      </c>
      <c r="V9" s="3" t="str">
        <f t="shared" si="0"/>
        <v>(22)</v>
      </c>
      <c r="W9" s="218" t="str">
        <f t="shared" si="0"/>
        <v>(23)</v>
      </c>
      <c r="X9" s="2" t="str">
        <f t="shared" si="0"/>
        <v>(24)</v>
      </c>
      <c r="Y9" s="8"/>
    </row>
    <row r="10" spans="1:25" x14ac:dyDescent="0.25">
      <c r="A10" s="6" t="str">
        <f ca="1">no.</f>
        <v/>
      </c>
      <c r="E10" s="4" t="str">
        <f ca="1">position</f>
        <v/>
      </c>
      <c r="I10" s="318"/>
      <c r="L10" s="4"/>
      <c r="N10" s="6"/>
      <c r="P10" s="20"/>
      <c r="Q10" s="5" t="str">
        <f ca="1">score</f>
        <v/>
      </c>
      <c r="R10" s="7" t="str">
        <f ca="1">rescore_pd</f>
        <v/>
      </c>
      <c r="S10" s="310" t="str">
        <f ca="1">price</f>
        <v/>
      </c>
      <c r="U10" s="4"/>
      <c r="V10" s="4"/>
      <c r="W10" s="219" t="str">
        <f ca="1">comm_pd</f>
        <v/>
      </c>
      <c r="X10" s="4"/>
      <c r="Y10" s="8"/>
    </row>
    <row r="11" spans="1:25" x14ac:dyDescent="0.25">
      <c r="A11" s="6" t="str">
        <f ca="1">no.</f>
        <v/>
      </c>
      <c r="E11" s="4" t="str">
        <f ca="1">position</f>
        <v/>
      </c>
      <c r="I11" s="318"/>
      <c r="L11" s="4"/>
      <c r="N11" s="6"/>
      <c r="P11" s="20"/>
      <c r="Q11" s="5" t="str">
        <f ca="1">score</f>
        <v/>
      </c>
      <c r="R11" s="7" t="str">
        <f ca="1">rescore_pd</f>
        <v/>
      </c>
      <c r="S11" s="310" t="str">
        <f ca="1">price</f>
        <v/>
      </c>
      <c r="U11" s="4"/>
      <c r="V11" s="4"/>
      <c r="W11" s="219" t="str">
        <f ca="1">comm_pd</f>
        <v/>
      </c>
      <c r="X11" s="4"/>
      <c r="Y11" s="8"/>
    </row>
    <row r="12" spans="1:25" x14ac:dyDescent="0.25">
      <c r="A12" s="6" t="str">
        <f ca="1">no.</f>
        <v/>
      </c>
      <c r="E12" s="4" t="str">
        <f ca="1">position</f>
        <v/>
      </c>
      <c r="I12" s="318"/>
      <c r="L12" s="4"/>
      <c r="N12" s="6"/>
      <c r="P12" s="20"/>
      <c r="Q12" s="5" t="str">
        <f ca="1">score</f>
        <v/>
      </c>
      <c r="R12" s="7" t="str">
        <f ca="1">rescore_pd</f>
        <v/>
      </c>
      <c r="S12" s="310" t="str">
        <f ca="1">price</f>
        <v/>
      </c>
      <c r="U12" s="4"/>
      <c r="V12" s="4"/>
      <c r="W12" s="219" t="str">
        <f ca="1">comm_pd</f>
        <v/>
      </c>
      <c r="X12" s="4"/>
      <c r="Y12" s="8"/>
    </row>
    <row r="13" spans="1:25" x14ac:dyDescent="0.25">
      <c r="A13" s="6" t="str">
        <f ca="1">no.</f>
        <v/>
      </c>
      <c r="E13" s="4" t="str">
        <f ca="1">position</f>
        <v/>
      </c>
      <c r="I13" s="318"/>
      <c r="L13" s="4"/>
      <c r="N13" s="6"/>
      <c r="P13" s="20"/>
      <c r="Q13" s="5" t="str">
        <f ca="1">score</f>
        <v/>
      </c>
      <c r="R13" s="7" t="str">
        <f ca="1">rescore_pd</f>
        <v/>
      </c>
      <c r="S13" s="310" t="str">
        <f ca="1">price</f>
        <v/>
      </c>
      <c r="U13" s="4"/>
      <c r="V13" s="4"/>
      <c r="W13" s="219" t="str">
        <f ca="1">comm_pd</f>
        <v/>
      </c>
      <c r="X13" s="4"/>
      <c r="Y13" s="8"/>
    </row>
    <row r="14" spans="1:25" x14ac:dyDescent="0.25">
      <c r="A14" s="6" t="str">
        <f ca="1">no.</f>
        <v/>
      </c>
      <c r="E14" s="4" t="str">
        <f ca="1">position</f>
        <v/>
      </c>
      <c r="I14" s="318"/>
      <c r="L14" s="4"/>
      <c r="N14" s="6"/>
      <c r="P14" s="20"/>
      <c r="Q14" s="5" t="str">
        <f ca="1">score</f>
        <v/>
      </c>
      <c r="R14" s="7" t="str">
        <f ca="1">rescore_pd</f>
        <v/>
      </c>
      <c r="S14" s="310" t="str">
        <f ca="1">price</f>
        <v/>
      </c>
      <c r="U14" s="4"/>
      <c r="V14" s="4"/>
      <c r="W14" s="219" t="str">
        <f ca="1">comm_pd</f>
        <v/>
      </c>
      <c r="X14" s="4"/>
      <c r="Y14" s="8"/>
    </row>
    <row r="15" spans="1:25" x14ac:dyDescent="0.25">
      <c r="A15" s="6" t="str">
        <f ca="1">no.</f>
        <v/>
      </c>
      <c r="E15" s="4" t="str">
        <f ca="1">position</f>
        <v/>
      </c>
      <c r="I15" s="318"/>
      <c r="L15" s="4"/>
      <c r="N15" s="6"/>
      <c r="P15" s="20"/>
      <c r="Q15" s="5" t="str">
        <f ca="1">score</f>
        <v/>
      </c>
      <c r="R15" s="7" t="str">
        <f ca="1">rescore_pd</f>
        <v/>
      </c>
      <c r="S15" s="310" t="str">
        <f ca="1">price</f>
        <v/>
      </c>
      <c r="U15" s="4"/>
      <c r="V15" s="4"/>
      <c r="W15" s="219" t="str">
        <f ca="1">comm_pd</f>
        <v/>
      </c>
      <c r="X15" s="4"/>
      <c r="Y15" s="8"/>
    </row>
    <row r="16" spans="1:25" x14ac:dyDescent="0.25">
      <c r="A16" s="6" t="str">
        <f ca="1">no.</f>
        <v/>
      </c>
      <c r="E16" s="4" t="str">
        <f ca="1">position</f>
        <v/>
      </c>
      <c r="I16" s="318"/>
      <c r="L16" s="4"/>
      <c r="N16" s="6"/>
      <c r="P16" s="20"/>
      <c r="Q16" s="5" t="str">
        <f ca="1">score</f>
        <v/>
      </c>
      <c r="R16" s="7" t="str">
        <f ca="1">rescore_pd</f>
        <v/>
      </c>
      <c r="S16" s="310" t="str">
        <f ca="1">price</f>
        <v/>
      </c>
      <c r="U16" s="4"/>
      <c r="V16" s="4"/>
      <c r="W16" s="219" t="str">
        <f ca="1">comm_pd</f>
        <v/>
      </c>
      <c r="X16" s="4"/>
      <c r="Y16" s="8"/>
    </row>
    <row r="17" spans="1:25" x14ac:dyDescent="0.25">
      <c r="A17" s="6" t="str">
        <f ca="1">no.</f>
        <v/>
      </c>
      <c r="E17" s="4" t="str">
        <f ca="1">position</f>
        <v/>
      </c>
      <c r="I17" s="318"/>
      <c r="L17" s="4"/>
      <c r="N17" s="6"/>
      <c r="P17" s="20"/>
      <c r="Q17" s="5" t="str">
        <f ca="1">score</f>
        <v/>
      </c>
      <c r="R17" s="7" t="str">
        <f ca="1">rescore_pd</f>
        <v/>
      </c>
      <c r="S17" s="310" t="str">
        <f ca="1">price</f>
        <v/>
      </c>
      <c r="U17" s="4"/>
      <c r="V17" s="4"/>
      <c r="W17" s="219" t="str">
        <f ca="1">comm_pd</f>
        <v/>
      </c>
      <c r="X17" s="4"/>
      <c r="Y17" s="8"/>
    </row>
    <row r="18" spans="1:25" x14ac:dyDescent="0.25">
      <c r="A18" s="6" t="str">
        <f ca="1">no.</f>
        <v/>
      </c>
      <c r="E18" s="4" t="str">
        <f ca="1">position</f>
        <v/>
      </c>
      <c r="I18" s="318"/>
      <c r="L18" s="4"/>
      <c r="N18" s="6"/>
      <c r="P18" s="20"/>
      <c r="Q18" s="5" t="str">
        <f ca="1">score</f>
        <v/>
      </c>
      <c r="R18" s="7" t="str">
        <f ca="1">rescore_pd</f>
        <v/>
      </c>
      <c r="S18" s="310" t="str">
        <f ca="1">price</f>
        <v/>
      </c>
      <c r="U18" s="4"/>
      <c r="V18" s="4"/>
      <c r="W18" s="219" t="str">
        <f ca="1">comm_pd</f>
        <v/>
      </c>
      <c r="X18" s="4"/>
      <c r="Y18" s="8"/>
    </row>
    <row r="19" spans="1:25" x14ac:dyDescent="0.25">
      <c r="A19" s="6" t="str">
        <f ca="1">no.</f>
        <v/>
      </c>
      <c r="E19" s="4" t="str">
        <f ca="1">position</f>
        <v/>
      </c>
      <c r="I19" s="318"/>
      <c r="L19" s="4"/>
      <c r="N19" s="6"/>
      <c r="P19" s="20"/>
      <c r="Q19" s="5" t="str">
        <f ca="1">score</f>
        <v/>
      </c>
      <c r="R19" s="7" t="str">
        <f ca="1">rescore_pd</f>
        <v/>
      </c>
      <c r="S19" s="310" t="str">
        <f ca="1">price</f>
        <v/>
      </c>
      <c r="U19" s="4"/>
      <c r="V19" s="4"/>
      <c r="W19" s="219" t="str">
        <f ca="1">comm_pd</f>
        <v/>
      </c>
      <c r="X19" s="4"/>
      <c r="Y19" s="8"/>
    </row>
    <row r="20" spans="1:25" x14ac:dyDescent="0.25">
      <c r="A20" s="6" t="str">
        <f ca="1">no.</f>
        <v/>
      </c>
      <c r="E20" s="4" t="str">
        <f ca="1">position</f>
        <v/>
      </c>
      <c r="I20" s="318"/>
      <c r="L20" s="4"/>
      <c r="N20" s="6"/>
      <c r="P20" s="20"/>
      <c r="Q20" s="5" t="str">
        <f ca="1">score</f>
        <v/>
      </c>
      <c r="R20" s="7" t="str">
        <f ca="1">rescore_pd</f>
        <v/>
      </c>
      <c r="S20" s="310" t="str">
        <f ca="1">price</f>
        <v/>
      </c>
      <c r="U20" s="4"/>
      <c r="V20" s="4"/>
      <c r="W20" s="219" t="str">
        <f ca="1">comm_pd</f>
        <v/>
      </c>
      <c r="X20" s="4"/>
      <c r="Y20" s="8"/>
    </row>
    <row r="21" spans="1:25" x14ac:dyDescent="0.25">
      <c r="A21" s="6" t="str">
        <f ca="1">no.</f>
        <v/>
      </c>
      <c r="E21" s="4" t="str">
        <f ca="1">position</f>
        <v/>
      </c>
      <c r="I21" s="318"/>
      <c r="L21" s="4"/>
      <c r="N21" s="6"/>
      <c r="P21" s="20"/>
      <c r="Q21" s="5" t="str">
        <f ca="1">score</f>
        <v/>
      </c>
      <c r="R21" s="7" t="str">
        <f ca="1">rescore_pd</f>
        <v/>
      </c>
      <c r="S21" s="310" t="str">
        <f ca="1">price</f>
        <v/>
      </c>
      <c r="U21" s="4"/>
      <c r="V21" s="4"/>
      <c r="W21" s="219" t="str">
        <f ca="1">comm_pd</f>
        <v/>
      </c>
      <c r="X21" s="4"/>
      <c r="Y21" s="8"/>
    </row>
    <row r="22" spans="1:25" x14ac:dyDescent="0.25">
      <c r="A22" s="6" t="str">
        <f ca="1">no.</f>
        <v/>
      </c>
      <c r="E22" s="4" t="str">
        <f ca="1">position</f>
        <v/>
      </c>
      <c r="I22" s="318"/>
      <c r="L22" s="4"/>
      <c r="N22" s="6"/>
      <c r="P22" s="20"/>
      <c r="Q22" s="5" t="str">
        <f ca="1">score</f>
        <v/>
      </c>
      <c r="R22" s="7" t="str">
        <f ca="1">rescore_pd</f>
        <v/>
      </c>
      <c r="S22" s="310" t="str">
        <f ca="1">price</f>
        <v/>
      </c>
      <c r="U22" s="4"/>
      <c r="V22" s="4"/>
      <c r="W22" s="219" t="str">
        <f ca="1">comm_pd</f>
        <v/>
      </c>
      <c r="X22" s="4"/>
      <c r="Y22" s="8"/>
    </row>
    <row r="23" spans="1:25" x14ac:dyDescent="0.25">
      <c r="A23" s="6" t="str">
        <f ca="1">no.</f>
        <v/>
      </c>
      <c r="E23" s="4" t="str">
        <f ca="1">position</f>
        <v/>
      </c>
      <c r="I23" s="318"/>
      <c r="L23" s="4"/>
      <c r="N23" s="6"/>
      <c r="P23" s="20"/>
      <c r="Q23" s="5" t="str">
        <f ca="1">score</f>
        <v/>
      </c>
      <c r="R23" s="7" t="str">
        <f ca="1">rescore_pd</f>
        <v/>
      </c>
      <c r="S23" s="310" t="str">
        <f ca="1">price</f>
        <v/>
      </c>
      <c r="U23" s="4"/>
      <c r="V23" s="4"/>
      <c r="W23" s="219" t="str">
        <f ca="1">comm_pd</f>
        <v/>
      </c>
      <c r="X23" s="4"/>
      <c r="Y23" s="8"/>
    </row>
    <row r="24" spans="1:25" x14ac:dyDescent="0.25">
      <c r="A24" s="6" t="str">
        <f ca="1">no.</f>
        <v/>
      </c>
      <c r="E24" s="4" t="str">
        <f ca="1">position</f>
        <v/>
      </c>
      <c r="I24" s="318"/>
      <c r="L24" s="4"/>
      <c r="N24" s="6"/>
      <c r="P24" s="20"/>
      <c r="Q24" s="5" t="str">
        <f ca="1">score</f>
        <v/>
      </c>
      <c r="R24" s="7" t="str">
        <f ca="1">rescore_pd</f>
        <v/>
      </c>
      <c r="S24" s="310" t="str">
        <f ca="1">price</f>
        <v/>
      </c>
      <c r="U24" s="4"/>
      <c r="V24" s="4"/>
      <c r="W24" s="219" t="str">
        <f ca="1">comm_pd</f>
        <v/>
      </c>
      <c r="X24" s="4"/>
      <c r="Y24" s="8"/>
    </row>
    <row r="25" spans="1:25" x14ac:dyDescent="0.25">
      <c r="A25" s="6" t="str">
        <f ca="1">no.</f>
        <v/>
      </c>
      <c r="E25" s="4" t="str">
        <f ca="1">position</f>
        <v/>
      </c>
      <c r="I25" s="318"/>
      <c r="L25" s="4"/>
      <c r="N25" s="6"/>
      <c r="P25" s="20"/>
      <c r="Q25" s="5" t="str">
        <f ca="1">score</f>
        <v/>
      </c>
      <c r="R25" s="7" t="str">
        <f ca="1">rescore_pd</f>
        <v/>
      </c>
      <c r="S25" s="310" t="str">
        <f ca="1">price</f>
        <v/>
      </c>
      <c r="U25" s="4"/>
      <c r="V25" s="4"/>
      <c r="W25" s="219" t="str">
        <f ca="1">comm_pd</f>
        <v/>
      </c>
      <c r="X25" s="4"/>
      <c r="Y25" s="8"/>
    </row>
    <row r="26" spans="1:25" x14ac:dyDescent="0.25">
      <c r="A26" s="6" t="str">
        <f ca="1">no.</f>
        <v/>
      </c>
      <c r="E26" s="4" t="str">
        <f ca="1">position</f>
        <v/>
      </c>
      <c r="I26" s="318"/>
      <c r="L26" s="4"/>
      <c r="N26" s="6"/>
      <c r="P26" s="20"/>
      <c r="Q26" s="5" t="str">
        <f ca="1">score</f>
        <v/>
      </c>
      <c r="R26" s="7" t="str">
        <f ca="1">rescore_pd</f>
        <v/>
      </c>
      <c r="S26" s="310" t="str">
        <f ca="1">price</f>
        <v/>
      </c>
      <c r="U26" s="4"/>
      <c r="V26" s="4"/>
      <c r="W26" s="219" t="str">
        <f ca="1">comm_pd</f>
        <v/>
      </c>
      <c r="X26" s="4"/>
      <c r="Y26" s="8"/>
    </row>
    <row r="27" spans="1:25" x14ac:dyDescent="0.25">
      <c r="A27" s="6" t="str">
        <f ca="1">no.</f>
        <v/>
      </c>
      <c r="E27" s="4" t="str">
        <f ca="1">position</f>
        <v/>
      </c>
      <c r="I27" s="318"/>
      <c r="L27" s="4"/>
      <c r="N27" s="6"/>
      <c r="P27" s="20"/>
      <c r="Q27" s="5" t="str">
        <f ca="1">score</f>
        <v/>
      </c>
      <c r="R27" s="7" t="str">
        <f ca="1">rescore_pd</f>
        <v/>
      </c>
      <c r="S27" s="310" t="str">
        <f ca="1">price</f>
        <v/>
      </c>
      <c r="U27" s="4"/>
      <c r="V27" s="4"/>
      <c r="W27" s="219" t="str">
        <f ca="1">comm_pd</f>
        <v/>
      </c>
      <c r="X27" s="4"/>
      <c r="Y27" s="8"/>
    </row>
    <row r="28" spans="1:25" x14ac:dyDescent="0.25">
      <c r="A28" s="6" t="str">
        <f ca="1">no.</f>
        <v/>
      </c>
      <c r="E28" s="4" t="str">
        <f ca="1">position</f>
        <v/>
      </c>
      <c r="I28" s="318"/>
      <c r="L28" s="4"/>
      <c r="N28" s="6"/>
      <c r="P28" s="20"/>
      <c r="Q28" s="5" t="str">
        <f ca="1">score</f>
        <v/>
      </c>
      <c r="R28" s="7" t="str">
        <f ca="1">rescore_pd</f>
        <v/>
      </c>
      <c r="S28" s="310" t="str">
        <f ca="1">price</f>
        <v/>
      </c>
      <c r="U28" s="4"/>
      <c r="V28" s="4"/>
      <c r="W28" s="219" t="str">
        <f ca="1">comm_pd</f>
        <v/>
      </c>
      <c r="X28" s="4"/>
      <c r="Y28" s="8"/>
    </row>
    <row r="29" spans="1:25" x14ac:dyDescent="0.25">
      <c r="A29" s="6" t="str">
        <f ca="1">no.</f>
        <v/>
      </c>
      <c r="E29" s="4" t="str">
        <f ca="1">position</f>
        <v/>
      </c>
      <c r="I29" s="318"/>
      <c r="L29" s="4"/>
      <c r="N29" s="6"/>
      <c r="P29" s="20"/>
      <c r="Q29" s="5" t="str">
        <f ca="1">score</f>
        <v/>
      </c>
      <c r="R29" s="7" t="str">
        <f ca="1">rescore_pd</f>
        <v/>
      </c>
      <c r="S29" s="310" t="str">
        <f ca="1">price</f>
        <v/>
      </c>
      <c r="U29" s="4"/>
      <c r="V29" s="4"/>
      <c r="W29" s="219" t="str">
        <f ca="1">comm_pd</f>
        <v/>
      </c>
      <c r="X29" s="4"/>
      <c r="Y29" s="8"/>
    </row>
    <row r="30" spans="1:25" x14ac:dyDescent="0.25">
      <c r="A30" s="6" t="str">
        <f ca="1">no.</f>
        <v/>
      </c>
      <c r="E30" s="4" t="str">
        <f ca="1">position</f>
        <v/>
      </c>
      <c r="I30" s="318"/>
      <c r="L30" s="4"/>
      <c r="N30" s="6"/>
      <c r="P30" s="20"/>
      <c r="Q30" s="5" t="str">
        <f ca="1">score</f>
        <v/>
      </c>
      <c r="R30" s="7" t="str">
        <f ca="1">rescore_pd</f>
        <v/>
      </c>
      <c r="S30" s="310" t="str">
        <f ca="1">price</f>
        <v/>
      </c>
      <c r="U30" s="4"/>
      <c r="V30" s="4"/>
      <c r="W30" s="219" t="str">
        <f ca="1">comm_pd</f>
        <v/>
      </c>
      <c r="X30" s="4"/>
      <c r="Y30" s="8"/>
    </row>
    <row r="31" spans="1:25" x14ac:dyDescent="0.25">
      <c r="A31" s="6" t="str">
        <f ca="1">no.</f>
        <v/>
      </c>
      <c r="E31" s="4" t="str">
        <f ca="1">position</f>
        <v/>
      </c>
      <c r="I31" s="318"/>
      <c r="L31" s="4"/>
      <c r="N31" s="6"/>
      <c r="P31" s="20"/>
      <c r="Q31" s="5" t="str">
        <f ca="1">score</f>
        <v/>
      </c>
      <c r="R31" s="7" t="str">
        <f ca="1">rescore_pd</f>
        <v/>
      </c>
      <c r="S31" s="310" t="str">
        <f ca="1">price</f>
        <v/>
      </c>
      <c r="U31" s="4"/>
      <c r="V31" s="4"/>
      <c r="W31" s="219" t="str">
        <f ca="1">comm_pd</f>
        <v/>
      </c>
      <c r="X31" s="4"/>
      <c r="Y31" s="8"/>
    </row>
    <row r="32" spans="1:25" x14ac:dyDescent="0.25">
      <c r="A32" s="6" t="str">
        <f ca="1">no.</f>
        <v/>
      </c>
      <c r="E32" s="4" t="str">
        <f ca="1">position</f>
        <v/>
      </c>
      <c r="I32" s="318"/>
      <c r="L32" s="4"/>
      <c r="N32" s="6"/>
      <c r="P32" s="20"/>
      <c r="Q32" s="5" t="str">
        <f ca="1">score</f>
        <v/>
      </c>
      <c r="R32" s="7" t="str">
        <f ca="1">rescore_pd</f>
        <v/>
      </c>
      <c r="S32" s="310" t="str">
        <f ca="1">price</f>
        <v/>
      </c>
      <c r="U32" s="4"/>
      <c r="V32" s="4"/>
      <c r="W32" s="219" t="str">
        <f ca="1">comm_pd</f>
        <v/>
      </c>
      <c r="X32" s="4"/>
      <c r="Y32" s="8"/>
    </row>
    <row r="33" spans="1:25" x14ac:dyDescent="0.25">
      <c r="A33" s="6" t="str">
        <f ca="1">no.</f>
        <v/>
      </c>
      <c r="E33" s="4" t="str">
        <f ca="1">position</f>
        <v/>
      </c>
      <c r="I33" s="318"/>
      <c r="L33" s="4"/>
      <c r="N33" s="6"/>
      <c r="P33" s="20"/>
      <c r="Q33" s="5" t="str">
        <f ca="1">score</f>
        <v/>
      </c>
      <c r="R33" s="7" t="str">
        <f ca="1">rescore_pd</f>
        <v/>
      </c>
      <c r="S33" s="310" t="str">
        <f ca="1">price</f>
        <v/>
      </c>
      <c r="U33" s="4"/>
      <c r="V33" s="4"/>
      <c r="W33" s="219" t="str">
        <f ca="1">comm_pd</f>
        <v/>
      </c>
      <c r="X33" s="4"/>
      <c r="Y33" s="8"/>
    </row>
    <row r="34" spans="1:25" x14ac:dyDescent="0.25">
      <c r="A34" s="6" t="str">
        <f ca="1">no.</f>
        <v/>
      </c>
      <c r="E34" s="4" t="str">
        <f ca="1">position</f>
        <v/>
      </c>
      <c r="I34" s="318"/>
      <c r="L34" s="4"/>
      <c r="N34" s="6"/>
      <c r="P34" s="20"/>
      <c r="Q34" s="5" t="str">
        <f ca="1">score</f>
        <v/>
      </c>
      <c r="R34" s="7" t="str">
        <f ca="1">rescore_pd</f>
        <v/>
      </c>
      <c r="S34" s="310" t="str">
        <f ca="1">price</f>
        <v/>
      </c>
      <c r="U34" s="4"/>
      <c r="V34" s="4"/>
      <c r="W34" s="219" t="str">
        <f ca="1">comm_pd</f>
        <v/>
      </c>
      <c r="X34" s="4"/>
      <c r="Y34" s="8"/>
    </row>
    <row r="35" spans="1:25" x14ac:dyDescent="0.25">
      <c r="A35" s="6" t="str">
        <f ca="1">no.</f>
        <v/>
      </c>
      <c r="E35" s="4" t="str">
        <f ca="1">position</f>
        <v/>
      </c>
      <c r="I35" s="318"/>
      <c r="L35" s="4"/>
      <c r="N35" s="6"/>
      <c r="P35" s="20"/>
      <c r="Q35" s="5" t="str">
        <f ca="1">score</f>
        <v/>
      </c>
      <c r="R35" s="7" t="str">
        <f ca="1">rescore_pd</f>
        <v/>
      </c>
      <c r="S35" s="310" t="str">
        <f ca="1">price</f>
        <v/>
      </c>
      <c r="U35" s="4"/>
      <c r="V35" s="4"/>
      <c r="W35" s="219" t="str">
        <f ca="1">comm_pd</f>
        <v/>
      </c>
      <c r="X35" s="4"/>
      <c r="Y35" s="8"/>
    </row>
    <row r="36" spans="1:25" x14ac:dyDescent="0.25">
      <c r="A36" s="6" t="str">
        <f ca="1">no.</f>
        <v/>
      </c>
      <c r="E36" s="4" t="str">
        <f ca="1">position</f>
        <v/>
      </c>
      <c r="I36" s="318"/>
      <c r="L36" s="4"/>
      <c r="N36" s="6"/>
      <c r="P36" s="20"/>
      <c r="Q36" s="5" t="str">
        <f ca="1">score</f>
        <v/>
      </c>
      <c r="R36" s="7" t="str">
        <f ca="1">rescore_pd</f>
        <v/>
      </c>
      <c r="S36" s="310" t="str">
        <f ca="1">price</f>
        <v/>
      </c>
      <c r="U36" s="4"/>
      <c r="V36" s="4"/>
      <c r="W36" s="219" t="str">
        <f ca="1">comm_pd</f>
        <v/>
      </c>
      <c r="X36" s="4"/>
      <c r="Y36" s="8"/>
    </row>
    <row r="37" spans="1:25" x14ac:dyDescent="0.25">
      <c r="A37" s="6" t="str">
        <f ca="1">no.</f>
        <v/>
      </c>
      <c r="E37" s="4" t="str">
        <f ca="1">position</f>
        <v/>
      </c>
      <c r="I37" s="318"/>
      <c r="L37" s="4"/>
      <c r="N37" s="6"/>
      <c r="P37" s="20"/>
      <c r="Q37" s="5" t="str">
        <f ca="1">score</f>
        <v/>
      </c>
      <c r="R37" s="7" t="str">
        <f ca="1">rescore_pd</f>
        <v/>
      </c>
      <c r="S37" s="310" t="str">
        <f ca="1">price</f>
        <v/>
      </c>
      <c r="U37" s="4"/>
      <c r="V37" s="4"/>
      <c r="W37" s="219" t="str">
        <f ca="1">comm_pd</f>
        <v/>
      </c>
      <c r="X37" s="4"/>
      <c r="Y37" s="8"/>
    </row>
    <row r="38" spans="1:25" x14ac:dyDescent="0.25">
      <c r="A38" s="6" t="str">
        <f ca="1">no.</f>
        <v/>
      </c>
      <c r="E38" s="4" t="str">
        <f ca="1">position</f>
        <v/>
      </c>
      <c r="I38" s="318"/>
      <c r="L38" s="4"/>
      <c r="N38" s="6"/>
      <c r="P38" s="20"/>
      <c r="Q38" s="5" t="str">
        <f ca="1">score</f>
        <v/>
      </c>
      <c r="R38" s="7" t="str">
        <f ca="1">rescore_pd</f>
        <v/>
      </c>
      <c r="S38" s="310" t="str">
        <f ca="1">price</f>
        <v/>
      </c>
      <c r="U38" s="4"/>
      <c r="V38" s="4"/>
      <c r="W38" s="219" t="str">
        <f ca="1">comm_pd</f>
        <v/>
      </c>
      <c r="X38" s="4"/>
      <c r="Y38" s="8"/>
    </row>
    <row r="39" spans="1:25" x14ac:dyDescent="0.25">
      <c r="A39" s="6" t="str">
        <f ca="1">no.</f>
        <v/>
      </c>
      <c r="E39" s="4" t="str">
        <f ca="1">position</f>
        <v/>
      </c>
      <c r="I39" s="318"/>
      <c r="L39" s="4"/>
      <c r="N39" s="6"/>
      <c r="P39" s="20"/>
      <c r="Q39" s="5" t="str">
        <f ca="1">score</f>
        <v/>
      </c>
      <c r="R39" s="7" t="str">
        <f ca="1">rescore_pd</f>
        <v/>
      </c>
      <c r="S39" s="310" t="str">
        <f ca="1">price</f>
        <v/>
      </c>
      <c r="U39" s="4"/>
      <c r="V39" s="4"/>
      <c r="W39" s="219" t="str">
        <f ca="1">comm_pd</f>
        <v/>
      </c>
      <c r="X39" s="4"/>
      <c r="Y39" s="8"/>
    </row>
    <row r="40" spans="1:25" x14ac:dyDescent="0.25">
      <c r="A40" s="6" t="str">
        <f ca="1">no.</f>
        <v/>
      </c>
      <c r="E40" s="4" t="str">
        <f ca="1">position</f>
        <v/>
      </c>
      <c r="I40" s="318"/>
      <c r="L40" s="4"/>
      <c r="N40" s="6"/>
      <c r="P40" s="20"/>
      <c r="Q40" s="5" t="str">
        <f ca="1">score</f>
        <v/>
      </c>
      <c r="R40" s="7" t="str">
        <f ca="1">rescore_pd</f>
        <v/>
      </c>
      <c r="S40" s="310" t="str">
        <f ca="1">price</f>
        <v/>
      </c>
      <c r="U40" s="4"/>
      <c r="V40" s="4"/>
      <c r="W40" s="219" t="str">
        <f ca="1">comm_pd</f>
        <v/>
      </c>
      <c r="X40" s="4"/>
      <c r="Y40" s="8"/>
    </row>
    <row r="41" spans="1:25" x14ac:dyDescent="0.25">
      <c r="A41" s="6" t="str">
        <f ca="1">no.</f>
        <v/>
      </c>
      <c r="E41" s="4" t="str">
        <f ca="1">position</f>
        <v/>
      </c>
      <c r="I41" s="318"/>
      <c r="L41" s="4"/>
      <c r="N41" s="6"/>
      <c r="P41" s="20"/>
      <c r="Q41" s="5" t="str">
        <f ca="1">score</f>
        <v/>
      </c>
      <c r="R41" s="7" t="str">
        <f ca="1">rescore_pd</f>
        <v/>
      </c>
      <c r="S41" s="310" t="str">
        <f ca="1">price</f>
        <v/>
      </c>
      <c r="U41" s="4"/>
      <c r="V41" s="4"/>
      <c r="W41" s="219" t="str">
        <f ca="1">comm_pd</f>
        <v/>
      </c>
      <c r="X41" s="4"/>
      <c r="Y41" s="8"/>
    </row>
    <row r="42" spans="1:25" x14ac:dyDescent="0.25">
      <c r="A42" s="6" t="str">
        <f ca="1">no.</f>
        <v/>
      </c>
      <c r="E42" s="4" t="str">
        <f ca="1">position</f>
        <v/>
      </c>
      <c r="I42" s="318"/>
      <c r="L42" s="4"/>
      <c r="N42" s="6"/>
      <c r="P42" s="20"/>
      <c r="Q42" s="5" t="str">
        <f ca="1">score</f>
        <v/>
      </c>
      <c r="R42" s="7" t="str">
        <f ca="1">rescore_pd</f>
        <v/>
      </c>
      <c r="S42" s="310" t="str">
        <f ca="1">price</f>
        <v/>
      </c>
      <c r="U42" s="4"/>
      <c r="V42" s="4"/>
      <c r="W42" s="219" t="str">
        <f ca="1">comm_pd</f>
        <v/>
      </c>
      <c r="X42" s="4"/>
      <c r="Y42" s="8"/>
    </row>
    <row r="43" spans="1:25" x14ac:dyDescent="0.25">
      <c r="A43" s="6" t="str">
        <f ca="1">no.</f>
        <v/>
      </c>
      <c r="E43" s="4" t="str">
        <f ca="1">position</f>
        <v/>
      </c>
      <c r="I43" s="318"/>
      <c r="L43" s="4"/>
      <c r="N43" s="6"/>
      <c r="P43" s="20"/>
      <c r="Q43" s="5" t="str">
        <f ca="1">score</f>
        <v/>
      </c>
      <c r="R43" s="7" t="str">
        <f ca="1">rescore_pd</f>
        <v/>
      </c>
      <c r="S43" s="310" t="str">
        <f ca="1">price</f>
        <v/>
      </c>
      <c r="U43" s="4"/>
      <c r="V43" s="4"/>
      <c r="W43" s="219" t="str">
        <f ca="1">comm_pd</f>
        <v/>
      </c>
      <c r="X43" s="4"/>
      <c r="Y43" s="8"/>
    </row>
    <row r="44" spans="1:25" x14ac:dyDescent="0.25">
      <c r="A44" s="6" t="str">
        <f ca="1">no.</f>
        <v/>
      </c>
      <c r="E44" s="4" t="str">
        <f ca="1">position</f>
        <v/>
      </c>
      <c r="I44" s="318"/>
      <c r="L44" s="4"/>
      <c r="N44" s="6"/>
      <c r="P44" s="20"/>
      <c r="Q44" s="5" t="str">
        <f ca="1">score</f>
        <v/>
      </c>
      <c r="R44" s="7" t="str">
        <f ca="1">rescore_pd</f>
        <v/>
      </c>
      <c r="S44" s="310" t="str">
        <f ca="1">price</f>
        <v/>
      </c>
      <c r="U44" s="4"/>
      <c r="V44" s="4"/>
      <c r="W44" s="219" t="str">
        <f ca="1">comm_pd</f>
        <v/>
      </c>
      <c r="X44" s="4"/>
      <c r="Y44" s="8"/>
    </row>
    <row r="45" spans="1:25" x14ac:dyDescent="0.25">
      <c r="A45" s="6" t="str">
        <f ca="1">no.</f>
        <v/>
      </c>
      <c r="E45" s="4" t="str">
        <f ca="1">position</f>
        <v/>
      </c>
      <c r="I45" s="318"/>
      <c r="L45" s="4"/>
      <c r="N45" s="6"/>
      <c r="P45" s="20"/>
      <c r="Q45" s="5" t="str">
        <f ca="1">score</f>
        <v/>
      </c>
      <c r="R45" s="7" t="str">
        <f ca="1">rescore_pd</f>
        <v/>
      </c>
      <c r="S45" s="310" t="str">
        <f ca="1">price</f>
        <v/>
      </c>
      <c r="U45" s="4"/>
      <c r="V45" s="4"/>
      <c r="W45" s="219" t="str">
        <f ca="1">comm_pd</f>
        <v/>
      </c>
      <c r="X45" s="4"/>
      <c r="Y45" s="8"/>
    </row>
    <row r="46" spans="1:25" x14ac:dyDescent="0.25">
      <c r="A46" s="6" t="str">
        <f ca="1">no.</f>
        <v/>
      </c>
      <c r="E46" s="4" t="str">
        <f ca="1">position</f>
        <v/>
      </c>
      <c r="I46" s="318"/>
      <c r="L46" s="4"/>
      <c r="N46" s="6"/>
      <c r="P46" s="20"/>
      <c r="Q46" s="5" t="str">
        <f ca="1">score</f>
        <v/>
      </c>
      <c r="R46" s="7" t="str">
        <f ca="1">rescore_pd</f>
        <v/>
      </c>
      <c r="S46" s="310" t="str">
        <f ca="1">price</f>
        <v/>
      </c>
      <c r="U46" s="4"/>
      <c r="V46" s="4"/>
      <c r="W46" s="219" t="str">
        <f ca="1">comm_pd</f>
        <v/>
      </c>
      <c r="X46" s="4"/>
      <c r="Y46" s="8"/>
    </row>
    <row r="47" spans="1:25" x14ac:dyDescent="0.25">
      <c r="A47" s="6" t="str">
        <f ca="1">no.</f>
        <v/>
      </c>
      <c r="E47" s="4" t="str">
        <f ca="1">position</f>
        <v/>
      </c>
      <c r="I47" s="318"/>
      <c r="L47" s="4"/>
      <c r="N47" s="6"/>
      <c r="P47" s="20"/>
      <c r="Q47" s="5" t="str">
        <f ca="1">score</f>
        <v/>
      </c>
      <c r="R47" s="7" t="str">
        <f ca="1">rescore_pd</f>
        <v/>
      </c>
      <c r="S47" s="310" t="str">
        <f ca="1">price</f>
        <v/>
      </c>
      <c r="U47" s="4"/>
      <c r="V47" s="4"/>
      <c r="W47" s="219" t="str">
        <f ca="1">comm_pd</f>
        <v/>
      </c>
      <c r="X47" s="4"/>
      <c r="Y47" s="8"/>
    </row>
    <row r="48" spans="1:25" x14ac:dyDescent="0.25">
      <c r="A48" s="6" t="str">
        <f ca="1">no.</f>
        <v/>
      </c>
      <c r="E48" s="4" t="str">
        <f ca="1">position</f>
        <v/>
      </c>
      <c r="I48" s="318"/>
      <c r="L48" s="4"/>
      <c r="N48" s="6"/>
      <c r="P48" s="20"/>
      <c r="Q48" s="5" t="str">
        <f ca="1">score</f>
        <v/>
      </c>
      <c r="R48" s="7" t="str">
        <f ca="1">rescore_pd</f>
        <v/>
      </c>
      <c r="S48" s="310" t="str">
        <f ca="1">price</f>
        <v/>
      </c>
      <c r="U48" s="4"/>
      <c r="V48" s="4"/>
      <c r="W48" s="219" t="str">
        <f ca="1">comm_pd</f>
        <v/>
      </c>
      <c r="X48" s="4"/>
      <c r="Y48" s="8"/>
    </row>
    <row r="49" spans="1:25" x14ac:dyDescent="0.25">
      <c r="A49" s="6" t="str">
        <f ca="1">no.</f>
        <v/>
      </c>
      <c r="E49" s="4" t="str">
        <f ca="1">position</f>
        <v/>
      </c>
      <c r="I49" s="318"/>
      <c r="L49" s="4"/>
      <c r="N49" s="6"/>
      <c r="P49" s="20"/>
      <c r="Q49" s="5" t="str">
        <f ca="1">score</f>
        <v/>
      </c>
      <c r="R49" s="7" t="str">
        <f ca="1">rescore_pd</f>
        <v/>
      </c>
      <c r="S49" s="310" t="str">
        <f ca="1">price</f>
        <v/>
      </c>
      <c r="U49" s="4"/>
      <c r="V49" s="4"/>
      <c r="W49" s="219" t="str">
        <f ca="1">comm_pd</f>
        <v/>
      </c>
      <c r="X49" s="4"/>
      <c r="Y49" s="8"/>
    </row>
    <row r="50" spans="1:25" x14ac:dyDescent="0.25">
      <c r="A50" s="6" t="str">
        <f ca="1">no.</f>
        <v/>
      </c>
      <c r="E50" s="4" t="str">
        <f ca="1">position</f>
        <v/>
      </c>
      <c r="I50" s="318"/>
      <c r="L50" s="4"/>
      <c r="N50" s="6"/>
      <c r="P50" s="20"/>
      <c r="Q50" s="5" t="str">
        <f ca="1">score</f>
        <v/>
      </c>
      <c r="R50" s="7" t="str">
        <f ca="1">rescore_pd</f>
        <v/>
      </c>
      <c r="S50" s="310" t="str">
        <f ca="1">price</f>
        <v/>
      </c>
      <c r="U50" s="4"/>
      <c r="V50" s="4"/>
      <c r="W50" s="219" t="str">
        <f ca="1">comm_pd</f>
        <v/>
      </c>
      <c r="X50" s="4"/>
      <c r="Y50" s="8"/>
    </row>
    <row r="51" spans="1:25" x14ac:dyDescent="0.25">
      <c r="A51" s="6" t="str">
        <f ca="1">no.</f>
        <v/>
      </c>
      <c r="E51" s="4" t="str">
        <f ca="1">position</f>
        <v/>
      </c>
      <c r="I51" s="318"/>
      <c r="L51" s="4"/>
      <c r="N51" s="6"/>
      <c r="P51" s="20"/>
      <c r="Q51" s="5" t="str">
        <f ca="1">score</f>
        <v/>
      </c>
      <c r="R51" s="7" t="str">
        <f ca="1">rescore_pd</f>
        <v/>
      </c>
      <c r="S51" s="310" t="str">
        <f ca="1">price</f>
        <v/>
      </c>
      <c r="U51" s="4"/>
      <c r="V51" s="4"/>
      <c r="W51" s="219" t="str">
        <f ca="1">comm_pd</f>
        <v/>
      </c>
      <c r="X51" s="4"/>
      <c r="Y51" s="8"/>
    </row>
    <row r="52" spans="1:25" x14ac:dyDescent="0.25">
      <c r="A52" s="6" t="str">
        <f ca="1">no.</f>
        <v/>
      </c>
      <c r="E52" s="4" t="str">
        <f ca="1">position</f>
        <v/>
      </c>
      <c r="I52" s="318"/>
      <c r="L52" s="4"/>
      <c r="N52" s="6"/>
      <c r="P52" s="20"/>
      <c r="Q52" s="5" t="str">
        <f ca="1">score</f>
        <v/>
      </c>
      <c r="R52" s="7" t="str">
        <f ca="1">rescore_pd</f>
        <v/>
      </c>
      <c r="S52" s="310" t="str">
        <f ca="1">price</f>
        <v/>
      </c>
      <c r="U52" s="4"/>
      <c r="V52" s="4"/>
      <c r="W52" s="219" t="str">
        <f ca="1">comm_pd</f>
        <v/>
      </c>
      <c r="X52" s="4"/>
      <c r="Y52" s="8"/>
    </row>
    <row r="53" spans="1:25" x14ac:dyDescent="0.25">
      <c r="A53" s="6" t="str">
        <f ca="1">no.</f>
        <v/>
      </c>
      <c r="E53" s="4" t="str">
        <f ca="1">position</f>
        <v/>
      </c>
      <c r="I53" s="318"/>
      <c r="L53" s="4"/>
      <c r="N53" s="6"/>
      <c r="P53" s="20"/>
      <c r="Q53" s="5" t="str">
        <f ca="1">score</f>
        <v/>
      </c>
      <c r="R53" s="7" t="str">
        <f ca="1">rescore_pd</f>
        <v/>
      </c>
      <c r="S53" s="310" t="str">
        <f ca="1">price</f>
        <v/>
      </c>
      <c r="U53" s="4"/>
      <c r="V53" s="4"/>
      <c r="W53" s="219" t="str">
        <f ca="1">comm_pd</f>
        <v/>
      </c>
      <c r="X53" s="4"/>
      <c r="Y53" s="8"/>
    </row>
    <row r="54" spans="1:25" x14ac:dyDescent="0.25">
      <c r="A54" s="6" t="str">
        <f ca="1">no.</f>
        <v/>
      </c>
      <c r="E54" s="4" t="str">
        <f ca="1">position</f>
        <v/>
      </c>
      <c r="I54" s="318"/>
      <c r="L54" s="4"/>
      <c r="N54" s="6"/>
      <c r="P54" s="20"/>
      <c r="Q54" s="5" t="str">
        <f ca="1">score</f>
        <v/>
      </c>
      <c r="R54" s="7" t="str">
        <f ca="1">rescore_pd</f>
        <v/>
      </c>
      <c r="S54" s="310" t="str">
        <f ca="1">price</f>
        <v/>
      </c>
      <c r="U54" s="4"/>
      <c r="V54" s="4"/>
      <c r="W54" s="219" t="str">
        <f ca="1">comm_pd</f>
        <v/>
      </c>
      <c r="X54" s="4"/>
      <c r="Y54" s="8"/>
    </row>
    <row r="55" spans="1:25" x14ac:dyDescent="0.25">
      <c r="A55" s="6" t="str">
        <f ca="1">no.</f>
        <v/>
      </c>
      <c r="E55" s="4" t="str">
        <f ca="1">position</f>
        <v/>
      </c>
      <c r="I55" s="318"/>
      <c r="L55" s="4"/>
      <c r="N55" s="6"/>
      <c r="P55" s="20"/>
      <c r="Q55" s="5" t="str">
        <f ca="1">score</f>
        <v/>
      </c>
      <c r="R55" s="7" t="str">
        <f ca="1">rescore_pd</f>
        <v/>
      </c>
      <c r="S55" s="310" t="str">
        <f ca="1">price</f>
        <v/>
      </c>
      <c r="U55" s="4"/>
      <c r="V55" s="4"/>
      <c r="W55" s="219" t="str">
        <f ca="1">comm_pd</f>
        <v/>
      </c>
      <c r="X55" s="4"/>
      <c r="Y55" s="8"/>
    </row>
    <row r="56" spans="1:25" x14ac:dyDescent="0.25">
      <c r="A56" s="6" t="str">
        <f ca="1">no.</f>
        <v/>
      </c>
      <c r="E56" s="4" t="str">
        <f ca="1">position</f>
        <v/>
      </c>
      <c r="I56" s="318"/>
      <c r="L56" s="4"/>
      <c r="N56" s="6"/>
      <c r="P56" s="20"/>
      <c r="Q56" s="5" t="str">
        <f ca="1">score</f>
        <v/>
      </c>
      <c r="R56" s="7" t="str">
        <f ca="1">rescore_pd</f>
        <v/>
      </c>
      <c r="S56" s="310" t="str">
        <f ca="1">price</f>
        <v/>
      </c>
      <c r="U56" s="4"/>
      <c r="V56" s="4"/>
      <c r="W56" s="219" t="str">
        <f ca="1">comm_pd</f>
        <v/>
      </c>
      <c r="X56" s="4"/>
      <c r="Y56" s="8"/>
    </row>
    <row r="57" spans="1:25" x14ac:dyDescent="0.25">
      <c r="A57" s="6" t="str">
        <f ca="1">no.</f>
        <v/>
      </c>
      <c r="E57" s="4" t="str">
        <f ca="1">position</f>
        <v/>
      </c>
      <c r="I57" s="318"/>
      <c r="L57" s="4"/>
      <c r="N57" s="6"/>
      <c r="P57" s="20"/>
      <c r="Q57" s="5" t="str">
        <f ca="1">score</f>
        <v/>
      </c>
      <c r="R57" s="7" t="str">
        <f ca="1">rescore_pd</f>
        <v/>
      </c>
      <c r="S57" s="310" t="str">
        <f ca="1">price</f>
        <v/>
      </c>
      <c r="U57" s="4"/>
      <c r="V57" s="4"/>
      <c r="W57" s="219" t="str">
        <f ca="1">comm_pd</f>
        <v/>
      </c>
      <c r="X57" s="4"/>
      <c r="Y57" s="8"/>
    </row>
    <row r="58" spans="1:25" x14ac:dyDescent="0.25">
      <c r="A58" s="6" t="str">
        <f ca="1">no.</f>
        <v/>
      </c>
      <c r="E58" s="4" t="str">
        <f ca="1">position</f>
        <v/>
      </c>
      <c r="I58" s="318"/>
      <c r="L58" s="4"/>
      <c r="N58" s="6"/>
      <c r="P58" s="20"/>
      <c r="Q58" s="5" t="str">
        <f ca="1">score</f>
        <v/>
      </c>
      <c r="R58" s="7" t="str">
        <f ca="1">rescore_pd</f>
        <v/>
      </c>
      <c r="S58" s="310" t="str">
        <f ca="1">price</f>
        <v/>
      </c>
      <c r="U58" s="4"/>
      <c r="V58" s="4"/>
      <c r="W58" s="219" t="str">
        <f ca="1">comm_pd</f>
        <v/>
      </c>
      <c r="X58" s="4"/>
      <c r="Y58" s="8"/>
    </row>
    <row r="59" spans="1:25" x14ac:dyDescent="0.25">
      <c r="A59" s="6" t="str">
        <f ca="1">no.</f>
        <v/>
      </c>
      <c r="E59" s="4" t="str">
        <f ca="1">position</f>
        <v/>
      </c>
      <c r="I59" s="318"/>
      <c r="L59" s="4"/>
      <c r="N59" s="6"/>
      <c r="P59" s="20"/>
      <c r="Q59" s="5" t="str">
        <f ca="1">score</f>
        <v/>
      </c>
      <c r="R59" s="7" t="str">
        <f ca="1">rescore_pd</f>
        <v/>
      </c>
      <c r="S59" s="310" t="str">
        <f ca="1">price</f>
        <v/>
      </c>
      <c r="U59" s="4"/>
      <c r="V59" s="4"/>
      <c r="W59" s="219" t="str">
        <f ca="1">comm_pd</f>
        <v/>
      </c>
      <c r="X59" s="4"/>
      <c r="Y59" s="8"/>
    </row>
    <row r="60" spans="1:25" x14ac:dyDescent="0.25">
      <c r="A60" s="6" t="str">
        <f ca="1">no.</f>
        <v/>
      </c>
      <c r="E60" s="4" t="str">
        <f ca="1">position</f>
        <v/>
      </c>
      <c r="I60" s="318"/>
      <c r="L60" s="4"/>
      <c r="N60" s="6"/>
      <c r="P60" s="20"/>
      <c r="Q60" s="5" t="str">
        <f ca="1">score</f>
        <v/>
      </c>
      <c r="R60" s="7" t="str">
        <f ca="1">rescore_pd</f>
        <v/>
      </c>
      <c r="S60" s="310" t="str">
        <f ca="1">price</f>
        <v/>
      </c>
      <c r="U60" s="4"/>
      <c r="V60" s="4"/>
      <c r="W60" s="219" t="str">
        <f ca="1">comm_pd</f>
        <v/>
      </c>
      <c r="X60" s="4"/>
      <c r="Y60" s="8"/>
    </row>
    <row r="61" spans="1:25" x14ac:dyDescent="0.25">
      <c r="A61" s="6" t="str">
        <f ca="1">no.</f>
        <v/>
      </c>
      <c r="E61" s="4" t="str">
        <f ca="1">position</f>
        <v/>
      </c>
      <c r="I61" s="318"/>
      <c r="L61" s="4"/>
      <c r="N61" s="6"/>
      <c r="P61" s="20"/>
      <c r="Q61" s="5" t="str">
        <f ca="1">score</f>
        <v/>
      </c>
      <c r="R61" s="7" t="str">
        <f ca="1">rescore_pd</f>
        <v/>
      </c>
      <c r="S61" s="310" t="str">
        <f ca="1">price</f>
        <v/>
      </c>
      <c r="U61" s="4"/>
      <c r="V61" s="4"/>
      <c r="W61" s="219" t="str">
        <f ca="1">comm_pd</f>
        <v/>
      </c>
      <c r="X61" s="4"/>
      <c r="Y61" s="8"/>
    </row>
    <row r="62" spans="1:25" x14ac:dyDescent="0.25">
      <c r="A62" s="6" t="str">
        <f ca="1">no.</f>
        <v/>
      </c>
      <c r="E62" s="4" t="str">
        <f ca="1">position</f>
        <v/>
      </c>
      <c r="I62" s="318"/>
      <c r="L62" s="4"/>
      <c r="N62" s="6"/>
      <c r="P62" s="20"/>
      <c r="Q62" s="5" t="str">
        <f ca="1">score</f>
        <v/>
      </c>
      <c r="R62" s="7" t="str">
        <f ca="1">rescore_pd</f>
        <v/>
      </c>
      <c r="S62" s="310" t="str">
        <f ca="1">price</f>
        <v/>
      </c>
      <c r="U62" s="4"/>
      <c r="V62" s="4"/>
      <c r="W62" s="219" t="str">
        <f ca="1">comm_pd</f>
        <v/>
      </c>
      <c r="X62" s="4"/>
      <c r="Y62" s="8"/>
    </row>
    <row r="63" spans="1:25" x14ac:dyDescent="0.25">
      <c r="A63" s="6" t="str">
        <f ca="1">no.</f>
        <v/>
      </c>
      <c r="E63" s="4" t="str">
        <f ca="1">position</f>
        <v/>
      </c>
      <c r="I63" s="318"/>
      <c r="L63" s="4"/>
      <c r="N63" s="6"/>
      <c r="P63" s="20"/>
      <c r="Q63" s="5" t="str">
        <f ca="1">score</f>
        <v/>
      </c>
      <c r="R63" s="7" t="str">
        <f ca="1">rescore_pd</f>
        <v/>
      </c>
      <c r="S63" s="310" t="str">
        <f ca="1">price</f>
        <v/>
      </c>
      <c r="U63" s="4"/>
      <c r="V63" s="4"/>
      <c r="W63" s="219" t="str">
        <f ca="1">comm_pd</f>
        <v/>
      </c>
      <c r="X63" s="4"/>
      <c r="Y63" s="8"/>
    </row>
    <row r="64" spans="1:25" x14ac:dyDescent="0.25">
      <c r="A64" s="6" t="str">
        <f ca="1">no.</f>
        <v/>
      </c>
      <c r="E64" s="4" t="str">
        <f ca="1">position</f>
        <v/>
      </c>
      <c r="I64" s="318"/>
      <c r="L64" s="4"/>
      <c r="N64" s="6"/>
      <c r="P64" s="20"/>
      <c r="Q64" s="5" t="str">
        <f ca="1">score</f>
        <v/>
      </c>
      <c r="R64" s="7" t="str">
        <f ca="1">rescore_pd</f>
        <v/>
      </c>
      <c r="S64" s="310" t="str">
        <f ca="1">price</f>
        <v/>
      </c>
      <c r="U64" s="4"/>
      <c r="V64" s="4"/>
      <c r="W64" s="219" t="str">
        <f ca="1">comm_pd</f>
        <v/>
      </c>
      <c r="X64" s="4"/>
      <c r="Y64" s="8"/>
    </row>
    <row r="65" spans="1:25" x14ac:dyDescent="0.25">
      <c r="A65" s="6" t="str">
        <f ca="1">no.</f>
        <v/>
      </c>
      <c r="E65" s="4" t="str">
        <f ca="1">position</f>
        <v/>
      </c>
      <c r="I65" s="318"/>
      <c r="L65" s="4"/>
      <c r="N65" s="6"/>
      <c r="P65" s="20"/>
      <c r="Q65" s="5" t="str">
        <f ca="1">score</f>
        <v/>
      </c>
      <c r="R65" s="7" t="str">
        <f ca="1">rescore_pd</f>
        <v/>
      </c>
      <c r="S65" s="310" t="str">
        <f ca="1">price</f>
        <v/>
      </c>
      <c r="U65" s="4"/>
      <c r="V65" s="4"/>
      <c r="W65" s="219" t="str">
        <f ca="1">comm_pd</f>
        <v/>
      </c>
      <c r="X65" s="4"/>
      <c r="Y65" s="8"/>
    </row>
    <row r="66" spans="1:25" x14ac:dyDescent="0.25">
      <c r="A66" s="6" t="str">
        <f ca="1">no.</f>
        <v/>
      </c>
      <c r="E66" s="4" t="str">
        <f ca="1">position</f>
        <v/>
      </c>
      <c r="I66" s="318"/>
      <c r="L66" s="4"/>
      <c r="N66" s="6"/>
      <c r="P66" s="20"/>
      <c r="Q66" s="5" t="str">
        <f ca="1">score</f>
        <v/>
      </c>
      <c r="R66" s="7" t="str">
        <f ca="1">rescore_pd</f>
        <v/>
      </c>
      <c r="S66" s="310" t="str">
        <f ca="1">price</f>
        <v/>
      </c>
      <c r="U66" s="4"/>
      <c r="V66" s="4"/>
      <c r="W66" s="219" t="str">
        <f ca="1">comm_pd</f>
        <v/>
      </c>
      <c r="X66" s="4"/>
      <c r="Y66" s="8"/>
    </row>
    <row r="67" spans="1:25" x14ac:dyDescent="0.25">
      <c r="A67" s="6" t="str">
        <f ca="1">no.</f>
        <v/>
      </c>
      <c r="E67" s="4" t="str">
        <f ca="1">position</f>
        <v/>
      </c>
      <c r="I67" s="318"/>
      <c r="L67" s="4"/>
      <c r="N67" s="6"/>
      <c r="P67" s="20"/>
      <c r="Q67" s="5" t="str">
        <f ca="1">score</f>
        <v/>
      </c>
      <c r="R67" s="7" t="str">
        <f ca="1">rescore_pd</f>
        <v/>
      </c>
      <c r="S67" s="310" t="str">
        <f ca="1">price</f>
        <v/>
      </c>
      <c r="U67" s="4"/>
      <c r="V67" s="4"/>
      <c r="W67" s="219" t="str">
        <f ca="1">comm_pd</f>
        <v/>
      </c>
      <c r="X67" s="4"/>
      <c r="Y67" s="8"/>
    </row>
    <row r="68" spans="1:25" x14ac:dyDescent="0.25">
      <c r="A68" s="6" t="str">
        <f ca="1">no.</f>
        <v/>
      </c>
      <c r="E68" s="4" t="str">
        <f ca="1">position</f>
        <v/>
      </c>
      <c r="I68" s="318"/>
      <c r="L68" s="4"/>
      <c r="N68" s="6"/>
      <c r="P68" s="20"/>
      <c r="Q68" s="5" t="str">
        <f ca="1">score</f>
        <v/>
      </c>
      <c r="R68" s="7" t="str">
        <f ca="1">rescore_pd</f>
        <v/>
      </c>
      <c r="S68" s="310" t="str">
        <f ca="1">price</f>
        <v/>
      </c>
      <c r="U68" s="4"/>
      <c r="V68" s="4"/>
      <c r="W68" s="219" t="str">
        <f ca="1">comm_pd</f>
        <v/>
      </c>
      <c r="X68" s="4"/>
      <c r="Y68" s="8"/>
    </row>
    <row r="69" spans="1:25" x14ac:dyDescent="0.25">
      <c r="A69" s="6" t="str">
        <f ca="1">no.</f>
        <v/>
      </c>
      <c r="E69" s="4" t="str">
        <f ca="1">position</f>
        <v/>
      </c>
      <c r="I69" s="318"/>
      <c r="L69" s="4"/>
      <c r="N69" s="6"/>
      <c r="P69" s="20"/>
      <c r="Q69" s="5" t="str">
        <f ca="1">score</f>
        <v/>
      </c>
      <c r="R69" s="7" t="str">
        <f ca="1">rescore_pd</f>
        <v/>
      </c>
      <c r="S69" s="310" t="str">
        <f ca="1">price</f>
        <v/>
      </c>
      <c r="U69" s="4"/>
      <c r="V69" s="4"/>
      <c r="W69" s="219" t="str">
        <f ca="1">comm_pd</f>
        <v/>
      </c>
      <c r="X69" s="4"/>
      <c r="Y69" s="8"/>
    </row>
    <row r="70" spans="1:25" x14ac:dyDescent="0.25">
      <c r="A70" s="6" t="str">
        <f ca="1">no.</f>
        <v/>
      </c>
      <c r="E70" s="4" t="str">
        <f ca="1">position</f>
        <v/>
      </c>
      <c r="I70" s="318"/>
      <c r="L70" s="4"/>
      <c r="N70" s="6"/>
      <c r="P70" s="20"/>
      <c r="Q70" s="5" t="str">
        <f ca="1">score</f>
        <v/>
      </c>
      <c r="R70" s="7" t="str">
        <f ca="1">rescore_pd</f>
        <v/>
      </c>
      <c r="S70" s="310" t="str">
        <f ca="1">price</f>
        <v/>
      </c>
      <c r="U70" s="4"/>
      <c r="V70" s="4"/>
      <c r="W70" s="219" t="str">
        <f ca="1">comm_pd</f>
        <v/>
      </c>
      <c r="X70" s="4"/>
      <c r="Y70" s="8"/>
    </row>
    <row r="71" spans="1:25" x14ac:dyDescent="0.25">
      <c r="A71" s="6" t="str">
        <f ca="1">no.</f>
        <v/>
      </c>
      <c r="E71" s="4" t="str">
        <f ca="1">position</f>
        <v/>
      </c>
      <c r="I71" s="318"/>
      <c r="L71" s="4"/>
      <c r="N71" s="6"/>
      <c r="P71" s="20"/>
      <c r="Q71" s="5" t="str">
        <f ca="1">score</f>
        <v/>
      </c>
      <c r="R71" s="7" t="str">
        <f ca="1">rescore_pd</f>
        <v/>
      </c>
      <c r="S71" s="310" t="str">
        <f ca="1">price</f>
        <v/>
      </c>
      <c r="U71" s="4"/>
      <c r="V71" s="4"/>
      <c r="W71" s="219" t="str">
        <f ca="1">comm_pd</f>
        <v/>
      </c>
      <c r="X71" s="4"/>
      <c r="Y71" s="8"/>
    </row>
    <row r="72" spans="1:25" x14ac:dyDescent="0.25">
      <c r="A72" s="6" t="str">
        <f ca="1">no.</f>
        <v/>
      </c>
      <c r="E72" s="4" t="str">
        <f ca="1">position</f>
        <v/>
      </c>
      <c r="I72" s="318"/>
      <c r="L72" s="4"/>
      <c r="N72" s="6"/>
      <c r="P72" s="20"/>
      <c r="Q72" s="5" t="str">
        <f ca="1">score</f>
        <v/>
      </c>
      <c r="R72" s="7" t="str">
        <f ca="1">rescore_pd</f>
        <v/>
      </c>
      <c r="S72" s="310" t="str">
        <f ca="1">price</f>
        <v/>
      </c>
      <c r="U72" s="4"/>
      <c r="V72" s="4"/>
      <c r="W72" s="219" t="str">
        <f ca="1">comm_pd</f>
        <v/>
      </c>
      <c r="X72" s="4"/>
      <c r="Y72" s="8"/>
    </row>
    <row r="73" spans="1:25" x14ac:dyDescent="0.25">
      <c r="A73" s="6" t="str">
        <f ca="1">no.</f>
        <v/>
      </c>
      <c r="E73" s="4" t="str">
        <f ca="1">position</f>
        <v/>
      </c>
      <c r="I73" s="318"/>
      <c r="L73" s="4"/>
      <c r="N73" s="6"/>
      <c r="P73" s="20"/>
      <c r="Q73" s="5" t="str">
        <f ca="1">score</f>
        <v/>
      </c>
      <c r="R73" s="7" t="str">
        <f ca="1">rescore_pd</f>
        <v/>
      </c>
      <c r="S73" s="310" t="str">
        <f ca="1">price</f>
        <v/>
      </c>
      <c r="U73" s="4"/>
      <c r="V73" s="4"/>
      <c r="W73" s="219" t="str">
        <f ca="1">comm_pd</f>
        <v/>
      </c>
      <c r="X73" s="4"/>
      <c r="Y73" s="8"/>
    </row>
    <row r="74" spans="1:25" x14ac:dyDescent="0.25">
      <c r="A74" s="6" t="str">
        <f ca="1">no.</f>
        <v/>
      </c>
      <c r="E74" s="4" t="str">
        <f ca="1">position</f>
        <v/>
      </c>
      <c r="I74" s="318"/>
      <c r="L74" s="4"/>
      <c r="N74" s="6"/>
      <c r="P74" s="20"/>
      <c r="Q74" s="5" t="str">
        <f ca="1">score</f>
        <v/>
      </c>
      <c r="R74" s="7" t="str">
        <f ca="1">rescore_pd</f>
        <v/>
      </c>
      <c r="S74" s="310" t="str">
        <f ca="1">price</f>
        <v/>
      </c>
      <c r="U74" s="4"/>
      <c r="V74" s="4"/>
      <c r="W74" s="219" t="str">
        <f ca="1">comm_pd</f>
        <v/>
      </c>
      <c r="X74" s="4"/>
      <c r="Y74" s="8"/>
    </row>
    <row r="75" spans="1:25" x14ac:dyDescent="0.25">
      <c r="A75" s="6" t="str">
        <f ca="1">no.</f>
        <v/>
      </c>
      <c r="E75" s="4" t="str">
        <f ca="1">position</f>
        <v/>
      </c>
      <c r="I75" s="318"/>
      <c r="L75" s="4"/>
      <c r="N75" s="6"/>
      <c r="P75" s="20"/>
      <c r="Q75" s="5" t="str">
        <f ca="1">score</f>
        <v/>
      </c>
      <c r="R75" s="7" t="str">
        <f ca="1">rescore_pd</f>
        <v/>
      </c>
      <c r="S75" s="310" t="str">
        <f ca="1">price</f>
        <v/>
      </c>
      <c r="U75" s="4"/>
      <c r="V75" s="4"/>
      <c r="W75" s="219" t="str">
        <f ca="1">comm_pd</f>
        <v/>
      </c>
      <c r="X75" s="4"/>
      <c r="Y75" s="8"/>
    </row>
    <row r="76" spans="1:25" x14ac:dyDescent="0.25">
      <c r="A76" s="6" t="str">
        <f ca="1">no.</f>
        <v/>
      </c>
      <c r="E76" s="4" t="str">
        <f ca="1">position</f>
        <v/>
      </c>
      <c r="I76" s="318"/>
      <c r="L76" s="4"/>
      <c r="N76" s="6"/>
      <c r="P76" s="20"/>
      <c r="Q76" s="5" t="str">
        <f ca="1">score</f>
        <v/>
      </c>
      <c r="R76" s="7" t="str">
        <f ca="1">rescore_pd</f>
        <v/>
      </c>
      <c r="S76" s="310" t="str">
        <f ca="1">price</f>
        <v/>
      </c>
      <c r="U76" s="4"/>
      <c r="V76" s="4"/>
      <c r="W76" s="219" t="str">
        <f ca="1">comm_pd</f>
        <v/>
      </c>
      <c r="X76" s="4"/>
      <c r="Y76" s="8"/>
    </row>
    <row r="77" spans="1:25" x14ac:dyDescent="0.25">
      <c r="A77" s="6" t="str">
        <f ca="1">no.</f>
        <v/>
      </c>
      <c r="E77" s="4" t="str">
        <f ca="1">position</f>
        <v/>
      </c>
      <c r="I77" s="318"/>
      <c r="L77" s="4"/>
      <c r="N77" s="6"/>
      <c r="P77" s="20"/>
      <c r="Q77" s="5" t="str">
        <f ca="1">score</f>
        <v/>
      </c>
      <c r="R77" s="7" t="str">
        <f ca="1">rescore_pd</f>
        <v/>
      </c>
      <c r="S77" s="310" t="str">
        <f ca="1">price</f>
        <v/>
      </c>
      <c r="U77" s="4"/>
      <c r="V77" s="4"/>
      <c r="W77" s="219" t="str">
        <f ca="1">comm_pd</f>
        <v/>
      </c>
      <c r="X77" s="4"/>
      <c r="Y77" s="8"/>
    </row>
    <row r="78" spans="1:25" x14ac:dyDescent="0.25">
      <c r="A78" s="6" t="str">
        <f ca="1">no.</f>
        <v/>
      </c>
      <c r="E78" s="4" t="str">
        <f ca="1">position</f>
        <v/>
      </c>
      <c r="I78" s="318"/>
      <c r="L78" s="4"/>
      <c r="N78" s="6"/>
      <c r="P78" s="20"/>
      <c r="Q78" s="5" t="str">
        <f ca="1">score</f>
        <v/>
      </c>
      <c r="R78" s="7" t="str">
        <f ca="1">rescore_pd</f>
        <v/>
      </c>
      <c r="S78" s="310" t="str">
        <f ca="1">price</f>
        <v/>
      </c>
      <c r="U78" s="4"/>
      <c r="V78" s="4"/>
      <c r="W78" s="219" t="str">
        <f ca="1">comm_pd</f>
        <v/>
      </c>
      <c r="X78" s="4"/>
      <c r="Y78" s="8"/>
    </row>
    <row r="79" spans="1:25" x14ac:dyDescent="0.25">
      <c r="A79" s="6" t="str">
        <f ca="1">no.</f>
        <v/>
      </c>
      <c r="E79" s="4" t="str">
        <f ca="1">position</f>
        <v/>
      </c>
      <c r="I79" s="318"/>
      <c r="L79" s="4"/>
      <c r="N79" s="6"/>
      <c r="P79" s="20"/>
      <c r="Q79" s="5" t="str">
        <f ca="1">score</f>
        <v/>
      </c>
      <c r="R79" s="7" t="str">
        <f ca="1">rescore_pd</f>
        <v/>
      </c>
      <c r="S79" s="310" t="str">
        <f ca="1">price</f>
        <v/>
      </c>
      <c r="U79" s="4"/>
      <c r="V79" s="4"/>
      <c r="W79" s="219" t="str">
        <f ca="1">comm_pd</f>
        <v/>
      </c>
      <c r="X79" s="4"/>
      <c r="Y79" s="8"/>
    </row>
    <row r="80" spans="1:25" x14ac:dyDescent="0.25">
      <c r="A80" s="6" t="str">
        <f ca="1">no.</f>
        <v/>
      </c>
      <c r="E80" s="4" t="str">
        <f ca="1">position</f>
        <v/>
      </c>
      <c r="I80" s="318"/>
      <c r="L80" s="4"/>
      <c r="N80" s="6"/>
      <c r="P80" s="20"/>
      <c r="Q80" s="5" t="str">
        <f ca="1">score</f>
        <v/>
      </c>
      <c r="R80" s="7" t="str">
        <f ca="1">rescore_pd</f>
        <v/>
      </c>
      <c r="S80" s="310" t="str">
        <f ca="1">price</f>
        <v/>
      </c>
      <c r="U80" s="4"/>
      <c r="V80" s="4"/>
      <c r="W80" s="219" t="str">
        <f ca="1">comm_pd</f>
        <v/>
      </c>
      <c r="X80" s="4"/>
      <c r="Y80" s="8"/>
    </row>
    <row r="81" spans="1:25" x14ac:dyDescent="0.25">
      <c r="A81" s="6" t="str">
        <f ca="1">no.</f>
        <v/>
      </c>
      <c r="E81" s="4" t="str">
        <f ca="1">position</f>
        <v/>
      </c>
      <c r="I81" s="318"/>
      <c r="L81" s="4"/>
      <c r="N81" s="6"/>
      <c r="P81" s="20"/>
      <c r="Q81" s="5" t="str">
        <f ca="1">score</f>
        <v/>
      </c>
      <c r="R81" s="7" t="str">
        <f ca="1">rescore_pd</f>
        <v/>
      </c>
      <c r="S81" s="310" t="str">
        <f ca="1">price</f>
        <v/>
      </c>
      <c r="U81" s="4"/>
      <c r="V81" s="4"/>
      <c r="W81" s="219" t="str">
        <f ca="1">comm_pd</f>
        <v/>
      </c>
      <c r="X81" s="4"/>
      <c r="Y81" s="8"/>
    </row>
    <row r="82" spans="1:25" x14ac:dyDescent="0.25">
      <c r="A82" s="6" t="str">
        <f ca="1">no.</f>
        <v/>
      </c>
      <c r="E82" s="4" t="str">
        <f ca="1">position</f>
        <v/>
      </c>
      <c r="I82" s="318"/>
      <c r="L82" s="4"/>
      <c r="N82" s="6"/>
      <c r="P82" s="20"/>
      <c r="Q82" s="5" t="str">
        <f ca="1">score</f>
        <v/>
      </c>
      <c r="R82" s="7" t="str">
        <f ca="1">rescore_pd</f>
        <v/>
      </c>
      <c r="S82" s="310" t="str">
        <f ca="1">price</f>
        <v/>
      </c>
      <c r="U82" s="4"/>
      <c r="V82" s="4"/>
      <c r="W82" s="219" t="str">
        <f ca="1">comm_pd</f>
        <v/>
      </c>
      <c r="X82" s="4"/>
      <c r="Y82" s="8"/>
    </row>
    <row r="83" spans="1:25" x14ac:dyDescent="0.25">
      <c r="A83" s="6" t="str">
        <f ca="1">no.</f>
        <v/>
      </c>
      <c r="E83" s="4" t="str">
        <f ca="1">position</f>
        <v/>
      </c>
      <c r="I83" s="318"/>
      <c r="L83" s="4"/>
      <c r="N83" s="6"/>
      <c r="P83" s="20"/>
      <c r="Q83" s="5" t="str">
        <f ca="1">score</f>
        <v/>
      </c>
      <c r="R83" s="7" t="str">
        <f ca="1">rescore_pd</f>
        <v/>
      </c>
      <c r="S83" s="310" t="str">
        <f ca="1">price</f>
        <v/>
      </c>
      <c r="U83" s="4"/>
      <c r="V83" s="4"/>
      <c r="W83" s="219" t="str">
        <f ca="1">comm_pd</f>
        <v/>
      </c>
      <c r="X83" s="4"/>
      <c r="Y83" s="8"/>
    </row>
    <row r="84" spans="1:25" x14ac:dyDescent="0.25">
      <c r="A84" s="6" t="str">
        <f ca="1">no.</f>
        <v/>
      </c>
      <c r="E84" s="4" t="str">
        <f ca="1">position</f>
        <v/>
      </c>
      <c r="I84" s="318"/>
      <c r="L84" s="4"/>
      <c r="N84" s="6"/>
      <c r="P84" s="20"/>
      <c r="Q84" s="5" t="str">
        <f ca="1">score</f>
        <v/>
      </c>
      <c r="R84" s="7" t="str">
        <f ca="1">rescore_pd</f>
        <v/>
      </c>
      <c r="S84" s="310" t="str">
        <f ca="1">price</f>
        <v/>
      </c>
      <c r="U84" s="4"/>
      <c r="V84" s="4"/>
      <c r="W84" s="219" t="str">
        <f ca="1">comm_pd</f>
        <v/>
      </c>
      <c r="X84" s="4"/>
      <c r="Y84" s="8"/>
    </row>
    <row r="85" spans="1:25" x14ac:dyDescent="0.25">
      <c r="A85" s="6" t="str">
        <f ca="1">no.</f>
        <v/>
      </c>
      <c r="E85" s="4" t="str">
        <f ca="1">position</f>
        <v/>
      </c>
      <c r="I85" s="318"/>
      <c r="L85" s="4"/>
      <c r="N85" s="6"/>
      <c r="P85" s="20"/>
      <c r="Q85" s="5" t="str">
        <f ca="1">score</f>
        <v/>
      </c>
      <c r="R85" s="7" t="str">
        <f ca="1">rescore_pd</f>
        <v/>
      </c>
      <c r="S85" s="310" t="str">
        <f ca="1">price</f>
        <v/>
      </c>
      <c r="U85" s="4"/>
      <c r="V85" s="4"/>
      <c r="W85" s="219" t="str">
        <f ca="1">comm_pd</f>
        <v/>
      </c>
      <c r="X85" s="4"/>
      <c r="Y85" s="8"/>
    </row>
    <row r="86" spans="1:25" x14ac:dyDescent="0.25">
      <c r="A86" s="6" t="str">
        <f ca="1">no.</f>
        <v/>
      </c>
      <c r="E86" s="4" t="str">
        <f ca="1">position</f>
        <v/>
      </c>
      <c r="I86" s="318"/>
      <c r="L86" s="4"/>
      <c r="N86" s="6"/>
      <c r="P86" s="20"/>
      <c r="Q86" s="5" t="str">
        <f ca="1">score</f>
        <v/>
      </c>
      <c r="R86" s="7" t="str">
        <f ca="1">rescore_pd</f>
        <v/>
      </c>
      <c r="S86" s="310" t="str">
        <f ca="1">price</f>
        <v/>
      </c>
      <c r="U86" s="4"/>
      <c r="V86" s="4"/>
      <c r="W86" s="219" t="str">
        <f ca="1">comm_pd</f>
        <v/>
      </c>
      <c r="X86" s="4"/>
      <c r="Y86" s="8"/>
    </row>
    <row r="87" spans="1:25" x14ac:dyDescent="0.25">
      <c r="A87" s="6" t="str">
        <f ca="1">no.</f>
        <v/>
      </c>
      <c r="E87" s="4" t="str">
        <f ca="1">position</f>
        <v/>
      </c>
      <c r="I87" s="318"/>
      <c r="L87" s="4"/>
      <c r="N87" s="6"/>
      <c r="P87" s="20"/>
      <c r="Q87" s="5" t="str">
        <f ca="1">score</f>
        <v/>
      </c>
      <c r="R87" s="7" t="str">
        <f ca="1">rescore_pd</f>
        <v/>
      </c>
      <c r="S87" s="310" t="str">
        <f ca="1">price</f>
        <v/>
      </c>
      <c r="U87" s="4"/>
      <c r="V87" s="4"/>
      <c r="W87" s="219" t="str">
        <f ca="1">comm_pd</f>
        <v/>
      </c>
      <c r="X87" s="4"/>
      <c r="Y87" s="8"/>
    </row>
    <row r="88" spans="1:25" x14ac:dyDescent="0.25">
      <c r="A88" s="6" t="str">
        <f ca="1">no.</f>
        <v/>
      </c>
      <c r="E88" s="4" t="str">
        <f ca="1">position</f>
        <v/>
      </c>
      <c r="I88" s="318"/>
      <c r="L88" s="4"/>
      <c r="N88" s="6"/>
      <c r="P88" s="20"/>
      <c r="Q88" s="5" t="str">
        <f ca="1">score</f>
        <v/>
      </c>
      <c r="R88" s="7" t="str">
        <f ca="1">rescore_pd</f>
        <v/>
      </c>
      <c r="S88" s="310" t="str">
        <f ca="1">price</f>
        <v/>
      </c>
      <c r="U88" s="4"/>
      <c r="V88" s="4"/>
      <c r="W88" s="219" t="str">
        <f ca="1">comm_pd</f>
        <v/>
      </c>
      <c r="X88" s="4"/>
      <c r="Y88" s="8"/>
    </row>
    <row r="89" spans="1:25" x14ac:dyDescent="0.25">
      <c r="A89" s="6" t="str">
        <f ca="1">no.</f>
        <v/>
      </c>
      <c r="E89" s="4" t="str">
        <f ca="1">position</f>
        <v/>
      </c>
      <c r="I89" s="318"/>
      <c r="L89" s="4"/>
      <c r="N89" s="6"/>
      <c r="P89" s="20"/>
      <c r="Q89" s="5" t="str">
        <f ca="1">score</f>
        <v/>
      </c>
      <c r="R89" s="7" t="str">
        <f ca="1">rescore_pd</f>
        <v/>
      </c>
      <c r="S89" s="310" t="str">
        <f ca="1">price</f>
        <v/>
      </c>
      <c r="U89" s="4"/>
      <c r="V89" s="4"/>
      <c r="W89" s="219" t="str">
        <f ca="1">comm_pd</f>
        <v/>
      </c>
      <c r="X89" s="4"/>
      <c r="Y89" s="8"/>
    </row>
    <row r="90" spans="1:25" x14ac:dyDescent="0.25">
      <c r="A90" s="6" t="str">
        <f ca="1">no.</f>
        <v/>
      </c>
      <c r="E90" s="4" t="str">
        <f ca="1">position</f>
        <v/>
      </c>
      <c r="I90" s="318"/>
      <c r="L90" s="4"/>
      <c r="N90" s="6"/>
      <c r="P90" s="20"/>
      <c r="Q90" s="5" t="str">
        <f ca="1">score</f>
        <v/>
      </c>
      <c r="R90" s="7" t="str">
        <f ca="1">rescore_pd</f>
        <v/>
      </c>
      <c r="S90" s="310" t="str">
        <f ca="1">price</f>
        <v/>
      </c>
      <c r="U90" s="4"/>
      <c r="V90" s="4"/>
      <c r="W90" s="219" t="str">
        <f ca="1">comm_pd</f>
        <v/>
      </c>
      <c r="X90" s="4"/>
      <c r="Y90" s="8"/>
    </row>
    <row r="91" spans="1:25" x14ac:dyDescent="0.25">
      <c r="A91" s="6" t="str">
        <f ca="1">no.</f>
        <v/>
      </c>
      <c r="E91" s="4" t="str">
        <f ca="1">position</f>
        <v/>
      </c>
      <c r="I91" s="318"/>
      <c r="L91" s="4"/>
      <c r="N91" s="6"/>
      <c r="P91" s="20"/>
      <c r="Q91" s="5" t="str">
        <f ca="1">score</f>
        <v/>
      </c>
      <c r="R91" s="7" t="str">
        <f ca="1">rescore_pd</f>
        <v/>
      </c>
      <c r="S91" s="310" t="str">
        <f ca="1">price</f>
        <v/>
      </c>
      <c r="U91" s="4"/>
      <c r="V91" s="4"/>
      <c r="W91" s="219" t="str">
        <f ca="1">comm_pd</f>
        <v/>
      </c>
      <c r="X91" s="4"/>
      <c r="Y91" s="8"/>
    </row>
    <row r="92" spans="1:25" x14ac:dyDescent="0.25">
      <c r="A92" s="6" t="str">
        <f ca="1">no.</f>
        <v/>
      </c>
      <c r="E92" s="4" t="str">
        <f ca="1">position</f>
        <v/>
      </c>
      <c r="I92" s="318"/>
      <c r="L92" s="4"/>
      <c r="N92" s="6"/>
      <c r="P92" s="20"/>
      <c r="Q92" s="5" t="str">
        <f ca="1">score</f>
        <v/>
      </c>
      <c r="R92" s="7" t="str">
        <f ca="1">rescore_pd</f>
        <v/>
      </c>
      <c r="S92" s="310" t="str">
        <f ca="1">price</f>
        <v/>
      </c>
      <c r="U92" s="4"/>
      <c r="V92" s="4"/>
      <c r="W92" s="219" t="str">
        <f ca="1">comm_pd</f>
        <v/>
      </c>
      <c r="X92" s="4"/>
      <c r="Y92" s="8"/>
    </row>
    <row r="93" spans="1:25" x14ac:dyDescent="0.25">
      <c r="A93" s="6" t="str">
        <f ca="1">no.</f>
        <v/>
      </c>
      <c r="E93" s="4" t="str">
        <f ca="1">position</f>
        <v/>
      </c>
      <c r="I93" s="318"/>
      <c r="L93" s="4"/>
      <c r="N93" s="6"/>
      <c r="P93" s="20"/>
      <c r="Q93" s="5" t="str">
        <f ca="1">score</f>
        <v/>
      </c>
      <c r="R93" s="7" t="str">
        <f ca="1">rescore_pd</f>
        <v/>
      </c>
      <c r="S93" s="310" t="str">
        <f ca="1">price</f>
        <v/>
      </c>
      <c r="U93" s="4"/>
      <c r="V93" s="4"/>
      <c r="W93" s="219" t="str">
        <f ca="1">comm_pd</f>
        <v/>
      </c>
      <c r="X93" s="4"/>
      <c r="Y93" s="8"/>
    </row>
    <row r="94" spans="1:25" x14ac:dyDescent="0.25">
      <c r="A94" s="6" t="str">
        <f ca="1">no.</f>
        <v/>
      </c>
      <c r="E94" s="4" t="str">
        <f ca="1">position</f>
        <v/>
      </c>
      <c r="I94" s="318"/>
      <c r="L94" s="4"/>
      <c r="N94" s="6"/>
      <c r="P94" s="20"/>
      <c r="Q94" s="5" t="str">
        <f ca="1">score</f>
        <v/>
      </c>
      <c r="R94" s="7" t="str">
        <f ca="1">rescore_pd</f>
        <v/>
      </c>
      <c r="S94" s="310" t="str">
        <f ca="1">price</f>
        <v/>
      </c>
      <c r="U94" s="4"/>
      <c r="V94" s="4"/>
      <c r="W94" s="219" t="str">
        <f ca="1">comm_pd</f>
        <v/>
      </c>
      <c r="X94" s="4"/>
      <c r="Y94" s="8"/>
    </row>
    <row r="95" spans="1:25" x14ac:dyDescent="0.25">
      <c r="A95" s="6" t="str">
        <f ca="1">no.</f>
        <v/>
      </c>
      <c r="E95" s="4" t="str">
        <f ca="1">position</f>
        <v/>
      </c>
      <c r="I95" s="318"/>
      <c r="L95" s="4"/>
      <c r="N95" s="6"/>
      <c r="P95" s="20"/>
      <c r="Q95" s="5" t="str">
        <f ca="1">score</f>
        <v/>
      </c>
      <c r="R95" s="7" t="str">
        <f ca="1">rescore_pd</f>
        <v/>
      </c>
      <c r="S95" s="310" t="str">
        <f ca="1">price</f>
        <v/>
      </c>
      <c r="U95" s="4"/>
      <c r="V95" s="4"/>
      <c r="W95" s="219" t="str">
        <f ca="1">comm_pd</f>
        <v/>
      </c>
      <c r="X95" s="4"/>
      <c r="Y95" s="8"/>
    </row>
    <row r="96" spans="1:25" x14ac:dyDescent="0.25">
      <c r="A96" s="6" t="str">
        <f ca="1">no.</f>
        <v/>
      </c>
      <c r="E96" s="4" t="str">
        <f ca="1">position</f>
        <v/>
      </c>
      <c r="I96" s="318"/>
      <c r="L96" s="4"/>
      <c r="N96" s="6"/>
      <c r="P96" s="20"/>
      <c r="Q96" s="5" t="str">
        <f ca="1">score</f>
        <v/>
      </c>
      <c r="R96" s="7" t="str">
        <f ca="1">rescore_pd</f>
        <v/>
      </c>
      <c r="S96" s="310" t="str">
        <f ca="1">price</f>
        <v/>
      </c>
      <c r="U96" s="4"/>
      <c r="V96" s="4"/>
      <c r="W96" s="219" t="str">
        <f ca="1">comm_pd</f>
        <v/>
      </c>
      <c r="X96" s="4"/>
      <c r="Y96" s="8"/>
    </row>
    <row r="97" spans="1:25" x14ac:dyDescent="0.25">
      <c r="A97" s="6" t="str">
        <f ca="1">no.</f>
        <v/>
      </c>
      <c r="E97" s="4" t="str">
        <f ca="1">position</f>
        <v/>
      </c>
      <c r="I97" s="318"/>
      <c r="L97" s="4"/>
      <c r="N97" s="6"/>
      <c r="P97" s="20"/>
      <c r="Q97" s="5" t="str">
        <f ca="1">score</f>
        <v/>
      </c>
      <c r="R97" s="7" t="str">
        <f ca="1">rescore_pd</f>
        <v/>
      </c>
      <c r="S97" s="310" t="str">
        <f ca="1">price</f>
        <v/>
      </c>
      <c r="U97" s="4"/>
      <c r="V97" s="4"/>
      <c r="W97" s="219" t="str">
        <f ca="1">comm_pd</f>
        <v/>
      </c>
      <c r="X97" s="4"/>
      <c r="Y97" s="8"/>
    </row>
    <row r="98" spans="1:25" x14ac:dyDescent="0.25">
      <c r="A98" s="6" t="str">
        <f ca="1">no.</f>
        <v/>
      </c>
      <c r="E98" s="4" t="str">
        <f ca="1">position</f>
        <v/>
      </c>
      <c r="I98" s="318"/>
      <c r="L98" s="4"/>
      <c r="N98" s="6"/>
      <c r="P98" s="20"/>
      <c r="Q98" s="5" t="str">
        <f ca="1">score</f>
        <v/>
      </c>
      <c r="R98" s="7" t="str">
        <f ca="1">rescore_pd</f>
        <v/>
      </c>
      <c r="S98" s="310" t="str">
        <f ca="1">price</f>
        <v/>
      </c>
      <c r="U98" s="4"/>
      <c r="V98" s="4"/>
      <c r="W98" s="219" t="str">
        <f ca="1">comm_pd</f>
        <v/>
      </c>
      <c r="X98" s="4"/>
      <c r="Y98" s="8"/>
    </row>
    <row r="99" spans="1:25" x14ac:dyDescent="0.25">
      <c r="A99" s="6" t="str">
        <f ca="1">no.</f>
        <v/>
      </c>
      <c r="E99" s="4" t="str">
        <f ca="1">position</f>
        <v/>
      </c>
      <c r="I99" s="318"/>
      <c r="L99" s="4"/>
      <c r="N99" s="6"/>
      <c r="P99" s="20"/>
      <c r="Q99" s="5" t="str">
        <f ca="1">score</f>
        <v/>
      </c>
      <c r="R99" s="7" t="str">
        <f ca="1">rescore_pd</f>
        <v/>
      </c>
      <c r="S99" s="310" t="str">
        <f ca="1">price</f>
        <v/>
      </c>
      <c r="U99" s="4"/>
      <c r="V99" s="4"/>
      <c r="W99" s="219" t="str">
        <f ca="1">comm_pd</f>
        <v/>
      </c>
      <c r="X99" s="4"/>
      <c r="Y99" s="8"/>
    </row>
    <row r="100" spans="1:25" x14ac:dyDescent="0.25">
      <c r="A100" s="6" t="str">
        <f ca="1">no.</f>
        <v/>
      </c>
      <c r="E100" s="4" t="str">
        <f ca="1">position</f>
        <v/>
      </c>
      <c r="I100" s="318"/>
      <c r="L100" s="4"/>
      <c r="N100" s="6"/>
      <c r="P100" s="20"/>
      <c r="Q100" s="5" t="str">
        <f ca="1">score</f>
        <v/>
      </c>
      <c r="R100" s="7" t="str">
        <f ca="1">rescore_pd</f>
        <v/>
      </c>
      <c r="S100" s="310" t="str">
        <f ca="1">price</f>
        <v/>
      </c>
      <c r="U100" s="4"/>
      <c r="V100" s="4"/>
      <c r="W100" s="219" t="str">
        <f ca="1">comm_pd</f>
        <v/>
      </c>
      <c r="X100" s="4"/>
      <c r="Y100" s="8"/>
    </row>
    <row r="101" spans="1:25" x14ac:dyDescent="0.25">
      <c r="A101" s="6" t="str">
        <f ca="1">no.</f>
        <v/>
      </c>
      <c r="E101" s="4" t="str">
        <f ca="1">position</f>
        <v/>
      </c>
      <c r="I101" s="318"/>
      <c r="L101" s="4"/>
      <c r="N101" s="6"/>
      <c r="P101" s="20"/>
      <c r="Q101" s="5" t="str">
        <f ca="1">score</f>
        <v/>
      </c>
      <c r="R101" s="7" t="str">
        <f ca="1">rescore_pd</f>
        <v/>
      </c>
      <c r="S101" s="310" t="str">
        <f ca="1">price</f>
        <v/>
      </c>
      <c r="U101" s="4"/>
      <c r="V101" s="4"/>
      <c r="W101" s="219" t="str">
        <f ca="1">comm_pd</f>
        <v/>
      </c>
      <c r="X101" s="4"/>
      <c r="Y101" s="8"/>
    </row>
    <row r="102" spans="1:25" x14ac:dyDescent="0.25">
      <c r="A102" s="6" t="str">
        <f ca="1">no.</f>
        <v/>
      </c>
      <c r="E102" s="4" t="str">
        <f ca="1">position</f>
        <v/>
      </c>
      <c r="I102" s="318"/>
      <c r="L102" s="4"/>
      <c r="N102" s="6"/>
      <c r="P102" s="20"/>
      <c r="Q102" s="5" t="str">
        <f ca="1">score</f>
        <v/>
      </c>
      <c r="R102" s="7" t="str">
        <f ca="1">rescore_pd</f>
        <v/>
      </c>
      <c r="S102" s="310" t="str">
        <f ca="1">price</f>
        <v/>
      </c>
      <c r="U102" s="4"/>
      <c r="V102" s="4"/>
      <c r="W102" s="219" t="str">
        <f ca="1">comm_pd</f>
        <v/>
      </c>
      <c r="X102" s="4"/>
      <c r="Y102" s="8"/>
    </row>
    <row r="103" spans="1:25" x14ac:dyDescent="0.25">
      <c r="A103" s="6" t="str">
        <f ca="1">no.</f>
        <v/>
      </c>
      <c r="E103" s="4" t="str">
        <f ca="1">position</f>
        <v/>
      </c>
      <c r="I103" s="318"/>
      <c r="L103" s="4"/>
      <c r="N103" s="6"/>
      <c r="P103" s="20"/>
      <c r="Q103" s="5" t="str">
        <f ca="1">score</f>
        <v/>
      </c>
      <c r="R103" s="7" t="str">
        <f ca="1">rescore_pd</f>
        <v/>
      </c>
      <c r="S103" s="310" t="str">
        <f ca="1">price</f>
        <v/>
      </c>
      <c r="U103" s="4"/>
      <c r="V103" s="4"/>
      <c r="W103" s="219" t="str">
        <f ca="1">comm_pd</f>
        <v/>
      </c>
      <c r="X103" s="4"/>
      <c r="Y103" s="8"/>
    </row>
    <row r="104" spans="1:25" x14ac:dyDescent="0.25">
      <c r="A104" s="6" t="str">
        <f ca="1">no.</f>
        <v/>
      </c>
      <c r="E104" s="4" t="str">
        <f ca="1">position</f>
        <v/>
      </c>
      <c r="I104" s="318"/>
      <c r="L104" s="4"/>
      <c r="N104" s="6"/>
      <c r="P104" s="20"/>
      <c r="Q104" s="5" t="str">
        <f ca="1">score</f>
        <v/>
      </c>
      <c r="R104" s="7" t="str">
        <f ca="1">rescore_pd</f>
        <v/>
      </c>
      <c r="S104" s="310" t="str">
        <f ca="1">price</f>
        <v/>
      </c>
      <c r="U104" s="4"/>
      <c r="V104" s="4"/>
      <c r="W104" s="219" t="str">
        <f ca="1">comm_pd</f>
        <v/>
      </c>
      <c r="X104" s="4"/>
      <c r="Y104" s="8"/>
    </row>
    <row r="105" spans="1:25" x14ac:dyDescent="0.25">
      <c r="A105" s="6" t="str">
        <f ca="1">no.</f>
        <v/>
      </c>
      <c r="E105" s="4" t="str">
        <f ca="1">position</f>
        <v/>
      </c>
      <c r="I105" s="318"/>
      <c r="L105" s="4"/>
      <c r="N105" s="6"/>
      <c r="P105" s="20"/>
      <c r="Q105" s="5" t="str">
        <f ca="1">score</f>
        <v/>
      </c>
      <c r="R105" s="7" t="str">
        <f ca="1">rescore_pd</f>
        <v/>
      </c>
      <c r="S105" s="310" t="str">
        <f ca="1">price</f>
        <v/>
      </c>
      <c r="U105" s="4"/>
      <c r="V105" s="4"/>
      <c r="W105" s="219" t="str">
        <f ca="1">comm_pd</f>
        <v/>
      </c>
      <c r="X105" s="4"/>
      <c r="Y105" s="8"/>
    </row>
    <row r="106" spans="1:25" x14ac:dyDescent="0.25">
      <c r="A106" s="6" t="str">
        <f ca="1">no.</f>
        <v/>
      </c>
      <c r="E106" s="4" t="str">
        <f ca="1">position</f>
        <v/>
      </c>
      <c r="I106" s="318"/>
      <c r="L106" s="4"/>
      <c r="N106" s="6"/>
      <c r="P106" s="20"/>
      <c r="Q106" s="5" t="str">
        <f ca="1">score</f>
        <v/>
      </c>
      <c r="R106" s="7" t="str">
        <f ca="1">rescore_pd</f>
        <v/>
      </c>
      <c r="S106" s="310" t="str">
        <f ca="1">price</f>
        <v/>
      </c>
      <c r="U106" s="4"/>
      <c r="V106" s="4"/>
      <c r="W106" s="219" t="str">
        <f ca="1">comm_pd</f>
        <v/>
      </c>
      <c r="X106" s="4"/>
      <c r="Y106" s="8"/>
    </row>
    <row r="107" spans="1:25" x14ac:dyDescent="0.25">
      <c r="A107" s="6" t="str">
        <f ca="1">no.</f>
        <v/>
      </c>
      <c r="E107" s="4" t="str">
        <f ca="1">position</f>
        <v/>
      </c>
      <c r="I107" s="318"/>
      <c r="L107" s="4"/>
      <c r="N107" s="6"/>
      <c r="P107" s="20"/>
      <c r="Q107" s="5" t="str">
        <f ca="1">score</f>
        <v/>
      </c>
      <c r="R107" s="7" t="str">
        <f ca="1">rescore_pd</f>
        <v/>
      </c>
      <c r="S107" s="310" t="str">
        <f ca="1">price</f>
        <v/>
      </c>
      <c r="U107" s="4"/>
      <c r="V107" s="4"/>
      <c r="W107" s="219" t="str">
        <f ca="1">comm_pd</f>
        <v/>
      </c>
      <c r="X107" s="4"/>
      <c r="Y107" s="8"/>
    </row>
    <row r="108" spans="1:25" x14ac:dyDescent="0.25">
      <c r="A108" s="6" t="str">
        <f ca="1">no.</f>
        <v/>
      </c>
      <c r="E108" s="4" t="str">
        <f ca="1">position</f>
        <v/>
      </c>
      <c r="I108" s="318"/>
      <c r="L108" s="4"/>
      <c r="N108" s="6"/>
      <c r="P108" s="20"/>
      <c r="Q108" s="5" t="str">
        <f ca="1">score</f>
        <v/>
      </c>
      <c r="R108" s="7" t="str">
        <f ca="1">rescore_pd</f>
        <v/>
      </c>
      <c r="S108" s="310" t="str">
        <f ca="1">price</f>
        <v/>
      </c>
      <c r="U108" s="4"/>
      <c r="V108" s="4"/>
      <c r="W108" s="219" t="str">
        <f ca="1">comm_pd</f>
        <v/>
      </c>
      <c r="X108" s="4"/>
      <c r="Y108" s="8"/>
    </row>
    <row r="109" spans="1:25" x14ac:dyDescent="0.25">
      <c r="A109" s="6" t="str">
        <f ca="1">no.</f>
        <v/>
      </c>
      <c r="E109" s="4" t="str">
        <f ca="1">position</f>
        <v/>
      </c>
      <c r="I109" s="318"/>
      <c r="L109" s="4"/>
      <c r="N109" s="6"/>
      <c r="P109" s="20"/>
      <c r="Q109" s="5" t="str">
        <f ca="1">score</f>
        <v/>
      </c>
      <c r="R109" s="7" t="str">
        <f ca="1">rescore_pd</f>
        <v/>
      </c>
      <c r="S109" s="310" t="str">
        <f ca="1">price</f>
        <v/>
      </c>
      <c r="U109" s="4"/>
      <c r="V109" s="4"/>
      <c r="W109" s="219" t="str">
        <f ca="1">comm_pd</f>
        <v/>
      </c>
      <c r="X109" s="4"/>
      <c r="Y109" s="8"/>
    </row>
    <row r="110" spans="1:25" x14ac:dyDescent="0.25">
      <c r="A110" s="6" t="str">
        <f ca="1">no.</f>
        <v/>
      </c>
      <c r="E110" s="4" t="str">
        <f ca="1">position</f>
        <v/>
      </c>
      <c r="I110" s="318"/>
      <c r="L110" s="4"/>
      <c r="N110" s="6"/>
      <c r="P110" s="20"/>
      <c r="Q110" s="5" t="str">
        <f ca="1">score</f>
        <v/>
      </c>
      <c r="R110" s="7" t="str">
        <f ca="1">rescore_pd</f>
        <v/>
      </c>
      <c r="S110" s="310" t="str">
        <f ca="1">price</f>
        <v/>
      </c>
      <c r="U110" s="4"/>
      <c r="V110" s="4"/>
      <c r="W110" s="219" t="str">
        <f ca="1">comm_pd</f>
        <v/>
      </c>
      <c r="X110" s="4"/>
      <c r="Y110" s="8"/>
    </row>
    <row r="111" spans="1:25" x14ac:dyDescent="0.25">
      <c r="A111" s="6" t="str">
        <f ca="1">no.</f>
        <v/>
      </c>
      <c r="E111" s="4" t="str">
        <f ca="1">position</f>
        <v/>
      </c>
      <c r="I111" s="318"/>
      <c r="L111" s="4"/>
      <c r="N111" s="6"/>
      <c r="P111" s="20"/>
      <c r="Q111" s="5" t="str">
        <f ca="1">score</f>
        <v/>
      </c>
      <c r="R111" s="7" t="str">
        <f ca="1">rescore_pd</f>
        <v/>
      </c>
      <c r="S111" s="310" t="str">
        <f ca="1">price</f>
        <v/>
      </c>
      <c r="U111" s="4"/>
      <c r="V111" s="4"/>
      <c r="W111" s="219" t="str">
        <f ca="1">comm_pd</f>
        <v/>
      </c>
      <c r="X111" s="4"/>
      <c r="Y111" s="8"/>
    </row>
    <row r="112" spans="1:25" x14ac:dyDescent="0.25">
      <c r="A112" s="6" t="str">
        <f ca="1">no.</f>
        <v/>
      </c>
      <c r="E112" s="4" t="str">
        <f ca="1">position</f>
        <v/>
      </c>
      <c r="I112" s="318"/>
      <c r="L112" s="4"/>
      <c r="N112" s="6"/>
      <c r="P112" s="20"/>
      <c r="Q112" s="5" t="str">
        <f ca="1">score</f>
        <v/>
      </c>
      <c r="R112" s="7" t="str">
        <f ca="1">rescore_pd</f>
        <v/>
      </c>
      <c r="S112" s="310" t="str">
        <f ca="1">price</f>
        <v/>
      </c>
      <c r="U112" s="4"/>
      <c r="V112" s="4"/>
      <c r="W112" s="219" t="str">
        <f ca="1">comm_pd</f>
        <v/>
      </c>
      <c r="X112" s="4"/>
      <c r="Y112" s="8"/>
    </row>
    <row r="113" spans="1:25" x14ac:dyDescent="0.25">
      <c r="A113" s="6" t="str">
        <f ca="1">no.</f>
        <v/>
      </c>
      <c r="E113" s="4" t="str">
        <f ca="1">position</f>
        <v/>
      </c>
      <c r="I113" s="318"/>
      <c r="L113" s="4"/>
      <c r="N113" s="6"/>
      <c r="P113" s="20"/>
      <c r="Q113" s="5" t="str">
        <f ca="1">score</f>
        <v/>
      </c>
      <c r="R113" s="7" t="str">
        <f ca="1">rescore_pd</f>
        <v/>
      </c>
      <c r="S113" s="310" t="str">
        <f ca="1">price</f>
        <v/>
      </c>
      <c r="U113" s="4"/>
      <c r="V113" s="4"/>
      <c r="W113" s="219" t="str">
        <f ca="1">comm_pd</f>
        <v/>
      </c>
      <c r="X113" s="4"/>
      <c r="Y113" s="8"/>
    </row>
    <row r="114" spans="1:25" x14ac:dyDescent="0.25">
      <c r="A114" s="6" t="str">
        <f ca="1">no.</f>
        <v/>
      </c>
      <c r="E114" s="4" t="str">
        <f ca="1">position</f>
        <v/>
      </c>
      <c r="I114" s="318"/>
      <c r="L114" s="4"/>
      <c r="N114" s="6"/>
      <c r="P114" s="20"/>
      <c r="Q114" s="5" t="str">
        <f ca="1">score</f>
        <v/>
      </c>
      <c r="R114" s="7" t="str">
        <f ca="1">rescore_pd</f>
        <v/>
      </c>
      <c r="S114" s="310" t="str">
        <f ca="1">price</f>
        <v/>
      </c>
      <c r="U114" s="4"/>
      <c r="V114" s="4"/>
      <c r="W114" s="219" t="str">
        <f ca="1">comm_pd</f>
        <v/>
      </c>
      <c r="X114" s="4"/>
      <c r="Y114" s="8"/>
    </row>
    <row r="115" spans="1:25" x14ac:dyDescent="0.25">
      <c r="A115" s="6" t="str">
        <f ca="1">no.</f>
        <v/>
      </c>
      <c r="E115" s="4" t="str">
        <f ca="1">position</f>
        <v/>
      </c>
      <c r="I115" s="318"/>
      <c r="L115" s="4"/>
      <c r="N115" s="6"/>
      <c r="P115" s="20"/>
      <c r="Q115" s="5" t="str">
        <f ca="1">score</f>
        <v/>
      </c>
      <c r="R115" s="7" t="str">
        <f ca="1">rescore_pd</f>
        <v/>
      </c>
      <c r="S115" s="310" t="str">
        <f ca="1">price</f>
        <v/>
      </c>
      <c r="U115" s="4"/>
      <c r="V115" s="4"/>
      <c r="W115" s="219" t="str">
        <f ca="1">comm_pd</f>
        <v/>
      </c>
      <c r="X115" s="4"/>
      <c r="Y115" s="8"/>
    </row>
    <row r="116" spans="1:25" x14ac:dyDescent="0.25">
      <c r="A116" s="6" t="str">
        <f ca="1">no.</f>
        <v/>
      </c>
      <c r="E116" s="4" t="str">
        <f ca="1">position</f>
        <v/>
      </c>
      <c r="I116" s="318"/>
      <c r="L116" s="4"/>
      <c r="N116" s="6"/>
      <c r="P116" s="20"/>
      <c r="Q116" s="5" t="str">
        <f ca="1">score</f>
        <v/>
      </c>
      <c r="R116" s="7" t="str">
        <f ca="1">rescore_pd</f>
        <v/>
      </c>
      <c r="S116" s="310" t="str">
        <f ca="1">price</f>
        <v/>
      </c>
      <c r="U116" s="4"/>
      <c r="V116" s="4"/>
      <c r="W116" s="219" t="str">
        <f ca="1">comm_pd</f>
        <v/>
      </c>
      <c r="X116" s="4"/>
      <c r="Y116" s="8"/>
    </row>
    <row r="117" spans="1:25" x14ac:dyDescent="0.25">
      <c r="A117" s="6" t="str">
        <f ca="1">no.</f>
        <v/>
      </c>
      <c r="E117" s="4" t="str">
        <f ca="1">position</f>
        <v/>
      </c>
      <c r="I117" s="318"/>
      <c r="L117" s="4"/>
      <c r="N117" s="6"/>
      <c r="P117" s="20"/>
      <c r="Q117" s="5" t="str">
        <f ca="1">score</f>
        <v/>
      </c>
      <c r="R117" s="7" t="str">
        <f ca="1">rescore_pd</f>
        <v/>
      </c>
      <c r="S117" s="310" t="str">
        <f ca="1">price</f>
        <v/>
      </c>
      <c r="U117" s="4"/>
      <c r="V117" s="4"/>
      <c r="W117" s="219" t="str">
        <f ca="1">comm_pd</f>
        <v/>
      </c>
      <c r="X117" s="4"/>
      <c r="Y117" s="8"/>
    </row>
    <row r="118" spans="1:25" x14ac:dyDescent="0.25">
      <c r="A118" s="6" t="str">
        <f ca="1">no.</f>
        <v/>
      </c>
      <c r="E118" s="4" t="str">
        <f ca="1">position</f>
        <v/>
      </c>
      <c r="I118" s="318"/>
      <c r="L118" s="4"/>
      <c r="N118" s="6"/>
      <c r="P118" s="20"/>
      <c r="Q118" s="5" t="str">
        <f ca="1">score</f>
        <v/>
      </c>
      <c r="R118" s="7" t="str">
        <f ca="1">rescore_pd</f>
        <v/>
      </c>
      <c r="S118" s="310" t="str">
        <f ca="1">price</f>
        <v/>
      </c>
      <c r="U118" s="4"/>
      <c r="V118" s="4"/>
      <c r="W118" s="219" t="str">
        <f ca="1">comm_pd</f>
        <v/>
      </c>
      <c r="X118" s="4"/>
      <c r="Y118" s="8"/>
    </row>
    <row r="119" spans="1:25" x14ac:dyDescent="0.25">
      <c r="A119" s="6" t="str">
        <f ca="1">no.</f>
        <v/>
      </c>
      <c r="E119" s="4" t="str">
        <f ca="1">position</f>
        <v/>
      </c>
      <c r="I119" s="318"/>
      <c r="L119" s="4"/>
      <c r="N119" s="6"/>
      <c r="P119" s="20"/>
      <c r="Q119" s="5" t="str">
        <f ca="1">score</f>
        <v/>
      </c>
      <c r="R119" s="7" t="str">
        <f ca="1">rescore_pd</f>
        <v/>
      </c>
      <c r="S119" s="310" t="str">
        <f ca="1">price</f>
        <v/>
      </c>
      <c r="U119" s="4"/>
      <c r="V119" s="4"/>
      <c r="W119" s="219" t="str">
        <f ca="1">comm_pd</f>
        <v/>
      </c>
      <c r="X119" s="4"/>
      <c r="Y119" s="8"/>
    </row>
    <row r="120" spans="1:25" x14ac:dyDescent="0.25">
      <c r="A120" s="6" t="str">
        <f ca="1">no.</f>
        <v/>
      </c>
      <c r="E120" s="4" t="str">
        <f ca="1">position</f>
        <v/>
      </c>
      <c r="I120" s="318"/>
      <c r="L120" s="4"/>
      <c r="N120" s="6"/>
      <c r="P120" s="20"/>
      <c r="Q120" s="5" t="str">
        <f ca="1">score</f>
        <v/>
      </c>
      <c r="R120" s="7" t="str">
        <f ca="1">rescore_pd</f>
        <v/>
      </c>
      <c r="S120" s="310" t="str">
        <f ca="1">price</f>
        <v/>
      </c>
      <c r="U120" s="4"/>
      <c r="V120" s="4"/>
      <c r="W120" s="219" t="str">
        <f ca="1">comm_pd</f>
        <v/>
      </c>
      <c r="X120" s="4"/>
      <c r="Y120" s="8"/>
    </row>
    <row r="121" spans="1:25" x14ac:dyDescent="0.25">
      <c r="A121" s="6" t="str">
        <f ca="1">no.</f>
        <v/>
      </c>
      <c r="E121" s="4" t="str">
        <f ca="1">position</f>
        <v/>
      </c>
      <c r="I121" s="318"/>
      <c r="L121" s="4"/>
      <c r="N121" s="6"/>
      <c r="P121" s="20"/>
      <c r="Q121" s="5" t="str">
        <f ca="1">score</f>
        <v/>
      </c>
      <c r="R121" s="7" t="str">
        <f ca="1">rescore_pd</f>
        <v/>
      </c>
      <c r="S121" s="310" t="str">
        <f ca="1">price</f>
        <v/>
      </c>
      <c r="U121" s="4"/>
      <c r="V121" s="4"/>
      <c r="W121" s="219" t="str">
        <f ca="1">comm_pd</f>
        <v/>
      </c>
      <c r="X121" s="4"/>
      <c r="Y121" s="8"/>
    </row>
    <row r="122" spans="1:25" x14ac:dyDescent="0.25">
      <c r="A122" s="6" t="str">
        <f ca="1">no.</f>
        <v/>
      </c>
      <c r="E122" s="4" t="str">
        <f ca="1">position</f>
        <v/>
      </c>
      <c r="I122" s="318"/>
      <c r="L122" s="4"/>
      <c r="N122" s="6"/>
      <c r="P122" s="20"/>
      <c r="Q122" s="5" t="str">
        <f ca="1">score</f>
        <v/>
      </c>
      <c r="R122" s="7" t="str">
        <f ca="1">rescore_pd</f>
        <v/>
      </c>
      <c r="S122" s="310" t="str">
        <f ca="1">price</f>
        <v/>
      </c>
      <c r="U122" s="4"/>
      <c r="V122" s="4"/>
      <c r="W122" s="219" t="str">
        <f ca="1">comm_pd</f>
        <v/>
      </c>
      <c r="X122" s="4"/>
      <c r="Y122" s="8"/>
    </row>
    <row r="123" spans="1:25" x14ac:dyDescent="0.25">
      <c r="A123" s="6" t="str">
        <f ca="1">no.</f>
        <v/>
      </c>
      <c r="E123" s="4" t="str">
        <f ca="1">position</f>
        <v/>
      </c>
      <c r="I123" s="318"/>
      <c r="L123" s="4"/>
      <c r="N123" s="6"/>
      <c r="P123" s="20"/>
      <c r="Q123" s="5" t="str">
        <f ca="1">score</f>
        <v/>
      </c>
      <c r="R123" s="7" t="str">
        <f ca="1">rescore_pd</f>
        <v/>
      </c>
      <c r="S123" s="310" t="str">
        <f ca="1">price</f>
        <v/>
      </c>
      <c r="U123" s="4"/>
      <c r="V123" s="4"/>
      <c r="W123" s="219" t="str">
        <f ca="1">comm_pd</f>
        <v/>
      </c>
      <c r="X123" s="4"/>
      <c r="Y123" s="8"/>
    </row>
    <row r="124" spans="1:25" x14ac:dyDescent="0.25">
      <c r="A124" s="6" t="str">
        <f ca="1">no.</f>
        <v/>
      </c>
      <c r="E124" s="4" t="str">
        <f ca="1">position</f>
        <v/>
      </c>
      <c r="I124" s="318"/>
      <c r="L124" s="4"/>
      <c r="N124" s="6"/>
      <c r="P124" s="20"/>
      <c r="Q124" s="5" t="str">
        <f ca="1">score</f>
        <v/>
      </c>
      <c r="R124" s="7" t="str">
        <f ca="1">rescore_pd</f>
        <v/>
      </c>
      <c r="S124" s="310" t="str">
        <f ca="1">price</f>
        <v/>
      </c>
      <c r="U124" s="4"/>
      <c r="V124" s="4"/>
      <c r="W124" s="219" t="str">
        <f ca="1">comm_pd</f>
        <v/>
      </c>
      <c r="X124" s="4"/>
      <c r="Y124" s="8"/>
    </row>
    <row r="125" spans="1:25" x14ac:dyDescent="0.25">
      <c r="A125" s="6" t="str">
        <f ca="1">no.</f>
        <v/>
      </c>
      <c r="E125" s="4" t="str">
        <f ca="1">position</f>
        <v/>
      </c>
      <c r="I125" s="318"/>
      <c r="L125" s="4"/>
      <c r="N125" s="6"/>
      <c r="P125" s="20"/>
      <c r="Q125" s="5" t="str">
        <f ca="1">score</f>
        <v/>
      </c>
      <c r="R125" s="7" t="str">
        <f ca="1">rescore_pd</f>
        <v/>
      </c>
      <c r="S125" s="310" t="str">
        <f ca="1">price</f>
        <v/>
      </c>
      <c r="U125" s="4"/>
      <c r="V125" s="4"/>
      <c r="W125" s="219" t="str">
        <f ca="1">comm_pd</f>
        <v/>
      </c>
      <c r="X125" s="4"/>
      <c r="Y125" s="8"/>
    </row>
    <row r="126" spans="1:25" x14ac:dyDescent="0.25">
      <c r="A126" s="6" t="str">
        <f ca="1">no.</f>
        <v/>
      </c>
      <c r="E126" s="4" t="str">
        <f ca="1">position</f>
        <v/>
      </c>
      <c r="I126" s="318"/>
      <c r="L126" s="4"/>
      <c r="N126" s="6"/>
      <c r="P126" s="20"/>
      <c r="Q126" s="5" t="str">
        <f ca="1">score</f>
        <v/>
      </c>
      <c r="R126" s="7" t="str">
        <f ca="1">rescore_pd</f>
        <v/>
      </c>
      <c r="S126" s="310" t="str">
        <f ca="1">price</f>
        <v/>
      </c>
      <c r="U126" s="4"/>
      <c r="V126" s="4"/>
      <c r="W126" s="219" t="str">
        <f ca="1">comm_pd</f>
        <v/>
      </c>
      <c r="X126" s="4"/>
      <c r="Y126" s="8"/>
    </row>
    <row r="127" spans="1:25" x14ac:dyDescent="0.25">
      <c r="A127" s="6" t="str">
        <f ca="1">no.</f>
        <v/>
      </c>
      <c r="E127" s="4" t="str">
        <f ca="1">position</f>
        <v/>
      </c>
      <c r="I127" s="318"/>
      <c r="L127" s="4"/>
      <c r="N127" s="6"/>
      <c r="P127" s="20"/>
      <c r="Q127" s="5" t="str">
        <f ca="1">score</f>
        <v/>
      </c>
      <c r="R127" s="7" t="str">
        <f ca="1">rescore_pd</f>
        <v/>
      </c>
      <c r="S127" s="310" t="str">
        <f ca="1">price</f>
        <v/>
      </c>
      <c r="U127" s="4"/>
      <c r="V127" s="4"/>
      <c r="W127" s="219" t="str">
        <f ca="1">comm_pd</f>
        <v/>
      </c>
      <c r="X127" s="4"/>
      <c r="Y127" s="8"/>
    </row>
    <row r="128" spans="1:25" x14ac:dyDescent="0.25">
      <c r="A128" s="6" t="str">
        <f ca="1">no.</f>
        <v/>
      </c>
      <c r="E128" s="4" t="str">
        <f ca="1">position</f>
        <v/>
      </c>
      <c r="I128" s="318"/>
      <c r="L128" s="4"/>
      <c r="N128" s="6"/>
      <c r="P128" s="20"/>
      <c r="Q128" s="5" t="str">
        <f ca="1">score</f>
        <v/>
      </c>
      <c r="R128" s="7" t="str">
        <f ca="1">rescore_pd</f>
        <v/>
      </c>
      <c r="S128" s="310" t="str">
        <f ca="1">price</f>
        <v/>
      </c>
      <c r="U128" s="4"/>
      <c r="V128" s="4"/>
      <c r="W128" s="219" t="str">
        <f ca="1">comm_pd</f>
        <v/>
      </c>
      <c r="X128" s="4"/>
      <c r="Y128" s="8"/>
    </row>
    <row r="129" spans="1:25" x14ac:dyDescent="0.25">
      <c r="A129" s="6" t="str">
        <f ca="1">no.</f>
        <v/>
      </c>
      <c r="E129" s="4" t="str">
        <f ca="1">position</f>
        <v/>
      </c>
      <c r="I129" s="318"/>
      <c r="L129" s="4"/>
      <c r="N129" s="6"/>
      <c r="P129" s="20"/>
      <c r="Q129" s="5" t="str">
        <f ca="1">score</f>
        <v/>
      </c>
      <c r="R129" s="7" t="str">
        <f ca="1">rescore_pd</f>
        <v/>
      </c>
      <c r="S129" s="310" t="str">
        <f ca="1">price</f>
        <v/>
      </c>
      <c r="U129" s="4"/>
      <c r="V129" s="4"/>
      <c r="W129" s="219" t="str">
        <f ca="1">comm_pd</f>
        <v/>
      </c>
      <c r="X129" s="4"/>
      <c r="Y129" s="8"/>
    </row>
    <row r="130" spans="1:25" x14ac:dyDescent="0.25">
      <c r="A130" s="6" t="str">
        <f ca="1">no.</f>
        <v/>
      </c>
      <c r="E130" s="4" t="str">
        <f ca="1">position</f>
        <v/>
      </c>
      <c r="I130" s="318"/>
      <c r="L130" s="4"/>
      <c r="N130" s="6"/>
      <c r="P130" s="20"/>
      <c r="Q130" s="5" t="str">
        <f ca="1">score</f>
        <v/>
      </c>
      <c r="R130" s="7" t="str">
        <f ca="1">rescore_pd</f>
        <v/>
      </c>
      <c r="S130" s="310" t="str">
        <f ca="1">price</f>
        <v/>
      </c>
      <c r="U130" s="4"/>
      <c r="V130" s="4"/>
      <c r="W130" s="219" t="str">
        <f ca="1">comm_pd</f>
        <v/>
      </c>
      <c r="X130" s="4"/>
      <c r="Y130" s="8"/>
    </row>
    <row r="131" spans="1:25" x14ac:dyDescent="0.25">
      <c r="A131" s="6" t="str">
        <f ca="1">no.</f>
        <v/>
      </c>
      <c r="E131" s="4" t="str">
        <f ca="1">position</f>
        <v/>
      </c>
      <c r="I131" s="318"/>
      <c r="L131" s="4"/>
      <c r="N131" s="6"/>
      <c r="P131" s="20"/>
      <c r="Q131" s="5" t="str">
        <f ca="1">score</f>
        <v/>
      </c>
      <c r="R131" s="7" t="str">
        <f ca="1">rescore_pd</f>
        <v/>
      </c>
      <c r="S131" s="310" t="str">
        <f ca="1">price</f>
        <v/>
      </c>
      <c r="U131" s="4"/>
      <c r="V131" s="4"/>
      <c r="W131" s="219" t="str">
        <f ca="1">comm_pd</f>
        <v/>
      </c>
      <c r="X131" s="4"/>
      <c r="Y131" s="8"/>
    </row>
    <row r="132" spans="1:25" x14ac:dyDescent="0.25">
      <c r="A132" s="6" t="str">
        <f ca="1">no.</f>
        <v/>
      </c>
      <c r="E132" s="4" t="str">
        <f ca="1">position</f>
        <v/>
      </c>
      <c r="I132" s="318"/>
      <c r="L132" s="4"/>
      <c r="N132" s="6"/>
      <c r="P132" s="20"/>
      <c r="Q132" s="5" t="str">
        <f ca="1">score</f>
        <v/>
      </c>
      <c r="R132" s="7" t="str">
        <f ca="1">rescore_pd</f>
        <v/>
      </c>
      <c r="S132" s="310" t="str">
        <f ca="1">price</f>
        <v/>
      </c>
      <c r="U132" s="4"/>
      <c r="V132" s="4"/>
      <c r="W132" s="219" t="str">
        <f ca="1">comm_pd</f>
        <v/>
      </c>
      <c r="X132" s="4"/>
      <c r="Y132" s="8"/>
    </row>
    <row r="133" spans="1:25" x14ac:dyDescent="0.25">
      <c r="A133" s="6" t="str">
        <f ca="1">no.</f>
        <v/>
      </c>
      <c r="E133" s="4" t="str">
        <f ca="1">position</f>
        <v/>
      </c>
      <c r="I133" s="318"/>
      <c r="L133" s="4"/>
      <c r="N133" s="6"/>
      <c r="P133" s="20"/>
      <c r="Q133" s="5" t="str">
        <f ca="1">score</f>
        <v/>
      </c>
      <c r="R133" s="7" t="str">
        <f ca="1">rescore_pd</f>
        <v/>
      </c>
      <c r="S133" s="310" t="str">
        <f ca="1">price</f>
        <v/>
      </c>
      <c r="U133" s="4"/>
      <c r="V133" s="4"/>
      <c r="W133" s="219" t="str">
        <f ca="1">comm_pd</f>
        <v/>
      </c>
      <c r="X133" s="4"/>
      <c r="Y133" s="8"/>
    </row>
    <row r="134" spans="1:25" x14ac:dyDescent="0.25">
      <c r="A134" s="6" t="str">
        <f ca="1">no.</f>
        <v/>
      </c>
      <c r="E134" s="4" t="str">
        <f ca="1">position</f>
        <v/>
      </c>
      <c r="I134" s="318"/>
      <c r="L134" s="4"/>
      <c r="N134" s="6"/>
      <c r="P134" s="20"/>
      <c r="Q134" s="5" t="str">
        <f ca="1">score</f>
        <v/>
      </c>
      <c r="R134" s="7" t="str">
        <f ca="1">rescore_pd</f>
        <v/>
      </c>
      <c r="S134" s="310" t="str">
        <f ca="1">price</f>
        <v/>
      </c>
      <c r="U134" s="4"/>
      <c r="V134" s="4"/>
      <c r="W134" s="219" t="str">
        <f ca="1">comm_pd</f>
        <v/>
      </c>
      <c r="X134" s="4"/>
      <c r="Y134" s="8"/>
    </row>
    <row r="135" spans="1:25" x14ac:dyDescent="0.25">
      <c r="A135" s="6" t="str">
        <f ca="1">no.</f>
        <v/>
      </c>
      <c r="E135" s="4" t="str">
        <f ca="1">position</f>
        <v/>
      </c>
      <c r="I135" s="318"/>
      <c r="L135" s="4"/>
      <c r="N135" s="6"/>
      <c r="P135" s="20"/>
      <c r="Q135" s="5" t="str">
        <f ca="1">score</f>
        <v/>
      </c>
      <c r="R135" s="7" t="str">
        <f ca="1">rescore_pd</f>
        <v/>
      </c>
      <c r="S135" s="310" t="str">
        <f ca="1">price</f>
        <v/>
      </c>
      <c r="U135" s="4"/>
      <c r="V135" s="4"/>
      <c r="W135" s="219" t="str">
        <f ca="1">comm_pd</f>
        <v/>
      </c>
      <c r="X135" s="4"/>
      <c r="Y135" s="8"/>
    </row>
    <row r="136" spans="1:25" x14ac:dyDescent="0.25">
      <c r="A136" s="6" t="str">
        <f ca="1">no.</f>
        <v/>
      </c>
      <c r="E136" s="4" t="str">
        <f ca="1">position</f>
        <v/>
      </c>
      <c r="I136" s="318"/>
      <c r="L136" s="4"/>
      <c r="N136" s="6"/>
      <c r="P136" s="20"/>
      <c r="Q136" s="5" t="str">
        <f ca="1">score</f>
        <v/>
      </c>
      <c r="R136" s="7" t="str">
        <f ca="1">rescore_pd</f>
        <v/>
      </c>
      <c r="S136" s="310" t="str">
        <f ca="1">price</f>
        <v/>
      </c>
      <c r="U136" s="4"/>
      <c r="V136" s="4"/>
      <c r="W136" s="219" t="str">
        <f ca="1">comm_pd</f>
        <v/>
      </c>
      <c r="X136" s="4"/>
      <c r="Y136" s="8"/>
    </row>
    <row r="137" spans="1:25" x14ac:dyDescent="0.25">
      <c r="A137" s="6" t="str">
        <f ca="1">no.</f>
        <v/>
      </c>
      <c r="E137" s="4" t="str">
        <f ca="1">position</f>
        <v/>
      </c>
      <c r="I137" s="318"/>
      <c r="L137" s="4"/>
      <c r="N137" s="6"/>
      <c r="P137" s="20"/>
      <c r="Q137" s="5" t="str">
        <f ca="1">score</f>
        <v/>
      </c>
      <c r="R137" s="7" t="str">
        <f ca="1">rescore_pd</f>
        <v/>
      </c>
      <c r="S137" s="310" t="str">
        <f ca="1">price</f>
        <v/>
      </c>
      <c r="U137" s="4"/>
      <c r="V137" s="4"/>
      <c r="W137" s="219" t="str">
        <f ca="1">comm_pd</f>
        <v/>
      </c>
      <c r="X137" s="4"/>
      <c r="Y137" s="8"/>
    </row>
    <row r="138" spans="1:25" x14ac:dyDescent="0.25">
      <c r="A138" s="6" t="str">
        <f ca="1">no.</f>
        <v/>
      </c>
      <c r="E138" s="4" t="str">
        <f ca="1">position</f>
        <v/>
      </c>
      <c r="I138" s="318"/>
      <c r="L138" s="4"/>
      <c r="N138" s="6"/>
      <c r="P138" s="20"/>
      <c r="Q138" s="5" t="str">
        <f ca="1">score</f>
        <v/>
      </c>
      <c r="R138" s="7" t="str">
        <f ca="1">rescore_pd</f>
        <v/>
      </c>
      <c r="S138" s="310" t="str">
        <f ca="1">price</f>
        <v/>
      </c>
      <c r="U138" s="4"/>
      <c r="V138" s="4"/>
      <c r="W138" s="219" t="str">
        <f ca="1">comm_pd</f>
        <v/>
      </c>
      <c r="X138" s="4"/>
      <c r="Y138" s="8"/>
    </row>
    <row r="139" spans="1:25" x14ac:dyDescent="0.25">
      <c r="A139" s="6" t="str">
        <f ca="1">no.</f>
        <v/>
      </c>
      <c r="E139" s="4" t="str">
        <f ca="1">position</f>
        <v/>
      </c>
      <c r="I139" s="318"/>
      <c r="L139" s="4"/>
      <c r="N139" s="6"/>
      <c r="P139" s="20"/>
      <c r="Q139" s="5" t="str">
        <f ca="1">score</f>
        <v/>
      </c>
      <c r="R139" s="7" t="str">
        <f ca="1">rescore_pd</f>
        <v/>
      </c>
      <c r="S139" s="310" t="str">
        <f ca="1">price</f>
        <v/>
      </c>
      <c r="U139" s="4"/>
      <c r="V139" s="4"/>
      <c r="W139" s="219" t="str">
        <f ca="1">comm_pd</f>
        <v/>
      </c>
      <c r="X139" s="4"/>
      <c r="Y139" s="8"/>
    </row>
    <row r="140" spans="1:25" x14ac:dyDescent="0.25">
      <c r="A140" s="6" t="str">
        <f ca="1">no.</f>
        <v/>
      </c>
      <c r="E140" s="4" t="str">
        <f ca="1">position</f>
        <v/>
      </c>
      <c r="I140" s="318"/>
      <c r="L140" s="4"/>
      <c r="N140" s="6"/>
      <c r="P140" s="20"/>
      <c r="Q140" s="5" t="str">
        <f ca="1">score</f>
        <v/>
      </c>
      <c r="R140" s="7" t="str">
        <f ca="1">rescore_pd</f>
        <v/>
      </c>
      <c r="S140" s="310" t="str">
        <f ca="1">price</f>
        <v/>
      </c>
      <c r="U140" s="4"/>
      <c r="V140" s="4"/>
      <c r="W140" s="219" t="str">
        <f ca="1">comm_pd</f>
        <v/>
      </c>
      <c r="X140" s="4"/>
      <c r="Y140" s="8"/>
    </row>
    <row r="141" spans="1:25" x14ac:dyDescent="0.25">
      <c r="A141" s="6" t="str">
        <f ca="1">no.</f>
        <v/>
      </c>
      <c r="E141" s="4" t="str">
        <f ca="1">position</f>
        <v/>
      </c>
      <c r="I141" s="318"/>
      <c r="L141" s="4"/>
      <c r="N141" s="6"/>
      <c r="P141" s="20"/>
      <c r="Q141" s="5" t="str">
        <f ca="1">score</f>
        <v/>
      </c>
      <c r="R141" s="7" t="str">
        <f ca="1">rescore_pd</f>
        <v/>
      </c>
      <c r="S141" s="310" t="str">
        <f ca="1">price</f>
        <v/>
      </c>
      <c r="U141" s="4"/>
      <c r="V141" s="4"/>
      <c r="W141" s="219" t="str">
        <f ca="1">comm_pd</f>
        <v/>
      </c>
      <c r="X141" s="4"/>
      <c r="Y141" s="8"/>
    </row>
    <row r="142" spans="1:25" x14ac:dyDescent="0.25">
      <c r="A142" s="6" t="str">
        <f ca="1">no.</f>
        <v/>
      </c>
      <c r="E142" s="4" t="str">
        <f ca="1">position</f>
        <v/>
      </c>
      <c r="I142" s="318"/>
      <c r="L142" s="4"/>
      <c r="N142" s="6"/>
      <c r="P142" s="20"/>
      <c r="Q142" s="5" t="str">
        <f ca="1">score</f>
        <v/>
      </c>
      <c r="R142" s="7" t="str">
        <f ca="1">rescore_pd</f>
        <v/>
      </c>
      <c r="S142" s="310" t="str">
        <f ca="1">price</f>
        <v/>
      </c>
      <c r="U142" s="4"/>
      <c r="V142" s="4"/>
      <c r="W142" s="219" t="str">
        <f ca="1">comm_pd</f>
        <v/>
      </c>
      <c r="X142" s="4"/>
      <c r="Y142" s="8"/>
    </row>
    <row r="143" spans="1:25" x14ac:dyDescent="0.25">
      <c r="A143" s="6" t="str">
        <f ca="1">no.</f>
        <v/>
      </c>
      <c r="E143" s="4" t="str">
        <f ca="1">position</f>
        <v/>
      </c>
      <c r="I143" s="318"/>
      <c r="L143" s="4"/>
      <c r="N143" s="6"/>
      <c r="P143" s="20"/>
      <c r="Q143" s="5" t="str">
        <f ca="1">score</f>
        <v/>
      </c>
      <c r="R143" s="7" t="str">
        <f ca="1">rescore_pd</f>
        <v/>
      </c>
      <c r="S143" s="310" t="str">
        <f ca="1">price</f>
        <v/>
      </c>
      <c r="U143" s="4"/>
      <c r="V143" s="4"/>
      <c r="W143" s="219" t="str">
        <f ca="1">comm_pd</f>
        <v/>
      </c>
      <c r="X143" s="4"/>
      <c r="Y143" s="8"/>
    </row>
    <row r="144" spans="1:25" x14ac:dyDescent="0.25">
      <c r="A144" s="6" t="str">
        <f ca="1">no.</f>
        <v/>
      </c>
      <c r="E144" s="4" t="str">
        <f ca="1">position</f>
        <v/>
      </c>
      <c r="I144" s="318"/>
      <c r="L144" s="4"/>
      <c r="N144" s="6"/>
      <c r="P144" s="20"/>
      <c r="Q144" s="5" t="str">
        <f ca="1">score</f>
        <v/>
      </c>
      <c r="R144" s="7" t="str">
        <f ca="1">rescore_pd</f>
        <v/>
      </c>
      <c r="S144" s="310" t="str">
        <f ca="1">price</f>
        <v/>
      </c>
      <c r="U144" s="4"/>
      <c r="V144" s="4"/>
      <c r="W144" s="219" t="str">
        <f ca="1">comm_pd</f>
        <v/>
      </c>
      <c r="X144" s="4"/>
      <c r="Y144" s="8"/>
    </row>
    <row r="145" spans="1:25" x14ac:dyDescent="0.25">
      <c r="A145" s="6" t="str">
        <f ca="1">no.</f>
        <v/>
      </c>
      <c r="E145" s="4" t="str">
        <f ca="1">position</f>
        <v/>
      </c>
      <c r="I145" s="318"/>
      <c r="L145" s="4"/>
      <c r="N145" s="6"/>
      <c r="P145" s="20"/>
      <c r="Q145" s="5" t="str">
        <f ca="1">score</f>
        <v/>
      </c>
      <c r="R145" s="7" t="str">
        <f ca="1">rescore_pd</f>
        <v/>
      </c>
      <c r="S145" s="310" t="str">
        <f ca="1">price</f>
        <v/>
      </c>
      <c r="U145" s="4"/>
      <c r="V145" s="4"/>
      <c r="W145" s="219" t="str">
        <f ca="1">comm_pd</f>
        <v/>
      </c>
      <c r="X145" s="4"/>
      <c r="Y145" s="8"/>
    </row>
    <row r="146" spans="1:25" x14ac:dyDescent="0.25">
      <c r="A146" s="6" t="str">
        <f ca="1">no.</f>
        <v/>
      </c>
      <c r="E146" s="4" t="str">
        <f ca="1">position</f>
        <v/>
      </c>
      <c r="I146" s="318"/>
      <c r="L146" s="4"/>
      <c r="N146" s="6"/>
      <c r="P146" s="20"/>
      <c r="Q146" s="5" t="str">
        <f ca="1">score</f>
        <v/>
      </c>
      <c r="R146" s="7" t="str">
        <f ca="1">rescore_pd</f>
        <v/>
      </c>
      <c r="S146" s="310" t="str">
        <f ca="1">price</f>
        <v/>
      </c>
      <c r="U146" s="4"/>
      <c r="V146" s="4"/>
      <c r="W146" s="219" t="str">
        <f ca="1">comm_pd</f>
        <v/>
      </c>
      <c r="X146" s="4"/>
      <c r="Y146" s="8"/>
    </row>
    <row r="147" spans="1:25" x14ac:dyDescent="0.25">
      <c r="A147" s="6" t="str">
        <f ca="1">no.</f>
        <v/>
      </c>
      <c r="E147" s="4" t="str">
        <f ca="1">position</f>
        <v/>
      </c>
      <c r="I147" s="318"/>
      <c r="L147" s="4"/>
      <c r="N147" s="6"/>
      <c r="P147" s="20"/>
      <c r="Q147" s="5" t="str">
        <f ca="1">score</f>
        <v/>
      </c>
      <c r="R147" s="7" t="str">
        <f ca="1">rescore_pd</f>
        <v/>
      </c>
      <c r="S147" s="310" t="str">
        <f ca="1">price</f>
        <v/>
      </c>
      <c r="U147" s="4"/>
      <c r="V147" s="4"/>
      <c r="W147" s="219" t="str">
        <f ca="1">comm_pd</f>
        <v/>
      </c>
      <c r="X147" s="4"/>
      <c r="Y147" s="8"/>
    </row>
    <row r="148" spans="1:25" x14ac:dyDescent="0.25">
      <c r="A148" s="6" t="str">
        <f ca="1">no.</f>
        <v/>
      </c>
      <c r="E148" s="4" t="str">
        <f ca="1">position</f>
        <v/>
      </c>
      <c r="I148" s="318"/>
      <c r="L148" s="4"/>
      <c r="N148" s="6"/>
      <c r="P148" s="20"/>
      <c r="Q148" s="5" t="str">
        <f ca="1">score</f>
        <v/>
      </c>
      <c r="R148" s="7" t="str">
        <f ca="1">rescore_pd</f>
        <v/>
      </c>
      <c r="S148" s="310" t="str">
        <f ca="1">price</f>
        <v/>
      </c>
      <c r="U148" s="4"/>
      <c r="V148" s="4"/>
      <c r="W148" s="219" t="str">
        <f ca="1">comm_pd</f>
        <v/>
      </c>
      <c r="X148" s="4"/>
      <c r="Y148" s="8"/>
    </row>
    <row r="149" spans="1:25" x14ac:dyDescent="0.25">
      <c r="A149" s="6" t="str">
        <f ca="1">no.</f>
        <v/>
      </c>
      <c r="E149" s="4" t="str">
        <f ca="1">position</f>
        <v/>
      </c>
      <c r="I149" s="318"/>
      <c r="L149" s="4"/>
      <c r="N149" s="6"/>
      <c r="P149" s="20"/>
      <c r="Q149" s="5" t="str">
        <f ca="1">score</f>
        <v/>
      </c>
      <c r="R149" s="7" t="str">
        <f ca="1">rescore_pd</f>
        <v/>
      </c>
      <c r="S149" s="310" t="str">
        <f ca="1">price</f>
        <v/>
      </c>
      <c r="U149" s="4"/>
      <c r="V149" s="4"/>
      <c r="W149" s="219" t="str">
        <f ca="1">comm_pd</f>
        <v/>
      </c>
      <c r="X149" s="4"/>
      <c r="Y149" s="8"/>
    </row>
    <row r="150" spans="1:25" x14ac:dyDescent="0.25">
      <c r="A150" s="6" t="str">
        <f ca="1">no.</f>
        <v/>
      </c>
      <c r="E150" s="4" t="str">
        <f ca="1">position</f>
        <v/>
      </c>
      <c r="I150" s="318"/>
      <c r="L150" s="4"/>
      <c r="N150" s="6"/>
      <c r="P150" s="20"/>
      <c r="Q150" s="5" t="str">
        <f ca="1">score</f>
        <v/>
      </c>
      <c r="R150" s="7" t="str">
        <f ca="1">rescore_pd</f>
        <v/>
      </c>
      <c r="S150" s="310" t="str">
        <f ca="1">price</f>
        <v/>
      </c>
      <c r="U150" s="4"/>
      <c r="V150" s="4"/>
      <c r="W150" s="219" t="str">
        <f ca="1">comm_pd</f>
        <v/>
      </c>
      <c r="X150" s="4"/>
      <c r="Y150" s="8"/>
    </row>
    <row r="151" spans="1:25" x14ac:dyDescent="0.25">
      <c r="A151" s="6" t="str">
        <f ca="1">no.</f>
        <v/>
      </c>
      <c r="E151" s="4" t="str">
        <f ca="1">position</f>
        <v/>
      </c>
      <c r="I151" s="318"/>
      <c r="L151" s="4"/>
      <c r="N151" s="6"/>
      <c r="P151" s="20"/>
      <c r="Q151" s="5" t="str">
        <f ca="1">score</f>
        <v/>
      </c>
      <c r="R151" s="7" t="str">
        <f ca="1">rescore_pd</f>
        <v/>
      </c>
      <c r="S151" s="310" t="str">
        <f ca="1">price</f>
        <v/>
      </c>
      <c r="U151" s="4"/>
      <c r="V151" s="4"/>
      <c r="W151" s="219" t="str">
        <f ca="1">comm_pd</f>
        <v/>
      </c>
      <c r="X151" s="4"/>
      <c r="Y151" s="8"/>
    </row>
    <row r="152" spans="1:25" x14ac:dyDescent="0.25">
      <c r="A152" s="6" t="str">
        <f ca="1">no.</f>
        <v/>
      </c>
      <c r="E152" s="4" t="str">
        <f ca="1">position</f>
        <v/>
      </c>
      <c r="I152" s="318"/>
      <c r="L152" s="4"/>
      <c r="N152" s="6"/>
      <c r="P152" s="20"/>
      <c r="Q152" s="5" t="str">
        <f ca="1">score</f>
        <v/>
      </c>
      <c r="R152" s="7" t="str">
        <f ca="1">rescore_pd</f>
        <v/>
      </c>
      <c r="S152" s="310" t="str">
        <f ca="1">price</f>
        <v/>
      </c>
      <c r="U152" s="4"/>
      <c r="V152" s="4"/>
      <c r="W152" s="219" t="str">
        <f ca="1">comm_pd</f>
        <v/>
      </c>
      <c r="X152" s="4"/>
      <c r="Y152" s="8"/>
    </row>
    <row r="153" spans="1:25" x14ac:dyDescent="0.25">
      <c r="A153" s="6" t="str">
        <f ca="1">no.</f>
        <v/>
      </c>
      <c r="E153" s="4" t="str">
        <f ca="1">position</f>
        <v/>
      </c>
      <c r="I153" s="318"/>
      <c r="L153" s="4"/>
      <c r="N153" s="6"/>
      <c r="P153" s="20"/>
      <c r="Q153" s="5" t="str">
        <f ca="1">score</f>
        <v/>
      </c>
      <c r="R153" s="7" t="str">
        <f ca="1">rescore_pd</f>
        <v/>
      </c>
      <c r="S153" s="310" t="str">
        <f ca="1">price</f>
        <v/>
      </c>
      <c r="U153" s="4"/>
      <c r="V153" s="4"/>
      <c r="W153" s="219" t="str">
        <f ca="1">comm_pd</f>
        <v/>
      </c>
      <c r="X153" s="4"/>
      <c r="Y153" s="8"/>
    </row>
    <row r="154" spans="1:25" x14ac:dyDescent="0.25">
      <c r="A154" s="6" t="str">
        <f ca="1">no.</f>
        <v/>
      </c>
      <c r="E154" s="4" t="str">
        <f ca="1">position</f>
        <v/>
      </c>
      <c r="I154" s="318"/>
      <c r="L154" s="4"/>
      <c r="N154" s="6"/>
      <c r="P154" s="20"/>
      <c r="Q154" s="5" t="str">
        <f ca="1">score</f>
        <v/>
      </c>
      <c r="R154" s="7" t="str">
        <f ca="1">rescore_pd</f>
        <v/>
      </c>
      <c r="S154" s="310" t="str">
        <f ca="1">price</f>
        <v/>
      </c>
      <c r="U154" s="4"/>
      <c r="V154" s="4"/>
      <c r="W154" s="219" t="str">
        <f ca="1">comm_pd</f>
        <v/>
      </c>
      <c r="X154" s="4"/>
      <c r="Y154" s="8"/>
    </row>
    <row r="155" spans="1:25" x14ac:dyDescent="0.25">
      <c r="A155" s="6" t="str">
        <f ca="1">no.</f>
        <v/>
      </c>
      <c r="E155" s="4" t="str">
        <f ca="1">position</f>
        <v/>
      </c>
      <c r="I155" s="318"/>
      <c r="L155" s="4"/>
      <c r="N155" s="6"/>
      <c r="P155" s="20"/>
      <c r="Q155" s="5" t="str">
        <f ca="1">score</f>
        <v/>
      </c>
      <c r="R155" s="7" t="str">
        <f ca="1">rescore_pd</f>
        <v/>
      </c>
      <c r="S155" s="310" t="str">
        <f ca="1">price</f>
        <v/>
      </c>
      <c r="U155" s="4"/>
      <c r="V155" s="4"/>
      <c r="W155" s="219" t="str">
        <f ca="1">comm_pd</f>
        <v/>
      </c>
      <c r="X155" s="4"/>
      <c r="Y155" s="8"/>
    </row>
    <row r="156" spans="1:25" x14ac:dyDescent="0.25">
      <c r="A156" s="6" t="str">
        <f ca="1">no.</f>
        <v/>
      </c>
      <c r="E156" s="4" t="str">
        <f ca="1">position</f>
        <v/>
      </c>
      <c r="I156" s="318"/>
      <c r="L156" s="4"/>
      <c r="N156" s="6"/>
      <c r="P156" s="20"/>
      <c r="Q156" s="5" t="str">
        <f ca="1">score</f>
        <v/>
      </c>
      <c r="R156" s="7" t="str">
        <f ca="1">rescore_pd</f>
        <v/>
      </c>
      <c r="S156" s="310" t="str">
        <f ca="1">price</f>
        <v/>
      </c>
      <c r="U156" s="4"/>
      <c r="V156" s="4"/>
      <c r="W156" s="219" t="str">
        <f ca="1">comm_pd</f>
        <v/>
      </c>
      <c r="X156" s="4"/>
      <c r="Y156" s="8"/>
    </row>
    <row r="157" spans="1:25" x14ac:dyDescent="0.25">
      <c r="A157" s="6" t="str">
        <f ca="1">no.</f>
        <v/>
      </c>
      <c r="E157" s="4" t="str">
        <f ca="1">position</f>
        <v/>
      </c>
      <c r="I157" s="318"/>
      <c r="L157" s="4"/>
      <c r="N157" s="6"/>
      <c r="P157" s="20"/>
      <c r="Q157" s="5" t="str">
        <f ca="1">score</f>
        <v/>
      </c>
      <c r="R157" s="7" t="str">
        <f ca="1">rescore_pd</f>
        <v/>
      </c>
      <c r="S157" s="310" t="str">
        <f ca="1">price</f>
        <v/>
      </c>
      <c r="U157" s="4"/>
      <c r="V157" s="4"/>
      <c r="W157" s="219" t="str">
        <f ca="1">comm_pd</f>
        <v/>
      </c>
      <c r="X157" s="4"/>
      <c r="Y157" s="8"/>
    </row>
    <row r="158" spans="1:25" x14ac:dyDescent="0.25">
      <c r="A158" s="6" t="str">
        <f ca="1">no.</f>
        <v/>
      </c>
      <c r="E158" s="4" t="str">
        <f ca="1">position</f>
        <v/>
      </c>
      <c r="I158" s="318"/>
      <c r="L158" s="4"/>
      <c r="N158" s="6"/>
      <c r="P158" s="20"/>
      <c r="Q158" s="5" t="str">
        <f ca="1">score</f>
        <v/>
      </c>
      <c r="R158" s="7" t="str">
        <f ca="1">rescore_pd</f>
        <v/>
      </c>
      <c r="S158" s="310" t="str">
        <f ca="1">price</f>
        <v/>
      </c>
      <c r="U158" s="4"/>
      <c r="V158" s="4"/>
      <c r="W158" s="219" t="str">
        <f ca="1">comm_pd</f>
        <v/>
      </c>
      <c r="X158" s="4"/>
      <c r="Y158" s="8"/>
    </row>
    <row r="159" spans="1:25" x14ac:dyDescent="0.25">
      <c r="A159" s="6" t="str">
        <f ca="1">no.</f>
        <v/>
      </c>
      <c r="E159" s="4" t="str">
        <f ca="1">position</f>
        <v/>
      </c>
      <c r="I159" s="318"/>
      <c r="L159" s="4"/>
      <c r="N159" s="6"/>
      <c r="P159" s="20"/>
      <c r="Q159" s="5" t="str">
        <f ca="1">score</f>
        <v/>
      </c>
      <c r="R159" s="7" t="str">
        <f ca="1">rescore_pd</f>
        <v/>
      </c>
      <c r="S159" s="310" t="str">
        <f ca="1">price</f>
        <v/>
      </c>
      <c r="U159" s="4"/>
      <c r="V159" s="4"/>
      <c r="W159" s="219" t="str">
        <f ca="1">comm_pd</f>
        <v/>
      </c>
      <c r="X159" s="4"/>
      <c r="Y159" s="8"/>
    </row>
    <row r="160" spans="1:25" x14ac:dyDescent="0.25">
      <c r="A160" s="6" t="str">
        <f ca="1">no.</f>
        <v/>
      </c>
      <c r="E160" s="4" t="str">
        <f ca="1">position</f>
        <v/>
      </c>
      <c r="I160" s="318"/>
      <c r="L160" s="4"/>
      <c r="N160" s="6"/>
      <c r="P160" s="20"/>
      <c r="Q160" s="5" t="str">
        <f ca="1">score</f>
        <v/>
      </c>
      <c r="R160" s="7" t="str">
        <f ca="1">rescore_pd</f>
        <v/>
      </c>
      <c r="S160" s="310" t="str">
        <f ca="1">price</f>
        <v/>
      </c>
      <c r="U160" s="4"/>
      <c r="V160" s="4"/>
      <c r="W160" s="219" t="str">
        <f ca="1">comm_pd</f>
        <v/>
      </c>
      <c r="X160" s="4"/>
      <c r="Y160" s="8"/>
    </row>
    <row r="161" spans="1:25" x14ac:dyDescent="0.25">
      <c r="A161" s="6" t="str">
        <f ca="1">no.</f>
        <v/>
      </c>
      <c r="E161" s="4" t="str">
        <f ca="1">position</f>
        <v/>
      </c>
      <c r="I161" s="318"/>
      <c r="L161" s="4"/>
      <c r="N161" s="6"/>
      <c r="P161" s="20"/>
      <c r="Q161" s="5" t="str">
        <f ca="1">score</f>
        <v/>
      </c>
      <c r="R161" s="7" t="str">
        <f ca="1">rescore_pd</f>
        <v/>
      </c>
      <c r="S161" s="310" t="str">
        <f ca="1">price</f>
        <v/>
      </c>
      <c r="U161" s="4"/>
      <c r="V161" s="4"/>
      <c r="W161" s="219" t="str">
        <f ca="1">comm_pd</f>
        <v/>
      </c>
      <c r="X161" s="4"/>
      <c r="Y161" s="8"/>
    </row>
    <row r="162" spans="1:25" x14ac:dyDescent="0.25">
      <c r="A162" s="6" t="str">
        <f ca="1">no.</f>
        <v/>
      </c>
      <c r="E162" s="4" t="str">
        <f ca="1">position</f>
        <v/>
      </c>
      <c r="I162" s="318"/>
      <c r="L162" s="4"/>
      <c r="N162" s="6"/>
      <c r="P162" s="20"/>
      <c r="Q162" s="5" t="str">
        <f ca="1">score</f>
        <v/>
      </c>
      <c r="R162" s="7" t="str">
        <f ca="1">rescore_pd</f>
        <v/>
      </c>
      <c r="S162" s="310" t="str">
        <f ca="1">price</f>
        <v/>
      </c>
      <c r="U162" s="4"/>
      <c r="V162" s="4"/>
      <c r="W162" s="219" t="str">
        <f ca="1">comm_pd</f>
        <v/>
      </c>
      <c r="X162" s="4"/>
      <c r="Y162" s="8"/>
    </row>
    <row r="163" spans="1:25" x14ac:dyDescent="0.25">
      <c r="A163" s="6" t="str">
        <f ca="1">no.</f>
        <v/>
      </c>
      <c r="E163" s="4" t="str">
        <f ca="1">position</f>
        <v/>
      </c>
      <c r="I163" s="318"/>
      <c r="L163" s="4"/>
      <c r="N163" s="6"/>
      <c r="P163" s="20"/>
      <c r="Q163" s="5" t="str">
        <f ca="1">score</f>
        <v/>
      </c>
      <c r="R163" s="7" t="str">
        <f ca="1">rescore_pd</f>
        <v/>
      </c>
      <c r="S163" s="310" t="str">
        <f ca="1">price</f>
        <v/>
      </c>
      <c r="U163" s="4"/>
      <c r="V163" s="4"/>
      <c r="W163" s="219" t="str">
        <f ca="1">comm_pd</f>
        <v/>
      </c>
      <c r="X163" s="4"/>
      <c r="Y163" s="8"/>
    </row>
    <row r="164" spans="1:25" x14ac:dyDescent="0.25">
      <c r="A164" s="6" t="str">
        <f ca="1">no.</f>
        <v/>
      </c>
      <c r="E164" s="4" t="str">
        <f ca="1">position</f>
        <v/>
      </c>
      <c r="I164" s="318"/>
      <c r="L164" s="4"/>
      <c r="N164" s="6"/>
      <c r="P164" s="20"/>
      <c r="Q164" s="5" t="str">
        <f ca="1">score</f>
        <v/>
      </c>
      <c r="R164" s="7" t="str">
        <f ca="1">rescore_pd</f>
        <v/>
      </c>
      <c r="S164" s="310" t="str">
        <f ca="1">price</f>
        <v/>
      </c>
      <c r="U164" s="4"/>
      <c r="V164" s="4"/>
      <c r="W164" s="219" t="str">
        <f ca="1">comm_pd</f>
        <v/>
      </c>
      <c r="X164" s="4"/>
      <c r="Y164" s="8"/>
    </row>
    <row r="165" spans="1:25" x14ac:dyDescent="0.25">
      <c r="A165" s="6" t="str">
        <f ca="1">no.</f>
        <v/>
      </c>
      <c r="E165" s="4" t="str">
        <f ca="1">position</f>
        <v/>
      </c>
      <c r="I165" s="318"/>
      <c r="L165" s="4"/>
      <c r="N165" s="6"/>
      <c r="P165" s="20"/>
      <c r="Q165" s="5" t="str">
        <f ca="1">score</f>
        <v/>
      </c>
      <c r="R165" s="7" t="str">
        <f ca="1">rescore_pd</f>
        <v/>
      </c>
      <c r="S165" s="310" t="str">
        <f ca="1">price</f>
        <v/>
      </c>
      <c r="U165" s="4"/>
      <c r="V165" s="4"/>
      <c r="W165" s="219" t="str">
        <f ca="1">comm_pd</f>
        <v/>
      </c>
      <c r="X165" s="4"/>
      <c r="Y165" s="8"/>
    </row>
    <row r="166" spans="1:25" x14ac:dyDescent="0.25">
      <c r="A166" s="6" t="str">
        <f ca="1">no.</f>
        <v/>
      </c>
      <c r="E166" s="4" t="str">
        <f ca="1">position</f>
        <v/>
      </c>
      <c r="I166" s="318"/>
      <c r="L166" s="4"/>
      <c r="N166" s="6"/>
      <c r="P166" s="20"/>
      <c r="Q166" s="5" t="str">
        <f ca="1">score</f>
        <v/>
      </c>
      <c r="R166" s="7" t="str">
        <f ca="1">rescore_pd</f>
        <v/>
      </c>
      <c r="S166" s="310" t="str">
        <f ca="1">price</f>
        <v/>
      </c>
      <c r="U166" s="4"/>
      <c r="V166" s="4"/>
      <c r="W166" s="219" t="str">
        <f ca="1">comm_pd</f>
        <v/>
      </c>
      <c r="X166" s="4"/>
      <c r="Y166" s="8"/>
    </row>
    <row r="167" spans="1:25" x14ac:dyDescent="0.25">
      <c r="A167" s="6" t="str">
        <f ca="1">no.</f>
        <v/>
      </c>
      <c r="E167" s="4" t="str">
        <f ca="1">position</f>
        <v/>
      </c>
      <c r="I167" s="318"/>
      <c r="L167" s="4"/>
      <c r="N167" s="6"/>
      <c r="P167" s="20"/>
      <c r="Q167" s="5" t="str">
        <f ca="1">score</f>
        <v/>
      </c>
      <c r="R167" s="7" t="str">
        <f ca="1">rescore_pd</f>
        <v/>
      </c>
      <c r="S167" s="310" t="str">
        <f ca="1">price</f>
        <v/>
      </c>
      <c r="U167" s="4"/>
      <c r="V167" s="4"/>
      <c r="W167" s="219" t="str">
        <f ca="1">comm_pd</f>
        <v/>
      </c>
      <c r="X167" s="4"/>
      <c r="Y167" s="8"/>
    </row>
    <row r="168" spans="1:25" x14ac:dyDescent="0.25">
      <c r="A168" s="6" t="str">
        <f ca="1">no.</f>
        <v/>
      </c>
      <c r="E168" s="4" t="str">
        <f ca="1">position</f>
        <v/>
      </c>
      <c r="I168" s="318"/>
      <c r="L168" s="4"/>
      <c r="N168" s="6"/>
      <c r="P168" s="20"/>
      <c r="Q168" s="5" t="str">
        <f ca="1">score</f>
        <v/>
      </c>
      <c r="R168" s="7" t="str">
        <f ca="1">rescore_pd</f>
        <v/>
      </c>
      <c r="S168" s="310" t="str">
        <f ca="1">price</f>
        <v/>
      </c>
      <c r="U168" s="4"/>
      <c r="V168" s="4"/>
      <c r="W168" s="219" t="str">
        <f ca="1">comm_pd</f>
        <v/>
      </c>
      <c r="X168" s="4"/>
      <c r="Y168" s="8"/>
    </row>
    <row r="169" spans="1:25" x14ac:dyDescent="0.25">
      <c r="A169" s="6" t="str">
        <f ca="1">no.</f>
        <v/>
      </c>
      <c r="E169" s="4" t="str">
        <f ca="1">position</f>
        <v/>
      </c>
      <c r="I169" s="318"/>
      <c r="L169" s="4"/>
      <c r="N169" s="6"/>
      <c r="P169" s="20"/>
      <c r="Q169" s="5" t="str">
        <f ca="1">score</f>
        <v/>
      </c>
      <c r="R169" s="7" t="str">
        <f ca="1">rescore_pd</f>
        <v/>
      </c>
      <c r="S169" s="310" t="str">
        <f ca="1">price</f>
        <v/>
      </c>
      <c r="U169" s="4"/>
      <c r="V169" s="4"/>
      <c r="W169" s="219" t="str">
        <f ca="1">comm_pd</f>
        <v/>
      </c>
      <c r="X169" s="4"/>
      <c r="Y169" s="8"/>
    </row>
    <row r="170" spans="1:25" x14ac:dyDescent="0.25">
      <c r="A170" s="6" t="str">
        <f ca="1">no.</f>
        <v/>
      </c>
      <c r="E170" s="4" t="str">
        <f ca="1">position</f>
        <v/>
      </c>
      <c r="I170" s="318"/>
      <c r="L170" s="4"/>
      <c r="N170" s="6"/>
      <c r="P170" s="20"/>
      <c r="Q170" s="5" t="str">
        <f ca="1">score</f>
        <v/>
      </c>
      <c r="R170" s="7" t="str">
        <f ca="1">rescore_pd</f>
        <v/>
      </c>
      <c r="S170" s="310" t="str">
        <f ca="1">price</f>
        <v/>
      </c>
      <c r="U170" s="4"/>
      <c r="V170" s="4"/>
      <c r="W170" s="219" t="str">
        <f ca="1">comm_pd</f>
        <v/>
      </c>
      <c r="X170" s="4"/>
      <c r="Y170" s="8"/>
    </row>
    <row r="171" spans="1:25" x14ac:dyDescent="0.25">
      <c r="A171" s="6" t="str">
        <f ca="1">no.</f>
        <v/>
      </c>
      <c r="E171" s="4" t="str">
        <f ca="1">position</f>
        <v/>
      </c>
      <c r="I171" s="318"/>
      <c r="L171" s="4"/>
      <c r="N171" s="6"/>
      <c r="P171" s="20"/>
      <c r="Q171" s="5" t="str">
        <f ca="1">score</f>
        <v/>
      </c>
      <c r="R171" s="7" t="str">
        <f ca="1">rescore_pd</f>
        <v/>
      </c>
      <c r="S171" s="310" t="str">
        <f ca="1">price</f>
        <v/>
      </c>
      <c r="U171" s="4"/>
      <c r="V171" s="4"/>
      <c r="W171" s="219" t="str">
        <f ca="1">comm_pd</f>
        <v/>
      </c>
      <c r="X171" s="4"/>
      <c r="Y171" s="8"/>
    </row>
    <row r="172" spans="1:25" x14ac:dyDescent="0.25">
      <c r="A172" s="6" t="str">
        <f ca="1">no.</f>
        <v/>
      </c>
      <c r="E172" s="4" t="str">
        <f ca="1">position</f>
        <v/>
      </c>
      <c r="I172" s="318"/>
      <c r="L172" s="4"/>
      <c r="N172" s="6"/>
      <c r="P172" s="20"/>
      <c r="Q172" s="5" t="str">
        <f ca="1">score</f>
        <v/>
      </c>
      <c r="R172" s="7" t="str">
        <f ca="1">rescore_pd</f>
        <v/>
      </c>
      <c r="S172" s="310" t="str">
        <f ca="1">price</f>
        <v/>
      </c>
      <c r="U172" s="4"/>
      <c r="V172" s="4"/>
      <c r="W172" s="219" t="str">
        <f ca="1">comm_pd</f>
        <v/>
      </c>
      <c r="X172" s="4"/>
      <c r="Y172" s="8"/>
    </row>
    <row r="173" spans="1:25" x14ac:dyDescent="0.25">
      <c r="A173" s="6" t="str">
        <f ca="1">no.</f>
        <v/>
      </c>
      <c r="E173" s="4" t="str">
        <f ca="1">position</f>
        <v/>
      </c>
      <c r="I173" s="318"/>
      <c r="L173" s="4"/>
      <c r="N173" s="6"/>
      <c r="P173" s="20"/>
      <c r="Q173" s="5" t="str">
        <f ca="1">score</f>
        <v/>
      </c>
      <c r="R173" s="7" t="str">
        <f ca="1">rescore_pd</f>
        <v/>
      </c>
      <c r="S173" s="310" t="str">
        <f ca="1">price</f>
        <v/>
      </c>
      <c r="U173" s="4"/>
      <c r="V173" s="4"/>
      <c r="W173" s="219" t="str">
        <f ca="1">comm_pd</f>
        <v/>
      </c>
      <c r="X173" s="4"/>
      <c r="Y173" s="8"/>
    </row>
    <row r="174" spans="1:25" x14ac:dyDescent="0.25">
      <c r="A174" s="6" t="str">
        <f ca="1">no.</f>
        <v/>
      </c>
      <c r="E174" s="4" t="str">
        <f ca="1">position</f>
        <v/>
      </c>
      <c r="I174" s="318"/>
      <c r="L174" s="4"/>
      <c r="N174" s="6"/>
      <c r="P174" s="20"/>
      <c r="Q174" s="5" t="str">
        <f ca="1">score</f>
        <v/>
      </c>
      <c r="R174" s="7" t="str">
        <f ca="1">rescore_pd</f>
        <v/>
      </c>
      <c r="S174" s="310" t="str">
        <f ca="1">price</f>
        <v/>
      </c>
      <c r="U174" s="4"/>
      <c r="V174" s="4"/>
      <c r="W174" s="219" t="str">
        <f ca="1">comm_pd</f>
        <v/>
      </c>
      <c r="X174" s="4"/>
      <c r="Y174" s="8"/>
    </row>
    <row r="175" spans="1:25" x14ac:dyDescent="0.25">
      <c r="A175" s="6" t="str">
        <f ca="1">no.</f>
        <v/>
      </c>
      <c r="E175" s="4" t="str">
        <f ca="1">position</f>
        <v/>
      </c>
      <c r="I175" s="318"/>
      <c r="L175" s="4"/>
      <c r="N175" s="6"/>
      <c r="P175" s="20"/>
      <c r="Q175" s="5" t="str">
        <f ca="1">score</f>
        <v/>
      </c>
      <c r="R175" s="7" t="str">
        <f ca="1">rescore_pd</f>
        <v/>
      </c>
      <c r="S175" s="310" t="str">
        <f ca="1">price</f>
        <v/>
      </c>
      <c r="U175" s="4"/>
      <c r="V175" s="4"/>
      <c r="W175" s="219" t="str">
        <f ca="1">comm_pd</f>
        <v/>
      </c>
      <c r="X175" s="4"/>
      <c r="Y175" s="8"/>
    </row>
    <row r="176" spans="1:25" x14ac:dyDescent="0.25">
      <c r="A176" s="6" t="str">
        <f ca="1">no.</f>
        <v/>
      </c>
      <c r="E176" s="4" t="str">
        <f ca="1">position</f>
        <v/>
      </c>
      <c r="I176" s="318"/>
      <c r="L176" s="4"/>
      <c r="N176" s="6"/>
      <c r="P176" s="20"/>
      <c r="Q176" s="5" t="str">
        <f ca="1">score</f>
        <v/>
      </c>
      <c r="R176" s="7" t="str">
        <f ca="1">rescore_pd</f>
        <v/>
      </c>
      <c r="S176" s="310" t="str">
        <f ca="1">price</f>
        <v/>
      </c>
      <c r="U176" s="4"/>
      <c r="V176" s="4"/>
      <c r="W176" s="219" t="str">
        <f ca="1">comm_pd</f>
        <v/>
      </c>
      <c r="X176" s="4"/>
      <c r="Y176" s="8"/>
    </row>
    <row r="177" spans="1:25" x14ac:dyDescent="0.25">
      <c r="A177" s="6" t="str">
        <f ca="1">no.</f>
        <v/>
      </c>
      <c r="E177" s="4" t="str">
        <f ca="1">position</f>
        <v/>
      </c>
      <c r="I177" s="318"/>
      <c r="L177" s="4"/>
      <c r="N177" s="6"/>
      <c r="P177" s="20"/>
      <c r="Q177" s="5" t="str">
        <f ca="1">score</f>
        <v/>
      </c>
      <c r="R177" s="7" t="str">
        <f ca="1">rescore_pd</f>
        <v/>
      </c>
      <c r="S177" s="310" t="str">
        <f ca="1">price</f>
        <v/>
      </c>
      <c r="U177" s="4"/>
      <c r="V177" s="4"/>
      <c r="W177" s="219" t="str">
        <f ca="1">comm_pd</f>
        <v/>
      </c>
      <c r="X177" s="4"/>
      <c r="Y177" s="8"/>
    </row>
    <row r="178" spans="1:25" x14ac:dyDescent="0.25">
      <c r="A178" s="6" t="str">
        <f ca="1">no.</f>
        <v/>
      </c>
      <c r="E178" s="4" t="str">
        <f ca="1">position</f>
        <v/>
      </c>
      <c r="I178" s="318"/>
      <c r="L178" s="4"/>
      <c r="N178" s="6"/>
      <c r="P178" s="20"/>
      <c r="Q178" s="5" t="str">
        <f ca="1">score</f>
        <v/>
      </c>
      <c r="R178" s="7" t="str">
        <f ca="1">rescore_pd</f>
        <v/>
      </c>
      <c r="S178" s="310" t="str">
        <f ca="1">price</f>
        <v/>
      </c>
      <c r="U178" s="4"/>
      <c r="V178" s="4"/>
      <c r="W178" s="219" t="str">
        <f ca="1">comm_pd</f>
        <v/>
      </c>
      <c r="X178" s="4"/>
      <c r="Y178" s="8"/>
    </row>
    <row r="179" spans="1:25" x14ac:dyDescent="0.25">
      <c r="A179" s="6" t="str">
        <f ca="1">no.</f>
        <v/>
      </c>
      <c r="E179" s="4" t="str">
        <f ca="1">position</f>
        <v/>
      </c>
      <c r="I179" s="318"/>
      <c r="L179" s="4"/>
      <c r="N179" s="6"/>
      <c r="P179" s="20"/>
      <c r="Q179" s="5" t="str">
        <f ca="1">score</f>
        <v/>
      </c>
      <c r="R179" s="7" t="str">
        <f ca="1">rescore_pd</f>
        <v/>
      </c>
      <c r="S179" s="310" t="str">
        <f ca="1">price</f>
        <v/>
      </c>
      <c r="U179" s="4"/>
      <c r="V179" s="4"/>
      <c r="W179" s="219" t="str">
        <f ca="1">comm_pd</f>
        <v/>
      </c>
      <c r="X179" s="4"/>
      <c r="Y179" s="8"/>
    </row>
    <row r="180" spans="1:25" x14ac:dyDescent="0.25">
      <c r="A180" s="6" t="str">
        <f ca="1">no.</f>
        <v/>
      </c>
      <c r="E180" s="4" t="str">
        <f ca="1">position</f>
        <v/>
      </c>
      <c r="I180" s="318"/>
      <c r="L180" s="4"/>
      <c r="N180" s="6"/>
      <c r="P180" s="20"/>
      <c r="Q180" s="5" t="str">
        <f ca="1">score</f>
        <v/>
      </c>
      <c r="R180" s="7" t="str">
        <f ca="1">rescore_pd</f>
        <v/>
      </c>
      <c r="S180" s="310" t="str">
        <f ca="1">price</f>
        <v/>
      </c>
      <c r="U180" s="4"/>
      <c r="V180" s="4"/>
      <c r="W180" s="219" t="str">
        <f ca="1">comm_pd</f>
        <v/>
      </c>
      <c r="X180" s="4"/>
      <c r="Y180" s="8"/>
    </row>
    <row r="181" spans="1:25" x14ac:dyDescent="0.25">
      <c r="A181" s="6" t="str">
        <f ca="1">no.</f>
        <v/>
      </c>
      <c r="E181" s="4" t="str">
        <f ca="1">position</f>
        <v/>
      </c>
      <c r="I181" s="318"/>
      <c r="L181" s="4"/>
      <c r="N181" s="6"/>
      <c r="P181" s="20"/>
      <c r="Q181" s="5" t="str">
        <f ca="1">score</f>
        <v/>
      </c>
      <c r="R181" s="7" t="str">
        <f ca="1">rescore_pd</f>
        <v/>
      </c>
      <c r="S181" s="310" t="str">
        <f ca="1">price</f>
        <v/>
      </c>
      <c r="U181" s="4"/>
      <c r="V181" s="4"/>
      <c r="W181" s="219" t="str">
        <f ca="1">comm_pd</f>
        <v/>
      </c>
      <c r="X181" s="4"/>
      <c r="Y181" s="8"/>
    </row>
    <row r="182" spans="1:25" x14ac:dyDescent="0.25">
      <c r="A182" s="6" t="str">
        <f ca="1">no.</f>
        <v/>
      </c>
      <c r="E182" s="4" t="str">
        <f ca="1">position</f>
        <v/>
      </c>
      <c r="I182" s="318"/>
      <c r="L182" s="4"/>
      <c r="N182" s="6"/>
      <c r="P182" s="20"/>
      <c r="Q182" s="5" t="str">
        <f ca="1">score</f>
        <v/>
      </c>
      <c r="R182" s="7" t="str">
        <f ca="1">rescore_pd</f>
        <v/>
      </c>
      <c r="S182" s="310" t="str">
        <f ca="1">price</f>
        <v/>
      </c>
      <c r="U182" s="4"/>
      <c r="V182" s="4"/>
      <c r="W182" s="219" t="str">
        <f ca="1">comm_pd</f>
        <v/>
      </c>
      <c r="X182" s="4"/>
      <c r="Y182" s="8"/>
    </row>
    <row r="183" spans="1:25" x14ac:dyDescent="0.25">
      <c r="A183" s="6" t="str">
        <f ca="1">no.</f>
        <v/>
      </c>
      <c r="E183" s="4" t="str">
        <f ca="1">position</f>
        <v/>
      </c>
      <c r="I183" s="318"/>
      <c r="L183" s="4"/>
      <c r="N183" s="6"/>
      <c r="P183" s="20"/>
      <c r="Q183" s="5" t="str">
        <f ca="1">score</f>
        <v/>
      </c>
      <c r="R183" s="7" t="str">
        <f ca="1">rescore_pd</f>
        <v/>
      </c>
      <c r="S183" s="310" t="str">
        <f ca="1">price</f>
        <v/>
      </c>
      <c r="U183" s="4"/>
      <c r="V183" s="4"/>
      <c r="W183" s="219" t="str">
        <f ca="1">comm_pd</f>
        <v/>
      </c>
      <c r="X183" s="4"/>
      <c r="Y183" s="8"/>
    </row>
    <row r="184" spans="1:25" x14ac:dyDescent="0.25">
      <c r="A184" s="6" t="str">
        <f ca="1">no.</f>
        <v/>
      </c>
      <c r="E184" s="4" t="str">
        <f ca="1">position</f>
        <v/>
      </c>
      <c r="I184" s="318"/>
      <c r="L184" s="4"/>
      <c r="N184" s="6"/>
      <c r="P184" s="20"/>
      <c r="Q184" s="5" t="str">
        <f ca="1">score</f>
        <v/>
      </c>
      <c r="R184" s="7" t="str">
        <f ca="1">rescore_pd</f>
        <v/>
      </c>
      <c r="S184" s="310" t="str">
        <f ca="1">price</f>
        <v/>
      </c>
      <c r="U184" s="4"/>
      <c r="V184" s="4"/>
      <c r="W184" s="219" t="str">
        <f ca="1">comm_pd</f>
        <v/>
      </c>
      <c r="X184" s="4"/>
      <c r="Y184" s="8"/>
    </row>
    <row r="185" spans="1:25" x14ac:dyDescent="0.25">
      <c r="A185" s="6" t="str">
        <f ca="1">no.</f>
        <v/>
      </c>
      <c r="E185" s="4" t="str">
        <f ca="1">position</f>
        <v/>
      </c>
      <c r="I185" s="318"/>
      <c r="L185" s="4"/>
      <c r="N185" s="6"/>
      <c r="P185" s="20"/>
      <c r="Q185" s="5" t="str">
        <f ca="1">score</f>
        <v/>
      </c>
      <c r="R185" s="7" t="str">
        <f ca="1">rescore_pd</f>
        <v/>
      </c>
      <c r="S185" s="310" t="str">
        <f ca="1">price</f>
        <v/>
      </c>
      <c r="U185" s="4"/>
      <c r="V185" s="4"/>
      <c r="W185" s="219" t="str">
        <f ca="1">comm_pd</f>
        <v/>
      </c>
      <c r="X185" s="4"/>
      <c r="Y185" s="8"/>
    </row>
    <row r="186" spans="1:25" x14ac:dyDescent="0.25">
      <c r="A186" s="6" t="str">
        <f ca="1">no.</f>
        <v/>
      </c>
      <c r="E186" s="4" t="str">
        <f ca="1">position</f>
        <v/>
      </c>
      <c r="I186" s="318"/>
      <c r="L186" s="4"/>
      <c r="N186" s="6"/>
      <c r="P186" s="20"/>
      <c r="Q186" s="5" t="str">
        <f ca="1">score</f>
        <v/>
      </c>
      <c r="R186" s="7" t="str">
        <f ca="1">rescore_pd</f>
        <v/>
      </c>
      <c r="S186" s="310" t="str">
        <f ca="1">price</f>
        <v/>
      </c>
      <c r="U186" s="4"/>
      <c r="V186" s="4"/>
      <c r="W186" s="219" t="str">
        <f ca="1">comm_pd</f>
        <v/>
      </c>
      <c r="X186" s="4"/>
      <c r="Y186" s="8"/>
    </row>
    <row r="187" spans="1:25" x14ac:dyDescent="0.25">
      <c r="A187" s="6" t="str">
        <f ca="1">no.</f>
        <v/>
      </c>
      <c r="E187" s="4" t="str">
        <f ca="1">position</f>
        <v/>
      </c>
      <c r="I187" s="318"/>
      <c r="L187" s="4"/>
      <c r="N187" s="6"/>
      <c r="P187" s="20"/>
      <c r="Q187" s="5" t="str">
        <f ca="1">score</f>
        <v/>
      </c>
      <c r="R187" s="7" t="str">
        <f ca="1">rescore_pd</f>
        <v/>
      </c>
      <c r="S187" s="310" t="str">
        <f ca="1">price</f>
        <v/>
      </c>
      <c r="U187" s="4"/>
      <c r="V187" s="4"/>
      <c r="W187" s="219" t="str">
        <f ca="1">comm_pd</f>
        <v/>
      </c>
      <c r="X187" s="4"/>
      <c r="Y187" s="8"/>
    </row>
    <row r="188" spans="1:25" x14ac:dyDescent="0.25">
      <c r="A188" s="6" t="str">
        <f ca="1">no.</f>
        <v/>
      </c>
      <c r="E188" s="4" t="str">
        <f ca="1">position</f>
        <v/>
      </c>
      <c r="I188" s="318"/>
      <c r="L188" s="4"/>
      <c r="N188" s="6"/>
      <c r="P188" s="20"/>
      <c r="Q188" s="5" t="str">
        <f ca="1">score</f>
        <v/>
      </c>
      <c r="R188" s="7" t="str">
        <f ca="1">rescore_pd</f>
        <v/>
      </c>
      <c r="S188" s="310" t="str">
        <f ca="1">price</f>
        <v/>
      </c>
      <c r="U188" s="4"/>
      <c r="V188" s="4"/>
      <c r="W188" s="219" t="str">
        <f ca="1">comm_pd</f>
        <v/>
      </c>
      <c r="X188" s="4"/>
      <c r="Y188" s="8"/>
    </row>
    <row r="189" spans="1:25" x14ac:dyDescent="0.25">
      <c r="A189" s="6" t="str">
        <f ca="1">no.</f>
        <v/>
      </c>
      <c r="E189" s="4" t="str">
        <f ca="1">position</f>
        <v/>
      </c>
      <c r="I189" s="318"/>
      <c r="L189" s="4"/>
      <c r="N189" s="6"/>
      <c r="P189" s="20"/>
      <c r="Q189" s="5" t="str">
        <f ca="1">score</f>
        <v/>
      </c>
      <c r="R189" s="7" t="str">
        <f ca="1">rescore_pd</f>
        <v/>
      </c>
      <c r="S189" s="310" t="str">
        <f ca="1">price</f>
        <v/>
      </c>
      <c r="U189" s="4"/>
      <c r="V189" s="4"/>
      <c r="W189" s="219" t="str">
        <f ca="1">comm_pd</f>
        <v/>
      </c>
      <c r="X189" s="4"/>
      <c r="Y189" s="8"/>
    </row>
    <row r="190" spans="1:25" x14ac:dyDescent="0.25">
      <c r="A190" s="6" t="str">
        <f ca="1">no.</f>
        <v/>
      </c>
      <c r="E190" s="4" t="str">
        <f ca="1">position</f>
        <v/>
      </c>
      <c r="I190" s="318"/>
      <c r="L190" s="4"/>
      <c r="N190" s="6"/>
      <c r="P190" s="20"/>
      <c r="Q190" s="5" t="str">
        <f ca="1">score</f>
        <v/>
      </c>
      <c r="R190" s="7" t="str">
        <f ca="1">rescore_pd</f>
        <v/>
      </c>
      <c r="S190" s="310" t="str">
        <f ca="1">price</f>
        <v/>
      </c>
      <c r="U190" s="4"/>
      <c r="V190" s="4"/>
      <c r="W190" s="219" t="str">
        <f ca="1">comm_pd</f>
        <v/>
      </c>
      <c r="X190" s="4"/>
      <c r="Y190" s="8"/>
    </row>
    <row r="191" spans="1:25" x14ac:dyDescent="0.25">
      <c r="A191" s="6" t="str">
        <f ca="1">no.</f>
        <v/>
      </c>
      <c r="E191" s="4" t="str">
        <f ca="1">position</f>
        <v/>
      </c>
      <c r="I191" s="318"/>
      <c r="L191" s="4"/>
      <c r="N191" s="6"/>
      <c r="P191" s="20"/>
      <c r="Q191" s="5" t="str">
        <f ca="1">score</f>
        <v/>
      </c>
      <c r="R191" s="7" t="str">
        <f ca="1">rescore_pd</f>
        <v/>
      </c>
      <c r="S191" s="310" t="str">
        <f ca="1">price</f>
        <v/>
      </c>
      <c r="U191" s="4"/>
      <c r="V191" s="4"/>
      <c r="W191" s="219" t="str">
        <f ca="1">comm_pd</f>
        <v/>
      </c>
      <c r="X191" s="4"/>
      <c r="Y191" s="8"/>
    </row>
    <row r="192" spans="1:25" x14ac:dyDescent="0.25">
      <c r="A192" s="6" t="str">
        <f ca="1">no.</f>
        <v/>
      </c>
      <c r="E192" s="4" t="str">
        <f ca="1">position</f>
        <v/>
      </c>
      <c r="I192" s="318"/>
      <c r="L192" s="4"/>
      <c r="N192" s="6"/>
      <c r="P192" s="20"/>
      <c r="Q192" s="5" t="str">
        <f ca="1">score</f>
        <v/>
      </c>
      <c r="R192" s="7" t="str">
        <f ca="1">rescore_pd</f>
        <v/>
      </c>
      <c r="S192" s="310" t="str">
        <f ca="1">price</f>
        <v/>
      </c>
      <c r="U192" s="4"/>
      <c r="V192" s="4"/>
      <c r="W192" s="219" t="str">
        <f ca="1">comm_pd</f>
        <v/>
      </c>
      <c r="X192" s="4"/>
      <c r="Y192" s="8"/>
    </row>
    <row r="193" spans="1:25" x14ac:dyDescent="0.25">
      <c r="A193" s="6" t="str">
        <f ca="1">no.</f>
        <v/>
      </c>
      <c r="E193" s="4" t="str">
        <f ca="1">position</f>
        <v/>
      </c>
      <c r="I193" s="318"/>
      <c r="L193" s="4"/>
      <c r="N193" s="6"/>
      <c r="P193" s="20"/>
      <c r="Q193" s="5" t="str">
        <f ca="1">score</f>
        <v/>
      </c>
      <c r="R193" s="7" t="str">
        <f ca="1">rescore_pd</f>
        <v/>
      </c>
      <c r="S193" s="310" t="str">
        <f ca="1">price</f>
        <v/>
      </c>
      <c r="U193" s="4"/>
      <c r="V193" s="4"/>
      <c r="W193" s="219" t="str">
        <f ca="1">comm_pd</f>
        <v/>
      </c>
      <c r="X193" s="4"/>
      <c r="Y193" s="8"/>
    </row>
    <row r="194" spans="1:25" x14ac:dyDescent="0.25">
      <c r="A194" s="6" t="str">
        <f ca="1">no.</f>
        <v/>
      </c>
      <c r="E194" s="4" t="str">
        <f ca="1">position</f>
        <v/>
      </c>
      <c r="I194" s="318"/>
      <c r="L194" s="4"/>
      <c r="N194" s="6"/>
      <c r="P194" s="20"/>
      <c r="Q194" s="5" t="str">
        <f ca="1">score</f>
        <v/>
      </c>
      <c r="R194" s="7" t="str">
        <f ca="1">rescore_pd</f>
        <v/>
      </c>
      <c r="S194" s="310" t="str">
        <f ca="1">price</f>
        <v/>
      </c>
      <c r="U194" s="4"/>
      <c r="V194" s="4"/>
      <c r="W194" s="219" t="str">
        <f ca="1">comm_pd</f>
        <v/>
      </c>
      <c r="X194" s="4"/>
      <c r="Y194" s="8"/>
    </row>
    <row r="195" spans="1:25" x14ac:dyDescent="0.25">
      <c r="A195" s="6" t="str">
        <f ca="1">no.</f>
        <v/>
      </c>
      <c r="E195" s="4" t="str">
        <f ca="1">position</f>
        <v/>
      </c>
      <c r="I195" s="318"/>
      <c r="L195" s="4"/>
      <c r="N195" s="6"/>
      <c r="P195" s="20"/>
      <c r="Q195" s="5" t="str">
        <f ca="1">score</f>
        <v/>
      </c>
      <c r="R195" s="7" t="str">
        <f ca="1">rescore_pd</f>
        <v/>
      </c>
      <c r="S195" s="310" t="str">
        <f ca="1">price</f>
        <v/>
      </c>
      <c r="U195" s="4"/>
      <c r="V195" s="4"/>
      <c r="W195" s="219" t="str">
        <f ca="1">comm_pd</f>
        <v/>
      </c>
      <c r="X195" s="4"/>
      <c r="Y195" s="8"/>
    </row>
    <row r="196" spans="1:25" x14ac:dyDescent="0.25">
      <c r="A196" s="6" t="str">
        <f ca="1">no.</f>
        <v/>
      </c>
      <c r="E196" s="4" t="str">
        <f ca="1">position</f>
        <v/>
      </c>
      <c r="I196" s="318"/>
      <c r="L196" s="4"/>
      <c r="N196" s="6"/>
      <c r="P196" s="20"/>
      <c r="Q196" s="5" t="str">
        <f ca="1">score</f>
        <v/>
      </c>
      <c r="R196" s="7" t="str">
        <f ca="1">rescore_pd</f>
        <v/>
      </c>
      <c r="S196" s="310" t="str">
        <f ca="1">price</f>
        <v/>
      </c>
      <c r="U196" s="4"/>
      <c r="V196" s="4"/>
      <c r="W196" s="219" t="str">
        <f ca="1">comm_pd</f>
        <v/>
      </c>
      <c r="X196" s="4"/>
      <c r="Y196" s="8"/>
    </row>
    <row r="197" spans="1:25" x14ac:dyDescent="0.25">
      <c r="A197" s="6" t="str">
        <f ca="1">no.</f>
        <v/>
      </c>
      <c r="E197" s="4" t="str">
        <f ca="1">position</f>
        <v/>
      </c>
      <c r="I197" s="318"/>
      <c r="L197" s="4"/>
      <c r="N197" s="6"/>
      <c r="P197" s="20"/>
      <c r="Q197" s="5" t="str">
        <f ca="1">score</f>
        <v/>
      </c>
      <c r="R197" s="7" t="str">
        <f ca="1">rescore_pd</f>
        <v/>
      </c>
      <c r="S197" s="310" t="str">
        <f ca="1">price</f>
        <v/>
      </c>
      <c r="U197" s="4"/>
      <c r="V197" s="4"/>
      <c r="W197" s="219" t="str">
        <f ca="1">comm_pd</f>
        <v/>
      </c>
      <c r="X197" s="4"/>
      <c r="Y197" s="8"/>
    </row>
    <row r="198" spans="1:25" x14ac:dyDescent="0.25">
      <c r="A198" s="6" t="str">
        <f ca="1">no.</f>
        <v/>
      </c>
      <c r="E198" s="4" t="str">
        <f ca="1">position</f>
        <v/>
      </c>
      <c r="I198" s="318"/>
      <c r="L198" s="4"/>
      <c r="N198" s="6"/>
      <c r="P198" s="20"/>
      <c r="Q198" s="5" t="str">
        <f ca="1">score</f>
        <v/>
      </c>
      <c r="R198" s="7" t="str">
        <f ca="1">rescore_pd</f>
        <v/>
      </c>
      <c r="S198" s="310" t="str">
        <f ca="1">price</f>
        <v/>
      </c>
      <c r="U198" s="4"/>
      <c r="V198" s="4"/>
      <c r="W198" s="219" t="str">
        <f ca="1">comm_pd</f>
        <v/>
      </c>
      <c r="X198" s="4"/>
      <c r="Y198" s="8"/>
    </row>
    <row r="199" spans="1:25" x14ac:dyDescent="0.25">
      <c r="A199" s="6" t="str">
        <f ca="1">no.</f>
        <v/>
      </c>
      <c r="E199" s="4" t="str">
        <f ca="1">position</f>
        <v/>
      </c>
      <c r="I199" s="318"/>
      <c r="L199" s="4"/>
      <c r="N199" s="6"/>
      <c r="P199" s="20"/>
      <c r="Q199" s="5" t="str">
        <f ca="1">score</f>
        <v/>
      </c>
      <c r="R199" s="7" t="str">
        <f ca="1">rescore_pd</f>
        <v/>
      </c>
      <c r="S199" s="310" t="str">
        <f ca="1">price</f>
        <v/>
      </c>
      <c r="U199" s="4"/>
      <c r="V199" s="4"/>
      <c r="W199" s="219" t="str">
        <f ca="1">comm_pd</f>
        <v/>
      </c>
      <c r="X199" s="4"/>
      <c r="Y199" s="8"/>
    </row>
    <row r="200" spans="1:25" x14ac:dyDescent="0.25">
      <c r="A200" s="6" t="str">
        <f ca="1">no.</f>
        <v/>
      </c>
      <c r="E200" s="4" t="str">
        <f ca="1">position</f>
        <v/>
      </c>
      <c r="I200" s="318"/>
      <c r="L200" s="4"/>
      <c r="N200" s="6"/>
      <c r="P200" s="20"/>
      <c r="Q200" s="5" t="str">
        <f ca="1">score</f>
        <v/>
      </c>
      <c r="R200" s="7" t="str">
        <f ca="1">rescore_pd</f>
        <v/>
      </c>
      <c r="S200" s="310" t="str">
        <f ca="1">price</f>
        <v/>
      </c>
      <c r="U200" s="4"/>
      <c r="V200" s="4"/>
      <c r="W200" s="219" t="str">
        <f ca="1">comm_pd</f>
        <v/>
      </c>
      <c r="X200" s="4"/>
      <c r="Y200" s="8"/>
    </row>
    <row r="201" spans="1:25" x14ac:dyDescent="0.25">
      <c r="A201" s="6" t="str">
        <f ca="1">no.</f>
        <v/>
      </c>
      <c r="E201" s="4" t="str">
        <f ca="1">position</f>
        <v/>
      </c>
      <c r="I201" s="318"/>
      <c r="L201" s="4"/>
      <c r="N201" s="6"/>
      <c r="P201" s="20"/>
      <c r="Q201" s="5" t="str">
        <f ca="1">score</f>
        <v/>
      </c>
      <c r="R201" s="7" t="str">
        <f ca="1">rescore_pd</f>
        <v/>
      </c>
      <c r="S201" s="310" t="str">
        <f ca="1">price</f>
        <v/>
      </c>
      <c r="U201" s="4"/>
      <c r="V201" s="4"/>
      <c r="W201" s="219" t="str">
        <f ca="1">comm_pd</f>
        <v/>
      </c>
      <c r="X201" s="4"/>
      <c r="Y201" s="8"/>
    </row>
    <row r="202" spans="1:25" x14ac:dyDescent="0.25">
      <c r="A202" s="6" t="str">
        <f ca="1">no.</f>
        <v/>
      </c>
      <c r="E202" s="4" t="str">
        <f ca="1">position</f>
        <v/>
      </c>
      <c r="I202" s="318"/>
      <c r="L202" s="4"/>
      <c r="N202" s="6"/>
      <c r="P202" s="20"/>
      <c r="Q202" s="5" t="str">
        <f ca="1">score</f>
        <v/>
      </c>
      <c r="R202" s="7" t="str">
        <f ca="1">rescore_pd</f>
        <v/>
      </c>
      <c r="S202" s="310" t="str">
        <f ca="1">price</f>
        <v/>
      </c>
      <c r="U202" s="4"/>
      <c r="V202" s="4"/>
      <c r="W202" s="219" t="str">
        <f ca="1">comm_pd</f>
        <v/>
      </c>
      <c r="X202" s="4"/>
      <c r="Y202" s="8"/>
    </row>
    <row r="203" spans="1:25" x14ac:dyDescent="0.25">
      <c r="A203" s="6" t="str">
        <f ca="1">no.</f>
        <v/>
      </c>
      <c r="E203" s="4" t="str">
        <f ca="1">position</f>
        <v/>
      </c>
      <c r="I203" s="318"/>
      <c r="L203" s="4"/>
      <c r="N203" s="6"/>
      <c r="P203" s="20"/>
      <c r="Q203" s="5" t="str">
        <f ca="1">score</f>
        <v/>
      </c>
      <c r="R203" s="7" t="str">
        <f ca="1">rescore_pd</f>
        <v/>
      </c>
      <c r="S203" s="310" t="str">
        <f ca="1">price</f>
        <v/>
      </c>
      <c r="U203" s="4"/>
      <c r="V203" s="4"/>
      <c r="W203" s="219" t="str">
        <f ca="1">comm_pd</f>
        <v/>
      </c>
      <c r="X203" s="4"/>
      <c r="Y203" s="8"/>
    </row>
    <row r="204" spans="1:25" x14ac:dyDescent="0.25">
      <c r="A204" s="6" t="str">
        <f ca="1">no.</f>
        <v/>
      </c>
      <c r="E204" s="4" t="str">
        <f ca="1">position</f>
        <v/>
      </c>
      <c r="I204" s="318"/>
      <c r="L204" s="4"/>
      <c r="N204" s="6"/>
      <c r="P204" s="20"/>
      <c r="Q204" s="5" t="str">
        <f ca="1">score</f>
        <v/>
      </c>
      <c r="R204" s="7" t="str">
        <f ca="1">rescore_pd</f>
        <v/>
      </c>
      <c r="S204" s="310" t="str">
        <f ca="1">price</f>
        <v/>
      </c>
      <c r="U204" s="4"/>
      <c r="V204" s="4"/>
      <c r="W204" s="219" t="str">
        <f ca="1">comm_pd</f>
        <v/>
      </c>
      <c r="X204" s="4"/>
      <c r="Y204" s="8"/>
    </row>
    <row r="205" spans="1:25" x14ac:dyDescent="0.25">
      <c r="A205" s="6" t="str">
        <f ca="1">no.</f>
        <v/>
      </c>
      <c r="E205" s="4" t="str">
        <f ca="1">position</f>
        <v/>
      </c>
      <c r="I205" s="318"/>
      <c r="L205" s="4"/>
      <c r="N205" s="6"/>
      <c r="P205" s="20"/>
      <c r="Q205" s="5" t="str">
        <f ca="1">score</f>
        <v/>
      </c>
      <c r="R205" s="7" t="str">
        <f ca="1">rescore_pd</f>
        <v/>
      </c>
      <c r="S205" s="310" t="str">
        <f ca="1">price</f>
        <v/>
      </c>
      <c r="U205" s="4"/>
      <c r="V205" s="4"/>
      <c r="W205" s="219" t="str">
        <f ca="1">comm_pd</f>
        <v/>
      </c>
      <c r="X205" s="4"/>
      <c r="Y205" s="8"/>
    </row>
    <row r="206" spans="1:25" x14ac:dyDescent="0.25">
      <c r="A206" s="6" t="str">
        <f ca="1">no.</f>
        <v/>
      </c>
      <c r="E206" s="4" t="str">
        <f ca="1">position</f>
        <v/>
      </c>
      <c r="I206" s="318"/>
      <c r="L206" s="4"/>
      <c r="N206" s="6"/>
      <c r="P206" s="20"/>
      <c r="Q206" s="5" t="str">
        <f ca="1">score</f>
        <v/>
      </c>
      <c r="R206" s="7" t="str">
        <f ca="1">rescore_pd</f>
        <v/>
      </c>
      <c r="S206" s="310" t="str">
        <f ca="1">price</f>
        <v/>
      </c>
      <c r="U206" s="4"/>
      <c r="V206" s="4"/>
      <c r="W206" s="219" t="str">
        <f ca="1">comm_pd</f>
        <v/>
      </c>
      <c r="X206" s="4"/>
      <c r="Y206" s="8"/>
    </row>
    <row r="207" spans="1:25" x14ac:dyDescent="0.25">
      <c r="A207" s="6" t="str">
        <f ca="1">no.</f>
        <v/>
      </c>
      <c r="E207" s="4" t="str">
        <f ca="1">position</f>
        <v/>
      </c>
      <c r="I207" s="318"/>
      <c r="L207" s="4"/>
      <c r="N207" s="6"/>
      <c r="P207" s="20"/>
      <c r="Q207" s="5" t="str">
        <f ca="1">score</f>
        <v/>
      </c>
      <c r="R207" s="7" t="str">
        <f ca="1">rescore_pd</f>
        <v/>
      </c>
      <c r="S207" s="310" t="str">
        <f ca="1">price</f>
        <v/>
      </c>
      <c r="U207" s="4"/>
      <c r="V207" s="4"/>
      <c r="W207" s="219" t="str">
        <f ca="1">comm_pd</f>
        <v/>
      </c>
      <c r="X207" s="4"/>
      <c r="Y207" s="8"/>
    </row>
    <row r="208" spans="1:25" x14ac:dyDescent="0.25">
      <c r="A208" s="6" t="str">
        <f ca="1">no.</f>
        <v/>
      </c>
      <c r="E208" s="4" t="str">
        <f ca="1">position</f>
        <v/>
      </c>
      <c r="I208" s="318"/>
      <c r="L208" s="4"/>
      <c r="N208" s="6"/>
      <c r="P208" s="20"/>
      <c r="Q208" s="5" t="str">
        <f ca="1">score</f>
        <v/>
      </c>
      <c r="R208" s="7" t="str">
        <f ca="1">rescore_pd</f>
        <v/>
      </c>
      <c r="S208" s="310" t="str">
        <f ca="1">price</f>
        <v/>
      </c>
      <c r="U208" s="4"/>
      <c r="V208" s="4"/>
      <c r="W208" s="219" t="str">
        <f ca="1">comm_pd</f>
        <v/>
      </c>
      <c r="X208" s="4"/>
      <c r="Y208" s="8"/>
    </row>
    <row r="209" spans="1:25" x14ac:dyDescent="0.25">
      <c r="A209" s="6" t="str">
        <f ca="1">no.</f>
        <v/>
      </c>
      <c r="E209" s="4" t="str">
        <f ca="1">position</f>
        <v/>
      </c>
      <c r="I209" s="318"/>
      <c r="L209" s="4"/>
      <c r="N209" s="6"/>
      <c r="P209" s="20"/>
      <c r="Q209" s="5" t="str">
        <f ca="1">score</f>
        <v/>
      </c>
      <c r="R209" s="7" t="str">
        <f ca="1">rescore_pd</f>
        <v/>
      </c>
      <c r="S209" s="310" t="str">
        <f ca="1">price</f>
        <v/>
      </c>
      <c r="U209" s="4"/>
      <c r="V209" s="4"/>
      <c r="W209" s="219" t="str">
        <f ca="1">comm_pd</f>
        <v/>
      </c>
      <c r="X209" s="4"/>
      <c r="Y209" s="8"/>
    </row>
    <row r="210" spans="1:25" x14ac:dyDescent="0.25">
      <c r="A210" s="6" t="str">
        <f ca="1">no.</f>
        <v/>
      </c>
      <c r="E210" s="4" t="str">
        <f ca="1">position</f>
        <v/>
      </c>
      <c r="I210" s="318"/>
      <c r="L210" s="4"/>
      <c r="N210" s="6"/>
      <c r="P210" s="20"/>
      <c r="Q210" s="5" t="str">
        <f ca="1">score</f>
        <v/>
      </c>
      <c r="R210" s="7" t="str">
        <f ca="1">rescore_pd</f>
        <v/>
      </c>
      <c r="S210" s="310" t="str">
        <f ca="1">price</f>
        <v/>
      </c>
      <c r="U210" s="4"/>
      <c r="V210" s="4"/>
      <c r="W210" s="219" t="str">
        <f ca="1">comm_pd</f>
        <v/>
      </c>
      <c r="X210" s="4"/>
      <c r="Y210" s="8"/>
    </row>
    <row r="211" spans="1:25" x14ac:dyDescent="0.25">
      <c r="A211" s="6" t="str">
        <f ca="1">no.</f>
        <v/>
      </c>
      <c r="E211" s="4" t="str">
        <f ca="1">position</f>
        <v/>
      </c>
      <c r="I211" s="318"/>
      <c r="L211" s="4"/>
      <c r="N211" s="6"/>
      <c r="P211" s="20"/>
      <c r="Q211" s="5" t="str">
        <f ca="1">score</f>
        <v/>
      </c>
      <c r="R211" s="7" t="str">
        <f ca="1">rescore_pd</f>
        <v/>
      </c>
      <c r="S211" s="310" t="str">
        <f ca="1">price</f>
        <v/>
      </c>
      <c r="U211" s="4"/>
      <c r="V211" s="4"/>
      <c r="W211" s="219" t="str">
        <f ca="1">comm_pd</f>
        <v/>
      </c>
      <c r="X211" s="4"/>
      <c r="Y211" s="8"/>
    </row>
    <row r="212" spans="1:25" x14ac:dyDescent="0.25">
      <c r="A212" s="6" t="str">
        <f ca="1">no.</f>
        <v/>
      </c>
      <c r="E212" s="4" t="str">
        <f ca="1">position</f>
        <v/>
      </c>
      <c r="I212" s="318"/>
      <c r="L212" s="4"/>
      <c r="N212" s="6"/>
      <c r="P212" s="20"/>
      <c r="Q212" s="5" t="str">
        <f ca="1">score</f>
        <v/>
      </c>
      <c r="R212" s="7" t="str">
        <f ca="1">rescore_pd</f>
        <v/>
      </c>
      <c r="S212" s="310" t="str">
        <f ca="1">price</f>
        <v/>
      </c>
      <c r="U212" s="4"/>
      <c r="V212" s="4"/>
      <c r="W212" s="219" t="str">
        <f ca="1">comm_pd</f>
        <v/>
      </c>
      <c r="X212" s="4"/>
      <c r="Y212" s="8"/>
    </row>
    <row r="213" spans="1:25" x14ac:dyDescent="0.25">
      <c r="A213" s="6" t="str">
        <f ca="1">no.</f>
        <v/>
      </c>
      <c r="E213" s="4" t="str">
        <f ca="1">position</f>
        <v/>
      </c>
      <c r="I213" s="318"/>
      <c r="L213" s="4"/>
      <c r="N213" s="6"/>
      <c r="P213" s="20"/>
      <c r="Q213" s="5" t="str">
        <f ca="1">score</f>
        <v/>
      </c>
      <c r="R213" s="7" t="str">
        <f ca="1">rescore_pd</f>
        <v/>
      </c>
      <c r="S213" s="310" t="str">
        <f ca="1">price</f>
        <v/>
      </c>
      <c r="U213" s="4"/>
      <c r="V213" s="4"/>
      <c r="W213" s="219" t="str">
        <f ca="1">comm_pd</f>
        <v/>
      </c>
      <c r="X213" s="4"/>
      <c r="Y213" s="8"/>
    </row>
    <row r="214" spans="1:25" x14ac:dyDescent="0.25">
      <c r="A214" s="6" t="str">
        <f ca="1">no.</f>
        <v/>
      </c>
      <c r="E214" s="4" t="str">
        <f ca="1">position</f>
        <v/>
      </c>
      <c r="I214" s="318"/>
      <c r="L214" s="4"/>
      <c r="N214" s="6"/>
      <c r="P214" s="20"/>
      <c r="Q214" s="5" t="str">
        <f ca="1">score</f>
        <v/>
      </c>
      <c r="R214" s="7" t="str">
        <f ca="1">rescore_pd</f>
        <v/>
      </c>
      <c r="S214" s="310" t="str">
        <f ca="1">price</f>
        <v/>
      </c>
      <c r="U214" s="4"/>
      <c r="V214" s="4"/>
      <c r="W214" s="219" t="str">
        <f ca="1">comm_pd</f>
        <v/>
      </c>
      <c r="X214" s="4"/>
      <c r="Y214" s="8"/>
    </row>
    <row r="215" spans="1:25" x14ac:dyDescent="0.25">
      <c r="A215" s="6" t="str">
        <f ca="1">no.</f>
        <v/>
      </c>
      <c r="E215" s="4" t="str">
        <f ca="1">position</f>
        <v/>
      </c>
      <c r="I215" s="318"/>
      <c r="L215" s="4"/>
      <c r="N215" s="6"/>
      <c r="P215" s="20"/>
      <c r="Q215" s="5" t="str">
        <f ca="1">score</f>
        <v/>
      </c>
      <c r="R215" s="7" t="str">
        <f ca="1">rescore_pd</f>
        <v/>
      </c>
      <c r="S215" s="310" t="str">
        <f ca="1">price</f>
        <v/>
      </c>
      <c r="U215" s="4"/>
      <c r="V215" s="4"/>
      <c r="W215" s="219" t="str">
        <f ca="1">comm_pd</f>
        <v/>
      </c>
      <c r="X215" s="4"/>
      <c r="Y215" s="8"/>
    </row>
    <row r="216" spans="1:25" x14ac:dyDescent="0.25">
      <c r="A216" s="6" t="str">
        <f ca="1">no.</f>
        <v/>
      </c>
      <c r="E216" s="4" t="str">
        <f ca="1">position</f>
        <v/>
      </c>
      <c r="I216" s="318"/>
      <c r="L216" s="4"/>
      <c r="N216" s="6"/>
      <c r="P216" s="20"/>
      <c r="Q216" s="5" t="str">
        <f ca="1">score</f>
        <v/>
      </c>
      <c r="R216" s="7" t="str">
        <f ca="1">rescore_pd</f>
        <v/>
      </c>
      <c r="S216" s="310" t="str">
        <f ca="1">price</f>
        <v/>
      </c>
      <c r="U216" s="4"/>
      <c r="V216" s="4"/>
      <c r="W216" s="219" t="str">
        <f ca="1">comm_pd</f>
        <v/>
      </c>
      <c r="X216" s="4"/>
      <c r="Y216" s="8"/>
    </row>
    <row r="217" spans="1:25" x14ac:dyDescent="0.25">
      <c r="A217" s="6" t="str">
        <f ca="1">no.</f>
        <v/>
      </c>
      <c r="E217" s="4" t="str">
        <f ca="1">position</f>
        <v/>
      </c>
      <c r="I217" s="318"/>
      <c r="L217" s="4"/>
      <c r="N217" s="6"/>
      <c r="P217" s="20"/>
      <c r="Q217" s="5" t="str">
        <f ca="1">score</f>
        <v/>
      </c>
      <c r="R217" s="7" t="str">
        <f ca="1">rescore_pd</f>
        <v/>
      </c>
      <c r="S217" s="310" t="str">
        <f ca="1">price</f>
        <v/>
      </c>
      <c r="U217" s="4"/>
      <c r="V217" s="4"/>
      <c r="W217" s="219" t="str">
        <f ca="1">comm_pd</f>
        <v/>
      </c>
      <c r="X217" s="4"/>
      <c r="Y217" s="8"/>
    </row>
    <row r="218" spans="1:25" x14ac:dyDescent="0.25">
      <c r="A218" s="6" t="str">
        <f ca="1">no.</f>
        <v/>
      </c>
      <c r="E218" s="4" t="str">
        <f ca="1">position</f>
        <v/>
      </c>
      <c r="I218" s="318"/>
      <c r="L218" s="4"/>
      <c r="N218" s="6"/>
      <c r="P218" s="20"/>
      <c r="Q218" s="5" t="str">
        <f ca="1">score</f>
        <v/>
      </c>
      <c r="R218" s="7" t="str">
        <f ca="1">rescore_pd</f>
        <v/>
      </c>
      <c r="S218" s="310" t="str">
        <f ca="1">price</f>
        <v/>
      </c>
      <c r="U218" s="4"/>
      <c r="V218" s="4"/>
      <c r="W218" s="219" t="str">
        <f ca="1">comm_pd</f>
        <v/>
      </c>
      <c r="X218" s="4"/>
      <c r="Y218" s="8"/>
    </row>
    <row r="219" spans="1:25" x14ac:dyDescent="0.25">
      <c r="A219" s="6" t="str">
        <f ca="1">no.</f>
        <v/>
      </c>
      <c r="E219" s="4" t="str">
        <f ca="1">position</f>
        <v/>
      </c>
      <c r="I219" s="318"/>
      <c r="L219" s="4"/>
      <c r="N219" s="6"/>
      <c r="P219" s="20"/>
      <c r="Q219" s="5" t="str">
        <f ca="1">score</f>
        <v/>
      </c>
      <c r="R219" s="7" t="str">
        <f ca="1">rescore_pd</f>
        <v/>
      </c>
      <c r="S219" s="310" t="str">
        <f ca="1">price</f>
        <v/>
      </c>
      <c r="U219" s="4"/>
      <c r="V219" s="4"/>
      <c r="W219" s="219" t="str">
        <f ca="1">comm_pd</f>
        <v/>
      </c>
      <c r="X219" s="4"/>
      <c r="Y219" s="8"/>
    </row>
    <row r="220" spans="1:25" x14ac:dyDescent="0.25">
      <c r="A220" s="6" t="str">
        <f ca="1">no.</f>
        <v/>
      </c>
      <c r="E220" s="4" t="str">
        <f ca="1">position</f>
        <v/>
      </c>
      <c r="I220" s="318"/>
      <c r="L220" s="4"/>
      <c r="N220" s="6"/>
      <c r="P220" s="20"/>
      <c r="Q220" s="5" t="str">
        <f ca="1">score</f>
        <v/>
      </c>
      <c r="R220" s="7" t="str">
        <f ca="1">rescore_pd</f>
        <v/>
      </c>
      <c r="S220" s="310" t="str">
        <f ca="1">price</f>
        <v/>
      </c>
      <c r="U220" s="4"/>
      <c r="V220" s="4"/>
      <c r="W220" s="219" t="str">
        <f ca="1">comm_pd</f>
        <v/>
      </c>
      <c r="X220" s="4"/>
      <c r="Y220" s="8"/>
    </row>
    <row r="221" spans="1:25" x14ac:dyDescent="0.25">
      <c r="A221" s="6" t="str">
        <f ca="1">no.</f>
        <v/>
      </c>
      <c r="E221" s="4" t="str">
        <f ca="1">position</f>
        <v/>
      </c>
      <c r="I221" s="318"/>
      <c r="L221" s="4"/>
      <c r="N221" s="6"/>
      <c r="P221" s="20"/>
      <c r="Q221" s="5" t="str">
        <f ca="1">score</f>
        <v/>
      </c>
      <c r="R221" s="7" t="str">
        <f ca="1">rescore_pd</f>
        <v/>
      </c>
      <c r="S221" s="310" t="str">
        <f ca="1">price</f>
        <v/>
      </c>
      <c r="U221" s="4"/>
      <c r="V221" s="4"/>
      <c r="W221" s="219" t="str">
        <f ca="1">comm_pd</f>
        <v/>
      </c>
      <c r="X221" s="4"/>
      <c r="Y221" s="8"/>
    </row>
    <row r="222" spans="1:25" x14ac:dyDescent="0.25">
      <c r="A222" s="6" t="str">
        <f ca="1">no.</f>
        <v/>
      </c>
      <c r="E222" s="4" t="str">
        <f ca="1">position</f>
        <v/>
      </c>
      <c r="I222" s="318"/>
      <c r="L222" s="4"/>
      <c r="N222" s="6"/>
      <c r="P222" s="20"/>
      <c r="Q222" s="5" t="str">
        <f ca="1">score</f>
        <v/>
      </c>
      <c r="R222" s="7" t="str">
        <f ca="1">rescore_pd</f>
        <v/>
      </c>
      <c r="S222" s="310" t="str">
        <f ca="1">price</f>
        <v/>
      </c>
      <c r="U222" s="4"/>
      <c r="V222" s="4"/>
      <c r="W222" s="219" t="str">
        <f ca="1">comm_pd</f>
        <v/>
      </c>
      <c r="X222" s="4"/>
      <c r="Y222" s="8"/>
    </row>
    <row r="223" spans="1:25" x14ac:dyDescent="0.25">
      <c r="A223" s="6" t="str">
        <f ca="1">no.</f>
        <v/>
      </c>
      <c r="E223" s="4" t="str">
        <f ca="1">position</f>
        <v/>
      </c>
      <c r="I223" s="318"/>
      <c r="L223" s="4"/>
      <c r="N223" s="6"/>
      <c r="P223" s="20"/>
      <c r="Q223" s="5" t="str">
        <f ca="1">score</f>
        <v/>
      </c>
      <c r="R223" s="7" t="str">
        <f ca="1">rescore_pd</f>
        <v/>
      </c>
      <c r="S223" s="310" t="str">
        <f ca="1">price</f>
        <v/>
      </c>
      <c r="U223" s="4"/>
      <c r="V223" s="4"/>
      <c r="W223" s="219" t="str">
        <f ca="1">comm_pd</f>
        <v/>
      </c>
      <c r="X223" s="4"/>
      <c r="Y223" s="8"/>
    </row>
    <row r="224" spans="1:25" x14ac:dyDescent="0.25">
      <c r="A224" s="6" t="str">
        <f ca="1">no.</f>
        <v/>
      </c>
      <c r="E224" s="4" t="str">
        <f ca="1">position</f>
        <v/>
      </c>
      <c r="I224" s="318"/>
      <c r="L224" s="4"/>
      <c r="N224" s="6"/>
      <c r="P224" s="20"/>
      <c r="Q224" s="5" t="str">
        <f ca="1">score</f>
        <v/>
      </c>
      <c r="R224" s="7" t="str">
        <f ca="1">rescore_pd</f>
        <v/>
      </c>
      <c r="S224" s="310" t="str">
        <f ca="1">price</f>
        <v/>
      </c>
      <c r="U224" s="4"/>
      <c r="V224" s="4"/>
      <c r="W224" s="219" t="str">
        <f ca="1">comm_pd</f>
        <v/>
      </c>
      <c r="X224" s="4"/>
      <c r="Y224" s="8"/>
    </row>
    <row r="225" spans="1:25" x14ac:dyDescent="0.25">
      <c r="A225" s="6" t="str">
        <f ca="1">no.</f>
        <v/>
      </c>
      <c r="E225" s="4" t="str">
        <f ca="1">position</f>
        <v/>
      </c>
      <c r="I225" s="318"/>
      <c r="L225" s="4"/>
      <c r="N225" s="6"/>
      <c r="P225" s="20"/>
      <c r="Q225" s="5" t="str">
        <f ca="1">score</f>
        <v/>
      </c>
      <c r="R225" s="7" t="str">
        <f ca="1">rescore_pd</f>
        <v/>
      </c>
      <c r="S225" s="310" t="str">
        <f ca="1">price</f>
        <v/>
      </c>
      <c r="U225" s="4"/>
      <c r="V225" s="4"/>
      <c r="W225" s="219" t="str">
        <f ca="1">comm_pd</f>
        <v/>
      </c>
      <c r="X225" s="4"/>
      <c r="Y225" s="8"/>
    </row>
    <row r="226" spans="1:25" x14ac:dyDescent="0.25">
      <c r="A226" s="6" t="str">
        <f ca="1">no.</f>
        <v/>
      </c>
      <c r="E226" s="4" t="str">
        <f ca="1">position</f>
        <v/>
      </c>
      <c r="I226" s="318"/>
      <c r="L226" s="4"/>
      <c r="N226" s="6"/>
      <c r="P226" s="20"/>
      <c r="Q226" s="5" t="str">
        <f ca="1">score</f>
        <v/>
      </c>
      <c r="R226" s="7" t="str">
        <f ca="1">rescore_pd</f>
        <v/>
      </c>
      <c r="S226" s="310" t="str">
        <f ca="1">price</f>
        <v/>
      </c>
      <c r="U226" s="4"/>
      <c r="V226" s="4"/>
      <c r="W226" s="219" t="str">
        <f ca="1">comm_pd</f>
        <v/>
      </c>
      <c r="X226" s="4"/>
      <c r="Y226" s="8"/>
    </row>
    <row r="227" spans="1:25" x14ac:dyDescent="0.25">
      <c r="A227" s="6" t="str">
        <f ca="1">no.</f>
        <v/>
      </c>
      <c r="E227" s="4" t="str">
        <f ca="1">position</f>
        <v/>
      </c>
      <c r="I227" s="318"/>
      <c r="L227" s="4"/>
      <c r="N227" s="6"/>
      <c r="P227" s="20"/>
      <c r="Q227" s="5" t="str">
        <f ca="1">score</f>
        <v/>
      </c>
      <c r="R227" s="7" t="str">
        <f ca="1">rescore_pd</f>
        <v/>
      </c>
      <c r="S227" s="310" t="str">
        <f ca="1">price</f>
        <v/>
      </c>
      <c r="U227" s="4"/>
      <c r="V227" s="4"/>
      <c r="W227" s="219" t="str">
        <f ca="1">comm_pd</f>
        <v/>
      </c>
      <c r="X227" s="4"/>
      <c r="Y227" s="8"/>
    </row>
    <row r="228" spans="1:25" x14ac:dyDescent="0.25">
      <c r="A228" s="6" t="str">
        <f ca="1">no.</f>
        <v/>
      </c>
      <c r="E228" s="4" t="str">
        <f ca="1">position</f>
        <v/>
      </c>
      <c r="I228" s="318"/>
      <c r="L228" s="4"/>
      <c r="N228" s="6"/>
      <c r="P228" s="20"/>
      <c r="Q228" s="5" t="str">
        <f ca="1">score</f>
        <v/>
      </c>
      <c r="R228" s="7" t="str">
        <f ca="1">rescore_pd</f>
        <v/>
      </c>
      <c r="S228" s="310" t="str">
        <f ca="1">price</f>
        <v/>
      </c>
      <c r="U228" s="4"/>
      <c r="V228" s="4"/>
      <c r="W228" s="219" t="str">
        <f ca="1">comm_pd</f>
        <v/>
      </c>
      <c r="X228" s="4"/>
      <c r="Y228" s="8"/>
    </row>
    <row r="229" spans="1:25" x14ac:dyDescent="0.25">
      <c r="A229" s="6" t="str">
        <f ca="1">no.</f>
        <v/>
      </c>
      <c r="E229" s="4" t="str">
        <f ca="1">position</f>
        <v/>
      </c>
      <c r="I229" s="318"/>
      <c r="L229" s="4"/>
      <c r="N229" s="6"/>
      <c r="P229" s="20"/>
      <c r="Q229" s="5" t="str">
        <f ca="1">score</f>
        <v/>
      </c>
      <c r="R229" s="7" t="str">
        <f ca="1">rescore_pd</f>
        <v/>
      </c>
      <c r="S229" s="310" t="str">
        <f ca="1">price</f>
        <v/>
      </c>
      <c r="U229" s="4"/>
      <c r="V229" s="4"/>
      <c r="W229" s="219" t="str">
        <f ca="1">comm_pd</f>
        <v/>
      </c>
      <c r="X229" s="4"/>
      <c r="Y229" s="8"/>
    </row>
    <row r="230" spans="1:25" x14ac:dyDescent="0.25">
      <c r="A230" s="6" t="str">
        <f ca="1">no.</f>
        <v/>
      </c>
      <c r="E230" s="4" t="str">
        <f ca="1">position</f>
        <v/>
      </c>
      <c r="I230" s="318"/>
      <c r="L230" s="4"/>
      <c r="N230" s="6"/>
      <c r="P230" s="20"/>
      <c r="Q230" s="5" t="str">
        <f ca="1">score</f>
        <v/>
      </c>
      <c r="R230" s="7" t="str">
        <f ca="1">rescore_pd</f>
        <v/>
      </c>
      <c r="S230" s="310" t="str">
        <f ca="1">price</f>
        <v/>
      </c>
      <c r="U230" s="4"/>
      <c r="V230" s="4"/>
      <c r="W230" s="219" t="str">
        <f ca="1">comm_pd</f>
        <v/>
      </c>
      <c r="X230" s="4"/>
      <c r="Y230" s="8"/>
    </row>
    <row r="231" spans="1:25" x14ac:dyDescent="0.25">
      <c r="A231" s="6" t="str">
        <f ca="1">no.</f>
        <v/>
      </c>
      <c r="E231" s="4" t="str">
        <f ca="1">position</f>
        <v/>
      </c>
      <c r="I231" s="318"/>
      <c r="L231" s="4"/>
      <c r="N231" s="6"/>
      <c r="P231" s="20"/>
      <c r="Q231" s="5" t="str">
        <f ca="1">score</f>
        <v/>
      </c>
      <c r="R231" s="7" t="str">
        <f ca="1">rescore_pd</f>
        <v/>
      </c>
      <c r="S231" s="310" t="str">
        <f ca="1">price</f>
        <v/>
      </c>
      <c r="U231" s="4"/>
      <c r="V231" s="4"/>
      <c r="W231" s="219" t="str">
        <f ca="1">comm_pd</f>
        <v/>
      </c>
      <c r="X231" s="4"/>
      <c r="Y231" s="8"/>
    </row>
    <row r="232" spans="1:25" x14ac:dyDescent="0.25">
      <c r="A232" s="6" t="str">
        <f ca="1">no.</f>
        <v/>
      </c>
      <c r="E232" s="4" t="str">
        <f ca="1">position</f>
        <v/>
      </c>
      <c r="I232" s="318"/>
      <c r="L232" s="4"/>
      <c r="N232" s="6"/>
      <c r="P232" s="20"/>
      <c r="Q232" s="5" t="str">
        <f ca="1">score</f>
        <v/>
      </c>
      <c r="R232" s="7" t="str">
        <f ca="1">rescore_pd</f>
        <v/>
      </c>
      <c r="S232" s="310" t="str">
        <f ca="1">price</f>
        <v/>
      </c>
      <c r="U232" s="4"/>
      <c r="V232" s="4"/>
      <c r="W232" s="219" t="str">
        <f ca="1">comm_pd</f>
        <v/>
      </c>
      <c r="X232" s="4"/>
      <c r="Y232" s="8"/>
    </row>
    <row r="233" spans="1:25" x14ac:dyDescent="0.25">
      <c r="A233" s="6" t="str">
        <f ca="1">no.</f>
        <v/>
      </c>
      <c r="E233" s="4" t="str">
        <f ca="1">position</f>
        <v/>
      </c>
      <c r="I233" s="318"/>
      <c r="L233" s="4"/>
      <c r="N233" s="6"/>
      <c r="P233" s="20"/>
      <c r="Q233" s="5" t="str">
        <f ca="1">score</f>
        <v/>
      </c>
      <c r="R233" s="7" t="str">
        <f ca="1">rescore_pd</f>
        <v/>
      </c>
      <c r="S233" s="310" t="str">
        <f ca="1">price</f>
        <v/>
      </c>
      <c r="U233" s="4"/>
      <c r="V233" s="4"/>
      <c r="W233" s="219" t="str">
        <f ca="1">comm_pd</f>
        <v/>
      </c>
      <c r="X233" s="4"/>
      <c r="Y233" s="8"/>
    </row>
    <row r="234" spans="1:25" x14ac:dyDescent="0.25">
      <c r="A234" s="6" t="str">
        <f ca="1">no.</f>
        <v/>
      </c>
      <c r="E234" s="4" t="str">
        <f ca="1">position</f>
        <v/>
      </c>
      <c r="I234" s="318"/>
      <c r="L234" s="4"/>
      <c r="N234" s="6"/>
      <c r="P234" s="20"/>
      <c r="Q234" s="5" t="str">
        <f ca="1">score</f>
        <v/>
      </c>
      <c r="R234" s="7" t="str">
        <f ca="1">rescore_pd</f>
        <v/>
      </c>
      <c r="S234" s="310" t="str">
        <f ca="1">price</f>
        <v/>
      </c>
      <c r="U234" s="4"/>
      <c r="V234" s="4"/>
      <c r="W234" s="219" t="str">
        <f ca="1">comm_pd</f>
        <v/>
      </c>
      <c r="X234" s="4"/>
      <c r="Y234" s="8"/>
    </row>
    <row r="235" spans="1:25" x14ac:dyDescent="0.25">
      <c r="A235" s="6" t="str">
        <f ca="1">no.</f>
        <v/>
      </c>
      <c r="E235" s="4" t="str">
        <f ca="1">position</f>
        <v/>
      </c>
      <c r="I235" s="318"/>
      <c r="L235" s="4"/>
      <c r="N235" s="6"/>
      <c r="P235" s="20"/>
      <c r="Q235" s="5" t="str">
        <f ca="1">score</f>
        <v/>
      </c>
      <c r="R235" s="7" t="str">
        <f ca="1">rescore_pd</f>
        <v/>
      </c>
      <c r="S235" s="310" t="str">
        <f ca="1">price</f>
        <v/>
      </c>
      <c r="U235" s="4"/>
      <c r="V235" s="4"/>
      <c r="W235" s="219" t="str">
        <f ca="1">comm_pd</f>
        <v/>
      </c>
      <c r="X235" s="4"/>
      <c r="Y235" s="8"/>
    </row>
    <row r="236" spans="1:25" x14ac:dyDescent="0.25">
      <c r="A236" s="6" t="str">
        <f ca="1">no.</f>
        <v/>
      </c>
      <c r="E236" s="4" t="str">
        <f ca="1">position</f>
        <v/>
      </c>
      <c r="I236" s="318"/>
      <c r="L236" s="4"/>
      <c r="N236" s="6"/>
      <c r="P236" s="20"/>
      <c r="Q236" s="5" t="str">
        <f ca="1">score</f>
        <v/>
      </c>
      <c r="R236" s="7" t="str">
        <f ca="1">rescore_pd</f>
        <v/>
      </c>
      <c r="S236" s="310" t="str">
        <f ca="1">price</f>
        <v/>
      </c>
      <c r="U236" s="4"/>
      <c r="V236" s="4"/>
      <c r="W236" s="219" t="str">
        <f ca="1">comm_pd</f>
        <v/>
      </c>
      <c r="X236" s="4"/>
      <c r="Y236" s="8"/>
    </row>
    <row r="237" spans="1:25" x14ac:dyDescent="0.25">
      <c r="A237" s="6" t="str">
        <f ca="1">no.</f>
        <v/>
      </c>
      <c r="E237" s="4" t="str">
        <f ca="1">position</f>
        <v/>
      </c>
      <c r="I237" s="318"/>
      <c r="L237" s="4"/>
      <c r="N237" s="6"/>
      <c r="P237" s="20"/>
      <c r="Q237" s="5" t="str">
        <f ca="1">score</f>
        <v/>
      </c>
      <c r="R237" s="7" t="str">
        <f ca="1">rescore_pd</f>
        <v/>
      </c>
      <c r="S237" s="310" t="str">
        <f ca="1">price</f>
        <v/>
      </c>
      <c r="U237" s="4"/>
      <c r="V237" s="4"/>
      <c r="W237" s="219" t="str">
        <f ca="1">comm_pd</f>
        <v/>
      </c>
      <c r="X237" s="4"/>
      <c r="Y237" s="8"/>
    </row>
    <row r="238" spans="1:25" x14ac:dyDescent="0.25">
      <c r="A238" s="6" t="str">
        <f ca="1">no.</f>
        <v/>
      </c>
      <c r="E238" s="4" t="str">
        <f ca="1">position</f>
        <v/>
      </c>
      <c r="I238" s="318"/>
      <c r="L238" s="4"/>
      <c r="N238" s="6"/>
      <c r="P238" s="20"/>
      <c r="Q238" s="5" t="str">
        <f ca="1">score</f>
        <v/>
      </c>
      <c r="R238" s="7" t="str">
        <f ca="1">rescore_pd</f>
        <v/>
      </c>
      <c r="S238" s="310" t="str">
        <f ca="1">price</f>
        <v/>
      </c>
      <c r="U238" s="4"/>
      <c r="V238" s="4"/>
      <c r="W238" s="219" t="str">
        <f ca="1">comm_pd</f>
        <v/>
      </c>
      <c r="X238" s="4"/>
      <c r="Y238" s="8"/>
    </row>
    <row r="239" spans="1:25" x14ac:dyDescent="0.25">
      <c r="A239" s="6" t="str">
        <f ca="1">no.</f>
        <v/>
      </c>
      <c r="E239" s="4" t="str">
        <f ca="1">position</f>
        <v/>
      </c>
      <c r="I239" s="318"/>
      <c r="L239" s="4"/>
      <c r="N239" s="6"/>
      <c r="P239" s="20"/>
      <c r="Q239" s="5" t="str">
        <f ca="1">score</f>
        <v/>
      </c>
      <c r="R239" s="7" t="str">
        <f ca="1">rescore_pd</f>
        <v/>
      </c>
      <c r="S239" s="310" t="str">
        <f ca="1">price</f>
        <v/>
      </c>
      <c r="U239" s="4"/>
      <c r="V239" s="4"/>
      <c r="W239" s="219" t="str">
        <f ca="1">comm_pd</f>
        <v/>
      </c>
      <c r="X239" s="4"/>
      <c r="Y239" s="8"/>
    </row>
    <row r="240" spans="1:25" x14ac:dyDescent="0.25">
      <c r="A240" s="6" t="str">
        <f ca="1">no.</f>
        <v/>
      </c>
      <c r="E240" s="4" t="str">
        <f ca="1">position</f>
        <v/>
      </c>
      <c r="I240" s="318"/>
      <c r="L240" s="4"/>
      <c r="N240" s="6"/>
      <c r="P240" s="20"/>
      <c r="Q240" s="5" t="str">
        <f ca="1">score</f>
        <v/>
      </c>
      <c r="R240" s="7" t="str">
        <f ca="1">rescore_pd</f>
        <v/>
      </c>
      <c r="S240" s="310" t="str">
        <f ca="1">price</f>
        <v/>
      </c>
      <c r="U240" s="4"/>
      <c r="V240" s="4"/>
      <c r="W240" s="219" t="str">
        <f ca="1">comm_pd</f>
        <v/>
      </c>
      <c r="X240" s="4"/>
      <c r="Y240" s="8"/>
    </row>
    <row r="241" spans="1:25" x14ac:dyDescent="0.25">
      <c r="A241" s="6" t="str">
        <f ca="1">no.</f>
        <v/>
      </c>
      <c r="E241" s="4" t="str">
        <f ca="1">position</f>
        <v/>
      </c>
      <c r="I241" s="318"/>
      <c r="L241" s="4"/>
      <c r="N241" s="6"/>
      <c r="P241" s="20"/>
      <c r="Q241" s="5" t="str">
        <f ca="1">score</f>
        <v/>
      </c>
      <c r="R241" s="7" t="str">
        <f ca="1">rescore_pd</f>
        <v/>
      </c>
      <c r="S241" s="310" t="str">
        <f ca="1">price</f>
        <v/>
      </c>
      <c r="U241" s="4"/>
      <c r="V241" s="4"/>
      <c r="W241" s="219" t="str">
        <f ca="1">comm_pd</f>
        <v/>
      </c>
      <c r="X241" s="4"/>
      <c r="Y241" s="8"/>
    </row>
    <row r="242" spans="1:25" x14ac:dyDescent="0.25">
      <c r="A242" s="6" t="str">
        <f ca="1">no.</f>
        <v/>
      </c>
      <c r="E242" s="4" t="str">
        <f ca="1">position</f>
        <v/>
      </c>
      <c r="I242" s="318"/>
      <c r="L242" s="4"/>
      <c r="N242" s="6"/>
      <c r="P242" s="20"/>
      <c r="Q242" s="5" t="str">
        <f ca="1">score</f>
        <v/>
      </c>
      <c r="R242" s="7" t="str">
        <f ca="1">rescore_pd</f>
        <v/>
      </c>
      <c r="S242" s="310" t="str">
        <f ca="1">price</f>
        <v/>
      </c>
      <c r="U242" s="4"/>
      <c r="V242" s="4"/>
      <c r="W242" s="219" t="str">
        <f ca="1">comm_pd</f>
        <v/>
      </c>
      <c r="X242" s="4"/>
      <c r="Y242" s="8"/>
    </row>
    <row r="243" spans="1:25" x14ac:dyDescent="0.25">
      <c r="A243" s="6" t="str">
        <f ca="1">no.</f>
        <v/>
      </c>
      <c r="E243" s="4" t="str">
        <f ca="1">position</f>
        <v/>
      </c>
      <c r="I243" s="318"/>
      <c r="L243" s="4"/>
      <c r="N243" s="6"/>
      <c r="P243" s="20"/>
      <c r="Q243" s="5" t="str">
        <f ca="1">score</f>
        <v/>
      </c>
      <c r="R243" s="7" t="str">
        <f ca="1">rescore_pd</f>
        <v/>
      </c>
      <c r="S243" s="310" t="str">
        <f ca="1">price</f>
        <v/>
      </c>
      <c r="U243" s="4"/>
      <c r="V243" s="4"/>
      <c r="W243" s="219" t="str">
        <f ca="1">comm_pd</f>
        <v/>
      </c>
      <c r="X243" s="4"/>
      <c r="Y243" s="8"/>
    </row>
    <row r="244" spans="1:25" x14ac:dyDescent="0.25">
      <c r="A244" s="6" t="str">
        <f ca="1">no.</f>
        <v/>
      </c>
      <c r="E244" s="4" t="str">
        <f ca="1">position</f>
        <v/>
      </c>
      <c r="I244" s="318"/>
      <c r="L244" s="4"/>
      <c r="N244" s="6"/>
      <c r="P244" s="20"/>
      <c r="Q244" s="5" t="str">
        <f ca="1">score</f>
        <v/>
      </c>
      <c r="R244" s="7" t="str">
        <f ca="1">rescore_pd</f>
        <v/>
      </c>
      <c r="S244" s="310" t="str">
        <f ca="1">price</f>
        <v/>
      </c>
      <c r="U244" s="4"/>
      <c r="V244" s="4"/>
      <c r="W244" s="219" t="str">
        <f ca="1">comm_pd</f>
        <v/>
      </c>
      <c r="X244" s="4"/>
      <c r="Y244" s="8"/>
    </row>
    <row r="245" spans="1:25" x14ac:dyDescent="0.25">
      <c r="A245" s="6" t="str">
        <f ca="1">no.</f>
        <v/>
      </c>
      <c r="E245" s="4" t="str">
        <f ca="1">position</f>
        <v/>
      </c>
      <c r="I245" s="318"/>
      <c r="L245" s="4"/>
      <c r="N245" s="6"/>
      <c r="P245" s="20"/>
      <c r="Q245" s="5" t="str">
        <f ca="1">score</f>
        <v/>
      </c>
      <c r="R245" s="7" t="str">
        <f ca="1">rescore_pd</f>
        <v/>
      </c>
      <c r="S245" s="310" t="str">
        <f ca="1">price</f>
        <v/>
      </c>
      <c r="U245" s="4"/>
      <c r="V245" s="4"/>
      <c r="W245" s="219" t="str">
        <f ca="1">comm_pd</f>
        <v/>
      </c>
      <c r="X245" s="4"/>
      <c r="Y245" s="8"/>
    </row>
    <row r="246" spans="1:25" x14ac:dyDescent="0.25">
      <c r="A246" s="6" t="str">
        <f ca="1">no.</f>
        <v/>
      </c>
      <c r="E246" s="4" t="str">
        <f ca="1">position</f>
        <v/>
      </c>
      <c r="I246" s="318"/>
      <c r="L246" s="4"/>
      <c r="N246" s="6"/>
      <c r="P246" s="20"/>
      <c r="Q246" s="5" t="str">
        <f ca="1">score</f>
        <v/>
      </c>
      <c r="R246" s="7" t="str">
        <f ca="1">rescore_pd</f>
        <v/>
      </c>
      <c r="S246" s="310" t="str">
        <f ca="1">price</f>
        <v/>
      </c>
      <c r="U246" s="4"/>
      <c r="V246" s="4"/>
      <c r="W246" s="219" t="str">
        <f ca="1">comm_pd</f>
        <v/>
      </c>
      <c r="X246" s="4"/>
      <c r="Y246" s="8"/>
    </row>
    <row r="247" spans="1:25" x14ac:dyDescent="0.25">
      <c r="A247" s="6" t="str">
        <f ca="1">no.</f>
        <v/>
      </c>
      <c r="E247" s="4" t="str">
        <f ca="1">position</f>
        <v/>
      </c>
      <c r="I247" s="318"/>
      <c r="L247" s="4"/>
      <c r="N247" s="6"/>
      <c r="P247" s="20"/>
      <c r="Q247" s="5" t="str">
        <f ca="1">score</f>
        <v/>
      </c>
      <c r="R247" s="7" t="str">
        <f ca="1">rescore_pd</f>
        <v/>
      </c>
      <c r="S247" s="310" t="str">
        <f ca="1">price</f>
        <v/>
      </c>
      <c r="U247" s="4"/>
      <c r="V247" s="4"/>
      <c r="W247" s="219" t="str">
        <f ca="1">comm_pd</f>
        <v/>
      </c>
      <c r="X247" s="4"/>
      <c r="Y247" s="8"/>
    </row>
    <row r="248" spans="1:25" x14ac:dyDescent="0.25">
      <c r="A248" s="6" t="str">
        <f ca="1">no.</f>
        <v/>
      </c>
      <c r="E248" s="4" t="str">
        <f ca="1">position</f>
        <v/>
      </c>
      <c r="I248" s="318"/>
      <c r="L248" s="4"/>
      <c r="N248" s="6"/>
      <c r="P248" s="20"/>
      <c r="Q248" s="5" t="str">
        <f ca="1">score</f>
        <v/>
      </c>
      <c r="R248" s="7" t="str">
        <f ca="1">rescore_pd</f>
        <v/>
      </c>
      <c r="S248" s="310" t="str">
        <f ca="1">price</f>
        <v/>
      </c>
      <c r="U248" s="4"/>
      <c r="V248" s="4"/>
      <c r="W248" s="219" t="str">
        <f ca="1">comm_pd</f>
        <v/>
      </c>
      <c r="X248" s="4"/>
      <c r="Y248" s="8"/>
    </row>
    <row r="249" spans="1:25" x14ac:dyDescent="0.25">
      <c r="A249" s="6" t="str">
        <f ca="1">no.</f>
        <v/>
      </c>
      <c r="E249" s="4" t="str">
        <f ca="1">position</f>
        <v/>
      </c>
      <c r="I249" s="318"/>
      <c r="L249" s="4"/>
      <c r="N249" s="6"/>
      <c r="P249" s="20"/>
      <c r="Q249" s="5" t="str">
        <f ca="1">score</f>
        <v/>
      </c>
      <c r="R249" s="7" t="str">
        <f ca="1">rescore_pd</f>
        <v/>
      </c>
      <c r="S249" s="310" t="str">
        <f ca="1">price</f>
        <v/>
      </c>
      <c r="U249" s="4"/>
      <c r="V249" s="4"/>
      <c r="W249" s="219" t="str">
        <f ca="1">comm_pd</f>
        <v/>
      </c>
      <c r="X249" s="4"/>
      <c r="Y249" s="8"/>
    </row>
    <row r="250" spans="1:25" x14ac:dyDescent="0.25">
      <c r="A250" s="6" t="str">
        <f ca="1">no.</f>
        <v/>
      </c>
      <c r="E250" s="4" t="str">
        <f ca="1">position</f>
        <v/>
      </c>
      <c r="I250" s="318"/>
      <c r="L250" s="4"/>
      <c r="N250" s="6"/>
      <c r="P250" s="20"/>
      <c r="Q250" s="5" t="str">
        <f ca="1">score</f>
        <v/>
      </c>
      <c r="R250" s="7" t="str">
        <f ca="1">rescore_pd</f>
        <v/>
      </c>
      <c r="S250" s="310" t="str">
        <f ca="1">price</f>
        <v/>
      </c>
      <c r="U250" s="4"/>
      <c r="V250" s="4"/>
      <c r="W250" s="219" t="str">
        <f ca="1">comm_pd</f>
        <v/>
      </c>
      <c r="X250" s="4"/>
      <c r="Y250" s="8"/>
    </row>
    <row r="251" spans="1:25" x14ac:dyDescent="0.25">
      <c r="A251" s="6" t="str">
        <f ca="1">no.</f>
        <v/>
      </c>
      <c r="E251" s="4" t="str">
        <f ca="1">position</f>
        <v/>
      </c>
      <c r="I251" s="318"/>
      <c r="L251" s="4"/>
      <c r="N251" s="6"/>
      <c r="P251" s="20"/>
      <c r="Q251" s="5" t="str">
        <f ca="1">score</f>
        <v/>
      </c>
      <c r="R251" s="7" t="str">
        <f ca="1">rescore_pd</f>
        <v/>
      </c>
      <c r="S251" s="310" t="str">
        <f ca="1">price</f>
        <v/>
      </c>
      <c r="U251" s="4"/>
      <c r="V251" s="4"/>
      <c r="W251" s="219" t="str">
        <f ca="1">comm_pd</f>
        <v/>
      </c>
      <c r="X251" s="4"/>
      <c r="Y251" s="8"/>
    </row>
    <row r="252" spans="1:25" x14ac:dyDescent="0.25">
      <c r="A252" s="6" t="str">
        <f ca="1">no.</f>
        <v/>
      </c>
      <c r="E252" s="4" t="str">
        <f ca="1">position</f>
        <v/>
      </c>
      <c r="I252" s="318"/>
      <c r="L252" s="4"/>
      <c r="N252" s="6"/>
      <c r="P252" s="20"/>
      <c r="Q252" s="5" t="str">
        <f ca="1">score</f>
        <v/>
      </c>
      <c r="R252" s="7" t="str">
        <f ca="1">rescore_pd</f>
        <v/>
      </c>
      <c r="S252" s="310" t="str">
        <f ca="1">price</f>
        <v/>
      </c>
      <c r="U252" s="4"/>
      <c r="V252" s="4"/>
      <c r="W252" s="219" t="str">
        <f ca="1">comm_pd</f>
        <v/>
      </c>
      <c r="X252" s="4"/>
      <c r="Y252" s="8"/>
    </row>
    <row r="253" spans="1:25" x14ac:dyDescent="0.25">
      <c r="A253" s="6" t="str">
        <f ca="1">no.</f>
        <v/>
      </c>
      <c r="E253" s="4" t="str">
        <f ca="1">position</f>
        <v/>
      </c>
      <c r="I253" s="318"/>
      <c r="L253" s="4"/>
      <c r="N253" s="6"/>
      <c r="P253" s="20"/>
      <c r="Q253" s="5" t="str">
        <f ca="1">score</f>
        <v/>
      </c>
      <c r="R253" s="7" t="str">
        <f ca="1">rescore_pd</f>
        <v/>
      </c>
      <c r="S253" s="310" t="str">
        <f ca="1">price</f>
        <v/>
      </c>
      <c r="U253" s="4"/>
      <c r="V253" s="4"/>
      <c r="W253" s="219" t="str">
        <f ca="1">comm_pd</f>
        <v/>
      </c>
      <c r="X253" s="4"/>
      <c r="Y253" s="8"/>
    </row>
    <row r="254" spans="1:25" x14ac:dyDescent="0.25">
      <c r="A254" s="6" t="str">
        <f ca="1">no.</f>
        <v/>
      </c>
      <c r="E254" s="4" t="str">
        <f ca="1">position</f>
        <v/>
      </c>
      <c r="I254" s="318"/>
      <c r="L254" s="4"/>
      <c r="N254" s="6"/>
      <c r="P254" s="20"/>
      <c r="Q254" s="5" t="str">
        <f ca="1">score</f>
        <v/>
      </c>
      <c r="R254" s="7" t="str">
        <f ca="1">rescore_pd</f>
        <v/>
      </c>
      <c r="S254" s="310" t="str">
        <f ca="1">price</f>
        <v/>
      </c>
      <c r="U254" s="4"/>
      <c r="V254" s="4"/>
      <c r="W254" s="219" t="str">
        <f ca="1">comm_pd</f>
        <v/>
      </c>
      <c r="X254" s="4"/>
      <c r="Y254" s="8"/>
    </row>
    <row r="255" spans="1:25" x14ac:dyDescent="0.25">
      <c r="A255" s="6" t="str">
        <f ca="1">no.</f>
        <v/>
      </c>
      <c r="E255" s="4" t="str">
        <f ca="1">position</f>
        <v/>
      </c>
      <c r="I255" s="318"/>
      <c r="L255" s="4"/>
      <c r="N255" s="6"/>
      <c r="P255" s="20"/>
      <c r="Q255" s="5" t="str">
        <f ca="1">score</f>
        <v/>
      </c>
      <c r="R255" s="7" t="str">
        <f ca="1">rescore_pd</f>
        <v/>
      </c>
      <c r="S255" s="310" t="str">
        <f ca="1">price</f>
        <v/>
      </c>
      <c r="U255" s="4"/>
      <c r="V255" s="4"/>
      <c r="W255" s="219" t="str">
        <f ca="1">comm_pd</f>
        <v/>
      </c>
      <c r="X255" s="4"/>
      <c r="Y255" s="8"/>
    </row>
    <row r="256" spans="1:25" x14ac:dyDescent="0.25">
      <c r="A256" s="6" t="str">
        <f ca="1">no.</f>
        <v/>
      </c>
      <c r="E256" s="4" t="str">
        <f ca="1">position</f>
        <v/>
      </c>
      <c r="I256" s="318"/>
      <c r="L256" s="4"/>
      <c r="N256" s="6"/>
      <c r="P256" s="20"/>
      <c r="Q256" s="5" t="str">
        <f ca="1">score</f>
        <v/>
      </c>
      <c r="R256" s="7" t="str">
        <f ca="1">rescore_pd</f>
        <v/>
      </c>
      <c r="S256" s="310" t="str">
        <f ca="1">price</f>
        <v/>
      </c>
      <c r="U256" s="4"/>
      <c r="V256" s="4"/>
      <c r="W256" s="219" t="str">
        <f ca="1">comm_pd</f>
        <v/>
      </c>
      <c r="X256" s="4"/>
      <c r="Y256" s="8"/>
    </row>
    <row r="257" spans="1:25" x14ac:dyDescent="0.25">
      <c r="A257" s="6" t="str">
        <f ca="1">no.</f>
        <v/>
      </c>
      <c r="E257" s="4" t="str">
        <f ca="1">position</f>
        <v/>
      </c>
      <c r="I257" s="318"/>
      <c r="L257" s="4"/>
      <c r="N257" s="6"/>
      <c r="P257" s="20"/>
      <c r="Q257" s="5" t="str">
        <f ca="1">score</f>
        <v/>
      </c>
      <c r="R257" s="7" t="str">
        <f ca="1">rescore_pd</f>
        <v/>
      </c>
      <c r="S257" s="310" t="str">
        <f ca="1">price</f>
        <v/>
      </c>
      <c r="U257" s="4"/>
      <c r="V257" s="4"/>
      <c r="W257" s="219" t="str">
        <f ca="1">comm_pd</f>
        <v/>
      </c>
      <c r="X257" s="4"/>
      <c r="Y257" s="8"/>
    </row>
    <row r="258" spans="1:25" x14ac:dyDescent="0.25">
      <c r="A258" s="6" t="str">
        <f ca="1">no.</f>
        <v/>
      </c>
      <c r="E258" s="4" t="str">
        <f ca="1">position</f>
        <v/>
      </c>
      <c r="I258" s="318"/>
      <c r="L258" s="4"/>
      <c r="N258" s="6"/>
      <c r="P258" s="20"/>
      <c r="Q258" s="5" t="str">
        <f ca="1">score</f>
        <v/>
      </c>
      <c r="R258" s="7" t="str">
        <f ca="1">rescore_pd</f>
        <v/>
      </c>
      <c r="S258" s="310" t="str">
        <f ca="1">price</f>
        <v/>
      </c>
      <c r="U258" s="4"/>
      <c r="V258" s="4"/>
      <c r="W258" s="219" t="str">
        <f ca="1">comm_pd</f>
        <v/>
      </c>
      <c r="X258" s="4"/>
      <c r="Y258" s="8"/>
    </row>
    <row r="259" spans="1:25" x14ac:dyDescent="0.25">
      <c r="A259" s="6" t="str">
        <f ca="1">no.</f>
        <v/>
      </c>
      <c r="E259" s="4" t="str">
        <f ca="1">position</f>
        <v/>
      </c>
      <c r="I259" s="318"/>
      <c r="L259" s="4"/>
      <c r="N259" s="6"/>
      <c r="P259" s="20"/>
      <c r="Q259" s="5" t="str">
        <f ca="1">score</f>
        <v/>
      </c>
      <c r="R259" s="7" t="str">
        <f ca="1">rescore_pd</f>
        <v/>
      </c>
      <c r="S259" s="310" t="str">
        <f ca="1">price</f>
        <v/>
      </c>
      <c r="U259" s="4"/>
      <c r="V259" s="4"/>
      <c r="W259" s="219" t="str">
        <f ca="1">comm_pd</f>
        <v/>
      </c>
      <c r="X259" s="4"/>
      <c r="Y259" s="8"/>
    </row>
    <row r="260" spans="1:25" x14ac:dyDescent="0.25">
      <c r="A260" s="6" t="str">
        <f ca="1">no.</f>
        <v/>
      </c>
      <c r="E260" s="4" t="str">
        <f ca="1">position</f>
        <v/>
      </c>
      <c r="I260" s="318"/>
      <c r="L260" s="4"/>
      <c r="N260" s="6"/>
      <c r="P260" s="20"/>
      <c r="Q260" s="5" t="str">
        <f ca="1">score</f>
        <v/>
      </c>
      <c r="R260" s="7" t="str">
        <f ca="1">rescore_pd</f>
        <v/>
      </c>
      <c r="S260" s="310" t="str">
        <f ca="1">price</f>
        <v/>
      </c>
      <c r="U260" s="4"/>
      <c r="V260" s="4"/>
      <c r="W260" s="219" t="str">
        <f ca="1">comm_pd</f>
        <v/>
      </c>
      <c r="X260" s="4"/>
      <c r="Y260" s="8"/>
    </row>
    <row r="261" spans="1:25" x14ac:dyDescent="0.25">
      <c r="A261" s="6" t="str">
        <f ca="1">no.</f>
        <v/>
      </c>
      <c r="E261" s="4" t="str">
        <f ca="1">position</f>
        <v/>
      </c>
      <c r="I261" s="318"/>
      <c r="L261" s="4"/>
      <c r="N261" s="6"/>
      <c r="P261" s="20"/>
      <c r="Q261" s="5" t="str">
        <f ca="1">score</f>
        <v/>
      </c>
      <c r="R261" s="7" t="str">
        <f ca="1">rescore_pd</f>
        <v/>
      </c>
      <c r="S261" s="310" t="str">
        <f ca="1">price</f>
        <v/>
      </c>
      <c r="U261" s="4"/>
      <c r="V261" s="4"/>
      <c r="W261" s="219" t="str">
        <f ca="1">comm_pd</f>
        <v/>
      </c>
      <c r="X261" s="4"/>
      <c r="Y261" s="8"/>
    </row>
    <row r="262" spans="1:25" x14ac:dyDescent="0.25">
      <c r="A262" s="6" t="str">
        <f ca="1">no.</f>
        <v/>
      </c>
      <c r="E262" s="4" t="str">
        <f ca="1">position</f>
        <v/>
      </c>
      <c r="I262" s="318"/>
      <c r="L262" s="4"/>
      <c r="N262" s="6"/>
      <c r="P262" s="20"/>
      <c r="Q262" s="5" t="str">
        <f ca="1">score</f>
        <v/>
      </c>
      <c r="R262" s="7" t="str">
        <f ca="1">rescore_pd</f>
        <v/>
      </c>
      <c r="S262" s="310" t="str">
        <f ca="1">price</f>
        <v/>
      </c>
      <c r="U262" s="4"/>
      <c r="V262" s="4"/>
      <c r="W262" s="219" t="str">
        <f ca="1">comm_pd</f>
        <v/>
      </c>
      <c r="X262" s="4"/>
      <c r="Y262" s="8"/>
    </row>
    <row r="263" spans="1:25" x14ac:dyDescent="0.25">
      <c r="A263" s="6" t="str">
        <f ca="1">no.</f>
        <v/>
      </c>
      <c r="E263" s="4" t="str">
        <f ca="1">position</f>
        <v/>
      </c>
      <c r="I263" s="318"/>
      <c r="L263" s="4"/>
      <c r="N263" s="6"/>
      <c r="P263" s="20"/>
      <c r="Q263" s="5" t="str">
        <f ca="1">score</f>
        <v/>
      </c>
      <c r="R263" s="7" t="str">
        <f ca="1">rescore_pd</f>
        <v/>
      </c>
      <c r="S263" s="310" t="str">
        <f ca="1">price</f>
        <v/>
      </c>
      <c r="U263" s="4"/>
      <c r="V263" s="4"/>
      <c r="W263" s="219" t="str">
        <f ca="1">comm_pd</f>
        <v/>
      </c>
      <c r="X263" s="4"/>
      <c r="Y263" s="8"/>
    </row>
    <row r="264" spans="1:25" x14ac:dyDescent="0.25">
      <c r="A264" s="6" t="str">
        <f ca="1">no.</f>
        <v/>
      </c>
      <c r="E264" s="4" t="str">
        <f ca="1">position</f>
        <v/>
      </c>
      <c r="I264" s="318"/>
      <c r="L264" s="4"/>
      <c r="N264" s="6"/>
      <c r="P264" s="20"/>
      <c r="Q264" s="5" t="str">
        <f ca="1">score</f>
        <v/>
      </c>
      <c r="R264" s="7" t="str">
        <f ca="1">rescore_pd</f>
        <v/>
      </c>
      <c r="S264" s="310" t="str">
        <f ca="1">price</f>
        <v/>
      </c>
      <c r="U264" s="4"/>
      <c r="V264" s="4"/>
      <c r="W264" s="219" t="str">
        <f ca="1">comm_pd</f>
        <v/>
      </c>
      <c r="X264" s="4"/>
      <c r="Y264" s="8"/>
    </row>
    <row r="265" spans="1:25" x14ac:dyDescent="0.25">
      <c r="A265" s="6" t="str">
        <f ca="1">no.</f>
        <v/>
      </c>
      <c r="E265" s="4" t="str">
        <f ca="1">position</f>
        <v/>
      </c>
      <c r="I265" s="318"/>
      <c r="L265" s="4"/>
      <c r="N265" s="6"/>
      <c r="P265" s="20"/>
      <c r="Q265" s="5" t="str">
        <f ca="1">score</f>
        <v/>
      </c>
      <c r="R265" s="7" t="str">
        <f ca="1">rescore_pd</f>
        <v/>
      </c>
      <c r="S265" s="310" t="str">
        <f ca="1">price</f>
        <v/>
      </c>
      <c r="U265" s="4"/>
      <c r="V265" s="4"/>
      <c r="W265" s="219" t="str">
        <f ca="1">comm_pd</f>
        <v/>
      </c>
      <c r="X265" s="4"/>
      <c r="Y265" s="8"/>
    </row>
    <row r="266" spans="1:25" x14ac:dyDescent="0.25">
      <c r="A266" s="6" t="str">
        <f ca="1">no.</f>
        <v/>
      </c>
      <c r="E266" s="4" t="str">
        <f ca="1">position</f>
        <v/>
      </c>
      <c r="I266" s="318"/>
      <c r="L266" s="4"/>
      <c r="N266" s="6"/>
      <c r="P266" s="20"/>
      <c r="Q266" s="5" t="str">
        <f ca="1">score</f>
        <v/>
      </c>
      <c r="R266" s="7" t="str">
        <f ca="1">rescore_pd</f>
        <v/>
      </c>
      <c r="S266" s="310" t="str">
        <f ca="1">price</f>
        <v/>
      </c>
      <c r="U266" s="4"/>
      <c r="V266" s="4"/>
      <c r="W266" s="219" t="str">
        <f ca="1">comm_pd</f>
        <v/>
      </c>
      <c r="X266" s="4"/>
      <c r="Y266" s="8"/>
    </row>
    <row r="267" spans="1:25" x14ac:dyDescent="0.25">
      <c r="A267" s="6" t="str">
        <f ca="1">no.</f>
        <v/>
      </c>
      <c r="E267" s="4" t="str">
        <f ca="1">position</f>
        <v/>
      </c>
      <c r="I267" s="318"/>
      <c r="L267" s="4"/>
      <c r="N267" s="6"/>
      <c r="P267" s="20"/>
      <c r="Q267" s="5" t="str">
        <f ca="1">score</f>
        <v/>
      </c>
      <c r="R267" s="7" t="str">
        <f ca="1">rescore_pd</f>
        <v/>
      </c>
      <c r="S267" s="310" t="str">
        <f ca="1">price</f>
        <v/>
      </c>
      <c r="U267" s="4"/>
      <c r="V267" s="4"/>
      <c r="W267" s="219" t="str">
        <f ca="1">comm_pd</f>
        <v/>
      </c>
      <c r="X267" s="4"/>
      <c r="Y267" s="8"/>
    </row>
    <row r="268" spans="1:25" x14ac:dyDescent="0.25">
      <c r="A268" s="6" t="str">
        <f ca="1">no.</f>
        <v/>
      </c>
      <c r="E268" s="4" t="str">
        <f ca="1">position</f>
        <v/>
      </c>
      <c r="I268" s="318"/>
      <c r="L268" s="4"/>
      <c r="N268" s="6"/>
      <c r="P268" s="20"/>
      <c r="Q268" s="5" t="str">
        <f ca="1">score</f>
        <v/>
      </c>
      <c r="R268" s="7" t="str">
        <f ca="1">rescore_pd</f>
        <v/>
      </c>
      <c r="S268" s="310" t="str">
        <f ca="1">price</f>
        <v/>
      </c>
      <c r="U268" s="4"/>
      <c r="V268" s="4"/>
      <c r="W268" s="219" t="str">
        <f ca="1">comm_pd</f>
        <v/>
      </c>
      <c r="X268" s="4"/>
      <c r="Y268" s="8"/>
    </row>
    <row r="269" spans="1:25" x14ac:dyDescent="0.25">
      <c r="A269" s="6" t="str">
        <f ca="1">no.</f>
        <v/>
      </c>
      <c r="E269" s="4" t="str">
        <f ca="1">position</f>
        <v/>
      </c>
      <c r="I269" s="318"/>
      <c r="L269" s="4"/>
      <c r="N269" s="6"/>
      <c r="P269" s="20"/>
      <c r="Q269" s="5" t="str">
        <f ca="1">score</f>
        <v/>
      </c>
      <c r="R269" s="7" t="str">
        <f ca="1">rescore_pd</f>
        <v/>
      </c>
      <c r="S269" s="310" t="str">
        <f ca="1">price</f>
        <v/>
      </c>
      <c r="U269" s="4"/>
      <c r="V269" s="4"/>
      <c r="W269" s="219" t="str">
        <f ca="1">comm_pd</f>
        <v/>
      </c>
      <c r="X269" s="4"/>
      <c r="Y269" s="8"/>
    </row>
    <row r="270" spans="1:25" x14ac:dyDescent="0.25">
      <c r="A270" s="6" t="str">
        <f ca="1">no.</f>
        <v/>
      </c>
      <c r="E270" s="4" t="str">
        <f ca="1">position</f>
        <v/>
      </c>
      <c r="I270" s="318"/>
      <c r="L270" s="4"/>
      <c r="N270" s="6"/>
      <c r="P270" s="20"/>
      <c r="Q270" s="5" t="str">
        <f ca="1">score</f>
        <v/>
      </c>
      <c r="R270" s="7" t="str">
        <f ca="1">rescore_pd</f>
        <v/>
      </c>
      <c r="S270" s="310" t="str">
        <f ca="1">price</f>
        <v/>
      </c>
      <c r="U270" s="4"/>
      <c r="V270" s="4"/>
      <c r="W270" s="219" t="str">
        <f ca="1">comm_pd</f>
        <v/>
      </c>
      <c r="X270" s="4"/>
      <c r="Y270" s="8"/>
    </row>
    <row r="271" spans="1:25" x14ac:dyDescent="0.25">
      <c r="A271" s="6" t="str">
        <f ca="1">no.</f>
        <v/>
      </c>
      <c r="E271" s="4" t="str">
        <f ca="1">position</f>
        <v/>
      </c>
      <c r="I271" s="318"/>
      <c r="L271" s="4"/>
      <c r="N271" s="6"/>
      <c r="P271" s="20"/>
      <c r="Q271" s="5" t="str">
        <f ca="1">score</f>
        <v/>
      </c>
      <c r="R271" s="7" t="str">
        <f ca="1">rescore_pd</f>
        <v/>
      </c>
      <c r="S271" s="310" t="str">
        <f ca="1">price</f>
        <v/>
      </c>
      <c r="U271" s="4"/>
      <c r="V271" s="4"/>
      <c r="W271" s="219" t="str">
        <f ca="1">comm_pd</f>
        <v/>
      </c>
      <c r="X271" s="4"/>
      <c r="Y271" s="8"/>
    </row>
    <row r="272" spans="1:25" x14ac:dyDescent="0.25">
      <c r="A272" s="6" t="str">
        <f ca="1">no.</f>
        <v/>
      </c>
      <c r="E272" s="4" t="str">
        <f ca="1">position</f>
        <v/>
      </c>
      <c r="I272" s="318"/>
      <c r="L272" s="4"/>
      <c r="N272" s="6"/>
      <c r="P272" s="20"/>
      <c r="Q272" s="5" t="str">
        <f ca="1">score</f>
        <v/>
      </c>
      <c r="R272" s="7" t="str">
        <f ca="1">rescore_pd</f>
        <v/>
      </c>
      <c r="S272" s="310" t="str">
        <f ca="1">price</f>
        <v/>
      </c>
      <c r="U272" s="4"/>
      <c r="V272" s="4"/>
      <c r="W272" s="219" t="str">
        <f ca="1">comm_pd</f>
        <v/>
      </c>
      <c r="X272" s="4"/>
      <c r="Y272" s="8"/>
    </row>
    <row r="273" spans="1:25" x14ac:dyDescent="0.25">
      <c r="A273" s="6" t="str">
        <f ca="1">no.</f>
        <v/>
      </c>
      <c r="E273" s="4" t="str">
        <f ca="1">position</f>
        <v/>
      </c>
      <c r="I273" s="318"/>
      <c r="L273" s="4"/>
      <c r="N273" s="6"/>
      <c r="P273" s="20"/>
      <c r="Q273" s="5" t="str">
        <f ca="1">score</f>
        <v/>
      </c>
      <c r="R273" s="7" t="str">
        <f ca="1">rescore_pd</f>
        <v/>
      </c>
      <c r="S273" s="310" t="str">
        <f ca="1">price</f>
        <v/>
      </c>
      <c r="U273" s="4"/>
      <c r="V273" s="4"/>
      <c r="W273" s="219" t="str">
        <f ca="1">comm_pd</f>
        <v/>
      </c>
      <c r="X273" s="4"/>
      <c r="Y273" s="8"/>
    </row>
    <row r="274" spans="1:25" x14ac:dyDescent="0.25">
      <c r="A274" s="6" t="str">
        <f ca="1">no.</f>
        <v/>
      </c>
      <c r="E274" s="4" t="str">
        <f ca="1">position</f>
        <v/>
      </c>
      <c r="I274" s="318"/>
      <c r="L274" s="4"/>
      <c r="N274" s="6"/>
      <c r="P274" s="20"/>
      <c r="Q274" s="5" t="str">
        <f ca="1">score</f>
        <v/>
      </c>
      <c r="R274" s="7" t="str">
        <f ca="1">rescore_pd</f>
        <v/>
      </c>
      <c r="S274" s="310" t="str">
        <f ca="1">price</f>
        <v/>
      </c>
      <c r="U274" s="4"/>
      <c r="V274" s="4"/>
      <c r="W274" s="219" t="str">
        <f ca="1">comm_pd</f>
        <v/>
      </c>
      <c r="X274" s="4"/>
      <c r="Y274" s="8"/>
    </row>
    <row r="275" spans="1:25" x14ac:dyDescent="0.25">
      <c r="A275" s="6" t="str">
        <f ca="1">no.</f>
        <v/>
      </c>
      <c r="E275" s="4" t="str">
        <f ca="1">position</f>
        <v/>
      </c>
      <c r="I275" s="318"/>
      <c r="L275" s="4"/>
      <c r="N275" s="6"/>
      <c r="P275" s="20"/>
      <c r="Q275" s="5" t="str">
        <f ca="1">score</f>
        <v/>
      </c>
      <c r="R275" s="7" t="str">
        <f ca="1">rescore_pd</f>
        <v/>
      </c>
      <c r="S275" s="310" t="str">
        <f ca="1">price</f>
        <v/>
      </c>
      <c r="U275" s="4"/>
      <c r="V275" s="4"/>
      <c r="W275" s="219" t="str">
        <f ca="1">comm_pd</f>
        <v/>
      </c>
      <c r="X275" s="4"/>
      <c r="Y275" s="8"/>
    </row>
    <row r="276" spans="1:25" x14ac:dyDescent="0.25">
      <c r="A276" s="6" t="str">
        <f ca="1">no.</f>
        <v/>
      </c>
      <c r="E276" s="4" t="str">
        <f ca="1">position</f>
        <v/>
      </c>
      <c r="I276" s="318"/>
      <c r="L276" s="4"/>
      <c r="N276" s="6"/>
      <c r="P276" s="20"/>
      <c r="Q276" s="5" t="str">
        <f ca="1">score</f>
        <v/>
      </c>
      <c r="R276" s="7" t="str">
        <f ca="1">rescore_pd</f>
        <v/>
      </c>
      <c r="S276" s="310" t="str">
        <f ca="1">price</f>
        <v/>
      </c>
      <c r="U276" s="4"/>
      <c r="V276" s="4"/>
      <c r="W276" s="219" t="str">
        <f ca="1">comm_pd</f>
        <v/>
      </c>
      <c r="X276" s="4"/>
      <c r="Y276" s="8"/>
    </row>
    <row r="277" spans="1:25" x14ac:dyDescent="0.25">
      <c r="A277" s="6" t="str">
        <f ca="1">no.</f>
        <v/>
      </c>
      <c r="E277" s="4" t="str">
        <f ca="1">position</f>
        <v/>
      </c>
      <c r="I277" s="318"/>
      <c r="L277" s="4"/>
      <c r="N277" s="6"/>
      <c r="P277" s="20"/>
      <c r="Q277" s="5" t="str">
        <f ca="1">score</f>
        <v/>
      </c>
      <c r="R277" s="7" t="str">
        <f ca="1">rescore_pd</f>
        <v/>
      </c>
      <c r="S277" s="310" t="str">
        <f ca="1">price</f>
        <v/>
      </c>
      <c r="U277" s="4"/>
      <c r="V277" s="4"/>
      <c r="W277" s="219" t="str">
        <f ca="1">comm_pd</f>
        <v/>
      </c>
      <c r="X277" s="4"/>
      <c r="Y277" s="8"/>
    </row>
    <row r="278" spans="1:25" x14ac:dyDescent="0.25">
      <c r="A278" s="6" t="str">
        <f ca="1">no.</f>
        <v/>
      </c>
      <c r="E278" s="4" t="str">
        <f ca="1">position</f>
        <v/>
      </c>
      <c r="I278" s="318"/>
      <c r="L278" s="4"/>
      <c r="N278" s="6"/>
      <c r="P278" s="20"/>
      <c r="Q278" s="5" t="str">
        <f ca="1">score</f>
        <v/>
      </c>
      <c r="R278" s="7" t="str">
        <f ca="1">rescore_pd</f>
        <v/>
      </c>
      <c r="S278" s="310" t="str">
        <f ca="1">price</f>
        <v/>
      </c>
      <c r="U278" s="4"/>
      <c r="V278" s="4"/>
      <c r="W278" s="219" t="str">
        <f ca="1">comm_pd</f>
        <v/>
      </c>
      <c r="X278" s="4"/>
      <c r="Y278" s="8"/>
    </row>
    <row r="279" spans="1:25" x14ac:dyDescent="0.25">
      <c r="A279" s="6" t="str">
        <f ca="1">no.</f>
        <v/>
      </c>
      <c r="E279" s="4" t="str">
        <f ca="1">position</f>
        <v/>
      </c>
      <c r="I279" s="318"/>
      <c r="L279" s="4"/>
      <c r="N279" s="6"/>
      <c r="P279" s="20"/>
      <c r="Q279" s="5" t="str">
        <f ca="1">score</f>
        <v/>
      </c>
      <c r="R279" s="7" t="str">
        <f ca="1">rescore_pd</f>
        <v/>
      </c>
      <c r="S279" s="310" t="str">
        <f ca="1">price</f>
        <v/>
      </c>
      <c r="U279" s="4"/>
      <c r="V279" s="4"/>
      <c r="W279" s="219" t="str">
        <f ca="1">comm_pd</f>
        <v/>
      </c>
      <c r="X279" s="4"/>
      <c r="Y279" s="8"/>
    </row>
    <row r="280" spans="1:25" x14ac:dyDescent="0.25">
      <c r="A280" s="6" t="str">
        <f ca="1">no.</f>
        <v/>
      </c>
      <c r="E280" s="4" t="str">
        <f ca="1">position</f>
        <v/>
      </c>
      <c r="I280" s="318"/>
      <c r="L280" s="4"/>
      <c r="N280" s="6"/>
      <c r="P280" s="20"/>
      <c r="Q280" s="5" t="str">
        <f ca="1">score</f>
        <v/>
      </c>
      <c r="R280" s="7" t="str">
        <f ca="1">rescore_pd</f>
        <v/>
      </c>
      <c r="S280" s="310" t="str">
        <f ca="1">price</f>
        <v/>
      </c>
      <c r="U280" s="4"/>
      <c r="V280" s="4"/>
      <c r="W280" s="219" t="str">
        <f ca="1">comm_pd</f>
        <v/>
      </c>
      <c r="X280" s="4"/>
      <c r="Y280" s="8"/>
    </row>
    <row r="281" spans="1:25" x14ac:dyDescent="0.25">
      <c r="A281" s="6" t="str">
        <f ca="1">no.</f>
        <v/>
      </c>
      <c r="E281" s="4" t="str">
        <f ca="1">position</f>
        <v/>
      </c>
      <c r="I281" s="318"/>
      <c r="L281" s="4"/>
      <c r="N281" s="6"/>
      <c r="P281" s="20"/>
      <c r="Q281" s="5" t="str">
        <f ca="1">score</f>
        <v/>
      </c>
      <c r="R281" s="7" t="str">
        <f ca="1">rescore_pd</f>
        <v/>
      </c>
      <c r="S281" s="310" t="str">
        <f ca="1">price</f>
        <v/>
      </c>
      <c r="U281" s="4"/>
      <c r="V281" s="4"/>
      <c r="W281" s="219" t="str">
        <f ca="1">comm_pd</f>
        <v/>
      </c>
      <c r="X281" s="4"/>
      <c r="Y281" s="8"/>
    </row>
    <row r="282" spans="1:25" x14ac:dyDescent="0.25">
      <c r="A282" s="6" t="str">
        <f ca="1">no.</f>
        <v/>
      </c>
      <c r="E282" s="4" t="str">
        <f ca="1">position</f>
        <v/>
      </c>
      <c r="I282" s="318"/>
      <c r="L282" s="4"/>
      <c r="N282" s="6"/>
      <c r="P282" s="20"/>
      <c r="Q282" s="5" t="str">
        <f ca="1">score</f>
        <v/>
      </c>
      <c r="R282" s="7" t="str">
        <f ca="1">rescore_pd</f>
        <v/>
      </c>
      <c r="S282" s="310" t="str">
        <f ca="1">price</f>
        <v/>
      </c>
      <c r="U282" s="4"/>
      <c r="V282" s="4"/>
      <c r="W282" s="219" t="str">
        <f ca="1">comm_pd</f>
        <v/>
      </c>
      <c r="X282" s="4"/>
      <c r="Y282" s="8"/>
    </row>
    <row r="283" spans="1:25" x14ac:dyDescent="0.25">
      <c r="A283" s="6" t="str">
        <f ca="1">no.</f>
        <v/>
      </c>
      <c r="E283" s="4" t="str">
        <f ca="1">position</f>
        <v/>
      </c>
      <c r="I283" s="318"/>
      <c r="L283" s="4"/>
      <c r="N283" s="6"/>
      <c r="P283" s="20"/>
      <c r="Q283" s="5" t="str">
        <f ca="1">score</f>
        <v/>
      </c>
      <c r="R283" s="7" t="str">
        <f ca="1">rescore_pd</f>
        <v/>
      </c>
      <c r="S283" s="310" t="str">
        <f ca="1">price</f>
        <v/>
      </c>
      <c r="U283" s="4"/>
      <c r="V283" s="4"/>
      <c r="W283" s="219" t="str">
        <f ca="1">comm_pd</f>
        <v/>
      </c>
      <c r="X283" s="4"/>
      <c r="Y283" s="8"/>
    </row>
    <row r="284" spans="1:25" x14ac:dyDescent="0.25">
      <c r="A284" s="6" t="str">
        <f ca="1">no.</f>
        <v/>
      </c>
      <c r="E284" s="4" t="str">
        <f ca="1">position</f>
        <v/>
      </c>
      <c r="I284" s="318"/>
      <c r="L284" s="4"/>
      <c r="N284" s="6"/>
      <c r="P284" s="20"/>
      <c r="Q284" s="5" t="str">
        <f ca="1">score</f>
        <v/>
      </c>
      <c r="R284" s="7" t="str">
        <f ca="1">rescore_pd</f>
        <v/>
      </c>
      <c r="S284" s="310" t="str">
        <f ca="1">price</f>
        <v/>
      </c>
      <c r="U284" s="4"/>
      <c r="V284" s="4"/>
      <c r="W284" s="219" t="str">
        <f ca="1">comm_pd</f>
        <v/>
      </c>
      <c r="X284" s="4"/>
      <c r="Y284" s="8"/>
    </row>
    <row r="285" spans="1:25" x14ac:dyDescent="0.25">
      <c r="A285" s="6" t="str">
        <f ca="1">no.</f>
        <v/>
      </c>
      <c r="E285" s="4" t="str">
        <f ca="1">position</f>
        <v/>
      </c>
      <c r="I285" s="318"/>
      <c r="L285" s="4"/>
      <c r="N285" s="6"/>
      <c r="P285" s="20"/>
      <c r="Q285" s="5" t="str">
        <f ca="1">score</f>
        <v/>
      </c>
      <c r="R285" s="7" t="str">
        <f ca="1">rescore_pd</f>
        <v/>
      </c>
      <c r="S285" s="310" t="str">
        <f ca="1">price</f>
        <v/>
      </c>
      <c r="U285" s="4"/>
      <c r="V285" s="4"/>
      <c r="W285" s="219" t="str">
        <f ca="1">comm_pd</f>
        <v/>
      </c>
      <c r="X285" s="4"/>
      <c r="Y285" s="8"/>
    </row>
    <row r="286" spans="1:25" x14ac:dyDescent="0.25">
      <c r="A286" s="6" t="str">
        <f ca="1">no.</f>
        <v/>
      </c>
      <c r="E286" s="4" t="str">
        <f ca="1">position</f>
        <v/>
      </c>
      <c r="I286" s="318"/>
      <c r="L286" s="4"/>
      <c r="N286" s="6"/>
      <c r="P286" s="20"/>
      <c r="Q286" s="5" t="str">
        <f ca="1">score</f>
        <v/>
      </c>
      <c r="R286" s="7" t="str">
        <f ca="1">rescore_pd</f>
        <v/>
      </c>
      <c r="S286" s="310" t="str">
        <f ca="1">price</f>
        <v/>
      </c>
      <c r="U286" s="4"/>
      <c r="V286" s="4"/>
      <c r="W286" s="219" t="str">
        <f ca="1">comm_pd</f>
        <v/>
      </c>
      <c r="X286" s="4"/>
      <c r="Y286" s="8"/>
    </row>
    <row r="287" spans="1:25" x14ac:dyDescent="0.25">
      <c r="A287" s="6" t="str">
        <f ca="1">no.</f>
        <v/>
      </c>
      <c r="E287" s="4" t="str">
        <f ca="1">position</f>
        <v/>
      </c>
      <c r="I287" s="318"/>
      <c r="L287" s="4"/>
      <c r="N287" s="6"/>
      <c r="P287" s="20"/>
      <c r="Q287" s="5" t="str">
        <f ca="1">score</f>
        <v/>
      </c>
      <c r="R287" s="7" t="str">
        <f ca="1">rescore_pd</f>
        <v/>
      </c>
      <c r="S287" s="310" t="str">
        <f ca="1">price</f>
        <v/>
      </c>
      <c r="U287" s="4"/>
      <c r="V287" s="4"/>
      <c r="W287" s="219" t="str">
        <f ca="1">comm_pd</f>
        <v/>
      </c>
      <c r="X287" s="4"/>
      <c r="Y287" s="8"/>
    </row>
    <row r="288" spans="1:25" x14ac:dyDescent="0.25">
      <c r="A288" s="6" t="str">
        <f ca="1">no.</f>
        <v/>
      </c>
      <c r="E288" s="4" t="str">
        <f ca="1">position</f>
        <v/>
      </c>
      <c r="I288" s="318"/>
      <c r="L288" s="4"/>
      <c r="N288" s="6"/>
      <c r="P288" s="20"/>
      <c r="Q288" s="5" t="str">
        <f ca="1">score</f>
        <v/>
      </c>
      <c r="R288" s="7" t="str">
        <f ca="1">rescore_pd</f>
        <v/>
      </c>
      <c r="S288" s="310" t="str">
        <f ca="1">price</f>
        <v/>
      </c>
      <c r="U288" s="4"/>
      <c r="V288" s="4"/>
      <c r="W288" s="219" t="str">
        <f ca="1">comm_pd</f>
        <v/>
      </c>
      <c r="X288" s="4"/>
      <c r="Y288" s="8"/>
    </row>
    <row r="289" spans="1:25" x14ac:dyDescent="0.25">
      <c r="A289" s="6" t="str">
        <f ca="1">no.</f>
        <v/>
      </c>
      <c r="E289" s="4" t="str">
        <f ca="1">position</f>
        <v/>
      </c>
      <c r="I289" s="318"/>
      <c r="L289" s="4"/>
      <c r="N289" s="6"/>
      <c r="P289" s="20"/>
      <c r="Q289" s="5" t="str">
        <f ca="1">score</f>
        <v/>
      </c>
      <c r="R289" s="7" t="str">
        <f ca="1">rescore_pd</f>
        <v/>
      </c>
      <c r="S289" s="310" t="str">
        <f ca="1">price</f>
        <v/>
      </c>
      <c r="U289" s="4"/>
      <c r="V289" s="4"/>
      <c r="W289" s="219" t="str">
        <f ca="1">comm_pd</f>
        <v/>
      </c>
      <c r="X289" s="4"/>
      <c r="Y289" s="8"/>
    </row>
    <row r="290" spans="1:25" x14ac:dyDescent="0.25">
      <c r="A290" s="6" t="str">
        <f ca="1">no.</f>
        <v/>
      </c>
      <c r="E290" s="4" t="str">
        <f ca="1">position</f>
        <v/>
      </c>
      <c r="I290" s="318"/>
      <c r="L290" s="4"/>
      <c r="N290" s="6"/>
      <c r="P290" s="20"/>
      <c r="Q290" s="5" t="str">
        <f ca="1">score</f>
        <v/>
      </c>
      <c r="R290" s="7" t="str">
        <f ca="1">rescore_pd</f>
        <v/>
      </c>
      <c r="S290" s="310" t="str">
        <f ca="1">price</f>
        <v/>
      </c>
      <c r="U290" s="4"/>
      <c r="V290" s="4"/>
      <c r="W290" s="219" t="str">
        <f ca="1">comm_pd</f>
        <v/>
      </c>
      <c r="X290" s="4"/>
      <c r="Y290" s="8"/>
    </row>
    <row r="291" spans="1:25" x14ac:dyDescent="0.25">
      <c r="A291" s="6" t="str">
        <f ca="1">no.</f>
        <v/>
      </c>
      <c r="E291" s="4" t="str">
        <f ca="1">position</f>
        <v/>
      </c>
      <c r="I291" s="318"/>
      <c r="L291" s="4"/>
      <c r="N291" s="6"/>
      <c r="P291" s="20"/>
      <c r="Q291" s="5" t="str">
        <f ca="1">score</f>
        <v/>
      </c>
      <c r="R291" s="7" t="str">
        <f ca="1">rescore_pd</f>
        <v/>
      </c>
      <c r="S291" s="310" t="str">
        <f ca="1">price</f>
        <v/>
      </c>
      <c r="U291" s="4"/>
      <c r="V291" s="4"/>
      <c r="W291" s="219" t="str">
        <f ca="1">comm_pd</f>
        <v/>
      </c>
      <c r="X291" s="4"/>
      <c r="Y291" s="8"/>
    </row>
    <row r="292" spans="1:25" x14ac:dyDescent="0.25">
      <c r="A292" s="6" t="str">
        <f ca="1">no.</f>
        <v/>
      </c>
      <c r="E292" s="4" t="str">
        <f ca="1">position</f>
        <v/>
      </c>
      <c r="I292" s="318"/>
      <c r="L292" s="4"/>
      <c r="N292" s="6"/>
      <c r="P292" s="20"/>
      <c r="Q292" s="5" t="str">
        <f ca="1">score</f>
        <v/>
      </c>
      <c r="R292" s="7" t="str">
        <f ca="1">rescore_pd</f>
        <v/>
      </c>
      <c r="S292" s="310" t="str">
        <f ca="1">price</f>
        <v/>
      </c>
      <c r="U292" s="4"/>
      <c r="V292" s="4"/>
      <c r="W292" s="219" t="str">
        <f ca="1">comm_pd</f>
        <v/>
      </c>
      <c r="X292" s="4"/>
      <c r="Y292" s="8"/>
    </row>
    <row r="293" spans="1:25" x14ac:dyDescent="0.25">
      <c r="A293" s="6" t="str">
        <f ca="1">no.</f>
        <v/>
      </c>
      <c r="E293" s="4" t="str">
        <f ca="1">position</f>
        <v/>
      </c>
      <c r="I293" s="318"/>
      <c r="L293" s="4"/>
      <c r="N293" s="6"/>
      <c r="P293" s="20"/>
      <c r="Q293" s="5" t="str">
        <f ca="1">score</f>
        <v/>
      </c>
      <c r="R293" s="7" t="str">
        <f ca="1">rescore_pd</f>
        <v/>
      </c>
      <c r="S293" s="310" t="str">
        <f ca="1">price</f>
        <v/>
      </c>
      <c r="U293" s="4"/>
      <c r="V293" s="4"/>
      <c r="W293" s="219" t="str">
        <f ca="1">comm_pd</f>
        <v/>
      </c>
      <c r="X293" s="4"/>
      <c r="Y293" s="8"/>
    </row>
    <row r="294" spans="1:25" x14ac:dyDescent="0.25">
      <c r="A294" s="6" t="str">
        <f ca="1">no.</f>
        <v/>
      </c>
      <c r="E294" s="4" t="str">
        <f ca="1">position</f>
        <v/>
      </c>
      <c r="I294" s="318"/>
      <c r="L294" s="4"/>
      <c r="N294" s="6"/>
      <c r="P294" s="20"/>
      <c r="Q294" s="5" t="str">
        <f ca="1">score</f>
        <v/>
      </c>
      <c r="R294" s="7" t="str">
        <f ca="1">rescore_pd</f>
        <v/>
      </c>
      <c r="S294" s="310" t="str">
        <f ca="1">price</f>
        <v/>
      </c>
      <c r="U294" s="4"/>
      <c r="V294" s="4"/>
      <c r="W294" s="219" t="str">
        <f ca="1">comm_pd</f>
        <v/>
      </c>
      <c r="X294" s="4"/>
      <c r="Y294" s="8"/>
    </row>
    <row r="295" spans="1:25" x14ac:dyDescent="0.25">
      <c r="A295" s="6" t="str">
        <f ca="1">no.</f>
        <v/>
      </c>
      <c r="E295" s="4" t="str">
        <f ca="1">position</f>
        <v/>
      </c>
      <c r="I295" s="318"/>
      <c r="L295" s="4"/>
      <c r="N295" s="6"/>
      <c r="P295" s="20"/>
      <c r="Q295" s="5" t="str">
        <f ca="1">score</f>
        <v/>
      </c>
      <c r="R295" s="7" t="str">
        <f ca="1">rescore_pd</f>
        <v/>
      </c>
      <c r="S295" s="310" t="str">
        <f ca="1">price</f>
        <v/>
      </c>
      <c r="U295" s="4"/>
      <c r="V295" s="4"/>
      <c r="W295" s="219" t="str">
        <f ca="1">comm_pd</f>
        <v/>
      </c>
      <c r="X295" s="4"/>
      <c r="Y295" s="8"/>
    </row>
    <row r="296" spans="1:25" x14ac:dyDescent="0.25">
      <c r="A296" s="6" t="str">
        <f ca="1">no.</f>
        <v/>
      </c>
      <c r="E296" s="4" t="str">
        <f ca="1">position</f>
        <v/>
      </c>
      <c r="I296" s="318"/>
      <c r="L296" s="4"/>
      <c r="N296" s="6"/>
      <c r="P296" s="20"/>
      <c r="Q296" s="5" t="str">
        <f ca="1">score</f>
        <v/>
      </c>
      <c r="R296" s="7" t="str">
        <f ca="1">rescore_pd</f>
        <v/>
      </c>
      <c r="S296" s="310" t="str">
        <f ca="1">price</f>
        <v/>
      </c>
      <c r="U296" s="4"/>
      <c r="V296" s="4"/>
      <c r="W296" s="219" t="str">
        <f ca="1">comm_pd</f>
        <v/>
      </c>
      <c r="X296" s="4"/>
      <c r="Y296" s="8"/>
    </row>
    <row r="297" spans="1:25" x14ac:dyDescent="0.25">
      <c r="A297" s="6" t="str">
        <f ca="1">no.</f>
        <v/>
      </c>
      <c r="E297" s="4" t="str">
        <f ca="1">position</f>
        <v/>
      </c>
      <c r="I297" s="318"/>
      <c r="L297" s="4"/>
      <c r="N297" s="6"/>
      <c r="P297" s="20"/>
      <c r="Q297" s="5" t="str">
        <f ca="1">score</f>
        <v/>
      </c>
      <c r="R297" s="7" t="str">
        <f ca="1">rescore_pd</f>
        <v/>
      </c>
      <c r="S297" s="310" t="str">
        <f ca="1">price</f>
        <v/>
      </c>
      <c r="U297" s="4"/>
      <c r="V297" s="4"/>
      <c r="W297" s="219" t="str">
        <f ca="1">comm_pd</f>
        <v/>
      </c>
      <c r="X297" s="4"/>
      <c r="Y297" s="8"/>
    </row>
    <row r="298" spans="1:25" x14ac:dyDescent="0.25">
      <c r="A298" s="6" t="str">
        <f ca="1">no.</f>
        <v/>
      </c>
      <c r="E298" s="4" t="str">
        <f ca="1">position</f>
        <v/>
      </c>
      <c r="I298" s="318"/>
      <c r="L298" s="4"/>
      <c r="N298" s="6"/>
      <c r="P298" s="20"/>
      <c r="Q298" s="5" t="str">
        <f ca="1">score</f>
        <v/>
      </c>
      <c r="R298" s="7" t="str">
        <f ca="1">rescore_pd</f>
        <v/>
      </c>
      <c r="S298" s="310" t="str">
        <f ca="1">price</f>
        <v/>
      </c>
      <c r="U298" s="4"/>
      <c r="V298" s="4"/>
      <c r="W298" s="219" t="str">
        <f ca="1">comm_pd</f>
        <v/>
      </c>
      <c r="X298" s="4"/>
      <c r="Y298" s="8"/>
    </row>
    <row r="299" spans="1:25" x14ac:dyDescent="0.25">
      <c r="A299" s="6" t="str">
        <f ca="1">no.</f>
        <v/>
      </c>
      <c r="E299" s="4" t="str">
        <f ca="1">position</f>
        <v/>
      </c>
      <c r="I299" s="318"/>
      <c r="L299" s="4"/>
      <c r="N299" s="6"/>
      <c r="P299" s="20"/>
      <c r="Q299" s="5" t="str">
        <f ca="1">score</f>
        <v/>
      </c>
      <c r="R299" s="7" t="str">
        <f ca="1">rescore_pd</f>
        <v/>
      </c>
      <c r="S299" s="310" t="str">
        <f ca="1">price</f>
        <v/>
      </c>
      <c r="U299" s="4"/>
      <c r="V299" s="4"/>
      <c r="W299" s="219" t="str">
        <f ca="1">comm_pd</f>
        <v/>
      </c>
      <c r="X299" s="4"/>
      <c r="Y299" s="8"/>
    </row>
    <row r="300" spans="1:25" x14ac:dyDescent="0.25">
      <c r="A300" s="6" t="str">
        <f ca="1">no.</f>
        <v/>
      </c>
      <c r="E300" s="4" t="str">
        <f ca="1">position</f>
        <v/>
      </c>
      <c r="I300" s="318"/>
      <c r="L300" s="4"/>
      <c r="N300" s="6"/>
      <c r="P300" s="20"/>
      <c r="Q300" s="5" t="str">
        <f ca="1">score</f>
        <v/>
      </c>
      <c r="R300" s="7" t="str">
        <f ca="1">rescore_pd</f>
        <v/>
      </c>
      <c r="S300" s="310" t="str">
        <f ca="1">price</f>
        <v/>
      </c>
      <c r="U300" s="4"/>
      <c r="V300" s="4"/>
      <c r="W300" s="219" t="str">
        <f ca="1">comm_pd</f>
        <v/>
      </c>
      <c r="X300" s="4"/>
      <c r="Y300" s="8"/>
    </row>
    <row r="301" spans="1:25" x14ac:dyDescent="0.25">
      <c r="A301" s="6" t="str">
        <f ca="1">no.</f>
        <v/>
      </c>
      <c r="E301" s="4" t="str">
        <f ca="1">position</f>
        <v/>
      </c>
      <c r="I301" s="318"/>
      <c r="L301" s="4"/>
      <c r="N301" s="6"/>
      <c r="P301" s="20"/>
      <c r="Q301" s="5" t="str">
        <f ca="1">score</f>
        <v/>
      </c>
      <c r="R301" s="7" t="str">
        <f ca="1">rescore_pd</f>
        <v/>
      </c>
      <c r="S301" s="310" t="str">
        <f ca="1">price</f>
        <v/>
      </c>
      <c r="U301" s="4"/>
      <c r="V301" s="4"/>
      <c r="W301" s="219" t="str">
        <f ca="1">comm_pd</f>
        <v/>
      </c>
      <c r="X301" s="4"/>
      <c r="Y301" s="8"/>
    </row>
    <row r="302" spans="1:25" x14ac:dyDescent="0.25">
      <c r="A302" s="6" t="str">
        <f ca="1">no.</f>
        <v/>
      </c>
      <c r="E302" s="4" t="str">
        <f ca="1">position</f>
        <v/>
      </c>
      <c r="I302" s="318"/>
      <c r="L302" s="4"/>
      <c r="N302" s="6"/>
      <c r="P302" s="20"/>
      <c r="Q302" s="5" t="str">
        <f ca="1">score</f>
        <v/>
      </c>
      <c r="R302" s="7" t="str">
        <f ca="1">rescore_pd</f>
        <v/>
      </c>
      <c r="S302" s="310" t="str">
        <f ca="1">price</f>
        <v/>
      </c>
      <c r="U302" s="4"/>
      <c r="V302" s="4"/>
      <c r="W302" s="219" t="str">
        <f ca="1">comm_pd</f>
        <v/>
      </c>
      <c r="X302" s="4"/>
      <c r="Y302" s="8"/>
    </row>
    <row r="303" spans="1:25" x14ac:dyDescent="0.25">
      <c r="A303" s="6" t="str">
        <f ca="1">no.</f>
        <v/>
      </c>
      <c r="E303" s="4" t="str">
        <f ca="1">position</f>
        <v/>
      </c>
      <c r="I303" s="318"/>
      <c r="L303" s="4"/>
      <c r="N303" s="6"/>
      <c r="P303" s="20"/>
      <c r="Q303" s="5" t="str">
        <f ca="1">score</f>
        <v/>
      </c>
      <c r="R303" s="7" t="str">
        <f ca="1">rescore_pd</f>
        <v/>
      </c>
      <c r="S303" s="310" t="str">
        <f ca="1">price</f>
        <v/>
      </c>
      <c r="U303" s="4"/>
      <c r="V303" s="4"/>
      <c r="W303" s="219" t="str">
        <f ca="1">comm_pd</f>
        <v/>
      </c>
      <c r="X303" s="4"/>
      <c r="Y303" s="8"/>
    </row>
    <row r="304" spans="1:25" x14ac:dyDescent="0.25">
      <c r="A304" s="6" t="str">
        <f ca="1">no.</f>
        <v/>
      </c>
      <c r="E304" s="4" t="str">
        <f ca="1">position</f>
        <v/>
      </c>
      <c r="I304" s="318"/>
      <c r="L304" s="4"/>
      <c r="N304" s="6"/>
      <c r="P304" s="20"/>
      <c r="Q304" s="5" t="str">
        <f ca="1">score</f>
        <v/>
      </c>
      <c r="R304" s="7" t="str">
        <f ca="1">rescore_pd</f>
        <v/>
      </c>
      <c r="S304" s="310" t="str">
        <f ca="1">price</f>
        <v/>
      </c>
      <c r="U304" s="4"/>
      <c r="V304" s="4"/>
      <c r="W304" s="219" t="str">
        <f ca="1">comm_pd</f>
        <v/>
      </c>
      <c r="X304" s="4"/>
      <c r="Y304" s="8"/>
    </row>
    <row r="305" spans="1:25" x14ac:dyDescent="0.25">
      <c r="A305" s="6" t="str">
        <f ca="1">no.</f>
        <v/>
      </c>
      <c r="E305" s="4" t="str">
        <f ca="1">position</f>
        <v/>
      </c>
      <c r="I305" s="318"/>
      <c r="L305" s="4"/>
      <c r="N305" s="6"/>
      <c r="P305" s="20"/>
      <c r="Q305" s="5" t="str">
        <f ca="1">score</f>
        <v/>
      </c>
      <c r="R305" s="7" t="str">
        <f ca="1">rescore_pd</f>
        <v/>
      </c>
      <c r="S305" s="310" t="str">
        <f ca="1">price</f>
        <v/>
      </c>
      <c r="U305" s="4"/>
      <c r="V305" s="4"/>
      <c r="W305" s="219" t="str">
        <f ca="1">comm_pd</f>
        <v/>
      </c>
      <c r="X305" s="4"/>
      <c r="Y305" s="8"/>
    </row>
    <row r="306" spans="1:25" x14ac:dyDescent="0.25">
      <c r="A306" s="6" t="str">
        <f ca="1">no.</f>
        <v/>
      </c>
      <c r="E306" s="4" t="str">
        <f ca="1">position</f>
        <v/>
      </c>
      <c r="I306" s="318"/>
      <c r="L306" s="4"/>
      <c r="N306" s="6"/>
      <c r="P306" s="20"/>
      <c r="Q306" s="5" t="str">
        <f ca="1">score</f>
        <v/>
      </c>
      <c r="R306" s="7" t="str">
        <f ca="1">rescore_pd</f>
        <v/>
      </c>
      <c r="S306" s="310" t="str">
        <f ca="1">price</f>
        <v/>
      </c>
      <c r="U306" s="4"/>
      <c r="V306" s="4"/>
      <c r="W306" s="219" t="str">
        <f ca="1">comm_pd</f>
        <v/>
      </c>
      <c r="X306" s="4"/>
      <c r="Y306" s="8"/>
    </row>
    <row r="307" spans="1:25" x14ac:dyDescent="0.25">
      <c r="A307" s="6" t="str">
        <f ca="1">no.</f>
        <v/>
      </c>
      <c r="E307" s="4" t="str">
        <f ca="1">position</f>
        <v/>
      </c>
      <c r="I307" s="318"/>
      <c r="L307" s="4"/>
      <c r="N307" s="6"/>
      <c r="P307" s="20"/>
      <c r="Q307" s="5" t="str">
        <f ca="1">score</f>
        <v/>
      </c>
      <c r="R307" s="7" t="str">
        <f ca="1">rescore_pd</f>
        <v/>
      </c>
      <c r="S307" s="310" t="str">
        <f ca="1">price</f>
        <v/>
      </c>
      <c r="U307" s="4"/>
      <c r="V307" s="4"/>
      <c r="W307" s="219" t="str">
        <f ca="1">comm_pd</f>
        <v/>
      </c>
      <c r="X307" s="4"/>
      <c r="Y307" s="8"/>
    </row>
    <row r="308" spans="1:25" x14ac:dyDescent="0.25">
      <c r="A308" s="6" t="str">
        <f ca="1">no.</f>
        <v/>
      </c>
      <c r="E308" s="4" t="str">
        <f ca="1">position</f>
        <v/>
      </c>
      <c r="I308" s="318"/>
      <c r="L308" s="4"/>
      <c r="N308" s="6"/>
      <c r="P308" s="20"/>
      <c r="Q308" s="5" t="str">
        <f ca="1">score</f>
        <v/>
      </c>
      <c r="R308" s="7" t="str">
        <f ca="1">rescore_pd</f>
        <v/>
      </c>
      <c r="S308" s="310" t="str">
        <f ca="1">price</f>
        <v/>
      </c>
      <c r="U308" s="4"/>
      <c r="V308" s="4"/>
      <c r="W308" s="219" t="str">
        <f ca="1">comm_pd</f>
        <v/>
      </c>
      <c r="X308" s="4"/>
      <c r="Y308" s="8"/>
    </row>
    <row r="309" spans="1:25" x14ac:dyDescent="0.25">
      <c r="A309" s="6" t="str">
        <f ca="1">no.</f>
        <v/>
      </c>
      <c r="E309" s="4" t="str">
        <f ca="1">position</f>
        <v/>
      </c>
      <c r="I309" s="318"/>
      <c r="L309" s="4"/>
      <c r="N309" s="6"/>
      <c r="P309" s="20"/>
      <c r="Q309" s="5" t="str">
        <f ca="1">score</f>
        <v/>
      </c>
      <c r="R309" s="7" t="str">
        <f ca="1">rescore_pd</f>
        <v/>
      </c>
      <c r="S309" s="310" t="str">
        <f ca="1">price</f>
        <v/>
      </c>
      <c r="U309" s="4"/>
      <c r="V309" s="4"/>
      <c r="W309" s="219" t="str">
        <f ca="1">comm_pd</f>
        <v/>
      </c>
      <c r="X309" s="4"/>
      <c r="Y309" s="8"/>
    </row>
    <row r="310" spans="1:25" x14ac:dyDescent="0.25">
      <c r="A310" s="6" t="str">
        <f ca="1">no.</f>
        <v/>
      </c>
      <c r="E310" s="4" t="str">
        <f ca="1">position</f>
        <v/>
      </c>
      <c r="I310" s="318"/>
      <c r="L310" s="4"/>
      <c r="N310" s="6"/>
      <c r="P310" s="20"/>
      <c r="Q310" s="5" t="str">
        <f ca="1">score</f>
        <v/>
      </c>
      <c r="R310" s="7" t="str">
        <f ca="1">rescore_pd</f>
        <v/>
      </c>
      <c r="S310" s="310" t="str">
        <f ca="1">price</f>
        <v/>
      </c>
      <c r="U310" s="4"/>
      <c r="V310" s="4"/>
      <c r="W310" s="219" t="str">
        <f ca="1">comm_pd</f>
        <v/>
      </c>
      <c r="X310" s="4"/>
      <c r="Y310" s="8"/>
    </row>
    <row r="311" spans="1:25" x14ac:dyDescent="0.25">
      <c r="A311" s="6" t="str">
        <f ca="1">no.</f>
        <v/>
      </c>
      <c r="E311" s="4" t="str">
        <f ca="1">position</f>
        <v/>
      </c>
      <c r="I311" s="318"/>
      <c r="L311" s="4"/>
      <c r="N311" s="6"/>
      <c r="P311" s="20"/>
      <c r="Q311" s="5" t="str">
        <f ca="1">score</f>
        <v/>
      </c>
      <c r="R311" s="7" t="str">
        <f ca="1">rescore_pd</f>
        <v/>
      </c>
      <c r="S311" s="310" t="str">
        <f ca="1">price</f>
        <v/>
      </c>
      <c r="U311" s="4"/>
      <c r="V311" s="4"/>
      <c r="W311" s="219" t="str">
        <f ca="1">comm_pd</f>
        <v/>
      </c>
      <c r="X311" s="4"/>
      <c r="Y311" s="8"/>
    </row>
    <row r="312" spans="1:25" x14ac:dyDescent="0.25">
      <c r="A312" s="6" t="str">
        <f ca="1">no.</f>
        <v/>
      </c>
      <c r="E312" s="4" t="str">
        <f ca="1">position</f>
        <v/>
      </c>
      <c r="I312" s="318"/>
      <c r="L312" s="4"/>
      <c r="N312" s="6"/>
      <c r="P312" s="20"/>
      <c r="Q312" s="5" t="str">
        <f ca="1">score</f>
        <v/>
      </c>
      <c r="R312" s="7" t="str">
        <f ca="1">rescore_pd</f>
        <v/>
      </c>
      <c r="S312" s="310" t="str">
        <f ca="1">price</f>
        <v/>
      </c>
      <c r="U312" s="4"/>
      <c r="V312" s="4"/>
      <c r="W312" s="219" t="str">
        <f ca="1">comm_pd</f>
        <v/>
      </c>
      <c r="X312" s="4"/>
      <c r="Y312" s="8"/>
    </row>
    <row r="313" spans="1:25" x14ac:dyDescent="0.25">
      <c r="A313" s="6" t="str">
        <f ca="1">no.</f>
        <v/>
      </c>
      <c r="E313" s="4" t="str">
        <f ca="1">position</f>
        <v/>
      </c>
      <c r="I313" s="318"/>
      <c r="L313" s="4"/>
      <c r="N313" s="6"/>
      <c r="P313" s="20"/>
      <c r="Q313" s="5" t="str">
        <f ca="1">score</f>
        <v/>
      </c>
      <c r="R313" s="7" t="str">
        <f ca="1">rescore_pd</f>
        <v/>
      </c>
      <c r="S313" s="310" t="str">
        <f ca="1">price</f>
        <v/>
      </c>
      <c r="U313" s="4"/>
      <c r="V313" s="4"/>
      <c r="W313" s="219" t="str">
        <f ca="1">comm_pd</f>
        <v/>
      </c>
      <c r="X313" s="4"/>
      <c r="Y313" s="8"/>
    </row>
    <row r="314" spans="1:25" x14ac:dyDescent="0.25">
      <c r="A314" s="6" t="str">
        <f ca="1">no.</f>
        <v/>
      </c>
      <c r="E314" s="4" t="str">
        <f ca="1">position</f>
        <v/>
      </c>
      <c r="I314" s="318"/>
      <c r="L314" s="4"/>
      <c r="N314" s="6"/>
      <c r="P314" s="20"/>
      <c r="Q314" s="5" t="str">
        <f ca="1">score</f>
        <v/>
      </c>
      <c r="R314" s="7" t="str">
        <f ca="1">rescore_pd</f>
        <v/>
      </c>
      <c r="S314" s="310" t="str">
        <f ca="1">price</f>
        <v/>
      </c>
      <c r="U314" s="4"/>
      <c r="V314" s="4"/>
      <c r="W314" s="219" t="str">
        <f ca="1">comm_pd</f>
        <v/>
      </c>
      <c r="X314" s="4"/>
      <c r="Y314" s="8"/>
    </row>
    <row r="315" spans="1:25" x14ac:dyDescent="0.25">
      <c r="A315" s="6" t="str">
        <f ca="1">no.</f>
        <v/>
      </c>
      <c r="E315" s="4" t="str">
        <f ca="1">position</f>
        <v/>
      </c>
      <c r="I315" s="318"/>
      <c r="L315" s="4"/>
      <c r="N315" s="6"/>
      <c r="P315" s="20"/>
      <c r="Q315" s="5" t="str">
        <f ca="1">score</f>
        <v/>
      </c>
      <c r="R315" s="7" t="str">
        <f ca="1">rescore_pd</f>
        <v/>
      </c>
      <c r="S315" s="310" t="str">
        <f ca="1">price</f>
        <v/>
      </c>
      <c r="U315" s="4"/>
      <c r="V315" s="4"/>
      <c r="W315" s="219" t="str">
        <f ca="1">comm_pd</f>
        <v/>
      </c>
      <c r="X315" s="4"/>
      <c r="Y315" s="8"/>
    </row>
    <row r="316" spans="1:25" x14ac:dyDescent="0.25">
      <c r="A316" s="6" t="str">
        <f ca="1">no.</f>
        <v/>
      </c>
      <c r="E316" s="4" t="str">
        <f ca="1">position</f>
        <v/>
      </c>
      <c r="I316" s="318"/>
      <c r="L316" s="4"/>
      <c r="N316" s="6"/>
      <c r="P316" s="20"/>
      <c r="Q316" s="5" t="str">
        <f ca="1">score</f>
        <v/>
      </c>
      <c r="R316" s="7" t="str">
        <f ca="1">rescore_pd</f>
        <v/>
      </c>
      <c r="S316" s="310" t="str">
        <f ca="1">price</f>
        <v/>
      </c>
      <c r="U316" s="4"/>
      <c r="V316" s="4"/>
      <c r="W316" s="219" t="str">
        <f ca="1">comm_pd</f>
        <v/>
      </c>
      <c r="X316" s="4"/>
      <c r="Y316" s="8"/>
    </row>
    <row r="317" spans="1:25" x14ac:dyDescent="0.25">
      <c r="A317" s="6" t="str">
        <f ca="1">no.</f>
        <v/>
      </c>
      <c r="E317" s="4" t="str">
        <f ca="1">position</f>
        <v/>
      </c>
      <c r="I317" s="318"/>
      <c r="L317" s="4"/>
      <c r="N317" s="6"/>
      <c r="P317" s="20"/>
      <c r="Q317" s="5" t="str">
        <f ca="1">score</f>
        <v/>
      </c>
      <c r="R317" s="7" t="str">
        <f ca="1">rescore_pd</f>
        <v/>
      </c>
      <c r="S317" s="310" t="str">
        <f ca="1">price</f>
        <v/>
      </c>
      <c r="U317" s="4"/>
      <c r="V317" s="4"/>
      <c r="W317" s="219" t="str">
        <f ca="1">comm_pd</f>
        <v/>
      </c>
      <c r="X317" s="4"/>
      <c r="Y317" s="8"/>
    </row>
    <row r="318" spans="1:25" x14ac:dyDescent="0.25">
      <c r="A318" s="6" t="str">
        <f ca="1">no.</f>
        <v/>
      </c>
      <c r="E318" s="4" t="str">
        <f ca="1">position</f>
        <v/>
      </c>
      <c r="I318" s="318"/>
      <c r="L318" s="4"/>
      <c r="N318" s="6"/>
      <c r="P318" s="20"/>
      <c r="Q318" s="5" t="str">
        <f ca="1">score</f>
        <v/>
      </c>
      <c r="R318" s="7" t="str">
        <f ca="1">rescore_pd</f>
        <v/>
      </c>
      <c r="S318" s="310" t="str">
        <f ca="1">price</f>
        <v/>
      </c>
      <c r="U318" s="4"/>
      <c r="V318" s="4"/>
      <c r="W318" s="219" t="str">
        <f ca="1">comm_pd</f>
        <v/>
      </c>
      <c r="X318" s="4"/>
      <c r="Y318" s="8"/>
    </row>
    <row r="319" spans="1:25" x14ac:dyDescent="0.25">
      <c r="A319" s="6" t="str">
        <f ca="1">no.</f>
        <v/>
      </c>
      <c r="E319" s="4" t="str">
        <f ca="1">position</f>
        <v/>
      </c>
      <c r="I319" s="318"/>
      <c r="L319" s="4"/>
      <c r="N319" s="6"/>
      <c r="P319" s="20"/>
      <c r="Q319" s="5" t="str">
        <f ca="1">score</f>
        <v/>
      </c>
      <c r="R319" s="7" t="str">
        <f ca="1">rescore_pd</f>
        <v/>
      </c>
      <c r="S319" s="310" t="str">
        <f ca="1">price</f>
        <v/>
      </c>
      <c r="U319" s="4"/>
      <c r="V319" s="4"/>
      <c r="W319" s="219" t="str">
        <f ca="1">comm_pd</f>
        <v/>
      </c>
      <c r="X319" s="4"/>
      <c r="Y319" s="8"/>
    </row>
    <row r="320" spans="1:25" x14ac:dyDescent="0.25">
      <c r="A320" s="6" t="str">
        <f ca="1">no.</f>
        <v/>
      </c>
      <c r="E320" s="4" t="str">
        <f ca="1">position</f>
        <v/>
      </c>
      <c r="I320" s="318"/>
      <c r="L320" s="4"/>
      <c r="N320" s="6"/>
      <c r="P320" s="20"/>
      <c r="Q320" s="5" t="str">
        <f ca="1">score</f>
        <v/>
      </c>
      <c r="R320" s="7" t="str">
        <f ca="1">rescore_pd</f>
        <v/>
      </c>
      <c r="S320" s="310" t="str">
        <f ca="1">price</f>
        <v/>
      </c>
      <c r="U320" s="4"/>
      <c r="V320" s="4"/>
      <c r="W320" s="219" t="str">
        <f ca="1">comm_pd</f>
        <v/>
      </c>
      <c r="X320" s="4"/>
      <c r="Y320" s="8"/>
    </row>
    <row r="321" spans="1:25" x14ac:dyDescent="0.25">
      <c r="A321" s="6" t="str">
        <f ca="1">no.</f>
        <v/>
      </c>
      <c r="E321" s="4" t="str">
        <f ca="1">position</f>
        <v/>
      </c>
      <c r="I321" s="318"/>
      <c r="L321" s="4"/>
      <c r="N321" s="6"/>
      <c r="P321" s="20"/>
      <c r="Q321" s="5" t="str">
        <f ca="1">score</f>
        <v/>
      </c>
      <c r="R321" s="7" t="str">
        <f ca="1">rescore_pd</f>
        <v/>
      </c>
      <c r="S321" s="310" t="str">
        <f ca="1">price</f>
        <v/>
      </c>
      <c r="U321" s="4"/>
      <c r="V321" s="4"/>
      <c r="W321" s="219" t="str">
        <f ca="1">comm_pd</f>
        <v/>
      </c>
      <c r="X321" s="4"/>
      <c r="Y321" s="8"/>
    </row>
    <row r="322" spans="1:25" x14ac:dyDescent="0.25">
      <c r="A322" s="6" t="str">
        <f ca="1">no.</f>
        <v/>
      </c>
      <c r="E322" s="4" t="str">
        <f ca="1">position</f>
        <v/>
      </c>
      <c r="I322" s="318"/>
      <c r="L322" s="4"/>
      <c r="N322" s="6"/>
      <c r="P322" s="20"/>
      <c r="Q322" s="5" t="str">
        <f ca="1">score</f>
        <v/>
      </c>
      <c r="R322" s="7" t="str">
        <f ca="1">rescore_pd</f>
        <v/>
      </c>
      <c r="S322" s="310" t="str">
        <f ca="1">price</f>
        <v/>
      </c>
      <c r="U322" s="4"/>
      <c r="V322" s="4"/>
      <c r="W322" s="219" t="str">
        <f ca="1">comm_pd</f>
        <v/>
      </c>
      <c r="X322" s="4"/>
      <c r="Y322" s="8"/>
    </row>
    <row r="323" spans="1:25" x14ac:dyDescent="0.25">
      <c r="A323" s="6" t="str">
        <f ca="1">no.</f>
        <v/>
      </c>
      <c r="E323" s="4" t="str">
        <f ca="1">position</f>
        <v/>
      </c>
      <c r="I323" s="318"/>
      <c r="L323" s="4"/>
      <c r="N323" s="6"/>
      <c r="P323" s="20"/>
      <c r="Q323" s="5" t="str">
        <f ca="1">score</f>
        <v/>
      </c>
      <c r="R323" s="7" t="str">
        <f ca="1">rescore_pd</f>
        <v/>
      </c>
      <c r="S323" s="310" t="str">
        <f ca="1">price</f>
        <v/>
      </c>
      <c r="U323" s="4"/>
      <c r="V323" s="4"/>
      <c r="W323" s="219" t="str">
        <f ca="1">comm_pd</f>
        <v/>
      </c>
      <c r="X323" s="4"/>
      <c r="Y323" s="8"/>
    </row>
    <row r="324" spans="1:25" x14ac:dyDescent="0.25">
      <c r="A324" s="6" t="str">
        <f ca="1">no.</f>
        <v/>
      </c>
      <c r="E324" s="4" t="str">
        <f ca="1">position</f>
        <v/>
      </c>
      <c r="I324" s="318"/>
      <c r="L324" s="4"/>
      <c r="N324" s="6"/>
      <c r="P324" s="20"/>
      <c r="Q324" s="5" t="str">
        <f ca="1">score</f>
        <v/>
      </c>
      <c r="R324" s="7" t="str">
        <f ca="1">rescore_pd</f>
        <v/>
      </c>
      <c r="S324" s="310" t="str">
        <f ca="1">price</f>
        <v/>
      </c>
      <c r="U324" s="4"/>
      <c r="V324" s="4"/>
      <c r="W324" s="219" t="str">
        <f ca="1">comm_pd</f>
        <v/>
      </c>
      <c r="X324" s="4"/>
      <c r="Y324" s="8"/>
    </row>
    <row r="325" spans="1:25" x14ac:dyDescent="0.25">
      <c r="A325" s="6" t="str">
        <f ca="1">no.</f>
        <v/>
      </c>
      <c r="E325" s="4" t="str">
        <f ca="1">position</f>
        <v/>
      </c>
      <c r="I325" s="318"/>
      <c r="L325" s="4"/>
      <c r="N325" s="6"/>
      <c r="P325" s="20"/>
      <c r="Q325" s="5" t="str">
        <f ca="1">score</f>
        <v/>
      </c>
      <c r="R325" s="7" t="str">
        <f ca="1">rescore_pd</f>
        <v/>
      </c>
      <c r="S325" s="310" t="str">
        <f ca="1">price</f>
        <v/>
      </c>
      <c r="U325" s="4"/>
      <c r="V325" s="4"/>
      <c r="W325" s="219" t="str">
        <f ca="1">comm_pd</f>
        <v/>
      </c>
      <c r="X325" s="4"/>
      <c r="Y325" s="8"/>
    </row>
    <row r="326" spans="1:25" x14ac:dyDescent="0.25">
      <c r="A326" s="6" t="str">
        <f ca="1">no.</f>
        <v/>
      </c>
      <c r="E326" s="4" t="str">
        <f ca="1">position</f>
        <v/>
      </c>
      <c r="I326" s="318"/>
      <c r="L326" s="4"/>
      <c r="N326" s="6"/>
      <c r="P326" s="20"/>
      <c r="Q326" s="5" t="str">
        <f ca="1">score</f>
        <v/>
      </c>
      <c r="R326" s="7" t="str">
        <f ca="1">rescore_pd</f>
        <v/>
      </c>
      <c r="S326" s="310" t="str">
        <f ca="1">price</f>
        <v/>
      </c>
      <c r="U326" s="4"/>
      <c r="V326" s="4"/>
      <c r="W326" s="219" t="str">
        <f ca="1">comm_pd</f>
        <v/>
      </c>
      <c r="X326" s="4"/>
      <c r="Y326" s="8"/>
    </row>
    <row r="327" spans="1:25" x14ac:dyDescent="0.25">
      <c r="A327" s="6" t="str">
        <f ca="1">no.</f>
        <v/>
      </c>
      <c r="E327" s="4" t="str">
        <f ca="1">position</f>
        <v/>
      </c>
      <c r="I327" s="318"/>
      <c r="L327" s="4"/>
      <c r="N327" s="6"/>
      <c r="P327" s="20"/>
      <c r="Q327" s="5" t="str">
        <f ca="1">score</f>
        <v/>
      </c>
      <c r="R327" s="7" t="str">
        <f ca="1">rescore_pd</f>
        <v/>
      </c>
      <c r="S327" s="310" t="str">
        <f ca="1">price</f>
        <v/>
      </c>
      <c r="U327" s="4"/>
      <c r="V327" s="4"/>
      <c r="W327" s="219" t="str">
        <f ca="1">comm_pd</f>
        <v/>
      </c>
      <c r="X327" s="4"/>
      <c r="Y327" s="8"/>
    </row>
    <row r="328" spans="1:25" x14ac:dyDescent="0.25">
      <c r="A328" s="6" t="str">
        <f ca="1">no.</f>
        <v/>
      </c>
      <c r="E328" s="4" t="str">
        <f ca="1">position</f>
        <v/>
      </c>
      <c r="I328" s="318"/>
      <c r="L328" s="4"/>
      <c r="N328" s="6"/>
      <c r="P328" s="20"/>
      <c r="Q328" s="5" t="str">
        <f ca="1">score</f>
        <v/>
      </c>
      <c r="R328" s="7" t="str">
        <f ca="1">rescore_pd</f>
        <v/>
      </c>
      <c r="S328" s="310" t="str">
        <f ca="1">price</f>
        <v/>
      </c>
      <c r="U328" s="4"/>
      <c r="V328" s="4"/>
      <c r="W328" s="219" t="str">
        <f ca="1">comm_pd</f>
        <v/>
      </c>
      <c r="X328" s="4"/>
      <c r="Y328" s="8"/>
    </row>
    <row r="329" spans="1:25" x14ac:dyDescent="0.25">
      <c r="A329" s="6" t="str">
        <f ca="1">no.</f>
        <v/>
      </c>
      <c r="E329" s="4" t="str">
        <f ca="1">position</f>
        <v/>
      </c>
      <c r="I329" s="318"/>
      <c r="L329" s="4"/>
      <c r="N329" s="6"/>
      <c r="P329" s="20"/>
      <c r="Q329" s="5" t="str">
        <f ca="1">score</f>
        <v/>
      </c>
      <c r="R329" s="7" t="str">
        <f ca="1">rescore_pd</f>
        <v/>
      </c>
      <c r="S329" s="310" t="str">
        <f ca="1">price</f>
        <v/>
      </c>
      <c r="U329" s="4"/>
      <c r="V329" s="4"/>
      <c r="W329" s="219" t="str">
        <f ca="1">comm_pd</f>
        <v/>
      </c>
      <c r="X329" s="4"/>
      <c r="Y329" s="8"/>
    </row>
    <row r="330" spans="1:25" x14ac:dyDescent="0.25">
      <c r="A330" s="6" t="str">
        <f ca="1">no.</f>
        <v/>
      </c>
      <c r="E330" s="4" t="str">
        <f ca="1">position</f>
        <v/>
      </c>
      <c r="I330" s="318"/>
      <c r="L330" s="4"/>
      <c r="N330" s="6"/>
      <c r="P330" s="20"/>
      <c r="Q330" s="5" t="str">
        <f ca="1">score</f>
        <v/>
      </c>
      <c r="R330" s="7" t="str">
        <f ca="1">rescore_pd</f>
        <v/>
      </c>
      <c r="S330" s="310" t="str">
        <f ca="1">price</f>
        <v/>
      </c>
      <c r="U330" s="4"/>
      <c r="V330" s="4"/>
      <c r="W330" s="219" t="str">
        <f ca="1">comm_pd</f>
        <v/>
      </c>
      <c r="X330" s="4"/>
      <c r="Y330" s="8"/>
    </row>
    <row r="331" spans="1:25" x14ac:dyDescent="0.25">
      <c r="A331" s="6" t="str">
        <f ca="1">no.</f>
        <v/>
      </c>
      <c r="E331" s="4" t="str">
        <f ca="1">position</f>
        <v/>
      </c>
      <c r="I331" s="318"/>
      <c r="L331" s="4"/>
      <c r="N331" s="6"/>
      <c r="P331" s="20"/>
      <c r="Q331" s="5" t="str">
        <f ca="1">score</f>
        <v/>
      </c>
      <c r="R331" s="7" t="str">
        <f ca="1">rescore_pd</f>
        <v/>
      </c>
      <c r="S331" s="310" t="str">
        <f ca="1">price</f>
        <v/>
      </c>
      <c r="U331" s="4"/>
      <c r="V331" s="4"/>
      <c r="W331" s="219" t="str">
        <f ca="1">comm_pd</f>
        <v/>
      </c>
      <c r="X331" s="4"/>
      <c r="Y331" s="8"/>
    </row>
    <row r="332" spans="1:25" x14ac:dyDescent="0.25">
      <c r="A332" s="6" t="str">
        <f ca="1">no.</f>
        <v/>
      </c>
      <c r="E332" s="4" t="str">
        <f ca="1">position</f>
        <v/>
      </c>
      <c r="I332" s="318"/>
      <c r="L332" s="4"/>
      <c r="N332" s="6"/>
      <c r="P332" s="20"/>
      <c r="Q332" s="5" t="str">
        <f ca="1">score</f>
        <v/>
      </c>
      <c r="R332" s="7" t="str">
        <f ca="1">rescore_pd</f>
        <v/>
      </c>
      <c r="S332" s="310" t="str">
        <f ca="1">price</f>
        <v/>
      </c>
      <c r="U332" s="4"/>
      <c r="V332" s="4"/>
      <c r="W332" s="219" t="str">
        <f ca="1">comm_pd</f>
        <v/>
      </c>
      <c r="X332" s="4"/>
      <c r="Y332" s="8"/>
    </row>
    <row r="333" spans="1:25" x14ac:dyDescent="0.25">
      <c r="A333" s="6" t="str">
        <f ca="1">no.</f>
        <v/>
      </c>
      <c r="E333" s="4" t="str">
        <f ca="1">position</f>
        <v/>
      </c>
      <c r="I333" s="318"/>
      <c r="L333" s="4"/>
      <c r="N333" s="6"/>
      <c r="P333" s="20"/>
      <c r="Q333" s="5" t="str">
        <f ca="1">score</f>
        <v/>
      </c>
      <c r="R333" s="7" t="str">
        <f ca="1">rescore_pd</f>
        <v/>
      </c>
      <c r="S333" s="310" t="str">
        <f ca="1">price</f>
        <v/>
      </c>
      <c r="U333" s="4"/>
      <c r="V333" s="4"/>
      <c r="W333" s="219" t="str">
        <f ca="1">comm_pd</f>
        <v/>
      </c>
      <c r="X333" s="4"/>
      <c r="Y333" s="8"/>
    </row>
    <row r="334" spans="1:25" x14ac:dyDescent="0.25">
      <c r="A334" s="6" t="str">
        <f ca="1">no.</f>
        <v/>
      </c>
      <c r="E334" s="4" t="str">
        <f ca="1">position</f>
        <v/>
      </c>
      <c r="I334" s="318"/>
      <c r="L334" s="4"/>
      <c r="N334" s="6"/>
      <c r="P334" s="20"/>
      <c r="Q334" s="5" t="str">
        <f ca="1">score</f>
        <v/>
      </c>
      <c r="R334" s="7" t="str">
        <f ca="1">rescore_pd</f>
        <v/>
      </c>
      <c r="S334" s="310" t="str">
        <f ca="1">price</f>
        <v/>
      </c>
      <c r="U334" s="4"/>
      <c r="V334" s="4"/>
      <c r="W334" s="219" t="str">
        <f ca="1">comm_pd</f>
        <v/>
      </c>
      <c r="X334" s="4"/>
      <c r="Y334" s="8"/>
    </row>
    <row r="335" spans="1:25" x14ac:dyDescent="0.25">
      <c r="A335" s="6" t="str">
        <f ca="1">no.</f>
        <v/>
      </c>
      <c r="E335" s="4" t="str">
        <f ca="1">position</f>
        <v/>
      </c>
      <c r="I335" s="318"/>
      <c r="L335" s="4"/>
      <c r="N335" s="6"/>
      <c r="P335" s="20"/>
      <c r="Q335" s="5" t="str">
        <f ca="1">score</f>
        <v/>
      </c>
      <c r="R335" s="7" t="str">
        <f ca="1">rescore_pd</f>
        <v/>
      </c>
      <c r="S335" s="310" t="str">
        <f ca="1">price</f>
        <v/>
      </c>
      <c r="U335" s="4"/>
      <c r="V335" s="4"/>
      <c r="W335" s="219" t="str">
        <f ca="1">comm_pd</f>
        <v/>
      </c>
      <c r="X335" s="4"/>
      <c r="Y335" s="8"/>
    </row>
    <row r="336" spans="1:25" x14ac:dyDescent="0.25">
      <c r="A336" s="6" t="str">
        <f ca="1">no.</f>
        <v/>
      </c>
      <c r="E336" s="4" t="str">
        <f ca="1">position</f>
        <v/>
      </c>
      <c r="I336" s="318"/>
      <c r="L336" s="4"/>
      <c r="N336" s="6"/>
      <c r="P336" s="20"/>
      <c r="Q336" s="5" t="str">
        <f ca="1">score</f>
        <v/>
      </c>
      <c r="R336" s="7" t="str">
        <f ca="1">rescore_pd</f>
        <v/>
      </c>
      <c r="S336" s="310" t="str">
        <f ca="1">price</f>
        <v/>
      </c>
      <c r="U336" s="4"/>
      <c r="V336" s="4"/>
      <c r="W336" s="219" t="str">
        <f ca="1">comm_pd</f>
        <v/>
      </c>
      <c r="X336" s="4"/>
      <c r="Y336" s="8"/>
    </row>
    <row r="337" spans="1:25" x14ac:dyDescent="0.25">
      <c r="A337" s="6" t="str">
        <f ca="1">no.</f>
        <v/>
      </c>
      <c r="E337" s="4" t="str">
        <f ca="1">position</f>
        <v/>
      </c>
      <c r="I337" s="318"/>
      <c r="L337" s="4"/>
      <c r="N337" s="6"/>
      <c r="P337" s="20"/>
      <c r="Q337" s="5" t="str">
        <f ca="1">score</f>
        <v/>
      </c>
      <c r="R337" s="7" t="str">
        <f ca="1">rescore_pd</f>
        <v/>
      </c>
      <c r="S337" s="310" t="str">
        <f ca="1">price</f>
        <v/>
      </c>
      <c r="U337" s="4"/>
      <c r="V337" s="4"/>
      <c r="W337" s="219" t="str">
        <f ca="1">comm_pd</f>
        <v/>
      </c>
      <c r="X337" s="4"/>
      <c r="Y337" s="8"/>
    </row>
    <row r="338" spans="1:25" x14ac:dyDescent="0.25">
      <c r="A338" s="6" t="str">
        <f ca="1">no.</f>
        <v/>
      </c>
      <c r="E338" s="4" t="str">
        <f ca="1">position</f>
        <v/>
      </c>
      <c r="I338" s="318"/>
      <c r="L338" s="4"/>
      <c r="N338" s="6"/>
      <c r="P338" s="20"/>
      <c r="Q338" s="5" t="str">
        <f ca="1">score</f>
        <v/>
      </c>
      <c r="R338" s="7" t="str">
        <f ca="1">rescore_pd</f>
        <v/>
      </c>
      <c r="S338" s="310" t="str">
        <f ca="1">price</f>
        <v/>
      </c>
      <c r="U338" s="4"/>
      <c r="V338" s="4"/>
      <c r="W338" s="219" t="str">
        <f ca="1">comm_pd</f>
        <v/>
      </c>
      <c r="X338" s="4"/>
      <c r="Y338" s="8"/>
    </row>
    <row r="339" spans="1:25" x14ac:dyDescent="0.25">
      <c r="A339" s="6" t="str">
        <f ca="1">no.</f>
        <v/>
      </c>
      <c r="E339" s="4" t="str">
        <f ca="1">position</f>
        <v/>
      </c>
      <c r="I339" s="318"/>
      <c r="L339" s="4"/>
      <c r="N339" s="6"/>
      <c r="P339" s="20"/>
      <c r="Q339" s="5" t="str">
        <f ca="1">score</f>
        <v/>
      </c>
      <c r="R339" s="7" t="str">
        <f ca="1">rescore_pd</f>
        <v/>
      </c>
      <c r="S339" s="310" t="str">
        <f ca="1">price</f>
        <v/>
      </c>
      <c r="U339" s="4"/>
      <c r="V339" s="4"/>
      <c r="W339" s="219" t="str">
        <f ca="1">comm_pd</f>
        <v/>
      </c>
      <c r="X339" s="4"/>
      <c r="Y339" s="8"/>
    </row>
    <row r="340" spans="1:25" x14ac:dyDescent="0.25">
      <c r="A340" s="6" t="str">
        <f ca="1">no.</f>
        <v/>
      </c>
      <c r="E340" s="4" t="str">
        <f ca="1">position</f>
        <v/>
      </c>
      <c r="I340" s="318"/>
      <c r="L340" s="4"/>
      <c r="N340" s="6"/>
      <c r="P340" s="20"/>
      <c r="Q340" s="5" t="str">
        <f ca="1">score</f>
        <v/>
      </c>
      <c r="R340" s="7" t="str">
        <f ca="1">rescore_pd</f>
        <v/>
      </c>
      <c r="S340" s="310" t="str">
        <f ca="1">price</f>
        <v/>
      </c>
      <c r="U340" s="4"/>
      <c r="V340" s="4"/>
      <c r="W340" s="219" t="str">
        <f ca="1">comm_pd</f>
        <v/>
      </c>
      <c r="X340" s="4"/>
      <c r="Y340" s="8"/>
    </row>
    <row r="341" spans="1:25" x14ac:dyDescent="0.25">
      <c r="A341" s="6" t="str">
        <f ca="1">no.</f>
        <v/>
      </c>
      <c r="E341" s="4" t="str">
        <f ca="1">position</f>
        <v/>
      </c>
      <c r="I341" s="318"/>
      <c r="L341" s="4"/>
      <c r="N341" s="6"/>
      <c r="P341" s="20"/>
      <c r="Q341" s="5" t="str">
        <f ca="1">score</f>
        <v/>
      </c>
      <c r="R341" s="7" t="str">
        <f ca="1">rescore_pd</f>
        <v/>
      </c>
      <c r="S341" s="310" t="str">
        <f ca="1">price</f>
        <v/>
      </c>
      <c r="U341" s="4"/>
      <c r="V341" s="4"/>
      <c r="W341" s="219" t="str">
        <f ca="1">comm_pd</f>
        <v/>
      </c>
      <c r="X341" s="4"/>
      <c r="Y341" s="8"/>
    </row>
    <row r="342" spans="1:25" x14ac:dyDescent="0.25">
      <c r="A342" s="6" t="str">
        <f ca="1">no.</f>
        <v/>
      </c>
      <c r="E342" s="4" t="str">
        <f ca="1">position</f>
        <v/>
      </c>
      <c r="I342" s="318"/>
      <c r="L342" s="4"/>
      <c r="N342" s="6"/>
      <c r="P342" s="20"/>
      <c r="Q342" s="5" t="str">
        <f ca="1">score</f>
        <v/>
      </c>
      <c r="R342" s="7" t="str">
        <f ca="1">rescore_pd</f>
        <v/>
      </c>
      <c r="S342" s="310" t="str">
        <f ca="1">price</f>
        <v/>
      </c>
      <c r="U342" s="4"/>
      <c r="V342" s="4"/>
      <c r="W342" s="219" t="str">
        <f ca="1">comm_pd</f>
        <v/>
      </c>
      <c r="X342" s="4"/>
      <c r="Y342" s="8"/>
    </row>
    <row r="343" spans="1:25" x14ac:dyDescent="0.25">
      <c r="A343" s="6" t="str">
        <f ca="1">no.</f>
        <v/>
      </c>
      <c r="E343" s="4" t="str">
        <f ca="1">position</f>
        <v/>
      </c>
      <c r="I343" s="318"/>
      <c r="L343" s="4"/>
      <c r="N343" s="6"/>
      <c r="P343" s="20"/>
      <c r="Q343" s="5" t="str">
        <f ca="1">score</f>
        <v/>
      </c>
      <c r="R343" s="7" t="str">
        <f ca="1">rescore_pd</f>
        <v/>
      </c>
      <c r="S343" s="310" t="str">
        <f ca="1">price</f>
        <v/>
      </c>
      <c r="U343" s="4"/>
      <c r="V343" s="4"/>
      <c r="W343" s="219" t="str">
        <f ca="1">comm_pd</f>
        <v/>
      </c>
      <c r="X343" s="4"/>
      <c r="Y343" s="8"/>
    </row>
    <row r="344" spans="1:25" x14ac:dyDescent="0.25">
      <c r="A344" s="6" t="str">
        <f ca="1">no.</f>
        <v/>
      </c>
      <c r="E344" s="4" t="str">
        <f ca="1">position</f>
        <v/>
      </c>
      <c r="I344" s="318"/>
      <c r="L344" s="4"/>
      <c r="N344" s="6"/>
      <c r="P344" s="20"/>
      <c r="Q344" s="5" t="str">
        <f ca="1">score</f>
        <v/>
      </c>
      <c r="R344" s="7" t="str">
        <f ca="1">rescore_pd</f>
        <v/>
      </c>
      <c r="S344" s="310" t="str">
        <f ca="1">price</f>
        <v/>
      </c>
      <c r="U344" s="4"/>
      <c r="V344" s="4"/>
      <c r="W344" s="219" t="str">
        <f ca="1">comm_pd</f>
        <v/>
      </c>
      <c r="X344" s="4"/>
      <c r="Y344" s="8"/>
    </row>
    <row r="345" spans="1:25" x14ac:dyDescent="0.25">
      <c r="A345" s="6" t="str">
        <f ca="1">no.</f>
        <v/>
      </c>
      <c r="E345" s="4" t="str">
        <f ca="1">position</f>
        <v/>
      </c>
      <c r="I345" s="318"/>
      <c r="L345" s="4"/>
      <c r="N345" s="6"/>
      <c r="P345" s="20"/>
      <c r="Q345" s="5" t="str">
        <f ca="1">score</f>
        <v/>
      </c>
      <c r="R345" s="7" t="str">
        <f ca="1">rescore_pd</f>
        <v/>
      </c>
      <c r="S345" s="310" t="str">
        <f ca="1">price</f>
        <v/>
      </c>
      <c r="U345" s="4"/>
      <c r="V345" s="4"/>
      <c r="W345" s="219" t="str">
        <f ca="1">comm_pd</f>
        <v/>
      </c>
      <c r="X345" s="4"/>
      <c r="Y345" s="8"/>
    </row>
    <row r="346" spans="1:25" x14ac:dyDescent="0.25">
      <c r="A346" s="6" t="str">
        <f ca="1">no.</f>
        <v/>
      </c>
      <c r="E346" s="4" t="str">
        <f ca="1">position</f>
        <v/>
      </c>
      <c r="I346" s="318"/>
      <c r="L346" s="4"/>
      <c r="N346" s="6"/>
      <c r="P346" s="20"/>
      <c r="Q346" s="5" t="str">
        <f ca="1">score</f>
        <v/>
      </c>
      <c r="R346" s="7" t="str">
        <f ca="1">rescore_pd</f>
        <v/>
      </c>
      <c r="S346" s="310" t="str">
        <f ca="1">price</f>
        <v/>
      </c>
      <c r="U346" s="4"/>
      <c r="V346" s="4"/>
      <c r="W346" s="219" t="str">
        <f ca="1">comm_pd</f>
        <v/>
      </c>
      <c r="X346" s="4"/>
      <c r="Y346" s="8"/>
    </row>
    <row r="347" spans="1:25" x14ac:dyDescent="0.25">
      <c r="A347" s="6" t="str">
        <f ca="1">no.</f>
        <v/>
      </c>
      <c r="E347" s="4" t="str">
        <f ca="1">position</f>
        <v/>
      </c>
      <c r="I347" s="318"/>
      <c r="L347" s="4"/>
      <c r="N347" s="6"/>
      <c r="P347" s="20"/>
      <c r="Q347" s="5" t="str">
        <f ca="1">score</f>
        <v/>
      </c>
      <c r="R347" s="7" t="str">
        <f ca="1">rescore_pd</f>
        <v/>
      </c>
      <c r="S347" s="310" t="str">
        <f ca="1">price</f>
        <v/>
      </c>
      <c r="U347" s="4"/>
      <c r="V347" s="4"/>
      <c r="W347" s="219" t="str">
        <f ca="1">comm_pd</f>
        <v/>
      </c>
      <c r="X347" s="4"/>
      <c r="Y347" s="8"/>
    </row>
    <row r="348" spans="1:25" x14ac:dyDescent="0.25">
      <c r="A348" s="6" t="str">
        <f ca="1">no.</f>
        <v/>
      </c>
      <c r="E348" s="4" t="str">
        <f ca="1">position</f>
        <v/>
      </c>
      <c r="I348" s="318"/>
      <c r="L348" s="4"/>
      <c r="N348" s="6"/>
      <c r="P348" s="20"/>
      <c r="Q348" s="5" t="str">
        <f ca="1">score</f>
        <v/>
      </c>
      <c r="R348" s="7" t="str">
        <f ca="1">rescore_pd</f>
        <v/>
      </c>
      <c r="S348" s="310" t="str">
        <f ca="1">price</f>
        <v/>
      </c>
      <c r="U348" s="4"/>
      <c r="V348" s="4"/>
      <c r="W348" s="219" t="str">
        <f ca="1">comm_pd</f>
        <v/>
      </c>
      <c r="X348" s="4"/>
      <c r="Y348" s="8"/>
    </row>
    <row r="349" spans="1:25" x14ac:dyDescent="0.25">
      <c r="A349" s="6" t="str">
        <f ca="1">no.</f>
        <v/>
      </c>
      <c r="E349" s="4" t="str">
        <f ca="1">position</f>
        <v/>
      </c>
      <c r="I349" s="318"/>
      <c r="L349" s="4"/>
      <c r="N349" s="6"/>
      <c r="P349" s="20"/>
      <c r="Q349" s="5" t="str">
        <f ca="1">score</f>
        <v/>
      </c>
      <c r="R349" s="7" t="str">
        <f ca="1">rescore_pd</f>
        <v/>
      </c>
      <c r="S349" s="310" t="str">
        <f ca="1">price</f>
        <v/>
      </c>
      <c r="U349" s="4"/>
      <c r="V349" s="4"/>
      <c r="W349" s="219" t="str">
        <f ca="1">comm_pd</f>
        <v/>
      </c>
      <c r="X349" s="4"/>
      <c r="Y349" s="8"/>
    </row>
    <row r="350" spans="1:25" x14ac:dyDescent="0.25">
      <c r="A350" s="6" t="str">
        <f ca="1">no.</f>
        <v/>
      </c>
      <c r="E350" s="4" t="str">
        <f ca="1">position</f>
        <v/>
      </c>
      <c r="I350" s="318"/>
      <c r="L350" s="4"/>
      <c r="N350" s="6"/>
      <c r="P350" s="20"/>
      <c r="Q350" s="5" t="str">
        <f ca="1">score</f>
        <v/>
      </c>
      <c r="R350" s="7" t="str">
        <f ca="1">rescore_pd</f>
        <v/>
      </c>
      <c r="S350" s="310" t="str">
        <f ca="1">price</f>
        <v/>
      </c>
      <c r="U350" s="4"/>
      <c r="V350" s="4"/>
      <c r="W350" s="219" t="str">
        <f ca="1">comm_pd</f>
        <v/>
      </c>
      <c r="X350" s="4"/>
      <c r="Y350" s="8"/>
    </row>
    <row r="351" spans="1:25" x14ac:dyDescent="0.25">
      <c r="A351" s="6" t="str">
        <f ca="1">no.</f>
        <v/>
      </c>
      <c r="E351" s="4" t="str">
        <f ca="1">position</f>
        <v/>
      </c>
      <c r="I351" s="318"/>
      <c r="L351" s="4"/>
      <c r="N351" s="6"/>
      <c r="P351" s="20"/>
      <c r="Q351" s="5" t="str">
        <f ca="1">score</f>
        <v/>
      </c>
      <c r="R351" s="7" t="str">
        <f ca="1">rescore_pd</f>
        <v/>
      </c>
      <c r="S351" s="310" t="str">
        <f ca="1">price</f>
        <v/>
      </c>
      <c r="U351" s="4"/>
      <c r="V351" s="4"/>
      <c r="W351" s="219" t="str">
        <f ca="1">comm_pd</f>
        <v/>
      </c>
      <c r="X351" s="4"/>
      <c r="Y351" s="8"/>
    </row>
    <row r="352" spans="1:25" x14ac:dyDescent="0.25">
      <c r="A352" s="6" t="str">
        <f ca="1">no.</f>
        <v/>
      </c>
      <c r="E352" s="4" t="str">
        <f ca="1">position</f>
        <v/>
      </c>
      <c r="I352" s="318"/>
      <c r="L352" s="4"/>
      <c r="N352" s="6"/>
      <c r="P352" s="20"/>
      <c r="Q352" s="5" t="str">
        <f ca="1">score</f>
        <v/>
      </c>
      <c r="R352" s="7" t="str">
        <f ca="1">rescore_pd</f>
        <v/>
      </c>
      <c r="S352" s="310" t="str">
        <f ca="1">price</f>
        <v/>
      </c>
      <c r="U352" s="4"/>
      <c r="V352" s="4"/>
      <c r="W352" s="219" t="str">
        <f ca="1">comm_pd</f>
        <v/>
      </c>
      <c r="X352" s="4"/>
      <c r="Y352" s="8"/>
    </row>
    <row r="353" spans="1:25" x14ac:dyDescent="0.25">
      <c r="A353" s="6" t="str">
        <f ca="1">no.</f>
        <v/>
      </c>
      <c r="E353" s="4" t="str">
        <f ca="1">position</f>
        <v/>
      </c>
      <c r="I353" s="318"/>
      <c r="L353" s="4"/>
      <c r="N353" s="6"/>
      <c r="P353" s="20"/>
      <c r="Q353" s="5" t="str">
        <f ca="1">score</f>
        <v/>
      </c>
      <c r="R353" s="7" t="str">
        <f ca="1">rescore_pd</f>
        <v/>
      </c>
      <c r="S353" s="310" t="str">
        <f ca="1">price</f>
        <v/>
      </c>
      <c r="U353" s="4"/>
      <c r="V353" s="4"/>
      <c r="W353" s="219" t="str">
        <f ca="1">comm_pd</f>
        <v/>
      </c>
      <c r="X353" s="4"/>
      <c r="Y353" s="8"/>
    </row>
    <row r="354" spans="1:25" x14ac:dyDescent="0.25">
      <c r="A354" s="6" t="str">
        <f ca="1">no.</f>
        <v/>
      </c>
      <c r="E354" s="4" t="str">
        <f ca="1">position</f>
        <v/>
      </c>
      <c r="I354" s="318"/>
      <c r="L354" s="4"/>
      <c r="N354" s="6"/>
      <c r="P354" s="20"/>
      <c r="Q354" s="5" t="str">
        <f ca="1">score</f>
        <v/>
      </c>
      <c r="R354" s="7" t="str">
        <f ca="1">rescore_pd</f>
        <v/>
      </c>
      <c r="S354" s="310" t="str">
        <f ca="1">price</f>
        <v/>
      </c>
      <c r="U354" s="4"/>
      <c r="V354" s="4"/>
      <c r="W354" s="219" t="str">
        <f ca="1">comm_pd</f>
        <v/>
      </c>
      <c r="X354" s="4"/>
      <c r="Y354" s="8"/>
    </row>
    <row r="355" spans="1:25" x14ac:dyDescent="0.25">
      <c r="A355" s="6" t="str">
        <f ca="1">no.</f>
        <v/>
      </c>
      <c r="E355" s="4" t="str">
        <f ca="1">position</f>
        <v/>
      </c>
      <c r="I355" s="318"/>
      <c r="L355" s="4"/>
      <c r="N355" s="6"/>
      <c r="P355" s="20"/>
      <c r="Q355" s="5" t="str">
        <f ca="1">score</f>
        <v/>
      </c>
      <c r="R355" s="7" t="str">
        <f ca="1">rescore_pd</f>
        <v/>
      </c>
      <c r="S355" s="310" t="str">
        <f ca="1">price</f>
        <v/>
      </c>
      <c r="U355" s="4"/>
      <c r="V355" s="4"/>
      <c r="W355" s="219" t="str">
        <f ca="1">comm_pd</f>
        <v/>
      </c>
      <c r="X355" s="4"/>
      <c r="Y355" s="8"/>
    </row>
    <row r="356" spans="1:25" x14ac:dyDescent="0.25">
      <c r="A356" s="6" t="str">
        <f ca="1">no.</f>
        <v/>
      </c>
      <c r="E356" s="4" t="str">
        <f ca="1">position</f>
        <v/>
      </c>
      <c r="I356" s="318"/>
      <c r="L356" s="4"/>
      <c r="N356" s="6"/>
      <c r="P356" s="20"/>
      <c r="Q356" s="5" t="str">
        <f ca="1">score</f>
        <v/>
      </c>
      <c r="R356" s="7" t="str">
        <f ca="1">rescore_pd</f>
        <v/>
      </c>
      <c r="S356" s="310" t="str">
        <f ca="1">price</f>
        <v/>
      </c>
      <c r="U356" s="4"/>
      <c r="V356" s="4"/>
      <c r="W356" s="219" t="str">
        <f ca="1">comm_pd</f>
        <v/>
      </c>
      <c r="X356" s="4"/>
      <c r="Y356" s="8"/>
    </row>
    <row r="357" spans="1:25" x14ac:dyDescent="0.25">
      <c r="A357" s="6" t="str">
        <f ca="1">no.</f>
        <v/>
      </c>
      <c r="E357" s="4" t="str">
        <f ca="1">position</f>
        <v/>
      </c>
      <c r="I357" s="318"/>
      <c r="L357" s="4"/>
      <c r="N357" s="6"/>
      <c r="P357" s="20"/>
      <c r="Q357" s="5" t="str">
        <f ca="1">score</f>
        <v/>
      </c>
      <c r="R357" s="7" t="str">
        <f ca="1">rescore_pd</f>
        <v/>
      </c>
      <c r="S357" s="310" t="str">
        <f ca="1">price</f>
        <v/>
      </c>
      <c r="U357" s="4"/>
      <c r="V357" s="4"/>
      <c r="W357" s="219" t="str">
        <f ca="1">comm_pd</f>
        <v/>
      </c>
      <c r="X357" s="4"/>
      <c r="Y357" s="8"/>
    </row>
    <row r="358" spans="1:25" x14ac:dyDescent="0.25">
      <c r="A358" s="6" t="str">
        <f ca="1">no.</f>
        <v/>
      </c>
      <c r="E358" s="4" t="str">
        <f ca="1">position</f>
        <v/>
      </c>
      <c r="I358" s="318"/>
      <c r="L358" s="4"/>
      <c r="N358" s="6"/>
      <c r="P358" s="20"/>
      <c r="Q358" s="5" t="str">
        <f ca="1">score</f>
        <v/>
      </c>
      <c r="R358" s="7" t="str">
        <f ca="1">rescore_pd</f>
        <v/>
      </c>
      <c r="S358" s="310" t="str">
        <f ca="1">price</f>
        <v/>
      </c>
      <c r="U358" s="4"/>
      <c r="V358" s="4"/>
      <c r="W358" s="219" t="str">
        <f ca="1">comm_pd</f>
        <v/>
      </c>
      <c r="X358" s="4"/>
      <c r="Y358" s="8"/>
    </row>
    <row r="359" spans="1:25" x14ac:dyDescent="0.25">
      <c r="A359" s="6" t="str">
        <f ca="1">no.</f>
        <v/>
      </c>
      <c r="E359" s="4" t="str">
        <f ca="1">position</f>
        <v/>
      </c>
      <c r="I359" s="318"/>
      <c r="L359" s="4"/>
      <c r="N359" s="6"/>
      <c r="P359" s="20"/>
      <c r="Q359" s="5" t="str">
        <f ca="1">score</f>
        <v/>
      </c>
      <c r="R359" s="7" t="str">
        <f ca="1">rescore_pd</f>
        <v/>
      </c>
      <c r="S359" s="310" t="str">
        <f ca="1">price</f>
        <v/>
      </c>
      <c r="U359" s="4"/>
      <c r="V359" s="4"/>
      <c r="W359" s="219" t="str">
        <f ca="1">comm_pd</f>
        <v/>
      </c>
      <c r="X359" s="4"/>
      <c r="Y359" s="8"/>
    </row>
    <row r="360" spans="1:25" x14ac:dyDescent="0.25">
      <c r="A360" s="6" t="str">
        <f ca="1">no.</f>
        <v/>
      </c>
      <c r="E360" s="4" t="str">
        <f ca="1">position</f>
        <v/>
      </c>
      <c r="I360" s="318"/>
      <c r="L360" s="4"/>
      <c r="N360" s="6"/>
      <c r="P360" s="20"/>
      <c r="Q360" s="5" t="str">
        <f ca="1">score</f>
        <v/>
      </c>
      <c r="R360" s="7" t="str">
        <f ca="1">rescore_pd</f>
        <v/>
      </c>
      <c r="S360" s="310" t="str">
        <f ca="1">price</f>
        <v/>
      </c>
      <c r="U360" s="4"/>
      <c r="V360" s="4"/>
      <c r="W360" s="219" t="str">
        <f ca="1">comm_pd</f>
        <v/>
      </c>
      <c r="X360" s="4"/>
      <c r="Y360" s="8"/>
    </row>
    <row r="361" spans="1:25" x14ac:dyDescent="0.25">
      <c r="A361" s="6" t="str">
        <f ca="1">no.</f>
        <v/>
      </c>
      <c r="E361" s="4" t="str">
        <f ca="1">position</f>
        <v/>
      </c>
      <c r="I361" s="318"/>
      <c r="L361" s="4"/>
      <c r="N361" s="6"/>
      <c r="P361" s="20"/>
      <c r="Q361" s="5" t="str">
        <f ca="1">score</f>
        <v/>
      </c>
      <c r="R361" s="7" t="str">
        <f ca="1">rescore_pd</f>
        <v/>
      </c>
      <c r="S361" s="310" t="str">
        <f ca="1">price</f>
        <v/>
      </c>
      <c r="U361" s="4"/>
      <c r="V361" s="4"/>
      <c r="W361" s="219" t="str">
        <f ca="1">comm_pd</f>
        <v/>
      </c>
      <c r="X361" s="4"/>
      <c r="Y361" s="8"/>
    </row>
    <row r="362" spans="1:25" x14ac:dyDescent="0.25">
      <c r="A362" s="6" t="str">
        <f ca="1">no.</f>
        <v/>
      </c>
      <c r="E362" s="4" t="str">
        <f ca="1">position</f>
        <v/>
      </c>
      <c r="I362" s="318"/>
      <c r="L362" s="4"/>
      <c r="N362" s="6"/>
      <c r="P362" s="20"/>
      <c r="Q362" s="5" t="str">
        <f ca="1">score</f>
        <v/>
      </c>
      <c r="R362" s="7" t="str">
        <f ca="1">rescore_pd</f>
        <v/>
      </c>
      <c r="S362" s="310" t="str">
        <f ca="1">price</f>
        <v/>
      </c>
      <c r="U362" s="4"/>
      <c r="V362" s="4"/>
      <c r="W362" s="219" t="str">
        <f ca="1">comm_pd</f>
        <v/>
      </c>
      <c r="X362" s="4"/>
      <c r="Y362" s="8"/>
    </row>
    <row r="363" spans="1:25" x14ac:dyDescent="0.25">
      <c r="A363" s="6" t="str">
        <f ca="1">no.</f>
        <v/>
      </c>
      <c r="E363" s="4" t="str">
        <f ca="1">position</f>
        <v/>
      </c>
      <c r="I363" s="318"/>
      <c r="L363" s="4"/>
      <c r="N363" s="6"/>
      <c r="P363" s="20"/>
      <c r="Q363" s="5" t="str">
        <f ca="1">score</f>
        <v/>
      </c>
      <c r="R363" s="7" t="str">
        <f ca="1">rescore_pd</f>
        <v/>
      </c>
      <c r="S363" s="310" t="str">
        <f ca="1">price</f>
        <v/>
      </c>
      <c r="U363" s="4"/>
      <c r="V363" s="4"/>
      <c r="W363" s="219" t="str">
        <f ca="1">comm_pd</f>
        <v/>
      </c>
      <c r="X363" s="4"/>
      <c r="Y363" s="8"/>
    </row>
    <row r="364" spans="1:25" x14ac:dyDescent="0.25">
      <c r="A364" s="6" t="str">
        <f ca="1">no.</f>
        <v/>
      </c>
      <c r="E364" s="4" t="str">
        <f ca="1">position</f>
        <v/>
      </c>
      <c r="I364" s="318"/>
      <c r="L364" s="4"/>
      <c r="N364" s="6"/>
      <c r="P364" s="20"/>
      <c r="Q364" s="5" t="str">
        <f ca="1">score</f>
        <v/>
      </c>
      <c r="R364" s="7" t="str">
        <f ca="1">rescore_pd</f>
        <v/>
      </c>
      <c r="S364" s="310" t="str">
        <f ca="1">price</f>
        <v/>
      </c>
      <c r="U364" s="4"/>
      <c r="V364" s="4"/>
      <c r="W364" s="219" t="str">
        <f ca="1">comm_pd</f>
        <v/>
      </c>
      <c r="X364" s="4"/>
      <c r="Y364" s="8"/>
    </row>
    <row r="365" spans="1:25" x14ac:dyDescent="0.25">
      <c r="A365" s="6" t="str">
        <f ca="1">no.</f>
        <v/>
      </c>
      <c r="E365" s="4" t="str">
        <f ca="1">position</f>
        <v/>
      </c>
      <c r="I365" s="318"/>
      <c r="L365" s="4"/>
      <c r="N365" s="6"/>
      <c r="P365" s="20"/>
      <c r="Q365" s="5" t="str">
        <f ca="1">score</f>
        <v/>
      </c>
      <c r="R365" s="7" t="str">
        <f ca="1">rescore_pd</f>
        <v/>
      </c>
      <c r="S365" s="310" t="str">
        <f ca="1">price</f>
        <v/>
      </c>
      <c r="U365" s="4"/>
      <c r="V365" s="4"/>
      <c r="W365" s="219" t="str">
        <f ca="1">comm_pd</f>
        <v/>
      </c>
      <c r="X365" s="4"/>
      <c r="Y365" s="8"/>
    </row>
    <row r="366" spans="1:25" x14ac:dyDescent="0.25">
      <c r="A366" s="6" t="str">
        <f ca="1">no.</f>
        <v/>
      </c>
      <c r="E366" s="4" t="str">
        <f ca="1">position</f>
        <v/>
      </c>
      <c r="I366" s="318"/>
      <c r="L366" s="4"/>
      <c r="N366" s="6"/>
      <c r="P366" s="20"/>
      <c r="Q366" s="5" t="str">
        <f ca="1">score</f>
        <v/>
      </c>
      <c r="R366" s="7" t="str">
        <f ca="1">rescore_pd</f>
        <v/>
      </c>
      <c r="S366" s="310" t="str">
        <f ca="1">price</f>
        <v/>
      </c>
      <c r="U366" s="4"/>
      <c r="V366" s="4"/>
      <c r="W366" s="219" t="str">
        <f ca="1">comm_pd</f>
        <v/>
      </c>
      <c r="X366" s="4"/>
      <c r="Y366" s="8"/>
    </row>
    <row r="367" spans="1:25" x14ac:dyDescent="0.25">
      <c r="A367" s="6" t="str">
        <f ca="1">no.</f>
        <v/>
      </c>
      <c r="E367" s="4" t="str">
        <f ca="1">position</f>
        <v/>
      </c>
      <c r="I367" s="318"/>
      <c r="L367" s="4"/>
      <c r="N367" s="6"/>
      <c r="P367" s="20"/>
      <c r="Q367" s="5" t="str">
        <f ca="1">score</f>
        <v/>
      </c>
      <c r="R367" s="7" t="str">
        <f ca="1">rescore_pd</f>
        <v/>
      </c>
      <c r="S367" s="310" t="str">
        <f ca="1">price</f>
        <v/>
      </c>
      <c r="U367" s="4"/>
      <c r="V367" s="4"/>
      <c r="W367" s="219" t="str">
        <f ca="1">comm_pd</f>
        <v/>
      </c>
      <c r="X367" s="4"/>
      <c r="Y367" s="8"/>
    </row>
    <row r="368" spans="1:25" x14ac:dyDescent="0.25">
      <c r="A368" s="6" t="str">
        <f ca="1">no.</f>
        <v/>
      </c>
      <c r="E368" s="4" t="str">
        <f ca="1">position</f>
        <v/>
      </c>
      <c r="I368" s="318"/>
      <c r="L368" s="4"/>
      <c r="N368" s="6"/>
      <c r="P368" s="20"/>
      <c r="Q368" s="5" t="str">
        <f ca="1">score</f>
        <v/>
      </c>
      <c r="R368" s="7" t="str">
        <f ca="1">rescore_pd</f>
        <v/>
      </c>
      <c r="S368" s="310" t="str">
        <f ca="1">price</f>
        <v/>
      </c>
      <c r="U368" s="4"/>
      <c r="V368" s="4"/>
      <c r="W368" s="219" t="str">
        <f ca="1">comm_pd</f>
        <v/>
      </c>
      <c r="X368" s="4"/>
      <c r="Y368" s="8"/>
    </row>
    <row r="369" spans="1:25" x14ac:dyDescent="0.25">
      <c r="A369" s="6" t="str">
        <f ca="1">no.</f>
        <v/>
      </c>
      <c r="E369" s="4" t="str">
        <f ca="1">position</f>
        <v/>
      </c>
      <c r="I369" s="318"/>
      <c r="L369" s="4"/>
      <c r="N369" s="6"/>
      <c r="P369" s="20"/>
      <c r="Q369" s="5" t="str">
        <f ca="1">score</f>
        <v/>
      </c>
      <c r="R369" s="7" t="str">
        <f ca="1">rescore_pd</f>
        <v/>
      </c>
      <c r="S369" s="310" t="str">
        <f ca="1">price</f>
        <v/>
      </c>
      <c r="U369" s="4"/>
      <c r="V369" s="4"/>
      <c r="W369" s="219" t="str">
        <f ca="1">comm_pd</f>
        <v/>
      </c>
      <c r="X369" s="4"/>
      <c r="Y369" s="8"/>
    </row>
    <row r="370" spans="1:25" x14ac:dyDescent="0.25">
      <c r="A370" s="6" t="str">
        <f ca="1">no.</f>
        <v/>
      </c>
      <c r="E370" s="4" t="str">
        <f ca="1">position</f>
        <v/>
      </c>
      <c r="I370" s="318"/>
      <c r="L370" s="4"/>
      <c r="N370" s="6"/>
      <c r="P370" s="20"/>
      <c r="Q370" s="5" t="str">
        <f ca="1">score</f>
        <v/>
      </c>
      <c r="R370" s="7" t="str">
        <f ca="1">rescore_pd</f>
        <v/>
      </c>
      <c r="S370" s="310" t="str">
        <f ca="1">price</f>
        <v/>
      </c>
      <c r="U370" s="4"/>
      <c r="V370" s="4"/>
      <c r="W370" s="219" t="str">
        <f ca="1">comm_pd</f>
        <v/>
      </c>
      <c r="X370" s="4"/>
      <c r="Y370" s="8"/>
    </row>
    <row r="371" spans="1:25" x14ac:dyDescent="0.25">
      <c r="A371" s="6" t="str">
        <f ca="1">no.</f>
        <v/>
      </c>
      <c r="E371" s="4" t="str">
        <f ca="1">position</f>
        <v/>
      </c>
      <c r="I371" s="318"/>
      <c r="L371" s="4"/>
      <c r="N371" s="6"/>
      <c r="P371" s="20"/>
      <c r="Q371" s="5" t="str">
        <f ca="1">score</f>
        <v/>
      </c>
      <c r="R371" s="7" t="str">
        <f ca="1">rescore_pd</f>
        <v/>
      </c>
      <c r="S371" s="310" t="str">
        <f ca="1">price</f>
        <v/>
      </c>
      <c r="U371" s="4"/>
      <c r="V371" s="4"/>
      <c r="W371" s="219" t="str">
        <f ca="1">comm_pd</f>
        <v/>
      </c>
      <c r="X371" s="4"/>
      <c r="Y371" s="8"/>
    </row>
    <row r="372" spans="1:25" x14ac:dyDescent="0.25">
      <c r="A372" s="6" t="str">
        <f ca="1">no.</f>
        <v/>
      </c>
      <c r="E372" s="4" t="str">
        <f ca="1">position</f>
        <v/>
      </c>
      <c r="I372" s="318"/>
      <c r="L372" s="4"/>
      <c r="N372" s="6"/>
      <c r="P372" s="20"/>
      <c r="Q372" s="5" t="str">
        <f ca="1">score</f>
        <v/>
      </c>
      <c r="R372" s="7" t="str">
        <f ca="1">rescore_pd</f>
        <v/>
      </c>
      <c r="S372" s="310" t="str">
        <f ca="1">price</f>
        <v/>
      </c>
      <c r="U372" s="4"/>
      <c r="V372" s="4"/>
      <c r="W372" s="219" t="str">
        <f ca="1">comm_pd</f>
        <v/>
      </c>
      <c r="X372" s="4"/>
      <c r="Y372" s="8"/>
    </row>
    <row r="373" spans="1:25" x14ac:dyDescent="0.25">
      <c r="A373" s="6" t="str">
        <f ca="1">no.</f>
        <v/>
      </c>
      <c r="E373" s="4" t="str">
        <f ca="1">position</f>
        <v/>
      </c>
      <c r="I373" s="318"/>
      <c r="L373" s="4"/>
      <c r="N373" s="6"/>
      <c r="P373" s="20"/>
      <c r="Q373" s="5" t="str">
        <f ca="1">score</f>
        <v/>
      </c>
      <c r="R373" s="7" t="str">
        <f ca="1">rescore_pd</f>
        <v/>
      </c>
      <c r="S373" s="310" t="str">
        <f ca="1">price</f>
        <v/>
      </c>
      <c r="U373" s="4"/>
      <c r="V373" s="4"/>
      <c r="W373" s="219" t="str">
        <f ca="1">comm_pd</f>
        <v/>
      </c>
      <c r="X373" s="4"/>
      <c r="Y373" s="8"/>
    </row>
    <row r="374" spans="1:25" x14ac:dyDescent="0.25">
      <c r="A374" s="6" t="str">
        <f ca="1">no.</f>
        <v/>
      </c>
      <c r="E374" s="4" t="str">
        <f ca="1">position</f>
        <v/>
      </c>
      <c r="I374" s="318"/>
      <c r="L374" s="4"/>
      <c r="N374" s="6"/>
      <c r="P374" s="20"/>
      <c r="Q374" s="5" t="str">
        <f ca="1">score</f>
        <v/>
      </c>
      <c r="R374" s="7" t="str">
        <f ca="1">rescore_pd</f>
        <v/>
      </c>
      <c r="S374" s="310" t="str">
        <f ca="1">price</f>
        <v/>
      </c>
      <c r="U374" s="4"/>
      <c r="V374" s="4"/>
      <c r="W374" s="219" t="str">
        <f ca="1">comm_pd</f>
        <v/>
      </c>
      <c r="X374" s="4"/>
      <c r="Y374" s="8"/>
    </row>
    <row r="375" spans="1:25" x14ac:dyDescent="0.25">
      <c r="A375" s="6" t="str">
        <f ca="1">no.</f>
        <v/>
      </c>
      <c r="E375" s="4" t="str">
        <f ca="1">position</f>
        <v/>
      </c>
      <c r="I375" s="318"/>
      <c r="L375" s="4"/>
      <c r="N375" s="6"/>
      <c r="P375" s="20"/>
      <c r="Q375" s="5" t="str">
        <f ca="1">score</f>
        <v/>
      </c>
      <c r="R375" s="7" t="str">
        <f ca="1">rescore_pd</f>
        <v/>
      </c>
      <c r="S375" s="310" t="str">
        <f ca="1">price</f>
        <v/>
      </c>
      <c r="U375" s="4"/>
      <c r="V375" s="4"/>
      <c r="W375" s="219" t="str">
        <f ca="1">comm_pd</f>
        <v/>
      </c>
      <c r="X375" s="4"/>
      <c r="Y375" s="8"/>
    </row>
    <row r="376" spans="1:25" x14ac:dyDescent="0.25">
      <c r="A376" s="6" t="str">
        <f ca="1">no.</f>
        <v/>
      </c>
      <c r="E376" s="4" t="str">
        <f ca="1">position</f>
        <v/>
      </c>
      <c r="I376" s="318"/>
      <c r="L376" s="4"/>
      <c r="N376" s="6"/>
      <c r="P376" s="20"/>
      <c r="Q376" s="5" t="str">
        <f ca="1">score</f>
        <v/>
      </c>
      <c r="R376" s="7" t="str">
        <f ca="1">rescore_pd</f>
        <v/>
      </c>
      <c r="S376" s="310" t="str">
        <f ca="1">price</f>
        <v/>
      </c>
      <c r="U376" s="4"/>
      <c r="V376" s="4"/>
      <c r="W376" s="219" t="str">
        <f ca="1">comm_pd</f>
        <v/>
      </c>
      <c r="X376" s="4"/>
      <c r="Y376" s="8"/>
    </row>
    <row r="377" spans="1:25" x14ac:dyDescent="0.25">
      <c r="A377" s="6" t="str">
        <f ca="1">no.</f>
        <v/>
      </c>
      <c r="E377" s="4" t="str">
        <f ca="1">position</f>
        <v/>
      </c>
      <c r="I377" s="318"/>
      <c r="L377" s="4"/>
      <c r="N377" s="6"/>
      <c r="P377" s="20"/>
      <c r="Q377" s="5" t="str">
        <f ca="1">score</f>
        <v/>
      </c>
      <c r="R377" s="7" t="str">
        <f ca="1">rescore_pd</f>
        <v/>
      </c>
      <c r="S377" s="310" t="str">
        <f ca="1">price</f>
        <v/>
      </c>
      <c r="U377" s="4"/>
      <c r="V377" s="4"/>
      <c r="W377" s="219" t="str">
        <f ca="1">comm_pd</f>
        <v/>
      </c>
      <c r="X377" s="4"/>
      <c r="Y377" s="8"/>
    </row>
    <row r="378" spans="1:25" x14ac:dyDescent="0.25">
      <c r="A378" s="6" t="str">
        <f ca="1">no.</f>
        <v/>
      </c>
      <c r="E378" s="4" t="str">
        <f ca="1">position</f>
        <v/>
      </c>
      <c r="I378" s="318"/>
      <c r="L378" s="4"/>
      <c r="N378" s="6"/>
      <c r="P378" s="20"/>
      <c r="Q378" s="5" t="str">
        <f ca="1">score</f>
        <v/>
      </c>
      <c r="R378" s="7" t="str">
        <f ca="1">rescore_pd</f>
        <v/>
      </c>
      <c r="S378" s="310" t="str">
        <f ca="1">price</f>
        <v/>
      </c>
      <c r="U378" s="4"/>
      <c r="V378" s="4"/>
      <c r="W378" s="219" t="str">
        <f ca="1">comm_pd</f>
        <v/>
      </c>
      <c r="X378" s="4"/>
      <c r="Y378" s="8"/>
    </row>
    <row r="379" spans="1:25" x14ac:dyDescent="0.25">
      <c r="A379" s="6" t="str">
        <f ca="1">no.</f>
        <v/>
      </c>
      <c r="E379" s="4" t="str">
        <f ca="1">position</f>
        <v/>
      </c>
      <c r="I379" s="318"/>
      <c r="L379" s="4"/>
      <c r="N379" s="6"/>
      <c r="P379" s="20"/>
      <c r="Q379" s="5" t="str">
        <f ca="1">score</f>
        <v/>
      </c>
      <c r="R379" s="7" t="str">
        <f ca="1">rescore_pd</f>
        <v/>
      </c>
      <c r="S379" s="310" t="str">
        <f ca="1">price</f>
        <v/>
      </c>
      <c r="U379" s="4"/>
      <c r="V379" s="4"/>
      <c r="W379" s="219" t="str">
        <f ca="1">comm_pd</f>
        <v/>
      </c>
      <c r="X379" s="4"/>
      <c r="Y379" s="8"/>
    </row>
    <row r="380" spans="1:25" x14ac:dyDescent="0.25">
      <c r="A380" s="6" t="str">
        <f ca="1">no.</f>
        <v/>
      </c>
      <c r="E380" s="4" t="str">
        <f ca="1">position</f>
        <v/>
      </c>
      <c r="I380" s="318"/>
      <c r="L380" s="4"/>
      <c r="N380" s="6"/>
      <c r="P380" s="20"/>
      <c r="Q380" s="5" t="str">
        <f ca="1">score</f>
        <v/>
      </c>
      <c r="R380" s="7" t="str">
        <f ca="1">rescore_pd</f>
        <v/>
      </c>
      <c r="S380" s="310" t="str">
        <f ca="1">price</f>
        <v/>
      </c>
      <c r="U380" s="4"/>
      <c r="V380" s="4"/>
      <c r="W380" s="219" t="str">
        <f ca="1">comm_pd</f>
        <v/>
      </c>
      <c r="X380" s="4"/>
      <c r="Y380" s="8"/>
    </row>
    <row r="381" spans="1:25" x14ac:dyDescent="0.25">
      <c r="A381" s="6" t="str">
        <f ca="1">no.</f>
        <v/>
      </c>
      <c r="E381" s="4" t="str">
        <f ca="1">position</f>
        <v/>
      </c>
      <c r="I381" s="318"/>
      <c r="L381" s="4"/>
      <c r="N381" s="6"/>
      <c r="P381" s="20"/>
      <c r="Q381" s="5" t="str">
        <f ca="1">score</f>
        <v/>
      </c>
      <c r="R381" s="7" t="str">
        <f ca="1">rescore_pd</f>
        <v/>
      </c>
      <c r="S381" s="310" t="str">
        <f ca="1">price</f>
        <v/>
      </c>
      <c r="U381" s="4"/>
      <c r="V381" s="4"/>
      <c r="W381" s="219" t="str">
        <f ca="1">comm_pd</f>
        <v/>
      </c>
      <c r="X381" s="4"/>
      <c r="Y381" s="8"/>
    </row>
    <row r="382" spans="1:25" x14ac:dyDescent="0.25">
      <c r="A382" s="6" t="str">
        <f ca="1">no.</f>
        <v/>
      </c>
      <c r="E382" s="4" t="str">
        <f ca="1">position</f>
        <v/>
      </c>
      <c r="I382" s="318"/>
      <c r="L382" s="4"/>
      <c r="N382" s="6"/>
      <c r="P382" s="20"/>
      <c r="Q382" s="5" t="str">
        <f ca="1">score</f>
        <v/>
      </c>
      <c r="R382" s="7" t="str">
        <f ca="1">rescore_pd</f>
        <v/>
      </c>
      <c r="S382" s="310" t="str">
        <f ca="1">price</f>
        <v/>
      </c>
      <c r="U382" s="4"/>
      <c r="V382" s="4"/>
      <c r="W382" s="219" t="str">
        <f ca="1">comm_pd</f>
        <v/>
      </c>
      <c r="X382" s="4"/>
      <c r="Y382" s="8"/>
    </row>
    <row r="383" spans="1:25" x14ac:dyDescent="0.25">
      <c r="A383" s="6" t="str">
        <f ca="1">no.</f>
        <v/>
      </c>
      <c r="E383" s="4" t="str">
        <f ca="1">position</f>
        <v/>
      </c>
      <c r="I383" s="318"/>
      <c r="L383" s="4"/>
      <c r="N383" s="6"/>
      <c r="P383" s="20"/>
      <c r="Q383" s="5" t="str">
        <f ca="1">score</f>
        <v/>
      </c>
      <c r="R383" s="7" t="str">
        <f ca="1">rescore_pd</f>
        <v/>
      </c>
      <c r="S383" s="310" t="str">
        <f ca="1">price</f>
        <v/>
      </c>
      <c r="U383" s="4"/>
      <c r="V383" s="4"/>
      <c r="W383" s="219" t="str">
        <f ca="1">comm_pd</f>
        <v/>
      </c>
      <c r="X383" s="4"/>
      <c r="Y383" s="8"/>
    </row>
    <row r="384" spans="1:25" x14ac:dyDescent="0.25">
      <c r="A384" s="6" t="str">
        <f ca="1">no.</f>
        <v/>
      </c>
      <c r="E384" s="4" t="str">
        <f ca="1">position</f>
        <v/>
      </c>
      <c r="I384" s="318"/>
      <c r="L384" s="4"/>
      <c r="N384" s="6"/>
      <c r="P384" s="20"/>
      <c r="Q384" s="5" t="str">
        <f ca="1">score</f>
        <v/>
      </c>
      <c r="R384" s="7" t="str">
        <f ca="1">rescore_pd</f>
        <v/>
      </c>
      <c r="S384" s="310" t="str">
        <f ca="1">price</f>
        <v/>
      </c>
      <c r="U384" s="4"/>
      <c r="V384" s="4"/>
      <c r="W384" s="219" t="str">
        <f ca="1">comm_pd</f>
        <v/>
      </c>
      <c r="X384" s="4"/>
      <c r="Y384" s="8"/>
    </row>
    <row r="385" spans="1:25" x14ac:dyDescent="0.25">
      <c r="A385" s="6" t="str">
        <f ca="1">no.</f>
        <v/>
      </c>
      <c r="E385" s="4" t="str">
        <f ca="1">position</f>
        <v/>
      </c>
      <c r="I385" s="318"/>
      <c r="L385" s="4"/>
      <c r="N385" s="6"/>
      <c r="P385" s="20"/>
      <c r="Q385" s="5" t="str">
        <f ca="1">score</f>
        <v/>
      </c>
      <c r="R385" s="7" t="str">
        <f ca="1">rescore_pd</f>
        <v/>
      </c>
      <c r="S385" s="310" t="str">
        <f ca="1">price</f>
        <v/>
      </c>
      <c r="U385" s="4"/>
      <c r="V385" s="4"/>
      <c r="W385" s="219" t="str">
        <f ca="1">comm_pd</f>
        <v/>
      </c>
      <c r="X385" s="4"/>
      <c r="Y385" s="8"/>
    </row>
    <row r="386" spans="1:25" x14ac:dyDescent="0.25">
      <c r="A386" s="6" t="str">
        <f ca="1">no.</f>
        <v/>
      </c>
      <c r="E386" s="4" t="str">
        <f ca="1">position</f>
        <v/>
      </c>
      <c r="I386" s="318"/>
      <c r="L386" s="4"/>
      <c r="N386" s="6"/>
      <c r="P386" s="20"/>
      <c r="Q386" s="5" t="str">
        <f ca="1">score</f>
        <v/>
      </c>
      <c r="R386" s="7" t="str">
        <f ca="1">rescore_pd</f>
        <v/>
      </c>
      <c r="S386" s="310" t="str">
        <f ca="1">price</f>
        <v/>
      </c>
      <c r="U386" s="4"/>
      <c r="V386" s="4"/>
      <c r="W386" s="219" t="str">
        <f ca="1">comm_pd</f>
        <v/>
      </c>
      <c r="X386" s="4"/>
      <c r="Y386" s="8"/>
    </row>
    <row r="387" spans="1:25" x14ac:dyDescent="0.25">
      <c r="A387" s="6" t="str">
        <f ca="1">no.</f>
        <v/>
      </c>
      <c r="E387" s="4" t="str">
        <f ca="1">position</f>
        <v/>
      </c>
      <c r="I387" s="318"/>
      <c r="L387" s="4"/>
      <c r="N387" s="6"/>
      <c r="P387" s="20"/>
      <c r="Q387" s="5" t="str">
        <f ca="1">score</f>
        <v/>
      </c>
      <c r="R387" s="7" t="str">
        <f ca="1">rescore_pd</f>
        <v/>
      </c>
      <c r="S387" s="310" t="str">
        <f ca="1">price</f>
        <v/>
      </c>
      <c r="U387" s="4"/>
      <c r="V387" s="4"/>
      <c r="W387" s="219" t="str">
        <f ca="1">comm_pd</f>
        <v/>
      </c>
      <c r="X387" s="4"/>
      <c r="Y387" s="8"/>
    </row>
    <row r="388" spans="1:25" x14ac:dyDescent="0.25">
      <c r="A388" s="6" t="str">
        <f ca="1">no.</f>
        <v/>
      </c>
      <c r="E388" s="4" t="str">
        <f ca="1">position</f>
        <v/>
      </c>
      <c r="I388" s="318"/>
      <c r="L388" s="4"/>
      <c r="N388" s="6"/>
      <c r="P388" s="20"/>
      <c r="Q388" s="5" t="str">
        <f ca="1">score</f>
        <v/>
      </c>
      <c r="R388" s="7" t="str">
        <f ca="1">rescore_pd</f>
        <v/>
      </c>
      <c r="S388" s="310" t="str">
        <f ca="1">price</f>
        <v/>
      </c>
      <c r="U388" s="4"/>
      <c r="V388" s="4"/>
      <c r="W388" s="219" t="str">
        <f ca="1">comm_pd</f>
        <v/>
      </c>
      <c r="X388" s="4"/>
      <c r="Y388" s="8"/>
    </row>
    <row r="389" spans="1:25" x14ac:dyDescent="0.25">
      <c r="A389" s="6" t="str">
        <f ca="1">no.</f>
        <v/>
      </c>
      <c r="E389" s="4" t="str">
        <f ca="1">position</f>
        <v/>
      </c>
      <c r="I389" s="318"/>
      <c r="L389" s="4"/>
      <c r="N389" s="6"/>
      <c r="P389" s="20"/>
      <c r="Q389" s="5" t="str">
        <f ca="1">score</f>
        <v/>
      </c>
      <c r="R389" s="7" t="str">
        <f ca="1">rescore_pd</f>
        <v/>
      </c>
      <c r="S389" s="310" t="str">
        <f ca="1">price</f>
        <v/>
      </c>
      <c r="U389" s="4"/>
      <c r="V389" s="4"/>
      <c r="W389" s="219" t="str">
        <f ca="1">comm_pd</f>
        <v/>
      </c>
      <c r="X389" s="4"/>
      <c r="Y389" s="8"/>
    </row>
    <row r="390" spans="1:25" x14ac:dyDescent="0.25">
      <c r="A390" s="6" t="str">
        <f ca="1">no.</f>
        <v/>
      </c>
      <c r="E390" s="4" t="str">
        <f ca="1">position</f>
        <v/>
      </c>
      <c r="I390" s="318"/>
      <c r="L390" s="4"/>
      <c r="N390" s="6"/>
      <c r="P390" s="20"/>
      <c r="Q390" s="5" t="str">
        <f ca="1">score</f>
        <v/>
      </c>
      <c r="R390" s="7" t="str">
        <f ca="1">rescore_pd</f>
        <v/>
      </c>
      <c r="S390" s="310" t="str">
        <f ca="1">price</f>
        <v/>
      </c>
      <c r="U390" s="4"/>
      <c r="V390" s="4"/>
      <c r="W390" s="219" t="str">
        <f ca="1">comm_pd</f>
        <v/>
      </c>
      <c r="X390" s="4"/>
      <c r="Y390" s="8"/>
    </row>
    <row r="391" spans="1:25" x14ac:dyDescent="0.25">
      <c r="A391" s="6" t="str">
        <f ca="1">no.</f>
        <v/>
      </c>
      <c r="E391" s="4" t="str">
        <f ca="1">position</f>
        <v/>
      </c>
      <c r="I391" s="318"/>
      <c r="L391" s="4"/>
      <c r="N391" s="6"/>
      <c r="P391" s="20"/>
      <c r="Q391" s="5" t="str">
        <f ca="1">score</f>
        <v/>
      </c>
      <c r="R391" s="7" t="str">
        <f ca="1">rescore_pd</f>
        <v/>
      </c>
      <c r="S391" s="310" t="str">
        <f ca="1">price</f>
        <v/>
      </c>
      <c r="U391" s="4"/>
      <c r="V391" s="4"/>
      <c r="W391" s="219" t="str">
        <f ca="1">comm_pd</f>
        <v/>
      </c>
      <c r="X391" s="4"/>
      <c r="Y391" s="8"/>
    </row>
    <row r="392" spans="1:25" x14ac:dyDescent="0.25">
      <c r="A392" s="6" t="str">
        <f ca="1">no.</f>
        <v/>
      </c>
      <c r="E392" s="4" t="str">
        <f ca="1">position</f>
        <v/>
      </c>
      <c r="I392" s="318"/>
      <c r="L392" s="4"/>
      <c r="N392" s="6"/>
      <c r="P392" s="20"/>
      <c r="Q392" s="5" t="str">
        <f ca="1">score</f>
        <v/>
      </c>
      <c r="R392" s="7" t="str">
        <f ca="1">rescore_pd</f>
        <v/>
      </c>
      <c r="S392" s="310" t="str">
        <f ca="1">price</f>
        <v/>
      </c>
      <c r="U392" s="4"/>
      <c r="V392" s="4"/>
      <c r="W392" s="219" t="str">
        <f ca="1">comm_pd</f>
        <v/>
      </c>
      <c r="X392" s="4"/>
      <c r="Y392" s="8"/>
    </row>
    <row r="393" spans="1:25" x14ac:dyDescent="0.25">
      <c r="A393" s="6" t="str">
        <f ca="1">no.</f>
        <v/>
      </c>
      <c r="E393" s="4" t="str">
        <f ca="1">position</f>
        <v/>
      </c>
      <c r="I393" s="318"/>
      <c r="L393" s="4"/>
      <c r="N393" s="6"/>
      <c r="P393" s="20"/>
      <c r="Q393" s="5" t="str">
        <f ca="1">score</f>
        <v/>
      </c>
      <c r="R393" s="7" t="str">
        <f ca="1">rescore_pd</f>
        <v/>
      </c>
      <c r="S393" s="310" t="str">
        <f ca="1">price</f>
        <v/>
      </c>
      <c r="U393" s="4"/>
      <c r="V393" s="4"/>
      <c r="W393" s="219" t="str">
        <f ca="1">comm_pd</f>
        <v/>
      </c>
      <c r="X393" s="4"/>
      <c r="Y393" s="8"/>
    </row>
    <row r="394" spans="1:25" x14ac:dyDescent="0.25">
      <c r="A394" s="6" t="str">
        <f ca="1">no.</f>
        <v/>
      </c>
      <c r="E394" s="4" t="str">
        <f ca="1">position</f>
        <v/>
      </c>
      <c r="I394" s="318"/>
      <c r="L394" s="4"/>
      <c r="N394" s="6"/>
      <c r="P394" s="20"/>
      <c r="Q394" s="5" t="str">
        <f ca="1">score</f>
        <v/>
      </c>
      <c r="R394" s="7" t="str">
        <f ca="1">rescore_pd</f>
        <v/>
      </c>
      <c r="S394" s="310" t="str">
        <f ca="1">price</f>
        <v/>
      </c>
      <c r="U394" s="4"/>
      <c r="V394" s="4"/>
      <c r="W394" s="219" t="str">
        <f ca="1">comm_pd</f>
        <v/>
      </c>
      <c r="X394" s="4"/>
      <c r="Y394" s="8"/>
    </row>
    <row r="395" spans="1:25" x14ac:dyDescent="0.25">
      <c r="A395" s="6" t="str">
        <f ca="1">no.</f>
        <v/>
      </c>
      <c r="E395" s="4" t="str">
        <f ca="1">position</f>
        <v/>
      </c>
      <c r="I395" s="318"/>
      <c r="L395" s="4"/>
      <c r="N395" s="6"/>
      <c r="P395" s="20"/>
      <c r="Q395" s="5" t="str">
        <f ca="1">score</f>
        <v/>
      </c>
      <c r="R395" s="7" t="str">
        <f ca="1">rescore_pd</f>
        <v/>
      </c>
      <c r="S395" s="310" t="str">
        <f ca="1">price</f>
        <v/>
      </c>
      <c r="U395" s="4"/>
      <c r="V395" s="4"/>
      <c r="W395" s="219" t="str">
        <f ca="1">comm_pd</f>
        <v/>
      </c>
      <c r="X395" s="4"/>
      <c r="Y395" s="8"/>
    </row>
    <row r="396" spans="1:25" x14ac:dyDescent="0.25">
      <c r="A396" s="6" t="str">
        <f ca="1">no.</f>
        <v/>
      </c>
      <c r="E396" s="4" t="str">
        <f ca="1">position</f>
        <v/>
      </c>
      <c r="I396" s="318"/>
      <c r="L396" s="4"/>
      <c r="N396" s="6"/>
      <c r="P396" s="20"/>
      <c r="Q396" s="5" t="str">
        <f ca="1">score</f>
        <v/>
      </c>
      <c r="R396" s="7" t="str">
        <f ca="1">rescore_pd</f>
        <v/>
      </c>
      <c r="S396" s="310" t="str">
        <f ca="1">price</f>
        <v/>
      </c>
      <c r="U396" s="4"/>
      <c r="V396" s="4"/>
      <c r="W396" s="219" t="str">
        <f ca="1">comm_pd</f>
        <v/>
      </c>
      <c r="X396" s="4"/>
      <c r="Y396" s="8"/>
    </row>
    <row r="397" spans="1:25" x14ac:dyDescent="0.25">
      <c r="A397" s="6" t="str">
        <f ca="1">no.</f>
        <v/>
      </c>
      <c r="E397" s="4" t="str">
        <f ca="1">position</f>
        <v/>
      </c>
      <c r="I397" s="318"/>
      <c r="L397" s="4"/>
      <c r="N397" s="6"/>
      <c r="P397" s="20"/>
      <c r="Q397" s="5" t="str">
        <f ca="1">score</f>
        <v/>
      </c>
      <c r="R397" s="7" t="str">
        <f ca="1">rescore_pd</f>
        <v/>
      </c>
      <c r="S397" s="310" t="str">
        <f ca="1">price</f>
        <v/>
      </c>
      <c r="U397" s="4"/>
      <c r="V397" s="4"/>
      <c r="W397" s="219" t="str">
        <f ca="1">comm_pd</f>
        <v/>
      </c>
      <c r="X397" s="4"/>
      <c r="Y397" s="8"/>
    </row>
    <row r="398" spans="1:25" x14ac:dyDescent="0.25">
      <c r="A398" s="6" t="str">
        <f ca="1">no.</f>
        <v/>
      </c>
      <c r="E398" s="4" t="str">
        <f ca="1">position</f>
        <v/>
      </c>
      <c r="I398" s="318"/>
      <c r="L398" s="4"/>
      <c r="N398" s="6"/>
      <c r="P398" s="20"/>
      <c r="Q398" s="5" t="str">
        <f ca="1">score</f>
        <v/>
      </c>
      <c r="R398" s="7" t="str">
        <f ca="1">rescore_pd</f>
        <v/>
      </c>
      <c r="S398" s="310" t="str">
        <f ca="1">price</f>
        <v/>
      </c>
      <c r="U398" s="4"/>
      <c r="V398" s="4"/>
      <c r="W398" s="219" t="str">
        <f ca="1">comm_pd</f>
        <v/>
      </c>
      <c r="X398" s="4"/>
      <c r="Y398" s="8"/>
    </row>
    <row r="399" spans="1:25" x14ac:dyDescent="0.25">
      <c r="A399" s="6" t="str">
        <f ca="1">no.</f>
        <v/>
      </c>
      <c r="E399" s="4" t="str">
        <f ca="1">position</f>
        <v/>
      </c>
      <c r="I399" s="318"/>
      <c r="L399" s="4"/>
      <c r="N399" s="6"/>
      <c r="P399" s="20"/>
      <c r="Q399" s="5" t="str">
        <f ca="1">score</f>
        <v/>
      </c>
      <c r="R399" s="7" t="str">
        <f ca="1">rescore_pd</f>
        <v/>
      </c>
      <c r="S399" s="310" t="str">
        <f ca="1">price</f>
        <v/>
      </c>
      <c r="U399" s="4"/>
      <c r="V399" s="4"/>
      <c r="W399" s="219" t="str">
        <f ca="1">comm_pd</f>
        <v/>
      </c>
      <c r="X399" s="4"/>
      <c r="Y399" s="8"/>
    </row>
    <row r="400" spans="1:25" x14ac:dyDescent="0.25">
      <c r="A400" s="6" t="str">
        <f ca="1">no.</f>
        <v/>
      </c>
      <c r="E400" s="4" t="str">
        <f ca="1">position</f>
        <v/>
      </c>
      <c r="I400" s="318"/>
      <c r="L400" s="4"/>
      <c r="N400" s="6"/>
      <c r="P400" s="20"/>
      <c r="Q400" s="5" t="str">
        <f ca="1">score</f>
        <v/>
      </c>
      <c r="R400" s="7" t="str">
        <f ca="1">rescore_pd</f>
        <v/>
      </c>
      <c r="S400" s="310" t="str">
        <f ca="1">price</f>
        <v/>
      </c>
      <c r="U400" s="4"/>
      <c r="V400" s="4"/>
      <c r="W400" s="219" t="str">
        <f ca="1">comm_pd</f>
        <v/>
      </c>
      <c r="X400" s="4"/>
      <c r="Y400" s="8"/>
    </row>
    <row r="401" spans="1:25" x14ac:dyDescent="0.25">
      <c r="A401" s="6" t="str">
        <f ca="1">no.</f>
        <v/>
      </c>
      <c r="E401" s="4" t="str">
        <f ca="1">position</f>
        <v/>
      </c>
      <c r="I401" s="318"/>
      <c r="L401" s="4"/>
      <c r="N401" s="6"/>
      <c r="P401" s="20"/>
      <c r="Q401" s="5" t="str">
        <f ca="1">score</f>
        <v/>
      </c>
      <c r="R401" s="7" t="str">
        <f ca="1">rescore_pd</f>
        <v/>
      </c>
      <c r="S401" s="310" t="str">
        <f ca="1">price</f>
        <v/>
      </c>
      <c r="U401" s="4"/>
      <c r="V401" s="4"/>
      <c r="W401" s="219" t="str">
        <f ca="1">comm_pd</f>
        <v/>
      </c>
      <c r="X401" s="4"/>
      <c r="Y401" s="8"/>
    </row>
    <row r="402" spans="1:25" x14ac:dyDescent="0.25">
      <c r="A402" s="6" t="str">
        <f ca="1">no.</f>
        <v/>
      </c>
      <c r="E402" s="4" t="str">
        <f ca="1">position</f>
        <v/>
      </c>
      <c r="I402" s="318"/>
      <c r="L402" s="4"/>
      <c r="N402" s="6"/>
      <c r="P402" s="20"/>
      <c r="Q402" s="5" t="str">
        <f ca="1">score</f>
        <v/>
      </c>
      <c r="R402" s="7" t="str">
        <f ca="1">rescore_pd</f>
        <v/>
      </c>
      <c r="S402" s="310" t="str">
        <f ca="1">price</f>
        <v/>
      </c>
      <c r="U402" s="4"/>
      <c r="V402" s="4"/>
      <c r="W402" s="219" t="str">
        <f ca="1">comm_pd</f>
        <v/>
      </c>
      <c r="X402" s="4"/>
      <c r="Y402" s="8"/>
    </row>
    <row r="403" spans="1:25" x14ac:dyDescent="0.25">
      <c r="A403" s="6" t="str">
        <f ca="1">no.</f>
        <v/>
      </c>
      <c r="E403" s="4" t="str">
        <f ca="1">position</f>
        <v/>
      </c>
      <c r="I403" s="318"/>
      <c r="L403" s="4"/>
      <c r="N403" s="6"/>
      <c r="P403" s="20"/>
      <c r="Q403" s="5" t="str">
        <f ca="1">score</f>
        <v/>
      </c>
      <c r="R403" s="7" t="str">
        <f ca="1">rescore_pd</f>
        <v/>
      </c>
      <c r="S403" s="310" t="str">
        <f ca="1">price</f>
        <v/>
      </c>
      <c r="U403" s="4"/>
      <c r="V403" s="4"/>
      <c r="W403" s="219" t="str">
        <f ca="1">comm_pd</f>
        <v/>
      </c>
      <c r="X403" s="4"/>
      <c r="Y403" s="8"/>
    </row>
    <row r="404" spans="1:25" x14ac:dyDescent="0.25">
      <c r="A404" s="6" t="str">
        <f ca="1">no.</f>
        <v/>
      </c>
      <c r="E404" s="4" t="str">
        <f ca="1">position</f>
        <v/>
      </c>
      <c r="I404" s="318"/>
      <c r="L404" s="4"/>
      <c r="N404" s="6"/>
      <c r="P404" s="20"/>
      <c r="Q404" s="5" t="str">
        <f ca="1">score</f>
        <v/>
      </c>
      <c r="R404" s="7" t="str">
        <f ca="1">rescore_pd</f>
        <v/>
      </c>
      <c r="S404" s="310" t="str">
        <f ca="1">price</f>
        <v/>
      </c>
      <c r="U404" s="4"/>
      <c r="V404" s="4"/>
      <c r="W404" s="219" t="str">
        <f ca="1">comm_pd</f>
        <v/>
      </c>
      <c r="X404" s="4"/>
      <c r="Y404" s="8"/>
    </row>
    <row r="405" spans="1:25" x14ac:dyDescent="0.25">
      <c r="A405" s="6" t="str">
        <f ca="1">no.</f>
        <v/>
      </c>
      <c r="E405" s="4" t="str">
        <f ca="1">position</f>
        <v/>
      </c>
      <c r="I405" s="318"/>
      <c r="L405" s="4"/>
      <c r="N405" s="6"/>
      <c r="P405" s="20"/>
      <c r="Q405" s="5" t="str">
        <f ca="1">score</f>
        <v/>
      </c>
      <c r="R405" s="7" t="str">
        <f ca="1">rescore_pd</f>
        <v/>
      </c>
      <c r="S405" s="310" t="str">
        <f ca="1">price</f>
        <v/>
      </c>
      <c r="U405" s="4"/>
      <c r="V405" s="4"/>
      <c r="W405" s="219" t="str">
        <f ca="1">comm_pd</f>
        <v/>
      </c>
      <c r="X405" s="4"/>
      <c r="Y405" s="8"/>
    </row>
    <row r="406" spans="1:25" x14ac:dyDescent="0.25">
      <c r="A406" s="6" t="str">
        <f ca="1">no.</f>
        <v/>
      </c>
      <c r="E406" s="4" t="str">
        <f ca="1">position</f>
        <v/>
      </c>
      <c r="I406" s="318"/>
      <c r="L406" s="4"/>
      <c r="N406" s="6"/>
      <c r="P406" s="20"/>
      <c r="Q406" s="5" t="str">
        <f ca="1">score</f>
        <v/>
      </c>
      <c r="R406" s="7" t="str">
        <f ca="1">rescore_pd</f>
        <v/>
      </c>
      <c r="S406" s="310" t="str">
        <f ca="1">price</f>
        <v/>
      </c>
      <c r="U406" s="4"/>
      <c r="V406" s="4"/>
      <c r="W406" s="219" t="str">
        <f ca="1">comm_pd</f>
        <v/>
      </c>
      <c r="X406" s="4"/>
      <c r="Y406" s="8"/>
    </row>
    <row r="407" spans="1:25" x14ac:dyDescent="0.25">
      <c r="A407" s="6" t="str">
        <f ca="1">no.</f>
        <v/>
      </c>
      <c r="E407" s="4" t="str">
        <f ca="1">position</f>
        <v/>
      </c>
      <c r="I407" s="318"/>
      <c r="L407" s="4"/>
      <c r="N407" s="6"/>
      <c r="P407" s="20"/>
      <c r="Q407" s="5" t="str">
        <f ca="1">score</f>
        <v/>
      </c>
      <c r="R407" s="7" t="str">
        <f ca="1">rescore_pd</f>
        <v/>
      </c>
      <c r="S407" s="310" t="str">
        <f ca="1">price</f>
        <v/>
      </c>
      <c r="U407" s="4"/>
      <c r="V407" s="4"/>
      <c r="W407" s="219" t="str">
        <f ca="1">comm_pd</f>
        <v/>
      </c>
      <c r="X407" s="4"/>
      <c r="Y407" s="8"/>
    </row>
    <row r="408" spans="1:25" x14ac:dyDescent="0.25">
      <c r="A408" s="6" t="str">
        <f ca="1">no.</f>
        <v/>
      </c>
      <c r="E408" s="4" t="str">
        <f ca="1">position</f>
        <v/>
      </c>
      <c r="I408" s="318"/>
      <c r="L408" s="4"/>
      <c r="N408" s="6"/>
      <c r="P408" s="20"/>
      <c r="Q408" s="5" t="str">
        <f ca="1">score</f>
        <v/>
      </c>
      <c r="R408" s="7" t="str">
        <f ca="1">rescore_pd</f>
        <v/>
      </c>
      <c r="S408" s="310" t="str">
        <f ca="1">price</f>
        <v/>
      </c>
      <c r="U408" s="4"/>
      <c r="V408" s="4"/>
      <c r="W408" s="219" t="str">
        <f ca="1">comm_pd</f>
        <v/>
      </c>
      <c r="X408" s="4"/>
      <c r="Y408" s="8"/>
    </row>
    <row r="409" spans="1:25" x14ac:dyDescent="0.25">
      <c r="A409" s="6" t="str">
        <f ca="1">no.</f>
        <v/>
      </c>
      <c r="E409" s="4" t="str">
        <f ca="1">position</f>
        <v/>
      </c>
      <c r="I409" s="318"/>
      <c r="L409" s="4"/>
      <c r="N409" s="6"/>
      <c r="P409" s="20"/>
      <c r="Q409" s="5" t="str">
        <f ca="1">score</f>
        <v/>
      </c>
      <c r="R409" s="7" t="str">
        <f ca="1">rescore_pd</f>
        <v/>
      </c>
      <c r="S409" s="310" t="str">
        <f ca="1">price</f>
        <v/>
      </c>
      <c r="U409" s="4"/>
      <c r="V409" s="4"/>
      <c r="W409" s="219" t="str">
        <f ca="1">comm_pd</f>
        <v/>
      </c>
      <c r="X409" s="4"/>
      <c r="Y409" s="8"/>
    </row>
    <row r="410" spans="1:25" x14ac:dyDescent="0.25">
      <c r="A410" s="6" t="str">
        <f ca="1">no.</f>
        <v/>
      </c>
      <c r="E410" s="4" t="str">
        <f ca="1">position</f>
        <v/>
      </c>
      <c r="I410" s="318"/>
      <c r="L410" s="4"/>
      <c r="N410" s="6"/>
      <c r="P410" s="20"/>
      <c r="Q410" s="5" t="str">
        <f ca="1">score</f>
        <v/>
      </c>
      <c r="R410" s="7" t="str">
        <f ca="1">rescore_pd</f>
        <v/>
      </c>
      <c r="S410" s="310" t="str">
        <f ca="1">price</f>
        <v/>
      </c>
      <c r="U410" s="4"/>
      <c r="V410" s="4"/>
      <c r="W410" s="219" t="str">
        <f ca="1">comm_pd</f>
        <v/>
      </c>
      <c r="X410" s="4"/>
      <c r="Y410" s="8"/>
    </row>
    <row r="411" spans="1:25" x14ac:dyDescent="0.25">
      <c r="A411" s="6" t="str">
        <f ca="1">no.</f>
        <v/>
      </c>
      <c r="E411" s="4" t="str">
        <f ca="1">position</f>
        <v/>
      </c>
      <c r="I411" s="318"/>
      <c r="L411" s="4"/>
      <c r="N411" s="6"/>
      <c r="P411" s="20"/>
      <c r="Q411" s="5" t="str">
        <f ca="1">score</f>
        <v/>
      </c>
      <c r="R411" s="7" t="str">
        <f ca="1">rescore_pd</f>
        <v/>
      </c>
      <c r="S411" s="310" t="str">
        <f ca="1">price</f>
        <v/>
      </c>
      <c r="U411" s="4"/>
      <c r="V411" s="4"/>
      <c r="W411" s="219" t="str">
        <f ca="1">comm_pd</f>
        <v/>
      </c>
      <c r="X411" s="4"/>
      <c r="Y411" s="8"/>
    </row>
    <row r="412" spans="1:25" x14ac:dyDescent="0.25">
      <c r="A412" s="6" t="str">
        <f ca="1">no.</f>
        <v/>
      </c>
      <c r="E412" s="4" t="str">
        <f ca="1">position</f>
        <v/>
      </c>
      <c r="I412" s="318"/>
      <c r="L412" s="4"/>
      <c r="N412" s="6"/>
      <c r="P412" s="20"/>
      <c r="Q412" s="5" t="str">
        <f ca="1">score</f>
        <v/>
      </c>
      <c r="R412" s="7" t="str">
        <f ca="1">rescore_pd</f>
        <v/>
      </c>
      <c r="S412" s="310" t="str">
        <f ca="1">price</f>
        <v/>
      </c>
      <c r="U412" s="4"/>
      <c r="V412" s="4"/>
      <c r="W412" s="219" t="str">
        <f ca="1">comm_pd</f>
        <v/>
      </c>
      <c r="X412" s="4"/>
      <c r="Y412" s="8"/>
    </row>
    <row r="413" spans="1:25" x14ac:dyDescent="0.25">
      <c r="A413" s="6" t="str">
        <f ca="1">no.</f>
        <v/>
      </c>
      <c r="E413" s="4" t="str">
        <f ca="1">position</f>
        <v/>
      </c>
      <c r="I413" s="318"/>
      <c r="L413" s="4"/>
      <c r="N413" s="6"/>
      <c r="P413" s="20"/>
      <c r="Q413" s="5" t="str">
        <f ca="1">score</f>
        <v/>
      </c>
      <c r="R413" s="7" t="str">
        <f ca="1">rescore_pd</f>
        <v/>
      </c>
      <c r="S413" s="310" t="str">
        <f ca="1">price</f>
        <v/>
      </c>
      <c r="U413" s="4"/>
      <c r="V413" s="4"/>
      <c r="W413" s="219" t="str">
        <f ca="1">comm_pd</f>
        <v/>
      </c>
      <c r="X413" s="4"/>
      <c r="Y413" s="8"/>
    </row>
    <row r="414" spans="1:25" x14ac:dyDescent="0.25">
      <c r="A414" s="6" t="str">
        <f ca="1">no.</f>
        <v/>
      </c>
      <c r="E414" s="4" t="str">
        <f ca="1">position</f>
        <v/>
      </c>
      <c r="I414" s="318"/>
      <c r="L414" s="4"/>
      <c r="N414" s="6"/>
      <c r="P414" s="20"/>
      <c r="Q414" s="5" t="str">
        <f ca="1">score</f>
        <v/>
      </c>
      <c r="R414" s="7" t="str">
        <f ca="1">rescore_pd</f>
        <v/>
      </c>
      <c r="S414" s="310" t="str">
        <f ca="1">price</f>
        <v/>
      </c>
      <c r="U414" s="4"/>
      <c r="V414" s="4"/>
      <c r="W414" s="219" t="str">
        <f ca="1">comm_pd</f>
        <v/>
      </c>
      <c r="X414" s="4"/>
      <c r="Y414" s="8"/>
    </row>
    <row r="415" spans="1:25" x14ac:dyDescent="0.25">
      <c r="A415" s="6" t="str">
        <f ca="1">no.</f>
        <v/>
      </c>
      <c r="E415" s="4" t="str">
        <f ca="1">position</f>
        <v/>
      </c>
      <c r="I415" s="318"/>
      <c r="L415" s="4"/>
      <c r="N415" s="6"/>
      <c r="P415" s="20"/>
      <c r="Q415" s="5" t="str">
        <f ca="1">score</f>
        <v/>
      </c>
      <c r="R415" s="7" t="str">
        <f ca="1">rescore_pd</f>
        <v/>
      </c>
      <c r="S415" s="310" t="str">
        <f ca="1">price</f>
        <v/>
      </c>
      <c r="U415" s="4"/>
      <c r="V415" s="4"/>
      <c r="W415" s="219" t="str">
        <f ca="1">comm_pd</f>
        <v/>
      </c>
      <c r="X415" s="4"/>
      <c r="Y415" s="8"/>
    </row>
    <row r="416" spans="1:25" x14ac:dyDescent="0.25">
      <c r="A416" s="6" t="str">
        <f ca="1">no.</f>
        <v/>
      </c>
      <c r="E416" s="4" t="str">
        <f ca="1">position</f>
        <v/>
      </c>
      <c r="I416" s="318"/>
      <c r="L416" s="4"/>
      <c r="N416" s="6"/>
      <c r="P416" s="20"/>
      <c r="Q416" s="5" t="str">
        <f ca="1">score</f>
        <v/>
      </c>
      <c r="R416" s="7" t="str">
        <f ca="1">rescore_pd</f>
        <v/>
      </c>
      <c r="S416" s="310" t="str">
        <f ca="1">price</f>
        <v/>
      </c>
      <c r="U416" s="4"/>
      <c r="V416" s="4"/>
      <c r="W416" s="219" t="str">
        <f ca="1">comm_pd</f>
        <v/>
      </c>
      <c r="X416" s="4"/>
      <c r="Y416" s="8"/>
    </row>
    <row r="417" spans="1:25" x14ac:dyDescent="0.25">
      <c r="A417" s="6" t="str">
        <f ca="1">no.</f>
        <v/>
      </c>
      <c r="E417" s="4" t="str">
        <f ca="1">position</f>
        <v/>
      </c>
      <c r="I417" s="318"/>
      <c r="L417" s="4"/>
      <c r="N417" s="6"/>
      <c r="P417" s="20"/>
      <c r="Q417" s="5" t="str">
        <f ca="1">score</f>
        <v/>
      </c>
      <c r="R417" s="7" t="str">
        <f ca="1">rescore_pd</f>
        <v/>
      </c>
      <c r="S417" s="310" t="str">
        <f ca="1">price</f>
        <v/>
      </c>
      <c r="U417" s="4"/>
      <c r="V417" s="4"/>
      <c r="W417" s="219" t="str">
        <f ca="1">comm_pd</f>
        <v/>
      </c>
      <c r="X417" s="4"/>
      <c r="Y417" s="8"/>
    </row>
    <row r="418" spans="1:25" x14ac:dyDescent="0.25">
      <c r="A418" s="6" t="str">
        <f ca="1">no.</f>
        <v/>
      </c>
      <c r="E418" s="4" t="str">
        <f ca="1">position</f>
        <v/>
      </c>
      <c r="I418" s="318"/>
      <c r="L418" s="4"/>
      <c r="N418" s="6"/>
      <c r="P418" s="20"/>
      <c r="Q418" s="5" t="str">
        <f ca="1">score</f>
        <v/>
      </c>
      <c r="R418" s="7" t="str">
        <f ca="1">rescore_pd</f>
        <v/>
      </c>
      <c r="S418" s="310" t="str">
        <f ca="1">price</f>
        <v/>
      </c>
      <c r="U418" s="4"/>
      <c r="V418" s="4"/>
      <c r="W418" s="219" t="str">
        <f ca="1">comm_pd</f>
        <v/>
      </c>
      <c r="X418" s="4"/>
      <c r="Y418" s="8"/>
    </row>
    <row r="419" spans="1:25" x14ac:dyDescent="0.25">
      <c r="A419" s="6" t="str">
        <f ca="1">no.</f>
        <v/>
      </c>
      <c r="E419" s="4" t="str">
        <f ca="1">position</f>
        <v/>
      </c>
      <c r="I419" s="318"/>
      <c r="L419" s="4"/>
      <c r="N419" s="6"/>
      <c r="P419" s="20"/>
      <c r="Q419" s="5" t="str">
        <f ca="1">score</f>
        <v/>
      </c>
      <c r="R419" s="7" t="str">
        <f ca="1">rescore_pd</f>
        <v/>
      </c>
      <c r="S419" s="310" t="str">
        <f ca="1">price</f>
        <v/>
      </c>
      <c r="U419" s="4"/>
      <c r="V419" s="4"/>
      <c r="W419" s="219" t="str">
        <f ca="1">comm_pd</f>
        <v/>
      </c>
      <c r="X419" s="4"/>
      <c r="Y419" s="8"/>
    </row>
    <row r="420" spans="1:25" x14ac:dyDescent="0.25">
      <c r="A420" s="6" t="str">
        <f ca="1">no.</f>
        <v/>
      </c>
      <c r="E420" s="4" t="str">
        <f ca="1">position</f>
        <v/>
      </c>
      <c r="I420" s="318"/>
      <c r="L420" s="4"/>
      <c r="N420" s="6"/>
      <c r="P420" s="20"/>
      <c r="Q420" s="5" t="str">
        <f ca="1">score</f>
        <v/>
      </c>
      <c r="R420" s="7" t="str">
        <f ca="1">rescore_pd</f>
        <v/>
      </c>
      <c r="S420" s="310" t="str">
        <f ca="1">price</f>
        <v/>
      </c>
      <c r="U420" s="4"/>
      <c r="V420" s="4"/>
      <c r="W420" s="219" t="str">
        <f ca="1">comm_pd</f>
        <v/>
      </c>
      <c r="X420" s="4"/>
      <c r="Y420" s="8"/>
    </row>
    <row r="421" spans="1:25" x14ac:dyDescent="0.25">
      <c r="A421" s="6" t="str">
        <f ca="1">no.</f>
        <v/>
      </c>
      <c r="E421" s="4" t="str">
        <f ca="1">position</f>
        <v/>
      </c>
      <c r="I421" s="318"/>
      <c r="L421" s="4"/>
      <c r="N421" s="6"/>
      <c r="P421" s="20"/>
      <c r="Q421" s="5" t="str">
        <f ca="1">score</f>
        <v/>
      </c>
      <c r="R421" s="7" t="str">
        <f ca="1">rescore_pd</f>
        <v/>
      </c>
      <c r="S421" s="310" t="str">
        <f ca="1">price</f>
        <v/>
      </c>
      <c r="U421" s="4"/>
      <c r="V421" s="4"/>
      <c r="W421" s="219" t="str">
        <f ca="1">comm_pd</f>
        <v/>
      </c>
      <c r="X421" s="4"/>
      <c r="Y421" s="8"/>
    </row>
    <row r="422" spans="1:25" x14ac:dyDescent="0.25">
      <c r="A422" s="6" t="str">
        <f ca="1">no.</f>
        <v/>
      </c>
      <c r="E422" s="4" t="str">
        <f ca="1">position</f>
        <v/>
      </c>
      <c r="I422" s="318"/>
      <c r="L422" s="4"/>
      <c r="N422" s="6"/>
      <c r="P422" s="20"/>
      <c r="Q422" s="5" t="str">
        <f ca="1">score</f>
        <v/>
      </c>
      <c r="R422" s="7" t="str">
        <f ca="1">rescore_pd</f>
        <v/>
      </c>
      <c r="S422" s="310" t="str">
        <f ca="1">price</f>
        <v/>
      </c>
      <c r="U422" s="4"/>
      <c r="V422" s="4"/>
      <c r="W422" s="219" t="str">
        <f ca="1">comm_pd</f>
        <v/>
      </c>
      <c r="X422" s="4"/>
      <c r="Y422" s="8"/>
    </row>
    <row r="423" spans="1:25" x14ac:dyDescent="0.25">
      <c r="A423" s="6" t="str">
        <f ca="1">no.</f>
        <v/>
      </c>
      <c r="E423" s="4" t="str">
        <f ca="1">position</f>
        <v/>
      </c>
      <c r="I423" s="318"/>
      <c r="L423" s="4"/>
      <c r="N423" s="6"/>
      <c r="P423" s="20"/>
      <c r="Q423" s="5" t="str">
        <f ca="1">score</f>
        <v/>
      </c>
      <c r="R423" s="7" t="str">
        <f ca="1">rescore_pd</f>
        <v/>
      </c>
      <c r="S423" s="310" t="str">
        <f ca="1">price</f>
        <v/>
      </c>
      <c r="U423" s="4"/>
      <c r="V423" s="4"/>
      <c r="W423" s="219" t="str">
        <f ca="1">comm_pd</f>
        <v/>
      </c>
      <c r="X423" s="4"/>
      <c r="Y423" s="8"/>
    </row>
    <row r="424" spans="1:25" x14ac:dyDescent="0.25">
      <c r="A424" s="6" t="str">
        <f ca="1">no.</f>
        <v/>
      </c>
      <c r="E424" s="4" t="str">
        <f ca="1">position</f>
        <v/>
      </c>
      <c r="I424" s="318"/>
      <c r="L424" s="4"/>
      <c r="N424" s="6"/>
      <c r="P424" s="20"/>
      <c r="Q424" s="5" t="str">
        <f ca="1">score</f>
        <v/>
      </c>
      <c r="R424" s="7" t="str">
        <f ca="1">rescore_pd</f>
        <v/>
      </c>
      <c r="S424" s="310" t="str">
        <f ca="1">price</f>
        <v/>
      </c>
      <c r="U424" s="4"/>
      <c r="V424" s="4"/>
      <c r="W424" s="219" t="str">
        <f ca="1">comm_pd</f>
        <v/>
      </c>
      <c r="X424" s="4"/>
      <c r="Y424" s="8"/>
    </row>
    <row r="425" spans="1:25" x14ac:dyDescent="0.25">
      <c r="A425" s="6" t="str">
        <f ca="1">no.</f>
        <v/>
      </c>
      <c r="E425" s="4" t="str">
        <f ca="1">position</f>
        <v/>
      </c>
      <c r="I425" s="318"/>
      <c r="L425" s="4"/>
      <c r="N425" s="6"/>
      <c r="P425" s="20"/>
      <c r="Q425" s="5" t="str">
        <f ca="1">score</f>
        <v/>
      </c>
      <c r="R425" s="7" t="str">
        <f ca="1">rescore_pd</f>
        <v/>
      </c>
      <c r="S425" s="310" t="str">
        <f ca="1">price</f>
        <v/>
      </c>
      <c r="U425" s="4"/>
      <c r="V425" s="4"/>
      <c r="W425" s="219" t="str">
        <f ca="1">comm_pd</f>
        <v/>
      </c>
      <c r="X425" s="4"/>
      <c r="Y425" s="8"/>
    </row>
    <row r="426" spans="1:25" x14ac:dyDescent="0.25">
      <c r="A426" s="6" t="str">
        <f ca="1">no.</f>
        <v/>
      </c>
      <c r="E426" s="4" t="str">
        <f ca="1">position</f>
        <v/>
      </c>
      <c r="I426" s="318"/>
      <c r="L426" s="4"/>
      <c r="N426" s="6"/>
      <c r="P426" s="20"/>
      <c r="Q426" s="5" t="str">
        <f ca="1">score</f>
        <v/>
      </c>
      <c r="R426" s="7" t="str">
        <f ca="1">rescore_pd</f>
        <v/>
      </c>
      <c r="S426" s="310" t="str">
        <f ca="1">price</f>
        <v/>
      </c>
      <c r="U426" s="4"/>
      <c r="V426" s="4"/>
      <c r="W426" s="219" t="str">
        <f ca="1">comm_pd</f>
        <v/>
      </c>
      <c r="X426" s="4"/>
      <c r="Y426" s="8"/>
    </row>
    <row r="427" spans="1:25" x14ac:dyDescent="0.25">
      <c r="A427" s="6" t="str">
        <f ca="1">no.</f>
        <v/>
      </c>
      <c r="E427" s="4" t="str">
        <f ca="1">position</f>
        <v/>
      </c>
      <c r="I427" s="318"/>
      <c r="L427" s="4"/>
      <c r="N427" s="6"/>
      <c r="P427" s="20"/>
      <c r="Q427" s="5" t="str">
        <f ca="1">score</f>
        <v/>
      </c>
      <c r="R427" s="7" t="str">
        <f ca="1">rescore_pd</f>
        <v/>
      </c>
      <c r="S427" s="310" t="str">
        <f ca="1">price</f>
        <v/>
      </c>
      <c r="U427" s="4"/>
      <c r="V427" s="4"/>
      <c r="W427" s="219" t="str">
        <f ca="1">comm_pd</f>
        <v/>
      </c>
      <c r="X427" s="4"/>
      <c r="Y427" s="8"/>
    </row>
    <row r="428" spans="1:25" x14ac:dyDescent="0.25">
      <c r="A428" s="6" t="str">
        <f ca="1">no.</f>
        <v/>
      </c>
      <c r="E428" s="4" t="str">
        <f ca="1">position</f>
        <v/>
      </c>
      <c r="I428" s="318"/>
      <c r="L428" s="4"/>
      <c r="N428" s="6"/>
      <c r="P428" s="20"/>
      <c r="Q428" s="5" t="str">
        <f ca="1">score</f>
        <v/>
      </c>
      <c r="R428" s="7" t="str">
        <f ca="1">rescore_pd</f>
        <v/>
      </c>
      <c r="S428" s="310" t="str">
        <f ca="1">price</f>
        <v/>
      </c>
      <c r="U428" s="4"/>
      <c r="V428" s="4"/>
      <c r="W428" s="219" t="str">
        <f ca="1">comm_pd</f>
        <v/>
      </c>
      <c r="X428" s="4"/>
      <c r="Y428" s="8"/>
    </row>
    <row r="429" spans="1:25" x14ac:dyDescent="0.25">
      <c r="A429" s="6" t="str">
        <f ca="1">no.</f>
        <v/>
      </c>
      <c r="E429" s="4" t="str">
        <f ca="1">position</f>
        <v/>
      </c>
      <c r="I429" s="318"/>
      <c r="L429" s="4"/>
      <c r="N429" s="6"/>
      <c r="P429" s="20"/>
      <c r="Q429" s="5" t="str">
        <f ca="1">score</f>
        <v/>
      </c>
      <c r="R429" s="7" t="str">
        <f ca="1">rescore_pd</f>
        <v/>
      </c>
      <c r="S429" s="310" t="str">
        <f ca="1">price</f>
        <v/>
      </c>
      <c r="U429" s="4"/>
      <c r="V429" s="4"/>
      <c r="W429" s="219" t="str">
        <f ca="1">comm_pd</f>
        <v/>
      </c>
      <c r="X429" s="4"/>
      <c r="Y429" s="8"/>
    </row>
    <row r="430" spans="1:25" x14ac:dyDescent="0.25">
      <c r="A430" s="6" t="str">
        <f ca="1">no.</f>
        <v/>
      </c>
      <c r="E430" s="4" t="str">
        <f ca="1">position</f>
        <v/>
      </c>
      <c r="I430" s="318"/>
      <c r="L430" s="4"/>
      <c r="N430" s="6"/>
      <c r="P430" s="20"/>
      <c r="Q430" s="5" t="str">
        <f ca="1">score</f>
        <v/>
      </c>
      <c r="R430" s="7" t="str">
        <f ca="1">rescore_pd</f>
        <v/>
      </c>
      <c r="S430" s="310" t="str">
        <f ca="1">price</f>
        <v/>
      </c>
      <c r="U430" s="4"/>
      <c r="V430" s="4"/>
      <c r="W430" s="219" t="str">
        <f ca="1">comm_pd</f>
        <v/>
      </c>
      <c r="X430" s="4"/>
      <c r="Y430" s="8"/>
    </row>
    <row r="431" spans="1:25" x14ac:dyDescent="0.25">
      <c r="A431" s="6" t="str">
        <f ca="1">no.</f>
        <v/>
      </c>
      <c r="E431" s="4" t="str">
        <f ca="1">position</f>
        <v/>
      </c>
      <c r="I431" s="318"/>
      <c r="L431" s="4"/>
      <c r="N431" s="6"/>
      <c r="P431" s="20"/>
      <c r="Q431" s="5" t="str">
        <f ca="1">score</f>
        <v/>
      </c>
      <c r="R431" s="7" t="str">
        <f ca="1">rescore_pd</f>
        <v/>
      </c>
      <c r="S431" s="310" t="str">
        <f ca="1">price</f>
        <v/>
      </c>
      <c r="U431" s="4"/>
      <c r="V431" s="4"/>
      <c r="W431" s="219" t="str">
        <f ca="1">comm_pd</f>
        <v/>
      </c>
      <c r="X431" s="4"/>
      <c r="Y431" s="8"/>
    </row>
    <row r="432" spans="1:25" x14ac:dyDescent="0.25">
      <c r="A432" s="6" t="str">
        <f ca="1">no.</f>
        <v/>
      </c>
      <c r="E432" s="4" t="str">
        <f ca="1">position</f>
        <v/>
      </c>
      <c r="I432" s="318"/>
      <c r="L432" s="4"/>
      <c r="N432" s="6"/>
      <c r="P432" s="20"/>
      <c r="Q432" s="5" t="str">
        <f ca="1">score</f>
        <v/>
      </c>
      <c r="R432" s="7" t="str">
        <f ca="1">rescore_pd</f>
        <v/>
      </c>
      <c r="S432" s="310" t="str">
        <f ca="1">price</f>
        <v/>
      </c>
      <c r="U432" s="4"/>
      <c r="V432" s="4"/>
      <c r="W432" s="219" t="str">
        <f ca="1">comm_pd</f>
        <v/>
      </c>
      <c r="X432" s="4"/>
      <c r="Y432" s="8"/>
    </row>
    <row r="433" spans="1:25" x14ac:dyDescent="0.25">
      <c r="A433" s="6" t="str">
        <f ca="1">no.</f>
        <v/>
      </c>
      <c r="E433" s="4" t="str">
        <f ca="1">position</f>
        <v/>
      </c>
      <c r="I433" s="318"/>
      <c r="L433" s="4"/>
      <c r="N433" s="6"/>
      <c r="P433" s="20"/>
      <c r="Q433" s="5" t="str">
        <f ca="1">score</f>
        <v/>
      </c>
      <c r="R433" s="7" t="str">
        <f ca="1">rescore_pd</f>
        <v/>
      </c>
      <c r="S433" s="310" t="str">
        <f ca="1">price</f>
        <v/>
      </c>
      <c r="U433" s="4"/>
      <c r="V433" s="4"/>
      <c r="W433" s="219" t="str">
        <f ca="1">comm_pd</f>
        <v/>
      </c>
      <c r="X433" s="4"/>
      <c r="Y433" s="8"/>
    </row>
    <row r="434" spans="1:25" x14ac:dyDescent="0.25">
      <c r="A434" s="6" t="str">
        <f ca="1">no.</f>
        <v/>
      </c>
      <c r="E434" s="4" t="str">
        <f ca="1">position</f>
        <v/>
      </c>
      <c r="I434" s="318"/>
      <c r="L434" s="4"/>
      <c r="N434" s="6"/>
      <c r="P434" s="20"/>
      <c r="Q434" s="5" t="str">
        <f ca="1">score</f>
        <v/>
      </c>
      <c r="R434" s="7" t="str">
        <f ca="1">rescore_pd</f>
        <v/>
      </c>
      <c r="S434" s="310" t="str">
        <f ca="1">price</f>
        <v/>
      </c>
      <c r="U434" s="4"/>
      <c r="V434" s="4"/>
      <c r="W434" s="219" t="str">
        <f ca="1">comm_pd</f>
        <v/>
      </c>
      <c r="X434" s="4"/>
      <c r="Y434" s="8"/>
    </row>
    <row r="435" spans="1:25" x14ac:dyDescent="0.25">
      <c r="A435" s="6" t="str">
        <f ca="1">no.</f>
        <v/>
      </c>
      <c r="E435" s="4" t="str">
        <f ca="1">position</f>
        <v/>
      </c>
      <c r="I435" s="318"/>
      <c r="L435" s="4"/>
      <c r="N435" s="6"/>
      <c r="P435" s="20"/>
      <c r="Q435" s="5" t="str">
        <f ca="1">score</f>
        <v/>
      </c>
      <c r="R435" s="7" t="str">
        <f ca="1">rescore_pd</f>
        <v/>
      </c>
      <c r="S435" s="310" t="str">
        <f ca="1">price</f>
        <v/>
      </c>
      <c r="U435" s="4"/>
      <c r="V435" s="4"/>
      <c r="W435" s="219" t="str">
        <f ca="1">comm_pd</f>
        <v/>
      </c>
      <c r="X435" s="4"/>
      <c r="Y435" s="8"/>
    </row>
    <row r="436" spans="1:25" x14ac:dyDescent="0.25">
      <c r="A436" s="6" t="str">
        <f ca="1">no.</f>
        <v/>
      </c>
      <c r="E436" s="4" t="str">
        <f ca="1">position</f>
        <v/>
      </c>
      <c r="I436" s="318"/>
      <c r="L436" s="4"/>
      <c r="N436" s="6"/>
      <c r="P436" s="20"/>
      <c r="Q436" s="5" t="str">
        <f ca="1">score</f>
        <v/>
      </c>
      <c r="R436" s="7" t="str">
        <f ca="1">rescore_pd</f>
        <v/>
      </c>
      <c r="S436" s="310" t="str">
        <f ca="1">price</f>
        <v/>
      </c>
      <c r="U436" s="4"/>
      <c r="V436" s="4"/>
      <c r="W436" s="219" t="str">
        <f ca="1">comm_pd</f>
        <v/>
      </c>
      <c r="X436" s="4"/>
      <c r="Y436" s="8"/>
    </row>
    <row r="437" spans="1:25" x14ac:dyDescent="0.25">
      <c r="A437" s="6" t="str">
        <f ca="1">no.</f>
        <v/>
      </c>
      <c r="E437" s="4" t="str">
        <f ca="1">position</f>
        <v/>
      </c>
      <c r="I437" s="318"/>
      <c r="L437" s="4"/>
      <c r="N437" s="6"/>
      <c r="P437" s="20"/>
      <c r="Q437" s="5" t="str">
        <f ca="1">score</f>
        <v/>
      </c>
      <c r="R437" s="7" t="str">
        <f ca="1">rescore_pd</f>
        <v/>
      </c>
      <c r="S437" s="310" t="str">
        <f ca="1">price</f>
        <v/>
      </c>
      <c r="U437" s="4"/>
      <c r="V437" s="4"/>
      <c r="W437" s="219" t="str">
        <f ca="1">comm_pd</f>
        <v/>
      </c>
      <c r="X437" s="4"/>
      <c r="Y437" s="8"/>
    </row>
    <row r="438" spans="1:25" x14ac:dyDescent="0.25">
      <c r="A438" s="6" t="str">
        <f ca="1">no.</f>
        <v/>
      </c>
      <c r="E438" s="4" t="str">
        <f ca="1">position</f>
        <v/>
      </c>
      <c r="I438" s="318"/>
      <c r="L438" s="4"/>
      <c r="N438" s="6"/>
      <c r="P438" s="20"/>
      <c r="Q438" s="5" t="str">
        <f ca="1">score</f>
        <v/>
      </c>
      <c r="R438" s="7" t="str">
        <f ca="1">rescore_pd</f>
        <v/>
      </c>
      <c r="S438" s="310" t="str">
        <f ca="1">price</f>
        <v/>
      </c>
      <c r="U438" s="4"/>
      <c r="V438" s="4"/>
      <c r="W438" s="219" t="str">
        <f ca="1">comm_pd</f>
        <v/>
      </c>
      <c r="X438" s="4"/>
      <c r="Y438" s="8"/>
    </row>
    <row r="439" spans="1:25" x14ac:dyDescent="0.25">
      <c r="A439" s="6" t="str">
        <f ca="1">no.</f>
        <v/>
      </c>
      <c r="E439" s="4" t="str">
        <f ca="1">position</f>
        <v/>
      </c>
      <c r="I439" s="318"/>
      <c r="L439" s="4"/>
      <c r="N439" s="6"/>
      <c r="P439" s="20"/>
      <c r="Q439" s="5" t="str">
        <f ca="1">score</f>
        <v/>
      </c>
      <c r="R439" s="7" t="str">
        <f ca="1">rescore_pd</f>
        <v/>
      </c>
      <c r="S439" s="310" t="str">
        <f ca="1">price</f>
        <v/>
      </c>
      <c r="U439" s="4"/>
      <c r="V439" s="4"/>
      <c r="W439" s="219" t="str">
        <f ca="1">comm_pd</f>
        <v/>
      </c>
      <c r="X439" s="4"/>
      <c r="Y439" s="8"/>
    </row>
    <row r="440" spans="1:25" x14ac:dyDescent="0.25">
      <c r="A440" s="6" t="str">
        <f ca="1">no.</f>
        <v/>
      </c>
      <c r="E440" s="4" t="str">
        <f ca="1">position</f>
        <v/>
      </c>
      <c r="I440" s="318"/>
      <c r="L440" s="4"/>
      <c r="N440" s="6"/>
      <c r="P440" s="20"/>
      <c r="Q440" s="5" t="str">
        <f ca="1">score</f>
        <v/>
      </c>
      <c r="R440" s="7" t="str">
        <f ca="1">rescore_pd</f>
        <v/>
      </c>
      <c r="S440" s="310" t="str">
        <f ca="1">price</f>
        <v/>
      </c>
      <c r="U440" s="4"/>
      <c r="V440" s="4"/>
      <c r="W440" s="219" t="str">
        <f ca="1">comm_pd</f>
        <v/>
      </c>
      <c r="X440" s="4"/>
      <c r="Y440" s="8"/>
    </row>
    <row r="441" spans="1:25" x14ac:dyDescent="0.25">
      <c r="A441" s="6" t="str">
        <f ca="1">no.</f>
        <v/>
      </c>
      <c r="E441" s="4" t="str">
        <f ca="1">position</f>
        <v/>
      </c>
      <c r="I441" s="318"/>
      <c r="L441" s="4"/>
      <c r="N441" s="6"/>
      <c r="P441" s="20"/>
      <c r="Q441" s="5" t="str">
        <f ca="1">score</f>
        <v/>
      </c>
      <c r="R441" s="7" t="str">
        <f ca="1">rescore_pd</f>
        <v/>
      </c>
      <c r="S441" s="310" t="str">
        <f ca="1">price</f>
        <v/>
      </c>
      <c r="U441" s="4"/>
      <c r="V441" s="4"/>
      <c r="W441" s="219" t="str">
        <f ca="1">comm_pd</f>
        <v/>
      </c>
      <c r="X441" s="4"/>
      <c r="Y441" s="8"/>
    </row>
    <row r="442" spans="1:25" x14ac:dyDescent="0.25">
      <c r="A442" s="6" t="str">
        <f ca="1">no.</f>
        <v/>
      </c>
      <c r="E442" s="4" t="str">
        <f ca="1">position</f>
        <v/>
      </c>
      <c r="I442" s="318"/>
      <c r="L442" s="4"/>
      <c r="N442" s="6"/>
      <c r="P442" s="20"/>
      <c r="Q442" s="5" t="str">
        <f ca="1">score</f>
        <v/>
      </c>
      <c r="R442" s="7" t="str">
        <f ca="1">rescore_pd</f>
        <v/>
      </c>
      <c r="S442" s="310" t="str">
        <f ca="1">price</f>
        <v/>
      </c>
      <c r="U442" s="4"/>
      <c r="V442" s="4"/>
      <c r="W442" s="219" t="str">
        <f ca="1">comm_pd</f>
        <v/>
      </c>
      <c r="X442" s="4"/>
      <c r="Y442" s="8"/>
    </row>
    <row r="443" spans="1:25" x14ac:dyDescent="0.25">
      <c r="A443" s="6" t="str">
        <f ca="1">no.</f>
        <v/>
      </c>
      <c r="E443" s="4" t="str">
        <f ca="1">position</f>
        <v/>
      </c>
      <c r="I443" s="318"/>
      <c r="L443" s="4"/>
      <c r="N443" s="6"/>
      <c r="P443" s="20"/>
      <c r="Q443" s="5" t="str">
        <f ca="1">score</f>
        <v/>
      </c>
      <c r="R443" s="7" t="str">
        <f ca="1">rescore_pd</f>
        <v/>
      </c>
      <c r="S443" s="310" t="str">
        <f ca="1">price</f>
        <v/>
      </c>
      <c r="U443" s="4"/>
      <c r="V443" s="4"/>
      <c r="W443" s="219" t="str">
        <f ca="1">comm_pd</f>
        <v/>
      </c>
      <c r="X443" s="4"/>
      <c r="Y443" s="8"/>
    </row>
    <row r="444" spans="1:25" x14ac:dyDescent="0.25">
      <c r="A444" s="6" t="str">
        <f ca="1">no.</f>
        <v/>
      </c>
      <c r="E444" s="4" t="str">
        <f ca="1">position</f>
        <v/>
      </c>
      <c r="I444" s="318"/>
      <c r="L444" s="4"/>
      <c r="N444" s="6"/>
      <c r="P444" s="20"/>
      <c r="Q444" s="5" t="str">
        <f ca="1">score</f>
        <v/>
      </c>
      <c r="R444" s="7" t="str">
        <f ca="1">rescore_pd</f>
        <v/>
      </c>
      <c r="S444" s="310" t="str">
        <f ca="1">price</f>
        <v/>
      </c>
      <c r="U444" s="4"/>
      <c r="V444" s="4"/>
      <c r="W444" s="219" t="str">
        <f ca="1">comm_pd</f>
        <v/>
      </c>
      <c r="X444" s="4"/>
      <c r="Y444" s="8"/>
    </row>
    <row r="445" spans="1:25" x14ac:dyDescent="0.25">
      <c r="A445" s="6" t="str">
        <f ca="1">no.</f>
        <v/>
      </c>
      <c r="E445" s="4" t="str">
        <f ca="1">position</f>
        <v/>
      </c>
      <c r="I445" s="318"/>
      <c r="L445" s="4"/>
      <c r="N445" s="6"/>
      <c r="P445" s="20"/>
      <c r="Q445" s="5" t="str">
        <f ca="1">score</f>
        <v/>
      </c>
      <c r="R445" s="7" t="str">
        <f ca="1">rescore_pd</f>
        <v/>
      </c>
      <c r="S445" s="310" t="str">
        <f ca="1">price</f>
        <v/>
      </c>
      <c r="U445" s="4"/>
      <c r="V445" s="4"/>
      <c r="W445" s="219" t="str">
        <f ca="1">comm_pd</f>
        <v/>
      </c>
      <c r="X445" s="4"/>
      <c r="Y445" s="8"/>
    </row>
    <row r="446" spans="1:25" x14ac:dyDescent="0.25">
      <c r="A446" s="6" t="str">
        <f ca="1">no.</f>
        <v/>
      </c>
      <c r="E446" s="4" t="str">
        <f ca="1">position</f>
        <v/>
      </c>
      <c r="I446" s="318"/>
      <c r="L446" s="4"/>
      <c r="N446" s="6"/>
      <c r="P446" s="20"/>
      <c r="Q446" s="5" t="str">
        <f ca="1">score</f>
        <v/>
      </c>
      <c r="R446" s="7" t="str">
        <f ca="1">rescore_pd</f>
        <v/>
      </c>
      <c r="S446" s="310" t="str">
        <f ca="1">price</f>
        <v/>
      </c>
      <c r="U446" s="4"/>
      <c r="V446" s="4"/>
      <c r="W446" s="219" t="str">
        <f ca="1">comm_pd</f>
        <v/>
      </c>
      <c r="X446" s="4"/>
      <c r="Y446" s="8"/>
    </row>
    <row r="447" spans="1:25" x14ac:dyDescent="0.25">
      <c r="A447" s="6" t="str">
        <f ca="1">no.</f>
        <v/>
      </c>
      <c r="E447" s="4" t="str">
        <f ca="1">position</f>
        <v/>
      </c>
      <c r="I447" s="318"/>
      <c r="L447" s="4"/>
      <c r="N447" s="6"/>
      <c r="P447" s="20"/>
      <c r="Q447" s="5" t="str">
        <f ca="1">score</f>
        <v/>
      </c>
      <c r="R447" s="7" t="str">
        <f ca="1">rescore_pd</f>
        <v/>
      </c>
      <c r="S447" s="310" t="str">
        <f ca="1">price</f>
        <v/>
      </c>
      <c r="U447" s="4"/>
      <c r="V447" s="4"/>
      <c r="W447" s="219" t="str">
        <f ca="1">comm_pd</f>
        <v/>
      </c>
      <c r="X447" s="4"/>
      <c r="Y447" s="8"/>
    </row>
    <row r="448" spans="1:25" x14ac:dyDescent="0.25">
      <c r="A448" s="6" t="str">
        <f ca="1">no.</f>
        <v/>
      </c>
      <c r="E448" s="4" t="str">
        <f ca="1">position</f>
        <v/>
      </c>
      <c r="I448" s="318"/>
      <c r="L448" s="4"/>
      <c r="N448" s="6"/>
      <c r="P448" s="20"/>
      <c r="Q448" s="5" t="str">
        <f ca="1">score</f>
        <v/>
      </c>
      <c r="R448" s="7" t="str">
        <f ca="1">rescore_pd</f>
        <v/>
      </c>
      <c r="S448" s="310" t="str">
        <f ca="1">price</f>
        <v/>
      </c>
      <c r="U448" s="4"/>
      <c r="V448" s="4"/>
      <c r="W448" s="219" t="str">
        <f ca="1">comm_pd</f>
        <v/>
      </c>
      <c r="X448" s="4"/>
      <c r="Y448" s="8"/>
    </row>
    <row r="449" spans="1:25" x14ac:dyDescent="0.25">
      <c r="A449" s="6" t="str">
        <f ca="1">no.</f>
        <v/>
      </c>
      <c r="E449" s="4" t="str">
        <f ca="1">position</f>
        <v/>
      </c>
      <c r="I449" s="318"/>
      <c r="L449" s="4"/>
      <c r="N449" s="6"/>
      <c r="P449" s="20"/>
      <c r="Q449" s="5" t="str">
        <f ca="1">score</f>
        <v/>
      </c>
      <c r="R449" s="7" t="str">
        <f ca="1">rescore_pd</f>
        <v/>
      </c>
      <c r="S449" s="310" t="str">
        <f ca="1">price</f>
        <v/>
      </c>
      <c r="U449" s="4"/>
      <c r="V449" s="4"/>
      <c r="W449" s="219" t="str">
        <f ca="1">comm_pd</f>
        <v/>
      </c>
      <c r="X449" s="4"/>
      <c r="Y449" s="8"/>
    </row>
    <row r="450" spans="1:25" x14ac:dyDescent="0.25">
      <c r="A450" s="6" t="str">
        <f ca="1">no.</f>
        <v/>
      </c>
      <c r="E450" s="4" t="str">
        <f ca="1">position</f>
        <v/>
      </c>
      <c r="I450" s="318"/>
      <c r="L450" s="4"/>
      <c r="N450" s="6"/>
      <c r="P450" s="20"/>
      <c r="Q450" s="5" t="str">
        <f ca="1">score</f>
        <v/>
      </c>
      <c r="R450" s="7" t="str">
        <f ca="1">rescore_pd</f>
        <v/>
      </c>
      <c r="S450" s="310" t="str">
        <f ca="1">price</f>
        <v/>
      </c>
      <c r="U450" s="4"/>
      <c r="V450" s="4"/>
      <c r="W450" s="219" t="str">
        <f ca="1">comm_pd</f>
        <v/>
      </c>
      <c r="X450" s="4"/>
      <c r="Y450" s="8"/>
    </row>
    <row r="451" spans="1:25" x14ac:dyDescent="0.25">
      <c r="A451" s="6" t="str">
        <f ca="1">no.</f>
        <v/>
      </c>
      <c r="E451" s="4" t="str">
        <f ca="1">position</f>
        <v/>
      </c>
      <c r="I451" s="318"/>
      <c r="L451" s="4"/>
      <c r="N451" s="6"/>
      <c r="P451" s="20"/>
      <c r="Q451" s="5" t="str">
        <f ca="1">score</f>
        <v/>
      </c>
      <c r="R451" s="7" t="str">
        <f ca="1">rescore_pd</f>
        <v/>
      </c>
      <c r="S451" s="310" t="str">
        <f ca="1">price</f>
        <v/>
      </c>
      <c r="U451" s="4"/>
      <c r="V451" s="4"/>
      <c r="W451" s="219" t="str">
        <f ca="1">comm_pd</f>
        <v/>
      </c>
      <c r="X451" s="4"/>
      <c r="Y451" s="8"/>
    </row>
    <row r="452" spans="1:25" x14ac:dyDescent="0.25">
      <c r="A452" s="6" t="str">
        <f ca="1">no.</f>
        <v/>
      </c>
      <c r="E452" s="4" t="str">
        <f ca="1">position</f>
        <v/>
      </c>
      <c r="I452" s="318"/>
      <c r="L452" s="4"/>
      <c r="N452" s="6"/>
      <c r="P452" s="20"/>
      <c r="Q452" s="5" t="str">
        <f ca="1">score</f>
        <v/>
      </c>
      <c r="R452" s="7" t="str">
        <f ca="1">rescore_pd</f>
        <v/>
      </c>
      <c r="S452" s="310" t="str">
        <f ca="1">price</f>
        <v/>
      </c>
      <c r="U452" s="4"/>
      <c r="V452" s="4"/>
      <c r="W452" s="219" t="str">
        <f ca="1">comm_pd</f>
        <v/>
      </c>
      <c r="X452" s="4"/>
      <c r="Y452" s="8"/>
    </row>
    <row r="453" spans="1:25" x14ac:dyDescent="0.25">
      <c r="A453" s="6" t="str">
        <f ca="1">no.</f>
        <v/>
      </c>
      <c r="E453" s="4" t="str">
        <f ca="1">position</f>
        <v/>
      </c>
      <c r="I453" s="318"/>
      <c r="L453" s="4"/>
      <c r="N453" s="6"/>
      <c r="P453" s="20"/>
      <c r="Q453" s="5" t="str">
        <f ca="1">score</f>
        <v/>
      </c>
      <c r="R453" s="7" t="str">
        <f ca="1">rescore_pd</f>
        <v/>
      </c>
      <c r="S453" s="310" t="str">
        <f ca="1">price</f>
        <v/>
      </c>
      <c r="U453" s="4"/>
      <c r="V453" s="4"/>
      <c r="W453" s="219" t="str">
        <f ca="1">comm_pd</f>
        <v/>
      </c>
      <c r="X453" s="4"/>
      <c r="Y453" s="8"/>
    </row>
    <row r="454" spans="1:25" x14ac:dyDescent="0.25">
      <c r="A454" s="6" t="str">
        <f ca="1">no.</f>
        <v/>
      </c>
      <c r="E454" s="4" t="str">
        <f ca="1">position</f>
        <v/>
      </c>
      <c r="I454" s="318"/>
      <c r="L454" s="4"/>
      <c r="N454" s="6"/>
      <c r="P454" s="20"/>
      <c r="Q454" s="5" t="str">
        <f ca="1">score</f>
        <v/>
      </c>
      <c r="R454" s="7" t="str">
        <f ca="1">rescore_pd</f>
        <v/>
      </c>
      <c r="S454" s="310" t="str">
        <f ca="1">price</f>
        <v/>
      </c>
      <c r="U454" s="4"/>
      <c r="V454" s="4"/>
      <c r="W454" s="219" t="str">
        <f ca="1">comm_pd</f>
        <v/>
      </c>
      <c r="X454" s="4"/>
      <c r="Y454" s="8"/>
    </row>
    <row r="455" spans="1:25" x14ac:dyDescent="0.25">
      <c r="A455" s="6" t="str">
        <f ca="1">no.</f>
        <v/>
      </c>
      <c r="E455" s="4" t="str">
        <f ca="1">position</f>
        <v/>
      </c>
      <c r="I455" s="318"/>
      <c r="L455" s="4"/>
      <c r="N455" s="6"/>
      <c r="P455" s="20"/>
      <c r="Q455" s="5" t="str">
        <f ca="1">score</f>
        <v/>
      </c>
      <c r="R455" s="7" t="str">
        <f ca="1">rescore_pd</f>
        <v/>
      </c>
      <c r="S455" s="310" t="str">
        <f ca="1">price</f>
        <v/>
      </c>
      <c r="U455" s="4"/>
      <c r="V455" s="4"/>
      <c r="W455" s="219" t="str">
        <f ca="1">comm_pd</f>
        <v/>
      </c>
      <c r="X455" s="4"/>
      <c r="Y455" s="8"/>
    </row>
    <row r="456" spans="1:25" x14ac:dyDescent="0.25">
      <c r="A456" s="6" t="str">
        <f ca="1">no.</f>
        <v/>
      </c>
      <c r="E456" s="4" t="str">
        <f ca="1">position</f>
        <v/>
      </c>
      <c r="I456" s="318"/>
      <c r="L456" s="4"/>
      <c r="N456" s="6"/>
      <c r="P456" s="20"/>
      <c r="Q456" s="5" t="str">
        <f ca="1">score</f>
        <v/>
      </c>
      <c r="R456" s="7" t="str">
        <f ca="1">rescore_pd</f>
        <v/>
      </c>
      <c r="S456" s="310" t="str">
        <f ca="1">price</f>
        <v/>
      </c>
      <c r="U456" s="4"/>
      <c r="V456" s="4"/>
      <c r="W456" s="219" t="str">
        <f ca="1">comm_pd</f>
        <v/>
      </c>
      <c r="X456" s="4"/>
      <c r="Y456" s="8"/>
    </row>
    <row r="457" spans="1:25" x14ac:dyDescent="0.25">
      <c r="A457" s="6" t="str">
        <f ca="1">no.</f>
        <v/>
      </c>
      <c r="E457" s="4" t="str">
        <f ca="1">position</f>
        <v/>
      </c>
      <c r="I457" s="318"/>
      <c r="L457" s="4"/>
      <c r="N457" s="6"/>
      <c r="P457" s="20"/>
      <c r="Q457" s="5" t="str">
        <f ca="1">score</f>
        <v/>
      </c>
      <c r="R457" s="7" t="str">
        <f ca="1">rescore_pd</f>
        <v/>
      </c>
      <c r="S457" s="310" t="str">
        <f ca="1">price</f>
        <v/>
      </c>
      <c r="U457" s="4"/>
      <c r="V457" s="4"/>
      <c r="W457" s="219" t="str">
        <f ca="1">comm_pd</f>
        <v/>
      </c>
      <c r="X457" s="4"/>
      <c r="Y457" s="8"/>
    </row>
    <row r="458" spans="1:25" x14ac:dyDescent="0.25">
      <c r="A458" s="6" t="str">
        <f ca="1">no.</f>
        <v/>
      </c>
      <c r="E458" s="4" t="str">
        <f ca="1">position</f>
        <v/>
      </c>
      <c r="I458" s="318"/>
      <c r="L458" s="4"/>
      <c r="N458" s="6"/>
      <c r="P458" s="20"/>
      <c r="Q458" s="5" t="str">
        <f ca="1">score</f>
        <v/>
      </c>
      <c r="R458" s="7" t="str">
        <f ca="1">rescore_pd</f>
        <v/>
      </c>
      <c r="S458" s="310" t="str">
        <f ca="1">price</f>
        <v/>
      </c>
      <c r="U458" s="4"/>
      <c r="V458" s="4"/>
      <c r="W458" s="219" t="str">
        <f ca="1">comm_pd</f>
        <v/>
      </c>
      <c r="X458" s="4"/>
      <c r="Y458" s="8"/>
    </row>
    <row r="459" spans="1:25" x14ac:dyDescent="0.25">
      <c r="A459" s="6" t="str">
        <f ca="1">no.</f>
        <v/>
      </c>
      <c r="E459" s="4" t="str">
        <f ca="1">position</f>
        <v/>
      </c>
      <c r="I459" s="318"/>
      <c r="L459" s="4"/>
      <c r="N459" s="6"/>
      <c r="P459" s="20"/>
      <c r="Q459" s="5" t="str">
        <f ca="1">score</f>
        <v/>
      </c>
      <c r="R459" s="7" t="str">
        <f ca="1">rescore_pd</f>
        <v/>
      </c>
      <c r="S459" s="310" t="str">
        <f ca="1">price</f>
        <v/>
      </c>
      <c r="U459" s="4"/>
      <c r="V459" s="4"/>
      <c r="W459" s="219" t="str">
        <f ca="1">comm_pd</f>
        <v/>
      </c>
      <c r="X459" s="4"/>
      <c r="Y459" s="8"/>
    </row>
    <row r="460" spans="1:25" x14ac:dyDescent="0.25">
      <c r="A460" s="6" t="str">
        <f ca="1">no.</f>
        <v/>
      </c>
      <c r="E460" s="4" t="str">
        <f ca="1">position</f>
        <v/>
      </c>
      <c r="I460" s="318"/>
      <c r="L460" s="4"/>
      <c r="N460" s="6"/>
      <c r="P460" s="20"/>
      <c r="Q460" s="5" t="str">
        <f ca="1">score</f>
        <v/>
      </c>
      <c r="R460" s="7" t="str">
        <f ca="1">rescore_pd</f>
        <v/>
      </c>
      <c r="S460" s="310" t="str">
        <f ca="1">price</f>
        <v/>
      </c>
      <c r="U460" s="4"/>
      <c r="V460" s="4"/>
      <c r="W460" s="219" t="str">
        <f ca="1">comm_pd</f>
        <v/>
      </c>
      <c r="X460" s="4"/>
      <c r="Y460" s="8"/>
    </row>
    <row r="461" spans="1:25" x14ac:dyDescent="0.25">
      <c r="A461" s="6" t="str">
        <f ca="1">no.</f>
        <v/>
      </c>
      <c r="E461" s="4" t="str">
        <f ca="1">position</f>
        <v/>
      </c>
      <c r="I461" s="318"/>
      <c r="L461" s="4"/>
      <c r="N461" s="6"/>
      <c r="P461" s="20"/>
      <c r="Q461" s="5" t="str">
        <f ca="1">score</f>
        <v/>
      </c>
      <c r="R461" s="7" t="str">
        <f ca="1">rescore_pd</f>
        <v/>
      </c>
      <c r="S461" s="310" t="str">
        <f ca="1">price</f>
        <v/>
      </c>
      <c r="U461" s="4"/>
      <c r="V461" s="4"/>
      <c r="W461" s="219" t="str">
        <f ca="1">comm_pd</f>
        <v/>
      </c>
      <c r="X461" s="4"/>
      <c r="Y461" s="8"/>
    </row>
    <row r="462" spans="1:25" x14ac:dyDescent="0.25">
      <c r="A462" s="6" t="str">
        <f ca="1">no.</f>
        <v/>
      </c>
      <c r="E462" s="4" t="str">
        <f ca="1">position</f>
        <v/>
      </c>
      <c r="I462" s="318"/>
      <c r="L462" s="4"/>
      <c r="N462" s="6"/>
      <c r="P462" s="20"/>
      <c r="Q462" s="5" t="str">
        <f ca="1">score</f>
        <v/>
      </c>
      <c r="R462" s="7" t="str">
        <f ca="1">rescore_pd</f>
        <v/>
      </c>
      <c r="S462" s="310" t="str">
        <f ca="1">price</f>
        <v/>
      </c>
      <c r="U462" s="4"/>
      <c r="V462" s="4"/>
      <c r="W462" s="219" t="str">
        <f ca="1">comm_pd</f>
        <v/>
      </c>
      <c r="X462" s="4"/>
      <c r="Y462" s="8"/>
    </row>
    <row r="463" spans="1:25" x14ac:dyDescent="0.25">
      <c r="A463" s="6" t="str">
        <f ca="1">no.</f>
        <v/>
      </c>
      <c r="E463" s="4" t="str">
        <f ca="1">position</f>
        <v/>
      </c>
      <c r="I463" s="318"/>
      <c r="L463" s="4"/>
      <c r="N463" s="6"/>
      <c r="P463" s="20"/>
      <c r="Q463" s="5" t="str">
        <f ca="1">score</f>
        <v/>
      </c>
      <c r="R463" s="7" t="str">
        <f ca="1">rescore_pd</f>
        <v/>
      </c>
      <c r="S463" s="310" t="str">
        <f ca="1">price</f>
        <v/>
      </c>
      <c r="U463" s="4"/>
      <c r="V463" s="4"/>
      <c r="W463" s="219" t="str">
        <f ca="1">comm_pd</f>
        <v/>
      </c>
      <c r="X463" s="4"/>
      <c r="Y463" s="8"/>
    </row>
    <row r="464" spans="1:25" x14ac:dyDescent="0.25">
      <c r="A464" s="6" t="str">
        <f ca="1">no.</f>
        <v/>
      </c>
      <c r="E464" s="4" t="str">
        <f ca="1">position</f>
        <v/>
      </c>
      <c r="I464" s="318"/>
      <c r="L464" s="4"/>
      <c r="N464" s="6"/>
      <c r="P464" s="20"/>
      <c r="Q464" s="5" t="str">
        <f ca="1">score</f>
        <v/>
      </c>
      <c r="R464" s="7" t="str">
        <f ca="1">rescore_pd</f>
        <v/>
      </c>
      <c r="S464" s="310" t="str">
        <f ca="1">price</f>
        <v/>
      </c>
      <c r="U464" s="4"/>
      <c r="V464" s="4"/>
      <c r="W464" s="219" t="str">
        <f ca="1">comm_pd</f>
        <v/>
      </c>
      <c r="X464" s="4"/>
      <c r="Y464" s="8"/>
    </row>
    <row r="465" spans="1:25" x14ac:dyDescent="0.25">
      <c r="A465" s="6" t="str">
        <f ca="1">no.</f>
        <v/>
      </c>
      <c r="E465" s="4" t="str">
        <f ca="1">position</f>
        <v/>
      </c>
      <c r="I465" s="318"/>
      <c r="L465" s="4"/>
      <c r="N465" s="6"/>
      <c r="P465" s="20"/>
      <c r="Q465" s="5" t="str">
        <f ca="1">score</f>
        <v/>
      </c>
      <c r="R465" s="7" t="str">
        <f ca="1">rescore_pd</f>
        <v/>
      </c>
      <c r="S465" s="310" t="str">
        <f ca="1">price</f>
        <v/>
      </c>
      <c r="U465" s="4"/>
      <c r="V465" s="4"/>
      <c r="W465" s="219" t="str">
        <f ca="1">comm_pd</f>
        <v/>
      </c>
      <c r="X465" s="4"/>
      <c r="Y465" s="8"/>
    </row>
    <row r="466" spans="1:25" x14ac:dyDescent="0.25">
      <c r="A466" s="6" t="str">
        <f ca="1">no.</f>
        <v/>
      </c>
      <c r="E466" s="4" t="str">
        <f ca="1">position</f>
        <v/>
      </c>
      <c r="I466" s="318"/>
      <c r="L466" s="4"/>
      <c r="N466" s="6"/>
      <c r="P466" s="20"/>
      <c r="Q466" s="5" t="str">
        <f ca="1">score</f>
        <v/>
      </c>
      <c r="R466" s="7" t="str">
        <f ca="1">rescore_pd</f>
        <v/>
      </c>
      <c r="S466" s="310" t="str">
        <f ca="1">price</f>
        <v/>
      </c>
      <c r="U466" s="4"/>
      <c r="V466" s="4"/>
      <c r="W466" s="219" t="str">
        <f ca="1">comm_pd</f>
        <v/>
      </c>
      <c r="X466" s="4"/>
      <c r="Y466" s="8"/>
    </row>
    <row r="467" spans="1:25" x14ac:dyDescent="0.25">
      <c r="A467" s="6" t="str">
        <f ca="1">no.</f>
        <v/>
      </c>
      <c r="E467" s="4" t="str">
        <f ca="1">position</f>
        <v/>
      </c>
      <c r="I467" s="318"/>
      <c r="L467" s="4"/>
      <c r="N467" s="6"/>
      <c r="P467" s="20"/>
      <c r="Q467" s="5" t="str">
        <f ca="1">score</f>
        <v/>
      </c>
      <c r="R467" s="7" t="str">
        <f ca="1">rescore_pd</f>
        <v/>
      </c>
      <c r="S467" s="310" t="str">
        <f ca="1">price</f>
        <v/>
      </c>
      <c r="U467" s="4"/>
      <c r="V467" s="4"/>
      <c r="W467" s="219" t="str">
        <f ca="1">comm_pd</f>
        <v/>
      </c>
      <c r="X467" s="4"/>
      <c r="Y467" s="8"/>
    </row>
    <row r="468" spans="1:25" x14ac:dyDescent="0.25">
      <c r="A468" s="6" t="str">
        <f ca="1">no.</f>
        <v/>
      </c>
      <c r="E468" s="4" t="str">
        <f ca="1">position</f>
        <v/>
      </c>
      <c r="I468" s="318"/>
      <c r="L468" s="4"/>
      <c r="N468" s="6"/>
      <c r="P468" s="20"/>
      <c r="Q468" s="5" t="str">
        <f ca="1">score</f>
        <v/>
      </c>
      <c r="R468" s="7" t="str">
        <f ca="1">rescore_pd</f>
        <v/>
      </c>
      <c r="S468" s="310" t="str">
        <f ca="1">price</f>
        <v/>
      </c>
      <c r="U468" s="4"/>
      <c r="V468" s="4"/>
      <c r="W468" s="219" t="str">
        <f ca="1">comm_pd</f>
        <v/>
      </c>
      <c r="X468" s="4"/>
      <c r="Y468" s="8"/>
    </row>
    <row r="469" spans="1:25" x14ac:dyDescent="0.25">
      <c r="A469" s="6" t="str">
        <f ca="1">no.</f>
        <v/>
      </c>
      <c r="E469" s="4" t="str">
        <f ca="1">position</f>
        <v/>
      </c>
      <c r="I469" s="318"/>
      <c r="L469" s="4"/>
      <c r="N469" s="6"/>
      <c r="P469" s="20"/>
      <c r="Q469" s="5" t="str">
        <f ca="1">score</f>
        <v/>
      </c>
      <c r="R469" s="7" t="str">
        <f ca="1">rescore_pd</f>
        <v/>
      </c>
      <c r="S469" s="310" t="str">
        <f ca="1">price</f>
        <v/>
      </c>
      <c r="U469" s="4"/>
      <c r="V469" s="4"/>
      <c r="W469" s="219" t="str">
        <f ca="1">comm_pd</f>
        <v/>
      </c>
      <c r="X469" s="4"/>
      <c r="Y469" s="8"/>
    </row>
    <row r="470" spans="1:25" x14ac:dyDescent="0.25">
      <c r="A470" s="6" t="str">
        <f ca="1">no.</f>
        <v/>
      </c>
      <c r="E470" s="4" t="str">
        <f ca="1">position</f>
        <v/>
      </c>
      <c r="I470" s="318"/>
      <c r="L470" s="4"/>
      <c r="N470" s="6"/>
      <c r="P470" s="20"/>
      <c r="Q470" s="5" t="str">
        <f ca="1">score</f>
        <v/>
      </c>
      <c r="R470" s="7" t="str">
        <f ca="1">rescore_pd</f>
        <v/>
      </c>
      <c r="S470" s="310" t="str">
        <f ca="1">price</f>
        <v/>
      </c>
      <c r="U470" s="4"/>
      <c r="V470" s="4"/>
      <c r="W470" s="219" t="str">
        <f ca="1">comm_pd</f>
        <v/>
      </c>
      <c r="X470" s="4"/>
      <c r="Y470" s="8"/>
    </row>
    <row r="471" spans="1:25" x14ac:dyDescent="0.25">
      <c r="A471" s="6" t="str">
        <f ca="1">no.</f>
        <v/>
      </c>
      <c r="E471" s="4" t="str">
        <f ca="1">position</f>
        <v/>
      </c>
      <c r="I471" s="318"/>
      <c r="L471" s="4"/>
      <c r="N471" s="6"/>
      <c r="P471" s="20"/>
      <c r="Q471" s="5" t="str">
        <f ca="1">score</f>
        <v/>
      </c>
      <c r="R471" s="7" t="str">
        <f ca="1">rescore_pd</f>
        <v/>
      </c>
      <c r="S471" s="310" t="str">
        <f ca="1">price</f>
        <v/>
      </c>
      <c r="U471" s="4"/>
      <c r="V471" s="4"/>
      <c r="W471" s="219" t="str">
        <f ca="1">comm_pd</f>
        <v/>
      </c>
      <c r="X471" s="4"/>
      <c r="Y471" s="8"/>
    </row>
    <row r="472" spans="1:25" x14ac:dyDescent="0.25">
      <c r="A472" s="6" t="str">
        <f ca="1">no.</f>
        <v/>
      </c>
      <c r="E472" s="4" t="str">
        <f ca="1">position</f>
        <v/>
      </c>
      <c r="I472" s="318"/>
      <c r="L472" s="4"/>
      <c r="N472" s="6"/>
      <c r="P472" s="20"/>
      <c r="Q472" s="5" t="str">
        <f ca="1">score</f>
        <v/>
      </c>
      <c r="R472" s="7" t="str">
        <f ca="1">rescore_pd</f>
        <v/>
      </c>
      <c r="S472" s="310" t="str">
        <f ca="1">price</f>
        <v/>
      </c>
      <c r="U472" s="4"/>
      <c r="V472" s="4"/>
      <c r="W472" s="219" t="str">
        <f ca="1">comm_pd</f>
        <v/>
      </c>
      <c r="X472" s="4"/>
      <c r="Y472" s="8"/>
    </row>
    <row r="473" spans="1:25" x14ac:dyDescent="0.25">
      <c r="A473" s="6" t="str">
        <f ca="1">no.</f>
        <v/>
      </c>
      <c r="E473" s="4" t="str">
        <f ca="1">position</f>
        <v/>
      </c>
      <c r="I473" s="318"/>
      <c r="L473" s="4"/>
      <c r="N473" s="6"/>
      <c r="P473" s="20"/>
      <c r="Q473" s="5" t="str">
        <f ca="1">score</f>
        <v/>
      </c>
      <c r="R473" s="7" t="str">
        <f ca="1">rescore_pd</f>
        <v/>
      </c>
      <c r="S473" s="310" t="str">
        <f ca="1">price</f>
        <v/>
      </c>
      <c r="U473" s="4"/>
      <c r="V473" s="4"/>
      <c r="W473" s="219" t="str">
        <f ca="1">comm_pd</f>
        <v/>
      </c>
      <c r="X473" s="4"/>
      <c r="Y473" s="8"/>
    </row>
    <row r="474" spans="1:25" x14ac:dyDescent="0.25">
      <c r="A474" s="6" t="str">
        <f ca="1">no.</f>
        <v/>
      </c>
      <c r="E474" s="4" t="str">
        <f ca="1">position</f>
        <v/>
      </c>
      <c r="I474" s="318"/>
      <c r="L474" s="4"/>
      <c r="N474" s="6"/>
      <c r="P474" s="20"/>
      <c r="Q474" s="5" t="str">
        <f ca="1">score</f>
        <v/>
      </c>
      <c r="R474" s="7" t="str">
        <f ca="1">rescore_pd</f>
        <v/>
      </c>
      <c r="S474" s="310" t="str">
        <f ca="1">price</f>
        <v/>
      </c>
      <c r="U474" s="4"/>
      <c r="V474" s="4"/>
      <c r="W474" s="219" t="str">
        <f ca="1">comm_pd</f>
        <v/>
      </c>
      <c r="X474" s="4"/>
      <c r="Y474" s="8"/>
    </row>
    <row r="475" spans="1:25" x14ac:dyDescent="0.25">
      <c r="A475" s="6" t="str">
        <f ca="1">no.</f>
        <v/>
      </c>
      <c r="E475" s="4" t="str">
        <f ca="1">position</f>
        <v/>
      </c>
      <c r="I475" s="318"/>
      <c r="L475" s="4"/>
      <c r="N475" s="6"/>
      <c r="P475" s="20"/>
      <c r="Q475" s="5" t="str">
        <f ca="1">score</f>
        <v/>
      </c>
      <c r="R475" s="7" t="str">
        <f ca="1">rescore_pd</f>
        <v/>
      </c>
      <c r="S475" s="310" t="str">
        <f ca="1">price</f>
        <v/>
      </c>
      <c r="U475" s="4"/>
      <c r="V475" s="4"/>
      <c r="W475" s="219" t="str">
        <f ca="1">comm_pd</f>
        <v/>
      </c>
      <c r="X475" s="4"/>
      <c r="Y475" s="8"/>
    </row>
    <row r="476" spans="1:25" x14ac:dyDescent="0.25">
      <c r="A476" s="6" t="str">
        <f ca="1">no.</f>
        <v/>
      </c>
      <c r="E476" s="4" t="str">
        <f ca="1">position</f>
        <v/>
      </c>
      <c r="I476" s="318"/>
      <c r="L476" s="4"/>
      <c r="N476" s="6"/>
      <c r="P476" s="20"/>
      <c r="Q476" s="5" t="str">
        <f ca="1">score</f>
        <v/>
      </c>
      <c r="R476" s="7" t="str">
        <f ca="1">rescore_pd</f>
        <v/>
      </c>
      <c r="S476" s="310" t="str">
        <f ca="1">price</f>
        <v/>
      </c>
      <c r="U476" s="4"/>
      <c r="V476" s="4"/>
      <c r="W476" s="219" t="str">
        <f ca="1">comm_pd</f>
        <v/>
      </c>
      <c r="X476" s="4"/>
      <c r="Y476" s="8"/>
    </row>
    <row r="477" spans="1:25" x14ac:dyDescent="0.25">
      <c r="A477" s="6" t="str">
        <f ca="1">no.</f>
        <v/>
      </c>
      <c r="E477" s="4" t="str">
        <f ca="1">position</f>
        <v/>
      </c>
      <c r="I477" s="318"/>
      <c r="L477" s="4"/>
      <c r="N477" s="6"/>
      <c r="P477" s="20"/>
      <c r="Q477" s="5" t="str">
        <f ca="1">score</f>
        <v/>
      </c>
      <c r="R477" s="7" t="str">
        <f ca="1">rescore_pd</f>
        <v/>
      </c>
      <c r="S477" s="310" t="str">
        <f ca="1">price</f>
        <v/>
      </c>
      <c r="U477" s="4"/>
      <c r="V477" s="4"/>
      <c r="W477" s="219" t="str">
        <f ca="1">comm_pd</f>
        <v/>
      </c>
      <c r="X477" s="4"/>
      <c r="Y477" s="8"/>
    </row>
    <row r="478" spans="1:25" x14ac:dyDescent="0.25">
      <c r="A478" s="6" t="str">
        <f ca="1">no.</f>
        <v/>
      </c>
      <c r="E478" s="4" t="str">
        <f ca="1">position</f>
        <v/>
      </c>
      <c r="I478" s="318"/>
      <c r="L478" s="4"/>
      <c r="N478" s="6"/>
      <c r="P478" s="20"/>
      <c r="Q478" s="5" t="str">
        <f ca="1">score</f>
        <v/>
      </c>
      <c r="R478" s="7" t="str">
        <f ca="1">rescore_pd</f>
        <v/>
      </c>
      <c r="S478" s="310" t="str">
        <f ca="1">price</f>
        <v/>
      </c>
      <c r="U478" s="4"/>
      <c r="V478" s="4"/>
      <c r="W478" s="219" t="str">
        <f ca="1">comm_pd</f>
        <v/>
      </c>
      <c r="X478" s="4"/>
      <c r="Y478" s="8"/>
    </row>
    <row r="479" spans="1:25" x14ac:dyDescent="0.25">
      <c r="A479" s="6" t="str">
        <f ca="1">no.</f>
        <v/>
      </c>
      <c r="E479" s="4" t="str">
        <f ca="1">position</f>
        <v/>
      </c>
      <c r="I479" s="318"/>
      <c r="L479" s="4"/>
      <c r="N479" s="6"/>
      <c r="P479" s="20"/>
      <c r="Q479" s="5" t="str">
        <f ca="1">score</f>
        <v/>
      </c>
      <c r="R479" s="7" t="str">
        <f ca="1">rescore_pd</f>
        <v/>
      </c>
      <c r="S479" s="310" t="str">
        <f ca="1">price</f>
        <v/>
      </c>
      <c r="U479" s="4"/>
      <c r="V479" s="4"/>
      <c r="W479" s="219" t="str">
        <f ca="1">comm_pd</f>
        <v/>
      </c>
      <c r="X479" s="4"/>
      <c r="Y479" s="8"/>
    </row>
    <row r="480" spans="1:25" x14ac:dyDescent="0.25">
      <c r="A480" s="6" t="str">
        <f ca="1">no.</f>
        <v/>
      </c>
      <c r="E480" s="4" t="str">
        <f ca="1">position</f>
        <v/>
      </c>
      <c r="I480" s="318"/>
      <c r="L480" s="4"/>
      <c r="N480" s="6"/>
      <c r="P480" s="20"/>
      <c r="Q480" s="5" t="str">
        <f ca="1">score</f>
        <v/>
      </c>
      <c r="R480" s="7" t="str">
        <f ca="1">rescore_pd</f>
        <v/>
      </c>
      <c r="S480" s="310" t="str">
        <f ca="1">price</f>
        <v/>
      </c>
      <c r="U480" s="4"/>
      <c r="V480" s="4"/>
      <c r="W480" s="219" t="str">
        <f ca="1">comm_pd</f>
        <v/>
      </c>
      <c r="X480" s="4"/>
      <c r="Y480" s="8"/>
    </row>
    <row r="481" spans="1:25" x14ac:dyDescent="0.25">
      <c r="A481" s="6" t="str">
        <f ca="1">no.</f>
        <v/>
      </c>
      <c r="E481" s="4" t="str">
        <f ca="1">position</f>
        <v/>
      </c>
      <c r="I481" s="318"/>
      <c r="L481" s="4"/>
      <c r="N481" s="6"/>
      <c r="P481" s="20"/>
      <c r="Q481" s="5" t="str">
        <f ca="1">score</f>
        <v/>
      </c>
      <c r="R481" s="7" t="str">
        <f ca="1">rescore_pd</f>
        <v/>
      </c>
      <c r="S481" s="310" t="str">
        <f ca="1">price</f>
        <v/>
      </c>
      <c r="U481" s="4"/>
      <c r="V481" s="4"/>
      <c r="W481" s="219" t="str">
        <f ca="1">comm_pd</f>
        <v/>
      </c>
      <c r="X481" s="4"/>
      <c r="Y481" s="8"/>
    </row>
    <row r="482" spans="1:25" x14ac:dyDescent="0.25">
      <c r="A482" s="6" t="str">
        <f ca="1">no.</f>
        <v/>
      </c>
      <c r="E482" s="4" t="str">
        <f ca="1">position</f>
        <v/>
      </c>
      <c r="I482" s="318"/>
      <c r="L482" s="4"/>
      <c r="N482" s="6"/>
      <c r="P482" s="20"/>
      <c r="Q482" s="5" t="str">
        <f ca="1">score</f>
        <v/>
      </c>
      <c r="R482" s="7" t="str">
        <f ca="1">rescore_pd</f>
        <v/>
      </c>
      <c r="S482" s="310" t="str">
        <f ca="1">price</f>
        <v/>
      </c>
      <c r="U482" s="4"/>
      <c r="V482" s="4"/>
      <c r="W482" s="219" t="str">
        <f ca="1">comm_pd</f>
        <v/>
      </c>
      <c r="X482" s="4"/>
      <c r="Y482" s="8"/>
    </row>
    <row r="483" spans="1:25" x14ac:dyDescent="0.25">
      <c r="A483" s="6" t="str">
        <f ca="1">no.</f>
        <v/>
      </c>
      <c r="E483" s="4" t="str">
        <f ca="1">position</f>
        <v/>
      </c>
      <c r="I483" s="318"/>
      <c r="L483" s="4"/>
      <c r="N483" s="6"/>
      <c r="P483" s="20"/>
      <c r="Q483" s="5" t="str">
        <f ca="1">score</f>
        <v/>
      </c>
      <c r="R483" s="7" t="str">
        <f ca="1">rescore_pd</f>
        <v/>
      </c>
      <c r="S483" s="310" t="str">
        <f ca="1">price</f>
        <v/>
      </c>
      <c r="U483" s="4"/>
      <c r="V483" s="4"/>
      <c r="W483" s="219" t="str">
        <f ca="1">comm_pd</f>
        <v/>
      </c>
      <c r="X483" s="4"/>
      <c r="Y483" s="8"/>
    </row>
    <row r="484" spans="1:25" x14ac:dyDescent="0.25">
      <c r="A484" s="6" t="str">
        <f ca="1">no.</f>
        <v/>
      </c>
      <c r="E484" s="4" t="str">
        <f ca="1">position</f>
        <v/>
      </c>
      <c r="I484" s="318"/>
      <c r="L484" s="4"/>
      <c r="N484" s="6"/>
      <c r="P484" s="20"/>
      <c r="Q484" s="5" t="str">
        <f ca="1">score</f>
        <v/>
      </c>
      <c r="R484" s="7" t="str">
        <f ca="1">rescore_pd</f>
        <v/>
      </c>
      <c r="S484" s="310" t="str">
        <f ca="1">price</f>
        <v/>
      </c>
      <c r="U484" s="4"/>
      <c r="V484" s="4"/>
      <c r="W484" s="219" t="str">
        <f ca="1">comm_pd</f>
        <v/>
      </c>
      <c r="X484" s="4"/>
      <c r="Y484" s="8"/>
    </row>
    <row r="485" spans="1:25" x14ac:dyDescent="0.25">
      <c r="A485" s="6" t="str">
        <f ca="1">no.</f>
        <v/>
      </c>
      <c r="E485" s="4" t="str">
        <f ca="1">position</f>
        <v/>
      </c>
      <c r="I485" s="318"/>
      <c r="L485" s="4"/>
      <c r="N485" s="6"/>
      <c r="P485" s="20"/>
      <c r="Q485" s="5" t="str">
        <f ca="1">score</f>
        <v/>
      </c>
      <c r="R485" s="7" t="str">
        <f ca="1">rescore_pd</f>
        <v/>
      </c>
      <c r="S485" s="310" t="str">
        <f ca="1">price</f>
        <v/>
      </c>
      <c r="U485" s="4"/>
      <c r="V485" s="4"/>
      <c r="W485" s="219" t="str">
        <f ca="1">comm_pd</f>
        <v/>
      </c>
      <c r="X485" s="4"/>
      <c r="Y485" s="8"/>
    </row>
    <row r="486" spans="1:25" x14ac:dyDescent="0.25">
      <c r="A486" s="6" t="str">
        <f ca="1">no.</f>
        <v/>
      </c>
      <c r="E486" s="4" t="str">
        <f ca="1">position</f>
        <v/>
      </c>
      <c r="I486" s="318"/>
      <c r="L486" s="4"/>
      <c r="N486" s="6"/>
      <c r="P486" s="20"/>
      <c r="Q486" s="5" t="str">
        <f ca="1">score</f>
        <v/>
      </c>
      <c r="R486" s="7" t="str">
        <f ca="1">rescore_pd</f>
        <v/>
      </c>
      <c r="S486" s="310" t="str">
        <f ca="1">price</f>
        <v/>
      </c>
      <c r="U486" s="4"/>
      <c r="V486" s="4"/>
      <c r="W486" s="219" t="str">
        <f ca="1">comm_pd</f>
        <v/>
      </c>
      <c r="X486" s="4"/>
      <c r="Y486" s="8"/>
    </row>
    <row r="487" spans="1:25" x14ac:dyDescent="0.25">
      <c r="A487" s="6" t="str">
        <f ca="1">no.</f>
        <v/>
      </c>
      <c r="E487" s="4" t="str">
        <f ca="1">position</f>
        <v/>
      </c>
      <c r="I487" s="318"/>
      <c r="L487" s="4"/>
      <c r="N487" s="6"/>
      <c r="P487" s="20"/>
      <c r="Q487" s="5" t="str">
        <f ca="1">score</f>
        <v/>
      </c>
      <c r="R487" s="7" t="str">
        <f ca="1">rescore_pd</f>
        <v/>
      </c>
      <c r="S487" s="310" t="str">
        <f ca="1">price</f>
        <v/>
      </c>
      <c r="U487" s="4"/>
      <c r="V487" s="4"/>
      <c r="W487" s="219" t="str">
        <f ca="1">comm_pd</f>
        <v/>
      </c>
      <c r="X487" s="4"/>
      <c r="Y487" s="8"/>
    </row>
    <row r="488" spans="1:25" x14ac:dyDescent="0.25">
      <c r="A488" s="6" t="str">
        <f ca="1">no.</f>
        <v/>
      </c>
      <c r="E488" s="4" t="str">
        <f ca="1">position</f>
        <v/>
      </c>
      <c r="I488" s="318"/>
      <c r="L488" s="4"/>
      <c r="N488" s="6"/>
      <c r="P488" s="20"/>
      <c r="Q488" s="5" t="str">
        <f ca="1">score</f>
        <v/>
      </c>
      <c r="R488" s="7" t="str">
        <f ca="1">rescore_pd</f>
        <v/>
      </c>
      <c r="S488" s="310" t="str">
        <f ca="1">price</f>
        <v/>
      </c>
      <c r="U488" s="4"/>
      <c r="V488" s="4"/>
      <c r="W488" s="219" t="str">
        <f ca="1">comm_pd</f>
        <v/>
      </c>
      <c r="X488" s="4"/>
      <c r="Y488" s="8"/>
    </row>
    <row r="489" spans="1:25" x14ac:dyDescent="0.25">
      <c r="A489" s="6" t="str">
        <f ca="1">no.</f>
        <v/>
      </c>
      <c r="E489" s="4" t="str">
        <f ca="1">position</f>
        <v/>
      </c>
      <c r="I489" s="318"/>
      <c r="L489" s="4"/>
      <c r="N489" s="6"/>
      <c r="P489" s="20"/>
      <c r="Q489" s="5" t="str">
        <f ca="1">score</f>
        <v/>
      </c>
      <c r="R489" s="7" t="str">
        <f ca="1">rescore_pd</f>
        <v/>
      </c>
      <c r="S489" s="310" t="str">
        <f ca="1">price</f>
        <v/>
      </c>
      <c r="U489" s="4"/>
      <c r="V489" s="4"/>
      <c r="W489" s="219" t="str">
        <f ca="1">comm_pd</f>
        <v/>
      </c>
      <c r="X489" s="4"/>
      <c r="Y489" s="8"/>
    </row>
    <row r="490" spans="1:25" x14ac:dyDescent="0.25">
      <c r="A490" s="6" t="str">
        <f ca="1">no.</f>
        <v/>
      </c>
      <c r="E490" s="4" t="str">
        <f ca="1">position</f>
        <v/>
      </c>
      <c r="I490" s="318"/>
      <c r="L490" s="4"/>
      <c r="N490" s="6"/>
      <c r="P490" s="20"/>
      <c r="Q490" s="5" t="str">
        <f ca="1">score</f>
        <v/>
      </c>
      <c r="R490" s="7" t="str">
        <f ca="1">rescore_pd</f>
        <v/>
      </c>
      <c r="S490" s="310" t="str">
        <f ca="1">price</f>
        <v/>
      </c>
      <c r="U490" s="4"/>
      <c r="V490" s="4"/>
      <c r="W490" s="219" t="str">
        <f ca="1">comm_pd</f>
        <v/>
      </c>
      <c r="X490" s="4"/>
      <c r="Y490" s="8"/>
    </row>
    <row r="491" spans="1:25" x14ac:dyDescent="0.25">
      <c r="A491" s="6" t="str">
        <f ca="1">no.</f>
        <v/>
      </c>
      <c r="E491" s="4" t="str">
        <f ca="1">position</f>
        <v/>
      </c>
      <c r="I491" s="318"/>
      <c r="L491" s="4"/>
      <c r="N491" s="6"/>
      <c r="P491" s="20"/>
      <c r="Q491" s="5" t="str">
        <f ca="1">score</f>
        <v/>
      </c>
      <c r="R491" s="7" t="str">
        <f ca="1">rescore_pd</f>
        <v/>
      </c>
      <c r="S491" s="310" t="str">
        <f ca="1">price</f>
        <v/>
      </c>
      <c r="U491" s="4"/>
      <c r="V491" s="4"/>
      <c r="W491" s="219" t="str">
        <f ca="1">comm_pd</f>
        <v/>
      </c>
      <c r="X491" s="4"/>
      <c r="Y491" s="8"/>
    </row>
    <row r="492" spans="1:25" x14ac:dyDescent="0.25">
      <c r="A492" s="6" t="str">
        <f ca="1">no.</f>
        <v/>
      </c>
      <c r="E492" s="4" t="str">
        <f ca="1">position</f>
        <v/>
      </c>
      <c r="I492" s="318"/>
      <c r="L492" s="4"/>
      <c r="N492" s="6"/>
      <c r="P492" s="20"/>
      <c r="Q492" s="5" t="str">
        <f ca="1">score</f>
        <v/>
      </c>
      <c r="R492" s="7" t="str">
        <f ca="1">rescore_pd</f>
        <v/>
      </c>
      <c r="S492" s="310" t="str">
        <f ca="1">price</f>
        <v/>
      </c>
      <c r="U492" s="4"/>
      <c r="V492" s="4"/>
      <c r="W492" s="219" t="str">
        <f ca="1">comm_pd</f>
        <v/>
      </c>
      <c r="X492" s="4"/>
      <c r="Y492" s="8"/>
    </row>
    <row r="493" spans="1:25" x14ac:dyDescent="0.25">
      <c r="A493" s="6" t="str">
        <f ca="1">no.</f>
        <v/>
      </c>
      <c r="E493" s="4" t="str">
        <f ca="1">position</f>
        <v/>
      </c>
      <c r="I493" s="318"/>
      <c r="L493" s="4"/>
      <c r="N493" s="6"/>
      <c r="P493" s="20"/>
      <c r="Q493" s="5" t="str">
        <f ca="1">score</f>
        <v/>
      </c>
      <c r="R493" s="7" t="str">
        <f ca="1">rescore_pd</f>
        <v/>
      </c>
      <c r="S493" s="310" t="str">
        <f ca="1">price</f>
        <v/>
      </c>
      <c r="U493" s="4"/>
      <c r="V493" s="4"/>
      <c r="W493" s="219" t="str">
        <f ca="1">comm_pd</f>
        <v/>
      </c>
      <c r="X493" s="4"/>
      <c r="Y493" s="8"/>
    </row>
    <row r="494" spans="1:25" x14ac:dyDescent="0.25">
      <c r="A494" s="6" t="str">
        <f ca="1">no.</f>
        <v/>
      </c>
      <c r="E494" s="4" t="str">
        <f ca="1">position</f>
        <v/>
      </c>
      <c r="I494" s="318"/>
      <c r="L494" s="4"/>
      <c r="N494" s="6"/>
      <c r="P494" s="20"/>
      <c r="Q494" s="5" t="str">
        <f ca="1">score</f>
        <v/>
      </c>
      <c r="R494" s="7" t="str">
        <f ca="1">rescore_pd</f>
        <v/>
      </c>
      <c r="S494" s="310" t="str">
        <f ca="1">price</f>
        <v/>
      </c>
      <c r="U494" s="4"/>
      <c r="V494" s="4"/>
      <c r="W494" s="219" t="str">
        <f ca="1">comm_pd</f>
        <v/>
      </c>
      <c r="X494" s="4"/>
      <c r="Y494" s="8"/>
    </row>
    <row r="495" spans="1:25" x14ac:dyDescent="0.25">
      <c r="A495" s="6" t="str">
        <f ca="1">no.</f>
        <v/>
      </c>
      <c r="E495" s="4" t="str">
        <f ca="1">position</f>
        <v/>
      </c>
      <c r="I495" s="318"/>
      <c r="L495" s="4"/>
      <c r="N495" s="6"/>
      <c r="P495" s="20"/>
      <c r="Q495" s="5" t="str">
        <f ca="1">score</f>
        <v/>
      </c>
      <c r="R495" s="7" t="str">
        <f ca="1">rescore_pd</f>
        <v/>
      </c>
      <c r="S495" s="310" t="str">
        <f ca="1">price</f>
        <v/>
      </c>
      <c r="U495" s="4"/>
      <c r="V495" s="4"/>
      <c r="W495" s="219" t="str">
        <f ca="1">comm_pd</f>
        <v/>
      </c>
      <c r="X495" s="4"/>
      <c r="Y495" s="8"/>
    </row>
    <row r="496" spans="1:25" x14ac:dyDescent="0.25">
      <c r="A496" s="6" t="str">
        <f ca="1">no.</f>
        <v/>
      </c>
      <c r="E496" s="4" t="str">
        <f ca="1">position</f>
        <v/>
      </c>
      <c r="I496" s="318"/>
      <c r="L496" s="4"/>
      <c r="N496" s="6"/>
      <c r="P496" s="20"/>
      <c r="Q496" s="5" t="str">
        <f ca="1">score</f>
        <v/>
      </c>
      <c r="R496" s="7" t="str">
        <f ca="1">rescore_pd</f>
        <v/>
      </c>
      <c r="S496" s="310" t="str">
        <f ca="1">price</f>
        <v/>
      </c>
      <c r="U496" s="4"/>
      <c r="V496" s="4"/>
      <c r="W496" s="219" t="str">
        <f ca="1">comm_pd</f>
        <v/>
      </c>
      <c r="X496" s="4"/>
      <c r="Y496" s="8"/>
    </row>
    <row r="497" spans="1:25" x14ac:dyDescent="0.25">
      <c r="A497" s="6" t="str">
        <f ca="1">no.</f>
        <v/>
      </c>
      <c r="E497" s="4" t="str">
        <f ca="1">position</f>
        <v/>
      </c>
      <c r="I497" s="318"/>
      <c r="L497" s="4"/>
      <c r="N497" s="6"/>
      <c r="P497" s="20"/>
      <c r="Q497" s="5" t="str">
        <f ca="1">score</f>
        <v/>
      </c>
      <c r="R497" s="7" t="str">
        <f ca="1">rescore_pd</f>
        <v/>
      </c>
      <c r="S497" s="310" t="str">
        <f ca="1">price</f>
        <v/>
      </c>
      <c r="U497" s="4"/>
      <c r="V497" s="4"/>
      <c r="W497" s="219" t="str">
        <f ca="1">comm_pd</f>
        <v/>
      </c>
      <c r="X497" s="4"/>
      <c r="Y497" s="8"/>
    </row>
    <row r="498" spans="1:25" x14ac:dyDescent="0.25">
      <c r="A498" s="6" t="str">
        <f ca="1">no.</f>
        <v/>
      </c>
      <c r="E498" s="4" t="str">
        <f ca="1">position</f>
        <v/>
      </c>
      <c r="I498" s="318"/>
      <c r="L498" s="4"/>
      <c r="N498" s="6"/>
      <c r="P498" s="20"/>
      <c r="Q498" s="5" t="str">
        <f ca="1">score</f>
        <v/>
      </c>
      <c r="R498" s="7" t="str">
        <f ca="1">rescore_pd</f>
        <v/>
      </c>
      <c r="S498" s="310" t="str">
        <f ca="1">price</f>
        <v/>
      </c>
      <c r="U498" s="4"/>
      <c r="V498" s="4"/>
      <c r="W498" s="219" t="str">
        <f ca="1">comm_pd</f>
        <v/>
      </c>
      <c r="X498" s="4"/>
      <c r="Y498" s="8"/>
    </row>
    <row r="499" spans="1:25" x14ac:dyDescent="0.25">
      <c r="A499" s="6" t="str">
        <f ca="1">no.</f>
        <v/>
      </c>
      <c r="E499" s="4" t="str">
        <f ca="1">position</f>
        <v/>
      </c>
      <c r="I499" s="318"/>
      <c r="L499" s="4"/>
      <c r="N499" s="6"/>
      <c r="P499" s="20"/>
      <c r="Q499" s="5" t="str">
        <f ca="1">score</f>
        <v/>
      </c>
      <c r="R499" s="7" t="str">
        <f ca="1">rescore_pd</f>
        <v/>
      </c>
      <c r="S499" s="310" t="str">
        <f ca="1">price</f>
        <v/>
      </c>
      <c r="U499" s="4"/>
      <c r="V499" s="4"/>
      <c r="W499" s="219" t="str">
        <f ca="1">comm_pd</f>
        <v/>
      </c>
      <c r="X499" s="4"/>
      <c r="Y499" s="8"/>
    </row>
    <row r="500" spans="1:25" x14ac:dyDescent="0.25">
      <c r="A500" s="6" t="str">
        <f ca="1">no.</f>
        <v/>
      </c>
      <c r="E500" s="4" t="str">
        <f ca="1">position</f>
        <v/>
      </c>
      <c r="I500" s="318"/>
      <c r="L500" s="4"/>
      <c r="N500" s="6"/>
      <c r="P500" s="20"/>
      <c r="Q500" s="5" t="str">
        <f ca="1">score</f>
        <v/>
      </c>
      <c r="R500" s="7" t="str">
        <f ca="1">rescore_pd</f>
        <v/>
      </c>
      <c r="S500" s="310" t="str">
        <f ca="1">price</f>
        <v/>
      </c>
      <c r="U500" s="4"/>
      <c r="V500" s="4"/>
      <c r="W500" s="219" t="str">
        <f ca="1">comm_pd</f>
        <v/>
      </c>
      <c r="X500" s="4"/>
      <c r="Y500" s="8"/>
    </row>
    <row r="501" spans="1:25" x14ac:dyDescent="0.25">
      <c r="A501" s="6" t="str">
        <f ca="1">no.</f>
        <v/>
      </c>
      <c r="E501" s="4" t="str">
        <f ca="1">position</f>
        <v/>
      </c>
      <c r="I501" s="318"/>
      <c r="L501" s="4"/>
      <c r="N501" s="6"/>
      <c r="P501" s="20"/>
      <c r="Q501" s="5" t="str">
        <f ca="1">score</f>
        <v/>
      </c>
      <c r="R501" s="7" t="str">
        <f ca="1">rescore_pd</f>
        <v/>
      </c>
      <c r="S501" s="310" t="str">
        <f ca="1">price</f>
        <v/>
      </c>
      <c r="U501" s="4"/>
      <c r="V501" s="4"/>
      <c r="W501" s="219" t="str">
        <f ca="1">comm_pd</f>
        <v/>
      </c>
      <c r="X501" s="4"/>
      <c r="Y501" s="8"/>
    </row>
    <row r="502" spans="1:25" x14ac:dyDescent="0.25">
      <c r="A502" s="6" t="str">
        <f ca="1">no.</f>
        <v/>
      </c>
      <c r="E502" s="4" t="str">
        <f ca="1">position</f>
        <v/>
      </c>
      <c r="I502" s="318"/>
      <c r="L502" s="4"/>
      <c r="N502" s="6"/>
      <c r="P502" s="20"/>
      <c r="Q502" s="5" t="str">
        <f ca="1">score</f>
        <v/>
      </c>
      <c r="R502" s="7" t="str">
        <f ca="1">rescore_pd</f>
        <v/>
      </c>
      <c r="S502" s="310" t="str">
        <f ca="1">price</f>
        <v/>
      </c>
      <c r="U502" s="4"/>
      <c r="V502" s="4"/>
      <c r="W502" s="219" t="str">
        <f ca="1">comm_pd</f>
        <v/>
      </c>
      <c r="X502" s="4"/>
      <c r="Y502" s="8"/>
    </row>
    <row r="503" spans="1:25" x14ac:dyDescent="0.25">
      <c r="A503" s="6" t="str">
        <f ca="1">no.</f>
        <v/>
      </c>
      <c r="E503" s="4" t="str">
        <f ca="1">position</f>
        <v/>
      </c>
      <c r="I503" s="318"/>
      <c r="L503" s="4"/>
      <c r="N503" s="6"/>
      <c r="P503" s="20"/>
      <c r="Q503" s="5" t="str">
        <f ca="1">score</f>
        <v/>
      </c>
      <c r="R503" s="7" t="str">
        <f ca="1">rescore_pd</f>
        <v/>
      </c>
      <c r="S503" s="310" t="str">
        <f ca="1">price</f>
        <v/>
      </c>
      <c r="U503" s="4"/>
      <c r="V503" s="4"/>
      <c r="W503" s="219" t="str">
        <f ca="1">comm_pd</f>
        <v/>
      </c>
      <c r="X503" s="4"/>
      <c r="Y503" s="8"/>
    </row>
    <row r="504" spans="1:25" x14ac:dyDescent="0.25">
      <c r="A504" s="6" t="str">
        <f ca="1">no.</f>
        <v/>
      </c>
      <c r="E504" s="4" t="str">
        <f ca="1">position</f>
        <v/>
      </c>
      <c r="I504" s="318"/>
      <c r="L504" s="4"/>
      <c r="N504" s="6"/>
      <c r="P504" s="20"/>
      <c r="Q504" s="5" t="str">
        <f ca="1">score</f>
        <v/>
      </c>
      <c r="R504" s="7" t="str">
        <f ca="1">rescore_pd</f>
        <v/>
      </c>
      <c r="S504" s="310" t="str">
        <f ca="1">price</f>
        <v/>
      </c>
      <c r="U504" s="4"/>
      <c r="V504" s="4"/>
      <c r="W504" s="219" t="str">
        <f ca="1">comm_pd</f>
        <v/>
      </c>
      <c r="X504" s="4"/>
      <c r="Y504" s="8"/>
    </row>
    <row r="505" spans="1:25" x14ac:dyDescent="0.25">
      <c r="A505" s="6" t="str">
        <f ca="1">no.</f>
        <v/>
      </c>
      <c r="E505" s="4" t="str">
        <f ca="1">position</f>
        <v/>
      </c>
      <c r="I505" s="318"/>
      <c r="L505" s="4"/>
      <c r="N505" s="6"/>
      <c r="P505" s="20"/>
      <c r="Q505" s="5" t="str">
        <f ca="1">score</f>
        <v/>
      </c>
      <c r="R505" s="7" t="str">
        <f ca="1">rescore_pd</f>
        <v/>
      </c>
      <c r="S505" s="310" t="str">
        <f ca="1">price</f>
        <v/>
      </c>
      <c r="U505" s="4"/>
      <c r="V505" s="4"/>
      <c r="W505" s="219" t="str">
        <f ca="1">comm_pd</f>
        <v/>
      </c>
      <c r="X505" s="4"/>
      <c r="Y505" s="8"/>
    </row>
    <row r="506" spans="1:25" x14ac:dyDescent="0.25">
      <c r="A506" s="6" t="str">
        <f ca="1">no.</f>
        <v/>
      </c>
      <c r="E506" s="4" t="str">
        <f ca="1">position</f>
        <v/>
      </c>
      <c r="I506" s="318"/>
      <c r="L506" s="4"/>
      <c r="N506" s="6"/>
      <c r="P506" s="20"/>
      <c r="Q506" s="5" t="str">
        <f ca="1">score</f>
        <v/>
      </c>
      <c r="R506" s="7" t="str">
        <f ca="1">rescore_pd</f>
        <v/>
      </c>
      <c r="S506" s="310" t="str">
        <f ca="1">price</f>
        <v/>
      </c>
      <c r="U506" s="4"/>
      <c r="V506" s="4"/>
      <c r="W506" s="219" t="str">
        <f ca="1">comm_pd</f>
        <v/>
      </c>
      <c r="X506" s="4"/>
      <c r="Y506" s="8"/>
    </row>
    <row r="507" spans="1:25" x14ac:dyDescent="0.25">
      <c r="A507" s="6" t="str">
        <f ca="1">no.</f>
        <v/>
      </c>
      <c r="E507" s="4" t="str">
        <f ca="1">position</f>
        <v/>
      </c>
      <c r="I507" s="318"/>
      <c r="L507" s="4"/>
      <c r="N507" s="6"/>
      <c r="P507" s="20"/>
      <c r="Q507" s="5" t="str">
        <f ca="1">score</f>
        <v/>
      </c>
      <c r="R507" s="7" t="str">
        <f ca="1">rescore_pd</f>
        <v/>
      </c>
      <c r="S507" s="310" t="str">
        <f ca="1">price</f>
        <v/>
      </c>
      <c r="U507" s="4"/>
      <c r="V507" s="4"/>
      <c r="W507" s="219" t="str">
        <f ca="1">comm_pd</f>
        <v/>
      </c>
      <c r="X507" s="4"/>
      <c r="Y507" s="8"/>
    </row>
    <row r="508" spans="1:25" x14ac:dyDescent="0.25">
      <c r="A508" s="6" t="str">
        <f ca="1">no.</f>
        <v/>
      </c>
      <c r="E508" s="4" t="str">
        <f ca="1">position</f>
        <v/>
      </c>
      <c r="I508" s="318"/>
      <c r="L508" s="4"/>
      <c r="N508" s="6"/>
      <c r="P508" s="20"/>
      <c r="Q508" s="5" t="str">
        <f ca="1">score</f>
        <v/>
      </c>
      <c r="R508" s="7" t="str">
        <f ca="1">rescore_pd</f>
        <v/>
      </c>
      <c r="S508" s="310" t="str">
        <f ca="1">price</f>
        <v/>
      </c>
      <c r="U508" s="4"/>
      <c r="V508" s="4"/>
      <c r="W508" s="219" t="str">
        <f ca="1">comm_pd</f>
        <v/>
      </c>
      <c r="X508" s="4"/>
      <c r="Y508" s="8"/>
    </row>
    <row r="509" spans="1:25" x14ac:dyDescent="0.25">
      <c r="A509" s="6" t="str">
        <f ca="1">no.</f>
        <v/>
      </c>
      <c r="E509" s="4" t="str">
        <f ca="1">position</f>
        <v/>
      </c>
      <c r="I509" s="318"/>
      <c r="L509" s="4"/>
      <c r="N509" s="6"/>
      <c r="P509" s="20"/>
      <c r="Q509" s="5" t="str">
        <f ca="1">score</f>
        <v/>
      </c>
      <c r="R509" s="7" t="str">
        <f ca="1">rescore_pd</f>
        <v/>
      </c>
      <c r="S509" s="310" t="str">
        <f ca="1">price</f>
        <v/>
      </c>
      <c r="U509" s="4"/>
      <c r="V509" s="4"/>
      <c r="W509" s="219" t="str">
        <f ca="1">comm_pd</f>
        <v/>
      </c>
      <c r="X509" s="4"/>
      <c r="Y509" s="8"/>
    </row>
    <row r="510" spans="1:25" x14ac:dyDescent="0.25">
      <c r="A510" s="6" t="str">
        <f ca="1">no.</f>
        <v/>
      </c>
      <c r="E510" s="4" t="str">
        <f ca="1">position</f>
        <v/>
      </c>
      <c r="I510" s="318"/>
      <c r="L510" s="4"/>
      <c r="N510" s="6"/>
      <c r="P510" s="20"/>
      <c r="Q510" s="5" t="str">
        <f ca="1">score</f>
        <v/>
      </c>
      <c r="R510" s="7" t="str">
        <f ca="1">rescore_pd</f>
        <v/>
      </c>
      <c r="S510" s="310" t="str">
        <f ca="1">price</f>
        <v/>
      </c>
      <c r="U510" s="4"/>
      <c r="V510" s="4"/>
      <c r="W510" s="219" t="str">
        <f ca="1">comm_pd</f>
        <v/>
      </c>
      <c r="X510" s="4"/>
      <c r="Y510" s="8"/>
    </row>
    <row r="511" spans="1:25" x14ac:dyDescent="0.25">
      <c r="A511" s="6" t="str">
        <f ca="1">no.</f>
        <v/>
      </c>
      <c r="E511" s="4" t="str">
        <f ca="1">position</f>
        <v/>
      </c>
      <c r="I511" s="318"/>
      <c r="L511" s="4"/>
      <c r="N511" s="6"/>
      <c r="P511" s="20"/>
      <c r="Q511" s="5" t="str">
        <f ca="1">score</f>
        <v/>
      </c>
      <c r="R511" s="7" t="str">
        <f ca="1">rescore_pd</f>
        <v/>
      </c>
      <c r="S511" s="310" t="str">
        <f ca="1">price</f>
        <v/>
      </c>
      <c r="U511" s="4"/>
      <c r="V511" s="4"/>
      <c r="W511" s="219" t="str">
        <f ca="1">comm_pd</f>
        <v/>
      </c>
      <c r="X511" s="4"/>
      <c r="Y511" s="8"/>
    </row>
    <row r="512" spans="1:25" x14ac:dyDescent="0.25">
      <c r="A512" s="6" t="str">
        <f ca="1">no.</f>
        <v/>
      </c>
      <c r="E512" s="4" t="str">
        <f ca="1">position</f>
        <v/>
      </c>
      <c r="I512" s="318"/>
      <c r="L512" s="4"/>
      <c r="N512" s="6"/>
      <c r="P512" s="20"/>
      <c r="Q512" s="5" t="str">
        <f ca="1">score</f>
        <v/>
      </c>
      <c r="R512" s="7" t="str">
        <f ca="1">rescore_pd</f>
        <v/>
      </c>
      <c r="S512" s="310" t="str">
        <f ca="1">price</f>
        <v/>
      </c>
      <c r="U512" s="4"/>
      <c r="V512" s="4"/>
      <c r="W512" s="219" t="str">
        <f ca="1">comm_pd</f>
        <v/>
      </c>
      <c r="X512" s="4"/>
      <c r="Y512" s="8"/>
    </row>
    <row r="513" spans="1:25" x14ac:dyDescent="0.25">
      <c r="A513" s="6" t="str">
        <f ca="1">no.</f>
        <v/>
      </c>
      <c r="E513" s="4" t="str">
        <f ca="1">position</f>
        <v/>
      </c>
      <c r="I513" s="318"/>
      <c r="L513" s="4"/>
      <c r="N513" s="6"/>
      <c r="P513" s="20"/>
      <c r="Q513" s="5" t="str">
        <f ca="1">score</f>
        <v/>
      </c>
      <c r="R513" s="7" t="str">
        <f ca="1">rescore_pd</f>
        <v/>
      </c>
      <c r="S513" s="310" t="str">
        <f ca="1">price</f>
        <v/>
      </c>
      <c r="U513" s="4"/>
      <c r="V513" s="4"/>
      <c r="W513" s="219" t="str">
        <f ca="1">comm_pd</f>
        <v/>
      </c>
      <c r="X513" s="4"/>
      <c r="Y513" s="8"/>
    </row>
    <row r="514" spans="1:25" x14ac:dyDescent="0.25">
      <c r="A514" s="6" t="str">
        <f ca="1">no.</f>
        <v/>
      </c>
      <c r="E514" s="4" t="str">
        <f ca="1">position</f>
        <v/>
      </c>
      <c r="I514" s="318"/>
      <c r="L514" s="4"/>
      <c r="N514" s="6"/>
      <c r="P514" s="20"/>
      <c r="Q514" s="5" t="str">
        <f ca="1">score</f>
        <v/>
      </c>
      <c r="R514" s="7" t="str">
        <f ca="1">rescore_pd</f>
        <v/>
      </c>
      <c r="S514" s="310" t="str">
        <f ca="1">price</f>
        <v/>
      </c>
      <c r="U514" s="4"/>
      <c r="V514" s="4"/>
      <c r="W514" s="219" t="str">
        <f ca="1">comm_pd</f>
        <v/>
      </c>
      <c r="X514" s="4"/>
      <c r="Y514" s="8"/>
    </row>
    <row r="515" spans="1:25" x14ac:dyDescent="0.25">
      <c r="A515" s="6" t="str">
        <f ca="1">no.</f>
        <v/>
      </c>
      <c r="E515" s="4" t="str">
        <f ca="1">position</f>
        <v/>
      </c>
      <c r="I515" s="318"/>
      <c r="L515" s="4"/>
      <c r="N515" s="6"/>
      <c r="P515" s="20"/>
      <c r="Q515" s="5" t="str">
        <f ca="1">score</f>
        <v/>
      </c>
      <c r="R515" s="7" t="str">
        <f ca="1">rescore_pd</f>
        <v/>
      </c>
      <c r="S515" s="310" t="str">
        <f ca="1">price</f>
        <v/>
      </c>
      <c r="U515" s="4"/>
      <c r="V515" s="4"/>
      <c r="W515" s="219" t="str">
        <f ca="1">comm_pd</f>
        <v/>
      </c>
      <c r="X515" s="4"/>
      <c r="Y515" s="8"/>
    </row>
    <row r="516" spans="1:25" x14ac:dyDescent="0.25">
      <c r="A516" s="6" t="str">
        <f ca="1">no.</f>
        <v/>
      </c>
      <c r="E516" s="4" t="str">
        <f ca="1">position</f>
        <v/>
      </c>
      <c r="I516" s="318"/>
      <c r="L516" s="4"/>
      <c r="N516" s="6"/>
      <c r="P516" s="20"/>
      <c r="Q516" s="5" t="str">
        <f ca="1">score</f>
        <v/>
      </c>
      <c r="R516" s="7" t="str">
        <f ca="1">rescore_pd</f>
        <v/>
      </c>
      <c r="S516" s="310" t="str">
        <f ca="1">price</f>
        <v/>
      </c>
      <c r="U516" s="4"/>
      <c r="V516" s="4"/>
      <c r="W516" s="219" t="str">
        <f ca="1">comm_pd</f>
        <v/>
      </c>
      <c r="X516" s="4"/>
      <c r="Y516" s="8"/>
    </row>
    <row r="517" spans="1:25" x14ac:dyDescent="0.25">
      <c r="A517" s="6" t="str">
        <f ca="1">no.</f>
        <v/>
      </c>
      <c r="E517" s="4" t="str">
        <f ca="1">position</f>
        <v/>
      </c>
      <c r="I517" s="318"/>
      <c r="L517" s="4"/>
      <c r="N517" s="6"/>
      <c r="P517" s="20"/>
      <c r="Q517" s="5" t="str">
        <f ca="1">score</f>
        <v/>
      </c>
      <c r="R517" s="7" t="str">
        <f ca="1">rescore_pd</f>
        <v/>
      </c>
      <c r="S517" s="310" t="str">
        <f ca="1">price</f>
        <v/>
      </c>
      <c r="U517" s="4"/>
      <c r="V517" s="4"/>
      <c r="W517" s="219" t="str">
        <f ca="1">comm_pd</f>
        <v/>
      </c>
      <c r="X517" s="4"/>
      <c r="Y517" s="8"/>
    </row>
    <row r="518" spans="1:25" x14ac:dyDescent="0.25">
      <c r="A518" s="6" t="str">
        <f ca="1">no.</f>
        <v/>
      </c>
      <c r="E518" s="4" t="str">
        <f ca="1">position</f>
        <v/>
      </c>
      <c r="I518" s="318"/>
      <c r="L518" s="4"/>
      <c r="N518" s="6"/>
      <c r="P518" s="20"/>
      <c r="Q518" s="5" t="str">
        <f ca="1">score</f>
        <v/>
      </c>
      <c r="R518" s="7" t="str">
        <f ca="1">rescore_pd</f>
        <v/>
      </c>
      <c r="S518" s="310" t="str">
        <f ca="1">price</f>
        <v/>
      </c>
      <c r="U518" s="4"/>
      <c r="V518" s="4"/>
      <c r="W518" s="219" t="str">
        <f ca="1">comm_pd</f>
        <v/>
      </c>
      <c r="X518" s="4"/>
      <c r="Y518" s="8"/>
    </row>
    <row r="519" spans="1:25" x14ac:dyDescent="0.25">
      <c r="A519" s="6" t="str">
        <f ca="1">no.</f>
        <v/>
      </c>
      <c r="E519" s="4" t="str">
        <f ca="1">position</f>
        <v/>
      </c>
      <c r="I519" s="318"/>
      <c r="L519" s="4"/>
      <c r="N519" s="6"/>
      <c r="P519" s="20"/>
      <c r="Q519" s="5" t="str">
        <f ca="1">score</f>
        <v/>
      </c>
      <c r="R519" s="7" t="str">
        <f ca="1">rescore_pd</f>
        <v/>
      </c>
      <c r="S519" s="310" t="str">
        <f ca="1">price</f>
        <v/>
      </c>
      <c r="U519" s="4"/>
      <c r="V519" s="4"/>
      <c r="W519" s="219" t="str">
        <f ca="1">comm_pd</f>
        <v/>
      </c>
      <c r="X519" s="4"/>
      <c r="Y519" s="8"/>
    </row>
    <row r="520" spans="1:25" x14ac:dyDescent="0.25">
      <c r="A520" s="6" t="str">
        <f ca="1">no.</f>
        <v/>
      </c>
      <c r="E520" s="4" t="str">
        <f ca="1">position</f>
        <v/>
      </c>
      <c r="I520" s="318"/>
      <c r="L520" s="4"/>
      <c r="N520" s="6"/>
      <c r="P520" s="20"/>
      <c r="Q520" s="5" t="str">
        <f ca="1">score</f>
        <v/>
      </c>
      <c r="R520" s="7" t="str">
        <f ca="1">rescore_pd</f>
        <v/>
      </c>
      <c r="S520" s="310" t="str">
        <f ca="1">price</f>
        <v/>
      </c>
      <c r="U520" s="4"/>
      <c r="V520" s="4"/>
      <c r="W520" s="219" t="str">
        <f ca="1">comm_pd</f>
        <v/>
      </c>
      <c r="X520" s="4"/>
      <c r="Y520" s="8"/>
    </row>
    <row r="521" spans="1:25" x14ac:dyDescent="0.25">
      <c r="A521" s="6" t="str">
        <f ca="1">no.</f>
        <v/>
      </c>
      <c r="E521" s="4" t="str">
        <f ca="1">position</f>
        <v/>
      </c>
      <c r="I521" s="318"/>
      <c r="L521" s="4"/>
      <c r="N521" s="6"/>
      <c r="P521" s="20"/>
      <c r="Q521" s="5" t="str">
        <f ca="1">score</f>
        <v/>
      </c>
      <c r="R521" s="7" t="str">
        <f ca="1">rescore_pd</f>
        <v/>
      </c>
      <c r="S521" s="310" t="str">
        <f ca="1">price</f>
        <v/>
      </c>
      <c r="U521" s="4"/>
      <c r="V521" s="4"/>
      <c r="W521" s="219" t="str">
        <f ca="1">comm_pd</f>
        <v/>
      </c>
      <c r="X521" s="4"/>
      <c r="Y521" s="8"/>
    </row>
    <row r="522" spans="1:25" x14ac:dyDescent="0.25">
      <c r="A522" s="6" t="str">
        <f ca="1">no.</f>
        <v/>
      </c>
      <c r="E522" s="4" t="str">
        <f ca="1">position</f>
        <v/>
      </c>
      <c r="I522" s="318"/>
      <c r="L522" s="4"/>
      <c r="N522" s="6"/>
      <c r="P522" s="20"/>
      <c r="Q522" s="5" t="str">
        <f ca="1">score</f>
        <v/>
      </c>
      <c r="R522" s="7" t="str">
        <f ca="1">rescore_pd</f>
        <v/>
      </c>
      <c r="S522" s="310" t="str">
        <f ca="1">price</f>
        <v/>
      </c>
      <c r="U522" s="4"/>
      <c r="V522" s="4"/>
      <c r="W522" s="219" t="str">
        <f ca="1">comm_pd</f>
        <v/>
      </c>
      <c r="X522" s="4"/>
      <c r="Y522" s="8"/>
    </row>
    <row r="523" spans="1:25" x14ac:dyDescent="0.25">
      <c r="A523" s="6" t="str">
        <f ca="1">no.</f>
        <v/>
      </c>
      <c r="E523" s="4" t="str">
        <f ca="1">position</f>
        <v/>
      </c>
      <c r="I523" s="318"/>
      <c r="L523" s="4"/>
      <c r="N523" s="6"/>
      <c r="P523" s="20"/>
      <c r="Q523" s="5" t="str">
        <f ca="1">score</f>
        <v/>
      </c>
      <c r="R523" s="7" t="str">
        <f ca="1">rescore_pd</f>
        <v/>
      </c>
      <c r="S523" s="310" t="str">
        <f ca="1">price</f>
        <v/>
      </c>
      <c r="U523" s="4"/>
      <c r="V523" s="4"/>
      <c r="W523" s="219" t="str">
        <f ca="1">comm_pd</f>
        <v/>
      </c>
      <c r="X523" s="4"/>
      <c r="Y523" s="8"/>
    </row>
    <row r="524" spans="1:25" x14ac:dyDescent="0.25">
      <c r="A524" s="6" t="str">
        <f ca="1">no.</f>
        <v/>
      </c>
      <c r="E524" s="4" t="str">
        <f ca="1">position</f>
        <v/>
      </c>
      <c r="I524" s="318"/>
      <c r="L524" s="4"/>
      <c r="N524" s="6"/>
      <c r="P524" s="20"/>
      <c r="Q524" s="5" t="str">
        <f ca="1">score</f>
        <v/>
      </c>
      <c r="R524" s="7" t="str">
        <f ca="1">rescore_pd</f>
        <v/>
      </c>
      <c r="S524" s="310" t="str">
        <f ca="1">price</f>
        <v/>
      </c>
      <c r="U524" s="4"/>
      <c r="V524" s="4"/>
      <c r="W524" s="219" t="str">
        <f ca="1">comm_pd</f>
        <v/>
      </c>
      <c r="X524" s="4"/>
      <c r="Y524" s="8"/>
    </row>
    <row r="525" spans="1:25" x14ac:dyDescent="0.25">
      <c r="A525" s="6" t="str">
        <f ca="1">no.</f>
        <v/>
      </c>
      <c r="E525" s="4" t="str">
        <f ca="1">position</f>
        <v/>
      </c>
      <c r="I525" s="318"/>
      <c r="L525" s="4"/>
      <c r="N525" s="6"/>
      <c r="P525" s="20"/>
      <c r="Q525" s="5" t="str">
        <f ca="1">score</f>
        <v/>
      </c>
      <c r="R525" s="7" t="str">
        <f ca="1">rescore_pd</f>
        <v/>
      </c>
      <c r="S525" s="310" t="str">
        <f ca="1">price</f>
        <v/>
      </c>
      <c r="U525" s="4"/>
      <c r="V525" s="4"/>
      <c r="W525" s="219" t="str">
        <f ca="1">comm_pd</f>
        <v/>
      </c>
      <c r="X525" s="4"/>
      <c r="Y525" s="8"/>
    </row>
    <row r="526" spans="1:25" x14ac:dyDescent="0.25">
      <c r="A526" s="6" t="str">
        <f ca="1">no.</f>
        <v/>
      </c>
      <c r="E526" s="4" t="str">
        <f ca="1">position</f>
        <v/>
      </c>
      <c r="I526" s="318"/>
      <c r="L526" s="4"/>
      <c r="N526" s="6"/>
      <c r="P526" s="20"/>
      <c r="Q526" s="5" t="str">
        <f ca="1">score</f>
        <v/>
      </c>
      <c r="R526" s="7" t="str">
        <f ca="1">rescore_pd</f>
        <v/>
      </c>
      <c r="S526" s="310" t="str">
        <f ca="1">price</f>
        <v/>
      </c>
      <c r="U526" s="4"/>
      <c r="V526" s="4"/>
      <c r="W526" s="219" t="str">
        <f ca="1">comm_pd</f>
        <v/>
      </c>
      <c r="X526" s="4"/>
      <c r="Y526" s="8"/>
    </row>
    <row r="527" spans="1:25" x14ac:dyDescent="0.25">
      <c r="A527" s="6" t="str">
        <f ca="1">no.</f>
        <v/>
      </c>
      <c r="E527" s="4" t="str">
        <f ca="1">position</f>
        <v/>
      </c>
      <c r="I527" s="318"/>
      <c r="L527" s="4"/>
      <c r="N527" s="6"/>
      <c r="P527" s="20"/>
      <c r="Q527" s="5" t="str">
        <f ca="1">score</f>
        <v/>
      </c>
      <c r="R527" s="7" t="str">
        <f ca="1">rescore_pd</f>
        <v/>
      </c>
      <c r="S527" s="310" t="str">
        <f ca="1">price</f>
        <v/>
      </c>
      <c r="U527" s="4"/>
      <c r="V527" s="4"/>
      <c r="W527" s="219" t="str">
        <f ca="1">comm_pd</f>
        <v/>
      </c>
      <c r="X527" s="4"/>
      <c r="Y527" s="8"/>
    </row>
    <row r="528" spans="1:25" x14ac:dyDescent="0.25">
      <c r="A528" s="6" t="str">
        <f ca="1">no.</f>
        <v/>
      </c>
      <c r="E528" s="4" t="str">
        <f ca="1">position</f>
        <v/>
      </c>
      <c r="I528" s="318"/>
      <c r="L528" s="4"/>
      <c r="N528" s="6"/>
      <c r="P528" s="20"/>
      <c r="Q528" s="5" t="str">
        <f ca="1">score</f>
        <v/>
      </c>
      <c r="R528" s="7" t="str">
        <f ca="1">rescore_pd</f>
        <v/>
      </c>
      <c r="S528" s="310" t="str">
        <f ca="1">price</f>
        <v/>
      </c>
      <c r="U528" s="4"/>
      <c r="V528" s="4"/>
      <c r="W528" s="219" t="str">
        <f ca="1">comm_pd</f>
        <v/>
      </c>
      <c r="X528" s="4"/>
      <c r="Y528" s="8"/>
    </row>
    <row r="529" spans="1:26" x14ac:dyDescent="0.25">
      <c r="A529" s="6" t="str">
        <f ca="1">no.</f>
        <v/>
      </c>
      <c r="E529" s="4" t="str">
        <f ca="1">position</f>
        <v/>
      </c>
      <c r="I529" s="318"/>
      <c r="L529" s="4"/>
      <c r="N529" s="6"/>
      <c r="P529" s="20"/>
      <c r="Q529" s="5" t="str">
        <f ca="1">score</f>
        <v/>
      </c>
      <c r="R529" s="7" t="str">
        <f ca="1">rescore_pd</f>
        <v/>
      </c>
      <c r="S529" s="310" t="str">
        <f ca="1">price</f>
        <v/>
      </c>
      <c r="U529" s="4"/>
      <c r="V529" s="4"/>
      <c r="W529" s="219" t="str">
        <f ca="1">comm_pd</f>
        <v/>
      </c>
      <c r="X529" s="4"/>
      <c r="Y529" s="8"/>
    </row>
    <row r="530" spans="1:26" x14ac:dyDescent="0.25">
      <c r="A530" s="6" t="str">
        <f ca="1">no.</f>
        <v/>
      </c>
      <c r="E530" s="4" t="str">
        <f ca="1">position</f>
        <v/>
      </c>
      <c r="I530" s="318"/>
      <c r="L530" s="4"/>
      <c r="N530" s="6"/>
      <c r="P530" s="20"/>
      <c r="Q530" s="5" t="str">
        <f ca="1">score</f>
        <v/>
      </c>
      <c r="R530" s="7" t="str">
        <f ca="1">rescore_pd</f>
        <v/>
      </c>
      <c r="S530" s="310" t="str">
        <f ca="1">price</f>
        <v/>
      </c>
      <c r="U530" s="4"/>
      <c r="V530" s="4"/>
      <c r="W530" s="219" t="str">
        <f ca="1">comm_pd</f>
        <v/>
      </c>
      <c r="X530" s="4"/>
      <c r="Y530" s="8"/>
    </row>
    <row r="531" spans="1:26" x14ac:dyDescent="0.25">
      <c r="A531" s="6" t="str">
        <f ca="1">no.</f>
        <v/>
      </c>
      <c r="E531" s="4" t="str">
        <f ca="1">position</f>
        <v/>
      </c>
      <c r="I531" s="318"/>
      <c r="L531" s="4"/>
      <c r="N531" s="6"/>
      <c r="P531" s="20"/>
      <c r="Q531" s="5" t="str">
        <f ca="1">score</f>
        <v/>
      </c>
      <c r="R531" s="7" t="str">
        <f ca="1">rescore_pd</f>
        <v/>
      </c>
      <c r="S531" s="310" t="str">
        <f ca="1">price</f>
        <v/>
      </c>
      <c r="U531" s="4"/>
      <c r="V531" s="4"/>
      <c r="W531" s="219" t="str">
        <f ca="1">comm_pd</f>
        <v/>
      </c>
      <c r="X531" s="4"/>
      <c r="Y531" s="8"/>
      <c r="Z531" s="223"/>
    </row>
    <row r="532" spans="1:26" x14ac:dyDescent="0.25">
      <c r="A532" s="6" t="str">
        <f ca="1">no.</f>
        <v/>
      </c>
      <c r="E532" s="4" t="str">
        <f ca="1">position</f>
        <v/>
      </c>
      <c r="I532" s="318"/>
      <c r="L532" s="4"/>
      <c r="N532" s="6"/>
      <c r="P532" s="20"/>
      <c r="Q532" s="5" t="str">
        <f ca="1">score</f>
        <v/>
      </c>
      <c r="R532" s="7" t="str">
        <f ca="1">rescore_pd</f>
        <v/>
      </c>
      <c r="S532" s="310" t="str">
        <f ca="1">price</f>
        <v/>
      </c>
      <c r="U532" s="4"/>
      <c r="V532" s="4"/>
      <c r="W532" s="219" t="str">
        <f ca="1">comm_pd</f>
        <v/>
      </c>
      <c r="X532" s="4"/>
      <c r="Y532" s="8"/>
      <c r="Z532" s="223"/>
    </row>
    <row r="533" spans="1:26" x14ac:dyDescent="0.25">
      <c r="A533" s="6" t="str">
        <f ca="1">no.</f>
        <v/>
      </c>
      <c r="E533" s="4" t="str">
        <f ca="1">position</f>
        <v/>
      </c>
      <c r="I533" s="318"/>
      <c r="L533" s="4"/>
      <c r="N533" s="6"/>
      <c r="P533" s="20"/>
      <c r="Q533" s="5" t="str">
        <f ca="1">score</f>
        <v/>
      </c>
      <c r="R533" s="7" t="str">
        <f ca="1">rescore_pd</f>
        <v/>
      </c>
      <c r="S533" s="310" t="str">
        <f ca="1">price</f>
        <v/>
      </c>
      <c r="U533" s="4"/>
      <c r="V533" s="4"/>
      <c r="W533" s="219" t="str">
        <f ca="1">comm_pd</f>
        <v/>
      </c>
      <c r="X533" s="4"/>
      <c r="Y533" s="8"/>
      <c r="Z533" s="223"/>
    </row>
    <row r="534" spans="1:26" x14ac:dyDescent="0.25">
      <c r="A534" s="6" t="str">
        <f ca="1">no.</f>
        <v/>
      </c>
      <c r="E534" s="4" t="str">
        <f ca="1">position</f>
        <v/>
      </c>
      <c r="I534" s="318"/>
      <c r="L534" s="4"/>
      <c r="N534" s="6"/>
      <c r="P534" s="20"/>
      <c r="Q534" s="5" t="str">
        <f ca="1">score</f>
        <v/>
      </c>
      <c r="R534" s="7" t="str">
        <f ca="1">rescore_pd</f>
        <v/>
      </c>
      <c r="S534" s="310" t="str">
        <f ca="1">price</f>
        <v/>
      </c>
      <c r="U534" s="4"/>
      <c r="V534" s="4"/>
      <c r="W534" s="219" t="str">
        <f ca="1">comm_pd</f>
        <v/>
      </c>
      <c r="X534" s="4"/>
      <c r="Y534" s="8"/>
      <c r="Z534" s="223"/>
    </row>
    <row r="535" spans="1:26" x14ac:dyDescent="0.25">
      <c r="A535" s="6" t="str">
        <f ca="1">no.</f>
        <v/>
      </c>
      <c r="E535" s="4" t="str">
        <f ca="1">position</f>
        <v/>
      </c>
      <c r="I535" s="318"/>
      <c r="L535" s="4"/>
      <c r="N535" s="6"/>
      <c r="P535" s="20"/>
      <c r="Q535" s="5" t="str">
        <f ca="1">score</f>
        <v/>
      </c>
      <c r="R535" s="7" t="str">
        <f ca="1">rescore_pd</f>
        <v/>
      </c>
      <c r="S535" s="310" t="str">
        <f ca="1">price</f>
        <v/>
      </c>
      <c r="U535" s="4"/>
      <c r="V535" s="4"/>
      <c r="W535" s="219" t="str">
        <f ca="1">comm_pd</f>
        <v/>
      </c>
      <c r="X535" s="4"/>
      <c r="Y535" s="8"/>
      <c r="Z535" s="223"/>
    </row>
    <row r="536" spans="1:26" x14ac:dyDescent="0.25">
      <c r="A536" s="6" t="str">
        <f ca="1">no.</f>
        <v/>
      </c>
      <c r="E536" s="4" t="str">
        <f ca="1">position</f>
        <v/>
      </c>
      <c r="I536" s="318"/>
      <c r="L536" s="4"/>
      <c r="N536" s="6"/>
      <c r="P536" s="20"/>
      <c r="Q536" s="5" t="str">
        <f ca="1">score</f>
        <v/>
      </c>
      <c r="R536" s="7" t="str">
        <f ca="1">rescore_pd</f>
        <v/>
      </c>
      <c r="S536" s="310" t="str">
        <f ca="1">price</f>
        <v/>
      </c>
      <c r="U536" s="4"/>
      <c r="V536" s="4"/>
      <c r="W536" s="219" t="str">
        <f ca="1">comm_pd</f>
        <v/>
      </c>
      <c r="X536" s="4"/>
      <c r="Y536" s="8"/>
      <c r="Z536" s="223"/>
    </row>
    <row r="537" spans="1:26" x14ac:dyDescent="0.25">
      <c r="A537" s="6" t="str">
        <f ca="1">no.</f>
        <v/>
      </c>
      <c r="E537" s="4" t="str">
        <f ca="1">position</f>
        <v/>
      </c>
      <c r="I537" s="318"/>
      <c r="L537" s="4"/>
      <c r="N537" s="6"/>
      <c r="P537" s="20"/>
      <c r="Q537" s="5" t="str">
        <f ca="1">score</f>
        <v/>
      </c>
      <c r="R537" s="7" t="str">
        <f ca="1">rescore_pd</f>
        <v/>
      </c>
      <c r="S537" s="310" t="str">
        <f ca="1">price</f>
        <v/>
      </c>
      <c r="U537" s="4"/>
      <c r="V537" s="4"/>
      <c r="W537" s="219" t="str">
        <f ca="1">comm_pd</f>
        <v/>
      </c>
      <c r="X537" s="4"/>
      <c r="Y537" s="8"/>
      <c r="Z537" s="223"/>
    </row>
    <row r="538" spans="1:26" x14ac:dyDescent="0.25">
      <c r="A538" s="6" t="str">
        <f ca="1">no.</f>
        <v/>
      </c>
      <c r="E538" s="4" t="str">
        <f ca="1">position</f>
        <v/>
      </c>
      <c r="I538" s="318"/>
      <c r="L538" s="4"/>
      <c r="N538" s="6"/>
      <c r="P538" s="20"/>
      <c r="Q538" s="5" t="str">
        <f ca="1">score</f>
        <v/>
      </c>
      <c r="R538" s="7" t="str">
        <f ca="1">rescore_pd</f>
        <v/>
      </c>
      <c r="S538" s="310" t="str">
        <f ca="1">price</f>
        <v/>
      </c>
      <c r="U538" s="4"/>
      <c r="V538" s="4"/>
      <c r="W538" s="219" t="str">
        <f ca="1">comm_pd</f>
        <v/>
      </c>
      <c r="X538" s="4"/>
      <c r="Y538" s="8"/>
      <c r="Z538" s="223"/>
    </row>
    <row r="539" spans="1:26" x14ac:dyDescent="0.25">
      <c r="A539" s="6" t="str">
        <f ca="1">no.</f>
        <v/>
      </c>
      <c r="E539" s="4" t="str">
        <f ca="1">position</f>
        <v/>
      </c>
      <c r="I539" s="318"/>
      <c r="L539" s="4"/>
      <c r="N539" s="6"/>
      <c r="P539" s="20"/>
      <c r="Q539" s="5" t="str">
        <f ca="1">score</f>
        <v/>
      </c>
      <c r="R539" s="7" t="str">
        <f ca="1">rescore_pd</f>
        <v/>
      </c>
      <c r="S539" s="310" t="str">
        <f ca="1">price</f>
        <v/>
      </c>
      <c r="U539" s="4"/>
      <c r="V539" s="4"/>
      <c r="W539" s="219" t="str">
        <f ca="1">comm_pd</f>
        <v/>
      </c>
      <c r="X539" s="4"/>
      <c r="Y539" s="8"/>
      <c r="Z539" s="223"/>
    </row>
    <row r="540" spans="1:26" x14ac:dyDescent="0.25">
      <c r="A540" s="6" t="str">
        <f ca="1">no.</f>
        <v/>
      </c>
      <c r="E540" s="4" t="str">
        <f ca="1">position</f>
        <v/>
      </c>
      <c r="I540" s="318"/>
      <c r="L540" s="4"/>
      <c r="N540" s="6"/>
      <c r="P540" s="20"/>
      <c r="Q540" s="5" t="str">
        <f ca="1">score</f>
        <v/>
      </c>
      <c r="R540" s="7" t="str">
        <f ca="1">rescore_pd</f>
        <v/>
      </c>
      <c r="S540" s="310" t="str">
        <f ca="1">price</f>
        <v/>
      </c>
      <c r="U540" s="4"/>
      <c r="V540" s="4"/>
      <c r="W540" s="219" t="str">
        <f ca="1">comm_pd</f>
        <v/>
      </c>
      <c r="X540" s="4"/>
      <c r="Y540" s="8"/>
      <c r="Z540" s="223"/>
    </row>
    <row r="541" spans="1:26" x14ac:dyDescent="0.25">
      <c r="A541" s="6" t="str">
        <f ca="1">no.</f>
        <v/>
      </c>
      <c r="E541" s="4" t="str">
        <f ca="1">position</f>
        <v/>
      </c>
      <c r="I541" s="318"/>
      <c r="L541" s="4"/>
      <c r="N541" s="6"/>
      <c r="P541" s="20"/>
      <c r="Q541" s="5" t="str">
        <f ca="1">score</f>
        <v/>
      </c>
      <c r="R541" s="7" t="str">
        <f ca="1">rescore_pd</f>
        <v/>
      </c>
      <c r="S541" s="310" t="str">
        <f ca="1">price</f>
        <v/>
      </c>
      <c r="U541" s="4"/>
      <c r="V541" s="4"/>
      <c r="W541" s="219" t="str">
        <f ca="1">comm_pd</f>
        <v/>
      </c>
      <c r="X541" s="4"/>
      <c r="Y541" s="8"/>
      <c r="Z541" s="223"/>
    </row>
    <row r="542" spans="1:26" x14ac:dyDescent="0.25">
      <c r="A542" s="6" t="str">
        <f ca="1">no.</f>
        <v/>
      </c>
      <c r="E542" s="4" t="str">
        <f ca="1">position</f>
        <v/>
      </c>
      <c r="I542" s="318"/>
      <c r="L542" s="4"/>
      <c r="N542" s="6"/>
      <c r="P542" s="20"/>
      <c r="Q542" s="5" t="str">
        <f ca="1">score</f>
        <v/>
      </c>
      <c r="R542" s="7" t="str">
        <f ca="1">rescore_pd</f>
        <v/>
      </c>
      <c r="S542" s="310" t="str">
        <f ca="1">price</f>
        <v/>
      </c>
      <c r="U542" s="4"/>
      <c r="V542" s="4"/>
      <c r="W542" s="219" t="str">
        <f ca="1">comm_pd</f>
        <v/>
      </c>
      <c r="X542" s="4"/>
      <c r="Y542" s="8"/>
      <c r="Z542" s="223"/>
    </row>
    <row r="543" spans="1:26" x14ac:dyDescent="0.25">
      <c r="A543" s="6" t="str">
        <f ca="1">no.</f>
        <v/>
      </c>
      <c r="E543" s="4" t="str">
        <f ca="1">position</f>
        <v/>
      </c>
      <c r="I543" s="318"/>
      <c r="L543" s="4"/>
      <c r="N543" s="6"/>
      <c r="P543" s="20"/>
      <c r="Q543" s="5" t="str">
        <f ca="1">score</f>
        <v/>
      </c>
      <c r="R543" s="7" t="str">
        <f ca="1">rescore_pd</f>
        <v/>
      </c>
      <c r="S543" s="310" t="str">
        <f ca="1">price</f>
        <v/>
      </c>
      <c r="U543" s="4"/>
      <c r="V543" s="4"/>
      <c r="W543" s="219" t="str">
        <f ca="1">comm_pd</f>
        <v/>
      </c>
      <c r="X543" s="4"/>
      <c r="Y543" s="8"/>
      <c r="Z543" s="223"/>
    </row>
    <row r="544" spans="1:26" x14ac:dyDescent="0.25">
      <c r="A544" s="6" t="str">
        <f ca="1">no.</f>
        <v/>
      </c>
      <c r="E544" s="4" t="str">
        <f ca="1">position</f>
        <v/>
      </c>
      <c r="I544" s="318"/>
      <c r="L544" s="4"/>
      <c r="N544" s="6"/>
      <c r="P544" s="20"/>
      <c r="Q544" s="5" t="str">
        <f ca="1">score</f>
        <v/>
      </c>
      <c r="R544" s="7" t="str">
        <f ca="1">rescore_pd</f>
        <v/>
      </c>
      <c r="S544" s="310" t="str">
        <f ca="1">price</f>
        <v/>
      </c>
      <c r="U544" s="4"/>
      <c r="V544" s="4"/>
      <c r="W544" s="219" t="str">
        <f ca="1">comm_pd</f>
        <v/>
      </c>
      <c r="X544" s="4"/>
      <c r="Y544" s="8"/>
      <c r="Z544" s="223"/>
    </row>
    <row r="545" spans="1:26" x14ac:dyDescent="0.25">
      <c r="A545" s="6" t="str">
        <f ca="1">no.</f>
        <v/>
      </c>
      <c r="E545" s="4" t="str">
        <f ca="1">position</f>
        <v/>
      </c>
      <c r="I545" s="318"/>
      <c r="L545" s="4"/>
      <c r="N545" s="6"/>
      <c r="P545" s="20"/>
      <c r="Q545" s="5" t="str">
        <f ca="1">score</f>
        <v/>
      </c>
      <c r="R545" s="7" t="str">
        <f ca="1">rescore_pd</f>
        <v/>
      </c>
      <c r="S545" s="310" t="str">
        <f ca="1">price</f>
        <v/>
      </c>
      <c r="U545" s="4"/>
      <c r="V545" s="4"/>
      <c r="W545" s="219" t="str">
        <f ca="1">comm_pd</f>
        <v/>
      </c>
      <c r="X545" s="4"/>
      <c r="Y545" s="8"/>
      <c r="Z545" s="223"/>
    </row>
    <row r="546" spans="1:26" x14ac:dyDescent="0.25">
      <c r="A546" s="6" t="str">
        <f ca="1">no.</f>
        <v/>
      </c>
      <c r="E546" s="4" t="str">
        <f ca="1">position</f>
        <v/>
      </c>
      <c r="I546" s="318"/>
      <c r="L546" s="4"/>
      <c r="N546" s="6"/>
      <c r="P546" s="20"/>
      <c r="Q546" s="5" t="str">
        <f ca="1">score</f>
        <v/>
      </c>
      <c r="R546" s="7" t="str">
        <f ca="1">rescore_pd</f>
        <v/>
      </c>
      <c r="S546" s="310" t="str">
        <f ca="1">price</f>
        <v/>
      </c>
      <c r="U546" s="4"/>
      <c r="V546" s="4"/>
      <c r="W546" s="219" t="str">
        <f ca="1">comm_pd</f>
        <v/>
      </c>
      <c r="X546" s="4"/>
      <c r="Y546" s="8"/>
      <c r="Z546" s="223"/>
    </row>
    <row r="547" spans="1:26" x14ac:dyDescent="0.25">
      <c r="A547" s="6" t="str">
        <f ca="1">no.</f>
        <v/>
      </c>
      <c r="E547" s="4" t="str">
        <f ca="1">position</f>
        <v/>
      </c>
      <c r="I547" s="318"/>
      <c r="L547" s="4"/>
      <c r="N547" s="6"/>
      <c r="P547" s="20"/>
      <c r="Q547" s="5" t="str">
        <f ca="1">score</f>
        <v/>
      </c>
      <c r="R547" s="7" t="str">
        <f ca="1">rescore_pd</f>
        <v/>
      </c>
      <c r="S547" s="310" t="str">
        <f ca="1">price</f>
        <v/>
      </c>
      <c r="U547" s="4"/>
      <c r="V547" s="4"/>
      <c r="W547" s="219" t="str">
        <f ca="1">comm_pd</f>
        <v/>
      </c>
      <c r="X547" s="4"/>
      <c r="Y547" s="8"/>
      <c r="Z547" s="223"/>
    </row>
    <row r="548" spans="1:26" x14ac:dyDescent="0.25">
      <c r="A548" s="6" t="str">
        <f ca="1">no.</f>
        <v/>
      </c>
      <c r="E548" s="4" t="str">
        <f ca="1">position</f>
        <v/>
      </c>
      <c r="I548" s="318"/>
      <c r="L548" s="4"/>
      <c r="N548" s="6"/>
      <c r="P548" s="20"/>
      <c r="Q548" s="5" t="str">
        <f ca="1">score</f>
        <v/>
      </c>
      <c r="R548" s="7" t="str">
        <f ca="1">rescore_pd</f>
        <v/>
      </c>
      <c r="S548" s="310" t="str">
        <f ca="1">price</f>
        <v/>
      </c>
      <c r="U548" s="4"/>
      <c r="V548" s="4"/>
      <c r="W548" s="219" t="str">
        <f ca="1">comm_pd</f>
        <v/>
      </c>
      <c r="X548" s="4"/>
      <c r="Y548" s="8"/>
      <c r="Z548" s="223"/>
    </row>
    <row r="549" spans="1:26" x14ac:dyDescent="0.25">
      <c r="A549" s="6" t="str">
        <f ca="1">no.</f>
        <v/>
      </c>
      <c r="E549" s="4" t="str">
        <f ca="1">position</f>
        <v/>
      </c>
      <c r="I549" s="318"/>
      <c r="L549" s="4"/>
      <c r="N549" s="6"/>
      <c r="P549" s="20"/>
      <c r="Q549" s="5" t="str">
        <f ca="1">score</f>
        <v/>
      </c>
      <c r="R549" s="7" t="str">
        <f ca="1">rescore_pd</f>
        <v/>
      </c>
      <c r="S549" s="310" t="str">
        <f ca="1">price</f>
        <v/>
      </c>
      <c r="U549" s="4"/>
      <c r="V549" s="4"/>
      <c r="W549" s="219" t="str">
        <f ca="1">comm_pd</f>
        <v/>
      </c>
      <c r="X549" s="4"/>
      <c r="Y549" s="8"/>
      <c r="Z549" s="223"/>
    </row>
    <row r="550" spans="1:26" x14ac:dyDescent="0.25">
      <c r="A550" s="6" t="str">
        <f ca="1">no.</f>
        <v/>
      </c>
      <c r="E550" s="4" t="str">
        <f ca="1">position</f>
        <v/>
      </c>
      <c r="I550" s="318"/>
      <c r="L550" s="4"/>
      <c r="N550" s="6"/>
      <c r="P550" s="20"/>
      <c r="Q550" s="5" t="str">
        <f ca="1">score</f>
        <v/>
      </c>
      <c r="R550" s="7" t="str">
        <f ca="1">rescore_pd</f>
        <v/>
      </c>
      <c r="S550" s="310" t="str">
        <f ca="1">price</f>
        <v/>
      </c>
      <c r="U550" s="4"/>
      <c r="V550" s="4"/>
      <c r="W550" s="219" t="str">
        <f ca="1">comm_pd</f>
        <v/>
      </c>
      <c r="X550" s="4"/>
      <c r="Y550" s="8"/>
      <c r="Z550" s="223"/>
    </row>
    <row r="551" spans="1:26" x14ac:dyDescent="0.25">
      <c r="A551" s="6" t="str">
        <f ca="1">no.</f>
        <v/>
      </c>
      <c r="E551" s="4" t="str">
        <f ca="1">position</f>
        <v/>
      </c>
      <c r="I551" s="318"/>
      <c r="L551" s="4"/>
      <c r="N551" s="6"/>
      <c r="P551" s="20"/>
      <c r="Q551" s="5" t="str">
        <f ca="1">score</f>
        <v/>
      </c>
      <c r="R551" s="7" t="str">
        <f ca="1">rescore_pd</f>
        <v/>
      </c>
      <c r="S551" s="310" t="str">
        <f ca="1">price</f>
        <v/>
      </c>
      <c r="U551" s="4"/>
      <c r="V551" s="4"/>
      <c r="W551" s="219" t="str">
        <f ca="1">comm_pd</f>
        <v/>
      </c>
      <c r="X551" s="4"/>
      <c r="Y551" s="8"/>
      <c r="Z551" s="223"/>
    </row>
    <row r="552" spans="1:26" x14ac:dyDescent="0.25">
      <c r="A552" s="6" t="str">
        <f ca="1">no.</f>
        <v/>
      </c>
      <c r="E552" s="4" t="str">
        <f ca="1">position</f>
        <v/>
      </c>
      <c r="I552" s="318"/>
      <c r="L552" s="4"/>
      <c r="N552" s="6"/>
      <c r="P552" s="20"/>
      <c r="Q552" s="5" t="str">
        <f ca="1">score</f>
        <v/>
      </c>
      <c r="R552" s="7" t="str">
        <f ca="1">rescore_pd</f>
        <v/>
      </c>
      <c r="S552" s="310" t="str">
        <f ca="1">price</f>
        <v/>
      </c>
      <c r="U552" s="4"/>
      <c r="V552" s="4"/>
      <c r="W552" s="219" t="str">
        <f ca="1">comm_pd</f>
        <v/>
      </c>
      <c r="X552" s="4"/>
      <c r="Y552" s="8"/>
      <c r="Z552" s="223"/>
    </row>
    <row r="553" spans="1:26" x14ac:dyDescent="0.25">
      <c r="A553" s="6" t="str">
        <f ca="1">no.</f>
        <v/>
      </c>
      <c r="E553" s="4" t="str">
        <f ca="1">position</f>
        <v/>
      </c>
      <c r="I553" s="318"/>
      <c r="L553" s="4"/>
      <c r="N553" s="6"/>
      <c r="P553" s="20"/>
      <c r="Q553" s="5" t="str">
        <f ca="1">score</f>
        <v/>
      </c>
      <c r="R553" s="7" t="str">
        <f ca="1">rescore_pd</f>
        <v/>
      </c>
      <c r="S553" s="310" t="str">
        <f ca="1">price</f>
        <v/>
      </c>
      <c r="U553" s="4"/>
      <c r="V553" s="4"/>
      <c r="W553" s="219" t="str">
        <f ca="1">comm_pd</f>
        <v/>
      </c>
      <c r="X553" s="4"/>
      <c r="Y553" s="8"/>
      <c r="Z553" s="223"/>
    </row>
    <row r="554" spans="1:26" x14ac:dyDescent="0.25">
      <c r="A554" s="6" t="str">
        <f ca="1">no.</f>
        <v/>
      </c>
      <c r="E554" s="4" t="str">
        <f ca="1">position</f>
        <v/>
      </c>
      <c r="I554" s="318"/>
      <c r="L554" s="4"/>
      <c r="N554" s="6"/>
      <c r="P554" s="20"/>
      <c r="Q554" s="5" t="str">
        <f ca="1">score</f>
        <v/>
      </c>
      <c r="R554" s="7" t="str">
        <f ca="1">rescore_pd</f>
        <v/>
      </c>
      <c r="S554" s="310" t="str">
        <f ca="1">price</f>
        <v/>
      </c>
      <c r="U554" s="4"/>
      <c r="V554" s="4"/>
      <c r="W554" s="219" t="str">
        <f ca="1">comm_pd</f>
        <v/>
      </c>
      <c r="X554" s="4"/>
      <c r="Y554" s="8"/>
      <c r="Z554" s="223"/>
    </row>
    <row r="555" spans="1:26" x14ac:dyDescent="0.25">
      <c r="A555" s="6" t="str">
        <f ca="1">no.</f>
        <v/>
      </c>
      <c r="E555" s="4" t="str">
        <f ca="1">position</f>
        <v/>
      </c>
      <c r="I555" s="318"/>
      <c r="L555" s="4"/>
      <c r="N555" s="6"/>
      <c r="P555" s="20"/>
      <c r="Q555" s="5" t="str">
        <f ca="1">score</f>
        <v/>
      </c>
      <c r="R555" s="7" t="str">
        <f ca="1">rescore_pd</f>
        <v/>
      </c>
      <c r="S555" s="310" t="str">
        <f ca="1">price</f>
        <v/>
      </c>
      <c r="U555" s="4"/>
      <c r="V555" s="4"/>
      <c r="W555" s="219" t="str">
        <f ca="1">comm_pd</f>
        <v/>
      </c>
      <c r="X555" s="4"/>
      <c r="Y555" s="8"/>
      <c r="Z555" s="223"/>
    </row>
    <row r="556" spans="1:26" x14ac:dyDescent="0.25">
      <c r="A556" s="6" t="str">
        <f ca="1">no.</f>
        <v/>
      </c>
      <c r="E556" s="4" t="str">
        <f ca="1">position</f>
        <v/>
      </c>
      <c r="I556" s="318"/>
      <c r="L556" s="4"/>
      <c r="N556" s="6"/>
      <c r="P556" s="20"/>
      <c r="Q556" s="5" t="str">
        <f ca="1">score</f>
        <v/>
      </c>
      <c r="R556" s="7" t="str">
        <f ca="1">rescore_pd</f>
        <v/>
      </c>
      <c r="S556" s="310" t="str">
        <f ca="1">price</f>
        <v/>
      </c>
      <c r="U556" s="4"/>
      <c r="V556" s="4"/>
      <c r="W556" s="219" t="str">
        <f ca="1">comm_pd</f>
        <v/>
      </c>
      <c r="X556" s="4"/>
      <c r="Y556" s="8"/>
      <c r="Z556" s="223"/>
    </row>
    <row r="557" spans="1:26" x14ac:dyDescent="0.25">
      <c r="A557" s="6" t="str">
        <f ca="1">no.</f>
        <v/>
      </c>
      <c r="E557" s="4" t="str">
        <f ca="1">position</f>
        <v/>
      </c>
      <c r="I557" s="318"/>
      <c r="L557" s="4"/>
      <c r="N557" s="6"/>
      <c r="P557" s="20"/>
      <c r="Q557" s="5" t="str">
        <f ca="1">score</f>
        <v/>
      </c>
      <c r="R557" s="7" t="str">
        <f ca="1">rescore_pd</f>
        <v/>
      </c>
      <c r="S557" s="310" t="str">
        <f ca="1">price</f>
        <v/>
      </c>
      <c r="U557" s="4"/>
      <c r="V557" s="4"/>
      <c r="W557" s="219" t="str">
        <f ca="1">comm_pd</f>
        <v/>
      </c>
      <c r="X557" s="4"/>
      <c r="Y557" s="8"/>
      <c r="Z557" s="223"/>
    </row>
    <row r="558" spans="1:26" x14ac:dyDescent="0.25">
      <c r="A558" s="6" t="str">
        <f ca="1">no.</f>
        <v/>
      </c>
      <c r="E558" s="4" t="str">
        <f ca="1">position</f>
        <v/>
      </c>
      <c r="I558" s="318"/>
      <c r="L558" s="4"/>
      <c r="N558" s="6"/>
      <c r="P558" s="20"/>
      <c r="Q558" s="5" t="str">
        <f ca="1">score</f>
        <v/>
      </c>
      <c r="R558" s="7" t="str">
        <f ca="1">rescore_pd</f>
        <v/>
      </c>
      <c r="S558" s="310" t="str">
        <f ca="1">price</f>
        <v/>
      </c>
      <c r="U558" s="4"/>
      <c r="V558" s="4"/>
      <c r="W558" s="219" t="str">
        <f ca="1">comm_pd</f>
        <v/>
      </c>
      <c r="X558" s="4"/>
      <c r="Y558" s="8"/>
      <c r="Z558" s="223"/>
    </row>
    <row r="559" spans="1:26" x14ac:dyDescent="0.25">
      <c r="A559" s="6" t="str">
        <f ca="1">no.</f>
        <v/>
      </c>
      <c r="E559" s="4" t="str">
        <f ca="1">position</f>
        <v/>
      </c>
      <c r="I559" s="318"/>
      <c r="L559" s="4"/>
      <c r="N559" s="6"/>
      <c r="P559" s="20"/>
      <c r="Q559" s="5" t="str">
        <f ca="1">score</f>
        <v/>
      </c>
      <c r="R559" s="7" t="str">
        <f ca="1">rescore_pd</f>
        <v/>
      </c>
      <c r="S559" s="310" t="str">
        <f ca="1">price</f>
        <v/>
      </c>
      <c r="U559" s="4"/>
      <c r="V559" s="4"/>
      <c r="W559" s="219" t="str">
        <f ca="1">comm_pd</f>
        <v/>
      </c>
      <c r="X559" s="4"/>
      <c r="Y559" s="8"/>
      <c r="Z559" s="223"/>
    </row>
    <row r="560" spans="1:26" x14ac:dyDescent="0.25">
      <c r="A560" s="6" t="str">
        <f ca="1">no.</f>
        <v/>
      </c>
      <c r="E560" s="4" t="str">
        <f ca="1">position</f>
        <v/>
      </c>
      <c r="I560" s="318"/>
      <c r="L560" s="4"/>
      <c r="N560" s="6"/>
      <c r="P560" s="20"/>
      <c r="Q560" s="5" t="str">
        <f ca="1">score</f>
        <v/>
      </c>
      <c r="R560" s="7" t="str">
        <f ca="1">rescore_pd</f>
        <v/>
      </c>
      <c r="S560" s="310" t="str">
        <f ca="1">price</f>
        <v/>
      </c>
      <c r="U560" s="4"/>
      <c r="V560" s="4"/>
      <c r="W560" s="219" t="str">
        <f ca="1">comm_pd</f>
        <v/>
      </c>
      <c r="X560" s="4"/>
      <c r="Y560" s="8"/>
      <c r="Z560" s="223"/>
    </row>
    <row r="561" spans="1:26" x14ac:dyDescent="0.25">
      <c r="A561" s="6" t="str">
        <f ca="1">no.</f>
        <v/>
      </c>
      <c r="E561" s="4" t="str">
        <f ca="1">position</f>
        <v/>
      </c>
      <c r="I561" s="318"/>
      <c r="L561" s="4"/>
      <c r="N561" s="6"/>
      <c r="P561" s="20"/>
      <c r="Q561" s="5" t="str">
        <f ca="1">score</f>
        <v/>
      </c>
      <c r="R561" s="7" t="str">
        <f ca="1">rescore_pd</f>
        <v/>
      </c>
      <c r="S561" s="310" t="str">
        <f ca="1">price</f>
        <v/>
      </c>
      <c r="U561" s="4"/>
      <c r="V561" s="4"/>
      <c r="W561" s="219" t="str">
        <f ca="1">comm_pd</f>
        <v/>
      </c>
      <c r="X561" s="4"/>
      <c r="Y561" s="8"/>
      <c r="Z561" s="223"/>
    </row>
    <row r="562" spans="1:26" x14ac:dyDescent="0.25">
      <c r="A562" s="6" t="str">
        <f ca="1">no.</f>
        <v/>
      </c>
      <c r="E562" s="4" t="str">
        <f ca="1">position</f>
        <v/>
      </c>
      <c r="I562" s="318"/>
      <c r="L562" s="4"/>
      <c r="N562" s="6"/>
      <c r="P562" s="20"/>
      <c r="Q562" s="5" t="str">
        <f ca="1">score</f>
        <v/>
      </c>
      <c r="R562" s="7" t="str">
        <f ca="1">rescore_pd</f>
        <v/>
      </c>
      <c r="S562" s="310" t="str">
        <f ca="1">price</f>
        <v/>
      </c>
      <c r="U562" s="4"/>
      <c r="V562" s="4"/>
      <c r="W562" s="219" t="str">
        <f ca="1">comm_pd</f>
        <v/>
      </c>
      <c r="X562" s="4"/>
      <c r="Y562" s="8"/>
      <c r="Z562" s="223"/>
    </row>
    <row r="563" spans="1:26" x14ac:dyDescent="0.25">
      <c r="A563" s="6" t="str">
        <f ca="1">no.</f>
        <v/>
      </c>
      <c r="E563" s="4" t="str">
        <f ca="1">position</f>
        <v/>
      </c>
      <c r="I563" s="318"/>
      <c r="L563" s="4"/>
      <c r="N563" s="6"/>
      <c r="P563" s="20"/>
      <c r="Q563" s="5" t="str">
        <f ca="1">score</f>
        <v/>
      </c>
      <c r="R563" s="7" t="str">
        <f ca="1">rescore_pd</f>
        <v/>
      </c>
      <c r="S563" s="310" t="str">
        <f ca="1">price</f>
        <v/>
      </c>
      <c r="U563" s="4"/>
      <c r="V563" s="4"/>
      <c r="W563" s="219" t="str">
        <f ca="1">comm_pd</f>
        <v/>
      </c>
      <c r="X563" s="4"/>
      <c r="Y563" s="8"/>
      <c r="Z563" s="223"/>
    </row>
    <row r="564" spans="1:26" x14ac:dyDescent="0.25">
      <c r="A564" s="6" t="str">
        <f ca="1">no.</f>
        <v/>
      </c>
      <c r="E564" s="4" t="str">
        <f ca="1">position</f>
        <v/>
      </c>
      <c r="I564" s="318"/>
      <c r="L564" s="4"/>
      <c r="N564" s="6"/>
      <c r="P564" s="20"/>
      <c r="Q564" s="5" t="str">
        <f ca="1">score</f>
        <v/>
      </c>
      <c r="R564" s="7" t="str">
        <f ca="1">rescore_pd</f>
        <v/>
      </c>
      <c r="S564" s="310" t="str">
        <f ca="1">price</f>
        <v/>
      </c>
      <c r="U564" s="4"/>
      <c r="V564" s="4"/>
      <c r="W564" s="219" t="str">
        <f ca="1">comm_pd</f>
        <v/>
      </c>
      <c r="X564" s="4"/>
      <c r="Y564" s="8"/>
      <c r="Z564" s="223"/>
    </row>
    <row r="565" spans="1:26" x14ac:dyDescent="0.25">
      <c r="A565" s="6" t="str">
        <f ca="1">no.</f>
        <v/>
      </c>
      <c r="E565" s="4" t="str">
        <f ca="1">position</f>
        <v/>
      </c>
      <c r="I565" s="318"/>
      <c r="L565" s="4"/>
      <c r="N565" s="6"/>
      <c r="P565" s="20"/>
      <c r="Q565" s="5" t="str">
        <f ca="1">score</f>
        <v/>
      </c>
      <c r="R565" s="7" t="str">
        <f ca="1">rescore_pd</f>
        <v/>
      </c>
      <c r="S565" s="310" t="str">
        <f ca="1">price</f>
        <v/>
      </c>
      <c r="U565" s="4"/>
      <c r="V565" s="4"/>
      <c r="W565" s="219" t="str">
        <f ca="1">comm_pd</f>
        <v/>
      </c>
      <c r="X565" s="4"/>
      <c r="Y565" s="8"/>
      <c r="Z565" s="223"/>
    </row>
    <row r="566" spans="1:26" x14ac:dyDescent="0.25">
      <c r="A566" s="6" t="str">
        <f ca="1">no.</f>
        <v/>
      </c>
      <c r="E566" s="4" t="str">
        <f ca="1">position</f>
        <v/>
      </c>
      <c r="I566" s="318"/>
      <c r="L566" s="4"/>
      <c r="N566" s="6"/>
      <c r="P566" s="20"/>
      <c r="Q566" s="5" t="str">
        <f ca="1">score</f>
        <v/>
      </c>
      <c r="R566" s="7" t="str">
        <f ca="1">rescore_pd</f>
        <v/>
      </c>
      <c r="S566" s="310" t="str">
        <f ca="1">price</f>
        <v/>
      </c>
      <c r="U566" s="4"/>
      <c r="V566" s="4"/>
      <c r="W566" s="219" t="str">
        <f ca="1">comm_pd</f>
        <v/>
      </c>
      <c r="X566" s="4"/>
      <c r="Y566" s="8"/>
      <c r="Z566" s="223"/>
    </row>
    <row r="567" spans="1:26" x14ac:dyDescent="0.25">
      <c r="A567" s="6" t="str">
        <f ca="1">no.</f>
        <v/>
      </c>
      <c r="E567" s="4" t="str">
        <f ca="1">position</f>
        <v/>
      </c>
      <c r="I567" s="318"/>
      <c r="L567" s="4"/>
      <c r="N567" s="6"/>
      <c r="P567" s="20"/>
      <c r="Q567" s="5" t="str">
        <f ca="1">score</f>
        <v/>
      </c>
      <c r="R567" s="7" t="str">
        <f ca="1">rescore_pd</f>
        <v/>
      </c>
      <c r="S567" s="310" t="str">
        <f ca="1">price</f>
        <v/>
      </c>
      <c r="U567" s="4"/>
      <c r="V567" s="4"/>
      <c r="W567" s="219" t="str">
        <f ca="1">comm_pd</f>
        <v/>
      </c>
      <c r="X567" s="4"/>
      <c r="Y567" s="8"/>
      <c r="Z567" s="223"/>
    </row>
    <row r="568" spans="1:26" x14ac:dyDescent="0.25">
      <c r="A568" s="6" t="str">
        <f ca="1">no.</f>
        <v/>
      </c>
      <c r="E568" s="4" t="str">
        <f ca="1">position</f>
        <v/>
      </c>
      <c r="I568" s="318"/>
      <c r="L568" s="4"/>
      <c r="N568" s="6"/>
      <c r="P568" s="20"/>
      <c r="Q568" s="5" t="str">
        <f ca="1">score</f>
        <v/>
      </c>
      <c r="R568" s="7" t="str">
        <f ca="1">rescore_pd</f>
        <v/>
      </c>
      <c r="S568" s="310" t="str">
        <f ca="1">price</f>
        <v/>
      </c>
      <c r="U568" s="4"/>
      <c r="V568" s="4"/>
      <c r="W568" s="219" t="str">
        <f ca="1">comm_pd</f>
        <v/>
      </c>
      <c r="X568" s="4"/>
      <c r="Y568" s="8"/>
      <c r="Z568" s="223"/>
    </row>
    <row r="569" spans="1:26" x14ac:dyDescent="0.25">
      <c r="A569" s="6" t="str">
        <f ca="1">no.</f>
        <v/>
      </c>
      <c r="E569" s="4" t="str">
        <f ca="1">position</f>
        <v/>
      </c>
      <c r="I569" s="318"/>
      <c r="L569" s="4"/>
      <c r="N569" s="6"/>
      <c r="P569" s="20"/>
      <c r="Q569" s="5" t="str">
        <f ca="1">score</f>
        <v/>
      </c>
      <c r="R569" s="7" t="str">
        <f ca="1">rescore_pd</f>
        <v/>
      </c>
      <c r="S569" s="310" t="str">
        <f ca="1">price</f>
        <v/>
      </c>
      <c r="U569" s="4"/>
      <c r="V569" s="4"/>
      <c r="W569" s="219" t="str">
        <f ca="1">comm_pd</f>
        <v/>
      </c>
      <c r="X569" s="4"/>
      <c r="Y569" s="8"/>
      <c r="Z569" s="223"/>
    </row>
    <row r="570" spans="1:26" x14ac:dyDescent="0.25">
      <c r="A570" s="6" t="str">
        <f ca="1">no.</f>
        <v/>
      </c>
      <c r="E570" s="4" t="str">
        <f ca="1">position</f>
        <v/>
      </c>
      <c r="I570" s="318"/>
      <c r="L570" s="4"/>
      <c r="N570" s="6"/>
      <c r="P570" s="20"/>
      <c r="Q570" s="5" t="str">
        <f ca="1">score</f>
        <v/>
      </c>
      <c r="R570" s="7" t="str">
        <f ca="1">rescore_pd</f>
        <v/>
      </c>
      <c r="S570" s="310" t="str">
        <f ca="1">price</f>
        <v/>
      </c>
      <c r="U570" s="4"/>
      <c r="V570" s="4"/>
      <c r="W570" s="219" t="str">
        <f ca="1">comm_pd</f>
        <v/>
      </c>
      <c r="X570" s="4"/>
      <c r="Y570" s="8"/>
      <c r="Z570" s="223"/>
    </row>
    <row r="571" spans="1:26" x14ac:dyDescent="0.25">
      <c r="A571" s="6" t="str">
        <f ca="1">no.</f>
        <v/>
      </c>
      <c r="E571" s="4" t="str">
        <f ca="1">position</f>
        <v/>
      </c>
      <c r="I571" s="318"/>
      <c r="L571" s="4"/>
      <c r="N571" s="6"/>
      <c r="P571" s="20"/>
      <c r="Q571" s="5" t="str">
        <f ca="1">score</f>
        <v/>
      </c>
      <c r="R571" s="7" t="str">
        <f ca="1">rescore_pd</f>
        <v/>
      </c>
      <c r="S571" s="310" t="str">
        <f ca="1">price</f>
        <v/>
      </c>
      <c r="U571" s="4"/>
      <c r="V571" s="4"/>
      <c r="W571" s="219" t="str">
        <f ca="1">comm_pd</f>
        <v/>
      </c>
      <c r="X571" s="4"/>
      <c r="Y571" s="8"/>
      <c r="Z571" s="223"/>
    </row>
    <row r="572" spans="1:26" x14ac:dyDescent="0.25">
      <c r="A572" s="6" t="str">
        <f ca="1">no.</f>
        <v/>
      </c>
      <c r="E572" s="4" t="str">
        <f ca="1">position</f>
        <v/>
      </c>
      <c r="I572" s="318"/>
      <c r="L572" s="4"/>
      <c r="N572" s="6"/>
      <c r="P572" s="20"/>
      <c r="Q572" s="5" t="str">
        <f ca="1">score</f>
        <v/>
      </c>
      <c r="R572" s="7" t="str">
        <f ca="1">rescore_pd</f>
        <v/>
      </c>
      <c r="S572" s="310" t="str">
        <f ca="1">price</f>
        <v/>
      </c>
      <c r="U572" s="4"/>
      <c r="V572" s="4"/>
      <c r="W572" s="219" t="str">
        <f ca="1">comm_pd</f>
        <v/>
      </c>
      <c r="X572" s="4"/>
      <c r="Y572" s="8"/>
      <c r="Z572" s="223"/>
    </row>
    <row r="573" spans="1:26" x14ac:dyDescent="0.25">
      <c r="A573" s="6" t="str">
        <f ca="1">no.</f>
        <v/>
      </c>
      <c r="E573" s="4" t="str">
        <f ca="1">position</f>
        <v/>
      </c>
      <c r="I573" s="318"/>
      <c r="L573" s="4"/>
      <c r="N573" s="6"/>
      <c r="P573" s="20"/>
      <c r="Q573" s="5" t="str">
        <f ca="1">score</f>
        <v/>
      </c>
      <c r="R573" s="7" t="str">
        <f ca="1">rescore_pd</f>
        <v/>
      </c>
      <c r="S573" s="310" t="str">
        <f ca="1">price</f>
        <v/>
      </c>
      <c r="U573" s="4"/>
      <c r="V573" s="4"/>
      <c r="W573" s="219" t="str">
        <f ca="1">comm_pd</f>
        <v/>
      </c>
      <c r="X573" s="4"/>
      <c r="Y573" s="8"/>
      <c r="Z573" s="223"/>
    </row>
    <row r="574" spans="1:26" x14ac:dyDescent="0.25">
      <c r="A574" s="6" t="str">
        <f ca="1">no.</f>
        <v/>
      </c>
      <c r="E574" s="4" t="str">
        <f ca="1">position</f>
        <v/>
      </c>
      <c r="I574" s="318"/>
      <c r="L574" s="4"/>
      <c r="N574" s="6"/>
      <c r="P574" s="20"/>
      <c r="Q574" s="5" t="str">
        <f ca="1">score</f>
        <v/>
      </c>
      <c r="R574" s="7" t="str">
        <f ca="1">rescore_pd</f>
        <v/>
      </c>
      <c r="S574" s="310" t="str">
        <f ca="1">price</f>
        <v/>
      </c>
      <c r="U574" s="4"/>
      <c r="V574" s="4"/>
      <c r="W574" s="219" t="str">
        <f ca="1">comm_pd</f>
        <v/>
      </c>
      <c r="X574" s="4"/>
      <c r="Y574" s="8"/>
      <c r="Z574" s="223"/>
    </row>
    <row r="575" spans="1:26" x14ac:dyDescent="0.25">
      <c r="A575" s="6" t="str">
        <f ca="1">no.</f>
        <v/>
      </c>
      <c r="E575" s="4" t="str">
        <f ca="1">position</f>
        <v/>
      </c>
      <c r="I575" s="318"/>
      <c r="L575" s="4"/>
      <c r="N575" s="6"/>
      <c r="P575" s="20"/>
      <c r="Q575" s="5" t="str">
        <f ca="1">score</f>
        <v/>
      </c>
      <c r="R575" s="7" t="str">
        <f ca="1">rescore_pd</f>
        <v/>
      </c>
      <c r="S575" s="310" t="str">
        <f ca="1">price</f>
        <v/>
      </c>
      <c r="U575" s="4"/>
      <c r="V575" s="4"/>
      <c r="W575" s="219" t="str">
        <f ca="1">comm_pd</f>
        <v/>
      </c>
      <c r="X575" s="4"/>
      <c r="Y575" s="8"/>
      <c r="Z575" s="223"/>
    </row>
    <row r="576" spans="1:26" x14ac:dyDescent="0.25">
      <c r="A576" s="6" t="str">
        <f ca="1">no.</f>
        <v/>
      </c>
      <c r="E576" s="4" t="str">
        <f ca="1">position</f>
        <v/>
      </c>
      <c r="I576" s="318"/>
      <c r="L576" s="4"/>
      <c r="N576" s="6"/>
      <c r="P576" s="20"/>
      <c r="Q576" s="5" t="str">
        <f ca="1">score</f>
        <v/>
      </c>
      <c r="R576" s="7" t="str">
        <f ca="1">rescore_pd</f>
        <v/>
      </c>
      <c r="S576" s="310" t="str">
        <f ca="1">price</f>
        <v/>
      </c>
      <c r="U576" s="4"/>
      <c r="V576" s="4"/>
      <c r="W576" s="219" t="str">
        <f ca="1">comm_pd</f>
        <v/>
      </c>
      <c r="X576" s="4"/>
      <c r="Y576" s="8"/>
      <c r="Z576" s="223"/>
    </row>
    <row r="577" spans="1:26" x14ac:dyDescent="0.25">
      <c r="A577" s="6" t="str">
        <f ca="1">no.</f>
        <v/>
      </c>
      <c r="E577" s="4" t="str">
        <f ca="1">position</f>
        <v/>
      </c>
      <c r="I577" s="318"/>
      <c r="L577" s="4"/>
      <c r="N577" s="6"/>
      <c r="P577" s="20"/>
      <c r="Q577" s="5" t="str">
        <f ca="1">score</f>
        <v/>
      </c>
      <c r="R577" s="7" t="str">
        <f ca="1">rescore_pd</f>
        <v/>
      </c>
      <c r="S577" s="310" t="str">
        <f ca="1">price</f>
        <v/>
      </c>
      <c r="U577" s="4"/>
      <c r="V577" s="4"/>
      <c r="W577" s="219" t="str">
        <f ca="1">comm_pd</f>
        <v/>
      </c>
      <c r="X577" s="4"/>
      <c r="Y577" s="8"/>
      <c r="Z577" s="223"/>
    </row>
    <row r="578" spans="1:26" x14ac:dyDescent="0.25">
      <c r="A578" s="6" t="str">
        <f ca="1">no.</f>
        <v/>
      </c>
      <c r="E578" s="4" t="str">
        <f ca="1">position</f>
        <v/>
      </c>
      <c r="I578" s="318"/>
      <c r="L578" s="4"/>
      <c r="N578" s="6"/>
      <c r="P578" s="20"/>
      <c r="Q578" s="5" t="str">
        <f ca="1">score</f>
        <v/>
      </c>
      <c r="R578" s="7" t="str">
        <f ca="1">rescore_pd</f>
        <v/>
      </c>
      <c r="S578" s="310" t="str">
        <f ca="1">price</f>
        <v/>
      </c>
      <c r="U578" s="4"/>
      <c r="V578" s="4"/>
      <c r="W578" s="219" t="str">
        <f ca="1">comm_pd</f>
        <v/>
      </c>
      <c r="X578" s="4"/>
      <c r="Y578" s="8"/>
      <c r="Z578" s="223"/>
    </row>
    <row r="579" spans="1:26" x14ac:dyDescent="0.25">
      <c r="A579" s="6" t="str">
        <f ca="1">no.</f>
        <v/>
      </c>
      <c r="E579" s="4" t="str">
        <f ca="1">position</f>
        <v/>
      </c>
      <c r="I579" s="318"/>
      <c r="L579" s="4"/>
      <c r="N579" s="6"/>
      <c r="P579" s="20"/>
      <c r="Q579" s="5" t="str">
        <f ca="1">score</f>
        <v/>
      </c>
      <c r="R579" s="7" t="str">
        <f ca="1">rescore_pd</f>
        <v/>
      </c>
      <c r="S579" s="310" t="str">
        <f ca="1">price</f>
        <v/>
      </c>
      <c r="U579" s="4"/>
      <c r="V579" s="4"/>
      <c r="W579" s="219" t="str">
        <f ca="1">comm_pd</f>
        <v/>
      </c>
      <c r="X579" s="4"/>
      <c r="Y579" s="8"/>
      <c r="Z579" s="223"/>
    </row>
    <row r="580" spans="1:26" x14ac:dyDescent="0.25">
      <c r="A580" s="6" t="str">
        <f ca="1">no.</f>
        <v/>
      </c>
      <c r="E580" s="4" t="str">
        <f ca="1">position</f>
        <v/>
      </c>
      <c r="I580" s="318"/>
      <c r="L580" s="4"/>
      <c r="N580" s="6"/>
      <c r="P580" s="20"/>
      <c r="Q580" s="5" t="str">
        <f ca="1">score</f>
        <v/>
      </c>
      <c r="R580" s="7" t="str">
        <f ca="1">rescore_pd</f>
        <v/>
      </c>
      <c r="S580" s="310" t="str">
        <f ca="1">price</f>
        <v/>
      </c>
      <c r="U580" s="4"/>
      <c r="V580" s="4"/>
      <c r="W580" s="219" t="str">
        <f ca="1">comm_pd</f>
        <v/>
      </c>
      <c r="X580" s="4"/>
      <c r="Y580" s="8"/>
      <c r="Z580" s="223"/>
    </row>
    <row r="581" spans="1:26" x14ac:dyDescent="0.25">
      <c r="A581" s="6" t="str">
        <f ca="1">no.</f>
        <v/>
      </c>
      <c r="E581" s="4" t="str">
        <f ca="1">position</f>
        <v/>
      </c>
      <c r="I581" s="318"/>
      <c r="L581" s="4"/>
      <c r="N581" s="6"/>
      <c r="P581" s="20"/>
      <c r="Q581" s="5" t="str">
        <f ca="1">score</f>
        <v/>
      </c>
      <c r="R581" s="7" t="str">
        <f ca="1">rescore_pd</f>
        <v/>
      </c>
      <c r="S581" s="310" t="str">
        <f ca="1">price</f>
        <v/>
      </c>
      <c r="U581" s="4"/>
      <c r="V581" s="4"/>
      <c r="W581" s="219" t="str">
        <f ca="1">comm_pd</f>
        <v/>
      </c>
      <c r="X581" s="4"/>
      <c r="Y581" s="8"/>
      <c r="Z581" s="223"/>
    </row>
    <row r="582" spans="1:26" x14ac:dyDescent="0.25">
      <c r="A582" s="6" t="str">
        <f ca="1">no.</f>
        <v/>
      </c>
      <c r="E582" s="4" t="str">
        <f ca="1">position</f>
        <v/>
      </c>
      <c r="I582" s="318"/>
      <c r="L582" s="4"/>
      <c r="N582" s="6"/>
      <c r="P582" s="20"/>
      <c r="Q582" s="5" t="str">
        <f ca="1">score</f>
        <v/>
      </c>
      <c r="R582" s="7" t="str">
        <f ca="1">rescore_pd</f>
        <v/>
      </c>
      <c r="S582" s="310" t="str">
        <f ca="1">price</f>
        <v/>
      </c>
      <c r="U582" s="4"/>
      <c r="V582" s="4"/>
      <c r="W582" s="219" t="str">
        <f ca="1">comm_pd</f>
        <v/>
      </c>
      <c r="X582" s="4"/>
      <c r="Y582" s="8"/>
      <c r="Z582" s="223"/>
    </row>
    <row r="583" spans="1:26" x14ac:dyDescent="0.25">
      <c r="A583" s="6" t="str">
        <f ca="1">no.</f>
        <v/>
      </c>
      <c r="E583" s="4" t="str">
        <f ca="1">position</f>
        <v/>
      </c>
      <c r="I583" s="318"/>
      <c r="L583" s="4"/>
      <c r="N583" s="6"/>
      <c r="P583" s="20"/>
      <c r="Q583" s="5" t="str">
        <f ca="1">score</f>
        <v/>
      </c>
      <c r="R583" s="7" t="str">
        <f ca="1">rescore_pd</f>
        <v/>
      </c>
      <c r="S583" s="310" t="str">
        <f ca="1">price</f>
        <v/>
      </c>
      <c r="U583" s="4"/>
      <c r="V583" s="4"/>
      <c r="W583" s="219" t="str">
        <f ca="1">comm_pd</f>
        <v/>
      </c>
      <c r="X583" s="4"/>
      <c r="Y583" s="8"/>
      <c r="Z583" s="223"/>
    </row>
    <row r="584" spans="1:26" x14ac:dyDescent="0.25">
      <c r="A584" s="6" t="str">
        <f ca="1">no.</f>
        <v/>
      </c>
      <c r="E584" s="4" t="str">
        <f ca="1">position</f>
        <v/>
      </c>
      <c r="I584" s="318"/>
      <c r="L584" s="4"/>
      <c r="N584" s="6"/>
      <c r="P584" s="20"/>
      <c r="Q584" s="5" t="str">
        <f ca="1">score</f>
        <v/>
      </c>
      <c r="R584" s="7" t="str">
        <f ca="1">rescore_pd</f>
        <v/>
      </c>
      <c r="S584" s="310" t="str">
        <f ca="1">price</f>
        <v/>
      </c>
      <c r="U584" s="4"/>
      <c r="V584" s="4"/>
      <c r="W584" s="219" t="str">
        <f ca="1">comm_pd</f>
        <v/>
      </c>
      <c r="X584" s="4"/>
      <c r="Y584" s="8"/>
      <c r="Z584" s="223"/>
    </row>
    <row r="585" spans="1:26" x14ac:dyDescent="0.25">
      <c r="A585" s="6" t="str">
        <f ca="1">no.</f>
        <v/>
      </c>
      <c r="E585" s="4" t="str">
        <f ca="1">position</f>
        <v/>
      </c>
      <c r="I585" s="318"/>
      <c r="L585" s="4"/>
      <c r="N585" s="6"/>
      <c r="P585" s="20"/>
      <c r="Q585" s="5" t="str">
        <f ca="1">score</f>
        <v/>
      </c>
      <c r="R585" s="7" t="str">
        <f ca="1">rescore_pd</f>
        <v/>
      </c>
      <c r="S585" s="310" t="str">
        <f ca="1">price</f>
        <v/>
      </c>
      <c r="U585" s="4"/>
      <c r="V585" s="4"/>
      <c r="W585" s="219" t="str">
        <f ca="1">comm_pd</f>
        <v/>
      </c>
      <c r="X585" s="4"/>
      <c r="Y585" s="8"/>
      <c r="Z585" s="223"/>
    </row>
    <row r="586" spans="1:26" x14ac:dyDescent="0.25">
      <c r="A586" s="6" t="str">
        <f ca="1">no.</f>
        <v/>
      </c>
      <c r="E586" s="4" t="str">
        <f ca="1">position</f>
        <v/>
      </c>
      <c r="I586" s="318"/>
      <c r="L586" s="4"/>
      <c r="N586" s="6"/>
      <c r="P586" s="20"/>
      <c r="Q586" s="5" t="str">
        <f ca="1">score</f>
        <v/>
      </c>
      <c r="R586" s="7" t="str">
        <f ca="1">rescore_pd</f>
        <v/>
      </c>
      <c r="S586" s="310" t="str">
        <f ca="1">price</f>
        <v/>
      </c>
      <c r="U586" s="4"/>
      <c r="V586" s="4"/>
      <c r="W586" s="219" t="str">
        <f ca="1">comm_pd</f>
        <v/>
      </c>
      <c r="X586" s="4"/>
      <c r="Y586" s="8"/>
      <c r="Z586" s="223"/>
    </row>
    <row r="587" spans="1:26" x14ac:dyDescent="0.25">
      <c r="A587" s="6" t="str">
        <f ca="1">no.</f>
        <v/>
      </c>
      <c r="E587" s="4" t="str">
        <f ca="1">position</f>
        <v/>
      </c>
      <c r="I587" s="318"/>
      <c r="L587" s="4"/>
      <c r="N587" s="6"/>
      <c r="P587" s="20"/>
      <c r="Q587" s="5" t="str">
        <f ca="1">score</f>
        <v/>
      </c>
      <c r="R587" s="7" t="str">
        <f ca="1">rescore_pd</f>
        <v/>
      </c>
      <c r="S587" s="310" t="str">
        <f ca="1">price</f>
        <v/>
      </c>
      <c r="U587" s="4"/>
      <c r="V587" s="4"/>
      <c r="W587" s="219" t="str">
        <f ca="1">comm_pd</f>
        <v/>
      </c>
      <c r="X587" s="4"/>
      <c r="Y587" s="8"/>
      <c r="Z587" s="223"/>
    </row>
    <row r="588" spans="1:26" x14ac:dyDescent="0.25">
      <c r="A588" s="6" t="str">
        <f ca="1">no.</f>
        <v/>
      </c>
      <c r="E588" s="4" t="str">
        <f ca="1">position</f>
        <v/>
      </c>
      <c r="I588" s="318"/>
      <c r="L588" s="4"/>
      <c r="N588" s="6"/>
      <c r="P588" s="20"/>
      <c r="Q588" s="5" t="str">
        <f ca="1">score</f>
        <v/>
      </c>
      <c r="R588" s="7" t="str">
        <f ca="1">rescore_pd</f>
        <v/>
      </c>
      <c r="S588" s="310" t="str">
        <f ca="1">price</f>
        <v/>
      </c>
      <c r="U588" s="4"/>
      <c r="V588" s="4"/>
      <c r="W588" s="219" t="str">
        <f ca="1">comm_pd</f>
        <v/>
      </c>
      <c r="X588" s="4"/>
      <c r="Y588" s="8"/>
      <c r="Z588" s="223"/>
    </row>
    <row r="589" spans="1:26" x14ac:dyDescent="0.25">
      <c r="A589" s="6" t="str">
        <f ca="1">no.</f>
        <v/>
      </c>
      <c r="E589" s="4" t="str">
        <f ca="1">position</f>
        <v/>
      </c>
      <c r="I589" s="318"/>
      <c r="L589" s="4"/>
      <c r="N589" s="6"/>
      <c r="P589" s="20"/>
      <c r="Q589" s="5" t="str">
        <f ca="1">score</f>
        <v/>
      </c>
      <c r="R589" s="7" t="str">
        <f ca="1">rescore_pd</f>
        <v/>
      </c>
      <c r="S589" s="310" t="str">
        <f ca="1">price</f>
        <v/>
      </c>
      <c r="U589" s="4"/>
      <c r="V589" s="4"/>
      <c r="W589" s="219" t="str">
        <f ca="1">comm_pd</f>
        <v/>
      </c>
      <c r="X589" s="4"/>
      <c r="Y589" s="8"/>
      <c r="Z589" s="223"/>
    </row>
    <row r="590" spans="1:26" x14ac:dyDescent="0.25">
      <c r="A590" s="6" t="str">
        <f ca="1">no.</f>
        <v/>
      </c>
      <c r="E590" s="4" t="str">
        <f ca="1">position</f>
        <v/>
      </c>
      <c r="I590" s="318"/>
      <c r="L590" s="4"/>
      <c r="N590" s="6"/>
      <c r="P590" s="20"/>
      <c r="Q590" s="5" t="str">
        <f ca="1">score</f>
        <v/>
      </c>
      <c r="R590" s="7" t="str">
        <f ca="1">rescore_pd</f>
        <v/>
      </c>
      <c r="S590" s="310" t="str">
        <f ca="1">price</f>
        <v/>
      </c>
      <c r="U590" s="4"/>
      <c r="V590" s="4"/>
      <c r="W590" s="219" t="str">
        <f ca="1">comm_pd</f>
        <v/>
      </c>
      <c r="X590" s="4"/>
      <c r="Y590" s="8"/>
      <c r="Z590" s="223"/>
    </row>
    <row r="591" spans="1:26" x14ac:dyDescent="0.25">
      <c r="A591" s="6" t="str">
        <f ca="1">no.</f>
        <v/>
      </c>
      <c r="E591" s="4" t="str">
        <f ca="1">position</f>
        <v/>
      </c>
      <c r="I591" s="318"/>
      <c r="L591" s="4"/>
      <c r="N591" s="6"/>
      <c r="P591" s="20"/>
      <c r="Q591" s="5" t="str">
        <f ca="1">score</f>
        <v/>
      </c>
      <c r="R591" s="7" t="str">
        <f ca="1">rescore_pd</f>
        <v/>
      </c>
      <c r="S591" s="310" t="str">
        <f ca="1">price</f>
        <v/>
      </c>
      <c r="U591" s="4"/>
      <c r="V591" s="4"/>
      <c r="W591" s="219" t="str">
        <f ca="1">comm_pd</f>
        <v/>
      </c>
      <c r="X591" s="4"/>
      <c r="Y591" s="8"/>
      <c r="Z591" s="223"/>
    </row>
    <row r="592" spans="1:26" x14ac:dyDescent="0.25">
      <c r="A592" s="6" t="str">
        <f ca="1">no.</f>
        <v/>
      </c>
      <c r="E592" s="4" t="str">
        <f ca="1">position</f>
        <v/>
      </c>
      <c r="I592" s="318"/>
      <c r="L592" s="4"/>
      <c r="N592" s="6"/>
      <c r="P592" s="20"/>
      <c r="Q592" s="5" t="str">
        <f ca="1">score</f>
        <v/>
      </c>
      <c r="R592" s="7" t="str">
        <f ca="1">rescore_pd</f>
        <v/>
      </c>
      <c r="S592" s="310" t="str">
        <f ca="1">price</f>
        <v/>
      </c>
      <c r="U592" s="4"/>
      <c r="V592" s="4"/>
      <c r="W592" s="219" t="str">
        <f ca="1">comm_pd</f>
        <v/>
      </c>
      <c r="X592" s="4"/>
      <c r="Y592" s="8"/>
      <c r="Z592" s="223"/>
    </row>
    <row r="593" spans="1:26" x14ac:dyDescent="0.25">
      <c r="A593" s="6" t="str">
        <f ca="1">no.</f>
        <v/>
      </c>
      <c r="E593" s="4" t="str">
        <f ca="1">position</f>
        <v/>
      </c>
      <c r="I593" s="318"/>
      <c r="L593" s="4"/>
      <c r="N593" s="6"/>
      <c r="P593" s="20"/>
      <c r="Q593" s="5" t="str">
        <f ca="1">score</f>
        <v/>
      </c>
      <c r="R593" s="7" t="str">
        <f ca="1">rescore_pd</f>
        <v/>
      </c>
      <c r="S593" s="310" t="str">
        <f ca="1">price</f>
        <v/>
      </c>
      <c r="U593" s="4"/>
      <c r="V593" s="4"/>
      <c r="W593" s="219" t="str">
        <f ca="1">comm_pd</f>
        <v/>
      </c>
      <c r="X593" s="4"/>
      <c r="Y593" s="8"/>
      <c r="Z593" s="223"/>
    </row>
    <row r="594" spans="1:26" x14ac:dyDescent="0.25">
      <c r="A594" s="6" t="str">
        <f ca="1">no.</f>
        <v/>
      </c>
      <c r="E594" s="4" t="str">
        <f ca="1">position</f>
        <v/>
      </c>
      <c r="I594" s="318"/>
      <c r="L594" s="4"/>
      <c r="N594" s="6"/>
      <c r="P594" s="20"/>
      <c r="Q594" s="5" t="str">
        <f ca="1">score</f>
        <v/>
      </c>
      <c r="R594" s="7" t="str">
        <f ca="1">rescore_pd</f>
        <v/>
      </c>
      <c r="S594" s="310" t="str">
        <f ca="1">price</f>
        <v/>
      </c>
      <c r="U594" s="4"/>
      <c r="V594" s="4"/>
      <c r="W594" s="219" t="str">
        <f ca="1">comm_pd</f>
        <v/>
      </c>
      <c r="X594" s="4"/>
      <c r="Y594" s="8"/>
      <c r="Z594" s="223"/>
    </row>
    <row r="595" spans="1:26" x14ac:dyDescent="0.25">
      <c r="A595" s="6" t="str">
        <f ca="1">no.</f>
        <v/>
      </c>
      <c r="E595" s="4" t="str">
        <f ca="1">position</f>
        <v/>
      </c>
      <c r="I595" s="318"/>
      <c r="L595" s="4"/>
      <c r="N595" s="6"/>
      <c r="P595" s="20"/>
      <c r="Q595" s="5" t="str">
        <f ca="1">score</f>
        <v/>
      </c>
      <c r="R595" s="7" t="str">
        <f ca="1">rescore_pd</f>
        <v/>
      </c>
      <c r="S595" s="310" t="str">
        <f ca="1">price</f>
        <v/>
      </c>
      <c r="U595" s="4"/>
      <c r="V595" s="4"/>
      <c r="W595" s="219" t="str">
        <f ca="1">comm_pd</f>
        <v/>
      </c>
      <c r="X595" s="4"/>
      <c r="Y595" s="8"/>
      <c r="Z595" s="223"/>
    </row>
    <row r="596" spans="1:26" x14ac:dyDescent="0.25">
      <c r="A596" s="6" t="str">
        <f ca="1">no.</f>
        <v/>
      </c>
      <c r="E596" s="4" t="str">
        <f ca="1">position</f>
        <v/>
      </c>
      <c r="I596" s="318"/>
      <c r="L596" s="4"/>
      <c r="N596" s="6"/>
      <c r="P596" s="20"/>
      <c r="Q596" s="5" t="str">
        <f ca="1">score</f>
        <v/>
      </c>
      <c r="R596" s="7" t="str">
        <f ca="1">rescore_pd</f>
        <v/>
      </c>
      <c r="S596" s="310" t="str">
        <f ca="1">price</f>
        <v/>
      </c>
      <c r="U596" s="4"/>
      <c r="V596" s="4"/>
      <c r="W596" s="219" t="str">
        <f ca="1">comm_pd</f>
        <v/>
      </c>
      <c r="X596" s="4"/>
      <c r="Y596" s="8"/>
      <c r="Z596" s="223"/>
    </row>
    <row r="597" spans="1:26" x14ac:dyDescent="0.25">
      <c r="A597" s="6" t="str">
        <f ca="1">no.</f>
        <v/>
      </c>
      <c r="E597" s="4" t="str">
        <f ca="1">position</f>
        <v/>
      </c>
      <c r="I597" s="318"/>
      <c r="L597" s="4"/>
      <c r="N597" s="6"/>
      <c r="P597" s="20"/>
      <c r="Q597" s="5" t="str">
        <f ca="1">score</f>
        <v/>
      </c>
      <c r="R597" s="7" t="str">
        <f ca="1">rescore_pd</f>
        <v/>
      </c>
      <c r="S597" s="310" t="str">
        <f ca="1">price</f>
        <v/>
      </c>
      <c r="U597" s="4"/>
      <c r="V597" s="4"/>
      <c r="W597" s="219" t="str">
        <f ca="1">comm_pd</f>
        <v/>
      </c>
      <c r="X597" s="4"/>
      <c r="Y597" s="8"/>
      <c r="Z597" s="223"/>
    </row>
    <row r="598" spans="1:26" x14ac:dyDescent="0.25">
      <c r="A598" s="6" t="str">
        <f ca="1">no.</f>
        <v/>
      </c>
      <c r="E598" s="4" t="str">
        <f ca="1">position</f>
        <v/>
      </c>
      <c r="I598" s="318"/>
      <c r="L598" s="4"/>
      <c r="N598" s="6"/>
      <c r="P598" s="20"/>
      <c r="Q598" s="5" t="str">
        <f ca="1">score</f>
        <v/>
      </c>
      <c r="R598" s="7" t="str">
        <f ca="1">rescore_pd</f>
        <v/>
      </c>
      <c r="S598" s="310" t="str">
        <f ca="1">price</f>
        <v/>
      </c>
      <c r="U598" s="4"/>
      <c r="V598" s="4"/>
      <c r="W598" s="219" t="str">
        <f ca="1">comm_pd</f>
        <v/>
      </c>
      <c r="X598" s="4"/>
      <c r="Y598" s="8"/>
      <c r="Z598" s="223"/>
    </row>
    <row r="599" spans="1:26" x14ac:dyDescent="0.25">
      <c r="A599" s="6" t="str">
        <f ca="1">no.</f>
        <v/>
      </c>
      <c r="E599" s="4" t="str">
        <f ca="1">position</f>
        <v/>
      </c>
      <c r="I599" s="318"/>
      <c r="L599" s="4"/>
      <c r="N599" s="6"/>
      <c r="P599" s="20"/>
      <c r="Q599" s="5" t="str">
        <f ca="1">score</f>
        <v/>
      </c>
      <c r="R599" s="7" t="str">
        <f ca="1">rescore_pd</f>
        <v/>
      </c>
      <c r="S599" s="310" t="str">
        <f ca="1">price</f>
        <v/>
      </c>
      <c r="U599" s="4"/>
      <c r="V599" s="4"/>
      <c r="W599" s="219" t="str">
        <f ca="1">comm_pd</f>
        <v/>
      </c>
      <c r="X599" s="4"/>
      <c r="Y599" s="8"/>
      <c r="Z599" s="223"/>
    </row>
    <row r="600" spans="1:26" x14ac:dyDescent="0.25">
      <c r="A600" s="6" t="str">
        <f ca="1">no.</f>
        <v/>
      </c>
      <c r="E600" s="4" t="str">
        <f ca="1">position</f>
        <v/>
      </c>
      <c r="I600" s="318"/>
      <c r="L600" s="4"/>
      <c r="N600" s="6"/>
      <c r="P600" s="20"/>
      <c r="Q600" s="5" t="str">
        <f ca="1">score</f>
        <v/>
      </c>
      <c r="R600" s="7" t="str">
        <f ca="1">rescore_pd</f>
        <v/>
      </c>
      <c r="S600" s="310" t="str">
        <f ca="1">price</f>
        <v/>
      </c>
      <c r="U600" s="4"/>
      <c r="V600" s="4"/>
      <c r="W600" s="219" t="str">
        <f ca="1">comm_pd</f>
        <v/>
      </c>
      <c r="X600" s="4"/>
      <c r="Y600" s="8"/>
      <c r="Z600" s="223"/>
    </row>
    <row r="601" spans="1:26" x14ac:dyDescent="0.25">
      <c r="A601" s="6" t="str">
        <f ca="1">no.</f>
        <v/>
      </c>
      <c r="E601" s="4" t="str">
        <f ca="1">position</f>
        <v/>
      </c>
      <c r="I601" s="318"/>
      <c r="L601" s="4"/>
      <c r="N601" s="6"/>
      <c r="P601" s="20"/>
      <c r="Q601" s="5" t="str">
        <f ca="1">score</f>
        <v/>
      </c>
      <c r="R601" s="7" t="str">
        <f ca="1">rescore_pd</f>
        <v/>
      </c>
      <c r="S601" s="310" t="str">
        <f ca="1">price</f>
        <v/>
      </c>
      <c r="U601" s="4"/>
      <c r="V601" s="4"/>
      <c r="W601" s="219" t="str">
        <f ca="1">comm_pd</f>
        <v/>
      </c>
      <c r="X601" s="4"/>
      <c r="Y601" s="8"/>
      <c r="Z601" s="223"/>
    </row>
    <row r="602" spans="1:26" x14ac:dyDescent="0.25">
      <c r="A602" s="6" t="str">
        <f ca="1">no.</f>
        <v/>
      </c>
      <c r="E602" s="4" t="str">
        <f ca="1">position</f>
        <v/>
      </c>
      <c r="I602" s="318"/>
      <c r="L602" s="4"/>
      <c r="N602" s="6"/>
      <c r="P602" s="20"/>
      <c r="Q602" s="5" t="str">
        <f ca="1">score</f>
        <v/>
      </c>
      <c r="R602" s="7" t="str">
        <f ca="1">rescore_pd</f>
        <v/>
      </c>
      <c r="S602" s="310" t="str">
        <f ca="1">price</f>
        <v/>
      </c>
      <c r="U602" s="4"/>
      <c r="V602" s="4"/>
      <c r="W602" s="219" t="str">
        <f ca="1">comm_pd</f>
        <v/>
      </c>
      <c r="X602" s="4"/>
      <c r="Y602" s="8"/>
      <c r="Z602" s="223"/>
    </row>
    <row r="603" spans="1:26" x14ac:dyDescent="0.25">
      <c r="A603" s="6" t="str">
        <f ca="1">no.</f>
        <v/>
      </c>
      <c r="E603" s="4" t="str">
        <f ca="1">position</f>
        <v/>
      </c>
      <c r="I603" s="318"/>
      <c r="L603" s="4"/>
      <c r="N603" s="6"/>
      <c r="P603" s="20"/>
      <c r="Q603" s="5" t="str">
        <f ca="1">score</f>
        <v/>
      </c>
      <c r="R603" s="7" t="str">
        <f ca="1">rescore_pd</f>
        <v/>
      </c>
      <c r="S603" s="310" t="str">
        <f ca="1">price</f>
        <v/>
      </c>
      <c r="U603" s="4"/>
      <c r="V603" s="4"/>
      <c r="W603" s="219" t="str">
        <f ca="1">comm_pd</f>
        <v/>
      </c>
      <c r="X603" s="4"/>
      <c r="Y603" s="8"/>
      <c r="Z603" s="223"/>
    </row>
    <row r="604" spans="1:26" x14ac:dyDescent="0.25">
      <c r="A604" s="6" t="str">
        <f ca="1">no.</f>
        <v/>
      </c>
      <c r="E604" s="4" t="str">
        <f ca="1">position</f>
        <v/>
      </c>
      <c r="I604" s="318"/>
      <c r="L604" s="4"/>
      <c r="N604" s="6"/>
      <c r="P604" s="20"/>
      <c r="Q604" s="5" t="str">
        <f ca="1">score</f>
        <v/>
      </c>
      <c r="R604" s="7" t="str">
        <f ca="1">rescore_pd</f>
        <v/>
      </c>
      <c r="S604" s="310" t="str">
        <f ca="1">price</f>
        <v/>
      </c>
      <c r="U604" s="4"/>
      <c r="V604" s="4"/>
      <c r="W604" s="219" t="str">
        <f ca="1">comm_pd</f>
        <v/>
      </c>
      <c r="X604" s="4"/>
      <c r="Y604" s="8"/>
      <c r="Z604" s="223"/>
    </row>
    <row r="605" spans="1:26" x14ac:dyDescent="0.25">
      <c r="A605" s="6" t="str">
        <f ca="1">no.</f>
        <v/>
      </c>
      <c r="E605" s="4" t="str">
        <f ca="1">position</f>
        <v/>
      </c>
      <c r="I605" s="318"/>
      <c r="L605" s="4"/>
      <c r="N605" s="6"/>
      <c r="P605" s="20"/>
      <c r="Q605" s="5" t="str">
        <f ca="1">score</f>
        <v/>
      </c>
      <c r="R605" s="7" t="str">
        <f ca="1">rescore_pd</f>
        <v/>
      </c>
      <c r="S605" s="310" t="str">
        <f ca="1">price</f>
        <v/>
      </c>
      <c r="U605" s="4"/>
      <c r="V605" s="4"/>
      <c r="W605" s="219" t="str">
        <f ca="1">comm_pd</f>
        <v/>
      </c>
      <c r="X605" s="4"/>
      <c r="Y605" s="8"/>
      <c r="Z605" s="223"/>
    </row>
    <row r="606" spans="1:26" x14ac:dyDescent="0.25">
      <c r="A606" s="6" t="str">
        <f ca="1">no.</f>
        <v/>
      </c>
      <c r="E606" s="4" t="str">
        <f ca="1">position</f>
        <v/>
      </c>
      <c r="I606" s="318"/>
      <c r="L606" s="4"/>
      <c r="N606" s="6"/>
      <c r="P606" s="20"/>
      <c r="Q606" s="5" t="str">
        <f ca="1">score</f>
        <v/>
      </c>
      <c r="R606" s="7" t="str">
        <f ca="1">rescore_pd</f>
        <v/>
      </c>
      <c r="S606" s="310" t="str">
        <f ca="1">price</f>
        <v/>
      </c>
      <c r="U606" s="4"/>
      <c r="V606" s="4"/>
      <c r="W606" s="219" t="str">
        <f ca="1">comm_pd</f>
        <v/>
      </c>
      <c r="X606" s="4"/>
      <c r="Y606" s="8"/>
      <c r="Z606" s="223"/>
    </row>
    <row r="607" spans="1:26" x14ac:dyDescent="0.25">
      <c r="A607" s="6" t="str">
        <f ca="1">no.</f>
        <v/>
      </c>
      <c r="E607" s="4" t="str">
        <f ca="1">position</f>
        <v/>
      </c>
      <c r="I607" s="318"/>
      <c r="L607" s="4"/>
      <c r="N607" s="6"/>
      <c r="P607" s="20"/>
      <c r="Q607" s="5" t="str">
        <f ca="1">score</f>
        <v/>
      </c>
      <c r="R607" s="7" t="str">
        <f ca="1">rescore_pd</f>
        <v/>
      </c>
      <c r="S607" s="310" t="str">
        <f ca="1">price</f>
        <v/>
      </c>
      <c r="U607" s="4"/>
      <c r="V607" s="4"/>
      <c r="W607" s="219" t="str">
        <f ca="1">comm_pd</f>
        <v/>
      </c>
      <c r="X607" s="4"/>
      <c r="Y607" s="8"/>
      <c r="Z607" s="223"/>
    </row>
    <row r="608" spans="1:26" x14ac:dyDescent="0.25">
      <c r="A608" s="6" t="str">
        <f ca="1">no.</f>
        <v/>
      </c>
      <c r="E608" s="4" t="str">
        <f ca="1">position</f>
        <v/>
      </c>
      <c r="I608" s="318"/>
      <c r="L608" s="4"/>
      <c r="N608" s="6"/>
      <c r="P608" s="20"/>
      <c r="Q608" s="5" t="str">
        <f ca="1">score</f>
        <v/>
      </c>
      <c r="R608" s="7" t="str">
        <f ca="1">rescore_pd</f>
        <v/>
      </c>
      <c r="S608" s="310" t="str">
        <f ca="1">price</f>
        <v/>
      </c>
      <c r="U608" s="4"/>
      <c r="V608" s="4"/>
      <c r="W608" s="219" t="str">
        <f ca="1">comm_pd</f>
        <v/>
      </c>
      <c r="X608" s="4"/>
      <c r="Y608" s="8"/>
      <c r="Z608" s="223"/>
    </row>
    <row r="609" spans="1:26" x14ac:dyDescent="0.25">
      <c r="A609" s="6" t="str">
        <f ca="1">no.</f>
        <v/>
      </c>
      <c r="E609" s="4" t="str">
        <f ca="1">position</f>
        <v/>
      </c>
      <c r="I609" s="318"/>
      <c r="L609" s="4"/>
      <c r="N609" s="6"/>
      <c r="P609" s="20"/>
      <c r="Q609" s="5" t="str">
        <f ca="1">score</f>
        <v/>
      </c>
      <c r="R609" s="7" t="str">
        <f ca="1">rescore_pd</f>
        <v/>
      </c>
      <c r="S609" s="310" t="str">
        <f ca="1">price</f>
        <v/>
      </c>
      <c r="U609" s="4"/>
      <c r="V609" s="4"/>
      <c r="W609" s="219" t="str">
        <f ca="1">comm_pd</f>
        <v/>
      </c>
      <c r="X609" s="4"/>
      <c r="Y609" s="8"/>
      <c r="Z609" s="223"/>
    </row>
    <row r="610" spans="1:26" x14ac:dyDescent="0.25">
      <c r="A610" s="6" t="str">
        <f ca="1">no.</f>
        <v/>
      </c>
      <c r="E610" s="4" t="str">
        <f ca="1">position</f>
        <v/>
      </c>
      <c r="I610" s="318"/>
      <c r="L610" s="4"/>
      <c r="N610" s="6"/>
      <c r="P610" s="20"/>
      <c r="Q610" s="5" t="str">
        <f ca="1">score</f>
        <v/>
      </c>
      <c r="R610" s="7" t="str">
        <f ca="1">rescore_pd</f>
        <v/>
      </c>
      <c r="S610" s="310" t="str">
        <f ca="1">price</f>
        <v/>
      </c>
      <c r="U610" s="4"/>
      <c r="V610" s="4"/>
      <c r="W610" s="219" t="str">
        <f ca="1">comm_pd</f>
        <v/>
      </c>
      <c r="X610" s="4"/>
      <c r="Y610" s="8"/>
      <c r="Z610" s="223"/>
    </row>
    <row r="611" spans="1:26" x14ac:dyDescent="0.25">
      <c r="A611" s="6" t="str">
        <f ca="1">no.</f>
        <v/>
      </c>
      <c r="E611" s="4" t="str">
        <f ca="1">position</f>
        <v/>
      </c>
      <c r="I611" s="318"/>
      <c r="L611" s="4"/>
      <c r="N611" s="6"/>
      <c r="P611" s="20"/>
      <c r="Q611" s="5" t="str">
        <f ca="1">score</f>
        <v/>
      </c>
      <c r="R611" s="7" t="str">
        <f ca="1">rescore_pd</f>
        <v/>
      </c>
      <c r="S611" s="310" t="str">
        <f ca="1">price</f>
        <v/>
      </c>
      <c r="U611" s="4"/>
      <c r="V611" s="4"/>
      <c r="W611" s="219" t="str">
        <f ca="1">comm_pd</f>
        <v/>
      </c>
      <c r="X611" s="4"/>
      <c r="Y611" s="8"/>
      <c r="Z611" s="223"/>
    </row>
    <row r="612" spans="1:26" x14ac:dyDescent="0.25">
      <c r="A612" s="6" t="str">
        <f ca="1">no.</f>
        <v/>
      </c>
      <c r="E612" s="4" t="str">
        <f ca="1">position</f>
        <v/>
      </c>
      <c r="I612" s="318"/>
      <c r="L612" s="4"/>
      <c r="N612" s="6"/>
      <c r="P612" s="20"/>
      <c r="Q612" s="5" t="str">
        <f ca="1">score</f>
        <v/>
      </c>
      <c r="R612" s="7" t="str">
        <f ca="1">rescore_pd</f>
        <v/>
      </c>
      <c r="S612" s="310" t="str">
        <f ca="1">price</f>
        <v/>
      </c>
      <c r="U612" s="4"/>
      <c r="V612" s="4"/>
      <c r="W612" s="219" t="str">
        <f ca="1">comm_pd</f>
        <v/>
      </c>
      <c r="X612" s="4"/>
      <c r="Y612" s="8"/>
      <c r="Z612" s="223"/>
    </row>
    <row r="613" spans="1:26" x14ac:dyDescent="0.25">
      <c r="A613" s="6" t="str">
        <f ca="1">no.</f>
        <v/>
      </c>
      <c r="E613" s="4" t="str">
        <f ca="1">position</f>
        <v/>
      </c>
      <c r="I613" s="318"/>
      <c r="L613" s="4"/>
      <c r="N613" s="6"/>
      <c r="P613" s="20"/>
      <c r="Q613" s="5" t="str">
        <f ca="1">score</f>
        <v/>
      </c>
      <c r="R613" s="7" t="str">
        <f ca="1">rescore_pd</f>
        <v/>
      </c>
      <c r="S613" s="310" t="str">
        <f ca="1">price</f>
        <v/>
      </c>
      <c r="U613" s="4"/>
      <c r="V613" s="4"/>
      <c r="W613" s="219" t="str">
        <f ca="1">comm_pd</f>
        <v/>
      </c>
      <c r="X613" s="4"/>
      <c r="Y613" s="8"/>
      <c r="Z613" s="223"/>
    </row>
    <row r="614" spans="1:26" x14ac:dyDescent="0.25">
      <c r="A614" s="6" t="str">
        <f ca="1">no.</f>
        <v/>
      </c>
      <c r="E614" s="4" t="str">
        <f ca="1">position</f>
        <v/>
      </c>
      <c r="I614" s="318"/>
      <c r="L614" s="4"/>
      <c r="N614" s="6"/>
      <c r="P614" s="20"/>
      <c r="Q614" s="5" t="str">
        <f ca="1">score</f>
        <v/>
      </c>
      <c r="R614" s="7" t="str">
        <f ca="1">rescore_pd</f>
        <v/>
      </c>
      <c r="S614" s="310" t="str">
        <f ca="1">price</f>
        <v/>
      </c>
      <c r="U614" s="4"/>
      <c r="V614" s="4"/>
      <c r="W614" s="219" t="str">
        <f ca="1">comm_pd</f>
        <v/>
      </c>
      <c r="X614" s="4"/>
      <c r="Y614" s="8"/>
      <c r="Z614" s="223"/>
    </row>
    <row r="615" spans="1:26" x14ac:dyDescent="0.25">
      <c r="A615" s="6" t="str">
        <f ca="1">no.</f>
        <v/>
      </c>
      <c r="E615" s="4" t="str">
        <f ca="1">position</f>
        <v/>
      </c>
      <c r="I615" s="318"/>
      <c r="L615" s="4"/>
      <c r="N615" s="6"/>
      <c r="P615" s="20"/>
      <c r="Q615" s="5" t="str">
        <f ca="1">score</f>
        <v/>
      </c>
      <c r="R615" s="7" t="str">
        <f ca="1">rescore_pd</f>
        <v/>
      </c>
      <c r="S615" s="310" t="str">
        <f ca="1">price</f>
        <v/>
      </c>
      <c r="U615" s="4"/>
      <c r="V615" s="4"/>
      <c r="W615" s="219" t="str">
        <f ca="1">comm_pd</f>
        <v/>
      </c>
      <c r="X615" s="4"/>
      <c r="Y615" s="8"/>
      <c r="Z615" s="223"/>
    </row>
    <row r="616" spans="1:26" x14ac:dyDescent="0.25">
      <c r="A616" s="6" t="str">
        <f ca="1">no.</f>
        <v/>
      </c>
      <c r="E616" s="4" t="str">
        <f ca="1">position</f>
        <v/>
      </c>
      <c r="I616" s="318"/>
      <c r="L616" s="4"/>
      <c r="N616" s="6"/>
      <c r="P616" s="20"/>
      <c r="Q616" s="5" t="str">
        <f ca="1">score</f>
        <v/>
      </c>
      <c r="R616" s="7" t="str">
        <f ca="1">rescore_pd</f>
        <v/>
      </c>
      <c r="S616" s="310" t="str">
        <f ca="1">price</f>
        <v/>
      </c>
      <c r="U616" s="4"/>
      <c r="V616" s="4"/>
      <c r="W616" s="219" t="str">
        <f ca="1">comm_pd</f>
        <v/>
      </c>
      <c r="X616" s="4"/>
      <c r="Y616" s="8"/>
      <c r="Z616" s="223"/>
    </row>
    <row r="617" spans="1:26" x14ac:dyDescent="0.25">
      <c r="A617" s="6" t="str">
        <f ca="1">no.</f>
        <v/>
      </c>
      <c r="E617" s="4" t="str">
        <f ca="1">position</f>
        <v/>
      </c>
      <c r="I617" s="318"/>
      <c r="L617" s="4"/>
      <c r="N617" s="6"/>
      <c r="P617" s="20"/>
      <c r="Q617" s="5" t="str">
        <f ca="1">score</f>
        <v/>
      </c>
      <c r="R617" s="7" t="str">
        <f ca="1">rescore_pd</f>
        <v/>
      </c>
      <c r="S617" s="310" t="str">
        <f ca="1">price</f>
        <v/>
      </c>
      <c r="U617" s="4"/>
      <c r="V617" s="4"/>
      <c r="W617" s="219" t="str">
        <f ca="1">comm_pd</f>
        <v/>
      </c>
      <c r="X617" s="4"/>
      <c r="Y617" s="8"/>
      <c r="Z617" s="223"/>
    </row>
    <row r="618" spans="1:26" x14ac:dyDescent="0.25">
      <c r="A618" s="6" t="str">
        <f ca="1">no.</f>
        <v/>
      </c>
      <c r="E618" s="4" t="str">
        <f ca="1">position</f>
        <v/>
      </c>
      <c r="I618" s="318"/>
      <c r="L618" s="4"/>
      <c r="N618" s="6"/>
      <c r="P618" s="20"/>
      <c r="Q618" s="5" t="str">
        <f ca="1">score</f>
        <v/>
      </c>
      <c r="R618" s="7" t="str">
        <f ca="1">rescore_pd</f>
        <v/>
      </c>
      <c r="S618" s="310" t="str">
        <f ca="1">price</f>
        <v/>
      </c>
      <c r="U618" s="4"/>
      <c r="V618" s="4"/>
      <c r="W618" s="219" t="str">
        <f ca="1">comm_pd</f>
        <v/>
      </c>
      <c r="X618" s="4"/>
      <c r="Y618" s="8"/>
      <c r="Z618" s="223"/>
    </row>
    <row r="619" spans="1:26" x14ac:dyDescent="0.25">
      <c r="A619" s="6" t="str">
        <f ca="1">no.</f>
        <v/>
      </c>
      <c r="E619" s="4" t="str">
        <f ca="1">position</f>
        <v/>
      </c>
      <c r="I619" s="318"/>
      <c r="L619" s="4"/>
      <c r="N619" s="6"/>
      <c r="P619" s="20"/>
      <c r="Q619" s="5" t="str">
        <f ca="1">score</f>
        <v/>
      </c>
      <c r="R619" s="7" t="str">
        <f ca="1">rescore_pd</f>
        <v/>
      </c>
      <c r="S619" s="310" t="str">
        <f ca="1">price</f>
        <v/>
      </c>
      <c r="U619" s="4"/>
      <c r="V619" s="4"/>
      <c r="W619" s="219" t="str">
        <f ca="1">comm_pd</f>
        <v/>
      </c>
      <c r="X619" s="4"/>
      <c r="Y619" s="8"/>
      <c r="Z619" s="223"/>
    </row>
    <row r="620" spans="1:26" x14ac:dyDescent="0.25">
      <c r="A620" s="6" t="str">
        <f ca="1">no.</f>
        <v/>
      </c>
      <c r="E620" s="4" t="str">
        <f ca="1">position</f>
        <v/>
      </c>
      <c r="I620" s="318"/>
      <c r="L620" s="4"/>
      <c r="N620" s="6"/>
      <c r="P620" s="20"/>
      <c r="Q620" s="5" t="str">
        <f ca="1">score</f>
        <v/>
      </c>
      <c r="R620" s="7" t="str">
        <f ca="1">rescore_pd</f>
        <v/>
      </c>
      <c r="S620" s="310" t="str">
        <f ca="1">price</f>
        <v/>
      </c>
      <c r="U620" s="4"/>
      <c r="V620" s="4"/>
      <c r="W620" s="219" t="str">
        <f ca="1">comm_pd</f>
        <v/>
      </c>
      <c r="X620" s="4"/>
      <c r="Y620" s="8"/>
      <c r="Z620" s="223"/>
    </row>
    <row r="621" spans="1:26" x14ac:dyDescent="0.25">
      <c r="A621" s="6" t="str">
        <f ca="1">no.</f>
        <v/>
      </c>
      <c r="E621" s="4" t="str">
        <f ca="1">position</f>
        <v/>
      </c>
      <c r="I621" s="318"/>
      <c r="L621" s="4"/>
      <c r="N621" s="6"/>
      <c r="P621" s="20"/>
      <c r="Q621" s="5" t="str">
        <f ca="1">score</f>
        <v/>
      </c>
      <c r="R621" s="7" t="str">
        <f ca="1">rescore_pd</f>
        <v/>
      </c>
      <c r="S621" s="310" t="str">
        <f ca="1">price</f>
        <v/>
      </c>
      <c r="U621" s="4"/>
      <c r="V621" s="4"/>
      <c r="W621" s="219" t="str">
        <f ca="1">comm_pd</f>
        <v/>
      </c>
      <c r="X621" s="4"/>
      <c r="Y621" s="8"/>
      <c r="Z621" s="223"/>
    </row>
    <row r="622" spans="1:26" x14ac:dyDescent="0.25">
      <c r="A622" s="6" t="str">
        <f ca="1">no.</f>
        <v/>
      </c>
      <c r="E622" s="4" t="str">
        <f ca="1">position</f>
        <v/>
      </c>
      <c r="I622" s="318"/>
      <c r="L622" s="4"/>
      <c r="N622" s="6"/>
      <c r="P622" s="20"/>
      <c r="Q622" s="5" t="str">
        <f ca="1">score</f>
        <v/>
      </c>
      <c r="R622" s="7" t="str">
        <f ca="1">rescore_pd</f>
        <v/>
      </c>
      <c r="S622" s="310" t="str">
        <f ca="1">price</f>
        <v/>
      </c>
      <c r="U622" s="4"/>
      <c r="V622" s="4"/>
      <c r="W622" s="219" t="str">
        <f ca="1">comm_pd</f>
        <v/>
      </c>
      <c r="X622" s="4"/>
      <c r="Y622" s="8"/>
      <c r="Z622" s="223"/>
    </row>
    <row r="623" spans="1:26" x14ac:dyDescent="0.25">
      <c r="A623" s="6" t="str">
        <f ca="1">no.</f>
        <v/>
      </c>
      <c r="E623" s="4" t="str">
        <f ca="1">position</f>
        <v/>
      </c>
      <c r="I623" s="318"/>
      <c r="L623" s="4"/>
      <c r="N623" s="6"/>
      <c r="P623" s="20"/>
      <c r="Q623" s="5" t="str">
        <f ca="1">score</f>
        <v/>
      </c>
      <c r="R623" s="7" t="str">
        <f ca="1">rescore_pd</f>
        <v/>
      </c>
      <c r="S623" s="310" t="str">
        <f ca="1">price</f>
        <v/>
      </c>
      <c r="U623" s="4"/>
      <c r="V623" s="4"/>
      <c r="W623" s="219" t="str">
        <f ca="1">comm_pd</f>
        <v/>
      </c>
      <c r="X623" s="4"/>
      <c r="Y623" s="8"/>
      <c r="Z623" s="223"/>
    </row>
    <row r="624" spans="1:26" x14ac:dyDescent="0.25">
      <c r="A624" s="6" t="str">
        <f ca="1">no.</f>
        <v/>
      </c>
      <c r="E624" s="4" t="str">
        <f ca="1">position</f>
        <v/>
      </c>
      <c r="I624" s="318"/>
      <c r="L624" s="4"/>
      <c r="N624" s="6"/>
      <c r="P624" s="20"/>
      <c r="Q624" s="5" t="str">
        <f ca="1">score</f>
        <v/>
      </c>
      <c r="R624" s="7" t="str">
        <f ca="1">rescore_pd</f>
        <v/>
      </c>
      <c r="S624" s="310" t="str">
        <f ca="1">price</f>
        <v/>
      </c>
      <c r="U624" s="4"/>
      <c r="V624" s="4"/>
      <c r="W624" s="219" t="str">
        <f ca="1">comm_pd</f>
        <v/>
      </c>
      <c r="X624" s="4"/>
      <c r="Y624" s="8"/>
      <c r="Z624" s="223"/>
    </row>
    <row r="625" spans="1:26" x14ac:dyDescent="0.25">
      <c r="A625" s="6" t="str">
        <f ca="1">no.</f>
        <v/>
      </c>
      <c r="E625" s="4" t="str">
        <f ca="1">position</f>
        <v/>
      </c>
      <c r="I625" s="318"/>
      <c r="L625" s="4"/>
      <c r="N625" s="6"/>
      <c r="P625" s="20"/>
      <c r="Q625" s="5" t="str">
        <f ca="1">score</f>
        <v/>
      </c>
      <c r="R625" s="7" t="str">
        <f ca="1">rescore_pd</f>
        <v/>
      </c>
      <c r="S625" s="310" t="str">
        <f ca="1">price</f>
        <v/>
      </c>
      <c r="U625" s="4"/>
      <c r="V625" s="4"/>
      <c r="W625" s="219" t="str">
        <f ca="1">comm_pd</f>
        <v/>
      </c>
      <c r="X625" s="4"/>
      <c r="Y625" s="8"/>
      <c r="Z625" s="223"/>
    </row>
    <row r="626" spans="1:26" x14ac:dyDescent="0.25">
      <c r="A626" s="6" t="str">
        <f ca="1">no.</f>
        <v/>
      </c>
      <c r="E626" s="4" t="str">
        <f ca="1">position</f>
        <v/>
      </c>
      <c r="I626" s="318"/>
      <c r="L626" s="4"/>
      <c r="N626" s="6"/>
      <c r="P626" s="20"/>
      <c r="Q626" s="5" t="str">
        <f ca="1">score</f>
        <v/>
      </c>
      <c r="R626" s="7" t="str">
        <f ca="1">rescore_pd</f>
        <v/>
      </c>
      <c r="S626" s="310" t="str">
        <f ca="1">price</f>
        <v/>
      </c>
      <c r="U626" s="4"/>
      <c r="V626" s="4"/>
      <c r="W626" s="219" t="str">
        <f ca="1">comm_pd</f>
        <v/>
      </c>
      <c r="X626" s="4"/>
      <c r="Y626" s="8"/>
      <c r="Z626" s="223"/>
    </row>
    <row r="627" spans="1:26" x14ac:dyDescent="0.25">
      <c r="A627" s="6" t="str">
        <f ca="1">no.</f>
        <v/>
      </c>
      <c r="E627" s="4" t="str">
        <f ca="1">position</f>
        <v/>
      </c>
      <c r="I627" s="318"/>
      <c r="L627" s="4"/>
      <c r="N627" s="6"/>
      <c r="P627" s="20"/>
      <c r="Q627" s="5" t="str">
        <f ca="1">score</f>
        <v/>
      </c>
      <c r="R627" s="7" t="str">
        <f ca="1">rescore_pd</f>
        <v/>
      </c>
      <c r="S627" s="310" t="str">
        <f ca="1">price</f>
        <v/>
      </c>
      <c r="U627" s="4"/>
      <c r="V627" s="4"/>
      <c r="W627" s="219" t="str">
        <f ca="1">comm_pd</f>
        <v/>
      </c>
      <c r="X627" s="4"/>
      <c r="Y627" s="8"/>
      <c r="Z627" s="223"/>
    </row>
    <row r="628" spans="1:26" x14ac:dyDescent="0.25">
      <c r="A628" s="6" t="str">
        <f ca="1">no.</f>
        <v/>
      </c>
      <c r="E628" s="4" t="str">
        <f ca="1">position</f>
        <v/>
      </c>
      <c r="I628" s="318"/>
      <c r="L628" s="4"/>
      <c r="N628" s="6"/>
      <c r="P628" s="20"/>
      <c r="Q628" s="5" t="str">
        <f ca="1">score</f>
        <v/>
      </c>
      <c r="R628" s="7" t="str">
        <f ca="1">rescore_pd</f>
        <v/>
      </c>
      <c r="S628" s="310" t="str">
        <f ca="1">price</f>
        <v/>
      </c>
      <c r="U628" s="4"/>
      <c r="V628" s="4"/>
      <c r="W628" s="219" t="str">
        <f ca="1">comm_pd</f>
        <v/>
      </c>
      <c r="X628" s="4"/>
      <c r="Y628" s="8"/>
      <c r="Z628" s="223"/>
    </row>
    <row r="629" spans="1:26" x14ac:dyDescent="0.25">
      <c r="A629" s="6" t="str">
        <f ca="1">no.</f>
        <v/>
      </c>
      <c r="E629" s="4" t="str">
        <f ca="1">position</f>
        <v/>
      </c>
      <c r="I629" s="318"/>
      <c r="L629" s="4"/>
      <c r="N629" s="6"/>
      <c r="P629" s="20"/>
      <c r="Q629" s="5" t="str">
        <f ca="1">score</f>
        <v/>
      </c>
      <c r="R629" s="7" t="str">
        <f ca="1">rescore_pd</f>
        <v/>
      </c>
      <c r="S629" s="310" t="str">
        <f ca="1">price</f>
        <v/>
      </c>
      <c r="U629" s="4"/>
      <c r="V629" s="4"/>
      <c r="W629" s="219" t="str">
        <f ca="1">comm_pd</f>
        <v/>
      </c>
      <c r="X629" s="4"/>
      <c r="Y629" s="8"/>
      <c r="Z629" s="223"/>
    </row>
    <row r="630" spans="1:26" x14ac:dyDescent="0.25">
      <c r="A630" s="6" t="str">
        <f ca="1">no.</f>
        <v/>
      </c>
      <c r="E630" s="4" t="str">
        <f ca="1">position</f>
        <v/>
      </c>
      <c r="I630" s="318"/>
      <c r="L630" s="4"/>
      <c r="N630" s="6"/>
      <c r="P630" s="20"/>
      <c r="Q630" s="5" t="str">
        <f ca="1">score</f>
        <v/>
      </c>
      <c r="R630" s="7" t="str">
        <f ca="1">rescore_pd</f>
        <v/>
      </c>
      <c r="S630" s="310" t="str">
        <f ca="1">price</f>
        <v/>
      </c>
      <c r="U630" s="4"/>
      <c r="V630" s="4"/>
      <c r="W630" s="219" t="str">
        <f ca="1">comm_pd</f>
        <v/>
      </c>
      <c r="X630" s="4"/>
      <c r="Y630" s="8"/>
      <c r="Z630" s="223"/>
    </row>
    <row r="631" spans="1:26" x14ac:dyDescent="0.25">
      <c r="A631" s="6" t="str">
        <f ca="1">no.</f>
        <v/>
      </c>
      <c r="E631" s="4" t="str">
        <f ca="1">position</f>
        <v/>
      </c>
      <c r="I631" s="318"/>
      <c r="L631" s="4"/>
      <c r="N631" s="6"/>
      <c r="P631" s="20"/>
      <c r="Q631" s="5" t="str">
        <f ca="1">score</f>
        <v/>
      </c>
      <c r="R631" s="7" t="str">
        <f ca="1">rescore_pd</f>
        <v/>
      </c>
      <c r="S631" s="310" t="str">
        <f ca="1">price</f>
        <v/>
      </c>
      <c r="U631" s="4"/>
      <c r="V631" s="4"/>
      <c r="W631" s="219" t="str">
        <f ca="1">comm_pd</f>
        <v/>
      </c>
      <c r="X631" s="4"/>
      <c r="Y631" s="8"/>
      <c r="Z631" s="223"/>
    </row>
    <row r="632" spans="1:26" x14ac:dyDescent="0.25">
      <c r="A632" s="6" t="str">
        <f ca="1">no.</f>
        <v/>
      </c>
      <c r="E632" s="4" t="str">
        <f ca="1">position</f>
        <v/>
      </c>
      <c r="I632" s="318"/>
      <c r="L632" s="4"/>
      <c r="N632" s="6"/>
      <c r="P632" s="20"/>
      <c r="Q632" s="5" t="str">
        <f ca="1">score</f>
        <v/>
      </c>
      <c r="R632" s="7" t="str">
        <f ca="1">rescore_pd</f>
        <v/>
      </c>
      <c r="S632" s="310" t="str">
        <f ca="1">price</f>
        <v/>
      </c>
      <c r="U632" s="4"/>
      <c r="V632" s="4"/>
      <c r="W632" s="219" t="str">
        <f ca="1">comm_pd</f>
        <v/>
      </c>
      <c r="X632" s="4"/>
      <c r="Y632" s="8"/>
      <c r="Z632" s="223"/>
    </row>
    <row r="633" spans="1:26" x14ac:dyDescent="0.25">
      <c r="A633" s="6" t="str">
        <f ca="1">no.</f>
        <v/>
      </c>
      <c r="E633" s="4" t="str">
        <f ca="1">position</f>
        <v/>
      </c>
      <c r="I633" s="318"/>
      <c r="L633" s="4"/>
      <c r="N633" s="6"/>
      <c r="P633" s="20"/>
      <c r="Q633" s="5" t="str">
        <f ca="1">score</f>
        <v/>
      </c>
      <c r="R633" s="7" t="str">
        <f ca="1">rescore_pd</f>
        <v/>
      </c>
      <c r="S633" s="310" t="str">
        <f ca="1">price</f>
        <v/>
      </c>
      <c r="U633" s="4"/>
      <c r="V633" s="4"/>
      <c r="W633" s="219" t="str">
        <f ca="1">comm_pd</f>
        <v/>
      </c>
      <c r="X633" s="4"/>
      <c r="Y633" s="8"/>
      <c r="Z633" s="223"/>
    </row>
    <row r="634" spans="1:26" x14ac:dyDescent="0.25">
      <c r="A634" s="6" t="str">
        <f ca="1">no.</f>
        <v/>
      </c>
      <c r="E634" s="4" t="str">
        <f ca="1">position</f>
        <v/>
      </c>
      <c r="I634" s="318"/>
      <c r="L634" s="4"/>
      <c r="N634" s="6"/>
      <c r="P634" s="20"/>
      <c r="Q634" s="5" t="str">
        <f ca="1">score</f>
        <v/>
      </c>
      <c r="R634" s="7" t="str">
        <f ca="1">rescore_pd</f>
        <v/>
      </c>
      <c r="S634" s="310" t="str">
        <f ca="1">price</f>
        <v/>
      </c>
      <c r="U634" s="4"/>
      <c r="V634" s="4"/>
      <c r="W634" s="219" t="str">
        <f ca="1">comm_pd</f>
        <v/>
      </c>
      <c r="X634" s="4"/>
      <c r="Y634" s="8"/>
      <c r="Z634" s="223"/>
    </row>
    <row r="635" spans="1:26" x14ac:dyDescent="0.25">
      <c r="A635" s="6" t="str">
        <f ca="1">no.</f>
        <v/>
      </c>
      <c r="E635" s="4" t="str">
        <f ca="1">position</f>
        <v/>
      </c>
      <c r="I635" s="318"/>
      <c r="L635" s="4"/>
      <c r="N635" s="6"/>
      <c r="P635" s="20"/>
      <c r="Q635" s="5" t="str">
        <f ca="1">score</f>
        <v/>
      </c>
      <c r="R635" s="7" t="str">
        <f ca="1">rescore_pd</f>
        <v/>
      </c>
      <c r="S635" s="310" t="str">
        <f ca="1">price</f>
        <v/>
      </c>
      <c r="U635" s="4"/>
      <c r="V635" s="4"/>
      <c r="W635" s="219" t="str">
        <f ca="1">comm_pd</f>
        <v/>
      </c>
      <c r="X635" s="4"/>
      <c r="Y635" s="8"/>
      <c r="Z635" s="223"/>
    </row>
    <row r="636" spans="1:26" x14ac:dyDescent="0.25">
      <c r="A636" s="6" t="str">
        <f ca="1">no.</f>
        <v/>
      </c>
      <c r="E636" s="4" t="str">
        <f ca="1">position</f>
        <v/>
      </c>
      <c r="I636" s="318"/>
      <c r="L636" s="4"/>
      <c r="N636" s="6"/>
      <c r="P636" s="20"/>
      <c r="Q636" s="5" t="str">
        <f ca="1">score</f>
        <v/>
      </c>
      <c r="R636" s="7" t="str">
        <f ca="1">rescore_pd</f>
        <v/>
      </c>
      <c r="S636" s="310" t="str">
        <f ca="1">price</f>
        <v/>
      </c>
      <c r="U636" s="4"/>
      <c r="V636" s="4"/>
      <c r="W636" s="219" t="str">
        <f ca="1">comm_pd</f>
        <v/>
      </c>
      <c r="X636" s="4"/>
      <c r="Y636" s="8"/>
      <c r="Z636" s="223"/>
    </row>
    <row r="637" spans="1:26" x14ac:dyDescent="0.25">
      <c r="A637" s="6" t="str">
        <f ca="1">no.</f>
        <v/>
      </c>
      <c r="E637" s="4" t="str">
        <f ca="1">position</f>
        <v/>
      </c>
      <c r="I637" s="318"/>
      <c r="L637" s="4"/>
      <c r="N637" s="6"/>
      <c r="P637" s="20"/>
      <c r="Q637" s="5" t="str">
        <f ca="1">score</f>
        <v/>
      </c>
      <c r="R637" s="7" t="str">
        <f ca="1">rescore_pd</f>
        <v/>
      </c>
      <c r="S637" s="310" t="str">
        <f ca="1">price</f>
        <v/>
      </c>
      <c r="U637" s="4"/>
      <c r="V637" s="4"/>
      <c r="W637" s="219" t="str">
        <f ca="1">comm_pd</f>
        <v/>
      </c>
      <c r="X637" s="4"/>
      <c r="Y637" s="8"/>
      <c r="Z637" s="223"/>
    </row>
    <row r="638" spans="1:26" x14ac:dyDescent="0.25">
      <c r="A638" s="6" t="str">
        <f ca="1">no.</f>
        <v/>
      </c>
      <c r="E638" s="4" t="str">
        <f ca="1">position</f>
        <v/>
      </c>
      <c r="I638" s="318"/>
      <c r="L638" s="4"/>
      <c r="N638" s="6"/>
      <c r="P638" s="20"/>
      <c r="Q638" s="5" t="str">
        <f ca="1">score</f>
        <v/>
      </c>
      <c r="R638" s="7" t="str">
        <f ca="1">rescore_pd</f>
        <v/>
      </c>
      <c r="S638" s="310" t="str">
        <f ca="1">price</f>
        <v/>
      </c>
      <c r="U638" s="4"/>
      <c r="V638" s="4"/>
      <c r="W638" s="219" t="str">
        <f ca="1">comm_pd</f>
        <v/>
      </c>
      <c r="X638" s="4"/>
      <c r="Y638" s="8"/>
      <c r="Z638" s="223"/>
    </row>
    <row r="639" spans="1:26" x14ac:dyDescent="0.25">
      <c r="A639" s="6" t="str">
        <f ca="1">no.</f>
        <v/>
      </c>
      <c r="E639" s="4" t="str">
        <f ca="1">position</f>
        <v/>
      </c>
      <c r="I639" s="318"/>
      <c r="L639" s="4"/>
      <c r="N639" s="6"/>
      <c r="P639" s="20"/>
      <c r="Q639" s="5" t="str">
        <f ca="1">score</f>
        <v/>
      </c>
      <c r="R639" s="7" t="str">
        <f ca="1">rescore_pd</f>
        <v/>
      </c>
      <c r="S639" s="310" t="str">
        <f ca="1">price</f>
        <v/>
      </c>
      <c r="U639" s="4"/>
      <c r="V639" s="4"/>
      <c r="W639" s="219" t="str">
        <f ca="1">comm_pd</f>
        <v/>
      </c>
      <c r="X639" s="4"/>
      <c r="Y639" s="8"/>
      <c r="Z639" s="223"/>
    </row>
    <row r="640" spans="1:26" x14ac:dyDescent="0.25">
      <c r="A640" s="6" t="str">
        <f ca="1">no.</f>
        <v/>
      </c>
      <c r="E640" s="4" t="str">
        <f ca="1">position</f>
        <v/>
      </c>
      <c r="I640" s="318"/>
      <c r="L640" s="4"/>
      <c r="N640" s="6"/>
      <c r="P640" s="20"/>
      <c r="Q640" s="5" t="str">
        <f ca="1">score</f>
        <v/>
      </c>
      <c r="R640" s="7" t="str">
        <f ca="1">rescore_pd</f>
        <v/>
      </c>
      <c r="S640" s="310" t="str">
        <f ca="1">price</f>
        <v/>
      </c>
      <c r="U640" s="4"/>
      <c r="V640" s="4"/>
      <c r="W640" s="219" t="str">
        <f ca="1">comm_pd</f>
        <v/>
      </c>
      <c r="X640" s="4"/>
      <c r="Y640" s="8"/>
      <c r="Z640" s="223"/>
    </row>
    <row r="641" spans="1:26" x14ac:dyDescent="0.25">
      <c r="A641" s="6" t="str">
        <f ca="1">no.</f>
        <v/>
      </c>
      <c r="E641" s="4" t="str">
        <f ca="1">position</f>
        <v/>
      </c>
      <c r="I641" s="318"/>
      <c r="L641" s="4"/>
      <c r="N641" s="6"/>
      <c r="P641" s="20"/>
      <c r="Q641" s="5" t="str">
        <f ca="1">score</f>
        <v/>
      </c>
      <c r="R641" s="7" t="str">
        <f ca="1">rescore_pd</f>
        <v/>
      </c>
      <c r="S641" s="310" t="str">
        <f ca="1">price</f>
        <v/>
      </c>
      <c r="U641" s="4"/>
      <c r="V641" s="4"/>
      <c r="W641" s="219" t="str">
        <f ca="1">comm_pd</f>
        <v/>
      </c>
      <c r="X641" s="4"/>
      <c r="Y641" s="8"/>
      <c r="Z641" s="223"/>
    </row>
    <row r="642" spans="1:26" x14ac:dyDescent="0.25">
      <c r="A642" s="6" t="str">
        <f ca="1">no.</f>
        <v/>
      </c>
      <c r="E642" s="4" t="str">
        <f ca="1">position</f>
        <v/>
      </c>
      <c r="I642" s="318"/>
      <c r="L642" s="4"/>
      <c r="N642" s="6"/>
      <c r="P642" s="20"/>
      <c r="Q642" s="5" t="str">
        <f ca="1">score</f>
        <v/>
      </c>
      <c r="R642" s="7" t="str">
        <f ca="1">rescore_pd</f>
        <v/>
      </c>
      <c r="S642" s="310" t="str">
        <f ca="1">price</f>
        <v/>
      </c>
      <c r="U642" s="4"/>
      <c r="V642" s="4"/>
      <c r="W642" s="219" t="str">
        <f ca="1">comm_pd</f>
        <v/>
      </c>
      <c r="X642" s="4"/>
      <c r="Y642" s="8"/>
      <c r="Z642" s="223"/>
    </row>
    <row r="643" spans="1:26" x14ac:dyDescent="0.25">
      <c r="A643" s="6" t="str">
        <f ca="1">no.</f>
        <v/>
      </c>
      <c r="E643" s="4" t="str">
        <f ca="1">position</f>
        <v/>
      </c>
      <c r="I643" s="318"/>
      <c r="L643" s="4"/>
      <c r="N643" s="6"/>
      <c r="P643" s="20"/>
      <c r="Q643" s="5" t="str">
        <f ca="1">score</f>
        <v/>
      </c>
      <c r="R643" s="7" t="str">
        <f ca="1">rescore_pd</f>
        <v/>
      </c>
      <c r="S643" s="310" t="str">
        <f ca="1">price</f>
        <v/>
      </c>
      <c r="U643" s="4"/>
      <c r="V643" s="4"/>
      <c r="W643" s="219" t="str">
        <f ca="1">comm_pd</f>
        <v/>
      </c>
      <c r="X643" s="4"/>
      <c r="Y643" s="8"/>
      <c r="Z643" s="223"/>
    </row>
    <row r="644" spans="1:26" x14ac:dyDescent="0.25">
      <c r="A644" s="6" t="str">
        <f ca="1">no.</f>
        <v/>
      </c>
      <c r="E644" s="4" t="str">
        <f ca="1">position</f>
        <v/>
      </c>
      <c r="I644" s="318"/>
      <c r="L644" s="4"/>
      <c r="N644" s="6"/>
      <c r="P644" s="20"/>
      <c r="Q644" s="5" t="str">
        <f ca="1">score</f>
        <v/>
      </c>
      <c r="R644" s="7" t="str">
        <f ca="1">rescore_pd</f>
        <v/>
      </c>
      <c r="S644" s="310" t="str">
        <f ca="1">price</f>
        <v/>
      </c>
      <c r="U644" s="4"/>
      <c r="V644" s="4"/>
      <c r="W644" s="219" t="str">
        <f ca="1">comm_pd</f>
        <v/>
      </c>
      <c r="X644" s="4"/>
      <c r="Y644" s="8"/>
      <c r="Z644" s="223"/>
    </row>
    <row r="645" spans="1:26" x14ac:dyDescent="0.25">
      <c r="A645" s="6" t="str">
        <f ca="1">no.</f>
        <v/>
      </c>
      <c r="E645" s="4" t="str">
        <f ca="1">position</f>
        <v/>
      </c>
      <c r="I645" s="318"/>
      <c r="L645" s="4"/>
      <c r="N645" s="6"/>
      <c r="P645" s="20"/>
      <c r="Q645" s="5" t="str">
        <f ca="1">score</f>
        <v/>
      </c>
      <c r="R645" s="7" t="str">
        <f ca="1">rescore_pd</f>
        <v/>
      </c>
      <c r="S645" s="310" t="str">
        <f ca="1">price</f>
        <v/>
      </c>
      <c r="U645" s="4"/>
      <c r="V645" s="4"/>
      <c r="W645" s="219" t="str">
        <f ca="1">comm_pd</f>
        <v/>
      </c>
      <c r="X645" s="4"/>
      <c r="Y645" s="8"/>
      <c r="Z645" s="223"/>
    </row>
    <row r="646" spans="1:26" x14ac:dyDescent="0.25">
      <c r="A646" s="6" t="str">
        <f ca="1">no.</f>
        <v/>
      </c>
      <c r="E646" s="4" t="str">
        <f ca="1">position</f>
        <v/>
      </c>
      <c r="I646" s="318"/>
      <c r="L646" s="4"/>
      <c r="N646" s="6"/>
      <c r="P646" s="20"/>
      <c r="Q646" s="5" t="str">
        <f ca="1">score</f>
        <v/>
      </c>
      <c r="R646" s="7" t="str">
        <f ca="1">rescore_pd</f>
        <v/>
      </c>
      <c r="S646" s="310" t="str">
        <f ca="1">price</f>
        <v/>
      </c>
      <c r="U646" s="4"/>
      <c r="V646" s="4"/>
      <c r="W646" s="219" t="str">
        <f ca="1">comm_pd</f>
        <v/>
      </c>
      <c r="X646" s="4"/>
      <c r="Y646" s="8"/>
      <c r="Z646" s="223"/>
    </row>
    <row r="647" spans="1:26" x14ac:dyDescent="0.25">
      <c r="A647" s="6" t="str">
        <f ca="1">no.</f>
        <v/>
      </c>
      <c r="E647" s="4" t="str">
        <f ca="1">position</f>
        <v/>
      </c>
      <c r="I647" s="318"/>
      <c r="L647" s="4"/>
      <c r="N647" s="6"/>
      <c r="P647" s="20"/>
      <c r="Q647" s="5" t="str">
        <f ca="1">score</f>
        <v/>
      </c>
      <c r="R647" s="7" t="str">
        <f ca="1">rescore_pd</f>
        <v/>
      </c>
      <c r="S647" s="310" t="str">
        <f ca="1">price</f>
        <v/>
      </c>
      <c r="U647" s="4"/>
      <c r="V647" s="4"/>
      <c r="W647" s="219" t="str">
        <f ca="1">comm_pd</f>
        <v/>
      </c>
      <c r="X647" s="4"/>
      <c r="Y647" s="8"/>
      <c r="Z647" s="223"/>
    </row>
    <row r="648" spans="1:26" x14ac:dyDescent="0.25">
      <c r="A648" s="6" t="str">
        <f ca="1">no.</f>
        <v/>
      </c>
      <c r="E648" s="4" t="str">
        <f ca="1">position</f>
        <v/>
      </c>
      <c r="I648" s="318"/>
      <c r="L648" s="4"/>
      <c r="N648" s="6"/>
      <c r="P648" s="20"/>
      <c r="Q648" s="5" t="str">
        <f ca="1">score</f>
        <v/>
      </c>
      <c r="R648" s="7" t="str">
        <f ca="1">rescore_pd</f>
        <v/>
      </c>
      <c r="S648" s="310" t="str">
        <f ca="1">price</f>
        <v/>
      </c>
      <c r="U648" s="4"/>
      <c r="V648" s="4"/>
      <c r="W648" s="219" t="str">
        <f ca="1">comm_pd</f>
        <v/>
      </c>
      <c r="X648" s="4"/>
      <c r="Y648" s="8"/>
      <c r="Z648" s="223"/>
    </row>
    <row r="649" spans="1:26" x14ac:dyDescent="0.25">
      <c r="A649" s="6" t="str">
        <f ca="1">no.</f>
        <v/>
      </c>
      <c r="E649" s="4" t="str">
        <f ca="1">position</f>
        <v/>
      </c>
      <c r="I649" s="318"/>
      <c r="L649" s="4"/>
      <c r="N649" s="6"/>
      <c r="P649" s="20"/>
      <c r="Q649" s="5" t="str">
        <f ca="1">score</f>
        <v/>
      </c>
      <c r="R649" s="7" t="str">
        <f ca="1">rescore_pd</f>
        <v/>
      </c>
      <c r="S649" s="310" t="str">
        <f ca="1">price</f>
        <v/>
      </c>
      <c r="U649" s="4"/>
      <c r="V649" s="4"/>
      <c r="W649" s="219" t="str">
        <f ca="1">comm_pd</f>
        <v/>
      </c>
      <c r="X649" s="4"/>
      <c r="Y649" s="8"/>
      <c r="Z649" s="223"/>
    </row>
    <row r="650" spans="1:26" x14ac:dyDescent="0.25">
      <c r="A650" s="6" t="str">
        <f ca="1">no.</f>
        <v/>
      </c>
      <c r="E650" s="4" t="str">
        <f ca="1">position</f>
        <v/>
      </c>
      <c r="I650" s="318"/>
      <c r="L650" s="4"/>
      <c r="N650" s="6"/>
      <c r="P650" s="20"/>
      <c r="Q650" s="5" t="str">
        <f ca="1">score</f>
        <v/>
      </c>
      <c r="R650" s="7" t="str">
        <f ca="1">rescore_pd</f>
        <v/>
      </c>
      <c r="S650" s="310" t="str">
        <f ca="1">price</f>
        <v/>
      </c>
      <c r="U650" s="4"/>
      <c r="V650" s="4"/>
      <c r="W650" s="219" t="str">
        <f ca="1">comm_pd</f>
        <v/>
      </c>
      <c r="X650" s="4"/>
      <c r="Y650" s="8"/>
      <c r="Z650" s="223"/>
    </row>
    <row r="651" spans="1:26" x14ac:dyDescent="0.25">
      <c r="A651" s="6" t="str">
        <f ca="1">no.</f>
        <v/>
      </c>
      <c r="E651" s="4" t="str">
        <f ca="1">position</f>
        <v/>
      </c>
      <c r="I651" s="318"/>
      <c r="L651" s="4"/>
      <c r="N651" s="6"/>
      <c r="P651" s="20"/>
      <c r="Q651" s="5" t="str">
        <f ca="1">score</f>
        <v/>
      </c>
      <c r="R651" s="7" t="str">
        <f ca="1">rescore_pd</f>
        <v/>
      </c>
      <c r="S651" s="310" t="str">
        <f ca="1">price</f>
        <v/>
      </c>
      <c r="U651" s="4"/>
      <c r="V651" s="4"/>
      <c r="W651" s="219" t="str">
        <f ca="1">comm_pd</f>
        <v/>
      </c>
      <c r="X651" s="4"/>
      <c r="Y651" s="8"/>
      <c r="Z651" s="223"/>
    </row>
    <row r="652" spans="1:26" x14ac:dyDescent="0.25">
      <c r="A652" s="6" t="str">
        <f ca="1">no.</f>
        <v/>
      </c>
      <c r="E652" s="4" t="str">
        <f ca="1">position</f>
        <v/>
      </c>
      <c r="I652" s="318"/>
      <c r="L652" s="4"/>
      <c r="N652" s="6"/>
      <c r="P652" s="20"/>
      <c r="Q652" s="5" t="str">
        <f ca="1">score</f>
        <v/>
      </c>
      <c r="R652" s="7" t="str">
        <f ca="1">rescore_pd</f>
        <v/>
      </c>
      <c r="S652" s="310" t="str">
        <f ca="1">price</f>
        <v/>
      </c>
      <c r="U652" s="4"/>
      <c r="V652" s="4"/>
      <c r="W652" s="219" t="str">
        <f ca="1">comm_pd</f>
        <v/>
      </c>
      <c r="X652" s="4"/>
      <c r="Y652" s="8"/>
      <c r="Z652" s="223"/>
    </row>
    <row r="653" spans="1:26" x14ac:dyDescent="0.25">
      <c r="A653" s="6" t="str">
        <f ca="1">no.</f>
        <v/>
      </c>
      <c r="E653" s="4" t="str">
        <f ca="1">position</f>
        <v/>
      </c>
      <c r="I653" s="318"/>
      <c r="L653" s="4"/>
      <c r="N653" s="6"/>
      <c r="P653" s="20"/>
      <c r="Q653" s="5" t="str">
        <f ca="1">score</f>
        <v/>
      </c>
      <c r="R653" s="7" t="str">
        <f ca="1">rescore_pd</f>
        <v/>
      </c>
      <c r="S653" s="310" t="str">
        <f ca="1">price</f>
        <v/>
      </c>
      <c r="U653" s="4"/>
      <c r="V653" s="4"/>
      <c r="W653" s="219" t="str">
        <f ca="1">comm_pd</f>
        <v/>
      </c>
      <c r="X653" s="4"/>
      <c r="Y653" s="8"/>
      <c r="Z653" s="223"/>
    </row>
    <row r="654" spans="1:26" x14ac:dyDescent="0.25">
      <c r="A654" s="6" t="str">
        <f ca="1">no.</f>
        <v/>
      </c>
      <c r="E654" s="4" t="str">
        <f ca="1">position</f>
        <v/>
      </c>
      <c r="I654" s="318"/>
      <c r="L654" s="4"/>
      <c r="N654" s="6"/>
      <c r="P654" s="20"/>
      <c r="Q654" s="5" t="str">
        <f ca="1">score</f>
        <v/>
      </c>
      <c r="R654" s="7" t="str">
        <f ca="1">rescore_pd</f>
        <v/>
      </c>
      <c r="S654" s="310" t="str">
        <f ca="1">price</f>
        <v/>
      </c>
      <c r="U654" s="4"/>
      <c r="V654" s="4"/>
      <c r="W654" s="219" t="str">
        <f ca="1">comm_pd</f>
        <v/>
      </c>
      <c r="X654" s="4"/>
      <c r="Y654" s="8"/>
      <c r="Z654" s="223"/>
    </row>
    <row r="655" spans="1:26" x14ac:dyDescent="0.25">
      <c r="A655" s="6" t="str">
        <f ca="1">no.</f>
        <v/>
      </c>
      <c r="E655" s="4" t="str">
        <f ca="1">position</f>
        <v/>
      </c>
      <c r="I655" s="318"/>
      <c r="L655" s="4"/>
      <c r="N655" s="6"/>
      <c r="P655" s="20"/>
      <c r="Q655" s="5" t="str">
        <f ca="1">score</f>
        <v/>
      </c>
      <c r="R655" s="7" t="str">
        <f ca="1">rescore_pd</f>
        <v/>
      </c>
      <c r="S655" s="310" t="str">
        <f ca="1">price</f>
        <v/>
      </c>
      <c r="U655" s="4"/>
      <c r="V655" s="4"/>
      <c r="W655" s="219" t="str">
        <f ca="1">comm_pd</f>
        <v/>
      </c>
      <c r="X655" s="4"/>
      <c r="Y655" s="8"/>
      <c r="Z655" s="223"/>
    </row>
    <row r="656" spans="1:26" x14ac:dyDescent="0.25">
      <c r="A656" s="6" t="str">
        <f ca="1">no.</f>
        <v/>
      </c>
      <c r="E656" s="4" t="str">
        <f ca="1">position</f>
        <v/>
      </c>
      <c r="I656" s="318"/>
      <c r="L656" s="4"/>
      <c r="N656" s="6"/>
      <c r="P656" s="20"/>
      <c r="Q656" s="5" t="str">
        <f ca="1">score</f>
        <v/>
      </c>
      <c r="R656" s="7" t="str">
        <f ca="1">rescore_pd</f>
        <v/>
      </c>
      <c r="S656" s="310" t="str">
        <f ca="1">price</f>
        <v/>
      </c>
      <c r="U656" s="4"/>
      <c r="V656" s="4"/>
      <c r="W656" s="219" t="str">
        <f ca="1">comm_pd</f>
        <v/>
      </c>
      <c r="X656" s="4"/>
      <c r="Y656" s="8"/>
      <c r="Z656" s="223"/>
    </row>
    <row r="657" spans="1:26" x14ac:dyDescent="0.25">
      <c r="A657" s="6" t="str">
        <f ca="1">no.</f>
        <v/>
      </c>
      <c r="E657" s="4" t="str">
        <f ca="1">position</f>
        <v/>
      </c>
      <c r="I657" s="318"/>
      <c r="L657" s="4"/>
      <c r="N657" s="6"/>
      <c r="P657" s="20"/>
      <c r="Q657" s="5" t="str">
        <f ca="1">score</f>
        <v/>
      </c>
      <c r="R657" s="7" t="str">
        <f ca="1">rescore_pd</f>
        <v/>
      </c>
      <c r="S657" s="310" t="str">
        <f ca="1">price</f>
        <v/>
      </c>
      <c r="U657" s="4"/>
      <c r="V657" s="4"/>
      <c r="W657" s="219" t="str">
        <f ca="1">comm_pd</f>
        <v/>
      </c>
      <c r="X657" s="4"/>
      <c r="Y657" s="8"/>
      <c r="Z657" s="223"/>
    </row>
    <row r="658" spans="1:26" x14ac:dyDescent="0.25">
      <c r="A658" s="6" t="str">
        <f ca="1">no.</f>
        <v/>
      </c>
      <c r="E658" s="4" t="str">
        <f ca="1">position</f>
        <v/>
      </c>
      <c r="I658" s="318"/>
      <c r="L658" s="4"/>
      <c r="N658" s="6"/>
      <c r="P658" s="20"/>
      <c r="Q658" s="5" t="str">
        <f ca="1">score</f>
        <v/>
      </c>
      <c r="R658" s="7" t="str">
        <f ca="1">rescore_pd</f>
        <v/>
      </c>
      <c r="S658" s="310" t="str">
        <f ca="1">price</f>
        <v/>
      </c>
      <c r="U658" s="4"/>
      <c r="V658" s="4"/>
      <c r="W658" s="219" t="str">
        <f ca="1">comm_pd</f>
        <v/>
      </c>
      <c r="X658" s="4"/>
      <c r="Y658" s="8"/>
      <c r="Z658" s="223"/>
    </row>
    <row r="659" spans="1:26" x14ac:dyDescent="0.25">
      <c r="A659" s="6" t="str">
        <f ca="1">no.</f>
        <v/>
      </c>
      <c r="E659" s="4" t="str">
        <f ca="1">position</f>
        <v/>
      </c>
      <c r="I659" s="318"/>
      <c r="L659" s="4"/>
      <c r="N659" s="6"/>
      <c r="P659" s="20"/>
      <c r="Q659" s="5" t="str">
        <f ca="1">score</f>
        <v/>
      </c>
      <c r="R659" s="7" t="str">
        <f ca="1">rescore_pd</f>
        <v/>
      </c>
      <c r="S659" s="310" t="str">
        <f ca="1">price</f>
        <v/>
      </c>
      <c r="U659" s="4"/>
      <c r="V659" s="4"/>
      <c r="W659" s="219" t="str">
        <f ca="1">comm_pd</f>
        <v/>
      </c>
      <c r="X659" s="4"/>
      <c r="Y659" s="8"/>
      <c r="Z659" s="223"/>
    </row>
    <row r="660" spans="1:26" x14ac:dyDescent="0.25">
      <c r="A660" s="6" t="str">
        <f ca="1">no.</f>
        <v/>
      </c>
      <c r="E660" s="4" t="str">
        <f ca="1">position</f>
        <v/>
      </c>
      <c r="I660" s="318"/>
      <c r="L660" s="4"/>
      <c r="N660" s="6"/>
      <c r="P660" s="20"/>
      <c r="Q660" s="5" t="str">
        <f ca="1">score</f>
        <v/>
      </c>
      <c r="R660" s="7" t="str">
        <f ca="1">rescore_pd</f>
        <v/>
      </c>
      <c r="S660" s="310" t="str">
        <f ca="1">price</f>
        <v/>
      </c>
      <c r="U660" s="4"/>
      <c r="V660" s="4"/>
      <c r="W660" s="219" t="str">
        <f ca="1">comm_pd</f>
        <v/>
      </c>
      <c r="X660" s="4"/>
      <c r="Y660" s="8"/>
      <c r="Z660" s="223"/>
    </row>
    <row r="661" spans="1:26" x14ac:dyDescent="0.25">
      <c r="A661" s="6" t="str">
        <f ca="1">no.</f>
        <v/>
      </c>
      <c r="E661" s="4" t="str">
        <f ca="1">position</f>
        <v/>
      </c>
      <c r="I661" s="318"/>
      <c r="L661" s="4"/>
      <c r="N661" s="6"/>
      <c r="P661" s="20"/>
      <c r="Q661" s="5" t="str">
        <f ca="1">score</f>
        <v/>
      </c>
      <c r="R661" s="7" t="str">
        <f ca="1">rescore_pd</f>
        <v/>
      </c>
      <c r="S661" s="310" t="str">
        <f ca="1">price</f>
        <v/>
      </c>
      <c r="U661" s="4"/>
      <c r="V661" s="4"/>
      <c r="W661" s="219" t="str">
        <f ca="1">comm_pd</f>
        <v/>
      </c>
      <c r="X661" s="4"/>
      <c r="Y661" s="8"/>
      <c r="Z661" s="223"/>
    </row>
    <row r="662" spans="1:26" x14ac:dyDescent="0.25">
      <c r="A662" s="6" t="str">
        <f ca="1">no.</f>
        <v/>
      </c>
      <c r="E662" s="4" t="str">
        <f ca="1">position</f>
        <v/>
      </c>
      <c r="I662" s="318"/>
      <c r="L662" s="4"/>
      <c r="N662" s="6"/>
      <c r="P662" s="20"/>
      <c r="Q662" s="5" t="str">
        <f ca="1">score</f>
        <v/>
      </c>
      <c r="R662" s="7" t="str">
        <f ca="1">rescore_pd</f>
        <v/>
      </c>
      <c r="S662" s="310" t="str">
        <f ca="1">price</f>
        <v/>
      </c>
      <c r="U662" s="4"/>
      <c r="V662" s="4"/>
      <c r="W662" s="219" t="str">
        <f ca="1">comm_pd</f>
        <v/>
      </c>
      <c r="X662" s="4"/>
      <c r="Y662" s="8"/>
      <c r="Z662" s="223"/>
    </row>
    <row r="663" spans="1:26" x14ac:dyDescent="0.25">
      <c r="A663" s="6" t="str">
        <f ca="1">no.</f>
        <v/>
      </c>
      <c r="E663" s="4" t="str">
        <f ca="1">position</f>
        <v/>
      </c>
      <c r="I663" s="318"/>
      <c r="L663" s="4"/>
      <c r="N663" s="6"/>
      <c r="P663" s="20"/>
      <c r="Q663" s="5" t="str">
        <f ca="1">score</f>
        <v/>
      </c>
      <c r="R663" s="7" t="str">
        <f ca="1">rescore_pd</f>
        <v/>
      </c>
      <c r="S663" s="310" t="str">
        <f ca="1">price</f>
        <v/>
      </c>
      <c r="U663" s="4"/>
      <c r="V663" s="4"/>
      <c r="W663" s="219" t="str">
        <f ca="1">comm_pd</f>
        <v/>
      </c>
      <c r="X663" s="4"/>
      <c r="Y663" s="8"/>
      <c r="Z663" s="223"/>
    </row>
    <row r="664" spans="1:26" x14ac:dyDescent="0.25">
      <c r="A664" s="6" t="str">
        <f ca="1">no.</f>
        <v/>
      </c>
      <c r="E664" s="4" t="str">
        <f ca="1">position</f>
        <v/>
      </c>
      <c r="I664" s="318"/>
      <c r="L664" s="4"/>
      <c r="N664" s="6"/>
      <c r="P664" s="20"/>
      <c r="Q664" s="5" t="str">
        <f ca="1">score</f>
        <v/>
      </c>
      <c r="R664" s="7" t="str">
        <f ca="1">rescore_pd</f>
        <v/>
      </c>
      <c r="S664" s="310" t="str">
        <f ca="1">price</f>
        <v/>
      </c>
      <c r="U664" s="4"/>
      <c r="V664" s="4"/>
      <c r="W664" s="219" t="str">
        <f ca="1">comm_pd</f>
        <v/>
      </c>
      <c r="X664" s="4"/>
      <c r="Y664" s="8"/>
      <c r="Z664" s="223"/>
    </row>
    <row r="665" spans="1:26" x14ac:dyDescent="0.25">
      <c r="A665" s="6" t="str">
        <f ca="1">no.</f>
        <v/>
      </c>
      <c r="E665" s="4" t="str">
        <f ca="1">position</f>
        <v/>
      </c>
      <c r="I665" s="318"/>
      <c r="L665" s="4"/>
      <c r="N665" s="6"/>
      <c r="P665" s="20"/>
      <c r="Q665" s="5" t="str">
        <f ca="1">score</f>
        <v/>
      </c>
      <c r="R665" s="7" t="str">
        <f ca="1">rescore_pd</f>
        <v/>
      </c>
      <c r="S665" s="310" t="str">
        <f ca="1">price</f>
        <v/>
      </c>
      <c r="U665" s="4"/>
      <c r="V665" s="4"/>
      <c r="W665" s="219" t="str">
        <f ca="1">comm_pd</f>
        <v/>
      </c>
      <c r="X665" s="4"/>
      <c r="Y665" s="8"/>
      <c r="Z665" s="223"/>
    </row>
    <row r="666" spans="1:26" x14ac:dyDescent="0.25">
      <c r="A666" s="6" t="str">
        <f ca="1">no.</f>
        <v/>
      </c>
      <c r="E666" s="4" t="str">
        <f ca="1">position</f>
        <v/>
      </c>
      <c r="I666" s="318"/>
      <c r="L666" s="4"/>
      <c r="N666" s="6"/>
      <c r="P666" s="20"/>
      <c r="Q666" s="5" t="str">
        <f ca="1">score</f>
        <v/>
      </c>
      <c r="R666" s="7" t="str">
        <f ca="1">rescore_pd</f>
        <v/>
      </c>
      <c r="S666" s="310" t="str">
        <f ca="1">price</f>
        <v/>
      </c>
      <c r="U666" s="4"/>
      <c r="V666" s="4"/>
      <c r="W666" s="219" t="str">
        <f ca="1">comm_pd</f>
        <v/>
      </c>
      <c r="X666" s="4"/>
      <c r="Y666" s="8"/>
      <c r="Z666" s="223"/>
    </row>
    <row r="667" spans="1:26" x14ac:dyDescent="0.25">
      <c r="A667" s="6" t="str">
        <f ca="1">no.</f>
        <v/>
      </c>
      <c r="E667" s="4" t="str">
        <f ca="1">position</f>
        <v/>
      </c>
      <c r="I667" s="318"/>
      <c r="L667" s="4"/>
      <c r="N667" s="6"/>
      <c r="P667" s="20"/>
      <c r="Q667" s="5" t="str">
        <f ca="1">score</f>
        <v/>
      </c>
      <c r="R667" s="7" t="str">
        <f ca="1">rescore_pd</f>
        <v/>
      </c>
      <c r="S667" s="310" t="str">
        <f ca="1">price</f>
        <v/>
      </c>
      <c r="U667" s="4"/>
      <c r="V667" s="4"/>
      <c r="W667" s="219" t="str">
        <f ca="1">comm_pd</f>
        <v/>
      </c>
      <c r="X667" s="4"/>
      <c r="Y667" s="8"/>
      <c r="Z667" s="223"/>
    </row>
    <row r="668" spans="1:26" x14ac:dyDescent="0.25">
      <c r="A668" s="6" t="str">
        <f ca="1">no.</f>
        <v/>
      </c>
      <c r="E668" s="4" t="str">
        <f ca="1">position</f>
        <v/>
      </c>
      <c r="I668" s="318"/>
      <c r="L668" s="4"/>
      <c r="N668" s="6"/>
      <c r="P668" s="20"/>
      <c r="Q668" s="5" t="str">
        <f ca="1">score</f>
        <v/>
      </c>
      <c r="R668" s="7" t="str">
        <f ca="1">rescore_pd</f>
        <v/>
      </c>
      <c r="S668" s="310" t="str">
        <f ca="1">price</f>
        <v/>
      </c>
      <c r="U668" s="4"/>
      <c r="V668" s="4"/>
      <c r="W668" s="219" t="str">
        <f ca="1">comm_pd</f>
        <v/>
      </c>
      <c r="X668" s="4"/>
      <c r="Y668" s="8"/>
      <c r="Z668" s="223"/>
    </row>
    <row r="669" spans="1:26" x14ac:dyDescent="0.25">
      <c r="A669" s="6" t="str">
        <f ca="1">no.</f>
        <v/>
      </c>
      <c r="E669" s="4" t="str">
        <f ca="1">position</f>
        <v/>
      </c>
      <c r="I669" s="318"/>
      <c r="L669" s="4"/>
      <c r="N669" s="6"/>
      <c r="P669" s="20"/>
      <c r="Q669" s="5" t="str">
        <f ca="1">score</f>
        <v/>
      </c>
      <c r="R669" s="7" t="str">
        <f ca="1">rescore_pd</f>
        <v/>
      </c>
      <c r="S669" s="310" t="str">
        <f ca="1">price</f>
        <v/>
      </c>
      <c r="U669" s="4"/>
      <c r="V669" s="4"/>
      <c r="W669" s="219" t="str">
        <f ca="1">comm_pd</f>
        <v/>
      </c>
      <c r="X669" s="4"/>
      <c r="Y669" s="8"/>
      <c r="Z669" s="223"/>
    </row>
    <row r="670" spans="1:26" x14ac:dyDescent="0.25">
      <c r="A670" s="6" t="str">
        <f ca="1">no.</f>
        <v/>
      </c>
      <c r="E670" s="4" t="str">
        <f ca="1">position</f>
        <v/>
      </c>
      <c r="I670" s="318"/>
      <c r="L670" s="4"/>
      <c r="N670" s="6"/>
      <c r="P670" s="20"/>
      <c r="Q670" s="5" t="str">
        <f ca="1">score</f>
        <v/>
      </c>
      <c r="R670" s="7" t="str">
        <f ca="1">rescore_pd</f>
        <v/>
      </c>
      <c r="S670" s="310" t="str">
        <f ca="1">price</f>
        <v/>
      </c>
      <c r="U670" s="4"/>
      <c r="V670" s="4"/>
      <c r="W670" s="219" t="str">
        <f ca="1">comm_pd</f>
        <v/>
      </c>
      <c r="X670" s="4"/>
      <c r="Y670" s="8"/>
      <c r="Z670" s="223"/>
    </row>
    <row r="671" spans="1:26" x14ac:dyDescent="0.25">
      <c r="A671" s="6" t="str">
        <f ca="1">no.</f>
        <v/>
      </c>
      <c r="E671" s="4" t="str">
        <f ca="1">position</f>
        <v/>
      </c>
      <c r="I671" s="318"/>
      <c r="L671" s="4"/>
      <c r="N671" s="6"/>
      <c r="P671" s="20"/>
      <c r="Q671" s="5" t="str">
        <f ca="1">score</f>
        <v/>
      </c>
      <c r="R671" s="7" t="str">
        <f ca="1">rescore_pd</f>
        <v/>
      </c>
      <c r="S671" s="310" t="str">
        <f ca="1">price</f>
        <v/>
      </c>
      <c r="U671" s="4"/>
      <c r="V671" s="4"/>
      <c r="W671" s="219" t="str">
        <f ca="1">comm_pd</f>
        <v/>
      </c>
      <c r="X671" s="4"/>
      <c r="Y671" s="8"/>
      <c r="Z671" s="223"/>
    </row>
    <row r="672" spans="1:26" x14ac:dyDescent="0.25">
      <c r="A672" s="6" t="str">
        <f ca="1">no.</f>
        <v/>
      </c>
      <c r="E672" s="4" t="str">
        <f ca="1">position</f>
        <v/>
      </c>
      <c r="I672" s="318"/>
      <c r="L672" s="4"/>
      <c r="N672" s="6"/>
      <c r="P672" s="20"/>
      <c r="Q672" s="5" t="str">
        <f ca="1">score</f>
        <v/>
      </c>
      <c r="R672" s="7" t="str">
        <f ca="1">rescore_pd</f>
        <v/>
      </c>
      <c r="S672" s="310" t="str">
        <f ca="1">price</f>
        <v/>
      </c>
      <c r="U672" s="4"/>
      <c r="V672" s="4"/>
      <c r="W672" s="219" t="str">
        <f ca="1">comm_pd</f>
        <v/>
      </c>
      <c r="X672" s="4"/>
      <c r="Y672" s="8"/>
      <c r="Z672" s="223"/>
    </row>
    <row r="673" spans="1:26" x14ac:dyDescent="0.25">
      <c r="A673" s="6" t="str">
        <f ca="1">no.</f>
        <v/>
      </c>
      <c r="E673" s="4" t="str">
        <f ca="1">position</f>
        <v/>
      </c>
      <c r="I673" s="318"/>
      <c r="L673" s="4"/>
      <c r="N673" s="6"/>
      <c r="P673" s="20"/>
      <c r="Q673" s="5" t="str">
        <f ca="1">score</f>
        <v/>
      </c>
      <c r="R673" s="7" t="str">
        <f ca="1">rescore_pd</f>
        <v/>
      </c>
      <c r="S673" s="310" t="str">
        <f ca="1">price</f>
        <v/>
      </c>
      <c r="U673" s="4"/>
      <c r="V673" s="4"/>
      <c r="W673" s="219" t="str">
        <f ca="1">comm_pd</f>
        <v/>
      </c>
      <c r="X673" s="4"/>
      <c r="Y673" s="8"/>
      <c r="Z673" s="223"/>
    </row>
    <row r="674" spans="1:26" x14ac:dyDescent="0.25">
      <c r="A674" s="6" t="str">
        <f ca="1">no.</f>
        <v/>
      </c>
      <c r="E674" s="4" t="str">
        <f ca="1">position</f>
        <v/>
      </c>
      <c r="I674" s="318"/>
      <c r="L674" s="4"/>
      <c r="N674" s="6"/>
      <c r="P674" s="20"/>
      <c r="Q674" s="5" t="str">
        <f ca="1">score</f>
        <v/>
      </c>
      <c r="R674" s="7" t="str">
        <f ca="1">rescore_pd</f>
        <v/>
      </c>
      <c r="S674" s="310" t="str">
        <f ca="1">price</f>
        <v/>
      </c>
      <c r="U674" s="4"/>
      <c r="V674" s="4"/>
      <c r="W674" s="219" t="str">
        <f ca="1">comm_pd</f>
        <v/>
      </c>
      <c r="X674" s="4"/>
      <c r="Y674" s="8"/>
      <c r="Z674" s="223"/>
    </row>
    <row r="675" spans="1:26" x14ac:dyDescent="0.25">
      <c r="A675" s="6" t="str">
        <f ca="1">no.</f>
        <v/>
      </c>
      <c r="E675" s="4" t="str">
        <f ca="1">position</f>
        <v/>
      </c>
      <c r="I675" s="318"/>
      <c r="L675" s="4"/>
      <c r="N675" s="6"/>
      <c r="P675" s="20"/>
      <c r="Q675" s="5" t="str">
        <f ca="1">score</f>
        <v/>
      </c>
      <c r="R675" s="7" t="str">
        <f ca="1">rescore_pd</f>
        <v/>
      </c>
      <c r="S675" s="310" t="str">
        <f ca="1">price</f>
        <v/>
      </c>
      <c r="U675" s="4"/>
      <c r="V675" s="4"/>
      <c r="W675" s="219" t="str">
        <f ca="1">comm_pd</f>
        <v/>
      </c>
      <c r="X675" s="4"/>
      <c r="Y675" s="8"/>
      <c r="Z675" s="223"/>
    </row>
    <row r="676" spans="1:26" x14ac:dyDescent="0.25">
      <c r="A676" s="6" t="str">
        <f ca="1">no.</f>
        <v/>
      </c>
      <c r="E676" s="4" t="str">
        <f ca="1">position</f>
        <v/>
      </c>
      <c r="I676" s="318"/>
      <c r="L676" s="4"/>
      <c r="N676" s="6"/>
      <c r="P676" s="20"/>
      <c r="Q676" s="5" t="str">
        <f ca="1">score</f>
        <v/>
      </c>
      <c r="R676" s="7" t="str">
        <f ca="1">rescore_pd</f>
        <v/>
      </c>
      <c r="S676" s="310" t="str">
        <f ca="1">price</f>
        <v/>
      </c>
      <c r="U676" s="4"/>
      <c r="V676" s="4"/>
      <c r="W676" s="219" t="str">
        <f ca="1">comm_pd</f>
        <v/>
      </c>
      <c r="X676" s="4"/>
      <c r="Y676" s="8"/>
      <c r="Z676" s="223"/>
    </row>
    <row r="677" spans="1:26" x14ac:dyDescent="0.25">
      <c r="A677" s="6" t="str">
        <f ca="1">no.</f>
        <v/>
      </c>
      <c r="E677" s="4" t="str">
        <f ca="1">position</f>
        <v/>
      </c>
      <c r="I677" s="318"/>
      <c r="L677" s="4"/>
      <c r="N677" s="6"/>
      <c r="P677" s="20"/>
      <c r="Q677" s="5" t="str">
        <f ca="1">score</f>
        <v/>
      </c>
      <c r="R677" s="7" t="str">
        <f ca="1">rescore_pd</f>
        <v/>
      </c>
      <c r="S677" s="310" t="str">
        <f ca="1">price</f>
        <v/>
      </c>
      <c r="U677" s="4"/>
      <c r="V677" s="4"/>
      <c r="W677" s="219" t="str">
        <f ca="1">comm_pd</f>
        <v/>
      </c>
      <c r="X677" s="4"/>
      <c r="Y677" s="8"/>
      <c r="Z677" s="223"/>
    </row>
    <row r="678" spans="1:26" x14ac:dyDescent="0.25">
      <c r="A678" s="6" t="str">
        <f ca="1">no.</f>
        <v/>
      </c>
      <c r="E678" s="4" t="str">
        <f ca="1">position</f>
        <v/>
      </c>
      <c r="I678" s="318"/>
      <c r="L678" s="4"/>
      <c r="N678" s="6"/>
      <c r="P678" s="20"/>
      <c r="Q678" s="5" t="str">
        <f ca="1">score</f>
        <v/>
      </c>
      <c r="R678" s="7" t="str">
        <f ca="1">rescore_pd</f>
        <v/>
      </c>
      <c r="S678" s="310" t="str">
        <f ca="1">price</f>
        <v/>
      </c>
      <c r="U678" s="4"/>
      <c r="V678" s="4"/>
      <c r="W678" s="219" t="str">
        <f ca="1">comm_pd</f>
        <v/>
      </c>
      <c r="X678" s="4"/>
      <c r="Y678" s="8"/>
      <c r="Z678" s="223"/>
    </row>
    <row r="679" spans="1:26" x14ac:dyDescent="0.25">
      <c r="A679" s="6" t="str">
        <f ca="1">no.</f>
        <v/>
      </c>
      <c r="E679" s="4" t="str">
        <f ca="1">position</f>
        <v/>
      </c>
      <c r="I679" s="318"/>
      <c r="L679" s="4"/>
      <c r="N679" s="6"/>
      <c r="P679" s="20"/>
      <c r="Q679" s="5" t="str">
        <f ca="1">score</f>
        <v/>
      </c>
      <c r="R679" s="7" t="str">
        <f ca="1">rescore_pd</f>
        <v/>
      </c>
      <c r="S679" s="310" t="str">
        <f ca="1">price</f>
        <v/>
      </c>
      <c r="U679" s="4"/>
      <c r="V679" s="4"/>
      <c r="W679" s="219" t="str">
        <f ca="1">comm_pd</f>
        <v/>
      </c>
      <c r="X679" s="4"/>
      <c r="Y679" s="8"/>
      <c r="Z679" s="223"/>
    </row>
    <row r="680" spans="1:26" x14ac:dyDescent="0.25">
      <c r="A680" s="6" t="str">
        <f ca="1">no.</f>
        <v/>
      </c>
      <c r="E680" s="4" t="str">
        <f ca="1">position</f>
        <v/>
      </c>
      <c r="I680" s="318"/>
      <c r="L680" s="4"/>
      <c r="N680" s="6"/>
      <c r="P680" s="20"/>
      <c r="Q680" s="5" t="str">
        <f ca="1">score</f>
        <v/>
      </c>
      <c r="R680" s="7" t="str">
        <f ca="1">rescore_pd</f>
        <v/>
      </c>
      <c r="S680" s="310" t="str">
        <f ca="1">price</f>
        <v/>
      </c>
      <c r="U680" s="4"/>
      <c r="V680" s="4"/>
      <c r="W680" s="219" t="str">
        <f ca="1">comm_pd</f>
        <v/>
      </c>
      <c r="X680" s="4"/>
      <c r="Y680" s="8"/>
      <c r="Z680" s="223"/>
    </row>
    <row r="681" spans="1:26" x14ac:dyDescent="0.25">
      <c r="A681" s="6" t="str">
        <f ca="1">no.</f>
        <v/>
      </c>
      <c r="E681" s="4" t="str">
        <f ca="1">position</f>
        <v/>
      </c>
      <c r="I681" s="318"/>
      <c r="L681" s="4"/>
      <c r="N681" s="6"/>
      <c r="P681" s="20"/>
      <c r="Q681" s="5" t="str">
        <f ca="1">score</f>
        <v/>
      </c>
      <c r="R681" s="7" t="str">
        <f ca="1">rescore_pd</f>
        <v/>
      </c>
      <c r="S681" s="310" t="str">
        <f ca="1">price</f>
        <v/>
      </c>
      <c r="U681" s="4"/>
      <c r="V681" s="4"/>
      <c r="W681" s="219" t="str">
        <f ca="1">comm_pd</f>
        <v/>
      </c>
      <c r="X681" s="4"/>
      <c r="Y681" s="8"/>
      <c r="Z681" s="223"/>
    </row>
    <row r="682" spans="1:26" x14ac:dyDescent="0.25">
      <c r="A682" s="6" t="str">
        <f ca="1">no.</f>
        <v/>
      </c>
      <c r="E682" s="4" t="str">
        <f ca="1">position</f>
        <v/>
      </c>
      <c r="I682" s="318"/>
      <c r="L682" s="4"/>
      <c r="N682" s="6"/>
      <c r="P682" s="20"/>
      <c r="Q682" s="5" t="str">
        <f ca="1">score</f>
        <v/>
      </c>
      <c r="R682" s="7" t="str">
        <f ca="1">rescore_pd</f>
        <v/>
      </c>
      <c r="S682" s="310" t="str">
        <f ca="1">price</f>
        <v/>
      </c>
      <c r="U682" s="4"/>
      <c r="V682" s="4"/>
      <c r="W682" s="219" t="str">
        <f ca="1">comm_pd</f>
        <v/>
      </c>
      <c r="X682" s="4"/>
      <c r="Y682" s="8"/>
      <c r="Z682" s="223"/>
    </row>
    <row r="683" spans="1:26" x14ac:dyDescent="0.25">
      <c r="A683" s="6" t="str">
        <f ca="1">no.</f>
        <v/>
      </c>
      <c r="E683" s="4" t="str">
        <f ca="1">position</f>
        <v/>
      </c>
      <c r="I683" s="318"/>
      <c r="L683" s="4"/>
      <c r="N683" s="6"/>
      <c r="P683" s="20"/>
      <c r="Q683" s="5" t="str">
        <f ca="1">score</f>
        <v/>
      </c>
      <c r="R683" s="7" t="str">
        <f ca="1">rescore_pd</f>
        <v/>
      </c>
      <c r="S683" s="310" t="str">
        <f ca="1">price</f>
        <v/>
      </c>
      <c r="U683" s="4"/>
      <c r="V683" s="4"/>
      <c r="W683" s="219" t="str">
        <f ca="1">comm_pd</f>
        <v/>
      </c>
      <c r="X683" s="4"/>
      <c r="Y683" s="8"/>
      <c r="Z683" s="223"/>
    </row>
    <row r="684" spans="1:26" x14ac:dyDescent="0.25">
      <c r="A684" s="6" t="str">
        <f ca="1">no.</f>
        <v/>
      </c>
      <c r="E684" s="4" t="str">
        <f ca="1">position</f>
        <v/>
      </c>
      <c r="I684" s="318"/>
      <c r="L684" s="4"/>
      <c r="N684" s="6"/>
      <c r="P684" s="20"/>
      <c r="Q684" s="5" t="str">
        <f ca="1">score</f>
        <v/>
      </c>
      <c r="R684" s="7" t="str">
        <f ca="1">rescore_pd</f>
        <v/>
      </c>
      <c r="S684" s="310" t="str">
        <f ca="1">price</f>
        <v/>
      </c>
      <c r="U684" s="4"/>
      <c r="V684" s="4"/>
      <c r="W684" s="219" t="str">
        <f ca="1">comm_pd</f>
        <v/>
      </c>
      <c r="X684" s="4"/>
      <c r="Y684" s="8"/>
      <c r="Z684" s="223"/>
    </row>
    <row r="685" spans="1:26" x14ac:dyDescent="0.25">
      <c r="A685" s="6" t="str">
        <f ca="1">no.</f>
        <v/>
      </c>
      <c r="E685" s="4" t="str">
        <f ca="1">position</f>
        <v/>
      </c>
      <c r="I685" s="318"/>
      <c r="L685" s="4"/>
      <c r="N685" s="6"/>
      <c r="P685" s="20"/>
      <c r="Q685" s="5" t="str">
        <f ca="1">score</f>
        <v/>
      </c>
      <c r="R685" s="7" t="str">
        <f ca="1">rescore_pd</f>
        <v/>
      </c>
      <c r="S685" s="310" t="str">
        <f ca="1">price</f>
        <v/>
      </c>
      <c r="U685" s="4"/>
      <c r="V685" s="4"/>
      <c r="W685" s="219" t="str">
        <f ca="1">comm_pd</f>
        <v/>
      </c>
      <c r="X685" s="4"/>
      <c r="Y685" s="8"/>
      <c r="Z685" s="223"/>
    </row>
    <row r="686" spans="1:26" x14ac:dyDescent="0.25">
      <c r="A686" s="6" t="str">
        <f ca="1">no.</f>
        <v/>
      </c>
      <c r="E686" s="4" t="str">
        <f ca="1">position</f>
        <v/>
      </c>
      <c r="I686" s="318"/>
      <c r="L686" s="4"/>
      <c r="N686" s="6"/>
      <c r="P686" s="20"/>
      <c r="Q686" s="5" t="str">
        <f ca="1">score</f>
        <v/>
      </c>
      <c r="R686" s="7" t="str">
        <f ca="1">rescore_pd</f>
        <v/>
      </c>
      <c r="S686" s="310" t="str">
        <f ca="1">price</f>
        <v/>
      </c>
      <c r="U686" s="4"/>
      <c r="V686" s="4"/>
      <c r="W686" s="219" t="str">
        <f ca="1">comm_pd</f>
        <v/>
      </c>
      <c r="X686" s="4"/>
      <c r="Y686" s="8"/>
      <c r="Z686" s="223"/>
    </row>
    <row r="687" spans="1:26" x14ac:dyDescent="0.25">
      <c r="A687" s="6" t="str">
        <f ca="1">no.</f>
        <v/>
      </c>
      <c r="E687" s="4" t="str">
        <f ca="1">position</f>
        <v/>
      </c>
      <c r="I687" s="318"/>
      <c r="L687" s="4"/>
      <c r="N687" s="6"/>
      <c r="P687" s="20"/>
      <c r="Q687" s="5" t="str">
        <f ca="1">score</f>
        <v/>
      </c>
      <c r="R687" s="7" t="str">
        <f ca="1">rescore_pd</f>
        <v/>
      </c>
      <c r="S687" s="310" t="str">
        <f ca="1">price</f>
        <v/>
      </c>
      <c r="U687" s="4"/>
      <c r="V687" s="4"/>
      <c r="W687" s="219" t="str">
        <f ca="1">comm_pd</f>
        <v/>
      </c>
      <c r="X687" s="4"/>
      <c r="Y687" s="8"/>
      <c r="Z687" s="223"/>
    </row>
    <row r="688" spans="1:26" x14ac:dyDescent="0.25">
      <c r="A688" s="6" t="str">
        <f ca="1">no.</f>
        <v/>
      </c>
      <c r="E688" s="4" t="str">
        <f ca="1">position</f>
        <v/>
      </c>
      <c r="I688" s="318"/>
      <c r="L688" s="4"/>
      <c r="N688" s="6"/>
      <c r="P688" s="20"/>
      <c r="Q688" s="5" t="str">
        <f ca="1">score</f>
        <v/>
      </c>
      <c r="R688" s="7" t="str">
        <f ca="1">rescore_pd</f>
        <v/>
      </c>
      <c r="S688" s="310" t="str">
        <f ca="1">price</f>
        <v/>
      </c>
      <c r="U688" s="4"/>
      <c r="V688" s="4"/>
      <c r="W688" s="219" t="str">
        <f ca="1">comm_pd</f>
        <v/>
      </c>
      <c r="X688" s="4"/>
      <c r="Y688" s="8"/>
      <c r="Z688" s="223"/>
    </row>
    <row r="689" spans="1:26" x14ac:dyDescent="0.25">
      <c r="A689" s="6" t="str">
        <f ca="1">no.</f>
        <v/>
      </c>
      <c r="E689" s="4" t="str">
        <f ca="1">position</f>
        <v/>
      </c>
      <c r="I689" s="318"/>
      <c r="L689" s="4"/>
      <c r="N689" s="6"/>
      <c r="P689" s="20"/>
      <c r="Q689" s="5" t="str">
        <f ca="1">score</f>
        <v/>
      </c>
      <c r="R689" s="7" t="str">
        <f ca="1">rescore_pd</f>
        <v/>
      </c>
      <c r="S689" s="310" t="str">
        <f ca="1">price</f>
        <v/>
      </c>
      <c r="U689" s="4"/>
      <c r="V689" s="4"/>
      <c r="W689" s="219" t="str">
        <f ca="1">comm_pd</f>
        <v/>
      </c>
      <c r="X689" s="4"/>
      <c r="Y689" s="8"/>
      <c r="Z689" s="223"/>
    </row>
    <row r="690" spans="1:26" x14ac:dyDescent="0.25">
      <c r="A690" s="6" t="str">
        <f ca="1">no.</f>
        <v/>
      </c>
      <c r="E690" s="4" t="str">
        <f ca="1">position</f>
        <v/>
      </c>
      <c r="I690" s="318"/>
      <c r="L690" s="4"/>
      <c r="N690" s="6"/>
      <c r="P690" s="20"/>
      <c r="Q690" s="5" t="str">
        <f ca="1">score</f>
        <v/>
      </c>
      <c r="R690" s="7" t="str">
        <f ca="1">rescore_pd</f>
        <v/>
      </c>
      <c r="S690" s="310" t="str">
        <f ca="1">price</f>
        <v/>
      </c>
      <c r="U690" s="4"/>
      <c r="V690" s="4"/>
      <c r="W690" s="219" t="str">
        <f ca="1">comm_pd</f>
        <v/>
      </c>
      <c r="X690" s="4"/>
      <c r="Y690" s="8"/>
      <c r="Z690" s="223"/>
    </row>
    <row r="691" spans="1:26" x14ac:dyDescent="0.25">
      <c r="A691" s="6" t="str">
        <f ca="1">no.</f>
        <v/>
      </c>
      <c r="E691" s="4" t="str">
        <f ca="1">position</f>
        <v/>
      </c>
      <c r="I691" s="318"/>
      <c r="L691" s="4"/>
      <c r="N691" s="6"/>
      <c r="P691" s="20"/>
      <c r="Q691" s="5" t="str">
        <f ca="1">score</f>
        <v/>
      </c>
      <c r="R691" s="7" t="str">
        <f ca="1">rescore_pd</f>
        <v/>
      </c>
      <c r="S691" s="310" t="str">
        <f ca="1">price</f>
        <v/>
      </c>
      <c r="U691" s="4"/>
      <c r="V691" s="4"/>
      <c r="W691" s="219" t="str">
        <f ca="1">comm_pd</f>
        <v/>
      </c>
      <c r="X691" s="4"/>
      <c r="Y691" s="8"/>
      <c r="Z691" s="223"/>
    </row>
    <row r="692" spans="1:26" x14ac:dyDescent="0.25">
      <c r="A692" s="6" t="str">
        <f ca="1">no.</f>
        <v/>
      </c>
      <c r="E692" s="4" t="str">
        <f ca="1">position</f>
        <v/>
      </c>
      <c r="I692" s="318"/>
      <c r="L692" s="4"/>
      <c r="N692" s="6"/>
      <c r="P692" s="20"/>
      <c r="Q692" s="5" t="str">
        <f ca="1">score</f>
        <v/>
      </c>
      <c r="R692" s="7" t="str">
        <f ca="1">rescore_pd</f>
        <v/>
      </c>
      <c r="S692" s="310" t="str">
        <f ca="1">price</f>
        <v/>
      </c>
      <c r="U692" s="4"/>
      <c r="V692" s="4"/>
      <c r="W692" s="219" t="str">
        <f ca="1">comm_pd</f>
        <v/>
      </c>
      <c r="X692" s="4"/>
      <c r="Y692" s="8"/>
      <c r="Z692" s="223"/>
    </row>
    <row r="693" spans="1:26" x14ac:dyDescent="0.25">
      <c r="A693" s="6" t="str">
        <f ca="1">no.</f>
        <v/>
      </c>
      <c r="E693" s="4" t="str">
        <f ca="1">position</f>
        <v/>
      </c>
      <c r="I693" s="318"/>
      <c r="L693" s="4"/>
      <c r="N693" s="6"/>
      <c r="P693" s="20"/>
      <c r="Q693" s="5" t="str">
        <f ca="1">score</f>
        <v/>
      </c>
      <c r="R693" s="7" t="str">
        <f ca="1">rescore_pd</f>
        <v/>
      </c>
      <c r="S693" s="310" t="str">
        <f ca="1">price</f>
        <v/>
      </c>
      <c r="U693" s="4"/>
      <c r="V693" s="4"/>
      <c r="W693" s="219" t="str">
        <f ca="1">comm_pd</f>
        <v/>
      </c>
      <c r="X693" s="4"/>
      <c r="Y693" s="8"/>
      <c r="Z693" s="223"/>
    </row>
    <row r="694" spans="1:26" x14ac:dyDescent="0.25">
      <c r="A694" s="6" t="str">
        <f ca="1">no.</f>
        <v/>
      </c>
      <c r="E694" s="4" t="str">
        <f ca="1">position</f>
        <v/>
      </c>
      <c r="I694" s="318"/>
      <c r="L694" s="4"/>
      <c r="N694" s="6"/>
      <c r="P694" s="20"/>
      <c r="Q694" s="5" t="str">
        <f ca="1">score</f>
        <v/>
      </c>
      <c r="R694" s="7" t="str">
        <f ca="1">rescore_pd</f>
        <v/>
      </c>
      <c r="S694" s="310" t="str">
        <f ca="1">price</f>
        <v/>
      </c>
      <c r="U694" s="4"/>
      <c r="V694" s="4"/>
      <c r="W694" s="219" t="str">
        <f ca="1">comm_pd</f>
        <v/>
      </c>
      <c r="X694" s="4"/>
      <c r="Y694" s="8"/>
      <c r="Z694" s="223"/>
    </row>
    <row r="695" spans="1:26" x14ac:dyDescent="0.25">
      <c r="A695" s="6" t="str">
        <f ca="1">no.</f>
        <v/>
      </c>
      <c r="E695" s="4" t="str">
        <f ca="1">position</f>
        <v/>
      </c>
      <c r="I695" s="318"/>
      <c r="L695" s="4"/>
      <c r="N695" s="6"/>
      <c r="P695" s="20"/>
      <c r="Q695" s="5" t="str">
        <f ca="1">score</f>
        <v/>
      </c>
      <c r="R695" s="7" t="str">
        <f ca="1">rescore_pd</f>
        <v/>
      </c>
      <c r="S695" s="310" t="str">
        <f ca="1">price</f>
        <v/>
      </c>
      <c r="U695" s="4"/>
      <c r="V695" s="4"/>
      <c r="W695" s="219" t="str">
        <f ca="1">comm_pd</f>
        <v/>
      </c>
      <c r="X695" s="4"/>
      <c r="Y695" s="8"/>
      <c r="Z695" s="223"/>
    </row>
    <row r="696" spans="1:26" x14ac:dyDescent="0.25">
      <c r="A696" s="6" t="str">
        <f ca="1">no.</f>
        <v/>
      </c>
      <c r="E696" s="4" t="str">
        <f ca="1">position</f>
        <v/>
      </c>
      <c r="I696" s="318"/>
      <c r="L696" s="4"/>
      <c r="N696" s="6"/>
      <c r="P696" s="20"/>
      <c r="Q696" s="5" t="str">
        <f ca="1">score</f>
        <v/>
      </c>
      <c r="R696" s="7" t="str">
        <f ca="1">rescore_pd</f>
        <v/>
      </c>
      <c r="S696" s="310" t="str">
        <f ca="1">price</f>
        <v/>
      </c>
      <c r="U696" s="4"/>
      <c r="V696" s="4"/>
      <c r="W696" s="219" t="str">
        <f ca="1">comm_pd</f>
        <v/>
      </c>
      <c r="X696" s="4"/>
      <c r="Y696" s="8"/>
      <c r="Z696" s="223"/>
    </row>
    <row r="697" spans="1:26" x14ac:dyDescent="0.25">
      <c r="A697" s="6" t="str">
        <f ca="1">no.</f>
        <v/>
      </c>
      <c r="E697" s="4" t="str">
        <f ca="1">position</f>
        <v/>
      </c>
      <c r="I697" s="318"/>
      <c r="L697" s="4"/>
      <c r="N697" s="6"/>
      <c r="P697" s="20"/>
      <c r="Q697" s="5" t="str">
        <f ca="1">score</f>
        <v/>
      </c>
      <c r="R697" s="7" t="str">
        <f ca="1">rescore_pd</f>
        <v/>
      </c>
      <c r="S697" s="310" t="str">
        <f ca="1">price</f>
        <v/>
      </c>
      <c r="U697" s="4"/>
      <c r="V697" s="4"/>
      <c r="W697" s="219" t="str">
        <f ca="1">comm_pd</f>
        <v/>
      </c>
      <c r="X697" s="4"/>
      <c r="Y697" s="8"/>
      <c r="Z697" s="223"/>
    </row>
    <row r="698" spans="1:26" x14ac:dyDescent="0.25">
      <c r="A698" s="6" t="str">
        <f ca="1">no.</f>
        <v/>
      </c>
      <c r="E698" s="4" t="str">
        <f ca="1">position</f>
        <v/>
      </c>
      <c r="I698" s="318"/>
      <c r="L698" s="4"/>
      <c r="N698" s="6"/>
      <c r="P698" s="20"/>
      <c r="Q698" s="5" t="str">
        <f ca="1">score</f>
        <v/>
      </c>
      <c r="R698" s="7" t="str">
        <f ca="1">rescore_pd</f>
        <v/>
      </c>
      <c r="S698" s="310" t="str">
        <f ca="1">price</f>
        <v/>
      </c>
      <c r="U698" s="4"/>
      <c r="V698" s="4"/>
      <c r="W698" s="219" t="str">
        <f ca="1">comm_pd</f>
        <v/>
      </c>
      <c r="X698" s="4"/>
      <c r="Y698" s="8"/>
      <c r="Z698" s="223"/>
    </row>
    <row r="699" spans="1:26" x14ac:dyDescent="0.25">
      <c r="A699" s="6" t="str">
        <f ca="1">no.</f>
        <v/>
      </c>
      <c r="E699" s="4" t="str">
        <f ca="1">position</f>
        <v/>
      </c>
      <c r="I699" s="318"/>
      <c r="L699" s="4"/>
      <c r="N699" s="6"/>
      <c r="P699" s="20"/>
      <c r="Q699" s="5" t="str">
        <f ca="1">score</f>
        <v/>
      </c>
      <c r="R699" s="7" t="str">
        <f ca="1">rescore_pd</f>
        <v/>
      </c>
      <c r="S699" s="310" t="str">
        <f ca="1">price</f>
        <v/>
      </c>
      <c r="U699" s="4"/>
      <c r="V699" s="4"/>
      <c r="W699" s="219" t="str">
        <f ca="1">comm_pd</f>
        <v/>
      </c>
      <c r="X699" s="4"/>
      <c r="Y699" s="8"/>
      <c r="Z699" s="223"/>
    </row>
    <row r="700" spans="1:26" x14ac:dyDescent="0.25">
      <c r="A700" s="6" t="str">
        <f ca="1">no.</f>
        <v/>
      </c>
      <c r="E700" s="4" t="str">
        <f ca="1">position</f>
        <v/>
      </c>
      <c r="I700" s="318"/>
      <c r="L700" s="4"/>
      <c r="N700" s="6"/>
      <c r="P700" s="20"/>
      <c r="Q700" s="5" t="str">
        <f ca="1">score</f>
        <v/>
      </c>
      <c r="R700" s="7" t="str">
        <f ca="1">rescore_pd</f>
        <v/>
      </c>
      <c r="S700" s="310" t="str">
        <f ca="1">price</f>
        <v/>
      </c>
      <c r="U700" s="4"/>
      <c r="V700" s="4"/>
      <c r="W700" s="219" t="str">
        <f ca="1">comm_pd</f>
        <v/>
      </c>
      <c r="X700" s="4"/>
      <c r="Y700" s="8"/>
      <c r="Z700" s="223"/>
    </row>
    <row r="701" spans="1:26" x14ac:dyDescent="0.25">
      <c r="A701" s="6" t="str">
        <f ca="1">no.</f>
        <v/>
      </c>
      <c r="E701" s="4" t="str">
        <f ca="1">position</f>
        <v/>
      </c>
      <c r="I701" s="318"/>
      <c r="L701" s="4"/>
      <c r="N701" s="6"/>
      <c r="P701" s="20"/>
      <c r="Q701" s="5" t="str">
        <f ca="1">score</f>
        <v/>
      </c>
      <c r="R701" s="7" t="str">
        <f ca="1">rescore_pd</f>
        <v/>
      </c>
      <c r="S701" s="310" t="str">
        <f ca="1">price</f>
        <v/>
      </c>
      <c r="U701" s="4"/>
      <c r="V701" s="4"/>
      <c r="W701" s="219" t="str">
        <f ca="1">comm_pd</f>
        <v/>
      </c>
      <c r="X701" s="4"/>
      <c r="Y701" s="8"/>
      <c r="Z701" s="223"/>
    </row>
    <row r="702" spans="1:26" x14ac:dyDescent="0.25">
      <c r="A702" s="6" t="str">
        <f ca="1">no.</f>
        <v/>
      </c>
      <c r="E702" s="4" t="str">
        <f ca="1">position</f>
        <v/>
      </c>
      <c r="I702" s="318"/>
      <c r="L702" s="4"/>
      <c r="N702" s="6"/>
      <c r="P702" s="20"/>
      <c r="Q702" s="5" t="str">
        <f ca="1">score</f>
        <v/>
      </c>
      <c r="R702" s="7" t="str">
        <f ca="1">rescore_pd</f>
        <v/>
      </c>
      <c r="S702" s="310" t="str">
        <f ca="1">price</f>
        <v/>
      </c>
      <c r="U702" s="4"/>
      <c r="V702" s="4"/>
      <c r="W702" s="219" t="str">
        <f ca="1">comm_pd</f>
        <v/>
      </c>
      <c r="X702" s="4"/>
      <c r="Y702" s="8"/>
      <c r="Z702" s="223"/>
    </row>
    <row r="703" spans="1:26" x14ac:dyDescent="0.25">
      <c r="A703" s="6" t="str">
        <f ca="1">no.</f>
        <v/>
      </c>
      <c r="E703" s="4" t="str">
        <f ca="1">position</f>
        <v/>
      </c>
      <c r="I703" s="318"/>
      <c r="L703" s="4"/>
      <c r="N703" s="6"/>
      <c r="P703" s="20"/>
      <c r="Q703" s="5" t="str">
        <f ca="1">score</f>
        <v/>
      </c>
      <c r="R703" s="7" t="str">
        <f ca="1">rescore_pd</f>
        <v/>
      </c>
      <c r="S703" s="310" t="str">
        <f ca="1">price</f>
        <v/>
      </c>
      <c r="U703" s="4"/>
      <c r="V703" s="4"/>
      <c r="W703" s="219" t="str">
        <f ca="1">comm_pd</f>
        <v/>
      </c>
      <c r="X703" s="4"/>
      <c r="Y703" s="8"/>
      <c r="Z703" s="223"/>
    </row>
    <row r="704" spans="1:26" x14ac:dyDescent="0.25">
      <c r="A704" s="6" t="str">
        <f ca="1">no.</f>
        <v/>
      </c>
      <c r="E704" s="4" t="str">
        <f ca="1">position</f>
        <v/>
      </c>
      <c r="I704" s="318"/>
      <c r="L704" s="4"/>
      <c r="N704" s="6"/>
      <c r="P704" s="20"/>
      <c r="Q704" s="5" t="str">
        <f ca="1">score</f>
        <v/>
      </c>
      <c r="R704" s="7" t="str">
        <f ca="1">rescore_pd</f>
        <v/>
      </c>
      <c r="S704" s="310" t="str">
        <f ca="1">price</f>
        <v/>
      </c>
      <c r="U704" s="4"/>
      <c r="V704" s="4"/>
      <c r="W704" s="219" t="str">
        <f ca="1">comm_pd</f>
        <v/>
      </c>
      <c r="X704" s="4"/>
      <c r="Y704" s="8"/>
      <c r="Z704" s="223"/>
    </row>
    <row r="705" spans="1:26" x14ac:dyDescent="0.25">
      <c r="A705" s="6" t="str">
        <f ca="1">no.</f>
        <v/>
      </c>
      <c r="E705" s="4" t="str">
        <f ca="1">position</f>
        <v/>
      </c>
      <c r="I705" s="318"/>
      <c r="L705" s="4"/>
      <c r="N705" s="6"/>
      <c r="P705" s="20"/>
      <c r="Q705" s="5" t="str">
        <f ca="1">score</f>
        <v/>
      </c>
      <c r="R705" s="7" t="str">
        <f ca="1">rescore_pd</f>
        <v/>
      </c>
      <c r="S705" s="310" t="str">
        <f ca="1">price</f>
        <v/>
      </c>
      <c r="U705" s="4"/>
      <c r="V705" s="4"/>
      <c r="W705" s="219" t="str">
        <f ca="1">comm_pd</f>
        <v/>
      </c>
      <c r="X705" s="4"/>
      <c r="Y705" s="8"/>
      <c r="Z705" s="223"/>
    </row>
    <row r="706" spans="1:26" x14ac:dyDescent="0.25">
      <c r="A706" s="6" t="str">
        <f ca="1">no.</f>
        <v/>
      </c>
      <c r="E706" s="4" t="str">
        <f ca="1">position</f>
        <v/>
      </c>
      <c r="I706" s="318"/>
      <c r="L706" s="4"/>
      <c r="N706" s="6"/>
      <c r="P706" s="20"/>
      <c r="Q706" s="5" t="str">
        <f ca="1">score</f>
        <v/>
      </c>
      <c r="R706" s="7" t="str">
        <f ca="1">rescore_pd</f>
        <v/>
      </c>
      <c r="S706" s="310" t="str">
        <f ca="1">price</f>
        <v/>
      </c>
      <c r="U706" s="4"/>
      <c r="V706" s="4"/>
      <c r="W706" s="219" t="str">
        <f ca="1">comm_pd</f>
        <v/>
      </c>
      <c r="X706" s="4"/>
      <c r="Y706" s="8"/>
      <c r="Z706" s="223"/>
    </row>
    <row r="707" spans="1:26" x14ac:dyDescent="0.25">
      <c r="A707" s="6" t="str">
        <f ca="1">no.</f>
        <v/>
      </c>
      <c r="E707" s="4" t="str">
        <f ca="1">position</f>
        <v/>
      </c>
      <c r="I707" s="318"/>
      <c r="L707" s="4"/>
      <c r="N707" s="6"/>
      <c r="P707" s="20"/>
      <c r="Q707" s="5" t="str">
        <f ca="1">score</f>
        <v/>
      </c>
      <c r="R707" s="7" t="str">
        <f ca="1">rescore_pd</f>
        <v/>
      </c>
      <c r="S707" s="310" t="str">
        <f ca="1">price</f>
        <v/>
      </c>
      <c r="U707" s="4"/>
      <c r="V707" s="4"/>
      <c r="W707" s="219" t="str">
        <f ca="1">comm_pd</f>
        <v/>
      </c>
      <c r="X707" s="4"/>
      <c r="Y707" s="8"/>
      <c r="Z707" s="223"/>
    </row>
    <row r="708" spans="1:26" x14ac:dyDescent="0.25">
      <c r="A708" s="6" t="str">
        <f ca="1">no.</f>
        <v/>
      </c>
      <c r="E708" s="4" t="str">
        <f ca="1">position</f>
        <v/>
      </c>
      <c r="I708" s="318"/>
      <c r="L708" s="4"/>
      <c r="N708" s="6"/>
      <c r="P708" s="20"/>
      <c r="Q708" s="5" t="str">
        <f ca="1">score</f>
        <v/>
      </c>
      <c r="R708" s="7" t="str">
        <f ca="1">rescore_pd</f>
        <v/>
      </c>
      <c r="S708" s="310" t="str">
        <f ca="1">price</f>
        <v/>
      </c>
      <c r="U708" s="4"/>
      <c r="V708" s="4"/>
      <c r="W708" s="219" t="str">
        <f ca="1">comm_pd</f>
        <v/>
      </c>
      <c r="X708" s="4"/>
      <c r="Y708" s="8"/>
      <c r="Z708" s="223"/>
    </row>
    <row r="709" spans="1:26" x14ac:dyDescent="0.25">
      <c r="A709" s="6" t="str">
        <f ca="1">no.</f>
        <v/>
      </c>
      <c r="E709" s="4" t="str">
        <f ca="1">position</f>
        <v/>
      </c>
      <c r="I709" s="318"/>
      <c r="L709" s="4"/>
      <c r="N709" s="6"/>
      <c r="P709" s="20"/>
      <c r="Q709" s="5" t="str">
        <f ca="1">score</f>
        <v/>
      </c>
      <c r="R709" s="7" t="str">
        <f ca="1">rescore_pd</f>
        <v/>
      </c>
      <c r="S709" s="310" t="str">
        <f ca="1">price</f>
        <v/>
      </c>
      <c r="U709" s="4"/>
      <c r="V709" s="4"/>
      <c r="W709" s="219" t="str">
        <f ca="1">comm_pd</f>
        <v/>
      </c>
      <c r="X709" s="4"/>
      <c r="Y709" s="8"/>
      <c r="Z709" s="223"/>
    </row>
    <row r="710" spans="1:26" x14ac:dyDescent="0.25">
      <c r="A710" s="6" t="str">
        <f ca="1">no.</f>
        <v/>
      </c>
      <c r="E710" s="4" t="str">
        <f ca="1">position</f>
        <v/>
      </c>
      <c r="I710" s="318"/>
      <c r="L710" s="4"/>
      <c r="N710" s="6"/>
      <c r="P710" s="20"/>
      <c r="Q710" s="5" t="str">
        <f ca="1">score</f>
        <v/>
      </c>
      <c r="R710" s="7" t="str">
        <f ca="1">rescore_pd</f>
        <v/>
      </c>
      <c r="S710" s="310" t="str">
        <f ca="1">price</f>
        <v/>
      </c>
      <c r="U710" s="4"/>
      <c r="V710" s="4"/>
      <c r="W710" s="219" t="str">
        <f ca="1">comm_pd</f>
        <v/>
      </c>
      <c r="X710" s="4"/>
      <c r="Y710" s="8"/>
      <c r="Z710" s="223"/>
    </row>
    <row r="711" spans="1:26" x14ac:dyDescent="0.25">
      <c r="A711" s="6" t="str">
        <f ca="1">no.</f>
        <v/>
      </c>
      <c r="E711" s="4" t="str">
        <f ca="1">position</f>
        <v/>
      </c>
      <c r="I711" s="318"/>
      <c r="L711" s="4"/>
      <c r="N711" s="6"/>
      <c r="P711" s="20"/>
      <c r="Q711" s="5" t="str">
        <f ca="1">score</f>
        <v/>
      </c>
      <c r="R711" s="7" t="str">
        <f ca="1">rescore_pd</f>
        <v/>
      </c>
      <c r="S711" s="310" t="str">
        <f ca="1">price</f>
        <v/>
      </c>
      <c r="U711" s="4"/>
      <c r="V711" s="4"/>
      <c r="W711" s="219" t="str">
        <f ca="1">comm_pd</f>
        <v/>
      </c>
      <c r="X711" s="4"/>
      <c r="Y711" s="8"/>
      <c r="Z711" s="223"/>
    </row>
    <row r="712" spans="1:26" x14ac:dyDescent="0.25">
      <c r="A712" s="6" t="str">
        <f ca="1">no.</f>
        <v/>
      </c>
      <c r="E712" s="4" t="str">
        <f ca="1">position</f>
        <v/>
      </c>
      <c r="I712" s="318"/>
      <c r="L712" s="4"/>
      <c r="N712" s="6"/>
      <c r="P712" s="20"/>
      <c r="Q712" s="5" t="str">
        <f ca="1">score</f>
        <v/>
      </c>
      <c r="R712" s="7" t="str">
        <f ca="1">rescore_pd</f>
        <v/>
      </c>
      <c r="S712" s="310" t="str">
        <f ca="1">price</f>
        <v/>
      </c>
      <c r="U712" s="4"/>
      <c r="V712" s="4"/>
      <c r="W712" s="219" t="str">
        <f ca="1">comm_pd</f>
        <v/>
      </c>
      <c r="X712" s="4"/>
      <c r="Y712" s="8"/>
      <c r="Z712" s="223"/>
    </row>
    <row r="713" spans="1:26" x14ac:dyDescent="0.25">
      <c r="A713" s="6" t="str">
        <f ca="1">no.</f>
        <v/>
      </c>
      <c r="E713" s="4" t="str">
        <f ca="1">position</f>
        <v/>
      </c>
      <c r="I713" s="318"/>
      <c r="L713" s="4"/>
      <c r="N713" s="6"/>
      <c r="P713" s="20"/>
      <c r="Q713" s="5" t="str">
        <f ca="1">score</f>
        <v/>
      </c>
      <c r="R713" s="7" t="str">
        <f ca="1">rescore_pd</f>
        <v/>
      </c>
      <c r="S713" s="310" t="str">
        <f ca="1">price</f>
        <v/>
      </c>
      <c r="U713" s="4"/>
      <c r="V713" s="4"/>
      <c r="W713" s="219" t="str">
        <f ca="1">comm_pd</f>
        <v/>
      </c>
      <c r="X713" s="4"/>
      <c r="Y713" s="8"/>
      <c r="Z713" s="223"/>
    </row>
    <row r="714" spans="1:26" x14ac:dyDescent="0.25">
      <c r="A714" s="6" t="str">
        <f ca="1">no.</f>
        <v/>
      </c>
      <c r="E714" s="4" t="str">
        <f ca="1">position</f>
        <v/>
      </c>
      <c r="I714" s="318"/>
      <c r="L714" s="4"/>
      <c r="N714" s="6"/>
      <c r="P714" s="20"/>
      <c r="Q714" s="5" t="str">
        <f ca="1">score</f>
        <v/>
      </c>
      <c r="R714" s="7" t="str">
        <f ca="1">rescore_pd</f>
        <v/>
      </c>
      <c r="S714" s="310" t="str">
        <f ca="1">price</f>
        <v/>
      </c>
      <c r="U714" s="4"/>
      <c r="V714" s="4"/>
      <c r="W714" s="219" t="str">
        <f ca="1">comm_pd</f>
        <v/>
      </c>
      <c r="X714" s="4"/>
      <c r="Y714" s="8"/>
      <c r="Z714" s="223"/>
    </row>
    <row r="715" spans="1:26" x14ac:dyDescent="0.25">
      <c r="A715" s="6" t="str">
        <f ca="1">no.</f>
        <v/>
      </c>
      <c r="E715" s="4" t="str">
        <f ca="1">position</f>
        <v/>
      </c>
      <c r="I715" s="318"/>
      <c r="L715" s="4"/>
      <c r="N715" s="6"/>
      <c r="P715" s="20"/>
      <c r="Q715" s="5" t="str">
        <f ca="1">score</f>
        <v/>
      </c>
      <c r="R715" s="7" t="str">
        <f ca="1">rescore_pd</f>
        <v/>
      </c>
      <c r="S715" s="310" t="str">
        <f ca="1">price</f>
        <v/>
      </c>
      <c r="U715" s="4"/>
      <c r="V715" s="4"/>
      <c r="W715" s="219" t="str">
        <f ca="1">comm_pd</f>
        <v/>
      </c>
      <c r="X715" s="4"/>
      <c r="Y715" s="8"/>
      <c r="Z715" s="223"/>
    </row>
    <row r="716" spans="1:26" x14ac:dyDescent="0.25">
      <c r="A716" s="6" t="str">
        <f ca="1">no.</f>
        <v/>
      </c>
      <c r="E716" s="4" t="str">
        <f ca="1">position</f>
        <v/>
      </c>
      <c r="I716" s="318"/>
      <c r="L716" s="4"/>
      <c r="N716" s="6"/>
      <c r="P716" s="20"/>
      <c r="Q716" s="5" t="str">
        <f ca="1">score</f>
        <v/>
      </c>
      <c r="R716" s="7" t="str">
        <f ca="1">rescore_pd</f>
        <v/>
      </c>
      <c r="S716" s="310" t="str">
        <f ca="1">price</f>
        <v/>
      </c>
      <c r="U716" s="4"/>
      <c r="V716" s="4"/>
      <c r="W716" s="219" t="str">
        <f ca="1">comm_pd</f>
        <v/>
      </c>
      <c r="X716" s="4"/>
      <c r="Y716" s="8"/>
      <c r="Z716" s="223"/>
    </row>
    <row r="717" spans="1:26" x14ac:dyDescent="0.25">
      <c r="A717" s="6" t="str">
        <f ca="1">no.</f>
        <v/>
      </c>
      <c r="E717" s="4" t="str">
        <f ca="1">position</f>
        <v/>
      </c>
      <c r="I717" s="318"/>
      <c r="L717" s="4"/>
      <c r="N717" s="6"/>
      <c r="P717" s="20"/>
      <c r="Q717" s="5" t="str">
        <f ca="1">score</f>
        <v/>
      </c>
      <c r="R717" s="7" t="str">
        <f ca="1">rescore_pd</f>
        <v/>
      </c>
      <c r="S717" s="310" t="str">
        <f ca="1">price</f>
        <v/>
      </c>
      <c r="U717" s="4"/>
      <c r="V717" s="4"/>
      <c r="W717" s="219" t="str">
        <f ca="1">comm_pd</f>
        <v/>
      </c>
      <c r="X717" s="4"/>
      <c r="Y717" s="8"/>
      <c r="Z717" s="223"/>
    </row>
    <row r="718" spans="1:26" x14ac:dyDescent="0.25">
      <c r="A718" s="6" t="str">
        <f ca="1">no.</f>
        <v/>
      </c>
      <c r="E718" s="4" t="str">
        <f ca="1">position</f>
        <v/>
      </c>
      <c r="I718" s="318"/>
      <c r="L718" s="4"/>
      <c r="N718" s="6"/>
      <c r="P718" s="20"/>
      <c r="Q718" s="5" t="str">
        <f ca="1">score</f>
        <v/>
      </c>
      <c r="R718" s="7" t="str">
        <f ca="1">rescore_pd</f>
        <v/>
      </c>
      <c r="S718" s="310" t="str">
        <f ca="1">price</f>
        <v/>
      </c>
      <c r="U718" s="4"/>
      <c r="V718" s="4"/>
      <c r="W718" s="219" t="str">
        <f ca="1">comm_pd</f>
        <v/>
      </c>
      <c r="X718" s="4"/>
      <c r="Y718" s="8"/>
      <c r="Z718" s="223"/>
    </row>
    <row r="719" spans="1:26" x14ac:dyDescent="0.25">
      <c r="A719" s="6" t="str">
        <f ca="1">no.</f>
        <v/>
      </c>
      <c r="E719" s="4" t="str">
        <f ca="1">position</f>
        <v/>
      </c>
      <c r="I719" s="318"/>
      <c r="L719" s="4"/>
      <c r="N719" s="6"/>
      <c r="P719" s="20"/>
      <c r="Q719" s="5" t="str">
        <f ca="1">score</f>
        <v/>
      </c>
      <c r="R719" s="7" t="str">
        <f ca="1">rescore_pd</f>
        <v/>
      </c>
      <c r="S719" s="310" t="str">
        <f ca="1">price</f>
        <v/>
      </c>
      <c r="U719" s="4"/>
      <c r="V719" s="4"/>
      <c r="W719" s="219" t="str">
        <f ca="1">comm_pd</f>
        <v/>
      </c>
      <c r="X719" s="4"/>
      <c r="Y719" s="8"/>
      <c r="Z719" s="223"/>
    </row>
    <row r="720" spans="1:26" x14ac:dyDescent="0.25">
      <c r="A720" s="6" t="str">
        <f ca="1">no.</f>
        <v/>
      </c>
      <c r="E720" s="4" t="str">
        <f ca="1">position</f>
        <v/>
      </c>
      <c r="I720" s="318"/>
      <c r="L720" s="4"/>
      <c r="N720" s="6"/>
      <c r="P720" s="20"/>
      <c r="Q720" s="5" t="str">
        <f ca="1">score</f>
        <v/>
      </c>
      <c r="R720" s="7" t="str">
        <f ca="1">rescore_pd</f>
        <v/>
      </c>
      <c r="S720" s="310" t="str">
        <f ca="1">price</f>
        <v/>
      </c>
      <c r="U720" s="4"/>
      <c r="V720" s="4"/>
      <c r="W720" s="219" t="str">
        <f ca="1">comm_pd</f>
        <v/>
      </c>
      <c r="X720" s="4"/>
      <c r="Y720" s="8"/>
      <c r="Z720" s="223"/>
    </row>
    <row r="721" spans="1:26" x14ac:dyDescent="0.25">
      <c r="A721" s="6" t="str">
        <f ca="1">no.</f>
        <v/>
      </c>
      <c r="E721" s="4" t="str">
        <f ca="1">position</f>
        <v/>
      </c>
      <c r="I721" s="318"/>
      <c r="L721" s="4"/>
      <c r="N721" s="6"/>
      <c r="P721" s="20"/>
      <c r="Q721" s="5" t="str">
        <f ca="1">score</f>
        <v/>
      </c>
      <c r="R721" s="7" t="str">
        <f ca="1">rescore_pd</f>
        <v/>
      </c>
      <c r="S721" s="310" t="str">
        <f ca="1">price</f>
        <v/>
      </c>
      <c r="U721" s="4"/>
      <c r="V721" s="4"/>
      <c r="W721" s="219" t="str">
        <f ca="1">comm_pd</f>
        <v/>
      </c>
      <c r="X721" s="4"/>
      <c r="Y721" s="8"/>
      <c r="Z721" s="223"/>
    </row>
    <row r="722" spans="1:26" x14ac:dyDescent="0.25">
      <c r="A722" s="6" t="str">
        <f ca="1">no.</f>
        <v/>
      </c>
      <c r="E722" s="4" t="str">
        <f ca="1">position</f>
        <v/>
      </c>
      <c r="I722" s="318"/>
      <c r="L722" s="4"/>
      <c r="N722" s="6"/>
      <c r="P722" s="20"/>
      <c r="Q722" s="5" t="str">
        <f ca="1">score</f>
        <v/>
      </c>
      <c r="R722" s="7" t="str">
        <f ca="1">rescore_pd</f>
        <v/>
      </c>
      <c r="S722" s="310" t="str">
        <f ca="1">price</f>
        <v/>
      </c>
      <c r="U722" s="4"/>
      <c r="V722" s="4"/>
      <c r="W722" s="219" t="str">
        <f ca="1">comm_pd</f>
        <v/>
      </c>
      <c r="X722" s="4"/>
      <c r="Y722" s="8"/>
      <c r="Z722" s="223"/>
    </row>
    <row r="723" spans="1:26" x14ac:dyDescent="0.25">
      <c r="A723" s="6" t="str">
        <f ca="1">no.</f>
        <v/>
      </c>
      <c r="E723" s="4" t="str">
        <f ca="1">position</f>
        <v/>
      </c>
      <c r="I723" s="318"/>
      <c r="L723" s="4"/>
      <c r="N723" s="6"/>
      <c r="P723" s="20"/>
      <c r="Q723" s="5" t="str">
        <f ca="1">score</f>
        <v/>
      </c>
      <c r="R723" s="7" t="str">
        <f ca="1">rescore_pd</f>
        <v/>
      </c>
      <c r="S723" s="310" t="str">
        <f ca="1">price</f>
        <v/>
      </c>
      <c r="U723" s="4"/>
      <c r="V723" s="4"/>
      <c r="W723" s="219" t="str">
        <f ca="1">comm_pd</f>
        <v/>
      </c>
      <c r="X723" s="4"/>
      <c r="Y723" s="8"/>
      <c r="Z723" s="223"/>
    </row>
    <row r="724" spans="1:26" x14ac:dyDescent="0.25">
      <c r="A724" s="6" t="str">
        <f ca="1">no.</f>
        <v/>
      </c>
      <c r="E724" s="4" t="str">
        <f ca="1">position</f>
        <v/>
      </c>
      <c r="I724" s="318"/>
      <c r="L724" s="4"/>
      <c r="N724" s="6"/>
      <c r="P724" s="20"/>
      <c r="Q724" s="5" t="str">
        <f ca="1">score</f>
        <v/>
      </c>
      <c r="R724" s="7" t="str">
        <f ca="1">rescore_pd</f>
        <v/>
      </c>
      <c r="S724" s="310" t="str">
        <f ca="1">price</f>
        <v/>
      </c>
      <c r="U724" s="4"/>
      <c r="V724" s="4"/>
      <c r="W724" s="219" t="str">
        <f ca="1">comm_pd</f>
        <v/>
      </c>
      <c r="X724" s="4"/>
      <c r="Y724" s="8"/>
      <c r="Z724" s="223"/>
    </row>
    <row r="725" spans="1:26" x14ac:dyDescent="0.25">
      <c r="A725" s="6" t="str">
        <f ca="1">no.</f>
        <v/>
      </c>
      <c r="E725" s="4" t="str">
        <f ca="1">position</f>
        <v/>
      </c>
      <c r="I725" s="318"/>
      <c r="L725" s="4"/>
      <c r="N725" s="6"/>
      <c r="P725" s="20"/>
      <c r="Q725" s="5" t="str">
        <f ca="1">score</f>
        <v/>
      </c>
      <c r="R725" s="7" t="str">
        <f ca="1">rescore_pd</f>
        <v/>
      </c>
      <c r="S725" s="310" t="str">
        <f ca="1">price</f>
        <v/>
      </c>
      <c r="U725" s="4"/>
      <c r="V725" s="4"/>
      <c r="W725" s="219" t="str">
        <f ca="1">comm_pd</f>
        <v/>
      </c>
      <c r="X725" s="4"/>
      <c r="Y725" s="8"/>
      <c r="Z725" s="223"/>
    </row>
    <row r="726" spans="1:26" x14ac:dyDescent="0.25">
      <c r="A726" s="6" t="str">
        <f ca="1">no.</f>
        <v/>
      </c>
      <c r="E726" s="4" t="str">
        <f ca="1">position</f>
        <v/>
      </c>
      <c r="I726" s="318"/>
      <c r="L726" s="4"/>
      <c r="N726" s="6"/>
      <c r="P726" s="20"/>
      <c r="Q726" s="5" t="str">
        <f ca="1">score</f>
        <v/>
      </c>
      <c r="R726" s="7" t="str">
        <f ca="1">rescore_pd</f>
        <v/>
      </c>
      <c r="S726" s="310" t="str">
        <f ca="1">price</f>
        <v/>
      </c>
      <c r="U726" s="4"/>
      <c r="V726" s="4"/>
      <c r="W726" s="219" t="str">
        <f ca="1">comm_pd</f>
        <v/>
      </c>
      <c r="X726" s="4"/>
      <c r="Y726" s="8"/>
      <c r="Z726" s="223"/>
    </row>
    <row r="727" spans="1:26" x14ac:dyDescent="0.25">
      <c r="A727" s="6" t="str">
        <f ca="1">no.</f>
        <v/>
      </c>
      <c r="E727" s="4" t="str">
        <f ca="1">position</f>
        <v/>
      </c>
      <c r="I727" s="318"/>
      <c r="L727" s="4"/>
      <c r="N727" s="6"/>
      <c r="P727" s="20"/>
      <c r="Q727" s="5" t="str">
        <f ca="1">score</f>
        <v/>
      </c>
      <c r="R727" s="7" t="str">
        <f ca="1">rescore_pd</f>
        <v/>
      </c>
      <c r="S727" s="310" t="str">
        <f ca="1">price</f>
        <v/>
      </c>
      <c r="U727" s="4"/>
      <c r="V727" s="4"/>
      <c r="W727" s="219" t="str">
        <f ca="1">comm_pd</f>
        <v/>
      </c>
      <c r="X727" s="4"/>
      <c r="Y727" s="8"/>
      <c r="Z727" s="223"/>
    </row>
    <row r="728" spans="1:26" x14ac:dyDescent="0.25">
      <c r="A728" s="6" t="str">
        <f ca="1">no.</f>
        <v/>
      </c>
      <c r="E728" s="4" t="str">
        <f ca="1">position</f>
        <v/>
      </c>
      <c r="I728" s="318"/>
      <c r="L728" s="4"/>
      <c r="N728" s="6"/>
      <c r="P728" s="20"/>
      <c r="Q728" s="5" t="str">
        <f ca="1">score</f>
        <v/>
      </c>
      <c r="R728" s="7" t="str">
        <f ca="1">rescore_pd</f>
        <v/>
      </c>
      <c r="S728" s="310" t="str">
        <f ca="1">price</f>
        <v/>
      </c>
      <c r="U728" s="4"/>
      <c r="V728" s="4"/>
      <c r="W728" s="219" t="str">
        <f ca="1">comm_pd</f>
        <v/>
      </c>
      <c r="X728" s="4"/>
      <c r="Y728" s="8"/>
      <c r="Z728" s="223"/>
    </row>
    <row r="729" spans="1:26" x14ac:dyDescent="0.25">
      <c r="A729" s="6" t="str">
        <f ca="1">no.</f>
        <v/>
      </c>
      <c r="E729" s="4" t="str">
        <f ca="1">position</f>
        <v/>
      </c>
      <c r="I729" s="318"/>
      <c r="L729" s="4"/>
      <c r="N729" s="6"/>
      <c r="P729" s="20"/>
      <c r="Q729" s="5" t="str">
        <f ca="1">score</f>
        <v/>
      </c>
      <c r="R729" s="7" t="str">
        <f ca="1">rescore_pd</f>
        <v/>
      </c>
      <c r="S729" s="310" t="str">
        <f ca="1">price</f>
        <v/>
      </c>
      <c r="U729" s="4"/>
      <c r="V729" s="4"/>
      <c r="W729" s="219" t="str">
        <f ca="1">comm_pd</f>
        <v/>
      </c>
      <c r="X729" s="4"/>
      <c r="Y729" s="8"/>
      <c r="Z729" s="223"/>
    </row>
    <row r="730" spans="1:26" x14ac:dyDescent="0.25">
      <c r="A730" s="6" t="str">
        <f ca="1">no.</f>
        <v/>
      </c>
      <c r="E730" s="4" t="str">
        <f ca="1">position</f>
        <v/>
      </c>
      <c r="I730" s="318"/>
      <c r="L730" s="4"/>
      <c r="N730" s="6"/>
      <c r="P730" s="20"/>
      <c r="Q730" s="5" t="str">
        <f ca="1">score</f>
        <v/>
      </c>
      <c r="R730" s="7" t="str">
        <f ca="1">rescore_pd</f>
        <v/>
      </c>
      <c r="S730" s="310" t="str">
        <f ca="1">price</f>
        <v/>
      </c>
      <c r="U730" s="4"/>
      <c r="V730" s="4"/>
      <c r="W730" s="219" t="str">
        <f ca="1">comm_pd</f>
        <v/>
      </c>
      <c r="X730" s="4"/>
      <c r="Y730" s="8"/>
      <c r="Z730" s="223"/>
    </row>
    <row r="731" spans="1:26" x14ac:dyDescent="0.25">
      <c r="A731" s="6" t="str">
        <f ca="1">no.</f>
        <v/>
      </c>
      <c r="E731" s="4" t="str">
        <f ca="1">position</f>
        <v/>
      </c>
      <c r="I731" s="318"/>
      <c r="L731" s="4"/>
      <c r="N731" s="6"/>
      <c r="P731" s="20"/>
      <c r="Q731" s="5" t="str">
        <f ca="1">score</f>
        <v/>
      </c>
      <c r="R731" s="7" t="str">
        <f ca="1">rescore_pd</f>
        <v/>
      </c>
      <c r="S731" s="310" t="str">
        <f ca="1">price</f>
        <v/>
      </c>
      <c r="U731" s="4"/>
      <c r="V731" s="4"/>
      <c r="W731" s="219" t="str">
        <f ca="1">comm_pd</f>
        <v/>
      </c>
      <c r="X731" s="4"/>
      <c r="Y731" s="8"/>
      <c r="Z731" s="223"/>
    </row>
    <row r="732" spans="1:26" x14ac:dyDescent="0.25">
      <c r="A732" s="6" t="str">
        <f ca="1">no.</f>
        <v/>
      </c>
      <c r="E732" s="4" t="str">
        <f ca="1">position</f>
        <v/>
      </c>
      <c r="I732" s="318"/>
      <c r="L732" s="4"/>
      <c r="N732" s="6"/>
      <c r="P732" s="20"/>
      <c r="Q732" s="5" t="str">
        <f ca="1">score</f>
        <v/>
      </c>
      <c r="R732" s="7" t="str">
        <f ca="1">rescore_pd</f>
        <v/>
      </c>
      <c r="S732" s="310" t="str">
        <f ca="1">price</f>
        <v/>
      </c>
      <c r="U732" s="4"/>
      <c r="V732" s="4"/>
      <c r="W732" s="219" t="str">
        <f ca="1">comm_pd</f>
        <v/>
      </c>
      <c r="X732" s="4"/>
      <c r="Y732" s="8"/>
      <c r="Z732" s="223"/>
    </row>
    <row r="733" spans="1:26" x14ac:dyDescent="0.25">
      <c r="A733" s="6" t="str">
        <f ca="1">no.</f>
        <v/>
      </c>
      <c r="E733" s="4" t="str">
        <f ca="1">position</f>
        <v/>
      </c>
      <c r="I733" s="318"/>
      <c r="L733" s="4"/>
      <c r="N733" s="6"/>
      <c r="P733" s="20"/>
      <c r="Q733" s="5" t="str">
        <f ca="1">score</f>
        <v/>
      </c>
      <c r="R733" s="7" t="str">
        <f ca="1">rescore_pd</f>
        <v/>
      </c>
      <c r="S733" s="310" t="str">
        <f ca="1">price</f>
        <v/>
      </c>
      <c r="U733" s="4"/>
      <c r="V733" s="4"/>
      <c r="W733" s="219" t="str">
        <f ca="1">comm_pd</f>
        <v/>
      </c>
      <c r="X733" s="4"/>
      <c r="Y733" s="8"/>
      <c r="Z733" s="223"/>
    </row>
    <row r="734" spans="1:26" x14ac:dyDescent="0.25">
      <c r="A734" s="6" t="str">
        <f ca="1">no.</f>
        <v/>
      </c>
      <c r="E734" s="4" t="str">
        <f ca="1">position</f>
        <v/>
      </c>
      <c r="I734" s="318"/>
      <c r="L734" s="4"/>
      <c r="N734" s="6"/>
      <c r="P734" s="20"/>
      <c r="Q734" s="5" t="str">
        <f ca="1">score</f>
        <v/>
      </c>
      <c r="R734" s="7" t="str">
        <f ca="1">rescore_pd</f>
        <v/>
      </c>
      <c r="S734" s="310" t="str">
        <f ca="1">price</f>
        <v/>
      </c>
      <c r="U734" s="4"/>
      <c r="V734" s="4"/>
      <c r="W734" s="219" t="str">
        <f ca="1">comm_pd</f>
        <v/>
      </c>
      <c r="X734" s="4"/>
      <c r="Y734" s="8"/>
      <c r="Z734" s="223"/>
    </row>
    <row r="735" spans="1:26" x14ac:dyDescent="0.25">
      <c r="A735" s="6" t="str">
        <f ca="1">no.</f>
        <v/>
      </c>
      <c r="E735" s="4" t="str">
        <f ca="1">position</f>
        <v/>
      </c>
      <c r="I735" s="318"/>
      <c r="L735" s="4"/>
      <c r="N735" s="6"/>
      <c r="P735" s="20"/>
      <c r="Q735" s="5" t="str">
        <f ca="1">score</f>
        <v/>
      </c>
      <c r="R735" s="7" t="str">
        <f ca="1">rescore_pd</f>
        <v/>
      </c>
      <c r="S735" s="310" t="str">
        <f ca="1">price</f>
        <v/>
      </c>
      <c r="U735" s="4"/>
      <c r="V735" s="4"/>
      <c r="W735" s="219" t="str">
        <f ca="1">comm_pd</f>
        <v/>
      </c>
      <c r="X735" s="4"/>
      <c r="Y735" s="8"/>
      <c r="Z735" s="223"/>
    </row>
    <row r="736" spans="1:26" x14ac:dyDescent="0.25">
      <c r="A736" s="6" t="str">
        <f ca="1">no.</f>
        <v/>
      </c>
      <c r="E736" s="4" t="str">
        <f ca="1">position</f>
        <v/>
      </c>
      <c r="I736" s="318"/>
      <c r="L736" s="4"/>
      <c r="N736" s="6"/>
      <c r="P736" s="20"/>
      <c r="Q736" s="5" t="str">
        <f ca="1">score</f>
        <v/>
      </c>
      <c r="R736" s="7" t="str">
        <f ca="1">rescore_pd</f>
        <v/>
      </c>
      <c r="S736" s="310" t="str">
        <f ca="1">price</f>
        <v/>
      </c>
      <c r="U736" s="4"/>
      <c r="V736" s="4"/>
      <c r="W736" s="219" t="str">
        <f ca="1">comm_pd</f>
        <v/>
      </c>
      <c r="X736" s="4"/>
      <c r="Y736" s="8"/>
      <c r="Z736" s="223"/>
    </row>
    <row r="737" spans="1:26" x14ac:dyDescent="0.25">
      <c r="A737" s="6" t="str">
        <f ca="1">no.</f>
        <v/>
      </c>
      <c r="E737" s="4" t="str">
        <f ca="1">position</f>
        <v/>
      </c>
      <c r="I737" s="318"/>
      <c r="L737" s="4"/>
      <c r="N737" s="6"/>
      <c r="P737" s="20"/>
      <c r="Q737" s="5" t="str">
        <f ca="1">score</f>
        <v/>
      </c>
      <c r="R737" s="7" t="str">
        <f ca="1">rescore_pd</f>
        <v/>
      </c>
      <c r="S737" s="310" t="str">
        <f ca="1">price</f>
        <v/>
      </c>
      <c r="U737" s="4"/>
      <c r="V737" s="4"/>
      <c r="W737" s="219" t="str">
        <f ca="1">comm_pd</f>
        <v/>
      </c>
      <c r="X737" s="4"/>
      <c r="Y737" s="8"/>
      <c r="Z737" s="223"/>
    </row>
    <row r="738" spans="1:26" x14ac:dyDescent="0.25">
      <c r="A738" s="6" t="str">
        <f ca="1">no.</f>
        <v/>
      </c>
      <c r="E738" s="4" t="str">
        <f ca="1">position</f>
        <v/>
      </c>
      <c r="I738" s="318"/>
      <c r="L738" s="4"/>
      <c r="N738" s="6"/>
      <c r="P738" s="20"/>
      <c r="Q738" s="5" t="str">
        <f ca="1">score</f>
        <v/>
      </c>
      <c r="R738" s="7" t="str">
        <f ca="1">rescore_pd</f>
        <v/>
      </c>
      <c r="S738" s="310" t="str">
        <f ca="1">price</f>
        <v/>
      </c>
      <c r="U738" s="4"/>
      <c r="V738" s="4"/>
      <c r="W738" s="219" t="str">
        <f ca="1">comm_pd</f>
        <v/>
      </c>
      <c r="X738" s="4"/>
      <c r="Y738" s="8"/>
      <c r="Z738" s="223"/>
    </row>
    <row r="739" spans="1:26" x14ac:dyDescent="0.25">
      <c r="A739" s="6" t="str">
        <f ca="1">no.</f>
        <v/>
      </c>
      <c r="E739" s="4" t="str">
        <f ca="1">position</f>
        <v/>
      </c>
      <c r="I739" s="318"/>
      <c r="L739" s="4"/>
      <c r="N739" s="6"/>
      <c r="P739" s="20"/>
      <c r="Q739" s="5" t="str">
        <f ca="1">score</f>
        <v/>
      </c>
      <c r="R739" s="7" t="str">
        <f ca="1">rescore_pd</f>
        <v/>
      </c>
      <c r="S739" s="310" t="str">
        <f ca="1">price</f>
        <v/>
      </c>
      <c r="U739" s="4"/>
      <c r="V739" s="4"/>
      <c r="W739" s="219" t="str">
        <f ca="1">comm_pd</f>
        <v/>
      </c>
      <c r="X739" s="4"/>
      <c r="Y739" s="8"/>
      <c r="Z739" s="223"/>
    </row>
    <row r="740" spans="1:26" x14ac:dyDescent="0.25">
      <c r="A740" s="6" t="str">
        <f ca="1">no.</f>
        <v/>
      </c>
      <c r="E740" s="4" t="str">
        <f ca="1">position</f>
        <v/>
      </c>
      <c r="I740" s="318"/>
      <c r="L740" s="4"/>
      <c r="N740" s="6"/>
      <c r="P740" s="20"/>
      <c r="Q740" s="5" t="str">
        <f ca="1">score</f>
        <v/>
      </c>
      <c r="R740" s="7" t="str">
        <f ca="1">rescore_pd</f>
        <v/>
      </c>
      <c r="S740" s="310" t="str">
        <f ca="1">price</f>
        <v/>
      </c>
      <c r="U740" s="4"/>
      <c r="V740" s="4"/>
      <c r="W740" s="219" t="str">
        <f ca="1">comm_pd</f>
        <v/>
      </c>
      <c r="X740" s="4"/>
      <c r="Y740" s="8"/>
      <c r="Z740" s="223"/>
    </row>
    <row r="741" spans="1:26" x14ac:dyDescent="0.25">
      <c r="A741" s="6" t="str">
        <f ca="1">no.</f>
        <v/>
      </c>
      <c r="E741" s="4" t="str">
        <f ca="1">position</f>
        <v/>
      </c>
      <c r="I741" s="318"/>
      <c r="L741" s="4"/>
      <c r="N741" s="6"/>
      <c r="P741" s="20"/>
      <c r="Q741" s="5" t="str">
        <f ca="1">score</f>
        <v/>
      </c>
      <c r="R741" s="7" t="str">
        <f ca="1">rescore_pd</f>
        <v/>
      </c>
      <c r="S741" s="310" t="str">
        <f ca="1">price</f>
        <v/>
      </c>
      <c r="U741" s="4"/>
      <c r="V741" s="4"/>
      <c r="W741" s="219" t="str">
        <f ca="1">comm_pd</f>
        <v/>
      </c>
      <c r="X741" s="4"/>
      <c r="Y741" s="8"/>
      <c r="Z741" s="223"/>
    </row>
    <row r="742" spans="1:26" x14ac:dyDescent="0.25">
      <c r="A742" s="6" t="str">
        <f ca="1">no.</f>
        <v/>
      </c>
      <c r="E742" s="4" t="str">
        <f ca="1">position</f>
        <v/>
      </c>
      <c r="I742" s="318"/>
      <c r="L742" s="4"/>
      <c r="N742" s="6"/>
      <c r="P742" s="20"/>
      <c r="Q742" s="5" t="str">
        <f ca="1">score</f>
        <v/>
      </c>
      <c r="R742" s="7" t="str">
        <f ca="1">rescore_pd</f>
        <v/>
      </c>
      <c r="S742" s="310" t="str">
        <f ca="1">price</f>
        <v/>
      </c>
      <c r="U742" s="4"/>
      <c r="V742" s="4"/>
      <c r="W742" s="219" t="str">
        <f ca="1">comm_pd</f>
        <v/>
      </c>
      <c r="X742" s="4"/>
      <c r="Y742" s="8"/>
      <c r="Z742" s="223"/>
    </row>
    <row r="743" spans="1:26" x14ac:dyDescent="0.25">
      <c r="A743" s="6" t="str">
        <f ca="1">no.</f>
        <v/>
      </c>
      <c r="E743" s="4" t="str">
        <f ca="1">position</f>
        <v/>
      </c>
      <c r="I743" s="318"/>
      <c r="L743" s="4"/>
      <c r="N743" s="6"/>
      <c r="P743" s="20"/>
      <c r="Q743" s="5" t="str">
        <f ca="1">score</f>
        <v/>
      </c>
      <c r="R743" s="7" t="str">
        <f ca="1">rescore_pd</f>
        <v/>
      </c>
      <c r="S743" s="310" t="str">
        <f ca="1">price</f>
        <v/>
      </c>
      <c r="U743" s="4"/>
      <c r="V743" s="4"/>
      <c r="W743" s="219" t="str">
        <f ca="1">comm_pd</f>
        <v/>
      </c>
      <c r="X743" s="4"/>
      <c r="Y743" s="8"/>
      <c r="Z743" s="223"/>
    </row>
    <row r="744" spans="1:26" x14ac:dyDescent="0.25">
      <c r="A744" s="6" t="str">
        <f ca="1">no.</f>
        <v/>
      </c>
      <c r="E744" s="4" t="str">
        <f ca="1">position</f>
        <v/>
      </c>
      <c r="I744" s="318"/>
      <c r="L744" s="4"/>
      <c r="N744" s="6"/>
      <c r="P744" s="20"/>
      <c r="Q744" s="5" t="str">
        <f ca="1">score</f>
        <v/>
      </c>
      <c r="R744" s="7" t="str">
        <f ca="1">rescore_pd</f>
        <v/>
      </c>
      <c r="S744" s="310" t="str">
        <f ca="1">price</f>
        <v/>
      </c>
      <c r="U744" s="4"/>
      <c r="V744" s="4"/>
      <c r="W744" s="219" t="str">
        <f ca="1">comm_pd</f>
        <v/>
      </c>
      <c r="X744" s="4"/>
      <c r="Y744" s="8"/>
      <c r="Z744" s="223"/>
    </row>
    <row r="745" spans="1:26" x14ac:dyDescent="0.25">
      <c r="A745" s="6" t="str">
        <f ca="1">no.</f>
        <v/>
      </c>
      <c r="E745" s="4" t="str">
        <f ca="1">position</f>
        <v/>
      </c>
      <c r="I745" s="318"/>
      <c r="L745" s="4"/>
      <c r="N745" s="6"/>
      <c r="P745" s="20"/>
      <c r="Q745" s="5" t="str">
        <f ca="1">score</f>
        <v/>
      </c>
      <c r="R745" s="7" t="str">
        <f ca="1">rescore_pd</f>
        <v/>
      </c>
      <c r="S745" s="310" t="str">
        <f ca="1">price</f>
        <v/>
      </c>
      <c r="U745" s="4"/>
      <c r="V745" s="4"/>
      <c r="W745" s="219" t="str">
        <f ca="1">comm_pd</f>
        <v/>
      </c>
      <c r="X745" s="4"/>
      <c r="Y745" s="8"/>
      <c r="Z745" s="223"/>
    </row>
    <row r="746" spans="1:26" x14ac:dyDescent="0.25">
      <c r="A746" s="6" t="str">
        <f ca="1">no.</f>
        <v/>
      </c>
      <c r="E746" s="4" t="str">
        <f ca="1">position</f>
        <v/>
      </c>
      <c r="I746" s="318"/>
      <c r="L746" s="4"/>
      <c r="N746" s="6"/>
      <c r="P746" s="20"/>
      <c r="Q746" s="5" t="str">
        <f ca="1">score</f>
        <v/>
      </c>
      <c r="R746" s="7" t="str">
        <f ca="1">rescore_pd</f>
        <v/>
      </c>
      <c r="S746" s="310" t="str">
        <f ca="1">price</f>
        <v/>
      </c>
      <c r="U746" s="4"/>
      <c r="V746" s="4"/>
      <c r="W746" s="219" t="str">
        <f ca="1">comm_pd</f>
        <v/>
      </c>
      <c r="X746" s="4"/>
      <c r="Y746" s="8"/>
      <c r="Z746" s="223"/>
    </row>
    <row r="747" spans="1:26" x14ac:dyDescent="0.25">
      <c r="A747" s="6" t="str">
        <f ca="1">no.</f>
        <v/>
      </c>
      <c r="E747" s="4" t="str">
        <f ca="1">position</f>
        <v/>
      </c>
      <c r="I747" s="318"/>
      <c r="L747" s="4"/>
      <c r="N747" s="6"/>
      <c r="P747" s="20"/>
      <c r="Q747" s="5" t="str">
        <f ca="1">score</f>
        <v/>
      </c>
      <c r="R747" s="7" t="str">
        <f ca="1">rescore_pd</f>
        <v/>
      </c>
      <c r="S747" s="310" t="str">
        <f ca="1">price</f>
        <v/>
      </c>
      <c r="U747" s="4"/>
      <c r="V747" s="4"/>
      <c r="W747" s="219" t="str">
        <f ca="1">comm_pd</f>
        <v/>
      </c>
      <c r="X747" s="4"/>
      <c r="Y747" s="8"/>
      <c r="Z747" s="223"/>
    </row>
    <row r="748" spans="1:26" x14ac:dyDescent="0.25">
      <c r="A748" s="6" t="str">
        <f ca="1">no.</f>
        <v/>
      </c>
      <c r="E748" s="4" t="str">
        <f ca="1">position</f>
        <v/>
      </c>
      <c r="I748" s="318"/>
      <c r="L748" s="4"/>
      <c r="N748" s="6"/>
      <c r="P748" s="20"/>
      <c r="Q748" s="5" t="str">
        <f ca="1">score</f>
        <v/>
      </c>
      <c r="R748" s="7" t="str">
        <f ca="1">rescore_pd</f>
        <v/>
      </c>
      <c r="S748" s="310" t="str">
        <f ca="1">price</f>
        <v/>
      </c>
      <c r="U748" s="4"/>
      <c r="V748" s="4"/>
      <c r="W748" s="219" t="str">
        <f ca="1">comm_pd</f>
        <v/>
      </c>
      <c r="X748" s="4"/>
      <c r="Y748" s="8"/>
      <c r="Z748" s="223"/>
    </row>
    <row r="749" spans="1:26" x14ac:dyDescent="0.25">
      <c r="A749" s="6" t="str">
        <f ca="1">no.</f>
        <v/>
      </c>
      <c r="E749" s="4" t="str">
        <f ca="1">position</f>
        <v/>
      </c>
      <c r="I749" s="318"/>
      <c r="L749" s="4"/>
      <c r="N749" s="6"/>
      <c r="P749" s="20"/>
      <c r="Q749" s="5" t="str">
        <f ca="1">score</f>
        <v/>
      </c>
      <c r="R749" s="7" t="str">
        <f ca="1">rescore_pd</f>
        <v/>
      </c>
      <c r="S749" s="310" t="str">
        <f ca="1">price</f>
        <v/>
      </c>
      <c r="U749" s="4"/>
      <c r="V749" s="4"/>
      <c r="W749" s="219" t="str">
        <f ca="1">comm_pd</f>
        <v/>
      </c>
      <c r="X749" s="4"/>
      <c r="Y749" s="8"/>
      <c r="Z749" s="223"/>
    </row>
    <row r="750" spans="1:26" x14ac:dyDescent="0.25">
      <c r="A750" s="6" t="str">
        <f ca="1">no.</f>
        <v/>
      </c>
      <c r="E750" s="4" t="str">
        <f ca="1">position</f>
        <v/>
      </c>
      <c r="I750" s="318"/>
      <c r="L750" s="4"/>
      <c r="N750" s="6"/>
      <c r="P750" s="20"/>
      <c r="Q750" s="5" t="str">
        <f ca="1">score</f>
        <v/>
      </c>
      <c r="R750" s="7" t="str">
        <f ca="1">rescore_pd</f>
        <v/>
      </c>
      <c r="S750" s="310" t="str">
        <f ca="1">price</f>
        <v/>
      </c>
      <c r="U750" s="4"/>
      <c r="V750" s="4"/>
      <c r="W750" s="219" t="str">
        <f ca="1">comm_pd</f>
        <v/>
      </c>
      <c r="X750" s="4"/>
      <c r="Y750" s="8"/>
      <c r="Z750" s="223"/>
    </row>
    <row r="751" spans="1:26" x14ac:dyDescent="0.25">
      <c r="A751" s="6" t="str">
        <f ca="1">no.</f>
        <v/>
      </c>
      <c r="E751" s="4" t="str">
        <f ca="1">position</f>
        <v/>
      </c>
      <c r="I751" s="318"/>
      <c r="L751" s="4"/>
      <c r="N751" s="6"/>
      <c r="P751" s="20"/>
      <c r="Q751" s="5" t="str">
        <f ca="1">score</f>
        <v/>
      </c>
      <c r="R751" s="7" t="str">
        <f ca="1">rescore_pd</f>
        <v/>
      </c>
      <c r="S751" s="310" t="str">
        <f ca="1">price</f>
        <v/>
      </c>
      <c r="U751" s="4"/>
      <c r="V751" s="4"/>
      <c r="W751" s="219" t="str">
        <f ca="1">comm_pd</f>
        <v/>
      </c>
      <c r="X751" s="4"/>
      <c r="Y751" s="8"/>
      <c r="Z751" s="223"/>
    </row>
    <row r="752" spans="1:26" x14ac:dyDescent="0.25">
      <c r="A752" s="6" t="str">
        <f ca="1">no.</f>
        <v/>
      </c>
      <c r="E752" s="4" t="str">
        <f ca="1">position</f>
        <v/>
      </c>
      <c r="I752" s="318"/>
      <c r="L752" s="4"/>
      <c r="N752" s="6"/>
      <c r="P752" s="20"/>
      <c r="Q752" s="5" t="str">
        <f ca="1">score</f>
        <v/>
      </c>
      <c r="R752" s="7" t="str">
        <f ca="1">rescore_pd</f>
        <v/>
      </c>
      <c r="S752" s="310" t="str">
        <f ca="1">price</f>
        <v/>
      </c>
      <c r="U752" s="4"/>
      <c r="V752" s="4"/>
      <c r="W752" s="219" t="str">
        <f ca="1">comm_pd</f>
        <v/>
      </c>
      <c r="X752" s="4"/>
      <c r="Y752" s="8"/>
      <c r="Z752" s="223"/>
    </row>
    <row r="753" spans="1:26" x14ac:dyDescent="0.25">
      <c r="A753" s="6" t="str">
        <f ca="1">no.</f>
        <v/>
      </c>
      <c r="E753" s="4" t="str">
        <f ca="1">position</f>
        <v/>
      </c>
      <c r="I753" s="318"/>
      <c r="L753" s="4"/>
      <c r="N753" s="6"/>
      <c r="P753" s="20"/>
      <c r="Q753" s="5" t="str">
        <f ca="1">score</f>
        <v/>
      </c>
      <c r="R753" s="7" t="str">
        <f ca="1">rescore_pd</f>
        <v/>
      </c>
      <c r="S753" s="310" t="str">
        <f ca="1">price</f>
        <v/>
      </c>
      <c r="U753" s="4"/>
      <c r="V753" s="4"/>
      <c r="W753" s="219" t="str">
        <f ca="1">comm_pd</f>
        <v/>
      </c>
      <c r="X753" s="4"/>
      <c r="Y753" s="8"/>
      <c r="Z753" s="223"/>
    </row>
    <row r="754" spans="1:26" x14ac:dyDescent="0.25">
      <c r="A754" s="6" t="str">
        <f ca="1">no.</f>
        <v/>
      </c>
      <c r="E754" s="4" t="str">
        <f ca="1">position</f>
        <v/>
      </c>
      <c r="I754" s="318"/>
      <c r="L754" s="4"/>
      <c r="N754" s="6"/>
      <c r="P754" s="20"/>
      <c r="Q754" s="5" t="str">
        <f ca="1">score</f>
        <v/>
      </c>
      <c r="R754" s="7" t="str">
        <f ca="1">rescore_pd</f>
        <v/>
      </c>
      <c r="S754" s="310" t="str">
        <f ca="1">price</f>
        <v/>
      </c>
      <c r="U754" s="4"/>
      <c r="V754" s="4"/>
      <c r="W754" s="219" t="str">
        <f ca="1">comm_pd</f>
        <v/>
      </c>
      <c r="X754" s="4"/>
      <c r="Y754" s="8"/>
      <c r="Z754" s="223"/>
    </row>
    <row r="755" spans="1:26" x14ac:dyDescent="0.25">
      <c r="A755" s="6" t="str">
        <f ca="1">no.</f>
        <v/>
      </c>
      <c r="E755" s="4" t="str">
        <f ca="1">position</f>
        <v/>
      </c>
      <c r="I755" s="318"/>
      <c r="L755" s="4"/>
      <c r="N755" s="6"/>
      <c r="P755" s="20"/>
      <c r="Q755" s="5" t="str">
        <f ca="1">score</f>
        <v/>
      </c>
      <c r="R755" s="7" t="str">
        <f ca="1">rescore_pd</f>
        <v/>
      </c>
      <c r="S755" s="310" t="str">
        <f ca="1">price</f>
        <v/>
      </c>
      <c r="U755" s="4"/>
      <c r="V755" s="4"/>
      <c r="W755" s="219" t="str">
        <f ca="1">comm_pd</f>
        <v/>
      </c>
      <c r="X755" s="4"/>
      <c r="Y755" s="8"/>
      <c r="Z755" s="223"/>
    </row>
    <row r="756" spans="1:26" x14ac:dyDescent="0.25">
      <c r="A756" s="6" t="str">
        <f ca="1">no.</f>
        <v/>
      </c>
      <c r="E756" s="4" t="str">
        <f ca="1">position</f>
        <v/>
      </c>
      <c r="I756" s="318"/>
      <c r="L756" s="4"/>
      <c r="N756" s="6"/>
      <c r="P756" s="20"/>
      <c r="Q756" s="5" t="str">
        <f ca="1">score</f>
        <v/>
      </c>
      <c r="R756" s="7" t="str">
        <f ca="1">rescore_pd</f>
        <v/>
      </c>
      <c r="S756" s="310" t="str">
        <f ca="1">price</f>
        <v/>
      </c>
      <c r="U756" s="4"/>
      <c r="V756" s="4"/>
      <c r="W756" s="219" t="str">
        <f ca="1">comm_pd</f>
        <v/>
      </c>
      <c r="X756" s="4"/>
      <c r="Y756" s="8"/>
      <c r="Z756" s="223"/>
    </row>
    <row r="757" spans="1:26" x14ac:dyDescent="0.25">
      <c r="A757" s="6" t="str">
        <f ca="1">no.</f>
        <v/>
      </c>
      <c r="E757" s="4" t="str">
        <f ca="1">position</f>
        <v/>
      </c>
      <c r="I757" s="318"/>
      <c r="L757" s="4"/>
      <c r="N757" s="6"/>
      <c r="P757" s="20"/>
      <c r="Q757" s="5" t="str">
        <f ca="1">score</f>
        <v/>
      </c>
      <c r="R757" s="7" t="str">
        <f ca="1">rescore_pd</f>
        <v/>
      </c>
      <c r="S757" s="310" t="str">
        <f ca="1">price</f>
        <v/>
      </c>
      <c r="U757" s="4"/>
      <c r="V757" s="4"/>
      <c r="W757" s="219" t="str">
        <f ca="1">comm_pd</f>
        <v/>
      </c>
      <c r="X757" s="4"/>
      <c r="Y757" s="8"/>
      <c r="Z757" s="223"/>
    </row>
    <row r="758" spans="1:26" x14ac:dyDescent="0.25">
      <c r="A758" s="6" t="str">
        <f ca="1">no.</f>
        <v/>
      </c>
      <c r="E758" s="4" t="str">
        <f ca="1">position</f>
        <v/>
      </c>
      <c r="I758" s="318"/>
      <c r="L758" s="4"/>
      <c r="N758" s="6"/>
      <c r="P758" s="20"/>
      <c r="Q758" s="5" t="str">
        <f ca="1">score</f>
        <v/>
      </c>
      <c r="R758" s="7" t="str">
        <f ca="1">rescore_pd</f>
        <v/>
      </c>
      <c r="S758" s="310" t="str">
        <f ca="1">price</f>
        <v/>
      </c>
      <c r="U758" s="4"/>
      <c r="V758" s="4"/>
      <c r="W758" s="219" t="str">
        <f ca="1">comm_pd</f>
        <v/>
      </c>
      <c r="X758" s="4"/>
      <c r="Y758" s="8"/>
      <c r="Z758" s="223"/>
    </row>
    <row r="759" spans="1:26" x14ac:dyDescent="0.25">
      <c r="A759" s="6" t="str">
        <f ca="1">no.</f>
        <v/>
      </c>
      <c r="E759" s="4" t="str">
        <f ca="1">position</f>
        <v/>
      </c>
      <c r="I759" s="318"/>
      <c r="L759" s="4"/>
      <c r="N759" s="6"/>
      <c r="P759" s="20"/>
      <c r="Q759" s="5" t="str">
        <f ca="1">score</f>
        <v/>
      </c>
      <c r="R759" s="7" t="str">
        <f ca="1">rescore_pd</f>
        <v/>
      </c>
      <c r="S759" s="310" t="str">
        <f ca="1">price</f>
        <v/>
      </c>
      <c r="U759" s="4"/>
      <c r="V759" s="4"/>
      <c r="W759" s="219" t="str">
        <f ca="1">comm_pd</f>
        <v/>
      </c>
      <c r="X759" s="4"/>
      <c r="Y759" s="8"/>
      <c r="Z759" s="223"/>
    </row>
    <row r="760" spans="1:26" x14ac:dyDescent="0.25">
      <c r="A760" s="6" t="str">
        <f ca="1">no.</f>
        <v/>
      </c>
      <c r="E760" s="4" t="str">
        <f ca="1">position</f>
        <v/>
      </c>
      <c r="I760" s="318"/>
      <c r="L760" s="4"/>
      <c r="N760" s="6"/>
      <c r="P760" s="20"/>
      <c r="Q760" s="5" t="str">
        <f ca="1">score</f>
        <v/>
      </c>
      <c r="R760" s="7" t="str">
        <f ca="1">rescore_pd</f>
        <v/>
      </c>
      <c r="S760" s="310" t="str">
        <f ca="1">price</f>
        <v/>
      </c>
      <c r="U760" s="4"/>
      <c r="V760" s="4"/>
      <c r="W760" s="219" t="str">
        <f ca="1">comm_pd</f>
        <v/>
      </c>
      <c r="X760" s="4"/>
      <c r="Y760" s="8"/>
      <c r="Z760" s="223"/>
    </row>
    <row r="761" spans="1:26" x14ac:dyDescent="0.25">
      <c r="A761" s="6" t="str">
        <f ca="1">no.</f>
        <v/>
      </c>
      <c r="E761" s="4" t="str">
        <f ca="1">position</f>
        <v/>
      </c>
      <c r="I761" s="318"/>
      <c r="L761" s="4"/>
      <c r="N761" s="6"/>
      <c r="P761" s="20"/>
      <c r="Q761" s="5" t="str">
        <f ca="1">score</f>
        <v/>
      </c>
      <c r="R761" s="7" t="str">
        <f ca="1">rescore_pd</f>
        <v/>
      </c>
      <c r="S761" s="310" t="str">
        <f ca="1">price</f>
        <v/>
      </c>
      <c r="U761" s="4"/>
      <c r="V761" s="4"/>
      <c r="W761" s="219" t="str">
        <f ca="1">comm_pd</f>
        <v/>
      </c>
      <c r="X761" s="4"/>
      <c r="Y761" s="8"/>
      <c r="Z761" s="223"/>
    </row>
    <row r="762" spans="1:26" x14ac:dyDescent="0.25">
      <c r="A762" s="6" t="str">
        <f ca="1">no.</f>
        <v/>
      </c>
      <c r="E762" s="4" t="str">
        <f ca="1">position</f>
        <v/>
      </c>
      <c r="I762" s="318"/>
      <c r="L762" s="4"/>
      <c r="N762" s="6"/>
      <c r="P762" s="20"/>
      <c r="Q762" s="5" t="str">
        <f ca="1">score</f>
        <v/>
      </c>
      <c r="R762" s="7" t="str">
        <f ca="1">rescore_pd</f>
        <v/>
      </c>
      <c r="S762" s="310" t="str">
        <f ca="1">price</f>
        <v/>
      </c>
      <c r="U762" s="4"/>
      <c r="V762" s="4"/>
      <c r="W762" s="219" t="str">
        <f ca="1">comm_pd</f>
        <v/>
      </c>
      <c r="X762" s="4"/>
      <c r="Y762" s="8"/>
      <c r="Z762" s="223"/>
    </row>
    <row r="763" spans="1:26" x14ac:dyDescent="0.25">
      <c r="A763" s="6" t="str">
        <f ca="1">no.</f>
        <v/>
      </c>
      <c r="E763" s="4" t="str">
        <f ca="1">position</f>
        <v/>
      </c>
      <c r="I763" s="318"/>
      <c r="L763" s="4"/>
      <c r="N763" s="6"/>
      <c r="P763" s="20"/>
      <c r="Q763" s="5" t="str">
        <f ca="1">score</f>
        <v/>
      </c>
      <c r="R763" s="7" t="str">
        <f ca="1">rescore_pd</f>
        <v/>
      </c>
      <c r="S763" s="310" t="str">
        <f ca="1">price</f>
        <v/>
      </c>
      <c r="U763" s="4"/>
      <c r="V763" s="4"/>
      <c r="W763" s="219" t="str">
        <f ca="1">comm_pd</f>
        <v/>
      </c>
      <c r="X763" s="4"/>
      <c r="Y763" s="8"/>
      <c r="Z763" s="223"/>
    </row>
    <row r="764" spans="1:26" x14ac:dyDescent="0.25">
      <c r="A764" s="6" t="str">
        <f ca="1">no.</f>
        <v/>
      </c>
      <c r="E764" s="4" t="str">
        <f ca="1">position</f>
        <v/>
      </c>
      <c r="I764" s="318"/>
      <c r="L764" s="4"/>
      <c r="N764" s="6"/>
      <c r="P764" s="20"/>
      <c r="Q764" s="5" t="str">
        <f ca="1">score</f>
        <v/>
      </c>
      <c r="R764" s="7" t="str">
        <f ca="1">rescore_pd</f>
        <v/>
      </c>
      <c r="S764" s="310" t="str">
        <f ca="1">price</f>
        <v/>
      </c>
      <c r="U764" s="4"/>
      <c r="V764" s="4"/>
      <c r="W764" s="219" t="str">
        <f ca="1">comm_pd</f>
        <v/>
      </c>
      <c r="X764" s="4"/>
      <c r="Y764" s="8"/>
      <c r="Z764" s="223"/>
    </row>
    <row r="765" spans="1:26" x14ac:dyDescent="0.25">
      <c r="A765" s="6" t="str">
        <f ca="1">no.</f>
        <v/>
      </c>
      <c r="E765" s="4" t="str">
        <f ca="1">position</f>
        <v/>
      </c>
      <c r="I765" s="318"/>
      <c r="L765" s="4"/>
      <c r="N765" s="6"/>
      <c r="P765" s="20"/>
      <c r="Q765" s="5" t="str">
        <f ca="1">score</f>
        <v/>
      </c>
      <c r="R765" s="7" t="str">
        <f ca="1">rescore_pd</f>
        <v/>
      </c>
      <c r="S765" s="310" t="str">
        <f ca="1">price</f>
        <v/>
      </c>
      <c r="U765" s="4"/>
      <c r="V765" s="4"/>
      <c r="W765" s="219" t="str">
        <f ca="1">comm_pd</f>
        <v/>
      </c>
      <c r="X765" s="4"/>
      <c r="Y765" s="8"/>
      <c r="Z765" s="223"/>
    </row>
    <row r="766" spans="1:26" x14ac:dyDescent="0.25">
      <c r="A766" s="6" t="str">
        <f ca="1">no.</f>
        <v/>
      </c>
      <c r="E766" s="4" t="str">
        <f ca="1">position</f>
        <v/>
      </c>
      <c r="I766" s="318"/>
      <c r="L766" s="4"/>
      <c r="N766" s="6"/>
      <c r="P766" s="20"/>
      <c r="Q766" s="5" t="str">
        <f ca="1">score</f>
        <v/>
      </c>
      <c r="R766" s="7" t="str">
        <f ca="1">rescore_pd</f>
        <v/>
      </c>
      <c r="S766" s="310" t="str">
        <f ca="1">price</f>
        <v/>
      </c>
      <c r="U766" s="4"/>
      <c r="V766" s="4"/>
      <c r="W766" s="219" t="str">
        <f ca="1">comm_pd</f>
        <v/>
      </c>
      <c r="X766" s="4"/>
      <c r="Y766" s="8"/>
      <c r="Z766" s="223"/>
    </row>
    <row r="767" spans="1:26" x14ac:dyDescent="0.25">
      <c r="A767" s="6" t="str">
        <f ca="1">no.</f>
        <v/>
      </c>
      <c r="E767" s="4" t="str">
        <f ca="1">position</f>
        <v/>
      </c>
      <c r="I767" s="318"/>
      <c r="L767" s="4"/>
      <c r="N767" s="6"/>
      <c r="P767" s="20"/>
      <c r="Q767" s="5" t="str">
        <f ca="1">score</f>
        <v/>
      </c>
      <c r="R767" s="7" t="str">
        <f ca="1">rescore_pd</f>
        <v/>
      </c>
      <c r="S767" s="310" t="str">
        <f ca="1">price</f>
        <v/>
      </c>
      <c r="U767" s="4"/>
      <c r="V767" s="4"/>
      <c r="W767" s="219" t="str">
        <f ca="1">comm_pd</f>
        <v/>
      </c>
      <c r="X767" s="4"/>
      <c r="Y767" s="8"/>
      <c r="Z767" s="223"/>
    </row>
    <row r="768" spans="1:26" x14ac:dyDescent="0.25">
      <c r="A768" s="6" t="str">
        <f ca="1">no.</f>
        <v/>
      </c>
      <c r="E768" s="4" t="str">
        <f ca="1">position</f>
        <v/>
      </c>
      <c r="I768" s="318"/>
      <c r="L768" s="4"/>
      <c r="N768" s="6"/>
      <c r="P768" s="20"/>
      <c r="Q768" s="5" t="str">
        <f ca="1">score</f>
        <v/>
      </c>
      <c r="R768" s="7" t="str">
        <f ca="1">rescore_pd</f>
        <v/>
      </c>
      <c r="S768" s="310" t="str">
        <f ca="1">price</f>
        <v/>
      </c>
      <c r="U768" s="4"/>
      <c r="V768" s="4"/>
      <c r="W768" s="219" t="str">
        <f ca="1">comm_pd</f>
        <v/>
      </c>
      <c r="X768" s="4"/>
      <c r="Y768" s="8"/>
      <c r="Z768" s="223"/>
    </row>
    <row r="769" spans="1:26" x14ac:dyDescent="0.25">
      <c r="A769" s="6" t="str">
        <f ca="1">no.</f>
        <v/>
      </c>
      <c r="E769" s="4" t="str">
        <f ca="1">position</f>
        <v/>
      </c>
      <c r="I769" s="318"/>
      <c r="L769" s="4"/>
      <c r="N769" s="6"/>
      <c r="P769" s="20"/>
      <c r="Q769" s="5" t="str">
        <f ca="1">score</f>
        <v/>
      </c>
      <c r="R769" s="7" t="str">
        <f ca="1">rescore_pd</f>
        <v/>
      </c>
      <c r="S769" s="310" t="str">
        <f ca="1">price</f>
        <v/>
      </c>
      <c r="U769" s="4"/>
      <c r="V769" s="4"/>
      <c r="W769" s="219" t="str">
        <f ca="1">comm_pd</f>
        <v/>
      </c>
      <c r="X769" s="4"/>
      <c r="Y769" s="8"/>
      <c r="Z769" s="223"/>
    </row>
    <row r="770" spans="1:26" x14ac:dyDescent="0.25">
      <c r="A770" s="6" t="str">
        <f ca="1">no.</f>
        <v/>
      </c>
      <c r="E770" s="4" t="str">
        <f ca="1">position</f>
        <v/>
      </c>
      <c r="I770" s="318"/>
      <c r="L770" s="4"/>
      <c r="N770" s="6"/>
      <c r="P770" s="20"/>
      <c r="Q770" s="5" t="str">
        <f ca="1">score</f>
        <v/>
      </c>
      <c r="R770" s="7" t="str">
        <f ca="1">rescore_pd</f>
        <v/>
      </c>
      <c r="S770" s="310" t="str">
        <f ca="1">price</f>
        <v/>
      </c>
      <c r="U770" s="4"/>
      <c r="V770" s="4"/>
      <c r="W770" s="219" t="str">
        <f ca="1">comm_pd</f>
        <v/>
      </c>
      <c r="X770" s="4"/>
      <c r="Y770" s="8"/>
      <c r="Z770" s="223"/>
    </row>
    <row r="771" spans="1:26" x14ac:dyDescent="0.25">
      <c r="A771" s="6" t="str">
        <f ca="1">no.</f>
        <v/>
      </c>
      <c r="E771" s="4" t="str">
        <f ca="1">position</f>
        <v/>
      </c>
      <c r="I771" s="318"/>
      <c r="L771" s="4"/>
      <c r="N771" s="6"/>
      <c r="P771" s="20"/>
      <c r="Q771" s="5" t="str">
        <f ca="1">score</f>
        <v/>
      </c>
      <c r="R771" s="7" t="str">
        <f ca="1">rescore_pd</f>
        <v/>
      </c>
      <c r="S771" s="310" t="str">
        <f ca="1">price</f>
        <v/>
      </c>
      <c r="U771" s="4"/>
      <c r="V771" s="4"/>
      <c r="W771" s="219" t="str">
        <f ca="1">comm_pd</f>
        <v/>
      </c>
      <c r="X771" s="4"/>
      <c r="Y771" s="8"/>
      <c r="Z771" s="223"/>
    </row>
    <row r="772" spans="1:26" x14ac:dyDescent="0.25">
      <c r="A772" s="6" t="str">
        <f ca="1">no.</f>
        <v/>
      </c>
      <c r="E772" s="4" t="str">
        <f ca="1">position</f>
        <v/>
      </c>
      <c r="I772" s="318"/>
      <c r="L772" s="4"/>
      <c r="N772" s="6"/>
      <c r="P772" s="20"/>
      <c r="Q772" s="5" t="str">
        <f ca="1">score</f>
        <v/>
      </c>
      <c r="R772" s="7" t="str">
        <f ca="1">rescore_pd</f>
        <v/>
      </c>
      <c r="S772" s="310" t="str">
        <f ca="1">price</f>
        <v/>
      </c>
      <c r="U772" s="4"/>
      <c r="V772" s="4"/>
      <c r="W772" s="219" t="str">
        <f ca="1">comm_pd</f>
        <v/>
      </c>
      <c r="X772" s="4"/>
      <c r="Y772" s="8"/>
      <c r="Z772" s="223"/>
    </row>
    <row r="773" spans="1:26" x14ac:dyDescent="0.25">
      <c r="A773" s="6" t="str">
        <f ca="1">no.</f>
        <v/>
      </c>
      <c r="E773" s="4" t="str">
        <f ca="1">position</f>
        <v/>
      </c>
      <c r="I773" s="318"/>
      <c r="L773" s="4"/>
      <c r="N773" s="6"/>
      <c r="P773" s="20"/>
      <c r="Q773" s="5" t="str">
        <f ca="1">score</f>
        <v/>
      </c>
      <c r="R773" s="7" t="str">
        <f ca="1">rescore_pd</f>
        <v/>
      </c>
      <c r="S773" s="310" t="str">
        <f ca="1">price</f>
        <v/>
      </c>
      <c r="U773" s="4"/>
      <c r="V773" s="4"/>
      <c r="W773" s="219" t="str">
        <f ca="1">comm_pd</f>
        <v/>
      </c>
      <c r="X773" s="4"/>
      <c r="Y773" s="8"/>
      <c r="Z773" s="223"/>
    </row>
    <row r="774" spans="1:26" x14ac:dyDescent="0.25">
      <c r="A774" s="6" t="str">
        <f ca="1">no.</f>
        <v/>
      </c>
      <c r="E774" s="4" t="str">
        <f ca="1">position</f>
        <v/>
      </c>
      <c r="I774" s="318"/>
      <c r="L774" s="4"/>
      <c r="N774" s="6"/>
      <c r="P774" s="20"/>
      <c r="Q774" s="5" t="str">
        <f ca="1">score</f>
        <v/>
      </c>
      <c r="R774" s="7" t="str">
        <f ca="1">rescore_pd</f>
        <v/>
      </c>
      <c r="S774" s="310" t="str">
        <f ca="1">price</f>
        <v/>
      </c>
      <c r="U774" s="4"/>
      <c r="V774" s="4"/>
      <c r="W774" s="219" t="str">
        <f ca="1">comm_pd</f>
        <v/>
      </c>
      <c r="X774" s="4"/>
      <c r="Y774" s="8"/>
      <c r="Z774" s="223"/>
    </row>
    <row r="775" spans="1:26" x14ac:dyDescent="0.25">
      <c r="A775" s="6" t="str">
        <f ca="1">no.</f>
        <v/>
      </c>
      <c r="E775" s="4" t="str">
        <f ca="1">position</f>
        <v/>
      </c>
      <c r="I775" s="318"/>
      <c r="L775" s="4"/>
      <c r="N775" s="6"/>
      <c r="P775" s="20"/>
      <c r="Q775" s="5" t="str">
        <f ca="1">score</f>
        <v/>
      </c>
      <c r="R775" s="7" t="str">
        <f ca="1">rescore_pd</f>
        <v/>
      </c>
      <c r="S775" s="310" t="str">
        <f ca="1">price</f>
        <v/>
      </c>
      <c r="U775" s="4"/>
      <c r="V775" s="4"/>
      <c r="W775" s="219" t="str">
        <f ca="1">comm_pd</f>
        <v/>
      </c>
      <c r="X775" s="4"/>
      <c r="Y775" s="8"/>
      <c r="Z775" s="223"/>
    </row>
    <row r="776" spans="1:26" x14ac:dyDescent="0.25">
      <c r="A776" s="6" t="str">
        <f ca="1">no.</f>
        <v/>
      </c>
      <c r="E776" s="4" t="str">
        <f ca="1">position</f>
        <v/>
      </c>
      <c r="I776" s="318"/>
      <c r="L776" s="4"/>
      <c r="N776" s="6"/>
      <c r="P776" s="20"/>
      <c r="Q776" s="5" t="str">
        <f ca="1">score</f>
        <v/>
      </c>
      <c r="R776" s="7" t="str">
        <f ca="1">rescore_pd</f>
        <v/>
      </c>
      <c r="S776" s="310" t="str">
        <f ca="1">price</f>
        <v/>
      </c>
      <c r="U776" s="4"/>
      <c r="V776" s="4"/>
      <c r="W776" s="219" t="str">
        <f ca="1">comm_pd</f>
        <v/>
      </c>
      <c r="X776" s="4"/>
      <c r="Y776" s="8"/>
      <c r="Z776" s="223"/>
    </row>
    <row r="777" spans="1:26" x14ac:dyDescent="0.25">
      <c r="A777" s="6" t="str">
        <f ca="1">no.</f>
        <v/>
      </c>
      <c r="E777" s="4" t="str">
        <f ca="1">position</f>
        <v/>
      </c>
      <c r="I777" s="318"/>
      <c r="L777" s="4"/>
      <c r="N777" s="6"/>
      <c r="P777" s="20"/>
      <c r="Q777" s="5" t="str">
        <f ca="1">score</f>
        <v/>
      </c>
      <c r="R777" s="7" t="str">
        <f ca="1">rescore_pd</f>
        <v/>
      </c>
      <c r="S777" s="310" t="str">
        <f ca="1">price</f>
        <v/>
      </c>
      <c r="U777" s="4"/>
      <c r="V777" s="4"/>
      <c r="W777" s="219" t="str">
        <f ca="1">comm_pd</f>
        <v/>
      </c>
      <c r="X777" s="4"/>
      <c r="Y777" s="8"/>
      <c r="Z777" s="223"/>
    </row>
    <row r="778" spans="1:26" x14ac:dyDescent="0.25">
      <c r="A778" s="6" t="str">
        <f ca="1">no.</f>
        <v/>
      </c>
      <c r="E778" s="4" t="str">
        <f ca="1">position</f>
        <v/>
      </c>
      <c r="I778" s="318"/>
      <c r="L778" s="4"/>
      <c r="N778" s="6"/>
      <c r="P778" s="20"/>
      <c r="Q778" s="5" t="str">
        <f ca="1">score</f>
        <v/>
      </c>
      <c r="R778" s="7" t="str">
        <f ca="1">rescore_pd</f>
        <v/>
      </c>
      <c r="S778" s="310" t="str">
        <f ca="1">price</f>
        <v/>
      </c>
      <c r="U778" s="4"/>
      <c r="V778" s="4"/>
      <c r="W778" s="219" t="str">
        <f ca="1">comm_pd</f>
        <v/>
      </c>
      <c r="X778" s="4"/>
      <c r="Y778" s="8"/>
      <c r="Z778" s="223"/>
    </row>
    <row r="779" spans="1:26" x14ac:dyDescent="0.25">
      <c r="A779" s="6" t="str">
        <f ca="1">no.</f>
        <v/>
      </c>
      <c r="E779" s="4" t="str">
        <f ca="1">position</f>
        <v/>
      </c>
      <c r="I779" s="318"/>
      <c r="L779" s="4"/>
      <c r="N779" s="6"/>
      <c r="P779" s="20"/>
      <c r="Q779" s="5" t="str">
        <f ca="1">score</f>
        <v/>
      </c>
      <c r="R779" s="7" t="str">
        <f ca="1">rescore_pd</f>
        <v/>
      </c>
      <c r="S779" s="310" t="str">
        <f ca="1">price</f>
        <v/>
      </c>
      <c r="U779" s="4"/>
      <c r="V779" s="4"/>
      <c r="W779" s="219" t="str">
        <f ca="1">comm_pd</f>
        <v/>
      </c>
      <c r="X779" s="4"/>
      <c r="Y779" s="8"/>
      <c r="Z779" s="223"/>
    </row>
    <row r="780" spans="1:26" x14ac:dyDescent="0.25">
      <c r="A780" s="6" t="str">
        <f ca="1">no.</f>
        <v/>
      </c>
      <c r="E780" s="4" t="str">
        <f ca="1">position</f>
        <v/>
      </c>
      <c r="I780" s="318"/>
      <c r="L780" s="4"/>
      <c r="N780" s="6"/>
      <c r="P780" s="20"/>
      <c r="Q780" s="5" t="str">
        <f ca="1">score</f>
        <v/>
      </c>
      <c r="R780" s="7" t="str">
        <f ca="1">rescore_pd</f>
        <v/>
      </c>
      <c r="S780" s="310" t="str">
        <f ca="1">price</f>
        <v/>
      </c>
      <c r="U780" s="4"/>
      <c r="V780" s="4"/>
      <c r="W780" s="219" t="str">
        <f ca="1">comm_pd</f>
        <v/>
      </c>
      <c r="X780" s="4"/>
      <c r="Y780" s="8"/>
      <c r="Z780" s="223"/>
    </row>
    <row r="781" spans="1:26" x14ac:dyDescent="0.25">
      <c r="A781" s="6" t="str">
        <f ca="1">no.</f>
        <v/>
      </c>
      <c r="E781" s="4" t="str">
        <f ca="1">position</f>
        <v/>
      </c>
      <c r="I781" s="318"/>
      <c r="L781" s="4"/>
      <c r="N781" s="6"/>
      <c r="P781" s="20"/>
      <c r="Q781" s="5" t="str">
        <f ca="1">score</f>
        <v/>
      </c>
      <c r="R781" s="7" t="str">
        <f ca="1">rescore_pd</f>
        <v/>
      </c>
      <c r="S781" s="310" t="str">
        <f ca="1">price</f>
        <v/>
      </c>
      <c r="U781" s="4"/>
      <c r="V781" s="4"/>
      <c r="W781" s="219" t="str">
        <f ca="1">comm_pd</f>
        <v/>
      </c>
      <c r="X781" s="4"/>
      <c r="Y781" s="8"/>
      <c r="Z781" s="223"/>
    </row>
    <row r="782" spans="1:26" x14ac:dyDescent="0.25">
      <c r="A782" s="6" t="str">
        <f ca="1">no.</f>
        <v/>
      </c>
      <c r="E782" s="4" t="str">
        <f ca="1">position</f>
        <v/>
      </c>
      <c r="I782" s="318"/>
      <c r="L782" s="4"/>
      <c r="N782" s="6"/>
      <c r="P782" s="20"/>
      <c r="Q782" s="5" t="str">
        <f ca="1">score</f>
        <v/>
      </c>
      <c r="R782" s="7" t="str">
        <f ca="1">rescore_pd</f>
        <v/>
      </c>
      <c r="S782" s="310" t="str">
        <f ca="1">price</f>
        <v/>
      </c>
      <c r="U782" s="4"/>
      <c r="V782" s="4"/>
      <c r="W782" s="219" t="str">
        <f ca="1">comm_pd</f>
        <v/>
      </c>
      <c r="X782" s="4"/>
      <c r="Y782" s="8"/>
      <c r="Z782" s="223"/>
    </row>
    <row r="783" spans="1:26" x14ac:dyDescent="0.25">
      <c r="A783" s="6" t="str">
        <f ca="1">no.</f>
        <v/>
      </c>
      <c r="E783" s="4" t="str">
        <f ca="1">position</f>
        <v/>
      </c>
      <c r="I783" s="318"/>
      <c r="L783" s="4"/>
      <c r="N783" s="6"/>
      <c r="P783" s="20"/>
      <c r="Q783" s="5" t="str">
        <f ca="1">score</f>
        <v/>
      </c>
      <c r="R783" s="7" t="str">
        <f ca="1">rescore_pd</f>
        <v/>
      </c>
      <c r="S783" s="310" t="str">
        <f ca="1">price</f>
        <v/>
      </c>
      <c r="U783" s="4"/>
      <c r="V783" s="4"/>
      <c r="W783" s="219" t="str">
        <f ca="1">comm_pd</f>
        <v/>
      </c>
      <c r="X783" s="4"/>
      <c r="Y783" s="8"/>
      <c r="Z783" s="223"/>
    </row>
    <row r="784" spans="1:26" x14ac:dyDescent="0.25">
      <c r="A784" s="6" t="str">
        <f ca="1">no.</f>
        <v/>
      </c>
      <c r="E784" s="4" t="str">
        <f ca="1">position</f>
        <v/>
      </c>
      <c r="I784" s="318"/>
      <c r="L784" s="4"/>
      <c r="N784" s="6"/>
      <c r="P784" s="20"/>
      <c r="Q784" s="5" t="str">
        <f ca="1">score</f>
        <v/>
      </c>
      <c r="R784" s="7" t="str">
        <f ca="1">rescore_pd</f>
        <v/>
      </c>
      <c r="S784" s="310" t="str">
        <f ca="1">price</f>
        <v/>
      </c>
      <c r="U784" s="4"/>
      <c r="V784" s="4"/>
      <c r="W784" s="219" t="str">
        <f ca="1">comm_pd</f>
        <v/>
      </c>
      <c r="X784" s="4"/>
      <c r="Y784" s="8"/>
      <c r="Z784" s="223"/>
    </row>
    <row r="785" spans="1:26" x14ac:dyDescent="0.25">
      <c r="A785" s="6" t="str">
        <f ca="1">no.</f>
        <v/>
      </c>
      <c r="E785" s="4" t="str">
        <f ca="1">position</f>
        <v/>
      </c>
      <c r="I785" s="318"/>
      <c r="L785" s="4"/>
      <c r="N785" s="6"/>
      <c r="P785" s="20"/>
      <c r="Q785" s="5" t="str">
        <f ca="1">score</f>
        <v/>
      </c>
      <c r="R785" s="7" t="str">
        <f ca="1">rescore_pd</f>
        <v/>
      </c>
      <c r="S785" s="310" t="str">
        <f ca="1">price</f>
        <v/>
      </c>
      <c r="U785" s="4"/>
      <c r="V785" s="4"/>
      <c r="W785" s="219" t="str">
        <f ca="1">comm_pd</f>
        <v/>
      </c>
      <c r="X785" s="4"/>
      <c r="Y785" s="8"/>
      <c r="Z785" s="223"/>
    </row>
    <row r="786" spans="1:26" x14ac:dyDescent="0.25">
      <c r="A786" s="6" t="str">
        <f ca="1">no.</f>
        <v/>
      </c>
      <c r="E786" s="4" t="str">
        <f ca="1">position</f>
        <v/>
      </c>
      <c r="I786" s="318"/>
      <c r="L786" s="4"/>
      <c r="N786" s="6"/>
      <c r="P786" s="20"/>
      <c r="Q786" s="5" t="str">
        <f ca="1">score</f>
        <v/>
      </c>
      <c r="R786" s="7" t="str">
        <f ca="1">rescore_pd</f>
        <v/>
      </c>
      <c r="S786" s="310" t="str">
        <f ca="1">price</f>
        <v/>
      </c>
      <c r="U786" s="4"/>
      <c r="V786" s="4"/>
      <c r="W786" s="219" t="str">
        <f ca="1">comm_pd</f>
        <v/>
      </c>
      <c r="X786" s="4"/>
      <c r="Y786" s="8"/>
      <c r="Z786" s="223"/>
    </row>
    <row r="787" spans="1:26" x14ac:dyDescent="0.25">
      <c r="A787" s="6" t="str">
        <f ca="1">no.</f>
        <v/>
      </c>
      <c r="E787" s="4" t="str">
        <f ca="1">position</f>
        <v/>
      </c>
      <c r="I787" s="318"/>
      <c r="L787" s="4"/>
      <c r="N787" s="6"/>
      <c r="P787" s="20"/>
      <c r="Q787" s="5" t="str">
        <f ca="1">score</f>
        <v/>
      </c>
      <c r="R787" s="7" t="str">
        <f ca="1">rescore_pd</f>
        <v/>
      </c>
      <c r="S787" s="310" t="str">
        <f ca="1">price</f>
        <v/>
      </c>
      <c r="U787" s="4"/>
      <c r="V787" s="4"/>
      <c r="W787" s="219" t="str">
        <f ca="1">comm_pd</f>
        <v/>
      </c>
      <c r="X787" s="4"/>
      <c r="Y787" s="8"/>
      <c r="Z787" s="223"/>
    </row>
    <row r="788" spans="1:26" x14ac:dyDescent="0.25">
      <c r="A788" s="6" t="str">
        <f ca="1">no.</f>
        <v/>
      </c>
      <c r="E788" s="4" t="str">
        <f ca="1">position</f>
        <v/>
      </c>
      <c r="I788" s="318"/>
      <c r="L788" s="4"/>
      <c r="N788" s="6"/>
      <c r="P788" s="20"/>
      <c r="Q788" s="5" t="str">
        <f ca="1">score</f>
        <v/>
      </c>
      <c r="R788" s="7" t="str">
        <f ca="1">rescore_pd</f>
        <v/>
      </c>
      <c r="S788" s="310" t="str">
        <f ca="1">price</f>
        <v/>
      </c>
      <c r="U788" s="4"/>
      <c r="V788" s="4"/>
      <c r="W788" s="219" t="str">
        <f ca="1">comm_pd</f>
        <v/>
      </c>
      <c r="X788" s="4"/>
      <c r="Y788" s="8"/>
      <c r="Z788" s="223"/>
    </row>
    <row r="789" spans="1:26" x14ac:dyDescent="0.25">
      <c r="A789" s="6" t="str">
        <f ca="1">no.</f>
        <v/>
      </c>
      <c r="E789" s="4" t="str">
        <f ca="1">position</f>
        <v/>
      </c>
      <c r="I789" s="318"/>
      <c r="L789" s="4"/>
      <c r="N789" s="6"/>
      <c r="P789" s="20"/>
      <c r="Q789" s="5" t="str">
        <f ca="1">score</f>
        <v/>
      </c>
      <c r="R789" s="7" t="str">
        <f ca="1">rescore_pd</f>
        <v/>
      </c>
      <c r="S789" s="310" t="str">
        <f ca="1">price</f>
        <v/>
      </c>
      <c r="U789" s="4"/>
      <c r="V789" s="4"/>
      <c r="W789" s="219" t="str">
        <f ca="1">comm_pd</f>
        <v/>
      </c>
      <c r="X789" s="4"/>
      <c r="Y789" s="8"/>
      <c r="Z789" s="223"/>
    </row>
    <row r="790" spans="1:26" x14ac:dyDescent="0.25">
      <c r="A790" s="6" t="str">
        <f ca="1">no.</f>
        <v/>
      </c>
      <c r="E790" s="4" t="str">
        <f ca="1">position</f>
        <v/>
      </c>
      <c r="I790" s="318"/>
      <c r="L790" s="4"/>
      <c r="N790" s="6"/>
      <c r="P790" s="20"/>
      <c r="Q790" s="5" t="str">
        <f ca="1">score</f>
        <v/>
      </c>
      <c r="R790" s="7" t="str">
        <f ca="1">rescore_pd</f>
        <v/>
      </c>
      <c r="S790" s="310" t="str">
        <f ca="1">price</f>
        <v/>
      </c>
      <c r="U790" s="4"/>
      <c r="V790" s="4"/>
      <c r="W790" s="219" t="str">
        <f ca="1">comm_pd</f>
        <v/>
      </c>
      <c r="X790" s="4"/>
      <c r="Y790" s="8"/>
      <c r="Z790" s="223"/>
    </row>
    <row r="791" spans="1:26" x14ac:dyDescent="0.25">
      <c r="A791" s="6" t="str">
        <f ca="1">no.</f>
        <v/>
      </c>
      <c r="E791" s="4" t="str">
        <f ca="1">position</f>
        <v/>
      </c>
      <c r="I791" s="318"/>
      <c r="L791" s="4"/>
      <c r="N791" s="6"/>
      <c r="P791" s="20"/>
      <c r="Q791" s="5" t="str">
        <f ca="1">score</f>
        <v/>
      </c>
      <c r="R791" s="7" t="str">
        <f ca="1">rescore_pd</f>
        <v/>
      </c>
      <c r="S791" s="310" t="str">
        <f ca="1">price</f>
        <v/>
      </c>
      <c r="U791" s="4"/>
      <c r="V791" s="4"/>
      <c r="W791" s="219" t="str">
        <f ca="1">comm_pd</f>
        <v/>
      </c>
      <c r="X791" s="4"/>
      <c r="Y791" s="8"/>
      <c r="Z791" s="223"/>
    </row>
    <row r="792" spans="1:26" x14ac:dyDescent="0.25">
      <c r="A792" s="6" t="str">
        <f ca="1">no.</f>
        <v/>
      </c>
      <c r="E792" s="4" t="str">
        <f ca="1">position</f>
        <v/>
      </c>
      <c r="I792" s="318"/>
      <c r="L792" s="4"/>
      <c r="N792" s="6"/>
      <c r="P792" s="20"/>
      <c r="Q792" s="5" t="str">
        <f ca="1">score</f>
        <v/>
      </c>
      <c r="R792" s="7" t="str">
        <f ca="1">rescore_pd</f>
        <v/>
      </c>
      <c r="S792" s="310" t="str">
        <f ca="1">price</f>
        <v/>
      </c>
      <c r="U792" s="4"/>
      <c r="V792" s="4"/>
      <c r="W792" s="219" t="str">
        <f ca="1">comm_pd</f>
        <v/>
      </c>
      <c r="X792" s="4"/>
      <c r="Y792" s="8"/>
      <c r="Z792" s="223"/>
    </row>
    <row r="793" spans="1:26" x14ac:dyDescent="0.25">
      <c r="A793" s="6" t="str">
        <f ca="1">no.</f>
        <v/>
      </c>
      <c r="E793" s="4" t="str">
        <f ca="1">position</f>
        <v/>
      </c>
      <c r="I793" s="318"/>
      <c r="L793" s="4"/>
      <c r="N793" s="6"/>
      <c r="P793" s="20"/>
      <c r="Q793" s="5" t="str">
        <f ca="1">score</f>
        <v/>
      </c>
      <c r="R793" s="7" t="str">
        <f ca="1">rescore_pd</f>
        <v/>
      </c>
      <c r="S793" s="310" t="str">
        <f ca="1">price</f>
        <v/>
      </c>
      <c r="U793" s="4"/>
      <c r="V793" s="4"/>
      <c r="W793" s="219" t="str">
        <f ca="1">comm_pd</f>
        <v/>
      </c>
      <c r="X793" s="4"/>
      <c r="Y793" s="8"/>
      <c r="Z793" s="223"/>
    </row>
    <row r="794" spans="1:26" x14ac:dyDescent="0.25">
      <c r="A794" s="6" t="str">
        <f ca="1">no.</f>
        <v/>
      </c>
      <c r="E794" s="4" t="str">
        <f ca="1">position</f>
        <v/>
      </c>
      <c r="I794" s="318"/>
      <c r="L794" s="4"/>
      <c r="N794" s="6"/>
      <c r="P794" s="20"/>
      <c r="Q794" s="5" t="str">
        <f ca="1">score</f>
        <v/>
      </c>
      <c r="R794" s="7" t="str">
        <f ca="1">rescore_pd</f>
        <v/>
      </c>
      <c r="S794" s="310" t="str">
        <f ca="1">price</f>
        <v/>
      </c>
      <c r="U794" s="4"/>
      <c r="V794" s="4"/>
      <c r="W794" s="219" t="str">
        <f ca="1">comm_pd</f>
        <v/>
      </c>
      <c r="X794" s="4"/>
      <c r="Y794" s="8"/>
      <c r="Z794" s="223"/>
    </row>
    <row r="795" spans="1:26" x14ac:dyDescent="0.25">
      <c r="A795" s="6" t="str">
        <f ca="1">no.</f>
        <v/>
      </c>
      <c r="E795" s="4" t="str">
        <f ca="1">position</f>
        <v/>
      </c>
      <c r="I795" s="318"/>
      <c r="L795" s="4"/>
      <c r="N795" s="6"/>
      <c r="P795" s="20"/>
      <c r="Q795" s="5" t="str">
        <f ca="1">score</f>
        <v/>
      </c>
      <c r="R795" s="7" t="str">
        <f ca="1">rescore_pd</f>
        <v/>
      </c>
      <c r="S795" s="310" t="str">
        <f ca="1">price</f>
        <v/>
      </c>
      <c r="U795" s="4"/>
      <c r="V795" s="4"/>
      <c r="W795" s="219" t="str">
        <f ca="1">comm_pd</f>
        <v/>
      </c>
      <c r="X795" s="4"/>
      <c r="Y795" s="8"/>
      <c r="Z795" s="223"/>
    </row>
    <row r="796" spans="1:26" x14ac:dyDescent="0.25">
      <c r="A796" s="6" t="str">
        <f ca="1">no.</f>
        <v/>
      </c>
      <c r="E796" s="4" t="str">
        <f ca="1">position</f>
        <v/>
      </c>
      <c r="I796" s="318"/>
      <c r="L796" s="4"/>
      <c r="N796" s="6"/>
      <c r="P796" s="20"/>
      <c r="Q796" s="5" t="str">
        <f ca="1">score</f>
        <v/>
      </c>
      <c r="R796" s="7" t="str">
        <f ca="1">rescore_pd</f>
        <v/>
      </c>
      <c r="S796" s="310" t="str">
        <f ca="1">price</f>
        <v/>
      </c>
      <c r="U796" s="4"/>
      <c r="V796" s="4"/>
      <c r="W796" s="219" t="str">
        <f ca="1">comm_pd</f>
        <v/>
      </c>
      <c r="X796" s="4"/>
      <c r="Y796" s="8"/>
      <c r="Z796" s="223"/>
    </row>
    <row r="797" spans="1:26" x14ac:dyDescent="0.25">
      <c r="A797" s="6" t="str">
        <f ca="1">no.</f>
        <v/>
      </c>
      <c r="E797" s="4" t="str">
        <f ca="1">position</f>
        <v/>
      </c>
      <c r="I797" s="318"/>
      <c r="L797" s="4"/>
      <c r="N797" s="6"/>
      <c r="P797" s="20"/>
      <c r="Q797" s="5" t="str">
        <f ca="1">score</f>
        <v/>
      </c>
      <c r="R797" s="7" t="str">
        <f ca="1">rescore_pd</f>
        <v/>
      </c>
      <c r="S797" s="310" t="str">
        <f ca="1">price</f>
        <v/>
      </c>
      <c r="U797" s="4"/>
      <c r="V797" s="4"/>
      <c r="W797" s="219" t="str">
        <f ca="1">comm_pd</f>
        <v/>
      </c>
      <c r="X797" s="4"/>
      <c r="Y797" s="8"/>
      <c r="Z797" s="223"/>
    </row>
    <row r="798" spans="1:26" x14ac:dyDescent="0.25">
      <c r="A798" s="6" t="str">
        <f ca="1">no.</f>
        <v/>
      </c>
      <c r="E798" s="4" t="str">
        <f ca="1">position</f>
        <v/>
      </c>
      <c r="I798" s="318"/>
      <c r="L798" s="4"/>
      <c r="N798" s="6"/>
      <c r="P798" s="20"/>
      <c r="Q798" s="5" t="str">
        <f ca="1">score</f>
        <v/>
      </c>
      <c r="R798" s="7" t="str">
        <f ca="1">rescore_pd</f>
        <v/>
      </c>
      <c r="S798" s="310" t="str">
        <f ca="1">price</f>
        <v/>
      </c>
      <c r="U798" s="4"/>
      <c r="V798" s="4"/>
      <c r="W798" s="219" t="str">
        <f ca="1">comm_pd</f>
        <v/>
      </c>
      <c r="X798" s="4"/>
      <c r="Y798" s="8"/>
      <c r="Z798" s="223"/>
    </row>
    <row r="799" spans="1:26" x14ac:dyDescent="0.25">
      <c r="A799" s="6" t="str">
        <f ca="1">no.</f>
        <v/>
      </c>
      <c r="E799" s="4" t="str">
        <f ca="1">position</f>
        <v/>
      </c>
      <c r="I799" s="318"/>
      <c r="L799" s="4"/>
      <c r="N799" s="6"/>
      <c r="P799" s="20"/>
      <c r="Q799" s="5" t="str">
        <f ca="1">score</f>
        <v/>
      </c>
      <c r="R799" s="7" t="str">
        <f ca="1">rescore_pd</f>
        <v/>
      </c>
      <c r="S799" s="310" t="str">
        <f ca="1">price</f>
        <v/>
      </c>
      <c r="U799" s="4"/>
      <c r="V799" s="4"/>
      <c r="W799" s="219" t="str">
        <f ca="1">comm_pd</f>
        <v/>
      </c>
      <c r="X799" s="4"/>
      <c r="Y799" s="8"/>
      <c r="Z799" s="223"/>
    </row>
    <row r="800" spans="1:26" x14ac:dyDescent="0.25">
      <c r="A800" s="6" t="str">
        <f ca="1">no.</f>
        <v/>
      </c>
      <c r="E800" s="4" t="str">
        <f ca="1">position</f>
        <v/>
      </c>
      <c r="I800" s="318"/>
      <c r="L800" s="4"/>
      <c r="N800" s="6"/>
      <c r="P800" s="20"/>
      <c r="Q800" s="5" t="str">
        <f ca="1">score</f>
        <v/>
      </c>
      <c r="R800" s="7" t="str">
        <f ca="1">rescore_pd</f>
        <v/>
      </c>
      <c r="S800" s="310" t="str">
        <f ca="1">price</f>
        <v/>
      </c>
      <c r="U800" s="4"/>
      <c r="V800" s="4"/>
      <c r="W800" s="219" t="str">
        <f ca="1">comm_pd</f>
        <v/>
      </c>
      <c r="X800" s="4"/>
      <c r="Y800" s="8"/>
      <c r="Z800" s="223"/>
    </row>
    <row r="801" spans="1:26" x14ac:dyDescent="0.25">
      <c r="A801" s="6" t="str">
        <f ca="1">no.</f>
        <v/>
      </c>
      <c r="E801" s="4" t="str">
        <f ca="1">position</f>
        <v/>
      </c>
      <c r="I801" s="318"/>
      <c r="L801" s="4"/>
      <c r="N801" s="6"/>
      <c r="P801" s="20"/>
      <c r="Q801" s="5" t="str">
        <f ca="1">score</f>
        <v/>
      </c>
      <c r="R801" s="7" t="str">
        <f ca="1">rescore_pd</f>
        <v/>
      </c>
      <c r="S801" s="310" t="str">
        <f ca="1">price</f>
        <v/>
      </c>
      <c r="U801" s="4"/>
      <c r="V801" s="4"/>
      <c r="W801" s="219" t="str">
        <f ca="1">comm_pd</f>
        <v/>
      </c>
      <c r="X801" s="4"/>
      <c r="Y801" s="8"/>
      <c r="Z801" s="223"/>
    </row>
    <row r="802" spans="1:26" x14ac:dyDescent="0.25">
      <c r="A802" s="6" t="str">
        <f ca="1">no.</f>
        <v/>
      </c>
      <c r="E802" s="4" t="str">
        <f ca="1">position</f>
        <v/>
      </c>
      <c r="I802" s="318"/>
      <c r="L802" s="4"/>
      <c r="N802" s="6"/>
      <c r="P802" s="20"/>
      <c r="Q802" s="5" t="str">
        <f ca="1">score</f>
        <v/>
      </c>
      <c r="R802" s="7" t="str">
        <f ca="1">rescore_pd</f>
        <v/>
      </c>
      <c r="S802" s="310" t="str">
        <f ca="1">price</f>
        <v/>
      </c>
      <c r="U802" s="4"/>
      <c r="V802" s="4"/>
      <c r="W802" s="219" t="str">
        <f ca="1">comm_pd</f>
        <v/>
      </c>
      <c r="X802" s="4"/>
      <c r="Y802" s="8"/>
      <c r="Z802" s="223"/>
    </row>
    <row r="803" spans="1:26" x14ac:dyDescent="0.25">
      <c r="A803" s="6" t="str">
        <f ca="1">no.</f>
        <v/>
      </c>
      <c r="E803" s="4" t="str">
        <f ca="1">position</f>
        <v/>
      </c>
      <c r="I803" s="318"/>
      <c r="L803" s="4"/>
      <c r="N803" s="6"/>
      <c r="P803" s="20"/>
      <c r="Q803" s="5" t="str">
        <f ca="1">score</f>
        <v/>
      </c>
      <c r="R803" s="7" t="str">
        <f ca="1">rescore_pd</f>
        <v/>
      </c>
      <c r="S803" s="310" t="str">
        <f ca="1">price</f>
        <v/>
      </c>
      <c r="U803" s="4"/>
      <c r="V803" s="4"/>
      <c r="W803" s="219" t="str">
        <f ca="1">comm_pd</f>
        <v/>
      </c>
      <c r="X803" s="4"/>
      <c r="Y803" s="8"/>
      <c r="Z803" s="223"/>
    </row>
    <row r="804" spans="1:26" x14ac:dyDescent="0.25">
      <c r="A804" s="6" t="str">
        <f ca="1">no.</f>
        <v/>
      </c>
      <c r="E804" s="4" t="str">
        <f ca="1">position</f>
        <v/>
      </c>
      <c r="I804" s="318"/>
      <c r="L804" s="4"/>
      <c r="N804" s="6"/>
      <c r="P804" s="20"/>
      <c r="Q804" s="5" t="str">
        <f ca="1">score</f>
        <v/>
      </c>
      <c r="R804" s="7" t="str">
        <f ca="1">rescore_pd</f>
        <v/>
      </c>
      <c r="S804" s="310" t="str">
        <f ca="1">price</f>
        <v/>
      </c>
      <c r="U804" s="4"/>
      <c r="V804" s="4"/>
      <c r="W804" s="219" t="str">
        <f ca="1">comm_pd</f>
        <v/>
      </c>
      <c r="X804" s="4"/>
      <c r="Y804" s="8"/>
      <c r="Z804" s="223"/>
    </row>
    <row r="805" spans="1:26" x14ac:dyDescent="0.25">
      <c r="A805" s="6" t="str">
        <f ca="1">no.</f>
        <v/>
      </c>
      <c r="E805" s="4" t="str">
        <f ca="1">position</f>
        <v/>
      </c>
      <c r="I805" s="318"/>
      <c r="L805" s="4"/>
      <c r="N805" s="6"/>
      <c r="P805" s="20"/>
      <c r="Q805" s="5" t="str">
        <f ca="1">score</f>
        <v/>
      </c>
      <c r="R805" s="7" t="str">
        <f ca="1">rescore_pd</f>
        <v/>
      </c>
      <c r="S805" s="310" t="str">
        <f ca="1">price</f>
        <v/>
      </c>
      <c r="U805" s="4"/>
      <c r="V805" s="4"/>
      <c r="W805" s="219" t="str">
        <f ca="1">comm_pd</f>
        <v/>
      </c>
      <c r="X805" s="4"/>
      <c r="Y805" s="8"/>
      <c r="Z805" s="223"/>
    </row>
    <row r="806" spans="1:26" x14ac:dyDescent="0.25">
      <c r="A806" s="6" t="str">
        <f ca="1">no.</f>
        <v/>
      </c>
      <c r="E806" s="4" t="str">
        <f ca="1">position</f>
        <v/>
      </c>
      <c r="I806" s="318"/>
      <c r="L806" s="4"/>
      <c r="N806" s="6"/>
      <c r="P806" s="20"/>
      <c r="Q806" s="5" t="str">
        <f ca="1">score</f>
        <v/>
      </c>
      <c r="R806" s="7" t="str">
        <f ca="1">rescore_pd</f>
        <v/>
      </c>
      <c r="S806" s="310" t="str">
        <f ca="1">price</f>
        <v/>
      </c>
      <c r="U806" s="4"/>
      <c r="V806" s="4"/>
      <c r="W806" s="219" t="str">
        <f ca="1">comm_pd</f>
        <v/>
      </c>
      <c r="X806" s="4"/>
      <c r="Y806" s="8"/>
      <c r="Z806" s="223"/>
    </row>
    <row r="807" spans="1:26" x14ac:dyDescent="0.25">
      <c r="A807" s="6" t="str">
        <f ca="1">no.</f>
        <v/>
      </c>
      <c r="E807" s="4" t="str">
        <f ca="1">position</f>
        <v/>
      </c>
      <c r="I807" s="318"/>
      <c r="L807" s="4"/>
      <c r="N807" s="6"/>
      <c r="P807" s="20"/>
      <c r="Q807" s="5" t="str">
        <f ca="1">score</f>
        <v/>
      </c>
      <c r="R807" s="7" t="str">
        <f ca="1">rescore_pd</f>
        <v/>
      </c>
      <c r="S807" s="310" t="str">
        <f ca="1">price</f>
        <v/>
      </c>
      <c r="U807" s="4"/>
      <c r="V807" s="4"/>
      <c r="W807" s="219" t="str">
        <f ca="1">comm_pd</f>
        <v/>
      </c>
      <c r="X807" s="4"/>
      <c r="Y807" s="8"/>
      <c r="Z807" s="223"/>
    </row>
    <row r="808" spans="1:26" x14ac:dyDescent="0.25">
      <c r="A808" s="6" t="str">
        <f ca="1">no.</f>
        <v/>
      </c>
      <c r="E808" s="4" t="str">
        <f ca="1">position</f>
        <v/>
      </c>
      <c r="I808" s="318"/>
      <c r="L808" s="4"/>
      <c r="N808" s="6"/>
      <c r="P808" s="20"/>
      <c r="Q808" s="5" t="str">
        <f ca="1">score</f>
        <v/>
      </c>
      <c r="R808" s="7" t="str">
        <f ca="1">rescore_pd</f>
        <v/>
      </c>
      <c r="S808" s="310" t="str">
        <f ca="1">price</f>
        <v/>
      </c>
      <c r="U808" s="4"/>
      <c r="V808" s="4"/>
      <c r="W808" s="219" t="str">
        <f ca="1">comm_pd</f>
        <v/>
      </c>
      <c r="X808" s="4"/>
      <c r="Y808" s="8"/>
      <c r="Z808" s="223"/>
    </row>
    <row r="809" spans="1:26" x14ac:dyDescent="0.25">
      <c r="A809" s="6" t="str">
        <f ca="1">no.</f>
        <v/>
      </c>
      <c r="E809" s="4" t="str">
        <f ca="1">position</f>
        <v/>
      </c>
      <c r="I809" s="318"/>
      <c r="L809" s="4"/>
      <c r="N809" s="6"/>
      <c r="P809" s="20"/>
      <c r="Q809" s="5" t="str">
        <f ca="1">score</f>
        <v/>
      </c>
      <c r="R809" s="7" t="str">
        <f ca="1">rescore_pd</f>
        <v/>
      </c>
      <c r="S809" s="310" t="str">
        <f ca="1">price</f>
        <v/>
      </c>
      <c r="U809" s="4"/>
      <c r="V809" s="4"/>
      <c r="W809" s="219" t="str">
        <f ca="1">comm_pd</f>
        <v/>
      </c>
      <c r="X809" s="4"/>
      <c r="Y809" s="8"/>
      <c r="Z809" s="223"/>
    </row>
    <row r="810" spans="1:26" x14ac:dyDescent="0.25">
      <c r="A810" s="6" t="str">
        <f ca="1">no.</f>
        <v/>
      </c>
      <c r="E810" s="4" t="str">
        <f ca="1">position</f>
        <v/>
      </c>
      <c r="I810" s="318"/>
      <c r="L810" s="4"/>
      <c r="N810" s="6"/>
      <c r="P810" s="20"/>
      <c r="Q810" s="5" t="str">
        <f ca="1">score</f>
        <v/>
      </c>
      <c r="R810" s="7" t="str">
        <f ca="1">rescore_pd</f>
        <v/>
      </c>
      <c r="S810" s="310" t="str">
        <f ca="1">price</f>
        <v/>
      </c>
      <c r="U810" s="4"/>
      <c r="V810" s="4"/>
      <c r="W810" s="219" t="str">
        <f ca="1">comm_pd</f>
        <v/>
      </c>
      <c r="X810" s="4"/>
      <c r="Y810" s="8"/>
      <c r="Z810" s="223"/>
    </row>
    <row r="811" spans="1:26" x14ac:dyDescent="0.25">
      <c r="A811" s="6" t="str">
        <f ca="1">no.</f>
        <v/>
      </c>
      <c r="E811" s="4" t="str">
        <f ca="1">position</f>
        <v/>
      </c>
      <c r="I811" s="318"/>
      <c r="L811" s="4"/>
      <c r="N811" s="6"/>
      <c r="P811" s="20"/>
      <c r="Q811" s="5" t="str">
        <f ca="1">score</f>
        <v/>
      </c>
      <c r="R811" s="7" t="str">
        <f ca="1">rescore_pd</f>
        <v/>
      </c>
      <c r="S811" s="310" t="str">
        <f ca="1">price</f>
        <v/>
      </c>
      <c r="U811" s="4"/>
      <c r="V811" s="4"/>
      <c r="W811" s="219" t="str">
        <f ca="1">comm_pd</f>
        <v/>
      </c>
      <c r="X811" s="4"/>
      <c r="Y811" s="8"/>
      <c r="Z811" s="223"/>
    </row>
    <row r="812" spans="1:26" x14ac:dyDescent="0.25">
      <c r="A812" s="6" t="str">
        <f ca="1">no.</f>
        <v/>
      </c>
      <c r="E812" s="4" t="str">
        <f ca="1">position</f>
        <v/>
      </c>
      <c r="I812" s="318"/>
      <c r="L812" s="4"/>
      <c r="N812" s="6"/>
      <c r="P812" s="20"/>
      <c r="Q812" s="5" t="str">
        <f ca="1">score</f>
        <v/>
      </c>
      <c r="R812" s="7" t="str">
        <f ca="1">rescore_pd</f>
        <v/>
      </c>
      <c r="S812" s="310" t="str">
        <f ca="1">price</f>
        <v/>
      </c>
      <c r="U812" s="4"/>
      <c r="V812" s="4"/>
      <c r="W812" s="219" t="str">
        <f ca="1">comm_pd</f>
        <v/>
      </c>
      <c r="X812" s="4"/>
      <c r="Y812" s="8"/>
      <c r="Z812" s="223"/>
    </row>
    <row r="813" spans="1:26" x14ac:dyDescent="0.25">
      <c r="A813" s="6" t="str">
        <f ca="1">no.</f>
        <v/>
      </c>
      <c r="E813" s="4" t="str">
        <f ca="1">position</f>
        <v/>
      </c>
      <c r="I813" s="318"/>
      <c r="L813" s="4"/>
      <c r="N813" s="6"/>
      <c r="P813" s="20"/>
      <c r="Q813" s="5" t="str">
        <f ca="1">score</f>
        <v/>
      </c>
      <c r="R813" s="7" t="str">
        <f ca="1">rescore_pd</f>
        <v/>
      </c>
      <c r="S813" s="310" t="str">
        <f ca="1">price</f>
        <v/>
      </c>
      <c r="U813" s="4"/>
      <c r="V813" s="4"/>
      <c r="W813" s="219" t="str">
        <f ca="1">comm_pd</f>
        <v/>
      </c>
      <c r="X813" s="4"/>
      <c r="Y813" s="8"/>
      <c r="Z813" s="223"/>
    </row>
    <row r="814" spans="1:26" x14ac:dyDescent="0.25">
      <c r="A814" s="6" t="str">
        <f ca="1">no.</f>
        <v/>
      </c>
      <c r="E814" s="4" t="str">
        <f ca="1">position</f>
        <v/>
      </c>
      <c r="I814" s="318"/>
      <c r="L814" s="4"/>
      <c r="N814" s="6"/>
      <c r="P814" s="20"/>
      <c r="Q814" s="5" t="str">
        <f ca="1">score</f>
        <v/>
      </c>
      <c r="R814" s="7" t="str">
        <f ca="1">rescore_pd</f>
        <v/>
      </c>
      <c r="S814" s="310" t="str">
        <f ca="1">price</f>
        <v/>
      </c>
      <c r="U814" s="4"/>
      <c r="V814" s="4"/>
      <c r="W814" s="219" t="str">
        <f ca="1">comm_pd</f>
        <v/>
      </c>
      <c r="X814" s="4"/>
      <c r="Y814" s="8"/>
      <c r="Z814" s="223"/>
    </row>
    <row r="815" spans="1:26" x14ac:dyDescent="0.25">
      <c r="A815" s="6" t="str">
        <f ca="1">no.</f>
        <v/>
      </c>
      <c r="E815" s="4" t="str">
        <f ca="1">position</f>
        <v/>
      </c>
      <c r="I815" s="318"/>
      <c r="L815" s="4"/>
      <c r="N815" s="6"/>
      <c r="P815" s="20"/>
      <c r="Q815" s="5" t="str">
        <f ca="1">score</f>
        <v/>
      </c>
      <c r="R815" s="7" t="str">
        <f ca="1">rescore_pd</f>
        <v/>
      </c>
      <c r="S815" s="310" t="str">
        <f ca="1">price</f>
        <v/>
      </c>
      <c r="U815" s="4"/>
      <c r="V815" s="4"/>
      <c r="W815" s="219" t="str">
        <f ca="1">comm_pd</f>
        <v/>
      </c>
      <c r="X815" s="4"/>
      <c r="Y815" s="8"/>
      <c r="Z815" s="223"/>
    </row>
    <row r="816" spans="1:26" x14ac:dyDescent="0.25">
      <c r="A816" s="6" t="str">
        <f ca="1">no.</f>
        <v/>
      </c>
      <c r="E816" s="4" t="str">
        <f ca="1">position</f>
        <v/>
      </c>
      <c r="I816" s="318"/>
      <c r="L816" s="4"/>
      <c r="N816" s="6"/>
      <c r="P816" s="20"/>
      <c r="Q816" s="5" t="str">
        <f ca="1">score</f>
        <v/>
      </c>
      <c r="R816" s="7" t="str">
        <f ca="1">rescore_pd</f>
        <v/>
      </c>
      <c r="S816" s="310" t="str">
        <f ca="1">price</f>
        <v/>
      </c>
      <c r="U816" s="4"/>
      <c r="V816" s="4"/>
      <c r="W816" s="219" t="str">
        <f ca="1">comm_pd</f>
        <v/>
      </c>
      <c r="X816" s="4"/>
      <c r="Y816" s="8"/>
      <c r="Z816" s="223"/>
    </row>
    <row r="817" spans="1:26" x14ac:dyDescent="0.25">
      <c r="A817" s="6" t="str">
        <f ca="1">no.</f>
        <v/>
      </c>
      <c r="E817" s="4" t="str">
        <f ca="1">position</f>
        <v/>
      </c>
      <c r="I817" s="318"/>
      <c r="L817" s="4"/>
      <c r="N817" s="6"/>
      <c r="P817" s="20"/>
      <c r="Q817" s="5" t="str">
        <f ca="1">score</f>
        <v/>
      </c>
      <c r="R817" s="7" t="str">
        <f ca="1">rescore_pd</f>
        <v/>
      </c>
      <c r="S817" s="310" t="str">
        <f ca="1">price</f>
        <v/>
      </c>
      <c r="U817" s="4"/>
      <c r="V817" s="4"/>
      <c r="W817" s="219" t="str">
        <f ca="1">comm_pd</f>
        <v/>
      </c>
      <c r="X817" s="4"/>
      <c r="Y817" s="8"/>
      <c r="Z817" s="223"/>
    </row>
    <row r="818" spans="1:26" x14ac:dyDescent="0.25">
      <c r="A818" s="6" t="str">
        <f ca="1">no.</f>
        <v/>
      </c>
      <c r="E818" s="4" t="str">
        <f ca="1">position</f>
        <v/>
      </c>
      <c r="I818" s="318"/>
      <c r="L818" s="4"/>
      <c r="N818" s="6"/>
      <c r="P818" s="20"/>
      <c r="Q818" s="5" t="str">
        <f ca="1">score</f>
        <v/>
      </c>
      <c r="R818" s="7" t="str">
        <f ca="1">rescore_pd</f>
        <v/>
      </c>
      <c r="S818" s="310" t="str">
        <f ca="1">price</f>
        <v/>
      </c>
      <c r="U818" s="4"/>
      <c r="V818" s="4"/>
      <c r="W818" s="219" t="str">
        <f ca="1">comm_pd</f>
        <v/>
      </c>
      <c r="X818" s="4"/>
      <c r="Y818" s="8"/>
      <c r="Z818" s="223"/>
    </row>
    <row r="819" spans="1:26" x14ac:dyDescent="0.25">
      <c r="A819" s="6" t="str">
        <f ca="1">no.</f>
        <v/>
      </c>
      <c r="E819" s="4" t="str">
        <f ca="1">position</f>
        <v/>
      </c>
      <c r="I819" s="318"/>
      <c r="L819" s="4"/>
      <c r="N819" s="6"/>
      <c r="P819" s="20"/>
      <c r="Q819" s="5" t="str">
        <f ca="1">score</f>
        <v/>
      </c>
      <c r="R819" s="7" t="str">
        <f ca="1">rescore_pd</f>
        <v/>
      </c>
      <c r="S819" s="310" t="str">
        <f ca="1">price</f>
        <v/>
      </c>
      <c r="U819" s="4"/>
      <c r="V819" s="4"/>
      <c r="W819" s="219" t="str">
        <f ca="1">comm_pd</f>
        <v/>
      </c>
      <c r="X819" s="4"/>
      <c r="Y819" s="8"/>
      <c r="Z819" s="223"/>
    </row>
    <row r="820" spans="1:26" x14ac:dyDescent="0.25">
      <c r="A820" s="6" t="str">
        <f ca="1">no.</f>
        <v/>
      </c>
      <c r="E820" s="4" t="str">
        <f ca="1">position</f>
        <v/>
      </c>
      <c r="I820" s="318"/>
      <c r="L820" s="4"/>
      <c r="N820" s="6"/>
      <c r="P820" s="20"/>
      <c r="Q820" s="5" t="str">
        <f ca="1">score</f>
        <v/>
      </c>
      <c r="R820" s="7" t="str">
        <f ca="1">rescore_pd</f>
        <v/>
      </c>
      <c r="S820" s="310" t="str">
        <f ca="1">price</f>
        <v/>
      </c>
      <c r="U820" s="4"/>
      <c r="V820" s="4"/>
      <c r="W820" s="219" t="str">
        <f ca="1">comm_pd</f>
        <v/>
      </c>
      <c r="X820" s="4"/>
      <c r="Y820" s="8"/>
      <c r="Z820" s="223"/>
    </row>
    <row r="821" spans="1:26" x14ac:dyDescent="0.25">
      <c r="A821" s="6" t="str">
        <f ca="1">no.</f>
        <v/>
      </c>
      <c r="E821" s="4" t="str">
        <f ca="1">position</f>
        <v/>
      </c>
      <c r="I821" s="318"/>
      <c r="L821" s="4"/>
      <c r="N821" s="6"/>
      <c r="P821" s="20"/>
      <c r="Q821" s="5" t="str">
        <f ca="1">score</f>
        <v/>
      </c>
      <c r="R821" s="7" t="str">
        <f ca="1">rescore_pd</f>
        <v/>
      </c>
      <c r="S821" s="310" t="str">
        <f ca="1">price</f>
        <v/>
      </c>
      <c r="U821" s="4"/>
      <c r="V821" s="4"/>
      <c r="W821" s="219" t="str">
        <f ca="1">comm_pd</f>
        <v/>
      </c>
      <c r="X821" s="4"/>
      <c r="Y821" s="8"/>
      <c r="Z821" s="223"/>
    </row>
    <row r="822" spans="1:26" x14ac:dyDescent="0.25">
      <c r="A822" s="6" t="str">
        <f ca="1">no.</f>
        <v/>
      </c>
      <c r="E822" s="4" t="str">
        <f ca="1">position</f>
        <v/>
      </c>
      <c r="I822" s="318"/>
      <c r="L822" s="4"/>
      <c r="N822" s="6"/>
      <c r="P822" s="20"/>
      <c r="Q822" s="5" t="str">
        <f ca="1">score</f>
        <v/>
      </c>
      <c r="R822" s="7" t="str">
        <f ca="1">rescore_pd</f>
        <v/>
      </c>
      <c r="S822" s="310" t="str">
        <f ca="1">price</f>
        <v/>
      </c>
      <c r="U822" s="4"/>
      <c r="V822" s="4"/>
      <c r="W822" s="219" t="str">
        <f ca="1">comm_pd</f>
        <v/>
      </c>
      <c r="X822" s="4"/>
      <c r="Y822" s="8"/>
      <c r="Z822" s="223"/>
    </row>
    <row r="823" spans="1:26" x14ac:dyDescent="0.25">
      <c r="A823" s="6" t="str">
        <f ca="1">no.</f>
        <v/>
      </c>
      <c r="E823" s="4" t="str">
        <f ca="1">position</f>
        <v/>
      </c>
      <c r="I823" s="318"/>
      <c r="L823" s="4"/>
      <c r="N823" s="6"/>
      <c r="P823" s="20"/>
      <c r="Q823" s="5" t="str">
        <f ca="1">score</f>
        <v/>
      </c>
      <c r="R823" s="7" t="str">
        <f ca="1">rescore_pd</f>
        <v/>
      </c>
      <c r="S823" s="310" t="str">
        <f ca="1">price</f>
        <v/>
      </c>
      <c r="U823" s="4"/>
      <c r="V823" s="4"/>
      <c r="W823" s="219" t="str">
        <f ca="1">comm_pd</f>
        <v/>
      </c>
      <c r="X823" s="4"/>
      <c r="Y823" s="8"/>
      <c r="Z823" s="223"/>
    </row>
    <row r="824" spans="1:26" x14ac:dyDescent="0.25">
      <c r="A824" s="6" t="str">
        <f ca="1">no.</f>
        <v/>
      </c>
      <c r="E824" s="4" t="str">
        <f ca="1">position</f>
        <v/>
      </c>
      <c r="I824" s="318"/>
      <c r="L824" s="4"/>
      <c r="N824" s="6"/>
      <c r="P824" s="20"/>
      <c r="Q824" s="5" t="str">
        <f ca="1">score</f>
        <v/>
      </c>
      <c r="R824" s="7" t="str">
        <f ca="1">rescore_pd</f>
        <v/>
      </c>
      <c r="S824" s="310" t="str">
        <f ca="1">price</f>
        <v/>
      </c>
      <c r="U824" s="4"/>
      <c r="V824" s="4"/>
      <c r="W824" s="219" t="str">
        <f ca="1">comm_pd</f>
        <v/>
      </c>
      <c r="X824" s="4"/>
      <c r="Y824" s="8"/>
      <c r="Z824" s="223"/>
    </row>
    <row r="825" spans="1:26" x14ac:dyDescent="0.25">
      <c r="A825" s="6" t="str">
        <f ca="1">no.</f>
        <v/>
      </c>
      <c r="E825" s="4" t="str">
        <f ca="1">position</f>
        <v/>
      </c>
      <c r="I825" s="318"/>
      <c r="L825" s="4"/>
      <c r="N825" s="6"/>
      <c r="P825" s="20"/>
      <c r="Q825" s="5" t="str">
        <f ca="1">score</f>
        <v/>
      </c>
      <c r="R825" s="7" t="str">
        <f ca="1">rescore_pd</f>
        <v/>
      </c>
      <c r="S825" s="310" t="str">
        <f ca="1">price</f>
        <v/>
      </c>
      <c r="U825" s="4"/>
      <c r="V825" s="4"/>
      <c r="W825" s="219" t="str">
        <f ca="1">comm_pd</f>
        <v/>
      </c>
      <c r="X825" s="4"/>
      <c r="Y825" s="8"/>
      <c r="Z825" s="223"/>
    </row>
    <row r="826" spans="1:26" x14ac:dyDescent="0.25">
      <c r="A826" s="6" t="str">
        <f ca="1">no.</f>
        <v/>
      </c>
      <c r="E826" s="4" t="str">
        <f ca="1">position</f>
        <v/>
      </c>
      <c r="I826" s="318"/>
      <c r="L826" s="4"/>
      <c r="N826" s="6"/>
      <c r="P826" s="20"/>
      <c r="Q826" s="5" t="str">
        <f ca="1">score</f>
        <v/>
      </c>
      <c r="R826" s="7" t="str">
        <f ca="1">rescore_pd</f>
        <v/>
      </c>
      <c r="S826" s="310" t="str">
        <f ca="1">price</f>
        <v/>
      </c>
      <c r="U826" s="4"/>
      <c r="V826" s="4"/>
      <c r="W826" s="219" t="str">
        <f ca="1">comm_pd</f>
        <v/>
      </c>
      <c r="X826" s="4"/>
      <c r="Y826" s="8"/>
      <c r="Z826" s="223"/>
    </row>
    <row r="827" spans="1:26" x14ac:dyDescent="0.25">
      <c r="A827" s="6" t="str">
        <f ca="1">no.</f>
        <v/>
      </c>
      <c r="E827" s="4" t="str">
        <f ca="1">position</f>
        <v/>
      </c>
      <c r="I827" s="318"/>
      <c r="L827" s="4"/>
      <c r="N827" s="6"/>
      <c r="P827" s="20"/>
      <c r="Q827" s="5" t="str">
        <f ca="1">score</f>
        <v/>
      </c>
      <c r="R827" s="7" t="str">
        <f ca="1">rescore_pd</f>
        <v/>
      </c>
      <c r="S827" s="310" t="str">
        <f ca="1">price</f>
        <v/>
      </c>
      <c r="U827" s="4"/>
      <c r="V827" s="4"/>
      <c r="W827" s="219" t="str">
        <f ca="1">comm_pd</f>
        <v/>
      </c>
      <c r="X827" s="4"/>
      <c r="Y827" s="8"/>
      <c r="Z827" s="223"/>
    </row>
    <row r="828" spans="1:26" x14ac:dyDescent="0.25">
      <c r="A828" s="6" t="str">
        <f ca="1">no.</f>
        <v/>
      </c>
      <c r="E828" s="4" t="str">
        <f ca="1">position</f>
        <v/>
      </c>
      <c r="I828" s="318"/>
      <c r="L828" s="4"/>
      <c r="N828" s="6"/>
      <c r="P828" s="20"/>
      <c r="Q828" s="5" t="str">
        <f ca="1">score</f>
        <v/>
      </c>
      <c r="R828" s="7" t="str">
        <f ca="1">rescore_pd</f>
        <v/>
      </c>
      <c r="S828" s="310" t="str">
        <f ca="1">price</f>
        <v/>
      </c>
      <c r="U828" s="4"/>
      <c r="V828" s="4"/>
      <c r="W828" s="219" t="str">
        <f ca="1">comm_pd</f>
        <v/>
      </c>
      <c r="X828" s="4"/>
      <c r="Y828" s="8"/>
      <c r="Z828" s="223"/>
    </row>
    <row r="829" spans="1:26" x14ac:dyDescent="0.25">
      <c r="A829" s="6" t="str">
        <f ca="1">no.</f>
        <v/>
      </c>
      <c r="E829" s="4" t="str">
        <f ca="1">position</f>
        <v/>
      </c>
      <c r="I829" s="318"/>
      <c r="L829" s="4"/>
      <c r="N829" s="6"/>
      <c r="P829" s="20"/>
      <c r="Q829" s="5" t="str">
        <f ca="1">score</f>
        <v/>
      </c>
      <c r="R829" s="7" t="str">
        <f ca="1">rescore_pd</f>
        <v/>
      </c>
      <c r="S829" s="310" t="str">
        <f ca="1">price</f>
        <v/>
      </c>
      <c r="U829" s="4"/>
      <c r="V829" s="4"/>
      <c r="W829" s="219" t="str">
        <f ca="1">comm_pd</f>
        <v/>
      </c>
      <c r="X829" s="4"/>
      <c r="Y829" s="8"/>
      <c r="Z829" s="223"/>
    </row>
    <row r="830" spans="1:26" x14ac:dyDescent="0.25">
      <c r="A830" s="6" t="str">
        <f ca="1">no.</f>
        <v/>
      </c>
      <c r="E830" s="4" t="str">
        <f ca="1">position</f>
        <v/>
      </c>
      <c r="I830" s="318"/>
      <c r="L830" s="4"/>
      <c r="N830" s="6"/>
      <c r="P830" s="20"/>
      <c r="Q830" s="5" t="str">
        <f ca="1">score</f>
        <v/>
      </c>
      <c r="R830" s="7" t="str">
        <f ca="1">rescore_pd</f>
        <v/>
      </c>
      <c r="S830" s="310" t="str">
        <f ca="1">price</f>
        <v/>
      </c>
      <c r="U830" s="4"/>
      <c r="V830" s="4"/>
      <c r="W830" s="219" t="str">
        <f ca="1">comm_pd</f>
        <v/>
      </c>
      <c r="X830" s="4"/>
      <c r="Y830" s="8"/>
      <c r="Z830" s="223"/>
    </row>
    <row r="831" spans="1:26" x14ac:dyDescent="0.25">
      <c r="A831" s="6" t="str">
        <f ca="1">no.</f>
        <v/>
      </c>
      <c r="E831" s="4" t="str">
        <f ca="1">position</f>
        <v/>
      </c>
      <c r="I831" s="318"/>
      <c r="L831" s="4"/>
      <c r="N831" s="6"/>
      <c r="P831" s="20"/>
      <c r="Q831" s="5" t="str">
        <f ca="1">score</f>
        <v/>
      </c>
      <c r="R831" s="7" t="str">
        <f ca="1">rescore_pd</f>
        <v/>
      </c>
      <c r="S831" s="310" t="str">
        <f ca="1">price</f>
        <v/>
      </c>
      <c r="U831" s="4"/>
      <c r="V831" s="4"/>
      <c r="W831" s="219" t="str">
        <f ca="1">comm_pd</f>
        <v/>
      </c>
      <c r="X831" s="4"/>
      <c r="Y831" s="8"/>
      <c r="Z831" s="223"/>
    </row>
    <row r="832" spans="1:26" x14ac:dyDescent="0.25">
      <c r="A832" s="6" t="str">
        <f ca="1">no.</f>
        <v/>
      </c>
      <c r="E832" s="4" t="str">
        <f ca="1">position</f>
        <v/>
      </c>
      <c r="I832" s="318"/>
      <c r="L832" s="4"/>
      <c r="N832" s="6"/>
      <c r="P832" s="20"/>
      <c r="Q832" s="5" t="str">
        <f ca="1">score</f>
        <v/>
      </c>
      <c r="R832" s="7" t="str">
        <f ca="1">rescore_pd</f>
        <v/>
      </c>
      <c r="S832" s="310" t="str">
        <f ca="1">price</f>
        <v/>
      </c>
      <c r="U832" s="4"/>
      <c r="V832" s="4"/>
      <c r="W832" s="219" t="str">
        <f ca="1">comm_pd</f>
        <v/>
      </c>
      <c r="X832" s="4"/>
      <c r="Y832" s="8"/>
      <c r="Z832" s="223"/>
    </row>
    <row r="833" spans="1:26" x14ac:dyDescent="0.25">
      <c r="A833" s="6" t="str">
        <f ca="1">no.</f>
        <v/>
      </c>
      <c r="E833" s="4" t="str">
        <f ca="1">position</f>
        <v/>
      </c>
      <c r="I833" s="318"/>
      <c r="L833" s="4"/>
      <c r="N833" s="6"/>
      <c r="P833" s="20"/>
      <c r="Q833" s="5" t="str">
        <f ca="1">score</f>
        <v/>
      </c>
      <c r="R833" s="7" t="str">
        <f ca="1">rescore_pd</f>
        <v/>
      </c>
      <c r="S833" s="310" t="str">
        <f ca="1">price</f>
        <v/>
      </c>
      <c r="U833" s="4"/>
      <c r="V833" s="4"/>
      <c r="W833" s="219" t="str">
        <f ca="1">comm_pd</f>
        <v/>
      </c>
      <c r="X833" s="4"/>
      <c r="Y833" s="8"/>
      <c r="Z833" s="223"/>
    </row>
    <row r="834" spans="1:26" x14ac:dyDescent="0.25">
      <c r="A834" s="6" t="str">
        <f ca="1">no.</f>
        <v/>
      </c>
      <c r="E834" s="4" t="str">
        <f ca="1">position</f>
        <v/>
      </c>
      <c r="I834" s="318"/>
      <c r="L834" s="4"/>
      <c r="N834" s="6"/>
      <c r="P834" s="20"/>
      <c r="Q834" s="5" t="str">
        <f ca="1">score</f>
        <v/>
      </c>
      <c r="R834" s="7" t="str">
        <f ca="1">rescore_pd</f>
        <v/>
      </c>
      <c r="S834" s="310" t="str">
        <f ca="1">price</f>
        <v/>
      </c>
      <c r="U834" s="4"/>
      <c r="V834" s="4"/>
      <c r="W834" s="219" t="str">
        <f ca="1">comm_pd</f>
        <v/>
      </c>
      <c r="X834" s="4"/>
      <c r="Y834" s="8"/>
      <c r="Z834" s="223"/>
    </row>
    <row r="835" spans="1:26" x14ac:dyDescent="0.25">
      <c r="A835" s="6" t="str">
        <f ca="1">no.</f>
        <v/>
      </c>
      <c r="E835" s="4" t="str">
        <f ca="1">position</f>
        <v/>
      </c>
      <c r="I835" s="318"/>
      <c r="L835" s="4"/>
      <c r="N835" s="6"/>
      <c r="P835" s="20"/>
      <c r="Q835" s="5" t="str">
        <f ca="1">score</f>
        <v/>
      </c>
      <c r="R835" s="7" t="str">
        <f ca="1">rescore_pd</f>
        <v/>
      </c>
      <c r="S835" s="310" t="str">
        <f ca="1">price</f>
        <v/>
      </c>
      <c r="U835" s="4"/>
      <c r="V835" s="4"/>
      <c r="W835" s="219" t="str">
        <f ca="1">comm_pd</f>
        <v/>
      </c>
      <c r="X835" s="4"/>
      <c r="Y835" s="8"/>
      <c r="Z835" s="223"/>
    </row>
    <row r="836" spans="1:26" x14ac:dyDescent="0.25">
      <c r="A836" s="6" t="str">
        <f ca="1">no.</f>
        <v/>
      </c>
      <c r="E836" s="4" t="str">
        <f ca="1">position</f>
        <v/>
      </c>
      <c r="I836" s="318"/>
      <c r="L836" s="4"/>
      <c r="N836" s="6"/>
      <c r="P836" s="20"/>
      <c r="Q836" s="5" t="str">
        <f ca="1">score</f>
        <v/>
      </c>
      <c r="R836" s="7" t="str">
        <f ca="1">rescore_pd</f>
        <v/>
      </c>
      <c r="S836" s="310" t="str">
        <f ca="1">price</f>
        <v/>
      </c>
      <c r="U836" s="4"/>
      <c r="V836" s="4"/>
      <c r="W836" s="219" t="str">
        <f ca="1">comm_pd</f>
        <v/>
      </c>
      <c r="X836" s="4"/>
      <c r="Y836" s="8"/>
      <c r="Z836" s="223"/>
    </row>
    <row r="837" spans="1:26" x14ac:dyDescent="0.25">
      <c r="A837" s="6" t="str">
        <f ca="1">no.</f>
        <v/>
      </c>
      <c r="E837" s="4" t="str">
        <f ca="1">position</f>
        <v/>
      </c>
      <c r="I837" s="318"/>
      <c r="L837" s="4"/>
      <c r="N837" s="6"/>
      <c r="P837" s="20"/>
      <c r="Q837" s="5" t="str">
        <f ca="1">score</f>
        <v/>
      </c>
      <c r="R837" s="7" t="str">
        <f ca="1">rescore_pd</f>
        <v/>
      </c>
      <c r="S837" s="310" t="str">
        <f ca="1">price</f>
        <v/>
      </c>
      <c r="U837" s="4"/>
      <c r="V837" s="4"/>
      <c r="W837" s="219" t="str">
        <f ca="1">comm_pd</f>
        <v/>
      </c>
      <c r="X837" s="4"/>
      <c r="Y837" s="8"/>
      <c r="Z837" s="223"/>
    </row>
    <row r="838" spans="1:26" x14ac:dyDescent="0.25">
      <c r="A838" s="6" t="str">
        <f ca="1">no.</f>
        <v/>
      </c>
      <c r="E838" s="4" t="str">
        <f ca="1">position</f>
        <v/>
      </c>
      <c r="I838" s="318"/>
      <c r="L838" s="4"/>
      <c r="N838" s="6"/>
      <c r="P838" s="20"/>
      <c r="Q838" s="5" t="str">
        <f ca="1">score</f>
        <v/>
      </c>
      <c r="R838" s="7" t="str">
        <f ca="1">rescore_pd</f>
        <v/>
      </c>
      <c r="S838" s="310" t="str">
        <f ca="1">price</f>
        <v/>
      </c>
      <c r="U838" s="4"/>
      <c r="V838" s="4"/>
      <c r="W838" s="219" t="str">
        <f ca="1">comm_pd</f>
        <v/>
      </c>
      <c r="X838" s="4"/>
      <c r="Y838" s="8"/>
      <c r="Z838" s="223"/>
    </row>
    <row r="839" spans="1:26" x14ac:dyDescent="0.25">
      <c r="A839" s="6" t="str">
        <f ca="1">no.</f>
        <v/>
      </c>
      <c r="E839" s="4" t="str">
        <f ca="1">position</f>
        <v/>
      </c>
      <c r="I839" s="318"/>
      <c r="L839" s="4"/>
      <c r="N839" s="6"/>
      <c r="P839" s="20"/>
      <c r="Q839" s="5" t="str">
        <f ca="1">score</f>
        <v/>
      </c>
      <c r="R839" s="7" t="str">
        <f ca="1">rescore_pd</f>
        <v/>
      </c>
      <c r="S839" s="310" t="str">
        <f ca="1">price</f>
        <v/>
      </c>
      <c r="U839" s="4"/>
      <c r="V839" s="4"/>
      <c r="W839" s="219" t="str">
        <f ca="1">comm_pd</f>
        <v/>
      </c>
      <c r="X839" s="4"/>
      <c r="Y839" s="8"/>
      <c r="Z839" s="223"/>
    </row>
    <row r="840" spans="1:26" x14ac:dyDescent="0.25">
      <c r="A840" s="6" t="str">
        <f ca="1">no.</f>
        <v/>
      </c>
      <c r="E840" s="4" t="str">
        <f ca="1">position</f>
        <v/>
      </c>
      <c r="I840" s="318"/>
      <c r="L840" s="4"/>
      <c r="N840" s="6"/>
      <c r="P840" s="20"/>
      <c r="Q840" s="5" t="str">
        <f ca="1">score</f>
        <v/>
      </c>
      <c r="R840" s="7" t="str">
        <f ca="1">rescore_pd</f>
        <v/>
      </c>
      <c r="S840" s="310" t="str">
        <f ca="1">price</f>
        <v/>
      </c>
      <c r="U840" s="4"/>
      <c r="V840" s="4"/>
      <c r="W840" s="219" t="str">
        <f ca="1">comm_pd</f>
        <v/>
      </c>
      <c r="X840" s="4"/>
      <c r="Y840" s="8"/>
      <c r="Z840" s="223"/>
    </row>
    <row r="841" spans="1:26" x14ac:dyDescent="0.25">
      <c r="A841" s="6" t="str">
        <f ca="1">no.</f>
        <v/>
      </c>
      <c r="E841" s="4" t="str">
        <f ca="1">position</f>
        <v/>
      </c>
      <c r="I841" s="318"/>
      <c r="L841" s="4"/>
      <c r="N841" s="6"/>
      <c r="P841" s="20"/>
      <c r="Q841" s="5" t="str">
        <f ca="1">score</f>
        <v/>
      </c>
      <c r="R841" s="7" t="str">
        <f ca="1">rescore_pd</f>
        <v/>
      </c>
      <c r="S841" s="310" t="str">
        <f ca="1">price</f>
        <v/>
      </c>
      <c r="U841" s="4"/>
      <c r="V841" s="4"/>
      <c r="W841" s="219" t="str">
        <f ca="1">comm_pd</f>
        <v/>
      </c>
      <c r="X841" s="4"/>
      <c r="Y841" s="8"/>
      <c r="Z841" s="223"/>
    </row>
    <row r="842" spans="1:26" x14ac:dyDescent="0.25">
      <c r="A842" s="6" t="str">
        <f ca="1">no.</f>
        <v/>
      </c>
      <c r="E842" s="4" t="str">
        <f ca="1">position</f>
        <v/>
      </c>
      <c r="I842" s="318"/>
      <c r="L842" s="4"/>
      <c r="N842" s="6"/>
      <c r="P842" s="20"/>
      <c r="Q842" s="5" t="str">
        <f ca="1">score</f>
        <v/>
      </c>
      <c r="R842" s="7" t="str">
        <f ca="1">rescore_pd</f>
        <v/>
      </c>
      <c r="S842" s="310" t="str">
        <f ca="1">price</f>
        <v/>
      </c>
      <c r="U842" s="4"/>
      <c r="V842" s="4"/>
      <c r="W842" s="219" t="str">
        <f ca="1">comm_pd</f>
        <v/>
      </c>
      <c r="X842" s="4"/>
      <c r="Y842" s="8"/>
      <c r="Z842" s="223"/>
    </row>
    <row r="843" spans="1:26" x14ac:dyDescent="0.25">
      <c r="A843" s="6" t="str">
        <f ca="1">no.</f>
        <v/>
      </c>
      <c r="E843" s="4" t="str">
        <f ca="1">position</f>
        <v/>
      </c>
      <c r="I843" s="318"/>
      <c r="L843" s="4"/>
      <c r="N843" s="6"/>
      <c r="P843" s="20"/>
      <c r="Q843" s="5" t="str">
        <f ca="1">score</f>
        <v/>
      </c>
      <c r="R843" s="7" t="str">
        <f ca="1">rescore_pd</f>
        <v/>
      </c>
      <c r="S843" s="310" t="str">
        <f ca="1">price</f>
        <v/>
      </c>
      <c r="U843" s="4"/>
      <c r="V843" s="4"/>
      <c r="W843" s="219" t="str">
        <f ca="1">comm_pd</f>
        <v/>
      </c>
      <c r="X843" s="4"/>
      <c r="Y843" s="8"/>
      <c r="Z843" s="223"/>
    </row>
    <row r="844" spans="1:26" x14ac:dyDescent="0.25">
      <c r="A844" s="6" t="str">
        <f ca="1">no.</f>
        <v/>
      </c>
      <c r="E844" s="4" t="str">
        <f ca="1">position</f>
        <v/>
      </c>
      <c r="I844" s="318"/>
      <c r="L844" s="4"/>
      <c r="N844" s="6"/>
      <c r="P844" s="20"/>
      <c r="Q844" s="5" t="str">
        <f ca="1">score</f>
        <v/>
      </c>
      <c r="R844" s="7" t="str">
        <f ca="1">rescore_pd</f>
        <v/>
      </c>
      <c r="S844" s="310" t="str">
        <f ca="1">price</f>
        <v/>
      </c>
      <c r="U844" s="4"/>
      <c r="V844" s="4"/>
      <c r="W844" s="219" t="str">
        <f ca="1">comm_pd</f>
        <v/>
      </c>
      <c r="X844" s="4"/>
      <c r="Y844" s="8"/>
      <c r="Z844" s="223"/>
    </row>
    <row r="845" spans="1:26" x14ac:dyDescent="0.25">
      <c r="A845" s="6" t="str">
        <f ca="1">no.</f>
        <v/>
      </c>
      <c r="E845" s="4" t="str">
        <f ca="1">position</f>
        <v/>
      </c>
      <c r="I845" s="318"/>
      <c r="L845" s="4"/>
      <c r="N845" s="6"/>
      <c r="P845" s="20"/>
      <c r="Q845" s="5" t="str">
        <f ca="1">score</f>
        <v/>
      </c>
      <c r="R845" s="7" t="str">
        <f ca="1">rescore_pd</f>
        <v/>
      </c>
      <c r="S845" s="310" t="str">
        <f ca="1">price</f>
        <v/>
      </c>
      <c r="U845" s="4"/>
      <c r="V845" s="4"/>
      <c r="W845" s="219" t="str">
        <f ca="1">comm_pd</f>
        <v/>
      </c>
      <c r="X845" s="4"/>
      <c r="Y845" s="8"/>
      <c r="Z845" s="223"/>
    </row>
    <row r="846" spans="1:26" x14ac:dyDescent="0.25">
      <c r="A846" s="6" t="str">
        <f ca="1">no.</f>
        <v/>
      </c>
      <c r="E846" s="4" t="str">
        <f ca="1">position</f>
        <v/>
      </c>
      <c r="I846" s="318"/>
      <c r="L846" s="4"/>
      <c r="N846" s="6"/>
      <c r="P846" s="20"/>
      <c r="Q846" s="5" t="str">
        <f ca="1">score</f>
        <v/>
      </c>
      <c r="R846" s="7" t="str">
        <f ca="1">rescore_pd</f>
        <v/>
      </c>
      <c r="S846" s="310" t="str">
        <f ca="1">price</f>
        <v/>
      </c>
      <c r="U846" s="4"/>
      <c r="V846" s="4"/>
      <c r="W846" s="219" t="str">
        <f ca="1">comm_pd</f>
        <v/>
      </c>
      <c r="X846" s="4"/>
      <c r="Y846" s="8"/>
      <c r="Z846" s="223"/>
    </row>
    <row r="847" spans="1:26" x14ac:dyDescent="0.25">
      <c r="A847" s="6" t="str">
        <f ca="1">no.</f>
        <v/>
      </c>
      <c r="E847" s="4" t="str">
        <f ca="1">position</f>
        <v/>
      </c>
      <c r="I847" s="318"/>
      <c r="L847" s="4"/>
      <c r="N847" s="6"/>
      <c r="P847" s="20"/>
      <c r="Q847" s="5" t="str">
        <f ca="1">score</f>
        <v/>
      </c>
      <c r="R847" s="7" t="str">
        <f ca="1">rescore_pd</f>
        <v/>
      </c>
      <c r="S847" s="310" t="str">
        <f ca="1">price</f>
        <v/>
      </c>
      <c r="U847" s="4"/>
      <c r="V847" s="4"/>
      <c r="W847" s="219" t="str">
        <f ca="1">comm_pd</f>
        <v/>
      </c>
      <c r="X847" s="4"/>
      <c r="Y847" s="8"/>
      <c r="Z847" s="223"/>
    </row>
    <row r="848" spans="1:26" x14ac:dyDescent="0.25">
      <c r="A848" s="6" t="str">
        <f ca="1">no.</f>
        <v/>
      </c>
      <c r="E848" s="4" t="str">
        <f ca="1">position</f>
        <v/>
      </c>
      <c r="I848" s="318"/>
      <c r="L848" s="4"/>
      <c r="N848" s="6"/>
      <c r="P848" s="20"/>
      <c r="Q848" s="5" t="str">
        <f ca="1">score</f>
        <v/>
      </c>
      <c r="R848" s="7" t="str">
        <f ca="1">rescore_pd</f>
        <v/>
      </c>
      <c r="S848" s="310" t="str">
        <f ca="1">price</f>
        <v/>
      </c>
      <c r="U848" s="4"/>
      <c r="V848" s="4"/>
      <c r="W848" s="219" t="str">
        <f ca="1">comm_pd</f>
        <v/>
      </c>
      <c r="X848" s="4"/>
      <c r="Y848" s="8"/>
      <c r="Z848" s="223"/>
    </row>
    <row r="849" spans="1:26" x14ac:dyDescent="0.25">
      <c r="A849" s="6" t="str">
        <f ca="1">no.</f>
        <v/>
      </c>
      <c r="E849" s="4" t="str">
        <f ca="1">position</f>
        <v/>
      </c>
      <c r="I849" s="318"/>
      <c r="L849" s="4"/>
      <c r="N849" s="6"/>
      <c r="P849" s="20"/>
      <c r="Q849" s="5" t="str">
        <f ca="1">score</f>
        <v/>
      </c>
      <c r="R849" s="7" t="str">
        <f ca="1">rescore_pd</f>
        <v/>
      </c>
      <c r="S849" s="310" t="str">
        <f ca="1">price</f>
        <v/>
      </c>
      <c r="U849" s="4"/>
      <c r="V849" s="4"/>
      <c r="W849" s="219" t="str">
        <f ca="1">comm_pd</f>
        <v/>
      </c>
      <c r="X849" s="4"/>
      <c r="Y849" s="8"/>
      <c r="Z849" s="223"/>
    </row>
    <row r="850" spans="1:26" x14ac:dyDescent="0.25">
      <c r="A850" s="6" t="str">
        <f ca="1">no.</f>
        <v/>
      </c>
      <c r="E850" s="4" t="str">
        <f ca="1">position</f>
        <v/>
      </c>
      <c r="I850" s="318"/>
      <c r="L850" s="4"/>
      <c r="N850" s="6"/>
      <c r="P850" s="20"/>
      <c r="Q850" s="5" t="str">
        <f ca="1">score</f>
        <v/>
      </c>
      <c r="R850" s="7" t="str">
        <f ca="1">rescore_pd</f>
        <v/>
      </c>
      <c r="S850" s="310" t="str">
        <f ca="1">price</f>
        <v/>
      </c>
      <c r="U850" s="4"/>
      <c r="V850" s="4"/>
      <c r="W850" s="219" t="str">
        <f ca="1">comm_pd</f>
        <v/>
      </c>
      <c r="X850" s="4"/>
      <c r="Y850" s="8"/>
      <c r="Z850" s="223"/>
    </row>
    <row r="851" spans="1:26" x14ac:dyDescent="0.25">
      <c r="A851" s="6" t="str">
        <f ca="1">no.</f>
        <v/>
      </c>
      <c r="E851" s="4" t="str">
        <f ca="1">position</f>
        <v/>
      </c>
      <c r="I851" s="318"/>
      <c r="L851" s="4"/>
      <c r="N851" s="6"/>
      <c r="P851" s="20"/>
      <c r="Q851" s="5" t="str">
        <f ca="1">score</f>
        <v/>
      </c>
      <c r="R851" s="7" t="str">
        <f ca="1">rescore_pd</f>
        <v/>
      </c>
      <c r="S851" s="310" t="str">
        <f ca="1">price</f>
        <v/>
      </c>
      <c r="U851" s="4"/>
      <c r="V851" s="4"/>
      <c r="W851" s="219" t="str">
        <f ca="1">comm_pd</f>
        <v/>
      </c>
      <c r="X851" s="4"/>
      <c r="Y851" s="8"/>
      <c r="Z851" s="223"/>
    </row>
    <row r="852" spans="1:26" x14ac:dyDescent="0.25">
      <c r="A852" s="6" t="str">
        <f ca="1">no.</f>
        <v/>
      </c>
      <c r="E852" s="4" t="str">
        <f ca="1">position</f>
        <v/>
      </c>
      <c r="I852" s="318"/>
      <c r="L852" s="4"/>
      <c r="N852" s="6"/>
      <c r="P852" s="20"/>
      <c r="Q852" s="5" t="str">
        <f ca="1">score</f>
        <v/>
      </c>
      <c r="R852" s="7" t="str">
        <f ca="1">rescore_pd</f>
        <v/>
      </c>
      <c r="S852" s="310" t="str">
        <f ca="1">price</f>
        <v/>
      </c>
      <c r="U852" s="4"/>
      <c r="V852" s="4"/>
      <c r="W852" s="219" t="str">
        <f ca="1">comm_pd</f>
        <v/>
      </c>
      <c r="X852" s="4"/>
      <c r="Y852" s="8"/>
      <c r="Z852" s="223"/>
    </row>
    <row r="853" spans="1:26" x14ac:dyDescent="0.25">
      <c r="A853" s="6" t="str">
        <f ca="1">no.</f>
        <v/>
      </c>
      <c r="E853" s="4" t="str">
        <f ca="1">position</f>
        <v/>
      </c>
      <c r="I853" s="318"/>
      <c r="L853" s="4"/>
      <c r="N853" s="6"/>
      <c r="P853" s="20"/>
      <c r="Q853" s="5" t="str">
        <f ca="1">score</f>
        <v/>
      </c>
      <c r="R853" s="7" t="str">
        <f ca="1">rescore_pd</f>
        <v/>
      </c>
      <c r="S853" s="310" t="str">
        <f ca="1">price</f>
        <v/>
      </c>
      <c r="U853" s="4"/>
      <c r="V853" s="4"/>
      <c r="W853" s="219" t="str">
        <f ca="1">comm_pd</f>
        <v/>
      </c>
      <c r="X853" s="4"/>
      <c r="Y853" s="8"/>
      <c r="Z853" s="223"/>
    </row>
    <row r="854" spans="1:26" x14ac:dyDescent="0.25">
      <c r="A854" s="6" t="str">
        <f ca="1">no.</f>
        <v/>
      </c>
      <c r="E854" s="4" t="str">
        <f ca="1">position</f>
        <v/>
      </c>
      <c r="I854" s="318"/>
      <c r="L854" s="4"/>
      <c r="N854" s="6"/>
      <c r="P854" s="20"/>
      <c r="Q854" s="5" t="str">
        <f ca="1">score</f>
        <v/>
      </c>
      <c r="R854" s="7" t="str">
        <f ca="1">rescore_pd</f>
        <v/>
      </c>
      <c r="S854" s="310" t="str">
        <f ca="1">price</f>
        <v/>
      </c>
      <c r="U854" s="4"/>
      <c r="V854" s="4"/>
      <c r="W854" s="219" t="str">
        <f ca="1">comm_pd</f>
        <v/>
      </c>
      <c r="X854" s="4"/>
      <c r="Y854" s="8"/>
      <c r="Z854" s="223"/>
    </row>
    <row r="855" spans="1:26" x14ac:dyDescent="0.25">
      <c r="A855" s="6" t="str">
        <f ca="1">no.</f>
        <v/>
      </c>
      <c r="E855" s="4" t="str">
        <f ca="1">position</f>
        <v/>
      </c>
      <c r="I855" s="318"/>
      <c r="L855" s="4"/>
      <c r="N855" s="6"/>
      <c r="P855" s="20"/>
      <c r="Q855" s="5" t="str">
        <f ca="1">score</f>
        <v/>
      </c>
      <c r="R855" s="7" t="str">
        <f ca="1">rescore_pd</f>
        <v/>
      </c>
      <c r="S855" s="310" t="str">
        <f ca="1">price</f>
        <v/>
      </c>
      <c r="U855" s="4"/>
      <c r="V855" s="4"/>
      <c r="W855" s="219" t="str">
        <f ca="1">comm_pd</f>
        <v/>
      </c>
      <c r="X855" s="4"/>
      <c r="Y855" s="8"/>
      <c r="Z855" s="223"/>
    </row>
    <row r="856" spans="1:26" x14ac:dyDescent="0.25">
      <c r="A856" s="6" t="str">
        <f ca="1">no.</f>
        <v/>
      </c>
      <c r="E856" s="4" t="str">
        <f ca="1">position</f>
        <v/>
      </c>
      <c r="I856" s="318"/>
      <c r="L856" s="4"/>
      <c r="N856" s="6"/>
      <c r="P856" s="20"/>
      <c r="Q856" s="5" t="str">
        <f ca="1">score</f>
        <v/>
      </c>
      <c r="R856" s="7" t="str">
        <f ca="1">rescore_pd</f>
        <v/>
      </c>
      <c r="S856" s="310" t="str">
        <f ca="1">price</f>
        <v/>
      </c>
      <c r="U856" s="4"/>
      <c r="V856" s="4"/>
      <c r="W856" s="219" t="str">
        <f ca="1">comm_pd</f>
        <v/>
      </c>
      <c r="X856" s="4"/>
      <c r="Y856" s="8"/>
      <c r="Z856" s="223"/>
    </row>
    <row r="857" spans="1:26" x14ac:dyDescent="0.25">
      <c r="A857" s="6" t="str">
        <f ca="1">no.</f>
        <v/>
      </c>
      <c r="E857" s="4" t="str">
        <f ca="1">position</f>
        <v/>
      </c>
      <c r="I857" s="318"/>
      <c r="L857" s="4"/>
      <c r="N857" s="6"/>
      <c r="P857" s="20"/>
      <c r="Q857" s="5" t="str">
        <f ca="1">score</f>
        <v/>
      </c>
      <c r="R857" s="7" t="str">
        <f ca="1">rescore_pd</f>
        <v/>
      </c>
      <c r="S857" s="310" t="str">
        <f ca="1">price</f>
        <v/>
      </c>
      <c r="U857" s="4"/>
      <c r="V857" s="4"/>
      <c r="W857" s="219" t="str">
        <f ca="1">comm_pd</f>
        <v/>
      </c>
      <c r="X857" s="4"/>
      <c r="Y857" s="8"/>
      <c r="Z857" s="223"/>
    </row>
    <row r="858" spans="1:26" x14ac:dyDescent="0.25">
      <c r="A858" s="6" t="str">
        <f ca="1">no.</f>
        <v/>
      </c>
      <c r="E858" s="4" t="str">
        <f ca="1">position</f>
        <v/>
      </c>
      <c r="I858" s="318"/>
      <c r="L858" s="4"/>
      <c r="N858" s="6"/>
      <c r="P858" s="20"/>
      <c r="Q858" s="5" t="str">
        <f ca="1">score</f>
        <v/>
      </c>
      <c r="R858" s="7" t="str">
        <f ca="1">rescore_pd</f>
        <v/>
      </c>
      <c r="S858" s="310" t="str">
        <f ca="1">price</f>
        <v/>
      </c>
      <c r="U858" s="4"/>
      <c r="V858" s="4"/>
      <c r="W858" s="219" t="str">
        <f ca="1">comm_pd</f>
        <v/>
      </c>
      <c r="X858" s="4"/>
      <c r="Y858" s="8"/>
      <c r="Z858" s="223"/>
    </row>
    <row r="859" spans="1:26" x14ac:dyDescent="0.25">
      <c r="A859" s="6" t="str">
        <f ca="1">no.</f>
        <v/>
      </c>
      <c r="E859" s="4" t="str">
        <f ca="1">position</f>
        <v/>
      </c>
      <c r="I859" s="318"/>
      <c r="L859" s="4"/>
      <c r="N859" s="6"/>
      <c r="P859" s="20"/>
      <c r="Q859" s="5" t="str">
        <f ca="1">score</f>
        <v/>
      </c>
      <c r="R859" s="7" t="str">
        <f ca="1">rescore_pd</f>
        <v/>
      </c>
      <c r="S859" s="310" t="str">
        <f ca="1">price</f>
        <v/>
      </c>
      <c r="U859" s="4"/>
      <c r="V859" s="4"/>
      <c r="W859" s="219" t="str">
        <f ca="1">comm_pd</f>
        <v/>
      </c>
      <c r="X859" s="4"/>
      <c r="Y859" s="8"/>
      <c r="Z859" s="223"/>
    </row>
    <row r="860" spans="1:26" x14ac:dyDescent="0.25">
      <c r="A860" s="6" t="str">
        <f ca="1">no.</f>
        <v/>
      </c>
      <c r="E860" s="4" t="str">
        <f ca="1">position</f>
        <v/>
      </c>
      <c r="I860" s="318"/>
      <c r="L860" s="4"/>
      <c r="N860" s="6"/>
      <c r="P860" s="20"/>
      <c r="Q860" s="5" t="str">
        <f ca="1">score</f>
        <v/>
      </c>
      <c r="R860" s="7" t="str">
        <f ca="1">rescore_pd</f>
        <v/>
      </c>
      <c r="S860" s="310" t="str">
        <f ca="1">price</f>
        <v/>
      </c>
      <c r="U860" s="4"/>
      <c r="V860" s="4"/>
      <c r="W860" s="219" t="str">
        <f ca="1">comm_pd</f>
        <v/>
      </c>
      <c r="X860" s="4"/>
      <c r="Y860" s="8"/>
      <c r="Z860" s="223"/>
    </row>
    <row r="861" spans="1:26" x14ac:dyDescent="0.25">
      <c r="A861" s="6" t="str">
        <f ca="1">no.</f>
        <v/>
      </c>
      <c r="E861" s="4" t="str">
        <f ca="1">position</f>
        <v/>
      </c>
      <c r="I861" s="318"/>
      <c r="L861" s="4"/>
      <c r="N861" s="6"/>
      <c r="P861" s="20"/>
      <c r="Q861" s="5" t="str">
        <f ca="1">score</f>
        <v/>
      </c>
      <c r="R861" s="7" t="str">
        <f ca="1">rescore_pd</f>
        <v/>
      </c>
      <c r="S861" s="310" t="str">
        <f ca="1">price</f>
        <v/>
      </c>
      <c r="U861" s="4"/>
      <c r="V861" s="4"/>
      <c r="W861" s="219" t="str">
        <f ca="1">comm_pd</f>
        <v/>
      </c>
      <c r="X861" s="4"/>
      <c r="Y861" s="8"/>
      <c r="Z861" s="223"/>
    </row>
    <row r="862" spans="1:26" x14ac:dyDescent="0.25">
      <c r="A862" s="6" t="str">
        <f ca="1">no.</f>
        <v/>
      </c>
      <c r="E862" s="4" t="str">
        <f ca="1">position</f>
        <v/>
      </c>
      <c r="I862" s="318"/>
      <c r="L862" s="4"/>
      <c r="N862" s="6"/>
      <c r="P862" s="20"/>
      <c r="Q862" s="5" t="str">
        <f ca="1">score</f>
        <v/>
      </c>
      <c r="R862" s="7" t="str">
        <f ca="1">rescore_pd</f>
        <v/>
      </c>
      <c r="S862" s="310" t="str">
        <f ca="1">price</f>
        <v/>
      </c>
      <c r="U862" s="4"/>
      <c r="V862" s="4"/>
      <c r="W862" s="219" t="str">
        <f ca="1">comm_pd</f>
        <v/>
      </c>
      <c r="X862" s="4"/>
      <c r="Y862" s="8"/>
      <c r="Z862" s="223"/>
    </row>
    <row r="863" spans="1:26" x14ac:dyDescent="0.25">
      <c r="A863" s="6" t="str">
        <f ca="1">no.</f>
        <v/>
      </c>
      <c r="E863" s="4" t="str">
        <f ca="1">position</f>
        <v/>
      </c>
      <c r="I863" s="318"/>
      <c r="L863" s="4"/>
      <c r="N863" s="6"/>
      <c r="P863" s="20"/>
      <c r="Q863" s="5" t="str">
        <f ca="1">score</f>
        <v/>
      </c>
      <c r="R863" s="7" t="str">
        <f ca="1">rescore_pd</f>
        <v/>
      </c>
      <c r="S863" s="310" t="str">
        <f ca="1">price</f>
        <v/>
      </c>
      <c r="U863" s="4"/>
      <c r="V863" s="4"/>
      <c r="W863" s="219" t="str">
        <f ca="1">comm_pd</f>
        <v/>
      </c>
      <c r="X863" s="4"/>
      <c r="Y863" s="8"/>
      <c r="Z863" s="223"/>
    </row>
    <row r="864" spans="1:26" x14ac:dyDescent="0.25">
      <c r="A864" s="6" t="str">
        <f ca="1">no.</f>
        <v/>
      </c>
      <c r="E864" s="4" t="str">
        <f ca="1">position</f>
        <v/>
      </c>
      <c r="I864" s="318"/>
      <c r="L864" s="4"/>
      <c r="N864" s="6"/>
      <c r="P864" s="20"/>
      <c r="Q864" s="5" t="str">
        <f ca="1">score</f>
        <v/>
      </c>
      <c r="R864" s="7" t="str">
        <f ca="1">rescore_pd</f>
        <v/>
      </c>
      <c r="S864" s="310" t="str">
        <f ca="1">price</f>
        <v/>
      </c>
      <c r="U864" s="4"/>
      <c r="V864" s="4"/>
      <c r="W864" s="219" t="str">
        <f ca="1">comm_pd</f>
        <v/>
      </c>
      <c r="X864" s="4"/>
      <c r="Y864" s="8"/>
      <c r="Z864" s="223"/>
    </row>
    <row r="865" spans="1:26" x14ac:dyDescent="0.25">
      <c r="A865" s="6" t="str">
        <f ca="1">no.</f>
        <v/>
      </c>
      <c r="E865" s="4" t="str">
        <f ca="1">position</f>
        <v/>
      </c>
      <c r="I865" s="318"/>
      <c r="L865" s="4"/>
      <c r="N865" s="6"/>
      <c r="P865" s="20"/>
      <c r="Q865" s="5" t="str">
        <f ca="1">score</f>
        <v/>
      </c>
      <c r="R865" s="7" t="str">
        <f ca="1">rescore_pd</f>
        <v/>
      </c>
      <c r="S865" s="310" t="str">
        <f ca="1">price</f>
        <v/>
      </c>
      <c r="U865" s="4"/>
      <c r="V865" s="4"/>
      <c r="W865" s="219" t="str">
        <f ca="1">comm_pd</f>
        <v/>
      </c>
      <c r="X865" s="4"/>
      <c r="Y865" s="8"/>
      <c r="Z865" s="223"/>
    </row>
    <row r="866" spans="1:26" x14ac:dyDescent="0.25">
      <c r="A866" s="6" t="str">
        <f ca="1">no.</f>
        <v/>
      </c>
      <c r="E866" s="4" t="str">
        <f ca="1">position</f>
        <v/>
      </c>
      <c r="I866" s="318"/>
      <c r="L866" s="4"/>
      <c r="N866" s="6"/>
      <c r="P866" s="20"/>
      <c r="Q866" s="5" t="str">
        <f ca="1">score</f>
        <v/>
      </c>
      <c r="R866" s="7" t="str">
        <f ca="1">rescore_pd</f>
        <v/>
      </c>
      <c r="S866" s="310" t="str">
        <f ca="1">price</f>
        <v/>
      </c>
      <c r="U866" s="4"/>
      <c r="V866" s="4"/>
      <c r="W866" s="219" t="str">
        <f ca="1">comm_pd</f>
        <v/>
      </c>
      <c r="X866" s="4"/>
      <c r="Y866" s="8"/>
      <c r="Z866" s="223"/>
    </row>
    <row r="867" spans="1:26" x14ac:dyDescent="0.25">
      <c r="A867" s="6" t="str">
        <f ca="1">no.</f>
        <v/>
      </c>
      <c r="E867" s="4" t="str">
        <f ca="1">position</f>
        <v/>
      </c>
      <c r="I867" s="318"/>
      <c r="L867" s="4"/>
      <c r="N867" s="6"/>
      <c r="P867" s="20"/>
      <c r="Q867" s="5" t="str">
        <f ca="1">score</f>
        <v/>
      </c>
      <c r="R867" s="7" t="str">
        <f ca="1">rescore_pd</f>
        <v/>
      </c>
      <c r="S867" s="310" t="str">
        <f ca="1">price</f>
        <v/>
      </c>
      <c r="U867" s="4"/>
      <c r="V867" s="4"/>
      <c r="W867" s="219" t="str">
        <f ca="1">comm_pd</f>
        <v/>
      </c>
      <c r="X867" s="4"/>
      <c r="Y867" s="8"/>
      <c r="Z867" s="223"/>
    </row>
    <row r="868" spans="1:26" x14ac:dyDescent="0.25">
      <c r="A868" s="6" t="str">
        <f ca="1">no.</f>
        <v/>
      </c>
      <c r="E868" s="4" t="str">
        <f ca="1">position</f>
        <v/>
      </c>
      <c r="I868" s="318"/>
      <c r="L868" s="4"/>
      <c r="N868" s="6"/>
      <c r="P868" s="20"/>
      <c r="Q868" s="5" t="str">
        <f ca="1">score</f>
        <v/>
      </c>
      <c r="R868" s="7" t="str">
        <f ca="1">rescore_pd</f>
        <v/>
      </c>
      <c r="S868" s="310" t="str">
        <f ca="1">price</f>
        <v/>
      </c>
      <c r="U868" s="4"/>
      <c r="V868" s="4"/>
      <c r="W868" s="219" t="str">
        <f ca="1">comm_pd</f>
        <v/>
      </c>
      <c r="X868" s="4"/>
      <c r="Y868" s="8"/>
      <c r="Z868" s="223"/>
    </row>
    <row r="869" spans="1:26" x14ac:dyDescent="0.25">
      <c r="A869" s="6" t="str">
        <f ca="1">no.</f>
        <v/>
      </c>
      <c r="E869" s="4" t="str">
        <f ca="1">position</f>
        <v/>
      </c>
      <c r="I869" s="318"/>
      <c r="L869" s="4"/>
      <c r="N869" s="6"/>
      <c r="P869" s="20"/>
      <c r="Q869" s="5" t="str">
        <f ca="1">score</f>
        <v/>
      </c>
      <c r="R869" s="7" t="str">
        <f ca="1">rescore_pd</f>
        <v/>
      </c>
      <c r="S869" s="310" t="str">
        <f ca="1">price</f>
        <v/>
      </c>
      <c r="U869" s="4"/>
      <c r="V869" s="4"/>
      <c r="W869" s="219" t="str">
        <f ca="1">comm_pd</f>
        <v/>
      </c>
      <c r="X869" s="4"/>
      <c r="Y869" s="8"/>
      <c r="Z869" s="223"/>
    </row>
    <row r="870" spans="1:26" x14ac:dyDescent="0.25">
      <c r="A870" s="6" t="str">
        <f ca="1">no.</f>
        <v/>
      </c>
      <c r="E870" s="4" t="str">
        <f ca="1">position</f>
        <v/>
      </c>
      <c r="I870" s="318"/>
      <c r="L870" s="4"/>
      <c r="N870" s="6"/>
      <c r="P870" s="20"/>
      <c r="Q870" s="5" t="str">
        <f ca="1">score</f>
        <v/>
      </c>
      <c r="R870" s="7" t="str">
        <f ca="1">rescore_pd</f>
        <v/>
      </c>
      <c r="S870" s="310" t="str">
        <f ca="1">price</f>
        <v/>
      </c>
      <c r="U870" s="4"/>
      <c r="V870" s="4"/>
      <c r="W870" s="219" t="str">
        <f ca="1">comm_pd</f>
        <v/>
      </c>
      <c r="X870" s="4"/>
      <c r="Y870" s="8"/>
      <c r="Z870" s="223"/>
    </row>
    <row r="871" spans="1:26" x14ac:dyDescent="0.25">
      <c r="A871" s="6" t="str">
        <f ca="1">no.</f>
        <v/>
      </c>
      <c r="E871" s="4" t="str">
        <f ca="1">position</f>
        <v/>
      </c>
      <c r="I871" s="318"/>
      <c r="L871" s="4"/>
      <c r="N871" s="6"/>
      <c r="P871" s="20"/>
      <c r="Q871" s="5" t="str">
        <f ca="1">score</f>
        <v/>
      </c>
      <c r="R871" s="7" t="str">
        <f ca="1">rescore_pd</f>
        <v/>
      </c>
      <c r="S871" s="310" t="str">
        <f ca="1">price</f>
        <v/>
      </c>
      <c r="U871" s="4"/>
      <c r="V871" s="4"/>
      <c r="W871" s="219" t="str">
        <f ca="1">comm_pd</f>
        <v/>
      </c>
      <c r="X871" s="4"/>
      <c r="Y871" s="8"/>
      <c r="Z871" s="223"/>
    </row>
    <row r="872" spans="1:26" x14ac:dyDescent="0.25">
      <c r="A872" s="6" t="str">
        <f ca="1">no.</f>
        <v/>
      </c>
      <c r="E872" s="4" t="str">
        <f ca="1">position</f>
        <v/>
      </c>
      <c r="I872" s="318"/>
      <c r="L872" s="4"/>
      <c r="N872" s="6"/>
      <c r="P872" s="20"/>
      <c r="Q872" s="5" t="str">
        <f ca="1">score</f>
        <v/>
      </c>
      <c r="R872" s="7" t="str">
        <f ca="1">rescore_pd</f>
        <v/>
      </c>
      <c r="S872" s="310" t="str">
        <f ca="1">price</f>
        <v/>
      </c>
      <c r="U872" s="4"/>
      <c r="V872" s="4"/>
      <c r="W872" s="219" t="str">
        <f ca="1">comm_pd</f>
        <v/>
      </c>
      <c r="X872" s="4"/>
      <c r="Y872" s="8"/>
      <c r="Z872" s="223"/>
    </row>
    <row r="873" spans="1:26" x14ac:dyDescent="0.25">
      <c r="A873" s="6" t="str">
        <f ca="1">no.</f>
        <v/>
      </c>
      <c r="E873" s="4" t="str">
        <f ca="1">position</f>
        <v/>
      </c>
      <c r="I873" s="318"/>
      <c r="L873" s="4"/>
      <c r="N873" s="6"/>
      <c r="P873" s="20"/>
      <c r="Q873" s="5" t="str">
        <f ca="1">score</f>
        <v/>
      </c>
      <c r="R873" s="7" t="str">
        <f ca="1">rescore_pd</f>
        <v/>
      </c>
      <c r="S873" s="310" t="str">
        <f ca="1">price</f>
        <v/>
      </c>
      <c r="U873" s="4"/>
      <c r="V873" s="4"/>
      <c r="W873" s="219" t="str">
        <f ca="1">comm_pd</f>
        <v/>
      </c>
      <c r="X873" s="4"/>
      <c r="Y873" s="8"/>
      <c r="Z873" s="223"/>
    </row>
    <row r="874" spans="1:26" x14ac:dyDescent="0.25">
      <c r="A874" s="6" t="str">
        <f ca="1">no.</f>
        <v/>
      </c>
      <c r="E874" s="4" t="str">
        <f ca="1">position</f>
        <v/>
      </c>
      <c r="I874" s="318"/>
      <c r="L874" s="4"/>
      <c r="N874" s="6"/>
      <c r="P874" s="20"/>
      <c r="Q874" s="5" t="str">
        <f ca="1">score</f>
        <v/>
      </c>
      <c r="R874" s="7" t="str">
        <f ca="1">rescore_pd</f>
        <v/>
      </c>
      <c r="S874" s="310" t="str">
        <f ca="1">price</f>
        <v/>
      </c>
      <c r="U874" s="4"/>
      <c r="V874" s="4"/>
      <c r="W874" s="219" t="str">
        <f ca="1">comm_pd</f>
        <v/>
      </c>
      <c r="X874" s="4"/>
      <c r="Y874" s="8"/>
      <c r="Z874" s="223"/>
    </row>
    <row r="875" spans="1:26" x14ac:dyDescent="0.25">
      <c r="A875" s="6" t="str">
        <f ca="1">no.</f>
        <v/>
      </c>
      <c r="E875" s="4" t="str">
        <f ca="1">position</f>
        <v/>
      </c>
      <c r="I875" s="318"/>
      <c r="L875" s="4"/>
      <c r="N875" s="6"/>
      <c r="P875" s="20"/>
      <c r="Q875" s="5" t="str">
        <f ca="1">score</f>
        <v/>
      </c>
      <c r="R875" s="7" t="str">
        <f ca="1">rescore_pd</f>
        <v/>
      </c>
      <c r="S875" s="310" t="str">
        <f ca="1">price</f>
        <v/>
      </c>
      <c r="U875" s="4"/>
      <c r="V875" s="4"/>
      <c r="W875" s="219" t="str">
        <f ca="1">comm_pd</f>
        <v/>
      </c>
      <c r="X875" s="4"/>
      <c r="Y875" s="8"/>
      <c r="Z875" s="223"/>
    </row>
    <row r="876" spans="1:26" x14ac:dyDescent="0.25">
      <c r="A876" s="6" t="str">
        <f ca="1">no.</f>
        <v/>
      </c>
      <c r="E876" s="4" t="str">
        <f ca="1">position</f>
        <v/>
      </c>
      <c r="I876" s="318"/>
      <c r="L876" s="4"/>
      <c r="N876" s="6"/>
      <c r="P876" s="20"/>
      <c r="Q876" s="5" t="str">
        <f ca="1">score</f>
        <v/>
      </c>
      <c r="R876" s="7" t="str">
        <f ca="1">rescore_pd</f>
        <v/>
      </c>
      <c r="S876" s="310" t="str">
        <f ca="1">price</f>
        <v/>
      </c>
      <c r="U876" s="4"/>
      <c r="V876" s="4"/>
      <c r="W876" s="219" t="str">
        <f ca="1">comm_pd</f>
        <v/>
      </c>
      <c r="X876" s="4"/>
      <c r="Y876" s="8"/>
      <c r="Z876" s="223"/>
    </row>
    <row r="877" spans="1:26" x14ac:dyDescent="0.25">
      <c r="A877" s="6" t="str">
        <f ca="1">no.</f>
        <v/>
      </c>
      <c r="E877" s="4" t="str">
        <f ca="1">position</f>
        <v/>
      </c>
      <c r="I877" s="318"/>
      <c r="L877" s="4"/>
      <c r="N877" s="6"/>
      <c r="P877" s="20"/>
      <c r="Q877" s="5" t="str">
        <f ca="1">score</f>
        <v/>
      </c>
      <c r="R877" s="7" t="str">
        <f ca="1">rescore_pd</f>
        <v/>
      </c>
      <c r="S877" s="310" t="str">
        <f ca="1">price</f>
        <v/>
      </c>
      <c r="U877" s="4"/>
      <c r="V877" s="4"/>
      <c r="W877" s="219" t="str">
        <f ca="1">comm_pd</f>
        <v/>
      </c>
      <c r="X877" s="4"/>
      <c r="Y877" s="8"/>
      <c r="Z877" s="223"/>
    </row>
    <row r="878" spans="1:26" x14ac:dyDescent="0.25">
      <c r="A878" s="6" t="str">
        <f ca="1">no.</f>
        <v/>
      </c>
      <c r="E878" s="4" t="str">
        <f ca="1">position</f>
        <v/>
      </c>
      <c r="I878" s="318"/>
      <c r="L878" s="4"/>
      <c r="N878" s="6"/>
      <c r="P878" s="20"/>
      <c r="Q878" s="5" t="str">
        <f ca="1">score</f>
        <v/>
      </c>
      <c r="R878" s="7" t="str">
        <f ca="1">rescore_pd</f>
        <v/>
      </c>
      <c r="S878" s="310" t="str">
        <f ca="1">price</f>
        <v/>
      </c>
      <c r="U878" s="4"/>
      <c r="V878" s="4"/>
      <c r="W878" s="219" t="str">
        <f ca="1">comm_pd</f>
        <v/>
      </c>
      <c r="X878" s="4"/>
      <c r="Y878" s="8"/>
      <c r="Z878" s="223"/>
    </row>
    <row r="879" spans="1:26" x14ac:dyDescent="0.25">
      <c r="A879" s="6" t="str">
        <f ca="1">no.</f>
        <v/>
      </c>
      <c r="E879" s="4" t="str">
        <f ca="1">position</f>
        <v/>
      </c>
      <c r="I879" s="318"/>
      <c r="L879" s="4"/>
      <c r="N879" s="6"/>
      <c r="P879" s="20"/>
      <c r="Q879" s="5" t="str">
        <f ca="1">score</f>
        <v/>
      </c>
      <c r="R879" s="7" t="str">
        <f ca="1">rescore_pd</f>
        <v/>
      </c>
      <c r="S879" s="310" t="str">
        <f ca="1">price</f>
        <v/>
      </c>
      <c r="U879" s="4"/>
      <c r="V879" s="4"/>
      <c r="W879" s="219" t="str">
        <f ca="1">comm_pd</f>
        <v/>
      </c>
      <c r="X879" s="4"/>
      <c r="Y879" s="8"/>
      <c r="Z879" s="223"/>
    </row>
    <row r="880" spans="1:26" x14ac:dyDescent="0.25">
      <c r="A880" s="6" t="str">
        <f ca="1">no.</f>
        <v/>
      </c>
      <c r="E880" s="4" t="str">
        <f ca="1">position</f>
        <v/>
      </c>
      <c r="I880" s="318"/>
      <c r="L880" s="4"/>
      <c r="N880" s="6"/>
      <c r="P880" s="20"/>
      <c r="Q880" s="5" t="str">
        <f ca="1">score</f>
        <v/>
      </c>
      <c r="R880" s="7" t="str">
        <f ca="1">rescore_pd</f>
        <v/>
      </c>
      <c r="S880" s="310" t="str">
        <f ca="1">price</f>
        <v/>
      </c>
      <c r="U880" s="4"/>
      <c r="V880" s="4"/>
      <c r="W880" s="219" t="str">
        <f ca="1">comm_pd</f>
        <v/>
      </c>
      <c r="X880" s="4"/>
      <c r="Y880" s="8"/>
      <c r="Z880" s="223"/>
    </row>
    <row r="881" spans="1:26" x14ac:dyDescent="0.25">
      <c r="A881" s="6" t="str">
        <f ca="1">no.</f>
        <v/>
      </c>
      <c r="E881" s="4" t="str">
        <f ca="1">position</f>
        <v/>
      </c>
      <c r="I881" s="318"/>
      <c r="L881" s="4"/>
      <c r="N881" s="6"/>
      <c r="P881" s="20"/>
      <c r="Q881" s="5" t="str">
        <f ca="1">score</f>
        <v/>
      </c>
      <c r="R881" s="7" t="str">
        <f ca="1">rescore_pd</f>
        <v/>
      </c>
      <c r="S881" s="310" t="str">
        <f ca="1">price</f>
        <v/>
      </c>
      <c r="U881" s="4"/>
      <c r="V881" s="4"/>
      <c r="W881" s="219" t="str">
        <f ca="1">comm_pd</f>
        <v/>
      </c>
      <c r="X881" s="4"/>
      <c r="Y881" s="8"/>
      <c r="Z881" s="223"/>
    </row>
    <row r="882" spans="1:26" x14ac:dyDescent="0.25">
      <c r="A882" s="6" t="str">
        <f ca="1">no.</f>
        <v/>
      </c>
      <c r="E882" s="4" t="str">
        <f ca="1">position</f>
        <v/>
      </c>
      <c r="I882" s="318"/>
      <c r="L882" s="4"/>
      <c r="N882" s="6"/>
      <c r="P882" s="20"/>
      <c r="Q882" s="5" t="str">
        <f ca="1">score</f>
        <v/>
      </c>
      <c r="R882" s="7" t="str">
        <f ca="1">rescore_pd</f>
        <v/>
      </c>
      <c r="S882" s="310" t="str">
        <f ca="1">price</f>
        <v/>
      </c>
      <c r="U882" s="4"/>
      <c r="V882" s="4"/>
      <c r="W882" s="219" t="str">
        <f ca="1">comm_pd</f>
        <v/>
      </c>
      <c r="X882" s="4"/>
      <c r="Y882" s="8"/>
      <c r="Z882" s="223"/>
    </row>
    <row r="883" spans="1:26" x14ac:dyDescent="0.25">
      <c r="A883" s="6" t="str">
        <f ca="1">no.</f>
        <v/>
      </c>
      <c r="E883" s="4" t="str">
        <f ca="1">position</f>
        <v/>
      </c>
      <c r="I883" s="318"/>
      <c r="L883" s="4"/>
      <c r="N883" s="6"/>
      <c r="P883" s="20"/>
      <c r="Q883" s="5" t="str">
        <f ca="1">score</f>
        <v/>
      </c>
      <c r="R883" s="7" t="str">
        <f ca="1">rescore_pd</f>
        <v/>
      </c>
      <c r="S883" s="310" t="str">
        <f ca="1">price</f>
        <v/>
      </c>
      <c r="U883" s="4"/>
      <c r="V883" s="4"/>
      <c r="W883" s="219" t="str">
        <f ca="1">comm_pd</f>
        <v/>
      </c>
      <c r="X883" s="4"/>
      <c r="Y883" s="8"/>
      <c r="Z883" s="223"/>
    </row>
    <row r="884" spans="1:26" x14ac:dyDescent="0.25">
      <c r="A884" s="6" t="str">
        <f ca="1">no.</f>
        <v/>
      </c>
      <c r="E884" s="4" t="str">
        <f ca="1">position</f>
        <v/>
      </c>
      <c r="I884" s="318"/>
      <c r="L884" s="4"/>
      <c r="N884" s="6"/>
      <c r="P884" s="20"/>
      <c r="Q884" s="5" t="str">
        <f ca="1">score</f>
        <v/>
      </c>
      <c r="R884" s="7" t="str">
        <f ca="1">rescore_pd</f>
        <v/>
      </c>
      <c r="S884" s="310" t="str">
        <f ca="1">price</f>
        <v/>
      </c>
      <c r="U884" s="4"/>
      <c r="V884" s="4"/>
      <c r="W884" s="219" t="str">
        <f ca="1">comm_pd</f>
        <v/>
      </c>
      <c r="X884" s="4"/>
      <c r="Y884" s="8"/>
      <c r="Z884" s="223"/>
    </row>
    <row r="885" spans="1:26" x14ac:dyDescent="0.25">
      <c r="A885" s="6" t="str">
        <f ca="1">no.</f>
        <v/>
      </c>
      <c r="E885" s="4" t="str">
        <f ca="1">position</f>
        <v/>
      </c>
      <c r="I885" s="318"/>
      <c r="L885" s="4"/>
      <c r="N885" s="6"/>
      <c r="P885" s="20"/>
      <c r="Q885" s="5" t="str">
        <f ca="1">score</f>
        <v/>
      </c>
      <c r="R885" s="7" t="str">
        <f ca="1">rescore_pd</f>
        <v/>
      </c>
      <c r="S885" s="310" t="str">
        <f ca="1">price</f>
        <v/>
      </c>
      <c r="U885" s="4"/>
      <c r="V885" s="4"/>
      <c r="W885" s="219" t="str">
        <f ca="1">comm_pd</f>
        <v/>
      </c>
      <c r="X885" s="4"/>
      <c r="Y885" s="8"/>
      <c r="Z885" s="223"/>
    </row>
    <row r="886" spans="1:26" x14ac:dyDescent="0.25">
      <c r="A886" s="6" t="str">
        <f ca="1">no.</f>
        <v/>
      </c>
      <c r="E886" s="4" t="str">
        <f ca="1">position</f>
        <v/>
      </c>
      <c r="I886" s="318"/>
      <c r="L886" s="4"/>
      <c r="N886" s="6"/>
      <c r="P886" s="20"/>
      <c r="Q886" s="5" t="str">
        <f ca="1">score</f>
        <v/>
      </c>
      <c r="R886" s="7" t="str">
        <f ca="1">rescore_pd</f>
        <v/>
      </c>
      <c r="S886" s="310" t="str">
        <f ca="1">price</f>
        <v/>
      </c>
      <c r="U886" s="4"/>
      <c r="V886" s="4"/>
      <c r="W886" s="219" t="str">
        <f ca="1">comm_pd</f>
        <v/>
      </c>
      <c r="X886" s="4"/>
      <c r="Y886" s="8"/>
      <c r="Z886" s="223"/>
    </row>
    <row r="887" spans="1:26" x14ac:dyDescent="0.25">
      <c r="A887" s="6" t="str">
        <f ca="1">no.</f>
        <v/>
      </c>
      <c r="E887" s="4" t="str">
        <f ca="1">position</f>
        <v/>
      </c>
      <c r="I887" s="318"/>
      <c r="L887" s="4"/>
      <c r="N887" s="6"/>
      <c r="P887" s="20"/>
      <c r="Q887" s="5" t="str">
        <f ca="1">score</f>
        <v/>
      </c>
      <c r="R887" s="7" t="str">
        <f ca="1">rescore_pd</f>
        <v/>
      </c>
      <c r="S887" s="310" t="str">
        <f ca="1">price</f>
        <v/>
      </c>
      <c r="U887" s="4"/>
      <c r="V887" s="4"/>
      <c r="W887" s="219" t="str">
        <f ca="1">comm_pd</f>
        <v/>
      </c>
      <c r="X887" s="4"/>
      <c r="Y887" s="8"/>
      <c r="Z887" s="223"/>
    </row>
    <row r="888" spans="1:26" x14ac:dyDescent="0.25">
      <c r="A888" s="6" t="str">
        <f ca="1">no.</f>
        <v/>
      </c>
      <c r="E888" s="4" t="str">
        <f ca="1">position</f>
        <v/>
      </c>
      <c r="I888" s="318"/>
      <c r="L888" s="4"/>
      <c r="N888" s="6"/>
      <c r="P888" s="20"/>
      <c r="Q888" s="5" t="str">
        <f ca="1">score</f>
        <v/>
      </c>
      <c r="R888" s="7" t="str">
        <f ca="1">rescore_pd</f>
        <v/>
      </c>
      <c r="S888" s="310" t="str">
        <f ca="1">price</f>
        <v/>
      </c>
      <c r="U888" s="4"/>
      <c r="V888" s="4"/>
      <c r="W888" s="219" t="str">
        <f ca="1">comm_pd</f>
        <v/>
      </c>
      <c r="X888" s="4"/>
      <c r="Y888" s="8"/>
      <c r="Z888" s="223"/>
    </row>
    <row r="889" spans="1:26" x14ac:dyDescent="0.25">
      <c r="A889" s="6" t="str">
        <f ca="1">no.</f>
        <v/>
      </c>
      <c r="E889" s="4" t="str">
        <f ca="1">position</f>
        <v/>
      </c>
      <c r="I889" s="318"/>
      <c r="L889" s="4"/>
      <c r="N889" s="6"/>
      <c r="P889" s="20"/>
      <c r="Q889" s="5" t="str">
        <f ca="1">score</f>
        <v/>
      </c>
      <c r="R889" s="7" t="str">
        <f ca="1">rescore_pd</f>
        <v/>
      </c>
      <c r="S889" s="310" t="str">
        <f ca="1">price</f>
        <v/>
      </c>
      <c r="U889" s="4"/>
      <c r="V889" s="4"/>
      <c r="W889" s="219" t="str">
        <f ca="1">comm_pd</f>
        <v/>
      </c>
      <c r="X889" s="4"/>
      <c r="Y889" s="8"/>
      <c r="Z889" s="223"/>
    </row>
    <row r="890" spans="1:26" x14ac:dyDescent="0.25">
      <c r="A890" s="6" t="str">
        <f ca="1">no.</f>
        <v/>
      </c>
      <c r="E890" s="4" t="str">
        <f ca="1">position</f>
        <v/>
      </c>
      <c r="I890" s="318"/>
      <c r="L890" s="4"/>
      <c r="N890" s="6"/>
      <c r="P890" s="20"/>
      <c r="Q890" s="5" t="str">
        <f ca="1">score</f>
        <v/>
      </c>
      <c r="R890" s="7" t="str">
        <f ca="1">rescore_pd</f>
        <v/>
      </c>
      <c r="S890" s="310" t="str">
        <f ca="1">price</f>
        <v/>
      </c>
      <c r="U890" s="4"/>
      <c r="V890" s="4"/>
      <c r="W890" s="219" t="str">
        <f ca="1">comm_pd</f>
        <v/>
      </c>
      <c r="X890" s="4"/>
      <c r="Y890" s="8"/>
      <c r="Z890" s="223"/>
    </row>
    <row r="891" spans="1:26" x14ac:dyDescent="0.25">
      <c r="A891" s="6" t="str">
        <f ca="1">no.</f>
        <v/>
      </c>
      <c r="E891" s="4" t="str">
        <f ca="1">position</f>
        <v/>
      </c>
      <c r="I891" s="318"/>
      <c r="L891" s="4"/>
      <c r="N891" s="6"/>
      <c r="P891" s="20"/>
      <c r="Q891" s="5" t="str">
        <f ca="1">score</f>
        <v/>
      </c>
      <c r="R891" s="7" t="str">
        <f ca="1">rescore_pd</f>
        <v/>
      </c>
      <c r="S891" s="310" t="str">
        <f ca="1">price</f>
        <v/>
      </c>
      <c r="U891" s="4"/>
      <c r="V891" s="4"/>
      <c r="W891" s="219" t="str">
        <f ca="1">comm_pd</f>
        <v/>
      </c>
      <c r="X891" s="4"/>
      <c r="Y891" s="8"/>
      <c r="Z891" s="223"/>
    </row>
    <row r="892" spans="1:26" x14ac:dyDescent="0.25">
      <c r="A892" s="6" t="str">
        <f ca="1">no.</f>
        <v/>
      </c>
      <c r="E892" s="4" t="str">
        <f ca="1">position</f>
        <v/>
      </c>
      <c r="I892" s="318"/>
      <c r="L892" s="4"/>
      <c r="N892" s="6"/>
      <c r="P892" s="20"/>
      <c r="Q892" s="5" t="str">
        <f ca="1">score</f>
        <v/>
      </c>
      <c r="R892" s="7" t="str">
        <f ca="1">rescore_pd</f>
        <v/>
      </c>
      <c r="S892" s="310" t="str">
        <f ca="1">price</f>
        <v/>
      </c>
      <c r="U892" s="4"/>
      <c r="V892" s="4"/>
      <c r="W892" s="219" t="str">
        <f ca="1">comm_pd</f>
        <v/>
      </c>
      <c r="X892" s="4"/>
      <c r="Y892" s="8"/>
      <c r="Z892" s="223"/>
    </row>
    <row r="893" spans="1:26" x14ac:dyDescent="0.25">
      <c r="A893" s="6" t="str">
        <f ca="1">no.</f>
        <v/>
      </c>
      <c r="E893" s="4" t="str">
        <f ca="1">position</f>
        <v/>
      </c>
      <c r="I893" s="318"/>
      <c r="L893" s="4"/>
      <c r="N893" s="6"/>
      <c r="P893" s="20"/>
      <c r="Q893" s="5" t="str">
        <f ca="1">score</f>
        <v/>
      </c>
      <c r="R893" s="7" t="str">
        <f ca="1">rescore_pd</f>
        <v/>
      </c>
      <c r="S893" s="310" t="str">
        <f ca="1">price</f>
        <v/>
      </c>
      <c r="U893" s="4"/>
      <c r="V893" s="4"/>
      <c r="W893" s="219" t="str">
        <f ca="1">comm_pd</f>
        <v/>
      </c>
      <c r="X893" s="4"/>
      <c r="Y893" s="8"/>
      <c r="Z893" s="223"/>
    </row>
    <row r="894" spans="1:26" x14ac:dyDescent="0.25">
      <c r="A894" s="6" t="str">
        <f ca="1">no.</f>
        <v/>
      </c>
      <c r="E894" s="4" t="str">
        <f ca="1">position</f>
        <v/>
      </c>
      <c r="I894" s="318"/>
      <c r="L894" s="4"/>
      <c r="N894" s="6"/>
      <c r="P894" s="20"/>
      <c r="Q894" s="5" t="str">
        <f ca="1">score</f>
        <v/>
      </c>
      <c r="R894" s="7" t="str">
        <f ca="1">rescore_pd</f>
        <v/>
      </c>
      <c r="S894" s="310" t="str">
        <f ca="1">price</f>
        <v/>
      </c>
      <c r="U894" s="4"/>
      <c r="V894" s="4"/>
      <c r="W894" s="219" t="str">
        <f ca="1">comm_pd</f>
        <v/>
      </c>
      <c r="X894" s="4"/>
      <c r="Y894" s="8"/>
      <c r="Z894" s="223"/>
    </row>
    <row r="895" spans="1:26" x14ac:dyDescent="0.25">
      <c r="A895" s="6" t="str">
        <f ca="1">no.</f>
        <v/>
      </c>
      <c r="E895" s="4" t="str">
        <f ca="1">position</f>
        <v/>
      </c>
      <c r="I895" s="318"/>
      <c r="L895" s="4"/>
      <c r="N895" s="6"/>
      <c r="P895" s="20"/>
      <c r="Q895" s="5" t="str">
        <f ca="1">score</f>
        <v/>
      </c>
      <c r="R895" s="7" t="str">
        <f ca="1">rescore_pd</f>
        <v/>
      </c>
      <c r="S895" s="310" t="str">
        <f ca="1">price</f>
        <v/>
      </c>
      <c r="U895" s="4"/>
      <c r="V895" s="4"/>
      <c r="W895" s="219" t="str">
        <f ca="1">comm_pd</f>
        <v/>
      </c>
      <c r="X895" s="4"/>
      <c r="Y895" s="8"/>
      <c r="Z895" s="223"/>
    </row>
    <row r="896" spans="1:26" x14ac:dyDescent="0.25">
      <c r="A896" s="6" t="str">
        <f ca="1">no.</f>
        <v/>
      </c>
      <c r="E896" s="4" t="str">
        <f ca="1">position</f>
        <v/>
      </c>
      <c r="I896" s="318"/>
      <c r="L896" s="4"/>
      <c r="N896" s="6"/>
      <c r="P896" s="20"/>
      <c r="Q896" s="5" t="str">
        <f ca="1">score</f>
        <v/>
      </c>
      <c r="R896" s="7" t="str">
        <f ca="1">rescore_pd</f>
        <v/>
      </c>
      <c r="S896" s="310" t="str">
        <f ca="1">price</f>
        <v/>
      </c>
      <c r="U896" s="4"/>
      <c r="V896" s="4"/>
      <c r="W896" s="219" t="str">
        <f ca="1">comm_pd</f>
        <v/>
      </c>
      <c r="X896" s="4"/>
      <c r="Y896" s="8"/>
      <c r="Z896" s="223"/>
    </row>
    <row r="897" spans="1:26" x14ac:dyDescent="0.25">
      <c r="A897" s="6" t="str">
        <f ca="1">no.</f>
        <v/>
      </c>
      <c r="E897" s="4" t="str">
        <f ca="1">position</f>
        <v/>
      </c>
      <c r="I897" s="318"/>
      <c r="L897" s="4"/>
      <c r="N897" s="6"/>
      <c r="P897" s="20"/>
      <c r="Q897" s="5" t="str">
        <f ca="1">score</f>
        <v/>
      </c>
      <c r="R897" s="7" t="str">
        <f ca="1">rescore_pd</f>
        <v/>
      </c>
      <c r="S897" s="310" t="str">
        <f ca="1">price</f>
        <v/>
      </c>
      <c r="U897" s="4"/>
      <c r="V897" s="4"/>
      <c r="W897" s="219" t="str">
        <f ca="1">comm_pd</f>
        <v/>
      </c>
      <c r="X897" s="4"/>
      <c r="Y897" s="8"/>
      <c r="Z897" s="223"/>
    </row>
    <row r="898" spans="1:26" x14ac:dyDescent="0.25">
      <c r="A898" s="6" t="str">
        <f ca="1">no.</f>
        <v/>
      </c>
      <c r="E898" s="4" t="str">
        <f ca="1">position</f>
        <v/>
      </c>
      <c r="I898" s="318"/>
      <c r="L898" s="4"/>
      <c r="N898" s="6"/>
      <c r="P898" s="20"/>
      <c r="Q898" s="5" t="str">
        <f ca="1">score</f>
        <v/>
      </c>
      <c r="R898" s="7" t="str">
        <f ca="1">rescore_pd</f>
        <v/>
      </c>
      <c r="S898" s="310" t="str">
        <f ca="1">price</f>
        <v/>
      </c>
      <c r="U898" s="4"/>
      <c r="V898" s="4"/>
      <c r="W898" s="219" t="str">
        <f ca="1">comm_pd</f>
        <v/>
      </c>
      <c r="X898" s="4"/>
      <c r="Y898" s="8"/>
      <c r="Z898" s="223"/>
    </row>
    <row r="899" spans="1:26" x14ac:dyDescent="0.25">
      <c r="A899" s="6" t="str">
        <f ca="1">no.</f>
        <v/>
      </c>
      <c r="E899" s="4" t="str">
        <f ca="1">position</f>
        <v/>
      </c>
      <c r="I899" s="318"/>
      <c r="L899" s="4"/>
      <c r="N899" s="6"/>
      <c r="P899" s="20"/>
      <c r="Q899" s="5" t="str">
        <f ca="1">score</f>
        <v/>
      </c>
      <c r="R899" s="7" t="str">
        <f ca="1">rescore_pd</f>
        <v/>
      </c>
      <c r="S899" s="310" t="str">
        <f ca="1">price</f>
        <v/>
      </c>
      <c r="U899" s="4"/>
      <c r="V899" s="4"/>
      <c r="W899" s="219" t="str">
        <f ca="1">comm_pd</f>
        <v/>
      </c>
      <c r="X899" s="4"/>
      <c r="Y899" s="8"/>
      <c r="Z899" s="223"/>
    </row>
    <row r="900" spans="1:26" x14ac:dyDescent="0.25">
      <c r="A900" s="6" t="str">
        <f ca="1">no.</f>
        <v/>
      </c>
      <c r="E900" s="4" t="str">
        <f ca="1">position</f>
        <v/>
      </c>
      <c r="I900" s="318"/>
      <c r="L900" s="4"/>
      <c r="N900" s="6"/>
      <c r="P900" s="20"/>
      <c r="Q900" s="5" t="str">
        <f ca="1">score</f>
        <v/>
      </c>
      <c r="R900" s="7" t="str">
        <f ca="1">rescore_pd</f>
        <v/>
      </c>
      <c r="S900" s="310" t="str">
        <f ca="1">price</f>
        <v/>
      </c>
      <c r="U900" s="4"/>
      <c r="V900" s="4"/>
      <c r="W900" s="219" t="str">
        <f ca="1">comm_pd</f>
        <v/>
      </c>
      <c r="X900" s="4"/>
      <c r="Y900" s="8"/>
      <c r="Z900" s="223"/>
    </row>
    <row r="901" spans="1:26" x14ac:dyDescent="0.25">
      <c r="A901" s="6" t="str">
        <f ca="1">no.</f>
        <v/>
      </c>
      <c r="E901" s="4" t="str">
        <f ca="1">position</f>
        <v/>
      </c>
      <c r="I901" s="318"/>
      <c r="L901" s="4"/>
      <c r="N901" s="6"/>
      <c r="P901" s="20"/>
      <c r="Q901" s="5" t="str">
        <f ca="1">score</f>
        <v/>
      </c>
      <c r="R901" s="7" t="str">
        <f ca="1">rescore_pd</f>
        <v/>
      </c>
      <c r="S901" s="310" t="str">
        <f ca="1">price</f>
        <v/>
      </c>
      <c r="U901" s="4"/>
      <c r="V901" s="4"/>
      <c r="W901" s="219" t="str">
        <f ca="1">comm_pd</f>
        <v/>
      </c>
      <c r="X901" s="4"/>
      <c r="Y901" s="8"/>
      <c r="Z901" s="223"/>
    </row>
    <row r="902" spans="1:26" x14ac:dyDescent="0.25">
      <c r="A902" s="6" t="str">
        <f ca="1">no.</f>
        <v/>
      </c>
      <c r="E902" s="4" t="str">
        <f ca="1">position</f>
        <v/>
      </c>
      <c r="I902" s="318"/>
      <c r="L902" s="4"/>
      <c r="N902" s="6"/>
      <c r="P902" s="20"/>
      <c r="Q902" s="5" t="str">
        <f ca="1">score</f>
        <v/>
      </c>
      <c r="R902" s="7" t="str">
        <f ca="1">rescore_pd</f>
        <v/>
      </c>
      <c r="S902" s="310" t="str">
        <f ca="1">price</f>
        <v/>
      </c>
      <c r="U902" s="4"/>
      <c r="V902" s="4"/>
      <c r="W902" s="219" t="str">
        <f ca="1">comm_pd</f>
        <v/>
      </c>
      <c r="X902" s="4"/>
      <c r="Y902" s="8"/>
      <c r="Z902" s="223"/>
    </row>
    <row r="903" spans="1:26" x14ac:dyDescent="0.25">
      <c r="A903" s="6" t="str">
        <f ca="1">no.</f>
        <v/>
      </c>
      <c r="E903" s="4" t="str">
        <f ca="1">position</f>
        <v/>
      </c>
      <c r="I903" s="318"/>
      <c r="L903" s="4"/>
      <c r="N903" s="6"/>
      <c r="P903" s="20"/>
      <c r="Q903" s="5" t="str">
        <f ca="1">score</f>
        <v/>
      </c>
      <c r="R903" s="7" t="str">
        <f ca="1">rescore_pd</f>
        <v/>
      </c>
      <c r="S903" s="310" t="str">
        <f ca="1">price</f>
        <v/>
      </c>
      <c r="U903" s="4"/>
      <c r="V903" s="4"/>
      <c r="W903" s="219" t="str">
        <f ca="1">comm_pd</f>
        <v/>
      </c>
      <c r="X903" s="4"/>
      <c r="Y903" s="8"/>
      <c r="Z903" s="223"/>
    </row>
    <row r="904" spans="1:26" x14ac:dyDescent="0.25">
      <c r="A904" s="6" t="str">
        <f ca="1">no.</f>
        <v/>
      </c>
      <c r="E904" s="4" t="str">
        <f ca="1">position</f>
        <v/>
      </c>
      <c r="I904" s="318"/>
      <c r="L904" s="4"/>
      <c r="N904" s="6"/>
      <c r="P904" s="20"/>
      <c r="Q904" s="5" t="str">
        <f ca="1">score</f>
        <v/>
      </c>
      <c r="R904" s="7" t="str">
        <f ca="1">rescore_pd</f>
        <v/>
      </c>
      <c r="S904" s="310" t="str">
        <f ca="1">price</f>
        <v/>
      </c>
      <c r="U904" s="4"/>
      <c r="V904" s="4"/>
      <c r="W904" s="219" t="str">
        <f ca="1">comm_pd</f>
        <v/>
      </c>
      <c r="X904" s="4"/>
      <c r="Y904" s="8"/>
      <c r="Z904" s="223"/>
    </row>
    <row r="905" spans="1:26" x14ac:dyDescent="0.25">
      <c r="A905" s="6" t="str">
        <f ca="1">no.</f>
        <v/>
      </c>
      <c r="E905" s="4" t="str">
        <f ca="1">position</f>
        <v/>
      </c>
      <c r="I905" s="318"/>
      <c r="L905" s="4"/>
      <c r="N905" s="6"/>
      <c r="P905" s="20"/>
      <c r="Q905" s="5" t="str">
        <f ca="1">score</f>
        <v/>
      </c>
      <c r="R905" s="7" t="str">
        <f ca="1">rescore_pd</f>
        <v/>
      </c>
      <c r="S905" s="310" t="str">
        <f ca="1">price</f>
        <v/>
      </c>
      <c r="U905" s="4"/>
      <c r="V905" s="4"/>
      <c r="W905" s="219" t="str">
        <f ca="1">comm_pd</f>
        <v/>
      </c>
      <c r="X905" s="4"/>
      <c r="Y905" s="8"/>
      <c r="Z905" s="223"/>
    </row>
    <row r="906" spans="1:26" x14ac:dyDescent="0.25">
      <c r="A906" s="6" t="str">
        <f ca="1">no.</f>
        <v/>
      </c>
      <c r="E906" s="4" t="str">
        <f ca="1">position</f>
        <v/>
      </c>
      <c r="I906" s="318"/>
      <c r="L906" s="4"/>
      <c r="N906" s="6"/>
      <c r="P906" s="20"/>
      <c r="Q906" s="5" t="str">
        <f ca="1">score</f>
        <v/>
      </c>
      <c r="R906" s="7" t="str">
        <f ca="1">rescore_pd</f>
        <v/>
      </c>
      <c r="S906" s="310" t="str">
        <f ca="1">price</f>
        <v/>
      </c>
      <c r="U906" s="4"/>
      <c r="V906" s="4"/>
      <c r="W906" s="219" t="str">
        <f ca="1">comm_pd</f>
        <v/>
      </c>
      <c r="X906" s="4"/>
      <c r="Y906" s="8"/>
      <c r="Z906" s="223"/>
    </row>
    <row r="907" spans="1:26" x14ac:dyDescent="0.25">
      <c r="A907" s="6" t="str">
        <f ca="1">no.</f>
        <v/>
      </c>
      <c r="E907" s="4" t="str">
        <f ca="1">position</f>
        <v/>
      </c>
      <c r="I907" s="318"/>
      <c r="L907" s="4"/>
      <c r="N907" s="6"/>
      <c r="P907" s="20"/>
      <c r="Q907" s="5" t="str">
        <f ca="1">score</f>
        <v/>
      </c>
      <c r="R907" s="7" t="str">
        <f ca="1">rescore_pd</f>
        <v/>
      </c>
      <c r="S907" s="310" t="str">
        <f ca="1">price</f>
        <v/>
      </c>
      <c r="U907" s="4"/>
      <c r="V907" s="4"/>
      <c r="W907" s="219" t="str">
        <f ca="1">comm_pd</f>
        <v/>
      </c>
      <c r="X907" s="4"/>
      <c r="Y907" s="8"/>
      <c r="Z907" s="223"/>
    </row>
    <row r="908" spans="1:26" x14ac:dyDescent="0.25">
      <c r="A908" s="6" t="str">
        <f ca="1">no.</f>
        <v/>
      </c>
      <c r="E908" s="4" t="str">
        <f ca="1">position</f>
        <v/>
      </c>
      <c r="I908" s="318"/>
      <c r="L908" s="4"/>
      <c r="N908" s="6"/>
      <c r="P908" s="20"/>
      <c r="Q908" s="5" t="str">
        <f ca="1">score</f>
        <v/>
      </c>
      <c r="R908" s="7" t="str">
        <f ca="1">rescore_pd</f>
        <v/>
      </c>
      <c r="S908" s="310" t="str">
        <f ca="1">price</f>
        <v/>
      </c>
      <c r="U908" s="4"/>
      <c r="V908" s="4"/>
      <c r="W908" s="219" t="str">
        <f ca="1">comm_pd</f>
        <v/>
      </c>
      <c r="X908" s="4"/>
      <c r="Y908" s="8"/>
      <c r="Z908" s="223"/>
    </row>
    <row r="909" spans="1:26" x14ac:dyDescent="0.25">
      <c r="A909" s="6" t="str">
        <f ca="1">no.</f>
        <v/>
      </c>
      <c r="E909" s="4" t="str">
        <f ca="1">position</f>
        <v/>
      </c>
      <c r="I909" s="318"/>
      <c r="L909" s="4"/>
      <c r="N909" s="6"/>
      <c r="P909" s="20"/>
      <c r="Q909" s="5" t="str">
        <f ca="1">score</f>
        <v/>
      </c>
      <c r="R909" s="7" t="str">
        <f ca="1">rescore_pd</f>
        <v/>
      </c>
      <c r="S909" s="310" t="str">
        <f ca="1">price</f>
        <v/>
      </c>
      <c r="U909" s="4"/>
      <c r="V909" s="4"/>
      <c r="W909" s="219" t="str">
        <f ca="1">comm_pd</f>
        <v/>
      </c>
      <c r="X909" s="4"/>
      <c r="Y909" s="8"/>
      <c r="Z909" s="223"/>
    </row>
    <row r="910" spans="1:26" x14ac:dyDescent="0.25">
      <c r="A910" s="6" t="str">
        <f ca="1">no.</f>
        <v/>
      </c>
      <c r="E910" s="4" t="str">
        <f ca="1">position</f>
        <v/>
      </c>
      <c r="I910" s="318"/>
      <c r="L910" s="4"/>
      <c r="N910" s="6"/>
      <c r="P910" s="20"/>
      <c r="Q910" s="5" t="str">
        <f ca="1">score</f>
        <v/>
      </c>
      <c r="R910" s="7" t="str">
        <f ca="1">rescore_pd</f>
        <v/>
      </c>
      <c r="S910" s="310" t="str">
        <f ca="1">price</f>
        <v/>
      </c>
      <c r="U910" s="4"/>
      <c r="V910" s="4"/>
      <c r="W910" s="219" t="str">
        <f ca="1">comm_pd</f>
        <v/>
      </c>
      <c r="X910" s="4"/>
      <c r="Y910" s="8"/>
      <c r="Z910" s="223"/>
    </row>
    <row r="911" spans="1:26" x14ac:dyDescent="0.25">
      <c r="A911" s="6" t="str">
        <f ca="1">no.</f>
        <v/>
      </c>
      <c r="E911" s="4" t="str">
        <f ca="1">position</f>
        <v/>
      </c>
      <c r="I911" s="318"/>
      <c r="L911" s="4"/>
      <c r="N911" s="6"/>
      <c r="P911" s="20"/>
      <c r="Q911" s="5" t="str">
        <f ca="1">score</f>
        <v/>
      </c>
      <c r="R911" s="7" t="str">
        <f ca="1">rescore_pd</f>
        <v/>
      </c>
      <c r="S911" s="310" t="str">
        <f ca="1">price</f>
        <v/>
      </c>
      <c r="U911" s="4"/>
      <c r="V911" s="4"/>
      <c r="W911" s="219" t="str">
        <f ca="1">comm_pd</f>
        <v/>
      </c>
      <c r="X911" s="4"/>
      <c r="Y911" s="8"/>
      <c r="Z911" s="223"/>
    </row>
    <row r="912" spans="1:26" x14ac:dyDescent="0.25">
      <c r="A912" s="6" t="str">
        <f ca="1">no.</f>
        <v/>
      </c>
      <c r="E912" s="4" t="str">
        <f ca="1">position</f>
        <v/>
      </c>
      <c r="I912" s="318"/>
      <c r="L912" s="4"/>
      <c r="N912" s="6"/>
      <c r="P912" s="20"/>
      <c r="Q912" s="5" t="str">
        <f ca="1">score</f>
        <v/>
      </c>
      <c r="R912" s="7" t="str">
        <f ca="1">rescore_pd</f>
        <v/>
      </c>
      <c r="S912" s="310" t="str">
        <f ca="1">price</f>
        <v/>
      </c>
      <c r="U912" s="4"/>
      <c r="V912" s="4"/>
      <c r="W912" s="219" t="str">
        <f ca="1">comm_pd</f>
        <v/>
      </c>
      <c r="X912" s="4"/>
      <c r="Y912" s="8"/>
      <c r="Z912" s="223"/>
    </row>
    <row r="913" spans="1:26" x14ac:dyDescent="0.25">
      <c r="A913" s="6" t="str">
        <f ca="1">no.</f>
        <v/>
      </c>
      <c r="E913" s="4" t="str">
        <f ca="1">position</f>
        <v/>
      </c>
      <c r="I913" s="318"/>
      <c r="L913" s="4"/>
      <c r="N913" s="6"/>
      <c r="P913" s="20"/>
      <c r="Q913" s="5" t="str">
        <f ca="1">score</f>
        <v/>
      </c>
      <c r="R913" s="7" t="str">
        <f ca="1">rescore_pd</f>
        <v/>
      </c>
      <c r="S913" s="310" t="str">
        <f ca="1">price</f>
        <v/>
      </c>
      <c r="U913" s="4"/>
      <c r="V913" s="4"/>
      <c r="W913" s="219" t="str">
        <f ca="1">comm_pd</f>
        <v/>
      </c>
      <c r="X913" s="4"/>
      <c r="Y913" s="8"/>
      <c r="Z913" s="223"/>
    </row>
    <row r="914" spans="1:26" x14ac:dyDescent="0.25">
      <c r="A914" s="6" t="str">
        <f ca="1">no.</f>
        <v/>
      </c>
      <c r="E914" s="4" t="str">
        <f ca="1">position</f>
        <v/>
      </c>
      <c r="I914" s="318"/>
      <c r="L914" s="4"/>
      <c r="N914" s="6"/>
      <c r="P914" s="20"/>
      <c r="Q914" s="5" t="str">
        <f ca="1">score</f>
        <v/>
      </c>
      <c r="R914" s="7" t="str">
        <f ca="1">rescore_pd</f>
        <v/>
      </c>
      <c r="S914" s="310" t="str">
        <f ca="1">price</f>
        <v/>
      </c>
      <c r="U914" s="4"/>
      <c r="V914" s="4"/>
      <c r="W914" s="219" t="str">
        <f ca="1">comm_pd</f>
        <v/>
      </c>
      <c r="X914" s="4"/>
      <c r="Y914" s="8"/>
      <c r="Z914" s="223"/>
    </row>
    <row r="915" spans="1:26" x14ac:dyDescent="0.25">
      <c r="A915" s="6" t="str">
        <f ca="1">no.</f>
        <v/>
      </c>
      <c r="E915" s="4" t="str">
        <f ca="1">position</f>
        <v/>
      </c>
      <c r="I915" s="318"/>
      <c r="L915" s="4"/>
      <c r="N915" s="6"/>
      <c r="P915" s="20"/>
      <c r="Q915" s="5" t="str">
        <f ca="1">score</f>
        <v/>
      </c>
      <c r="R915" s="7" t="str">
        <f ca="1">rescore_pd</f>
        <v/>
      </c>
      <c r="S915" s="310" t="str">
        <f ca="1">price</f>
        <v/>
      </c>
      <c r="U915" s="4"/>
      <c r="V915" s="4"/>
      <c r="W915" s="219" t="str">
        <f ca="1">comm_pd</f>
        <v/>
      </c>
      <c r="X915" s="4"/>
      <c r="Y915" s="8"/>
      <c r="Z915" s="223"/>
    </row>
    <row r="916" spans="1:26" x14ac:dyDescent="0.25">
      <c r="A916" s="6" t="str">
        <f ca="1">no.</f>
        <v/>
      </c>
      <c r="E916" s="4" t="str">
        <f ca="1">position</f>
        <v/>
      </c>
      <c r="I916" s="318"/>
      <c r="L916" s="4"/>
      <c r="N916" s="6"/>
      <c r="P916" s="20"/>
      <c r="Q916" s="5" t="str">
        <f ca="1">score</f>
        <v/>
      </c>
      <c r="R916" s="7" t="str">
        <f ca="1">rescore_pd</f>
        <v/>
      </c>
      <c r="S916" s="310" t="str">
        <f ca="1">price</f>
        <v/>
      </c>
      <c r="U916" s="4"/>
      <c r="V916" s="4"/>
      <c r="W916" s="219" t="str">
        <f ca="1">comm_pd</f>
        <v/>
      </c>
      <c r="X916" s="4"/>
      <c r="Y916" s="8"/>
      <c r="Z916" s="223"/>
    </row>
    <row r="917" spans="1:26" x14ac:dyDescent="0.25">
      <c r="A917" s="6" t="str">
        <f ca="1">no.</f>
        <v/>
      </c>
      <c r="E917" s="4" t="str">
        <f ca="1">position</f>
        <v/>
      </c>
      <c r="I917" s="318"/>
      <c r="L917" s="4"/>
      <c r="N917" s="6"/>
      <c r="P917" s="20"/>
      <c r="Q917" s="5" t="str">
        <f ca="1">score</f>
        <v/>
      </c>
      <c r="R917" s="7" t="str">
        <f ca="1">rescore_pd</f>
        <v/>
      </c>
      <c r="S917" s="310" t="str">
        <f ca="1">price</f>
        <v/>
      </c>
      <c r="U917" s="4"/>
      <c r="V917" s="4"/>
      <c r="W917" s="219" t="str">
        <f ca="1">comm_pd</f>
        <v/>
      </c>
      <c r="X917" s="4"/>
      <c r="Y917" s="8"/>
      <c r="Z917" s="223"/>
    </row>
    <row r="918" spans="1:26" x14ac:dyDescent="0.25">
      <c r="A918" s="6" t="str">
        <f ca="1">no.</f>
        <v/>
      </c>
      <c r="E918" s="4" t="str">
        <f ca="1">position</f>
        <v/>
      </c>
      <c r="I918" s="318"/>
      <c r="L918" s="4"/>
      <c r="N918" s="6"/>
      <c r="P918" s="20"/>
      <c r="Q918" s="5" t="str">
        <f ca="1">score</f>
        <v/>
      </c>
      <c r="R918" s="7" t="str">
        <f ca="1">rescore_pd</f>
        <v/>
      </c>
      <c r="S918" s="310" t="str">
        <f ca="1">price</f>
        <v/>
      </c>
      <c r="U918" s="4"/>
      <c r="V918" s="4"/>
      <c r="W918" s="219" t="str">
        <f ca="1">comm_pd</f>
        <v/>
      </c>
      <c r="X918" s="4"/>
      <c r="Y918" s="8"/>
      <c r="Z918" s="223"/>
    </row>
    <row r="919" spans="1:26" x14ac:dyDescent="0.25">
      <c r="A919" s="6" t="str">
        <f ca="1">no.</f>
        <v/>
      </c>
      <c r="E919" s="4" t="str">
        <f ca="1">position</f>
        <v/>
      </c>
      <c r="I919" s="318"/>
      <c r="L919" s="4"/>
      <c r="N919" s="6"/>
      <c r="P919" s="20"/>
      <c r="Q919" s="5" t="str">
        <f ca="1">score</f>
        <v/>
      </c>
      <c r="R919" s="7" t="str">
        <f ca="1">rescore_pd</f>
        <v/>
      </c>
      <c r="S919" s="310" t="str">
        <f ca="1">price</f>
        <v/>
      </c>
      <c r="U919" s="4"/>
      <c r="V919" s="4"/>
      <c r="W919" s="219" t="str">
        <f ca="1">comm_pd</f>
        <v/>
      </c>
      <c r="X919" s="4"/>
      <c r="Y919" s="8"/>
      <c r="Z919" s="223"/>
    </row>
    <row r="920" spans="1:26" x14ac:dyDescent="0.25">
      <c r="A920" s="6" t="str">
        <f ca="1">no.</f>
        <v/>
      </c>
      <c r="E920" s="4" t="str">
        <f ca="1">position</f>
        <v/>
      </c>
      <c r="I920" s="318"/>
      <c r="L920" s="4"/>
      <c r="N920" s="6"/>
      <c r="P920" s="20"/>
      <c r="Q920" s="5" t="str">
        <f ca="1">score</f>
        <v/>
      </c>
      <c r="R920" s="7" t="str">
        <f ca="1">rescore_pd</f>
        <v/>
      </c>
      <c r="S920" s="310" t="str">
        <f ca="1">price</f>
        <v/>
      </c>
      <c r="U920" s="4"/>
      <c r="V920" s="4"/>
      <c r="W920" s="219" t="str">
        <f ca="1">comm_pd</f>
        <v/>
      </c>
      <c r="X920" s="4"/>
      <c r="Y920" s="8"/>
      <c r="Z920" s="223"/>
    </row>
    <row r="921" spans="1:26" x14ac:dyDescent="0.25">
      <c r="A921" s="6" t="str">
        <f ca="1">no.</f>
        <v/>
      </c>
      <c r="E921" s="4" t="str">
        <f ca="1">position</f>
        <v/>
      </c>
      <c r="I921" s="318"/>
      <c r="L921" s="4"/>
      <c r="N921" s="6"/>
      <c r="P921" s="20"/>
      <c r="Q921" s="5" t="str">
        <f ca="1">score</f>
        <v/>
      </c>
      <c r="R921" s="7" t="str">
        <f ca="1">rescore_pd</f>
        <v/>
      </c>
      <c r="S921" s="310" t="str">
        <f ca="1">price</f>
        <v/>
      </c>
      <c r="U921" s="4"/>
      <c r="V921" s="4"/>
      <c r="W921" s="219" t="str">
        <f ca="1">comm_pd</f>
        <v/>
      </c>
      <c r="X921" s="4"/>
      <c r="Y921" s="8"/>
      <c r="Z921" s="223"/>
    </row>
    <row r="922" spans="1:26" x14ac:dyDescent="0.25">
      <c r="A922" s="6" t="str">
        <f ca="1">no.</f>
        <v/>
      </c>
      <c r="E922" s="4" t="str">
        <f ca="1">position</f>
        <v/>
      </c>
      <c r="I922" s="318"/>
      <c r="L922" s="4"/>
      <c r="N922" s="6"/>
      <c r="P922" s="20"/>
      <c r="Q922" s="5" t="str">
        <f ca="1">score</f>
        <v/>
      </c>
      <c r="R922" s="7" t="str">
        <f ca="1">rescore_pd</f>
        <v/>
      </c>
      <c r="S922" s="310" t="str">
        <f ca="1">price</f>
        <v/>
      </c>
      <c r="U922" s="4"/>
      <c r="V922" s="4"/>
      <c r="W922" s="219" t="str">
        <f ca="1">comm_pd</f>
        <v/>
      </c>
      <c r="X922" s="4"/>
      <c r="Y922" s="8"/>
      <c r="Z922" s="223"/>
    </row>
    <row r="923" spans="1:26" x14ac:dyDescent="0.25">
      <c r="A923" s="6" t="str">
        <f ca="1">no.</f>
        <v/>
      </c>
      <c r="E923" s="4" t="str">
        <f ca="1">position</f>
        <v/>
      </c>
      <c r="I923" s="318"/>
      <c r="L923" s="4"/>
      <c r="N923" s="6"/>
      <c r="P923" s="20"/>
      <c r="Q923" s="5" t="str">
        <f ca="1">score</f>
        <v/>
      </c>
      <c r="R923" s="7" t="str">
        <f ca="1">rescore_pd</f>
        <v/>
      </c>
      <c r="S923" s="310" t="str">
        <f ca="1">price</f>
        <v/>
      </c>
      <c r="U923" s="4"/>
      <c r="V923" s="4"/>
      <c r="W923" s="219" t="str">
        <f ca="1">comm_pd</f>
        <v/>
      </c>
      <c r="X923" s="4"/>
      <c r="Y923" s="8"/>
      <c r="Z923" s="223"/>
    </row>
    <row r="924" spans="1:26" x14ac:dyDescent="0.25">
      <c r="A924" s="6" t="str">
        <f ca="1">no.</f>
        <v/>
      </c>
      <c r="E924" s="4" t="str">
        <f ca="1">position</f>
        <v/>
      </c>
      <c r="I924" s="318"/>
      <c r="L924" s="4"/>
      <c r="N924" s="6"/>
      <c r="P924" s="20"/>
      <c r="Q924" s="5" t="str">
        <f ca="1">score</f>
        <v/>
      </c>
      <c r="R924" s="7" t="str">
        <f ca="1">rescore_pd</f>
        <v/>
      </c>
      <c r="S924" s="310" t="str">
        <f ca="1">price</f>
        <v/>
      </c>
      <c r="U924" s="4"/>
      <c r="V924" s="4"/>
      <c r="W924" s="219" t="str">
        <f ca="1">comm_pd</f>
        <v/>
      </c>
      <c r="X924" s="4"/>
      <c r="Y924" s="8"/>
      <c r="Z924" s="223"/>
    </row>
    <row r="925" spans="1:26" x14ac:dyDescent="0.25">
      <c r="A925" s="6" t="str">
        <f ca="1">no.</f>
        <v/>
      </c>
      <c r="E925" s="4" t="str">
        <f ca="1">position</f>
        <v/>
      </c>
      <c r="I925" s="318"/>
      <c r="L925" s="4"/>
      <c r="N925" s="6"/>
      <c r="P925" s="20"/>
      <c r="Q925" s="5" t="str">
        <f ca="1">score</f>
        <v/>
      </c>
      <c r="R925" s="7" t="str">
        <f ca="1">rescore_pd</f>
        <v/>
      </c>
      <c r="S925" s="310" t="str">
        <f ca="1">price</f>
        <v/>
      </c>
      <c r="U925" s="4"/>
      <c r="V925" s="4"/>
      <c r="W925" s="219" t="str">
        <f ca="1">comm_pd</f>
        <v/>
      </c>
      <c r="X925" s="4"/>
      <c r="Y925" s="8"/>
      <c r="Z925" s="223"/>
    </row>
    <row r="926" spans="1:26" x14ac:dyDescent="0.25">
      <c r="A926" s="6" t="str">
        <f ca="1">no.</f>
        <v/>
      </c>
      <c r="E926" s="4" t="str">
        <f ca="1">position</f>
        <v/>
      </c>
      <c r="I926" s="318"/>
      <c r="L926" s="4"/>
      <c r="N926" s="6"/>
      <c r="P926" s="20"/>
      <c r="Q926" s="5" t="str">
        <f ca="1">score</f>
        <v/>
      </c>
      <c r="R926" s="7" t="str">
        <f ca="1">rescore_pd</f>
        <v/>
      </c>
      <c r="S926" s="310" t="str">
        <f ca="1">price</f>
        <v/>
      </c>
      <c r="U926" s="4"/>
      <c r="V926" s="4"/>
      <c r="W926" s="219" t="str">
        <f ca="1">comm_pd</f>
        <v/>
      </c>
      <c r="X926" s="4"/>
      <c r="Y926" s="8"/>
      <c r="Z926" s="223"/>
    </row>
    <row r="927" spans="1:26" x14ac:dyDescent="0.25">
      <c r="A927" s="6" t="str">
        <f ca="1">no.</f>
        <v/>
      </c>
      <c r="E927" s="4" t="str">
        <f ca="1">position</f>
        <v/>
      </c>
      <c r="I927" s="318"/>
      <c r="L927" s="4"/>
      <c r="N927" s="6"/>
      <c r="P927" s="20"/>
      <c r="Q927" s="5" t="str">
        <f ca="1">score</f>
        <v/>
      </c>
      <c r="R927" s="7" t="str">
        <f ca="1">rescore_pd</f>
        <v/>
      </c>
      <c r="S927" s="310" t="str">
        <f ca="1">price</f>
        <v/>
      </c>
      <c r="U927" s="4"/>
      <c r="V927" s="4"/>
      <c r="W927" s="219" t="str">
        <f ca="1">comm_pd</f>
        <v/>
      </c>
      <c r="X927" s="4"/>
      <c r="Y927" s="8"/>
      <c r="Z927" s="223"/>
    </row>
    <row r="928" spans="1:26" x14ac:dyDescent="0.25">
      <c r="A928" s="6" t="str">
        <f ca="1">no.</f>
        <v/>
      </c>
      <c r="E928" s="4" t="str">
        <f ca="1">position</f>
        <v/>
      </c>
      <c r="I928" s="318"/>
      <c r="L928" s="4"/>
      <c r="N928" s="6"/>
      <c r="P928" s="20"/>
      <c r="Q928" s="5" t="str">
        <f ca="1">score</f>
        <v/>
      </c>
      <c r="R928" s="7" t="str">
        <f ca="1">rescore_pd</f>
        <v/>
      </c>
      <c r="S928" s="310" t="str">
        <f ca="1">price</f>
        <v/>
      </c>
      <c r="U928" s="4"/>
      <c r="V928" s="4"/>
      <c r="W928" s="219" t="str">
        <f ca="1">comm_pd</f>
        <v/>
      </c>
      <c r="X928" s="4"/>
      <c r="Y928" s="8"/>
      <c r="Z928" s="223"/>
    </row>
    <row r="929" spans="1:26" x14ac:dyDescent="0.25">
      <c r="A929" s="6" t="str">
        <f ca="1">no.</f>
        <v/>
      </c>
      <c r="E929" s="4" t="str">
        <f ca="1">position</f>
        <v/>
      </c>
      <c r="I929" s="318"/>
      <c r="L929" s="4"/>
      <c r="N929" s="6"/>
      <c r="P929" s="20"/>
      <c r="Q929" s="5" t="str">
        <f ca="1">score</f>
        <v/>
      </c>
      <c r="R929" s="7" t="str">
        <f ca="1">rescore_pd</f>
        <v/>
      </c>
      <c r="S929" s="310" t="str">
        <f ca="1">price</f>
        <v/>
      </c>
      <c r="U929" s="4"/>
      <c r="V929" s="4"/>
      <c r="W929" s="219" t="str">
        <f ca="1">comm_pd</f>
        <v/>
      </c>
      <c r="X929" s="4"/>
      <c r="Y929" s="8"/>
      <c r="Z929" s="223"/>
    </row>
    <row r="930" spans="1:26" x14ac:dyDescent="0.25">
      <c r="A930" s="6" t="str">
        <f ca="1">no.</f>
        <v/>
      </c>
      <c r="E930" s="4" t="str">
        <f ca="1">position</f>
        <v/>
      </c>
      <c r="I930" s="318"/>
      <c r="L930" s="4"/>
      <c r="N930" s="6"/>
      <c r="P930" s="20"/>
      <c r="Q930" s="5" t="str">
        <f ca="1">score</f>
        <v/>
      </c>
      <c r="R930" s="7" t="str">
        <f ca="1">rescore_pd</f>
        <v/>
      </c>
      <c r="S930" s="310" t="str">
        <f ca="1">price</f>
        <v/>
      </c>
      <c r="U930" s="4"/>
      <c r="V930" s="4"/>
      <c r="W930" s="219" t="str">
        <f ca="1">comm_pd</f>
        <v/>
      </c>
      <c r="X930" s="4"/>
      <c r="Y930" s="8"/>
      <c r="Z930" s="223"/>
    </row>
    <row r="931" spans="1:26" x14ac:dyDescent="0.25">
      <c r="A931" s="6" t="str">
        <f ca="1">no.</f>
        <v/>
      </c>
      <c r="E931" s="4" t="str">
        <f ca="1">position</f>
        <v/>
      </c>
      <c r="I931" s="318"/>
      <c r="L931" s="4"/>
      <c r="N931" s="6"/>
      <c r="P931" s="20"/>
      <c r="Q931" s="5" t="str">
        <f ca="1">score</f>
        <v/>
      </c>
      <c r="R931" s="7" t="str">
        <f ca="1">rescore_pd</f>
        <v/>
      </c>
      <c r="S931" s="310" t="str">
        <f ca="1">price</f>
        <v/>
      </c>
      <c r="U931" s="4"/>
      <c r="V931" s="4"/>
      <c r="W931" s="219" t="str">
        <f ca="1">comm_pd</f>
        <v/>
      </c>
      <c r="X931" s="4"/>
      <c r="Y931" s="8"/>
      <c r="Z931" s="223"/>
    </row>
    <row r="932" spans="1:26" x14ac:dyDescent="0.25">
      <c r="A932" s="6" t="str">
        <f ca="1">no.</f>
        <v/>
      </c>
      <c r="E932" s="4" t="str">
        <f ca="1">position</f>
        <v/>
      </c>
      <c r="I932" s="318"/>
      <c r="L932" s="4"/>
      <c r="N932" s="6"/>
      <c r="P932" s="20"/>
      <c r="Q932" s="5" t="str">
        <f ca="1">score</f>
        <v/>
      </c>
      <c r="R932" s="7" t="str">
        <f ca="1">rescore_pd</f>
        <v/>
      </c>
      <c r="S932" s="310" t="str">
        <f ca="1">price</f>
        <v/>
      </c>
      <c r="U932" s="4"/>
      <c r="V932" s="4"/>
      <c r="W932" s="219" t="str">
        <f ca="1">comm_pd</f>
        <v/>
      </c>
      <c r="X932" s="4"/>
      <c r="Y932" s="8"/>
      <c r="Z932" s="223"/>
    </row>
    <row r="933" spans="1:26" x14ac:dyDescent="0.25">
      <c r="A933" s="6" t="str">
        <f ca="1">no.</f>
        <v/>
      </c>
      <c r="E933" s="4" t="str">
        <f ca="1">position</f>
        <v/>
      </c>
      <c r="I933" s="318"/>
      <c r="L933" s="4"/>
      <c r="N933" s="6"/>
      <c r="P933" s="20"/>
      <c r="Q933" s="5" t="str">
        <f ca="1">score</f>
        <v/>
      </c>
      <c r="R933" s="7" t="str">
        <f ca="1">rescore_pd</f>
        <v/>
      </c>
      <c r="S933" s="310" t="str">
        <f ca="1">price</f>
        <v/>
      </c>
      <c r="U933" s="4"/>
      <c r="V933" s="4"/>
      <c r="W933" s="219" t="str">
        <f ca="1">comm_pd</f>
        <v/>
      </c>
      <c r="X933" s="4"/>
      <c r="Y933" s="8"/>
      <c r="Z933" s="223"/>
    </row>
    <row r="934" spans="1:26" x14ac:dyDescent="0.25">
      <c r="A934" s="6" t="str">
        <f ca="1">no.</f>
        <v/>
      </c>
      <c r="E934" s="4" t="str">
        <f ca="1">position</f>
        <v/>
      </c>
      <c r="I934" s="318"/>
      <c r="L934" s="4"/>
      <c r="N934" s="6"/>
      <c r="P934" s="20"/>
      <c r="Q934" s="5" t="str">
        <f ca="1">score</f>
        <v/>
      </c>
      <c r="R934" s="7" t="str">
        <f ca="1">rescore_pd</f>
        <v/>
      </c>
      <c r="S934" s="310" t="str">
        <f ca="1">price</f>
        <v/>
      </c>
      <c r="U934" s="4"/>
      <c r="V934" s="4"/>
      <c r="W934" s="219" t="str">
        <f ca="1">comm_pd</f>
        <v/>
      </c>
      <c r="X934" s="4"/>
      <c r="Y934" s="8"/>
      <c r="Z934" s="223"/>
    </row>
    <row r="935" spans="1:26" x14ac:dyDescent="0.25">
      <c r="A935" s="6" t="str">
        <f ca="1">no.</f>
        <v/>
      </c>
      <c r="E935" s="4" t="str">
        <f ca="1">position</f>
        <v/>
      </c>
      <c r="I935" s="318"/>
      <c r="L935" s="4"/>
      <c r="N935" s="6"/>
      <c r="P935" s="20"/>
      <c r="Q935" s="5" t="str">
        <f ca="1">score</f>
        <v/>
      </c>
      <c r="R935" s="7" t="str">
        <f ca="1">rescore_pd</f>
        <v/>
      </c>
      <c r="S935" s="310" t="str">
        <f ca="1">price</f>
        <v/>
      </c>
      <c r="U935" s="4"/>
      <c r="V935" s="4"/>
      <c r="W935" s="219" t="str">
        <f ca="1">comm_pd</f>
        <v/>
      </c>
      <c r="X935" s="4"/>
      <c r="Y935" s="8"/>
      <c r="Z935" s="223"/>
    </row>
    <row r="936" spans="1:26" x14ac:dyDescent="0.25">
      <c r="A936" s="6" t="str">
        <f ca="1">no.</f>
        <v/>
      </c>
      <c r="E936" s="4" t="str">
        <f ca="1">position</f>
        <v/>
      </c>
      <c r="I936" s="318"/>
      <c r="L936" s="4"/>
      <c r="N936" s="6"/>
      <c r="P936" s="20"/>
      <c r="Q936" s="5" t="str">
        <f ca="1">score</f>
        <v/>
      </c>
      <c r="R936" s="7" t="str">
        <f ca="1">rescore_pd</f>
        <v/>
      </c>
      <c r="S936" s="310" t="str">
        <f ca="1">price</f>
        <v/>
      </c>
      <c r="U936" s="4"/>
      <c r="V936" s="4"/>
      <c r="W936" s="219" t="str">
        <f ca="1">comm_pd</f>
        <v/>
      </c>
      <c r="X936" s="4"/>
      <c r="Y936" s="8"/>
      <c r="Z936" s="223"/>
    </row>
    <row r="937" spans="1:26" x14ac:dyDescent="0.25">
      <c r="A937" s="6" t="str">
        <f ca="1">no.</f>
        <v/>
      </c>
      <c r="E937" s="4" t="str">
        <f ca="1">position</f>
        <v/>
      </c>
      <c r="I937" s="318"/>
      <c r="L937" s="4"/>
      <c r="N937" s="6"/>
      <c r="P937" s="20"/>
      <c r="Q937" s="5" t="str">
        <f ca="1">score</f>
        <v/>
      </c>
      <c r="R937" s="7" t="str">
        <f ca="1">rescore_pd</f>
        <v/>
      </c>
      <c r="S937" s="310" t="str">
        <f ca="1">price</f>
        <v/>
      </c>
      <c r="U937" s="4"/>
      <c r="V937" s="4"/>
      <c r="W937" s="219" t="str">
        <f ca="1">comm_pd</f>
        <v/>
      </c>
      <c r="X937" s="4"/>
      <c r="Y937" s="8"/>
      <c r="Z937" s="223"/>
    </row>
    <row r="938" spans="1:26" x14ac:dyDescent="0.25">
      <c r="A938" s="6" t="str">
        <f ca="1">no.</f>
        <v/>
      </c>
      <c r="E938" s="4" t="str">
        <f ca="1">position</f>
        <v/>
      </c>
      <c r="I938" s="318"/>
      <c r="L938" s="4"/>
      <c r="N938" s="6"/>
      <c r="P938" s="20"/>
      <c r="Q938" s="5" t="str">
        <f ca="1">score</f>
        <v/>
      </c>
      <c r="R938" s="7" t="str">
        <f ca="1">rescore_pd</f>
        <v/>
      </c>
      <c r="S938" s="310" t="str">
        <f ca="1">price</f>
        <v/>
      </c>
      <c r="U938" s="4"/>
      <c r="V938" s="4"/>
      <c r="W938" s="219" t="str">
        <f ca="1">comm_pd</f>
        <v/>
      </c>
      <c r="X938" s="4"/>
      <c r="Y938" s="8"/>
      <c r="Z938" s="223"/>
    </row>
    <row r="939" spans="1:26" x14ac:dyDescent="0.25">
      <c r="A939" s="6" t="str">
        <f ca="1">no.</f>
        <v/>
      </c>
      <c r="E939" s="4" t="str">
        <f ca="1">position</f>
        <v/>
      </c>
      <c r="I939" s="318"/>
      <c r="L939" s="4"/>
      <c r="N939" s="6"/>
      <c r="P939" s="20"/>
      <c r="Q939" s="5" t="str">
        <f ca="1">score</f>
        <v/>
      </c>
      <c r="R939" s="7" t="str">
        <f ca="1">rescore_pd</f>
        <v/>
      </c>
      <c r="S939" s="310" t="str">
        <f ca="1">price</f>
        <v/>
      </c>
      <c r="U939" s="4"/>
      <c r="V939" s="4"/>
      <c r="W939" s="219" t="str">
        <f ca="1">comm_pd</f>
        <v/>
      </c>
      <c r="X939" s="4"/>
      <c r="Y939" s="8"/>
      <c r="Z939" s="223"/>
    </row>
    <row r="940" spans="1:26" x14ac:dyDescent="0.25">
      <c r="A940" s="6" t="str">
        <f ca="1">no.</f>
        <v/>
      </c>
      <c r="E940" s="4" t="str">
        <f ca="1">position</f>
        <v/>
      </c>
      <c r="I940" s="318"/>
      <c r="L940" s="4"/>
      <c r="N940" s="6"/>
      <c r="P940" s="20"/>
      <c r="Q940" s="5" t="str">
        <f ca="1">score</f>
        <v/>
      </c>
      <c r="R940" s="7" t="str">
        <f ca="1">rescore_pd</f>
        <v/>
      </c>
      <c r="S940" s="310" t="str">
        <f ca="1">price</f>
        <v/>
      </c>
      <c r="U940" s="4"/>
      <c r="V940" s="4"/>
      <c r="W940" s="219" t="str">
        <f ca="1">comm_pd</f>
        <v/>
      </c>
      <c r="X940" s="4"/>
      <c r="Y940" s="8"/>
      <c r="Z940" s="223"/>
    </row>
    <row r="941" spans="1:26" x14ac:dyDescent="0.25">
      <c r="A941" s="6" t="str">
        <f ca="1">no.</f>
        <v/>
      </c>
      <c r="E941" s="4" t="str">
        <f ca="1">position</f>
        <v/>
      </c>
      <c r="I941" s="318"/>
      <c r="L941" s="4"/>
      <c r="N941" s="6"/>
      <c r="P941" s="20"/>
      <c r="Q941" s="5" t="str">
        <f ca="1">score</f>
        <v/>
      </c>
      <c r="R941" s="7" t="str">
        <f ca="1">rescore_pd</f>
        <v/>
      </c>
      <c r="S941" s="310" t="str">
        <f ca="1">price</f>
        <v/>
      </c>
      <c r="U941" s="4"/>
      <c r="V941" s="4"/>
      <c r="W941" s="219" t="str">
        <f ca="1">comm_pd</f>
        <v/>
      </c>
      <c r="X941" s="4"/>
      <c r="Y941" s="8"/>
      <c r="Z941" s="223"/>
    </row>
    <row r="942" spans="1:26" x14ac:dyDescent="0.25">
      <c r="A942" s="6" t="str">
        <f ca="1">no.</f>
        <v/>
      </c>
      <c r="E942" s="4" t="str">
        <f ca="1">position</f>
        <v/>
      </c>
      <c r="I942" s="318"/>
      <c r="L942" s="4"/>
      <c r="N942" s="6"/>
      <c r="P942" s="20"/>
      <c r="Q942" s="5" t="str">
        <f ca="1">score</f>
        <v/>
      </c>
      <c r="R942" s="7" t="str">
        <f ca="1">rescore_pd</f>
        <v/>
      </c>
      <c r="S942" s="310" t="str">
        <f ca="1">price</f>
        <v/>
      </c>
      <c r="U942" s="4"/>
      <c r="V942" s="4"/>
      <c r="W942" s="219" t="str">
        <f ca="1">comm_pd</f>
        <v/>
      </c>
      <c r="X942" s="4"/>
      <c r="Y942" s="8"/>
      <c r="Z942" s="223"/>
    </row>
    <row r="943" spans="1:26" x14ac:dyDescent="0.25">
      <c r="A943" s="6" t="str">
        <f ca="1">no.</f>
        <v/>
      </c>
      <c r="E943" s="4" t="str">
        <f ca="1">position</f>
        <v/>
      </c>
      <c r="I943" s="318"/>
      <c r="L943" s="4"/>
      <c r="N943" s="6"/>
      <c r="P943" s="20"/>
      <c r="Q943" s="5" t="str">
        <f ca="1">score</f>
        <v/>
      </c>
      <c r="R943" s="7" t="str">
        <f ca="1">rescore_pd</f>
        <v/>
      </c>
      <c r="S943" s="310" t="str">
        <f ca="1">price</f>
        <v/>
      </c>
      <c r="U943" s="4"/>
      <c r="V943" s="4"/>
      <c r="W943" s="219" t="str">
        <f ca="1">comm_pd</f>
        <v/>
      </c>
      <c r="X943" s="4"/>
      <c r="Y943" s="8"/>
      <c r="Z943" s="223"/>
    </row>
    <row r="944" spans="1:26" x14ac:dyDescent="0.25">
      <c r="A944" s="6" t="str">
        <f ca="1">no.</f>
        <v/>
      </c>
      <c r="E944" s="4" t="str">
        <f ca="1">position</f>
        <v/>
      </c>
      <c r="I944" s="318"/>
      <c r="L944" s="4"/>
      <c r="N944" s="6"/>
      <c r="P944" s="20"/>
      <c r="Q944" s="5" t="str">
        <f ca="1">score</f>
        <v/>
      </c>
      <c r="R944" s="7" t="str">
        <f ca="1">rescore_pd</f>
        <v/>
      </c>
      <c r="S944" s="310" t="str">
        <f ca="1">price</f>
        <v/>
      </c>
      <c r="U944" s="4"/>
      <c r="V944" s="4"/>
      <c r="W944" s="219" t="str">
        <f ca="1">comm_pd</f>
        <v/>
      </c>
      <c r="X944" s="4"/>
      <c r="Y944" s="8"/>
      <c r="Z944" s="223"/>
    </row>
    <row r="945" spans="1:26" x14ac:dyDescent="0.25">
      <c r="A945" s="6" t="str">
        <f ca="1">no.</f>
        <v/>
      </c>
      <c r="E945" s="4" t="str">
        <f ca="1">position</f>
        <v/>
      </c>
      <c r="I945" s="318"/>
      <c r="L945" s="4"/>
      <c r="N945" s="6"/>
      <c r="P945" s="20"/>
      <c r="Q945" s="5" t="str">
        <f ca="1">score</f>
        <v/>
      </c>
      <c r="R945" s="7" t="str">
        <f ca="1">rescore_pd</f>
        <v/>
      </c>
      <c r="S945" s="310" t="str">
        <f ca="1">price</f>
        <v/>
      </c>
      <c r="U945" s="4"/>
      <c r="V945" s="4"/>
      <c r="W945" s="219" t="str">
        <f ca="1">comm_pd</f>
        <v/>
      </c>
      <c r="X945" s="4"/>
      <c r="Y945" s="8"/>
      <c r="Z945" s="223"/>
    </row>
    <row r="946" spans="1:26" x14ac:dyDescent="0.25">
      <c r="A946" s="6" t="str">
        <f ca="1">no.</f>
        <v/>
      </c>
      <c r="E946" s="4" t="str">
        <f ca="1">position</f>
        <v/>
      </c>
      <c r="I946" s="318"/>
      <c r="L946" s="4"/>
      <c r="N946" s="6"/>
      <c r="P946" s="20"/>
      <c r="Q946" s="5" t="str">
        <f ca="1">score</f>
        <v/>
      </c>
      <c r="R946" s="7" t="str">
        <f ca="1">rescore_pd</f>
        <v/>
      </c>
      <c r="S946" s="310" t="str">
        <f ca="1">price</f>
        <v/>
      </c>
      <c r="U946" s="4"/>
      <c r="V946" s="4"/>
      <c r="W946" s="219" t="str">
        <f ca="1">comm_pd</f>
        <v/>
      </c>
      <c r="X946" s="4"/>
      <c r="Y946" s="8"/>
      <c r="Z946" s="223"/>
    </row>
    <row r="947" spans="1:26" x14ac:dyDescent="0.25">
      <c r="A947" s="6" t="str">
        <f ca="1">no.</f>
        <v/>
      </c>
      <c r="E947" s="4" t="str">
        <f ca="1">position</f>
        <v/>
      </c>
      <c r="I947" s="318"/>
      <c r="L947" s="4"/>
      <c r="N947" s="6"/>
      <c r="P947" s="20"/>
      <c r="Q947" s="5" t="str">
        <f ca="1">score</f>
        <v/>
      </c>
      <c r="R947" s="7" t="str">
        <f ca="1">rescore_pd</f>
        <v/>
      </c>
      <c r="S947" s="310" t="str">
        <f ca="1">price</f>
        <v/>
      </c>
      <c r="U947" s="4"/>
      <c r="V947" s="4"/>
      <c r="W947" s="219" t="str">
        <f ca="1">comm_pd</f>
        <v/>
      </c>
      <c r="X947" s="4"/>
      <c r="Y947" s="8"/>
      <c r="Z947" s="223"/>
    </row>
    <row r="948" spans="1:26" x14ac:dyDescent="0.25">
      <c r="A948" s="6" t="str">
        <f ca="1">no.</f>
        <v/>
      </c>
      <c r="E948" s="4" t="str">
        <f ca="1">position</f>
        <v/>
      </c>
      <c r="I948" s="318"/>
      <c r="L948" s="4"/>
      <c r="N948" s="6"/>
      <c r="P948" s="20"/>
      <c r="Q948" s="5" t="str">
        <f ca="1">score</f>
        <v/>
      </c>
      <c r="R948" s="7" t="str">
        <f ca="1">rescore_pd</f>
        <v/>
      </c>
      <c r="S948" s="310" t="str">
        <f ca="1">price</f>
        <v/>
      </c>
      <c r="U948" s="4"/>
      <c r="V948" s="4"/>
      <c r="W948" s="219" t="str">
        <f ca="1">comm_pd</f>
        <v/>
      </c>
      <c r="X948" s="4"/>
      <c r="Y948" s="8"/>
      <c r="Z948" s="223"/>
    </row>
    <row r="949" spans="1:26" x14ac:dyDescent="0.25">
      <c r="A949" s="6" t="str">
        <f ca="1">no.</f>
        <v/>
      </c>
      <c r="E949" s="4" t="str">
        <f ca="1">position</f>
        <v/>
      </c>
      <c r="I949" s="318"/>
      <c r="L949" s="4"/>
      <c r="N949" s="6"/>
      <c r="P949" s="20"/>
      <c r="Q949" s="5" t="str">
        <f ca="1">score</f>
        <v/>
      </c>
      <c r="R949" s="7" t="str">
        <f ca="1">rescore_pd</f>
        <v/>
      </c>
      <c r="S949" s="310" t="str">
        <f ca="1">price</f>
        <v/>
      </c>
      <c r="U949" s="4"/>
      <c r="V949" s="4"/>
      <c r="W949" s="219" t="str">
        <f ca="1">comm_pd</f>
        <v/>
      </c>
      <c r="X949" s="4"/>
      <c r="Y949" s="8"/>
      <c r="Z949" s="223"/>
    </row>
    <row r="950" spans="1:26" x14ac:dyDescent="0.25">
      <c r="A950" s="6" t="str">
        <f ca="1">no.</f>
        <v/>
      </c>
      <c r="E950" s="4" t="str">
        <f ca="1">position</f>
        <v/>
      </c>
      <c r="I950" s="318"/>
      <c r="L950" s="4"/>
      <c r="N950" s="6"/>
      <c r="P950" s="20"/>
      <c r="Q950" s="5" t="str">
        <f ca="1">score</f>
        <v/>
      </c>
      <c r="R950" s="7" t="str">
        <f ca="1">rescore_pd</f>
        <v/>
      </c>
      <c r="S950" s="310" t="str">
        <f ca="1">price</f>
        <v/>
      </c>
      <c r="U950" s="4"/>
      <c r="V950" s="4"/>
      <c r="W950" s="219" t="str">
        <f ca="1">comm_pd</f>
        <v/>
      </c>
      <c r="X950" s="4"/>
      <c r="Y950" s="8"/>
      <c r="Z950" s="223"/>
    </row>
    <row r="951" spans="1:26" x14ac:dyDescent="0.25">
      <c r="A951" s="6" t="str">
        <f ca="1">no.</f>
        <v/>
      </c>
      <c r="E951" s="4" t="str">
        <f ca="1">position</f>
        <v/>
      </c>
      <c r="I951" s="318"/>
      <c r="L951" s="4"/>
      <c r="N951" s="6"/>
      <c r="P951" s="20"/>
      <c r="Q951" s="5" t="str">
        <f ca="1">score</f>
        <v/>
      </c>
      <c r="R951" s="7" t="str">
        <f ca="1">rescore_pd</f>
        <v/>
      </c>
      <c r="S951" s="310" t="str">
        <f ca="1">price</f>
        <v/>
      </c>
      <c r="U951" s="4"/>
      <c r="V951" s="4"/>
      <c r="W951" s="219" t="str">
        <f ca="1">comm_pd</f>
        <v/>
      </c>
      <c r="X951" s="4"/>
      <c r="Y951" s="8"/>
      <c r="Z951" s="223"/>
    </row>
    <row r="952" spans="1:26" x14ac:dyDescent="0.25">
      <c r="A952" s="6" t="str">
        <f ca="1">no.</f>
        <v/>
      </c>
      <c r="E952" s="4" t="str">
        <f ca="1">position</f>
        <v/>
      </c>
      <c r="I952" s="318"/>
      <c r="L952" s="4"/>
      <c r="N952" s="6"/>
      <c r="P952" s="20"/>
      <c r="Q952" s="5" t="str">
        <f ca="1">score</f>
        <v/>
      </c>
      <c r="R952" s="7" t="str">
        <f ca="1">rescore_pd</f>
        <v/>
      </c>
      <c r="S952" s="310" t="str">
        <f ca="1">price</f>
        <v/>
      </c>
      <c r="U952" s="4"/>
      <c r="V952" s="4"/>
      <c r="W952" s="219" t="str">
        <f ca="1">comm_pd</f>
        <v/>
      </c>
      <c r="X952" s="4"/>
      <c r="Y952" s="8"/>
      <c r="Z952" s="223"/>
    </row>
    <row r="953" spans="1:26" x14ac:dyDescent="0.25">
      <c r="A953" s="6" t="str">
        <f ca="1">no.</f>
        <v/>
      </c>
      <c r="E953" s="4" t="str">
        <f ca="1">position</f>
        <v/>
      </c>
      <c r="I953" s="318"/>
      <c r="L953" s="4"/>
      <c r="N953" s="6"/>
      <c r="P953" s="20"/>
      <c r="Q953" s="5" t="str">
        <f ca="1">score</f>
        <v/>
      </c>
      <c r="R953" s="7" t="str">
        <f ca="1">rescore_pd</f>
        <v/>
      </c>
      <c r="S953" s="310" t="str">
        <f ca="1">price</f>
        <v/>
      </c>
      <c r="U953" s="4"/>
      <c r="V953" s="4"/>
      <c r="W953" s="219" t="str">
        <f ca="1">comm_pd</f>
        <v/>
      </c>
      <c r="X953" s="4"/>
      <c r="Y953" s="8"/>
      <c r="Z953" s="223"/>
    </row>
    <row r="954" spans="1:26" x14ac:dyDescent="0.25">
      <c r="A954" s="6" t="str">
        <f ca="1">no.</f>
        <v/>
      </c>
      <c r="E954" s="4" t="str">
        <f ca="1">position</f>
        <v/>
      </c>
      <c r="I954" s="318"/>
      <c r="L954" s="4"/>
      <c r="N954" s="6"/>
      <c r="P954" s="20"/>
      <c r="Q954" s="5" t="str">
        <f ca="1">score</f>
        <v/>
      </c>
      <c r="R954" s="7" t="str">
        <f ca="1">rescore_pd</f>
        <v/>
      </c>
      <c r="S954" s="310" t="str">
        <f ca="1">price</f>
        <v/>
      </c>
      <c r="U954" s="4"/>
      <c r="V954" s="4"/>
      <c r="W954" s="219" t="str">
        <f ca="1">comm_pd</f>
        <v/>
      </c>
      <c r="X954" s="4"/>
      <c r="Y954" s="8"/>
      <c r="Z954" s="223"/>
    </row>
    <row r="955" spans="1:26" x14ac:dyDescent="0.25">
      <c r="A955" s="6" t="str">
        <f ca="1">no.</f>
        <v/>
      </c>
      <c r="E955" s="4" t="str">
        <f ca="1">position</f>
        <v/>
      </c>
      <c r="I955" s="318"/>
      <c r="L955" s="4"/>
      <c r="N955" s="6"/>
      <c r="P955" s="20"/>
      <c r="Q955" s="5" t="str">
        <f ca="1">score</f>
        <v/>
      </c>
      <c r="R955" s="7" t="str">
        <f ca="1">rescore_pd</f>
        <v/>
      </c>
      <c r="S955" s="310" t="str">
        <f ca="1">price</f>
        <v/>
      </c>
      <c r="U955" s="4"/>
      <c r="V955" s="4"/>
      <c r="W955" s="219" t="str">
        <f ca="1">comm_pd</f>
        <v/>
      </c>
      <c r="X955" s="4"/>
      <c r="Y955" s="8"/>
      <c r="Z955" s="223"/>
    </row>
    <row r="956" spans="1:26" x14ac:dyDescent="0.25">
      <c r="A956" s="6" t="str">
        <f ca="1">no.</f>
        <v/>
      </c>
      <c r="E956" s="4" t="str">
        <f ca="1">position</f>
        <v/>
      </c>
      <c r="I956" s="318"/>
      <c r="L956" s="4"/>
      <c r="N956" s="6"/>
      <c r="P956" s="20"/>
      <c r="Q956" s="5" t="str">
        <f ca="1">score</f>
        <v/>
      </c>
      <c r="R956" s="7" t="str">
        <f ca="1">rescore_pd</f>
        <v/>
      </c>
      <c r="S956" s="310" t="str">
        <f ca="1">price</f>
        <v/>
      </c>
      <c r="U956" s="4"/>
      <c r="V956" s="4"/>
      <c r="W956" s="219" t="str">
        <f ca="1">comm_pd</f>
        <v/>
      </c>
      <c r="X956" s="4"/>
      <c r="Y956" s="8"/>
      <c r="Z956" s="223"/>
    </row>
    <row r="957" spans="1:26" x14ac:dyDescent="0.25">
      <c r="A957" s="6" t="str">
        <f ca="1">no.</f>
        <v/>
      </c>
      <c r="E957" s="4" t="str">
        <f ca="1">position</f>
        <v/>
      </c>
      <c r="I957" s="318"/>
      <c r="L957" s="4"/>
      <c r="N957" s="6"/>
      <c r="P957" s="20"/>
      <c r="Q957" s="5" t="str">
        <f ca="1">score</f>
        <v/>
      </c>
      <c r="R957" s="7" t="str">
        <f ca="1">rescore_pd</f>
        <v/>
      </c>
      <c r="S957" s="310" t="str">
        <f ca="1">price</f>
        <v/>
      </c>
      <c r="U957" s="4"/>
      <c r="V957" s="4"/>
      <c r="W957" s="219" t="str">
        <f ca="1">comm_pd</f>
        <v/>
      </c>
      <c r="X957" s="4"/>
      <c r="Y957" s="8"/>
      <c r="Z957" s="223"/>
    </row>
    <row r="958" spans="1:26" x14ac:dyDescent="0.25">
      <c r="A958" s="6" t="str">
        <f ca="1">no.</f>
        <v/>
      </c>
      <c r="E958" s="4" t="str">
        <f ca="1">position</f>
        <v/>
      </c>
      <c r="I958" s="318"/>
      <c r="L958" s="4"/>
      <c r="N958" s="6"/>
      <c r="P958" s="20"/>
      <c r="Q958" s="5" t="str">
        <f ca="1">score</f>
        <v/>
      </c>
      <c r="R958" s="7" t="str">
        <f ca="1">rescore_pd</f>
        <v/>
      </c>
      <c r="S958" s="310" t="str">
        <f ca="1">price</f>
        <v/>
      </c>
      <c r="U958" s="4"/>
      <c r="V958" s="4"/>
      <c r="W958" s="219" t="str">
        <f ca="1">comm_pd</f>
        <v/>
      </c>
      <c r="X958" s="4"/>
      <c r="Y958" s="8"/>
      <c r="Z958" s="223"/>
    </row>
    <row r="959" spans="1:26" x14ac:dyDescent="0.25">
      <c r="A959" s="6" t="str">
        <f ca="1">no.</f>
        <v/>
      </c>
      <c r="E959" s="4" t="str">
        <f ca="1">position</f>
        <v/>
      </c>
      <c r="I959" s="318"/>
      <c r="L959" s="4"/>
      <c r="N959" s="6"/>
      <c r="P959" s="20"/>
      <c r="Q959" s="5" t="str">
        <f ca="1">score</f>
        <v/>
      </c>
      <c r="R959" s="7" t="str">
        <f ca="1">rescore_pd</f>
        <v/>
      </c>
      <c r="S959" s="310" t="str">
        <f ca="1">price</f>
        <v/>
      </c>
      <c r="U959" s="4"/>
      <c r="V959" s="4"/>
      <c r="W959" s="219" t="str">
        <f ca="1">comm_pd</f>
        <v/>
      </c>
      <c r="X959" s="4"/>
      <c r="Y959" s="8"/>
      <c r="Z959" s="223"/>
    </row>
    <row r="960" spans="1:26" x14ac:dyDescent="0.25">
      <c r="A960" s="6" t="str">
        <f ca="1">no.</f>
        <v/>
      </c>
      <c r="E960" s="4" t="str">
        <f ca="1">position</f>
        <v/>
      </c>
      <c r="I960" s="318"/>
      <c r="L960" s="4"/>
      <c r="N960" s="6"/>
      <c r="P960" s="20"/>
      <c r="Q960" s="5" t="str">
        <f ca="1">score</f>
        <v/>
      </c>
      <c r="R960" s="7" t="str">
        <f ca="1">rescore_pd</f>
        <v/>
      </c>
      <c r="S960" s="310" t="str">
        <f ca="1">price</f>
        <v/>
      </c>
      <c r="U960" s="4"/>
      <c r="V960" s="4"/>
      <c r="W960" s="219" t="str">
        <f ca="1">comm_pd</f>
        <v/>
      </c>
      <c r="X960" s="4"/>
      <c r="Y960" s="8"/>
      <c r="Z960" s="223"/>
    </row>
    <row r="961" spans="1:26" x14ac:dyDescent="0.25">
      <c r="A961" s="6" t="str">
        <f ca="1">no.</f>
        <v/>
      </c>
      <c r="E961" s="4" t="str">
        <f ca="1">position</f>
        <v/>
      </c>
      <c r="I961" s="318"/>
      <c r="L961" s="4"/>
      <c r="N961" s="6"/>
      <c r="P961" s="20"/>
      <c r="Q961" s="5" t="str">
        <f ca="1">score</f>
        <v/>
      </c>
      <c r="R961" s="7" t="str">
        <f ca="1">rescore_pd</f>
        <v/>
      </c>
      <c r="S961" s="310" t="str">
        <f ca="1">price</f>
        <v/>
      </c>
      <c r="U961" s="4"/>
      <c r="V961" s="4"/>
      <c r="W961" s="219" t="str">
        <f ca="1">comm_pd</f>
        <v/>
      </c>
      <c r="X961" s="4"/>
      <c r="Y961" s="8"/>
      <c r="Z961" s="223"/>
    </row>
    <row r="962" spans="1:26" x14ac:dyDescent="0.25">
      <c r="A962" s="6" t="str">
        <f ca="1">no.</f>
        <v/>
      </c>
      <c r="E962" s="4" t="str">
        <f ca="1">position</f>
        <v/>
      </c>
      <c r="I962" s="318"/>
      <c r="L962" s="4"/>
      <c r="N962" s="6"/>
      <c r="P962" s="20"/>
      <c r="Q962" s="5" t="str">
        <f ca="1">score</f>
        <v/>
      </c>
      <c r="R962" s="7" t="str">
        <f ca="1">rescore_pd</f>
        <v/>
      </c>
      <c r="S962" s="310" t="str">
        <f ca="1">price</f>
        <v/>
      </c>
      <c r="U962" s="4"/>
      <c r="V962" s="4"/>
      <c r="W962" s="219" t="str">
        <f ca="1">comm_pd</f>
        <v/>
      </c>
      <c r="X962" s="4"/>
      <c r="Y962" s="8"/>
      <c r="Z962" s="223"/>
    </row>
    <row r="963" spans="1:26" x14ac:dyDescent="0.25">
      <c r="A963" s="6" t="str">
        <f ca="1">no.</f>
        <v/>
      </c>
      <c r="E963" s="4" t="str">
        <f ca="1">position</f>
        <v/>
      </c>
      <c r="I963" s="318"/>
      <c r="L963" s="4"/>
      <c r="N963" s="6"/>
      <c r="P963" s="20"/>
      <c r="Q963" s="5" t="str">
        <f ca="1">score</f>
        <v/>
      </c>
      <c r="R963" s="7" t="str">
        <f ca="1">rescore_pd</f>
        <v/>
      </c>
      <c r="S963" s="310" t="str">
        <f ca="1">price</f>
        <v/>
      </c>
      <c r="U963" s="4"/>
      <c r="V963" s="4"/>
      <c r="W963" s="219" t="str">
        <f ca="1">comm_pd</f>
        <v/>
      </c>
      <c r="X963" s="4"/>
      <c r="Y963" s="8"/>
      <c r="Z963" s="223"/>
    </row>
    <row r="964" spans="1:26" x14ac:dyDescent="0.25">
      <c r="A964" s="6" t="str">
        <f ca="1">no.</f>
        <v/>
      </c>
      <c r="E964" s="4" t="str">
        <f ca="1">position</f>
        <v/>
      </c>
      <c r="I964" s="318"/>
      <c r="L964" s="4"/>
      <c r="N964" s="6"/>
      <c r="P964" s="20"/>
      <c r="Q964" s="5" t="str">
        <f ca="1">score</f>
        <v/>
      </c>
      <c r="R964" s="7" t="str">
        <f ca="1">rescore_pd</f>
        <v/>
      </c>
      <c r="S964" s="310" t="str">
        <f ca="1">price</f>
        <v/>
      </c>
      <c r="U964" s="4"/>
      <c r="V964" s="4"/>
      <c r="W964" s="219" t="str">
        <f ca="1">comm_pd</f>
        <v/>
      </c>
      <c r="X964" s="4"/>
      <c r="Y964" s="8"/>
      <c r="Z964" s="223"/>
    </row>
    <row r="965" spans="1:26" x14ac:dyDescent="0.25">
      <c r="A965" s="6" t="str">
        <f ca="1">no.</f>
        <v/>
      </c>
      <c r="E965" s="4" t="str">
        <f ca="1">position</f>
        <v/>
      </c>
      <c r="I965" s="318"/>
      <c r="L965" s="4"/>
      <c r="N965" s="6"/>
      <c r="P965" s="20"/>
      <c r="Q965" s="5" t="str">
        <f ca="1">score</f>
        <v/>
      </c>
      <c r="R965" s="7" t="str">
        <f ca="1">rescore_pd</f>
        <v/>
      </c>
      <c r="S965" s="310" t="str">
        <f ca="1">price</f>
        <v/>
      </c>
      <c r="U965" s="4"/>
      <c r="V965" s="4"/>
      <c r="W965" s="219" t="str">
        <f ca="1">comm_pd</f>
        <v/>
      </c>
      <c r="X965" s="4"/>
      <c r="Y965" s="8"/>
      <c r="Z965" s="223"/>
    </row>
    <row r="966" spans="1:26" x14ac:dyDescent="0.25">
      <c r="A966" s="6" t="str">
        <f ca="1">no.</f>
        <v/>
      </c>
      <c r="E966" s="4" t="str">
        <f ca="1">position</f>
        <v/>
      </c>
      <c r="I966" s="318"/>
      <c r="L966" s="4"/>
      <c r="N966" s="6"/>
      <c r="P966" s="20"/>
      <c r="Q966" s="5" t="str">
        <f ca="1">score</f>
        <v/>
      </c>
      <c r="R966" s="7" t="str">
        <f ca="1">rescore_pd</f>
        <v/>
      </c>
      <c r="S966" s="310" t="str">
        <f ca="1">price</f>
        <v/>
      </c>
      <c r="U966" s="4"/>
      <c r="V966" s="4"/>
      <c r="W966" s="219" t="str">
        <f ca="1">comm_pd</f>
        <v/>
      </c>
      <c r="X966" s="4"/>
      <c r="Y966" s="8"/>
      <c r="Z966" s="223"/>
    </row>
    <row r="967" spans="1:26" x14ac:dyDescent="0.25">
      <c r="A967" s="6" t="str">
        <f ca="1">no.</f>
        <v/>
      </c>
      <c r="E967" s="4" t="str">
        <f ca="1">position</f>
        <v/>
      </c>
      <c r="I967" s="318"/>
      <c r="L967" s="4"/>
      <c r="N967" s="6"/>
      <c r="P967" s="20"/>
      <c r="Q967" s="5" t="str">
        <f ca="1">score</f>
        <v/>
      </c>
      <c r="R967" s="7" t="str">
        <f ca="1">rescore_pd</f>
        <v/>
      </c>
      <c r="S967" s="310" t="str">
        <f ca="1">price</f>
        <v/>
      </c>
      <c r="U967" s="4"/>
      <c r="V967" s="4"/>
      <c r="W967" s="219" t="str">
        <f ca="1">comm_pd</f>
        <v/>
      </c>
      <c r="X967" s="4"/>
      <c r="Y967" s="8"/>
      <c r="Z967" s="223"/>
    </row>
    <row r="968" spans="1:26" x14ac:dyDescent="0.25">
      <c r="A968" s="6" t="str">
        <f ca="1">no.</f>
        <v/>
      </c>
      <c r="E968" s="4" t="str">
        <f ca="1">position</f>
        <v/>
      </c>
      <c r="I968" s="318"/>
      <c r="L968" s="4"/>
      <c r="N968" s="6"/>
      <c r="P968" s="20"/>
      <c r="Q968" s="5" t="str">
        <f ca="1">score</f>
        <v/>
      </c>
      <c r="R968" s="7" t="str">
        <f ca="1">rescore_pd</f>
        <v/>
      </c>
      <c r="S968" s="310" t="str">
        <f ca="1">price</f>
        <v/>
      </c>
      <c r="U968" s="4"/>
      <c r="V968" s="4"/>
      <c r="W968" s="219" t="str">
        <f ca="1">comm_pd</f>
        <v/>
      </c>
      <c r="X968" s="4"/>
      <c r="Y968" s="8"/>
      <c r="Z968" s="223"/>
    </row>
    <row r="969" spans="1:26" x14ac:dyDescent="0.25">
      <c r="A969" s="6" t="str">
        <f ca="1">no.</f>
        <v/>
      </c>
      <c r="E969" s="4" t="str">
        <f ca="1">position</f>
        <v/>
      </c>
      <c r="I969" s="318"/>
      <c r="L969" s="4"/>
      <c r="N969" s="6"/>
      <c r="P969" s="20"/>
      <c r="Q969" s="5" t="str">
        <f ca="1">score</f>
        <v/>
      </c>
      <c r="R969" s="7" t="str">
        <f ca="1">rescore_pd</f>
        <v/>
      </c>
      <c r="S969" s="310" t="str">
        <f ca="1">price</f>
        <v/>
      </c>
      <c r="U969" s="4"/>
      <c r="V969" s="4"/>
      <c r="W969" s="219" t="str">
        <f ca="1">comm_pd</f>
        <v/>
      </c>
      <c r="X969" s="4"/>
      <c r="Y969" s="8"/>
      <c r="Z969" s="223"/>
    </row>
    <row r="970" spans="1:26" x14ac:dyDescent="0.25">
      <c r="A970" s="6" t="str">
        <f ca="1">no.</f>
        <v/>
      </c>
      <c r="E970" s="4" t="str">
        <f ca="1">position</f>
        <v/>
      </c>
      <c r="I970" s="318"/>
      <c r="L970" s="4"/>
      <c r="N970" s="6"/>
      <c r="P970" s="20"/>
      <c r="Q970" s="5" t="str">
        <f ca="1">score</f>
        <v/>
      </c>
      <c r="R970" s="7" t="str">
        <f ca="1">rescore_pd</f>
        <v/>
      </c>
      <c r="S970" s="310" t="str">
        <f ca="1">price</f>
        <v/>
      </c>
      <c r="U970" s="4"/>
      <c r="V970" s="4"/>
      <c r="W970" s="219" t="str">
        <f ca="1">comm_pd</f>
        <v/>
      </c>
      <c r="X970" s="4"/>
      <c r="Y970" s="8"/>
      <c r="Z970" s="223"/>
    </row>
    <row r="971" spans="1:26" x14ac:dyDescent="0.25">
      <c r="A971" s="6" t="str">
        <f ca="1">no.</f>
        <v/>
      </c>
      <c r="E971" s="4" t="str">
        <f ca="1">position</f>
        <v/>
      </c>
      <c r="I971" s="318"/>
      <c r="L971" s="4"/>
      <c r="N971" s="6"/>
      <c r="P971" s="20"/>
      <c r="Q971" s="5" t="str">
        <f ca="1">score</f>
        <v/>
      </c>
      <c r="R971" s="7" t="str">
        <f ca="1">rescore_pd</f>
        <v/>
      </c>
      <c r="S971" s="310" t="str">
        <f ca="1">price</f>
        <v/>
      </c>
      <c r="U971" s="4"/>
      <c r="V971" s="4"/>
      <c r="W971" s="219" t="str">
        <f ca="1">comm_pd</f>
        <v/>
      </c>
      <c r="X971" s="4"/>
      <c r="Y971" s="8"/>
      <c r="Z971" s="223"/>
    </row>
    <row r="972" spans="1:26" x14ac:dyDescent="0.25">
      <c r="A972" s="6" t="str">
        <f ca="1">no.</f>
        <v/>
      </c>
      <c r="E972" s="4" t="str">
        <f ca="1">position</f>
        <v/>
      </c>
      <c r="I972" s="318"/>
      <c r="L972" s="4"/>
      <c r="N972" s="6"/>
      <c r="P972" s="20"/>
      <c r="Q972" s="5" t="str">
        <f ca="1">score</f>
        <v/>
      </c>
      <c r="R972" s="7" t="str">
        <f ca="1">rescore_pd</f>
        <v/>
      </c>
      <c r="S972" s="310" t="str">
        <f ca="1">price</f>
        <v/>
      </c>
      <c r="U972" s="4"/>
      <c r="V972" s="4"/>
      <c r="W972" s="219" t="str">
        <f ca="1">comm_pd</f>
        <v/>
      </c>
      <c r="X972" s="4"/>
      <c r="Y972" s="8"/>
      <c r="Z972" s="223"/>
    </row>
    <row r="973" spans="1:26" x14ac:dyDescent="0.25">
      <c r="A973" s="6" t="str">
        <f ca="1">no.</f>
        <v/>
      </c>
      <c r="E973" s="4" t="str">
        <f ca="1">position</f>
        <v/>
      </c>
      <c r="I973" s="318"/>
      <c r="L973" s="4"/>
      <c r="N973" s="6"/>
      <c r="P973" s="20"/>
      <c r="Q973" s="5" t="str">
        <f ca="1">score</f>
        <v/>
      </c>
      <c r="R973" s="7" t="str">
        <f ca="1">rescore_pd</f>
        <v/>
      </c>
      <c r="S973" s="310" t="str">
        <f ca="1">price</f>
        <v/>
      </c>
      <c r="U973" s="4"/>
      <c r="V973" s="4"/>
      <c r="W973" s="219" t="str">
        <f ca="1">comm_pd</f>
        <v/>
      </c>
      <c r="X973" s="4"/>
      <c r="Y973" s="8"/>
      <c r="Z973" s="223"/>
    </row>
    <row r="974" spans="1:26" x14ac:dyDescent="0.25">
      <c r="A974" s="6" t="str">
        <f ca="1">no.</f>
        <v/>
      </c>
      <c r="E974" s="4" t="str">
        <f ca="1">position</f>
        <v/>
      </c>
      <c r="I974" s="318"/>
      <c r="L974" s="4"/>
      <c r="N974" s="6"/>
      <c r="P974" s="20"/>
      <c r="Q974" s="5" t="str">
        <f ca="1">score</f>
        <v/>
      </c>
      <c r="R974" s="7" t="str">
        <f ca="1">rescore_pd</f>
        <v/>
      </c>
      <c r="S974" s="310" t="str">
        <f ca="1">price</f>
        <v/>
      </c>
      <c r="U974" s="4"/>
      <c r="V974" s="4"/>
      <c r="W974" s="219" t="str">
        <f ca="1">comm_pd</f>
        <v/>
      </c>
      <c r="X974" s="4"/>
      <c r="Y974" s="8"/>
      <c r="Z974" s="223"/>
    </row>
    <row r="975" spans="1:26" x14ac:dyDescent="0.25">
      <c r="A975" s="6" t="str">
        <f ca="1">no.</f>
        <v/>
      </c>
      <c r="E975" s="4" t="str">
        <f ca="1">position</f>
        <v/>
      </c>
      <c r="I975" s="318"/>
      <c r="L975" s="4"/>
      <c r="N975" s="6"/>
      <c r="P975" s="20"/>
      <c r="Q975" s="5" t="str">
        <f ca="1">score</f>
        <v/>
      </c>
      <c r="R975" s="7" t="str">
        <f ca="1">rescore_pd</f>
        <v/>
      </c>
      <c r="S975" s="310" t="str">
        <f ca="1">price</f>
        <v/>
      </c>
      <c r="U975" s="4"/>
      <c r="V975" s="4"/>
      <c r="W975" s="219" t="str">
        <f ca="1">comm_pd</f>
        <v/>
      </c>
      <c r="X975" s="4"/>
      <c r="Y975" s="8"/>
      <c r="Z975" s="223"/>
    </row>
    <row r="976" spans="1:26" x14ac:dyDescent="0.25">
      <c r="A976" s="6" t="str">
        <f ca="1">no.</f>
        <v/>
      </c>
      <c r="E976" s="4" t="str">
        <f ca="1">position</f>
        <v/>
      </c>
      <c r="I976" s="318"/>
      <c r="L976" s="4"/>
      <c r="N976" s="6"/>
      <c r="P976" s="20"/>
      <c r="Q976" s="5" t="str">
        <f ca="1">score</f>
        <v/>
      </c>
      <c r="R976" s="7" t="str">
        <f ca="1">rescore_pd</f>
        <v/>
      </c>
      <c r="S976" s="310" t="str">
        <f ca="1">price</f>
        <v/>
      </c>
      <c r="U976" s="4"/>
      <c r="V976" s="4"/>
      <c r="W976" s="219" t="str">
        <f ca="1">comm_pd</f>
        <v/>
      </c>
      <c r="X976" s="4"/>
      <c r="Y976" s="8"/>
      <c r="Z976" s="223"/>
    </row>
    <row r="977" spans="1:26" x14ac:dyDescent="0.25">
      <c r="A977" s="6" t="str">
        <f ca="1">no.</f>
        <v/>
      </c>
      <c r="E977" s="4" t="str">
        <f ca="1">position</f>
        <v/>
      </c>
      <c r="I977" s="318"/>
      <c r="L977" s="4"/>
      <c r="N977" s="6"/>
      <c r="P977" s="20"/>
      <c r="Q977" s="5" t="str">
        <f ca="1">score</f>
        <v/>
      </c>
      <c r="R977" s="7" t="str">
        <f ca="1">rescore_pd</f>
        <v/>
      </c>
      <c r="S977" s="310" t="str">
        <f ca="1">price</f>
        <v/>
      </c>
      <c r="U977" s="4"/>
      <c r="V977" s="4"/>
      <c r="W977" s="219" t="str">
        <f ca="1">comm_pd</f>
        <v/>
      </c>
      <c r="X977" s="4"/>
      <c r="Y977" s="8"/>
      <c r="Z977" s="223"/>
    </row>
    <row r="978" spans="1:26" x14ac:dyDescent="0.25">
      <c r="A978" s="6" t="str">
        <f ca="1">no.</f>
        <v/>
      </c>
      <c r="E978" s="4" t="str">
        <f ca="1">position</f>
        <v/>
      </c>
      <c r="I978" s="318"/>
      <c r="L978" s="4"/>
      <c r="N978" s="6"/>
      <c r="P978" s="20"/>
      <c r="Q978" s="5" t="str">
        <f ca="1">score</f>
        <v/>
      </c>
      <c r="R978" s="7" t="str">
        <f ca="1">rescore_pd</f>
        <v/>
      </c>
      <c r="S978" s="310" t="str">
        <f ca="1">price</f>
        <v/>
      </c>
      <c r="U978" s="4"/>
      <c r="V978" s="4"/>
      <c r="W978" s="219" t="str">
        <f ca="1">comm_pd</f>
        <v/>
      </c>
      <c r="X978" s="4"/>
      <c r="Y978" s="8"/>
      <c r="Z978" s="223"/>
    </row>
    <row r="979" spans="1:26" x14ac:dyDescent="0.25">
      <c r="A979" s="6" t="str">
        <f ca="1">no.</f>
        <v/>
      </c>
      <c r="E979" s="4" t="str">
        <f ca="1">position</f>
        <v/>
      </c>
      <c r="I979" s="318"/>
      <c r="L979" s="4"/>
      <c r="N979" s="6"/>
      <c r="P979" s="20"/>
      <c r="Q979" s="5" t="str">
        <f ca="1">score</f>
        <v/>
      </c>
      <c r="R979" s="7" t="str">
        <f ca="1">rescore_pd</f>
        <v/>
      </c>
      <c r="S979" s="310" t="str">
        <f ca="1">price</f>
        <v/>
      </c>
      <c r="U979" s="4"/>
      <c r="V979" s="4"/>
      <c r="W979" s="219" t="str">
        <f ca="1">comm_pd</f>
        <v/>
      </c>
      <c r="X979" s="4"/>
      <c r="Y979" s="8"/>
      <c r="Z979" s="223"/>
    </row>
    <row r="980" spans="1:26" x14ac:dyDescent="0.25">
      <c r="A980" s="6" t="str">
        <f ca="1">no.</f>
        <v/>
      </c>
      <c r="E980" s="4" t="str">
        <f ca="1">position</f>
        <v/>
      </c>
      <c r="I980" s="318"/>
      <c r="L980" s="4"/>
      <c r="N980" s="6"/>
      <c r="P980" s="20"/>
      <c r="Q980" s="5" t="str">
        <f ca="1">score</f>
        <v/>
      </c>
      <c r="R980" s="7" t="str">
        <f ca="1">rescore_pd</f>
        <v/>
      </c>
      <c r="S980" s="310" t="str">
        <f ca="1">price</f>
        <v/>
      </c>
      <c r="U980" s="4"/>
      <c r="V980" s="4"/>
      <c r="W980" s="219" t="str">
        <f ca="1">comm_pd</f>
        <v/>
      </c>
      <c r="X980" s="4"/>
      <c r="Y980" s="8"/>
      <c r="Z980" s="223"/>
    </row>
    <row r="981" spans="1:26" x14ac:dyDescent="0.25">
      <c r="A981" s="6" t="str">
        <f ca="1">no.</f>
        <v/>
      </c>
      <c r="E981" s="4" t="str">
        <f ca="1">position</f>
        <v/>
      </c>
      <c r="I981" s="318"/>
      <c r="L981" s="4"/>
      <c r="N981" s="6"/>
      <c r="P981" s="20"/>
      <c r="Q981" s="5" t="str">
        <f ca="1">score</f>
        <v/>
      </c>
      <c r="R981" s="7" t="str">
        <f ca="1">rescore_pd</f>
        <v/>
      </c>
      <c r="S981" s="310" t="str">
        <f ca="1">price</f>
        <v/>
      </c>
      <c r="U981" s="4"/>
      <c r="V981" s="4"/>
      <c r="W981" s="219" t="str">
        <f ca="1">comm_pd</f>
        <v/>
      </c>
      <c r="X981" s="4"/>
      <c r="Y981" s="8"/>
      <c r="Z981" s="223"/>
    </row>
    <row r="982" spans="1:26" x14ac:dyDescent="0.25">
      <c r="A982" s="6" t="str">
        <f ca="1">no.</f>
        <v/>
      </c>
      <c r="E982" s="4" t="str">
        <f ca="1">position</f>
        <v/>
      </c>
      <c r="I982" s="318"/>
      <c r="L982" s="4"/>
      <c r="N982" s="6"/>
      <c r="P982" s="20"/>
      <c r="Q982" s="5" t="str">
        <f ca="1">score</f>
        <v/>
      </c>
      <c r="R982" s="7" t="str">
        <f ca="1">rescore_pd</f>
        <v/>
      </c>
      <c r="S982" s="310" t="str">
        <f ca="1">price</f>
        <v/>
      </c>
      <c r="U982" s="4"/>
      <c r="V982" s="4"/>
      <c r="W982" s="219" t="str">
        <f ca="1">comm_pd</f>
        <v/>
      </c>
      <c r="X982" s="4"/>
      <c r="Y982" s="8"/>
      <c r="Z982" s="223"/>
    </row>
    <row r="983" spans="1:26" x14ac:dyDescent="0.25">
      <c r="A983" s="6" t="str">
        <f ca="1">no.</f>
        <v/>
      </c>
      <c r="E983" s="4" t="str">
        <f ca="1">position</f>
        <v/>
      </c>
      <c r="I983" s="318"/>
      <c r="L983" s="4"/>
      <c r="N983" s="6"/>
      <c r="P983" s="20"/>
      <c r="Q983" s="5" t="str">
        <f ca="1">score</f>
        <v/>
      </c>
      <c r="R983" s="7" t="str">
        <f ca="1">rescore_pd</f>
        <v/>
      </c>
      <c r="S983" s="310" t="str">
        <f ca="1">price</f>
        <v/>
      </c>
      <c r="U983" s="4"/>
      <c r="V983" s="4"/>
      <c r="W983" s="219" t="str">
        <f ca="1">comm_pd</f>
        <v/>
      </c>
      <c r="X983" s="4"/>
      <c r="Y983" s="8"/>
      <c r="Z983" s="223"/>
    </row>
    <row r="984" spans="1:26" x14ac:dyDescent="0.25">
      <c r="A984" s="6" t="str">
        <f ca="1">no.</f>
        <v/>
      </c>
      <c r="E984" s="4" t="str">
        <f ca="1">position</f>
        <v/>
      </c>
      <c r="I984" s="318"/>
      <c r="L984" s="4"/>
      <c r="N984" s="6"/>
      <c r="P984" s="20"/>
      <c r="Q984" s="5" t="str">
        <f ca="1">score</f>
        <v/>
      </c>
      <c r="R984" s="7" t="str">
        <f ca="1">rescore_pd</f>
        <v/>
      </c>
      <c r="S984" s="310" t="str">
        <f ca="1">price</f>
        <v/>
      </c>
      <c r="U984" s="4"/>
      <c r="V984" s="4"/>
      <c r="W984" s="219" t="str">
        <f ca="1">comm_pd</f>
        <v/>
      </c>
      <c r="X984" s="4"/>
      <c r="Y984" s="8"/>
      <c r="Z984" s="223"/>
    </row>
    <row r="985" spans="1:26" x14ac:dyDescent="0.25">
      <c r="A985" s="6" t="str">
        <f ca="1">no.</f>
        <v/>
      </c>
      <c r="E985" s="4" t="str">
        <f ca="1">position</f>
        <v/>
      </c>
      <c r="I985" s="318"/>
      <c r="L985" s="4"/>
      <c r="N985" s="6"/>
      <c r="P985" s="20"/>
      <c r="Q985" s="5" t="str">
        <f ca="1">score</f>
        <v/>
      </c>
      <c r="R985" s="7" t="str">
        <f ca="1">rescore_pd</f>
        <v/>
      </c>
      <c r="S985" s="310" t="str">
        <f ca="1">price</f>
        <v/>
      </c>
      <c r="U985" s="4"/>
      <c r="V985" s="4"/>
      <c r="W985" s="219" t="str">
        <f ca="1">comm_pd</f>
        <v/>
      </c>
      <c r="X985" s="4"/>
      <c r="Y985" s="8"/>
      <c r="Z985" s="223"/>
    </row>
    <row r="986" spans="1:26" x14ac:dyDescent="0.25">
      <c r="A986" s="6" t="str">
        <f ca="1">no.</f>
        <v/>
      </c>
      <c r="E986" s="4" t="str">
        <f ca="1">position</f>
        <v/>
      </c>
      <c r="I986" s="318"/>
      <c r="L986" s="4"/>
      <c r="N986" s="6"/>
      <c r="P986" s="20"/>
      <c r="Q986" s="5" t="str">
        <f ca="1">score</f>
        <v/>
      </c>
      <c r="R986" s="7" t="str">
        <f ca="1">rescore_pd</f>
        <v/>
      </c>
      <c r="S986" s="310" t="str">
        <f ca="1">price</f>
        <v/>
      </c>
      <c r="U986" s="4"/>
      <c r="V986" s="4"/>
      <c r="W986" s="219" t="str">
        <f ca="1">comm_pd</f>
        <v/>
      </c>
      <c r="X986" s="4"/>
      <c r="Y986" s="8"/>
      <c r="Z986" s="223"/>
    </row>
    <row r="987" spans="1:26" x14ac:dyDescent="0.25">
      <c r="A987" s="6" t="str">
        <f ca="1">no.</f>
        <v/>
      </c>
      <c r="E987" s="4" t="str">
        <f ca="1">position</f>
        <v/>
      </c>
      <c r="I987" s="318"/>
      <c r="L987" s="4"/>
      <c r="N987" s="6"/>
      <c r="P987" s="20"/>
      <c r="Q987" s="5" t="str">
        <f ca="1">score</f>
        <v/>
      </c>
      <c r="R987" s="7" t="str">
        <f ca="1">rescore_pd</f>
        <v/>
      </c>
      <c r="S987" s="310" t="str">
        <f ca="1">price</f>
        <v/>
      </c>
      <c r="U987" s="4"/>
      <c r="V987" s="4"/>
      <c r="W987" s="219" t="str">
        <f ca="1">comm_pd</f>
        <v/>
      </c>
      <c r="X987" s="4"/>
      <c r="Y987" s="8"/>
      <c r="Z987" s="223"/>
    </row>
    <row r="988" spans="1:26" x14ac:dyDescent="0.25">
      <c r="A988" s="6" t="str">
        <f ca="1">no.</f>
        <v/>
      </c>
      <c r="E988" s="4" t="str">
        <f ca="1">position</f>
        <v/>
      </c>
      <c r="I988" s="318"/>
      <c r="L988" s="4"/>
      <c r="N988" s="6"/>
      <c r="P988" s="20"/>
      <c r="Q988" s="5" t="str">
        <f ca="1">score</f>
        <v/>
      </c>
      <c r="R988" s="7" t="str">
        <f ca="1">rescore_pd</f>
        <v/>
      </c>
      <c r="S988" s="310" t="str">
        <f ca="1">price</f>
        <v/>
      </c>
      <c r="U988" s="4"/>
      <c r="V988" s="4"/>
      <c r="W988" s="219" t="str">
        <f ca="1">comm_pd</f>
        <v/>
      </c>
      <c r="X988" s="4"/>
      <c r="Y988" s="8"/>
      <c r="Z988" s="223"/>
    </row>
    <row r="989" spans="1:26" x14ac:dyDescent="0.25">
      <c r="A989" s="6" t="str">
        <f ca="1">no.</f>
        <v/>
      </c>
      <c r="E989" s="4" t="str">
        <f ca="1">position</f>
        <v/>
      </c>
      <c r="I989" s="318"/>
      <c r="L989" s="4"/>
      <c r="N989" s="6"/>
      <c r="P989" s="20"/>
      <c r="Q989" s="5" t="str">
        <f ca="1">score</f>
        <v/>
      </c>
      <c r="R989" s="7" t="str">
        <f ca="1">rescore_pd</f>
        <v/>
      </c>
      <c r="S989" s="310" t="str">
        <f ca="1">price</f>
        <v/>
      </c>
      <c r="U989" s="4"/>
      <c r="V989" s="4"/>
      <c r="W989" s="219" t="str">
        <f ca="1">comm_pd</f>
        <v/>
      </c>
      <c r="X989" s="4"/>
      <c r="Y989" s="8"/>
      <c r="Z989" s="223"/>
    </row>
    <row r="990" spans="1:26" x14ac:dyDescent="0.25">
      <c r="A990" s="6" t="str">
        <f ca="1">no.</f>
        <v/>
      </c>
      <c r="E990" s="4" t="str">
        <f ca="1">position</f>
        <v/>
      </c>
      <c r="I990" s="318"/>
      <c r="L990" s="4"/>
      <c r="N990" s="6"/>
      <c r="P990" s="20"/>
      <c r="Q990" s="5" t="str">
        <f ca="1">score</f>
        <v/>
      </c>
      <c r="R990" s="7" t="str">
        <f ca="1">rescore_pd</f>
        <v/>
      </c>
      <c r="S990" s="310" t="str">
        <f ca="1">price</f>
        <v/>
      </c>
      <c r="U990" s="4"/>
      <c r="V990" s="4"/>
      <c r="W990" s="219" t="str">
        <f ca="1">comm_pd</f>
        <v/>
      </c>
      <c r="X990" s="4"/>
      <c r="Y990" s="8"/>
      <c r="Z990" s="223"/>
    </row>
    <row r="991" spans="1:26" x14ac:dyDescent="0.25">
      <c r="A991" s="6" t="str">
        <f ca="1">no.</f>
        <v/>
      </c>
      <c r="E991" s="4" t="str">
        <f ca="1">position</f>
        <v/>
      </c>
      <c r="I991" s="318"/>
      <c r="L991" s="4"/>
      <c r="N991" s="6"/>
      <c r="P991" s="20"/>
      <c r="Q991" s="5" t="str">
        <f ca="1">score</f>
        <v/>
      </c>
      <c r="R991" s="7" t="str">
        <f ca="1">rescore_pd</f>
        <v/>
      </c>
      <c r="S991" s="310" t="str">
        <f ca="1">price</f>
        <v/>
      </c>
      <c r="U991" s="4"/>
      <c r="V991" s="4"/>
      <c r="W991" s="219" t="str">
        <f ca="1">comm_pd</f>
        <v/>
      </c>
      <c r="X991" s="4"/>
      <c r="Y991" s="8"/>
      <c r="Z991" s="223"/>
    </row>
    <row r="992" spans="1:26" x14ac:dyDescent="0.25">
      <c r="A992" s="6" t="str">
        <f ca="1">no.</f>
        <v/>
      </c>
      <c r="E992" s="4" t="str">
        <f ca="1">position</f>
        <v/>
      </c>
      <c r="I992" s="318"/>
      <c r="L992" s="4"/>
      <c r="N992" s="6"/>
      <c r="P992" s="20"/>
      <c r="Q992" s="5" t="str">
        <f ca="1">score</f>
        <v/>
      </c>
      <c r="R992" s="7" t="str">
        <f ca="1">rescore_pd</f>
        <v/>
      </c>
      <c r="S992" s="310" t="str">
        <f ca="1">price</f>
        <v/>
      </c>
      <c r="U992" s="4"/>
      <c r="V992" s="4"/>
      <c r="W992" s="219" t="str">
        <f ca="1">comm_pd</f>
        <v/>
      </c>
      <c r="X992" s="4"/>
      <c r="Y992" s="8"/>
      <c r="Z992" s="223"/>
    </row>
    <row r="993" spans="1:26" x14ac:dyDescent="0.25">
      <c r="A993" s="6" t="str">
        <f ca="1">no.</f>
        <v/>
      </c>
      <c r="E993" s="4" t="str">
        <f ca="1">position</f>
        <v/>
      </c>
      <c r="I993" s="318"/>
      <c r="L993" s="4"/>
      <c r="N993" s="6"/>
      <c r="P993" s="20"/>
      <c r="Q993" s="5" t="str">
        <f ca="1">score</f>
        <v/>
      </c>
      <c r="R993" s="7" t="str">
        <f ca="1">rescore_pd</f>
        <v/>
      </c>
      <c r="S993" s="310" t="str">
        <f ca="1">price</f>
        <v/>
      </c>
      <c r="U993" s="4"/>
      <c r="V993" s="4"/>
      <c r="W993" s="219" t="str">
        <f ca="1">comm_pd</f>
        <v/>
      </c>
      <c r="X993" s="4"/>
      <c r="Y993" s="8"/>
      <c r="Z993" s="223"/>
    </row>
    <row r="994" spans="1:26" x14ac:dyDescent="0.25">
      <c r="A994" s="6" t="str">
        <f ca="1">no.</f>
        <v/>
      </c>
      <c r="E994" s="4" t="str">
        <f ca="1">position</f>
        <v/>
      </c>
      <c r="I994" s="318"/>
      <c r="L994" s="4"/>
      <c r="N994" s="6"/>
      <c r="P994" s="20"/>
      <c r="Q994" s="5" t="str">
        <f ca="1">score</f>
        <v/>
      </c>
      <c r="R994" s="7" t="str">
        <f ca="1">rescore_pd</f>
        <v/>
      </c>
      <c r="S994" s="310" t="str">
        <f ca="1">price</f>
        <v/>
      </c>
      <c r="U994" s="4"/>
      <c r="V994" s="4"/>
      <c r="W994" s="219" t="str">
        <f ca="1">comm_pd</f>
        <v/>
      </c>
      <c r="X994" s="4"/>
      <c r="Y994" s="8"/>
      <c r="Z994" s="223"/>
    </row>
    <row r="995" spans="1:26" x14ac:dyDescent="0.25">
      <c r="A995" s="6" t="str">
        <f ca="1">no.</f>
        <v/>
      </c>
      <c r="E995" s="4" t="str">
        <f ca="1">position</f>
        <v/>
      </c>
      <c r="I995" s="318"/>
      <c r="L995" s="4"/>
      <c r="N995" s="6"/>
      <c r="P995" s="20"/>
      <c r="Q995" s="5" t="str">
        <f ca="1">score</f>
        <v/>
      </c>
      <c r="R995" s="7" t="str">
        <f ca="1">rescore_pd</f>
        <v/>
      </c>
      <c r="S995" s="310" t="str">
        <f ca="1">price</f>
        <v/>
      </c>
      <c r="U995" s="4"/>
      <c r="V995" s="4"/>
      <c r="W995" s="219" t="str">
        <f ca="1">comm_pd</f>
        <v/>
      </c>
      <c r="X995" s="4"/>
      <c r="Y995" s="8"/>
      <c r="Z995" s="223"/>
    </row>
    <row r="996" spans="1:26" x14ac:dyDescent="0.25">
      <c r="A996" s="6" t="str">
        <f ca="1">no.</f>
        <v/>
      </c>
      <c r="E996" s="4" t="str">
        <f ca="1">position</f>
        <v/>
      </c>
      <c r="I996" s="318"/>
      <c r="L996" s="4"/>
      <c r="N996" s="6"/>
      <c r="P996" s="20"/>
      <c r="Q996" s="5" t="str">
        <f ca="1">score</f>
        <v/>
      </c>
      <c r="R996" s="7" t="str">
        <f ca="1">rescore_pd</f>
        <v/>
      </c>
      <c r="S996" s="310" t="str">
        <f ca="1">price</f>
        <v/>
      </c>
      <c r="U996" s="4"/>
      <c r="V996" s="4"/>
      <c r="W996" s="219" t="str">
        <f ca="1">comm_pd</f>
        <v/>
      </c>
      <c r="X996" s="4"/>
      <c r="Y996" s="8"/>
      <c r="Z996" s="223"/>
    </row>
    <row r="997" spans="1:26" x14ac:dyDescent="0.25">
      <c r="A997" s="6" t="str">
        <f ca="1">no.</f>
        <v/>
      </c>
      <c r="E997" s="4" t="str">
        <f ca="1">position</f>
        <v/>
      </c>
      <c r="I997" s="318"/>
      <c r="L997" s="4"/>
      <c r="N997" s="6"/>
      <c r="P997" s="20"/>
      <c r="Q997" s="5" t="str">
        <f ca="1">score</f>
        <v/>
      </c>
      <c r="R997" s="7" t="str">
        <f ca="1">rescore_pd</f>
        <v/>
      </c>
      <c r="S997" s="310" t="str">
        <f ca="1">price</f>
        <v/>
      </c>
      <c r="U997" s="4"/>
      <c r="V997" s="4"/>
      <c r="W997" s="219" t="str">
        <f ca="1">comm_pd</f>
        <v/>
      </c>
      <c r="X997" s="4"/>
      <c r="Y997" s="8"/>
      <c r="Z997" s="223"/>
    </row>
    <row r="998" spans="1:26" x14ac:dyDescent="0.25">
      <c r="A998" s="6" t="str">
        <f ca="1">no.</f>
        <v/>
      </c>
      <c r="E998" s="4" t="str">
        <f ca="1">position</f>
        <v/>
      </c>
      <c r="I998" s="318"/>
      <c r="L998" s="4"/>
      <c r="N998" s="6"/>
      <c r="P998" s="20"/>
      <c r="Q998" s="5" t="str">
        <f ca="1">score</f>
        <v/>
      </c>
      <c r="R998" s="7" t="str">
        <f ca="1">rescore_pd</f>
        <v/>
      </c>
      <c r="S998" s="310" t="str">
        <f ca="1">price</f>
        <v/>
      </c>
      <c r="U998" s="4"/>
      <c r="V998" s="4"/>
      <c r="W998" s="219" t="str">
        <f ca="1">comm_pd</f>
        <v/>
      </c>
      <c r="X998" s="4"/>
      <c r="Y998" s="8"/>
      <c r="Z998" s="223"/>
    </row>
    <row r="999" spans="1:26" x14ac:dyDescent="0.25">
      <c r="A999" s="6" t="str">
        <f ca="1">no.</f>
        <v/>
      </c>
      <c r="E999" s="4" t="str">
        <f ca="1">position</f>
        <v/>
      </c>
      <c r="I999" s="318"/>
      <c r="L999" s="4"/>
      <c r="N999" s="6"/>
      <c r="P999" s="20"/>
      <c r="Q999" s="5" t="str">
        <f ca="1">score</f>
        <v/>
      </c>
      <c r="R999" s="7" t="str">
        <f ca="1">rescore_pd</f>
        <v/>
      </c>
      <c r="S999" s="310" t="str">
        <f ca="1">price</f>
        <v/>
      </c>
      <c r="U999" s="4"/>
      <c r="V999" s="4"/>
      <c r="W999" s="219" t="str">
        <f ca="1">comm_pd</f>
        <v/>
      </c>
      <c r="X999" s="4"/>
      <c r="Y999" s="8"/>
      <c r="Z999" s="223"/>
    </row>
    <row r="1000" spans="1:26" x14ac:dyDescent="0.25">
      <c r="A1000" s="6" t="str">
        <f ca="1">no.</f>
        <v/>
      </c>
      <c r="E1000" s="4" t="str">
        <f ca="1">position</f>
        <v/>
      </c>
      <c r="I1000" s="318"/>
      <c r="L1000" s="4"/>
      <c r="N1000" s="6"/>
      <c r="P1000" s="20"/>
      <c r="Q1000" s="5" t="str">
        <f ca="1">score</f>
        <v/>
      </c>
      <c r="R1000" s="7" t="str">
        <f ca="1">rescore_pd</f>
        <v/>
      </c>
      <c r="S1000" s="310" t="str">
        <f ca="1">price</f>
        <v/>
      </c>
      <c r="U1000" s="4"/>
      <c r="V1000" s="4"/>
      <c r="W1000" s="219" t="str">
        <f ca="1">comm_pd</f>
        <v/>
      </c>
      <c r="X1000" s="4"/>
      <c r="Y1000" s="8"/>
      <c r="Z1000" s="223"/>
    </row>
    <row r="1001" spans="1:26" x14ac:dyDescent="0.25">
      <c r="A1001" s="6" t="str">
        <f ca="1">no.</f>
        <v/>
      </c>
      <c r="E1001" s="4" t="str">
        <f ca="1">position</f>
        <v/>
      </c>
      <c r="I1001" s="318"/>
      <c r="L1001" s="4"/>
      <c r="N1001" s="6"/>
      <c r="P1001" s="20"/>
      <c r="Q1001" s="5" t="str">
        <f ca="1">score</f>
        <v/>
      </c>
      <c r="R1001" s="7" t="str">
        <f ca="1">rescore_pd</f>
        <v/>
      </c>
      <c r="S1001" s="310" t="str">
        <f ca="1">price</f>
        <v/>
      </c>
      <c r="U1001" s="4"/>
      <c r="V1001" s="4"/>
      <c r="W1001" s="219" t="str">
        <f ca="1">comm_pd</f>
        <v/>
      </c>
      <c r="X1001" s="4"/>
      <c r="Y1001" s="8"/>
      <c r="Z1001" s="223"/>
    </row>
    <row r="1002" spans="1:26" x14ac:dyDescent="0.25">
      <c r="A1002" s="6" t="str">
        <f ca="1">no.</f>
        <v/>
      </c>
      <c r="E1002" s="4" t="str">
        <f ca="1">position</f>
        <v/>
      </c>
      <c r="I1002" s="318"/>
      <c r="L1002" s="4"/>
      <c r="N1002" s="6"/>
      <c r="P1002" s="20"/>
      <c r="Q1002" s="5" t="str">
        <f ca="1">score</f>
        <v/>
      </c>
      <c r="R1002" s="7" t="str">
        <f ca="1">rescore_pd</f>
        <v/>
      </c>
      <c r="S1002" s="310" t="str">
        <f ca="1">price</f>
        <v/>
      </c>
      <c r="U1002" s="4"/>
      <c r="V1002" s="4"/>
      <c r="W1002" s="219" t="str">
        <f ca="1">comm_pd</f>
        <v/>
      </c>
      <c r="X1002" s="4"/>
      <c r="Y1002" s="8"/>
      <c r="Z1002" s="223"/>
    </row>
    <row r="1003" spans="1:26" x14ac:dyDescent="0.25">
      <c r="A1003" s="6" t="str">
        <f ca="1">no.</f>
        <v/>
      </c>
      <c r="E1003" s="4" t="str">
        <f ca="1">position</f>
        <v/>
      </c>
      <c r="I1003" s="318"/>
      <c r="L1003" s="4"/>
      <c r="N1003" s="6"/>
      <c r="P1003" s="20"/>
      <c r="Q1003" s="5" t="str">
        <f ca="1">score</f>
        <v/>
      </c>
      <c r="R1003" s="7" t="str">
        <f ca="1">rescore_pd</f>
        <v/>
      </c>
      <c r="S1003" s="310" t="str">
        <f ca="1">price</f>
        <v/>
      </c>
      <c r="U1003" s="4"/>
      <c r="V1003" s="4"/>
      <c r="W1003" s="219" t="str">
        <f ca="1">comm_pd</f>
        <v/>
      </c>
      <c r="X1003" s="4"/>
      <c r="Y1003" s="8"/>
      <c r="Z1003" s="223"/>
    </row>
    <row r="1004" spans="1:26" x14ac:dyDescent="0.25">
      <c r="A1004" s="6" t="str">
        <f ca="1">no.</f>
        <v/>
      </c>
      <c r="E1004" s="4" t="str">
        <f ca="1">position</f>
        <v/>
      </c>
      <c r="I1004" s="318"/>
      <c r="L1004" s="4"/>
      <c r="N1004" s="6"/>
      <c r="P1004" s="20"/>
      <c r="Q1004" s="5" t="str">
        <f ca="1">score</f>
        <v/>
      </c>
      <c r="R1004" s="7" t="str">
        <f ca="1">rescore_pd</f>
        <v/>
      </c>
      <c r="S1004" s="310" t="str">
        <f ca="1">price</f>
        <v/>
      </c>
      <c r="U1004" s="4"/>
      <c r="V1004" s="4"/>
      <c r="W1004" s="219" t="str">
        <f ca="1">comm_pd</f>
        <v/>
      </c>
      <c r="X1004" s="4"/>
      <c r="Y1004" s="8"/>
      <c r="Z1004" s="223"/>
    </row>
    <row r="1005" spans="1:26" x14ac:dyDescent="0.25">
      <c r="A1005" s="6" t="str">
        <f ca="1">no.</f>
        <v/>
      </c>
      <c r="E1005" s="4" t="str">
        <f ca="1">position</f>
        <v/>
      </c>
      <c r="I1005" s="318"/>
      <c r="L1005" s="4"/>
      <c r="N1005" s="6"/>
      <c r="P1005" s="20"/>
      <c r="Q1005" s="5" t="str">
        <f ca="1">score</f>
        <v/>
      </c>
      <c r="R1005" s="7" t="str">
        <f ca="1">rescore_pd</f>
        <v/>
      </c>
      <c r="S1005" s="310" t="str">
        <f ca="1">price</f>
        <v/>
      </c>
      <c r="U1005" s="4"/>
      <c r="V1005" s="4"/>
      <c r="W1005" s="219" t="str">
        <f ca="1">comm_pd</f>
        <v/>
      </c>
      <c r="X1005" s="4"/>
      <c r="Y1005" s="8"/>
      <c r="Z1005" s="223"/>
    </row>
    <row r="1006" spans="1:26" x14ac:dyDescent="0.25">
      <c r="A1006" s="6" t="str">
        <f ca="1">no.</f>
        <v/>
      </c>
      <c r="E1006" s="4" t="str">
        <f ca="1">position</f>
        <v/>
      </c>
      <c r="I1006" s="318"/>
      <c r="L1006" s="4"/>
      <c r="N1006" s="6"/>
      <c r="P1006" s="20"/>
      <c r="Q1006" s="5" t="str">
        <f ca="1">score</f>
        <v/>
      </c>
      <c r="R1006" s="7" t="str">
        <f ca="1">rescore_pd</f>
        <v/>
      </c>
      <c r="S1006" s="310" t="str">
        <f ca="1">price</f>
        <v/>
      </c>
      <c r="U1006" s="4"/>
      <c r="V1006" s="4"/>
      <c r="W1006" s="219" t="str">
        <f ca="1">comm_pd</f>
        <v/>
      </c>
      <c r="X1006" s="4"/>
      <c r="Y1006" s="8"/>
      <c r="Z1006" s="223"/>
    </row>
    <row r="1007" spans="1:26" x14ac:dyDescent="0.25">
      <c r="A1007" s="6" t="str">
        <f ca="1">no.</f>
        <v/>
      </c>
      <c r="E1007" s="4" t="str">
        <f ca="1">position</f>
        <v/>
      </c>
      <c r="I1007" s="318"/>
      <c r="L1007" s="4"/>
      <c r="N1007" s="6"/>
      <c r="P1007" s="20"/>
      <c r="Q1007" s="5" t="str">
        <f ca="1">score</f>
        <v/>
      </c>
      <c r="R1007" s="7" t="str">
        <f ca="1">rescore_pd</f>
        <v/>
      </c>
      <c r="S1007" s="310" t="str">
        <f ca="1">price</f>
        <v/>
      </c>
      <c r="U1007" s="4"/>
      <c r="V1007" s="4"/>
      <c r="W1007" s="219" t="str">
        <f ca="1">comm_pd</f>
        <v/>
      </c>
      <c r="X1007" s="4"/>
      <c r="Y1007" s="8"/>
      <c r="Z1007" s="223"/>
    </row>
    <row r="1008" spans="1:26" x14ac:dyDescent="0.25">
      <c r="A1008" s="6" t="str">
        <f ca="1">no.</f>
        <v/>
      </c>
      <c r="E1008" s="4" t="str">
        <f ca="1">position</f>
        <v/>
      </c>
      <c r="I1008" s="318"/>
      <c r="L1008" s="4"/>
      <c r="N1008" s="6"/>
      <c r="P1008" s="20"/>
      <c r="Q1008" s="5" t="str">
        <f ca="1">score</f>
        <v/>
      </c>
      <c r="R1008" s="7" t="str">
        <f ca="1">rescore_pd</f>
        <v/>
      </c>
      <c r="S1008" s="310" t="str">
        <f ca="1">price</f>
        <v/>
      </c>
      <c r="U1008" s="4"/>
      <c r="V1008" s="4"/>
      <c r="W1008" s="219" t="str">
        <f ca="1">comm_pd</f>
        <v/>
      </c>
      <c r="X1008" s="4"/>
      <c r="Y1008" s="8"/>
      <c r="Z1008" s="223"/>
    </row>
    <row r="1009" spans="1:26" x14ac:dyDescent="0.25">
      <c r="A1009" s="6" t="str">
        <f ca="1">no.</f>
        <v/>
      </c>
      <c r="E1009" s="4" t="str">
        <f ca="1">position</f>
        <v/>
      </c>
      <c r="I1009" s="318"/>
      <c r="L1009" s="4"/>
      <c r="N1009" s="6"/>
      <c r="P1009" s="20"/>
      <c r="Q1009" s="5" t="str">
        <f ca="1">score</f>
        <v/>
      </c>
      <c r="R1009" s="7" t="str">
        <f ca="1">rescore_pd</f>
        <v/>
      </c>
      <c r="S1009" s="310" t="str">
        <f ca="1">price</f>
        <v/>
      </c>
      <c r="U1009" s="4"/>
      <c r="V1009" s="4"/>
      <c r="W1009" s="219" t="str">
        <f ca="1">comm_pd</f>
        <v/>
      </c>
      <c r="X1009" s="4"/>
      <c r="Y1009" s="8"/>
      <c r="Z1009" s="223"/>
    </row>
    <row r="1010" spans="1:26" x14ac:dyDescent="0.25">
      <c r="A1010" s="6" t="str">
        <f ca="1">no.</f>
        <v/>
      </c>
      <c r="E1010" s="4" t="str">
        <f ca="1">position</f>
        <v/>
      </c>
      <c r="I1010" s="318"/>
      <c r="L1010" s="4"/>
      <c r="N1010" s="6"/>
      <c r="P1010" s="20"/>
      <c r="Q1010" s="5" t="str">
        <f ca="1">score</f>
        <v/>
      </c>
      <c r="R1010" s="7" t="str">
        <f ca="1">rescore_pd</f>
        <v/>
      </c>
      <c r="S1010" s="310" t="str">
        <f ca="1">price</f>
        <v/>
      </c>
      <c r="U1010" s="4"/>
      <c r="V1010" s="4"/>
      <c r="W1010" s="219" t="str">
        <f ca="1">comm_pd</f>
        <v/>
      </c>
      <c r="X1010" s="4"/>
      <c r="Y1010" s="8"/>
      <c r="Z1010" s="223"/>
    </row>
    <row r="1011" spans="1:26" x14ac:dyDescent="0.25">
      <c r="A1011" s="6" t="str">
        <f ca="1">no.</f>
        <v/>
      </c>
      <c r="E1011" s="4" t="str">
        <f ca="1">position</f>
        <v/>
      </c>
      <c r="I1011" s="318"/>
      <c r="L1011" s="4"/>
      <c r="N1011" s="6"/>
      <c r="P1011" s="20"/>
      <c r="Q1011" s="5" t="str">
        <f ca="1">score</f>
        <v/>
      </c>
      <c r="R1011" s="7" t="str">
        <f ca="1">rescore_pd</f>
        <v/>
      </c>
      <c r="S1011" s="310" t="str">
        <f ca="1">price</f>
        <v/>
      </c>
      <c r="U1011" s="4"/>
      <c r="V1011" s="4"/>
      <c r="W1011" s="219" t="str">
        <f ca="1">comm_pd</f>
        <v/>
      </c>
      <c r="X1011" s="4"/>
      <c r="Y1011" s="8"/>
      <c r="Z1011" s="223"/>
    </row>
    <row r="1012" spans="1:26" x14ac:dyDescent="0.25">
      <c r="A1012" s="6" t="str">
        <f ca="1">no.</f>
        <v/>
      </c>
      <c r="E1012" s="4" t="str">
        <f ca="1">position</f>
        <v/>
      </c>
      <c r="I1012" s="318"/>
      <c r="L1012" s="4"/>
      <c r="N1012" s="6"/>
      <c r="P1012" s="20"/>
      <c r="Q1012" s="5" t="str">
        <f ca="1">score</f>
        <v/>
      </c>
      <c r="R1012" s="7" t="str">
        <f ca="1">rescore_pd</f>
        <v/>
      </c>
      <c r="S1012" s="310" t="str">
        <f ca="1">price</f>
        <v/>
      </c>
      <c r="U1012" s="4"/>
      <c r="V1012" s="4"/>
      <c r="W1012" s="219" t="str">
        <f ca="1">comm_pd</f>
        <v/>
      </c>
      <c r="X1012" s="4"/>
      <c r="Y1012" s="8"/>
      <c r="Z1012" s="223"/>
    </row>
    <row r="1013" spans="1:26" x14ac:dyDescent="0.25">
      <c r="A1013" s="6" t="str">
        <f ca="1">no.</f>
        <v/>
      </c>
      <c r="E1013" s="4" t="str">
        <f ca="1">position</f>
        <v/>
      </c>
      <c r="I1013" s="318"/>
      <c r="L1013" s="4"/>
      <c r="N1013" s="6"/>
      <c r="P1013" s="20"/>
      <c r="Q1013" s="5" t="str">
        <f ca="1">score</f>
        <v/>
      </c>
      <c r="R1013" s="7" t="str">
        <f ca="1">rescore_pd</f>
        <v/>
      </c>
      <c r="S1013" s="310" t="str">
        <f ca="1">price</f>
        <v/>
      </c>
      <c r="U1013" s="4"/>
      <c r="V1013" s="4"/>
      <c r="W1013" s="219" t="str">
        <f ca="1">comm_pd</f>
        <v/>
      </c>
      <c r="X1013" s="4"/>
      <c r="Y1013" s="8"/>
      <c r="Z1013" s="223"/>
    </row>
    <row r="1014" spans="1:26" x14ac:dyDescent="0.25">
      <c r="A1014" s="6" t="str">
        <f ca="1">no.</f>
        <v/>
      </c>
      <c r="E1014" s="4" t="str">
        <f ca="1">position</f>
        <v/>
      </c>
      <c r="I1014" s="318"/>
      <c r="L1014" s="4"/>
      <c r="N1014" s="6"/>
      <c r="P1014" s="20"/>
      <c r="Q1014" s="5" t="str">
        <f ca="1">score</f>
        <v/>
      </c>
      <c r="R1014" s="7" t="str">
        <f ca="1">rescore_pd</f>
        <v/>
      </c>
      <c r="S1014" s="310" t="str">
        <f ca="1">price</f>
        <v/>
      </c>
      <c r="U1014" s="4"/>
      <c r="V1014" s="4"/>
      <c r="W1014" s="219" t="str">
        <f ca="1">comm_pd</f>
        <v/>
      </c>
      <c r="X1014" s="4"/>
      <c r="Y1014" s="8"/>
      <c r="Z1014" s="223"/>
    </row>
    <row r="1015" spans="1:26" x14ac:dyDescent="0.25">
      <c r="A1015" s="6" t="str">
        <f ca="1">no.</f>
        <v/>
      </c>
      <c r="E1015" s="4" t="str">
        <f ca="1">position</f>
        <v/>
      </c>
      <c r="I1015" s="318"/>
      <c r="L1015" s="4"/>
      <c r="N1015" s="6"/>
      <c r="P1015" s="20"/>
      <c r="Q1015" s="5" t="str">
        <f ca="1">score</f>
        <v/>
      </c>
      <c r="R1015" s="7" t="str">
        <f ca="1">rescore_pd</f>
        <v/>
      </c>
      <c r="S1015" s="310" t="str">
        <f ca="1">price</f>
        <v/>
      </c>
      <c r="U1015" s="4"/>
      <c r="V1015" s="4"/>
      <c r="W1015" s="219" t="str">
        <f ca="1">comm_pd</f>
        <v/>
      </c>
      <c r="X1015" s="4"/>
      <c r="Y1015" s="8"/>
      <c r="Z1015" s="223"/>
    </row>
    <row r="1016" spans="1:26" x14ac:dyDescent="0.25">
      <c r="A1016" s="6" t="str">
        <f ca="1">no.</f>
        <v/>
      </c>
      <c r="E1016" s="4" t="str">
        <f ca="1">position</f>
        <v/>
      </c>
      <c r="I1016" s="318"/>
      <c r="L1016" s="4"/>
      <c r="N1016" s="6"/>
      <c r="P1016" s="20"/>
      <c r="Q1016" s="5" t="str">
        <f ca="1">score</f>
        <v/>
      </c>
      <c r="R1016" s="7" t="str">
        <f ca="1">rescore_pd</f>
        <v/>
      </c>
      <c r="S1016" s="310" t="str">
        <f ca="1">price</f>
        <v/>
      </c>
      <c r="U1016" s="4"/>
      <c r="V1016" s="4"/>
      <c r="W1016" s="219" t="str">
        <f ca="1">comm_pd</f>
        <v/>
      </c>
      <c r="X1016" s="4"/>
      <c r="Y1016" s="8"/>
      <c r="Z1016" s="223"/>
    </row>
    <row r="1017" spans="1:26" x14ac:dyDescent="0.25">
      <c r="A1017" s="6" t="str">
        <f ca="1">no.</f>
        <v/>
      </c>
      <c r="E1017" s="4" t="str">
        <f ca="1">position</f>
        <v/>
      </c>
      <c r="I1017" s="318"/>
      <c r="L1017" s="4"/>
      <c r="N1017" s="6"/>
      <c r="P1017" s="20"/>
      <c r="Q1017" s="5" t="str">
        <f ca="1">score</f>
        <v/>
      </c>
      <c r="R1017" s="7" t="str">
        <f ca="1">rescore_pd</f>
        <v/>
      </c>
      <c r="S1017" s="310" t="str">
        <f ca="1">price</f>
        <v/>
      </c>
      <c r="U1017" s="4"/>
      <c r="V1017" s="4"/>
      <c r="W1017" s="219" t="str">
        <f ca="1">comm_pd</f>
        <v/>
      </c>
      <c r="X1017" s="4"/>
      <c r="Y1017" s="8"/>
      <c r="Z1017" s="223"/>
    </row>
    <row r="1018" spans="1:26" x14ac:dyDescent="0.25">
      <c r="A1018" s="6" t="str">
        <f ca="1">no.</f>
        <v/>
      </c>
      <c r="E1018" s="4" t="str">
        <f ca="1">position</f>
        <v/>
      </c>
      <c r="I1018" s="318"/>
      <c r="L1018" s="4"/>
      <c r="N1018" s="6"/>
      <c r="P1018" s="20"/>
      <c r="Q1018" s="5" t="str">
        <f ca="1">score</f>
        <v/>
      </c>
      <c r="R1018" s="7" t="str">
        <f ca="1">rescore_pd</f>
        <v/>
      </c>
      <c r="S1018" s="310" t="str">
        <f ca="1">price</f>
        <v/>
      </c>
      <c r="U1018" s="4"/>
      <c r="V1018" s="4"/>
      <c r="W1018" s="219" t="str">
        <f ca="1">comm_pd</f>
        <v/>
      </c>
      <c r="X1018" s="4"/>
      <c r="Y1018" s="8"/>
      <c r="Z1018" s="223"/>
    </row>
    <row r="1019" spans="1:26" x14ac:dyDescent="0.25">
      <c r="A1019" s="6" t="str">
        <f ca="1">no.</f>
        <v/>
      </c>
      <c r="E1019" s="4" t="str">
        <f ca="1">position</f>
        <v/>
      </c>
      <c r="I1019" s="318"/>
      <c r="L1019" s="4"/>
      <c r="N1019" s="6"/>
      <c r="P1019" s="20"/>
      <c r="Q1019" s="5" t="str">
        <f ca="1">score</f>
        <v/>
      </c>
      <c r="R1019" s="7" t="str">
        <f ca="1">rescore_pd</f>
        <v/>
      </c>
      <c r="S1019" s="310" t="str">
        <f ca="1">price</f>
        <v/>
      </c>
      <c r="U1019" s="4"/>
      <c r="V1019" s="4"/>
      <c r="W1019" s="219" t="str">
        <f ca="1">comm_pd</f>
        <v/>
      </c>
      <c r="X1019" s="4"/>
      <c r="Y1019" s="8"/>
      <c r="Z1019" s="223"/>
    </row>
    <row r="1020" spans="1:26" x14ac:dyDescent="0.25">
      <c r="A1020" s="6" t="str">
        <f ca="1">no.</f>
        <v/>
      </c>
      <c r="E1020" s="4" t="str">
        <f ca="1">position</f>
        <v/>
      </c>
      <c r="I1020" s="318"/>
      <c r="L1020" s="4"/>
      <c r="N1020" s="6"/>
      <c r="P1020" s="20"/>
      <c r="Q1020" s="5" t="str">
        <f ca="1">score</f>
        <v/>
      </c>
      <c r="R1020" s="7" t="str">
        <f ca="1">rescore_pd</f>
        <v/>
      </c>
      <c r="S1020" s="310" t="str">
        <f ca="1">price</f>
        <v/>
      </c>
      <c r="U1020" s="4"/>
      <c r="V1020" s="4"/>
      <c r="W1020" s="219" t="str">
        <f ca="1">comm_pd</f>
        <v/>
      </c>
      <c r="X1020" s="4"/>
      <c r="Y1020" s="8"/>
      <c r="Z1020" s="223"/>
    </row>
    <row r="1021" spans="1:26" x14ac:dyDescent="0.25">
      <c r="A1021" s="6" t="str">
        <f ca="1">no.</f>
        <v/>
      </c>
      <c r="E1021" s="4" t="str">
        <f ca="1">position</f>
        <v/>
      </c>
      <c r="I1021" s="318"/>
      <c r="L1021" s="4"/>
      <c r="N1021" s="6"/>
      <c r="P1021" s="20"/>
      <c r="Q1021" s="5" t="str">
        <f ca="1">score</f>
        <v/>
      </c>
      <c r="R1021" s="7" t="str">
        <f ca="1">rescore_pd</f>
        <v/>
      </c>
      <c r="S1021" s="310" t="str">
        <f ca="1">price</f>
        <v/>
      </c>
      <c r="U1021" s="4"/>
      <c r="V1021" s="4"/>
      <c r="W1021" s="219" t="str">
        <f ca="1">comm_pd</f>
        <v/>
      </c>
      <c r="X1021" s="4"/>
      <c r="Y1021" s="8"/>
      <c r="Z1021" s="223"/>
    </row>
    <row r="1022" spans="1:26" x14ac:dyDescent="0.25">
      <c r="A1022" s="6" t="str">
        <f ca="1">no.</f>
        <v/>
      </c>
      <c r="E1022" s="4" t="str">
        <f ca="1">position</f>
        <v/>
      </c>
      <c r="I1022" s="318"/>
      <c r="L1022" s="4"/>
      <c r="N1022" s="6"/>
      <c r="P1022" s="20"/>
      <c r="Q1022" s="5" t="str">
        <f ca="1">score</f>
        <v/>
      </c>
      <c r="R1022" s="7" t="str">
        <f ca="1">rescore_pd</f>
        <v/>
      </c>
      <c r="S1022" s="310" t="str">
        <f ca="1">price</f>
        <v/>
      </c>
      <c r="U1022" s="4"/>
      <c r="V1022" s="4"/>
      <c r="W1022" s="219" t="str">
        <f ca="1">comm_pd</f>
        <v/>
      </c>
      <c r="X1022" s="4"/>
      <c r="Y1022" s="8"/>
      <c r="Z1022" s="223"/>
    </row>
    <row r="1023" spans="1:26" x14ac:dyDescent="0.25">
      <c r="A1023" s="6" t="str">
        <f ca="1">no.</f>
        <v/>
      </c>
      <c r="E1023" s="4" t="str">
        <f ca="1">position</f>
        <v/>
      </c>
      <c r="I1023" s="318"/>
      <c r="L1023" s="4"/>
      <c r="N1023" s="6"/>
      <c r="P1023" s="20"/>
      <c r="Q1023" s="5" t="str">
        <f ca="1">score</f>
        <v/>
      </c>
      <c r="R1023" s="7" t="str">
        <f ca="1">rescore_pd</f>
        <v/>
      </c>
      <c r="S1023" s="310" t="str">
        <f ca="1">price</f>
        <v/>
      </c>
      <c r="U1023" s="4"/>
      <c r="V1023" s="4"/>
      <c r="W1023" s="219" t="str">
        <f ca="1">comm_pd</f>
        <v/>
      </c>
      <c r="X1023" s="4"/>
      <c r="Y1023" s="8"/>
      <c r="Z1023" s="223"/>
    </row>
    <row r="1024" spans="1:26" x14ac:dyDescent="0.25">
      <c r="A1024" s="6" t="str">
        <f ca="1">no.</f>
        <v/>
      </c>
      <c r="E1024" s="4" t="str">
        <f ca="1">position</f>
        <v/>
      </c>
      <c r="I1024" s="318"/>
      <c r="L1024" s="4"/>
      <c r="N1024" s="6"/>
      <c r="P1024" s="20"/>
      <c r="Q1024" s="5" t="str">
        <f ca="1">score</f>
        <v/>
      </c>
      <c r="R1024" s="7" t="str">
        <f ca="1">rescore_pd</f>
        <v/>
      </c>
      <c r="S1024" s="310" t="str">
        <f ca="1">price</f>
        <v/>
      </c>
      <c r="U1024" s="4"/>
      <c r="V1024" s="4"/>
      <c r="W1024" s="219" t="str">
        <f ca="1">comm_pd</f>
        <v/>
      </c>
      <c r="X1024" s="4"/>
      <c r="Y1024" s="8"/>
      <c r="Z1024" s="223"/>
    </row>
    <row r="1025" spans="1:26" x14ac:dyDescent="0.25">
      <c r="A1025" s="6" t="str">
        <f ca="1">no.</f>
        <v/>
      </c>
      <c r="E1025" s="4" t="str">
        <f ca="1">position</f>
        <v/>
      </c>
      <c r="I1025" s="318"/>
      <c r="L1025" s="4"/>
      <c r="N1025" s="6"/>
      <c r="P1025" s="20"/>
      <c r="Q1025" s="5" t="str">
        <f ca="1">score</f>
        <v/>
      </c>
      <c r="R1025" s="7" t="str">
        <f ca="1">rescore_pd</f>
        <v/>
      </c>
      <c r="S1025" s="310" t="str">
        <f ca="1">price</f>
        <v/>
      </c>
      <c r="U1025" s="4"/>
      <c r="V1025" s="4"/>
      <c r="W1025" s="219" t="str">
        <f ca="1">comm_pd</f>
        <v/>
      </c>
      <c r="X1025" s="4"/>
      <c r="Y1025" s="8"/>
      <c r="Z1025" s="223"/>
    </row>
    <row r="1026" spans="1:26" x14ac:dyDescent="0.25">
      <c r="A1026" s="6" t="str">
        <f ca="1">no.</f>
        <v/>
      </c>
      <c r="E1026" s="4" t="str">
        <f ca="1">position</f>
        <v/>
      </c>
      <c r="I1026" s="318"/>
      <c r="L1026" s="4"/>
      <c r="N1026" s="6"/>
      <c r="P1026" s="20"/>
      <c r="Q1026" s="5" t="str">
        <f ca="1">score</f>
        <v/>
      </c>
      <c r="R1026" s="7" t="str">
        <f ca="1">rescore_pd</f>
        <v/>
      </c>
      <c r="S1026" s="310" t="str">
        <f ca="1">price</f>
        <v/>
      </c>
      <c r="U1026" s="4"/>
      <c r="V1026" s="4"/>
      <c r="W1026" s="219" t="str">
        <f ca="1">comm_pd</f>
        <v/>
      </c>
      <c r="X1026" s="4"/>
      <c r="Y1026" s="8"/>
      <c r="Z1026" s="223"/>
    </row>
    <row r="1027" spans="1:26" x14ac:dyDescent="0.25">
      <c r="A1027" s="6" t="str">
        <f ca="1">no.</f>
        <v/>
      </c>
      <c r="E1027" s="4" t="str">
        <f ca="1">position</f>
        <v/>
      </c>
      <c r="I1027" s="318"/>
      <c r="L1027" s="4"/>
      <c r="N1027" s="6"/>
      <c r="P1027" s="20"/>
      <c r="Q1027" s="5" t="str">
        <f ca="1">score</f>
        <v/>
      </c>
      <c r="R1027" s="7" t="str">
        <f ca="1">rescore_pd</f>
        <v/>
      </c>
      <c r="S1027" s="310" t="str">
        <f ca="1">price</f>
        <v/>
      </c>
      <c r="U1027" s="4"/>
      <c r="V1027" s="4"/>
      <c r="W1027" s="219" t="str">
        <f ca="1">comm_pd</f>
        <v/>
      </c>
      <c r="X1027" s="4"/>
      <c r="Y1027" s="8"/>
      <c r="Z1027" s="223"/>
    </row>
    <row r="1028" spans="1:26" x14ac:dyDescent="0.25">
      <c r="A1028" s="6" t="str">
        <f ca="1">no.</f>
        <v/>
      </c>
      <c r="E1028" s="4" t="str">
        <f ca="1">position</f>
        <v/>
      </c>
      <c r="I1028" s="318"/>
      <c r="L1028" s="4"/>
      <c r="N1028" s="6"/>
      <c r="P1028" s="20"/>
      <c r="Q1028" s="5" t="str">
        <f ca="1">score</f>
        <v/>
      </c>
      <c r="R1028" s="7" t="str">
        <f ca="1">rescore_pd</f>
        <v/>
      </c>
      <c r="S1028" s="310" t="str">
        <f ca="1">price</f>
        <v/>
      </c>
      <c r="U1028" s="4"/>
      <c r="V1028" s="4"/>
      <c r="W1028" s="219" t="str">
        <f ca="1">comm_pd</f>
        <v/>
      </c>
      <c r="X1028" s="4"/>
      <c r="Y1028" s="8"/>
      <c r="Z1028" s="223"/>
    </row>
    <row r="1029" spans="1:26" x14ac:dyDescent="0.25">
      <c r="A1029" s="6" t="str">
        <f ca="1">no.</f>
        <v/>
      </c>
      <c r="E1029" s="4" t="str">
        <f ca="1">position</f>
        <v/>
      </c>
      <c r="I1029" s="318"/>
      <c r="L1029" s="4"/>
      <c r="N1029" s="6"/>
      <c r="P1029" s="20"/>
      <c r="Q1029" s="5" t="str">
        <f ca="1">score</f>
        <v/>
      </c>
      <c r="R1029" s="7" t="str">
        <f ca="1">rescore_pd</f>
        <v/>
      </c>
      <c r="S1029" s="310" t="str">
        <f ca="1">price</f>
        <v/>
      </c>
      <c r="U1029" s="4"/>
      <c r="V1029" s="4"/>
      <c r="W1029" s="219" t="str">
        <f ca="1">comm_pd</f>
        <v/>
      </c>
      <c r="X1029" s="4"/>
      <c r="Y1029" s="8"/>
      <c r="Z1029" s="223"/>
    </row>
    <row r="1030" spans="1:26" x14ac:dyDescent="0.25">
      <c r="A1030" s="6" t="str">
        <f ca="1">no.</f>
        <v/>
      </c>
      <c r="E1030" s="4" t="str">
        <f ca="1">position</f>
        <v/>
      </c>
      <c r="I1030" s="318"/>
      <c r="L1030" s="4"/>
      <c r="N1030" s="6"/>
      <c r="P1030" s="20"/>
      <c r="Q1030" s="5" t="str">
        <f ca="1">score</f>
        <v/>
      </c>
      <c r="R1030" s="7" t="str">
        <f ca="1">rescore_pd</f>
        <v/>
      </c>
      <c r="S1030" s="310" t="str">
        <f ca="1">price</f>
        <v/>
      </c>
      <c r="U1030" s="4"/>
      <c r="V1030" s="4"/>
      <c r="W1030" s="219" t="str">
        <f ca="1">comm_pd</f>
        <v/>
      </c>
      <c r="X1030" s="4"/>
      <c r="Y1030" s="8"/>
      <c r="Z1030" s="223"/>
    </row>
    <row r="1031" spans="1:26" x14ac:dyDescent="0.25">
      <c r="A1031" s="6" t="str">
        <f ca="1">no.</f>
        <v/>
      </c>
      <c r="E1031" s="4" t="str">
        <f ca="1">position</f>
        <v/>
      </c>
      <c r="I1031" s="318"/>
      <c r="L1031" s="4"/>
      <c r="N1031" s="6"/>
      <c r="P1031" s="20"/>
      <c r="Q1031" s="5" t="str">
        <f ca="1">score</f>
        <v/>
      </c>
      <c r="R1031" s="7" t="str">
        <f ca="1">rescore_pd</f>
        <v/>
      </c>
      <c r="S1031" s="310" t="str">
        <f ca="1">price</f>
        <v/>
      </c>
      <c r="U1031" s="4"/>
      <c r="V1031" s="4"/>
      <c r="W1031" s="219" t="str">
        <f ca="1">comm_pd</f>
        <v/>
      </c>
      <c r="X1031" s="4"/>
      <c r="Y1031" s="8"/>
      <c r="Z1031" s="223"/>
    </row>
    <row r="1032" spans="1:26" x14ac:dyDescent="0.25">
      <c r="A1032" s="6" t="str">
        <f ca="1">no.</f>
        <v/>
      </c>
      <c r="E1032" s="4" t="str">
        <f ca="1">position</f>
        <v/>
      </c>
      <c r="I1032" s="318"/>
      <c r="L1032" s="4"/>
      <c r="N1032" s="6"/>
      <c r="P1032" s="20"/>
      <c r="Q1032" s="5" t="str">
        <f ca="1">score</f>
        <v/>
      </c>
      <c r="R1032" s="7" t="str">
        <f ca="1">rescore_pd</f>
        <v/>
      </c>
      <c r="S1032" s="310" t="str">
        <f ca="1">price</f>
        <v/>
      </c>
      <c r="U1032" s="4"/>
      <c r="V1032" s="4"/>
      <c r="W1032" s="219" t="str">
        <f ca="1">comm_pd</f>
        <v/>
      </c>
      <c r="X1032" s="4"/>
      <c r="Y1032" s="8"/>
      <c r="Z1032" s="223"/>
    </row>
    <row r="1033" spans="1:26" x14ac:dyDescent="0.25">
      <c r="A1033" s="6" t="str">
        <f ca="1">no.</f>
        <v/>
      </c>
      <c r="E1033" s="4" t="str">
        <f ca="1">position</f>
        <v/>
      </c>
      <c r="I1033" s="318"/>
      <c r="L1033" s="4"/>
      <c r="N1033" s="6"/>
      <c r="P1033" s="20"/>
      <c r="Q1033" s="5" t="str">
        <f ca="1">score</f>
        <v/>
      </c>
      <c r="R1033" s="7" t="str">
        <f ca="1">rescore_pd</f>
        <v/>
      </c>
      <c r="S1033" s="310" t="str">
        <f ca="1">price</f>
        <v/>
      </c>
      <c r="U1033" s="4"/>
      <c r="V1033" s="4"/>
      <c r="W1033" s="219" t="str">
        <f ca="1">comm_pd</f>
        <v/>
      </c>
      <c r="X1033" s="4"/>
      <c r="Y1033" s="8"/>
      <c r="Z1033" s="223"/>
    </row>
    <row r="1034" spans="1:26" x14ac:dyDescent="0.25">
      <c r="A1034" s="6" t="str">
        <f ca="1">no.</f>
        <v/>
      </c>
      <c r="E1034" s="4" t="str">
        <f ca="1">position</f>
        <v/>
      </c>
      <c r="I1034" s="318"/>
      <c r="L1034" s="4"/>
      <c r="N1034" s="6"/>
      <c r="P1034" s="20"/>
      <c r="Q1034" s="5" t="str">
        <f ca="1">score</f>
        <v/>
      </c>
      <c r="R1034" s="7" t="str">
        <f ca="1">rescore_pd</f>
        <v/>
      </c>
      <c r="S1034" s="310" t="str">
        <f ca="1">price</f>
        <v/>
      </c>
      <c r="U1034" s="4"/>
      <c r="V1034" s="4"/>
      <c r="W1034" s="219" t="str">
        <f ca="1">comm_pd</f>
        <v/>
      </c>
      <c r="X1034" s="4"/>
      <c r="Y1034" s="8"/>
      <c r="Z1034" s="223"/>
    </row>
    <row r="1035" spans="1:26" x14ac:dyDescent="0.25">
      <c r="A1035" s="6" t="str">
        <f ca="1">no.</f>
        <v/>
      </c>
      <c r="E1035" s="4" t="str">
        <f ca="1">position</f>
        <v/>
      </c>
      <c r="I1035" s="318"/>
      <c r="L1035" s="4"/>
      <c r="N1035" s="6"/>
      <c r="P1035" s="20"/>
      <c r="Q1035" s="5" t="str">
        <f ca="1">score</f>
        <v/>
      </c>
      <c r="R1035" s="7" t="str">
        <f ca="1">rescore_pd</f>
        <v/>
      </c>
      <c r="S1035" s="310" t="str">
        <f ca="1">price</f>
        <v/>
      </c>
      <c r="U1035" s="4"/>
      <c r="V1035" s="4"/>
      <c r="W1035" s="219" t="str">
        <f ca="1">comm_pd</f>
        <v/>
      </c>
      <c r="X1035" s="4"/>
      <c r="Y1035" s="8"/>
      <c r="Z1035" s="223"/>
    </row>
    <row r="1036" spans="1:26" x14ac:dyDescent="0.25">
      <c r="A1036" s="6" t="str">
        <f ca="1">no.</f>
        <v/>
      </c>
      <c r="E1036" s="4" t="str">
        <f ca="1">position</f>
        <v/>
      </c>
      <c r="I1036" s="318"/>
      <c r="L1036" s="4"/>
      <c r="N1036" s="6"/>
      <c r="P1036" s="20"/>
      <c r="Q1036" s="5" t="str">
        <f ca="1">score</f>
        <v/>
      </c>
      <c r="R1036" s="7" t="str">
        <f ca="1">rescore_pd</f>
        <v/>
      </c>
      <c r="S1036" s="310" t="str">
        <f ca="1">price</f>
        <v/>
      </c>
      <c r="U1036" s="4"/>
      <c r="V1036" s="4"/>
      <c r="W1036" s="219" t="str">
        <f ca="1">comm_pd</f>
        <v/>
      </c>
      <c r="X1036" s="4"/>
      <c r="Y1036" s="8"/>
      <c r="Z1036" s="223"/>
    </row>
    <row r="1037" spans="1:26" x14ac:dyDescent="0.25">
      <c r="A1037" s="6" t="str">
        <f ca="1">no.</f>
        <v/>
      </c>
      <c r="E1037" s="4" t="str">
        <f ca="1">position</f>
        <v/>
      </c>
      <c r="I1037" s="318"/>
      <c r="L1037" s="4"/>
      <c r="N1037" s="6"/>
      <c r="P1037" s="20"/>
      <c r="Q1037" s="5" t="str">
        <f ca="1">score</f>
        <v/>
      </c>
      <c r="R1037" s="7" t="str">
        <f ca="1">rescore_pd</f>
        <v/>
      </c>
      <c r="S1037" s="310" t="str">
        <f ca="1">price</f>
        <v/>
      </c>
      <c r="U1037" s="4"/>
      <c r="V1037" s="4"/>
      <c r="W1037" s="219" t="str">
        <f ca="1">comm_pd</f>
        <v/>
      </c>
      <c r="X1037" s="4"/>
      <c r="Y1037" s="8"/>
      <c r="Z1037" s="223"/>
    </row>
    <row r="1038" spans="1:26" x14ac:dyDescent="0.25">
      <c r="A1038" s="6" t="str">
        <f ca="1">no.</f>
        <v/>
      </c>
      <c r="E1038" s="4" t="str">
        <f ca="1">position</f>
        <v/>
      </c>
      <c r="I1038" s="318"/>
      <c r="L1038" s="4"/>
      <c r="N1038" s="6"/>
      <c r="P1038" s="20"/>
      <c r="Q1038" s="5" t="str">
        <f ca="1">score</f>
        <v/>
      </c>
      <c r="R1038" s="7" t="str">
        <f ca="1">rescore_pd</f>
        <v/>
      </c>
      <c r="S1038" s="310" t="str">
        <f ca="1">price</f>
        <v/>
      </c>
      <c r="U1038" s="4"/>
      <c r="V1038" s="4"/>
      <c r="W1038" s="219" t="str">
        <f ca="1">comm_pd</f>
        <v/>
      </c>
      <c r="X1038" s="4"/>
      <c r="Y1038" s="8"/>
      <c r="Z1038" s="223"/>
    </row>
    <row r="1039" spans="1:26" x14ac:dyDescent="0.25">
      <c r="A1039" s="6" t="str">
        <f ca="1">no.</f>
        <v/>
      </c>
      <c r="E1039" s="4" t="str">
        <f ca="1">position</f>
        <v/>
      </c>
      <c r="I1039" s="318"/>
      <c r="L1039" s="4"/>
      <c r="N1039" s="6"/>
      <c r="P1039" s="20"/>
      <c r="Q1039" s="5" t="str">
        <f ca="1">score</f>
        <v/>
      </c>
      <c r="R1039" s="7" t="str">
        <f ca="1">rescore_pd</f>
        <v/>
      </c>
      <c r="S1039" s="310" t="str">
        <f ca="1">price</f>
        <v/>
      </c>
      <c r="U1039" s="4"/>
      <c r="V1039" s="4"/>
      <c r="W1039" s="219" t="str">
        <f ca="1">comm_pd</f>
        <v/>
      </c>
      <c r="X1039" s="4"/>
      <c r="Y1039" s="8"/>
      <c r="Z1039" s="223"/>
    </row>
    <row r="1040" spans="1:26" x14ac:dyDescent="0.25">
      <c r="A1040" s="6" t="str">
        <f ca="1">no.</f>
        <v/>
      </c>
      <c r="E1040" s="4" t="str">
        <f ca="1">position</f>
        <v/>
      </c>
      <c r="I1040" s="318"/>
      <c r="L1040" s="4"/>
      <c r="N1040" s="6"/>
      <c r="P1040" s="20"/>
      <c r="Q1040" s="5" t="str">
        <f ca="1">score</f>
        <v/>
      </c>
      <c r="R1040" s="7" t="str">
        <f ca="1">rescore_pd</f>
        <v/>
      </c>
      <c r="S1040" s="310" t="str">
        <f ca="1">price</f>
        <v/>
      </c>
      <c r="U1040" s="4"/>
      <c r="V1040" s="4"/>
      <c r="W1040" s="219" t="str">
        <f ca="1">comm_pd</f>
        <v/>
      </c>
      <c r="X1040" s="4"/>
      <c r="Y1040" s="8"/>
      <c r="Z1040" s="223"/>
    </row>
    <row r="1041" spans="1:26" x14ac:dyDescent="0.25">
      <c r="A1041" s="6" t="str">
        <f ca="1">no.</f>
        <v/>
      </c>
      <c r="E1041" s="4" t="str">
        <f ca="1">position</f>
        <v/>
      </c>
      <c r="I1041" s="318"/>
      <c r="L1041" s="4"/>
      <c r="N1041" s="6"/>
      <c r="P1041" s="20"/>
      <c r="Q1041" s="5" t="str">
        <f ca="1">score</f>
        <v/>
      </c>
      <c r="R1041" s="7" t="str">
        <f ca="1">rescore_pd</f>
        <v/>
      </c>
      <c r="S1041" s="310" t="str">
        <f ca="1">price</f>
        <v/>
      </c>
      <c r="U1041" s="4"/>
      <c r="V1041" s="4"/>
      <c r="W1041" s="219" t="str">
        <f ca="1">comm_pd</f>
        <v/>
      </c>
      <c r="X1041" s="4"/>
      <c r="Y1041" s="8"/>
      <c r="Z1041" s="223"/>
    </row>
    <row r="1042" spans="1:26" x14ac:dyDescent="0.25">
      <c r="A1042" s="6" t="str">
        <f ca="1">no.</f>
        <v/>
      </c>
      <c r="E1042" s="4" t="str">
        <f ca="1">position</f>
        <v/>
      </c>
      <c r="I1042" s="318"/>
      <c r="L1042" s="4"/>
      <c r="N1042" s="6"/>
      <c r="P1042" s="20"/>
      <c r="Q1042" s="5" t="str">
        <f ca="1">score</f>
        <v/>
      </c>
      <c r="R1042" s="7" t="str">
        <f ca="1">rescore_pd</f>
        <v/>
      </c>
      <c r="S1042" s="310" t="str">
        <f ca="1">price</f>
        <v/>
      </c>
      <c r="U1042" s="4"/>
      <c r="V1042" s="4"/>
      <c r="W1042" s="219" t="str">
        <f ca="1">comm_pd</f>
        <v/>
      </c>
      <c r="X1042" s="4"/>
      <c r="Y1042" s="8"/>
      <c r="Z1042" s="223"/>
    </row>
    <row r="1043" spans="1:26" x14ac:dyDescent="0.25">
      <c r="A1043" s="6" t="str">
        <f ca="1">no.</f>
        <v/>
      </c>
      <c r="E1043" s="4" t="str">
        <f ca="1">position</f>
        <v/>
      </c>
      <c r="I1043" s="318"/>
      <c r="L1043" s="4"/>
      <c r="N1043" s="6"/>
      <c r="P1043" s="20"/>
      <c r="Q1043" s="5" t="str">
        <f ca="1">score</f>
        <v/>
      </c>
      <c r="R1043" s="7" t="str">
        <f ca="1">rescore_pd</f>
        <v/>
      </c>
      <c r="S1043" s="310" t="str">
        <f ca="1">price</f>
        <v/>
      </c>
      <c r="U1043" s="4"/>
      <c r="V1043" s="4"/>
      <c r="W1043" s="219" t="str">
        <f ca="1">comm_pd</f>
        <v/>
      </c>
      <c r="X1043" s="4"/>
      <c r="Y1043" s="8"/>
      <c r="Z1043" s="223"/>
    </row>
    <row r="1044" spans="1:26" x14ac:dyDescent="0.25">
      <c r="A1044" s="6" t="str">
        <f ca="1">no.</f>
        <v/>
      </c>
      <c r="E1044" s="4" t="str">
        <f ca="1">position</f>
        <v/>
      </c>
      <c r="I1044" s="318"/>
      <c r="L1044" s="4"/>
      <c r="N1044" s="6"/>
      <c r="P1044" s="20"/>
      <c r="Q1044" s="5" t="str">
        <f ca="1">score</f>
        <v/>
      </c>
      <c r="R1044" s="7" t="str">
        <f ca="1">rescore_pd</f>
        <v/>
      </c>
      <c r="S1044" s="310" t="str">
        <f ca="1">price</f>
        <v/>
      </c>
      <c r="U1044" s="4"/>
      <c r="V1044" s="4"/>
      <c r="W1044" s="219" t="str">
        <f ca="1">comm_pd</f>
        <v/>
      </c>
      <c r="X1044" s="4"/>
      <c r="Y1044" s="8"/>
      <c r="Z1044" s="223"/>
    </row>
    <row r="1045" spans="1:26" x14ac:dyDescent="0.25">
      <c r="A1045" s="6" t="str">
        <f ca="1">no.</f>
        <v/>
      </c>
      <c r="E1045" s="4" t="str">
        <f ca="1">position</f>
        <v/>
      </c>
      <c r="I1045" s="318"/>
      <c r="L1045" s="4"/>
      <c r="N1045" s="6"/>
      <c r="P1045" s="20"/>
      <c r="Q1045" s="5" t="str">
        <f ca="1">score</f>
        <v/>
      </c>
      <c r="R1045" s="7" t="str">
        <f ca="1">rescore_pd</f>
        <v/>
      </c>
      <c r="S1045" s="310" t="str">
        <f ca="1">price</f>
        <v/>
      </c>
      <c r="U1045" s="4"/>
      <c r="V1045" s="4"/>
      <c r="W1045" s="219" t="str">
        <f ca="1">comm_pd</f>
        <v/>
      </c>
      <c r="X1045" s="4"/>
      <c r="Y1045" s="8"/>
      <c r="Z1045" s="223"/>
    </row>
    <row r="1046" spans="1:26" x14ac:dyDescent="0.25">
      <c r="A1046" s="6" t="str">
        <f ca="1">no.</f>
        <v/>
      </c>
      <c r="E1046" s="4" t="str">
        <f ca="1">position</f>
        <v/>
      </c>
      <c r="I1046" s="318"/>
      <c r="L1046" s="4"/>
      <c r="N1046" s="6"/>
      <c r="P1046" s="20"/>
      <c r="Q1046" s="5" t="str">
        <f ca="1">score</f>
        <v/>
      </c>
      <c r="R1046" s="7" t="str">
        <f ca="1">rescore_pd</f>
        <v/>
      </c>
      <c r="S1046" s="310" t="str">
        <f ca="1">price</f>
        <v/>
      </c>
      <c r="U1046" s="4"/>
      <c r="V1046" s="4"/>
      <c r="W1046" s="219" t="str">
        <f ca="1">comm_pd</f>
        <v/>
      </c>
      <c r="X1046" s="4"/>
      <c r="Y1046" s="8"/>
      <c r="Z1046" s="223"/>
    </row>
    <row r="1047" spans="1:26" x14ac:dyDescent="0.25">
      <c r="A1047" s="6" t="str">
        <f ca="1">no.</f>
        <v/>
      </c>
      <c r="E1047" s="4" t="str">
        <f ca="1">position</f>
        <v/>
      </c>
      <c r="I1047" s="318"/>
      <c r="L1047" s="4"/>
      <c r="N1047" s="6"/>
      <c r="P1047" s="20"/>
      <c r="Q1047" s="5" t="str">
        <f ca="1">score</f>
        <v/>
      </c>
      <c r="R1047" s="7" t="str">
        <f ca="1">rescore_pd</f>
        <v/>
      </c>
      <c r="S1047" s="310" t="str">
        <f ca="1">price</f>
        <v/>
      </c>
      <c r="U1047" s="4"/>
      <c r="V1047" s="4"/>
      <c r="W1047" s="219" t="str">
        <f ca="1">comm_pd</f>
        <v/>
      </c>
      <c r="X1047" s="4"/>
      <c r="Y1047" s="8"/>
      <c r="Z1047" s="223"/>
    </row>
    <row r="1048" spans="1:26" x14ac:dyDescent="0.25">
      <c r="A1048" s="6" t="str">
        <f ca="1">no.</f>
        <v/>
      </c>
      <c r="E1048" s="4" t="str">
        <f ca="1">position</f>
        <v/>
      </c>
      <c r="I1048" s="318"/>
      <c r="L1048" s="4"/>
      <c r="N1048" s="6"/>
      <c r="P1048" s="20"/>
      <c r="Q1048" s="5" t="str">
        <f ca="1">score</f>
        <v/>
      </c>
      <c r="R1048" s="7" t="str">
        <f ca="1">rescore_pd</f>
        <v/>
      </c>
      <c r="S1048" s="310" t="str">
        <f ca="1">price</f>
        <v/>
      </c>
      <c r="U1048" s="4"/>
      <c r="V1048" s="4"/>
      <c r="W1048" s="219" t="str">
        <f ca="1">comm_pd</f>
        <v/>
      </c>
      <c r="X1048" s="4"/>
      <c r="Y1048" s="8"/>
      <c r="Z1048" s="223"/>
    </row>
    <row r="1049" spans="1:26" x14ac:dyDescent="0.25">
      <c r="A1049" s="6" t="str">
        <f ca="1">no.</f>
        <v/>
      </c>
      <c r="E1049" s="4" t="str">
        <f ca="1">position</f>
        <v/>
      </c>
      <c r="I1049" s="318"/>
      <c r="L1049" s="4"/>
      <c r="N1049" s="6"/>
      <c r="P1049" s="20"/>
      <c r="Q1049" s="5" t="str">
        <f ca="1">score</f>
        <v/>
      </c>
      <c r="R1049" s="7" t="str">
        <f ca="1">rescore_pd</f>
        <v/>
      </c>
      <c r="S1049" s="310" t="str">
        <f ca="1">price</f>
        <v/>
      </c>
      <c r="U1049" s="4"/>
      <c r="V1049" s="4"/>
      <c r="W1049" s="219" t="str">
        <f ca="1">comm_pd</f>
        <v/>
      </c>
      <c r="X1049" s="4"/>
      <c r="Y1049" s="8"/>
      <c r="Z1049" s="223"/>
    </row>
    <row r="1050" spans="1:26" x14ac:dyDescent="0.25">
      <c r="A1050" s="6" t="str">
        <f ca="1">no.</f>
        <v/>
      </c>
      <c r="E1050" s="4" t="str">
        <f ca="1">position</f>
        <v/>
      </c>
      <c r="I1050" s="318"/>
      <c r="L1050" s="4"/>
      <c r="N1050" s="6"/>
      <c r="P1050" s="20"/>
      <c r="Q1050" s="5" t="str">
        <f ca="1">score</f>
        <v/>
      </c>
      <c r="R1050" s="7" t="str">
        <f ca="1">rescore_pd</f>
        <v/>
      </c>
      <c r="S1050" s="310" t="str">
        <f ca="1">price</f>
        <v/>
      </c>
      <c r="U1050" s="4"/>
      <c r="V1050" s="4"/>
      <c r="W1050" s="219" t="str">
        <f ca="1">comm_pd</f>
        <v/>
      </c>
      <c r="X1050" s="4"/>
      <c r="Y1050" s="8"/>
      <c r="Z1050" s="223"/>
    </row>
    <row r="1051" spans="1:26" x14ac:dyDescent="0.25">
      <c r="A1051" s="6" t="str">
        <f ca="1">no.</f>
        <v/>
      </c>
      <c r="E1051" s="4" t="str">
        <f ca="1">position</f>
        <v/>
      </c>
      <c r="I1051" s="318"/>
      <c r="L1051" s="4"/>
      <c r="N1051" s="6"/>
      <c r="P1051" s="20"/>
      <c r="Q1051" s="5" t="str">
        <f ca="1">score</f>
        <v/>
      </c>
      <c r="R1051" s="7" t="str">
        <f ca="1">rescore_pd</f>
        <v/>
      </c>
      <c r="S1051" s="310" t="str">
        <f ca="1">price</f>
        <v/>
      </c>
      <c r="U1051" s="4"/>
      <c r="V1051" s="4"/>
      <c r="W1051" s="219" t="str">
        <f ca="1">comm_pd</f>
        <v/>
      </c>
      <c r="X1051" s="4"/>
      <c r="Y1051" s="8"/>
      <c r="Z1051" s="223"/>
    </row>
    <row r="1052" spans="1:26" x14ac:dyDescent="0.25">
      <c r="A1052" s="6" t="str">
        <f ca="1">no.</f>
        <v/>
      </c>
      <c r="E1052" s="4" t="str">
        <f ca="1">position</f>
        <v/>
      </c>
      <c r="I1052" s="318"/>
      <c r="L1052" s="4"/>
      <c r="N1052" s="6"/>
      <c r="P1052" s="20"/>
      <c r="Q1052" s="5" t="str">
        <f ca="1">score</f>
        <v/>
      </c>
      <c r="R1052" s="7" t="str">
        <f ca="1">rescore_pd</f>
        <v/>
      </c>
      <c r="S1052" s="310" t="str">
        <f ca="1">price</f>
        <v/>
      </c>
      <c r="U1052" s="4"/>
      <c r="V1052" s="4"/>
      <c r="W1052" s="219" t="str">
        <f ca="1">comm_pd</f>
        <v/>
      </c>
      <c r="X1052" s="4"/>
      <c r="Y1052" s="8"/>
      <c r="Z1052" s="223"/>
    </row>
    <row r="1053" spans="1:26" x14ac:dyDescent="0.25">
      <c r="A1053" s="6" t="str">
        <f ca="1">no.</f>
        <v/>
      </c>
      <c r="E1053" s="4" t="str">
        <f ca="1">position</f>
        <v/>
      </c>
      <c r="I1053" s="318"/>
      <c r="L1053" s="4"/>
      <c r="N1053" s="6"/>
      <c r="P1053" s="20"/>
      <c r="Q1053" s="5" t="str">
        <f ca="1">score</f>
        <v/>
      </c>
      <c r="R1053" s="7" t="str">
        <f ca="1">rescore_pd</f>
        <v/>
      </c>
      <c r="S1053" s="310" t="str">
        <f ca="1">price</f>
        <v/>
      </c>
      <c r="U1053" s="4"/>
      <c r="V1053" s="4"/>
      <c r="W1053" s="219" t="str">
        <f ca="1">comm_pd</f>
        <v/>
      </c>
      <c r="X1053" s="4"/>
      <c r="Y1053" s="8"/>
      <c r="Z1053" s="223"/>
    </row>
    <row r="1054" spans="1:26" x14ac:dyDescent="0.25">
      <c r="A1054" s="6" t="str">
        <f ca="1">no.</f>
        <v/>
      </c>
      <c r="E1054" s="4" t="str">
        <f ca="1">position</f>
        <v/>
      </c>
      <c r="I1054" s="318"/>
      <c r="L1054" s="4"/>
      <c r="N1054" s="6"/>
      <c r="P1054" s="20"/>
      <c r="Q1054" s="5" t="str">
        <f ca="1">score</f>
        <v/>
      </c>
      <c r="R1054" s="7" t="str">
        <f ca="1">rescore_pd</f>
        <v/>
      </c>
      <c r="S1054" s="310" t="str">
        <f ca="1">price</f>
        <v/>
      </c>
      <c r="U1054" s="4"/>
      <c r="V1054" s="4"/>
      <c r="W1054" s="219" t="str">
        <f ca="1">comm_pd</f>
        <v/>
      </c>
      <c r="X1054" s="4"/>
      <c r="Y1054" s="8"/>
      <c r="Z1054" s="223"/>
    </row>
    <row r="1055" spans="1:26" x14ac:dyDescent="0.25">
      <c r="A1055" s="6" t="str">
        <f ca="1">no.</f>
        <v/>
      </c>
      <c r="E1055" s="4" t="str">
        <f ca="1">position</f>
        <v/>
      </c>
      <c r="I1055" s="318"/>
      <c r="L1055" s="4"/>
      <c r="N1055" s="6"/>
      <c r="P1055" s="20"/>
      <c r="Q1055" s="5" t="str">
        <f ca="1">score</f>
        <v/>
      </c>
      <c r="R1055" s="7" t="str">
        <f ca="1">rescore_pd</f>
        <v/>
      </c>
      <c r="S1055" s="310" t="str">
        <f ca="1">price</f>
        <v/>
      </c>
      <c r="U1055" s="4"/>
      <c r="V1055" s="4"/>
      <c r="W1055" s="219" t="str">
        <f ca="1">comm_pd</f>
        <v/>
      </c>
      <c r="X1055" s="4"/>
      <c r="Y1055" s="8"/>
      <c r="Z1055" s="223"/>
    </row>
    <row r="1056" spans="1:26" x14ac:dyDescent="0.25">
      <c r="A1056" s="6" t="str">
        <f ca="1">no.</f>
        <v/>
      </c>
      <c r="E1056" s="4" t="str">
        <f ca="1">position</f>
        <v/>
      </c>
      <c r="I1056" s="318"/>
      <c r="L1056" s="4"/>
      <c r="N1056" s="6"/>
      <c r="P1056" s="20"/>
      <c r="Q1056" s="5" t="str">
        <f ca="1">score</f>
        <v/>
      </c>
      <c r="R1056" s="7" t="str">
        <f ca="1">rescore_pd</f>
        <v/>
      </c>
      <c r="S1056" s="310" t="str">
        <f ca="1">price</f>
        <v/>
      </c>
      <c r="U1056" s="4"/>
      <c r="V1056" s="4"/>
      <c r="W1056" s="219" t="str">
        <f ca="1">comm_pd</f>
        <v/>
      </c>
      <c r="X1056" s="4"/>
      <c r="Y1056" s="8"/>
      <c r="Z1056" s="223"/>
    </row>
    <row r="1057" spans="1:26" x14ac:dyDescent="0.25">
      <c r="A1057" s="6" t="str">
        <f ca="1">no.</f>
        <v/>
      </c>
      <c r="E1057" s="4" t="str">
        <f ca="1">position</f>
        <v/>
      </c>
      <c r="I1057" s="318"/>
      <c r="L1057" s="4"/>
      <c r="N1057" s="6"/>
      <c r="P1057" s="20"/>
      <c r="Q1057" s="5" t="str">
        <f ca="1">score</f>
        <v/>
      </c>
      <c r="R1057" s="7" t="str">
        <f ca="1">rescore_pd</f>
        <v/>
      </c>
      <c r="S1057" s="310" t="str">
        <f ca="1">price</f>
        <v/>
      </c>
      <c r="U1057" s="4"/>
      <c r="V1057" s="4"/>
      <c r="W1057" s="219" t="str">
        <f ca="1">comm_pd</f>
        <v/>
      </c>
      <c r="X1057" s="4"/>
      <c r="Y1057" s="8"/>
      <c r="Z1057" s="223"/>
    </row>
    <row r="1058" spans="1:26" x14ac:dyDescent="0.25">
      <c r="A1058" s="6" t="str">
        <f ca="1">no.</f>
        <v/>
      </c>
      <c r="E1058" s="4" t="str">
        <f ca="1">position</f>
        <v/>
      </c>
      <c r="I1058" s="318"/>
      <c r="L1058" s="4"/>
      <c r="N1058" s="6"/>
      <c r="P1058" s="20"/>
      <c r="Q1058" s="5" t="str">
        <f ca="1">score</f>
        <v/>
      </c>
      <c r="R1058" s="7" t="str">
        <f ca="1">rescore_pd</f>
        <v/>
      </c>
      <c r="S1058" s="310" t="str">
        <f ca="1">price</f>
        <v/>
      </c>
      <c r="U1058" s="4"/>
      <c r="V1058" s="4"/>
      <c r="W1058" s="219" t="str">
        <f ca="1">comm_pd</f>
        <v/>
      </c>
      <c r="X1058" s="4"/>
      <c r="Y1058" s="8"/>
      <c r="Z1058" s="223"/>
    </row>
    <row r="1059" spans="1:26" x14ac:dyDescent="0.25">
      <c r="A1059" s="6" t="str">
        <f ca="1">no.</f>
        <v/>
      </c>
      <c r="E1059" s="4" t="str">
        <f ca="1">position</f>
        <v/>
      </c>
      <c r="I1059" s="318"/>
      <c r="L1059" s="4"/>
      <c r="N1059" s="6"/>
      <c r="P1059" s="20"/>
      <c r="Q1059" s="5" t="str">
        <f ca="1">score</f>
        <v/>
      </c>
      <c r="R1059" s="7" t="str">
        <f ca="1">rescore_pd</f>
        <v/>
      </c>
      <c r="S1059" s="310" t="str">
        <f ca="1">price</f>
        <v/>
      </c>
      <c r="U1059" s="4"/>
      <c r="V1059" s="4"/>
      <c r="W1059" s="219" t="str">
        <f ca="1">comm_pd</f>
        <v/>
      </c>
      <c r="X1059" s="4"/>
      <c r="Y1059" s="8"/>
      <c r="Z1059" s="223"/>
    </row>
    <row r="1060" spans="1:26" x14ac:dyDescent="0.25">
      <c r="A1060" s="6" t="str">
        <f ca="1">no.</f>
        <v/>
      </c>
      <c r="E1060" s="4" t="str">
        <f ca="1">position</f>
        <v/>
      </c>
      <c r="I1060" s="318"/>
      <c r="L1060" s="4"/>
      <c r="N1060" s="6"/>
      <c r="P1060" s="20"/>
      <c r="Q1060" s="5" t="str">
        <f ca="1">score</f>
        <v/>
      </c>
      <c r="R1060" s="7" t="str">
        <f ca="1">rescore_pd</f>
        <v/>
      </c>
      <c r="S1060" s="310" t="str">
        <f ca="1">price</f>
        <v/>
      </c>
      <c r="U1060" s="4"/>
      <c r="V1060" s="4"/>
      <c r="W1060" s="219" t="str">
        <f ca="1">comm_pd</f>
        <v/>
      </c>
      <c r="X1060" s="4"/>
      <c r="Y1060" s="8"/>
      <c r="Z1060" s="223"/>
    </row>
    <row r="1061" spans="1:26" x14ac:dyDescent="0.25">
      <c r="A1061" s="6" t="str">
        <f ca="1">no.</f>
        <v/>
      </c>
      <c r="E1061" s="4" t="str">
        <f ca="1">position</f>
        <v/>
      </c>
      <c r="I1061" s="318"/>
      <c r="L1061" s="4"/>
      <c r="N1061" s="6"/>
      <c r="P1061" s="20"/>
      <c r="Q1061" s="5" t="str">
        <f ca="1">score</f>
        <v/>
      </c>
      <c r="R1061" s="7" t="str">
        <f ca="1">rescore_pd</f>
        <v/>
      </c>
      <c r="S1061" s="310" t="str">
        <f ca="1">price</f>
        <v/>
      </c>
      <c r="U1061" s="4"/>
      <c r="V1061" s="4"/>
      <c r="W1061" s="219" t="str">
        <f ca="1">comm_pd</f>
        <v/>
      </c>
      <c r="X1061" s="4"/>
      <c r="Y1061" s="8"/>
      <c r="Z1061" s="223"/>
    </row>
    <row r="1062" spans="1:26" x14ac:dyDescent="0.25">
      <c r="A1062" s="6" t="str">
        <f ca="1">no.</f>
        <v/>
      </c>
      <c r="E1062" s="4" t="str">
        <f ca="1">position</f>
        <v/>
      </c>
      <c r="I1062" s="318"/>
      <c r="L1062" s="4"/>
      <c r="N1062" s="6"/>
      <c r="P1062" s="20"/>
      <c r="Q1062" s="5" t="str">
        <f ca="1">score</f>
        <v/>
      </c>
      <c r="R1062" s="7" t="str">
        <f ca="1">rescore_pd</f>
        <v/>
      </c>
      <c r="S1062" s="310" t="str">
        <f ca="1">price</f>
        <v/>
      </c>
      <c r="U1062" s="4"/>
      <c r="V1062" s="4"/>
      <c r="W1062" s="219" t="str">
        <f ca="1">comm_pd</f>
        <v/>
      </c>
      <c r="X1062" s="4"/>
      <c r="Y1062" s="8"/>
      <c r="Z1062" s="223"/>
    </row>
    <row r="1063" spans="1:26" x14ac:dyDescent="0.25">
      <c r="A1063" s="6" t="str">
        <f ca="1">no.</f>
        <v/>
      </c>
      <c r="E1063" s="4" t="str">
        <f ca="1">position</f>
        <v/>
      </c>
      <c r="I1063" s="318"/>
      <c r="L1063" s="4"/>
      <c r="N1063" s="6"/>
      <c r="P1063" s="20"/>
      <c r="Q1063" s="5" t="str">
        <f ca="1">score</f>
        <v/>
      </c>
      <c r="R1063" s="7" t="str">
        <f ca="1">rescore_pd</f>
        <v/>
      </c>
      <c r="S1063" s="310" t="str">
        <f ca="1">price</f>
        <v/>
      </c>
      <c r="U1063" s="4"/>
      <c r="V1063" s="4"/>
      <c r="W1063" s="219" t="str">
        <f ca="1">comm_pd</f>
        <v/>
      </c>
      <c r="X1063" s="4"/>
      <c r="Y1063" s="8"/>
      <c r="Z1063" s="223"/>
    </row>
    <row r="1064" spans="1:26" x14ac:dyDescent="0.25">
      <c r="A1064" s="6" t="str">
        <f ca="1">no.</f>
        <v/>
      </c>
      <c r="E1064" s="4" t="str">
        <f ca="1">position</f>
        <v/>
      </c>
      <c r="I1064" s="318"/>
      <c r="L1064" s="4"/>
      <c r="N1064" s="6"/>
      <c r="P1064" s="20"/>
      <c r="Q1064" s="5" t="str">
        <f ca="1">score</f>
        <v/>
      </c>
      <c r="R1064" s="7" t="str">
        <f ca="1">rescore_pd</f>
        <v/>
      </c>
      <c r="S1064" s="310" t="str">
        <f ca="1">price</f>
        <v/>
      </c>
      <c r="U1064" s="4"/>
      <c r="V1064" s="4"/>
      <c r="W1064" s="219" t="str">
        <f ca="1">comm_pd</f>
        <v/>
      </c>
      <c r="X1064" s="4"/>
      <c r="Y1064" s="8"/>
      <c r="Z1064" s="223"/>
    </row>
    <row r="1065" spans="1:26" x14ac:dyDescent="0.25">
      <c r="A1065" s="6" t="str">
        <f ca="1">no.</f>
        <v/>
      </c>
      <c r="E1065" s="4" t="str">
        <f ca="1">position</f>
        <v/>
      </c>
      <c r="I1065" s="318"/>
      <c r="L1065" s="4"/>
      <c r="N1065" s="6"/>
      <c r="P1065" s="20"/>
      <c r="Q1065" s="5" t="str">
        <f ca="1">score</f>
        <v/>
      </c>
      <c r="R1065" s="7" t="str">
        <f ca="1">rescore_pd</f>
        <v/>
      </c>
      <c r="S1065" s="310" t="str">
        <f ca="1">price</f>
        <v/>
      </c>
      <c r="U1065" s="4"/>
      <c r="V1065" s="4"/>
      <c r="W1065" s="219" t="str">
        <f ca="1">comm_pd</f>
        <v/>
      </c>
      <c r="X1065" s="4"/>
      <c r="Y1065" s="8"/>
      <c r="Z1065" s="223"/>
    </row>
    <row r="1066" spans="1:26" x14ac:dyDescent="0.25">
      <c r="A1066" s="6" t="str">
        <f ca="1">no.</f>
        <v/>
      </c>
      <c r="E1066" s="4" t="str">
        <f ca="1">position</f>
        <v/>
      </c>
      <c r="I1066" s="318"/>
      <c r="L1066" s="4"/>
      <c r="N1066" s="6"/>
      <c r="P1066" s="20"/>
      <c r="Q1066" s="5" t="str">
        <f ca="1">score</f>
        <v/>
      </c>
      <c r="R1066" s="7" t="str">
        <f ca="1">rescore_pd</f>
        <v/>
      </c>
      <c r="S1066" s="310" t="str">
        <f ca="1">price</f>
        <v/>
      </c>
      <c r="U1066" s="4"/>
      <c r="V1066" s="4"/>
      <c r="W1066" s="219" t="str">
        <f ca="1">comm_pd</f>
        <v/>
      </c>
      <c r="X1066" s="4"/>
      <c r="Y1066" s="8"/>
      <c r="Z1066" s="223"/>
    </row>
    <row r="1067" spans="1:26" x14ac:dyDescent="0.25">
      <c r="A1067" s="6" t="str">
        <f ca="1">no.</f>
        <v/>
      </c>
      <c r="E1067" s="4" t="str">
        <f ca="1">position</f>
        <v/>
      </c>
      <c r="I1067" s="318"/>
      <c r="L1067" s="4"/>
      <c r="N1067" s="6"/>
      <c r="P1067" s="20"/>
      <c r="Q1067" s="5" t="str">
        <f ca="1">score</f>
        <v/>
      </c>
      <c r="R1067" s="7" t="str">
        <f ca="1">rescore_pd</f>
        <v/>
      </c>
      <c r="S1067" s="310" t="str">
        <f ca="1">price</f>
        <v/>
      </c>
      <c r="U1067" s="4"/>
      <c r="V1067" s="4"/>
      <c r="W1067" s="219" t="str">
        <f ca="1">comm_pd</f>
        <v/>
      </c>
      <c r="X1067" s="4"/>
      <c r="Y1067" s="8"/>
      <c r="Z1067" s="223"/>
    </row>
    <row r="1068" spans="1:26" x14ac:dyDescent="0.25">
      <c r="A1068" s="6" t="str">
        <f ca="1">no.</f>
        <v/>
      </c>
      <c r="E1068" s="4" t="str">
        <f ca="1">position</f>
        <v/>
      </c>
      <c r="I1068" s="318"/>
      <c r="L1068" s="4"/>
      <c r="N1068" s="6"/>
      <c r="P1068" s="20"/>
      <c r="Q1068" s="5" t="str">
        <f ca="1">score</f>
        <v/>
      </c>
      <c r="R1068" s="7" t="str">
        <f ca="1">rescore_pd</f>
        <v/>
      </c>
      <c r="S1068" s="310" t="str">
        <f ca="1">price</f>
        <v/>
      </c>
      <c r="U1068" s="4"/>
      <c r="V1068" s="4"/>
      <c r="W1068" s="219" t="str">
        <f ca="1">comm_pd</f>
        <v/>
      </c>
      <c r="X1068" s="4"/>
      <c r="Y1068" s="8"/>
      <c r="Z1068" s="223"/>
    </row>
    <row r="1069" spans="1:26" x14ac:dyDescent="0.25">
      <c r="A1069" s="6" t="str">
        <f ca="1">no.</f>
        <v/>
      </c>
      <c r="E1069" s="4" t="str">
        <f ca="1">position</f>
        <v/>
      </c>
      <c r="I1069" s="318"/>
      <c r="L1069" s="4"/>
      <c r="N1069" s="6"/>
      <c r="P1069" s="20"/>
      <c r="Q1069" s="5" t="str">
        <f ca="1">score</f>
        <v/>
      </c>
      <c r="R1069" s="7" t="str">
        <f ca="1">rescore_pd</f>
        <v/>
      </c>
      <c r="S1069" s="310" t="str">
        <f ca="1">price</f>
        <v/>
      </c>
      <c r="U1069" s="4"/>
      <c r="V1069" s="4"/>
      <c r="W1069" s="219" t="str">
        <f ca="1">comm_pd</f>
        <v/>
      </c>
      <c r="X1069" s="4"/>
      <c r="Y1069" s="8"/>
      <c r="Z1069" s="223"/>
    </row>
    <row r="1070" spans="1:26" x14ac:dyDescent="0.25">
      <c r="A1070" s="6" t="str">
        <f ca="1">no.</f>
        <v/>
      </c>
      <c r="E1070" s="4" t="str">
        <f ca="1">position</f>
        <v/>
      </c>
      <c r="I1070" s="318"/>
      <c r="L1070" s="4"/>
      <c r="N1070" s="6"/>
      <c r="P1070" s="20"/>
      <c r="Q1070" s="5" t="str">
        <f ca="1">score</f>
        <v/>
      </c>
      <c r="R1070" s="7" t="str">
        <f ca="1">rescore_pd</f>
        <v/>
      </c>
      <c r="S1070" s="310" t="str">
        <f ca="1">price</f>
        <v/>
      </c>
      <c r="U1070" s="4"/>
      <c r="V1070" s="4"/>
      <c r="W1070" s="219" t="str">
        <f ca="1">comm_pd</f>
        <v/>
      </c>
      <c r="X1070" s="4"/>
      <c r="Y1070" s="8"/>
      <c r="Z1070" s="223"/>
    </row>
    <row r="1071" spans="1:26" x14ac:dyDescent="0.25">
      <c r="A1071" s="6" t="str">
        <f ca="1">no.</f>
        <v/>
      </c>
      <c r="E1071" s="4" t="str">
        <f ca="1">position</f>
        <v/>
      </c>
      <c r="I1071" s="318"/>
      <c r="L1071" s="4"/>
      <c r="N1071" s="6"/>
      <c r="P1071" s="20"/>
      <c r="Q1071" s="5" t="str">
        <f ca="1">score</f>
        <v/>
      </c>
      <c r="R1071" s="7" t="str">
        <f ca="1">rescore_pd</f>
        <v/>
      </c>
      <c r="S1071" s="310" t="str">
        <f ca="1">price</f>
        <v/>
      </c>
      <c r="U1071" s="4"/>
      <c r="V1071" s="4"/>
      <c r="W1071" s="219" t="str">
        <f ca="1">comm_pd</f>
        <v/>
      </c>
      <c r="X1071" s="4"/>
      <c r="Y1071" s="8"/>
      <c r="Z1071" s="223"/>
    </row>
    <row r="1072" spans="1:26" x14ac:dyDescent="0.25">
      <c r="A1072" s="6" t="str">
        <f ca="1">no.</f>
        <v/>
      </c>
      <c r="E1072" s="4" t="str">
        <f ca="1">position</f>
        <v/>
      </c>
      <c r="I1072" s="318"/>
      <c r="L1072" s="4"/>
      <c r="N1072" s="6"/>
      <c r="P1072" s="20"/>
      <c r="Q1072" s="5" t="str">
        <f ca="1">score</f>
        <v/>
      </c>
      <c r="R1072" s="7" t="str">
        <f ca="1">rescore_pd</f>
        <v/>
      </c>
      <c r="S1072" s="310" t="str">
        <f ca="1">price</f>
        <v/>
      </c>
      <c r="U1072" s="4"/>
      <c r="V1072" s="4"/>
      <c r="W1072" s="219" t="str">
        <f ca="1">comm_pd</f>
        <v/>
      </c>
      <c r="X1072" s="4"/>
      <c r="Y1072" s="8"/>
      <c r="Z1072" s="223"/>
    </row>
    <row r="1073" spans="1:26" x14ac:dyDescent="0.25">
      <c r="A1073" s="6" t="str">
        <f ca="1">no.</f>
        <v/>
      </c>
      <c r="E1073" s="4" t="str">
        <f ca="1">position</f>
        <v/>
      </c>
      <c r="I1073" s="318"/>
      <c r="L1073" s="4"/>
      <c r="N1073" s="6"/>
      <c r="P1073" s="20"/>
      <c r="Q1073" s="5" t="str">
        <f ca="1">score</f>
        <v/>
      </c>
      <c r="R1073" s="7" t="str">
        <f ca="1">rescore_pd</f>
        <v/>
      </c>
      <c r="S1073" s="310" t="str">
        <f ca="1">price</f>
        <v/>
      </c>
      <c r="U1073" s="4"/>
      <c r="V1073" s="4"/>
      <c r="W1073" s="219" t="str">
        <f ca="1">comm_pd</f>
        <v/>
      </c>
      <c r="X1073" s="4"/>
      <c r="Y1073" s="8"/>
      <c r="Z1073" s="223"/>
    </row>
    <row r="1074" spans="1:26" x14ac:dyDescent="0.25">
      <c r="A1074" s="6" t="str">
        <f ca="1">no.</f>
        <v/>
      </c>
      <c r="E1074" s="4" t="str">
        <f ca="1">position</f>
        <v/>
      </c>
      <c r="I1074" s="318"/>
      <c r="L1074" s="4"/>
      <c r="N1074" s="6"/>
      <c r="P1074" s="20"/>
      <c r="Q1074" s="5" t="str">
        <f ca="1">score</f>
        <v/>
      </c>
      <c r="R1074" s="7" t="str">
        <f ca="1">rescore_pd</f>
        <v/>
      </c>
      <c r="S1074" s="310" t="str">
        <f ca="1">price</f>
        <v/>
      </c>
      <c r="U1074" s="4"/>
      <c r="V1074" s="4"/>
      <c r="W1074" s="219" t="str">
        <f ca="1">comm_pd</f>
        <v/>
      </c>
      <c r="X1074" s="4"/>
      <c r="Y1074" s="8"/>
      <c r="Z1074" s="223"/>
    </row>
    <row r="1075" spans="1:26" x14ac:dyDescent="0.25">
      <c r="A1075" s="6" t="str">
        <f ca="1">no.</f>
        <v/>
      </c>
      <c r="E1075" s="4" t="str">
        <f ca="1">position</f>
        <v/>
      </c>
      <c r="I1075" s="318"/>
      <c r="L1075" s="4"/>
      <c r="N1075" s="6"/>
      <c r="P1075" s="20"/>
      <c r="Q1075" s="5" t="str">
        <f ca="1">score</f>
        <v/>
      </c>
      <c r="R1075" s="7" t="str">
        <f ca="1">rescore_pd</f>
        <v/>
      </c>
      <c r="S1075" s="310" t="str">
        <f ca="1">price</f>
        <v/>
      </c>
      <c r="U1075" s="4"/>
      <c r="V1075" s="4"/>
      <c r="W1075" s="219" t="str">
        <f ca="1">comm_pd</f>
        <v/>
      </c>
      <c r="X1075" s="4"/>
      <c r="Y1075" s="8"/>
      <c r="Z1075" s="223"/>
    </row>
    <row r="1076" spans="1:26" x14ac:dyDescent="0.25">
      <c r="A1076" s="6" t="str">
        <f ca="1">no.</f>
        <v/>
      </c>
      <c r="E1076" s="4" t="str">
        <f ca="1">position</f>
        <v/>
      </c>
      <c r="I1076" s="318"/>
      <c r="L1076" s="4"/>
      <c r="N1076" s="6"/>
      <c r="P1076" s="20"/>
      <c r="Q1076" s="5" t="str">
        <f ca="1">score</f>
        <v/>
      </c>
      <c r="R1076" s="7" t="str">
        <f ca="1">rescore_pd</f>
        <v/>
      </c>
      <c r="S1076" s="310" t="str">
        <f ca="1">price</f>
        <v/>
      </c>
      <c r="U1076" s="4"/>
      <c r="V1076" s="4"/>
      <c r="W1076" s="219" t="str">
        <f ca="1">comm_pd</f>
        <v/>
      </c>
      <c r="X1076" s="4"/>
      <c r="Y1076" s="8"/>
      <c r="Z1076" s="223"/>
    </row>
    <row r="1077" spans="1:26" x14ac:dyDescent="0.25">
      <c r="A1077" s="6" t="str">
        <f ca="1">no.</f>
        <v/>
      </c>
      <c r="E1077" s="4" t="str">
        <f ca="1">position</f>
        <v/>
      </c>
      <c r="I1077" s="318"/>
      <c r="L1077" s="4"/>
      <c r="N1077" s="6"/>
      <c r="P1077" s="20"/>
      <c r="Q1077" s="5" t="str">
        <f ca="1">score</f>
        <v/>
      </c>
      <c r="R1077" s="7" t="str">
        <f ca="1">rescore_pd</f>
        <v/>
      </c>
      <c r="S1077" s="310" t="str">
        <f ca="1">price</f>
        <v/>
      </c>
      <c r="U1077" s="4"/>
      <c r="V1077" s="4"/>
      <c r="W1077" s="219" t="str">
        <f ca="1">comm_pd</f>
        <v/>
      </c>
      <c r="X1077" s="4"/>
      <c r="Y1077" s="8"/>
      <c r="Z1077" s="223"/>
    </row>
    <row r="1078" spans="1:26" x14ac:dyDescent="0.25">
      <c r="A1078" s="6" t="str">
        <f ca="1">no.</f>
        <v/>
      </c>
      <c r="E1078" s="4" t="str">
        <f ca="1">position</f>
        <v/>
      </c>
      <c r="I1078" s="318"/>
      <c r="L1078" s="4"/>
      <c r="N1078" s="6"/>
      <c r="P1078" s="20"/>
      <c r="Q1078" s="5" t="str">
        <f ca="1">score</f>
        <v/>
      </c>
      <c r="R1078" s="7" t="str">
        <f ca="1">rescore_pd</f>
        <v/>
      </c>
      <c r="S1078" s="310" t="str">
        <f ca="1">price</f>
        <v/>
      </c>
      <c r="U1078" s="4"/>
      <c r="V1078" s="4"/>
      <c r="W1078" s="219" t="str">
        <f ca="1">comm_pd</f>
        <v/>
      </c>
      <c r="X1078" s="4"/>
      <c r="Y1078" s="8"/>
      <c r="Z1078" s="223"/>
    </row>
    <row r="1079" spans="1:26" x14ac:dyDescent="0.25">
      <c r="A1079" s="6" t="str">
        <f ca="1">no.</f>
        <v/>
      </c>
      <c r="E1079" s="4" t="str">
        <f ca="1">position</f>
        <v/>
      </c>
      <c r="I1079" s="318"/>
      <c r="L1079" s="4"/>
      <c r="N1079" s="6"/>
      <c r="P1079" s="20"/>
      <c r="Q1079" s="5" t="str">
        <f ca="1">score</f>
        <v/>
      </c>
      <c r="R1079" s="7" t="str">
        <f ca="1">rescore_pd</f>
        <v/>
      </c>
      <c r="S1079" s="310" t="str">
        <f ca="1">price</f>
        <v/>
      </c>
      <c r="U1079" s="4"/>
      <c r="V1079" s="4"/>
      <c r="W1079" s="219" t="str">
        <f ca="1">comm_pd</f>
        <v/>
      </c>
      <c r="X1079" s="4"/>
      <c r="Y1079" s="8"/>
      <c r="Z1079" s="223"/>
    </row>
    <row r="1080" spans="1:26" x14ac:dyDescent="0.25">
      <c r="A1080" s="6" t="str">
        <f ca="1">no.</f>
        <v/>
      </c>
      <c r="E1080" s="4" t="str">
        <f ca="1">position</f>
        <v/>
      </c>
      <c r="I1080" s="318"/>
      <c r="L1080" s="4"/>
      <c r="N1080" s="6"/>
      <c r="P1080" s="20"/>
      <c r="Q1080" s="5" t="str">
        <f ca="1">score</f>
        <v/>
      </c>
      <c r="R1080" s="7" t="str">
        <f ca="1">rescore_pd</f>
        <v/>
      </c>
      <c r="S1080" s="310" t="str">
        <f ca="1">price</f>
        <v/>
      </c>
      <c r="U1080" s="4"/>
      <c r="V1080" s="4"/>
      <c r="W1080" s="219" t="str">
        <f ca="1">comm_pd</f>
        <v/>
      </c>
      <c r="X1080" s="4"/>
      <c r="Y1080" s="8"/>
      <c r="Z1080" s="223"/>
    </row>
    <row r="1081" spans="1:26" x14ac:dyDescent="0.25">
      <c r="A1081" s="6" t="str">
        <f ca="1">no.</f>
        <v/>
      </c>
      <c r="E1081" s="4" t="str">
        <f ca="1">position</f>
        <v/>
      </c>
      <c r="I1081" s="318"/>
      <c r="L1081" s="4"/>
      <c r="N1081" s="6"/>
      <c r="P1081" s="20"/>
      <c r="Q1081" s="5" t="str">
        <f ca="1">score</f>
        <v/>
      </c>
      <c r="R1081" s="7" t="str">
        <f ca="1">rescore_pd</f>
        <v/>
      </c>
      <c r="S1081" s="310" t="str">
        <f ca="1">price</f>
        <v/>
      </c>
      <c r="U1081" s="4"/>
      <c r="V1081" s="4"/>
      <c r="W1081" s="219" t="str">
        <f ca="1">comm_pd</f>
        <v/>
      </c>
      <c r="X1081" s="4"/>
      <c r="Y1081" s="8"/>
      <c r="Z1081" s="223"/>
    </row>
    <row r="1082" spans="1:26" x14ac:dyDescent="0.25">
      <c r="A1082" s="6" t="str">
        <f ca="1">no.</f>
        <v/>
      </c>
      <c r="E1082" s="4" t="str">
        <f ca="1">position</f>
        <v/>
      </c>
      <c r="I1082" s="318"/>
      <c r="L1082" s="4"/>
      <c r="N1082" s="6"/>
      <c r="P1082" s="20"/>
      <c r="Q1082" s="5" t="str">
        <f ca="1">score</f>
        <v/>
      </c>
      <c r="R1082" s="7" t="str">
        <f ca="1">rescore_pd</f>
        <v/>
      </c>
      <c r="S1082" s="310" t="str">
        <f ca="1">price</f>
        <v/>
      </c>
      <c r="U1082" s="4"/>
      <c r="V1082" s="4"/>
      <c r="W1082" s="219" t="str">
        <f ca="1">comm_pd</f>
        <v/>
      </c>
      <c r="X1082" s="4"/>
      <c r="Y1082" s="8"/>
      <c r="Z1082" s="223"/>
    </row>
    <row r="1083" spans="1:26" x14ac:dyDescent="0.25">
      <c r="A1083" s="6" t="str">
        <f ca="1">no.</f>
        <v/>
      </c>
      <c r="E1083" s="4" t="str">
        <f ca="1">position</f>
        <v/>
      </c>
      <c r="I1083" s="318"/>
      <c r="L1083" s="4"/>
      <c r="N1083" s="6"/>
      <c r="P1083" s="20"/>
      <c r="Q1083" s="5" t="str">
        <f ca="1">score</f>
        <v/>
      </c>
      <c r="R1083" s="7" t="str">
        <f ca="1">rescore_pd</f>
        <v/>
      </c>
      <c r="S1083" s="310" t="str">
        <f ca="1">price</f>
        <v/>
      </c>
      <c r="U1083" s="4"/>
      <c r="V1083" s="4"/>
      <c r="W1083" s="219" t="str">
        <f ca="1">comm_pd</f>
        <v/>
      </c>
      <c r="X1083" s="4"/>
      <c r="Y1083" s="8"/>
      <c r="Z1083" s="223"/>
    </row>
    <row r="1084" spans="1:26" x14ac:dyDescent="0.25">
      <c r="A1084" s="6" t="str">
        <f ca="1">no.</f>
        <v/>
      </c>
      <c r="E1084" s="4" t="str">
        <f ca="1">position</f>
        <v/>
      </c>
      <c r="I1084" s="318"/>
      <c r="L1084" s="4"/>
      <c r="N1084" s="6"/>
      <c r="P1084" s="20"/>
      <c r="Q1084" s="5" t="str">
        <f ca="1">score</f>
        <v/>
      </c>
      <c r="R1084" s="7" t="str">
        <f ca="1">rescore_pd</f>
        <v/>
      </c>
      <c r="S1084" s="310" t="str">
        <f ca="1">price</f>
        <v/>
      </c>
      <c r="U1084" s="4"/>
      <c r="V1084" s="4"/>
      <c r="W1084" s="219" t="str">
        <f ca="1">comm_pd</f>
        <v/>
      </c>
      <c r="X1084" s="4"/>
      <c r="Y1084" s="8"/>
      <c r="Z1084" s="223"/>
    </row>
    <row r="1085" spans="1:26" x14ac:dyDescent="0.25">
      <c r="A1085" s="6" t="str">
        <f ca="1">no.</f>
        <v/>
      </c>
      <c r="E1085" s="4" t="str">
        <f ca="1">position</f>
        <v/>
      </c>
      <c r="I1085" s="318"/>
      <c r="L1085" s="4"/>
      <c r="N1085" s="6"/>
      <c r="P1085" s="20"/>
      <c r="Q1085" s="5" t="str">
        <f ca="1">score</f>
        <v/>
      </c>
      <c r="R1085" s="7" t="str">
        <f ca="1">rescore_pd</f>
        <v/>
      </c>
      <c r="S1085" s="310" t="str">
        <f ca="1">price</f>
        <v/>
      </c>
      <c r="U1085" s="4"/>
      <c r="V1085" s="4"/>
      <c r="W1085" s="219" t="str">
        <f ca="1">comm_pd</f>
        <v/>
      </c>
      <c r="X1085" s="4"/>
      <c r="Y1085" s="8"/>
      <c r="Z1085" s="223"/>
    </row>
    <row r="1086" spans="1:26" x14ac:dyDescent="0.25">
      <c r="A1086" s="6" t="str">
        <f ca="1">no.</f>
        <v/>
      </c>
      <c r="E1086" s="4" t="str">
        <f ca="1">position</f>
        <v/>
      </c>
      <c r="I1086" s="318"/>
      <c r="L1086" s="4"/>
      <c r="N1086" s="6"/>
      <c r="P1086" s="20"/>
      <c r="Q1086" s="5" t="str">
        <f ca="1">score</f>
        <v/>
      </c>
      <c r="R1086" s="7" t="str">
        <f ca="1">rescore_pd</f>
        <v/>
      </c>
      <c r="S1086" s="310" t="str">
        <f ca="1">price</f>
        <v/>
      </c>
      <c r="U1086" s="4"/>
      <c r="V1086" s="4"/>
      <c r="W1086" s="219" t="str">
        <f ca="1">comm_pd</f>
        <v/>
      </c>
      <c r="X1086" s="4"/>
      <c r="Y1086" s="8"/>
      <c r="Z1086" s="223"/>
    </row>
    <row r="1087" spans="1:26" x14ac:dyDescent="0.25">
      <c r="A1087" s="6" t="str">
        <f ca="1">no.</f>
        <v/>
      </c>
      <c r="E1087" s="4" t="str">
        <f ca="1">position</f>
        <v/>
      </c>
      <c r="I1087" s="318"/>
      <c r="L1087" s="4"/>
      <c r="N1087" s="6"/>
      <c r="P1087" s="20"/>
      <c r="Q1087" s="5" t="str">
        <f ca="1">score</f>
        <v/>
      </c>
      <c r="R1087" s="7" t="str">
        <f ca="1">rescore_pd</f>
        <v/>
      </c>
      <c r="S1087" s="310" t="str">
        <f ca="1">price</f>
        <v/>
      </c>
      <c r="U1087" s="4"/>
      <c r="V1087" s="4"/>
      <c r="W1087" s="219" t="str">
        <f ca="1">comm_pd</f>
        <v/>
      </c>
      <c r="X1087" s="4"/>
      <c r="Y1087" s="8"/>
      <c r="Z1087" s="223"/>
    </row>
    <row r="1088" spans="1:26" x14ac:dyDescent="0.25">
      <c r="A1088" s="6" t="str">
        <f ca="1">no.</f>
        <v/>
      </c>
      <c r="E1088" s="4" t="str">
        <f ca="1">position</f>
        <v/>
      </c>
      <c r="I1088" s="318"/>
      <c r="L1088" s="4"/>
      <c r="N1088" s="6"/>
      <c r="P1088" s="20"/>
      <c r="Q1088" s="5" t="str">
        <f ca="1">score</f>
        <v/>
      </c>
      <c r="R1088" s="7" t="str">
        <f ca="1">rescore_pd</f>
        <v/>
      </c>
      <c r="S1088" s="310" t="str">
        <f ca="1">price</f>
        <v/>
      </c>
      <c r="U1088" s="4"/>
      <c r="V1088" s="4"/>
      <c r="W1088" s="219" t="str">
        <f ca="1">comm_pd</f>
        <v/>
      </c>
      <c r="X1088" s="4"/>
      <c r="Y1088" s="8"/>
      <c r="Z1088" s="223"/>
    </row>
    <row r="1089" spans="1:26" x14ac:dyDescent="0.25">
      <c r="A1089" s="6" t="str">
        <f ca="1">no.</f>
        <v/>
      </c>
      <c r="E1089" s="4" t="str">
        <f ca="1">position</f>
        <v/>
      </c>
      <c r="I1089" s="318"/>
      <c r="L1089" s="4"/>
      <c r="N1089" s="6"/>
      <c r="P1089" s="20"/>
      <c r="Q1089" s="5" t="str">
        <f ca="1">score</f>
        <v/>
      </c>
      <c r="R1089" s="7" t="str">
        <f ca="1">rescore_pd</f>
        <v/>
      </c>
      <c r="S1089" s="310" t="str">
        <f ca="1">price</f>
        <v/>
      </c>
      <c r="U1089" s="4"/>
      <c r="V1089" s="4"/>
      <c r="W1089" s="219" t="str">
        <f ca="1">comm_pd</f>
        <v/>
      </c>
      <c r="X1089" s="4"/>
      <c r="Y1089" s="8"/>
      <c r="Z1089" s="223"/>
    </row>
    <row r="1090" spans="1:26" x14ac:dyDescent="0.25">
      <c r="A1090" s="6" t="str">
        <f ca="1">no.</f>
        <v/>
      </c>
      <c r="E1090" s="4" t="str">
        <f ca="1">position</f>
        <v/>
      </c>
      <c r="I1090" s="318"/>
      <c r="L1090" s="4"/>
      <c r="N1090" s="6"/>
      <c r="P1090" s="20"/>
      <c r="Q1090" s="5" t="str">
        <f ca="1">score</f>
        <v/>
      </c>
      <c r="R1090" s="7" t="str">
        <f ca="1">rescore_pd</f>
        <v/>
      </c>
      <c r="S1090" s="310" t="str">
        <f ca="1">price</f>
        <v/>
      </c>
      <c r="U1090" s="4"/>
      <c r="V1090" s="4"/>
      <c r="W1090" s="219" t="str">
        <f ca="1">comm_pd</f>
        <v/>
      </c>
      <c r="X1090" s="4"/>
      <c r="Y1090" s="8"/>
      <c r="Z1090" s="223"/>
    </row>
    <row r="1091" spans="1:26" x14ac:dyDescent="0.25">
      <c r="A1091" s="6" t="str">
        <f ca="1">no.</f>
        <v/>
      </c>
      <c r="E1091" s="4" t="str">
        <f ca="1">position</f>
        <v/>
      </c>
      <c r="I1091" s="318"/>
      <c r="L1091" s="4"/>
      <c r="N1091" s="6"/>
      <c r="P1091" s="20"/>
      <c r="Q1091" s="5" t="str">
        <f ca="1">score</f>
        <v/>
      </c>
      <c r="R1091" s="7" t="str">
        <f ca="1">rescore_pd</f>
        <v/>
      </c>
      <c r="S1091" s="310" t="str">
        <f ca="1">price</f>
        <v/>
      </c>
      <c r="U1091" s="4"/>
      <c r="V1091" s="4"/>
      <c r="W1091" s="219" t="str">
        <f ca="1">comm_pd</f>
        <v/>
      </c>
      <c r="X1091" s="4"/>
      <c r="Y1091" s="8"/>
      <c r="Z1091" s="223"/>
    </row>
    <row r="1092" spans="1:26" x14ac:dyDescent="0.25">
      <c r="A1092" s="6" t="str">
        <f ca="1">no.</f>
        <v/>
      </c>
      <c r="E1092" s="4" t="str">
        <f ca="1">position</f>
        <v/>
      </c>
      <c r="I1092" s="318"/>
      <c r="L1092" s="4"/>
      <c r="N1092" s="6"/>
      <c r="P1092" s="20"/>
      <c r="Q1092" s="5" t="str">
        <f ca="1">score</f>
        <v/>
      </c>
      <c r="R1092" s="7" t="str">
        <f ca="1">rescore_pd</f>
        <v/>
      </c>
      <c r="S1092" s="310" t="str">
        <f ca="1">price</f>
        <v/>
      </c>
      <c r="U1092" s="4"/>
      <c r="V1092" s="4"/>
      <c r="W1092" s="219" t="str">
        <f ca="1">comm_pd</f>
        <v/>
      </c>
      <c r="X1092" s="4"/>
      <c r="Y1092" s="8"/>
      <c r="Z1092" s="223"/>
    </row>
    <row r="1093" spans="1:26" x14ac:dyDescent="0.25">
      <c r="A1093" s="6" t="str">
        <f ca="1">no.</f>
        <v/>
      </c>
      <c r="E1093" s="4" t="str">
        <f ca="1">position</f>
        <v/>
      </c>
      <c r="I1093" s="318"/>
      <c r="L1093" s="4"/>
      <c r="N1093" s="6"/>
      <c r="P1093" s="20"/>
      <c r="Q1093" s="5" t="str">
        <f ca="1">score</f>
        <v/>
      </c>
      <c r="R1093" s="7" t="str">
        <f ca="1">rescore_pd</f>
        <v/>
      </c>
      <c r="S1093" s="310" t="str">
        <f ca="1">price</f>
        <v/>
      </c>
      <c r="U1093" s="4"/>
      <c r="V1093" s="4"/>
      <c r="W1093" s="219" t="str">
        <f ca="1">comm_pd</f>
        <v/>
      </c>
      <c r="X1093" s="4"/>
      <c r="Y1093" s="8"/>
      <c r="Z1093" s="223"/>
    </row>
    <row r="1094" spans="1:26" x14ac:dyDescent="0.25">
      <c r="A1094" s="6" t="str">
        <f ca="1">no.</f>
        <v/>
      </c>
      <c r="E1094" s="4" t="str">
        <f ca="1">position</f>
        <v/>
      </c>
      <c r="I1094" s="318"/>
      <c r="L1094" s="4"/>
      <c r="N1094" s="6"/>
      <c r="P1094" s="20"/>
      <c r="Q1094" s="5" t="str">
        <f ca="1">score</f>
        <v/>
      </c>
      <c r="R1094" s="7" t="str">
        <f ca="1">rescore_pd</f>
        <v/>
      </c>
      <c r="S1094" s="310" t="str">
        <f ca="1">price</f>
        <v/>
      </c>
      <c r="U1094" s="4"/>
      <c r="V1094" s="4"/>
      <c r="W1094" s="219" t="str">
        <f ca="1">comm_pd</f>
        <v/>
      </c>
      <c r="X1094" s="4"/>
      <c r="Y1094" s="8"/>
      <c r="Z1094" s="223"/>
    </row>
    <row r="1095" spans="1:26" x14ac:dyDescent="0.25">
      <c r="A1095" s="6" t="str">
        <f ca="1">no.</f>
        <v/>
      </c>
      <c r="E1095" s="4" t="str">
        <f ca="1">position</f>
        <v/>
      </c>
      <c r="I1095" s="318"/>
      <c r="L1095" s="4"/>
      <c r="N1095" s="6"/>
      <c r="P1095" s="20"/>
      <c r="Q1095" s="5" t="str">
        <f ca="1">score</f>
        <v/>
      </c>
      <c r="R1095" s="7" t="str">
        <f ca="1">rescore_pd</f>
        <v/>
      </c>
      <c r="S1095" s="310" t="str">
        <f ca="1">price</f>
        <v/>
      </c>
      <c r="U1095" s="4"/>
      <c r="V1095" s="4"/>
      <c r="W1095" s="219" t="str">
        <f ca="1">comm_pd</f>
        <v/>
      </c>
      <c r="X1095" s="4"/>
      <c r="Y1095" s="8"/>
      <c r="Z1095" s="223"/>
    </row>
    <row r="1096" spans="1:26" x14ac:dyDescent="0.25">
      <c r="A1096" s="6" t="str">
        <f ca="1">no.</f>
        <v/>
      </c>
      <c r="E1096" s="4" t="str">
        <f ca="1">position</f>
        <v/>
      </c>
      <c r="I1096" s="318"/>
      <c r="L1096" s="4"/>
      <c r="N1096" s="6"/>
      <c r="P1096" s="20"/>
      <c r="Q1096" s="5" t="str">
        <f ca="1">score</f>
        <v/>
      </c>
      <c r="R1096" s="7" t="str">
        <f ca="1">rescore_pd</f>
        <v/>
      </c>
      <c r="S1096" s="310" t="str">
        <f ca="1">price</f>
        <v/>
      </c>
      <c r="U1096" s="4"/>
      <c r="V1096" s="4"/>
      <c r="W1096" s="219" t="str">
        <f ca="1">comm_pd</f>
        <v/>
      </c>
      <c r="X1096" s="4"/>
      <c r="Y1096" s="8"/>
      <c r="Z1096" s="223"/>
    </row>
    <row r="1097" spans="1:26" x14ac:dyDescent="0.25">
      <c r="A1097" s="6" t="str">
        <f ca="1">no.</f>
        <v/>
      </c>
      <c r="E1097" s="4" t="str">
        <f ca="1">position</f>
        <v/>
      </c>
      <c r="I1097" s="318"/>
      <c r="L1097" s="4"/>
      <c r="N1097" s="6"/>
      <c r="P1097" s="20"/>
      <c r="Q1097" s="5" t="str">
        <f ca="1">score</f>
        <v/>
      </c>
      <c r="R1097" s="7" t="str">
        <f ca="1">rescore_pd</f>
        <v/>
      </c>
      <c r="S1097" s="310" t="str">
        <f ca="1">price</f>
        <v/>
      </c>
      <c r="U1097" s="4"/>
      <c r="V1097" s="4"/>
      <c r="W1097" s="219" t="str">
        <f ca="1">comm_pd</f>
        <v/>
      </c>
      <c r="X1097" s="4"/>
      <c r="Y1097" s="8"/>
      <c r="Z1097" s="223"/>
    </row>
    <row r="1098" spans="1:26" x14ac:dyDescent="0.25">
      <c r="A1098" s="6" t="str">
        <f ca="1">no.</f>
        <v/>
      </c>
      <c r="E1098" s="4" t="str">
        <f ca="1">position</f>
        <v/>
      </c>
      <c r="I1098" s="318"/>
      <c r="L1098" s="4"/>
      <c r="N1098" s="6"/>
      <c r="P1098" s="20"/>
      <c r="Q1098" s="5" t="str">
        <f ca="1">score</f>
        <v/>
      </c>
      <c r="R1098" s="7" t="str">
        <f ca="1">rescore_pd</f>
        <v/>
      </c>
      <c r="S1098" s="310" t="str">
        <f ca="1">price</f>
        <v/>
      </c>
      <c r="U1098" s="4"/>
      <c r="V1098" s="4"/>
      <c r="W1098" s="219" t="str">
        <f ca="1">comm_pd</f>
        <v/>
      </c>
      <c r="X1098" s="4"/>
      <c r="Y1098" s="8"/>
      <c r="Z1098" s="223"/>
    </row>
    <row r="1099" spans="1:26" x14ac:dyDescent="0.25">
      <c r="A1099" s="6" t="str">
        <f ca="1">no.</f>
        <v/>
      </c>
      <c r="E1099" s="4" t="str">
        <f ca="1">position</f>
        <v/>
      </c>
      <c r="I1099" s="318"/>
      <c r="L1099" s="4"/>
      <c r="N1099" s="6"/>
      <c r="P1099" s="20"/>
      <c r="Q1099" s="5" t="str">
        <f ca="1">score</f>
        <v/>
      </c>
      <c r="R1099" s="7" t="str">
        <f ca="1">rescore_pd</f>
        <v/>
      </c>
      <c r="S1099" s="310" t="str">
        <f ca="1">price</f>
        <v/>
      </c>
      <c r="U1099" s="4"/>
      <c r="V1099" s="4"/>
      <c r="W1099" s="219" t="str">
        <f ca="1">comm_pd</f>
        <v/>
      </c>
      <c r="X1099" s="4"/>
      <c r="Y1099" s="8"/>
      <c r="Z1099" s="223"/>
    </row>
    <row r="1100" spans="1:26" x14ac:dyDescent="0.25">
      <c r="A1100" s="6" t="str">
        <f ca="1">no.</f>
        <v/>
      </c>
      <c r="E1100" s="4" t="str">
        <f ca="1">position</f>
        <v/>
      </c>
      <c r="I1100" s="318"/>
      <c r="L1100" s="4"/>
      <c r="N1100" s="6"/>
      <c r="P1100" s="20"/>
      <c r="Q1100" s="5" t="str">
        <f ca="1">score</f>
        <v/>
      </c>
      <c r="R1100" s="7" t="str">
        <f ca="1">rescore_pd</f>
        <v/>
      </c>
      <c r="S1100" s="310" t="str">
        <f ca="1">price</f>
        <v/>
      </c>
      <c r="U1100" s="4"/>
      <c r="V1100" s="4"/>
      <c r="W1100" s="219" t="str">
        <f ca="1">comm_pd</f>
        <v/>
      </c>
      <c r="X1100" s="4"/>
      <c r="Y1100" s="8"/>
      <c r="Z1100" s="223"/>
    </row>
    <row r="1101" spans="1:26" x14ac:dyDescent="0.25">
      <c r="A1101" s="6" t="str">
        <f ca="1">no.</f>
        <v/>
      </c>
      <c r="E1101" s="4" t="str">
        <f ca="1">position</f>
        <v/>
      </c>
      <c r="I1101" s="318"/>
      <c r="L1101" s="4"/>
      <c r="N1101" s="6"/>
      <c r="P1101" s="20"/>
      <c r="Q1101" s="5" t="str">
        <f ca="1">score</f>
        <v/>
      </c>
      <c r="R1101" s="7" t="str">
        <f ca="1">rescore_pd</f>
        <v/>
      </c>
      <c r="S1101" s="310" t="str">
        <f ca="1">price</f>
        <v/>
      </c>
      <c r="U1101" s="4"/>
      <c r="V1101" s="4"/>
      <c r="W1101" s="219" t="str">
        <f ca="1">comm_pd</f>
        <v/>
      </c>
      <c r="X1101" s="4"/>
      <c r="Y1101" s="8"/>
      <c r="Z1101" s="223"/>
    </row>
    <row r="1102" spans="1:26" x14ac:dyDescent="0.25">
      <c r="A1102" s="6" t="str">
        <f ca="1">no.</f>
        <v/>
      </c>
      <c r="E1102" s="4" t="str">
        <f ca="1">position</f>
        <v/>
      </c>
      <c r="I1102" s="318"/>
      <c r="L1102" s="4"/>
      <c r="N1102" s="6"/>
      <c r="P1102" s="20"/>
      <c r="Q1102" s="5" t="str">
        <f ca="1">score</f>
        <v/>
      </c>
      <c r="R1102" s="7" t="str">
        <f ca="1">rescore_pd</f>
        <v/>
      </c>
      <c r="S1102" s="310" t="str">
        <f ca="1">price</f>
        <v/>
      </c>
      <c r="U1102" s="4"/>
      <c r="V1102" s="4"/>
      <c r="W1102" s="219" t="str">
        <f ca="1">comm_pd</f>
        <v/>
      </c>
      <c r="X1102" s="4"/>
      <c r="Y1102" s="8"/>
      <c r="Z1102" s="223"/>
    </row>
    <row r="1103" spans="1:26" x14ac:dyDescent="0.25">
      <c r="A1103" s="6" t="str">
        <f ca="1">no.</f>
        <v/>
      </c>
      <c r="E1103" s="4" t="str">
        <f ca="1">position</f>
        <v/>
      </c>
      <c r="I1103" s="318"/>
      <c r="L1103" s="4"/>
      <c r="N1103" s="6"/>
      <c r="P1103" s="20"/>
      <c r="Q1103" s="5" t="str">
        <f ca="1">score</f>
        <v/>
      </c>
      <c r="R1103" s="7" t="str">
        <f ca="1">rescore_pd</f>
        <v/>
      </c>
      <c r="S1103" s="310" t="str">
        <f ca="1">price</f>
        <v/>
      </c>
      <c r="U1103" s="4"/>
      <c r="V1103" s="4"/>
      <c r="W1103" s="219" t="str">
        <f ca="1">comm_pd</f>
        <v/>
      </c>
      <c r="X1103" s="4"/>
      <c r="Y1103" s="8"/>
      <c r="Z1103" s="223"/>
    </row>
    <row r="1104" spans="1:26" x14ac:dyDescent="0.25">
      <c r="A1104" s="6" t="str">
        <f ca="1">no.</f>
        <v/>
      </c>
      <c r="E1104" s="4" t="str">
        <f ca="1">position</f>
        <v/>
      </c>
      <c r="I1104" s="318"/>
      <c r="L1104" s="4"/>
      <c r="N1104" s="6"/>
      <c r="P1104" s="20"/>
      <c r="Q1104" s="5" t="str">
        <f ca="1">score</f>
        <v/>
      </c>
      <c r="R1104" s="7" t="str">
        <f ca="1">rescore_pd</f>
        <v/>
      </c>
      <c r="S1104" s="310" t="str">
        <f ca="1">price</f>
        <v/>
      </c>
      <c r="U1104" s="4"/>
      <c r="V1104" s="4"/>
      <c r="W1104" s="219" t="str">
        <f ca="1">comm_pd</f>
        <v/>
      </c>
      <c r="X1104" s="4"/>
      <c r="Y1104" s="8"/>
      <c r="Z1104" s="223"/>
    </row>
    <row r="1105" spans="1:26" x14ac:dyDescent="0.25">
      <c r="A1105" s="6" t="str">
        <f ca="1">no.</f>
        <v/>
      </c>
      <c r="E1105" s="4" t="str">
        <f ca="1">position</f>
        <v/>
      </c>
      <c r="I1105" s="318"/>
      <c r="L1105" s="4"/>
      <c r="N1105" s="6"/>
      <c r="P1105" s="20"/>
      <c r="Q1105" s="5" t="str">
        <f ca="1">score</f>
        <v/>
      </c>
      <c r="R1105" s="7" t="str">
        <f ca="1">rescore_pd</f>
        <v/>
      </c>
      <c r="S1105" s="310" t="str">
        <f ca="1">price</f>
        <v/>
      </c>
      <c r="U1105" s="4"/>
      <c r="V1105" s="4"/>
      <c r="W1105" s="219" t="str">
        <f ca="1">comm_pd</f>
        <v/>
      </c>
      <c r="X1105" s="4"/>
      <c r="Y1105" s="8"/>
      <c r="Z1105" s="223"/>
    </row>
    <row r="1106" spans="1:26" x14ac:dyDescent="0.25">
      <c r="A1106" s="6" t="str">
        <f ca="1">no.</f>
        <v/>
      </c>
      <c r="E1106" s="4" t="str">
        <f ca="1">position</f>
        <v/>
      </c>
      <c r="I1106" s="318"/>
      <c r="L1106" s="4"/>
      <c r="N1106" s="6"/>
      <c r="P1106" s="20"/>
      <c r="Q1106" s="5" t="str">
        <f ca="1">score</f>
        <v/>
      </c>
      <c r="R1106" s="7" t="str">
        <f ca="1">rescore_pd</f>
        <v/>
      </c>
      <c r="S1106" s="310" t="str">
        <f ca="1">price</f>
        <v/>
      </c>
      <c r="U1106" s="4"/>
      <c r="V1106" s="4"/>
      <c r="W1106" s="219" t="str">
        <f ca="1">comm_pd</f>
        <v/>
      </c>
      <c r="X1106" s="4"/>
      <c r="Y1106" s="8"/>
      <c r="Z1106" s="223"/>
    </row>
    <row r="1107" spans="1:26" x14ac:dyDescent="0.25">
      <c r="A1107" s="6" t="str">
        <f ca="1">no.</f>
        <v/>
      </c>
      <c r="E1107" s="4" t="str">
        <f ca="1">position</f>
        <v/>
      </c>
      <c r="I1107" s="318"/>
      <c r="L1107" s="4"/>
      <c r="N1107" s="6"/>
      <c r="P1107" s="20"/>
      <c r="Q1107" s="5" t="str">
        <f ca="1">score</f>
        <v/>
      </c>
      <c r="R1107" s="7" t="str">
        <f ca="1">rescore_pd</f>
        <v/>
      </c>
      <c r="S1107" s="310" t="str">
        <f ca="1">price</f>
        <v/>
      </c>
      <c r="U1107" s="4"/>
      <c r="V1107" s="4"/>
      <c r="W1107" s="219" t="str">
        <f ca="1">comm_pd</f>
        <v/>
      </c>
      <c r="X1107" s="4"/>
      <c r="Y1107" s="8"/>
      <c r="Z1107" s="223"/>
    </row>
    <row r="1108" spans="1:26" x14ac:dyDescent="0.25">
      <c r="A1108" s="6" t="str">
        <f ca="1">no.</f>
        <v/>
      </c>
      <c r="E1108" s="4" t="str">
        <f ca="1">position</f>
        <v/>
      </c>
      <c r="I1108" s="318"/>
      <c r="L1108" s="4"/>
      <c r="N1108" s="6"/>
      <c r="P1108" s="20"/>
      <c r="Q1108" s="5" t="str">
        <f ca="1">score</f>
        <v/>
      </c>
      <c r="R1108" s="7" t="str">
        <f ca="1">rescore_pd</f>
        <v/>
      </c>
      <c r="S1108" s="310" t="str">
        <f ca="1">price</f>
        <v/>
      </c>
      <c r="U1108" s="4"/>
      <c r="V1108" s="4"/>
      <c r="W1108" s="219" t="str">
        <f ca="1">comm_pd</f>
        <v/>
      </c>
      <c r="X1108" s="4"/>
      <c r="Y1108" s="8"/>
      <c r="Z1108" s="223"/>
    </row>
    <row r="1109" spans="1:26" x14ac:dyDescent="0.25">
      <c r="A1109" s="6" t="str">
        <f ca="1">no.</f>
        <v/>
      </c>
      <c r="E1109" s="4" t="str">
        <f ca="1">position</f>
        <v/>
      </c>
      <c r="I1109" s="318"/>
      <c r="L1109" s="4"/>
      <c r="N1109" s="6"/>
      <c r="P1109" s="20"/>
      <c r="Q1109" s="5" t="str">
        <f ca="1">score</f>
        <v/>
      </c>
      <c r="R1109" s="7" t="str">
        <f ca="1">rescore_pd</f>
        <v/>
      </c>
      <c r="S1109" s="310" t="str">
        <f ca="1">price</f>
        <v/>
      </c>
      <c r="U1109" s="4"/>
      <c r="V1109" s="4"/>
      <c r="W1109" s="219" t="str">
        <f ca="1">comm_pd</f>
        <v/>
      </c>
      <c r="X1109" s="4"/>
      <c r="Y1109" s="8"/>
      <c r="Z1109" s="223"/>
    </row>
    <row r="1110" spans="1:26" x14ac:dyDescent="0.25">
      <c r="A1110" s="6" t="str">
        <f ca="1">no.</f>
        <v/>
      </c>
      <c r="E1110" s="4" t="str">
        <f ca="1">position</f>
        <v/>
      </c>
      <c r="I1110" s="318"/>
      <c r="L1110" s="4"/>
      <c r="N1110" s="6"/>
      <c r="P1110" s="20"/>
      <c r="Q1110" s="5" t="str">
        <f ca="1">score</f>
        <v/>
      </c>
      <c r="R1110" s="7" t="str">
        <f ca="1">rescore_pd</f>
        <v/>
      </c>
      <c r="S1110" s="310" t="str">
        <f ca="1">price</f>
        <v/>
      </c>
      <c r="U1110" s="4"/>
      <c r="V1110" s="4"/>
      <c r="W1110" s="219" t="str">
        <f ca="1">comm_pd</f>
        <v/>
      </c>
      <c r="X1110" s="4"/>
      <c r="Y1110" s="8"/>
      <c r="Z1110" s="223"/>
    </row>
    <row r="1111" spans="1:26" x14ac:dyDescent="0.25">
      <c r="A1111" s="6" t="str">
        <f ca="1">no.</f>
        <v/>
      </c>
      <c r="E1111" s="4" t="str">
        <f ca="1">position</f>
        <v/>
      </c>
      <c r="I1111" s="318"/>
      <c r="L1111" s="4"/>
      <c r="N1111" s="6"/>
      <c r="P1111" s="20"/>
      <c r="Q1111" s="5" t="str">
        <f ca="1">score</f>
        <v/>
      </c>
      <c r="R1111" s="7" t="str">
        <f ca="1">rescore_pd</f>
        <v/>
      </c>
      <c r="S1111" s="310" t="str">
        <f ca="1">price</f>
        <v/>
      </c>
      <c r="U1111" s="4"/>
      <c r="V1111" s="4"/>
      <c r="W1111" s="219" t="str">
        <f ca="1">comm_pd</f>
        <v/>
      </c>
      <c r="X1111" s="4"/>
      <c r="Y1111" s="8"/>
      <c r="Z1111" s="223"/>
    </row>
    <row r="1112" spans="1:26" x14ac:dyDescent="0.25">
      <c r="A1112" s="6" t="str">
        <f ca="1">no.</f>
        <v/>
      </c>
      <c r="E1112" s="4" t="str">
        <f ca="1">position</f>
        <v/>
      </c>
      <c r="I1112" s="318"/>
      <c r="L1112" s="4"/>
      <c r="N1112" s="6"/>
      <c r="P1112" s="20"/>
      <c r="Q1112" s="5" t="str">
        <f ca="1">score</f>
        <v/>
      </c>
      <c r="R1112" s="7" t="str">
        <f ca="1">rescore_pd</f>
        <v/>
      </c>
      <c r="S1112" s="310" t="str">
        <f ca="1">price</f>
        <v/>
      </c>
      <c r="U1112" s="4"/>
      <c r="V1112" s="4"/>
      <c r="W1112" s="219" t="str">
        <f ca="1">comm_pd</f>
        <v/>
      </c>
      <c r="X1112" s="4"/>
      <c r="Y1112" s="8"/>
      <c r="Z1112" s="223"/>
    </row>
    <row r="1113" spans="1:26" x14ac:dyDescent="0.25">
      <c r="A1113" s="6" t="str">
        <f ca="1">no.</f>
        <v/>
      </c>
      <c r="E1113" s="4" t="str">
        <f ca="1">position</f>
        <v/>
      </c>
      <c r="I1113" s="318"/>
      <c r="L1113" s="4"/>
      <c r="N1113" s="6"/>
      <c r="P1113" s="20"/>
      <c r="Q1113" s="5" t="str">
        <f ca="1">score</f>
        <v/>
      </c>
      <c r="R1113" s="7" t="str">
        <f ca="1">rescore_pd</f>
        <v/>
      </c>
      <c r="S1113" s="310" t="str">
        <f ca="1">price</f>
        <v/>
      </c>
      <c r="U1113" s="4"/>
      <c r="V1113" s="4"/>
      <c r="W1113" s="219" t="str">
        <f ca="1">comm_pd</f>
        <v/>
      </c>
      <c r="X1113" s="4"/>
      <c r="Y1113" s="8"/>
      <c r="Z1113" s="223"/>
    </row>
    <row r="1114" spans="1:26" x14ac:dyDescent="0.25">
      <c r="A1114" s="6" t="str">
        <f ca="1">no.</f>
        <v/>
      </c>
      <c r="E1114" s="4" t="str">
        <f ca="1">position</f>
        <v/>
      </c>
      <c r="I1114" s="318"/>
      <c r="L1114" s="4"/>
      <c r="N1114" s="6"/>
      <c r="P1114" s="20"/>
      <c r="Q1114" s="5" t="str">
        <f ca="1">score</f>
        <v/>
      </c>
      <c r="R1114" s="7" t="str">
        <f ca="1">rescore_pd</f>
        <v/>
      </c>
      <c r="S1114" s="310" t="str">
        <f ca="1">price</f>
        <v/>
      </c>
      <c r="U1114" s="4"/>
      <c r="V1114" s="4"/>
      <c r="W1114" s="219" t="str">
        <f ca="1">comm_pd</f>
        <v/>
      </c>
      <c r="X1114" s="4"/>
      <c r="Y1114" s="8"/>
      <c r="Z1114" s="223"/>
    </row>
    <row r="1115" spans="1:26" x14ac:dyDescent="0.25">
      <c r="A1115" s="6" t="str">
        <f ca="1">no.</f>
        <v/>
      </c>
      <c r="E1115" s="4" t="str">
        <f ca="1">position</f>
        <v/>
      </c>
      <c r="I1115" s="318"/>
      <c r="L1115" s="4"/>
      <c r="N1115" s="6"/>
      <c r="P1115" s="20"/>
      <c r="Q1115" s="5" t="str">
        <f ca="1">score</f>
        <v/>
      </c>
      <c r="R1115" s="7" t="str">
        <f ca="1">rescore_pd</f>
        <v/>
      </c>
      <c r="S1115" s="310" t="str">
        <f ca="1">price</f>
        <v/>
      </c>
      <c r="U1115" s="4"/>
      <c r="V1115" s="4"/>
      <c r="W1115" s="219" t="str">
        <f ca="1">comm_pd</f>
        <v/>
      </c>
      <c r="X1115" s="4"/>
      <c r="Y1115" s="8"/>
      <c r="Z1115" s="223"/>
    </row>
    <row r="1116" spans="1:26" x14ac:dyDescent="0.25">
      <c r="A1116" s="6" t="str">
        <f ca="1">no.</f>
        <v/>
      </c>
      <c r="E1116" s="4" t="str">
        <f ca="1">position</f>
        <v/>
      </c>
      <c r="I1116" s="318"/>
      <c r="L1116" s="4"/>
      <c r="N1116" s="6"/>
      <c r="P1116" s="20"/>
      <c r="Q1116" s="5" t="str">
        <f ca="1">score</f>
        <v/>
      </c>
      <c r="R1116" s="7" t="str">
        <f ca="1">rescore_pd</f>
        <v/>
      </c>
      <c r="S1116" s="310" t="str">
        <f ca="1">price</f>
        <v/>
      </c>
      <c r="U1116" s="4"/>
      <c r="V1116" s="4"/>
      <c r="W1116" s="219" t="str">
        <f ca="1">comm_pd</f>
        <v/>
      </c>
      <c r="X1116" s="4"/>
      <c r="Y1116" s="8"/>
      <c r="Z1116" s="223"/>
    </row>
    <row r="1117" spans="1:26" x14ac:dyDescent="0.25">
      <c r="A1117" s="6" t="str">
        <f ca="1">no.</f>
        <v/>
      </c>
      <c r="E1117" s="4" t="str">
        <f ca="1">position</f>
        <v/>
      </c>
      <c r="I1117" s="318"/>
      <c r="L1117" s="4"/>
      <c r="N1117" s="6"/>
      <c r="P1117" s="20"/>
      <c r="Q1117" s="5" t="str">
        <f ca="1">score</f>
        <v/>
      </c>
      <c r="R1117" s="7" t="str">
        <f ca="1">rescore_pd</f>
        <v/>
      </c>
      <c r="S1117" s="310" t="str">
        <f ca="1">price</f>
        <v/>
      </c>
      <c r="U1117" s="4"/>
      <c r="V1117" s="4"/>
      <c r="W1117" s="219" t="str">
        <f ca="1">comm_pd</f>
        <v/>
      </c>
      <c r="X1117" s="4"/>
      <c r="Y1117" s="8"/>
      <c r="Z1117" s="223"/>
    </row>
    <row r="1118" spans="1:26" x14ac:dyDescent="0.25">
      <c r="A1118" s="6" t="str">
        <f ca="1">no.</f>
        <v/>
      </c>
      <c r="E1118" s="4" t="str">
        <f ca="1">position</f>
        <v/>
      </c>
      <c r="I1118" s="318"/>
      <c r="L1118" s="4"/>
      <c r="N1118" s="6"/>
      <c r="P1118" s="20"/>
      <c r="Q1118" s="5" t="str">
        <f ca="1">score</f>
        <v/>
      </c>
      <c r="R1118" s="7" t="str">
        <f ca="1">rescore_pd</f>
        <v/>
      </c>
      <c r="S1118" s="310" t="str">
        <f ca="1">price</f>
        <v/>
      </c>
      <c r="U1118" s="4"/>
      <c r="V1118" s="4"/>
      <c r="W1118" s="219" t="str">
        <f ca="1">comm_pd</f>
        <v/>
      </c>
      <c r="X1118" s="4"/>
      <c r="Y1118" s="8"/>
      <c r="Z1118" s="223"/>
    </row>
    <row r="1119" spans="1:26" x14ac:dyDescent="0.25">
      <c r="A1119" s="6" t="str">
        <f ca="1">no.</f>
        <v/>
      </c>
      <c r="E1119" s="4" t="str">
        <f ca="1">position</f>
        <v/>
      </c>
      <c r="I1119" s="318"/>
      <c r="L1119" s="4"/>
      <c r="N1119" s="6"/>
      <c r="P1119" s="20"/>
      <c r="Q1119" s="5" t="str">
        <f ca="1">score</f>
        <v/>
      </c>
      <c r="R1119" s="7" t="str">
        <f ca="1">rescore_pd</f>
        <v/>
      </c>
      <c r="S1119" s="310" t="str">
        <f ca="1">price</f>
        <v/>
      </c>
      <c r="U1119" s="4"/>
      <c r="V1119" s="4"/>
      <c r="W1119" s="219" t="str">
        <f ca="1">comm_pd</f>
        <v/>
      </c>
      <c r="X1119" s="4"/>
      <c r="Y1119" s="8"/>
      <c r="Z1119" s="223"/>
    </row>
    <row r="1120" spans="1:26" x14ac:dyDescent="0.25">
      <c r="A1120" s="6" t="str">
        <f ca="1">no.</f>
        <v/>
      </c>
      <c r="E1120" s="4" t="str">
        <f ca="1">position</f>
        <v/>
      </c>
      <c r="I1120" s="318"/>
      <c r="L1120" s="4"/>
      <c r="N1120" s="6"/>
      <c r="P1120" s="20"/>
      <c r="Q1120" s="5" t="str">
        <f ca="1">score</f>
        <v/>
      </c>
      <c r="R1120" s="7" t="str">
        <f ca="1">rescore_pd</f>
        <v/>
      </c>
      <c r="S1120" s="310" t="str">
        <f ca="1">price</f>
        <v/>
      </c>
      <c r="U1120" s="4"/>
      <c r="V1120" s="4"/>
      <c r="W1120" s="219" t="str">
        <f ca="1">comm_pd</f>
        <v/>
      </c>
      <c r="X1120" s="4"/>
      <c r="Y1120" s="8"/>
      <c r="Z1120" s="223"/>
    </row>
    <row r="1121" spans="1:26" x14ac:dyDescent="0.25">
      <c r="A1121" s="6" t="str">
        <f ca="1">no.</f>
        <v/>
      </c>
      <c r="E1121" s="4" t="str">
        <f ca="1">position</f>
        <v/>
      </c>
      <c r="I1121" s="318"/>
      <c r="L1121" s="4"/>
      <c r="N1121" s="6"/>
      <c r="P1121" s="20"/>
      <c r="Q1121" s="5" t="str">
        <f ca="1">score</f>
        <v/>
      </c>
      <c r="R1121" s="7" t="str">
        <f ca="1">rescore_pd</f>
        <v/>
      </c>
      <c r="S1121" s="310" t="str">
        <f ca="1">price</f>
        <v/>
      </c>
      <c r="U1121" s="4"/>
      <c r="V1121" s="4"/>
      <c r="W1121" s="219" t="str">
        <f ca="1">comm_pd</f>
        <v/>
      </c>
      <c r="X1121" s="4"/>
      <c r="Y1121" s="8"/>
      <c r="Z1121" s="223"/>
    </row>
    <row r="1122" spans="1:26" x14ac:dyDescent="0.25">
      <c r="A1122" s="6" t="str">
        <f ca="1">no.</f>
        <v/>
      </c>
      <c r="E1122" s="4" t="str">
        <f ca="1">position</f>
        <v/>
      </c>
      <c r="I1122" s="318"/>
      <c r="L1122" s="4"/>
      <c r="N1122" s="6"/>
      <c r="P1122" s="20"/>
      <c r="Q1122" s="5" t="str">
        <f ca="1">score</f>
        <v/>
      </c>
      <c r="R1122" s="7" t="str">
        <f ca="1">rescore_pd</f>
        <v/>
      </c>
      <c r="S1122" s="310" t="str">
        <f ca="1">price</f>
        <v/>
      </c>
      <c r="U1122" s="4"/>
      <c r="V1122" s="4"/>
      <c r="W1122" s="219" t="str">
        <f ca="1">comm_pd</f>
        <v/>
      </c>
      <c r="X1122" s="4"/>
      <c r="Y1122" s="8"/>
      <c r="Z1122" s="223"/>
    </row>
    <row r="1123" spans="1:26" x14ac:dyDescent="0.25">
      <c r="A1123" s="6" t="str">
        <f ca="1">no.</f>
        <v/>
      </c>
      <c r="E1123" s="4" t="str">
        <f ca="1">position</f>
        <v/>
      </c>
      <c r="I1123" s="318"/>
      <c r="L1123" s="4"/>
      <c r="N1123" s="6"/>
      <c r="P1123" s="20"/>
      <c r="Q1123" s="5" t="str">
        <f ca="1">score</f>
        <v/>
      </c>
      <c r="R1123" s="7" t="str">
        <f ca="1">rescore_pd</f>
        <v/>
      </c>
      <c r="S1123" s="310" t="str">
        <f ca="1">price</f>
        <v/>
      </c>
      <c r="U1123" s="4"/>
      <c r="V1123" s="4"/>
      <c r="W1123" s="219" t="str">
        <f ca="1">comm_pd</f>
        <v/>
      </c>
      <c r="X1123" s="4"/>
      <c r="Y1123" s="8"/>
      <c r="Z1123" s="223"/>
    </row>
    <row r="1124" spans="1:26" x14ac:dyDescent="0.25">
      <c r="A1124" s="6" t="str">
        <f ca="1">no.</f>
        <v/>
      </c>
      <c r="E1124" s="4" t="str">
        <f ca="1">position</f>
        <v/>
      </c>
      <c r="I1124" s="318"/>
      <c r="L1124" s="4"/>
      <c r="N1124" s="6"/>
      <c r="P1124" s="20"/>
      <c r="Q1124" s="5" t="str">
        <f ca="1">score</f>
        <v/>
      </c>
      <c r="R1124" s="7" t="str">
        <f ca="1">rescore_pd</f>
        <v/>
      </c>
      <c r="S1124" s="310" t="str">
        <f ca="1">price</f>
        <v/>
      </c>
      <c r="U1124" s="4"/>
      <c r="V1124" s="4"/>
      <c r="W1124" s="219" t="str">
        <f ca="1">comm_pd</f>
        <v/>
      </c>
      <c r="X1124" s="4"/>
      <c r="Y1124" s="8"/>
      <c r="Z1124" s="223"/>
    </row>
    <row r="1125" spans="1:26" x14ac:dyDescent="0.25">
      <c r="A1125" s="6" t="str">
        <f ca="1">no.</f>
        <v/>
      </c>
      <c r="E1125" s="4" t="str">
        <f ca="1">position</f>
        <v/>
      </c>
      <c r="I1125" s="318"/>
      <c r="L1125" s="4"/>
      <c r="N1125" s="6"/>
      <c r="P1125" s="20"/>
      <c r="Q1125" s="5" t="str">
        <f ca="1">score</f>
        <v/>
      </c>
      <c r="R1125" s="7" t="str">
        <f ca="1">rescore_pd</f>
        <v/>
      </c>
      <c r="S1125" s="310" t="str">
        <f ca="1">price</f>
        <v/>
      </c>
      <c r="U1125" s="4"/>
      <c r="V1125" s="4"/>
      <c r="W1125" s="219" t="str">
        <f ca="1">comm_pd</f>
        <v/>
      </c>
      <c r="X1125" s="4"/>
      <c r="Y1125" s="8"/>
      <c r="Z1125" s="223"/>
    </row>
    <row r="1126" spans="1:26" x14ac:dyDescent="0.25">
      <c r="A1126" s="6" t="str">
        <f ca="1">no.</f>
        <v/>
      </c>
      <c r="E1126" s="4" t="str">
        <f ca="1">position</f>
        <v/>
      </c>
      <c r="I1126" s="318"/>
      <c r="L1126" s="4"/>
      <c r="N1126" s="6"/>
      <c r="P1126" s="20"/>
      <c r="Q1126" s="5" t="str">
        <f ca="1">score</f>
        <v/>
      </c>
      <c r="R1126" s="7" t="str">
        <f ca="1">rescore_pd</f>
        <v/>
      </c>
      <c r="S1126" s="310" t="str">
        <f ca="1">price</f>
        <v/>
      </c>
      <c r="U1126" s="4"/>
      <c r="V1126" s="4"/>
      <c r="W1126" s="219" t="str">
        <f ca="1">comm_pd</f>
        <v/>
      </c>
      <c r="X1126" s="4"/>
      <c r="Y1126" s="8"/>
      <c r="Z1126" s="223"/>
    </row>
    <row r="1127" spans="1:26" x14ac:dyDescent="0.25">
      <c r="A1127" s="6" t="str">
        <f ca="1">no.</f>
        <v/>
      </c>
      <c r="E1127" s="4" t="str">
        <f ca="1">position</f>
        <v/>
      </c>
      <c r="I1127" s="318"/>
      <c r="L1127" s="4"/>
      <c r="N1127" s="6"/>
      <c r="P1127" s="20"/>
      <c r="Q1127" s="5" t="str">
        <f ca="1">score</f>
        <v/>
      </c>
      <c r="R1127" s="7" t="str">
        <f ca="1">rescore_pd</f>
        <v/>
      </c>
      <c r="S1127" s="310" t="str">
        <f ca="1">price</f>
        <v/>
      </c>
      <c r="U1127" s="4"/>
      <c r="V1127" s="4"/>
      <c r="W1127" s="219" t="str">
        <f ca="1">comm_pd</f>
        <v/>
      </c>
      <c r="X1127" s="4"/>
      <c r="Y1127" s="8"/>
      <c r="Z1127" s="223"/>
    </row>
    <row r="1128" spans="1:26" x14ac:dyDescent="0.25">
      <c r="A1128" s="6" t="str">
        <f ca="1">no.</f>
        <v/>
      </c>
      <c r="E1128" s="4" t="str">
        <f ca="1">position</f>
        <v/>
      </c>
      <c r="I1128" s="318"/>
      <c r="L1128" s="4"/>
      <c r="N1128" s="6"/>
      <c r="P1128" s="20"/>
      <c r="Q1128" s="5" t="str">
        <f ca="1">score</f>
        <v/>
      </c>
      <c r="R1128" s="7" t="str">
        <f ca="1">rescore_pd</f>
        <v/>
      </c>
      <c r="S1128" s="310" t="str">
        <f ca="1">price</f>
        <v/>
      </c>
      <c r="U1128" s="4"/>
      <c r="V1128" s="4"/>
      <c r="W1128" s="219" t="str">
        <f ca="1">comm_pd</f>
        <v/>
      </c>
      <c r="X1128" s="4"/>
      <c r="Y1128" s="8"/>
      <c r="Z1128" s="223"/>
    </row>
    <row r="1129" spans="1:26" x14ac:dyDescent="0.25">
      <c r="A1129" s="6" t="str">
        <f ca="1">no.</f>
        <v/>
      </c>
      <c r="E1129" s="4" t="str">
        <f ca="1">position</f>
        <v/>
      </c>
      <c r="I1129" s="318"/>
      <c r="L1129" s="4"/>
      <c r="N1129" s="6"/>
      <c r="P1129" s="20"/>
      <c r="Q1129" s="5" t="str">
        <f ca="1">score</f>
        <v/>
      </c>
      <c r="R1129" s="7" t="str">
        <f ca="1">rescore_pd</f>
        <v/>
      </c>
      <c r="S1129" s="310" t="str">
        <f ca="1">price</f>
        <v/>
      </c>
      <c r="U1129" s="4"/>
      <c r="V1129" s="4"/>
      <c r="W1129" s="219" t="str">
        <f ca="1">comm_pd</f>
        <v/>
      </c>
      <c r="X1129" s="4"/>
      <c r="Y1129" s="8"/>
      <c r="Z1129" s="223"/>
    </row>
    <row r="1130" spans="1:26" x14ac:dyDescent="0.25">
      <c r="A1130" s="6" t="str">
        <f ca="1">no.</f>
        <v/>
      </c>
      <c r="E1130" s="4" t="str">
        <f ca="1">position</f>
        <v/>
      </c>
      <c r="I1130" s="318"/>
      <c r="L1130" s="4"/>
      <c r="N1130" s="6"/>
      <c r="P1130" s="20"/>
      <c r="Q1130" s="5" t="str">
        <f ca="1">score</f>
        <v/>
      </c>
      <c r="R1130" s="7" t="str">
        <f ca="1">rescore_pd</f>
        <v/>
      </c>
      <c r="S1130" s="310" t="str">
        <f ca="1">price</f>
        <v/>
      </c>
      <c r="U1130" s="4"/>
      <c r="V1130" s="4"/>
      <c r="W1130" s="219" t="str">
        <f ca="1">comm_pd</f>
        <v/>
      </c>
      <c r="X1130" s="4"/>
      <c r="Y1130" s="8"/>
      <c r="Z1130" s="223"/>
    </row>
    <row r="1131" spans="1:26" x14ac:dyDescent="0.25">
      <c r="A1131" s="6" t="str">
        <f ca="1">no.</f>
        <v/>
      </c>
      <c r="E1131" s="4" t="str">
        <f ca="1">position</f>
        <v/>
      </c>
      <c r="I1131" s="318"/>
      <c r="L1131" s="4"/>
      <c r="N1131" s="6"/>
      <c r="P1131" s="20"/>
      <c r="Q1131" s="5" t="str">
        <f ca="1">score</f>
        <v/>
      </c>
      <c r="R1131" s="7" t="str">
        <f ca="1">rescore_pd</f>
        <v/>
      </c>
      <c r="S1131" s="310" t="str">
        <f ca="1">price</f>
        <v/>
      </c>
      <c r="U1131" s="4"/>
      <c r="V1131" s="4"/>
      <c r="W1131" s="219" t="str">
        <f ca="1">comm_pd</f>
        <v/>
      </c>
      <c r="X1131" s="4"/>
      <c r="Y1131" s="8"/>
      <c r="Z1131" s="223"/>
    </row>
    <row r="1132" spans="1:26" x14ac:dyDescent="0.25">
      <c r="A1132" s="6" t="str">
        <f ca="1">no.</f>
        <v/>
      </c>
      <c r="E1132" s="4" t="str">
        <f ca="1">position</f>
        <v/>
      </c>
      <c r="I1132" s="318"/>
      <c r="L1132" s="4"/>
      <c r="N1132" s="6"/>
      <c r="P1132" s="20"/>
      <c r="Q1132" s="5" t="str">
        <f ca="1">score</f>
        <v/>
      </c>
      <c r="R1132" s="7" t="str">
        <f ca="1">rescore_pd</f>
        <v/>
      </c>
      <c r="S1132" s="310" t="str">
        <f ca="1">price</f>
        <v/>
      </c>
      <c r="U1132" s="4"/>
      <c r="V1132" s="4"/>
      <c r="W1132" s="219" t="str">
        <f ca="1">comm_pd</f>
        <v/>
      </c>
      <c r="X1132" s="4"/>
      <c r="Y1132" s="8"/>
      <c r="Z1132" s="223"/>
    </row>
    <row r="1133" spans="1:26" x14ac:dyDescent="0.25">
      <c r="A1133" s="6" t="str">
        <f ca="1">no.</f>
        <v/>
      </c>
      <c r="E1133" s="4" t="str">
        <f ca="1">position</f>
        <v/>
      </c>
      <c r="I1133" s="318"/>
      <c r="L1133" s="4"/>
      <c r="N1133" s="6"/>
      <c r="P1133" s="20"/>
      <c r="Q1133" s="5" t="str">
        <f ca="1">score</f>
        <v/>
      </c>
      <c r="R1133" s="7" t="str">
        <f ca="1">rescore_pd</f>
        <v/>
      </c>
      <c r="S1133" s="310" t="str">
        <f ca="1">price</f>
        <v/>
      </c>
      <c r="U1133" s="4"/>
      <c r="V1133" s="4"/>
      <c r="W1133" s="219" t="str">
        <f ca="1">comm_pd</f>
        <v/>
      </c>
      <c r="X1133" s="4"/>
      <c r="Y1133" s="8"/>
      <c r="Z1133" s="223"/>
    </row>
    <row r="1134" spans="1:26" x14ac:dyDescent="0.25">
      <c r="A1134" s="6" t="str">
        <f ca="1">no.</f>
        <v/>
      </c>
      <c r="E1134" s="4" t="str">
        <f ca="1">position</f>
        <v/>
      </c>
      <c r="I1134" s="318"/>
      <c r="L1134" s="4"/>
      <c r="N1134" s="6"/>
      <c r="P1134" s="20"/>
      <c r="Q1134" s="5" t="str">
        <f ca="1">score</f>
        <v/>
      </c>
      <c r="R1134" s="7" t="str">
        <f ca="1">rescore_pd</f>
        <v/>
      </c>
      <c r="S1134" s="310" t="str">
        <f ca="1">price</f>
        <v/>
      </c>
      <c r="U1134" s="4"/>
      <c r="V1134" s="4"/>
      <c r="W1134" s="219" t="str">
        <f ca="1">comm_pd</f>
        <v/>
      </c>
      <c r="X1134" s="4"/>
      <c r="Y1134" s="8"/>
      <c r="Z1134" s="223"/>
    </row>
    <row r="1135" spans="1:26" x14ac:dyDescent="0.25">
      <c r="A1135" s="6" t="str">
        <f ca="1">no.</f>
        <v/>
      </c>
      <c r="E1135" s="4" t="str">
        <f ca="1">position</f>
        <v/>
      </c>
      <c r="I1135" s="318"/>
      <c r="L1135" s="4"/>
      <c r="N1135" s="6"/>
      <c r="P1135" s="20"/>
      <c r="Q1135" s="5" t="str">
        <f ca="1">score</f>
        <v/>
      </c>
      <c r="R1135" s="7" t="str">
        <f ca="1">rescore_pd</f>
        <v/>
      </c>
      <c r="S1135" s="310" t="str">
        <f ca="1">price</f>
        <v/>
      </c>
      <c r="U1135" s="4"/>
      <c r="V1135" s="4"/>
      <c r="W1135" s="219" t="str">
        <f ca="1">comm_pd</f>
        <v/>
      </c>
      <c r="X1135" s="4"/>
      <c r="Y1135" s="8"/>
      <c r="Z1135" s="223"/>
    </row>
    <row r="1136" spans="1:26" x14ac:dyDescent="0.25">
      <c r="A1136" s="6" t="str">
        <f ca="1">no.</f>
        <v/>
      </c>
      <c r="E1136" s="4" t="str">
        <f ca="1">position</f>
        <v/>
      </c>
      <c r="I1136" s="318"/>
      <c r="L1136" s="4"/>
      <c r="N1136" s="6"/>
      <c r="P1136" s="20"/>
      <c r="Q1136" s="5" t="str">
        <f ca="1">score</f>
        <v/>
      </c>
      <c r="R1136" s="7" t="str">
        <f ca="1">rescore_pd</f>
        <v/>
      </c>
      <c r="S1136" s="310" t="str">
        <f ca="1">price</f>
        <v/>
      </c>
      <c r="U1136" s="4"/>
      <c r="V1136" s="4"/>
      <c r="W1136" s="219" t="str">
        <f ca="1">comm_pd</f>
        <v/>
      </c>
      <c r="X1136" s="4"/>
      <c r="Y1136" s="8"/>
      <c r="Z1136" s="223"/>
    </row>
    <row r="1137" spans="1:26" x14ac:dyDescent="0.25">
      <c r="A1137" s="6" t="str">
        <f ca="1">no.</f>
        <v/>
      </c>
      <c r="E1137" s="4" t="str">
        <f ca="1">position</f>
        <v/>
      </c>
      <c r="I1137" s="318"/>
      <c r="L1137" s="4"/>
      <c r="N1137" s="6"/>
      <c r="P1137" s="20"/>
      <c r="Q1137" s="5" t="str">
        <f ca="1">score</f>
        <v/>
      </c>
      <c r="R1137" s="7" t="str">
        <f ca="1">rescore_pd</f>
        <v/>
      </c>
      <c r="S1137" s="310" t="str">
        <f ca="1">price</f>
        <v/>
      </c>
      <c r="U1137" s="4"/>
      <c r="V1137" s="4"/>
      <c r="W1137" s="219" t="str">
        <f ca="1">comm_pd</f>
        <v/>
      </c>
      <c r="X1137" s="4"/>
      <c r="Y1137" s="8"/>
      <c r="Z1137" s="223"/>
    </row>
    <row r="1138" spans="1:26" x14ac:dyDescent="0.25">
      <c r="A1138" s="6" t="str">
        <f ca="1">no.</f>
        <v/>
      </c>
      <c r="E1138" s="4" t="str">
        <f ca="1">position</f>
        <v/>
      </c>
      <c r="I1138" s="318"/>
      <c r="L1138" s="4"/>
      <c r="N1138" s="6"/>
      <c r="P1138" s="20"/>
      <c r="Q1138" s="5" t="str">
        <f ca="1">score</f>
        <v/>
      </c>
      <c r="R1138" s="7" t="str">
        <f ca="1">rescore_pd</f>
        <v/>
      </c>
      <c r="S1138" s="310" t="str">
        <f ca="1">price</f>
        <v/>
      </c>
      <c r="U1138" s="4"/>
      <c r="V1138" s="4"/>
      <c r="W1138" s="219" t="str">
        <f ca="1">comm_pd</f>
        <v/>
      </c>
      <c r="X1138" s="4"/>
      <c r="Y1138" s="8"/>
      <c r="Z1138" s="223"/>
    </row>
    <row r="1139" spans="1:26" x14ac:dyDescent="0.25">
      <c r="A1139" s="6" t="str">
        <f ca="1">no.</f>
        <v/>
      </c>
      <c r="E1139" s="4" t="str">
        <f ca="1">position</f>
        <v/>
      </c>
      <c r="I1139" s="318"/>
      <c r="L1139" s="4"/>
      <c r="N1139" s="6"/>
      <c r="P1139" s="20"/>
      <c r="Q1139" s="5" t="str">
        <f ca="1">score</f>
        <v/>
      </c>
      <c r="R1139" s="7" t="str">
        <f ca="1">rescore_pd</f>
        <v/>
      </c>
      <c r="S1139" s="310" t="str">
        <f ca="1">price</f>
        <v/>
      </c>
      <c r="U1139" s="4"/>
      <c r="V1139" s="4"/>
      <c r="W1139" s="219" t="str">
        <f ca="1">comm_pd</f>
        <v/>
      </c>
      <c r="X1139" s="4"/>
      <c r="Y1139" s="8"/>
      <c r="Z1139" s="223"/>
    </row>
    <row r="1140" spans="1:26" x14ac:dyDescent="0.25">
      <c r="A1140" s="6" t="str">
        <f ca="1">no.</f>
        <v/>
      </c>
      <c r="E1140" s="4" t="str">
        <f ca="1">position</f>
        <v/>
      </c>
      <c r="I1140" s="318"/>
      <c r="L1140" s="4"/>
      <c r="N1140" s="6"/>
      <c r="P1140" s="20"/>
      <c r="Q1140" s="5" t="str">
        <f ca="1">score</f>
        <v/>
      </c>
      <c r="R1140" s="7" t="str">
        <f ca="1">rescore_pd</f>
        <v/>
      </c>
      <c r="S1140" s="310" t="str">
        <f ca="1">price</f>
        <v/>
      </c>
      <c r="U1140" s="4"/>
      <c r="V1140" s="4"/>
      <c r="W1140" s="219" t="str">
        <f ca="1">comm_pd</f>
        <v/>
      </c>
      <c r="X1140" s="4"/>
      <c r="Y1140" s="8"/>
      <c r="Z1140" s="223"/>
    </row>
    <row r="1141" spans="1:26" x14ac:dyDescent="0.25">
      <c r="A1141" s="6" t="str">
        <f ca="1">no.</f>
        <v/>
      </c>
      <c r="E1141" s="4" t="str">
        <f ca="1">position</f>
        <v/>
      </c>
      <c r="I1141" s="318"/>
      <c r="L1141" s="4"/>
      <c r="N1141" s="6"/>
      <c r="P1141" s="20"/>
      <c r="Q1141" s="5" t="str">
        <f ca="1">score</f>
        <v/>
      </c>
      <c r="R1141" s="7" t="str">
        <f ca="1">rescore_pd</f>
        <v/>
      </c>
      <c r="S1141" s="310" t="str">
        <f ca="1">price</f>
        <v/>
      </c>
      <c r="U1141" s="4"/>
      <c r="V1141" s="4"/>
      <c r="W1141" s="219" t="str">
        <f ca="1">comm_pd</f>
        <v/>
      </c>
      <c r="X1141" s="4"/>
      <c r="Y1141" s="8"/>
      <c r="Z1141" s="223"/>
    </row>
    <row r="1142" spans="1:26" x14ac:dyDescent="0.25">
      <c r="A1142" s="6" t="str">
        <f ca="1">no.</f>
        <v/>
      </c>
      <c r="E1142" s="4" t="str">
        <f ca="1">position</f>
        <v/>
      </c>
      <c r="I1142" s="318"/>
      <c r="L1142" s="4"/>
      <c r="N1142" s="6"/>
      <c r="P1142" s="20"/>
      <c r="Q1142" s="5" t="str">
        <f ca="1">score</f>
        <v/>
      </c>
      <c r="R1142" s="7" t="str">
        <f ca="1">rescore_pd</f>
        <v/>
      </c>
      <c r="S1142" s="310" t="str">
        <f ca="1">price</f>
        <v/>
      </c>
      <c r="U1142" s="4"/>
      <c r="V1142" s="4"/>
      <c r="W1142" s="219" t="str">
        <f ca="1">comm_pd</f>
        <v/>
      </c>
      <c r="X1142" s="4"/>
      <c r="Y1142" s="8"/>
      <c r="Z1142" s="223"/>
    </row>
    <row r="1143" spans="1:26" x14ac:dyDescent="0.25">
      <c r="A1143" s="6" t="str">
        <f ca="1">no.</f>
        <v/>
      </c>
      <c r="E1143" s="4" t="str">
        <f ca="1">position</f>
        <v/>
      </c>
      <c r="I1143" s="318"/>
      <c r="L1143" s="4"/>
      <c r="N1143" s="6"/>
      <c r="P1143" s="20"/>
      <c r="Q1143" s="5" t="str">
        <f ca="1">score</f>
        <v/>
      </c>
      <c r="R1143" s="7" t="str">
        <f ca="1">rescore_pd</f>
        <v/>
      </c>
      <c r="S1143" s="310" t="str">
        <f ca="1">price</f>
        <v/>
      </c>
      <c r="U1143" s="4"/>
      <c r="V1143" s="4"/>
      <c r="W1143" s="219" t="str">
        <f ca="1">comm_pd</f>
        <v/>
      </c>
      <c r="X1143" s="4"/>
      <c r="Y1143" s="8"/>
      <c r="Z1143" s="223"/>
    </row>
    <row r="1144" spans="1:26" x14ac:dyDescent="0.25">
      <c r="A1144" s="6" t="str">
        <f ca="1">no.</f>
        <v/>
      </c>
      <c r="E1144" s="4" t="str">
        <f ca="1">position</f>
        <v/>
      </c>
      <c r="I1144" s="318"/>
      <c r="L1144" s="4"/>
      <c r="N1144" s="6"/>
      <c r="P1144" s="20"/>
      <c r="Q1144" s="5" t="str">
        <f ca="1">score</f>
        <v/>
      </c>
      <c r="R1144" s="7" t="str">
        <f ca="1">rescore_pd</f>
        <v/>
      </c>
      <c r="S1144" s="310" t="str">
        <f ca="1">price</f>
        <v/>
      </c>
      <c r="U1144" s="4"/>
      <c r="V1144" s="4"/>
      <c r="W1144" s="219" t="str">
        <f ca="1">comm_pd</f>
        <v/>
      </c>
      <c r="X1144" s="4"/>
      <c r="Y1144" s="8"/>
      <c r="Z1144" s="223"/>
    </row>
    <row r="1145" spans="1:26" x14ac:dyDescent="0.25">
      <c r="A1145" s="6" t="str">
        <f ca="1">no.</f>
        <v/>
      </c>
      <c r="E1145" s="4" t="str">
        <f ca="1">position</f>
        <v/>
      </c>
      <c r="I1145" s="318"/>
      <c r="L1145" s="4"/>
      <c r="N1145" s="6"/>
      <c r="P1145" s="20"/>
      <c r="Q1145" s="5" t="str">
        <f ca="1">score</f>
        <v/>
      </c>
      <c r="R1145" s="7" t="str">
        <f ca="1">rescore_pd</f>
        <v/>
      </c>
      <c r="S1145" s="310" t="str">
        <f ca="1">price</f>
        <v/>
      </c>
      <c r="U1145" s="4"/>
      <c r="V1145" s="4"/>
      <c r="W1145" s="219" t="str">
        <f ca="1">comm_pd</f>
        <v/>
      </c>
      <c r="X1145" s="4"/>
      <c r="Y1145" s="8"/>
      <c r="Z1145" s="223"/>
    </row>
    <row r="1146" spans="1:26" x14ac:dyDescent="0.25">
      <c r="A1146" s="6" t="str">
        <f ca="1">no.</f>
        <v/>
      </c>
      <c r="E1146" s="4" t="str">
        <f ca="1">position</f>
        <v/>
      </c>
      <c r="I1146" s="318"/>
      <c r="L1146" s="4"/>
      <c r="N1146" s="6"/>
      <c r="P1146" s="20"/>
      <c r="Q1146" s="5" t="str">
        <f ca="1">score</f>
        <v/>
      </c>
      <c r="R1146" s="7" t="str">
        <f ca="1">rescore_pd</f>
        <v/>
      </c>
      <c r="S1146" s="310" t="str">
        <f ca="1">price</f>
        <v/>
      </c>
      <c r="U1146" s="4"/>
      <c r="V1146" s="4"/>
      <c r="W1146" s="219" t="str">
        <f ca="1">comm_pd</f>
        <v/>
      </c>
      <c r="X1146" s="4"/>
      <c r="Y1146" s="8"/>
      <c r="Z1146" s="223"/>
    </row>
    <row r="1147" spans="1:26" x14ac:dyDescent="0.25">
      <c r="A1147" s="6" t="str">
        <f ca="1">no.</f>
        <v/>
      </c>
      <c r="E1147" s="4" t="str">
        <f ca="1">position</f>
        <v/>
      </c>
      <c r="I1147" s="318"/>
      <c r="L1147" s="4"/>
      <c r="N1147" s="6"/>
      <c r="P1147" s="20"/>
      <c r="Q1147" s="5" t="str">
        <f ca="1">score</f>
        <v/>
      </c>
      <c r="R1147" s="7" t="str">
        <f ca="1">rescore_pd</f>
        <v/>
      </c>
      <c r="S1147" s="310" t="str">
        <f ca="1">price</f>
        <v/>
      </c>
      <c r="U1147" s="4"/>
      <c r="V1147" s="4"/>
      <c r="W1147" s="219" t="str">
        <f ca="1">comm_pd</f>
        <v/>
      </c>
      <c r="X1147" s="4"/>
      <c r="Y1147" s="8"/>
      <c r="Z1147" s="223"/>
    </row>
    <row r="1148" spans="1:26" x14ac:dyDescent="0.25">
      <c r="A1148" s="6" t="str">
        <f ca="1">no.</f>
        <v/>
      </c>
      <c r="E1148" s="4" t="str">
        <f ca="1">position</f>
        <v/>
      </c>
      <c r="I1148" s="318"/>
      <c r="L1148" s="4"/>
      <c r="N1148" s="6"/>
      <c r="P1148" s="20"/>
      <c r="Q1148" s="5" t="str">
        <f ca="1">score</f>
        <v/>
      </c>
      <c r="R1148" s="7" t="str">
        <f ca="1">rescore_pd</f>
        <v/>
      </c>
      <c r="S1148" s="310" t="str">
        <f ca="1">price</f>
        <v/>
      </c>
      <c r="U1148" s="4"/>
      <c r="V1148" s="4"/>
      <c r="W1148" s="219" t="str">
        <f ca="1">comm_pd</f>
        <v/>
      </c>
      <c r="X1148" s="4"/>
      <c r="Y1148" s="8"/>
      <c r="Z1148" s="223"/>
    </row>
    <row r="1149" spans="1:26" x14ac:dyDescent="0.25">
      <c r="A1149" s="6" t="str">
        <f ca="1">no.</f>
        <v/>
      </c>
      <c r="E1149" s="4" t="str">
        <f ca="1">position</f>
        <v/>
      </c>
      <c r="I1149" s="318"/>
      <c r="L1149" s="4"/>
      <c r="N1149" s="6"/>
      <c r="P1149" s="20"/>
      <c r="Q1149" s="5" t="str">
        <f ca="1">score</f>
        <v/>
      </c>
      <c r="R1149" s="7" t="str">
        <f ca="1">rescore_pd</f>
        <v/>
      </c>
      <c r="S1149" s="310" t="str">
        <f ca="1">price</f>
        <v/>
      </c>
      <c r="U1149" s="4"/>
      <c r="V1149" s="4"/>
      <c r="W1149" s="219" t="str">
        <f ca="1">comm_pd</f>
        <v/>
      </c>
      <c r="X1149" s="4"/>
      <c r="Y1149" s="8"/>
      <c r="Z1149" s="223"/>
    </row>
    <row r="1150" spans="1:26" x14ac:dyDescent="0.25">
      <c r="A1150" s="6" t="str">
        <f ca="1">no.</f>
        <v/>
      </c>
      <c r="E1150" s="4" t="str">
        <f ca="1">position</f>
        <v/>
      </c>
      <c r="I1150" s="318"/>
      <c r="L1150" s="4"/>
      <c r="N1150" s="6"/>
      <c r="P1150" s="20"/>
      <c r="Q1150" s="5" t="str">
        <f ca="1">score</f>
        <v/>
      </c>
      <c r="R1150" s="7" t="str">
        <f ca="1">rescore_pd</f>
        <v/>
      </c>
      <c r="S1150" s="310" t="str">
        <f ca="1">price</f>
        <v/>
      </c>
      <c r="U1150" s="4"/>
      <c r="V1150" s="4"/>
      <c r="W1150" s="219" t="str">
        <f ca="1">comm_pd</f>
        <v/>
      </c>
      <c r="X1150" s="4"/>
      <c r="Y1150" s="8"/>
      <c r="Z1150" s="223"/>
    </row>
    <row r="1151" spans="1:26" x14ac:dyDescent="0.25">
      <c r="A1151" s="6" t="str">
        <f ca="1">no.</f>
        <v/>
      </c>
      <c r="E1151" s="4" t="str">
        <f ca="1">position</f>
        <v/>
      </c>
      <c r="I1151" s="318"/>
      <c r="L1151" s="4"/>
      <c r="N1151" s="6"/>
      <c r="P1151" s="20"/>
      <c r="Q1151" s="5" t="str">
        <f ca="1">score</f>
        <v/>
      </c>
      <c r="R1151" s="7" t="str">
        <f ca="1">rescore_pd</f>
        <v/>
      </c>
      <c r="S1151" s="310" t="str">
        <f ca="1">price</f>
        <v/>
      </c>
      <c r="U1151" s="4"/>
      <c r="V1151" s="4"/>
      <c r="W1151" s="219" t="str">
        <f ca="1">comm_pd</f>
        <v/>
      </c>
      <c r="X1151" s="4"/>
      <c r="Y1151" s="8"/>
      <c r="Z1151" s="223"/>
    </row>
    <row r="1152" spans="1:26" x14ac:dyDescent="0.25">
      <c r="A1152" s="6" t="str">
        <f ca="1">no.</f>
        <v/>
      </c>
      <c r="E1152" s="4" t="str">
        <f ca="1">position</f>
        <v/>
      </c>
      <c r="I1152" s="318"/>
      <c r="L1152" s="4"/>
      <c r="N1152" s="6"/>
      <c r="P1152" s="20"/>
      <c r="Q1152" s="5" t="str">
        <f ca="1">score</f>
        <v/>
      </c>
      <c r="R1152" s="7" t="str">
        <f ca="1">rescore_pd</f>
        <v/>
      </c>
      <c r="S1152" s="310" t="str">
        <f ca="1">price</f>
        <v/>
      </c>
      <c r="U1152" s="4"/>
      <c r="V1152" s="4"/>
      <c r="W1152" s="219" t="str">
        <f ca="1">comm_pd</f>
        <v/>
      </c>
      <c r="X1152" s="4"/>
      <c r="Y1152" s="8"/>
      <c r="Z1152" s="223"/>
    </row>
    <row r="1153" spans="1:26" x14ac:dyDescent="0.25">
      <c r="A1153" s="6" t="str">
        <f ca="1">no.</f>
        <v/>
      </c>
      <c r="E1153" s="4" t="str">
        <f ca="1">position</f>
        <v/>
      </c>
      <c r="I1153" s="318"/>
      <c r="L1153" s="4"/>
      <c r="N1153" s="6"/>
      <c r="P1153" s="20"/>
      <c r="Q1153" s="5" t="str">
        <f ca="1">score</f>
        <v/>
      </c>
      <c r="R1153" s="7" t="str">
        <f ca="1">rescore_pd</f>
        <v/>
      </c>
      <c r="S1153" s="310" t="str">
        <f ca="1">price</f>
        <v/>
      </c>
      <c r="U1153" s="4"/>
      <c r="V1153" s="4"/>
      <c r="W1153" s="219" t="str">
        <f ca="1">comm_pd</f>
        <v/>
      </c>
      <c r="X1153" s="4"/>
      <c r="Y1153" s="8"/>
      <c r="Z1153" s="223"/>
    </row>
    <row r="1154" spans="1:26" x14ac:dyDescent="0.25">
      <c r="A1154" s="6" t="str">
        <f ca="1">no.</f>
        <v/>
      </c>
      <c r="E1154" s="4" t="str">
        <f ca="1">position</f>
        <v/>
      </c>
      <c r="I1154" s="318"/>
      <c r="L1154" s="4"/>
      <c r="N1154" s="6"/>
      <c r="P1154" s="20"/>
      <c r="Q1154" s="5" t="str">
        <f ca="1">score</f>
        <v/>
      </c>
      <c r="R1154" s="7" t="str">
        <f ca="1">rescore_pd</f>
        <v/>
      </c>
      <c r="S1154" s="310" t="str">
        <f ca="1">price</f>
        <v/>
      </c>
      <c r="U1154" s="4"/>
      <c r="V1154" s="4"/>
      <c r="W1154" s="219" t="str">
        <f ca="1">comm_pd</f>
        <v/>
      </c>
      <c r="X1154" s="4"/>
      <c r="Y1154" s="8"/>
      <c r="Z1154" s="223"/>
    </row>
    <row r="1155" spans="1:26" x14ac:dyDescent="0.25">
      <c r="A1155" s="6" t="str">
        <f ca="1">no.</f>
        <v/>
      </c>
      <c r="E1155" s="4" t="str">
        <f ca="1">position</f>
        <v/>
      </c>
      <c r="I1155" s="318"/>
      <c r="L1155" s="4"/>
      <c r="N1155" s="6"/>
      <c r="P1155" s="20"/>
      <c r="Q1155" s="5" t="str">
        <f ca="1">score</f>
        <v/>
      </c>
      <c r="R1155" s="7" t="str">
        <f ca="1">rescore_pd</f>
        <v/>
      </c>
      <c r="S1155" s="310" t="str">
        <f ca="1">price</f>
        <v/>
      </c>
      <c r="U1155" s="4"/>
      <c r="V1155" s="4"/>
      <c r="W1155" s="219" t="str">
        <f ca="1">comm_pd</f>
        <v/>
      </c>
      <c r="X1155" s="4"/>
      <c r="Y1155" s="8"/>
      <c r="Z1155" s="223"/>
    </row>
    <row r="1156" spans="1:26" x14ac:dyDescent="0.25">
      <c r="A1156" s="6" t="str">
        <f ca="1">no.</f>
        <v/>
      </c>
      <c r="E1156" s="4" t="str">
        <f ca="1">position</f>
        <v/>
      </c>
      <c r="I1156" s="318"/>
      <c r="L1156" s="4"/>
      <c r="N1156" s="6"/>
      <c r="P1156" s="20"/>
      <c r="Q1156" s="5" t="str">
        <f ca="1">score</f>
        <v/>
      </c>
      <c r="R1156" s="7" t="str">
        <f ca="1">rescore_pd</f>
        <v/>
      </c>
      <c r="S1156" s="310" t="str">
        <f ca="1">price</f>
        <v/>
      </c>
      <c r="U1156" s="4"/>
      <c r="V1156" s="4"/>
      <c r="W1156" s="219" t="str">
        <f ca="1">comm_pd</f>
        <v/>
      </c>
      <c r="X1156" s="4"/>
      <c r="Y1156" s="8"/>
      <c r="Z1156" s="223"/>
    </row>
    <row r="1157" spans="1:26" x14ac:dyDescent="0.25">
      <c r="A1157" s="6" t="str">
        <f ca="1">no.</f>
        <v/>
      </c>
      <c r="E1157" s="4" t="str">
        <f ca="1">position</f>
        <v/>
      </c>
      <c r="I1157" s="318"/>
      <c r="L1157" s="4"/>
      <c r="N1157" s="6"/>
      <c r="P1157" s="20"/>
      <c r="Q1157" s="5" t="str">
        <f ca="1">score</f>
        <v/>
      </c>
      <c r="R1157" s="7" t="str">
        <f ca="1">rescore_pd</f>
        <v/>
      </c>
      <c r="S1157" s="310" t="str">
        <f ca="1">price</f>
        <v/>
      </c>
      <c r="U1157" s="4"/>
      <c r="V1157" s="4"/>
      <c r="W1157" s="219" t="str">
        <f ca="1">comm_pd</f>
        <v/>
      </c>
      <c r="X1157" s="4"/>
      <c r="Y1157" s="8"/>
      <c r="Z1157" s="223"/>
    </row>
    <row r="1158" spans="1:26" x14ac:dyDescent="0.25">
      <c r="A1158" s="6" t="str">
        <f ca="1">no.</f>
        <v/>
      </c>
      <c r="E1158" s="4" t="str">
        <f ca="1">position</f>
        <v/>
      </c>
      <c r="I1158" s="318"/>
      <c r="L1158" s="4"/>
      <c r="N1158" s="6"/>
      <c r="P1158" s="20"/>
      <c r="Q1158" s="5" t="str">
        <f ca="1">score</f>
        <v/>
      </c>
      <c r="R1158" s="7" t="str">
        <f ca="1">rescore_pd</f>
        <v/>
      </c>
      <c r="S1158" s="310" t="str">
        <f ca="1">price</f>
        <v/>
      </c>
      <c r="U1158" s="4"/>
      <c r="V1158" s="4"/>
      <c r="W1158" s="219" t="str">
        <f ca="1">comm_pd</f>
        <v/>
      </c>
      <c r="X1158" s="4"/>
      <c r="Y1158" s="8"/>
      <c r="Z1158" s="223"/>
    </row>
    <row r="1159" spans="1:26" x14ac:dyDescent="0.25">
      <c r="A1159" s="6" t="str">
        <f ca="1">no.</f>
        <v/>
      </c>
      <c r="E1159" s="4" t="str">
        <f ca="1">position</f>
        <v/>
      </c>
      <c r="I1159" s="318"/>
      <c r="L1159" s="4"/>
      <c r="N1159" s="6"/>
      <c r="P1159" s="20"/>
      <c r="Q1159" s="5" t="str">
        <f ca="1">score</f>
        <v/>
      </c>
      <c r="R1159" s="7" t="str">
        <f ca="1">rescore_pd</f>
        <v/>
      </c>
      <c r="S1159" s="310" t="str">
        <f ca="1">price</f>
        <v/>
      </c>
      <c r="U1159" s="4"/>
      <c r="V1159" s="4"/>
      <c r="W1159" s="219" t="str">
        <f ca="1">comm_pd</f>
        <v/>
      </c>
      <c r="X1159" s="4"/>
      <c r="Y1159" s="8"/>
      <c r="Z1159" s="223"/>
    </row>
    <row r="1160" spans="1:26" x14ac:dyDescent="0.25">
      <c r="A1160" s="6" t="str">
        <f ca="1">no.</f>
        <v/>
      </c>
      <c r="E1160" s="4" t="str">
        <f ca="1">position</f>
        <v/>
      </c>
      <c r="I1160" s="318"/>
      <c r="L1160" s="4"/>
      <c r="N1160" s="6"/>
      <c r="P1160" s="20"/>
      <c r="Q1160" s="5" t="str">
        <f ca="1">score</f>
        <v/>
      </c>
      <c r="R1160" s="7" t="str">
        <f ca="1">rescore_pd</f>
        <v/>
      </c>
      <c r="S1160" s="310" t="str">
        <f ca="1">price</f>
        <v/>
      </c>
      <c r="U1160" s="4"/>
      <c r="V1160" s="4"/>
      <c r="W1160" s="219" t="str">
        <f ca="1">comm_pd</f>
        <v/>
      </c>
      <c r="X1160" s="4"/>
      <c r="Y1160" s="8"/>
      <c r="Z1160" s="223"/>
    </row>
    <row r="1161" spans="1:26" x14ac:dyDescent="0.25">
      <c r="A1161" s="6" t="str">
        <f ca="1">no.</f>
        <v/>
      </c>
      <c r="E1161" s="4" t="str">
        <f ca="1">position</f>
        <v/>
      </c>
      <c r="I1161" s="318"/>
      <c r="L1161" s="4"/>
      <c r="N1161" s="6"/>
      <c r="P1161" s="20"/>
      <c r="Q1161" s="5" t="str">
        <f ca="1">score</f>
        <v/>
      </c>
      <c r="R1161" s="7" t="str">
        <f ca="1">rescore_pd</f>
        <v/>
      </c>
      <c r="S1161" s="310" t="str">
        <f ca="1">price</f>
        <v/>
      </c>
      <c r="U1161" s="4"/>
      <c r="V1161" s="4"/>
      <c r="W1161" s="219" t="str">
        <f ca="1">comm_pd</f>
        <v/>
      </c>
      <c r="X1161" s="4"/>
      <c r="Y1161" s="8"/>
      <c r="Z1161" s="223"/>
    </row>
    <row r="1162" spans="1:26" x14ac:dyDescent="0.25">
      <c r="A1162" s="6" t="str">
        <f ca="1">no.</f>
        <v/>
      </c>
      <c r="E1162" s="4" t="str">
        <f ca="1">position</f>
        <v/>
      </c>
      <c r="I1162" s="318"/>
      <c r="L1162" s="4"/>
      <c r="N1162" s="6"/>
      <c r="P1162" s="20"/>
      <c r="Q1162" s="5" t="str">
        <f ca="1">score</f>
        <v/>
      </c>
      <c r="R1162" s="7" t="str">
        <f ca="1">rescore_pd</f>
        <v/>
      </c>
      <c r="S1162" s="310" t="str">
        <f ca="1">price</f>
        <v/>
      </c>
      <c r="U1162" s="4"/>
      <c r="V1162" s="4"/>
      <c r="W1162" s="219" t="str">
        <f ca="1">comm_pd</f>
        <v/>
      </c>
      <c r="X1162" s="4"/>
      <c r="Y1162" s="8"/>
      <c r="Z1162" s="223"/>
    </row>
    <row r="1163" spans="1:26" x14ac:dyDescent="0.25">
      <c r="A1163" s="6" t="str">
        <f ca="1">no.</f>
        <v/>
      </c>
      <c r="E1163" s="4" t="str">
        <f ca="1">position</f>
        <v/>
      </c>
      <c r="I1163" s="318"/>
      <c r="L1163" s="4"/>
      <c r="N1163" s="6"/>
      <c r="P1163" s="20"/>
      <c r="Q1163" s="5" t="str">
        <f ca="1">score</f>
        <v/>
      </c>
      <c r="R1163" s="7" t="str">
        <f ca="1">rescore_pd</f>
        <v/>
      </c>
      <c r="S1163" s="310" t="str">
        <f ca="1">price</f>
        <v/>
      </c>
      <c r="U1163" s="4"/>
      <c r="V1163" s="4"/>
      <c r="W1163" s="219" t="str">
        <f ca="1">comm_pd</f>
        <v/>
      </c>
      <c r="X1163" s="4"/>
      <c r="Y1163" s="8"/>
      <c r="Z1163" s="223"/>
    </row>
    <row r="1164" spans="1:26" x14ac:dyDescent="0.25">
      <c r="A1164" s="6" t="str">
        <f ca="1">no.</f>
        <v/>
      </c>
      <c r="E1164" s="4" t="str">
        <f ca="1">position</f>
        <v/>
      </c>
      <c r="I1164" s="318"/>
      <c r="L1164" s="4"/>
      <c r="N1164" s="6"/>
      <c r="P1164" s="20"/>
      <c r="Q1164" s="5" t="str">
        <f ca="1">score</f>
        <v/>
      </c>
      <c r="R1164" s="7" t="str">
        <f ca="1">rescore_pd</f>
        <v/>
      </c>
      <c r="S1164" s="310" t="str">
        <f ca="1">price</f>
        <v/>
      </c>
      <c r="U1164" s="4"/>
      <c r="V1164" s="4"/>
      <c r="W1164" s="219" t="str">
        <f ca="1">comm_pd</f>
        <v/>
      </c>
      <c r="X1164" s="4"/>
      <c r="Y1164" s="8"/>
      <c r="Z1164" s="223"/>
    </row>
    <row r="1165" spans="1:26" x14ac:dyDescent="0.25">
      <c r="A1165" s="6" t="str">
        <f ca="1">no.</f>
        <v/>
      </c>
      <c r="E1165" s="4" t="str">
        <f ca="1">position</f>
        <v/>
      </c>
      <c r="I1165" s="318"/>
      <c r="L1165" s="4"/>
      <c r="N1165" s="6"/>
      <c r="P1165" s="20"/>
      <c r="Q1165" s="5" t="str">
        <f ca="1">score</f>
        <v/>
      </c>
      <c r="R1165" s="7" t="str">
        <f ca="1">rescore_pd</f>
        <v/>
      </c>
      <c r="S1165" s="310" t="str">
        <f ca="1">price</f>
        <v/>
      </c>
      <c r="U1165" s="4"/>
      <c r="V1165" s="4"/>
      <c r="W1165" s="219" t="str">
        <f ca="1">comm_pd</f>
        <v/>
      </c>
      <c r="X1165" s="4"/>
      <c r="Y1165" s="8"/>
      <c r="Z1165" s="223"/>
    </row>
    <row r="1166" spans="1:26" x14ac:dyDescent="0.25">
      <c r="A1166" s="6" t="str">
        <f ca="1">no.</f>
        <v/>
      </c>
      <c r="E1166" s="4" t="str">
        <f ca="1">position</f>
        <v/>
      </c>
      <c r="I1166" s="318"/>
      <c r="L1166" s="4"/>
      <c r="N1166" s="6"/>
      <c r="P1166" s="20"/>
      <c r="Q1166" s="5" t="str">
        <f ca="1">score</f>
        <v/>
      </c>
      <c r="R1166" s="7" t="str">
        <f ca="1">rescore_pd</f>
        <v/>
      </c>
      <c r="S1166" s="310" t="str">
        <f ca="1">price</f>
        <v/>
      </c>
      <c r="U1166" s="4"/>
      <c r="V1166" s="4"/>
      <c r="W1166" s="219" t="str">
        <f ca="1">comm_pd</f>
        <v/>
      </c>
      <c r="X1166" s="4"/>
      <c r="Y1166" s="8"/>
      <c r="Z1166" s="223"/>
    </row>
    <row r="1167" spans="1:26" x14ac:dyDescent="0.25">
      <c r="A1167" s="6" t="str">
        <f ca="1">no.</f>
        <v/>
      </c>
      <c r="E1167" s="4" t="str">
        <f ca="1">position</f>
        <v/>
      </c>
      <c r="I1167" s="318"/>
      <c r="L1167" s="4"/>
      <c r="N1167" s="6"/>
      <c r="P1167" s="20"/>
      <c r="Q1167" s="5" t="str">
        <f ca="1">score</f>
        <v/>
      </c>
      <c r="R1167" s="7" t="str">
        <f ca="1">rescore_pd</f>
        <v/>
      </c>
      <c r="S1167" s="310" t="str">
        <f ca="1">price</f>
        <v/>
      </c>
      <c r="U1167" s="4"/>
      <c r="V1167" s="4"/>
      <c r="W1167" s="219" t="str">
        <f ca="1">comm_pd</f>
        <v/>
      </c>
      <c r="X1167" s="4"/>
      <c r="Y1167" s="8"/>
      <c r="Z1167" s="223"/>
    </row>
    <row r="1168" spans="1:26" x14ac:dyDescent="0.25">
      <c r="A1168" s="6" t="str">
        <f ca="1">no.</f>
        <v/>
      </c>
      <c r="E1168" s="4" t="str">
        <f ca="1">position</f>
        <v/>
      </c>
      <c r="I1168" s="318"/>
      <c r="L1168" s="4"/>
      <c r="N1168" s="6"/>
      <c r="P1168" s="20"/>
      <c r="Q1168" s="5" t="str">
        <f ca="1">score</f>
        <v/>
      </c>
      <c r="R1168" s="7" t="str">
        <f ca="1">rescore_pd</f>
        <v/>
      </c>
      <c r="S1168" s="310" t="str">
        <f ca="1">price</f>
        <v/>
      </c>
      <c r="U1168" s="4"/>
      <c r="V1168" s="4"/>
      <c r="W1168" s="219" t="str">
        <f ca="1">comm_pd</f>
        <v/>
      </c>
      <c r="X1168" s="4"/>
      <c r="Y1168" s="8"/>
      <c r="Z1168" s="223"/>
    </row>
    <row r="1169" spans="1:26" x14ac:dyDescent="0.25">
      <c r="A1169" s="6" t="str">
        <f ca="1">no.</f>
        <v/>
      </c>
      <c r="E1169" s="4" t="str">
        <f ca="1">position</f>
        <v/>
      </c>
      <c r="I1169" s="318"/>
      <c r="L1169" s="4"/>
      <c r="N1169" s="6"/>
      <c r="P1169" s="20"/>
      <c r="Q1169" s="5" t="str">
        <f ca="1">score</f>
        <v/>
      </c>
      <c r="R1169" s="7" t="str">
        <f ca="1">rescore_pd</f>
        <v/>
      </c>
      <c r="S1169" s="310" t="str">
        <f ca="1">price</f>
        <v/>
      </c>
      <c r="U1169" s="4"/>
      <c r="V1169" s="4"/>
      <c r="W1169" s="219" t="str">
        <f ca="1">comm_pd</f>
        <v/>
      </c>
      <c r="X1169" s="4"/>
      <c r="Y1169" s="8"/>
      <c r="Z1169" s="223"/>
    </row>
    <row r="1170" spans="1:26" x14ac:dyDescent="0.25">
      <c r="A1170" s="6" t="str">
        <f ca="1">no.</f>
        <v/>
      </c>
      <c r="E1170" s="4" t="str">
        <f ca="1">position</f>
        <v/>
      </c>
      <c r="I1170" s="318"/>
      <c r="L1170" s="4"/>
      <c r="N1170" s="6"/>
      <c r="P1170" s="20"/>
      <c r="Q1170" s="5" t="str">
        <f ca="1">score</f>
        <v/>
      </c>
      <c r="R1170" s="7" t="str">
        <f ca="1">rescore_pd</f>
        <v/>
      </c>
      <c r="S1170" s="310" t="str">
        <f ca="1">price</f>
        <v/>
      </c>
      <c r="U1170" s="4"/>
      <c r="V1170" s="4"/>
      <c r="W1170" s="219" t="str">
        <f ca="1">comm_pd</f>
        <v/>
      </c>
      <c r="X1170" s="4"/>
      <c r="Y1170" s="8"/>
      <c r="Z1170" s="223"/>
    </row>
    <row r="1171" spans="1:26" x14ac:dyDescent="0.25">
      <c r="A1171" s="6" t="str">
        <f ca="1">no.</f>
        <v/>
      </c>
      <c r="E1171" s="4" t="str">
        <f ca="1">position</f>
        <v/>
      </c>
      <c r="I1171" s="318"/>
      <c r="L1171" s="4"/>
      <c r="N1171" s="6"/>
      <c r="P1171" s="20"/>
      <c r="Q1171" s="5" t="str">
        <f ca="1">score</f>
        <v/>
      </c>
      <c r="R1171" s="7" t="str">
        <f ca="1">rescore_pd</f>
        <v/>
      </c>
      <c r="S1171" s="310" t="str">
        <f ca="1">price</f>
        <v/>
      </c>
      <c r="U1171" s="4"/>
      <c r="V1171" s="4"/>
      <c r="W1171" s="219" t="str">
        <f ca="1">comm_pd</f>
        <v/>
      </c>
      <c r="X1171" s="4"/>
      <c r="Y1171" s="8"/>
      <c r="Z1171" s="223"/>
    </row>
    <row r="1172" spans="1:26" x14ac:dyDescent="0.25">
      <c r="A1172" s="6" t="str">
        <f ca="1">no.</f>
        <v/>
      </c>
      <c r="E1172" s="4" t="str">
        <f ca="1">position</f>
        <v/>
      </c>
      <c r="I1172" s="318"/>
      <c r="L1172" s="4"/>
      <c r="N1172" s="6"/>
      <c r="P1172" s="20"/>
      <c r="Q1172" s="5" t="str">
        <f ca="1">score</f>
        <v/>
      </c>
      <c r="R1172" s="7" t="str">
        <f ca="1">rescore_pd</f>
        <v/>
      </c>
      <c r="S1172" s="310" t="str">
        <f ca="1">price</f>
        <v/>
      </c>
      <c r="U1172" s="4"/>
      <c r="V1172" s="4"/>
      <c r="W1172" s="219" t="str">
        <f ca="1">comm_pd</f>
        <v/>
      </c>
      <c r="X1172" s="4"/>
      <c r="Y1172" s="8"/>
      <c r="Z1172" s="223"/>
    </row>
    <row r="1173" spans="1:26" x14ac:dyDescent="0.25">
      <c r="A1173" s="6" t="str">
        <f ca="1">no.</f>
        <v/>
      </c>
      <c r="E1173" s="4" t="str">
        <f ca="1">position</f>
        <v/>
      </c>
      <c r="I1173" s="318"/>
      <c r="L1173" s="4"/>
      <c r="N1173" s="6"/>
      <c r="P1173" s="20"/>
      <c r="Q1173" s="5" t="str">
        <f ca="1">score</f>
        <v/>
      </c>
      <c r="R1173" s="7" t="str">
        <f ca="1">rescore_pd</f>
        <v/>
      </c>
      <c r="S1173" s="310" t="str">
        <f ca="1">price</f>
        <v/>
      </c>
      <c r="U1173" s="4"/>
      <c r="V1173" s="4"/>
      <c r="W1173" s="219" t="str">
        <f ca="1">comm_pd</f>
        <v/>
      </c>
      <c r="X1173" s="4"/>
      <c r="Y1173" s="8"/>
      <c r="Z1173" s="223"/>
    </row>
    <row r="1174" spans="1:26" x14ac:dyDescent="0.25">
      <c r="A1174" s="6" t="str">
        <f ca="1">no.</f>
        <v/>
      </c>
      <c r="E1174" s="4" t="str">
        <f ca="1">position</f>
        <v/>
      </c>
      <c r="I1174" s="318"/>
      <c r="L1174" s="4"/>
      <c r="N1174" s="6"/>
      <c r="P1174" s="20"/>
      <c r="Q1174" s="5" t="str">
        <f ca="1">score</f>
        <v/>
      </c>
      <c r="R1174" s="7" t="str">
        <f ca="1">rescore_pd</f>
        <v/>
      </c>
      <c r="S1174" s="310" t="str">
        <f ca="1">price</f>
        <v/>
      </c>
      <c r="U1174" s="4"/>
      <c r="V1174" s="4"/>
      <c r="W1174" s="219" t="str">
        <f ca="1">comm_pd</f>
        <v/>
      </c>
      <c r="X1174" s="4"/>
      <c r="Y1174" s="8"/>
      <c r="Z1174" s="223"/>
    </row>
    <row r="1175" spans="1:26" x14ac:dyDescent="0.25">
      <c r="A1175" s="6" t="str">
        <f ca="1">no.</f>
        <v/>
      </c>
      <c r="E1175" s="4" t="str">
        <f ca="1">position</f>
        <v/>
      </c>
      <c r="I1175" s="318"/>
      <c r="L1175" s="4"/>
      <c r="N1175" s="6"/>
      <c r="P1175" s="20"/>
      <c r="Q1175" s="5" t="str">
        <f ca="1">score</f>
        <v/>
      </c>
      <c r="R1175" s="7" t="str">
        <f ca="1">rescore_pd</f>
        <v/>
      </c>
      <c r="S1175" s="310" t="str">
        <f ca="1">price</f>
        <v/>
      </c>
      <c r="U1175" s="4"/>
      <c r="V1175" s="4"/>
      <c r="W1175" s="219" t="str">
        <f ca="1">comm_pd</f>
        <v/>
      </c>
      <c r="X1175" s="4"/>
      <c r="Y1175" s="8"/>
      <c r="Z1175" s="223"/>
    </row>
    <row r="1176" spans="1:26" x14ac:dyDescent="0.25">
      <c r="A1176" s="6" t="str">
        <f ca="1">no.</f>
        <v/>
      </c>
      <c r="E1176" s="4" t="str">
        <f ca="1">position</f>
        <v/>
      </c>
      <c r="I1176" s="318"/>
      <c r="L1176" s="4"/>
      <c r="N1176" s="6"/>
      <c r="P1176" s="20"/>
      <c r="Q1176" s="5" t="str">
        <f ca="1">score</f>
        <v/>
      </c>
      <c r="R1176" s="7" t="str">
        <f ca="1">rescore_pd</f>
        <v/>
      </c>
      <c r="S1176" s="310" t="str">
        <f ca="1">price</f>
        <v/>
      </c>
      <c r="U1176" s="4"/>
      <c r="V1176" s="4"/>
      <c r="W1176" s="219" t="str">
        <f ca="1">comm_pd</f>
        <v/>
      </c>
      <c r="X1176" s="4"/>
      <c r="Y1176" s="8"/>
      <c r="Z1176" s="223"/>
    </row>
    <row r="1177" spans="1:26" x14ac:dyDescent="0.25">
      <c r="A1177" s="6" t="str">
        <f ca="1">no.</f>
        <v/>
      </c>
      <c r="E1177" s="4" t="str">
        <f ca="1">position</f>
        <v/>
      </c>
      <c r="I1177" s="318"/>
      <c r="L1177" s="4"/>
      <c r="N1177" s="6"/>
      <c r="P1177" s="20"/>
      <c r="Q1177" s="5" t="str">
        <f ca="1">score</f>
        <v/>
      </c>
      <c r="R1177" s="7" t="str">
        <f ca="1">rescore_pd</f>
        <v/>
      </c>
      <c r="S1177" s="310" t="str">
        <f ca="1">price</f>
        <v/>
      </c>
      <c r="U1177" s="4"/>
      <c r="V1177" s="4"/>
      <c r="W1177" s="219" t="str">
        <f ca="1">comm_pd</f>
        <v/>
      </c>
      <c r="X1177" s="4"/>
      <c r="Y1177" s="8"/>
      <c r="Z1177" s="223"/>
    </row>
    <row r="1178" spans="1:26" x14ac:dyDescent="0.25">
      <c r="A1178" s="6" t="str">
        <f ca="1">no.</f>
        <v/>
      </c>
      <c r="E1178" s="4" t="str">
        <f ca="1">position</f>
        <v/>
      </c>
      <c r="I1178" s="318"/>
      <c r="L1178" s="4"/>
      <c r="N1178" s="6"/>
      <c r="P1178" s="20"/>
      <c r="Q1178" s="5" t="str">
        <f ca="1">score</f>
        <v/>
      </c>
      <c r="R1178" s="7" t="str">
        <f ca="1">rescore_pd</f>
        <v/>
      </c>
      <c r="S1178" s="310" t="str">
        <f ca="1">price</f>
        <v/>
      </c>
      <c r="U1178" s="4"/>
      <c r="V1178" s="4"/>
      <c r="W1178" s="219" t="str">
        <f ca="1">comm_pd</f>
        <v/>
      </c>
      <c r="X1178" s="4"/>
      <c r="Y1178" s="8"/>
      <c r="Z1178" s="223"/>
    </row>
    <row r="1179" spans="1:26" x14ac:dyDescent="0.25">
      <c r="A1179" s="6" t="str">
        <f ca="1">no.</f>
        <v/>
      </c>
      <c r="E1179" s="4" t="str">
        <f ca="1">position</f>
        <v/>
      </c>
      <c r="I1179" s="318"/>
      <c r="L1179" s="4"/>
      <c r="N1179" s="6"/>
      <c r="P1179" s="20"/>
      <c r="Q1179" s="5" t="str">
        <f ca="1">score</f>
        <v/>
      </c>
      <c r="R1179" s="7" t="str">
        <f ca="1">rescore_pd</f>
        <v/>
      </c>
      <c r="S1179" s="310" t="str">
        <f ca="1">price</f>
        <v/>
      </c>
      <c r="U1179" s="4"/>
      <c r="V1179" s="4"/>
      <c r="W1179" s="219" t="str">
        <f ca="1">comm_pd</f>
        <v/>
      </c>
      <c r="X1179" s="4"/>
      <c r="Y1179" s="8"/>
      <c r="Z1179" s="223"/>
    </row>
    <row r="1180" spans="1:26" x14ac:dyDescent="0.25">
      <c r="A1180" s="6" t="str">
        <f ca="1">no.</f>
        <v/>
      </c>
      <c r="E1180" s="4" t="str">
        <f ca="1">position</f>
        <v/>
      </c>
      <c r="I1180" s="318"/>
      <c r="L1180" s="4"/>
      <c r="N1180" s="6"/>
      <c r="P1180" s="20"/>
      <c r="Q1180" s="5" t="str">
        <f ca="1">score</f>
        <v/>
      </c>
      <c r="R1180" s="7" t="str">
        <f ca="1">rescore_pd</f>
        <v/>
      </c>
      <c r="S1180" s="310" t="str">
        <f ca="1">price</f>
        <v/>
      </c>
      <c r="U1180" s="4"/>
      <c r="V1180" s="4"/>
      <c r="W1180" s="219" t="str">
        <f ca="1">comm_pd</f>
        <v/>
      </c>
      <c r="X1180" s="4"/>
      <c r="Y1180" s="8"/>
      <c r="Z1180" s="223"/>
    </row>
    <row r="1181" spans="1:26" x14ac:dyDescent="0.25">
      <c r="A1181" s="6" t="str">
        <f ca="1">no.</f>
        <v/>
      </c>
      <c r="E1181" s="4" t="str">
        <f ca="1">position</f>
        <v/>
      </c>
      <c r="I1181" s="318"/>
      <c r="L1181" s="4"/>
      <c r="N1181" s="6"/>
      <c r="P1181" s="20"/>
      <c r="Q1181" s="5" t="str">
        <f ca="1">score</f>
        <v/>
      </c>
      <c r="R1181" s="7" t="str">
        <f ca="1">rescore_pd</f>
        <v/>
      </c>
      <c r="S1181" s="310" t="str">
        <f ca="1">price</f>
        <v/>
      </c>
      <c r="U1181" s="4"/>
      <c r="V1181" s="4"/>
      <c r="W1181" s="219" t="str">
        <f ca="1">comm_pd</f>
        <v/>
      </c>
      <c r="X1181" s="4"/>
      <c r="Y1181" s="8"/>
      <c r="Z1181" s="223"/>
    </row>
    <row r="1182" spans="1:26" x14ac:dyDescent="0.25">
      <c r="A1182" s="6" t="str">
        <f ca="1">no.</f>
        <v/>
      </c>
      <c r="E1182" s="4" t="str">
        <f ca="1">position</f>
        <v/>
      </c>
      <c r="I1182" s="318"/>
      <c r="L1182" s="4"/>
      <c r="N1182" s="6"/>
      <c r="P1182" s="20"/>
      <c r="Q1182" s="5" t="str">
        <f ca="1">score</f>
        <v/>
      </c>
      <c r="R1182" s="7" t="str">
        <f ca="1">rescore_pd</f>
        <v/>
      </c>
      <c r="S1182" s="310" t="str">
        <f ca="1">price</f>
        <v/>
      </c>
      <c r="U1182" s="4"/>
      <c r="V1182" s="4"/>
      <c r="W1182" s="219" t="str">
        <f ca="1">comm_pd</f>
        <v/>
      </c>
      <c r="X1182" s="4"/>
      <c r="Y1182" s="8"/>
      <c r="Z1182" s="223"/>
    </row>
    <row r="1183" spans="1:26" x14ac:dyDescent="0.25">
      <c r="A1183" s="6" t="str">
        <f ca="1">no.</f>
        <v/>
      </c>
      <c r="E1183" s="4" t="str">
        <f ca="1">position</f>
        <v/>
      </c>
      <c r="I1183" s="318"/>
      <c r="L1183" s="4"/>
      <c r="N1183" s="6"/>
      <c r="P1183" s="20"/>
      <c r="Q1183" s="5" t="str">
        <f ca="1">score</f>
        <v/>
      </c>
      <c r="R1183" s="7" t="str">
        <f ca="1">rescore_pd</f>
        <v/>
      </c>
      <c r="S1183" s="310" t="str">
        <f ca="1">price</f>
        <v/>
      </c>
      <c r="U1183" s="4"/>
      <c r="V1183" s="4"/>
      <c r="W1183" s="219" t="str">
        <f ca="1">comm_pd</f>
        <v/>
      </c>
      <c r="X1183" s="4"/>
      <c r="Y1183" s="8"/>
      <c r="Z1183" s="223"/>
    </row>
    <row r="1184" spans="1:26" x14ac:dyDescent="0.25">
      <c r="A1184" s="6" t="str">
        <f ca="1">no.</f>
        <v/>
      </c>
      <c r="E1184" s="4" t="str">
        <f ca="1">position</f>
        <v/>
      </c>
      <c r="I1184" s="318"/>
      <c r="L1184" s="4"/>
      <c r="N1184" s="6"/>
      <c r="P1184" s="20"/>
      <c r="Q1184" s="5" t="str">
        <f ca="1">score</f>
        <v/>
      </c>
      <c r="R1184" s="7" t="str">
        <f ca="1">rescore_pd</f>
        <v/>
      </c>
      <c r="S1184" s="310" t="str">
        <f ca="1">price</f>
        <v/>
      </c>
      <c r="U1184" s="4"/>
      <c r="V1184" s="4"/>
      <c r="W1184" s="219" t="str">
        <f ca="1">comm_pd</f>
        <v/>
      </c>
      <c r="X1184" s="4"/>
      <c r="Y1184" s="8"/>
      <c r="Z1184" s="223"/>
    </row>
    <row r="1185" spans="1:26" x14ac:dyDescent="0.25">
      <c r="A1185" s="6" t="str">
        <f ca="1">no.</f>
        <v/>
      </c>
      <c r="E1185" s="4" t="str">
        <f ca="1">position</f>
        <v/>
      </c>
      <c r="I1185" s="318"/>
      <c r="L1185" s="4"/>
      <c r="N1185" s="6"/>
      <c r="P1185" s="20"/>
      <c r="Q1185" s="5" t="str">
        <f ca="1">score</f>
        <v/>
      </c>
      <c r="R1185" s="7" t="str">
        <f ca="1">rescore_pd</f>
        <v/>
      </c>
      <c r="S1185" s="310" t="str">
        <f ca="1">price</f>
        <v/>
      </c>
      <c r="U1185" s="4"/>
      <c r="V1185" s="4"/>
      <c r="W1185" s="219" t="str">
        <f ca="1">comm_pd</f>
        <v/>
      </c>
      <c r="X1185" s="4"/>
      <c r="Y1185" s="8"/>
      <c r="Z1185" s="223"/>
    </row>
    <row r="1186" spans="1:26" x14ac:dyDescent="0.25">
      <c r="A1186" s="6" t="str">
        <f ca="1">no.</f>
        <v/>
      </c>
      <c r="E1186" s="4" t="str">
        <f ca="1">position</f>
        <v/>
      </c>
      <c r="I1186" s="318"/>
      <c r="L1186" s="4"/>
      <c r="N1186" s="6"/>
      <c r="P1186" s="20"/>
      <c r="Q1186" s="5" t="str">
        <f ca="1">score</f>
        <v/>
      </c>
      <c r="R1186" s="7" t="str">
        <f ca="1">rescore_pd</f>
        <v/>
      </c>
      <c r="S1186" s="310" t="str">
        <f ca="1">price</f>
        <v/>
      </c>
      <c r="U1186" s="4"/>
      <c r="V1186" s="4"/>
      <c r="W1186" s="219" t="str">
        <f ca="1">comm_pd</f>
        <v/>
      </c>
      <c r="X1186" s="4"/>
      <c r="Y1186" s="8"/>
      <c r="Z1186" s="223"/>
    </row>
    <row r="1187" spans="1:26" x14ac:dyDescent="0.25">
      <c r="A1187" s="6" t="str">
        <f ca="1">no.</f>
        <v/>
      </c>
      <c r="E1187" s="4" t="str">
        <f ca="1">position</f>
        <v/>
      </c>
      <c r="I1187" s="318"/>
      <c r="L1187" s="4"/>
      <c r="N1187" s="6"/>
      <c r="P1187" s="20"/>
      <c r="Q1187" s="5" t="str">
        <f ca="1">score</f>
        <v/>
      </c>
      <c r="R1187" s="7" t="str">
        <f ca="1">rescore_pd</f>
        <v/>
      </c>
      <c r="S1187" s="310" t="str">
        <f ca="1">price</f>
        <v/>
      </c>
      <c r="U1187" s="4"/>
      <c r="V1187" s="4"/>
      <c r="W1187" s="219" t="str">
        <f ca="1">comm_pd</f>
        <v/>
      </c>
      <c r="X1187" s="4"/>
      <c r="Y1187" s="8"/>
      <c r="Z1187" s="223"/>
    </row>
    <row r="1188" spans="1:26" x14ac:dyDescent="0.25">
      <c r="A1188" s="6" t="str">
        <f ca="1">no.</f>
        <v/>
      </c>
      <c r="E1188" s="4" t="str">
        <f ca="1">position</f>
        <v/>
      </c>
      <c r="I1188" s="318"/>
      <c r="L1188" s="4"/>
      <c r="N1188" s="6"/>
      <c r="P1188" s="20"/>
      <c r="Q1188" s="5" t="str">
        <f ca="1">score</f>
        <v/>
      </c>
      <c r="R1188" s="7" t="str">
        <f ca="1">rescore_pd</f>
        <v/>
      </c>
      <c r="S1188" s="310" t="str">
        <f ca="1">price</f>
        <v/>
      </c>
      <c r="U1188" s="4"/>
      <c r="V1188" s="4"/>
      <c r="W1188" s="219" t="str">
        <f ca="1">comm_pd</f>
        <v/>
      </c>
      <c r="X1188" s="4"/>
      <c r="Y1188" s="8"/>
      <c r="Z1188" s="223"/>
    </row>
    <row r="1189" spans="1:26" x14ac:dyDescent="0.25">
      <c r="A1189" s="6" t="str">
        <f ca="1">no.</f>
        <v/>
      </c>
      <c r="E1189" s="4" t="str">
        <f ca="1">position</f>
        <v/>
      </c>
      <c r="I1189" s="318"/>
      <c r="L1189" s="4"/>
      <c r="N1189" s="6"/>
      <c r="P1189" s="20"/>
      <c r="Q1189" s="5" t="str">
        <f ca="1">score</f>
        <v/>
      </c>
      <c r="R1189" s="7" t="str">
        <f ca="1">rescore_pd</f>
        <v/>
      </c>
      <c r="S1189" s="310" t="str">
        <f ca="1">price</f>
        <v/>
      </c>
      <c r="U1189" s="4"/>
      <c r="V1189" s="4"/>
      <c r="W1189" s="219" t="str">
        <f ca="1">comm_pd</f>
        <v/>
      </c>
      <c r="X1189" s="4"/>
      <c r="Y1189" s="8"/>
      <c r="Z1189" s="223"/>
    </row>
    <row r="1190" spans="1:26" x14ac:dyDescent="0.25">
      <c r="A1190" s="6" t="str">
        <f ca="1">no.</f>
        <v/>
      </c>
      <c r="E1190" s="4" t="str">
        <f ca="1">position</f>
        <v/>
      </c>
      <c r="I1190" s="318"/>
      <c r="L1190" s="4"/>
      <c r="N1190" s="6"/>
      <c r="P1190" s="20"/>
      <c r="Q1190" s="5" t="str">
        <f ca="1">score</f>
        <v/>
      </c>
      <c r="R1190" s="7" t="str">
        <f ca="1">rescore_pd</f>
        <v/>
      </c>
      <c r="S1190" s="310" t="str">
        <f ca="1">price</f>
        <v/>
      </c>
      <c r="U1190" s="4"/>
      <c r="V1190" s="4"/>
      <c r="W1190" s="219" t="str">
        <f ca="1">comm_pd</f>
        <v/>
      </c>
      <c r="X1190" s="4"/>
      <c r="Y1190" s="8"/>
      <c r="Z1190" s="223"/>
    </row>
    <row r="1191" spans="1:26" x14ac:dyDescent="0.25">
      <c r="A1191" s="6" t="str">
        <f ca="1">no.</f>
        <v/>
      </c>
      <c r="E1191" s="4" t="str">
        <f ca="1">position</f>
        <v/>
      </c>
      <c r="I1191" s="318"/>
      <c r="L1191" s="4"/>
      <c r="N1191" s="6"/>
      <c r="P1191" s="20"/>
      <c r="Q1191" s="5" t="str">
        <f ca="1">score</f>
        <v/>
      </c>
      <c r="R1191" s="7" t="str">
        <f ca="1">rescore_pd</f>
        <v/>
      </c>
      <c r="S1191" s="310" t="str">
        <f ca="1">price</f>
        <v/>
      </c>
      <c r="U1191" s="4"/>
      <c r="V1191" s="4"/>
      <c r="W1191" s="219" t="str">
        <f ca="1">comm_pd</f>
        <v/>
      </c>
      <c r="X1191" s="4"/>
      <c r="Y1191" s="8"/>
      <c r="Z1191" s="223"/>
    </row>
    <row r="1192" spans="1:26" x14ac:dyDescent="0.25">
      <c r="A1192" s="6" t="str">
        <f ca="1">no.</f>
        <v/>
      </c>
      <c r="E1192" s="4" t="str">
        <f ca="1">position</f>
        <v/>
      </c>
      <c r="I1192" s="318"/>
      <c r="L1192" s="4"/>
      <c r="N1192" s="6"/>
      <c r="P1192" s="20"/>
      <c r="Q1192" s="5" t="str">
        <f ca="1">score</f>
        <v/>
      </c>
      <c r="R1192" s="7" t="str">
        <f ca="1">rescore_pd</f>
        <v/>
      </c>
      <c r="S1192" s="310" t="str">
        <f ca="1">price</f>
        <v/>
      </c>
      <c r="U1192" s="4"/>
      <c r="V1192" s="4"/>
      <c r="W1192" s="219" t="str">
        <f ca="1">comm_pd</f>
        <v/>
      </c>
      <c r="X1192" s="4"/>
      <c r="Y1192" s="8"/>
      <c r="Z1192" s="223"/>
    </row>
    <row r="1193" spans="1:26" x14ac:dyDescent="0.25">
      <c r="A1193" s="6" t="str">
        <f ca="1">no.</f>
        <v/>
      </c>
      <c r="E1193" s="4" t="str">
        <f ca="1">position</f>
        <v/>
      </c>
      <c r="I1193" s="318"/>
      <c r="L1193" s="4"/>
      <c r="N1193" s="6"/>
      <c r="P1193" s="20"/>
      <c r="Q1193" s="5" t="str">
        <f ca="1">score</f>
        <v/>
      </c>
      <c r="R1193" s="7" t="str">
        <f ca="1">rescore_pd</f>
        <v/>
      </c>
      <c r="S1193" s="310" t="str">
        <f ca="1">price</f>
        <v/>
      </c>
      <c r="U1193" s="4"/>
      <c r="V1193" s="4"/>
      <c r="W1193" s="219" t="str">
        <f ca="1">comm_pd</f>
        <v/>
      </c>
      <c r="X1193" s="4"/>
      <c r="Y1193" s="8"/>
      <c r="Z1193" s="223"/>
    </row>
    <row r="1194" spans="1:26" x14ac:dyDescent="0.25">
      <c r="A1194" s="6" t="str">
        <f ca="1">no.</f>
        <v/>
      </c>
      <c r="E1194" s="4" t="str">
        <f ca="1">position</f>
        <v/>
      </c>
      <c r="I1194" s="318"/>
      <c r="L1194" s="4"/>
      <c r="N1194" s="6"/>
      <c r="P1194" s="20"/>
      <c r="Q1194" s="5" t="str">
        <f ca="1">score</f>
        <v/>
      </c>
      <c r="R1194" s="7" t="str">
        <f ca="1">rescore_pd</f>
        <v/>
      </c>
      <c r="S1194" s="310" t="str">
        <f ca="1">price</f>
        <v/>
      </c>
      <c r="U1194" s="4"/>
      <c r="V1194" s="4"/>
      <c r="W1194" s="219" t="str">
        <f ca="1">comm_pd</f>
        <v/>
      </c>
      <c r="X1194" s="4"/>
      <c r="Y1194" s="8"/>
      <c r="Z1194" s="223"/>
    </row>
    <row r="1195" spans="1:26" x14ac:dyDescent="0.25">
      <c r="A1195" s="6" t="str">
        <f ca="1">no.</f>
        <v/>
      </c>
      <c r="E1195" s="4" t="str">
        <f ca="1">position</f>
        <v/>
      </c>
      <c r="I1195" s="318"/>
      <c r="L1195" s="4"/>
      <c r="N1195" s="6"/>
      <c r="P1195" s="20"/>
      <c r="Q1195" s="5" t="str">
        <f ca="1">score</f>
        <v/>
      </c>
      <c r="R1195" s="7" t="str">
        <f ca="1">rescore_pd</f>
        <v/>
      </c>
      <c r="S1195" s="310" t="str">
        <f ca="1">price</f>
        <v/>
      </c>
      <c r="U1195" s="4"/>
      <c r="V1195" s="4"/>
      <c r="W1195" s="219" t="str">
        <f ca="1">comm_pd</f>
        <v/>
      </c>
      <c r="X1195" s="4"/>
      <c r="Y1195" s="8"/>
      <c r="Z1195" s="223"/>
    </row>
    <row r="1196" spans="1:26" x14ac:dyDescent="0.25">
      <c r="A1196" s="6" t="str">
        <f ca="1">no.</f>
        <v/>
      </c>
      <c r="E1196" s="4" t="str">
        <f ca="1">position</f>
        <v/>
      </c>
      <c r="I1196" s="318"/>
      <c r="L1196" s="4"/>
      <c r="N1196" s="6"/>
      <c r="P1196" s="20"/>
      <c r="Q1196" s="5" t="str">
        <f ca="1">score</f>
        <v/>
      </c>
      <c r="R1196" s="7" t="str">
        <f ca="1">rescore_pd</f>
        <v/>
      </c>
      <c r="S1196" s="310" t="str">
        <f ca="1">price</f>
        <v/>
      </c>
      <c r="U1196" s="4"/>
      <c r="V1196" s="4"/>
      <c r="W1196" s="219" t="str">
        <f ca="1">comm_pd</f>
        <v/>
      </c>
      <c r="X1196" s="4"/>
      <c r="Y1196" s="8"/>
      <c r="Z1196" s="223"/>
    </row>
    <row r="1197" spans="1:26" x14ac:dyDescent="0.25">
      <c r="A1197" s="6" t="str">
        <f ca="1">no.</f>
        <v/>
      </c>
      <c r="E1197" s="4" t="str">
        <f ca="1">position</f>
        <v/>
      </c>
      <c r="I1197" s="318"/>
      <c r="L1197" s="4"/>
      <c r="N1197" s="6"/>
      <c r="P1197" s="20"/>
      <c r="Q1197" s="5" t="str">
        <f ca="1">score</f>
        <v/>
      </c>
      <c r="R1197" s="7" t="str">
        <f ca="1">rescore_pd</f>
        <v/>
      </c>
      <c r="S1197" s="310" t="str">
        <f ca="1">price</f>
        <v/>
      </c>
      <c r="U1197" s="4"/>
      <c r="V1197" s="4"/>
      <c r="W1197" s="219" t="str">
        <f ca="1">comm_pd</f>
        <v/>
      </c>
      <c r="X1197" s="4"/>
      <c r="Y1197" s="8"/>
      <c r="Z1197" s="223"/>
    </row>
    <row r="1198" spans="1:26" x14ac:dyDescent="0.25">
      <c r="A1198" s="6" t="str">
        <f ca="1">no.</f>
        <v/>
      </c>
      <c r="E1198" s="4" t="str">
        <f ca="1">position</f>
        <v/>
      </c>
      <c r="I1198" s="318"/>
      <c r="L1198" s="4"/>
      <c r="N1198" s="6"/>
      <c r="P1198" s="20"/>
      <c r="Q1198" s="5" t="str">
        <f ca="1">score</f>
        <v/>
      </c>
      <c r="R1198" s="7" t="str">
        <f ca="1">rescore_pd</f>
        <v/>
      </c>
      <c r="S1198" s="310" t="str">
        <f ca="1">price</f>
        <v/>
      </c>
      <c r="U1198" s="4"/>
      <c r="V1198" s="4"/>
      <c r="W1198" s="219" t="str">
        <f ca="1">comm_pd</f>
        <v/>
      </c>
      <c r="X1198" s="4"/>
      <c r="Y1198" s="8"/>
      <c r="Z1198" s="223"/>
    </row>
    <row r="1199" spans="1:26" x14ac:dyDescent="0.25">
      <c r="A1199" s="6" t="str">
        <f ca="1">no.</f>
        <v/>
      </c>
      <c r="E1199" s="4" t="str">
        <f ca="1">position</f>
        <v/>
      </c>
      <c r="I1199" s="318"/>
      <c r="L1199" s="4"/>
      <c r="N1199" s="6"/>
      <c r="P1199" s="20"/>
      <c r="Q1199" s="5" t="str">
        <f ca="1">score</f>
        <v/>
      </c>
      <c r="R1199" s="7" t="str">
        <f ca="1">rescore_pd</f>
        <v/>
      </c>
      <c r="S1199" s="310" t="str">
        <f ca="1">price</f>
        <v/>
      </c>
      <c r="U1199" s="4"/>
      <c r="V1199" s="4"/>
      <c r="W1199" s="219" t="str">
        <f ca="1">comm_pd</f>
        <v/>
      </c>
      <c r="X1199" s="4"/>
      <c r="Y1199" s="8"/>
      <c r="Z1199" s="223"/>
    </row>
    <row r="1200" spans="1:26" x14ac:dyDescent="0.25">
      <c r="A1200" s="6" t="str">
        <f ca="1">no.</f>
        <v/>
      </c>
      <c r="E1200" s="4" t="str">
        <f ca="1">position</f>
        <v/>
      </c>
      <c r="I1200" s="318"/>
      <c r="L1200" s="4"/>
      <c r="N1200" s="6"/>
      <c r="P1200" s="20"/>
      <c r="Q1200" s="5" t="str">
        <f ca="1">score</f>
        <v/>
      </c>
      <c r="R1200" s="7" t="str">
        <f ca="1">rescore_pd</f>
        <v/>
      </c>
      <c r="S1200" s="310" t="str">
        <f ca="1">price</f>
        <v/>
      </c>
      <c r="U1200" s="4"/>
      <c r="V1200" s="4"/>
      <c r="W1200" s="219" t="str">
        <f ca="1">comm_pd</f>
        <v/>
      </c>
      <c r="X1200" s="4"/>
      <c r="Y1200" s="8"/>
      <c r="Z1200" s="223"/>
    </row>
    <row r="1201" spans="1:26" x14ac:dyDescent="0.25">
      <c r="A1201" s="6" t="str">
        <f ca="1">no.</f>
        <v/>
      </c>
      <c r="E1201" s="4" t="str">
        <f ca="1">position</f>
        <v/>
      </c>
      <c r="I1201" s="318"/>
      <c r="L1201" s="4"/>
      <c r="N1201" s="6"/>
      <c r="P1201" s="20"/>
      <c r="Q1201" s="5" t="str">
        <f ca="1">score</f>
        <v/>
      </c>
      <c r="R1201" s="7" t="str">
        <f ca="1">rescore_pd</f>
        <v/>
      </c>
      <c r="S1201" s="310" t="str">
        <f ca="1">price</f>
        <v/>
      </c>
      <c r="U1201" s="4"/>
      <c r="V1201" s="4"/>
      <c r="W1201" s="219" t="str">
        <f ca="1">comm_pd</f>
        <v/>
      </c>
      <c r="X1201" s="4"/>
      <c r="Y1201" s="8"/>
      <c r="Z1201" s="223"/>
    </row>
    <row r="1202" spans="1:26" x14ac:dyDescent="0.25">
      <c r="A1202" s="6" t="str">
        <f ca="1">no.</f>
        <v/>
      </c>
      <c r="E1202" s="4" t="str">
        <f ca="1">position</f>
        <v/>
      </c>
      <c r="I1202" s="318"/>
      <c r="L1202" s="4"/>
      <c r="N1202" s="6"/>
      <c r="P1202" s="20"/>
      <c r="Q1202" s="5" t="str">
        <f ca="1">score</f>
        <v/>
      </c>
      <c r="R1202" s="7" t="str">
        <f ca="1">rescore_pd</f>
        <v/>
      </c>
      <c r="S1202" s="310" t="str">
        <f ca="1">price</f>
        <v/>
      </c>
      <c r="U1202" s="4"/>
      <c r="V1202" s="4"/>
      <c r="W1202" s="219" t="str">
        <f ca="1">comm_pd</f>
        <v/>
      </c>
      <c r="X1202" s="4"/>
      <c r="Y1202" s="8"/>
      <c r="Z1202" s="223"/>
    </row>
    <row r="1203" spans="1:26" x14ac:dyDescent="0.25">
      <c r="A1203" s="6" t="str">
        <f ca="1">no.</f>
        <v/>
      </c>
      <c r="E1203" s="4" t="str">
        <f ca="1">position</f>
        <v/>
      </c>
      <c r="I1203" s="318"/>
      <c r="L1203" s="4"/>
      <c r="N1203" s="6"/>
      <c r="P1203" s="20"/>
      <c r="Q1203" s="5" t="str">
        <f ca="1">score</f>
        <v/>
      </c>
      <c r="R1203" s="7" t="str">
        <f ca="1">rescore_pd</f>
        <v/>
      </c>
      <c r="S1203" s="310" t="str">
        <f ca="1">price</f>
        <v/>
      </c>
      <c r="U1203" s="4"/>
      <c r="V1203" s="4"/>
      <c r="W1203" s="219" t="str">
        <f ca="1">comm_pd</f>
        <v/>
      </c>
      <c r="X1203" s="4"/>
      <c r="Y1203" s="8"/>
      <c r="Z1203" s="223"/>
    </row>
    <row r="1204" spans="1:26" x14ac:dyDescent="0.25">
      <c r="A1204" s="6" t="str">
        <f ca="1">no.</f>
        <v/>
      </c>
      <c r="E1204" s="4" t="str">
        <f ca="1">position</f>
        <v/>
      </c>
      <c r="I1204" s="318"/>
      <c r="L1204" s="4"/>
      <c r="N1204" s="6"/>
      <c r="P1204" s="20"/>
      <c r="Q1204" s="5" t="str">
        <f ca="1">score</f>
        <v/>
      </c>
      <c r="R1204" s="7" t="str">
        <f ca="1">rescore_pd</f>
        <v/>
      </c>
      <c r="S1204" s="310" t="str">
        <f ca="1">price</f>
        <v/>
      </c>
      <c r="U1204" s="4"/>
      <c r="V1204" s="4"/>
      <c r="W1204" s="219" t="str">
        <f ca="1">comm_pd</f>
        <v/>
      </c>
      <c r="X1204" s="4"/>
      <c r="Y1204" s="8"/>
      <c r="Z1204" s="223"/>
    </row>
    <row r="1205" spans="1:26" x14ac:dyDescent="0.25">
      <c r="A1205" s="6" t="str">
        <f ca="1">no.</f>
        <v/>
      </c>
      <c r="E1205" s="4" t="str">
        <f ca="1">position</f>
        <v/>
      </c>
      <c r="I1205" s="318"/>
      <c r="L1205" s="4"/>
      <c r="N1205" s="6"/>
      <c r="P1205" s="20"/>
      <c r="Q1205" s="5" t="str">
        <f ca="1">score</f>
        <v/>
      </c>
      <c r="R1205" s="7" t="str">
        <f ca="1">rescore_pd</f>
        <v/>
      </c>
      <c r="S1205" s="310" t="str">
        <f ca="1">price</f>
        <v/>
      </c>
      <c r="U1205" s="4"/>
      <c r="V1205" s="4"/>
      <c r="W1205" s="219" t="str">
        <f ca="1">comm_pd</f>
        <v/>
      </c>
      <c r="X1205" s="4"/>
      <c r="Y1205" s="8"/>
      <c r="Z1205" s="223"/>
    </row>
    <row r="1206" spans="1:26" x14ac:dyDescent="0.25">
      <c r="A1206" s="6" t="str">
        <f ca="1">no.</f>
        <v/>
      </c>
      <c r="E1206" s="4" t="str">
        <f ca="1">position</f>
        <v/>
      </c>
      <c r="I1206" s="318"/>
      <c r="L1206" s="4"/>
      <c r="N1206" s="6"/>
      <c r="P1206" s="20"/>
      <c r="Q1206" s="5" t="str">
        <f ca="1">score</f>
        <v/>
      </c>
      <c r="R1206" s="7" t="str">
        <f ca="1">rescore_pd</f>
        <v/>
      </c>
      <c r="S1206" s="310" t="str">
        <f ca="1">price</f>
        <v/>
      </c>
      <c r="U1206" s="4"/>
      <c r="V1206" s="4"/>
      <c r="W1206" s="219" t="str">
        <f ca="1">comm_pd</f>
        <v/>
      </c>
      <c r="X1206" s="4"/>
      <c r="Y1206" s="8"/>
      <c r="Z1206" s="223"/>
    </row>
    <row r="1207" spans="1:26" x14ac:dyDescent="0.25">
      <c r="A1207" s="6" t="str">
        <f ca="1">no.</f>
        <v/>
      </c>
      <c r="E1207" s="4" t="str">
        <f ca="1">position</f>
        <v/>
      </c>
      <c r="I1207" s="318"/>
      <c r="L1207" s="4"/>
      <c r="N1207" s="6"/>
      <c r="P1207" s="20"/>
      <c r="Q1207" s="5" t="str">
        <f ca="1">score</f>
        <v/>
      </c>
      <c r="R1207" s="7" t="str">
        <f ca="1">rescore_pd</f>
        <v/>
      </c>
      <c r="S1207" s="310" t="str">
        <f ca="1">price</f>
        <v/>
      </c>
      <c r="U1207" s="4"/>
      <c r="V1207" s="4"/>
      <c r="W1207" s="219" t="str">
        <f ca="1">comm_pd</f>
        <v/>
      </c>
      <c r="X1207" s="4"/>
      <c r="Y1207" s="8"/>
      <c r="Z1207" s="223"/>
    </row>
    <row r="1208" spans="1:26" x14ac:dyDescent="0.25">
      <c r="A1208" s="6" t="str">
        <f ca="1">no.</f>
        <v/>
      </c>
      <c r="E1208" s="4" t="str">
        <f ca="1">position</f>
        <v/>
      </c>
      <c r="I1208" s="318"/>
      <c r="L1208" s="4"/>
      <c r="N1208" s="6"/>
      <c r="P1208" s="20"/>
      <c r="Q1208" s="5" t="str">
        <f ca="1">score</f>
        <v/>
      </c>
      <c r="R1208" s="7" t="str">
        <f ca="1">rescore_pd</f>
        <v/>
      </c>
      <c r="S1208" s="310" t="str">
        <f ca="1">price</f>
        <v/>
      </c>
      <c r="U1208" s="4"/>
      <c r="V1208" s="4"/>
      <c r="W1208" s="219" t="str">
        <f ca="1">comm_pd</f>
        <v/>
      </c>
      <c r="X1208" s="4"/>
      <c r="Y1208" s="8"/>
      <c r="Z1208" s="223"/>
    </row>
    <row r="1209" spans="1:26" x14ac:dyDescent="0.25">
      <c r="A1209" s="6" t="str">
        <f ca="1">no.</f>
        <v/>
      </c>
      <c r="E1209" s="4" t="str">
        <f ca="1">position</f>
        <v/>
      </c>
      <c r="I1209" s="318"/>
      <c r="L1209" s="4"/>
      <c r="N1209" s="6"/>
      <c r="P1209" s="20"/>
      <c r="Q1209" s="5" t="str">
        <f ca="1">score</f>
        <v/>
      </c>
      <c r="R1209" s="7" t="str">
        <f ca="1">rescore_pd</f>
        <v/>
      </c>
      <c r="S1209" s="310" t="str">
        <f ca="1">price</f>
        <v/>
      </c>
      <c r="U1209" s="4"/>
      <c r="V1209" s="4"/>
      <c r="W1209" s="219" t="str">
        <f ca="1">comm_pd</f>
        <v/>
      </c>
      <c r="X1209" s="4"/>
      <c r="Y1209" s="8"/>
      <c r="Z1209" s="223"/>
    </row>
    <row r="1210" spans="1:26" x14ac:dyDescent="0.25">
      <c r="A1210" s="6" t="str">
        <f ca="1">no.</f>
        <v/>
      </c>
      <c r="E1210" s="4" t="str">
        <f ca="1">position</f>
        <v/>
      </c>
      <c r="I1210" s="318"/>
      <c r="L1210" s="4"/>
      <c r="N1210" s="6"/>
      <c r="P1210" s="20"/>
      <c r="Q1210" s="5" t="str">
        <f ca="1">score</f>
        <v/>
      </c>
      <c r="R1210" s="7" t="str">
        <f ca="1">rescore_pd</f>
        <v/>
      </c>
      <c r="S1210" s="310" t="str">
        <f ca="1">price</f>
        <v/>
      </c>
      <c r="U1210" s="4"/>
      <c r="V1210" s="4"/>
      <c r="W1210" s="219" t="str">
        <f ca="1">comm_pd</f>
        <v/>
      </c>
      <c r="X1210" s="4"/>
      <c r="Y1210" s="8"/>
      <c r="Z1210" s="223"/>
    </row>
    <row r="1211" spans="1:26" x14ac:dyDescent="0.25">
      <c r="A1211" s="6" t="str">
        <f ca="1">no.</f>
        <v/>
      </c>
      <c r="E1211" s="4" t="str">
        <f ca="1">position</f>
        <v/>
      </c>
      <c r="I1211" s="318"/>
      <c r="L1211" s="4"/>
      <c r="N1211" s="6"/>
      <c r="P1211" s="20"/>
      <c r="Q1211" s="5" t="str">
        <f ca="1">score</f>
        <v/>
      </c>
      <c r="R1211" s="7" t="str">
        <f ca="1">rescore_pd</f>
        <v/>
      </c>
      <c r="S1211" s="310" t="str">
        <f ca="1">price</f>
        <v/>
      </c>
      <c r="U1211" s="4"/>
      <c r="V1211" s="4"/>
      <c r="W1211" s="219" t="str">
        <f ca="1">comm_pd</f>
        <v/>
      </c>
      <c r="X1211" s="4"/>
      <c r="Y1211" s="8"/>
      <c r="Z1211" s="223"/>
    </row>
    <row r="1212" spans="1:26" x14ac:dyDescent="0.25">
      <c r="A1212" s="6" t="str">
        <f ca="1">no.</f>
        <v/>
      </c>
      <c r="E1212" s="4" t="str">
        <f ca="1">position</f>
        <v/>
      </c>
      <c r="I1212" s="318"/>
      <c r="L1212" s="4"/>
      <c r="N1212" s="6"/>
      <c r="P1212" s="20"/>
      <c r="Q1212" s="5" t="str">
        <f ca="1">score</f>
        <v/>
      </c>
      <c r="R1212" s="7" t="str">
        <f ca="1">rescore_pd</f>
        <v/>
      </c>
      <c r="S1212" s="310" t="str">
        <f ca="1">price</f>
        <v/>
      </c>
      <c r="U1212" s="4"/>
      <c r="V1212" s="4"/>
      <c r="W1212" s="219" t="str">
        <f ca="1">comm_pd</f>
        <v/>
      </c>
      <c r="X1212" s="4"/>
      <c r="Y1212" s="8"/>
      <c r="Z1212" s="223"/>
    </row>
    <row r="1213" spans="1:26" x14ac:dyDescent="0.25">
      <c r="A1213" s="6" t="str">
        <f ca="1">no.</f>
        <v/>
      </c>
      <c r="E1213" s="4" t="str">
        <f ca="1">position</f>
        <v/>
      </c>
      <c r="I1213" s="318"/>
      <c r="L1213" s="4"/>
      <c r="N1213" s="6"/>
      <c r="P1213" s="20"/>
      <c r="Q1213" s="5" t="str">
        <f ca="1">score</f>
        <v/>
      </c>
      <c r="R1213" s="7" t="str">
        <f ca="1">rescore_pd</f>
        <v/>
      </c>
      <c r="S1213" s="310" t="str">
        <f ca="1">price</f>
        <v/>
      </c>
      <c r="U1213" s="4"/>
      <c r="V1213" s="4"/>
      <c r="W1213" s="219" t="str">
        <f ca="1">comm_pd</f>
        <v/>
      </c>
      <c r="X1213" s="4"/>
      <c r="Y1213" s="8"/>
      <c r="Z1213" s="223"/>
    </row>
    <row r="1214" spans="1:26" x14ac:dyDescent="0.25">
      <c r="A1214" s="6" t="str">
        <f ca="1">no.</f>
        <v/>
      </c>
      <c r="E1214" s="4" t="str">
        <f ca="1">position</f>
        <v/>
      </c>
      <c r="I1214" s="318"/>
      <c r="L1214" s="4"/>
      <c r="N1214" s="6"/>
      <c r="P1214" s="20"/>
      <c r="Q1214" s="5" t="str">
        <f ca="1">score</f>
        <v/>
      </c>
      <c r="R1214" s="7" t="str">
        <f ca="1">rescore_pd</f>
        <v/>
      </c>
      <c r="S1214" s="310" t="str">
        <f ca="1">price</f>
        <v/>
      </c>
      <c r="U1214" s="4"/>
      <c r="V1214" s="4"/>
      <c r="W1214" s="219" t="str">
        <f ca="1">comm_pd</f>
        <v/>
      </c>
      <c r="X1214" s="4"/>
      <c r="Y1214" s="8"/>
      <c r="Z1214" s="223"/>
    </row>
    <row r="1215" spans="1:26" x14ac:dyDescent="0.25">
      <c r="A1215" s="6" t="str">
        <f ca="1">no.</f>
        <v/>
      </c>
      <c r="E1215" s="4" t="str">
        <f ca="1">position</f>
        <v/>
      </c>
      <c r="I1215" s="318"/>
      <c r="L1215" s="4"/>
      <c r="N1215" s="6"/>
      <c r="P1215" s="20"/>
      <c r="Q1215" s="5" t="str">
        <f ca="1">score</f>
        <v/>
      </c>
      <c r="R1215" s="7" t="str">
        <f ca="1">rescore_pd</f>
        <v/>
      </c>
      <c r="S1215" s="310" t="str">
        <f ca="1">price</f>
        <v/>
      </c>
      <c r="U1215" s="4"/>
      <c r="V1215" s="4"/>
      <c r="W1215" s="219" t="str">
        <f ca="1">comm_pd</f>
        <v/>
      </c>
      <c r="X1215" s="4"/>
      <c r="Y1215" s="8"/>
      <c r="Z1215" s="223"/>
    </row>
    <row r="1216" spans="1:26" x14ac:dyDescent="0.25">
      <c r="A1216" s="6" t="str">
        <f ca="1">no.</f>
        <v/>
      </c>
      <c r="E1216" s="4" t="str">
        <f ca="1">position</f>
        <v/>
      </c>
      <c r="I1216" s="318"/>
      <c r="L1216" s="4"/>
      <c r="N1216" s="6"/>
      <c r="P1216" s="20"/>
      <c r="Q1216" s="5" t="str">
        <f ca="1">score</f>
        <v/>
      </c>
      <c r="R1216" s="7" t="str">
        <f ca="1">rescore_pd</f>
        <v/>
      </c>
      <c r="S1216" s="310" t="str">
        <f ca="1">price</f>
        <v/>
      </c>
      <c r="U1216" s="4"/>
      <c r="V1216" s="4"/>
      <c r="W1216" s="219" t="str">
        <f ca="1">comm_pd</f>
        <v/>
      </c>
      <c r="X1216" s="4"/>
      <c r="Y1216" s="8"/>
      <c r="Z1216" s="223"/>
    </row>
    <row r="1217" spans="1:26" x14ac:dyDescent="0.25">
      <c r="A1217" s="6" t="str">
        <f ca="1">no.</f>
        <v/>
      </c>
      <c r="E1217" s="4" t="str">
        <f ca="1">position</f>
        <v/>
      </c>
      <c r="I1217" s="318"/>
      <c r="L1217" s="4"/>
      <c r="N1217" s="6"/>
      <c r="P1217" s="20"/>
      <c r="Q1217" s="5" t="str">
        <f ca="1">score</f>
        <v/>
      </c>
      <c r="R1217" s="7" t="str">
        <f ca="1">rescore_pd</f>
        <v/>
      </c>
      <c r="S1217" s="310" t="str">
        <f ca="1">price</f>
        <v/>
      </c>
      <c r="U1217" s="4"/>
      <c r="V1217" s="4"/>
      <c r="W1217" s="219" t="str">
        <f ca="1">comm_pd</f>
        <v/>
      </c>
      <c r="X1217" s="4"/>
      <c r="Y1217" s="8"/>
      <c r="Z1217" s="223"/>
    </row>
    <row r="1218" spans="1:26" x14ac:dyDescent="0.25">
      <c r="A1218" s="6" t="str">
        <f ca="1">no.</f>
        <v/>
      </c>
      <c r="E1218" s="4" t="str">
        <f ca="1">position</f>
        <v/>
      </c>
      <c r="I1218" s="318"/>
      <c r="L1218" s="4"/>
      <c r="N1218" s="6"/>
      <c r="P1218" s="20"/>
      <c r="Q1218" s="5" t="str">
        <f ca="1">score</f>
        <v/>
      </c>
      <c r="R1218" s="7" t="str">
        <f ca="1">rescore_pd</f>
        <v/>
      </c>
      <c r="S1218" s="310" t="str">
        <f ca="1">price</f>
        <v/>
      </c>
      <c r="U1218" s="4"/>
      <c r="V1218" s="4"/>
      <c r="W1218" s="219" t="str">
        <f ca="1">comm_pd</f>
        <v/>
      </c>
      <c r="X1218" s="4"/>
      <c r="Y1218" s="8"/>
      <c r="Z1218" s="223"/>
    </row>
    <row r="1219" spans="1:26" x14ac:dyDescent="0.25">
      <c r="A1219" s="6" t="str">
        <f ca="1">no.</f>
        <v/>
      </c>
      <c r="E1219" s="4" t="str">
        <f ca="1">position</f>
        <v/>
      </c>
      <c r="I1219" s="318"/>
      <c r="L1219" s="4"/>
      <c r="N1219" s="6"/>
      <c r="P1219" s="20"/>
      <c r="Q1219" s="5" t="str">
        <f ca="1">score</f>
        <v/>
      </c>
      <c r="R1219" s="7" t="str">
        <f ca="1">rescore_pd</f>
        <v/>
      </c>
      <c r="S1219" s="310" t="str">
        <f ca="1">price</f>
        <v/>
      </c>
      <c r="U1219" s="4"/>
      <c r="V1219" s="4"/>
      <c r="W1219" s="219" t="str">
        <f ca="1">comm_pd</f>
        <v/>
      </c>
      <c r="X1219" s="4"/>
      <c r="Y1219" s="8"/>
      <c r="Z1219" s="223"/>
    </row>
    <row r="1220" spans="1:26" x14ac:dyDescent="0.25">
      <c r="A1220" s="6" t="str">
        <f ca="1">no.</f>
        <v/>
      </c>
      <c r="E1220" s="4" t="str">
        <f ca="1">position</f>
        <v/>
      </c>
      <c r="I1220" s="318"/>
      <c r="L1220" s="4"/>
      <c r="N1220" s="6"/>
      <c r="P1220" s="20"/>
      <c r="Q1220" s="5" t="str">
        <f ca="1">score</f>
        <v/>
      </c>
      <c r="R1220" s="7" t="str">
        <f ca="1">rescore_pd</f>
        <v/>
      </c>
      <c r="S1220" s="310" t="str">
        <f ca="1">price</f>
        <v/>
      </c>
      <c r="U1220" s="4"/>
      <c r="V1220" s="4"/>
      <c r="W1220" s="219" t="str">
        <f ca="1">comm_pd</f>
        <v/>
      </c>
      <c r="X1220" s="4"/>
      <c r="Y1220" s="8"/>
      <c r="Z1220" s="223"/>
    </row>
    <row r="1221" spans="1:26" x14ac:dyDescent="0.25">
      <c r="A1221" s="6" t="str">
        <f ca="1">no.</f>
        <v/>
      </c>
      <c r="E1221" s="4" t="str">
        <f ca="1">position</f>
        <v/>
      </c>
      <c r="I1221" s="318"/>
      <c r="L1221" s="4"/>
      <c r="N1221" s="6"/>
      <c r="P1221" s="20"/>
      <c r="Q1221" s="5" t="str">
        <f ca="1">score</f>
        <v/>
      </c>
      <c r="R1221" s="7" t="str">
        <f ca="1">rescore_pd</f>
        <v/>
      </c>
      <c r="S1221" s="310" t="str">
        <f ca="1">price</f>
        <v/>
      </c>
      <c r="U1221" s="4"/>
      <c r="V1221" s="4"/>
      <c r="W1221" s="219" t="str">
        <f ca="1">comm_pd</f>
        <v/>
      </c>
      <c r="X1221" s="4"/>
      <c r="Y1221" s="8"/>
      <c r="Z1221" s="223"/>
    </row>
    <row r="1222" spans="1:26" x14ac:dyDescent="0.25">
      <c r="A1222" s="6" t="str">
        <f ca="1">no.</f>
        <v/>
      </c>
      <c r="E1222" s="4" t="str">
        <f ca="1">position</f>
        <v/>
      </c>
      <c r="I1222" s="318"/>
      <c r="L1222" s="4"/>
      <c r="N1222" s="6"/>
      <c r="P1222" s="20"/>
      <c r="Q1222" s="5" t="str">
        <f ca="1">score</f>
        <v/>
      </c>
      <c r="R1222" s="7" t="str">
        <f ca="1">rescore_pd</f>
        <v/>
      </c>
      <c r="S1222" s="310" t="str">
        <f ca="1">price</f>
        <v/>
      </c>
      <c r="U1222" s="4"/>
      <c r="V1222" s="4"/>
      <c r="W1222" s="219" t="str">
        <f ca="1">comm_pd</f>
        <v/>
      </c>
      <c r="X1222" s="4"/>
      <c r="Y1222" s="8"/>
      <c r="Z1222" s="223"/>
    </row>
    <row r="1223" spans="1:26" x14ac:dyDescent="0.25">
      <c r="A1223" s="6" t="str">
        <f ca="1">no.</f>
        <v/>
      </c>
      <c r="E1223" s="4" t="str">
        <f ca="1">position</f>
        <v/>
      </c>
      <c r="I1223" s="318"/>
      <c r="L1223" s="4"/>
      <c r="N1223" s="6"/>
      <c r="P1223" s="20"/>
      <c r="Q1223" s="5" t="str">
        <f ca="1">score</f>
        <v/>
      </c>
      <c r="R1223" s="7" t="str">
        <f ca="1">rescore_pd</f>
        <v/>
      </c>
      <c r="S1223" s="310" t="str">
        <f ca="1">price</f>
        <v/>
      </c>
      <c r="U1223" s="4"/>
      <c r="V1223" s="4"/>
      <c r="W1223" s="219" t="str">
        <f ca="1">comm_pd</f>
        <v/>
      </c>
      <c r="X1223" s="4"/>
      <c r="Y1223" s="8"/>
      <c r="Z1223" s="223"/>
    </row>
    <row r="1224" spans="1:26" x14ac:dyDescent="0.25">
      <c r="A1224" s="6" t="str">
        <f ca="1">no.</f>
        <v/>
      </c>
      <c r="E1224" s="4" t="str">
        <f ca="1">position</f>
        <v/>
      </c>
      <c r="I1224" s="318"/>
      <c r="L1224" s="4"/>
      <c r="N1224" s="6"/>
      <c r="P1224" s="20"/>
      <c r="Q1224" s="5" t="str">
        <f ca="1">score</f>
        <v/>
      </c>
      <c r="R1224" s="7" t="str">
        <f ca="1">rescore_pd</f>
        <v/>
      </c>
      <c r="S1224" s="310" t="str">
        <f ca="1">price</f>
        <v/>
      </c>
      <c r="U1224" s="4"/>
      <c r="V1224" s="4"/>
      <c r="W1224" s="219" t="str">
        <f ca="1">comm_pd</f>
        <v/>
      </c>
      <c r="X1224" s="4"/>
      <c r="Y1224" s="8"/>
      <c r="Z1224" s="223"/>
    </row>
    <row r="1225" spans="1:26" x14ac:dyDescent="0.25">
      <c r="A1225" s="6" t="str">
        <f ca="1">no.</f>
        <v/>
      </c>
      <c r="E1225" s="4" t="str">
        <f ca="1">position</f>
        <v/>
      </c>
      <c r="I1225" s="318"/>
      <c r="L1225" s="4"/>
      <c r="N1225" s="6"/>
      <c r="P1225" s="20"/>
      <c r="Q1225" s="5" t="str">
        <f ca="1">score</f>
        <v/>
      </c>
      <c r="R1225" s="7" t="str">
        <f ca="1">rescore_pd</f>
        <v/>
      </c>
      <c r="S1225" s="310" t="str">
        <f ca="1">price</f>
        <v/>
      </c>
      <c r="U1225" s="4"/>
      <c r="V1225" s="4"/>
      <c r="W1225" s="219" t="str">
        <f ca="1">comm_pd</f>
        <v/>
      </c>
      <c r="X1225" s="4"/>
      <c r="Y1225" s="8"/>
      <c r="Z1225" s="223"/>
    </row>
    <row r="1226" spans="1:26" x14ac:dyDescent="0.25">
      <c r="A1226" s="6" t="str">
        <f ca="1">no.</f>
        <v/>
      </c>
      <c r="E1226" s="4" t="str">
        <f ca="1">position</f>
        <v/>
      </c>
      <c r="I1226" s="318"/>
      <c r="L1226" s="4"/>
      <c r="N1226" s="6"/>
      <c r="P1226" s="20"/>
      <c r="Q1226" s="5" t="str">
        <f ca="1">score</f>
        <v/>
      </c>
      <c r="R1226" s="7" t="str">
        <f ca="1">rescore_pd</f>
        <v/>
      </c>
      <c r="S1226" s="310" t="str">
        <f ca="1">price</f>
        <v/>
      </c>
      <c r="U1226" s="4"/>
      <c r="V1226" s="4"/>
      <c r="W1226" s="219" t="str">
        <f ca="1">comm_pd</f>
        <v/>
      </c>
      <c r="X1226" s="4"/>
      <c r="Y1226" s="8"/>
      <c r="Z1226" s="223"/>
    </row>
    <row r="1227" spans="1:26" x14ac:dyDescent="0.25">
      <c r="A1227" s="6" t="str">
        <f ca="1">no.</f>
        <v/>
      </c>
      <c r="E1227" s="4" t="str">
        <f ca="1">position</f>
        <v/>
      </c>
      <c r="I1227" s="318"/>
      <c r="L1227" s="4"/>
      <c r="N1227" s="6"/>
      <c r="P1227" s="20"/>
      <c r="Q1227" s="5" t="str">
        <f ca="1">score</f>
        <v/>
      </c>
      <c r="R1227" s="7" t="str">
        <f ca="1">rescore_pd</f>
        <v/>
      </c>
      <c r="S1227" s="310" t="str">
        <f ca="1">price</f>
        <v/>
      </c>
      <c r="U1227" s="4"/>
      <c r="V1227" s="4"/>
      <c r="W1227" s="219" t="str">
        <f ca="1">comm_pd</f>
        <v/>
      </c>
      <c r="X1227" s="4"/>
      <c r="Y1227" s="8"/>
      <c r="Z1227" s="223"/>
    </row>
    <row r="1228" spans="1:26" x14ac:dyDescent="0.25">
      <c r="A1228" s="6" t="str">
        <f ca="1">no.</f>
        <v/>
      </c>
      <c r="E1228" s="4" t="str">
        <f ca="1">position</f>
        <v/>
      </c>
      <c r="I1228" s="318"/>
      <c r="L1228" s="4"/>
      <c r="N1228" s="6"/>
      <c r="P1228" s="20"/>
      <c r="Q1228" s="5" t="str">
        <f ca="1">score</f>
        <v/>
      </c>
      <c r="R1228" s="7" t="str">
        <f ca="1">rescore_pd</f>
        <v/>
      </c>
      <c r="S1228" s="310" t="str">
        <f ca="1">price</f>
        <v/>
      </c>
      <c r="U1228" s="4"/>
      <c r="V1228" s="4"/>
      <c r="W1228" s="219" t="str">
        <f ca="1">comm_pd</f>
        <v/>
      </c>
      <c r="X1228" s="4"/>
      <c r="Y1228" s="8"/>
      <c r="Z1228" s="223"/>
    </row>
    <row r="1229" spans="1:26" x14ac:dyDescent="0.25">
      <c r="A1229" s="6" t="str">
        <f ca="1">no.</f>
        <v/>
      </c>
      <c r="E1229" s="4" t="str">
        <f ca="1">position</f>
        <v/>
      </c>
      <c r="I1229" s="318"/>
      <c r="L1229" s="4"/>
      <c r="N1229" s="6"/>
      <c r="P1229" s="20"/>
      <c r="Q1229" s="5" t="str">
        <f ca="1">score</f>
        <v/>
      </c>
      <c r="R1229" s="7" t="str">
        <f ca="1">rescore_pd</f>
        <v/>
      </c>
      <c r="S1229" s="310" t="str">
        <f ca="1">price</f>
        <v/>
      </c>
      <c r="U1229" s="4"/>
      <c r="V1229" s="4"/>
      <c r="W1229" s="219" t="str">
        <f ca="1">comm_pd</f>
        <v/>
      </c>
      <c r="X1229" s="4"/>
      <c r="Y1229" s="8"/>
      <c r="Z1229" s="223"/>
    </row>
    <row r="1230" spans="1:26" x14ac:dyDescent="0.25">
      <c r="A1230" s="6" t="str">
        <f ca="1">no.</f>
        <v/>
      </c>
      <c r="E1230" s="4" t="str">
        <f ca="1">position</f>
        <v/>
      </c>
      <c r="I1230" s="318"/>
      <c r="L1230" s="4"/>
      <c r="N1230" s="6"/>
      <c r="P1230" s="20"/>
      <c r="Q1230" s="5" t="str">
        <f ca="1">score</f>
        <v/>
      </c>
      <c r="R1230" s="7" t="str">
        <f ca="1">rescore_pd</f>
        <v/>
      </c>
      <c r="S1230" s="310" t="str">
        <f ca="1">price</f>
        <v/>
      </c>
      <c r="U1230" s="4"/>
      <c r="V1230" s="4"/>
      <c r="W1230" s="219" t="str">
        <f ca="1">comm_pd</f>
        <v/>
      </c>
      <c r="X1230" s="4"/>
      <c r="Y1230" s="8"/>
      <c r="Z1230" s="223"/>
    </row>
    <row r="1231" spans="1:26" x14ac:dyDescent="0.25">
      <c r="A1231" s="6" t="str">
        <f ca="1">no.</f>
        <v/>
      </c>
      <c r="E1231" s="4" t="str">
        <f ca="1">position</f>
        <v/>
      </c>
      <c r="I1231" s="318"/>
      <c r="L1231" s="4"/>
      <c r="N1231" s="6"/>
      <c r="P1231" s="20"/>
      <c r="Q1231" s="5" t="str">
        <f ca="1">score</f>
        <v/>
      </c>
      <c r="R1231" s="7" t="str">
        <f ca="1">rescore_pd</f>
        <v/>
      </c>
      <c r="S1231" s="310" t="str">
        <f ca="1">price</f>
        <v/>
      </c>
      <c r="U1231" s="4"/>
      <c r="V1231" s="4"/>
      <c r="W1231" s="219" t="str">
        <f ca="1">comm_pd</f>
        <v/>
      </c>
      <c r="X1231" s="4"/>
      <c r="Y1231" s="8"/>
      <c r="Z1231" s="223"/>
    </row>
    <row r="1232" spans="1:26" x14ac:dyDescent="0.25">
      <c r="A1232" s="6" t="str">
        <f ca="1">no.</f>
        <v/>
      </c>
      <c r="E1232" s="4" t="str">
        <f ca="1">position</f>
        <v/>
      </c>
      <c r="I1232" s="318"/>
      <c r="L1232" s="4"/>
      <c r="N1232" s="6"/>
      <c r="P1232" s="20"/>
      <c r="Q1232" s="5" t="str">
        <f ca="1">score</f>
        <v/>
      </c>
      <c r="R1232" s="7" t="str">
        <f ca="1">rescore_pd</f>
        <v/>
      </c>
      <c r="S1232" s="310" t="str">
        <f ca="1">price</f>
        <v/>
      </c>
      <c r="U1232" s="4"/>
      <c r="V1232" s="4"/>
      <c r="W1232" s="219" t="str">
        <f ca="1">comm_pd</f>
        <v/>
      </c>
      <c r="X1232" s="4"/>
      <c r="Y1232" s="8"/>
      <c r="Z1232" s="223"/>
    </row>
    <row r="1233" spans="1:26" x14ac:dyDescent="0.25">
      <c r="A1233" s="6" t="str">
        <f ca="1">no.</f>
        <v/>
      </c>
      <c r="E1233" s="4" t="str">
        <f ca="1">position</f>
        <v/>
      </c>
      <c r="I1233" s="318"/>
      <c r="L1233" s="4"/>
      <c r="N1233" s="6"/>
      <c r="P1233" s="20"/>
      <c r="Q1233" s="5" t="str">
        <f ca="1">score</f>
        <v/>
      </c>
      <c r="R1233" s="7" t="str">
        <f ca="1">rescore_pd</f>
        <v/>
      </c>
      <c r="S1233" s="310" t="str">
        <f ca="1">price</f>
        <v/>
      </c>
      <c r="U1233" s="4"/>
      <c r="V1233" s="4"/>
      <c r="W1233" s="219" t="str">
        <f ca="1">comm_pd</f>
        <v/>
      </c>
      <c r="X1233" s="4"/>
      <c r="Y1233" s="8"/>
      <c r="Z1233" s="223"/>
    </row>
    <row r="1234" spans="1:26" x14ac:dyDescent="0.25">
      <c r="A1234" s="6" t="str">
        <f ca="1">no.</f>
        <v/>
      </c>
      <c r="E1234" s="4" t="str">
        <f ca="1">position</f>
        <v/>
      </c>
      <c r="I1234" s="318"/>
      <c r="L1234" s="4"/>
      <c r="N1234" s="6"/>
      <c r="P1234" s="20"/>
      <c r="Q1234" s="5" t="str">
        <f ca="1">score</f>
        <v/>
      </c>
      <c r="R1234" s="7" t="str">
        <f ca="1">rescore_pd</f>
        <v/>
      </c>
      <c r="S1234" s="310" t="str">
        <f ca="1">price</f>
        <v/>
      </c>
      <c r="U1234" s="4"/>
      <c r="V1234" s="4"/>
      <c r="W1234" s="219" t="str">
        <f ca="1">comm_pd</f>
        <v/>
      </c>
      <c r="X1234" s="4"/>
      <c r="Y1234" s="8"/>
      <c r="Z1234" s="223"/>
    </row>
    <row r="1235" spans="1:26" x14ac:dyDescent="0.25">
      <c r="A1235" s="6" t="str">
        <f ca="1">no.</f>
        <v/>
      </c>
      <c r="E1235" s="4" t="str">
        <f ca="1">position</f>
        <v/>
      </c>
      <c r="I1235" s="318"/>
      <c r="L1235" s="4"/>
      <c r="N1235" s="6"/>
      <c r="P1235" s="20"/>
      <c r="Q1235" s="5" t="str">
        <f ca="1">score</f>
        <v/>
      </c>
      <c r="R1235" s="7" t="str">
        <f ca="1">rescore_pd</f>
        <v/>
      </c>
      <c r="S1235" s="310" t="str">
        <f ca="1">price</f>
        <v/>
      </c>
      <c r="U1235" s="4"/>
      <c r="V1235" s="4"/>
      <c r="W1235" s="219" t="str">
        <f ca="1">comm_pd</f>
        <v/>
      </c>
      <c r="X1235" s="4"/>
      <c r="Y1235" s="8"/>
      <c r="Z1235" s="223"/>
    </row>
    <row r="1236" spans="1:26" x14ac:dyDescent="0.25">
      <c r="A1236" s="6" t="str">
        <f ca="1">no.</f>
        <v/>
      </c>
      <c r="E1236" s="4" t="str">
        <f ca="1">position</f>
        <v/>
      </c>
      <c r="I1236" s="318"/>
      <c r="L1236" s="4"/>
      <c r="N1236" s="6"/>
      <c r="P1236" s="20"/>
      <c r="Q1236" s="5" t="str">
        <f ca="1">score</f>
        <v/>
      </c>
      <c r="R1236" s="7" t="str">
        <f ca="1">rescore_pd</f>
        <v/>
      </c>
      <c r="S1236" s="310" t="str">
        <f ca="1">price</f>
        <v/>
      </c>
      <c r="U1236" s="4"/>
      <c r="V1236" s="4"/>
      <c r="W1236" s="219" t="str">
        <f ca="1">comm_pd</f>
        <v/>
      </c>
      <c r="X1236" s="4"/>
      <c r="Y1236" s="8"/>
      <c r="Z1236" s="223"/>
    </row>
    <row r="1237" spans="1:26" x14ac:dyDescent="0.25">
      <c r="A1237" s="6" t="str">
        <f ca="1">no.</f>
        <v/>
      </c>
      <c r="E1237" s="4" t="str">
        <f ca="1">position</f>
        <v/>
      </c>
      <c r="I1237" s="318"/>
      <c r="L1237" s="4"/>
      <c r="N1237" s="6"/>
      <c r="P1237" s="20"/>
      <c r="Q1237" s="5" t="str">
        <f ca="1">score</f>
        <v/>
      </c>
      <c r="R1237" s="7" t="str">
        <f ca="1">rescore_pd</f>
        <v/>
      </c>
      <c r="S1237" s="310" t="str">
        <f ca="1">price</f>
        <v/>
      </c>
      <c r="U1237" s="4"/>
      <c r="V1237" s="4"/>
      <c r="W1237" s="219" t="str">
        <f ca="1">comm_pd</f>
        <v/>
      </c>
      <c r="X1237" s="4"/>
      <c r="Y1237" s="8"/>
      <c r="Z1237" s="223"/>
    </row>
    <row r="1238" spans="1:26" x14ac:dyDescent="0.25">
      <c r="A1238" s="6" t="str">
        <f ca="1">no.</f>
        <v/>
      </c>
      <c r="E1238" s="4" t="str">
        <f ca="1">position</f>
        <v/>
      </c>
      <c r="I1238" s="318"/>
      <c r="L1238" s="4"/>
      <c r="N1238" s="6"/>
      <c r="P1238" s="20"/>
      <c r="Q1238" s="5" t="str">
        <f ca="1">score</f>
        <v/>
      </c>
      <c r="R1238" s="7" t="str">
        <f ca="1">rescore_pd</f>
        <v/>
      </c>
      <c r="S1238" s="310" t="str">
        <f ca="1">price</f>
        <v/>
      </c>
      <c r="U1238" s="4"/>
      <c r="V1238" s="4"/>
      <c r="W1238" s="219" t="str">
        <f ca="1">comm_pd</f>
        <v/>
      </c>
      <c r="X1238" s="4"/>
      <c r="Y1238" s="8"/>
      <c r="Z1238" s="223"/>
    </row>
    <row r="1239" spans="1:26" x14ac:dyDescent="0.25">
      <c r="A1239" s="6" t="str">
        <f ca="1">no.</f>
        <v/>
      </c>
      <c r="E1239" s="4" t="str">
        <f ca="1">position</f>
        <v/>
      </c>
      <c r="I1239" s="318"/>
      <c r="L1239" s="4"/>
      <c r="N1239" s="6"/>
      <c r="P1239" s="20"/>
      <c r="Q1239" s="5" t="str">
        <f ca="1">score</f>
        <v/>
      </c>
      <c r="R1239" s="7" t="str">
        <f ca="1">rescore_pd</f>
        <v/>
      </c>
      <c r="S1239" s="310" t="str">
        <f ca="1">price</f>
        <v/>
      </c>
      <c r="U1239" s="4"/>
      <c r="V1239" s="4"/>
      <c r="W1239" s="219" t="str">
        <f ca="1">comm_pd</f>
        <v/>
      </c>
      <c r="X1239" s="4"/>
      <c r="Y1239" s="8"/>
      <c r="Z1239" s="223"/>
    </row>
    <row r="1240" spans="1:26" x14ac:dyDescent="0.25">
      <c r="A1240" s="6" t="str">
        <f ca="1">no.</f>
        <v/>
      </c>
      <c r="E1240" s="4" t="str">
        <f ca="1">position</f>
        <v/>
      </c>
      <c r="I1240" s="318"/>
      <c r="L1240" s="4"/>
      <c r="N1240" s="6"/>
      <c r="P1240" s="20"/>
      <c r="Q1240" s="5" t="str">
        <f ca="1">score</f>
        <v/>
      </c>
      <c r="R1240" s="7" t="str">
        <f ca="1">rescore_pd</f>
        <v/>
      </c>
      <c r="S1240" s="310" t="str">
        <f ca="1">price</f>
        <v/>
      </c>
      <c r="U1240" s="4"/>
      <c r="V1240" s="4"/>
      <c r="W1240" s="219" t="str">
        <f ca="1">comm_pd</f>
        <v/>
      </c>
      <c r="X1240" s="4"/>
      <c r="Y1240" s="8"/>
      <c r="Z1240" s="223"/>
    </row>
    <row r="1241" spans="1:26" x14ac:dyDescent="0.25">
      <c r="A1241" s="6" t="str">
        <f ca="1">no.</f>
        <v/>
      </c>
      <c r="E1241" s="4" t="str">
        <f ca="1">position</f>
        <v/>
      </c>
      <c r="I1241" s="318"/>
      <c r="L1241" s="4"/>
      <c r="N1241" s="6"/>
      <c r="P1241" s="20"/>
      <c r="Q1241" s="5" t="str">
        <f ca="1">score</f>
        <v/>
      </c>
      <c r="R1241" s="7" t="str">
        <f ca="1">rescore_pd</f>
        <v/>
      </c>
      <c r="S1241" s="310" t="str">
        <f ca="1">price</f>
        <v/>
      </c>
      <c r="U1241" s="4"/>
      <c r="V1241" s="4"/>
      <c r="W1241" s="219" t="str">
        <f ca="1">comm_pd</f>
        <v/>
      </c>
      <c r="X1241" s="4"/>
      <c r="Y1241" s="8"/>
      <c r="Z1241" s="223"/>
    </row>
    <row r="1242" spans="1:26" x14ac:dyDescent="0.25">
      <c r="A1242" s="6" t="str">
        <f ca="1">no.</f>
        <v/>
      </c>
      <c r="E1242" s="4" t="str">
        <f ca="1">position</f>
        <v/>
      </c>
      <c r="I1242" s="318"/>
      <c r="L1242" s="4"/>
      <c r="N1242" s="6"/>
      <c r="P1242" s="20"/>
      <c r="Q1242" s="5" t="str">
        <f ca="1">score</f>
        <v/>
      </c>
      <c r="R1242" s="7" t="str">
        <f ca="1">rescore_pd</f>
        <v/>
      </c>
      <c r="S1242" s="310" t="str">
        <f ca="1">price</f>
        <v/>
      </c>
      <c r="U1242" s="4"/>
      <c r="V1242" s="4"/>
      <c r="W1242" s="219" t="str">
        <f ca="1">comm_pd</f>
        <v/>
      </c>
      <c r="X1242" s="4"/>
      <c r="Y1242" s="8"/>
      <c r="Z1242" s="223"/>
    </row>
    <row r="1243" spans="1:26" x14ac:dyDescent="0.25">
      <c r="A1243" s="6" t="str">
        <f ca="1">no.</f>
        <v/>
      </c>
      <c r="E1243" s="4" t="str">
        <f ca="1">position</f>
        <v/>
      </c>
      <c r="I1243" s="318"/>
      <c r="L1243" s="4"/>
      <c r="N1243" s="6"/>
      <c r="P1243" s="20"/>
      <c r="Q1243" s="5" t="str">
        <f ca="1">score</f>
        <v/>
      </c>
      <c r="R1243" s="7" t="str">
        <f ca="1">rescore_pd</f>
        <v/>
      </c>
      <c r="S1243" s="310" t="str">
        <f ca="1">price</f>
        <v/>
      </c>
      <c r="U1243" s="4"/>
      <c r="V1243" s="4"/>
      <c r="W1243" s="219" t="str">
        <f ca="1">comm_pd</f>
        <v/>
      </c>
      <c r="X1243" s="4"/>
      <c r="Y1243" s="8"/>
      <c r="Z1243" s="223"/>
    </row>
    <row r="1244" spans="1:26" x14ac:dyDescent="0.25">
      <c r="A1244" s="6" t="str">
        <f ca="1">no.</f>
        <v/>
      </c>
      <c r="E1244" s="4" t="str">
        <f ca="1">position</f>
        <v/>
      </c>
      <c r="I1244" s="318"/>
      <c r="L1244" s="4"/>
      <c r="N1244" s="6"/>
      <c r="P1244" s="20"/>
      <c r="Q1244" s="5" t="str">
        <f ca="1">score</f>
        <v/>
      </c>
      <c r="R1244" s="7" t="str">
        <f ca="1">rescore_pd</f>
        <v/>
      </c>
      <c r="S1244" s="310" t="str">
        <f ca="1">price</f>
        <v/>
      </c>
      <c r="U1244" s="4"/>
      <c r="V1244" s="4"/>
      <c r="W1244" s="219" t="str">
        <f ca="1">comm_pd</f>
        <v/>
      </c>
      <c r="X1244" s="4"/>
      <c r="Y1244" s="8"/>
      <c r="Z1244" s="223"/>
    </row>
    <row r="1245" spans="1:26" x14ac:dyDescent="0.25">
      <c r="A1245" s="6" t="str">
        <f ca="1">no.</f>
        <v/>
      </c>
      <c r="E1245" s="4" t="str">
        <f ca="1">position</f>
        <v/>
      </c>
      <c r="I1245" s="318"/>
      <c r="L1245" s="4"/>
      <c r="N1245" s="6"/>
      <c r="P1245" s="20"/>
      <c r="Q1245" s="5" t="str">
        <f ca="1">score</f>
        <v/>
      </c>
      <c r="R1245" s="7" t="str">
        <f ca="1">rescore_pd</f>
        <v/>
      </c>
      <c r="S1245" s="310" t="str">
        <f ca="1">price</f>
        <v/>
      </c>
      <c r="U1245" s="4"/>
      <c r="V1245" s="4"/>
      <c r="W1245" s="219" t="str">
        <f ca="1">comm_pd</f>
        <v/>
      </c>
      <c r="X1245" s="4"/>
      <c r="Y1245" s="8"/>
      <c r="Z1245" s="223"/>
    </row>
    <row r="1246" spans="1:26" x14ac:dyDescent="0.25">
      <c r="A1246" s="6" t="str">
        <f ca="1">no.</f>
        <v/>
      </c>
      <c r="E1246" s="4" t="str">
        <f ca="1">position</f>
        <v/>
      </c>
      <c r="I1246" s="318"/>
      <c r="L1246" s="4"/>
      <c r="N1246" s="6"/>
      <c r="P1246" s="20"/>
      <c r="Q1246" s="5" t="str">
        <f ca="1">score</f>
        <v/>
      </c>
      <c r="R1246" s="7" t="str">
        <f ca="1">rescore_pd</f>
        <v/>
      </c>
      <c r="S1246" s="310" t="str">
        <f ca="1">price</f>
        <v/>
      </c>
      <c r="U1246" s="4"/>
      <c r="V1246" s="4"/>
      <c r="W1246" s="219" t="str">
        <f ca="1">comm_pd</f>
        <v/>
      </c>
      <c r="X1246" s="4"/>
      <c r="Y1246" s="8"/>
      <c r="Z1246" s="223"/>
    </row>
    <row r="1247" spans="1:26" x14ac:dyDescent="0.25">
      <c r="A1247" s="6" t="str">
        <f ca="1">no.</f>
        <v/>
      </c>
      <c r="E1247" s="4" t="str">
        <f ca="1">position</f>
        <v/>
      </c>
      <c r="I1247" s="318"/>
      <c r="L1247" s="4"/>
      <c r="N1247" s="6"/>
      <c r="P1247" s="20"/>
      <c r="Q1247" s="5" t="str">
        <f ca="1">score</f>
        <v/>
      </c>
      <c r="R1247" s="7" t="str">
        <f ca="1">rescore_pd</f>
        <v/>
      </c>
      <c r="S1247" s="310" t="str">
        <f ca="1">price</f>
        <v/>
      </c>
      <c r="U1247" s="4"/>
      <c r="V1247" s="4"/>
      <c r="W1247" s="219" t="str">
        <f ca="1">comm_pd</f>
        <v/>
      </c>
      <c r="X1247" s="4"/>
      <c r="Y1247" s="8"/>
      <c r="Z1247" s="223"/>
    </row>
    <row r="1248" spans="1:26" x14ac:dyDescent="0.25">
      <c r="A1248" s="6" t="str">
        <f ca="1">no.</f>
        <v/>
      </c>
      <c r="E1248" s="4" t="str">
        <f ca="1">position</f>
        <v/>
      </c>
      <c r="I1248" s="318"/>
      <c r="L1248" s="4"/>
      <c r="N1248" s="6"/>
      <c r="P1248" s="20"/>
      <c r="Q1248" s="5" t="str">
        <f ca="1">score</f>
        <v/>
      </c>
      <c r="R1248" s="7" t="str">
        <f ca="1">rescore_pd</f>
        <v/>
      </c>
      <c r="S1248" s="310" t="str">
        <f ca="1">price</f>
        <v/>
      </c>
      <c r="U1248" s="4"/>
      <c r="V1248" s="4"/>
      <c r="W1248" s="219" t="str">
        <f ca="1">comm_pd</f>
        <v/>
      </c>
      <c r="X1248" s="4"/>
      <c r="Y1248" s="8"/>
      <c r="Z1248" s="223"/>
    </row>
    <row r="1249" spans="1:26" x14ac:dyDescent="0.25">
      <c r="A1249" s="6" t="str">
        <f ca="1">no.</f>
        <v/>
      </c>
      <c r="E1249" s="4" t="str">
        <f ca="1">position</f>
        <v/>
      </c>
      <c r="I1249" s="318"/>
      <c r="L1249" s="4"/>
      <c r="N1249" s="6"/>
      <c r="P1249" s="20"/>
      <c r="Q1249" s="5" t="str">
        <f ca="1">score</f>
        <v/>
      </c>
      <c r="R1249" s="7" t="str">
        <f ca="1">rescore_pd</f>
        <v/>
      </c>
      <c r="S1249" s="310" t="str">
        <f ca="1">price</f>
        <v/>
      </c>
      <c r="U1249" s="4"/>
      <c r="V1249" s="4"/>
      <c r="W1249" s="219" t="str">
        <f ca="1">comm_pd</f>
        <v/>
      </c>
      <c r="X1249" s="4"/>
      <c r="Y1249" s="8"/>
      <c r="Z1249" s="223"/>
    </row>
    <row r="1250" spans="1:26" x14ac:dyDescent="0.25">
      <c r="A1250" s="6" t="str">
        <f ca="1">no.</f>
        <v/>
      </c>
      <c r="E1250" s="4" t="str">
        <f ca="1">position</f>
        <v/>
      </c>
      <c r="I1250" s="318"/>
      <c r="L1250" s="4"/>
      <c r="N1250" s="6"/>
      <c r="P1250" s="20"/>
      <c r="Q1250" s="5" t="str">
        <f ca="1">score</f>
        <v/>
      </c>
      <c r="R1250" s="7" t="str">
        <f ca="1">rescore_pd</f>
        <v/>
      </c>
      <c r="S1250" s="310" t="str">
        <f ca="1">price</f>
        <v/>
      </c>
      <c r="U1250" s="4"/>
      <c r="V1250" s="4"/>
      <c r="W1250" s="219" t="str">
        <f ca="1">comm_pd</f>
        <v/>
      </c>
      <c r="X1250" s="4"/>
      <c r="Y1250" s="8"/>
      <c r="Z1250" s="223"/>
    </row>
    <row r="1251" spans="1:26" x14ac:dyDescent="0.25">
      <c r="A1251" s="6" t="str">
        <f ca="1">no.</f>
        <v/>
      </c>
      <c r="E1251" s="4" t="str">
        <f ca="1">position</f>
        <v/>
      </c>
      <c r="I1251" s="318"/>
      <c r="L1251" s="4"/>
      <c r="N1251" s="6"/>
      <c r="P1251" s="20"/>
      <c r="Q1251" s="5" t="str">
        <f ca="1">score</f>
        <v/>
      </c>
      <c r="R1251" s="7" t="str">
        <f ca="1">rescore_pd</f>
        <v/>
      </c>
      <c r="S1251" s="310" t="str">
        <f ca="1">price</f>
        <v/>
      </c>
      <c r="U1251" s="4"/>
      <c r="V1251" s="4"/>
      <c r="W1251" s="219" t="str">
        <f ca="1">comm_pd</f>
        <v/>
      </c>
      <c r="X1251" s="4"/>
      <c r="Y1251" s="8"/>
      <c r="Z1251" s="223"/>
    </row>
    <row r="1252" spans="1:26" x14ac:dyDescent="0.25">
      <c r="A1252" s="6" t="str">
        <f ca="1">no.</f>
        <v/>
      </c>
      <c r="E1252" s="4" t="str">
        <f ca="1">position</f>
        <v/>
      </c>
      <c r="I1252" s="318"/>
      <c r="L1252" s="4"/>
      <c r="N1252" s="6"/>
      <c r="P1252" s="20"/>
      <c r="Q1252" s="5" t="str">
        <f ca="1">score</f>
        <v/>
      </c>
      <c r="R1252" s="7" t="str">
        <f ca="1">rescore_pd</f>
        <v/>
      </c>
      <c r="S1252" s="310" t="str">
        <f ca="1">price</f>
        <v/>
      </c>
      <c r="U1252" s="4"/>
      <c r="V1252" s="4"/>
      <c r="W1252" s="219" t="str">
        <f ca="1">comm_pd</f>
        <v/>
      </c>
      <c r="X1252" s="4"/>
      <c r="Y1252" s="8"/>
      <c r="Z1252" s="223"/>
    </row>
    <row r="1253" spans="1:26" x14ac:dyDescent="0.25">
      <c r="A1253" s="6" t="str">
        <f ca="1">no.</f>
        <v/>
      </c>
      <c r="E1253" s="4" t="str">
        <f ca="1">position</f>
        <v/>
      </c>
      <c r="I1253" s="318"/>
      <c r="L1253" s="4"/>
      <c r="N1253" s="6"/>
      <c r="P1253" s="20"/>
      <c r="Q1253" s="5" t="str">
        <f ca="1">score</f>
        <v/>
      </c>
      <c r="R1253" s="7" t="str">
        <f ca="1">rescore_pd</f>
        <v/>
      </c>
      <c r="S1253" s="310" t="str">
        <f ca="1">price</f>
        <v/>
      </c>
      <c r="U1253" s="4"/>
      <c r="V1253" s="4"/>
      <c r="W1253" s="219" t="str">
        <f ca="1">comm_pd</f>
        <v/>
      </c>
      <c r="X1253" s="4"/>
      <c r="Y1253" s="8"/>
      <c r="Z1253" s="223"/>
    </row>
    <row r="1254" spans="1:26" x14ac:dyDescent="0.25">
      <c r="A1254" s="6" t="str">
        <f ca="1">no.</f>
        <v/>
      </c>
      <c r="E1254" s="4" t="str">
        <f ca="1">position</f>
        <v/>
      </c>
      <c r="I1254" s="318"/>
      <c r="L1254" s="4"/>
      <c r="N1254" s="6"/>
      <c r="P1254" s="20"/>
      <c r="Q1254" s="5" t="str">
        <f ca="1">score</f>
        <v/>
      </c>
      <c r="R1254" s="7" t="str">
        <f ca="1">rescore_pd</f>
        <v/>
      </c>
      <c r="S1254" s="310" t="str">
        <f ca="1">price</f>
        <v/>
      </c>
      <c r="U1254" s="4"/>
      <c r="V1254" s="4"/>
      <c r="W1254" s="219" t="str">
        <f ca="1">comm_pd</f>
        <v/>
      </c>
      <c r="X1254" s="4"/>
      <c r="Y1254" s="8"/>
      <c r="Z1254" s="223"/>
    </row>
    <row r="1255" spans="1:26" x14ac:dyDescent="0.25">
      <c r="A1255" s="6" t="str">
        <f ca="1">no.</f>
        <v/>
      </c>
      <c r="E1255" s="4" t="str">
        <f ca="1">position</f>
        <v/>
      </c>
      <c r="I1255" s="318"/>
      <c r="L1255" s="4"/>
      <c r="N1255" s="6"/>
      <c r="P1255" s="20"/>
      <c r="Q1255" s="5" t="str">
        <f ca="1">score</f>
        <v/>
      </c>
      <c r="R1255" s="7" t="str">
        <f ca="1">rescore_pd</f>
        <v/>
      </c>
      <c r="S1255" s="310" t="str">
        <f ca="1">price</f>
        <v/>
      </c>
      <c r="U1255" s="4"/>
      <c r="V1255" s="4"/>
      <c r="W1255" s="219" t="str">
        <f ca="1">comm_pd</f>
        <v/>
      </c>
      <c r="X1255" s="4"/>
      <c r="Y1255" s="8"/>
      <c r="Z1255" s="223"/>
    </row>
    <row r="1256" spans="1:26" x14ac:dyDescent="0.25">
      <c r="A1256" s="6" t="str">
        <f ca="1">no.</f>
        <v/>
      </c>
      <c r="E1256" s="4" t="str">
        <f ca="1">position</f>
        <v/>
      </c>
      <c r="I1256" s="318"/>
      <c r="L1256" s="4"/>
      <c r="N1256" s="6"/>
      <c r="P1256" s="20"/>
      <c r="Q1256" s="5" t="str">
        <f ca="1">score</f>
        <v/>
      </c>
      <c r="R1256" s="7" t="str">
        <f ca="1">rescore_pd</f>
        <v/>
      </c>
      <c r="S1256" s="310" t="str">
        <f ca="1">price</f>
        <v/>
      </c>
      <c r="U1256" s="4"/>
      <c r="V1256" s="4"/>
      <c r="W1256" s="219" t="str">
        <f ca="1">comm_pd</f>
        <v/>
      </c>
      <c r="X1256" s="4"/>
      <c r="Y1256" s="8"/>
      <c r="Z1256" s="223"/>
    </row>
    <row r="1257" spans="1:26" x14ac:dyDescent="0.25">
      <c r="A1257" s="6" t="str">
        <f ca="1">no.</f>
        <v/>
      </c>
      <c r="E1257" s="4" t="str">
        <f ca="1">position</f>
        <v/>
      </c>
      <c r="I1257" s="318"/>
      <c r="L1257" s="4"/>
      <c r="N1257" s="6"/>
      <c r="P1257" s="20"/>
      <c r="Q1257" s="5" t="str">
        <f ca="1">score</f>
        <v/>
      </c>
      <c r="R1257" s="7" t="str">
        <f ca="1">rescore_pd</f>
        <v/>
      </c>
      <c r="S1257" s="310" t="str">
        <f ca="1">price</f>
        <v/>
      </c>
      <c r="U1257" s="4"/>
      <c r="V1257" s="4"/>
      <c r="W1257" s="219" t="str">
        <f ca="1">comm_pd</f>
        <v/>
      </c>
      <c r="X1257" s="4"/>
      <c r="Y1257" s="8"/>
      <c r="Z1257" s="223"/>
    </row>
    <row r="1258" spans="1:26" x14ac:dyDescent="0.25">
      <c r="A1258" s="6" t="str">
        <f ca="1">no.</f>
        <v/>
      </c>
      <c r="E1258" s="4" t="str">
        <f ca="1">position</f>
        <v/>
      </c>
      <c r="I1258" s="318"/>
      <c r="L1258" s="4"/>
      <c r="N1258" s="6"/>
      <c r="P1258" s="20"/>
      <c r="Q1258" s="5" t="str">
        <f ca="1">score</f>
        <v/>
      </c>
      <c r="R1258" s="7" t="str">
        <f ca="1">rescore_pd</f>
        <v/>
      </c>
      <c r="S1258" s="310" t="str">
        <f ca="1">price</f>
        <v/>
      </c>
      <c r="U1258" s="4"/>
      <c r="V1258" s="4"/>
      <c r="W1258" s="219" t="str">
        <f ca="1">comm_pd</f>
        <v/>
      </c>
      <c r="X1258" s="4"/>
      <c r="Y1258" s="8"/>
      <c r="Z1258" s="223"/>
    </row>
    <row r="1259" spans="1:26" x14ac:dyDescent="0.25">
      <c r="A1259" s="6" t="str">
        <f ca="1">no.</f>
        <v/>
      </c>
      <c r="E1259" s="4" t="str">
        <f ca="1">position</f>
        <v/>
      </c>
      <c r="I1259" s="318"/>
      <c r="L1259" s="4"/>
      <c r="N1259" s="6"/>
      <c r="P1259" s="20"/>
      <c r="Q1259" s="5" t="str">
        <f ca="1">score</f>
        <v/>
      </c>
      <c r="R1259" s="7" t="str">
        <f ca="1">rescore_pd</f>
        <v/>
      </c>
      <c r="S1259" s="310" t="str">
        <f ca="1">price</f>
        <v/>
      </c>
      <c r="U1259" s="4"/>
      <c r="V1259" s="4"/>
      <c r="W1259" s="219" t="str">
        <f ca="1">comm_pd</f>
        <v/>
      </c>
      <c r="X1259" s="4"/>
      <c r="Y1259" s="8"/>
      <c r="Z1259" s="223"/>
    </row>
    <row r="1260" spans="1:26" x14ac:dyDescent="0.25">
      <c r="A1260" s="6" t="str">
        <f ca="1">no.</f>
        <v/>
      </c>
      <c r="E1260" s="4" t="str">
        <f ca="1">position</f>
        <v/>
      </c>
      <c r="I1260" s="318"/>
      <c r="L1260" s="4"/>
      <c r="N1260" s="6"/>
      <c r="P1260" s="20"/>
      <c r="Q1260" s="5" t="str">
        <f ca="1">score</f>
        <v/>
      </c>
      <c r="R1260" s="7" t="str">
        <f ca="1">rescore_pd</f>
        <v/>
      </c>
      <c r="S1260" s="310" t="str">
        <f ca="1">price</f>
        <v/>
      </c>
      <c r="U1260" s="4"/>
      <c r="V1260" s="4"/>
      <c r="W1260" s="219" t="str">
        <f ca="1">comm_pd</f>
        <v/>
      </c>
      <c r="X1260" s="4"/>
      <c r="Y1260" s="8"/>
      <c r="Z1260" s="223"/>
    </row>
    <row r="1261" spans="1:26" x14ac:dyDescent="0.25">
      <c r="A1261" s="6" t="str">
        <f ca="1">no.</f>
        <v/>
      </c>
      <c r="E1261" s="4" t="str">
        <f ca="1">position</f>
        <v/>
      </c>
      <c r="I1261" s="318"/>
      <c r="L1261" s="4"/>
      <c r="N1261" s="6"/>
      <c r="P1261" s="20"/>
      <c r="Q1261" s="5" t="str">
        <f ca="1">score</f>
        <v/>
      </c>
      <c r="R1261" s="7" t="str">
        <f ca="1">rescore_pd</f>
        <v/>
      </c>
      <c r="S1261" s="310" t="str">
        <f ca="1">price</f>
        <v/>
      </c>
      <c r="U1261" s="4"/>
      <c r="V1261" s="4"/>
      <c r="W1261" s="219" t="str">
        <f ca="1">comm_pd</f>
        <v/>
      </c>
      <c r="X1261" s="4"/>
      <c r="Y1261" s="8"/>
      <c r="Z1261" s="223"/>
    </row>
    <row r="1262" spans="1:26" x14ac:dyDescent="0.25">
      <c r="A1262" s="6" t="str">
        <f ca="1">no.</f>
        <v/>
      </c>
      <c r="E1262" s="4" t="str">
        <f ca="1">position</f>
        <v/>
      </c>
      <c r="I1262" s="318"/>
      <c r="L1262" s="4"/>
      <c r="N1262" s="6"/>
      <c r="P1262" s="20"/>
      <c r="Q1262" s="5" t="str">
        <f ca="1">score</f>
        <v/>
      </c>
      <c r="R1262" s="7" t="str">
        <f ca="1">rescore_pd</f>
        <v/>
      </c>
      <c r="S1262" s="310" t="str">
        <f ca="1">price</f>
        <v/>
      </c>
      <c r="U1262" s="4"/>
      <c r="V1262" s="4"/>
      <c r="W1262" s="219" t="str">
        <f ca="1">comm_pd</f>
        <v/>
      </c>
      <c r="X1262" s="4"/>
      <c r="Y1262" s="8"/>
      <c r="Z1262" s="223"/>
    </row>
    <row r="1263" spans="1:26" x14ac:dyDescent="0.25">
      <c r="A1263" s="6" t="str">
        <f ca="1">no.</f>
        <v/>
      </c>
      <c r="E1263" s="4" t="str">
        <f ca="1">position</f>
        <v/>
      </c>
      <c r="I1263" s="318"/>
      <c r="L1263" s="4"/>
      <c r="N1263" s="6"/>
      <c r="P1263" s="20"/>
      <c r="Q1263" s="5" t="str">
        <f ca="1">score</f>
        <v/>
      </c>
      <c r="R1263" s="7" t="str">
        <f ca="1">rescore_pd</f>
        <v/>
      </c>
      <c r="S1263" s="310" t="str">
        <f ca="1">price</f>
        <v/>
      </c>
      <c r="U1263" s="4"/>
      <c r="V1263" s="4"/>
      <c r="W1263" s="219" t="str">
        <f ca="1">comm_pd</f>
        <v/>
      </c>
      <c r="X1263" s="4"/>
      <c r="Y1263" s="8"/>
      <c r="Z1263" s="223"/>
    </row>
    <row r="1264" spans="1:26" x14ac:dyDescent="0.25">
      <c r="A1264" s="6" t="str">
        <f ca="1">no.</f>
        <v/>
      </c>
      <c r="E1264" s="4" t="str">
        <f ca="1">position</f>
        <v/>
      </c>
      <c r="I1264" s="318"/>
      <c r="L1264" s="4"/>
      <c r="N1264" s="6"/>
      <c r="P1264" s="20"/>
      <c r="Q1264" s="5" t="str">
        <f ca="1">score</f>
        <v/>
      </c>
      <c r="R1264" s="7" t="str">
        <f ca="1">rescore_pd</f>
        <v/>
      </c>
      <c r="S1264" s="310" t="str">
        <f ca="1">price</f>
        <v/>
      </c>
      <c r="U1264" s="4"/>
      <c r="V1264" s="4"/>
      <c r="W1264" s="219" t="str">
        <f ca="1">comm_pd</f>
        <v/>
      </c>
      <c r="X1264" s="4"/>
      <c r="Y1264" s="8"/>
      <c r="Z1264" s="223"/>
    </row>
    <row r="1265" spans="1:26" x14ac:dyDescent="0.25">
      <c r="A1265" s="6" t="str">
        <f ca="1">no.</f>
        <v/>
      </c>
      <c r="E1265" s="4" t="str">
        <f ca="1">position</f>
        <v/>
      </c>
      <c r="I1265" s="318"/>
      <c r="L1265" s="4"/>
      <c r="N1265" s="6"/>
      <c r="P1265" s="20"/>
      <c r="Q1265" s="5" t="str">
        <f ca="1">score</f>
        <v/>
      </c>
      <c r="R1265" s="7" t="str">
        <f ca="1">rescore_pd</f>
        <v/>
      </c>
      <c r="S1265" s="310" t="str">
        <f ca="1">price</f>
        <v/>
      </c>
      <c r="U1265" s="4"/>
      <c r="V1265" s="4"/>
      <c r="W1265" s="219" t="str">
        <f ca="1">comm_pd</f>
        <v/>
      </c>
      <c r="X1265" s="4"/>
      <c r="Y1265" s="8"/>
      <c r="Z1265" s="223"/>
    </row>
    <row r="1266" spans="1:26" x14ac:dyDescent="0.25">
      <c r="A1266" s="6" t="str">
        <f ca="1">no.</f>
        <v/>
      </c>
      <c r="E1266" s="4" t="str">
        <f ca="1">position</f>
        <v/>
      </c>
      <c r="I1266" s="318"/>
      <c r="L1266" s="4"/>
      <c r="N1266" s="6"/>
      <c r="P1266" s="20"/>
      <c r="Q1266" s="5" t="str">
        <f ca="1">score</f>
        <v/>
      </c>
      <c r="R1266" s="7" t="str">
        <f ca="1">rescore_pd</f>
        <v/>
      </c>
      <c r="S1266" s="310" t="str">
        <f ca="1">price</f>
        <v/>
      </c>
      <c r="U1266" s="4"/>
      <c r="V1266" s="4"/>
      <c r="W1266" s="219" t="str">
        <f ca="1">comm_pd</f>
        <v/>
      </c>
      <c r="X1266" s="4"/>
      <c r="Y1266" s="8"/>
      <c r="Z1266" s="223"/>
    </row>
    <row r="1267" spans="1:26" x14ac:dyDescent="0.25">
      <c r="A1267" s="6" t="str">
        <f ca="1">no.</f>
        <v/>
      </c>
      <c r="E1267" s="4" t="str">
        <f ca="1">position</f>
        <v/>
      </c>
      <c r="I1267" s="318"/>
      <c r="L1267" s="4"/>
      <c r="N1267" s="6"/>
      <c r="P1267" s="20"/>
      <c r="Q1267" s="5" t="str">
        <f ca="1">score</f>
        <v/>
      </c>
      <c r="R1267" s="7" t="str">
        <f ca="1">rescore_pd</f>
        <v/>
      </c>
      <c r="S1267" s="310" t="str">
        <f ca="1">price</f>
        <v/>
      </c>
      <c r="U1267" s="4"/>
      <c r="V1267" s="4"/>
      <c r="W1267" s="219" t="str">
        <f ca="1">comm_pd</f>
        <v/>
      </c>
      <c r="X1267" s="4"/>
      <c r="Y1267" s="8"/>
      <c r="Z1267" s="223"/>
    </row>
    <row r="1268" spans="1:26" x14ac:dyDescent="0.25">
      <c r="A1268" s="6" t="str">
        <f ca="1">no.</f>
        <v/>
      </c>
      <c r="E1268" s="4" t="str">
        <f ca="1">position</f>
        <v/>
      </c>
      <c r="I1268" s="318"/>
      <c r="L1268" s="4"/>
      <c r="N1268" s="6"/>
      <c r="P1268" s="20"/>
      <c r="Q1268" s="5" t="str">
        <f ca="1">score</f>
        <v/>
      </c>
      <c r="R1268" s="7" t="str">
        <f ca="1">rescore_pd</f>
        <v/>
      </c>
      <c r="S1268" s="310" t="str">
        <f ca="1">price</f>
        <v/>
      </c>
      <c r="U1268" s="4"/>
      <c r="V1268" s="4"/>
      <c r="W1268" s="219" t="str">
        <f ca="1">comm_pd</f>
        <v/>
      </c>
      <c r="X1268" s="4"/>
      <c r="Y1268" s="8"/>
      <c r="Z1268" s="223"/>
    </row>
    <row r="1269" spans="1:26" x14ac:dyDescent="0.25">
      <c r="A1269" s="6" t="str">
        <f ca="1">no.</f>
        <v/>
      </c>
      <c r="E1269" s="4" t="str">
        <f ca="1">position</f>
        <v/>
      </c>
      <c r="I1269" s="318"/>
      <c r="L1269" s="4"/>
      <c r="N1269" s="6"/>
      <c r="P1269" s="20"/>
      <c r="Q1269" s="5" t="str">
        <f ca="1">score</f>
        <v/>
      </c>
      <c r="R1269" s="7" t="str">
        <f ca="1">rescore_pd</f>
        <v/>
      </c>
      <c r="S1269" s="310" t="str">
        <f ca="1">price</f>
        <v/>
      </c>
      <c r="U1269" s="4"/>
      <c r="V1269" s="4"/>
      <c r="W1269" s="219" t="str">
        <f ca="1">comm_pd</f>
        <v/>
      </c>
      <c r="X1269" s="4"/>
      <c r="Y1269" s="8"/>
      <c r="Z1269" s="223"/>
    </row>
    <row r="1270" spans="1:26" x14ac:dyDescent="0.25">
      <c r="A1270" s="6" t="str">
        <f ca="1">no.</f>
        <v/>
      </c>
      <c r="E1270" s="4" t="str">
        <f ca="1">position</f>
        <v/>
      </c>
      <c r="I1270" s="318"/>
      <c r="L1270" s="4"/>
      <c r="N1270" s="6"/>
      <c r="P1270" s="20"/>
      <c r="Q1270" s="5" t="str">
        <f ca="1">score</f>
        <v/>
      </c>
      <c r="R1270" s="7" t="str">
        <f ca="1">rescore_pd</f>
        <v/>
      </c>
      <c r="S1270" s="310" t="str">
        <f ca="1">price</f>
        <v/>
      </c>
      <c r="U1270" s="4"/>
      <c r="V1270" s="4"/>
      <c r="W1270" s="219" t="str">
        <f ca="1">comm_pd</f>
        <v/>
      </c>
      <c r="X1270" s="4"/>
      <c r="Y1270" s="8"/>
      <c r="Z1270" s="223"/>
    </row>
    <row r="1271" spans="1:26" x14ac:dyDescent="0.25">
      <c r="A1271" s="6" t="str">
        <f ca="1">no.</f>
        <v/>
      </c>
      <c r="E1271" s="4" t="str">
        <f ca="1">position</f>
        <v/>
      </c>
      <c r="I1271" s="318"/>
      <c r="L1271" s="4"/>
      <c r="N1271" s="6"/>
      <c r="P1271" s="20"/>
      <c r="Q1271" s="5" t="str">
        <f ca="1">score</f>
        <v/>
      </c>
      <c r="R1271" s="7" t="str">
        <f ca="1">rescore_pd</f>
        <v/>
      </c>
      <c r="S1271" s="310" t="str">
        <f ca="1">price</f>
        <v/>
      </c>
      <c r="U1271" s="4"/>
      <c r="V1271" s="4"/>
      <c r="W1271" s="219" t="str">
        <f ca="1">comm_pd</f>
        <v/>
      </c>
      <c r="X1271" s="4"/>
      <c r="Y1271" s="8"/>
      <c r="Z1271" s="223"/>
    </row>
    <row r="1272" spans="1:26" x14ac:dyDescent="0.25">
      <c r="A1272" s="6" t="str">
        <f ca="1">no.</f>
        <v/>
      </c>
      <c r="E1272" s="4" t="str">
        <f ca="1">position</f>
        <v/>
      </c>
      <c r="I1272" s="318"/>
      <c r="L1272" s="4"/>
      <c r="N1272" s="6"/>
      <c r="P1272" s="20"/>
      <c r="Q1272" s="5" t="str">
        <f ca="1">score</f>
        <v/>
      </c>
      <c r="R1272" s="7" t="str">
        <f ca="1">rescore_pd</f>
        <v/>
      </c>
      <c r="S1272" s="310" t="str">
        <f ca="1">price</f>
        <v/>
      </c>
      <c r="U1272" s="4"/>
      <c r="V1272" s="4"/>
      <c r="W1272" s="219" t="str">
        <f ca="1">comm_pd</f>
        <v/>
      </c>
      <c r="X1272" s="4"/>
      <c r="Y1272" s="8"/>
      <c r="Z1272" s="223"/>
    </row>
    <row r="1273" spans="1:26" x14ac:dyDescent="0.25">
      <c r="A1273" s="6" t="str">
        <f ca="1">no.</f>
        <v/>
      </c>
      <c r="E1273" s="4" t="str">
        <f ca="1">position</f>
        <v/>
      </c>
      <c r="I1273" s="318"/>
      <c r="L1273" s="4"/>
      <c r="N1273" s="6"/>
      <c r="P1273" s="20"/>
      <c r="Q1273" s="5" t="str">
        <f ca="1">score</f>
        <v/>
      </c>
      <c r="R1273" s="7" t="str">
        <f ca="1">rescore_pd</f>
        <v/>
      </c>
      <c r="S1273" s="310" t="str">
        <f ca="1">price</f>
        <v/>
      </c>
      <c r="U1273" s="4"/>
      <c r="V1273" s="4"/>
      <c r="W1273" s="219" t="str">
        <f ca="1">comm_pd</f>
        <v/>
      </c>
      <c r="X1273" s="4"/>
      <c r="Y1273" s="8"/>
      <c r="Z1273" s="223"/>
    </row>
    <row r="1274" spans="1:26" x14ac:dyDescent="0.25">
      <c r="A1274" s="6" t="str">
        <f ca="1">no.</f>
        <v/>
      </c>
      <c r="E1274" s="4" t="str">
        <f ca="1">position</f>
        <v/>
      </c>
      <c r="I1274" s="318"/>
      <c r="L1274" s="4"/>
      <c r="N1274" s="6"/>
      <c r="P1274" s="20"/>
      <c r="Q1274" s="5" t="str">
        <f ca="1">score</f>
        <v/>
      </c>
      <c r="R1274" s="7" t="str">
        <f ca="1">rescore_pd</f>
        <v/>
      </c>
      <c r="S1274" s="310" t="str">
        <f ca="1">price</f>
        <v/>
      </c>
      <c r="U1274" s="4"/>
      <c r="V1274" s="4"/>
      <c r="W1274" s="219" t="str">
        <f ca="1">comm_pd</f>
        <v/>
      </c>
      <c r="X1274" s="4"/>
      <c r="Y1274" s="8"/>
      <c r="Z1274" s="223"/>
    </row>
    <row r="1275" spans="1:26" x14ac:dyDescent="0.25">
      <c r="A1275" s="6" t="str">
        <f ca="1">no.</f>
        <v/>
      </c>
      <c r="E1275" s="4" t="str">
        <f ca="1">position</f>
        <v/>
      </c>
      <c r="I1275" s="318"/>
      <c r="L1275" s="4"/>
      <c r="N1275" s="6"/>
      <c r="P1275" s="20"/>
      <c r="Q1275" s="5" t="str">
        <f ca="1">score</f>
        <v/>
      </c>
      <c r="R1275" s="7" t="str">
        <f ca="1">rescore_pd</f>
        <v/>
      </c>
      <c r="S1275" s="310" t="str">
        <f ca="1">price</f>
        <v/>
      </c>
      <c r="U1275" s="4"/>
      <c r="V1275" s="4"/>
      <c r="W1275" s="219" t="str">
        <f ca="1">comm_pd</f>
        <v/>
      </c>
      <c r="X1275" s="4"/>
      <c r="Y1275" s="8"/>
      <c r="Z1275" s="223"/>
    </row>
    <row r="1276" spans="1:26" x14ac:dyDescent="0.25">
      <c r="A1276" s="6" t="str">
        <f ca="1">no.</f>
        <v/>
      </c>
      <c r="E1276" s="4" t="str">
        <f ca="1">position</f>
        <v/>
      </c>
      <c r="I1276" s="318"/>
      <c r="L1276" s="4"/>
      <c r="N1276" s="6"/>
      <c r="P1276" s="20"/>
      <c r="Q1276" s="5" t="str">
        <f ca="1">score</f>
        <v/>
      </c>
      <c r="R1276" s="7" t="str">
        <f ca="1">rescore_pd</f>
        <v/>
      </c>
      <c r="S1276" s="310" t="str">
        <f ca="1">price</f>
        <v/>
      </c>
      <c r="U1276" s="4"/>
      <c r="V1276" s="4"/>
      <c r="W1276" s="219" t="str">
        <f ca="1">comm_pd</f>
        <v/>
      </c>
      <c r="X1276" s="4"/>
      <c r="Y1276" s="8"/>
      <c r="Z1276" s="223"/>
    </row>
    <row r="1277" spans="1:26" x14ac:dyDescent="0.25">
      <c r="A1277" s="6" t="str">
        <f ca="1">no.</f>
        <v/>
      </c>
      <c r="E1277" s="4" t="str">
        <f ca="1">position</f>
        <v/>
      </c>
      <c r="I1277" s="318"/>
      <c r="L1277" s="4"/>
      <c r="N1277" s="6"/>
      <c r="P1277" s="20"/>
      <c r="Q1277" s="5" t="str">
        <f ca="1">score</f>
        <v/>
      </c>
      <c r="R1277" s="7" t="str">
        <f ca="1">rescore_pd</f>
        <v/>
      </c>
      <c r="S1277" s="310" t="str">
        <f ca="1">price</f>
        <v/>
      </c>
      <c r="U1277" s="4"/>
      <c r="V1277" s="4"/>
      <c r="W1277" s="219" t="str">
        <f ca="1">comm_pd</f>
        <v/>
      </c>
      <c r="X1277" s="4"/>
      <c r="Y1277" s="8"/>
      <c r="Z1277" s="223"/>
    </row>
    <row r="1278" spans="1:26" x14ac:dyDescent="0.25">
      <c r="A1278" s="6" t="str">
        <f ca="1">no.</f>
        <v/>
      </c>
      <c r="E1278" s="4" t="str">
        <f ca="1">position</f>
        <v/>
      </c>
      <c r="I1278" s="318"/>
      <c r="L1278" s="4"/>
      <c r="N1278" s="6"/>
      <c r="P1278" s="20"/>
      <c r="Q1278" s="5" t="str">
        <f ca="1">score</f>
        <v/>
      </c>
      <c r="R1278" s="7" t="str">
        <f ca="1">rescore_pd</f>
        <v/>
      </c>
      <c r="S1278" s="310" t="str">
        <f ca="1">price</f>
        <v/>
      </c>
      <c r="U1278" s="4"/>
      <c r="V1278" s="4"/>
      <c r="W1278" s="219" t="str">
        <f ca="1">comm_pd</f>
        <v/>
      </c>
      <c r="X1278" s="4"/>
      <c r="Y1278" s="8"/>
      <c r="Z1278" s="223"/>
    </row>
    <row r="1279" spans="1:26" x14ac:dyDescent="0.25">
      <c r="A1279" s="6" t="str">
        <f ca="1">no.</f>
        <v/>
      </c>
      <c r="E1279" s="4" t="str">
        <f ca="1">position</f>
        <v/>
      </c>
      <c r="I1279" s="318"/>
      <c r="L1279" s="4"/>
      <c r="N1279" s="6"/>
      <c r="P1279" s="20"/>
      <c r="Q1279" s="5" t="str">
        <f ca="1">score</f>
        <v/>
      </c>
      <c r="R1279" s="7" t="str">
        <f ca="1">rescore_pd</f>
        <v/>
      </c>
      <c r="S1279" s="310" t="str">
        <f ca="1">price</f>
        <v/>
      </c>
      <c r="U1279" s="4"/>
      <c r="V1279" s="4"/>
      <c r="W1279" s="219" t="str">
        <f ca="1">comm_pd</f>
        <v/>
      </c>
      <c r="X1279" s="4"/>
      <c r="Y1279" s="8"/>
      <c r="Z1279" s="223"/>
    </row>
    <row r="1280" spans="1:26" x14ac:dyDescent="0.25">
      <c r="A1280" s="6" t="str">
        <f ca="1">no.</f>
        <v/>
      </c>
      <c r="E1280" s="4" t="str">
        <f ca="1">position</f>
        <v/>
      </c>
      <c r="I1280" s="318"/>
      <c r="L1280" s="4"/>
      <c r="N1280" s="6"/>
      <c r="P1280" s="20"/>
      <c r="Q1280" s="5" t="str">
        <f ca="1">score</f>
        <v/>
      </c>
      <c r="R1280" s="7" t="str">
        <f ca="1">rescore_pd</f>
        <v/>
      </c>
      <c r="S1280" s="310" t="str">
        <f ca="1">price</f>
        <v/>
      </c>
      <c r="U1280" s="4"/>
      <c r="V1280" s="4"/>
      <c r="W1280" s="219" t="str">
        <f ca="1">comm_pd</f>
        <v/>
      </c>
      <c r="X1280" s="4"/>
      <c r="Y1280" s="8"/>
      <c r="Z1280" s="223"/>
    </row>
    <row r="1281" spans="1:26" x14ac:dyDescent="0.25">
      <c r="A1281" s="6" t="str">
        <f ca="1">no.</f>
        <v/>
      </c>
      <c r="E1281" s="4" t="str">
        <f ca="1">position</f>
        <v/>
      </c>
      <c r="I1281" s="318"/>
      <c r="L1281" s="4"/>
      <c r="N1281" s="6"/>
      <c r="P1281" s="20"/>
      <c r="Q1281" s="5" t="str">
        <f ca="1">score</f>
        <v/>
      </c>
      <c r="R1281" s="7" t="str">
        <f ca="1">rescore_pd</f>
        <v/>
      </c>
      <c r="S1281" s="310" t="str">
        <f ca="1">price</f>
        <v/>
      </c>
      <c r="U1281" s="4"/>
      <c r="V1281" s="4"/>
      <c r="W1281" s="219" t="str">
        <f ca="1">comm_pd</f>
        <v/>
      </c>
      <c r="X1281" s="4"/>
      <c r="Y1281" s="8"/>
      <c r="Z1281" s="223"/>
    </row>
    <row r="1282" spans="1:26" x14ac:dyDescent="0.25">
      <c r="A1282" s="6" t="str">
        <f ca="1">no.</f>
        <v/>
      </c>
      <c r="E1282" s="4" t="str">
        <f ca="1">position</f>
        <v/>
      </c>
      <c r="I1282" s="318"/>
      <c r="L1282" s="4"/>
      <c r="N1282" s="6"/>
      <c r="P1282" s="20"/>
      <c r="Q1282" s="5" t="str">
        <f ca="1">score</f>
        <v/>
      </c>
      <c r="R1282" s="7" t="str">
        <f ca="1">rescore_pd</f>
        <v/>
      </c>
      <c r="S1282" s="310" t="str">
        <f ca="1">price</f>
        <v/>
      </c>
      <c r="U1282" s="4"/>
      <c r="V1282" s="4"/>
      <c r="W1282" s="219" t="str">
        <f ca="1">comm_pd</f>
        <v/>
      </c>
      <c r="X1282" s="4"/>
      <c r="Y1282" s="8"/>
      <c r="Z1282" s="223"/>
    </row>
    <row r="1283" spans="1:26" x14ac:dyDescent="0.25">
      <c r="A1283" s="6" t="str">
        <f ca="1">no.</f>
        <v/>
      </c>
      <c r="E1283" s="4" t="str">
        <f ca="1">position</f>
        <v/>
      </c>
      <c r="I1283" s="318"/>
      <c r="L1283" s="4"/>
      <c r="N1283" s="6"/>
      <c r="P1283" s="20"/>
      <c r="Q1283" s="5" t="str">
        <f ca="1">score</f>
        <v/>
      </c>
      <c r="R1283" s="7" t="str">
        <f ca="1">rescore_pd</f>
        <v/>
      </c>
      <c r="S1283" s="310" t="str">
        <f ca="1">price</f>
        <v/>
      </c>
      <c r="U1283" s="4"/>
      <c r="V1283" s="4"/>
      <c r="W1283" s="219" t="str">
        <f ca="1">comm_pd</f>
        <v/>
      </c>
      <c r="X1283" s="4"/>
      <c r="Y1283" s="8"/>
      <c r="Z1283" s="223"/>
    </row>
    <row r="1284" spans="1:26" x14ac:dyDescent="0.25">
      <c r="A1284" s="6" t="str">
        <f ca="1">no.</f>
        <v/>
      </c>
      <c r="E1284" s="4" t="str">
        <f ca="1">position</f>
        <v/>
      </c>
      <c r="I1284" s="318"/>
      <c r="L1284" s="4"/>
      <c r="N1284" s="6"/>
      <c r="P1284" s="20"/>
      <c r="Q1284" s="5" t="str">
        <f ca="1">score</f>
        <v/>
      </c>
      <c r="R1284" s="7" t="str">
        <f ca="1">rescore_pd</f>
        <v/>
      </c>
      <c r="S1284" s="310" t="str">
        <f ca="1">price</f>
        <v/>
      </c>
      <c r="U1284" s="4"/>
      <c r="V1284" s="4"/>
      <c r="W1284" s="219" t="str">
        <f ca="1">comm_pd</f>
        <v/>
      </c>
      <c r="X1284" s="4"/>
      <c r="Y1284" s="8"/>
      <c r="Z1284" s="223"/>
    </row>
    <row r="1285" spans="1:26" x14ac:dyDescent="0.25">
      <c r="A1285" s="6" t="str">
        <f ca="1">no.</f>
        <v/>
      </c>
      <c r="E1285" s="4" t="str">
        <f ca="1">position</f>
        <v/>
      </c>
      <c r="I1285" s="318"/>
      <c r="L1285" s="4"/>
      <c r="N1285" s="6"/>
      <c r="P1285" s="20"/>
      <c r="Q1285" s="5" t="str">
        <f ca="1">score</f>
        <v/>
      </c>
      <c r="R1285" s="7" t="str">
        <f ca="1">rescore_pd</f>
        <v/>
      </c>
      <c r="S1285" s="310" t="str">
        <f ca="1">price</f>
        <v/>
      </c>
      <c r="U1285" s="4"/>
      <c r="V1285" s="4"/>
      <c r="W1285" s="219" t="str">
        <f ca="1">comm_pd</f>
        <v/>
      </c>
      <c r="X1285" s="4"/>
      <c r="Y1285" s="8"/>
      <c r="Z1285" s="223"/>
    </row>
    <row r="1286" spans="1:26" x14ac:dyDescent="0.25">
      <c r="A1286" s="6" t="str">
        <f ca="1">no.</f>
        <v/>
      </c>
      <c r="E1286" s="4" t="str">
        <f ca="1">position</f>
        <v/>
      </c>
      <c r="I1286" s="318"/>
      <c r="L1286" s="4"/>
      <c r="N1286" s="6"/>
      <c r="P1286" s="20"/>
      <c r="Q1286" s="5" t="str">
        <f ca="1">score</f>
        <v/>
      </c>
      <c r="R1286" s="7" t="str">
        <f ca="1">rescore_pd</f>
        <v/>
      </c>
      <c r="S1286" s="310" t="str">
        <f ca="1">price</f>
        <v/>
      </c>
      <c r="U1286" s="4"/>
      <c r="V1286" s="4"/>
      <c r="W1286" s="219" t="str">
        <f ca="1">comm_pd</f>
        <v/>
      </c>
      <c r="X1286" s="4"/>
      <c r="Y1286" s="8"/>
      <c r="Z1286" s="223"/>
    </row>
    <row r="1287" spans="1:26" x14ac:dyDescent="0.25">
      <c r="A1287" s="6" t="str">
        <f ca="1">no.</f>
        <v/>
      </c>
      <c r="E1287" s="4" t="str">
        <f ca="1">position</f>
        <v/>
      </c>
      <c r="I1287" s="318"/>
      <c r="L1287" s="4"/>
      <c r="N1287" s="6"/>
      <c r="P1287" s="20"/>
      <c r="Q1287" s="5" t="str">
        <f ca="1">score</f>
        <v/>
      </c>
      <c r="R1287" s="7" t="str">
        <f ca="1">rescore_pd</f>
        <v/>
      </c>
      <c r="S1287" s="310" t="str">
        <f ca="1">price</f>
        <v/>
      </c>
      <c r="U1287" s="4"/>
      <c r="V1287" s="4"/>
      <c r="W1287" s="219" t="str">
        <f ca="1">comm_pd</f>
        <v/>
      </c>
      <c r="X1287" s="4"/>
      <c r="Y1287" s="8"/>
      <c r="Z1287" s="223"/>
    </row>
    <row r="1288" spans="1:26" x14ac:dyDescent="0.25">
      <c r="A1288" s="6" t="str">
        <f ca="1">no.</f>
        <v/>
      </c>
      <c r="E1288" s="4" t="str">
        <f ca="1">position</f>
        <v/>
      </c>
      <c r="I1288" s="318"/>
      <c r="L1288" s="4"/>
      <c r="N1288" s="6"/>
      <c r="P1288" s="20"/>
      <c r="Q1288" s="5" t="str">
        <f ca="1">score</f>
        <v/>
      </c>
      <c r="R1288" s="7" t="str">
        <f ca="1">rescore_pd</f>
        <v/>
      </c>
      <c r="S1288" s="310" t="str">
        <f ca="1">price</f>
        <v/>
      </c>
      <c r="U1288" s="4"/>
      <c r="V1288" s="4"/>
      <c r="W1288" s="219" t="str">
        <f ca="1">comm_pd</f>
        <v/>
      </c>
      <c r="X1288" s="4"/>
      <c r="Y1288" s="8"/>
      <c r="Z1288" s="223"/>
    </row>
    <row r="1289" spans="1:26" x14ac:dyDescent="0.25">
      <c r="A1289" s="6" t="str">
        <f ca="1">no.</f>
        <v/>
      </c>
      <c r="E1289" s="4" t="str">
        <f ca="1">position</f>
        <v/>
      </c>
      <c r="I1289" s="318"/>
      <c r="L1289" s="4"/>
      <c r="N1289" s="6"/>
      <c r="P1289" s="20"/>
      <c r="Q1289" s="5" t="str">
        <f ca="1">score</f>
        <v/>
      </c>
      <c r="R1289" s="7" t="str">
        <f ca="1">rescore_pd</f>
        <v/>
      </c>
      <c r="S1289" s="310" t="str">
        <f ca="1">price</f>
        <v/>
      </c>
      <c r="U1289" s="4"/>
      <c r="V1289" s="4"/>
      <c r="W1289" s="219" t="str">
        <f ca="1">comm_pd</f>
        <v/>
      </c>
      <c r="X1289" s="4"/>
      <c r="Y1289" s="8"/>
      <c r="Z1289" s="223"/>
    </row>
    <row r="1290" spans="1:26" x14ac:dyDescent="0.25">
      <c r="A1290" s="6" t="str">
        <f ca="1">no.</f>
        <v/>
      </c>
      <c r="E1290" s="4" t="str">
        <f ca="1">position</f>
        <v/>
      </c>
      <c r="I1290" s="318"/>
      <c r="L1290" s="4"/>
      <c r="N1290" s="6"/>
      <c r="P1290" s="20"/>
      <c r="Q1290" s="5" t="str">
        <f ca="1">score</f>
        <v/>
      </c>
      <c r="R1290" s="7" t="str">
        <f ca="1">rescore_pd</f>
        <v/>
      </c>
      <c r="S1290" s="310" t="str">
        <f ca="1">price</f>
        <v/>
      </c>
      <c r="U1290" s="4"/>
      <c r="V1290" s="4"/>
      <c r="W1290" s="219" t="str">
        <f ca="1">comm_pd</f>
        <v/>
      </c>
      <c r="X1290" s="4"/>
      <c r="Y1290" s="8"/>
      <c r="Z1290" s="223"/>
    </row>
    <row r="1291" spans="1:26" x14ac:dyDescent="0.25">
      <c r="A1291" s="6" t="str">
        <f ca="1">no.</f>
        <v/>
      </c>
      <c r="E1291" s="4" t="str">
        <f ca="1">position</f>
        <v/>
      </c>
      <c r="I1291" s="318"/>
      <c r="L1291" s="4"/>
      <c r="N1291" s="6"/>
      <c r="P1291" s="20"/>
      <c r="Q1291" s="5" t="str">
        <f ca="1">score</f>
        <v/>
      </c>
      <c r="R1291" s="7" t="str">
        <f ca="1">rescore_pd</f>
        <v/>
      </c>
      <c r="S1291" s="310" t="str">
        <f ca="1">price</f>
        <v/>
      </c>
      <c r="U1291" s="4"/>
      <c r="V1291" s="4"/>
      <c r="W1291" s="219" t="str">
        <f ca="1">comm_pd</f>
        <v/>
      </c>
      <c r="X1291" s="4"/>
      <c r="Y1291" s="8"/>
      <c r="Z1291" s="223"/>
    </row>
    <row r="1292" spans="1:26" x14ac:dyDescent="0.25">
      <c r="A1292" s="6" t="str">
        <f ca="1">no.</f>
        <v/>
      </c>
      <c r="E1292" s="4" t="str">
        <f ca="1">position</f>
        <v/>
      </c>
      <c r="I1292" s="318"/>
      <c r="L1292" s="4"/>
      <c r="N1292" s="6"/>
      <c r="P1292" s="20"/>
      <c r="Q1292" s="5" t="str">
        <f ca="1">score</f>
        <v/>
      </c>
      <c r="R1292" s="7" t="str">
        <f ca="1">rescore_pd</f>
        <v/>
      </c>
      <c r="S1292" s="310" t="str">
        <f ca="1">price</f>
        <v/>
      </c>
      <c r="U1292" s="4"/>
      <c r="V1292" s="4"/>
      <c r="W1292" s="219" t="str">
        <f ca="1">comm_pd</f>
        <v/>
      </c>
      <c r="X1292" s="4"/>
      <c r="Y1292" s="8"/>
      <c r="Z1292" s="223"/>
    </row>
    <row r="1293" spans="1:26" x14ac:dyDescent="0.25">
      <c r="A1293" s="6" t="str">
        <f ca="1">no.</f>
        <v/>
      </c>
      <c r="E1293" s="4" t="str">
        <f ca="1">position</f>
        <v/>
      </c>
      <c r="I1293" s="318"/>
      <c r="L1293" s="4"/>
      <c r="N1293" s="6"/>
      <c r="P1293" s="20"/>
      <c r="Q1293" s="5" t="str">
        <f ca="1">score</f>
        <v/>
      </c>
      <c r="R1293" s="7" t="str">
        <f ca="1">rescore_pd</f>
        <v/>
      </c>
      <c r="S1293" s="310" t="str">
        <f ca="1">price</f>
        <v/>
      </c>
      <c r="U1293" s="4"/>
      <c r="V1293" s="4"/>
      <c r="W1293" s="219" t="str">
        <f ca="1">comm_pd</f>
        <v/>
      </c>
      <c r="X1293" s="4"/>
      <c r="Y1293" s="8"/>
      <c r="Z1293" s="223"/>
    </row>
    <row r="1294" spans="1:26" x14ac:dyDescent="0.25">
      <c r="A1294" s="6" t="str">
        <f ca="1">no.</f>
        <v/>
      </c>
      <c r="E1294" s="4" t="str">
        <f ca="1">position</f>
        <v/>
      </c>
      <c r="I1294" s="318"/>
      <c r="L1294" s="4"/>
      <c r="N1294" s="6"/>
      <c r="P1294" s="20"/>
      <c r="Q1294" s="5" t="str">
        <f ca="1">score</f>
        <v/>
      </c>
      <c r="R1294" s="7" t="str">
        <f ca="1">rescore_pd</f>
        <v/>
      </c>
      <c r="S1294" s="310" t="str">
        <f ca="1">price</f>
        <v/>
      </c>
      <c r="U1294" s="4"/>
      <c r="V1294" s="4"/>
      <c r="W1294" s="219" t="str">
        <f ca="1">comm_pd</f>
        <v/>
      </c>
      <c r="X1294" s="4"/>
      <c r="Y1294" s="8"/>
      <c r="Z1294" s="223"/>
    </row>
    <row r="1295" spans="1:26" x14ac:dyDescent="0.25">
      <c r="A1295" s="6" t="str">
        <f ca="1">no.</f>
        <v/>
      </c>
      <c r="E1295" s="4" t="str">
        <f ca="1">position</f>
        <v/>
      </c>
      <c r="I1295" s="318"/>
      <c r="L1295" s="4"/>
      <c r="N1295" s="6"/>
      <c r="P1295" s="20"/>
      <c r="Q1295" s="5" t="str">
        <f ca="1">score</f>
        <v/>
      </c>
      <c r="R1295" s="7" t="str">
        <f ca="1">rescore_pd</f>
        <v/>
      </c>
      <c r="S1295" s="310" t="str">
        <f ca="1">price</f>
        <v/>
      </c>
      <c r="U1295" s="4"/>
      <c r="V1295" s="4"/>
      <c r="W1295" s="219" t="str">
        <f ca="1">comm_pd</f>
        <v/>
      </c>
      <c r="X1295" s="4"/>
      <c r="Y1295" s="8"/>
      <c r="Z1295" s="223"/>
    </row>
    <row r="1296" spans="1:26" x14ac:dyDescent="0.25">
      <c r="A1296" s="6" t="str">
        <f ca="1">no.</f>
        <v/>
      </c>
      <c r="E1296" s="4" t="str">
        <f ca="1">position</f>
        <v/>
      </c>
      <c r="I1296" s="318"/>
      <c r="L1296" s="4"/>
      <c r="N1296" s="6"/>
      <c r="P1296" s="20"/>
      <c r="Q1296" s="5" t="str">
        <f ca="1">score</f>
        <v/>
      </c>
      <c r="R1296" s="7" t="str">
        <f ca="1">rescore_pd</f>
        <v/>
      </c>
      <c r="S1296" s="310" t="str">
        <f ca="1">price</f>
        <v/>
      </c>
      <c r="U1296" s="4"/>
      <c r="V1296" s="4"/>
      <c r="W1296" s="219" t="str">
        <f ca="1">comm_pd</f>
        <v/>
      </c>
      <c r="X1296" s="4"/>
      <c r="Y1296" s="8"/>
      <c r="Z1296" s="223"/>
    </row>
    <row r="1297" spans="1:26" x14ac:dyDescent="0.25">
      <c r="A1297" s="6" t="str">
        <f ca="1">no.</f>
        <v/>
      </c>
      <c r="E1297" s="4" t="str">
        <f ca="1">position</f>
        <v/>
      </c>
      <c r="I1297" s="318"/>
      <c r="L1297" s="4"/>
      <c r="N1297" s="6"/>
      <c r="P1297" s="20"/>
      <c r="Q1297" s="5" t="str">
        <f ca="1">score</f>
        <v/>
      </c>
      <c r="R1297" s="7" t="str">
        <f ca="1">rescore_pd</f>
        <v/>
      </c>
      <c r="S1297" s="310" t="str">
        <f ca="1">price</f>
        <v/>
      </c>
      <c r="U1297" s="4"/>
      <c r="V1297" s="4"/>
      <c r="W1297" s="219" t="str">
        <f ca="1">comm_pd</f>
        <v/>
      </c>
      <c r="X1297" s="4"/>
      <c r="Y1297" s="8"/>
      <c r="Z1297" s="223"/>
    </row>
    <row r="1298" spans="1:26" x14ac:dyDescent="0.25">
      <c r="A1298" s="6" t="str">
        <f ca="1">no.</f>
        <v/>
      </c>
      <c r="E1298" s="4" t="str">
        <f ca="1">position</f>
        <v/>
      </c>
      <c r="I1298" s="318"/>
      <c r="L1298" s="4"/>
      <c r="N1298" s="6"/>
      <c r="P1298" s="20"/>
      <c r="Q1298" s="5" t="str">
        <f ca="1">score</f>
        <v/>
      </c>
      <c r="R1298" s="7" t="str">
        <f ca="1">rescore_pd</f>
        <v/>
      </c>
      <c r="S1298" s="310" t="str">
        <f ca="1">price</f>
        <v/>
      </c>
      <c r="U1298" s="4"/>
      <c r="V1298" s="4"/>
      <c r="W1298" s="219" t="str">
        <f ca="1">comm_pd</f>
        <v/>
      </c>
      <c r="X1298" s="4"/>
      <c r="Y1298" s="8"/>
      <c r="Z1298" s="223"/>
    </row>
    <row r="1299" spans="1:26" x14ac:dyDescent="0.25">
      <c r="A1299" s="6" t="str">
        <f ca="1">no.</f>
        <v/>
      </c>
      <c r="E1299" s="4" t="str">
        <f ca="1">position</f>
        <v/>
      </c>
      <c r="I1299" s="318"/>
      <c r="L1299" s="4"/>
      <c r="N1299" s="6"/>
      <c r="P1299" s="20"/>
      <c r="Q1299" s="5" t="str">
        <f ca="1">score</f>
        <v/>
      </c>
      <c r="R1299" s="7" t="str">
        <f ca="1">rescore_pd</f>
        <v/>
      </c>
      <c r="S1299" s="310" t="str">
        <f ca="1">price</f>
        <v/>
      </c>
      <c r="U1299" s="4"/>
      <c r="V1299" s="4"/>
      <c r="W1299" s="219" t="str">
        <f ca="1">comm_pd</f>
        <v/>
      </c>
      <c r="X1299" s="4"/>
      <c r="Y1299" s="8"/>
      <c r="Z1299" s="223"/>
    </row>
    <row r="1300" spans="1:26" x14ac:dyDescent="0.25">
      <c r="A1300" s="6" t="str">
        <f ca="1">no.</f>
        <v/>
      </c>
      <c r="E1300" s="4" t="str">
        <f ca="1">position</f>
        <v/>
      </c>
      <c r="I1300" s="318"/>
      <c r="L1300" s="4"/>
      <c r="N1300" s="6"/>
      <c r="P1300" s="20"/>
      <c r="Q1300" s="5" t="str">
        <f ca="1">score</f>
        <v/>
      </c>
      <c r="R1300" s="7" t="str">
        <f ca="1">rescore_pd</f>
        <v/>
      </c>
      <c r="S1300" s="310" t="str">
        <f ca="1">price</f>
        <v/>
      </c>
      <c r="U1300" s="4"/>
      <c r="V1300" s="4"/>
      <c r="W1300" s="219" t="str">
        <f ca="1">comm_pd</f>
        <v/>
      </c>
      <c r="X1300" s="4"/>
      <c r="Y1300" s="8"/>
      <c r="Z1300" s="223"/>
    </row>
    <row r="1301" spans="1:26" x14ac:dyDescent="0.25">
      <c r="A1301" s="6" t="str">
        <f ca="1">no.</f>
        <v/>
      </c>
      <c r="E1301" s="4" t="str">
        <f ca="1">position</f>
        <v/>
      </c>
      <c r="I1301" s="318"/>
      <c r="L1301" s="4"/>
      <c r="N1301" s="6"/>
      <c r="P1301" s="20"/>
      <c r="Q1301" s="5" t="str">
        <f ca="1">score</f>
        <v/>
      </c>
      <c r="R1301" s="7" t="str">
        <f ca="1">rescore_pd</f>
        <v/>
      </c>
      <c r="S1301" s="310" t="str">
        <f ca="1">price</f>
        <v/>
      </c>
      <c r="U1301" s="4"/>
      <c r="V1301" s="4"/>
      <c r="W1301" s="219" t="str">
        <f ca="1">comm_pd</f>
        <v/>
      </c>
      <c r="X1301" s="4"/>
      <c r="Y1301" s="8"/>
      <c r="Z1301" s="223"/>
    </row>
    <row r="1302" spans="1:26" x14ac:dyDescent="0.25">
      <c r="A1302" s="6" t="str">
        <f ca="1">no.</f>
        <v/>
      </c>
      <c r="E1302" s="4" t="str">
        <f ca="1">position</f>
        <v/>
      </c>
      <c r="I1302" s="318"/>
      <c r="L1302" s="4"/>
      <c r="N1302" s="6"/>
      <c r="P1302" s="20"/>
      <c r="Q1302" s="5" t="str">
        <f ca="1">score</f>
        <v/>
      </c>
      <c r="R1302" s="7" t="str">
        <f ca="1">rescore_pd</f>
        <v/>
      </c>
      <c r="S1302" s="310" t="str">
        <f ca="1">price</f>
        <v/>
      </c>
      <c r="U1302" s="4"/>
      <c r="V1302" s="4"/>
      <c r="W1302" s="219" t="str">
        <f ca="1">comm_pd</f>
        <v/>
      </c>
      <c r="X1302" s="4"/>
      <c r="Y1302" s="8"/>
      <c r="Z1302" s="223"/>
    </row>
    <row r="1303" spans="1:26" x14ac:dyDescent="0.25">
      <c r="A1303" s="6" t="str">
        <f ca="1">no.</f>
        <v/>
      </c>
      <c r="E1303" s="4" t="str">
        <f ca="1">position</f>
        <v/>
      </c>
      <c r="I1303" s="318"/>
      <c r="L1303" s="4"/>
      <c r="N1303" s="6"/>
      <c r="P1303" s="20"/>
      <c r="Q1303" s="5" t="str">
        <f ca="1">score</f>
        <v/>
      </c>
      <c r="R1303" s="7" t="str">
        <f ca="1">rescore_pd</f>
        <v/>
      </c>
      <c r="S1303" s="310" t="str">
        <f ca="1">price</f>
        <v/>
      </c>
      <c r="U1303" s="4"/>
      <c r="V1303" s="4"/>
      <c r="W1303" s="219" t="str">
        <f ca="1">comm_pd</f>
        <v/>
      </c>
      <c r="X1303" s="4"/>
      <c r="Y1303" s="8"/>
      <c r="Z1303" s="223"/>
    </row>
    <row r="1304" spans="1:26" x14ac:dyDescent="0.25">
      <c r="A1304" s="6" t="str">
        <f ca="1">no.</f>
        <v/>
      </c>
      <c r="E1304" s="4" t="str">
        <f ca="1">position</f>
        <v/>
      </c>
      <c r="I1304" s="318"/>
      <c r="L1304" s="4"/>
      <c r="N1304" s="6"/>
      <c r="P1304" s="20"/>
      <c r="Q1304" s="5" t="str">
        <f ca="1">score</f>
        <v/>
      </c>
      <c r="R1304" s="7" t="str">
        <f ca="1">rescore_pd</f>
        <v/>
      </c>
      <c r="S1304" s="310" t="str">
        <f ca="1">price</f>
        <v/>
      </c>
      <c r="U1304" s="4"/>
      <c r="V1304" s="4"/>
      <c r="W1304" s="219" t="str">
        <f ca="1">comm_pd</f>
        <v/>
      </c>
      <c r="X1304" s="4"/>
      <c r="Y1304" s="8"/>
      <c r="Z1304" s="223"/>
    </row>
    <row r="1305" spans="1:26" x14ac:dyDescent="0.25">
      <c r="A1305" s="6" t="str">
        <f ca="1">no.</f>
        <v/>
      </c>
      <c r="E1305" s="4" t="str">
        <f ca="1">position</f>
        <v/>
      </c>
      <c r="I1305" s="318"/>
      <c r="L1305" s="4"/>
      <c r="N1305" s="6"/>
      <c r="P1305" s="20"/>
      <c r="Q1305" s="5" t="str">
        <f ca="1">score</f>
        <v/>
      </c>
      <c r="R1305" s="7" t="str">
        <f ca="1">rescore_pd</f>
        <v/>
      </c>
      <c r="S1305" s="310" t="str">
        <f ca="1">price</f>
        <v/>
      </c>
      <c r="U1305" s="4"/>
      <c r="V1305" s="4"/>
      <c r="W1305" s="219" t="str">
        <f ca="1">comm_pd</f>
        <v/>
      </c>
      <c r="X1305" s="4"/>
      <c r="Y1305" s="8"/>
      <c r="Z1305" s="223"/>
    </row>
    <row r="1306" spans="1:26" x14ac:dyDescent="0.25">
      <c r="A1306" s="6" t="str">
        <f ca="1">no.</f>
        <v/>
      </c>
      <c r="E1306" s="4" t="str">
        <f ca="1">position</f>
        <v/>
      </c>
      <c r="I1306" s="318"/>
      <c r="L1306" s="4"/>
      <c r="N1306" s="6"/>
      <c r="P1306" s="20"/>
      <c r="Q1306" s="5" t="str">
        <f ca="1">score</f>
        <v/>
      </c>
      <c r="R1306" s="7" t="str">
        <f ca="1">rescore_pd</f>
        <v/>
      </c>
      <c r="S1306" s="310" t="str">
        <f ca="1">price</f>
        <v/>
      </c>
      <c r="U1306" s="4"/>
      <c r="V1306" s="4"/>
      <c r="W1306" s="219" t="str">
        <f ca="1">comm_pd</f>
        <v/>
      </c>
      <c r="X1306" s="4"/>
      <c r="Y1306" s="8"/>
      <c r="Z1306" s="223"/>
    </row>
    <row r="1307" spans="1:26" x14ac:dyDescent="0.25">
      <c r="A1307" s="6" t="str">
        <f ca="1">no.</f>
        <v/>
      </c>
      <c r="E1307" s="4" t="str">
        <f ca="1">position</f>
        <v/>
      </c>
      <c r="I1307" s="318"/>
      <c r="L1307" s="4"/>
      <c r="N1307" s="6"/>
      <c r="P1307" s="20"/>
      <c r="Q1307" s="5" t="str">
        <f ca="1">score</f>
        <v/>
      </c>
      <c r="R1307" s="7" t="str">
        <f ca="1">rescore_pd</f>
        <v/>
      </c>
      <c r="S1307" s="310" t="str">
        <f ca="1">price</f>
        <v/>
      </c>
      <c r="U1307" s="4"/>
      <c r="V1307" s="4"/>
      <c r="W1307" s="219" t="str">
        <f ca="1">comm_pd</f>
        <v/>
      </c>
      <c r="X1307" s="4"/>
      <c r="Y1307" s="8"/>
      <c r="Z1307" s="223"/>
    </row>
    <row r="1308" spans="1:26" x14ac:dyDescent="0.25">
      <c r="A1308" s="6" t="str">
        <f ca="1">no.</f>
        <v/>
      </c>
      <c r="E1308" s="4" t="str">
        <f ca="1">position</f>
        <v/>
      </c>
      <c r="I1308" s="318"/>
      <c r="L1308" s="4"/>
      <c r="N1308" s="6"/>
      <c r="P1308" s="20"/>
      <c r="Q1308" s="5" t="str">
        <f ca="1">score</f>
        <v/>
      </c>
      <c r="R1308" s="7" t="str">
        <f ca="1">rescore_pd</f>
        <v/>
      </c>
      <c r="S1308" s="310" t="str">
        <f ca="1">price</f>
        <v/>
      </c>
      <c r="U1308" s="4"/>
      <c r="V1308" s="4"/>
      <c r="W1308" s="219" t="str">
        <f ca="1">comm_pd</f>
        <v/>
      </c>
      <c r="X1308" s="4"/>
      <c r="Y1308" s="8"/>
      <c r="Z1308" s="223"/>
    </row>
    <row r="1309" spans="1:26" x14ac:dyDescent="0.25">
      <c r="A1309" s="6" t="str">
        <f ca="1">no.</f>
        <v/>
      </c>
      <c r="E1309" s="4" t="str">
        <f ca="1">position</f>
        <v/>
      </c>
      <c r="I1309" s="318"/>
      <c r="L1309" s="4"/>
      <c r="N1309" s="6"/>
      <c r="P1309" s="20"/>
      <c r="Q1309" s="5" t="str">
        <f ca="1">score</f>
        <v/>
      </c>
      <c r="R1309" s="7" t="str">
        <f ca="1">rescore_pd</f>
        <v/>
      </c>
      <c r="S1309" s="310" t="str">
        <f ca="1">price</f>
        <v/>
      </c>
      <c r="U1309" s="4"/>
      <c r="V1309" s="4"/>
      <c r="W1309" s="219" t="str">
        <f ca="1">comm_pd</f>
        <v/>
      </c>
      <c r="X1309" s="4"/>
      <c r="Y1309" s="8"/>
      <c r="Z1309" s="223"/>
    </row>
    <row r="1310" spans="1:26" x14ac:dyDescent="0.25">
      <c r="A1310" s="6" t="str">
        <f ca="1">no.</f>
        <v/>
      </c>
      <c r="E1310" s="4" t="str">
        <f ca="1">position</f>
        <v/>
      </c>
      <c r="I1310" s="318"/>
      <c r="L1310" s="4"/>
      <c r="N1310" s="6"/>
      <c r="P1310" s="20"/>
      <c r="Q1310" s="5" t="str">
        <f ca="1">score</f>
        <v/>
      </c>
      <c r="R1310" s="7" t="str">
        <f ca="1">rescore_pd</f>
        <v/>
      </c>
      <c r="S1310" s="310" t="str">
        <f ca="1">price</f>
        <v/>
      </c>
      <c r="U1310" s="4"/>
      <c r="V1310" s="4"/>
      <c r="W1310" s="219" t="str">
        <f ca="1">comm_pd</f>
        <v/>
      </c>
      <c r="X1310" s="4"/>
      <c r="Y1310" s="8"/>
      <c r="Z1310" s="223"/>
    </row>
    <row r="1311" spans="1:26" x14ac:dyDescent="0.25">
      <c r="A1311" s="6" t="str">
        <f ca="1">no.</f>
        <v/>
      </c>
      <c r="E1311" s="4" t="str">
        <f ca="1">position</f>
        <v/>
      </c>
      <c r="I1311" s="318"/>
      <c r="L1311" s="4"/>
      <c r="N1311" s="6"/>
      <c r="P1311" s="20"/>
      <c r="Q1311" s="5" t="str">
        <f ca="1">score</f>
        <v/>
      </c>
      <c r="R1311" s="7" t="str">
        <f ca="1">rescore_pd</f>
        <v/>
      </c>
      <c r="S1311" s="310" t="str">
        <f ca="1">price</f>
        <v/>
      </c>
      <c r="U1311" s="4"/>
      <c r="V1311" s="4"/>
      <c r="W1311" s="219" t="str">
        <f ca="1">comm_pd</f>
        <v/>
      </c>
      <c r="X1311" s="4"/>
      <c r="Y1311" s="8"/>
      <c r="Z1311" s="223"/>
    </row>
    <row r="1312" spans="1:26" x14ac:dyDescent="0.25">
      <c r="A1312" s="6" t="str">
        <f ca="1">no.</f>
        <v/>
      </c>
      <c r="E1312" s="4" t="str">
        <f ca="1">position</f>
        <v/>
      </c>
      <c r="I1312" s="318"/>
      <c r="L1312" s="4"/>
      <c r="N1312" s="6"/>
      <c r="P1312" s="20"/>
      <c r="Q1312" s="5" t="str">
        <f ca="1">score</f>
        <v/>
      </c>
      <c r="R1312" s="7" t="str">
        <f ca="1">rescore_pd</f>
        <v/>
      </c>
      <c r="S1312" s="310" t="str">
        <f ca="1">price</f>
        <v/>
      </c>
      <c r="U1312" s="4"/>
      <c r="V1312" s="4"/>
      <c r="W1312" s="219" t="str">
        <f ca="1">comm_pd</f>
        <v/>
      </c>
      <c r="X1312" s="4"/>
      <c r="Y1312" s="8"/>
      <c r="Z1312" s="223"/>
    </row>
    <row r="1313" spans="1:26" x14ac:dyDescent="0.25">
      <c r="A1313" s="6" t="str">
        <f ca="1">no.</f>
        <v/>
      </c>
      <c r="E1313" s="4" t="str">
        <f ca="1">position</f>
        <v/>
      </c>
      <c r="I1313" s="318"/>
      <c r="L1313" s="4"/>
      <c r="N1313" s="6"/>
      <c r="P1313" s="20"/>
      <c r="Q1313" s="5" t="str">
        <f ca="1">score</f>
        <v/>
      </c>
      <c r="R1313" s="7" t="str">
        <f ca="1">rescore_pd</f>
        <v/>
      </c>
      <c r="S1313" s="310" t="str">
        <f ca="1">price</f>
        <v/>
      </c>
      <c r="U1313" s="4"/>
      <c r="V1313" s="4"/>
      <c r="W1313" s="219" t="str">
        <f ca="1">comm_pd</f>
        <v/>
      </c>
      <c r="X1313" s="4"/>
      <c r="Y1313" s="8"/>
      <c r="Z1313" s="223"/>
    </row>
    <row r="1314" spans="1:26" x14ac:dyDescent="0.25">
      <c r="A1314" s="6" t="str">
        <f ca="1">no.</f>
        <v/>
      </c>
      <c r="E1314" s="4" t="str">
        <f ca="1">position</f>
        <v/>
      </c>
      <c r="I1314" s="318"/>
      <c r="L1314" s="4"/>
      <c r="N1314" s="6"/>
      <c r="P1314" s="20"/>
      <c r="Q1314" s="5" t="str">
        <f ca="1">score</f>
        <v/>
      </c>
      <c r="R1314" s="7" t="str">
        <f ca="1">rescore_pd</f>
        <v/>
      </c>
      <c r="S1314" s="310" t="str">
        <f ca="1">price</f>
        <v/>
      </c>
      <c r="U1314" s="4"/>
      <c r="V1314" s="4"/>
      <c r="W1314" s="219" t="str">
        <f ca="1">comm_pd</f>
        <v/>
      </c>
      <c r="X1314" s="4"/>
      <c r="Y1314" s="8"/>
      <c r="Z1314" s="223"/>
    </row>
    <row r="1315" spans="1:26" x14ac:dyDescent="0.25">
      <c r="A1315" s="6" t="str">
        <f ca="1">no.</f>
        <v/>
      </c>
      <c r="E1315" s="4" t="str">
        <f ca="1">position</f>
        <v/>
      </c>
      <c r="I1315" s="318"/>
      <c r="L1315" s="4"/>
      <c r="N1315" s="6"/>
      <c r="P1315" s="20"/>
      <c r="Q1315" s="5" t="str">
        <f ca="1">score</f>
        <v/>
      </c>
      <c r="R1315" s="7" t="str">
        <f ca="1">rescore_pd</f>
        <v/>
      </c>
      <c r="S1315" s="310" t="str">
        <f ca="1">price</f>
        <v/>
      </c>
      <c r="U1315" s="4"/>
      <c r="V1315" s="4"/>
      <c r="W1315" s="219" t="str">
        <f ca="1">comm_pd</f>
        <v/>
      </c>
      <c r="X1315" s="4"/>
      <c r="Y1315" s="8"/>
      <c r="Z1315" s="223"/>
    </row>
    <row r="1316" spans="1:26" x14ac:dyDescent="0.25">
      <c r="A1316" s="6" t="str">
        <f ca="1">no.</f>
        <v/>
      </c>
      <c r="E1316" s="4" t="str">
        <f ca="1">position</f>
        <v/>
      </c>
      <c r="I1316" s="318"/>
      <c r="L1316" s="4"/>
      <c r="N1316" s="6"/>
      <c r="P1316" s="20"/>
      <c r="Q1316" s="5" t="str">
        <f ca="1">score</f>
        <v/>
      </c>
      <c r="R1316" s="7" t="str">
        <f ca="1">rescore_pd</f>
        <v/>
      </c>
      <c r="S1316" s="310" t="str">
        <f ca="1">price</f>
        <v/>
      </c>
      <c r="U1316" s="4"/>
      <c r="V1316" s="4"/>
      <c r="W1316" s="219" t="str">
        <f ca="1">comm_pd</f>
        <v/>
      </c>
      <c r="X1316" s="4"/>
      <c r="Y1316" s="8"/>
      <c r="Z1316" s="223"/>
    </row>
    <row r="1317" spans="1:26" x14ac:dyDescent="0.25">
      <c r="A1317" s="6" t="str">
        <f ca="1">no.</f>
        <v/>
      </c>
      <c r="E1317" s="4" t="str">
        <f ca="1">position</f>
        <v/>
      </c>
      <c r="I1317" s="318"/>
      <c r="L1317" s="4"/>
      <c r="N1317" s="6"/>
      <c r="P1317" s="20"/>
      <c r="Q1317" s="5" t="str">
        <f ca="1">score</f>
        <v/>
      </c>
      <c r="R1317" s="7" t="str">
        <f ca="1">rescore_pd</f>
        <v/>
      </c>
      <c r="S1317" s="310" t="str">
        <f ca="1">price</f>
        <v/>
      </c>
      <c r="U1317" s="4"/>
      <c r="V1317" s="4"/>
      <c r="W1317" s="219" t="str">
        <f ca="1">comm_pd</f>
        <v/>
      </c>
      <c r="X1317" s="4"/>
      <c r="Y1317" s="8"/>
      <c r="Z1317" s="223"/>
    </row>
    <row r="1318" spans="1:26" x14ac:dyDescent="0.25">
      <c r="A1318" s="6" t="str">
        <f ca="1">no.</f>
        <v/>
      </c>
      <c r="E1318" s="4" t="str">
        <f ca="1">position</f>
        <v/>
      </c>
      <c r="I1318" s="318"/>
      <c r="L1318" s="4"/>
      <c r="N1318" s="6"/>
      <c r="P1318" s="20"/>
      <c r="Q1318" s="5" t="str">
        <f ca="1">score</f>
        <v/>
      </c>
      <c r="R1318" s="7" t="str">
        <f ca="1">rescore_pd</f>
        <v/>
      </c>
      <c r="S1318" s="310" t="str">
        <f ca="1">price</f>
        <v/>
      </c>
      <c r="U1318" s="4"/>
      <c r="V1318" s="4"/>
      <c r="W1318" s="219" t="str">
        <f ca="1">comm_pd</f>
        <v/>
      </c>
      <c r="X1318" s="4"/>
      <c r="Y1318" s="8"/>
      <c r="Z1318" s="223"/>
    </row>
    <row r="1319" spans="1:26" x14ac:dyDescent="0.25">
      <c r="A1319" s="6" t="str">
        <f ca="1">no.</f>
        <v/>
      </c>
      <c r="E1319" s="4" t="str">
        <f ca="1">position</f>
        <v/>
      </c>
      <c r="I1319" s="318"/>
      <c r="L1319" s="4"/>
      <c r="N1319" s="6"/>
      <c r="P1319" s="20"/>
      <c r="Q1319" s="5" t="str">
        <f ca="1">score</f>
        <v/>
      </c>
      <c r="R1319" s="7" t="str">
        <f ca="1">rescore_pd</f>
        <v/>
      </c>
      <c r="S1319" s="310" t="str">
        <f ca="1">price</f>
        <v/>
      </c>
      <c r="U1319" s="4"/>
      <c r="V1319" s="4"/>
      <c r="W1319" s="219" t="str">
        <f ca="1">comm_pd</f>
        <v/>
      </c>
      <c r="X1319" s="4"/>
      <c r="Y1319" s="8"/>
      <c r="Z1319" s="223"/>
    </row>
    <row r="1320" spans="1:26" x14ac:dyDescent="0.25">
      <c r="A1320" s="6" t="str">
        <f ca="1">no.</f>
        <v/>
      </c>
      <c r="E1320" s="4" t="str">
        <f ca="1">position</f>
        <v/>
      </c>
      <c r="I1320" s="318"/>
      <c r="L1320" s="4"/>
      <c r="N1320" s="6"/>
      <c r="P1320" s="20"/>
      <c r="Q1320" s="5" t="str">
        <f ca="1">score</f>
        <v/>
      </c>
      <c r="R1320" s="7" t="str">
        <f ca="1">rescore_pd</f>
        <v/>
      </c>
      <c r="S1320" s="310" t="str">
        <f ca="1">price</f>
        <v/>
      </c>
      <c r="U1320" s="4"/>
      <c r="V1320" s="4"/>
      <c r="W1320" s="219" t="str">
        <f ca="1">comm_pd</f>
        <v/>
      </c>
      <c r="X1320" s="4"/>
      <c r="Y1320" s="8"/>
      <c r="Z1320" s="223"/>
    </row>
    <row r="1321" spans="1:26" x14ac:dyDescent="0.25">
      <c r="A1321" s="6" t="str">
        <f ca="1">no.</f>
        <v/>
      </c>
      <c r="E1321" s="4" t="str">
        <f ca="1">position</f>
        <v/>
      </c>
      <c r="I1321" s="318"/>
      <c r="L1321" s="4"/>
      <c r="N1321" s="6"/>
      <c r="P1321" s="20"/>
      <c r="Q1321" s="5" t="str">
        <f ca="1">score</f>
        <v/>
      </c>
      <c r="R1321" s="7" t="str">
        <f ca="1">rescore_pd</f>
        <v/>
      </c>
      <c r="S1321" s="310" t="str">
        <f ca="1">price</f>
        <v/>
      </c>
      <c r="U1321" s="4"/>
      <c r="V1321" s="4"/>
      <c r="W1321" s="219" t="str">
        <f ca="1">comm_pd</f>
        <v/>
      </c>
      <c r="X1321" s="4"/>
      <c r="Y1321" s="8"/>
      <c r="Z1321" s="223"/>
    </row>
    <row r="1322" spans="1:26" x14ac:dyDescent="0.25">
      <c r="A1322" s="6" t="str">
        <f ca="1">no.</f>
        <v/>
      </c>
      <c r="E1322" s="4" t="str">
        <f ca="1">position</f>
        <v/>
      </c>
      <c r="I1322" s="318"/>
      <c r="L1322" s="4"/>
      <c r="N1322" s="6"/>
      <c r="P1322" s="20"/>
      <c r="Q1322" s="5" t="str">
        <f ca="1">score</f>
        <v/>
      </c>
      <c r="R1322" s="7" t="str">
        <f ca="1">rescore_pd</f>
        <v/>
      </c>
      <c r="S1322" s="310" t="str">
        <f ca="1">price</f>
        <v/>
      </c>
      <c r="U1322" s="4"/>
      <c r="V1322" s="4"/>
      <c r="W1322" s="219" t="str">
        <f ca="1">comm_pd</f>
        <v/>
      </c>
      <c r="X1322" s="4"/>
      <c r="Y1322" s="8"/>
      <c r="Z1322" s="223"/>
    </row>
    <row r="1323" spans="1:26" x14ac:dyDescent="0.25">
      <c r="A1323" s="6" t="str">
        <f ca="1">no.</f>
        <v/>
      </c>
      <c r="E1323" s="4" t="str">
        <f ca="1">position</f>
        <v/>
      </c>
      <c r="I1323" s="318"/>
      <c r="L1323" s="4"/>
      <c r="N1323" s="6"/>
      <c r="P1323" s="20"/>
      <c r="Q1323" s="5" t="str">
        <f ca="1">score</f>
        <v/>
      </c>
      <c r="R1323" s="7" t="str">
        <f ca="1">rescore_pd</f>
        <v/>
      </c>
      <c r="S1323" s="310" t="str">
        <f ca="1">price</f>
        <v/>
      </c>
      <c r="U1323" s="4"/>
      <c r="V1323" s="4"/>
      <c r="W1323" s="219" t="str">
        <f ca="1">comm_pd</f>
        <v/>
      </c>
      <c r="X1323" s="4"/>
      <c r="Y1323" s="8"/>
      <c r="Z1323" s="223"/>
    </row>
    <row r="1324" spans="1:26" x14ac:dyDescent="0.25">
      <c r="A1324" s="6" t="str">
        <f ca="1">no.</f>
        <v/>
      </c>
      <c r="E1324" s="4" t="str">
        <f ca="1">position</f>
        <v/>
      </c>
      <c r="I1324" s="318"/>
      <c r="L1324" s="4"/>
      <c r="N1324" s="6"/>
      <c r="P1324" s="20"/>
      <c r="Q1324" s="5" t="str">
        <f ca="1">score</f>
        <v/>
      </c>
      <c r="R1324" s="7" t="str">
        <f ca="1">rescore_pd</f>
        <v/>
      </c>
      <c r="S1324" s="310" t="str">
        <f ca="1">price</f>
        <v/>
      </c>
      <c r="U1324" s="4"/>
      <c r="V1324" s="4"/>
      <c r="W1324" s="219" t="str">
        <f ca="1">comm_pd</f>
        <v/>
      </c>
      <c r="X1324" s="4"/>
      <c r="Y1324" s="8"/>
      <c r="Z1324" s="223"/>
    </row>
    <row r="1325" spans="1:26" x14ac:dyDescent="0.25">
      <c r="A1325" s="6" t="str">
        <f ca="1">no.</f>
        <v/>
      </c>
      <c r="E1325" s="4" t="str">
        <f ca="1">position</f>
        <v/>
      </c>
      <c r="I1325" s="318"/>
      <c r="L1325" s="4"/>
      <c r="N1325" s="6"/>
      <c r="P1325" s="20"/>
      <c r="Q1325" s="5" t="str">
        <f ca="1">score</f>
        <v/>
      </c>
      <c r="R1325" s="7" t="str">
        <f ca="1">rescore_pd</f>
        <v/>
      </c>
      <c r="S1325" s="310" t="str">
        <f ca="1">price</f>
        <v/>
      </c>
      <c r="U1325" s="4"/>
      <c r="V1325" s="4"/>
      <c r="W1325" s="219" t="str">
        <f ca="1">comm_pd</f>
        <v/>
      </c>
      <c r="X1325" s="4"/>
      <c r="Y1325" s="8"/>
      <c r="Z1325" s="223"/>
    </row>
    <row r="1326" spans="1:26" x14ac:dyDescent="0.25">
      <c r="A1326" s="6" t="str">
        <f ca="1">no.</f>
        <v/>
      </c>
      <c r="E1326" s="4" t="str">
        <f ca="1">position</f>
        <v/>
      </c>
      <c r="I1326" s="318"/>
      <c r="L1326" s="4"/>
      <c r="N1326" s="6"/>
      <c r="P1326" s="20"/>
      <c r="Q1326" s="5" t="str">
        <f ca="1">score</f>
        <v/>
      </c>
      <c r="R1326" s="7" t="str">
        <f ca="1">rescore_pd</f>
        <v/>
      </c>
      <c r="S1326" s="310" t="str">
        <f ca="1">price</f>
        <v/>
      </c>
      <c r="U1326" s="4"/>
      <c r="V1326" s="4"/>
      <c r="W1326" s="219" t="str">
        <f ca="1">comm_pd</f>
        <v/>
      </c>
      <c r="X1326" s="4"/>
      <c r="Y1326" s="8"/>
      <c r="Z1326" s="223"/>
    </row>
    <row r="1327" spans="1:26" x14ac:dyDescent="0.25">
      <c r="A1327" s="6" t="str">
        <f ca="1">no.</f>
        <v/>
      </c>
      <c r="E1327" s="4" t="str">
        <f ca="1">position</f>
        <v/>
      </c>
      <c r="I1327" s="318"/>
      <c r="L1327" s="4"/>
      <c r="N1327" s="6"/>
      <c r="P1327" s="20"/>
      <c r="Q1327" s="5" t="str">
        <f ca="1">score</f>
        <v/>
      </c>
      <c r="R1327" s="7" t="str">
        <f ca="1">rescore_pd</f>
        <v/>
      </c>
      <c r="S1327" s="310" t="str">
        <f ca="1">price</f>
        <v/>
      </c>
      <c r="U1327" s="4"/>
      <c r="V1327" s="4"/>
      <c r="W1327" s="219" t="str">
        <f ca="1">comm_pd</f>
        <v/>
      </c>
      <c r="X1327" s="4"/>
      <c r="Y1327" s="8"/>
      <c r="Z1327" s="223"/>
    </row>
    <row r="1328" spans="1:26" x14ac:dyDescent="0.25">
      <c r="A1328" s="6" t="str">
        <f ca="1">no.</f>
        <v/>
      </c>
      <c r="E1328" s="4" t="str">
        <f ca="1">position</f>
        <v/>
      </c>
      <c r="I1328" s="318"/>
      <c r="L1328" s="4"/>
      <c r="N1328" s="6"/>
      <c r="P1328" s="20"/>
      <c r="Q1328" s="5" t="str">
        <f ca="1">score</f>
        <v/>
      </c>
      <c r="R1328" s="7" t="str">
        <f ca="1">rescore_pd</f>
        <v/>
      </c>
      <c r="S1328" s="310" t="str">
        <f ca="1">price</f>
        <v/>
      </c>
      <c r="U1328" s="4"/>
      <c r="V1328" s="4"/>
      <c r="W1328" s="219" t="str">
        <f ca="1">comm_pd</f>
        <v/>
      </c>
      <c r="X1328" s="4"/>
      <c r="Y1328" s="8"/>
      <c r="Z1328" s="223"/>
    </row>
    <row r="1329" spans="1:26" x14ac:dyDescent="0.25">
      <c r="A1329" s="6" t="str">
        <f ca="1">no.</f>
        <v/>
      </c>
      <c r="E1329" s="4" t="str">
        <f ca="1">position</f>
        <v/>
      </c>
      <c r="I1329" s="318"/>
      <c r="L1329" s="4"/>
      <c r="N1329" s="6"/>
      <c r="P1329" s="20"/>
      <c r="Q1329" s="5" t="str">
        <f ca="1">score</f>
        <v/>
      </c>
      <c r="R1329" s="7" t="str">
        <f ca="1">rescore_pd</f>
        <v/>
      </c>
      <c r="S1329" s="310" t="str">
        <f ca="1">price</f>
        <v/>
      </c>
      <c r="U1329" s="4"/>
      <c r="V1329" s="4"/>
      <c r="W1329" s="219" t="str">
        <f ca="1">comm_pd</f>
        <v/>
      </c>
      <c r="X1329" s="4"/>
      <c r="Y1329" s="8"/>
      <c r="Z1329" s="223"/>
    </row>
    <row r="1330" spans="1:26" x14ac:dyDescent="0.25">
      <c r="A1330" s="6" t="str">
        <f ca="1">no.</f>
        <v/>
      </c>
      <c r="E1330" s="4" t="str">
        <f ca="1">position</f>
        <v/>
      </c>
      <c r="I1330" s="318"/>
      <c r="L1330" s="4"/>
      <c r="N1330" s="6"/>
      <c r="P1330" s="20"/>
      <c r="Q1330" s="5" t="str">
        <f ca="1">score</f>
        <v/>
      </c>
      <c r="R1330" s="7" t="str">
        <f ca="1">rescore_pd</f>
        <v/>
      </c>
      <c r="S1330" s="310" t="str">
        <f ca="1">price</f>
        <v/>
      </c>
      <c r="U1330" s="4"/>
      <c r="V1330" s="4"/>
      <c r="W1330" s="219" t="str">
        <f ca="1">comm_pd</f>
        <v/>
      </c>
      <c r="X1330" s="4"/>
      <c r="Y1330" s="8"/>
      <c r="Z1330" s="223"/>
    </row>
    <row r="1331" spans="1:26" x14ac:dyDescent="0.25">
      <c r="A1331" s="6" t="str">
        <f ca="1">no.</f>
        <v/>
      </c>
      <c r="E1331" s="4" t="str">
        <f ca="1">position</f>
        <v/>
      </c>
      <c r="I1331" s="318"/>
      <c r="L1331" s="4"/>
      <c r="N1331" s="6"/>
      <c r="P1331" s="20"/>
      <c r="Q1331" s="5" t="str">
        <f ca="1">score</f>
        <v/>
      </c>
      <c r="R1331" s="7" t="str">
        <f ca="1">rescore_pd</f>
        <v/>
      </c>
      <c r="S1331" s="310" t="str">
        <f ca="1">price</f>
        <v/>
      </c>
      <c r="U1331" s="4"/>
      <c r="V1331" s="4"/>
      <c r="W1331" s="219" t="str">
        <f ca="1">comm_pd</f>
        <v/>
      </c>
      <c r="X1331" s="4"/>
      <c r="Y1331" s="8"/>
      <c r="Z1331" s="223"/>
    </row>
    <row r="1332" spans="1:26" x14ac:dyDescent="0.25">
      <c r="A1332" s="6" t="str">
        <f ca="1">no.</f>
        <v/>
      </c>
      <c r="E1332" s="4" t="str">
        <f ca="1">position</f>
        <v/>
      </c>
      <c r="I1332" s="318"/>
      <c r="L1332" s="4"/>
      <c r="N1332" s="6"/>
      <c r="P1332" s="20"/>
      <c r="Q1332" s="5" t="str">
        <f ca="1">score</f>
        <v/>
      </c>
      <c r="R1332" s="7" t="str">
        <f ca="1">rescore_pd</f>
        <v/>
      </c>
      <c r="S1332" s="310" t="str">
        <f ca="1">price</f>
        <v/>
      </c>
      <c r="U1332" s="4"/>
      <c r="V1332" s="4"/>
      <c r="W1332" s="219" t="str">
        <f ca="1">comm_pd</f>
        <v/>
      </c>
      <c r="X1332" s="4"/>
      <c r="Y1332" s="8"/>
      <c r="Z1332" s="223"/>
    </row>
    <row r="1333" spans="1:26" x14ac:dyDescent="0.25">
      <c r="A1333" s="6" t="str">
        <f ca="1">no.</f>
        <v/>
      </c>
      <c r="E1333" s="4" t="str">
        <f ca="1">position</f>
        <v/>
      </c>
      <c r="I1333" s="318"/>
      <c r="L1333" s="4"/>
      <c r="N1333" s="6"/>
      <c r="P1333" s="20"/>
      <c r="Q1333" s="5" t="str">
        <f ca="1">score</f>
        <v/>
      </c>
      <c r="R1333" s="7" t="str">
        <f ca="1">rescore_pd</f>
        <v/>
      </c>
      <c r="S1333" s="310" t="str">
        <f ca="1">price</f>
        <v/>
      </c>
      <c r="U1333" s="4"/>
      <c r="V1333" s="4"/>
      <c r="W1333" s="219" t="str">
        <f ca="1">comm_pd</f>
        <v/>
      </c>
      <c r="X1333" s="4"/>
      <c r="Y1333" s="8"/>
      <c r="Z1333" s="223"/>
    </row>
    <row r="1334" spans="1:26" x14ac:dyDescent="0.25">
      <c r="A1334" s="6" t="str">
        <f ca="1">no.</f>
        <v/>
      </c>
      <c r="E1334" s="4" t="str">
        <f ca="1">position</f>
        <v/>
      </c>
      <c r="I1334" s="318"/>
      <c r="L1334" s="4"/>
      <c r="N1334" s="6"/>
      <c r="P1334" s="20"/>
      <c r="Q1334" s="5" t="str">
        <f ca="1">score</f>
        <v/>
      </c>
      <c r="R1334" s="7" t="str">
        <f ca="1">rescore_pd</f>
        <v/>
      </c>
      <c r="S1334" s="310" t="str">
        <f ca="1">price</f>
        <v/>
      </c>
      <c r="U1334" s="4"/>
      <c r="V1334" s="4"/>
      <c r="W1334" s="219" t="str">
        <f ca="1">comm_pd</f>
        <v/>
      </c>
      <c r="X1334" s="4"/>
      <c r="Y1334" s="8"/>
      <c r="Z1334" s="223"/>
    </row>
    <row r="1335" spans="1:26" x14ac:dyDescent="0.25">
      <c r="A1335" s="6" t="str">
        <f ca="1">no.</f>
        <v/>
      </c>
      <c r="E1335" s="4" t="str">
        <f ca="1">position</f>
        <v/>
      </c>
      <c r="I1335" s="318"/>
      <c r="L1335" s="4"/>
      <c r="N1335" s="6"/>
      <c r="P1335" s="20"/>
      <c r="Q1335" s="5" t="str">
        <f ca="1">score</f>
        <v/>
      </c>
      <c r="R1335" s="7" t="str">
        <f ca="1">rescore_pd</f>
        <v/>
      </c>
      <c r="S1335" s="310" t="str">
        <f ca="1">price</f>
        <v/>
      </c>
      <c r="U1335" s="4"/>
      <c r="V1335" s="4"/>
      <c r="W1335" s="219" t="str">
        <f ca="1">comm_pd</f>
        <v/>
      </c>
      <c r="X1335" s="4"/>
      <c r="Y1335" s="8"/>
      <c r="Z1335" s="223"/>
    </row>
    <row r="1336" spans="1:26" x14ac:dyDescent="0.25">
      <c r="A1336" s="6" t="str">
        <f ca="1">no.</f>
        <v/>
      </c>
      <c r="E1336" s="4" t="str">
        <f ca="1">position</f>
        <v/>
      </c>
      <c r="I1336" s="318"/>
      <c r="L1336" s="4"/>
      <c r="N1336" s="6"/>
      <c r="P1336" s="20"/>
      <c r="Q1336" s="5" t="str">
        <f ca="1">score</f>
        <v/>
      </c>
      <c r="R1336" s="7" t="str">
        <f ca="1">rescore_pd</f>
        <v/>
      </c>
      <c r="S1336" s="310" t="str">
        <f ca="1">price</f>
        <v/>
      </c>
      <c r="U1336" s="4"/>
      <c r="V1336" s="4"/>
      <c r="W1336" s="219" t="str">
        <f ca="1">comm_pd</f>
        <v/>
      </c>
      <c r="X1336" s="4"/>
      <c r="Y1336" s="8"/>
      <c r="Z1336" s="223"/>
    </row>
    <row r="1337" spans="1:26" x14ac:dyDescent="0.25">
      <c r="A1337" s="6" t="str">
        <f ca="1">no.</f>
        <v/>
      </c>
      <c r="E1337" s="4" t="str">
        <f ca="1">position</f>
        <v/>
      </c>
      <c r="I1337" s="318"/>
      <c r="L1337" s="4"/>
      <c r="N1337" s="6"/>
      <c r="P1337" s="20"/>
      <c r="Q1337" s="5" t="str">
        <f ca="1">score</f>
        <v/>
      </c>
      <c r="R1337" s="7" t="str">
        <f ca="1">rescore_pd</f>
        <v/>
      </c>
      <c r="S1337" s="310" t="str">
        <f ca="1">price</f>
        <v/>
      </c>
      <c r="U1337" s="4"/>
      <c r="V1337" s="4"/>
      <c r="W1337" s="219" t="str">
        <f ca="1">comm_pd</f>
        <v/>
      </c>
      <c r="X1337" s="4"/>
      <c r="Y1337" s="8"/>
      <c r="Z1337" s="223"/>
    </row>
    <row r="1338" spans="1:26" x14ac:dyDescent="0.25">
      <c r="A1338" s="6" t="str">
        <f ca="1">no.</f>
        <v/>
      </c>
      <c r="E1338" s="4" t="str">
        <f ca="1">position</f>
        <v/>
      </c>
      <c r="I1338" s="318"/>
      <c r="L1338" s="4"/>
      <c r="N1338" s="6"/>
      <c r="P1338" s="20"/>
      <c r="Q1338" s="5" t="str">
        <f ca="1">score</f>
        <v/>
      </c>
      <c r="R1338" s="7" t="str">
        <f ca="1">rescore_pd</f>
        <v/>
      </c>
      <c r="S1338" s="310" t="str">
        <f ca="1">price</f>
        <v/>
      </c>
      <c r="U1338" s="4"/>
      <c r="V1338" s="4"/>
      <c r="W1338" s="219" t="str">
        <f ca="1">comm_pd</f>
        <v/>
      </c>
      <c r="X1338" s="4"/>
      <c r="Y1338" s="8"/>
      <c r="Z1338" s="223"/>
    </row>
    <row r="1339" spans="1:26" x14ac:dyDescent="0.25">
      <c r="A1339" s="6" t="str">
        <f ca="1">no.</f>
        <v/>
      </c>
      <c r="E1339" s="4" t="str">
        <f ca="1">position</f>
        <v/>
      </c>
      <c r="I1339" s="318"/>
      <c r="L1339" s="4"/>
      <c r="N1339" s="6"/>
      <c r="P1339" s="20"/>
      <c r="Q1339" s="5" t="str">
        <f ca="1">score</f>
        <v/>
      </c>
      <c r="R1339" s="7" t="str">
        <f ca="1">rescore_pd</f>
        <v/>
      </c>
      <c r="S1339" s="310" t="str">
        <f ca="1">price</f>
        <v/>
      </c>
      <c r="U1339" s="4"/>
      <c r="V1339" s="4"/>
      <c r="W1339" s="219" t="str">
        <f ca="1">comm_pd</f>
        <v/>
      </c>
      <c r="X1339" s="4"/>
      <c r="Y1339" s="8"/>
      <c r="Z1339" s="223"/>
    </row>
    <row r="1340" spans="1:26" x14ac:dyDescent="0.25">
      <c r="A1340" s="6" t="str">
        <f ca="1">no.</f>
        <v/>
      </c>
      <c r="E1340" s="4" t="str">
        <f ca="1">position</f>
        <v/>
      </c>
      <c r="I1340" s="318"/>
      <c r="L1340" s="4"/>
      <c r="N1340" s="6"/>
      <c r="P1340" s="20"/>
      <c r="Q1340" s="5" t="str">
        <f ca="1">score</f>
        <v/>
      </c>
      <c r="R1340" s="7" t="str">
        <f ca="1">rescore_pd</f>
        <v/>
      </c>
      <c r="S1340" s="310" t="str">
        <f ca="1">price</f>
        <v/>
      </c>
      <c r="U1340" s="4"/>
      <c r="V1340" s="4"/>
      <c r="W1340" s="219" t="str">
        <f ca="1">comm_pd</f>
        <v/>
      </c>
      <c r="X1340" s="4"/>
      <c r="Y1340" s="8"/>
      <c r="Z1340" s="223"/>
    </row>
    <row r="1341" spans="1:26" x14ac:dyDescent="0.25">
      <c r="A1341" s="6" t="str">
        <f ca="1">no.</f>
        <v/>
      </c>
      <c r="E1341" s="4" t="str">
        <f ca="1">position</f>
        <v/>
      </c>
      <c r="I1341" s="318"/>
      <c r="L1341" s="4"/>
      <c r="N1341" s="6"/>
      <c r="P1341" s="20"/>
      <c r="Q1341" s="5" t="str">
        <f ca="1">score</f>
        <v/>
      </c>
      <c r="R1341" s="7" t="str">
        <f ca="1">rescore_pd</f>
        <v/>
      </c>
      <c r="S1341" s="310" t="str">
        <f ca="1">price</f>
        <v/>
      </c>
      <c r="U1341" s="4"/>
      <c r="V1341" s="4"/>
      <c r="W1341" s="219" t="str">
        <f ca="1">comm_pd</f>
        <v/>
      </c>
      <c r="X1341" s="4"/>
      <c r="Y1341" s="8"/>
      <c r="Z1341" s="223"/>
    </row>
    <row r="1342" spans="1:26" x14ac:dyDescent="0.25">
      <c r="A1342" s="6" t="str">
        <f ca="1">no.</f>
        <v/>
      </c>
      <c r="E1342" s="4" t="str">
        <f ca="1">position</f>
        <v/>
      </c>
      <c r="I1342" s="318"/>
      <c r="L1342" s="4"/>
      <c r="N1342" s="6"/>
      <c r="P1342" s="20"/>
      <c r="Q1342" s="5" t="str">
        <f ca="1">score</f>
        <v/>
      </c>
      <c r="R1342" s="7" t="str">
        <f ca="1">rescore_pd</f>
        <v/>
      </c>
      <c r="S1342" s="310" t="str">
        <f ca="1">price</f>
        <v/>
      </c>
      <c r="U1342" s="4"/>
      <c r="V1342" s="4"/>
      <c r="W1342" s="219" t="str">
        <f ca="1">comm_pd</f>
        <v/>
      </c>
      <c r="X1342" s="4"/>
      <c r="Y1342" s="8"/>
      <c r="Z1342" s="223"/>
    </row>
    <row r="1343" spans="1:26" x14ac:dyDescent="0.25">
      <c r="A1343" s="6" t="str">
        <f ca="1">no.</f>
        <v/>
      </c>
      <c r="E1343" s="4" t="str">
        <f ca="1">position</f>
        <v/>
      </c>
      <c r="I1343" s="318"/>
      <c r="L1343" s="4"/>
      <c r="N1343" s="6"/>
      <c r="P1343" s="20"/>
      <c r="Q1343" s="5" t="str">
        <f ca="1">score</f>
        <v/>
      </c>
      <c r="R1343" s="7" t="str">
        <f ca="1">rescore_pd</f>
        <v/>
      </c>
      <c r="S1343" s="310" t="str">
        <f ca="1">price</f>
        <v/>
      </c>
      <c r="U1343" s="4"/>
      <c r="V1343" s="4"/>
      <c r="W1343" s="219" t="str">
        <f ca="1">comm_pd</f>
        <v/>
      </c>
      <c r="X1343" s="4"/>
      <c r="Y1343" s="8"/>
      <c r="Z1343" s="223"/>
    </row>
    <row r="1344" spans="1:26" x14ac:dyDescent="0.25">
      <c r="A1344" s="6" t="str">
        <f ca="1">no.</f>
        <v/>
      </c>
      <c r="E1344" s="4" t="str">
        <f ca="1">position</f>
        <v/>
      </c>
      <c r="I1344" s="318"/>
      <c r="L1344" s="4"/>
      <c r="N1344" s="6"/>
      <c r="P1344" s="20"/>
      <c r="Q1344" s="5" t="str">
        <f ca="1">score</f>
        <v/>
      </c>
      <c r="R1344" s="7" t="str">
        <f ca="1">rescore_pd</f>
        <v/>
      </c>
      <c r="S1344" s="310" t="str">
        <f ca="1">price</f>
        <v/>
      </c>
      <c r="U1344" s="4"/>
      <c r="V1344" s="4"/>
      <c r="W1344" s="219" t="str">
        <f ca="1">comm_pd</f>
        <v/>
      </c>
      <c r="X1344" s="4"/>
      <c r="Y1344" s="8"/>
      <c r="Z1344" s="223"/>
    </row>
    <row r="1345" spans="1:26" x14ac:dyDescent="0.25">
      <c r="A1345" s="6" t="str">
        <f ca="1">no.</f>
        <v/>
      </c>
      <c r="E1345" s="4" t="str">
        <f ca="1">position</f>
        <v/>
      </c>
      <c r="I1345" s="318"/>
      <c r="L1345" s="4"/>
      <c r="N1345" s="6"/>
      <c r="P1345" s="20"/>
      <c r="Q1345" s="5" t="str">
        <f ca="1">score</f>
        <v/>
      </c>
      <c r="R1345" s="7" t="str">
        <f ca="1">rescore_pd</f>
        <v/>
      </c>
      <c r="S1345" s="310" t="str">
        <f ca="1">price</f>
        <v/>
      </c>
      <c r="U1345" s="4"/>
      <c r="V1345" s="4"/>
      <c r="W1345" s="219" t="str">
        <f ca="1">comm_pd</f>
        <v/>
      </c>
      <c r="X1345" s="4"/>
      <c r="Y1345" s="8"/>
      <c r="Z1345" s="223"/>
    </row>
    <row r="1346" spans="1:26" x14ac:dyDescent="0.25">
      <c r="A1346" s="6" t="str">
        <f ca="1">no.</f>
        <v/>
      </c>
      <c r="E1346" s="4" t="str">
        <f ca="1">position</f>
        <v/>
      </c>
      <c r="I1346" s="318"/>
      <c r="L1346" s="4"/>
      <c r="N1346" s="6"/>
      <c r="P1346" s="20"/>
      <c r="Q1346" s="5" t="str">
        <f ca="1">score</f>
        <v/>
      </c>
      <c r="R1346" s="7" t="str">
        <f ca="1">rescore_pd</f>
        <v/>
      </c>
      <c r="S1346" s="310" t="str">
        <f ca="1">price</f>
        <v/>
      </c>
      <c r="U1346" s="4"/>
      <c r="V1346" s="4"/>
      <c r="W1346" s="219" t="str">
        <f ca="1">comm_pd</f>
        <v/>
      </c>
      <c r="X1346" s="4"/>
      <c r="Y1346" s="8"/>
      <c r="Z1346" s="223"/>
    </row>
    <row r="1347" spans="1:26" x14ac:dyDescent="0.25">
      <c r="A1347" s="6" t="str">
        <f ca="1">no.</f>
        <v/>
      </c>
      <c r="E1347" s="4" t="str">
        <f ca="1">position</f>
        <v/>
      </c>
      <c r="I1347" s="318"/>
      <c r="L1347" s="4"/>
      <c r="N1347" s="6"/>
      <c r="P1347" s="20"/>
      <c r="Q1347" s="5" t="str">
        <f ca="1">score</f>
        <v/>
      </c>
      <c r="R1347" s="7" t="str">
        <f ca="1">rescore_pd</f>
        <v/>
      </c>
      <c r="S1347" s="310" t="str">
        <f ca="1">price</f>
        <v/>
      </c>
      <c r="U1347" s="4"/>
      <c r="V1347" s="4"/>
      <c r="W1347" s="219" t="str">
        <f ca="1">comm_pd</f>
        <v/>
      </c>
      <c r="X1347" s="4"/>
      <c r="Y1347" s="8"/>
      <c r="Z1347" s="223"/>
    </row>
    <row r="1348" spans="1:26" x14ac:dyDescent="0.25">
      <c r="A1348" s="6" t="str">
        <f ca="1">no.</f>
        <v/>
      </c>
      <c r="E1348" s="4" t="str">
        <f ca="1">position</f>
        <v/>
      </c>
      <c r="I1348" s="318"/>
      <c r="L1348" s="4"/>
      <c r="N1348" s="6"/>
      <c r="P1348" s="20"/>
      <c r="Q1348" s="5" t="str">
        <f ca="1">score</f>
        <v/>
      </c>
      <c r="R1348" s="7" t="str">
        <f ca="1">rescore_pd</f>
        <v/>
      </c>
      <c r="S1348" s="310" t="str">
        <f ca="1">price</f>
        <v/>
      </c>
      <c r="U1348" s="4"/>
      <c r="V1348" s="4"/>
      <c r="W1348" s="219" t="str">
        <f ca="1">comm_pd</f>
        <v/>
      </c>
      <c r="X1348" s="4"/>
      <c r="Y1348" s="8"/>
      <c r="Z1348" s="223"/>
    </row>
    <row r="1349" spans="1:26" x14ac:dyDescent="0.25">
      <c r="A1349" s="6" t="str">
        <f ca="1">no.</f>
        <v/>
      </c>
      <c r="E1349" s="4" t="str">
        <f ca="1">position</f>
        <v/>
      </c>
      <c r="I1349" s="318"/>
      <c r="L1349" s="4"/>
      <c r="N1349" s="6"/>
      <c r="P1349" s="20"/>
      <c r="Q1349" s="5" t="str">
        <f ca="1">score</f>
        <v/>
      </c>
      <c r="R1349" s="7" t="str">
        <f ca="1">rescore_pd</f>
        <v/>
      </c>
      <c r="S1349" s="310" t="str">
        <f ca="1">price</f>
        <v/>
      </c>
      <c r="U1349" s="4"/>
      <c r="V1349" s="4"/>
      <c r="W1349" s="219" t="str">
        <f ca="1">comm_pd</f>
        <v/>
      </c>
      <c r="X1349" s="4"/>
      <c r="Y1349" s="8"/>
      <c r="Z1349" s="223"/>
    </row>
    <row r="1350" spans="1:26" x14ac:dyDescent="0.25">
      <c r="A1350" s="6" t="str">
        <f ca="1">no.</f>
        <v/>
      </c>
      <c r="E1350" s="4" t="str">
        <f ca="1">position</f>
        <v/>
      </c>
      <c r="I1350" s="318"/>
      <c r="L1350" s="4"/>
      <c r="N1350" s="6"/>
      <c r="P1350" s="20"/>
      <c r="Q1350" s="5" t="str">
        <f ca="1">score</f>
        <v/>
      </c>
      <c r="R1350" s="7" t="str">
        <f ca="1">rescore_pd</f>
        <v/>
      </c>
      <c r="S1350" s="310" t="str">
        <f ca="1">price</f>
        <v/>
      </c>
      <c r="U1350" s="4"/>
      <c r="V1350" s="4"/>
      <c r="W1350" s="219" t="str">
        <f ca="1">comm_pd</f>
        <v/>
      </c>
      <c r="X1350" s="4"/>
      <c r="Y1350" s="8"/>
      <c r="Z1350" s="223"/>
    </row>
    <row r="1351" spans="1:26" x14ac:dyDescent="0.25">
      <c r="A1351" s="6" t="str">
        <f ca="1">no.</f>
        <v/>
      </c>
      <c r="E1351" s="4" t="str">
        <f ca="1">position</f>
        <v/>
      </c>
      <c r="I1351" s="318"/>
      <c r="L1351" s="4"/>
      <c r="N1351" s="6"/>
      <c r="P1351" s="20"/>
      <c r="Q1351" s="5" t="str">
        <f ca="1">score</f>
        <v/>
      </c>
      <c r="R1351" s="7" t="str">
        <f ca="1">rescore_pd</f>
        <v/>
      </c>
      <c r="S1351" s="310" t="str">
        <f ca="1">price</f>
        <v/>
      </c>
      <c r="U1351" s="4"/>
      <c r="V1351" s="4"/>
      <c r="W1351" s="219" t="str">
        <f ca="1">comm_pd</f>
        <v/>
      </c>
      <c r="X1351" s="4"/>
      <c r="Y1351" s="8"/>
      <c r="Z1351" s="223"/>
    </row>
    <row r="1352" spans="1:26" x14ac:dyDescent="0.25">
      <c r="A1352" s="6" t="str">
        <f ca="1">no.</f>
        <v/>
      </c>
      <c r="E1352" s="4" t="str">
        <f ca="1">position</f>
        <v/>
      </c>
      <c r="I1352" s="318"/>
      <c r="L1352" s="4"/>
      <c r="N1352" s="6"/>
      <c r="P1352" s="20"/>
      <c r="Q1352" s="5" t="str">
        <f ca="1">score</f>
        <v/>
      </c>
      <c r="R1352" s="7" t="str">
        <f ca="1">rescore_pd</f>
        <v/>
      </c>
      <c r="S1352" s="310" t="str">
        <f ca="1">price</f>
        <v/>
      </c>
      <c r="U1352" s="4"/>
      <c r="V1352" s="4"/>
      <c r="W1352" s="219" t="str">
        <f ca="1">comm_pd</f>
        <v/>
      </c>
      <c r="X1352" s="4"/>
      <c r="Y1352" s="8"/>
      <c r="Z1352" s="223"/>
    </row>
    <row r="1353" spans="1:26" x14ac:dyDescent="0.25">
      <c r="A1353" s="6" t="str">
        <f ca="1">no.</f>
        <v/>
      </c>
      <c r="E1353" s="4" t="str">
        <f ca="1">position</f>
        <v/>
      </c>
      <c r="I1353" s="318"/>
      <c r="L1353" s="4"/>
      <c r="N1353" s="6"/>
      <c r="P1353" s="20"/>
      <c r="Q1353" s="5" t="str">
        <f ca="1">score</f>
        <v/>
      </c>
      <c r="R1353" s="7" t="str">
        <f ca="1">rescore_pd</f>
        <v/>
      </c>
      <c r="S1353" s="310" t="str">
        <f ca="1">price</f>
        <v/>
      </c>
      <c r="U1353" s="4"/>
      <c r="V1353" s="4"/>
      <c r="W1353" s="219" t="str">
        <f ca="1">comm_pd</f>
        <v/>
      </c>
      <c r="X1353" s="4"/>
      <c r="Y1353" s="8"/>
      <c r="Z1353" s="223"/>
    </row>
    <row r="1354" spans="1:26" x14ac:dyDescent="0.25">
      <c r="A1354" s="6" t="str">
        <f ca="1">no.</f>
        <v/>
      </c>
      <c r="E1354" s="4" t="str">
        <f ca="1">position</f>
        <v/>
      </c>
      <c r="I1354" s="318"/>
      <c r="L1354" s="4"/>
      <c r="N1354" s="6"/>
      <c r="P1354" s="20"/>
      <c r="Q1354" s="5" t="str">
        <f ca="1">score</f>
        <v/>
      </c>
      <c r="R1354" s="7" t="str">
        <f ca="1">rescore_pd</f>
        <v/>
      </c>
      <c r="S1354" s="310" t="str">
        <f ca="1">price</f>
        <v/>
      </c>
      <c r="U1354" s="4"/>
      <c r="V1354" s="4"/>
      <c r="W1354" s="219" t="str">
        <f ca="1">comm_pd</f>
        <v/>
      </c>
      <c r="X1354" s="4"/>
      <c r="Y1354" s="8"/>
      <c r="Z1354" s="223"/>
    </row>
    <row r="1355" spans="1:26" x14ac:dyDescent="0.25">
      <c r="A1355" s="6" t="str">
        <f ca="1">no.</f>
        <v/>
      </c>
      <c r="E1355" s="4" t="str">
        <f ca="1">position</f>
        <v/>
      </c>
      <c r="I1355" s="318"/>
      <c r="L1355" s="4"/>
      <c r="N1355" s="6"/>
      <c r="P1355" s="20"/>
      <c r="Q1355" s="5" t="str">
        <f ca="1">score</f>
        <v/>
      </c>
      <c r="R1355" s="7" t="str">
        <f ca="1">rescore_pd</f>
        <v/>
      </c>
      <c r="S1355" s="310" t="str">
        <f ca="1">price</f>
        <v/>
      </c>
      <c r="U1355" s="4"/>
      <c r="V1355" s="4"/>
      <c r="W1355" s="219" t="str">
        <f ca="1">comm_pd</f>
        <v/>
      </c>
      <c r="X1355" s="4"/>
      <c r="Y1355" s="8"/>
      <c r="Z1355" s="223"/>
    </row>
    <row r="1356" spans="1:26" x14ac:dyDescent="0.25">
      <c r="A1356" s="6" t="str">
        <f ca="1">no.</f>
        <v/>
      </c>
      <c r="E1356" s="4" t="str">
        <f ca="1">position</f>
        <v/>
      </c>
      <c r="I1356" s="318"/>
      <c r="L1356" s="4"/>
      <c r="N1356" s="6"/>
      <c r="P1356" s="20"/>
      <c r="Q1356" s="5" t="str">
        <f ca="1">score</f>
        <v/>
      </c>
      <c r="R1356" s="7" t="str">
        <f ca="1">rescore_pd</f>
        <v/>
      </c>
      <c r="S1356" s="310" t="str">
        <f ca="1">price</f>
        <v/>
      </c>
      <c r="U1356" s="4"/>
      <c r="V1356" s="4"/>
      <c r="W1356" s="219" t="str">
        <f ca="1">comm_pd</f>
        <v/>
      </c>
      <c r="X1356" s="4"/>
      <c r="Y1356" s="8"/>
      <c r="Z1356" s="223"/>
    </row>
    <row r="1357" spans="1:26" x14ac:dyDescent="0.25">
      <c r="A1357" s="6" t="str">
        <f ca="1">no.</f>
        <v/>
      </c>
      <c r="E1357" s="4" t="str">
        <f ca="1">position</f>
        <v/>
      </c>
      <c r="I1357" s="318"/>
      <c r="L1357" s="4"/>
      <c r="N1357" s="6"/>
      <c r="P1357" s="20"/>
      <c r="Q1357" s="5" t="str">
        <f ca="1">score</f>
        <v/>
      </c>
      <c r="R1357" s="7" t="str">
        <f ca="1">rescore_pd</f>
        <v/>
      </c>
      <c r="S1357" s="310" t="str">
        <f ca="1">price</f>
        <v/>
      </c>
      <c r="U1357" s="4"/>
      <c r="V1357" s="4"/>
      <c r="W1357" s="219" t="str">
        <f ca="1">comm_pd</f>
        <v/>
      </c>
      <c r="X1357" s="4"/>
      <c r="Y1357" s="8"/>
      <c r="Z1357" s="223"/>
    </row>
    <row r="1358" spans="1:26" x14ac:dyDescent="0.25">
      <c r="A1358" s="6" t="str">
        <f ca="1">no.</f>
        <v/>
      </c>
      <c r="E1358" s="4" t="str">
        <f ca="1">position</f>
        <v/>
      </c>
      <c r="I1358" s="318"/>
      <c r="L1358" s="4"/>
      <c r="N1358" s="6"/>
      <c r="P1358" s="20"/>
      <c r="Q1358" s="5" t="str">
        <f ca="1">score</f>
        <v/>
      </c>
      <c r="R1358" s="7" t="str">
        <f ca="1">rescore_pd</f>
        <v/>
      </c>
      <c r="S1358" s="310" t="str">
        <f ca="1">price</f>
        <v/>
      </c>
      <c r="U1358" s="4"/>
      <c r="V1358" s="4"/>
      <c r="W1358" s="219" t="str">
        <f ca="1">comm_pd</f>
        <v/>
      </c>
      <c r="X1358" s="4"/>
      <c r="Y1358" s="8"/>
      <c r="Z1358" s="223"/>
    </row>
    <row r="1359" spans="1:26" x14ac:dyDescent="0.25">
      <c r="A1359" s="6" t="str">
        <f ca="1">no.</f>
        <v/>
      </c>
      <c r="E1359" s="4" t="str">
        <f ca="1">position</f>
        <v/>
      </c>
      <c r="I1359" s="318"/>
      <c r="L1359" s="4"/>
      <c r="N1359" s="6"/>
      <c r="P1359" s="20"/>
      <c r="Q1359" s="5" t="str">
        <f ca="1">score</f>
        <v/>
      </c>
      <c r="R1359" s="7" t="str">
        <f ca="1">rescore_pd</f>
        <v/>
      </c>
      <c r="S1359" s="310" t="str">
        <f ca="1">price</f>
        <v/>
      </c>
      <c r="U1359" s="4"/>
      <c r="V1359" s="4"/>
      <c r="W1359" s="219" t="str">
        <f ca="1">comm_pd</f>
        <v/>
      </c>
      <c r="X1359" s="4"/>
      <c r="Y1359" s="8"/>
      <c r="Z1359" s="223"/>
    </row>
    <row r="1360" spans="1:26" x14ac:dyDescent="0.25">
      <c r="A1360" s="6" t="str">
        <f ca="1">no.</f>
        <v/>
      </c>
      <c r="E1360" s="4" t="str">
        <f ca="1">position</f>
        <v/>
      </c>
      <c r="I1360" s="318"/>
      <c r="L1360" s="4"/>
      <c r="N1360" s="6"/>
      <c r="P1360" s="20"/>
      <c r="Q1360" s="5" t="str">
        <f ca="1">score</f>
        <v/>
      </c>
      <c r="R1360" s="7" t="str">
        <f ca="1">rescore_pd</f>
        <v/>
      </c>
      <c r="S1360" s="310" t="str">
        <f ca="1">price</f>
        <v/>
      </c>
      <c r="U1360" s="4"/>
      <c r="V1360" s="4"/>
      <c r="W1360" s="219" t="str">
        <f ca="1">comm_pd</f>
        <v/>
      </c>
      <c r="X1360" s="4"/>
      <c r="Y1360" s="8"/>
      <c r="Z1360" s="223"/>
    </row>
    <row r="1361" spans="1:26" x14ac:dyDescent="0.25">
      <c r="A1361" s="6" t="str">
        <f ca="1">no.</f>
        <v/>
      </c>
      <c r="E1361" s="4" t="str">
        <f ca="1">position</f>
        <v/>
      </c>
      <c r="I1361" s="318"/>
      <c r="L1361" s="4"/>
      <c r="N1361" s="6"/>
      <c r="P1361" s="20"/>
      <c r="Q1361" s="5" t="str">
        <f ca="1">score</f>
        <v/>
      </c>
      <c r="R1361" s="7" t="str">
        <f ca="1">rescore_pd</f>
        <v/>
      </c>
      <c r="S1361" s="310" t="str">
        <f ca="1">price</f>
        <v/>
      </c>
      <c r="U1361" s="4"/>
      <c r="V1361" s="4"/>
      <c r="W1361" s="219" t="str">
        <f ca="1">comm_pd</f>
        <v/>
      </c>
      <c r="X1361" s="4"/>
      <c r="Y1361" s="8"/>
      <c r="Z1361" s="223"/>
    </row>
    <row r="1362" spans="1:26" x14ac:dyDescent="0.25">
      <c r="A1362" s="6" t="str">
        <f ca="1">no.</f>
        <v/>
      </c>
      <c r="E1362" s="4" t="str">
        <f ca="1">position</f>
        <v/>
      </c>
      <c r="I1362" s="318"/>
      <c r="L1362" s="4"/>
      <c r="N1362" s="6"/>
      <c r="P1362" s="20"/>
      <c r="Q1362" s="5" t="str">
        <f ca="1">score</f>
        <v/>
      </c>
      <c r="R1362" s="7" t="str">
        <f ca="1">rescore_pd</f>
        <v/>
      </c>
      <c r="S1362" s="310" t="str">
        <f ca="1">price</f>
        <v/>
      </c>
      <c r="U1362" s="4"/>
      <c r="V1362" s="4"/>
      <c r="W1362" s="219" t="str">
        <f ca="1">comm_pd</f>
        <v/>
      </c>
      <c r="X1362" s="4"/>
      <c r="Y1362" s="8"/>
      <c r="Z1362" s="223"/>
    </row>
    <row r="1363" spans="1:26" x14ac:dyDescent="0.25">
      <c r="A1363" s="6" t="str">
        <f ca="1">no.</f>
        <v/>
      </c>
      <c r="E1363" s="4" t="str">
        <f ca="1">position</f>
        <v/>
      </c>
      <c r="I1363" s="318"/>
      <c r="L1363" s="4"/>
      <c r="N1363" s="6"/>
      <c r="P1363" s="20"/>
      <c r="Q1363" s="5" t="str">
        <f ca="1">score</f>
        <v/>
      </c>
      <c r="R1363" s="7" t="str">
        <f ca="1">rescore_pd</f>
        <v/>
      </c>
      <c r="S1363" s="310" t="str">
        <f ca="1">price</f>
        <v/>
      </c>
      <c r="U1363" s="4"/>
      <c r="V1363" s="4"/>
      <c r="W1363" s="219" t="str">
        <f ca="1">comm_pd</f>
        <v/>
      </c>
      <c r="X1363" s="4"/>
      <c r="Y1363" s="8"/>
      <c r="Z1363" s="223"/>
    </row>
    <row r="1364" spans="1:26" x14ac:dyDescent="0.25">
      <c r="A1364" s="6" t="str">
        <f ca="1">no.</f>
        <v/>
      </c>
      <c r="E1364" s="4" t="str">
        <f ca="1">position</f>
        <v/>
      </c>
      <c r="I1364" s="318"/>
      <c r="L1364" s="4"/>
      <c r="N1364" s="6"/>
      <c r="P1364" s="20"/>
      <c r="Q1364" s="5" t="str">
        <f ca="1">score</f>
        <v/>
      </c>
      <c r="R1364" s="7" t="str">
        <f ca="1">rescore_pd</f>
        <v/>
      </c>
      <c r="S1364" s="310" t="str">
        <f ca="1">price</f>
        <v/>
      </c>
      <c r="U1364" s="4"/>
      <c r="V1364" s="4"/>
      <c r="W1364" s="219" t="str">
        <f ca="1">comm_pd</f>
        <v/>
      </c>
      <c r="X1364" s="4"/>
      <c r="Y1364" s="8"/>
      <c r="Z1364" s="223"/>
    </row>
    <row r="1365" spans="1:26" x14ac:dyDescent="0.25">
      <c r="A1365" s="6" t="str">
        <f ca="1">no.</f>
        <v/>
      </c>
      <c r="E1365" s="4" t="str">
        <f ca="1">position</f>
        <v/>
      </c>
      <c r="I1365" s="318"/>
      <c r="L1365" s="4"/>
      <c r="N1365" s="6"/>
      <c r="P1365" s="20"/>
      <c r="Q1365" s="5" t="str">
        <f ca="1">score</f>
        <v/>
      </c>
      <c r="R1365" s="7" t="str">
        <f ca="1">rescore_pd</f>
        <v/>
      </c>
      <c r="S1365" s="310" t="str">
        <f ca="1">price</f>
        <v/>
      </c>
      <c r="U1365" s="4"/>
      <c r="V1365" s="4"/>
      <c r="W1365" s="219" t="str">
        <f ca="1">comm_pd</f>
        <v/>
      </c>
      <c r="X1365" s="4"/>
      <c r="Y1365" s="8"/>
      <c r="Z1365" s="223"/>
    </row>
    <row r="1366" spans="1:26" x14ac:dyDescent="0.25">
      <c r="A1366" s="6" t="str">
        <f ca="1">no.</f>
        <v/>
      </c>
      <c r="E1366" s="4" t="str">
        <f ca="1">position</f>
        <v/>
      </c>
      <c r="I1366" s="318"/>
      <c r="L1366" s="4"/>
      <c r="N1366" s="6"/>
      <c r="P1366" s="20"/>
      <c r="Q1366" s="5" t="str">
        <f ca="1">score</f>
        <v/>
      </c>
      <c r="R1366" s="7" t="str">
        <f ca="1">rescore_pd</f>
        <v/>
      </c>
      <c r="S1366" s="310" t="str">
        <f ca="1">price</f>
        <v/>
      </c>
      <c r="U1366" s="4"/>
      <c r="V1366" s="4"/>
      <c r="W1366" s="219" t="str">
        <f ca="1">comm_pd</f>
        <v/>
      </c>
      <c r="X1366" s="4"/>
      <c r="Y1366" s="8"/>
      <c r="Z1366" s="223"/>
    </row>
    <row r="1367" spans="1:26" x14ac:dyDescent="0.25">
      <c r="A1367" s="6" t="str">
        <f ca="1">no.</f>
        <v/>
      </c>
      <c r="E1367" s="4" t="str">
        <f ca="1">position</f>
        <v/>
      </c>
      <c r="I1367" s="318"/>
      <c r="L1367" s="4"/>
      <c r="N1367" s="6"/>
      <c r="P1367" s="20"/>
      <c r="Q1367" s="5" t="str">
        <f ca="1">score</f>
        <v/>
      </c>
      <c r="R1367" s="7" t="str">
        <f ca="1">rescore_pd</f>
        <v/>
      </c>
      <c r="S1367" s="310" t="str">
        <f ca="1">price</f>
        <v/>
      </c>
      <c r="U1367" s="4"/>
      <c r="V1367" s="4"/>
      <c r="W1367" s="219" t="str">
        <f ca="1">comm_pd</f>
        <v/>
      </c>
      <c r="X1367" s="4"/>
      <c r="Y1367" s="8"/>
      <c r="Z1367" s="223"/>
    </row>
    <row r="1368" spans="1:26" x14ac:dyDescent="0.25">
      <c r="A1368" s="6" t="str">
        <f ca="1">no.</f>
        <v/>
      </c>
      <c r="E1368" s="4" t="str">
        <f ca="1">position</f>
        <v/>
      </c>
      <c r="I1368" s="318"/>
      <c r="L1368" s="4"/>
      <c r="N1368" s="6"/>
      <c r="P1368" s="20"/>
      <c r="Q1368" s="5" t="str">
        <f ca="1">score</f>
        <v/>
      </c>
      <c r="R1368" s="7" t="str">
        <f ca="1">rescore_pd</f>
        <v/>
      </c>
      <c r="S1368" s="310" t="str">
        <f ca="1">price</f>
        <v/>
      </c>
      <c r="U1368" s="4"/>
      <c r="V1368" s="4"/>
      <c r="W1368" s="219" t="str">
        <f ca="1">comm_pd</f>
        <v/>
      </c>
      <c r="X1368" s="4"/>
      <c r="Y1368" s="8"/>
      <c r="Z1368" s="223"/>
    </row>
    <row r="1369" spans="1:26" x14ac:dyDescent="0.25">
      <c r="A1369" s="6" t="str">
        <f ca="1">no.</f>
        <v/>
      </c>
      <c r="E1369" s="4" t="str">
        <f ca="1">position</f>
        <v/>
      </c>
      <c r="I1369" s="318"/>
      <c r="L1369" s="4"/>
      <c r="N1369" s="6"/>
      <c r="P1369" s="20"/>
      <c r="Q1369" s="5" t="str">
        <f ca="1">score</f>
        <v/>
      </c>
      <c r="R1369" s="7" t="str">
        <f ca="1">rescore_pd</f>
        <v/>
      </c>
      <c r="S1369" s="310" t="str">
        <f ca="1">price</f>
        <v/>
      </c>
      <c r="U1369" s="4"/>
      <c r="V1369" s="4"/>
      <c r="W1369" s="219" t="str">
        <f ca="1">comm_pd</f>
        <v/>
      </c>
      <c r="X1369" s="4"/>
      <c r="Y1369" s="8"/>
      <c r="Z1369" s="223"/>
    </row>
    <row r="1370" spans="1:26" x14ac:dyDescent="0.25">
      <c r="A1370" s="6" t="str">
        <f ca="1">no.</f>
        <v/>
      </c>
      <c r="E1370" s="4" t="str">
        <f ca="1">position</f>
        <v/>
      </c>
      <c r="I1370" s="318"/>
      <c r="L1370" s="4"/>
      <c r="N1370" s="6"/>
      <c r="P1370" s="20"/>
      <c r="Q1370" s="5" t="str">
        <f ca="1">score</f>
        <v/>
      </c>
      <c r="R1370" s="7" t="str">
        <f ca="1">rescore_pd</f>
        <v/>
      </c>
      <c r="S1370" s="310" t="str">
        <f ca="1">price</f>
        <v/>
      </c>
      <c r="U1370" s="4"/>
      <c r="V1370" s="4"/>
      <c r="W1370" s="219" t="str">
        <f ca="1">comm_pd</f>
        <v/>
      </c>
      <c r="X1370" s="4"/>
      <c r="Y1370" s="8"/>
      <c r="Z1370" s="223"/>
    </row>
    <row r="1371" spans="1:26" x14ac:dyDescent="0.25">
      <c r="A1371" s="6" t="str">
        <f ca="1">no.</f>
        <v/>
      </c>
      <c r="E1371" s="4" t="str">
        <f ca="1">position</f>
        <v/>
      </c>
      <c r="I1371" s="318"/>
      <c r="L1371" s="4"/>
      <c r="N1371" s="6"/>
      <c r="P1371" s="20"/>
      <c r="Q1371" s="5" t="str">
        <f ca="1">score</f>
        <v/>
      </c>
      <c r="R1371" s="7" t="str">
        <f ca="1">rescore_pd</f>
        <v/>
      </c>
      <c r="S1371" s="310" t="str">
        <f ca="1">price</f>
        <v/>
      </c>
      <c r="U1371" s="4"/>
      <c r="V1371" s="4"/>
      <c r="W1371" s="219" t="str">
        <f ca="1">comm_pd</f>
        <v/>
      </c>
      <c r="X1371" s="4"/>
      <c r="Y1371" s="8"/>
      <c r="Z1371" s="223"/>
    </row>
    <row r="1372" spans="1:26" x14ac:dyDescent="0.25">
      <c r="A1372" s="6" t="str">
        <f ca="1">no.</f>
        <v/>
      </c>
      <c r="E1372" s="4" t="str">
        <f ca="1">position</f>
        <v/>
      </c>
      <c r="I1372" s="318"/>
      <c r="L1372" s="4"/>
      <c r="N1372" s="6"/>
      <c r="P1372" s="20"/>
      <c r="Q1372" s="5" t="str">
        <f ca="1">score</f>
        <v/>
      </c>
      <c r="R1372" s="7" t="str">
        <f ca="1">rescore_pd</f>
        <v/>
      </c>
      <c r="S1372" s="310" t="str">
        <f ca="1">price</f>
        <v/>
      </c>
      <c r="U1372" s="4"/>
      <c r="V1372" s="4"/>
      <c r="W1372" s="219" t="str">
        <f ca="1">comm_pd</f>
        <v/>
      </c>
      <c r="X1372" s="4"/>
      <c r="Y1372" s="8"/>
      <c r="Z1372" s="223"/>
    </row>
    <row r="1373" spans="1:26" x14ac:dyDescent="0.25">
      <c r="A1373" s="6" t="str">
        <f ca="1">no.</f>
        <v/>
      </c>
      <c r="E1373" s="4" t="str">
        <f ca="1">position</f>
        <v/>
      </c>
      <c r="I1373" s="318"/>
      <c r="L1373" s="4"/>
      <c r="N1373" s="6"/>
      <c r="P1373" s="20"/>
      <c r="Q1373" s="5" t="str">
        <f ca="1">score</f>
        <v/>
      </c>
      <c r="R1373" s="7" t="str">
        <f ca="1">rescore_pd</f>
        <v/>
      </c>
      <c r="S1373" s="310" t="str">
        <f ca="1">price</f>
        <v/>
      </c>
      <c r="U1373" s="4"/>
      <c r="V1373" s="4"/>
      <c r="W1373" s="219" t="str">
        <f ca="1">comm_pd</f>
        <v/>
      </c>
      <c r="X1373" s="4"/>
      <c r="Y1373" s="8"/>
      <c r="Z1373" s="223"/>
    </row>
    <row r="1374" spans="1:26" x14ac:dyDescent="0.25">
      <c r="A1374" s="6" t="str">
        <f ca="1">no.</f>
        <v/>
      </c>
      <c r="E1374" s="4" t="str">
        <f ca="1">position</f>
        <v/>
      </c>
      <c r="I1374" s="318"/>
      <c r="L1374" s="4"/>
      <c r="N1374" s="6"/>
      <c r="P1374" s="20"/>
      <c r="Q1374" s="5" t="str">
        <f ca="1">score</f>
        <v/>
      </c>
      <c r="R1374" s="7" t="str">
        <f ca="1">rescore_pd</f>
        <v/>
      </c>
      <c r="S1374" s="310" t="str">
        <f ca="1">price</f>
        <v/>
      </c>
      <c r="U1374" s="4"/>
      <c r="V1374" s="4"/>
      <c r="W1374" s="219" t="str">
        <f ca="1">comm_pd</f>
        <v/>
      </c>
      <c r="X1374" s="4"/>
      <c r="Y1374" s="8"/>
      <c r="Z1374" s="223"/>
    </row>
    <row r="1375" spans="1:26" x14ac:dyDescent="0.25">
      <c r="A1375" s="6" t="str">
        <f ca="1">no.</f>
        <v/>
      </c>
      <c r="E1375" s="4" t="str">
        <f ca="1">position</f>
        <v/>
      </c>
      <c r="I1375" s="318"/>
      <c r="L1375" s="4"/>
      <c r="N1375" s="6"/>
      <c r="P1375" s="20"/>
      <c r="Q1375" s="5" t="str">
        <f ca="1">score</f>
        <v/>
      </c>
      <c r="R1375" s="7" t="str">
        <f ca="1">rescore_pd</f>
        <v/>
      </c>
      <c r="S1375" s="310" t="str">
        <f ca="1">price</f>
        <v/>
      </c>
      <c r="U1375" s="4"/>
      <c r="V1375" s="4"/>
      <c r="W1375" s="219" t="str">
        <f ca="1">comm_pd</f>
        <v/>
      </c>
      <c r="X1375" s="4"/>
      <c r="Y1375" s="8"/>
      <c r="Z1375" s="223"/>
    </row>
    <row r="1376" spans="1:26" x14ac:dyDescent="0.25">
      <c r="A1376" s="6" t="str">
        <f ca="1">no.</f>
        <v/>
      </c>
      <c r="E1376" s="4" t="str">
        <f ca="1">position</f>
        <v/>
      </c>
      <c r="I1376" s="318"/>
      <c r="L1376" s="4"/>
      <c r="N1376" s="6"/>
      <c r="P1376" s="20"/>
      <c r="Q1376" s="5" t="str">
        <f ca="1">score</f>
        <v/>
      </c>
      <c r="R1376" s="7" t="str">
        <f ca="1">rescore_pd</f>
        <v/>
      </c>
      <c r="S1376" s="310" t="str">
        <f ca="1">price</f>
        <v/>
      </c>
      <c r="U1376" s="4"/>
      <c r="V1376" s="4"/>
      <c r="W1376" s="219" t="str">
        <f ca="1">comm_pd</f>
        <v/>
      </c>
      <c r="X1376" s="4"/>
      <c r="Y1376" s="8"/>
      <c r="Z1376" s="223"/>
    </row>
    <row r="1377" spans="1:26" x14ac:dyDescent="0.25">
      <c r="A1377" s="6" t="str">
        <f ca="1">no.</f>
        <v/>
      </c>
      <c r="E1377" s="4" t="str">
        <f ca="1">position</f>
        <v/>
      </c>
      <c r="I1377" s="318"/>
      <c r="L1377" s="4"/>
      <c r="N1377" s="6"/>
      <c r="P1377" s="20"/>
      <c r="Q1377" s="5" t="str">
        <f ca="1">score</f>
        <v/>
      </c>
      <c r="R1377" s="7" t="str">
        <f ca="1">rescore_pd</f>
        <v/>
      </c>
      <c r="S1377" s="310" t="str">
        <f ca="1">price</f>
        <v/>
      </c>
      <c r="U1377" s="4"/>
      <c r="V1377" s="4"/>
      <c r="W1377" s="219" t="str">
        <f ca="1">comm_pd</f>
        <v/>
      </c>
      <c r="X1377" s="4"/>
      <c r="Y1377" s="8"/>
      <c r="Z1377" s="223"/>
    </row>
    <row r="1378" spans="1:26" x14ac:dyDescent="0.25">
      <c r="A1378" s="6" t="str">
        <f ca="1">no.</f>
        <v/>
      </c>
      <c r="E1378" s="4" t="str">
        <f ca="1">position</f>
        <v/>
      </c>
      <c r="I1378" s="318"/>
      <c r="L1378" s="4"/>
      <c r="N1378" s="6"/>
      <c r="P1378" s="20"/>
      <c r="Q1378" s="5" t="str">
        <f ca="1">score</f>
        <v/>
      </c>
      <c r="R1378" s="7" t="str">
        <f ca="1">rescore_pd</f>
        <v/>
      </c>
      <c r="S1378" s="310" t="str">
        <f ca="1">price</f>
        <v/>
      </c>
      <c r="U1378" s="4"/>
      <c r="V1378" s="4"/>
      <c r="W1378" s="219" t="str">
        <f ca="1">comm_pd</f>
        <v/>
      </c>
      <c r="X1378" s="4"/>
      <c r="Y1378" s="8"/>
      <c r="Z1378" s="223"/>
    </row>
    <row r="1379" spans="1:26" x14ac:dyDescent="0.25">
      <c r="A1379" s="6" t="str">
        <f ca="1">no.</f>
        <v/>
      </c>
      <c r="E1379" s="4" t="str">
        <f ca="1">position</f>
        <v/>
      </c>
      <c r="I1379" s="318"/>
      <c r="L1379" s="4"/>
      <c r="N1379" s="6"/>
      <c r="P1379" s="20"/>
      <c r="Q1379" s="5" t="str">
        <f ca="1">score</f>
        <v/>
      </c>
      <c r="R1379" s="7" t="str">
        <f ca="1">rescore_pd</f>
        <v/>
      </c>
      <c r="S1379" s="310" t="str">
        <f ca="1">price</f>
        <v/>
      </c>
      <c r="U1379" s="4"/>
      <c r="V1379" s="4"/>
      <c r="W1379" s="219" t="str">
        <f ca="1">comm_pd</f>
        <v/>
      </c>
      <c r="X1379" s="4"/>
      <c r="Y1379" s="8"/>
      <c r="Z1379" s="223"/>
    </row>
    <row r="1380" spans="1:26" x14ac:dyDescent="0.25">
      <c r="A1380" s="6" t="str">
        <f ca="1">no.</f>
        <v/>
      </c>
      <c r="E1380" s="4" t="str">
        <f ca="1">position</f>
        <v/>
      </c>
      <c r="I1380" s="318"/>
      <c r="L1380" s="4"/>
      <c r="N1380" s="6"/>
      <c r="P1380" s="20"/>
      <c r="Q1380" s="5" t="str">
        <f ca="1">score</f>
        <v/>
      </c>
      <c r="R1380" s="7" t="str">
        <f ca="1">rescore_pd</f>
        <v/>
      </c>
      <c r="S1380" s="310" t="str">
        <f ca="1">price</f>
        <v/>
      </c>
      <c r="U1380" s="4"/>
      <c r="V1380" s="4"/>
      <c r="W1380" s="219" t="str">
        <f ca="1">comm_pd</f>
        <v/>
      </c>
      <c r="X1380" s="4"/>
      <c r="Y1380" s="8"/>
      <c r="Z1380" s="223"/>
    </row>
    <row r="1381" spans="1:26" x14ac:dyDescent="0.25">
      <c r="A1381" s="6" t="str">
        <f ca="1">no.</f>
        <v/>
      </c>
      <c r="E1381" s="4" t="str">
        <f ca="1">position</f>
        <v/>
      </c>
      <c r="I1381" s="318"/>
      <c r="L1381" s="4"/>
      <c r="N1381" s="6"/>
      <c r="P1381" s="20"/>
      <c r="Q1381" s="5" t="str">
        <f ca="1">score</f>
        <v/>
      </c>
      <c r="R1381" s="7" t="str">
        <f ca="1">rescore_pd</f>
        <v/>
      </c>
      <c r="S1381" s="310" t="str">
        <f ca="1">price</f>
        <v/>
      </c>
      <c r="U1381" s="4"/>
      <c r="V1381" s="4"/>
      <c r="W1381" s="219" t="str">
        <f ca="1">comm_pd</f>
        <v/>
      </c>
      <c r="X1381" s="4"/>
      <c r="Y1381" s="8"/>
      <c r="Z1381" s="223"/>
    </row>
    <row r="1382" spans="1:26" x14ac:dyDescent="0.25">
      <c r="A1382" s="6" t="str">
        <f ca="1">no.</f>
        <v/>
      </c>
      <c r="E1382" s="4" t="str">
        <f ca="1">position</f>
        <v/>
      </c>
      <c r="I1382" s="318"/>
      <c r="L1382" s="4"/>
      <c r="N1382" s="6"/>
      <c r="P1382" s="20"/>
      <c r="Q1382" s="5" t="str">
        <f ca="1">score</f>
        <v/>
      </c>
      <c r="R1382" s="7" t="str">
        <f ca="1">rescore_pd</f>
        <v/>
      </c>
      <c r="S1382" s="310" t="str">
        <f ca="1">price</f>
        <v/>
      </c>
      <c r="U1382" s="4"/>
      <c r="V1382" s="4"/>
      <c r="W1382" s="219" t="str">
        <f ca="1">comm_pd</f>
        <v/>
      </c>
      <c r="X1382" s="4"/>
      <c r="Y1382" s="8"/>
      <c r="Z1382" s="223"/>
    </row>
    <row r="1383" spans="1:26" x14ac:dyDescent="0.25">
      <c r="A1383" s="6" t="str">
        <f ca="1">no.</f>
        <v/>
      </c>
      <c r="E1383" s="4" t="str">
        <f ca="1">position</f>
        <v/>
      </c>
      <c r="I1383" s="318"/>
      <c r="L1383" s="4"/>
      <c r="N1383" s="6"/>
      <c r="P1383" s="20"/>
      <c r="Q1383" s="5" t="str">
        <f ca="1">score</f>
        <v/>
      </c>
      <c r="R1383" s="7" t="str">
        <f ca="1">rescore_pd</f>
        <v/>
      </c>
      <c r="S1383" s="310" t="str">
        <f ca="1">price</f>
        <v/>
      </c>
      <c r="U1383" s="4"/>
      <c r="V1383" s="4"/>
      <c r="W1383" s="219" t="str">
        <f ca="1">comm_pd</f>
        <v/>
      </c>
      <c r="X1383" s="4"/>
      <c r="Y1383" s="8"/>
      <c r="Z1383" s="223"/>
    </row>
    <row r="1384" spans="1:26" x14ac:dyDescent="0.25">
      <c r="A1384" s="6" t="str">
        <f ca="1">no.</f>
        <v/>
      </c>
      <c r="E1384" s="4" t="str">
        <f ca="1">position</f>
        <v/>
      </c>
      <c r="I1384" s="318"/>
      <c r="L1384" s="4"/>
      <c r="N1384" s="6"/>
      <c r="P1384" s="20"/>
      <c r="Q1384" s="5" t="str">
        <f ca="1">score</f>
        <v/>
      </c>
      <c r="R1384" s="7" t="str">
        <f ca="1">rescore_pd</f>
        <v/>
      </c>
      <c r="S1384" s="310" t="str">
        <f ca="1">price</f>
        <v/>
      </c>
      <c r="U1384" s="4"/>
      <c r="V1384" s="4"/>
      <c r="W1384" s="219" t="str">
        <f ca="1">comm_pd</f>
        <v/>
      </c>
      <c r="X1384" s="4"/>
      <c r="Y1384" s="8"/>
      <c r="Z1384" s="223"/>
    </row>
    <row r="1385" spans="1:26" x14ac:dyDescent="0.25">
      <c r="A1385" s="6" t="str">
        <f ca="1">no.</f>
        <v/>
      </c>
      <c r="E1385" s="4" t="str">
        <f ca="1">position</f>
        <v/>
      </c>
      <c r="I1385" s="318"/>
      <c r="L1385" s="4"/>
      <c r="N1385" s="6"/>
      <c r="P1385" s="20"/>
      <c r="Q1385" s="5" t="str">
        <f ca="1">score</f>
        <v/>
      </c>
      <c r="R1385" s="7" t="str">
        <f ca="1">rescore_pd</f>
        <v/>
      </c>
      <c r="S1385" s="310" t="str">
        <f ca="1">price</f>
        <v/>
      </c>
      <c r="U1385" s="4"/>
      <c r="V1385" s="4"/>
      <c r="W1385" s="219" t="str">
        <f ca="1">comm_pd</f>
        <v/>
      </c>
      <c r="X1385" s="4"/>
      <c r="Y1385" s="8"/>
      <c r="Z1385" s="223"/>
    </row>
    <row r="1386" spans="1:26" x14ac:dyDescent="0.25">
      <c r="A1386" s="6" t="str">
        <f ca="1">no.</f>
        <v/>
      </c>
      <c r="E1386" s="4" t="str">
        <f ca="1">position</f>
        <v/>
      </c>
      <c r="I1386" s="318"/>
      <c r="L1386" s="4"/>
      <c r="N1386" s="6"/>
      <c r="P1386" s="20"/>
      <c r="Q1386" s="5" t="str">
        <f ca="1">score</f>
        <v/>
      </c>
      <c r="R1386" s="7" t="str">
        <f ca="1">rescore_pd</f>
        <v/>
      </c>
      <c r="S1386" s="310" t="str">
        <f ca="1">price</f>
        <v/>
      </c>
      <c r="U1386" s="4"/>
      <c r="V1386" s="4"/>
      <c r="W1386" s="219" t="str">
        <f ca="1">comm_pd</f>
        <v/>
      </c>
      <c r="X1386" s="4"/>
      <c r="Y1386" s="8"/>
      <c r="Z1386" s="223"/>
    </row>
    <row r="1387" spans="1:26" x14ac:dyDescent="0.25">
      <c r="A1387" s="6" t="str">
        <f ca="1">no.</f>
        <v/>
      </c>
      <c r="E1387" s="4" t="str">
        <f ca="1">position</f>
        <v/>
      </c>
      <c r="I1387" s="318"/>
      <c r="L1387" s="4"/>
      <c r="N1387" s="6"/>
      <c r="P1387" s="20"/>
      <c r="Q1387" s="5" t="str">
        <f ca="1">score</f>
        <v/>
      </c>
      <c r="R1387" s="7" t="str">
        <f ca="1">rescore_pd</f>
        <v/>
      </c>
      <c r="S1387" s="310" t="str">
        <f ca="1">price</f>
        <v/>
      </c>
      <c r="U1387" s="4"/>
      <c r="V1387" s="4"/>
      <c r="W1387" s="219" t="str">
        <f ca="1">comm_pd</f>
        <v/>
      </c>
      <c r="X1387" s="4"/>
      <c r="Y1387" s="8"/>
      <c r="Z1387" s="223"/>
    </row>
    <row r="1388" spans="1:26" x14ac:dyDescent="0.25">
      <c r="A1388" s="6" t="str">
        <f ca="1">no.</f>
        <v/>
      </c>
      <c r="E1388" s="4" t="str">
        <f ca="1">position</f>
        <v/>
      </c>
      <c r="I1388" s="318"/>
      <c r="L1388" s="4"/>
      <c r="N1388" s="6"/>
      <c r="P1388" s="20"/>
      <c r="Q1388" s="5" t="str">
        <f ca="1">score</f>
        <v/>
      </c>
      <c r="R1388" s="7" t="str">
        <f ca="1">rescore_pd</f>
        <v/>
      </c>
      <c r="S1388" s="310" t="str">
        <f ca="1">price</f>
        <v/>
      </c>
      <c r="U1388" s="4"/>
      <c r="V1388" s="4"/>
      <c r="W1388" s="219" t="str">
        <f ca="1">comm_pd</f>
        <v/>
      </c>
      <c r="X1388" s="4"/>
      <c r="Y1388" s="8"/>
      <c r="Z1388" s="223"/>
    </row>
    <row r="1389" spans="1:26" x14ac:dyDescent="0.25">
      <c r="A1389" s="6" t="str">
        <f ca="1">no.</f>
        <v/>
      </c>
      <c r="E1389" s="4" t="str">
        <f ca="1">position</f>
        <v/>
      </c>
      <c r="I1389" s="318"/>
      <c r="L1389" s="4"/>
      <c r="N1389" s="6"/>
      <c r="P1389" s="20"/>
      <c r="Q1389" s="5" t="str">
        <f ca="1">score</f>
        <v/>
      </c>
      <c r="R1389" s="7" t="str">
        <f ca="1">rescore_pd</f>
        <v/>
      </c>
      <c r="S1389" s="310" t="str">
        <f ca="1">price</f>
        <v/>
      </c>
      <c r="U1389" s="4"/>
      <c r="V1389" s="4"/>
      <c r="W1389" s="219" t="str">
        <f ca="1">comm_pd</f>
        <v/>
      </c>
      <c r="X1389" s="4"/>
      <c r="Y1389" s="8"/>
      <c r="Z1389" s="223"/>
    </row>
    <row r="1390" spans="1:26" x14ac:dyDescent="0.25">
      <c r="A1390" s="6" t="str">
        <f ca="1">no.</f>
        <v/>
      </c>
      <c r="E1390" s="4" t="str">
        <f ca="1">position</f>
        <v/>
      </c>
      <c r="I1390" s="318"/>
      <c r="L1390" s="4"/>
      <c r="N1390" s="6"/>
      <c r="P1390" s="20"/>
      <c r="Q1390" s="5" t="str">
        <f ca="1">score</f>
        <v/>
      </c>
      <c r="R1390" s="7" t="str">
        <f ca="1">rescore_pd</f>
        <v/>
      </c>
      <c r="S1390" s="310" t="str">
        <f ca="1">price</f>
        <v/>
      </c>
      <c r="U1390" s="4"/>
      <c r="V1390" s="4"/>
      <c r="W1390" s="219" t="str">
        <f ca="1">comm_pd</f>
        <v/>
      </c>
      <c r="X1390" s="4"/>
      <c r="Y1390" s="8"/>
      <c r="Z1390" s="223"/>
    </row>
    <row r="1391" spans="1:26" x14ac:dyDescent="0.25">
      <c r="A1391" s="6" t="str">
        <f ca="1">no.</f>
        <v/>
      </c>
      <c r="E1391" s="4" t="str">
        <f ca="1">position</f>
        <v/>
      </c>
      <c r="I1391" s="318"/>
      <c r="L1391" s="4"/>
      <c r="N1391" s="6"/>
      <c r="P1391" s="20"/>
      <c r="Q1391" s="5" t="str">
        <f ca="1">score</f>
        <v/>
      </c>
      <c r="R1391" s="7" t="str">
        <f ca="1">rescore_pd</f>
        <v/>
      </c>
      <c r="S1391" s="310" t="str">
        <f ca="1">price</f>
        <v/>
      </c>
      <c r="U1391" s="4"/>
      <c r="V1391" s="4"/>
      <c r="W1391" s="219" t="str">
        <f ca="1">comm_pd</f>
        <v/>
      </c>
      <c r="X1391" s="4"/>
      <c r="Y1391" s="8"/>
      <c r="Z1391" s="223"/>
    </row>
    <row r="1392" spans="1:26" x14ac:dyDescent="0.25">
      <c r="A1392" s="6" t="str">
        <f ca="1">no.</f>
        <v/>
      </c>
      <c r="E1392" s="4" t="str">
        <f ca="1">position</f>
        <v/>
      </c>
      <c r="I1392" s="318"/>
      <c r="L1392" s="4"/>
      <c r="N1392" s="6"/>
      <c r="P1392" s="20"/>
      <c r="Q1392" s="5" t="str">
        <f ca="1">score</f>
        <v/>
      </c>
      <c r="R1392" s="7" t="str">
        <f ca="1">rescore_pd</f>
        <v/>
      </c>
      <c r="S1392" s="310" t="str">
        <f ca="1">price</f>
        <v/>
      </c>
      <c r="U1392" s="4"/>
      <c r="V1392" s="4"/>
      <c r="W1392" s="219" t="str">
        <f ca="1">comm_pd</f>
        <v/>
      </c>
      <c r="X1392" s="4"/>
      <c r="Y1392" s="8"/>
      <c r="Z1392" s="223"/>
    </row>
    <row r="1393" spans="1:26" x14ac:dyDescent="0.25">
      <c r="A1393" s="6" t="str">
        <f ca="1">no.</f>
        <v/>
      </c>
      <c r="E1393" s="4" t="str">
        <f ca="1">position</f>
        <v/>
      </c>
      <c r="I1393" s="318"/>
      <c r="L1393" s="4"/>
      <c r="N1393" s="6"/>
      <c r="P1393" s="20"/>
      <c r="Q1393" s="5" t="str">
        <f ca="1">score</f>
        <v/>
      </c>
      <c r="R1393" s="7" t="str">
        <f ca="1">rescore_pd</f>
        <v/>
      </c>
      <c r="S1393" s="310" t="str">
        <f ca="1">price</f>
        <v/>
      </c>
      <c r="U1393" s="4"/>
      <c r="V1393" s="4"/>
      <c r="W1393" s="219" t="str">
        <f ca="1">comm_pd</f>
        <v/>
      </c>
      <c r="X1393" s="4"/>
      <c r="Y1393" s="8"/>
      <c r="Z1393" s="223"/>
    </row>
    <row r="1394" spans="1:26" x14ac:dyDescent="0.25">
      <c r="A1394" s="6" t="str">
        <f ca="1">no.</f>
        <v/>
      </c>
      <c r="E1394" s="4" t="str">
        <f ca="1">position</f>
        <v/>
      </c>
      <c r="I1394" s="318"/>
      <c r="L1394" s="4"/>
      <c r="N1394" s="6"/>
      <c r="P1394" s="20"/>
      <c r="Q1394" s="5" t="str">
        <f ca="1">score</f>
        <v/>
      </c>
      <c r="R1394" s="7" t="str">
        <f ca="1">rescore_pd</f>
        <v/>
      </c>
      <c r="S1394" s="310" t="str">
        <f ca="1">price</f>
        <v/>
      </c>
      <c r="U1394" s="4"/>
      <c r="V1394" s="4"/>
      <c r="W1394" s="219" t="str">
        <f ca="1">comm_pd</f>
        <v/>
      </c>
      <c r="X1394" s="4"/>
      <c r="Y1394" s="8"/>
      <c r="Z1394" s="223"/>
    </row>
    <row r="1395" spans="1:26" x14ac:dyDescent="0.25">
      <c r="A1395" s="6" t="str">
        <f ca="1">no.</f>
        <v/>
      </c>
      <c r="E1395" s="4" t="str">
        <f ca="1">position</f>
        <v/>
      </c>
      <c r="I1395" s="318"/>
      <c r="L1395" s="4"/>
      <c r="N1395" s="6"/>
      <c r="P1395" s="20"/>
      <c r="Q1395" s="5" t="str">
        <f ca="1">score</f>
        <v/>
      </c>
      <c r="R1395" s="7" t="str">
        <f ca="1">rescore_pd</f>
        <v/>
      </c>
      <c r="S1395" s="310" t="str">
        <f ca="1">price</f>
        <v/>
      </c>
      <c r="U1395" s="4"/>
      <c r="V1395" s="4"/>
      <c r="W1395" s="219" t="str">
        <f ca="1">comm_pd</f>
        <v/>
      </c>
      <c r="X1395" s="4"/>
      <c r="Y1395" s="8"/>
      <c r="Z1395" s="223"/>
    </row>
    <row r="1396" spans="1:26" x14ac:dyDescent="0.25">
      <c r="A1396" s="6" t="str">
        <f ca="1">no.</f>
        <v/>
      </c>
      <c r="E1396" s="4" t="str">
        <f ca="1">position</f>
        <v/>
      </c>
      <c r="I1396" s="318"/>
      <c r="L1396" s="4"/>
      <c r="N1396" s="6"/>
      <c r="P1396" s="20"/>
      <c r="Q1396" s="5" t="str">
        <f ca="1">score</f>
        <v/>
      </c>
      <c r="R1396" s="7" t="str">
        <f ca="1">rescore_pd</f>
        <v/>
      </c>
      <c r="S1396" s="310" t="str">
        <f ca="1">price</f>
        <v/>
      </c>
      <c r="U1396" s="4"/>
      <c r="V1396" s="4"/>
      <c r="W1396" s="219" t="str">
        <f ca="1">comm_pd</f>
        <v/>
      </c>
      <c r="X1396" s="4"/>
      <c r="Y1396" s="8"/>
      <c r="Z1396" s="223"/>
    </row>
    <row r="1397" spans="1:26" x14ac:dyDescent="0.25">
      <c r="A1397" s="6" t="str">
        <f ca="1">no.</f>
        <v/>
      </c>
      <c r="E1397" s="4" t="str">
        <f ca="1">position</f>
        <v/>
      </c>
      <c r="I1397" s="318"/>
      <c r="L1397" s="4"/>
      <c r="N1397" s="6"/>
      <c r="P1397" s="20"/>
      <c r="Q1397" s="5" t="str">
        <f ca="1">score</f>
        <v/>
      </c>
      <c r="R1397" s="7" t="str">
        <f ca="1">rescore_pd</f>
        <v/>
      </c>
      <c r="S1397" s="310" t="str">
        <f ca="1">price</f>
        <v/>
      </c>
      <c r="U1397" s="4"/>
      <c r="V1397" s="4"/>
      <c r="W1397" s="219" t="str">
        <f ca="1">comm_pd</f>
        <v/>
      </c>
      <c r="X1397" s="4"/>
      <c r="Y1397" s="8"/>
      <c r="Z1397" s="223"/>
    </row>
    <row r="1398" spans="1:26" x14ac:dyDescent="0.25">
      <c r="A1398" s="6" t="str">
        <f ca="1">no.</f>
        <v/>
      </c>
      <c r="E1398" s="4" t="str">
        <f ca="1">position</f>
        <v/>
      </c>
      <c r="I1398" s="318"/>
      <c r="L1398" s="4"/>
      <c r="N1398" s="6"/>
      <c r="P1398" s="20"/>
      <c r="Q1398" s="5" t="str">
        <f ca="1">score</f>
        <v/>
      </c>
      <c r="R1398" s="7" t="str">
        <f ca="1">rescore_pd</f>
        <v/>
      </c>
      <c r="S1398" s="310" t="str">
        <f ca="1">price</f>
        <v/>
      </c>
      <c r="U1398" s="4"/>
      <c r="V1398" s="4"/>
      <c r="W1398" s="219" t="str">
        <f ca="1">comm_pd</f>
        <v/>
      </c>
      <c r="X1398" s="4"/>
      <c r="Y1398" s="8"/>
      <c r="Z1398" s="223"/>
    </row>
    <row r="1399" spans="1:26" x14ac:dyDescent="0.25">
      <c r="A1399" s="6" t="str">
        <f ca="1">no.</f>
        <v/>
      </c>
      <c r="E1399" s="4" t="str">
        <f ca="1">position</f>
        <v/>
      </c>
      <c r="I1399" s="318"/>
      <c r="L1399" s="4"/>
      <c r="N1399" s="6"/>
      <c r="P1399" s="20"/>
      <c r="Q1399" s="5" t="str">
        <f ca="1">score</f>
        <v/>
      </c>
      <c r="R1399" s="7" t="str">
        <f ca="1">rescore_pd</f>
        <v/>
      </c>
      <c r="S1399" s="310" t="str">
        <f ca="1">price</f>
        <v/>
      </c>
      <c r="U1399" s="4"/>
      <c r="V1399" s="4"/>
      <c r="W1399" s="219" t="str">
        <f ca="1">comm_pd</f>
        <v/>
      </c>
      <c r="X1399" s="4"/>
      <c r="Y1399" s="8"/>
      <c r="Z1399" s="223"/>
    </row>
    <row r="1400" spans="1:26" x14ac:dyDescent="0.25">
      <c r="A1400" s="6" t="str">
        <f ca="1">no.</f>
        <v/>
      </c>
      <c r="E1400" s="4" t="str">
        <f ca="1">position</f>
        <v/>
      </c>
      <c r="I1400" s="318"/>
      <c r="L1400" s="4"/>
      <c r="N1400" s="6"/>
      <c r="P1400" s="20"/>
      <c r="Q1400" s="5" t="str">
        <f ca="1">score</f>
        <v/>
      </c>
      <c r="R1400" s="7" t="str">
        <f ca="1">rescore_pd</f>
        <v/>
      </c>
      <c r="S1400" s="310" t="str">
        <f ca="1">price</f>
        <v/>
      </c>
      <c r="U1400" s="4"/>
      <c r="V1400" s="4"/>
      <c r="W1400" s="219" t="str">
        <f ca="1">comm_pd</f>
        <v/>
      </c>
      <c r="X1400" s="4"/>
      <c r="Y1400" s="8"/>
      <c r="Z1400" s="223"/>
    </row>
    <row r="1401" spans="1:26" x14ac:dyDescent="0.25">
      <c r="A1401" s="6" t="str">
        <f ca="1">no.</f>
        <v/>
      </c>
      <c r="E1401" s="4" t="str">
        <f ca="1">position</f>
        <v/>
      </c>
      <c r="I1401" s="318"/>
      <c r="L1401" s="4"/>
      <c r="N1401" s="6"/>
      <c r="P1401" s="20"/>
      <c r="Q1401" s="5" t="str">
        <f ca="1">score</f>
        <v/>
      </c>
      <c r="R1401" s="7" t="str">
        <f ca="1">rescore_pd</f>
        <v/>
      </c>
      <c r="S1401" s="310" t="str">
        <f ca="1">price</f>
        <v/>
      </c>
      <c r="U1401" s="4"/>
      <c r="V1401" s="4"/>
      <c r="W1401" s="219" t="str">
        <f ca="1">comm_pd</f>
        <v/>
      </c>
      <c r="X1401" s="4"/>
      <c r="Y1401" s="8"/>
      <c r="Z1401" s="223"/>
    </row>
    <row r="1402" spans="1:26" x14ac:dyDescent="0.25">
      <c r="A1402" s="6" t="str">
        <f ca="1">no.</f>
        <v/>
      </c>
      <c r="E1402" s="4" t="str">
        <f ca="1">position</f>
        <v/>
      </c>
      <c r="I1402" s="318"/>
      <c r="L1402" s="4"/>
      <c r="N1402" s="6"/>
      <c r="P1402" s="20"/>
      <c r="Q1402" s="5" t="str">
        <f ca="1">score</f>
        <v/>
      </c>
      <c r="R1402" s="7" t="str">
        <f ca="1">rescore_pd</f>
        <v/>
      </c>
      <c r="S1402" s="310" t="str">
        <f ca="1">price</f>
        <v/>
      </c>
      <c r="U1402" s="4"/>
      <c r="V1402" s="4"/>
      <c r="W1402" s="219" t="str">
        <f ca="1">comm_pd</f>
        <v/>
      </c>
      <c r="X1402" s="4"/>
      <c r="Y1402" s="8"/>
      <c r="Z1402" s="223"/>
    </row>
    <row r="1403" spans="1:26" x14ac:dyDescent="0.25">
      <c r="A1403" s="6" t="str">
        <f ca="1">no.</f>
        <v/>
      </c>
      <c r="E1403" s="4" t="str">
        <f ca="1">position</f>
        <v/>
      </c>
      <c r="I1403" s="318"/>
      <c r="L1403" s="4"/>
      <c r="N1403" s="6"/>
      <c r="P1403" s="20"/>
      <c r="Q1403" s="5" t="str">
        <f ca="1">score</f>
        <v/>
      </c>
      <c r="R1403" s="7" t="str">
        <f ca="1">rescore_pd</f>
        <v/>
      </c>
      <c r="S1403" s="310" t="str">
        <f ca="1">price</f>
        <v/>
      </c>
      <c r="U1403" s="4"/>
      <c r="V1403" s="4"/>
      <c r="W1403" s="219" t="str">
        <f ca="1">comm_pd</f>
        <v/>
      </c>
      <c r="X1403" s="4"/>
      <c r="Y1403" s="8"/>
      <c r="Z1403" s="223"/>
    </row>
    <row r="1404" spans="1:26" x14ac:dyDescent="0.25">
      <c r="A1404" s="6" t="str">
        <f ca="1">no.</f>
        <v/>
      </c>
      <c r="E1404" s="4" t="str">
        <f ca="1">position</f>
        <v/>
      </c>
      <c r="I1404" s="318"/>
      <c r="L1404" s="4"/>
      <c r="N1404" s="6"/>
      <c r="P1404" s="20"/>
      <c r="Q1404" s="5" t="str">
        <f ca="1">score</f>
        <v/>
      </c>
      <c r="R1404" s="7" t="str">
        <f ca="1">rescore_pd</f>
        <v/>
      </c>
      <c r="S1404" s="310" t="str">
        <f ca="1">price</f>
        <v/>
      </c>
      <c r="U1404" s="4"/>
      <c r="V1404" s="4"/>
      <c r="W1404" s="219" t="str">
        <f ca="1">comm_pd</f>
        <v/>
      </c>
      <c r="X1404" s="4"/>
      <c r="Y1404" s="8"/>
      <c r="Z1404" s="223"/>
    </row>
    <row r="1405" spans="1:26" x14ac:dyDescent="0.25">
      <c r="A1405" s="6" t="str">
        <f ca="1">no.</f>
        <v/>
      </c>
      <c r="E1405" s="4" t="str">
        <f ca="1">position</f>
        <v/>
      </c>
      <c r="I1405" s="318"/>
      <c r="L1405" s="4"/>
      <c r="N1405" s="6"/>
      <c r="P1405" s="20"/>
      <c r="Q1405" s="5" t="str">
        <f ca="1">score</f>
        <v/>
      </c>
      <c r="R1405" s="7" t="str">
        <f ca="1">rescore_pd</f>
        <v/>
      </c>
      <c r="S1405" s="310" t="str">
        <f ca="1">price</f>
        <v/>
      </c>
      <c r="U1405" s="4"/>
      <c r="V1405" s="4"/>
      <c r="W1405" s="219" t="str">
        <f ca="1">comm_pd</f>
        <v/>
      </c>
      <c r="X1405" s="4"/>
      <c r="Y1405" s="8"/>
      <c r="Z1405" s="223"/>
    </row>
    <row r="1406" spans="1:26" x14ac:dyDescent="0.25">
      <c r="A1406" s="6" t="str">
        <f ca="1">no.</f>
        <v/>
      </c>
      <c r="E1406" s="4" t="str">
        <f ca="1">position</f>
        <v/>
      </c>
      <c r="I1406" s="318"/>
      <c r="L1406" s="4"/>
      <c r="N1406" s="6"/>
      <c r="P1406" s="20"/>
      <c r="Q1406" s="5" t="str">
        <f ca="1">score</f>
        <v/>
      </c>
      <c r="R1406" s="7" t="str">
        <f ca="1">rescore_pd</f>
        <v/>
      </c>
      <c r="S1406" s="310" t="str">
        <f ca="1">price</f>
        <v/>
      </c>
      <c r="U1406" s="4"/>
      <c r="V1406" s="4"/>
      <c r="W1406" s="219" t="str">
        <f ca="1">comm_pd</f>
        <v/>
      </c>
      <c r="X1406" s="4"/>
      <c r="Y1406" s="8"/>
      <c r="Z1406" s="223"/>
    </row>
    <row r="1407" spans="1:26" x14ac:dyDescent="0.25">
      <c r="A1407" s="6" t="str">
        <f ca="1">no.</f>
        <v/>
      </c>
      <c r="E1407" s="4" t="str">
        <f ca="1">position</f>
        <v/>
      </c>
      <c r="I1407" s="318"/>
      <c r="L1407" s="4"/>
      <c r="N1407" s="6"/>
      <c r="P1407" s="20"/>
      <c r="Q1407" s="5" t="str">
        <f ca="1">score</f>
        <v/>
      </c>
      <c r="R1407" s="7" t="str">
        <f ca="1">rescore_pd</f>
        <v/>
      </c>
      <c r="S1407" s="310" t="str">
        <f ca="1">price</f>
        <v/>
      </c>
      <c r="U1407" s="4"/>
      <c r="V1407" s="4"/>
      <c r="W1407" s="219" t="str">
        <f ca="1">comm_pd</f>
        <v/>
      </c>
      <c r="X1407" s="4"/>
      <c r="Y1407" s="8"/>
      <c r="Z1407" s="223"/>
    </row>
    <row r="1408" spans="1:26" x14ac:dyDescent="0.25">
      <c r="A1408" s="6" t="str">
        <f ca="1">no.</f>
        <v/>
      </c>
      <c r="E1408" s="4" t="str">
        <f ca="1">position</f>
        <v/>
      </c>
      <c r="I1408" s="318"/>
      <c r="L1408" s="4"/>
      <c r="N1408" s="6"/>
      <c r="P1408" s="20"/>
      <c r="Q1408" s="5" t="str">
        <f ca="1">score</f>
        <v/>
      </c>
      <c r="R1408" s="7" t="str">
        <f ca="1">rescore_pd</f>
        <v/>
      </c>
      <c r="S1408" s="310" t="str">
        <f ca="1">price</f>
        <v/>
      </c>
      <c r="U1408" s="4"/>
      <c r="V1408" s="4"/>
      <c r="W1408" s="219" t="str">
        <f ca="1">comm_pd</f>
        <v/>
      </c>
      <c r="X1408" s="4"/>
      <c r="Y1408" s="8"/>
      <c r="Z1408" s="223"/>
    </row>
    <row r="1409" spans="1:26" x14ac:dyDescent="0.25">
      <c r="A1409" s="6" t="str">
        <f ca="1">no.</f>
        <v/>
      </c>
      <c r="E1409" s="4" t="str">
        <f ca="1">position</f>
        <v/>
      </c>
      <c r="I1409" s="318"/>
      <c r="L1409" s="4"/>
      <c r="N1409" s="6"/>
      <c r="P1409" s="20"/>
      <c r="Q1409" s="5" t="str">
        <f ca="1">score</f>
        <v/>
      </c>
      <c r="R1409" s="7" t="str">
        <f ca="1">rescore_pd</f>
        <v/>
      </c>
      <c r="S1409" s="310" t="str">
        <f ca="1">price</f>
        <v/>
      </c>
      <c r="U1409" s="4"/>
      <c r="V1409" s="4"/>
      <c r="W1409" s="219" t="str">
        <f ca="1">comm_pd</f>
        <v/>
      </c>
      <c r="X1409" s="4"/>
      <c r="Y1409" s="8"/>
      <c r="Z1409" s="223"/>
    </row>
    <row r="1410" spans="1:26" x14ac:dyDescent="0.25">
      <c r="A1410" s="6" t="str">
        <f ca="1">no.</f>
        <v/>
      </c>
      <c r="E1410" s="4" t="str">
        <f ca="1">position</f>
        <v/>
      </c>
      <c r="I1410" s="318"/>
      <c r="L1410" s="4"/>
      <c r="N1410" s="6"/>
      <c r="P1410" s="20"/>
      <c r="Q1410" s="5" t="str">
        <f ca="1">score</f>
        <v/>
      </c>
      <c r="R1410" s="7" t="str">
        <f ca="1">rescore_pd</f>
        <v/>
      </c>
      <c r="S1410" s="310" t="str">
        <f ca="1">price</f>
        <v/>
      </c>
      <c r="U1410" s="4"/>
      <c r="V1410" s="4"/>
      <c r="W1410" s="219" t="str">
        <f ca="1">comm_pd</f>
        <v/>
      </c>
      <c r="X1410" s="4"/>
      <c r="Y1410" s="8"/>
      <c r="Z1410" s="223"/>
    </row>
    <row r="1411" spans="1:26" x14ac:dyDescent="0.25">
      <c r="A1411" s="6" t="str">
        <f ca="1">no.</f>
        <v/>
      </c>
      <c r="E1411" s="4" t="str">
        <f ca="1">position</f>
        <v/>
      </c>
      <c r="I1411" s="318"/>
      <c r="L1411" s="4"/>
      <c r="N1411" s="6"/>
      <c r="P1411" s="20"/>
      <c r="Q1411" s="5" t="str">
        <f ca="1">score</f>
        <v/>
      </c>
      <c r="R1411" s="7" t="str">
        <f ca="1">rescore_pd</f>
        <v/>
      </c>
      <c r="S1411" s="310" t="str">
        <f ca="1">price</f>
        <v/>
      </c>
      <c r="U1411" s="4"/>
      <c r="V1411" s="4"/>
      <c r="W1411" s="219" t="str">
        <f ca="1">comm_pd</f>
        <v/>
      </c>
      <c r="X1411" s="4"/>
      <c r="Y1411" s="8"/>
      <c r="Z1411" s="223"/>
    </row>
    <row r="1412" spans="1:26" x14ac:dyDescent="0.25">
      <c r="A1412" s="6" t="str">
        <f ca="1">no.</f>
        <v/>
      </c>
      <c r="E1412" s="4" t="str">
        <f ca="1">position</f>
        <v/>
      </c>
      <c r="I1412" s="318"/>
      <c r="L1412" s="4"/>
      <c r="N1412" s="6"/>
      <c r="P1412" s="20"/>
      <c r="Q1412" s="5" t="str">
        <f ca="1">score</f>
        <v/>
      </c>
      <c r="R1412" s="7" t="str">
        <f ca="1">rescore_pd</f>
        <v/>
      </c>
      <c r="S1412" s="310" t="str">
        <f ca="1">price</f>
        <v/>
      </c>
      <c r="U1412" s="4"/>
      <c r="V1412" s="4"/>
      <c r="W1412" s="219" t="str">
        <f ca="1">comm_pd</f>
        <v/>
      </c>
      <c r="X1412" s="4"/>
      <c r="Y1412" s="8"/>
      <c r="Z1412" s="223"/>
    </row>
    <row r="1413" spans="1:26" x14ac:dyDescent="0.25">
      <c r="A1413" s="6" t="str">
        <f ca="1">no.</f>
        <v/>
      </c>
      <c r="E1413" s="4" t="str">
        <f ca="1">position</f>
        <v/>
      </c>
      <c r="I1413" s="318"/>
      <c r="L1413" s="4"/>
      <c r="N1413" s="6"/>
      <c r="P1413" s="20"/>
      <c r="Q1413" s="5" t="str">
        <f ca="1">score</f>
        <v/>
      </c>
      <c r="R1413" s="7" t="str">
        <f ca="1">rescore_pd</f>
        <v/>
      </c>
      <c r="S1413" s="310" t="str">
        <f ca="1">price</f>
        <v/>
      </c>
      <c r="U1413" s="4"/>
      <c r="V1413" s="4"/>
      <c r="W1413" s="219" t="str">
        <f ca="1">comm_pd</f>
        <v/>
      </c>
      <c r="X1413" s="4"/>
      <c r="Y1413" s="8"/>
      <c r="Z1413" s="223"/>
    </row>
    <row r="1414" spans="1:26" x14ac:dyDescent="0.25">
      <c r="A1414" s="6" t="str">
        <f ca="1">no.</f>
        <v/>
      </c>
      <c r="E1414" s="4" t="str">
        <f ca="1">position</f>
        <v/>
      </c>
      <c r="I1414" s="318"/>
      <c r="L1414" s="4"/>
      <c r="N1414" s="6"/>
      <c r="P1414" s="20"/>
      <c r="Q1414" s="5" t="str">
        <f ca="1">score</f>
        <v/>
      </c>
      <c r="R1414" s="7" t="str">
        <f ca="1">rescore_pd</f>
        <v/>
      </c>
      <c r="S1414" s="310" t="str">
        <f ca="1">price</f>
        <v/>
      </c>
      <c r="U1414" s="4"/>
      <c r="V1414" s="4"/>
      <c r="W1414" s="219" t="str">
        <f ca="1">comm_pd</f>
        <v/>
      </c>
      <c r="X1414" s="4"/>
      <c r="Y1414" s="8"/>
      <c r="Z1414" s="223"/>
    </row>
    <row r="1415" spans="1:26" x14ac:dyDescent="0.25">
      <c r="A1415" s="6" t="str">
        <f ca="1">no.</f>
        <v/>
      </c>
      <c r="E1415" s="4" t="str">
        <f ca="1">position</f>
        <v/>
      </c>
      <c r="I1415" s="318"/>
      <c r="L1415" s="4"/>
      <c r="N1415" s="6"/>
      <c r="P1415" s="20"/>
      <c r="Q1415" s="5" t="str">
        <f ca="1">score</f>
        <v/>
      </c>
      <c r="R1415" s="7" t="str">
        <f ca="1">rescore_pd</f>
        <v/>
      </c>
      <c r="S1415" s="310" t="str">
        <f ca="1">price</f>
        <v/>
      </c>
      <c r="U1415" s="4"/>
      <c r="V1415" s="4"/>
      <c r="W1415" s="219" t="str">
        <f ca="1">comm_pd</f>
        <v/>
      </c>
      <c r="X1415" s="4"/>
      <c r="Y1415" s="8"/>
      <c r="Z1415" s="223"/>
    </row>
    <row r="1416" spans="1:26" x14ac:dyDescent="0.25">
      <c r="A1416" s="6" t="str">
        <f ca="1">no.</f>
        <v/>
      </c>
      <c r="E1416" s="4" t="str">
        <f ca="1">position</f>
        <v/>
      </c>
      <c r="I1416" s="318"/>
      <c r="L1416" s="4"/>
      <c r="N1416" s="6"/>
      <c r="P1416" s="20"/>
      <c r="Q1416" s="5" t="str">
        <f ca="1">score</f>
        <v/>
      </c>
      <c r="R1416" s="7" t="str">
        <f ca="1">rescore_pd</f>
        <v/>
      </c>
      <c r="S1416" s="310" t="str">
        <f ca="1">price</f>
        <v/>
      </c>
      <c r="U1416" s="4"/>
      <c r="V1416" s="4"/>
      <c r="W1416" s="219" t="str">
        <f ca="1">comm_pd</f>
        <v/>
      </c>
      <c r="X1416" s="4"/>
      <c r="Y1416" s="8"/>
      <c r="Z1416" s="223"/>
    </row>
    <row r="1417" spans="1:26" x14ac:dyDescent="0.25">
      <c r="A1417" s="6" t="str">
        <f ca="1">no.</f>
        <v/>
      </c>
      <c r="E1417" s="4" t="str">
        <f ca="1">position</f>
        <v/>
      </c>
      <c r="I1417" s="318"/>
      <c r="L1417" s="4"/>
      <c r="N1417" s="6"/>
      <c r="P1417" s="20"/>
      <c r="Q1417" s="5" t="str">
        <f ca="1">score</f>
        <v/>
      </c>
      <c r="R1417" s="7" t="str">
        <f ca="1">rescore_pd</f>
        <v/>
      </c>
      <c r="S1417" s="310" t="str">
        <f ca="1">price</f>
        <v/>
      </c>
      <c r="U1417" s="4"/>
      <c r="V1417" s="4"/>
      <c r="W1417" s="219" t="str">
        <f ca="1">comm_pd</f>
        <v/>
      </c>
      <c r="X1417" s="4"/>
      <c r="Y1417" s="8"/>
      <c r="Z1417" s="223"/>
    </row>
    <row r="1418" spans="1:26" x14ac:dyDescent="0.25">
      <c r="A1418" s="6" t="str">
        <f ca="1">no.</f>
        <v/>
      </c>
      <c r="E1418" s="4" t="str">
        <f ca="1">position</f>
        <v/>
      </c>
      <c r="I1418" s="318"/>
      <c r="L1418" s="4"/>
      <c r="N1418" s="6"/>
      <c r="P1418" s="20"/>
      <c r="Q1418" s="5" t="str">
        <f ca="1">score</f>
        <v/>
      </c>
      <c r="R1418" s="7" t="str">
        <f ca="1">rescore_pd</f>
        <v/>
      </c>
      <c r="S1418" s="310" t="str">
        <f ca="1">price</f>
        <v/>
      </c>
      <c r="U1418" s="4"/>
      <c r="V1418" s="4"/>
      <c r="W1418" s="219" t="str">
        <f ca="1">comm_pd</f>
        <v/>
      </c>
      <c r="X1418" s="4"/>
      <c r="Y1418" s="8"/>
      <c r="Z1418" s="223"/>
    </row>
    <row r="1419" spans="1:26" x14ac:dyDescent="0.25">
      <c r="A1419" s="6" t="str">
        <f ca="1">no.</f>
        <v/>
      </c>
      <c r="E1419" s="4" t="str">
        <f ca="1">position</f>
        <v/>
      </c>
      <c r="I1419" s="318"/>
      <c r="L1419" s="4"/>
      <c r="N1419" s="6"/>
      <c r="P1419" s="20"/>
      <c r="Q1419" s="5" t="str">
        <f ca="1">score</f>
        <v/>
      </c>
      <c r="R1419" s="7" t="str">
        <f ca="1">rescore_pd</f>
        <v/>
      </c>
      <c r="S1419" s="310" t="str">
        <f ca="1">price</f>
        <v/>
      </c>
      <c r="U1419" s="4"/>
      <c r="V1419" s="4"/>
      <c r="W1419" s="219" t="str">
        <f ca="1">comm_pd</f>
        <v/>
      </c>
      <c r="X1419" s="4"/>
      <c r="Y1419" s="8"/>
      <c r="Z1419" s="223"/>
    </row>
    <row r="1420" spans="1:26" x14ac:dyDescent="0.25">
      <c r="A1420" s="6" t="str">
        <f ca="1">no.</f>
        <v/>
      </c>
      <c r="E1420" s="4" t="str">
        <f ca="1">position</f>
        <v/>
      </c>
      <c r="I1420" s="318"/>
      <c r="L1420" s="4"/>
      <c r="N1420" s="6"/>
      <c r="P1420" s="20"/>
      <c r="Q1420" s="5" t="str">
        <f ca="1">score</f>
        <v/>
      </c>
      <c r="R1420" s="7" t="str">
        <f ca="1">rescore_pd</f>
        <v/>
      </c>
      <c r="S1420" s="310" t="str">
        <f ca="1">price</f>
        <v/>
      </c>
      <c r="U1420" s="4"/>
      <c r="V1420" s="4"/>
      <c r="W1420" s="219" t="str">
        <f ca="1">comm_pd</f>
        <v/>
      </c>
      <c r="X1420" s="4"/>
      <c r="Y1420" s="8"/>
      <c r="Z1420" s="223"/>
    </row>
    <row r="1421" spans="1:26" x14ac:dyDescent="0.25">
      <c r="A1421" s="6" t="str">
        <f ca="1">no.</f>
        <v/>
      </c>
      <c r="E1421" s="4" t="str">
        <f ca="1">position</f>
        <v/>
      </c>
      <c r="I1421" s="318"/>
      <c r="L1421" s="4"/>
      <c r="N1421" s="6"/>
      <c r="P1421" s="20"/>
      <c r="Q1421" s="5" t="str">
        <f ca="1">score</f>
        <v/>
      </c>
      <c r="R1421" s="7" t="str">
        <f ca="1">rescore_pd</f>
        <v/>
      </c>
      <c r="S1421" s="310" t="str">
        <f ca="1">price</f>
        <v/>
      </c>
      <c r="U1421" s="4"/>
      <c r="V1421" s="4"/>
      <c r="W1421" s="219" t="str">
        <f ca="1">comm_pd</f>
        <v/>
      </c>
      <c r="X1421" s="4"/>
      <c r="Y1421" s="8"/>
      <c r="Z1421" s="223"/>
    </row>
    <row r="1422" spans="1:26" x14ac:dyDescent="0.25">
      <c r="A1422" s="6" t="str">
        <f ca="1">no.</f>
        <v/>
      </c>
      <c r="E1422" s="4" t="str">
        <f ca="1">position</f>
        <v/>
      </c>
      <c r="I1422" s="318"/>
      <c r="L1422" s="4"/>
      <c r="N1422" s="6"/>
      <c r="P1422" s="20"/>
      <c r="Q1422" s="5" t="str">
        <f ca="1">score</f>
        <v/>
      </c>
      <c r="R1422" s="7" t="str">
        <f ca="1">rescore_pd</f>
        <v/>
      </c>
      <c r="S1422" s="310" t="str">
        <f ca="1">price</f>
        <v/>
      </c>
      <c r="U1422" s="4"/>
      <c r="V1422" s="4"/>
      <c r="W1422" s="219" t="str">
        <f ca="1">comm_pd</f>
        <v/>
      </c>
      <c r="X1422" s="4"/>
      <c r="Y1422" s="8"/>
      <c r="Z1422" s="223"/>
    </row>
    <row r="1423" spans="1:26" x14ac:dyDescent="0.25">
      <c r="A1423" s="6" t="str">
        <f ca="1">no.</f>
        <v/>
      </c>
      <c r="E1423" s="4" t="str">
        <f ca="1">position</f>
        <v/>
      </c>
      <c r="I1423" s="318"/>
      <c r="L1423" s="4"/>
      <c r="N1423" s="6"/>
      <c r="P1423" s="20"/>
      <c r="Q1423" s="5" t="str">
        <f ca="1">score</f>
        <v/>
      </c>
      <c r="R1423" s="7" t="str">
        <f ca="1">rescore_pd</f>
        <v/>
      </c>
      <c r="S1423" s="310" t="str">
        <f ca="1">price</f>
        <v/>
      </c>
      <c r="U1423" s="4"/>
      <c r="V1423" s="4"/>
      <c r="W1423" s="219" t="str">
        <f ca="1">comm_pd</f>
        <v/>
      </c>
      <c r="X1423" s="4"/>
      <c r="Y1423" s="8"/>
      <c r="Z1423" s="223"/>
    </row>
    <row r="1424" spans="1:26" x14ac:dyDescent="0.25">
      <c r="A1424" s="6" t="str">
        <f ca="1">no.</f>
        <v/>
      </c>
      <c r="E1424" s="4" t="str">
        <f ca="1">position</f>
        <v/>
      </c>
      <c r="I1424" s="318"/>
      <c r="L1424" s="4"/>
      <c r="N1424" s="6"/>
      <c r="P1424" s="20"/>
      <c r="Q1424" s="5" t="str">
        <f ca="1">score</f>
        <v/>
      </c>
      <c r="R1424" s="7" t="str">
        <f ca="1">rescore_pd</f>
        <v/>
      </c>
      <c r="S1424" s="310" t="str">
        <f ca="1">price</f>
        <v/>
      </c>
      <c r="U1424" s="4"/>
      <c r="V1424" s="4"/>
      <c r="W1424" s="219" t="str">
        <f ca="1">comm_pd</f>
        <v/>
      </c>
      <c r="X1424" s="4"/>
      <c r="Y1424" s="8"/>
      <c r="Z1424" s="223"/>
    </row>
    <row r="1425" spans="1:26" x14ac:dyDescent="0.25">
      <c r="A1425" s="6" t="str">
        <f ca="1">no.</f>
        <v/>
      </c>
      <c r="E1425" s="4" t="str">
        <f ca="1">position</f>
        <v/>
      </c>
      <c r="I1425" s="318"/>
      <c r="L1425" s="4"/>
      <c r="N1425" s="6"/>
      <c r="P1425" s="20"/>
      <c r="Q1425" s="5" t="str">
        <f ca="1">score</f>
        <v/>
      </c>
      <c r="R1425" s="7" t="str">
        <f ca="1">rescore_pd</f>
        <v/>
      </c>
      <c r="S1425" s="310" t="str">
        <f ca="1">price</f>
        <v/>
      </c>
      <c r="U1425" s="4"/>
      <c r="V1425" s="4"/>
      <c r="W1425" s="219" t="str">
        <f ca="1">comm_pd</f>
        <v/>
      </c>
      <c r="X1425" s="4"/>
      <c r="Y1425" s="8"/>
      <c r="Z1425" s="223"/>
    </row>
    <row r="1426" spans="1:26" x14ac:dyDescent="0.25">
      <c r="A1426" s="6" t="str">
        <f ca="1">no.</f>
        <v/>
      </c>
      <c r="E1426" s="4" t="str">
        <f ca="1">position</f>
        <v/>
      </c>
      <c r="I1426" s="318"/>
      <c r="L1426" s="4"/>
      <c r="N1426" s="6"/>
      <c r="P1426" s="20"/>
      <c r="Q1426" s="5" t="str">
        <f ca="1">score</f>
        <v/>
      </c>
      <c r="R1426" s="7" t="str">
        <f ca="1">rescore_pd</f>
        <v/>
      </c>
      <c r="S1426" s="310" t="str">
        <f ca="1">price</f>
        <v/>
      </c>
      <c r="U1426" s="4"/>
      <c r="V1426" s="4"/>
      <c r="W1426" s="219" t="str">
        <f ca="1">comm_pd</f>
        <v/>
      </c>
      <c r="X1426" s="4"/>
      <c r="Y1426" s="8"/>
      <c r="Z1426" s="223"/>
    </row>
    <row r="1427" spans="1:26" x14ac:dyDescent="0.25">
      <c r="A1427" s="6" t="str">
        <f ca="1">no.</f>
        <v/>
      </c>
      <c r="E1427" s="4" t="str">
        <f ca="1">position</f>
        <v/>
      </c>
      <c r="I1427" s="318"/>
      <c r="L1427" s="4"/>
      <c r="N1427" s="6"/>
      <c r="P1427" s="20"/>
      <c r="Q1427" s="5" t="str">
        <f ca="1">score</f>
        <v/>
      </c>
      <c r="R1427" s="7" t="str">
        <f ca="1">rescore_pd</f>
        <v/>
      </c>
      <c r="S1427" s="310" t="str">
        <f ca="1">price</f>
        <v/>
      </c>
      <c r="U1427" s="4"/>
      <c r="V1427" s="4"/>
      <c r="W1427" s="219" t="str">
        <f ca="1">comm_pd</f>
        <v/>
      </c>
      <c r="X1427" s="4"/>
      <c r="Y1427" s="8"/>
      <c r="Z1427" s="223"/>
    </row>
    <row r="1428" spans="1:26" x14ac:dyDescent="0.25">
      <c r="A1428" s="6" t="str">
        <f ca="1">no.</f>
        <v/>
      </c>
      <c r="E1428" s="4" t="str">
        <f ca="1">position</f>
        <v/>
      </c>
      <c r="I1428" s="318"/>
      <c r="L1428" s="4"/>
      <c r="N1428" s="6"/>
      <c r="P1428" s="20"/>
      <c r="Q1428" s="5" t="str">
        <f ca="1">score</f>
        <v/>
      </c>
      <c r="R1428" s="7" t="str">
        <f ca="1">rescore_pd</f>
        <v/>
      </c>
      <c r="S1428" s="310" t="str">
        <f ca="1">price</f>
        <v/>
      </c>
      <c r="U1428" s="4"/>
      <c r="V1428" s="4"/>
      <c r="W1428" s="219" t="str">
        <f ca="1">comm_pd</f>
        <v/>
      </c>
      <c r="X1428" s="4"/>
      <c r="Y1428" s="8"/>
      <c r="Z1428" s="223"/>
    </row>
    <row r="1429" spans="1:26" x14ac:dyDescent="0.25">
      <c r="A1429" s="6" t="str">
        <f ca="1">no.</f>
        <v/>
      </c>
      <c r="E1429" s="4" t="str">
        <f ca="1">position</f>
        <v/>
      </c>
      <c r="I1429" s="318"/>
      <c r="L1429" s="4"/>
      <c r="N1429" s="6"/>
      <c r="P1429" s="20"/>
      <c r="Q1429" s="5" t="str">
        <f ca="1">score</f>
        <v/>
      </c>
      <c r="R1429" s="7" t="str">
        <f ca="1">rescore_pd</f>
        <v/>
      </c>
      <c r="S1429" s="310" t="str">
        <f ca="1">price</f>
        <v/>
      </c>
      <c r="U1429" s="4"/>
      <c r="V1429" s="4"/>
      <c r="W1429" s="219" t="str">
        <f ca="1">comm_pd</f>
        <v/>
      </c>
      <c r="X1429" s="4"/>
      <c r="Y1429" s="8"/>
      <c r="Z1429" s="223"/>
    </row>
    <row r="1430" spans="1:26" x14ac:dyDescent="0.25">
      <c r="A1430" s="6" t="str">
        <f ca="1">no.</f>
        <v/>
      </c>
      <c r="E1430" s="4" t="str">
        <f ca="1">position</f>
        <v/>
      </c>
      <c r="I1430" s="318"/>
      <c r="L1430" s="4"/>
      <c r="N1430" s="6"/>
      <c r="P1430" s="20"/>
      <c r="Q1430" s="5" t="str">
        <f ca="1">score</f>
        <v/>
      </c>
      <c r="R1430" s="7" t="str">
        <f ca="1">rescore_pd</f>
        <v/>
      </c>
      <c r="S1430" s="310" t="str">
        <f ca="1">price</f>
        <v/>
      </c>
      <c r="U1430" s="4"/>
      <c r="V1430" s="4"/>
      <c r="W1430" s="219" t="str">
        <f ca="1">comm_pd</f>
        <v/>
      </c>
      <c r="X1430" s="4"/>
      <c r="Y1430" s="8"/>
      <c r="Z1430" s="223"/>
    </row>
    <row r="1431" spans="1:26" x14ac:dyDescent="0.25">
      <c r="A1431" s="6" t="str">
        <f ca="1">no.</f>
        <v/>
      </c>
      <c r="E1431" s="4" t="str">
        <f ca="1">position</f>
        <v/>
      </c>
      <c r="I1431" s="318"/>
      <c r="L1431" s="4"/>
      <c r="N1431" s="6"/>
      <c r="P1431" s="20"/>
      <c r="Q1431" s="5" t="str">
        <f ca="1">score</f>
        <v/>
      </c>
      <c r="R1431" s="7" t="str">
        <f ca="1">rescore_pd</f>
        <v/>
      </c>
      <c r="S1431" s="310" t="str">
        <f ca="1">price</f>
        <v/>
      </c>
      <c r="U1431" s="4"/>
      <c r="V1431" s="4"/>
      <c r="W1431" s="219" t="str">
        <f ca="1">comm_pd</f>
        <v/>
      </c>
      <c r="X1431" s="4"/>
      <c r="Y1431" s="8"/>
      <c r="Z1431" s="223"/>
    </row>
    <row r="1432" spans="1:26" x14ac:dyDescent="0.25">
      <c r="A1432" s="6" t="str">
        <f ca="1">no.</f>
        <v/>
      </c>
      <c r="E1432" s="4" t="str">
        <f ca="1">position</f>
        <v/>
      </c>
      <c r="I1432" s="318"/>
      <c r="L1432" s="4"/>
      <c r="N1432" s="6"/>
      <c r="P1432" s="20"/>
      <c r="Q1432" s="5" t="str">
        <f ca="1">score</f>
        <v/>
      </c>
      <c r="R1432" s="7" t="str">
        <f ca="1">rescore_pd</f>
        <v/>
      </c>
      <c r="S1432" s="310" t="str">
        <f ca="1">price</f>
        <v/>
      </c>
      <c r="U1432" s="4"/>
      <c r="V1432" s="4"/>
      <c r="W1432" s="219" t="str">
        <f ca="1">comm_pd</f>
        <v/>
      </c>
      <c r="X1432" s="4"/>
      <c r="Y1432" s="8"/>
      <c r="Z1432" s="223"/>
    </row>
    <row r="1433" spans="1:26" x14ac:dyDescent="0.25">
      <c r="A1433" s="6" t="str">
        <f ca="1">no.</f>
        <v/>
      </c>
      <c r="E1433" s="4" t="str">
        <f ca="1">position</f>
        <v/>
      </c>
      <c r="I1433" s="318"/>
      <c r="L1433" s="4"/>
      <c r="N1433" s="6"/>
      <c r="P1433" s="20"/>
      <c r="Q1433" s="5" t="str">
        <f ca="1">score</f>
        <v/>
      </c>
      <c r="R1433" s="7" t="str">
        <f ca="1">rescore_pd</f>
        <v/>
      </c>
      <c r="S1433" s="310" t="str">
        <f ca="1">price</f>
        <v/>
      </c>
      <c r="U1433" s="4"/>
      <c r="V1433" s="4"/>
      <c r="W1433" s="219" t="str">
        <f ca="1">comm_pd</f>
        <v/>
      </c>
      <c r="X1433" s="4"/>
      <c r="Y1433" s="8"/>
      <c r="Z1433" s="223"/>
    </row>
    <row r="1434" spans="1:26" x14ac:dyDescent="0.25">
      <c r="A1434" s="6" t="str">
        <f ca="1">no.</f>
        <v/>
      </c>
      <c r="E1434" s="4" t="str">
        <f ca="1">position</f>
        <v/>
      </c>
      <c r="I1434" s="318"/>
      <c r="L1434" s="4"/>
      <c r="N1434" s="6"/>
      <c r="P1434" s="20"/>
      <c r="Q1434" s="5" t="str">
        <f ca="1">score</f>
        <v/>
      </c>
      <c r="R1434" s="7" t="str">
        <f ca="1">rescore_pd</f>
        <v/>
      </c>
      <c r="S1434" s="310" t="str">
        <f ca="1">price</f>
        <v/>
      </c>
      <c r="U1434" s="4"/>
      <c r="V1434" s="4"/>
      <c r="W1434" s="219" t="str">
        <f ca="1">comm_pd</f>
        <v/>
      </c>
      <c r="X1434" s="4"/>
      <c r="Y1434" s="8"/>
      <c r="Z1434" s="223"/>
    </row>
    <row r="1435" spans="1:26" x14ac:dyDescent="0.25">
      <c r="A1435" s="6" t="str">
        <f ca="1">no.</f>
        <v/>
      </c>
      <c r="E1435" s="4" t="str">
        <f ca="1">position</f>
        <v/>
      </c>
      <c r="I1435" s="318"/>
      <c r="L1435" s="4"/>
      <c r="N1435" s="6"/>
      <c r="P1435" s="20"/>
      <c r="Q1435" s="5" t="str">
        <f ca="1">score</f>
        <v/>
      </c>
      <c r="R1435" s="7" t="str">
        <f ca="1">rescore_pd</f>
        <v/>
      </c>
      <c r="S1435" s="310" t="str">
        <f ca="1">price</f>
        <v/>
      </c>
      <c r="U1435" s="4"/>
      <c r="V1435" s="4"/>
      <c r="W1435" s="219" t="str">
        <f ca="1">comm_pd</f>
        <v/>
      </c>
      <c r="X1435" s="4"/>
      <c r="Y1435" s="8"/>
      <c r="Z1435" s="223"/>
    </row>
    <row r="1436" spans="1:26" x14ac:dyDescent="0.25">
      <c r="A1436" s="6" t="str">
        <f ca="1">no.</f>
        <v/>
      </c>
      <c r="E1436" s="4" t="str">
        <f ca="1">position</f>
        <v/>
      </c>
      <c r="I1436" s="318"/>
      <c r="L1436" s="4"/>
      <c r="N1436" s="6"/>
      <c r="P1436" s="20"/>
      <c r="Q1436" s="5" t="str">
        <f ca="1">score</f>
        <v/>
      </c>
      <c r="R1436" s="7" t="str">
        <f ca="1">rescore_pd</f>
        <v/>
      </c>
      <c r="S1436" s="310" t="str">
        <f ca="1">price</f>
        <v/>
      </c>
      <c r="U1436" s="4"/>
      <c r="V1436" s="4"/>
      <c r="W1436" s="219" t="str">
        <f ca="1">comm_pd</f>
        <v/>
      </c>
      <c r="X1436" s="4"/>
      <c r="Y1436" s="8"/>
      <c r="Z1436" s="223"/>
    </row>
    <row r="1437" spans="1:26" x14ac:dyDescent="0.25">
      <c r="A1437" s="6" t="str">
        <f ca="1">no.</f>
        <v/>
      </c>
      <c r="E1437" s="4" t="str">
        <f ca="1">position</f>
        <v/>
      </c>
      <c r="I1437" s="318"/>
      <c r="L1437" s="4"/>
      <c r="N1437" s="6"/>
      <c r="P1437" s="20"/>
      <c r="Q1437" s="5" t="str">
        <f ca="1">score</f>
        <v/>
      </c>
      <c r="R1437" s="7" t="str">
        <f ca="1">rescore_pd</f>
        <v/>
      </c>
      <c r="S1437" s="310" t="str">
        <f ca="1">price</f>
        <v/>
      </c>
      <c r="U1437" s="4"/>
      <c r="V1437" s="4"/>
      <c r="W1437" s="219" t="str">
        <f ca="1">comm_pd</f>
        <v/>
      </c>
      <c r="X1437" s="4"/>
      <c r="Y1437" s="8"/>
      <c r="Z1437" s="223"/>
    </row>
    <row r="1438" spans="1:26" x14ac:dyDescent="0.25">
      <c r="A1438" s="6" t="str">
        <f ca="1">no.</f>
        <v/>
      </c>
      <c r="E1438" s="4" t="str">
        <f ca="1">position</f>
        <v/>
      </c>
      <c r="I1438" s="318"/>
      <c r="L1438" s="4"/>
      <c r="N1438" s="6"/>
      <c r="P1438" s="20"/>
      <c r="Q1438" s="5" t="str">
        <f ca="1">score</f>
        <v/>
      </c>
      <c r="R1438" s="7" t="str">
        <f ca="1">rescore_pd</f>
        <v/>
      </c>
      <c r="S1438" s="310" t="str">
        <f ca="1">price</f>
        <v/>
      </c>
      <c r="U1438" s="4"/>
      <c r="V1438" s="4"/>
      <c r="W1438" s="219" t="str">
        <f ca="1">comm_pd</f>
        <v/>
      </c>
      <c r="X1438" s="4"/>
      <c r="Y1438" s="8"/>
      <c r="Z1438" s="223"/>
    </row>
    <row r="1439" spans="1:26" x14ac:dyDescent="0.25">
      <c r="A1439" s="6" t="str">
        <f ca="1">no.</f>
        <v/>
      </c>
      <c r="E1439" s="4" t="str">
        <f ca="1">position</f>
        <v/>
      </c>
      <c r="I1439" s="318"/>
      <c r="L1439" s="4"/>
      <c r="N1439" s="6"/>
      <c r="P1439" s="20"/>
      <c r="Q1439" s="5" t="str">
        <f ca="1">score</f>
        <v/>
      </c>
      <c r="R1439" s="7" t="str">
        <f ca="1">rescore_pd</f>
        <v/>
      </c>
      <c r="S1439" s="310" t="str">
        <f ca="1">price</f>
        <v/>
      </c>
      <c r="U1439" s="4"/>
      <c r="V1439" s="4"/>
      <c r="W1439" s="219" t="str">
        <f ca="1">comm_pd</f>
        <v/>
      </c>
      <c r="X1439" s="4"/>
      <c r="Y1439" s="8"/>
      <c r="Z1439" s="223"/>
    </row>
    <row r="1440" spans="1:26" x14ac:dyDescent="0.25">
      <c r="A1440" s="6" t="str">
        <f ca="1">no.</f>
        <v/>
      </c>
      <c r="E1440" s="4" t="str">
        <f ca="1">position</f>
        <v/>
      </c>
      <c r="I1440" s="318"/>
      <c r="L1440" s="4"/>
      <c r="N1440" s="6"/>
      <c r="P1440" s="20"/>
      <c r="Q1440" s="5" t="str">
        <f ca="1">score</f>
        <v/>
      </c>
      <c r="R1440" s="7" t="str">
        <f ca="1">rescore_pd</f>
        <v/>
      </c>
      <c r="S1440" s="310" t="str">
        <f ca="1">price</f>
        <v/>
      </c>
      <c r="U1440" s="4"/>
      <c r="V1440" s="4"/>
      <c r="W1440" s="219" t="str">
        <f ca="1">comm_pd</f>
        <v/>
      </c>
      <c r="X1440" s="4"/>
      <c r="Y1440" s="8"/>
      <c r="Z1440" s="223"/>
    </row>
    <row r="1441" spans="1:26" x14ac:dyDescent="0.25">
      <c r="A1441" s="6" t="str">
        <f ca="1">no.</f>
        <v/>
      </c>
      <c r="E1441" s="4" t="str">
        <f ca="1">position</f>
        <v/>
      </c>
      <c r="I1441" s="318"/>
      <c r="L1441" s="4"/>
      <c r="N1441" s="6"/>
      <c r="P1441" s="20"/>
      <c r="Q1441" s="5" t="str">
        <f ca="1">score</f>
        <v/>
      </c>
      <c r="R1441" s="7" t="str">
        <f ca="1">rescore_pd</f>
        <v/>
      </c>
      <c r="S1441" s="310" t="str">
        <f ca="1">price</f>
        <v/>
      </c>
      <c r="U1441" s="4"/>
      <c r="V1441" s="4"/>
      <c r="W1441" s="219" t="str">
        <f ca="1">comm_pd</f>
        <v/>
      </c>
      <c r="X1441" s="4"/>
      <c r="Y1441" s="8"/>
      <c r="Z1441" s="223"/>
    </row>
    <row r="1442" spans="1:26" x14ac:dyDescent="0.25">
      <c r="A1442" s="6" t="str">
        <f ca="1">no.</f>
        <v/>
      </c>
      <c r="E1442" s="4" t="str">
        <f ca="1">position</f>
        <v/>
      </c>
      <c r="I1442" s="318"/>
      <c r="L1442" s="4"/>
      <c r="N1442" s="6"/>
      <c r="P1442" s="20"/>
      <c r="Q1442" s="5" t="str">
        <f ca="1">score</f>
        <v/>
      </c>
      <c r="R1442" s="7" t="str">
        <f ca="1">rescore_pd</f>
        <v/>
      </c>
      <c r="S1442" s="310" t="str">
        <f ca="1">price</f>
        <v/>
      </c>
      <c r="U1442" s="4"/>
      <c r="V1442" s="4"/>
      <c r="W1442" s="219" t="str">
        <f ca="1">comm_pd</f>
        <v/>
      </c>
      <c r="X1442" s="4"/>
      <c r="Y1442" s="8"/>
      <c r="Z1442" s="223"/>
    </row>
    <row r="1443" spans="1:26" x14ac:dyDescent="0.25">
      <c r="A1443" s="6" t="str">
        <f ca="1">no.</f>
        <v/>
      </c>
      <c r="E1443" s="4" t="str">
        <f ca="1">position</f>
        <v/>
      </c>
      <c r="I1443" s="318"/>
      <c r="L1443" s="4"/>
      <c r="N1443" s="6"/>
      <c r="P1443" s="20"/>
      <c r="Q1443" s="5" t="str">
        <f ca="1">score</f>
        <v/>
      </c>
      <c r="R1443" s="7" t="str">
        <f ca="1">rescore_pd</f>
        <v/>
      </c>
      <c r="S1443" s="310" t="str">
        <f ca="1">price</f>
        <v/>
      </c>
      <c r="U1443" s="4"/>
      <c r="V1443" s="4"/>
      <c r="W1443" s="219" t="str">
        <f ca="1">comm_pd</f>
        <v/>
      </c>
      <c r="X1443" s="4"/>
      <c r="Y1443" s="8"/>
      <c r="Z1443" s="223"/>
    </row>
    <row r="1444" spans="1:26" x14ac:dyDescent="0.25">
      <c r="A1444" s="6" t="str">
        <f ca="1">no.</f>
        <v/>
      </c>
      <c r="E1444" s="4" t="str">
        <f ca="1">position</f>
        <v/>
      </c>
      <c r="I1444" s="318"/>
      <c r="L1444" s="4"/>
      <c r="N1444" s="6"/>
      <c r="P1444" s="20"/>
      <c r="Q1444" s="5" t="str">
        <f ca="1">score</f>
        <v/>
      </c>
      <c r="R1444" s="7" t="str">
        <f ca="1">rescore_pd</f>
        <v/>
      </c>
      <c r="S1444" s="310" t="str">
        <f ca="1">price</f>
        <v/>
      </c>
      <c r="U1444" s="4"/>
      <c r="V1444" s="4"/>
      <c r="W1444" s="219" t="str">
        <f ca="1">comm_pd</f>
        <v/>
      </c>
      <c r="X1444" s="4"/>
      <c r="Y1444" s="8"/>
      <c r="Z1444" s="223"/>
    </row>
    <row r="1445" spans="1:26" x14ac:dyDescent="0.25">
      <c r="A1445" s="6" t="str">
        <f ca="1">no.</f>
        <v/>
      </c>
      <c r="E1445" s="4" t="str">
        <f ca="1">position</f>
        <v/>
      </c>
      <c r="I1445" s="318"/>
      <c r="L1445" s="4"/>
      <c r="N1445" s="6"/>
      <c r="P1445" s="20"/>
      <c r="Q1445" s="5" t="str">
        <f ca="1">score</f>
        <v/>
      </c>
      <c r="R1445" s="7" t="str">
        <f ca="1">rescore_pd</f>
        <v/>
      </c>
      <c r="S1445" s="310" t="str">
        <f ca="1">price</f>
        <v/>
      </c>
      <c r="U1445" s="4"/>
      <c r="V1445" s="4"/>
      <c r="W1445" s="219" t="str">
        <f ca="1">comm_pd</f>
        <v/>
      </c>
      <c r="X1445" s="4"/>
      <c r="Y1445" s="8"/>
      <c r="Z1445" s="223"/>
    </row>
    <row r="1446" spans="1:26" x14ac:dyDescent="0.25">
      <c r="A1446" s="6" t="str">
        <f ca="1">no.</f>
        <v/>
      </c>
      <c r="E1446" s="4" t="str">
        <f ca="1">position</f>
        <v/>
      </c>
      <c r="I1446" s="318"/>
      <c r="L1446" s="4"/>
      <c r="N1446" s="6"/>
      <c r="P1446" s="20"/>
      <c r="Q1446" s="5" t="str">
        <f ca="1">score</f>
        <v/>
      </c>
      <c r="R1446" s="7" t="str">
        <f ca="1">rescore_pd</f>
        <v/>
      </c>
      <c r="S1446" s="310" t="str">
        <f ca="1">price</f>
        <v/>
      </c>
      <c r="U1446" s="4"/>
      <c r="V1446" s="4"/>
      <c r="W1446" s="219" t="str">
        <f ca="1">comm_pd</f>
        <v/>
      </c>
      <c r="X1446" s="4"/>
      <c r="Y1446" s="8"/>
      <c r="Z1446" s="223"/>
    </row>
    <row r="1447" spans="1:26" x14ac:dyDescent="0.25">
      <c r="A1447" s="6" t="str">
        <f ca="1">no.</f>
        <v/>
      </c>
      <c r="E1447" s="4" t="str">
        <f ca="1">position</f>
        <v/>
      </c>
      <c r="I1447" s="318"/>
      <c r="L1447" s="4"/>
      <c r="N1447" s="6"/>
      <c r="P1447" s="20"/>
      <c r="Q1447" s="5" t="str">
        <f ca="1">score</f>
        <v/>
      </c>
      <c r="R1447" s="7" t="str">
        <f ca="1">rescore_pd</f>
        <v/>
      </c>
      <c r="S1447" s="310" t="str">
        <f ca="1">price</f>
        <v/>
      </c>
      <c r="U1447" s="4"/>
      <c r="V1447" s="4"/>
      <c r="W1447" s="219" t="str">
        <f ca="1">comm_pd</f>
        <v/>
      </c>
      <c r="X1447" s="4"/>
      <c r="Y1447" s="8"/>
      <c r="Z1447" s="223"/>
    </row>
    <row r="1448" spans="1:26" x14ac:dyDescent="0.25">
      <c r="A1448" s="6" t="str">
        <f ca="1">no.</f>
        <v/>
      </c>
      <c r="E1448" s="4" t="str">
        <f ca="1">position</f>
        <v/>
      </c>
      <c r="I1448" s="318"/>
      <c r="L1448" s="4"/>
      <c r="N1448" s="6"/>
      <c r="P1448" s="20"/>
      <c r="Q1448" s="5" t="str">
        <f ca="1">score</f>
        <v/>
      </c>
      <c r="R1448" s="7" t="str">
        <f ca="1">rescore_pd</f>
        <v/>
      </c>
      <c r="S1448" s="310" t="str">
        <f ca="1">price</f>
        <v/>
      </c>
      <c r="U1448" s="4"/>
      <c r="V1448" s="4"/>
      <c r="W1448" s="219" t="str">
        <f ca="1">comm_pd</f>
        <v/>
      </c>
      <c r="X1448" s="4"/>
      <c r="Y1448" s="8"/>
      <c r="Z1448" s="223"/>
    </row>
    <row r="1449" spans="1:26" x14ac:dyDescent="0.25">
      <c r="A1449" s="6" t="str">
        <f ca="1">no.</f>
        <v/>
      </c>
      <c r="E1449" s="4" t="str">
        <f ca="1">position</f>
        <v/>
      </c>
      <c r="I1449" s="318"/>
      <c r="L1449" s="4"/>
      <c r="N1449" s="6"/>
      <c r="P1449" s="20"/>
      <c r="Q1449" s="5" t="str">
        <f ca="1">score</f>
        <v/>
      </c>
      <c r="R1449" s="7" t="str">
        <f ca="1">rescore_pd</f>
        <v/>
      </c>
      <c r="S1449" s="310" t="str">
        <f ca="1">price</f>
        <v/>
      </c>
      <c r="U1449" s="4"/>
      <c r="V1449" s="4"/>
      <c r="W1449" s="219" t="str">
        <f ca="1">comm_pd</f>
        <v/>
      </c>
      <c r="X1449" s="4"/>
      <c r="Y1449" s="8"/>
      <c r="Z1449" s="223"/>
    </row>
    <row r="1450" spans="1:26" x14ac:dyDescent="0.25">
      <c r="A1450" s="6" t="str">
        <f ca="1">no.</f>
        <v/>
      </c>
      <c r="E1450" s="4" t="str">
        <f ca="1">position</f>
        <v/>
      </c>
      <c r="I1450" s="318"/>
      <c r="L1450" s="4"/>
      <c r="N1450" s="6"/>
      <c r="P1450" s="20"/>
      <c r="Q1450" s="5" t="str">
        <f ca="1">score</f>
        <v/>
      </c>
      <c r="R1450" s="7" t="str">
        <f ca="1">rescore_pd</f>
        <v/>
      </c>
      <c r="S1450" s="310" t="str">
        <f ca="1">price</f>
        <v/>
      </c>
      <c r="U1450" s="4"/>
      <c r="V1450" s="4"/>
      <c r="W1450" s="219" t="str">
        <f ca="1">comm_pd</f>
        <v/>
      </c>
      <c r="X1450" s="4"/>
      <c r="Y1450" s="8"/>
      <c r="Z1450" s="223"/>
    </row>
    <row r="1451" spans="1:26" x14ac:dyDescent="0.25">
      <c r="A1451" s="6" t="str">
        <f ca="1">no.</f>
        <v/>
      </c>
      <c r="E1451" s="4" t="str">
        <f ca="1">position</f>
        <v/>
      </c>
      <c r="I1451" s="318"/>
      <c r="L1451" s="4"/>
      <c r="N1451" s="6"/>
      <c r="P1451" s="20"/>
      <c r="Q1451" s="5" t="str">
        <f ca="1">score</f>
        <v/>
      </c>
      <c r="R1451" s="7" t="str">
        <f ca="1">rescore_pd</f>
        <v/>
      </c>
      <c r="S1451" s="310" t="str">
        <f ca="1">price</f>
        <v/>
      </c>
      <c r="U1451" s="4"/>
      <c r="V1451" s="4"/>
      <c r="W1451" s="219" t="str">
        <f ca="1">comm_pd</f>
        <v/>
      </c>
      <c r="X1451" s="4"/>
      <c r="Y1451" s="8"/>
      <c r="Z1451" s="223"/>
    </row>
    <row r="1452" spans="1:26" x14ac:dyDescent="0.25">
      <c r="A1452" s="6" t="str">
        <f ca="1">no.</f>
        <v/>
      </c>
      <c r="E1452" s="4" t="str">
        <f ca="1">position</f>
        <v/>
      </c>
      <c r="I1452" s="318"/>
      <c r="L1452" s="4"/>
      <c r="N1452" s="6"/>
      <c r="P1452" s="20"/>
      <c r="Q1452" s="5" t="str">
        <f ca="1">score</f>
        <v/>
      </c>
      <c r="R1452" s="7" t="str">
        <f ca="1">rescore_pd</f>
        <v/>
      </c>
      <c r="S1452" s="310" t="str">
        <f ca="1">price</f>
        <v/>
      </c>
      <c r="U1452" s="4"/>
      <c r="V1452" s="4"/>
      <c r="W1452" s="219" t="str">
        <f ca="1">comm_pd</f>
        <v/>
      </c>
      <c r="X1452" s="4"/>
      <c r="Y1452" s="8"/>
      <c r="Z1452" s="223"/>
    </row>
    <row r="1453" spans="1:26" x14ac:dyDescent="0.25">
      <c r="A1453" s="6" t="str">
        <f ca="1">no.</f>
        <v/>
      </c>
      <c r="E1453" s="4" t="str">
        <f ca="1">position</f>
        <v/>
      </c>
      <c r="I1453" s="318"/>
      <c r="L1453" s="4"/>
      <c r="N1453" s="6"/>
      <c r="P1453" s="20"/>
      <c r="Q1453" s="5" t="str">
        <f ca="1">score</f>
        <v/>
      </c>
      <c r="R1453" s="7" t="str">
        <f ca="1">rescore_pd</f>
        <v/>
      </c>
      <c r="S1453" s="310" t="str">
        <f ca="1">price</f>
        <v/>
      </c>
      <c r="U1453" s="4"/>
      <c r="V1453" s="4"/>
      <c r="W1453" s="219" t="str">
        <f ca="1">comm_pd</f>
        <v/>
      </c>
      <c r="X1453" s="4"/>
      <c r="Y1453" s="8"/>
      <c r="Z1453" s="223"/>
    </row>
    <row r="1454" spans="1:26" x14ac:dyDescent="0.25">
      <c r="A1454" s="6" t="str">
        <f ca="1">no.</f>
        <v/>
      </c>
      <c r="E1454" s="4" t="str">
        <f ca="1">position</f>
        <v/>
      </c>
      <c r="I1454" s="318"/>
      <c r="L1454" s="4"/>
      <c r="N1454" s="6"/>
      <c r="P1454" s="20"/>
      <c r="Q1454" s="5" t="str">
        <f ca="1">score</f>
        <v/>
      </c>
      <c r="R1454" s="7" t="str">
        <f ca="1">rescore_pd</f>
        <v/>
      </c>
      <c r="S1454" s="310" t="str">
        <f ca="1">price</f>
        <v/>
      </c>
      <c r="U1454" s="4"/>
      <c r="V1454" s="4"/>
      <c r="W1454" s="219" t="str">
        <f ca="1">comm_pd</f>
        <v/>
      </c>
      <c r="X1454" s="4"/>
      <c r="Y1454" s="8"/>
      <c r="Z1454" s="223"/>
    </row>
    <row r="1455" spans="1:26" x14ac:dyDescent="0.25">
      <c r="A1455" s="6" t="str">
        <f ca="1">no.</f>
        <v/>
      </c>
      <c r="E1455" s="4" t="str">
        <f ca="1">position</f>
        <v/>
      </c>
      <c r="I1455" s="318"/>
      <c r="L1455" s="4"/>
      <c r="N1455" s="6"/>
      <c r="P1455" s="20"/>
      <c r="Q1455" s="5" t="str">
        <f ca="1">score</f>
        <v/>
      </c>
      <c r="R1455" s="7" t="str">
        <f ca="1">rescore_pd</f>
        <v/>
      </c>
      <c r="S1455" s="310" t="str">
        <f ca="1">price</f>
        <v/>
      </c>
      <c r="U1455" s="4"/>
      <c r="V1455" s="4"/>
      <c r="W1455" s="219" t="str">
        <f ca="1">comm_pd</f>
        <v/>
      </c>
      <c r="X1455" s="4"/>
      <c r="Y1455" s="8"/>
      <c r="Z1455" s="223"/>
    </row>
    <row r="1456" spans="1:26" x14ac:dyDescent="0.25">
      <c r="A1456" s="6" t="str">
        <f ca="1">no.</f>
        <v/>
      </c>
      <c r="E1456" s="4" t="str">
        <f ca="1">position</f>
        <v/>
      </c>
      <c r="I1456" s="318"/>
      <c r="L1456" s="4"/>
      <c r="N1456" s="6"/>
      <c r="P1456" s="20"/>
      <c r="Q1456" s="5" t="str">
        <f ca="1">score</f>
        <v/>
      </c>
      <c r="R1456" s="7" t="str">
        <f ca="1">rescore_pd</f>
        <v/>
      </c>
      <c r="S1456" s="310" t="str">
        <f ca="1">price</f>
        <v/>
      </c>
      <c r="U1456" s="4"/>
      <c r="V1456" s="4"/>
      <c r="W1456" s="219" t="str">
        <f ca="1">comm_pd</f>
        <v/>
      </c>
      <c r="X1456" s="4"/>
      <c r="Y1456" s="8"/>
      <c r="Z1456" s="223"/>
    </row>
    <row r="1457" spans="1:26" x14ac:dyDescent="0.25">
      <c r="A1457" s="6" t="str">
        <f ca="1">no.</f>
        <v/>
      </c>
      <c r="E1457" s="4" t="str">
        <f ca="1">position</f>
        <v/>
      </c>
      <c r="I1457" s="318"/>
      <c r="L1457" s="4"/>
      <c r="N1457" s="6"/>
      <c r="P1457" s="20"/>
      <c r="Q1457" s="5" t="str">
        <f ca="1">score</f>
        <v/>
      </c>
      <c r="R1457" s="7" t="str">
        <f ca="1">rescore_pd</f>
        <v/>
      </c>
      <c r="S1457" s="310" t="str">
        <f ca="1">price</f>
        <v/>
      </c>
      <c r="U1457" s="4"/>
      <c r="V1457" s="4"/>
      <c r="W1457" s="219" t="str">
        <f ca="1">comm_pd</f>
        <v/>
      </c>
      <c r="X1457" s="4"/>
      <c r="Y1457" s="8"/>
      <c r="Z1457" s="223"/>
    </row>
    <row r="1458" spans="1:26" x14ac:dyDescent="0.25">
      <c r="A1458" s="6" t="str">
        <f ca="1">no.</f>
        <v/>
      </c>
      <c r="E1458" s="4" t="str">
        <f ca="1">position</f>
        <v/>
      </c>
      <c r="I1458" s="318"/>
      <c r="L1458" s="4"/>
      <c r="N1458" s="6"/>
      <c r="P1458" s="20"/>
      <c r="Q1458" s="5" t="str">
        <f ca="1">score</f>
        <v/>
      </c>
      <c r="R1458" s="7" t="str">
        <f ca="1">rescore_pd</f>
        <v/>
      </c>
      <c r="S1458" s="310" t="str">
        <f ca="1">price</f>
        <v/>
      </c>
      <c r="U1458" s="4"/>
      <c r="V1458" s="4"/>
      <c r="W1458" s="219" t="str">
        <f ca="1">comm_pd</f>
        <v/>
      </c>
      <c r="X1458" s="4"/>
      <c r="Y1458" s="8"/>
      <c r="Z1458" s="223"/>
    </row>
    <row r="1459" spans="1:26" x14ac:dyDescent="0.25">
      <c r="A1459" s="6" t="str">
        <f ca="1">no.</f>
        <v/>
      </c>
      <c r="E1459" s="4" t="str">
        <f ca="1">position</f>
        <v/>
      </c>
      <c r="I1459" s="318"/>
      <c r="L1459" s="4"/>
      <c r="N1459" s="6"/>
      <c r="P1459" s="20"/>
      <c r="Q1459" s="5" t="str">
        <f ca="1">score</f>
        <v/>
      </c>
      <c r="R1459" s="7" t="str">
        <f ca="1">rescore_pd</f>
        <v/>
      </c>
      <c r="S1459" s="310" t="str">
        <f ca="1">price</f>
        <v/>
      </c>
      <c r="U1459" s="4"/>
      <c r="V1459" s="4"/>
      <c r="W1459" s="219" t="str">
        <f ca="1">comm_pd</f>
        <v/>
      </c>
      <c r="X1459" s="4"/>
      <c r="Y1459" s="8"/>
      <c r="Z1459" s="223"/>
    </row>
    <row r="1460" spans="1:26" x14ac:dyDescent="0.25">
      <c r="A1460" s="6" t="str">
        <f ca="1">no.</f>
        <v/>
      </c>
      <c r="E1460" s="4" t="str">
        <f ca="1">position</f>
        <v/>
      </c>
      <c r="I1460" s="318"/>
      <c r="L1460" s="4"/>
      <c r="N1460" s="6"/>
      <c r="P1460" s="20"/>
      <c r="Q1460" s="5" t="str">
        <f ca="1">score</f>
        <v/>
      </c>
      <c r="R1460" s="7" t="str">
        <f ca="1">rescore_pd</f>
        <v/>
      </c>
      <c r="S1460" s="310" t="str">
        <f ca="1">price</f>
        <v/>
      </c>
      <c r="U1460" s="4"/>
      <c r="V1460" s="4"/>
      <c r="W1460" s="219" t="str">
        <f ca="1">comm_pd</f>
        <v/>
      </c>
      <c r="X1460" s="4"/>
      <c r="Y1460" s="8"/>
      <c r="Z1460" s="223"/>
    </row>
    <row r="1461" spans="1:26" x14ac:dyDescent="0.25">
      <c r="A1461" s="6" t="str">
        <f ca="1">no.</f>
        <v/>
      </c>
      <c r="E1461" s="4" t="str">
        <f ca="1">position</f>
        <v/>
      </c>
      <c r="I1461" s="318"/>
      <c r="L1461" s="4"/>
      <c r="N1461" s="6"/>
      <c r="P1461" s="20"/>
      <c r="Q1461" s="5" t="str">
        <f ca="1">score</f>
        <v/>
      </c>
      <c r="R1461" s="7" t="str">
        <f ca="1">rescore_pd</f>
        <v/>
      </c>
      <c r="S1461" s="310" t="str">
        <f ca="1">price</f>
        <v/>
      </c>
      <c r="U1461" s="4"/>
      <c r="V1461" s="4"/>
      <c r="W1461" s="219" t="str">
        <f ca="1">comm_pd</f>
        <v/>
      </c>
      <c r="X1461" s="4"/>
      <c r="Y1461" s="8"/>
      <c r="Z1461" s="223"/>
    </row>
    <row r="1462" spans="1:26" x14ac:dyDescent="0.25">
      <c r="A1462" s="6" t="str">
        <f ca="1">no.</f>
        <v/>
      </c>
      <c r="E1462" s="4" t="str">
        <f ca="1">position</f>
        <v/>
      </c>
      <c r="I1462" s="318"/>
      <c r="L1462" s="4"/>
      <c r="N1462" s="6"/>
      <c r="P1462" s="20"/>
      <c r="Q1462" s="5" t="str">
        <f ca="1">score</f>
        <v/>
      </c>
      <c r="R1462" s="7" t="str">
        <f ca="1">rescore_pd</f>
        <v/>
      </c>
      <c r="S1462" s="310" t="str">
        <f ca="1">price</f>
        <v/>
      </c>
      <c r="U1462" s="4"/>
      <c r="V1462" s="4"/>
      <c r="W1462" s="219" t="str">
        <f ca="1">comm_pd</f>
        <v/>
      </c>
      <c r="X1462" s="4"/>
      <c r="Y1462" s="8"/>
      <c r="Z1462" s="223"/>
    </row>
    <row r="1463" spans="1:26" x14ac:dyDescent="0.25">
      <c r="A1463" s="6" t="str">
        <f ca="1">no.</f>
        <v/>
      </c>
      <c r="E1463" s="4" t="str">
        <f ca="1">position</f>
        <v/>
      </c>
      <c r="I1463" s="318"/>
      <c r="L1463" s="4"/>
      <c r="N1463" s="6"/>
      <c r="P1463" s="20"/>
      <c r="Q1463" s="5" t="str">
        <f ca="1">score</f>
        <v/>
      </c>
      <c r="R1463" s="7" t="str">
        <f ca="1">rescore_pd</f>
        <v/>
      </c>
      <c r="S1463" s="310" t="str">
        <f ca="1">price</f>
        <v/>
      </c>
      <c r="U1463" s="4"/>
      <c r="V1463" s="4"/>
      <c r="W1463" s="219" t="str">
        <f ca="1">comm_pd</f>
        <v/>
      </c>
      <c r="X1463" s="4"/>
      <c r="Y1463" s="8"/>
      <c r="Z1463" s="223"/>
    </row>
    <row r="1464" spans="1:26" x14ac:dyDescent="0.25">
      <c r="A1464" s="6" t="str">
        <f ca="1">no.</f>
        <v/>
      </c>
      <c r="E1464" s="4" t="str">
        <f ca="1">position</f>
        <v/>
      </c>
      <c r="I1464" s="318"/>
      <c r="L1464" s="4"/>
      <c r="N1464" s="6"/>
      <c r="P1464" s="20"/>
      <c r="Q1464" s="5" t="str">
        <f ca="1">score</f>
        <v/>
      </c>
      <c r="R1464" s="7" t="str">
        <f ca="1">rescore_pd</f>
        <v/>
      </c>
      <c r="S1464" s="310" t="str">
        <f ca="1">price</f>
        <v/>
      </c>
      <c r="U1464" s="4"/>
      <c r="V1464" s="4"/>
      <c r="W1464" s="219" t="str">
        <f ca="1">comm_pd</f>
        <v/>
      </c>
      <c r="X1464" s="4"/>
      <c r="Y1464" s="8"/>
      <c r="Z1464" s="223"/>
    </row>
    <row r="1465" spans="1:26" x14ac:dyDescent="0.25">
      <c r="A1465" s="6" t="str">
        <f ca="1">no.</f>
        <v/>
      </c>
      <c r="E1465" s="4" t="str">
        <f ca="1">position</f>
        <v/>
      </c>
      <c r="I1465" s="318"/>
      <c r="L1465" s="4"/>
      <c r="N1465" s="6"/>
      <c r="P1465" s="20"/>
      <c r="Q1465" s="5" t="str">
        <f ca="1">score</f>
        <v/>
      </c>
      <c r="R1465" s="7" t="str">
        <f ca="1">rescore_pd</f>
        <v/>
      </c>
      <c r="S1465" s="310" t="str">
        <f ca="1">price</f>
        <v/>
      </c>
      <c r="U1465" s="4"/>
      <c r="V1465" s="4"/>
      <c r="W1465" s="219" t="str">
        <f ca="1">comm_pd</f>
        <v/>
      </c>
      <c r="X1465" s="4"/>
      <c r="Y1465" s="8"/>
      <c r="Z1465" s="223"/>
    </row>
    <row r="1466" spans="1:26" x14ac:dyDescent="0.25">
      <c r="A1466" s="6" t="str">
        <f ca="1">no.</f>
        <v/>
      </c>
      <c r="E1466" s="4" t="str">
        <f ca="1">position</f>
        <v/>
      </c>
      <c r="I1466" s="318"/>
      <c r="L1466" s="4"/>
      <c r="N1466" s="6"/>
      <c r="P1466" s="20"/>
      <c r="Q1466" s="5" t="str">
        <f ca="1">score</f>
        <v/>
      </c>
      <c r="R1466" s="7" t="str">
        <f ca="1">rescore_pd</f>
        <v/>
      </c>
      <c r="S1466" s="310" t="str">
        <f ca="1">price</f>
        <v/>
      </c>
      <c r="U1466" s="4"/>
      <c r="V1466" s="4"/>
      <c r="W1466" s="219" t="str">
        <f ca="1">comm_pd</f>
        <v/>
      </c>
      <c r="X1466" s="4"/>
      <c r="Y1466" s="8"/>
      <c r="Z1466" s="223"/>
    </row>
    <row r="1467" spans="1:26" x14ac:dyDescent="0.25">
      <c r="A1467" s="6" t="str">
        <f ca="1">no.</f>
        <v/>
      </c>
      <c r="E1467" s="4" t="str">
        <f ca="1">position</f>
        <v/>
      </c>
      <c r="I1467" s="318"/>
      <c r="L1467" s="4"/>
      <c r="N1467" s="6"/>
      <c r="P1467" s="20"/>
      <c r="Q1467" s="5" t="str">
        <f ca="1">score</f>
        <v/>
      </c>
      <c r="R1467" s="7" t="str">
        <f ca="1">rescore_pd</f>
        <v/>
      </c>
      <c r="S1467" s="310" t="str">
        <f ca="1">price</f>
        <v/>
      </c>
      <c r="U1467" s="4"/>
      <c r="V1467" s="4"/>
      <c r="W1467" s="219" t="str">
        <f ca="1">comm_pd</f>
        <v/>
      </c>
      <c r="X1467" s="4"/>
      <c r="Y1467" s="8"/>
      <c r="Z1467" s="223"/>
    </row>
    <row r="1468" spans="1:26" x14ac:dyDescent="0.25">
      <c r="A1468" s="6" t="str">
        <f ca="1">no.</f>
        <v/>
      </c>
      <c r="E1468" s="4" t="str">
        <f ca="1">position</f>
        <v/>
      </c>
      <c r="I1468" s="318"/>
      <c r="L1468" s="4"/>
      <c r="N1468" s="6"/>
      <c r="P1468" s="20"/>
      <c r="Q1468" s="5" t="str">
        <f ca="1">score</f>
        <v/>
      </c>
      <c r="R1468" s="7" t="str">
        <f ca="1">rescore_pd</f>
        <v/>
      </c>
      <c r="S1468" s="310" t="str">
        <f ca="1">price</f>
        <v/>
      </c>
      <c r="U1468" s="4"/>
      <c r="V1468" s="4"/>
      <c r="W1468" s="219" t="str">
        <f ca="1">comm_pd</f>
        <v/>
      </c>
      <c r="X1468" s="4"/>
      <c r="Y1468" s="8"/>
      <c r="Z1468" s="223"/>
    </row>
    <row r="1469" spans="1:26" x14ac:dyDescent="0.25">
      <c r="A1469" s="6" t="str">
        <f ca="1">no.</f>
        <v/>
      </c>
      <c r="E1469" s="4" t="str">
        <f ca="1">position</f>
        <v/>
      </c>
      <c r="I1469" s="318"/>
      <c r="L1469" s="4"/>
      <c r="N1469" s="6"/>
      <c r="P1469" s="20"/>
      <c r="Q1469" s="5" t="str">
        <f ca="1">score</f>
        <v/>
      </c>
      <c r="R1469" s="7" t="str">
        <f ca="1">rescore_pd</f>
        <v/>
      </c>
      <c r="S1469" s="310" t="str">
        <f ca="1">price</f>
        <v/>
      </c>
      <c r="U1469" s="4"/>
      <c r="V1469" s="4"/>
      <c r="W1469" s="219" t="str">
        <f ca="1">comm_pd</f>
        <v/>
      </c>
      <c r="X1469" s="4"/>
      <c r="Y1469" s="8"/>
      <c r="Z1469" s="223"/>
    </row>
    <row r="1470" spans="1:26" x14ac:dyDescent="0.25">
      <c r="A1470" s="6" t="str">
        <f ca="1">no.</f>
        <v/>
      </c>
      <c r="E1470" s="4" t="str">
        <f ca="1">position</f>
        <v/>
      </c>
      <c r="I1470" s="318"/>
      <c r="L1470" s="4"/>
      <c r="N1470" s="6"/>
      <c r="P1470" s="20"/>
      <c r="Q1470" s="5" t="str">
        <f ca="1">score</f>
        <v/>
      </c>
      <c r="R1470" s="7" t="str">
        <f ca="1">rescore_pd</f>
        <v/>
      </c>
      <c r="S1470" s="310" t="str">
        <f ca="1">price</f>
        <v/>
      </c>
      <c r="U1470" s="4"/>
      <c r="V1470" s="4"/>
      <c r="W1470" s="219" t="str">
        <f ca="1">comm_pd</f>
        <v/>
      </c>
      <c r="X1470" s="4"/>
      <c r="Y1470" s="8"/>
      <c r="Z1470" s="223"/>
    </row>
    <row r="1471" spans="1:26" x14ac:dyDescent="0.25">
      <c r="A1471" s="6" t="str">
        <f ca="1">no.</f>
        <v/>
      </c>
      <c r="E1471" s="4" t="str">
        <f ca="1">position</f>
        <v/>
      </c>
      <c r="I1471" s="318"/>
      <c r="L1471" s="4"/>
      <c r="N1471" s="6"/>
      <c r="P1471" s="20"/>
      <c r="Q1471" s="5" t="str">
        <f ca="1">score</f>
        <v/>
      </c>
      <c r="R1471" s="7" t="str">
        <f ca="1">rescore_pd</f>
        <v/>
      </c>
      <c r="S1471" s="310" t="str">
        <f ca="1">price</f>
        <v/>
      </c>
      <c r="U1471" s="4"/>
      <c r="V1471" s="4"/>
      <c r="W1471" s="219" t="str">
        <f ca="1">comm_pd</f>
        <v/>
      </c>
      <c r="X1471" s="4"/>
      <c r="Y1471" s="8"/>
      <c r="Z1471" s="223"/>
    </row>
    <row r="1472" spans="1:26" x14ac:dyDescent="0.25">
      <c r="A1472" s="6" t="str">
        <f ca="1">no.</f>
        <v/>
      </c>
      <c r="E1472" s="4" t="str">
        <f ca="1">position</f>
        <v/>
      </c>
      <c r="I1472" s="318"/>
      <c r="L1472" s="4"/>
      <c r="N1472" s="6"/>
      <c r="P1472" s="20"/>
      <c r="Q1472" s="5" t="str">
        <f ca="1">score</f>
        <v/>
      </c>
      <c r="R1472" s="7" t="str">
        <f ca="1">rescore_pd</f>
        <v/>
      </c>
      <c r="S1472" s="310" t="str">
        <f ca="1">price</f>
        <v/>
      </c>
      <c r="U1472" s="4"/>
      <c r="V1472" s="4"/>
      <c r="W1472" s="219" t="str">
        <f ca="1">comm_pd</f>
        <v/>
      </c>
      <c r="X1472" s="4"/>
      <c r="Y1472" s="8"/>
      <c r="Z1472" s="223"/>
    </row>
    <row r="1473" spans="1:26" x14ac:dyDescent="0.25">
      <c r="A1473" s="6" t="str">
        <f ca="1">no.</f>
        <v/>
      </c>
      <c r="E1473" s="4" t="str">
        <f ca="1">position</f>
        <v/>
      </c>
      <c r="I1473" s="318"/>
      <c r="L1473" s="4"/>
      <c r="N1473" s="6"/>
      <c r="P1473" s="20"/>
      <c r="Q1473" s="5" t="str">
        <f ca="1">score</f>
        <v/>
      </c>
      <c r="R1473" s="7" t="str">
        <f ca="1">rescore_pd</f>
        <v/>
      </c>
      <c r="S1473" s="310" t="str">
        <f ca="1">price</f>
        <v/>
      </c>
      <c r="U1473" s="4"/>
      <c r="V1473" s="4"/>
      <c r="W1473" s="219" t="str">
        <f ca="1">comm_pd</f>
        <v/>
      </c>
      <c r="X1473" s="4"/>
      <c r="Y1473" s="8"/>
      <c r="Z1473" s="223"/>
    </row>
    <row r="1474" spans="1:26" x14ac:dyDescent="0.25">
      <c r="A1474" s="6" t="str">
        <f ca="1">no.</f>
        <v/>
      </c>
      <c r="E1474" s="4" t="str">
        <f ca="1">position</f>
        <v/>
      </c>
      <c r="I1474" s="318"/>
      <c r="L1474" s="4"/>
      <c r="N1474" s="6"/>
      <c r="P1474" s="20"/>
      <c r="Q1474" s="5" t="str">
        <f ca="1">score</f>
        <v/>
      </c>
      <c r="R1474" s="7" t="str">
        <f ca="1">rescore_pd</f>
        <v/>
      </c>
      <c r="S1474" s="310" t="str">
        <f ca="1">price</f>
        <v/>
      </c>
      <c r="U1474" s="4"/>
      <c r="V1474" s="4"/>
      <c r="W1474" s="219" t="str">
        <f ca="1">comm_pd</f>
        <v/>
      </c>
      <c r="X1474" s="4"/>
      <c r="Y1474" s="8"/>
      <c r="Z1474" s="223"/>
    </row>
    <row r="1475" spans="1:26" x14ac:dyDescent="0.25">
      <c r="A1475" s="6" t="str">
        <f ca="1">no.</f>
        <v/>
      </c>
      <c r="E1475" s="4" t="str">
        <f ca="1">position</f>
        <v/>
      </c>
      <c r="I1475" s="318"/>
      <c r="L1475" s="4"/>
      <c r="N1475" s="6"/>
      <c r="P1475" s="20"/>
      <c r="Q1475" s="5" t="str">
        <f ca="1">score</f>
        <v/>
      </c>
      <c r="R1475" s="7" t="str">
        <f ca="1">rescore_pd</f>
        <v/>
      </c>
      <c r="S1475" s="310" t="str">
        <f ca="1">price</f>
        <v/>
      </c>
      <c r="U1475" s="4"/>
      <c r="V1475" s="4"/>
      <c r="W1475" s="219" t="str">
        <f ca="1">comm_pd</f>
        <v/>
      </c>
      <c r="X1475" s="4"/>
      <c r="Y1475" s="8"/>
      <c r="Z1475" s="223"/>
    </row>
    <row r="1476" spans="1:26" x14ac:dyDescent="0.25">
      <c r="A1476" s="6" t="str">
        <f ca="1">no.</f>
        <v/>
      </c>
      <c r="E1476" s="4" t="str">
        <f ca="1">position</f>
        <v/>
      </c>
      <c r="I1476" s="318"/>
      <c r="L1476" s="4"/>
      <c r="N1476" s="6"/>
      <c r="P1476" s="20"/>
      <c r="Q1476" s="5" t="str">
        <f ca="1">score</f>
        <v/>
      </c>
      <c r="R1476" s="7" t="str">
        <f ca="1">rescore_pd</f>
        <v/>
      </c>
      <c r="S1476" s="310" t="str">
        <f ca="1">price</f>
        <v/>
      </c>
      <c r="U1476" s="4"/>
      <c r="V1476" s="4"/>
      <c r="W1476" s="219" t="str">
        <f ca="1">comm_pd</f>
        <v/>
      </c>
      <c r="X1476" s="4"/>
      <c r="Y1476" s="8"/>
      <c r="Z1476" s="223"/>
    </row>
    <row r="1477" spans="1:26" x14ac:dyDescent="0.25">
      <c r="A1477" s="6" t="str">
        <f ca="1">no.</f>
        <v/>
      </c>
      <c r="E1477" s="4" t="str">
        <f ca="1">position</f>
        <v/>
      </c>
      <c r="I1477" s="318"/>
      <c r="L1477" s="4"/>
      <c r="N1477" s="6"/>
      <c r="P1477" s="20"/>
      <c r="Q1477" s="5" t="str">
        <f ca="1">score</f>
        <v/>
      </c>
      <c r="R1477" s="7" t="str">
        <f ca="1">rescore_pd</f>
        <v/>
      </c>
      <c r="S1477" s="310" t="str">
        <f ca="1">price</f>
        <v/>
      </c>
      <c r="U1477" s="4"/>
      <c r="V1477" s="4"/>
      <c r="W1477" s="219" t="str">
        <f ca="1">comm_pd</f>
        <v/>
      </c>
      <c r="X1477" s="4"/>
      <c r="Y1477" s="8"/>
      <c r="Z1477" s="223"/>
    </row>
    <row r="1478" spans="1:26" x14ac:dyDescent="0.25">
      <c r="A1478" s="6" t="str">
        <f ca="1">no.</f>
        <v/>
      </c>
      <c r="E1478" s="4" t="str">
        <f ca="1">position</f>
        <v/>
      </c>
      <c r="I1478" s="318"/>
      <c r="L1478" s="4"/>
      <c r="N1478" s="6"/>
      <c r="P1478" s="20"/>
      <c r="Q1478" s="5" t="str">
        <f ca="1">score</f>
        <v/>
      </c>
      <c r="R1478" s="7" t="str">
        <f ca="1">rescore_pd</f>
        <v/>
      </c>
      <c r="S1478" s="310" t="str">
        <f ca="1">price</f>
        <v/>
      </c>
      <c r="U1478" s="4"/>
      <c r="V1478" s="4"/>
      <c r="W1478" s="219" t="str">
        <f ca="1">comm_pd</f>
        <v/>
      </c>
      <c r="X1478" s="4"/>
      <c r="Y1478" s="8"/>
      <c r="Z1478" s="223"/>
    </row>
    <row r="1479" spans="1:26" x14ac:dyDescent="0.25">
      <c r="A1479" s="6" t="str">
        <f ca="1">no.</f>
        <v/>
      </c>
      <c r="E1479" s="4" t="str">
        <f ca="1">position</f>
        <v/>
      </c>
      <c r="I1479" s="318"/>
      <c r="L1479" s="4"/>
      <c r="N1479" s="6"/>
      <c r="P1479" s="20"/>
      <c r="Q1479" s="5" t="str">
        <f ca="1">score</f>
        <v/>
      </c>
      <c r="R1479" s="7" t="str">
        <f ca="1">rescore_pd</f>
        <v/>
      </c>
      <c r="S1479" s="310" t="str">
        <f ca="1">price</f>
        <v/>
      </c>
      <c r="U1479" s="4"/>
      <c r="V1479" s="4"/>
      <c r="W1479" s="219" t="str">
        <f ca="1">comm_pd</f>
        <v/>
      </c>
      <c r="X1479" s="4"/>
      <c r="Y1479" s="8"/>
      <c r="Z1479" s="223"/>
    </row>
    <row r="1480" spans="1:26" x14ac:dyDescent="0.25">
      <c r="A1480" s="6" t="str">
        <f ca="1">no.</f>
        <v/>
      </c>
      <c r="E1480" s="4" t="str">
        <f ca="1">position</f>
        <v/>
      </c>
      <c r="I1480" s="318"/>
      <c r="L1480" s="4"/>
      <c r="N1480" s="6"/>
      <c r="P1480" s="20"/>
      <c r="Q1480" s="5" t="str">
        <f ca="1">score</f>
        <v/>
      </c>
      <c r="R1480" s="7" t="str">
        <f ca="1">rescore_pd</f>
        <v/>
      </c>
      <c r="S1480" s="310" t="str">
        <f ca="1">price</f>
        <v/>
      </c>
      <c r="U1480" s="4"/>
      <c r="V1480" s="4"/>
      <c r="W1480" s="219" t="str">
        <f ca="1">comm_pd</f>
        <v/>
      </c>
      <c r="X1480" s="4"/>
      <c r="Y1480" s="8"/>
      <c r="Z1480" s="223"/>
    </row>
    <row r="1481" spans="1:26" x14ac:dyDescent="0.25">
      <c r="A1481" s="6" t="str">
        <f ca="1">no.</f>
        <v/>
      </c>
      <c r="E1481" s="4" t="str">
        <f ca="1">position</f>
        <v/>
      </c>
      <c r="I1481" s="318"/>
      <c r="L1481" s="4"/>
      <c r="N1481" s="6"/>
      <c r="P1481" s="20"/>
      <c r="Q1481" s="5" t="str">
        <f ca="1">score</f>
        <v/>
      </c>
      <c r="R1481" s="7" t="str">
        <f ca="1">rescore_pd</f>
        <v/>
      </c>
      <c r="S1481" s="310" t="str">
        <f ca="1">price</f>
        <v/>
      </c>
      <c r="U1481" s="4"/>
      <c r="V1481" s="4"/>
      <c r="W1481" s="219" t="str">
        <f ca="1">comm_pd</f>
        <v/>
      </c>
      <c r="X1481" s="4"/>
      <c r="Y1481" s="8"/>
      <c r="Z1481" s="223"/>
    </row>
    <row r="1482" spans="1:26" x14ac:dyDescent="0.25">
      <c r="A1482" s="6" t="str">
        <f ca="1">no.</f>
        <v/>
      </c>
      <c r="E1482" s="4" t="str">
        <f ca="1">position</f>
        <v/>
      </c>
      <c r="I1482" s="318"/>
      <c r="L1482" s="4"/>
      <c r="N1482" s="6"/>
      <c r="P1482" s="20"/>
      <c r="Q1482" s="5" t="str">
        <f ca="1">score</f>
        <v/>
      </c>
      <c r="R1482" s="7" t="str">
        <f ca="1">rescore_pd</f>
        <v/>
      </c>
      <c r="S1482" s="310" t="str">
        <f ca="1">price</f>
        <v/>
      </c>
      <c r="U1482" s="4"/>
      <c r="V1482" s="4"/>
      <c r="W1482" s="219" t="str">
        <f ca="1">comm_pd</f>
        <v/>
      </c>
      <c r="X1482" s="4"/>
      <c r="Y1482" s="8"/>
      <c r="Z1482" s="223"/>
    </row>
    <row r="1483" spans="1:26" x14ac:dyDescent="0.25">
      <c r="A1483" s="6" t="str">
        <f ca="1">no.</f>
        <v/>
      </c>
      <c r="E1483" s="4" t="str">
        <f ca="1">position</f>
        <v/>
      </c>
      <c r="I1483" s="318"/>
      <c r="L1483" s="4"/>
      <c r="N1483" s="6"/>
      <c r="P1483" s="20"/>
      <c r="Q1483" s="5" t="str">
        <f ca="1">score</f>
        <v/>
      </c>
      <c r="R1483" s="7" t="str">
        <f ca="1">rescore_pd</f>
        <v/>
      </c>
      <c r="S1483" s="310" t="str">
        <f ca="1">price</f>
        <v/>
      </c>
      <c r="U1483" s="4"/>
      <c r="V1483" s="4"/>
      <c r="W1483" s="219" t="str">
        <f ca="1">comm_pd</f>
        <v/>
      </c>
      <c r="X1483" s="4"/>
      <c r="Y1483" s="8"/>
      <c r="Z1483" s="223"/>
    </row>
    <row r="1484" spans="1:26" x14ac:dyDescent="0.25">
      <c r="A1484" s="6" t="str">
        <f ca="1">no.</f>
        <v/>
      </c>
      <c r="E1484" s="4" t="str">
        <f ca="1">position</f>
        <v/>
      </c>
      <c r="I1484" s="318"/>
      <c r="L1484" s="4"/>
      <c r="N1484" s="6"/>
      <c r="P1484" s="20"/>
      <c r="Q1484" s="5" t="str">
        <f ca="1">score</f>
        <v/>
      </c>
      <c r="R1484" s="7" t="str">
        <f ca="1">rescore_pd</f>
        <v/>
      </c>
      <c r="S1484" s="310" t="str">
        <f ca="1">price</f>
        <v/>
      </c>
      <c r="U1484" s="4"/>
      <c r="V1484" s="4"/>
      <c r="W1484" s="219" t="str">
        <f ca="1">comm_pd</f>
        <v/>
      </c>
      <c r="X1484" s="4"/>
      <c r="Y1484" s="8"/>
      <c r="Z1484" s="223"/>
    </row>
    <row r="1485" spans="1:26" x14ac:dyDescent="0.25">
      <c r="A1485" s="6" t="str">
        <f ca="1">no.</f>
        <v/>
      </c>
      <c r="E1485" s="4" t="str">
        <f ca="1">position</f>
        <v/>
      </c>
      <c r="I1485" s="318"/>
      <c r="L1485" s="4"/>
      <c r="N1485" s="6"/>
      <c r="P1485" s="20"/>
      <c r="Q1485" s="5" t="str">
        <f ca="1">score</f>
        <v/>
      </c>
      <c r="R1485" s="7" t="str">
        <f ca="1">rescore_pd</f>
        <v/>
      </c>
      <c r="S1485" s="310" t="str">
        <f ca="1">price</f>
        <v/>
      </c>
      <c r="U1485" s="4"/>
      <c r="V1485" s="4"/>
      <c r="W1485" s="219" t="str">
        <f ca="1">comm_pd</f>
        <v/>
      </c>
      <c r="X1485" s="4"/>
      <c r="Y1485" s="8"/>
      <c r="Z1485" s="223"/>
    </row>
    <row r="1486" spans="1:26" x14ac:dyDescent="0.25">
      <c r="A1486" s="6" t="str">
        <f ca="1">no.</f>
        <v/>
      </c>
      <c r="E1486" s="4" t="str">
        <f ca="1">position</f>
        <v/>
      </c>
      <c r="I1486" s="318"/>
      <c r="L1486" s="4"/>
      <c r="N1486" s="6"/>
      <c r="P1486" s="20"/>
      <c r="Q1486" s="5" t="str">
        <f ca="1">score</f>
        <v/>
      </c>
      <c r="R1486" s="7" t="str">
        <f ca="1">rescore_pd</f>
        <v/>
      </c>
      <c r="S1486" s="310" t="str">
        <f ca="1">price</f>
        <v/>
      </c>
      <c r="U1486" s="4"/>
      <c r="V1486" s="4"/>
      <c r="W1486" s="219" t="str">
        <f ca="1">comm_pd</f>
        <v/>
      </c>
      <c r="X1486" s="4"/>
      <c r="Y1486" s="8"/>
      <c r="Z1486" s="223"/>
    </row>
    <row r="1487" spans="1:26" x14ac:dyDescent="0.25">
      <c r="A1487" s="6" t="str">
        <f ca="1">no.</f>
        <v/>
      </c>
      <c r="E1487" s="4" t="str">
        <f ca="1">position</f>
        <v/>
      </c>
      <c r="I1487" s="318"/>
      <c r="L1487" s="4"/>
      <c r="N1487" s="6"/>
      <c r="P1487" s="20"/>
      <c r="Q1487" s="5" t="str">
        <f ca="1">score</f>
        <v/>
      </c>
      <c r="R1487" s="7" t="str">
        <f ca="1">rescore_pd</f>
        <v/>
      </c>
      <c r="S1487" s="310" t="str">
        <f ca="1">price</f>
        <v/>
      </c>
      <c r="U1487" s="4"/>
      <c r="V1487" s="4"/>
      <c r="W1487" s="219" t="str">
        <f ca="1">comm_pd</f>
        <v/>
      </c>
      <c r="X1487" s="4"/>
      <c r="Y1487" s="8"/>
      <c r="Z1487" s="223"/>
    </row>
    <row r="1488" spans="1:26" x14ac:dyDescent="0.25">
      <c r="A1488" s="6" t="str">
        <f ca="1">no.</f>
        <v/>
      </c>
      <c r="E1488" s="4" t="str">
        <f ca="1">position</f>
        <v/>
      </c>
      <c r="I1488" s="318"/>
      <c r="L1488" s="4"/>
      <c r="N1488" s="6"/>
      <c r="P1488" s="20"/>
      <c r="Q1488" s="5" t="str">
        <f ca="1">score</f>
        <v/>
      </c>
      <c r="R1488" s="7" t="str">
        <f ca="1">rescore_pd</f>
        <v/>
      </c>
      <c r="S1488" s="310" t="str">
        <f ca="1">price</f>
        <v/>
      </c>
      <c r="U1488" s="4"/>
      <c r="V1488" s="4"/>
      <c r="W1488" s="219" t="str">
        <f ca="1">comm_pd</f>
        <v/>
      </c>
      <c r="X1488" s="4"/>
      <c r="Y1488" s="8"/>
      <c r="Z1488" s="223"/>
    </row>
    <row r="1489" spans="1:26" x14ac:dyDescent="0.25">
      <c r="A1489" s="6" t="str">
        <f ca="1">no.</f>
        <v/>
      </c>
      <c r="E1489" s="4" t="str">
        <f ca="1">position</f>
        <v/>
      </c>
      <c r="I1489" s="318"/>
      <c r="L1489" s="4"/>
      <c r="N1489" s="6"/>
      <c r="P1489" s="20"/>
      <c r="Q1489" s="5" t="str">
        <f ca="1">score</f>
        <v/>
      </c>
      <c r="R1489" s="7" t="str">
        <f ca="1">rescore_pd</f>
        <v/>
      </c>
      <c r="S1489" s="310" t="str">
        <f ca="1">price</f>
        <v/>
      </c>
      <c r="U1489" s="4"/>
      <c r="V1489" s="4"/>
      <c r="W1489" s="219" t="str">
        <f ca="1">comm_pd</f>
        <v/>
      </c>
      <c r="X1489" s="4"/>
      <c r="Y1489" s="8"/>
      <c r="Z1489" s="223"/>
    </row>
    <row r="1490" spans="1:26" x14ac:dyDescent="0.25">
      <c r="A1490" s="6" t="str">
        <f ca="1">no.</f>
        <v/>
      </c>
      <c r="E1490" s="4" t="str">
        <f ca="1">position</f>
        <v/>
      </c>
      <c r="I1490" s="318"/>
      <c r="L1490" s="4"/>
      <c r="N1490" s="6"/>
      <c r="P1490" s="20"/>
      <c r="Q1490" s="5" t="str">
        <f ca="1">score</f>
        <v/>
      </c>
      <c r="R1490" s="7" t="str">
        <f ca="1">rescore_pd</f>
        <v/>
      </c>
      <c r="S1490" s="310" t="str">
        <f ca="1">price</f>
        <v/>
      </c>
      <c r="U1490" s="4"/>
      <c r="V1490" s="4"/>
      <c r="W1490" s="219" t="str">
        <f ca="1">comm_pd</f>
        <v/>
      </c>
      <c r="X1490" s="4"/>
      <c r="Y1490" s="8"/>
      <c r="Z1490" s="223"/>
    </row>
    <row r="1491" spans="1:26" x14ac:dyDescent="0.25">
      <c r="A1491" s="6" t="str">
        <f ca="1">no.</f>
        <v/>
      </c>
      <c r="E1491" s="4" t="str">
        <f ca="1">position</f>
        <v/>
      </c>
      <c r="I1491" s="318"/>
      <c r="L1491" s="4"/>
      <c r="N1491" s="6"/>
      <c r="P1491" s="20"/>
      <c r="Q1491" s="5" t="str">
        <f ca="1">score</f>
        <v/>
      </c>
      <c r="R1491" s="7" t="str">
        <f ca="1">rescore_pd</f>
        <v/>
      </c>
      <c r="S1491" s="310" t="str">
        <f ca="1">price</f>
        <v/>
      </c>
      <c r="U1491" s="4"/>
      <c r="V1491" s="4"/>
      <c r="W1491" s="219" t="str">
        <f ca="1">comm_pd</f>
        <v/>
      </c>
      <c r="X1491" s="4"/>
      <c r="Y1491" s="8"/>
      <c r="Z1491" s="223"/>
    </row>
    <row r="1492" spans="1:26" x14ac:dyDescent="0.25">
      <c r="A1492" s="6" t="str">
        <f ca="1">no.</f>
        <v/>
      </c>
      <c r="E1492" s="4" t="str">
        <f ca="1">position</f>
        <v/>
      </c>
      <c r="I1492" s="318"/>
      <c r="L1492" s="4"/>
      <c r="N1492" s="6"/>
      <c r="P1492" s="20"/>
      <c r="Q1492" s="5" t="str">
        <f ca="1">score</f>
        <v/>
      </c>
      <c r="R1492" s="7" t="str">
        <f ca="1">rescore_pd</f>
        <v/>
      </c>
      <c r="S1492" s="310" t="str">
        <f ca="1">price</f>
        <v/>
      </c>
      <c r="U1492" s="4"/>
      <c r="V1492" s="4"/>
      <c r="W1492" s="219" t="str">
        <f ca="1">comm_pd</f>
        <v/>
      </c>
      <c r="X1492" s="4"/>
      <c r="Y1492" s="8"/>
      <c r="Z1492" s="223"/>
    </row>
    <row r="1493" spans="1:26" x14ac:dyDescent="0.25">
      <c r="A1493" s="6" t="str">
        <f ca="1">no.</f>
        <v/>
      </c>
      <c r="E1493" s="4" t="str">
        <f ca="1">position</f>
        <v/>
      </c>
      <c r="I1493" s="318"/>
      <c r="L1493" s="4"/>
      <c r="N1493" s="6"/>
      <c r="P1493" s="20"/>
      <c r="Q1493" s="5" t="str">
        <f ca="1">score</f>
        <v/>
      </c>
      <c r="R1493" s="7" t="str">
        <f ca="1">rescore_pd</f>
        <v/>
      </c>
      <c r="S1493" s="310" t="str">
        <f ca="1">price</f>
        <v/>
      </c>
      <c r="U1493" s="4"/>
      <c r="V1493" s="4"/>
      <c r="W1493" s="219" t="str">
        <f ca="1">comm_pd</f>
        <v/>
      </c>
      <c r="X1493" s="4"/>
      <c r="Y1493" s="8"/>
      <c r="Z1493" s="223"/>
    </row>
    <row r="1494" spans="1:26" x14ac:dyDescent="0.25">
      <c r="A1494" s="6" t="str">
        <f ca="1">no.</f>
        <v/>
      </c>
      <c r="E1494" s="4" t="str">
        <f ca="1">position</f>
        <v/>
      </c>
      <c r="I1494" s="318"/>
      <c r="L1494" s="4"/>
      <c r="N1494" s="6"/>
      <c r="P1494" s="20"/>
      <c r="Q1494" s="5" t="str">
        <f ca="1">score</f>
        <v/>
      </c>
      <c r="R1494" s="7" t="str">
        <f ca="1">rescore_pd</f>
        <v/>
      </c>
      <c r="S1494" s="310" t="str">
        <f ca="1">price</f>
        <v/>
      </c>
      <c r="U1494" s="4"/>
      <c r="V1494" s="4"/>
      <c r="W1494" s="219" t="str">
        <f ca="1">comm_pd</f>
        <v/>
      </c>
      <c r="X1494" s="4"/>
      <c r="Y1494" s="8"/>
      <c r="Z1494" s="223"/>
    </row>
    <row r="1495" spans="1:26" x14ac:dyDescent="0.25">
      <c r="A1495" s="6" t="str">
        <f ca="1">no.</f>
        <v/>
      </c>
      <c r="E1495" s="4" t="str">
        <f ca="1">position</f>
        <v/>
      </c>
      <c r="I1495" s="318"/>
      <c r="L1495" s="4"/>
      <c r="N1495" s="6"/>
      <c r="P1495" s="20"/>
      <c r="Q1495" s="5" t="str">
        <f ca="1">score</f>
        <v/>
      </c>
      <c r="R1495" s="7" t="str">
        <f ca="1">rescore_pd</f>
        <v/>
      </c>
      <c r="S1495" s="310" t="str">
        <f ca="1">price</f>
        <v/>
      </c>
      <c r="U1495" s="4"/>
      <c r="V1495" s="4"/>
      <c r="W1495" s="219" t="str">
        <f ca="1">comm_pd</f>
        <v/>
      </c>
      <c r="X1495" s="4"/>
      <c r="Y1495" s="8"/>
      <c r="Z1495" s="223"/>
    </row>
    <row r="1496" spans="1:26" x14ac:dyDescent="0.25">
      <c r="A1496" s="6" t="str">
        <f ca="1">no.</f>
        <v/>
      </c>
      <c r="E1496" s="4" t="str">
        <f ca="1">position</f>
        <v/>
      </c>
      <c r="I1496" s="318"/>
      <c r="L1496" s="4"/>
      <c r="N1496" s="6"/>
      <c r="P1496" s="20"/>
      <c r="Q1496" s="5" t="str">
        <f ca="1">score</f>
        <v/>
      </c>
      <c r="R1496" s="7" t="str">
        <f ca="1">rescore_pd</f>
        <v/>
      </c>
      <c r="S1496" s="310" t="str">
        <f ca="1">price</f>
        <v/>
      </c>
      <c r="U1496" s="4"/>
      <c r="V1496" s="4"/>
      <c r="W1496" s="219" t="str">
        <f ca="1">comm_pd</f>
        <v/>
      </c>
      <c r="X1496" s="4"/>
      <c r="Y1496" s="8"/>
      <c r="Z1496" s="223"/>
    </row>
    <row r="1497" spans="1:26" x14ac:dyDescent="0.25">
      <c r="A1497" s="6" t="str">
        <f ca="1">no.</f>
        <v/>
      </c>
      <c r="E1497" s="4" t="str">
        <f ca="1">position</f>
        <v/>
      </c>
      <c r="I1497" s="318"/>
      <c r="L1497" s="4"/>
      <c r="N1497" s="6"/>
      <c r="P1497" s="20"/>
      <c r="Q1497" s="5" t="str">
        <f ca="1">score</f>
        <v/>
      </c>
      <c r="R1497" s="7" t="str">
        <f ca="1">rescore_pd</f>
        <v/>
      </c>
      <c r="S1497" s="310" t="str">
        <f ca="1">price</f>
        <v/>
      </c>
      <c r="U1497" s="4"/>
      <c r="V1497" s="4"/>
      <c r="W1497" s="219" t="str">
        <f ca="1">comm_pd</f>
        <v/>
      </c>
      <c r="X1497" s="4"/>
      <c r="Y1497" s="8"/>
      <c r="Z1497" s="223"/>
    </row>
    <row r="1498" spans="1:26" x14ac:dyDescent="0.25">
      <c r="A1498" s="6" t="str">
        <f ca="1">no.</f>
        <v/>
      </c>
      <c r="E1498" s="4" t="str">
        <f ca="1">position</f>
        <v/>
      </c>
      <c r="I1498" s="318"/>
      <c r="L1498" s="4"/>
      <c r="N1498" s="6"/>
      <c r="P1498" s="20"/>
      <c r="Q1498" s="5" t="str">
        <f ca="1">score</f>
        <v/>
      </c>
      <c r="R1498" s="7" t="str">
        <f ca="1">rescore_pd</f>
        <v/>
      </c>
      <c r="S1498" s="310" t="str">
        <f ca="1">price</f>
        <v/>
      </c>
      <c r="U1498" s="4"/>
      <c r="V1498" s="4"/>
      <c r="W1498" s="219" t="str">
        <f ca="1">comm_pd</f>
        <v/>
      </c>
      <c r="X1498" s="4"/>
      <c r="Y1498" s="8"/>
      <c r="Z1498" s="223"/>
    </row>
    <row r="1499" spans="1:26" x14ac:dyDescent="0.25">
      <c r="A1499" s="6" t="str">
        <f ca="1">no.</f>
        <v/>
      </c>
      <c r="E1499" s="4" t="str">
        <f ca="1">position</f>
        <v/>
      </c>
      <c r="I1499" s="318"/>
      <c r="L1499" s="4"/>
      <c r="N1499" s="6"/>
      <c r="P1499" s="20"/>
      <c r="Q1499" s="5" t="str">
        <f ca="1">score</f>
        <v/>
      </c>
      <c r="R1499" s="7" t="str">
        <f ca="1">rescore_pd</f>
        <v/>
      </c>
      <c r="S1499" s="310" t="str">
        <f ca="1">price</f>
        <v/>
      </c>
      <c r="U1499" s="4"/>
      <c r="V1499" s="4"/>
      <c r="W1499" s="219" t="str">
        <f ca="1">comm_pd</f>
        <v/>
      </c>
      <c r="X1499" s="4"/>
      <c r="Y1499" s="8"/>
      <c r="Z1499" s="223"/>
    </row>
    <row r="1500" spans="1:26" x14ac:dyDescent="0.25">
      <c r="A1500" s="6" t="str">
        <f ca="1">no.</f>
        <v/>
      </c>
      <c r="E1500" s="4" t="str">
        <f ca="1">position</f>
        <v/>
      </c>
      <c r="I1500" s="318"/>
      <c r="L1500" s="4"/>
      <c r="N1500" s="6"/>
      <c r="P1500" s="20"/>
      <c r="Q1500" s="5" t="str">
        <f ca="1">score</f>
        <v/>
      </c>
      <c r="R1500" s="7" t="str">
        <f ca="1">rescore_pd</f>
        <v/>
      </c>
      <c r="S1500" s="310" t="str">
        <f ca="1">price</f>
        <v/>
      </c>
      <c r="U1500" s="4"/>
      <c r="V1500" s="4"/>
      <c r="W1500" s="219" t="str">
        <f ca="1">comm_pd</f>
        <v/>
      </c>
      <c r="X1500" s="4"/>
      <c r="Y1500" s="8"/>
      <c r="Z1500" s="223"/>
    </row>
    <row r="1501" spans="1:26" x14ac:dyDescent="0.25">
      <c r="A1501" s="6" t="str">
        <f ca="1">no.</f>
        <v/>
      </c>
      <c r="E1501" s="4" t="str">
        <f ca="1">position</f>
        <v/>
      </c>
      <c r="I1501" s="318"/>
      <c r="L1501" s="4"/>
      <c r="N1501" s="6"/>
      <c r="P1501" s="20"/>
      <c r="Q1501" s="5" t="str">
        <f ca="1">score</f>
        <v/>
      </c>
      <c r="R1501" s="7" t="str">
        <f ca="1">rescore_pd</f>
        <v/>
      </c>
      <c r="S1501" s="310" t="str">
        <f ca="1">price</f>
        <v/>
      </c>
      <c r="U1501" s="4"/>
      <c r="V1501" s="4"/>
      <c r="W1501" s="219" t="str">
        <f ca="1">comm_pd</f>
        <v/>
      </c>
      <c r="X1501" s="4"/>
      <c r="Y1501" s="8"/>
      <c r="Z1501" s="223"/>
    </row>
    <row r="1502" spans="1:26" x14ac:dyDescent="0.25">
      <c r="A1502" s="6" t="str">
        <f ca="1">no.</f>
        <v/>
      </c>
      <c r="E1502" s="4" t="str">
        <f ca="1">position</f>
        <v/>
      </c>
      <c r="I1502" s="318"/>
      <c r="L1502" s="4"/>
      <c r="N1502" s="6"/>
      <c r="P1502" s="20"/>
      <c r="Q1502" s="5" t="str">
        <f ca="1">score</f>
        <v/>
      </c>
      <c r="R1502" s="7" t="str">
        <f ca="1">rescore_pd</f>
        <v/>
      </c>
      <c r="S1502" s="310" t="str">
        <f ca="1">price</f>
        <v/>
      </c>
      <c r="U1502" s="4"/>
      <c r="V1502" s="4"/>
      <c r="W1502" s="219" t="str">
        <f ca="1">comm_pd</f>
        <v/>
      </c>
      <c r="X1502" s="4"/>
      <c r="Y1502" s="8"/>
      <c r="Z1502" s="223"/>
    </row>
    <row r="1503" spans="1:26" x14ac:dyDescent="0.25">
      <c r="A1503" s="6" t="str">
        <f ca="1">no.</f>
        <v/>
      </c>
      <c r="E1503" s="4" t="str">
        <f ca="1">position</f>
        <v/>
      </c>
      <c r="I1503" s="318"/>
      <c r="L1503" s="4"/>
      <c r="N1503" s="6"/>
      <c r="P1503" s="20"/>
      <c r="Q1503" s="5" t="str">
        <f ca="1">score</f>
        <v/>
      </c>
      <c r="R1503" s="7" t="str">
        <f ca="1">rescore_pd</f>
        <v/>
      </c>
      <c r="S1503" s="310" t="str">
        <f ca="1">price</f>
        <v/>
      </c>
      <c r="U1503" s="4"/>
      <c r="V1503" s="4"/>
      <c r="W1503" s="219" t="str">
        <f ca="1">comm_pd</f>
        <v/>
      </c>
      <c r="X1503" s="4"/>
      <c r="Y1503" s="8"/>
      <c r="Z1503" s="223"/>
    </row>
    <row r="1504" spans="1:26" x14ac:dyDescent="0.25">
      <c r="A1504" s="6" t="str">
        <f ca="1">no.</f>
        <v/>
      </c>
      <c r="E1504" s="4" t="str">
        <f ca="1">position</f>
        <v/>
      </c>
      <c r="I1504" s="318"/>
      <c r="L1504" s="4"/>
      <c r="N1504" s="6"/>
      <c r="P1504" s="20"/>
      <c r="Q1504" s="5" t="str">
        <f ca="1">score</f>
        <v/>
      </c>
      <c r="R1504" s="7" t="str">
        <f ca="1">rescore_pd</f>
        <v/>
      </c>
      <c r="S1504" s="310" t="str">
        <f ca="1">price</f>
        <v/>
      </c>
      <c r="U1504" s="4"/>
      <c r="V1504" s="4"/>
      <c r="W1504" s="219" t="str">
        <f ca="1">comm_pd</f>
        <v/>
      </c>
      <c r="X1504" s="4"/>
      <c r="Y1504" s="8"/>
      <c r="Z1504" s="223"/>
    </row>
    <row r="1505" spans="1:26" x14ac:dyDescent="0.25">
      <c r="A1505" s="6" t="str">
        <f ca="1">no.</f>
        <v/>
      </c>
      <c r="E1505" s="4" t="str">
        <f ca="1">position</f>
        <v/>
      </c>
      <c r="I1505" s="318"/>
      <c r="L1505" s="4"/>
      <c r="N1505" s="6"/>
      <c r="P1505" s="20"/>
      <c r="Q1505" s="5" t="str">
        <f ca="1">score</f>
        <v/>
      </c>
      <c r="R1505" s="7" t="str">
        <f ca="1">rescore_pd</f>
        <v/>
      </c>
      <c r="S1505" s="310" t="str">
        <f ca="1">price</f>
        <v/>
      </c>
      <c r="U1505" s="4"/>
      <c r="V1505" s="4"/>
      <c r="W1505" s="219" t="str">
        <f ca="1">comm_pd</f>
        <v/>
      </c>
      <c r="X1505" s="4"/>
      <c r="Y1505" s="8"/>
      <c r="Z1505" s="223"/>
    </row>
    <row r="1506" spans="1:26" x14ac:dyDescent="0.25">
      <c r="A1506" s="6" t="str">
        <f ca="1">no.</f>
        <v/>
      </c>
      <c r="E1506" s="4" t="str">
        <f ca="1">position</f>
        <v/>
      </c>
      <c r="I1506" s="318"/>
      <c r="L1506" s="4"/>
      <c r="N1506" s="6"/>
      <c r="P1506" s="20"/>
      <c r="Q1506" s="5" t="str">
        <f ca="1">score</f>
        <v/>
      </c>
      <c r="R1506" s="7" t="str">
        <f ca="1">rescore_pd</f>
        <v/>
      </c>
      <c r="S1506" s="310" t="str">
        <f ca="1">price</f>
        <v/>
      </c>
      <c r="U1506" s="4"/>
      <c r="V1506" s="4"/>
      <c r="W1506" s="219" t="str">
        <f ca="1">comm_pd</f>
        <v/>
      </c>
      <c r="X1506" s="4"/>
      <c r="Y1506" s="8"/>
      <c r="Z1506" s="223"/>
    </row>
    <row r="1507" spans="1:26" x14ac:dyDescent="0.25">
      <c r="A1507" s="6" t="str">
        <f ca="1">no.</f>
        <v/>
      </c>
      <c r="E1507" s="4" t="str">
        <f ca="1">position</f>
        <v/>
      </c>
      <c r="I1507" s="318"/>
      <c r="L1507" s="4"/>
      <c r="N1507" s="6"/>
      <c r="P1507" s="20"/>
      <c r="Q1507" s="5" t="str">
        <f ca="1">score</f>
        <v/>
      </c>
      <c r="R1507" s="7" t="str">
        <f ca="1">rescore_pd</f>
        <v/>
      </c>
      <c r="S1507" s="310" t="str">
        <f ca="1">price</f>
        <v/>
      </c>
      <c r="U1507" s="4"/>
      <c r="V1507" s="4"/>
      <c r="W1507" s="219" t="str">
        <f ca="1">comm_pd</f>
        <v/>
      </c>
      <c r="X1507" s="4"/>
      <c r="Y1507" s="8"/>
      <c r="Z1507" s="223"/>
    </row>
    <row r="1508" spans="1:26" x14ac:dyDescent="0.25">
      <c r="A1508" s="6" t="str">
        <f ca="1">no.</f>
        <v/>
      </c>
      <c r="E1508" s="4" t="str">
        <f ca="1">position</f>
        <v/>
      </c>
      <c r="I1508" s="318"/>
      <c r="L1508" s="4"/>
      <c r="N1508" s="6"/>
      <c r="P1508" s="20"/>
      <c r="Q1508" s="5" t="str">
        <f ca="1">score</f>
        <v/>
      </c>
      <c r="R1508" s="7" t="str">
        <f ca="1">rescore_pd</f>
        <v/>
      </c>
      <c r="S1508" s="310" t="str">
        <f ca="1">price</f>
        <v/>
      </c>
      <c r="U1508" s="4"/>
      <c r="V1508" s="4"/>
      <c r="W1508" s="219" t="str">
        <f ca="1">comm_pd</f>
        <v/>
      </c>
      <c r="X1508" s="4"/>
      <c r="Y1508" s="8"/>
      <c r="Z1508" s="223"/>
    </row>
    <row r="1509" spans="1:26" x14ac:dyDescent="0.25">
      <c r="A1509" s="6" t="str">
        <f ca="1">no.</f>
        <v/>
      </c>
      <c r="E1509" s="4" t="str">
        <f ca="1">position</f>
        <v/>
      </c>
      <c r="I1509" s="318"/>
      <c r="L1509" s="4"/>
      <c r="N1509" s="6"/>
      <c r="P1509" s="20"/>
      <c r="Q1509" s="5" t="str">
        <f ca="1">score</f>
        <v/>
      </c>
      <c r="R1509" s="7" t="str">
        <f ca="1">rescore_pd</f>
        <v/>
      </c>
      <c r="S1509" s="310" t="str">
        <f ca="1">price</f>
        <v/>
      </c>
      <c r="U1509" s="4"/>
      <c r="V1509" s="4"/>
      <c r="W1509" s="219" t="str">
        <f ca="1">comm_pd</f>
        <v/>
      </c>
      <c r="X1509" s="4"/>
      <c r="Y1509" s="8"/>
      <c r="Z1509" s="223"/>
    </row>
    <row r="1510" spans="1:26" x14ac:dyDescent="0.25">
      <c r="A1510" s="6" t="str">
        <f ca="1">no.</f>
        <v/>
      </c>
      <c r="E1510" s="4" t="str">
        <f ca="1">position</f>
        <v/>
      </c>
      <c r="I1510" s="318"/>
      <c r="L1510" s="4"/>
      <c r="N1510" s="6"/>
      <c r="P1510" s="20"/>
      <c r="Q1510" s="5" t="str">
        <f ca="1">score</f>
        <v/>
      </c>
      <c r="R1510" s="7" t="str">
        <f ca="1">rescore_pd</f>
        <v/>
      </c>
      <c r="S1510" s="310" t="str">
        <f ca="1">price</f>
        <v/>
      </c>
      <c r="U1510" s="4"/>
      <c r="V1510" s="4"/>
      <c r="W1510" s="219" t="str">
        <f ca="1">comm_pd</f>
        <v/>
      </c>
      <c r="X1510" s="4"/>
      <c r="Y1510" s="8"/>
      <c r="Z1510" s="223"/>
    </row>
    <row r="1511" spans="1:26" x14ac:dyDescent="0.25">
      <c r="A1511" s="6" t="str">
        <f ca="1">no.</f>
        <v/>
      </c>
      <c r="E1511" s="4" t="str">
        <f ca="1">position</f>
        <v/>
      </c>
      <c r="I1511" s="318"/>
      <c r="L1511" s="4"/>
      <c r="N1511" s="6"/>
      <c r="P1511" s="20"/>
      <c r="Q1511" s="5" t="str">
        <f ca="1">score</f>
        <v/>
      </c>
      <c r="R1511" s="7" t="str">
        <f ca="1">rescore_pd</f>
        <v/>
      </c>
      <c r="S1511" s="310" t="str">
        <f ca="1">price</f>
        <v/>
      </c>
      <c r="U1511" s="4"/>
      <c r="V1511" s="4"/>
      <c r="W1511" s="219" t="str">
        <f ca="1">comm_pd</f>
        <v/>
      </c>
      <c r="X1511" s="4"/>
      <c r="Y1511" s="8"/>
      <c r="Z1511" s="223"/>
    </row>
    <row r="1512" spans="1:26" x14ac:dyDescent="0.25">
      <c r="A1512" s="6" t="str">
        <f ca="1">no.</f>
        <v/>
      </c>
      <c r="E1512" s="4" t="str">
        <f ca="1">position</f>
        <v/>
      </c>
      <c r="I1512" s="318"/>
      <c r="L1512" s="4"/>
      <c r="N1512" s="6"/>
      <c r="P1512" s="20"/>
      <c r="Q1512" s="5" t="str">
        <f ca="1">score</f>
        <v/>
      </c>
      <c r="R1512" s="7" t="str">
        <f ca="1">rescore_pd</f>
        <v/>
      </c>
      <c r="S1512" s="310" t="str">
        <f ca="1">price</f>
        <v/>
      </c>
      <c r="U1512" s="4"/>
      <c r="V1512" s="4"/>
      <c r="W1512" s="219" t="str">
        <f ca="1">comm_pd</f>
        <v/>
      </c>
      <c r="X1512" s="4"/>
      <c r="Y1512" s="8"/>
      <c r="Z1512" s="223"/>
    </row>
    <row r="1513" spans="1:26" x14ac:dyDescent="0.25">
      <c r="A1513" s="6" t="str">
        <f ca="1">no.</f>
        <v/>
      </c>
      <c r="E1513" s="4" t="str">
        <f ca="1">position</f>
        <v/>
      </c>
      <c r="I1513" s="318"/>
      <c r="L1513" s="4"/>
      <c r="N1513" s="6"/>
      <c r="P1513" s="20"/>
      <c r="Q1513" s="5" t="str">
        <f ca="1">score</f>
        <v/>
      </c>
      <c r="R1513" s="7" t="str">
        <f ca="1">rescore_pd</f>
        <v/>
      </c>
      <c r="S1513" s="310" t="str">
        <f ca="1">price</f>
        <v/>
      </c>
      <c r="U1513" s="4"/>
      <c r="V1513" s="4"/>
      <c r="W1513" s="219" t="str">
        <f ca="1">comm_pd</f>
        <v/>
      </c>
      <c r="X1513" s="4"/>
      <c r="Y1513" s="8"/>
      <c r="Z1513" s="223"/>
    </row>
    <row r="1514" spans="1:26" x14ac:dyDescent="0.25">
      <c r="A1514" s="6" t="str">
        <f ca="1">no.</f>
        <v/>
      </c>
      <c r="E1514" s="4" t="str">
        <f ca="1">position</f>
        <v/>
      </c>
      <c r="I1514" s="318"/>
      <c r="L1514" s="4"/>
      <c r="N1514" s="6"/>
      <c r="P1514" s="20"/>
      <c r="Q1514" s="5" t="str">
        <f ca="1">score</f>
        <v/>
      </c>
      <c r="R1514" s="7" t="str">
        <f ca="1">rescore_pd</f>
        <v/>
      </c>
      <c r="S1514" s="310" t="str">
        <f ca="1">price</f>
        <v/>
      </c>
      <c r="U1514" s="4"/>
      <c r="V1514" s="4"/>
      <c r="W1514" s="219" t="str">
        <f ca="1">comm_pd</f>
        <v/>
      </c>
      <c r="X1514" s="4"/>
      <c r="Y1514" s="8"/>
      <c r="Z1514" s="223"/>
    </row>
    <row r="1515" spans="1:26" x14ac:dyDescent="0.25">
      <c r="A1515" s="6" t="str">
        <f ca="1">no.</f>
        <v/>
      </c>
      <c r="E1515" s="4" t="str">
        <f ca="1">position</f>
        <v/>
      </c>
      <c r="I1515" s="318"/>
      <c r="L1515" s="4"/>
      <c r="N1515" s="6"/>
      <c r="P1515" s="20"/>
      <c r="Q1515" s="5" t="str">
        <f ca="1">score</f>
        <v/>
      </c>
      <c r="R1515" s="7" t="str">
        <f ca="1">rescore_pd</f>
        <v/>
      </c>
      <c r="S1515" s="310" t="str">
        <f ca="1">price</f>
        <v/>
      </c>
      <c r="U1515" s="4"/>
      <c r="V1515" s="4"/>
      <c r="W1515" s="219" t="str">
        <f ca="1">comm_pd</f>
        <v/>
      </c>
      <c r="X1515" s="4"/>
      <c r="Y1515" s="8"/>
      <c r="Z1515" s="223"/>
    </row>
    <row r="1516" spans="1:26" x14ac:dyDescent="0.25">
      <c r="A1516" s="6" t="str">
        <f ca="1">no.</f>
        <v/>
      </c>
      <c r="E1516" s="4" t="str">
        <f ca="1">position</f>
        <v/>
      </c>
      <c r="I1516" s="318"/>
      <c r="L1516" s="4"/>
      <c r="N1516" s="6"/>
      <c r="P1516" s="20"/>
      <c r="Q1516" s="5" t="str">
        <f ca="1">score</f>
        <v/>
      </c>
      <c r="R1516" s="7" t="str">
        <f ca="1">rescore_pd</f>
        <v/>
      </c>
      <c r="S1516" s="310" t="str">
        <f ca="1">price</f>
        <v/>
      </c>
      <c r="U1516" s="4"/>
      <c r="V1516" s="4"/>
      <c r="W1516" s="219" t="str">
        <f ca="1">comm_pd</f>
        <v/>
      </c>
      <c r="X1516" s="4"/>
      <c r="Y1516" s="8"/>
      <c r="Z1516" s="223"/>
    </row>
    <row r="1517" spans="1:26" x14ac:dyDescent="0.25">
      <c r="A1517" s="6" t="str">
        <f ca="1">no.</f>
        <v/>
      </c>
      <c r="E1517" s="4" t="str">
        <f ca="1">position</f>
        <v/>
      </c>
      <c r="I1517" s="318"/>
      <c r="L1517" s="4"/>
      <c r="N1517" s="6"/>
      <c r="P1517" s="20"/>
      <c r="Q1517" s="5" t="str">
        <f ca="1">score</f>
        <v/>
      </c>
      <c r="R1517" s="7" t="str">
        <f ca="1">rescore_pd</f>
        <v/>
      </c>
      <c r="S1517" s="310" t="str">
        <f ca="1">price</f>
        <v/>
      </c>
      <c r="U1517" s="4"/>
      <c r="V1517" s="4"/>
      <c r="W1517" s="219" t="str">
        <f ca="1">comm_pd</f>
        <v/>
      </c>
      <c r="X1517" s="4"/>
      <c r="Y1517" s="8"/>
      <c r="Z1517" s="223"/>
    </row>
    <row r="1518" spans="1:26" x14ac:dyDescent="0.25">
      <c r="A1518" s="6" t="str">
        <f ca="1">no.</f>
        <v/>
      </c>
      <c r="E1518" s="4" t="str">
        <f ca="1">position</f>
        <v/>
      </c>
      <c r="I1518" s="318"/>
      <c r="L1518" s="4"/>
      <c r="N1518" s="6"/>
      <c r="P1518" s="20"/>
      <c r="Q1518" s="5" t="str">
        <f ca="1">score</f>
        <v/>
      </c>
      <c r="R1518" s="7" t="str">
        <f ca="1">rescore_pd</f>
        <v/>
      </c>
      <c r="S1518" s="310" t="str">
        <f ca="1">price</f>
        <v/>
      </c>
      <c r="U1518" s="4"/>
      <c r="V1518" s="4"/>
      <c r="W1518" s="219" t="str">
        <f ca="1">comm_pd</f>
        <v/>
      </c>
      <c r="X1518" s="4"/>
      <c r="Y1518" s="8"/>
      <c r="Z1518" s="223"/>
    </row>
    <row r="1519" spans="1:26" x14ac:dyDescent="0.25">
      <c r="A1519" s="6" t="str">
        <f ca="1">no.</f>
        <v/>
      </c>
      <c r="E1519" s="4" t="str">
        <f ca="1">position</f>
        <v/>
      </c>
      <c r="I1519" s="318"/>
      <c r="L1519" s="4"/>
      <c r="N1519" s="6"/>
      <c r="P1519" s="20"/>
      <c r="Q1519" s="5" t="str">
        <f ca="1">score</f>
        <v/>
      </c>
      <c r="R1519" s="7" t="str">
        <f ca="1">rescore_pd</f>
        <v/>
      </c>
      <c r="S1519" s="310" t="str">
        <f ca="1">price</f>
        <v/>
      </c>
      <c r="U1519" s="4"/>
      <c r="V1519" s="4"/>
      <c r="W1519" s="219" t="str">
        <f ca="1">comm_pd</f>
        <v/>
      </c>
      <c r="X1519" s="4"/>
      <c r="Y1519" s="8"/>
      <c r="Z1519" s="223"/>
    </row>
    <row r="1520" spans="1:26" x14ac:dyDescent="0.25">
      <c r="A1520" s="6" t="str">
        <f ca="1">no.</f>
        <v/>
      </c>
      <c r="E1520" s="4" t="str">
        <f ca="1">position</f>
        <v/>
      </c>
      <c r="I1520" s="318"/>
      <c r="L1520" s="4"/>
      <c r="N1520" s="6"/>
      <c r="P1520" s="20"/>
      <c r="Q1520" s="5" t="str">
        <f ca="1">score</f>
        <v/>
      </c>
      <c r="R1520" s="7" t="str">
        <f ca="1">rescore_pd</f>
        <v/>
      </c>
      <c r="S1520" s="310" t="str">
        <f ca="1">price</f>
        <v/>
      </c>
      <c r="U1520" s="4"/>
      <c r="V1520" s="4"/>
      <c r="W1520" s="219" t="str">
        <f ca="1">comm_pd</f>
        <v/>
      </c>
      <c r="X1520" s="4"/>
      <c r="Y1520" s="8"/>
      <c r="Z1520" s="223"/>
    </row>
    <row r="1521" spans="1:26" x14ac:dyDescent="0.25">
      <c r="A1521" s="6" t="str">
        <f ca="1">no.</f>
        <v/>
      </c>
      <c r="E1521" s="4" t="str">
        <f ca="1">position</f>
        <v/>
      </c>
      <c r="I1521" s="318"/>
      <c r="L1521" s="4"/>
      <c r="N1521" s="6"/>
      <c r="P1521" s="20"/>
      <c r="Q1521" s="5" t="str">
        <f ca="1">score</f>
        <v/>
      </c>
      <c r="R1521" s="7" t="str">
        <f ca="1">rescore_pd</f>
        <v/>
      </c>
      <c r="S1521" s="310" t="str">
        <f ca="1">price</f>
        <v/>
      </c>
      <c r="U1521" s="4"/>
      <c r="V1521" s="4"/>
      <c r="W1521" s="219" t="str">
        <f ca="1">comm_pd</f>
        <v/>
      </c>
      <c r="X1521" s="4"/>
      <c r="Y1521" s="8"/>
      <c r="Z1521" s="223"/>
    </row>
    <row r="1522" spans="1:26" x14ac:dyDescent="0.25">
      <c r="A1522" s="6" t="str">
        <f ca="1">no.</f>
        <v/>
      </c>
      <c r="E1522" s="4" t="str">
        <f ca="1">position</f>
        <v/>
      </c>
      <c r="I1522" s="318"/>
      <c r="L1522" s="4"/>
      <c r="N1522" s="6"/>
      <c r="P1522" s="20"/>
      <c r="Q1522" s="5" t="str">
        <f ca="1">score</f>
        <v/>
      </c>
      <c r="R1522" s="7" t="str">
        <f ca="1">rescore_pd</f>
        <v/>
      </c>
      <c r="S1522" s="310" t="str">
        <f ca="1">price</f>
        <v/>
      </c>
      <c r="U1522" s="4"/>
      <c r="V1522" s="4"/>
      <c r="W1522" s="219" t="str">
        <f ca="1">comm_pd</f>
        <v/>
      </c>
      <c r="X1522" s="4"/>
      <c r="Y1522" s="8"/>
      <c r="Z1522" s="223"/>
    </row>
    <row r="1523" spans="1:26" x14ac:dyDescent="0.25">
      <c r="A1523" s="6" t="str">
        <f ca="1">no.</f>
        <v/>
      </c>
      <c r="E1523" s="4" t="str">
        <f ca="1">position</f>
        <v/>
      </c>
      <c r="I1523" s="318"/>
      <c r="L1523" s="4"/>
      <c r="N1523" s="6"/>
      <c r="P1523" s="20"/>
      <c r="Q1523" s="5" t="str">
        <f ca="1">score</f>
        <v/>
      </c>
      <c r="R1523" s="7" t="str">
        <f ca="1">rescore_pd</f>
        <v/>
      </c>
      <c r="S1523" s="310" t="str">
        <f ca="1">price</f>
        <v/>
      </c>
      <c r="U1523" s="4"/>
      <c r="V1523" s="4"/>
      <c r="W1523" s="219" t="str">
        <f ca="1">comm_pd</f>
        <v/>
      </c>
      <c r="X1523" s="4"/>
      <c r="Y1523" s="8"/>
      <c r="Z1523" s="223"/>
    </row>
    <row r="1524" spans="1:26" x14ac:dyDescent="0.25">
      <c r="A1524" s="6" t="str">
        <f ca="1">no.</f>
        <v/>
      </c>
      <c r="E1524" s="4" t="str">
        <f ca="1">position</f>
        <v/>
      </c>
      <c r="I1524" s="318"/>
      <c r="L1524" s="4"/>
      <c r="N1524" s="6"/>
      <c r="P1524" s="20"/>
      <c r="Q1524" s="5" t="str">
        <f ca="1">score</f>
        <v/>
      </c>
      <c r="R1524" s="7" t="str">
        <f ca="1">rescore_pd</f>
        <v/>
      </c>
      <c r="S1524" s="310" t="str">
        <f ca="1">price</f>
        <v/>
      </c>
      <c r="U1524" s="4"/>
      <c r="V1524" s="4"/>
      <c r="W1524" s="219" t="str">
        <f ca="1">comm_pd</f>
        <v/>
      </c>
      <c r="X1524" s="4"/>
      <c r="Y1524" s="8"/>
      <c r="Z1524" s="223"/>
    </row>
    <row r="1525" spans="1:26" x14ac:dyDescent="0.25">
      <c r="A1525" s="6" t="str">
        <f ca="1">no.</f>
        <v/>
      </c>
      <c r="E1525" s="4" t="str">
        <f ca="1">position</f>
        <v/>
      </c>
      <c r="I1525" s="318"/>
      <c r="L1525" s="4"/>
      <c r="N1525" s="6"/>
      <c r="P1525" s="20"/>
      <c r="Q1525" s="5" t="str">
        <f ca="1">score</f>
        <v/>
      </c>
      <c r="R1525" s="7" t="str">
        <f ca="1">rescore_pd</f>
        <v/>
      </c>
      <c r="S1525" s="310" t="str">
        <f ca="1">price</f>
        <v/>
      </c>
      <c r="U1525" s="4"/>
      <c r="V1525" s="4"/>
      <c r="W1525" s="219" t="str">
        <f ca="1">comm_pd</f>
        <v/>
      </c>
      <c r="X1525" s="4"/>
      <c r="Y1525" s="8"/>
      <c r="Z1525" s="223"/>
    </row>
    <row r="1526" spans="1:26" x14ac:dyDescent="0.25">
      <c r="A1526" s="6" t="str">
        <f ca="1">no.</f>
        <v/>
      </c>
      <c r="E1526" s="4" t="str">
        <f ca="1">position</f>
        <v/>
      </c>
      <c r="I1526" s="318"/>
      <c r="L1526" s="4"/>
      <c r="N1526" s="6"/>
      <c r="P1526" s="20"/>
      <c r="Q1526" s="5" t="str">
        <f ca="1">score</f>
        <v/>
      </c>
      <c r="R1526" s="7" t="str">
        <f ca="1">rescore_pd</f>
        <v/>
      </c>
      <c r="S1526" s="310" t="str">
        <f ca="1">price</f>
        <v/>
      </c>
      <c r="U1526" s="4"/>
      <c r="V1526" s="4"/>
      <c r="W1526" s="219" t="str">
        <f ca="1">comm_pd</f>
        <v/>
      </c>
      <c r="X1526" s="4"/>
      <c r="Y1526" s="8"/>
      <c r="Z1526" s="223"/>
    </row>
    <row r="1527" spans="1:26" x14ac:dyDescent="0.25">
      <c r="A1527" s="6" t="str">
        <f ca="1">no.</f>
        <v/>
      </c>
      <c r="E1527" s="4" t="str">
        <f ca="1">position</f>
        <v/>
      </c>
      <c r="I1527" s="318"/>
      <c r="L1527" s="4"/>
      <c r="N1527" s="6"/>
      <c r="P1527" s="20"/>
      <c r="Q1527" s="5" t="str">
        <f ca="1">score</f>
        <v/>
      </c>
      <c r="R1527" s="7" t="str">
        <f ca="1">rescore_pd</f>
        <v/>
      </c>
      <c r="S1527" s="310" t="str">
        <f ca="1">price</f>
        <v/>
      </c>
      <c r="U1527" s="4"/>
      <c r="V1527" s="4"/>
      <c r="W1527" s="219" t="str">
        <f ca="1">comm_pd</f>
        <v/>
      </c>
      <c r="X1527" s="4"/>
      <c r="Y1527" s="8"/>
      <c r="Z1527" s="223"/>
    </row>
    <row r="1528" spans="1:26" x14ac:dyDescent="0.25">
      <c r="A1528" s="6" t="str">
        <f ca="1">no.</f>
        <v/>
      </c>
      <c r="E1528" s="4" t="str">
        <f ca="1">position</f>
        <v/>
      </c>
      <c r="I1528" s="318"/>
      <c r="L1528" s="4"/>
      <c r="N1528" s="6"/>
      <c r="P1528" s="20"/>
      <c r="Q1528" s="5" t="str">
        <f ca="1">score</f>
        <v/>
      </c>
      <c r="R1528" s="7" t="str">
        <f ca="1">rescore_pd</f>
        <v/>
      </c>
      <c r="S1528" s="310" t="str">
        <f ca="1">price</f>
        <v/>
      </c>
      <c r="U1528" s="4"/>
      <c r="V1528" s="4"/>
      <c r="W1528" s="219" t="str">
        <f ca="1">comm_pd</f>
        <v/>
      </c>
      <c r="X1528" s="4"/>
      <c r="Y1528" s="8"/>
      <c r="Z1528" s="223"/>
    </row>
    <row r="1529" spans="1:26" x14ac:dyDescent="0.25">
      <c r="A1529" s="6" t="str">
        <f ca="1">no.</f>
        <v/>
      </c>
      <c r="E1529" s="4" t="str">
        <f ca="1">position</f>
        <v/>
      </c>
      <c r="I1529" s="318"/>
      <c r="L1529" s="4"/>
      <c r="N1529" s="6"/>
      <c r="P1529" s="20"/>
      <c r="Q1529" s="5" t="str">
        <f ca="1">score</f>
        <v/>
      </c>
      <c r="R1529" s="7" t="str">
        <f ca="1">rescore_pd</f>
        <v/>
      </c>
      <c r="S1529" s="310" t="str">
        <f ca="1">price</f>
        <v/>
      </c>
      <c r="U1529" s="4"/>
      <c r="V1529" s="4"/>
      <c r="W1529" s="219" t="str">
        <f ca="1">comm_pd</f>
        <v/>
      </c>
      <c r="X1529" s="4"/>
      <c r="Y1529" s="8"/>
      <c r="Z1529" s="223"/>
    </row>
    <row r="1530" spans="1:26" x14ac:dyDescent="0.25">
      <c r="A1530" s="6" t="str">
        <f ca="1">no.</f>
        <v/>
      </c>
      <c r="E1530" s="4" t="str">
        <f ca="1">position</f>
        <v/>
      </c>
      <c r="I1530" s="318"/>
      <c r="L1530" s="4"/>
      <c r="N1530" s="6"/>
      <c r="P1530" s="20"/>
      <c r="Q1530" s="5" t="str">
        <f ca="1">score</f>
        <v/>
      </c>
      <c r="R1530" s="7" t="str">
        <f ca="1">rescore_pd</f>
        <v/>
      </c>
      <c r="S1530" s="310" t="str">
        <f ca="1">price</f>
        <v/>
      </c>
      <c r="U1530" s="4"/>
      <c r="V1530" s="4"/>
      <c r="W1530" s="219" t="str">
        <f ca="1">comm_pd</f>
        <v/>
      </c>
      <c r="X1530" s="4"/>
      <c r="Y1530" s="8"/>
      <c r="Z1530" s="223"/>
    </row>
    <row r="1531" spans="1:26" x14ac:dyDescent="0.25">
      <c r="A1531" s="6" t="str">
        <f ca="1">no.</f>
        <v/>
      </c>
      <c r="E1531" s="4" t="str">
        <f ca="1">position</f>
        <v/>
      </c>
      <c r="I1531" s="318"/>
      <c r="L1531" s="4"/>
      <c r="N1531" s="6"/>
      <c r="P1531" s="20"/>
      <c r="Q1531" s="5" t="str">
        <f ca="1">score</f>
        <v/>
      </c>
      <c r="R1531" s="7" t="str">
        <f ca="1">rescore_pd</f>
        <v/>
      </c>
      <c r="S1531" s="310" t="str">
        <f ca="1">price</f>
        <v/>
      </c>
      <c r="U1531" s="4"/>
      <c r="V1531" s="4"/>
      <c r="W1531" s="219" t="str">
        <f ca="1">comm_pd</f>
        <v/>
      </c>
      <c r="X1531" s="4"/>
      <c r="Y1531" s="8"/>
      <c r="Z1531" s="223"/>
    </row>
    <row r="1532" spans="1:26" x14ac:dyDescent="0.25">
      <c r="A1532" s="6" t="str">
        <f ca="1">no.</f>
        <v/>
      </c>
      <c r="E1532" s="4" t="str">
        <f ca="1">position</f>
        <v/>
      </c>
      <c r="I1532" s="318"/>
      <c r="L1532" s="4"/>
      <c r="N1532" s="6"/>
      <c r="P1532" s="20"/>
      <c r="Q1532" s="5" t="str">
        <f ca="1">score</f>
        <v/>
      </c>
      <c r="R1532" s="7" t="str">
        <f ca="1">rescore_pd</f>
        <v/>
      </c>
      <c r="S1532" s="310" t="str">
        <f ca="1">price</f>
        <v/>
      </c>
      <c r="U1532" s="4"/>
      <c r="V1532" s="4"/>
      <c r="W1532" s="219" t="str">
        <f ca="1">comm_pd</f>
        <v/>
      </c>
      <c r="X1532" s="4"/>
      <c r="Y1532" s="8"/>
      <c r="Z1532" s="223"/>
    </row>
    <row r="1533" spans="1:26" x14ac:dyDescent="0.25">
      <c r="A1533" s="6" t="str">
        <f ca="1">no.</f>
        <v/>
      </c>
      <c r="E1533" s="4" t="str">
        <f ca="1">position</f>
        <v/>
      </c>
      <c r="I1533" s="318"/>
      <c r="L1533" s="4"/>
      <c r="N1533" s="6"/>
      <c r="P1533" s="20"/>
      <c r="Q1533" s="5" t="str">
        <f ca="1">score</f>
        <v/>
      </c>
      <c r="R1533" s="7" t="str">
        <f ca="1">rescore_pd</f>
        <v/>
      </c>
      <c r="S1533" s="310" t="str">
        <f ca="1">price</f>
        <v/>
      </c>
      <c r="U1533" s="4"/>
      <c r="V1533" s="4"/>
      <c r="W1533" s="219" t="str">
        <f ca="1">comm_pd</f>
        <v/>
      </c>
      <c r="X1533" s="4"/>
      <c r="Y1533" s="8"/>
      <c r="Z1533" s="223"/>
    </row>
    <row r="1534" spans="1:26" x14ac:dyDescent="0.25">
      <c r="A1534" s="6" t="str">
        <f ca="1">no.</f>
        <v/>
      </c>
      <c r="E1534" s="4" t="str">
        <f ca="1">position</f>
        <v/>
      </c>
      <c r="I1534" s="318"/>
      <c r="L1534" s="4"/>
      <c r="N1534" s="6"/>
      <c r="P1534" s="20"/>
      <c r="Q1534" s="5" t="str">
        <f ca="1">score</f>
        <v/>
      </c>
      <c r="R1534" s="7" t="str">
        <f ca="1">rescore_pd</f>
        <v/>
      </c>
      <c r="S1534" s="310" t="str">
        <f ca="1">price</f>
        <v/>
      </c>
      <c r="U1534" s="4"/>
      <c r="V1534" s="4"/>
      <c r="W1534" s="219" t="str">
        <f ca="1">comm_pd</f>
        <v/>
      </c>
      <c r="X1534" s="4"/>
      <c r="Y1534" s="8"/>
      <c r="Z1534" s="223"/>
    </row>
    <row r="1535" spans="1:26" x14ac:dyDescent="0.25">
      <c r="A1535" s="6" t="str">
        <f ca="1">no.</f>
        <v/>
      </c>
      <c r="E1535" s="4" t="str">
        <f ca="1">position</f>
        <v/>
      </c>
      <c r="I1535" s="318"/>
      <c r="L1535" s="4"/>
      <c r="N1535" s="6"/>
      <c r="P1535" s="20"/>
      <c r="Q1535" s="5" t="str">
        <f ca="1">score</f>
        <v/>
      </c>
      <c r="R1535" s="7" t="str">
        <f ca="1">rescore_pd</f>
        <v/>
      </c>
      <c r="S1535" s="310" t="str">
        <f ca="1">price</f>
        <v/>
      </c>
      <c r="U1535" s="4"/>
      <c r="V1535" s="4"/>
      <c r="W1535" s="219" t="str">
        <f ca="1">comm_pd</f>
        <v/>
      </c>
      <c r="X1535" s="4"/>
      <c r="Y1535" s="8"/>
      <c r="Z1535" s="223"/>
    </row>
    <row r="1536" spans="1:26" x14ac:dyDescent="0.25">
      <c r="A1536" s="6" t="str">
        <f ca="1">no.</f>
        <v/>
      </c>
      <c r="E1536" s="4" t="str">
        <f ca="1">position</f>
        <v/>
      </c>
      <c r="I1536" s="318"/>
      <c r="L1536" s="4"/>
      <c r="N1536" s="6"/>
      <c r="P1536" s="20"/>
      <c r="Q1536" s="5" t="str">
        <f ca="1">score</f>
        <v/>
      </c>
      <c r="R1536" s="7" t="str">
        <f ca="1">rescore_pd</f>
        <v/>
      </c>
      <c r="S1536" s="310" t="str">
        <f ca="1">price</f>
        <v/>
      </c>
      <c r="U1536" s="4"/>
      <c r="V1536" s="4"/>
      <c r="W1536" s="219" t="str">
        <f ca="1">comm_pd</f>
        <v/>
      </c>
      <c r="X1536" s="4"/>
      <c r="Y1536" s="8"/>
      <c r="Z1536" s="223"/>
    </row>
    <row r="1537" spans="1:26" x14ac:dyDescent="0.25">
      <c r="A1537" s="6" t="str">
        <f ca="1">no.</f>
        <v/>
      </c>
      <c r="E1537" s="4" t="str">
        <f ca="1">position</f>
        <v/>
      </c>
      <c r="I1537" s="318"/>
      <c r="L1537" s="4"/>
      <c r="N1537" s="6"/>
      <c r="P1537" s="20"/>
      <c r="Q1537" s="5" t="str">
        <f ca="1">score</f>
        <v/>
      </c>
      <c r="R1537" s="7" t="str">
        <f ca="1">rescore_pd</f>
        <v/>
      </c>
      <c r="S1537" s="310" t="str">
        <f ca="1">price</f>
        <v/>
      </c>
      <c r="U1537" s="4"/>
      <c r="V1537" s="4"/>
      <c r="W1537" s="219" t="str">
        <f ca="1">comm_pd</f>
        <v/>
      </c>
      <c r="X1537" s="4"/>
      <c r="Y1537" s="8"/>
      <c r="Z1537" s="223"/>
    </row>
    <row r="1538" spans="1:26" x14ac:dyDescent="0.25">
      <c r="A1538" s="6" t="str">
        <f ca="1">no.</f>
        <v/>
      </c>
      <c r="E1538" s="4" t="str">
        <f ca="1">position</f>
        <v/>
      </c>
      <c r="I1538" s="318"/>
      <c r="L1538" s="4"/>
      <c r="N1538" s="6"/>
      <c r="P1538" s="20"/>
      <c r="Q1538" s="5" t="str">
        <f ca="1">score</f>
        <v/>
      </c>
      <c r="R1538" s="7" t="str">
        <f ca="1">rescore_pd</f>
        <v/>
      </c>
      <c r="S1538" s="310" t="str">
        <f ca="1">price</f>
        <v/>
      </c>
      <c r="U1538" s="4"/>
      <c r="V1538" s="4"/>
      <c r="W1538" s="219" t="str">
        <f ca="1">comm_pd</f>
        <v/>
      </c>
      <c r="X1538" s="4"/>
      <c r="Y1538" s="8"/>
      <c r="Z1538" s="223"/>
    </row>
    <row r="1539" spans="1:26" x14ac:dyDescent="0.25">
      <c r="A1539" s="6" t="str">
        <f ca="1">no.</f>
        <v/>
      </c>
      <c r="E1539" s="4" t="str">
        <f ca="1">position</f>
        <v/>
      </c>
      <c r="I1539" s="318"/>
      <c r="L1539" s="4"/>
      <c r="N1539" s="6"/>
      <c r="P1539" s="20"/>
      <c r="Q1539" s="5" t="str">
        <f ca="1">score</f>
        <v/>
      </c>
      <c r="R1539" s="7" t="str">
        <f ca="1">rescore_pd</f>
        <v/>
      </c>
      <c r="S1539" s="310" t="str">
        <f ca="1">price</f>
        <v/>
      </c>
      <c r="U1539" s="4"/>
      <c r="V1539" s="4"/>
      <c r="W1539" s="219" t="str">
        <f ca="1">comm_pd</f>
        <v/>
      </c>
      <c r="X1539" s="4"/>
      <c r="Y1539" s="8"/>
      <c r="Z1539" s="223"/>
    </row>
    <row r="1540" spans="1:26" x14ac:dyDescent="0.25">
      <c r="A1540" s="6" t="str">
        <f ca="1">no.</f>
        <v/>
      </c>
      <c r="E1540" s="4" t="str">
        <f ca="1">position</f>
        <v/>
      </c>
      <c r="I1540" s="318"/>
      <c r="L1540" s="4"/>
      <c r="N1540" s="6"/>
      <c r="P1540" s="20"/>
      <c r="Q1540" s="5" t="str">
        <f ca="1">score</f>
        <v/>
      </c>
      <c r="R1540" s="7" t="str">
        <f ca="1">rescore_pd</f>
        <v/>
      </c>
      <c r="S1540" s="310" t="str">
        <f ca="1">price</f>
        <v/>
      </c>
      <c r="U1540" s="4"/>
      <c r="V1540" s="4"/>
      <c r="W1540" s="219" t="str">
        <f ca="1">comm_pd</f>
        <v/>
      </c>
      <c r="X1540" s="4"/>
      <c r="Y1540" s="8"/>
      <c r="Z1540" s="223"/>
    </row>
    <row r="1541" spans="1:26" x14ac:dyDescent="0.25">
      <c r="A1541" s="6" t="str">
        <f ca="1">no.</f>
        <v/>
      </c>
      <c r="E1541" s="4" t="str">
        <f ca="1">position</f>
        <v/>
      </c>
      <c r="I1541" s="318"/>
      <c r="L1541" s="4"/>
      <c r="N1541" s="6"/>
      <c r="P1541" s="20"/>
      <c r="Q1541" s="5" t="str">
        <f ca="1">score</f>
        <v/>
      </c>
      <c r="R1541" s="7" t="str">
        <f ca="1">rescore_pd</f>
        <v/>
      </c>
      <c r="S1541" s="310" t="str">
        <f ca="1">price</f>
        <v/>
      </c>
      <c r="U1541" s="4"/>
      <c r="V1541" s="4"/>
      <c r="W1541" s="219" t="str">
        <f ca="1">comm_pd</f>
        <v/>
      </c>
      <c r="X1541" s="4"/>
      <c r="Y1541" s="8"/>
      <c r="Z1541" s="223"/>
    </row>
    <row r="1542" spans="1:26" x14ac:dyDescent="0.25">
      <c r="A1542" s="6" t="str">
        <f ca="1">no.</f>
        <v/>
      </c>
      <c r="E1542" s="4" t="str">
        <f ca="1">position</f>
        <v/>
      </c>
      <c r="I1542" s="318"/>
      <c r="L1542" s="4"/>
      <c r="N1542" s="6"/>
      <c r="P1542" s="20"/>
      <c r="Q1542" s="5" t="str">
        <f ca="1">score</f>
        <v/>
      </c>
      <c r="R1542" s="7" t="str">
        <f ca="1">rescore_pd</f>
        <v/>
      </c>
      <c r="S1542" s="310" t="str">
        <f ca="1">price</f>
        <v/>
      </c>
      <c r="U1542" s="4"/>
      <c r="V1542" s="4"/>
      <c r="W1542" s="219" t="str">
        <f ca="1">comm_pd</f>
        <v/>
      </c>
      <c r="X1542" s="4"/>
      <c r="Y1542" s="8"/>
      <c r="Z1542" s="223"/>
    </row>
    <row r="1543" spans="1:26" x14ac:dyDescent="0.25">
      <c r="A1543" s="6" t="str">
        <f ca="1">no.</f>
        <v/>
      </c>
      <c r="E1543" s="4" t="str">
        <f ca="1">position</f>
        <v/>
      </c>
      <c r="I1543" s="318"/>
      <c r="L1543" s="4"/>
      <c r="N1543" s="6"/>
      <c r="P1543" s="20"/>
      <c r="Q1543" s="5" t="str">
        <f ca="1">score</f>
        <v/>
      </c>
      <c r="R1543" s="7" t="str">
        <f ca="1">rescore_pd</f>
        <v/>
      </c>
      <c r="S1543" s="310" t="str">
        <f ca="1">price</f>
        <v/>
      </c>
      <c r="U1543" s="4"/>
      <c r="V1543" s="4"/>
      <c r="W1543" s="219" t="str">
        <f ca="1">comm_pd</f>
        <v/>
      </c>
      <c r="X1543" s="4"/>
      <c r="Y1543" s="8"/>
      <c r="Z1543" s="223"/>
    </row>
    <row r="1544" spans="1:26" x14ac:dyDescent="0.25">
      <c r="A1544" s="6" t="str">
        <f ca="1">no.</f>
        <v/>
      </c>
      <c r="E1544" s="4" t="str">
        <f ca="1">position</f>
        <v/>
      </c>
      <c r="I1544" s="318"/>
      <c r="L1544" s="4"/>
      <c r="N1544" s="6"/>
      <c r="P1544" s="20"/>
      <c r="Q1544" s="5" t="str">
        <f ca="1">score</f>
        <v/>
      </c>
      <c r="R1544" s="7" t="str">
        <f ca="1">rescore_pd</f>
        <v/>
      </c>
      <c r="S1544" s="310" t="str">
        <f ca="1">price</f>
        <v/>
      </c>
      <c r="U1544" s="4"/>
      <c r="V1544" s="4"/>
      <c r="W1544" s="219" t="str">
        <f ca="1">comm_pd</f>
        <v/>
      </c>
      <c r="X1544" s="4"/>
      <c r="Y1544" s="8"/>
      <c r="Z1544" s="223"/>
    </row>
    <row r="1545" spans="1:26" x14ac:dyDescent="0.25">
      <c r="A1545" s="6" t="str">
        <f ca="1">no.</f>
        <v/>
      </c>
      <c r="E1545" s="4" t="str">
        <f ca="1">position</f>
        <v/>
      </c>
      <c r="I1545" s="318"/>
      <c r="L1545" s="4"/>
      <c r="N1545" s="6"/>
      <c r="P1545" s="20"/>
      <c r="Q1545" s="5" t="str">
        <f ca="1">score</f>
        <v/>
      </c>
      <c r="R1545" s="7" t="str">
        <f ca="1">rescore_pd</f>
        <v/>
      </c>
      <c r="S1545" s="310" t="str">
        <f ca="1">price</f>
        <v/>
      </c>
      <c r="U1545" s="4"/>
      <c r="V1545" s="4"/>
      <c r="W1545" s="219" t="str">
        <f ca="1">comm_pd</f>
        <v/>
      </c>
      <c r="X1545" s="4"/>
      <c r="Y1545" s="8"/>
      <c r="Z1545" s="223"/>
    </row>
    <row r="1546" spans="1:26" x14ac:dyDescent="0.25">
      <c r="A1546" s="6" t="str">
        <f ca="1">no.</f>
        <v/>
      </c>
      <c r="E1546" s="4" t="str">
        <f ca="1">position</f>
        <v/>
      </c>
      <c r="I1546" s="318"/>
      <c r="L1546" s="4"/>
      <c r="N1546" s="6"/>
      <c r="P1546" s="20"/>
      <c r="Q1546" s="5" t="str">
        <f ca="1">score</f>
        <v/>
      </c>
      <c r="R1546" s="7" t="str">
        <f ca="1">rescore_pd</f>
        <v/>
      </c>
      <c r="S1546" s="310" t="str">
        <f ca="1">price</f>
        <v/>
      </c>
      <c r="U1546" s="4"/>
      <c r="V1546" s="4"/>
      <c r="W1546" s="219" t="str">
        <f ca="1">comm_pd</f>
        <v/>
      </c>
      <c r="X1546" s="4"/>
      <c r="Y1546" s="8"/>
      <c r="Z1546" s="223"/>
    </row>
    <row r="1547" spans="1:26" x14ac:dyDescent="0.25">
      <c r="A1547" s="6" t="str">
        <f ca="1">no.</f>
        <v/>
      </c>
      <c r="E1547" s="4" t="str">
        <f ca="1">position</f>
        <v/>
      </c>
      <c r="I1547" s="318"/>
      <c r="L1547" s="4"/>
      <c r="N1547" s="6"/>
      <c r="P1547" s="20"/>
      <c r="Q1547" s="5" t="str">
        <f ca="1">score</f>
        <v/>
      </c>
      <c r="R1547" s="7" t="str">
        <f ca="1">rescore_pd</f>
        <v/>
      </c>
      <c r="S1547" s="310" t="str">
        <f ca="1">price</f>
        <v/>
      </c>
      <c r="U1547" s="4"/>
      <c r="V1547" s="4"/>
      <c r="W1547" s="219" t="str">
        <f ca="1">comm_pd</f>
        <v/>
      </c>
      <c r="X1547" s="4"/>
      <c r="Y1547" s="8"/>
      <c r="Z1547" s="223"/>
    </row>
    <row r="1548" spans="1:26" x14ac:dyDescent="0.25">
      <c r="A1548" s="6" t="str">
        <f ca="1">no.</f>
        <v/>
      </c>
      <c r="E1548" s="4" t="str">
        <f ca="1">position</f>
        <v/>
      </c>
      <c r="I1548" s="318"/>
      <c r="L1548" s="4"/>
      <c r="N1548" s="6"/>
      <c r="P1548" s="20"/>
      <c r="Q1548" s="5" t="str">
        <f ca="1">score</f>
        <v/>
      </c>
      <c r="R1548" s="7" t="str">
        <f ca="1">rescore_pd</f>
        <v/>
      </c>
      <c r="S1548" s="310" t="str">
        <f ca="1">price</f>
        <v/>
      </c>
      <c r="U1548" s="4"/>
      <c r="V1548" s="4"/>
      <c r="W1548" s="219" t="str">
        <f ca="1">comm_pd</f>
        <v/>
      </c>
      <c r="X1548" s="4"/>
      <c r="Y1548" s="8"/>
      <c r="Z1548" s="223"/>
    </row>
    <row r="1549" spans="1:26" x14ac:dyDescent="0.25">
      <c r="A1549" s="6" t="str">
        <f ca="1">no.</f>
        <v/>
      </c>
      <c r="E1549" s="4" t="str">
        <f ca="1">position</f>
        <v/>
      </c>
      <c r="I1549" s="318"/>
      <c r="L1549" s="4"/>
      <c r="N1549" s="6"/>
      <c r="P1549" s="20"/>
      <c r="Q1549" s="5" t="str">
        <f ca="1">score</f>
        <v/>
      </c>
      <c r="R1549" s="7" t="str">
        <f ca="1">rescore_pd</f>
        <v/>
      </c>
      <c r="S1549" s="310" t="str">
        <f ca="1">price</f>
        <v/>
      </c>
      <c r="U1549" s="4"/>
      <c r="V1549" s="4"/>
      <c r="W1549" s="219" t="str">
        <f ca="1">comm_pd</f>
        <v/>
      </c>
      <c r="X1549" s="4"/>
      <c r="Y1549" s="8"/>
      <c r="Z1549" s="223"/>
    </row>
    <row r="1550" spans="1:26" x14ac:dyDescent="0.25">
      <c r="A1550" s="6" t="str">
        <f ca="1">no.</f>
        <v/>
      </c>
      <c r="E1550" s="4" t="str">
        <f ca="1">position</f>
        <v/>
      </c>
      <c r="I1550" s="318"/>
      <c r="L1550" s="4"/>
      <c r="N1550" s="6"/>
      <c r="P1550" s="20"/>
      <c r="Q1550" s="5" t="str">
        <f ca="1">score</f>
        <v/>
      </c>
      <c r="R1550" s="7" t="str">
        <f ca="1">rescore_pd</f>
        <v/>
      </c>
      <c r="S1550" s="310" t="str">
        <f ca="1">price</f>
        <v/>
      </c>
      <c r="U1550" s="4"/>
      <c r="V1550" s="4"/>
      <c r="W1550" s="219" t="str">
        <f ca="1">comm_pd</f>
        <v/>
      </c>
      <c r="X1550" s="4"/>
      <c r="Y1550" s="8"/>
      <c r="Z1550" s="223"/>
    </row>
    <row r="1551" spans="1:26" x14ac:dyDescent="0.25">
      <c r="A1551" s="6" t="str">
        <f ca="1">no.</f>
        <v/>
      </c>
      <c r="E1551" s="4" t="str">
        <f ca="1">position</f>
        <v/>
      </c>
      <c r="I1551" s="318"/>
      <c r="L1551" s="4"/>
      <c r="N1551" s="6"/>
      <c r="P1551" s="20"/>
      <c r="Q1551" s="5" t="str">
        <f ca="1">score</f>
        <v/>
      </c>
      <c r="R1551" s="7" t="str">
        <f ca="1">rescore_pd</f>
        <v/>
      </c>
      <c r="S1551" s="310" t="str">
        <f ca="1">price</f>
        <v/>
      </c>
      <c r="U1551" s="4"/>
      <c r="V1551" s="4"/>
      <c r="W1551" s="219" t="str">
        <f ca="1">comm_pd</f>
        <v/>
      </c>
      <c r="X1551" s="4"/>
      <c r="Y1551" s="8"/>
      <c r="Z1551" s="223"/>
    </row>
    <row r="1552" spans="1:26" x14ac:dyDescent="0.25">
      <c r="A1552" s="6" t="str">
        <f ca="1">no.</f>
        <v/>
      </c>
      <c r="E1552" s="4" t="str">
        <f ca="1">position</f>
        <v/>
      </c>
      <c r="I1552" s="318"/>
      <c r="L1552" s="4"/>
      <c r="N1552" s="6"/>
      <c r="P1552" s="20"/>
      <c r="Q1552" s="5" t="str">
        <f ca="1">score</f>
        <v/>
      </c>
      <c r="R1552" s="7" t="str">
        <f ca="1">rescore_pd</f>
        <v/>
      </c>
      <c r="S1552" s="310" t="str">
        <f ca="1">price</f>
        <v/>
      </c>
      <c r="U1552" s="4"/>
      <c r="V1552" s="4"/>
      <c r="W1552" s="219" t="str">
        <f ca="1">comm_pd</f>
        <v/>
      </c>
      <c r="X1552" s="4"/>
      <c r="Y1552" s="8"/>
      <c r="Z1552" s="223"/>
    </row>
    <row r="1553" spans="1:26" x14ac:dyDescent="0.25">
      <c r="A1553" s="6" t="str">
        <f ca="1">no.</f>
        <v/>
      </c>
      <c r="E1553" s="4" t="str">
        <f ca="1">position</f>
        <v/>
      </c>
      <c r="I1553" s="318"/>
      <c r="L1553" s="4"/>
      <c r="N1553" s="6"/>
      <c r="P1553" s="20"/>
      <c r="Q1553" s="5" t="str">
        <f ca="1">score</f>
        <v/>
      </c>
      <c r="R1553" s="7" t="str">
        <f ca="1">rescore_pd</f>
        <v/>
      </c>
      <c r="S1553" s="310" t="str">
        <f ca="1">price</f>
        <v/>
      </c>
      <c r="U1553" s="4"/>
      <c r="V1553" s="4"/>
      <c r="W1553" s="219" t="str">
        <f ca="1">comm_pd</f>
        <v/>
      </c>
      <c r="X1553" s="4"/>
      <c r="Y1553" s="8"/>
      <c r="Z1553" s="223"/>
    </row>
    <row r="1554" spans="1:26" x14ac:dyDescent="0.25">
      <c r="A1554" s="6" t="str">
        <f ca="1">no.</f>
        <v/>
      </c>
      <c r="E1554" s="4" t="str">
        <f ca="1">position</f>
        <v/>
      </c>
      <c r="I1554" s="318"/>
      <c r="L1554" s="4"/>
      <c r="N1554" s="6"/>
      <c r="P1554" s="20"/>
      <c r="Q1554" s="5" t="str">
        <f ca="1">score</f>
        <v/>
      </c>
      <c r="R1554" s="7" t="str">
        <f ca="1">rescore_pd</f>
        <v/>
      </c>
      <c r="S1554" s="310" t="str">
        <f ca="1">price</f>
        <v/>
      </c>
      <c r="U1554" s="4"/>
      <c r="V1554" s="4"/>
      <c r="W1554" s="219" t="str">
        <f ca="1">comm_pd</f>
        <v/>
      </c>
      <c r="X1554" s="4"/>
      <c r="Y1554" s="8"/>
      <c r="Z1554" s="223"/>
    </row>
    <row r="1555" spans="1:26" x14ac:dyDescent="0.25">
      <c r="A1555" s="6" t="str">
        <f ca="1">no.</f>
        <v/>
      </c>
      <c r="E1555" s="4" t="str">
        <f ca="1">position</f>
        <v/>
      </c>
      <c r="I1555" s="318"/>
      <c r="L1555" s="4"/>
      <c r="N1555" s="6"/>
      <c r="P1555" s="20"/>
      <c r="Q1555" s="5" t="str">
        <f ca="1">score</f>
        <v/>
      </c>
      <c r="R1555" s="7" t="str">
        <f ca="1">rescore_pd</f>
        <v/>
      </c>
      <c r="S1555" s="310" t="str">
        <f ca="1">price</f>
        <v/>
      </c>
      <c r="U1555" s="4"/>
      <c r="V1555" s="4"/>
      <c r="W1555" s="219" t="str">
        <f ca="1">comm_pd</f>
        <v/>
      </c>
      <c r="X1555" s="4"/>
      <c r="Y1555" s="8"/>
      <c r="Z1555" s="223"/>
    </row>
    <row r="1556" spans="1:26" x14ac:dyDescent="0.25">
      <c r="A1556" s="6" t="str">
        <f ca="1">no.</f>
        <v/>
      </c>
      <c r="E1556" s="4" t="str">
        <f ca="1">position</f>
        <v/>
      </c>
      <c r="I1556" s="318"/>
      <c r="L1556" s="4"/>
      <c r="N1556" s="6"/>
      <c r="P1556" s="20"/>
      <c r="Q1556" s="5" t="str">
        <f ca="1">score</f>
        <v/>
      </c>
      <c r="R1556" s="7" t="str">
        <f ca="1">rescore_pd</f>
        <v/>
      </c>
      <c r="S1556" s="310" t="str">
        <f ca="1">price</f>
        <v/>
      </c>
      <c r="U1556" s="4"/>
      <c r="V1556" s="4"/>
      <c r="W1556" s="219" t="str">
        <f ca="1">comm_pd</f>
        <v/>
      </c>
      <c r="X1556" s="4"/>
      <c r="Y1556" s="8"/>
      <c r="Z1556" s="223"/>
    </row>
    <row r="1557" spans="1:26" x14ac:dyDescent="0.25">
      <c r="A1557" s="6" t="str">
        <f ca="1">no.</f>
        <v/>
      </c>
      <c r="E1557" s="4" t="str">
        <f ca="1">position</f>
        <v/>
      </c>
      <c r="I1557" s="318"/>
      <c r="L1557" s="4"/>
      <c r="N1557" s="6"/>
      <c r="P1557" s="20"/>
      <c r="Q1557" s="5" t="str">
        <f ca="1">score</f>
        <v/>
      </c>
      <c r="R1557" s="7" t="str">
        <f ca="1">rescore_pd</f>
        <v/>
      </c>
      <c r="S1557" s="310" t="str">
        <f ca="1">price</f>
        <v/>
      </c>
      <c r="U1557" s="4"/>
      <c r="V1557" s="4"/>
      <c r="W1557" s="219" t="str">
        <f ca="1">comm_pd</f>
        <v/>
      </c>
      <c r="X1557" s="4"/>
      <c r="Y1557" s="8"/>
      <c r="Z1557" s="223"/>
    </row>
    <row r="1558" spans="1:26" x14ac:dyDescent="0.25">
      <c r="A1558" s="6" t="str">
        <f ca="1">no.</f>
        <v/>
      </c>
      <c r="E1558" s="4" t="str">
        <f ca="1">position</f>
        <v/>
      </c>
      <c r="I1558" s="318"/>
      <c r="L1558" s="4"/>
      <c r="N1558" s="6"/>
      <c r="P1558" s="20"/>
      <c r="Q1558" s="5" t="str">
        <f ca="1">score</f>
        <v/>
      </c>
      <c r="R1558" s="7" t="str">
        <f ca="1">rescore_pd</f>
        <v/>
      </c>
      <c r="S1558" s="310" t="str">
        <f ca="1">price</f>
        <v/>
      </c>
      <c r="U1558" s="4"/>
      <c r="V1558" s="4"/>
      <c r="W1558" s="219" t="str">
        <f ca="1">comm_pd</f>
        <v/>
      </c>
      <c r="X1558" s="4"/>
      <c r="Y1558" s="8"/>
      <c r="Z1558" s="223"/>
    </row>
    <row r="1559" spans="1:26" x14ac:dyDescent="0.25">
      <c r="A1559" s="6" t="str">
        <f ca="1">no.</f>
        <v/>
      </c>
      <c r="E1559" s="4" t="str">
        <f ca="1">position</f>
        <v/>
      </c>
      <c r="I1559" s="318"/>
      <c r="L1559" s="4"/>
      <c r="N1559" s="6"/>
      <c r="P1559" s="20"/>
      <c r="Q1559" s="5" t="str">
        <f ca="1">score</f>
        <v/>
      </c>
      <c r="R1559" s="7" t="str">
        <f ca="1">rescore_pd</f>
        <v/>
      </c>
      <c r="S1559" s="310" t="str">
        <f ca="1">price</f>
        <v/>
      </c>
      <c r="U1559" s="4"/>
      <c r="V1559" s="4"/>
      <c r="W1559" s="219" t="str">
        <f ca="1">comm_pd</f>
        <v/>
      </c>
      <c r="X1559" s="4"/>
      <c r="Y1559" s="8"/>
      <c r="Z1559" s="223"/>
    </row>
    <row r="1560" spans="1:26" x14ac:dyDescent="0.25">
      <c r="A1560" s="6" t="str">
        <f ca="1">no.</f>
        <v/>
      </c>
      <c r="E1560" s="4" t="str">
        <f ca="1">position</f>
        <v/>
      </c>
      <c r="I1560" s="318"/>
      <c r="L1560" s="4"/>
      <c r="N1560" s="6"/>
      <c r="P1560" s="20"/>
      <c r="Q1560" s="5" t="str">
        <f ca="1">score</f>
        <v/>
      </c>
      <c r="R1560" s="7" t="str">
        <f ca="1">rescore_pd</f>
        <v/>
      </c>
      <c r="S1560" s="310" t="str">
        <f ca="1">price</f>
        <v/>
      </c>
      <c r="U1560" s="4"/>
      <c r="V1560" s="4"/>
      <c r="W1560" s="219" t="str">
        <f ca="1">comm_pd</f>
        <v/>
      </c>
      <c r="X1560" s="4"/>
      <c r="Y1560" s="8"/>
      <c r="Z1560" s="223"/>
    </row>
    <row r="1561" spans="1:26" x14ac:dyDescent="0.25">
      <c r="A1561" s="6" t="str">
        <f ca="1">no.</f>
        <v/>
      </c>
      <c r="E1561" s="4" t="str">
        <f ca="1">position</f>
        <v/>
      </c>
      <c r="I1561" s="318"/>
      <c r="L1561" s="4"/>
      <c r="N1561" s="6"/>
      <c r="P1561" s="20"/>
      <c r="Q1561" s="5" t="str">
        <f ca="1">score</f>
        <v/>
      </c>
      <c r="R1561" s="7" t="str">
        <f ca="1">rescore_pd</f>
        <v/>
      </c>
      <c r="S1561" s="310" t="str">
        <f ca="1">price</f>
        <v/>
      </c>
      <c r="U1561" s="4"/>
      <c r="V1561" s="4"/>
      <c r="W1561" s="219" t="str">
        <f ca="1">comm_pd</f>
        <v/>
      </c>
      <c r="X1561" s="4"/>
      <c r="Y1561" s="8"/>
      <c r="Z1561" s="223"/>
    </row>
    <row r="1562" spans="1:26" x14ac:dyDescent="0.25">
      <c r="A1562" s="6" t="str">
        <f ca="1">no.</f>
        <v/>
      </c>
      <c r="E1562" s="4" t="str">
        <f ca="1">position</f>
        <v/>
      </c>
      <c r="I1562" s="318"/>
      <c r="L1562" s="4"/>
      <c r="N1562" s="6"/>
      <c r="P1562" s="20"/>
      <c r="Q1562" s="5" t="str">
        <f ca="1">score</f>
        <v/>
      </c>
      <c r="R1562" s="7" t="str">
        <f ca="1">rescore_pd</f>
        <v/>
      </c>
      <c r="S1562" s="310" t="str">
        <f ca="1">price</f>
        <v/>
      </c>
      <c r="U1562" s="4"/>
      <c r="V1562" s="4"/>
      <c r="W1562" s="219" t="str">
        <f ca="1">comm_pd</f>
        <v/>
      </c>
      <c r="X1562" s="4"/>
      <c r="Y1562" s="8"/>
      <c r="Z1562" s="223"/>
    </row>
    <row r="1563" spans="1:26" x14ac:dyDescent="0.25">
      <c r="A1563" s="6" t="str">
        <f ca="1">no.</f>
        <v/>
      </c>
      <c r="E1563" s="4" t="str">
        <f ca="1">position</f>
        <v/>
      </c>
      <c r="I1563" s="318"/>
      <c r="L1563" s="4"/>
      <c r="N1563" s="6"/>
      <c r="P1563" s="20"/>
      <c r="Q1563" s="5" t="str">
        <f ca="1">score</f>
        <v/>
      </c>
      <c r="R1563" s="7" t="str">
        <f ca="1">rescore_pd</f>
        <v/>
      </c>
      <c r="S1563" s="310" t="str">
        <f ca="1">price</f>
        <v/>
      </c>
      <c r="U1563" s="4"/>
      <c r="V1563" s="4"/>
      <c r="W1563" s="219" t="str">
        <f ca="1">comm_pd</f>
        <v/>
      </c>
      <c r="X1563" s="4"/>
      <c r="Y1563" s="8"/>
      <c r="Z1563" s="223"/>
    </row>
    <row r="1564" spans="1:26" x14ac:dyDescent="0.25">
      <c r="A1564" s="6" t="str">
        <f ca="1">no.</f>
        <v/>
      </c>
      <c r="E1564" s="4" t="str">
        <f ca="1">position</f>
        <v/>
      </c>
      <c r="I1564" s="318"/>
      <c r="L1564" s="4"/>
      <c r="N1564" s="6"/>
      <c r="P1564" s="20"/>
      <c r="Q1564" s="5" t="str">
        <f ca="1">score</f>
        <v/>
      </c>
      <c r="R1564" s="7" t="str">
        <f ca="1">rescore_pd</f>
        <v/>
      </c>
      <c r="S1564" s="310" t="str">
        <f ca="1">price</f>
        <v/>
      </c>
      <c r="U1564" s="4"/>
      <c r="V1564" s="4"/>
      <c r="W1564" s="219" t="str">
        <f ca="1">comm_pd</f>
        <v/>
      </c>
      <c r="X1564" s="4"/>
      <c r="Y1564" s="8"/>
      <c r="Z1564" s="223"/>
    </row>
    <row r="1565" spans="1:26" x14ac:dyDescent="0.25">
      <c r="A1565" s="6" t="str">
        <f ca="1">no.</f>
        <v/>
      </c>
      <c r="E1565" s="4" t="str">
        <f ca="1">position</f>
        <v/>
      </c>
      <c r="I1565" s="318"/>
      <c r="L1565" s="4"/>
      <c r="N1565" s="6"/>
      <c r="P1565" s="20"/>
      <c r="Q1565" s="5" t="str">
        <f ca="1">score</f>
        <v/>
      </c>
      <c r="R1565" s="7" t="str">
        <f ca="1">rescore_pd</f>
        <v/>
      </c>
      <c r="S1565" s="310" t="str">
        <f ca="1">price</f>
        <v/>
      </c>
      <c r="U1565" s="4"/>
      <c r="V1565" s="4"/>
      <c r="W1565" s="219" t="str">
        <f ca="1">comm_pd</f>
        <v/>
      </c>
      <c r="X1565" s="4"/>
      <c r="Y1565" s="8"/>
      <c r="Z1565" s="223"/>
    </row>
    <row r="1566" spans="1:26" x14ac:dyDescent="0.25">
      <c r="A1566" s="6" t="str">
        <f ca="1">no.</f>
        <v/>
      </c>
      <c r="E1566" s="4" t="str">
        <f ca="1">position</f>
        <v/>
      </c>
      <c r="I1566" s="318"/>
      <c r="L1566" s="4"/>
      <c r="N1566" s="6"/>
      <c r="P1566" s="20"/>
      <c r="Q1566" s="5" t="str">
        <f ca="1">score</f>
        <v/>
      </c>
      <c r="R1566" s="7" t="str">
        <f ca="1">rescore_pd</f>
        <v/>
      </c>
      <c r="S1566" s="310" t="str">
        <f ca="1">price</f>
        <v/>
      </c>
      <c r="U1566" s="4"/>
      <c r="V1566" s="4"/>
      <c r="W1566" s="219" t="str">
        <f ca="1">comm_pd</f>
        <v/>
      </c>
      <c r="X1566" s="4"/>
      <c r="Y1566" s="8"/>
      <c r="Z1566" s="223"/>
    </row>
    <row r="1567" spans="1:26" x14ac:dyDescent="0.25">
      <c r="A1567" s="6" t="str">
        <f ca="1">no.</f>
        <v/>
      </c>
      <c r="E1567" s="4" t="str">
        <f ca="1">position</f>
        <v/>
      </c>
      <c r="I1567" s="318"/>
      <c r="L1567" s="4"/>
      <c r="N1567" s="6"/>
      <c r="P1567" s="20"/>
      <c r="Q1567" s="5" t="str">
        <f ca="1">score</f>
        <v/>
      </c>
      <c r="R1567" s="7" t="str">
        <f ca="1">rescore_pd</f>
        <v/>
      </c>
      <c r="S1567" s="310" t="str">
        <f ca="1">price</f>
        <v/>
      </c>
      <c r="U1567" s="4"/>
      <c r="V1567" s="4"/>
      <c r="W1567" s="219" t="str">
        <f ca="1">comm_pd</f>
        <v/>
      </c>
      <c r="X1567" s="4"/>
      <c r="Y1567" s="8"/>
      <c r="Z1567" s="223"/>
    </row>
    <row r="1568" spans="1:26" x14ac:dyDescent="0.25">
      <c r="A1568" s="6" t="str">
        <f ca="1">no.</f>
        <v/>
      </c>
      <c r="E1568" s="4" t="str">
        <f ca="1">position</f>
        <v/>
      </c>
      <c r="I1568" s="318"/>
      <c r="L1568" s="4"/>
      <c r="N1568" s="6"/>
      <c r="P1568" s="20"/>
      <c r="Q1568" s="5" t="str">
        <f ca="1">score</f>
        <v/>
      </c>
      <c r="R1568" s="7" t="str">
        <f ca="1">rescore_pd</f>
        <v/>
      </c>
      <c r="S1568" s="310" t="str">
        <f ca="1">price</f>
        <v/>
      </c>
      <c r="U1568" s="4"/>
      <c r="V1568" s="4"/>
      <c r="W1568" s="219" t="str">
        <f ca="1">comm_pd</f>
        <v/>
      </c>
      <c r="X1568" s="4"/>
      <c r="Y1568" s="8"/>
      <c r="Z1568" s="223"/>
    </row>
    <row r="1569" spans="1:26" x14ac:dyDescent="0.25">
      <c r="A1569" s="6" t="str">
        <f ca="1">no.</f>
        <v/>
      </c>
      <c r="E1569" s="4" t="str">
        <f ca="1">position</f>
        <v/>
      </c>
      <c r="I1569" s="318"/>
      <c r="L1569" s="4"/>
      <c r="N1569" s="6"/>
      <c r="P1569" s="20"/>
      <c r="Q1569" s="5" t="str">
        <f ca="1">score</f>
        <v/>
      </c>
      <c r="R1569" s="7" t="str">
        <f ca="1">rescore_pd</f>
        <v/>
      </c>
      <c r="S1569" s="310" t="str">
        <f ca="1">price</f>
        <v/>
      </c>
      <c r="U1569" s="4"/>
      <c r="V1569" s="4"/>
      <c r="W1569" s="219" t="str">
        <f ca="1">comm_pd</f>
        <v/>
      </c>
      <c r="X1569" s="4"/>
      <c r="Y1569" s="8"/>
      <c r="Z1569" s="223"/>
    </row>
    <row r="1570" spans="1:26" x14ac:dyDescent="0.25">
      <c r="A1570" s="6" t="str">
        <f ca="1">no.</f>
        <v/>
      </c>
      <c r="E1570" s="4" t="str">
        <f ca="1">position</f>
        <v/>
      </c>
      <c r="I1570" s="318"/>
      <c r="L1570" s="4"/>
      <c r="N1570" s="6"/>
      <c r="P1570" s="20"/>
      <c r="Q1570" s="5" t="str">
        <f ca="1">score</f>
        <v/>
      </c>
      <c r="R1570" s="7" t="str">
        <f ca="1">rescore_pd</f>
        <v/>
      </c>
      <c r="S1570" s="310" t="str">
        <f ca="1">price</f>
        <v/>
      </c>
      <c r="U1570" s="4"/>
      <c r="V1570" s="4"/>
      <c r="W1570" s="219" t="str">
        <f ca="1">comm_pd</f>
        <v/>
      </c>
      <c r="X1570" s="4"/>
      <c r="Y1570" s="8"/>
      <c r="Z1570" s="223"/>
    </row>
    <row r="1571" spans="1:26" x14ac:dyDescent="0.25">
      <c r="A1571" s="6" t="str">
        <f ca="1">no.</f>
        <v/>
      </c>
      <c r="E1571" s="4" t="str">
        <f ca="1">position</f>
        <v/>
      </c>
      <c r="I1571" s="318"/>
      <c r="L1571" s="4"/>
      <c r="N1571" s="6"/>
      <c r="P1571" s="20"/>
      <c r="Q1571" s="5" t="str">
        <f ca="1">score</f>
        <v/>
      </c>
      <c r="R1571" s="7" t="str">
        <f ca="1">rescore_pd</f>
        <v/>
      </c>
      <c r="S1571" s="310" t="str">
        <f ca="1">price</f>
        <v/>
      </c>
      <c r="U1571" s="4"/>
      <c r="V1571" s="4"/>
      <c r="W1571" s="219" t="str">
        <f ca="1">comm_pd</f>
        <v/>
      </c>
      <c r="X1571" s="4"/>
      <c r="Y1571" s="8"/>
      <c r="Z1571" s="223"/>
    </row>
    <row r="1572" spans="1:26" x14ac:dyDescent="0.25">
      <c r="A1572" s="6" t="str">
        <f ca="1">no.</f>
        <v/>
      </c>
      <c r="E1572" s="4" t="str">
        <f ca="1">position</f>
        <v/>
      </c>
      <c r="I1572" s="318"/>
      <c r="L1572" s="4"/>
      <c r="N1572" s="6"/>
      <c r="P1572" s="20"/>
      <c r="Q1572" s="5" t="str">
        <f ca="1">score</f>
        <v/>
      </c>
      <c r="R1572" s="7" t="str">
        <f ca="1">rescore_pd</f>
        <v/>
      </c>
      <c r="S1572" s="310" t="str">
        <f ca="1">price</f>
        <v/>
      </c>
      <c r="U1572" s="4"/>
      <c r="V1572" s="4"/>
      <c r="W1572" s="219" t="str">
        <f ca="1">comm_pd</f>
        <v/>
      </c>
      <c r="X1572" s="4"/>
      <c r="Y1572" s="8"/>
      <c r="Z1572" s="223"/>
    </row>
    <row r="1573" spans="1:26" x14ac:dyDescent="0.25">
      <c r="A1573" s="6" t="str">
        <f ca="1">no.</f>
        <v/>
      </c>
      <c r="E1573" s="4" t="str">
        <f ca="1">position</f>
        <v/>
      </c>
      <c r="I1573" s="318"/>
      <c r="L1573" s="4"/>
      <c r="N1573" s="6"/>
      <c r="P1573" s="20"/>
      <c r="Q1573" s="5" t="str">
        <f ca="1">score</f>
        <v/>
      </c>
      <c r="R1573" s="7" t="str">
        <f ca="1">rescore_pd</f>
        <v/>
      </c>
      <c r="S1573" s="310" t="str">
        <f ca="1">price</f>
        <v/>
      </c>
      <c r="U1573" s="4"/>
      <c r="V1573" s="4"/>
      <c r="W1573" s="219" t="str">
        <f ca="1">comm_pd</f>
        <v/>
      </c>
      <c r="X1573" s="4"/>
      <c r="Y1573" s="8"/>
      <c r="Z1573" s="223"/>
    </row>
    <row r="1574" spans="1:26" x14ac:dyDescent="0.25">
      <c r="A1574" s="6" t="str">
        <f ca="1">no.</f>
        <v/>
      </c>
      <c r="E1574" s="4" t="str">
        <f ca="1">position</f>
        <v/>
      </c>
      <c r="I1574" s="318"/>
      <c r="L1574" s="4"/>
      <c r="N1574" s="6"/>
      <c r="P1574" s="20"/>
      <c r="Q1574" s="5" t="str">
        <f ca="1">score</f>
        <v/>
      </c>
      <c r="R1574" s="7" t="str">
        <f ca="1">rescore_pd</f>
        <v/>
      </c>
      <c r="S1574" s="310" t="str">
        <f ca="1">price</f>
        <v/>
      </c>
      <c r="U1574" s="4"/>
      <c r="V1574" s="4"/>
      <c r="W1574" s="219" t="str">
        <f ca="1">comm_pd</f>
        <v/>
      </c>
      <c r="X1574" s="4"/>
      <c r="Y1574" s="8"/>
      <c r="Z1574" s="223"/>
    </row>
    <row r="1575" spans="1:26" x14ac:dyDescent="0.25">
      <c r="A1575" s="6" t="str">
        <f ca="1">no.</f>
        <v/>
      </c>
      <c r="E1575" s="4" t="str">
        <f ca="1">position</f>
        <v/>
      </c>
      <c r="I1575" s="318"/>
      <c r="L1575" s="4"/>
      <c r="N1575" s="6"/>
      <c r="P1575" s="20"/>
      <c r="Q1575" s="5" t="str">
        <f ca="1">score</f>
        <v/>
      </c>
      <c r="R1575" s="7" t="str">
        <f ca="1">rescore_pd</f>
        <v/>
      </c>
      <c r="S1575" s="310" t="str">
        <f ca="1">price</f>
        <v/>
      </c>
      <c r="U1575" s="4"/>
      <c r="V1575" s="4"/>
      <c r="W1575" s="219" t="str">
        <f ca="1">comm_pd</f>
        <v/>
      </c>
      <c r="X1575" s="4"/>
      <c r="Y1575" s="8"/>
      <c r="Z1575" s="223"/>
    </row>
    <row r="1576" spans="1:26" x14ac:dyDescent="0.25">
      <c r="A1576" s="6" t="str">
        <f ca="1">no.</f>
        <v/>
      </c>
      <c r="E1576" s="4" t="str">
        <f ca="1">position</f>
        <v/>
      </c>
      <c r="I1576" s="318"/>
      <c r="L1576" s="4"/>
      <c r="N1576" s="6"/>
      <c r="P1576" s="20"/>
      <c r="Q1576" s="5" t="str">
        <f ca="1">score</f>
        <v/>
      </c>
      <c r="R1576" s="7" t="str">
        <f ca="1">rescore_pd</f>
        <v/>
      </c>
      <c r="S1576" s="310" t="str">
        <f ca="1">price</f>
        <v/>
      </c>
      <c r="U1576" s="4"/>
      <c r="V1576" s="4"/>
      <c r="W1576" s="219" t="str">
        <f ca="1">comm_pd</f>
        <v/>
      </c>
      <c r="X1576" s="4"/>
      <c r="Y1576" s="8"/>
      <c r="Z1576" s="223"/>
    </row>
    <row r="1577" spans="1:26" x14ac:dyDescent="0.25">
      <c r="A1577" s="6" t="str">
        <f ca="1">no.</f>
        <v/>
      </c>
      <c r="E1577" s="4" t="str">
        <f ca="1">position</f>
        <v/>
      </c>
      <c r="I1577" s="318"/>
      <c r="L1577" s="4"/>
      <c r="N1577" s="6"/>
      <c r="P1577" s="20"/>
      <c r="Q1577" s="5" t="str">
        <f ca="1">score</f>
        <v/>
      </c>
      <c r="R1577" s="7" t="str">
        <f ca="1">rescore_pd</f>
        <v/>
      </c>
      <c r="S1577" s="310" t="str">
        <f ca="1">price</f>
        <v/>
      </c>
      <c r="U1577" s="4"/>
      <c r="V1577" s="4"/>
      <c r="W1577" s="219" t="str">
        <f ca="1">comm_pd</f>
        <v/>
      </c>
      <c r="X1577" s="4"/>
      <c r="Y1577" s="8"/>
      <c r="Z1577" s="223"/>
    </row>
    <row r="1578" spans="1:26" x14ac:dyDescent="0.25">
      <c r="A1578" s="6" t="str">
        <f ca="1">no.</f>
        <v/>
      </c>
      <c r="E1578" s="4" t="str">
        <f ca="1">position</f>
        <v/>
      </c>
      <c r="I1578" s="318"/>
      <c r="L1578" s="4"/>
      <c r="N1578" s="6"/>
      <c r="P1578" s="20"/>
      <c r="Q1578" s="5" t="str">
        <f ca="1">score</f>
        <v/>
      </c>
      <c r="R1578" s="7" t="str">
        <f ca="1">rescore_pd</f>
        <v/>
      </c>
      <c r="S1578" s="310" t="str">
        <f ca="1">price</f>
        <v/>
      </c>
      <c r="U1578" s="4"/>
      <c r="V1578" s="4"/>
      <c r="W1578" s="219" t="str">
        <f ca="1">comm_pd</f>
        <v/>
      </c>
      <c r="X1578" s="4"/>
      <c r="Y1578" s="8"/>
      <c r="Z1578" s="223"/>
    </row>
    <row r="1579" spans="1:26" x14ac:dyDescent="0.25">
      <c r="A1579" s="6" t="str">
        <f ca="1">no.</f>
        <v/>
      </c>
      <c r="E1579" s="4" t="str">
        <f ca="1">position</f>
        <v/>
      </c>
      <c r="I1579" s="318"/>
      <c r="L1579" s="4"/>
      <c r="N1579" s="6"/>
      <c r="P1579" s="20"/>
      <c r="Q1579" s="5" t="str">
        <f ca="1">score</f>
        <v/>
      </c>
      <c r="R1579" s="7" t="str">
        <f ca="1">rescore_pd</f>
        <v/>
      </c>
      <c r="S1579" s="310" t="str">
        <f ca="1">price</f>
        <v/>
      </c>
      <c r="U1579" s="4"/>
      <c r="V1579" s="4"/>
      <c r="W1579" s="219" t="str">
        <f ca="1">comm_pd</f>
        <v/>
      </c>
      <c r="X1579" s="4"/>
      <c r="Y1579" s="8"/>
      <c r="Z1579" s="223"/>
    </row>
    <row r="1580" spans="1:26" x14ac:dyDescent="0.25">
      <c r="A1580" s="6" t="str">
        <f ca="1">no.</f>
        <v/>
      </c>
      <c r="E1580" s="4" t="str">
        <f ca="1">position</f>
        <v/>
      </c>
      <c r="I1580" s="318"/>
      <c r="L1580" s="4"/>
      <c r="N1580" s="6"/>
      <c r="P1580" s="20"/>
      <c r="Q1580" s="5" t="str">
        <f ca="1">score</f>
        <v/>
      </c>
      <c r="R1580" s="7" t="str">
        <f ca="1">rescore_pd</f>
        <v/>
      </c>
      <c r="S1580" s="310" t="str">
        <f ca="1">price</f>
        <v/>
      </c>
      <c r="U1580" s="4"/>
      <c r="V1580" s="4"/>
      <c r="W1580" s="219" t="str">
        <f ca="1">comm_pd</f>
        <v/>
      </c>
      <c r="X1580" s="4"/>
      <c r="Y1580" s="8"/>
      <c r="Z1580" s="223"/>
    </row>
    <row r="1581" spans="1:26" x14ac:dyDescent="0.25">
      <c r="A1581" s="6" t="str">
        <f ca="1">no.</f>
        <v/>
      </c>
      <c r="E1581" s="4" t="str">
        <f ca="1">position</f>
        <v/>
      </c>
      <c r="I1581" s="318"/>
      <c r="L1581" s="4"/>
      <c r="N1581" s="6"/>
      <c r="P1581" s="20"/>
      <c r="Q1581" s="5" t="str">
        <f ca="1">score</f>
        <v/>
      </c>
      <c r="R1581" s="7" t="str">
        <f ca="1">rescore_pd</f>
        <v/>
      </c>
      <c r="S1581" s="310" t="str">
        <f ca="1">price</f>
        <v/>
      </c>
      <c r="U1581" s="4"/>
      <c r="V1581" s="4"/>
      <c r="W1581" s="219" t="str">
        <f ca="1">comm_pd</f>
        <v/>
      </c>
      <c r="X1581" s="4"/>
      <c r="Y1581" s="8"/>
      <c r="Z1581" s="223"/>
    </row>
    <row r="1582" spans="1:26" x14ac:dyDescent="0.25">
      <c r="A1582" s="6" t="str">
        <f ca="1">no.</f>
        <v/>
      </c>
      <c r="E1582" s="4" t="str">
        <f ca="1">position</f>
        <v/>
      </c>
      <c r="I1582" s="318"/>
      <c r="L1582" s="4"/>
      <c r="N1582" s="6"/>
      <c r="P1582" s="20"/>
      <c r="Q1582" s="5" t="str">
        <f ca="1">score</f>
        <v/>
      </c>
      <c r="R1582" s="7" t="str">
        <f ca="1">rescore_pd</f>
        <v/>
      </c>
      <c r="S1582" s="310" t="str">
        <f ca="1">price</f>
        <v/>
      </c>
      <c r="U1582" s="4"/>
      <c r="V1582" s="4"/>
      <c r="W1582" s="219" t="str">
        <f ca="1">comm_pd</f>
        <v/>
      </c>
      <c r="X1582" s="4"/>
      <c r="Y1582" s="8"/>
      <c r="Z1582" s="223"/>
    </row>
    <row r="1583" spans="1:26" x14ac:dyDescent="0.25">
      <c r="A1583" s="6" t="str">
        <f ca="1">no.</f>
        <v/>
      </c>
      <c r="E1583" s="4" t="str">
        <f ca="1">position</f>
        <v/>
      </c>
      <c r="I1583" s="318"/>
      <c r="L1583" s="4"/>
      <c r="N1583" s="6"/>
      <c r="P1583" s="20"/>
      <c r="Q1583" s="5" t="str">
        <f ca="1">score</f>
        <v/>
      </c>
      <c r="R1583" s="7" t="str">
        <f ca="1">rescore_pd</f>
        <v/>
      </c>
      <c r="S1583" s="310" t="str">
        <f ca="1">price</f>
        <v/>
      </c>
      <c r="U1583" s="4"/>
      <c r="V1583" s="4"/>
      <c r="W1583" s="219" t="str">
        <f ca="1">comm_pd</f>
        <v/>
      </c>
      <c r="X1583" s="4"/>
      <c r="Y1583" s="8"/>
      <c r="Z1583" s="223"/>
    </row>
    <row r="1584" spans="1:26" x14ac:dyDescent="0.25">
      <c r="A1584" s="6" t="str">
        <f ca="1">no.</f>
        <v/>
      </c>
      <c r="E1584" s="4" t="str">
        <f ca="1">position</f>
        <v/>
      </c>
      <c r="I1584" s="318"/>
      <c r="L1584" s="4"/>
      <c r="N1584" s="6"/>
      <c r="P1584" s="20"/>
      <c r="Q1584" s="5" t="str">
        <f ca="1">score</f>
        <v/>
      </c>
      <c r="R1584" s="7" t="str">
        <f ca="1">rescore_pd</f>
        <v/>
      </c>
      <c r="S1584" s="310" t="str">
        <f ca="1">price</f>
        <v/>
      </c>
      <c r="U1584" s="4"/>
      <c r="V1584" s="4"/>
      <c r="W1584" s="219" t="str">
        <f ca="1">comm_pd</f>
        <v/>
      </c>
      <c r="X1584" s="4"/>
      <c r="Y1584" s="8"/>
      <c r="Z1584" s="223"/>
    </row>
    <row r="1585" spans="1:26" x14ac:dyDescent="0.25">
      <c r="A1585" s="6" t="str">
        <f ca="1">no.</f>
        <v/>
      </c>
      <c r="E1585" s="4" t="str">
        <f ca="1">position</f>
        <v/>
      </c>
      <c r="I1585" s="318"/>
      <c r="L1585" s="4"/>
      <c r="N1585" s="6"/>
      <c r="P1585" s="20"/>
      <c r="Q1585" s="5" t="str">
        <f ca="1">score</f>
        <v/>
      </c>
      <c r="R1585" s="7" t="str">
        <f ca="1">rescore_pd</f>
        <v/>
      </c>
      <c r="S1585" s="310" t="str">
        <f ca="1">price</f>
        <v/>
      </c>
      <c r="U1585" s="4"/>
      <c r="V1585" s="4"/>
      <c r="W1585" s="219" t="str">
        <f ca="1">comm_pd</f>
        <v/>
      </c>
      <c r="X1585" s="4"/>
      <c r="Y1585" s="8"/>
      <c r="Z1585" s="223"/>
    </row>
    <row r="1586" spans="1:26" x14ac:dyDescent="0.25">
      <c r="A1586" s="6" t="str">
        <f ca="1">no.</f>
        <v/>
      </c>
      <c r="E1586" s="4" t="str">
        <f ca="1">position</f>
        <v/>
      </c>
      <c r="I1586" s="318"/>
      <c r="L1586" s="4"/>
      <c r="N1586" s="6"/>
      <c r="P1586" s="20"/>
      <c r="Q1586" s="5" t="str">
        <f ca="1">score</f>
        <v/>
      </c>
      <c r="R1586" s="7" t="str">
        <f ca="1">rescore_pd</f>
        <v/>
      </c>
      <c r="S1586" s="310" t="str">
        <f ca="1">price</f>
        <v/>
      </c>
      <c r="U1586" s="4"/>
      <c r="V1586" s="4"/>
      <c r="W1586" s="219" t="str">
        <f ca="1">comm_pd</f>
        <v/>
      </c>
      <c r="X1586" s="4"/>
      <c r="Y1586" s="8"/>
      <c r="Z1586" s="223"/>
    </row>
    <row r="1587" spans="1:26" x14ac:dyDescent="0.25">
      <c r="A1587" s="6" t="str">
        <f ca="1">no.</f>
        <v/>
      </c>
      <c r="E1587" s="4" t="str">
        <f ca="1">position</f>
        <v/>
      </c>
      <c r="I1587" s="318"/>
      <c r="L1587" s="4"/>
      <c r="N1587" s="6"/>
      <c r="P1587" s="20"/>
      <c r="Q1587" s="5" t="str">
        <f ca="1">score</f>
        <v/>
      </c>
      <c r="R1587" s="7" t="str">
        <f ca="1">rescore_pd</f>
        <v/>
      </c>
      <c r="S1587" s="310" t="str">
        <f ca="1">price</f>
        <v/>
      </c>
      <c r="U1587" s="4"/>
      <c r="V1587" s="4"/>
      <c r="W1587" s="219" t="str">
        <f ca="1">comm_pd</f>
        <v/>
      </c>
      <c r="X1587" s="4"/>
      <c r="Y1587" s="8"/>
      <c r="Z1587" s="223"/>
    </row>
    <row r="1588" spans="1:26" x14ac:dyDescent="0.25">
      <c r="A1588" s="6" t="str">
        <f ca="1">no.</f>
        <v/>
      </c>
      <c r="E1588" s="4" t="str">
        <f ca="1">position</f>
        <v/>
      </c>
      <c r="I1588" s="318"/>
      <c r="L1588" s="4"/>
      <c r="N1588" s="6"/>
      <c r="P1588" s="20"/>
      <c r="Q1588" s="5" t="str">
        <f ca="1">score</f>
        <v/>
      </c>
      <c r="R1588" s="7" t="str">
        <f ca="1">rescore_pd</f>
        <v/>
      </c>
      <c r="S1588" s="310" t="str">
        <f ca="1">price</f>
        <v/>
      </c>
      <c r="U1588" s="4"/>
      <c r="V1588" s="4"/>
      <c r="W1588" s="219" t="str">
        <f ca="1">comm_pd</f>
        <v/>
      </c>
      <c r="X1588" s="4"/>
      <c r="Y1588" s="8"/>
      <c r="Z1588" s="223"/>
    </row>
    <row r="1589" spans="1:26" x14ac:dyDescent="0.25">
      <c r="A1589" s="6" t="str">
        <f ca="1">no.</f>
        <v/>
      </c>
      <c r="E1589" s="4" t="str">
        <f ca="1">position</f>
        <v/>
      </c>
      <c r="I1589" s="318"/>
      <c r="L1589" s="4"/>
      <c r="N1589" s="6"/>
      <c r="P1589" s="20"/>
      <c r="Q1589" s="5" t="str">
        <f ca="1">score</f>
        <v/>
      </c>
      <c r="R1589" s="7" t="str">
        <f ca="1">rescore_pd</f>
        <v/>
      </c>
      <c r="S1589" s="310" t="str">
        <f ca="1">price</f>
        <v/>
      </c>
      <c r="U1589" s="4"/>
      <c r="V1589" s="4"/>
      <c r="W1589" s="219" t="str">
        <f ca="1">comm_pd</f>
        <v/>
      </c>
      <c r="X1589" s="4"/>
      <c r="Y1589" s="8"/>
      <c r="Z1589" s="223"/>
    </row>
    <row r="1590" spans="1:26" x14ac:dyDescent="0.25">
      <c r="A1590" s="6" t="str">
        <f ca="1">no.</f>
        <v/>
      </c>
      <c r="E1590" s="4" t="str">
        <f ca="1">position</f>
        <v/>
      </c>
      <c r="I1590" s="318"/>
      <c r="L1590" s="4"/>
      <c r="N1590" s="6"/>
      <c r="P1590" s="20"/>
      <c r="Q1590" s="5" t="str">
        <f ca="1">score</f>
        <v/>
      </c>
      <c r="R1590" s="7" t="str">
        <f ca="1">rescore_pd</f>
        <v/>
      </c>
      <c r="S1590" s="310" t="str">
        <f ca="1">price</f>
        <v/>
      </c>
      <c r="U1590" s="4"/>
      <c r="V1590" s="4"/>
      <c r="W1590" s="219" t="str">
        <f ca="1">comm_pd</f>
        <v/>
      </c>
      <c r="X1590" s="4"/>
      <c r="Y1590" s="8"/>
      <c r="Z1590" s="223"/>
    </row>
    <row r="1591" spans="1:26" x14ac:dyDescent="0.25">
      <c r="A1591" s="6" t="str">
        <f ca="1">no.</f>
        <v/>
      </c>
      <c r="E1591" s="4" t="str">
        <f ca="1">position</f>
        <v/>
      </c>
      <c r="I1591" s="318"/>
      <c r="L1591" s="4"/>
      <c r="N1591" s="6"/>
      <c r="P1591" s="20"/>
      <c r="Q1591" s="5" t="str">
        <f ca="1">score</f>
        <v/>
      </c>
      <c r="R1591" s="7" t="str">
        <f ca="1">rescore_pd</f>
        <v/>
      </c>
      <c r="S1591" s="310" t="str">
        <f ca="1">price</f>
        <v/>
      </c>
      <c r="U1591" s="4"/>
      <c r="V1591" s="4"/>
      <c r="W1591" s="219" t="str">
        <f ca="1">comm_pd</f>
        <v/>
      </c>
      <c r="X1591" s="4"/>
      <c r="Y1591" s="8"/>
      <c r="Z1591" s="223"/>
    </row>
    <row r="1592" spans="1:26" x14ac:dyDescent="0.25">
      <c r="A1592" s="6" t="str">
        <f ca="1">no.</f>
        <v/>
      </c>
      <c r="E1592" s="4" t="str">
        <f ca="1">position</f>
        <v/>
      </c>
      <c r="I1592" s="318"/>
      <c r="L1592" s="4"/>
      <c r="N1592" s="6"/>
      <c r="P1592" s="20"/>
      <c r="Q1592" s="5" t="str">
        <f ca="1">score</f>
        <v/>
      </c>
      <c r="R1592" s="7" t="str">
        <f ca="1">rescore_pd</f>
        <v/>
      </c>
      <c r="S1592" s="310" t="str">
        <f ca="1">price</f>
        <v/>
      </c>
      <c r="U1592" s="4"/>
      <c r="V1592" s="4"/>
      <c r="W1592" s="219" t="str">
        <f ca="1">comm_pd</f>
        <v/>
      </c>
      <c r="X1592" s="4"/>
      <c r="Y1592" s="8"/>
      <c r="Z1592" s="223"/>
    </row>
    <row r="1593" spans="1:26" x14ac:dyDescent="0.25">
      <c r="A1593" s="6" t="str">
        <f ca="1">no.</f>
        <v/>
      </c>
      <c r="E1593" s="4" t="str">
        <f ca="1">position</f>
        <v/>
      </c>
      <c r="I1593" s="318"/>
      <c r="L1593" s="4"/>
      <c r="N1593" s="6"/>
      <c r="P1593" s="20"/>
      <c r="Q1593" s="5" t="str">
        <f ca="1">score</f>
        <v/>
      </c>
      <c r="R1593" s="7" t="str">
        <f ca="1">rescore_pd</f>
        <v/>
      </c>
      <c r="S1593" s="310" t="str">
        <f ca="1">price</f>
        <v/>
      </c>
      <c r="U1593" s="4"/>
      <c r="V1593" s="4"/>
      <c r="W1593" s="219" t="str">
        <f ca="1">comm_pd</f>
        <v/>
      </c>
      <c r="X1593" s="4"/>
      <c r="Y1593" s="8"/>
      <c r="Z1593" s="223"/>
    </row>
    <row r="1594" spans="1:26" x14ac:dyDescent="0.25">
      <c r="A1594" s="6" t="str">
        <f ca="1">no.</f>
        <v/>
      </c>
      <c r="E1594" s="4" t="str">
        <f ca="1">position</f>
        <v/>
      </c>
      <c r="I1594" s="318"/>
      <c r="L1594" s="4"/>
      <c r="N1594" s="6"/>
      <c r="P1594" s="20"/>
      <c r="Q1594" s="5" t="str">
        <f ca="1">score</f>
        <v/>
      </c>
      <c r="R1594" s="7" t="str">
        <f ca="1">rescore_pd</f>
        <v/>
      </c>
      <c r="S1594" s="310" t="str">
        <f ca="1">price</f>
        <v/>
      </c>
      <c r="U1594" s="4"/>
      <c r="V1594" s="4"/>
      <c r="W1594" s="219" t="str">
        <f ca="1">comm_pd</f>
        <v/>
      </c>
      <c r="X1594" s="4"/>
      <c r="Y1594" s="8"/>
      <c r="Z1594" s="223"/>
    </row>
    <row r="1595" spans="1:26" x14ac:dyDescent="0.25">
      <c r="A1595" s="6" t="str">
        <f ca="1">no.</f>
        <v/>
      </c>
      <c r="E1595" s="4" t="str">
        <f ca="1">position</f>
        <v/>
      </c>
      <c r="I1595" s="318"/>
      <c r="L1595" s="4"/>
      <c r="N1595" s="6"/>
      <c r="P1595" s="20"/>
      <c r="Q1595" s="5" t="str">
        <f ca="1">score</f>
        <v/>
      </c>
      <c r="R1595" s="7" t="str">
        <f ca="1">rescore_pd</f>
        <v/>
      </c>
      <c r="S1595" s="310" t="str">
        <f ca="1">price</f>
        <v/>
      </c>
      <c r="U1595" s="4"/>
      <c r="V1595" s="4"/>
      <c r="W1595" s="219" t="str">
        <f ca="1">comm_pd</f>
        <v/>
      </c>
      <c r="X1595" s="4"/>
      <c r="Y1595" s="8"/>
      <c r="Z1595" s="223"/>
    </row>
    <row r="1596" spans="1:26" x14ac:dyDescent="0.25">
      <c r="A1596" s="6" t="str">
        <f ca="1">no.</f>
        <v/>
      </c>
      <c r="E1596" s="4" t="str">
        <f ca="1">position</f>
        <v/>
      </c>
      <c r="I1596" s="318"/>
      <c r="L1596" s="4"/>
      <c r="N1596" s="6"/>
      <c r="P1596" s="20"/>
      <c r="Q1596" s="5" t="str">
        <f ca="1">score</f>
        <v/>
      </c>
      <c r="R1596" s="7" t="str">
        <f ca="1">rescore_pd</f>
        <v/>
      </c>
      <c r="S1596" s="310" t="str">
        <f ca="1">price</f>
        <v/>
      </c>
      <c r="U1596" s="4"/>
      <c r="V1596" s="4"/>
      <c r="W1596" s="219" t="str">
        <f ca="1">comm_pd</f>
        <v/>
      </c>
      <c r="X1596" s="4"/>
      <c r="Y1596" s="8"/>
      <c r="Z1596" s="223"/>
    </row>
    <row r="1597" spans="1:26" x14ac:dyDescent="0.25">
      <c r="A1597" s="6" t="str">
        <f ca="1">no.</f>
        <v/>
      </c>
      <c r="E1597" s="4" t="str">
        <f ca="1">position</f>
        <v/>
      </c>
      <c r="I1597" s="318"/>
      <c r="L1597" s="4"/>
      <c r="N1597" s="6"/>
      <c r="P1597" s="20"/>
      <c r="Q1597" s="5" t="str">
        <f ca="1">score</f>
        <v/>
      </c>
      <c r="R1597" s="7" t="str">
        <f ca="1">rescore_pd</f>
        <v/>
      </c>
      <c r="S1597" s="310" t="str">
        <f ca="1">price</f>
        <v/>
      </c>
      <c r="U1597" s="4"/>
      <c r="V1597" s="4"/>
      <c r="W1597" s="219" t="str">
        <f ca="1">comm_pd</f>
        <v/>
      </c>
      <c r="X1597" s="4"/>
      <c r="Y1597" s="8"/>
      <c r="Z1597" s="223"/>
    </row>
    <row r="1598" spans="1:26" x14ac:dyDescent="0.25">
      <c r="A1598" s="6" t="str">
        <f ca="1">no.</f>
        <v/>
      </c>
      <c r="E1598" s="4" t="str">
        <f ca="1">position</f>
        <v/>
      </c>
      <c r="I1598" s="318"/>
      <c r="L1598" s="4"/>
      <c r="N1598" s="6"/>
      <c r="P1598" s="20"/>
      <c r="Q1598" s="5" t="str">
        <f ca="1">score</f>
        <v/>
      </c>
      <c r="R1598" s="7" t="str">
        <f ca="1">rescore_pd</f>
        <v/>
      </c>
      <c r="S1598" s="310" t="str">
        <f ca="1">price</f>
        <v/>
      </c>
      <c r="U1598" s="4"/>
      <c r="V1598" s="4"/>
      <c r="W1598" s="219" t="str">
        <f ca="1">comm_pd</f>
        <v/>
      </c>
      <c r="X1598" s="4"/>
      <c r="Y1598" s="8"/>
      <c r="Z1598" s="223"/>
    </row>
    <row r="1599" spans="1:26" x14ac:dyDescent="0.25">
      <c r="A1599" s="6" t="str">
        <f ca="1">no.</f>
        <v/>
      </c>
      <c r="E1599" s="4" t="str">
        <f ca="1">position</f>
        <v/>
      </c>
      <c r="I1599" s="318"/>
      <c r="L1599" s="4"/>
      <c r="N1599" s="6"/>
      <c r="P1599" s="20"/>
      <c r="Q1599" s="5" t="str">
        <f ca="1">score</f>
        <v/>
      </c>
      <c r="R1599" s="7" t="str">
        <f ca="1">rescore_pd</f>
        <v/>
      </c>
      <c r="S1599" s="310" t="str">
        <f ca="1">price</f>
        <v/>
      </c>
      <c r="U1599" s="4"/>
      <c r="V1599" s="4"/>
      <c r="W1599" s="219" t="str">
        <f ca="1">comm_pd</f>
        <v/>
      </c>
      <c r="X1599" s="4"/>
      <c r="Y1599" s="8"/>
      <c r="Z1599" s="223"/>
    </row>
    <row r="1600" spans="1:26" x14ac:dyDescent="0.25">
      <c r="A1600" s="6" t="str">
        <f ca="1">no.</f>
        <v/>
      </c>
      <c r="E1600" s="4" t="str">
        <f ca="1">position</f>
        <v/>
      </c>
      <c r="I1600" s="318"/>
      <c r="L1600" s="4"/>
      <c r="N1600" s="6"/>
      <c r="P1600" s="20"/>
      <c r="Q1600" s="5" t="str">
        <f ca="1">score</f>
        <v/>
      </c>
      <c r="R1600" s="7" t="str">
        <f ca="1">rescore_pd</f>
        <v/>
      </c>
      <c r="S1600" s="310" t="str">
        <f ca="1">price</f>
        <v/>
      </c>
      <c r="U1600" s="4"/>
      <c r="V1600" s="4"/>
      <c r="W1600" s="219" t="str">
        <f ca="1">comm_pd</f>
        <v/>
      </c>
      <c r="X1600" s="4"/>
      <c r="Y1600" s="8"/>
      <c r="Z1600" s="223"/>
    </row>
    <row r="1601" spans="1:26" x14ac:dyDescent="0.25">
      <c r="A1601" s="6" t="str">
        <f ca="1">no.</f>
        <v/>
      </c>
      <c r="E1601" s="4" t="str">
        <f ca="1">position</f>
        <v/>
      </c>
      <c r="I1601" s="318"/>
      <c r="L1601" s="4"/>
      <c r="N1601" s="6"/>
      <c r="P1601" s="20"/>
      <c r="Q1601" s="5" t="str">
        <f ca="1">score</f>
        <v/>
      </c>
      <c r="R1601" s="7" t="str">
        <f ca="1">rescore_pd</f>
        <v/>
      </c>
      <c r="S1601" s="310" t="str">
        <f ca="1">price</f>
        <v/>
      </c>
      <c r="U1601" s="4"/>
      <c r="V1601" s="4"/>
      <c r="W1601" s="219" t="str">
        <f ca="1">comm_pd</f>
        <v/>
      </c>
      <c r="X1601" s="4"/>
      <c r="Y1601" s="8"/>
      <c r="Z1601" s="223"/>
    </row>
    <row r="1602" spans="1:26" x14ac:dyDescent="0.25">
      <c r="A1602" s="6" t="str">
        <f ca="1">no.</f>
        <v/>
      </c>
      <c r="E1602" s="4" t="str">
        <f ca="1">position</f>
        <v/>
      </c>
      <c r="I1602" s="318"/>
      <c r="L1602" s="4"/>
      <c r="N1602" s="6"/>
      <c r="P1602" s="20"/>
      <c r="Q1602" s="5" t="str">
        <f ca="1">score</f>
        <v/>
      </c>
      <c r="R1602" s="7" t="str">
        <f ca="1">rescore_pd</f>
        <v/>
      </c>
      <c r="S1602" s="310" t="str">
        <f ca="1">price</f>
        <v/>
      </c>
      <c r="U1602" s="4"/>
      <c r="V1602" s="4"/>
      <c r="W1602" s="219" t="str">
        <f ca="1">comm_pd</f>
        <v/>
      </c>
      <c r="X1602" s="4"/>
      <c r="Y1602" s="8"/>
      <c r="Z1602" s="223"/>
    </row>
    <row r="1603" spans="1:26" x14ac:dyDescent="0.25">
      <c r="A1603" s="6" t="str">
        <f ca="1">no.</f>
        <v/>
      </c>
      <c r="E1603" s="4" t="str">
        <f ca="1">position</f>
        <v/>
      </c>
      <c r="I1603" s="318"/>
      <c r="L1603" s="4"/>
      <c r="N1603" s="6"/>
      <c r="P1603" s="20"/>
      <c r="Q1603" s="5" t="str">
        <f ca="1">score</f>
        <v/>
      </c>
      <c r="R1603" s="7" t="str">
        <f ca="1">rescore_pd</f>
        <v/>
      </c>
      <c r="S1603" s="310" t="str">
        <f ca="1">price</f>
        <v/>
      </c>
      <c r="U1603" s="4"/>
      <c r="V1603" s="4"/>
      <c r="W1603" s="219" t="str">
        <f ca="1">comm_pd</f>
        <v/>
      </c>
      <c r="X1603" s="4"/>
      <c r="Y1603" s="8"/>
      <c r="Z1603" s="223"/>
    </row>
    <row r="1604" spans="1:26" x14ac:dyDescent="0.25">
      <c r="A1604" s="6" t="str">
        <f ca="1">no.</f>
        <v/>
      </c>
      <c r="E1604" s="4" t="str">
        <f ca="1">position</f>
        <v/>
      </c>
      <c r="I1604" s="318"/>
      <c r="L1604" s="4"/>
      <c r="N1604" s="6"/>
      <c r="P1604" s="20"/>
      <c r="Q1604" s="5" t="str">
        <f ca="1">score</f>
        <v/>
      </c>
      <c r="R1604" s="7" t="str">
        <f ca="1">rescore_pd</f>
        <v/>
      </c>
      <c r="S1604" s="310" t="str">
        <f ca="1">price</f>
        <v/>
      </c>
      <c r="U1604" s="4"/>
      <c r="V1604" s="4"/>
      <c r="W1604" s="219" t="str">
        <f ca="1">comm_pd</f>
        <v/>
      </c>
      <c r="X1604" s="4"/>
      <c r="Y1604" s="8"/>
      <c r="Z1604" s="223"/>
    </row>
    <row r="1605" spans="1:26" x14ac:dyDescent="0.25">
      <c r="A1605" s="6" t="str">
        <f ca="1">no.</f>
        <v/>
      </c>
      <c r="E1605" s="4" t="str">
        <f ca="1">position</f>
        <v/>
      </c>
      <c r="I1605" s="318"/>
      <c r="L1605" s="4"/>
      <c r="N1605" s="6"/>
      <c r="P1605" s="20"/>
      <c r="Q1605" s="5" t="str">
        <f ca="1">score</f>
        <v/>
      </c>
      <c r="R1605" s="7" t="str">
        <f ca="1">rescore_pd</f>
        <v/>
      </c>
      <c r="S1605" s="310" t="str">
        <f ca="1">price</f>
        <v/>
      </c>
      <c r="U1605" s="4"/>
      <c r="V1605" s="4"/>
      <c r="W1605" s="219" t="str">
        <f ca="1">comm_pd</f>
        <v/>
      </c>
      <c r="X1605" s="4"/>
      <c r="Y1605" s="8"/>
      <c r="Z1605" s="223"/>
    </row>
    <row r="1606" spans="1:26" x14ac:dyDescent="0.25">
      <c r="A1606" s="6" t="str">
        <f ca="1">no.</f>
        <v/>
      </c>
      <c r="E1606" s="4" t="str">
        <f ca="1">position</f>
        <v/>
      </c>
      <c r="I1606" s="318"/>
      <c r="L1606" s="4"/>
      <c r="N1606" s="6"/>
      <c r="P1606" s="20"/>
      <c r="Q1606" s="5" t="str">
        <f ca="1">score</f>
        <v/>
      </c>
      <c r="R1606" s="7" t="str">
        <f ca="1">rescore_pd</f>
        <v/>
      </c>
      <c r="S1606" s="310" t="str">
        <f ca="1">price</f>
        <v/>
      </c>
      <c r="U1606" s="4"/>
      <c r="V1606" s="4"/>
      <c r="W1606" s="219" t="str">
        <f ca="1">comm_pd</f>
        <v/>
      </c>
      <c r="X1606" s="4"/>
      <c r="Y1606" s="8"/>
      <c r="Z1606" s="223"/>
    </row>
    <row r="1607" spans="1:26" x14ac:dyDescent="0.25">
      <c r="A1607" s="6" t="str">
        <f ca="1">no.</f>
        <v/>
      </c>
      <c r="E1607" s="4" t="str">
        <f ca="1">position</f>
        <v/>
      </c>
      <c r="I1607" s="318"/>
      <c r="L1607" s="4"/>
      <c r="N1607" s="6"/>
      <c r="P1607" s="20"/>
      <c r="Q1607" s="5" t="str">
        <f ca="1">score</f>
        <v/>
      </c>
      <c r="R1607" s="7" t="str">
        <f ca="1">rescore_pd</f>
        <v/>
      </c>
      <c r="S1607" s="310" t="str">
        <f ca="1">price</f>
        <v/>
      </c>
      <c r="U1607" s="4"/>
      <c r="V1607" s="4"/>
      <c r="W1607" s="219" t="str">
        <f ca="1">comm_pd</f>
        <v/>
      </c>
      <c r="X1607" s="4"/>
      <c r="Y1607" s="8"/>
      <c r="Z1607" s="223"/>
    </row>
    <row r="1608" spans="1:26" x14ac:dyDescent="0.25">
      <c r="A1608" s="6" t="str">
        <f ca="1">no.</f>
        <v/>
      </c>
      <c r="E1608" s="4" t="str">
        <f ca="1">position</f>
        <v/>
      </c>
      <c r="I1608" s="318"/>
      <c r="L1608" s="4"/>
      <c r="N1608" s="6"/>
      <c r="P1608" s="20"/>
      <c r="Q1608" s="5" t="str">
        <f ca="1">score</f>
        <v/>
      </c>
      <c r="R1608" s="7" t="str">
        <f ca="1">rescore_pd</f>
        <v/>
      </c>
      <c r="S1608" s="310" t="str">
        <f ca="1">price</f>
        <v/>
      </c>
      <c r="U1608" s="4"/>
      <c r="V1608" s="4"/>
      <c r="W1608" s="219" t="str">
        <f ca="1">comm_pd</f>
        <v/>
      </c>
      <c r="X1608" s="4"/>
      <c r="Y1608" s="8"/>
      <c r="Z1608" s="223"/>
    </row>
    <row r="1609" spans="1:26" x14ac:dyDescent="0.25">
      <c r="A1609" s="6" t="str">
        <f ca="1">no.</f>
        <v/>
      </c>
      <c r="E1609" s="4" t="str">
        <f ca="1">position</f>
        <v/>
      </c>
      <c r="I1609" s="318"/>
      <c r="L1609" s="4"/>
      <c r="N1609" s="6"/>
      <c r="P1609" s="20"/>
      <c r="Q1609" s="5" t="str">
        <f ca="1">score</f>
        <v/>
      </c>
      <c r="R1609" s="7" t="str">
        <f ca="1">rescore_pd</f>
        <v/>
      </c>
      <c r="S1609" s="310" t="str">
        <f ca="1">price</f>
        <v/>
      </c>
      <c r="U1609" s="4"/>
      <c r="V1609" s="4"/>
      <c r="W1609" s="219" t="str">
        <f ca="1">comm_pd</f>
        <v/>
      </c>
      <c r="X1609" s="4"/>
      <c r="Y1609" s="8"/>
      <c r="Z1609" s="223"/>
    </row>
    <row r="1610" spans="1:26" x14ac:dyDescent="0.25">
      <c r="A1610" s="6" t="str">
        <f ca="1">no.</f>
        <v/>
      </c>
      <c r="E1610" s="4" t="str">
        <f ca="1">position</f>
        <v/>
      </c>
      <c r="I1610" s="318"/>
      <c r="L1610" s="4"/>
      <c r="N1610" s="6"/>
      <c r="P1610" s="20"/>
      <c r="Q1610" s="5" t="str">
        <f ca="1">score</f>
        <v/>
      </c>
      <c r="R1610" s="7" t="str">
        <f ca="1">rescore_pd</f>
        <v/>
      </c>
      <c r="S1610" s="310" t="str">
        <f ca="1">price</f>
        <v/>
      </c>
      <c r="U1610" s="4"/>
      <c r="V1610" s="4"/>
      <c r="W1610" s="219" t="str">
        <f ca="1">comm_pd</f>
        <v/>
      </c>
      <c r="X1610" s="4"/>
      <c r="Y1610" s="8"/>
      <c r="Z1610" s="223"/>
    </row>
    <row r="1611" spans="1:26" x14ac:dyDescent="0.25">
      <c r="A1611" s="6" t="str">
        <f ca="1">no.</f>
        <v/>
      </c>
      <c r="E1611" s="4" t="str">
        <f ca="1">position</f>
        <v/>
      </c>
      <c r="I1611" s="318"/>
      <c r="L1611" s="4"/>
      <c r="N1611" s="6"/>
      <c r="P1611" s="20"/>
      <c r="Q1611" s="5" t="str">
        <f ca="1">score</f>
        <v/>
      </c>
      <c r="R1611" s="7" t="str">
        <f ca="1">rescore_pd</f>
        <v/>
      </c>
      <c r="S1611" s="310" t="str">
        <f ca="1">price</f>
        <v/>
      </c>
      <c r="U1611" s="4"/>
      <c r="V1611" s="4"/>
      <c r="W1611" s="219" t="str">
        <f ca="1">comm_pd</f>
        <v/>
      </c>
      <c r="X1611" s="4"/>
      <c r="Y1611" s="8"/>
      <c r="Z1611" s="223"/>
    </row>
    <row r="1612" spans="1:26" x14ac:dyDescent="0.25">
      <c r="A1612" s="6" t="str">
        <f ca="1">no.</f>
        <v/>
      </c>
      <c r="E1612" s="4" t="str">
        <f ca="1">position</f>
        <v/>
      </c>
      <c r="I1612" s="318"/>
      <c r="L1612" s="4"/>
      <c r="N1612" s="6"/>
      <c r="P1612" s="20"/>
      <c r="Q1612" s="5" t="str">
        <f ca="1">score</f>
        <v/>
      </c>
      <c r="R1612" s="7" t="str">
        <f ca="1">rescore_pd</f>
        <v/>
      </c>
      <c r="S1612" s="310" t="str">
        <f ca="1">price</f>
        <v/>
      </c>
      <c r="U1612" s="4"/>
      <c r="V1612" s="4"/>
      <c r="W1612" s="219" t="str">
        <f ca="1">comm_pd</f>
        <v/>
      </c>
      <c r="X1612" s="4"/>
      <c r="Y1612" s="8"/>
      <c r="Z1612" s="223"/>
    </row>
    <row r="1613" spans="1:26" x14ac:dyDescent="0.25">
      <c r="A1613" s="6" t="str">
        <f ca="1">no.</f>
        <v/>
      </c>
      <c r="E1613" s="4" t="str">
        <f ca="1">position</f>
        <v/>
      </c>
      <c r="I1613" s="318"/>
      <c r="L1613" s="4"/>
      <c r="N1613" s="6"/>
      <c r="P1613" s="20"/>
      <c r="Q1613" s="5" t="str">
        <f ca="1">score</f>
        <v/>
      </c>
      <c r="R1613" s="7" t="str">
        <f ca="1">rescore_pd</f>
        <v/>
      </c>
      <c r="S1613" s="310" t="str">
        <f ca="1">price</f>
        <v/>
      </c>
      <c r="U1613" s="4"/>
      <c r="V1613" s="4"/>
      <c r="W1613" s="219" t="str">
        <f ca="1">comm_pd</f>
        <v/>
      </c>
      <c r="X1613" s="4"/>
      <c r="Y1613" s="8"/>
      <c r="Z1613" s="223"/>
    </row>
    <row r="1614" spans="1:26" x14ac:dyDescent="0.25">
      <c r="A1614" s="6" t="str">
        <f ca="1">no.</f>
        <v/>
      </c>
      <c r="E1614" s="4" t="str">
        <f ca="1">position</f>
        <v/>
      </c>
      <c r="I1614" s="318"/>
      <c r="L1614" s="4"/>
      <c r="N1614" s="6"/>
      <c r="P1614" s="20"/>
      <c r="Q1614" s="5" t="str">
        <f ca="1">score</f>
        <v/>
      </c>
      <c r="R1614" s="7" t="str">
        <f ca="1">rescore_pd</f>
        <v/>
      </c>
      <c r="S1614" s="310" t="str">
        <f ca="1">price</f>
        <v/>
      </c>
      <c r="U1614" s="4"/>
      <c r="V1614" s="4"/>
      <c r="W1614" s="219" t="str">
        <f ca="1">comm_pd</f>
        <v/>
      </c>
      <c r="X1614" s="4"/>
      <c r="Y1614" s="8"/>
      <c r="Z1614" s="223"/>
    </row>
    <row r="1615" spans="1:26" x14ac:dyDescent="0.25">
      <c r="A1615" s="6" t="str">
        <f ca="1">no.</f>
        <v/>
      </c>
      <c r="E1615" s="4" t="str">
        <f ca="1">position</f>
        <v/>
      </c>
      <c r="I1615" s="318"/>
      <c r="L1615" s="4"/>
      <c r="N1615" s="6"/>
      <c r="P1615" s="20"/>
      <c r="Q1615" s="5" t="str">
        <f ca="1">score</f>
        <v/>
      </c>
      <c r="R1615" s="7" t="str">
        <f ca="1">rescore_pd</f>
        <v/>
      </c>
      <c r="S1615" s="310" t="str">
        <f ca="1">price</f>
        <v/>
      </c>
      <c r="U1615" s="4"/>
      <c r="V1615" s="4"/>
      <c r="W1615" s="219" t="str">
        <f ca="1">comm_pd</f>
        <v/>
      </c>
      <c r="X1615" s="4"/>
      <c r="Y1615" s="8"/>
      <c r="Z1615" s="223"/>
    </row>
    <row r="1616" spans="1:26" x14ac:dyDescent="0.25">
      <c r="A1616" s="6" t="str">
        <f ca="1">no.</f>
        <v/>
      </c>
      <c r="E1616" s="4" t="str">
        <f ca="1">position</f>
        <v/>
      </c>
      <c r="I1616" s="318"/>
      <c r="L1616" s="4"/>
      <c r="N1616" s="6"/>
      <c r="P1616" s="20"/>
      <c r="Q1616" s="5" t="str">
        <f ca="1">score</f>
        <v/>
      </c>
      <c r="R1616" s="7" t="str">
        <f ca="1">rescore_pd</f>
        <v/>
      </c>
      <c r="S1616" s="310" t="str">
        <f ca="1">price</f>
        <v/>
      </c>
      <c r="U1616" s="4"/>
      <c r="V1616" s="4"/>
      <c r="W1616" s="219" t="str">
        <f ca="1">comm_pd</f>
        <v/>
      </c>
      <c r="X1616" s="4"/>
      <c r="Y1616" s="8"/>
      <c r="Z1616" s="223"/>
    </row>
    <row r="1617" spans="1:26" x14ac:dyDescent="0.25">
      <c r="A1617" s="6" t="str">
        <f ca="1">no.</f>
        <v/>
      </c>
      <c r="E1617" s="4" t="str">
        <f ca="1">position</f>
        <v/>
      </c>
      <c r="I1617" s="318"/>
      <c r="L1617" s="4"/>
      <c r="N1617" s="6"/>
      <c r="P1617" s="20"/>
      <c r="Q1617" s="5" t="str">
        <f ca="1">score</f>
        <v/>
      </c>
      <c r="R1617" s="7" t="str">
        <f ca="1">rescore_pd</f>
        <v/>
      </c>
      <c r="S1617" s="310" t="str">
        <f ca="1">price</f>
        <v/>
      </c>
      <c r="U1617" s="4"/>
      <c r="V1617" s="4"/>
      <c r="W1617" s="219" t="str">
        <f ca="1">comm_pd</f>
        <v/>
      </c>
      <c r="X1617" s="4"/>
      <c r="Y1617" s="8"/>
      <c r="Z1617" s="223"/>
    </row>
    <row r="1618" spans="1:26" x14ac:dyDescent="0.25">
      <c r="A1618" s="6" t="str">
        <f ca="1">no.</f>
        <v/>
      </c>
      <c r="E1618" s="4" t="str">
        <f ca="1">position</f>
        <v/>
      </c>
      <c r="I1618" s="318"/>
      <c r="L1618" s="4"/>
      <c r="N1618" s="6"/>
      <c r="P1618" s="20"/>
      <c r="Q1618" s="5" t="str">
        <f ca="1">score</f>
        <v/>
      </c>
      <c r="R1618" s="7" t="str">
        <f ca="1">rescore_pd</f>
        <v/>
      </c>
      <c r="S1618" s="310" t="str">
        <f ca="1">price</f>
        <v/>
      </c>
      <c r="U1618" s="4"/>
      <c r="V1618" s="4"/>
      <c r="W1618" s="219" t="str">
        <f ca="1">comm_pd</f>
        <v/>
      </c>
      <c r="X1618" s="4"/>
      <c r="Y1618" s="8"/>
      <c r="Z1618" s="223"/>
    </row>
    <row r="1619" spans="1:26" x14ac:dyDescent="0.25">
      <c r="A1619" s="6" t="str">
        <f ca="1">no.</f>
        <v/>
      </c>
      <c r="E1619" s="4" t="str">
        <f ca="1">position</f>
        <v/>
      </c>
      <c r="I1619" s="318"/>
      <c r="L1619" s="4"/>
      <c r="N1619" s="6"/>
      <c r="P1619" s="20"/>
      <c r="Q1619" s="5" t="str">
        <f ca="1">score</f>
        <v/>
      </c>
      <c r="R1619" s="7" t="str">
        <f ca="1">rescore_pd</f>
        <v/>
      </c>
      <c r="S1619" s="310" t="str">
        <f ca="1">price</f>
        <v/>
      </c>
      <c r="U1619" s="4"/>
      <c r="V1619" s="4"/>
      <c r="W1619" s="219" t="str">
        <f ca="1">comm_pd</f>
        <v/>
      </c>
      <c r="X1619" s="4"/>
      <c r="Y1619" s="8"/>
      <c r="Z1619" s="223"/>
    </row>
    <row r="1620" spans="1:26" x14ac:dyDescent="0.25">
      <c r="A1620" s="6" t="str">
        <f ca="1">no.</f>
        <v/>
      </c>
      <c r="E1620" s="4" t="str">
        <f ca="1">position</f>
        <v/>
      </c>
      <c r="I1620" s="318"/>
      <c r="L1620" s="4"/>
      <c r="N1620" s="6"/>
      <c r="P1620" s="20"/>
      <c r="Q1620" s="5" t="str">
        <f ca="1">score</f>
        <v/>
      </c>
      <c r="R1620" s="7" t="str">
        <f ca="1">rescore_pd</f>
        <v/>
      </c>
      <c r="S1620" s="310" t="str">
        <f ca="1">price</f>
        <v/>
      </c>
      <c r="U1620" s="4"/>
      <c r="V1620" s="4"/>
      <c r="W1620" s="219" t="str">
        <f ca="1">comm_pd</f>
        <v/>
      </c>
      <c r="X1620" s="4"/>
      <c r="Y1620" s="8"/>
      <c r="Z1620" s="223"/>
    </row>
    <row r="1621" spans="1:26" x14ac:dyDescent="0.25">
      <c r="A1621" s="6" t="str">
        <f ca="1">no.</f>
        <v/>
      </c>
      <c r="E1621" s="4" t="str">
        <f ca="1">position</f>
        <v/>
      </c>
      <c r="I1621" s="318"/>
      <c r="L1621" s="4"/>
      <c r="N1621" s="6"/>
      <c r="P1621" s="20"/>
      <c r="Q1621" s="5" t="str">
        <f ca="1">score</f>
        <v/>
      </c>
      <c r="R1621" s="7" t="str">
        <f ca="1">rescore_pd</f>
        <v/>
      </c>
      <c r="S1621" s="310" t="str">
        <f ca="1">price</f>
        <v/>
      </c>
      <c r="U1621" s="4"/>
      <c r="V1621" s="4"/>
      <c r="W1621" s="219" t="str">
        <f ca="1">comm_pd</f>
        <v/>
      </c>
      <c r="X1621" s="4"/>
      <c r="Y1621" s="8"/>
      <c r="Z1621" s="223"/>
    </row>
    <row r="1622" spans="1:26" x14ac:dyDescent="0.25">
      <c r="A1622" s="6" t="str">
        <f ca="1">no.</f>
        <v/>
      </c>
      <c r="E1622" s="4" t="str">
        <f ca="1">position</f>
        <v/>
      </c>
      <c r="I1622" s="318"/>
      <c r="L1622" s="4"/>
      <c r="N1622" s="6"/>
      <c r="P1622" s="20"/>
      <c r="Q1622" s="5" t="str">
        <f ca="1">score</f>
        <v/>
      </c>
      <c r="R1622" s="7" t="str">
        <f ca="1">rescore_pd</f>
        <v/>
      </c>
      <c r="S1622" s="310" t="str">
        <f ca="1">price</f>
        <v/>
      </c>
      <c r="U1622" s="4"/>
      <c r="V1622" s="4"/>
      <c r="W1622" s="219" t="str">
        <f ca="1">comm_pd</f>
        <v/>
      </c>
      <c r="X1622" s="4"/>
      <c r="Y1622" s="8"/>
      <c r="Z1622" s="223"/>
    </row>
    <row r="1623" spans="1:26" x14ac:dyDescent="0.25">
      <c r="A1623" s="6" t="str">
        <f ca="1">no.</f>
        <v/>
      </c>
      <c r="E1623" s="4" t="str">
        <f ca="1">position</f>
        <v/>
      </c>
      <c r="I1623" s="318"/>
      <c r="L1623" s="4"/>
      <c r="N1623" s="6"/>
      <c r="P1623" s="20"/>
      <c r="Q1623" s="5" t="str">
        <f ca="1">score</f>
        <v/>
      </c>
      <c r="R1623" s="7" t="str">
        <f ca="1">rescore_pd</f>
        <v/>
      </c>
      <c r="S1623" s="310" t="str">
        <f ca="1">price</f>
        <v/>
      </c>
      <c r="U1623" s="4"/>
      <c r="V1623" s="4"/>
      <c r="W1623" s="219" t="str">
        <f ca="1">comm_pd</f>
        <v/>
      </c>
      <c r="X1623" s="4"/>
      <c r="Y1623" s="8"/>
      <c r="Z1623" s="223"/>
    </row>
    <row r="1624" spans="1:26" x14ac:dyDescent="0.25">
      <c r="A1624" s="6" t="str">
        <f ca="1">no.</f>
        <v/>
      </c>
      <c r="E1624" s="4" t="str">
        <f ca="1">position</f>
        <v/>
      </c>
      <c r="I1624" s="318"/>
      <c r="L1624" s="4"/>
      <c r="N1624" s="6"/>
      <c r="P1624" s="20"/>
      <c r="Q1624" s="5" t="str">
        <f ca="1">score</f>
        <v/>
      </c>
      <c r="R1624" s="7" t="str">
        <f ca="1">rescore_pd</f>
        <v/>
      </c>
      <c r="S1624" s="310" t="str">
        <f ca="1">price</f>
        <v/>
      </c>
      <c r="U1624" s="4"/>
      <c r="V1624" s="4"/>
      <c r="W1624" s="219" t="str">
        <f ca="1">comm_pd</f>
        <v/>
      </c>
      <c r="X1624" s="4"/>
      <c r="Y1624" s="8"/>
      <c r="Z1624" s="223"/>
    </row>
    <row r="1625" spans="1:26" x14ac:dyDescent="0.25">
      <c r="A1625" s="6" t="str">
        <f ca="1">no.</f>
        <v/>
      </c>
      <c r="E1625" s="4" t="str">
        <f ca="1">position</f>
        <v/>
      </c>
      <c r="I1625" s="318"/>
      <c r="L1625" s="4"/>
      <c r="N1625" s="6"/>
      <c r="P1625" s="20"/>
      <c r="Q1625" s="5" t="str">
        <f ca="1">score</f>
        <v/>
      </c>
      <c r="R1625" s="7" t="str">
        <f ca="1">rescore_pd</f>
        <v/>
      </c>
      <c r="S1625" s="310" t="str">
        <f ca="1">price</f>
        <v/>
      </c>
      <c r="U1625" s="4"/>
      <c r="V1625" s="4"/>
      <c r="W1625" s="219" t="str">
        <f ca="1">comm_pd</f>
        <v/>
      </c>
      <c r="X1625" s="4"/>
      <c r="Y1625" s="8"/>
      <c r="Z1625" s="223"/>
    </row>
    <row r="1626" spans="1:26" x14ac:dyDescent="0.25">
      <c r="A1626" s="6" t="str">
        <f ca="1">no.</f>
        <v/>
      </c>
      <c r="E1626" s="4" t="str">
        <f ca="1">position</f>
        <v/>
      </c>
      <c r="I1626" s="318"/>
      <c r="L1626" s="4"/>
      <c r="N1626" s="6"/>
      <c r="P1626" s="20"/>
      <c r="Q1626" s="5" t="str">
        <f ca="1">score</f>
        <v/>
      </c>
      <c r="R1626" s="7" t="str">
        <f ca="1">rescore_pd</f>
        <v/>
      </c>
      <c r="S1626" s="310" t="str">
        <f ca="1">price</f>
        <v/>
      </c>
      <c r="U1626" s="4"/>
      <c r="V1626" s="4"/>
      <c r="W1626" s="219" t="str">
        <f ca="1">comm_pd</f>
        <v/>
      </c>
      <c r="X1626" s="4"/>
      <c r="Y1626" s="8"/>
      <c r="Z1626" s="223"/>
    </row>
    <row r="1627" spans="1:26" x14ac:dyDescent="0.25">
      <c r="A1627" s="6" t="str">
        <f ca="1">no.</f>
        <v/>
      </c>
      <c r="E1627" s="4" t="str">
        <f ca="1">position</f>
        <v/>
      </c>
      <c r="I1627" s="318"/>
      <c r="L1627" s="4"/>
      <c r="N1627" s="6"/>
      <c r="P1627" s="20"/>
      <c r="Q1627" s="5" t="str">
        <f ca="1">score</f>
        <v/>
      </c>
      <c r="R1627" s="7" t="str">
        <f ca="1">rescore_pd</f>
        <v/>
      </c>
      <c r="S1627" s="310" t="str">
        <f ca="1">price</f>
        <v/>
      </c>
      <c r="U1627" s="4"/>
      <c r="V1627" s="4"/>
      <c r="W1627" s="219" t="str">
        <f ca="1">comm_pd</f>
        <v/>
      </c>
      <c r="X1627" s="4"/>
      <c r="Y1627" s="8"/>
      <c r="Z1627" s="223"/>
    </row>
    <row r="1628" spans="1:26" x14ac:dyDescent="0.25">
      <c r="A1628" s="6" t="str">
        <f ca="1">no.</f>
        <v/>
      </c>
      <c r="E1628" s="4" t="str">
        <f ca="1">position</f>
        <v/>
      </c>
      <c r="I1628" s="318"/>
      <c r="L1628" s="4"/>
      <c r="N1628" s="6"/>
      <c r="P1628" s="20"/>
      <c r="Q1628" s="5" t="str">
        <f ca="1">score</f>
        <v/>
      </c>
      <c r="R1628" s="7" t="str">
        <f ca="1">rescore_pd</f>
        <v/>
      </c>
      <c r="S1628" s="310" t="str">
        <f ca="1">price</f>
        <v/>
      </c>
      <c r="U1628" s="4"/>
      <c r="V1628" s="4"/>
      <c r="W1628" s="219" t="str">
        <f ca="1">comm_pd</f>
        <v/>
      </c>
      <c r="X1628" s="4"/>
      <c r="Y1628" s="8"/>
      <c r="Z1628" s="223"/>
    </row>
    <row r="1629" spans="1:26" x14ac:dyDescent="0.25">
      <c r="A1629" s="6" t="str">
        <f ca="1">no.</f>
        <v/>
      </c>
      <c r="E1629" s="4" t="str">
        <f ca="1">position</f>
        <v/>
      </c>
      <c r="I1629" s="318"/>
      <c r="L1629" s="4"/>
      <c r="N1629" s="6"/>
      <c r="P1629" s="20"/>
      <c r="Q1629" s="5" t="str">
        <f ca="1">score</f>
        <v/>
      </c>
      <c r="R1629" s="7" t="str">
        <f ca="1">rescore_pd</f>
        <v/>
      </c>
      <c r="S1629" s="310" t="str">
        <f ca="1">price</f>
        <v/>
      </c>
      <c r="U1629" s="4"/>
      <c r="V1629" s="4"/>
      <c r="W1629" s="219" t="str">
        <f ca="1">comm_pd</f>
        <v/>
      </c>
      <c r="X1629" s="4"/>
      <c r="Y1629" s="8"/>
      <c r="Z1629" s="223"/>
    </row>
    <row r="1630" spans="1:26" x14ac:dyDescent="0.25">
      <c r="A1630" s="6" t="str">
        <f ca="1">no.</f>
        <v/>
      </c>
      <c r="E1630" s="4" t="str">
        <f ca="1">position</f>
        <v/>
      </c>
      <c r="I1630" s="318"/>
      <c r="L1630" s="4"/>
      <c r="N1630" s="6"/>
      <c r="P1630" s="20"/>
      <c r="Q1630" s="5" t="str">
        <f ca="1">score</f>
        <v/>
      </c>
      <c r="R1630" s="7" t="str">
        <f ca="1">rescore_pd</f>
        <v/>
      </c>
      <c r="S1630" s="310" t="str">
        <f ca="1">price</f>
        <v/>
      </c>
      <c r="U1630" s="4"/>
      <c r="V1630" s="4"/>
      <c r="W1630" s="219" t="str">
        <f ca="1">comm_pd</f>
        <v/>
      </c>
      <c r="X1630" s="4"/>
      <c r="Y1630" s="8"/>
      <c r="Z1630" s="223"/>
    </row>
    <row r="1631" spans="1:26" x14ac:dyDescent="0.25">
      <c r="A1631" s="6" t="str">
        <f ca="1">no.</f>
        <v/>
      </c>
      <c r="E1631" s="4" t="str">
        <f ca="1">position</f>
        <v/>
      </c>
      <c r="I1631" s="318"/>
      <c r="L1631" s="4"/>
      <c r="N1631" s="6"/>
      <c r="P1631" s="20"/>
      <c r="Q1631" s="5" t="str">
        <f ca="1">score</f>
        <v/>
      </c>
      <c r="R1631" s="7" t="str">
        <f ca="1">rescore_pd</f>
        <v/>
      </c>
      <c r="S1631" s="310" t="str">
        <f ca="1">price</f>
        <v/>
      </c>
      <c r="U1631" s="4"/>
      <c r="V1631" s="4"/>
      <c r="W1631" s="219" t="str">
        <f ca="1">comm_pd</f>
        <v/>
      </c>
      <c r="X1631" s="4"/>
      <c r="Y1631" s="8"/>
      <c r="Z1631" s="223"/>
    </row>
    <row r="1632" spans="1:26" x14ac:dyDescent="0.25">
      <c r="A1632" s="6" t="str">
        <f ca="1">no.</f>
        <v/>
      </c>
      <c r="E1632" s="4" t="str">
        <f ca="1">position</f>
        <v/>
      </c>
      <c r="I1632" s="318"/>
      <c r="L1632" s="4"/>
      <c r="N1632" s="6"/>
      <c r="P1632" s="20"/>
      <c r="Q1632" s="5" t="str">
        <f ca="1">score</f>
        <v/>
      </c>
      <c r="R1632" s="7" t="str">
        <f ca="1">rescore_pd</f>
        <v/>
      </c>
      <c r="S1632" s="310" t="str">
        <f ca="1">price</f>
        <v/>
      </c>
      <c r="U1632" s="4"/>
      <c r="V1632" s="4"/>
      <c r="W1632" s="219" t="str">
        <f ca="1">comm_pd</f>
        <v/>
      </c>
      <c r="X1632" s="4"/>
      <c r="Y1632" s="8"/>
      <c r="Z1632" s="223"/>
    </row>
    <row r="1633" spans="1:26" x14ac:dyDescent="0.25">
      <c r="A1633" s="6" t="str">
        <f ca="1">no.</f>
        <v/>
      </c>
      <c r="E1633" s="4" t="str">
        <f ca="1">position</f>
        <v/>
      </c>
      <c r="I1633" s="318"/>
      <c r="L1633" s="4"/>
      <c r="N1633" s="6"/>
      <c r="P1633" s="20"/>
      <c r="Q1633" s="5" t="str">
        <f ca="1">score</f>
        <v/>
      </c>
      <c r="R1633" s="7" t="str">
        <f ca="1">rescore_pd</f>
        <v/>
      </c>
      <c r="S1633" s="310" t="str">
        <f ca="1">price</f>
        <v/>
      </c>
      <c r="U1633" s="4"/>
      <c r="V1633" s="4"/>
      <c r="W1633" s="219" t="str">
        <f ca="1">comm_pd</f>
        <v/>
      </c>
      <c r="X1633" s="4"/>
      <c r="Y1633" s="8"/>
      <c r="Z1633" s="223"/>
    </row>
    <row r="1634" spans="1:26" x14ac:dyDescent="0.25">
      <c r="A1634" s="6" t="str">
        <f ca="1">no.</f>
        <v/>
      </c>
      <c r="E1634" s="4" t="str">
        <f ca="1">position</f>
        <v/>
      </c>
      <c r="I1634" s="318"/>
      <c r="L1634" s="4"/>
      <c r="N1634" s="6"/>
      <c r="P1634" s="20"/>
      <c r="Q1634" s="5" t="str">
        <f ca="1">score</f>
        <v/>
      </c>
      <c r="R1634" s="7" t="str">
        <f ca="1">rescore_pd</f>
        <v/>
      </c>
      <c r="S1634" s="310" t="str">
        <f ca="1">price</f>
        <v/>
      </c>
      <c r="U1634" s="4"/>
      <c r="V1634" s="4"/>
      <c r="W1634" s="219" t="str">
        <f ca="1">comm_pd</f>
        <v/>
      </c>
      <c r="X1634" s="4"/>
      <c r="Y1634" s="8"/>
      <c r="Z1634" s="223"/>
    </row>
    <row r="1635" spans="1:26" x14ac:dyDescent="0.25">
      <c r="A1635" s="6" t="str">
        <f ca="1">no.</f>
        <v/>
      </c>
      <c r="E1635" s="4" t="str">
        <f ca="1">position</f>
        <v/>
      </c>
      <c r="I1635" s="318"/>
      <c r="L1635" s="4"/>
      <c r="N1635" s="6"/>
      <c r="P1635" s="20"/>
      <c r="Q1635" s="5" t="str">
        <f ca="1">score</f>
        <v/>
      </c>
      <c r="R1635" s="7" t="str">
        <f ca="1">rescore_pd</f>
        <v/>
      </c>
      <c r="S1635" s="310" t="str">
        <f ca="1">price</f>
        <v/>
      </c>
      <c r="U1635" s="4"/>
      <c r="V1635" s="4"/>
      <c r="W1635" s="219" t="str">
        <f ca="1">comm_pd</f>
        <v/>
      </c>
      <c r="X1635" s="4"/>
      <c r="Y1635" s="8"/>
      <c r="Z1635" s="223"/>
    </row>
    <row r="1636" spans="1:26" x14ac:dyDescent="0.25">
      <c r="A1636" s="6" t="str">
        <f ca="1">no.</f>
        <v/>
      </c>
      <c r="E1636" s="4" t="str">
        <f ca="1">position</f>
        <v/>
      </c>
      <c r="I1636" s="318"/>
      <c r="L1636" s="4"/>
      <c r="N1636" s="6"/>
      <c r="P1636" s="20"/>
      <c r="Q1636" s="5" t="str">
        <f ca="1">score</f>
        <v/>
      </c>
      <c r="R1636" s="7" t="str">
        <f ca="1">rescore_pd</f>
        <v/>
      </c>
      <c r="S1636" s="310" t="str">
        <f ca="1">price</f>
        <v/>
      </c>
      <c r="U1636" s="4"/>
      <c r="V1636" s="4"/>
      <c r="W1636" s="219" t="str">
        <f ca="1">comm_pd</f>
        <v/>
      </c>
      <c r="X1636" s="4"/>
      <c r="Y1636" s="8"/>
      <c r="Z1636" s="223"/>
    </row>
    <row r="1637" spans="1:26" x14ac:dyDescent="0.25">
      <c r="A1637" s="6" t="str">
        <f ca="1">no.</f>
        <v/>
      </c>
      <c r="E1637" s="4" t="str">
        <f ca="1">position</f>
        <v/>
      </c>
      <c r="I1637" s="318"/>
      <c r="L1637" s="4"/>
      <c r="N1637" s="6"/>
      <c r="P1637" s="20"/>
      <c r="Q1637" s="5" t="str">
        <f ca="1">score</f>
        <v/>
      </c>
      <c r="R1637" s="7" t="str">
        <f ca="1">rescore_pd</f>
        <v/>
      </c>
      <c r="S1637" s="310" t="str">
        <f ca="1">price</f>
        <v/>
      </c>
      <c r="U1637" s="4"/>
      <c r="V1637" s="4"/>
      <c r="W1637" s="219" t="str">
        <f ca="1">comm_pd</f>
        <v/>
      </c>
      <c r="X1637" s="4"/>
      <c r="Y1637" s="8"/>
      <c r="Z1637" s="223"/>
    </row>
    <row r="1638" spans="1:26" x14ac:dyDescent="0.25">
      <c r="A1638" s="6" t="str">
        <f ca="1">no.</f>
        <v/>
      </c>
      <c r="E1638" s="4" t="str">
        <f ca="1">position</f>
        <v/>
      </c>
      <c r="I1638" s="318"/>
      <c r="L1638" s="4"/>
      <c r="N1638" s="6"/>
      <c r="P1638" s="20"/>
      <c r="Q1638" s="5" t="str">
        <f ca="1">score</f>
        <v/>
      </c>
      <c r="R1638" s="7" t="str">
        <f ca="1">rescore_pd</f>
        <v/>
      </c>
      <c r="S1638" s="310" t="str">
        <f ca="1">price</f>
        <v/>
      </c>
      <c r="U1638" s="4"/>
      <c r="V1638" s="4"/>
      <c r="W1638" s="219" t="str">
        <f ca="1">comm_pd</f>
        <v/>
      </c>
      <c r="X1638" s="4"/>
      <c r="Y1638" s="8"/>
      <c r="Z1638" s="223"/>
    </row>
    <row r="1639" spans="1:26" x14ac:dyDescent="0.25">
      <c r="A1639" s="6" t="str">
        <f ca="1">no.</f>
        <v/>
      </c>
      <c r="E1639" s="4" t="str">
        <f ca="1">position</f>
        <v/>
      </c>
      <c r="I1639" s="318"/>
      <c r="L1639" s="4"/>
      <c r="N1639" s="6"/>
      <c r="P1639" s="20"/>
      <c r="Q1639" s="5" t="str">
        <f ca="1">score</f>
        <v/>
      </c>
      <c r="R1639" s="7" t="str">
        <f ca="1">rescore_pd</f>
        <v/>
      </c>
      <c r="S1639" s="310" t="str">
        <f ca="1">price</f>
        <v/>
      </c>
      <c r="U1639" s="4"/>
      <c r="V1639" s="4"/>
      <c r="W1639" s="219" t="str">
        <f ca="1">comm_pd</f>
        <v/>
      </c>
      <c r="X1639" s="4"/>
      <c r="Y1639" s="8"/>
      <c r="Z1639" s="223"/>
    </row>
    <row r="1640" spans="1:26" x14ac:dyDescent="0.25">
      <c r="A1640" s="6" t="str">
        <f ca="1">no.</f>
        <v/>
      </c>
      <c r="E1640" s="4" t="str">
        <f ca="1">position</f>
        <v/>
      </c>
      <c r="I1640" s="318"/>
      <c r="L1640" s="4"/>
      <c r="N1640" s="6"/>
      <c r="P1640" s="20"/>
      <c r="Q1640" s="5" t="str">
        <f ca="1">score</f>
        <v/>
      </c>
      <c r="R1640" s="7" t="str">
        <f ca="1">rescore_pd</f>
        <v/>
      </c>
      <c r="S1640" s="310" t="str">
        <f ca="1">price</f>
        <v/>
      </c>
      <c r="U1640" s="4"/>
      <c r="V1640" s="4"/>
      <c r="W1640" s="219" t="str">
        <f ca="1">comm_pd</f>
        <v/>
      </c>
      <c r="X1640" s="4"/>
      <c r="Y1640" s="8"/>
      <c r="Z1640" s="223"/>
    </row>
    <row r="1641" spans="1:26" x14ac:dyDescent="0.25">
      <c r="A1641" s="6" t="str">
        <f ca="1">no.</f>
        <v/>
      </c>
      <c r="E1641" s="4" t="str">
        <f ca="1">position</f>
        <v/>
      </c>
      <c r="I1641" s="318"/>
      <c r="L1641" s="4"/>
      <c r="N1641" s="6"/>
      <c r="P1641" s="20"/>
      <c r="Q1641" s="5" t="str">
        <f ca="1">score</f>
        <v/>
      </c>
      <c r="R1641" s="7" t="str">
        <f ca="1">rescore_pd</f>
        <v/>
      </c>
      <c r="S1641" s="310" t="str">
        <f ca="1">price</f>
        <v/>
      </c>
      <c r="U1641" s="4"/>
      <c r="V1641" s="4"/>
      <c r="W1641" s="219" t="str">
        <f ca="1">comm_pd</f>
        <v/>
      </c>
      <c r="X1641" s="4"/>
      <c r="Y1641" s="8"/>
      <c r="Z1641" s="223"/>
    </row>
    <row r="1642" spans="1:26" x14ac:dyDescent="0.25">
      <c r="A1642" s="6" t="str">
        <f ca="1">no.</f>
        <v/>
      </c>
      <c r="E1642" s="4" t="str">
        <f ca="1">position</f>
        <v/>
      </c>
      <c r="I1642" s="318"/>
      <c r="L1642" s="4"/>
      <c r="N1642" s="6"/>
      <c r="P1642" s="20"/>
      <c r="Q1642" s="5" t="str">
        <f ca="1">score</f>
        <v/>
      </c>
      <c r="R1642" s="7" t="str">
        <f ca="1">rescore_pd</f>
        <v/>
      </c>
      <c r="S1642" s="310" t="str">
        <f ca="1">price</f>
        <v/>
      </c>
      <c r="U1642" s="4"/>
      <c r="V1642" s="4"/>
      <c r="W1642" s="219" t="str">
        <f ca="1">comm_pd</f>
        <v/>
      </c>
      <c r="X1642" s="4"/>
      <c r="Y1642" s="8"/>
      <c r="Z1642" s="223"/>
    </row>
    <row r="1643" spans="1:26" x14ac:dyDescent="0.25">
      <c r="A1643" s="6" t="str">
        <f ca="1">no.</f>
        <v/>
      </c>
      <c r="E1643" s="4" t="str">
        <f ca="1">position</f>
        <v/>
      </c>
      <c r="I1643" s="318"/>
      <c r="L1643" s="4"/>
      <c r="N1643" s="6"/>
      <c r="P1643" s="20"/>
      <c r="Q1643" s="5" t="str">
        <f ca="1">score</f>
        <v/>
      </c>
      <c r="R1643" s="7" t="str">
        <f ca="1">rescore_pd</f>
        <v/>
      </c>
      <c r="S1643" s="310" t="str">
        <f ca="1">price</f>
        <v/>
      </c>
      <c r="U1643" s="4"/>
      <c r="V1643" s="4"/>
      <c r="W1643" s="219" t="str">
        <f ca="1">comm_pd</f>
        <v/>
      </c>
      <c r="X1643" s="4"/>
      <c r="Y1643" s="8"/>
      <c r="Z1643" s="223"/>
    </row>
    <row r="1644" spans="1:26" x14ac:dyDescent="0.25">
      <c r="A1644" s="6" t="str">
        <f ca="1">no.</f>
        <v/>
      </c>
      <c r="E1644" s="4" t="str">
        <f ca="1">position</f>
        <v/>
      </c>
      <c r="I1644" s="318"/>
      <c r="L1644" s="4"/>
      <c r="N1644" s="6"/>
      <c r="P1644" s="20"/>
      <c r="Q1644" s="5" t="str">
        <f ca="1">score</f>
        <v/>
      </c>
      <c r="R1644" s="7" t="str">
        <f ca="1">rescore_pd</f>
        <v/>
      </c>
      <c r="S1644" s="310" t="str">
        <f ca="1">price</f>
        <v/>
      </c>
      <c r="U1644" s="4"/>
      <c r="V1644" s="4"/>
      <c r="W1644" s="219" t="str">
        <f ca="1">comm_pd</f>
        <v/>
      </c>
      <c r="X1644" s="4"/>
      <c r="Y1644" s="8"/>
      <c r="Z1644" s="223"/>
    </row>
    <row r="1645" spans="1:26" x14ac:dyDescent="0.25">
      <c r="A1645" s="6" t="str">
        <f ca="1">no.</f>
        <v/>
      </c>
      <c r="E1645" s="4" t="str">
        <f ca="1">position</f>
        <v/>
      </c>
      <c r="I1645" s="318"/>
      <c r="L1645" s="4"/>
      <c r="N1645" s="6"/>
      <c r="P1645" s="20"/>
      <c r="Q1645" s="5" t="str">
        <f ca="1">score</f>
        <v/>
      </c>
      <c r="R1645" s="7" t="str">
        <f ca="1">rescore_pd</f>
        <v/>
      </c>
      <c r="S1645" s="310" t="str">
        <f ca="1">price</f>
        <v/>
      </c>
      <c r="U1645" s="4"/>
      <c r="V1645" s="4"/>
      <c r="W1645" s="219" t="str">
        <f ca="1">comm_pd</f>
        <v/>
      </c>
      <c r="X1645" s="4"/>
      <c r="Y1645" s="8"/>
      <c r="Z1645" s="223"/>
    </row>
    <row r="1646" spans="1:26" x14ac:dyDescent="0.25">
      <c r="A1646" s="6" t="str">
        <f ca="1">no.</f>
        <v/>
      </c>
      <c r="E1646" s="4" t="str">
        <f ca="1">position</f>
        <v/>
      </c>
      <c r="I1646" s="318"/>
      <c r="L1646" s="4"/>
      <c r="N1646" s="6"/>
      <c r="P1646" s="20"/>
      <c r="Q1646" s="5" t="str">
        <f ca="1">score</f>
        <v/>
      </c>
      <c r="R1646" s="7" t="str">
        <f ca="1">rescore_pd</f>
        <v/>
      </c>
      <c r="S1646" s="310" t="str">
        <f ca="1">price</f>
        <v/>
      </c>
      <c r="U1646" s="4"/>
      <c r="V1646" s="4"/>
      <c r="W1646" s="219" t="str">
        <f ca="1">comm_pd</f>
        <v/>
      </c>
      <c r="X1646" s="4"/>
      <c r="Y1646" s="8"/>
      <c r="Z1646" s="223"/>
    </row>
    <row r="1647" spans="1:26" x14ac:dyDescent="0.25">
      <c r="A1647" s="6" t="str">
        <f ca="1">no.</f>
        <v/>
      </c>
      <c r="E1647" s="4" t="str">
        <f ca="1">position</f>
        <v/>
      </c>
      <c r="I1647" s="318"/>
      <c r="L1647" s="4"/>
      <c r="N1647" s="6"/>
      <c r="P1647" s="20"/>
      <c r="Q1647" s="5" t="str">
        <f ca="1">score</f>
        <v/>
      </c>
      <c r="R1647" s="7" t="str">
        <f ca="1">rescore_pd</f>
        <v/>
      </c>
      <c r="S1647" s="310" t="str">
        <f ca="1">price</f>
        <v/>
      </c>
      <c r="U1647" s="4"/>
      <c r="V1647" s="4"/>
      <c r="W1647" s="219" t="str">
        <f ca="1">comm_pd</f>
        <v/>
      </c>
      <c r="X1647" s="4"/>
      <c r="Y1647" s="8"/>
      <c r="Z1647" s="223"/>
    </row>
    <row r="1648" spans="1:26" x14ac:dyDescent="0.25">
      <c r="A1648" s="6" t="str">
        <f ca="1">no.</f>
        <v/>
      </c>
      <c r="E1648" s="4" t="str">
        <f ca="1">position</f>
        <v/>
      </c>
      <c r="I1648" s="318"/>
      <c r="L1648" s="4"/>
      <c r="N1648" s="6"/>
      <c r="P1648" s="20"/>
      <c r="Q1648" s="5" t="str">
        <f ca="1">score</f>
        <v/>
      </c>
      <c r="R1648" s="7" t="str">
        <f ca="1">rescore_pd</f>
        <v/>
      </c>
      <c r="S1648" s="310" t="str">
        <f ca="1">price</f>
        <v/>
      </c>
      <c r="U1648" s="4"/>
      <c r="V1648" s="4"/>
      <c r="W1648" s="219" t="str">
        <f ca="1">comm_pd</f>
        <v/>
      </c>
      <c r="X1648" s="4"/>
      <c r="Y1648" s="8"/>
      <c r="Z1648" s="223"/>
    </row>
    <row r="1649" spans="1:26" x14ac:dyDescent="0.25">
      <c r="A1649" s="6" t="str">
        <f ca="1">no.</f>
        <v/>
      </c>
      <c r="E1649" s="4" t="str">
        <f ca="1">position</f>
        <v/>
      </c>
      <c r="I1649" s="318"/>
      <c r="L1649" s="4"/>
      <c r="N1649" s="6"/>
      <c r="P1649" s="20"/>
      <c r="Q1649" s="5" t="str">
        <f ca="1">score</f>
        <v/>
      </c>
      <c r="R1649" s="7" t="str">
        <f ca="1">rescore_pd</f>
        <v/>
      </c>
      <c r="S1649" s="310" t="str">
        <f ca="1">price</f>
        <v/>
      </c>
      <c r="U1649" s="4"/>
      <c r="V1649" s="4"/>
      <c r="W1649" s="219" t="str">
        <f ca="1">comm_pd</f>
        <v/>
      </c>
      <c r="X1649" s="4"/>
      <c r="Y1649" s="8"/>
      <c r="Z1649" s="223"/>
    </row>
    <row r="1650" spans="1:26" x14ac:dyDescent="0.25">
      <c r="A1650" s="6" t="str">
        <f ca="1">no.</f>
        <v/>
      </c>
      <c r="E1650" s="4" t="str">
        <f ca="1">position</f>
        <v/>
      </c>
      <c r="I1650" s="318"/>
      <c r="L1650" s="4"/>
      <c r="N1650" s="6"/>
      <c r="P1650" s="20"/>
      <c r="Q1650" s="5" t="str">
        <f ca="1">score</f>
        <v/>
      </c>
      <c r="R1650" s="7" t="str">
        <f ca="1">rescore_pd</f>
        <v/>
      </c>
      <c r="S1650" s="310" t="str">
        <f ca="1">price</f>
        <v/>
      </c>
      <c r="U1650" s="4"/>
      <c r="V1650" s="4"/>
      <c r="W1650" s="219" t="str">
        <f ca="1">comm_pd</f>
        <v/>
      </c>
      <c r="X1650" s="4"/>
      <c r="Y1650" s="8"/>
      <c r="Z1650" s="223"/>
    </row>
    <row r="1651" spans="1:26" x14ac:dyDescent="0.25">
      <c r="A1651" s="6" t="str">
        <f ca="1">no.</f>
        <v/>
      </c>
      <c r="E1651" s="4" t="str">
        <f ca="1">position</f>
        <v/>
      </c>
      <c r="I1651" s="318"/>
      <c r="L1651" s="4"/>
      <c r="N1651" s="6"/>
      <c r="P1651" s="20"/>
      <c r="Q1651" s="5" t="str">
        <f ca="1">score</f>
        <v/>
      </c>
      <c r="R1651" s="7" t="str">
        <f ca="1">rescore_pd</f>
        <v/>
      </c>
      <c r="S1651" s="310" t="str">
        <f ca="1">price</f>
        <v/>
      </c>
      <c r="U1651" s="4"/>
      <c r="V1651" s="4"/>
      <c r="W1651" s="219" t="str">
        <f ca="1">comm_pd</f>
        <v/>
      </c>
      <c r="X1651" s="4"/>
      <c r="Y1651" s="8"/>
      <c r="Z1651" s="223"/>
    </row>
    <row r="1652" spans="1:26" x14ac:dyDescent="0.25">
      <c r="A1652" s="6" t="str">
        <f ca="1">no.</f>
        <v/>
      </c>
      <c r="E1652" s="4" t="str">
        <f ca="1">position</f>
        <v/>
      </c>
      <c r="I1652" s="318"/>
      <c r="L1652" s="4"/>
      <c r="N1652" s="6"/>
      <c r="P1652" s="20"/>
      <c r="Q1652" s="5" t="str">
        <f ca="1">score</f>
        <v/>
      </c>
      <c r="R1652" s="7" t="str">
        <f ca="1">rescore_pd</f>
        <v/>
      </c>
      <c r="S1652" s="310" t="str">
        <f ca="1">price</f>
        <v/>
      </c>
      <c r="U1652" s="4"/>
      <c r="V1652" s="4"/>
      <c r="W1652" s="219" t="str">
        <f ca="1">comm_pd</f>
        <v/>
      </c>
      <c r="X1652" s="4"/>
      <c r="Y1652" s="8"/>
      <c r="Z1652" s="223"/>
    </row>
    <row r="1653" spans="1:26" x14ac:dyDescent="0.25">
      <c r="A1653" s="6" t="str">
        <f ca="1">no.</f>
        <v/>
      </c>
      <c r="E1653" s="4" t="str">
        <f ca="1">position</f>
        <v/>
      </c>
      <c r="I1653" s="318"/>
      <c r="L1653" s="4"/>
      <c r="N1653" s="6"/>
      <c r="P1653" s="20"/>
      <c r="Q1653" s="5" t="str">
        <f ca="1">score</f>
        <v/>
      </c>
      <c r="R1653" s="7" t="str">
        <f ca="1">rescore_pd</f>
        <v/>
      </c>
      <c r="S1653" s="310" t="str">
        <f ca="1">price</f>
        <v/>
      </c>
      <c r="U1653" s="4"/>
      <c r="V1653" s="4"/>
      <c r="W1653" s="219" t="str">
        <f ca="1">comm_pd</f>
        <v/>
      </c>
      <c r="X1653" s="4"/>
      <c r="Y1653" s="8"/>
      <c r="Z1653" s="223"/>
    </row>
    <row r="1654" spans="1:26" x14ac:dyDescent="0.25">
      <c r="A1654" s="6" t="str">
        <f ca="1">no.</f>
        <v/>
      </c>
      <c r="E1654" s="4" t="str">
        <f ca="1">position</f>
        <v/>
      </c>
      <c r="I1654" s="318"/>
      <c r="L1654" s="4"/>
      <c r="N1654" s="6"/>
      <c r="P1654" s="20"/>
      <c r="Q1654" s="5" t="str">
        <f ca="1">score</f>
        <v/>
      </c>
      <c r="R1654" s="7" t="str">
        <f ca="1">rescore_pd</f>
        <v/>
      </c>
      <c r="S1654" s="310" t="str">
        <f ca="1">price</f>
        <v/>
      </c>
      <c r="U1654" s="4"/>
      <c r="V1654" s="4"/>
      <c r="W1654" s="219" t="str">
        <f ca="1">comm_pd</f>
        <v/>
      </c>
      <c r="X1654" s="4"/>
      <c r="Y1654" s="8"/>
      <c r="Z1654" s="223"/>
    </row>
    <row r="1655" spans="1:26" x14ac:dyDescent="0.25">
      <c r="A1655" s="6" t="str">
        <f ca="1">no.</f>
        <v/>
      </c>
      <c r="E1655" s="4" t="str">
        <f ca="1">position</f>
        <v/>
      </c>
      <c r="I1655" s="318"/>
      <c r="L1655" s="4"/>
      <c r="N1655" s="6"/>
      <c r="P1655" s="20"/>
      <c r="Q1655" s="5" t="str">
        <f ca="1">score</f>
        <v/>
      </c>
      <c r="R1655" s="7" t="str">
        <f ca="1">rescore_pd</f>
        <v/>
      </c>
      <c r="S1655" s="310" t="str">
        <f ca="1">price</f>
        <v/>
      </c>
      <c r="U1655" s="4"/>
      <c r="V1655" s="4"/>
      <c r="W1655" s="219" t="str">
        <f ca="1">comm_pd</f>
        <v/>
      </c>
      <c r="X1655" s="4"/>
      <c r="Y1655" s="8"/>
      <c r="Z1655" s="223"/>
    </row>
    <row r="1656" spans="1:26" x14ac:dyDescent="0.25">
      <c r="A1656" s="6" t="str">
        <f ca="1">no.</f>
        <v/>
      </c>
      <c r="E1656" s="4" t="str">
        <f ca="1">position</f>
        <v/>
      </c>
      <c r="I1656" s="318"/>
      <c r="L1656" s="4"/>
      <c r="N1656" s="6"/>
      <c r="P1656" s="20"/>
      <c r="Q1656" s="5" t="str">
        <f ca="1">score</f>
        <v/>
      </c>
      <c r="R1656" s="7" t="str">
        <f ca="1">rescore_pd</f>
        <v/>
      </c>
      <c r="S1656" s="310" t="str">
        <f ca="1">price</f>
        <v/>
      </c>
      <c r="U1656" s="4"/>
      <c r="V1656" s="4"/>
      <c r="W1656" s="219" t="str">
        <f ca="1">comm_pd</f>
        <v/>
      </c>
      <c r="X1656" s="4"/>
      <c r="Y1656" s="8"/>
      <c r="Z1656" s="223"/>
    </row>
    <row r="1657" spans="1:26" x14ac:dyDescent="0.25">
      <c r="A1657" s="6" t="str">
        <f ca="1">no.</f>
        <v/>
      </c>
      <c r="E1657" s="4" t="str">
        <f ca="1">position</f>
        <v/>
      </c>
      <c r="I1657" s="318"/>
      <c r="L1657" s="4"/>
      <c r="N1657" s="6"/>
      <c r="P1657" s="20"/>
      <c r="Q1657" s="5" t="str">
        <f ca="1">score</f>
        <v/>
      </c>
      <c r="R1657" s="7" t="str">
        <f ca="1">rescore_pd</f>
        <v/>
      </c>
      <c r="S1657" s="310" t="str">
        <f ca="1">price</f>
        <v/>
      </c>
      <c r="U1657" s="4"/>
      <c r="V1657" s="4"/>
      <c r="W1657" s="219" t="str">
        <f ca="1">comm_pd</f>
        <v/>
      </c>
      <c r="X1657" s="4"/>
      <c r="Y1657" s="8"/>
      <c r="Z1657" s="223"/>
    </row>
    <row r="1658" spans="1:26" x14ac:dyDescent="0.25">
      <c r="A1658" s="6" t="str">
        <f ca="1">no.</f>
        <v/>
      </c>
      <c r="E1658" s="4" t="str">
        <f ca="1">position</f>
        <v/>
      </c>
      <c r="I1658" s="318"/>
      <c r="L1658" s="4"/>
      <c r="N1658" s="6"/>
      <c r="P1658" s="20"/>
      <c r="Q1658" s="5" t="str">
        <f ca="1">score</f>
        <v/>
      </c>
      <c r="R1658" s="7" t="str">
        <f ca="1">rescore_pd</f>
        <v/>
      </c>
      <c r="S1658" s="310" t="str">
        <f ca="1">price</f>
        <v/>
      </c>
      <c r="U1658" s="4"/>
      <c r="V1658" s="4"/>
      <c r="W1658" s="219" t="str">
        <f ca="1">comm_pd</f>
        <v/>
      </c>
      <c r="X1658" s="4"/>
      <c r="Y1658" s="8"/>
      <c r="Z1658" s="223"/>
    </row>
    <row r="1659" spans="1:26" x14ac:dyDescent="0.25">
      <c r="A1659" s="6" t="str">
        <f ca="1">no.</f>
        <v/>
      </c>
      <c r="E1659" s="4" t="str">
        <f ca="1">position</f>
        <v/>
      </c>
      <c r="I1659" s="318"/>
      <c r="L1659" s="4"/>
      <c r="N1659" s="6"/>
      <c r="P1659" s="20"/>
      <c r="Q1659" s="5" t="str">
        <f ca="1">score</f>
        <v/>
      </c>
      <c r="R1659" s="7" t="str">
        <f ca="1">rescore_pd</f>
        <v/>
      </c>
      <c r="S1659" s="310" t="str">
        <f ca="1">price</f>
        <v/>
      </c>
      <c r="U1659" s="4"/>
      <c r="V1659" s="4"/>
      <c r="W1659" s="219" t="str">
        <f ca="1">comm_pd</f>
        <v/>
      </c>
      <c r="X1659" s="4"/>
      <c r="Y1659" s="8"/>
      <c r="Z1659" s="223"/>
    </row>
    <row r="1660" spans="1:26" x14ac:dyDescent="0.25">
      <c r="A1660" s="6" t="str">
        <f ca="1">no.</f>
        <v/>
      </c>
      <c r="E1660" s="4" t="str">
        <f ca="1">position</f>
        <v/>
      </c>
      <c r="I1660" s="318"/>
      <c r="L1660" s="4"/>
      <c r="N1660" s="6"/>
      <c r="P1660" s="20"/>
      <c r="Q1660" s="5" t="str">
        <f ca="1">score</f>
        <v/>
      </c>
      <c r="R1660" s="7" t="str">
        <f ca="1">rescore_pd</f>
        <v/>
      </c>
      <c r="S1660" s="310" t="str">
        <f ca="1">price</f>
        <v/>
      </c>
      <c r="U1660" s="4"/>
      <c r="V1660" s="4"/>
      <c r="W1660" s="219" t="str">
        <f ca="1">comm_pd</f>
        <v/>
      </c>
      <c r="X1660" s="4"/>
      <c r="Y1660" s="8"/>
      <c r="Z1660" s="223"/>
    </row>
    <row r="1661" spans="1:26" x14ac:dyDescent="0.25">
      <c r="A1661" s="6" t="str">
        <f ca="1">no.</f>
        <v/>
      </c>
      <c r="E1661" s="4" t="str">
        <f ca="1">position</f>
        <v/>
      </c>
      <c r="I1661" s="318"/>
      <c r="L1661" s="4"/>
      <c r="N1661" s="6"/>
      <c r="P1661" s="20"/>
      <c r="Q1661" s="5" t="str">
        <f ca="1">score</f>
        <v/>
      </c>
      <c r="R1661" s="7" t="str">
        <f ca="1">rescore_pd</f>
        <v/>
      </c>
      <c r="S1661" s="310" t="str">
        <f ca="1">price</f>
        <v/>
      </c>
      <c r="U1661" s="4"/>
      <c r="V1661" s="4"/>
      <c r="W1661" s="219" t="str">
        <f ca="1">comm_pd</f>
        <v/>
      </c>
      <c r="X1661" s="4"/>
      <c r="Y1661" s="8"/>
      <c r="Z1661" s="223"/>
    </row>
    <row r="1662" spans="1:26" x14ac:dyDescent="0.25">
      <c r="A1662" s="6" t="str">
        <f ca="1">no.</f>
        <v/>
      </c>
      <c r="E1662" s="4" t="str">
        <f ca="1">position</f>
        <v/>
      </c>
      <c r="I1662" s="318"/>
      <c r="L1662" s="4"/>
      <c r="N1662" s="6"/>
      <c r="P1662" s="20"/>
      <c r="Q1662" s="5" t="str">
        <f ca="1">score</f>
        <v/>
      </c>
      <c r="R1662" s="7" t="str">
        <f ca="1">rescore_pd</f>
        <v/>
      </c>
      <c r="S1662" s="310" t="str">
        <f ca="1">price</f>
        <v/>
      </c>
      <c r="U1662" s="4"/>
      <c r="V1662" s="4"/>
      <c r="W1662" s="219" t="str">
        <f ca="1">comm_pd</f>
        <v/>
      </c>
      <c r="X1662" s="4"/>
      <c r="Y1662" s="8"/>
      <c r="Z1662" s="223"/>
    </row>
    <row r="1663" spans="1:26" x14ac:dyDescent="0.25">
      <c r="A1663" s="6" t="str">
        <f ca="1">no.</f>
        <v/>
      </c>
      <c r="E1663" s="4" t="str">
        <f ca="1">position</f>
        <v/>
      </c>
      <c r="I1663" s="318"/>
      <c r="L1663" s="4"/>
      <c r="N1663" s="6"/>
      <c r="P1663" s="20"/>
      <c r="Q1663" s="5" t="str">
        <f ca="1">score</f>
        <v/>
      </c>
      <c r="R1663" s="7" t="str">
        <f ca="1">rescore_pd</f>
        <v/>
      </c>
      <c r="S1663" s="310" t="str">
        <f ca="1">price</f>
        <v/>
      </c>
      <c r="U1663" s="4"/>
      <c r="V1663" s="4"/>
      <c r="W1663" s="219" t="str">
        <f ca="1">comm_pd</f>
        <v/>
      </c>
      <c r="X1663" s="4"/>
      <c r="Y1663" s="8"/>
      <c r="Z1663" s="223"/>
    </row>
    <row r="1664" spans="1:26" x14ac:dyDescent="0.25">
      <c r="A1664" s="6" t="str">
        <f ca="1">no.</f>
        <v/>
      </c>
      <c r="E1664" s="4" t="str">
        <f ca="1">position</f>
        <v/>
      </c>
      <c r="I1664" s="318"/>
      <c r="L1664" s="4"/>
      <c r="N1664" s="6"/>
      <c r="P1664" s="20"/>
      <c r="Q1664" s="5" t="str">
        <f ca="1">score</f>
        <v/>
      </c>
      <c r="R1664" s="7" t="str">
        <f ca="1">rescore_pd</f>
        <v/>
      </c>
      <c r="S1664" s="310" t="str">
        <f ca="1">price</f>
        <v/>
      </c>
      <c r="U1664" s="4"/>
      <c r="V1664" s="4"/>
      <c r="W1664" s="219" t="str">
        <f ca="1">comm_pd</f>
        <v/>
      </c>
      <c r="X1664" s="4"/>
      <c r="Y1664" s="8"/>
      <c r="Z1664" s="223"/>
    </row>
    <row r="1665" spans="1:26" x14ac:dyDescent="0.25">
      <c r="A1665" s="6" t="str">
        <f ca="1">no.</f>
        <v/>
      </c>
      <c r="E1665" s="4" t="str">
        <f ca="1">position</f>
        <v/>
      </c>
      <c r="I1665" s="318"/>
      <c r="L1665" s="4"/>
      <c r="N1665" s="6"/>
      <c r="P1665" s="20"/>
      <c r="Q1665" s="5" t="str">
        <f ca="1">score</f>
        <v/>
      </c>
      <c r="R1665" s="7" t="str">
        <f ca="1">rescore_pd</f>
        <v/>
      </c>
      <c r="S1665" s="310" t="str">
        <f ca="1">price</f>
        <v/>
      </c>
      <c r="U1665" s="4"/>
      <c r="V1665" s="4"/>
      <c r="W1665" s="219" t="str">
        <f ca="1">comm_pd</f>
        <v/>
      </c>
      <c r="X1665" s="4"/>
      <c r="Y1665" s="8"/>
      <c r="Z1665" s="223"/>
    </row>
    <row r="1666" spans="1:26" x14ac:dyDescent="0.25">
      <c r="A1666" s="6" t="str">
        <f ca="1">no.</f>
        <v/>
      </c>
      <c r="E1666" s="4" t="str">
        <f ca="1">position</f>
        <v/>
      </c>
      <c r="I1666" s="318"/>
      <c r="L1666" s="4"/>
      <c r="N1666" s="6"/>
      <c r="P1666" s="20"/>
      <c r="Q1666" s="5" t="str">
        <f ca="1">score</f>
        <v/>
      </c>
      <c r="R1666" s="7" t="str">
        <f ca="1">rescore_pd</f>
        <v/>
      </c>
      <c r="S1666" s="310" t="str">
        <f ca="1">price</f>
        <v/>
      </c>
      <c r="U1666" s="4"/>
      <c r="V1666" s="4"/>
      <c r="W1666" s="219" t="str">
        <f ca="1">comm_pd</f>
        <v/>
      </c>
      <c r="X1666" s="4"/>
      <c r="Y1666" s="8"/>
      <c r="Z1666" s="223"/>
    </row>
    <row r="1667" spans="1:26" x14ac:dyDescent="0.25">
      <c r="A1667" s="6" t="str">
        <f ca="1">no.</f>
        <v/>
      </c>
      <c r="E1667" s="4" t="str">
        <f ca="1">position</f>
        <v/>
      </c>
      <c r="I1667" s="318"/>
      <c r="L1667" s="4"/>
      <c r="N1667" s="6"/>
      <c r="P1667" s="20"/>
      <c r="Q1667" s="5" t="str">
        <f ca="1">score</f>
        <v/>
      </c>
      <c r="R1667" s="7" t="str">
        <f ca="1">rescore_pd</f>
        <v/>
      </c>
      <c r="S1667" s="310" t="str">
        <f ca="1">price</f>
        <v/>
      </c>
      <c r="U1667" s="4"/>
      <c r="V1667" s="4"/>
      <c r="W1667" s="219" t="str">
        <f ca="1">comm_pd</f>
        <v/>
      </c>
      <c r="X1667" s="4"/>
      <c r="Y1667" s="8"/>
      <c r="Z1667" s="223"/>
    </row>
    <row r="1668" spans="1:26" x14ac:dyDescent="0.25">
      <c r="A1668" s="6" t="str">
        <f ca="1">no.</f>
        <v/>
      </c>
      <c r="E1668" s="4" t="str">
        <f ca="1">position</f>
        <v/>
      </c>
      <c r="I1668" s="318"/>
      <c r="L1668" s="4"/>
      <c r="N1668" s="6"/>
      <c r="P1668" s="20"/>
      <c r="Q1668" s="5" t="str">
        <f ca="1">score</f>
        <v/>
      </c>
      <c r="R1668" s="7" t="str">
        <f ca="1">rescore_pd</f>
        <v/>
      </c>
      <c r="S1668" s="310" t="str">
        <f ca="1">price</f>
        <v/>
      </c>
      <c r="U1668" s="4"/>
      <c r="V1668" s="4"/>
      <c r="W1668" s="219" t="str">
        <f ca="1">comm_pd</f>
        <v/>
      </c>
      <c r="X1668" s="4"/>
      <c r="Y1668" s="8"/>
      <c r="Z1668" s="223"/>
    </row>
    <row r="1669" spans="1:26" x14ac:dyDescent="0.25">
      <c r="A1669" s="6" t="str">
        <f ca="1">no.</f>
        <v/>
      </c>
      <c r="E1669" s="4" t="str">
        <f ca="1">position</f>
        <v/>
      </c>
      <c r="I1669" s="318"/>
      <c r="L1669" s="4"/>
      <c r="N1669" s="6"/>
      <c r="P1669" s="20"/>
      <c r="Q1669" s="5" t="str">
        <f ca="1">score</f>
        <v/>
      </c>
      <c r="R1669" s="7" t="str">
        <f ca="1">rescore_pd</f>
        <v/>
      </c>
      <c r="S1669" s="310" t="str">
        <f ca="1">price</f>
        <v/>
      </c>
      <c r="U1669" s="4"/>
      <c r="V1669" s="4"/>
      <c r="W1669" s="219" t="str">
        <f ca="1">comm_pd</f>
        <v/>
      </c>
      <c r="X1669" s="4"/>
      <c r="Y1669" s="8"/>
      <c r="Z1669" s="223"/>
    </row>
    <row r="1670" spans="1:26" x14ac:dyDescent="0.25">
      <c r="A1670" s="6" t="str">
        <f ca="1">no.</f>
        <v/>
      </c>
      <c r="E1670" s="4" t="str">
        <f ca="1">position</f>
        <v/>
      </c>
      <c r="I1670" s="318"/>
      <c r="L1670" s="4"/>
      <c r="N1670" s="6"/>
      <c r="P1670" s="20"/>
      <c r="Q1670" s="5" t="str">
        <f ca="1">score</f>
        <v/>
      </c>
      <c r="R1670" s="7" t="str">
        <f ca="1">rescore_pd</f>
        <v/>
      </c>
      <c r="S1670" s="310" t="str">
        <f ca="1">price</f>
        <v/>
      </c>
      <c r="U1670" s="4"/>
      <c r="V1670" s="4"/>
      <c r="W1670" s="219" t="str">
        <f ca="1">comm_pd</f>
        <v/>
      </c>
      <c r="X1670" s="4"/>
      <c r="Y1670" s="8"/>
      <c r="Z1670" s="223"/>
    </row>
    <row r="1671" spans="1:26" x14ac:dyDescent="0.25">
      <c r="A1671" s="6" t="str">
        <f ca="1">no.</f>
        <v/>
      </c>
      <c r="E1671" s="4" t="str">
        <f ca="1">position</f>
        <v/>
      </c>
      <c r="I1671" s="318"/>
      <c r="L1671" s="4"/>
      <c r="N1671" s="6"/>
      <c r="P1671" s="20"/>
      <c r="Q1671" s="5" t="str">
        <f ca="1">score</f>
        <v/>
      </c>
      <c r="R1671" s="7" t="str">
        <f ca="1">rescore_pd</f>
        <v/>
      </c>
      <c r="S1671" s="310" t="str">
        <f ca="1">price</f>
        <v/>
      </c>
      <c r="U1671" s="4"/>
      <c r="V1671" s="4"/>
      <c r="W1671" s="219" t="str">
        <f ca="1">comm_pd</f>
        <v/>
      </c>
      <c r="X1671" s="4"/>
      <c r="Y1671" s="8"/>
      <c r="Z1671" s="223"/>
    </row>
    <row r="1672" spans="1:26" x14ac:dyDescent="0.25">
      <c r="A1672" s="6" t="str">
        <f ca="1">no.</f>
        <v/>
      </c>
      <c r="E1672" s="4" t="str">
        <f ca="1">position</f>
        <v/>
      </c>
      <c r="I1672" s="318"/>
      <c r="L1672" s="4"/>
      <c r="N1672" s="6"/>
      <c r="P1672" s="20"/>
      <c r="Q1672" s="5" t="str">
        <f ca="1">score</f>
        <v/>
      </c>
      <c r="R1672" s="7" t="str">
        <f ca="1">rescore_pd</f>
        <v/>
      </c>
      <c r="S1672" s="310" t="str">
        <f ca="1">price</f>
        <v/>
      </c>
      <c r="U1672" s="4"/>
      <c r="V1672" s="4"/>
      <c r="W1672" s="219" t="str">
        <f ca="1">comm_pd</f>
        <v/>
      </c>
      <c r="X1672" s="4"/>
      <c r="Y1672" s="8"/>
      <c r="Z1672" s="223"/>
    </row>
    <row r="1673" spans="1:26" x14ac:dyDescent="0.25">
      <c r="A1673" s="6" t="str">
        <f ca="1">no.</f>
        <v/>
      </c>
      <c r="E1673" s="4" t="str">
        <f ca="1">position</f>
        <v/>
      </c>
      <c r="I1673" s="318"/>
      <c r="L1673" s="4"/>
      <c r="N1673" s="6"/>
      <c r="P1673" s="20"/>
      <c r="Q1673" s="5" t="str">
        <f ca="1">score</f>
        <v/>
      </c>
      <c r="R1673" s="7" t="str">
        <f ca="1">rescore_pd</f>
        <v/>
      </c>
      <c r="S1673" s="310" t="str">
        <f ca="1">price</f>
        <v/>
      </c>
      <c r="U1673" s="4"/>
      <c r="V1673" s="4"/>
      <c r="W1673" s="219" t="str">
        <f ca="1">comm_pd</f>
        <v/>
      </c>
      <c r="X1673" s="4"/>
      <c r="Y1673" s="8"/>
      <c r="Z1673" s="223"/>
    </row>
    <row r="1674" spans="1:26" x14ac:dyDescent="0.25">
      <c r="A1674" s="6" t="str">
        <f ca="1">no.</f>
        <v/>
      </c>
      <c r="E1674" s="4" t="str">
        <f ca="1">position</f>
        <v/>
      </c>
      <c r="I1674" s="318"/>
      <c r="L1674" s="4"/>
      <c r="N1674" s="6"/>
      <c r="P1674" s="20"/>
      <c r="Q1674" s="5" t="str">
        <f ca="1">score</f>
        <v/>
      </c>
      <c r="R1674" s="7" t="str">
        <f ca="1">rescore_pd</f>
        <v/>
      </c>
      <c r="S1674" s="310" t="str">
        <f ca="1">price</f>
        <v/>
      </c>
      <c r="U1674" s="4"/>
      <c r="V1674" s="4"/>
      <c r="W1674" s="219" t="str">
        <f ca="1">comm_pd</f>
        <v/>
      </c>
      <c r="X1674" s="4"/>
      <c r="Y1674" s="8"/>
      <c r="Z1674" s="223"/>
    </row>
    <row r="1675" spans="1:26" x14ac:dyDescent="0.25">
      <c r="A1675" s="6" t="str">
        <f ca="1">no.</f>
        <v/>
      </c>
      <c r="E1675" s="4" t="str">
        <f ca="1">position</f>
        <v/>
      </c>
      <c r="I1675" s="318"/>
      <c r="L1675" s="4"/>
      <c r="N1675" s="6"/>
      <c r="P1675" s="20"/>
      <c r="Q1675" s="5" t="str">
        <f ca="1">score</f>
        <v/>
      </c>
      <c r="R1675" s="7" t="str">
        <f ca="1">rescore_pd</f>
        <v/>
      </c>
      <c r="S1675" s="310" t="str">
        <f ca="1">price</f>
        <v/>
      </c>
      <c r="U1675" s="4"/>
      <c r="V1675" s="4"/>
      <c r="W1675" s="219" t="str">
        <f ca="1">comm_pd</f>
        <v/>
      </c>
      <c r="X1675" s="4"/>
      <c r="Y1675" s="8"/>
      <c r="Z1675" s="223"/>
    </row>
    <row r="1676" spans="1:26" x14ac:dyDescent="0.25">
      <c r="A1676" s="6" t="str">
        <f ca="1">no.</f>
        <v/>
      </c>
      <c r="E1676" s="4" t="str">
        <f ca="1">position</f>
        <v/>
      </c>
      <c r="I1676" s="318"/>
      <c r="L1676" s="4"/>
      <c r="N1676" s="6"/>
      <c r="P1676" s="20"/>
      <c r="Q1676" s="5" t="str">
        <f ca="1">score</f>
        <v/>
      </c>
      <c r="R1676" s="7" t="str">
        <f ca="1">rescore_pd</f>
        <v/>
      </c>
      <c r="S1676" s="310" t="str">
        <f ca="1">price</f>
        <v/>
      </c>
      <c r="U1676" s="4"/>
      <c r="V1676" s="4"/>
      <c r="W1676" s="219" t="str">
        <f ca="1">comm_pd</f>
        <v/>
      </c>
      <c r="X1676" s="4"/>
      <c r="Y1676" s="8"/>
      <c r="Z1676" s="223"/>
    </row>
    <row r="1677" spans="1:26" x14ac:dyDescent="0.25">
      <c r="A1677" s="6" t="str">
        <f ca="1">no.</f>
        <v/>
      </c>
      <c r="E1677" s="4" t="str">
        <f ca="1">position</f>
        <v/>
      </c>
      <c r="I1677" s="318"/>
      <c r="L1677" s="4"/>
      <c r="N1677" s="6"/>
      <c r="P1677" s="20"/>
      <c r="Q1677" s="5" t="str">
        <f ca="1">score</f>
        <v/>
      </c>
      <c r="R1677" s="7" t="str">
        <f ca="1">rescore_pd</f>
        <v/>
      </c>
      <c r="S1677" s="310" t="str">
        <f ca="1">price</f>
        <v/>
      </c>
      <c r="U1677" s="4"/>
      <c r="V1677" s="4"/>
      <c r="W1677" s="219" t="str">
        <f ca="1">comm_pd</f>
        <v/>
      </c>
      <c r="X1677" s="4"/>
      <c r="Y1677" s="8"/>
      <c r="Z1677" s="223"/>
    </row>
    <row r="1678" spans="1:26" x14ac:dyDescent="0.25">
      <c r="A1678" s="6" t="str">
        <f ca="1">no.</f>
        <v/>
      </c>
      <c r="E1678" s="4" t="str">
        <f ca="1">position</f>
        <v/>
      </c>
      <c r="I1678" s="318"/>
      <c r="L1678" s="4"/>
      <c r="N1678" s="6"/>
      <c r="P1678" s="20"/>
      <c r="Q1678" s="5" t="str">
        <f ca="1">score</f>
        <v/>
      </c>
      <c r="R1678" s="7" t="str">
        <f ca="1">rescore_pd</f>
        <v/>
      </c>
      <c r="S1678" s="310" t="str">
        <f ca="1">price</f>
        <v/>
      </c>
      <c r="U1678" s="4"/>
      <c r="V1678" s="4"/>
      <c r="W1678" s="219" t="str">
        <f ca="1">comm_pd</f>
        <v/>
      </c>
      <c r="X1678" s="4"/>
      <c r="Y1678" s="8"/>
      <c r="Z1678" s="223"/>
    </row>
    <row r="1679" spans="1:26" x14ac:dyDescent="0.25">
      <c r="A1679" s="6" t="str">
        <f ca="1">no.</f>
        <v/>
      </c>
      <c r="E1679" s="4" t="str">
        <f ca="1">position</f>
        <v/>
      </c>
      <c r="I1679" s="318"/>
      <c r="L1679" s="4"/>
      <c r="N1679" s="6"/>
      <c r="P1679" s="20"/>
      <c r="Q1679" s="5" t="str">
        <f ca="1">score</f>
        <v/>
      </c>
      <c r="R1679" s="7" t="str">
        <f ca="1">rescore_pd</f>
        <v/>
      </c>
      <c r="S1679" s="310" t="str">
        <f ca="1">price</f>
        <v/>
      </c>
      <c r="U1679" s="4"/>
      <c r="V1679" s="4"/>
      <c r="W1679" s="219" t="str">
        <f ca="1">comm_pd</f>
        <v/>
      </c>
      <c r="X1679" s="4"/>
      <c r="Y1679" s="8"/>
      <c r="Z1679" s="223"/>
    </row>
    <row r="1680" spans="1:26" x14ac:dyDescent="0.25">
      <c r="A1680" s="6" t="str">
        <f ca="1">no.</f>
        <v/>
      </c>
      <c r="E1680" s="4" t="str">
        <f ca="1">position</f>
        <v/>
      </c>
      <c r="I1680" s="318"/>
      <c r="L1680" s="4"/>
      <c r="N1680" s="6"/>
      <c r="P1680" s="20"/>
      <c r="Q1680" s="5" t="str">
        <f ca="1">score</f>
        <v/>
      </c>
      <c r="R1680" s="7" t="str">
        <f ca="1">rescore_pd</f>
        <v/>
      </c>
      <c r="S1680" s="310" t="str">
        <f ca="1">price</f>
        <v/>
      </c>
      <c r="U1680" s="4"/>
      <c r="V1680" s="4"/>
      <c r="W1680" s="219" t="str">
        <f ca="1">comm_pd</f>
        <v/>
      </c>
      <c r="X1680" s="4"/>
      <c r="Y1680" s="8"/>
      <c r="Z1680" s="223"/>
    </row>
    <row r="1681" spans="1:26" x14ac:dyDescent="0.25">
      <c r="A1681" s="6" t="str">
        <f ca="1">no.</f>
        <v/>
      </c>
      <c r="E1681" s="4" t="str">
        <f ca="1">position</f>
        <v/>
      </c>
      <c r="I1681" s="318"/>
      <c r="L1681" s="4"/>
      <c r="N1681" s="6"/>
      <c r="P1681" s="20"/>
      <c r="Q1681" s="5" t="str">
        <f ca="1">score</f>
        <v/>
      </c>
      <c r="R1681" s="7" t="str">
        <f ca="1">rescore_pd</f>
        <v/>
      </c>
      <c r="S1681" s="310" t="str">
        <f ca="1">price</f>
        <v/>
      </c>
      <c r="U1681" s="4"/>
      <c r="V1681" s="4"/>
      <c r="W1681" s="219" t="str">
        <f ca="1">comm_pd</f>
        <v/>
      </c>
      <c r="X1681" s="4"/>
      <c r="Y1681" s="8"/>
      <c r="Z1681" s="223"/>
    </row>
    <row r="1682" spans="1:26" x14ac:dyDescent="0.25">
      <c r="A1682" s="6" t="str">
        <f ca="1">no.</f>
        <v/>
      </c>
      <c r="E1682" s="4" t="str">
        <f ca="1">position</f>
        <v/>
      </c>
      <c r="I1682" s="318"/>
      <c r="L1682" s="4"/>
      <c r="N1682" s="6"/>
      <c r="P1682" s="20"/>
      <c r="Q1682" s="5" t="str">
        <f ca="1">score</f>
        <v/>
      </c>
      <c r="R1682" s="7" t="str">
        <f ca="1">rescore_pd</f>
        <v/>
      </c>
      <c r="S1682" s="310" t="str">
        <f ca="1">price</f>
        <v/>
      </c>
      <c r="U1682" s="4"/>
      <c r="V1682" s="4"/>
      <c r="W1682" s="219" t="str">
        <f ca="1">comm_pd</f>
        <v/>
      </c>
      <c r="X1682" s="4"/>
      <c r="Y1682" s="8"/>
      <c r="Z1682" s="223"/>
    </row>
    <row r="1683" spans="1:26" x14ac:dyDescent="0.25">
      <c r="A1683" s="6" t="str">
        <f ca="1">no.</f>
        <v/>
      </c>
      <c r="E1683" s="4" t="str">
        <f ca="1">position</f>
        <v/>
      </c>
      <c r="I1683" s="318"/>
      <c r="L1683" s="4"/>
      <c r="N1683" s="6"/>
      <c r="P1683" s="20"/>
      <c r="Q1683" s="5" t="str">
        <f ca="1">score</f>
        <v/>
      </c>
      <c r="R1683" s="7" t="str">
        <f ca="1">rescore_pd</f>
        <v/>
      </c>
      <c r="S1683" s="310" t="str">
        <f ca="1">price</f>
        <v/>
      </c>
      <c r="U1683" s="4"/>
      <c r="V1683" s="4"/>
      <c r="W1683" s="219" t="str">
        <f ca="1">comm_pd</f>
        <v/>
      </c>
      <c r="X1683" s="4"/>
      <c r="Y1683" s="8"/>
      <c r="Z1683" s="223"/>
    </row>
    <row r="1684" spans="1:26" x14ac:dyDescent="0.25">
      <c r="A1684" s="6" t="str">
        <f ca="1">no.</f>
        <v/>
      </c>
      <c r="E1684" s="4" t="str">
        <f ca="1">position</f>
        <v/>
      </c>
      <c r="I1684" s="318"/>
      <c r="L1684" s="4"/>
      <c r="N1684" s="6"/>
      <c r="P1684" s="20"/>
      <c r="Q1684" s="5" t="str">
        <f ca="1">score</f>
        <v/>
      </c>
      <c r="R1684" s="7" t="str">
        <f ca="1">rescore_pd</f>
        <v/>
      </c>
      <c r="S1684" s="310" t="str">
        <f ca="1">price</f>
        <v/>
      </c>
      <c r="U1684" s="4"/>
      <c r="V1684" s="4"/>
      <c r="W1684" s="219" t="str">
        <f ca="1">comm_pd</f>
        <v/>
      </c>
      <c r="X1684" s="4"/>
      <c r="Y1684" s="8"/>
      <c r="Z1684" s="223"/>
    </row>
    <row r="1685" spans="1:26" x14ac:dyDescent="0.25">
      <c r="A1685" s="6" t="str">
        <f ca="1">no.</f>
        <v/>
      </c>
      <c r="E1685" s="4" t="str">
        <f ca="1">position</f>
        <v/>
      </c>
      <c r="I1685" s="318"/>
      <c r="L1685" s="4"/>
      <c r="N1685" s="6"/>
      <c r="P1685" s="20"/>
      <c r="Q1685" s="5" t="str">
        <f ca="1">score</f>
        <v/>
      </c>
      <c r="R1685" s="7" t="str">
        <f ca="1">rescore_pd</f>
        <v/>
      </c>
      <c r="S1685" s="310" t="str">
        <f ca="1">price</f>
        <v/>
      </c>
      <c r="U1685" s="4"/>
      <c r="V1685" s="4"/>
      <c r="W1685" s="219" t="str">
        <f ca="1">comm_pd</f>
        <v/>
      </c>
      <c r="X1685" s="4"/>
      <c r="Y1685" s="8"/>
      <c r="Z1685" s="223"/>
    </row>
    <row r="1686" spans="1:26" x14ac:dyDescent="0.25">
      <c r="A1686" s="6" t="str">
        <f ca="1">no.</f>
        <v/>
      </c>
      <c r="E1686" s="4" t="str">
        <f ca="1">position</f>
        <v/>
      </c>
      <c r="I1686" s="318"/>
      <c r="L1686" s="4"/>
      <c r="N1686" s="6"/>
      <c r="P1686" s="20"/>
      <c r="Q1686" s="5" t="str">
        <f ca="1">score</f>
        <v/>
      </c>
      <c r="R1686" s="7" t="str">
        <f ca="1">rescore_pd</f>
        <v/>
      </c>
      <c r="S1686" s="310" t="str">
        <f ca="1">price</f>
        <v/>
      </c>
      <c r="U1686" s="4"/>
      <c r="V1686" s="4"/>
      <c r="W1686" s="219" t="str">
        <f ca="1">comm_pd</f>
        <v/>
      </c>
      <c r="X1686" s="4"/>
      <c r="Y1686" s="8"/>
      <c r="Z1686" s="223"/>
    </row>
    <row r="1687" spans="1:26" x14ac:dyDescent="0.25">
      <c r="A1687" s="6" t="str">
        <f ca="1">no.</f>
        <v/>
      </c>
      <c r="E1687" s="4" t="str">
        <f ca="1">position</f>
        <v/>
      </c>
      <c r="I1687" s="318"/>
      <c r="L1687" s="4"/>
      <c r="N1687" s="6"/>
      <c r="P1687" s="20"/>
      <c r="Q1687" s="5" t="str">
        <f ca="1">score</f>
        <v/>
      </c>
      <c r="R1687" s="7" t="str">
        <f ca="1">rescore_pd</f>
        <v/>
      </c>
      <c r="S1687" s="310" t="str">
        <f ca="1">price</f>
        <v/>
      </c>
      <c r="U1687" s="4"/>
      <c r="V1687" s="4"/>
      <c r="W1687" s="219" t="str">
        <f ca="1">comm_pd</f>
        <v/>
      </c>
      <c r="X1687" s="4"/>
      <c r="Y1687" s="8"/>
      <c r="Z1687" s="223"/>
    </row>
    <row r="1688" spans="1:26" x14ac:dyDescent="0.25">
      <c r="A1688" s="6" t="str">
        <f ca="1">no.</f>
        <v/>
      </c>
      <c r="E1688" s="4" t="str">
        <f ca="1">position</f>
        <v/>
      </c>
      <c r="I1688" s="318"/>
      <c r="L1688" s="4"/>
      <c r="N1688" s="6"/>
      <c r="P1688" s="20"/>
      <c r="Q1688" s="5" t="str">
        <f ca="1">score</f>
        <v/>
      </c>
      <c r="R1688" s="7" t="str">
        <f ca="1">rescore_pd</f>
        <v/>
      </c>
      <c r="S1688" s="310" t="str">
        <f ca="1">price</f>
        <v/>
      </c>
      <c r="U1688" s="4"/>
      <c r="V1688" s="4"/>
      <c r="W1688" s="219" t="str">
        <f ca="1">comm_pd</f>
        <v/>
      </c>
      <c r="X1688" s="4"/>
      <c r="Y1688" s="8"/>
      <c r="Z1688" s="223"/>
    </row>
    <row r="1689" spans="1:26" x14ac:dyDescent="0.25">
      <c r="A1689" s="6" t="str">
        <f ca="1">no.</f>
        <v/>
      </c>
      <c r="E1689" s="4" t="str">
        <f ca="1">position</f>
        <v/>
      </c>
      <c r="I1689" s="318"/>
      <c r="L1689" s="4"/>
      <c r="N1689" s="6"/>
      <c r="P1689" s="20"/>
      <c r="Q1689" s="5" t="str">
        <f ca="1">score</f>
        <v/>
      </c>
      <c r="R1689" s="7" t="str">
        <f ca="1">rescore_pd</f>
        <v/>
      </c>
      <c r="S1689" s="310" t="str">
        <f ca="1">price</f>
        <v/>
      </c>
      <c r="U1689" s="4"/>
      <c r="V1689" s="4"/>
      <c r="W1689" s="219" t="str">
        <f ca="1">comm_pd</f>
        <v/>
      </c>
      <c r="X1689" s="4"/>
      <c r="Y1689" s="8"/>
      <c r="Z1689" s="223"/>
    </row>
    <row r="1690" spans="1:26" x14ac:dyDescent="0.25">
      <c r="A1690" s="6" t="str">
        <f ca="1">no.</f>
        <v/>
      </c>
      <c r="E1690" s="4" t="str">
        <f ca="1">position</f>
        <v/>
      </c>
      <c r="I1690" s="318"/>
      <c r="L1690" s="4"/>
      <c r="N1690" s="6"/>
      <c r="P1690" s="20"/>
      <c r="Q1690" s="5" t="str">
        <f ca="1">score</f>
        <v/>
      </c>
      <c r="R1690" s="7" t="str">
        <f ca="1">rescore_pd</f>
        <v/>
      </c>
      <c r="S1690" s="310" t="str">
        <f ca="1">price</f>
        <v/>
      </c>
      <c r="U1690" s="4"/>
      <c r="V1690" s="4"/>
      <c r="W1690" s="219" t="str">
        <f ca="1">comm_pd</f>
        <v/>
      </c>
      <c r="X1690" s="4"/>
      <c r="Y1690" s="8"/>
      <c r="Z1690" s="223"/>
    </row>
    <row r="1691" spans="1:26" x14ac:dyDescent="0.25">
      <c r="A1691" s="6" t="str">
        <f ca="1">no.</f>
        <v/>
      </c>
      <c r="E1691" s="4" t="str">
        <f ca="1">position</f>
        <v/>
      </c>
      <c r="I1691" s="318"/>
      <c r="L1691" s="4"/>
      <c r="N1691" s="6"/>
      <c r="P1691" s="20"/>
      <c r="Q1691" s="5" t="str">
        <f ca="1">score</f>
        <v/>
      </c>
      <c r="R1691" s="7" t="str">
        <f ca="1">rescore_pd</f>
        <v/>
      </c>
      <c r="S1691" s="310" t="str">
        <f ca="1">price</f>
        <v/>
      </c>
      <c r="U1691" s="4"/>
      <c r="V1691" s="4"/>
      <c r="W1691" s="219" t="str">
        <f ca="1">comm_pd</f>
        <v/>
      </c>
      <c r="X1691" s="4"/>
      <c r="Y1691" s="8"/>
      <c r="Z1691" s="223"/>
    </row>
    <row r="1692" spans="1:26" x14ac:dyDescent="0.25">
      <c r="A1692" s="6" t="str">
        <f ca="1">no.</f>
        <v/>
      </c>
      <c r="E1692" s="4" t="str">
        <f ca="1">position</f>
        <v/>
      </c>
      <c r="I1692" s="318"/>
      <c r="L1692" s="4"/>
      <c r="N1692" s="6"/>
      <c r="P1692" s="20"/>
      <c r="Q1692" s="5" t="str">
        <f ca="1">score</f>
        <v/>
      </c>
      <c r="R1692" s="7" t="str">
        <f ca="1">rescore_pd</f>
        <v/>
      </c>
      <c r="S1692" s="310" t="str">
        <f ca="1">price</f>
        <v/>
      </c>
      <c r="U1692" s="4"/>
      <c r="V1692" s="4"/>
      <c r="W1692" s="219" t="str">
        <f ca="1">comm_pd</f>
        <v/>
      </c>
      <c r="X1692" s="4"/>
      <c r="Y1692" s="8"/>
      <c r="Z1692" s="223"/>
    </row>
    <row r="1693" spans="1:26" x14ac:dyDescent="0.25">
      <c r="A1693" s="6" t="str">
        <f ca="1">no.</f>
        <v/>
      </c>
      <c r="E1693" s="4" t="str">
        <f ca="1">position</f>
        <v/>
      </c>
      <c r="I1693" s="318"/>
      <c r="L1693" s="4"/>
      <c r="N1693" s="6"/>
      <c r="P1693" s="20"/>
      <c r="Q1693" s="5" t="str">
        <f ca="1">score</f>
        <v/>
      </c>
      <c r="R1693" s="7" t="str">
        <f ca="1">rescore_pd</f>
        <v/>
      </c>
      <c r="S1693" s="310" t="str">
        <f ca="1">price</f>
        <v/>
      </c>
      <c r="U1693" s="4"/>
      <c r="V1693" s="4"/>
      <c r="W1693" s="219" t="str">
        <f ca="1">comm_pd</f>
        <v/>
      </c>
      <c r="X1693" s="4"/>
      <c r="Y1693" s="8"/>
      <c r="Z1693" s="223"/>
    </row>
    <row r="1694" spans="1:26" x14ac:dyDescent="0.25">
      <c r="A1694" s="6" t="str">
        <f ca="1">no.</f>
        <v/>
      </c>
      <c r="E1694" s="4" t="str">
        <f ca="1">position</f>
        <v/>
      </c>
      <c r="I1694" s="318"/>
      <c r="L1694" s="4"/>
      <c r="N1694" s="6"/>
      <c r="P1694" s="20"/>
      <c r="Q1694" s="5" t="str">
        <f ca="1">score</f>
        <v/>
      </c>
      <c r="R1694" s="7" t="str">
        <f ca="1">rescore_pd</f>
        <v/>
      </c>
      <c r="S1694" s="310" t="str">
        <f ca="1">price</f>
        <v/>
      </c>
      <c r="U1694" s="4"/>
      <c r="V1694" s="4"/>
      <c r="W1694" s="219" t="str">
        <f ca="1">comm_pd</f>
        <v/>
      </c>
      <c r="X1694" s="4"/>
      <c r="Y1694" s="8"/>
      <c r="Z1694" s="223"/>
    </row>
    <row r="1695" spans="1:26" x14ac:dyDescent="0.25">
      <c r="A1695" s="6" t="str">
        <f ca="1">no.</f>
        <v/>
      </c>
      <c r="E1695" s="4" t="str">
        <f ca="1">position</f>
        <v/>
      </c>
      <c r="I1695" s="318"/>
      <c r="L1695" s="4"/>
      <c r="N1695" s="6"/>
      <c r="P1695" s="20"/>
      <c r="Q1695" s="5" t="str">
        <f ca="1">score</f>
        <v/>
      </c>
      <c r="R1695" s="7" t="str">
        <f ca="1">rescore_pd</f>
        <v/>
      </c>
      <c r="S1695" s="310" t="str">
        <f ca="1">price</f>
        <v/>
      </c>
      <c r="U1695" s="4"/>
      <c r="V1695" s="4"/>
      <c r="W1695" s="219" t="str">
        <f ca="1">comm_pd</f>
        <v/>
      </c>
      <c r="X1695" s="4"/>
      <c r="Y1695" s="8"/>
      <c r="Z1695" s="223"/>
    </row>
    <row r="1696" spans="1:26" x14ac:dyDescent="0.25">
      <c r="A1696" s="6" t="str">
        <f ca="1">no.</f>
        <v/>
      </c>
      <c r="E1696" s="4" t="str">
        <f ca="1">position</f>
        <v/>
      </c>
      <c r="I1696" s="318"/>
      <c r="L1696" s="4"/>
      <c r="N1696" s="6"/>
      <c r="P1696" s="20"/>
      <c r="Q1696" s="5" t="str">
        <f ca="1">score</f>
        <v/>
      </c>
      <c r="R1696" s="7" t="str">
        <f ca="1">rescore_pd</f>
        <v/>
      </c>
      <c r="S1696" s="310" t="str">
        <f ca="1">price</f>
        <v/>
      </c>
      <c r="U1696" s="4"/>
      <c r="V1696" s="4"/>
      <c r="W1696" s="219" t="str">
        <f ca="1">comm_pd</f>
        <v/>
      </c>
      <c r="X1696" s="4"/>
      <c r="Y1696" s="8"/>
      <c r="Z1696" s="223"/>
    </row>
    <row r="1697" spans="1:26" x14ac:dyDescent="0.25">
      <c r="A1697" s="6" t="str">
        <f ca="1">no.</f>
        <v/>
      </c>
      <c r="E1697" s="4" t="str">
        <f ca="1">position</f>
        <v/>
      </c>
      <c r="I1697" s="318"/>
      <c r="L1697" s="4"/>
      <c r="N1697" s="6"/>
      <c r="P1697" s="20"/>
      <c r="Q1697" s="5" t="str">
        <f ca="1">score</f>
        <v/>
      </c>
      <c r="R1697" s="7" t="str">
        <f ca="1">rescore_pd</f>
        <v/>
      </c>
      <c r="S1697" s="310" t="str">
        <f ca="1">price</f>
        <v/>
      </c>
      <c r="U1697" s="4"/>
      <c r="V1697" s="4"/>
      <c r="W1697" s="219" t="str">
        <f ca="1">comm_pd</f>
        <v/>
      </c>
      <c r="X1697" s="4"/>
      <c r="Y1697" s="8"/>
      <c r="Z1697" s="223"/>
    </row>
    <row r="1698" spans="1:26" x14ac:dyDescent="0.25">
      <c r="A1698" s="6" t="str">
        <f ca="1">no.</f>
        <v/>
      </c>
      <c r="E1698" s="4" t="str">
        <f ca="1">position</f>
        <v/>
      </c>
      <c r="I1698" s="318"/>
      <c r="L1698" s="4"/>
      <c r="N1698" s="6"/>
      <c r="P1698" s="20"/>
      <c r="Q1698" s="5" t="str">
        <f ca="1">score</f>
        <v/>
      </c>
      <c r="R1698" s="7" t="str">
        <f ca="1">rescore_pd</f>
        <v/>
      </c>
      <c r="S1698" s="310" t="str">
        <f ca="1">price</f>
        <v/>
      </c>
      <c r="U1698" s="4"/>
      <c r="V1698" s="4"/>
      <c r="W1698" s="219" t="str">
        <f ca="1">comm_pd</f>
        <v/>
      </c>
      <c r="X1698" s="4"/>
      <c r="Y1698" s="8"/>
      <c r="Z1698" s="223"/>
    </row>
    <row r="1699" spans="1:26" x14ac:dyDescent="0.25">
      <c r="A1699" s="6" t="str">
        <f ca="1">no.</f>
        <v/>
      </c>
      <c r="E1699" s="4" t="str">
        <f ca="1">position</f>
        <v/>
      </c>
      <c r="I1699" s="318"/>
      <c r="L1699" s="4"/>
      <c r="N1699" s="6"/>
      <c r="P1699" s="20"/>
      <c r="Q1699" s="5" t="str">
        <f ca="1">score</f>
        <v/>
      </c>
      <c r="R1699" s="7" t="str">
        <f ca="1">rescore_pd</f>
        <v/>
      </c>
      <c r="S1699" s="310" t="str">
        <f ca="1">price</f>
        <v/>
      </c>
      <c r="U1699" s="4"/>
      <c r="V1699" s="4"/>
      <c r="W1699" s="219" t="str">
        <f ca="1">comm_pd</f>
        <v/>
      </c>
      <c r="X1699" s="4"/>
      <c r="Y1699" s="8"/>
      <c r="Z1699" s="223"/>
    </row>
    <row r="1700" spans="1:26" x14ac:dyDescent="0.25">
      <c r="A1700" s="6" t="str">
        <f ca="1">no.</f>
        <v/>
      </c>
      <c r="E1700" s="4" t="str">
        <f ca="1">position</f>
        <v/>
      </c>
      <c r="I1700" s="318"/>
      <c r="L1700" s="4"/>
      <c r="N1700" s="6"/>
      <c r="P1700" s="20"/>
      <c r="Q1700" s="5" t="str">
        <f ca="1">score</f>
        <v/>
      </c>
      <c r="R1700" s="7" t="str">
        <f ca="1">rescore_pd</f>
        <v/>
      </c>
      <c r="S1700" s="310" t="str">
        <f ca="1">price</f>
        <v/>
      </c>
      <c r="U1700" s="4"/>
      <c r="V1700" s="4"/>
      <c r="W1700" s="219" t="str">
        <f ca="1">comm_pd</f>
        <v/>
      </c>
      <c r="X1700" s="4"/>
      <c r="Y1700" s="8"/>
      <c r="Z1700" s="223"/>
    </row>
    <row r="1701" spans="1:26" x14ac:dyDescent="0.25">
      <c r="A1701" s="6" t="str">
        <f ca="1">no.</f>
        <v/>
      </c>
      <c r="E1701" s="4" t="str">
        <f ca="1">position</f>
        <v/>
      </c>
      <c r="I1701" s="318"/>
      <c r="L1701" s="4"/>
      <c r="N1701" s="6"/>
      <c r="P1701" s="20"/>
      <c r="Q1701" s="5" t="str">
        <f ca="1">score</f>
        <v/>
      </c>
      <c r="R1701" s="7" t="str">
        <f ca="1">rescore_pd</f>
        <v/>
      </c>
      <c r="S1701" s="310" t="str">
        <f ca="1">price</f>
        <v/>
      </c>
      <c r="U1701" s="4"/>
      <c r="V1701" s="4"/>
      <c r="W1701" s="219" t="str">
        <f ca="1">comm_pd</f>
        <v/>
      </c>
      <c r="X1701" s="4"/>
      <c r="Y1701" s="8"/>
      <c r="Z1701" s="223"/>
    </row>
    <row r="1702" spans="1:26" x14ac:dyDescent="0.25">
      <c r="A1702" s="6" t="str">
        <f ca="1">no.</f>
        <v/>
      </c>
      <c r="E1702" s="4" t="str">
        <f ca="1">position</f>
        <v/>
      </c>
      <c r="I1702" s="318"/>
      <c r="L1702" s="4"/>
      <c r="N1702" s="6"/>
      <c r="P1702" s="20"/>
      <c r="Q1702" s="5" t="str">
        <f ca="1">score</f>
        <v/>
      </c>
      <c r="R1702" s="7" t="str">
        <f ca="1">rescore_pd</f>
        <v/>
      </c>
      <c r="S1702" s="310" t="str">
        <f ca="1">price</f>
        <v/>
      </c>
      <c r="U1702" s="4"/>
      <c r="V1702" s="4"/>
      <c r="W1702" s="219" t="str">
        <f ca="1">comm_pd</f>
        <v/>
      </c>
      <c r="X1702" s="4"/>
      <c r="Y1702" s="8"/>
      <c r="Z1702" s="223"/>
    </row>
    <row r="1703" spans="1:26" x14ac:dyDescent="0.25">
      <c r="A1703" s="6" t="str">
        <f ca="1">no.</f>
        <v/>
      </c>
      <c r="E1703" s="4" t="str">
        <f ca="1">position</f>
        <v/>
      </c>
      <c r="I1703" s="318"/>
      <c r="L1703" s="4"/>
      <c r="N1703" s="6"/>
      <c r="P1703" s="20"/>
      <c r="Q1703" s="5" t="str">
        <f ca="1">score</f>
        <v/>
      </c>
      <c r="R1703" s="7" t="str">
        <f ca="1">rescore_pd</f>
        <v/>
      </c>
      <c r="S1703" s="310" t="str">
        <f ca="1">price</f>
        <v/>
      </c>
      <c r="U1703" s="4"/>
      <c r="V1703" s="4"/>
      <c r="W1703" s="219" t="str">
        <f ca="1">comm_pd</f>
        <v/>
      </c>
      <c r="X1703" s="4"/>
      <c r="Y1703" s="8"/>
      <c r="Z1703" s="223"/>
    </row>
    <row r="1704" spans="1:26" x14ac:dyDescent="0.25">
      <c r="A1704" s="6" t="str">
        <f ca="1">no.</f>
        <v/>
      </c>
      <c r="E1704" s="4" t="str">
        <f ca="1">position</f>
        <v/>
      </c>
      <c r="I1704" s="318"/>
      <c r="L1704" s="4"/>
      <c r="N1704" s="6"/>
      <c r="P1704" s="20"/>
      <c r="Q1704" s="5" t="str">
        <f ca="1">score</f>
        <v/>
      </c>
      <c r="R1704" s="7" t="str">
        <f ca="1">rescore_pd</f>
        <v/>
      </c>
      <c r="S1704" s="310" t="str">
        <f ca="1">price</f>
        <v/>
      </c>
      <c r="U1704" s="4"/>
      <c r="V1704" s="4"/>
      <c r="W1704" s="219" t="str">
        <f ca="1">comm_pd</f>
        <v/>
      </c>
      <c r="X1704" s="4"/>
      <c r="Y1704" s="8"/>
      <c r="Z1704" s="223"/>
    </row>
    <row r="1705" spans="1:26" x14ac:dyDescent="0.25">
      <c r="A1705" s="6" t="str">
        <f ca="1">no.</f>
        <v/>
      </c>
      <c r="E1705" s="4" t="str">
        <f ca="1">position</f>
        <v/>
      </c>
      <c r="I1705" s="318"/>
      <c r="L1705" s="4"/>
      <c r="N1705" s="6"/>
      <c r="P1705" s="20"/>
      <c r="Q1705" s="5" t="str">
        <f ca="1">score</f>
        <v/>
      </c>
      <c r="R1705" s="7" t="str">
        <f ca="1">rescore_pd</f>
        <v/>
      </c>
      <c r="S1705" s="310" t="str">
        <f ca="1">price</f>
        <v/>
      </c>
      <c r="U1705" s="4"/>
      <c r="V1705" s="4"/>
      <c r="W1705" s="219" t="str">
        <f ca="1">comm_pd</f>
        <v/>
      </c>
      <c r="X1705" s="4"/>
      <c r="Y1705" s="8"/>
      <c r="Z1705" s="223"/>
    </row>
    <row r="1706" spans="1:26" x14ac:dyDescent="0.25">
      <c r="A1706" s="6" t="str">
        <f ca="1">no.</f>
        <v/>
      </c>
      <c r="E1706" s="4" t="str">
        <f ca="1">position</f>
        <v/>
      </c>
      <c r="I1706" s="318"/>
      <c r="L1706" s="4"/>
      <c r="N1706" s="6"/>
      <c r="P1706" s="20"/>
      <c r="Q1706" s="5" t="str">
        <f ca="1">score</f>
        <v/>
      </c>
      <c r="R1706" s="7" t="str">
        <f ca="1">rescore_pd</f>
        <v/>
      </c>
      <c r="S1706" s="310" t="str">
        <f ca="1">price</f>
        <v/>
      </c>
      <c r="U1706" s="4"/>
      <c r="V1706" s="4"/>
      <c r="W1706" s="219" t="str">
        <f ca="1">comm_pd</f>
        <v/>
      </c>
      <c r="X1706" s="4"/>
      <c r="Y1706" s="8"/>
      <c r="Z1706" s="223"/>
    </row>
    <row r="1707" spans="1:26" x14ac:dyDescent="0.25">
      <c r="A1707" s="6" t="str">
        <f ca="1">no.</f>
        <v/>
      </c>
      <c r="E1707" s="4" t="str">
        <f ca="1">position</f>
        <v/>
      </c>
      <c r="I1707" s="318"/>
      <c r="L1707" s="4"/>
      <c r="N1707" s="6"/>
      <c r="P1707" s="20"/>
      <c r="Q1707" s="5" t="str">
        <f ca="1">score</f>
        <v/>
      </c>
      <c r="R1707" s="7" t="str">
        <f ca="1">rescore_pd</f>
        <v/>
      </c>
      <c r="S1707" s="310" t="str">
        <f ca="1">price</f>
        <v/>
      </c>
      <c r="U1707" s="4"/>
      <c r="V1707" s="4"/>
      <c r="W1707" s="219" t="str">
        <f ca="1">comm_pd</f>
        <v/>
      </c>
      <c r="X1707" s="4"/>
      <c r="Y1707" s="8"/>
      <c r="Z1707" s="223"/>
    </row>
    <row r="1708" spans="1:26" x14ac:dyDescent="0.25">
      <c r="A1708" s="6" t="str">
        <f ca="1">no.</f>
        <v/>
      </c>
      <c r="E1708" s="4" t="str">
        <f ca="1">position</f>
        <v/>
      </c>
      <c r="I1708" s="318"/>
      <c r="L1708" s="4"/>
      <c r="N1708" s="6"/>
      <c r="P1708" s="20"/>
      <c r="Q1708" s="5" t="str">
        <f ca="1">score</f>
        <v/>
      </c>
      <c r="R1708" s="7" t="str">
        <f ca="1">rescore_pd</f>
        <v/>
      </c>
      <c r="S1708" s="310" t="str">
        <f ca="1">price</f>
        <v/>
      </c>
      <c r="U1708" s="4"/>
      <c r="V1708" s="4"/>
      <c r="W1708" s="219" t="str">
        <f ca="1">comm_pd</f>
        <v/>
      </c>
      <c r="X1708" s="4"/>
      <c r="Y1708" s="8"/>
      <c r="Z1708" s="223"/>
    </row>
    <row r="1709" spans="1:26" x14ac:dyDescent="0.25">
      <c r="A1709" s="6" t="str">
        <f ca="1">no.</f>
        <v/>
      </c>
      <c r="E1709" s="4" t="str">
        <f ca="1">position</f>
        <v/>
      </c>
      <c r="I1709" s="318"/>
      <c r="L1709" s="4"/>
      <c r="N1709" s="6"/>
      <c r="P1709" s="20"/>
      <c r="Q1709" s="5" t="str">
        <f ca="1">score</f>
        <v/>
      </c>
      <c r="R1709" s="7" t="str">
        <f ca="1">rescore_pd</f>
        <v/>
      </c>
      <c r="S1709" s="310" t="str">
        <f ca="1">price</f>
        <v/>
      </c>
      <c r="U1709" s="4"/>
      <c r="V1709" s="4"/>
      <c r="W1709" s="219" t="str">
        <f ca="1">comm_pd</f>
        <v/>
      </c>
      <c r="X1709" s="4"/>
      <c r="Y1709" s="8"/>
      <c r="Z1709" s="223"/>
    </row>
    <row r="1710" spans="1:26" x14ac:dyDescent="0.25">
      <c r="A1710" s="6" t="str">
        <f ca="1">no.</f>
        <v/>
      </c>
      <c r="E1710" s="4" t="str">
        <f ca="1">position</f>
        <v/>
      </c>
      <c r="I1710" s="318"/>
      <c r="L1710" s="4"/>
      <c r="N1710" s="6"/>
      <c r="P1710" s="20"/>
      <c r="Q1710" s="5" t="str">
        <f ca="1">score</f>
        <v/>
      </c>
      <c r="R1710" s="7" t="str">
        <f ca="1">rescore_pd</f>
        <v/>
      </c>
      <c r="S1710" s="310" t="str">
        <f ca="1">price</f>
        <v/>
      </c>
      <c r="U1710" s="4"/>
      <c r="V1710" s="4"/>
      <c r="W1710" s="219" t="str">
        <f ca="1">comm_pd</f>
        <v/>
      </c>
      <c r="X1710" s="4"/>
      <c r="Y1710" s="8"/>
      <c r="Z1710" s="223"/>
    </row>
    <row r="1711" spans="1:26" x14ac:dyDescent="0.25">
      <c r="A1711" s="6" t="str">
        <f ca="1">no.</f>
        <v/>
      </c>
      <c r="E1711" s="4" t="str">
        <f ca="1">position</f>
        <v/>
      </c>
      <c r="I1711" s="318"/>
      <c r="L1711" s="4"/>
      <c r="N1711" s="6"/>
      <c r="P1711" s="20"/>
      <c r="Q1711" s="5" t="str">
        <f ca="1">score</f>
        <v/>
      </c>
      <c r="R1711" s="7" t="str">
        <f ca="1">rescore_pd</f>
        <v/>
      </c>
      <c r="S1711" s="310" t="str">
        <f ca="1">price</f>
        <v/>
      </c>
      <c r="U1711" s="4"/>
      <c r="V1711" s="4"/>
      <c r="W1711" s="219" t="str">
        <f ca="1">comm_pd</f>
        <v/>
      </c>
      <c r="X1711" s="4"/>
      <c r="Y1711" s="8"/>
      <c r="Z1711" s="223"/>
    </row>
    <row r="1712" spans="1:26" x14ac:dyDescent="0.25">
      <c r="A1712" s="6" t="str">
        <f ca="1">no.</f>
        <v/>
      </c>
      <c r="E1712" s="4" t="str">
        <f ca="1">position</f>
        <v/>
      </c>
      <c r="I1712" s="318"/>
      <c r="L1712" s="4"/>
      <c r="N1712" s="6"/>
      <c r="P1712" s="20"/>
      <c r="Q1712" s="5" t="str">
        <f ca="1">score</f>
        <v/>
      </c>
      <c r="R1712" s="7" t="str">
        <f ca="1">rescore_pd</f>
        <v/>
      </c>
      <c r="S1712" s="310" t="str">
        <f ca="1">price</f>
        <v/>
      </c>
      <c r="U1712" s="4"/>
      <c r="V1712" s="4"/>
      <c r="W1712" s="219" t="str">
        <f ca="1">comm_pd</f>
        <v/>
      </c>
      <c r="X1712" s="4"/>
      <c r="Y1712" s="8"/>
      <c r="Z1712" s="223"/>
    </row>
    <row r="1713" spans="1:26" x14ac:dyDescent="0.25">
      <c r="A1713" s="6" t="str">
        <f ca="1">no.</f>
        <v/>
      </c>
      <c r="E1713" s="4" t="str">
        <f ca="1">position</f>
        <v/>
      </c>
      <c r="I1713" s="318"/>
      <c r="L1713" s="4"/>
      <c r="N1713" s="6"/>
      <c r="P1713" s="20"/>
      <c r="Q1713" s="5" t="str">
        <f ca="1">score</f>
        <v/>
      </c>
      <c r="R1713" s="7" t="str">
        <f ca="1">rescore_pd</f>
        <v/>
      </c>
      <c r="S1713" s="310" t="str">
        <f ca="1">price</f>
        <v/>
      </c>
      <c r="U1713" s="4"/>
      <c r="V1713" s="4"/>
      <c r="W1713" s="219" t="str">
        <f ca="1">comm_pd</f>
        <v/>
      </c>
      <c r="X1713" s="4"/>
      <c r="Y1713" s="8"/>
      <c r="Z1713" s="223"/>
    </row>
    <row r="1714" spans="1:26" x14ac:dyDescent="0.25">
      <c r="A1714" s="6" t="str">
        <f ca="1">no.</f>
        <v/>
      </c>
      <c r="E1714" s="4" t="str">
        <f ca="1">position</f>
        <v/>
      </c>
      <c r="I1714" s="318"/>
      <c r="L1714" s="4"/>
      <c r="N1714" s="6"/>
      <c r="P1714" s="20"/>
      <c r="Q1714" s="5" t="str">
        <f ca="1">score</f>
        <v/>
      </c>
      <c r="R1714" s="7" t="str">
        <f ca="1">rescore_pd</f>
        <v/>
      </c>
      <c r="S1714" s="310" t="str">
        <f ca="1">price</f>
        <v/>
      </c>
      <c r="U1714" s="4"/>
      <c r="V1714" s="4"/>
      <c r="W1714" s="219" t="str">
        <f ca="1">comm_pd</f>
        <v/>
      </c>
      <c r="X1714" s="4"/>
      <c r="Y1714" s="8"/>
      <c r="Z1714" s="223"/>
    </row>
    <row r="1715" spans="1:26" x14ac:dyDescent="0.25">
      <c r="A1715" s="6" t="str">
        <f ca="1">no.</f>
        <v/>
      </c>
      <c r="E1715" s="4" t="str">
        <f ca="1">position</f>
        <v/>
      </c>
      <c r="I1715" s="318"/>
      <c r="L1715" s="4"/>
      <c r="N1715" s="6"/>
      <c r="P1715" s="20"/>
      <c r="Q1715" s="5" t="str">
        <f ca="1">score</f>
        <v/>
      </c>
      <c r="R1715" s="7" t="str">
        <f ca="1">rescore_pd</f>
        <v/>
      </c>
      <c r="S1715" s="310" t="str">
        <f ca="1">price</f>
        <v/>
      </c>
      <c r="U1715" s="4"/>
      <c r="V1715" s="4"/>
      <c r="W1715" s="219" t="str">
        <f ca="1">comm_pd</f>
        <v/>
      </c>
      <c r="X1715" s="4"/>
      <c r="Y1715" s="8"/>
      <c r="Z1715" s="223"/>
    </row>
    <row r="1716" spans="1:26" x14ac:dyDescent="0.25">
      <c r="A1716" s="6" t="str">
        <f ca="1">no.</f>
        <v/>
      </c>
      <c r="E1716" s="4" t="str">
        <f ca="1">position</f>
        <v/>
      </c>
      <c r="I1716" s="318"/>
      <c r="L1716" s="4"/>
      <c r="N1716" s="6"/>
      <c r="P1716" s="20"/>
      <c r="Q1716" s="5" t="str">
        <f ca="1">score</f>
        <v/>
      </c>
      <c r="R1716" s="7" t="str">
        <f ca="1">rescore_pd</f>
        <v/>
      </c>
      <c r="S1716" s="310" t="str">
        <f ca="1">price</f>
        <v/>
      </c>
      <c r="U1716" s="4"/>
      <c r="V1716" s="4"/>
      <c r="W1716" s="219" t="str">
        <f ca="1">comm_pd</f>
        <v/>
      </c>
      <c r="X1716" s="4"/>
      <c r="Y1716" s="8"/>
      <c r="Z1716" s="223"/>
    </row>
    <row r="1717" spans="1:26" x14ac:dyDescent="0.25">
      <c r="A1717" s="6" t="str">
        <f ca="1">no.</f>
        <v/>
      </c>
      <c r="E1717" s="4" t="str">
        <f ca="1">position</f>
        <v/>
      </c>
      <c r="I1717" s="318"/>
      <c r="L1717" s="4"/>
      <c r="N1717" s="6"/>
      <c r="P1717" s="20"/>
      <c r="Q1717" s="5" t="str">
        <f ca="1">score</f>
        <v/>
      </c>
      <c r="R1717" s="7" t="str">
        <f ca="1">rescore_pd</f>
        <v/>
      </c>
      <c r="S1717" s="310" t="str">
        <f ca="1">price</f>
        <v/>
      </c>
      <c r="U1717" s="4"/>
      <c r="V1717" s="4"/>
      <c r="W1717" s="219" t="str">
        <f ca="1">comm_pd</f>
        <v/>
      </c>
      <c r="X1717" s="4"/>
      <c r="Y1717" s="8"/>
      <c r="Z1717" s="223"/>
    </row>
    <row r="1718" spans="1:26" x14ac:dyDescent="0.25">
      <c r="A1718" s="6" t="str">
        <f ca="1">no.</f>
        <v/>
      </c>
      <c r="E1718" s="4" t="str">
        <f ca="1">position</f>
        <v/>
      </c>
      <c r="I1718" s="318"/>
      <c r="L1718" s="4"/>
      <c r="N1718" s="6"/>
      <c r="P1718" s="20"/>
      <c r="Q1718" s="5" t="str">
        <f ca="1">score</f>
        <v/>
      </c>
      <c r="R1718" s="7" t="str">
        <f ca="1">rescore_pd</f>
        <v/>
      </c>
      <c r="S1718" s="310" t="str">
        <f ca="1">price</f>
        <v/>
      </c>
      <c r="U1718" s="4"/>
      <c r="V1718" s="4"/>
      <c r="W1718" s="219" t="str">
        <f ca="1">comm_pd</f>
        <v/>
      </c>
      <c r="X1718" s="4"/>
      <c r="Y1718" s="8"/>
      <c r="Z1718" s="223"/>
    </row>
    <row r="1719" spans="1:26" x14ac:dyDescent="0.25">
      <c r="A1719" s="6" t="str">
        <f ca="1">no.</f>
        <v/>
      </c>
      <c r="E1719" s="4" t="str">
        <f ca="1">position</f>
        <v/>
      </c>
      <c r="I1719" s="318"/>
      <c r="L1719" s="4"/>
      <c r="N1719" s="6"/>
      <c r="P1719" s="20"/>
      <c r="Q1719" s="5" t="str">
        <f ca="1">score</f>
        <v/>
      </c>
      <c r="R1719" s="7" t="str">
        <f ca="1">rescore_pd</f>
        <v/>
      </c>
      <c r="S1719" s="310" t="str">
        <f ca="1">price</f>
        <v/>
      </c>
      <c r="U1719" s="4"/>
      <c r="V1719" s="4"/>
      <c r="W1719" s="219" t="str">
        <f ca="1">comm_pd</f>
        <v/>
      </c>
      <c r="X1719" s="4"/>
      <c r="Y1719" s="8"/>
      <c r="Z1719" s="223"/>
    </row>
    <row r="1720" spans="1:26" x14ac:dyDescent="0.25">
      <c r="A1720" s="6" t="str">
        <f ca="1">no.</f>
        <v/>
      </c>
      <c r="E1720" s="4" t="str">
        <f ca="1">position</f>
        <v/>
      </c>
      <c r="I1720" s="318"/>
      <c r="L1720" s="4"/>
      <c r="N1720" s="6"/>
      <c r="P1720" s="20"/>
      <c r="Q1720" s="5" t="str">
        <f ca="1">score</f>
        <v/>
      </c>
      <c r="R1720" s="7" t="str">
        <f ca="1">rescore_pd</f>
        <v/>
      </c>
      <c r="S1720" s="310" t="str">
        <f ca="1">price</f>
        <v/>
      </c>
      <c r="U1720" s="4"/>
      <c r="V1720" s="4"/>
      <c r="W1720" s="219" t="str">
        <f ca="1">comm_pd</f>
        <v/>
      </c>
      <c r="X1720" s="4"/>
      <c r="Y1720" s="8"/>
      <c r="Z1720" s="223"/>
    </row>
    <row r="1721" spans="1:26" x14ac:dyDescent="0.25">
      <c r="A1721" s="6" t="str">
        <f ca="1">no.</f>
        <v/>
      </c>
      <c r="E1721" s="4" t="str">
        <f ca="1">position</f>
        <v/>
      </c>
      <c r="I1721" s="318"/>
      <c r="L1721" s="4"/>
      <c r="N1721" s="6"/>
      <c r="P1721" s="20"/>
      <c r="Q1721" s="5" t="str">
        <f ca="1">score</f>
        <v/>
      </c>
      <c r="R1721" s="7" t="str">
        <f ca="1">rescore_pd</f>
        <v/>
      </c>
      <c r="S1721" s="310" t="str">
        <f ca="1">price</f>
        <v/>
      </c>
      <c r="U1721" s="4"/>
      <c r="V1721" s="4"/>
      <c r="W1721" s="219" t="str">
        <f ca="1">comm_pd</f>
        <v/>
      </c>
      <c r="X1721" s="4"/>
      <c r="Y1721" s="8"/>
      <c r="Z1721" s="223"/>
    </row>
    <row r="1722" spans="1:26" x14ac:dyDescent="0.25">
      <c r="A1722" s="6" t="str">
        <f ca="1">no.</f>
        <v/>
      </c>
      <c r="E1722" s="4" t="str">
        <f ca="1">position</f>
        <v/>
      </c>
      <c r="I1722" s="318"/>
      <c r="L1722" s="4"/>
      <c r="N1722" s="6"/>
      <c r="P1722" s="20"/>
      <c r="Q1722" s="5" t="str">
        <f ca="1">score</f>
        <v/>
      </c>
      <c r="R1722" s="7" t="str">
        <f ca="1">rescore_pd</f>
        <v/>
      </c>
      <c r="S1722" s="310" t="str">
        <f ca="1">price</f>
        <v/>
      </c>
      <c r="U1722" s="4"/>
      <c r="V1722" s="4"/>
      <c r="W1722" s="219" t="str">
        <f ca="1">comm_pd</f>
        <v/>
      </c>
      <c r="X1722" s="4"/>
      <c r="Y1722" s="8"/>
      <c r="Z1722" s="223"/>
    </row>
    <row r="1723" spans="1:26" x14ac:dyDescent="0.25">
      <c r="A1723" s="6" t="str">
        <f ca="1">no.</f>
        <v/>
      </c>
      <c r="E1723" s="4" t="str">
        <f ca="1">position</f>
        <v/>
      </c>
      <c r="I1723" s="318"/>
      <c r="L1723" s="4"/>
      <c r="N1723" s="6"/>
      <c r="P1723" s="20"/>
      <c r="Q1723" s="5" t="str">
        <f ca="1">score</f>
        <v/>
      </c>
      <c r="R1723" s="7" t="str">
        <f ca="1">rescore_pd</f>
        <v/>
      </c>
      <c r="S1723" s="310" t="str">
        <f ca="1">price</f>
        <v/>
      </c>
      <c r="U1723" s="4"/>
      <c r="V1723" s="4"/>
      <c r="W1723" s="219" t="str">
        <f ca="1">comm_pd</f>
        <v/>
      </c>
      <c r="X1723" s="4"/>
      <c r="Y1723" s="8"/>
      <c r="Z1723" s="223"/>
    </row>
    <row r="1724" spans="1:26" x14ac:dyDescent="0.25">
      <c r="A1724" s="6" t="str">
        <f ca="1">no.</f>
        <v/>
      </c>
      <c r="E1724" s="4" t="str">
        <f ca="1">position</f>
        <v/>
      </c>
      <c r="I1724" s="318"/>
      <c r="L1724" s="4"/>
      <c r="N1724" s="6"/>
      <c r="P1724" s="20"/>
      <c r="Q1724" s="5" t="str">
        <f ca="1">score</f>
        <v/>
      </c>
      <c r="R1724" s="7" t="str">
        <f ca="1">rescore_pd</f>
        <v/>
      </c>
      <c r="S1724" s="310" t="str">
        <f ca="1">price</f>
        <v/>
      </c>
      <c r="U1724" s="4"/>
      <c r="V1724" s="4"/>
      <c r="W1724" s="219" t="str">
        <f ca="1">comm_pd</f>
        <v/>
      </c>
      <c r="X1724" s="4"/>
      <c r="Y1724" s="8"/>
      <c r="Z1724" s="223"/>
    </row>
    <row r="1725" spans="1:26" x14ac:dyDescent="0.25">
      <c r="A1725" s="6" t="str">
        <f ca="1">no.</f>
        <v/>
      </c>
      <c r="E1725" s="4" t="str">
        <f ca="1">position</f>
        <v/>
      </c>
      <c r="I1725" s="318"/>
      <c r="L1725" s="4"/>
      <c r="N1725" s="6"/>
      <c r="P1725" s="20"/>
      <c r="Q1725" s="5" t="str">
        <f ca="1">score</f>
        <v/>
      </c>
      <c r="R1725" s="7" t="str">
        <f ca="1">rescore_pd</f>
        <v/>
      </c>
      <c r="S1725" s="310" t="str">
        <f ca="1">price</f>
        <v/>
      </c>
      <c r="U1725" s="4"/>
      <c r="V1725" s="4"/>
      <c r="W1725" s="219" t="str">
        <f ca="1">comm_pd</f>
        <v/>
      </c>
      <c r="X1725" s="4"/>
      <c r="Y1725" s="8"/>
      <c r="Z1725" s="223"/>
    </row>
    <row r="1726" spans="1:26" x14ac:dyDescent="0.25">
      <c r="A1726" s="6" t="str">
        <f ca="1">no.</f>
        <v/>
      </c>
      <c r="E1726" s="4" t="str">
        <f ca="1">position</f>
        <v/>
      </c>
      <c r="I1726" s="318"/>
      <c r="L1726" s="4"/>
      <c r="N1726" s="6"/>
      <c r="P1726" s="20"/>
      <c r="Q1726" s="5" t="str">
        <f ca="1">score</f>
        <v/>
      </c>
      <c r="R1726" s="7" t="str">
        <f ca="1">rescore_pd</f>
        <v/>
      </c>
      <c r="S1726" s="310" t="str">
        <f ca="1">price</f>
        <v/>
      </c>
      <c r="U1726" s="4"/>
      <c r="V1726" s="4"/>
      <c r="W1726" s="219" t="str">
        <f ca="1">comm_pd</f>
        <v/>
      </c>
      <c r="X1726" s="4"/>
      <c r="Y1726" s="8"/>
      <c r="Z1726" s="223"/>
    </row>
    <row r="1727" spans="1:26" x14ac:dyDescent="0.25">
      <c r="A1727" s="6" t="str">
        <f ca="1">no.</f>
        <v/>
      </c>
      <c r="E1727" s="4" t="str">
        <f ca="1">position</f>
        <v/>
      </c>
      <c r="I1727" s="318"/>
      <c r="L1727" s="4"/>
      <c r="N1727" s="6"/>
      <c r="P1727" s="20"/>
      <c r="Q1727" s="5" t="str">
        <f ca="1">score</f>
        <v/>
      </c>
      <c r="R1727" s="7" t="str">
        <f ca="1">rescore_pd</f>
        <v/>
      </c>
      <c r="S1727" s="310" t="str">
        <f ca="1">price</f>
        <v/>
      </c>
      <c r="U1727" s="4"/>
      <c r="V1727" s="4"/>
      <c r="W1727" s="219" t="str">
        <f ca="1">comm_pd</f>
        <v/>
      </c>
      <c r="X1727" s="4"/>
      <c r="Y1727" s="8"/>
      <c r="Z1727" s="223"/>
    </row>
    <row r="1728" spans="1:26" x14ac:dyDescent="0.25">
      <c r="A1728" s="6" t="str">
        <f ca="1">no.</f>
        <v/>
      </c>
      <c r="E1728" s="4" t="str">
        <f ca="1">position</f>
        <v/>
      </c>
      <c r="I1728" s="318"/>
      <c r="L1728" s="4"/>
      <c r="N1728" s="6"/>
      <c r="P1728" s="20"/>
      <c r="Q1728" s="5" t="str">
        <f ca="1">score</f>
        <v/>
      </c>
      <c r="R1728" s="7" t="str">
        <f ca="1">rescore_pd</f>
        <v/>
      </c>
      <c r="S1728" s="310" t="str">
        <f ca="1">price</f>
        <v/>
      </c>
      <c r="U1728" s="4"/>
      <c r="V1728" s="4"/>
      <c r="W1728" s="219" t="str">
        <f ca="1">comm_pd</f>
        <v/>
      </c>
      <c r="X1728" s="4"/>
      <c r="Y1728" s="8"/>
      <c r="Z1728" s="223"/>
    </row>
    <row r="1729" spans="1:26" x14ac:dyDescent="0.25">
      <c r="A1729" s="6" t="str">
        <f ca="1">no.</f>
        <v/>
      </c>
      <c r="E1729" s="4" t="str">
        <f ca="1">position</f>
        <v/>
      </c>
      <c r="I1729" s="318"/>
      <c r="L1729" s="4"/>
      <c r="N1729" s="6"/>
      <c r="P1729" s="20"/>
      <c r="Q1729" s="5" t="str">
        <f ca="1">score</f>
        <v/>
      </c>
      <c r="R1729" s="7" t="str">
        <f ca="1">rescore_pd</f>
        <v/>
      </c>
      <c r="S1729" s="310" t="str">
        <f ca="1">price</f>
        <v/>
      </c>
      <c r="U1729" s="4"/>
      <c r="V1729" s="4"/>
      <c r="W1729" s="219" t="str">
        <f ca="1">comm_pd</f>
        <v/>
      </c>
      <c r="X1729" s="4"/>
      <c r="Y1729" s="8"/>
      <c r="Z1729" s="223"/>
    </row>
    <row r="1730" spans="1:26" x14ac:dyDescent="0.25">
      <c r="A1730" s="6" t="str">
        <f ca="1">no.</f>
        <v/>
      </c>
      <c r="E1730" s="4" t="str">
        <f ca="1">position</f>
        <v/>
      </c>
      <c r="I1730" s="318"/>
      <c r="L1730" s="4"/>
      <c r="N1730" s="6"/>
      <c r="P1730" s="20"/>
      <c r="Q1730" s="5" t="str">
        <f ca="1">score</f>
        <v/>
      </c>
      <c r="R1730" s="7" t="str">
        <f ca="1">rescore_pd</f>
        <v/>
      </c>
      <c r="S1730" s="310" t="str">
        <f ca="1">price</f>
        <v/>
      </c>
      <c r="U1730" s="4"/>
      <c r="V1730" s="4"/>
      <c r="W1730" s="219" t="str">
        <f ca="1">comm_pd</f>
        <v/>
      </c>
      <c r="X1730" s="4"/>
      <c r="Y1730" s="8"/>
      <c r="Z1730" s="223"/>
    </row>
    <row r="1731" spans="1:26" x14ac:dyDescent="0.25">
      <c r="A1731" s="6" t="str">
        <f ca="1">no.</f>
        <v/>
      </c>
      <c r="E1731" s="4" t="str">
        <f ca="1">position</f>
        <v/>
      </c>
      <c r="I1731" s="318"/>
      <c r="L1731" s="4"/>
      <c r="N1731" s="6"/>
      <c r="P1731" s="20"/>
      <c r="Q1731" s="5" t="str">
        <f ca="1">score</f>
        <v/>
      </c>
      <c r="R1731" s="7" t="str">
        <f ca="1">rescore_pd</f>
        <v/>
      </c>
      <c r="S1731" s="310" t="str">
        <f ca="1">price</f>
        <v/>
      </c>
      <c r="U1731" s="4"/>
      <c r="V1731" s="4"/>
      <c r="W1731" s="219" t="str">
        <f ca="1">comm_pd</f>
        <v/>
      </c>
      <c r="X1731" s="4"/>
      <c r="Y1731" s="8"/>
      <c r="Z1731" s="223"/>
    </row>
    <row r="1732" spans="1:26" x14ac:dyDescent="0.25">
      <c r="A1732" s="6" t="str">
        <f ca="1">no.</f>
        <v/>
      </c>
      <c r="E1732" s="4" t="str">
        <f ca="1">position</f>
        <v/>
      </c>
      <c r="I1732" s="318"/>
      <c r="L1732" s="4"/>
      <c r="N1732" s="6"/>
      <c r="P1732" s="20"/>
      <c r="Q1732" s="5" t="str">
        <f ca="1">score</f>
        <v/>
      </c>
      <c r="R1732" s="7" t="str">
        <f ca="1">rescore_pd</f>
        <v/>
      </c>
      <c r="S1732" s="310" t="str">
        <f ca="1">price</f>
        <v/>
      </c>
      <c r="U1732" s="4"/>
      <c r="V1732" s="4"/>
      <c r="W1732" s="219" t="str">
        <f ca="1">comm_pd</f>
        <v/>
      </c>
      <c r="X1732" s="4"/>
      <c r="Y1732" s="8"/>
      <c r="Z1732" s="223"/>
    </row>
    <row r="1733" spans="1:26" x14ac:dyDescent="0.25">
      <c r="A1733" s="6" t="str">
        <f ca="1">no.</f>
        <v/>
      </c>
      <c r="E1733" s="4" t="str">
        <f ca="1">position</f>
        <v/>
      </c>
      <c r="I1733" s="318"/>
      <c r="L1733" s="4"/>
      <c r="N1733" s="6"/>
      <c r="P1733" s="20"/>
      <c r="Q1733" s="5" t="str">
        <f ca="1">score</f>
        <v/>
      </c>
      <c r="R1733" s="7" t="str">
        <f ca="1">rescore_pd</f>
        <v/>
      </c>
      <c r="S1733" s="310" t="str">
        <f ca="1">price</f>
        <v/>
      </c>
      <c r="U1733" s="4"/>
      <c r="V1733" s="4"/>
      <c r="W1733" s="219" t="str">
        <f ca="1">comm_pd</f>
        <v/>
      </c>
      <c r="X1733" s="4"/>
      <c r="Y1733" s="8"/>
      <c r="Z1733" s="223"/>
    </row>
    <row r="1734" spans="1:26" x14ac:dyDescent="0.25">
      <c r="A1734" s="6" t="str">
        <f ca="1">no.</f>
        <v/>
      </c>
      <c r="E1734" s="4" t="str">
        <f ca="1">position</f>
        <v/>
      </c>
      <c r="I1734" s="318"/>
      <c r="L1734" s="4"/>
      <c r="N1734" s="6"/>
      <c r="P1734" s="20"/>
      <c r="Q1734" s="5" t="str">
        <f ca="1">score</f>
        <v/>
      </c>
      <c r="R1734" s="7" t="str">
        <f ca="1">rescore_pd</f>
        <v/>
      </c>
      <c r="S1734" s="310" t="str">
        <f ca="1">price</f>
        <v/>
      </c>
      <c r="U1734" s="4"/>
      <c r="V1734" s="4"/>
      <c r="W1734" s="219" t="str">
        <f ca="1">comm_pd</f>
        <v/>
      </c>
      <c r="X1734" s="4"/>
      <c r="Y1734" s="8"/>
      <c r="Z1734" s="223"/>
    </row>
    <row r="1735" spans="1:26" x14ac:dyDescent="0.25">
      <c r="A1735" s="6" t="str">
        <f ca="1">no.</f>
        <v/>
      </c>
      <c r="E1735" s="4" t="str">
        <f ca="1">position</f>
        <v/>
      </c>
      <c r="I1735" s="318"/>
      <c r="L1735" s="4"/>
      <c r="N1735" s="6"/>
      <c r="P1735" s="20"/>
      <c r="Q1735" s="5" t="str">
        <f ca="1">score</f>
        <v/>
      </c>
      <c r="R1735" s="7" t="str">
        <f ca="1">rescore_pd</f>
        <v/>
      </c>
      <c r="S1735" s="310" t="str">
        <f ca="1">price</f>
        <v/>
      </c>
      <c r="U1735" s="4"/>
      <c r="V1735" s="4"/>
      <c r="W1735" s="219" t="str">
        <f ca="1">comm_pd</f>
        <v/>
      </c>
      <c r="X1735" s="4"/>
      <c r="Y1735" s="8"/>
      <c r="Z1735" s="223"/>
    </row>
    <row r="1736" spans="1:26" x14ac:dyDescent="0.25">
      <c r="A1736" s="6" t="str">
        <f ca="1">no.</f>
        <v/>
      </c>
      <c r="E1736" s="4" t="str">
        <f ca="1">position</f>
        <v/>
      </c>
      <c r="I1736" s="318"/>
      <c r="L1736" s="4"/>
      <c r="N1736" s="6"/>
      <c r="P1736" s="20"/>
      <c r="Q1736" s="5" t="str">
        <f ca="1">score</f>
        <v/>
      </c>
      <c r="R1736" s="7" t="str">
        <f ca="1">rescore_pd</f>
        <v/>
      </c>
      <c r="S1736" s="310" t="str">
        <f ca="1">price</f>
        <v/>
      </c>
      <c r="U1736" s="4"/>
      <c r="V1736" s="4"/>
      <c r="W1736" s="219" t="str">
        <f ca="1">comm_pd</f>
        <v/>
      </c>
      <c r="X1736" s="4"/>
      <c r="Y1736" s="8"/>
      <c r="Z1736" s="223"/>
    </row>
    <row r="1737" spans="1:26" x14ac:dyDescent="0.25">
      <c r="A1737" s="6" t="str">
        <f ca="1">no.</f>
        <v/>
      </c>
      <c r="E1737" s="4" t="str">
        <f ca="1">position</f>
        <v/>
      </c>
      <c r="I1737" s="318"/>
      <c r="L1737" s="4"/>
      <c r="N1737" s="6"/>
      <c r="P1737" s="20"/>
      <c r="Q1737" s="5" t="str">
        <f ca="1">score</f>
        <v/>
      </c>
      <c r="R1737" s="7" t="str">
        <f ca="1">rescore_pd</f>
        <v/>
      </c>
      <c r="S1737" s="310" t="str">
        <f ca="1">price</f>
        <v/>
      </c>
      <c r="U1737" s="4"/>
      <c r="V1737" s="4"/>
      <c r="W1737" s="219" t="str">
        <f ca="1">comm_pd</f>
        <v/>
      </c>
      <c r="X1737" s="4"/>
      <c r="Y1737" s="8"/>
      <c r="Z1737" s="223"/>
    </row>
    <row r="1738" spans="1:26" x14ac:dyDescent="0.25">
      <c r="A1738" s="6" t="str">
        <f ca="1">no.</f>
        <v/>
      </c>
      <c r="E1738" s="4" t="str">
        <f ca="1">position</f>
        <v/>
      </c>
      <c r="I1738" s="318"/>
      <c r="L1738" s="4"/>
      <c r="N1738" s="6"/>
      <c r="P1738" s="20"/>
      <c r="Q1738" s="5" t="str">
        <f ca="1">score</f>
        <v/>
      </c>
      <c r="R1738" s="7" t="str">
        <f ca="1">rescore_pd</f>
        <v/>
      </c>
      <c r="S1738" s="310" t="str">
        <f ca="1">price</f>
        <v/>
      </c>
      <c r="U1738" s="4"/>
      <c r="V1738" s="4"/>
      <c r="W1738" s="219" t="str">
        <f ca="1">comm_pd</f>
        <v/>
      </c>
      <c r="X1738" s="4"/>
      <c r="Y1738" s="8"/>
      <c r="Z1738" s="223"/>
    </row>
    <row r="1739" spans="1:26" x14ac:dyDescent="0.25">
      <c r="A1739" s="6" t="str">
        <f ca="1">no.</f>
        <v/>
      </c>
      <c r="E1739" s="4" t="str">
        <f ca="1">position</f>
        <v/>
      </c>
      <c r="I1739" s="318"/>
      <c r="L1739" s="4"/>
      <c r="N1739" s="6"/>
      <c r="P1739" s="20"/>
      <c r="Q1739" s="5" t="str">
        <f ca="1">score</f>
        <v/>
      </c>
      <c r="R1739" s="7" t="str">
        <f ca="1">rescore_pd</f>
        <v/>
      </c>
      <c r="S1739" s="310" t="str">
        <f ca="1">price</f>
        <v/>
      </c>
      <c r="U1739" s="4"/>
      <c r="V1739" s="4"/>
      <c r="W1739" s="219" t="str">
        <f ca="1">comm_pd</f>
        <v/>
      </c>
      <c r="X1739" s="4"/>
      <c r="Y1739" s="8"/>
      <c r="Z1739" s="223"/>
    </row>
    <row r="1740" spans="1:26" x14ac:dyDescent="0.25">
      <c r="A1740" s="6" t="str">
        <f ca="1">no.</f>
        <v/>
      </c>
      <c r="E1740" s="4" t="str">
        <f ca="1">position</f>
        <v/>
      </c>
      <c r="I1740" s="318"/>
      <c r="L1740" s="4"/>
      <c r="N1740" s="6"/>
      <c r="P1740" s="20"/>
      <c r="Q1740" s="5" t="str">
        <f ca="1">score</f>
        <v/>
      </c>
      <c r="R1740" s="7" t="str">
        <f ca="1">rescore_pd</f>
        <v/>
      </c>
      <c r="S1740" s="310" t="str">
        <f ca="1">price</f>
        <v/>
      </c>
      <c r="U1740" s="4"/>
      <c r="V1740" s="4"/>
      <c r="W1740" s="219" t="str">
        <f ca="1">comm_pd</f>
        <v/>
      </c>
      <c r="X1740" s="4"/>
      <c r="Y1740" s="8"/>
      <c r="Z1740" s="223"/>
    </row>
    <row r="1741" spans="1:26" x14ac:dyDescent="0.25">
      <c r="A1741" s="6" t="str">
        <f ca="1">no.</f>
        <v/>
      </c>
      <c r="E1741" s="4" t="str">
        <f ca="1">position</f>
        <v/>
      </c>
      <c r="I1741" s="318"/>
      <c r="L1741" s="4"/>
      <c r="N1741" s="6"/>
      <c r="P1741" s="20"/>
      <c r="Q1741" s="5" t="str">
        <f ca="1">score</f>
        <v/>
      </c>
      <c r="R1741" s="7" t="str">
        <f ca="1">rescore_pd</f>
        <v/>
      </c>
      <c r="S1741" s="310" t="str">
        <f ca="1">price</f>
        <v/>
      </c>
      <c r="U1741" s="4"/>
      <c r="V1741" s="4"/>
      <c r="W1741" s="219" t="str">
        <f ca="1">comm_pd</f>
        <v/>
      </c>
      <c r="X1741" s="4"/>
      <c r="Y1741" s="8"/>
      <c r="Z1741" s="223"/>
    </row>
    <row r="1742" spans="1:26" x14ac:dyDescent="0.25">
      <c r="A1742" s="6" t="str">
        <f ca="1">no.</f>
        <v/>
      </c>
      <c r="E1742" s="4" t="str">
        <f ca="1">position</f>
        <v/>
      </c>
      <c r="I1742" s="318"/>
      <c r="L1742" s="4"/>
      <c r="N1742" s="6"/>
      <c r="P1742" s="20"/>
      <c r="Q1742" s="5" t="str">
        <f ca="1">score</f>
        <v/>
      </c>
      <c r="R1742" s="7" t="str">
        <f ca="1">rescore_pd</f>
        <v/>
      </c>
      <c r="S1742" s="310" t="str">
        <f ca="1">price</f>
        <v/>
      </c>
      <c r="U1742" s="4"/>
      <c r="V1742" s="4"/>
      <c r="W1742" s="219" t="str">
        <f ca="1">comm_pd</f>
        <v/>
      </c>
      <c r="X1742" s="4"/>
      <c r="Y1742" s="8"/>
      <c r="Z1742" s="223"/>
    </row>
    <row r="1743" spans="1:26" x14ac:dyDescent="0.25">
      <c r="A1743" s="6" t="str">
        <f ca="1">no.</f>
        <v/>
      </c>
      <c r="E1743" s="4" t="str">
        <f ca="1">position</f>
        <v/>
      </c>
      <c r="I1743" s="318"/>
      <c r="L1743" s="4"/>
      <c r="N1743" s="6"/>
      <c r="P1743" s="20"/>
      <c r="Q1743" s="5" t="str">
        <f ca="1">score</f>
        <v/>
      </c>
      <c r="R1743" s="7" t="str">
        <f ca="1">rescore_pd</f>
        <v/>
      </c>
      <c r="S1743" s="310" t="str">
        <f ca="1">price</f>
        <v/>
      </c>
      <c r="U1743" s="4"/>
      <c r="V1743" s="4"/>
      <c r="W1743" s="219" t="str">
        <f ca="1">comm_pd</f>
        <v/>
      </c>
      <c r="X1743" s="4"/>
      <c r="Y1743" s="8"/>
      <c r="Z1743" s="223"/>
    </row>
    <row r="1744" spans="1:26" x14ac:dyDescent="0.25">
      <c r="A1744" s="6" t="str">
        <f ca="1">no.</f>
        <v/>
      </c>
      <c r="E1744" s="4" t="str">
        <f ca="1">position</f>
        <v/>
      </c>
      <c r="I1744" s="318"/>
      <c r="L1744" s="4"/>
      <c r="N1744" s="6"/>
      <c r="P1744" s="20"/>
      <c r="Q1744" s="5" t="str">
        <f ca="1">score</f>
        <v/>
      </c>
      <c r="R1744" s="7" t="str">
        <f ca="1">rescore_pd</f>
        <v/>
      </c>
      <c r="S1744" s="310" t="str">
        <f ca="1">price</f>
        <v/>
      </c>
      <c r="U1744" s="4"/>
      <c r="V1744" s="4"/>
      <c r="W1744" s="219" t="str">
        <f ca="1">comm_pd</f>
        <v/>
      </c>
      <c r="X1744" s="4"/>
      <c r="Y1744" s="8"/>
      <c r="Z1744" s="223"/>
    </row>
    <row r="1745" spans="1:26" x14ac:dyDescent="0.25">
      <c r="A1745" s="6" t="str">
        <f ca="1">no.</f>
        <v/>
      </c>
      <c r="E1745" s="4" t="str">
        <f ca="1">position</f>
        <v/>
      </c>
      <c r="I1745" s="318"/>
      <c r="L1745" s="4"/>
      <c r="N1745" s="6"/>
      <c r="P1745" s="20"/>
      <c r="Q1745" s="5" t="str">
        <f ca="1">score</f>
        <v/>
      </c>
      <c r="R1745" s="7" t="str">
        <f ca="1">rescore_pd</f>
        <v/>
      </c>
      <c r="S1745" s="310" t="str">
        <f ca="1">price</f>
        <v/>
      </c>
      <c r="U1745" s="4"/>
      <c r="V1745" s="4"/>
      <c r="W1745" s="219" t="str">
        <f ca="1">comm_pd</f>
        <v/>
      </c>
      <c r="X1745" s="4"/>
      <c r="Y1745" s="8"/>
      <c r="Z1745" s="223"/>
    </row>
    <row r="1746" spans="1:26" x14ac:dyDescent="0.25">
      <c r="A1746" s="6" t="str">
        <f ca="1">no.</f>
        <v/>
      </c>
      <c r="E1746" s="4" t="str">
        <f ca="1">position</f>
        <v/>
      </c>
      <c r="I1746" s="318"/>
      <c r="L1746" s="4"/>
      <c r="N1746" s="6"/>
      <c r="P1746" s="20"/>
      <c r="Q1746" s="5" t="str">
        <f ca="1">score</f>
        <v/>
      </c>
      <c r="R1746" s="7" t="str">
        <f ca="1">rescore_pd</f>
        <v/>
      </c>
      <c r="S1746" s="310" t="str">
        <f ca="1">price</f>
        <v/>
      </c>
      <c r="U1746" s="4"/>
      <c r="V1746" s="4"/>
      <c r="W1746" s="219" t="str">
        <f ca="1">comm_pd</f>
        <v/>
      </c>
      <c r="X1746" s="4"/>
      <c r="Y1746" s="8"/>
      <c r="Z1746" s="223"/>
    </row>
    <row r="1747" spans="1:26" x14ac:dyDescent="0.25">
      <c r="A1747" s="6" t="str">
        <f ca="1">no.</f>
        <v/>
      </c>
      <c r="E1747" s="4" t="str">
        <f ca="1">position</f>
        <v/>
      </c>
      <c r="I1747" s="318"/>
      <c r="L1747" s="4"/>
      <c r="N1747" s="6"/>
      <c r="P1747" s="20"/>
      <c r="Q1747" s="5" t="str">
        <f ca="1">score</f>
        <v/>
      </c>
      <c r="R1747" s="7" t="str">
        <f ca="1">rescore_pd</f>
        <v/>
      </c>
      <c r="S1747" s="310" t="str">
        <f ca="1">price</f>
        <v/>
      </c>
      <c r="U1747" s="4"/>
      <c r="V1747" s="4"/>
      <c r="W1747" s="219" t="str">
        <f ca="1">comm_pd</f>
        <v/>
      </c>
      <c r="X1747" s="4"/>
      <c r="Y1747" s="8"/>
      <c r="Z1747" s="223"/>
    </row>
    <row r="1748" spans="1:26" x14ac:dyDescent="0.25">
      <c r="A1748" s="6" t="str">
        <f ca="1">no.</f>
        <v/>
      </c>
      <c r="E1748" s="4" t="str">
        <f ca="1">position</f>
        <v/>
      </c>
      <c r="I1748" s="318"/>
      <c r="L1748" s="4"/>
      <c r="N1748" s="6"/>
      <c r="P1748" s="20"/>
      <c r="Q1748" s="5" t="str">
        <f ca="1">score</f>
        <v/>
      </c>
      <c r="R1748" s="7" t="str">
        <f ca="1">rescore_pd</f>
        <v/>
      </c>
      <c r="S1748" s="310" t="str">
        <f ca="1">price</f>
        <v/>
      </c>
      <c r="U1748" s="4"/>
      <c r="V1748" s="4"/>
      <c r="W1748" s="219" t="str">
        <f ca="1">comm_pd</f>
        <v/>
      </c>
      <c r="X1748" s="4"/>
      <c r="Y1748" s="8"/>
      <c r="Z1748" s="223"/>
    </row>
    <row r="1749" spans="1:26" x14ac:dyDescent="0.25">
      <c r="A1749" s="6" t="str">
        <f ca="1">no.</f>
        <v/>
      </c>
      <c r="E1749" s="4" t="str">
        <f ca="1">position</f>
        <v/>
      </c>
      <c r="I1749" s="318"/>
      <c r="L1749" s="4"/>
      <c r="N1749" s="6"/>
      <c r="P1749" s="20"/>
      <c r="Q1749" s="5" t="str">
        <f ca="1">score</f>
        <v/>
      </c>
      <c r="R1749" s="7" t="str">
        <f ca="1">rescore_pd</f>
        <v/>
      </c>
      <c r="S1749" s="310" t="str">
        <f ca="1">price</f>
        <v/>
      </c>
      <c r="U1749" s="4"/>
      <c r="V1749" s="4"/>
      <c r="W1749" s="219" t="str">
        <f ca="1">comm_pd</f>
        <v/>
      </c>
      <c r="X1749" s="4"/>
      <c r="Y1749" s="8"/>
      <c r="Z1749" s="223"/>
    </row>
    <row r="1750" spans="1:26" x14ac:dyDescent="0.25">
      <c r="A1750" s="6" t="str">
        <f ca="1">no.</f>
        <v/>
      </c>
      <c r="E1750" s="4" t="str">
        <f ca="1">position</f>
        <v/>
      </c>
      <c r="I1750" s="318"/>
      <c r="L1750" s="4"/>
      <c r="N1750" s="6"/>
      <c r="P1750" s="20"/>
      <c r="Q1750" s="5" t="str">
        <f ca="1">score</f>
        <v/>
      </c>
      <c r="R1750" s="7" t="str">
        <f ca="1">rescore_pd</f>
        <v/>
      </c>
      <c r="S1750" s="310" t="str">
        <f ca="1">price</f>
        <v/>
      </c>
      <c r="U1750" s="4"/>
      <c r="V1750" s="4"/>
      <c r="W1750" s="219" t="str">
        <f ca="1">comm_pd</f>
        <v/>
      </c>
      <c r="X1750" s="4"/>
      <c r="Y1750" s="8"/>
      <c r="Z1750" s="223"/>
    </row>
    <row r="1751" spans="1:26" x14ac:dyDescent="0.25">
      <c r="A1751" s="6" t="str">
        <f ca="1">no.</f>
        <v/>
      </c>
      <c r="E1751" s="4" t="str">
        <f ca="1">position</f>
        <v/>
      </c>
      <c r="I1751" s="318"/>
      <c r="L1751" s="4"/>
      <c r="N1751" s="6"/>
      <c r="P1751" s="20"/>
      <c r="Q1751" s="5" t="str">
        <f ca="1">score</f>
        <v/>
      </c>
      <c r="R1751" s="7" t="str">
        <f ca="1">rescore_pd</f>
        <v/>
      </c>
      <c r="S1751" s="310" t="str">
        <f ca="1">price</f>
        <v/>
      </c>
      <c r="U1751" s="4"/>
      <c r="V1751" s="4"/>
      <c r="W1751" s="219" t="str">
        <f ca="1">comm_pd</f>
        <v/>
      </c>
      <c r="X1751" s="4"/>
      <c r="Y1751" s="8"/>
      <c r="Z1751" s="223"/>
    </row>
    <row r="1752" spans="1:26" x14ac:dyDescent="0.25">
      <c r="A1752" s="6" t="str">
        <f ca="1">no.</f>
        <v/>
      </c>
      <c r="E1752" s="4" t="str">
        <f ca="1">position</f>
        <v/>
      </c>
      <c r="I1752" s="318"/>
      <c r="L1752" s="4"/>
      <c r="N1752" s="6"/>
      <c r="P1752" s="20"/>
      <c r="Q1752" s="5" t="str">
        <f ca="1">score</f>
        <v/>
      </c>
      <c r="R1752" s="7" t="str">
        <f ca="1">rescore_pd</f>
        <v/>
      </c>
      <c r="S1752" s="310" t="str">
        <f ca="1">price</f>
        <v/>
      </c>
      <c r="U1752" s="4"/>
      <c r="V1752" s="4"/>
      <c r="W1752" s="219" t="str">
        <f ca="1">comm_pd</f>
        <v/>
      </c>
      <c r="X1752" s="4"/>
      <c r="Y1752" s="8"/>
      <c r="Z1752" s="223"/>
    </row>
    <row r="1753" spans="1:26" x14ac:dyDescent="0.25">
      <c r="A1753" s="6" t="str">
        <f ca="1">no.</f>
        <v/>
      </c>
      <c r="E1753" s="4" t="str">
        <f ca="1">position</f>
        <v/>
      </c>
      <c r="I1753" s="318"/>
      <c r="L1753" s="4"/>
      <c r="N1753" s="6"/>
      <c r="P1753" s="20"/>
      <c r="Q1753" s="5" t="str">
        <f ca="1">score</f>
        <v/>
      </c>
      <c r="R1753" s="7" t="str">
        <f ca="1">rescore_pd</f>
        <v/>
      </c>
      <c r="S1753" s="310" t="str">
        <f ca="1">price</f>
        <v/>
      </c>
      <c r="U1753" s="4"/>
      <c r="V1753" s="4"/>
      <c r="W1753" s="219" t="str">
        <f ca="1">comm_pd</f>
        <v/>
      </c>
      <c r="X1753" s="4"/>
      <c r="Y1753" s="8"/>
      <c r="Z1753" s="223"/>
    </row>
    <row r="1754" spans="1:26" x14ac:dyDescent="0.25">
      <c r="A1754" s="6" t="str">
        <f ca="1">no.</f>
        <v/>
      </c>
      <c r="E1754" s="4" t="str">
        <f ca="1">position</f>
        <v/>
      </c>
      <c r="I1754" s="318"/>
      <c r="L1754" s="4"/>
      <c r="N1754" s="6"/>
      <c r="P1754" s="20"/>
      <c r="Q1754" s="5" t="str">
        <f ca="1">score</f>
        <v/>
      </c>
      <c r="R1754" s="7" t="str">
        <f ca="1">rescore_pd</f>
        <v/>
      </c>
      <c r="S1754" s="310" t="str">
        <f ca="1">price</f>
        <v/>
      </c>
      <c r="U1754" s="4"/>
      <c r="V1754" s="4"/>
      <c r="W1754" s="219" t="str">
        <f ca="1">comm_pd</f>
        <v/>
      </c>
      <c r="X1754" s="4"/>
      <c r="Y1754" s="8"/>
      <c r="Z1754" s="223"/>
    </row>
    <row r="1755" spans="1:26" x14ac:dyDescent="0.25">
      <c r="A1755" s="6" t="str">
        <f ca="1">no.</f>
        <v/>
      </c>
      <c r="E1755" s="4" t="str">
        <f ca="1">position</f>
        <v/>
      </c>
      <c r="I1755" s="318"/>
      <c r="L1755" s="4"/>
      <c r="N1755" s="6"/>
      <c r="P1755" s="20"/>
      <c r="Q1755" s="5" t="str">
        <f ca="1">score</f>
        <v/>
      </c>
      <c r="R1755" s="7" t="str">
        <f ca="1">rescore_pd</f>
        <v/>
      </c>
      <c r="S1755" s="310" t="str">
        <f ca="1">price</f>
        <v/>
      </c>
      <c r="U1755" s="4"/>
      <c r="V1755" s="4"/>
      <c r="W1755" s="219" t="str">
        <f ca="1">comm_pd</f>
        <v/>
      </c>
      <c r="X1755" s="4"/>
      <c r="Y1755" s="8"/>
      <c r="Z1755" s="223"/>
    </row>
    <row r="1756" spans="1:26" x14ac:dyDescent="0.25">
      <c r="A1756" s="6" t="str">
        <f ca="1">no.</f>
        <v/>
      </c>
      <c r="E1756" s="4" t="str">
        <f ca="1">position</f>
        <v/>
      </c>
      <c r="I1756" s="318"/>
      <c r="L1756" s="4"/>
      <c r="N1756" s="6"/>
      <c r="P1756" s="20"/>
      <c r="Q1756" s="5" t="str">
        <f ca="1">score</f>
        <v/>
      </c>
      <c r="R1756" s="7" t="str">
        <f ca="1">rescore_pd</f>
        <v/>
      </c>
      <c r="S1756" s="310" t="str">
        <f ca="1">price</f>
        <v/>
      </c>
      <c r="U1756" s="4"/>
      <c r="V1756" s="4"/>
      <c r="W1756" s="219" t="str">
        <f ca="1">comm_pd</f>
        <v/>
      </c>
      <c r="X1756" s="4"/>
      <c r="Y1756" s="8"/>
      <c r="Z1756" s="223"/>
    </row>
    <row r="1757" spans="1:26" x14ac:dyDescent="0.25">
      <c r="A1757" s="6" t="str">
        <f ca="1">no.</f>
        <v/>
      </c>
      <c r="E1757" s="4" t="str">
        <f ca="1">position</f>
        <v/>
      </c>
      <c r="I1757" s="318"/>
      <c r="L1757" s="4"/>
      <c r="N1757" s="6"/>
      <c r="P1757" s="20"/>
      <c r="Q1757" s="5" t="str">
        <f ca="1">score</f>
        <v/>
      </c>
      <c r="R1757" s="7" t="str">
        <f ca="1">rescore_pd</f>
        <v/>
      </c>
      <c r="S1757" s="310" t="str">
        <f ca="1">price</f>
        <v/>
      </c>
      <c r="U1757" s="4"/>
      <c r="V1757" s="4"/>
      <c r="W1757" s="219" t="str">
        <f ca="1">comm_pd</f>
        <v/>
      </c>
      <c r="X1757" s="4"/>
      <c r="Y1757" s="8"/>
      <c r="Z1757" s="223"/>
    </row>
    <row r="1758" spans="1:26" x14ac:dyDescent="0.25">
      <c r="A1758" s="6" t="str">
        <f ca="1">no.</f>
        <v/>
      </c>
      <c r="E1758" s="4" t="str">
        <f ca="1">position</f>
        <v/>
      </c>
      <c r="I1758" s="318"/>
      <c r="L1758" s="4"/>
      <c r="N1758" s="6"/>
      <c r="P1758" s="20"/>
      <c r="Q1758" s="5" t="str">
        <f ca="1">score</f>
        <v/>
      </c>
      <c r="R1758" s="7" t="str">
        <f ca="1">rescore_pd</f>
        <v/>
      </c>
      <c r="S1758" s="310" t="str">
        <f ca="1">price</f>
        <v/>
      </c>
      <c r="U1758" s="4"/>
      <c r="V1758" s="4"/>
      <c r="W1758" s="219" t="str">
        <f ca="1">comm_pd</f>
        <v/>
      </c>
      <c r="X1758" s="4"/>
      <c r="Y1758" s="8"/>
      <c r="Z1758" s="223"/>
    </row>
    <row r="1759" spans="1:26" x14ac:dyDescent="0.25">
      <c r="A1759" s="6" t="str">
        <f ca="1">no.</f>
        <v/>
      </c>
      <c r="E1759" s="4" t="str">
        <f ca="1">position</f>
        <v/>
      </c>
      <c r="I1759" s="318"/>
      <c r="L1759" s="4"/>
      <c r="N1759" s="6"/>
      <c r="P1759" s="20"/>
      <c r="Q1759" s="5" t="str">
        <f ca="1">score</f>
        <v/>
      </c>
      <c r="R1759" s="7" t="str">
        <f ca="1">rescore_pd</f>
        <v/>
      </c>
      <c r="S1759" s="310" t="str">
        <f ca="1">price</f>
        <v/>
      </c>
      <c r="U1759" s="4"/>
      <c r="V1759" s="4"/>
      <c r="W1759" s="219" t="str">
        <f ca="1">comm_pd</f>
        <v/>
      </c>
      <c r="X1759" s="4"/>
      <c r="Y1759" s="8"/>
      <c r="Z1759" s="223"/>
    </row>
    <row r="1760" spans="1:26" x14ac:dyDescent="0.25">
      <c r="A1760" s="6" t="str">
        <f ca="1">no.</f>
        <v/>
      </c>
      <c r="E1760" s="4" t="str">
        <f ca="1">position</f>
        <v/>
      </c>
      <c r="I1760" s="318"/>
      <c r="L1760" s="4"/>
      <c r="N1760" s="6"/>
      <c r="P1760" s="20"/>
      <c r="Q1760" s="5" t="str">
        <f ca="1">score</f>
        <v/>
      </c>
      <c r="R1760" s="7" t="str">
        <f ca="1">rescore_pd</f>
        <v/>
      </c>
      <c r="S1760" s="310" t="str">
        <f ca="1">price</f>
        <v/>
      </c>
      <c r="U1760" s="4"/>
      <c r="V1760" s="4"/>
      <c r="W1760" s="219" t="str">
        <f ca="1">comm_pd</f>
        <v/>
      </c>
      <c r="X1760" s="4"/>
      <c r="Y1760" s="8"/>
      <c r="Z1760" s="223"/>
    </row>
    <row r="1761" spans="1:26" x14ac:dyDescent="0.25">
      <c r="A1761" s="6" t="str">
        <f ca="1">no.</f>
        <v/>
      </c>
      <c r="E1761" s="4" t="str">
        <f ca="1">position</f>
        <v/>
      </c>
      <c r="I1761" s="318"/>
      <c r="L1761" s="4"/>
      <c r="N1761" s="6"/>
      <c r="P1761" s="20"/>
      <c r="Q1761" s="5" t="str">
        <f ca="1">score</f>
        <v/>
      </c>
      <c r="R1761" s="7" t="str">
        <f ca="1">rescore_pd</f>
        <v/>
      </c>
      <c r="S1761" s="310" t="str">
        <f ca="1">price</f>
        <v/>
      </c>
      <c r="U1761" s="4"/>
      <c r="V1761" s="4"/>
      <c r="W1761" s="219" t="str">
        <f ca="1">comm_pd</f>
        <v/>
      </c>
      <c r="X1761" s="4"/>
      <c r="Y1761" s="8"/>
      <c r="Z1761" s="223"/>
    </row>
    <row r="1762" spans="1:26" x14ac:dyDescent="0.25">
      <c r="A1762" s="6" t="str">
        <f ca="1">no.</f>
        <v/>
      </c>
      <c r="E1762" s="4" t="str">
        <f ca="1">position</f>
        <v/>
      </c>
      <c r="I1762" s="318"/>
      <c r="L1762" s="4"/>
      <c r="N1762" s="6"/>
      <c r="P1762" s="20"/>
      <c r="Q1762" s="5" t="str">
        <f ca="1">score</f>
        <v/>
      </c>
      <c r="R1762" s="7" t="str">
        <f ca="1">rescore_pd</f>
        <v/>
      </c>
      <c r="S1762" s="310" t="str">
        <f ca="1">price</f>
        <v/>
      </c>
      <c r="U1762" s="4"/>
      <c r="V1762" s="4"/>
      <c r="W1762" s="219" t="str">
        <f ca="1">comm_pd</f>
        <v/>
      </c>
      <c r="X1762" s="4"/>
      <c r="Y1762" s="8"/>
      <c r="Z1762" s="223"/>
    </row>
    <row r="1763" spans="1:26" x14ac:dyDescent="0.25">
      <c r="A1763" s="6" t="str">
        <f ca="1">no.</f>
        <v/>
      </c>
      <c r="E1763" s="4" t="str">
        <f ca="1">position</f>
        <v/>
      </c>
      <c r="I1763" s="318"/>
      <c r="L1763" s="4"/>
      <c r="N1763" s="6"/>
      <c r="P1763" s="20"/>
      <c r="Q1763" s="5" t="str">
        <f ca="1">score</f>
        <v/>
      </c>
      <c r="R1763" s="7" t="str">
        <f ca="1">rescore_pd</f>
        <v/>
      </c>
      <c r="S1763" s="310" t="str">
        <f ca="1">price</f>
        <v/>
      </c>
      <c r="U1763" s="4"/>
      <c r="V1763" s="4"/>
      <c r="W1763" s="219" t="str">
        <f ca="1">comm_pd</f>
        <v/>
      </c>
      <c r="X1763" s="4"/>
      <c r="Y1763" s="8"/>
      <c r="Z1763" s="223"/>
    </row>
    <row r="1764" spans="1:26" x14ac:dyDescent="0.25">
      <c r="A1764" s="6" t="str">
        <f ca="1">no.</f>
        <v/>
      </c>
      <c r="E1764" s="4" t="str">
        <f ca="1">position</f>
        <v/>
      </c>
      <c r="I1764" s="318"/>
      <c r="L1764" s="4"/>
      <c r="N1764" s="6"/>
      <c r="P1764" s="20"/>
      <c r="Q1764" s="5" t="str">
        <f ca="1">score</f>
        <v/>
      </c>
      <c r="R1764" s="7" t="str">
        <f ca="1">rescore_pd</f>
        <v/>
      </c>
      <c r="S1764" s="310" t="str">
        <f ca="1">price</f>
        <v/>
      </c>
      <c r="U1764" s="4"/>
      <c r="V1764" s="4"/>
      <c r="W1764" s="219" t="str">
        <f ca="1">comm_pd</f>
        <v/>
      </c>
      <c r="X1764" s="4"/>
      <c r="Y1764" s="8"/>
      <c r="Z1764" s="223"/>
    </row>
    <row r="1765" spans="1:26" x14ac:dyDescent="0.25">
      <c r="A1765" s="6" t="str">
        <f ca="1">no.</f>
        <v/>
      </c>
      <c r="E1765" s="4" t="str">
        <f ca="1">position</f>
        <v/>
      </c>
      <c r="I1765" s="318"/>
      <c r="L1765" s="4"/>
      <c r="N1765" s="6"/>
      <c r="P1765" s="20"/>
      <c r="Q1765" s="5" t="str">
        <f ca="1">score</f>
        <v/>
      </c>
      <c r="R1765" s="7" t="str">
        <f ca="1">rescore_pd</f>
        <v/>
      </c>
      <c r="S1765" s="310" t="str">
        <f ca="1">price</f>
        <v/>
      </c>
      <c r="U1765" s="4"/>
      <c r="V1765" s="4"/>
      <c r="W1765" s="219" t="str">
        <f ca="1">comm_pd</f>
        <v/>
      </c>
      <c r="X1765" s="4"/>
      <c r="Y1765" s="8"/>
      <c r="Z1765" s="223"/>
    </row>
    <row r="1766" spans="1:26" x14ac:dyDescent="0.25">
      <c r="A1766" s="6" t="str">
        <f ca="1">no.</f>
        <v/>
      </c>
      <c r="E1766" s="4" t="str">
        <f ca="1">position</f>
        <v/>
      </c>
      <c r="I1766" s="318"/>
      <c r="L1766" s="4"/>
      <c r="N1766" s="6"/>
      <c r="P1766" s="20"/>
      <c r="Q1766" s="5" t="str">
        <f ca="1">score</f>
        <v/>
      </c>
      <c r="R1766" s="7" t="str">
        <f ca="1">rescore_pd</f>
        <v/>
      </c>
      <c r="S1766" s="310" t="str">
        <f ca="1">price</f>
        <v/>
      </c>
      <c r="U1766" s="4"/>
      <c r="V1766" s="4"/>
      <c r="W1766" s="219" t="str">
        <f ca="1">comm_pd</f>
        <v/>
      </c>
      <c r="X1766" s="4"/>
      <c r="Y1766" s="8"/>
      <c r="Z1766" s="223"/>
    </row>
    <row r="1767" spans="1:26" x14ac:dyDescent="0.25">
      <c r="A1767" s="6" t="str">
        <f ca="1">no.</f>
        <v/>
      </c>
      <c r="E1767" s="4" t="str">
        <f ca="1">position</f>
        <v/>
      </c>
      <c r="I1767" s="318"/>
      <c r="L1767" s="4"/>
      <c r="N1767" s="6"/>
      <c r="P1767" s="20"/>
      <c r="Q1767" s="5" t="str">
        <f ca="1">score</f>
        <v/>
      </c>
      <c r="R1767" s="7" t="str">
        <f ca="1">rescore_pd</f>
        <v/>
      </c>
      <c r="S1767" s="310" t="str">
        <f ca="1">price</f>
        <v/>
      </c>
      <c r="U1767" s="4"/>
      <c r="V1767" s="4"/>
      <c r="W1767" s="219" t="str">
        <f ca="1">comm_pd</f>
        <v/>
      </c>
      <c r="X1767" s="4"/>
      <c r="Y1767" s="8"/>
      <c r="Z1767" s="223"/>
    </row>
    <row r="1768" spans="1:26" x14ac:dyDescent="0.25">
      <c r="A1768" s="6" t="str">
        <f ca="1">no.</f>
        <v/>
      </c>
      <c r="E1768" s="4" t="str">
        <f ca="1">position</f>
        <v/>
      </c>
      <c r="I1768" s="318"/>
      <c r="L1768" s="4"/>
      <c r="N1768" s="6"/>
      <c r="P1768" s="20"/>
      <c r="Q1768" s="5" t="str">
        <f ca="1">score</f>
        <v/>
      </c>
      <c r="R1768" s="7" t="str">
        <f ca="1">rescore_pd</f>
        <v/>
      </c>
      <c r="S1768" s="310" t="str">
        <f ca="1">price</f>
        <v/>
      </c>
      <c r="U1768" s="4"/>
      <c r="V1768" s="4"/>
      <c r="W1768" s="219" t="str">
        <f ca="1">comm_pd</f>
        <v/>
      </c>
      <c r="X1768" s="4"/>
      <c r="Y1768" s="8"/>
      <c r="Z1768" s="223"/>
    </row>
    <row r="1769" spans="1:26" x14ac:dyDescent="0.25">
      <c r="A1769" s="6" t="str">
        <f ca="1">no.</f>
        <v/>
      </c>
      <c r="E1769" s="4" t="str">
        <f ca="1">position</f>
        <v/>
      </c>
      <c r="I1769" s="318"/>
      <c r="L1769" s="4"/>
      <c r="N1769" s="6"/>
      <c r="P1769" s="20"/>
      <c r="Q1769" s="5" t="str">
        <f ca="1">score</f>
        <v/>
      </c>
      <c r="R1769" s="7" t="str">
        <f ca="1">rescore_pd</f>
        <v/>
      </c>
      <c r="S1769" s="310" t="str">
        <f ca="1">price</f>
        <v/>
      </c>
      <c r="U1769" s="4"/>
      <c r="V1769" s="4"/>
      <c r="W1769" s="219" t="str">
        <f ca="1">comm_pd</f>
        <v/>
      </c>
      <c r="X1769" s="4"/>
      <c r="Y1769" s="8"/>
      <c r="Z1769" s="223"/>
    </row>
    <row r="1770" spans="1:26" x14ac:dyDescent="0.25">
      <c r="A1770" s="6" t="str">
        <f ca="1">no.</f>
        <v/>
      </c>
      <c r="E1770" s="4" t="str">
        <f ca="1">position</f>
        <v/>
      </c>
      <c r="I1770" s="318"/>
      <c r="L1770" s="4"/>
      <c r="N1770" s="6"/>
      <c r="P1770" s="20"/>
      <c r="Q1770" s="5" t="str">
        <f ca="1">score</f>
        <v/>
      </c>
      <c r="R1770" s="7" t="str">
        <f ca="1">rescore_pd</f>
        <v/>
      </c>
      <c r="S1770" s="310" t="str">
        <f ca="1">price</f>
        <v/>
      </c>
      <c r="U1770" s="4"/>
      <c r="V1770" s="4"/>
      <c r="W1770" s="219" t="str">
        <f ca="1">comm_pd</f>
        <v/>
      </c>
      <c r="X1770" s="4"/>
      <c r="Y1770" s="8"/>
      <c r="Z1770" s="223"/>
    </row>
    <row r="1771" spans="1:26" x14ac:dyDescent="0.25">
      <c r="A1771" s="6" t="str">
        <f ca="1">no.</f>
        <v/>
      </c>
      <c r="E1771" s="4" t="str">
        <f ca="1">position</f>
        <v/>
      </c>
      <c r="I1771" s="318"/>
      <c r="L1771" s="4"/>
      <c r="N1771" s="6"/>
      <c r="P1771" s="20"/>
      <c r="Q1771" s="5" t="str">
        <f ca="1">score</f>
        <v/>
      </c>
      <c r="R1771" s="7" t="str">
        <f ca="1">rescore_pd</f>
        <v/>
      </c>
      <c r="S1771" s="310" t="str">
        <f ca="1">price</f>
        <v/>
      </c>
      <c r="U1771" s="4"/>
      <c r="V1771" s="4"/>
      <c r="W1771" s="219" t="str">
        <f ca="1">comm_pd</f>
        <v/>
      </c>
      <c r="X1771" s="4"/>
      <c r="Y1771" s="8"/>
      <c r="Z1771" s="223"/>
    </row>
    <row r="1772" spans="1:26" x14ac:dyDescent="0.25">
      <c r="A1772" s="6" t="str">
        <f ca="1">no.</f>
        <v/>
      </c>
      <c r="E1772" s="4" t="str">
        <f ca="1">position</f>
        <v/>
      </c>
      <c r="I1772" s="318"/>
      <c r="L1772" s="4"/>
      <c r="N1772" s="6"/>
      <c r="P1772" s="20"/>
      <c r="Q1772" s="5" t="str">
        <f ca="1">score</f>
        <v/>
      </c>
      <c r="R1772" s="7" t="str">
        <f ca="1">rescore_pd</f>
        <v/>
      </c>
      <c r="S1772" s="310" t="str">
        <f ca="1">price</f>
        <v/>
      </c>
      <c r="U1772" s="4"/>
      <c r="V1772" s="4"/>
      <c r="W1772" s="219" t="str">
        <f ca="1">comm_pd</f>
        <v/>
      </c>
      <c r="X1772" s="4"/>
      <c r="Y1772" s="8"/>
      <c r="Z1772" s="223"/>
    </row>
    <row r="1773" spans="1:26" x14ac:dyDescent="0.25">
      <c r="A1773" s="6" t="str">
        <f ca="1">no.</f>
        <v/>
      </c>
      <c r="E1773" s="4" t="str">
        <f ca="1">position</f>
        <v/>
      </c>
      <c r="I1773" s="318"/>
      <c r="L1773" s="4"/>
      <c r="N1773" s="6"/>
      <c r="P1773" s="20"/>
      <c r="Q1773" s="5" t="str">
        <f ca="1">score</f>
        <v/>
      </c>
      <c r="R1773" s="7" t="str">
        <f ca="1">rescore_pd</f>
        <v/>
      </c>
      <c r="S1773" s="310" t="str">
        <f ca="1">price</f>
        <v/>
      </c>
      <c r="U1773" s="4"/>
      <c r="V1773" s="4"/>
      <c r="W1773" s="219" t="str">
        <f ca="1">comm_pd</f>
        <v/>
      </c>
      <c r="X1773" s="4"/>
      <c r="Y1773" s="8"/>
      <c r="Z1773" s="223"/>
    </row>
    <row r="1774" spans="1:26" x14ac:dyDescent="0.25">
      <c r="A1774" s="6" t="str">
        <f ca="1">no.</f>
        <v/>
      </c>
      <c r="E1774" s="4" t="str">
        <f ca="1">position</f>
        <v/>
      </c>
      <c r="I1774" s="318"/>
      <c r="L1774" s="4"/>
      <c r="N1774" s="6"/>
      <c r="P1774" s="20"/>
      <c r="Q1774" s="5" t="str">
        <f ca="1">score</f>
        <v/>
      </c>
      <c r="R1774" s="7" t="str">
        <f ca="1">rescore_pd</f>
        <v/>
      </c>
      <c r="S1774" s="310" t="str">
        <f ca="1">price</f>
        <v/>
      </c>
      <c r="U1774" s="4"/>
      <c r="V1774" s="4"/>
      <c r="W1774" s="219" t="str">
        <f ca="1">comm_pd</f>
        <v/>
      </c>
      <c r="X1774" s="4"/>
      <c r="Y1774" s="8"/>
      <c r="Z1774" s="223"/>
    </row>
    <row r="1775" spans="1:26" x14ac:dyDescent="0.25">
      <c r="A1775" s="6" t="str">
        <f ca="1">no.</f>
        <v/>
      </c>
      <c r="E1775" s="4" t="str">
        <f ca="1">position</f>
        <v/>
      </c>
      <c r="I1775" s="318"/>
      <c r="L1775" s="4"/>
      <c r="N1775" s="6"/>
      <c r="P1775" s="20"/>
      <c r="Q1775" s="5" t="str">
        <f ca="1">score</f>
        <v/>
      </c>
      <c r="R1775" s="7" t="str">
        <f ca="1">rescore_pd</f>
        <v/>
      </c>
      <c r="S1775" s="310" t="str">
        <f ca="1">price</f>
        <v/>
      </c>
      <c r="U1775" s="4"/>
      <c r="V1775" s="4"/>
      <c r="W1775" s="219" t="str">
        <f ca="1">comm_pd</f>
        <v/>
      </c>
      <c r="X1775" s="4"/>
      <c r="Y1775" s="8"/>
      <c r="Z1775" s="223"/>
    </row>
    <row r="1776" spans="1:26" x14ac:dyDescent="0.25">
      <c r="A1776" s="6" t="str">
        <f ca="1">no.</f>
        <v/>
      </c>
      <c r="E1776" s="4" t="str">
        <f ca="1">position</f>
        <v/>
      </c>
      <c r="I1776" s="318"/>
      <c r="L1776" s="4"/>
      <c r="N1776" s="6"/>
      <c r="P1776" s="20"/>
      <c r="Q1776" s="5" t="str">
        <f ca="1">score</f>
        <v/>
      </c>
      <c r="R1776" s="7" t="str">
        <f ca="1">rescore_pd</f>
        <v/>
      </c>
      <c r="S1776" s="310" t="str">
        <f ca="1">price</f>
        <v/>
      </c>
      <c r="U1776" s="4"/>
      <c r="V1776" s="4"/>
      <c r="W1776" s="219" t="str">
        <f ca="1">comm_pd</f>
        <v/>
      </c>
      <c r="X1776" s="4"/>
      <c r="Y1776" s="8"/>
      <c r="Z1776" s="223"/>
    </row>
    <row r="1777" spans="1:26" x14ac:dyDescent="0.25">
      <c r="A1777" s="6" t="str">
        <f ca="1">no.</f>
        <v/>
      </c>
      <c r="E1777" s="4" t="str">
        <f ca="1">position</f>
        <v/>
      </c>
      <c r="I1777" s="318"/>
      <c r="L1777" s="4"/>
      <c r="N1777" s="6"/>
      <c r="P1777" s="20"/>
      <c r="Q1777" s="5" t="str">
        <f ca="1">score</f>
        <v/>
      </c>
      <c r="R1777" s="7" t="str">
        <f ca="1">rescore_pd</f>
        <v/>
      </c>
      <c r="S1777" s="310" t="str">
        <f ca="1">price</f>
        <v/>
      </c>
      <c r="U1777" s="4"/>
      <c r="V1777" s="4"/>
      <c r="W1777" s="219" t="str">
        <f ca="1">comm_pd</f>
        <v/>
      </c>
      <c r="X1777" s="4"/>
      <c r="Y1777" s="8"/>
      <c r="Z1777" s="223"/>
    </row>
    <row r="1778" spans="1:26" x14ac:dyDescent="0.25">
      <c r="A1778" s="6" t="str">
        <f ca="1">no.</f>
        <v/>
      </c>
      <c r="E1778" s="4" t="str">
        <f ca="1">position</f>
        <v/>
      </c>
      <c r="I1778" s="318"/>
      <c r="L1778" s="4"/>
      <c r="N1778" s="6"/>
      <c r="P1778" s="20"/>
      <c r="Q1778" s="5" t="str">
        <f ca="1">score</f>
        <v/>
      </c>
      <c r="R1778" s="7" t="str">
        <f ca="1">rescore_pd</f>
        <v/>
      </c>
      <c r="S1778" s="310" t="str">
        <f ca="1">price</f>
        <v/>
      </c>
      <c r="U1778" s="4"/>
      <c r="V1778" s="4"/>
      <c r="W1778" s="219" t="str">
        <f ca="1">comm_pd</f>
        <v/>
      </c>
      <c r="X1778" s="4"/>
      <c r="Y1778" s="8"/>
      <c r="Z1778" s="223"/>
    </row>
    <row r="1779" spans="1:26" x14ac:dyDescent="0.25">
      <c r="A1779" s="6" t="str">
        <f ca="1">no.</f>
        <v/>
      </c>
      <c r="E1779" s="4" t="str">
        <f ca="1">position</f>
        <v/>
      </c>
      <c r="I1779" s="318"/>
      <c r="L1779" s="4"/>
      <c r="N1779" s="6"/>
      <c r="P1779" s="20"/>
      <c r="Q1779" s="5" t="str">
        <f ca="1">score</f>
        <v/>
      </c>
      <c r="R1779" s="7" t="str">
        <f ca="1">rescore_pd</f>
        <v/>
      </c>
      <c r="S1779" s="310" t="str">
        <f ca="1">price</f>
        <v/>
      </c>
      <c r="U1779" s="4"/>
      <c r="V1779" s="4"/>
      <c r="W1779" s="219" t="str">
        <f ca="1">comm_pd</f>
        <v/>
      </c>
      <c r="X1779" s="4"/>
      <c r="Y1779" s="8"/>
      <c r="Z1779" s="223"/>
    </row>
    <row r="1780" spans="1:26" x14ac:dyDescent="0.25">
      <c r="A1780" s="6" t="str">
        <f ca="1">no.</f>
        <v/>
      </c>
      <c r="E1780" s="4" t="str">
        <f ca="1">position</f>
        <v/>
      </c>
      <c r="I1780" s="318"/>
      <c r="L1780" s="4"/>
      <c r="N1780" s="6"/>
      <c r="P1780" s="20"/>
      <c r="Q1780" s="5" t="str">
        <f ca="1">score</f>
        <v/>
      </c>
      <c r="R1780" s="7" t="str">
        <f ca="1">rescore_pd</f>
        <v/>
      </c>
      <c r="S1780" s="310" t="str">
        <f ca="1">price</f>
        <v/>
      </c>
      <c r="U1780" s="4"/>
      <c r="V1780" s="4"/>
      <c r="W1780" s="219" t="str">
        <f ca="1">comm_pd</f>
        <v/>
      </c>
      <c r="X1780" s="4"/>
      <c r="Y1780" s="8"/>
      <c r="Z1780" s="223"/>
    </row>
    <row r="1781" spans="1:26" x14ac:dyDescent="0.25">
      <c r="A1781" s="6" t="str">
        <f ca="1">no.</f>
        <v/>
      </c>
      <c r="E1781" s="4" t="str">
        <f ca="1">position</f>
        <v/>
      </c>
      <c r="I1781" s="318"/>
      <c r="L1781" s="4"/>
      <c r="N1781" s="6"/>
      <c r="P1781" s="20"/>
      <c r="Q1781" s="5" t="str">
        <f ca="1">score</f>
        <v/>
      </c>
      <c r="R1781" s="7" t="str">
        <f ca="1">rescore_pd</f>
        <v/>
      </c>
      <c r="S1781" s="310" t="str">
        <f ca="1">price</f>
        <v/>
      </c>
      <c r="U1781" s="4"/>
      <c r="V1781" s="4"/>
      <c r="W1781" s="219" t="str">
        <f ca="1">comm_pd</f>
        <v/>
      </c>
      <c r="X1781" s="4"/>
      <c r="Y1781" s="8"/>
      <c r="Z1781" s="223"/>
    </row>
    <row r="1782" spans="1:26" x14ac:dyDescent="0.25">
      <c r="A1782" s="6" t="str">
        <f ca="1">no.</f>
        <v/>
      </c>
      <c r="E1782" s="4" t="str">
        <f ca="1">position</f>
        <v/>
      </c>
      <c r="I1782" s="318"/>
      <c r="L1782" s="4"/>
      <c r="N1782" s="6"/>
      <c r="P1782" s="20"/>
      <c r="Q1782" s="5" t="str">
        <f ca="1">score</f>
        <v/>
      </c>
      <c r="R1782" s="7" t="str">
        <f ca="1">rescore_pd</f>
        <v/>
      </c>
      <c r="S1782" s="310" t="str">
        <f ca="1">price</f>
        <v/>
      </c>
      <c r="U1782" s="4"/>
      <c r="V1782" s="4"/>
      <c r="W1782" s="219" t="str">
        <f ca="1">comm_pd</f>
        <v/>
      </c>
      <c r="X1782" s="4"/>
      <c r="Y1782" s="8"/>
      <c r="Z1782" s="223"/>
    </row>
    <row r="1783" spans="1:26" x14ac:dyDescent="0.25">
      <c r="A1783" s="6" t="str">
        <f ca="1">no.</f>
        <v/>
      </c>
      <c r="E1783" s="4" t="str">
        <f ca="1">position</f>
        <v/>
      </c>
      <c r="I1783" s="318"/>
      <c r="L1783" s="4"/>
      <c r="N1783" s="6"/>
      <c r="P1783" s="20"/>
      <c r="Q1783" s="5" t="str">
        <f ca="1">score</f>
        <v/>
      </c>
      <c r="R1783" s="7" t="str">
        <f ca="1">rescore_pd</f>
        <v/>
      </c>
      <c r="S1783" s="310" t="str">
        <f ca="1">price</f>
        <v/>
      </c>
      <c r="U1783" s="4"/>
      <c r="V1783" s="4"/>
      <c r="W1783" s="219" t="str">
        <f ca="1">comm_pd</f>
        <v/>
      </c>
      <c r="X1783" s="4"/>
      <c r="Y1783" s="8"/>
      <c r="Z1783" s="223"/>
    </row>
    <row r="1784" spans="1:26" x14ac:dyDescent="0.25">
      <c r="A1784" s="6" t="str">
        <f ca="1">no.</f>
        <v/>
      </c>
      <c r="E1784" s="4" t="str">
        <f ca="1">position</f>
        <v/>
      </c>
      <c r="I1784" s="318"/>
      <c r="L1784" s="4"/>
      <c r="N1784" s="6"/>
      <c r="P1784" s="20"/>
      <c r="Q1784" s="5" t="str">
        <f ca="1">score</f>
        <v/>
      </c>
      <c r="R1784" s="7" t="str">
        <f ca="1">rescore_pd</f>
        <v/>
      </c>
      <c r="S1784" s="310" t="str">
        <f ca="1">price</f>
        <v/>
      </c>
      <c r="U1784" s="4"/>
      <c r="V1784" s="4"/>
      <c r="W1784" s="219" t="str">
        <f ca="1">comm_pd</f>
        <v/>
      </c>
      <c r="X1784" s="4"/>
      <c r="Y1784" s="8"/>
      <c r="Z1784" s="223"/>
    </row>
    <row r="1785" spans="1:26" x14ac:dyDescent="0.25">
      <c r="A1785" s="6" t="str">
        <f ca="1">no.</f>
        <v/>
      </c>
      <c r="E1785" s="4" t="str">
        <f ca="1">position</f>
        <v/>
      </c>
      <c r="I1785" s="318"/>
      <c r="L1785" s="4"/>
      <c r="N1785" s="6"/>
      <c r="P1785" s="20"/>
      <c r="Q1785" s="5" t="str">
        <f ca="1">score</f>
        <v/>
      </c>
      <c r="R1785" s="7" t="str">
        <f ca="1">rescore_pd</f>
        <v/>
      </c>
      <c r="S1785" s="310" t="str">
        <f ca="1">price</f>
        <v/>
      </c>
      <c r="U1785" s="4"/>
      <c r="V1785" s="4"/>
      <c r="W1785" s="219" t="str">
        <f ca="1">comm_pd</f>
        <v/>
      </c>
      <c r="X1785" s="4"/>
      <c r="Y1785" s="8"/>
      <c r="Z1785" s="223"/>
    </row>
    <row r="1786" spans="1:26" x14ac:dyDescent="0.25">
      <c r="A1786" s="6" t="str">
        <f ca="1">no.</f>
        <v/>
      </c>
      <c r="E1786" s="4" t="str">
        <f ca="1">position</f>
        <v/>
      </c>
      <c r="I1786" s="318"/>
      <c r="L1786" s="4"/>
      <c r="N1786" s="6"/>
      <c r="P1786" s="20"/>
      <c r="Q1786" s="5" t="str">
        <f ca="1">score</f>
        <v/>
      </c>
      <c r="R1786" s="7" t="str">
        <f ca="1">rescore_pd</f>
        <v/>
      </c>
      <c r="S1786" s="310" t="str">
        <f ca="1">price</f>
        <v/>
      </c>
      <c r="U1786" s="4"/>
      <c r="V1786" s="4"/>
      <c r="W1786" s="219" t="str">
        <f ca="1">comm_pd</f>
        <v/>
      </c>
      <c r="X1786" s="4"/>
      <c r="Y1786" s="8"/>
      <c r="Z1786" s="223"/>
    </row>
    <row r="1787" spans="1:26" x14ac:dyDescent="0.25">
      <c r="A1787" s="6" t="str">
        <f ca="1">no.</f>
        <v/>
      </c>
      <c r="E1787" s="4" t="str">
        <f ca="1">position</f>
        <v/>
      </c>
      <c r="I1787" s="318"/>
      <c r="L1787" s="4"/>
      <c r="N1787" s="6"/>
      <c r="P1787" s="20"/>
      <c r="Q1787" s="5" t="str">
        <f ca="1">score</f>
        <v/>
      </c>
      <c r="R1787" s="7" t="str">
        <f ca="1">rescore_pd</f>
        <v/>
      </c>
      <c r="S1787" s="310" t="str">
        <f ca="1">price</f>
        <v/>
      </c>
      <c r="U1787" s="4"/>
      <c r="V1787" s="4"/>
      <c r="W1787" s="219" t="str">
        <f ca="1">comm_pd</f>
        <v/>
      </c>
      <c r="X1787" s="4"/>
      <c r="Y1787" s="8"/>
      <c r="Z1787" s="223"/>
    </row>
    <row r="1788" spans="1:26" x14ac:dyDescent="0.25">
      <c r="A1788" s="6" t="str">
        <f ca="1">no.</f>
        <v/>
      </c>
      <c r="E1788" s="4" t="str">
        <f ca="1">position</f>
        <v/>
      </c>
      <c r="I1788" s="318"/>
      <c r="L1788" s="4"/>
      <c r="N1788" s="6"/>
      <c r="P1788" s="20"/>
      <c r="Q1788" s="5" t="str">
        <f ca="1">score</f>
        <v/>
      </c>
      <c r="R1788" s="7" t="str">
        <f ca="1">rescore_pd</f>
        <v/>
      </c>
      <c r="S1788" s="310" t="str">
        <f ca="1">price</f>
        <v/>
      </c>
      <c r="U1788" s="4"/>
      <c r="V1788" s="4"/>
      <c r="W1788" s="219" t="str">
        <f ca="1">comm_pd</f>
        <v/>
      </c>
      <c r="X1788" s="4"/>
      <c r="Y1788" s="8"/>
      <c r="Z1788" s="223"/>
    </row>
    <row r="1789" spans="1:26" x14ac:dyDescent="0.25">
      <c r="A1789" s="6" t="str">
        <f ca="1">no.</f>
        <v/>
      </c>
      <c r="E1789" s="4" t="str">
        <f ca="1">position</f>
        <v/>
      </c>
      <c r="I1789" s="318"/>
      <c r="L1789" s="4"/>
      <c r="N1789" s="6"/>
      <c r="P1789" s="20"/>
      <c r="Q1789" s="5" t="str">
        <f ca="1">score</f>
        <v/>
      </c>
      <c r="R1789" s="7" t="str">
        <f ca="1">rescore_pd</f>
        <v/>
      </c>
      <c r="S1789" s="310" t="str">
        <f ca="1">price</f>
        <v/>
      </c>
      <c r="U1789" s="4"/>
      <c r="V1789" s="4"/>
      <c r="W1789" s="219" t="str">
        <f ca="1">comm_pd</f>
        <v/>
      </c>
      <c r="X1789" s="4"/>
      <c r="Y1789" s="8"/>
      <c r="Z1789" s="223"/>
    </row>
    <row r="1790" spans="1:26" x14ac:dyDescent="0.25">
      <c r="A1790" s="6" t="str">
        <f ca="1">no.</f>
        <v/>
      </c>
      <c r="E1790" s="4" t="str">
        <f ca="1">position</f>
        <v/>
      </c>
      <c r="I1790" s="318"/>
      <c r="L1790" s="4"/>
      <c r="N1790" s="6"/>
      <c r="P1790" s="20"/>
      <c r="Q1790" s="5" t="str">
        <f ca="1">score</f>
        <v/>
      </c>
      <c r="R1790" s="7" t="str">
        <f ca="1">rescore_pd</f>
        <v/>
      </c>
      <c r="S1790" s="310" t="str">
        <f ca="1">price</f>
        <v/>
      </c>
      <c r="U1790" s="4"/>
      <c r="V1790" s="4"/>
      <c r="W1790" s="219" t="str">
        <f ca="1">comm_pd</f>
        <v/>
      </c>
      <c r="X1790" s="4"/>
      <c r="Y1790" s="8"/>
      <c r="Z1790" s="223"/>
    </row>
    <row r="1791" spans="1:26" x14ac:dyDescent="0.25">
      <c r="A1791" s="6" t="str">
        <f ca="1">no.</f>
        <v/>
      </c>
      <c r="E1791" s="4" t="str">
        <f ca="1">position</f>
        <v/>
      </c>
      <c r="I1791" s="318"/>
      <c r="L1791" s="4"/>
      <c r="N1791" s="6"/>
      <c r="P1791" s="20"/>
      <c r="Q1791" s="5" t="str">
        <f ca="1">score</f>
        <v/>
      </c>
      <c r="R1791" s="7" t="str">
        <f ca="1">rescore_pd</f>
        <v/>
      </c>
      <c r="S1791" s="310" t="str">
        <f ca="1">price</f>
        <v/>
      </c>
      <c r="U1791" s="4"/>
      <c r="V1791" s="4"/>
      <c r="W1791" s="219" t="str">
        <f ca="1">comm_pd</f>
        <v/>
      </c>
      <c r="X1791" s="4"/>
      <c r="Y1791" s="8"/>
      <c r="Z1791" s="223"/>
    </row>
    <row r="1792" spans="1:26" x14ac:dyDescent="0.25">
      <c r="A1792" s="6" t="str">
        <f ca="1">no.</f>
        <v/>
      </c>
      <c r="E1792" s="4" t="str">
        <f ca="1">position</f>
        <v/>
      </c>
      <c r="I1792" s="318"/>
      <c r="L1792" s="4"/>
      <c r="N1792" s="6"/>
      <c r="P1792" s="20"/>
      <c r="Q1792" s="5" t="str">
        <f ca="1">score</f>
        <v/>
      </c>
      <c r="R1792" s="7" t="str">
        <f ca="1">rescore_pd</f>
        <v/>
      </c>
      <c r="S1792" s="310" t="str">
        <f ca="1">price</f>
        <v/>
      </c>
      <c r="U1792" s="4"/>
      <c r="V1792" s="4"/>
      <c r="W1792" s="219" t="str">
        <f ca="1">comm_pd</f>
        <v/>
      </c>
      <c r="X1792" s="4"/>
      <c r="Y1792" s="8"/>
      <c r="Z1792" s="223"/>
    </row>
    <row r="1793" spans="1:26" x14ac:dyDescent="0.25">
      <c r="A1793" s="6" t="str">
        <f ca="1">no.</f>
        <v/>
      </c>
      <c r="E1793" s="4" t="str">
        <f ca="1">position</f>
        <v/>
      </c>
      <c r="I1793" s="318"/>
      <c r="L1793" s="4"/>
      <c r="N1793" s="6"/>
      <c r="P1793" s="20"/>
      <c r="Q1793" s="5" t="str">
        <f ca="1">score</f>
        <v/>
      </c>
      <c r="R1793" s="7" t="str">
        <f ca="1">rescore_pd</f>
        <v/>
      </c>
      <c r="S1793" s="310" t="str">
        <f ca="1">price</f>
        <v/>
      </c>
      <c r="U1793" s="4"/>
      <c r="V1793" s="4"/>
      <c r="W1793" s="219" t="str">
        <f ca="1">comm_pd</f>
        <v/>
      </c>
      <c r="X1793" s="4"/>
      <c r="Y1793" s="8"/>
      <c r="Z1793" s="223"/>
    </row>
    <row r="1794" spans="1:26" x14ac:dyDescent="0.25">
      <c r="A1794" s="6" t="str">
        <f ca="1">no.</f>
        <v/>
      </c>
      <c r="E1794" s="4" t="str">
        <f ca="1">position</f>
        <v/>
      </c>
      <c r="I1794" s="318"/>
      <c r="L1794" s="4"/>
      <c r="N1794" s="6"/>
      <c r="P1794" s="20"/>
      <c r="Q1794" s="5" t="str">
        <f ca="1">score</f>
        <v/>
      </c>
      <c r="R1794" s="7" t="str">
        <f ca="1">rescore_pd</f>
        <v/>
      </c>
      <c r="S1794" s="310" t="str">
        <f ca="1">price</f>
        <v/>
      </c>
      <c r="U1794" s="4"/>
      <c r="V1794" s="4"/>
      <c r="W1794" s="219" t="str">
        <f ca="1">comm_pd</f>
        <v/>
      </c>
      <c r="X1794" s="4"/>
      <c r="Y1794" s="8"/>
      <c r="Z1794" s="223"/>
    </row>
    <row r="1795" spans="1:26" x14ac:dyDescent="0.25">
      <c r="A1795" s="6" t="str">
        <f ca="1">no.</f>
        <v/>
      </c>
      <c r="E1795" s="4" t="str">
        <f ca="1">position</f>
        <v/>
      </c>
      <c r="I1795" s="318"/>
      <c r="L1795" s="4"/>
      <c r="N1795" s="6"/>
      <c r="P1795" s="20"/>
      <c r="Q1795" s="5" t="str">
        <f ca="1">score</f>
        <v/>
      </c>
      <c r="R1795" s="7" t="str">
        <f ca="1">rescore_pd</f>
        <v/>
      </c>
      <c r="S1795" s="310" t="str">
        <f ca="1">price</f>
        <v/>
      </c>
      <c r="U1795" s="4"/>
      <c r="V1795" s="4"/>
      <c r="W1795" s="219" t="str">
        <f ca="1">comm_pd</f>
        <v/>
      </c>
      <c r="X1795" s="4"/>
      <c r="Y1795" s="8"/>
      <c r="Z1795" s="223"/>
    </row>
    <row r="1796" spans="1:26" x14ac:dyDescent="0.25">
      <c r="A1796" s="6" t="str">
        <f ca="1">no.</f>
        <v/>
      </c>
      <c r="E1796" s="4" t="str">
        <f ca="1">position</f>
        <v/>
      </c>
      <c r="I1796" s="318"/>
      <c r="L1796" s="4"/>
      <c r="N1796" s="6"/>
      <c r="P1796" s="20"/>
      <c r="Q1796" s="5" t="str">
        <f ca="1">score</f>
        <v/>
      </c>
      <c r="R1796" s="7" t="str">
        <f ca="1">rescore_pd</f>
        <v/>
      </c>
      <c r="S1796" s="310" t="str">
        <f ca="1">price</f>
        <v/>
      </c>
      <c r="U1796" s="4"/>
      <c r="V1796" s="4"/>
      <c r="W1796" s="219" t="str">
        <f ca="1">comm_pd</f>
        <v/>
      </c>
      <c r="X1796" s="4"/>
      <c r="Y1796" s="8"/>
      <c r="Z1796" s="223"/>
    </row>
    <row r="1797" spans="1:26" x14ac:dyDescent="0.25">
      <c r="A1797" s="6" t="str">
        <f ca="1">no.</f>
        <v/>
      </c>
      <c r="E1797" s="4" t="str">
        <f ca="1">position</f>
        <v/>
      </c>
      <c r="I1797" s="318"/>
      <c r="L1797" s="4"/>
      <c r="N1797" s="6"/>
      <c r="P1797" s="20"/>
      <c r="Q1797" s="5" t="str">
        <f ca="1">score</f>
        <v/>
      </c>
      <c r="R1797" s="7" t="str">
        <f ca="1">rescore_pd</f>
        <v/>
      </c>
      <c r="S1797" s="310" t="str">
        <f ca="1">price</f>
        <v/>
      </c>
      <c r="U1797" s="4"/>
      <c r="V1797" s="4"/>
      <c r="W1797" s="219" t="str">
        <f ca="1">comm_pd</f>
        <v/>
      </c>
      <c r="X1797" s="4"/>
      <c r="Y1797" s="8"/>
      <c r="Z1797" s="223"/>
    </row>
    <row r="1798" spans="1:26" x14ac:dyDescent="0.25">
      <c r="A1798" s="6" t="str">
        <f ca="1">no.</f>
        <v/>
      </c>
      <c r="E1798" s="4" t="str">
        <f ca="1">position</f>
        <v/>
      </c>
      <c r="I1798" s="318"/>
      <c r="L1798" s="4"/>
      <c r="N1798" s="6"/>
      <c r="P1798" s="20"/>
      <c r="Q1798" s="5" t="str">
        <f ca="1">score</f>
        <v/>
      </c>
      <c r="R1798" s="7" t="str">
        <f ca="1">rescore_pd</f>
        <v/>
      </c>
      <c r="S1798" s="310" t="str">
        <f ca="1">price</f>
        <v/>
      </c>
      <c r="U1798" s="4"/>
      <c r="V1798" s="4"/>
      <c r="W1798" s="219" t="str">
        <f ca="1">comm_pd</f>
        <v/>
      </c>
      <c r="X1798" s="4"/>
      <c r="Y1798" s="8"/>
      <c r="Z1798" s="223"/>
    </row>
    <row r="1799" spans="1:26" x14ac:dyDescent="0.25">
      <c r="A1799" s="6" t="str">
        <f ca="1">no.</f>
        <v/>
      </c>
      <c r="E1799" s="4" t="str">
        <f ca="1">position</f>
        <v/>
      </c>
      <c r="I1799" s="318"/>
      <c r="L1799" s="4"/>
      <c r="N1799" s="6"/>
      <c r="P1799" s="20"/>
      <c r="Q1799" s="5" t="str">
        <f ca="1">score</f>
        <v/>
      </c>
      <c r="R1799" s="7" t="str">
        <f ca="1">rescore_pd</f>
        <v/>
      </c>
      <c r="S1799" s="310" t="str">
        <f ca="1">price</f>
        <v/>
      </c>
      <c r="U1799" s="4"/>
      <c r="V1799" s="4"/>
      <c r="W1799" s="219" t="str">
        <f ca="1">comm_pd</f>
        <v/>
      </c>
      <c r="X1799" s="4"/>
      <c r="Y1799" s="8"/>
      <c r="Z1799" s="223"/>
    </row>
    <row r="1800" spans="1:26" x14ac:dyDescent="0.25">
      <c r="A1800" s="6" t="str">
        <f ca="1">no.</f>
        <v/>
      </c>
      <c r="E1800" s="4" t="str">
        <f ca="1">position</f>
        <v/>
      </c>
      <c r="I1800" s="318"/>
      <c r="L1800" s="4"/>
      <c r="N1800" s="6"/>
      <c r="P1800" s="20"/>
      <c r="Q1800" s="5" t="str">
        <f ca="1">score</f>
        <v/>
      </c>
      <c r="R1800" s="7" t="str">
        <f ca="1">rescore_pd</f>
        <v/>
      </c>
      <c r="S1800" s="310" t="str">
        <f ca="1">price</f>
        <v/>
      </c>
      <c r="U1800" s="4"/>
      <c r="V1800" s="4"/>
      <c r="W1800" s="219" t="str">
        <f ca="1">comm_pd</f>
        <v/>
      </c>
      <c r="X1800" s="4"/>
      <c r="Y1800" s="8"/>
      <c r="Z1800" s="223"/>
    </row>
    <row r="1801" spans="1:26" x14ac:dyDescent="0.25">
      <c r="A1801" s="6" t="str">
        <f ca="1">no.</f>
        <v/>
      </c>
      <c r="E1801" s="4" t="str">
        <f ca="1">position</f>
        <v/>
      </c>
      <c r="I1801" s="318"/>
      <c r="L1801" s="4"/>
      <c r="N1801" s="6"/>
      <c r="P1801" s="20"/>
      <c r="Q1801" s="5" t="str">
        <f ca="1">score</f>
        <v/>
      </c>
      <c r="R1801" s="7" t="str">
        <f ca="1">rescore_pd</f>
        <v/>
      </c>
      <c r="S1801" s="310" t="str">
        <f ca="1">price</f>
        <v/>
      </c>
      <c r="U1801" s="4"/>
      <c r="V1801" s="4"/>
      <c r="W1801" s="219" t="str">
        <f ca="1">comm_pd</f>
        <v/>
      </c>
      <c r="X1801" s="4"/>
      <c r="Y1801" s="8"/>
      <c r="Z1801" s="223"/>
    </row>
    <row r="1802" spans="1:26" x14ac:dyDescent="0.25">
      <c r="A1802" s="6" t="str">
        <f ca="1">no.</f>
        <v/>
      </c>
      <c r="E1802" s="4" t="str">
        <f ca="1">position</f>
        <v/>
      </c>
      <c r="I1802" s="318"/>
      <c r="L1802" s="4"/>
      <c r="N1802" s="6"/>
      <c r="P1802" s="20"/>
      <c r="Q1802" s="5" t="str">
        <f ca="1">score</f>
        <v/>
      </c>
      <c r="R1802" s="7" t="str">
        <f ca="1">rescore_pd</f>
        <v/>
      </c>
      <c r="S1802" s="310" t="str">
        <f ca="1">price</f>
        <v/>
      </c>
      <c r="U1802" s="4"/>
      <c r="V1802" s="4"/>
      <c r="W1802" s="219" t="str">
        <f ca="1">comm_pd</f>
        <v/>
      </c>
      <c r="X1802" s="4"/>
      <c r="Y1802" s="8"/>
      <c r="Z1802" s="223"/>
    </row>
    <row r="1803" spans="1:26" x14ac:dyDescent="0.25">
      <c r="A1803" s="6" t="str">
        <f ca="1">no.</f>
        <v/>
      </c>
      <c r="E1803" s="4" t="str">
        <f ca="1">position</f>
        <v/>
      </c>
      <c r="I1803" s="318"/>
      <c r="L1803" s="4"/>
      <c r="N1803" s="6"/>
      <c r="P1803" s="20"/>
      <c r="Q1803" s="5" t="str">
        <f ca="1">score</f>
        <v/>
      </c>
      <c r="R1803" s="7" t="str">
        <f ca="1">rescore_pd</f>
        <v/>
      </c>
      <c r="S1803" s="310" t="str">
        <f ca="1">price</f>
        <v/>
      </c>
      <c r="U1803" s="4"/>
      <c r="V1803" s="4"/>
      <c r="W1803" s="219" t="str">
        <f ca="1">comm_pd</f>
        <v/>
      </c>
      <c r="X1803" s="4"/>
      <c r="Y1803" s="8"/>
      <c r="Z1803" s="223"/>
    </row>
    <row r="1804" spans="1:26" x14ac:dyDescent="0.25">
      <c r="A1804" s="6" t="str">
        <f ca="1">no.</f>
        <v/>
      </c>
      <c r="E1804" s="4" t="str">
        <f ca="1">position</f>
        <v/>
      </c>
      <c r="I1804" s="318"/>
      <c r="L1804" s="4"/>
      <c r="N1804" s="6"/>
      <c r="P1804" s="20"/>
      <c r="Q1804" s="5" t="str">
        <f ca="1">score</f>
        <v/>
      </c>
      <c r="R1804" s="7" t="str">
        <f ca="1">rescore_pd</f>
        <v/>
      </c>
      <c r="S1804" s="310" t="str">
        <f ca="1">price</f>
        <v/>
      </c>
      <c r="U1804" s="4"/>
      <c r="V1804" s="4"/>
      <c r="W1804" s="219" t="str">
        <f ca="1">comm_pd</f>
        <v/>
      </c>
      <c r="X1804" s="4"/>
      <c r="Y1804" s="8"/>
      <c r="Z1804" s="223"/>
    </row>
    <row r="1805" spans="1:26" x14ac:dyDescent="0.25">
      <c r="A1805" s="6" t="str">
        <f ca="1">no.</f>
        <v/>
      </c>
      <c r="E1805" s="4" t="str">
        <f ca="1">position</f>
        <v/>
      </c>
      <c r="I1805" s="318"/>
      <c r="L1805" s="4"/>
      <c r="N1805" s="6"/>
      <c r="P1805" s="20"/>
      <c r="Q1805" s="5" t="str">
        <f ca="1">score</f>
        <v/>
      </c>
      <c r="R1805" s="7" t="str">
        <f ca="1">rescore_pd</f>
        <v/>
      </c>
      <c r="S1805" s="310" t="str">
        <f ca="1">price</f>
        <v/>
      </c>
      <c r="U1805" s="4"/>
      <c r="V1805" s="4"/>
      <c r="W1805" s="219" t="str">
        <f ca="1">comm_pd</f>
        <v/>
      </c>
      <c r="X1805" s="4"/>
      <c r="Y1805" s="8"/>
      <c r="Z1805" s="223"/>
    </row>
    <row r="1806" spans="1:26" x14ac:dyDescent="0.25">
      <c r="A1806" s="6" t="str">
        <f ca="1">no.</f>
        <v/>
      </c>
      <c r="E1806" s="4" t="str">
        <f ca="1">position</f>
        <v/>
      </c>
      <c r="I1806" s="318"/>
      <c r="L1806" s="4"/>
      <c r="N1806" s="6"/>
      <c r="P1806" s="20"/>
      <c r="Q1806" s="5" t="str">
        <f ca="1">score</f>
        <v/>
      </c>
      <c r="R1806" s="7" t="str">
        <f ca="1">rescore_pd</f>
        <v/>
      </c>
      <c r="S1806" s="310" t="str">
        <f ca="1">price</f>
        <v/>
      </c>
      <c r="U1806" s="4"/>
      <c r="V1806" s="4"/>
      <c r="W1806" s="219" t="str">
        <f ca="1">comm_pd</f>
        <v/>
      </c>
      <c r="X1806" s="4"/>
      <c r="Y1806" s="8"/>
      <c r="Z1806" s="223"/>
    </row>
    <row r="1807" spans="1:26" x14ac:dyDescent="0.25">
      <c r="A1807" s="6" t="str">
        <f ca="1">no.</f>
        <v/>
      </c>
      <c r="E1807" s="4" t="str">
        <f ca="1">position</f>
        <v/>
      </c>
      <c r="I1807" s="318"/>
      <c r="L1807" s="4"/>
      <c r="N1807" s="6"/>
      <c r="P1807" s="20"/>
      <c r="Q1807" s="5" t="str">
        <f ca="1">score</f>
        <v/>
      </c>
      <c r="R1807" s="7" t="str">
        <f ca="1">rescore_pd</f>
        <v/>
      </c>
      <c r="S1807" s="310" t="str">
        <f ca="1">price</f>
        <v/>
      </c>
      <c r="U1807" s="4"/>
      <c r="V1807" s="4"/>
      <c r="W1807" s="219" t="str">
        <f ca="1">comm_pd</f>
        <v/>
      </c>
      <c r="X1807" s="4"/>
      <c r="Y1807" s="8"/>
      <c r="Z1807" s="223"/>
    </row>
    <row r="1808" spans="1:26" x14ac:dyDescent="0.25">
      <c r="A1808" s="6" t="str">
        <f ca="1">no.</f>
        <v/>
      </c>
      <c r="E1808" s="4" t="str">
        <f ca="1">position</f>
        <v/>
      </c>
      <c r="I1808" s="318"/>
      <c r="L1808" s="4"/>
      <c r="N1808" s="6"/>
      <c r="P1808" s="20"/>
      <c r="Q1808" s="5" t="str">
        <f ca="1">score</f>
        <v/>
      </c>
      <c r="R1808" s="7" t="str">
        <f ca="1">rescore_pd</f>
        <v/>
      </c>
      <c r="S1808" s="310" t="str">
        <f ca="1">price</f>
        <v/>
      </c>
      <c r="U1808" s="4"/>
      <c r="V1808" s="4"/>
      <c r="W1808" s="219" t="str">
        <f ca="1">comm_pd</f>
        <v/>
      </c>
      <c r="X1808" s="4"/>
      <c r="Y1808" s="8"/>
      <c r="Z1808" s="223"/>
    </row>
    <row r="1809" spans="1:26" x14ac:dyDescent="0.25">
      <c r="A1809" s="6" t="str">
        <f ca="1">no.</f>
        <v/>
      </c>
      <c r="E1809" s="4" t="str">
        <f ca="1">position</f>
        <v/>
      </c>
      <c r="I1809" s="318"/>
      <c r="L1809" s="4"/>
      <c r="N1809" s="6"/>
      <c r="P1809" s="20"/>
      <c r="Q1809" s="5" t="str">
        <f ca="1">score</f>
        <v/>
      </c>
      <c r="R1809" s="7" t="str">
        <f ca="1">rescore_pd</f>
        <v/>
      </c>
      <c r="S1809" s="310" t="str">
        <f ca="1">price</f>
        <v/>
      </c>
      <c r="U1809" s="4"/>
      <c r="V1809" s="4"/>
      <c r="W1809" s="219" t="str">
        <f ca="1">comm_pd</f>
        <v/>
      </c>
      <c r="X1809" s="4"/>
      <c r="Y1809" s="8"/>
      <c r="Z1809" s="223"/>
    </row>
    <row r="1810" spans="1:26" x14ac:dyDescent="0.25">
      <c r="A1810" s="6" t="str">
        <f ca="1">no.</f>
        <v/>
      </c>
      <c r="E1810" s="4" t="str">
        <f ca="1">position</f>
        <v/>
      </c>
      <c r="I1810" s="318"/>
      <c r="L1810" s="4"/>
      <c r="N1810" s="6"/>
      <c r="P1810" s="20"/>
      <c r="Q1810" s="5" t="str">
        <f ca="1">score</f>
        <v/>
      </c>
      <c r="R1810" s="7" t="str">
        <f ca="1">rescore_pd</f>
        <v/>
      </c>
      <c r="S1810" s="310" t="str">
        <f ca="1">price</f>
        <v/>
      </c>
      <c r="U1810" s="4"/>
      <c r="V1810" s="4"/>
      <c r="W1810" s="219" t="str">
        <f ca="1">comm_pd</f>
        <v/>
      </c>
      <c r="X1810" s="4"/>
      <c r="Y1810" s="8"/>
      <c r="Z1810" s="223"/>
    </row>
    <row r="1811" spans="1:26" x14ac:dyDescent="0.25">
      <c r="A1811" s="6" t="str">
        <f ca="1">no.</f>
        <v/>
      </c>
      <c r="E1811" s="4" t="str">
        <f ca="1">position</f>
        <v/>
      </c>
      <c r="I1811" s="318"/>
      <c r="L1811" s="4"/>
      <c r="N1811" s="6"/>
      <c r="P1811" s="20"/>
      <c r="Q1811" s="5" t="str">
        <f ca="1">score</f>
        <v/>
      </c>
      <c r="R1811" s="7" t="str">
        <f ca="1">rescore_pd</f>
        <v/>
      </c>
      <c r="S1811" s="310" t="str">
        <f ca="1">price</f>
        <v/>
      </c>
      <c r="U1811" s="4"/>
      <c r="V1811" s="4"/>
      <c r="W1811" s="219" t="str">
        <f ca="1">comm_pd</f>
        <v/>
      </c>
      <c r="X1811" s="4"/>
      <c r="Y1811" s="8"/>
      <c r="Z1811" s="223"/>
    </row>
    <row r="1812" spans="1:26" x14ac:dyDescent="0.25">
      <c r="A1812" s="6" t="str">
        <f ca="1">no.</f>
        <v/>
      </c>
      <c r="E1812" s="4" t="str">
        <f ca="1">position</f>
        <v/>
      </c>
      <c r="I1812" s="318"/>
      <c r="L1812" s="4"/>
      <c r="N1812" s="6"/>
      <c r="P1812" s="20"/>
      <c r="Q1812" s="5" t="str">
        <f ca="1">score</f>
        <v/>
      </c>
      <c r="R1812" s="7" t="str">
        <f ca="1">rescore_pd</f>
        <v/>
      </c>
      <c r="S1812" s="310" t="str">
        <f ca="1">price</f>
        <v/>
      </c>
      <c r="U1812" s="4"/>
      <c r="V1812" s="4"/>
      <c r="W1812" s="219" t="str">
        <f ca="1">comm_pd</f>
        <v/>
      </c>
      <c r="X1812" s="4"/>
      <c r="Y1812" s="8"/>
      <c r="Z1812" s="223"/>
    </row>
    <row r="1813" spans="1:26" x14ac:dyDescent="0.25">
      <c r="A1813" s="6" t="str">
        <f ca="1">no.</f>
        <v/>
      </c>
      <c r="E1813" s="4" t="str">
        <f ca="1">position</f>
        <v/>
      </c>
      <c r="I1813" s="318"/>
      <c r="L1813" s="4"/>
      <c r="N1813" s="6"/>
      <c r="P1813" s="20"/>
      <c r="Q1813" s="5" t="str">
        <f ca="1">score</f>
        <v/>
      </c>
      <c r="R1813" s="7" t="str">
        <f ca="1">rescore_pd</f>
        <v/>
      </c>
      <c r="S1813" s="310" t="str">
        <f ca="1">price</f>
        <v/>
      </c>
      <c r="U1813" s="4"/>
      <c r="V1813" s="4"/>
      <c r="W1813" s="219" t="str">
        <f ca="1">comm_pd</f>
        <v/>
      </c>
      <c r="X1813" s="4"/>
      <c r="Y1813" s="8"/>
      <c r="Z1813" s="223"/>
    </row>
    <row r="1814" spans="1:26" x14ac:dyDescent="0.25">
      <c r="A1814" s="6" t="str">
        <f ca="1">no.</f>
        <v/>
      </c>
      <c r="E1814" s="4" t="str">
        <f ca="1">position</f>
        <v/>
      </c>
      <c r="I1814" s="318"/>
      <c r="L1814" s="4"/>
      <c r="N1814" s="6"/>
      <c r="P1814" s="20"/>
      <c r="Q1814" s="5" t="str">
        <f ca="1">score</f>
        <v/>
      </c>
      <c r="R1814" s="7" t="str">
        <f ca="1">rescore_pd</f>
        <v/>
      </c>
      <c r="S1814" s="310" t="str">
        <f ca="1">price</f>
        <v/>
      </c>
      <c r="U1814" s="4"/>
      <c r="V1814" s="4"/>
      <c r="W1814" s="219" t="str">
        <f ca="1">comm_pd</f>
        <v/>
      </c>
      <c r="X1814" s="4"/>
      <c r="Y1814" s="8"/>
      <c r="Z1814" s="223"/>
    </row>
    <row r="1815" spans="1:26" x14ac:dyDescent="0.25">
      <c r="A1815" s="6" t="str">
        <f ca="1">no.</f>
        <v/>
      </c>
      <c r="E1815" s="4" t="str">
        <f ca="1">position</f>
        <v/>
      </c>
      <c r="I1815" s="318"/>
      <c r="L1815" s="4"/>
      <c r="N1815" s="6"/>
      <c r="P1815" s="20"/>
      <c r="Q1815" s="5" t="str">
        <f ca="1">score</f>
        <v/>
      </c>
      <c r="R1815" s="7" t="str">
        <f ca="1">rescore_pd</f>
        <v/>
      </c>
      <c r="S1815" s="310" t="str">
        <f ca="1">price</f>
        <v/>
      </c>
      <c r="U1815" s="4"/>
      <c r="V1815" s="4"/>
      <c r="W1815" s="219" t="str">
        <f ca="1">comm_pd</f>
        <v/>
      </c>
      <c r="X1815" s="4"/>
      <c r="Y1815" s="8"/>
      <c r="Z1815" s="223"/>
    </row>
    <row r="1816" spans="1:26" x14ac:dyDescent="0.25">
      <c r="A1816" s="6" t="str">
        <f ca="1">no.</f>
        <v/>
      </c>
      <c r="E1816" s="4" t="str">
        <f ca="1">position</f>
        <v/>
      </c>
      <c r="I1816" s="318"/>
      <c r="L1816" s="4"/>
      <c r="N1816" s="6"/>
      <c r="P1816" s="20"/>
      <c r="Q1816" s="5" t="str">
        <f ca="1">score</f>
        <v/>
      </c>
      <c r="R1816" s="7" t="str">
        <f ca="1">rescore_pd</f>
        <v/>
      </c>
      <c r="S1816" s="310" t="str">
        <f ca="1">price</f>
        <v/>
      </c>
      <c r="U1816" s="4"/>
      <c r="V1816" s="4"/>
      <c r="W1816" s="219" t="str">
        <f ca="1">comm_pd</f>
        <v/>
      </c>
      <c r="X1816" s="4"/>
      <c r="Y1816" s="8"/>
      <c r="Z1816" s="223"/>
    </row>
    <row r="1817" spans="1:26" x14ac:dyDescent="0.25">
      <c r="A1817" s="6" t="str">
        <f ca="1">no.</f>
        <v/>
      </c>
      <c r="E1817" s="4" t="str">
        <f ca="1">position</f>
        <v/>
      </c>
      <c r="I1817" s="318"/>
      <c r="L1817" s="4"/>
      <c r="N1817" s="6"/>
      <c r="P1817" s="20"/>
      <c r="Q1817" s="5" t="str">
        <f ca="1">score</f>
        <v/>
      </c>
      <c r="R1817" s="7" t="str">
        <f ca="1">rescore_pd</f>
        <v/>
      </c>
      <c r="S1817" s="310" t="str">
        <f ca="1">price</f>
        <v/>
      </c>
      <c r="U1817" s="4"/>
      <c r="V1817" s="4"/>
      <c r="W1817" s="219" t="str">
        <f ca="1">comm_pd</f>
        <v/>
      </c>
      <c r="X1817" s="4"/>
      <c r="Y1817" s="8"/>
      <c r="Z1817" s="223"/>
    </row>
    <row r="1818" spans="1:26" x14ac:dyDescent="0.25">
      <c r="A1818" s="6" t="str">
        <f ca="1">no.</f>
        <v/>
      </c>
      <c r="E1818" s="4" t="str">
        <f ca="1">position</f>
        <v/>
      </c>
      <c r="I1818" s="318"/>
      <c r="L1818" s="4"/>
      <c r="N1818" s="6"/>
      <c r="P1818" s="20"/>
      <c r="Q1818" s="5" t="str">
        <f ca="1">score</f>
        <v/>
      </c>
      <c r="R1818" s="7" t="str">
        <f ca="1">rescore_pd</f>
        <v/>
      </c>
      <c r="S1818" s="310" t="str">
        <f ca="1">price</f>
        <v/>
      </c>
      <c r="U1818" s="4"/>
      <c r="V1818" s="4"/>
      <c r="W1818" s="219" t="str">
        <f ca="1">comm_pd</f>
        <v/>
      </c>
      <c r="X1818" s="4"/>
      <c r="Y1818" s="8"/>
      <c r="Z1818" s="223"/>
    </row>
    <row r="1819" spans="1:26" x14ac:dyDescent="0.25">
      <c r="A1819" s="6" t="str">
        <f ca="1">no.</f>
        <v/>
      </c>
      <c r="E1819" s="4" t="str">
        <f ca="1">position</f>
        <v/>
      </c>
      <c r="I1819" s="318"/>
      <c r="L1819" s="4"/>
      <c r="N1819" s="6"/>
      <c r="P1819" s="20"/>
      <c r="Q1819" s="5" t="str">
        <f ca="1">score</f>
        <v/>
      </c>
      <c r="R1819" s="7" t="str">
        <f ca="1">rescore_pd</f>
        <v/>
      </c>
      <c r="S1819" s="310" t="str">
        <f ca="1">price</f>
        <v/>
      </c>
      <c r="U1819" s="4"/>
      <c r="V1819" s="4"/>
      <c r="W1819" s="219" t="str">
        <f ca="1">comm_pd</f>
        <v/>
      </c>
      <c r="X1819" s="4"/>
      <c r="Y1819" s="8"/>
      <c r="Z1819" s="223"/>
    </row>
    <row r="1820" spans="1:26" x14ac:dyDescent="0.25">
      <c r="A1820" s="6" t="str">
        <f ca="1">no.</f>
        <v/>
      </c>
      <c r="E1820" s="4" t="str">
        <f ca="1">position</f>
        <v/>
      </c>
      <c r="I1820" s="318"/>
      <c r="L1820" s="4"/>
      <c r="N1820" s="6"/>
      <c r="P1820" s="20"/>
      <c r="Q1820" s="5" t="str">
        <f ca="1">score</f>
        <v/>
      </c>
      <c r="R1820" s="7" t="str">
        <f ca="1">rescore_pd</f>
        <v/>
      </c>
      <c r="S1820" s="310" t="str">
        <f ca="1">price</f>
        <v/>
      </c>
      <c r="U1820" s="4"/>
      <c r="V1820" s="4"/>
      <c r="W1820" s="219" t="str">
        <f ca="1">comm_pd</f>
        <v/>
      </c>
      <c r="X1820" s="4"/>
      <c r="Y1820" s="8"/>
      <c r="Z1820" s="223"/>
    </row>
    <row r="1821" spans="1:26" x14ac:dyDescent="0.25">
      <c r="A1821" s="6" t="str">
        <f ca="1">no.</f>
        <v/>
      </c>
      <c r="E1821" s="4" t="str">
        <f ca="1">position</f>
        <v/>
      </c>
      <c r="I1821" s="318"/>
      <c r="L1821" s="4"/>
      <c r="N1821" s="6"/>
      <c r="P1821" s="20"/>
      <c r="Q1821" s="5" t="str">
        <f ca="1">score</f>
        <v/>
      </c>
      <c r="R1821" s="7" t="str">
        <f ca="1">rescore_pd</f>
        <v/>
      </c>
      <c r="S1821" s="310" t="str">
        <f ca="1">price</f>
        <v/>
      </c>
      <c r="U1821" s="4"/>
      <c r="V1821" s="4"/>
      <c r="W1821" s="219" t="str">
        <f ca="1">comm_pd</f>
        <v/>
      </c>
      <c r="X1821" s="4"/>
      <c r="Y1821" s="8"/>
      <c r="Z1821" s="223"/>
    </row>
    <row r="1822" spans="1:26" x14ac:dyDescent="0.25">
      <c r="A1822" s="6" t="str">
        <f ca="1">no.</f>
        <v/>
      </c>
      <c r="E1822" s="4" t="str">
        <f ca="1">position</f>
        <v/>
      </c>
      <c r="I1822" s="318"/>
      <c r="L1822" s="4"/>
      <c r="N1822" s="6"/>
      <c r="P1822" s="20"/>
      <c r="Q1822" s="5" t="str">
        <f ca="1">score</f>
        <v/>
      </c>
      <c r="R1822" s="7" t="str">
        <f ca="1">rescore_pd</f>
        <v/>
      </c>
      <c r="S1822" s="310" t="str">
        <f ca="1">price</f>
        <v/>
      </c>
      <c r="U1822" s="4"/>
      <c r="V1822" s="4"/>
      <c r="W1822" s="219" t="str">
        <f ca="1">comm_pd</f>
        <v/>
      </c>
      <c r="X1822" s="4"/>
      <c r="Y1822" s="8"/>
      <c r="Z1822" s="223"/>
    </row>
    <row r="1823" spans="1:26" x14ac:dyDescent="0.25">
      <c r="A1823" s="6" t="str">
        <f ca="1">no.</f>
        <v/>
      </c>
      <c r="E1823" s="4" t="str">
        <f ca="1">position</f>
        <v/>
      </c>
      <c r="I1823" s="318"/>
      <c r="L1823" s="4"/>
      <c r="N1823" s="6"/>
      <c r="P1823" s="20"/>
      <c r="Q1823" s="5" t="str">
        <f ca="1">score</f>
        <v/>
      </c>
      <c r="R1823" s="7" t="str">
        <f ca="1">rescore_pd</f>
        <v/>
      </c>
      <c r="S1823" s="310" t="str">
        <f ca="1">price</f>
        <v/>
      </c>
      <c r="U1823" s="4"/>
      <c r="V1823" s="4"/>
      <c r="W1823" s="219" t="str">
        <f ca="1">comm_pd</f>
        <v/>
      </c>
      <c r="X1823" s="4"/>
      <c r="Y1823" s="8"/>
      <c r="Z1823" s="223"/>
    </row>
    <row r="1824" spans="1:26" x14ac:dyDescent="0.25">
      <c r="A1824" s="6" t="str">
        <f ca="1">no.</f>
        <v/>
      </c>
      <c r="E1824" s="4" t="str">
        <f ca="1">position</f>
        <v/>
      </c>
      <c r="I1824" s="318"/>
      <c r="L1824" s="4"/>
      <c r="N1824" s="6"/>
      <c r="P1824" s="20"/>
      <c r="Q1824" s="5" t="str">
        <f ca="1">score</f>
        <v/>
      </c>
      <c r="R1824" s="7" t="str">
        <f ca="1">rescore_pd</f>
        <v/>
      </c>
      <c r="S1824" s="310" t="str">
        <f ca="1">price</f>
        <v/>
      </c>
      <c r="U1824" s="4"/>
      <c r="V1824" s="4"/>
      <c r="W1824" s="219" t="str">
        <f ca="1">comm_pd</f>
        <v/>
      </c>
      <c r="X1824" s="4"/>
      <c r="Y1824" s="8"/>
      <c r="Z1824" s="223"/>
    </row>
    <row r="1825" spans="1:26" x14ac:dyDescent="0.25">
      <c r="A1825" s="6" t="str">
        <f ca="1">no.</f>
        <v/>
      </c>
      <c r="E1825" s="4" t="str">
        <f ca="1">position</f>
        <v/>
      </c>
      <c r="I1825" s="318"/>
      <c r="L1825" s="4"/>
      <c r="N1825" s="6"/>
      <c r="P1825" s="20"/>
      <c r="Q1825" s="5" t="str">
        <f ca="1">score</f>
        <v/>
      </c>
      <c r="R1825" s="7" t="str">
        <f ca="1">rescore_pd</f>
        <v/>
      </c>
      <c r="S1825" s="310" t="str">
        <f ca="1">price</f>
        <v/>
      </c>
      <c r="U1825" s="4"/>
      <c r="V1825" s="4"/>
      <c r="W1825" s="219" t="str">
        <f ca="1">comm_pd</f>
        <v/>
      </c>
      <c r="X1825" s="4"/>
      <c r="Y1825" s="8"/>
      <c r="Z1825" s="223"/>
    </row>
    <row r="1826" spans="1:26" x14ac:dyDescent="0.25">
      <c r="A1826" s="6" t="str">
        <f ca="1">no.</f>
        <v/>
      </c>
      <c r="E1826" s="4" t="str">
        <f ca="1">position</f>
        <v/>
      </c>
      <c r="I1826" s="318"/>
      <c r="L1826" s="4"/>
      <c r="N1826" s="6"/>
      <c r="P1826" s="20"/>
      <c r="Q1826" s="5" t="str">
        <f ca="1">score</f>
        <v/>
      </c>
      <c r="R1826" s="7" t="str">
        <f ca="1">rescore_pd</f>
        <v/>
      </c>
      <c r="S1826" s="310" t="str">
        <f ca="1">price</f>
        <v/>
      </c>
      <c r="U1826" s="4"/>
      <c r="V1826" s="4"/>
      <c r="W1826" s="219" t="str">
        <f ca="1">comm_pd</f>
        <v/>
      </c>
      <c r="X1826" s="4"/>
      <c r="Y1826" s="8"/>
      <c r="Z1826" s="223"/>
    </row>
    <row r="1827" spans="1:26" x14ac:dyDescent="0.25">
      <c r="A1827" s="6" t="str">
        <f ca="1">no.</f>
        <v/>
      </c>
      <c r="E1827" s="4" t="str">
        <f ca="1">position</f>
        <v/>
      </c>
      <c r="I1827" s="318"/>
      <c r="L1827" s="4"/>
      <c r="N1827" s="6"/>
      <c r="P1827" s="20"/>
      <c r="Q1827" s="5" t="str">
        <f ca="1">score</f>
        <v/>
      </c>
      <c r="R1827" s="7" t="str">
        <f ca="1">rescore_pd</f>
        <v/>
      </c>
      <c r="S1827" s="310" t="str">
        <f ca="1">price</f>
        <v/>
      </c>
      <c r="U1827" s="4"/>
      <c r="V1827" s="4"/>
      <c r="W1827" s="219" t="str">
        <f ca="1">comm_pd</f>
        <v/>
      </c>
      <c r="X1827" s="4"/>
      <c r="Y1827" s="8"/>
      <c r="Z1827" s="223"/>
    </row>
    <row r="1828" spans="1:26" x14ac:dyDescent="0.25">
      <c r="A1828" s="6" t="str">
        <f ca="1">no.</f>
        <v/>
      </c>
      <c r="E1828" s="4" t="str">
        <f ca="1">position</f>
        <v/>
      </c>
      <c r="I1828" s="318"/>
      <c r="L1828" s="4"/>
      <c r="N1828" s="6"/>
      <c r="P1828" s="20"/>
      <c r="Q1828" s="5" t="str">
        <f ca="1">score</f>
        <v/>
      </c>
      <c r="R1828" s="7" t="str">
        <f ca="1">rescore_pd</f>
        <v/>
      </c>
      <c r="S1828" s="310" t="str">
        <f ca="1">price</f>
        <v/>
      </c>
      <c r="U1828" s="4"/>
      <c r="V1828" s="4"/>
      <c r="W1828" s="219" t="str">
        <f ca="1">comm_pd</f>
        <v/>
      </c>
      <c r="X1828" s="4"/>
      <c r="Y1828" s="8"/>
      <c r="Z1828" s="223"/>
    </row>
    <row r="1829" spans="1:26" x14ac:dyDescent="0.25">
      <c r="A1829" s="6" t="str">
        <f ca="1">no.</f>
        <v/>
      </c>
      <c r="E1829" s="4" t="str">
        <f ca="1">position</f>
        <v/>
      </c>
      <c r="I1829" s="318"/>
      <c r="L1829" s="4"/>
      <c r="N1829" s="6"/>
      <c r="P1829" s="20"/>
      <c r="Q1829" s="5" t="str">
        <f ca="1">score</f>
        <v/>
      </c>
      <c r="R1829" s="7" t="str">
        <f ca="1">rescore_pd</f>
        <v/>
      </c>
      <c r="S1829" s="310" t="str">
        <f ca="1">price</f>
        <v/>
      </c>
      <c r="U1829" s="4"/>
      <c r="V1829" s="4"/>
      <c r="W1829" s="219" t="str">
        <f ca="1">comm_pd</f>
        <v/>
      </c>
      <c r="X1829" s="4"/>
      <c r="Y1829" s="8"/>
      <c r="Z1829" s="223"/>
    </row>
    <row r="1830" spans="1:26" x14ac:dyDescent="0.25">
      <c r="A1830" s="6" t="str">
        <f ca="1">no.</f>
        <v/>
      </c>
      <c r="E1830" s="4" t="str">
        <f ca="1">position</f>
        <v/>
      </c>
      <c r="I1830" s="318"/>
      <c r="L1830" s="4"/>
      <c r="N1830" s="6"/>
      <c r="P1830" s="20"/>
      <c r="Q1830" s="5" t="str">
        <f ca="1">score</f>
        <v/>
      </c>
      <c r="R1830" s="7" t="str">
        <f ca="1">rescore_pd</f>
        <v/>
      </c>
      <c r="S1830" s="310" t="str">
        <f ca="1">price</f>
        <v/>
      </c>
      <c r="U1830" s="4"/>
      <c r="V1830" s="4"/>
      <c r="W1830" s="219" t="str">
        <f ca="1">comm_pd</f>
        <v/>
      </c>
      <c r="X1830" s="4"/>
      <c r="Y1830" s="8"/>
      <c r="Z1830" s="223"/>
    </row>
    <row r="1831" spans="1:26" x14ac:dyDescent="0.25">
      <c r="A1831" s="6" t="str">
        <f ca="1">no.</f>
        <v/>
      </c>
      <c r="E1831" s="4" t="str">
        <f ca="1">position</f>
        <v/>
      </c>
      <c r="I1831" s="318"/>
      <c r="L1831" s="4"/>
      <c r="N1831" s="6"/>
      <c r="P1831" s="20"/>
      <c r="Q1831" s="5" t="str">
        <f ca="1">score</f>
        <v/>
      </c>
      <c r="R1831" s="7" t="str">
        <f ca="1">rescore_pd</f>
        <v/>
      </c>
      <c r="S1831" s="310" t="str">
        <f ca="1">price</f>
        <v/>
      </c>
      <c r="U1831" s="4"/>
      <c r="V1831" s="4"/>
      <c r="W1831" s="219" t="str">
        <f ca="1">comm_pd</f>
        <v/>
      </c>
      <c r="X1831" s="4"/>
      <c r="Y1831" s="8"/>
      <c r="Z1831" s="223"/>
    </row>
    <row r="1832" spans="1:26" x14ac:dyDescent="0.25">
      <c r="A1832" s="6" t="str">
        <f ca="1">no.</f>
        <v/>
      </c>
      <c r="E1832" s="4" t="str">
        <f ca="1">position</f>
        <v/>
      </c>
      <c r="I1832" s="318"/>
      <c r="L1832" s="4"/>
      <c r="N1832" s="6"/>
      <c r="P1832" s="20"/>
      <c r="Q1832" s="5" t="str">
        <f ca="1">score</f>
        <v/>
      </c>
      <c r="R1832" s="7" t="str">
        <f ca="1">rescore_pd</f>
        <v/>
      </c>
      <c r="S1832" s="310" t="str">
        <f ca="1">price</f>
        <v/>
      </c>
      <c r="U1832" s="4"/>
      <c r="V1832" s="4"/>
      <c r="W1832" s="219" t="str">
        <f ca="1">comm_pd</f>
        <v/>
      </c>
      <c r="X1832" s="4"/>
      <c r="Y1832" s="8"/>
      <c r="Z1832" s="223"/>
    </row>
    <row r="1833" spans="1:26" x14ac:dyDescent="0.25">
      <c r="A1833" s="6" t="str">
        <f ca="1">no.</f>
        <v/>
      </c>
      <c r="E1833" s="4" t="str">
        <f ca="1">position</f>
        <v/>
      </c>
      <c r="I1833" s="318"/>
      <c r="L1833" s="4"/>
      <c r="N1833" s="6"/>
      <c r="P1833" s="20"/>
      <c r="Q1833" s="5" t="str">
        <f ca="1">score</f>
        <v/>
      </c>
      <c r="R1833" s="7" t="str">
        <f ca="1">rescore_pd</f>
        <v/>
      </c>
      <c r="S1833" s="310" t="str">
        <f ca="1">price</f>
        <v/>
      </c>
      <c r="U1833" s="4"/>
      <c r="V1833" s="4"/>
      <c r="W1833" s="219" t="str">
        <f ca="1">comm_pd</f>
        <v/>
      </c>
      <c r="X1833" s="4"/>
      <c r="Y1833" s="8"/>
      <c r="Z1833" s="223"/>
    </row>
    <row r="1834" spans="1:26" x14ac:dyDescent="0.25">
      <c r="A1834" s="6" t="str">
        <f ca="1">no.</f>
        <v/>
      </c>
      <c r="E1834" s="4" t="str">
        <f ca="1">position</f>
        <v/>
      </c>
      <c r="I1834" s="318"/>
      <c r="L1834" s="4"/>
      <c r="N1834" s="6"/>
      <c r="P1834" s="20"/>
      <c r="Q1834" s="5" t="str">
        <f ca="1">score</f>
        <v/>
      </c>
      <c r="R1834" s="7" t="str">
        <f ca="1">rescore_pd</f>
        <v/>
      </c>
      <c r="S1834" s="310" t="str">
        <f ca="1">price</f>
        <v/>
      </c>
      <c r="U1834" s="4"/>
      <c r="V1834" s="4"/>
      <c r="W1834" s="219" t="str">
        <f ca="1">comm_pd</f>
        <v/>
      </c>
      <c r="X1834" s="4"/>
      <c r="Y1834" s="8"/>
      <c r="Z1834" s="223"/>
    </row>
    <row r="1835" spans="1:26" x14ac:dyDescent="0.25">
      <c r="A1835" s="6" t="str">
        <f ca="1">no.</f>
        <v/>
      </c>
      <c r="E1835" s="4" t="str">
        <f ca="1">position</f>
        <v/>
      </c>
      <c r="I1835" s="318"/>
      <c r="L1835" s="4"/>
      <c r="N1835" s="6"/>
      <c r="P1835" s="20"/>
      <c r="Q1835" s="5" t="str">
        <f ca="1">score</f>
        <v/>
      </c>
      <c r="R1835" s="7" t="str">
        <f ca="1">rescore_pd</f>
        <v/>
      </c>
      <c r="S1835" s="310" t="str">
        <f ca="1">price</f>
        <v/>
      </c>
      <c r="U1835" s="4"/>
      <c r="V1835" s="4"/>
      <c r="W1835" s="219" t="str">
        <f ca="1">comm_pd</f>
        <v/>
      </c>
      <c r="X1835" s="4"/>
      <c r="Y1835" s="8"/>
      <c r="Z1835" s="223"/>
    </row>
    <row r="1836" spans="1:26" x14ac:dyDescent="0.25">
      <c r="A1836" s="6" t="str">
        <f ca="1">no.</f>
        <v/>
      </c>
      <c r="E1836" s="4" t="str">
        <f ca="1">position</f>
        <v/>
      </c>
      <c r="I1836" s="318"/>
      <c r="L1836" s="4"/>
      <c r="N1836" s="6"/>
      <c r="P1836" s="20"/>
      <c r="Q1836" s="5" t="str">
        <f ca="1">score</f>
        <v/>
      </c>
      <c r="R1836" s="7" t="str">
        <f ca="1">rescore_pd</f>
        <v/>
      </c>
      <c r="S1836" s="310" t="str">
        <f ca="1">price</f>
        <v/>
      </c>
      <c r="U1836" s="4"/>
      <c r="V1836" s="4"/>
      <c r="W1836" s="219" t="str">
        <f ca="1">comm_pd</f>
        <v/>
      </c>
      <c r="X1836" s="4"/>
      <c r="Y1836" s="8"/>
      <c r="Z1836" s="223"/>
    </row>
    <row r="1837" spans="1:26" x14ac:dyDescent="0.25">
      <c r="A1837" s="6" t="str">
        <f ca="1">no.</f>
        <v/>
      </c>
      <c r="E1837" s="4" t="str">
        <f ca="1">position</f>
        <v/>
      </c>
      <c r="I1837" s="318"/>
      <c r="L1837" s="4"/>
      <c r="N1837" s="6"/>
      <c r="P1837" s="20"/>
      <c r="Q1837" s="5" t="str">
        <f ca="1">score</f>
        <v/>
      </c>
      <c r="R1837" s="7" t="str">
        <f ca="1">rescore_pd</f>
        <v/>
      </c>
      <c r="S1837" s="310" t="str">
        <f ca="1">price</f>
        <v/>
      </c>
      <c r="U1837" s="4"/>
      <c r="V1837" s="4"/>
      <c r="W1837" s="219" t="str">
        <f ca="1">comm_pd</f>
        <v/>
      </c>
      <c r="X1837" s="4"/>
      <c r="Y1837" s="8"/>
      <c r="Z1837" s="223"/>
    </row>
    <row r="1838" spans="1:26" x14ac:dyDescent="0.25">
      <c r="A1838" s="6" t="str">
        <f ca="1">no.</f>
        <v/>
      </c>
      <c r="E1838" s="4" t="str">
        <f ca="1">position</f>
        <v/>
      </c>
      <c r="I1838" s="318"/>
      <c r="L1838" s="4"/>
      <c r="N1838" s="6"/>
      <c r="P1838" s="20"/>
      <c r="Q1838" s="5" t="str">
        <f ca="1">score</f>
        <v/>
      </c>
      <c r="R1838" s="7" t="str">
        <f ca="1">rescore_pd</f>
        <v/>
      </c>
      <c r="S1838" s="310" t="str">
        <f ca="1">price</f>
        <v/>
      </c>
      <c r="U1838" s="4"/>
      <c r="V1838" s="4"/>
      <c r="W1838" s="219" t="str">
        <f ca="1">comm_pd</f>
        <v/>
      </c>
      <c r="X1838" s="4"/>
      <c r="Y1838" s="8"/>
      <c r="Z1838" s="223"/>
    </row>
    <row r="1839" spans="1:26" x14ac:dyDescent="0.25">
      <c r="A1839" s="6" t="str">
        <f ca="1">no.</f>
        <v/>
      </c>
      <c r="E1839" s="4" t="str">
        <f ca="1">position</f>
        <v/>
      </c>
      <c r="I1839" s="318"/>
      <c r="L1839" s="4"/>
      <c r="N1839" s="6"/>
      <c r="P1839" s="20"/>
      <c r="Q1839" s="5" t="str">
        <f ca="1">score</f>
        <v/>
      </c>
      <c r="R1839" s="7" t="str">
        <f ca="1">rescore_pd</f>
        <v/>
      </c>
      <c r="S1839" s="310" t="str">
        <f ca="1">price</f>
        <v/>
      </c>
      <c r="U1839" s="4"/>
      <c r="V1839" s="4"/>
      <c r="W1839" s="219" t="str">
        <f ca="1">comm_pd</f>
        <v/>
      </c>
      <c r="X1839" s="4"/>
      <c r="Y1839" s="8"/>
      <c r="Z1839" s="223"/>
    </row>
    <row r="1840" spans="1:26" x14ac:dyDescent="0.25">
      <c r="A1840" s="6" t="str">
        <f ca="1">no.</f>
        <v/>
      </c>
      <c r="E1840" s="4" t="str">
        <f ca="1">position</f>
        <v/>
      </c>
      <c r="I1840" s="318"/>
      <c r="L1840" s="4"/>
      <c r="N1840" s="6"/>
      <c r="P1840" s="20"/>
      <c r="Q1840" s="5" t="str">
        <f ca="1">score</f>
        <v/>
      </c>
      <c r="R1840" s="7" t="str">
        <f ca="1">rescore_pd</f>
        <v/>
      </c>
      <c r="S1840" s="310" t="str">
        <f ca="1">price</f>
        <v/>
      </c>
      <c r="U1840" s="4"/>
      <c r="V1840" s="4"/>
      <c r="W1840" s="219" t="str">
        <f ca="1">comm_pd</f>
        <v/>
      </c>
      <c r="X1840" s="4"/>
      <c r="Y1840" s="8"/>
      <c r="Z1840" s="223"/>
    </row>
    <row r="1841" spans="1:26" x14ac:dyDescent="0.25">
      <c r="A1841" s="6" t="str">
        <f ca="1">no.</f>
        <v/>
      </c>
      <c r="E1841" s="4" t="str">
        <f ca="1">position</f>
        <v/>
      </c>
      <c r="I1841" s="318"/>
      <c r="L1841" s="4"/>
      <c r="N1841" s="6"/>
      <c r="P1841" s="20"/>
      <c r="Q1841" s="5" t="str">
        <f ca="1">score</f>
        <v/>
      </c>
      <c r="R1841" s="7" t="str">
        <f ca="1">rescore_pd</f>
        <v/>
      </c>
      <c r="S1841" s="310" t="str">
        <f ca="1">price</f>
        <v/>
      </c>
      <c r="U1841" s="4"/>
      <c r="V1841" s="4"/>
      <c r="W1841" s="219" t="str">
        <f ca="1">comm_pd</f>
        <v/>
      </c>
      <c r="X1841" s="4"/>
      <c r="Y1841" s="8"/>
      <c r="Z1841" s="223"/>
    </row>
    <row r="1842" spans="1:26" x14ac:dyDescent="0.25">
      <c r="A1842" s="6" t="str">
        <f ca="1">no.</f>
        <v/>
      </c>
      <c r="E1842" s="4" t="str">
        <f ca="1">position</f>
        <v/>
      </c>
      <c r="I1842" s="318"/>
      <c r="L1842" s="4"/>
      <c r="N1842" s="6"/>
      <c r="P1842" s="20"/>
      <c r="Q1842" s="5" t="str">
        <f ca="1">score</f>
        <v/>
      </c>
      <c r="R1842" s="7" t="str">
        <f ca="1">rescore_pd</f>
        <v/>
      </c>
      <c r="S1842" s="310" t="str">
        <f ca="1">price</f>
        <v/>
      </c>
      <c r="U1842" s="4"/>
      <c r="V1842" s="4"/>
      <c r="W1842" s="219" t="str">
        <f ca="1">comm_pd</f>
        <v/>
      </c>
      <c r="X1842" s="4"/>
      <c r="Y1842" s="8"/>
      <c r="Z1842" s="223"/>
    </row>
    <row r="1843" spans="1:26" x14ac:dyDescent="0.25">
      <c r="A1843" s="6" t="str">
        <f ca="1">no.</f>
        <v/>
      </c>
      <c r="E1843" s="4" t="str">
        <f ca="1">position</f>
        <v/>
      </c>
      <c r="I1843" s="318"/>
      <c r="L1843" s="4"/>
      <c r="N1843" s="6"/>
      <c r="P1843" s="20"/>
      <c r="Q1843" s="5" t="str">
        <f ca="1">score</f>
        <v/>
      </c>
      <c r="R1843" s="7" t="str">
        <f ca="1">rescore_pd</f>
        <v/>
      </c>
      <c r="S1843" s="310" t="str">
        <f ca="1">price</f>
        <v/>
      </c>
      <c r="U1843" s="4"/>
      <c r="V1843" s="4"/>
      <c r="W1843" s="219" t="str">
        <f ca="1">comm_pd</f>
        <v/>
      </c>
      <c r="X1843" s="4"/>
      <c r="Y1843" s="8"/>
      <c r="Z1843" s="223"/>
    </row>
    <row r="1844" spans="1:26" x14ac:dyDescent="0.25">
      <c r="A1844" s="6" t="str">
        <f ca="1">no.</f>
        <v/>
      </c>
      <c r="E1844" s="4" t="str">
        <f ca="1">position</f>
        <v/>
      </c>
      <c r="I1844" s="318"/>
      <c r="L1844" s="4"/>
      <c r="N1844" s="6"/>
      <c r="P1844" s="20"/>
      <c r="Q1844" s="5" t="str">
        <f ca="1">score</f>
        <v/>
      </c>
      <c r="R1844" s="7" t="str">
        <f ca="1">rescore_pd</f>
        <v/>
      </c>
      <c r="S1844" s="310" t="str">
        <f ca="1">price</f>
        <v/>
      </c>
      <c r="U1844" s="4"/>
      <c r="V1844" s="4"/>
      <c r="W1844" s="219" t="str">
        <f ca="1">comm_pd</f>
        <v/>
      </c>
      <c r="X1844" s="4"/>
      <c r="Y1844" s="8"/>
      <c r="Z1844" s="223"/>
    </row>
    <row r="1845" spans="1:26" x14ac:dyDescent="0.25">
      <c r="A1845" s="6" t="str">
        <f ca="1">no.</f>
        <v/>
      </c>
      <c r="E1845" s="4" t="str">
        <f ca="1">position</f>
        <v/>
      </c>
      <c r="I1845" s="318"/>
      <c r="L1845" s="4"/>
      <c r="N1845" s="6"/>
      <c r="P1845" s="20"/>
      <c r="Q1845" s="5" t="str">
        <f ca="1">score</f>
        <v/>
      </c>
      <c r="R1845" s="7" t="str">
        <f ca="1">rescore_pd</f>
        <v/>
      </c>
      <c r="S1845" s="310" t="str">
        <f ca="1">price</f>
        <v/>
      </c>
      <c r="U1845" s="4"/>
      <c r="V1845" s="4"/>
      <c r="W1845" s="219" t="str">
        <f ca="1">comm_pd</f>
        <v/>
      </c>
      <c r="X1845" s="4"/>
      <c r="Y1845" s="8"/>
      <c r="Z1845" s="223"/>
    </row>
    <row r="1846" spans="1:26" x14ac:dyDescent="0.25">
      <c r="A1846" s="6" t="str">
        <f ca="1">no.</f>
        <v/>
      </c>
      <c r="E1846" s="4" t="str">
        <f ca="1">position</f>
        <v/>
      </c>
      <c r="I1846" s="318"/>
      <c r="L1846" s="4"/>
      <c r="N1846" s="6"/>
      <c r="P1846" s="20"/>
      <c r="Q1846" s="5" t="str">
        <f ca="1">score</f>
        <v/>
      </c>
      <c r="R1846" s="7" t="str">
        <f ca="1">rescore_pd</f>
        <v/>
      </c>
      <c r="S1846" s="310" t="str">
        <f ca="1">price</f>
        <v/>
      </c>
      <c r="U1846" s="4"/>
      <c r="V1846" s="4"/>
      <c r="W1846" s="219" t="str">
        <f ca="1">comm_pd</f>
        <v/>
      </c>
      <c r="X1846" s="4"/>
      <c r="Y1846" s="8"/>
      <c r="Z1846" s="223"/>
    </row>
    <row r="1847" spans="1:26" x14ac:dyDescent="0.25">
      <c r="A1847" s="6" t="str">
        <f ca="1">no.</f>
        <v/>
      </c>
      <c r="E1847" s="4" t="str">
        <f ca="1">position</f>
        <v/>
      </c>
      <c r="I1847" s="318"/>
      <c r="L1847" s="4"/>
      <c r="N1847" s="6"/>
      <c r="P1847" s="20"/>
      <c r="Q1847" s="5" t="str">
        <f ca="1">score</f>
        <v/>
      </c>
      <c r="R1847" s="7" t="str">
        <f ca="1">rescore_pd</f>
        <v/>
      </c>
      <c r="S1847" s="310" t="str">
        <f ca="1">price</f>
        <v/>
      </c>
      <c r="U1847" s="4"/>
      <c r="V1847" s="4"/>
      <c r="W1847" s="219" t="str">
        <f ca="1">comm_pd</f>
        <v/>
      </c>
      <c r="X1847" s="4"/>
      <c r="Y1847" s="8"/>
      <c r="Z1847" s="223"/>
    </row>
    <row r="1848" spans="1:26" x14ac:dyDescent="0.25">
      <c r="A1848" s="6" t="str">
        <f ca="1">no.</f>
        <v/>
      </c>
      <c r="E1848" s="4" t="str">
        <f ca="1">position</f>
        <v/>
      </c>
      <c r="I1848" s="318"/>
      <c r="L1848" s="4"/>
      <c r="N1848" s="6"/>
      <c r="P1848" s="20"/>
      <c r="Q1848" s="5" t="str">
        <f ca="1">score</f>
        <v/>
      </c>
      <c r="R1848" s="7" t="str">
        <f ca="1">rescore_pd</f>
        <v/>
      </c>
      <c r="S1848" s="310" t="str">
        <f ca="1">price</f>
        <v/>
      </c>
      <c r="U1848" s="4"/>
      <c r="V1848" s="4"/>
      <c r="W1848" s="219" t="str">
        <f ca="1">comm_pd</f>
        <v/>
      </c>
      <c r="X1848" s="4"/>
      <c r="Y1848" s="8"/>
      <c r="Z1848" s="223"/>
    </row>
    <row r="1849" spans="1:26" x14ac:dyDescent="0.25">
      <c r="A1849" s="6" t="str">
        <f ca="1">no.</f>
        <v/>
      </c>
      <c r="E1849" s="4" t="str">
        <f ca="1">position</f>
        <v/>
      </c>
      <c r="I1849" s="318"/>
      <c r="L1849" s="4"/>
      <c r="N1849" s="6"/>
      <c r="P1849" s="20"/>
      <c r="Q1849" s="5" t="str">
        <f ca="1">score</f>
        <v/>
      </c>
      <c r="R1849" s="7" t="str">
        <f ca="1">rescore_pd</f>
        <v/>
      </c>
      <c r="S1849" s="310" t="str">
        <f ca="1">price</f>
        <v/>
      </c>
      <c r="U1849" s="4"/>
      <c r="V1849" s="4"/>
      <c r="W1849" s="219" t="str">
        <f ca="1">comm_pd</f>
        <v/>
      </c>
      <c r="X1849" s="4"/>
      <c r="Y1849" s="8"/>
      <c r="Z1849" s="223"/>
    </row>
    <row r="1850" spans="1:26" x14ac:dyDescent="0.25">
      <c r="A1850" s="6" t="str">
        <f ca="1">no.</f>
        <v/>
      </c>
      <c r="E1850" s="4" t="str">
        <f ca="1">position</f>
        <v/>
      </c>
      <c r="I1850" s="318"/>
      <c r="L1850" s="4"/>
      <c r="N1850" s="6"/>
      <c r="P1850" s="20"/>
      <c r="Q1850" s="5" t="str">
        <f ca="1">score</f>
        <v/>
      </c>
      <c r="R1850" s="7" t="str">
        <f ca="1">rescore_pd</f>
        <v/>
      </c>
      <c r="S1850" s="310" t="str">
        <f ca="1">price</f>
        <v/>
      </c>
      <c r="U1850" s="4"/>
      <c r="V1850" s="4"/>
      <c r="W1850" s="219" t="str">
        <f ca="1">comm_pd</f>
        <v/>
      </c>
      <c r="X1850" s="4"/>
      <c r="Y1850" s="8"/>
      <c r="Z1850" s="223"/>
    </row>
    <row r="1851" spans="1:26" x14ac:dyDescent="0.25">
      <c r="A1851" s="6" t="str">
        <f ca="1">no.</f>
        <v/>
      </c>
      <c r="E1851" s="4" t="str">
        <f ca="1">position</f>
        <v/>
      </c>
      <c r="I1851" s="318"/>
      <c r="L1851" s="4"/>
      <c r="N1851" s="6"/>
      <c r="P1851" s="20"/>
      <c r="Q1851" s="5" t="str">
        <f ca="1">score</f>
        <v/>
      </c>
      <c r="R1851" s="7" t="str">
        <f ca="1">rescore_pd</f>
        <v/>
      </c>
      <c r="S1851" s="310" t="str">
        <f ca="1">price</f>
        <v/>
      </c>
      <c r="U1851" s="4"/>
      <c r="V1851" s="4"/>
      <c r="W1851" s="219" t="str">
        <f ca="1">comm_pd</f>
        <v/>
      </c>
      <c r="X1851" s="4"/>
      <c r="Y1851" s="8"/>
      <c r="Z1851" s="223"/>
    </row>
    <row r="1852" spans="1:26" x14ac:dyDescent="0.25">
      <c r="A1852" s="6" t="str">
        <f ca="1">no.</f>
        <v/>
      </c>
      <c r="E1852" s="4" t="str">
        <f ca="1">position</f>
        <v/>
      </c>
      <c r="I1852" s="318"/>
      <c r="L1852" s="4"/>
      <c r="N1852" s="6"/>
      <c r="P1852" s="20"/>
      <c r="Q1852" s="5" t="str">
        <f ca="1">score</f>
        <v/>
      </c>
      <c r="R1852" s="7" t="str">
        <f ca="1">rescore_pd</f>
        <v/>
      </c>
      <c r="S1852" s="310" t="str">
        <f ca="1">price</f>
        <v/>
      </c>
      <c r="U1852" s="4"/>
      <c r="V1852" s="4"/>
      <c r="W1852" s="219" t="str">
        <f ca="1">comm_pd</f>
        <v/>
      </c>
      <c r="X1852" s="4"/>
      <c r="Y1852" s="8"/>
      <c r="Z1852" s="223"/>
    </row>
    <row r="1853" spans="1:26" x14ac:dyDescent="0.25">
      <c r="A1853" s="6" t="str">
        <f ca="1">no.</f>
        <v/>
      </c>
      <c r="E1853" s="4" t="str">
        <f ca="1">position</f>
        <v/>
      </c>
      <c r="I1853" s="318"/>
      <c r="L1853" s="4"/>
      <c r="N1853" s="6"/>
      <c r="P1853" s="20"/>
      <c r="Q1853" s="5" t="str">
        <f ca="1">score</f>
        <v/>
      </c>
      <c r="R1853" s="7" t="str">
        <f ca="1">rescore_pd</f>
        <v/>
      </c>
      <c r="S1853" s="310" t="str">
        <f ca="1">price</f>
        <v/>
      </c>
      <c r="U1853" s="4"/>
      <c r="V1853" s="4"/>
      <c r="W1853" s="219" t="str">
        <f ca="1">comm_pd</f>
        <v/>
      </c>
      <c r="X1853" s="4"/>
      <c r="Y1853" s="8"/>
      <c r="Z1853" s="223"/>
    </row>
    <row r="1854" spans="1:26" x14ac:dyDescent="0.25">
      <c r="A1854" s="6" t="str">
        <f ca="1">no.</f>
        <v/>
      </c>
      <c r="E1854" s="4" t="str">
        <f ca="1">position</f>
        <v/>
      </c>
      <c r="I1854" s="318"/>
      <c r="L1854" s="4"/>
      <c r="N1854" s="6"/>
      <c r="P1854" s="20"/>
      <c r="Q1854" s="5" t="str">
        <f ca="1">score</f>
        <v/>
      </c>
      <c r="R1854" s="7" t="str">
        <f ca="1">rescore_pd</f>
        <v/>
      </c>
      <c r="S1854" s="310" t="str">
        <f ca="1">price</f>
        <v/>
      </c>
      <c r="U1854" s="4"/>
      <c r="V1854" s="4"/>
      <c r="W1854" s="219" t="str">
        <f ca="1">comm_pd</f>
        <v/>
      </c>
      <c r="X1854" s="4"/>
      <c r="Y1854" s="8"/>
      <c r="Z1854" s="223"/>
    </row>
    <row r="1855" spans="1:26" x14ac:dyDescent="0.25">
      <c r="A1855" s="6" t="str">
        <f ca="1">no.</f>
        <v/>
      </c>
      <c r="E1855" s="4" t="str">
        <f ca="1">position</f>
        <v/>
      </c>
      <c r="I1855" s="318"/>
      <c r="L1855" s="4"/>
      <c r="N1855" s="6"/>
      <c r="P1855" s="20"/>
      <c r="Q1855" s="5" t="str">
        <f ca="1">score</f>
        <v/>
      </c>
      <c r="R1855" s="7" t="str">
        <f ca="1">rescore_pd</f>
        <v/>
      </c>
      <c r="S1855" s="310" t="str">
        <f ca="1">price</f>
        <v/>
      </c>
      <c r="U1855" s="4"/>
      <c r="V1855" s="4"/>
      <c r="W1855" s="219" t="str">
        <f ca="1">comm_pd</f>
        <v/>
      </c>
      <c r="X1855" s="4"/>
      <c r="Y1855" s="8"/>
      <c r="Z1855" s="223"/>
    </row>
    <row r="1856" spans="1:26" x14ac:dyDescent="0.25">
      <c r="A1856" s="6" t="str">
        <f ca="1">no.</f>
        <v/>
      </c>
      <c r="E1856" s="4" t="str">
        <f ca="1">position</f>
        <v/>
      </c>
      <c r="I1856" s="318"/>
      <c r="L1856" s="4"/>
      <c r="N1856" s="6"/>
      <c r="P1856" s="20"/>
      <c r="Q1856" s="5" t="str">
        <f ca="1">score</f>
        <v/>
      </c>
      <c r="R1856" s="7" t="str">
        <f ca="1">rescore_pd</f>
        <v/>
      </c>
      <c r="S1856" s="310" t="str">
        <f ca="1">price</f>
        <v/>
      </c>
      <c r="U1856" s="4"/>
      <c r="V1856" s="4"/>
      <c r="W1856" s="219" t="str">
        <f ca="1">comm_pd</f>
        <v/>
      </c>
      <c r="X1856" s="4"/>
      <c r="Y1856" s="8"/>
      <c r="Z1856" s="223"/>
    </row>
    <row r="1857" spans="1:26" x14ac:dyDescent="0.25">
      <c r="A1857" s="6" t="str">
        <f ca="1">no.</f>
        <v/>
      </c>
      <c r="E1857" s="4" t="str">
        <f ca="1">position</f>
        <v/>
      </c>
      <c r="I1857" s="318"/>
      <c r="L1857" s="4"/>
      <c r="N1857" s="6"/>
      <c r="P1857" s="20"/>
      <c r="Q1857" s="5" t="str">
        <f ca="1">score</f>
        <v/>
      </c>
      <c r="R1857" s="7" t="str">
        <f ca="1">rescore_pd</f>
        <v/>
      </c>
      <c r="S1857" s="310" t="str">
        <f ca="1">price</f>
        <v/>
      </c>
      <c r="U1857" s="4"/>
      <c r="V1857" s="4"/>
      <c r="W1857" s="219" t="str">
        <f ca="1">comm_pd</f>
        <v/>
      </c>
      <c r="X1857" s="4"/>
      <c r="Y1857" s="8"/>
      <c r="Z1857" s="223"/>
    </row>
    <row r="1858" spans="1:26" x14ac:dyDescent="0.25">
      <c r="A1858" s="6" t="str">
        <f ca="1">no.</f>
        <v/>
      </c>
      <c r="E1858" s="4" t="str">
        <f ca="1">position</f>
        <v/>
      </c>
      <c r="I1858" s="318"/>
      <c r="L1858" s="4"/>
      <c r="N1858" s="6"/>
      <c r="P1858" s="20"/>
      <c r="Q1858" s="5" t="str">
        <f ca="1">score</f>
        <v/>
      </c>
      <c r="R1858" s="7" t="str">
        <f ca="1">rescore_pd</f>
        <v/>
      </c>
      <c r="S1858" s="310" t="str">
        <f ca="1">price</f>
        <v/>
      </c>
      <c r="U1858" s="4"/>
      <c r="V1858" s="4"/>
      <c r="W1858" s="219" t="str">
        <f ca="1">comm_pd</f>
        <v/>
      </c>
      <c r="X1858" s="4"/>
      <c r="Y1858" s="8"/>
      <c r="Z1858" s="223"/>
    </row>
    <row r="1859" spans="1:26" x14ac:dyDescent="0.25">
      <c r="A1859" s="6" t="str">
        <f ca="1">no.</f>
        <v/>
      </c>
      <c r="E1859" s="4" t="str">
        <f ca="1">position</f>
        <v/>
      </c>
      <c r="I1859" s="318"/>
      <c r="L1859" s="4"/>
      <c r="N1859" s="6"/>
      <c r="P1859" s="20"/>
      <c r="Q1859" s="5" t="str">
        <f ca="1">score</f>
        <v/>
      </c>
      <c r="R1859" s="7" t="str">
        <f ca="1">rescore_pd</f>
        <v/>
      </c>
      <c r="S1859" s="310" t="str">
        <f ca="1">price</f>
        <v/>
      </c>
      <c r="U1859" s="4"/>
      <c r="V1859" s="4"/>
      <c r="W1859" s="219" t="str">
        <f ca="1">comm_pd</f>
        <v/>
      </c>
      <c r="X1859" s="4"/>
      <c r="Y1859" s="8"/>
      <c r="Z1859" s="223"/>
    </row>
    <row r="1860" spans="1:26" x14ac:dyDescent="0.25">
      <c r="A1860" s="6" t="str">
        <f ca="1">no.</f>
        <v/>
      </c>
      <c r="E1860" s="4" t="str">
        <f ca="1">position</f>
        <v/>
      </c>
      <c r="I1860" s="318"/>
      <c r="L1860" s="4"/>
      <c r="N1860" s="6"/>
      <c r="P1860" s="20"/>
      <c r="Q1860" s="5" t="str">
        <f ca="1">score</f>
        <v/>
      </c>
      <c r="R1860" s="7" t="str">
        <f ca="1">rescore_pd</f>
        <v/>
      </c>
      <c r="S1860" s="310" t="str">
        <f ca="1">price</f>
        <v/>
      </c>
      <c r="U1860" s="4"/>
      <c r="V1860" s="4"/>
      <c r="W1860" s="219" t="str">
        <f ca="1">comm_pd</f>
        <v/>
      </c>
      <c r="X1860" s="4"/>
      <c r="Y1860" s="8"/>
      <c r="Z1860" s="223"/>
    </row>
    <row r="1861" spans="1:26" x14ac:dyDescent="0.25">
      <c r="A1861" s="6" t="str">
        <f ca="1">no.</f>
        <v/>
      </c>
      <c r="E1861" s="4" t="str">
        <f ca="1">position</f>
        <v/>
      </c>
      <c r="I1861" s="318"/>
      <c r="L1861" s="4"/>
      <c r="N1861" s="6"/>
      <c r="P1861" s="20"/>
      <c r="Q1861" s="5" t="str">
        <f ca="1">score</f>
        <v/>
      </c>
      <c r="R1861" s="7" t="str">
        <f ca="1">rescore_pd</f>
        <v/>
      </c>
      <c r="S1861" s="310" t="str">
        <f ca="1">price</f>
        <v/>
      </c>
      <c r="U1861" s="4"/>
      <c r="V1861" s="4"/>
      <c r="W1861" s="219" t="str">
        <f ca="1">comm_pd</f>
        <v/>
      </c>
      <c r="X1861" s="4"/>
      <c r="Y1861" s="8"/>
      <c r="Z1861" s="223"/>
    </row>
    <row r="1862" spans="1:26" x14ac:dyDescent="0.25">
      <c r="A1862" s="6" t="str">
        <f ca="1">no.</f>
        <v/>
      </c>
      <c r="E1862" s="4" t="str">
        <f ca="1">position</f>
        <v/>
      </c>
      <c r="I1862" s="318"/>
      <c r="L1862" s="4"/>
      <c r="N1862" s="6"/>
      <c r="P1862" s="20"/>
      <c r="Q1862" s="5" t="str">
        <f ca="1">score</f>
        <v/>
      </c>
      <c r="R1862" s="7" t="str">
        <f ca="1">rescore_pd</f>
        <v/>
      </c>
      <c r="S1862" s="310" t="str">
        <f ca="1">price</f>
        <v/>
      </c>
      <c r="U1862" s="4"/>
      <c r="V1862" s="4"/>
      <c r="W1862" s="219" t="str">
        <f ca="1">comm_pd</f>
        <v/>
      </c>
      <c r="X1862" s="4"/>
      <c r="Y1862" s="8"/>
      <c r="Z1862" s="223"/>
    </row>
    <row r="1863" spans="1:26" x14ac:dyDescent="0.25">
      <c r="A1863" s="6" t="str">
        <f ca="1">no.</f>
        <v/>
      </c>
      <c r="E1863" s="4" t="str">
        <f ca="1">position</f>
        <v/>
      </c>
      <c r="I1863" s="318"/>
      <c r="L1863" s="4"/>
      <c r="N1863" s="6"/>
      <c r="P1863" s="20"/>
      <c r="Q1863" s="5" t="str">
        <f ca="1">score</f>
        <v/>
      </c>
      <c r="R1863" s="7" t="str">
        <f ca="1">rescore_pd</f>
        <v/>
      </c>
      <c r="S1863" s="310" t="str">
        <f ca="1">price</f>
        <v/>
      </c>
      <c r="U1863" s="4"/>
      <c r="V1863" s="4"/>
      <c r="W1863" s="219" t="str">
        <f ca="1">comm_pd</f>
        <v/>
      </c>
      <c r="X1863" s="4"/>
      <c r="Y1863" s="8"/>
      <c r="Z1863" s="223"/>
    </row>
    <row r="1864" spans="1:26" x14ac:dyDescent="0.25">
      <c r="A1864" s="6" t="str">
        <f ca="1">no.</f>
        <v/>
      </c>
      <c r="E1864" s="4" t="str">
        <f ca="1">position</f>
        <v/>
      </c>
      <c r="I1864" s="318"/>
      <c r="L1864" s="4"/>
      <c r="N1864" s="6"/>
      <c r="P1864" s="20"/>
      <c r="Q1864" s="5" t="str">
        <f ca="1">score</f>
        <v/>
      </c>
      <c r="R1864" s="7" t="str">
        <f ca="1">rescore_pd</f>
        <v/>
      </c>
      <c r="S1864" s="310" t="str">
        <f ca="1">price</f>
        <v/>
      </c>
      <c r="U1864" s="4"/>
      <c r="V1864" s="4"/>
      <c r="W1864" s="219" t="str">
        <f ca="1">comm_pd</f>
        <v/>
      </c>
      <c r="X1864" s="4"/>
      <c r="Y1864" s="8"/>
      <c r="Z1864" s="223"/>
    </row>
    <row r="1865" spans="1:26" x14ac:dyDescent="0.25">
      <c r="A1865" s="6" t="str">
        <f ca="1">no.</f>
        <v/>
      </c>
      <c r="E1865" s="4" t="str">
        <f ca="1">position</f>
        <v/>
      </c>
      <c r="I1865" s="318"/>
      <c r="L1865" s="4"/>
      <c r="N1865" s="6"/>
      <c r="P1865" s="20"/>
      <c r="Q1865" s="5" t="str">
        <f ca="1">score</f>
        <v/>
      </c>
      <c r="R1865" s="7" t="str">
        <f ca="1">rescore_pd</f>
        <v/>
      </c>
      <c r="S1865" s="310" t="str">
        <f ca="1">price</f>
        <v/>
      </c>
      <c r="U1865" s="4"/>
      <c r="V1865" s="4"/>
      <c r="W1865" s="219" t="str">
        <f ca="1">comm_pd</f>
        <v/>
      </c>
      <c r="X1865" s="4"/>
      <c r="Y1865" s="8"/>
      <c r="Z1865" s="223"/>
    </row>
    <row r="1866" spans="1:26" x14ac:dyDescent="0.25">
      <c r="A1866" s="6" t="str">
        <f ca="1">no.</f>
        <v/>
      </c>
      <c r="E1866" s="4" t="str">
        <f ca="1">position</f>
        <v/>
      </c>
      <c r="I1866" s="318"/>
      <c r="L1866" s="4"/>
      <c r="N1866" s="6"/>
      <c r="P1866" s="20"/>
      <c r="Q1866" s="5" t="str">
        <f ca="1">score</f>
        <v/>
      </c>
      <c r="R1866" s="7" t="str">
        <f ca="1">rescore_pd</f>
        <v/>
      </c>
      <c r="S1866" s="310" t="str">
        <f ca="1">price</f>
        <v/>
      </c>
      <c r="U1866" s="4"/>
      <c r="V1866" s="4"/>
      <c r="W1866" s="219" t="str">
        <f ca="1">comm_pd</f>
        <v/>
      </c>
      <c r="X1866" s="4"/>
      <c r="Y1866" s="8"/>
      <c r="Z1866" s="223"/>
    </row>
    <row r="1867" spans="1:26" x14ac:dyDescent="0.25">
      <c r="A1867" s="6" t="str">
        <f ca="1">no.</f>
        <v/>
      </c>
      <c r="E1867" s="4" t="str">
        <f ca="1">position</f>
        <v/>
      </c>
      <c r="I1867" s="318"/>
      <c r="L1867" s="4"/>
      <c r="N1867" s="6"/>
      <c r="P1867" s="20"/>
      <c r="Q1867" s="5" t="str">
        <f ca="1">score</f>
        <v/>
      </c>
      <c r="R1867" s="7" t="str">
        <f ca="1">rescore_pd</f>
        <v/>
      </c>
      <c r="S1867" s="310" t="str">
        <f ca="1">price</f>
        <v/>
      </c>
      <c r="U1867" s="4"/>
      <c r="V1867" s="4"/>
      <c r="W1867" s="219" t="str">
        <f ca="1">comm_pd</f>
        <v/>
      </c>
      <c r="X1867" s="4"/>
      <c r="Y1867" s="8"/>
      <c r="Z1867" s="223"/>
    </row>
    <row r="1868" spans="1:26" x14ac:dyDescent="0.25">
      <c r="A1868" s="6" t="str">
        <f ca="1">no.</f>
        <v/>
      </c>
      <c r="E1868" s="4" t="str">
        <f ca="1">position</f>
        <v/>
      </c>
      <c r="I1868" s="318"/>
      <c r="L1868" s="4"/>
      <c r="N1868" s="6"/>
      <c r="P1868" s="20"/>
      <c r="Q1868" s="5" t="str">
        <f ca="1">score</f>
        <v/>
      </c>
      <c r="R1868" s="7" t="str">
        <f ca="1">rescore_pd</f>
        <v/>
      </c>
      <c r="S1868" s="310" t="str">
        <f ca="1">price</f>
        <v/>
      </c>
      <c r="U1868" s="4"/>
      <c r="V1868" s="4"/>
      <c r="W1868" s="219" t="str">
        <f ca="1">comm_pd</f>
        <v/>
      </c>
      <c r="X1868" s="4"/>
      <c r="Y1868" s="8"/>
      <c r="Z1868" s="223"/>
    </row>
    <row r="1869" spans="1:26" x14ac:dyDescent="0.25">
      <c r="A1869" s="6" t="str">
        <f ca="1">no.</f>
        <v/>
      </c>
      <c r="E1869" s="4" t="str">
        <f ca="1">position</f>
        <v/>
      </c>
      <c r="I1869" s="318"/>
      <c r="L1869" s="4"/>
      <c r="N1869" s="6"/>
      <c r="P1869" s="20"/>
      <c r="Q1869" s="5" t="str">
        <f ca="1">score</f>
        <v/>
      </c>
      <c r="R1869" s="7" t="str">
        <f ca="1">rescore_pd</f>
        <v/>
      </c>
      <c r="S1869" s="310" t="str">
        <f ca="1">price</f>
        <v/>
      </c>
      <c r="U1869" s="4"/>
      <c r="V1869" s="4"/>
      <c r="W1869" s="219" t="str">
        <f ca="1">comm_pd</f>
        <v/>
      </c>
      <c r="X1869" s="4"/>
      <c r="Y1869" s="8"/>
      <c r="Z1869" s="223"/>
    </row>
    <row r="1870" spans="1:26" x14ac:dyDescent="0.25">
      <c r="A1870" s="6" t="str">
        <f ca="1">no.</f>
        <v/>
      </c>
      <c r="E1870" s="4" t="str">
        <f ca="1">position</f>
        <v/>
      </c>
      <c r="I1870" s="318"/>
      <c r="L1870" s="4"/>
      <c r="N1870" s="6"/>
      <c r="P1870" s="20"/>
      <c r="Q1870" s="5" t="str">
        <f ca="1">score</f>
        <v/>
      </c>
      <c r="R1870" s="7" t="str">
        <f ca="1">rescore_pd</f>
        <v/>
      </c>
      <c r="S1870" s="310" t="str">
        <f ca="1">price</f>
        <v/>
      </c>
      <c r="U1870" s="4"/>
      <c r="V1870" s="4"/>
      <c r="W1870" s="219" t="str">
        <f ca="1">comm_pd</f>
        <v/>
      </c>
      <c r="X1870" s="4"/>
      <c r="Y1870" s="8"/>
      <c r="Z1870" s="223"/>
    </row>
    <row r="1871" spans="1:26" x14ac:dyDescent="0.25">
      <c r="A1871" s="6" t="str">
        <f ca="1">no.</f>
        <v/>
      </c>
      <c r="E1871" s="4" t="str">
        <f ca="1">position</f>
        <v/>
      </c>
      <c r="I1871" s="318"/>
      <c r="L1871" s="4"/>
      <c r="N1871" s="6"/>
      <c r="P1871" s="20"/>
      <c r="Q1871" s="5" t="str">
        <f ca="1">score</f>
        <v/>
      </c>
      <c r="R1871" s="7" t="str">
        <f ca="1">rescore_pd</f>
        <v/>
      </c>
      <c r="S1871" s="310" t="str">
        <f ca="1">price</f>
        <v/>
      </c>
      <c r="U1871" s="4"/>
      <c r="V1871" s="4"/>
      <c r="W1871" s="219" t="str">
        <f ca="1">comm_pd</f>
        <v/>
      </c>
      <c r="X1871" s="4"/>
      <c r="Y1871" s="8"/>
      <c r="Z1871" s="223"/>
    </row>
    <row r="1872" spans="1:26" x14ac:dyDescent="0.25">
      <c r="A1872" s="6" t="str">
        <f ca="1">no.</f>
        <v/>
      </c>
      <c r="E1872" s="4" t="str">
        <f ca="1">position</f>
        <v/>
      </c>
      <c r="I1872" s="318"/>
      <c r="L1872" s="4"/>
      <c r="N1872" s="6"/>
      <c r="P1872" s="20"/>
      <c r="Q1872" s="5" t="str">
        <f ca="1">score</f>
        <v/>
      </c>
      <c r="R1872" s="7" t="str">
        <f ca="1">rescore_pd</f>
        <v/>
      </c>
      <c r="S1872" s="310" t="str">
        <f ca="1">price</f>
        <v/>
      </c>
      <c r="U1872" s="4"/>
      <c r="V1872" s="4"/>
      <c r="W1872" s="219" t="str">
        <f ca="1">comm_pd</f>
        <v/>
      </c>
      <c r="X1872" s="4"/>
      <c r="Y1872" s="8"/>
      <c r="Z1872" s="223"/>
    </row>
    <row r="1873" spans="1:26" x14ac:dyDescent="0.25">
      <c r="A1873" s="6" t="str">
        <f ca="1">no.</f>
        <v/>
      </c>
      <c r="E1873" s="4" t="str">
        <f ca="1">position</f>
        <v/>
      </c>
      <c r="I1873" s="318"/>
      <c r="L1873" s="4"/>
      <c r="N1873" s="6"/>
      <c r="P1873" s="20"/>
      <c r="Q1873" s="5" t="str">
        <f ca="1">score</f>
        <v/>
      </c>
      <c r="R1873" s="7" t="str">
        <f ca="1">rescore_pd</f>
        <v/>
      </c>
      <c r="S1873" s="310" t="str">
        <f ca="1">price</f>
        <v/>
      </c>
      <c r="U1873" s="4"/>
      <c r="V1873" s="4"/>
      <c r="W1873" s="219" t="str">
        <f ca="1">comm_pd</f>
        <v/>
      </c>
      <c r="X1873" s="4"/>
      <c r="Y1873" s="8"/>
      <c r="Z1873" s="223"/>
    </row>
    <row r="1874" spans="1:26" x14ac:dyDescent="0.25">
      <c r="A1874" s="6" t="str">
        <f ca="1">no.</f>
        <v/>
      </c>
      <c r="E1874" s="4" t="str">
        <f ca="1">position</f>
        <v/>
      </c>
      <c r="I1874" s="318"/>
      <c r="L1874" s="4"/>
      <c r="N1874" s="6"/>
      <c r="P1874" s="20"/>
      <c r="Q1874" s="5" t="str">
        <f ca="1">score</f>
        <v/>
      </c>
      <c r="R1874" s="7" t="str">
        <f ca="1">rescore_pd</f>
        <v/>
      </c>
      <c r="S1874" s="310" t="str">
        <f ca="1">price</f>
        <v/>
      </c>
      <c r="U1874" s="4"/>
      <c r="V1874" s="4"/>
      <c r="W1874" s="219" t="str">
        <f ca="1">comm_pd</f>
        <v/>
      </c>
      <c r="X1874" s="4"/>
      <c r="Y1874" s="8"/>
      <c r="Z1874" s="223"/>
    </row>
    <row r="1875" spans="1:26" x14ac:dyDescent="0.25">
      <c r="A1875" s="6" t="str">
        <f ca="1">no.</f>
        <v/>
      </c>
      <c r="E1875" s="4" t="str">
        <f ca="1">position</f>
        <v/>
      </c>
      <c r="I1875" s="318"/>
      <c r="L1875" s="4"/>
      <c r="N1875" s="6"/>
      <c r="P1875" s="20"/>
      <c r="Q1875" s="5" t="str">
        <f ca="1">score</f>
        <v/>
      </c>
      <c r="R1875" s="7" t="str">
        <f ca="1">rescore_pd</f>
        <v/>
      </c>
      <c r="S1875" s="310" t="str">
        <f ca="1">price</f>
        <v/>
      </c>
      <c r="U1875" s="4"/>
      <c r="V1875" s="4"/>
      <c r="W1875" s="219" t="str">
        <f ca="1">comm_pd</f>
        <v/>
      </c>
      <c r="X1875" s="4"/>
      <c r="Y1875" s="8"/>
      <c r="Z1875" s="223"/>
    </row>
    <row r="1876" spans="1:26" x14ac:dyDescent="0.25">
      <c r="A1876" s="6" t="str">
        <f ca="1">no.</f>
        <v/>
      </c>
      <c r="E1876" s="4" t="str">
        <f ca="1">position</f>
        <v/>
      </c>
      <c r="I1876" s="318"/>
      <c r="L1876" s="4"/>
      <c r="N1876" s="6"/>
      <c r="P1876" s="20"/>
      <c r="Q1876" s="5" t="str">
        <f ca="1">score</f>
        <v/>
      </c>
      <c r="R1876" s="7" t="str">
        <f ca="1">rescore_pd</f>
        <v/>
      </c>
      <c r="S1876" s="310" t="str">
        <f ca="1">price</f>
        <v/>
      </c>
      <c r="U1876" s="4"/>
      <c r="V1876" s="4"/>
      <c r="W1876" s="219" t="str">
        <f ca="1">comm_pd</f>
        <v/>
      </c>
      <c r="X1876" s="4"/>
      <c r="Y1876" s="8"/>
      <c r="Z1876" s="223"/>
    </row>
    <row r="1877" spans="1:26" x14ac:dyDescent="0.25">
      <c r="A1877" s="6" t="str">
        <f ca="1">no.</f>
        <v/>
      </c>
      <c r="E1877" s="4" t="str">
        <f ca="1">position</f>
        <v/>
      </c>
      <c r="I1877" s="318"/>
      <c r="L1877" s="4"/>
      <c r="N1877" s="6"/>
      <c r="P1877" s="20"/>
      <c r="Q1877" s="5" t="str">
        <f ca="1">score</f>
        <v/>
      </c>
      <c r="R1877" s="7" t="str">
        <f ca="1">rescore_pd</f>
        <v/>
      </c>
      <c r="S1877" s="310" t="str">
        <f ca="1">price</f>
        <v/>
      </c>
      <c r="U1877" s="4"/>
      <c r="V1877" s="4"/>
      <c r="W1877" s="219" t="str">
        <f ca="1">comm_pd</f>
        <v/>
      </c>
      <c r="X1877" s="4"/>
      <c r="Y1877" s="8"/>
      <c r="Z1877" s="223"/>
    </row>
    <row r="1878" spans="1:26" x14ac:dyDescent="0.25">
      <c r="A1878" s="6" t="str">
        <f ca="1">no.</f>
        <v/>
      </c>
      <c r="E1878" s="4" t="str">
        <f ca="1">position</f>
        <v/>
      </c>
      <c r="I1878" s="318"/>
      <c r="L1878" s="4"/>
      <c r="N1878" s="6"/>
      <c r="P1878" s="20"/>
      <c r="Q1878" s="5" t="str">
        <f ca="1">score</f>
        <v/>
      </c>
      <c r="R1878" s="7" t="str">
        <f ca="1">rescore_pd</f>
        <v/>
      </c>
      <c r="S1878" s="310" t="str">
        <f ca="1">price</f>
        <v/>
      </c>
      <c r="U1878" s="4"/>
      <c r="V1878" s="4"/>
      <c r="W1878" s="219" t="str">
        <f ca="1">comm_pd</f>
        <v/>
      </c>
      <c r="X1878" s="4"/>
      <c r="Y1878" s="8"/>
      <c r="Z1878" s="223"/>
    </row>
    <row r="1879" spans="1:26" x14ac:dyDescent="0.25">
      <c r="A1879" s="6" t="str">
        <f ca="1">no.</f>
        <v/>
      </c>
      <c r="E1879" s="4" t="str">
        <f ca="1">position</f>
        <v/>
      </c>
      <c r="I1879" s="318"/>
      <c r="L1879" s="4"/>
      <c r="N1879" s="6"/>
      <c r="P1879" s="20"/>
      <c r="Q1879" s="5" t="str">
        <f ca="1">score</f>
        <v/>
      </c>
      <c r="R1879" s="7" t="str">
        <f ca="1">rescore_pd</f>
        <v/>
      </c>
      <c r="S1879" s="310" t="str">
        <f ca="1">price</f>
        <v/>
      </c>
      <c r="U1879" s="4"/>
      <c r="V1879" s="4"/>
      <c r="W1879" s="219" t="str">
        <f ca="1">comm_pd</f>
        <v/>
      </c>
      <c r="X1879" s="4"/>
      <c r="Y1879" s="8"/>
      <c r="Z1879" s="223"/>
    </row>
    <row r="1880" spans="1:26" x14ac:dyDescent="0.25">
      <c r="A1880" s="6" t="str">
        <f ca="1">no.</f>
        <v/>
      </c>
      <c r="E1880" s="4" t="str">
        <f ca="1">position</f>
        <v/>
      </c>
      <c r="I1880" s="318"/>
      <c r="L1880" s="4"/>
      <c r="N1880" s="6"/>
      <c r="P1880" s="20"/>
      <c r="Q1880" s="5" t="str">
        <f ca="1">score</f>
        <v/>
      </c>
      <c r="R1880" s="7" t="str">
        <f ca="1">rescore_pd</f>
        <v/>
      </c>
      <c r="S1880" s="310" t="str">
        <f ca="1">price</f>
        <v/>
      </c>
      <c r="U1880" s="4"/>
      <c r="V1880" s="4"/>
      <c r="W1880" s="219" t="str">
        <f ca="1">comm_pd</f>
        <v/>
      </c>
      <c r="X1880" s="4"/>
      <c r="Y1880" s="8"/>
      <c r="Z1880" s="223"/>
    </row>
    <row r="1881" spans="1:26" x14ac:dyDescent="0.25">
      <c r="A1881" s="6" t="str">
        <f ca="1">no.</f>
        <v/>
      </c>
      <c r="E1881" s="4" t="str">
        <f ca="1">position</f>
        <v/>
      </c>
      <c r="I1881" s="318"/>
      <c r="L1881" s="4"/>
      <c r="N1881" s="6"/>
      <c r="P1881" s="20"/>
      <c r="Q1881" s="5" t="str">
        <f ca="1">score</f>
        <v/>
      </c>
      <c r="R1881" s="7" t="str">
        <f ca="1">rescore_pd</f>
        <v/>
      </c>
      <c r="S1881" s="310" t="str">
        <f ca="1">price</f>
        <v/>
      </c>
      <c r="U1881" s="4"/>
      <c r="V1881" s="4"/>
      <c r="W1881" s="219" t="str">
        <f ca="1">comm_pd</f>
        <v/>
      </c>
      <c r="X1881" s="4"/>
      <c r="Y1881" s="8"/>
      <c r="Z1881" s="223"/>
    </row>
    <row r="1882" spans="1:26" x14ac:dyDescent="0.25">
      <c r="A1882" s="6" t="str">
        <f ca="1">no.</f>
        <v/>
      </c>
      <c r="E1882" s="4" t="str">
        <f ca="1">position</f>
        <v/>
      </c>
      <c r="I1882" s="318"/>
      <c r="L1882" s="4"/>
      <c r="N1882" s="6"/>
      <c r="P1882" s="20"/>
      <c r="Q1882" s="5" t="str">
        <f ca="1">score</f>
        <v/>
      </c>
      <c r="R1882" s="7" t="str">
        <f ca="1">rescore_pd</f>
        <v/>
      </c>
      <c r="S1882" s="310" t="str">
        <f ca="1">price</f>
        <v/>
      </c>
      <c r="U1882" s="4"/>
      <c r="V1882" s="4"/>
      <c r="W1882" s="219" t="str">
        <f ca="1">comm_pd</f>
        <v/>
      </c>
      <c r="X1882" s="4"/>
      <c r="Y1882" s="8"/>
      <c r="Z1882" s="223"/>
    </row>
    <row r="1883" spans="1:26" x14ac:dyDescent="0.25">
      <c r="A1883" s="6" t="str">
        <f ca="1">no.</f>
        <v/>
      </c>
      <c r="E1883" s="4" t="str">
        <f ca="1">position</f>
        <v/>
      </c>
      <c r="I1883" s="318"/>
      <c r="L1883" s="4"/>
      <c r="N1883" s="6"/>
      <c r="P1883" s="20"/>
      <c r="Q1883" s="5" t="str">
        <f ca="1">score</f>
        <v/>
      </c>
      <c r="R1883" s="7" t="str">
        <f ca="1">rescore_pd</f>
        <v/>
      </c>
      <c r="S1883" s="310" t="str">
        <f ca="1">price</f>
        <v/>
      </c>
      <c r="U1883" s="4"/>
      <c r="V1883" s="4"/>
      <c r="W1883" s="219" t="str">
        <f ca="1">comm_pd</f>
        <v/>
      </c>
      <c r="X1883" s="4"/>
      <c r="Y1883" s="8"/>
      <c r="Z1883" s="223"/>
    </row>
    <row r="1884" spans="1:26" x14ac:dyDescent="0.25">
      <c r="A1884" s="6" t="str">
        <f ca="1">no.</f>
        <v/>
      </c>
      <c r="E1884" s="4" t="str">
        <f ca="1">position</f>
        <v/>
      </c>
      <c r="I1884" s="318"/>
      <c r="L1884" s="4"/>
      <c r="N1884" s="6"/>
      <c r="P1884" s="20"/>
      <c r="Q1884" s="5" t="str">
        <f ca="1">score</f>
        <v/>
      </c>
      <c r="R1884" s="7" t="str">
        <f ca="1">rescore_pd</f>
        <v/>
      </c>
      <c r="S1884" s="310" t="str">
        <f ca="1">price</f>
        <v/>
      </c>
      <c r="U1884" s="4"/>
      <c r="V1884" s="4"/>
      <c r="W1884" s="219" t="str">
        <f ca="1">comm_pd</f>
        <v/>
      </c>
      <c r="X1884" s="4"/>
      <c r="Y1884" s="8"/>
      <c r="Z1884" s="223"/>
    </row>
    <row r="1885" spans="1:26" x14ac:dyDescent="0.25">
      <c r="A1885" s="6" t="str">
        <f ca="1">no.</f>
        <v/>
      </c>
      <c r="E1885" s="4" t="str">
        <f ca="1">position</f>
        <v/>
      </c>
      <c r="I1885" s="318"/>
      <c r="L1885" s="4"/>
      <c r="N1885" s="6"/>
      <c r="P1885" s="20"/>
      <c r="Q1885" s="5" t="str">
        <f ca="1">score</f>
        <v/>
      </c>
      <c r="R1885" s="7" t="str">
        <f ca="1">rescore_pd</f>
        <v/>
      </c>
      <c r="S1885" s="310" t="str">
        <f ca="1">price</f>
        <v/>
      </c>
      <c r="U1885" s="4"/>
      <c r="V1885" s="4"/>
      <c r="W1885" s="219" t="str">
        <f ca="1">comm_pd</f>
        <v/>
      </c>
      <c r="X1885" s="4"/>
      <c r="Y1885" s="8"/>
      <c r="Z1885" s="223"/>
    </row>
    <row r="1886" spans="1:26" x14ac:dyDescent="0.25">
      <c r="A1886" s="6" t="str">
        <f ca="1">no.</f>
        <v/>
      </c>
      <c r="E1886" s="4" t="str">
        <f ca="1">position</f>
        <v/>
      </c>
      <c r="I1886" s="318"/>
      <c r="L1886" s="4"/>
      <c r="N1886" s="6"/>
      <c r="P1886" s="20"/>
      <c r="Q1886" s="5" t="str">
        <f ca="1">score</f>
        <v/>
      </c>
      <c r="R1886" s="7" t="str">
        <f ca="1">rescore_pd</f>
        <v/>
      </c>
      <c r="S1886" s="310" t="str">
        <f ca="1">price</f>
        <v/>
      </c>
      <c r="U1886" s="4"/>
      <c r="V1886" s="4"/>
      <c r="W1886" s="219" t="str">
        <f ca="1">comm_pd</f>
        <v/>
      </c>
      <c r="X1886" s="4"/>
      <c r="Y1886" s="8"/>
      <c r="Z1886" s="223"/>
    </row>
    <row r="1887" spans="1:26" x14ac:dyDescent="0.25">
      <c r="A1887" s="6" t="str">
        <f ca="1">no.</f>
        <v/>
      </c>
      <c r="E1887" s="4" t="str">
        <f ca="1">position</f>
        <v/>
      </c>
      <c r="I1887" s="318"/>
      <c r="L1887" s="4"/>
      <c r="N1887" s="6"/>
      <c r="P1887" s="20"/>
      <c r="Q1887" s="5" t="str">
        <f ca="1">score</f>
        <v/>
      </c>
      <c r="R1887" s="7" t="str">
        <f ca="1">rescore_pd</f>
        <v/>
      </c>
      <c r="S1887" s="310" t="str">
        <f ca="1">price</f>
        <v/>
      </c>
      <c r="U1887" s="4"/>
      <c r="V1887" s="4"/>
      <c r="W1887" s="219" t="str">
        <f ca="1">comm_pd</f>
        <v/>
      </c>
      <c r="X1887" s="4"/>
      <c r="Y1887" s="8"/>
      <c r="Z1887" s="223"/>
    </row>
    <row r="1888" spans="1:26" x14ac:dyDescent="0.25">
      <c r="A1888" s="6" t="str">
        <f ca="1">no.</f>
        <v/>
      </c>
      <c r="E1888" s="4" t="str">
        <f ca="1">position</f>
        <v/>
      </c>
      <c r="I1888" s="318"/>
      <c r="L1888" s="4"/>
      <c r="N1888" s="6"/>
      <c r="P1888" s="20"/>
      <c r="Q1888" s="5" t="str">
        <f ca="1">score</f>
        <v/>
      </c>
      <c r="R1888" s="7" t="str">
        <f ca="1">rescore_pd</f>
        <v/>
      </c>
      <c r="S1888" s="310" t="str">
        <f ca="1">price</f>
        <v/>
      </c>
      <c r="U1888" s="4"/>
      <c r="V1888" s="4"/>
      <c r="W1888" s="219" t="str">
        <f ca="1">comm_pd</f>
        <v/>
      </c>
      <c r="X1888" s="4"/>
      <c r="Y1888" s="8"/>
      <c r="Z1888" s="223"/>
    </row>
    <row r="1889" spans="1:26" x14ac:dyDescent="0.25">
      <c r="A1889" s="6" t="str">
        <f ca="1">no.</f>
        <v/>
      </c>
      <c r="E1889" s="4" t="str">
        <f ca="1">position</f>
        <v/>
      </c>
      <c r="I1889" s="318"/>
      <c r="L1889" s="4"/>
      <c r="N1889" s="6"/>
      <c r="P1889" s="20"/>
      <c r="Q1889" s="5" t="str">
        <f ca="1">score</f>
        <v/>
      </c>
      <c r="R1889" s="7" t="str">
        <f ca="1">rescore_pd</f>
        <v/>
      </c>
      <c r="S1889" s="310" t="str">
        <f ca="1">price</f>
        <v/>
      </c>
      <c r="U1889" s="4"/>
      <c r="V1889" s="4"/>
      <c r="W1889" s="219" t="str">
        <f ca="1">comm_pd</f>
        <v/>
      </c>
      <c r="X1889" s="4"/>
      <c r="Y1889" s="8"/>
      <c r="Z1889" s="223"/>
    </row>
    <row r="1890" spans="1:26" x14ac:dyDescent="0.25">
      <c r="A1890" s="6" t="str">
        <f ca="1">no.</f>
        <v/>
      </c>
      <c r="E1890" s="4" t="str">
        <f ca="1">position</f>
        <v/>
      </c>
      <c r="I1890" s="318"/>
      <c r="L1890" s="4"/>
      <c r="N1890" s="6"/>
      <c r="P1890" s="20"/>
      <c r="Q1890" s="5" t="str">
        <f ca="1">score</f>
        <v/>
      </c>
      <c r="R1890" s="7" t="str">
        <f ca="1">rescore_pd</f>
        <v/>
      </c>
      <c r="S1890" s="310" t="str">
        <f ca="1">price</f>
        <v/>
      </c>
      <c r="U1890" s="4"/>
      <c r="V1890" s="4"/>
      <c r="W1890" s="219" t="str">
        <f ca="1">comm_pd</f>
        <v/>
      </c>
      <c r="X1890" s="4"/>
      <c r="Y1890" s="8"/>
      <c r="Z1890" s="223"/>
    </row>
    <row r="1891" spans="1:26" x14ac:dyDescent="0.25">
      <c r="A1891" s="6" t="str">
        <f ca="1">no.</f>
        <v/>
      </c>
      <c r="E1891" s="4" t="str">
        <f ca="1">position</f>
        <v/>
      </c>
      <c r="I1891" s="318"/>
      <c r="L1891" s="4"/>
      <c r="N1891" s="6"/>
      <c r="P1891" s="20"/>
      <c r="Q1891" s="5" t="str">
        <f ca="1">score</f>
        <v/>
      </c>
      <c r="R1891" s="7" t="str">
        <f ca="1">rescore_pd</f>
        <v/>
      </c>
      <c r="S1891" s="310" t="str">
        <f ca="1">price</f>
        <v/>
      </c>
      <c r="U1891" s="4"/>
      <c r="V1891" s="4"/>
      <c r="W1891" s="219" t="str">
        <f ca="1">comm_pd</f>
        <v/>
      </c>
      <c r="X1891" s="4"/>
      <c r="Y1891" s="8"/>
      <c r="Z1891" s="223"/>
    </row>
    <row r="1892" spans="1:26" x14ac:dyDescent="0.25">
      <c r="A1892" s="6" t="str">
        <f ca="1">no.</f>
        <v/>
      </c>
      <c r="E1892" s="4" t="str">
        <f ca="1">position</f>
        <v/>
      </c>
      <c r="I1892" s="318"/>
      <c r="L1892" s="4"/>
      <c r="N1892" s="6"/>
      <c r="P1892" s="20"/>
      <c r="Q1892" s="5" t="str">
        <f ca="1">score</f>
        <v/>
      </c>
      <c r="R1892" s="7" t="str">
        <f ca="1">rescore_pd</f>
        <v/>
      </c>
      <c r="S1892" s="310" t="str">
        <f ca="1">price</f>
        <v/>
      </c>
      <c r="U1892" s="4"/>
      <c r="V1892" s="4"/>
      <c r="W1892" s="219" t="str">
        <f ca="1">comm_pd</f>
        <v/>
      </c>
      <c r="X1892" s="4"/>
      <c r="Y1892" s="8"/>
      <c r="Z1892" s="223"/>
    </row>
    <row r="1893" spans="1:26" x14ac:dyDescent="0.25">
      <c r="A1893" s="6" t="str">
        <f ca="1">no.</f>
        <v/>
      </c>
      <c r="E1893" s="4" t="str">
        <f ca="1">position</f>
        <v/>
      </c>
      <c r="I1893" s="318"/>
      <c r="L1893" s="4"/>
      <c r="N1893" s="6"/>
      <c r="P1893" s="20"/>
      <c r="Q1893" s="5" t="str">
        <f ca="1">score</f>
        <v/>
      </c>
      <c r="R1893" s="7" t="str">
        <f ca="1">rescore_pd</f>
        <v/>
      </c>
      <c r="S1893" s="310" t="str">
        <f ca="1">price</f>
        <v/>
      </c>
      <c r="U1893" s="4"/>
      <c r="V1893" s="4"/>
      <c r="W1893" s="219" t="str">
        <f ca="1">comm_pd</f>
        <v/>
      </c>
      <c r="X1893" s="4"/>
      <c r="Y1893" s="8"/>
      <c r="Z1893" s="223"/>
    </row>
    <row r="1894" spans="1:26" x14ac:dyDescent="0.25">
      <c r="A1894" s="6" t="str">
        <f ca="1">no.</f>
        <v/>
      </c>
      <c r="E1894" s="4" t="str">
        <f ca="1">position</f>
        <v/>
      </c>
      <c r="I1894" s="318"/>
      <c r="L1894" s="4"/>
      <c r="N1894" s="6"/>
      <c r="P1894" s="20"/>
      <c r="Q1894" s="5" t="str">
        <f ca="1">score</f>
        <v/>
      </c>
      <c r="R1894" s="7" t="str">
        <f ca="1">rescore_pd</f>
        <v/>
      </c>
      <c r="S1894" s="310" t="str">
        <f ca="1">price</f>
        <v/>
      </c>
      <c r="U1894" s="4"/>
      <c r="V1894" s="4"/>
      <c r="W1894" s="219" t="str">
        <f ca="1">comm_pd</f>
        <v/>
      </c>
      <c r="X1894" s="4"/>
      <c r="Y1894" s="8"/>
      <c r="Z1894" s="223"/>
    </row>
    <row r="1895" spans="1:26" x14ac:dyDescent="0.25">
      <c r="A1895" s="6" t="str">
        <f ca="1">no.</f>
        <v/>
      </c>
      <c r="E1895" s="4" t="str">
        <f ca="1">position</f>
        <v/>
      </c>
      <c r="I1895" s="318"/>
      <c r="L1895" s="4"/>
      <c r="N1895" s="6"/>
      <c r="P1895" s="20"/>
      <c r="Q1895" s="5" t="str">
        <f ca="1">score</f>
        <v/>
      </c>
      <c r="R1895" s="7" t="str">
        <f ca="1">rescore_pd</f>
        <v/>
      </c>
      <c r="S1895" s="310" t="str">
        <f ca="1">price</f>
        <v/>
      </c>
      <c r="U1895" s="4"/>
      <c r="V1895" s="4"/>
      <c r="W1895" s="219" t="str">
        <f ca="1">comm_pd</f>
        <v/>
      </c>
      <c r="X1895" s="4"/>
      <c r="Y1895" s="8"/>
      <c r="Z1895" s="223"/>
    </row>
    <row r="1896" spans="1:26" x14ac:dyDescent="0.25">
      <c r="A1896" s="6" t="str">
        <f ca="1">no.</f>
        <v/>
      </c>
      <c r="E1896" s="4" t="str">
        <f ca="1">position</f>
        <v/>
      </c>
      <c r="I1896" s="318"/>
      <c r="L1896" s="4"/>
      <c r="N1896" s="6"/>
      <c r="P1896" s="20"/>
      <c r="Q1896" s="5" t="str">
        <f ca="1">score</f>
        <v/>
      </c>
      <c r="R1896" s="7" t="str">
        <f ca="1">rescore_pd</f>
        <v/>
      </c>
      <c r="S1896" s="310" t="str">
        <f ca="1">price</f>
        <v/>
      </c>
      <c r="U1896" s="4"/>
      <c r="V1896" s="4"/>
      <c r="W1896" s="219" t="str">
        <f ca="1">comm_pd</f>
        <v/>
      </c>
      <c r="X1896" s="4"/>
      <c r="Y1896" s="8"/>
      <c r="Z1896" s="223"/>
    </row>
    <row r="1897" spans="1:26" x14ac:dyDescent="0.25">
      <c r="A1897" s="6" t="str">
        <f ca="1">no.</f>
        <v/>
      </c>
      <c r="E1897" s="4" t="str">
        <f ca="1">position</f>
        <v/>
      </c>
      <c r="I1897" s="318"/>
      <c r="L1897" s="4"/>
      <c r="N1897" s="6"/>
      <c r="P1897" s="20"/>
      <c r="Q1897" s="5" t="str">
        <f ca="1">score</f>
        <v/>
      </c>
      <c r="R1897" s="7" t="str">
        <f ca="1">rescore_pd</f>
        <v/>
      </c>
      <c r="S1897" s="310" t="str">
        <f ca="1">price</f>
        <v/>
      </c>
      <c r="U1897" s="4"/>
      <c r="V1897" s="4"/>
      <c r="W1897" s="219" t="str">
        <f ca="1">comm_pd</f>
        <v/>
      </c>
      <c r="X1897" s="4"/>
      <c r="Y1897" s="8"/>
      <c r="Z1897" s="223"/>
    </row>
    <row r="1898" spans="1:26" x14ac:dyDescent="0.25">
      <c r="A1898" s="6" t="str">
        <f ca="1">no.</f>
        <v/>
      </c>
      <c r="E1898" s="4" t="str">
        <f ca="1">position</f>
        <v/>
      </c>
      <c r="I1898" s="318"/>
      <c r="L1898" s="4"/>
      <c r="N1898" s="6"/>
      <c r="P1898" s="20"/>
      <c r="Q1898" s="5" t="str">
        <f ca="1">score</f>
        <v/>
      </c>
      <c r="R1898" s="7" t="str">
        <f ca="1">rescore_pd</f>
        <v/>
      </c>
      <c r="S1898" s="310" t="str">
        <f ca="1">price</f>
        <v/>
      </c>
      <c r="U1898" s="4"/>
      <c r="V1898" s="4"/>
      <c r="W1898" s="219" t="str">
        <f ca="1">comm_pd</f>
        <v/>
      </c>
      <c r="X1898" s="4"/>
      <c r="Y1898" s="8"/>
      <c r="Z1898" s="223"/>
    </row>
    <row r="1899" spans="1:26" x14ac:dyDescent="0.25">
      <c r="A1899" s="6" t="str">
        <f ca="1">no.</f>
        <v/>
      </c>
      <c r="E1899" s="4" t="str">
        <f ca="1">position</f>
        <v/>
      </c>
      <c r="I1899" s="318"/>
      <c r="L1899" s="4"/>
      <c r="N1899" s="6"/>
      <c r="P1899" s="20"/>
      <c r="Q1899" s="5" t="str">
        <f ca="1">score</f>
        <v/>
      </c>
      <c r="R1899" s="7" t="str">
        <f ca="1">rescore_pd</f>
        <v/>
      </c>
      <c r="S1899" s="310" t="str">
        <f ca="1">price</f>
        <v/>
      </c>
      <c r="U1899" s="4"/>
      <c r="V1899" s="4"/>
      <c r="W1899" s="219" t="str">
        <f ca="1">comm_pd</f>
        <v/>
      </c>
      <c r="X1899" s="4"/>
      <c r="Y1899" s="8"/>
      <c r="Z1899" s="223"/>
    </row>
    <row r="1900" spans="1:26" x14ac:dyDescent="0.25">
      <c r="A1900" s="6" t="str">
        <f ca="1">no.</f>
        <v/>
      </c>
      <c r="E1900" s="4" t="str">
        <f ca="1">position</f>
        <v/>
      </c>
      <c r="I1900" s="318"/>
      <c r="L1900" s="4"/>
      <c r="N1900" s="6"/>
      <c r="P1900" s="20"/>
      <c r="Q1900" s="5" t="str">
        <f ca="1">score</f>
        <v/>
      </c>
      <c r="R1900" s="7" t="str">
        <f ca="1">rescore_pd</f>
        <v/>
      </c>
      <c r="S1900" s="310" t="str">
        <f ca="1">price</f>
        <v/>
      </c>
      <c r="U1900" s="4"/>
      <c r="V1900" s="4"/>
      <c r="W1900" s="219" t="str">
        <f ca="1">comm_pd</f>
        <v/>
      </c>
      <c r="X1900" s="4"/>
      <c r="Y1900" s="8"/>
      <c r="Z1900" s="223"/>
    </row>
    <row r="1901" spans="1:26" x14ac:dyDescent="0.25">
      <c r="A1901" s="6" t="str">
        <f ca="1">no.</f>
        <v/>
      </c>
      <c r="E1901" s="4" t="str">
        <f ca="1">position</f>
        <v/>
      </c>
      <c r="I1901" s="318"/>
      <c r="L1901" s="4"/>
      <c r="N1901" s="6"/>
      <c r="P1901" s="20"/>
      <c r="Q1901" s="5" t="str">
        <f ca="1">score</f>
        <v/>
      </c>
      <c r="R1901" s="7" t="str">
        <f ca="1">rescore_pd</f>
        <v/>
      </c>
      <c r="S1901" s="310" t="str">
        <f ca="1">price</f>
        <v/>
      </c>
      <c r="U1901" s="4"/>
      <c r="V1901" s="4"/>
      <c r="W1901" s="219" t="str">
        <f ca="1">comm_pd</f>
        <v/>
      </c>
      <c r="X1901" s="4"/>
      <c r="Y1901" s="8"/>
      <c r="Z1901" s="223"/>
    </row>
    <row r="1902" spans="1:26" x14ac:dyDescent="0.25">
      <c r="A1902" s="6" t="str">
        <f ca="1">no.</f>
        <v/>
      </c>
      <c r="E1902" s="4" t="str">
        <f ca="1">position</f>
        <v/>
      </c>
      <c r="I1902" s="318"/>
      <c r="L1902" s="4"/>
      <c r="N1902" s="6"/>
      <c r="P1902" s="20"/>
      <c r="Q1902" s="5" t="str">
        <f ca="1">score</f>
        <v/>
      </c>
      <c r="R1902" s="7" t="str">
        <f ca="1">rescore_pd</f>
        <v/>
      </c>
      <c r="S1902" s="310" t="str">
        <f ca="1">price</f>
        <v/>
      </c>
      <c r="U1902" s="4"/>
      <c r="V1902" s="4"/>
      <c r="W1902" s="219" t="str">
        <f ca="1">comm_pd</f>
        <v/>
      </c>
      <c r="X1902" s="4"/>
      <c r="Y1902" s="8"/>
      <c r="Z1902" s="223"/>
    </row>
    <row r="1903" spans="1:26" x14ac:dyDescent="0.25">
      <c r="A1903" s="6" t="str">
        <f ca="1">no.</f>
        <v/>
      </c>
      <c r="E1903" s="4" t="str">
        <f ca="1">position</f>
        <v/>
      </c>
      <c r="I1903" s="318"/>
      <c r="L1903" s="4"/>
      <c r="N1903" s="6"/>
      <c r="P1903" s="20"/>
      <c r="Q1903" s="5" t="str">
        <f ca="1">score</f>
        <v/>
      </c>
      <c r="R1903" s="7" t="str">
        <f ca="1">rescore_pd</f>
        <v/>
      </c>
      <c r="S1903" s="310" t="str">
        <f ca="1">price</f>
        <v/>
      </c>
      <c r="U1903" s="4"/>
      <c r="V1903" s="4"/>
      <c r="W1903" s="219" t="str">
        <f ca="1">comm_pd</f>
        <v/>
      </c>
      <c r="X1903" s="4"/>
      <c r="Y1903" s="8"/>
      <c r="Z1903" s="223"/>
    </row>
    <row r="1904" spans="1:26" x14ac:dyDescent="0.25">
      <c r="A1904" s="6" t="str">
        <f ca="1">no.</f>
        <v/>
      </c>
      <c r="E1904" s="4" t="str">
        <f ca="1">position</f>
        <v/>
      </c>
      <c r="I1904" s="318"/>
      <c r="L1904" s="4"/>
      <c r="N1904" s="6"/>
      <c r="P1904" s="20"/>
      <c r="Q1904" s="5" t="str">
        <f ca="1">score</f>
        <v/>
      </c>
      <c r="R1904" s="7" t="str">
        <f ca="1">rescore_pd</f>
        <v/>
      </c>
      <c r="S1904" s="310" t="str">
        <f ca="1">price</f>
        <v/>
      </c>
      <c r="U1904" s="4"/>
      <c r="V1904" s="4"/>
      <c r="W1904" s="219" t="str">
        <f ca="1">comm_pd</f>
        <v/>
      </c>
      <c r="X1904" s="4"/>
      <c r="Y1904" s="8"/>
      <c r="Z1904" s="223"/>
    </row>
    <row r="1905" spans="1:26" x14ac:dyDescent="0.25">
      <c r="A1905" s="6" t="str">
        <f ca="1">no.</f>
        <v/>
      </c>
      <c r="E1905" s="4" t="str">
        <f ca="1">position</f>
        <v/>
      </c>
      <c r="I1905" s="318"/>
      <c r="L1905" s="4"/>
      <c r="N1905" s="6"/>
      <c r="P1905" s="20"/>
      <c r="Q1905" s="5" t="str">
        <f ca="1">score</f>
        <v/>
      </c>
      <c r="R1905" s="7" t="str">
        <f ca="1">rescore_pd</f>
        <v/>
      </c>
      <c r="S1905" s="310" t="str">
        <f ca="1">price</f>
        <v/>
      </c>
      <c r="U1905" s="4"/>
      <c r="V1905" s="4"/>
      <c r="W1905" s="219" t="str">
        <f ca="1">comm_pd</f>
        <v/>
      </c>
      <c r="X1905" s="4"/>
      <c r="Y1905" s="8"/>
      <c r="Z1905" s="223"/>
    </row>
    <row r="1906" spans="1:26" x14ac:dyDescent="0.25">
      <c r="A1906" s="6" t="str">
        <f ca="1">no.</f>
        <v/>
      </c>
      <c r="E1906" s="4" t="str">
        <f ca="1">position</f>
        <v/>
      </c>
      <c r="I1906" s="318"/>
      <c r="L1906" s="4"/>
      <c r="N1906" s="6"/>
      <c r="P1906" s="20"/>
      <c r="Q1906" s="5" t="str">
        <f ca="1">score</f>
        <v/>
      </c>
      <c r="R1906" s="7" t="str">
        <f ca="1">rescore_pd</f>
        <v/>
      </c>
      <c r="S1906" s="310" t="str">
        <f ca="1">price</f>
        <v/>
      </c>
      <c r="U1906" s="4"/>
      <c r="V1906" s="4"/>
      <c r="W1906" s="219" t="str">
        <f ca="1">comm_pd</f>
        <v/>
      </c>
      <c r="X1906" s="4"/>
      <c r="Y1906" s="8"/>
      <c r="Z1906" s="223"/>
    </row>
    <row r="1907" spans="1:26" x14ac:dyDescent="0.25">
      <c r="A1907" s="6" t="str">
        <f ca="1">no.</f>
        <v/>
      </c>
      <c r="E1907" s="4" t="str">
        <f ca="1">position</f>
        <v/>
      </c>
      <c r="I1907" s="318"/>
      <c r="L1907" s="4"/>
      <c r="N1907" s="6"/>
      <c r="P1907" s="20"/>
      <c r="Q1907" s="5" t="str">
        <f ca="1">score</f>
        <v/>
      </c>
      <c r="R1907" s="7" t="str">
        <f ca="1">rescore_pd</f>
        <v/>
      </c>
      <c r="S1907" s="310" t="str">
        <f ca="1">price</f>
        <v/>
      </c>
      <c r="U1907" s="4"/>
      <c r="V1907" s="4"/>
      <c r="W1907" s="219" t="str">
        <f ca="1">comm_pd</f>
        <v/>
      </c>
      <c r="X1907" s="4"/>
      <c r="Y1907" s="8"/>
      <c r="Z1907" s="223"/>
    </row>
    <row r="1908" spans="1:26" x14ac:dyDescent="0.25">
      <c r="A1908" s="6" t="str">
        <f ca="1">no.</f>
        <v/>
      </c>
      <c r="E1908" s="4" t="str">
        <f ca="1">position</f>
        <v/>
      </c>
      <c r="I1908" s="318"/>
      <c r="L1908" s="4"/>
      <c r="N1908" s="6"/>
      <c r="P1908" s="20"/>
      <c r="Q1908" s="5" t="str">
        <f ca="1">score</f>
        <v/>
      </c>
      <c r="R1908" s="7" t="str">
        <f ca="1">rescore_pd</f>
        <v/>
      </c>
      <c r="S1908" s="310" t="str">
        <f ca="1">price</f>
        <v/>
      </c>
      <c r="U1908" s="4"/>
      <c r="V1908" s="4"/>
      <c r="W1908" s="219" t="str">
        <f ca="1">comm_pd</f>
        <v/>
      </c>
      <c r="X1908" s="4"/>
      <c r="Y1908" s="8"/>
      <c r="Z1908" s="223"/>
    </row>
    <row r="1909" spans="1:26" x14ac:dyDescent="0.25">
      <c r="A1909" s="6" t="str">
        <f ca="1">no.</f>
        <v/>
      </c>
      <c r="E1909" s="4" t="str">
        <f ca="1">position</f>
        <v/>
      </c>
      <c r="I1909" s="318"/>
      <c r="L1909" s="4"/>
      <c r="N1909" s="6"/>
      <c r="P1909" s="20"/>
      <c r="Q1909" s="5" t="str">
        <f ca="1">score</f>
        <v/>
      </c>
      <c r="R1909" s="7" t="str">
        <f ca="1">rescore_pd</f>
        <v/>
      </c>
      <c r="S1909" s="310" t="str">
        <f ca="1">price</f>
        <v/>
      </c>
      <c r="U1909" s="4"/>
      <c r="V1909" s="4"/>
      <c r="W1909" s="219" t="str">
        <f ca="1">comm_pd</f>
        <v/>
      </c>
      <c r="X1909" s="4"/>
      <c r="Y1909" s="8"/>
      <c r="Z1909" s="223"/>
    </row>
    <row r="1910" spans="1:26" x14ac:dyDescent="0.25">
      <c r="A1910" s="6" t="str">
        <f ca="1">no.</f>
        <v/>
      </c>
      <c r="E1910" s="4" t="str">
        <f ca="1">position</f>
        <v/>
      </c>
      <c r="I1910" s="318"/>
      <c r="L1910" s="4"/>
      <c r="N1910" s="6"/>
      <c r="P1910" s="20"/>
      <c r="Q1910" s="5" t="str">
        <f ca="1">score</f>
        <v/>
      </c>
      <c r="R1910" s="7" t="str">
        <f ca="1">rescore_pd</f>
        <v/>
      </c>
      <c r="S1910" s="310" t="str">
        <f ca="1">price</f>
        <v/>
      </c>
      <c r="U1910" s="4"/>
      <c r="V1910" s="4"/>
      <c r="W1910" s="219" t="str">
        <f ca="1">comm_pd</f>
        <v/>
      </c>
      <c r="X1910" s="4"/>
      <c r="Y1910" s="8"/>
      <c r="Z1910" s="223"/>
    </row>
    <row r="1911" spans="1:26" x14ac:dyDescent="0.25">
      <c r="A1911" s="6" t="str">
        <f ca="1">no.</f>
        <v/>
      </c>
      <c r="E1911" s="4" t="str">
        <f ca="1">position</f>
        <v/>
      </c>
      <c r="I1911" s="318"/>
      <c r="L1911" s="4"/>
      <c r="N1911" s="6"/>
      <c r="P1911" s="20"/>
      <c r="Q1911" s="5" t="str">
        <f ca="1">score</f>
        <v/>
      </c>
      <c r="R1911" s="7" t="str">
        <f ca="1">rescore_pd</f>
        <v/>
      </c>
      <c r="S1911" s="310" t="str">
        <f ca="1">price</f>
        <v/>
      </c>
      <c r="U1911" s="4"/>
      <c r="V1911" s="4"/>
      <c r="W1911" s="219" t="str">
        <f ca="1">comm_pd</f>
        <v/>
      </c>
      <c r="X1911" s="4"/>
      <c r="Y1911" s="8"/>
      <c r="Z1911" s="223"/>
    </row>
    <row r="1912" spans="1:26" x14ac:dyDescent="0.25">
      <c r="A1912" s="6" t="str">
        <f ca="1">no.</f>
        <v/>
      </c>
      <c r="E1912" s="4" t="str">
        <f ca="1">position</f>
        <v/>
      </c>
      <c r="I1912" s="318"/>
      <c r="L1912" s="4"/>
      <c r="N1912" s="6"/>
      <c r="P1912" s="20"/>
      <c r="Q1912" s="5" t="str">
        <f ca="1">score</f>
        <v/>
      </c>
      <c r="R1912" s="7" t="str">
        <f ca="1">rescore_pd</f>
        <v/>
      </c>
      <c r="S1912" s="310" t="str">
        <f ca="1">price</f>
        <v/>
      </c>
      <c r="U1912" s="4"/>
      <c r="V1912" s="4"/>
      <c r="W1912" s="219" t="str">
        <f ca="1">comm_pd</f>
        <v/>
      </c>
      <c r="X1912" s="4"/>
      <c r="Y1912" s="8"/>
      <c r="Z1912" s="223"/>
    </row>
    <row r="1913" spans="1:26" x14ac:dyDescent="0.25">
      <c r="A1913" s="6" t="str">
        <f ca="1">no.</f>
        <v/>
      </c>
      <c r="E1913" s="4" t="str">
        <f ca="1">position</f>
        <v/>
      </c>
      <c r="I1913" s="318"/>
      <c r="L1913" s="4"/>
      <c r="N1913" s="6"/>
      <c r="P1913" s="20"/>
      <c r="Q1913" s="5" t="str">
        <f ca="1">score</f>
        <v/>
      </c>
      <c r="R1913" s="7" t="str">
        <f ca="1">rescore_pd</f>
        <v/>
      </c>
      <c r="S1913" s="310" t="str">
        <f ca="1">price</f>
        <v/>
      </c>
      <c r="U1913" s="4"/>
      <c r="V1913" s="4"/>
      <c r="W1913" s="219" t="str">
        <f ca="1">comm_pd</f>
        <v/>
      </c>
      <c r="X1913" s="4"/>
      <c r="Y1913" s="8"/>
      <c r="Z1913" s="223"/>
    </row>
    <row r="1914" spans="1:26" x14ac:dyDescent="0.25">
      <c r="A1914" s="6" t="str">
        <f ca="1">no.</f>
        <v/>
      </c>
      <c r="E1914" s="4" t="str">
        <f ca="1">position</f>
        <v/>
      </c>
      <c r="I1914" s="318"/>
      <c r="L1914" s="4"/>
      <c r="N1914" s="6"/>
      <c r="P1914" s="20"/>
      <c r="Q1914" s="5" t="str">
        <f ca="1">score</f>
        <v/>
      </c>
      <c r="R1914" s="7" t="str">
        <f ca="1">rescore_pd</f>
        <v/>
      </c>
      <c r="S1914" s="310" t="str">
        <f ca="1">price</f>
        <v/>
      </c>
      <c r="U1914" s="4"/>
      <c r="V1914" s="4"/>
      <c r="W1914" s="219" t="str">
        <f ca="1">comm_pd</f>
        <v/>
      </c>
      <c r="X1914" s="4"/>
      <c r="Y1914" s="8"/>
      <c r="Z1914" s="223"/>
    </row>
    <row r="1915" spans="1:26" x14ac:dyDescent="0.25">
      <c r="A1915" s="6" t="str">
        <f ca="1">no.</f>
        <v/>
      </c>
      <c r="E1915" s="4" t="str">
        <f ca="1">position</f>
        <v/>
      </c>
      <c r="I1915" s="318"/>
      <c r="L1915" s="4"/>
      <c r="N1915" s="6"/>
      <c r="P1915" s="20"/>
      <c r="Q1915" s="5" t="str">
        <f ca="1">score</f>
        <v/>
      </c>
      <c r="R1915" s="7" t="str">
        <f ca="1">rescore_pd</f>
        <v/>
      </c>
      <c r="S1915" s="310" t="str">
        <f ca="1">price</f>
        <v/>
      </c>
      <c r="U1915" s="4"/>
      <c r="V1915" s="4"/>
      <c r="W1915" s="219" t="str">
        <f ca="1">comm_pd</f>
        <v/>
      </c>
      <c r="X1915" s="4"/>
      <c r="Y1915" s="8"/>
      <c r="Z1915" s="223"/>
    </row>
    <row r="1916" spans="1:26" x14ac:dyDescent="0.25">
      <c r="A1916" s="6" t="str">
        <f ca="1">no.</f>
        <v/>
      </c>
      <c r="E1916" s="4" t="str">
        <f ca="1">position</f>
        <v/>
      </c>
      <c r="I1916" s="318"/>
      <c r="L1916" s="4"/>
      <c r="N1916" s="6"/>
      <c r="P1916" s="20"/>
      <c r="Q1916" s="5" t="str">
        <f ca="1">score</f>
        <v/>
      </c>
      <c r="R1916" s="7" t="str">
        <f ca="1">rescore_pd</f>
        <v/>
      </c>
      <c r="S1916" s="310" t="str">
        <f ca="1">price</f>
        <v/>
      </c>
      <c r="U1916" s="4"/>
      <c r="V1916" s="4"/>
      <c r="W1916" s="219" t="str">
        <f ca="1">comm_pd</f>
        <v/>
      </c>
      <c r="X1916" s="4"/>
      <c r="Y1916" s="8"/>
      <c r="Z1916" s="223"/>
    </row>
    <row r="1917" spans="1:26" x14ac:dyDescent="0.25">
      <c r="A1917" s="6" t="str">
        <f ca="1">no.</f>
        <v/>
      </c>
      <c r="E1917" s="4" t="str">
        <f ca="1">position</f>
        <v/>
      </c>
      <c r="I1917" s="318"/>
      <c r="L1917" s="4"/>
      <c r="N1917" s="6"/>
      <c r="P1917" s="20"/>
      <c r="Q1917" s="5" t="str">
        <f ca="1">score</f>
        <v/>
      </c>
      <c r="R1917" s="7" t="str">
        <f ca="1">rescore_pd</f>
        <v/>
      </c>
      <c r="S1917" s="310" t="str">
        <f ca="1">price</f>
        <v/>
      </c>
      <c r="U1917" s="4"/>
      <c r="V1917" s="4"/>
      <c r="W1917" s="219" t="str">
        <f ca="1">comm_pd</f>
        <v/>
      </c>
      <c r="X1917" s="4"/>
      <c r="Y1917" s="8"/>
      <c r="Z1917" s="223"/>
    </row>
    <row r="1918" spans="1:26" x14ac:dyDescent="0.25">
      <c r="A1918" s="6" t="str">
        <f ca="1">no.</f>
        <v/>
      </c>
      <c r="E1918" s="4" t="str">
        <f ca="1">position</f>
        <v/>
      </c>
      <c r="I1918" s="318"/>
      <c r="L1918" s="4"/>
      <c r="N1918" s="6"/>
      <c r="P1918" s="20"/>
      <c r="Q1918" s="5" t="str">
        <f ca="1">score</f>
        <v/>
      </c>
      <c r="R1918" s="7" t="str">
        <f ca="1">rescore_pd</f>
        <v/>
      </c>
      <c r="S1918" s="310" t="str">
        <f ca="1">price</f>
        <v/>
      </c>
      <c r="U1918" s="4"/>
      <c r="V1918" s="4"/>
      <c r="W1918" s="219" t="str">
        <f ca="1">comm_pd</f>
        <v/>
      </c>
      <c r="X1918" s="4"/>
      <c r="Y1918" s="8"/>
      <c r="Z1918" s="223"/>
    </row>
    <row r="1919" spans="1:26" x14ac:dyDescent="0.25">
      <c r="A1919" s="6" t="str">
        <f ca="1">no.</f>
        <v/>
      </c>
      <c r="E1919" s="4" t="str">
        <f ca="1">position</f>
        <v/>
      </c>
      <c r="I1919" s="318"/>
      <c r="L1919" s="4"/>
      <c r="N1919" s="6"/>
      <c r="P1919" s="20"/>
      <c r="Q1919" s="5" t="str">
        <f ca="1">score</f>
        <v/>
      </c>
      <c r="R1919" s="7" t="str">
        <f ca="1">rescore_pd</f>
        <v/>
      </c>
      <c r="S1919" s="310" t="str">
        <f ca="1">price</f>
        <v/>
      </c>
      <c r="U1919" s="4"/>
      <c r="V1919" s="4"/>
      <c r="W1919" s="219" t="str">
        <f ca="1">comm_pd</f>
        <v/>
      </c>
      <c r="X1919" s="4"/>
      <c r="Y1919" s="8"/>
      <c r="Z1919" s="223"/>
    </row>
    <row r="1920" spans="1:26" x14ac:dyDescent="0.25">
      <c r="A1920" s="6" t="str">
        <f ca="1">no.</f>
        <v/>
      </c>
      <c r="E1920" s="4" t="str">
        <f ca="1">position</f>
        <v/>
      </c>
      <c r="I1920" s="318"/>
      <c r="L1920" s="4"/>
      <c r="N1920" s="6"/>
      <c r="P1920" s="20"/>
      <c r="Q1920" s="5" t="str">
        <f ca="1">score</f>
        <v/>
      </c>
      <c r="R1920" s="7" t="str">
        <f ca="1">rescore_pd</f>
        <v/>
      </c>
      <c r="S1920" s="310" t="str">
        <f ca="1">price</f>
        <v/>
      </c>
      <c r="U1920" s="4"/>
      <c r="V1920" s="4"/>
      <c r="W1920" s="219" t="str">
        <f ca="1">comm_pd</f>
        <v/>
      </c>
      <c r="X1920" s="4"/>
      <c r="Y1920" s="8"/>
      <c r="Z1920" s="223"/>
    </row>
    <row r="1921" spans="1:26" x14ac:dyDescent="0.25">
      <c r="A1921" s="6" t="str">
        <f ca="1">no.</f>
        <v/>
      </c>
      <c r="E1921" s="4" t="str">
        <f ca="1">position</f>
        <v/>
      </c>
      <c r="I1921" s="318"/>
      <c r="L1921" s="4"/>
      <c r="N1921" s="6"/>
      <c r="P1921" s="20"/>
      <c r="Q1921" s="5" t="str">
        <f ca="1">score</f>
        <v/>
      </c>
      <c r="R1921" s="7" t="str">
        <f ca="1">rescore_pd</f>
        <v/>
      </c>
      <c r="S1921" s="310" t="str">
        <f ca="1">price</f>
        <v/>
      </c>
      <c r="U1921" s="4"/>
      <c r="V1921" s="4"/>
      <c r="W1921" s="219" t="str">
        <f ca="1">comm_pd</f>
        <v/>
      </c>
      <c r="X1921" s="4"/>
      <c r="Y1921" s="8"/>
      <c r="Z1921" s="223"/>
    </row>
    <row r="1922" spans="1:26" x14ac:dyDescent="0.25">
      <c r="A1922" s="6" t="str">
        <f ca="1">no.</f>
        <v/>
      </c>
      <c r="E1922" s="4" t="str">
        <f ca="1">position</f>
        <v/>
      </c>
      <c r="I1922" s="318"/>
      <c r="L1922" s="4"/>
      <c r="N1922" s="6"/>
      <c r="P1922" s="20"/>
      <c r="Q1922" s="5" t="str">
        <f ca="1">score</f>
        <v/>
      </c>
      <c r="R1922" s="7" t="str">
        <f ca="1">rescore_pd</f>
        <v/>
      </c>
      <c r="S1922" s="310" t="str">
        <f ca="1">price</f>
        <v/>
      </c>
      <c r="U1922" s="4"/>
      <c r="V1922" s="4"/>
      <c r="W1922" s="219" t="str">
        <f ca="1">comm_pd</f>
        <v/>
      </c>
      <c r="X1922" s="4"/>
      <c r="Y1922" s="8"/>
      <c r="Z1922" s="223"/>
    </row>
    <row r="1923" spans="1:26" x14ac:dyDescent="0.25">
      <c r="A1923" s="6" t="str">
        <f ca="1">no.</f>
        <v/>
      </c>
      <c r="E1923" s="4" t="str">
        <f ca="1">position</f>
        <v/>
      </c>
      <c r="I1923" s="318"/>
      <c r="L1923" s="4"/>
      <c r="N1923" s="6"/>
      <c r="P1923" s="20"/>
      <c r="Q1923" s="5" t="str">
        <f ca="1">score</f>
        <v/>
      </c>
      <c r="R1923" s="7" t="str">
        <f ca="1">rescore_pd</f>
        <v/>
      </c>
      <c r="S1923" s="310" t="str">
        <f ca="1">price</f>
        <v/>
      </c>
      <c r="U1923" s="4"/>
      <c r="V1923" s="4"/>
      <c r="W1923" s="219" t="str">
        <f ca="1">comm_pd</f>
        <v/>
      </c>
      <c r="X1923" s="4"/>
      <c r="Y1923" s="8"/>
      <c r="Z1923" s="223"/>
    </row>
    <row r="1924" spans="1:26" x14ac:dyDescent="0.25">
      <c r="A1924" s="6" t="str">
        <f ca="1">no.</f>
        <v/>
      </c>
      <c r="E1924" s="4" t="str">
        <f ca="1">position</f>
        <v/>
      </c>
      <c r="I1924" s="318"/>
      <c r="L1924" s="4"/>
      <c r="N1924" s="6"/>
      <c r="P1924" s="20"/>
      <c r="Q1924" s="5" t="str">
        <f ca="1">score</f>
        <v/>
      </c>
      <c r="R1924" s="7" t="str">
        <f ca="1">rescore_pd</f>
        <v/>
      </c>
      <c r="S1924" s="310" t="str">
        <f ca="1">price</f>
        <v/>
      </c>
      <c r="U1924" s="4"/>
      <c r="V1924" s="4"/>
      <c r="W1924" s="219" t="str">
        <f ca="1">comm_pd</f>
        <v/>
      </c>
      <c r="X1924" s="4"/>
      <c r="Y1924" s="8"/>
      <c r="Z1924" s="223"/>
    </row>
    <row r="1925" spans="1:26" x14ac:dyDescent="0.25">
      <c r="A1925" s="6" t="str">
        <f ca="1">no.</f>
        <v/>
      </c>
      <c r="E1925" s="4" t="str">
        <f ca="1">position</f>
        <v/>
      </c>
      <c r="I1925" s="318"/>
      <c r="L1925" s="4"/>
      <c r="N1925" s="6"/>
      <c r="P1925" s="20"/>
      <c r="Q1925" s="5" t="str">
        <f ca="1">score</f>
        <v/>
      </c>
      <c r="R1925" s="7" t="str">
        <f ca="1">rescore_pd</f>
        <v/>
      </c>
      <c r="S1925" s="310" t="str">
        <f ca="1">price</f>
        <v/>
      </c>
      <c r="U1925" s="4"/>
      <c r="V1925" s="4"/>
      <c r="W1925" s="219" t="str">
        <f ca="1">comm_pd</f>
        <v/>
      </c>
      <c r="X1925" s="4"/>
      <c r="Y1925" s="8"/>
      <c r="Z1925" s="223"/>
    </row>
    <row r="1926" spans="1:26" x14ac:dyDescent="0.25">
      <c r="A1926" s="6" t="str">
        <f ca="1">no.</f>
        <v/>
      </c>
      <c r="E1926" s="4" t="str">
        <f ca="1">position</f>
        <v/>
      </c>
      <c r="I1926" s="318"/>
      <c r="L1926" s="4"/>
      <c r="N1926" s="6"/>
      <c r="P1926" s="20"/>
      <c r="Q1926" s="5" t="str">
        <f ca="1">score</f>
        <v/>
      </c>
      <c r="R1926" s="7" t="str">
        <f ca="1">rescore_pd</f>
        <v/>
      </c>
      <c r="S1926" s="310" t="str">
        <f ca="1">price</f>
        <v/>
      </c>
      <c r="U1926" s="4"/>
      <c r="V1926" s="4"/>
      <c r="W1926" s="219" t="str">
        <f ca="1">comm_pd</f>
        <v/>
      </c>
      <c r="X1926" s="4"/>
      <c r="Y1926" s="8"/>
      <c r="Z1926" s="223"/>
    </row>
    <row r="1927" spans="1:26" x14ac:dyDescent="0.25">
      <c r="A1927" s="6" t="str">
        <f ca="1">no.</f>
        <v/>
      </c>
      <c r="E1927" s="4" t="str">
        <f ca="1">position</f>
        <v/>
      </c>
      <c r="I1927" s="318"/>
      <c r="L1927" s="4"/>
      <c r="N1927" s="6"/>
      <c r="P1927" s="20"/>
      <c r="Q1927" s="5" t="str">
        <f ca="1">score</f>
        <v/>
      </c>
      <c r="R1927" s="7" t="str">
        <f ca="1">rescore_pd</f>
        <v/>
      </c>
      <c r="S1927" s="310" t="str">
        <f ca="1">price</f>
        <v/>
      </c>
      <c r="U1927" s="4"/>
      <c r="V1927" s="4"/>
      <c r="W1927" s="219" t="str">
        <f ca="1">comm_pd</f>
        <v/>
      </c>
      <c r="X1927" s="4"/>
      <c r="Y1927" s="8"/>
      <c r="Z1927" s="223"/>
    </row>
    <row r="1928" spans="1:26" x14ac:dyDescent="0.25">
      <c r="A1928" s="6" t="str">
        <f ca="1">no.</f>
        <v/>
      </c>
      <c r="E1928" s="4" t="str">
        <f ca="1">position</f>
        <v/>
      </c>
      <c r="I1928" s="318"/>
      <c r="L1928" s="4"/>
      <c r="N1928" s="6"/>
      <c r="P1928" s="20"/>
      <c r="Q1928" s="5" t="str">
        <f ca="1">score</f>
        <v/>
      </c>
      <c r="R1928" s="7" t="str">
        <f ca="1">rescore_pd</f>
        <v/>
      </c>
      <c r="S1928" s="310" t="str">
        <f ca="1">price</f>
        <v/>
      </c>
      <c r="U1928" s="4"/>
      <c r="V1928" s="4"/>
      <c r="W1928" s="219" t="str">
        <f ca="1">comm_pd</f>
        <v/>
      </c>
      <c r="X1928" s="4"/>
      <c r="Y1928" s="8"/>
      <c r="Z1928" s="223"/>
    </row>
    <row r="1929" spans="1:26" x14ac:dyDescent="0.25">
      <c r="A1929" s="6" t="str">
        <f ca="1">no.</f>
        <v/>
      </c>
      <c r="E1929" s="4" t="str">
        <f ca="1">position</f>
        <v/>
      </c>
      <c r="I1929" s="318"/>
      <c r="L1929" s="4"/>
      <c r="N1929" s="6"/>
      <c r="P1929" s="20"/>
      <c r="Q1929" s="5" t="str">
        <f ca="1">score</f>
        <v/>
      </c>
      <c r="R1929" s="7" t="str">
        <f ca="1">rescore_pd</f>
        <v/>
      </c>
      <c r="S1929" s="310" t="str">
        <f ca="1">price</f>
        <v/>
      </c>
      <c r="U1929" s="4"/>
      <c r="V1929" s="4"/>
      <c r="W1929" s="219" t="str">
        <f ca="1">comm_pd</f>
        <v/>
      </c>
      <c r="X1929" s="4"/>
      <c r="Y1929" s="8"/>
      <c r="Z1929" s="223"/>
    </row>
    <row r="1930" spans="1:26" x14ac:dyDescent="0.25">
      <c r="A1930" s="6" t="str">
        <f ca="1">no.</f>
        <v/>
      </c>
      <c r="E1930" s="4" t="str">
        <f ca="1">position</f>
        <v/>
      </c>
      <c r="I1930" s="318"/>
      <c r="L1930" s="4"/>
      <c r="N1930" s="6"/>
      <c r="P1930" s="20"/>
      <c r="Q1930" s="5" t="str">
        <f ca="1">score</f>
        <v/>
      </c>
      <c r="R1930" s="7" t="str">
        <f ca="1">rescore_pd</f>
        <v/>
      </c>
      <c r="S1930" s="310" t="str">
        <f ca="1">price</f>
        <v/>
      </c>
      <c r="U1930" s="4"/>
      <c r="V1930" s="4"/>
      <c r="W1930" s="219" t="str">
        <f ca="1">comm_pd</f>
        <v/>
      </c>
      <c r="X1930" s="4"/>
      <c r="Y1930" s="8"/>
      <c r="Z1930" s="223"/>
    </row>
    <row r="1931" spans="1:26" x14ac:dyDescent="0.25">
      <c r="A1931" s="6" t="str">
        <f ca="1">no.</f>
        <v/>
      </c>
      <c r="E1931" s="4" t="str">
        <f ca="1">position</f>
        <v/>
      </c>
      <c r="I1931" s="318"/>
      <c r="L1931" s="4"/>
      <c r="N1931" s="6"/>
      <c r="P1931" s="20"/>
      <c r="Q1931" s="5" t="str">
        <f ca="1">score</f>
        <v/>
      </c>
      <c r="R1931" s="7" t="str">
        <f ca="1">rescore_pd</f>
        <v/>
      </c>
      <c r="S1931" s="310" t="str">
        <f ca="1">price</f>
        <v/>
      </c>
      <c r="U1931" s="4"/>
      <c r="V1931" s="4"/>
      <c r="W1931" s="219" t="str">
        <f ca="1">comm_pd</f>
        <v/>
      </c>
      <c r="X1931" s="4"/>
      <c r="Y1931" s="8"/>
      <c r="Z1931" s="223"/>
    </row>
    <row r="1932" spans="1:26" x14ac:dyDescent="0.25">
      <c r="A1932" s="6" t="str">
        <f ca="1">no.</f>
        <v/>
      </c>
      <c r="E1932" s="4" t="str">
        <f ca="1">position</f>
        <v/>
      </c>
      <c r="I1932" s="318"/>
      <c r="L1932" s="4"/>
      <c r="N1932" s="6"/>
      <c r="P1932" s="20"/>
      <c r="Q1932" s="5" t="str">
        <f ca="1">score</f>
        <v/>
      </c>
      <c r="R1932" s="7" t="str">
        <f ca="1">rescore_pd</f>
        <v/>
      </c>
      <c r="S1932" s="310" t="str">
        <f ca="1">price</f>
        <v/>
      </c>
      <c r="U1932" s="4"/>
      <c r="V1932" s="4"/>
      <c r="W1932" s="219" t="str">
        <f ca="1">comm_pd</f>
        <v/>
      </c>
      <c r="X1932" s="4"/>
      <c r="Y1932" s="8"/>
      <c r="Z1932" s="223"/>
    </row>
    <row r="1933" spans="1:26" x14ac:dyDescent="0.25">
      <c r="A1933" s="6" t="str">
        <f ca="1">no.</f>
        <v/>
      </c>
      <c r="E1933" s="4" t="str">
        <f ca="1">position</f>
        <v/>
      </c>
      <c r="I1933" s="318"/>
      <c r="L1933" s="4"/>
      <c r="N1933" s="6"/>
      <c r="P1933" s="20"/>
      <c r="Q1933" s="5" t="str">
        <f ca="1">score</f>
        <v/>
      </c>
      <c r="R1933" s="7" t="str">
        <f ca="1">rescore_pd</f>
        <v/>
      </c>
      <c r="S1933" s="310" t="str">
        <f ca="1">price</f>
        <v/>
      </c>
      <c r="U1933" s="4"/>
      <c r="V1933" s="4"/>
      <c r="W1933" s="219" t="str">
        <f ca="1">comm_pd</f>
        <v/>
      </c>
      <c r="X1933" s="4"/>
      <c r="Y1933" s="8"/>
      <c r="Z1933" s="223"/>
    </row>
    <row r="1934" spans="1:26" x14ac:dyDescent="0.25">
      <c r="A1934" s="6" t="str">
        <f ca="1">no.</f>
        <v/>
      </c>
      <c r="E1934" s="4" t="str">
        <f ca="1">position</f>
        <v/>
      </c>
      <c r="I1934" s="318"/>
      <c r="L1934" s="4"/>
      <c r="N1934" s="6"/>
      <c r="P1934" s="20"/>
      <c r="Q1934" s="5" t="str">
        <f ca="1">score</f>
        <v/>
      </c>
      <c r="R1934" s="7" t="str">
        <f ca="1">rescore_pd</f>
        <v/>
      </c>
      <c r="S1934" s="310" t="str">
        <f ca="1">price</f>
        <v/>
      </c>
      <c r="U1934" s="4"/>
      <c r="V1934" s="4"/>
      <c r="W1934" s="219" t="str">
        <f ca="1">comm_pd</f>
        <v/>
      </c>
      <c r="X1934" s="4"/>
      <c r="Y1934" s="8"/>
      <c r="Z1934" s="223"/>
    </row>
    <row r="1935" spans="1:26" x14ac:dyDescent="0.25">
      <c r="A1935" s="6" t="str">
        <f ca="1">no.</f>
        <v/>
      </c>
      <c r="E1935" s="4" t="str">
        <f ca="1">position</f>
        <v/>
      </c>
      <c r="I1935" s="318"/>
      <c r="L1935" s="4"/>
      <c r="N1935" s="6"/>
      <c r="P1935" s="20"/>
      <c r="Q1935" s="5" t="str">
        <f ca="1">score</f>
        <v/>
      </c>
      <c r="R1935" s="7" t="str">
        <f ca="1">rescore_pd</f>
        <v/>
      </c>
      <c r="S1935" s="310" t="str">
        <f ca="1">price</f>
        <v/>
      </c>
      <c r="U1935" s="4"/>
      <c r="V1935" s="4"/>
      <c r="W1935" s="219" t="str">
        <f ca="1">comm_pd</f>
        <v/>
      </c>
      <c r="X1935" s="4"/>
      <c r="Y1935" s="8"/>
      <c r="Z1935" s="223"/>
    </row>
    <row r="1936" spans="1:26" x14ac:dyDescent="0.25">
      <c r="A1936" s="6" t="str">
        <f ca="1">no.</f>
        <v/>
      </c>
      <c r="E1936" s="4" t="str">
        <f ca="1">position</f>
        <v/>
      </c>
      <c r="I1936" s="318"/>
      <c r="L1936" s="4"/>
      <c r="N1936" s="6"/>
      <c r="P1936" s="20"/>
      <c r="Q1936" s="5" t="str">
        <f ca="1">score</f>
        <v/>
      </c>
      <c r="R1936" s="7" t="str">
        <f ca="1">rescore_pd</f>
        <v/>
      </c>
      <c r="S1936" s="310" t="str">
        <f ca="1">price</f>
        <v/>
      </c>
      <c r="U1936" s="4"/>
      <c r="V1936" s="4"/>
      <c r="W1936" s="219" t="str">
        <f ca="1">comm_pd</f>
        <v/>
      </c>
      <c r="X1936" s="4"/>
      <c r="Y1936" s="8"/>
      <c r="Z1936" s="223"/>
    </row>
    <row r="1937" spans="1:26" x14ac:dyDescent="0.25">
      <c r="A1937" s="6" t="str">
        <f ca="1">no.</f>
        <v/>
      </c>
      <c r="E1937" s="4" t="str">
        <f ca="1">position</f>
        <v/>
      </c>
      <c r="I1937" s="318"/>
      <c r="L1937" s="4"/>
      <c r="N1937" s="6"/>
      <c r="P1937" s="20"/>
      <c r="Q1937" s="5" t="str">
        <f ca="1">score</f>
        <v/>
      </c>
      <c r="R1937" s="7" t="str">
        <f ca="1">rescore_pd</f>
        <v/>
      </c>
      <c r="S1937" s="310" t="str">
        <f ca="1">price</f>
        <v/>
      </c>
      <c r="U1937" s="4"/>
      <c r="V1937" s="4"/>
      <c r="W1937" s="219" t="str">
        <f ca="1">comm_pd</f>
        <v/>
      </c>
      <c r="X1937" s="4"/>
      <c r="Y1937" s="8"/>
      <c r="Z1937" s="223"/>
    </row>
    <row r="1938" spans="1:26" x14ac:dyDescent="0.25">
      <c r="A1938" s="6" t="str">
        <f ca="1">no.</f>
        <v/>
      </c>
      <c r="E1938" s="4" t="str">
        <f ca="1">position</f>
        <v/>
      </c>
      <c r="I1938" s="318"/>
      <c r="L1938" s="4"/>
      <c r="N1938" s="6"/>
      <c r="P1938" s="20"/>
      <c r="Q1938" s="5" t="str">
        <f ca="1">score</f>
        <v/>
      </c>
      <c r="R1938" s="7" t="str">
        <f ca="1">rescore_pd</f>
        <v/>
      </c>
      <c r="S1938" s="310" t="str">
        <f ca="1">price</f>
        <v/>
      </c>
      <c r="U1938" s="4"/>
      <c r="V1938" s="4"/>
      <c r="W1938" s="219" t="str">
        <f ca="1">comm_pd</f>
        <v/>
      </c>
      <c r="X1938" s="4"/>
      <c r="Y1938" s="8"/>
      <c r="Z1938" s="223"/>
    </row>
    <row r="1939" spans="1:26" x14ac:dyDescent="0.25">
      <c r="A1939" s="6" t="str">
        <f ca="1">no.</f>
        <v/>
      </c>
      <c r="E1939" s="4" t="str">
        <f ca="1">position</f>
        <v/>
      </c>
      <c r="I1939" s="318"/>
      <c r="L1939" s="4"/>
      <c r="N1939" s="6"/>
      <c r="P1939" s="20"/>
      <c r="Q1939" s="5" t="str">
        <f ca="1">score</f>
        <v/>
      </c>
      <c r="R1939" s="7" t="str">
        <f ca="1">rescore_pd</f>
        <v/>
      </c>
      <c r="S1939" s="310" t="str">
        <f ca="1">price</f>
        <v/>
      </c>
      <c r="U1939" s="4"/>
      <c r="V1939" s="4"/>
      <c r="W1939" s="219" t="str">
        <f ca="1">comm_pd</f>
        <v/>
      </c>
      <c r="X1939" s="4"/>
      <c r="Y1939" s="8"/>
      <c r="Z1939" s="223"/>
    </row>
    <row r="1940" spans="1:26" x14ac:dyDescent="0.25">
      <c r="A1940" s="6" t="str">
        <f ca="1">no.</f>
        <v/>
      </c>
      <c r="E1940" s="4" t="str">
        <f ca="1">position</f>
        <v/>
      </c>
      <c r="I1940" s="318"/>
      <c r="L1940" s="4"/>
      <c r="N1940" s="6"/>
      <c r="P1940" s="20"/>
      <c r="Q1940" s="5" t="str">
        <f ca="1">score</f>
        <v/>
      </c>
      <c r="R1940" s="7" t="str">
        <f ca="1">rescore_pd</f>
        <v/>
      </c>
      <c r="S1940" s="310" t="str">
        <f ca="1">price</f>
        <v/>
      </c>
      <c r="U1940" s="4"/>
      <c r="V1940" s="4"/>
      <c r="W1940" s="219" t="str">
        <f ca="1">comm_pd</f>
        <v/>
      </c>
      <c r="X1940" s="4"/>
      <c r="Y1940" s="8"/>
      <c r="Z1940" s="223"/>
    </row>
    <row r="1941" spans="1:26" x14ac:dyDescent="0.25">
      <c r="A1941" s="6" t="str">
        <f ca="1">no.</f>
        <v/>
      </c>
      <c r="E1941" s="4" t="str">
        <f ca="1">position</f>
        <v/>
      </c>
      <c r="I1941" s="318"/>
      <c r="L1941" s="4"/>
      <c r="N1941" s="6"/>
      <c r="P1941" s="20"/>
      <c r="Q1941" s="5" t="str">
        <f ca="1">score</f>
        <v/>
      </c>
      <c r="R1941" s="7" t="str">
        <f ca="1">rescore_pd</f>
        <v/>
      </c>
      <c r="S1941" s="310" t="str">
        <f ca="1">price</f>
        <v/>
      </c>
      <c r="U1941" s="4"/>
      <c r="V1941" s="4"/>
      <c r="W1941" s="219" t="str">
        <f ca="1">comm_pd</f>
        <v/>
      </c>
      <c r="X1941" s="4"/>
      <c r="Y1941" s="8"/>
      <c r="Z1941" s="223"/>
    </row>
    <row r="1942" spans="1:26" x14ac:dyDescent="0.25">
      <c r="A1942" s="6" t="str">
        <f ca="1">no.</f>
        <v/>
      </c>
      <c r="E1942" s="4" t="str">
        <f ca="1">position</f>
        <v/>
      </c>
      <c r="I1942" s="318"/>
      <c r="L1942" s="4"/>
      <c r="N1942" s="6"/>
      <c r="P1942" s="20"/>
      <c r="Q1942" s="5" t="str">
        <f ca="1">score</f>
        <v/>
      </c>
      <c r="R1942" s="7" t="str">
        <f ca="1">rescore_pd</f>
        <v/>
      </c>
      <c r="S1942" s="310" t="str">
        <f ca="1">price</f>
        <v/>
      </c>
      <c r="U1942" s="4"/>
      <c r="V1942" s="4"/>
      <c r="W1942" s="219" t="str">
        <f ca="1">comm_pd</f>
        <v/>
      </c>
      <c r="X1942" s="4"/>
      <c r="Y1942" s="8"/>
      <c r="Z1942" s="223"/>
    </row>
    <row r="1943" spans="1:26" x14ac:dyDescent="0.25">
      <c r="A1943" s="6" t="str">
        <f ca="1">no.</f>
        <v/>
      </c>
      <c r="E1943" s="4" t="str">
        <f ca="1">position</f>
        <v/>
      </c>
      <c r="I1943" s="318"/>
      <c r="L1943" s="4"/>
      <c r="N1943" s="6"/>
      <c r="P1943" s="20"/>
      <c r="Q1943" s="5" t="str">
        <f ca="1">score</f>
        <v/>
      </c>
      <c r="R1943" s="7" t="str">
        <f ca="1">rescore_pd</f>
        <v/>
      </c>
      <c r="S1943" s="310" t="str">
        <f ca="1">price</f>
        <v/>
      </c>
      <c r="U1943" s="4"/>
      <c r="V1943" s="4"/>
      <c r="W1943" s="219" t="str">
        <f ca="1">comm_pd</f>
        <v/>
      </c>
      <c r="X1943" s="4"/>
      <c r="Y1943" s="8"/>
      <c r="Z1943" s="223"/>
    </row>
    <row r="1944" spans="1:26" x14ac:dyDescent="0.25">
      <c r="A1944" s="6" t="str">
        <f ca="1">no.</f>
        <v/>
      </c>
      <c r="E1944" s="4" t="str">
        <f ca="1">position</f>
        <v/>
      </c>
      <c r="I1944" s="318"/>
      <c r="L1944" s="4"/>
      <c r="N1944" s="6"/>
      <c r="P1944" s="20"/>
      <c r="Q1944" s="5" t="str">
        <f ca="1">score</f>
        <v/>
      </c>
      <c r="R1944" s="7" t="str">
        <f ca="1">rescore_pd</f>
        <v/>
      </c>
      <c r="S1944" s="310" t="str">
        <f ca="1">price</f>
        <v/>
      </c>
      <c r="U1944" s="4"/>
      <c r="V1944" s="4"/>
      <c r="W1944" s="219" t="str">
        <f ca="1">comm_pd</f>
        <v/>
      </c>
      <c r="X1944" s="4"/>
      <c r="Y1944" s="8"/>
      <c r="Z1944" s="223"/>
    </row>
    <row r="1945" spans="1:26" x14ac:dyDescent="0.25">
      <c r="A1945" s="6" t="str">
        <f ca="1">no.</f>
        <v/>
      </c>
      <c r="E1945" s="4" t="str">
        <f ca="1">position</f>
        <v/>
      </c>
      <c r="I1945" s="318"/>
      <c r="L1945" s="4"/>
      <c r="N1945" s="6"/>
      <c r="P1945" s="20"/>
      <c r="Q1945" s="5" t="str">
        <f ca="1">score</f>
        <v/>
      </c>
      <c r="R1945" s="7" t="str">
        <f ca="1">rescore_pd</f>
        <v/>
      </c>
      <c r="S1945" s="310" t="str">
        <f ca="1">price</f>
        <v/>
      </c>
      <c r="U1945" s="4"/>
      <c r="V1945" s="4"/>
      <c r="W1945" s="219" t="str">
        <f ca="1">comm_pd</f>
        <v/>
      </c>
      <c r="X1945" s="4"/>
      <c r="Y1945" s="8"/>
      <c r="Z1945" s="223"/>
    </row>
    <row r="1946" spans="1:26" x14ac:dyDescent="0.25">
      <c r="A1946" s="6" t="str">
        <f ca="1">no.</f>
        <v/>
      </c>
      <c r="E1946" s="4" t="str">
        <f ca="1">position</f>
        <v/>
      </c>
      <c r="I1946" s="318"/>
      <c r="L1946" s="4"/>
      <c r="N1946" s="6"/>
      <c r="P1946" s="20"/>
      <c r="Q1946" s="5" t="str">
        <f ca="1">score</f>
        <v/>
      </c>
      <c r="R1946" s="7" t="str">
        <f ca="1">rescore_pd</f>
        <v/>
      </c>
      <c r="S1946" s="310" t="str">
        <f ca="1">price</f>
        <v/>
      </c>
      <c r="U1946" s="4"/>
      <c r="V1946" s="4"/>
      <c r="W1946" s="219" t="str">
        <f ca="1">comm_pd</f>
        <v/>
      </c>
      <c r="X1946" s="4"/>
      <c r="Y1946" s="8"/>
      <c r="Z1946" s="223"/>
    </row>
    <row r="1947" spans="1:26" x14ac:dyDescent="0.25">
      <c r="A1947" s="6" t="str">
        <f ca="1">no.</f>
        <v/>
      </c>
      <c r="E1947" s="4" t="str">
        <f ca="1">position</f>
        <v/>
      </c>
      <c r="I1947" s="318"/>
      <c r="L1947" s="4"/>
      <c r="N1947" s="6"/>
      <c r="P1947" s="20"/>
      <c r="Q1947" s="5" t="str">
        <f ca="1">score</f>
        <v/>
      </c>
      <c r="R1947" s="7" t="str">
        <f ca="1">rescore_pd</f>
        <v/>
      </c>
      <c r="S1947" s="310" t="str">
        <f ca="1">price</f>
        <v/>
      </c>
      <c r="U1947" s="4"/>
      <c r="V1947" s="4"/>
      <c r="W1947" s="219" t="str">
        <f ca="1">comm_pd</f>
        <v/>
      </c>
      <c r="X1947" s="4"/>
      <c r="Y1947" s="8"/>
      <c r="Z1947" s="223"/>
    </row>
    <row r="1948" spans="1:26" x14ac:dyDescent="0.25">
      <c r="A1948" s="6" t="str">
        <f ca="1">no.</f>
        <v/>
      </c>
      <c r="E1948" s="4" t="str">
        <f ca="1">position</f>
        <v/>
      </c>
      <c r="I1948" s="318"/>
      <c r="L1948" s="4"/>
      <c r="N1948" s="6"/>
      <c r="P1948" s="20"/>
      <c r="Q1948" s="5" t="str">
        <f ca="1">score</f>
        <v/>
      </c>
      <c r="R1948" s="7" t="str">
        <f ca="1">rescore_pd</f>
        <v/>
      </c>
      <c r="S1948" s="310" t="str">
        <f ca="1">price</f>
        <v/>
      </c>
      <c r="U1948" s="4"/>
      <c r="V1948" s="4"/>
      <c r="W1948" s="219" t="str">
        <f ca="1">comm_pd</f>
        <v/>
      </c>
      <c r="X1948" s="4"/>
      <c r="Y1948" s="8"/>
      <c r="Z1948" s="223"/>
    </row>
    <row r="1949" spans="1:26" x14ac:dyDescent="0.25">
      <c r="A1949" s="6" t="str">
        <f ca="1">no.</f>
        <v/>
      </c>
      <c r="E1949" s="4" t="str">
        <f ca="1">position</f>
        <v/>
      </c>
      <c r="I1949" s="318"/>
      <c r="L1949" s="4"/>
      <c r="N1949" s="6"/>
      <c r="P1949" s="20"/>
      <c r="Q1949" s="5" t="str">
        <f ca="1">score</f>
        <v/>
      </c>
      <c r="R1949" s="7" t="str">
        <f ca="1">rescore_pd</f>
        <v/>
      </c>
      <c r="S1949" s="310" t="str">
        <f ca="1">price</f>
        <v/>
      </c>
      <c r="U1949" s="4"/>
      <c r="V1949" s="4"/>
      <c r="W1949" s="219" t="str">
        <f ca="1">comm_pd</f>
        <v/>
      </c>
      <c r="X1949" s="4"/>
      <c r="Y1949" s="8"/>
      <c r="Z1949" s="223"/>
    </row>
    <row r="1950" spans="1:26" x14ac:dyDescent="0.25">
      <c r="A1950" s="6" t="str">
        <f ca="1">no.</f>
        <v/>
      </c>
      <c r="E1950" s="4" t="str">
        <f ca="1">position</f>
        <v/>
      </c>
      <c r="I1950" s="318"/>
      <c r="L1950" s="4"/>
      <c r="N1950" s="6"/>
      <c r="P1950" s="20"/>
      <c r="Q1950" s="5" t="str">
        <f ca="1">score</f>
        <v/>
      </c>
      <c r="R1950" s="7" t="str">
        <f ca="1">rescore_pd</f>
        <v/>
      </c>
      <c r="S1950" s="310" t="str">
        <f ca="1">price</f>
        <v/>
      </c>
      <c r="U1950" s="4"/>
      <c r="V1950" s="4"/>
      <c r="W1950" s="219" t="str">
        <f ca="1">comm_pd</f>
        <v/>
      </c>
      <c r="X1950" s="4"/>
      <c r="Y1950" s="8"/>
      <c r="Z1950" s="223"/>
    </row>
    <row r="1951" spans="1:26" x14ac:dyDescent="0.25">
      <c r="A1951" s="6" t="str">
        <f ca="1">no.</f>
        <v/>
      </c>
      <c r="E1951" s="4" t="str">
        <f ca="1">position</f>
        <v/>
      </c>
      <c r="I1951" s="318"/>
      <c r="L1951" s="4"/>
      <c r="N1951" s="6"/>
      <c r="P1951" s="20"/>
      <c r="Q1951" s="5" t="str">
        <f ca="1">score</f>
        <v/>
      </c>
      <c r="R1951" s="7" t="str">
        <f ca="1">rescore_pd</f>
        <v/>
      </c>
      <c r="S1951" s="310" t="str">
        <f ca="1">price</f>
        <v/>
      </c>
      <c r="U1951" s="4"/>
      <c r="V1951" s="4"/>
      <c r="W1951" s="219" t="str">
        <f ca="1">comm_pd</f>
        <v/>
      </c>
      <c r="X1951" s="4"/>
      <c r="Y1951" s="8"/>
      <c r="Z1951" s="223"/>
    </row>
    <row r="1952" spans="1:26" x14ac:dyDescent="0.25">
      <c r="A1952" s="6" t="str">
        <f ca="1">no.</f>
        <v/>
      </c>
      <c r="E1952" s="4" t="str">
        <f ca="1">position</f>
        <v/>
      </c>
      <c r="I1952" s="318"/>
      <c r="L1952" s="4"/>
      <c r="N1952" s="6"/>
      <c r="P1952" s="20"/>
      <c r="Q1952" s="5" t="str">
        <f ca="1">score</f>
        <v/>
      </c>
      <c r="R1952" s="7" t="str">
        <f ca="1">rescore_pd</f>
        <v/>
      </c>
      <c r="S1952" s="310" t="str">
        <f ca="1">price</f>
        <v/>
      </c>
      <c r="U1952" s="4"/>
      <c r="V1952" s="4"/>
      <c r="W1952" s="219" t="str">
        <f ca="1">comm_pd</f>
        <v/>
      </c>
      <c r="X1952" s="4"/>
      <c r="Y1952" s="8"/>
      <c r="Z1952" s="223"/>
    </row>
    <row r="1953" spans="1:26" x14ac:dyDescent="0.25">
      <c r="A1953" s="6" t="str">
        <f ca="1">no.</f>
        <v/>
      </c>
      <c r="E1953" s="4" t="str">
        <f ca="1">position</f>
        <v/>
      </c>
      <c r="I1953" s="318"/>
      <c r="L1953" s="4"/>
      <c r="N1953" s="6"/>
      <c r="P1953" s="20"/>
      <c r="Q1953" s="5" t="str">
        <f ca="1">score</f>
        <v/>
      </c>
      <c r="R1953" s="7" t="str">
        <f ca="1">rescore_pd</f>
        <v/>
      </c>
      <c r="S1953" s="310" t="str">
        <f ca="1">price</f>
        <v/>
      </c>
      <c r="U1953" s="4"/>
      <c r="V1953" s="4"/>
      <c r="W1953" s="219" t="str">
        <f ca="1">comm_pd</f>
        <v/>
      </c>
      <c r="X1953" s="4"/>
      <c r="Y1953" s="8"/>
      <c r="Z1953" s="223"/>
    </row>
    <row r="1954" spans="1:26" x14ac:dyDescent="0.25">
      <c r="A1954" s="6" t="str">
        <f ca="1">no.</f>
        <v/>
      </c>
      <c r="E1954" s="4" t="str">
        <f ca="1">position</f>
        <v/>
      </c>
      <c r="I1954" s="318"/>
      <c r="L1954" s="4"/>
      <c r="N1954" s="6"/>
      <c r="P1954" s="20"/>
      <c r="Q1954" s="5" t="str">
        <f ca="1">score</f>
        <v/>
      </c>
      <c r="R1954" s="7" t="str">
        <f ca="1">rescore_pd</f>
        <v/>
      </c>
      <c r="S1954" s="310" t="str">
        <f ca="1">price</f>
        <v/>
      </c>
      <c r="U1954" s="4"/>
      <c r="V1954" s="4"/>
      <c r="W1954" s="219" t="str">
        <f ca="1">comm_pd</f>
        <v/>
      </c>
      <c r="X1954" s="4"/>
      <c r="Y1954" s="8"/>
      <c r="Z1954" s="223"/>
    </row>
    <row r="1955" spans="1:26" x14ac:dyDescent="0.25">
      <c r="A1955" s="6" t="str">
        <f ca="1">no.</f>
        <v/>
      </c>
      <c r="E1955" s="4" t="str">
        <f ca="1">position</f>
        <v/>
      </c>
      <c r="I1955" s="318"/>
      <c r="L1955" s="4"/>
      <c r="N1955" s="6"/>
      <c r="P1955" s="20"/>
      <c r="Q1955" s="5" t="str">
        <f ca="1">score</f>
        <v/>
      </c>
      <c r="R1955" s="7" t="str">
        <f ca="1">rescore_pd</f>
        <v/>
      </c>
      <c r="S1955" s="310" t="str">
        <f ca="1">price</f>
        <v/>
      </c>
      <c r="U1955" s="4"/>
      <c r="V1955" s="4"/>
      <c r="W1955" s="219" t="str">
        <f ca="1">comm_pd</f>
        <v/>
      </c>
      <c r="X1955" s="4"/>
      <c r="Y1955" s="8"/>
      <c r="Z1955" s="223"/>
    </row>
    <row r="1956" spans="1:26" x14ac:dyDescent="0.25">
      <c r="A1956" s="6" t="str">
        <f ca="1">no.</f>
        <v/>
      </c>
      <c r="E1956" s="4" t="str">
        <f ca="1">position</f>
        <v/>
      </c>
      <c r="I1956" s="318"/>
      <c r="L1956" s="4"/>
      <c r="N1956" s="6"/>
      <c r="P1956" s="20"/>
      <c r="Q1956" s="5" t="str">
        <f ca="1">score</f>
        <v/>
      </c>
      <c r="R1956" s="7" t="str">
        <f ca="1">rescore_pd</f>
        <v/>
      </c>
      <c r="S1956" s="310" t="str">
        <f ca="1">price</f>
        <v/>
      </c>
      <c r="U1956" s="4"/>
      <c r="V1956" s="4"/>
      <c r="W1956" s="219" t="str">
        <f ca="1">comm_pd</f>
        <v/>
      </c>
      <c r="X1956" s="4"/>
      <c r="Y1956" s="8"/>
      <c r="Z1956" s="223"/>
    </row>
    <row r="1957" spans="1:26" x14ac:dyDescent="0.25">
      <c r="A1957" s="6" t="str">
        <f ca="1">no.</f>
        <v/>
      </c>
      <c r="E1957" s="4" t="str">
        <f ca="1">position</f>
        <v/>
      </c>
      <c r="I1957" s="318"/>
      <c r="L1957" s="4"/>
      <c r="N1957" s="6"/>
      <c r="P1957" s="20"/>
      <c r="Q1957" s="5" t="str">
        <f ca="1">score</f>
        <v/>
      </c>
      <c r="R1957" s="7" t="str">
        <f ca="1">rescore_pd</f>
        <v/>
      </c>
      <c r="S1957" s="310" t="str">
        <f ca="1">price</f>
        <v/>
      </c>
      <c r="U1957" s="4"/>
      <c r="V1957" s="4"/>
      <c r="W1957" s="219" t="str">
        <f ca="1">comm_pd</f>
        <v/>
      </c>
      <c r="X1957" s="4"/>
      <c r="Y1957" s="8"/>
      <c r="Z1957" s="223"/>
    </row>
    <row r="1958" spans="1:26" x14ac:dyDescent="0.25">
      <c r="A1958" s="6" t="str">
        <f ca="1">no.</f>
        <v/>
      </c>
      <c r="E1958" s="4" t="str">
        <f ca="1">position</f>
        <v/>
      </c>
      <c r="I1958" s="318"/>
      <c r="L1958" s="4"/>
      <c r="N1958" s="6"/>
      <c r="P1958" s="20"/>
      <c r="Q1958" s="5" t="str">
        <f ca="1">score</f>
        <v/>
      </c>
      <c r="R1958" s="7" t="str">
        <f ca="1">rescore_pd</f>
        <v/>
      </c>
      <c r="S1958" s="310" t="str">
        <f ca="1">price</f>
        <v/>
      </c>
      <c r="U1958" s="4"/>
      <c r="V1958" s="4"/>
      <c r="W1958" s="219" t="str">
        <f ca="1">comm_pd</f>
        <v/>
      </c>
      <c r="X1958" s="4"/>
      <c r="Y1958" s="8"/>
      <c r="Z1958" s="223"/>
    </row>
    <row r="1959" spans="1:26" x14ac:dyDescent="0.25">
      <c r="A1959" s="6" t="str">
        <f ca="1">no.</f>
        <v/>
      </c>
      <c r="E1959" s="4" t="str">
        <f ca="1">position</f>
        <v/>
      </c>
      <c r="I1959" s="318"/>
      <c r="L1959" s="4"/>
      <c r="N1959" s="6"/>
      <c r="P1959" s="20"/>
      <c r="Q1959" s="5" t="str">
        <f ca="1">score</f>
        <v/>
      </c>
      <c r="R1959" s="7" t="str">
        <f ca="1">rescore_pd</f>
        <v/>
      </c>
      <c r="S1959" s="310" t="str">
        <f ca="1">price</f>
        <v/>
      </c>
      <c r="U1959" s="4"/>
      <c r="V1959" s="4"/>
      <c r="W1959" s="219" t="str">
        <f ca="1">comm_pd</f>
        <v/>
      </c>
      <c r="X1959" s="4"/>
      <c r="Y1959" s="8"/>
      <c r="Z1959" s="223"/>
    </row>
    <row r="1960" spans="1:26" x14ac:dyDescent="0.25">
      <c r="A1960" s="6" t="str">
        <f ca="1">no.</f>
        <v/>
      </c>
      <c r="E1960" s="4" t="str">
        <f ca="1">position</f>
        <v/>
      </c>
      <c r="I1960" s="318"/>
      <c r="L1960" s="4"/>
      <c r="N1960" s="6"/>
      <c r="P1960" s="20"/>
      <c r="Q1960" s="5" t="str">
        <f ca="1">score</f>
        <v/>
      </c>
      <c r="R1960" s="7" t="str">
        <f ca="1">rescore_pd</f>
        <v/>
      </c>
      <c r="S1960" s="310" t="str">
        <f ca="1">price</f>
        <v/>
      </c>
      <c r="U1960" s="4"/>
      <c r="V1960" s="4"/>
      <c r="W1960" s="219" t="str">
        <f ca="1">comm_pd</f>
        <v/>
      </c>
      <c r="X1960" s="4"/>
      <c r="Y1960" s="8"/>
      <c r="Z1960" s="223"/>
    </row>
    <row r="1961" spans="1:26" x14ac:dyDescent="0.25">
      <c r="A1961" s="6" t="str">
        <f ca="1">no.</f>
        <v/>
      </c>
      <c r="E1961" s="4" t="str">
        <f ca="1">position</f>
        <v/>
      </c>
      <c r="I1961" s="318"/>
      <c r="L1961" s="4"/>
      <c r="N1961" s="6"/>
      <c r="P1961" s="20"/>
      <c r="Q1961" s="5" t="str">
        <f ca="1">score</f>
        <v/>
      </c>
      <c r="R1961" s="7" t="str">
        <f ca="1">rescore_pd</f>
        <v/>
      </c>
      <c r="S1961" s="310" t="str">
        <f ca="1">price</f>
        <v/>
      </c>
      <c r="U1961" s="4"/>
      <c r="V1961" s="4"/>
      <c r="W1961" s="219" t="str">
        <f ca="1">comm_pd</f>
        <v/>
      </c>
      <c r="X1961" s="4"/>
      <c r="Y1961" s="8"/>
      <c r="Z1961" s="223"/>
    </row>
    <row r="1962" spans="1:26" x14ac:dyDescent="0.25">
      <c r="A1962" s="6" t="str">
        <f ca="1">no.</f>
        <v/>
      </c>
      <c r="E1962" s="4" t="str">
        <f ca="1">position</f>
        <v/>
      </c>
      <c r="I1962" s="318"/>
      <c r="L1962" s="4"/>
      <c r="N1962" s="6"/>
      <c r="P1962" s="20"/>
      <c r="Q1962" s="5" t="str">
        <f ca="1">score</f>
        <v/>
      </c>
      <c r="R1962" s="7" t="str">
        <f ca="1">rescore_pd</f>
        <v/>
      </c>
      <c r="S1962" s="310" t="str">
        <f ca="1">price</f>
        <v/>
      </c>
      <c r="U1962" s="4"/>
      <c r="V1962" s="4"/>
      <c r="W1962" s="219" t="str">
        <f ca="1">comm_pd</f>
        <v/>
      </c>
      <c r="X1962" s="4"/>
      <c r="Y1962" s="8"/>
      <c r="Z1962" s="223"/>
    </row>
    <row r="1963" spans="1:26" x14ac:dyDescent="0.25">
      <c r="A1963" s="6" t="str">
        <f ca="1">no.</f>
        <v/>
      </c>
      <c r="E1963" s="4" t="str">
        <f ca="1">position</f>
        <v/>
      </c>
      <c r="I1963" s="318"/>
      <c r="L1963" s="4"/>
      <c r="N1963" s="6"/>
      <c r="P1963" s="20"/>
      <c r="Q1963" s="5" t="str">
        <f ca="1">score</f>
        <v/>
      </c>
      <c r="R1963" s="7" t="str">
        <f ca="1">rescore_pd</f>
        <v/>
      </c>
      <c r="S1963" s="310" t="str">
        <f ca="1">price</f>
        <v/>
      </c>
      <c r="U1963" s="4"/>
      <c r="V1963" s="4"/>
      <c r="W1963" s="219" t="str">
        <f ca="1">comm_pd</f>
        <v/>
      </c>
      <c r="X1963" s="4"/>
      <c r="Y1963" s="8"/>
      <c r="Z1963" s="223"/>
    </row>
    <row r="1964" spans="1:26" x14ac:dyDescent="0.25">
      <c r="A1964" s="6" t="str">
        <f ca="1">no.</f>
        <v/>
      </c>
      <c r="E1964" s="4" t="str">
        <f ca="1">position</f>
        <v/>
      </c>
      <c r="I1964" s="318"/>
      <c r="L1964" s="4"/>
      <c r="N1964" s="6"/>
      <c r="P1964" s="20"/>
      <c r="Q1964" s="5" t="str">
        <f ca="1">score</f>
        <v/>
      </c>
      <c r="R1964" s="7" t="str">
        <f ca="1">rescore_pd</f>
        <v/>
      </c>
      <c r="S1964" s="310" t="str">
        <f ca="1">price</f>
        <v/>
      </c>
      <c r="U1964" s="4"/>
      <c r="V1964" s="4"/>
      <c r="W1964" s="219" t="str">
        <f ca="1">comm_pd</f>
        <v/>
      </c>
      <c r="X1964" s="4"/>
      <c r="Y1964" s="8"/>
      <c r="Z1964" s="223"/>
    </row>
    <row r="1965" spans="1:26" x14ac:dyDescent="0.25">
      <c r="A1965" s="6" t="str">
        <f ca="1">no.</f>
        <v/>
      </c>
      <c r="E1965" s="4" t="str">
        <f ca="1">position</f>
        <v/>
      </c>
      <c r="I1965" s="318"/>
      <c r="L1965" s="4"/>
      <c r="N1965" s="6"/>
      <c r="P1965" s="20"/>
      <c r="Q1965" s="5" t="str">
        <f ca="1">score</f>
        <v/>
      </c>
      <c r="R1965" s="7" t="str">
        <f ca="1">rescore_pd</f>
        <v/>
      </c>
      <c r="S1965" s="310" t="str">
        <f ca="1">price</f>
        <v/>
      </c>
      <c r="U1965" s="4"/>
      <c r="V1965" s="4"/>
      <c r="W1965" s="219" t="str">
        <f ca="1">comm_pd</f>
        <v/>
      </c>
      <c r="X1965" s="4"/>
      <c r="Y1965" s="8"/>
      <c r="Z1965" s="223"/>
    </row>
    <row r="1966" spans="1:26" x14ac:dyDescent="0.25">
      <c r="A1966" s="6" t="str">
        <f ca="1">no.</f>
        <v/>
      </c>
      <c r="E1966" s="4" t="str">
        <f ca="1">position</f>
        <v/>
      </c>
      <c r="I1966" s="318"/>
      <c r="L1966" s="4"/>
      <c r="N1966" s="6"/>
      <c r="P1966" s="20"/>
      <c r="Q1966" s="5" t="str">
        <f ca="1">score</f>
        <v/>
      </c>
      <c r="R1966" s="7" t="str">
        <f ca="1">rescore_pd</f>
        <v/>
      </c>
      <c r="S1966" s="310" t="str">
        <f ca="1">price</f>
        <v/>
      </c>
      <c r="U1966" s="4"/>
      <c r="V1966" s="4"/>
      <c r="W1966" s="219" t="str">
        <f ca="1">comm_pd</f>
        <v/>
      </c>
      <c r="X1966" s="4"/>
      <c r="Y1966" s="8"/>
      <c r="Z1966" s="223"/>
    </row>
    <row r="1967" spans="1:26" x14ac:dyDescent="0.25">
      <c r="A1967" s="6" t="str">
        <f ca="1">no.</f>
        <v/>
      </c>
      <c r="E1967" s="4" t="str">
        <f ca="1">position</f>
        <v/>
      </c>
      <c r="I1967" s="318"/>
      <c r="L1967" s="4"/>
      <c r="N1967" s="6"/>
      <c r="P1967" s="20"/>
      <c r="Q1967" s="5" t="str">
        <f ca="1">score</f>
        <v/>
      </c>
      <c r="R1967" s="7" t="str">
        <f ca="1">rescore_pd</f>
        <v/>
      </c>
      <c r="S1967" s="310" t="str">
        <f ca="1">price</f>
        <v/>
      </c>
      <c r="U1967" s="4"/>
      <c r="V1967" s="4"/>
      <c r="W1967" s="219" t="str">
        <f ca="1">comm_pd</f>
        <v/>
      </c>
      <c r="X1967" s="4"/>
      <c r="Y1967" s="8"/>
      <c r="Z1967" s="223"/>
    </row>
    <row r="1968" spans="1:26" x14ac:dyDescent="0.25">
      <c r="A1968" s="6" t="str">
        <f ca="1">no.</f>
        <v/>
      </c>
      <c r="E1968" s="4" t="str">
        <f ca="1">position</f>
        <v/>
      </c>
      <c r="I1968" s="318"/>
      <c r="L1968" s="4"/>
      <c r="N1968" s="6"/>
      <c r="P1968" s="20"/>
      <c r="Q1968" s="5" t="str">
        <f ca="1">score</f>
        <v/>
      </c>
      <c r="R1968" s="7" t="str">
        <f ca="1">rescore_pd</f>
        <v/>
      </c>
      <c r="S1968" s="310" t="str">
        <f ca="1">price</f>
        <v/>
      </c>
      <c r="U1968" s="4"/>
      <c r="V1968" s="4"/>
      <c r="W1968" s="219" t="str">
        <f ca="1">comm_pd</f>
        <v/>
      </c>
      <c r="X1968" s="4"/>
      <c r="Y1968" s="8"/>
      <c r="Z1968" s="223"/>
    </row>
    <row r="1969" spans="1:26" x14ac:dyDescent="0.25">
      <c r="A1969" s="6" t="str">
        <f ca="1">no.</f>
        <v/>
      </c>
      <c r="E1969" s="4" t="str">
        <f ca="1">position</f>
        <v/>
      </c>
      <c r="I1969" s="318"/>
      <c r="L1969" s="4"/>
      <c r="N1969" s="6"/>
      <c r="P1969" s="20"/>
      <c r="Q1969" s="5" t="str">
        <f ca="1">score</f>
        <v/>
      </c>
      <c r="R1969" s="7" t="str">
        <f ca="1">rescore_pd</f>
        <v/>
      </c>
      <c r="S1969" s="310" t="str">
        <f ca="1">price</f>
        <v/>
      </c>
      <c r="U1969" s="4"/>
      <c r="V1969" s="4"/>
      <c r="W1969" s="219" t="str">
        <f ca="1">comm_pd</f>
        <v/>
      </c>
      <c r="X1969" s="4"/>
      <c r="Y1969" s="8"/>
      <c r="Z1969" s="223"/>
    </row>
    <row r="1970" spans="1:26" x14ac:dyDescent="0.25">
      <c r="A1970" s="6" t="str">
        <f ca="1">no.</f>
        <v/>
      </c>
      <c r="E1970" s="4" t="str">
        <f ca="1">position</f>
        <v/>
      </c>
      <c r="I1970" s="318"/>
      <c r="L1970" s="4"/>
      <c r="N1970" s="6"/>
      <c r="P1970" s="20"/>
      <c r="Q1970" s="5" t="str">
        <f ca="1">score</f>
        <v/>
      </c>
      <c r="R1970" s="7" t="str">
        <f ca="1">rescore_pd</f>
        <v/>
      </c>
      <c r="S1970" s="310" t="str">
        <f ca="1">price</f>
        <v/>
      </c>
      <c r="U1970" s="4"/>
      <c r="V1970" s="4"/>
      <c r="W1970" s="219" t="str">
        <f ca="1">comm_pd</f>
        <v/>
      </c>
      <c r="X1970" s="4"/>
      <c r="Y1970" s="8"/>
      <c r="Z1970" s="223"/>
    </row>
    <row r="1971" spans="1:26" x14ac:dyDescent="0.25">
      <c r="A1971" s="6" t="str">
        <f ca="1">no.</f>
        <v/>
      </c>
      <c r="E1971" s="4" t="str">
        <f ca="1">position</f>
        <v/>
      </c>
      <c r="I1971" s="318"/>
      <c r="L1971" s="4"/>
      <c r="N1971" s="6"/>
      <c r="P1971" s="20"/>
      <c r="Q1971" s="5" t="str">
        <f ca="1">score</f>
        <v/>
      </c>
      <c r="R1971" s="7" t="str">
        <f ca="1">rescore_pd</f>
        <v/>
      </c>
      <c r="S1971" s="310" t="str">
        <f ca="1">price</f>
        <v/>
      </c>
      <c r="U1971" s="4"/>
      <c r="V1971" s="4"/>
      <c r="W1971" s="219" t="str">
        <f ca="1">comm_pd</f>
        <v/>
      </c>
      <c r="X1971" s="4"/>
      <c r="Y1971" s="8"/>
      <c r="Z1971" s="223"/>
    </row>
    <row r="1972" spans="1:26" x14ac:dyDescent="0.25">
      <c r="A1972" s="6" t="str">
        <f ca="1">no.</f>
        <v/>
      </c>
      <c r="E1972" s="4" t="str">
        <f ca="1">position</f>
        <v/>
      </c>
      <c r="I1972" s="318"/>
      <c r="L1972" s="4"/>
      <c r="N1972" s="6"/>
      <c r="P1972" s="20"/>
      <c r="Q1972" s="5" t="str">
        <f ca="1">score</f>
        <v/>
      </c>
      <c r="R1972" s="7" t="str">
        <f ca="1">rescore_pd</f>
        <v/>
      </c>
      <c r="S1972" s="310" t="str">
        <f ca="1">price</f>
        <v/>
      </c>
      <c r="U1972" s="4"/>
      <c r="V1972" s="4"/>
      <c r="W1972" s="219" t="str">
        <f ca="1">comm_pd</f>
        <v/>
      </c>
      <c r="X1972" s="4"/>
      <c r="Y1972" s="8"/>
      <c r="Z1972" s="223"/>
    </row>
    <row r="1973" spans="1:26" x14ac:dyDescent="0.25">
      <c r="A1973" s="6" t="str">
        <f ca="1">no.</f>
        <v/>
      </c>
      <c r="E1973" s="4" t="str">
        <f ca="1">position</f>
        <v/>
      </c>
      <c r="I1973" s="318"/>
      <c r="L1973" s="4"/>
      <c r="N1973" s="6"/>
      <c r="P1973" s="20"/>
      <c r="Q1973" s="5" t="str">
        <f ca="1">score</f>
        <v/>
      </c>
      <c r="R1973" s="7" t="str">
        <f ca="1">rescore_pd</f>
        <v/>
      </c>
      <c r="S1973" s="310" t="str">
        <f ca="1">price</f>
        <v/>
      </c>
      <c r="U1973" s="4"/>
      <c r="V1973" s="4"/>
      <c r="W1973" s="219" t="str">
        <f ca="1">comm_pd</f>
        <v/>
      </c>
      <c r="X1973" s="4"/>
      <c r="Y1973" s="8"/>
      <c r="Z1973" s="223"/>
    </row>
    <row r="1974" spans="1:26" x14ac:dyDescent="0.25">
      <c r="A1974" s="6" t="str">
        <f ca="1">no.</f>
        <v/>
      </c>
      <c r="E1974" s="4" t="str">
        <f ca="1">position</f>
        <v/>
      </c>
      <c r="I1974" s="318"/>
      <c r="L1974" s="4"/>
      <c r="N1974" s="6"/>
      <c r="P1974" s="20"/>
      <c r="Q1974" s="5" t="str">
        <f ca="1">score</f>
        <v/>
      </c>
      <c r="R1974" s="7" t="str">
        <f ca="1">rescore_pd</f>
        <v/>
      </c>
      <c r="S1974" s="310" t="str">
        <f ca="1">price</f>
        <v/>
      </c>
      <c r="U1974" s="4"/>
      <c r="V1974" s="4"/>
      <c r="W1974" s="219" t="str">
        <f ca="1">comm_pd</f>
        <v/>
      </c>
      <c r="X1974" s="4"/>
      <c r="Y1974" s="8"/>
      <c r="Z1974" s="223"/>
    </row>
    <row r="1975" spans="1:26" x14ac:dyDescent="0.25">
      <c r="A1975" s="6" t="str">
        <f ca="1">no.</f>
        <v/>
      </c>
      <c r="E1975" s="4" t="str">
        <f ca="1">position</f>
        <v/>
      </c>
      <c r="I1975" s="318"/>
      <c r="L1975" s="4"/>
      <c r="N1975" s="6"/>
      <c r="P1975" s="20"/>
      <c r="Q1975" s="5" t="str">
        <f ca="1">score</f>
        <v/>
      </c>
      <c r="R1975" s="7" t="str">
        <f ca="1">rescore_pd</f>
        <v/>
      </c>
      <c r="S1975" s="310" t="str">
        <f ca="1">price</f>
        <v/>
      </c>
      <c r="U1975" s="4"/>
      <c r="V1975" s="4"/>
      <c r="W1975" s="219" t="str">
        <f ca="1">comm_pd</f>
        <v/>
      </c>
      <c r="X1975" s="4"/>
      <c r="Y1975" s="8"/>
      <c r="Z1975" s="223"/>
    </row>
    <row r="1976" spans="1:26" x14ac:dyDescent="0.25">
      <c r="A1976" s="6" t="str">
        <f ca="1">no.</f>
        <v/>
      </c>
      <c r="E1976" s="4" t="str">
        <f ca="1">position</f>
        <v/>
      </c>
      <c r="I1976" s="318"/>
      <c r="L1976" s="4"/>
      <c r="N1976" s="6"/>
      <c r="P1976" s="20"/>
      <c r="Q1976" s="5" t="str">
        <f ca="1">score</f>
        <v/>
      </c>
      <c r="R1976" s="7" t="str">
        <f ca="1">rescore_pd</f>
        <v/>
      </c>
      <c r="S1976" s="310" t="str">
        <f ca="1">price</f>
        <v/>
      </c>
      <c r="U1976" s="4"/>
      <c r="V1976" s="4"/>
      <c r="W1976" s="219" t="str">
        <f ca="1">comm_pd</f>
        <v/>
      </c>
      <c r="X1976" s="4"/>
      <c r="Y1976" s="8"/>
      <c r="Z1976" s="223"/>
    </row>
    <row r="1977" spans="1:26" x14ac:dyDescent="0.25">
      <c r="A1977" s="6" t="str">
        <f ca="1">no.</f>
        <v/>
      </c>
      <c r="E1977" s="4" t="str">
        <f ca="1">position</f>
        <v/>
      </c>
      <c r="I1977" s="318"/>
      <c r="L1977" s="4"/>
      <c r="N1977" s="6"/>
      <c r="P1977" s="20"/>
      <c r="Q1977" s="5" t="str">
        <f ca="1">score</f>
        <v/>
      </c>
      <c r="R1977" s="7" t="str">
        <f ca="1">rescore_pd</f>
        <v/>
      </c>
      <c r="S1977" s="310" t="str">
        <f ca="1">price</f>
        <v/>
      </c>
      <c r="U1977" s="4"/>
      <c r="V1977" s="4"/>
      <c r="W1977" s="219" t="str">
        <f ca="1">comm_pd</f>
        <v/>
      </c>
      <c r="X1977" s="4"/>
      <c r="Y1977" s="8"/>
      <c r="Z1977" s="223"/>
    </row>
    <row r="1978" spans="1:26" x14ac:dyDescent="0.25">
      <c r="A1978" s="6" t="str">
        <f ca="1">no.</f>
        <v/>
      </c>
      <c r="E1978" s="4" t="str">
        <f ca="1">position</f>
        <v/>
      </c>
      <c r="I1978" s="318"/>
      <c r="L1978" s="4"/>
      <c r="N1978" s="6"/>
      <c r="P1978" s="20"/>
      <c r="Q1978" s="5" t="str">
        <f ca="1">score</f>
        <v/>
      </c>
      <c r="R1978" s="7" t="str">
        <f ca="1">rescore_pd</f>
        <v/>
      </c>
      <c r="S1978" s="310" t="str">
        <f ca="1">price</f>
        <v/>
      </c>
      <c r="U1978" s="4"/>
      <c r="V1978" s="4"/>
      <c r="W1978" s="219" t="str">
        <f ca="1">comm_pd</f>
        <v/>
      </c>
      <c r="X1978" s="4"/>
      <c r="Y1978" s="8"/>
      <c r="Z1978" s="223"/>
    </row>
    <row r="1979" spans="1:26" x14ac:dyDescent="0.25">
      <c r="A1979" s="6" t="str">
        <f ca="1">no.</f>
        <v/>
      </c>
      <c r="E1979" s="4" t="str">
        <f ca="1">position</f>
        <v/>
      </c>
      <c r="I1979" s="318"/>
      <c r="L1979" s="4"/>
      <c r="N1979" s="6"/>
      <c r="P1979" s="20"/>
      <c r="Q1979" s="5" t="str">
        <f ca="1">score</f>
        <v/>
      </c>
      <c r="R1979" s="7" t="str">
        <f ca="1">rescore_pd</f>
        <v/>
      </c>
      <c r="S1979" s="310" t="str">
        <f ca="1">price</f>
        <v/>
      </c>
      <c r="U1979" s="4"/>
      <c r="V1979" s="4"/>
      <c r="W1979" s="219" t="str">
        <f ca="1">comm_pd</f>
        <v/>
      </c>
      <c r="X1979" s="4"/>
      <c r="Y1979" s="8"/>
      <c r="Z1979" s="223"/>
    </row>
    <row r="1980" spans="1:26" x14ac:dyDescent="0.25">
      <c r="A1980" s="6" t="str">
        <f ca="1">no.</f>
        <v/>
      </c>
      <c r="E1980" s="4" t="str">
        <f ca="1">position</f>
        <v/>
      </c>
      <c r="I1980" s="318"/>
      <c r="L1980" s="4"/>
      <c r="N1980" s="6"/>
      <c r="P1980" s="20"/>
      <c r="Q1980" s="5" t="str">
        <f ca="1">score</f>
        <v/>
      </c>
      <c r="R1980" s="7" t="str">
        <f ca="1">rescore_pd</f>
        <v/>
      </c>
      <c r="S1980" s="310" t="str">
        <f ca="1">price</f>
        <v/>
      </c>
      <c r="U1980" s="4"/>
      <c r="V1980" s="4"/>
      <c r="W1980" s="219" t="str">
        <f ca="1">comm_pd</f>
        <v/>
      </c>
      <c r="X1980" s="4"/>
      <c r="Y1980" s="8"/>
      <c r="Z1980" s="223"/>
    </row>
    <row r="1981" spans="1:26" x14ac:dyDescent="0.25">
      <c r="A1981" s="6" t="str">
        <f ca="1">no.</f>
        <v/>
      </c>
      <c r="E1981" s="4" t="str">
        <f ca="1">position</f>
        <v/>
      </c>
      <c r="I1981" s="318"/>
      <c r="L1981" s="4"/>
      <c r="N1981" s="6"/>
      <c r="P1981" s="20"/>
      <c r="Q1981" s="5" t="str">
        <f ca="1">score</f>
        <v/>
      </c>
      <c r="R1981" s="7" t="str">
        <f ca="1">rescore_pd</f>
        <v/>
      </c>
      <c r="S1981" s="310" t="str">
        <f ca="1">price</f>
        <v/>
      </c>
      <c r="U1981" s="4"/>
      <c r="V1981" s="4"/>
      <c r="W1981" s="219" t="str">
        <f ca="1">comm_pd</f>
        <v/>
      </c>
      <c r="X1981" s="4"/>
      <c r="Y1981" s="8"/>
      <c r="Z1981" s="223"/>
    </row>
    <row r="1982" spans="1:26" x14ac:dyDescent="0.25">
      <c r="A1982" s="6" t="str">
        <f ca="1">no.</f>
        <v/>
      </c>
      <c r="E1982" s="4" t="str">
        <f ca="1">position</f>
        <v/>
      </c>
      <c r="I1982" s="318"/>
      <c r="L1982" s="4"/>
      <c r="N1982" s="6"/>
      <c r="P1982" s="20"/>
      <c r="Q1982" s="5" t="str">
        <f ca="1">score</f>
        <v/>
      </c>
      <c r="R1982" s="7" t="str">
        <f ca="1">rescore_pd</f>
        <v/>
      </c>
      <c r="S1982" s="310" t="str">
        <f ca="1">price</f>
        <v/>
      </c>
      <c r="U1982" s="4"/>
      <c r="V1982" s="4"/>
      <c r="W1982" s="219" t="str">
        <f ca="1">comm_pd</f>
        <v/>
      </c>
      <c r="X1982" s="4"/>
      <c r="Y1982" s="8"/>
      <c r="Z1982" s="223"/>
    </row>
    <row r="1983" spans="1:26" x14ac:dyDescent="0.25">
      <c r="A1983" s="6" t="str">
        <f ca="1">no.</f>
        <v/>
      </c>
      <c r="E1983" s="4" t="str">
        <f ca="1">position</f>
        <v/>
      </c>
      <c r="I1983" s="318"/>
      <c r="L1983" s="4"/>
      <c r="N1983" s="6"/>
      <c r="P1983" s="20"/>
      <c r="Q1983" s="5" t="str">
        <f ca="1">score</f>
        <v/>
      </c>
      <c r="R1983" s="7" t="str">
        <f ca="1">rescore_pd</f>
        <v/>
      </c>
      <c r="S1983" s="310" t="str">
        <f ca="1">price</f>
        <v/>
      </c>
      <c r="U1983" s="4"/>
      <c r="V1983" s="4"/>
      <c r="W1983" s="219" t="str">
        <f ca="1">comm_pd</f>
        <v/>
      </c>
      <c r="X1983" s="4"/>
      <c r="Y1983" s="8"/>
      <c r="Z1983" s="223"/>
    </row>
    <row r="1984" spans="1:26" x14ac:dyDescent="0.25">
      <c r="A1984" s="6" t="str">
        <f ca="1">no.</f>
        <v/>
      </c>
      <c r="E1984" s="4" t="str">
        <f ca="1">position</f>
        <v/>
      </c>
      <c r="I1984" s="318"/>
      <c r="L1984" s="4"/>
      <c r="N1984" s="6"/>
      <c r="P1984" s="20"/>
      <c r="Q1984" s="5" t="str">
        <f ca="1">score</f>
        <v/>
      </c>
      <c r="R1984" s="7" t="str">
        <f ca="1">rescore_pd</f>
        <v/>
      </c>
      <c r="S1984" s="310" t="str">
        <f ca="1">price</f>
        <v/>
      </c>
      <c r="U1984" s="4"/>
      <c r="V1984" s="4"/>
      <c r="W1984" s="219" t="str">
        <f ca="1">comm_pd</f>
        <v/>
      </c>
      <c r="X1984" s="4"/>
      <c r="Y1984" s="8"/>
      <c r="Z1984" s="223"/>
    </row>
    <row r="1985" spans="1:26" x14ac:dyDescent="0.25">
      <c r="A1985" s="6" t="str">
        <f ca="1">no.</f>
        <v/>
      </c>
      <c r="E1985" s="4" t="str">
        <f ca="1">position</f>
        <v/>
      </c>
      <c r="I1985" s="318"/>
      <c r="L1985" s="4"/>
      <c r="N1985" s="6"/>
      <c r="P1985" s="20"/>
      <c r="Q1985" s="5" t="str">
        <f ca="1">score</f>
        <v/>
      </c>
      <c r="R1985" s="7" t="str">
        <f ca="1">rescore_pd</f>
        <v/>
      </c>
      <c r="S1985" s="310" t="str">
        <f ca="1">price</f>
        <v/>
      </c>
      <c r="U1985" s="4"/>
      <c r="V1985" s="4"/>
      <c r="W1985" s="219" t="str">
        <f ca="1">comm_pd</f>
        <v/>
      </c>
      <c r="X1985" s="4"/>
      <c r="Y1985" s="8"/>
      <c r="Z1985" s="223"/>
    </row>
    <row r="1986" spans="1:26" x14ac:dyDescent="0.25">
      <c r="A1986" s="6" t="str">
        <f ca="1">no.</f>
        <v/>
      </c>
      <c r="E1986" s="4" t="str">
        <f ca="1">position</f>
        <v/>
      </c>
      <c r="I1986" s="318"/>
      <c r="L1986" s="4"/>
      <c r="N1986" s="6"/>
      <c r="P1986" s="20"/>
      <c r="Q1986" s="5" t="str">
        <f ca="1">score</f>
        <v/>
      </c>
      <c r="R1986" s="7" t="str">
        <f ca="1">rescore_pd</f>
        <v/>
      </c>
      <c r="S1986" s="310" t="str">
        <f ca="1">price</f>
        <v/>
      </c>
      <c r="U1986" s="4"/>
      <c r="V1986" s="4"/>
      <c r="W1986" s="219" t="str">
        <f ca="1">comm_pd</f>
        <v/>
      </c>
      <c r="X1986" s="4"/>
      <c r="Y1986" s="8"/>
      <c r="Z1986" s="223"/>
    </row>
    <row r="1987" spans="1:26" x14ac:dyDescent="0.25">
      <c r="A1987" s="6" t="str">
        <f ca="1">no.</f>
        <v/>
      </c>
      <c r="E1987" s="4" t="str">
        <f ca="1">position</f>
        <v/>
      </c>
      <c r="I1987" s="318"/>
      <c r="L1987" s="4"/>
      <c r="N1987" s="6"/>
      <c r="P1987" s="20"/>
      <c r="Q1987" s="5" t="str">
        <f ca="1">score</f>
        <v/>
      </c>
      <c r="R1987" s="7" t="str">
        <f ca="1">rescore_pd</f>
        <v/>
      </c>
      <c r="S1987" s="310" t="str">
        <f ca="1">price</f>
        <v/>
      </c>
      <c r="U1987" s="4"/>
      <c r="V1987" s="4"/>
      <c r="W1987" s="219" t="str">
        <f ca="1">comm_pd</f>
        <v/>
      </c>
      <c r="X1987" s="4"/>
      <c r="Y1987" s="8"/>
      <c r="Z1987" s="223"/>
    </row>
    <row r="1988" spans="1:26" x14ac:dyDescent="0.25">
      <c r="A1988" s="6" t="str">
        <f ca="1">no.</f>
        <v/>
      </c>
      <c r="E1988" s="4" t="str">
        <f ca="1">position</f>
        <v/>
      </c>
      <c r="I1988" s="318"/>
      <c r="L1988" s="4"/>
      <c r="N1988" s="6"/>
      <c r="P1988" s="20"/>
      <c r="Q1988" s="5" t="str">
        <f ca="1">score</f>
        <v/>
      </c>
      <c r="R1988" s="7" t="str">
        <f ca="1">rescore_pd</f>
        <v/>
      </c>
      <c r="S1988" s="310" t="str">
        <f ca="1">price</f>
        <v/>
      </c>
      <c r="U1988" s="4"/>
      <c r="V1988" s="4"/>
      <c r="W1988" s="219" t="str">
        <f ca="1">comm_pd</f>
        <v/>
      </c>
      <c r="X1988" s="4"/>
      <c r="Y1988" s="8"/>
      <c r="Z1988" s="223"/>
    </row>
    <row r="1989" spans="1:26" x14ac:dyDescent="0.25">
      <c r="A1989" s="6" t="str">
        <f ca="1">no.</f>
        <v/>
      </c>
      <c r="E1989" s="4" t="str">
        <f ca="1">position</f>
        <v/>
      </c>
      <c r="I1989" s="318"/>
      <c r="L1989" s="4"/>
      <c r="N1989" s="6"/>
      <c r="P1989" s="20"/>
      <c r="Q1989" s="5" t="str">
        <f ca="1">score</f>
        <v/>
      </c>
      <c r="R1989" s="7" t="str">
        <f ca="1">rescore_pd</f>
        <v/>
      </c>
      <c r="S1989" s="310" t="str">
        <f ca="1">price</f>
        <v/>
      </c>
      <c r="U1989" s="4"/>
      <c r="V1989" s="4"/>
      <c r="W1989" s="219" t="str">
        <f ca="1">comm_pd</f>
        <v/>
      </c>
      <c r="X1989" s="4"/>
      <c r="Y1989" s="8"/>
      <c r="Z1989" s="223"/>
    </row>
    <row r="1990" spans="1:26" x14ac:dyDescent="0.25">
      <c r="A1990" s="6" t="str">
        <f ca="1">no.</f>
        <v/>
      </c>
      <c r="E1990" s="4" t="str">
        <f ca="1">position</f>
        <v/>
      </c>
      <c r="I1990" s="318"/>
      <c r="L1990" s="4"/>
      <c r="N1990" s="6"/>
      <c r="P1990" s="20"/>
      <c r="Q1990" s="5" t="str">
        <f ca="1">score</f>
        <v/>
      </c>
      <c r="R1990" s="7" t="str">
        <f ca="1">rescore_pd</f>
        <v/>
      </c>
      <c r="S1990" s="310" t="str">
        <f ca="1">price</f>
        <v/>
      </c>
      <c r="U1990" s="4"/>
      <c r="V1990" s="4"/>
      <c r="W1990" s="219" t="str">
        <f ca="1">comm_pd</f>
        <v/>
      </c>
      <c r="X1990" s="4"/>
      <c r="Y1990" s="8"/>
      <c r="Z1990" s="223"/>
    </row>
    <row r="1991" spans="1:26" x14ac:dyDescent="0.25">
      <c r="A1991" s="6" t="str">
        <f ca="1">no.</f>
        <v/>
      </c>
      <c r="E1991" s="4" t="str">
        <f ca="1">position</f>
        <v/>
      </c>
      <c r="I1991" s="318"/>
      <c r="L1991" s="4"/>
      <c r="N1991" s="6"/>
      <c r="P1991" s="20"/>
      <c r="Q1991" s="5" t="str">
        <f ca="1">score</f>
        <v/>
      </c>
      <c r="R1991" s="7" t="str">
        <f ca="1">rescore_pd</f>
        <v/>
      </c>
      <c r="S1991" s="310" t="str">
        <f ca="1">price</f>
        <v/>
      </c>
      <c r="U1991" s="4"/>
      <c r="V1991" s="4"/>
      <c r="W1991" s="219" t="str">
        <f ca="1">comm_pd</f>
        <v/>
      </c>
      <c r="X1991" s="4"/>
      <c r="Y1991" s="8"/>
      <c r="Z1991" s="223"/>
    </row>
    <row r="1992" spans="1:26" x14ac:dyDescent="0.25">
      <c r="A1992" s="6" t="str">
        <f ca="1">no.</f>
        <v/>
      </c>
      <c r="E1992" s="4" t="str">
        <f ca="1">position</f>
        <v/>
      </c>
      <c r="I1992" s="318"/>
      <c r="L1992" s="4"/>
      <c r="N1992" s="6"/>
      <c r="P1992" s="20"/>
      <c r="Q1992" s="5" t="str">
        <f ca="1">score</f>
        <v/>
      </c>
      <c r="R1992" s="7" t="str">
        <f ca="1">rescore_pd</f>
        <v/>
      </c>
      <c r="S1992" s="310" t="str">
        <f ca="1">price</f>
        <v/>
      </c>
      <c r="U1992" s="4"/>
      <c r="V1992" s="4"/>
      <c r="W1992" s="219" t="str">
        <f ca="1">comm_pd</f>
        <v/>
      </c>
      <c r="X1992" s="4"/>
      <c r="Y1992" s="8"/>
      <c r="Z1992" s="223"/>
    </row>
    <row r="1993" spans="1:26" x14ac:dyDescent="0.25">
      <c r="A1993" s="6" t="str">
        <f ca="1">no.</f>
        <v/>
      </c>
      <c r="E1993" s="4" t="str">
        <f ca="1">position</f>
        <v/>
      </c>
      <c r="I1993" s="318"/>
      <c r="L1993" s="4"/>
      <c r="N1993" s="6"/>
      <c r="P1993" s="20"/>
      <c r="Q1993" s="5" t="str">
        <f ca="1">score</f>
        <v/>
      </c>
      <c r="R1993" s="7" t="str">
        <f ca="1">rescore_pd</f>
        <v/>
      </c>
      <c r="S1993" s="310" t="str">
        <f ca="1">price</f>
        <v/>
      </c>
      <c r="U1993" s="4"/>
      <c r="V1993" s="4"/>
      <c r="W1993" s="219" t="str">
        <f ca="1">comm_pd</f>
        <v/>
      </c>
      <c r="X1993" s="4"/>
      <c r="Y1993" s="8"/>
      <c r="Z1993" s="223"/>
    </row>
    <row r="1994" spans="1:26" x14ac:dyDescent="0.25">
      <c r="A1994" s="6" t="str">
        <f ca="1">no.</f>
        <v/>
      </c>
      <c r="E1994" s="4" t="str">
        <f ca="1">position</f>
        <v/>
      </c>
      <c r="I1994" s="318"/>
      <c r="L1994" s="4"/>
      <c r="N1994" s="6"/>
      <c r="P1994" s="20"/>
      <c r="Q1994" s="5" t="str">
        <f ca="1">score</f>
        <v/>
      </c>
      <c r="R1994" s="7" t="str">
        <f ca="1">rescore_pd</f>
        <v/>
      </c>
      <c r="S1994" s="310" t="str">
        <f ca="1">price</f>
        <v/>
      </c>
      <c r="U1994" s="4"/>
      <c r="V1994" s="4"/>
      <c r="W1994" s="219" t="str">
        <f ca="1">comm_pd</f>
        <v/>
      </c>
      <c r="X1994" s="4"/>
      <c r="Y1994" s="8"/>
      <c r="Z1994" s="223"/>
    </row>
    <row r="1995" spans="1:26" x14ac:dyDescent="0.25">
      <c r="A1995" s="6" t="str">
        <f ca="1">no.</f>
        <v/>
      </c>
      <c r="E1995" s="4" t="str">
        <f ca="1">position</f>
        <v/>
      </c>
      <c r="I1995" s="318"/>
      <c r="L1995" s="4"/>
      <c r="N1995" s="6"/>
      <c r="P1995" s="20"/>
      <c r="Q1995" s="5" t="str">
        <f ca="1">score</f>
        <v/>
      </c>
      <c r="R1995" s="7" t="str">
        <f ca="1">rescore_pd</f>
        <v/>
      </c>
      <c r="S1995" s="310" t="str">
        <f ca="1">price</f>
        <v/>
      </c>
      <c r="U1995" s="4"/>
      <c r="V1995" s="4"/>
      <c r="W1995" s="219" t="str">
        <f ca="1">comm_pd</f>
        <v/>
      </c>
      <c r="X1995" s="4"/>
      <c r="Y1995" s="8"/>
      <c r="Z1995" s="223"/>
    </row>
    <row r="1996" spans="1:26" x14ac:dyDescent="0.25">
      <c r="A1996" s="6" t="str">
        <f ca="1">no.</f>
        <v/>
      </c>
      <c r="E1996" s="4" t="str">
        <f ca="1">position</f>
        <v/>
      </c>
      <c r="I1996" s="318"/>
      <c r="L1996" s="4"/>
      <c r="N1996" s="6"/>
      <c r="P1996" s="20"/>
      <c r="Q1996" s="5" t="str">
        <f ca="1">score</f>
        <v/>
      </c>
      <c r="R1996" s="7" t="str">
        <f ca="1">rescore_pd</f>
        <v/>
      </c>
      <c r="S1996" s="310" t="str">
        <f ca="1">price</f>
        <v/>
      </c>
      <c r="U1996" s="4"/>
      <c r="V1996" s="4"/>
      <c r="W1996" s="219" t="str">
        <f ca="1">comm_pd</f>
        <v/>
      </c>
      <c r="X1996" s="4"/>
      <c r="Y1996" s="8"/>
      <c r="Z1996" s="223"/>
    </row>
    <row r="1997" spans="1:26" x14ac:dyDescent="0.25">
      <c r="A1997" s="6" t="str">
        <f ca="1">no.</f>
        <v/>
      </c>
      <c r="E1997" s="4" t="str">
        <f ca="1">position</f>
        <v/>
      </c>
      <c r="I1997" s="318"/>
      <c r="L1997" s="4"/>
      <c r="N1997" s="6"/>
      <c r="P1997" s="20"/>
      <c r="Q1997" s="5" t="str">
        <f ca="1">score</f>
        <v/>
      </c>
      <c r="R1997" s="7" t="str">
        <f ca="1">rescore_pd</f>
        <v/>
      </c>
      <c r="S1997" s="310" t="str">
        <f ca="1">price</f>
        <v/>
      </c>
      <c r="U1997" s="4"/>
      <c r="V1997" s="4"/>
      <c r="W1997" s="219" t="str">
        <f ca="1">comm_pd</f>
        <v/>
      </c>
      <c r="X1997" s="4"/>
      <c r="Y1997" s="8"/>
      <c r="Z1997" s="223"/>
    </row>
    <row r="1998" spans="1:26" x14ac:dyDescent="0.25">
      <c r="A1998" s="6" t="str">
        <f ca="1">no.</f>
        <v/>
      </c>
      <c r="E1998" s="4" t="str">
        <f ca="1">position</f>
        <v/>
      </c>
      <c r="I1998" s="318"/>
      <c r="L1998" s="4"/>
      <c r="N1998" s="6"/>
      <c r="P1998" s="20"/>
      <c r="Q1998" s="5" t="str">
        <f ca="1">score</f>
        <v/>
      </c>
      <c r="R1998" s="7" t="str">
        <f ca="1">rescore_pd</f>
        <v/>
      </c>
      <c r="S1998" s="310" t="str">
        <f ca="1">price</f>
        <v/>
      </c>
      <c r="U1998" s="4"/>
      <c r="V1998" s="4"/>
      <c r="W1998" s="219" t="str">
        <f ca="1">comm_pd</f>
        <v/>
      </c>
      <c r="X1998" s="4"/>
      <c r="Y1998" s="8"/>
      <c r="Z1998" s="223"/>
    </row>
    <row r="1999" spans="1:26" x14ac:dyDescent="0.25">
      <c r="A1999" s="6" t="str">
        <f ca="1">no.</f>
        <v/>
      </c>
      <c r="E1999" s="4" t="str">
        <f ca="1">position</f>
        <v/>
      </c>
      <c r="I1999" s="318"/>
      <c r="L1999" s="4"/>
      <c r="N1999" s="6"/>
      <c r="P1999" s="20"/>
      <c r="Q1999" s="5" t="str">
        <f ca="1">score</f>
        <v/>
      </c>
      <c r="R1999" s="7" t="str">
        <f ca="1">rescore_pd</f>
        <v/>
      </c>
      <c r="S1999" s="310" t="str">
        <f ca="1">price</f>
        <v/>
      </c>
      <c r="U1999" s="4"/>
      <c r="V1999" s="4"/>
      <c r="W1999" s="219" t="str">
        <f ca="1">comm_pd</f>
        <v/>
      </c>
      <c r="X1999" s="4"/>
      <c r="Z1999" s="223"/>
    </row>
    <row r="2000" spans="1:26" x14ac:dyDescent="0.25">
      <c r="A2000" s="6" t="str">
        <f ca="1">no.</f>
        <v/>
      </c>
      <c r="E2000" s="4" t="str">
        <f ca="1">position</f>
        <v/>
      </c>
      <c r="I2000" s="318"/>
      <c r="L2000" s="4"/>
      <c r="N2000" s="6"/>
      <c r="P2000" s="20"/>
      <c r="Q2000" s="5" t="str">
        <f ca="1">score</f>
        <v/>
      </c>
      <c r="R2000" s="7" t="str">
        <f ca="1">rescore_pd</f>
        <v/>
      </c>
      <c r="S2000" s="310" t="str">
        <f ca="1">price</f>
        <v/>
      </c>
      <c r="U2000" s="4"/>
      <c r="V2000" s="4"/>
      <c r="W2000" s="219" t="str">
        <f ca="1">comm_pd</f>
        <v/>
      </c>
      <c r="X2000" s="4"/>
      <c r="Z2000" s="223"/>
    </row>
    <row r="2001" spans="1:26" x14ac:dyDescent="0.25">
      <c r="A2001" s="6" t="str">
        <f ca="1">no.</f>
        <v/>
      </c>
      <c r="E2001" s="4" t="str">
        <f ca="1">position</f>
        <v/>
      </c>
      <c r="I2001" s="318"/>
      <c r="L2001" s="4"/>
      <c r="N2001" s="6"/>
      <c r="P2001" s="20"/>
      <c r="Q2001" s="5" t="str">
        <f ca="1">score</f>
        <v/>
      </c>
      <c r="R2001" s="7" t="str">
        <f ca="1">rescore_pd</f>
        <v/>
      </c>
      <c r="S2001" s="310" t="str">
        <f ca="1">price</f>
        <v/>
      </c>
      <c r="U2001" s="4"/>
      <c r="V2001" s="4"/>
      <c r="W2001" s="219" t="str">
        <f ca="1">comm_pd</f>
        <v/>
      </c>
      <c r="X2001" s="4"/>
      <c r="Z2001" s="223"/>
    </row>
    <row r="2002" spans="1:26" x14ac:dyDescent="0.25">
      <c r="A2002" s="6" t="str">
        <f ca="1">no.</f>
        <v/>
      </c>
      <c r="E2002" s="4" t="str">
        <f ca="1">position</f>
        <v/>
      </c>
      <c r="I2002" s="318"/>
      <c r="L2002" s="4"/>
      <c r="N2002" s="6"/>
      <c r="P2002" s="20"/>
      <c r="Q2002" s="5" t="str">
        <f ca="1">score</f>
        <v/>
      </c>
      <c r="R2002" s="7" t="str">
        <f ca="1">rescore_pd</f>
        <v/>
      </c>
      <c r="S2002" s="310" t="str">
        <f ca="1">price</f>
        <v/>
      </c>
      <c r="U2002" s="4"/>
      <c r="V2002" s="4"/>
      <c r="W2002" s="215" t="str">
        <f ca="1">comm_pd</f>
        <v/>
      </c>
      <c r="X2002" s="11"/>
      <c r="Z2002" s="223"/>
    </row>
    <row r="2003" spans="1:26" x14ac:dyDescent="0.25">
      <c r="A2003" s="6" t="str">
        <f ca="1">no.</f>
        <v/>
      </c>
      <c r="E2003" s="4" t="str">
        <f ca="1">position</f>
        <v/>
      </c>
      <c r="I2003" s="318"/>
      <c r="L2003" s="4"/>
      <c r="N2003" s="6"/>
      <c r="P2003" s="20"/>
      <c r="Q2003" s="5" t="str">
        <f ca="1">score</f>
        <v/>
      </c>
      <c r="R2003" s="7" t="str">
        <f ca="1">rescore_pd</f>
        <v/>
      </c>
      <c r="S2003" s="310" t="str">
        <f ca="1">price</f>
        <v/>
      </c>
      <c r="U2003" s="4"/>
      <c r="V2003" s="4"/>
      <c r="W2003" s="215" t="str">
        <f ca="1">comm_pd</f>
        <v/>
      </c>
      <c r="X2003" s="11"/>
      <c r="Z2003" s="223"/>
    </row>
    <row r="2004" spans="1:26" x14ac:dyDescent="0.25">
      <c r="A2004" s="6" t="str">
        <f ca="1">no.</f>
        <v/>
      </c>
      <c r="E2004" s="4" t="str">
        <f ca="1">position</f>
        <v/>
      </c>
      <c r="I2004" s="318"/>
      <c r="L2004" s="4"/>
      <c r="N2004" s="6"/>
      <c r="P2004" s="20"/>
      <c r="Q2004" s="5" t="str">
        <f ca="1">score</f>
        <v/>
      </c>
      <c r="R2004" s="7" t="str">
        <f ca="1">rescore_pd</f>
        <v/>
      </c>
      <c r="S2004" s="310" t="str">
        <f ca="1">price</f>
        <v/>
      </c>
      <c r="U2004" s="4"/>
      <c r="V2004" s="4"/>
      <c r="W2004" s="215" t="str">
        <f ca="1">comm_pd</f>
        <v/>
      </c>
      <c r="X2004" s="11"/>
      <c r="Z2004" s="223"/>
    </row>
    <row r="2005" spans="1:26" x14ac:dyDescent="0.25">
      <c r="A2005" s="6" t="str">
        <f ca="1">no.</f>
        <v/>
      </c>
      <c r="E2005" s="4" t="str">
        <f ca="1">position</f>
        <v/>
      </c>
      <c r="I2005" s="318"/>
      <c r="L2005" s="4"/>
      <c r="N2005" s="6"/>
      <c r="P2005" s="20"/>
      <c r="Q2005" s="5" t="str">
        <f ca="1">score</f>
        <v/>
      </c>
      <c r="R2005" s="7" t="str">
        <f ca="1">rescore_pd</f>
        <v/>
      </c>
      <c r="S2005" s="310" t="str">
        <f ca="1">price</f>
        <v/>
      </c>
      <c r="U2005" s="4"/>
      <c r="V2005" s="4"/>
      <c r="W2005" s="215" t="str">
        <f ca="1">comm_pd</f>
        <v/>
      </c>
      <c r="X2005" s="11"/>
      <c r="Z2005" s="223"/>
    </row>
    <row r="2006" spans="1:26" x14ac:dyDescent="0.25">
      <c r="A2006" s="6" t="str">
        <f ca="1">no.</f>
        <v/>
      </c>
      <c r="E2006" s="4" t="str">
        <f ca="1">position</f>
        <v/>
      </c>
      <c r="I2006" s="318"/>
      <c r="L2006" s="4"/>
      <c r="N2006" s="6"/>
      <c r="P2006" s="20"/>
      <c r="Q2006" s="5" t="str">
        <f ca="1">score</f>
        <v/>
      </c>
      <c r="R2006" s="7" t="str">
        <f ca="1">rescore_pd</f>
        <v/>
      </c>
      <c r="S2006" s="310" t="str">
        <f ca="1">price</f>
        <v/>
      </c>
      <c r="U2006" s="4"/>
      <c r="V2006" s="4"/>
      <c r="W2006" s="215" t="str">
        <f ca="1">comm_pd</f>
        <v/>
      </c>
      <c r="X2006" s="11"/>
      <c r="Z2006" s="223"/>
    </row>
    <row r="2007" spans="1:26" x14ac:dyDescent="0.25">
      <c r="A2007" s="6" t="str">
        <f ca="1">no.</f>
        <v/>
      </c>
      <c r="E2007" s="4" t="str">
        <f ca="1">position</f>
        <v/>
      </c>
      <c r="I2007" s="318"/>
      <c r="L2007" s="4"/>
      <c r="N2007" s="6"/>
      <c r="P2007" s="20"/>
      <c r="Q2007" s="5" t="str">
        <f ca="1">score</f>
        <v/>
      </c>
      <c r="R2007" s="7" t="str">
        <f ca="1">rescore_pd</f>
        <v/>
      </c>
      <c r="S2007" s="310" t="str">
        <f ca="1">price</f>
        <v/>
      </c>
      <c r="U2007" s="4"/>
      <c r="V2007" s="4"/>
      <c r="W2007" s="215" t="str">
        <f ca="1">comm_pd</f>
        <v/>
      </c>
      <c r="X2007" s="11"/>
      <c r="Z2007" s="223"/>
    </row>
    <row r="2008" spans="1:26" x14ac:dyDescent="0.25">
      <c r="A2008" s="6" t="str">
        <f ca="1">no.</f>
        <v/>
      </c>
      <c r="E2008" s="4" t="str">
        <f ca="1">position</f>
        <v/>
      </c>
      <c r="I2008" s="318"/>
      <c r="L2008" s="4"/>
      <c r="N2008" s="6"/>
      <c r="P2008" s="20"/>
      <c r="Q2008" s="5" t="str">
        <f ca="1">score</f>
        <v/>
      </c>
      <c r="R2008" s="7" t="str">
        <f ca="1">rescore_pd</f>
        <v/>
      </c>
      <c r="S2008" s="310" t="str">
        <f ca="1">price</f>
        <v/>
      </c>
      <c r="U2008" s="4"/>
      <c r="V2008" s="4"/>
      <c r="W2008" s="215" t="str">
        <f ca="1">comm_pd</f>
        <v/>
      </c>
      <c r="X2008" s="11"/>
      <c r="Z2008" s="223"/>
    </row>
    <row r="2009" spans="1:26" x14ac:dyDescent="0.25">
      <c r="A2009" s="6" t="str">
        <f ca="1">no.</f>
        <v/>
      </c>
      <c r="E2009" s="4" t="str">
        <f ca="1">position</f>
        <v/>
      </c>
      <c r="I2009" s="318"/>
      <c r="L2009" s="4"/>
      <c r="N2009" s="6"/>
      <c r="P2009" s="20"/>
      <c r="Q2009" s="5" t="str">
        <f ca="1">score</f>
        <v/>
      </c>
      <c r="R2009" s="7" t="str">
        <f ca="1">rescore_pd</f>
        <v/>
      </c>
      <c r="S2009" s="310" t="str">
        <f ca="1">price</f>
        <v/>
      </c>
      <c r="U2009" s="4"/>
      <c r="V2009" s="4"/>
      <c r="W2009" s="215" t="str">
        <f ca="1">comm_pd</f>
        <v/>
      </c>
      <c r="X2009" s="11"/>
      <c r="Z2009" s="223"/>
    </row>
    <row r="2010" spans="1:26" x14ac:dyDescent="0.25">
      <c r="A2010" s="6" t="str">
        <f ca="1">no.</f>
        <v/>
      </c>
      <c r="E2010" s="4" t="str">
        <f ca="1">position</f>
        <v/>
      </c>
      <c r="I2010" s="318"/>
      <c r="L2010" s="4"/>
      <c r="N2010" s="6"/>
      <c r="P2010" s="20"/>
      <c r="Q2010" s="5" t="str">
        <f ca="1">score</f>
        <v/>
      </c>
      <c r="R2010" s="7" t="str">
        <f ca="1">rescore_pd</f>
        <v/>
      </c>
      <c r="S2010" s="310" t="str">
        <f ca="1">price</f>
        <v/>
      </c>
      <c r="U2010" s="4"/>
      <c r="V2010" s="4"/>
      <c r="W2010" s="215" t="str">
        <f ca="1">comm_pd</f>
        <v/>
      </c>
      <c r="X2010" s="11"/>
      <c r="Z2010" s="223"/>
    </row>
    <row r="2011" spans="1:26" x14ac:dyDescent="0.25">
      <c r="A2011" s="6" t="str">
        <f ca="1">no.</f>
        <v/>
      </c>
      <c r="E2011" s="4" t="str">
        <f ca="1">position</f>
        <v/>
      </c>
      <c r="I2011" s="318"/>
      <c r="L2011" s="4"/>
      <c r="N2011" s="6"/>
      <c r="P2011" s="20"/>
      <c r="Q2011" s="5" t="str">
        <f ca="1">score</f>
        <v/>
      </c>
      <c r="R2011" s="7" t="str">
        <f ca="1">rescore_pd</f>
        <v/>
      </c>
      <c r="S2011" s="310" t="str">
        <f ca="1">price</f>
        <v/>
      </c>
      <c r="U2011" s="4"/>
      <c r="V2011" s="4"/>
      <c r="W2011" s="215" t="str">
        <f ca="1">comm_pd</f>
        <v/>
      </c>
      <c r="X2011" s="11"/>
      <c r="Z2011" s="223"/>
    </row>
    <row r="2012" spans="1:26" x14ac:dyDescent="0.25">
      <c r="A2012" s="6" t="str">
        <f ca="1">no.</f>
        <v/>
      </c>
      <c r="E2012" s="4" t="str">
        <f ca="1">position</f>
        <v/>
      </c>
      <c r="I2012" s="318"/>
      <c r="L2012" s="4"/>
      <c r="N2012" s="6"/>
      <c r="P2012" s="20"/>
      <c r="Q2012" s="5" t="str">
        <f ca="1">score</f>
        <v/>
      </c>
      <c r="R2012" s="7" t="str">
        <f ca="1">rescore_pd</f>
        <v/>
      </c>
      <c r="S2012" s="310" t="str">
        <f ca="1">price</f>
        <v/>
      </c>
      <c r="U2012" s="4"/>
      <c r="V2012" s="4"/>
      <c r="W2012" s="215" t="str">
        <f ca="1">comm_pd</f>
        <v/>
      </c>
      <c r="X2012" s="11"/>
      <c r="Z2012" s="223"/>
    </row>
    <row r="2013" spans="1:26" x14ac:dyDescent="0.25">
      <c r="A2013" s="6" t="str">
        <f ca="1">no.</f>
        <v/>
      </c>
      <c r="E2013" s="4" t="str">
        <f ca="1">position</f>
        <v/>
      </c>
      <c r="I2013" s="318"/>
      <c r="L2013" s="4"/>
      <c r="N2013" s="6"/>
      <c r="P2013" s="20"/>
      <c r="Q2013" s="5" t="str">
        <f ca="1">score</f>
        <v/>
      </c>
      <c r="R2013" s="7" t="str">
        <f ca="1">rescore_pd</f>
        <v/>
      </c>
      <c r="S2013" s="310" t="str">
        <f ca="1">price</f>
        <v/>
      </c>
      <c r="U2013" s="4"/>
      <c r="V2013" s="4"/>
      <c r="W2013" s="215" t="str">
        <f ca="1">comm_pd</f>
        <v/>
      </c>
      <c r="X2013" s="11"/>
      <c r="Z2013" s="223"/>
    </row>
    <row r="2014" spans="1:26" x14ac:dyDescent="0.25">
      <c r="A2014" s="6" t="str">
        <f ca="1">no.</f>
        <v/>
      </c>
      <c r="E2014" s="4" t="str">
        <f ca="1">position</f>
        <v/>
      </c>
      <c r="I2014" s="318"/>
      <c r="L2014" s="4"/>
      <c r="N2014" s="6"/>
      <c r="P2014" s="20"/>
      <c r="Q2014" s="5" t="str">
        <f ca="1">score</f>
        <v/>
      </c>
      <c r="R2014" s="7" t="str">
        <f ca="1">rescore_pd</f>
        <v/>
      </c>
      <c r="S2014" s="310" t="str">
        <f ca="1">price</f>
        <v/>
      </c>
      <c r="U2014" s="4"/>
      <c r="V2014" s="4"/>
      <c r="W2014" s="215" t="str">
        <f ca="1">comm_pd</f>
        <v/>
      </c>
      <c r="X2014" s="11"/>
      <c r="Z2014" s="223"/>
    </row>
    <row r="2015" spans="1:26" x14ac:dyDescent="0.25">
      <c r="A2015" s="6" t="str">
        <f ca="1">no.</f>
        <v/>
      </c>
      <c r="E2015" s="4" t="str">
        <f ca="1">position</f>
        <v/>
      </c>
      <c r="I2015" s="318"/>
      <c r="L2015" s="4"/>
      <c r="N2015" s="6"/>
      <c r="P2015" s="20"/>
      <c r="Q2015" s="5" t="str">
        <f ca="1">score</f>
        <v/>
      </c>
      <c r="R2015" s="7" t="str">
        <f ca="1">rescore_pd</f>
        <v/>
      </c>
      <c r="S2015" s="310" t="str">
        <f ca="1">price</f>
        <v/>
      </c>
      <c r="U2015" s="4"/>
      <c r="V2015" s="4"/>
      <c r="W2015" s="215" t="str">
        <f ca="1">comm_pd</f>
        <v/>
      </c>
      <c r="X2015" s="11"/>
      <c r="Z2015" s="223"/>
    </row>
    <row r="2016" spans="1:26" x14ac:dyDescent="0.25">
      <c r="A2016" s="6" t="str">
        <f ca="1">no.</f>
        <v/>
      </c>
      <c r="E2016" s="4" t="str">
        <f ca="1">position</f>
        <v/>
      </c>
      <c r="I2016" s="318"/>
      <c r="L2016" s="4"/>
      <c r="N2016" s="6"/>
      <c r="P2016" s="20"/>
      <c r="Q2016" s="5" t="str">
        <f ca="1">score</f>
        <v/>
      </c>
      <c r="R2016" s="7" t="str">
        <f ca="1">rescore_pd</f>
        <v/>
      </c>
      <c r="S2016" s="310" t="str">
        <f ca="1">price</f>
        <v/>
      </c>
      <c r="U2016" s="4"/>
      <c r="V2016" s="4"/>
      <c r="W2016" s="215" t="str">
        <f ca="1">comm_pd</f>
        <v/>
      </c>
      <c r="X2016" s="11"/>
      <c r="Z2016" s="223"/>
    </row>
    <row r="2017" spans="1:26" x14ac:dyDescent="0.25">
      <c r="A2017" s="6" t="str">
        <f ca="1">no.</f>
        <v/>
      </c>
      <c r="E2017" s="4" t="str">
        <f ca="1">position</f>
        <v/>
      </c>
      <c r="I2017" s="318"/>
      <c r="L2017" s="4"/>
      <c r="N2017" s="6"/>
      <c r="P2017" s="20"/>
      <c r="Q2017" s="5" t="str">
        <f ca="1">score</f>
        <v/>
      </c>
      <c r="R2017" s="7" t="str">
        <f ca="1">rescore_pd</f>
        <v/>
      </c>
      <c r="S2017" s="310" t="str">
        <f ca="1">price</f>
        <v/>
      </c>
      <c r="U2017" s="4"/>
      <c r="V2017" s="4"/>
      <c r="W2017" s="215" t="str">
        <f ca="1">comm_pd</f>
        <v/>
      </c>
      <c r="X2017" s="11"/>
      <c r="Z2017" s="223"/>
    </row>
    <row r="2018" spans="1:26" x14ac:dyDescent="0.25">
      <c r="A2018" s="6" t="str">
        <f ca="1">no.</f>
        <v/>
      </c>
      <c r="E2018" s="4" t="str">
        <f ca="1">position</f>
        <v/>
      </c>
      <c r="I2018" s="318"/>
      <c r="L2018" s="4"/>
      <c r="N2018" s="6"/>
      <c r="P2018" s="20"/>
      <c r="Q2018" s="5" t="str">
        <f ca="1">score</f>
        <v/>
      </c>
      <c r="R2018" s="7" t="str">
        <f ca="1">rescore_pd</f>
        <v/>
      </c>
      <c r="S2018" s="310" t="str">
        <f ca="1">price</f>
        <v/>
      </c>
      <c r="U2018" s="4"/>
      <c r="V2018" s="4"/>
      <c r="W2018" s="215" t="str">
        <f ca="1">comm_pd</f>
        <v/>
      </c>
      <c r="X2018" s="11"/>
      <c r="Z2018" s="223"/>
    </row>
    <row r="2019" spans="1:26" x14ac:dyDescent="0.25">
      <c r="A2019" s="6" t="str">
        <f ca="1">no.</f>
        <v/>
      </c>
      <c r="E2019" s="4" t="str">
        <f ca="1">position</f>
        <v/>
      </c>
      <c r="I2019" s="318"/>
      <c r="L2019" s="4"/>
      <c r="N2019" s="6"/>
      <c r="P2019" s="20"/>
      <c r="Q2019" s="5" t="str">
        <f ca="1">score</f>
        <v/>
      </c>
      <c r="R2019" s="7" t="str">
        <f ca="1">rescore_pd</f>
        <v/>
      </c>
      <c r="S2019" s="310" t="str">
        <f ca="1">price</f>
        <v/>
      </c>
      <c r="U2019" s="4"/>
      <c r="V2019" s="4"/>
      <c r="W2019" s="215" t="str">
        <f ca="1">comm_pd</f>
        <v/>
      </c>
      <c r="X2019" s="11"/>
      <c r="Z2019" s="223"/>
    </row>
    <row r="2020" spans="1:26" x14ac:dyDescent="0.25">
      <c r="A2020" s="6" t="str">
        <f ca="1">no.</f>
        <v/>
      </c>
      <c r="E2020" s="4" t="str">
        <f ca="1">position</f>
        <v/>
      </c>
      <c r="I2020" s="318"/>
      <c r="L2020" s="4"/>
      <c r="N2020" s="6"/>
      <c r="P2020" s="20"/>
      <c r="Q2020" s="5" t="str">
        <f ca="1">score</f>
        <v/>
      </c>
      <c r="R2020" s="7" t="str">
        <f ca="1">rescore_pd</f>
        <v/>
      </c>
      <c r="S2020" s="310" t="str">
        <f ca="1">price</f>
        <v/>
      </c>
      <c r="U2020" s="4"/>
      <c r="V2020" s="4"/>
      <c r="W2020" s="215" t="str">
        <f ca="1">comm_pd</f>
        <v/>
      </c>
      <c r="X2020" s="11"/>
      <c r="Z2020" s="223"/>
    </row>
    <row r="2021" spans="1:26" x14ac:dyDescent="0.25">
      <c r="A2021" s="6" t="str">
        <f ca="1">no.</f>
        <v/>
      </c>
      <c r="E2021" s="4" t="str">
        <f ca="1">position</f>
        <v/>
      </c>
      <c r="I2021" s="318"/>
      <c r="L2021" s="4"/>
      <c r="N2021" s="6"/>
      <c r="P2021" s="20"/>
      <c r="Q2021" s="5" t="str">
        <f ca="1">score</f>
        <v/>
      </c>
      <c r="R2021" s="7" t="str">
        <f ca="1">rescore_pd</f>
        <v/>
      </c>
      <c r="S2021" s="310" t="str">
        <f ca="1">price</f>
        <v/>
      </c>
      <c r="U2021" s="4"/>
      <c r="V2021" s="4"/>
      <c r="W2021" s="215" t="str">
        <f ca="1">comm_pd</f>
        <v/>
      </c>
      <c r="X2021" s="11"/>
      <c r="Z2021" s="223"/>
    </row>
    <row r="2022" spans="1:26" x14ac:dyDescent="0.25">
      <c r="A2022" s="6" t="str">
        <f ca="1">no.</f>
        <v/>
      </c>
      <c r="E2022" s="4" t="str">
        <f ca="1">position</f>
        <v/>
      </c>
      <c r="I2022" s="318"/>
      <c r="L2022" s="4"/>
      <c r="N2022" s="6"/>
      <c r="P2022" s="20"/>
      <c r="Q2022" s="5" t="str">
        <f ca="1">score</f>
        <v/>
      </c>
      <c r="R2022" s="7" t="str">
        <f ca="1">rescore_pd</f>
        <v/>
      </c>
      <c r="S2022" s="310" t="str">
        <f ca="1">price</f>
        <v/>
      </c>
      <c r="U2022" s="4"/>
      <c r="V2022" s="4"/>
      <c r="W2022" s="215" t="str">
        <f ca="1">comm_pd</f>
        <v/>
      </c>
      <c r="X2022" s="11"/>
      <c r="Z2022" s="223"/>
    </row>
    <row r="2023" spans="1:26" x14ac:dyDescent="0.25">
      <c r="A2023" s="6" t="str">
        <f ca="1">no.</f>
        <v/>
      </c>
      <c r="E2023" s="4" t="str">
        <f ca="1">position</f>
        <v/>
      </c>
      <c r="I2023" s="318"/>
      <c r="L2023" s="4"/>
      <c r="N2023" s="6"/>
      <c r="P2023" s="20"/>
      <c r="Q2023" s="5" t="str">
        <f ca="1">score</f>
        <v/>
      </c>
      <c r="R2023" s="7" t="str">
        <f ca="1">rescore_pd</f>
        <v/>
      </c>
      <c r="S2023" s="310" t="str">
        <f ca="1">price</f>
        <v/>
      </c>
      <c r="U2023" s="4"/>
      <c r="V2023" s="4"/>
      <c r="W2023" s="215" t="str">
        <f ca="1">comm_pd</f>
        <v/>
      </c>
      <c r="X2023" s="11"/>
      <c r="Z2023" s="223"/>
    </row>
    <row r="2024" spans="1:26" x14ac:dyDescent="0.25">
      <c r="A2024" s="6" t="str">
        <f ca="1">no.</f>
        <v/>
      </c>
      <c r="E2024" s="4" t="str">
        <f ca="1">position</f>
        <v/>
      </c>
      <c r="I2024" s="318"/>
      <c r="L2024" s="4"/>
      <c r="N2024" s="6"/>
      <c r="P2024" s="20"/>
      <c r="Q2024" s="5" t="str">
        <f ca="1">score</f>
        <v/>
      </c>
      <c r="R2024" s="7" t="str">
        <f ca="1">rescore_pd</f>
        <v/>
      </c>
      <c r="S2024" s="310" t="str">
        <f ca="1">price</f>
        <v/>
      </c>
      <c r="U2024" s="4"/>
      <c r="V2024" s="4"/>
      <c r="W2024" s="215" t="str">
        <f ca="1">comm_pd</f>
        <v/>
      </c>
      <c r="X2024" s="11"/>
      <c r="Z2024" s="223"/>
    </row>
    <row r="2025" spans="1:26" x14ac:dyDescent="0.25">
      <c r="A2025" s="6" t="str">
        <f ca="1">no.</f>
        <v/>
      </c>
      <c r="E2025" s="4" t="str">
        <f ca="1">position</f>
        <v/>
      </c>
      <c r="I2025" s="318"/>
      <c r="L2025" s="4"/>
      <c r="N2025" s="6"/>
      <c r="P2025" s="20"/>
      <c r="Q2025" s="5" t="str">
        <f ca="1">score</f>
        <v/>
      </c>
      <c r="R2025" s="7" t="str">
        <f ca="1">rescore_pd</f>
        <v/>
      </c>
      <c r="S2025" s="310" t="str">
        <f ca="1">price</f>
        <v/>
      </c>
      <c r="U2025" s="4"/>
      <c r="V2025" s="4"/>
      <c r="W2025" s="215" t="str">
        <f ca="1">comm_pd</f>
        <v/>
      </c>
      <c r="X2025" s="11"/>
      <c r="Z2025" s="223"/>
    </row>
    <row r="2026" spans="1:26" x14ac:dyDescent="0.25">
      <c r="A2026" s="6" t="str">
        <f ca="1">no.</f>
        <v/>
      </c>
      <c r="E2026" s="4" t="str">
        <f ca="1">position</f>
        <v/>
      </c>
      <c r="I2026" s="318"/>
      <c r="L2026" s="4"/>
      <c r="N2026" s="6"/>
      <c r="P2026" s="20"/>
      <c r="Q2026" s="5" t="str">
        <f ca="1">score</f>
        <v/>
      </c>
      <c r="R2026" s="7" t="str">
        <f ca="1">rescore_pd</f>
        <v/>
      </c>
      <c r="S2026" s="310" t="str">
        <f ca="1">price</f>
        <v/>
      </c>
      <c r="U2026" s="4"/>
      <c r="V2026" s="4"/>
      <c r="W2026" s="215" t="str">
        <f ca="1">comm_pd</f>
        <v/>
      </c>
      <c r="X2026" s="11"/>
      <c r="Z2026" s="223"/>
    </row>
    <row r="2027" spans="1:26" x14ac:dyDescent="0.25">
      <c r="A2027" s="6" t="str">
        <f ca="1">no.</f>
        <v/>
      </c>
      <c r="E2027" s="4" t="str">
        <f ca="1">position</f>
        <v/>
      </c>
      <c r="I2027" s="318"/>
      <c r="L2027" s="4"/>
      <c r="N2027" s="6"/>
      <c r="P2027" s="20"/>
      <c r="Q2027" s="5" t="str">
        <f ca="1">score</f>
        <v/>
      </c>
      <c r="R2027" s="7" t="str">
        <f ca="1">rescore_pd</f>
        <v/>
      </c>
      <c r="S2027" s="310" t="str">
        <f ca="1">price</f>
        <v/>
      </c>
      <c r="U2027" s="4"/>
      <c r="V2027" s="4"/>
      <c r="W2027" s="215" t="str">
        <f ca="1">comm_pd</f>
        <v/>
      </c>
      <c r="X2027" s="11"/>
      <c r="Z2027" s="223"/>
    </row>
    <row r="2028" spans="1:26" x14ac:dyDescent="0.25">
      <c r="A2028" s="6" t="str">
        <f ca="1">no.</f>
        <v/>
      </c>
      <c r="E2028" s="4" t="str">
        <f ca="1">position</f>
        <v/>
      </c>
      <c r="I2028" s="318"/>
      <c r="L2028" s="4"/>
      <c r="N2028" s="6"/>
      <c r="P2028" s="20"/>
      <c r="Q2028" s="5" t="str">
        <f ca="1">score</f>
        <v/>
      </c>
      <c r="R2028" s="7" t="str">
        <f ca="1">rescore_pd</f>
        <v/>
      </c>
      <c r="S2028" s="310" t="str">
        <f ca="1">price</f>
        <v/>
      </c>
      <c r="U2028" s="4"/>
      <c r="V2028" s="4"/>
      <c r="W2028" s="215" t="str">
        <f ca="1">comm_pd</f>
        <v/>
      </c>
      <c r="X2028" s="11"/>
      <c r="Z2028" s="223"/>
    </row>
    <row r="2029" spans="1:26" x14ac:dyDescent="0.25">
      <c r="A2029" s="6" t="str">
        <f ca="1">no.</f>
        <v/>
      </c>
      <c r="E2029" s="4" t="str">
        <f ca="1">position</f>
        <v/>
      </c>
      <c r="I2029" s="318"/>
      <c r="L2029" s="4"/>
      <c r="N2029" s="6"/>
      <c r="P2029" s="20"/>
      <c r="Q2029" s="5" t="str">
        <f ca="1">score</f>
        <v/>
      </c>
      <c r="R2029" s="7" t="str">
        <f ca="1">rescore_pd</f>
        <v/>
      </c>
      <c r="S2029" s="310" t="str">
        <f ca="1">price</f>
        <v/>
      </c>
      <c r="U2029" s="4"/>
      <c r="V2029" s="4"/>
      <c r="W2029" s="215" t="str">
        <f ca="1">comm_pd</f>
        <v/>
      </c>
      <c r="X2029" s="11"/>
      <c r="Z2029" s="223"/>
    </row>
    <row r="2030" spans="1:26" x14ac:dyDescent="0.25">
      <c r="A2030" s="6" t="str">
        <f ca="1">no.</f>
        <v/>
      </c>
      <c r="E2030" s="4" t="str">
        <f ca="1">position</f>
        <v/>
      </c>
      <c r="I2030" s="318"/>
      <c r="L2030" s="4"/>
      <c r="N2030" s="6"/>
      <c r="P2030" s="20"/>
      <c r="Q2030" s="5" t="str">
        <f ca="1">score</f>
        <v/>
      </c>
      <c r="R2030" s="7" t="str">
        <f ca="1">rescore_pd</f>
        <v/>
      </c>
      <c r="S2030" s="310" t="str">
        <f ca="1">price</f>
        <v/>
      </c>
      <c r="U2030" s="4"/>
      <c r="V2030" s="4"/>
      <c r="W2030" s="215" t="str">
        <f ca="1">comm_pd</f>
        <v/>
      </c>
      <c r="X2030" s="11"/>
      <c r="Z2030" s="223"/>
    </row>
    <row r="2031" spans="1:26" x14ac:dyDescent="0.25">
      <c r="A2031" s="6" t="str">
        <f ca="1">no.</f>
        <v/>
      </c>
      <c r="E2031" s="4" t="str">
        <f ca="1">position</f>
        <v/>
      </c>
      <c r="I2031" s="318"/>
      <c r="L2031" s="4"/>
      <c r="N2031" s="6"/>
      <c r="P2031" s="20"/>
      <c r="Q2031" s="5" t="str">
        <f ca="1">score</f>
        <v/>
      </c>
      <c r="R2031" s="7" t="str">
        <f ca="1">rescore_pd</f>
        <v/>
      </c>
      <c r="S2031" s="310" t="str">
        <f ca="1">price</f>
        <v/>
      </c>
      <c r="U2031" s="4"/>
      <c r="V2031" s="4"/>
      <c r="W2031" s="215" t="str">
        <f ca="1">comm_pd</f>
        <v/>
      </c>
      <c r="X2031" s="11"/>
      <c r="Z2031" s="223"/>
    </row>
    <row r="2032" spans="1:26" x14ac:dyDescent="0.25">
      <c r="A2032" s="6" t="str">
        <f ca="1">no.</f>
        <v/>
      </c>
      <c r="E2032" s="4" t="str">
        <f ca="1">position</f>
        <v/>
      </c>
      <c r="I2032" s="318"/>
      <c r="L2032" s="4"/>
      <c r="N2032" s="6"/>
      <c r="P2032" s="20"/>
      <c r="Q2032" s="5" t="str">
        <f ca="1">score</f>
        <v/>
      </c>
      <c r="R2032" s="7" t="str">
        <f ca="1">rescore_pd</f>
        <v/>
      </c>
      <c r="S2032" s="310" t="str">
        <f ca="1">price</f>
        <v/>
      </c>
      <c r="U2032" s="4"/>
      <c r="V2032" s="4"/>
      <c r="W2032" s="215" t="str">
        <f ca="1">comm_pd</f>
        <v/>
      </c>
      <c r="X2032" s="11"/>
      <c r="Z2032" s="223"/>
    </row>
    <row r="2033" spans="1:26" x14ac:dyDescent="0.25">
      <c r="A2033" s="6" t="str">
        <f ca="1">no.</f>
        <v/>
      </c>
      <c r="E2033" s="4" t="str">
        <f ca="1">position</f>
        <v/>
      </c>
      <c r="I2033" s="318"/>
      <c r="L2033" s="4"/>
      <c r="N2033" s="6"/>
      <c r="P2033" s="20"/>
      <c r="Q2033" s="5" t="str">
        <f ca="1">score</f>
        <v/>
      </c>
      <c r="R2033" s="7" t="str">
        <f ca="1">rescore_pd</f>
        <v/>
      </c>
      <c r="S2033" s="310" t="str">
        <f ca="1">price</f>
        <v/>
      </c>
      <c r="U2033" s="4"/>
      <c r="V2033" s="4"/>
      <c r="W2033" s="215" t="str">
        <f ca="1">comm_pd</f>
        <v/>
      </c>
      <c r="X2033" s="11"/>
      <c r="Z2033" s="223"/>
    </row>
    <row r="2034" spans="1:26" x14ac:dyDescent="0.25">
      <c r="A2034" s="6" t="str">
        <f ca="1">no.</f>
        <v/>
      </c>
      <c r="E2034" s="4" t="str">
        <f ca="1">position</f>
        <v/>
      </c>
      <c r="I2034" s="318"/>
      <c r="L2034" s="4"/>
      <c r="N2034" s="6"/>
      <c r="P2034" s="20"/>
      <c r="Q2034" s="5" t="str">
        <f ca="1">score</f>
        <v/>
      </c>
      <c r="R2034" s="7" t="str">
        <f ca="1">rescore_pd</f>
        <v/>
      </c>
      <c r="S2034" s="310" t="str">
        <f ca="1">price</f>
        <v/>
      </c>
      <c r="U2034" s="4"/>
      <c r="V2034" s="4"/>
      <c r="W2034" s="215" t="str">
        <f ca="1">comm_pd</f>
        <v/>
      </c>
      <c r="X2034" s="11"/>
      <c r="Z2034" s="223"/>
    </row>
    <row r="2035" spans="1:26" x14ac:dyDescent="0.25">
      <c r="A2035" s="6" t="str">
        <f ca="1">no.</f>
        <v/>
      </c>
      <c r="E2035" s="4" t="str">
        <f ca="1">position</f>
        <v/>
      </c>
      <c r="I2035" s="318"/>
      <c r="L2035" s="4"/>
      <c r="N2035" s="6"/>
      <c r="P2035" s="20"/>
      <c r="Q2035" s="5" t="str">
        <f ca="1">score</f>
        <v/>
      </c>
      <c r="R2035" s="7" t="str">
        <f ca="1">rescore_pd</f>
        <v/>
      </c>
      <c r="S2035" s="310" t="str">
        <f ca="1">price</f>
        <v/>
      </c>
      <c r="U2035" s="4"/>
      <c r="V2035" s="4"/>
      <c r="W2035" s="215" t="str">
        <f ca="1">comm_pd</f>
        <v/>
      </c>
      <c r="X2035" s="11"/>
      <c r="Z2035" s="223"/>
    </row>
    <row r="2036" spans="1:26" x14ac:dyDescent="0.25">
      <c r="A2036" s="6" t="str">
        <f ca="1">no.</f>
        <v/>
      </c>
      <c r="E2036" s="4" t="str">
        <f ca="1">position</f>
        <v/>
      </c>
      <c r="I2036" s="318"/>
      <c r="L2036" s="4"/>
      <c r="N2036" s="6"/>
      <c r="P2036" s="20"/>
      <c r="Q2036" s="5" t="str">
        <f ca="1">score</f>
        <v/>
      </c>
      <c r="R2036" s="7" t="str">
        <f ca="1">rescore_pd</f>
        <v/>
      </c>
      <c r="S2036" s="310" t="str">
        <f ca="1">price</f>
        <v/>
      </c>
      <c r="U2036" s="4"/>
      <c r="V2036" s="4"/>
      <c r="W2036" s="215" t="str">
        <f ca="1">comm_pd</f>
        <v/>
      </c>
      <c r="X2036" s="11"/>
      <c r="Z2036" s="223"/>
    </row>
    <row r="2037" spans="1:26" x14ac:dyDescent="0.25">
      <c r="A2037" s="6" t="str">
        <f ca="1">no.</f>
        <v/>
      </c>
      <c r="E2037" s="4" t="str">
        <f ca="1">position</f>
        <v/>
      </c>
      <c r="I2037" s="318"/>
      <c r="L2037" s="4"/>
      <c r="N2037" s="6"/>
      <c r="P2037" s="20"/>
      <c r="Q2037" s="5" t="str">
        <f ca="1">score</f>
        <v/>
      </c>
      <c r="R2037" s="7" t="str">
        <f ca="1">rescore_pd</f>
        <v/>
      </c>
      <c r="S2037" s="310" t="str">
        <f ca="1">price</f>
        <v/>
      </c>
      <c r="U2037" s="4"/>
      <c r="V2037" s="4"/>
      <c r="W2037" s="215" t="str">
        <f ca="1">comm_pd</f>
        <v/>
      </c>
      <c r="X2037" s="11"/>
      <c r="Z2037" s="223"/>
    </row>
    <row r="2038" spans="1:26" x14ac:dyDescent="0.25">
      <c r="A2038" s="6" t="str">
        <f ca="1">no.</f>
        <v/>
      </c>
      <c r="E2038" s="4" t="str">
        <f ca="1">position</f>
        <v/>
      </c>
      <c r="I2038" s="318"/>
      <c r="L2038" s="4"/>
      <c r="N2038" s="6"/>
      <c r="P2038" s="20"/>
      <c r="Q2038" s="5" t="str">
        <f ca="1">score</f>
        <v/>
      </c>
      <c r="R2038" s="7" t="str">
        <f ca="1">rescore_pd</f>
        <v/>
      </c>
      <c r="S2038" s="310" t="str">
        <f ca="1">price</f>
        <v/>
      </c>
      <c r="U2038" s="4"/>
      <c r="V2038" s="4"/>
      <c r="W2038" s="215" t="str">
        <f ca="1">comm_pd</f>
        <v/>
      </c>
      <c r="X2038" s="11"/>
      <c r="Z2038" s="223"/>
    </row>
    <row r="2039" spans="1:26" x14ac:dyDescent="0.25">
      <c r="A2039" s="6" t="str">
        <f ca="1">no.</f>
        <v/>
      </c>
      <c r="E2039" s="4" t="str">
        <f ca="1">position</f>
        <v/>
      </c>
      <c r="I2039" s="318"/>
      <c r="L2039" s="4"/>
      <c r="N2039" s="6"/>
      <c r="P2039" s="20"/>
      <c r="Q2039" s="5" t="str">
        <f ca="1">score</f>
        <v/>
      </c>
      <c r="R2039" s="7" t="str">
        <f ca="1">rescore_pd</f>
        <v/>
      </c>
      <c r="S2039" s="310" t="str">
        <f ca="1">price</f>
        <v/>
      </c>
      <c r="U2039" s="4"/>
      <c r="V2039" s="4"/>
      <c r="W2039" s="215" t="str">
        <f ca="1">comm_pd</f>
        <v/>
      </c>
      <c r="X2039" s="11"/>
      <c r="Z2039" s="223"/>
    </row>
    <row r="2040" spans="1:26" x14ac:dyDescent="0.25">
      <c r="A2040" s="6" t="str">
        <f ca="1">no.</f>
        <v/>
      </c>
      <c r="E2040" s="4" t="str">
        <f ca="1">position</f>
        <v/>
      </c>
      <c r="I2040" s="318"/>
      <c r="L2040" s="4"/>
      <c r="N2040" s="6"/>
      <c r="P2040" s="20"/>
      <c r="Q2040" s="5" t="str">
        <f ca="1">score</f>
        <v/>
      </c>
      <c r="R2040" s="7" t="str">
        <f ca="1">rescore_pd</f>
        <v/>
      </c>
      <c r="S2040" s="310" t="str">
        <f ca="1">price</f>
        <v/>
      </c>
      <c r="U2040" s="4"/>
      <c r="V2040" s="4"/>
      <c r="W2040" s="215" t="str">
        <f ca="1">comm_pd</f>
        <v/>
      </c>
      <c r="X2040" s="11"/>
      <c r="Z2040" s="223"/>
    </row>
    <row r="2041" spans="1:26" x14ac:dyDescent="0.25">
      <c r="A2041" s="6" t="str">
        <f ca="1">no.</f>
        <v/>
      </c>
      <c r="E2041" s="4" t="str">
        <f ca="1">position</f>
        <v/>
      </c>
      <c r="I2041" s="318"/>
      <c r="L2041" s="4"/>
      <c r="N2041" s="6"/>
      <c r="P2041" s="20"/>
      <c r="Q2041" s="5" t="str">
        <f ca="1">score</f>
        <v/>
      </c>
      <c r="R2041" s="7" t="str">
        <f ca="1">rescore_pd</f>
        <v/>
      </c>
      <c r="S2041" s="310" t="str">
        <f ca="1">price</f>
        <v/>
      </c>
      <c r="U2041" s="4"/>
      <c r="V2041" s="4"/>
      <c r="W2041" s="215" t="str">
        <f ca="1">comm_pd</f>
        <v/>
      </c>
      <c r="X2041" s="11"/>
      <c r="Z2041" s="223"/>
    </row>
    <row r="2042" spans="1:26" x14ac:dyDescent="0.25">
      <c r="A2042" s="6" t="str">
        <f ca="1">no.</f>
        <v/>
      </c>
      <c r="E2042" s="4" t="str">
        <f ca="1">position</f>
        <v/>
      </c>
      <c r="I2042" s="318"/>
      <c r="L2042" s="4"/>
      <c r="N2042" s="6"/>
      <c r="P2042" s="20"/>
      <c r="Q2042" s="5" t="str">
        <f ca="1">score</f>
        <v/>
      </c>
      <c r="R2042" s="7" t="str">
        <f ca="1">rescore_pd</f>
        <v/>
      </c>
      <c r="S2042" s="310" t="str">
        <f ca="1">price</f>
        <v/>
      </c>
      <c r="U2042" s="4"/>
      <c r="V2042" s="4"/>
      <c r="W2042" s="215" t="str">
        <f ca="1">comm_pd</f>
        <v/>
      </c>
      <c r="X2042" s="11"/>
      <c r="Z2042" s="223"/>
    </row>
    <row r="2043" spans="1:26" x14ac:dyDescent="0.25">
      <c r="A2043" s="6" t="str">
        <f ca="1">no.</f>
        <v/>
      </c>
      <c r="E2043" s="4" t="str">
        <f ca="1">position</f>
        <v/>
      </c>
      <c r="I2043" s="318"/>
      <c r="L2043" s="4"/>
      <c r="N2043" s="6"/>
      <c r="P2043" s="20"/>
      <c r="Q2043" s="5" t="str">
        <f ca="1">score</f>
        <v/>
      </c>
      <c r="R2043" s="7" t="str">
        <f ca="1">rescore_pd</f>
        <v/>
      </c>
      <c r="S2043" s="310" t="str">
        <f ca="1">price</f>
        <v/>
      </c>
      <c r="U2043" s="4"/>
      <c r="V2043" s="4"/>
      <c r="W2043" s="215" t="str">
        <f ca="1">comm_pd</f>
        <v/>
      </c>
      <c r="X2043" s="11"/>
      <c r="Z2043" s="223"/>
    </row>
    <row r="2044" spans="1:26" x14ac:dyDescent="0.25">
      <c r="A2044" s="6" t="str">
        <f ca="1">no.</f>
        <v/>
      </c>
      <c r="E2044" s="4" t="str">
        <f ca="1">position</f>
        <v/>
      </c>
      <c r="I2044" s="318"/>
      <c r="L2044" s="4"/>
      <c r="N2044" s="6"/>
      <c r="P2044" s="20"/>
      <c r="Q2044" s="5" t="str">
        <f ca="1">score</f>
        <v/>
      </c>
      <c r="R2044" s="7" t="str">
        <f ca="1">rescore_pd</f>
        <v/>
      </c>
      <c r="S2044" s="310" t="str">
        <f ca="1">price</f>
        <v/>
      </c>
      <c r="U2044" s="4"/>
      <c r="V2044" s="4"/>
      <c r="W2044" s="215" t="str">
        <f ca="1">comm_pd</f>
        <v/>
      </c>
      <c r="X2044" s="11"/>
      <c r="Z2044" s="223"/>
    </row>
    <row r="2045" spans="1:26" x14ac:dyDescent="0.25">
      <c r="A2045" s="6" t="str">
        <f ca="1">no.</f>
        <v/>
      </c>
      <c r="E2045" s="4" t="str">
        <f ca="1">position</f>
        <v/>
      </c>
      <c r="I2045" s="318"/>
      <c r="L2045" s="4"/>
      <c r="N2045" s="6"/>
      <c r="P2045" s="20"/>
      <c r="Q2045" s="5" t="str">
        <f ca="1">score</f>
        <v/>
      </c>
      <c r="R2045" s="7" t="str">
        <f ca="1">rescore_pd</f>
        <v/>
      </c>
      <c r="S2045" s="310" t="str">
        <f ca="1">price</f>
        <v/>
      </c>
      <c r="U2045" s="4"/>
      <c r="V2045" s="4"/>
      <c r="W2045" s="215" t="str">
        <f ca="1">comm_pd</f>
        <v/>
      </c>
      <c r="X2045" s="11"/>
      <c r="Z2045" s="223"/>
    </row>
    <row r="2046" spans="1:26" x14ac:dyDescent="0.25">
      <c r="A2046" s="6" t="str">
        <f ca="1">no.</f>
        <v/>
      </c>
      <c r="E2046" s="4" t="str">
        <f ca="1">position</f>
        <v/>
      </c>
      <c r="I2046" s="318"/>
      <c r="L2046" s="4"/>
      <c r="N2046" s="6"/>
      <c r="P2046" s="20"/>
      <c r="Q2046" s="5" t="str">
        <f ca="1">score</f>
        <v/>
      </c>
      <c r="R2046" s="7" t="str">
        <f ca="1">rescore_pd</f>
        <v/>
      </c>
      <c r="S2046" s="310" t="str">
        <f ca="1">price</f>
        <v/>
      </c>
      <c r="U2046" s="4"/>
      <c r="V2046" s="4"/>
      <c r="W2046" s="215" t="str">
        <f ca="1">comm_pd</f>
        <v/>
      </c>
      <c r="X2046" s="11"/>
      <c r="Z2046" s="223"/>
    </row>
    <row r="2047" spans="1:26" x14ac:dyDescent="0.25">
      <c r="A2047" s="6" t="str">
        <f ca="1">no.</f>
        <v/>
      </c>
      <c r="E2047" s="4" t="str">
        <f ca="1">position</f>
        <v/>
      </c>
      <c r="I2047" s="318"/>
      <c r="L2047" s="4"/>
      <c r="N2047" s="6"/>
      <c r="P2047" s="20"/>
      <c r="Q2047" s="5" t="str">
        <f ca="1">score</f>
        <v/>
      </c>
      <c r="R2047" s="7" t="str">
        <f ca="1">rescore_pd</f>
        <v/>
      </c>
      <c r="S2047" s="310" t="str">
        <f ca="1">price</f>
        <v/>
      </c>
      <c r="U2047" s="4"/>
      <c r="V2047" s="4"/>
      <c r="W2047" s="215" t="str">
        <f ca="1">comm_pd</f>
        <v/>
      </c>
      <c r="X2047" s="11"/>
      <c r="Z2047" s="223"/>
    </row>
    <row r="2048" spans="1:26" x14ac:dyDescent="0.25">
      <c r="A2048" s="6" t="str">
        <f ca="1">no.</f>
        <v/>
      </c>
      <c r="E2048" s="4" t="str">
        <f ca="1">position</f>
        <v/>
      </c>
      <c r="I2048" s="318"/>
      <c r="L2048" s="4"/>
      <c r="N2048" s="6"/>
      <c r="P2048" s="20"/>
      <c r="Q2048" s="5" t="str">
        <f ca="1">score</f>
        <v/>
      </c>
      <c r="R2048" s="7" t="str">
        <f ca="1">rescore_pd</f>
        <v/>
      </c>
      <c r="S2048" s="310" t="str">
        <f ca="1">price</f>
        <v/>
      </c>
      <c r="U2048" s="4"/>
      <c r="V2048" s="4"/>
      <c r="W2048" s="215" t="str">
        <f ca="1">comm_pd</f>
        <v/>
      </c>
      <c r="X2048" s="11"/>
      <c r="Z2048" s="223"/>
    </row>
    <row r="2049" spans="1:26" x14ac:dyDescent="0.25">
      <c r="A2049" s="6" t="str">
        <f ca="1">no.</f>
        <v/>
      </c>
      <c r="E2049" s="4" t="str">
        <f ca="1">position</f>
        <v/>
      </c>
      <c r="I2049" s="318"/>
      <c r="L2049" s="4"/>
      <c r="N2049" s="6"/>
      <c r="P2049" s="20"/>
      <c r="Q2049" s="5" t="str">
        <f ca="1">score</f>
        <v/>
      </c>
      <c r="R2049" s="7" t="str">
        <f ca="1">rescore_pd</f>
        <v/>
      </c>
      <c r="S2049" s="310" t="str">
        <f ca="1">price</f>
        <v/>
      </c>
      <c r="U2049" s="4"/>
      <c r="V2049" s="4"/>
      <c r="W2049" s="215" t="str">
        <f ca="1">comm_pd</f>
        <v/>
      </c>
      <c r="X2049" s="11"/>
      <c r="Z2049" s="223"/>
    </row>
    <row r="2050" spans="1:26" x14ac:dyDescent="0.25">
      <c r="A2050" s="6" t="str">
        <f ca="1">no.</f>
        <v/>
      </c>
      <c r="E2050" s="4" t="str">
        <f ca="1">position</f>
        <v/>
      </c>
      <c r="I2050" s="318"/>
      <c r="L2050" s="4"/>
      <c r="N2050" s="6"/>
      <c r="P2050" s="20"/>
      <c r="Q2050" s="5" t="str">
        <f ca="1">score</f>
        <v/>
      </c>
      <c r="R2050" s="7" t="str">
        <f ca="1">rescore_pd</f>
        <v/>
      </c>
      <c r="S2050" s="310" t="str">
        <f ca="1">price</f>
        <v/>
      </c>
      <c r="U2050" s="4"/>
      <c r="V2050" s="4"/>
      <c r="W2050" s="215" t="str">
        <f ca="1">comm_pd</f>
        <v/>
      </c>
      <c r="X2050" s="11"/>
      <c r="Z2050" s="223"/>
    </row>
    <row r="2051" spans="1:26" x14ac:dyDescent="0.25">
      <c r="A2051" s="6" t="str">
        <f ca="1">no.</f>
        <v/>
      </c>
      <c r="E2051" s="4" t="str">
        <f ca="1">position</f>
        <v/>
      </c>
      <c r="I2051" s="318"/>
      <c r="L2051" s="4"/>
      <c r="N2051" s="6"/>
      <c r="P2051" s="20"/>
      <c r="Q2051" s="5" t="str">
        <f ca="1">score</f>
        <v/>
      </c>
      <c r="R2051" s="7" t="str">
        <f ca="1">rescore_pd</f>
        <v/>
      </c>
      <c r="S2051" s="310" t="str">
        <f ca="1">price</f>
        <v/>
      </c>
      <c r="U2051" s="4"/>
      <c r="V2051" s="4"/>
      <c r="W2051" s="215" t="str">
        <f ca="1">comm_pd</f>
        <v/>
      </c>
      <c r="X2051" s="11"/>
      <c r="Z2051" s="223"/>
    </row>
    <row r="2052" spans="1:26" x14ac:dyDescent="0.25">
      <c r="A2052" s="6" t="str">
        <f ca="1">no.</f>
        <v/>
      </c>
      <c r="E2052" s="4" t="str">
        <f ca="1">position</f>
        <v/>
      </c>
      <c r="I2052" s="318"/>
      <c r="L2052" s="4"/>
      <c r="N2052" s="6"/>
      <c r="P2052" s="20"/>
      <c r="Q2052" s="5" t="str">
        <f ca="1">score</f>
        <v/>
      </c>
      <c r="R2052" s="7" t="str">
        <f ca="1">rescore_pd</f>
        <v/>
      </c>
      <c r="S2052" s="310" t="str">
        <f ca="1">price</f>
        <v/>
      </c>
      <c r="U2052" s="4"/>
      <c r="V2052" s="4"/>
      <c r="W2052" s="215" t="str">
        <f ca="1">comm_pd</f>
        <v/>
      </c>
      <c r="X2052" s="11"/>
      <c r="Z2052" s="223"/>
    </row>
    <row r="2053" spans="1:26" x14ac:dyDescent="0.25">
      <c r="A2053" s="6" t="str">
        <f ca="1">no.</f>
        <v/>
      </c>
      <c r="E2053" s="4" t="str">
        <f ca="1">position</f>
        <v/>
      </c>
      <c r="I2053" s="318"/>
      <c r="L2053" s="4"/>
      <c r="N2053" s="6"/>
      <c r="P2053" s="20"/>
      <c r="Q2053" s="5" t="str">
        <f ca="1">score</f>
        <v/>
      </c>
      <c r="R2053" s="7" t="str">
        <f ca="1">rescore_pd</f>
        <v/>
      </c>
      <c r="S2053" s="310" t="str">
        <f ca="1">price</f>
        <v/>
      </c>
      <c r="U2053" s="4"/>
      <c r="V2053" s="4"/>
      <c r="W2053" s="215" t="str">
        <f ca="1">comm_pd</f>
        <v/>
      </c>
      <c r="X2053" s="11"/>
      <c r="Z2053" s="223"/>
    </row>
    <row r="2054" spans="1:26" x14ac:dyDescent="0.25">
      <c r="A2054" s="6" t="str">
        <f ca="1">no.</f>
        <v/>
      </c>
      <c r="E2054" s="4" t="str">
        <f ca="1">position</f>
        <v/>
      </c>
      <c r="I2054" s="318"/>
      <c r="L2054" s="4"/>
      <c r="N2054" s="6"/>
      <c r="P2054" s="20"/>
      <c r="Q2054" s="5" t="str">
        <f ca="1">score</f>
        <v/>
      </c>
      <c r="R2054" s="7" t="str">
        <f ca="1">rescore_pd</f>
        <v/>
      </c>
      <c r="S2054" s="310" t="str">
        <f ca="1">price</f>
        <v/>
      </c>
      <c r="U2054" s="4"/>
      <c r="V2054" s="4"/>
      <c r="W2054" s="215" t="str">
        <f ca="1">comm_pd</f>
        <v/>
      </c>
      <c r="X2054" s="11"/>
      <c r="Z2054" s="223"/>
    </row>
    <row r="2055" spans="1:26" x14ac:dyDescent="0.25">
      <c r="A2055" s="6" t="str">
        <f ca="1">no.</f>
        <v/>
      </c>
      <c r="E2055" s="4" t="str">
        <f ca="1">position</f>
        <v/>
      </c>
      <c r="I2055" s="318"/>
      <c r="L2055" s="4"/>
      <c r="N2055" s="6"/>
      <c r="P2055" s="20"/>
      <c r="Q2055" s="5" t="str">
        <f ca="1">score</f>
        <v/>
      </c>
      <c r="R2055" s="7" t="str">
        <f ca="1">rescore_pd</f>
        <v/>
      </c>
      <c r="S2055" s="310" t="str">
        <f ca="1">price</f>
        <v/>
      </c>
      <c r="U2055" s="4"/>
      <c r="V2055" s="4"/>
      <c r="W2055" s="215" t="str">
        <f ca="1">comm_pd</f>
        <v/>
      </c>
      <c r="X2055" s="11"/>
      <c r="Z2055" s="223"/>
    </row>
    <row r="2056" spans="1:26" x14ac:dyDescent="0.25">
      <c r="A2056" s="6" t="str">
        <f ca="1">no.</f>
        <v/>
      </c>
      <c r="E2056" s="4" t="str">
        <f ca="1">position</f>
        <v/>
      </c>
      <c r="I2056" s="318"/>
      <c r="L2056" s="4"/>
      <c r="N2056" s="6"/>
      <c r="P2056" s="20"/>
      <c r="Q2056" s="5" t="str">
        <f ca="1">score</f>
        <v/>
      </c>
      <c r="R2056" s="7" t="str">
        <f ca="1">rescore_pd</f>
        <v/>
      </c>
      <c r="S2056" s="310" t="str">
        <f ca="1">price</f>
        <v/>
      </c>
      <c r="U2056" s="4"/>
      <c r="V2056" s="4"/>
      <c r="W2056" s="215" t="str">
        <f ca="1">comm_pd</f>
        <v/>
      </c>
      <c r="X2056" s="11"/>
      <c r="Z2056" s="223"/>
    </row>
    <row r="2057" spans="1:26" x14ac:dyDescent="0.25">
      <c r="A2057" s="6" t="str">
        <f ca="1">no.</f>
        <v/>
      </c>
      <c r="E2057" s="4" t="str">
        <f ca="1">position</f>
        <v/>
      </c>
      <c r="I2057" s="318"/>
      <c r="L2057" s="4"/>
      <c r="N2057" s="6"/>
      <c r="P2057" s="20"/>
      <c r="Q2057" s="5" t="str">
        <f ca="1">score</f>
        <v/>
      </c>
      <c r="R2057" s="7" t="str">
        <f ca="1">rescore_pd</f>
        <v/>
      </c>
      <c r="S2057" s="310" t="str">
        <f ca="1">price</f>
        <v/>
      </c>
      <c r="U2057" s="4"/>
      <c r="V2057" s="4"/>
      <c r="W2057" s="215" t="str">
        <f ca="1">comm_pd</f>
        <v/>
      </c>
      <c r="X2057" s="11"/>
      <c r="Z2057" s="223"/>
    </row>
    <row r="2058" spans="1:26" x14ac:dyDescent="0.25">
      <c r="A2058" s="6" t="str">
        <f ca="1">no.</f>
        <v/>
      </c>
      <c r="E2058" s="4" t="str">
        <f ca="1">position</f>
        <v/>
      </c>
      <c r="I2058" s="318"/>
      <c r="L2058" s="4"/>
      <c r="N2058" s="6"/>
      <c r="P2058" s="20"/>
      <c r="Q2058" s="5" t="str">
        <f ca="1">score</f>
        <v/>
      </c>
      <c r="R2058" s="7" t="str">
        <f ca="1">rescore_pd</f>
        <v/>
      </c>
      <c r="S2058" s="310" t="str">
        <f ca="1">price</f>
        <v/>
      </c>
      <c r="U2058" s="4"/>
      <c r="V2058" s="4"/>
      <c r="W2058" s="215" t="str">
        <f ca="1">comm_pd</f>
        <v/>
      </c>
      <c r="X2058" s="11"/>
      <c r="Z2058" s="223"/>
    </row>
    <row r="2059" spans="1:26" x14ac:dyDescent="0.25">
      <c r="A2059" s="6" t="str">
        <f ca="1">no.</f>
        <v/>
      </c>
      <c r="E2059" s="4" t="str">
        <f ca="1">position</f>
        <v/>
      </c>
      <c r="I2059" s="318"/>
      <c r="L2059" s="4"/>
      <c r="N2059" s="6"/>
      <c r="P2059" s="20"/>
      <c r="Q2059" s="5" t="str">
        <f ca="1">score</f>
        <v/>
      </c>
      <c r="R2059" s="7" t="str">
        <f ca="1">rescore_pd</f>
        <v/>
      </c>
      <c r="S2059" s="310" t="str">
        <f ca="1">price</f>
        <v/>
      </c>
      <c r="U2059" s="4"/>
      <c r="V2059" s="4"/>
      <c r="W2059" s="215" t="str">
        <f ca="1">comm_pd</f>
        <v/>
      </c>
      <c r="X2059" s="11"/>
      <c r="Z2059" s="223"/>
    </row>
    <row r="2060" spans="1:26" x14ac:dyDescent="0.25">
      <c r="A2060" s="6" t="str">
        <f ca="1">no.</f>
        <v/>
      </c>
      <c r="E2060" s="4" t="str">
        <f ca="1">position</f>
        <v/>
      </c>
      <c r="I2060" s="318"/>
      <c r="L2060" s="4"/>
      <c r="N2060" s="6"/>
      <c r="P2060" s="20"/>
      <c r="Q2060" s="5" t="str">
        <f ca="1">score</f>
        <v/>
      </c>
      <c r="R2060" s="7" t="str">
        <f ca="1">rescore_pd</f>
        <v/>
      </c>
      <c r="S2060" s="310" t="str">
        <f ca="1">price</f>
        <v/>
      </c>
      <c r="U2060" s="4"/>
      <c r="V2060" s="4"/>
      <c r="W2060" s="215" t="str">
        <f ca="1">comm_pd</f>
        <v/>
      </c>
      <c r="X2060" s="11"/>
      <c r="Z2060" s="223"/>
    </row>
    <row r="2061" spans="1:26" x14ac:dyDescent="0.25">
      <c r="A2061" s="6" t="str">
        <f ca="1">no.</f>
        <v/>
      </c>
      <c r="E2061" s="4" t="str">
        <f ca="1">position</f>
        <v/>
      </c>
      <c r="I2061" s="318"/>
      <c r="L2061" s="4"/>
      <c r="N2061" s="6"/>
      <c r="P2061" s="20"/>
      <c r="Q2061" s="5" t="str">
        <f ca="1">score</f>
        <v/>
      </c>
      <c r="R2061" s="7" t="str">
        <f ca="1">rescore_pd</f>
        <v/>
      </c>
      <c r="S2061" s="310" t="str">
        <f ca="1">price</f>
        <v/>
      </c>
      <c r="U2061" s="4"/>
      <c r="V2061" s="4"/>
      <c r="W2061" s="215" t="str">
        <f ca="1">comm_pd</f>
        <v/>
      </c>
      <c r="X2061" s="11"/>
      <c r="Z2061" s="223"/>
    </row>
    <row r="2062" spans="1:26" x14ac:dyDescent="0.25">
      <c r="A2062" s="6" t="str">
        <f ca="1">no.</f>
        <v/>
      </c>
      <c r="E2062" s="4" t="str">
        <f ca="1">position</f>
        <v/>
      </c>
      <c r="I2062" s="318"/>
      <c r="L2062" s="4"/>
      <c r="N2062" s="6"/>
      <c r="P2062" s="20"/>
      <c r="Q2062" s="5" t="str">
        <f ca="1">score</f>
        <v/>
      </c>
      <c r="R2062" s="7" t="str">
        <f ca="1">rescore_pd</f>
        <v/>
      </c>
      <c r="S2062" s="310" t="str">
        <f ca="1">price</f>
        <v/>
      </c>
      <c r="U2062" s="4"/>
      <c r="V2062" s="4"/>
      <c r="W2062" s="215" t="str">
        <f ca="1">comm_pd</f>
        <v/>
      </c>
      <c r="X2062" s="11"/>
      <c r="Z2062" s="223"/>
    </row>
    <row r="2063" spans="1:26" x14ac:dyDescent="0.25">
      <c r="A2063" s="6" t="str">
        <f ca="1">no.</f>
        <v/>
      </c>
      <c r="E2063" s="4" t="str">
        <f ca="1">position</f>
        <v/>
      </c>
      <c r="I2063" s="318"/>
      <c r="L2063" s="4"/>
      <c r="N2063" s="6"/>
      <c r="P2063" s="20"/>
      <c r="Q2063" s="5" t="str">
        <f ca="1">score</f>
        <v/>
      </c>
      <c r="R2063" s="7" t="str">
        <f ca="1">rescore_pd</f>
        <v/>
      </c>
      <c r="S2063" s="310" t="str">
        <f ca="1">price</f>
        <v/>
      </c>
      <c r="U2063" s="4"/>
      <c r="V2063" s="4"/>
      <c r="W2063" s="215" t="str">
        <f ca="1">comm_pd</f>
        <v/>
      </c>
      <c r="X2063" s="11"/>
      <c r="Z2063" s="223"/>
    </row>
    <row r="2064" spans="1:26" x14ac:dyDescent="0.25">
      <c r="A2064" s="6" t="str">
        <f ca="1">no.</f>
        <v/>
      </c>
      <c r="E2064" s="4" t="str">
        <f ca="1">position</f>
        <v/>
      </c>
      <c r="I2064" s="318"/>
      <c r="L2064" s="4"/>
      <c r="N2064" s="6"/>
      <c r="P2064" s="20"/>
      <c r="Q2064" s="5" t="str">
        <f ca="1">score</f>
        <v/>
      </c>
      <c r="R2064" s="7" t="str">
        <f ca="1">rescore_pd</f>
        <v/>
      </c>
      <c r="S2064" s="310" t="str">
        <f ca="1">price</f>
        <v/>
      </c>
      <c r="U2064" s="4"/>
      <c r="V2064" s="4"/>
      <c r="W2064" s="215" t="str">
        <f ca="1">comm_pd</f>
        <v/>
      </c>
      <c r="X2064" s="11"/>
      <c r="Z2064" s="223"/>
    </row>
    <row r="2065" spans="1:26" x14ac:dyDescent="0.25">
      <c r="A2065" s="6" t="str">
        <f ca="1">no.</f>
        <v/>
      </c>
      <c r="E2065" s="4" t="str">
        <f ca="1">position</f>
        <v/>
      </c>
      <c r="I2065" s="318"/>
      <c r="L2065" s="4"/>
      <c r="N2065" s="6"/>
      <c r="P2065" s="20"/>
      <c r="Q2065" s="5" t="str">
        <f ca="1">score</f>
        <v/>
      </c>
      <c r="R2065" s="7" t="str">
        <f ca="1">rescore_pd</f>
        <v/>
      </c>
      <c r="S2065" s="310" t="str">
        <f ca="1">price</f>
        <v/>
      </c>
      <c r="U2065" s="4"/>
      <c r="V2065" s="4"/>
      <c r="W2065" s="215" t="str">
        <f ca="1">comm_pd</f>
        <v/>
      </c>
      <c r="X2065" s="11"/>
      <c r="Z2065" s="223"/>
    </row>
    <row r="2066" spans="1:26" x14ac:dyDescent="0.25">
      <c r="A2066" s="6" t="str">
        <f ca="1">no.</f>
        <v/>
      </c>
      <c r="E2066" s="4" t="str">
        <f ca="1">position</f>
        <v/>
      </c>
      <c r="I2066" s="318"/>
      <c r="L2066" s="4"/>
      <c r="N2066" s="6"/>
      <c r="P2066" s="20"/>
      <c r="Q2066" s="5" t="str">
        <f ca="1">score</f>
        <v/>
      </c>
      <c r="R2066" s="7" t="str">
        <f ca="1">rescore_pd</f>
        <v/>
      </c>
      <c r="S2066" s="310" t="str">
        <f ca="1">price</f>
        <v/>
      </c>
      <c r="U2066" s="4"/>
      <c r="V2066" s="4"/>
      <c r="W2066" s="215" t="str">
        <f ca="1">comm_pd</f>
        <v/>
      </c>
      <c r="X2066" s="11"/>
      <c r="Z2066" s="223"/>
    </row>
    <row r="2067" spans="1:26" x14ac:dyDescent="0.25">
      <c r="A2067" s="6" t="str">
        <f ca="1">no.</f>
        <v/>
      </c>
      <c r="E2067" s="4" t="str">
        <f ca="1">position</f>
        <v/>
      </c>
      <c r="I2067" s="318"/>
      <c r="L2067" s="4"/>
      <c r="N2067" s="6"/>
      <c r="P2067" s="20"/>
      <c r="Q2067" s="5" t="str">
        <f ca="1">score</f>
        <v/>
      </c>
      <c r="R2067" s="7" t="str">
        <f ca="1">rescore_pd</f>
        <v/>
      </c>
      <c r="S2067" s="310" t="str">
        <f ca="1">price</f>
        <v/>
      </c>
      <c r="U2067" s="4"/>
      <c r="V2067" s="4"/>
      <c r="W2067" s="215" t="str">
        <f ca="1">comm_pd</f>
        <v/>
      </c>
      <c r="X2067" s="11"/>
      <c r="Z2067" s="223"/>
    </row>
    <row r="2068" spans="1:26" x14ac:dyDescent="0.25">
      <c r="A2068" s="6" t="str">
        <f ca="1">no.</f>
        <v/>
      </c>
      <c r="E2068" s="4" t="str">
        <f ca="1">position</f>
        <v/>
      </c>
      <c r="I2068" s="318"/>
      <c r="L2068" s="4"/>
      <c r="N2068" s="6"/>
      <c r="P2068" s="20"/>
      <c r="Q2068" s="5" t="str">
        <f ca="1">score</f>
        <v/>
      </c>
      <c r="R2068" s="7" t="str">
        <f ca="1">rescore_pd</f>
        <v/>
      </c>
      <c r="S2068" s="310" t="str">
        <f ca="1">price</f>
        <v/>
      </c>
      <c r="U2068" s="4"/>
      <c r="V2068" s="4"/>
      <c r="W2068" s="215" t="str">
        <f ca="1">comm_pd</f>
        <v/>
      </c>
      <c r="X2068" s="11"/>
      <c r="Z2068" s="223"/>
    </row>
    <row r="2069" spans="1:26" x14ac:dyDescent="0.25">
      <c r="A2069" s="6" t="str">
        <f ca="1">no.</f>
        <v/>
      </c>
      <c r="E2069" s="4" t="str">
        <f ca="1">position</f>
        <v/>
      </c>
      <c r="I2069" s="318"/>
      <c r="L2069" s="4"/>
      <c r="N2069" s="6"/>
      <c r="P2069" s="20"/>
      <c r="Q2069" s="5" t="str">
        <f ca="1">score</f>
        <v/>
      </c>
      <c r="R2069" s="7" t="str">
        <f ca="1">rescore_pd</f>
        <v/>
      </c>
      <c r="S2069" s="310" t="str">
        <f ca="1">price</f>
        <v/>
      </c>
      <c r="U2069" s="4"/>
      <c r="V2069" s="4"/>
      <c r="W2069" s="215" t="str">
        <f ca="1">comm_pd</f>
        <v/>
      </c>
      <c r="X2069" s="11"/>
      <c r="Z2069" s="223"/>
    </row>
    <row r="2070" spans="1:26" x14ac:dyDescent="0.25">
      <c r="A2070" s="6" t="str">
        <f ca="1">no.</f>
        <v/>
      </c>
      <c r="E2070" s="4" t="str">
        <f ca="1">position</f>
        <v/>
      </c>
      <c r="I2070" s="318"/>
      <c r="L2070" s="4"/>
      <c r="N2070" s="6"/>
      <c r="P2070" s="20"/>
      <c r="Q2070" s="5" t="str">
        <f ca="1">score</f>
        <v/>
      </c>
      <c r="R2070" s="7" t="str">
        <f ca="1">rescore_pd</f>
        <v/>
      </c>
      <c r="S2070" s="310" t="str">
        <f ca="1">price</f>
        <v/>
      </c>
      <c r="U2070" s="4"/>
      <c r="V2070" s="4"/>
      <c r="W2070" s="215" t="str">
        <f ca="1">comm_pd</f>
        <v/>
      </c>
      <c r="X2070" s="11"/>
      <c r="Z2070" s="223"/>
    </row>
    <row r="2071" spans="1:26" x14ac:dyDescent="0.25">
      <c r="A2071" s="6" t="str">
        <f ca="1">no.</f>
        <v/>
      </c>
      <c r="E2071" s="4" t="str">
        <f ca="1">position</f>
        <v/>
      </c>
      <c r="I2071" s="318"/>
      <c r="L2071" s="4"/>
      <c r="N2071" s="6"/>
      <c r="P2071" s="20"/>
      <c r="Q2071" s="5" t="str">
        <f ca="1">score</f>
        <v/>
      </c>
      <c r="R2071" s="7" t="str">
        <f ca="1">rescore_pd</f>
        <v/>
      </c>
      <c r="S2071" s="310" t="str">
        <f ca="1">price</f>
        <v/>
      </c>
      <c r="U2071" s="4"/>
      <c r="V2071" s="4"/>
      <c r="W2071" s="215" t="str">
        <f ca="1">comm_pd</f>
        <v/>
      </c>
      <c r="X2071" s="11"/>
      <c r="Z2071" s="223"/>
    </row>
    <row r="2072" spans="1:26" x14ac:dyDescent="0.25">
      <c r="A2072" s="6" t="str">
        <f ca="1">no.</f>
        <v/>
      </c>
      <c r="E2072" s="4" t="str">
        <f ca="1">position</f>
        <v/>
      </c>
      <c r="I2072" s="318"/>
      <c r="L2072" s="4"/>
      <c r="N2072" s="6"/>
      <c r="P2072" s="20"/>
      <c r="Q2072" s="5" t="str">
        <f ca="1">score</f>
        <v/>
      </c>
      <c r="R2072" s="7" t="str">
        <f ca="1">rescore_pd</f>
        <v/>
      </c>
      <c r="S2072" s="310" t="str">
        <f ca="1">price</f>
        <v/>
      </c>
      <c r="U2072" s="4"/>
      <c r="V2072" s="4"/>
      <c r="W2072" s="215" t="str">
        <f ca="1">comm_pd</f>
        <v/>
      </c>
      <c r="X2072" s="11"/>
      <c r="Z2072" s="223"/>
    </row>
    <row r="2073" spans="1:26" x14ac:dyDescent="0.25">
      <c r="A2073" s="6" t="str">
        <f ca="1">no.</f>
        <v/>
      </c>
      <c r="E2073" s="4" t="str">
        <f ca="1">position</f>
        <v/>
      </c>
      <c r="I2073" s="318"/>
      <c r="L2073" s="4"/>
      <c r="N2073" s="6"/>
      <c r="P2073" s="20"/>
      <c r="Q2073" s="5" t="str">
        <f ca="1">score</f>
        <v/>
      </c>
      <c r="R2073" s="7" t="str">
        <f ca="1">rescore_pd</f>
        <v/>
      </c>
      <c r="S2073" s="310" t="str">
        <f ca="1">price</f>
        <v/>
      </c>
      <c r="U2073" s="4"/>
      <c r="V2073" s="4"/>
      <c r="W2073" s="215" t="str">
        <f ca="1">comm_pd</f>
        <v/>
      </c>
      <c r="X2073" s="11"/>
      <c r="Z2073" s="223"/>
    </row>
    <row r="2074" spans="1:26" x14ac:dyDescent="0.25">
      <c r="A2074" s="6" t="str">
        <f ca="1">no.</f>
        <v/>
      </c>
      <c r="E2074" s="4" t="str">
        <f ca="1">position</f>
        <v/>
      </c>
      <c r="I2074" s="318"/>
      <c r="L2074" s="4"/>
      <c r="N2074" s="6"/>
      <c r="P2074" s="20"/>
      <c r="Q2074" s="5" t="str">
        <f ca="1">score</f>
        <v/>
      </c>
      <c r="R2074" s="7" t="str">
        <f ca="1">rescore_pd</f>
        <v/>
      </c>
      <c r="S2074" s="310" t="str">
        <f ca="1">price</f>
        <v/>
      </c>
      <c r="U2074" s="4"/>
      <c r="V2074" s="4"/>
      <c r="W2074" s="215" t="str">
        <f ca="1">comm_pd</f>
        <v/>
      </c>
      <c r="X2074" s="11"/>
      <c r="Z2074" s="223"/>
    </row>
    <row r="2075" spans="1:26" x14ac:dyDescent="0.25">
      <c r="A2075" s="6" t="str">
        <f ca="1">no.</f>
        <v/>
      </c>
      <c r="E2075" s="4" t="str">
        <f ca="1">position</f>
        <v/>
      </c>
      <c r="I2075" s="318"/>
      <c r="L2075" s="4"/>
      <c r="N2075" s="6"/>
      <c r="P2075" s="20"/>
      <c r="Q2075" s="5" t="str">
        <f ca="1">score</f>
        <v/>
      </c>
      <c r="R2075" s="7" t="str">
        <f ca="1">rescore_pd</f>
        <v/>
      </c>
      <c r="S2075" s="310" t="str">
        <f ca="1">price</f>
        <v/>
      </c>
      <c r="U2075" s="4"/>
      <c r="V2075" s="4"/>
      <c r="W2075" s="215" t="str">
        <f ca="1">comm_pd</f>
        <v/>
      </c>
      <c r="X2075" s="11"/>
      <c r="Z2075" s="223"/>
    </row>
    <row r="2076" spans="1:26" x14ac:dyDescent="0.25">
      <c r="A2076" s="6" t="str">
        <f ca="1">no.</f>
        <v/>
      </c>
      <c r="E2076" s="4" t="str">
        <f ca="1">position</f>
        <v/>
      </c>
      <c r="I2076" s="318"/>
      <c r="L2076" s="4"/>
      <c r="N2076" s="6"/>
      <c r="P2076" s="20"/>
      <c r="Q2076" s="5" t="str">
        <f ca="1">score</f>
        <v/>
      </c>
      <c r="R2076" s="7" t="str">
        <f ca="1">rescore_pd</f>
        <v/>
      </c>
      <c r="S2076" s="310" t="str">
        <f ca="1">price</f>
        <v/>
      </c>
      <c r="U2076" s="4"/>
      <c r="V2076" s="4"/>
      <c r="W2076" s="215" t="str">
        <f ca="1">comm_pd</f>
        <v/>
      </c>
      <c r="X2076" s="11"/>
      <c r="Z2076" s="223"/>
    </row>
    <row r="2077" spans="1:26" x14ac:dyDescent="0.25">
      <c r="A2077" s="6" t="str">
        <f ca="1">no.</f>
        <v/>
      </c>
      <c r="E2077" s="4" t="str">
        <f ca="1">position</f>
        <v/>
      </c>
      <c r="I2077" s="318"/>
      <c r="L2077" s="4"/>
      <c r="N2077" s="6"/>
      <c r="P2077" s="20"/>
      <c r="Q2077" s="5" t="str">
        <f ca="1">score</f>
        <v/>
      </c>
      <c r="R2077" s="7" t="str">
        <f ca="1">rescore_pd</f>
        <v/>
      </c>
      <c r="S2077" s="310" t="str">
        <f ca="1">price</f>
        <v/>
      </c>
      <c r="U2077" s="4"/>
      <c r="V2077" s="4"/>
      <c r="W2077" s="215" t="str">
        <f ca="1">comm_pd</f>
        <v/>
      </c>
      <c r="X2077" s="11"/>
      <c r="Z2077" s="223"/>
    </row>
    <row r="2078" spans="1:26" x14ac:dyDescent="0.25">
      <c r="A2078" s="6" t="str">
        <f ca="1">no.</f>
        <v/>
      </c>
      <c r="E2078" s="4" t="str">
        <f ca="1">position</f>
        <v/>
      </c>
      <c r="I2078" s="318"/>
      <c r="L2078" s="4"/>
      <c r="N2078" s="6"/>
      <c r="P2078" s="20"/>
      <c r="Q2078" s="5" t="str">
        <f ca="1">score</f>
        <v/>
      </c>
      <c r="R2078" s="7" t="str">
        <f ca="1">rescore_pd</f>
        <v/>
      </c>
      <c r="S2078" s="310" t="str">
        <f ca="1">price</f>
        <v/>
      </c>
      <c r="U2078" s="4"/>
      <c r="V2078" s="4"/>
      <c r="W2078" s="215" t="str">
        <f ca="1">comm_pd</f>
        <v/>
      </c>
      <c r="X2078" s="11"/>
      <c r="Z2078" s="223"/>
    </row>
    <row r="2079" spans="1:26" x14ac:dyDescent="0.25">
      <c r="A2079" s="6" t="str">
        <f ca="1">no.</f>
        <v/>
      </c>
      <c r="E2079" s="4" t="str">
        <f ca="1">position</f>
        <v/>
      </c>
      <c r="I2079" s="318"/>
      <c r="L2079" s="4"/>
      <c r="N2079" s="6"/>
      <c r="P2079" s="20"/>
      <c r="Q2079" s="5" t="str">
        <f ca="1">score</f>
        <v/>
      </c>
      <c r="R2079" s="7" t="str">
        <f ca="1">rescore_pd</f>
        <v/>
      </c>
      <c r="S2079" s="310" t="str">
        <f ca="1">price</f>
        <v/>
      </c>
      <c r="U2079" s="4"/>
      <c r="V2079" s="4"/>
      <c r="W2079" s="215" t="str">
        <f ca="1">comm_pd</f>
        <v/>
      </c>
      <c r="X2079" s="11"/>
      <c r="Z2079" s="223"/>
    </row>
    <row r="2080" spans="1:26" x14ac:dyDescent="0.25">
      <c r="A2080" s="6" t="str">
        <f ca="1">no.</f>
        <v/>
      </c>
      <c r="E2080" s="4" t="str">
        <f ca="1">position</f>
        <v/>
      </c>
      <c r="I2080" s="318"/>
      <c r="L2080" s="4"/>
      <c r="N2080" s="6"/>
      <c r="P2080" s="20"/>
      <c r="Q2080" s="5" t="str">
        <f ca="1">score</f>
        <v/>
      </c>
      <c r="R2080" s="7" t="str">
        <f ca="1">rescore_pd</f>
        <v/>
      </c>
      <c r="S2080" s="310" t="str">
        <f ca="1">price</f>
        <v/>
      </c>
      <c r="U2080" s="4"/>
      <c r="V2080" s="4"/>
      <c r="W2080" s="215" t="str">
        <f ca="1">comm_pd</f>
        <v/>
      </c>
      <c r="X2080" s="11"/>
      <c r="Z2080" s="223"/>
    </row>
    <row r="2081" spans="1:26" x14ac:dyDescent="0.25">
      <c r="A2081" s="6" t="str">
        <f ca="1">no.</f>
        <v/>
      </c>
      <c r="E2081" s="4" t="str">
        <f ca="1">position</f>
        <v/>
      </c>
      <c r="I2081" s="318"/>
      <c r="L2081" s="4"/>
      <c r="N2081" s="6"/>
      <c r="P2081" s="20"/>
      <c r="Q2081" s="5" t="str">
        <f ca="1">score</f>
        <v/>
      </c>
      <c r="R2081" s="7" t="str">
        <f ca="1">rescore_pd</f>
        <v/>
      </c>
      <c r="S2081" s="310" t="str">
        <f ca="1">price</f>
        <v/>
      </c>
      <c r="U2081" s="4"/>
      <c r="V2081" s="4"/>
      <c r="W2081" s="215" t="str">
        <f ca="1">comm_pd</f>
        <v/>
      </c>
      <c r="X2081" s="11"/>
      <c r="Z2081" s="223"/>
    </row>
    <row r="2082" spans="1:26" x14ac:dyDescent="0.25">
      <c r="A2082" s="6" t="str">
        <f ca="1">no.</f>
        <v/>
      </c>
      <c r="E2082" s="4" t="str">
        <f ca="1">position</f>
        <v/>
      </c>
      <c r="I2082" s="318"/>
      <c r="L2082" s="4"/>
      <c r="N2082" s="6"/>
      <c r="P2082" s="20"/>
      <c r="Q2082" s="5" t="str">
        <f ca="1">score</f>
        <v/>
      </c>
      <c r="R2082" s="7" t="str">
        <f ca="1">rescore_pd</f>
        <v/>
      </c>
      <c r="S2082" s="310" t="str">
        <f ca="1">price</f>
        <v/>
      </c>
      <c r="U2082" s="4"/>
      <c r="V2082" s="4"/>
      <c r="W2082" s="215" t="str">
        <f ca="1">comm_pd</f>
        <v/>
      </c>
      <c r="X2082" s="11"/>
      <c r="Z2082" s="223"/>
    </row>
    <row r="2083" spans="1:26" x14ac:dyDescent="0.25">
      <c r="A2083" s="6" t="str">
        <f ca="1">no.</f>
        <v/>
      </c>
      <c r="E2083" s="4" t="str">
        <f ca="1">position</f>
        <v/>
      </c>
      <c r="I2083" s="318"/>
      <c r="L2083" s="4"/>
      <c r="N2083" s="6"/>
      <c r="P2083" s="20"/>
      <c r="Q2083" s="5" t="str">
        <f ca="1">score</f>
        <v/>
      </c>
      <c r="R2083" s="7" t="str">
        <f ca="1">rescore_pd</f>
        <v/>
      </c>
      <c r="S2083" s="310" t="str">
        <f ca="1">price</f>
        <v/>
      </c>
      <c r="U2083" s="4"/>
      <c r="V2083" s="4"/>
      <c r="W2083" s="215" t="str">
        <f ca="1">comm_pd</f>
        <v/>
      </c>
      <c r="X2083" s="11"/>
      <c r="Z2083" s="223"/>
    </row>
    <row r="2084" spans="1:26" x14ac:dyDescent="0.25">
      <c r="A2084" s="6" t="str">
        <f ca="1">no.</f>
        <v/>
      </c>
      <c r="E2084" s="4" t="str">
        <f ca="1">position</f>
        <v/>
      </c>
      <c r="I2084" s="318"/>
      <c r="L2084" s="4"/>
      <c r="N2084" s="6"/>
      <c r="P2084" s="20"/>
      <c r="Q2084" s="5" t="str">
        <f ca="1">score</f>
        <v/>
      </c>
      <c r="R2084" s="7" t="str">
        <f ca="1">rescore_pd</f>
        <v/>
      </c>
      <c r="S2084" s="310" t="str">
        <f ca="1">price</f>
        <v/>
      </c>
      <c r="U2084" s="4"/>
      <c r="V2084" s="4"/>
      <c r="W2084" s="215" t="str">
        <f ca="1">comm_pd</f>
        <v/>
      </c>
      <c r="X2084" s="11"/>
      <c r="Z2084" s="223"/>
    </row>
    <row r="2085" spans="1:26" x14ac:dyDescent="0.25">
      <c r="A2085" s="6" t="str">
        <f ca="1">no.</f>
        <v/>
      </c>
      <c r="E2085" s="4" t="str">
        <f ca="1">position</f>
        <v/>
      </c>
      <c r="I2085" s="318"/>
      <c r="L2085" s="4"/>
      <c r="N2085" s="6"/>
      <c r="P2085" s="20"/>
      <c r="Q2085" s="5" t="str">
        <f ca="1">score</f>
        <v/>
      </c>
      <c r="R2085" s="7" t="str">
        <f ca="1">rescore_pd</f>
        <v/>
      </c>
      <c r="S2085" s="310" t="str">
        <f ca="1">price</f>
        <v/>
      </c>
      <c r="U2085" s="4"/>
      <c r="V2085" s="4"/>
      <c r="W2085" s="215" t="str">
        <f ca="1">comm_pd</f>
        <v/>
      </c>
      <c r="X2085" s="11"/>
      <c r="Z2085" s="223"/>
    </row>
    <row r="2086" spans="1:26" x14ac:dyDescent="0.25">
      <c r="A2086" s="6" t="str">
        <f ca="1">no.</f>
        <v/>
      </c>
      <c r="E2086" s="4" t="str">
        <f ca="1">position</f>
        <v/>
      </c>
      <c r="I2086" s="318"/>
      <c r="L2086" s="4"/>
      <c r="N2086" s="6"/>
      <c r="P2086" s="20"/>
      <c r="Q2086" s="5" t="str">
        <f ca="1">score</f>
        <v/>
      </c>
      <c r="R2086" s="7" t="str">
        <f ca="1">rescore_pd</f>
        <v/>
      </c>
      <c r="S2086" s="310" t="str">
        <f ca="1">price</f>
        <v/>
      </c>
      <c r="U2086" s="4"/>
      <c r="V2086" s="4"/>
      <c r="W2086" s="215" t="str">
        <f ca="1">comm_pd</f>
        <v/>
      </c>
      <c r="X2086" s="11"/>
      <c r="Z2086" s="223"/>
    </row>
    <row r="2087" spans="1:26" x14ac:dyDescent="0.25">
      <c r="A2087" s="6" t="str">
        <f ca="1">no.</f>
        <v/>
      </c>
      <c r="E2087" s="4" t="str">
        <f ca="1">position</f>
        <v/>
      </c>
      <c r="I2087" s="318"/>
      <c r="L2087" s="4"/>
      <c r="N2087" s="6"/>
      <c r="P2087" s="20"/>
      <c r="Q2087" s="5" t="str">
        <f ca="1">score</f>
        <v/>
      </c>
      <c r="R2087" s="7" t="str">
        <f ca="1">rescore_pd</f>
        <v/>
      </c>
      <c r="S2087" s="310" t="str">
        <f ca="1">price</f>
        <v/>
      </c>
      <c r="U2087" s="4"/>
      <c r="V2087" s="4"/>
      <c r="W2087" s="215" t="str">
        <f ca="1">comm_pd</f>
        <v/>
      </c>
      <c r="X2087" s="11"/>
      <c r="Z2087" s="223"/>
    </row>
    <row r="2088" spans="1:26" x14ac:dyDescent="0.25">
      <c r="A2088" s="6" t="str">
        <f ca="1">no.</f>
        <v/>
      </c>
      <c r="E2088" s="4" t="str">
        <f ca="1">position</f>
        <v/>
      </c>
      <c r="I2088" s="318"/>
      <c r="L2088" s="4"/>
      <c r="N2088" s="6"/>
      <c r="P2088" s="20"/>
      <c r="Q2088" s="5" t="str">
        <f ca="1">score</f>
        <v/>
      </c>
      <c r="R2088" s="7" t="str">
        <f ca="1">rescore_pd</f>
        <v/>
      </c>
      <c r="S2088" s="310" t="str">
        <f ca="1">price</f>
        <v/>
      </c>
      <c r="U2088" s="4"/>
      <c r="V2088" s="4"/>
      <c r="W2088" s="215" t="str">
        <f ca="1">comm_pd</f>
        <v/>
      </c>
      <c r="X2088" s="11"/>
      <c r="Z2088" s="223"/>
    </row>
    <row r="2089" spans="1:26" x14ac:dyDescent="0.25">
      <c r="A2089" s="6" t="str">
        <f ca="1">no.</f>
        <v/>
      </c>
      <c r="E2089" s="4" t="str">
        <f ca="1">position</f>
        <v/>
      </c>
      <c r="I2089" s="318"/>
      <c r="L2089" s="4"/>
      <c r="N2089" s="6"/>
      <c r="P2089" s="20"/>
      <c r="Q2089" s="5" t="str">
        <f ca="1">score</f>
        <v/>
      </c>
      <c r="R2089" s="7" t="str">
        <f ca="1">rescore_pd</f>
        <v/>
      </c>
      <c r="S2089" s="310" t="str">
        <f ca="1">price</f>
        <v/>
      </c>
      <c r="U2089" s="4"/>
      <c r="V2089" s="4"/>
      <c r="W2089" s="215" t="str">
        <f ca="1">comm_pd</f>
        <v/>
      </c>
      <c r="X2089" s="11"/>
      <c r="Z2089" s="223"/>
    </row>
    <row r="2090" spans="1:26" x14ac:dyDescent="0.25">
      <c r="A2090" s="6" t="str">
        <f ca="1">no.</f>
        <v/>
      </c>
      <c r="E2090" s="4" t="str">
        <f ca="1">position</f>
        <v/>
      </c>
      <c r="I2090" s="318"/>
      <c r="L2090" s="4"/>
      <c r="N2090" s="6"/>
      <c r="P2090" s="20"/>
      <c r="Q2090" s="5" t="str">
        <f ca="1">score</f>
        <v/>
      </c>
      <c r="R2090" s="7" t="str">
        <f ca="1">rescore_pd</f>
        <v/>
      </c>
      <c r="S2090" s="310" t="str">
        <f ca="1">price</f>
        <v/>
      </c>
      <c r="U2090" s="4"/>
      <c r="V2090" s="4"/>
      <c r="W2090" s="215" t="str">
        <f ca="1">comm_pd</f>
        <v/>
      </c>
      <c r="X2090" s="11"/>
      <c r="Z2090" s="223"/>
    </row>
    <row r="2091" spans="1:26" x14ac:dyDescent="0.25">
      <c r="A2091" s="6" t="str">
        <f ca="1">no.</f>
        <v/>
      </c>
      <c r="E2091" s="4" t="str">
        <f ca="1">position</f>
        <v/>
      </c>
      <c r="I2091" s="318"/>
      <c r="L2091" s="4"/>
      <c r="N2091" s="6"/>
      <c r="P2091" s="20"/>
      <c r="Q2091" s="5" t="str">
        <f ca="1">score</f>
        <v/>
      </c>
      <c r="R2091" s="7" t="str">
        <f ca="1">rescore_pd</f>
        <v/>
      </c>
      <c r="S2091" s="310" t="str">
        <f ca="1">price</f>
        <v/>
      </c>
      <c r="U2091" s="4"/>
      <c r="V2091" s="4"/>
      <c r="W2091" s="215" t="str">
        <f ca="1">comm_pd</f>
        <v/>
      </c>
      <c r="X2091" s="11"/>
      <c r="Z2091" s="223"/>
    </row>
    <row r="2092" spans="1:26" x14ac:dyDescent="0.25">
      <c r="A2092" s="6" t="str">
        <f ca="1">no.</f>
        <v/>
      </c>
      <c r="E2092" s="4" t="str">
        <f ca="1">position</f>
        <v/>
      </c>
      <c r="I2092" s="318"/>
      <c r="L2092" s="4"/>
      <c r="N2092" s="6"/>
      <c r="P2092" s="20"/>
      <c r="Q2092" s="5" t="str">
        <f ca="1">score</f>
        <v/>
      </c>
      <c r="R2092" s="7" t="str">
        <f ca="1">rescore_pd</f>
        <v/>
      </c>
      <c r="S2092" s="310" t="str">
        <f ca="1">price</f>
        <v/>
      </c>
      <c r="U2092" s="4"/>
      <c r="V2092" s="4"/>
      <c r="W2092" s="215" t="str">
        <f ca="1">comm_pd</f>
        <v/>
      </c>
      <c r="X2092" s="11"/>
      <c r="Z2092" s="223"/>
    </row>
    <row r="2093" spans="1:26" x14ac:dyDescent="0.25">
      <c r="A2093" s="6" t="str">
        <f ca="1">no.</f>
        <v/>
      </c>
      <c r="E2093" s="4" t="str">
        <f ca="1">position</f>
        <v/>
      </c>
      <c r="I2093" s="318"/>
      <c r="L2093" s="4"/>
      <c r="N2093" s="6"/>
      <c r="P2093" s="20"/>
      <c r="Q2093" s="5" t="str">
        <f ca="1">score</f>
        <v/>
      </c>
      <c r="R2093" s="7" t="str">
        <f ca="1">rescore_pd</f>
        <v/>
      </c>
      <c r="S2093" s="310" t="str">
        <f ca="1">price</f>
        <v/>
      </c>
      <c r="U2093" s="4"/>
      <c r="V2093" s="4"/>
      <c r="W2093" s="215" t="str">
        <f ca="1">comm_pd</f>
        <v/>
      </c>
      <c r="X2093" s="11"/>
      <c r="Z2093" s="223"/>
    </row>
    <row r="2094" spans="1:26" x14ac:dyDescent="0.25">
      <c r="A2094" s="6" t="str">
        <f ca="1">no.</f>
        <v/>
      </c>
      <c r="E2094" s="4" t="str">
        <f ca="1">position</f>
        <v/>
      </c>
      <c r="I2094" s="318"/>
      <c r="L2094" s="4"/>
      <c r="N2094" s="6"/>
      <c r="P2094" s="20"/>
      <c r="Q2094" s="5" t="str">
        <f ca="1">score</f>
        <v/>
      </c>
      <c r="R2094" s="7" t="str">
        <f ca="1">rescore_pd</f>
        <v/>
      </c>
      <c r="S2094" s="310" t="str">
        <f ca="1">price</f>
        <v/>
      </c>
      <c r="U2094" s="4"/>
      <c r="V2094" s="4"/>
      <c r="W2094" s="215" t="str">
        <f ca="1">comm_pd</f>
        <v/>
      </c>
      <c r="X2094" s="11"/>
      <c r="Z2094" s="223"/>
    </row>
    <row r="2095" spans="1:26" x14ac:dyDescent="0.25">
      <c r="A2095" s="6" t="str">
        <f ca="1">no.</f>
        <v/>
      </c>
      <c r="E2095" s="4" t="str">
        <f ca="1">position</f>
        <v/>
      </c>
      <c r="I2095" s="318"/>
      <c r="L2095" s="4"/>
      <c r="N2095" s="6"/>
      <c r="P2095" s="20"/>
      <c r="Q2095" s="5" t="str">
        <f ca="1">score</f>
        <v/>
      </c>
      <c r="R2095" s="7" t="str">
        <f ca="1">rescore_pd</f>
        <v/>
      </c>
      <c r="S2095" s="310" t="str">
        <f ca="1">price</f>
        <v/>
      </c>
      <c r="U2095" s="4"/>
      <c r="V2095" s="4"/>
      <c r="W2095" s="215" t="str">
        <f ca="1">comm_pd</f>
        <v/>
      </c>
      <c r="X2095" s="11"/>
      <c r="Z2095" s="223"/>
    </row>
    <row r="2096" spans="1:26" x14ac:dyDescent="0.25">
      <c r="A2096" s="6" t="str">
        <f ca="1">no.</f>
        <v/>
      </c>
      <c r="E2096" s="4" t="str">
        <f ca="1">position</f>
        <v/>
      </c>
      <c r="I2096" s="318"/>
      <c r="L2096" s="4"/>
      <c r="N2096" s="6"/>
      <c r="P2096" s="20"/>
      <c r="Q2096" s="5" t="str">
        <f ca="1">score</f>
        <v/>
      </c>
      <c r="R2096" s="7" t="str">
        <f ca="1">rescore_pd</f>
        <v/>
      </c>
      <c r="S2096" s="310" t="str">
        <f ca="1">price</f>
        <v/>
      </c>
      <c r="U2096" s="4"/>
      <c r="V2096" s="4"/>
      <c r="W2096" s="215" t="str">
        <f ca="1">comm_pd</f>
        <v/>
      </c>
      <c r="X2096" s="11"/>
      <c r="Z2096" s="223"/>
    </row>
    <row r="2097" spans="1:26" x14ac:dyDescent="0.25">
      <c r="A2097" s="6" t="str">
        <f ca="1">no.</f>
        <v/>
      </c>
      <c r="E2097" s="4" t="str">
        <f ca="1">position</f>
        <v/>
      </c>
      <c r="I2097" s="318"/>
      <c r="L2097" s="4"/>
      <c r="N2097" s="6"/>
      <c r="P2097" s="20"/>
      <c r="Q2097" s="5" t="str">
        <f ca="1">score</f>
        <v/>
      </c>
      <c r="R2097" s="7" t="str">
        <f ca="1">rescore_pd</f>
        <v/>
      </c>
      <c r="S2097" s="310" t="str">
        <f ca="1">price</f>
        <v/>
      </c>
      <c r="U2097" s="4"/>
      <c r="V2097" s="4"/>
      <c r="W2097" s="215" t="str">
        <f ca="1">comm_pd</f>
        <v/>
      </c>
      <c r="X2097" s="11"/>
      <c r="Z2097" s="223"/>
    </row>
    <row r="2098" spans="1:26" x14ac:dyDescent="0.25">
      <c r="A2098" s="6" t="str">
        <f ca="1">no.</f>
        <v/>
      </c>
      <c r="E2098" s="4" t="str">
        <f ca="1">position</f>
        <v/>
      </c>
      <c r="I2098" s="318"/>
      <c r="L2098" s="4"/>
      <c r="N2098" s="6"/>
      <c r="P2098" s="20"/>
      <c r="Q2098" s="5" t="str">
        <f ca="1">score</f>
        <v/>
      </c>
      <c r="R2098" s="7" t="str">
        <f ca="1">rescore_pd</f>
        <v/>
      </c>
      <c r="S2098" s="310" t="str">
        <f ca="1">price</f>
        <v/>
      </c>
      <c r="U2098" s="4"/>
      <c r="V2098" s="4"/>
      <c r="W2098" s="215" t="str">
        <f ca="1">comm_pd</f>
        <v/>
      </c>
      <c r="X2098" s="11"/>
      <c r="Z2098" s="223"/>
    </row>
    <row r="2099" spans="1:26" x14ac:dyDescent="0.25">
      <c r="A2099" s="6" t="str">
        <f ca="1">no.</f>
        <v/>
      </c>
      <c r="E2099" s="4" t="str">
        <f ca="1">position</f>
        <v/>
      </c>
      <c r="I2099" s="318"/>
      <c r="L2099" s="4"/>
      <c r="N2099" s="6"/>
      <c r="P2099" s="20"/>
      <c r="Q2099" s="5" t="str">
        <f ca="1">score</f>
        <v/>
      </c>
      <c r="R2099" s="7" t="str">
        <f ca="1">rescore_pd</f>
        <v/>
      </c>
      <c r="S2099" s="310" t="str">
        <f ca="1">price</f>
        <v/>
      </c>
      <c r="U2099" s="4"/>
      <c r="V2099" s="4"/>
      <c r="W2099" s="215" t="str">
        <f ca="1">comm_pd</f>
        <v/>
      </c>
      <c r="X2099" s="11"/>
      <c r="Z2099" s="223"/>
    </row>
    <row r="2100" spans="1:26" x14ac:dyDescent="0.25">
      <c r="A2100" s="6" t="str">
        <f ca="1">no.</f>
        <v/>
      </c>
      <c r="E2100" s="4" t="str">
        <f ca="1">position</f>
        <v/>
      </c>
      <c r="I2100" s="318"/>
      <c r="L2100" s="4"/>
      <c r="N2100" s="6"/>
      <c r="P2100" s="20"/>
      <c r="Q2100" s="5" t="str">
        <f ca="1">score</f>
        <v/>
      </c>
      <c r="R2100" s="7" t="str">
        <f ca="1">rescore_pd</f>
        <v/>
      </c>
      <c r="S2100" s="310" t="str">
        <f ca="1">price</f>
        <v/>
      </c>
      <c r="U2100" s="4"/>
      <c r="V2100" s="4"/>
      <c r="W2100" s="215" t="str">
        <f ca="1">comm_pd</f>
        <v/>
      </c>
      <c r="X2100" s="11"/>
      <c r="Z2100" s="223"/>
    </row>
    <row r="2101" spans="1:26" x14ac:dyDescent="0.25">
      <c r="A2101" s="6" t="str">
        <f ca="1">no.</f>
        <v/>
      </c>
      <c r="E2101" s="4" t="str">
        <f ca="1">position</f>
        <v/>
      </c>
      <c r="I2101" s="318"/>
      <c r="L2101" s="4"/>
      <c r="N2101" s="6"/>
      <c r="P2101" s="20"/>
      <c r="Q2101" s="5" t="str">
        <f ca="1">score</f>
        <v/>
      </c>
      <c r="R2101" s="7" t="str">
        <f ca="1">rescore_pd</f>
        <v/>
      </c>
      <c r="S2101" s="310" t="str">
        <f ca="1">price</f>
        <v/>
      </c>
      <c r="U2101" s="4"/>
      <c r="V2101" s="4"/>
      <c r="W2101" s="215" t="str">
        <f ca="1">comm_pd</f>
        <v/>
      </c>
      <c r="X2101" s="11"/>
      <c r="Z2101" s="223"/>
    </row>
    <row r="2102" spans="1:26" x14ac:dyDescent="0.25">
      <c r="A2102" s="6" t="str">
        <f ca="1">no.</f>
        <v/>
      </c>
      <c r="E2102" s="4" t="str">
        <f ca="1">position</f>
        <v/>
      </c>
      <c r="I2102" s="318"/>
      <c r="L2102" s="4"/>
      <c r="N2102" s="6"/>
      <c r="P2102" s="20"/>
      <c r="Q2102" s="5" t="str">
        <f ca="1">score</f>
        <v/>
      </c>
      <c r="R2102" s="7" t="str">
        <f ca="1">rescore_pd</f>
        <v/>
      </c>
      <c r="S2102" s="310" t="str">
        <f ca="1">price</f>
        <v/>
      </c>
      <c r="U2102" s="4"/>
      <c r="V2102" s="4"/>
      <c r="W2102" s="215" t="str">
        <f ca="1">comm_pd</f>
        <v/>
      </c>
      <c r="X2102" s="11"/>
      <c r="Z2102" s="223"/>
    </row>
    <row r="2103" spans="1:26" x14ac:dyDescent="0.25">
      <c r="A2103" s="6" t="str">
        <f ca="1">no.</f>
        <v/>
      </c>
      <c r="E2103" s="4" t="str">
        <f ca="1">position</f>
        <v/>
      </c>
      <c r="I2103" s="318"/>
      <c r="L2103" s="4"/>
      <c r="N2103" s="6"/>
      <c r="P2103" s="20"/>
      <c r="Q2103" s="5" t="str">
        <f ca="1">score</f>
        <v/>
      </c>
      <c r="R2103" s="7" t="str">
        <f ca="1">rescore_pd</f>
        <v/>
      </c>
      <c r="S2103" s="310" t="str">
        <f ca="1">price</f>
        <v/>
      </c>
      <c r="U2103" s="4"/>
      <c r="V2103" s="4"/>
      <c r="W2103" s="215" t="str">
        <f ca="1">comm_pd</f>
        <v/>
      </c>
      <c r="X2103" s="11"/>
      <c r="Z2103" s="223"/>
    </row>
    <row r="2104" spans="1:26" x14ac:dyDescent="0.25">
      <c r="A2104" s="6" t="str">
        <f ca="1">no.</f>
        <v/>
      </c>
      <c r="E2104" s="4" t="str">
        <f ca="1">position</f>
        <v/>
      </c>
      <c r="I2104" s="318"/>
      <c r="L2104" s="4"/>
      <c r="N2104" s="6"/>
      <c r="P2104" s="20"/>
      <c r="Q2104" s="5" t="str">
        <f ca="1">score</f>
        <v/>
      </c>
      <c r="R2104" s="7" t="str">
        <f ca="1">rescore_pd</f>
        <v/>
      </c>
      <c r="S2104" s="310" t="str">
        <f ca="1">price</f>
        <v/>
      </c>
      <c r="U2104" s="4"/>
      <c r="V2104" s="4"/>
      <c r="W2104" s="215" t="str">
        <f ca="1">comm_pd</f>
        <v/>
      </c>
      <c r="X2104" s="11"/>
      <c r="Z2104" s="223"/>
    </row>
    <row r="2105" spans="1:26" x14ac:dyDescent="0.25">
      <c r="A2105" s="6" t="str">
        <f ca="1">no.</f>
        <v/>
      </c>
      <c r="E2105" s="4" t="str">
        <f ca="1">position</f>
        <v/>
      </c>
      <c r="I2105" s="318"/>
      <c r="L2105" s="4"/>
      <c r="N2105" s="6"/>
      <c r="P2105" s="20"/>
      <c r="Q2105" s="5" t="str">
        <f ca="1">score</f>
        <v/>
      </c>
      <c r="R2105" s="7" t="str">
        <f ca="1">rescore_pd</f>
        <v/>
      </c>
      <c r="S2105" s="310" t="str">
        <f ca="1">price</f>
        <v/>
      </c>
      <c r="U2105" s="4"/>
      <c r="V2105" s="4"/>
      <c r="W2105" s="215" t="str">
        <f ca="1">comm_pd</f>
        <v/>
      </c>
      <c r="X2105" s="11"/>
      <c r="Z2105" s="223"/>
    </row>
    <row r="2106" spans="1:26" x14ac:dyDescent="0.25">
      <c r="A2106" s="6" t="str">
        <f ca="1">no.</f>
        <v/>
      </c>
      <c r="E2106" s="4" t="str">
        <f ca="1">position</f>
        <v/>
      </c>
      <c r="I2106" s="318"/>
      <c r="L2106" s="4"/>
      <c r="N2106" s="6"/>
      <c r="P2106" s="20"/>
      <c r="Q2106" s="5" t="str">
        <f ca="1">score</f>
        <v/>
      </c>
      <c r="R2106" s="7" t="str">
        <f ca="1">rescore_pd</f>
        <v/>
      </c>
      <c r="S2106" s="310" t="str">
        <f ca="1">price</f>
        <v/>
      </c>
      <c r="U2106" s="4"/>
      <c r="V2106" s="4"/>
      <c r="W2106" s="215" t="str">
        <f ca="1">comm_pd</f>
        <v/>
      </c>
      <c r="X2106" s="11"/>
      <c r="Z2106" s="223"/>
    </row>
    <row r="2107" spans="1:26" x14ac:dyDescent="0.25">
      <c r="A2107" s="6" t="str">
        <f ca="1">no.</f>
        <v/>
      </c>
      <c r="E2107" s="4" t="str">
        <f ca="1">position</f>
        <v/>
      </c>
      <c r="I2107" s="318"/>
      <c r="L2107" s="4"/>
      <c r="N2107" s="6"/>
      <c r="P2107" s="20"/>
      <c r="Q2107" s="5" t="str">
        <f ca="1">score</f>
        <v/>
      </c>
      <c r="R2107" s="7" t="str">
        <f ca="1">rescore_pd</f>
        <v/>
      </c>
      <c r="S2107" s="310" t="str">
        <f ca="1">price</f>
        <v/>
      </c>
      <c r="U2107" s="4"/>
      <c r="V2107" s="4"/>
      <c r="W2107" s="215" t="str">
        <f ca="1">comm_pd</f>
        <v/>
      </c>
      <c r="X2107" s="11"/>
      <c r="Z2107" s="223"/>
    </row>
    <row r="2108" spans="1:26" x14ac:dyDescent="0.25">
      <c r="A2108" s="6" t="str">
        <f ca="1">no.</f>
        <v/>
      </c>
      <c r="E2108" s="4" t="str">
        <f ca="1">position</f>
        <v/>
      </c>
      <c r="I2108" s="318"/>
      <c r="L2108" s="4"/>
      <c r="N2108" s="6"/>
      <c r="P2108" s="20"/>
      <c r="Q2108" s="5" t="str">
        <f ca="1">score</f>
        <v/>
      </c>
      <c r="R2108" s="7" t="str">
        <f ca="1">rescore_pd</f>
        <v/>
      </c>
      <c r="S2108" s="310" t="str">
        <f ca="1">price</f>
        <v/>
      </c>
      <c r="U2108" s="4"/>
      <c r="V2108" s="4"/>
      <c r="W2108" s="215" t="str">
        <f ca="1">comm_pd</f>
        <v/>
      </c>
      <c r="X2108" s="11"/>
      <c r="Z2108" s="223"/>
    </row>
    <row r="2109" spans="1:26" x14ac:dyDescent="0.25">
      <c r="A2109" s="6" t="str">
        <f ca="1">no.</f>
        <v/>
      </c>
      <c r="E2109" s="4" t="str">
        <f ca="1">position</f>
        <v/>
      </c>
      <c r="I2109" s="318"/>
      <c r="L2109" s="4"/>
      <c r="N2109" s="6"/>
      <c r="P2109" s="20"/>
      <c r="Q2109" s="5" t="str">
        <f ca="1">score</f>
        <v/>
      </c>
      <c r="R2109" s="7" t="str">
        <f ca="1">rescore_pd</f>
        <v/>
      </c>
      <c r="S2109" s="310" t="str">
        <f ca="1">price</f>
        <v/>
      </c>
      <c r="U2109" s="4"/>
      <c r="V2109" s="4"/>
      <c r="W2109" s="215" t="str">
        <f ca="1">comm_pd</f>
        <v/>
      </c>
      <c r="X2109" s="11"/>
      <c r="Z2109" s="223"/>
    </row>
    <row r="2110" spans="1:26" x14ac:dyDescent="0.25">
      <c r="A2110" s="6" t="str">
        <f ca="1">no.</f>
        <v/>
      </c>
      <c r="E2110" s="4" t="str">
        <f ca="1">position</f>
        <v/>
      </c>
      <c r="I2110" s="318"/>
      <c r="L2110" s="4"/>
      <c r="N2110" s="6"/>
      <c r="P2110" s="20"/>
      <c r="Q2110" s="5" t="str">
        <f ca="1">score</f>
        <v/>
      </c>
      <c r="R2110" s="7" t="str">
        <f ca="1">rescore_pd</f>
        <v/>
      </c>
      <c r="S2110" s="310" t="str">
        <f ca="1">price</f>
        <v/>
      </c>
      <c r="U2110" s="4"/>
      <c r="V2110" s="4"/>
      <c r="W2110" s="215" t="str">
        <f ca="1">comm_pd</f>
        <v/>
      </c>
      <c r="X2110" s="11"/>
      <c r="Z2110" s="223"/>
    </row>
    <row r="2111" spans="1:26" x14ac:dyDescent="0.25">
      <c r="A2111" s="6" t="str">
        <f ca="1">no.</f>
        <v/>
      </c>
      <c r="E2111" s="4" t="str">
        <f ca="1">position</f>
        <v/>
      </c>
      <c r="I2111" s="318"/>
      <c r="L2111" s="4"/>
      <c r="N2111" s="6"/>
      <c r="P2111" s="20"/>
      <c r="Q2111" s="5" t="str">
        <f ca="1">score</f>
        <v/>
      </c>
      <c r="R2111" s="7" t="str">
        <f ca="1">rescore_pd</f>
        <v/>
      </c>
      <c r="S2111" s="310" t="str">
        <f ca="1">price</f>
        <v/>
      </c>
      <c r="U2111" s="4"/>
      <c r="V2111" s="4"/>
      <c r="W2111" s="215" t="str">
        <f ca="1">comm_pd</f>
        <v/>
      </c>
      <c r="X2111" s="11"/>
      <c r="Z2111" s="223"/>
    </row>
    <row r="2112" spans="1:26" x14ac:dyDescent="0.25">
      <c r="A2112" s="6" t="str">
        <f ca="1">no.</f>
        <v/>
      </c>
      <c r="E2112" s="4" t="str">
        <f ca="1">position</f>
        <v/>
      </c>
      <c r="I2112" s="318"/>
      <c r="L2112" s="4"/>
      <c r="N2112" s="6"/>
      <c r="P2112" s="20"/>
      <c r="Q2112" s="5" t="str">
        <f ca="1">score</f>
        <v/>
      </c>
      <c r="R2112" s="7" t="str">
        <f ca="1">rescore_pd</f>
        <v/>
      </c>
      <c r="S2112" s="310" t="str">
        <f ca="1">price</f>
        <v/>
      </c>
      <c r="U2112" s="4"/>
      <c r="V2112" s="4"/>
      <c r="W2112" s="215" t="str">
        <f ca="1">comm_pd</f>
        <v/>
      </c>
      <c r="X2112" s="11"/>
      <c r="Z2112" s="223"/>
    </row>
    <row r="2113" spans="1:26" x14ac:dyDescent="0.25">
      <c r="A2113" s="6" t="str">
        <f ca="1">no.</f>
        <v/>
      </c>
      <c r="E2113" s="4" t="str">
        <f ca="1">position</f>
        <v/>
      </c>
      <c r="I2113" s="318"/>
      <c r="L2113" s="4"/>
      <c r="N2113" s="6"/>
      <c r="P2113" s="20"/>
      <c r="Q2113" s="5" t="str">
        <f ca="1">score</f>
        <v/>
      </c>
      <c r="R2113" s="7" t="str">
        <f ca="1">rescore_pd</f>
        <v/>
      </c>
      <c r="S2113" s="310" t="str">
        <f ca="1">price</f>
        <v/>
      </c>
      <c r="U2113" s="4"/>
      <c r="V2113" s="4"/>
      <c r="W2113" s="215" t="str">
        <f ca="1">comm_pd</f>
        <v/>
      </c>
      <c r="X2113" s="11"/>
      <c r="Z2113" s="223"/>
    </row>
    <row r="2114" spans="1:26" x14ac:dyDescent="0.25">
      <c r="A2114" s="6" t="str">
        <f ca="1">no.</f>
        <v/>
      </c>
      <c r="E2114" s="4" t="str">
        <f ca="1">position</f>
        <v/>
      </c>
      <c r="I2114" s="318"/>
      <c r="L2114" s="4"/>
      <c r="N2114" s="6"/>
      <c r="P2114" s="20"/>
      <c r="Q2114" s="5" t="str">
        <f ca="1">score</f>
        <v/>
      </c>
      <c r="R2114" s="7" t="str">
        <f ca="1">rescore_pd</f>
        <v/>
      </c>
      <c r="S2114" s="310" t="str">
        <f ca="1">price</f>
        <v/>
      </c>
      <c r="U2114" s="4"/>
      <c r="V2114" s="4"/>
      <c r="W2114" s="215" t="str">
        <f ca="1">comm_pd</f>
        <v/>
      </c>
      <c r="X2114" s="11"/>
      <c r="Z2114" s="223"/>
    </row>
    <row r="2115" spans="1:26" x14ac:dyDescent="0.25">
      <c r="A2115" s="6" t="str">
        <f ca="1">no.</f>
        <v/>
      </c>
      <c r="E2115" s="4" t="str">
        <f ca="1">position</f>
        <v/>
      </c>
      <c r="I2115" s="318"/>
      <c r="L2115" s="4"/>
      <c r="N2115" s="6"/>
      <c r="P2115" s="20"/>
      <c r="Q2115" s="5" t="str">
        <f ca="1">score</f>
        <v/>
      </c>
      <c r="R2115" s="7" t="str">
        <f ca="1">rescore_pd</f>
        <v/>
      </c>
      <c r="S2115" s="310" t="str">
        <f ca="1">price</f>
        <v/>
      </c>
      <c r="U2115" s="4"/>
      <c r="V2115" s="4"/>
      <c r="W2115" s="215" t="str">
        <f ca="1">comm_pd</f>
        <v/>
      </c>
      <c r="X2115" s="11"/>
      <c r="Z2115" s="223"/>
    </row>
    <row r="2116" spans="1:26" x14ac:dyDescent="0.25">
      <c r="A2116" s="6" t="str">
        <f ca="1">no.</f>
        <v/>
      </c>
      <c r="E2116" s="4" t="str">
        <f ca="1">position</f>
        <v/>
      </c>
      <c r="I2116" s="318"/>
      <c r="L2116" s="4"/>
      <c r="N2116" s="6"/>
      <c r="P2116" s="20"/>
      <c r="Q2116" s="5" t="str">
        <f ca="1">score</f>
        <v/>
      </c>
      <c r="R2116" s="7" t="str">
        <f ca="1">rescore_pd</f>
        <v/>
      </c>
      <c r="S2116" s="310" t="str">
        <f ca="1">price</f>
        <v/>
      </c>
      <c r="U2116" s="4"/>
      <c r="V2116" s="4"/>
      <c r="W2116" s="215" t="str">
        <f ca="1">comm_pd</f>
        <v/>
      </c>
      <c r="X2116" s="11"/>
      <c r="Z2116" s="223"/>
    </row>
    <row r="2117" spans="1:26" x14ac:dyDescent="0.25">
      <c r="A2117" s="6" t="str">
        <f ca="1">no.</f>
        <v/>
      </c>
      <c r="E2117" s="4" t="str">
        <f ca="1">position</f>
        <v/>
      </c>
      <c r="I2117" s="318"/>
      <c r="L2117" s="4"/>
      <c r="N2117" s="6"/>
      <c r="P2117" s="20"/>
      <c r="Q2117" s="5" t="str">
        <f ca="1">score</f>
        <v/>
      </c>
      <c r="R2117" s="7" t="str">
        <f ca="1">rescore_pd</f>
        <v/>
      </c>
      <c r="S2117" s="310" t="str">
        <f ca="1">price</f>
        <v/>
      </c>
      <c r="U2117" s="4"/>
      <c r="V2117" s="4"/>
      <c r="W2117" s="215" t="str">
        <f ca="1">comm_pd</f>
        <v/>
      </c>
      <c r="X2117" s="11"/>
      <c r="Z2117" s="223"/>
    </row>
    <row r="2118" spans="1:26" x14ac:dyDescent="0.25">
      <c r="A2118" s="6" t="str">
        <f ca="1">no.</f>
        <v/>
      </c>
      <c r="E2118" s="4" t="str">
        <f ca="1">position</f>
        <v/>
      </c>
      <c r="I2118" s="318"/>
      <c r="L2118" s="4"/>
      <c r="N2118" s="6"/>
      <c r="P2118" s="20"/>
      <c r="Q2118" s="5" t="str">
        <f ca="1">score</f>
        <v/>
      </c>
      <c r="R2118" s="7" t="str">
        <f ca="1">rescore_pd</f>
        <v/>
      </c>
      <c r="S2118" s="310" t="str">
        <f ca="1">price</f>
        <v/>
      </c>
      <c r="U2118" s="4"/>
      <c r="V2118" s="4"/>
      <c r="W2118" s="215" t="str">
        <f ca="1">comm_pd</f>
        <v/>
      </c>
      <c r="X2118" s="11"/>
      <c r="Z2118" s="223"/>
    </row>
    <row r="2119" spans="1:26" x14ac:dyDescent="0.25">
      <c r="A2119" s="6" t="str">
        <f ca="1">no.</f>
        <v/>
      </c>
      <c r="E2119" s="4" t="str">
        <f ca="1">position</f>
        <v/>
      </c>
      <c r="I2119" s="318"/>
      <c r="L2119" s="4"/>
      <c r="N2119" s="6"/>
      <c r="P2119" s="20"/>
      <c r="Q2119" s="5" t="str">
        <f ca="1">score</f>
        <v/>
      </c>
      <c r="R2119" s="7" t="str">
        <f ca="1">rescore_pd</f>
        <v/>
      </c>
      <c r="S2119" s="310" t="str">
        <f ca="1">price</f>
        <v/>
      </c>
      <c r="U2119" s="4"/>
      <c r="V2119" s="4"/>
      <c r="W2119" s="215" t="str">
        <f ca="1">comm_pd</f>
        <v/>
      </c>
      <c r="X2119" s="11"/>
      <c r="Z2119" s="223"/>
    </row>
    <row r="2120" spans="1:26" x14ac:dyDescent="0.25">
      <c r="A2120" s="6" t="str">
        <f ca="1">no.</f>
        <v/>
      </c>
      <c r="E2120" s="4" t="str">
        <f ca="1">position</f>
        <v/>
      </c>
      <c r="I2120" s="318"/>
      <c r="L2120" s="4"/>
      <c r="N2120" s="6"/>
      <c r="P2120" s="20"/>
      <c r="Q2120" s="5" t="str">
        <f ca="1">score</f>
        <v/>
      </c>
      <c r="R2120" s="7" t="str">
        <f ca="1">rescore_pd</f>
        <v/>
      </c>
      <c r="S2120" s="310" t="str">
        <f ca="1">price</f>
        <v/>
      </c>
      <c r="U2120" s="4"/>
      <c r="V2120" s="4"/>
      <c r="W2120" s="215" t="str">
        <f ca="1">comm_pd</f>
        <v/>
      </c>
      <c r="X2120" s="11"/>
      <c r="Z2120" s="223"/>
    </row>
    <row r="2121" spans="1:26" x14ac:dyDescent="0.25">
      <c r="A2121" s="6" t="str">
        <f ca="1">no.</f>
        <v/>
      </c>
      <c r="E2121" s="4" t="str">
        <f ca="1">position</f>
        <v/>
      </c>
      <c r="I2121" s="318"/>
      <c r="L2121" s="4"/>
      <c r="N2121" s="6"/>
      <c r="P2121" s="20"/>
      <c r="Q2121" s="5" t="str">
        <f ca="1">score</f>
        <v/>
      </c>
      <c r="R2121" s="7" t="str">
        <f ca="1">rescore_pd</f>
        <v/>
      </c>
      <c r="S2121" s="310" t="str">
        <f ca="1">price</f>
        <v/>
      </c>
      <c r="U2121" s="4"/>
      <c r="V2121" s="4"/>
      <c r="W2121" s="215" t="str">
        <f ca="1">comm_pd</f>
        <v/>
      </c>
      <c r="X2121" s="11"/>
      <c r="Z2121" s="223"/>
    </row>
    <row r="2122" spans="1:26" x14ac:dyDescent="0.25">
      <c r="A2122" s="6" t="str">
        <f ca="1">no.</f>
        <v/>
      </c>
      <c r="E2122" s="4" t="str">
        <f ca="1">position</f>
        <v/>
      </c>
      <c r="I2122" s="318"/>
      <c r="L2122" s="4"/>
      <c r="N2122" s="6"/>
      <c r="P2122" s="20"/>
      <c r="Q2122" s="5" t="str">
        <f ca="1">score</f>
        <v/>
      </c>
      <c r="R2122" s="7" t="str">
        <f ca="1">rescore_pd</f>
        <v/>
      </c>
      <c r="S2122" s="310" t="str">
        <f ca="1">price</f>
        <v/>
      </c>
      <c r="U2122" s="4"/>
      <c r="V2122" s="4"/>
      <c r="W2122" s="215" t="str">
        <f ca="1">comm_pd</f>
        <v/>
      </c>
      <c r="X2122" s="11"/>
      <c r="Z2122" s="223"/>
    </row>
    <row r="2123" spans="1:26" x14ac:dyDescent="0.25">
      <c r="A2123" s="6" t="str">
        <f ca="1">no.</f>
        <v/>
      </c>
      <c r="E2123" s="4" t="str">
        <f ca="1">position</f>
        <v/>
      </c>
      <c r="I2123" s="318"/>
      <c r="L2123" s="4"/>
      <c r="N2123" s="6"/>
      <c r="P2123" s="20"/>
      <c r="Q2123" s="5" t="str">
        <f ca="1">score</f>
        <v/>
      </c>
      <c r="R2123" s="7" t="str">
        <f ca="1">rescore_pd</f>
        <v/>
      </c>
      <c r="S2123" s="310" t="str">
        <f ca="1">price</f>
        <v/>
      </c>
      <c r="U2123" s="4"/>
      <c r="V2123" s="4"/>
      <c r="W2123" s="215" t="str">
        <f ca="1">comm_pd</f>
        <v/>
      </c>
      <c r="X2123" s="11"/>
      <c r="Z2123" s="223"/>
    </row>
    <row r="2124" spans="1:26" x14ac:dyDescent="0.25">
      <c r="A2124" s="6" t="str">
        <f ca="1">no.</f>
        <v/>
      </c>
      <c r="E2124" s="4" t="str">
        <f ca="1">position</f>
        <v/>
      </c>
      <c r="I2124" s="318"/>
      <c r="L2124" s="4"/>
      <c r="N2124" s="6"/>
      <c r="P2124" s="20"/>
      <c r="Q2124" s="5" t="str">
        <f ca="1">score</f>
        <v/>
      </c>
      <c r="R2124" s="7" t="str">
        <f ca="1">rescore_pd</f>
        <v/>
      </c>
      <c r="S2124" s="310" t="str">
        <f ca="1">price</f>
        <v/>
      </c>
      <c r="U2124" s="4"/>
      <c r="V2124" s="4"/>
      <c r="W2124" s="215" t="str">
        <f ca="1">comm_pd</f>
        <v/>
      </c>
      <c r="X2124" s="11"/>
      <c r="Z2124" s="223"/>
    </row>
    <row r="2125" spans="1:26" x14ac:dyDescent="0.25">
      <c r="A2125" s="6" t="str">
        <f ca="1">no.</f>
        <v/>
      </c>
      <c r="E2125" s="4" t="str">
        <f ca="1">position</f>
        <v/>
      </c>
      <c r="I2125" s="318"/>
      <c r="L2125" s="4"/>
      <c r="N2125" s="6"/>
      <c r="P2125" s="20"/>
      <c r="Q2125" s="5" t="str">
        <f ca="1">score</f>
        <v/>
      </c>
      <c r="R2125" s="7" t="str">
        <f ca="1">rescore_pd</f>
        <v/>
      </c>
      <c r="S2125" s="310" t="str">
        <f ca="1">price</f>
        <v/>
      </c>
      <c r="U2125" s="4"/>
      <c r="V2125" s="4"/>
      <c r="W2125" s="215" t="str">
        <f ca="1">comm_pd</f>
        <v/>
      </c>
      <c r="X2125" s="11"/>
      <c r="Z2125" s="223"/>
    </row>
    <row r="2126" spans="1:26" x14ac:dyDescent="0.25">
      <c r="A2126" s="6" t="str">
        <f ca="1">no.</f>
        <v/>
      </c>
      <c r="E2126" s="4" t="str">
        <f ca="1">position</f>
        <v/>
      </c>
      <c r="I2126" s="318"/>
      <c r="L2126" s="4"/>
      <c r="N2126" s="6"/>
      <c r="P2126" s="20"/>
      <c r="Q2126" s="5" t="str">
        <f ca="1">score</f>
        <v/>
      </c>
      <c r="R2126" s="7" t="str">
        <f ca="1">rescore_pd</f>
        <v/>
      </c>
      <c r="S2126" s="310" t="str">
        <f ca="1">price</f>
        <v/>
      </c>
      <c r="U2126" s="4"/>
      <c r="V2126" s="4"/>
      <c r="W2126" s="215" t="str">
        <f ca="1">comm_pd</f>
        <v/>
      </c>
      <c r="X2126" s="11"/>
      <c r="Z2126" s="223"/>
    </row>
    <row r="2127" spans="1:26" x14ac:dyDescent="0.25">
      <c r="A2127" s="6" t="str">
        <f ca="1">no.</f>
        <v/>
      </c>
      <c r="E2127" s="4" t="str">
        <f ca="1">position</f>
        <v/>
      </c>
      <c r="I2127" s="318"/>
      <c r="L2127" s="4"/>
      <c r="N2127" s="6"/>
      <c r="P2127" s="20"/>
      <c r="Q2127" s="5" t="str">
        <f ca="1">score</f>
        <v/>
      </c>
      <c r="R2127" s="7" t="str">
        <f ca="1">rescore_pd</f>
        <v/>
      </c>
      <c r="S2127" s="310" t="str">
        <f ca="1">price</f>
        <v/>
      </c>
      <c r="U2127" s="4"/>
      <c r="V2127" s="4"/>
      <c r="W2127" s="215" t="str">
        <f ca="1">comm_pd</f>
        <v/>
      </c>
      <c r="X2127" s="11"/>
      <c r="Z2127" s="223"/>
    </row>
    <row r="2128" spans="1:26" x14ac:dyDescent="0.25">
      <c r="A2128" s="6" t="str">
        <f ca="1">no.</f>
        <v/>
      </c>
      <c r="E2128" s="4" t="str">
        <f ca="1">position</f>
        <v/>
      </c>
      <c r="I2128" s="318"/>
      <c r="L2128" s="4"/>
      <c r="N2128" s="6"/>
      <c r="P2128" s="20"/>
      <c r="Q2128" s="5" t="str">
        <f ca="1">score</f>
        <v/>
      </c>
      <c r="R2128" s="7" t="str">
        <f ca="1">rescore_pd</f>
        <v/>
      </c>
      <c r="S2128" s="310" t="str">
        <f ca="1">price</f>
        <v/>
      </c>
      <c r="U2128" s="4"/>
      <c r="V2128" s="4"/>
      <c r="W2128" s="215" t="str">
        <f ca="1">comm_pd</f>
        <v/>
      </c>
      <c r="X2128" s="11"/>
      <c r="Z2128" s="223"/>
    </row>
    <row r="2129" spans="1:26" x14ac:dyDescent="0.25">
      <c r="A2129" s="6" t="str">
        <f ca="1">no.</f>
        <v/>
      </c>
      <c r="E2129" s="4" t="str">
        <f ca="1">position</f>
        <v/>
      </c>
      <c r="I2129" s="318"/>
      <c r="L2129" s="4"/>
      <c r="N2129" s="6"/>
      <c r="P2129" s="20"/>
      <c r="Q2129" s="5" t="str">
        <f ca="1">score</f>
        <v/>
      </c>
      <c r="R2129" s="7" t="str">
        <f ca="1">rescore_pd</f>
        <v/>
      </c>
      <c r="S2129" s="310" t="str">
        <f ca="1">price</f>
        <v/>
      </c>
      <c r="U2129" s="4"/>
      <c r="V2129" s="4"/>
      <c r="W2129" s="215" t="str">
        <f ca="1">comm_pd</f>
        <v/>
      </c>
      <c r="X2129" s="11"/>
      <c r="Z2129" s="223"/>
    </row>
    <row r="2130" spans="1:26" x14ac:dyDescent="0.25">
      <c r="A2130" s="6" t="str">
        <f ca="1">no.</f>
        <v/>
      </c>
      <c r="E2130" s="4" t="str">
        <f ca="1">position</f>
        <v/>
      </c>
      <c r="I2130" s="318"/>
      <c r="L2130" s="4"/>
      <c r="N2130" s="6"/>
      <c r="P2130" s="20"/>
      <c r="Q2130" s="5" t="str">
        <f ca="1">score</f>
        <v/>
      </c>
      <c r="R2130" s="7" t="str">
        <f ca="1">rescore_pd</f>
        <v/>
      </c>
      <c r="S2130" s="310" t="str">
        <f ca="1">price</f>
        <v/>
      </c>
      <c r="U2130" s="4"/>
      <c r="V2130" s="4"/>
      <c r="W2130" s="215" t="str">
        <f ca="1">comm_pd</f>
        <v/>
      </c>
      <c r="X2130" s="11"/>
      <c r="Z2130" s="223"/>
    </row>
    <row r="2131" spans="1:26" x14ac:dyDescent="0.25">
      <c r="A2131" s="6" t="str">
        <f ca="1">no.</f>
        <v/>
      </c>
      <c r="E2131" s="4" t="str">
        <f ca="1">position</f>
        <v/>
      </c>
      <c r="I2131" s="318"/>
      <c r="L2131" s="4"/>
      <c r="N2131" s="6"/>
      <c r="P2131" s="20"/>
      <c r="Q2131" s="5" t="str">
        <f ca="1">score</f>
        <v/>
      </c>
      <c r="R2131" s="7" t="str">
        <f ca="1">rescore_pd</f>
        <v/>
      </c>
      <c r="S2131" s="310" t="str">
        <f ca="1">price</f>
        <v/>
      </c>
      <c r="U2131" s="4"/>
      <c r="V2131" s="4"/>
      <c r="W2131" s="215" t="str">
        <f ca="1">comm_pd</f>
        <v/>
      </c>
      <c r="X2131" s="11"/>
      <c r="Z2131" s="223"/>
    </row>
    <row r="2132" spans="1:26" x14ac:dyDescent="0.25">
      <c r="A2132" s="6" t="str">
        <f ca="1">no.</f>
        <v/>
      </c>
      <c r="E2132" s="4" t="str">
        <f ca="1">position</f>
        <v/>
      </c>
      <c r="I2132" s="318"/>
      <c r="L2132" s="4"/>
      <c r="N2132" s="6"/>
      <c r="P2132" s="20"/>
      <c r="Q2132" s="5" t="str">
        <f ca="1">score</f>
        <v/>
      </c>
      <c r="R2132" s="7" t="str">
        <f ca="1">rescore_pd</f>
        <v/>
      </c>
      <c r="S2132" s="310" t="str">
        <f ca="1">price</f>
        <v/>
      </c>
      <c r="U2132" s="4"/>
      <c r="V2132" s="4"/>
      <c r="W2132" s="215" t="str">
        <f ca="1">comm_pd</f>
        <v/>
      </c>
      <c r="X2132" s="11"/>
      <c r="Z2132" s="223"/>
    </row>
    <row r="2133" spans="1:26" x14ac:dyDescent="0.25">
      <c r="A2133" s="6" t="str">
        <f ca="1">no.</f>
        <v/>
      </c>
      <c r="E2133" s="4" t="str">
        <f ca="1">position</f>
        <v/>
      </c>
      <c r="I2133" s="318"/>
      <c r="L2133" s="4"/>
      <c r="N2133" s="6"/>
      <c r="P2133" s="20"/>
      <c r="Q2133" s="5" t="str">
        <f ca="1">score</f>
        <v/>
      </c>
      <c r="R2133" s="7" t="str">
        <f ca="1">rescore_pd</f>
        <v/>
      </c>
      <c r="S2133" s="310" t="str">
        <f ca="1">price</f>
        <v/>
      </c>
      <c r="U2133" s="4"/>
      <c r="V2133" s="4"/>
      <c r="W2133" s="215" t="str">
        <f ca="1">comm_pd</f>
        <v/>
      </c>
      <c r="X2133" s="11"/>
      <c r="Z2133" s="223"/>
    </row>
    <row r="2134" spans="1:26" x14ac:dyDescent="0.25">
      <c r="A2134" s="6" t="str">
        <f ca="1">no.</f>
        <v/>
      </c>
      <c r="E2134" s="4" t="str">
        <f ca="1">position</f>
        <v/>
      </c>
      <c r="I2134" s="318"/>
      <c r="L2134" s="4"/>
      <c r="N2134" s="6"/>
      <c r="P2134" s="20"/>
      <c r="Q2134" s="5" t="str">
        <f ca="1">score</f>
        <v/>
      </c>
      <c r="R2134" s="7" t="str">
        <f ca="1">rescore_pd</f>
        <v/>
      </c>
      <c r="S2134" s="310" t="str">
        <f ca="1">price</f>
        <v/>
      </c>
      <c r="U2134" s="4"/>
      <c r="V2134" s="4"/>
      <c r="W2134" s="215" t="str">
        <f ca="1">comm_pd</f>
        <v/>
      </c>
      <c r="X2134" s="11"/>
      <c r="Z2134" s="223"/>
    </row>
    <row r="2135" spans="1:26" x14ac:dyDescent="0.25">
      <c r="A2135" s="6" t="str">
        <f ca="1">no.</f>
        <v/>
      </c>
      <c r="E2135" s="4" t="str">
        <f ca="1">position</f>
        <v/>
      </c>
      <c r="I2135" s="318"/>
      <c r="L2135" s="4"/>
      <c r="N2135" s="6"/>
      <c r="P2135" s="20"/>
      <c r="Q2135" s="5" t="str">
        <f ca="1">score</f>
        <v/>
      </c>
      <c r="R2135" s="7" t="str">
        <f ca="1">rescore_pd</f>
        <v/>
      </c>
      <c r="S2135" s="310" t="str">
        <f ca="1">price</f>
        <v/>
      </c>
      <c r="U2135" s="4"/>
      <c r="V2135" s="4"/>
      <c r="W2135" s="215" t="str">
        <f ca="1">comm_pd</f>
        <v/>
      </c>
      <c r="X2135" s="11"/>
      <c r="Z2135" s="223"/>
    </row>
    <row r="2136" spans="1:26" x14ac:dyDescent="0.25">
      <c r="A2136" s="6" t="str">
        <f ca="1">no.</f>
        <v/>
      </c>
      <c r="E2136" s="4" t="str">
        <f ca="1">position</f>
        <v/>
      </c>
      <c r="I2136" s="318"/>
      <c r="L2136" s="4"/>
      <c r="N2136" s="6"/>
      <c r="P2136" s="20"/>
      <c r="Q2136" s="5" t="str">
        <f ca="1">score</f>
        <v/>
      </c>
      <c r="R2136" s="7" t="str">
        <f ca="1">rescore_pd</f>
        <v/>
      </c>
      <c r="S2136" s="310" t="str">
        <f ca="1">price</f>
        <v/>
      </c>
      <c r="U2136" s="4"/>
      <c r="V2136" s="4"/>
      <c r="W2136" s="215" t="str">
        <f ca="1">comm_pd</f>
        <v/>
      </c>
      <c r="X2136" s="11"/>
      <c r="Z2136" s="223"/>
    </row>
    <row r="2137" spans="1:26" x14ac:dyDescent="0.25">
      <c r="A2137" s="6" t="str">
        <f ca="1">no.</f>
        <v/>
      </c>
      <c r="E2137" s="4" t="str">
        <f ca="1">position</f>
        <v/>
      </c>
      <c r="I2137" s="318"/>
      <c r="L2137" s="4"/>
      <c r="N2137" s="6"/>
      <c r="P2137" s="20"/>
      <c r="Q2137" s="5" t="str">
        <f ca="1">score</f>
        <v/>
      </c>
      <c r="R2137" s="7" t="str">
        <f ca="1">rescore_pd</f>
        <v/>
      </c>
      <c r="S2137" s="310" t="str">
        <f ca="1">price</f>
        <v/>
      </c>
      <c r="U2137" s="4"/>
      <c r="V2137" s="4"/>
      <c r="W2137" s="215" t="str">
        <f ca="1">comm_pd</f>
        <v/>
      </c>
      <c r="X2137" s="11"/>
      <c r="Z2137" s="223"/>
    </row>
    <row r="2138" spans="1:26" x14ac:dyDescent="0.25">
      <c r="A2138" s="6" t="str">
        <f ca="1">no.</f>
        <v/>
      </c>
      <c r="E2138" s="4" t="str">
        <f ca="1">position</f>
        <v/>
      </c>
      <c r="I2138" s="318"/>
      <c r="L2138" s="4"/>
      <c r="N2138" s="6"/>
      <c r="P2138" s="20"/>
      <c r="Q2138" s="5" t="str">
        <f ca="1">score</f>
        <v/>
      </c>
      <c r="R2138" s="7" t="str">
        <f ca="1">rescore_pd</f>
        <v/>
      </c>
      <c r="S2138" s="310" t="str">
        <f ca="1">price</f>
        <v/>
      </c>
      <c r="U2138" s="4"/>
      <c r="V2138" s="4"/>
      <c r="W2138" s="215" t="str">
        <f ca="1">comm_pd</f>
        <v/>
      </c>
      <c r="X2138" s="11"/>
      <c r="Z2138" s="223"/>
    </row>
    <row r="2139" spans="1:26" x14ac:dyDescent="0.25">
      <c r="A2139" s="6" t="str">
        <f ca="1">no.</f>
        <v/>
      </c>
      <c r="E2139" s="4" t="str">
        <f ca="1">position</f>
        <v/>
      </c>
      <c r="I2139" s="318"/>
      <c r="L2139" s="4"/>
      <c r="N2139" s="6"/>
      <c r="P2139" s="20"/>
      <c r="Q2139" s="5" t="str">
        <f ca="1">score</f>
        <v/>
      </c>
      <c r="R2139" s="7" t="str">
        <f ca="1">rescore_pd</f>
        <v/>
      </c>
      <c r="S2139" s="310" t="str">
        <f ca="1">price</f>
        <v/>
      </c>
      <c r="U2139" s="4"/>
      <c r="V2139" s="4"/>
      <c r="W2139" s="215" t="str">
        <f ca="1">comm_pd</f>
        <v/>
      </c>
      <c r="X2139" s="11"/>
      <c r="Z2139" s="223"/>
    </row>
    <row r="2140" spans="1:26" x14ac:dyDescent="0.25">
      <c r="A2140" s="6" t="str">
        <f ca="1">no.</f>
        <v/>
      </c>
      <c r="E2140" s="4" t="str">
        <f ca="1">position</f>
        <v/>
      </c>
      <c r="I2140" s="318"/>
      <c r="L2140" s="4"/>
      <c r="N2140" s="6"/>
      <c r="P2140" s="20"/>
      <c r="Q2140" s="5" t="str">
        <f ca="1">score</f>
        <v/>
      </c>
      <c r="R2140" s="7" t="str">
        <f ca="1">rescore_pd</f>
        <v/>
      </c>
      <c r="S2140" s="310" t="str">
        <f ca="1">price</f>
        <v/>
      </c>
      <c r="U2140" s="4"/>
      <c r="V2140" s="4"/>
      <c r="W2140" s="215" t="str">
        <f ca="1">comm_pd</f>
        <v/>
      </c>
      <c r="X2140" s="11"/>
      <c r="Z2140" s="223"/>
    </row>
    <row r="2141" spans="1:26" x14ac:dyDescent="0.25">
      <c r="A2141" s="6" t="str">
        <f ca="1">no.</f>
        <v/>
      </c>
      <c r="E2141" s="4" t="str">
        <f ca="1">position</f>
        <v/>
      </c>
      <c r="I2141" s="318"/>
      <c r="L2141" s="4"/>
      <c r="N2141" s="6"/>
      <c r="P2141" s="20"/>
      <c r="Q2141" s="5" t="str">
        <f ca="1">score</f>
        <v/>
      </c>
      <c r="R2141" s="7" t="str">
        <f ca="1">rescore_pd</f>
        <v/>
      </c>
      <c r="S2141" s="310" t="str">
        <f ca="1">price</f>
        <v/>
      </c>
      <c r="U2141" s="4"/>
      <c r="V2141" s="4"/>
      <c r="W2141" s="215" t="str">
        <f ca="1">comm_pd</f>
        <v/>
      </c>
      <c r="X2141" s="11"/>
      <c r="Z2141" s="223"/>
    </row>
    <row r="2142" spans="1:26" x14ac:dyDescent="0.25">
      <c r="A2142" s="6" t="str">
        <f ca="1">no.</f>
        <v/>
      </c>
      <c r="E2142" s="4" t="str">
        <f ca="1">position</f>
        <v/>
      </c>
      <c r="I2142" s="318"/>
      <c r="L2142" s="4"/>
      <c r="N2142" s="6"/>
      <c r="P2142" s="20"/>
      <c r="Q2142" s="5" t="str">
        <f ca="1">score</f>
        <v/>
      </c>
      <c r="R2142" s="7" t="str">
        <f ca="1">rescore_pd</f>
        <v/>
      </c>
      <c r="S2142" s="310" t="str">
        <f ca="1">price</f>
        <v/>
      </c>
      <c r="U2142" s="4"/>
      <c r="V2142" s="4"/>
      <c r="W2142" s="215" t="str">
        <f ca="1">comm_pd</f>
        <v/>
      </c>
      <c r="X2142" s="11"/>
      <c r="Z2142" s="223"/>
    </row>
    <row r="2143" spans="1:26" x14ac:dyDescent="0.25">
      <c r="A2143" s="6" t="str">
        <f ca="1">no.</f>
        <v/>
      </c>
      <c r="E2143" s="4" t="str">
        <f ca="1">position</f>
        <v/>
      </c>
      <c r="I2143" s="318"/>
      <c r="L2143" s="4"/>
      <c r="N2143" s="6"/>
      <c r="P2143" s="20"/>
      <c r="Q2143" s="5" t="str">
        <f ca="1">score</f>
        <v/>
      </c>
      <c r="R2143" s="7" t="str">
        <f ca="1">rescore_pd</f>
        <v/>
      </c>
      <c r="S2143" s="310" t="str">
        <f ca="1">price</f>
        <v/>
      </c>
      <c r="U2143" s="4"/>
      <c r="V2143" s="4"/>
      <c r="W2143" s="215" t="str">
        <f ca="1">comm_pd</f>
        <v/>
      </c>
      <c r="X2143" s="11"/>
      <c r="Z2143" s="223"/>
    </row>
    <row r="2144" spans="1:26" x14ac:dyDescent="0.25">
      <c r="A2144" s="6" t="str">
        <f ca="1">no.</f>
        <v/>
      </c>
      <c r="E2144" s="4" t="str">
        <f ca="1">position</f>
        <v/>
      </c>
      <c r="I2144" s="318"/>
      <c r="L2144" s="4"/>
      <c r="N2144" s="6"/>
      <c r="P2144" s="20"/>
      <c r="Q2144" s="5" t="str">
        <f ca="1">score</f>
        <v/>
      </c>
      <c r="R2144" s="7" t="str">
        <f ca="1">rescore_pd</f>
        <v/>
      </c>
      <c r="S2144" s="310" t="str">
        <f ca="1">price</f>
        <v/>
      </c>
      <c r="U2144" s="4"/>
      <c r="V2144" s="4"/>
      <c r="W2144" s="215" t="str">
        <f ca="1">comm_pd</f>
        <v/>
      </c>
      <c r="X2144" s="11"/>
      <c r="Z2144" s="223"/>
    </row>
    <row r="2145" spans="1:26" x14ac:dyDescent="0.25">
      <c r="A2145" s="6" t="str">
        <f ca="1">no.</f>
        <v/>
      </c>
      <c r="E2145" s="4" t="str">
        <f ca="1">position</f>
        <v/>
      </c>
      <c r="I2145" s="318"/>
      <c r="L2145" s="4"/>
      <c r="N2145" s="6"/>
      <c r="P2145" s="20"/>
      <c r="Q2145" s="5" t="str">
        <f ca="1">score</f>
        <v/>
      </c>
      <c r="R2145" s="7" t="str">
        <f ca="1">rescore_pd</f>
        <v/>
      </c>
      <c r="S2145" s="310" t="str">
        <f ca="1">price</f>
        <v/>
      </c>
      <c r="U2145" s="4"/>
      <c r="V2145" s="4"/>
      <c r="W2145" s="215" t="str">
        <f ca="1">comm_pd</f>
        <v/>
      </c>
      <c r="X2145" s="11"/>
      <c r="Z2145" s="223"/>
    </row>
    <row r="2146" spans="1:26" x14ac:dyDescent="0.25">
      <c r="A2146" s="6" t="str">
        <f ca="1">no.</f>
        <v/>
      </c>
      <c r="E2146" s="4" t="str">
        <f ca="1">position</f>
        <v/>
      </c>
      <c r="I2146" s="318"/>
      <c r="L2146" s="4"/>
      <c r="N2146" s="6"/>
      <c r="P2146" s="20"/>
      <c r="Q2146" s="5" t="str">
        <f ca="1">score</f>
        <v/>
      </c>
      <c r="R2146" s="7" t="str">
        <f ca="1">rescore_pd</f>
        <v/>
      </c>
      <c r="S2146" s="310" t="str">
        <f ca="1">price</f>
        <v/>
      </c>
      <c r="U2146" s="4"/>
      <c r="V2146" s="4"/>
      <c r="W2146" s="215" t="str">
        <f ca="1">comm_pd</f>
        <v/>
      </c>
      <c r="X2146" s="11"/>
      <c r="Z2146" s="223"/>
    </row>
    <row r="2147" spans="1:26" x14ac:dyDescent="0.25">
      <c r="A2147" s="6" t="str">
        <f ca="1">no.</f>
        <v/>
      </c>
      <c r="E2147" s="4" t="str">
        <f ca="1">position</f>
        <v/>
      </c>
      <c r="I2147" s="318"/>
      <c r="L2147" s="4"/>
      <c r="N2147" s="6"/>
      <c r="P2147" s="20"/>
      <c r="Q2147" s="5" t="str">
        <f ca="1">score</f>
        <v/>
      </c>
      <c r="R2147" s="7" t="str">
        <f ca="1">rescore_pd</f>
        <v/>
      </c>
      <c r="S2147" s="310" t="str">
        <f ca="1">price</f>
        <v/>
      </c>
      <c r="U2147" s="4"/>
      <c r="V2147" s="4"/>
      <c r="W2147" s="215" t="str">
        <f ca="1">comm_pd</f>
        <v/>
      </c>
      <c r="X2147" s="11"/>
      <c r="Z2147" s="223"/>
    </row>
    <row r="2148" spans="1:26" x14ac:dyDescent="0.25">
      <c r="A2148" s="6" t="str">
        <f ca="1">no.</f>
        <v/>
      </c>
      <c r="E2148" s="4" t="str">
        <f ca="1">position</f>
        <v/>
      </c>
      <c r="I2148" s="318"/>
      <c r="L2148" s="4"/>
      <c r="N2148" s="6"/>
      <c r="P2148" s="20"/>
      <c r="Q2148" s="5" t="str">
        <f ca="1">score</f>
        <v/>
      </c>
      <c r="R2148" s="7" t="str">
        <f ca="1">rescore_pd</f>
        <v/>
      </c>
      <c r="S2148" s="310" t="str">
        <f ca="1">price</f>
        <v/>
      </c>
      <c r="U2148" s="4"/>
      <c r="V2148" s="4"/>
      <c r="W2148" s="215" t="str">
        <f ca="1">comm_pd</f>
        <v/>
      </c>
      <c r="X2148" s="11"/>
      <c r="Z2148" s="223"/>
    </row>
    <row r="2149" spans="1:26" x14ac:dyDescent="0.25">
      <c r="A2149" s="6" t="str">
        <f ca="1">no.</f>
        <v/>
      </c>
      <c r="E2149" s="4" t="str">
        <f ca="1">position</f>
        <v/>
      </c>
      <c r="I2149" s="318"/>
      <c r="L2149" s="4"/>
      <c r="N2149" s="6"/>
      <c r="P2149" s="20"/>
      <c r="Q2149" s="5" t="str">
        <f ca="1">score</f>
        <v/>
      </c>
      <c r="R2149" s="7" t="str">
        <f ca="1">rescore_pd</f>
        <v/>
      </c>
      <c r="S2149" s="310" t="str">
        <f ca="1">price</f>
        <v/>
      </c>
      <c r="U2149" s="4"/>
      <c r="V2149" s="4"/>
      <c r="W2149" s="215" t="str">
        <f ca="1">comm_pd</f>
        <v/>
      </c>
      <c r="X2149" s="11"/>
      <c r="Z2149" s="223"/>
    </row>
    <row r="2150" spans="1:26" x14ac:dyDescent="0.25">
      <c r="A2150" s="6" t="str">
        <f ca="1">no.</f>
        <v/>
      </c>
      <c r="E2150" s="4" t="str">
        <f ca="1">position</f>
        <v/>
      </c>
      <c r="I2150" s="318"/>
      <c r="L2150" s="4"/>
      <c r="N2150" s="6"/>
      <c r="P2150" s="20"/>
      <c r="Q2150" s="5" t="str">
        <f ca="1">score</f>
        <v/>
      </c>
      <c r="R2150" s="7" t="str">
        <f ca="1">rescore_pd</f>
        <v/>
      </c>
      <c r="S2150" s="310" t="str">
        <f ca="1">price</f>
        <v/>
      </c>
      <c r="U2150" s="4"/>
      <c r="V2150" s="4"/>
      <c r="W2150" s="215" t="str">
        <f ca="1">comm_pd</f>
        <v/>
      </c>
      <c r="X2150" s="11"/>
      <c r="Z2150" s="223"/>
    </row>
    <row r="2151" spans="1:26" x14ac:dyDescent="0.25">
      <c r="A2151" s="6" t="str">
        <f ca="1">no.</f>
        <v/>
      </c>
      <c r="E2151" s="4" t="str">
        <f ca="1">position</f>
        <v/>
      </c>
      <c r="I2151" s="318"/>
      <c r="L2151" s="4"/>
      <c r="N2151" s="6"/>
      <c r="P2151" s="20"/>
      <c r="Q2151" s="5" t="str">
        <f ca="1">score</f>
        <v/>
      </c>
      <c r="R2151" s="7" t="str">
        <f ca="1">rescore_pd</f>
        <v/>
      </c>
      <c r="S2151" s="310" t="str">
        <f ca="1">price</f>
        <v/>
      </c>
      <c r="U2151" s="4"/>
      <c r="V2151" s="4"/>
      <c r="W2151" s="215" t="str">
        <f ca="1">comm_pd</f>
        <v/>
      </c>
      <c r="X2151" s="11"/>
      <c r="Z2151" s="223"/>
    </row>
    <row r="2152" spans="1:26" x14ac:dyDescent="0.25">
      <c r="A2152" s="6" t="str">
        <f ca="1">no.</f>
        <v/>
      </c>
      <c r="E2152" s="4" t="str">
        <f ca="1">position</f>
        <v/>
      </c>
      <c r="I2152" s="318"/>
      <c r="L2152" s="4"/>
      <c r="N2152" s="6"/>
      <c r="P2152" s="20"/>
      <c r="Q2152" s="5" t="str">
        <f ca="1">score</f>
        <v/>
      </c>
      <c r="R2152" s="7" t="str">
        <f ca="1">rescore_pd</f>
        <v/>
      </c>
      <c r="S2152" s="310" t="str">
        <f ca="1">price</f>
        <v/>
      </c>
      <c r="U2152" s="4"/>
      <c r="V2152" s="4"/>
      <c r="W2152" s="215" t="str">
        <f ca="1">comm_pd</f>
        <v/>
      </c>
      <c r="X2152" s="11"/>
      <c r="Z2152" s="223"/>
    </row>
    <row r="2153" spans="1:26" x14ac:dyDescent="0.25">
      <c r="A2153" s="6" t="str">
        <f ca="1">no.</f>
        <v/>
      </c>
      <c r="E2153" s="4" t="str">
        <f ca="1">position</f>
        <v/>
      </c>
      <c r="I2153" s="318"/>
      <c r="L2153" s="4"/>
      <c r="N2153" s="6"/>
      <c r="P2153" s="20"/>
      <c r="Q2153" s="5" t="str">
        <f ca="1">score</f>
        <v/>
      </c>
      <c r="R2153" s="7" t="str">
        <f ca="1">rescore_pd</f>
        <v/>
      </c>
      <c r="S2153" s="310" t="str">
        <f ca="1">price</f>
        <v/>
      </c>
      <c r="U2153" s="4"/>
      <c r="V2153" s="4"/>
      <c r="W2153" s="215" t="str">
        <f ca="1">comm_pd</f>
        <v/>
      </c>
      <c r="X2153" s="11"/>
      <c r="Z2153" s="223"/>
    </row>
    <row r="2154" spans="1:26" x14ac:dyDescent="0.25">
      <c r="A2154" s="6" t="str">
        <f ca="1">no.</f>
        <v/>
      </c>
      <c r="E2154" s="4" t="str">
        <f ca="1">position</f>
        <v/>
      </c>
      <c r="I2154" s="318"/>
      <c r="L2154" s="4"/>
      <c r="N2154" s="6"/>
      <c r="P2154" s="20"/>
      <c r="Q2154" s="5" t="str">
        <f ca="1">score</f>
        <v/>
      </c>
      <c r="R2154" s="7" t="str">
        <f ca="1">rescore_pd</f>
        <v/>
      </c>
      <c r="S2154" s="310" t="str">
        <f ca="1">price</f>
        <v/>
      </c>
      <c r="U2154" s="4"/>
      <c r="V2154" s="4"/>
      <c r="W2154" s="215" t="str">
        <f ca="1">comm_pd</f>
        <v/>
      </c>
      <c r="X2154" s="11"/>
      <c r="Z2154" s="223"/>
    </row>
    <row r="2155" spans="1:26" x14ac:dyDescent="0.25">
      <c r="A2155" s="6" t="str">
        <f ca="1">no.</f>
        <v/>
      </c>
      <c r="E2155" s="4" t="str">
        <f ca="1">position</f>
        <v/>
      </c>
      <c r="I2155" s="318"/>
      <c r="L2155" s="4"/>
      <c r="N2155" s="6"/>
      <c r="P2155" s="20"/>
      <c r="Q2155" s="5" t="str">
        <f ca="1">score</f>
        <v/>
      </c>
      <c r="R2155" s="7" t="str">
        <f ca="1">rescore_pd</f>
        <v/>
      </c>
      <c r="S2155" s="310" t="str">
        <f ca="1">price</f>
        <v/>
      </c>
      <c r="U2155" s="4"/>
      <c r="V2155" s="4"/>
      <c r="W2155" s="215" t="str">
        <f ca="1">comm_pd</f>
        <v/>
      </c>
      <c r="X2155" s="11"/>
      <c r="Z2155" s="223"/>
    </row>
    <row r="2156" spans="1:26" x14ac:dyDescent="0.25">
      <c r="A2156" s="6" t="str">
        <f ca="1">no.</f>
        <v/>
      </c>
      <c r="E2156" s="4" t="str">
        <f ca="1">position</f>
        <v/>
      </c>
      <c r="I2156" s="318"/>
      <c r="L2156" s="4"/>
      <c r="N2156" s="6"/>
      <c r="P2156" s="20"/>
      <c r="Q2156" s="5" t="str">
        <f ca="1">score</f>
        <v/>
      </c>
      <c r="R2156" s="7" t="str">
        <f ca="1">rescore_pd</f>
        <v/>
      </c>
      <c r="S2156" s="310" t="str">
        <f ca="1">price</f>
        <v/>
      </c>
      <c r="U2156" s="4"/>
      <c r="V2156" s="4"/>
      <c r="W2156" s="215" t="str">
        <f ca="1">comm_pd</f>
        <v/>
      </c>
      <c r="X2156" s="11"/>
      <c r="Z2156" s="223"/>
    </row>
    <row r="2157" spans="1:26" x14ac:dyDescent="0.25">
      <c r="A2157" s="6" t="str">
        <f ca="1">no.</f>
        <v/>
      </c>
      <c r="E2157" s="4" t="str">
        <f ca="1">position</f>
        <v/>
      </c>
      <c r="I2157" s="318"/>
      <c r="L2157" s="4"/>
      <c r="N2157" s="6"/>
      <c r="P2157" s="20"/>
      <c r="Q2157" s="5" t="str">
        <f ca="1">score</f>
        <v/>
      </c>
      <c r="R2157" s="7" t="str">
        <f ca="1">rescore_pd</f>
        <v/>
      </c>
      <c r="S2157" s="310" t="str">
        <f ca="1">price</f>
        <v/>
      </c>
      <c r="U2157" s="4"/>
      <c r="V2157" s="4"/>
      <c r="W2157" s="215" t="str">
        <f ca="1">comm_pd</f>
        <v/>
      </c>
      <c r="X2157" s="11"/>
      <c r="Z2157" s="223"/>
    </row>
    <row r="2158" spans="1:26" x14ac:dyDescent="0.25">
      <c r="A2158" s="6" t="str">
        <f ca="1">no.</f>
        <v/>
      </c>
      <c r="E2158" s="4" t="str">
        <f ca="1">position</f>
        <v/>
      </c>
      <c r="I2158" s="318"/>
      <c r="L2158" s="4"/>
      <c r="N2158" s="6"/>
      <c r="P2158" s="20"/>
      <c r="Q2158" s="5" t="str">
        <f ca="1">score</f>
        <v/>
      </c>
      <c r="R2158" s="7" t="str">
        <f ca="1">rescore_pd</f>
        <v/>
      </c>
      <c r="S2158" s="310" t="str">
        <f ca="1">price</f>
        <v/>
      </c>
      <c r="U2158" s="4"/>
      <c r="V2158" s="4"/>
      <c r="W2158" s="215" t="str">
        <f ca="1">comm_pd</f>
        <v/>
      </c>
      <c r="X2158" s="11"/>
      <c r="Z2158" s="223"/>
    </row>
    <row r="2159" spans="1:26" x14ac:dyDescent="0.25">
      <c r="A2159" s="6" t="str">
        <f ca="1">no.</f>
        <v/>
      </c>
      <c r="E2159" s="4" t="str">
        <f ca="1">position</f>
        <v/>
      </c>
      <c r="I2159" s="318"/>
      <c r="L2159" s="4"/>
      <c r="N2159" s="6"/>
      <c r="P2159" s="20"/>
      <c r="Q2159" s="5" t="str">
        <f ca="1">score</f>
        <v/>
      </c>
      <c r="R2159" s="7" t="str">
        <f ca="1">rescore_pd</f>
        <v/>
      </c>
      <c r="S2159" s="310" t="str">
        <f ca="1">price</f>
        <v/>
      </c>
      <c r="U2159" s="4"/>
      <c r="V2159" s="4"/>
      <c r="W2159" s="215" t="str">
        <f ca="1">comm_pd</f>
        <v/>
      </c>
      <c r="X2159" s="11"/>
      <c r="Z2159" s="223"/>
    </row>
    <row r="2160" spans="1:26" x14ac:dyDescent="0.25">
      <c r="A2160" s="6" t="str">
        <f ca="1">no.</f>
        <v/>
      </c>
      <c r="E2160" s="4" t="str">
        <f ca="1">position</f>
        <v/>
      </c>
      <c r="I2160" s="318"/>
      <c r="L2160" s="4"/>
      <c r="N2160" s="6"/>
      <c r="P2160" s="20"/>
      <c r="Q2160" s="5" t="str">
        <f ca="1">score</f>
        <v/>
      </c>
      <c r="R2160" s="7" t="str">
        <f ca="1">rescore_pd</f>
        <v/>
      </c>
      <c r="S2160" s="310" t="str">
        <f ca="1">price</f>
        <v/>
      </c>
      <c r="U2160" s="4"/>
      <c r="V2160" s="4"/>
      <c r="W2160" s="215" t="str">
        <f ca="1">comm_pd</f>
        <v/>
      </c>
      <c r="X2160" s="11"/>
      <c r="Z2160" s="223"/>
    </row>
    <row r="2161" spans="1:26" x14ac:dyDescent="0.25">
      <c r="A2161" s="6" t="str">
        <f ca="1">no.</f>
        <v/>
      </c>
      <c r="E2161" s="4" t="str">
        <f ca="1">position</f>
        <v/>
      </c>
      <c r="I2161" s="318"/>
      <c r="L2161" s="4"/>
      <c r="N2161" s="6"/>
      <c r="P2161" s="20"/>
      <c r="Q2161" s="5" t="str">
        <f ca="1">score</f>
        <v/>
      </c>
      <c r="R2161" s="7" t="str">
        <f ca="1">rescore_pd</f>
        <v/>
      </c>
      <c r="S2161" s="310" t="str">
        <f ca="1">price</f>
        <v/>
      </c>
      <c r="U2161" s="4"/>
      <c r="V2161" s="4"/>
      <c r="W2161" s="215" t="str">
        <f ca="1">comm_pd</f>
        <v/>
      </c>
      <c r="X2161" s="11"/>
      <c r="Z2161" s="223"/>
    </row>
    <row r="2162" spans="1:26" x14ac:dyDescent="0.25">
      <c r="A2162" s="6" t="str">
        <f ca="1">no.</f>
        <v/>
      </c>
      <c r="E2162" s="4" t="str">
        <f ca="1">position</f>
        <v/>
      </c>
      <c r="I2162" s="318"/>
      <c r="L2162" s="4"/>
      <c r="N2162" s="6"/>
      <c r="P2162" s="20"/>
      <c r="Q2162" s="5" t="str">
        <f ca="1">score</f>
        <v/>
      </c>
      <c r="R2162" s="7" t="str">
        <f ca="1">rescore_pd</f>
        <v/>
      </c>
      <c r="S2162" s="310" t="str">
        <f ca="1">price</f>
        <v/>
      </c>
      <c r="U2162" s="4"/>
      <c r="V2162" s="4"/>
      <c r="W2162" s="215" t="str">
        <f ca="1">comm_pd</f>
        <v/>
      </c>
      <c r="X2162" s="11"/>
      <c r="Z2162" s="223"/>
    </row>
    <row r="2163" spans="1:26" x14ac:dyDescent="0.25">
      <c r="A2163" s="6" t="str">
        <f ca="1">no.</f>
        <v/>
      </c>
      <c r="E2163" s="4" t="str">
        <f ca="1">position</f>
        <v/>
      </c>
      <c r="I2163" s="318"/>
      <c r="L2163" s="4"/>
      <c r="N2163" s="6"/>
      <c r="P2163" s="20"/>
      <c r="Q2163" s="5" t="str">
        <f ca="1">score</f>
        <v/>
      </c>
      <c r="R2163" s="7" t="str">
        <f ca="1">rescore_pd</f>
        <v/>
      </c>
      <c r="S2163" s="310" t="str">
        <f ca="1">price</f>
        <v/>
      </c>
      <c r="U2163" s="4"/>
      <c r="V2163" s="4"/>
      <c r="W2163" s="215" t="str">
        <f ca="1">comm_pd</f>
        <v/>
      </c>
      <c r="X2163" s="11"/>
      <c r="Z2163" s="223"/>
    </row>
    <row r="2164" spans="1:26" x14ac:dyDescent="0.25">
      <c r="A2164" s="6" t="str">
        <f ca="1">no.</f>
        <v/>
      </c>
      <c r="E2164" s="4" t="str">
        <f ca="1">position</f>
        <v/>
      </c>
      <c r="I2164" s="318"/>
      <c r="L2164" s="4"/>
      <c r="N2164" s="6"/>
      <c r="P2164" s="20"/>
      <c r="Q2164" s="5" t="str">
        <f ca="1">score</f>
        <v/>
      </c>
      <c r="R2164" s="7" t="str">
        <f ca="1">rescore_pd</f>
        <v/>
      </c>
      <c r="S2164" s="310" t="str">
        <f ca="1">price</f>
        <v/>
      </c>
      <c r="U2164" s="4"/>
      <c r="V2164" s="4"/>
      <c r="W2164" s="215" t="str">
        <f ca="1">comm_pd</f>
        <v/>
      </c>
      <c r="X2164" s="11"/>
      <c r="Z2164" s="223"/>
    </row>
    <row r="2165" spans="1:26" x14ac:dyDescent="0.25">
      <c r="A2165" s="6" t="str">
        <f ca="1">no.</f>
        <v/>
      </c>
      <c r="E2165" s="4" t="str">
        <f ca="1">position</f>
        <v/>
      </c>
      <c r="I2165" s="318"/>
      <c r="L2165" s="4"/>
      <c r="N2165" s="6"/>
      <c r="P2165" s="20"/>
      <c r="Q2165" s="5" t="str">
        <f ca="1">score</f>
        <v/>
      </c>
      <c r="R2165" s="7" t="str">
        <f ca="1">rescore_pd</f>
        <v/>
      </c>
      <c r="S2165" s="310" t="str">
        <f ca="1">price</f>
        <v/>
      </c>
      <c r="U2165" s="4"/>
      <c r="V2165" s="4"/>
      <c r="W2165" s="215" t="str">
        <f ca="1">comm_pd</f>
        <v/>
      </c>
      <c r="X2165" s="11"/>
      <c r="Z2165" s="223"/>
    </row>
    <row r="2166" spans="1:26" x14ac:dyDescent="0.25">
      <c r="A2166" s="6" t="str">
        <f ca="1">no.</f>
        <v/>
      </c>
      <c r="E2166" s="4" t="str">
        <f ca="1">position</f>
        <v/>
      </c>
      <c r="I2166" s="318"/>
      <c r="L2166" s="4"/>
      <c r="N2166" s="6"/>
      <c r="P2166" s="20"/>
      <c r="Q2166" s="5" t="str">
        <f ca="1">score</f>
        <v/>
      </c>
      <c r="R2166" s="7" t="str">
        <f ca="1">rescore_pd</f>
        <v/>
      </c>
      <c r="S2166" s="310" t="str">
        <f ca="1">price</f>
        <v/>
      </c>
      <c r="U2166" s="4"/>
      <c r="V2166" s="4"/>
      <c r="W2166" s="215" t="str">
        <f ca="1">comm_pd</f>
        <v/>
      </c>
      <c r="X2166" s="11"/>
      <c r="Z2166" s="223"/>
    </row>
    <row r="2167" spans="1:26" x14ac:dyDescent="0.25">
      <c r="A2167" s="6" t="str">
        <f ca="1">no.</f>
        <v/>
      </c>
      <c r="E2167" s="4" t="str">
        <f ca="1">position</f>
        <v/>
      </c>
      <c r="I2167" s="318"/>
      <c r="L2167" s="4"/>
      <c r="N2167" s="6"/>
      <c r="P2167" s="20"/>
      <c r="Q2167" s="5" t="str">
        <f ca="1">score</f>
        <v/>
      </c>
      <c r="R2167" s="7" t="str">
        <f ca="1">rescore_pd</f>
        <v/>
      </c>
      <c r="S2167" s="310" t="str">
        <f ca="1">price</f>
        <v/>
      </c>
      <c r="U2167" s="4"/>
      <c r="V2167" s="4"/>
      <c r="W2167" s="215" t="str">
        <f ca="1">comm_pd</f>
        <v/>
      </c>
      <c r="X2167" s="11"/>
      <c r="Z2167" s="223"/>
    </row>
    <row r="2168" spans="1:26" x14ac:dyDescent="0.25">
      <c r="A2168" s="6" t="str">
        <f ca="1">no.</f>
        <v/>
      </c>
      <c r="E2168" s="4" t="str">
        <f ca="1">position</f>
        <v/>
      </c>
      <c r="I2168" s="318"/>
      <c r="L2168" s="4"/>
      <c r="N2168" s="6"/>
      <c r="P2168" s="20"/>
      <c r="Q2168" s="5" t="str">
        <f ca="1">score</f>
        <v/>
      </c>
      <c r="R2168" s="7" t="str">
        <f ca="1">rescore_pd</f>
        <v/>
      </c>
      <c r="S2168" s="310" t="str">
        <f ca="1">price</f>
        <v/>
      </c>
      <c r="U2168" s="4"/>
      <c r="V2168" s="4"/>
      <c r="W2168" s="215" t="str">
        <f ca="1">comm_pd</f>
        <v/>
      </c>
      <c r="X2168" s="11"/>
      <c r="Z2168" s="223"/>
    </row>
    <row r="2169" spans="1:26" x14ac:dyDescent="0.25">
      <c r="A2169" s="6" t="str">
        <f ca="1">no.</f>
        <v/>
      </c>
      <c r="E2169" s="4" t="str">
        <f ca="1">position</f>
        <v/>
      </c>
      <c r="I2169" s="318"/>
      <c r="L2169" s="4"/>
      <c r="N2169" s="6"/>
      <c r="P2169" s="20"/>
      <c r="Q2169" s="5" t="str">
        <f ca="1">score</f>
        <v/>
      </c>
      <c r="R2169" s="7" t="str">
        <f ca="1">rescore_pd</f>
        <v/>
      </c>
      <c r="S2169" s="310" t="str">
        <f ca="1">price</f>
        <v/>
      </c>
      <c r="U2169" s="4"/>
      <c r="V2169" s="4"/>
      <c r="W2169" s="215" t="str">
        <f ca="1">comm_pd</f>
        <v/>
      </c>
      <c r="X2169" s="11"/>
      <c r="Z2169" s="223"/>
    </row>
    <row r="2170" spans="1:26" x14ac:dyDescent="0.25">
      <c r="A2170" s="6" t="str">
        <f ca="1">no.</f>
        <v/>
      </c>
      <c r="E2170" s="4" t="str">
        <f ca="1">position</f>
        <v/>
      </c>
      <c r="I2170" s="318"/>
      <c r="L2170" s="4"/>
      <c r="N2170" s="6"/>
      <c r="P2170" s="20"/>
      <c r="Q2170" s="5" t="str">
        <f ca="1">score</f>
        <v/>
      </c>
      <c r="R2170" s="7" t="str">
        <f ca="1">rescore_pd</f>
        <v/>
      </c>
      <c r="S2170" s="310" t="str">
        <f ca="1">price</f>
        <v/>
      </c>
      <c r="U2170" s="4"/>
      <c r="V2170" s="4"/>
      <c r="W2170" s="215" t="str">
        <f ca="1">comm_pd</f>
        <v/>
      </c>
      <c r="X2170" s="11"/>
      <c r="Z2170" s="223"/>
    </row>
    <row r="2171" spans="1:26" x14ac:dyDescent="0.25">
      <c r="A2171" s="6" t="str">
        <f ca="1">no.</f>
        <v/>
      </c>
      <c r="E2171" s="4" t="str">
        <f ca="1">position</f>
        <v/>
      </c>
      <c r="I2171" s="318"/>
      <c r="L2171" s="4"/>
      <c r="N2171" s="6"/>
      <c r="P2171" s="20"/>
      <c r="Q2171" s="5" t="str">
        <f ca="1">score</f>
        <v/>
      </c>
      <c r="R2171" s="7" t="str">
        <f ca="1">rescore_pd</f>
        <v/>
      </c>
      <c r="S2171" s="310" t="str">
        <f ca="1">price</f>
        <v/>
      </c>
      <c r="U2171" s="4"/>
      <c r="V2171" s="4"/>
      <c r="W2171" s="215" t="str">
        <f ca="1">comm_pd</f>
        <v/>
      </c>
      <c r="X2171" s="11"/>
      <c r="Z2171" s="223"/>
    </row>
    <row r="2172" spans="1:26" x14ac:dyDescent="0.25">
      <c r="A2172" s="6" t="str">
        <f ca="1">no.</f>
        <v/>
      </c>
      <c r="E2172" s="4" t="str">
        <f ca="1">position</f>
        <v/>
      </c>
      <c r="I2172" s="318"/>
      <c r="L2172" s="4"/>
      <c r="N2172" s="6"/>
      <c r="P2172" s="20"/>
      <c r="Q2172" s="5" t="str">
        <f ca="1">score</f>
        <v/>
      </c>
      <c r="R2172" s="7" t="str">
        <f ca="1">rescore_pd</f>
        <v/>
      </c>
      <c r="S2172" s="310" t="str">
        <f ca="1">price</f>
        <v/>
      </c>
      <c r="U2172" s="4"/>
      <c r="V2172" s="4"/>
      <c r="W2172" s="215" t="str">
        <f ca="1">comm_pd</f>
        <v/>
      </c>
      <c r="X2172" s="11"/>
      <c r="Z2172" s="223"/>
    </row>
    <row r="2173" spans="1:26" x14ac:dyDescent="0.25">
      <c r="A2173" s="6" t="str">
        <f ca="1">no.</f>
        <v/>
      </c>
      <c r="E2173" s="4" t="str">
        <f ca="1">position</f>
        <v/>
      </c>
      <c r="I2173" s="318"/>
      <c r="L2173" s="4"/>
      <c r="N2173" s="6"/>
      <c r="P2173" s="20"/>
      <c r="Q2173" s="5" t="str">
        <f ca="1">score</f>
        <v/>
      </c>
      <c r="R2173" s="7" t="str">
        <f ca="1">rescore_pd</f>
        <v/>
      </c>
      <c r="S2173" s="310" t="str">
        <f ca="1">price</f>
        <v/>
      </c>
      <c r="U2173" s="4"/>
      <c r="V2173" s="4"/>
      <c r="W2173" s="215" t="str">
        <f ca="1">comm_pd</f>
        <v/>
      </c>
      <c r="X2173" s="11"/>
      <c r="Z2173" s="223"/>
    </row>
    <row r="2174" spans="1:26" x14ac:dyDescent="0.25">
      <c r="A2174" s="6" t="str">
        <f ca="1">no.</f>
        <v/>
      </c>
      <c r="E2174" s="4" t="str">
        <f ca="1">position</f>
        <v/>
      </c>
      <c r="I2174" s="318"/>
      <c r="L2174" s="4"/>
      <c r="N2174" s="6"/>
      <c r="P2174" s="20"/>
      <c r="Q2174" s="5" t="str">
        <f ca="1">score</f>
        <v/>
      </c>
      <c r="R2174" s="7" t="str">
        <f ca="1">rescore_pd</f>
        <v/>
      </c>
      <c r="S2174" s="310" t="str">
        <f ca="1">price</f>
        <v/>
      </c>
      <c r="U2174" s="4"/>
      <c r="V2174" s="4"/>
      <c r="W2174" s="215" t="str">
        <f ca="1">comm_pd</f>
        <v/>
      </c>
      <c r="X2174" s="11"/>
      <c r="Z2174" s="223"/>
    </row>
    <row r="2175" spans="1:26" x14ac:dyDescent="0.25">
      <c r="A2175" s="6" t="str">
        <f ca="1">no.</f>
        <v/>
      </c>
      <c r="E2175" s="4" t="str">
        <f ca="1">position</f>
        <v/>
      </c>
      <c r="I2175" s="318"/>
      <c r="L2175" s="4"/>
      <c r="N2175" s="6"/>
      <c r="P2175" s="20"/>
      <c r="Q2175" s="5" t="str">
        <f ca="1">score</f>
        <v/>
      </c>
      <c r="R2175" s="7" t="str">
        <f ca="1">rescore_pd</f>
        <v/>
      </c>
      <c r="S2175" s="310" t="str">
        <f ca="1">price</f>
        <v/>
      </c>
      <c r="U2175" s="4"/>
      <c r="V2175" s="4"/>
      <c r="W2175" s="215" t="str">
        <f ca="1">comm_pd</f>
        <v/>
      </c>
      <c r="X2175" s="11"/>
      <c r="Z2175" s="223"/>
    </row>
    <row r="2176" spans="1:26" x14ac:dyDescent="0.25">
      <c r="A2176" s="6" t="str">
        <f ca="1">no.</f>
        <v/>
      </c>
      <c r="E2176" s="4" t="str">
        <f ca="1">position</f>
        <v/>
      </c>
      <c r="I2176" s="318"/>
      <c r="L2176" s="4"/>
      <c r="N2176" s="6"/>
      <c r="P2176" s="20"/>
      <c r="Q2176" s="5" t="str">
        <f ca="1">score</f>
        <v/>
      </c>
      <c r="R2176" s="7" t="str">
        <f ca="1">rescore_pd</f>
        <v/>
      </c>
      <c r="S2176" s="310" t="str">
        <f ca="1">price</f>
        <v/>
      </c>
      <c r="U2176" s="4"/>
      <c r="V2176" s="4"/>
      <c r="W2176" s="215" t="str">
        <f ca="1">comm_pd</f>
        <v/>
      </c>
      <c r="X2176" s="11"/>
      <c r="Z2176" s="223"/>
    </row>
    <row r="2177" spans="1:26" x14ac:dyDescent="0.25">
      <c r="A2177" s="6" t="str">
        <f ca="1">no.</f>
        <v/>
      </c>
      <c r="E2177" s="4" t="str">
        <f ca="1">position</f>
        <v/>
      </c>
      <c r="I2177" s="318"/>
      <c r="L2177" s="4"/>
      <c r="N2177" s="6"/>
      <c r="P2177" s="20"/>
      <c r="Q2177" s="5" t="str">
        <f ca="1">score</f>
        <v/>
      </c>
      <c r="R2177" s="7" t="str">
        <f ca="1">rescore_pd</f>
        <v/>
      </c>
      <c r="S2177" s="310" t="str">
        <f ca="1">price</f>
        <v/>
      </c>
      <c r="U2177" s="4"/>
      <c r="V2177" s="4"/>
      <c r="W2177" s="215" t="str">
        <f ca="1">comm_pd</f>
        <v/>
      </c>
      <c r="X2177" s="11"/>
      <c r="Z2177" s="223"/>
    </row>
    <row r="2178" spans="1:26" x14ac:dyDescent="0.25">
      <c r="A2178" s="6" t="str">
        <f ca="1">no.</f>
        <v/>
      </c>
      <c r="E2178" s="4" t="str">
        <f ca="1">position</f>
        <v/>
      </c>
      <c r="I2178" s="318"/>
      <c r="L2178" s="4"/>
      <c r="N2178" s="6"/>
      <c r="P2178" s="20"/>
      <c r="Q2178" s="5" t="str">
        <f ca="1">score</f>
        <v/>
      </c>
      <c r="R2178" s="7" t="str">
        <f ca="1">rescore_pd</f>
        <v/>
      </c>
      <c r="S2178" s="310" t="str">
        <f ca="1">price</f>
        <v/>
      </c>
      <c r="U2178" s="4"/>
      <c r="V2178" s="4"/>
      <c r="W2178" s="215" t="str">
        <f ca="1">comm_pd</f>
        <v/>
      </c>
      <c r="X2178" s="11"/>
      <c r="Z2178" s="223"/>
    </row>
    <row r="2179" spans="1:26" x14ac:dyDescent="0.25">
      <c r="A2179" s="6" t="str">
        <f ca="1">no.</f>
        <v/>
      </c>
      <c r="E2179" s="4" t="str">
        <f ca="1">position</f>
        <v/>
      </c>
      <c r="I2179" s="318"/>
      <c r="L2179" s="4"/>
      <c r="N2179" s="6"/>
      <c r="P2179" s="20"/>
      <c r="Q2179" s="5" t="str">
        <f ca="1">score</f>
        <v/>
      </c>
      <c r="R2179" s="7" t="str">
        <f ca="1">rescore_pd</f>
        <v/>
      </c>
      <c r="S2179" s="310" t="str">
        <f ca="1">price</f>
        <v/>
      </c>
      <c r="U2179" s="4"/>
      <c r="V2179" s="4"/>
      <c r="W2179" s="215" t="str">
        <f ca="1">comm_pd</f>
        <v/>
      </c>
      <c r="X2179" s="11"/>
      <c r="Z2179" s="223"/>
    </row>
    <row r="2180" spans="1:26" x14ac:dyDescent="0.25">
      <c r="A2180" s="6" t="str">
        <f ca="1">no.</f>
        <v/>
      </c>
      <c r="E2180" s="4" t="str">
        <f ca="1">position</f>
        <v/>
      </c>
      <c r="I2180" s="318"/>
      <c r="L2180" s="4"/>
      <c r="N2180" s="6"/>
      <c r="P2180" s="20"/>
      <c r="Q2180" s="5" t="str">
        <f ca="1">score</f>
        <v/>
      </c>
      <c r="R2180" s="7" t="str">
        <f ca="1">rescore_pd</f>
        <v/>
      </c>
      <c r="S2180" s="310" t="str">
        <f ca="1">price</f>
        <v/>
      </c>
      <c r="U2180" s="4"/>
      <c r="V2180" s="4"/>
      <c r="W2180" s="215" t="str">
        <f ca="1">comm_pd</f>
        <v/>
      </c>
      <c r="X2180" s="11"/>
      <c r="Z2180" s="223"/>
    </row>
    <row r="2181" spans="1:26" x14ac:dyDescent="0.25">
      <c r="A2181" s="6" t="str">
        <f ca="1">no.</f>
        <v/>
      </c>
      <c r="E2181" s="4" t="str">
        <f ca="1">position</f>
        <v/>
      </c>
      <c r="I2181" s="318"/>
      <c r="L2181" s="4"/>
      <c r="N2181" s="6"/>
      <c r="P2181" s="20"/>
      <c r="Q2181" s="5" t="str">
        <f ca="1">score</f>
        <v/>
      </c>
      <c r="R2181" s="7" t="str">
        <f ca="1">rescore_pd</f>
        <v/>
      </c>
      <c r="S2181" s="310" t="str">
        <f ca="1">price</f>
        <v/>
      </c>
      <c r="U2181" s="4"/>
      <c r="V2181" s="4"/>
      <c r="W2181" s="215" t="str">
        <f ca="1">comm_pd</f>
        <v/>
      </c>
      <c r="X2181" s="11"/>
      <c r="Z2181" s="223"/>
    </row>
    <row r="2182" spans="1:26" x14ac:dyDescent="0.25">
      <c r="A2182" s="6" t="str">
        <f ca="1">no.</f>
        <v/>
      </c>
      <c r="E2182" s="4" t="str">
        <f ca="1">position</f>
        <v/>
      </c>
      <c r="I2182" s="318"/>
      <c r="L2182" s="4"/>
      <c r="N2182" s="6"/>
      <c r="P2182" s="20"/>
      <c r="Q2182" s="5" t="str">
        <f ca="1">score</f>
        <v/>
      </c>
      <c r="R2182" s="7" t="str">
        <f ca="1">rescore_pd</f>
        <v/>
      </c>
      <c r="S2182" s="310" t="str">
        <f ca="1">price</f>
        <v/>
      </c>
      <c r="U2182" s="4"/>
      <c r="V2182" s="4"/>
      <c r="W2182" s="215" t="str">
        <f ca="1">comm_pd</f>
        <v/>
      </c>
      <c r="X2182" s="11"/>
      <c r="Z2182" s="223"/>
    </row>
    <row r="2183" spans="1:26" x14ac:dyDescent="0.25">
      <c r="A2183" s="6" t="str">
        <f ca="1">no.</f>
        <v/>
      </c>
      <c r="E2183" s="4" t="str">
        <f ca="1">position</f>
        <v/>
      </c>
      <c r="I2183" s="318"/>
      <c r="L2183" s="4"/>
      <c r="N2183" s="6"/>
      <c r="P2183" s="20"/>
      <c r="Q2183" s="5" t="str">
        <f ca="1">score</f>
        <v/>
      </c>
      <c r="R2183" s="7" t="str">
        <f ca="1">rescore_pd</f>
        <v/>
      </c>
      <c r="S2183" s="310" t="str">
        <f ca="1">price</f>
        <v/>
      </c>
      <c r="U2183" s="4"/>
      <c r="V2183" s="4"/>
      <c r="W2183" s="215" t="str">
        <f ca="1">comm_pd</f>
        <v/>
      </c>
      <c r="X2183" s="11"/>
      <c r="Z2183" s="223"/>
    </row>
    <row r="2184" spans="1:26" x14ac:dyDescent="0.25">
      <c r="A2184" s="6" t="str">
        <f ca="1">no.</f>
        <v/>
      </c>
      <c r="E2184" s="4" t="str">
        <f ca="1">position</f>
        <v/>
      </c>
      <c r="I2184" s="318"/>
      <c r="L2184" s="4"/>
      <c r="N2184" s="6"/>
      <c r="P2184" s="20"/>
      <c r="Q2184" s="5" t="str">
        <f ca="1">score</f>
        <v/>
      </c>
      <c r="R2184" s="7" t="str">
        <f ca="1">rescore_pd</f>
        <v/>
      </c>
      <c r="S2184" s="310" t="str">
        <f ca="1">price</f>
        <v/>
      </c>
      <c r="U2184" s="4"/>
      <c r="V2184" s="4"/>
      <c r="W2184" s="215" t="str">
        <f ca="1">comm_pd</f>
        <v/>
      </c>
      <c r="X2184" s="11"/>
      <c r="Z2184" s="223"/>
    </row>
    <row r="2185" spans="1:26" x14ac:dyDescent="0.25">
      <c r="A2185" s="6" t="str">
        <f ca="1">no.</f>
        <v/>
      </c>
      <c r="E2185" s="4" t="str">
        <f ca="1">position</f>
        <v/>
      </c>
      <c r="I2185" s="318"/>
      <c r="L2185" s="4"/>
      <c r="N2185" s="6"/>
      <c r="P2185" s="20"/>
      <c r="Q2185" s="5" t="str">
        <f ca="1">score</f>
        <v/>
      </c>
      <c r="R2185" s="7" t="str">
        <f ca="1">rescore_pd</f>
        <v/>
      </c>
      <c r="S2185" s="310" t="str">
        <f ca="1">price</f>
        <v/>
      </c>
      <c r="U2185" s="4"/>
      <c r="V2185" s="4"/>
      <c r="W2185" s="215" t="str">
        <f ca="1">comm_pd</f>
        <v/>
      </c>
      <c r="X2185" s="11"/>
      <c r="Z2185" s="223"/>
    </row>
    <row r="2186" spans="1:26" x14ac:dyDescent="0.25">
      <c r="A2186" s="6" t="str">
        <f ca="1">no.</f>
        <v/>
      </c>
      <c r="E2186" s="4" t="str">
        <f ca="1">position</f>
        <v/>
      </c>
      <c r="I2186" s="318"/>
      <c r="L2186" s="4"/>
      <c r="N2186" s="6"/>
      <c r="P2186" s="20"/>
      <c r="Q2186" s="5" t="str">
        <f ca="1">score</f>
        <v/>
      </c>
      <c r="R2186" s="7" t="str">
        <f ca="1">rescore_pd</f>
        <v/>
      </c>
      <c r="S2186" s="310" t="str">
        <f ca="1">price</f>
        <v/>
      </c>
      <c r="U2186" s="4"/>
      <c r="V2186" s="4"/>
      <c r="W2186" s="215" t="str">
        <f ca="1">comm_pd</f>
        <v/>
      </c>
      <c r="X2186" s="11"/>
      <c r="Z2186" s="223"/>
    </row>
    <row r="2187" spans="1:26" x14ac:dyDescent="0.25">
      <c r="A2187" s="6" t="str">
        <f ca="1">no.</f>
        <v/>
      </c>
      <c r="E2187" s="4" t="str">
        <f ca="1">position</f>
        <v/>
      </c>
      <c r="I2187" s="318"/>
      <c r="L2187" s="4"/>
      <c r="N2187" s="6"/>
      <c r="P2187" s="20"/>
      <c r="Q2187" s="5" t="str">
        <f ca="1">score</f>
        <v/>
      </c>
      <c r="R2187" s="7" t="str">
        <f ca="1">rescore_pd</f>
        <v/>
      </c>
      <c r="S2187" s="310" t="str">
        <f ca="1">price</f>
        <v/>
      </c>
      <c r="U2187" s="4"/>
      <c r="V2187" s="4"/>
      <c r="W2187" s="215" t="str">
        <f ca="1">comm_pd</f>
        <v/>
      </c>
      <c r="X2187" s="11"/>
      <c r="Z2187" s="223"/>
    </row>
    <row r="2188" spans="1:26" x14ac:dyDescent="0.25">
      <c r="A2188" s="6" t="str">
        <f ca="1">no.</f>
        <v/>
      </c>
      <c r="E2188" s="4" t="str">
        <f ca="1">position</f>
        <v/>
      </c>
      <c r="I2188" s="318"/>
      <c r="L2188" s="4"/>
      <c r="N2188" s="6"/>
      <c r="P2188" s="20"/>
      <c r="Q2188" s="5" t="str">
        <f ca="1">score</f>
        <v/>
      </c>
      <c r="R2188" s="7" t="str">
        <f ca="1">rescore_pd</f>
        <v/>
      </c>
      <c r="S2188" s="310" t="str">
        <f ca="1">price</f>
        <v/>
      </c>
      <c r="U2188" s="4"/>
      <c r="V2188" s="4"/>
      <c r="W2188" s="215" t="str">
        <f ca="1">comm_pd</f>
        <v/>
      </c>
      <c r="X2188" s="11"/>
      <c r="Z2188" s="223"/>
    </row>
    <row r="2189" spans="1:26" x14ac:dyDescent="0.25">
      <c r="A2189" s="6" t="str">
        <f ca="1">no.</f>
        <v/>
      </c>
      <c r="E2189" s="4" t="str">
        <f ca="1">position</f>
        <v/>
      </c>
      <c r="I2189" s="318"/>
      <c r="L2189" s="4"/>
      <c r="N2189" s="6"/>
      <c r="P2189" s="20"/>
      <c r="Q2189" s="5" t="str">
        <f ca="1">score</f>
        <v/>
      </c>
      <c r="R2189" s="7" t="str">
        <f ca="1">rescore_pd</f>
        <v/>
      </c>
      <c r="S2189" s="310" t="str">
        <f ca="1">price</f>
        <v/>
      </c>
      <c r="U2189" s="4"/>
      <c r="V2189" s="4"/>
      <c r="W2189" s="215" t="str">
        <f ca="1">comm_pd</f>
        <v/>
      </c>
      <c r="X2189" s="11"/>
      <c r="Z2189" s="223"/>
    </row>
    <row r="2190" spans="1:26" x14ac:dyDescent="0.25">
      <c r="A2190" s="6" t="str">
        <f ca="1">no.</f>
        <v/>
      </c>
      <c r="E2190" s="4" t="str">
        <f ca="1">position</f>
        <v/>
      </c>
      <c r="I2190" s="318"/>
      <c r="L2190" s="4"/>
      <c r="N2190" s="6"/>
      <c r="P2190" s="20"/>
      <c r="Q2190" s="5" t="str">
        <f ca="1">score</f>
        <v/>
      </c>
      <c r="R2190" s="7" t="str">
        <f ca="1">rescore_pd</f>
        <v/>
      </c>
      <c r="S2190" s="310" t="str">
        <f ca="1">price</f>
        <v/>
      </c>
      <c r="U2190" s="4"/>
      <c r="V2190" s="4"/>
      <c r="W2190" s="215" t="str">
        <f ca="1">comm_pd</f>
        <v/>
      </c>
      <c r="X2190" s="11"/>
      <c r="Z2190" s="223"/>
    </row>
    <row r="2191" spans="1:26" x14ac:dyDescent="0.25">
      <c r="A2191" s="6" t="str">
        <f ca="1">no.</f>
        <v/>
      </c>
      <c r="E2191" s="4" t="str">
        <f ca="1">position</f>
        <v/>
      </c>
      <c r="I2191" s="318"/>
      <c r="L2191" s="4"/>
      <c r="N2191" s="6"/>
      <c r="P2191" s="20"/>
      <c r="Q2191" s="5" t="str">
        <f ca="1">score</f>
        <v/>
      </c>
      <c r="R2191" s="7" t="str">
        <f ca="1">rescore_pd</f>
        <v/>
      </c>
      <c r="S2191" s="310" t="str">
        <f ca="1">price</f>
        <v/>
      </c>
      <c r="U2191" s="4"/>
      <c r="V2191" s="4"/>
      <c r="W2191" s="215" t="str">
        <f ca="1">comm_pd</f>
        <v/>
      </c>
      <c r="X2191" s="11"/>
      <c r="Z2191" s="223"/>
    </row>
    <row r="2192" spans="1:26" x14ac:dyDescent="0.25">
      <c r="A2192" s="6" t="str">
        <f ca="1">no.</f>
        <v/>
      </c>
      <c r="E2192" s="4" t="str">
        <f ca="1">position</f>
        <v/>
      </c>
      <c r="I2192" s="318"/>
      <c r="L2192" s="4"/>
      <c r="N2192" s="6"/>
      <c r="P2192" s="20"/>
      <c r="Q2192" s="5" t="str">
        <f ca="1">score</f>
        <v/>
      </c>
      <c r="R2192" s="7" t="str">
        <f ca="1">rescore_pd</f>
        <v/>
      </c>
      <c r="S2192" s="310" t="str">
        <f ca="1">price</f>
        <v/>
      </c>
      <c r="U2192" s="4"/>
      <c r="V2192" s="4"/>
      <c r="W2192" s="215" t="str">
        <f ca="1">comm_pd</f>
        <v/>
      </c>
      <c r="X2192" s="11"/>
      <c r="Z2192" s="223"/>
    </row>
    <row r="2193" spans="1:26" x14ac:dyDescent="0.25">
      <c r="A2193" s="6" t="str">
        <f ca="1">no.</f>
        <v/>
      </c>
      <c r="E2193" s="4" t="str">
        <f ca="1">position</f>
        <v/>
      </c>
      <c r="I2193" s="318"/>
      <c r="L2193" s="4"/>
      <c r="N2193" s="6"/>
      <c r="P2193" s="20"/>
      <c r="Q2193" s="5" t="str">
        <f ca="1">score</f>
        <v/>
      </c>
      <c r="R2193" s="7" t="str">
        <f ca="1">rescore_pd</f>
        <v/>
      </c>
      <c r="S2193" s="310" t="str">
        <f ca="1">price</f>
        <v/>
      </c>
      <c r="U2193" s="4"/>
      <c r="V2193" s="4"/>
      <c r="W2193" s="215" t="str">
        <f ca="1">comm_pd</f>
        <v/>
      </c>
      <c r="X2193" s="11"/>
      <c r="Z2193" s="223"/>
    </row>
    <row r="2194" spans="1:26" x14ac:dyDescent="0.25">
      <c r="A2194" s="6" t="str">
        <f ca="1">no.</f>
        <v/>
      </c>
      <c r="E2194" s="4" t="str">
        <f ca="1">position</f>
        <v/>
      </c>
      <c r="I2194" s="318"/>
      <c r="L2194" s="4"/>
      <c r="N2194" s="6"/>
      <c r="P2194" s="20"/>
      <c r="Q2194" s="5" t="str">
        <f ca="1">score</f>
        <v/>
      </c>
      <c r="R2194" s="7" t="str">
        <f ca="1">rescore_pd</f>
        <v/>
      </c>
      <c r="S2194" s="310" t="str">
        <f ca="1">price</f>
        <v/>
      </c>
      <c r="U2194" s="4"/>
      <c r="V2194" s="4"/>
      <c r="W2194" s="215" t="str">
        <f ca="1">comm_pd</f>
        <v/>
      </c>
      <c r="X2194" s="11"/>
      <c r="Z2194" s="223"/>
    </row>
    <row r="2195" spans="1:26" x14ac:dyDescent="0.25">
      <c r="A2195" s="6" t="str">
        <f ca="1">no.</f>
        <v/>
      </c>
      <c r="E2195" s="4" t="str">
        <f ca="1">position</f>
        <v/>
      </c>
      <c r="I2195" s="318"/>
      <c r="L2195" s="4"/>
      <c r="N2195" s="6"/>
      <c r="P2195" s="20"/>
      <c r="Q2195" s="5" t="str">
        <f ca="1">score</f>
        <v/>
      </c>
      <c r="R2195" s="7" t="str">
        <f ca="1">rescore_pd</f>
        <v/>
      </c>
      <c r="S2195" s="310" t="str">
        <f ca="1">price</f>
        <v/>
      </c>
      <c r="U2195" s="4"/>
      <c r="V2195" s="4"/>
      <c r="W2195" s="215" t="str">
        <f ca="1">comm_pd</f>
        <v/>
      </c>
      <c r="X2195" s="11"/>
      <c r="Z2195" s="223"/>
    </row>
    <row r="2196" spans="1:26" x14ac:dyDescent="0.25">
      <c r="A2196" s="6" t="str">
        <f ca="1">no.</f>
        <v/>
      </c>
      <c r="E2196" s="4" t="str">
        <f ca="1">position</f>
        <v/>
      </c>
      <c r="I2196" s="318"/>
      <c r="L2196" s="4"/>
      <c r="N2196" s="6"/>
      <c r="P2196" s="20"/>
      <c r="Q2196" s="5" t="str">
        <f ca="1">score</f>
        <v/>
      </c>
      <c r="R2196" s="7" t="str">
        <f ca="1">rescore_pd</f>
        <v/>
      </c>
      <c r="S2196" s="310" t="str">
        <f ca="1">price</f>
        <v/>
      </c>
      <c r="U2196" s="4"/>
      <c r="V2196" s="4"/>
      <c r="W2196" s="215" t="str">
        <f ca="1">comm_pd</f>
        <v/>
      </c>
      <c r="X2196" s="11"/>
      <c r="Z2196" s="223"/>
    </row>
    <row r="2197" spans="1:26" x14ac:dyDescent="0.25">
      <c r="A2197" s="6" t="str">
        <f ca="1">no.</f>
        <v/>
      </c>
      <c r="E2197" s="4" t="str">
        <f ca="1">position</f>
        <v/>
      </c>
      <c r="I2197" s="318"/>
      <c r="L2197" s="4"/>
      <c r="N2197" s="6"/>
      <c r="P2197" s="20"/>
      <c r="Q2197" s="5" t="str">
        <f ca="1">score</f>
        <v/>
      </c>
      <c r="R2197" s="7" t="str">
        <f ca="1">rescore_pd</f>
        <v/>
      </c>
      <c r="S2197" s="310" t="str">
        <f ca="1">price</f>
        <v/>
      </c>
      <c r="U2197" s="4"/>
      <c r="V2197" s="4"/>
      <c r="W2197" s="215" t="str">
        <f ca="1">comm_pd</f>
        <v/>
      </c>
      <c r="X2197" s="11"/>
      <c r="Z2197" s="223"/>
    </row>
    <row r="2198" spans="1:26" x14ac:dyDescent="0.25">
      <c r="A2198" s="6" t="str">
        <f ca="1">no.</f>
        <v/>
      </c>
      <c r="E2198" s="4" t="str">
        <f ca="1">position</f>
        <v/>
      </c>
      <c r="I2198" s="318"/>
      <c r="L2198" s="4"/>
      <c r="N2198" s="6"/>
      <c r="P2198" s="20"/>
      <c r="Q2198" s="5" t="str">
        <f ca="1">score</f>
        <v/>
      </c>
      <c r="R2198" s="7" t="str">
        <f ca="1">rescore_pd</f>
        <v/>
      </c>
      <c r="S2198" s="310" t="str">
        <f ca="1">price</f>
        <v/>
      </c>
      <c r="U2198" s="4"/>
      <c r="V2198" s="4"/>
      <c r="W2198" s="215" t="str">
        <f ca="1">comm_pd</f>
        <v/>
      </c>
      <c r="X2198" s="11"/>
      <c r="Z2198" s="223"/>
    </row>
    <row r="2199" spans="1:26" x14ac:dyDescent="0.25">
      <c r="A2199" s="6" t="str">
        <f ca="1">no.</f>
        <v/>
      </c>
      <c r="E2199" s="4" t="str">
        <f ca="1">position</f>
        <v/>
      </c>
      <c r="I2199" s="318"/>
      <c r="L2199" s="4"/>
      <c r="N2199" s="6"/>
      <c r="P2199" s="20"/>
      <c r="Q2199" s="5" t="str">
        <f ca="1">score</f>
        <v/>
      </c>
      <c r="R2199" s="7" t="str">
        <f ca="1">rescore_pd</f>
        <v/>
      </c>
      <c r="S2199" s="310" t="str">
        <f ca="1">price</f>
        <v/>
      </c>
      <c r="U2199" s="4"/>
      <c r="V2199" s="4"/>
      <c r="W2199" s="215" t="str">
        <f ca="1">comm_pd</f>
        <v/>
      </c>
      <c r="X2199" s="11"/>
      <c r="Z2199" s="223"/>
    </row>
    <row r="2200" spans="1:26" x14ac:dyDescent="0.25">
      <c r="A2200" s="6" t="str">
        <f ca="1">no.</f>
        <v/>
      </c>
      <c r="E2200" s="4" t="str">
        <f ca="1">position</f>
        <v/>
      </c>
      <c r="I2200" s="318"/>
      <c r="L2200" s="4"/>
      <c r="N2200" s="6"/>
      <c r="P2200" s="20"/>
      <c r="Q2200" s="5" t="str">
        <f ca="1">score</f>
        <v/>
      </c>
      <c r="R2200" s="7" t="str">
        <f ca="1">rescore_pd</f>
        <v/>
      </c>
      <c r="S2200" s="310" t="str">
        <f ca="1">price</f>
        <v/>
      </c>
      <c r="U2200" s="4"/>
      <c r="V2200" s="4"/>
      <c r="W2200" s="215" t="str">
        <f ca="1">comm_pd</f>
        <v/>
      </c>
      <c r="X2200" s="11"/>
      <c r="Z2200" s="223"/>
    </row>
    <row r="2201" spans="1:26" x14ac:dyDescent="0.25">
      <c r="A2201" s="6" t="str">
        <f ca="1">no.</f>
        <v/>
      </c>
      <c r="E2201" s="4" t="str">
        <f ca="1">position</f>
        <v/>
      </c>
      <c r="I2201" s="318"/>
      <c r="L2201" s="4"/>
      <c r="N2201" s="6"/>
      <c r="P2201" s="20"/>
      <c r="Q2201" s="5" t="str">
        <f ca="1">score</f>
        <v/>
      </c>
      <c r="R2201" s="7" t="str">
        <f ca="1">rescore_pd</f>
        <v/>
      </c>
      <c r="S2201" s="310" t="str">
        <f ca="1">price</f>
        <v/>
      </c>
      <c r="U2201" s="4"/>
      <c r="V2201" s="4"/>
      <c r="W2201" s="215" t="str">
        <f ca="1">comm_pd</f>
        <v/>
      </c>
      <c r="X2201" s="11"/>
      <c r="Z2201" s="223"/>
    </row>
    <row r="2202" spans="1:26" x14ac:dyDescent="0.25">
      <c r="A2202" s="6" t="str">
        <f ca="1">no.</f>
        <v/>
      </c>
      <c r="E2202" s="4" t="str">
        <f ca="1">position</f>
        <v/>
      </c>
      <c r="I2202" s="318"/>
      <c r="L2202" s="4"/>
      <c r="N2202" s="6"/>
      <c r="P2202" s="20"/>
      <c r="Q2202" s="5" t="str">
        <f ca="1">score</f>
        <v/>
      </c>
      <c r="R2202" s="7" t="str">
        <f ca="1">rescore_pd</f>
        <v/>
      </c>
      <c r="S2202" s="310" t="str">
        <f ca="1">price</f>
        <v/>
      </c>
      <c r="U2202" s="4"/>
      <c r="V2202" s="4"/>
      <c r="W2202" s="215" t="str">
        <f ca="1">comm_pd</f>
        <v/>
      </c>
      <c r="X2202" s="11"/>
      <c r="Z2202" s="223"/>
    </row>
    <row r="2203" spans="1:26" x14ac:dyDescent="0.25">
      <c r="A2203" s="6" t="str">
        <f ca="1">no.</f>
        <v/>
      </c>
      <c r="E2203" s="4" t="str">
        <f ca="1">position</f>
        <v/>
      </c>
      <c r="I2203" s="318"/>
      <c r="L2203" s="4"/>
      <c r="N2203" s="6"/>
      <c r="P2203" s="20"/>
      <c r="Q2203" s="5" t="str">
        <f ca="1">score</f>
        <v/>
      </c>
      <c r="R2203" s="7" t="str">
        <f ca="1">rescore_pd</f>
        <v/>
      </c>
      <c r="S2203" s="310" t="str">
        <f ca="1">price</f>
        <v/>
      </c>
      <c r="U2203" s="4"/>
      <c r="V2203" s="4"/>
      <c r="W2203" s="215" t="str">
        <f ca="1">comm_pd</f>
        <v/>
      </c>
      <c r="X2203" s="11"/>
      <c r="Z2203" s="223"/>
    </row>
    <row r="2204" spans="1:26" x14ac:dyDescent="0.25">
      <c r="A2204" s="6" t="str">
        <f ca="1">no.</f>
        <v/>
      </c>
      <c r="E2204" s="4" t="str">
        <f ca="1">position</f>
        <v/>
      </c>
      <c r="I2204" s="318"/>
      <c r="L2204" s="4"/>
      <c r="N2204" s="6"/>
      <c r="P2204" s="20"/>
      <c r="Q2204" s="5" t="str">
        <f ca="1">score</f>
        <v/>
      </c>
      <c r="R2204" s="7" t="str">
        <f ca="1">rescore_pd</f>
        <v/>
      </c>
      <c r="S2204" s="310" t="str">
        <f ca="1">price</f>
        <v/>
      </c>
      <c r="U2204" s="4"/>
      <c r="V2204" s="4"/>
      <c r="W2204" s="215" t="str">
        <f ca="1">comm_pd</f>
        <v/>
      </c>
      <c r="X2204" s="11"/>
      <c r="Z2204" s="223"/>
    </row>
    <row r="2205" spans="1:26" x14ac:dyDescent="0.25">
      <c r="A2205" s="6" t="str">
        <f ca="1">no.</f>
        <v/>
      </c>
      <c r="E2205" s="4" t="str">
        <f ca="1">position</f>
        <v/>
      </c>
      <c r="I2205" s="318"/>
      <c r="L2205" s="4"/>
      <c r="N2205" s="6"/>
      <c r="P2205" s="20"/>
      <c r="Q2205" s="5" t="str">
        <f ca="1">score</f>
        <v/>
      </c>
      <c r="R2205" s="7" t="str">
        <f ca="1">rescore_pd</f>
        <v/>
      </c>
      <c r="S2205" s="310" t="str">
        <f ca="1">price</f>
        <v/>
      </c>
      <c r="U2205" s="4"/>
      <c r="V2205" s="4"/>
      <c r="W2205" s="215" t="str">
        <f ca="1">comm_pd</f>
        <v/>
      </c>
      <c r="X2205" s="11"/>
      <c r="Z2205" s="223"/>
    </row>
    <row r="2206" spans="1:26" x14ac:dyDescent="0.25">
      <c r="A2206" s="6" t="str">
        <f ca="1">no.</f>
        <v/>
      </c>
      <c r="E2206" s="4" t="str">
        <f ca="1">position</f>
        <v/>
      </c>
      <c r="I2206" s="318"/>
      <c r="L2206" s="4"/>
      <c r="N2206" s="6"/>
      <c r="P2206" s="20"/>
      <c r="Q2206" s="5" t="str">
        <f ca="1">score</f>
        <v/>
      </c>
      <c r="R2206" s="7" t="str">
        <f ca="1">rescore_pd</f>
        <v/>
      </c>
      <c r="S2206" s="310" t="str">
        <f ca="1">price</f>
        <v/>
      </c>
      <c r="U2206" s="4"/>
      <c r="V2206" s="4"/>
      <c r="W2206" s="215" t="str">
        <f ca="1">comm_pd</f>
        <v/>
      </c>
      <c r="X2206" s="11"/>
      <c r="Z2206" s="223"/>
    </row>
    <row r="2207" spans="1:26" x14ac:dyDescent="0.25">
      <c r="A2207" s="6" t="str">
        <f ca="1">no.</f>
        <v/>
      </c>
      <c r="E2207" s="4" t="str">
        <f ca="1">position</f>
        <v/>
      </c>
      <c r="I2207" s="318"/>
      <c r="L2207" s="4"/>
      <c r="N2207" s="6"/>
      <c r="P2207" s="20"/>
      <c r="Q2207" s="5" t="str">
        <f ca="1">score</f>
        <v/>
      </c>
      <c r="R2207" s="7" t="str">
        <f ca="1">rescore_pd</f>
        <v/>
      </c>
      <c r="S2207" s="310" t="str">
        <f ca="1">price</f>
        <v/>
      </c>
      <c r="U2207" s="4"/>
      <c r="V2207" s="4"/>
      <c r="W2207" s="215" t="str">
        <f ca="1">comm_pd</f>
        <v/>
      </c>
      <c r="X2207" s="11"/>
      <c r="Z2207" s="223"/>
    </row>
    <row r="2208" spans="1:26" x14ac:dyDescent="0.25">
      <c r="A2208" s="6" t="str">
        <f ca="1">no.</f>
        <v/>
      </c>
      <c r="E2208" s="4" t="str">
        <f ca="1">position</f>
        <v/>
      </c>
      <c r="I2208" s="318"/>
      <c r="L2208" s="4"/>
      <c r="N2208" s="6"/>
      <c r="P2208" s="20"/>
      <c r="Q2208" s="5" t="str">
        <f ca="1">score</f>
        <v/>
      </c>
      <c r="R2208" s="7" t="str">
        <f ca="1">rescore_pd</f>
        <v/>
      </c>
      <c r="S2208" s="310" t="str">
        <f ca="1">price</f>
        <v/>
      </c>
      <c r="U2208" s="4"/>
      <c r="V2208" s="4"/>
      <c r="W2208" s="215" t="str">
        <f ca="1">comm_pd</f>
        <v/>
      </c>
      <c r="X2208" s="11"/>
      <c r="Z2208" s="223"/>
    </row>
    <row r="2209" spans="1:26" x14ac:dyDescent="0.25">
      <c r="A2209" s="6" t="str">
        <f ca="1">no.</f>
        <v/>
      </c>
      <c r="E2209" s="4" t="str">
        <f ca="1">position</f>
        <v/>
      </c>
      <c r="I2209" s="318"/>
      <c r="L2209" s="4"/>
      <c r="N2209" s="6"/>
      <c r="P2209" s="20"/>
      <c r="Q2209" s="5" t="str">
        <f ca="1">score</f>
        <v/>
      </c>
      <c r="R2209" s="7" t="str">
        <f ca="1">rescore_pd</f>
        <v/>
      </c>
      <c r="S2209" s="310" t="str">
        <f ca="1">price</f>
        <v/>
      </c>
      <c r="U2209" s="4"/>
      <c r="V2209" s="4"/>
      <c r="W2209" s="215" t="str">
        <f ca="1">comm_pd</f>
        <v/>
      </c>
      <c r="X2209" s="11"/>
      <c r="Z2209" s="223"/>
    </row>
    <row r="2210" spans="1:26" x14ac:dyDescent="0.25">
      <c r="A2210" s="6" t="str">
        <f ca="1">no.</f>
        <v/>
      </c>
      <c r="E2210" s="4" t="str">
        <f ca="1">position</f>
        <v/>
      </c>
      <c r="I2210" s="318"/>
      <c r="L2210" s="4"/>
      <c r="N2210" s="6"/>
      <c r="P2210" s="20"/>
      <c r="Q2210" s="5" t="str">
        <f ca="1">score</f>
        <v/>
      </c>
      <c r="R2210" s="7" t="str">
        <f ca="1">rescore_pd</f>
        <v/>
      </c>
      <c r="S2210" s="310" t="str">
        <f ca="1">price</f>
        <v/>
      </c>
      <c r="U2210" s="4"/>
      <c r="V2210" s="4"/>
      <c r="W2210" s="215" t="str">
        <f ca="1">comm_pd</f>
        <v/>
      </c>
      <c r="X2210" s="11"/>
      <c r="Z2210" s="223"/>
    </row>
    <row r="2211" spans="1:26" x14ac:dyDescent="0.25">
      <c r="A2211" s="6" t="str">
        <f ca="1">no.</f>
        <v/>
      </c>
      <c r="E2211" s="4" t="str">
        <f ca="1">position</f>
        <v/>
      </c>
      <c r="I2211" s="318"/>
      <c r="L2211" s="4"/>
      <c r="N2211" s="6"/>
      <c r="P2211" s="20"/>
      <c r="Q2211" s="5" t="str">
        <f ca="1">score</f>
        <v/>
      </c>
      <c r="R2211" s="7" t="str">
        <f ca="1">rescore_pd</f>
        <v/>
      </c>
      <c r="S2211" s="310" t="str">
        <f ca="1">price</f>
        <v/>
      </c>
      <c r="U2211" s="4"/>
      <c r="V2211" s="4"/>
      <c r="W2211" s="215" t="str">
        <f ca="1">comm_pd</f>
        <v/>
      </c>
      <c r="X2211" s="11"/>
      <c r="Z2211" s="223"/>
    </row>
    <row r="2212" spans="1:26" x14ac:dyDescent="0.25">
      <c r="A2212" s="6" t="str">
        <f ca="1">no.</f>
        <v/>
      </c>
      <c r="E2212" s="4" t="str">
        <f ca="1">position</f>
        <v/>
      </c>
      <c r="I2212" s="318"/>
      <c r="L2212" s="4"/>
      <c r="N2212" s="6"/>
      <c r="P2212" s="20"/>
      <c r="Q2212" s="5" t="str">
        <f ca="1">score</f>
        <v/>
      </c>
      <c r="R2212" s="7" t="str">
        <f ca="1">rescore_pd</f>
        <v/>
      </c>
      <c r="S2212" s="310" t="str">
        <f ca="1">price</f>
        <v/>
      </c>
      <c r="U2212" s="4"/>
      <c r="V2212" s="4"/>
      <c r="W2212" s="215" t="str">
        <f ca="1">comm_pd</f>
        <v/>
      </c>
      <c r="X2212" s="11"/>
      <c r="Z2212" s="223"/>
    </row>
    <row r="2213" spans="1:26" x14ac:dyDescent="0.25">
      <c r="A2213" s="6" t="str">
        <f ca="1">no.</f>
        <v/>
      </c>
      <c r="E2213" s="4" t="str">
        <f ca="1">position</f>
        <v/>
      </c>
      <c r="I2213" s="318"/>
      <c r="L2213" s="4"/>
      <c r="N2213" s="6"/>
      <c r="P2213" s="20"/>
      <c r="Q2213" s="5" t="str">
        <f ca="1">score</f>
        <v/>
      </c>
      <c r="R2213" s="7" t="str">
        <f ca="1">rescore_pd</f>
        <v/>
      </c>
      <c r="S2213" s="310" t="str">
        <f ca="1">price</f>
        <v/>
      </c>
      <c r="U2213" s="4"/>
      <c r="V2213" s="4"/>
      <c r="W2213" s="215" t="str">
        <f ca="1">comm_pd</f>
        <v/>
      </c>
      <c r="X2213" s="11"/>
      <c r="Z2213" s="223"/>
    </row>
    <row r="2214" spans="1:26" x14ac:dyDescent="0.25">
      <c r="A2214" s="6" t="str">
        <f ca="1">no.</f>
        <v/>
      </c>
      <c r="E2214" s="4" t="str">
        <f ca="1">position</f>
        <v/>
      </c>
      <c r="I2214" s="318"/>
      <c r="L2214" s="4"/>
      <c r="N2214" s="6"/>
      <c r="P2214" s="20"/>
      <c r="Q2214" s="5" t="str">
        <f ca="1">score</f>
        <v/>
      </c>
      <c r="R2214" s="7" t="str">
        <f ca="1">rescore_pd</f>
        <v/>
      </c>
      <c r="S2214" s="310" t="str">
        <f ca="1">price</f>
        <v/>
      </c>
      <c r="U2214" s="4"/>
      <c r="V2214" s="4"/>
      <c r="W2214" s="215" t="str">
        <f ca="1">comm_pd</f>
        <v/>
      </c>
      <c r="X2214" s="11"/>
      <c r="Z2214" s="223"/>
    </row>
    <row r="2215" spans="1:26" x14ac:dyDescent="0.25">
      <c r="A2215" s="6" t="str">
        <f ca="1">no.</f>
        <v/>
      </c>
      <c r="E2215" s="4" t="str">
        <f ca="1">position</f>
        <v/>
      </c>
      <c r="I2215" s="318"/>
      <c r="L2215" s="4"/>
      <c r="N2215" s="6"/>
      <c r="P2215" s="20"/>
      <c r="Q2215" s="5" t="str">
        <f ca="1">score</f>
        <v/>
      </c>
      <c r="R2215" s="7" t="str">
        <f ca="1">rescore_pd</f>
        <v/>
      </c>
      <c r="S2215" s="310" t="str">
        <f ca="1">price</f>
        <v/>
      </c>
      <c r="U2215" s="4"/>
      <c r="V2215" s="4"/>
      <c r="W2215" s="215" t="str">
        <f ca="1">comm_pd</f>
        <v/>
      </c>
      <c r="X2215" s="11"/>
      <c r="Z2215" s="223"/>
    </row>
    <row r="2216" spans="1:26" x14ac:dyDescent="0.25">
      <c r="A2216" s="6" t="str">
        <f ca="1">no.</f>
        <v/>
      </c>
      <c r="E2216" s="4" t="str">
        <f ca="1">position</f>
        <v/>
      </c>
      <c r="I2216" s="318"/>
      <c r="L2216" s="4"/>
      <c r="N2216" s="6"/>
      <c r="P2216" s="20"/>
      <c r="Q2216" s="5" t="str">
        <f ca="1">score</f>
        <v/>
      </c>
      <c r="R2216" s="7" t="str">
        <f ca="1">rescore_pd</f>
        <v/>
      </c>
      <c r="S2216" s="310" t="str">
        <f ca="1">price</f>
        <v/>
      </c>
      <c r="U2216" s="4"/>
      <c r="V2216" s="4"/>
      <c r="W2216" s="215" t="str">
        <f ca="1">comm_pd</f>
        <v/>
      </c>
      <c r="X2216" s="11"/>
      <c r="Z2216" s="223"/>
    </row>
    <row r="2217" spans="1:26" x14ac:dyDescent="0.25">
      <c r="A2217" s="6" t="str">
        <f ca="1">no.</f>
        <v/>
      </c>
      <c r="E2217" s="4" t="str">
        <f ca="1">position</f>
        <v/>
      </c>
      <c r="I2217" s="318"/>
      <c r="L2217" s="4"/>
      <c r="N2217" s="6"/>
      <c r="P2217" s="20"/>
      <c r="Q2217" s="5" t="str">
        <f ca="1">score</f>
        <v/>
      </c>
      <c r="R2217" s="7" t="str">
        <f ca="1">rescore_pd</f>
        <v/>
      </c>
      <c r="S2217" s="310" t="str">
        <f ca="1">price</f>
        <v/>
      </c>
      <c r="U2217" s="4"/>
      <c r="V2217" s="4"/>
      <c r="W2217" s="215" t="str">
        <f ca="1">comm_pd</f>
        <v/>
      </c>
      <c r="X2217" s="11"/>
      <c r="Z2217" s="223"/>
    </row>
    <row r="2218" spans="1:26" x14ac:dyDescent="0.25">
      <c r="A2218" s="6" t="str">
        <f ca="1">no.</f>
        <v/>
      </c>
      <c r="E2218" s="4" t="str">
        <f ca="1">position</f>
        <v/>
      </c>
      <c r="I2218" s="318"/>
      <c r="L2218" s="4"/>
      <c r="N2218" s="6"/>
      <c r="P2218" s="20"/>
      <c r="Q2218" s="5" t="str">
        <f ca="1">score</f>
        <v/>
      </c>
      <c r="R2218" s="7" t="str">
        <f ca="1">rescore_pd</f>
        <v/>
      </c>
      <c r="S2218" s="310" t="str">
        <f ca="1">price</f>
        <v/>
      </c>
      <c r="U2218" s="4"/>
      <c r="V2218" s="4"/>
      <c r="W2218" s="215" t="str">
        <f ca="1">comm_pd</f>
        <v/>
      </c>
      <c r="X2218" s="11"/>
      <c r="Z2218" s="223"/>
    </row>
    <row r="2219" spans="1:26" x14ac:dyDescent="0.25">
      <c r="A2219" s="6" t="str">
        <f ca="1">no.</f>
        <v/>
      </c>
      <c r="E2219" s="4" t="str">
        <f ca="1">position</f>
        <v/>
      </c>
      <c r="I2219" s="318"/>
      <c r="L2219" s="4"/>
      <c r="N2219" s="6"/>
      <c r="P2219" s="20"/>
      <c r="Q2219" s="5" t="str">
        <f ca="1">score</f>
        <v/>
      </c>
      <c r="R2219" s="7" t="str">
        <f ca="1">rescore_pd</f>
        <v/>
      </c>
      <c r="S2219" s="310" t="str">
        <f ca="1">price</f>
        <v/>
      </c>
      <c r="U2219" s="4"/>
      <c r="V2219" s="4"/>
      <c r="W2219" s="215" t="str">
        <f ca="1">comm_pd</f>
        <v/>
      </c>
      <c r="X2219" s="11"/>
      <c r="Z2219" s="223"/>
    </row>
    <row r="2220" spans="1:26" x14ac:dyDescent="0.25">
      <c r="A2220" s="6" t="str">
        <f ca="1">no.</f>
        <v/>
      </c>
      <c r="E2220" s="4" t="str">
        <f ca="1">position</f>
        <v/>
      </c>
      <c r="I2220" s="318"/>
      <c r="L2220" s="4"/>
      <c r="N2220" s="6"/>
      <c r="P2220" s="20"/>
      <c r="Q2220" s="5" t="str">
        <f ca="1">score</f>
        <v/>
      </c>
      <c r="R2220" s="7" t="str">
        <f ca="1">rescore_pd</f>
        <v/>
      </c>
      <c r="S2220" s="310" t="str">
        <f ca="1">price</f>
        <v/>
      </c>
      <c r="U2220" s="4"/>
      <c r="V2220" s="4"/>
      <c r="W2220" s="215" t="str">
        <f ca="1">comm_pd</f>
        <v/>
      </c>
      <c r="X2220" s="11"/>
      <c r="Z2220" s="223"/>
    </row>
    <row r="2221" spans="1:26" x14ac:dyDescent="0.25">
      <c r="A2221" s="6" t="str">
        <f ca="1">no.</f>
        <v/>
      </c>
      <c r="E2221" s="4" t="str">
        <f ca="1">position</f>
        <v/>
      </c>
      <c r="I2221" s="318"/>
      <c r="L2221" s="4"/>
      <c r="N2221" s="6"/>
      <c r="P2221" s="20"/>
      <c r="Q2221" s="5" t="str">
        <f ca="1">score</f>
        <v/>
      </c>
      <c r="R2221" s="7" t="str">
        <f ca="1">rescore_pd</f>
        <v/>
      </c>
      <c r="S2221" s="310" t="str">
        <f ca="1">price</f>
        <v/>
      </c>
      <c r="U2221" s="4"/>
      <c r="V2221" s="4"/>
      <c r="W2221" s="215" t="str">
        <f ca="1">comm_pd</f>
        <v/>
      </c>
      <c r="X2221" s="11"/>
      <c r="Z2221" s="223"/>
    </row>
    <row r="2222" spans="1:26" x14ac:dyDescent="0.25">
      <c r="A2222" s="6" t="str">
        <f ca="1">no.</f>
        <v/>
      </c>
      <c r="E2222" s="4" t="str">
        <f ca="1">position</f>
        <v/>
      </c>
      <c r="I2222" s="318"/>
      <c r="L2222" s="4"/>
      <c r="N2222" s="6"/>
      <c r="P2222" s="20"/>
      <c r="Q2222" s="5" t="str">
        <f ca="1">score</f>
        <v/>
      </c>
      <c r="R2222" s="7" t="str">
        <f ca="1">rescore_pd</f>
        <v/>
      </c>
      <c r="S2222" s="310" t="str">
        <f ca="1">price</f>
        <v/>
      </c>
      <c r="U2222" s="4"/>
      <c r="V2222" s="4"/>
      <c r="W2222" s="215" t="str">
        <f ca="1">comm_pd</f>
        <v/>
      </c>
      <c r="X2222" s="11"/>
      <c r="Z2222" s="223"/>
    </row>
    <row r="2223" spans="1:26" x14ac:dyDescent="0.25">
      <c r="A2223" s="6" t="str">
        <f ca="1">no.</f>
        <v/>
      </c>
      <c r="E2223" s="4" t="str">
        <f ca="1">position</f>
        <v/>
      </c>
      <c r="I2223" s="318"/>
      <c r="L2223" s="4"/>
      <c r="N2223" s="6"/>
      <c r="P2223" s="20"/>
      <c r="Q2223" s="5" t="str">
        <f ca="1">score</f>
        <v/>
      </c>
      <c r="R2223" s="7" t="str">
        <f ca="1">rescore_pd</f>
        <v/>
      </c>
      <c r="S2223" s="310" t="str">
        <f ca="1">price</f>
        <v/>
      </c>
      <c r="U2223" s="4"/>
      <c r="V2223" s="4"/>
      <c r="W2223" s="215" t="str">
        <f ca="1">comm_pd</f>
        <v/>
      </c>
      <c r="X2223" s="11"/>
      <c r="Z2223" s="223"/>
    </row>
    <row r="2224" spans="1:26" x14ac:dyDescent="0.25">
      <c r="A2224" s="6" t="str">
        <f ca="1">no.</f>
        <v/>
      </c>
      <c r="E2224" s="4" t="str">
        <f ca="1">position</f>
        <v/>
      </c>
      <c r="I2224" s="318"/>
      <c r="L2224" s="4"/>
      <c r="N2224" s="6"/>
      <c r="P2224" s="20"/>
      <c r="Q2224" s="5" t="str">
        <f ca="1">score</f>
        <v/>
      </c>
      <c r="R2224" s="7" t="str">
        <f ca="1">rescore_pd</f>
        <v/>
      </c>
      <c r="S2224" s="310" t="str">
        <f ca="1">price</f>
        <v/>
      </c>
      <c r="U2224" s="4"/>
      <c r="V2224" s="4"/>
      <c r="W2224" s="215" t="str">
        <f ca="1">comm_pd</f>
        <v/>
      </c>
      <c r="X2224" s="11"/>
      <c r="Z2224" s="223"/>
    </row>
    <row r="2225" spans="1:26" x14ac:dyDescent="0.25">
      <c r="A2225" s="6" t="str">
        <f ca="1">no.</f>
        <v/>
      </c>
      <c r="E2225" s="4" t="str">
        <f ca="1">position</f>
        <v/>
      </c>
      <c r="I2225" s="318"/>
      <c r="L2225" s="4"/>
      <c r="N2225" s="6"/>
      <c r="P2225" s="20"/>
      <c r="Q2225" s="5" t="str">
        <f ca="1">score</f>
        <v/>
      </c>
      <c r="R2225" s="7" t="str">
        <f ca="1">rescore_pd</f>
        <v/>
      </c>
      <c r="S2225" s="310" t="str">
        <f ca="1">price</f>
        <v/>
      </c>
      <c r="U2225" s="4"/>
      <c r="V2225" s="4"/>
      <c r="W2225" s="215" t="str">
        <f ca="1">comm_pd</f>
        <v/>
      </c>
      <c r="X2225" s="11"/>
      <c r="Z2225" s="223"/>
    </row>
    <row r="2226" spans="1:26" x14ac:dyDescent="0.25">
      <c r="A2226" s="6" t="str">
        <f ca="1">no.</f>
        <v/>
      </c>
      <c r="E2226" s="4" t="str">
        <f ca="1">position</f>
        <v/>
      </c>
      <c r="I2226" s="318"/>
      <c r="L2226" s="4"/>
      <c r="N2226" s="6"/>
      <c r="P2226" s="20"/>
      <c r="Q2226" s="5" t="str">
        <f ca="1">score</f>
        <v/>
      </c>
      <c r="R2226" s="7" t="str">
        <f ca="1">rescore_pd</f>
        <v/>
      </c>
      <c r="S2226" s="310" t="str">
        <f ca="1">price</f>
        <v/>
      </c>
      <c r="U2226" s="4"/>
      <c r="V2226" s="4"/>
      <c r="W2226" s="215" t="str">
        <f ca="1">comm_pd</f>
        <v/>
      </c>
      <c r="X2226" s="11"/>
      <c r="Z2226" s="223"/>
    </row>
    <row r="2227" spans="1:26" x14ac:dyDescent="0.25">
      <c r="A2227" s="6" t="str">
        <f ca="1">no.</f>
        <v/>
      </c>
      <c r="E2227" s="4" t="str">
        <f ca="1">position</f>
        <v/>
      </c>
      <c r="I2227" s="318"/>
      <c r="L2227" s="4"/>
      <c r="N2227" s="6"/>
      <c r="P2227" s="20"/>
      <c r="Q2227" s="5" t="str">
        <f ca="1">score</f>
        <v/>
      </c>
      <c r="R2227" s="7" t="str">
        <f ca="1">rescore_pd</f>
        <v/>
      </c>
      <c r="S2227" s="310" t="str">
        <f ca="1">price</f>
        <v/>
      </c>
      <c r="U2227" s="4"/>
      <c r="V2227" s="4"/>
      <c r="W2227" s="215" t="str">
        <f ca="1">comm_pd</f>
        <v/>
      </c>
      <c r="X2227" s="11"/>
      <c r="Z2227" s="223"/>
    </row>
    <row r="2228" spans="1:26" x14ac:dyDescent="0.25">
      <c r="A2228" s="6" t="str">
        <f ca="1">no.</f>
        <v/>
      </c>
      <c r="E2228" s="4" t="str">
        <f ca="1">position</f>
        <v/>
      </c>
      <c r="I2228" s="318"/>
      <c r="L2228" s="4"/>
      <c r="N2228" s="6"/>
      <c r="P2228" s="20"/>
      <c r="Q2228" s="5" t="str">
        <f ca="1">score</f>
        <v/>
      </c>
      <c r="R2228" s="7" t="str">
        <f ca="1">rescore_pd</f>
        <v/>
      </c>
      <c r="S2228" s="310" t="str">
        <f ca="1">price</f>
        <v/>
      </c>
      <c r="U2228" s="4"/>
      <c r="V2228" s="4"/>
      <c r="W2228" s="215" t="str">
        <f ca="1">comm_pd</f>
        <v/>
      </c>
      <c r="X2228" s="11"/>
      <c r="Z2228" s="223"/>
    </row>
    <row r="2229" spans="1:26" x14ac:dyDescent="0.25">
      <c r="A2229" s="6" t="str">
        <f ca="1">no.</f>
        <v/>
      </c>
      <c r="E2229" s="4" t="str">
        <f ca="1">position</f>
        <v/>
      </c>
      <c r="I2229" s="318"/>
      <c r="L2229" s="4"/>
      <c r="N2229" s="6"/>
      <c r="P2229" s="20"/>
      <c r="Q2229" s="5" t="str">
        <f ca="1">score</f>
        <v/>
      </c>
      <c r="R2229" s="7" t="str">
        <f ca="1">rescore_pd</f>
        <v/>
      </c>
      <c r="S2229" s="310" t="str">
        <f ca="1">price</f>
        <v/>
      </c>
      <c r="U2229" s="4"/>
      <c r="V2229" s="4"/>
      <c r="W2229" s="215" t="str">
        <f ca="1">comm_pd</f>
        <v/>
      </c>
      <c r="X2229" s="11"/>
      <c r="Z2229" s="223"/>
    </row>
    <row r="2230" spans="1:26" x14ac:dyDescent="0.25">
      <c r="A2230" s="6" t="str">
        <f ca="1">no.</f>
        <v/>
      </c>
      <c r="E2230" s="4" t="str">
        <f ca="1">position</f>
        <v/>
      </c>
      <c r="I2230" s="318"/>
      <c r="L2230" s="4"/>
      <c r="N2230" s="6"/>
      <c r="P2230" s="20"/>
      <c r="Q2230" s="5" t="str">
        <f ca="1">score</f>
        <v/>
      </c>
      <c r="R2230" s="7" t="str">
        <f ca="1">rescore_pd</f>
        <v/>
      </c>
      <c r="S2230" s="310" t="str">
        <f ca="1">price</f>
        <v/>
      </c>
      <c r="U2230" s="4"/>
      <c r="V2230" s="4"/>
      <c r="W2230" s="215" t="str">
        <f ca="1">comm_pd</f>
        <v/>
      </c>
      <c r="X2230" s="11"/>
      <c r="Z2230" s="223"/>
    </row>
    <row r="2231" spans="1:26" x14ac:dyDescent="0.25">
      <c r="A2231" s="6" t="str">
        <f ca="1">no.</f>
        <v/>
      </c>
      <c r="E2231" s="4" t="str">
        <f ca="1">position</f>
        <v/>
      </c>
      <c r="I2231" s="318"/>
      <c r="L2231" s="4"/>
      <c r="N2231" s="6"/>
      <c r="P2231" s="20"/>
      <c r="Q2231" s="5" t="str">
        <f ca="1">score</f>
        <v/>
      </c>
      <c r="R2231" s="7" t="str">
        <f ca="1">rescore_pd</f>
        <v/>
      </c>
      <c r="S2231" s="310" t="str">
        <f ca="1">price</f>
        <v/>
      </c>
      <c r="U2231" s="4"/>
      <c r="V2231" s="4"/>
      <c r="W2231" s="215" t="str">
        <f ca="1">comm_pd</f>
        <v/>
      </c>
      <c r="X2231" s="11"/>
      <c r="Z2231" s="223"/>
    </row>
    <row r="2232" spans="1:26" x14ac:dyDescent="0.25">
      <c r="A2232" s="6" t="str">
        <f ca="1">no.</f>
        <v/>
      </c>
      <c r="E2232" s="4" t="str">
        <f ca="1">position</f>
        <v/>
      </c>
      <c r="I2232" s="318"/>
      <c r="L2232" s="4"/>
      <c r="N2232" s="6"/>
      <c r="P2232" s="20"/>
      <c r="Q2232" s="5" t="str">
        <f ca="1">score</f>
        <v/>
      </c>
      <c r="R2232" s="7" t="str">
        <f ca="1">rescore_pd</f>
        <v/>
      </c>
      <c r="S2232" s="310" t="str">
        <f ca="1">price</f>
        <v/>
      </c>
      <c r="U2232" s="4"/>
      <c r="V2232" s="4"/>
      <c r="W2232" s="215" t="str">
        <f ca="1">comm_pd</f>
        <v/>
      </c>
      <c r="X2232" s="11"/>
      <c r="Z2232" s="223"/>
    </row>
    <row r="2233" spans="1:26" x14ac:dyDescent="0.25">
      <c r="A2233" s="6" t="str">
        <f ca="1">no.</f>
        <v/>
      </c>
      <c r="E2233" s="4" t="str">
        <f ca="1">position</f>
        <v/>
      </c>
      <c r="I2233" s="318"/>
      <c r="L2233" s="4"/>
      <c r="N2233" s="6"/>
      <c r="P2233" s="20"/>
      <c r="Q2233" s="5" t="str">
        <f ca="1">score</f>
        <v/>
      </c>
      <c r="R2233" s="7" t="str">
        <f ca="1">rescore_pd</f>
        <v/>
      </c>
      <c r="S2233" s="310" t="str">
        <f ca="1">price</f>
        <v/>
      </c>
      <c r="U2233" s="4"/>
      <c r="V2233" s="4"/>
      <c r="W2233" s="215" t="str">
        <f ca="1">comm_pd</f>
        <v/>
      </c>
      <c r="X2233" s="11"/>
      <c r="Z2233" s="223"/>
    </row>
    <row r="2234" spans="1:26" x14ac:dyDescent="0.25">
      <c r="A2234" s="6" t="str">
        <f ca="1">no.</f>
        <v/>
      </c>
      <c r="E2234" s="4" t="str">
        <f ca="1">position</f>
        <v/>
      </c>
      <c r="I2234" s="318"/>
      <c r="L2234" s="4"/>
      <c r="N2234" s="6"/>
      <c r="P2234" s="20"/>
      <c r="Q2234" s="5" t="str">
        <f ca="1">score</f>
        <v/>
      </c>
      <c r="R2234" s="7" t="str">
        <f ca="1">rescore_pd</f>
        <v/>
      </c>
      <c r="S2234" s="310" t="str">
        <f ca="1">price</f>
        <v/>
      </c>
      <c r="U2234" s="4"/>
      <c r="V2234" s="4"/>
      <c r="W2234" s="215" t="str">
        <f ca="1">comm_pd</f>
        <v/>
      </c>
      <c r="X2234" s="11"/>
      <c r="Z2234" s="223"/>
    </row>
    <row r="2235" spans="1:26" x14ac:dyDescent="0.25">
      <c r="A2235" s="6" t="str">
        <f ca="1">no.</f>
        <v/>
      </c>
      <c r="E2235" s="4" t="str">
        <f ca="1">position</f>
        <v/>
      </c>
      <c r="I2235" s="318"/>
      <c r="L2235" s="4"/>
      <c r="N2235" s="6"/>
      <c r="P2235" s="20"/>
      <c r="Q2235" s="5" t="str">
        <f ca="1">score</f>
        <v/>
      </c>
      <c r="R2235" s="7" t="str">
        <f ca="1">rescore_pd</f>
        <v/>
      </c>
      <c r="S2235" s="310" t="str">
        <f ca="1">price</f>
        <v/>
      </c>
      <c r="U2235" s="4"/>
      <c r="V2235" s="4"/>
      <c r="W2235" s="215" t="str">
        <f ca="1">comm_pd</f>
        <v/>
      </c>
      <c r="X2235" s="11"/>
      <c r="Z2235" s="223"/>
    </row>
    <row r="2236" spans="1:26" x14ac:dyDescent="0.25">
      <c r="A2236" s="6" t="str">
        <f ca="1">no.</f>
        <v/>
      </c>
      <c r="E2236" s="4" t="str">
        <f ca="1">position</f>
        <v/>
      </c>
      <c r="I2236" s="318"/>
      <c r="L2236" s="4"/>
      <c r="N2236" s="6"/>
      <c r="P2236" s="20"/>
      <c r="Q2236" s="5" t="str">
        <f ca="1">score</f>
        <v/>
      </c>
      <c r="R2236" s="7" t="str">
        <f ca="1">rescore_pd</f>
        <v/>
      </c>
      <c r="S2236" s="310" t="str">
        <f ca="1">price</f>
        <v/>
      </c>
      <c r="U2236" s="4"/>
      <c r="V2236" s="4"/>
      <c r="W2236" s="215" t="str">
        <f ca="1">comm_pd</f>
        <v/>
      </c>
      <c r="X2236" s="11"/>
      <c r="Z2236" s="223"/>
    </row>
    <row r="2237" spans="1:26" x14ac:dyDescent="0.25">
      <c r="A2237" s="6" t="str">
        <f ca="1">no.</f>
        <v/>
      </c>
      <c r="E2237" s="4" t="str">
        <f ca="1">position</f>
        <v/>
      </c>
      <c r="I2237" s="318"/>
      <c r="L2237" s="4"/>
      <c r="N2237" s="6"/>
      <c r="P2237" s="20"/>
      <c r="Q2237" s="5" t="str">
        <f ca="1">score</f>
        <v/>
      </c>
      <c r="R2237" s="7" t="str">
        <f ca="1">rescore_pd</f>
        <v/>
      </c>
      <c r="S2237" s="310" t="str">
        <f ca="1">price</f>
        <v/>
      </c>
      <c r="U2237" s="4"/>
      <c r="V2237" s="4"/>
      <c r="W2237" s="215" t="str">
        <f ca="1">comm_pd</f>
        <v/>
      </c>
      <c r="X2237" s="11"/>
      <c r="Z2237" s="223"/>
    </row>
    <row r="2238" spans="1:26" x14ac:dyDescent="0.25">
      <c r="A2238" s="6" t="str">
        <f ca="1">no.</f>
        <v/>
      </c>
      <c r="E2238" s="4" t="str">
        <f ca="1">position</f>
        <v/>
      </c>
      <c r="I2238" s="318"/>
      <c r="L2238" s="4"/>
      <c r="N2238" s="6"/>
      <c r="P2238" s="20"/>
      <c r="Q2238" s="5" t="str">
        <f ca="1">score</f>
        <v/>
      </c>
      <c r="R2238" s="7" t="str">
        <f ca="1">rescore_pd</f>
        <v/>
      </c>
      <c r="S2238" s="310" t="str">
        <f ca="1">price</f>
        <v/>
      </c>
      <c r="U2238" s="4"/>
      <c r="V2238" s="4"/>
      <c r="W2238" s="215" t="str">
        <f ca="1">comm_pd</f>
        <v/>
      </c>
      <c r="X2238" s="11"/>
      <c r="Z2238" s="223"/>
    </row>
    <row r="2239" spans="1:26" x14ac:dyDescent="0.25">
      <c r="A2239" s="6" t="str">
        <f ca="1">no.</f>
        <v/>
      </c>
      <c r="E2239" s="4" t="str">
        <f ca="1">position</f>
        <v/>
      </c>
      <c r="I2239" s="318"/>
      <c r="L2239" s="4"/>
      <c r="N2239" s="6"/>
      <c r="P2239" s="20"/>
      <c r="Q2239" s="5" t="str">
        <f ca="1">score</f>
        <v/>
      </c>
      <c r="R2239" s="7" t="str">
        <f ca="1">rescore_pd</f>
        <v/>
      </c>
      <c r="S2239" s="310" t="str">
        <f ca="1">price</f>
        <v/>
      </c>
      <c r="U2239" s="4"/>
      <c r="V2239" s="4"/>
      <c r="W2239" s="215" t="str">
        <f ca="1">comm_pd</f>
        <v/>
      </c>
      <c r="X2239" s="11"/>
      <c r="Z2239" s="223"/>
    </row>
    <row r="2240" spans="1:26" x14ac:dyDescent="0.25">
      <c r="A2240" s="6" t="str">
        <f ca="1">no.</f>
        <v/>
      </c>
      <c r="E2240" s="4" t="str">
        <f ca="1">position</f>
        <v/>
      </c>
      <c r="I2240" s="318"/>
      <c r="L2240" s="4"/>
      <c r="N2240" s="6"/>
      <c r="P2240" s="20"/>
      <c r="Q2240" s="5" t="str">
        <f ca="1">score</f>
        <v/>
      </c>
      <c r="R2240" s="7" t="str">
        <f ca="1">rescore_pd</f>
        <v/>
      </c>
      <c r="S2240" s="310" t="str">
        <f ca="1">price</f>
        <v/>
      </c>
      <c r="U2240" s="4"/>
      <c r="V2240" s="4"/>
      <c r="W2240" s="215" t="str">
        <f ca="1">comm_pd</f>
        <v/>
      </c>
      <c r="X2240" s="11"/>
      <c r="Z2240" s="223"/>
    </row>
    <row r="2241" spans="1:26" x14ac:dyDescent="0.25">
      <c r="A2241" s="6" t="str">
        <f ca="1">no.</f>
        <v/>
      </c>
      <c r="E2241" s="4" t="str">
        <f ca="1">position</f>
        <v/>
      </c>
      <c r="I2241" s="318"/>
      <c r="L2241" s="4"/>
      <c r="N2241" s="6"/>
      <c r="P2241" s="20"/>
      <c r="Q2241" s="5" t="str">
        <f ca="1">score</f>
        <v/>
      </c>
      <c r="R2241" s="7" t="str">
        <f ca="1">rescore_pd</f>
        <v/>
      </c>
      <c r="S2241" s="310" t="str">
        <f ca="1">price</f>
        <v/>
      </c>
      <c r="U2241" s="4"/>
      <c r="V2241" s="4"/>
      <c r="W2241" s="215" t="str">
        <f ca="1">comm_pd</f>
        <v/>
      </c>
      <c r="X2241" s="11"/>
      <c r="Z2241" s="223"/>
    </row>
    <row r="2242" spans="1:26" x14ac:dyDescent="0.25">
      <c r="A2242" s="6" t="str">
        <f ca="1">no.</f>
        <v/>
      </c>
      <c r="E2242" s="4" t="str">
        <f ca="1">position</f>
        <v/>
      </c>
      <c r="I2242" s="318"/>
      <c r="L2242" s="4"/>
      <c r="N2242" s="6"/>
      <c r="P2242" s="20"/>
      <c r="Q2242" s="5" t="str">
        <f ca="1">score</f>
        <v/>
      </c>
      <c r="R2242" s="7" t="str">
        <f ca="1">rescore_pd</f>
        <v/>
      </c>
      <c r="S2242" s="310" t="str">
        <f ca="1">price</f>
        <v/>
      </c>
      <c r="U2242" s="4"/>
      <c r="V2242" s="4"/>
      <c r="W2242" s="215" t="str">
        <f ca="1">comm_pd</f>
        <v/>
      </c>
      <c r="X2242" s="11"/>
      <c r="Z2242" s="223"/>
    </row>
    <row r="2243" spans="1:26" x14ac:dyDescent="0.25">
      <c r="A2243" s="6" t="str">
        <f ca="1">no.</f>
        <v/>
      </c>
      <c r="E2243" s="4" t="str">
        <f ca="1">position</f>
        <v/>
      </c>
      <c r="I2243" s="318"/>
      <c r="L2243" s="4"/>
      <c r="N2243" s="6"/>
      <c r="P2243" s="20"/>
      <c r="Q2243" s="5" t="str">
        <f ca="1">score</f>
        <v/>
      </c>
      <c r="R2243" s="7" t="str">
        <f ca="1">rescore_pd</f>
        <v/>
      </c>
      <c r="S2243" s="310" t="str">
        <f ca="1">price</f>
        <v/>
      </c>
      <c r="U2243" s="4"/>
      <c r="V2243" s="4"/>
      <c r="W2243" s="215" t="str">
        <f ca="1">comm_pd</f>
        <v/>
      </c>
      <c r="X2243" s="11"/>
      <c r="Z2243" s="223"/>
    </row>
    <row r="2244" spans="1:26" x14ac:dyDescent="0.25">
      <c r="A2244" s="6" t="str">
        <f ca="1">no.</f>
        <v/>
      </c>
      <c r="E2244" s="4" t="str">
        <f ca="1">position</f>
        <v/>
      </c>
      <c r="I2244" s="318"/>
      <c r="L2244" s="4"/>
      <c r="N2244" s="6"/>
      <c r="P2244" s="20"/>
      <c r="Q2244" s="5" t="str">
        <f ca="1">score</f>
        <v/>
      </c>
      <c r="R2244" s="7" t="str">
        <f ca="1">rescore_pd</f>
        <v/>
      </c>
      <c r="S2244" s="310" t="str">
        <f ca="1">price</f>
        <v/>
      </c>
      <c r="U2244" s="4"/>
      <c r="V2244" s="4"/>
      <c r="W2244" s="215" t="str">
        <f ca="1">comm_pd</f>
        <v/>
      </c>
      <c r="X2244" s="11"/>
      <c r="Z2244" s="223"/>
    </row>
    <row r="2245" spans="1:26" x14ac:dyDescent="0.25">
      <c r="A2245" s="6" t="str">
        <f ca="1">no.</f>
        <v/>
      </c>
      <c r="E2245" s="4" t="str">
        <f ca="1">position</f>
        <v/>
      </c>
      <c r="I2245" s="318"/>
      <c r="L2245" s="4"/>
      <c r="N2245" s="6"/>
      <c r="P2245" s="20"/>
      <c r="Q2245" s="5" t="str">
        <f ca="1">score</f>
        <v/>
      </c>
      <c r="R2245" s="7" t="str">
        <f ca="1">rescore_pd</f>
        <v/>
      </c>
      <c r="S2245" s="310" t="str">
        <f ca="1">price</f>
        <v/>
      </c>
      <c r="U2245" s="4"/>
      <c r="V2245" s="4"/>
      <c r="W2245" s="215" t="str">
        <f ca="1">comm_pd</f>
        <v/>
      </c>
      <c r="X2245" s="11"/>
      <c r="Z2245" s="223"/>
    </row>
    <row r="2246" spans="1:26" x14ac:dyDescent="0.25">
      <c r="A2246" s="6" t="str">
        <f ca="1">no.</f>
        <v/>
      </c>
      <c r="E2246" s="4" t="str">
        <f ca="1">position</f>
        <v/>
      </c>
      <c r="I2246" s="318"/>
      <c r="L2246" s="4"/>
      <c r="N2246" s="6"/>
      <c r="P2246" s="20"/>
      <c r="Q2246" s="5" t="str">
        <f ca="1">score</f>
        <v/>
      </c>
      <c r="R2246" s="7" t="str">
        <f ca="1">rescore_pd</f>
        <v/>
      </c>
      <c r="S2246" s="310" t="str">
        <f ca="1">price</f>
        <v/>
      </c>
      <c r="U2246" s="4"/>
      <c r="V2246" s="4"/>
      <c r="W2246" s="215" t="str">
        <f ca="1">comm_pd</f>
        <v/>
      </c>
      <c r="X2246" s="11"/>
      <c r="Z2246" s="223"/>
    </row>
    <row r="2247" spans="1:26" x14ac:dyDescent="0.25">
      <c r="A2247" s="6" t="str">
        <f ca="1">no.</f>
        <v/>
      </c>
      <c r="E2247" s="4" t="str">
        <f ca="1">position</f>
        <v/>
      </c>
      <c r="I2247" s="318"/>
      <c r="L2247" s="4"/>
      <c r="N2247" s="6"/>
      <c r="P2247" s="20"/>
      <c r="Q2247" s="5" t="str">
        <f ca="1">score</f>
        <v/>
      </c>
      <c r="R2247" s="7" t="str">
        <f ca="1">rescore_pd</f>
        <v/>
      </c>
      <c r="S2247" s="310" t="str">
        <f ca="1">price</f>
        <v/>
      </c>
      <c r="U2247" s="4"/>
      <c r="V2247" s="4"/>
      <c r="W2247" s="215" t="str">
        <f ca="1">comm_pd</f>
        <v/>
      </c>
      <c r="X2247" s="11"/>
      <c r="Z2247" s="223"/>
    </row>
    <row r="2248" spans="1:26" x14ac:dyDescent="0.25">
      <c r="A2248" s="6" t="str">
        <f ca="1">no.</f>
        <v/>
      </c>
      <c r="E2248" s="4" t="str">
        <f ca="1">position</f>
        <v/>
      </c>
      <c r="I2248" s="318"/>
      <c r="L2248" s="4"/>
      <c r="N2248" s="6"/>
      <c r="P2248" s="20"/>
      <c r="Q2248" s="5" t="str">
        <f ca="1">score</f>
        <v/>
      </c>
      <c r="R2248" s="7" t="str">
        <f ca="1">rescore_pd</f>
        <v/>
      </c>
      <c r="S2248" s="310" t="str">
        <f ca="1">price</f>
        <v/>
      </c>
      <c r="U2248" s="4"/>
      <c r="V2248" s="4"/>
      <c r="W2248" s="215" t="str">
        <f ca="1">comm_pd</f>
        <v/>
      </c>
      <c r="X2248" s="11"/>
      <c r="Z2248" s="223"/>
    </row>
    <row r="2249" spans="1:26" x14ac:dyDescent="0.25">
      <c r="A2249" s="6" t="str">
        <f ca="1">no.</f>
        <v/>
      </c>
      <c r="E2249" s="4" t="str">
        <f ca="1">position</f>
        <v/>
      </c>
      <c r="I2249" s="318"/>
      <c r="L2249" s="4"/>
      <c r="N2249" s="6"/>
      <c r="P2249" s="20"/>
      <c r="Q2249" s="5" t="str">
        <f ca="1">score</f>
        <v/>
      </c>
      <c r="R2249" s="7" t="str">
        <f ca="1">rescore_pd</f>
        <v/>
      </c>
      <c r="S2249" s="310" t="str">
        <f ca="1">price</f>
        <v/>
      </c>
      <c r="U2249" s="4"/>
      <c r="V2249" s="4"/>
      <c r="W2249" s="215" t="str">
        <f ca="1">comm_pd</f>
        <v/>
      </c>
      <c r="X2249" s="11"/>
      <c r="Z2249" s="223"/>
    </row>
    <row r="2250" spans="1:26" x14ac:dyDescent="0.25">
      <c r="A2250" s="6" t="str">
        <f ca="1">no.</f>
        <v/>
      </c>
      <c r="E2250" s="4" t="str">
        <f ca="1">position</f>
        <v/>
      </c>
      <c r="I2250" s="318"/>
      <c r="L2250" s="4"/>
      <c r="N2250" s="6"/>
      <c r="P2250" s="20"/>
      <c r="Q2250" s="5" t="str">
        <f ca="1">score</f>
        <v/>
      </c>
      <c r="R2250" s="7" t="str">
        <f ca="1">rescore_pd</f>
        <v/>
      </c>
      <c r="S2250" s="310" t="str">
        <f ca="1">price</f>
        <v/>
      </c>
      <c r="U2250" s="4"/>
      <c r="V2250" s="4"/>
      <c r="W2250" s="215" t="str">
        <f ca="1">comm_pd</f>
        <v/>
      </c>
      <c r="X2250" s="11"/>
      <c r="Z2250" s="223"/>
    </row>
    <row r="2251" spans="1:26" x14ac:dyDescent="0.25">
      <c r="A2251" s="6" t="str">
        <f ca="1">no.</f>
        <v/>
      </c>
      <c r="E2251" s="4" t="str">
        <f ca="1">position</f>
        <v/>
      </c>
      <c r="I2251" s="318"/>
      <c r="L2251" s="4"/>
      <c r="N2251" s="6"/>
      <c r="P2251" s="20"/>
      <c r="Q2251" s="5" t="str">
        <f ca="1">score</f>
        <v/>
      </c>
      <c r="R2251" s="7" t="str">
        <f ca="1">rescore_pd</f>
        <v/>
      </c>
      <c r="S2251" s="310" t="str">
        <f ca="1">price</f>
        <v/>
      </c>
      <c r="U2251" s="4"/>
      <c r="V2251" s="4"/>
      <c r="W2251" s="215" t="str">
        <f ca="1">comm_pd</f>
        <v/>
      </c>
      <c r="X2251" s="11"/>
      <c r="Z2251" s="223"/>
    </row>
    <row r="2252" spans="1:26" x14ac:dyDescent="0.25">
      <c r="A2252" s="6" t="str">
        <f ca="1">no.</f>
        <v/>
      </c>
      <c r="E2252" s="4" t="str">
        <f ca="1">position</f>
        <v/>
      </c>
      <c r="I2252" s="318"/>
      <c r="L2252" s="4"/>
      <c r="N2252" s="6"/>
      <c r="P2252" s="20"/>
      <c r="Q2252" s="5" t="str">
        <f ca="1">score</f>
        <v/>
      </c>
      <c r="R2252" s="7" t="str">
        <f ca="1">rescore_pd</f>
        <v/>
      </c>
      <c r="S2252" s="310" t="str">
        <f ca="1">price</f>
        <v/>
      </c>
      <c r="U2252" s="4"/>
      <c r="V2252" s="4"/>
      <c r="W2252" s="215" t="str">
        <f ca="1">comm_pd</f>
        <v/>
      </c>
      <c r="X2252" s="11"/>
      <c r="Z2252" s="223"/>
    </row>
    <row r="2253" spans="1:26" x14ac:dyDescent="0.25">
      <c r="A2253" s="6" t="str">
        <f ca="1">no.</f>
        <v/>
      </c>
      <c r="E2253" s="4" t="str">
        <f ca="1">position</f>
        <v/>
      </c>
      <c r="I2253" s="318"/>
      <c r="L2253" s="4"/>
      <c r="N2253" s="6"/>
      <c r="P2253" s="20"/>
      <c r="Q2253" s="5" t="str">
        <f ca="1">score</f>
        <v/>
      </c>
      <c r="R2253" s="7" t="str">
        <f ca="1">rescore_pd</f>
        <v/>
      </c>
      <c r="S2253" s="310" t="str">
        <f ca="1">price</f>
        <v/>
      </c>
      <c r="U2253" s="4"/>
      <c r="V2253" s="4"/>
      <c r="W2253" s="215" t="str">
        <f ca="1">comm_pd</f>
        <v/>
      </c>
      <c r="X2253" s="11"/>
      <c r="Z2253" s="223"/>
    </row>
    <row r="2254" spans="1:26" x14ac:dyDescent="0.25">
      <c r="A2254" s="6" t="str">
        <f ca="1">no.</f>
        <v/>
      </c>
      <c r="E2254" s="4" t="str">
        <f ca="1">position</f>
        <v/>
      </c>
      <c r="I2254" s="318"/>
      <c r="L2254" s="4"/>
      <c r="N2254" s="6"/>
      <c r="P2254" s="20"/>
      <c r="Q2254" s="5" t="str">
        <f ca="1">score</f>
        <v/>
      </c>
      <c r="R2254" s="7" t="str">
        <f ca="1">rescore_pd</f>
        <v/>
      </c>
      <c r="S2254" s="310" t="str">
        <f ca="1">price</f>
        <v/>
      </c>
      <c r="U2254" s="4"/>
      <c r="V2254" s="4"/>
      <c r="W2254" s="215" t="str">
        <f ca="1">comm_pd</f>
        <v/>
      </c>
      <c r="X2254" s="11"/>
      <c r="Z2254" s="223"/>
    </row>
    <row r="2255" spans="1:26" x14ac:dyDescent="0.25">
      <c r="A2255" s="6" t="str">
        <f ca="1">no.</f>
        <v/>
      </c>
      <c r="E2255" s="4" t="str">
        <f ca="1">position</f>
        <v/>
      </c>
      <c r="I2255" s="318"/>
      <c r="L2255" s="4"/>
      <c r="N2255" s="6"/>
      <c r="P2255" s="20"/>
      <c r="Q2255" s="5" t="str">
        <f ca="1">score</f>
        <v/>
      </c>
      <c r="R2255" s="7" t="str">
        <f ca="1">rescore_pd</f>
        <v/>
      </c>
      <c r="S2255" s="310" t="str">
        <f ca="1">price</f>
        <v/>
      </c>
      <c r="U2255" s="4"/>
      <c r="V2255" s="4"/>
      <c r="W2255" s="215" t="str">
        <f ca="1">comm_pd</f>
        <v/>
      </c>
      <c r="X2255" s="11"/>
      <c r="Z2255" s="223"/>
    </row>
    <row r="2256" spans="1:26" x14ac:dyDescent="0.25">
      <c r="A2256" s="6" t="str">
        <f ca="1">no.</f>
        <v/>
      </c>
      <c r="E2256" s="4" t="str">
        <f ca="1">position</f>
        <v/>
      </c>
      <c r="I2256" s="318"/>
      <c r="L2256" s="4"/>
      <c r="N2256" s="6"/>
      <c r="P2256" s="20"/>
      <c r="Q2256" s="5" t="str">
        <f ca="1">score</f>
        <v/>
      </c>
      <c r="R2256" s="7" t="str">
        <f ca="1">rescore_pd</f>
        <v/>
      </c>
      <c r="S2256" s="310" t="str">
        <f ca="1">price</f>
        <v/>
      </c>
      <c r="U2256" s="4"/>
      <c r="V2256" s="4"/>
      <c r="W2256" s="215" t="str">
        <f ca="1">comm_pd</f>
        <v/>
      </c>
      <c r="X2256" s="11"/>
      <c r="Z2256" s="223"/>
    </row>
    <row r="2257" spans="1:26" x14ac:dyDescent="0.25">
      <c r="A2257" s="6" t="str">
        <f ca="1">no.</f>
        <v/>
      </c>
      <c r="E2257" s="4" t="str">
        <f ca="1">position</f>
        <v/>
      </c>
      <c r="I2257" s="318"/>
      <c r="L2257" s="4"/>
      <c r="N2257" s="6"/>
      <c r="P2257" s="20"/>
      <c r="Q2257" s="5" t="str">
        <f ca="1">score</f>
        <v/>
      </c>
      <c r="R2257" s="7" t="str">
        <f ca="1">rescore_pd</f>
        <v/>
      </c>
      <c r="S2257" s="310" t="str">
        <f ca="1">price</f>
        <v/>
      </c>
      <c r="U2257" s="4"/>
      <c r="V2257" s="4"/>
      <c r="W2257" s="215" t="str">
        <f ca="1">comm_pd</f>
        <v/>
      </c>
      <c r="X2257" s="11"/>
      <c r="Z2257" s="223"/>
    </row>
    <row r="2258" spans="1:26" x14ac:dyDescent="0.25">
      <c r="A2258" s="6" t="str">
        <f ca="1">no.</f>
        <v/>
      </c>
      <c r="E2258" s="4" t="str">
        <f ca="1">position</f>
        <v/>
      </c>
      <c r="I2258" s="318"/>
      <c r="L2258" s="4"/>
      <c r="N2258" s="6"/>
      <c r="P2258" s="20"/>
      <c r="Q2258" s="5" t="str">
        <f ca="1">score</f>
        <v/>
      </c>
      <c r="R2258" s="7" t="str">
        <f ca="1">rescore_pd</f>
        <v/>
      </c>
      <c r="S2258" s="310" t="str">
        <f ca="1">price</f>
        <v/>
      </c>
      <c r="U2258" s="4"/>
      <c r="V2258" s="4"/>
      <c r="W2258" s="215" t="str">
        <f ca="1">comm_pd</f>
        <v/>
      </c>
      <c r="X2258" s="11"/>
      <c r="Z2258" s="223"/>
    </row>
    <row r="2259" spans="1:26" x14ac:dyDescent="0.25">
      <c r="A2259" s="6" t="str">
        <f ca="1">no.</f>
        <v/>
      </c>
      <c r="E2259" s="4" t="str">
        <f ca="1">position</f>
        <v/>
      </c>
      <c r="I2259" s="318"/>
      <c r="L2259" s="4"/>
      <c r="N2259" s="6"/>
      <c r="P2259" s="20"/>
      <c r="Q2259" s="5" t="str">
        <f ca="1">score</f>
        <v/>
      </c>
      <c r="R2259" s="7" t="str">
        <f ca="1">rescore_pd</f>
        <v/>
      </c>
      <c r="S2259" s="310" t="str">
        <f ca="1">price</f>
        <v/>
      </c>
      <c r="U2259" s="4"/>
      <c r="V2259" s="4"/>
      <c r="W2259" s="215" t="str">
        <f ca="1">comm_pd</f>
        <v/>
      </c>
      <c r="X2259" s="11"/>
      <c r="Z2259" s="223"/>
    </row>
    <row r="2260" spans="1:26" x14ac:dyDescent="0.25">
      <c r="A2260" s="6" t="str">
        <f ca="1">no.</f>
        <v/>
      </c>
      <c r="E2260" s="4" t="str">
        <f ca="1">position</f>
        <v/>
      </c>
      <c r="I2260" s="318"/>
      <c r="L2260" s="4"/>
      <c r="N2260" s="6"/>
      <c r="P2260" s="20"/>
      <c r="Q2260" s="5" t="str">
        <f ca="1">score</f>
        <v/>
      </c>
      <c r="R2260" s="7" t="str">
        <f ca="1">rescore_pd</f>
        <v/>
      </c>
      <c r="S2260" s="310" t="str">
        <f ca="1">price</f>
        <v/>
      </c>
      <c r="U2260" s="4"/>
      <c r="V2260" s="4"/>
      <c r="W2260" s="215" t="str">
        <f ca="1">comm_pd</f>
        <v/>
      </c>
      <c r="X2260" s="11"/>
      <c r="Z2260" s="223"/>
    </row>
    <row r="2261" spans="1:26" x14ac:dyDescent="0.25">
      <c r="A2261" s="6" t="str">
        <f ca="1">no.</f>
        <v/>
      </c>
      <c r="E2261" s="4" t="str">
        <f ca="1">position</f>
        <v/>
      </c>
      <c r="I2261" s="318"/>
      <c r="L2261" s="4"/>
      <c r="N2261" s="6"/>
      <c r="P2261" s="20"/>
      <c r="Q2261" s="5" t="str">
        <f ca="1">score</f>
        <v/>
      </c>
      <c r="R2261" s="7" t="str">
        <f ca="1">rescore_pd</f>
        <v/>
      </c>
      <c r="S2261" s="310" t="str">
        <f ca="1">price</f>
        <v/>
      </c>
      <c r="U2261" s="4"/>
      <c r="V2261" s="4"/>
      <c r="W2261" s="215" t="str">
        <f ca="1">comm_pd</f>
        <v/>
      </c>
      <c r="X2261" s="11"/>
      <c r="Z2261" s="223"/>
    </row>
    <row r="2262" spans="1:26" x14ac:dyDescent="0.25">
      <c r="A2262" s="6" t="str">
        <f ca="1">no.</f>
        <v/>
      </c>
      <c r="E2262" s="4" t="str">
        <f ca="1">position</f>
        <v/>
      </c>
      <c r="I2262" s="318"/>
      <c r="L2262" s="4"/>
      <c r="N2262" s="6"/>
      <c r="P2262" s="20"/>
      <c r="Q2262" s="5" t="str">
        <f ca="1">score</f>
        <v/>
      </c>
      <c r="R2262" s="7" t="str">
        <f ca="1">rescore_pd</f>
        <v/>
      </c>
      <c r="S2262" s="310" t="str">
        <f ca="1">price</f>
        <v/>
      </c>
      <c r="U2262" s="4"/>
      <c r="V2262" s="4"/>
      <c r="W2262" s="215" t="str">
        <f ca="1">comm_pd</f>
        <v/>
      </c>
      <c r="X2262" s="11"/>
      <c r="Z2262" s="223"/>
    </row>
    <row r="2263" spans="1:26" x14ac:dyDescent="0.25">
      <c r="A2263" s="6" t="str">
        <f ca="1">no.</f>
        <v/>
      </c>
      <c r="E2263" s="4" t="str">
        <f ca="1">position</f>
        <v/>
      </c>
      <c r="I2263" s="318"/>
      <c r="L2263" s="4"/>
      <c r="N2263" s="6"/>
      <c r="P2263" s="20"/>
      <c r="Q2263" s="5" t="str">
        <f ca="1">score</f>
        <v/>
      </c>
      <c r="R2263" s="7" t="str">
        <f ca="1">rescore_pd</f>
        <v/>
      </c>
      <c r="S2263" s="310" t="str">
        <f ca="1">price</f>
        <v/>
      </c>
      <c r="U2263" s="4"/>
      <c r="V2263" s="4"/>
      <c r="W2263" s="215" t="str">
        <f ca="1">comm_pd</f>
        <v/>
      </c>
      <c r="X2263" s="11"/>
      <c r="Z2263" s="223"/>
    </row>
    <row r="2264" spans="1:26" x14ac:dyDescent="0.25">
      <c r="A2264" s="6" t="str">
        <f ca="1">no.</f>
        <v/>
      </c>
      <c r="E2264" s="4" t="str">
        <f ca="1">position</f>
        <v/>
      </c>
      <c r="I2264" s="318"/>
      <c r="L2264" s="4"/>
      <c r="N2264" s="6"/>
      <c r="P2264" s="20"/>
      <c r="Q2264" s="5" t="str">
        <f ca="1">score</f>
        <v/>
      </c>
      <c r="R2264" s="7" t="str">
        <f ca="1">rescore_pd</f>
        <v/>
      </c>
      <c r="S2264" s="310" t="str">
        <f ca="1">price</f>
        <v/>
      </c>
      <c r="U2264" s="4"/>
      <c r="V2264" s="4"/>
      <c r="W2264" s="215" t="str">
        <f ca="1">comm_pd</f>
        <v/>
      </c>
      <c r="X2264" s="11"/>
      <c r="Z2264" s="223"/>
    </row>
    <row r="2265" spans="1:26" x14ac:dyDescent="0.25">
      <c r="A2265" s="6" t="str">
        <f ca="1">no.</f>
        <v/>
      </c>
      <c r="E2265" s="4" t="str">
        <f ca="1">position</f>
        <v/>
      </c>
      <c r="I2265" s="318"/>
      <c r="L2265" s="4"/>
      <c r="N2265" s="6"/>
      <c r="P2265" s="20"/>
      <c r="Q2265" s="5" t="str">
        <f ca="1">score</f>
        <v/>
      </c>
      <c r="R2265" s="7" t="str">
        <f ca="1">rescore_pd</f>
        <v/>
      </c>
      <c r="S2265" s="310" t="str">
        <f ca="1">price</f>
        <v/>
      </c>
      <c r="U2265" s="4"/>
      <c r="V2265" s="4"/>
      <c r="W2265" s="215" t="str">
        <f ca="1">comm_pd</f>
        <v/>
      </c>
      <c r="X2265" s="11"/>
      <c r="Z2265" s="223"/>
    </row>
    <row r="2266" spans="1:26" x14ac:dyDescent="0.25">
      <c r="A2266" s="6" t="str">
        <f ca="1">no.</f>
        <v/>
      </c>
      <c r="E2266" s="4" t="str">
        <f ca="1">position</f>
        <v/>
      </c>
      <c r="I2266" s="318"/>
      <c r="L2266" s="4"/>
      <c r="N2266" s="6"/>
      <c r="P2266" s="20"/>
      <c r="Q2266" s="5" t="str">
        <f ca="1">score</f>
        <v/>
      </c>
      <c r="R2266" s="7" t="str">
        <f ca="1">rescore_pd</f>
        <v/>
      </c>
      <c r="S2266" s="310" t="str">
        <f ca="1">price</f>
        <v/>
      </c>
      <c r="U2266" s="4"/>
      <c r="V2266" s="4"/>
      <c r="W2266" s="215" t="str">
        <f ca="1">comm_pd</f>
        <v/>
      </c>
      <c r="X2266" s="11"/>
      <c r="Z2266" s="223"/>
    </row>
    <row r="2267" spans="1:26" x14ac:dyDescent="0.25">
      <c r="A2267" s="6" t="str">
        <f ca="1">no.</f>
        <v/>
      </c>
      <c r="E2267" s="4" t="str">
        <f ca="1">position</f>
        <v/>
      </c>
      <c r="I2267" s="318"/>
      <c r="L2267" s="4"/>
      <c r="N2267" s="6"/>
      <c r="P2267" s="20"/>
      <c r="Q2267" s="5" t="str">
        <f ca="1">score</f>
        <v/>
      </c>
      <c r="R2267" s="7" t="str">
        <f ca="1">rescore_pd</f>
        <v/>
      </c>
      <c r="S2267" s="310" t="str">
        <f ca="1">price</f>
        <v/>
      </c>
      <c r="U2267" s="4"/>
      <c r="V2267" s="4"/>
      <c r="W2267" s="215" t="str">
        <f ca="1">comm_pd</f>
        <v/>
      </c>
      <c r="X2267" s="11"/>
      <c r="Z2267" s="223"/>
    </row>
    <row r="2268" spans="1:26" x14ac:dyDescent="0.25">
      <c r="A2268" s="6" t="str">
        <f ca="1">no.</f>
        <v/>
      </c>
      <c r="E2268" s="4" t="str">
        <f ca="1">position</f>
        <v/>
      </c>
      <c r="I2268" s="318"/>
      <c r="L2268" s="4"/>
      <c r="N2268" s="6"/>
      <c r="P2268" s="20"/>
      <c r="Q2268" s="5" t="str">
        <f ca="1">score</f>
        <v/>
      </c>
      <c r="R2268" s="7" t="str">
        <f ca="1">rescore_pd</f>
        <v/>
      </c>
      <c r="S2268" s="310" t="str">
        <f ca="1">price</f>
        <v/>
      </c>
      <c r="U2268" s="4"/>
      <c r="V2268" s="4"/>
      <c r="W2268" s="215" t="str">
        <f ca="1">comm_pd</f>
        <v/>
      </c>
      <c r="X2268" s="11"/>
      <c r="Z2268" s="223"/>
    </row>
    <row r="2269" spans="1:26" x14ac:dyDescent="0.25">
      <c r="A2269" s="6" t="str">
        <f ca="1">no.</f>
        <v/>
      </c>
      <c r="E2269" s="4" t="str">
        <f ca="1">position</f>
        <v/>
      </c>
      <c r="I2269" s="318"/>
      <c r="L2269" s="4"/>
      <c r="N2269" s="6"/>
      <c r="P2269" s="20"/>
      <c r="Q2269" s="5" t="str">
        <f ca="1">score</f>
        <v/>
      </c>
      <c r="R2269" s="7" t="str">
        <f ca="1">rescore_pd</f>
        <v/>
      </c>
      <c r="S2269" s="310" t="str">
        <f ca="1">price</f>
        <v/>
      </c>
      <c r="U2269" s="4"/>
      <c r="V2269" s="4"/>
      <c r="W2269" s="215" t="str">
        <f ca="1">comm_pd</f>
        <v/>
      </c>
      <c r="X2269" s="11"/>
      <c r="Z2269" s="223"/>
    </row>
    <row r="2270" spans="1:26" x14ac:dyDescent="0.25">
      <c r="A2270" s="6" t="str">
        <f ca="1">no.</f>
        <v/>
      </c>
      <c r="E2270" s="4" t="str">
        <f ca="1">position</f>
        <v/>
      </c>
      <c r="I2270" s="318"/>
      <c r="L2270" s="4"/>
      <c r="N2270" s="6"/>
      <c r="P2270" s="20"/>
      <c r="Q2270" s="5" t="str">
        <f ca="1">score</f>
        <v/>
      </c>
      <c r="R2270" s="7" t="str">
        <f ca="1">rescore_pd</f>
        <v/>
      </c>
      <c r="S2270" s="310" t="str">
        <f ca="1">price</f>
        <v/>
      </c>
      <c r="U2270" s="4"/>
      <c r="V2270" s="4"/>
      <c r="W2270" s="215" t="str">
        <f ca="1">comm_pd</f>
        <v/>
      </c>
      <c r="X2270" s="11"/>
      <c r="Z2270" s="223"/>
    </row>
    <row r="2271" spans="1:26" x14ac:dyDescent="0.25">
      <c r="A2271" s="6" t="str">
        <f ca="1">no.</f>
        <v/>
      </c>
      <c r="E2271" s="4" t="str">
        <f ca="1">position</f>
        <v/>
      </c>
      <c r="I2271" s="318"/>
      <c r="L2271" s="4"/>
      <c r="N2271" s="6"/>
      <c r="P2271" s="20"/>
      <c r="Q2271" s="5" t="str">
        <f ca="1">score</f>
        <v/>
      </c>
      <c r="R2271" s="7" t="str">
        <f ca="1">rescore_pd</f>
        <v/>
      </c>
      <c r="S2271" s="310" t="str">
        <f ca="1">price</f>
        <v/>
      </c>
      <c r="U2271" s="4"/>
      <c r="V2271" s="4"/>
      <c r="W2271" s="215" t="str">
        <f ca="1">comm_pd</f>
        <v/>
      </c>
      <c r="X2271" s="11"/>
      <c r="Z2271" s="223"/>
    </row>
    <row r="2272" spans="1:26" x14ac:dyDescent="0.25">
      <c r="A2272" s="6" t="str">
        <f ca="1">no.</f>
        <v/>
      </c>
      <c r="E2272" s="4" t="str">
        <f ca="1">position</f>
        <v/>
      </c>
      <c r="I2272" s="318"/>
      <c r="L2272" s="4"/>
      <c r="N2272" s="6"/>
      <c r="P2272" s="20"/>
      <c r="Q2272" s="5" t="str">
        <f ca="1">score</f>
        <v/>
      </c>
      <c r="R2272" s="7" t="str">
        <f ca="1">rescore_pd</f>
        <v/>
      </c>
      <c r="S2272" s="310" t="str">
        <f ca="1">price</f>
        <v/>
      </c>
      <c r="U2272" s="4"/>
      <c r="V2272" s="4"/>
      <c r="W2272" s="215" t="str">
        <f ca="1">comm_pd</f>
        <v/>
      </c>
      <c r="X2272" s="11"/>
      <c r="Z2272" s="223"/>
    </row>
    <row r="2273" spans="1:26" x14ac:dyDescent="0.25">
      <c r="A2273" s="6" t="str">
        <f ca="1">no.</f>
        <v/>
      </c>
      <c r="E2273" s="4" t="str">
        <f ca="1">position</f>
        <v/>
      </c>
      <c r="I2273" s="318"/>
      <c r="L2273" s="4"/>
      <c r="N2273" s="6"/>
      <c r="P2273" s="20"/>
      <c r="Q2273" s="5" t="str">
        <f ca="1">score</f>
        <v/>
      </c>
      <c r="R2273" s="7" t="str">
        <f ca="1">rescore_pd</f>
        <v/>
      </c>
      <c r="S2273" s="310" t="str">
        <f ca="1">price</f>
        <v/>
      </c>
      <c r="U2273" s="4"/>
      <c r="V2273" s="4"/>
      <c r="W2273" s="215" t="str">
        <f ca="1">comm_pd</f>
        <v/>
      </c>
      <c r="X2273" s="11"/>
      <c r="Z2273" s="223"/>
    </row>
    <row r="2274" spans="1:26" x14ac:dyDescent="0.25">
      <c r="A2274" s="6" t="str">
        <f ca="1">no.</f>
        <v/>
      </c>
      <c r="E2274" s="4" t="str">
        <f ca="1">position</f>
        <v/>
      </c>
      <c r="I2274" s="318"/>
      <c r="L2274" s="4"/>
      <c r="N2274" s="6"/>
      <c r="P2274" s="20"/>
      <c r="Q2274" s="5" t="str">
        <f ca="1">score</f>
        <v/>
      </c>
      <c r="R2274" s="7" t="str">
        <f ca="1">rescore_pd</f>
        <v/>
      </c>
      <c r="S2274" s="310" t="str">
        <f ca="1">price</f>
        <v/>
      </c>
      <c r="U2274" s="4"/>
      <c r="V2274" s="4"/>
      <c r="W2274" s="215" t="str">
        <f ca="1">comm_pd</f>
        <v/>
      </c>
      <c r="X2274" s="11"/>
      <c r="Z2274" s="223"/>
    </row>
    <row r="2275" spans="1:26" x14ac:dyDescent="0.25">
      <c r="A2275" s="6" t="str">
        <f ca="1">no.</f>
        <v/>
      </c>
      <c r="E2275" s="4" t="str">
        <f ca="1">position</f>
        <v/>
      </c>
      <c r="I2275" s="318"/>
      <c r="L2275" s="4"/>
      <c r="N2275" s="6"/>
      <c r="P2275" s="20"/>
      <c r="Q2275" s="5" t="str">
        <f ca="1">score</f>
        <v/>
      </c>
      <c r="R2275" s="7" t="str">
        <f ca="1">rescore_pd</f>
        <v/>
      </c>
      <c r="S2275" s="310" t="str">
        <f ca="1">price</f>
        <v/>
      </c>
      <c r="U2275" s="4"/>
      <c r="V2275" s="4"/>
      <c r="W2275" s="215" t="str">
        <f ca="1">comm_pd</f>
        <v/>
      </c>
      <c r="X2275" s="11"/>
      <c r="Z2275" s="223"/>
    </row>
    <row r="2276" spans="1:26" x14ac:dyDescent="0.25">
      <c r="A2276" s="6" t="str">
        <f ca="1">no.</f>
        <v/>
      </c>
      <c r="E2276" s="4" t="str">
        <f ca="1">position</f>
        <v/>
      </c>
      <c r="I2276" s="318"/>
      <c r="L2276" s="4"/>
      <c r="N2276" s="6"/>
      <c r="P2276" s="20"/>
      <c r="Q2276" s="5" t="str">
        <f ca="1">score</f>
        <v/>
      </c>
      <c r="R2276" s="7" t="str">
        <f ca="1">rescore_pd</f>
        <v/>
      </c>
      <c r="S2276" s="310" t="str">
        <f ca="1">price</f>
        <v/>
      </c>
      <c r="U2276" s="4"/>
      <c r="V2276" s="4"/>
      <c r="W2276" s="215" t="str">
        <f ca="1">comm_pd</f>
        <v/>
      </c>
      <c r="X2276" s="11"/>
      <c r="Z2276" s="223"/>
    </row>
    <row r="2277" spans="1:26" x14ac:dyDescent="0.25">
      <c r="A2277" s="6" t="str">
        <f ca="1">no.</f>
        <v/>
      </c>
      <c r="E2277" s="4" t="str">
        <f ca="1">position</f>
        <v/>
      </c>
      <c r="I2277" s="318"/>
      <c r="L2277" s="4"/>
      <c r="N2277" s="6"/>
      <c r="P2277" s="20"/>
      <c r="Q2277" s="5" t="str">
        <f ca="1">score</f>
        <v/>
      </c>
      <c r="R2277" s="7" t="str">
        <f ca="1">rescore_pd</f>
        <v/>
      </c>
      <c r="S2277" s="310" t="str">
        <f ca="1">price</f>
        <v/>
      </c>
      <c r="U2277" s="4"/>
      <c r="V2277" s="4"/>
      <c r="W2277" s="215" t="str">
        <f ca="1">comm_pd</f>
        <v/>
      </c>
      <c r="X2277" s="11"/>
      <c r="Z2277" s="223"/>
    </row>
    <row r="2278" spans="1:26" x14ac:dyDescent="0.25">
      <c r="A2278" s="6" t="str">
        <f ca="1">no.</f>
        <v/>
      </c>
      <c r="E2278" s="4" t="str">
        <f ca="1">position</f>
        <v/>
      </c>
      <c r="I2278" s="318"/>
      <c r="L2278" s="4"/>
      <c r="N2278" s="6"/>
      <c r="P2278" s="20"/>
      <c r="Q2278" s="5" t="str">
        <f ca="1">score</f>
        <v/>
      </c>
      <c r="R2278" s="7" t="str">
        <f ca="1">rescore_pd</f>
        <v/>
      </c>
      <c r="S2278" s="310" t="str">
        <f ca="1">price</f>
        <v/>
      </c>
      <c r="U2278" s="4"/>
      <c r="V2278" s="4"/>
      <c r="W2278" s="215" t="str">
        <f ca="1">comm_pd</f>
        <v/>
      </c>
      <c r="X2278" s="11"/>
      <c r="Z2278" s="223"/>
    </row>
    <row r="2279" spans="1:26" x14ac:dyDescent="0.25">
      <c r="A2279" s="6" t="str">
        <f ca="1">no.</f>
        <v/>
      </c>
      <c r="E2279" s="4" t="str">
        <f ca="1">position</f>
        <v/>
      </c>
      <c r="I2279" s="318"/>
      <c r="L2279" s="4"/>
      <c r="N2279" s="6"/>
      <c r="P2279" s="20"/>
      <c r="Q2279" s="5" t="str">
        <f ca="1">score</f>
        <v/>
      </c>
      <c r="R2279" s="7" t="str">
        <f ca="1">rescore_pd</f>
        <v/>
      </c>
      <c r="S2279" s="310" t="str">
        <f ca="1">price</f>
        <v/>
      </c>
      <c r="U2279" s="4"/>
      <c r="V2279" s="4"/>
      <c r="W2279" s="215" t="str">
        <f ca="1">comm_pd</f>
        <v/>
      </c>
      <c r="X2279" s="11"/>
      <c r="Z2279" s="223"/>
    </row>
    <row r="2280" spans="1:26" x14ac:dyDescent="0.25">
      <c r="A2280" s="6" t="str">
        <f ca="1">no.</f>
        <v/>
      </c>
      <c r="E2280" s="4" t="str">
        <f ca="1">position</f>
        <v/>
      </c>
      <c r="I2280" s="318"/>
      <c r="L2280" s="4"/>
      <c r="N2280" s="6"/>
      <c r="P2280" s="20"/>
      <c r="Q2280" s="5" t="str">
        <f ca="1">score</f>
        <v/>
      </c>
      <c r="R2280" s="7" t="str">
        <f ca="1">rescore_pd</f>
        <v/>
      </c>
      <c r="S2280" s="310" t="str">
        <f ca="1">price</f>
        <v/>
      </c>
      <c r="U2280" s="4"/>
      <c r="V2280" s="4"/>
      <c r="W2280" s="215" t="str">
        <f ca="1">comm_pd</f>
        <v/>
      </c>
      <c r="X2280" s="11"/>
      <c r="Z2280" s="223"/>
    </row>
    <row r="2281" spans="1:26" x14ac:dyDescent="0.25">
      <c r="A2281" s="6" t="str">
        <f ca="1">no.</f>
        <v/>
      </c>
      <c r="E2281" s="4" t="str">
        <f ca="1">position</f>
        <v/>
      </c>
      <c r="I2281" s="318"/>
      <c r="L2281" s="4"/>
      <c r="N2281" s="6"/>
      <c r="P2281" s="20"/>
      <c r="Q2281" s="5" t="str">
        <f ca="1">score</f>
        <v/>
      </c>
      <c r="R2281" s="7" t="str">
        <f ca="1">rescore_pd</f>
        <v/>
      </c>
      <c r="S2281" s="310" t="str">
        <f ca="1">price</f>
        <v/>
      </c>
      <c r="U2281" s="4"/>
      <c r="V2281" s="4"/>
      <c r="W2281" s="215" t="str">
        <f ca="1">comm_pd</f>
        <v/>
      </c>
      <c r="X2281" s="11"/>
      <c r="Z2281" s="223"/>
    </row>
    <row r="2282" spans="1:26" x14ac:dyDescent="0.25">
      <c r="A2282" s="6" t="str">
        <f ca="1">no.</f>
        <v/>
      </c>
      <c r="E2282" s="4" t="str">
        <f ca="1">position</f>
        <v/>
      </c>
      <c r="I2282" s="318"/>
      <c r="L2282" s="4"/>
      <c r="N2282" s="6"/>
      <c r="P2282" s="20"/>
      <c r="Q2282" s="5" t="str">
        <f ca="1">score</f>
        <v/>
      </c>
      <c r="R2282" s="7" t="str">
        <f ca="1">rescore_pd</f>
        <v/>
      </c>
      <c r="S2282" s="310" t="str">
        <f ca="1">price</f>
        <v/>
      </c>
      <c r="U2282" s="4"/>
      <c r="V2282" s="4"/>
      <c r="W2282" s="215" t="str">
        <f ca="1">comm_pd</f>
        <v/>
      </c>
      <c r="X2282" s="11"/>
      <c r="Z2282" s="223"/>
    </row>
    <row r="2283" spans="1:26" x14ac:dyDescent="0.25">
      <c r="A2283" s="6" t="str">
        <f ca="1">no.</f>
        <v/>
      </c>
      <c r="E2283" s="4" t="str">
        <f ca="1">position</f>
        <v/>
      </c>
      <c r="I2283" s="318"/>
      <c r="L2283" s="4"/>
      <c r="N2283" s="6"/>
      <c r="P2283" s="20"/>
      <c r="Q2283" s="5" t="str">
        <f ca="1">score</f>
        <v/>
      </c>
      <c r="R2283" s="7" t="str">
        <f ca="1">rescore_pd</f>
        <v/>
      </c>
      <c r="S2283" s="310" t="str">
        <f ca="1">price</f>
        <v/>
      </c>
      <c r="U2283" s="4"/>
      <c r="V2283" s="4"/>
      <c r="W2283" s="215" t="str">
        <f ca="1">comm_pd</f>
        <v/>
      </c>
      <c r="X2283" s="11"/>
      <c r="Z2283" s="223"/>
    </row>
    <row r="2284" spans="1:26" x14ac:dyDescent="0.25">
      <c r="A2284" s="6" t="str">
        <f ca="1">no.</f>
        <v/>
      </c>
      <c r="E2284" s="4" t="str">
        <f ca="1">position</f>
        <v/>
      </c>
      <c r="I2284" s="318"/>
      <c r="L2284" s="4"/>
      <c r="N2284" s="6"/>
      <c r="P2284" s="20"/>
      <c r="Q2284" s="5" t="str">
        <f ca="1">score</f>
        <v/>
      </c>
      <c r="R2284" s="7" t="str">
        <f ca="1">rescore_pd</f>
        <v/>
      </c>
      <c r="S2284" s="310" t="str">
        <f ca="1">price</f>
        <v/>
      </c>
      <c r="U2284" s="4"/>
      <c r="V2284" s="4"/>
      <c r="W2284" s="215" t="str">
        <f ca="1">comm_pd</f>
        <v/>
      </c>
      <c r="X2284" s="11"/>
      <c r="Z2284" s="223"/>
    </row>
    <row r="2285" spans="1:26" x14ac:dyDescent="0.25">
      <c r="A2285" s="6" t="str">
        <f ca="1">no.</f>
        <v/>
      </c>
      <c r="E2285" s="4" t="str">
        <f ca="1">position</f>
        <v/>
      </c>
      <c r="I2285" s="318"/>
      <c r="L2285" s="4"/>
      <c r="N2285" s="6"/>
      <c r="P2285" s="20"/>
      <c r="Q2285" s="5" t="str">
        <f ca="1">score</f>
        <v/>
      </c>
      <c r="R2285" s="7" t="str">
        <f ca="1">rescore_pd</f>
        <v/>
      </c>
      <c r="S2285" s="310" t="str">
        <f ca="1">price</f>
        <v/>
      </c>
      <c r="U2285" s="4"/>
      <c r="V2285" s="4"/>
      <c r="W2285" s="215" t="str">
        <f ca="1">comm_pd</f>
        <v/>
      </c>
      <c r="X2285" s="11"/>
      <c r="Z2285" s="223"/>
    </row>
    <row r="2286" spans="1:26" x14ac:dyDescent="0.25">
      <c r="A2286" s="6" t="str">
        <f ca="1">no.</f>
        <v/>
      </c>
      <c r="E2286" s="4" t="str">
        <f ca="1">position</f>
        <v/>
      </c>
      <c r="I2286" s="318"/>
      <c r="L2286" s="4"/>
      <c r="N2286" s="6"/>
      <c r="P2286" s="20"/>
      <c r="Q2286" s="5" t="str">
        <f ca="1">score</f>
        <v/>
      </c>
      <c r="R2286" s="7" t="str">
        <f ca="1">rescore_pd</f>
        <v/>
      </c>
      <c r="S2286" s="310" t="str">
        <f ca="1">price</f>
        <v/>
      </c>
      <c r="U2286" s="4"/>
      <c r="V2286" s="4"/>
      <c r="W2286" s="215" t="str">
        <f ca="1">comm_pd</f>
        <v/>
      </c>
      <c r="X2286" s="11"/>
      <c r="Z2286" s="223"/>
    </row>
    <row r="2287" spans="1:26" x14ac:dyDescent="0.25">
      <c r="A2287" s="6" t="str">
        <f ca="1">no.</f>
        <v/>
      </c>
      <c r="E2287" s="4" t="str">
        <f ca="1">position</f>
        <v/>
      </c>
      <c r="I2287" s="318"/>
      <c r="L2287" s="4"/>
      <c r="N2287" s="6"/>
      <c r="P2287" s="20"/>
      <c r="Q2287" s="5" t="str">
        <f ca="1">score</f>
        <v/>
      </c>
      <c r="R2287" s="7" t="str">
        <f ca="1">rescore_pd</f>
        <v/>
      </c>
      <c r="S2287" s="310" t="str">
        <f ca="1">price</f>
        <v/>
      </c>
      <c r="U2287" s="4"/>
      <c r="V2287" s="4"/>
      <c r="W2287" s="215" t="str">
        <f ca="1">comm_pd</f>
        <v/>
      </c>
      <c r="X2287" s="11"/>
      <c r="Z2287" s="223"/>
    </row>
    <row r="2288" spans="1:26" x14ac:dyDescent="0.25">
      <c r="A2288" s="6" t="str">
        <f ca="1">no.</f>
        <v/>
      </c>
      <c r="E2288" s="4" t="str">
        <f ca="1">position</f>
        <v/>
      </c>
      <c r="I2288" s="318"/>
      <c r="L2288" s="4"/>
      <c r="N2288" s="6"/>
      <c r="P2288" s="20"/>
      <c r="Q2288" s="5" t="str">
        <f ca="1">score</f>
        <v/>
      </c>
      <c r="R2288" s="7" t="str">
        <f ca="1">rescore_pd</f>
        <v/>
      </c>
      <c r="S2288" s="310" t="str">
        <f ca="1">price</f>
        <v/>
      </c>
      <c r="U2288" s="4"/>
      <c r="V2288" s="4"/>
      <c r="W2288" s="215" t="str">
        <f ca="1">comm_pd</f>
        <v/>
      </c>
      <c r="X2288" s="11"/>
      <c r="Z2288" s="223"/>
    </row>
    <row r="2289" spans="1:26" x14ac:dyDescent="0.25">
      <c r="A2289" s="6" t="str">
        <f ca="1">no.</f>
        <v/>
      </c>
      <c r="E2289" s="4" t="str">
        <f ca="1">position</f>
        <v/>
      </c>
      <c r="I2289" s="318"/>
      <c r="L2289" s="4"/>
      <c r="N2289" s="6"/>
      <c r="P2289" s="20"/>
      <c r="Q2289" s="5" t="str">
        <f ca="1">score</f>
        <v/>
      </c>
      <c r="R2289" s="7" t="str">
        <f ca="1">rescore_pd</f>
        <v/>
      </c>
      <c r="S2289" s="310" t="str">
        <f ca="1">price</f>
        <v/>
      </c>
      <c r="U2289" s="4"/>
      <c r="V2289" s="4"/>
      <c r="W2289" s="215" t="str">
        <f ca="1">comm_pd</f>
        <v/>
      </c>
      <c r="X2289" s="11"/>
      <c r="Z2289" s="223"/>
    </row>
    <row r="2290" spans="1:26" x14ac:dyDescent="0.25">
      <c r="A2290" s="6" t="str">
        <f ca="1">no.</f>
        <v/>
      </c>
      <c r="E2290" s="4" t="str">
        <f ca="1">position</f>
        <v/>
      </c>
      <c r="I2290" s="318"/>
      <c r="L2290" s="4"/>
      <c r="N2290" s="6"/>
      <c r="P2290" s="20"/>
      <c r="Q2290" s="5" t="str">
        <f ca="1">score</f>
        <v/>
      </c>
      <c r="R2290" s="7" t="str">
        <f ca="1">rescore_pd</f>
        <v/>
      </c>
      <c r="S2290" s="310" t="str">
        <f ca="1">price</f>
        <v/>
      </c>
      <c r="U2290" s="4"/>
      <c r="V2290" s="4"/>
      <c r="W2290" s="215" t="str">
        <f ca="1">comm_pd</f>
        <v/>
      </c>
      <c r="X2290" s="11"/>
      <c r="Z2290" s="223"/>
    </row>
    <row r="2291" spans="1:26" x14ac:dyDescent="0.25">
      <c r="A2291" s="6" t="str">
        <f ca="1">no.</f>
        <v/>
      </c>
      <c r="E2291" s="4" t="str">
        <f ca="1">position</f>
        <v/>
      </c>
      <c r="I2291" s="318"/>
      <c r="L2291" s="4"/>
      <c r="N2291" s="6"/>
      <c r="P2291" s="20"/>
      <c r="Q2291" s="5" t="str">
        <f ca="1">score</f>
        <v/>
      </c>
      <c r="R2291" s="7" t="str">
        <f ca="1">rescore_pd</f>
        <v/>
      </c>
      <c r="S2291" s="310" t="str">
        <f ca="1">price</f>
        <v/>
      </c>
      <c r="U2291" s="4"/>
      <c r="V2291" s="4"/>
      <c r="W2291" s="215" t="str">
        <f ca="1">comm_pd</f>
        <v/>
      </c>
      <c r="X2291" s="11"/>
      <c r="Z2291" s="223"/>
    </row>
    <row r="2292" spans="1:26" x14ac:dyDescent="0.25">
      <c r="A2292" s="6" t="str">
        <f ca="1">no.</f>
        <v/>
      </c>
      <c r="E2292" s="4" t="str">
        <f ca="1">position</f>
        <v/>
      </c>
      <c r="I2292" s="318"/>
      <c r="L2292" s="4"/>
      <c r="N2292" s="6"/>
      <c r="P2292" s="20"/>
      <c r="Q2292" s="5" t="str">
        <f ca="1">score</f>
        <v/>
      </c>
      <c r="R2292" s="7" t="str">
        <f ca="1">rescore_pd</f>
        <v/>
      </c>
      <c r="S2292" s="310" t="str">
        <f ca="1">price</f>
        <v/>
      </c>
      <c r="U2292" s="4"/>
      <c r="V2292" s="4"/>
      <c r="W2292" s="215" t="str">
        <f ca="1">comm_pd</f>
        <v/>
      </c>
      <c r="X2292" s="11"/>
      <c r="Z2292" s="223"/>
    </row>
    <row r="2293" spans="1:26" x14ac:dyDescent="0.25">
      <c r="A2293" s="6" t="str">
        <f ca="1">no.</f>
        <v/>
      </c>
      <c r="E2293" s="4" t="str">
        <f ca="1">position</f>
        <v/>
      </c>
      <c r="I2293" s="318"/>
      <c r="L2293" s="4"/>
      <c r="N2293" s="6"/>
      <c r="P2293" s="20"/>
      <c r="Q2293" s="5" t="str">
        <f ca="1">score</f>
        <v/>
      </c>
      <c r="R2293" s="7" t="str">
        <f ca="1">rescore_pd</f>
        <v/>
      </c>
      <c r="S2293" s="310" t="str">
        <f ca="1">price</f>
        <v/>
      </c>
      <c r="U2293" s="4"/>
      <c r="V2293" s="4"/>
      <c r="W2293" s="215" t="str">
        <f ca="1">comm_pd</f>
        <v/>
      </c>
      <c r="X2293" s="11"/>
      <c r="Z2293" s="223"/>
    </row>
    <row r="2294" spans="1:26" x14ac:dyDescent="0.25">
      <c r="A2294" s="6" t="str">
        <f ca="1">no.</f>
        <v/>
      </c>
      <c r="E2294" s="4" t="str">
        <f ca="1">position</f>
        <v/>
      </c>
      <c r="I2294" s="318"/>
      <c r="L2294" s="4"/>
      <c r="N2294" s="6"/>
      <c r="P2294" s="20"/>
      <c r="Q2294" s="5" t="str">
        <f ca="1">score</f>
        <v/>
      </c>
      <c r="R2294" s="7" t="str">
        <f ca="1">rescore_pd</f>
        <v/>
      </c>
      <c r="S2294" s="310" t="str">
        <f ca="1">price</f>
        <v/>
      </c>
      <c r="U2294" s="4"/>
      <c r="V2294" s="4"/>
      <c r="W2294" s="215" t="str">
        <f ca="1">comm_pd</f>
        <v/>
      </c>
      <c r="X2294" s="11"/>
      <c r="Z2294" s="223"/>
    </row>
    <row r="2295" spans="1:26" x14ac:dyDescent="0.25">
      <c r="A2295" s="6" t="str">
        <f ca="1">no.</f>
        <v/>
      </c>
      <c r="E2295" s="4" t="str">
        <f ca="1">position</f>
        <v/>
      </c>
      <c r="I2295" s="318"/>
      <c r="L2295" s="4"/>
      <c r="N2295" s="6"/>
      <c r="P2295" s="20"/>
      <c r="Q2295" s="5" t="str">
        <f ca="1">score</f>
        <v/>
      </c>
      <c r="R2295" s="7" t="str">
        <f ca="1">rescore_pd</f>
        <v/>
      </c>
      <c r="S2295" s="310" t="str">
        <f ca="1">price</f>
        <v/>
      </c>
      <c r="U2295" s="4"/>
      <c r="V2295" s="4"/>
      <c r="W2295" s="215" t="str">
        <f ca="1">comm_pd</f>
        <v/>
      </c>
      <c r="X2295" s="11"/>
      <c r="Z2295" s="223"/>
    </row>
    <row r="2296" spans="1:26" x14ac:dyDescent="0.25">
      <c r="A2296" s="6" t="str">
        <f ca="1">no.</f>
        <v/>
      </c>
      <c r="E2296" s="4" t="str">
        <f ca="1">position</f>
        <v/>
      </c>
      <c r="I2296" s="318"/>
      <c r="L2296" s="4"/>
      <c r="N2296" s="6"/>
      <c r="P2296" s="20"/>
      <c r="Q2296" s="5" t="str">
        <f ca="1">score</f>
        <v/>
      </c>
      <c r="R2296" s="7" t="str">
        <f ca="1">rescore_pd</f>
        <v/>
      </c>
      <c r="S2296" s="310" t="str">
        <f ca="1">price</f>
        <v/>
      </c>
      <c r="U2296" s="4"/>
      <c r="V2296" s="4"/>
      <c r="W2296" s="215" t="str">
        <f ca="1">comm_pd</f>
        <v/>
      </c>
      <c r="X2296" s="11"/>
      <c r="Z2296" s="223"/>
    </row>
    <row r="2297" spans="1:26" x14ac:dyDescent="0.25">
      <c r="A2297" s="6" t="str">
        <f ca="1">no.</f>
        <v/>
      </c>
      <c r="E2297" s="4" t="str">
        <f ca="1">position</f>
        <v/>
      </c>
      <c r="I2297" s="318"/>
      <c r="L2297" s="4"/>
      <c r="N2297" s="6"/>
      <c r="P2297" s="20"/>
      <c r="Q2297" s="5" t="str">
        <f ca="1">score</f>
        <v/>
      </c>
      <c r="R2297" s="7" t="str">
        <f ca="1">rescore_pd</f>
        <v/>
      </c>
      <c r="S2297" s="310" t="str">
        <f ca="1">price</f>
        <v/>
      </c>
      <c r="U2297" s="4"/>
      <c r="V2297" s="4"/>
      <c r="W2297" s="215" t="str">
        <f ca="1">comm_pd</f>
        <v/>
      </c>
      <c r="X2297" s="11"/>
      <c r="Z2297" s="223"/>
    </row>
    <row r="2298" spans="1:26" x14ac:dyDescent="0.25">
      <c r="A2298" s="6" t="str">
        <f ca="1">no.</f>
        <v/>
      </c>
      <c r="E2298" s="4" t="str">
        <f ca="1">position</f>
        <v/>
      </c>
      <c r="I2298" s="318"/>
      <c r="L2298" s="4"/>
      <c r="N2298" s="6"/>
      <c r="P2298" s="20"/>
      <c r="Q2298" s="5" t="str">
        <f ca="1">score</f>
        <v/>
      </c>
      <c r="R2298" s="7" t="str">
        <f ca="1">rescore_pd</f>
        <v/>
      </c>
      <c r="S2298" s="310" t="str">
        <f ca="1">price</f>
        <v/>
      </c>
      <c r="U2298" s="4"/>
      <c r="V2298" s="4"/>
      <c r="W2298" s="215" t="str">
        <f ca="1">comm_pd</f>
        <v/>
      </c>
      <c r="X2298" s="11"/>
      <c r="Z2298" s="223"/>
    </row>
    <row r="2299" spans="1:26" x14ac:dyDescent="0.25">
      <c r="A2299" s="6" t="str">
        <f ca="1">no.</f>
        <v/>
      </c>
      <c r="E2299" s="4" t="str">
        <f ca="1">position</f>
        <v/>
      </c>
      <c r="I2299" s="318"/>
      <c r="L2299" s="4"/>
      <c r="N2299" s="6"/>
      <c r="P2299" s="20"/>
      <c r="Q2299" s="5" t="str">
        <f ca="1">score</f>
        <v/>
      </c>
      <c r="R2299" s="7" t="str">
        <f ca="1">rescore_pd</f>
        <v/>
      </c>
      <c r="S2299" s="310" t="str">
        <f ca="1">price</f>
        <v/>
      </c>
      <c r="U2299" s="4"/>
      <c r="V2299" s="4"/>
      <c r="W2299" s="215" t="str">
        <f ca="1">comm_pd</f>
        <v/>
      </c>
      <c r="X2299" s="11"/>
      <c r="Z2299" s="223"/>
    </row>
    <row r="2300" spans="1:26" x14ac:dyDescent="0.25">
      <c r="A2300" s="6" t="str">
        <f ca="1">no.</f>
        <v/>
      </c>
      <c r="E2300" s="4" t="str">
        <f ca="1">position</f>
        <v/>
      </c>
      <c r="I2300" s="318"/>
      <c r="L2300" s="4"/>
      <c r="N2300" s="6"/>
      <c r="P2300" s="20"/>
      <c r="Q2300" s="5" t="str">
        <f ca="1">score</f>
        <v/>
      </c>
      <c r="R2300" s="7" t="str">
        <f ca="1">rescore_pd</f>
        <v/>
      </c>
      <c r="S2300" s="310" t="str">
        <f ca="1">price</f>
        <v/>
      </c>
      <c r="U2300" s="4"/>
      <c r="V2300" s="4"/>
      <c r="W2300" s="215" t="str">
        <f ca="1">comm_pd</f>
        <v/>
      </c>
      <c r="X2300" s="11"/>
      <c r="Z2300" s="223"/>
    </row>
    <row r="2301" spans="1:26" x14ac:dyDescent="0.25">
      <c r="A2301" s="6" t="str">
        <f ca="1">no.</f>
        <v/>
      </c>
      <c r="E2301" s="4" t="str">
        <f ca="1">position</f>
        <v/>
      </c>
      <c r="I2301" s="318"/>
      <c r="L2301" s="4"/>
      <c r="N2301" s="6"/>
      <c r="P2301" s="20"/>
      <c r="Q2301" s="5" t="str">
        <f ca="1">score</f>
        <v/>
      </c>
      <c r="R2301" s="7" t="str">
        <f ca="1">rescore_pd</f>
        <v/>
      </c>
      <c r="S2301" s="310" t="str">
        <f ca="1">price</f>
        <v/>
      </c>
      <c r="U2301" s="4"/>
      <c r="V2301" s="4"/>
      <c r="W2301" s="215" t="str">
        <f ca="1">comm_pd</f>
        <v/>
      </c>
      <c r="X2301" s="11"/>
      <c r="Z2301" s="223"/>
    </row>
    <row r="2302" spans="1:26" x14ac:dyDescent="0.25">
      <c r="A2302" s="6" t="str">
        <f ca="1">no.</f>
        <v/>
      </c>
      <c r="E2302" s="4" t="str">
        <f ca="1">position</f>
        <v/>
      </c>
      <c r="I2302" s="318"/>
      <c r="L2302" s="4"/>
      <c r="N2302" s="6"/>
      <c r="P2302" s="20"/>
      <c r="Q2302" s="5" t="str">
        <f ca="1">score</f>
        <v/>
      </c>
      <c r="R2302" s="7" t="str">
        <f ca="1">rescore_pd</f>
        <v/>
      </c>
      <c r="S2302" s="310" t="str">
        <f ca="1">price</f>
        <v/>
      </c>
      <c r="U2302" s="4"/>
      <c r="V2302" s="4"/>
      <c r="W2302" s="215" t="str">
        <f ca="1">comm_pd</f>
        <v/>
      </c>
      <c r="X2302" s="11"/>
      <c r="Z2302" s="223"/>
    </row>
    <row r="2303" spans="1:26" x14ac:dyDescent="0.25">
      <c r="A2303" s="6" t="str">
        <f ca="1">no.</f>
        <v/>
      </c>
      <c r="E2303" s="4" t="str">
        <f ca="1">position</f>
        <v/>
      </c>
      <c r="I2303" s="318"/>
      <c r="L2303" s="4"/>
      <c r="N2303" s="6"/>
      <c r="P2303" s="20"/>
      <c r="Q2303" s="5" t="str">
        <f ca="1">score</f>
        <v/>
      </c>
      <c r="R2303" s="7" t="str">
        <f ca="1">rescore_pd</f>
        <v/>
      </c>
      <c r="S2303" s="310" t="str">
        <f ca="1">price</f>
        <v/>
      </c>
      <c r="U2303" s="4"/>
      <c r="V2303" s="4"/>
      <c r="W2303" s="215" t="str">
        <f ca="1">comm_pd</f>
        <v/>
      </c>
      <c r="X2303" s="11"/>
      <c r="Z2303" s="223"/>
    </row>
    <row r="2304" spans="1:26" x14ac:dyDescent="0.25">
      <c r="A2304" s="6" t="str">
        <f ca="1">no.</f>
        <v/>
      </c>
      <c r="E2304" s="4" t="str">
        <f ca="1">position</f>
        <v/>
      </c>
      <c r="I2304" s="318"/>
      <c r="L2304" s="4"/>
      <c r="N2304" s="6"/>
      <c r="P2304" s="20"/>
      <c r="Q2304" s="5" t="str">
        <f ca="1">score</f>
        <v/>
      </c>
      <c r="R2304" s="7" t="str">
        <f ca="1">rescore_pd</f>
        <v/>
      </c>
      <c r="S2304" s="310" t="str">
        <f ca="1">price</f>
        <v/>
      </c>
      <c r="U2304" s="4"/>
      <c r="V2304" s="4"/>
      <c r="W2304" s="215" t="str">
        <f ca="1">comm_pd</f>
        <v/>
      </c>
      <c r="X2304" s="11"/>
      <c r="Z2304" s="223"/>
    </row>
    <row r="2305" spans="1:26" x14ac:dyDescent="0.25">
      <c r="A2305" s="6" t="str">
        <f ca="1">no.</f>
        <v/>
      </c>
      <c r="E2305" s="4" t="str">
        <f ca="1">position</f>
        <v/>
      </c>
      <c r="I2305" s="318"/>
      <c r="L2305" s="4"/>
      <c r="N2305" s="6"/>
      <c r="P2305" s="20"/>
      <c r="Q2305" s="5" t="str">
        <f ca="1">score</f>
        <v/>
      </c>
      <c r="R2305" s="7" t="str">
        <f ca="1">rescore_pd</f>
        <v/>
      </c>
      <c r="S2305" s="310" t="str">
        <f ca="1">price</f>
        <v/>
      </c>
      <c r="U2305" s="4"/>
      <c r="V2305" s="4"/>
      <c r="W2305" s="215" t="str">
        <f ca="1">comm_pd</f>
        <v/>
      </c>
      <c r="X2305" s="11"/>
      <c r="Z2305" s="223"/>
    </row>
    <row r="2306" spans="1:26" x14ac:dyDescent="0.25">
      <c r="A2306" s="6" t="str">
        <f ca="1">no.</f>
        <v/>
      </c>
      <c r="E2306" s="4" t="str">
        <f ca="1">position</f>
        <v/>
      </c>
      <c r="I2306" s="318"/>
      <c r="L2306" s="4"/>
      <c r="N2306" s="6"/>
      <c r="P2306" s="20"/>
      <c r="Q2306" s="5" t="str">
        <f ca="1">score</f>
        <v/>
      </c>
      <c r="R2306" s="7" t="str">
        <f ca="1">rescore_pd</f>
        <v/>
      </c>
      <c r="S2306" s="310" t="str">
        <f ca="1">price</f>
        <v/>
      </c>
      <c r="U2306" s="4"/>
      <c r="V2306" s="4"/>
      <c r="W2306" s="215" t="str">
        <f ca="1">comm_pd</f>
        <v/>
      </c>
      <c r="X2306" s="11"/>
      <c r="Z2306" s="223"/>
    </row>
    <row r="2307" spans="1:26" x14ac:dyDescent="0.25">
      <c r="A2307" s="6" t="str">
        <f ca="1">no.</f>
        <v/>
      </c>
      <c r="E2307" s="4" t="str">
        <f ca="1">position</f>
        <v/>
      </c>
      <c r="I2307" s="318"/>
      <c r="L2307" s="4"/>
      <c r="N2307" s="6"/>
      <c r="P2307" s="20"/>
      <c r="Q2307" s="5" t="str">
        <f ca="1">score</f>
        <v/>
      </c>
      <c r="R2307" s="7" t="str">
        <f ca="1">rescore_pd</f>
        <v/>
      </c>
      <c r="S2307" s="310" t="str">
        <f ca="1">price</f>
        <v/>
      </c>
      <c r="U2307" s="4"/>
      <c r="V2307" s="4"/>
      <c r="W2307" s="215" t="str">
        <f ca="1">comm_pd</f>
        <v/>
      </c>
      <c r="X2307" s="11"/>
      <c r="Z2307" s="223"/>
    </row>
    <row r="2308" spans="1:26" x14ac:dyDescent="0.25">
      <c r="A2308" s="6" t="str">
        <f ca="1">no.</f>
        <v/>
      </c>
      <c r="E2308" s="4" t="str">
        <f ca="1">position</f>
        <v/>
      </c>
      <c r="I2308" s="318"/>
      <c r="L2308" s="4"/>
      <c r="N2308" s="6"/>
      <c r="P2308" s="20"/>
      <c r="Q2308" s="5" t="str">
        <f ca="1">score</f>
        <v/>
      </c>
      <c r="R2308" s="7" t="str">
        <f ca="1">rescore_pd</f>
        <v/>
      </c>
      <c r="S2308" s="310" t="str">
        <f ca="1">price</f>
        <v/>
      </c>
      <c r="U2308" s="4"/>
      <c r="V2308" s="4"/>
      <c r="W2308" s="215" t="str">
        <f ca="1">comm_pd</f>
        <v/>
      </c>
      <c r="X2308" s="11"/>
      <c r="Z2308" s="223"/>
    </row>
    <row r="2309" spans="1:26" x14ac:dyDescent="0.25">
      <c r="A2309" s="6" t="str">
        <f ca="1">no.</f>
        <v/>
      </c>
      <c r="E2309" s="4" t="str">
        <f ca="1">position</f>
        <v/>
      </c>
      <c r="I2309" s="318"/>
      <c r="L2309" s="4"/>
      <c r="N2309" s="6"/>
      <c r="P2309" s="20"/>
      <c r="Q2309" s="5" t="str">
        <f ca="1">score</f>
        <v/>
      </c>
      <c r="R2309" s="7" t="str">
        <f ca="1">rescore_pd</f>
        <v/>
      </c>
      <c r="S2309" s="310" t="str">
        <f ca="1">price</f>
        <v/>
      </c>
      <c r="U2309" s="4"/>
      <c r="V2309" s="4"/>
      <c r="W2309" s="215" t="str">
        <f ca="1">comm_pd</f>
        <v/>
      </c>
      <c r="X2309" s="11"/>
      <c r="Z2309" s="223"/>
    </row>
    <row r="2310" spans="1:26" x14ac:dyDescent="0.25">
      <c r="A2310" s="6" t="str">
        <f ca="1">no.</f>
        <v/>
      </c>
      <c r="E2310" s="4" t="str">
        <f ca="1">position</f>
        <v/>
      </c>
      <c r="I2310" s="318"/>
      <c r="L2310" s="4"/>
      <c r="N2310" s="6"/>
      <c r="P2310" s="20"/>
      <c r="Q2310" s="5" t="str">
        <f ca="1">score</f>
        <v/>
      </c>
      <c r="R2310" s="7" t="str">
        <f ca="1">rescore_pd</f>
        <v/>
      </c>
      <c r="S2310" s="310" t="str">
        <f ca="1">price</f>
        <v/>
      </c>
      <c r="U2310" s="4"/>
      <c r="V2310" s="4"/>
      <c r="W2310" s="215" t="str">
        <f ca="1">comm_pd</f>
        <v/>
      </c>
      <c r="X2310" s="11"/>
      <c r="Z2310" s="223"/>
    </row>
    <row r="2311" spans="1:26" x14ac:dyDescent="0.25">
      <c r="A2311" s="6" t="str">
        <f ca="1">no.</f>
        <v/>
      </c>
      <c r="E2311" s="4" t="str">
        <f ca="1">position</f>
        <v/>
      </c>
      <c r="I2311" s="318"/>
      <c r="L2311" s="4"/>
      <c r="N2311" s="6"/>
      <c r="P2311" s="20"/>
      <c r="Q2311" s="5" t="str">
        <f ca="1">score</f>
        <v/>
      </c>
      <c r="R2311" s="7" t="str">
        <f ca="1">rescore_pd</f>
        <v/>
      </c>
      <c r="S2311" s="310" t="str">
        <f ca="1">price</f>
        <v/>
      </c>
      <c r="U2311" s="4"/>
      <c r="V2311" s="4"/>
      <c r="W2311" s="215" t="str">
        <f ca="1">comm_pd</f>
        <v/>
      </c>
      <c r="X2311" s="11"/>
      <c r="Z2311" s="223"/>
    </row>
    <row r="2312" spans="1:26" x14ac:dyDescent="0.25">
      <c r="A2312" s="6" t="str">
        <f ca="1">no.</f>
        <v/>
      </c>
      <c r="E2312" s="4" t="str">
        <f ca="1">position</f>
        <v/>
      </c>
      <c r="I2312" s="318"/>
      <c r="L2312" s="4"/>
      <c r="N2312" s="6"/>
      <c r="P2312" s="20"/>
      <c r="Q2312" s="5" t="str">
        <f ca="1">score</f>
        <v/>
      </c>
      <c r="R2312" s="7" t="str">
        <f ca="1">rescore_pd</f>
        <v/>
      </c>
      <c r="S2312" s="310" t="str">
        <f ca="1">price</f>
        <v/>
      </c>
      <c r="U2312" s="4"/>
      <c r="V2312" s="4"/>
      <c r="W2312" s="215" t="str">
        <f ca="1">comm_pd</f>
        <v/>
      </c>
      <c r="X2312" s="11"/>
      <c r="Z2312" s="223"/>
    </row>
    <row r="2313" spans="1:26" x14ac:dyDescent="0.25">
      <c r="A2313" s="6" t="str">
        <f ca="1">no.</f>
        <v/>
      </c>
      <c r="E2313" s="4" t="str">
        <f ca="1">position</f>
        <v/>
      </c>
      <c r="I2313" s="318"/>
      <c r="L2313" s="4"/>
      <c r="N2313" s="6"/>
      <c r="P2313" s="20"/>
      <c r="Q2313" s="5" t="str">
        <f ca="1">score</f>
        <v/>
      </c>
      <c r="R2313" s="7" t="str">
        <f ca="1">rescore_pd</f>
        <v/>
      </c>
      <c r="S2313" s="310" t="str">
        <f ca="1">price</f>
        <v/>
      </c>
      <c r="U2313" s="4"/>
      <c r="V2313" s="4"/>
      <c r="W2313" s="215" t="str">
        <f ca="1">comm_pd</f>
        <v/>
      </c>
      <c r="X2313" s="11"/>
      <c r="Z2313" s="223"/>
    </row>
    <row r="2314" spans="1:26" x14ac:dyDescent="0.25">
      <c r="A2314" s="6" t="str">
        <f ca="1">no.</f>
        <v/>
      </c>
      <c r="E2314" s="4" t="str">
        <f ca="1">position</f>
        <v/>
      </c>
      <c r="I2314" s="318"/>
      <c r="L2314" s="4"/>
      <c r="N2314" s="6"/>
      <c r="P2314" s="20"/>
      <c r="Q2314" s="5" t="str">
        <f ca="1">score</f>
        <v/>
      </c>
      <c r="R2314" s="7" t="str">
        <f ca="1">rescore_pd</f>
        <v/>
      </c>
      <c r="S2314" s="310" t="str">
        <f ca="1">price</f>
        <v/>
      </c>
      <c r="U2314" s="4"/>
      <c r="V2314" s="4"/>
      <c r="W2314" s="215" t="str">
        <f ca="1">comm_pd</f>
        <v/>
      </c>
      <c r="X2314" s="11"/>
      <c r="Z2314" s="223"/>
    </row>
    <row r="2315" spans="1:26" x14ac:dyDescent="0.25">
      <c r="A2315" s="6" t="str">
        <f ca="1">no.</f>
        <v/>
      </c>
      <c r="E2315" s="4" t="str">
        <f ca="1">position</f>
        <v/>
      </c>
      <c r="I2315" s="318"/>
      <c r="L2315" s="4"/>
      <c r="N2315" s="6"/>
      <c r="P2315" s="20"/>
      <c r="Q2315" s="5" t="str">
        <f ca="1">score</f>
        <v/>
      </c>
      <c r="R2315" s="7" t="str">
        <f ca="1">rescore_pd</f>
        <v/>
      </c>
      <c r="S2315" s="310" t="str">
        <f ca="1">price</f>
        <v/>
      </c>
      <c r="U2315" s="4"/>
      <c r="V2315" s="4"/>
      <c r="W2315" s="215" t="str">
        <f ca="1">comm_pd</f>
        <v/>
      </c>
      <c r="X2315" s="11"/>
      <c r="Z2315" s="223"/>
    </row>
    <row r="2316" spans="1:26" x14ac:dyDescent="0.25">
      <c r="A2316" s="6" t="str">
        <f ca="1">no.</f>
        <v/>
      </c>
      <c r="E2316" s="4" t="str">
        <f ca="1">position</f>
        <v/>
      </c>
      <c r="I2316" s="318"/>
      <c r="L2316" s="4"/>
      <c r="N2316" s="6"/>
      <c r="P2316" s="20"/>
      <c r="Q2316" s="5" t="str">
        <f ca="1">score</f>
        <v/>
      </c>
      <c r="R2316" s="7" t="str">
        <f ca="1">rescore_pd</f>
        <v/>
      </c>
      <c r="S2316" s="310" t="str">
        <f ca="1">price</f>
        <v/>
      </c>
      <c r="U2316" s="4"/>
      <c r="V2316" s="4"/>
      <c r="W2316" s="215" t="str">
        <f ca="1">comm_pd</f>
        <v/>
      </c>
      <c r="X2316" s="11"/>
      <c r="Z2316" s="223"/>
    </row>
    <row r="2317" spans="1:26" x14ac:dyDescent="0.25">
      <c r="A2317" s="6" t="str">
        <f ca="1">no.</f>
        <v/>
      </c>
      <c r="E2317" s="4" t="str">
        <f ca="1">position</f>
        <v/>
      </c>
      <c r="I2317" s="318"/>
      <c r="L2317" s="4"/>
      <c r="N2317" s="6"/>
      <c r="P2317" s="20"/>
      <c r="Q2317" s="5" t="str">
        <f ca="1">score</f>
        <v/>
      </c>
      <c r="R2317" s="7" t="str">
        <f ca="1">rescore_pd</f>
        <v/>
      </c>
      <c r="S2317" s="310" t="str">
        <f ca="1">price</f>
        <v/>
      </c>
      <c r="U2317" s="4"/>
      <c r="V2317" s="4"/>
      <c r="W2317" s="215" t="str">
        <f ca="1">comm_pd</f>
        <v/>
      </c>
      <c r="X2317" s="11"/>
      <c r="Z2317" s="223"/>
    </row>
    <row r="2318" spans="1:26" x14ac:dyDescent="0.25">
      <c r="A2318" s="6" t="str">
        <f ca="1">no.</f>
        <v/>
      </c>
      <c r="E2318" s="4" t="str">
        <f ca="1">position</f>
        <v/>
      </c>
      <c r="I2318" s="318"/>
      <c r="L2318" s="4"/>
      <c r="N2318" s="6"/>
      <c r="P2318" s="20"/>
      <c r="Q2318" s="5" t="str">
        <f ca="1">score</f>
        <v/>
      </c>
      <c r="R2318" s="7" t="str">
        <f ca="1">rescore_pd</f>
        <v/>
      </c>
      <c r="S2318" s="310" t="str">
        <f ca="1">price</f>
        <v/>
      </c>
      <c r="U2318" s="4"/>
      <c r="V2318" s="4"/>
      <c r="W2318" s="215" t="str">
        <f ca="1">comm_pd</f>
        <v/>
      </c>
      <c r="X2318" s="11"/>
      <c r="Z2318" s="223"/>
    </row>
    <row r="2319" spans="1:26" x14ac:dyDescent="0.25">
      <c r="A2319" s="6" t="str">
        <f ca="1">no.</f>
        <v/>
      </c>
      <c r="E2319" s="4" t="str">
        <f ca="1">position</f>
        <v/>
      </c>
      <c r="I2319" s="318"/>
      <c r="L2319" s="4"/>
      <c r="N2319" s="6"/>
      <c r="P2319" s="20"/>
      <c r="Q2319" s="5" t="str">
        <f ca="1">score</f>
        <v/>
      </c>
      <c r="R2319" s="7" t="str">
        <f ca="1">rescore_pd</f>
        <v/>
      </c>
      <c r="S2319" s="310" t="str">
        <f ca="1">price</f>
        <v/>
      </c>
      <c r="U2319" s="4"/>
      <c r="V2319" s="4"/>
      <c r="W2319" s="215" t="str">
        <f ca="1">comm_pd</f>
        <v/>
      </c>
      <c r="X2319" s="11"/>
      <c r="Z2319" s="223"/>
    </row>
    <row r="2320" spans="1:26" x14ac:dyDescent="0.25">
      <c r="A2320" s="6" t="str">
        <f ca="1">no.</f>
        <v/>
      </c>
      <c r="E2320" s="4" t="str">
        <f ca="1">position</f>
        <v/>
      </c>
      <c r="I2320" s="318"/>
      <c r="L2320" s="4"/>
      <c r="N2320" s="6"/>
      <c r="P2320" s="20"/>
      <c r="Q2320" s="5" t="str">
        <f ca="1">score</f>
        <v/>
      </c>
      <c r="R2320" s="7" t="str">
        <f ca="1">rescore_pd</f>
        <v/>
      </c>
      <c r="S2320" s="310" t="str">
        <f ca="1">price</f>
        <v/>
      </c>
      <c r="U2320" s="4"/>
      <c r="V2320" s="4"/>
      <c r="W2320" s="215" t="str">
        <f ca="1">comm_pd</f>
        <v/>
      </c>
      <c r="X2320" s="11"/>
      <c r="Z2320" s="223"/>
    </row>
    <row r="2321" spans="1:26" x14ac:dyDescent="0.25">
      <c r="A2321" s="6" t="str">
        <f ca="1">no.</f>
        <v/>
      </c>
      <c r="E2321" s="4" t="str">
        <f ca="1">position</f>
        <v/>
      </c>
      <c r="I2321" s="318"/>
      <c r="L2321" s="4"/>
      <c r="N2321" s="6"/>
      <c r="P2321" s="20"/>
      <c r="Q2321" s="5" t="str">
        <f ca="1">score</f>
        <v/>
      </c>
      <c r="R2321" s="7" t="str">
        <f ca="1">rescore_pd</f>
        <v/>
      </c>
      <c r="S2321" s="310" t="str">
        <f ca="1">price</f>
        <v/>
      </c>
      <c r="U2321" s="4"/>
      <c r="V2321" s="4"/>
      <c r="W2321" s="215" t="str">
        <f ca="1">comm_pd</f>
        <v/>
      </c>
      <c r="X2321" s="11"/>
      <c r="Z2321" s="223"/>
    </row>
    <row r="2322" spans="1:26" x14ac:dyDescent="0.25">
      <c r="A2322" s="6" t="str">
        <f ca="1">no.</f>
        <v/>
      </c>
      <c r="E2322" s="4" t="str">
        <f ca="1">position</f>
        <v/>
      </c>
      <c r="I2322" s="318"/>
      <c r="L2322" s="4"/>
      <c r="N2322" s="6"/>
      <c r="P2322" s="20"/>
      <c r="Q2322" s="5" t="str">
        <f ca="1">score</f>
        <v/>
      </c>
      <c r="R2322" s="7" t="str">
        <f ca="1">rescore_pd</f>
        <v/>
      </c>
      <c r="S2322" s="310" t="str">
        <f ca="1">price</f>
        <v/>
      </c>
      <c r="U2322" s="4"/>
      <c r="V2322" s="4"/>
      <c r="W2322" s="215" t="str">
        <f ca="1">comm_pd</f>
        <v/>
      </c>
      <c r="X2322" s="11"/>
      <c r="Z2322" s="223"/>
    </row>
    <row r="2323" spans="1:26" x14ac:dyDescent="0.25">
      <c r="A2323" s="6" t="str">
        <f ca="1">no.</f>
        <v/>
      </c>
      <c r="E2323" s="4" t="str">
        <f ca="1">position</f>
        <v/>
      </c>
      <c r="I2323" s="318"/>
      <c r="L2323" s="4"/>
      <c r="N2323" s="6"/>
      <c r="P2323" s="20"/>
      <c r="Q2323" s="5" t="str">
        <f ca="1">score</f>
        <v/>
      </c>
      <c r="R2323" s="7" t="str">
        <f ca="1">rescore_pd</f>
        <v/>
      </c>
      <c r="S2323" s="310" t="str">
        <f ca="1">price</f>
        <v/>
      </c>
      <c r="U2323" s="4"/>
      <c r="V2323" s="4"/>
      <c r="W2323" s="215" t="str">
        <f ca="1">comm_pd</f>
        <v/>
      </c>
      <c r="X2323" s="11"/>
      <c r="Z2323" s="223"/>
    </row>
    <row r="2324" spans="1:26" x14ac:dyDescent="0.25">
      <c r="A2324" s="6" t="str">
        <f ca="1">no.</f>
        <v/>
      </c>
      <c r="E2324" s="4" t="str">
        <f ca="1">position</f>
        <v/>
      </c>
      <c r="I2324" s="318"/>
      <c r="L2324" s="4"/>
      <c r="N2324" s="6"/>
      <c r="P2324" s="20"/>
      <c r="Q2324" s="5" t="str">
        <f ca="1">score</f>
        <v/>
      </c>
      <c r="R2324" s="7" t="str">
        <f ca="1">rescore_pd</f>
        <v/>
      </c>
      <c r="S2324" s="310" t="str">
        <f ca="1">price</f>
        <v/>
      </c>
      <c r="U2324" s="4"/>
      <c r="V2324" s="4"/>
      <c r="W2324" s="215" t="str">
        <f ca="1">comm_pd</f>
        <v/>
      </c>
      <c r="X2324" s="11"/>
      <c r="Z2324" s="223"/>
    </row>
    <row r="2325" spans="1:26" x14ac:dyDescent="0.25">
      <c r="A2325" s="6" t="str">
        <f ca="1">no.</f>
        <v/>
      </c>
      <c r="E2325" s="4" t="str">
        <f ca="1">position</f>
        <v/>
      </c>
      <c r="I2325" s="318"/>
      <c r="L2325" s="4"/>
      <c r="N2325" s="6"/>
      <c r="P2325" s="20"/>
      <c r="Q2325" s="5" t="str">
        <f ca="1">score</f>
        <v/>
      </c>
      <c r="R2325" s="7" t="str">
        <f ca="1">rescore_pd</f>
        <v/>
      </c>
      <c r="S2325" s="310" t="str">
        <f ca="1">price</f>
        <v/>
      </c>
      <c r="U2325" s="4"/>
      <c r="V2325" s="4"/>
      <c r="W2325" s="215" t="str">
        <f ca="1">comm_pd</f>
        <v/>
      </c>
      <c r="X2325" s="11"/>
      <c r="Z2325" s="223"/>
    </row>
    <row r="2326" spans="1:26" x14ac:dyDescent="0.25">
      <c r="A2326" s="6" t="str">
        <f ca="1">no.</f>
        <v/>
      </c>
      <c r="E2326" s="4" t="str">
        <f ca="1">position</f>
        <v/>
      </c>
      <c r="I2326" s="318"/>
      <c r="L2326" s="4"/>
      <c r="N2326" s="6"/>
      <c r="P2326" s="20"/>
      <c r="Q2326" s="5" t="str">
        <f ca="1">score</f>
        <v/>
      </c>
      <c r="R2326" s="7" t="str">
        <f ca="1">rescore_pd</f>
        <v/>
      </c>
      <c r="S2326" s="310" t="str">
        <f ca="1">price</f>
        <v/>
      </c>
      <c r="U2326" s="4"/>
      <c r="V2326" s="4"/>
      <c r="W2326" s="215" t="str">
        <f ca="1">comm_pd</f>
        <v/>
      </c>
      <c r="X2326" s="11"/>
      <c r="Z2326" s="223"/>
    </row>
    <row r="2327" spans="1:26" x14ac:dyDescent="0.25">
      <c r="A2327" s="6" t="str">
        <f ca="1">no.</f>
        <v/>
      </c>
      <c r="E2327" s="4" t="str">
        <f ca="1">position</f>
        <v/>
      </c>
      <c r="I2327" s="318"/>
      <c r="L2327" s="4"/>
      <c r="N2327" s="6"/>
      <c r="P2327" s="20"/>
      <c r="Q2327" s="5" t="str">
        <f ca="1">score</f>
        <v/>
      </c>
      <c r="R2327" s="7" t="str">
        <f ca="1">rescore_pd</f>
        <v/>
      </c>
      <c r="S2327" s="310" t="str">
        <f ca="1">price</f>
        <v/>
      </c>
      <c r="U2327" s="4"/>
      <c r="V2327" s="4"/>
      <c r="W2327" s="215" t="str">
        <f ca="1">comm_pd</f>
        <v/>
      </c>
      <c r="X2327" s="11"/>
      <c r="Z2327" s="223"/>
    </row>
    <row r="2328" spans="1:26" x14ac:dyDescent="0.25">
      <c r="A2328" s="6" t="str">
        <f ca="1">no.</f>
        <v/>
      </c>
      <c r="E2328" s="4" t="str">
        <f ca="1">position</f>
        <v/>
      </c>
      <c r="I2328" s="318"/>
      <c r="L2328" s="4"/>
      <c r="N2328" s="6"/>
      <c r="P2328" s="20"/>
      <c r="Q2328" s="5" t="str">
        <f ca="1">score</f>
        <v/>
      </c>
      <c r="R2328" s="7" t="str">
        <f ca="1">rescore_pd</f>
        <v/>
      </c>
      <c r="S2328" s="310" t="str">
        <f ca="1">price</f>
        <v/>
      </c>
      <c r="U2328" s="4"/>
      <c r="V2328" s="4"/>
      <c r="W2328" s="215" t="str">
        <f ca="1">comm_pd</f>
        <v/>
      </c>
      <c r="X2328" s="11"/>
      <c r="Z2328" s="223"/>
    </row>
    <row r="2329" spans="1:26" x14ac:dyDescent="0.25">
      <c r="A2329" s="6" t="str">
        <f ca="1">no.</f>
        <v/>
      </c>
      <c r="E2329" s="4" t="str">
        <f ca="1">position</f>
        <v/>
      </c>
      <c r="I2329" s="318"/>
      <c r="L2329" s="4"/>
      <c r="N2329" s="6"/>
      <c r="P2329" s="20"/>
      <c r="Q2329" s="5" t="str">
        <f ca="1">score</f>
        <v/>
      </c>
      <c r="R2329" s="7" t="str">
        <f ca="1">rescore_pd</f>
        <v/>
      </c>
      <c r="S2329" s="310" t="str">
        <f ca="1">price</f>
        <v/>
      </c>
      <c r="U2329" s="4"/>
      <c r="V2329" s="4"/>
      <c r="W2329" s="215" t="str">
        <f ca="1">comm_pd</f>
        <v/>
      </c>
      <c r="X2329" s="11"/>
      <c r="Z2329" s="223"/>
    </row>
    <row r="2330" spans="1:26" x14ac:dyDescent="0.25">
      <c r="A2330" s="6" t="str">
        <f ca="1">no.</f>
        <v/>
      </c>
      <c r="E2330" s="4" t="str">
        <f ca="1">position</f>
        <v/>
      </c>
      <c r="I2330" s="318"/>
      <c r="L2330" s="4"/>
      <c r="N2330" s="6"/>
      <c r="P2330" s="20"/>
      <c r="Q2330" s="5" t="str">
        <f ca="1">score</f>
        <v/>
      </c>
      <c r="R2330" s="7" t="str">
        <f ca="1">rescore_pd</f>
        <v/>
      </c>
      <c r="S2330" s="310" t="str">
        <f ca="1">price</f>
        <v/>
      </c>
      <c r="U2330" s="4"/>
      <c r="V2330" s="4"/>
      <c r="W2330" s="215" t="str">
        <f ca="1">comm_pd</f>
        <v/>
      </c>
      <c r="X2330" s="11"/>
      <c r="Z2330" s="223"/>
    </row>
    <row r="2331" spans="1:26" x14ac:dyDescent="0.25">
      <c r="A2331" s="6" t="str">
        <f ca="1">no.</f>
        <v/>
      </c>
      <c r="E2331" s="4" t="str">
        <f ca="1">position</f>
        <v/>
      </c>
      <c r="I2331" s="318"/>
      <c r="L2331" s="4"/>
      <c r="N2331" s="6"/>
      <c r="P2331" s="20"/>
      <c r="Q2331" s="5" t="str">
        <f ca="1">score</f>
        <v/>
      </c>
      <c r="R2331" s="7" t="str">
        <f ca="1">rescore_pd</f>
        <v/>
      </c>
      <c r="S2331" s="310" t="str">
        <f ca="1">price</f>
        <v/>
      </c>
      <c r="U2331" s="4"/>
      <c r="V2331" s="4"/>
      <c r="W2331" s="215" t="str">
        <f ca="1">comm_pd</f>
        <v/>
      </c>
      <c r="X2331" s="11"/>
      <c r="Z2331" s="223"/>
    </row>
    <row r="2332" spans="1:26" x14ac:dyDescent="0.25">
      <c r="A2332" s="6" t="str">
        <f ca="1">no.</f>
        <v/>
      </c>
      <c r="E2332" s="4" t="str">
        <f ca="1">position</f>
        <v/>
      </c>
      <c r="I2332" s="318"/>
      <c r="L2332" s="4"/>
      <c r="N2332" s="6"/>
      <c r="P2332" s="20"/>
      <c r="Q2332" s="5" t="str">
        <f ca="1">score</f>
        <v/>
      </c>
      <c r="R2332" s="7" t="str">
        <f ca="1">rescore_pd</f>
        <v/>
      </c>
      <c r="S2332" s="310" t="str">
        <f ca="1">price</f>
        <v/>
      </c>
      <c r="U2332" s="4"/>
      <c r="V2332" s="4"/>
      <c r="W2332" s="215" t="str">
        <f ca="1">comm_pd</f>
        <v/>
      </c>
      <c r="X2332" s="11"/>
      <c r="Z2332" s="223"/>
    </row>
    <row r="2333" spans="1:26" x14ac:dyDescent="0.25">
      <c r="A2333" s="6" t="str">
        <f ca="1">no.</f>
        <v/>
      </c>
      <c r="E2333" s="4" t="str">
        <f ca="1">position</f>
        <v/>
      </c>
      <c r="I2333" s="318"/>
      <c r="L2333" s="4"/>
      <c r="N2333" s="6"/>
      <c r="P2333" s="20"/>
      <c r="Q2333" s="5" t="str">
        <f ca="1">score</f>
        <v/>
      </c>
      <c r="R2333" s="7" t="str">
        <f ca="1">rescore_pd</f>
        <v/>
      </c>
      <c r="S2333" s="310" t="str">
        <f ca="1">price</f>
        <v/>
      </c>
      <c r="U2333" s="4"/>
      <c r="V2333" s="4"/>
      <c r="W2333" s="215" t="str">
        <f ca="1">comm_pd</f>
        <v/>
      </c>
      <c r="X2333" s="11"/>
      <c r="Z2333" s="223"/>
    </row>
    <row r="2334" spans="1:26" x14ac:dyDescent="0.25">
      <c r="A2334" s="6" t="str">
        <f ca="1">no.</f>
        <v/>
      </c>
      <c r="E2334" s="4" t="str">
        <f ca="1">position</f>
        <v/>
      </c>
      <c r="I2334" s="318"/>
      <c r="L2334" s="4"/>
      <c r="N2334" s="6"/>
      <c r="P2334" s="20"/>
      <c r="Q2334" s="5" t="str">
        <f ca="1">score</f>
        <v/>
      </c>
      <c r="R2334" s="7" t="str">
        <f ca="1">rescore_pd</f>
        <v/>
      </c>
      <c r="S2334" s="310" t="str">
        <f ca="1">price</f>
        <v/>
      </c>
      <c r="U2334" s="4"/>
      <c r="V2334" s="4"/>
      <c r="W2334" s="215" t="str">
        <f ca="1">comm_pd</f>
        <v/>
      </c>
      <c r="X2334" s="11"/>
      <c r="Z2334" s="223"/>
    </row>
    <row r="2335" spans="1:26" x14ac:dyDescent="0.25">
      <c r="A2335" s="6" t="str">
        <f ca="1">no.</f>
        <v/>
      </c>
      <c r="E2335" s="4" t="str">
        <f ca="1">position</f>
        <v/>
      </c>
      <c r="I2335" s="318"/>
      <c r="L2335" s="4"/>
      <c r="N2335" s="6"/>
      <c r="P2335" s="20"/>
      <c r="Q2335" s="5" t="str">
        <f ca="1">score</f>
        <v/>
      </c>
      <c r="R2335" s="7" t="str">
        <f ca="1">rescore_pd</f>
        <v/>
      </c>
      <c r="S2335" s="310" t="str">
        <f ca="1">price</f>
        <v/>
      </c>
      <c r="U2335" s="4"/>
      <c r="V2335" s="4"/>
      <c r="W2335" s="215" t="str">
        <f ca="1">comm_pd</f>
        <v/>
      </c>
      <c r="X2335" s="11"/>
      <c r="Z2335" s="223"/>
    </row>
    <row r="2336" spans="1:26" x14ac:dyDescent="0.25">
      <c r="A2336" s="6" t="str">
        <f ca="1">no.</f>
        <v/>
      </c>
      <c r="E2336" s="4" t="str">
        <f ca="1">position</f>
        <v/>
      </c>
      <c r="I2336" s="318"/>
      <c r="L2336" s="4"/>
      <c r="N2336" s="6"/>
      <c r="P2336" s="20"/>
      <c r="Q2336" s="5" t="str">
        <f ca="1">score</f>
        <v/>
      </c>
      <c r="R2336" s="7" t="str">
        <f ca="1">rescore_pd</f>
        <v/>
      </c>
      <c r="S2336" s="310" t="str">
        <f ca="1">price</f>
        <v/>
      </c>
      <c r="U2336" s="4"/>
      <c r="V2336" s="4"/>
      <c r="W2336" s="215" t="str">
        <f ca="1">comm_pd</f>
        <v/>
      </c>
      <c r="X2336" s="11"/>
      <c r="Z2336" s="223"/>
    </row>
    <row r="2337" spans="1:26" x14ac:dyDescent="0.25">
      <c r="A2337" s="6" t="str">
        <f ca="1">no.</f>
        <v/>
      </c>
      <c r="E2337" s="4" t="str">
        <f ca="1">position</f>
        <v/>
      </c>
      <c r="I2337" s="318"/>
      <c r="L2337" s="4"/>
      <c r="N2337" s="6"/>
      <c r="P2337" s="20"/>
      <c r="Q2337" s="5" t="str">
        <f ca="1">score</f>
        <v/>
      </c>
      <c r="R2337" s="7" t="str">
        <f ca="1">rescore_pd</f>
        <v/>
      </c>
      <c r="S2337" s="310" t="str">
        <f ca="1">price</f>
        <v/>
      </c>
      <c r="U2337" s="4"/>
      <c r="V2337" s="4"/>
      <c r="W2337" s="215" t="str">
        <f ca="1">comm_pd</f>
        <v/>
      </c>
      <c r="X2337" s="11"/>
      <c r="Z2337" s="223"/>
    </row>
    <row r="2338" spans="1:26" x14ac:dyDescent="0.25">
      <c r="A2338" s="6" t="str">
        <f ca="1">no.</f>
        <v/>
      </c>
      <c r="E2338" s="4" t="str">
        <f ca="1">position</f>
        <v/>
      </c>
      <c r="I2338" s="318"/>
      <c r="L2338" s="4"/>
      <c r="N2338" s="6"/>
      <c r="P2338" s="20"/>
      <c r="Q2338" s="5" t="str">
        <f ca="1">score</f>
        <v/>
      </c>
      <c r="R2338" s="7" t="str">
        <f ca="1">rescore_pd</f>
        <v/>
      </c>
      <c r="S2338" s="310" t="str">
        <f ca="1">price</f>
        <v/>
      </c>
      <c r="U2338" s="4"/>
      <c r="V2338" s="4"/>
      <c r="W2338" s="215" t="str">
        <f ca="1">comm_pd</f>
        <v/>
      </c>
      <c r="X2338" s="11"/>
      <c r="Z2338" s="223"/>
    </row>
    <row r="2339" spans="1:26" x14ac:dyDescent="0.25">
      <c r="A2339" s="6" t="str">
        <f ca="1">no.</f>
        <v/>
      </c>
      <c r="E2339" s="4" t="str">
        <f ca="1">position</f>
        <v/>
      </c>
      <c r="I2339" s="318"/>
      <c r="L2339" s="4"/>
      <c r="N2339" s="6"/>
      <c r="P2339" s="20"/>
      <c r="Q2339" s="5" t="str">
        <f ca="1">score</f>
        <v/>
      </c>
      <c r="R2339" s="7" t="str">
        <f ca="1">rescore_pd</f>
        <v/>
      </c>
      <c r="S2339" s="310" t="str">
        <f ca="1">price</f>
        <v/>
      </c>
      <c r="U2339" s="4"/>
      <c r="V2339" s="4"/>
      <c r="W2339" s="215" t="str">
        <f ca="1">comm_pd</f>
        <v/>
      </c>
      <c r="X2339" s="11"/>
      <c r="Z2339" s="223"/>
    </row>
    <row r="2340" spans="1:26" x14ac:dyDescent="0.25">
      <c r="A2340" s="6" t="str">
        <f ca="1">no.</f>
        <v/>
      </c>
      <c r="E2340" s="4" t="str">
        <f ca="1">position</f>
        <v/>
      </c>
      <c r="I2340" s="318"/>
      <c r="L2340" s="4"/>
      <c r="N2340" s="6"/>
      <c r="P2340" s="20"/>
      <c r="Q2340" s="5" t="str">
        <f ca="1">score</f>
        <v/>
      </c>
      <c r="R2340" s="7" t="str">
        <f ca="1">rescore_pd</f>
        <v/>
      </c>
      <c r="S2340" s="310" t="str">
        <f ca="1">price</f>
        <v/>
      </c>
      <c r="U2340" s="4"/>
      <c r="V2340" s="4"/>
      <c r="W2340" s="215" t="str">
        <f ca="1">comm_pd</f>
        <v/>
      </c>
      <c r="X2340" s="11"/>
      <c r="Z2340" s="223"/>
    </row>
    <row r="2341" spans="1:26" x14ac:dyDescent="0.25">
      <c r="A2341" s="6" t="str">
        <f ca="1">no.</f>
        <v/>
      </c>
      <c r="E2341" s="4" t="str">
        <f ca="1">position</f>
        <v/>
      </c>
      <c r="I2341" s="318"/>
      <c r="L2341" s="4"/>
      <c r="N2341" s="6"/>
      <c r="P2341" s="20"/>
      <c r="Q2341" s="5" t="str">
        <f ca="1">score</f>
        <v/>
      </c>
      <c r="R2341" s="7" t="str">
        <f ca="1">rescore_pd</f>
        <v/>
      </c>
      <c r="S2341" s="310" t="str">
        <f ca="1">price</f>
        <v/>
      </c>
      <c r="U2341" s="4"/>
      <c r="V2341" s="4"/>
      <c r="W2341" s="215" t="str">
        <f ca="1">comm_pd</f>
        <v/>
      </c>
      <c r="X2341" s="11"/>
      <c r="Z2341" s="223"/>
    </row>
    <row r="2342" spans="1:26" x14ac:dyDescent="0.25">
      <c r="A2342" s="6" t="str">
        <f ca="1">no.</f>
        <v/>
      </c>
      <c r="E2342" s="4" t="str">
        <f ca="1">position</f>
        <v/>
      </c>
      <c r="I2342" s="318"/>
      <c r="L2342" s="4"/>
      <c r="N2342" s="6"/>
      <c r="P2342" s="20"/>
      <c r="Q2342" s="5" t="str">
        <f ca="1">score</f>
        <v/>
      </c>
      <c r="R2342" s="7" t="str">
        <f ca="1">rescore_pd</f>
        <v/>
      </c>
      <c r="S2342" s="310" t="str">
        <f ca="1">price</f>
        <v/>
      </c>
      <c r="U2342" s="4"/>
      <c r="V2342" s="4"/>
      <c r="W2342" s="215" t="str">
        <f ca="1">comm_pd</f>
        <v/>
      </c>
      <c r="X2342" s="11"/>
      <c r="Z2342" s="223"/>
    </row>
    <row r="2343" spans="1:26" x14ac:dyDescent="0.25">
      <c r="A2343" s="6" t="str">
        <f ca="1">no.</f>
        <v/>
      </c>
      <c r="E2343" s="4" t="str">
        <f ca="1">position</f>
        <v/>
      </c>
      <c r="I2343" s="318"/>
      <c r="L2343" s="4"/>
      <c r="N2343" s="6"/>
      <c r="P2343" s="20"/>
      <c r="Q2343" s="5" t="str">
        <f ca="1">score</f>
        <v/>
      </c>
      <c r="R2343" s="7" t="str">
        <f ca="1">rescore_pd</f>
        <v/>
      </c>
      <c r="S2343" s="310" t="str">
        <f ca="1">price</f>
        <v/>
      </c>
      <c r="U2343" s="4"/>
      <c r="V2343" s="4"/>
      <c r="W2343" s="215" t="str">
        <f ca="1">comm_pd</f>
        <v/>
      </c>
      <c r="X2343" s="11"/>
      <c r="Z2343" s="223"/>
    </row>
    <row r="2344" spans="1:26" x14ac:dyDescent="0.25">
      <c r="A2344" s="6" t="str">
        <f ca="1">no.</f>
        <v/>
      </c>
      <c r="E2344" s="4" t="str">
        <f ca="1">position</f>
        <v/>
      </c>
      <c r="I2344" s="318"/>
      <c r="L2344" s="4"/>
      <c r="N2344" s="6"/>
      <c r="P2344" s="20"/>
      <c r="Q2344" s="5" t="str">
        <f ca="1">score</f>
        <v/>
      </c>
      <c r="R2344" s="7" t="str">
        <f ca="1">rescore_pd</f>
        <v/>
      </c>
      <c r="S2344" s="310" t="str">
        <f ca="1">price</f>
        <v/>
      </c>
      <c r="U2344" s="4"/>
      <c r="V2344" s="4"/>
      <c r="W2344" s="215" t="str">
        <f ca="1">comm_pd</f>
        <v/>
      </c>
      <c r="X2344" s="11"/>
      <c r="Z2344" s="223"/>
    </row>
    <row r="2345" spans="1:26" x14ac:dyDescent="0.25">
      <c r="A2345" s="6" t="str">
        <f ca="1">no.</f>
        <v/>
      </c>
      <c r="E2345" s="4" t="str">
        <f ca="1">position</f>
        <v/>
      </c>
      <c r="I2345" s="318"/>
      <c r="L2345" s="4"/>
      <c r="N2345" s="6"/>
      <c r="P2345" s="20"/>
      <c r="Q2345" s="5" t="str">
        <f ca="1">score</f>
        <v/>
      </c>
      <c r="R2345" s="7" t="str">
        <f ca="1">rescore_pd</f>
        <v/>
      </c>
      <c r="S2345" s="310" t="str">
        <f ca="1">price</f>
        <v/>
      </c>
      <c r="U2345" s="4"/>
      <c r="V2345" s="4"/>
      <c r="W2345" s="215" t="str">
        <f ca="1">comm_pd</f>
        <v/>
      </c>
      <c r="X2345" s="11"/>
      <c r="Z2345" s="223"/>
    </row>
    <row r="2346" spans="1:26" x14ac:dyDescent="0.25">
      <c r="A2346" s="6" t="str">
        <f ca="1">no.</f>
        <v/>
      </c>
      <c r="E2346" s="4" t="str">
        <f ca="1">position</f>
        <v/>
      </c>
      <c r="I2346" s="318"/>
      <c r="L2346" s="4"/>
      <c r="N2346" s="6"/>
      <c r="P2346" s="20"/>
      <c r="Q2346" s="5" t="str">
        <f ca="1">score</f>
        <v/>
      </c>
      <c r="R2346" s="7" t="str">
        <f ca="1">rescore_pd</f>
        <v/>
      </c>
      <c r="S2346" s="310" t="str">
        <f ca="1">price</f>
        <v/>
      </c>
      <c r="U2346" s="4"/>
      <c r="V2346" s="4"/>
      <c r="W2346" s="215" t="str">
        <f ca="1">comm_pd</f>
        <v/>
      </c>
      <c r="X2346" s="11"/>
      <c r="Z2346" s="223"/>
    </row>
    <row r="2347" spans="1:26" x14ac:dyDescent="0.25">
      <c r="A2347" s="6" t="str">
        <f ca="1">no.</f>
        <v/>
      </c>
      <c r="E2347" s="4" t="str">
        <f ca="1">position</f>
        <v/>
      </c>
      <c r="I2347" s="318"/>
      <c r="L2347" s="4"/>
      <c r="N2347" s="6"/>
      <c r="P2347" s="20"/>
      <c r="Q2347" s="5" t="str">
        <f ca="1">score</f>
        <v/>
      </c>
      <c r="R2347" s="7" t="str">
        <f ca="1">rescore_pd</f>
        <v/>
      </c>
      <c r="S2347" s="310" t="str">
        <f ca="1">price</f>
        <v/>
      </c>
      <c r="U2347" s="4"/>
      <c r="V2347" s="4"/>
      <c r="W2347" s="215" t="str">
        <f ca="1">comm_pd</f>
        <v/>
      </c>
      <c r="X2347" s="11"/>
      <c r="Z2347" s="223"/>
    </row>
    <row r="2348" spans="1:26" x14ac:dyDescent="0.25">
      <c r="A2348" s="6" t="str">
        <f ca="1">no.</f>
        <v/>
      </c>
      <c r="E2348" s="4" t="str">
        <f ca="1">position</f>
        <v/>
      </c>
      <c r="I2348" s="318"/>
      <c r="L2348" s="4"/>
      <c r="N2348" s="6"/>
      <c r="P2348" s="20"/>
      <c r="Q2348" s="5" t="str">
        <f ca="1">score</f>
        <v/>
      </c>
      <c r="R2348" s="7" t="str">
        <f ca="1">rescore_pd</f>
        <v/>
      </c>
      <c r="S2348" s="310" t="str">
        <f ca="1">price</f>
        <v/>
      </c>
      <c r="U2348" s="4"/>
      <c r="V2348" s="4"/>
      <c r="W2348" s="215" t="str">
        <f ca="1">comm_pd</f>
        <v/>
      </c>
      <c r="X2348" s="11"/>
      <c r="Z2348" s="223"/>
    </row>
    <row r="2349" spans="1:26" x14ac:dyDescent="0.25">
      <c r="A2349" s="6" t="str">
        <f ca="1">no.</f>
        <v/>
      </c>
      <c r="E2349" s="4" t="str">
        <f ca="1">position</f>
        <v/>
      </c>
      <c r="I2349" s="318"/>
      <c r="L2349" s="4"/>
      <c r="N2349" s="6"/>
      <c r="P2349" s="20"/>
      <c r="Q2349" s="5" t="str">
        <f ca="1">score</f>
        <v/>
      </c>
      <c r="R2349" s="7" t="str">
        <f ca="1">rescore_pd</f>
        <v/>
      </c>
      <c r="S2349" s="310" t="str">
        <f ca="1">price</f>
        <v/>
      </c>
      <c r="U2349" s="4"/>
      <c r="V2349" s="4"/>
      <c r="W2349" s="215" t="str">
        <f ca="1">comm_pd</f>
        <v/>
      </c>
      <c r="X2349" s="11"/>
      <c r="Z2349" s="223"/>
    </row>
    <row r="2350" spans="1:26" x14ac:dyDescent="0.25">
      <c r="A2350" s="6" t="str">
        <f ca="1">no.</f>
        <v/>
      </c>
      <c r="E2350" s="4" t="str">
        <f ca="1">position</f>
        <v/>
      </c>
      <c r="I2350" s="318"/>
      <c r="L2350" s="4"/>
      <c r="N2350" s="6"/>
      <c r="P2350" s="20"/>
      <c r="Q2350" s="5" t="str">
        <f ca="1">score</f>
        <v/>
      </c>
      <c r="R2350" s="7" t="str">
        <f ca="1">rescore_pd</f>
        <v/>
      </c>
      <c r="S2350" s="310" t="str">
        <f ca="1">price</f>
        <v/>
      </c>
      <c r="U2350" s="4"/>
      <c r="V2350" s="4"/>
      <c r="W2350" s="215" t="str">
        <f ca="1">comm_pd</f>
        <v/>
      </c>
      <c r="X2350" s="11"/>
      <c r="Z2350" s="223"/>
    </row>
    <row r="2351" spans="1:26" x14ac:dyDescent="0.25">
      <c r="A2351" s="6" t="str">
        <f ca="1">no.</f>
        <v/>
      </c>
      <c r="E2351" s="4" t="str">
        <f ca="1">position</f>
        <v/>
      </c>
      <c r="I2351" s="318"/>
      <c r="L2351" s="4"/>
      <c r="N2351" s="6"/>
      <c r="P2351" s="20"/>
      <c r="Q2351" s="5" t="str">
        <f ca="1">score</f>
        <v/>
      </c>
      <c r="R2351" s="7" t="str">
        <f ca="1">rescore_pd</f>
        <v/>
      </c>
      <c r="S2351" s="310" t="str">
        <f ca="1">price</f>
        <v/>
      </c>
      <c r="U2351" s="4"/>
      <c r="V2351" s="4"/>
      <c r="W2351" s="215" t="str">
        <f ca="1">comm_pd</f>
        <v/>
      </c>
      <c r="X2351" s="11"/>
      <c r="Z2351" s="223"/>
    </row>
    <row r="2352" spans="1:26" x14ac:dyDescent="0.25">
      <c r="A2352" s="6" t="str">
        <f ca="1">no.</f>
        <v/>
      </c>
      <c r="E2352" s="4" t="str">
        <f ca="1">position</f>
        <v/>
      </c>
      <c r="I2352" s="318"/>
      <c r="L2352" s="4"/>
      <c r="N2352" s="6"/>
      <c r="P2352" s="20"/>
      <c r="Q2352" s="5" t="str">
        <f ca="1">score</f>
        <v/>
      </c>
      <c r="R2352" s="7" t="str">
        <f ca="1">rescore_pd</f>
        <v/>
      </c>
      <c r="S2352" s="310" t="str">
        <f ca="1">price</f>
        <v/>
      </c>
      <c r="U2352" s="4"/>
      <c r="V2352" s="4"/>
      <c r="W2352" s="215" t="str">
        <f ca="1">comm_pd</f>
        <v/>
      </c>
      <c r="X2352" s="11"/>
      <c r="Z2352" s="223"/>
    </row>
    <row r="2353" spans="1:26" x14ac:dyDescent="0.25">
      <c r="A2353" s="6" t="str">
        <f ca="1">no.</f>
        <v/>
      </c>
      <c r="E2353" s="4" t="str">
        <f ca="1">position</f>
        <v/>
      </c>
      <c r="I2353" s="318"/>
      <c r="L2353" s="4"/>
      <c r="N2353" s="6"/>
      <c r="P2353" s="20"/>
      <c r="Q2353" s="5" t="str">
        <f ca="1">score</f>
        <v/>
      </c>
      <c r="R2353" s="7" t="str">
        <f ca="1">rescore_pd</f>
        <v/>
      </c>
      <c r="S2353" s="310" t="str">
        <f ca="1">price</f>
        <v/>
      </c>
      <c r="U2353" s="4"/>
      <c r="V2353" s="4"/>
      <c r="W2353" s="215" t="str">
        <f ca="1">comm_pd</f>
        <v/>
      </c>
      <c r="X2353" s="11"/>
      <c r="Z2353" s="223"/>
    </row>
    <row r="2354" spans="1:26" x14ac:dyDescent="0.25">
      <c r="A2354" s="6" t="str">
        <f ca="1">no.</f>
        <v/>
      </c>
      <c r="E2354" s="4" t="str">
        <f ca="1">position</f>
        <v/>
      </c>
      <c r="I2354" s="318"/>
      <c r="L2354" s="4"/>
      <c r="N2354" s="6"/>
      <c r="P2354" s="20"/>
      <c r="Q2354" s="5" t="str">
        <f ca="1">score</f>
        <v/>
      </c>
      <c r="R2354" s="7" t="str">
        <f ca="1">rescore_pd</f>
        <v/>
      </c>
      <c r="S2354" s="310" t="str">
        <f ca="1">price</f>
        <v/>
      </c>
      <c r="U2354" s="4"/>
      <c r="V2354" s="4"/>
      <c r="W2354" s="215" t="str">
        <f ca="1">comm_pd</f>
        <v/>
      </c>
      <c r="X2354" s="11"/>
      <c r="Z2354" s="223"/>
    </row>
    <row r="2355" spans="1:26" x14ac:dyDescent="0.25">
      <c r="A2355" s="6" t="str">
        <f ca="1">no.</f>
        <v/>
      </c>
      <c r="E2355" s="4" t="str">
        <f ca="1">position</f>
        <v/>
      </c>
      <c r="I2355" s="318"/>
      <c r="L2355" s="4"/>
      <c r="N2355" s="6"/>
      <c r="P2355" s="20"/>
      <c r="Q2355" s="5" t="str">
        <f ca="1">score</f>
        <v/>
      </c>
      <c r="R2355" s="7" t="str">
        <f ca="1">rescore_pd</f>
        <v/>
      </c>
      <c r="S2355" s="310" t="str">
        <f ca="1">price</f>
        <v/>
      </c>
      <c r="U2355" s="4"/>
      <c r="V2355" s="4"/>
      <c r="W2355" s="215" t="str">
        <f ca="1">comm_pd</f>
        <v/>
      </c>
      <c r="X2355" s="11"/>
      <c r="Z2355" s="223"/>
    </row>
    <row r="2356" spans="1:26" x14ac:dyDescent="0.25">
      <c r="A2356" s="6" t="str">
        <f ca="1">no.</f>
        <v/>
      </c>
      <c r="E2356" s="4" t="str">
        <f ca="1">position</f>
        <v/>
      </c>
      <c r="I2356" s="318"/>
      <c r="L2356" s="4"/>
      <c r="N2356" s="6"/>
      <c r="P2356" s="20"/>
      <c r="Q2356" s="5" t="str">
        <f ca="1">score</f>
        <v/>
      </c>
      <c r="R2356" s="7" t="str">
        <f ca="1">rescore_pd</f>
        <v/>
      </c>
      <c r="S2356" s="310" t="str">
        <f ca="1">price</f>
        <v/>
      </c>
      <c r="U2356" s="4"/>
      <c r="V2356" s="4"/>
      <c r="W2356" s="215" t="str">
        <f ca="1">comm_pd</f>
        <v/>
      </c>
      <c r="X2356" s="11"/>
      <c r="Z2356" s="223"/>
    </row>
    <row r="2357" spans="1:26" x14ac:dyDescent="0.25">
      <c r="A2357" s="6" t="str">
        <f ca="1">no.</f>
        <v/>
      </c>
      <c r="E2357" s="4" t="str">
        <f ca="1">position</f>
        <v/>
      </c>
      <c r="I2357" s="318"/>
      <c r="L2357" s="4"/>
      <c r="N2357" s="6"/>
      <c r="P2357" s="20"/>
      <c r="Q2357" s="5" t="str">
        <f ca="1">score</f>
        <v/>
      </c>
      <c r="R2357" s="7" t="str">
        <f ca="1">rescore_pd</f>
        <v/>
      </c>
      <c r="S2357" s="310" t="str">
        <f ca="1">price</f>
        <v/>
      </c>
      <c r="U2357" s="4"/>
      <c r="V2357" s="4"/>
      <c r="W2357" s="215" t="str">
        <f ca="1">comm_pd</f>
        <v/>
      </c>
      <c r="X2357" s="11"/>
      <c r="Z2357" s="223"/>
    </row>
    <row r="2358" spans="1:26" x14ac:dyDescent="0.25">
      <c r="A2358" s="6" t="str">
        <f ca="1">no.</f>
        <v/>
      </c>
      <c r="E2358" s="4" t="str">
        <f ca="1">position</f>
        <v/>
      </c>
      <c r="I2358" s="318"/>
      <c r="L2358" s="4"/>
      <c r="N2358" s="6"/>
      <c r="P2358" s="20"/>
      <c r="Q2358" s="5" t="str">
        <f ca="1">score</f>
        <v/>
      </c>
      <c r="R2358" s="7" t="str">
        <f ca="1">rescore_pd</f>
        <v/>
      </c>
      <c r="S2358" s="310" t="str">
        <f ca="1">price</f>
        <v/>
      </c>
      <c r="U2358" s="4"/>
      <c r="V2358" s="4"/>
      <c r="W2358" s="215" t="str">
        <f ca="1">comm_pd</f>
        <v/>
      </c>
      <c r="X2358" s="11"/>
      <c r="Z2358" s="223"/>
    </row>
    <row r="2359" spans="1:26" x14ac:dyDescent="0.25">
      <c r="A2359" s="6" t="str">
        <f ca="1">no.</f>
        <v/>
      </c>
      <c r="E2359" s="4" t="str">
        <f ca="1">position</f>
        <v/>
      </c>
      <c r="I2359" s="318"/>
      <c r="L2359" s="4"/>
      <c r="N2359" s="6"/>
      <c r="P2359" s="20"/>
      <c r="Q2359" s="5" t="str">
        <f ca="1">score</f>
        <v/>
      </c>
      <c r="R2359" s="7" t="str">
        <f ca="1">rescore_pd</f>
        <v/>
      </c>
      <c r="S2359" s="310" t="str">
        <f ca="1">price</f>
        <v/>
      </c>
      <c r="U2359" s="4"/>
      <c r="V2359" s="4"/>
      <c r="W2359" s="215" t="str">
        <f ca="1">comm_pd</f>
        <v/>
      </c>
      <c r="X2359" s="11"/>
      <c r="Z2359" s="223"/>
    </row>
    <row r="2360" spans="1:26" x14ac:dyDescent="0.25">
      <c r="A2360" s="6" t="str">
        <f ca="1">no.</f>
        <v/>
      </c>
      <c r="E2360" s="4" t="str">
        <f ca="1">position</f>
        <v/>
      </c>
      <c r="I2360" s="318"/>
      <c r="L2360" s="4"/>
      <c r="N2360" s="6"/>
      <c r="P2360" s="20"/>
      <c r="Q2360" s="5" t="str">
        <f ca="1">score</f>
        <v/>
      </c>
      <c r="R2360" s="7" t="str">
        <f ca="1">rescore_pd</f>
        <v/>
      </c>
      <c r="S2360" s="310" t="str">
        <f ca="1">price</f>
        <v/>
      </c>
      <c r="U2360" s="4"/>
      <c r="V2360" s="4"/>
      <c r="W2360" s="215" t="str">
        <f ca="1">comm_pd</f>
        <v/>
      </c>
      <c r="X2360" s="11"/>
      <c r="Z2360" s="223"/>
    </row>
    <row r="2361" spans="1:26" x14ac:dyDescent="0.25">
      <c r="A2361" s="6" t="str">
        <f ca="1">no.</f>
        <v/>
      </c>
      <c r="E2361" s="4" t="str">
        <f ca="1">position</f>
        <v/>
      </c>
      <c r="I2361" s="318"/>
      <c r="L2361" s="4"/>
      <c r="N2361" s="6"/>
      <c r="P2361" s="20"/>
      <c r="Q2361" s="5" t="str">
        <f ca="1">score</f>
        <v/>
      </c>
      <c r="R2361" s="7" t="str">
        <f ca="1">rescore_pd</f>
        <v/>
      </c>
      <c r="S2361" s="310" t="str">
        <f ca="1">price</f>
        <v/>
      </c>
      <c r="U2361" s="4"/>
      <c r="V2361" s="4"/>
      <c r="W2361" s="215" t="str">
        <f ca="1">comm_pd</f>
        <v/>
      </c>
      <c r="X2361" s="11"/>
      <c r="Z2361" s="223"/>
    </row>
    <row r="2362" spans="1:26" x14ac:dyDescent="0.25">
      <c r="A2362" s="6" t="str">
        <f ca="1">no.</f>
        <v/>
      </c>
      <c r="E2362" s="4" t="str">
        <f ca="1">position</f>
        <v/>
      </c>
      <c r="I2362" s="318"/>
      <c r="L2362" s="4"/>
      <c r="N2362" s="6"/>
      <c r="P2362" s="20"/>
      <c r="Q2362" s="5" t="str">
        <f ca="1">score</f>
        <v/>
      </c>
      <c r="R2362" s="7" t="str">
        <f ca="1">rescore_pd</f>
        <v/>
      </c>
      <c r="S2362" s="310" t="str">
        <f ca="1">price</f>
        <v/>
      </c>
      <c r="U2362" s="4"/>
      <c r="V2362" s="4"/>
      <c r="W2362" s="215" t="str">
        <f ca="1">comm_pd</f>
        <v/>
      </c>
      <c r="X2362" s="11"/>
      <c r="Z2362" s="223"/>
    </row>
    <row r="2363" spans="1:26" x14ac:dyDescent="0.25">
      <c r="A2363" s="6" t="str">
        <f ca="1">no.</f>
        <v/>
      </c>
      <c r="E2363" s="4" t="str">
        <f ca="1">position</f>
        <v/>
      </c>
      <c r="I2363" s="318"/>
      <c r="L2363" s="4"/>
      <c r="N2363" s="6"/>
      <c r="P2363" s="20"/>
      <c r="Q2363" s="5" t="str">
        <f ca="1">score</f>
        <v/>
      </c>
      <c r="R2363" s="7" t="str">
        <f ca="1">rescore_pd</f>
        <v/>
      </c>
      <c r="S2363" s="310" t="str">
        <f ca="1">price</f>
        <v/>
      </c>
      <c r="U2363" s="4"/>
      <c r="V2363" s="4"/>
      <c r="W2363" s="215" t="str">
        <f ca="1">comm_pd</f>
        <v/>
      </c>
      <c r="X2363" s="11"/>
      <c r="Z2363" s="223"/>
    </row>
    <row r="2364" spans="1:26" x14ac:dyDescent="0.25">
      <c r="A2364" s="6" t="str">
        <f ca="1">no.</f>
        <v/>
      </c>
      <c r="E2364" s="4" t="str">
        <f ca="1">position</f>
        <v/>
      </c>
      <c r="I2364" s="318"/>
      <c r="L2364" s="4"/>
      <c r="N2364" s="6"/>
      <c r="P2364" s="20"/>
      <c r="Q2364" s="5" t="str">
        <f ca="1">score</f>
        <v/>
      </c>
      <c r="R2364" s="7" t="str">
        <f ca="1">rescore_pd</f>
        <v/>
      </c>
      <c r="S2364" s="310" t="str">
        <f ca="1">price</f>
        <v/>
      </c>
      <c r="U2364" s="4"/>
      <c r="V2364" s="4"/>
      <c r="W2364" s="215" t="str">
        <f ca="1">comm_pd</f>
        <v/>
      </c>
      <c r="X2364" s="11"/>
      <c r="Z2364" s="223"/>
    </row>
    <row r="2365" spans="1:26" x14ac:dyDescent="0.25">
      <c r="A2365" s="6" t="str">
        <f ca="1">no.</f>
        <v/>
      </c>
      <c r="E2365" s="4" t="str">
        <f ca="1">position</f>
        <v/>
      </c>
      <c r="I2365" s="318"/>
      <c r="L2365" s="4"/>
      <c r="N2365" s="6"/>
      <c r="P2365" s="20"/>
      <c r="Q2365" s="5" t="str">
        <f ca="1">score</f>
        <v/>
      </c>
      <c r="R2365" s="7" t="str">
        <f ca="1">rescore_pd</f>
        <v/>
      </c>
      <c r="S2365" s="310" t="str">
        <f ca="1">price</f>
        <v/>
      </c>
      <c r="U2365" s="4"/>
      <c r="V2365" s="4"/>
      <c r="W2365" s="215" t="str">
        <f ca="1">comm_pd</f>
        <v/>
      </c>
      <c r="X2365" s="11"/>
      <c r="Z2365" s="223"/>
    </row>
    <row r="2366" spans="1:26" x14ac:dyDescent="0.25">
      <c r="A2366" s="6" t="str">
        <f ca="1">no.</f>
        <v/>
      </c>
      <c r="E2366" s="4" t="str">
        <f ca="1">position</f>
        <v/>
      </c>
      <c r="I2366" s="318"/>
      <c r="L2366" s="4"/>
      <c r="N2366" s="6"/>
      <c r="P2366" s="20"/>
      <c r="Q2366" s="5" t="str">
        <f ca="1">score</f>
        <v/>
      </c>
      <c r="R2366" s="7" t="str">
        <f ca="1">rescore_pd</f>
        <v/>
      </c>
      <c r="S2366" s="310" t="str">
        <f ca="1">price</f>
        <v/>
      </c>
      <c r="U2366" s="4"/>
      <c r="V2366" s="4"/>
      <c r="W2366" s="215" t="str">
        <f ca="1">comm_pd</f>
        <v/>
      </c>
      <c r="X2366" s="11"/>
      <c r="Z2366" s="223"/>
    </row>
    <row r="2367" spans="1:26" x14ac:dyDescent="0.25">
      <c r="A2367" s="6" t="str">
        <f ca="1">no.</f>
        <v/>
      </c>
      <c r="E2367" s="4" t="str">
        <f ca="1">position</f>
        <v/>
      </c>
      <c r="I2367" s="318"/>
      <c r="L2367" s="4"/>
      <c r="N2367" s="6"/>
      <c r="P2367" s="20"/>
      <c r="Q2367" s="5" t="str">
        <f ca="1">score</f>
        <v/>
      </c>
      <c r="R2367" s="7" t="str">
        <f ca="1">rescore_pd</f>
        <v/>
      </c>
      <c r="S2367" s="310" t="str">
        <f ca="1">price</f>
        <v/>
      </c>
      <c r="U2367" s="4"/>
      <c r="V2367" s="4"/>
      <c r="W2367" s="215" t="str">
        <f ca="1">comm_pd</f>
        <v/>
      </c>
      <c r="X2367" s="11"/>
      <c r="Z2367" s="223"/>
    </row>
    <row r="2368" spans="1:26" x14ac:dyDescent="0.25">
      <c r="A2368" s="6" t="str">
        <f ca="1">no.</f>
        <v/>
      </c>
      <c r="E2368" s="4" t="str">
        <f ca="1">position</f>
        <v/>
      </c>
      <c r="I2368" s="318"/>
      <c r="L2368" s="4"/>
      <c r="N2368" s="6"/>
      <c r="P2368" s="20"/>
      <c r="Q2368" s="5" t="str">
        <f ca="1">score</f>
        <v/>
      </c>
      <c r="R2368" s="7" t="str">
        <f ca="1">rescore_pd</f>
        <v/>
      </c>
      <c r="S2368" s="310" t="str">
        <f ca="1">price</f>
        <v/>
      </c>
      <c r="U2368" s="4"/>
      <c r="V2368" s="4"/>
      <c r="W2368" s="215" t="str">
        <f ca="1">comm_pd</f>
        <v/>
      </c>
      <c r="X2368" s="11"/>
      <c r="Z2368" s="223"/>
    </row>
    <row r="2369" spans="1:26" x14ac:dyDescent="0.25">
      <c r="A2369" s="6" t="str">
        <f ca="1">no.</f>
        <v/>
      </c>
      <c r="E2369" s="4" t="str">
        <f ca="1">position</f>
        <v/>
      </c>
      <c r="I2369" s="318"/>
      <c r="L2369" s="4"/>
      <c r="N2369" s="6"/>
      <c r="P2369" s="20"/>
      <c r="Q2369" s="5" t="str">
        <f ca="1">score</f>
        <v/>
      </c>
      <c r="R2369" s="7" t="str">
        <f ca="1">rescore_pd</f>
        <v/>
      </c>
      <c r="S2369" s="310" t="str">
        <f ca="1">price</f>
        <v/>
      </c>
      <c r="U2369" s="4"/>
      <c r="V2369" s="4"/>
      <c r="W2369" s="215" t="str">
        <f ca="1">comm_pd</f>
        <v/>
      </c>
      <c r="X2369" s="11"/>
      <c r="Z2369" s="223"/>
    </row>
    <row r="2370" spans="1:26" x14ac:dyDescent="0.25">
      <c r="A2370" s="6" t="str">
        <f ca="1">no.</f>
        <v/>
      </c>
      <c r="E2370" s="4" t="str">
        <f ca="1">position</f>
        <v/>
      </c>
      <c r="I2370" s="318"/>
      <c r="L2370" s="4"/>
      <c r="N2370" s="6"/>
      <c r="P2370" s="20"/>
      <c r="Q2370" s="5" t="str">
        <f ca="1">score</f>
        <v/>
      </c>
      <c r="R2370" s="7" t="str">
        <f ca="1">rescore_pd</f>
        <v/>
      </c>
      <c r="S2370" s="310" t="str">
        <f ca="1">price</f>
        <v/>
      </c>
      <c r="U2370" s="4"/>
      <c r="V2370" s="4"/>
      <c r="W2370" s="215" t="str">
        <f ca="1">comm_pd</f>
        <v/>
      </c>
      <c r="X2370" s="11"/>
      <c r="Z2370" s="223"/>
    </row>
    <row r="2371" spans="1:26" x14ac:dyDescent="0.25">
      <c r="A2371" s="6" t="str">
        <f ca="1">no.</f>
        <v/>
      </c>
      <c r="E2371" s="4" t="str">
        <f ca="1">position</f>
        <v/>
      </c>
      <c r="I2371" s="318"/>
      <c r="L2371" s="4"/>
      <c r="N2371" s="6"/>
      <c r="P2371" s="20"/>
      <c r="Q2371" s="5" t="str">
        <f ca="1">score</f>
        <v/>
      </c>
      <c r="R2371" s="7" t="str">
        <f ca="1">rescore_pd</f>
        <v/>
      </c>
      <c r="S2371" s="310" t="str">
        <f ca="1">price</f>
        <v/>
      </c>
      <c r="U2371" s="4"/>
      <c r="V2371" s="4"/>
      <c r="W2371" s="215" t="str">
        <f ca="1">comm_pd</f>
        <v/>
      </c>
      <c r="X2371" s="11"/>
      <c r="Z2371" s="223"/>
    </row>
    <row r="2372" spans="1:26" x14ac:dyDescent="0.25">
      <c r="A2372" s="6" t="str">
        <f ca="1">no.</f>
        <v/>
      </c>
      <c r="E2372" s="4" t="str">
        <f ca="1">position</f>
        <v/>
      </c>
      <c r="I2372" s="318"/>
      <c r="L2372" s="4"/>
      <c r="N2372" s="6"/>
      <c r="P2372" s="20"/>
      <c r="Q2372" s="5" t="str">
        <f ca="1">score</f>
        <v/>
      </c>
      <c r="R2372" s="7" t="str">
        <f ca="1">rescore_pd</f>
        <v/>
      </c>
      <c r="S2372" s="310" t="str">
        <f ca="1">price</f>
        <v/>
      </c>
      <c r="U2372" s="4"/>
      <c r="V2372" s="4"/>
      <c r="W2372" s="215" t="str">
        <f ca="1">comm_pd</f>
        <v/>
      </c>
      <c r="X2372" s="11"/>
      <c r="Z2372" s="223"/>
    </row>
    <row r="2373" spans="1:26" x14ac:dyDescent="0.25">
      <c r="A2373" s="6" t="str">
        <f ca="1">no.</f>
        <v/>
      </c>
      <c r="E2373" s="4" t="str">
        <f ca="1">position</f>
        <v/>
      </c>
      <c r="I2373" s="318"/>
      <c r="L2373" s="4"/>
      <c r="N2373" s="6"/>
      <c r="P2373" s="20"/>
      <c r="Q2373" s="5" t="str">
        <f ca="1">score</f>
        <v/>
      </c>
      <c r="R2373" s="7" t="str">
        <f ca="1">rescore_pd</f>
        <v/>
      </c>
      <c r="S2373" s="310" t="str">
        <f ca="1">price</f>
        <v/>
      </c>
      <c r="U2373" s="4"/>
      <c r="V2373" s="4"/>
      <c r="W2373" s="215" t="str">
        <f ca="1">comm_pd</f>
        <v/>
      </c>
      <c r="X2373" s="11"/>
      <c r="Z2373" s="223"/>
    </row>
    <row r="2374" spans="1:26" x14ac:dyDescent="0.25">
      <c r="A2374" s="6" t="str">
        <f ca="1">no.</f>
        <v/>
      </c>
      <c r="E2374" s="4" t="str">
        <f ca="1">position</f>
        <v/>
      </c>
      <c r="I2374" s="318"/>
      <c r="L2374" s="4"/>
      <c r="N2374" s="6"/>
      <c r="P2374" s="20"/>
      <c r="Q2374" s="5" t="str">
        <f ca="1">score</f>
        <v/>
      </c>
      <c r="R2374" s="7" t="str">
        <f ca="1">rescore_pd</f>
        <v/>
      </c>
      <c r="S2374" s="310" t="str">
        <f ca="1">price</f>
        <v/>
      </c>
      <c r="U2374" s="4"/>
      <c r="V2374" s="4"/>
      <c r="W2374" s="215" t="str">
        <f ca="1">comm_pd</f>
        <v/>
      </c>
      <c r="X2374" s="11"/>
      <c r="Z2374" s="223"/>
    </row>
    <row r="2375" spans="1:26" x14ac:dyDescent="0.25">
      <c r="A2375" s="6" t="str">
        <f ca="1">no.</f>
        <v/>
      </c>
      <c r="E2375" s="4" t="str">
        <f ca="1">position</f>
        <v/>
      </c>
      <c r="I2375" s="318"/>
      <c r="L2375" s="4"/>
      <c r="N2375" s="6"/>
      <c r="P2375" s="20"/>
      <c r="Q2375" s="5" t="str">
        <f ca="1">score</f>
        <v/>
      </c>
      <c r="R2375" s="7" t="str">
        <f ca="1">rescore_pd</f>
        <v/>
      </c>
      <c r="S2375" s="310" t="str">
        <f ca="1">price</f>
        <v/>
      </c>
      <c r="U2375" s="4"/>
      <c r="V2375" s="4"/>
      <c r="W2375" s="215" t="str">
        <f ca="1">comm_pd</f>
        <v/>
      </c>
      <c r="X2375" s="11"/>
      <c r="Z2375" s="223"/>
    </row>
    <row r="2376" spans="1:26" x14ac:dyDescent="0.25">
      <c r="A2376" s="6" t="str">
        <f ca="1">no.</f>
        <v/>
      </c>
      <c r="E2376" s="4" t="str">
        <f ca="1">position</f>
        <v/>
      </c>
      <c r="I2376" s="318"/>
      <c r="L2376" s="4"/>
      <c r="N2376" s="6"/>
      <c r="P2376" s="20"/>
      <c r="Q2376" s="5" t="str">
        <f ca="1">score</f>
        <v/>
      </c>
      <c r="R2376" s="7" t="str">
        <f ca="1">rescore_pd</f>
        <v/>
      </c>
      <c r="S2376" s="310" t="str">
        <f ca="1">price</f>
        <v/>
      </c>
      <c r="U2376" s="4"/>
      <c r="V2376" s="4"/>
      <c r="W2376" s="215" t="str">
        <f ca="1">comm_pd</f>
        <v/>
      </c>
      <c r="X2376" s="11"/>
      <c r="Z2376" s="223"/>
    </row>
    <row r="2377" spans="1:26" x14ac:dyDescent="0.25">
      <c r="A2377" s="6" t="str">
        <f ca="1">no.</f>
        <v/>
      </c>
      <c r="E2377" s="4" t="str">
        <f ca="1">position</f>
        <v/>
      </c>
      <c r="I2377" s="318"/>
      <c r="L2377" s="4"/>
      <c r="N2377" s="6"/>
      <c r="P2377" s="20"/>
      <c r="Q2377" s="5" t="str">
        <f ca="1">score</f>
        <v/>
      </c>
      <c r="R2377" s="7" t="str">
        <f ca="1">rescore_pd</f>
        <v/>
      </c>
      <c r="S2377" s="310" t="str">
        <f ca="1">price</f>
        <v/>
      </c>
      <c r="U2377" s="4"/>
      <c r="V2377" s="4"/>
      <c r="W2377" s="215" t="str">
        <f ca="1">comm_pd</f>
        <v/>
      </c>
      <c r="X2377" s="11"/>
      <c r="Z2377" s="223"/>
    </row>
    <row r="2378" spans="1:26" x14ac:dyDescent="0.25">
      <c r="A2378" s="6" t="str">
        <f ca="1">no.</f>
        <v/>
      </c>
      <c r="E2378" s="4" t="str">
        <f ca="1">position</f>
        <v/>
      </c>
      <c r="I2378" s="318"/>
      <c r="L2378" s="4"/>
      <c r="N2378" s="6"/>
      <c r="P2378" s="20"/>
      <c r="Q2378" s="5" t="str">
        <f ca="1">score</f>
        <v/>
      </c>
      <c r="R2378" s="7" t="str">
        <f ca="1">rescore_pd</f>
        <v/>
      </c>
      <c r="S2378" s="310" t="str">
        <f ca="1">price</f>
        <v/>
      </c>
      <c r="U2378" s="4"/>
      <c r="V2378" s="4"/>
      <c r="W2378" s="215" t="str">
        <f ca="1">comm_pd</f>
        <v/>
      </c>
      <c r="X2378" s="11"/>
      <c r="Z2378" s="223"/>
    </row>
    <row r="2379" spans="1:26" x14ac:dyDescent="0.25">
      <c r="A2379" s="6" t="str">
        <f ca="1">no.</f>
        <v/>
      </c>
      <c r="E2379" s="4" t="str">
        <f ca="1">position</f>
        <v/>
      </c>
      <c r="I2379" s="318"/>
      <c r="L2379" s="4"/>
      <c r="N2379" s="6"/>
      <c r="P2379" s="20"/>
      <c r="Q2379" s="5" t="str">
        <f ca="1">score</f>
        <v/>
      </c>
      <c r="R2379" s="7" t="str">
        <f ca="1">rescore_pd</f>
        <v/>
      </c>
      <c r="S2379" s="310" t="str">
        <f ca="1">price</f>
        <v/>
      </c>
      <c r="U2379" s="4"/>
      <c r="V2379" s="4"/>
      <c r="W2379" s="215" t="str">
        <f ca="1">comm_pd</f>
        <v/>
      </c>
      <c r="X2379" s="11"/>
      <c r="Z2379" s="223"/>
    </row>
    <row r="2380" spans="1:26" x14ac:dyDescent="0.25">
      <c r="A2380" s="6" t="str">
        <f ca="1">no.</f>
        <v/>
      </c>
      <c r="E2380" s="4" t="str">
        <f ca="1">position</f>
        <v/>
      </c>
      <c r="I2380" s="318"/>
      <c r="L2380" s="4"/>
      <c r="N2380" s="6"/>
      <c r="P2380" s="20"/>
      <c r="Q2380" s="5" t="str">
        <f ca="1">score</f>
        <v/>
      </c>
      <c r="R2380" s="7" t="str">
        <f ca="1">rescore_pd</f>
        <v/>
      </c>
      <c r="S2380" s="310" t="str">
        <f ca="1">price</f>
        <v/>
      </c>
      <c r="U2380" s="4"/>
      <c r="V2380" s="4"/>
      <c r="W2380" s="215" t="str">
        <f ca="1">comm_pd</f>
        <v/>
      </c>
      <c r="X2380" s="11"/>
      <c r="Z2380" s="223"/>
    </row>
    <row r="2381" spans="1:26" x14ac:dyDescent="0.25">
      <c r="A2381" s="6" t="str">
        <f ca="1">no.</f>
        <v/>
      </c>
      <c r="E2381" s="4" t="str">
        <f ca="1">position</f>
        <v/>
      </c>
      <c r="I2381" s="318"/>
      <c r="L2381" s="4"/>
      <c r="N2381" s="6"/>
      <c r="P2381" s="20"/>
      <c r="Q2381" s="5" t="str">
        <f ca="1">score</f>
        <v/>
      </c>
      <c r="R2381" s="7" t="str">
        <f ca="1">rescore_pd</f>
        <v/>
      </c>
      <c r="S2381" s="310" t="str">
        <f ca="1">price</f>
        <v/>
      </c>
      <c r="U2381" s="4"/>
      <c r="V2381" s="4"/>
      <c r="W2381" s="215" t="str">
        <f ca="1">comm_pd</f>
        <v/>
      </c>
      <c r="X2381" s="11"/>
      <c r="Z2381" s="223"/>
    </row>
    <row r="2382" spans="1:26" x14ac:dyDescent="0.25">
      <c r="A2382" s="6" t="str">
        <f ca="1">no.</f>
        <v/>
      </c>
      <c r="E2382" s="4" t="str">
        <f ca="1">position</f>
        <v/>
      </c>
      <c r="I2382" s="318"/>
      <c r="L2382" s="4"/>
      <c r="N2382" s="6"/>
      <c r="P2382" s="20"/>
      <c r="Q2382" s="5" t="str">
        <f ca="1">score</f>
        <v/>
      </c>
      <c r="R2382" s="7" t="str">
        <f ca="1">rescore_pd</f>
        <v/>
      </c>
      <c r="S2382" s="310" t="str">
        <f ca="1">price</f>
        <v/>
      </c>
      <c r="U2382" s="4"/>
      <c r="V2382" s="4"/>
      <c r="W2382" s="215" t="str">
        <f ca="1">comm_pd</f>
        <v/>
      </c>
      <c r="X2382" s="11"/>
      <c r="Z2382" s="223"/>
    </row>
    <row r="2383" spans="1:26" x14ac:dyDescent="0.25">
      <c r="A2383" s="6" t="str">
        <f ca="1">no.</f>
        <v/>
      </c>
      <c r="E2383" s="4" t="str">
        <f ca="1">position</f>
        <v/>
      </c>
      <c r="I2383" s="318"/>
      <c r="L2383" s="4"/>
      <c r="N2383" s="6"/>
      <c r="P2383" s="20"/>
      <c r="Q2383" s="5" t="str">
        <f ca="1">score</f>
        <v/>
      </c>
      <c r="R2383" s="7" t="str">
        <f ca="1">rescore_pd</f>
        <v/>
      </c>
      <c r="S2383" s="310" t="str">
        <f ca="1">price</f>
        <v/>
      </c>
      <c r="U2383" s="4"/>
      <c r="V2383" s="4"/>
      <c r="W2383" s="215" t="str">
        <f ca="1">comm_pd</f>
        <v/>
      </c>
      <c r="X2383" s="11"/>
      <c r="Z2383" s="223"/>
    </row>
    <row r="2384" spans="1:26" x14ac:dyDescent="0.25">
      <c r="A2384" s="6" t="str">
        <f ca="1">no.</f>
        <v/>
      </c>
      <c r="E2384" s="4" t="str">
        <f ca="1">position</f>
        <v/>
      </c>
      <c r="I2384" s="318"/>
      <c r="L2384" s="4"/>
      <c r="N2384" s="6"/>
      <c r="P2384" s="20"/>
      <c r="Q2384" s="5" t="str">
        <f ca="1">score</f>
        <v/>
      </c>
      <c r="R2384" s="7" t="str">
        <f ca="1">rescore_pd</f>
        <v/>
      </c>
      <c r="S2384" s="310" t="str">
        <f ca="1">price</f>
        <v/>
      </c>
      <c r="U2384" s="4"/>
      <c r="V2384" s="4"/>
      <c r="W2384" s="215" t="str">
        <f ca="1">comm_pd</f>
        <v/>
      </c>
      <c r="X2384" s="11"/>
      <c r="Z2384" s="223"/>
    </row>
    <row r="2385" spans="1:26" x14ac:dyDescent="0.25">
      <c r="A2385" s="6" t="str">
        <f ca="1">no.</f>
        <v/>
      </c>
      <c r="E2385" s="4" t="str">
        <f ca="1">position</f>
        <v/>
      </c>
      <c r="I2385" s="318"/>
      <c r="L2385" s="4"/>
      <c r="N2385" s="6"/>
      <c r="P2385" s="20"/>
      <c r="Q2385" s="5" t="str">
        <f ca="1">score</f>
        <v/>
      </c>
      <c r="R2385" s="7" t="str">
        <f ca="1">rescore_pd</f>
        <v/>
      </c>
      <c r="S2385" s="310" t="str">
        <f ca="1">price</f>
        <v/>
      </c>
      <c r="U2385" s="4"/>
      <c r="V2385" s="4"/>
      <c r="W2385" s="215" t="str">
        <f ca="1">comm_pd</f>
        <v/>
      </c>
      <c r="X2385" s="11"/>
      <c r="Z2385" s="223"/>
    </row>
    <row r="2386" spans="1:26" x14ac:dyDescent="0.25">
      <c r="A2386" s="6" t="str">
        <f ca="1">no.</f>
        <v/>
      </c>
      <c r="E2386" s="4" t="str">
        <f ca="1">position</f>
        <v/>
      </c>
      <c r="I2386" s="318"/>
      <c r="L2386" s="4"/>
      <c r="N2386" s="6"/>
      <c r="P2386" s="20"/>
      <c r="Q2386" s="5" t="str">
        <f ca="1">score</f>
        <v/>
      </c>
      <c r="R2386" s="7" t="str">
        <f ca="1">rescore_pd</f>
        <v/>
      </c>
      <c r="S2386" s="310" t="str">
        <f ca="1">price</f>
        <v/>
      </c>
      <c r="U2386" s="4"/>
      <c r="V2386" s="4"/>
      <c r="W2386" s="215" t="str">
        <f ca="1">comm_pd</f>
        <v/>
      </c>
      <c r="X2386" s="11"/>
      <c r="Z2386" s="223"/>
    </row>
    <row r="2387" spans="1:26" x14ac:dyDescent="0.25">
      <c r="A2387" s="6" t="str">
        <f ca="1">no.</f>
        <v/>
      </c>
      <c r="E2387" s="4" t="str">
        <f ca="1">position</f>
        <v/>
      </c>
      <c r="I2387" s="318"/>
      <c r="L2387" s="4"/>
      <c r="N2387" s="6"/>
      <c r="P2387" s="20"/>
      <c r="Q2387" s="5" t="str">
        <f ca="1">score</f>
        <v/>
      </c>
      <c r="R2387" s="7" t="str">
        <f ca="1">rescore_pd</f>
        <v/>
      </c>
      <c r="S2387" s="310" t="str">
        <f ca="1">price</f>
        <v/>
      </c>
      <c r="U2387" s="4"/>
      <c r="V2387" s="4"/>
      <c r="W2387" s="215" t="str">
        <f ca="1">comm_pd</f>
        <v/>
      </c>
      <c r="X2387" s="11"/>
      <c r="Z2387" s="223"/>
    </row>
    <row r="2388" spans="1:26" x14ac:dyDescent="0.25">
      <c r="A2388" s="6" t="str">
        <f ca="1">no.</f>
        <v/>
      </c>
      <c r="E2388" s="4" t="str">
        <f ca="1">position</f>
        <v/>
      </c>
      <c r="I2388" s="318"/>
      <c r="L2388" s="4"/>
      <c r="N2388" s="6"/>
      <c r="P2388" s="20"/>
      <c r="Q2388" s="5" t="str">
        <f ca="1">score</f>
        <v/>
      </c>
      <c r="R2388" s="7" t="str">
        <f ca="1">rescore_pd</f>
        <v/>
      </c>
      <c r="S2388" s="310" t="str">
        <f ca="1">price</f>
        <v/>
      </c>
      <c r="U2388" s="4"/>
      <c r="V2388" s="4"/>
      <c r="W2388" s="215" t="str">
        <f ca="1">comm_pd</f>
        <v/>
      </c>
      <c r="X2388" s="11"/>
      <c r="Z2388" s="223"/>
    </row>
    <row r="2389" spans="1:26" x14ac:dyDescent="0.25">
      <c r="A2389" s="6" t="str">
        <f ca="1">no.</f>
        <v/>
      </c>
      <c r="E2389" s="4" t="str">
        <f ca="1">position</f>
        <v/>
      </c>
      <c r="I2389" s="318"/>
      <c r="L2389" s="4"/>
      <c r="N2389" s="6"/>
      <c r="P2389" s="20"/>
      <c r="Q2389" s="5" t="str">
        <f ca="1">score</f>
        <v/>
      </c>
      <c r="R2389" s="7" t="str">
        <f ca="1">rescore_pd</f>
        <v/>
      </c>
      <c r="S2389" s="310" t="str">
        <f ca="1">price</f>
        <v/>
      </c>
      <c r="U2389" s="4"/>
      <c r="V2389" s="4"/>
      <c r="W2389" s="215" t="str">
        <f ca="1">comm_pd</f>
        <v/>
      </c>
      <c r="X2389" s="11"/>
      <c r="Z2389" s="223"/>
    </row>
    <row r="2390" spans="1:26" x14ac:dyDescent="0.25">
      <c r="A2390" s="6" t="str">
        <f ca="1">no.</f>
        <v/>
      </c>
      <c r="E2390" s="4" t="str">
        <f ca="1">position</f>
        <v/>
      </c>
      <c r="I2390" s="318"/>
      <c r="L2390" s="4"/>
      <c r="N2390" s="6"/>
      <c r="P2390" s="20"/>
      <c r="Q2390" s="5" t="str">
        <f ca="1">score</f>
        <v/>
      </c>
      <c r="R2390" s="7" t="str">
        <f ca="1">rescore_pd</f>
        <v/>
      </c>
      <c r="S2390" s="310" t="str">
        <f ca="1">price</f>
        <v/>
      </c>
      <c r="U2390" s="4"/>
      <c r="V2390" s="4"/>
      <c r="W2390" s="215" t="str">
        <f ca="1">comm_pd</f>
        <v/>
      </c>
      <c r="X2390" s="11"/>
      <c r="Z2390" s="223"/>
    </row>
    <row r="2391" spans="1:26" x14ac:dyDescent="0.25">
      <c r="A2391" s="6" t="str">
        <f ca="1">no.</f>
        <v/>
      </c>
      <c r="E2391" s="4" t="str">
        <f ca="1">position</f>
        <v/>
      </c>
      <c r="I2391" s="318"/>
      <c r="L2391" s="4"/>
      <c r="N2391" s="6"/>
      <c r="P2391" s="20"/>
      <c r="Q2391" s="5" t="str">
        <f ca="1">score</f>
        <v/>
      </c>
      <c r="R2391" s="7" t="str">
        <f ca="1">rescore_pd</f>
        <v/>
      </c>
      <c r="S2391" s="310" t="str">
        <f ca="1">price</f>
        <v/>
      </c>
      <c r="U2391" s="4"/>
      <c r="V2391" s="4"/>
      <c r="W2391" s="215" t="str">
        <f ca="1">comm_pd</f>
        <v/>
      </c>
      <c r="X2391" s="11"/>
      <c r="Z2391" s="223"/>
    </row>
    <row r="2392" spans="1:26" x14ac:dyDescent="0.25">
      <c r="A2392" s="6" t="str">
        <f ca="1">no.</f>
        <v/>
      </c>
      <c r="E2392" s="4" t="str">
        <f ca="1">position</f>
        <v/>
      </c>
      <c r="I2392" s="318"/>
      <c r="L2392" s="4"/>
      <c r="N2392" s="6"/>
      <c r="P2392" s="20"/>
      <c r="Q2392" s="5" t="str">
        <f ca="1">score</f>
        <v/>
      </c>
      <c r="R2392" s="7" t="str">
        <f ca="1">rescore_pd</f>
        <v/>
      </c>
      <c r="S2392" s="310" t="str">
        <f ca="1">price</f>
        <v/>
      </c>
      <c r="U2392" s="4"/>
      <c r="V2392" s="4"/>
      <c r="W2392" s="215" t="str">
        <f ca="1">comm_pd</f>
        <v/>
      </c>
      <c r="X2392" s="11"/>
      <c r="Z2392" s="223"/>
    </row>
    <row r="2393" spans="1:26" x14ac:dyDescent="0.25">
      <c r="A2393" s="6" t="str">
        <f ca="1">no.</f>
        <v/>
      </c>
      <c r="E2393" s="4" t="str">
        <f ca="1">position</f>
        <v/>
      </c>
      <c r="I2393" s="318"/>
      <c r="L2393" s="4"/>
      <c r="N2393" s="6"/>
      <c r="P2393" s="20"/>
      <c r="Q2393" s="5" t="str">
        <f ca="1">score</f>
        <v/>
      </c>
      <c r="R2393" s="7" t="str">
        <f ca="1">rescore_pd</f>
        <v/>
      </c>
      <c r="S2393" s="310" t="str">
        <f ca="1">price</f>
        <v/>
      </c>
      <c r="U2393" s="4"/>
      <c r="V2393" s="4"/>
      <c r="W2393" s="215" t="str">
        <f ca="1">comm_pd</f>
        <v/>
      </c>
      <c r="X2393" s="11"/>
      <c r="Z2393" s="223"/>
    </row>
    <row r="2394" spans="1:26" x14ac:dyDescent="0.25">
      <c r="A2394" s="6" t="str">
        <f ca="1">no.</f>
        <v/>
      </c>
      <c r="E2394" s="4" t="str">
        <f ca="1">position</f>
        <v/>
      </c>
      <c r="I2394" s="318"/>
      <c r="L2394" s="4"/>
      <c r="N2394" s="6"/>
      <c r="P2394" s="20"/>
      <c r="Q2394" s="5" t="str">
        <f ca="1">score</f>
        <v/>
      </c>
      <c r="R2394" s="7" t="str">
        <f ca="1">rescore_pd</f>
        <v/>
      </c>
      <c r="S2394" s="310" t="str">
        <f ca="1">price</f>
        <v/>
      </c>
      <c r="U2394" s="4"/>
      <c r="V2394" s="4"/>
      <c r="W2394" s="215" t="str">
        <f ca="1">comm_pd</f>
        <v/>
      </c>
      <c r="X2394" s="11"/>
      <c r="Z2394" s="223"/>
    </row>
    <row r="2395" spans="1:26" x14ac:dyDescent="0.25">
      <c r="A2395" s="6" t="str">
        <f ca="1">no.</f>
        <v/>
      </c>
      <c r="E2395" s="4" t="str">
        <f ca="1">position</f>
        <v/>
      </c>
      <c r="I2395" s="318"/>
      <c r="L2395" s="4"/>
      <c r="N2395" s="6"/>
      <c r="P2395" s="20"/>
      <c r="Q2395" s="5" t="str">
        <f ca="1">score</f>
        <v/>
      </c>
      <c r="R2395" s="7" t="str">
        <f ca="1">rescore_pd</f>
        <v/>
      </c>
      <c r="S2395" s="310" t="str">
        <f ca="1">price</f>
        <v/>
      </c>
      <c r="U2395" s="4"/>
      <c r="V2395" s="4"/>
      <c r="W2395" s="215" t="str">
        <f ca="1">comm_pd</f>
        <v/>
      </c>
      <c r="X2395" s="11"/>
      <c r="Z2395" s="223"/>
    </row>
    <row r="2396" spans="1:26" x14ac:dyDescent="0.25">
      <c r="A2396" s="6" t="str">
        <f ca="1">no.</f>
        <v/>
      </c>
      <c r="E2396" s="4" t="str">
        <f ca="1">position</f>
        <v/>
      </c>
      <c r="I2396" s="318"/>
      <c r="L2396" s="4"/>
      <c r="N2396" s="6"/>
      <c r="P2396" s="20"/>
      <c r="Q2396" s="5" t="str">
        <f ca="1">score</f>
        <v/>
      </c>
      <c r="R2396" s="7" t="str">
        <f ca="1">rescore_pd</f>
        <v/>
      </c>
      <c r="S2396" s="310" t="str">
        <f ca="1">price</f>
        <v/>
      </c>
      <c r="U2396" s="4"/>
      <c r="V2396" s="4"/>
      <c r="W2396" s="215" t="str">
        <f ca="1">comm_pd</f>
        <v/>
      </c>
      <c r="X2396" s="11"/>
      <c r="Z2396" s="223"/>
    </row>
    <row r="2397" spans="1:26" x14ac:dyDescent="0.25">
      <c r="A2397" s="6" t="str">
        <f ca="1">no.</f>
        <v/>
      </c>
      <c r="E2397" s="4" t="str">
        <f ca="1">position</f>
        <v/>
      </c>
      <c r="I2397" s="318"/>
      <c r="L2397" s="4"/>
      <c r="N2397" s="6"/>
      <c r="P2397" s="20"/>
      <c r="Q2397" s="5" t="str">
        <f ca="1">score</f>
        <v/>
      </c>
      <c r="R2397" s="7" t="str">
        <f ca="1">rescore_pd</f>
        <v/>
      </c>
      <c r="S2397" s="310" t="str">
        <f ca="1">price</f>
        <v/>
      </c>
      <c r="U2397" s="4"/>
      <c r="V2397" s="4"/>
      <c r="W2397" s="215" t="str">
        <f ca="1">comm_pd</f>
        <v/>
      </c>
      <c r="X2397" s="11"/>
      <c r="Z2397" s="223"/>
    </row>
    <row r="2398" spans="1:26" x14ac:dyDescent="0.25">
      <c r="A2398" s="6" t="str">
        <f ca="1">no.</f>
        <v/>
      </c>
      <c r="E2398" s="4" t="str">
        <f ca="1">position</f>
        <v/>
      </c>
      <c r="I2398" s="318"/>
      <c r="L2398" s="4"/>
      <c r="N2398" s="6"/>
      <c r="P2398" s="20"/>
      <c r="Q2398" s="5" t="str">
        <f ca="1">score</f>
        <v/>
      </c>
      <c r="R2398" s="7" t="str">
        <f ca="1">rescore_pd</f>
        <v/>
      </c>
      <c r="S2398" s="310" t="str">
        <f ca="1">price</f>
        <v/>
      </c>
      <c r="U2398" s="4"/>
      <c r="V2398" s="4"/>
      <c r="W2398" s="215" t="str">
        <f ca="1">comm_pd</f>
        <v/>
      </c>
      <c r="X2398" s="11"/>
      <c r="Z2398" s="223"/>
    </row>
    <row r="2399" spans="1:26" x14ac:dyDescent="0.25">
      <c r="A2399" s="6" t="str">
        <f ca="1">no.</f>
        <v/>
      </c>
      <c r="E2399" s="4" t="str">
        <f ca="1">position</f>
        <v/>
      </c>
      <c r="I2399" s="318"/>
      <c r="L2399" s="4"/>
      <c r="N2399" s="6"/>
      <c r="P2399" s="20"/>
      <c r="Q2399" s="5" t="str">
        <f ca="1">score</f>
        <v/>
      </c>
      <c r="R2399" s="7" t="str">
        <f ca="1">rescore_pd</f>
        <v/>
      </c>
      <c r="S2399" s="310" t="str">
        <f ca="1">price</f>
        <v/>
      </c>
      <c r="U2399" s="4"/>
      <c r="V2399" s="4"/>
      <c r="W2399" s="215" t="str">
        <f ca="1">comm_pd</f>
        <v/>
      </c>
      <c r="X2399" s="11"/>
      <c r="Z2399" s="223"/>
    </row>
    <row r="2400" spans="1:26" x14ac:dyDescent="0.25">
      <c r="A2400" s="6" t="str">
        <f ca="1">no.</f>
        <v/>
      </c>
      <c r="E2400" s="4" t="str">
        <f ca="1">position</f>
        <v/>
      </c>
      <c r="I2400" s="318"/>
      <c r="L2400" s="4"/>
      <c r="N2400" s="6"/>
      <c r="P2400" s="20"/>
      <c r="Q2400" s="5" t="str">
        <f ca="1">score</f>
        <v/>
      </c>
      <c r="R2400" s="7" t="str">
        <f ca="1">rescore_pd</f>
        <v/>
      </c>
      <c r="S2400" s="310" t="str">
        <f ca="1">price</f>
        <v/>
      </c>
      <c r="U2400" s="4"/>
      <c r="V2400" s="4"/>
      <c r="W2400" s="215" t="str">
        <f ca="1">comm_pd</f>
        <v/>
      </c>
      <c r="X2400" s="11"/>
      <c r="Z2400" s="223"/>
    </row>
    <row r="2401" spans="1:26" x14ac:dyDescent="0.25">
      <c r="A2401" s="6" t="str">
        <f ca="1">no.</f>
        <v/>
      </c>
      <c r="E2401" s="4" t="str">
        <f ca="1">position</f>
        <v/>
      </c>
      <c r="I2401" s="318"/>
      <c r="L2401" s="4"/>
      <c r="N2401" s="6"/>
      <c r="P2401" s="20"/>
      <c r="Q2401" s="5" t="str">
        <f ca="1">score</f>
        <v/>
      </c>
      <c r="R2401" s="7" t="str">
        <f ca="1">rescore_pd</f>
        <v/>
      </c>
      <c r="S2401" s="310" t="str">
        <f ca="1">price</f>
        <v/>
      </c>
      <c r="U2401" s="4"/>
      <c r="V2401" s="4"/>
      <c r="W2401" s="215" t="str">
        <f ca="1">comm_pd</f>
        <v/>
      </c>
      <c r="X2401" s="11"/>
      <c r="Z2401" s="223"/>
    </row>
    <row r="2402" spans="1:26" x14ac:dyDescent="0.25">
      <c r="A2402" s="6" t="str">
        <f ca="1">no.</f>
        <v/>
      </c>
      <c r="E2402" s="4" t="str">
        <f ca="1">position</f>
        <v/>
      </c>
      <c r="I2402" s="318"/>
      <c r="L2402" s="4"/>
      <c r="N2402" s="6"/>
      <c r="P2402" s="20"/>
      <c r="Q2402" s="5" t="str">
        <f ca="1">score</f>
        <v/>
      </c>
      <c r="R2402" s="7" t="str">
        <f ca="1">rescore_pd</f>
        <v/>
      </c>
      <c r="S2402" s="310" t="str">
        <f ca="1">price</f>
        <v/>
      </c>
      <c r="U2402" s="4"/>
      <c r="V2402" s="4"/>
      <c r="W2402" s="215" t="str">
        <f ca="1">comm_pd</f>
        <v/>
      </c>
      <c r="X2402" s="11"/>
      <c r="Z2402" s="223"/>
    </row>
    <row r="2403" spans="1:26" x14ac:dyDescent="0.25">
      <c r="A2403" s="6" t="str">
        <f ca="1">no.</f>
        <v/>
      </c>
      <c r="E2403" s="4" t="str">
        <f ca="1">position</f>
        <v/>
      </c>
      <c r="I2403" s="318"/>
      <c r="L2403" s="4"/>
      <c r="N2403" s="6"/>
      <c r="P2403" s="20"/>
      <c r="Q2403" s="5" t="str">
        <f ca="1">score</f>
        <v/>
      </c>
      <c r="R2403" s="7" t="str">
        <f ca="1">rescore_pd</f>
        <v/>
      </c>
      <c r="S2403" s="310" t="str">
        <f ca="1">price</f>
        <v/>
      </c>
      <c r="U2403" s="4"/>
      <c r="V2403" s="4"/>
      <c r="W2403" s="215" t="str">
        <f ca="1">comm_pd</f>
        <v/>
      </c>
      <c r="X2403" s="11"/>
      <c r="Z2403" s="223"/>
    </row>
    <row r="2404" spans="1:26" x14ac:dyDescent="0.25">
      <c r="A2404" s="6" t="str">
        <f ca="1">no.</f>
        <v/>
      </c>
      <c r="E2404" s="4" t="str">
        <f ca="1">position</f>
        <v/>
      </c>
      <c r="I2404" s="318"/>
      <c r="L2404" s="4"/>
      <c r="N2404" s="6"/>
      <c r="P2404" s="20"/>
      <c r="Q2404" s="5" t="str">
        <f ca="1">score</f>
        <v/>
      </c>
      <c r="R2404" s="7" t="str">
        <f ca="1">rescore_pd</f>
        <v/>
      </c>
      <c r="S2404" s="310" t="str">
        <f ca="1">price</f>
        <v/>
      </c>
      <c r="U2404" s="4"/>
      <c r="V2404" s="4"/>
      <c r="W2404" s="215" t="str">
        <f ca="1">comm_pd</f>
        <v/>
      </c>
      <c r="X2404" s="11"/>
      <c r="Z2404" s="223"/>
    </row>
    <row r="2405" spans="1:26" x14ac:dyDescent="0.25">
      <c r="A2405" s="6" t="str">
        <f ca="1">no.</f>
        <v/>
      </c>
      <c r="E2405" s="4" t="str">
        <f ca="1">position</f>
        <v/>
      </c>
      <c r="I2405" s="318"/>
      <c r="L2405" s="4"/>
      <c r="N2405" s="6"/>
      <c r="P2405" s="20"/>
      <c r="Q2405" s="5" t="str">
        <f ca="1">score</f>
        <v/>
      </c>
      <c r="R2405" s="7" t="str">
        <f ca="1">rescore_pd</f>
        <v/>
      </c>
      <c r="S2405" s="310" t="str">
        <f ca="1">price</f>
        <v/>
      </c>
      <c r="U2405" s="4"/>
      <c r="V2405" s="4"/>
      <c r="W2405" s="215" t="str">
        <f ca="1">comm_pd</f>
        <v/>
      </c>
      <c r="X2405" s="11"/>
      <c r="Z2405" s="223"/>
    </row>
    <row r="2406" spans="1:26" x14ac:dyDescent="0.25">
      <c r="A2406" s="6" t="str">
        <f ca="1">no.</f>
        <v/>
      </c>
      <c r="E2406" s="4" t="str">
        <f ca="1">position</f>
        <v/>
      </c>
      <c r="I2406" s="318"/>
      <c r="L2406" s="4"/>
      <c r="N2406" s="6"/>
      <c r="P2406" s="20"/>
      <c r="Q2406" s="5" t="str">
        <f ca="1">score</f>
        <v/>
      </c>
      <c r="R2406" s="7" t="str">
        <f ca="1">rescore_pd</f>
        <v/>
      </c>
      <c r="S2406" s="310" t="str">
        <f ca="1">price</f>
        <v/>
      </c>
      <c r="U2406" s="4"/>
      <c r="V2406" s="4"/>
      <c r="W2406" s="215" t="str">
        <f ca="1">comm_pd</f>
        <v/>
      </c>
      <c r="X2406" s="11"/>
      <c r="Z2406" s="223"/>
    </row>
    <row r="2407" spans="1:26" x14ac:dyDescent="0.25">
      <c r="A2407" s="6" t="str">
        <f ca="1">no.</f>
        <v/>
      </c>
      <c r="E2407" s="4" t="str">
        <f ca="1">position</f>
        <v/>
      </c>
      <c r="I2407" s="318"/>
      <c r="L2407" s="4"/>
      <c r="N2407" s="6"/>
      <c r="P2407" s="20"/>
      <c r="Q2407" s="5" t="str">
        <f ca="1">score</f>
        <v/>
      </c>
      <c r="R2407" s="7" t="str">
        <f ca="1">rescore_pd</f>
        <v/>
      </c>
      <c r="S2407" s="310" t="str">
        <f ca="1">price</f>
        <v/>
      </c>
      <c r="U2407" s="4"/>
      <c r="V2407" s="4"/>
      <c r="W2407" s="215" t="str">
        <f ca="1">comm_pd</f>
        <v/>
      </c>
      <c r="X2407" s="11"/>
      <c r="Z2407" s="223"/>
    </row>
    <row r="2408" spans="1:26" x14ac:dyDescent="0.25">
      <c r="A2408" s="6" t="str">
        <f ca="1">no.</f>
        <v/>
      </c>
      <c r="E2408" s="4" t="str">
        <f ca="1">position</f>
        <v/>
      </c>
      <c r="I2408" s="318"/>
      <c r="L2408" s="4"/>
      <c r="N2408" s="6"/>
      <c r="P2408" s="20"/>
      <c r="Q2408" s="5" t="str">
        <f ca="1">score</f>
        <v/>
      </c>
      <c r="R2408" s="7" t="str">
        <f ca="1">rescore_pd</f>
        <v/>
      </c>
      <c r="S2408" s="310" t="str">
        <f ca="1">price</f>
        <v/>
      </c>
      <c r="U2408" s="4"/>
      <c r="V2408" s="4"/>
      <c r="W2408" s="215" t="str">
        <f ca="1">comm_pd</f>
        <v/>
      </c>
      <c r="X2408" s="11"/>
      <c r="Z2408" s="223"/>
    </row>
    <row r="2409" spans="1:26" x14ac:dyDescent="0.25">
      <c r="A2409" s="6" t="str">
        <f ca="1">no.</f>
        <v/>
      </c>
      <c r="E2409" s="4" t="str">
        <f ca="1">position</f>
        <v/>
      </c>
      <c r="I2409" s="318"/>
      <c r="L2409" s="4"/>
      <c r="N2409" s="6"/>
      <c r="P2409" s="20"/>
      <c r="Q2409" s="5" t="str">
        <f ca="1">score</f>
        <v/>
      </c>
      <c r="R2409" s="7" t="str">
        <f ca="1">rescore_pd</f>
        <v/>
      </c>
      <c r="S2409" s="310" t="str">
        <f ca="1">price</f>
        <v/>
      </c>
      <c r="U2409" s="4"/>
      <c r="V2409" s="4"/>
      <c r="W2409" s="215" t="str">
        <f ca="1">comm_pd</f>
        <v/>
      </c>
      <c r="X2409" s="11"/>
      <c r="Z2409" s="223"/>
    </row>
    <row r="2410" spans="1:26" x14ac:dyDescent="0.25">
      <c r="A2410" s="6" t="str">
        <f ca="1">no.</f>
        <v/>
      </c>
      <c r="E2410" s="4" t="str">
        <f ca="1">position</f>
        <v/>
      </c>
      <c r="I2410" s="318"/>
      <c r="L2410" s="4"/>
      <c r="N2410" s="6"/>
      <c r="P2410" s="20"/>
      <c r="Q2410" s="5" t="str">
        <f ca="1">score</f>
        <v/>
      </c>
      <c r="R2410" s="7" t="str">
        <f ca="1">rescore_pd</f>
        <v/>
      </c>
      <c r="S2410" s="310" t="str">
        <f ca="1">price</f>
        <v/>
      </c>
      <c r="U2410" s="4"/>
      <c r="V2410" s="4"/>
      <c r="W2410" s="215" t="str">
        <f ca="1">comm_pd</f>
        <v/>
      </c>
      <c r="X2410" s="11"/>
      <c r="Z2410" s="223"/>
    </row>
    <row r="2411" spans="1:26" x14ac:dyDescent="0.25">
      <c r="A2411" s="6" t="str">
        <f ca="1">no.</f>
        <v/>
      </c>
      <c r="E2411" s="4" t="str">
        <f ca="1">position</f>
        <v/>
      </c>
      <c r="I2411" s="318"/>
      <c r="L2411" s="4"/>
      <c r="N2411" s="6"/>
      <c r="P2411" s="20"/>
      <c r="Q2411" s="5" t="str">
        <f ca="1">score</f>
        <v/>
      </c>
      <c r="R2411" s="7" t="str">
        <f ca="1">rescore_pd</f>
        <v/>
      </c>
      <c r="S2411" s="310" t="str">
        <f ca="1">price</f>
        <v/>
      </c>
      <c r="U2411" s="4"/>
      <c r="V2411" s="4"/>
      <c r="W2411" s="215" t="str">
        <f ca="1">comm_pd</f>
        <v/>
      </c>
      <c r="X2411" s="11"/>
      <c r="Z2411" s="223"/>
    </row>
    <row r="2412" spans="1:26" x14ac:dyDescent="0.25">
      <c r="A2412" s="6" t="str">
        <f ca="1">no.</f>
        <v/>
      </c>
      <c r="E2412" s="4" t="str">
        <f ca="1">position</f>
        <v/>
      </c>
      <c r="I2412" s="318"/>
      <c r="L2412" s="4"/>
      <c r="N2412" s="6"/>
      <c r="P2412" s="20"/>
      <c r="Q2412" s="5" t="str">
        <f ca="1">score</f>
        <v/>
      </c>
      <c r="R2412" s="7" t="str">
        <f ca="1">rescore_pd</f>
        <v/>
      </c>
      <c r="S2412" s="310" t="str">
        <f ca="1">price</f>
        <v/>
      </c>
      <c r="U2412" s="4"/>
      <c r="V2412" s="4"/>
      <c r="W2412" s="215" t="str">
        <f ca="1">comm_pd</f>
        <v/>
      </c>
      <c r="X2412" s="11"/>
      <c r="Z2412" s="223"/>
    </row>
    <row r="2413" spans="1:26" x14ac:dyDescent="0.25">
      <c r="A2413" s="6" t="str">
        <f ca="1">no.</f>
        <v/>
      </c>
      <c r="E2413" s="4" t="str">
        <f ca="1">position</f>
        <v/>
      </c>
      <c r="I2413" s="318"/>
      <c r="L2413" s="4"/>
      <c r="N2413" s="6"/>
      <c r="P2413" s="20"/>
      <c r="Q2413" s="5" t="str">
        <f ca="1">score</f>
        <v/>
      </c>
      <c r="R2413" s="7" t="str">
        <f ca="1">rescore_pd</f>
        <v/>
      </c>
      <c r="S2413" s="310" t="str">
        <f ca="1">price</f>
        <v/>
      </c>
      <c r="U2413" s="4"/>
      <c r="V2413" s="4"/>
      <c r="W2413" s="215" t="str">
        <f ca="1">comm_pd</f>
        <v/>
      </c>
      <c r="X2413" s="11"/>
      <c r="Z2413" s="223"/>
    </row>
    <row r="2414" spans="1:26" x14ac:dyDescent="0.25">
      <c r="A2414" s="6" t="str">
        <f ca="1">no.</f>
        <v/>
      </c>
      <c r="E2414" s="4" t="str">
        <f ca="1">position</f>
        <v/>
      </c>
      <c r="I2414" s="318"/>
      <c r="L2414" s="4"/>
      <c r="N2414" s="6"/>
      <c r="P2414" s="20"/>
      <c r="Q2414" s="5" t="str">
        <f ca="1">score</f>
        <v/>
      </c>
      <c r="R2414" s="7" t="str">
        <f ca="1">rescore_pd</f>
        <v/>
      </c>
      <c r="S2414" s="310" t="str">
        <f ca="1">price</f>
        <v/>
      </c>
      <c r="U2414" s="4"/>
      <c r="V2414" s="4"/>
      <c r="W2414" s="215" t="str">
        <f ca="1">comm_pd</f>
        <v/>
      </c>
      <c r="X2414" s="11"/>
      <c r="Z2414" s="223"/>
    </row>
    <row r="2415" spans="1:26" x14ac:dyDescent="0.25">
      <c r="A2415" s="6" t="str">
        <f ca="1">no.</f>
        <v/>
      </c>
      <c r="E2415" s="4" t="str">
        <f ca="1">position</f>
        <v/>
      </c>
      <c r="I2415" s="318"/>
      <c r="L2415" s="4"/>
      <c r="N2415" s="6"/>
      <c r="P2415" s="20"/>
      <c r="Q2415" s="5" t="str">
        <f ca="1">score</f>
        <v/>
      </c>
      <c r="R2415" s="7" t="str">
        <f ca="1">rescore_pd</f>
        <v/>
      </c>
      <c r="S2415" s="310" t="str">
        <f ca="1">price</f>
        <v/>
      </c>
      <c r="U2415" s="4"/>
      <c r="V2415" s="4"/>
      <c r="W2415" s="215" t="str">
        <f ca="1">comm_pd</f>
        <v/>
      </c>
      <c r="X2415" s="11"/>
      <c r="Z2415" s="223"/>
    </row>
    <row r="2416" spans="1:26" x14ac:dyDescent="0.25">
      <c r="A2416" s="6" t="str">
        <f ca="1">no.</f>
        <v/>
      </c>
      <c r="E2416" s="4" t="str">
        <f ca="1">position</f>
        <v/>
      </c>
      <c r="I2416" s="318"/>
      <c r="L2416" s="4"/>
      <c r="N2416" s="6"/>
      <c r="P2416" s="20"/>
      <c r="Q2416" s="5" t="str">
        <f ca="1">score</f>
        <v/>
      </c>
      <c r="R2416" s="7" t="str">
        <f ca="1">rescore_pd</f>
        <v/>
      </c>
      <c r="S2416" s="310" t="str">
        <f ca="1">price</f>
        <v/>
      </c>
      <c r="U2416" s="4"/>
      <c r="V2416" s="4"/>
      <c r="W2416" s="215" t="str">
        <f ca="1">comm_pd</f>
        <v/>
      </c>
      <c r="X2416" s="11"/>
      <c r="Z2416" s="223"/>
    </row>
    <row r="2417" spans="1:26" x14ac:dyDescent="0.25">
      <c r="A2417" s="6" t="str">
        <f ca="1">no.</f>
        <v/>
      </c>
      <c r="E2417" s="4" t="str">
        <f ca="1">position</f>
        <v/>
      </c>
      <c r="I2417" s="318"/>
      <c r="L2417" s="4"/>
      <c r="N2417" s="6"/>
      <c r="P2417" s="20"/>
      <c r="Q2417" s="5" t="str">
        <f ca="1">score</f>
        <v/>
      </c>
      <c r="R2417" s="7" t="str">
        <f ca="1">rescore_pd</f>
        <v/>
      </c>
      <c r="S2417" s="310" t="str">
        <f ca="1">price</f>
        <v/>
      </c>
      <c r="U2417" s="4"/>
      <c r="V2417" s="4"/>
      <c r="W2417" s="215" t="str">
        <f ca="1">comm_pd</f>
        <v/>
      </c>
      <c r="X2417" s="11"/>
      <c r="Z2417" s="223"/>
    </row>
    <row r="2418" spans="1:26" x14ac:dyDescent="0.25">
      <c r="A2418" s="6" t="str">
        <f ca="1">no.</f>
        <v/>
      </c>
      <c r="E2418" s="4" t="str">
        <f ca="1">position</f>
        <v/>
      </c>
      <c r="I2418" s="318"/>
      <c r="L2418" s="4"/>
      <c r="N2418" s="6"/>
      <c r="P2418" s="20"/>
      <c r="Q2418" s="5" t="str">
        <f ca="1">score</f>
        <v/>
      </c>
      <c r="R2418" s="7" t="str">
        <f ca="1">rescore_pd</f>
        <v/>
      </c>
      <c r="S2418" s="310" t="str">
        <f ca="1">price</f>
        <v/>
      </c>
      <c r="U2418" s="4"/>
      <c r="V2418" s="4"/>
      <c r="W2418" s="215" t="str">
        <f ca="1">comm_pd</f>
        <v/>
      </c>
      <c r="X2418" s="11"/>
      <c r="Z2418" s="223"/>
    </row>
    <row r="2419" spans="1:26" x14ac:dyDescent="0.25">
      <c r="A2419" s="6" t="str">
        <f ca="1">no.</f>
        <v/>
      </c>
      <c r="E2419" s="4" t="str">
        <f ca="1">position</f>
        <v/>
      </c>
      <c r="I2419" s="318"/>
      <c r="L2419" s="4"/>
      <c r="N2419" s="6"/>
      <c r="P2419" s="20"/>
      <c r="Q2419" s="5" t="str">
        <f ca="1">score</f>
        <v/>
      </c>
      <c r="R2419" s="7" t="str">
        <f ca="1">rescore_pd</f>
        <v/>
      </c>
      <c r="S2419" s="310" t="str">
        <f ca="1">price</f>
        <v/>
      </c>
      <c r="U2419" s="4"/>
      <c r="V2419" s="4"/>
      <c r="W2419" s="215" t="str">
        <f ca="1">comm_pd</f>
        <v/>
      </c>
      <c r="X2419" s="11"/>
      <c r="Z2419" s="223"/>
    </row>
    <row r="2420" spans="1:26" x14ac:dyDescent="0.25">
      <c r="A2420" s="6" t="str">
        <f ca="1">no.</f>
        <v/>
      </c>
      <c r="E2420" s="4" t="str">
        <f ca="1">position</f>
        <v/>
      </c>
      <c r="I2420" s="318"/>
      <c r="L2420" s="4"/>
      <c r="N2420" s="6"/>
      <c r="P2420" s="20"/>
      <c r="Q2420" s="5" t="str">
        <f ca="1">score</f>
        <v/>
      </c>
      <c r="R2420" s="7" t="str">
        <f ca="1">rescore_pd</f>
        <v/>
      </c>
      <c r="S2420" s="310" t="str">
        <f ca="1">price</f>
        <v/>
      </c>
      <c r="U2420" s="4"/>
      <c r="V2420" s="4"/>
      <c r="W2420" s="215" t="str">
        <f ca="1">comm_pd</f>
        <v/>
      </c>
      <c r="X2420" s="11"/>
      <c r="Z2420" s="223"/>
    </row>
    <row r="2421" spans="1:26" x14ac:dyDescent="0.25">
      <c r="A2421" s="6" t="str">
        <f ca="1">no.</f>
        <v/>
      </c>
      <c r="E2421" s="4" t="str">
        <f ca="1">position</f>
        <v/>
      </c>
      <c r="I2421" s="318"/>
      <c r="L2421" s="4"/>
      <c r="N2421" s="6"/>
      <c r="P2421" s="20"/>
      <c r="Q2421" s="5" t="str">
        <f ca="1">score</f>
        <v/>
      </c>
      <c r="R2421" s="7" t="str">
        <f ca="1">rescore_pd</f>
        <v/>
      </c>
      <c r="S2421" s="310" t="str">
        <f ca="1">price</f>
        <v/>
      </c>
      <c r="U2421" s="4"/>
      <c r="V2421" s="4"/>
      <c r="W2421" s="215" t="str">
        <f ca="1">comm_pd</f>
        <v/>
      </c>
      <c r="X2421" s="11"/>
      <c r="Z2421" s="223"/>
    </row>
    <row r="2422" spans="1:26" x14ac:dyDescent="0.25">
      <c r="A2422" s="6" t="str">
        <f ca="1">no.</f>
        <v/>
      </c>
      <c r="E2422" s="4" t="str">
        <f ca="1">position</f>
        <v/>
      </c>
      <c r="I2422" s="318"/>
      <c r="L2422" s="4"/>
      <c r="N2422" s="6"/>
      <c r="P2422" s="20"/>
      <c r="Q2422" s="5" t="str">
        <f ca="1">score</f>
        <v/>
      </c>
      <c r="R2422" s="7" t="str">
        <f ca="1">rescore_pd</f>
        <v/>
      </c>
      <c r="S2422" s="310" t="str">
        <f ca="1">price</f>
        <v/>
      </c>
      <c r="U2422" s="4"/>
      <c r="V2422" s="4"/>
      <c r="W2422" s="215" t="str">
        <f ca="1">comm_pd</f>
        <v/>
      </c>
      <c r="X2422" s="11"/>
      <c r="Z2422" s="223"/>
    </row>
    <row r="2423" spans="1:26" x14ac:dyDescent="0.25">
      <c r="A2423" s="6" t="str">
        <f ca="1">no.</f>
        <v/>
      </c>
      <c r="E2423" s="4" t="str">
        <f ca="1">position</f>
        <v/>
      </c>
      <c r="I2423" s="318"/>
      <c r="L2423" s="4"/>
      <c r="N2423" s="6"/>
      <c r="P2423" s="20"/>
      <c r="Q2423" s="5" t="str">
        <f ca="1">score</f>
        <v/>
      </c>
      <c r="R2423" s="7" t="str">
        <f ca="1">rescore_pd</f>
        <v/>
      </c>
      <c r="S2423" s="310" t="str">
        <f ca="1">price</f>
        <v/>
      </c>
      <c r="U2423" s="4"/>
      <c r="V2423" s="4"/>
      <c r="W2423" s="215" t="str">
        <f ca="1">comm_pd</f>
        <v/>
      </c>
      <c r="X2423" s="11"/>
      <c r="Z2423" s="223"/>
    </row>
    <row r="2424" spans="1:26" x14ac:dyDescent="0.25">
      <c r="A2424" s="6" t="str">
        <f ca="1">no.</f>
        <v/>
      </c>
      <c r="E2424" s="4" t="str">
        <f ca="1">position</f>
        <v/>
      </c>
      <c r="I2424" s="318"/>
      <c r="L2424" s="4"/>
      <c r="N2424" s="6"/>
      <c r="P2424" s="20"/>
      <c r="Q2424" s="5" t="str">
        <f ca="1">score</f>
        <v/>
      </c>
      <c r="R2424" s="7" t="str">
        <f ca="1">rescore_pd</f>
        <v/>
      </c>
      <c r="S2424" s="310" t="str">
        <f ca="1">price</f>
        <v/>
      </c>
      <c r="U2424" s="4"/>
      <c r="V2424" s="4"/>
      <c r="W2424" s="215" t="str">
        <f ca="1">comm_pd</f>
        <v/>
      </c>
      <c r="X2424" s="11"/>
      <c r="Z2424" s="223"/>
    </row>
    <row r="2425" spans="1:26" x14ac:dyDescent="0.25">
      <c r="A2425" s="6" t="str">
        <f ca="1">no.</f>
        <v/>
      </c>
      <c r="E2425" s="4" t="str">
        <f ca="1">position</f>
        <v/>
      </c>
      <c r="I2425" s="318"/>
      <c r="L2425" s="4"/>
      <c r="N2425" s="6"/>
      <c r="P2425" s="20"/>
      <c r="Q2425" s="5" t="str">
        <f ca="1">score</f>
        <v/>
      </c>
      <c r="R2425" s="7" t="str">
        <f ca="1">rescore_pd</f>
        <v/>
      </c>
      <c r="S2425" s="310" t="str">
        <f ca="1">price</f>
        <v/>
      </c>
      <c r="U2425" s="4"/>
      <c r="V2425" s="4"/>
      <c r="W2425" s="215" t="str">
        <f ca="1">comm_pd</f>
        <v/>
      </c>
      <c r="X2425" s="11"/>
      <c r="Z2425" s="223"/>
    </row>
    <row r="2426" spans="1:26" x14ac:dyDescent="0.25">
      <c r="A2426" s="6" t="str">
        <f ca="1">no.</f>
        <v/>
      </c>
      <c r="E2426" s="4" t="str">
        <f ca="1">position</f>
        <v/>
      </c>
      <c r="I2426" s="318"/>
      <c r="L2426" s="4"/>
      <c r="N2426" s="6"/>
      <c r="P2426" s="20"/>
      <c r="Q2426" s="5" t="str">
        <f ca="1">score</f>
        <v/>
      </c>
      <c r="R2426" s="7" t="str">
        <f ca="1">rescore_pd</f>
        <v/>
      </c>
      <c r="S2426" s="310" t="str">
        <f ca="1">price</f>
        <v/>
      </c>
      <c r="U2426" s="4"/>
      <c r="V2426" s="4"/>
      <c r="W2426" s="215" t="str">
        <f ca="1">comm_pd</f>
        <v/>
      </c>
      <c r="X2426" s="11"/>
      <c r="Z2426" s="223"/>
    </row>
    <row r="2427" spans="1:26" x14ac:dyDescent="0.25">
      <c r="A2427" s="6" t="str">
        <f ca="1">no.</f>
        <v/>
      </c>
      <c r="E2427" s="4" t="str">
        <f ca="1">position</f>
        <v/>
      </c>
      <c r="I2427" s="318"/>
      <c r="L2427" s="4"/>
      <c r="N2427" s="6"/>
      <c r="P2427" s="20"/>
      <c r="Q2427" s="5" t="str">
        <f ca="1">score</f>
        <v/>
      </c>
      <c r="R2427" s="7" t="str">
        <f ca="1">rescore_pd</f>
        <v/>
      </c>
      <c r="S2427" s="310" t="str">
        <f ca="1">price</f>
        <v/>
      </c>
      <c r="U2427" s="4"/>
      <c r="V2427" s="4"/>
      <c r="W2427" s="215" t="str">
        <f ca="1">comm_pd</f>
        <v/>
      </c>
      <c r="X2427" s="11"/>
      <c r="Z2427" s="223"/>
    </row>
    <row r="2428" spans="1:26" x14ac:dyDescent="0.25">
      <c r="A2428" s="6" t="str">
        <f ca="1">no.</f>
        <v/>
      </c>
      <c r="E2428" s="4" t="str">
        <f ca="1">position</f>
        <v/>
      </c>
      <c r="I2428" s="318"/>
      <c r="L2428" s="4"/>
      <c r="N2428" s="6"/>
      <c r="P2428" s="20"/>
      <c r="Q2428" s="5" t="str">
        <f ca="1">score</f>
        <v/>
      </c>
      <c r="R2428" s="7" t="str">
        <f ca="1">rescore_pd</f>
        <v/>
      </c>
      <c r="S2428" s="310" t="str">
        <f ca="1">price</f>
        <v/>
      </c>
      <c r="U2428" s="4"/>
      <c r="V2428" s="4"/>
      <c r="W2428" s="215" t="str">
        <f ca="1">comm_pd</f>
        <v/>
      </c>
      <c r="X2428" s="11"/>
      <c r="Z2428" s="223"/>
    </row>
    <row r="2429" spans="1:26" x14ac:dyDescent="0.25">
      <c r="A2429" s="6" t="str">
        <f ca="1">no.</f>
        <v/>
      </c>
      <c r="E2429" s="4" t="str">
        <f ca="1">position</f>
        <v/>
      </c>
      <c r="I2429" s="318"/>
      <c r="L2429" s="4"/>
      <c r="N2429" s="6"/>
      <c r="P2429" s="20"/>
      <c r="Q2429" s="5" t="str">
        <f ca="1">score</f>
        <v/>
      </c>
      <c r="R2429" s="7" t="str">
        <f ca="1">rescore_pd</f>
        <v/>
      </c>
      <c r="S2429" s="310" t="str">
        <f ca="1">price</f>
        <v/>
      </c>
      <c r="U2429" s="4"/>
      <c r="V2429" s="4"/>
      <c r="W2429" s="215" t="str">
        <f ca="1">comm_pd</f>
        <v/>
      </c>
      <c r="X2429" s="11"/>
      <c r="Z2429" s="223"/>
    </row>
    <row r="2430" spans="1:26" x14ac:dyDescent="0.25">
      <c r="A2430" s="6" t="str">
        <f ca="1">no.</f>
        <v/>
      </c>
      <c r="E2430" s="4" t="str">
        <f ca="1">position</f>
        <v/>
      </c>
      <c r="I2430" s="318"/>
      <c r="L2430" s="4"/>
      <c r="N2430" s="6"/>
      <c r="P2430" s="20"/>
      <c r="Q2430" s="5" t="str">
        <f ca="1">score</f>
        <v/>
      </c>
      <c r="R2430" s="7" t="str">
        <f ca="1">rescore_pd</f>
        <v/>
      </c>
      <c r="S2430" s="310" t="str">
        <f ca="1">price</f>
        <v/>
      </c>
      <c r="U2430" s="4"/>
      <c r="V2430" s="4"/>
      <c r="W2430" s="215" t="str">
        <f ca="1">comm_pd</f>
        <v/>
      </c>
      <c r="X2430" s="11"/>
      <c r="Z2430" s="223"/>
    </row>
    <row r="2431" spans="1:26" x14ac:dyDescent="0.25">
      <c r="A2431" s="6" t="str">
        <f ca="1">no.</f>
        <v/>
      </c>
      <c r="E2431" s="4" t="str">
        <f ca="1">position</f>
        <v/>
      </c>
      <c r="I2431" s="318"/>
      <c r="L2431" s="4"/>
      <c r="N2431" s="6"/>
      <c r="P2431" s="20"/>
      <c r="Q2431" s="5" t="str">
        <f ca="1">score</f>
        <v/>
      </c>
      <c r="R2431" s="7" t="str">
        <f ca="1">rescore_pd</f>
        <v/>
      </c>
      <c r="S2431" s="310" t="str">
        <f ca="1">price</f>
        <v/>
      </c>
      <c r="U2431" s="4"/>
      <c r="V2431" s="4"/>
      <c r="W2431" s="215" t="str">
        <f ca="1">comm_pd</f>
        <v/>
      </c>
      <c r="X2431" s="11"/>
      <c r="Z2431" s="223"/>
    </row>
    <row r="2432" spans="1:26" x14ac:dyDescent="0.25">
      <c r="A2432" s="6" t="str">
        <f ca="1">no.</f>
        <v/>
      </c>
      <c r="E2432" s="4" t="str">
        <f ca="1">position</f>
        <v/>
      </c>
      <c r="I2432" s="318"/>
      <c r="L2432" s="4"/>
      <c r="N2432" s="6"/>
      <c r="P2432" s="20"/>
      <c r="Q2432" s="5" t="str">
        <f ca="1">score</f>
        <v/>
      </c>
      <c r="R2432" s="7" t="str">
        <f ca="1">rescore_pd</f>
        <v/>
      </c>
      <c r="S2432" s="310" t="str">
        <f ca="1">price</f>
        <v/>
      </c>
      <c r="U2432" s="4"/>
      <c r="V2432" s="4"/>
      <c r="W2432" s="215" t="str">
        <f ca="1">comm_pd</f>
        <v/>
      </c>
      <c r="X2432" s="11"/>
      <c r="Z2432" s="223"/>
    </row>
    <row r="2433" spans="1:26" x14ac:dyDescent="0.25">
      <c r="A2433" s="6" t="str">
        <f ca="1">no.</f>
        <v/>
      </c>
      <c r="E2433" s="4" t="str">
        <f ca="1">position</f>
        <v/>
      </c>
      <c r="I2433" s="318"/>
      <c r="L2433" s="4"/>
      <c r="N2433" s="6"/>
      <c r="P2433" s="20"/>
      <c r="Q2433" s="5" t="str">
        <f ca="1">score</f>
        <v/>
      </c>
      <c r="R2433" s="7" t="str">
        <f ca="1">rescore_pd</f>
        <v/>
      </c>
      <c r="S2433" s="310" t="str">
        <f ca="1">price</f>
        <v/>
      </c>
      <c r="U2433" s="4"/>
      <c r="V2433" s="4"/>
      <c r="W2433" s="215" t="str">
        <f ca="1">comm_pd</f>
        <v/>
      </c>
      <c r="X2433" s="11"/>
      <c r="Z2433" s="223"/>
    </row>
    <row r="2434" spans="1:26" x14ac:dyDescent="0.25">
      <c r="A2434" s="6" t="str">
        <f ca="1">no.</f>
        <v/>
      </c>
      <c r="E2434" s="4" t="str">
        <f ca="1">position</f>
        <v/>
      </c>
      <c r="I2434" s="318"/>
      <c r="L2434" s="4"/>
      <c r="N2434" s="6"/>
      <c r="P2434" s="20"/>
      <c r="Q2434" s="5" t="str">
        <f ca="1">score</f>
        <v/>
      </c>
      <c r="R2434" s="7" t="str">
        <f ca="1">rescore_pd</f>
        <v/>
      </c>
      <c r="S2434" s="310" t="str">
        <f ca="1">price</f>
        <v/>
      </c>
      <c r="U2434" s="4"/>
      <c r="V2434" s="4"/>
      <c r="W2434" s="215" t="str">
        <f ca="1">comm_pd</f>
        <v/>
      </c>
      <c r="X2434" s="11"/>
      <c r="Z2434" s="223"/>
    </row>
    <row r="2435" spans="1:26" x14ac:dyDescent="0.25">
      <c r="A2435" s="6" t="str">
        <f ca="1">no.</f>
        <v/>
      </c>
      <c r="E2435" s="4" t="str">
        <f ca="1">position</f>
        <v/>
      </c>
      <c r="I2435" s="318"/>
      <c r="L2435" s="4"/>
      <c r="N2435" s="6"/>
      <c r="P2435" s="20"/>
      <c r="Q2435" s="5" t="str">
        <f ca="1">score</f>
        <v/>
      </c>
      <c r="R2435" s="7" t="str">
        <f ca="1">rescore_pd</f>
        <v/>
      </c>
      <c r="S2435" s="310" t="str">
        <f ca="1">price</f>
        <v/>
      </c>
      <c r="U2435" s="4"/>
      <c r="V2435" s="4"/>
      <c r="W2435" s="215" t="str">
        <f ca="1">comm_pd</f>
        <v/>
      </c>
      <c r="X2435" s="11"/>
      <c r="Z2435" s="223"/>
    </row>
    <row r="2436" spans="1:26" x14ac:dyDescent="0.25">
      <c r="A2436" s="6" t="str">
        <f ca="1">no.</f>
        <v/>
      </c>
      <c r="E2436" s="4" t="str">
        <f ca="1">position</f>
        <v/>
      </c>
      <c r="I2436" s="318"/>
      <c r="L2436" s="4"/>
      <c r="N2436" s="6"/>
      <c r="P2436" s="20"/>
      <c r="Q2436" s="5" t="str">
        <f ca="1">score</f>
        <v/>
      </c>
      <c r="R2436" s="7" t="str">
        <f ca="1">rescore_pd</f>
        <v/>
      </c>
      <c r="S2436" s="310" t="str">
        <f ca="1">price</f>
        <v/>
      </c>
      <c r="U2436" s="4"/>
      <c r="V2436" s="4"/>
      <c r="W2436" s="215" t="str">
        <f ca="1">comm_pd</f>
        <v/>
      </c>
      <c r="X2436" s="11"/>
      <c r="Z2436" s="223"/>
    </row>
    <row r="2437" spans="1:26" x14ac:dyDescent="0.25">
      <c r="A2437" s="6" t="str">
        <f ca="1">no.</f>
        <v/>
      </c>
      <c r="E2437" s="4" t="str">
        <f ca="1">position</f>
        <v/>
      </c>
      <c r="I2437" s="318"/>
      <c r="L2437" s="4"/>
      <c r="N2437" s="6"/>
      <c r="P2437" s="20"/>
      <c r="Q2437" s="5" t="str">
        <f ca="1">score</f>
        <v/>
      </c>
      <c r="R2437" s="7" t="str">
        <f ca="1">rescore_pd</f>
        <v/>
      </c>
      <c r="S2437" s="310" t="str">
        <f ca="1">price</f>
        <v/>
      </c>
      <c r="U2437" s="4"/>
      <c r="V2437" s="4"/>
      <c r="W2437" s="215" t="str">
        <f ca="1">comm_pd</f>
        <v/>
      </c>
      <c r="X2437" s="11"/>
      <c r="Z2437" s="223"/>
    </row>
    <row r="2438" spans="1:26" x14ac:dyDescent="0.25">
      <c r="A2438" s="6" t="str">
        <f ca="1">no.</f>
        <v/>
      </c>
      <c r="E2438" s="4" t="str">
        <f ca="1">position</f>
        <v/>
      </c>
      <c r="I2438" s="318"/>
      <c r="L2438" s="4"/>
      <c r="N2438" s="6"/>
      <c r="P2438" s="20"/>
      <c r="Q2438" s="5" t="str">
        <f ca="1">score</f>
        <v/>
      </c>
      <c r="R2438" s="7" t="str">
        <f ca="1">rescore_pd</f>
        <v/>
      </c>
      <c r="S2438" s="310" t="str">
        <f ca="1">price</f>
        <v/>
      </c>
      <c r="U2438" s="4"/>
      <c r="V2438" s="4"/>
      <c r="W2438" s="215" t="str">
        <f ca="1">comm_pd</f>
        <v/>
      </c>
      <c r="X2438" s="11"/>
      <c r="Z2438" s="223"/>
    </row>
    <row r="2439" spans="1:26" x14ac:dyDescent="0.25">
      <c r="A2439" s="6" t="str">
        <f ca="1">no.</f>
        <v/>
      </c>
      <c r="E2439" s="4" t="str">
        <f ca="1">position</f>
        <v/>
      </c>
      <c r="I2439" s="318"/>
      <c r="L2439" s="4"/>
      <c r="N2439" s="6"/>
      <c r="P2439" s="20"/>
      <c r="Q2439" s="5" t="str">
        <f ca="1">score</f>
        <v/>
      </c>
      <c r="R2439" s="7" t="str">
        <f ca="1">rescore_pd</f>
        <v/>
      </c>
      <c r="S2439" s="310" t="str">
        <f ca="1">price</f>
        <v/>
      </c>
      <c r="U2439" s="4"/>
      <c r="V2439" s="4"/>
      <c r="W2439" s="215" t="str">
        <f ca="1">comm_pd</f>
        <v/>
      </c>
      <c r="X2439" s="11"/>
      <c r="Z2439" s="223"/>
    </row>
    <row r="2440" spans="1:26" x14ac:dyDescent="0.25">
      <c r="A2440" s="6" t="str">
        <f ca="1">no.</f>
        <v/>
      </c>
      <c r="E2440" s="4" t="str">
        <f ca="1">position</f>
        <v/>
      </c>
      <c r="I2440" s="318"/>
      <c r="L2440" s="4"/>
      <c r="N2440" s="6"/>
      <c r="P2440" s="20"/>
      <c r="Q2440" s="5" t="str">
        <f ca="1">score</f>
        <v/>
      </c>
      <c r="R2440" s="7" t="str">
        <f ca="1">rescore_pd</f>
        <v/>
      </c>
      <c r="S2440" s="310" t="str">
        <f ca="1">price</f>
        <v/>
      </c>
      <c r="U2440" s="4"/>
      <c r="V2440" s="4"/>
      <c r="W2440" s="215" t="str">
        <f ca="1">comm_pd</f>
        <v/>
      </c>
      <c r="X2440" s="11"/>
      <c r="Z2440" s="223"/>
    </row>
    <row r="2441" spans="1:26" x14ac:dyDescent="0.25">
      <c r="A2441" s="6" t="str">
        <f ca="1">no.</f>
        <v/>
      </c>
      <c r="E2441" s="4" t="str">
        <f ca="1">position</f>
        <v/>
      </c>
      <c r="I2441" s="318"/>
      <c r="L2441" s="4"/>
      <c r="N2441" s="6"/>
      <c r="P2441" s="20"/>
      <c r="Q2441" s="5" t="str">
        <f ca="1">score</f>
        <v/>
      </c>
      <c r="R2441" s="7" t="str">
        <f ca="1">rescore_pd</f>
        <v/>
      </c>
      <c r="S2441" s="310" t="str">
        <f ca="1">price</f>
        <v/>
      </c>
      <c r="U2441" s="4"/>
      <c r="V2441" s="4"/>
      <c r="W2441" s="215" t="str">
        <f ca="1">comm_pd</f>
        <v/>
      </c>
      <c r="X2441" s="11"/>
      <c r="Z2441" s="223"/>
    </row>
    <row r="2442" spans="1:26" x14ac:dyDescent="0.25">
      <c r="A2442" s="6" t="str">
        <f ca="1">no.</f>
        <v/>
      </c>
      <c r="E2442" s="4" t="str">
        <f ca="1">position</f>
        <v/>
      </c>
      <c r="I2442" s="318"/>
      <c r="L2442" s="4"/>
      <c r="N2442" s="6"/>
      <c r="P2442" s="20"/>
      <c r="Q2442" s="5" t="str">
        <f ca="1">score</f>
        <v/>
      </c>
      <c r="R2442" s="7" t="str">
        <f ca="1">rescore_pd</f>
        <v/>
      </c>
      <c r="S2442" s="310" t="str">
        <f ca="1">price</f>
        <v/>
      </c>
      <c r="U2442" s="4"/>
      <c r="V2442" s="4"/>
      <c r="W2442" s="215" t="str">
        <f ca="1">comm_pd</f>
        <v/>
      </c>
      <c r="X2442" s="11"/>
      <c r="Z2442" s="223"/>
    </row>
    <row r="2443" spans="1:26" x14ac:dyDescent="0.25">
      <c r="A2443" s="6" t="str">
        <f ca="1">no.</f>
        <v/>
      </c>
      <c r="E2443" s="4" t="str">
        <f ca="1">position</f>
        <v/>
      </c>
      <c r="I2443" s="318"/>
      <c r="L2443" s="4"/>
      <c r="N2443" s="6"/>
      <c r="P2443" s="20"/>
      <c r="Q2443" s="5" t="str">
        <f ca="1">score</f>
        <v/>
      </c>
      <c r="R2443" s="7" t="str">
        <f ca="1">rescore_pd</f>
        <v/>
      </c>
      <c r="S2443" s="310" t="str">
        <f ca="1">price</f>
        <v/>
      </c>
      <c r="U2443" s="4"/>
      <c r="V2443" s="4"/>
      <c r="W2443" s="215" t="str">
        <f ca="1">comm_pd</f>
        <v/>
      </c>
      <c r="X2443" s="11"/>
      <c r="Z2443" s="223"/>
    </row>
    <row r="2444" spans="1:26" x14ac:dyDescent="0.25">
      <c r="A2444" s="6" t="str">
        <f ca="1">no.</f>
        <v/>
      </c>
      <c r="E2444" s="4" t="str">
        <f ca="1">position</f>
        <v/>
      </c>
      <c r="I2444" s="318"/>
      <c r="L2444" s="4"/>
      <c r="N2444" s="6"/>
      <c r="P2444" s="20"/>
      <c r="Q2444" s="5" t="str">
        <f ca="1">score</f>
        <v/>
      </c>
      <c r="R2444" s="7" t="str">
        <f ca="1">rescore_pd</f>
        <v/>
      </c>
      <c r="S2444" s="310" t="str">
        <f ca="1">price</f>
        <v/>
      </c>
      <c r="U2444" s="4"/>
      <c r="V2444" s="4"/>
      <c r="W2444" s="215" t="str">
        <f ca="1">comm_pd</f>
        <v/>
      </c>
      <c r="X2444" s="11"/>
      <c r="Z2444" s="223"/>
    </row>
    <row r="2445" spans="1:26" x14ac:dyDescent="0.25">
      <c r="A2445" s="6" t="str">
        <f ca="1">no.</f>
        <v/>
      </c>
      <c r="E2445" s="4" t="str">
        <f ca="1">position</f>
        <v/>
      </c>
      <c r="I2445" s="318"/>
      <c r="L2445" s="4"/>
      <c r="N2445" s="6"/>
      <c r="P2445" s="20"/>
      <c r="Q2445" s="5" t="str">
        <f ca="1">score</f>
        <v/>
      </c>
      <c r="R2445" s="7" t="str">
        <f ca="1">rescore_pd</f>
        <v/>
      </c>
      <c r="S2445" s="310" t="str">
        <f ca="1">price</f>
        <v/>
      </c>
      <c r="U2445" s="4"/>
      <c r="V2445" s="4"/>
      <c r="W2445" s="215" t="str">
        <f ca="1">comm_pd</f>
        <v/>
      </c>
      <c r="X2445" s="11"/>
      <c r="Z2445" s="223"/>
    </row>
    <row r="2446" spans="1:26" x14ac:dyDescent="0.25">
      <c r="A2446" s="6" t="str">
        <f ca="1">no.</f>
        <v/>
      </c>
      <c r="E2446" s="4" t="str">
        <f ca="1">position</f>
        <v/>
      </c>
      <c r="I2446" s="318"/>
      <c r="L2446" s="4"/>
      <c r="N2446" s="6"/>
      <c r="P2446" s="20"/>
      <c r="Q2446" s="5" t="str">
        <f ca="1">score</f>
        <v/>
      </c>
      <c r="R2446" s="7" t="str">
        <f ca="1">rescore_pd</f>
        <v/>
      </c>
      <c r="S2446" s="310" t="str">
        <f ca="1">price</f>
        <v/>
      </c>
      <c r="U2446" s="4"/>
      <c r="V2446" s="4"/>
      <c r="W2446" s="215" t="str">
        <f ca="1">comm_pd</f>
        <v/>
      </c>
      <c r="X2446" s="11"/>
      <c r="Z2446" s="223"/>
    </row>
    <row r="2447" spans="1:26" x14ac:dyDescent="0.25">
      <c r="A2447" s="6" t="str">
        <f ca="1">no.</f>
        <v/>
      </c>
      <c r="E2447" s="4" t="str">
        <f ca="1">position</f>
        <v/>
      </c>
      <c r="I2447" s="318"/>
      <c r="L2447" s="4"/>
      <c r="N2447" s="6"/>
      <c r="P2447" s="20"/>
      <c r="Q2447" s="5" t="str">
        <f ca="1">score</f>
        <v/>
      </c>
      <c r="R2447" s="7" t="str">
        <f ca="1">rescore_pd</f>
        <v/>
      </c>
      <c r="S2447" s="310" t="str">
        <f ca="1">price</f>
        <v/>
      </c>
      <c r="U2447" s="4"/>
      <c r="V2447" s="4"/>
      <c r="W2447" s="215" t="str">
        <f ca="1">comm_pd</f>
        <v/>
      </c>
      <c r="X2447" s="11"/>
      <c r="Z2447" s="223"/>
    </row>
    <row r="2448" spans="1:26" x14ac:dyDescent="0.25">
      <c r="A2448" s="6" t="str">
        <f ca="1">no.</f>
        <v/>
      </c>
      <c r="E2448" s="4" t="str">
        <f ca="1">position</f>
        <v/>
      </c>
      <c r="I2448" s="318"/>
      <c r="L2448" s="4"/>
      <c r="N2448" s="6"/>
      <c r="P2448" s="20"/>
      <c r="Q2448" s="5" t="str">
        <f ca="1">score</f>
        <v/>
      </c>
      <c r="R2448" s="7" t="str">
        <f ca="1">rescore_pd</f>
        <v/>
      </c>
      <c r="S2448" s="310" t="str">
        <f ca="1">price</f>
        <v/>
      </c>
      <c r="U2448" s="4"/>
      <c r="V2448" s="4"/>
      <c r="W2448" s="215" t="str">
        <f ca="1">comm_pd</f>
        <v/>
      </c>
      <c r="X2448" s="11"/>
      <c r="Z2448" s="223"/>
    </row>
    <row r="2449" spans="1:26" x14ac:dyDescent="0.25">
      <c r="A2449" s="6" t="str">
        <f ca="1">no.</f>
        <v/>
      </c>
      <c r="E2449" s="4" t="str">
        <f ca="1">position</f>
        <v/>
      </c>
      <c r="I2449" s="318"/>
      <c r="L2449" s="4"/>
      <c r="N2449" s="6"/>
      <c r="P2449" s="20"/>
      <c r="Q2449" s="5" t="str">
        <f ca="1">score</f>
        <v/>
      </c>
      <c r="R2449" s="7" t="str">
        <f ca="1">rescore_pd</f>
        <v/>
      </c>
      <c r="S2449" s="310" t="str">
        <f ca="1">price</f>
        <v/>
      </c>
      <c r="U2449" s="4"/>
      <c r="V2449" s="4"/>
      <c r="W2449" s="215" t="str">
        <f ca="1">comm_pd</f>
        <v/>
      </c>
      <c r="X2449" s="11"/>
      <c r="Z2449" s="223"/>
    </row>
    <row r="2450" spans="1:26" x14ac:dyDescent="0.25">
      <c r="A2450" s="6" t="str">
        <f ca="1">no.</f>
        <v/>
      </c>
      <c r="E2450" s="4" t="str">
        <f ca="1">position</f>
        <v/>
      </c>
      <c r="I2450" s="318"/>
      <c r="L2450" s="4"/>
      <c r="N2450" s="6"/>
      <c r="P2450" s="20"/>
      <c r="Q2450" s="5" t="str">
        <f ca="1">score</f>
        <v/>
      </c>
      <c r="R2450" s="7" t="str">
        <f ca="1">rescore_pd</f>
        <v/>
      </c>
      <c r="S2450" s="310" t="str">
        <f ca="1">price</f>
        <v/>
      </c>
      <c r="U2450" s="4"/>
      <c r="V2450" s="4"/>
      <c r="W2450" s="215" t="str">
        <f ca="1">comm_pd</f>
        <v/>
      </c>
      <c r="X2450" s="11"/>
      <c r="Z2450" s="223"/>
    </row>
    <row r="2451" spans="1:26" x14ac:dyDescent="0.25">
      <c r="A2451" s="6" t="str">
        <f ca="1">no.</f>
        <v/>
      </c>
      <c r="E2451" s="4" t="str">
        <f ca="1">position</f>
        <v/>
      </c>
      <c r="I2451" s="318"/>
      <c r="L2451" s="4"/>
      <c r="N2451" s="6"/>
      <c r="P2451" s="20"/>
      <c r="Q2451" s="5" t="str">
        <f ca="1">score</f>
        <v/>
      </c>
      <c r="R2451" s="7" t="str">
        <f ca="1">rescore_pd</f>
        <v/>
      </c>
      <c r="S2451" s="310" t="str">
        <f ca="1">price</f>
        <v/>
      </c>
      <c r="U2451" s="4"/>
      <c r="V2451" s="4"/>
      <c r="W2451" s="215" t="str">
        <f ca="1">comm_pd</f>
        <v/>
      </c>
      <c r="X2451" s="11"/>
      <c r="Z2451" s="223"/>
    </row>
    <row r="2452" spans="1:26" x14ac:dyDescent="0.25">
      <c r="A2452" s="6" t="str">
        <f ca="1">no.</f>
        <v/>
      </c>
      <c r="E2452" s="4" t="str">
        <f ca="1">position</f>
        <v/>
      </c>
      <c r="I2452" s="318"/>
      <c r="L2452" s="4"/>
      <c r="N2452" s="6"/>
      <c r="P2452" s="20"/>
      <c r="Q2452" s="5" t="str">
        <f ca="1">score</f>
        <v/>
      </c>
      <c r="R2452" s="7" t="str">
        <f ca="1">rescore_pd</f>
        <v/>
      </c>
      <c r="S2452" s="310" t="str">
        <f ca="1">price</f>
        <v/>
      </c>
      <c r="U2452" s="4"/>
      <c r="V2452" s="4"/>
      <c r="W2452" s="215" t="str">
        <f ca="1">comm_pd</f>
        <v/>
      </c>
      <c r="X2452" s="11"/>
      <c r="Z2452" s="223"/>
    </row>
    <row r="2453" spans="1:26" x14ac:dyDescent="0.25">
      <c r="A2453" s="6" t="str">
        <f ca="1">no.</f>
        <v/>
      </c>
      <c r="E2453" s="4" t="str">
        <f ca="1">position</f>
        <v/>
      </c>
      <c r="I2453" s="318"/>
      <c r="L2453" s="4"/>
      <c r="N2453" s="6"/>
      <c r="P2453" s="20"/>
      <c r="Q2453" s="5" t="str">
        <f ca="1">score</f>
        <v/>
      </c>
      <c r="R2453" s="7" t="str">
        <f ca="1">rescore_pd</f>
        <v/>
      </c>
      <c r="S2453" s="310" t="str">
        <f ca="1">price</f>
        <v/>
      </c>
      <c r="U2453" s="4"/>
      <c r="V2453" s="4"/>
      <c r="W2453" s="215" t="str">
        <f ca="1">comm_pd</f>
        <v/>
      </c>
      <c r="X2453" s="11"/>
      <c r="Z2453" s="223"/>
    </row>
    <row r="2454" spans="1:26" x14ac:dyDescent="0.25">
      <c r="A2454" s="6" t="str">
        <f ca="1">no.</f>
        <v/>
      </c>
      <c r="E2454" s="4" t="str">
        <f ca="1">position</f>
        <v/>
      </c>
      <c r="I2454" s="318"/>
      <c r="L2454" s="4"/>
      <c r="N2454" s="6"/>
      <c r="P2454" s="20"/>
      <c r="Q2454" s="5" t="str">
        <f ca="1">score</f>
        <v/>
      </c>
      <c r="R2454" s="7" t="str">
        <f ca="1">rescore_pd</f>
        <v/>
      </c>
      <c r="S2454" s="310" t="str">
        <f ca="1">price</f>
        <v/>
      </c>
      <c r="U2454" s="4"/>
      <c r="V2454" s="4"/>
      <c r="W2454" s="215" t="str">
        <f ca="1">comm_pd</f>
        <v/>
      </c>
      <c r="X2454" s="11"/>
      <c r="Z2454" s="223"/>
    </row>
    <row r="2455" spans="1:26" x14ac:dyDescent="0.25">
      <c r="A2455" s="6" t="str">
        <f ca="1">no.</f>
        <v/>
      </c>
      <c r="E2455" s="4" t="str">
        <f ca="1">position</f>
        <v/>
      </c>
      <c r="I2455" s="318"/>
      <c r="L2455" s="4"/>
      <c r="N2455" s="6"/>
      <c r="P2455" s="20"/>
      <c r="Q2455" s="5" t="str">
        <f ca="1">score</f>
        <v/>
      </c>
      <c r="R2455" s="7" t="str">
        <f ca="1">rescore_pd</f>
        <v/>
      </c>
      <c r="S2455" s="310" t="str">
        <f ca="1">price</f>
        <v/>
      </c>
      <c r="U2455" s="4"/>
      <c r="V2455" s="4"/>
      <c r="W2455" s="215" t="str">
        <f ca="1">comm_pd</f>
        <v/>
      </c>
      <c r="X2455" s="11"/>
      <c r="Z2455" s="223"/>
    </row>
    <row r="2456" spans="1:26" x14ac:dyDescent="0.25">
      <c r="A2456" s="6" t="str">
        <f ca="1">no.</f>
        <v/>
      </c>
      <c r="E2456" s="4" t="str">
        <f ca="1">position</f>
        <v/>
      </c>
      <c r="I2456" s="318"/>
      <c r="L2456" s="4"/>
      <c r="N2456" s="6"/>
      <c r="P2456" s="20"/>
      <c r="Q2456" s="5" t="str">
        <f ca="1">score</f>
        <v/>
      </c>
      <c r="R2456" s="7" t="str">
        <f ca="1">rescore_pd</f>
        <v/>
      </c>
      <c r="S2456" s="310" t="str">
        <f ca="1">price</f>
        <v/>
      </c>
      <c r="U2456" s="4"/>
      <c r="V2456" s="4"/>
      <c r="W2456" s="215" t="str">
        <f ca="1">comm_pd</f>
        <v/>
      </c>
      <c r="X2456" s="11"/>
      <c r="Z2456" s="223"/>
    </row>
    <row r="2457" spans="1:26" x14ac:dyDescent="0.25">
      <c r="A2457" s="6" t="str">
        <f ca="1">no.</f>
        <v/>
      </c>
      <c r="E2457" s="4" t="str">
        <f ca="1">position</f>
        <v/>
      </c>
      <c r="I2457" s="318"/>
      <c r="L2457" s="4"/>
      <c r="N2457" s="6"/>
      <c r="P2457" s="20"/>
      <c r="Q2457" s="5" t="str">
        <f ca="1">score</f>
        <v/>
      </c>
      <c r="R2457" s="7" t="str">
        <f ca="1">rescore_pd</f>
        <v/>
      </c>
      <c r="S2457" s="310" t="str">
        <f ca="1">price</f>
        <v/>
      </c>
      <c r="U2457" s="4"/>
      <c r="V2457" s="4"/>
      <c r="W2457" s="215" t="str">
        <f ca="1">comm_pd</f>
        <v/>
      </c>
      <c r="X2457" s="11"/>
      <c r="Z2457" s="223"/>
    </row>
    <row r="2458" spans="1:26" x14ac:dyDescent="0.25">
      <c r="A2458" s="6" t="str">
        <f ca="1">no.</f>
        <v/>
      </c>
      <c r="E2458" s="4" t="str">
        <f ca="1">position</f>
        <v/>
      </c>
      <c r="I2458" s="318"/>
      <c r="L2458" s="4"/>
      <c r="N2458" s="6"/>
      <c r="P2458" s="20"/>
      <c r="Q2458" s="5" t="str">
        <f ca="1">score</f>
        <v/>
      </c>
      <c r="R2458" s="7" t="str">
        <f ca="1">rescore_pd</f>
        <v/>
      </c>
      <c r="S2458" s="310" t="str">
        <f ca="1">price</f>
        <v/>
      </c>
      <c r="U2458" s="4"/>
      <c r="V2458" s="4"/>
      <c r="W2458" s="215" t="str">
        <f ca="1">comm_pd</f>
        <v/>
      </c>
      <c r="X2458" s="11"/>
      <c r="Z2458" s="223"/>
    </row>
    <row r="2459" spans="1:26" x14ac:dyDescent="0.25">
      <c r="A2459" s="6" t="str">
        <f ca="1">no.</f>
        <v/>
      </c>
      <c r="E2459" s="4" t="str">
        <f ca="1">position</f>
        <v/>
      </c>
      <c r="I2459" s="318"/>
      <c r="L2459" s="4"/>
      <c r="N2459" s="6"/>
      <c r="P2459" s="20"/>
      <c r="Q2459" s="5" t="str">
        <f ca="1">score</f>
        <v/>
      </c>
      <c r="R2459" s="7" t="str">
        <f ca="1">rescore_pd</f>
        <v/>
      </c>
      <c r="S2459" s="310" t="str">
        <f ca="1">price</f>
        <v/>
      </c>
      <c r="U2459" s="4"/>
      <c r="V2459" s="4"/>
      <c r="W2459" s="215" t="str">
        <f ca="1">comm_pd</f>
        <v/>
      </c>
      <c r="X2459" s="11"/>
      <c r="Z2459" s="223"/>
    </row>
    <row r="2460" spans="1:26" x14ac:dyDescent="0.25">
      <c r="A2460" s="6" t="str">
        <f ca="1">no.</f>
        <v/>
      </c>
      <c r="E2460" s="4" t="str">
        <f ca="1">position</f>
        <v/>
      </c>
      <c r="I2460" s="318"/>
      <c r="L2460" s="4"/>
      <c r="N2460" s="6"/>
      <c r="P2460" s="20"/>
      <c r="Q2460" s="5" t="str">
        <f ca="1">score</f>
        <v/>
      </c>
      <c r="R2460" s="7" t="str">
        <f ca="1">rescore_pd</f>
        <v/>
      </c>
      <c r="S2460" s="310" t="str">
        <f ca="1">price</f>
        <v/>
      </c>
      <c r="U2460" s="4"/>
      <c r="V2460" s="4"/>
      <c r="W2460" s="215" t="str">
        <f ca="1">comm_pd</f>
        <v/>
      </c>
      <c r="X2460" s="11"/>
      <c r="Z2460" s="223"/>
    </row>
    <row r="2461" spans="1:26" x14ac:dyDescent="0.25">
      <c r="A2461" s="6" t="str">
        <f ca="1">no.</f>
        <v/>
      </c>
      <c r="E2461" s="4" t="str">
        <f ca="1">position</f>
        <v/>
      </c>
      <c r="I2461" s="318"/>
      <c r="L2461" s="4"/>
      <c r="N2461" s="6"/>
      <c r="P2461" s="20"/>
      <c r="Q2461" s="5" t="str">
        <f ca="1">score</f>
        <v/>
      </c>
      <c r="R2461" s="7" t="str">
        <f ca="1">rescore_pd</f>
        <v/>
      </c>
      <c r="S2461" s="310" t="str">
        <f ca="1">price</f>
        <v/>
      </c>
      <c r="U2461" s="4"/>
      <c r="V2461" s="4"/>
      <c r="W2461" s="215" t="str">
        <f ca="1">comm_pd</f>
        <v/>
      </c>
      <c r="X2461" s="11"/>
      <c r="Z2461" s="223"/>
    </row>
    <row r="2462" spans="1:26" x14ac:dyDescent="0.25">
      <c r="A2462" s="6" t="str">
        <f ca="1">no.</f>
        <v/>
      </c>
      <c r="E2462" s="4" t="str">
        <f ca="1">position</f>
        <v/>
      </c>
      <c r="I2462" s="318"/>
      <c r="L2462" s="4"/>
      <c r="N2462" s="6"/>
      <c r="P2462" s="20"/>
      <c r="Q2462" s="5" t="str">
        <f ca="1">score</f>
        <v/>
      </c>
      <c r="R2462" s="7" t="str">
        <f ca="1">rescore_pd</f>
        <v/>
      </c>
      <c r="S2462" s="310" t="str">
        <f ca="1">price</f>
        <v/>
      </c>
      <c r="U2462" s="4"/>
      <c r="V2462" s="4"/>
      <c r="W2462" s="215" t="str">
        <f ca="1">comm_pd</f>
        <v/>
      </c>
      <c r="X2462" s="11"/>
      <c r="Z2462" s="223"/>
    </row>
    <row r="2463" spans="1:26" x14ac:dyDescent="0.25">
      <c r="A2463" s="6" t="str">
        <f ca="1">no.</f>
        <v/>
      </c>
      <c r="E2463" s="4" t="str">
        <f ca="1">position</f>
        <v/>
      </c>
      <c r="I2463" s="318"/>
      <c r="L2463" s="4"/>
      <c r="N2463" s="6"/>
      <c r="P2463" s="20"/>
      <c r="Q2463" s="5" t="str">
        <f ca="1">score</f>
        <v/>
      </c>
      <c r="R2463" s="7" t="str">
        <f ca="1">rescore_pd</f>
        <v/>
      </c>
      <c r="S2463" s="310" t="str">
        <f ca="1">price</f>
        <v/>
      </c>
      <c r="U2463" s="4"/>
      <c r="V2463" s="4"/>
      <c r="W2463" s="215" t="str">
        <f ca="1">comm_pd</f>
        <v/>
      </c>
      <c r="X2463" s="11"/>
      <c r="Z2463" s="223"/>
    </row>
    <row r="2464" spans="1:26" x14ac:dyDescent="0.25">
      <c r="A2464" s="6" t="str">
        <f ca="1">no.</f>
        <v/>
      </c>
      <c r="E2464" s="4" t="str">
        <f ca="1">position</f>
        <v/>
      </c>
      <c r="I2464" s="318"/>
      <c r="L2464" s="4"/>
      <c r="N2464" s="6"/>
      <c r="P2464" s="20"/>
      <c r="Q2464" s="5" t="str">
        <f ca="1">score</f>
        <v/>
      </c>
      <c r="R2464" s="7" t="str">
        <f ca="1">rescore_pd</f>
        <v/>
      </c>
      <c r="S2464" s="310" t="str">
        <f ca="1">price</f>
        <v/>
      </c>
      <c r="U2464" s="4"/>
      <c r="V2464" s="4"/>
      <c r="W2464" s="215" t="str">
        <f ca="1">comm_pd</f>
        <v/>
      </c>
      <c r="X2464" s="11"/>
      <c r="Z2464" s="223"/>
    </row>
    <row r="2465" spans="1:26" x14ac:dyDescent="0.25">
      <c r="A2465" s="6" t="str">
        <f ca="1">no.</f>
        <v/>
      </c>
      <c r="E2465" s="4" t="str">
        <f ca="1">position</f>
        <v/>
      </c>
      <c r="I2465" s="318"/>
      <c r="L2465" s="4"/>
      <c r="N2465" s="6"/>
      <c r="P2465" s="20"/>
      <c r="Q2465" s="5" t="str">
        <f ca="1">score</f>
        <v/>
      </c>
      <c r="R2465" s="7" t="str">
        <f ca="1">rescore_pd</f>
        <v/>
      </c>
      <c r="S2465" s="310" t="str">
        <f ca="1">price</f>
        <v/>
      </c>
      <c r="U2465" s="4"/>
      <c r="V2465" s="4"/>
      <c r="W2465" s="215" t="str">
        <f ca="1">comm_pd</f>
        <v/>
      </c>
      <c r="X2465" s="11"/>
      <c r="Z2465" s="223"/>
    </row>
    <row r="2466" spans="1:26" x14ac:dyDescent="0.25">
      <c r="A2466" s="6" t="str">
        <f ca="1">no.</f>
        <v/>
      </c>
      <c r="E2466" s="4" t="str">
        <f ca="1">position</f>
        <v/>
      </c>
      <c r="I2466" s="318"/>
      <c r="L2466" s="4"/>
      <c r="N2466" s="6"/>
      <c r="P2466" s="20"/>
      <c r="Q2466" s="5" t="str">
        <f ca="1">score</f>
        <v/>
      </c>
      <c r="R2466" s="7" t="str">
        <f ca="1">rescore_pd</f>
        <v/>
      </c>
      <c r="S2466" s="310" t="str">
        <f ca="1">price</f>
        <v/>
      </c>
      <c r="U2466" s="4"/>
      <c r="V2466" s="4"/>
      <c r="W2466" s="215" t="str">
        <f ca="1">comm_pd</f>
        <v/>
      </c>
      <c r="X2466" s="11"/>
      <c r="Z2466" s="223"/>
    </row>
    <row r="2467" spans="1:26" x14ac:dyDescent="0.25">
      <c r="A2467" s="6" t="str">
        <f ca="1">no.</f>
        <v/>
      </c>
      <c r="E2467" s="4" t="str">
        <f ca="1">position</f>
        <v/>
      </c>
      <c r="I2467" s="318"/>
      <c r="L2467" s="4"/>
      <c r="N2467" s="6"/>
      <c r="P2467" s="20"/>
      <c r="Q2467" s="5" t="str">
        <f ca="1">score</f>
        <v/>
      </c>
      <c r="R2467" s="7" t="str">
        <f ca="1">rescore_pd</f>
        <v/>
      </c>
      <c r="S2467" s="310" t="str">
        <f ca="1">price</f>
        <v/>
      </c>
      <c r="U2467" s="4"/>
      <c r="V2467" s="4"/>
      <c r="W2467" s="215" t="str">
        <f ca="1">comm_pd</f>
        <v/>
      </c>
      <c r="X2467" s="11"/>
      <c r="Z2467" s="223"/>
    </row>
    <row r="2468" spans="1:26" x14ac:dyDescent="0.25">
      <c r="A2468" s="6" t="str">
        <f ca="1">no.</f>
        <v/>
      </c>
      <c r="E2468" s="4" t="str">
        <f ca="1">position</f>
        <v/>
      </c>
      <c r="I2468" s="318"/>
      <c r="L2468" s="4"/>
      <c r="N2468" s="6"/>
      <c r="P2468" s="20"/>
      <c r="Q2468" s="5" t="str">
        <f ca="1">score</f>
        <v/>
      </c>
      <c r="R2468" s="7" t="str">
        <f ca="1">rescore_pd</f>
        <v/>
      </c>
      <c r="S2468" s="310" t="str">
        <f ca="1">price</f>
        <v/>
      </c>
      <c r="U2468" s="4"/>
      <c r="V2468" s="4"/>
      <c r="W2468" s="215" t="str">
        <f ca="1">comm_pd</f>
        <v/>
      </c>
      <c r="X2468" s="11"/>
      <c r="Z2468" s="223"/>
    </row>
    <row r="2469" spans="1:26" x14ac:dyDescent="0.25">
      <c r="A2469" s="6" t="str">
        <f ca="1">no.</f>
        <v/>
      </c>
      <c r="E2469" s="4" t="str">
        <f ca="1">position</f>
        <v/>
      </c>
      <c r="I2469" s="318"/>
      <c r="L2469" s="4"/>
      <c r="N2469" s="6"/>
      <c r="P2469" s="20"/>
      <c r="Q2469" s="5" t="str">
        <f ca="1">score</f>
        <v/>
      </c>
      <c r="R2469" s="7" t="str">
        <f ca="1">rescore_pd</f>
        <v/>
      </c>
      <c r="S2469" s="310" t="str">
        <f ca="1">price</f>
        <v/>
      </c>
      <c r="U2469" s="4"/>
      <c r="V2469" s="4"/>
      <c r="W2469" s="215" t="str">
        <f ca="1">comm_pd</f>
        <v/>
      </c>
      <c r="X2469" s="11"/>
      <c r="Z2469" s="223"/>
    </row>
    <row r="2470" spans="1:26" x14ac:dyDescent="0.25">
      <c r="A2470" s="6" t="str">
        <f ca="1">no.</f>
        <v/>
      </c>
      <c r="E2470" s="4" t="str">
        <f ca="1">position</f>
        <v/>
      </c>
      <c r="I2470" s="318"/>
      <c r="L2470" s="4"/>
      <c r="N2470" s="6"/>
      <c r="P2470" s="20"/>
      <c r="Q2470" s="5" t="str">
        <f ca="1">score</f>
        <v/>
      </c>
      <c r="R2470" s="7" t="str">
        <f ca="1">rescore_pd</f>
        <v/>
      </c>
      <c r="S2470" s="310" t="str">
        <f ca="1">price</f>
        <v/>
      </c>
      <c r="U2470" s="4"/>
      <c r="V2470" s="4"/>
      <c r="W2470" s="215" t="str">
        <f ca="1">comm_pd</f>
        <v/>
      </c>
      <c r="X2470" s="11"/>
      <c r="Z2470" s="223"/>
    </row>
    <row r="2471" spans="1:26" x14ac:dyDescent="0.25">
      <c r="A2471" s="6" t="str">
        <f ca="1">no.</f>
        <v/>
      </c>
      <c r="E2471" s="4" t="str">
        <f ca="1">position</f>
        <v/>
      </c>
      <c r="I2471" s="318"/>
      <c r="L2471" s="4"/>
      <c r="N2471" s="6"/>
      <c r="P2471" s="20"/>
      <c r="Q2471" s="5" t="str">
        <f ca="1">score</f>
        <v/>
      </c>
      <c r="R2471" s="7" t="str">
        <f ca="1">rescore_pd</f>
        <v/>
      </c>
      <c r="S2471" s="310" t="str">
        <f ca="1">price</f>
        <v/>
      </c>
      <c r="U2471" s="4"/>
      <c r="V2471" s="4"/>
      <c r="W2471" s="215" t="str">
        <f ca="1">comm_pd</f>
        <v/>
      </c>
      <c r="X2471" s="11"/>
      <c r="Z2471" s="223"/>
    </row>
    <row r="2472" spans="1:26" x14ac:dyDescent="0.25">
      <c r="A2472" s="6" t="str">
        <f ca="1">no.</f>
        <v/>
      </c>
      <c r="E2472" s="4" t="str">
        <f ca="1">position</f>
        <v/>
      </c>
      <c r="I2472" s="318"/>
      <c r="L2472" s="4"/>
      <c r="N2472" s="6"/>
      <c r="P2472" s="20"/>
      <c r="Q2472" s="5" t="str">
        <f ca="1">score</f>
        <v/>
      </c>
      <c r="R2472" s="7" t="str">
        <f ca="1">rescore_pd</f>
        <v/>
      </c>
      <c r="S2472" s="310" t="str">
        <f ca="1">price</f>
        <v/>
      </c>
      <c r="U2472" s="4"/>
      <c r="V2472" s="4"/>
      <c r="W2472" s="215" t="str">
        <f ca="1">comm_pd</f>
        <v/>
      </c>
      <c r="X2472" s="11"/>
      <c r="Z2472" s="223"/>
    </row>
    <row r="2473" spans="1:26" x14ac:dyDescent="0.25">
      <c r="A2473" s="6" t="str">
        <f ca="1">no.</f>
        <v/>
      </c>
      <c r="E2473" s="4" t="str">
        <f ca="1">position</f>
        <v/>
      </c>
      <c r="I2473" s="318"/>
      <c r="L2473" s="4"/>
      <c r="N2473" s="6"/>
      <c r="P2473" s="20"/>
      <c r="Q2473" s="5" t="str">
        <f ca="1">score</f>
        <v/>
      </c>
      <c r="R2473" s="7" t="str">
        <f ca="1">rescore_pd</f>
        <v/>
      </c>
      <c r="S2473" s="310" t="str">
        <f ca="1">price</f>
        <v/>
      </c>
      <c r="U2473" s="4"/>
      <c r="V2473" s="4"/>
      <c r="W2473" s="215" t="str">
        <f ca="1">comm_pd</f>
        <v/>
      </c>
      <c r="X2473" s="11"/>
      <c r="Z2473" s="223"/>
    </row>
    <row r="2474" spans="1:26" x14ac:dyDescent="0.25">
      <c r="A2474" s="6" t="str">
        <f ca="1">no.</f>
        <v/>
      </c>
      <c r="E2474" s="4" t="str">
        <f ca="1">position</f>
        <v/>
      </c>
      <c r="I2474" s="318"/>
      <c r="L2474" s="4"/>
      <c r="N2474" s="6"/>
      <c r="P2474" s="20"/>
      <c r="Q2474" s="5" t="str">
        <f ca="1">score</f>
        <v/>
      </c>
      <c r="R2474" s="7" t="str">
        <f ca="1">rescore_pd</f>
        <v/>
      </c>
      <c r="S2474" s="310" t="str">
        <f ca="1">price</f>
        <v/>
      </c>
      <c r="U2474" s="4"/>
      <c r="V2474" s="4"/>
      <c r="W2474" s="215" t="str">
        <f ca="1">comm_pd</f>
        <v/>
      </c>
      <c r="X2474" s="11"/>
      <c r="Z2474" s="223"/>
    </row>
    <row r="2475" spans="1:26" x14ac:dyDescent="0.25">
      <c r="A2475" s="6" t="str">
        <f ca="1">no.</f>
        <v/>
      </c>
      <c r="E2475" s="4" t="str">
        <f ca="1">position</f>
        <v/>
      </c>
      <c r="I2475" s="318"/>
      <c r="L2475" s="4"/>
      <c r="N2475" s="6"/>
      <c r="P2475" s="20"/>
      <c r="Q2475" s="5" t="str">
        <f ca="1">score</f>
        <v/>
      </c>
      <c r="R2475" s="7" t="str">
        <f ca="1">rescore_pd</f>
        <v/>
      </c>
      <c r="S2475" s="310" t="str">
        <f ca="1">price</f>
        <v/>
      </c>
      <c r="U2475" s="4"/>
      <c r="V2475" s="4"/>
      <c r="W2475" s="215" t="str">
        <f ca="1">comm_pd</f>
        <v/>
      </c>
      <c r="X2475" s="11"/>
      <c r="Z2475" s="223"/>
    </row>
    <row r="2476" spans="1:26" x14ac:dyDescent="0.25">
      <c r="A2476" s="6" t="str">
        <f ca="1">no.</f>
        <v/>
      </c>
      <c r="E2476" s="4" t="str">
        <f ca="1">position</f>
        <v/>
      </c>
      <c r="I2476" s="318"/>
      <c r="L2476" s="4"/>
      <c r="N2476" s="6"/>
      <c r="P2476" s="20"/>
      <c r="Q2476" s="5" t="str">
        <f ca="1">score</f>
        <v/>
      </c>
      <c r="R2476" s="7" t="str">
        <f ca="1">rescore_pd</f>
        <v/>
      </c>
      <c r="S2476" s="310" t="str">
        <f ca="1">price</f>
        <v/>
      </c>
      <c r="U2476" s="4"/>
      <c r="V2476" s="4"/>
      <c r="W2476" s="215" t="str">
        <f ca="1">comm_pd</f>
        <v/>
      </c>
      <c r="X2476" s="11"/>
      <c r="Z2476" s="223"/>
    </row>
    <row r="2477" spans="1:26" x14ac:dyDescent="0.25">
      <c r="A2477" s="6" t="str">
        <f ca="1">no.</f>
        <v/>
      </c>
      <c r="E2477" s="4" t="str">
        <f ca="1">position</f>
        <v/>
      </c>
      <c r="I2477" s="318"/>
      <c r="L2477" s="4"/>
      <c r="N2477" s="6"/>
      <c r="P2477" s="20"/>
      <c r="Q2477" s="5" t="str">
        <f ca="1">score</f>
        <v/>
      </c>
      <c r="R2477" s="7" t="str">
        <f ca="1">rescore_pd</f>
        <v/>
      </c>
      <c r="S2477" s="310" t="str">
        <f ca="1">price</f>
        <v/>
      </c>
      <c r="U2477" s="4"/>
      <c r="V2477" s="4"/>
      <c r="W2477" s="215" t="str">
        <f ca="1">comm_pd</f>
        <v/>
      </c>
      <c r="X2477" s="11"/>
      <c r="Z2477" s="223"/>
    </row>
    <row r="2478" spans="1:26" x14ac:dyDescent="0.25">
      <c r="A2478" s="6" t="str">
        <f ca="1">no.</f>
        <v/>
      </c>
      <c r="E2478" s="4" t="str">
        <f ca="1">position</f>
        <v/>
      </c>
      <c r="I2478" s="318"/>
      <c r="L2478" s="4"/>
      <c r="N2478" s="6"/>
      <c r="P2478" s="20"/>
      <c r="Q2478" s="5" t="str">
        <f ca="1">score</f>
        <v/>
      </c>
      <c r="R2478" s="7" t="str">
        <f ca="1">rescore_pd</f>
        <v/>
      </c>
      <c r="S2478" s="310" t="str">
        <f ca="1">price</f>
        <v/>
      </c>
      <c r="U2478" s="4"/>
      <c r="V2478" s="4"/>
      <c r="W2478" s="215" t="str">
        <f ca="1">comm_pd</f>
        <v/>
      </c>
      <c r="X2478" s="11"/>
      <c r="Z2478" s="223"/>
    </row>
    <row r="2479" spans="1:26" x14ac:dyDescent="0.25">
      <c r="A2479" s="6" t="str">
        <f ca="1">no.</f>
        <v/>
      </c>
      <c r="E2479" s="4" t="str">
        <f ca="1">position</f>
        <v/>
      </c>
      <c r="I2479" s="318"/>
      <c r="L2479" s="4"/>
      <c r="N2479" s="6"/>
      <c r="P2479" s="20"/>
      <c r="Q2479" s="5" t="str">
        <f ca="1">score</f>
        <v/>
      </c>
      <c r="R2479" s="7" t="str">
        <f ca="1">rescore_pd</f>
        <v/>
      </c>
      <c r="S2479" s="310" t="str">
        <f ca="1">price</f>
        <v/>
      </c>
      <c r="U2479" s="4"/>
      <c r="V2479" s="4"/>
      <c r="W2479" s="215" t="str">
        <f ca="1">comm_pd</f>
        <v/>
      </c>
      <c r="X2479" s="11"/>
      <c r="Z2479" s="223"/>
    </row>
    <row r="2480" spans="1:26" x14ac:dyDescent="0.25">
      <c r="A2480" s="6" t="str">
        <f ca="1">no.</f>
        <v/>
      </c>
      <c r="E2480" s="4" t="str">
        <f ca="1">position</f>
        <v/>
      </c>
      <c r="I2480" s="318"/>
      <c r="L2480" s="4"/>
      <c r="N2480" s="6"/>
      <c r="P2480" s="20"/>
      <c r="Q2480" s="5" t="str">
        <f ca="1">score</f>
        <v/>
      </c>
      <c r="R2480" s="7" t="str">
        <f ca="1">rescore_pd</f>
        <v/>
      </c>
      <c r="S2480" s="310" t="str">
        <f ca="1">price</f>
        <v/>
      </c>
      <c r="U2480" s="4"/>
      <c r="V2480" s="4"/>
      <c r="W2480" s="215" t="str">
        <f ca="1">comm_pd</f>
        <v/>
      </c>
      <c r="X2480" s="11"/>
      <c r="Z2480" s="223"/>
    </row>
    <row r="2481" spans="1:26" x14ac:dyDescent="0.25">
      <c r="A2481" s="6" t="str">
        <f ca="1">no.</f>
        <v/>
      </c>
      <c r="E2481" s="4" t="str">
        <f ca="1">position</f>
        <v/>
      </c>
      <c r="I2481" s="318"/>
      <c r="L2481" s="4"/>
      <c r="N2481" s="6"/>
      <c r="P2481" s="20"/>
      <c r="Q2481" s="5" t="str">
        <f ca="1">score</f>
        <v/>
      </c>
      <c r="R2481" s="7" t="str">
        <f ca="1">rescore_pd</f>
        <v/>
      </c>
      <c r="S2481" s="310" t="str">
        <f ca="1">price</f>
        <v/>
      </c>
      <c r="U2481" s="4"/>
      <c r="V2481" s="4"/>
      <c r="W2481" s="215" t="str">
        <f ca="1">comm_pd</f>
        <v/>
      </c>
      <c r="X2481" s="11"/>
      <c r="Z2481" s="223"/>
    </row>
    <row r="2482" spans="1:26" x14ac:dyDescent="0.25">
      <c r="A2482" s="6" t="str">
        <f ca="1">no.</f>
        <v/>
      </c>
      <c r="E2482" s="4" t="str">
        <f ca="1">position</f>
        <v/>
      </c>
      <c r="I2482" s="318"/>
      <c r="L2482" s="4"/>
      <c r="N2482" s="6"/>
      <c r="P2482" s="20"/>
      <c r="Q2482" s="5" t="str">
        <f ca="1">score</f>
        <v/>
      </c>
      <c r="R2482" s="7" t="str">
        <f ca="1">rescore_pd</f>
        <v/>
      </c>
      <c r="S2482" s="310" t="str">
        <f ca="1">price</f>
        <v/>
      </c>
      <c r="U2482" s="4"/>
      <c r="V2482" s="4"/>
      <c r="W2482" s="215" t="str">
        <f ca="1">comm_pd</f>
        <v/>
      </c>
      <c r="X2482" s="11"/>
      <c r="Z2482" s="223"/>
    </row>
    <row r="2483" spans="1:26" x14ac:dyDescent="0.25">
      <c r="A2483" s="6" t="str">
        <f ca="1">no.</f>
        <v/>
      </c>
      <c r="E2483" s="4" t="str">
        <f ca="1">position</f>
        <v/>
      </c>
      <c r="I2483" s="318"/>
      <c r="L2483" s="4"/>
      <c r="N2483" s="6"/>
      <c r="P2483" s="20"/>
      <c r="Q2483" s="5" t="str">
        <f ca="1">score</f>
        <v/>
      </c>
      <c r="R2483" s="7" t="str">
        <f ca="1">rescore_pd</f>
        <v/>
      </c>
      <c r="S2483" s="310" t="str">
        <f ca="1">price</f>
        <v/>
      </c>
      <c r="U2483" s="4"/>
      <c r="V2483" s="4"/>
      <c r="W2483" s="215" t="str">
        <f ca="1">comm_pd</f>
        <v/>
      </c>
      <c r="X2483" s="11"/>
      <c r="Z2483" s="223"/>
    </row>
    <row r="2484" spans="1:26" x14ac:dyDescent="0.25">
      <c r="A2484" s="6" t="str">
        <f ca="1">no.</f>
        <v/>
      </c>
      <c r="E2484" s="4" t="str">
        <f ca="1">position</f>
        <v/>
      </c>
      <c r="I2484" s="318"/>
      <c r="L2484" s="4"/>
      <c r="N2484" s="6"/>
      <c r="P2484" s="20"/>
      <c r="Q2484" s="5" t="str">
        <f ca="1">score</f>
        <v/>
      </c>
      <c r="R2484" s="7" t="str">
        <f ca="1">rescore_pd</f>
        <v/>
      </c>
      <c r="S2484" s="310" t="str">
        <f ca="1">price</f>
        <v/>
      </c>
      <c r="U2484" s="4"/>
      <c r="V2484" s="4"/>
      <c r="W2484" s="215" t="str">
        <f ca="1">comm_pd</f>
        <v/>
      </c>
      <c r="X2484" s="11"/>
      <c r="Z2484" s="223"/>
    </row>
    <row r="2485" spans="1:26" x14ac:dyDescent="0.25">
      <c r="A2485" s="6" t="str">
        <f ca="1">no.</f>
        <v/>
      </c>
      <c r="E2485" s="4" t="str">
        <f ca="1">position</f>
        <v/>
      </c>
      <c r="I2485" s="318"/>
      <c r="L2485" s="4"/>
      <c r="N2485" s="6"/>
      <c r="P2485" s="20"/>
      <c r="Q2485" s="5" t="str">
        <f ca="1">score</f>
        <v/>
      </c>
      <c r="R2485" s="7" t="str">
        <f ca="1">rescore_pd</f>
        <v/>
      </c>
      <c r="S2485" s="310" t="str">
        <f ca="1">price</f>
        <v/>
      </c>
      <c r="U2485" s="4"/>
      <c r="V2485" s="4"/>
      <c r="W2485" s="215" t="str">
        <f ca="1">comm_pd</f>
        <v/>
      </c>
      <c r="X2485" s="11"/>
      <c r="Z2485" s="223"/>
    </row>
    <row r="2486" spans="1:26" x14ac:dyDescent="0.25">
      <c r="A2486" s="6" t="str">
        <f ca="1">no.</f>
        <v/>
      </c>
      <c r="E2486" s="4" t="str">
        <f ca="1">position</f>
        <v/>
      </c>
      <c r="I2486" s="318"/>
      <c r="L2486" s="4"/>
      <c r="N2486" s="6"/>
      <c r="P2486" s="20"/>
      <c r="Q2486" s="5" t="str">
        <f ca="1">score</f>
        <v/>
      </c>
      <c r="R2486" s="7" t="str">
        <f ca="1">rescore_pd</f>
        <v/>
      </c>
      <c r="S2486" s="310" t="str">
        <f ca="1">price</f>
        <v/>
      </c>
      <c r="U2486" s="4"/>
      <c r="V2486" s="4"/>
      <c r="W2486" s="215" t="str">
        <f ca="1">comm_pd</f>
        <v/>
      </c>
      <c r="X2486" s="11"/>
      <c r="Z2486" s="223"/>
    </row>
    <row r="2487" spans="1:26" x14ac:dyDescent="0.25">
      <c r="A2487" s="6" t="str">
        <f ca="1">no.</f>
        <v/>
      </c>
      <c r="E2487" s="4" t="str">
        <f ca="1">position</f>
        <v/>
      </c>
      <c r="I2487" s="318"/>
      <c r="L2487" s="4"/>
      <c r="N2487" s="6"/>
      <c r="P2487" s="20"/>
      <c r="Q2487" s="5" t="str">
        <f ca="1">score</f>
        <v/>
      </c>
      <c r="R2487" s="7" t="str">
        <f ca="1">rescore_pd</f>
        <v/>
      </c>
      <c r="S2487" s="310" t="str">
        <f ca="1">price</f>
        <v/>
      </c>
      <c r="U2487" s="4"/>
      <c r="V2487" s="4"/>
      <c r="W2487" s="215" t="str">
        <f ca="1">comm_pd</f>
        <v/>
      </c>
      <c r="X2487" s="11"/>
      <c r="Z2487" s="223"/>
    </row>
    <row r="2488" spans="1:26" x14ac:dyDescent="0.25">
      <c r="A2488" s="6" t="str">
        <f ca="1">no.</f>
        <v/>
      </c>
      <c r="E2488" s="4" t="str">
        <f ca="1">position</f>
        <v/>
      </c>
      <c r="I2488" s="318"/>
      <c r="L2488" s="4"/>
      <c r="N2488" s="6"/>
      <c r="P2488" s="20"/>
      <c r="Q2488" s="5" t="str">
        <f ca="1">score</f>
        <v/>
      </c>
      <c r="R2488" s="7" t="str">
        <f ca="1">rescore_pd</f>
        <v/>
      </c>
      <c r="S2488" s="310" t="str">
        <f ca="1">price</f>
        <v/>
      </c>
      <c r="U2488" s="4"/>
      <c r="V2488" s="4"/>
      <c r="W2488" s="215" t="str">
        <f ca="1">comm_pd</f>
        <v/>
      </c>
      <c r="X2488" s="11"/>
      <c r="Z2488" s="223"/>
    </row>
    <row r="2489" spans="1:26" x14ac:dyDescent="0.25">
      <c r="A2489" s="6" t="str">
        <f ca="1">no.</f>
        <v/>
      </c>
      <c r="E2489" s="4" t="str">
        <f ca="1">position</f>
        <v/>
      </c>
      <c r="I2489" s="318"/>
      <c r="L2489" s="4"/>
      <c r="N2489" s="6"/>
      <c r="P2489" s="20"/>
      <c r="Q2489" s="5" t="str">
        <f ca="1">score</f>
        <v/>
      </c>
      <c r="R2489" s="7" t="str">
        <f ca="1">rescore_pd</f>
        <v/>
      </c>
      <c r="S2489" s="310" t="str">
        <f ca="1">price</f>
        <v/>
      </c>
      <c r="U2489" s="4"/>
      <c r="V2489" s="4"/>
      <c r="W2489" s="215" t="str">
        <f ca="1">comm_pd</f>
        <v/>
      </c>
      <c r="X2489" s="11"/>
      <c r="Z2489" s="223"/>
    </row>
    <row r="2490" spans="1:26" x14ac:dyDescent="0.25">
      <c r="A2490" s="6" t="str">
        <f ca="1">no.</f>
        <v/>
      </c>
      <c r="E2490" s="4" t="str">
        <f ca="1">position</f>
        <v/>
      </c>
      <c r="I2490" s="318"/>
      <c r="L2490" s="4"/>
      <c r="N2490" s="6"/>
      <c r="P2490" s="20"/>
      <c r="Q2490" s="5" t="str">
        <f ca="1">score</f>
        <v/>
      </c>
      <c r="R2490" s="7" t="str">
        <f ca="1">rescore_pd</f>
        <v/>
      </c>
      <c r="S2490" s="310" t="str">
        <f ca="1">price</f>
        <v/>
      </c>
      <c r="U2490" s="4"/>
      <c r="V2490" s="4"/>
      <c r="W2490" s="215" t="str">
        <f ca="1">comm_pd</f>
        <v/>
      </c>
      <c r="X2490" s="11"/>
      <c r="Z2490" s="223"/>
    </row>
    <row r="2491" spans="1:26" x14ac:dyDescent="0.25">
      <c r="A2491" s="6" t="str">
        <f ca="1">no.</f>
        <v/>
      </c>
      <c r="E2491" s="4" t="str">
        <f ca="1">position</f>
        <v/>
      </c>
      <c r="I2491" s="318"/>
      <c r="L2491" s="4"/>
      <c r="N2491" s="6"/>
      <c r="P2491" s="20"/>
      <c r="Q2491" s="5" t="str">
        <f ca="1">score</f>
        <v/>
      </c>
      <c r="R2491" s="7" t="str">
        <f ca="1">rescore_pd</f>
        <v/>
      </c>
      <c r="S2491" s="310" t="str">
        <f ca="1">price</f>
        <v/>
      </c>
      <c r="U2491" s="4"/>
      <c r="V2491" s="4"/>
      <c r="W2491" s="215" t="str">
        <f ca="1">comm_pd</f>
        <v/>
      </c>
      <c r="X2491" s="11"/>
      <c r="Z2491" s="223"/>
    </row>
    <row r="2492" spans="1:26" x14ac:dyDescent="0.25">
      <c r="A2492" s="6" t="str">
        <f ca="1">no.</f>
        <v/>
      </c>
      <c r="E2492" s="4" t="str">
        <f ca="1">position</f>
        <v/>
      </c>
      <c r="I2492" s="318"/>
      <c r="L2492" s="4"/>
      <c r="N2492" s="6"/>
      <c r="P2492" s="20"/>
      <c r="Q2492" s="5" t="str">
        <f ca="1">score</f>
        <v/>
      </c>
      <c r="R2492" s="7" t="str">
        <f ca="1">rescore_pd</f>
        <v/>
      </c>
      <c r="S2492" s="310" t="str">
        <f ca="1">price</f>
        <v/>
      </c>
      <c r="U2492" s="4"/>
      <c r="V2492" s="4"/>
      <c r="W2492" s="215" t="str">
        <f ca="1">comm_pd</f>
        <v/>
      </c>
      <c r="X2492" s="11"/>
      <c r="Z2492" s="223"/>
    </row>
    <row r="2493" spans="1:26" x14ac:dyDescent="0.25">
      <c r="A2493" s="6" t="str">
        <f ca="1">no.</f>
        <v/>
      </c>
      <c r="E2493" s="4" t="str">
        <f ca="1">position</f>
        <v/>
      </c>
      <c r="I2493" s="318"/>
      <c r="L2493" s="4"/>
      <c r="N2493" s="6"/>
      <c r="P2493" s="20"/>
      <c r="Q2493" s="5" t="str">
        <f ca="1">score</f>
        <v/>
      </c>
      <c r="R2493" s="7" t="str">
        <f ca="1">rescore_pd</f>
        <v/>
      </c>
      <c r="S2493" s="310" t="str">
        <f ca="1">price</f>
        <v/>
      </c>
      <c r="U2493" s="4"/>
      <c r="V2493" s="4"/>
      <c r="W2493" s="215" t="str">
        <f ca="1">comm_pd</f>
        <v/>
      </c>
      <c r="X2493" s="11"/>
      <c r="Z2493" s="223"/>
    </row>
    <row r="2494" spans="1:26" x14ac:dyDescent="0.25">
      <c r="A2494" s="6" t="str">
        <f ca="1">no.</f>
        <v/>
      </c>
      <c r="E2494" s="4" t="str">
        <f ca="1">position</f>
        <v/>
      </c>
      <c r="I2494" s="318"/>
      <c r="L2494" s="4"/>
      <c r="N2494" s="6"/>
      <c r="P2494" s="20"/>
      <c r="Q2494" s="5" t="str">
        <f ca="1">score</f>
        <v/>
      </c>
      <c r="R2494" s="7" t="str">
        <f ca="1">rescore_pd</f>
        <v/>
      </c>
      <c r="S2494" s="310" t="str">
        <f ca="1">price</f>
        <v/>
      </c>
      <c r="U2494" s="4"/>
      <c r="V2494" s="4"/>
      <c r="W2494" s="215" t="str">
        <f ca="1">comm_pd</f>
        <v/>
      </c>
      <c r="X2494" s="11"/>
      <c r="Z2494" s="223"/>
    </row>
    <row r="2495" spans="1:26" x14ac:dyDescent="0.25">
      <c r="A2495" s="6" t="str">
        <f ca="1">no.</f>
        <v/>
      </c>
      <c r="E2495" s="4" t="str">
        <f ca="1">position</f>
        <v/>
      </c>
      <c r="I2495" s="318"/>
      <c r="L2495" s="4"/>
      <c r="N2495" s="6"/>
      <c r="P2495" s="20"/>
      <c r="Q2495" s="5" t="str">
        <f ca="1">score</f>
        <v/>
      </c>
      <c r="R2495" s="7" t="str">
        <f ca="1">rescore_pd</f>
        <v/>
      </c>
      <c r="S2495" s="310" t="str">
        <f ca="1">price</f>
        <v/>
      </c>
      <c r="U2495" s="4"/>
      <c r="V2495" s="4"/>
      <c r="W2495" s="215" t="str">
        <f ca="1">comm_pd</f>
        <v/>
      </c>
      <c r="X2495" s="11"/>
      <c r="Z2495" s="223"/>
    </row>
    <row r="2496" spans="1:26" x14ac:dyDescent="0.25">
      <c r="A2496" s="6" t="str">
        <f ca="1">no.</f>
        <v/>
      </c>
      <c r="E2496" s="4" t="str">
        <f ca="1">position</f>
        <v/>
      </c>
      <c r="I2496" s="318"/>
      <c r="L2496" s="4"/>
      <c r="N2496" s="6"/>
      <c r="P2496" s="20"/>
      <c r="Q2496" s="5" t="str">
        <f ca="1">score</f>
        <v/>
      </c>
      <c r="R2496" s="7" t="str">
        <f ca="1">rescore_pd</f>
        <v/>
      </c>
      <c r="S2496" s="310" t="str">
        <f ca="1">price</f>
        <v/>
      </c>
      <c r="U2496" s="4"/>
      <c r="V2496" s="4"/>
      <c r="W2496" s="215" t="str">
        <f ca="1">comm_pd</f>
        <v/>
      </c>
      <c r="X2496" s="11"/>
      <c r="Z2496" s="223"/>
    </row>
    <row r="2497" spans="1:26" x14ac:dyDescent="0.25">
      <c r="A2497" s="6" t="str">
        <f ca="1">no.</f>
        <v/>
      </c>
      <c r="E2497" s="4" t="str">
        <f ca="1">position</f>
        <v/>
      </c>
      <c r="I2497" s="318"/>
      <c r="L2497" s="4"/>
      <c r="N2497" s="6"/>
      <c r="P2497" s="20"/>
      <c r="Q2497" s="5" t="str">
        <f ca="1">score</f>
        <v/>
      </c>
      <c r="R2497" s="7" t="str">
        <f ca="1">rescore_pd</f>
        <v/>
      </c>
      <c r="S2497" s="310" t="str">
        <f ca="1">price</f>
        <v/>
      </c>
      <c r="U2497" s="4"/>
      <c r="V2497" s="4"/>
      <c r="W2497" s="215" t="str">
        <f ca="1">comm_pd</f>
        <v/>
      </c>
      <c r="X2497" s="11"/>
      <c r="Z2497" s="223"/>
    </row>
    <row r="2498" spans="1:26" x14ac:dyDescent="0.25">
      <c r="A2498" s="6" t="str">
        <f ca="1">no.</f>
        <v/>
      </c>
      <c r="E2498" s="4" t="str">
        <f ca="1">position</f>
        <v/>
      </c>
      <c r="I2498" s="318"/>
      <c r="L2498" s="4"/>
      <c r="N2498" s="6"/>
      <c r="P2498" s="20"/>
      <c r="Q2498" s="5" t="str">
        <f ca="1">score</f>
        <v/>
      </c>
      <c r="R2498" s="7" t="str">
        <f ca="1">rescore_pd</f>
        <v/>
      </c>
      <c r="S2498" s="310" t="str">
        <f ca="1">price</f>
        <v/>
      </c>
      <c r="U2498" s="4"/>
      <c r="V2498" s="4"/>
      <c r="W2498" s="215" t="str">
        <f ca="1">comm_pd</f>
        <v/>
      </c>
      <c r="X2498" s="11"/>
      <c r="Z2498" s="223"/>
    </row>
    <row r="2499" spans="1:26" x14ac:dyDescent="0.25">
      <c r="A2499" s="6" t="str">
        <f ca="1">no.</f>
        <v/>
      </c>
      <c r="E2499" s="4" t="str">
        <f ca="1">position</f>
        <v/>
      </c>
      <c r="I2499" s="318"/>
      <c r="L2499" s="4"/>
      <c r="N2499" s="6"/>
      <c r="P2499" s="20"/>
      <c r="Q2499" s="5" t="str">
        <f ca="1">score</f>
        <v/>
      </c>
      <c r="R2499" s="7" t="str">
        <f ca="1">rescore_pd</f>
        <v/>
      </c>
      <c r="S2499" s="310" t="str">
        <f ca="1">price</f>
        <v/>
      </c>
      <c r="U2499" s="4"/>
      <c r="V2499" s="4"/>
      <c r="W2499" s="215" t="str">
        <f ca="1">comm_pd</f>
        <v/>
      </c>
      <c r="X2499" s="11"/>
      <c r="Z2499" s="223"/>
    </row>
    <row r="2500" spans="1:26" x14ac:dyDescent="0.25">
      <c r="A2500" s="6" t="str">
        <f ca="1">no.</f>
        <v/>
      </c>
      <c r="E2500" s="4" t="str">
        <f ca="1">position</f>
        <v/>
      </c>
      <c r="I2500" s="318"/>
      <c r="L2500" s="4"/>
      <c r="N2500" s="6"/>
      <c r="P2500" s="20"/>
      <c r="Q2500" s="5" t="str">
        <f ca="1">score</f>
        <v/>
      </c>
      <c r="R2500" s="7" t="str">
        <f ca="1">rescore_pd</f>
        <v/>
      </c>
      <c r="S2500" s="310" t="str">
        <f ca="1">price</f>
        <v/>
      </c>
      <c r="U2500" s="4"/>
      <c r="V2500" s="4"/>
      <c r="W2500" s="215" t="str">
        <f ca="1">comm_pd</f>
        <v/>
      </c>
      <c r="X2500" s="11"/>
      <c r="Z2500" s="223"/>
    </row>
    <row r="2501" spans="1:26" x14ac:dyDescent="0.25">
      <c r="A2501" s="6" t="str">
        <f ca="1">no.</f>
        <v/>
      </c>
      <c r="E2501" s="4" t="str">
        <f ca="1">position</f>
        <v/>
      </c>
      <c r="I2501" s="318"/>
      <c r="L2501" s="4"/>
      <c r="N2501" s="6"/>
      <c r="P2501" s="20"/>
      <c r="Q2501" s="5" t="str">
        <f ca="1">score</f>
        <v/>
      </c>
      <c r="R2501" s="7" t="str">
        <f ca="1">rescore_pd</f>
        <v/>
      </c>
      <c r="S2501" s="310" t="str">
        <f ca="1">price</f>
        <v/>
      </c>
      <c r="U2501" s="4"/>
      <c r="V2501" s="4"/>
      <c r="W2501" s="215" t="str">
        <f ca="1">comm_pd</f>
        <v/>
      </c>
      <c r="X2501" s="11"/>
      <c r="Z2501" s="223"/>
    </row>
    <row r="2502" spans="1:26" x14ac:dyDescent="0.25">
      <c r="A2502" s="6" t="str">
        <f ca="1">no.</f>
        <v/>
      </c>
      <c r="E2502" s="4" t="str">
        <f ca="1">position</f>
        <v/>
      </c>
      <c r="I2502" s="318"/>
      <c r="L2502" s="4"/>
      <c r="N2502" s="6"/>
      <c r="P2502" s="20"/>
      <c r="Q2502" s="5" t="str">
        <f ca="1">score</f>
        <v/>
      </c>
      <c r="R2502" s="7" t="str">
        <f ca="1">rescore_pd</f>
        <v/>
      </c>
      <c r="S2502" s="310" t="str">
        <f ca="1">price</f>
        <v/>
      </c>
      <c r="U2502" s="4"/>
      <c r="V2502" s="4"/>
      <c r="W2502" s="215" t="str">
        <f ca="1">comm_pd</f>
        <v/>
      </c>
      <c r="X2502" s="11"/>
      <c r="Z2502" s="223"/>
    </row>
    <row r="2503" spans="1:26" x14ac:dyDescent="0.25">
      <c r="A2503" s="6" t="str">
        <f ca="1">no.</f>
        <v/>
      </c>
      <c r="E2503" s="4" t="str">
        <f ca="1">position</f>
        <v/>
      </c>
      <c r="I2503" s="318"/>
      <c r="L2503" s="4"/>
      <c r="N2503" s="6"/>
      <c r="P2503" s="20"/>
      <c r="Q2503" s="5" t="str">
        <f ca="1">score</f>
        <v/>
      </c>
      <c r="R2503" s="7" t="str">
        <f ca="1">rescore_pd</f>
        <v/>
      </c>
      <c r="S2503" s="310" t="str">
        <f ca="1">price</f>
        <v/>
      </c>
      <c r="U2503" s="4"/>
      <c r="V2503" s="4"/>
      <c r="W2503" s="215" t="str">
        <f ca="1">comm_pd</f>
        <v/>
      </c>
      <c r="X2503" s="11"/>
      <c r="Z2503" s="223"/>
    </row>
    <row r="2504" spans="1:26" x14ac:dyDescent="0.25">
      <c r="A2504" s="6" t="str">
        <f ca="1">no.</f>
        <v/>
      </c>
      <c r="E2504" s="4" t="str">
        <f ca="1">position</f>
        <v/>
      </c>
      <c r="I2504" s="318"/>
      <c r="L2504" s="4"/>
      <c r="N2504" s="6"/>
      <c r="P2504" s="20"/>
      <c r="Q2504" s="5" t="str">
        <f ca="1">score</f>
        <v/>
      </c>
      <c r="R2504" s="7" t="str">
        <f ca="1">rescore_pd</f>
        <v/>
      </c>
      <c r="S2504" s="310" t="str">
        <f ca="1">price</f>
        <v/>
      </c>
      <c r="U2504" s="4"/>
      <c r="V2504" s="4"/>
      <c r="W2504" s="215" t="str">
        <f ca="1">comm_pd</f>
        <v/>
      </c>
      <c r="X2504" s="11"/>
      <c r="Z2504" s="223"/>
    </row>
    <row r="2505" spans="1:26" x14ac:dyDescent="0.25">
      <c r="A2505" s="6" t="str">
        <f ca="1">no.</f>
        <v/>
      </c>
      <c r="E2505" s="4" t="str">
        <f ca="1">position</f>
        <v/>
      </c>
      <c r="I2505" s="318"/>
      <c r="L2505" s="4"/>
      <c r="N2505" s="6"/>
      <c r="P2505" s="20"/>
      <c r="Q2505" s="5" t="str">
        <f ca="1">score</f>
        <v/>
      </c>
      <c r="R2505" s="7" t="str">
        <f ca="1">rescore_pd</f>
        <v/>
      </c>
      <c r="S2505" s="310" t="str">
        <f ca="1">price</f>
        <v/>
      </c>
      <c r="U2505" s="4"/>
      <c r="V2505" s="4"/>
      <c r="W2505" s="215" t="str">
        <f ca="1">comm_pd</f>
        <v/>
      </c>
      <c r="X2505" s="11"/>
      <c r="Z2505" s="223"/>
    </row>
    <row r="2506" spans="1:26" x14ac:dyDescent="0.25">
      <c r="A2506" s="6" t="str">
        <f ca="1">no.</f>
        <v/>
      </c>
      <c r="E2506" s="4" t="str">
        <f ca="1">position</f>
        <v/>
      </c>
      <c r="I2506" s="318"/>
      <c r="L2506" s="4"/>
      <c r="N2506" s="6"/>
      <c r="P2506" s="20"/>
      <c r="Q2506" s="5" t="str">
        <f ca="1">score</f>
        <v/>
      </c>
      <c r="R2506" s="7" t="str">
        <f ca="1">rescore_pd</f>
        <v/>
      </c>
      <c r="S2506" s="310" t="str">
        <f ca="1">price</f>
        <v/>
      </c>
      <c r="U2506" s="4"/>
      <c r="V2506" s="4"/>
      <c r="W2506" s="215" t="str">
        <f ca="1">comm_pd</f>
        <v/>
      </c>
      <c r="X2506" s="11"/>
      <c r="Z2506" s="223"/>
    </row>
    <row r="2507" spans="1:26" x14ac:dyDescent="0.25">
      <c r="A2507" s="6" t="str">
        <f ca="1">no.</f>
        <v/>
      </c>
      <c r="E2507" s="4" t="str">
        <f ca="1">position</f>
        <v/>
      </c>
      <c r="I2507" s="318"/>
      <c r="L2507" s="4"/>
      <c r="N2507" s="6"/>
      <c r="P2507" s="20"/>
      <c r="Q2507" s="5" t="str">
        <f ca="1">score</f>
        <v/>
      </c>
      <c r="R2507" s="7" t="str">
        <f ca="1">rescore_pd</f>
        <v/>
      </c>
      <c r="S2507" s="310" t="str">
        <f ca="1">price</f>
        <v/>
      </c>
      <c r="U2507" s="4"/>
      <c r="V2507" s="4"/>
      <c r="W2507" s="215" t="str">
        <f ca="1">comm_pd</f>
        <v/>
      </c>
      <c r="X2507" s="11"/>
      <c r="Z2507" s="223"/>
    </row>
    <row r="2508" spans="1:26" x14ac:dyDescent="0.25">
      <c r="A2508" s="6" t="str">
        <f ca="1">no.</f>
        <v/>
      </c>
      <c r="E2508" s="4" t="str">
        <f ca="1">position</f>
        <v/>
      </c>
      <c r="I2508" s="318"/>
      <c r="L2508" s="4"/>
      <c r="N2508" s="6"/>
      <c r="P2508" s="20"/>
      <c r="Q2508" s="5" t="str">
        <f ca="1">score</f>
        <v/>
      </c>
      <c r="R2508" s="7" t="str">
        <f ca="1">rescore_pd</f>
        <v/>
      </c>
      <c r="S2508" s="310" t="str">
        <f ca="1">price</f>
        <v/>
      </c>
      <c r="U2508" s="4"/>
      <c r="V2508" s="4"/>
      <c r="W2508" s="215" t="str">
        <f ca="1">comm_pd</f>
        <v/>
      </c>
      <c r="X2508" s="11"/>
      <c r="Z2508" s="223"/>
    </row>
    <row r="2509" spans="1:26" x14ac:dyDescent="0.25">
      <c r="A2509" s="6" t="str">
        <f ca="1">no.</f>
        <v/>
      </c>
      <c r="E2509" s="4" t="str">
        <f ca="1">position</f>
        <v/>
      </c>
      <c r="I2509" s="318"/>
      <c r="L2509" s="4"/>
      <c r="N2509" s="6"/>
      <c r="P2509" s="20"/>
      <c r="Q2509" s="5" t="str">
        <f ca="1">score</f>
        <v/>
      </c>
      <c r="R2509" s="7" t="str">
        <f ca="1">rescore_pd</f>
        <v/>
      </c>
      <c r="S2509" s="310" t="str">
        <f ca="1">price</f>
        <v/>
      </c>
      <c r="U2509" s="4"/>
      <c r="V2509" s="4"/>
      <c r="W2509" s="215" t="str">
        <f ca="1">comm_pd</f>
        <v/>
      </c>
      <c r="X2509" s="11"/>
      <c r="Z2509" s="223"/>
    </row>
    <row r="2510" spans="1:26" x14ac:dyDescent="0.25">
      <c r="A2510" s="6" t="str">
        <f ca="1">no.</f>
        <v/>
      </c>
      <c r="E2510" s="4" t="str">
        <f ca="1">position</f>
        <v/>
      </c>
      <c r="I2510" s="318"/>
      <c r="L2510" s="4"/>
      <c r="N2510" s="6"/>
      <c r="P2510" s="20"/>
      <c r="Q2510" s="5" t="str">
        <f ca="1">score</f>
        <v/>
      </c>
      <c r="R2510" s="7" t="str">
        <f ca="1">rescore_pd</f>
        <v/>
      </c>
      <c r="S2510" s="310" t="str">
        <f ca="1">price</f>
        <v/>
      </c>
      <c r="U2510" s="4"/>
      <c r="V2510" s="4"/>
      <c r="W2510" s="215" t="str">
        <f ca="1">comm_pd</f>
        <v/>
      </c>
      <c r="X2510" s="11"/>
      <c r="Z2510" s="223"/>
    </row>
    <row r="2511" spans="1:26" x14ac:dyDescent="0.25">
      <c r="A2511" s="6" t="str">
        <f ca="1">no.</f>
        <v/>
      </c>
      <c r="E2511" s="4" t="str">
        <f ca="1">position</f>
        <v/>
      </c>
      <c r="I2511" s="318"/>
      <c r="L2511" s="4"/>
      <c r="N2511" s="6"/>
      <c r="P2511" s="20"/>
      <c r="Q2511" s="5" t="str">
        <f ca="1">score</f>
        <v/>
      </c>
      <c r="R2511" s="7" t="str">
        <f ca="1">rescore_pd</f>
        <v/>
      </c>
      <c r="S2511" s="310" t="str">
        <f ca="1">price</f>
        <v/>
      </c>
      <c r="U2511" s="4"/>
      <c r="V2511" s="4"/>
      <c r="W2511" s="215" t="str">
        <f ca="1">comm_pd</f>
        <v/>
      </c>
      <c r="X2511" s="11"/>
      <c r="Z2511" s="223"/>
    </row>
    <row r="2512" spans="1:26" x14ac:dyDescent="0.25">
      <c r="A2512" s="6" t="str">
        <f ca="1">no.</f>
        <v/>
      </c>
      <c r="E2512" s="4" t="str">
        <f ca="1">position</f>
        <v/>
      </c>
      <c r="I2512" s="318"/>
      <c r="L2512" s="4"/>
      <c r="N2512" s="6"/>
      <c r="P2512" s="20"/>
      <c r="Q2512" s="5" t="str">
        <f ca="1">score</f>
        <v/>
      </c>
      <c r="R2512" s="7" t="str">
        <f ca="1">rescore_pd</f>
        <v/>
      </c>
      <c r="S2512" s="310" t="str">
        <f ca="1">price</f>
        <v/>
      </c>
      <c r="U2512" s="4"/>
      <c r="V2512" s="4"/>
      <c r="W2512" s="215" t="str">
        <f ca="1">comm_pd</f>
        <v/>
      </c>
      <c r="X2512" s="11"/>
      <c r="Z2512" s="223"/>
    </row>
    <row r="2513" spans="1:26" x14ac:dyDescent="0.25">
      <c r="A2513" s="6" t="str">
        <f ca="1">no.</f>
        <v/>
      </c>
      <c r="E2513" s="4" t="str">
        <f ca="1">position</f>
        <v/>
      </c>
      <c r="I2513" s="318"/>
      <c r="L2513" s="4"/>
      <c r="N2513" s="6"/>
      <c r="P2513" s="20"/>
      <c r="Q2513" s="5" t="str">
        <f ca="1">score</f>
        <v/>
      </c>
      <c r="R2513" s="7" t="str">
        <f ca="1">rescore_pd</f>
        <v/>
      </c>
      <c r="S2513" s="310" t="str">
        <f ca="1">price</f>
        <v/>
      </c>
      <c r="U2513" s="4"/>
      <c r="V2513" s="4"/>
      <c r="W2513" s="215" t="str">
        <f ca="1">comm_pd</f>
        <v/>
      </c>
      <c r="X2513" s="11"/>
      <c r="Z2513" s="223"/>
    </row>
    <row r="2514" spans="1:26" x14ac:dyDescent="0.25">
      <c r="A2514" s="6" t="str">
        <f ca="1">no.</f>
        <v/>
      </c>
      <c r="E2514" s="4" t="str">
        <f ca="1">position</f>
        <v/>
      </c>
      <c r="I2514" s="318"/>
      <c r="L2514" s="4"/>
      <c r="N2514" s="6"/>
      <c r="P2514" s="20"/>
      <c r="Q2514" s="5" t="str">
        <f ca="1">score</f>
        <v/>
      </c>
      <c r="R2514" s="7" t="str">
        <f ca="1">rescore_pd</f>
        <v/>
      </c>
      <c r="S2514" s="310" t="str">
        <f ca="1">price</f>
        <v/>
      </c>
      <c r="U2514" s="4"/>
      <c r="V2514" s="4"/>
      <c r="W2514" s="215" t="str">
        <f ca="1">comm_pd</f>
        <v/>
      </c>
      <c r="X2514" s="11"/>
      <c r="Z2514" s="223"/>
    </row>
    <row r="2515" spans="1:26" x14ac:dyDescent="0.25">
      <c r="A2515" s="6" t="str">
        <f ca="1">no.</f>
        <v/>
      </c>
      <c r="E2515" s="4" t="str">
        <f ca="1">position</f>
        <v/>
      </c>
      <c r="I2515" s="318"/>
      <c r="L2515" s="4"/>
      <c r="N2515" s="6"/>
      <c r="P2515" s="20"/>
      <c r="Q2515" s="5" t="str">
        <f ca="1">score</f>
        <v/>
      </c>
      <c r="R2515" s="7" t="str">
        <f ca="1">rescore_pd</f>
        <v/>
      </c>
      <c r="S2515" s="310" t="str">
        <f ca="1">price</f>
        <v/>
      </c>
      <c r="U2515" s="4"/>
      <c r="V2515" s="4"/>
      <c r="W2515" s="215" t="str">
        <f ca="1">comm_pd</f>
        <v/>
      </c>
      <c r="X2515" s="11"/>
      <c r="Z2515" s="223"/>
    </row>
    <row r="2516" spans="1:26" x14ac:dyDescent="0.25">
      <c r="A2516" s="6" t="str">
        <f ca="1">no.</f>
        <v/>
      </c>
      <c r="E2516" s="4" t="str">
        <f ca="1">position</f>
        <v/>
      </c>
      <c r="I2516" s="318"/>
      <c r="L2516" s="4"/>
      <c r="N2516" s="6"/>
      <c r="P2516" s="20"/>
      <c r="Q2516" s="5" t="str">
        <f ca="1">score</f>
        <v/>
      </c>
      <c r="R2516" s="7" t="str">
        <f ca="1">rescore_pd</f>
        <v/>
      </c>
      <c r="S2516" s="310" t="str">
        <f ca="1">price</f>
        <v/>
      </c>
      <c r="U2516" s="4"/>
      <c r="V2516" s="4"/>
      <c r="W2516" s="215" t="str">
        <f ca="1">comm_pd</f>
        <v/>
      </c>
      <c r="X2516" s="11"/>
      <c r="Z2516" s="223"/>
    </row>
    <row r="2517" spans="1:26" x14ac:dyDescent="0.25">
      <c r="A2517" s="6" t="str">
        <f ca="1">no.</f>
        <v/>
      </c>
      <c r="E2517" s="4" t="str">
        <f ca="1">position</f>
        <v/>
      </c>
      <c r="I2517" s="318"/>
      <c r="L2517" s="4"/>
      <c r="N2517" s="6"/>
      <c r="P2517" s="20"/>
      <c r="Q2517" s="5" t="str">
        <f ca="1">score</f>
        <v/>
      </c>
      <c r="R2517" s="7" t="str">
        <f ca="1">rescore_pd</f>
        <v/>
      </c>
      <c r="S2517" s="310" t="str">
        <f ca="1">price</f>
        <v/>
      </c>
      <c r="U2517" s="4"/>
      <c r="V2517" s="4"/>
      <c r="W2517" s="215" t="str">
        <f ca="1">comm_pd</f>
        <v/>
      </c>
      <c r="X2517" s="11"/>
      <c r="Z2517" s="223"/>
    </row>
    <row r="2518" spans="1:26" x14ac:dyDescent="0.25">
      <c r="A2518" s="6" t="str">
        <f ca="1">no.</f>
        <v/>
      </c>
      <c r="E2518" s="4" t="str">
        <f ca="1">position</f>
        <v/>
      </c>
      <c r="I2518" s="318"/>
      <c r="L2518" s="4"/>
      <c r="N2518" s="6"/>
      <c r="P2518" s="20"/>
      <c r="Q2518" s="5" t="str">
        <f ca="1">score</f>
        <v/>
      </c>
      <c r="R2518" s="7" t="str">
        <f ca="1">rescore_pd</f>
        <v/>
      </c>
      <c r="S2518" s="310" t="str">
        <f ca="1">price</f>
        <v/>
      </c>
      <c r="U2518" s="4"/>
      <c r="V2518" s="4"/>
      <c r="W2518" s="215" t="str">
        <f ca="1">comm_pd</f>
        <v/>
      </c>
      <c r="X2518" s="11"/>
      <c r="Z2518" s="223"/>
    </row>
    <row r="2519" spans="1:26" x14ac:dyDescent="0.25">
      <c r="A2519" s="6" t="str">
        <f ca="1">no.</f>
        <v/>
      </c>
      <c r="E2519" s="4" t="str">
        <f ca="1">position</f>
        <v/>
      </c>
      <c r="I2519" s="318"/>
      <c r="L2519" s="4"/>
      <c r="N2519" s="6"/>
      <c r="P2519" s="20"/>
      <c r="Q2519" s="5" t="str">
        <f ca="1">score</f>
        <v/>
      </c>
      <c r="R2519" s="7" t="str">
        <f ca="1">rescore_pd</f>
        <v/>
      </c>
      <c r="S2519" s="310" t="str">
        <f ca="1">price</f>
        <v/>
      </c>
      <c r="U2519" s="4"/>
      <c r="V2519" s="4"/>
      <c r="W2519" s="215" t="str">
        <f ca="1">comm_pd</f>
        <v/>
      </c>
      <c r="X2519" s="11"/>
      <c r="Z2519" s="223"/>
    </row>
    <row r="2520" spans="1:26" x14ac:dyDescent="0.25">
      <c r="A2520" s="6" t="str">
        <f ca="1">no.</f>
        <v/>
      </c>
      <c r="E2520" s="4" t="str">
        <f ca="1">position</f>
        <v/>
      </c>
      <c r="I2520" s="318"/>
      <c r="L2520" s="4"/>
      <c r="N2520" s="6"/>
      <c r="P2520" s="20"/>
      <c r="Q2520" s="5" t="str">
        <f ca="1">score</f>
        <v/>
      </c>
      <c r="R2520" s="7" t="str">
        <f ca="1">rescore_pd</f>
        <v/>
      </c>
      <c r="S2520" s="310" t="str">
        <f ca="1">price</f>
        <v/>
      </c>
      <c r="U2520" s="4"/>
      <c r="V2520" s="4"/>
      <c r="W2520" s="215" t="str">
        <f ca="1">comm_pd</f>
        <v/>
      </c>
      <c r="X2520" s="11"/>
      <c r="Z2520" s="223"/>
    </row>
    <row r="2521" spans="1:26" x14ac:dyDescent="0.25">
      <c r="A2521" s="6" t="str">
        <f ca="1">no.</f>
        <v/>
      </c>
      <c r="E2521" s="4" t="str">
        <f ca="1">position</f>
        <v/>
      </c>
      <c r="I2521" s="318"/>
      <c r="L2521" s="4"/>
      <c r="N2521" s="6"/>
      <c r="P2521" s="20"/>
      <c r="Q2521" s="5" t="str">
        <f ca="1">score</f>
        <v/>
      </c>
      <c r="R2521" s="7" t="str">
        <f ca="1">rescore_pd</f>
        <v/>
      </c>
      <c r="S2521" s="310" t="str">
        <f ca="1">price</f>
        <v/>
      </c>
      <c r="U2521" s="4"/>
      <c r="V2521" s="4"/>
      <c r="W2521" s="215" t="str">
        <f ca="1">comm_pd</f>
        <v/>
      </c>
      <c r="X2521" s="11"/>
      <c r="Z2521" s="223"/>
    </row>
    <row r="2522" spans="1:26" x14ac:dyDescent="0.25">
      <c r="A2522" s="6" t="str">
        <f ca="1">no.</f>
        <v/>
      </c>
      <c r="E2522" s="4" t="str">
        <f ca="1">position</f>
        <v/>
      </c>
      <c r="I2522" s="318"/>
      <c r="L2522" s="4"/>
      <c r="N2522" s="6"/>
      <c r="P2522" s="20"/>
      <c r="Q2522" s="5" t="str">
        <f ca="1">score</f>
        <v/>
      </c>
      <c r="R2522" s="7" t="str">
        <f ca="1">rescore_pd</f>
        <v/>
      </c>
      <c r="S2522" s="310" t="str">
        <f ca="1">price</f>
        <v/>
      </c>
      <c r="U2522" s="4"/>
      <c r="V2522" s="4"/>
      <c r="W2522" s="215" t="str">
        <f ca="1">comm_pd</f>
        <v/>
      </c>
      <c r="X2522" s="11"/>
      <c r="Z2522" s="223"/>
    </row>
    <row r="2523" spans="1:26" x14ac:dyDescent="0.25">
      <c r="A2523" s="6" t="str">
        <f ca="1">no.</f>
        <v/>
      </c>
      <c r="E2523" s="4" t="str">
        <f ca="1">position</f>
        <v/>
      </c>
      <c r="I2523" s="318"/>
      <c r="L2523" s="4"/>
      <c r="N2523" s="6"/>
      <c r="P2523" s="20"/>
      <c r="Q2523" s="5" t="str">
        <f ca="1">score</f>
        <v/>
      </c>
      <c r="R2523" s="7" t="str">
        <f ca="1">rescore_pd</f>
        <v/>
      </c>
      <c r="S2523" s="310" t="str">
        <f ca="1">price</f>
        <v/>
      </c>
      <c r="U2523" s="4"/>
      <c r="V2523" s="4"/>
      <c r="W2523" s="215" t="str">
        <f ca="1">comm_pd</f>
        <v/>
      </c>
      <c r="X2523" s="11"/>
      <c r="Z2523" s="223"/>
    </row>
    <row r="2524" spans="1:26" x14ac:dyDescent="0.25">
      <c r="A2524" s="6" t="str">
        <f ca="1">no.</f>
        <v/>
      </c>
      <c r="E2524" s="4" t="str">
        <f ca="1">position</f>
        <v/>
      </c>
      <c r="I2524" s="318"/>
      <c r="L2524" s="4"/>
      <c r="N2524" s="6"/>
      <c r="P2524" s="20"/>
      <c r="Q2524" s="5" t="str">
        <f ca="1">score</f>
        <v/>
      </c>
      <c r="R2524" s="7" t="str">
        <f ca="1">rescore_pd</f>
        <v/>
      </c>
      <c r="S2524" s="310" t="str">
        <f ca="1">price</f>
        <v/>
      </c>
      <c r="U2524" s="4"/>
      <c r="V2524" s="4"/>
      <c r="W2524" s="215" t="str">
        <f ca="1">comm_pd</f>
        <v/>
      </c>
      <c r="X2524" s="11"/>
      <c r="Z2524" s="223"/>
    </row>
    <row r="2525" spans="1:26" x14ac:dyDescent="0.25">
      <c r="A2525" s="6" t="str">
        <f ca="1">no.</f>
        <v/>
      </c>
      <c r="E2525" s="4" t="str">
        <f ca="1">position</f>
        <v/>
      </c>
      <c r="I2525" s="318"/>
      <c r="L2525" s="4"/>
      <c r="N2525" s="6"/>
      <c r="P2525" s="20"/>
      <c r="Q2525" s="5" t="str">
        <f ca="1">score</f>
        <v/>
      </c>
      <c r="R2525" s="7" t="str">
        <f ca="1">rescore_pd</f>
        <v/>
      </c>
      <c r="S2525" s="310" t="str">
        <f ca="1">price</f>
        <v/>
      </c>
      <c r="U2525" s="4"/>
      <c r="V2525" s="4"/>
      <c r="W2525" s="215" t="str">
        <f ca="1">comm_pd</f>
        <v/>
      </c>
      <c r="X2525" s="11"/>
      <c r="Z2525" s="223"/>
    </row>
    <row r="2526" spans="1:26" x14ac:dyDescent="0.25">
      <c r="A2526" s="6" t="str">
        <f ca="1">no.</f>
        <v/>
      </c>
      <c r="E2526" s="4" t="str">
        <f ca="1">position</f>
        <v/>
      </c>
      <c r="I2526" s="318"/>
      <c r="L2526" s="4"/>
      <c r="N2526" s="6"/>
      <c r="P2526" s="20"/>
      <c r="Q2526" s="5" t="str">
        <f ca="1">score</f>
        <v/>
      </c>
      <c r="R2526" s="7" t="str">
        <f ca="1">rescore_pd</f>
        <v/>
      </c>
      <c r="S2526" s="310" t="str">
        <f ca="1">price</f>
        <v/>
      </c>
      <c r="U2526" s="4"/>
      <c r="V2526" s="4"/>
      <c r="W2526" s="215" t="str">
        <f ca="1">comm_pd</f>
        <v/>
      </c>
      <c r="X2526" s="11"/>
      <c r="Z2526" s="223"/>
    </row>
    <row r="2527" spans="1:26" x14ac:dyDescent="0.25">
      <c r="A2527" s="6" t="str">
        <f ca="1">no.</f>
        <v/>
      </c>
      <c r="E2527" s="4" t="str">
        <f ca="1">position</f>
        <v/>
      </c>
      <c r="I2527" s="318"/>
      <c r="L2527" s="4"/>
      <c r="N2527" s="6"/>
      <c r="P2527" s="20"/>
      <c r="Q2527" s="5" t="str">
        <f ca="1">score</f>
        <v/>
      </c>
      <c r="R2527" s="7" t="str">
        <f ca="1">rescore_pd</f>
        <v/>
      </c>
      <c r="S2527" s="310" t="str">
        <f ca="1">price</f>
        <v/>
      </c>
      <c r="U2527" s="4"/>
      <c r="V2527" s="4"/>
      <c r="W2527" s="215" t="str">
        <f ca="1">comm_pd</f>
        <v/>
      </c>
      <c r="X2527" s="11"/>
      <c r="Z2527" s="223"/>
    </row>
    <row r="2528" spans="1:26" x14ac:dyDescent="0.25">
      <c r="A2528" s="6" t="str">
        <f ca="1">no.</f>
        <v/>
      </c>
      <c r="E2528" s="4" t="str">
        <f ca="1">position</f>
        <v/>
      </c>
      <c r="I2528" s="318"/>
      <c r="L2528" s="4"/>
      <c r="N2528" s="6"/>
      <c r="P2528" s="20"/>
      <c r="Q2528" s="5" t="str">
        <f ca="1">score</f>
        <v/>
      </c>
      <c r="R2528" s="7" t="str">
        <f ca="1">rescore_pd</f>
        <v/>
      </c>
      <c r="S2528" s="310" t="str">
        <f ca="1">price</f>
        <v/>
      </c>
      <c r="U2528" s="4"/>
      <c r="V2528" s="4"/>
      <c r="W2528" s="215" t="str">
        <f ca="1">comm_pd</f>
        <v/>
      </c>
      <c r="X2528" s="11"/>
      <c r="Z2528" s="223"/>
    </row>
    <row r="2529" spans="1:26" x14ac:dyDescent="0.25">
      <c r="A2529" s="6" t="str">
        <f ca="1">no.</f>
        <v/>
      </c>
      <c r="E2529" s="4" t="str">
        <f ca="1">position</f>
        <v/>
      </c>
      <c r="I2529" s="318"/>
      <c r="L2529" s="4"/>
      <c r="N2529" s="6"/>
      <c r="P2529" s="20"/>
      <c r="Q2529" s="5" t="str">
        <f ca="1">score</f>
        <v/>
      </c>
      <c r="R2529" s="7" t="str">
        <f ca="1">rescore_pd</f>
        <v/>
      </c>
      <c r="S2529" s="310" t="str">
        <f ca="1">price</f>
        <v/>
      </c>
      <c r="U2529" s="4"/>
      <c r="V2529" s="4"/>
      <c r="W2529" s="215" t="str">
        <f ca="1">comm_pd</f>
        <v/>
      </c>
      <c r="X2529" s="11"/>
      <c r="Z2529" s="223"/>
    </row>
    <row r="2530" spans="1:26" x14ac:dyDescent="0.25">
      <c r="A2530" s="6" t="str">
        <f ca="1">no.</f>
        <v/>
      </c>
      <c r="E2530" s="4" t="str">
        <f ca="1">position</f>
        <v/>
      </c>
      <c r="I2530" s="318"/>
      <c r="L2530" s="4"/>
      <c r="N2530" s="6"/>
      <c r="P2530" s="20"/>
      <c r="Q2530" s="5" t="str">
        <f ca="1">score</f>
        <v/>
      </c>
      <c r="R2530" s="7" t="str">
        <f ca="1">rescore_pd</f>
        <v/>
      </c>
      <c r="S2530" s="310" t="str">
        <f ca="1">price</f>
        <v/>
      </c>
      <c r="U2530" s="4"/>
      <c r="V2530" s="4"/>
      <c r="W2530" s="215" t="str">
        <f ca="1">comm_pd</f>
        <v/>
      </c>
      <c r="X2530" s="11"/>
      <c r="Z2530" s="223"/>
    </row>
    <row r="2531" spans="1:26" x14ac:dyDescent="0.25">
      <c r="A2531" s="6" t="str">
        <f ca="1">no.</f>
        <v/>
      </c>
      <c r="E2531" s="4" t="str">
        <f ca="1">position</f>
        <v/>
      </c>
      <c r="I2531" s="318"/>
      <c r="L2531" s="4"/>
      <c r="N2531" s="6"/>
      <c r="P2531" s="20"/>
      <c r="Q2531" s="5" t="str">
        <f ca="1">score</f>
        <v/>
      </c>
      <c r="R2531" s="7" t="str">
        <f ca="1">rescore_pd</f>
        <v/>
      </c>
      <c r="S2531" s="310" t="str">
        <f ca="1">price</f>
        <v/>
      </c>
      <c r="U2531" s="4"/>
      <c r="V2531" s="4"/>
      <c r="W2531" s="215" t="str">
        <f ca="1">comm_pd</f>
        <v/>
      </c>
      <c r="X2531" s="11"/>
      <c r="Z2531" s="223"/>
    </row>
    <row r="2532" spans="1:26" x14ac:dyDescent="0.25">
      <c r="A2532" s="6" t="str">
        <f ca="1">no.</f>
        <v/>
      </c>
      <c r="E2532" s="4" t="str">
        <f ca="1">position</f>
        <v/>
      </c>
      <c r="I2532" s="318"/>
      <c r="L2532" s="4"/>
      <c r="N2532" s="6"/>
      <c r="P2532" s="20"/>
      <c r="Q2532" s="5" t="str">
        <f ca="1">score</f>
        <v/>
      </c>
      <c r="R2532" s="7" t="str">
        <f ca="1">rescore_pd</f>
        <v/>
      </c>
      <c r="S2532" s="310" t="str">
        <f ca="1">price</f>
        <v/>
      </c>
      <c r="U2532" s="4"/>
      <c r="V2532" s="4"/>
      <c r="W2532" s="215" t="str">
        <f ca="1">comm_pd</f>
        <v/>
      </c>
      <c r="X2532" s="11"/>
      <c r="Z2532" s="223"/>
    </row>
    <row r="2533" spans="1:26" x14ac:dyDescent="0.25">
      <c r="A2533" s="6" t="str">
        <f ca="1">no.</f>
        <v/>
      </c>
      <c r="E2533" s="4" t="str">
        <f ca="1">position</f>
        <v/>
      </c>
      <c r="I2533" s="318"/>
      <c r="L2533" s="4"/>
      <c r="N2533" s="6"/>
      <c r="P2533" s="20"/>
      <c r="Q2533" s="5" t="str">
        <f ca="1">score</f>
        <v/>
      </c>
      <c r="R2533" s="7" t="str">
        <f ca="1">rescore_pd</f>
        <v/>
      </c>
      <c r="S2533" s="310" t="str">
        <f ca="1">price</f>
        <v/>
      </c>
      <c r="U2533" s="4"/>
      <c r="V2533" s="4"/>
      <c r="W2533" s="215" t="str">
        <f ca="1">comm_pd</f>
        <v/>
      </c>
      <c r="X2533" s="11"/>
      <c r="Z2533" s="223"/>
    </row>
    <row r="2534" spans="1:26" x14ac:dyDescent="0.25">
      <c r="A2534" s="6" t="str">
        <f ca="1">no.</f>
        <v/>
      </c>
      <c r="E2534" s="4" t="str">
        <f ca="1">position</f>
        <v/>
      </c>
      <c r="I2534" s="318"/>
      <c r="L2534" s="4"/>
      <c r="N2534" s="6"/>
      <c r="P2534" s="20"/>
      <c r="Q2534" s="5" t="str">
        <f ca="1">score</f>
        <v/>
      </c>
      <c r="R2534" s="7" t="str">
        <f ca="1">rescore_pd</f>
        <v/>
      </c>
      <c r="S2534" s="310" t="str">
        <f ca="1">price</f>
        <v/>
      </c>
      <c r="U2534" s="4"/>
      <c r="V2534" s="4"/>
      <c r="W2534" s="215" t="str">
        <f ca="1">comm_pd</f>
        <v/>
      </c>
      <c r="X2534" s="11"/>
      <c r="Z2534" s="223"/>
    </row>
    <row r="2535" spans="1:26" x14ac:dyDescent="0.25">
      <c r="A2535" s="6" t="str">
        <f ca="1">no.</f>
        <v/>
      </c>
      <c r="E2535" s="4" t="str">
        <f ca="1">position</f>
        <v/>
      </c>
      <c r="I2535" s="318"/>
      <c r="L2535" s="4"/>
      <c r="N2535" s="6"/>
      <c r="P2535" s="20"/>
      <c r="Q2535" s="5" t="str">
        <f ca="1">score</f>
        <v/>
      </c>
      <c r="R2535" s="7" t="str">
        <f ca="1">rescore_pd</f>
        <v/>
      </c>
      <c r="S2535" s="310" t="str">
        <f ca="1">price</f>
        <v/>
      </c>
      <c r="U2535" s="4"/>
      <c r="V2535" s="4"/>
      <c r="W2535" s="215" t="str">
        <f ca="1">comm_pd</f>
        <v/>
      </c>
      <c r="X2535" s="11"/>
      <c r="Z2535" s="223"/>
    </row>
    <row r="2536" spans="1:26" x14ac:dyDescent="0.25">
      <c r="A2536" s="6" t="str">
        <f ca="1">no.</f>
        <v/>
      </c>
      <c r="E2536" s="4" t="str">
        <f ca="1">position</f>
        <v/>
      </c>
      <c r="I2536" s="318"/>
      <c r="L2536" s="4"/>
      <c r="N2536" s="6"/>
      <c r="P2536" s="20"/>
      <c r="Q2536" s="5" t="str">
        <f ca="1">score</f>
        <v/>
      </c>
      <c r="R2536" s="7" t="str">
        <f ca="1">rescore_pd</f>
        <v/>
      </c>
      <c r="S2536" s="310" t="str">
        <f ca="1">price</f>
        <v/>
      </c>
      <c r="U2536" s="4"/>
      <c r="V2536" s="4"/>
      <c r="W2536" s="215" t="str">
        <f ca="1">comm_pd</f>
        <v/>
      </c>
      <c r="X2536" s="11"/>
      <c r="Z2536" s="223"/>
    </row>
    <row r="2537" spans="1:26" x14ac:dyDescent="0.25">
      <c r="A2537" s="6" t="str">
        <f ca="1">no.</f>
        <v/>
      </c>
      <c r="E2537" s="4" t="str">
        <f ca="1">position</f>
        <v/>
      </c>
      <c r="I2537" s="318"/>
      <c r="L2537" s="4"/>
      <c r="N2537" s="6"/>
      <c r="P2537" s="20"/>
      <c r="Q2537" s="5" t="str">
        <f ca="1">score</f>
        <v/>
      </c>
      <c r="R2537" s="7" t="str">
        <f ca="1">rescore_pd</f>
        <v/>
      </c>
      <c r="S2537" s="310" t="str">
        <f ca="1">price</f>
        <v/>
      </c>
      <c r="U2537" s="4"/>
      <c r="V2537" s="4"/>
      <c r="W2537" s="215" t="str">
        <f ca="1">comm_pd</f>
        <v/>
      </c>
      <c r="X2537" s="11"/>
      <c r="Z2537" s="223"/>
    </row>
    <row r="2538" spans="1:26" x14ac:dyDescent="0.25">
      <c r="A2538" s="6" t="str">
        <f ca="1">no.</f>
        <v/>
      </c>
      <c r="E2538" s="4" t="str">
        <f ca="1">position</f>
        <v/>
      </c>
      <c r="I2538" s="318"/>
      <c r="L2538" s="4"/>
      <c r="N2538" s="6"/>
      <c r="P2538" s="20"/>
      <c r="Q2538" s="5" t="str">
        <f ca="1">score</f>
        <v/>
      </c>
      <c r="R2538" s="7" t="str">
        <f ca="1">rescore_pd</f>
        <v/>
      </c>
      <c r="S2538" s="310" t="str">
        <f ca="1">price</f>
        <v/>
      </c>
      <c r="U2538" s="4"/>
      <c r="V2538" s="4"/>
      <c r="W2538" s="215" t="str">
        <f ca="1">comm_pd</f>
        <v/>
      </c>
      <c r="X2538" s="11"/>
      <c r="Z2538" s="223"/>
    </row>
    <row r="2539" spans="1:26" x14ac:dyDescent="0.25">
      <c r="A2539" s="6" t="str">
        <f ca="1">no.</f>
        <v/>
      </c>
      <c r="E2539" s="4" t="str">
        <f ca="1">position</f>
        <v/>
      </c>
      <c r="I2539" s="318"/>
      <c r="L2539" s="4"/>
      <c r="N2539" s="6"/>
      <c r="P2539" s="20"/>
      <c r="Q2539" s="5" t="str">
        <f ca="1">score</f>
        <v/>
      </c>
      <c r="R2539" s="7" t="str">
        <f ca="1">rescore_pd</f>
        <v/>
      </c>
      <c r="S2539" s="310" t="str">
        <f ca="1">price</f>
        <v/>
      </c>
      <c r="U2539" s="4"/>
      <c r="V2539" s="4"/>
      <c r="W2539" s="215" t="str">
        <f ca="1">comm_pd</f>
        <v/>
      </c>
      <c r="X2539" s="11"/>
      <c r="Z2539" s="223"/>
    </row>
    <row r="2540" spans="1:26" x14ac:dyDescent="0.25">
      <c r="A2540" s="6" t="str">
        <f ca="1">no.</f>
        <v/>
      </c>
      <c r="E2540" s="4" t="str">
        <f ca="1">position</f>
        <v/>
      </c>
      <c r="I2540" s="318"/>
      <c r="L2540" s="4"/>
      <c r="N2540" s="6"/>
      <c r="P2540" s="20"/>
      <c r="Q2540" s="5" t="str">
        <f ca="1">score</f>
        <v/>
      </c>
      <c r="R2540" s="7" t="str">
        <f ca="1">rescore_pd</f>
        <v/>
      </c>
      <c r="S2540" s="310" t="str">
        <f ca="1">price</f>
        <v/>
      </c>
      <c r="U2540" s="4"/>
      <c r="V2540" s="4"/>
      <c r="W2540" s="215" t="str">
        <f ca="1">comm_pd</f>
        <v/>
      </c>
      <c r="X2540" s="11"/>
      <c r="Z2540" s="223"/>
    </row>
    <row r="2541" spans="1:26" x14ac:dyDescent="0.25">
      <c r="A2541" s="6" t="str">
        <f ca="1">no.</f>
        <v/>
      </c>
      <c r="E2541" s="4" t="str">
        <f ca="1">position</f>
        <v/>
      </c>
      <c r="I2541" s="318"/>
      <c r="L2541" s="4"/>
      <c r="N2541" s="6"/>
      <c r="P2541" s="20"/>
      <c r="Q2541" s="5" t="str">
        <f ca="1">score</f>
        <v/>
      </c>
      <c r="R2541" s="7" t="str">
        <f ca="1">rescore_pd</f>
        <v/>
      </c>
      <c r="S2541" s="310" t="str">
        <f ca="1">price</f>
        <v/>
      </c>
      <c r="U2541" s="4"/>
      <c r="V2541" s="4"/>
      <c r="W2541" s="215" t="str">
        <f ca="1">comm_pd</f>
        <v/>
      </c>
      <c r="X2541" s="11"/>
      <c r="Z2541" s="223"/>
    </row>
    <row r="2542" spans="1:26" x14ac:dyDescent="0.25">
      <c r="A2542" s="6" t="str">
        <f ca="1">no.</f>
        <v/>
      </c>
      <c r="E2542" s="4" t="str">
        <f ca="1">position</f>
        <v/>
      </c>
      <c r="I2542" s="318"/>
      <c r="L2542" s="4"/>
      <c r="N2542" s="6"/>
      <c r="P2542" s="20"/>
      <c r="Q2542" s="5" t="str">
        <f ca="1">score</f>
        <v/>
      </c>
      <c r="R2542" s="7" t="str">
        <f ca="1">rescore_pd</f>
        <v/>
      </c>
      <c r="S2542" s="310" t="str">
        <f ca="1">price</f>
        <v/>
      </c>
      <c r="U2542" s="4"/>
      <c r="V2542" s="4"/>
      <c r="W2542" s="215" t="str">
        <f ca="1">comm_pd</f>
        <v/>
      </c>
      <c r="X2542" s="11"/>
      <c r="Z2542" s="223"/>
    </row>
    <row r="2543" spans="1:26" x14ac:dyDescent="0.25">
      <c r="A2543" s="6" t="str">
        <f ca="1">no.</f>
        <v/>
      </c>
      <c r="E2543" s="4" t="str">
        <f ca="1">position</f>
        <v/>
      </c>
      <c r="I2543" s="318"/>
      <c r="L2543" s="4"/>
      <c r="N2543" s="6"/>
      <c r="P2543" s="20"/>
      <c r="Q2543" s="5" t="str">
        <f ca="1">score</f>
        <v/>
      </c>
      <c r="R2543" s="7" t="str">
        <f ca="1">rescore_pd</f>
        <v/>
      </c>
      <c r="S2543" s="310" t="str">
        <f ca="1">price</f>
        <v/>
      </c>
      <c r="U2543" s="4"/>
      <c r="V2543" s="4"/>
      <c r="W2543" s="215" t="str">
        <f ca="1">comm_pd</f>
        <v/>
      </c>
      <c r="X2543" s="11"/>
      <c r="Z2543" s="223"/>
    </row>
    <row r="2544" spans="1:26" x14ac:dyDescent="0.25">
      <c r="A2544" s="6" t="str">
        <f ca="1">no.</f>
        <v/>
      </c>
      <c r="E2544" s="4" t="str">
        <f ca="1">position</f>
        <v/>
      </c>
      <c r="I2544" s="318"/>
      <c r="L2544" s="4"/>
      <c r="N2544" s="6"/>
      <c r="P2544" s="20"/>
      <c r="Q2544" s="5" t="str">
        <f ca="1">score</f>
        <v/>
      </c>
      <c r="R2544" s="7" t="str">
        <f ca="1">rescore_pd</f>
        <v/>
      </c>
      <c r="S2544" s="310" t="str">
        <f ca="1">price</f>
        <v/>
      </c>
      <c r="U2544" s="4"/>
      <c r="V2544" s="4"/>
      <c r="W2544" s="215" t="str">
        <f ca="1">comm_pd</f>
        <v/>
      </c>
      <c r="X2544" s="11"/>
      <c r="Z2544" s="223"/>
    </row>
    <row r="2545" spans="1:26" x14ac:dyDescent="0.25">
      <c r="A2545" s="6" t="str">
        <f ca="1">no.</f>
        <v/>
      </c>
      <c r="E2545" s="4" t="str">
        <f ca="1">position</f>
        <v/>
      </c>
      <c r="I2545" s="318"/>
      <c r="L2545" s="4"/>
      <c r="N2545" s="6"/>
      <c r="P2545" s="20"/>
      <c r="Q2545" s="5" t="str">
        <f ca="1">score</f>
        <v/>
      </c>
      <c r="R2545" s="7" t="str">
        <f ca="1">rescore_pd</f>
        <v/>
      </c>
      <c r="S2545" s="310" t="str">
        <f ca="1">price</f>
        <v/>
      </c>
      <c r="U2545" s="4"/>
      <c r="V2545" s="4"/>
      <c r="W2545" s="215" t="str">
        <f ca="1">comm_pd</f>
        <v/>
      </c>
      <c r="X2545" s="11"/>
      <c r="Z2545" s="223"/>
    </row>
    <row r="2546" spans="1:26" x14ac:dyDescent="0.25">
      <c r="A2546" s="6" t="str">
        <f ca="1">no.</f>
        <v/>
      </c>
      <c r="E2546" s="4" t="str">
        <f ca="1">position</f>
        <v/>
      </c>
      <c r="I2546" s="318"/>
      <c r="L2546" s="4"/>
      <c r="N2546" s="6"/>
      <c r="P2546" s="20"/>
      <c r="Q2546" s="5" t="str">
        <f ca="1">score</f>
        <v/>
      </c>
      <c r="R2546" s="7" t="str">
        <f ca="1">rescore_pd</f>
        <v/>
      </c>
      <c r="S2546" s="310" t="str">
        <f ca="1">price</f>
        <v/>
      </c>
      <c r="U2546" s="4"/>
      <c r="V2546" s="4"/>
      <c r="W2546" s="215" t="str">
        <f ca="1">comm_pd</f>
        <v/>
      </c>
      <c r="X2546" s="11"/>
      <c r="Z2546" s="223"/>
    </row>
    <row r="2547" spans="1:26" x14ac:dyDescent="0.25">
      <c r="A2547" s="6" t="str">
        <f ca="1">no.</f>
        <v/>
      </c>
      <c r="E2547" s="4" t="str">
        <f ca="1">position</f>
        <v/>
      </c>
      <c r="I2547" s="318"/>
      <c r="L2547" s="4"/>
      <c r="N2547" s="6"/>
      <c r="P2547" s="20"/>
      <c r="Q2547" s="5" t="str">
        <f ca="1">score</f>
        <v/>
      </c>
      <c r="R2547" s="7" t="str">
        <f ca="1">rescore_pd</f>
        <v/>
      </c>
      <c r="S2547" s="310" t="str">
        <f ca="1">price</f>
        <v/>
      </c>
      <c r="U2547" s="4"/>
      <c r="V2547" s="4"/>
      <c r="W2547" s="215" t="str">
        <f ca="1">comm_pd</f>
        <v/>
      </c>
      <c r="X2547" s="11"/>
      <c r="Z2547" s="223"/>
    </row>
    <row r="2548" spans="1:26" x14ac:dyDescent="0.25">
      <c r="A2548" s="6" t="str">
        <f ca="1">no.</f>
        <v/>
      </c>
      <c r="E2548" s="4" t="str">
        <f ca="1">position</f>
        <v/>
      </c>
      <c r="I2548" s="318"/>
      <c r="L2548" s="4"/>
      <c r="N2548" s="6"/>
      <c r="P2548" s="20"/>
      <c r="Q2548" s="5" t="str">
        <f ca="1">score</f>
        <v/>
      </c>
      <c r="R2548" s="7" t="str">
        <f ca="1">rescore_pd</f>
        <v/>
      </c>
      <c r="S2548" s="310" t="str">
        <f ca="1">price</f>
        <v/>
      </c>
      <c r="U2548" s="4"/>
      <c r="V2548" s="4"/>
      <c r="W2548" s="215" t="str">
        <f ca="1">comm_pd</f>
        <v/>
      </c>
      <c r="X2548" s="11"/>
      <c r="Z2548" s="223"/>
    </row>
    <row r="2549" spans="1:26" x14ac:dyDescent="0.25">
      <c r="A2549" s="6" t="str">
        <f ca="1">no.</f>
        <v/>
      </c>
      <c r="E2549" s="4" t="str">
        <f ca="1">position</f>
        <v/>
      </c>
      <c r="I2549" s="318"/>
      <c r="L2549" s="4"/>
      <c r="N2549" s="6"/>
      <c r="P2549" s="20"/>
      <c r="Q2549" s="5" t="str">
        <f ca="1">score</f>
        <v/>
      </c>
      <c r="R2549" s="7" t="str">
        <f ca="1">rescore_pd</f>
        <v/>
      </c>
      <c r="S2549" s="310" t="str">
        <f ca="1">price</f>
        <v/>
      </c>
      <c r="U2549" s="4"/>
      <c r="V2549" s="4"/>
      <c r="W2549" s="215" t="str">
        <f ca="1">comm_pd</f>
        <v/>
      </c>
      <c r="X2549" s="11"/>
      <c r="Z2549" s="223"/>
    </row>
    <row r="2550" spans="1:26" x14ac:dyDescent="0.25">
      <c r="A2550" s="6" t="str">
        <f ca="1">no.</f>
        <v/>
      </c>
      <c r="E2550" s="4" t="str">
        <f ca="1">position</f>
        <v/>
      </c>
      <c r="I2550" s="318"/>
      <c r="L2550" s="4"/>
      <c r="N2550" s="6"/>
      <c r="P2550" s="20"/>
      <c r="Q2550" s="5" t="str">
        <f ca="1">score</f>
        <v/>
      </c>
      <c r="R2550" s="7" t="str">
        <f ca="1">rescore_pd</f>
        <v/>
      </c>
      <c r="S2550" s="310" t="str">
        <f ca="1">price</f>
        <v/>
      </c>
      <c r="U2550" s="4"/>
      <c r="V2550" s="4"/>
      <c r="W2550" s="215" t="str">
        <f ca="1">comm_pd</f>
        <v/>
      </c>
      <c r="X2550" s="11"/>
      <c r="Z2550" s="223"/>
    </row>
    <row r="2551" spans="1:26" x14ac:dyDescent="0.25">
      <c r="A2551" s="6" t="str">
        <f ca="1">no.</f>
        <v/>
      </c>
      <c r="E2551" s="4" t="str">
        <f ca="1">position</f>
        <v/>
      </c>
      <c r="I2551" s="318"/>
      <c r="L2551" s="4"/>
      <c r="N2551" s="6"/>
      <c r="P2551" s="20"/>
      <c r="Q2551" s="5" t="str">
        <f ca="1">score</f>
        <v/>
      </c>
      <c r="R2551" s="7" t="str">
        <f ca="1">rescore_pd</f>
        <v/>
      </c>
      <c r="S2551" s="310" t="str">
        <f ca="1">price</f>
        <v/>
      </c>
      <c r="U2551" s="4"/>
      <c r="V2551" s="4"/>
      <c r="W2551" s="215" t="str">
        <f ca="1">comm_pd</f>
        <v/>
      </c>
      <c r="X2551" s="11"/>
      <c r="Z2551" s="223"/>
    </row>
    <row r="2552" spans="1:26" x14ac:dyDescent="0.25">
      <c r="A2552" s="6" t="str">
        <f ca="1">no.</f>
        <v/>
      </c>
      <c r="E2552" s="4" t="str">
        <f ca="1">position</f>
        <v/>
      </c>
      <c r="I2552" s="318"/>
      <c r="L2552" s="4"/>
      <c r="N2552" s="6"/>
      <c r="P2552" s="20"/>
      <c r="Q2552" s="5" t="str">
        <f ca="1">score</f>
        <v/>
      </c>
      <c r="R2552" s="7" t="str">
        <f ca="1">rescore_pd</f>
        <v/>
      </c>
      <c r="S2552" s="310" t="str">
        <f ca="1">price</f>
        <v/>
      </c>
      <c r="U2552" s="4"/>
      <c r="V2552" s="4"/>
      <c r="W2552" s="215" t="str">
        <f ca="1">comm_pd</f>
        <v/>
      </c>
      <c r="X2552" s="11"/>
      <c r="Z2552" s="223"/>
    </row>
    <row r="2553" spans="1:26" x14ac:dyDescent="0.25">
      <c r="A2553" s="6" t="str">
        <f ca="1">no.</f>
        <v/>
      </c>
      <c r="E2553" s="4" t="str">
        <f ca="1">position</f>
        <v/>
      </c>
      <c r="I2553" s="318"/>
      <c r="L2553" s="4"/>
      <c r="N2553" s="6"/>
      <c r="P2553" s="20"/>
      <c r="Q2553" s="5" t="str">
        <f ca="1">score</f>
        <v/>
      </c>
      <c r="R2553" s="7" t="str">
        <f ca="1">rescore_pd</f>
        <v/>
      </c>
      <c r="S2553" s="310" t="str">
        <f ca="1">price</f>
        <v/>
      </c>
      <c r="U2553" s="4"/>
      <c r="V2553" s="4"/>
      <c r="W2553" s="215" t="str">
        <f ca="1">comm_pd</f>
        <v/>
      </c>
      <c r="X2553" s="11"/>
      <c r="Z2553" s="223"/>
    </row>
    <row r="2554" spans="1:26" x14ac:dyDescent="0.25">
      <c r="A2554" s="6" t="str">
        <f ca="1">no.</f>
        <v/>
      </c>
      <c r="E2554" s="4" t="str">
        <f ca="1">position</f>
        <v/>
      </c>
      <c r="I2554" s="318"/>
      <c r="L2554" s="4"/>
      <c r="N2554" s="6"/>
      <c r="P2554" s="20"/>
      <c r="Q2554" s="5" t="str">
        <f ca="1">score</f>
        <v/>
      </c>
      <c r="R2554" s="7" t="str">
        <f ca="1">rescore_pd</f>
        <v/>
      </c>
      <c r="S2554" s="310" t="str">
        <f ca="1">price</f>
        <v/>
      </c>
      <c r="U2554" s="4"/>
      <c r="V2554" s="4"/>
      <c r="W2554" s="215" t="str">
        <f ca="1">comm_pd</f>
        <v/>
      </c>
      <c r="X2554" s="11"/>
      <c r="Z2554" s="223"/>
    </row>
    <row r="2555" spans="1:26" x14ac:dyDescent="0.25">
      <c r="A2555" s="6" t="str">
        <f ca="1">no.</f>
        <v/>
      </c>
      <c r="E2555" s="4" t="str">
        <f ca="1">position</f>
        <v/>
      </c>
      <c r="I2555" s="318"/>
      <c r="L2555" s="4"/>
      <c r="N2555" s="6"/>
      <c r="P2555" s="20"/>
      <c r="Q2555" s="5" t="str">
        <f ca="1">score</f>
        <v/>
      </c>
      <c r="R2555" s="7" t="str">
        <f ca="1">rescore_pd</f>
        <v/>
      </c>
      <c r="S2555" s="310" t="str">
        <f ca="1">price</f>
        <v/>
      </c>
      <c r="U2555" s="4"/>
      <c r="V2555" s="4"/>
      <c r="W2555" s="215" t="str">
        <f ca="1">comm_pd</f>
        <v/>
      </c>
      <c r="X2555" s="11"/>
      <c r="Z2555" s="223"/>
    </row>
    <row r="2556" spans="1:26" x14ac:dyDescent="0.25">
      <c r="A2556" s="6" t="str">
        <f ca="1">no.</f>
        <v/>
      </c>
      <c r="E2556" s="4" t="str">
        <f ca="1">position</f>
        <v/>
      </c>
      <c r="I2556" s="318"/>
      <c r="L2556" s="4"/>
      <c r="N2556" s="6"/>
      <c r="P2556" s="20"/>
      <c r="Q2556" s="5" t="str">
        <f ca="1">score</f>
        <v/>
      </c>
      <c r="R2556" s="7" t="str">
        <f ca="1">rescore_pd</f>
        <v/>
      </c>
      <c r="S2556" s="310" t="str">
        <f ca="1">price</f>
        <v/>
      </c>
      <c r="U2556" s="4"/>
      <c r="V2556" s="4"/>
      <c r="W2556" s="215" t="str">
        <f ca="1">comm_pd</f>
        <v/>
      </c>
      <c r="X2556" s="11"/>
      <c r="Z2556" s="223"/>
    </row>
    <row r="2557" spans="1:26" x14ac:dyDescent="0.25">
      <c r="A2557" s="6" t="str">
        <f ca="1">no.</f>
        <v/>
      </c>
      <c r="E2557" s="4" t="str">
        <f ca="1">position</f>
        <v/>
      </c>
      <c r="I2557" s="318"/>
      <c r="L2557" s="4"/>
      <c r="N2557" s="6"/>
      <c r="P2557" s="20"/>
      <c r="Q2557" s="5" t="str">
        <f ca="1">score</f>
        <v/>
      </c>
      <c r="R2557" s="7" t="str">
        <f ca="1">rescore_pd</f>
        <v/>
      </c>
      <c r="S2557" s="310" t="str">
        <f ca="1">price</f>
        <v/>
      </c>
      <c r="U2557" s="4"/>
      <c r="V2557" s="4"/>
      <c r="W2557" s="215" t="str">
        <f ca="1">comm_pd</f>
        <v/>
      </c>
      <c r="X2557" s="11"/>
      <c r="Z2557" s="223"/>
    </row>
    <row r="2558" spans="1:26" x14ac:dyDescent="0.25">
      <c r="A2558" s="6" t="str">
        <f ca="1">no.</f>
        <v/>
      </c>
      <c r="E2558" s="4" t="str">
        <f ca="1">position</f>
        <v/>
      </c>
      <c r="I2558" s="318"/>
      <c r="L2558" s="4"/>
      <c r="N2558" s="6"/>
      <c r="P2558" s="20"/>
      <c r="Q2558" s="5" t="str">
        <f ca="1">score</f>
        <v/>
      </c>
      <c r="R2558" s="7" t="str">
        <f ca="1">rescore_pd</f>
        <v/>
      </c>
      <c r="S2558" s="310" t="str">
        <f ca="1">price</f>
        <v/>
      </c>
      <c r="U2558" s="4"/>
      <c r="V2558" s="4"/>
      <c r="W2558" s="215" t="str">
        <f ca="1">comm_pd</f>
        <v/>
      </c>
      <c r="X2558" s="11"/>
      <c r="Z2558" s="223"/>
    </row>
    <row r="2559" spans="1:26" x14ac:dyDescent="0.25">
      <c r="A2559" s="6" t="str">
        <f ca="1">no.</f>
        <v/>
      </c>
      <c r="E2559" s="4" t="str">
        <f ca="1">position</f>
        <v/>
      </c>
      <c r="I2559" s="318"/>
      <c r="L2559" s="4"/>
      <c r="N2559" s="6"/>
      <c r="P2559" s="20"/>
      <c r="Q2559" s="5" t="str">
        <f ca="1">score</f>
        <v/>
      </c>
      <c r="R2559" s="7" t="str">
        <f ca="1">rescore_pd</f>
        <v/>
      </c>
      <c r="S2559" s="310" t="str">
        <f ca="1">price</f>
        <v/>
      </c>
      <c r="U2559" s="4"/>
      <c r="V2559" s="4"/>
      <c r="W2559" s="215" t="str">
        <f ca="1">comm_pd</f>
        <v/>
      </c>
      <c r="X2559" s="11"/>
      <c r="Z2559" s="223"/>
    </row>
    <row r="2560" spans="1:26" x14ac:dyDescent="0.25">
      <c r="A2560" s="6" t="str">
        <f ca="1">no.</f>
        <v/>
      </c>
      <c r="E2560" s="4" t="str">
        <f ca="1">position</f>
        <v/>
      </c>
      <c r="I2560" s="318"/>
      <c r="L2560" s="4"/>
      <c r="N2560" s="6"/>
      <c r="P2560" s="20"/>
      <c r="Q2560" s="5" t="str">
        <f ca="1">score</f>
        <v/>
      </c>
      <c r="R2560" s="7" t="str">
        <f ca="1">rescore_pd</f>
        <v/>
      </c>
      <c r="S2560" s="310" t="str">
        <f ca="1">price</f>
        <v/>
      </c>
      <c r="U2560" s="4"/>
      <c r="V2560" s="4"/>
      <c r="W2560" s="215" t="str">
        <f ca="1">comm_pd</f>
        <v/>
      </c>
      <c r="X2560" s="11"/>
      <c r="Z2560" s="223"/>
    </row>
    <row r="2561" spans="1:26" x14ac:dyDescent="0.25">
      <c r="A2561" s="6" t="str">
        <f ca="1">no.</f>
        <v/>
      </c>
      <c r="E2561" s="4" t="str">
        <f ca="1">position</f>
        <v/>
      </c>
      <c r="I2561" s="318"/>
      <c r="L2561" s="4"/>
      <c r="N2561" s="6"/>
      <c r="P2561" s="20"/>
      <c r="Q2561" s="5" t="str">
        <f ca="1">score</f>
        <v/>
      </c>
      <c r="R2561" s="7" t="str">
        <f ca="1">rescore_pd</f>
        <v/>
      </c>
      <c r="S2561" s="310" t="str">
        <f ca="1">price</f>
        <v/>
      </c>
      <c r="U2561" s="4"/>
      <c r="V2561" s="4"/>
      <c r="W2561" s="215" t="str">
        <f ca="1">comm_pd</f>
        <v/>
      </c>
      <c r="X2561" s="11"/>
      <c r="Z2561" s="223"/>
    </row>
    <row r="2562" spans="1:26" x14ac:dyDescent="0.25">
      <c r="A2562" s="6" t="str">
        <f ca="1">no.</f>
        <v/>
      </c>
      <c r="E2562" s="4" t="str">
        <f ca="1">position</f>
        <v/>
      </c>
      <c r="I2562" s="318"/>
      <c r="L2562" s="4"/>
      <c r="N2562" s="6"/>
      <c r="P2562" s="20"/>
      <c r="Q2562" s="5" t="str">
        <f ca="1">score</f>
        <v/>
      </c>
      <c r="R2562" s="7" t="str">
        <f ca="1">rescore_pd</f>
        <v/>
      </c>
      <c r="S2562" s="310" t="str">
        <f ca="1">price</f>
        <v/>
      </c>
      <c r="U2562" s="4"/>
      <c r="V2562" s="4"/>
      <c r="W2562" s="215" t="str">
        <f ca="1">comm_pd</f>
        <v/>
      </c>
      <c r="X2562" s="11"/>
      <c r="Z2562" s="223"/>
    </row>
    <row r="2563" spans="1:26" x14ac:dyDescent="0.25">
      <c r="A2563" s="6" t="str">
        <f ca="1">no.</f>
        <v/>
      </c>
      <c r="E2563" s="4" t="str">
        <f ca="1">position</f>
        <v/>
      </c>
      <c r="I2563" s="318"/>
      <c r="L2563" s="4"/>
      <c r="N2563" s="6"/>
      <c r="P2563" s="20"/>
      <c r="Q2563" s="5" t="str">
        <f ca="1">score</f>
        <v/>
      </c>
      <c r="R2563" s="7" t="str">
        <f ca="1">rescore_pd</f>
        <v/>
      </c>
      <c r="S2563" s="310" t="str">
        <f ca="1">price</f>
        <v/>
      </c>
      <c r="U2563" s="4"/>
      <c r="V2563" s="4"/>
      <c r="W2563" s="215" t="str">
        <f ca="1">comm_pd</f>
        <v/>
      </c>
      <c r="X2563" s="11"/>
      <c r="Z2563" s="223"/>
    </row>
    <row r="2564" spans="1:26" x14ac:dyDescent="0.25">
      <c r="A2564" s="6" t="str">
        <f ca="1">no.</f>
        <v/>
      </c>
      <c r="E2564" s="4" t="str">
        <f ca="1">position</f>
        <v/>
      </c>
      <c r="I2564" s="318"/>
      <c r="L2564" s="4"/>
      <c r="N2564" s="6"/>
      <c r="P2564" s="20"/>
      <c r="Q2564" s="5" t="str">
        <f ca="1">score</f>
        <v/>
      </c>
      <c r="R2564" s="7" t="str">
        <f ca="1">rescore_pd</f>
        <v/>
      </c>
      <c r="S2564" s="310" t="str">
        <f ca="1">price</f>
        <v/>
      </c>
      <c r="U2564" s="4"/>
      <c r="V2564" s="4"/>
      <c r="W2564" s="215" t="str">
        <f ca="1">comm_pd</f>
        <v/>
      </c>
      <c r="X2564" s="11"/>
      <c r="Z2564" s="223"/>
    </row>
    <row r="2565" spans="1:26" x14ac:dyDescent="0.25">
      <c r="A2565" s="6" t="str">
        <f ca="1">no.</f>
        <v/>
      </c>
      <c r="E2565" s="4" t="str">
        <f ca="1">position</f>
        <v/>
      </c>
      <c r="I2565" s="318"/>
      <c r="L2565" s="4"/>
      <c r="N2565" s="6"/>
      <c r="P2565" s="20"/>
      <c r="Q2565" s="5" t="str">
        <f ca="1">score</f>
        <v/>
      </c>
      <c r="R2565" s="7" t="str">
        <f ca="1">rescore_pd</f>
        <v/>
      </c>
      <c r="S2565" s="310" t="str">
        <f ca="1">price</f>
        <v/>
      </c>
      <c r="U2565" s="4"/>
      <c r="V2565" s="4"/>
      <c r="W2565" s="215" t="str">
        <f ca="1">comm_pd</f>
        <v/>
      </c>
      <c r="X2565" s="11"/>
      <c r="Z2565" s="223"/>
    </row>
    <row r="2566" spans="1:26" x14ac:dyDescent="0.25">
      <c r="A2566" s="6" t="str">
        <f ca="1">no.</f>
        <v/>
      </c>
      <c r="E2566" s="4" t="str">
        <f ca="1">position</f>
        <v/>
      </c>
      <c r="I2566" s="318"/>
      <c r="L2566" s="4"/>
      <c r="N2566" s="6"/>
      <c r="P2566" s="20"/>
      <c r="Q2566" s="5" t="str">
        <f ca="1">score</f>
        <v/>
      </c>
      <c r="R2566" s="7" t="str">
        <f ca="1">rescore_pd</f>
        <v/>
      </c>
      <c r="S2566" s="310" t="str">
        <f ca="1">price</f>
        <v/>
      </c>
      <c r="U2566" s="4"/>
      <c r="V2566" s="4"/>
      <c r="W2566" s="215" t="str">
        <f ca="1">comm_pd</f>
        <v/>
      </c>
      <c r="X2566" s="11"/>
      <c r="Z2566" s="223"/>
    </row>
    <row r="2567" spans="1:26" x14ac:dyDescent="0.25">
      <c r="A2567" s="6" t="str">
        <f ca="1">no.</f>
        <v/>
      </c>
      <c r="E2567" s="4" t="str">
        <f ca="1">position</f>
        <v/>
      </c>
      <c r="I2567" s="318"/>
      <c r="L2567" s="4"/>
      <c r="N2567" s="6"/>
      <c r="P2567" s="20"/>
      <c r="Q2567" s="5" t="str">
        <f ca="1">score</f>
        <v/>
      </c>
      <c r="R2567" s="7" t="str">
        <f ca="1">rescore_pd</f>
        <v/>
      </c>
      <c r="S2567" s="310" t="str">
        <f ca="1">price</f>
        <v/>
      </c>
      <c r="U2567" s="4"/>
      <c r="V2567" s="4"/>
      <c r="W2567" s="215" t="str">
        <f ca="1">comm_pd</f>
        <v/>
      </c>
      <c r="X2567" s="11"/>
      <c r="Z2567" s="223"/>
    </row>
    <row r="2568" spans="1:26" x14ac:dyDescent="0.25">
      <c r="A2568" s="6" t="str">
        <f ca="1">no.</f>
        <v/>
      </c>
      <c r="E2568" s="4" t="str">
        <f ca="1">position</f>
        <v/>
      </c>
      <c r="I2568" s="318"/>
      <c r="L2568" s="4"/>
      <c r="N2568" s="6"/>
      <c r="P2568" s="20"/>
      <c r="Q2568" s="5" t="str">
        <f ca="1">score</f>
        <v/>
      </c>
      <c r="R2568" s="7" t="str">
        <f ca="1">rescore_pd</f>
        <v/>
      </c>
      <c r="S2568" s="310" t="str">
        <f ca="1">price</f>
        <v/>
      </c>
      <c r="U2568" s="4"/>
      <c r="V2568" s="4"/>
      <c r="W2568" s="215" t="str">
        <f ca="1">comm_pd</f>
        <v/>
      </c>
      <c r="X2568" s="11"/>
      <c r="Z2568" s="223"/>
    </row>
    <row r="2569" spans="1:26" x14ac:dyDescent="0.25">
      <c r="A2569" s="6" t="str">
        <f ca="1">no.</f>
        <v/>
      </c>
      <c r="E2569" s="4" t="str">
        <f ca="1">position</f>
        <v/>
      </c>
      <c r="I2569" s="318"/>
      <c r="L2569" s="4"/>
      <c r="N2569" s="6"/>
      <c r="P2569" s="20"/>
      <c r="Q2569" s="5" t="str">
        <f ca="1">score</f>
        <v/>
      </c>
      <c r="R2569" s="7" t="str">
        <f ca="1">rescore_pd</f>
        <v/>
      </c>
      <c r="S2569" s="310" t="str">
        <f ca="1">price</f>
        <v/>
      </c>
      <c r="U2569" s="4"/>
      <c r="V2569" s="4"/>
      <c r="W2569" s="215" t="str">
        <f ca="1">comm_pd</f>
        <v/>
      </c>
      <c r="X2569" s="11"/>
      <c r="Z2569" s="223"/>
    </row>
    <row r="2570" spans="1:26" x14ac:dyDescent="0.25">
      <c r="A2570" s="6" t="str">
        <f ca="1">no.</f>
        <v/>
      </c>
      <c r="E2570" s="4" t="str">
        <f ca="1">position</f>
        <v/>
      </c>
      <c r="I2570" s="318"/>
      <c r="L2570" s="4"/>
      <c r="N2570" s="6"/>
      <c r="P2570" s="20"/>
      <c r="Q2570" s="5" t="str">
        <f ca="1">score</f>
        <v/>
      </c>
      <c r="R2570" s="7" t="str">
        <f ca="1">rescore_pd</f>
        <v/>
      </c>
      <c r="S2570" s="310" t="str">
        <f ca="1">price</f>
        <v/>
      </c>
      <c r="U2570" s="4"/>
      <c r="V2570" s="4"/>
      <c r="W2570" s="215" t="str">
        <f ca="1">comm_pd</f>
        <v/>
      </c>
      <c r="X2570" s="11"/>
      <c r="Z2570" s="223"/>
    </row>
    <row r="2571" spans="1:26" x14ac:dyDescent="0.25">
      <c r="A2571" s="6" t="str">
        <f ca="1">no.</f>
        <v/>
      </c>
      <c r="E2571" s="4" t="str">
        <f ca="1">position</f>
        <v/>
      </c>
      <c r="I2571" s="318"/>
      <c r="L2571" s="4"/>
      <c r="N2571" s="6"/>
      <c r="P2571" s="20"/>
      <c r="Q2571" s="5" t="str">
        <f ca="1">score</f>
        <v/>
      </c>
      <c r="R2571" s="7" t="str">
        <f ca="1">rescore_pd</f>
        <v/>
      </c>
      <c r="S2571" s="310" t="str">
        <f ca="1">price</f>
        <v/>
      </c>
      <c r="U2571" s="4"/>
      <c r="V2571" s="4"/>
      <c r="W2571" s="215" t="str">
        <f ca="1">comm_pd</f>
        <v/>
      </c>
      <c r="X2571" s="11"/>
      <c r="Z2571" s="223"/>
    </row>
    <row r="2572" spans="1:26" x14ac:dyDescent="0.25">
      <c r="A2572" s="6" t="str">
        <f ca="1">no.</f>
        <v/>
      </c>
      <c r="E2572" s="4" t="str">
        <f ca="1">position</f>
        <v/>
      </c>
      <c r="I2572" s="318"/>
      <c r="L2572" s="4"/>
      <c r="N2572" s="6"/>
      <c r="P2572" s="20"/>
      <c r="Q2572" s="5" t="str">
        <f ca="1">score</f>
        <v/>
      </c>
      <c r="R2572" s="7" t="str">
        <f ca="1">rescore_pd</f>
        <v/>
      </c>
      <c r="S2572" s="310" t="str">
        <f ca="1">price</f>
        <v/>
      </c>
      <c r="U2572" s="4"/>
      <c r="V2572" s="4"/>
      <c r="W2572" s="215" t="str">
        <f ca="1">comm_pd</f>
        <v/>
      </c>
      <c r="X2572" s="11"/>
      <c r="Z2572" s="223"/>
    </row>
    <row r="2573" spans="1:26" x14ac:dyDescent="0.25">
      <c r="A2573" s="6" t="str">
        <f ca="1">no.</f>
        <v/>
      </c>
      <c r="E2573" s="4" t="str">
        <f ca="1">position</f>
        <v/>
      </c>
      <c r="I2573" s="318"/>
      <c r="L2573" s="4"/>
      <c r="N2573" s="6"/>
      <c r="P2573" s="20"/>
      <c r="Q2573" s="5" t="str">
        <f ca="1">score</f>
        <v/>
      </c>
      <c r="R2573" s="7" t="str">
        <f ca="1">rescore_pd</f>
        <v/>
      </c>
      <c r="S2573" s="310" t="str">
        <f ca="1">price</f>
        <v/>
      </c>
      <c r="U2573" s="4"/>
      <c r="V2573" s="4"/>
      <c r="W2573" s="215" t="str">
        <f ca="1">comm_pd</f>
        <v/>
      </c>
      <c r="X2573" s="11"/>
      <c r="Z2573" s="223"/>
    </row>
    <row r="2574" spans="1:26" x14ac:dyDescent="0.25">
      <c r="A2574" s="6" t="str">
        <f ca="1">no.</f>
        <v/>
      </c>
      <c r="E2574" s="4" t="str">
        <f ca="1">position</f>
        <v/>
      </c>
      <c r="I2574" s="318"/>
      <c r="L2574" s="4"/>
      <c r="N2574" s="6"/>
      <c r="P2574" s="20"/>
      <c r="Q2574" s="5" t="str">
        <f ca="1">score</f>
        <v/>
      </c>
      <c r="R2574" s="7" t="str">
        <f ca="1">rescore_pd</f>
        <v/>
      </c>
      <c r="S2574" s="310" t="str">
        <f ca="1">price</f>
        <v/>
      </c>
      <c r="U2574" s="4"/>
      <c r="V2574" s="4"/>
      <c r="W2574" s="215" t="str">
        <f ca="1">comm_pd</f>
        <v/>
      </c>
      <c r="X2574" s="11"/>
      <c r="Z2574" s="223"/>
    </row>
    <row r="2575" spans="1:26" x14ac:dyDescent="0.25">
      <c r="A2575" s="6" t="str">
        <f ca="1">no.</f>
        <v/>
      </c>
      <c r="E2575" s="4" t="str">
        <f ca="1">position</f>
        <v/>
      </c>
      <c r="I2575" s="318"/>
      <c r="L2575" s="4"/>
      <c r="N2575" s="6"/>
      <c r="P2575" s="20"/>
      <c r="Q2575" s="5" t="str">
        <f ca="1">score</f>
        <v/>
      </c>
      <c r="R2575" s="7" t="str">
        <f ca="1">rescore_pd</f>
        <v/>
      </c>
      <c r="S2575" s="310" t="str">
        <f ca="1">price</f>
        <v/>
      </c>
      <c r="U2575" s="4"/>
      <c r="V2575" s="4"/>
      <c r="W2575" s="215" t="str">
        <f ca="1">comm_pd</f>
        <v/>
      </c>
      <c r="X2575" s="11"/>
      <c r="Z2575" s="223"/>
    </row>
    <row r="2576" spans="1:26" x14ac:dyDescent="0.25">
      <c r="A2576" s="6" t="str">
        <f ca="1">no.</f>
        <v/>
      </c>
      <c r="E2576" s="4" t="str">
        <f ca="1">position</f>
        <v/>
      </c>
      <c r="I2576" s="318"/>
      <c r="L2576" s="4"/>
      <c r="N2576" s="6"/>
      <c r="P2576" s="20"/>
      <c r="Q2576" s="5" t="str">
        <f ca="1">score</f>
        <v/>
      </c>
      <c r="R2576" s="7" t="str">
        <f ca="1">rescore_pd</f>
        <v/>
      </c>
      <c r="S2576" s="310" t="str">
        <f ca="1">price</f>
        <v/>
      </c>
      <c r="U2576" s="4"/>
      <c r="V2576" s="4"/>
      <c r="W2576" s="215" t="str">
        <f ca="1">comm_pd</f>
        <v/>
      </c>
      <c r="X2576" s="11"/>
      <c r="Z2576" s="223"/>
    </row>
    <row r="2577" spans="1:26" x14ac:dyDescent="0.25">
      <c r="A2577" s="6" t="str">
        <f ca="1">no.</f>
        <v/>
      </c>
      <c r="E2577" s="4" t="str">
        <f ca="1">position</f>
        <v/>
      </c>
      <c r="I2577" s="318"/>
      <c r="L2577" s="4"/>
      <c r="N2577" s="6"/>
      <c r="P2577" s="20"/>
      <c r="Q2577" s="5" t="str">
        <f ca="1">score</f>
        <v/>
      </c>
      <c r="R2577" s="7" t="str">
        <f ca="1">rescore_pd</f>
        <v/>
      </c>
      <c r="S2577" s="310" t="str">
        <f ca="1">price</f>
        <v/>
      </c>
      <c r="U2577" s="4"/>
      <c r="V2577" s="4"/>
      <c r="W2577" s="215" t="str">
        <f ca="1">comm_pd</f>
        <v/>
      </c>
      <c r="X2577" s="11"/>
      <c r="Z2577" s="223"/>
    </row>
    <row r="2578" spans="1:26" x14ac:dyDescent="0.25">
      <c r="A2578" s="6" t="str">
        <f ca="1">no.</f>
        <v/>
      </c>
      <c r="E2578" s="4" t="str">
        <f ca="1">position</f>
        <v/>
      </c>
      <c r="I2578" s="318"/>
      <c r="L2578" s="4"/>
      <c r="N2578" s="6"/>
      <c r="P2578" s="20"/>
      <c r="Q2578" s="5" t="str">
        <f ca="1">score</f>
        <v/>
      </c>
      <c r="R2578" s="7" t="str">
        <f ca="1">rescore_pd</f>
        <v/>
      </c>
      <c r="S2578" s="310" t="str">
        <f ca="1">price</f>
        <v/>
      </c>
      <c r="U2578" s="4"/>
      <c r="V2578" s="4"/>
      <c r="W2578" s="215" t="str">
        <f ca="1">comm_pd</f>
        <v/>
      </c>
      <c r="X2578" s="11"/>
      <c r="Z2578" s="223"/>
    </row>
    <row r="2579" spans="1:26" x14ac:dyDescent="0.25">
      <c r="A2579" s="6" t="str">
        <f ca="1">no.</f>
        <v/>
      </c>
      <c r="E2579" s="4" t="str">
        <f ca="1">position</f>
        <v/>
      </c>
      <c r="I2579" s="318"/>
      <c r="L2579" s="4"/>
      <c r="N2579" s="6"/>
      <c r="P2579" s="20"/>
      <c r="Q2579" s="5" t="str">
        <f ca="1">score</f>
        <v/>
      </c>
      <c r="R2579" s="7" t="str">
        <f ca="1">rescore_pd</f>
        <v/>
      </c>
      <c r="S2579" s="310" t="str">
        <f ca="1">price</f>
        <v/>
      </c>
      <c r="U2579" s="4"/>
      <c r="V2579" s="4"/>
      <c r="W2579" s="215" t="str">
        <f ca="1">comm_pd</f>
        <v/>
      </c>
      <c r="X2579" s="11"/>
      <c r="Z2579" s="223"/>
    </row>
    <row r="2580" spans="1:26" x14ac:dyDescent="0.25">
      <c r="A2580" s="6" t="str">
        <f ca="1">no.</f>
        <v/>
      </c>
      <c r="E2580" s="4" t="str">
        <f ca="1">position</f>
        <v/>
      </c>
      <c r="I2580" s="318"/>
      <c r="L2580" s="4"/>
      <c r="N2580" s="6"/>
      <c r="P2580" s="20"/>
      <c r="Q2580" s="5" t="str">
        <f ca="1">score</f>
        <v/>
      </c>
      <c r="R2580" s="7" t="str">
        <f ca="1">rescore_pd</f>
        <v/>
      </c>
      <c r="S2580" s="310" t="str">
        <f ca="1">price</f>
        <v/>
      </c>
      <c r="U2580" s="4"/>
      <c r="V2580" s="4"/>
      <c r="W2580" s="215" t="str">
        <f ca="1">comm_pd</f>
        <v/>
      </c>
      <c r="X2580" s="11"/>
      <c r="Z2580" s="223"/>
    </row>
    <row r="2581" spans="1:26" x14ac:dyDescent="0.25">
      <c r="A2581" s="6" t="str">
        <f ca="1">no.</f>
        <v/>
      </c>
      <c r="E2581" s="4" t="str">
        <f ca="1">position</f>
        <v/>
      </c>
      <c r="I2581" s="318"/>
      <c r="L2581" s="4"/>
      <c r="N2581" s="6"/>
      <c r="P2581" s="20"/>
      <c r="Q2581" s="5" t="str">
        <f ca="1">score</f>
        <v/>
      </c>
      <c r="R2581" s="7" t="str">
        <f ca="1">rescore_pd</f>
        <v/>
      </c>
      <c r="S2581" s="310" t="str">
        <f ca="1">price</f>
        <v/>
      </c>
      <c r="U2581" s="4"/>
      <c r="V2581" s="4"/>
      <c r="W2581" s="215" t="str">
        <f ca="1">comm_pd</f>
        <v/>
      </c>
      <c r="X2581" s="11"/>
      <c r="Z2581" s="223"/>
    </row>
    <row r="2582" spans="1:26" x14ac:dyDescent="0.25">
      <c r="A2582" s="6" t="str">
        <f ca="1">no.</f>
        <v/>
      </c>
      <c r="E2582" s="4" t="str">
        <f ca="1">position</f>
        <v/>
      </c>
      <c r="I2582" s="318"/>
      <c r="L2582" s="4"/>
      <c r="N2582" s="6"/>
      <c r="P2582" s="20"/>
      <c r="Q2582" s="5" t="str">
        <f ca="1">score</f>
        <v/>
      </c>
      <c r="R2582" s="7" t="str">
        <f ca="1">rescore_pd</f>
        <v/>
      </c>
      <c r="S2582" s="310" t="str">
        <f ca="1">price</f>
        <v/>
      </c>
      <c r="U2582" s="4"/>
      <c r="V2582" s="4"/>
      <c r="W2582" s="215" t="str">
        <f ca="1">comm_pd</f>
        <v/>
      </c>
      <c r="X2582" s="11"/>
      <c r="Z2582" s="223"/>
    </row>
    <row r="2583" spans="1:26" x14ac:dyDescent="0.25">
      <c r="A2583" s="6" t="str">
        <f ca="1">no.</f>
        <v/>
      </c>
      <c r="E2583" s="4" t="str">
        <f ca="1">position</f>
        <v/>
      </c>
      <c r="I2583" s="318"/>
      <c r="L2583" s="4"/>
      <c r="N2583" s="6"/>
      <c r="P2583" s="20"/>
      <c r="Q2583" s="5" t="str">
        <f ca="1">score</f>
        <v/>
      </c>
      <c r="R2583" s="7" t="str">
        <f ca="1">rescore_pd</f>
        <v/>
      </c>
      <c r="S2583" s="310" t="str">
        <f ca="1">price</f>
        <v/>
      </c>
      <c r="U2583" s="4"/>
      <c r="V2583" s="4"/>
      <c r="W2583" s="215" t="str">
        <f ca="1">comm_pd</f>
        <v/>
      </c>
      <c r="X2583" s="11"/>
      <c r="Z2583" s="223"/>
    </row>
    <row r="2584" spans="1:26" x14ac:dyDescent="0.25">
      <c r="A2584" s="6" t="str">
        <f ca="1">no.</f>
        <v/>
      </c>
      <c r="E2584" s="4" t="str">
        <f ca="1">position</f>
        <v/>
      </c>
      <c r="I2584" s="318"/>
      <c r="L2584" s="4"/>
      <c r="N2584" s="6"/>
      <c r="P2584" s="20"/>
      <c r="Q2584" s="5" t="str">
        <f ca="1">score</f>
        <v/>
      </c>
      <c r="R2584" s="7" t="str">
        <f ca="1">rescore_pd</f>
        <v/>
      </c>
      <c r="S2584" s="310" t="str">
        <f ca="1">price</f>
        <v/>
      </c>
      <c r="U2584" s="4"/>
      <c r="V2584" s="4"/>
      <c r="W2584" s="215" t="str">
        <f ca="1">comm_pd</f>
        <v/>
      </c>
      <c r="X2584" s="11"/>
      <c r="Z2584" s="223"/>
    </row>
    <row r="2585" spans="1:26" x14ac:dyDescent="0.25">
      <c r="A2585" s="6" t="str">
        <f ca="1">no.</f>
        <v/>
      </c>
      <c r="E2585" s="4" t="str">
        <f ca="1">position</f>
        <v/>
      </c>
      <c r="I2585" s="318"/>
      <c r="L2585" s="4"/>
      <c r="N2585" s="6"/>
      <c r="P2585" s="20"/>
      <c r="Q2585" s="5" t="str">
        <f ca="1">score</f>
        <v/>
      </c>
      <c r="R2585" s="7" t="str">
        <f ca="1">rescore_pd</f>
        <v/>
      </c>
      <c r="S2585" s="310" t="str">
        <f ca="1">price</f>
        <v/>
      </c>
      <c r="U2585" s="4"/>
      <c r="V2585" s="4"/>
      <c r="W2585" s="215" t="str">
        <f ca="1">comm_pd</f>
        <v/>
      </c>
      <c r="X2585" s="11"/>
      <c r="Z2585" s="223"/>
    </row>
    <row r="2586" spans="1:26" x14ac:dyDescent="0.25">
      <c r="A2586" s="6" t="str">
        <f ca="1">no.</f>
        <v/>
      </c>
      <c r="E2586" s="4" t="str">
        <f ca="1">position</f>
        <v/>
      </c>
      <c r="I2586" s="318"/>
      <c r="L2586" s="4"/>
      <c r="N2586" s="6"/>
      <c r="P2586" s="20"/>
      <c r="Q2586" s="5" t="str">
        <f ca="1">score</f>
        <v/>
      </c>
      <c r="R2586" s="7" t="str">
        <f ca="1">rescore_pd</f>
        <v/>
      </c>
      <c r="S2586" s="310" t="str">
        <f ca="1">price</f>
        <v/>
      </c>
      <c r="U2586" s="4"/>
      <c r="V2586" s="4"/>
      <c r="W2586" s="215" t="str">
        <f ca="1">comm_pd</f>
        <v/>
      </c>
      <c r="X2586" s="11"/>
      <c r="Z2586" s="223"/>
    </row>
    <row r="2587" spans="1:26" x14ac:dyDescent="0.25">
      <c r="A2587" s="6" t="str">
        <f ca="1">no.</f>
        <v/>
      </c>
      <c r="E2587" s="4" t="str">
        <f ca="1">position</f>
        <v/>
      </c>
      <c r="I2587" s="318"/>
      <c r="L2587" s="4"/>
      <c r="N2587" s="6"/>
      <c r="P2587" s="20"/>
      <c r="Q2587" s="5" t="str">
        <f ca="1">score</f>
        <v/>
      </c>
      <c r="R2587" s="7" t="str">
        <f ca="1">rescore_pd</f>
        <v/>
      </c>
      <c r="S2587" s="310" t="str">
        <f ca="1">price</f>
        <v/>
      </c>
      <c r="U2587" s="4"/>
      <c r="V2587" s="4"/>
      <c r="W2587" s="215" t="str">
        <f ca="1">comm_pd</f>
        <v/>
      </c>
      <c r="X2587" s="11"/>
      <c r="Z2587" s="223"/>
    </row>
    <row r="2588" spans="1:26" x14ac:dyDescent="0.25">
      <c r="A2588" s="6" t="str">
        <f ca="1">no.</f>
        <v/>
      </c>
      <c r="E2588" s="4" t="str">
        <f ca="1">position</f>
        <v/>
      </c>
      <c r="I2588" s="318"/>
      <c r="L2588" s="4"/>
      <c r="N2588" s="6"/>
      <c r="P2588" s="20"/>
      <c r="Q2588" s="5" t="str">
        <f ca="1">score</f>
        <v/>
      </c>
      <c r="R2588" s="7" t="str">
        <f ca="1">rescore_pd</f>
        <v/>
      </c>
      <c r="S2588" s="310" t="str">
        <f ca="1">price</f>
        <v/>
      </c>
      <c r="U2588" s="4"/>
      <c r="V2588" s="4"/>
      <c r="W2588" s="215" t="str">
        <f ca="1">comm_pd</f>
        <v/>
      </c>
      <c r="X2588" s="11"/>
      <c r="Z2588" s="223"/>
    </row>
    <row r="2589" spans="1:26" x14ac:dyDescent="0.25">
      <c r="A2589" s="6" t="str">
        <f ca="1">no.</f>
        <v/>
      </c>
      <c r="E2589" s="4" t="str">
        <f ca="1">position</f>
        <v/>
      </c>
      <c r="I2589" s="318"/>
      <c r="L2589" s="4"/>
      <c r="N2589" s="6"/>
      <c r="P2589" s="20"/>
      <c r="Q2589" s="5" t="str">
        <f ca="1">score</f>
        <v/>
      </c>
      <c r="R2589" s="7" t="str">
        <f ca="1">rescore_pd</f>
        <v/>
      </c>
      <c r="S2589" s="310" t="str">
        <f ca="1">price</f>
        <v/>
      </c>
      <c r="U2589" s="4"/>
      <c r="V2589" s="4"/>
      <c r="W2589" s="215" t="str">
        <f ca="1">comm_pd</f>
        <v/>
      </c>
      <c r="X2589" s="11"/>
      <c r="Z2589" s="223"/>
    </row>
    <row r="2590" spans="1:26" x14ac:dyDescent="0.25">
      <c r="A2590" s="6" t="str">
        <f ca="1">no.</f>
        <v/>
      </c>
      <c r="E2590" s="4" t="str">
        <f ca="1">position</f>
        <v/>
      </c>
      <c r="I2590" s="318"/>
      <c r="L2590" s="4"/>
      <c r="N2590" s="6"/>
      <c r="P2590" s="20"/>
      <c r="Q2590" s="5" t="str">
        <f ca="1">score</f>
        <v/>
      </c>
      <c r="R2590" s="7" t="str">
        <f ca="1">rescore_pd</f>
        <v/>
      </c>
      <c r="S2590" s="310" t="str">
        <f ca="1">price</f>
        <v/>
      </c>
      <c r="U2590" s="4"/>
      <c r="V2590" s="4"/>
      <c r="W2590" s="215" t="str">
        <f ca="1">comm_pd</f>
        <v/>
      </c>
      <c r="X2590" s="11"/>
      <c r="Z2590" s="223"/>
    </row>
    <row r="2591" spans="1:26" x14ac:dyDescent="0.25">
      <c r="A2591" s="6" t="str">
        <f ca="1">no.</f>
        <v/>
      </c>
      <c r="E2591" s="4" t="str">
        <f ca="1">position</f>
        <v/>
      </c>
      <c r="I2591" s="318"/>
      <c r="L2591" s="4"/>
      <c r="N2591" s="6"/>
      <c r="P2591" s="20"/>
      <c r="Q2591" s="5" t="str">
        <f ca="1">score</f>
        <v/>
      </c>
      <c r="R2591" s="7" t="str">
        <f ca="1">rescore_pd</f>
        <v/>
      </c>
      <c r="S2591" s="310" t="str">
        <f ca="1">price</f>
        <v/>
      </c>
      <c r="U2591" s="4"/>
      <c r="V2591" s="4"/>
      <c r="W2591" s="215" t="str">
        <f ca="1">comm_pd</f>
        <v/>
      </c>
      <c r="X2591" s="11"/>
      <c r="Z2591" s="223"/>
    </row>
    <row r="2592" spans="1:26" x14ac:dyDescent="0.25">
      <c r="A2592" s="6" t="str">
        <f ca="1">no.</f>
        <v/>
      </c>
      <c r="E2592" s="4" t="str">
        <f ca="1">position</f>
        <v/>
      </c>
      <c r="I2592" s="318"/>
      <c r="L2592" s="4"/>
      <c r="N2592" s="6"/>
      <c r="P2592" s="20"/>
      <c r="Q2592" s="5" t="str">
        <f ca="1">score</f>
        <v/>
      </c>
      <c r="R2592" s="7" t="str">
        <f ca="1">rescore_pd</f>
        <v/>
      </c>
      <c r="S2592" s="310" t="str">
        <f ca="1">price</f>
        <v/>
      </c>
      <c r="U2592" s="4"/>
      <c r="V2592" s="4"/>
      <c r="W2592" s="215" t="str">
        <f ca="1">comm_pd</f>
        <v/>
      </c>
      <c r="X2592" s="11"/>
      <c r="Z2592" s="223"/>
    </row>
    <row r="2593" spans="1:26" x14ac:dyDescent="0.25">
      <c r="A2593" s="6" t="str">
        <f ca="1">no.</f>
        <v/>
      </c>
      <c r="E2593" s="4" t="str">
        <f ca="1">position</f>
        <v/>
      </c>
      <c r="I2593" s="318"/>
      <c r="L2593" s="4"/>
      <c r="N2593" s="6"/>
      <c r="P2593" s="20"/>
      <c r="Q2593" s="5" t="str">
        <f ca="1">score</f>
        <v/>
      </c>
      <c r="R2593" s="7" t="str">
        <f ca="1">rescore_pd</f>
        <v/>
      </c>
      <c r="S2593" s="310" t="str">
        <f ca="1">price</f>
        <v/>
      </c>
      <c r="U2593" s="4"/>
      <c r="V2593" s="4"/>
      <c r="W2593" s="215" t="str">
        <f ca="1">comm_pd</f>
        <v/>
      </c>
      <c r="X2593" s="11"/>
      <c r="Z2593" s="223"/>
    </row>
    <row r="2594" spans="1:26" x14ac:dyDescent="0.25">
      <c r="A2594" s="6" t="str">
        <f ca="1">no.</f>
        <v/>
      </c>
      <c r="E2594" s="4" t="str">
        <f ca="1">position</f>
        <v/>
      </c>
      <c r="I2594" s="318"/>
      <c r="L2594" s="4"/>
      <c r="N2594" s="6"/>
      <c r="P2594" s="20"/>
      <c r="Q2594" s="5" t="str">
        <f ca="1">score</f>
        <v/>
      </c>
      <c r="R2594" s="7" t="str">
        <f ca="1">rescore_pd</f>
        <v/>
      </c>
      <c r="S2594" s="310" t="str">
        <f ca="1">price</f>
        <v/>
      </c>
      <c r="U2594" s="4"/>
      <c r="V2594" s="4"/>
      <c r="W2594" s="215" t="str">
        <f ca="1">comm_pd</f>
        <v/>
      </c>
      <c r="X2594" s="11"/>
      <c r="Z2594" s="223"/>
    </row>
    <row r="2595" spans="1:26" x14ac:dyDescent="0.25">
      <c r="A2595" s="6" t="str">
        <f ca="1">no.</f>
        <v/>
      </c>
      <c r="E2595" s="4" t="str">
        <f ca="1">position</f>
        <v/>
      </c>
      <c r="I2595" s="318"/>
      <c r="L2595" s="4"/>
      <c r="N2595" s="6"/>
      <c r="P2595" s="20"/>
      <c r="Q2595" s="5" t="str">
        <f ca="1">score</f>
        <v/>
      </c>
      <c r="R2595" s="7" t="str">
        <f ca="1">rescore_pd</f>
        <v/>
      </c>
      <c r="S2595" s="310" t="str">
        <f ca="1">price</f>
        <v/>
      </c>
      <c r="U2595" s="4"/>
      <c r="V2595" s="4"/>
      <c r="W2595" s="215" t="str">
        <f ca="1">comm_pd</f>
        <v/>
      </c>
      <c r="X2595" s="11"/>
      <c r="Z2595" s="223"/>
    </row>
    <row r="2596" spans="1:26" x14ac:dyDescent="0.25">
      <c r="A2596" s="6" t="str">
        <f ca="1">no.</f>
        <v/>
      </c>
      <c r="E2596" s="4" t="str">
        <f ca="1">position</f>
        <v/>
      </c>
      <c r="I2596" s="318"/>
      <c r="L2596" s="4"/>
      <c r="N2596" s="6"/>
      <c r="P2596" s="20"/>
      <c r="Q2596" s="5" t="str">
        <f ca="1">score</f>
        <v/>
      </c>
      <c r="R2596" s="7" t="str">
        <f ca="1">rescore_pd</f>
        <v/>
      </c>
      <c r="S2596" s="310" t="str">
        <f ca="1">price</f>
        <v/>
      </c>
      <c r="U2596" s="4"/>
      <c r="V2596" s="4"/>
      <c r="W2596" s="215" t="str">
        <f ca="1">comm_pd</f>
        <v/>
      </c>
      <c r="X2596" s="11"/>
      <c r="Z2596" s="223"/>
    </row>
    <row r="2597" spans="1:26" x14ac:dyDescent="0.25">
      <c r="A2597" s="6" t="str">
        <f ca="1">no.</f>
        <v/>
      </c>
      <c r="E2597" s="4" t="str">
        <f ca="1">position</f>
        <v/>
      </c>
      <c r="I2597" s="318"/>
      <c r="L2597" s="4"/>
      <c r="N2597" s="6"/>
      <c r="P2597" s="20"/>
      <c r="Q2597" s="5" t="str">
        <f ca="1">score</f>
        <v/>
      </c>
      <c r="R2597" s="7" t="str">
        <f ca="1">rescore_pd</f>
        <v/>
      </c>
      <c r="S2597" s="310" t="str">
        <f ca="1">price</f>
        <v/>
      </c>
      <c r="U2597" s="4"/>
      <c r="V2597" s="4"/>
      <c r="W2597" s="215" t="str">
        <f ca="1">comm_pd</f>
        <v/>
      </c>
      <c r="X2597" s="11"/>
      <c r="Z2597" s="223"/>
    </row>
    <row r="2598" spans="1:26" x14ac:dyDescent="0.25">
      <c r="A2598" s="6" t="str">
        <f ca="1">no.</f>
        <v/>
      </c>
      <c r="E2598" s="4" t="str">
        <f ca="1">position</f>
        <v/>
      </c>
      <c r="I2598" s="318"/>
      <c r="L2598" s="4"/>
      <c r="N2598" s="6"/>
      <c r="P2598" s="20"/>
      <c r="Q2598" s="5" t="str">
        <f ca="1">score</f>
        <v/>
      </c>
      <c r="R2598" s="7" t="str">
        <f ca="1">rescore_pd</f>
        <v/>
      </c>
      <c r="S2598" s="310" t="str">
        <f ca="1">price</f>
        <v/>
      </c>
      <c r="U2598" s="4"/>
      <c r="V2598" s="4"/>
      <c r="W2598" s="215" t="str">
        <f ca="1">comm_pd</f>
        <v/>
      </c>
      <c r="X2598" s="11"/>
      <c r="Z2598" s="223"/>
    </row>
    <row r="2599" spans="1:26" x14ac:dyDescent="0.25">
      <c r="A2599" s="6" t="str">
        <f ca="1">no.</f>
        <v/>
      </c>
      <c r="E2599" s="4" t="str">
        <f ca="1">position</f>
        <v/>
      </c>
      <c r="I2599" s="318"/>
      <c r="L2599" s="4"/>
      <c r="N2599" s="6"/>
      <c r="P2599" s="20"/>
      <c r="Q2599" s="5" t="str">
        <f ca="1">score</f>
        <v/>
      </c>
      <c r="R2599" s="7" t="str">
        <f ca="1">rescore_pd</f>
        <v/>
      </c>
      <c r="S2599" s="310" t="str">
        <f ca="1">price</f>
        <v/>
      </c>
      <c r="U2599" s="4"/>
      <c r="V2599" s="4"/>
      <c r="W2599" s="215" t="str">
        <f ca="1">comm_pd</f>
        <v/>
      </c>
      <c r="X2599" s="11"/>
      <c r="Z2599" s="223"/>
    </row>
    <row r="2600" spans="1:26" x14ac:dyDescent="0.25">
      <c r="A2600" s="6" t="str">
        <f ca="1">no.</f>
        <v/>
      </c>
      <c r="E2600" s="4" t="str">
        <f ca="1">position</f>
        <v/>
      </c>
      <c r="I2600" s="318"/>
      <c r="L2600" s="4"/>
      <c r="N2600" s="6"/>
      <c r="P2600" s="20"/>
      <c r="Q2600" s="5" t="str">
        <f ca="1">score</f>
        <v/>
      </c>
      <c r="R2600" s="7" t="str">
        <f ca="1">rescore_pd</f>
        <v/>
      </c>
      <c r="S2600" s="310" t="str">
        <f ca="1">price</f>
        <v/>
      </c>
      <c r="U2600" s="4"/>
      <c r="V2600" s="4"/>
      <c r="W2600" s="215" t="str">
        <f ca="1">comm_pd</f>
        <v/>
      </c>
      <c r="X2600" s="11"/>
      <c r="Z2600" s="223"/>
    </row>
    <row r="2601" spans="1:26" x14ac:dyDescent="0.25">
      <c r="A2601" s="6" t="str">
        <f ca="1">no.</f>
        <v/>
      </c>
      <c r="E2601" s="4" t="str">
        <f ca="1">position</f>
        <v/>
      </c>
      <c r="I2601" s="318"/>
      <c r="L2601" s="4"/>
      <c r="N2601" s="6"/>
      <c r="P2601" s="20"/>
      <c r="Q2601" s="5" t="str">
        <f ca="1">score</f>
        <v/>
      </c>
      <c r="R2601" s="7" t="str">
        <f ca="1">rescore_pd</f>
        <v/>
      </c>
      <c r="S2601" s="310" t="str">
        <f ca="1">price</f>
        <v/>
      </c>
      <c r="U2601" s="4"/>
      <c r="V2601" s="4"/>
      <c r="W2601" s="215" t="str">
        <f ca="1">comm_pd</f>
        <v/>
      </c>
      <c r="X2601" s="11"/>
      <c r="Z2601" s="223"/>
    </row>
    <row r="2602" spans="1:26" x14ac:dyDescent="0.25">
      <c r="A2602" s="6" t="str">
        <f ca="1">no.</f>
        <v/>
      </c>
      <c r="E2602" s="4" t="str">
        <f ca="1">position</f>
        <v/>
      </c>
      <c r="I2602" s="318"/>
      <c r="L2602" s="4"/>
      <c r="N2602" s="6"/>
      <c r="P2602" s="20"/>
      <c r="Q2602" s="5" t="str">
        <f ca="1">score</f>
        <v/>
      </c>
      <c r="R2602" s="7" t="str">
        <f ca="1">rescore_pd</f>
        <v/>
      </c>
      <c r="S2602" s="310" t="str">
        <f ca="1">price</f>
        <v/>
      </c>
      <c r="U2602" s="4"/>
      <c r="V2602" s="4"/>
      <c r="W2602" s="215" t="str">
        <f ca="1">comm_pd</f>
        <v/>
      </c>
      <c r="X2602" s="11"/>
      <c r="Z2602" s="223"/>
    </row>
    <row r="2603" spans="1:26" x14ac:dyDescent="0.25">
      <c r="A2603" s="6" t="str">
        <f ca="1">no.</f>
        <v/>
      </c>
      <c r="E2603" s="4" t="str">
        <f ca="1">position</f>
        <v/>
      </c>
      <c r="I2603" s="318"/>
      <c r="L2603" s="4"/>
      <c r="N2603" s="6"/>
      <c r="P2603" s="20"/>
      <c r="Q2603" s="5" t="str">
        <f ca="1">score</f>
        <v/>
      </c>
      <c r="R2603" s="7" t="str">
        <f ca="1">rescore_pd</f>
        <v/>
      </c>
      <c r="S2603" s="310" t="str">
        <f ca="1">price</f>
        <v/>
      </c>
      <c r="U2603" s="4"/>
      <c r="V2603" s="4"/>
      <c r="W2603" s="215" t="str">
        <f ca="1">comm_pd</f>
        <v/>
      </c>
      <c r="X2603" s="11"/>
      <c r="Z2603" s="223"/>
    </row>
    <row r="2604" spans="1:26" x14ac:dyDescent="0.25">
      <c r="A2604" s="6" t="str">
        <f ca="1">no.</f>
        <v/>
      </c>
      <c r="E2604" s="4" t="str">
        <f ca="1">position</f>
        <v/>
      </c>
      <c r="I2604" s="318"/>
      <c r="L2604" s="4"/>
      <c r="N2604" s="6"/>
      <c r="P2604" s="20"/>
      <c r="Q2604" s="5" t="str">
        <f ca="1">score</f>
        <v/>
      </c>
      <c r="R2604" s="7" t="str">
        <f ca="1">rescore_pd</f>
        <v/>
      </c>
      <c r="S2604" s="310" t="str">
        <f ca="1">price</f>
        <v/>
      </c>
      <c r="U2604" s="4"/>
      <c r="V2604" s="4"/>
      <c r="W2604" s="215" t="str">
        <f ca="1">comm_pd</f>
        <v/>
      </c>
      <c r="X2604" s="11"/>
      <c r="Z2604" s="223"/>
    </row>
    <row r="2605" spans="1:26" x14ac:dyDescent="0.25">
      <c r="A2605" s="6" t="str">
        <f ca="1">no.</f>
        <v/>
      </c>
      <c r="E2605" s="4" t="str">
        <f ca="1">position</f>
        <v/>
      </c>
      <c r="I2605" s="318"/>
      <c r="L2605" s="4"/>
      <c r="N2605" s="6"/>
      <c r="P2605" s="20"/>
      <c r="Q2605" s="5" t="str">
        <f ca="1">score</f>
        <v/>
      </c>
      <c r="R2605" s="7" t="str">
        <f ca="1">rescore_pd</f>
        <v/>
      </c>
      <c r="S2605" s="310" t="str">
        <f ca="1">price</f>
        <v/>
      </c>
      <c r="U2605" s="4"/>
      <c r="V2605" s="4"/>
      <c r="W2605" s="215" t="str">
        <f ca="1">comm_pd</f>
        <v/>
      </c>
      <c r="X2605" s="11"/>
      <c r="Z2605" s="223"/>
    </row>
    <row r="2606" spans="1:26" x14ac:dyDescent="0.25">
      <c r="A2606" s="6" t="str">
        <f ca="1">no.</f>
        <v/>
      </c>
      <c r="E2606" s="4" t="str">
        <f ca="1">position</f>
        <v/>
      </c>
      <c r="I2606" s="318"/>
      <c r="L2606" s="4"/>
      <c r="N2606" s="6"/>
      <c r="P2606" s="20"/>
      <c r="Q2606" s="5" t="str">
        <f ca="1">score</f>
        <v/>
      </c>
      <c r="R2606" s="7" t="str">
        <f ca="1">rescore_pd</f>
        <v/>
      </c>
      <c r="S2606" s="310" t="str">
        <f ca="1">price</f>
        <v/>
      </c>
      <c r="U2606" s="4"/>
      <c r="V2606" s="4"/>
      <c r="W2606" s="215" t="str">
        <f ca="1">comm_pd</f>
        <v/>
      </c>
      <c r="X2606" s="11"/>
      <c r="Z2606" s="223"/>
    </row>
    <row r="2607" spans="1:26" x14ac:dyDescent="0.25">
      <c r="A2607" s="6" t="str">
        <f ca="1">no.</f>
        <v/>
      </c>
      <c r="E2607" s="4" t="str">
        <f ca="1">position</f>
        <v/>
      </c>
      <c r="I2607" s="318"/>
      <c r="L2607" s="4"/>
      <c r="N2607" s="6"/>
      <c r="P2607" s="20"/>
      <c r="Q2607" s="5" t="str">
        <f ca="1">score</f>
        <v/>
      </c>
      <c r="R2607" s="7" t="str">
        <f ca="1">rescore_pd</f>
        <v/>
      </c>
      <c r="S2607" s="310" t="str">
        <f ca="1">price</f>
        <v/>
      </c>
      <c r="U2607" s="4"/>
      <c r="V2607" s="4"/>
      <c r="W2607" s="215" t="str">
        <f ca="1">comm_pd</f>
        <v/>
      </c>
      <c r="X2607" s="11"/>
      <c r="Z2607" s="223"/>
    </row>
    <row r="2608" spans="1:26" x14ac:dyDescent="0.25">
      <c r="A2608" s="6" t="str">
        <f ca="1">no.</f>
        <v/>
      </c>
      <c r="E2608" s="4" t="str">
        <f ca="1">position</f>
        <v/>
      </c>
      <c r="I2608" s="318"/>
      <c r="L2608" s="4"/>
      <c r="N2608" s="6"/>
      <c r="P2608" s="20"/>
      <c r="Q2608" s="5" t="str">
        <f ca="1">score</f>
        <v/>
      </c>
      <c r="R2608" s="7" t="str">
        <f ca="1">rescore_pd</f>
        <v/>
      </c>
      <c r="S2608" s="310" t="str">
        <f ca="1">price</f>
        <v/>
      </c>
      <c r="U2608" s="4"/>
      <c r="V2608" s="4"/>
      <c r="W2608" s="215" t="str">
        <f ca="1">comm_pd</f>
        <v/>
      </c>
      <c r="X2608" s="11"/>
      <c r="Z2608" s="223"/>
    </row>
    <row r="2609" spans="1:26" x14ac:dyDescent="0.25">
      <c r="A2609" s="6" t="str">
        <f ca="1">no.</f>
        <v/>
      </c>
      <c r="E2609" s="4" t="str">
        <f ca="1">position</f>
        <v/>
      </c>
      <c r="I2609" s="318"/>
      <c r="L2609" s="4"/>
      <c r="N2609" s="6"/>
      <c r="P2609" s="20"/>
      <c r="Q2609" s="5" t="str">
        <f ca="1">score</f>
        <v/>
      </c>
      <c r="R2609" s="7" t="str">
        <f ca="1">rescore_pd</f>
        <v/>
      </c>
      <c r="S2609" s="310" t="str">
        <f ca="1">price</f>
        <v/>
      </c>
      <c r="U2609" s="4"/>
      <c r="V2609" s="4"/>
      <c r="W2609" s="215" t="str">
        <f ca="1">comm_pd</f>
        <v/>
      </c>
      <c r="X2609" s="11"/>
      <c r="Z2609" s="223"/>
    </row>
    <row r="2610" spans="1:26" x14ac:dyDescent="0.25">
      <c r="A2610" s="6" t="str">
        <f ca="1">no.</f>
        <v/>
      </c>
      <c r="E2610" s="4" t="str">
        <f ca="1">position</f>
        <v/>
      </c>
      <c r="I2610" s="318"/>
      <c r="L2610" s="4"/>
      <c r="N2610" s="6"/>
      <c r="P2610" s="20"/>
      <c r="Q2610" s="5" t="str">
        <f ca="1">score</f>
        <v/>
      </c>
      <c r="R2610" s="7" t="str">
        <f ca="1">rescore_pd</f>
        <v/>
      </c>
      <c r="S2610" s="310" t="str">
        <f ca="1">price</f>
        <v/>
      </c>
      <c r="U2610" s="4"/>
      <c r="V2610" s="4"/>
      <c r="W2610" s="215" t="str">
        <f ca="1">comm_pd</f>
        <v/>
      </c>
      <c r="X2610" s="11"/>
      <c r="Z2610" s="223"/>
    </row>
    <row r="2611" spans="1:26" x14ac:dyDescent="0.25">
      <c r="A2611" s="6" t="str">
        <f ca="1">no.</f>
        <v/>
      </c>
      <c r="E2611" s="4" t="str">
        <f ca="1">position</f>
        <v/>
      </c>
      <c r="I2611" s="318"/>
      <c r="L2611" s="4"/>
      <c r="N2611" s="6"/>
      <c r="P2611" s="20"/>
      <c r="Q2611" s="5" t="str">
        <f ca="1">score</f>
        <v/>
      </c>
      <c r="R2611" s="7" t="str">
        <f ca="1">rescore_pd</f>
        <v/>
      </c>
      <c r="S2611" s="310" t="str">
        <f ca="1">price</f>
        <v/>
      </c>
      <c r="U2611" s="4"/>
      <c r="V2611" s="4"/>
      <c r="W2611" s="215" t="str">
        <f ca="1">comm_pd</f>
        <v/>
      </c>
      <c r="X2611" s="11"/>
      <c r="Z2611" s="223"/>
    </row>
    <row r="2612" spans="1:26" x14ac:dyDescent="0.25">
      <c r="A2612" s="6" t="str">
        <f ca="1">no.</f>
        <v/>
      </c>
      <c r="E2612" s="4" t="str">
        <f ca="1">position</f>
        <v/>
      </c>
      <c r="I2612" s="318"/>
      <c r="L2612" s="4"/>
      <c r="N2612" s="6"/>
      <c r="P2612" s="20"/>
      <c r="Q2612" s="5" t="str">
        <f ca="1">score</f>
        <v/>
      </c>
      <c r="R2612" s="7" t="str">
        <f ca="1">rescore_pd</f>
        <v/>
      </c>
      <c r="S2612" s="310" t="str">
        <f ca="1">price</f>
        <v/>
      </c>
      <c r="U2612" s="4"/>
      <c r="V2612" s="4"/>
      <c r="W2612" s="215" t="str">
        <f ca="1">comm_pd</f>
        <v/>
      </c>
      <c r="X2612" s="11"/>
      <c r="Z2612" s="223"/>
    </row>
    <row r="2613" spans="1:26" x14ac:dyDescent="0.25">
      <c r="A2613" s="6" t="str">
        <f ca="1">no.</f>
        <v/>
      </c>
      <c r="E2613" s="4" t="str">
        <f ca="1">position</f>
        <v/>
      </c>
      <c r="I2613" s="318"/>
      <c r="L2613" s="4"/>
      <c r="N2613" s="6"/>
      <c r="P2613" s="20"/>
      <c r="Q2613" s="5" t="str">
        <f ca="1">score</f>
        <v/>
      </c>
      <c r="R2613" s="7" t="str">
        <f ca="1">rescore_pd</f>
        <v/>
      </c>
      <c r="S2613" s="310" t="str">
        <f ca="1">price</f>
        <v/>
      </c>
      <c r="U2613" s="4"/>
      <c r="V2613" s="4"/>
      <c r="W2613" s="215" t="str">
        <f ca="1">comm_pd</f>
        <v/>
      </c>
      <c r="X2613" s="11"/>
      <c r="Z2613" s="223"/>
    </row>
    <row r="2614" spans="1:26" x14ac:dyDescent="0.25">
      <c r="A2614" s="6" t="str">
        <f ca="1">no.</f>
        <v/>
      </c>
      <c r="E2614" s="4" t="str">
        <f ca="1">position</f>
        <v/>
      </c>
      <c r="I2614" s="318"/>
      <c r="L2614" s="4"/>
      <c r="N2614" s="6"/>
      <c r="P2614" s="20"/>
      <c r="Q2614" s="5" t="str">
        <f ca="1">score</f>
        <v/>
      </c>
      <c r="R2614" s="7" t="str">
        <f ca="1">rescore_pd</f>
        <v/>
      </c>
      <c r="S2614" s="310" t="str">
        <f ca="1">price</f>
        <v/>
      </c>
      <c r="U2614" s="4"/>
      <c r="V2614" s="4"/>
      <c r="W2614" s="215" t="str">
        <f ca="1">comm_pd</f>
        <v/>
      </c>
      <c r="X2614" s="11"/>
      <c r="Z2614" s="223"/>
    </row>
    <row r="2615" spans="1:26" x14ac:dyDescent="0.25">
      <c r="A2615" s="6" t="str">
        <f ca="1">no.</f>
        <v/>
      </c>
      <c r="E2615" s="4" t="str">
        <f ca="1">position</f>
        <v/>
      </c>
      <c r="I2615" s="318"/>
      <c r="L2615" s="4"/>
      <c r="N2615" s="6"/>
      <c r="P2615" s="20"/>
      <c r="Q2615" s="5" t="str">
        <f ca="1">score</f>
        <v/>
      </c>
      <c r="R2615" s="7" t="str">
        <f ca="1">rescore_pd</f>
        <v/>
      </c>
      <c r="S2615" s="310" t="str">
        <f ca="1">price</f>
        <v/>
      </c>
      <c r="U2615" s="4"/>
      <c r="V2615" s="4"/>
      <c r="W2615" s="215" t="str">
        <f ca="1">comm_pd</f>
        <v/>
      </c>
      <c r="X2615" s="11"/>
      <c r="Z2615" s="223"/>
    </row>
    <row r="2616" spans="1:26" x14ac:dyDescent="0.25">
      <c r="A2616" s="6" t="str">
        <f ca="1">no.</f>
        <v/>
      </c>
      <c r="E2616" s="4" t="str">
        <f ca="1">position</f>
        <v/>
      </c>
      <c r="I2616" s="318"/>
      <c r="L2616" s="4"/>
      <c r="N2616" s="6"/>
      <c r="P2616" s="20"/>
      <c r="Q2616" s="5" t="str">
        <f ca="1">score</f>
        <v/>
      </c>
      <c r="R2616" s="7" t="str">
        <f ca="1">rescore_pd</f>
        <v/>
      </c>
      <c r="S2616" s="310" t="str">
        <f ca="1">price</f>
        <v/>
      </c>
      <c r="U2616" s="4"/>
      <c r="V2616" s="4"/>
      <c r="W2616" s="215" t="str">
        <f ca="1">comm_pd</f>
        <v/>
      </c>
      <c r="X2616" s="11"/>
      <c r="Z2616" s="223"/>
    </row>
    <row r="2617" spans="1:26" x14ac:dyDescent="0.25">
      <c r="A2617" s="6" t="str">
        <f ca="1">no.</f>
        <v/>
      </c>
      <c r="E2617" s="4" t="str">
        <f ca="1">position</f>
        <v/>
      </c>
      <c r="I2617" s="318"/>
      <c r="L2617" s="4"/>
      <c r="N2617" s="6"/>
      <c r="P2617" s="20"/>
      <c r="Q2617" s="5" t="str">
        <f ca="1">score</f>
        <v/>
      </c>
      <c r="R2617" s="7" t="str">
        <f ca="1">rescore_pd</f>
        <v/>
      </c>
      <c r="S2617" s="310" t="str">
        <f ca="1">price</f>
        <v/>
      </c>
      <c r="U2617" s="4"/>
      <c r="V2617" s="4"/>
      <c r="W2617" s="215" t="str">
        <f ca="1">comm_pd</f>
        <v/>
      </c>
      <c r="X2617" s="11"/>
      <c r="Z2617" s="223"/>
    </row>
    <row r="2618" spans="1:26" x14ac:dyDescent="0.25">
      <c r="A2618" s="6" t="str">
        <f ca="1">no.</f>
        <v/>
      </c>
      <c r="E2618" s="4" t="str">
        <f ca="1">position</f>
        <v/>
      </c>
      <c r="I2618" s="318"/>
      <c r="L2618" s="4"/>
      <c r="N2618" s="6"/>
      <c r="P2618" s="20"/>
      <c r="Q2618" s="5" t="str">
        <f ca="1">score</f>
        <v/>
      </c>
      <c r="R2618" s="7" t="str">
        <f ca="1">rescore_pd</f>
        <v/>
      </c>
      <c r="S2618" s="310" t="str">
        <f ca="1">price</f>
        <v/>
      </c>
      <c r="U2618" s="4"/>
      <c r="V2618" s="4"/>
      <c r="W2618" s="215" t="str">
        <f ca="1">comm_pd</f>
        <v/>
      </c>
      <c r="X2618" s="11"/>
      <c r="Z2618" s="223"/>
    </row>
    <row r="2619" spans="1:26" x14ac:dyDescent="0.25">
      <c r="A2619" s="6" t="str">
        <f ca="1">no.</f>
        <v/>
      </c>
      <c r="E2619" s="4" t="str">
        <f ca="1">position</f>
        <v/>
      </c>
      <c r="I2619" s="318"/>
      <c r="L2619" s="4"/>
      <c r="N2619" s="6"/>
      <c r="P2619" s="20"/>
      <c r="Q2619" s="5" t="str">
        <f ca="1">score</f>
        <v/>
      </c>
      <c r="R2619" s="7" t="str">
        <f ca="1">rescore_pd</f>
        <v/>
      </c>
      <c r="S2619" s="310" t="str">
        <f ca="1">price</f>
        <v/>
      </c>
      <c r="U2619" s="4"/>
      <c r="V2619" s="4"/>
      <c r="W2619" s="215" t="str">
        <f ca="1">comm_pd</f>
        <v/>
      </c>
      <c r="X2619" s="11"/>
      <c r="Z2619" s="223"/>
    </row>
    <row r="2620" spans="1:26" x14ac:dyDescent="0.25">
      <c r="A2620" s="6" t="str">
        <f ca="1">no.</f>
        <v/>
      </c>
      <c r="E2620" s="4" t="str">
        <f ca="1">position</f>
        <v/>
      </c>
      <c r="I2620" s="318"/>
      <c r="L2620" s="4"/>
      <c r="N2620" s="6"/>
      <c r="P2620" s="20"/>
      <c r="Q2620" s="5" t="str">
        <f ca="1">score</f>
        <v/>
      </c>
      <c r="R2620" s="7" t="str">
        <f ca="1">rescore_pd</f>
        <v/>
      </c>
      <c r="S2620" s="310" t="str">
        <f ca="1">price</f>
        <v/>
      </c>
      <c r="U2620" s="4"/>
      <c r="V2620" s="4"/>
      <c r="W2620" s="215" t="str">
        <f ca="1">comm_pd</f>
        <v/>
      </c>
      <c r="X2620" s="11"/>
      <c r="Z2620" s="223"/>
    </row>
    <row r="2621" spans="1:26" x14ac:dyDescent="0.25">
      <c r="A2621" s="6" t="str">
        <f ca="1">no.</f>
        <v/>
      </c>
      <c r="E2621" s="4" t="str">
        <f ca="1">position</f>
        <v/>
      </c>
      <c r="I2621" s="318"/>
      <c r="L2621" s="4"/>
      <c r="N2621" s="6"/>
      <c r="P2621" s="20"/>
      <c r="Q2621" s="5" t="str">
        <f ca="1">score</f>
        <v/>
      </c>
      <c r="R2621" s="7" t="str">
        <f ca="1">rescore_pd</f>
        <v/>
      </c>
      <c r="S2621" s="310" t="str">
        <f ca="1">price</f>
        <v/>
      </c>
      <c r="U2621" s="4"/>
      <c r="V2621" s="4"/>
      <c r="W2621" s="215" t="str">
        <f ca="1">comm_pd</f>
        <v/>
      </c>
      <c r="X2621" s="11"/>
      <c r="Z2621" s="223"/>
    </row>
    <row r="2622" spans="1:26" x14ac:dyDescent="0.25">
      <c r="A2622" s="6" t="str">
        <f ca="1">no.</f>
        <v/>
      </c>
      <c r="E2622" s="4" t="str">
        <f ca="1">position</f>
        <v/>
      </c>
      <c r="I2622" s="318"/>
      <c r="L2622" s="4"/>
      <c r="N2622" s="6"/>
      <c r="P2622" s="20"/>
      <c r="Q2622" s="5" t="str">
        <f ca="1">score</f>
        <v/>
      </c>
      <c r="R2622" s="7" t="str">
        <f ca="1">rescore_pd</f>
        <v/>
      </c>
      <c r="S2622" s="310" t="str">
        <f ca="1">price</f>
        <v/>
      </c>
      <c r="U2622" s="4"/>
      <c r="V2622" s="4"/>
      <c r="W2622" s="215" t="str">
        <f ca="1">comm_pd</f>
        <v/>
      </c>
      <c r="X2622" s="11"/>
      <c r="Z2622" s="223"/>
    </row>
    <row r="2623" spans="1:26" x14ac:dyDescent="0.25">
      <c r="A2623" s="6" t="str">
        <f ca="1">no.</f>
        <v/>
      </c>
      <c r="E2623" s="4" t="str">
        <f ca="1">position</f>
        <v/>
      </c>
      <c r="I2623" s="318"/>
      <c r="L2623" s="4"/>
      <c r="N2623" s="6"/>
      <c r="P2623" s="20"/>
      <c r="Q2623" s="5" t="str">
        <f ca="1">score</f>
        <v/>
      </c>
      <c r="R2623" s="7" t="str">
        <f ca="1">rescore_pd</f>
        <v/>
      </c>
      <c r="S2623" s="310" t="str">
        <f ca="1">price</f>
        <v/>
      </c>
      <c r="U2623" s="4"/>
      <c r="V2623" s="4"/>
      <c r="W2623" s="215" t="str">
        <f ca="1">comm_pd</f>
        <v/>
      </c>
      <c r="X2623" s="11"/>
      <c r="Z2623" s="223"/>
    </row>
    <row r="2624" spans="1:26" x14ac:dyDescent="0.25">
      <c r="A2624" s="6" t="str">
        <f ca="1">no.</f>
        <v/>
      </c>
      <c r="E2624" s="4" t="str">
        <f ca="1">position</f>
        <v/>
      </c>
      <c r="I2624" s="318"/>
      <c r="L2624" s="4"/>
      <c r="N2624" s="6"/>
      <c r="P2624" s="20"/>
      <c r="Q2624" s="5" t="str">
        <f ca="1">score</f>
        <v/>
      </c>
      <c r="R2624" s="7" t="str">
        <f ca="1">rescore_pd</f>
        <v/>
      </c>
      <c r="S2624" s="310" t="str">
        <f ca="1">price</f>
        <v/>
      </c>
      <c r="U2624" s="4"/>
      <c r="V2624" s="4"/>
      <c r="W2624" s="215" t="str">
        <f ca="1">comm_pd</f>
        <v/>
      </c>
      <c r="X2624" s="11"/>
      <c r="Z2624" s="223"/>
    </row>
    <row r="2625" spans="1:26" x14ac:dyDescent="0.25">
      <c r="A2625" s="6" t="str">
        <f ca="1">no.</f>
        <v/>
      </c>
      <c r="E2625" s="4" t="str">
        <f ca="1">position</f>
        <v/>
      </c>
      <c r="I2625" s="318"/>
      <c r="L2625" s="4"/>
      <c r="N2625" s="6"/>
      <c r="P2625" s="20"/>
      <c r="Q2625" s="5" t="str">
        <f ca="1">score</f>
        <v/>
      </c>
      <c r="R2625" s="7" t="str">
        <f ca="1">rescore_pd</f>
        <v/>
      </c>
      <c r="S2625" s="310" t="str">
        <f ca="1">price</f>
        <v/>
      </c>
      <c r="U2625" s="4"/>
      <c r="V2625" s="4"/>
      <c r="W2625" s="215" t="str">
        <f ca="1">comm_pd</f>
        <v/>
      </c>
      <c r="X2625" s="11"/>
      <c r="Z2625" s="223"/>
    </row>
    <row r="2626" spans="1:26" x14ac:dyDescent="0.25">
      <c r="A2626" s="6" t="str">
        <f ca="1">no.</f>
        <v/>
      </c>
      <c r="E2626" s="4" t="str">
        <f ca="1">position</f>
        <v/>
      </c>
      <c r="I2626" s="318"/>
      <c r="L2626" s="4"/>
      <c r="N2626" s="6"/>
      <c r="P2626" s="20"/>
      <c r="Q2626" s="5" t="str">
        <f ca="1">score</f>
        <v/>
      </c>
      <c r="R2626" s="7" t="str">
        <f ca="1">rescore_pd</f>
        <v/>
      </c>
      <c r="S2626" s="310" t="str">
        <f ca="1">price</f>
        <v/>
      </c>
      <c r="U2626" s="4"/>
      <c r="V2626" s="4"/>
      <c r="W2626" s="215" t="str">
        <f ca="1">comm_pd</f>
        <v/>
      </c>
      <c r="X2626" s="11"/>
      <c r="Z2626" s="223"/>
    </row>
    <row r="2627" spans="1:26" x14ac:dyDescent="0.25">
      <c r="A2627" s="6" t="str">
        <f ca="1">no.</f>
        <v/>
      </c>
      <c r="E2627" s="4" t="str">
        <f ca="1">position</f>
        <v/>
      </c>
      <c r="I2627" s="318"/>
      <c r="L2627" s="4"/>
      <c r="N2627" s="6"/>
      <c r="P2627" s="20"/>
      <c r="Q2627" s="5" t="str">
        <f ca="1">score</f>
        <v/>
      </c>
      <c r="R2627" s="7" t="str">
        <f ca="1">rescore_pd</f>
        <v/>
      </c>
      <c r="S2627" s="310" t="str">
        <f ca="1">price</f>
        <v/>
      </c>
      <c r="U2627" s="4"/>
      <c r="V2627" s="4"/>
      <c r="W2627" s="215" t="str">
        <f ca="1">comm_pd</f>
        <v/>
      </c>
      <c r="X2627" s="11"/>
      <c r="Z2627" s="223"/>
    </row>
    <row r="2628" spans="1:26" x14ac:dyDescent="0.25">
      <c r="A2628" s="6" t="str">
        <f ca="1">no.</f>
        <v/>
      </c>
      <c r="E2628" s="4" t="str">
        <f ca="1">position</f>
        <v/>
      </c>
      <c r="I2628" s="318"/>
      <c r="L2628" s="4"/>
      <c r="N2628" s="6"/>
      <c r="P2628" s="20"/>
      <c r="Q2628" s="5" t="str">
        <f ca="1">score</f>
        <v/>
      </c>
      <c r="R2628" s="7" t="str">
        <f ca="1">rescore_pd</f>
        <v/>
      </c>
      <c r="S2628" s="310" t="str">
        <f ca="1">price</f>
        <v/>
      </c>
      <c r="U2628" s="4"/>
      <c r="V2628" s="4"/>
      <c r="W2628" s="215" t="str">
        <f ca="1">comm_pd</f>
        <v/>
      </c>
      <c r="X2628" s="11"/>
      <c r="Z2628" s="223"/>
    </row>
    <row r="2629" spans="1:26" x14ac:dyDescent="0.25">
      <c r="A2629" s="6" t="str">
        <f ca="1">no.</f>
        <v/>
      </c>
      <c r="E2629" s="4" t="str">
        <f ca="1">position</f>
        <v/>
      </c>
      <c r="I2629" s="318"/>
      <c r="L2629" s="4"/>
      <c r="N2629" s="6"/>
      <c r="P2629" s="20"/>
      <c r="Q2629" s="5" t="str">
        <f ca="1">score</f>
        <v/>
      </c>
      <c r="R2629" s="7" t="str">
        <f ca="1">rescore_pd</f>
        <v/>
      </c>
      <c r="S2629" s="310" t="str">
        <f ca="1">price</f>
        <v/>
      </c>
      <c r="U2629" s="4"/>
      <c r="V2629" s="4"/>
      <c r="W2629" s="215" t="str">
        <f ca="1">comm_pd</f>
        <v/>
      </c>
      <c r="X2629" s="11"/>
      <c r="Z2629" s="223"/>
    </row>
    <row r="2630" spans="1:26" x14ac:dyDescent="0.25">
      <c r="A2630" s="6" t="str">
        <f ca="1">no.</f>
        <v/>
      </c>
      <c r="E2630" s="4" t="str">
        <f ca="1">position</f>
        <v/>
      </c>
      <c r="I2630" s="318"/>
      <c r="L2630" s="4"/>
      <c r="N2630" s="6"/>
      <c r="P2630" s="20"/>
      <c r="Q2630" s="5" t="str">
        <f ca="1">score</f>
        <v/>
      </c>
      <c r="R2630" s="7" t="str">
        <f ca="1">rescore_pd</f>
        <v/>
      </c>
      <c r="S2630" s="310" t="str">
        <f ca="1">price</f>
        <v/>
      </c>
      <c r="U2630" s="4"/>
      <c r="V2630" s="4"/>
      <c r="W2630" s="215" t="str">
        <f ca="1">comm_pd</f>
        <v/>
      </c>
      <c r="X2630" s="11"/>
      <c r="Z2630" s="223"/>
    </row>
    <row r="2631" spans="1:26" x14ac:dyDescent="0.25">
      <c r="A2631" s="6" t="str">
        <f ca="1">no.</f>
        <v/>
      </c>
      <c r="E2631" s="4" t="str">
        <f ca="1">position</f>
        <v/>
      </c>
      <c r="I2631" s="318"/>
      <c r="L2631" s="4"/>
      <c r="N2631" s="6"/>
      <c r="P2631" s="20"/>
      <c r="Q2631" s="5" t="str">
        <f ca="1">score</f>
        <v/>
      </c>
      <c r="R2631" s="7" t="str">
        <f ca="1">rescore_pd</f>
        <v/>
      </c>
      <c r="S2631" s="310" t="str">
        <f ca="1">price</f>
        <v/>
      </c>
      <c r="U2631" s="4"/>
      <c r="V2631" s="4"/>
      <c r="W2631" s="215" t="str">
        <f ca="1">comm_pd</f>
        <v/>
      </c>
      <c r="X2631" s="11"/>
      <c r="Z2631" s="223"/>
    </row>
    <row r="2632" spans="1:26" x14ac:dyDescent="0.25">
      <c r="A2632" s="6" t="str">
        <f ca="1">no.</f>
        <v/>
      </c>
      <c r="E2632" s="4" t="str">
        <f ca="1">position</f>
        <v/>
      </c>
      <c r="I2632" s="318"/>
      <c r="L2632" s="4"/>
      <c r="N2632" s="6"/>
      <c r="P2632" s="20"/>
      <c r="Q2632" s="5" t="str">
        <f ca="1">score</f>
        <v/>
      </c>
      <c r="R2632" s="7" t="str">
        <f ca="1">rescore_pd</f>
        <v/>
      </c>
      <c r="S2632" s="310" t="str">
        <f ca="1">price</f>
        <v/>
      </c>
      <c r="U2632" s="4"/>
      <c r="V2632" s="4"/>
      <c r="W2632" s="215" t="str">
        <f ca="1">comm_pd</f>
        <v/>
      </c>
      <c r="X2632" s="11"/>
      <c r="Z2632" s="223"/>
    </row>
    <row r="2633" spans="1:26" x14ac:dyDescent="0.25">
      <c r="A2633" s="6" t="str">
        <f ca="1">no.</f>
        <v/>
      </c>
      <c r="E2633" s="4" t="str">
        <f ca="1">position</f>
        <v/>
      </c>
      <c r="I2633" s="318"/>
      <c r="L2633" s="4"/>
      <c r="N2633" s="6"/>
      <c r="P2633" s="20"/>
      <c r="Q2633" s="5" t="str">
        <f ca="1">score</f>
        <v/>
      </c>
      <c r="R2633" s="7" t="str">
        <f ca="1">rescore_pd</f>
        <v/>
      </c>
      <c r="S2633" s="310" t="str">
        <f ca="1">price</f>
        <v/>
      </c>
      <c r="U2633" s="4"/>
      <c r="V2633" s="4"/>
      <c r="W2633" s="215" t="str">
        <f ca="1">comm_pd</f>
        <v/>
      </c>
      <c r="X2633" s="11"/>
      <c r="Z2633" s="223"/>
    </row>
    <row r="2634" spans="1:26" x14ac:dyDescent="0.25">
      <c r="A2634" s="6" t="str">
        <f ca="1">no.</f>
        <v/>
      </c>
      <c r="E2634" s="4" t="str">
        <f ca="1">position</f>
        <v/>
      </c>
      <c r="I2634" s="318"/>
      <c r="L2634" s="4"/>
      <c r="N2634" s="6"/>
      <c r="P2634" s="20"/>
      <c r="Q2634" s="5" t="str">
        <f ca="1">score</f>
        <v/>
      </c>
      <c r="R2634" s="7" t="str">
        <f ca="1">rescore_pd</f>
        <v/>
      </c>
      <c r="S2634" s="310" t="str">
        <f ca="1">price</f>
        <v/>
      </c>
      <c r="U2634" s="4"/>
      <c r="V2634" s="4"/>
      <c r="W2634" s="215" t="str">
        <f ca="1">comm_pd</f>
        <v/>
      </c>
      <c r="X2634" s="11"/>
      <c r="Z2634" s="223"/>
    </row>
    <row r="2635" spans="1:26" x14ac:dyDescent="0.25">
      <c r="A2635" s="6" t="str">
        <f ca="1">no.</f>
        <v/>
      </c>
      <c r="E2635" s="4" t="str">
        <f ca="1">position</f>
        <v/>
      </c>
      <c r="I2635" s="318"/>
      <c r="L2635" s="4"/>
      <c r="N2635" s="6"/>
      <c r="P2635" s="20"/>
      <c r="Q2635" s="5" t="str">
        <f ca="1">score</f>
        <v/>
      </c>
      <c r="R2635" s="7" t="str">
        <f ca="1">rescore_pd</f>
        <v/>
      </c>
      <c r="S2635" s="310" t="str">
        <f ca="1">price</f>
        <v/>
      </c>
      <c r="U2635" s="4"/>
      <c r="V2635" s="4"/>
      <c r="W2635" s="215" t="str">
        <f ca="1">comm_pd</f>
        <v/>
      </c>
      <c r="X2635" s="11"/>
      <c r="Z2635" s="223"/>
    </row>
    <row r="2636" spans="1:26" x14ac:dyDescent="0.25">
      <c r="A2636" s="6" t="str">
        <f ca="1">no.</f>
        <v/>
      </c>
      <c r="E2636" s="4" t="str">
        <f ca="1">position</f>
        <v/>
      </c>
      <c r="I2636" s="318"/>
      <c r="L2636" s="4"/>
      <c r="N2636" s="6"/>
      <c r="P2636" s="20"/>
      <c r="Q2636" s="5" t="str">
        <f ca="1">score</f>
        <v/>
      </c>
      <c r="R2636" s="7" t="str">
        <f ca="1">rescore_pd</f>
        <v/>
      </c>
      <c r="S2636" s="310" t="str">
        <f ca="1">price</f>
        <v/>
      </c>
      <c r="U2636" s="4"/>
      <c r="V2636" s="4"/>
      <c r="W2636" s="215" t="str">
        <f ca="1">comm_pd</f>
        <v/>
      </c>
      <c r="X2636" s="11"/>
      <c r="Z2636" s="223"/>
    </row>
    <row r="2637" spans="1:26" x14ac:dyDescent="0.25">
      <c r="A2637" s="6" t="str">
        <f ca="1">no.</f>
        <v/>
      </c>
      <c r="E2637" s="4" t="str">
        <f ca="1">position</f>
        <v/>
      </c>
      <c r="I2637" s="318"/>
      <c r="L2637" s="4"/>
      <c r="N2637" s="6"/>
      <c r="P2637" s="20"/>
      <c r="Q2637" s="5" t="str">
        <f ca="1">score</f>
        <v/>
      </c>
      <c r="R2637" s="7" t="str">
        <f ca="1">rescore_pd</f>
        <v/>
      </c>
      <c r="S2637" s="310" t="str">
        <f ca="1">price</f>
        <v/>
      </c>
      <c r="U2637" s="4"/>
      <c r="V2637" s="4"/>
      <c r="W2637" s="215" t="str">
        <f ca="1">comm_pd</f>
        <v/>
      </c>
      <c r="X2637" s="11"/>
      <c r="Z2637" s="223"/>
    </row>
    <row r="2638" spans="1:26" x14ac:dyDescent="0.25">
      <c r="A2638" s="6" t="str">
        <f ca="1">no.</f>
        <v/>
      </c>
      <c r="E2638" s="4" t="str">
        <f ca="1">position</f>
        <v/>
      </c>
      <c r="I2638" s="318"/>
      <c r="L2638" s="4"/>
      <c r="N2638" s="6"/>
      <c r="P2638" s="20"/>
      <c r="Q2638" s="5" t="str">
        <f ca="1">score</f>
        <v/>
      </c>
      <c r="R2638" s="7" t="str">
        <f ca="1">rescore_pd</f>
        <v/>
      </c>
      <c r="S2638" s="310" t="str">
        <f ca="1">price</f>
        <v/>
      </c>
      <c r="U2638" s="4"/>
      <c r="V2638" s="4"/>
      <c r="W2638" s="215" t="str">
        <f ca="1">comm_pd</f>
        <v/>
      </c>
      <c r="X2638" s="11"/>
      <c r="Z2638" s="223"/>
    </row>
    <row r="2639" spans="1:26" x14ac:dyDescent="0.25">
      <c r="A2639" s="6" t="str">
        <f ca="1">no.</f>
        <v/>
      </c>
      <c r="E2639" s="4" t="str">
        <f ca="1">position</f>
        <v/>
      </c>
      <c r="I2639" s="318"/>
      <c r="L2639" s="4"/>
      <c r="N2639" s="6"/>
      <c r="P2639" s="20"/>
      <c r="Q2639" s="5" t="str">
        <f ca="1">score</f>
        <v/>
      </c>
      <c r="R2639" s="7" t="str">
        <f ca="1">rescore_pd</f>
        <v/>
      </c>
      <c r="S2639" s="310" t="str">
        <f ca="1">price</f>
        <v/>
      </c>
      <c r="U2639" s="4"/>
      <c r="V2639" s="4"/>
      <c r="W2639" s="215" t="str">
        <f ca="1">comm_pd</f>
        <v/>
      </c>
      <c r="X2639" s="11"/>
      <c r="Z2639" s="223"/>
    </row>
    <row r="2640" spans="1:26" x14ac:dyDescent="0.25">
      <c r="A2640" s="6" t="str">
        <f ca="1">no.</f>
        <v/>
      </c>
      <c r="E2640" s="4" t="str">
        <f ca="1">position</f>
        <v/>
      </c>
      <c r="I2640" s="318"/>
      <c r="L2640" s="4"/>
      <c r="N2640" s="6"/>
      <c r="P2640" s="20"/>
      <c r="Q2640" s="5" t="str">
        <f ca="1">score</f>
        <v/>
      </c>
      <c r="R2640" s="7" t="str">
        <f ca="1">rescore_pd</f>
        <v/>
      </c>
      <c r="S2640" s="310" t="str">
        <f ca="1">price</f>
        <v/>
      </c>
      <c r="U2640" s="4"/>
      <c r="V2640" s="4"/>
      <c r="W2640" s="215" t="str">
        <f ca="1">comm_pd</f>
        <v/>
      </c>
      <c r="X2640" s="11"/>
      <c r="Z2640" s="223"/>
    </row>
    <row r="2641" spans="1:26" x14ac:dyDescent="0.25">
      <c r="A2641" s="6" t="str">
        <f ca="1">no.</f>
        <v/>
      </c>
      <c r="E2641" s="4" t="str">
        <f ca="1">position</f>
        <v/>
      </c>
      <c r="I2641" s="318"/>
      <c r="L2641" s="4"/>
      <c r="N2641" s="6"/>
      <c r="P2641" s="20"/>
      <c r="Q2641" s="5" t="str">
        <f ca="1">score</f>
        <v/>
      </c>
      <c r="R2641" s="7" t="str">
        <f ca="1">rescore_pd</f>
        <v/>
      </c>
      <c r="S2641" s="310" t="str">
        <f ca="1">price</f>
        <v/>
      </c>
      <c r="U2641" s="4"/>
      <c r="V2641" s="4"/>
      <c r="W2641" s="215" t="str">
        <f ca="1">comm_pd</f>
        <v/>
      </c>
      <c r="X2641" s="11"/>
      <c r="Z2641" s="223"/>
    </row>
    <row r="2642" spans="1:26" x14ac:dyDescent="0.25">
      <c r="A2642" s="6" t="str">
        <f ca="1">no.</f>
        <v/>
      </c>
      <c r="E2642" s="4" t="str">
        <f ca="1">position</f>
        <v/>
      </c>
      <c r="I2642" s="318"/>
      <c r="L2642" s="4"/>
      <c r="N2642" s="6"/>
      <c r="P2642" s="20"/>
      <c r="Q2642" s="5" t="str">
        <f ca="1">score</f>
        <v/>
      </c>
      <c r="R2642" s="7" t="str">
        <f ca="1">rescore_pd</f>
        <v/>
      </c>
      <c r="S2642" s="310" t="str">
        <f ca="1">price</f>
        <v/>
      </c>
      <c r="U2642" s="4"/>
      <c r="V2642" s="4"/>
      <c r="W2642" s="215" t="str">
        <f ca="1">comm_pd</f>
        <v/>
      </c>
      <c r="X2642" s="11"/>
      <c r="Z2642" s="223"/>
    </row>
    <row r="2643" spans="1:26" x14ac:dyDescent="0.25">
      <c r="A2643" s="6" t="str">
        <f ca="1">no.</f>
        <v/>
      </c>
      <c r="E2643" s="4" t="str">
        <f ca="1">position</f>
        <v/>
      </c>
      <c r="I2643" s="318"/>
      <c r="L2643" s="4"/>
      <c r="N2643" s="6"/>
      <c r="P2643" s="20"/>
      <c r="Q2643" s="5" t="str">
        <f ca="1">score</f>
        <v/>
      </c>
      <c r="R2643" s="7" t="str">
        <f ca="1">rescore_pd</f>
        <v/>
      </c>
      <c r="S2643" s="310" t="str">
        <f ca="1">price</f>
        <v/>
      </c>
      <c r="U2643" s="4"/>
      <c r="V2643" s="4"/>
      <c r="W2643" s="215" t="str">
        <f ca="1">comm_pd</f>
        <v/>
      </c>
      <c r="X2643" s="11"/>
      <c r="Z2643" s="223"/>
    </row>
    <row r="2644" spans="1:26" x14ac:dyDescent="0.25">
      <c r="A2644" s="6" t="str">
        <f ca="1">no.</f>
        <v/>
      </c>
      <c r="E2644" s="4" t="str">
        <f ca="1">position</f>
        <v/>
      </c>
      <c r="I2644" s="318"/>
      <c r="L2644" s="4"/>
      <c r="N2644" s="6"/>
      <c r="P2644" s="20"/>
      <c r="Q2644" s="5" t="str">
        <f ca="1">score</f>
        <v/>
      </c>
      <c r="R2644" s="7" t="str">
        <f ca="1">rescore_pd</f>
        <v/>
      </c>
      <c r="S2644" s="310" t="str">
        <f ca="1">price</f>
        <v/>
      </c>
      <c r="U2644" s="4"/>
      <c r="V2644" s="4"/>
      <c r="W2644" s="215" t="str">
        <f ca="1">comm_pd</f>
        <v/>
      </c>
      <c r="X2644" s="11"/>
      <c r="Z2644" s="223"/>
    </row>
    <row r="2645" spans="1:26" x14ac:dyDescent="0.25">
      <c r="A2645" s="6" t="str">
        <f ca="1">no.</f>
        <v/>
      </c>
      <c r="E2645" s="4" t="str">
        <f ca="1">position</f>
        <v/>
      </c>
      <c r="I2645" s="318"/>
      <c r="L2645" s="4"/>
      <c r="N2645" s="6"/>
      <c r="P2645" s="20"/>
      <c r="Q2645" s="5" t="str">
        <f ca="1">score</f>
        <v/>
      </c>
      <c r="R2645" s="7" t="str">
        <f ca="1">rescore_pd</f>
        <v/>
      </c>
      <c r="S2645" s="310" t="str">
        <f ca="1">price</f>
        <v/>
      </c>
      <c r="U2645" s="4"/>
      <c r="V2645" s="4"/>
      <c r="W2645" s="215" t="str">
        <f ca="1">comm_pd</f>
        <v/>
      </c>
      <c r="X2645" s="11"/>
      <c r="Z2645" s="223"/>
    </row>
    <row r="2646" spans="1:26" x14ac:dyDescent="0.25">
      <c r="A2646" s="6" t="str">
        <f ca="1">no.</f>
        <v/>
      </c>
      <c r="E2646" s="4" t="str">
        <f ca="1">position</f>
        <v/>
      </c>
      <c r="I2646" s="318"/>
      <c r="L2646" s="4"/>
      <c r="N2646" s="6"/>
      <c r="P2646" s="20"/>
      <c r="Q2646" s="5" t="str">
        <f ca="1">score</f>
        <v/>
      </c>
      <c r="R2646" s="7" t="str">
        <f ca="1">rescore_pd</f>
        <v/>
      </c>
      <c r="S2646" s="310" t="str">
        <f ca="1">price</f>
        <v/>
      </c>
      <c r="U2646" s="4"/>
      <c r="V2646" s="4"/>
      <c r="W2646" s="215" t="str">
        <f ca="1">comm_pd</f>
        <v/>
      </c>
      <c r="X2646" s="11"/>
      <c r="Z2646" s="223"/>
    </row>
    <row r="2647" spans="1:26" x14ac:dyDescent="0.25">
      <c r="A2647" s="6" t="str">
        <f ca="1">no.</f>
        <v/>
      </c>
      <c r="E2647" s="4" t="str">
        <f ca="1">position</f>
        <v/>
      </c>
      <c r="I2647" s="318"/>
      <c r="L2647" s="4"/>
      <c r="N2647" s="6"/>
      <c r="P2647" s="20"/>
      <c r="Q2647" s="5" t="str">
        <f ca="1">score</f>
        <v/>
      </c>
      <c r="R2647" s="7" t="str">
        <f ca="1">rescore_pd</f>
        <v/>
      </c>
      <c r="S2647" s="310" t="str">
        <f ca="1">price</f>
        <v/>
      </c>
      <c r="U2647" s="4"/>
      <c r="V2647" s="4"/>
      <c r="W2647" s="215" t="str">
        <f ca="1">comm_pd</f>
        <v/>
      </c>
      <c r="X2647" s="11"/>
      <c r="Z2647" s="223"/>
    </row>
    <row r="2648" spans="1:26" x14ac:dyDescent="0.25">
      <c r="A2648" s="6" t="str">
        <f ca="1">no.</f>
        <v/>
      </c>
      <c r="E2648" s="4" t="str">
        <f ca="1">position</f>
        <v/>
      </c>
      <c r="I2648" s="318"/>
      <c r="L2648" s="4"/>
      <c r="N2648" s="6"/>
      <c r="P2648" s="20"/>
      <c r="Q2648" s="5" t="str">
        <f ca="1">score</f>
        <v/>
      </c>
      <c r="R2648" s="7" t="str">
        <f ca="1">rescore_pd</f>
        <v/>
      </c>
      <c r="S2648" s="310" t="str">
        <f ca="1">price</f>
        <v/>
      </c>
      <c r="U2648" s="4"/>
      <c r="V2648" s="4"/>
      <c r="W2648" s="215" t="str">
        <f ca="1">comm_pd</f>
        <v/>
      </c>
      <c r="X2648" s="11"/>
      <c r="Z2648" s="223"/>
    </row>
    <row r="2649" spans="1:26" x14ac:dyDescent="0.25">
      <c r="A2649" s="6" t="str">
        <f ca="1">no.</f>
        <v/>
      </c>
      <c r="E2649" s="4" t="str">
        <f ca="1">position</f>
        <v/>
      </c>
      <c r="I2649" s="318"/>
      <c r="L2649" s="4"/>
      <c r="N2649" s="6"/>
      <c r="P2649" s="20"/>
      <c r="Q2649" s="5" t="str">
        <f ca="1">score</f>
        <v/>
      </c>
      <c r="R2649" s="7" t="str">
        <f ca="1">rescore_pd</f>
        <v/>
      </c>
      <c r="S2649" s="310" t="str">
        <f ca="1">price</f>
        <v/>
      </c>
      <c r="U2649" s="4"/>
      <c r="V2649" s="4"/>
      <c r="W2649" s="215" t="str">
        <f ca="1">comm_pd</f>
        <v/>
      </c>
      <c r="X2649" s="11"/>
      <c r="Z2649" s="223"/>
    </row>
    <row r="2650" spans="1:26" x14ac:dyDescent="0.25">
      <c r="A2650" s="6" t="str">
        <f ca="1">no.</f>
        <v/>
      </c>
      <c r="E2650" s="4" t="str">
        <f ca="1">position</f>
        <v/>
      </c>
      <c r="I2650" s="318"/>
      <c r="L2650" s="4"/>
      <c r="N2650" s="6"/>
      <c r="P2650" s="20"/>
      <c r="Q2650" s="5" t="str">
        <f ca="1">score</f>
        <v/>
      </c>
      <c r="R2650" s="7" t="str">
        <f ca="1">rescore_pd</f>
        <v/>
      </c>
      <c r="S2650" s="310" t="str">
        <f ca="1">price</f>
        <v/>
      </c>
      <c r="U2650" s="4"/>
      <c r="V2650" s="4"/>
      <c r="W2650" s="215" t="str">
        <f ca="1">comm_pd</f>
        <v/>
      </c>
      <c r="X2650" s="11"/>
      <c r="Z2650" s="223"/>
    </row>
    <row r="2651" spans="1:26" x14ac:dyDescent="0.25">
      <c r="A2651" s="6" t="str">
        <f ca="1">no.</f>
        <v/>
      </c>
      <c r="E2651" s="4" t="str">
        <f ca="1">position</f>
        <v/>
      </c>
      <c r="I2651" s="318"/>
      <c r="L2651" s="4"/>
      <c r="N2651" s="6"/>
      <c r="P2651" s="20"/>
      <c r="Q2651" s="5" t="str">
        <f ca="1">score</f>
        <v/>
      </c>
      <c r="R2651" s="7" t="str">
        <f ca="1">rescore_pd</f>
        <v/>
      </c>
      <c r="S2651" s="310" t="str">
        <f ca="1">price</f>
        <v/>
      </c>
      <c r="U2651" s="4"/>
      <c r="V2651" s="4"/>
      <c r="W2651" s="215" t="str">
        <f ca="1">comm_pd</f>
        <v/>
      </c>
      <c r="X2651" s="11"/>
      <c r="Z2651" s="223"/>
    </row>
    <row r="2652" spans="1:26" x14ac:dyDescent="0.25">
      <c r="A2652" s="6" t="str">
        <f ca="1">no.</f>
        <v/>
      </c>
      <c r="E2652" s="4" t="str">
        <f ca="1">position</f>
        <v/>
      </c>
      <c r="I2652" s="318"/>
      <c r="L2652" s="4"/>
      <c r="N2652" s="6"/>
      <c r="P2652" s="20"/>
      <c r="Q2652" s="5" t="str">
        <f ca="1">score</f>
        <v/>
      </c>
      <c r="R2652" s="7" t="str">
        <f ca="1">rescore_pd</f>
        <v/>
      </c>
      <c r="S2652" s="310" t="str">
        <f ca="1">price</f>
        <v/>
      </c>
      <c r="U2652" s="4"/>
      <c r="V2652" s="4"/>
      <c r="W2652" s="215" t="str">
        <f ca="1">comm_pd</f>
        <v/>
      </c>
      <c r="X2652" s="11"/>
      <c r="Z2652" s="223"/>
    </row>
    <row r="2653" spans="1:26" x14ac:dyDescent="0.25">
      <c r="A2653" s="6" t="str">
        <f ca="1">no.</f>
        <v/>
      </c>
      <c r="E2653" s="4" t="str">
        <f ca="1">position</f>
        <v/>
      </c>
      <c r="I2653" s="318"/>
      <c r="L2653" s="4"/>
      <c r="N2653" s="6"/>
      <c r="P2653" s="20"/>
      <c r="Q2653" s="5" t="str">
        <f ca="1">score</f>
        <v/>
      </c>
      <c r="R2653" s="7" t="str">
        <f ca="1">rescore_pd</f>
        <v/>
      </c>
      <c r="S2653" s="310" t="str">
        <f ca="1">price</f>
        <v/>
      </c>
      <c r="U2653" s="4"/>
      <c r="V2653" s="4"/>
      <c r="W2653" s="215" t="str">
        <f ca="1">comm_pd</f>
        <v/>
      </c>
      <c r="X2653" s="11"/>
      <c r="Z2653" s="223"/>
    </row>
    <row r="2654" spans="1:26" x14ac:dyDescent="0.25">
      <c r="A2654" s="6" t="str">
        <f ca="1">no.</f>
        <v/>
      </c>
      <c r="E2654" s="4" t="str">
        <f ca="1">position</f>
        <v/>
      </c>
      <c r="I2654" s="318"/>
      <c r="L2654" s="4"/>
      <c r="N2654" s="6"/>
      <c r="P2654" s="20"/>
      <c r="Q2654" s="5" t="str">
        <f ca="1">score</f>
        <v/>
      </c>
      <c r="R2654" s="7" t="str">
        <f ca="1">rescore_pd</f>
        <v/>
      </c>
      <c r="S2654" s="310" t="str">
        <f ca="1">price</f>
        <v/>
      </c>
      <c r="U2654" s="4"/>
      <c r="V2654" s="4"/>
      <c r="W2654" s="215" t="str">
        <f ca="1">comm_pd</f>
        <v/>
      </c>
      <c r="X2654" s="11"/>
      <c r="Z2654" s="223"/>
    </row>
    <row r="2655" spans="1:26" x14ac:dyDescent="0.25">
      <c r="A2655" s="6" t="str">
        <f ca="1">no.</f>
        <v/>
      </c>
      <c r="E2655" s="4" t="str">
        <f ca="1">position</f>
        <v/>
      </c>
      <c r="I2655" s="318"/>
      <c r="L2655" s="4"/>
      <c r="N2655" s="6"/>
      <c r="P2655" s="20"/>
      <c r="Q2655" s="5" t="str">
        <f ca="1">score</f>
        <v/>
      </c>
      <c r="R2655" s="7" t="str">
        <f ca="1">rescore_pd</f>
        <v/>
      </c>
      <c r="S2655" s="310" t="str">
        <f ca="1">price</f>
        <v/>
      </c>
      <c r="U2655" s="4"/>
      <c r="V2655" s="4"/>
      <c r="W2655" s="215" t="str">
        <f ca="1">comm_pd</f>
        <v/>
      </c>
      <c r="X2655" s="11"/>
      <c r="Z2655" s="223"/>
    </row>
    <row r="2656" spans="1:26" x14ac:dyDescent="0.25">
      <c r="A2656" s="6" t="str">
        <f ca="1">no.</f>
        <v/>
      </c>
      <c r="E2656" s="4" t="str">
        <f ca="1">position</f>
        <v/>
      </c>
      <c r="I2656" s="318"/>
      <c r="L2656" s="4"/>
      <c r="N2656" s="6"/>
      <c r="P2656" s="20"/>
      <c r="Q2656" s="5" t="str">
        <f ca="1">score</f>
        <v/>
      </c>
      <c r="R2656" s="7" t="str">
        <f ca="1">rescore_pd</f>
        <v/>
      </c>
      <c r="S2656" s="310" t="str">
        <f ca="1">price</f>
        <v/>
      </c>
      <c r="U2656" s="4"/>
      <c r="V2656" s="4"/>
      <c r="W2656" s="215" t="str">
        <f ca="1">comm_pd</f>
        <v/>
      </c>
      <c r="X2656" s="11"/>
      <c r="Z2656" s="223"/>
    </row>
    <row r="2657" spans="1:26" x14ac:dyDescent="0.25">
      <c r="A2657" s="6" t="str">
        <f ca="1">no.</f>
        <v/>
      </c>
      <c r="E2657" s="4" t="str">
        <f ca="1">position</f>
        <v/>
      </c>
      <c r="I2657" s="318"/>
      <c r="L2657" s="4"/>
      <c r="N2657" s="6"/>
      <c r="P2657" s="20"/>
      <c r="Q2657" s="5" t="str">
        <f ca="1">score</f>
        <v/>
      </c>
      <c r="R2657" s="7" t="str">
        <f ca="1">rescore_pd</f>
        <v/>
      </c>
      <c r="S2657" s="310" t="str">
        <f ca="1">price</f>
        <v/>
      </c>
      <c r="U2657" s="4"/>
      <c r="V2657" s="4"/>
      <c r="W2657" s="215" t="str">
        <f ca="1">comm_pd</f>
        <v/>
      </c>
      <c r="X2657" s="11"/>
      <c r="Z2657" s="223"/>
    </row>
    <row r="2658" spans="1:26" x14ac:dyDescent="0.25">
      <c r="A2658" s="6" t="str">
        <f ca="1">no.</f>
        <v/>
      </c>
      <c r="E2658" s="4" t="str">
        <f ca="1">position</f>
        <v/>
      </c>
      <c r="I2658" s="318"/>
      <c r="L2658" s="4"/>
      <c r="N2658" s="6"/>
      <c r="P2658" s="20"/>
      <c r="Q2658" s="5" t="str">
        <f ca="1">score</f>
        <v/>
      </c>
      <c r="R2658" s="7" t="str">
        <f ca="1">rescore_pd</f>
        <v/>
      </c>
      <c r="S2658" s="310" t="str">
        <f ca="1">price</f>
        <v/>
      </c>
      <c r="U2658" s="4"/>
      <c r="V2658" s="4"/>
      <c r="W2658" s="215" t="str">
        <f ca="1">comm_pd</f>
        <v/>
      </c>
      <c r="X2658" s="11"/>
      <c r="Z2658" s="223"/>
    </row>
    <row r="2659" spans="1:26" x14ac:dyDescent="0.25">
      <c r="A2659" s="6" t="str">
        <f ca="1">no.</f>
        <v/>
      </c>
      <c r="E2659" s="4" t="str">
        <f ca="1">position</f>
        <v/>
      </c>
      <c r="I2659" s="318"/>
      <c r="L2659" s="4"/>
      <c r="N2659" s="6"/>
      <c r="P2659" s="20"/>
      <c r="Q2659" s="5" t="str">
        <f ca="1">score</f>
        <v/>
      </c>
      <c r="R2659" s="7" t="str">
        <f ca="1">rescore_pd</f>
        <v/>
      </c>
      <c r="S2659" s="310" t="str">
        <f ca="1">price</f>
        <v/>
      </c>
      <c r="U2659" s="4"/>
      <c r="V2659" s="4"/>
      <c r="W2659" s="215" t="str">
        <f ca="1">comm_pd</f>
        <v/>
      </c>
      <c r="X2659" s="11"/>
      <c r="Z2659" s="223"/>
    </row>
    <row r="2660" spans="1:26" x14ac:dyDescent="0.25">
      <c r="A2660" s="6" t="str">
        <f ca="1">no.</f>
        <v/>
      </c>
      <c r="E2660" s="4" t="str">
        <f ca="1">position</f>
        <v/>
      </c>
      <c r="I2660" s="318"/>
      <c r="L2660" s="4"/>
      <c r="N2660" s="6"/>
      <c r="P2660" s="20"/>
      <c r="Q2660" s="5" t="str">
        <f ca="1">score</f>
        <v/>
      </c>
      <c r="R2660" s="7" t="str">
        <f ca="1">rescore_pd</f>
        <v/>
      </c>
      <c r="S2660" s="310" t="str">
        <f ca="1">price</f>
        <v/>
      </c>
      <c r="U2660" s="4"/>
      <c r="V2660" s="4"/>
      <c r="W2660" s="215" t="str">
        <f ca="1">comm_pd</f>
        <v/>
      </c>
      <c r="X2660" s="11"/>
      <c r="Z2660" s="223"/>
    </row>
    <row r="2661" spans="1:26" x14ac:dyDescent="0.25">
      <c r="A2661" s="6" t="str">
        <f ca="1">no.</f>
        <v/>
      </c>
      <c r="E2661" s="4" t="str">
        <f ca="1">position</f>
        <v/>
      </c>
      <c r="I2661" s="318"/>
      <c r="L2661" s="4"/>
      <c r="N2661" s="6"/>
      <c r="P2661" s="20"/>
      <c r="Q2661" s="5" t="str">
        <f ca="1">score</f>
        <v/>
      </c>
      <c r="R2661" s="7" t="str">
        <f ca="1">rescore_pd</f>
        <v/>
      </c>
      <c r="S2661" s="310" t="str">
        <f ca="1">price</f>
        <v/>
      </c>
      <c r="U2661" s="4"/>
      <c r="V2661" s="4"/>
      <c r="W2661" s="215" t="str">
        <f ca="1">comm_pd</f>
        <v/>
      </c>
      <c r="X2661" s="11"/>
      <c r="Z2661" s="223"/>
    </row>
    <row r="2662" spans="1:26" x14ac:dyDescent="0.25">
      <c r="A2662" s="6" t="str">
        <f ca="1">no.</f>
        <v/>
      </c>
      <c r="E2662" s="4" t="str">
        <f ca="1">position</f>
        <v/>
      </c>
      <c r="I2662" s="318"/>
      <c r="L2662" s="4"/>
      <c r="N2662" s="6"/>
      <c r="P2662" s="20"/>
      <c r="Q2662" s="5" t="str">
        <f ca="1">score</f>
        <v/>
      </c>
      <c r="R2662" s="7" t="str">
        <f ca="1">rescore_pd</f>
        <v/>
      </c>
      <c r="S2662" s="310" t="str">
        <f ca="1">price</f>
        <v/>
      </c>
      <c r="U2662" s="4"/>
      <c r="V2662" s="4"/>
      <c r="W2662" s="215" t="str">
        <f ca="1">comm_pd</f>
        <v/>
      </c>
      <c r="X2662" s="11"/>
      <c r="Z2662" s="223"/>
    </row>
    <row r="2663" spans="1:26" x14ac:dyDescent="0.25">
      <c r="A2663" s="6" t="str">
        <f ca="1">no.</f>
        <v/>
      </c>
      <c r="E2663" s="4" t="str">
        <f ca="1">position</f>
        <v/>
      </c>
      <c r="I2663" s="318"/>
      <c r="L2663" s="4"/>
      <c r="N2663" s="6"/>
      <c r="P2663" s="20"/>
      <c r="Q2663" s="5" t="str">
        <f ca="1">score</f>
        <v/>
      </c>
      <c r="R2663" s="7" t="str">
        <f ca="1">rescore_pd</f>
        <v/>
      </c>
      <c r="S2663" s="310" t="str">
        <f ca="1">price</f>
        <v/>
      </c>
      <c r="U2663" s="4"/>
      <c r="V2663" s="4"/>
      <c r="W2663" s="215" t="str">
        <f ca="1">comm_pd</f>
        <v/>
      </c>
      <c r="X2663" s="11"/>
      <c r="Z2663" s="223"/>
    </row>
    <row r="2664" spans="1:26" x14ac:dyDescent="0.25">
      <c r="A2664" s="6" t="str">
        <f ca="1">no.</f>
        <v/>
      </c>
      <c r="E2664" s="4" t="str">
        <f ca="1">position</f>
        <v/>
      </c>
      <c r="I2664" s="318"/>
      <c r="L2664" s="4"/>
      <c r="N2664" s="6"/>
      <c r="P2664" s="20"/>
      <c r="Q2664" s="5" t="str">
        <f ca="1">score</f>
        <v/>
      </c>
      <c r="R2664" s="7" t="str">
        <f ca="1">rescore_pd</f>
        <v/>
      </c>
      <c r="S2664" s="310" t="str">
        <f ca="1">price</f>
        <v/>
      </c>
      <c r="U2664" s="4"/>
      <c r="V2664" s="4"/>
      <c r="W2664" s="215" t="str">
        <f ca="1">comm_pd</f>
        <v/>
      </c>
      <c r="X2664" s="11"/>
      <c r="Z2664" s="223"/>
    </row>
    <row r="2665" spans="1:26" x14ac:dyDescent="0.25">
      <c r="A2665" s="6" t="str">
        <f ca="1">no.</f>
        <v/>
      </c>
      <c r="E2665" s="4" t="str">
        <f ca="1">position</f>
        <v/>
      </c>
      <c r="I2665" s="318"/>
      <c r="L2665" s="4"/>
      <c r="N2665" s="6"/>
      <c r="P2665" s="20"/>
      <c r="Q2665" s="5" t="str">
        <f ca="1">score</f>
        <v/>
      </c>
      <c r="R2665" s="7" t="str">
        <f ca="1">rescore_pd</f>
        <v/>
      </c>
      <c r="S2665" s="310" t="str">
        <f ca="1">price</f>
        <v/>
      </c>
      <c r="U2665" s="4"/>
      <c r="V2665" s="4"/>
      <c r="W2665" s="215" t="str">
        <f ca="1">comm_pd</f>
        <v/>
      </c>
      <c r="X2665" s="11"/>
      <c r="Z2665" s="223"/>
    </row>
    <row r="2666" spans="1:26" x14ac:dyDescent="0.25">
      <c r="A2666" s="6" t="str">
        <f ca="1">no.</f>
        <v/>
      </c>
      <c r="E2666" s="4" t="str">
        <f ca="1">position</f>
        <v/>
      </c>
      <c r="I2666" s="318"/>
      <c r="L2666" s="4"/>
      <c r="N2666" s="6"/>
      <c r="P2666" s="20"/>
      <c r="Q2666" s="5" t="str">
        <f ca="1">score</f>
        <v/>
      </c>
      <c r="R2666" s="7" t="str">
        <f ca="1">rescore_pd</f>
        <v/>
      </c>
      <c r="S2666" s="310" t="str">
        <f ca="1">price</f>
        <v/>
      </c>
      <c r="U2666" s="4"/>
      <c r="V2666" s="4"/>
      <c r="W2666" s="215" t="str">
        <f ca="1">comm_pd</f>
        <v/>
      </c>
      <c r="X2666" s="11"/>
      <c r="Z2666" s="223"/>
    </row>
    <row r="2667" spans="1:26" x14ac:dyDescent="0.25">
      <c r="A2667" s="6" t="str">
        <f ca="1">no.</f>
        <v/>
      </c>
      <c r="E2667" s="4" t="str">
        <f ca="1">position</f>
        <v/>
      </c>
      <c r="I2667" s="318"/>
      <c r="L2667" s="4"/>
      <c r="N2667" s="6"/>
      <c r="P2667" s="20"/>
      <c r="Q2667" s="5" t="str">
        <f ca="1">score</f>
        <v/>
      </c>
      <c r="R2667" s="7" t="str">
        <f ca="1">rescore_pd</f>
        <v/>
      </c>
      <c r="S2667" s="310" t="str">
        <f ca="1">price</f>
        <v/>
      </c>
      <c r="U2667" s="4"/>
      <c r="V2667" s="4"/>
      <c r="W2667" s="215" t="str">
        <f ca="1">comm_pd</f>
        <v/>
      </c>
      <c r="X2667" s="11"/>
      <c r="Z2667" s="223"/>
    </row>
    <row r="2668" spans="1:26" x14ac:dyDescent="0.25">
      <c r="A2668" s="6" t="str">
        <f ca="1">no.</f>
        <v/>
      </c>
      <c r="E2668" s="4" t="str">
        <f ca="1">position</f>
        <v/>
      </c>
      <c r="I2668" s="318"/>
      <c r="L2668" s="4"/>
      <c r="N2668" s="6"/>
      <c r="P2668" s="20"/>
      <c r="Q2668" s="5" t="str">
        <f ca="1">score</f>
        <v/>
      </c>
      <c r="R2668" s="7" t="str">
        <f ca="1">rescore_pd</f>
        <v/>
      </c>
      <c r="S2668" s="310" t="str">
        <f ca="1">price</f>
        <v/>
      </c>
      <c r="U2668" s="4"/>
      <c r="V2668" s="4"/>
      <c r="W2668" s="215" t="str">
        <f ca="1">comm_pd</f>
        <v/>
      </c>
      <c r="X2668" s="11"/>
      <c r="Z2668" s="223"/>
    </row>
    <row r="2669" spans="1:26" x14ac:dyDescent="0.25">
      <c r="A2669" s="6" t="str">
        <f ca="1">no.</f>
        <v/>
      </c>
      <c r="E2669" s="4" t="str">
        <f ca="1">position</f>
        <v/>
      </c>
      <c r="I2669" s="318"/>
      <c r="L2669" s="4"/>
      <c r="N2669" s="6"/>
      <c r="P2669" s="20"/>
      <c r="Q2669" s="5" t="str">
        <f ca="1">score</f>
        <v/>
      </c>
      <c r="R2669" s="7" t="str">
        <f ca="1">rescore_pd</f>
        <v/>
      </c>
      <c r="S2669" s="310" t="str">
        <f ca="1">price</f>
        <v/>
      </c>
      <c r="U2669" s="4"/>
      <c r="V2669" s="4"/>
      <c r="W2669" s="215" t="str">
        <f ca="1">comm_pd</f>
        <v/>
      </c>
      <c r="X2669" s="11"/>
      <c r="Z2669" s="223"/>
    </row>
    <row r="2670" spans="1:26" x14ac:dyDescent="0.25">
      <c r="A2670" s="6" t="str">
        <f ca="1">no.</f>
        <v/>
      </c>
      <c r="E2670" s="4" t="str">
        <f ca="1">position</f>
        <v/>
      </c>
      <c r="I2670" s="318"/>
      <c r="L2670" s="4"/>
      <c r="N2670" s="6"/>
      <c r="P2670" s="20"/>
      <c r="Q2670" s="5" t="str">
        <f ca="1">score</f>
        <v/>
      </c>
      <c r="R2670" s="7" t="str">
        <f ca="1">rescore_pd</f>
        <v/>
      </c>
      <c r="S2670" s="310" t="str">
        <f ca="1">price</f>
        <v/>
      </c>
      <c r="U2670" s="4"/>
      <c r="V2670" s="4"/>
      <c r="W2670" s="215" t="str">
        <f ca="1">comm_pd</f>
        <v/>
      </c>
      <c r="X2670" s="11"/>
      <c r="Z2670" s="223"/>
    </row>
    <row r="2671" spans="1:26" x14ac:dyDescent="0.25">
      <c r="A2671" s="6" t="str">
        <f ca="1">no.</f>
        <v/>
      </c>
      <c r="E2671" s="4" t="str">
        <f ca="1">position</f>
        <v/>
      </c>
      <c r="I2671" s="318"/>
      <c r="L2671" s="4"/>
      <c r="N2671" s="6"/>
      <c r="P2671" s="20"/>
      <c r="Q2671" s="5" t="str">
        <f ca="1">score</f>
        <v/>
      </c>
      <c r="R2671" s="7" t="str">
        <f ca="1">rescore_pd</f>
        <v/>
      </c>
      <c r="S2671" s="310" t="str">
        <f ca="1">price</f>
        <v/>
      </c>
      <c r="U2671" s="4"/>
      <c r="V2671" s="4"/>
      <c r="W2671" s="215" t="str">
        <f ca="1">comm_pd</f>
        <v/>
      </c>
      <c r="X2671" s="11"/>
      <c r="Z2671" s="223"/>
    </row>
    <row r="2672" spans="1:26" x14ac:dyDescent="0.25">
      <c r="A2672" s="6" t="str">
        <f ca="1">no.</f>
        <v/>
      </c>
      <c r="E2672" s="4" t="str">
        <f ca="1">position</f>
        <v/>
      </c>
      <c r="I2672" s="318"/>
      <c r="L2672" s="4"/>
      <c r="N2672" s="6"/>
      <c r="P2672" s="20"/>
      <c r="Q2672" s="5" t="str">
        <f ca="1">score</f>
        <v/>
      </c>
      <c r="R2672" s="7" t="str">
        <f ca="1">rescore_pd</f>
        <v/>
      </c>
      <c r="S2672" s="310" t="str">
        <f ca="1">price</f>
        <v/>
      </c>
      <c r="U2672" s="4"/>
      <c r="V2672" s="4"/>
      <c r="W2672" s="215" t="str">
        <f ca="1">comm_pd</f>
        <v/>
      </c>
      <c r="X2672" s="11"/>
      <c r="Z2672" s="223"/>
    </row>
    <row r="2673" spans="1:26" x14ac:dyDescent="0.25">
      <c r="A2673" s="6" t="str">
        <f ca="1">no.</f>
        <v/>
      </c>
      <c r="E2673" s="4" t="str">
        <f ca="1">position</f>
        <v/>
      </c>
      <c r="I2673" s="318"/>
      <c r="L2673" s="4"/>
      <c r="N2673" s="6"/>
      <c r="P2673" s="20"/>
      <c r="Q2673" s="5" t="str">
        <f ca="1">score</f>
        <v/>
      </c>
      <c r="R2673" s="7" t="str">
        <f ca="1">rescore_pd</f>
        <v/>
      </c>
      <c r="S2673" s="310" t="str">
        <f ca="1">price</f>
        <v/>
      </c>
      <c r="U2673" s="4"/>
      <c r="V2673" s="4"/>
      <c r="W2673" s="215" t="str">
        <f ca="1">comm_pd</f>
        <v/>
      </c>
      <c r="X2673" s="11"/>
      <c r="Z2673" s="223"/>
    </row>
    <row r="2674" spans="1:26" x14ac:dyDescent="0.25">
      <c r="A2674" s="6" t="str">
        <f ca="1">no.</f>
        <v/>
      </c>
      <c r="E2674" s="4" t="str">
        <f ca="1">position</f>
        <v/>
      </c>
      <c r="I2674" s="318"/>
      <c r="L2674" s="4"/>
      <c r="N2674" s="6"/>
      <c r="P2674" s="20"/>
      <c r="Q2674" s="5" t="str">
        <f ca="1">score</f>
        <v/>
      </c>
      <c r="R2674" s="7" t="str">
        <f ca="1">rescore_pd</f>
        <v/>
      </c>
      <c r="S2674" s="310" t="str">
        <f ca="1">price</f>
        <v/>
      </c>
      <c r="U2674" s="4"/>
      <c r="V2674" s="4"/>
      <c r="W2674" s="215" t="str">
        <f ca="1">comm_pd</f>
        <v/>
      </c>
      <c r="X2674" s="11"/>
      <c r="Z2674" s="223"/>
    </row>
    <row r="2675" spans="1:26" x14ac:dyDescent="0.25">
      <c r="A2675" s="6" t="str">
        <f ca="1">no.</f>
        <v/>
      </c>
      <c r="E2675" s="4" t="str">
        <f ca="1">position</f>
        <v/>
      </c>
      <c r="I2675" s="318"/>
      <c r="L2675" s="4"/>
      <c r="N2675" s="6"/>
      <c r="P2675" s="20"/>
      <c r="Q2675" s="5" t="str">
        <f ca="1">score</f>
        <v/>
      </c>
      <c r="R2675" s="7" t="str">
        <f ca="1">rescore_pd</f>
        <v/>
      </c>
      <c r="S2675" s="310" t="str">
        <f ca="1">price</f>
        <v/>
      </c>
      <c r="U2675" s="4"/>
      <c r="V2675" s="4"/>
      <c r="W2675" s="215" t="str">
        <f ca="1">comm_pd</f>
        <v/>
      </c>
      <c r="X2675" s="11"/>
      <c r="Z2675" s="223"/>
    </row>
    <row r="2676" spans="1:26" x14ac:dyDescent="0.25">
      <c r="A2676" s="6" t="str">
        <f ca="1">no.</f>
        <v/>
      </c>
      <c r="E2676" s="4" t="str">
        <f ca="1">position</f>
        <v/>
      </c>
      <c r="I2676" s="318"/>
      <c r="L2676" s="4"/>
      <c r="N2676" s="6"/>
      <c r="P2676" s="20"/>
      <c r="Q2676" s="5" t="str">
        <f ca="1">score</f>
        <v/>
      </c>
      <c r="R2676" s="7" t="str">
        <f ca="1">rescore_pd</f>
        <v/>
      </c>
      <c r="S2676" s="310" t="str">
        <f ca="1">price</f>
        <v/>
      </c>
      <c r="U2676" s="4"/>
      <c r="V2676" s="4"/>
      <c r="W2676" s="215" t="str">
        <f ca="1">comm_pd</f>
        <v/>
      </c>
      <c r="X2676" s="11"/>
      <c r="Z2676" s="223"/>
    </row>
    <row r="2677" spans="1:26" x14ac:dyDescent="0.25">
      <c r="A2677" s="6" t="str">
        <f ca="1">no.</f>
        <v/>
      </c>
      <c r="E2677" s="4" t="str">
        <f ca="1">position</f>
        <v/>
      </c>
      <c r="I2677" s="318"/>
      <c r="L2677" s="4"/>
      <c r="N2677" s="6"/>
      <c r="P2677" s="20"/>
      <c r="Q2677" s="5" t="str">
        <f ca="1">score</f>
        <v/>
      </c>
      <c r="R2677" s="7" t="str">
        <f ca="1">rescore_pd</f>
        <v/>
      </c>
      <c r="S2677" s="310" t="str">
        <f ca="1">price</f>
        <v/>
      </c>
      <c r="U2677" s="4"/>
      <c r="V2677" s="4"/>
      <c r="W2677" s="215" t="str">
        <f ca="1">comm_pd</f>
        <v/>
      </c>
      <c r="X2677" s="11"/>
      <c r="Z2677" s="223"/>
    </row>
    <row r="2678" spans="1:26" x14ac:dyDescent="0.25">
      <c r="A2678" s="6" t="str">
        <f ca="1">no.</f>
        <v/>
      </c>
      <c r="E2678" s="4" t="str">
        <f ca="1">position</f>
        <v/>
      </c>
      <c r="I2678" s="318"/>
      <c r="L2678" s="4"/>
      <c r="N2678" s="6"/>
      <c r="P2678" s="20"/>
      <c r="Q2678" s="5" t="str">
        <f ca="1">score</f>
        <v/>
      </c>
      <c r="R2678" s="7" t="str">
        <f ca="1">rescore_pd</f>
        <v/>
      </c>
      <c r="S2678" s="310" t="str">
        <f ca="1">price</f>
        <v/>
      </c>
      <c r="U2678" s="4"/>
      <c r="V2678" s="4"/>
      <c r="W2678" s="215" t="str">
        <f ca="1">comm_pd</f>
        <v/>
      </c>
      <c r="X2678" s="11"/>
      <c r="Z2678" s="223"/>
    </row>
    <row r="2679" spans="1:26" x14ac:dyDescent="0.25">
      <c r="A2679" s="6" t="str">
        <f ca="1">no.</f>
        <v/>
      </c>
      <c r="E2679" s="4" t="str">
        <f ca="1">position</f>
        <v/>
      </c>
      <c r="I2679" s="318"/>
      <c r="L2679" s="4"/>
      <c r="N2679" s="6"/>
      <c r="P2679" s="20"/>
      <c r="Q2679" s="5" t="str">
        <f ca="1">score</f>
        <v/>
      </c>
      <c r="R2679" s="7" t="str">
        <f ca="1">rescore_pd</f>
        <v/>
      </c>
      <c r="S2679" s="310" t="str">
        <f ca="1">price</f>
        <v/>
      </c>
      <c r="U2679" s="4"/>
      <c r="V2679" s="4"/>
      <c r="W2679" s="215" t="str">
        <f ca="1">comm_pd</f>
        <v/>
      </c>
      <c r="X2679" s="11"/>
      <c r="Z2679" s="223"/>
    </row>
    <row r="2680" spans="1:26" x14ac:dyDescent="0.25">
      <c r="A2680" s="6" t="str">
        <f ca="1">no.</f>
        <v/>
      </c>
      <c r="E2680" s="4" t="str">
        <f ca="1">position</f>
        <v/>
      </c>
      <c r="I2680" s="318"/>
      <c r="L2680" s="4"/>
      <c r="N2680" s="6"/>
      <c r="P2680" s="20"/>
      <c r="Q2680" s="5" t="str">
        <f ca="1">score</f>
        <v/>
      </c>
      <c r="R2680" s="7" t="str">
        <f ca="1">rescore_pd</f>
        <v/>
      </c>
      <c r="S2680" s="310" t="str">
        <f ca="1">price</f>
        <v/>
      </c>
      <c r="U2680" s="4"/>
      <c r="V2680" s="4"/>
      <c r="W2680" s="215" t="str">
        <f ca="1">comm_pd</f>
        <v/>
      </c>
      <c r="X2680" s="11"/>
      <c r="Z2680" s="223"/>
    </row>
    <row r="2681" spans="1:26" x14ac:dyDescent="0.25">
      <c r="A2681" s="6" t="str">
        <f ca="1">no.</f>
        <v/>
      </c>
      <c r="E2681" s="4" t="str">
        <f ca="1">position</f>
        <v/>
      </c>
      <c r="I2681" s="318"/>
      <c r="L2681" s="4"/>
      <c r="N2681" s="6"/>
      <c r="P2681" s="20"/>
      <c r="Q2681" s="5" t="str">
        <f ca="1">score</f>
        <v/>
      </c>
      <c r="R2681" s="7" t="str">
        <f ca="1">rescore_pd</f>
        <v/>
      </c>
      <c r="S2681" s="310" t="str">
        <f ca="1">price</f>
        <v/>
      </c>
      <c r="U2681" s="4"/>
      <c r="V2681" s="4"/>
      <c r="W2681" s="215" t="str">
        <f ca="1">comm_pd</f>
        <v/>
      </c>
      <c r="X2681" s="11"/>
      <c r="Z2681" s="223"/>
    </row>
    <row r="2682" spans="1:26" x14ac:dyDescent="0.25">
      <c r="A2682" s="6" t="str">
        <f ca="1">no.</f>
        <v/>
      </c>
      <c r="E2682" s="4" t="str">
        <f ca="1">position</f>
        <v/>
      </c>
      <c r="I2682" s="318"/>
      <c r="L2682" s="4"/>
      <c r="N2682" s="6"/>
      <c r="P2682" s="20"/>
      <c r="Q2682" s="5" t="str">
        <f ca="1">score</f>
        <v/>
      </c>
      <c r="R2682" s="7" t="str">
        <f ca="1">rescore_pd</f>
        <v/>
      </c>
      <c r="S2682" s="310" t="str">
        <f ca="1">price</f>
        <v/>
      </c>
      <c r="U2682" s="4"/>
      <c r="V2682" s="4"/>
      <c r="W2682" s="215" t="str">
        <f ca="1">comm_pd</f>
        <v/>
      </c>
      <c r="X2682" s="11"/>
      <c r="Z2682" s="223"/>
    </row>
    <row r="2683" spans="1:26" x14ac:dyDescent="0.25">
      <c r="A2683" s="6" t="str">
        <f ca="1">no.</f>
        <v/>
      </c>
      <c r="E2683" s="4" t="str">
        <f ca="1">position</f>
        <v/>
      </c>
      <c r="I2683" s="318"/>
      <c r="L2683" s="4"/>
      <c r="N2683" s="6"/>
      <c r="P2683" s="20"/>
      <c r="Q2683" s="5" t="str">
        <f ca="1">score</f>
        <v/>
      </c>
      <c r="R2683" s="7" t="str">
        <f ca="1">rescore_pd</f>
        <v/>
      </c>
      <c r="S2683" s="310" t="str">
        <f ca="1">price</f>
        <v/>
      </c>
      <c r="U2683" s="4"/>
      <c r="V2683" s="4"/>
      <c r="W2683" s="215" t="str">
        <f ca="1">comm_pd</f>
        <v/>
      </c>
      <c r="X2683" s="11"/>
      <c r="Z2683" s="223"/>
    </row>
    <row r="2684" spans="1:26" x14ac:dyDescent="0.25">
      <c r="A2684" s="6" t="str">
        <f ca="1">no.</f>
        <v/>
      </c>
      <c r="E2684" s="4" t="str">
        <f ca="1">position</f>
        <v/>
      </c>
      <c r="I2684" s="318"/>
      <c r="L2684" s="4"/>
      <c r="N2684" s="6"/>
      <c r="P2684" s="20"/>
      <c r="Q2684" s="5" t="str">
        <f ca="1">score</f>
        <v/>
      </c>
      <c r="R2684" s="7" t="str">
        <f ca="1">rescore_pd</f>
        <v/>
      </c>
      <c r="S2684" s="310" t="str">
        <f ca="1">price</f>
        <v/>
      </c>
      <c r="U2684" s="4"/>
      <c r="V2684" s="4"/>
      <c r="W2684" s="215" t="str">
        <f ca="1">comm_pd</f>
        <v/>
      </c>
      <c r="X2684" s="11"/>
      <c r="Z2684" s="223"/>
    </row>
    <row r="2685" spans="1:26" x14ac:dyDescent="0.25">
      <c r="A2685" s="6" t="str">
        <f ca="1">no.</f>
        <v/>
      </c>
      <c r="E2685" s="4" t="str">
        <f ca="1">position</f>
        <v/>
      </c>
      <c r="I2685" s="318"/>
      <c r="L2685" s="4"/>
      <c r="N2685" s="6"/>
      <c r="P2685" s="20"/>
      <c r="Q2685" s="5" t="str">
        <f ca="1">score</f>
        <v/>
      </c>
      <c r="R2685" s="7" t="str">
        <f ca="1">rescore_pd</f>
        <v/>
      </c>
      <c r="S2685" s="310" t="str">
        <f ca="1">price</f>
        <v/>
      </c>
      <c r="U2685" s="4"/>
      <c r="V2685" s="4"/>
      <c r="W2685" s="215" t="str">
        <f ca="1">comm_pd</f>
        <v/>
      </c>
      <c r="X2685" s="11"/>
      <c r="Z2685" s="223"/>
    </row>
    <row r="2686" spans="1:26" x14ac:dyDescent="0.25">
      <c r="A2686" s="6" t="str">
        <f ca="1">no.</f>
        <v/>
      </c>
      <c r="E2686" s="4" t="str">
        <f ca="1">position</f>
        <v/>
      </c>
      <c r="I2686" s="318"/>
      <c r="L2686" s="4"/>
      <c r="N2686" s="6"/>
      <c r="P2686" s="20"/>
      <c r="Q2686" s="5" t="str">
        <f ca="1">score</f>
        <v/>
      </c>
      <c r="R2686" s="7" t="str">
        <f ca="1">rescore_pd</f>
        <v/>
      </c>
      <c r="S2686" s="310" t="str">
        <f ca="1">price</f>
        <v/>
      </c>
      <c r="U2686" s="4"/>
      <c r="V2686" s="4"/>
      <c r="W2686" s="215" t="str">
        <f ca="1">comm_pd</f>
        <v/>
      </c>
      <c r="X2686" s="11"/>
      <c r="Z2686" s="223"/>
    </row>
    <row r="2687" spans="1:26" x14ac:dyDescent="0.25">
      <c r="A2687" s="6" t="str">
        <f ca="1">no.</f>
        <v/>
      </c>
      <c r="E2687" s="4" t="str">
        <f ca="1">position</f>
        <v/>
      </c>
      <c r="I2687" s="318"/>
      <c r="L2687" s="4"/>
      <c r="N2687" s="6"/>
      <c r="P2687" s="20"/>
      <c r="Q2687" s="5" t="str">
        <f ca="1">score</f>
        <v/>
      </c>
      <c r="R2687" s="7" t="str">
        <f ca="1">rescore_pd</f>
        <v/>
      </c>
      <c r="S2687" s="310" t="str">
        <f ca="1">price</f>
        <v/>
      </c>
      <c r="U2687" s="4"/>
      <c r="V2687" s="4"/>
      <c r="W2687" s="215" t="str">
        <f ca="1">comm_pd</f>
        <v/>
      </c>
      <c r="X2687" s="11"/>
      <c r="Z2687" s="223"/>
    </row>
    <row r="2688" spans="1:26" x14ac:dyDescent="0.25">
      <c r="A2688" s="6" t="str">
        <f ca="1">no.</f>
        <v/>
      </c>
      <c r="E2688" s="4" t="str">
        <f ca="1">position</f>
        <v/>
      </c>
      <c r="I2688" s="318"/>
      <c r="L2688" s="4"/>
      <c r="N2688" s="6"/>
      <c r="P2688" s="20"/>
      <c r="Q2688" s="5" t="str">
        <f ca="1">score</f>
        <v/>
      </c>
      <c r="R2688" s="7" t="str">
        <f ca="1">rescore_pd</f>
        <v/>
      </c>
      <c r="S2688" s="310" t="str">
        <f ca="1">price</f>
        <v/>
      </c>
      <c r="U2688" s="4"/>
      <c r="V2688" s="4"/>
      <c r="W2688" s="215" t="str">
        <f ca="1">comm_pd</f>
        <v/>
      </c>
      <c r="X2688" s="11"/>
      <c r="Z2688" s="223"/>
    </row>
    <row r="2689" spans="1:26" x14ac:dyDescent="0.25">
      <c r="A2689" s="6" t="str">
        <f ca="1">no.</f>
        <v/>
      </c>
      <c r="E2689" s="4" t="str">
        <f ca="1">position</f>
        <v/>
      </c>
      <c r="I2689" s="318"/>
      <c r="L2689" s="4"/>
      <c r="N2689" s="6"/>
      <c r="P2689" s="20"/>
      <c r="Q2689" s="5" t="str">
        <f ca="1">score</f>
        <v/>
      </c>
      <c r="R2689" s="7" t="str">
        <f ca="1">rescore_pd</f>
        <v/>
      </c>
      <c r="S2689" s="310" t="str">
        <f ca="1">price</f>
        <v/>
      </c>
      <c r="U2689" s="4"/>
      <c r="V2689" s="4"/>
      <c r="W2689" s="215" t="str">
        <f ca="1">comm_pd</f>
        <v/>
      </c>
      <c r="X2689" s="11"/>
      <c r="Z2689" s="223"/>
    </row>
    <row r="2690" spans="1:26" x14ac:dyDescent="0.25">
      <c r="A2690" s="6" t="str">
        <f ca="1">no.</f>
        <v/>
      </c>
      <c r="E2690" s="4" t="str">
        <f ca="1">position</f>
        <v/>
      </c>
      <c r="I2690" s="318"/>
      <c r="L2690" s="4"/>
      <c r="N2690" s="6"/>
      <c r="P2690" s="20"/>
      <c r="Q2690" s="5" t="str">
        <f ca="1">score</f>
        <v/>
      </c>
      <c r="R2690" s="7" t="str">
        <f ca="1">rescore_pd</f>
        <v/>
      </c>
      <c r="S2690" s="310" t="str">
        <f ca="1">price</f>
        <v/>
      </c>
      <c r="U2690" s="4"/>
      <c r="V2690" s="4"/>
      <c r="W2690" s="215" t="str">
        <f ca="1">comm_pd</f>
        <v/>
      </c>
      <c r="X2690" s="11"/>
      <c r="Z2690" s="223"/>
    </row>
    <row r="2691" spans="1:26" x14ac:dyDescent="0.25">
      <c r="A2691" s="6" t="str">
        <f ca="1">no.</f>
        <v/>
      </c>
      <c r="E2691" s="4" t="str">
        <f ca="1">position</f>
        <v/>
      </c>
      <c r="I2691" s="318"/>
      <c r="L2691" s="4"/>
      <c r="N2691" s="6"/>
      <c r="P2691" s="20"/>
      <c r="Q2691" s="5" t="str">
        <f ca="1">score</f>
        <v/>
      </c>
      <c r="R2691" s="7" t="str">
        <f ca="1">rescore_pd</f>
        <v/>
      </c>
      <c r="S2691" s="310" t="str">
        <f ca="1">price</f>
        <v/>
      </c>
      <c r="U2691" s="4"/>
      <c r="V2691" s="4"/>
      <c r="W2691" s="215" t="str">
        <f ca="1">comm_pd</f>
        <v/>
      </c>
      <c r="X2691" s="11"/>
      <c r="Z2691" s="223"/>
    </row>
    <row r="2692" spans="1:26" x14ac:dyDescent="0.25">
      <c r="A2692" s="6" t="str">
        <f ca="1">no.</f>
        <v/>
      </c>
      <c r="E2692" s="4" t="str">
        <f ca="1">position</f>
        <v/>
      </c>
      <c r="I2692" s="318"/>
      <c r="L2692" s="4"/>
      <c r="N2692" s="6"/>
      <c r="P2692" s="20"/>
      <c r="Q2692" s="5" t="str">
        <f ca="1">score</f>
        <v/>
      </c>
      <c r="R2692" s="7" t="str">
        <f ca="1">rescore_pd</f>
        <v/>
      </c>
      <c r="S2692" s="310" t="str">
        <f ca="1">price</f>
        <v/>
      </c>
      <c r="U2692" s="4"/>
      <c r="V2692" s="4"/>
      <c r="W2692" s="215" t="str">
        <f ca="1">comm_pd</f>
        <v/>
      </c>
      <c r="X2692" s="11"/>
      <c r="Z2692" s="223"/>
    </row>
    <row r="2693" spans="1:26" x14ac:dyDescent="0.25">
      <c r="A2693" s="6" t="str">
        <f ca="1">no.</f>
        <v/>
      </c>
      <c r="E2693" s="4" t="str">
        <f ca="1">position</f>
        <v/>
      </c>
      <c r="I2693" s="318"/>
      <c r="L2693" s="4"/>
      <c r="N2693" s="6"/>
      <c r="P2693" s="20"/>
      <c r="Q2693" s="5" t="str">
        <f ca="1">score</f>
        <v/>
      </c>
      <c r="R2693" s="7" t="str">
        <f ca="1">rescore_pd</f>
        <v/>
      </c>
      <c r="S2693" s="310" t="str">
        <f ca="1">price</f>
        <v/>
      </c>
      <c r="U2693" s="4"/>
      <c r="V2693" s="4"/>
      <c r="W2693" s="215" t="str">
        <f ca="1">comm_pd</f>
        <v/>
      </c>
      <c r="X2693" s="11"/>
      <c r="Z2693" s="223"/>
    </row>
    <row r="2694" spans="1:26" x14ac:dyDescent="0.25">
      <c r="A2694" s="6" t="str">
        <f ca="1">no.</f>
        <v/>
      </c>
      <c r="E2694" s="4" t="str">
        <f ca="1">position</f>
        <v/>
      </c>
      <c r="I2694" s="318"/>
      <c r="L2694" s="4"/>
      <c r="N2694" s="6"/>
      <c r="P2694" s="20"/>
      <c r="Q2694" s="5" t="str">
        <f ca="1">score</f>
        <v/>
      </c>
      <c r="R2694" s="7" t="str">
        <f ca="1">rescore_pd</f>
        <v/>
      </c>
      <c r="S2694" s="310" t="str">
        <f ca="1">price</f>
        <v/>
      </c>
      <c r="U2694" s="4"/>
      <c r="V2694" s="4"/>
      <c r="W2694" s="215" t="str">
        <f ca="1">comm_pd</f>
        <v/>
      </c>
      <c r="X2694" s="11"/>
      <c r="Z2694" s="223"/>
    </row>
    <row r="2695" spans="1:26" x14ac:dyDescent="0.25">
      <c r="A2695" s="6" t="str">
        <f ca="1">no.</f>
        <v/>
      </c>
      <c r="E2695" s="4" t="str">
        <f ca="1">position</f>
        <v/>
      </c>
      <c r="I2695" s="318"/>
      <c r="L2695" s="4"/>
      <c r="N2695" s="6"/>
      <c r="P2695" s="20"/>
      <c r="Q2695" s="5" t="str">
        <f ca="1">score</f>
        <v/>
      </c>
      <c r="R2695" s="7" t="str">
        <f ca="1">rescore_pd</f>
        <v/>
      </c>
      <c r="S2695" s="310" t="str">
        <f ca="1">price</f>
        <v/>
      </c>
      <c r="U2695" s="4"/>
      <c r="V2695" s="4"/>
      <c r="W2695" s="215" t="str">
        <f ca="1">comm_pd</f>
        <v/>
      </c>
      <c r="X2695" s="11"/>
      <c r="Z2695" s="223"/>
    </row>
    <row r="2696" spans="1:26" x14ac:dyDescent="0.25">
      <c r="A2696" s="6" t="str">
        <f ca="1">no.</f>
        <v/>
      </c>
      <c r="E2696" s="4" t="str">
        <f ca="1">position</f>
        <v/>
      </c>
      <c r="I2696" s="318"/>
      <c r="L2696" s="4"/>
      <c r="N2696" s="6"/>
      <c r="P2696" s="20"/>
      <c r="Q2696" s="5" t="str">
        <f ca="1">score</f>
        <v/>
      </c>
      <c r="R2696" s="7" t="str">
        <f ca="1">rescore_pd</f>
        <v/>
      </c>
      <c r="S2696" s="310" t="str">
        <f ca="1">price</f>
        <v/>
      </c>
      <c r="U2696" s="4"/>
      <c r="V2696" s="4"/>
      <c r="W2696" s="215" t="str">
        <f ca="1">comm_pd</f>
        <v/>
      </c>
      <c r="X2696" s="11"/>
      <c r="Z2696" s="223"/>
    </row>
    <row r="2697" spans="1:26" x14ac:dyDescent="0.25">
      <c r="A2697" s="6" t="str">
        <f ca="1">no.</f>
        <v/>
      </c>
      <c r="E2697" s="4" t="str">
        <f ca="1">position</f>
        <v/>
      </c>
      <c r="I2697" s="318"/>
      <c r="L2697" s="4"/>
      <c r="N2697" s="6"/>
      <c r="P2697" s="20"/>
      <c r="Q2697" s="5" t="str">
        <f ca="1">score</f>
        <v/>
      </c>
      <c r="R2697" s="7" t="str">
        <f ca="1">rescore_pd</f>
        <v/>
      </c>
      <c r="S2697" s="310" t="str">
        <f ca="1">price</f>
        <v/>
      </c>
      <c r="U2697" s="4"/>
      <c r="V2697" s="4"/>
      <c r="W2697" s="215" t="str">
        <f ca="1">comm_pd</f>
        <v/>
      </c>
      <c r="X2697" s="11"/>
      <c r="Z2697" s="223"/>
    </row>
    <row r="2698" spans="1:26" x14ac:dyDescent="0.25">
      <c r="A2698" s="6" t="str">
        <f ca="1">no.</f>
        <v/>
      </c>
      <c r="E2698" s="4" t="str">
        <f ca="1">position</f>
        <v/>
      </c>
      <c r="I2698" s="318"/>
      <c r="L2698" s="4"/>
      <c r="N2698" s="6"/>
      <c r="P2698" s="20"/>
      <c r="Q2698" s="5" t="str">
        <f ca="1">score</f>
        <v/>
      </c>
      <c r="R2698" s="7" t="str">
        <f ca="1">rescore_pd</f>
        <v/>
      </c>
      <c r="S2698" s="310" t="str">
        <f ca="1">price</f>
        <v/>
      </c>
      <c r="U2698" s="4"/>
      <c r="V2698" s="4"/>
      <c r="W2698" s="215" t="str">
        <f ca="1">comm_pd</f>
        <v/>
      </c>
      <c r="X2698" s="11"/>
      <c r="Z2698" s="223"/>
    </row>
    <row r="2699" spans="1:26" x14ac:dyDescent="0.25">
      <c r="A2699" s="6" t="str">
        <f ca="1">no.</f>
        <v/>
      </c>
      <c r="E2699" s="4" t="str">
        <f ca="1">position</f>
        <v/>
      </c>
      <c r="I2699" s="318"/>
      <c r="L2699" s="4"/>
      <c r="N2699" s="6"/>
      <c r="P2699" s="20"/>
      <c r="Q2699" s="5" t="str">
        <f ca="1">score</f>
        <v/>
      </c>
      <c r="R2699" s="7" t="str">
        <f ca="1">rescore_pd</f>
        <v/>
      </c>
      <c r="S2699" s="310" t="str">
        <f ca="1">price</f>
        <v/>
      </c>
      <c r="U2699" s="4"/>
      <c r="V2699" s="4"/>
      <c r="W2699" s="215" t="str">
        <f ca="1">comm_pd</f>
        <v/>
      </c>
      <c r="X2699" s="11"/>
      <c r="Z2699" s="223"/>
    </row>
    <row r="2700" spans="1:26" x14ac:dyDescent="0.25">
      <c r="A2700" s="6" t="str">
        <f ca="1">no.</f>
        <v/>
      </c>
      <c r="E2700" s="4" t="str">
        <f ca="1">position</f>
        <v/>
      </c>
      <c r="I2700" s="318"/>
      <c r="L2700" s="4"/>
      <c r="N2700" s="6"/>
      <c r="P2700" s="20"/>
      <c r="Q2700" s="5" t="str">
        <f ca="1">score</f>
        <v/>
      </c>
      <c r="R2700" s="7" t="str">
        <f ca="1">rescore_pd</f>
        <v/>
      </c>
      <c r="S2700" s="310" t="str">
        <f ca="1">price</f>
        <v/>
      </c>
      <c r="U2700" s="4"/>
      <c r="V2700" s="4"/>
      <c r="W2700" s="215" t="str">
        <f ca="1">comm_pd</f>
        <v/>
      </c>
      <c r="X2700" s="11"/>
      <c r="Z2700" s="223"/>
    </row>
    <row r="2701" spans="1:26" x14ac:dyDescent="0.25">
      <c r="A2701" s="6" t="str">
        <f ca="1">no.</f>
        <v/>
      </c>
      <c r="E2701" s="4" t="str">
        <f ca="1">position</f>
        <v/>
      </c>
      <c r="I2701" s="318"/>
      <c r="L2701" s="4"/>
      <c r="N2701" s="6"/>
      <c r="P2701" s="20"/>
      <c r="Q2701" s="5" t="str">
        <f ca="1">score</f>
        <v/>
      </c>
      <c r="R2701" s="7" t="str">
        <f ca="1">rescore_pd</f>
        <v/>
      </c>
      <c r="S2701" s="310" t="str">
        <f ca="1">price</f>
        <v/>
      </c>
      <c r="U2701" s="4"/>
      <c r="V2701" s="4"/>
      <c r="W2701" s="215" t="str">
        <f ca="1">comm_pd</f>
        <v/>
      </c>
      <c r="X2701" s="11"/>
      <c r="Z2701" s="223"/>
    </row>
    <row r="2702" spans="1:26" x14ac:dyDescent="0.25">
      <c r="A2702" s="6" t="str">
        <f ca="1">no.</f>
        <v/>
      </c>
      <c r="E2702" s="4" t="str">
        <f ca="1">position</f>
        <v/>
      </c>
      <c r="I2702" s="318"/>
      <c r="L2702" s="4"/>
      <c r="N2702" s="6"/>
      <c r="P2702" s="20"/>
      <c r="Q2702" s="5" t="str">
        <f ca="1">score</f>
        <v/>
      </c>
      <c r="R2702" s="7" t="str">
        <f ca="1">rescore_pd</f>
        <v/>
      </c>
      <c r="S2702" s="310" t="str">
        <f ca="1">price</f>
        <v/>
      </c>
      <c r="U2702" s="4"/>
      <c r="V2702" s="4"/>
      <c r="W2702" s="215" t="str">
        <f ca="1">comm_pd</f>
        <v/>
      </c>
      <c r="X2702" s="11"/>
      <c r="Z2702" s="223"/>
    </row>
    <row r="2703" spans="1:26" x14ac:dyDescent="0.25">
      <c r="A2703" s="6" t="str">
        <f ca="1">no.</f>
        <v/>
      </c>
      <c r="E2703" s="4" t="str">
        <f ca="1">position</f>
        <v/>
      </c>
      <c r="I2703" s="318"/>
      <c r="L2703" s="4"/>
      <c r="N2703" s="6"/>
      <c r="P2703" s="20"/>
      <c r="Q2703" s="5" t="str">
        <f ca="1">score</f>
        <v/>
      </c>
      <c r="R2703" s="7" t="str">
        <f ca="1">rescore_pd</f>
        <v/>
      </c>
      <c r="S2703" s="310" t="str">
        <f ca="1">price</f>
        <v/>
      </c>
      <c r="U2703" s="4"/>
      <c r="V2703" s="4"/>
      <c r="W2703" s="215" t="str">
        <f ca="1">comm_pd</f>
        <v/>
      </c>
      <c r="X2703" s="11"/>
      <c r="Z2703" s="223"/>
    </row>
    <row r="2704" spans="1:26" x14ac:dyDescent="0.25">
      <c r="A2704" s="6" t="str">
        <f ca="1">no.</f>
        <v/>
      </c>
      <c r="E2704" s="4" t="str">
        <f ca="1">position</f>
        <v/>
      </c>
      <c r="I2704" s="318"/>
      <c r="L2704" s="4"/>
      <c r="N2704" s="6"/>
      <c r="P2704" s="20"/>
      <c r="Q2704" s="5" t="str">
        <f ca="1">score</f>
        <v/>
      </c>
      <c r="R2704" s="7" t="str">
        <f ca="1">rescore_pd</f>
        <v/>
      </c>
      <c r="S2704" s="310" t="str">
        <f ca="1">price</f>
        <v/>
      </c>
      <c r="U2704" s="4"/>
      <c r="V2704" s="4"/>
      <c r="W2704" s="215" t="str">
        <f ca="1">comm_pd</f>
        <v/>
      </c>
      <c r="X2704" s="11"/>
      <c r="Z2704" s="223"/>
    </row>
    <row r="2705" spans="1:26" x14ac:dyDescent="0.25">
      <c r="A2705" s="6" t="str">
        <f ca="1">no.</f>
        <v/>
      </c>
      <c r="E2705" s="4" t="str">
        <f ca="1">position</f>
        <v/>
      </c>
      <c r="I2705" s="318"/>
      <c r="L2705" s="4"/>
      <c r="N2705" s="6"/>
      <c r="P2705" s="20"/>
      <c r="Q2705" s="5" t="str">
        <f ca="1">score</f>
        <v/>
      </c>
      <c r="R2705" s="7" t="str">
        <f ca="1">rescore_pd</f>
        <v/>
      </c>
      <c r="S2705" s="310" t="str">
        <f ca="1">price</f>
        <v/>
      </c>
      <c r="U2705" s="4"/>
      <c r="V2705" s="4"/>
      <c r="W2705" s="215" t="str">
        <f ca="1">comm_pd</f>
        <v/>
      </c>
      <c r="X2705" s="11"/>
      <c r="Z2705" s="223"/>
    </row>
    <row r="2706" spans="1:26" x14ac:dyDescent="0.25">
      <c r="A2706" s="6" t="str">
        <f ca="1">no.</f>
        <v/>
      </c>
      <c r="E2706" s="4" t="str">
        <f ca="1">position</f>
        <v/>
      </c>
      <c r="I2706" s="318"/>
      <c r="L2706" s="4"/>
      <c r="N2706" s="6"/>
      <c r="P2706" s="20"/>
      <c r="Q2706" s="5" t="str">
        <f ca="1">score</f>
        <v/>
      </c>
      <c r="R2706" s="7" t="str">
        <f ca="1">rescore_pd</f>
        <v/>
      </c>
      <c r="S2706" s="310" t="str">
        <f ca="1">price</f>
        <v/>
      </c>
      <c r="U2706" s="4"/>
      <c r="V2706" s="4"/>
      <c r="W2706" s="215" t="str">
        <f ca="1">comm_pd</f>
        <v/>
      </c>
      <c r="X2706" s="11"/>
      <c r="Z2706" s="223"/>
    </row>
    <row r="2707" spans="1:26" x14ac:dyDescent="0.25">
      <c r="A2707" s="6" t="str">
        <f ca="1">no.</f>
        <v/>
      </c>
      <c r="E2707" s="4" t="str">
        <f ca="1">position</f>
        <v/>
      </c>
      <c r="I2707" s="318"/>
      <c r="L2707" s="4"/>
      <c r="N2707" s="6"/>
      <c r="P2707" s="20"/>
      <c r="Q2707" s="5" t="str">
        <f ca="1">score</f>
        <v/>
      </c>
      <c r="R2707" s="7" t="str">
        <f ca="1">rescore_pd</f>
        <v/>
      </c>
      <c r="S2707" s="310" t="str">
        <f ca="1">price</f>
        <v/>
      </c>
      <c r="U2707" s="4"/>
      <c r="V2707" s="4"/>
      <c r="W2707" s="215" t="str">
        <f ca="1">comm_pd</f>
        <v/>
      </c>
      <c r="X2707" s="11"/>
      <c r="Z2707" s="223"/>
    </row>
    <row r="2708" spans="1:26" x14ac:dyDescent="0.25">
      <c r="A2708" s="6" t="str">
        <f ca="1">no.</f>
        <v/>
      </c>
      <c r="E2708" s="4" t="str">
        <f ca="1">position</f>
        <v/>
      </c>
      <c r="I2708" s="318"/>
      <c r="L2708" s="4"/>
      <c r="N2708" s="6"/>
      <c r="P2708" s="20"/>
      <c r="Q2708" s="5" t="str">
        <f ca="1">score</f>
        <v/>
      </c>
      <c r="R2708" s="7" t="str">
        <f ca="1">rescore_pd</f>
        <v/>
      </c>
      <c r="S2708" s="310" t="str">
        <f ca="1">price</f>
        <v/>
      </c>
      <c r="U2708" s="4"/>
      <c r="V2708" s="4"/>
      <c r="W2708" s="215" t="str">
        <f ca="1">comm_pd</f>
        <v/>
      </c>
      <c r="X2708" s="11"/>
      <c r="Z2708" s="223"/>
    </row>
    <row r="2709" spans="1:26" x14ac:dyDescent="0.25">
      <c r="A2709" s="6" t="str">
        <f ca="1">no.</f>
        <v/>
      </c>
      <c r="E2709" s="4" t="str">
        <f ca="1">position</f>
        <v/>
      </c>
      <c r="I2709" s="318"/>
      <c r="L2709" s="4"/>
      <c r="N2709" s="6"/>
      <c r="P2709" s="20"/>
      <c r="Q2709" s="5" t="str">
        <f ca="1">score</f>
        <v/>
      </c>
      <c r="R2709" s="7" t="str">
        <f ca="1">rescore_pd</f>
        <v/>
      </c>
      <c r="S2709" s="310" t="str">
        <f ca="1">price</f>
        <v/>
      </c>
      <c r="U2709" s="4"/>
      <c r="V2709" s="4"/>
      <c r="W2709" s="215" t="str">
        <f ca="1">comm_pd</f>
        <v/>
      </c>
      <c r="X2709" s="11"/>
      <c r="Z2709" s="223"/>
    </row>
    <row r="2710" spans="1:26" x14ac:dyDescent="0.25">
      <c r="A2710" s="6" t="str">
        <f ca="1">no.</f>
        <v/>
      </c>
      <c r="E2710" s="4" t="str">
        <f ca="1">position</f>
        <v/>
      </c>
      <c r="I2710" s="318"/>
      <c r="L2710" s="4"/>
      <c r="N2710" s="6"/>
      <c r="P2710" s="20"/>
      <c r="Q2710" s="5" t="str">
        <f ca="1">score</f>
        <v/>
      </c>
      <c r="R2710" s="7" t="str">
        <f ca="1">rescore_pd</f>
        <v/>
      </c>
      <c r="S2710" s="310" t="str">
        <f ca="1">price</f>
        <v/>
      </c>
      <c r="U2710" s="4"/>
      <c r="V2710" s="4"/>
      <c r="W2710" s="215" t="str">
        <f ca="1">comm_pd</f>
        <v/>
      </c>
      <c r="X2710" s="11"/>
      <c r="Z2710" s="223"/>
    </row>
    <row r="2711" spans="1:26" x14ac:dyDescent="0.25">
      <c r="A2711" s="6" t="str">
        <f ca="1">no.</f>
        <v/>
      </c>
      <c r="E2711" s="4" t="str">
        <f ca="1">position</f>
        <v/>
      </c>
      <c r="I2711" s="318"/>
      <c r="L2711" s="4"/>
      <c r="N2711" s="6"/>
      <c r="P2711" s="20"/>
      <c r="Q2711" s="5" t="str">
        <f ca="1">score</f>
        <v/>
      </c>
      <c r="R2711" s="7" t="str">
        <f ca="1">rescore_pd</f>
        <v/>
      </c>
      <c r="S2711" s="310" t="str">
        <f ca="1">price</f>
        <v/>
      </c>
      <c r="U2711" s="4"/>
      <c r="V2711" s="4"/>
      <c r="W2711" s="215" t="str">
        <f ca="1">comm_pd</f>
        <v/>
      </c>
      <c r="X2711" s="11"/>
      <c r="Z2711" s="223"/>
    </row>
    <row r="2712" spans="1:26" x14ac:dyDescent="0.25">
      <c r="A2712" s="6" t="str">
        <f ca="1">no.</f>
        <v/>
      </c>
      <c r="E2712" s="4" t="str">
        <f ca="1">position</f>
        <v/>
      </c>
      <c r="I2712" s="318"/>
      <c r="L2712" s="4"/>
      <c r="N2712" s="6"/>
      <c r="P2712" s="20"/>
      <c r="Q2712" s="5" t="str">
        <f ca="1">score</f>
        <v/>
      </c>
      <c r="R2712" s="7" t="str">
        <f ca="1">rescore_pd</f>
        <v/>
      </c>
      <c r="S2712" s="310" t="str">
        <f ca="1">price</f>
        <v/>
      </c>
      <c r="U2712" s="4"/>
      <c r="V2712" s="4"/>
      <c r="W2712" s="215" t="str">
        <f ca="1">comm_pd</f>
        <v/>
      </c>
      <c r="X2712" s="11"/>
      <c r="Z2712" s="223"/>
    </row>
    <row r="2713" spans="1:26" x14ac:dyDescent="0.25">
      <c r="A2713" s="6" t="str">
        <f ca="1">no.</f>
        <v/>
      </c>
      <c r="E2713" s="4" t="str">
        <f ca="1">position</f>
        <v/>
      </c>
      <c r="I2713" s="318"/>
      <c r="L2713" s="4"/>
      <c r="N2713" s="6"/>
      <c r="P2713" s="20"/>
      <c r="Q2713" s="5" t="str">
        <f ca="1">score</f>
        <v/>
      </c>
      <c r="R2713" s="7" t="str">
        <f ca="1">rescore_pd</f>
        <v/>
      </c>
      <c r="S2713" s="310" t="str">
        <f ca="1">price</f>
        <v/>
      </c>
      <c r="U2713" s="4"/>
      <c r="V2713" s="4"/>
      <c r="W2713" s="215" t="str">
        <f ca="1">comm_pd</f>
        <v/>
      </c>
      <c r="X2713" s="11"/>
      <c r="Z2713" s="223"/>
    </row>
    <row r="2714" spans="1:26" x14ac:dyDescent="0.25">
      <c r="A2714" s="6" t="str">
        <f ca="1">no.</f>
        <v/>
      </c>
      <c r="E2714" s="4" t="str">
        <f ca="1">position</f>
        <v/>
      </c>
      <c r="I2714" s="318"/>
      <c r="L2714" s="4"/>
      <c r="N2714" s="6"/>
      <c r="P2714" s="20"/>
      <c r="Q2714" s="5" t="str">
        <f ca="1">score</f>
        <v/>
      </c>
      <c r="R2714" s="7" t="str">
        <f ca="1">rescore_pd</f>
        <v/>
      </c>
      <c r="S2714" s="310" t="str">
        <f ca="1">price</f>
        <v/>
      </c>
      <c r="U2714" s="4"/>
      <c r="V2714" s="4"/>
      <c r="W2714" s="215" t="str">
        <f ca="1">comm_pd</f>
        <v/>
      </c>
      <c r="X2714" s="11"/>
      <c r="Z2714" s="223"/>
    </row>
    <row r="2715" spans="1:26" x14ac:dyDescent="0.25">
      <c r="A2715" s="6" t="str">
        <f ca="1">no.</f>
        <v/>
      </c>
      <c r="E2715" s="4" t="str">
        <f ca="1">position</f>
        <v/>
      </c>
      <c r="I2715" s="318"/>
      <c r="L2715" s="4"/>
      <c r="N2715" s="6"/>
      <c r="P2715" s="20"/>
      <c r="Q2715" s="5" t="str">
        <f ca="1">score</f>
        <v/>
      </c>
      <c r="R2715" s="7" t="str">
        <f ca="1">rescore_pd</f>
        <v/>
      </c>
      <c r="S2715" s="310" t="str">
        <f ca="1">price</f>
        <v/>
      </c>
      <c r="U2715" s="4"/>
      <c r="V2715" s="4"/>
      <c r="W2715" s="215" t="str">
        <f ca="1">comm_pd</f>
        <v/>
      </c>
      <c r="X2715" s="11"/>
      <c r="Z2715" s="223"/>
    </row>
    <row r="2716" spans="1:26" x14ac:dyDescent="0.25">
      <c r="A2716" s="6" t="str">
        <f ca="1">no.</f>
        <v/>
      </c>
      <c r="E2716" s="4" t="str">
        <f ca="1">position</f>
        <v/>
      </c>
      <c r="I2716" s="318"/>
      <c r="L2716" s="4"/>
      <c r="N2716" s="6"/>
      <c r="P2716" s="20"/>
      <c r="Q2716" s="5" t="str">
        <f ca="1">score</f>
        <v/>
      </c>
      <c r="R2716" s="7" t="str">
        <f ca="1">rescore_pd</f>
        <v/>
      </c>
      <c r="S2716" s="310" t="str">
        <f ca="1">price</f>
        <v/>
      </c>
      <c r="U2716" s="4"/>
      <c r="V2716" s="4"/>
      <c r="W2716" s="215" t="str">
        <f ca="1">comm_pd</f>
        <v/>
      </c>
      <c r="X2716" s="11"/>
      <c r="Z2716" s="223"/>
    </row>
    <row r="2717" spans="1:26" x14ac:dyDescent="0.25">
      <c r="A2717" s="6" t="str">
        <f ca="1">no.</f>
        <v/>
      </c>
      <c r="E2717" s="4" t="str">
        <f ca="1">position</f>
        <v/>
      </c>
      <c r="I2717" s="318"/>
      <c r="L2717" s="4"/>
      <c r="N2717" s="6"/>
      <c r="P2717" s="20"/>
      <c r="Q2717" s="5" t="str">
        <f ca="1">score</f>
        <v/>
      </c>
      <c r="R2717" s="7" t="str">
        <f ca="1">rescore_pd</f>
        <v/>
      </c>
      <c r="S2717" s="310" t="str">
        <f ca="1">price</f>
        <v/>
      </c>
      <c r="U2717" s="4"/>
      <c r="V2717" s="4"/>
      <c r="W2717" s="215" t="str">
        <f ca="1">comm_pd</f>
        <v/>
      </c>
      <c r="X2717" s="11"/>
    </row>
    <row r="2718" spans="1:26" x14ac:dyDescent="0.25">
      <c r="A2718" s="6" t="str">
        <f ca="1">no.</f>
        <v/>
      </c>
      <c r="E2718" s="4" t="str">
        <f ca="1">position</f>
        <v/>
      </c>
      <c r="I2718" s="318"/>
      <c r="L2718" s="4"/>
      <c r="N2718" s="6"/>
      <c r="P2718" s="20"/>
      <c r="Q2718" s="5" t="str">
        <f ca="1">score</f>
        <v/>
      </c>
      <c r="R2718" s="7" t="str">
        <f ca="1">rescore_pd</f>
        <v/>
      </c>
      <c r="S2718" s="310" t="str">
        <f ca="1">price</f>
        <v/>
      </c>
      <c r="U2718" s="4"/>
      <c r="V2718" s="4"/>
      <c r="W2718" s="215" t="str">
        <f ca="1">comm_pd</f>
        <v/>
      </c>
      <c r="X2718" s="11"/>
    </row>
    <row r="2719" spans="1:26" x14ac:dyDescent="0.25">
      <c r="A2719" s="6" t="str">
        <f ca="1">no.</f>
        <v/>
      </c>
      <c r="E2719" s="4" t="str">
        <f ca="1">position</f>
        <v/>
      </c>
      <c r="I2719" s="318"/>
      <c r="L2719" s="4"/>
      <c r="N2719" s="6"/>
      <c r="P2719" s="20"/>
      <c r="Q2719" s="5" t="str">
        <f ca="1">score</f>
        <v/>
      </c>
      <c r="R2719" s="7" t="str">
        <f ca="1">rescore_pd</f>
        <v/>
      </c>
      <c r="S2719" s="310" t="str">
        <f ca="1">price</f>
        <v/>
      </c>
      <c r="U2719" s="4"/>
      <c r="V2719" s="4"/>
      <c r="W2719" s="215" t="str">
        <f ca="1">comm_pd</f>
        <v/>
      </c>
      <c r="X2719" s="11"/>
    </row>
    <row r="2720" spans="1:26" x14ac:dyDescent="0.25">
      <c r="A2720" s="6" t="str">
        <f ca="1">no.</f>
        <v/>
      </c>
      <c r="E2720" s="4" t="str">
        <f ca="1">position</f>
        <v/>
      </c>
      <c r="I2720" s="318"/>
      <c r="L2720" s="4"/>
      <c r="N2720" s="6"/>
      <c r="P2720" s="20"/>
      <c r="Q2720" s="5" t="str">
        <f ca="1">score</f>
        <v/>
      </c>
      <c r="R2720" s="7" t="str">
        <f ca="1">rescore_pd</f>
        <v/>
      </c>
      <c r="S2720" s="310" t="str">
        <f ca="1">price</f>
        <v/>
      </c>
      <c r="U2720" s="4"/>
      <c r="V2720" s="4"/>
      <c r="W2720" s="215" t="str">
        <f ca="1">comm_pd</f>
        <v/>
      </c>
      <c r="X2720" s="11"/>
    </row>
    <row r="2721" spans="1:24" x14ac:dyDescent="0.25">
      <c r="A2721" s="6" t="str">
        <f ca="1">no.</f>
        <v/>
      </c>
      <c r="E2721" s="4" t="str">
        <f ca="1">position</f>
        <v/>
      </c>
      <c r="I2721" s="318"/>
      <c r="L2721" s="4"/>
      <c r="N2721" s="6"/>
      <c r="P2721" s="20"/>
      <c r="Q2721" s="5" t="str">
        <f ca="1">score</f>
        <v/>
      </c>
      <c r="R2721" s="7" t="str">
        <f ca="1">rescore_pd</f>
        <v/>
      </c>
      <c r="S2721" s="310" t="str">
        <f ca="1">price</f>
        <v/>
      </c>
      <c r="U2721" s="4"/>
      <c r="V2721" s="4"/>
      <c r="W2721" s="215" t="str">
        <f ca="1">comm_pd</f>
        <v/>
      </c>
      <c r="X2721" s="11"/>
    </row>
    <row r="2722" spans="1:24" x14ac:dyDescent="0.25">
      <c r="A2722" s="6" t="str">
        <f ca="1">no.</f>
        <v/>
      </c>
      <c r="E2722" s="4" t="str">
        <f ca="1">position</f>
        <v/>
      </c>
      <c r="I2722" s="318"/>
      <c r="L2722" s="4"/>
      <c r="N2722" s="6"/>
      <c r="P2722" s="20"/>
      <c r="Q2722" s="5" t="str">
        <f ca="1">score</f>
        <v/>
      </c>
      <c r="R2722" s="7" t="str">
        <f ca="1">rescore_pd</f>
        <v/>
      </c>
      <c r="S2722" s="310" t="str">
        <f ca="1">price</f>
        <v/>
      </c>
      <c r="U2722" s="4"/>
      <c r="V2722" s="4"/>
      <c r="W2722" s="215" t="str">
        <f ca="1">comm_pd</f>
        <v/>
      </c>
      <c r="X2722" s="11"/>
    </row>
    <row r="2723" spans="1:24" x14ac:dyDescent="0.25">
      <c r="A2723" s="6" t="str">
        <f ca="1">no.</f>
        <v/>
      </c>
      <c r="E2723" s="4" t="str">
        <f ca="1">position</f>
        <v/>
      </c>
      <c r="I2723" s="318"/>
      <c r="L2723" s="4"/>
      <c r="N2723" s="6"/>
      <c r="P2723" s="20"/>
      <c r="Q2723" s="5" t="str">
        <f ca="1">score</f>
        <v/>
      </c>
      <c r="R2723" s="7" t="str">
        <f ca="1">rescore_pd</f>
        <v/>
      </c>
      <c r="S2723" s="310" t="str">
        <f ca="1">price</f>
        <v/>
      </c>
      <c r="U2723" s="4"/>
      <c r="V2723" s="4"/>
      <c r="W2723" s="215" t="str">
        <f ca="1">comm_pd</f>
        <v/>
      </c>
      <c r="X2723" s="11"/>
    </row>
    <row r="2724" spans="1:24" x14ac:dyDescent="0.25">
      <c r="A2724" s="6" t="str">
        <f ca="1">no.</f>
        <v/>
      </c>
      <c r="E2724" s="4" t="str">
        <f ca="1">position</f>
        <v/>
      </c>
      <c r="I2724" s="318"/>
      <c r="L2724" s="4"/>
      <c r="N2724" s="6"/>
      <c r="P2724" s="20"/>
      <c r="Q2724" s="5" t="str">
        <f ca="1">score</f>
        <v/>
      </c>
      <c r="R2724" s="7" t="str">
        <f ca="1">rescore_pd</f>
        <v/>
      </c>
      <c r="S2724" s="310" t="str">
        <f ca="1">price</f>
        <v/>
      </c>
      <c r="U2724" s="4"/>
      <c r="V2724" s="4"/>
      <c r="W2724" s="215" t="str">
        <f ca="1">comm_pd</f>
        <v/>
      </c>
      <c r="X2724" s="11"/>
    </row>
    <row r="2725" spans="1:24" x14ac:dyDescent="0.25">
      <c r="A2725" s="6" t="str">
        <f ca="1">no.</f>
        <v/>
      </c>
      <c r="E2725" s="4" t="str">
        <f ca="1">position</f>
        <v/>
      </c>
      <c r="I2725" s="318"/>
      <c r="L2725" s="4"/>
      <c r="N2725" s="6"/>
      <c r="P2725" s="20"/>
      <c r="Q2725" s="5" t="str">
        <f ca="1">score</f>
        <v/>
      </c>
      <c r="R2725" s="7" t="str">
        <f ca="1">rescore_pd</f>
        <v/>
      </c>
      <c r="S2725" s="310" t="str">
        <f ca="1">price</f>
        <v/>
      </c>
      <c r="U2725" s="4"/>
      <c r="V2725" s="4"/>
      <c r="W2725" s="215" t="str">
        <f ca="1">comm_pd</f>
        <v/>
      </c>
      <c r="X2725" s="11"/>
    </row>
    <row r="2726" spans="1:24" x14ac:dyDescent="0.25">
      <c r="A2726" s="6" t="str">
        <f ca="1">no.</f>
        <v/>
      </c>
      <c r="E2726" s="4" t="str">
        <f ca="1">position</f>
        <v/>
      </c>
      <c r="I2726" s="318"/>
      <c r="L2726" s="4"/>
      <c r="N2726" s="6"/>
      <c r="P2726" s="20"/>
      <c r="Q2726" s="5" t="str">
        <f ca="1">score</f>
        <v/>
      </c>
      <c r="R2726" s="7" t="str">
        <f ca="1">rescore_pd</f>
        <v/>
      </c>
      <c r="S2726" s="310" t="str">
        <f ca="1">price</f>
        <v/>
      </c>
      <c r="U2726" s="4"/>
      <c r="V2726" s="4"/>
      <c r="W2726" s="215" t="str">
        <f ca="1">comm_pd</f>
        <v/>
      </c>
      <c r="X2726" s="11"/>
    </row>
    <row r="2727" spans="1:24" x14ac:dyDescent="0.25">
      <c r="A2727" s="6" t="str">
        <f ca="1">no.</f>
        <v/>
      </c>
      <c r="E2727" s="4" t="str">
        <f ca="1">position</f>
        <v/>
      </c>
      <c r="I2727" s="318"/>
      <c r="L2727" s="4"/>
      <c r="N2727" s="6"/>
      <c r="P2727" s="20"/>
      <c r="Q2727" s="5" t="str">
        <f ca="1">score</f>
        <v/>
      </c>
      <c r="R2727" s="7" t="str">
        <f ca="1">rescore_pd</f>
        <v/>
      </c>
      <c r="S2727" s="310" t="str">
        <f ca="1">price</f>
        <v/>
      </c>
      <c r="U2727" s="4"/>
      <c r="V2727" s="4"/>
      <c r="W2727" s="215" t="str">
        <f ca="1">comm_pd</f>
        <v/>
      </c>
      <c r="X2727" s="11"/>
    </row>
    <row r="2728" spans="1:24" x14ac:dyDescent="0.25">
      <c r="A2728" s="6" t="str">
        <f ca="1">no.</f>
        <v/>
      </c>
      <c r="E2728" s="4" t="str">
        <f ca="1">position</f>
        <v/>
      </c>
      <c r="I2728" s="318"/>
      <c r="L2728" s="4"/>
      <c r="N2728" s="6"/>
      <c r="P2728" s="20"/>
      <c r="Q2728" s="5" t="str">
        <f ca="1">score</f>
        <v/>
      </c>
      <c r="R2728" s="7" t="str">
        <f ca="1">rescore_pd</f>
        <v/>
      </c>
      <c r="S2728" s="310" t="str">
        <f ca="1">price</f>
        <v/>
      </c>
      <c r="U2728" s="4"/>
      <c r="V2728" s="4"/>
      <c r="W2728" s="215" t="str">
        <f ca="1">comm_pd</f>
        <v/>
      </c>
      <c r="X2728" s="11"/>
    </row>
    <row r="2729" spans="1:24" x14ac:dyDescent="0.25">
      <c r="A2729" s="6" t="str">
        <f ca="1">no.</f>
        <v/>
      </c>
      <c r="E2729" s="4" t="str">
        <f ca="1">position</f>
        <v/>
      </c>
      <c r="I2729" s="318"/>
      <c r="L2729" s="4"/>
      <c r="N2729" s="6"/>
      <c r="P2729" s="20"/>
      <c r="Q2729" s="5" t="str">
        <f ca="1">score</f>
        <v/>
      </c>
      <c r="R2729" s="7" t="str">
        <f ca="1">rescore_pd</f>
        <v/>
      </c>
      <c r="S2729" s="310" t="str">
        <f ca="1">price</f>
        <v/>
      </c>
      <c r="U2729" s="4"/>
      <c r="V2729" s="4"/>
      <c r="W2729" s="215" t="str">
        <f ca="1">comm_pd</f>
        <v/>
      </c>
      <c r="X2729" s="11"/>
    </row>
    <row r="2730" spans="1:24" x14ac:dyDescent="0.25">
      <c r="A2730" s="6" t="str">
        <f ca="1">no.</f>
        <v/>
      </c>
      <c r="E2730" s="4" t="str">
        <f ca="1">position</f>
        <v/>
      </c>
      <c r="I2730" s="318"/>
      <c r="L2730" s="4"/>
      <c r="N2730" s="6"/>
      <c r="P2730" s="20"/>
      <c r="Q2730" s="5" t="str">
        <f ca="1">score</f>
        <v/>
      </c>
      <c r="R2730" s="7" t="str">
        <f ca="1">rescore_pd</f>
        <v/>
      </c>
      <c r="S2730" s="310" t="str">
        <f ca="1">price</f>
        <v/>
      </c>
      <c r="U2730" s="4"/>
      <c r="V2730" s="4"/>
      <c r="W2730" s="215" t="str">
        <f ca="1">comm_pd</f>
        <v/>
      </c>
      <c r="X2730" s="11"/>
    </row>
    <row r="2731" spans="1:24" x14ac:dyDescent="0.25">
      <c r="A2731" s="6" t="str">
        <f ca="1">no.</f>
        <v/>
      </c>
      <c r="E2731" s="4" t="str">
        <f ca="1">position</f>
        <v/>
      </c>
      <c r="I2731" s="318"/>
      <c r="L2731" s="4"/>
      <c r="N2731" s="6"/>
      <c r="P2731" s="20"/>
      <c r="Q2731" s="5" t="str">
        <f ca="1">score</f>
        <v/>
      </c>
      <c r="R2731" s="7" t="str">
        <f ca="1">rescore_pd</f>
        <v/>
      </c>
      <c r="S2731" s="310" t="str">
        <f ca="1">price</f>
        <v/>
      </c>
      <c r="U2731" s="4"/>
      <c r="V2731" s="4"/>
      <c r="W2731" s="215" t="str">
        <f ca="1">comm_pd</f>
        <v/>
      </c>
      <c r="X2731" s="11"/>
    </row>
    <row r="2732" spans="1:24" x14ac:dyDescent="0.25">
      <c r="A2732" s="6" t="str">
        <f ca="1">no.</f>
        <v/>
      </c>
      <c r="E2732" s="4" t="str">
        <f ca="1">position</f>
        <v/>
      </c>
      <c r="I2732" s="318"/>
      <c r="L2732" s="4"/>
      <c r="N2732" s="6"/>
      <c r="P2732" s="20"/>
      <c r="Q2732" s="5" t="str">
        <f ca="1">score</f>
        <v/>
      </c>
      <c r="R2732" s="7" t="str">
        <f ca="1">rescore_pd</f>
        <v/>
      </c>
      <c r="S2732" s="310" t="str">
        <f ca="1">price</f>
        <v/>
      </c>
      <c r="U2732" s="4"/>
      <c r="V2732" s="4"/>
      <c r="W2732" s="215" t="str">
        <f ca="1">comm_pd</f>
        <v/>
      </c>
      <c r="X2732" s="11"/>
    </row>
    <row r="2733" spans="1:24" x14ac:dyDescent="0.25">
      <c r="A2733" s="6" t="str">
        <f ca="1">no.</f>
        <v/>
      </c>
      <c r="E2733" s="4" t="str">
        <f ca="1">position</f>
        <v/>
      </c>
      <c r="I2733" s="318"/>
      <c r="L2733" s="4"/>
      <c r="N2733" s="6"/>
      <c r="P2733" s="20"/>
      <c r="Q2733" s="5" t="str">
        <f ca="1">score</f>
        <v/>
      </c>
      <c r="R2733" s="7" t="str">
        <f ca="1">rescore_pd</f>
        <v/>
      </c>
      <c r="S2733" s="310" t="str">
        <f ca="1">price</f>
        <v/>
      </c>
      <c r="U2733" s="4"/>
      <c r="V2733" s="4"/>
      <c r="W2733" s="215" t="str">
        <f ca="1">comm_pd</f>
        <v/>
      </c>
      <c r="X2733" s="11"/>
    </row>
    <row r="2734" spans="1:24" x14ac:dyDescent="0.25">
      <c r="A2734" s="6" t="str">
        <f ca="1">no.</f>
        <v/>
      </c>
      <c r="E2734" s="4" t="str">
        <f ca="1">position</f>
        <v/>
      </c>
      <c r="I2734" s="318"/>
      <c r="L2734" s="4"/>
      <c r="N2734" s="6"/>
      <c r="P2734" s="20"/>
      <c r="Q2734" s="5" t="str">
        <f ca="1">score</f>
        <v/>
      </c>
      <c r="R2734" s="7" t="str">
        <f ca="1">rescore_pd</f>
        <v/>
      </c>
      <c r="S2734" s="310" t="str">
        <f ca="1">price</f>
        <v/>
      </c>
      <c r="U2734" s="4"/>
      <c r="V2734" s="4"/>
      <c r="W2734" s="215" t="str">
        <f ca="1">comm_pd</f>
        <v/>
      </c>
      <c r="X2734" s="11"/>
    </row>
    <row r="2735" spans="1:24" x14ac:dyDescent="0.25">
      <c r="A2735" s="6" t="str">
        <f ca="1">no.</f>
        <v/>
      </c>
      <c r="E2735" s="4" t="str">
        <f ca="1">position</f>
        <v/>
      </c>
      <c r="I2735" s="318"/>
      <c r="L2735" s="4"/>
      <c r="N2735" s="6"/>
      <c r="P2735" s="20"/>
      <c r="Q2735" s="5" t="str">
        <f ca="1">score</f>
        <v/>
      </c>
      <c r="R2735" s="7" t="str">
        <f ca="1">rescore_pd</f>
        <v/>
      </c>
      <c r="S2735" s="310" t="str">
        <f ca="1">price</f>
        <v/>
      </c>
      <c r="U2735" s="4"/>
      <c r="V2735" s="4"/>
      <c r="W2735" s="215" t="str">
        <f ca="1">comm_pd</f>
        <v/>
      </c>
      <c r="X2735" s="11"/>
    </row>
    <row r="2736" spans="1:24" x14ac:dyDescent="0.25">
      <c r="A2736" s="6" t="str">
        <f ca="1">no.</f>
        <v/>
      </c>
      <c r="E2736" s="4" t="str">
        <f ca="1">position</f>
        <v/>
      </c>
      <c r="I2736" s="318"/>
      <c r="L2736" s="4"/>
      <c r="N2736" s="6"/>
      <c r="P2736" s="20"/>
      <c r="Q2736" s="5" t="str">
        <f ca="1">score</f>
        <v/>
      </c>
      <c r="R2736" s="7" t="str">
        <f ca="1">rescore_pd</f>
        <v/>
      </c>
      <c r="S2736" s="310" t="str">
        <f ca="1">price</f>
        <v/>
      </c>
      <c r="U2736" s="4"/>
      <c r="V2736" s="4"/>
      <c r="W2736" s="215" t="str">
        <f ca="1">comm_pd</f>
        <v/>
      </c>
      <c r="X2736" s="11"/>
    </row>
    <row r="2737" spans="1:24" x14ac:dyDescent="0.25">
      <c r="A2737" s="6" t="str">
        <f ca="1">no.</f>
        <v/>
      </c>
      <c r="E2737" s="4" t="str">
        <f ca="1">position</f>
        <v/>
      </c>
      <c r="I2737" s="318"/>
      <c r="L2737" s="4"/>
      <c r="N2737" s="6"/>
      <c r="P2737" s="20"/>
      <c r="Q2737" s="5" t="str">
        <f ca="1">score</f>
        <v/>
      </c>
      <c r="R2737" s="7" t="str">
        <f ca="1">rescore_pd</f>
        <v/>
      </c>
      <c r="S2737" s="310" t="str">
        <f ca="1">price</f>
        <v/>
      </c>
      <c r="U2737" s="4"/>
      <c r="V2737" s="4"/>
      <c r="W2737" s="215" t="str">
        <f ca="1">comm_pd</f>
        <v/>
      </c>
      <c r="X2737" s="11"/>
    </row>
    <row r="2738" spans="1:24" x14ac:dyDescent="0.25">
      <c r="A2738" s="6" t="str">
        <f ca="1">no.</f>
        <v/>
      </c>
      <c r="E2738" s="4" t="str">
        <f ca="1">position</f>
        <v/>
      </c>
      <c r="I2738" s="318"/>
      <c r="L2738" s="4"/>
      <c r="N2738" s="6"/>
      <c r="P2738" s="20"/>
      <c r="Q2738" s="5" t="str">
        <f ca="1">score</f>
        <v/>
      </c>
      <c r="R2738" s="7" t="str">
        <f ca="1">rescore_pd</f>
        <v/>
      </c>
      <c r="S2738" s="310" t="str">
        <f ca="1">price</f>
        <v/>
      </c>
      <c r="U2738" s="4"/>
      <c r="V2738" s="4"/>
      <c r="W2738" s="215" t="str">
        <f ca="1">comm_pd</f>
        <v/>
      </c>
      <c r="X2738" s="11"/>
    </row>
    <row r="2739" spans="1:24" x14ac:dyDescent="0.25">
      <c r="A2739" s="6" t="str">
        <f ca="1">no.</f>
        <v/>
      </c>
      <c r="E2739" s="4" t="str">
        <f ca="1">position</f>
        <v/>
      </c>
      <c r="I2739" s="318"/>
      <c r="L2739" s="4"/>
      <c r="N2739" s="6"/>
      <c r="P2739" s="20"/>
      <c r="Q2739" s="5" t="str">
        <f ca="1">score</f>
        <v/>
      </c>
      <c r="R2739" s="7" t="str">
        <f ca="1">rescore_pd</f>
        <v/>
      </c>
      <c r="S2739" s="310" t="str">
        <f ca="1">price</f>
        <v/>
      </c>
      <c r="U2739" s="4"/>
      <c r="V2739" s="4"/>
      <c r="W2739" s="215" t="str">
        <f ca="1">comm_pd</f>
        <v/>
      </c>
      <c r="X2739" s="11"/>
    </row>
    <row r="2740" spans="1:24" x14ac:dyDescent="0.25">
      <c r="A2740" s="6" t="str">
        <f ca="1">no.</f>
        <v/>
      </c>
      <c r="E2740" s="4" t="str">
        <f ca="1">position</f>
        <v/>
      </c>
      <c r="I2740" s="318"/>
      <c r="L2740" s="4"/>
      <c r="N2740" s="6"/>
      <c r="P2740" s="20"/>
      <c r="Q2740" s="5" t="str">
        <f ca="1">score</f>
        <v/>
      </c>
      <c r="R2740" s="7" t="str">
        <f ca="1">rescore_pd</f>
        <v/>
      </c>
      <c r="S2740" s="310" t="str">
        <f ca="1">price</f>
        <v/>
      </c>
      <c r="U2740" s="4"/>
      <c r="V2740" s="4"/>
      <c r="W2740" s="215" t="str">
        <f ca="1">comm_pd</f>
        <v/>
      </c>
      <c r="X2740" s="11"/>
    </row>
    <row r="2741" spans="1:24" x14ac:dyDescent="0.25">
      <c r="A2741" s="6" t="str">
        <f ca="1">no.</f>
        <v/>
      </c>
      <c r="E2741" s="4" t="str">
        <f ca="1">position</f>
        <v/>
      </c>
      <c r="I2741" s="318"/>
      <c r="L2741" s="4"/>
      <c r="N2741" s="6"/>
      <c r="P2741" s="20"/>
      <c r="Q2741" s="5" t="str">
        <f ca="1">score</f>
        <v/>
      </c>
      <c r="R2741" s="7" t="str">
        <f ca="1">rescore_pd</f>
        <v/>
      </c>
      <c r="S2741" s="310" t="str">
        <f ca="1">price</f>
        <v/>
      </c>
      <c r="U2741" s="4"/>
      <c r="V2741" s="4"/>
      <c r="W2741" s="215" t="str">
        <f ca="1">comm_pd</f>
        <v/>
      </c>
      <c r="X2741" s="11"/>
    </row>
    <row r="2742" spans="1:24" x14ac:dyDescent="0.25">
      <c r="A2742" s="6" t="str">
        <f ca="1">no.</f>
        <v/>
      </c>
      <c r="E2742" s="4" t="str">
        <f ca="1">position</f>
        <v/>
      </c>
      <c r="I2742" s="318"/>
      <c r="L2742" s="4"/>
      <c r="N2742" s="6"/>
      <c r="P2742" s="20"/>
      <c r="Q2742" s="5" t="str">
        <f ca="1">score</f>
        <v/>
      </c>
      <c r="R2742" s="7" t="str">
        <f ca="1">rescore_pd</f>
        <v/>
      </c>
      <c r="S2742" s="310" t="str">
        <f ca="1">price</f>
        <v/>
      </c>
      <c r="U2742" s="4"/>
      <c r="V2742" s="4"/>
      <c r="W2742" s="215" t="str">
        <f ca="1">comm_pd</f>
        <v/>
      </c>
      <c r="X2742" s="11"/>
    </row>
    <row r="2743" spans="1:24" x14ac:dyDescent="0.25">
      <c r="A2743" s="6" t="str">
        <f ca="1">no.</f>
        <v/>
      </c>
      <c r="E2743" s="4" t="str">
        <f ca="1">position</f>
        <v/>
      </c>
      <c r="I2743" s="318"/>
      <c r="L2743" s="4"/>
      <c r="N2743" s="6"/>
      <c r="P2743" s="20"/>
      <c r="Q2743" s="5" t="str">
        <f ca="1">score</f>
        <v/>
      </c>
      <c r="R2743" s="7" t="str">
        <f ca="1">rescore_pd</f>
        <v/>
      </c>
      <c r="S2743" s="310" t="str">
        <f ca="1">price</f>
        <v/>
      </c>
      <c r="U2743" s="4"/>
      <c r="V2743" s="4"/>
      <c r="W2743" s="215" t="str">
        <f ca="1">comm_pd</f>
        <v/>
      </c>
      <c r="X2743" s="11"/>
    </row>
    <row r="2744" spans="1:24" x14ac:dyDescent="0.25">
      <c r="A2744" s="6" t="str">
        <f ca="1">no.</f>
        <v/>
      </c>
      <c r="E2744" s="4" t="str">
        <f ca="1">position</f>
        <v/>
      </c>
      <c r="I2744" s="318"/>
      <c r="L2744" s="4"/>
      <c r="N2744" s="6"/>
      <c r="P2744" s="20"/>
      <c r="Q2744" s="5" t="str">
        <f ca="1">score</f>
        <v/>
      </c>
      <c r="R2744" s="7" t="str">
        <f ca="1">rescore_pd</f>
        <v/>
      </c>
      <c r="S2744" s="310" t="str">
        <f ca="1">price</f>
        <v/>
      </c>
      <c r="U2744" s="4"/>
      <c r="V2744" s="4"/>
      <c r="W2744" s="215" t="str">
        <f ca="1">comm_pd</f>
        <v/>
      </c>
      <c r="X2744" s="11"/>
    </row>
    <row r="2745" spans="1:24" x14ac:dyDescent="0.25">
      <c r="A2745" s="6" t="str">
        <f ca="1">no.</f>
        <v/>
      </c>
      <c r="E2745" s="4" t="str">
        <f ca="1">position</f>
        <v/>
      </c>
      <c r="I2745" s="318"/>
      <c r="L2745" s="4"/>
      <c r="N2745" s="6"/>
      <c r="P2745" s="20"/>
      <c r="Q2745" s="5" t="str">
        <f ca="1">score</f>
        <v/>
      </c>
      <c r="R2745" s="7" t="str">
        <f ca="1">rescore_pd</f>
        <v/>
      </c>
      <c r="S2745" s="310" t="str">
        <f ca="1">price</f>
        <v/>
      </c>
      <c r="U2745" s="4"/>
      <c r="V2745" s="4"/>
      <c r="W2745" s="215" t="str">
        <f ca="1">comm_pd</f>
        <v/>
      </c>
      <c r="X2745" s="11"/>
    </row>
    <row r="2746" spans="1:24" x14ac:dyDescent="0.25">
      <c r="A2746" s="6" t="str">
        <f ca="1">no.</f>
        <v/>
      </c>
      <c r="E2746" s="4" t="str">
        <f ca="1">position</f>
        <v/>
      </c>
      <c r="I2746" s="318"/>
      <c r="L2746" s="4"/>
      <c r="N2746" s="6"/>
      <c r="P2746" s="20"/>
      <c r="Q2746" s="5" t="str">
        <f ca="1">score</f>
        <v/>
      </c>
      <c r="R2746" s="7" t="str">
        <f ca="1">rescore_pd</f>
        <v/>
      </c>
      <c r="S2746" s="310" t="str">
        <f ca="1">price</f>
        <v/>
      </c>
      <c r="U2746" s="4"/>
      <c r="V2746" s="4"/>
      <c r="W2746" s="215" t="str">
        <f ca="1">comm_pd</f>
        <v/>
      </c>
      <c r="X2746" s="11"/>
    </row>
    <row r="2747" spans="1:24" x14ac:dyDescent="0.25">
      <c r="A2747" s="6" t="str">
        <f ca="1">no.</f>
        <v/>
      </c>
      <c r="E2747" s="4" t="str">
        <f ca="1">position</f>
        <v/>
      </c>
      <c r="I2747" s="318"/>
      <c r="L2747" s="4"/>
      <c r="N2747" s="6"/>
      <c r="P2747" s="20"/>
      <c r="Q2747" s="5" t="str">
        <f ca="1">score</f>
        <v/>
      </c>
      <c r="R2747" s="7" t="str">
        <f ca="1">rescore_pd</f>
        <v/>
      </c>
      <c r="S2747" s="310" t="str">
        <f ca="1">price</f>
        <v/>
      </c>
      <c r="U2747" s="4"/>
      <c r="V2747" s="4"/>
      <c r="W2747" s="215" t="str">
        <f ca="1">comm_pd</f>
        <v/>
      </c>
      <c r="X2747" s="11"/>
    </row>
    <row r="2748" spans="1:24" x14ac:dyDescent="0.25">
      <c r="A2748" s="6" t="str">
        <f ca="1">no.</f>
        <v/>
      </c>
      <c r="E2748" s="4" t="str">
        <f ca="1">position</f>
        <v/>
      </c>
      <c r="I2748" s="318"/>
      <c r="L2748" s="4"/>
      <c r="N2748" s="6"/>
      <c r="P2748" s="20"/>
      <c r="Q2748" s="5" t="str">
        <f ca="1">score</f>
        <v/>
      </c>
      <c r="R2748" s="7" t="str">
        <f ca="1">rescore_pd</f>
        <v/>
      </c>
      <c r="S2748" s="310" t="str">
        <f ca="1">price</f>
        <v/>
      </c>
      <c r="U2748" s="4"/>
      <c r="V2748" s="4"/>
      <c r="W2748" s="215" t="str">
        <f ca="1">comm_pd</f>
        <v/>
      </c>
      <c r="X2748" s="11"/>
    </row>
    <row r="2749" spans="1:24" x14ac:dyDescent="0.25">
      <c r="A2749" s="6" t="str">
        <f ca="1">no.</f>
        <v/>
      </c>
      <c r="E2749" s="4" t="str">
        <f ca="1">position</f>
        <v/>
      </c>
      <c r="I2749" s="318"/>
      <c r="L2749" s="4"/>
      <c r="N2749" s="6"/>
      <c r="P2749" s="20"/>
      <c r="Q2749" s="5" t="str">
        <f ca="1">score</f>
        <v/>
      </c>
      <c r="R2749" s="7" t="str">
        <f ca="1">rescore_pd</f>
        <v/>
      </c>
      <c r="S2749" s="310" t="str">
        <f ca="1">price</f>
        <v/>
      </c>
      <c r="U2749" s="4"/>
      <c r="V2749" s="4"/>
      <c r="W2749" s="215" t="str">
        <f ca="1">comm_pd</f>
        <v/>
      </c>
      <c r="X2749" s="11"/>
    </row>
    <row r="2750" spans="1:24" x14ac:dyDescent="0.25">
      <c r="A2750" s="6" t="str">
        <f ca="1">no.</f>
        <v/>
      </c>
      <c r="E2750" s="4" t="str">
        <f ca="1">position</f>
        <v/>
      </c>
      <c r="I2750" s="318"/>
      <c r="L2750" s="4"/>
      <c r="N2750" s="6"/>
      <c r="P2750" s="20"/>
      <c r="Q2750" s="5" t="str">
        <f ca="1">score</f>
        <v/>
      </c>
      <c r="R2750" s="7" t="str">
        <f ca="1">rescore_pd</f>
        <v/>
      </c>
      <c r="S2750" s="310" t="str">
        <f ca="1">price</f>
        <v/>
      </c>
      <c r="U2750" s="4"/>
      <c r="V2750" s="4"/>
      <c r="W2750" s="215" t="str">
        <f ca="1">comm_pd</f>
        <v/>
      </c>
      <c r="X2750" s="11"/>
    </row>
    <row r="2751" spans="1:24" x14ac:dyDescent="0.25">
      <c r="A2751" s="6" t="str">
        <f ca="1">no.</f>
        <v/>
      </c>
      <c r="E2751" s="4" t="str">
        <f ca="1">position</f>
        <v/>
      </c>
      <c r="I2751" s="318"/>
      <c r="L2751" s="4"/>
      <c r="N2751" s="6"/>
      <c r="P2751" s="20"/>
      <c r="Q2751" s="5" t="str">
        <f ca="1">score</f>
        <v/>
      </c>
      <c r="R2751" s="7" t="str">
        <f ca="1">rescore_pd</f>
        <v/>
      </c>
      <c r="S2751" s="310" t="str">
        <f ca="1">price</f>
        <v/>
      </c>
      <c r="U2751" s="4"/>
      <c r="V2751" s="4"/>
      <c r="W2751" s="215" t="str">
        <f ca="1">comm_pd</f>
        <v/>
      </c>
      <c r="X2751" s="11"/>
    </row>
    <row r="2752" spans="1:24" x14ac:dyDescent="0.25">
      <c r="A2752" s="6" t="str">
        <f ca="1">no.</f>
        <v/>
      </c>
      <c r="E2752" s="4" t="str">
        <f ca="1">position</f>
        <v/>
      </c>
      <c r="I2752" s="318"/>
      <c r="L2752" s="4"/>
      <c r="N2752" s="6"/>
      <c r="P2752" s="20"/>
      <c r="Q2752" s="5" t="str">
        <f ca="1">score</f>
        <v/>
      </c>
      <c r="R2752" s="7" t="str">
        <f ca="1">rescore_pd</f>
        <v/>
      </c>
      <c r="S2752" s="310" t="str">
        <f ca="1">price</f>
        <v/>
      </c>
      <c r="U2752" s="4"/>
      <c r="V2752" s="4"/>
      <c r="W2752" s="215" t="str">
        <f ca="1">comm_pd</f>
        <v/>
      </c>
      <c r="X2752" s="11"/>
    </row>
    <row r="2753" spans="1:24" x14ac:dyDescent="0.25">
      <c r="A2753" s="6" t="str">
        <f ca="1">no.</f>
        <v/>
      </c>
      <c r="E2753" s="4" t="str">
        <f ca="1">position</f>
        <v/>
      </c>
      <c r="I2753" s="318"/>
      <c r="L2753" s="4"/>
      <c r="N2753" s="6"/>
      <c r="P2753" s="20"/>
      <c r="Q2753" s="5" t="str">
        <f ca="1">score</f>
        <v/>
      </c>
      <c r="R2753" s="7" t="str">
        <f ca="1">rescore_pd</f>
        <v/>
      </c>
      <c r="S2753" s="310" t="str">
        <f ca="1">price</f>
        <v/>
      </c>
      <c r="U2753" s="4"/>
      <c r="V2753" s="4"/>
      <c r="W2753" s="215" t="str">
        <f ca="1">comm_pd</f>
        <v/>
      </c>
      <c r="X2753" s="11"/>
    </row>
    <row r="2754" spans="1:24" x14ac:dyDescent="0.25">
      <c r="A2754" s="6" t="str">
        <f ca="1">no.</f>
        <v/>
      </c>
      <c r="E2754" s="4" t="str">
        <f ca="1">position</f>
        <v/>
      </c>
      <c r="I2754" s="318"/>
      <c r="L2754" s="4"/>
      <c r="N2754" s="6"/>
      <c r="P2754" s="20"/>
      <c r="Q2754" s="5" t="str">
        <f ca="1">score</f>
        <v/>
      </c>
      <c r="R2754" s="7" t="str">
        <f ca="1">rescore_pd</f>
        <v/>
      </c>
      <c r="S2754" s="310" t="str">
        <f ca="1">price</f>
        <v/>
      </c>
      <c r="U2754" s="4"/>
      <c r="V2754" s="4"/>
      <c r="W2754" s="215" t="str">
        <f ca="1">comm_pd</f>
        <v/>
      </c>
      <c r="X2754" s="11"/>
    </row>
    <row r="2755" spans="1:24" x14ac:dyDescent="0.25">
      <c r="A2755" s="6" t="str">
        <f ca="1">no.</f>
        <v/>
      </c>
      <c r="E2755" s="4" t="str">
        <f ca="1">position</f>
        <v/>
      </c>
      <c r="I2755" s="318"/>
      <c r="L2755" s="4"/>
      <c r="N2755" s="6"/>
      <c r="P2755" s="20"/>
      <c r="Q2755" s="5" t="str">
        <f ca="1">score</f>
        <v/>
      </c>
      <c r="R2755" s="7" t="str">
        <f ca="1">rescore_pd</f>
        <v/>
      </c>
      <c r="S2755" s="310" t="str">
        <f ca="1">price</f>
        <v/>
      </c>
      <c r="U2755" s="4"/>
      <c r="V2755" s="4"/>
      <c r="W2755" s="215" t="str">
        <f ca="1">comm_pd</f>
        <v/>
      </c>
      <c r="X2755" s="11"/>
    </row>
    <row r="2756" spans="1:24" x14ac:dyDescent="0.25">
      <c r="A2756" s="6" t="str">
        <f ca="1">no.</f>
        <v/>
      </c>
      <c r="E2756" s="4" t="str">
        <f ca="1">position</f>
        <v/>
      </c>
      <c r="I2756" s="318"/>
      <c r="L2756" s="4"/>
      <c r="N2756" s="6"/>
      <c r="P2756" s="20"/>
      <c r="Q2756" s="5" t="str">
        <f ca="1">score</f>
        <v/>
      </c>
      <c r="R2756" s="7" t="str">
        <f ca="1">rescore_pd</f>
        <v/>
      </c>
      <c r="S2756" s="310" t="str">
        <f ca="1">price</f>
        <v/>
      </c>
      <c r="U2756" s="4"/>
      <c r="V2756" s="4"/>
      <c r="W2756" s="215" t="str">
        <f ca="1">comm_pd</f>
        <v/>
      </c>
      <c r="X2756" s="11"/>
    </row>
    <row r="2757" spans="1:24" x14ac:dyDescent="0.25">
      <c r="A2757" s="6" t="str">
        <f ca="1">no.</f>
        <v/>
      </c>
      <c r="E2757" s="4" t="str">
        <f ca="1">position</f>
        <v/>
      </c>
      <c r="I2757" s="318"/>
      <c r="L2757" s="4"/>
      <c r="N2757" s="6"/>
      <c r="P2757" s="20"/>
      <c r="Q2757" s="5" t="str">
        <f ca="1">score</f>
        <v/>
      </c>
      <c r="R2757" s="7" t="str">
        <f ca="1">rescore_pd</f>
        <v/>
      </c>
      <c r="S2757" s="310" t="str">
        <f ca="1">price</f>
        <v/>
      </c>
      <c r="U2757" s="4"/>
      <c r="V2757" s="4"/>
      <c r="W2757" s="215" t="str">
        <f ca="1">comm_pd</f>
        <v/>
      </c>
      <c r="X2757" s="11"/>
    </row>
    <row r="2758" spans="1:24" x14ac:dyDescent="0.25">
      <c r="A2758" s="6" t="str">
        <f ca="1">no.</f>
        <v/>
      </c>
      <c r="E2758" s="4" t="str">
        <f ca="1">position</f>
        <v/>
      </c>
      <c r="I2758" s="318"/>
      <c r="L2758" s="4"/>
      <c r="N2758" s="6"/>
      <c r="P2758" s="20"/>
      <c r="Q2758" s="5" t="str">
        <f ca="1">score</f>
        <v/>
      </c>
      <c r="R2758" s="7" t="str">
        <f ca="1">rescore_pd</f>
        <v/>
      </c>
      <c r="S2758" s="310" t="str">
        <f ca="1">price</f>
        <v/>
      </c>
      <c r="U2758" s="4"/>
      <c r="V2758" s="4"/>
      <c r="W2758" s="215" t="str">
        <f ca="1">comm_pd</f>
        <v/>
      </c>
      <c r="X2758" s="11"/>
    </row>
    <row r="2759" spans="1:24" x14ac:dyDescent="0.25">
      <c r="A2759" s="6" t="str">
        <f ca="1">no.</f>
        <v/>
      </c>
      <c r="E2759" s="4" t="str">
        <f ca="1">position</f>
        <v/>
      </c>
      <c r="I2759" s="318"/>
      <c r="L2759" s="4"/>
      <c r="N2759" s="6"/>
      <c r="P2759" s="20"/>
      <c r="Q2759" s="5" t="str">
        <f ca="1">score</f>
        <v/>
      </c>
      <c r="R2759" s="7" t="str">
        <f ca="1">rescore_pd</f>
        <v/>
      </c>
      <c r="S2759" s="310" t="str">
        <f ca="1">price</f>
        <v/>
      </c>
      <c r="U2759" s="4"/>
      <c r="V2759" s="4"/>
      <c r="W2759" s="215" t="str">
        <f ca="1">comm_pd</f>
        <v/>
      </c>
      <c r="X2759" s="11"/>
    </row>
    <row r="2760" spans="1:24" x14ac:dyDescent="0.25">
      <c r="A2760" s="6" t="str">
        <f ca="1">no.</f>
        <v/>
      </c>
      <c r="E2760" s="4" t="str">
        <f ca="1">position</f>
        <v/>
      </c>
      <c r="I2760" s="318"/>
      <c r="L2760" s="4"/>
      <c r="N2760" s="6"/>
      <c r="P2760" s="20"/>
      <c r="Q2760" s="5" t="str">
        <f ca="1">score</f>
        <v/>
      </c>
      <c r="R2760" s="7" t="str">
        <f ca="1">rescore_pd</f>
        <v/>
      </c>
      <c r="S2760" s="310" t="str">
        <f ca="1">price</f>
        <v/>
      </c>
      <c r="U2760" s="4"/>
      <c r="V2760" s="4"/>
      <c r="W2760" s="215" t="str">
        <f ca="1">comm_pd</f>
        <v/>
      </c>
      <c r="X2760" s="11"/>
    </row>
    <row r="2761" spans="1:24" x14ac:dyDescent="0.25">
      <c r="A2761" s="6" t="str">
        <f ca="1">no.</f>
        <v/>
      </c>
      <c r="E2761" s="4" t="str">
        <f ca="1">position</f>
        <v/>
      </c>
      <c r="I2761" s="318"/>
      <c r="L2761" s="4"/>
      <c r="N2761" s="6"/>
      <c r="P2761" s="20"/>
      <c r="Q2761" s="5" t="str">
        <f ca="1">score</f>
        <v/>
      </c>
      <c r="R2761" s="7" t="str">
        <f ca="1">rescore_pd</f>
        <v/>
      </c>
      <c r="S2761" s="310" t="str">
        <f ca="1">price</f>
        <v/>
      </c>
      <c r="U2761" s="4"/>
      <c r="V2761" s="4"/>
      <c r="W2761" s="215" t="str">
        <f ca="1">comm_pd</f>
        <v/>
      </c>
      <c r="X2761" s="11"/>
    </row>
    <row r="2762" spans="1:24" x14ac:dyDescent="0.25">
      <c r="A2762" s="6" t="str">
        <f ca="1">no.</f>
        <v/>
      </c>
      <c r="E2762" s="4" t="str">
        <f ca="1">position</f>
        <v/>
      </c>
      <c r="I2762" s="318"/>
      <c r="L2762" s="4"/>
      <c r="N2762" s="6"/>
      <c r="P2762" s="20"/>
      <c r="Q2762" s="5" t="str">
        <f ca="1">score</f>
        <v/>
      </c>
      <c r="R2762" s="7" t="str">
        <f ca="1">rescore_pd</f>
        <v/>
      </c>
      <c r="S2762" s="310" t="str">
        <f ca="1">price</f>
        <v/>
      </c>
      <c r="U2762" s="4"/>
      <c r="V2762" s="4"/>
      <c r="W2762" s="215" t="str">
        <f ca="1">comm_pd</f>
        <v/>
      </c>
      <c r="X2762" s="11"/>
    </row>
    <row r="2763" spans="1:24" x14ac:dyDescent="0.25">
      <c r="A2763" s="6" t="str">
        <f ca="1">no.</f>
        <v/>
      </c>
      <c r="E2763" s="4" t="str">
        <f ca="1">position</f>
        <v/>
      </c>
      <c r="I2763" s="318"/>
      <c r="L2763" s="4"/>
      <c r="N2763" s="6"/>
      <c r="P2763" s="20"/>
      <c r="Q2763" s="5" t="str">
        <f ca="1">score</f>
        <v/>
      </c>
      <c r="R2763" s="7" t="str">
        <f ca="1">rescore_pd</f>
        <v/>
      </c>
      <c r="S2763" s="310" t="str">
        <f ca="1">price</f>
        <v/>
      </c>
      <c r="U2763" s="4"/>
      <c r="V2763" s="4"/>
      <c r="W2763" s="215" t="str">
        <f ca="1">comm_pd</f>
        <v/>
      </c>
      <c r="X2763" s="11"/>
    </row>
    <row r="2764" spans="1:24" x14ac:dyDescent="0.25">
      <c r="A2764" s="6" t="str">
        <f ca="1">no.</f>
        <v/>
      </c>
      <c r="E2764" s="4" t="str">
        <f ca="1">position</f>
        <v/>
      </c>
      <c r="I2764" s="318"/>
      <c r="L2764" s="4"/>
      <c r="N2764" s="6"/>
      <c r="P2764" s="20"/>
      <c r="Q2764" s="5" t="str">
        <f ca="1">score</f>
        <v/>
      </c>
      <c r="R2764" s="7" t="str">
        <f ca="1">rescore_pd</f>
        <v/>
      </c>
      <c r="S2764" s="310" t="str">
        <f ca="1">price</f>
        <v/>
      </c>
      <c r="U2764" s="4"/>
      <c r="V2764" s="4"/>
      <c r="W2764" s="215" t="str">
        <f ca="1">comm_pd</f>
        <v/>
      </c>
      <c r="X2764" s="11"/>
    </row>
    <row r="2765" spans="1:24" x14ac:dyDescent="0.25">
      <c r="A2765" s="6" t="str">
        <f ca="1">no.</f>
        <v/>
      </c>
      <c r="E2765" s="4" t="str">
        <f ca="1">position</f>
        <v/>
      </c>
      <c r="I2765" s="318"/>
      <c r="L2765" s="4"/>
      <c r="N2765" s="6"/>
      <c r="P2765" s="20"/>
      <c r="Q2765" s="5" t="str">
        <f ca="1">score</f>
        <v/>
      </c>
      <c r="R2765" s="7" t="str">
        <f ca="1">rescore_pd</f>
        <v/>
      </c>
      <c r="S2765" s="310" t="str">
        <f ca="1">price</f>
        <v/>
      </c>
      <c r="U2765" s="4"/>
      <c r="V2765" s="4"/>
      <c r="W2765" s="215" t="str">
        <f ca="1">comm_pd</f>
        <v/>
      </c>
      <c r="X2765" s="11"/>
    </row>
    <row r="2766" spans="1:24" x14ac:dyDescent="0.25">
      <c r="A2766" s="6" t="str">
        <f ca="1">no.</f>
        <v/>
      </c>
      <c r="E2766" s="4" t="str">
        <f ca="1">position</f>
        <v/>
      </c>
      <c r="I2766" s="318"/>
      <c r="L2766" s="4"/>
      <c r="N2766" s="6"/>
      <c r="P2766" s="20"/>
      <c r="Q2766" s="5" t="str">
        <f ca="1">score</f>
        <v/>
      </c>
      <c r="R2766" s="7" t="str">
        <f ca="1">rescore_pd</f>
        <v/>
      </c>
      <c r="S2766" s="310" t="str">
        <f ca="1">price</f>
        <v/>
      </c>
      <c r="U2766" s="4"/>
      <c r="V2766" s="4"/>
      <c r="W2766" s="215" t="str">
        <f ca="1">comm_pd</f>
        <v/>
      </c>
      <c r="X2766" s="11"/>
    </row>
    <row r="2767" spans="1:24" x14ac:dyDescent="0.25">
      <c r="A2767" s="6" t="str">
        <f ca="1">no.</f>
        <v/>
      </c>
      <c r="E2767" s="4" t="str">
        <f ca="1">position</f>
        <v/>
      </c>
      <c r="I2767" s="318"/>
      <c r="L2767" s="4"/>
      <c r="N2767" s="6"/>
      <c r="P2767" s="20"/>
      <c r="Q2767" s="5" t="str">
        <f ca="1">score</f>
        <v/>
      </c>
      <c r="R2767" s="7" t="str">
        <f ca="1">rescore_pd</f>
        <v/>
      </c>
      <c r="S2767" s="310" t="str">
        <f ca="1">price</f>
        <v/>
      </c>
      <c r="U2767" s="4"/>
      <c r="V2767" s="4"/>
      <c r="W2767" s="215" t="str">
        <f ca="1">comm_pd</f>
        <v/>
      </c>
      <c r="X2767" s="11"/>
    </row>
    <row r="2768" spans="1:24" x14ac:dyDescent="0.25">
      <c r="A2768" s="6" t="str">
        <f ca="1">no.</f>
        <v/>
      </c>
      <c r="E2768" s="4" t="str">
        <f ca="1">position</f>
        <v/>
      </c>
      <c r="I2768" s="318"/>
      <c r="L2768" s="4"/>
      <c r="N2768" s="6"/>
      <c r="P2768" s="20"/>
      <c r="Q2768" s="5" t="str">
        <f ca="1">score</f>
        <v/>
      </c>
      <c r="R2768" s="7" t="str">
        <f ca="1">rescore_pd</f>
        <v/>
      </c>
      <c r="S2768" s="310" t="str">
        <f ca="1">price</f>
        <v/>
      </c>
      <c r="U2768" s="4"/>
      <c r="V2768" s="4"/>
      <c r="W2768" s="215" t="str">
        <f ca="1">comm_pd</f>
        <v/>
      </c>
      <c r="X2768" s="11"/>
    </row>
    <row r="2769" spans="1:24" x14ac:dyDescent="0.25">
      <c r="A2769" s="6" t="str">
        <f ca="1">no.</f>
        <v/>
      </c>
      <c r="E2769" s="4" t="str">
        <f ca="1">position</f>
        <v/>
      </c>
      <c r="I2769" s="318"/>
      <c r="L2769" s="4"/>
      <c r="N2769" s="6"/>
      <c r="P2769" s="20"/>
      <c r="Q2769" s="5" t="str">
        <f ca="1">score</f>
        <v/>
      </c>
      <c r="R2769" s="7" t="str">
        <f ca="1">rescore_pd</f>
        <v/>
      </c>
      <c r="S2769" s="310" t="str">
        <f ca="1">price</f>
        <v/>
      </c>
      <c r="U2769" s="4"/>
      <c r="V2769" s="4"/>
      <c r="W2769" s="215" t="str">
        <f ca="1">comm_pd</f>
        <v/>
      </c>
      <c r="X2769" s="11"/>
    </row>
    <row r="2770" spans="1:24" x14ac:dyDescent="0.25">
      <c r="A2770" s="6" t="str">
        <f ca="1">no.</f>
        <v/>
      </c>
      <c r="E2770" s="4" t="str">
        <f ca="1">position</f>
        <v/>
      </c>
      <c r="I2770" s="318"/>
      <c r="L2770" s="4"/>
      <c r="N2770" s="6"/>
      <c r="P2770" s="20"/>
      <c r="Q2770" s="5" t="str">
        <f ca="1">score</f>
        <v/>
      </c>
      <c r="R2770" s="7" t="str">
        <f ca="1">rescore_pd</f>
        <v/>
      </c>
      <c r="S2770" s="310" t="str">
        <f ca="1">price</f>
        <v/>
      </c>
      <c r="U2770" s="4"/>
      <c r="V2770" s="4"/>
      <c r="W2770" s="215" t="str">
        <f ca="1">comm_pd</f>
        <v/>
      </c>
      <c r="X2770" s="11"/>
    </row>
    <row r="2771" spans="1:24" x14ac:dyDescent="0.25">
      <c r="A2771" s="6" t="str">
        <f ca="1">no.</f>
        <v/>
      </c>
      <c r="E2771" s="4" t="str">
        <f ca="1">position</f>
        <v/>
      </c>
      <c r="I2771" s="318"/>
      <c r="L2771" s="4"/>
      <c r="N2771" s="6"/>
      <c r="P2771" s="20"/>
      <c r="Q2771" s="5" t="str">
        <f ca="1">score</f>
        <v/>
      </c>
      <c r="R2771" s="7" t="str">
        <f ca="1">rescore_pd</f>
        <v/>
      </c>
      <c r="S2771" s="310" t="str">
        <f ca="1">price</f>
        <v/>
      </c>
      <c r="U2771" s="4"/>
      <c r="V2771" s="4"/>
      <c r="W2771" s="215" t="str">
        <f ca="1">comm_pd</f>
        <v/>
      </c>
      <c r="X2771" s="11"/>
    </row>
    <row r="2772" spans="1:24" x14ac:dyDescent="0.25">
      <c r="A2772" s="6" t="str">
        <f ca="1">no.</f>
        <v/>
      </c>
      <c r="E2772" s="4" t="str">
        <f ca="1">position</f>
        <v/>
      </c>
      <c r="I2772" s="318"/>
      <c r="L2772" s="4"/>
      <c r="N2772" s="6"/>
      <c r="P2772" s="20"/>
      <c r="Q2772" s="5" t="str">
        <f ca="1">score</f>
        <v/>
      </c>
      <c r="R2772" s="7" t="str">
        <f ca="1">rescore_pd</f>
        <v/>
      </c>
      <c r="S2772" s="310" t="str">
        <f ca="1">price</f>
        <v/>
      </c>
      <c r="U2772" s="4"/>
      <c r="V2772" s="4"/>
      <c r="W2772" s="215" t="str">
        <f ca="1">comm_pd</f>
        <v/>
      </c>
      <c r="X2772" s="11"/>
    </row>
    <row r="2773" spans="1:24" x14ac:dyDescent="0.25">
      <c r="A2773" s="6" t="str">
        <f ca="1">no.</f>
        <v/>
      </c>
      <c r="E2773" s="4" t="str">
        <f ca="1">position</f>
        <v/>
      </c>
      <c r="I2773" s="318"/>
      <c r="L2773" s="4"/>
      <c r="N2773" s="6"/>
      <c r="P2773" s="20"/>
      <c r="Q2773" s="5" t="str">
        <f ca="1">score</f>
        <v/>
      </c>
      <c r="R2773" s="7" t="str">
        <f ca="1">rescore_pd</f>
        <v/>
      </c>
      <c r="S2773" s="310" t="str">
        <f ca="1">price</f>
        <v/>
      </c>
      <c r="U2773" s="4"/>
      <c r="V2773" s="4"/>
      <c r="W2773" s="215" t="str">
        <f ca="1">comm_pd</f>
        <v/>
      </c>
      <c r="X2773" s="11"/>
    </row>
    <row r="2774" spans="1:24" x14ac:dyDescent="0.25">
      <c r="A2774" s="6" t="str">
        <f ca="1">no.</f>
        <v/>
      </c>
      <c r="E2774" s="4" t="str">
        <f ca="1">position</f>
        <v/>
      </c>
      <c r="I2774" s="318"/>
      <c r="L2774" s="4"/>
      <c r="N2774" s="6"/>
      <c r="P2774" s="20"/>
      <c r="Q2774" s="5" t="str">
        <f ca="1">score</f>
        <v/>
      </c>
      <c r="R2774" s="7" t="str">
        <f ca="1">rescore_pd</f>
        <v/>
      </c>
      <c r="S2774" s="310" t="str">
        <f ca="1">price</f>
        <v/>
      </c>
      <c r="U2774" s="4"/>
      <c r="V2774" s="4"/>
      <c r="W2774" s="215" t="str">
        <f ca="1">comm_pd</f>
        <v/>
      </c>
      <c r="X2774" s="11"/>
    </row>
    <row r="2775" spans="1:24" x14ac:dyDescent="0.25">
      <c r="A2775" s="6" t="str">
        <f ca="1">no.</f>
        <v/>
      </c>
      <c r="E2775" s="4" t="str">
        <f ca="1">position</f>
        <v/>
      </c>
      <c r="I2775" s="318"/>
      <c r="L2775" s="4"/>
      <c r="N2775" s="6"/>
      <c r="P2775" s="20"/>
      <c r="Q2775" s="5" t="str">
        <f ca="1">score</f>
        <v/>
      </c>
      <c r="R2775" s="7" t="str">
        <f ca="1">rescore_pd</f>
        <v/>
      </c>
      <c r="S2775" s="310" t="str">
        <f ca="1">price</f>
        <v/>
      </c>
      <c r="U2775" s="4"/>
      <c r="V2775" s="4"/>
      <c r="W2775" s="215" t="str">
        <f ca="1">comm_pd</f>
        <v/>
      </c>
      <c r="X2775" s="11"/>
    </row>
    <row r="2776" spans="1:24" x14ac:dyDescent="0.25">
      <c r="A2776" s="6" t="str">
        <f ca="1">no.</f>
        <v/>
      </c>
      <c r="E2776" s="4" t="str">
        <f ca="1">position</f>
        <v/>
      </c>
      <c r="I2776" s="318"/>
      <c r="L2776" s="4"/>
      <c r="N2776" s="6"/>
      <c r="P2776" s="20"/>
      <c r="Q2776" s="5" t="str">
        <f ca="1">score</f>
        <v/>
      </c>
      <c r="R2776" s="7" t="str">
        <f ca="1">rescore_pd</f>
        <v/>
      </c>
      <c r="S2776" s="310" t="str">
        <f ca="1">price</f>
        <v/>
      </c>
      <c r="U2776" s="4"/>
      <c r="V2776" s="4"/>
      <c r="W2776" s="215" t="str">
        <f ca="1">comm_pd</f>
        <v/>
      </c>
      <c r="X2776" s="11"/>
    </row>
    <row r="2777" spans="1:24" x14ac:dyDescent="0.25">
      <c r="A2777" s="6" t="str">
        <f ca="1">no.</f>
        <v/>
      </c>
      <c r="E2777" s="4" t="str">
        <f ca="1">position</f>
        <v/>
      </c>
      <c r="I2777" s="318"/>
      <c r="L2777" s="4"/>
      <c r="N2777" s="6"/>
      <c r="P2777" s="20"/>
      <c r="Q2777" s="5" t="str">
        <f ca="1">score</f>
        <v/>
      </c>
      <c r="R2777" s="7" t="str">
        <f ca="1">rescore_pd</f>
        <v/>
      </c>
      <c r="S2777" s="310" t="str">
        <f ca="1">price</f>
        <v/>
      </c>
      <c r="U2777" s="4"/>
      <c r="V2777" s="4"/>
      <c r="W2777" s="215" t="str">
        <f ca="1">comm_pd</f>
        <v/>
      </c>
      <c r="X2777" s="11"/>
    </row>
    <row r="2778" spans="1:24" x14ac:dyDescent="0.25">
      <c r="A2778" s="6" t="str">
        <f ca="1">no.</f>
        <v/>
      </c>
      <c r="E2778" s="4" t="str">
        <f ca="1">position</f>
        <v/>
      </c>
      <c r="I2778" s="318"/>
      <c r="L2778" s="4"/>
      <c r="N2778" s="6"/>
      <c r="P2778" s="20"/>
      <c r="Q2778" s="5" t="str">
        <f ca="1">score</f>
        <v/>
      </c>
      <c r="R2778" s="7" t="str">
        <f ca="1">rescore_pd</f>
        <v/>
      </c>
      <c r="S2778" s="310" t="str">
        <f ca="1">price</f>
        <v/>
      </c>
      <c r="U2778" s="4"/>
      <c r="V2778" s="4"/>
      <c r="W2778" s="215" t="str">
        <f ca="1">comm_pd</f>
        <v/>
      </c>
      <c r="X2778" s="11"/>
    </row>
    <row r="2779" spans="1:24" x14ac:dyDescent="0.25">
      <c r="A2779" s="6" t="str">
        <f ca="1">no.</f>
        <v/>
      </c>
      <c r="E2779" s="4" t="str">
        <f ca="1">position</f>
        <v/>
      </c>
      <c r="I2779" s="318"/>
      <c r="L2779" s="4"/>
      <c r="N2779" s="6"/>
      <c r="P2779" s="20"/>
      <c r="Q2779" s="5" t="str">
        <f ca="1">score</f>
        <v/>
      </c>
      <c r="R2779" s="7" t="str">
        <f ca="1">rescore_pd</f>
        <v/>
      </c>
      <c r="S2779" s="310" t="str">
        <f ca="1">price</f>
        <v/>
      </c>
      <c r="U2779" s="4"/>
      <c r="V2779" s="4"/>
      <c r="W2779" s="215" t="str">
        <f ca="1">comm_pd</f>
        <v/>
      </c>
      <c r="X2779" s="11"/>
    </row>
    <row r="2780" spans="1:24" x14ac:dyDescent="0.25">
      <c r="A2780" s="6" t="str">
        <f ca="1">no.</f>
        <v/>
      </c>
      <c r="E2780" s="4" t="str">
        <f ca="1">position</f>
        <v/>
      </c>
      <c r="I2780" s="318"/>
      <c r="L2780" s="4"/>
      <c r="N2780" s="6"/>
      <c r="P2780" s="20"/>
      <c r="Q2780" s="5" t="str">
        <f ca="1">score</f>
        <v/>
      </c>
      <c r="R2780" s="7" t="str">
        <f ca="1">rescore_pd</f>
        <v/>
      </c>
      <c r="S2780" s="310" t="str">
        <f ca="1">price</f>
        <v/>
      </c>
      <c r="U2780" s="4"/>
      <c r="V2780" s="4"/>
      <c r="W2780" s="215" t="str">
        <f ca="1">comm_pd</f>
        <v/>
      </c>
      <c r="X2780" s="11"/>
    </row>
    <row r="2781" spans="1:24" x14ac:dyDescent="0.25">
      <c r="A2781" s="6" t="str">
        <f ca="1">no.</f>
        <v/>
      </c>
      <c r="E2781" s="4" t="str">
        <f ca="1">position</f>
        <v/>
      </c>
      <c r="I2781" s="318"/>
      <c r="L2781" s="4"/>
      <c r="N2781" s="6"/>
      <c r="P2781" s="20"/>
      <c r="Q2781" s="5" t="str">
        <f ca="1">score</f>
        <v/>
      </c>
      <c r="R2781" s="7" t="str">
        <f ca="1">rescore_pd</f>
        <v/>
      </c>
      <c r="S2781" s="310" t="str">
        <f ca="1">price</f>
        <v/>
      </c>
      <c r="U2781" s="4"/>
      <c r="V2781" s="4"/>
      <c r="W2781" s="215" t="str">
        <f ca="1">comm_pd</f>
        <v/>
      </c>
      <c r="X2781" s="11"/>
    </row>
    <row r="2782" spans="1:24" x14ac:dyDescent="0.25">
      <c r="A2782" s="6" t="str">
        <f ca="1">no.</f>
        <v/>
      </c>
      <c r="E2782" s="4" t="str">
        <f ca="1">position</f>
        <v/>
      </c>
      <c r="I2782" s="318"/>
      <c r="L2782" s="4"/>
      <c r="N2782" s="6"/>
      <c r="P2782" s="20"/>
      <c r="Q2782" s="5" t="str">
        <f ca="1">score</f>
        <v/>
      </c>
      <c r="R2782" s="7" t="str">
        <f ca="1">rescore_pd</f>
        <v/>
      </c>
      <c r="S2782" s="310" t="str">
        <f ca="1">price</f>
        <v/>
      </c>
      <c r="U2782" s="4"/>
      <c r="V2782" s="4"/>
      <c r="W2782" s="215" t="str">
        <f ca="1">comm_pd</f>
        <v/>
      </c>
      <c r="X2782" s="11"/>
    </row>
    <row r="2783" spans="1:24" x14ac:dyDescent="0.25">
      <c r="A2783" s="6" t="str">
        <f ca="1">no.</f>
        <v/>
      </c>
      <c r="E2783" s="4" t="str">
        <f ca="1">position</f>
        <v/>
      </c>
      <c r="I2783" s="318"/>
      <c r="L2783" s="4"/>
      <c r="N2783" s="6"/>
      <c r="P2783" s="20"/>
      <c r="Q2783" s="5" t="str">
        <f ca="1">score</f>
        <v/>
      </c>
      <c r="R2783" s="7" t="str">
        <f ca="1">rescore_pd</f>
        <v/>
      </c>
      <c r="S2783" s="310" t="str">
        <f ca="1">price</f>
        <v/>
      </c>
      <c r="U2783" s="4"/>
      <c r="V2783" s="4"/>
      <c r="W2783" s="215" t="str">
        <f ca="1">comm_pd</f>
        <v/>
      </c>
      <c r="X2783" s="11"/>
    </row>
    <row r="2784" spans="1:24" x14ac:dyDescent="0.25">
      <c r="A2784" s="6" t="str">
        <f ca="1">no.</f>
        <v/>
      </c>
      <c r="E2784" s="4" t="str">
        <f ca="1">position</f>
        <v/>
      </c>
      <c r="I2784" s="318"/>
      <c r="L2784" s="4"/>
      <c r="N2784" s="6"/>
      <c r="P2784" s="20"/>
      <c r="Q2784" s="5" t="str">
        <f ca="1">score</f>
        <v/>
      </c>
      <c r="R2784" s="7" t="str">
        <f ca="1">rescore_pd</f>
        <v/>
      </c>
      <c r="S2784" s="310" t="str">
        <f ca="1">price</f>
        <v/>
      </c>
      <c r="U2784" s="4"/>
      <c r="V2784" s="4"/>
      <c r="W2784" s="215" t="str">
        <f ca="1">comm_pd</f>
        <v/>
      </c>
      <c r="X2784" s="11"/>
    </row>
    <row r="2785" spans="1:24" x14ac:dyDescent="0.25">
      <c r="A2785" s="6" t="str">
        <f ca="1">no.</f>
        <v/>
      </c>
      <c r="E2785" s="4" t="str">
        <f ca="1">position</f>
        <v/>
      </c>
      <c r="I2785" s="318"/>
      <c r="L2785" s="4"/>
      <c r="N2785" s="6"/>
      <c r="P2785" s="20"/>
      <c r="Q2785" s="5" t="str">
        <f ca="1">score</f>
        <v/>
      </c>
      <c r="R2785" s="7" t="str">
        <f ca="1">rescore_pd</f>
        <v/>
      </c>
      <c r="S2785" s="310" t="str">
        <f ca="1">price</f>
        <v/>
      </c>
      <c r="U2785" s="4"/>
      <c r="V2785" s="4"/>
      <c r="W2785" s="215" t="str">
        <f ca="1">comm_pd</f>
        <v/>
      </c>
      <c r="X2785" s="11"/>
    </row>
    <row r="2786" spans="1:24" x14ac:dyDescent="0.25">
      <c r="A2786" s="6" t="str">
        <f ca="1">no.</f>
        <v/>
      </c>
      <c r="E2786" s="4" t="str">
        <f ca="1">position</f>
        <v/>
      </c>
      <c r="I2786" s="318"/>
      <c r="L2786" s="4"/>
      <c r="N2786" s="6"/>
      <c r="P2786" s="20"/>
      <c r="Q2786" s="5" t="str">
        <f ca="1">score</f>
        <v/>
      </c>
      <c r="R2786" s="7" t="str">
        <f ca="1">rescore_pd</f>
        <v/>
      </c>
      <c r="S2786" s="310" t="str">
        <f ca="1">price</f>
        <v/>
      </c>
      <c r="U2786" s="4"/>
      <c r="V2786" s="4"/>
      <c r="W2786" s="215" t="str">
        <f ca="1">comm_pd</f>
        <v/>
      </c>
      <c r="X2786" s="11"/>
    </row>
    <row r="2787" spans="1:24" x14ac:dyDescent="0.25">
      <c r="A2787" s="6" t="str">
        <f ca="1">no.</f>
        <v/>
      </c>
      <c r="E2787" s="4" t="str">
        <f ca="1">position</f>
        <v/>
      </c>
      <c r="I2787" s="318"/>
      <c r="L2787" s="4"/>
      <c r="N2787" s="6"/>
      <c r="P2787" s="20"/>
      <c r="Q2787" s="5" t="str">
        <f ca="1">score</f>
        <v/>
      </c>
      <c r="R2787" s="7" t="str">
        <f ca="1">rescore_pd</f>
        <v/>
      </c>
      <c r="S2787" s="310" t="str">
        <f ca="1">price</f>
        <v/>
      </c>
      <c r="U2787" s="4"/>
      <c r="V2787" s="4"/>
      <c r="W2787" s="215" t="str">
        <f ca="1">comm_pd</f>
        <v/>
      </c>
      <c r="X2787" s="11"/>
    </row>
    <row r="2788" spans="1:24" x14ac:dyDescent="0.25">
      <c r="A2788" s="6" t="str">
        <f ca="1">no.</f>
        <v/>
      </c>
      <c r="E2788" s="4" t="str">
        <f ca="1">position</f>
        <v/>
      </c>
      <c r="I2788" s="318"/>
      <c r="L2788" s="4"/>
      <c r="N2788" s="6"/>
      <c r="P2788" s="20"/>
      <c r="Q2788" s="5" t="str">
        <f ca="1">score</f>
        <v/>
      </c>
      <c r="R2788" s="7" t="str">
        <f ca="1">rescore_pd</f>
        <v/>
      </c>
      <c r="S2788" s="310" t="str">
        <f ca="1">price</f>
        <v/>
      </c>
      <c r="U2788" s="4"/>
      <c r="V2788" s="4"/>
      <c r="W2788" s="215" t="str">
        <f ca="1">comm_pd</f>
        <v/>
      </c>
      <c r="X2788" s="11"/>
    </row>
    <row r="2789" spans="1:24" x14ac:dyDescent="0.25">
      <c r="A2789" s="6" t="str">
        <f ca="1">no.</f>
        <v/>
      </c>
      <c r="E2789" s="4" t="str">
        <f ca="1">position</f>
        <v/>
      </c>
      <c r="I2789" s="318"/>
      <c r="L2789" s="4"/>
      <c r="N2789" s="6"/>
      <c r="P2789" s="20"/>
      <c r="Q2789" s="5" t="str">
        <f ca="1">score</f>
        <v/>
      </c>
      <c r="R2789" s="7" t="str">
        <f ca="1">rescore_pd</f>
        <v/>
      </c>
      <c r="S2789" s="310" t="str">
        <f ca="1">price</f>
        <v/>
      </c>
      <c r="U2789" s="4"/>
      <c r="V2789" s="4"/>
      <c r="W2789" s="215" t="str">
        <f ca="1">comm_pd</f>
        <v/>
      </c>
      <c r="X2789" s="11"/>
    </row>
    <row r="2790" spans="1:24" x14ac:dyDescent="0.25">
      <c r="A2790" s="6" t="str">
        <f ca="1">no.</f>
        <v/>
      </c>
      <c r="E2790" s="4" t="str">
        <f ca="1">position</f>
        <v/>
      </c>
      <c r="I2790" s="318"/>
      <c r="L2790" s="4"/>
      <c r="N2790" s="6"/>
      <c r="P2790" s="20"/>
      <c r="Q2790" s="5" t="str">
        <f ca="1">score</f>
        <v/>
      </c>
      <c r="R2790" s="7" t="str">
        <f ca="1">rescore_pd</f>
        <v/>
      </c>
      <c r="S2790" s="310" t="str">
        <f ca="1">price</f>
        <v/>
      </c>
      <c r="U2790" s="4"/>
      <c r="V2790" s="4"/>
      <c r="W2790" s="215" t="str">
        <f ca="1">comm_pd</f>
        <v/>
      </c>
      <c r="X2790" s="11"/>
    </row>
    <row r="2791" spans="1:24" x14ac:dyDescent="0.25">
      <c r="A2791" s="6" t="str">
        <f ca="1">no.</f>
        <v/>
      </c>
      <c r="E2791" s="4" t="str">
        <f ca="1">position</f>
        <v/>
      </c>
      <c r="I2791" s="318"/>
      <c r="L2791" s="4"/>
      <c r="N2791" s="6"/>
      <c r="P2791" s="20"/>
      <c r="Q2791" s="5" t="str">
        <f ca="1">score</f>
        <v/>
      </c>
      <c r="R2791" s="7" t="str">
        <f ca="1">rescore_pd</f>
        <v/>
      </c>
      <c r="S2791" s="310" t="str">
        <f ca="1">price</f>
        <v/>
      </c>
      <c r="U2791" s="4"/>
      <c r="V2791" s="4"/>
      <c r="W2791" s="215" t="str">
        <f ca="1">comm_pd</f>
        <v/>
      </c>
      <c r="X2791" s="11"/>
    </row>
    <row r="2792" spans="1:24" x14ac:dyDescent="0.25">
      <c r="A2792" s="6" t="str">
        <f ca="1">no.</f>
        <v/>
      </c>
      <c r="E2792" s="4" t="str">
        <f ca="1">position</f>
        <v/>
      </c>
      <c r="I2792" s="318"/>
      <c r="L2792" s="4"/>
      <c r="N2792" s="6"/>
      <c r="P2792" s="20"/>
      <c r="Q2792" s="5" t="str">
        <f ca="1">score</f>
        <v/>
      </c>
      <c r="R2792" s="7" t="str">
        <f ca="1">rescore_pd</f>
        <v/>
      </c>
      <c r="S2792" s="310" t="str">
        <f ca="1">price</f>
        <v/>
      </c>
      <c r="U2792" s="4"/>
      <c r="V2792" s="4"/>
      <c r="W2792" s="215" t="str">
        <f ca="1">comm_pd</f>
        <v/>
      </c>
      <c r="X2792" s="11"/>
    </row>
    <row r="2793" spans="1:24" x14ac:dyDescent="0.25">
      <c r="A2793" s="6" t="str">
        <f ca="1">no.</f>
        <v/>
      </c>
      <c r="E2793" s="4" t="str">
        <f ca="1">position</f>
        <v/>
      </c>
      <c r="I2793" s="318"/>
      <c r="L2793" s="4"/>
      <c r="N2793" s="6"/>
      <c r="P2793" s="20"/>
      <c r="Q2793" s="5" t="str">
        <f ca="1">score</f>
        <v/>
      </c>
      <c r="R2793" s="7" t="str">
        <f ca="1">rescore_pd</f>
        <v/>
      </c>
      <c r="S2793" s="310" t="str">
        <f ca="1">price</f>
        <v/>
      </c>
      <c r="U2793" s="4"/>
      <c r="V2793" s="4"/>
      <c r="W2793" s="215" t="str">
        <f ca="1">comm_pd</f>
        <v/>
      </c>
      <c r="X2793" s="11"/>
    </row>
    <row r="2794" spans="1:24" x14ac:dyDescent="0.25">
      <c r="A2794" s="6" t="str">
        <f ca="1">no.</f>
        <v/>
      </c>
      <c r="E2794" s="4" t="str">
        <f ca="1">position</f>
        <v/>
      </c>
      <c r="I2794" s="318"/>
      <c r="L2794" s="4"/>
      <c r="N2794" s="6"/>
      <c r="P2794" s="20"/>
      <c r="Q2794" s="5" t="str">
        <f ca="1">score</f>
        <v/>
      </c>
      <c r="R2794" s="7" t="str">
        <f ca="1">rescore_pd</f>
        <v/>
      </c>
      <c r="S2794" s="310" t="str">
        <f ca="1">price</f>
        <v/>
      </c>
      <c r="U2794" s="4"/>
      <c r="V2794" s="4"/>
      <c r="W2794" s="215" t="str">
        <f ca="1">comm_pd</f>
        <v/>
      </c>
      <c r="X2794" s="11"/>
    </row>
    <row r="2795" spans="1:24" x14ac:dyDescent="0.25">
      <c r="A2795" s="6" t="str">
        <f ca="1">no.</f>
        <v/>
      </c>
      <c r="E2795" s="4" t="str">
        <f ca="1">position</f>
        <v/>
      </c>
      <c r="I2795" s="318"/>
      <c r="L2795" s="4"/>
      <c r="N2795" s="6"/>
      <c r="P2795" s="20"/>
      <c r="Q2795" s="5" t="str">
        <f ca="1">score</f>
        <v/>
      </c>
      <c r="R2795" s="7" t="str">
        <f ca="1">rescore_pd</f>
        <v/>
      </c>
      <c r="S2795" s="310" t="str">
        <f ca="1">price</f>
        <v/>
      </c>
      <c r="U2795" s="4"/>
      <c r="V2795" s="4"/>
      <c r="W2795" s="215" t="str">
        <f ca="1">comm_pd</f>
        <v/>
      </c>
      <c r="X2795" s="11"/>
    </row>
    <row r="2796" spans="1:24" x14ac:dyDescent="0.25">
      <c r="A2796" s="6" t="str">
        <f ca="1">no.</f>
        <v/>
      </c>
      <c r="E2796" s="4" t="str">
        <f ca="1">position</f>
        <v/>
      </c>
      <c r="I2796" s="318"/>
      <c r="L2796" s="4"/>
      <c r="N2796" s="6"/>
      <c r="P2796" s="20"/>
      <c r="Q2796" s="5" t="str">
        <f ca="1">score</f>
        <v/>
      </c>
      <c r="R2796" s="7" t="str">
        <f ca="1">rescore_pd</f>
        <v/>
      </c>
      <c r="S2796" s="310" t="str">
        <f ca="1">price</f>
        <v/>
      </c>
      <c r="U2796" s="4"/>
      <c r="V2796" s="4"/>
      <c r="W2796" s="215" t="str">
        <f ca="1">comm_pd</f>
        <v/>
      </c>
      <c r="X2796" s="11"/>
    </row>
    <row r="2797" spans="1:24" x14ac:dyDescent="0.25">
      <c r="A2797" s="6" t="str">
        <f ca="1">no.</f>
        <v/>
      </c>
      <c r="E2797" s="4" t="str">
        <f ca="1">position</f>
        <v/>
      </c>
      <c r="I2797" s="318"/>
      <c r="L2797" s="4"/>
      <c r="N2797" s="6"/>
      <c r="P2797" s="20"/>
      <c r="Q2797" s="5" t="str">
        <f ca="1">score</f>
        <v/>
      </c>
      <c r="R2797" s="7" t="str">
        <f ca="1">rescore_pd</f>
        <v/>
      </c>
      <c r="S2797" s="310" t="str">
        <f ca="1">price</f>
        <v/>
      </c>
      <c r="U2797" s="4"/>
      <c r="V2797" s="4"/>
      <c r="W2797" s="215" t="str">
        <f ca="1">comm_pd</f>
        <v/>
      </c>
      <c r="X2797" s="11"/>
    </row>
    <row r="2798" spans="1:24" x14ac:dyDescent="0.25">
      <c r="A2798" s="6" t="str">
        <f ca="1">no.</f>
        <v/>
      </c>
      <c r="E2798" s="4" t="str">
        <f ca="1">position</f>
        <v/>
      </c>
      <c r="I2798" s="318"/>
      <c r="L2798" s="4"/>
      <c r="N2798" s="6"/>
      <c r="P2798" s="20"/>
      <c r="Q2798" s="5" t="str">
        <f ca="1">score</f>
        <v/>
      </c>
      <c r="R2798" s="7" t="str">
        <f ca="1">rescore_pd</f>
        <v/>
      </c>
      <c r="S2798" s="310" t="str">
        <f ca="1">price</f>
        <v/>
      </c>
      <c r="U2798" s="4"/>
      <c r="V2798" s="4"/>
      <c r="W2798" s="215" t="str">
        <f ca="1">comm_pd</f>
        <v/>
      </c>
      <c r="X2798" s="11"/>
    </row>
    <row r="2799" spans="1:24" x14ac:dyDescent="0.25">
      <c r="A2799" s="6" t="str">
        <f ca="1">no.</f>
        <v/>
      </c>
      <c r="E2799" s="4" t="str">
        <f ca="1">position</f>
        <v/>
      </c>
      <c r="I2799" s="318"/>
      <c r="L2799" s="4"/>
      <c r="N2799" s="6"/>
      <c r="P2799" s="20"/>
      <c r="Q2799" s="5" t="str">
        <f ca="1">score</f>
        <v/>
      </c>
      <c r="R2799" s="7" t="str">
        <f ca="1">rescore_pd</f>
        <v/>
      </c>
      <c r="S2799" s="310" t="str">
        <f ca="1">price</f>
        <v/>
      </c>
      <c r="U2799" s="4"/>
      <c r="V2799" s="4"/>
      <c r="W2799" s="215" t="str">
        <f ca="1">comm_pd</f>
        <v/>
      </c>
      <c r="X2799" s="11"/>
    </row>
    <row r="2800" spans="1:24" x14ac:dyDescent="0.25">
      <c r="A2800" s="6" t="str">
        <f ca="1">no.</f>
        <v/>
      </c>
      <c r="E2800" s="4" t="str">
        <f ca="1">position</f>
        <v/>
      </c>
      <c r="I2800" s="318"/>
      <c r="L2800" s="4"/>
      <c r="N2800" s="6"/>
      <c r="P2800" s="20"/>
      <c r="Q2800" s="5" t="str">
        <f ca="1">score</f>
        <v/>
      </c>
      <c r="R2800" s="7" t="str">
        <f ca="1">rescore_pd</f>
        <v/>
      </c>
      <c r="S2800" s="310" t="str">
        <f ca="1">price</f>
        <v/>
      </c>
      <c r="U2800" s="4"/>
      <c r="V2800" s="4"/>
      <c r="W2800" s="215" t="str">
        <f ca="1">comm_pd</f>
        <v/>
      </c>
      <c r="X2800" s="11"/>
    </row>
    <row r="2801" spans="1:24" x14ac:dyDescent="0.25">
      <c r="A2801" s="6" t="str">
        <f ca="1">no.</f>
        <v/>
      </c>
      <c r="E2801" s="4" t="str">
        <f ca="1">position</f>
        <v/>
      </c>
      <c r="I2801" s="318"/>
      <c r="L2801" s="4"/>
      <c r="N2801" s="6"/>
      <c r="P2801" s="20"/>
      <c r="Q2801" s="5" t="str">
        <f ca="1">score</f>
        <v/>
      </c>
      <c r="R2801" s="7" t="str">
        <f ca="1">rescore_pd</f>
        <v/>
      </c>
      <c r="S2801" s="310" t="str">
        <f ca="1">price</f>
        <v/>
      </c>
      <c r="U2801" s="4"/>
      <c r="V2801" s="4"/>
      <c r="W2801" s="215" t="str">
        <f ca="1">comm_pd</f>
        <v/>
      </c>
      <c r="X2801" s="11"/>
    </row>
    <row r="2802" spans="1:24" x14ac:dyDescent="0.25">
      <c r="A2802" s="6" t="str">
        <f ca="1">no.</f>
        <v/>
      </c>
      <c r="E2802" s="4" t="str">
        <f ca="1">position</f>
        <v/>
      </c>
      <c r="I2802" s="318"/>
      <c r="L2802" s="4"/>
      <c r="N2802" s="6"/>
      <c r="P2802" s="20"/>
      <c r="Q2802" s="5" t="str">
        <f ca="1">score</f>
        <v/>
      </c>
      <c r="R2802" s="7" t="str">
        <f ca="1">rescore_pd</f>
        <v/>
      </c>
      <c r="S2802" s="310" t="str">
        <f ca="1">price</f>
        <v/>
      </c>
      <c r="U2802" s="4"/>
      <c r="V2802" s="4"/>
      <c r="W2802" s="215" t="str">
        <f ca="1">comm_pd</f>
        <v/>
      </c>
      <c r="X2802" s="11"/>
    </row>
    <row r="2803" spans="1:24" x14ac:dyDescent="0.25">
      <c r="A2803" s="6" t="str">
        <f ca="1">no.</f>
        <v/>
      </c>
      <c r="E2803" s="4" t="str">
        <f ca="1">position</f>
        <v/>
      </c>
      <c r="I2803" s="318"/>
      <c r="L2803" s="4"/>
      <c r="N2803" s="6"/>
      <c r="P2803" s="20"/>
      <c r="Q2803" s="5" t="str">
        <f ca="1">score</f>
        <v/>
      </c>
      <c r="R2803" s="7" t="str">
        <f ca="1">rescore_pd</f>
        <v/>
      </c>
      <c r="S2803" s="310" t="str">
        <f ca="1">price</f>
        <v/>
      </c>
      <c r="U2803" s="4"/>
      <c r="V2803" s="4"/>
      <c r="W2803" s="215" t="str">
        <f ca="1">comm_pd</f>
        <v/>
      </c>
      <c r="X2803" s="11"/>
    </row>
    <row r="2804" spans="1:24" x14ac:dyDescent="0.25">
      <c r="A2804" s="6" t="str">
        <f ca="1">no.</f>
        <v/>
      </c>
      <c r="E2804" s="4" t="str">
        <f ca="1">position</f>
        <v/>
      </c>
      <c r="I2804" s="318"/>
      <c r="L2804" s="4"/>
      <c r="N2804" s="6"/>
      <c r="P2804" s="20"/>
      <c r="Q2804" s="5" t="str">
        <f ca="1">score</f>
        <v/>
      </c>
      <c r="R2804" s="7" t="str">
        <f ca="1">rescore_pd</f>
        <v/>
      </c>
      <c r="S2804" s="310" t="str">
        <f ca="1">price</f>
        <v/>
      </c>
      <c r="U2804" s="4"/>
      <c r="V2804" s="4"/>
      <c r="W2804" s="215" t="str">
        <f ca="1">comm_pd</f>
        <v/>
      </c>
      <c r="X2804" s="11"/>
    </row>
    <row r="2805" spans="1:24" x14ac:dyDescent="0.25">
      <c r="A2805" s="6" t="str">
        <f ca="1">no.</f>
        <v/>
      </c>
      <c r="E2805" s="4" t="str">
        <f ca="1">position</f>
        <v/>
      </c>
      <c r="I2805" s="318"/>
      <c r="L2805" s="4"/>
      <c r="N2805" s="6"/>
      <c r="P2805" s="20"/>
      <c r="Q2805" s="5" t="str">
        <f ca="1">score</f>
        <v/>
      </c>
      <c r="R2805" s="7" t="str">
        <f ca="1">rescore_pd</f>
        <v/>
      </c>
      <c r="S2805" s="310" t="str">
        <f ca="1">price</f>
        <v/>
      </c>
      <c r="U2805" s="4"/>
      <c r="V2805" s="4"/>
      <c r="W2805" s="215" t="str">
        <f ca="1">comm_pd</f>
        <v/>
      </c>
      <c r="X2805" s="11"/>
    </row>
    <row r="2806" spans="1:24" x14ac:dyDescent="0.25">
      <c r="A2806" s="6" t="str">
        <f ca="1">no.</f>
        <v/>
      </c>
      <c r="E2806" s="4" t="str">
        <f ca="1">position</f>
        <v/>
      </c>
      <c r="I2806" s="318"/>
      <c r="L2806" s="4"/>
      <c r="N2806" s="6"/>
      <c r="P2806" s="20"/>
      <c r="Q2806" s="5" t="str">
        <f ca="1">score</f>
        <v/>
      </c>
      <c r="R2806" s="7" t="str">
        <f ca="1">rescore_pd</f>
        <v/>
      </c>
      <c r="S2806" s="310" t="str">
        <f ca="1">price</f>
        <v/>
      </c>
      <c r="U2806" s="4"/>
      <c r="V2806" s="4"/>
      <c r="W2806" s="215" t="str">
        <f ca="1">comm_pd</f>
        <v/>
      </c>
      <c r="X2806" s="11"/>
    </row>
    <row r="2807" spans="1:24" x14ac:dyDescent="0.25">
      <c r="A2807" s="6" t="str">
        <f ca="1">no.</f>
        <v/>
      </c>
      <c r="E2807" s="4" t="str">
        <f ca="1">position</f>
        <v/>
      </c>
      <c r="I2807" s="318"/>
      <c r="L2807" s="4"/>
      <c r="N2807" s="6"/>
      <c r="P2807" s="20"/>
      <c r="Q2807" s="5" t="str">
        <f ca="1">score</f>
        <v/>
      </c>
      <c r="R2807" s="7" t="str">
        <f ca="1">rescore_pd</f>
        <v/>
      </c>
      <c r="S2807" s="310" t="str">
        <f ca="1">price</f>
        <v/>
      </c>
      <c r="U2807" s="4"/>
      <c r="V2807" s="4"/>
      <c r="W2807" s="215" t="str">
        <f ca="1">comm_pd</f>
        <v/>
      </c>
      <c r="X2807" s="11"/>
    </row>
    <row r="2808" spans="1:24" x14ac:dyDescent="0.25">
      <c r="A2808" s="6" t="str">
        <f ca="1">no.</f>
        <v/>
      </c>
      <c r="E2808" s="4" t="str">
        <f ca="1">position</f>
        <v/>
      </c>
      <c r="I2808" s="318"/>
      <c r="L2808" s="4"/>
      <c r="N2808" s="6"/>
      <c r="P2808" s="20"/>
      <c r="Q2808" s="5" t="str">
        <f ca="1">score</f>
        <v/>
      </c>
      <c r="R2808" s="7" t="str">
        <f ca="1">rescore_pd</f>
        <v/>
      </c>
      <c r="S2808" s="310" t="str">
        <f ca="1">price</f>
        <v/>
      </c>
      <c r="U2808" s="4"/>
      <c r="V2808" s="4"/>
      <c r="W2808" s="215" t="str">
        <f ca="1">comm_pd</f>
        <v/>
      </c>
      <c r="X2808" s="11"/>
    </row>
    <row r="2809" spans="1:24" x14ac:dyDescent="0.25">
      <c r="A2809" s="6" t="str">
        <f ca="1">no.</f>
        <v/>
      </c>
      <c r="E2809" s="4" t="str">
        <f ca="1">position</f>
        <v/>
      </c>
      <c r="I2809" s="318"/>
      <c r="L2809" s="4"/>
      <c r="N2809" s="6"/>
      <c r="P2809" s="20"/>
      <c r="Q2809" s="5" t="str">
        <f ca="1">score</f>
        <v/>
      </c>
      <c r="R2809" s="7" t="str">
        <f ca="1">rescore_pd</f>
        <v/>
      </c>
      <c r="S2809" s="310" t="str">
        <f ca="1">price</f>
        <v/>
      </c>
      <c r="U2809" s="4"/>
      <c r="V2809" s="4"/>
      <c r="W2809" s="215" t="str">
        <f ca="1">comm_pd</f>
        <v/>
      </c>
      <c r="X2809" s="11"/>
    </row>
    <row r="2810" spans="1:24" x14ac:dyDescent="0.25">
      <c r="A2810" s="6" t="str">
        <f ca="1">no.</f>
        <v/>
      </c>
      <c r="E2810" s="4" t="str">
        <f ca="1">position</f>
        <v/>
      </c>
      <c r="I2810" s="318"/>
      <c r="L2810" s="4"/>
      <c r="N2810" s="6"/>
      <c r="P2810" s="20"/>
      <c r="Q2810" s="5" t="str">
        <f ca="1">score</f>
        <v/>
      </c>
      <c r="R2810" s="7" t="str">
        <f ca="1">rescore_pd</f>
        <v/>
      </c>
      <c r="S2810" s="310" t="str">
        <f ca="1">price</f>
        <v/>
      </c>
      <c r="U2810" s="4"/>
      <c r="V2810" s="4"/>
      <c r="W2810" s="215" t="str">
        <f ca="1">comm_pd</f>
        <v/>
      </c>
      <c r="X2810" s="11"/>
    </row>
    <row r="2811" spans="1:24" x14ac:dyDescent="0.25">
      <c r="A2811" s="6" t="str">
        <f ca="1">no.</f>
        <v/>
      </c>
      <c r="E2811" s="4" t="str">
        <f ca="1">position</f>
        <v/>
      </c>
      <c r="I2811" s="318"/>
      <c r="L2811" s="4"/>
      <c r="N2811" s="6"/>
      <c r="P2811" s="20"/>
      <c r="Q2811" s="5" t="str">
        <f ca="1">score</f>
        <v/>
      </c>
      <c r="R2811" s="7" t="str">
        <f ca="1">rescore_pd</f>
        <v/>
      </c>
      <c r="S2811" s="310" t="str">
        <f ca="1">price</f>
        <v/>
      </c>
      <c r="U2811" s="4"/>
      <c r="V2811" s="4"/>
      <c r="W2811" s="215" t="str">
        <f ca="1">comm_pd</f>
        <v/>
      </c>
      <c r="X2811" s="11"/>
    </row>
    <row r="2812" spans="1:24" x14ac:dyDescent="0.25">
      <c r="A2812" s="6" t="str">
        <f ca="1">no.</f>
        <v/>
      </c>
      <c r="E2812" s="4" t="str">
        <f ca="1">position</f>
        <v/>
      </c>
      <c r="I2812" s="318"/>
      <c r="L2812" s="4"/>
      <c r="N2812" s="6"/>
      <c r="P2812" s="20"/>
      <c r="Q2812" s="5" t="str">
        <f ca="1">score</f>
        <v/>
      </c>
      <c r="R2812" s="7" t="str">
        <f ca="1">rescore_pd</f>
        <v/>
      </c>
      <c r="S2812" s="310" t="str">
        <f ca="1">price</f>
        <v/>
      </c>
      <c r="U2812" s="4"/>
      <c r="V2812" s="4"/>
      <c r="W2812" s="215" t="str">
        <f ca="1">comm_pd</f>
        <v/>
      </c>
      <c r="X2812" s="11"/>
    </row>
    <row r="2813" spans="1:24" x14ac:dyDescent="0.25">
      <c r="A2813" s="6" t="str">
        <f ca="1">no.</f>
        <v/>
      </c>
      <c r="E2813" s="4" t="str">
        <f ca="1">position</f>
        <v/>
      </c>
      <c r="I2813" s="318"/>
      <c r="L2813" s="4"/>
      <c r="N2813" s="6"/>
      <c r="P2813" s="20"/>
      <c r="Q2813" s="5" t="str">
        <f ca="1">score</f>
        <v/>
      </c>
      <c r="R2813" s="7" t="str">
        <f ca="1">rescore_pd</f>
        <v/>
      </c>
      <c r="S2813" s="310" t="str">
        <f ca="1">price</f>
        <v/>
      </c>
      <c r="U2813" s="4"/>
      <c r="V2813" s="4"/>
      <c r="W2813" s="215" t="str">
        <f ca="1">comm_pd</f>
        <v/>
      </c>
      <c r="X2813" s="11"/>
    </row>
    <row r="2814" spans="1:24" x14ac:dyDescent="0.25">
      <c r="A2814" s="6" t="str">
        <f ca="1">no.</f>
        <v/>
      </c>
      <c r="E2814" s="4" t="str">
        <f ca="1">position</f>
        <v/>
      </c>
      <c r="I2814" s="318"/>
      <c r="L2814" s="4"/>
      <c r="N2814" s="6"/>
      <c r="P2814" s="20"/>
      <c r="Q2814" s="5" t="str">
        <f ca="1">score</f>
        <v/>
      </c>
      <c r="R2814" s="7" t="str">
        <f ca="1">rescore_pd</f>
        <v/>
      </c>
      <c r="S2814" s="310" t="str">
        <f ca="1">price</f>
        <v/>
      </c>
      <c r="U2814" s="4"/>
      <c r="V2814" s="4"/>
      <c r="W2814" s="215" t="str">
        <f ca="1">comm_pd</f>
        <v/>
      </c>
      <c r="X2814" s="11"/>
    </row>
    <row r="2815" spans="1:24" x14ac:dyDescent="0.25">
      <c r="A2815" s="6" t="str">
        <f ca="1">no.</f>
        <v/>
      </c>
      <c r="E2815" s="4" t="str">
        <f ca="1">position</f>
        <v/>
      </c>
      <c r="I2815" s="318"/>
      <c r="L2815" s="4"/>
      <c r="N2815" s="6"/>
      <c r="P2815" s="20"/>
      <c r="Q2815" s="5" t="str">
        <f ca="1">score</f>
        <v/>
      </c>
      <c r="R2815" s="7" t="str">
        <f ca="1">rescore_pd</f>
        <v/>
      </c>
      <c r="S2815" s="310" t="str">
        <f ca="1">price</f>
        <v/>
      </c>
      <c r="U2815" s="4"/>
      <c r="V2815" s="4"/>
      <c r="W2815" s="215" t="str">
        <f ca="1">comm_pd</f>
        <v/>
      </c>
      <c r="X2815" s="11"/>
    </row>
    <row r="2816" spans="1:24" x14ac:dyDescent="0.25">
      <c r="A2816" s="6" t="str">
        <f ca="1">no.</f>
        <v/>
      </c>
      <c r="E2816" s="4" t="str">
        <f ca="1">position</f>
        <v/>
      </c>
      <c r="I2816" s="318"/>
      <c r="L2816" s="4"/>
      <c r="N2816" s="6"/>
      <c r="P2816" s="20"/>
      <c r="Q2816" s="5" t="str">
        <f ca="1">score</f>
        <v/>
      </c>
      <c r="R2816" s="7" t="str">
        <f ca="1">rescore_pd</f>
        <v/>
      </c>
      <c r="S2816" s="310" t="str">
        <f ca="1">price</f>
        <v/>
      </c>
      <c r="U2816" s="4"/>
      <c r="V2816" s="4"/>
      <c r="W2816" s="215" t="str">
        <f ca="1">comm_pd</f>
        <v/>
      </c>
      <c r="X2816" s="11"/>
    </row>
    <row r="2817" spans="1:24" x14ac:dyDescent="0.25">
      <c r="A2817" s="6" t="str">
        <f ca="1">no.</f>
        <v/>
      </c>
      <c r="E2817" s="4" t="str">
        <f ca="1">position</f>
        <v/>
      </c>
      <c r="I2817" s="318"/>
      <c r="L2817" s="4"/>
      <c r="N2817" s="6"/>
      <c r="P2817" s="20"/>
      <c r="Q2817" s="5" t="str">
        <f ca="1">score</f>
        <v/>
      </c>
      <c r="R2817" s="7" t="str">
        <f ca="1">rescore_pd</f>
        <v/>
      </c>
      <c r="S2817" s="310" t="str">
        <f ca="1">price</f>
        <v/>
      </c>
      <c r="U2817" s="4"/>
      <c r="V2817" s="4"/>
      <c r="W2817" s="215" t="str">
        <f ca="1">comm_pd</f>
        <v/>
      </c>
      <c r="X2817" s="11"/>
    </row>
    <row r="2818" spans="1:24" x14ac:dyDescent="0.25">
      <c r="A2818" s="6" t="str">
        <f ca="1">no.</f>
        <v/>
      </c>
      <c r="E2818" s="4" t="str">
        <f ca="1">position</f>
        <v/>
      </c>
      <c r="I2818" s="318"/>
      <c r="L2818" s="4"/>
      <c r="N2818" s="6"/>
      <c r="P2818" s="20"/>
      <c r="Q2818" s="5" t="str">
        <f ca="1">score</f>
        <v/>
      </c>
      <c r="R2818" s="7" t="str">
        <f ca="1">rescore_pd</f>
        <v/>
      </c>
      <c r="S2818" s="310" t="str">
        <f ca="1">price</f>
        <v/>
      </c>
      <c r="U2818" s="4"/>
      <c r="V2818" s="4"/>
      <c r="W2818" s="215" t="str">
        <f ca="1">comm_pd</f>
        <v/>
      </c>
      <c r="X2818" s="11"/>
    </row>
    <row r="2819" spans="1:24" x14ac:dyDescent="0.25">
      <c r="A2819" s="6" t="str">
        <f ca="1">no.</f>
        <v/>
      </c>
      <c r="E2819" s="4" t="str">
        <f ca="1">position</f>
        <v/>
      </c>
      <c r="I2819" s="318"/>
      <c r="L2819" s="4"/>
      <c r="N2819" s="6"/>
      <c r="P2819" s="20"/>
      <c r="Q2819" s="5" t="str">
        <f ca="1">score</f>
        <v/>
      </c>
      <c r="R2819" s="7" t="str">
        <f ca="1">rescore_pd</f>
        <v/>
      </c>
      <c r="S2819" s="310" t="str">
        <f ca="1">price</f>
        <v/>
      </c>
      <c r="U2819" s="4"/>
      <c r="V2819" s="4"/>
      <c r="W2819" s="215" t="str">
        <f ca="1">comm_pd</f>
        <v/>
      </c>
      <c r="X2819" s="11"/>
    </row>
    <row r="2820" spans="1:24" x14ac:dyDescent="0.25">
      <c r="A2820" s="6" t="str">
        <f ca="1">no.</f>
        <v/>
      </c>
      <c r="E2820" s="4" t="str">
        <f ca="1">position</f>
        <v/>
      </c>
      <c r="I2820" s="318"/>
      <c r="L2820" s="4"/>
      <c r="N2820" s="6"/>
      <c r="P2820" s="20"/>
      <c r="Q2820" s="5" t="str">
        <f ca="1">score</f>
        <v/>
      </c>
      <c r="R2820" s="7" t="str">
        <f ca="1">rescore_pd</f>
        <v/>
      </c>
      <c r="S2820" s="310" t="str">
        <f ca="1">price</f>
        <v/>
      </c>
      <c r="U2820" s="4"/>
      <c r="V2820" s="4"/>
      <c r="W2820" s="215" t="str">
        <f ca="1">comm_pd</f>
        <v/>
      </c>
      <c r="X2820" s="11"/>
    </row>
    <row r="2821" spans="1:24" x14ac:dyDescent="0.25">
      <c r="A2821" s="6" t="str">
        <f ca="1">no.</f>
        <v/>
      </c>
      <c r="E2821" s="4" t="str">
        <f ca="1">position</f>
        <v/>
      </c>
      <c r="I2821" s="318"/>
      <c r="L2821" s="4"/>
      <c r="N2821" s="6"/>
      <c r="P2821" s="20"/>
      <c r="Q2821" s="5" t="str">
        <f ca="1">score</f>
        <v/>
      </c>
      <c r="R2821" s="7" t="str">
        <f ca="1">rescore_pd</f>
        <v/>
      </c>
      <c r="S2821" s="310" t="str">
        <f ca="1">price</f>
        <v/>
      </c>
      <c r="U2821" s="4"/>
      <c r="V2821" s="4"/>
      <c r="W2821" s="215" t="str">
        <f ca="1">comm_pd</f>
        <v/>
      </c>
      <c r="X2821" s="11"/>
    </row>
    <row r="2822" spans="1:24" x14ac:dyDescent="0.25">
      <c r="A2822" s="6" t="str">
        <f ca="1">no.</f>
        <v/>
      </c>
      <c r="E2822" s="4" t="str">
        <f ca="1">position</f>
        <v/>
      </c>
      <c r="I2822" s="318"/>
      <c r="L2822" s="4"/>
      <c r="N2822" s="6"/>
      <c r="P2822" s="20"/>
      <c r="Q2822" s="5" t="str">
        <f ca="1">score</f>
        <v/>
      </c>
      <c r="R2822" s="7" t="str">
        <f ca="1">rescore_pd</f>
        <v/>
      </c>
      <c r="S2822" s="310" t="str">
        <f ca="1">price</f>
        <v/>
      </c>
      <c r="U2822" s="4"/>
      <c r="V2822" s="4"/>
      <c r="W2822" s="215" t="str">
        <f ca="1">comm_pd</f>
        <v/>
      </c>
      <c r="X2822" s="11"/>
    </row>
    <row r="2823" spans="1:24" x14ac:dyDescent="0.25">
      <c r="A2823" s="6" t="str">
        <f ca="1">no.</f>
        <v/>
      </c>
      <c r="E2823" s="4" t="str">
        <f ca="1">position</f>
        <v/>
      </c>
      <c r="I2823" s="318"/>
      <c r="L2823" s="4"/>
      <c r="N2823" s="6"/>
      <c r="P2823" s="20"/>
      <c r="Q2823" s="5" t="str">
        <f ca="1">score</f>
        <v/>
      </c>
      <c r="R2823" s="7" t="str">
        <f ca="1">rescore_pd</f>
        <v/>
      </c>
      <c r="S2823" s="310" t="str">
        <f ca="1">price</f>
        <v/>
      </c>
      <c r="U2823" s="4"/>
      <c r="V2823" s="4"/>
      <c r="W2823" s="215" t="str">
        <f ca="1">comm_pd</f>
        <v/>
      </c>
      <c r="X2823" s="11"/>
    </row>
    <row r="2824" spans="1:24" x14ac:dyDescent="0.25">
      <c r="A2824" s="6" t="str">
        <f ca="1">no.</f>
        <v/>
      </c>
      <c r="E2824" s="4" t="str">
        <f ca="1">position</f>
        <v/>
      </c>
      <c r="I2824" s="318"/>
      <c r="L2824" s="4"/>
      <c r="N2824" s="6"/>
      <c r="P2824" s="20"/>
      <c r="Q2824" s="5" t="str">
        <f ca="1">score</f>
        <v/>
      </c>
      <c r="R2824" s="7" t="str">
        <f ca="1">rescore_pd</f>
        <v/>
      </c>
      <c r="S2824" s="310" t="str">
        <f ca="1">price</f>
        <v/>
      </c>
      <c r="U2824" s="4"/>
      <c r="V2824" s="4"/>
      <c r="W2824" s="215" t="str">
        <f ca="1">comm_pd</f>
        <v/>
      </c>
      <c r="X2824" s="11"/>
    </row>
    <row r="2825" spans="1:24" x14ac:dyDescent="0.25">
      <c r="A2825" s="6" t="str">
        <f ca="1">no.</f>
        <v/>
      </c>
      <c r="E2825" s="4" t="str">
        <f ca="1">position</f>
        <v/>
      </c>
      <c r="I2825" s="318"/>
      <c r="L2825" s="4"/>
      <c r="N2825" s="6"/>
      <c r="P2825" s="20"/>
      <c r="Q2825" s="5" t="str">
        <f ca="1">score</f>
        <v/>
      </c>
      <c r="R2825" s="7" t="str">
        <f ca="1">rescore_pd</f>
        <v/>
      </c>
      <c r="S2825" s="310" t="str">
        <f ca="1">price</f>
        <v/>
      </c>
      <c r="U2825" s="4"/>
      <c r="V2825" s="4"/>
      <c r="W2825" s="215" t="str">
        <f ca="1">comm_pd</f>
        <v/>
      </c>
      <c r="X2825" s="11"/>
    </row>
    <row r="2826" spans="1:24" x14ac:dyDescent="0.25">
      <c r="A2826" s="6" t="str">
        <f ca="1">no.</f>
        <v/>
      </c>
      <c r="E2826" s="4" t="str">
        <f ca="1">position</f>
        <v/>
      </c>
      <c r="I2826" s="318"/>
      <c r="L2826" s="4"/>
      <c r="N2826" s="6"/>
      <c r="P2826" s="20"/>
      <c r="Q2826" s="5" t="str">
        <f ca="1">score</f>
        <v/>
      </c>
      <c r="R2826" s="7" t="str">
        <f ca="1">rescore_pd</f>
        <v/>
      </c>
      <c r="S2826" s="310" t="str">
        <f ca="1">price</f>
        <v/>
      </c>
      <c r="U2826" s="4"/>
      <c r="V2826" s="4"/>
      <c r="W2826" s="215" t="str">
        <f ca="1">comm_pd</f>
        <v/>
      </c>
      <c r="X2826" s="11"/>
    </row>
    <row r="2827" spans="1:24" x14ac:dyDescent="0.25">
      <c r="A2827" s="6" t="str">
        <f ca="1">no.</f>
        <v/>
      </c>
      <c r="E2827" s="4" t="str">
        <f ca="1">position</f>
        <v/>
      </c>
      <c r="I2827" s="318"/>
      <c r="L2827" s="4"/>
      <c r="N2827" s="6"/>
      <c r="P2827" s="20"/>
      <c r="Q2827" s="5" t="str">
        <f ca="1">score</f>
        <v/>
      </c>
      <c r="R2827" s="7" t="str">
        <f ca="1">rescore_pd</f>
        <v/>
      </c>
      <c r="S2827" s="310" t="str">
        <f ca="1">price</f>
        <v/>
      </c>
      <c r="U2827" s="4"/>
      <c r="V2827" s="4"/>
      <c r="W2827" s="215" t="str">
        <f ca="1">comm_pd</f>
        <v/>
      </c>
      <c r="X2827" s="11"/>
    </row>
    <row r="2828" spans="1:24" x14ac:dyDescent="0.25">
      <c r="A2828" s="6" t="str">
        <f ca="1">no.</f>
        <v/>
      </c>
      <c r="E2828" s="4" t="str">
        <f ca="1">position</f>
        <v/>
      </c>
      <c r="I2828" s="318"/>
      <c r="L2828" s="4"/>
      <c r="N2828" s="6"/>
      <c r="P2828" s="20"/>
      <c r="Q2828" s="5" t="str">
        <f ca="1">score</f>
        <v/>
      </c>
      <c r="R2828" s="7" t="str">
        <f ca="1">rescore_pd</f>
        <v/>
      </c>
      <c r="S2828" s="310" t="str">
        <f ca="1">price</f>
        <v/>
      </c>
      <c r="U2828" s="4"/>
      <c r="V2828" s="4"/>
      <c r="W2828" s="215" t="str">
        <f ca="1">comm_pd</f>
        <v/>
      </c>
      <c r="X2828" s="11"/>
    </row>
    <row r="2829" spans="1:24" x14ac:dyDescent="0.25">
      <c r="A2829" s="6" t="str">
        <f ca="1">no.</f>
        <v/>
      </c>
      <c r="E2829" s="4" t="str">
        <f ca="1">position</f>
        <v/>
      </c>
      <c r="I2829" s="318"/>
      <c r="L2829" s="4"/>
      <c r="N2829" s="6"/>
      <c r="P2829" s="20"/>
      <c r="Q2829" s="5" t="str">
        <f ca="1">score</f>
        <v/>
      </c>
      <c r="R2829" s="7" t="str">
        <f ca="1">rescore_pd</f>
        <v/>
      </c>
      <c r="S2829" s="310" t="str">
        <f ca="1">price</f>
        <v/>
      </c>
      <c r="U2829" s="4"/>
      <c r="V2829" s="4"/>
      <c r="W2829" s="215" t="str">
        <f ca="1">comm_pd</f>
        <v/>
      </c>
      <c r="X2829" s="11"/>
    </row>
    <row r="2830" spans="1:24" x14ac:dyDescent="0.25">
      <c r="A2830" s="6" t="str">
        <f ca="1">no.</f>
        <v/>
      </c>
      <c r="E2830" s="4" t="str">
        <f ca="1">position</f>
        <v/>
      </c>
      <c r="I2830" s="318"/>
      <c r="L2830" s="4"/>
      <c r="N2830" s="6"/>
      <c r="P2830" s="20"/>
      <c r="Q2830" s="5" t="str">
        <f ca="1">score</f>
        <v/>
      </c>
      <c r="R2830" s="7" t="str">
        <f ca="1">rescore_pd</f>
        <v/>
      </c>
      <c r="S2830" s="310" t="str">
        <f ca="1">price</f>
        <v/>
      </c>
      <c r="U2830" s="4"/>
      <c r="V2830" s="4"/>
      <c r="W2830" s="215" t="str">
        <f ca="1">comm_pd</f>
        <v/>
      </c>
      <c r="X2830" s="11"/>
    </row>
    <row r="2831" spans="1:24" x14ac:dyDescent="0.25">
      <c r="A2831" s="6" t="str">
        <f ca="1">no.</f>
        <v/>
      </c>
      <c r="E2831" s="4" t="str">
        <f ca="1">position</f>
        <v/>
      </c>
      <c r="I2831" s="318"/>
      <c r="L2831" s="4"/>
      <c r="N2831" s="6"/>
      <c r="P2831" s="20"/>
      <c r="Q2831" s="5" t="str">
        <f ca="1">score</f>
        <v/>
      </c>
      <c r="R2831" s="7" t="str">
        <f ca="1">rescore_pd</f>
        <v/>
      </c>
      <c r="S2831" s="310" t="str">
        <f ca="1">price</f>
        <v/>
      </c>
      <c r="U2831" s="4"/>
      <c r="V2831" s="4"/>
      <c r="W2831" s="215" t="str">
        <f ca="1">comm_pd</f>
        <v/>
      </c>
      <c r="X2831" s="11"/>
    </row>
    <row r="2832" spans="1:24" x14ac:dyDescent="0.25">
      <c r="A2832" s="6" t="str">
        <f ca="1">no.</f>
        <v/>
      </c>
      <c r="E2832" s="4" t="str">
        <f ca="1">position</f>
        <v/>
      </c>
      <c r="I2832" s="318"/>
      <c r="L2832" s="4"/>
      <c r="N2832" s="6"/>
      <c r="P2832" s="20"/>
      <c r="Q2832" s="5" t="str">
        <f ca="1">score</f>
        <v/>
      </c>
      <c r="R2832" s="7" t="str">
        <f ca="1">rescore_pd</f>
        <v/>
      </c>
      <c r="S2832" s="310" t="str">
        <f ca="1">price</f>
        <v/>
      </c>
      <c r="U2832" s="4"/>
      <c r="V2832" s="4"/>
      <c r="W2832" s="215" t="str">
        <f ca="1">comm_pd</f>
        <v/>
      </c>
      <c r="X2832" s="11"/>
    </row>
    <row r="2833" spans="1:24" x14ac:dyDescent="0.25">
      <c r="A2833" s="6" t="str">
        <f ca="1">no.</f>
        <v/>
      </c>
      <c r="E2833" s="4" t="str">
        <f ca="1">position</f>
        <v/>
      </c>
      <c r="I2833" s="318"/>
      <c r="L2833" s="4"/>
      <c r="N2833" s="6"/>
      <c r="P2833" s="20"/>
      <c r="Q2833" s="5" t="str">
        <f ca="1">score</f>
        <v/>
      </c>
      <c r="R2833" s="7" t="str">
        <f ca="1">rescore_pd</f>
        <v/>
      </c>
      <c r="S2833" s="310" t="str">
        <f ca="1">price</f>
        <v/>
      </c>
      <c r="U2833" s="4"/>
      <c r="V2833" s="4"/>
      <c r="W2833" s="215" t="str">
        <f ca="1">comm_pd</f>
        <v/>
      </c>
      <c r="X2833" s="11"/>
    </row>
    <row r="2834" spans="1:24" x14ac:dyDescent="0.25">
      <c r="A2834" s="6" t="str">
        <f ca="1">no.</f>
        <v/>
      </c>
      <c r="E2834" s="4" t="str">
        <f ca="1">position</f>
        <v/>
      </c>
      <c r="I2834" s="318"/>
      <c r="L2834" s="4"/>
      <c r="N2834" s="6"/>
      <c r="P2834" s="20"/>
      <c r="Q2834" s="5" t="str">
        <f ca="1">score</f>
        <v/>
      </c>
      <c r="R2834" s="7" t="str">
        <f ca="1">rescore_pd</f>
        <v/>
      </c>
      <c r="S2834" s="310" t="str">
        <f ca="1">price</f>
        <v/>
      </c>
      <c r="U2834" s="4"/>
      <c r="V2834" s="4"/>
      <c r="W2834" s="215" t="str">
        <f ca="1">comm_pd</f>
        <v/>
      </c>
      <c r="X2834" s="11"/>
    </row>
    <row r="2835" spans="1:24" x14ac:dyDescent="0.25">
      <c r="A2835" s="6" t="str">
        <f ca="1">no.</f>
        <v/>
      </c>
      <c r="E2835" s="4" t="str">
        <f ca="1">position</f>
        <v/>
      </c>
      <c r="I2835" s="318"/>
      <c r="L2835" s="4"/>
      <c r="N2835" s="6"/>
      <c r="P2835" s="20"/>
      <c r="Q2835" s="5" t="str">
        <f ca="1">score</f>
        <v/>
      </c>
      <c r="R2835" s="7" t="str">
        <f ca="1">rescore_pd</f>
        <v/>
      </c>
      <c r="S2835" s="310" t="str">
        <f ca="1">price</f>
        <v/>
      </c>
      <c r="U2835" s="4"/>
      <c r="V2835" s="4"/>
      <c r="W2835" s="215" t="str">
        <f ca="1">comm_pd</f>
        <v/>
      </c>
      <c r="X2835" s="11"/>
    </row>
    <row r="2836" spans="1:24" x14ac:dyDescent="0.25">
      <c r="A2836" s="6" t="str">
        <f ca="1">no.</f>
        <v/>
      </c>
      <c r="E2836" s="4" t="str">
        <f ca="1">position</f>
        <v/>
      </c>
      <c r="I2836" s="318"/>
      <c r="L2836" s="4"/>
      <c r="N2836" s="6"/>
      <c r="P2836" s="20"/>
      <c r="Q2836" s="5" t="str">
        <f ca="1">score</f>
        <v/>
      </c>
      <c r="R2836" s="7" t="str">
        <f ca="1">rescore_pd</f>
        <v/>
      </c>
      <c r="S2836" s="310" t="str">
        <f ca="1">price</f>
        <v/>
      </c>
      <c r="U2836" s="4"/>
      <c r="V2836" s="4"/>
      <c r="W2836" s="215" t="str">
        <f ca="1">comm_pd</f>
        <v/>
      </c>
      <c r="X2836" s="11"/>
    </row>
    <row r="2837" spans="1:24" x14ac:dyDescent="0.25">
      <c r="A2837" s="6" t="str">
        <f ca="1">no.</f>
        <v/>
      </c>
      <c r="E2837" s="4" t="str">
        <f ca="1">position</f>
        <v/>
      </c>
      <c r="I2837" s="318"/>
      <c r="L2837" s="4"/>
      <c r="N2837" s="6"/>
      <c r="P2837" s="20"/>
      <c r="Q2837" s="5" t="str">
        <f ca="1">score</f>
        <v/>
      </c>
      <c r="R2837" s="7" t="str">
        <f ca="1">rescore_pd</f>
        <v/>
      </c>
      <c r="S2837" s="310" t="str">
        <f ca="1">price</f>
        <v/>
      </c>
      <c r="U2837" s="4"/>
      <c r="V2837" s="4"/>
      <c r="W2837" s="215" t="str">
        <f ca="1">comm_pd</f>
        <v/>
      </c>
      <c r="X2837" s="11"/>
    </row>
    <row r="2838" spans="1:24" x14ac:dyDescent="0.25">
      <c r="A2838" s="6" t="str">
        <f ca="1">no.</f>
        <v/>
      </c>
      <c r="E2838" s="4" t="str">
        <f ca="1">position</f>
        <v/>
      </c>
      <c r="I2838" s="318"/>
      <c r="L2838" s="4"/>
      <c r="N2838" s="6"/>
      <c r="P2838" s="20"/>
      <c r="Q2838" s="5" t="str">
        <f ca="1">score</f>
        <v/>
      </c>
      <c r="R2838" s="7" t="str">
        <f ca="1">rescore_pd</f>
        <v/>
      </c>
      <c r="S2838" s="310" t="str">
        <f ca="1">price</f>
        <v/>
      </c>
      <c r="U2838" s="4"/>
      <c r="V2838" s="4"/>
      <c r="W2838" s="215" t="str">
        <f ca="1">comm_pd</f>
        <v/>
      </c>
      <c r="X2838" s="11"/>
    </row>
    <row r="2839" spans="1:24" x14ac:dyDescent="0.25">
      <c r="A2839" s="6" t="str">
        <f ca="1">no.</f>
        <v/>
      </c>
      <c r="E2839" s="4" t="str">
        <f ca="1">position</f>
        <v/>
      </c>
      <c r="I2839" s="318"/>
      <c r="L2839" s="4"/>
      <c r="N2839" s="6"/>
      <c r="P2839" s="20"/>
      <c r="Q2839" s="5" t="str">
        <f ca="1">score</f>
        <v/>
      </c>
      <c r="R2839" s="7" t="str">
        <f ca="1">rescore_pd</f>
        <v/>
      </c>
      <c r="S2839" s="310" t="str">
        <f ca="1">price</f>
        <v/>
      </c>
      <c r="U2839" s="4"/>
      <c r="V2839" s="4"/>
      <c r="W2839" s="215" t="str">
        <f ca="1">comm_pd</f>
        <v/>
      </c>
      <c r="X2839" s="11"/>
    </row>
    <row r="2840" spans="1:24" x14ac:dyDescent="0.25">
      <c r="A2840" s="6" t="str">
        <f ca="1">no.</f>
        <v/>
      </c>
      <c r="E2840" s="4" t="str">
        <f ca="1">position</f>
        <v/>
      </c>
      <c r="I2840" s="318"/>
      <c r="L2840" s="4"/>
      <c r="N2840" s="6"/>
      <c r="P2840" s="20"/>
      <c r="Q2840" s="5" t="str">
        <f ca="1">score</f>
        <v/>
      </c>
      <c r="R2840" s="7" t="str">
        <f ca="1">rescore_pd</f>
        <v/>
      </c>
      <c r="S2840" s="310" t="str">
        <f ca="1">price</f>
        <v/>
      </c>
      <c r="U2840" s="4"/>
      <c r="V2840" s="4"/>
      <c r="W2840" s="215" t="str">
        <f ca="1">comm_pd</f>
        <v/>
      </c>
      <c r="X2840" s="11"/>
    </row>
    <row r="2841" spans="1:24" x14ac:dyDescent="0.25">
      <c r="A2841" s="6" t="str">
        <f ca="1">no.</f>
        <v/>
      </c>
      <c r="E2841" s="4" t="str">
        <f ca="1">position</f>
        <v/>
      </c>
      <c r="I2841" s="318"/>
      <c r="L2841" s="4"/>
      <c r="N2841" s="6"/>
      <c r="P2841" s="20"/>
      <c r="Q2841" s="5" t="str">
        <f ca="1">score</f>
        <v/>
      </c>
      <c r="R2841" s="7" t="str">
        <f ca="1">rescore_pd</f>
        <v/>
      </c>
      <c r="S2841" s="310" t="str">
        <f ca="1">price</f>
        <v/>
      </c>
      <c r="U2841" s="4"/>
      <c r="V2841" s="4"/>
      <c r="W2841" s="215" t="str">
        <f ca="1">comm_pd</f>
        <v/>
      </c>
      <c r="X2841" s="11"/>
    </row>
    <row r="2842" spans="1:24" x14ac:dyDescent="0.25">
      <c r="A2842" s="6" t="str">
        <f ca="1">no.</f>
        <v/>
      </c>
      <c r="E2842" s="4" t="str">
        <f ca="1">position</f>
        <v/>
      </c>
      <c r="I2842" s="318"/>
      <c r="L2842" s="4"/>
      <c r="N2842" s="6"/>
      <c r="P2842" s="20"/>
      <c r="Q2842" s="5" t="str">
        <f ca="1">score</f>
        <v/>
      </c>
      <c r="R2842" s="7" t="str">
        <f ca="1">rescore_pd</f>
        <v/>
      </c>
      <c r="S2842" s="310" t="str">
        <f ca="1">price</f>
        <v/>
      </c>
      <c r="U2842" s="4"/>
      <c r="V2842" s="4"/>
      <c r="W2842" s="215" t="str">
        <f ca="1">comm_pd</f>
        <v/>
      </c>
      <c r="X2842" s="11"/>
    </row>
    <row r="2843" spans="1:24" x14ac:dyDescent="0.25">
      <c r="A2843" s="6" t="str">
        <f ca="1">no.</f>
        <v/>
      </c>
      <c r="E2843" s="4" t="str">
        <f ca="1">position</f>
        <v/>
      </c>
      <c r="I2843" s="318"/>
      <c r="L2843" s="4"/>
      <c r="N2843" s="6"/>
      <c r="P2843" s="20"/>
      <c r="Q2843" s="5" t="str">
        <f ca="1">score</f>
        <v/>
      </c>
      <c r="R2843" s="7" t="str">
        <f ca="1">rescore_pd</f>
        <v/>
      </c>
      <c r="S2843" s="310" t="str">
        <f ca="1">price</f>
        <v/>
      </c>
      <c r="U2843" s="4"/>
      <c r="V2843" s="4"/>
      <c r="W2843" s="215" t="str">
        <f ca="1">comm_pd</f>
        <v/>
      </c>
      <c r="X2843" s="11"/>
    </row>
    <row r="2844" spans="1:24" x14ac:dyDescent="0.25">
      <c r="A2844" s="6" t="str">
        <f ca="1">no.</f>
        <v/>
      </c>
      <c r="E2844" s="4" t="str">
        <f ca="1">position</f>
        <v/>
      </c>
      <c r="I2844" s="318"/>
      <c r="L2844" s="4"/>
      <c r="N2844" s="6"/>
      <c r="P2844" s="20"/>
      <c r="Q2844" s="5" t="str">
        <f ca="1">score</f>
        <v/>
      </c>
      <c r="R2844" s="7" t="str">
        <f ca="1">rescore_pd</f>
        <v/>
      </c>
      <c r="S2844" s="310" t="str">
        <f ca="1">price</f>
        <v/>
      </c>
      <c r="U2844" s="4"/>
      <c r="V2844" s="4"/>
      <c r="W2844" s="215" t="str">
        <f ca="1">comm_pd</f>
        <v/>
      </c>
      <c r="X2844" s="11"/>
    </row>
    <row r="2845" spans="1:24" x14ac:dyDescent="0.25">
      <c r="A2845" s="6" t="str">
        <f ca="1">no.</f>
        <v/>
      </c>
      <c r="E2845" s="4" t="str">
        <f ca="1">position</f>
        <v/>
      </c>
      <c r="I2845" s="318"/>
      <c r="L2845" s="4"/>
      <c r="N2845" s="6"/>
      <c r="P2845" s="20"/>
      <c r="Q2845" s="5" t="str">
        <f ca="1">score</f>
        <v/>
      </c>
      <c r="R2845" s="7" t="str">
        <f ca="1">rescore_pd</f>
        <v/>
      </c>
      <c r="S2845" s="310" t="str">
        <f ca="1">price</f>
        <v/>
      </c>
      <c r="U2845" s="4"/>
      <c r="V2845" s="4"/>
      <c r="W2845" s="215" t="str">
        <f ca="1">comm_pd</f>
        <v/>
      </c>
      <c r="X2845" s="11"/>
    </row>
    <row r="2846" spans="1:24" x14ac:dyDescent="0.25">
      <c r="A2846" s="6" t="str">
        <f ca="1">no.</f>
        <v/>
      </c>
      <c r="E2846" s="4" t="str">
        <f ca="1">position</f>
        <v/>
      </c>
      <c r="I2846" s="318"/>
      <c r="L2846" s="4"/>
      <c r="N2846" s="6"/>
      <c r="P2846" s="20"/>
      <c r="Q2846" s="5" t="str">
        <f ca="1">score</f>
        <v/>
      </c>
      <c r="R2846" s="7" t="str">
        <f ca="1">rescore_pd</f>
        <v/>
      </c>
      <c r="S2846" s="310" t="str">
        <f ca="1">price</f>
        <v/>
      </c>
      <c r="U2846" s="4"/>
      <c r="V2846" s="4"/>
      <c r="W2846" s="215" t="str">
        <f ca="1">comm_pd</f>
        <v/>
      </c>
      <c r="X2846" s="11"/>
    </row>
    <row r="2847" spans="1:24" x14ac:dyDescent="0.25">
      <c r="A2847" s="6" t="str">
        <f ca="1">no.</f>
        <v/>
      </c>
      <c r="E2847" s="4" t="str">
        <f ca="1">position</f>
        <v/>
      </c>
      <c r="I2847" s="318"/>
      <c r="L2847" s="4"/>
      <c r="N2847" s="6"/>
      <c r="P2847" s="20"/>
      <c r="Q2847" s="5" t="str">
        <f ca="1">score</f>
        <v/>
      </c>
      <c r="R2847" s="7" t="str">
        <f ca="1">rescore_pd</f>
        <v/>
      </c>
      <c r="S2847" s="310" t="str">
        <f ca="1">price</f>
        <v/>
      </c>
      <c r="U2847" s="4"/>
      <c r="V2847" s="4"/>
      <c r="W2847" s="215" t="str">
        <f ca="1">comm_pd</f>
        <v/>
      </c>
      <c r="X2847" s="11"/>
    </row>
    <row r="2848" spans="1:24" x14ac:dyDescent="0.25">
      <c r="A2848" s="6" t="str">
        <f ca="1">no.</f>
        <v/>
      </c>
      <c r="E2848" s="4" t="str">
        <f ca="1">position</f>
        <v/>
      </c>
      <c r="I2848" s="318"/>
      <c r="L2848" s="4"/>
      <c r="N2848" s="6"/>
      <c r="P2848" s="20"/>
      <c r="Q2848" s="5" t="str">
        <f ca="1">score</f>
        <v/>
      </c>
      <c r="R2848" s="7" t="str">
        <f ca="1">rescore_pd</f>
        <v/>
      </c>
      <c r="S2848" s="310" t="str">
        <f ca="1">price</f>
        <v/>
      </c>
      <c r="U2848" s="4"/>
      <c r="V2848" s="4"/>
      <c r="W2848" s="215" t="str">
        <f ca="1">comm_pd</f>
        <v/>
      </c>
      <c r="X2848" s="11"/>
    </row>
    <row r="2849" spans="1:24" x14ac:dyDescent="0.25">
      <c r="A2849" s="6" t="str">
        <f ca="1">no.</f>
        <v/>
      </c>
      <c r="E2849" s="4" t="str">
        <f ca="1">position</f>
        <v/>
      </c>
      <c r="I2849" s="318"/>
      <c r="L2849" s="4"/>
      <c r="N2849" s="6"/>
      <c r="P2849" s="20"/>
      <c r="Q2849" s="5" t="str">
        <f ca="1">score</f>
        <v/>
      </c>
      <c r="R2849" s="7" t="str">
        <f ca="1">rescore_pd</f>
        <v/>
      </c>
      <c r="S2849" s="310" t="str">
        <f ca="1">price</f>
        <v/>
      </c>
      <c r="U2849" s="4"/>
      <c r="V2849" s="4"/>
      <c r="W2849" s="215" t="str">
        <f ca="1">comm_pd</f>
        <v/>
      </c>
      <c r="X2849" s="11"/>
    </row>
    <row r="2850" spans="1:24" x14ac:dyDescent="0.25">
      <c r="A2850" s="6" t="str">
        <f ca="1">no.</f>
        <v/>
      </c>
      <c r="E2850" s="4" t="str">
        <f ca="1">position</f>
        <v/>
      </c>
      <c r="I2850" s="318"/>
      <c r="L2850" s="4"/>
      <c r="N2850" s="6"/>
      <c r="P2850" s="20"/>
      <c r="Q2850" s="5" t="str">
        <f ca="1">score</f>
        <v/>
      </c>
      <c r="R2850" s="7" t="str">
        <f ca="1">rescore_pd</f>
        <v/>
      </c>
      <c r="S2850" s="310" t="str">
        <f ca="1">price</f>
        <v/>
      </c>
      <c r="U2850" s="4"/>
      <c r="V2850" s="4"/>
      <c r="W2850" s="215" t="str">
        <f ca="1">comm_pd</f>
        <v/>
      </c>
      <c r="X2850" s="11"/>
    </row>
    <row r="2851" spans="1:24" x14ac:dyDescent="0.25">
      <c r="A2851" s="6" t="str">
        <f ca="1">no.</f>
        <v/>
      </c>
      <c r="E2851" s="4" t="str">
        <f ca="1">position</f>
        <v/>
      </c>
      <c r="I2851" s="318"/>
      <c r="L2851" s="4"/>
      <c r="N2851" s="6"/>
      <c r="P2851" s="20"/>
      <c r="Q2851" s="5" t="str">
        <f ca="1">score</f>
        <v/>
      </c>
      <c r="R2851" s="7" t="str">
        <f ca="1">rescore_pd</f>
        <v/>
      </c>
      <c r="S2851" s="310" t="str">
        <f ca="1">price</f>
        <v/>
      </c>
      <c r="U2851" s="4"/>
      <c r="V2851" s="4"/>
      <c r="W2851" s="215" t="str">
        <f ca="1">comm_pd</f>
        <v/>
      </c>
      <c r="X2851" s="11"/>
    </row>
    <row r="2852" spans="1:24" x14ac:dyDescent="0.25">
      <c r="A2852" s="6" t="str">
        <f ca="1">no.</f>
        <v/>
      </c>
      <c r="E2852" s="4" t="str">
        <f ca="1">position</f>
        <v/>
      </c>
      <c r="I2852" s="318"/>
      <c r="L2852" s="4"/>
      <c r="N2852" s="6"/>
      <c r="P2852" s="20"/>
      <c r="Q2852" s="5" t="str">
        <f ca="1">score</f>
        <v/>
      </c>
      <c r="R2852" s="7" t="str">
        <f ca="1">rescore_pd</f>
        <v/>
      </c>
      <c r="S2852" s="310" t="str">
        <f ca="1">price</f>
        <v/>
      </c>
      <c r="U2852" s="4"/>
      <c r="V2852" s="4"/>
      <c r="W2852" s="215" t="str">
        <f ca="1">comm_pd</f>
        <v/>
      </c>
      <c r="X2852" s="11"/>
    </row>
    <row r="2853" spans="1:24" x14ac:dyDescent="0.25">
      <c r="A2853" s="6" t="str">
        <f ca="1">no.</f>
        <v/>
      </c>
      <c r="E2853" s="4" t="str">
        <f ca="1">position</f>
        <v/>
      </c>
      <c r="I2853" s="318"/>
      <c r="L2853" s="4"/>
      <c r="N2853" s="6"/>
      <c r="P2853" s="20"/>
      <c r="Q2853" s="5" t="str">
        <f ca="1">score</f>
        <v/>
      </c>
      <c r="R2853" s="7" t="str">
        <f ca="1">rescore_pd</f>
        <v/>
      </c>
      <c r="S2853" s="310" t="str">
        <f ca="1">price</f>
        <v/>
      </c>
      <c r="U2853" s="4"/>
      <c r="V2853" s="4"/>
      <c r="W2853" s="215" t="str">
        <f ca="1">comm_pd</f>
        <v/>
      </c>
      <c r="X2853" s="11"/>
    </row>
    <row r="2854" spans="1:24" x14ac:dyDescent="0.25">
      <c r="A2854" s="6" t="str">
        <f ca="1">no.</f>
        <v/>
      </c>
      <c r="E2854" s="4" t="str">
        <f ca="1">position</f>
        <v/>
      </c>
      <c r="I2854" s="318"/>
      <c r="L2854" s="4"/>
      <c r="N2854" s="6"/>
      <c r="P2854" s="20"/>
      <c r="Q2854" s="5" t="str">
        <f ca="1">score</f>
        <v/>
      </c>
      <c r="R2854" s="7" t="str">
        <f ca="1">rescore_pd</f>
        <v/>
      </c>
      <c r="S2854" s="310" t="str">
        <f ca="1">price</f>
        <v/>
      </c>
      <c r="U2854" s="4"/>
      <c r="V2854" s="4"/>
      <c r="W2854" s="215" t="str">
        <f ca="1">comm_pd</f>
        <v/>
      </c>
      <c r="X2854" s="11"/>
    </row>
    <row r="2855" spans="1:24" x14ac:dyDescent="0.25">
      <c r="A2855" s="6" t="str">
        <f ca="1">no.</f>
        <v/>
      </c>
      <c r="E2855" s="4" t="str">
        <f ca="1">position</f>
        <v/>
      </c>
      <c r="I2855" s="318"/>
      <c r="L2855" s="4"/>
      <c r="N2855" s="6"/>
      <c r="P2855" s="20"/>
      <c r="Q2855" s="5" t="str">
        <f ca="1">score</f>
        <v/>
      </c>
      <c r="R2855" s="7" t="str">
        <f ca="1">rescore_pd</f>
        <v/>
      </c>
      <c r="S2855" s="310" t="str">
        <f ca="1">price</f>
        <v/>
      </c>
      <c r="U2855" s="4"/>
      <c r="V2855" s="4"/>
      <c r="W2855" s="215" t="str">
        <f ca="1">comm_pd</f>
        <v/>
      </c>
      <c r="X2855" s="11"/>
    </row>
    <row r="2856" spans="1:24" x14ac:dyDescent="0.25">
      <c r="A2856" s="6" t="str">
        <f ca="1">no.</f>
        <v/>
      </c>
      <c r="E2856" s="4" t="str">
        <f ca="1">position</f>
        <v/>
      </c>
      <c r="I2856" s="318"/>
      <c r="L2856" s="4"/>
      <c r="N2856" s="6"/>
      <c r="P2856" s="20"/>
      <c r="Q2856" s="5" t="str">
        <f ca="1">score</f>
        <v/>
      </c>
      <c r="R2856" s="7" t="str">
        <f ca="1">rescore_pd</f>
        <v/>
      </c>
      <c r="S2856" s="310" t="str">
        <f ca="1">price</f>
        <v/>
      </c>
      <c r="U2856" s="4"/>
      <c r="V2856" s="4"/>
      <c r="W2856" s="215" t="str">
        <f ca="1">comm_pd</f>
        <v/>
      </c>
      <c r="X2856" s="11"/>
    </row>
    <row r="2857" spans="1:24" x14ac:dyDescent="0.25">
      <c r="A2857" s="6" t="str">
        <f ca="1">no.</f>
        <v/>
      </c>
      <c r="E2857" s="4" t="str">
        <f ca="1">position</f>
        <v/>
      </c>
      <c r="I2857" s="318"/>
      <c r="L2857" s="4"/>
      <c r="N2857" s="6"/>
      <c r="P2857" s="20"/>
      <c r="Q2857" s="5" t="str">
        <f ca="1">score</f>
        <v/>
      </c>
      <c r="R2857" s="7" t="str">
        <f ca="1">rescore_pd</f>
        <v/>
      </c>
      <c r="S2857" s="310" t="str">
        <f ca="1">price</f>
        <v/>
      </c>
      <c r="U2857" s="4"/>
      <c r="V2857" s="4"/>
      <c r="W2857" s="215" t="str">
        <f ca="1">comm_pd</f>
        <v/>
      </c>
      <c r="X2857" s="11"/>
    </row>
    <row r="2858" spans="1:24" x14ac:dyDescent="0.25">
      <c r="A2858" s="6" t="str">
        <f ca="1">no.</f>
        <v/>
      </c>
      <c r="E2858" s="4" t="str">
        <f ca="1">position</f>
        <v/>
      </c>
      <c r="I2858" s="318"/>
      <c r="L2858" s="4"/>
      <c r="N2858" s="6"/>
      <c r="P2858" s="20"/>
      <c r="Q2858" s="5" t="str">
        <f ca="1">score</f>
        <v/>
      </c>
      <c r="R2858" s="7" t="str">
        <f ca="1">rescore_pd</f>
        <v/>
      </c>
      <c r="S2858" s="310" t="str">
        <f ca="1">price</f>
        <v/>
      </c>
      <c r="U2858" s="4"/>
      <c r="V2858" s="4"/>
      <c r="W2858" s="215" t="str">
        <f ca="1">comm_pd</f>
        <v/>
      </c>
      <c r="X2858" s="11"/>
    </row>
    <row r="2859" spans="1:24" x14ac:dyDescent="0.25">
      <c r="A2859" s="6" t="str">
        <f ca="1">no.</f>
        <v/>
      </c>
      <c r="E2859" s="4" t="str">
        <f ca="1">position</f>
        <v/>
      </c>
      <c r="I2859" s="318"/>
      <c r="L2859" s="4"/>
      <c r="N2859" s="6"/>
      <c r="P2859" s="20"/>
      <c r="Q2859" s="5" t="str">
        <f ca="1">score</f>
        <v/>
      </c>
      <c r="R2859" s="7" t="str">
        <f ca="1">rescore_pd</f>
        <v/>
      </c>
      <c r="S2859" s="310" t="str">
        <f ca="1">price</f>
        <v/>
      </c>
      <c r="U2859" s="4"/>
      <c r="V2859" s="4"/>
      <c r="W2859" s="215" t="str">
        <f ca="1">comm_pd</f>
        <v/>
      </c>
      <c r="X2859" s="11"/>
    </row>
    <row r="2860" spans="1:24" x14ac:dyDescent="0.25">
      <c r="A2860" s="6" t="str">
        <f ca="1">no.</f>
        <v/>
      </c>
      <c r="E2860" s="4" t="str">
        <f ca="1">position</f>
        <v/>
      </c>
      <c r="I2860" s="318"/>
      <c r="L2860" s="4"/>
      <c r="N2860" s="6"/>
      <c r="P2860" s="20"/>
      <c r="Q2860" s="5" t="str">
        <f ca="1">score</f>
        <v/>
      </c>
      <c r="R2860" s="7" t="str">
        <f ca="1">rescore_pd</f>
        <v/>
      </c>
      <c r="S2860" s="310" t="str">
        <f ca="1">price</f>
        <v/>
      </c>
      <c r="U2860" s="4"/>
      <c r="V2860" s="4"/>
      <c r="W2860" s="215" t="str">
        <f ca="1">comm_pd</f>
        <v/>
      </c>
      <c r="X2860" s="11"/>
    </row>
    <row r="2861" spans="1:24" x14ac:dyDescent="0.25">
      <c r="A2861" s="6" t="str">
        <f ca="1">no.</f>
        <v/>
      </c>
      <c r="E2861" s="4" t="str">
        <f ca="1">position</f>
        <v/>
      </c>
      <c r="I2861" s="318"/>
      <c r="L2861" s="4"/>
      <c r="N2861" s="6"/>
      <c r="P2861" s="20"/>
      <c r="Q2861" s="5" t="str">
        <f ca="1">score</f>
        <v/>
      </c>
      <c r="R2861" s="7" t="str">
        <f ca="1">rescore_pd</f>
        <v/>
      </c>
      <c r="S2861" s="310" t="str">
        <f ca="1">price</f>
        <v/>
      </c>
      <c r="U2861" s="4"/>
      <c r="V2861" s="4"/>
      <c r="W2861" s="215" t="str">
        <f ca="1">comm_pd</f>
        <v/>
      </c>
      <c r="X2861" s="11"/>
    </row>
    <row r="2862" spans="1:24" x14ac:dyDescent="0.25">
      <c r="A2862" s="6" t="str">
        <f ca="1">no.</f>
        <v/>
      </c>
      <c r="E2862" s="4" t="str">
        <f ca="1">position</f>
        <v/>
      </c>
      <c r="I2862" s="318"/>
      <c r="L2862" s="4"/>
      <c r="N2862" s="6"/>
      <c r="P2862" s="20"/>
      <c r="Q2862" s="5" t="str">
        <f ca="1">score</f>
        <v/>
      </c>
      <c r="R2862" s="7" t="str">
        <f ca="1">rescore_pd</f>
        <v/>
      </c>
      <c r="S2862" s="310" t="str">
        <f ca="1">price</f>
        <v/>
      </c>
      <c r="U2862" s="4"/>
      <c r="V2862" s="4"/>
      <c r="W2862" s="215" t="str">
        <f ca="1">comm_pd</f>
        <v/>
      </c>
      <c r="X2862" s="11"/>
    </row>
    <row r="2863" spans="1:24" x14ac:dyDescent="0.25">
      <c r="A2863" s="6" t="str">
        <f ca="1">no.</f>
        <v/>
      </c>
      <c r="E2863" s="4" t="str">
        <f ca="1">position</f>
        <v/>
      </c>
      <c r="I2863" s="318"/>
      <c r="L2863" s="4"/>
      <c r="N2863" s="6"/>
      <c r="P2863" s="20"/>
      <c r="Q2863" s="5" t="str">
        <f ca="1">score</f>
        <v/>
      </c>
      <c r="R2863" s="7" t="str">
        <f ca="1">rescore_pd</f>
        <v/>
      </c>
      <c r="S2863" s="310" t="str">
        <f ca="1">price</f>
        <v/>
      </c>
      <c r="U2863" s="4"/>
      <c r="V2863" s="4"/>
      <c r="W2863" s="215" t="str">
        <f ca="1">comm_pd</f>
        <v/>
      </c>
      <c r="X2863" s="11"/>
    </row>
    <row r="2864" spans="1:24" x14ac:dyDescent="0.25">
      <c r="A2864" s="6" t="str">
        <f ca="1">no.</f>
        <v/>
      </c>
      <c r="E2864" s="4" t="str">
        <f ca="1">position</f>
        <v/>
      </c>
      <c r="I2864" s="318"/>
      <c r="L2864" s="4"/>
      <c r="N2864" s="6"/>
      <c r="P2864" s="20"/>
      <c r="Q2864" s="5" t="str">
        <f ca="1">score</f>
        <v/>
      </c>
      <c r="R2864" s="7" t="str">
        <f ca="1">rescore_pd</f>
        <v/>
      </c>
      <c r="S2864" s="310" t="str">
        <f ca="1">price</f>
        <v/>
      </c>
      <c r="U2864" s="4"/>
      <c r="V2864" s="4"/>
      <c r="W2864" s="215" t="str">
        <f ca="1">comm_pd</f>
        <v/>
      </c>
      <c r="X2864" s="11"/>
    </row>
    <row r="2865" spans="1:24" x14ac:dyDescent="0.25">
      <c r="A2865" s="6" t="str">
        <f ca="1">no.</f>
        <v/>
      </c>
      <c r="E2865" s="4" t="str">
        <f ca="1">position</f>
        <v/>
      </c>
      <c r="I2865" s="318"/>
      <c r="L2865" s="4"/>
      <c r="N2865" s="6"/>
      <c r="P2865" s="20"/>
      <c r="Q2865" s="5" t="str">
        <f ca="1">score</f>
        <v/>
      </c>
      <c r="R2865" s="7" t="str">
        <f ca="1">rescore_pd</f>
        <v/>
      </c>
      <c r="S2865" s="310" t="str">
        <f ca="1">price</f>
        <v/>
      </c>
      <c r="U2865" s="4"/>
      <c r="V2865" s="4"/>
      <c r="W2865" s="215" t="str">
        <f ca="1">comm_pd</f>
        <v/>
      </c>
      <c r="X2865" s="11"/>
    </row>
    <row r="2866" spans="1:24" x14ac:dyDescent="0.25">
      <c r="A2866" s="6" t="str">
        <f ca="1">no.</f>
        <v/>
      </c>
      <c r="E2866" s="4" t="str">
        <f ca="1">position</f>
        <v/>
      </c>
      <c r="I2866" s="318"/>
      <c r="L2866" s="4"/>
      <c r="N2866" s="6"/>
      <c r="P2866" s="20"/>
      <c r="Q2866" s="5" t="str">
        <f ca="1">score</f>
        <v/>
      </c>
      <c r="R2866" s="7" t="str">
        <f ca="1">rescore_pd</f>
        <v/>
      </c>
      <c r="S2866" s="310" t="str">
        <f ca="1">price</f>
        <v/>
      </c>
      <c r="U2866" s="4"/>
      <c r="V2866" s="4"/>
      <c r="W2866" s="215" t="str">
        <f ca="1">comm_pd</f>
        <v/>
      </c>
      <c r="X2866" s="11"/>
    </row>
    <row r="2867" spans="1:24" x14ac:dyDescent="0.25">
      <c r="A2867" s="6" t="str">
        <f ca="1">no.</f>
        <v/>
      </c>
      <c r="E2867" s="4" t="str">
        <f ca="1">position</f>
        <v/>
      </c>
      <c r="I2867" s="318"/>
      <c r="L2867" s="4"/>
      <c r="N2867" s="6"/>
      <c r="P2867" s="20"/>
      <c r="Q2867" s="5" t="str">
        <f ca="1">score</f>
        <v/>
      </c>
      <c r="R2867" s="7" t="str">
        <f ca="1">rescore_pd</f>
        <v/>
      </c>
      <c r="S2867" s="310" t="str">
        <f ca="1">price</f>
        <v/>
      </c>
      <c r="U2867" s="4"/>
      <c r="V2867" s="4"/>
      <c r="W2867" s="215" t="str">
        <f ca="1">comm_pd</f>
        <v/>
      </c>
      <c r="X2867" s="11"/>
    </row>
    <row r="2868" spans="1:24" x14ac:dyDescent="0.25">
      <c r="A2868" s="6" t="str">
        <f ca="1">no.</f>
        <v/>
      </c>
      <c r="E2868" s="4" t="str">
        <f ca="1">position</f>
        <v/>
      </c>
      <c r="I2868" s="318"/>
      <c r="L2868" s="4"/>
      <c r="N2868" s="6"/>
      <c r="P2868" s="20"/>
      <c r="Q2868" s="5" t="str">
        <f ca="1">score</f>
        <v/>
      </c>
      <c r="R2868" s="7" t="str">
        <f ca="1">rescore_pd</f>
        <v/>
      </c>
      <c r="S2868" s="310" t="str">
        <f ca="1">price</f>
        <v/>
      </c>
      <c r="U2868" s="4"/>
      <c r="V2868" s="4"/>
      <c r="W2868" s="215" t="str">
        <f ca="1">comm_pd</f>
        <v/>
      </c>
      <c r="X2868" s="11"/>
    </row>
    <row r="2869" spans="1:24" x14ac:dyDescent="0.25">
      <c r="A2869" s="6" t="str">
        <f ca="1">no.</f>
        <v/>
      </c>
      <c r="E2869" s="4" t="str">
        <f ca="1">position</f>
        <v/>
      </c>
      <c r="I2869" s="318"/>
      <c r="L2869" s="4"/>
      <c r="N2869" s="6"/>
      <c r="P2869" s="20"/>
      <c r="Q2869" s="5" t="str">
        <f ca="1">score</f>
        <v/>
      </c>
      <c r="R2869" s="7" t="str">
        <f ca="1">rescore_pd</f>
        <v/>
      </c>
      <c r="S2869" s="310" t="str">
        <f ca="1">price</f>
        <v/>
      </c>
      <c r="U2869" s="4"/>
      <c r="V2869" s="4"/>
      <c r="W2869" s="215" t="str">
        <f ca="1">comm_pd</f>
        <v/>
      </c>
      <c r="X2869" s="11"/>
    </row>
    <row r="2870" spans="1:24" x14ac:dyDescent="0.25">
      <c r="A2870" s="6" t="str">
        <f ca="1">no.</f>
        <v/>
      </c>
      <c r="E2870" s="4" t="str">
        <f ca="1">position</f>
        <v/>
      </c>
      <c r="I2870" s="318"/>
      <c r="L2870" s="4"/>
      <c r="N2870" s="6"/>
      <c r="P2870" s="20"/>
      <c r="Q2870" s="5" t="str">
        <f ca="1">score</f>
        <v/>
      </c>
      <c r="R2870" s="7" t="str">
        <f ca="1">rescore_pd</f>
        <v/>
      </c>
      <c r="S2870" s="310" t="str">
        <f ca="1">price</f>
        <v/>
      </c>
      <c r="U2870" s="4"/>
      <c r="V2870" s="4"/>
      <c r="W2870" s="215" t="str">
        <f ca="1">comm_pd</f>
        <v/>
      </c>
      <c r="X2870" s="11"/>
    </row>
    <row r="2871" spans="1:24" x14ac:dyDescent="0.25">
      <c r="A2871" s="6" t="str">
        <f ca="1">no.</f>
        <v/>
      </c>
      <c r="E2871" s="4" t="str">
        <f ca="1">position</f>
        <v/>
      </c>
      <c r="I2871" s="318"/>
      <c r="L2871" s="4"/>
      <c r="N2871" s="6"/>
      <c r="P2871" s="20"/>
      <c r="Q2871" s="5" t="str">
        <f ca="1">score</f>
        <v/>
      </c>
      <c r="R2871" s="7" t="str">
        <f ca="1">rescore_pd</f>
        <v/>
      </c>
      <c r="S2871" s="310" t="str">
        <f ca="1">price</f>
        <v/>
      </c>
      <c r="U2871" s="4"/>
      <c r="V2871" s="4"/>
      <c r="W2871" s="215" t="str">
        <f ca="1">comm_pd</f>
        <v/>
      </c>
      <c r="X2871" s="11"/>
    </row>
    <row r="2872" spans="1:24" x14ac:dyDescent="0.25">
      <c r="A2872" s="6" t="str">
        <f ca="1">no.</f>
        <v/>
      </c>
      <c r="E2872" s="4" t="str">
        <f ca="1">position</f>
        <v/>
      </c>
      <c r="I2872" s="318"/>
      <c r="L2872" s="4"/>
      <c r="N2872" s="6"/>
      <c r="P2872" s="20"/>
      <c r="Q2872" s="5" t="str">
        <f ca="1">score</f>
        <v/>
      </c>
      <c r="R2872" s="7" t="str">
        <f ca="1">rescore_pd</f>
        <v/>
      </c>
      <c r="S2872" s="310" t="str">
        <f ca="1">price</f>
        <v/>
      </c>
      <c r="U2872" s="4"/>
      <c r="V2872" s="4"/>
      <c r="W2872" s="215" t="str">
        <f ca="1">comm_pd</f>
        <v/>
      </c>
      <c r="X2872" s="11"/>
    </row>
    <row r="2873" spans="1:24" x14ac:dyDescent="0.25">
      <c r="A2873" s="6" t="str">
        <f ca="1">no.</f>
        <v/>
      </c>
      <c r="E2873" s="4" t="str">
        <f ca="1">position</f>
        <v/>
      </c>
      <c r="I2873" s="318"/>
      <c r="L2873" s="4"/>
      <c r="N2873" s="6"/>
      <c r="P2873" s="20"/>
      <c r="Q2873" s="5" t="str">
        <f ca="1">score</f>
        <v/>
      </c>
      <c r="R2873" s="7" t="str">
        <f ca="1">rescore_pd</f>
        <v/>
      </c>
      <c r="S2873" s="310" t="str">
        <f ca="1">price</f>
        <v/>
      </c>
      <c r="U2873" s="4"/>
      <c r="V2873" s="4"/>
      <c r="W2873" s="215" t="str">
        <f ca="1">comm_pd</f>
        <v/>
      </c>
      <c r="X2873" s="11"/>
    </row>
    <row r="2874" spans="1:24" x14ac:dyDescent="0.25">
      <c r="A2874" s="6" t="str">
        <f ca="1">no.</f>
        <v/>
      </c>
      <c r="E2874" s="4" t="str">
        <f ca="1">position</f>
        <v/>
      </c>
      <c r="I2874" s="318"/>
      <c r="L2874" s="4"/>
      <c r="N2874" s="6"/>
      <c r="P2874" s="20"/>
      <c r="Q2874" s="5" t="str">
        <f ca="1">score</f>
        <v/>
      </c>
      <c r="R2874" s="7" t="str">
        <f ca="1">rescore_pd</f>
        <v/>
      </c>
      <c r="S2874" s="310" t="str">
        <f ca="1">price</f>
        <v/>
      </c>
      <c r="U2874" s="4"/>
      <c r="V2874" s="4"/>
      <c r="W2874" s="215" t="str">
        <f ca="1">comm_pd</f>
        <v/>
      </c>
      <c r="X2874" s="11"/>
    </row>
    <row r="2875" spans="1:24" x14ac:dyDescent="0.25">
      <c r="A2875" s="6" t="str">
        <f ca="1">no.</f>
        <v/>
      </c>
      <c r="E2875" s="4" t="str">
        <f ca="1">position</f>
        <v/>
      </c>
      <c r="I2875" s="318"/>
      <c r="L2875" s="4"/>
      <c r="N2875" s="6"/>
      <c r="P2875" s="20"/>
      <c r="Q2875" s="5" t="str">
        <f ca="1">score</f>
        <v/>
      </c>
      <c r="R2875" s="7" t="str">
        <f ca="1">rescore_pd</f>
        <v/>
      </c>
      <c r="S2875" s="310" t="str">
        <f ca="1">price</f>
        <v/>
      </c>
      <c r="U2875" s="4"/>
      <c r="V2875" s="4"/>
      <c r="W2875" s="215" t="str">
        <f ca="1">comm_pd</f>
        <v/>
      </c>
      <c r="X2875" s="11"/>
    </row>
    <row r="2876" spans="1:24" x14ac:dyDescent="0.25">
      <c r="A2876" s="6" t="str">
        <f ca="1">no.</f>
        <v/>
      </c>
      <c r="E2876" s="4" t="str">
        <f ca="1">position</f>
        <v/>
      </c>
      <c r="I2876" s="318"/>
      <c r="L2876" s="4"/>
      <c r="N2876" s="6"/>
      <c r="P2876" s="20"/>
      <c r="Q2876" s="5" t="str">
        <f ca="1">score</f>
        <v/>
      </c>
      <c r="R2876" s="7" t="str">
        <f ca="1">rescore_pd</f>
        <v/>
      </c>
      <c r="S2876" s="310" t="str">
        <f ca="1">price</f>
        <v/>
      </c>
      <c r="U2876" s="4"/>
      <c r="V2876" s="4"/>
      <c r="W2876" s="215" t="str">
        <f ca="1">comm_pd</f>
        <v/>
      </c>
      <c r="X2876" s="11"/>
    </row>
    <row r="2877" spans="1:24" x14ac:dyDescent="0.25">
      <c r="A2877" s="6" t="str">
        <f ca="1">no.</f>
        <v/>
      </c>
      <c r="E2877" s="4" t="str">
        <f ca="1">position</f>
        <v/>
      </c>
      <c r="I2877" s="318"/>
      <c r="L2877" s="4"/>
      <c r="N2877" s="6"/>
      <c r="P2877" s="20"/>
      <c r="Q2877" s="5" t="str">
        <f ca="1">score</f>
        <v/>
      </c>
      <c r="R2877" s="7" t="str">
        <f ca="1">rescore_pd</f>
        <v/>
      </c>
      <c r="S2877" s="310" t="str">
        <f ca="1">price</f>
        <v/>
      </c>
      <c r="U2877" s="4"/>
      <c r="V2877" s="4"/>
      <c r="W2877" s="215" t="str">
        <f ca="1">comm_pd</f>
        <v/>
      </c>
      <c r="X2877" s="11"/>
    </row>
    <row r="2878" spans="1:24" x14ac:dyDescent="0.25">
      <c r="A2878" s="6" t="str">
        <f ca="1">no.</f>
        <v/>
      </c>
      <c r="E2878" s="4" t="str">
        <f ca="1">position</f>
        <v/>
      </c>
      <c r="I2878" s="318"/>
      <c r="L2878" s="4"/>
      <c r="N2878" s="6"/>
      <c r="P2878" s="20"/>
      <c r="Q2878" s="5" t="str">
        <f ca="1">score</f>
        <v/>
      </c>
      <c r="R2878" s="7" t="str">
        <f ca="1">rescore_pd</f>
        <v/>
      </c>
      <c r="S2878" s="310" t="str">
        <f ca="1">price</f>
        <v/>
      </c>
      <c r="U2878" s="4"/>
      <c r="V2878" s="4"/>
      <c r="W2878" s="215" t="str">
        <f ca="1">comm_pd</f>
        <v/>
      </c>
      <c r="X2878" s="11"/>
    </row>
    <row r="2879" spans="1:24" x14ac:dyDescent="0.25">
      <c r="A2879" s="6" t="str">
        <f ca="1">no.</f>
        <v/>
      </c>
      <c r="E2879" s="4" t="str">
        <f ca="1">position</f>
        <v/>
      </c>
      <c r="I2879" s="318"/>
      <c r="L2879" s="4"/>
      <c r="N2879" s="6"/>
      <c r="P2879" s="20"/>
      <c r="Q2879" s="5" t="str">
        <f ca="1">score</f>
        <v/>
      </c>
      <c r="R2879" s="7" t="str">
        <f ca="1">rescore_pd</f>
        <v/>
      </c>
      <c r="S2879" s="310" t="str">
        <f ca="1">price</f>
        <v/>
      </c>
      <c r="U2879" s="4"/>
      <c r="V2879" s="4"/>
      <c r="W2879" s="215" t="str">
        <f ca="1">comm_pd</f>
        <v/>
      </c>
      <c r="X2879" s="11"/>
    </row>
    <row r="2880" spans="1:24" x14ac:dyDescent="0.25">
      <c r="A2880" s="6" t="str">
        <f ca="1">no.</f>
        <v/>
      </c>
      <c r="E2880" s="4" t="str">
        <f ca="1">position</f>
        <v/>
      </c>
      <c r="I2880" s="318"/>
      <c r="L2880" s="4"/>
      <c r="N2880" s="6"/>
      <c r="P2880" s="20"/>
      <c r="Q2880" s="5" t="str">
        <f ca="1">score</f>
        <v/>
      </c>
      <c r="R2880" s="7" t="str">
        <f ca="1">rescore_pd</f>
        <v/>
      </c>
      <c r="S2880" s="310" t="str">
        <f ca="1">price</f>
        <v/>
      </c>
      <c r="U2880" s="4"/>
      <c r="V2880" s="4"/>
      <c r="W2880" s="215" t="str">
        <f ca="1">comm_pd</f>
        <v/>
      </c>
      <c r="X2880" s="11"/>
    </row>
    <row r="2881" spans="1:24" x14ac:dyDescent="0.25">
      <c r="A2881" s="6" t="str">
        <f ca="1">no.</f>
        <v/>
      </c>
      <c r="E2881" s="4" t="str">
        <f ca="1">position</f>
        <v/>
      </c>
      <c r="I2881" s="318"/>
      <c r="L2881" s="4"/>
      <c r="N2881" s="6"/>
      <c r="P2881" s="20"/>
      <c r="Q2881" s="5" t="str">
        <f ca="1">score</f>
        <v/>
      </c>
      <c r="R2881" s="7" t="str">
        <f ca="1">rescore_pd</f>
        <v/>
      </c>
      <c r="S2881" s="310" t="str">
        <f ca="1">price</f>
        <v/>
      </c>
      <c r="U2881" s="4"/>
      <c r="V2881" s="4"/>
      <c r="W2881" s="215" t="str">
        <f ca="1">comm_pd</f>
        <v/>
      </c>
      <c r="X2881" s="11"/>
    </row>
    <row r="2882" spans="1:24" x14ac:dyDescent="0.25">
      <c r="A2882" s="6" t="str">
        <f ca="1">no.</f>
        <v/>
      </c>
      <c r="E2882" s="4" t="str">
        <f ca="1">position</f>
        <v/>
      </c>
      <c r="I2882" s="318"/>
      <c r="L2882" s="4"/>
      <c r="N2882" s="6"/>
      <c r="P2882" s="20"/>
      <c r="Q2882" s="5" t="str">
        <f ca="1">score</f>
        <v/>
      </c>
      <c r="R2882" s="7" t="str">
        <f ca="1">rescore_pd</f>
        <v/>
      </c>
      <c r="S2882" s="310" t="str">
        <f ca="1">price</f>
        <v/>
      </c>
      <c r="U2882" s="4"/>
      <c r="V2882" s="4"/>
      <c r="W2882" s="215" t="str">
        <f ca="1">comm_pd</f>
        <v/>
      </c>
      <c r="X2882" s="11"/>
    </row>
    <row r="2883" spans="1:24" x14ac:dyDescent="0.25">
      <c r="A2883" s="6" t="str">
        <f ca="1">no.</f>
        <v/>
      </c>
      <c r="E2883" s="4" t="str">
        <f ca="1">position</f>
        <v/>
      </c>
      <c r="I2883" s="318"/>
      <c r="L2883" s="4"/>
      <c r="N2883" s="6"/>
      <c r="P2883" s="20"/>
      <c r="Q2883" s="5" t="str">
        <f ca="1">score</f>
        <v/>
      </c>
      <c r="R2883" s="7" t="str">
        <f ca="1">rescore_pd</f>
        <v/>
      </c>
      <c r="S2883" s="310" t="str">
        <f ca="1">price</f>
        <v/>
      </c>
      <c r="U2883" s="4"/>
      <c r="V2883" s="4"/>
      <c r="W2883" s="215" t="str">
        <f ca="1">comm_pd</f>
        <v/>
      </c>
      <c r="X2883" s="11"/>
    </row>
    <row r="2884" spans="1:24" x14ac:dyDescent="0.25">
      <c r="A2884" s="6" t="str">
        <f ca="1">no.</f>
        <v/>
      </c>
      <c r="E2884" s="4" t="str">
        <f ca="1">position</f>
        <v/>
      </c>
      <c r="I2884" s="318"/>
      <c r="L2884" s="4"/>
      <c r="N2884" s="6"/>
      <c r="P2884" s="20"/>
      <c r="Q2884" s="5" t="str">
        <f ca="1">score</f>
        <v/>
      </c>
      <c r="R2884" s="7" t="str">
        <f ca="1">rescore_pd</f>
        <v/>
      </c>
      <c r="S2884" s="310" t="str">
        <f ca="1">price</f>
        <v/>
      </c>
      <c r="U2884" s="4"/>
      <c r="V2884" s="4"/>
      <c r="W2884" s="215" t="str">
        <f ca="1">comm_pd</f>
        <v/>
      </c>
      <c r="X2884" s="11"/>
    </row>
    <row r="2885" spans="1:24" x14ac:dyDescent="0.25">
      <c r="A2885" s="6" t="str">
        <f ca="1">no.</f>
        <v/>
      </c>
      <c r="E2885" s="4" t="str">
        <f ca="1">position</f>
        <v/>
      </c>
      <c r="I2885" s="318"/>
      <c r="L2885" s="4"/>
      <c r="N2885" s="6"/>
      <c r="P2885" s="20"/>
      <c r="Q2885" s="5" t="str">
        <f ca="1">score</f>
        <v/>
      </c>
      <c r="R2885" s="7" t="str">
        <f ca="1">rescore_pd</f>
        <v/>
      </c>
      <c r="S2885" s="310" t="str">
        <f ca="1">price</f>
        <v/>
      </c>
      <c r="U2885" s="4"/>
      <c r="V2885" s="4"/>
      <c r="W2885" s="215" t="str">
        <f ca="1">comm_pd</f>
        <v/>
      </c>
      <c r="X2885" s="11"/>
    </row>
    <row r="2886" spans="1:24" x14ac:dyDescent="0.25">
      <c r="A2886" s="6" t="str">
        <f ca="1">no.</f>
        <v/>
      </c>
      <c r="E2886" s="4" t="str">
        <f ca="1">position</f>
        <v/>
      </c>
      <c r="I2886" s="318"/>
      <c r="L2886" s="4"/>
      <c r="N2886" s="6"/>
      <c r="P2886" s="20"/>
      <c r="Q2886" s="5" t="str">
        <f ca="1">score</f>
        <v/>
      </c>
      <c r="R2886" s="7" t="str">
        <f ca="1">rescore_pd</f>
        <v/>
      </c>
      <c r="S2886" s="310" t="str">
        <f ca="1">price</f>
        <v/>
      </c>
      <c r="U2886" s="4"/>
      <c r="V2886" s="4"/>
      <c r="W2886" s="215" t="str">
        <f ca="1">comm_pd</f>
        <v/>
      </c>
      <c r="X2886" s="11"/>
    </row>
    <row r="2887" spans="1:24" x14ac:dyDescent="0.25">
      <c r="A2887" s="6" t="str">
        <f ca="1">no.</f>
        <v/>
      </c>
      <c r="E2887" s="4" t="str">
        <f ca="1">position</f>
        <v/>
      </c>
      <c r="I2887" s="318"/>
      <c r="L2887" s="4"/>
      <c r="N2887" s="6"/>
      <c r="P2887" s="20"/>
      <c r="Q2887" s="5" t="str">
        <f ca="1">score</f>
        <v/>
      </c>
      <c r="R2887" s="7" t="str">
        <f ca="1">rescore_pd</f>
        <v/>
      </c>
      <c r="S2887" s="310" t="str">
        <f ca="1">price</f>
        <v/>
      </c>
      <c r="U2887" s="4"/>
      <c r="V2887" s="4"/>
      <c r="W2887" s="215" t="str">
        <f ca="1">comm_pd</f>
        <v/>
      </c>
      <c r="X2887" s="11"/>
    </row>
    <row r="2888" spans="1:24" x14ac:dyDescent="0.25">
      <c r="A2888" s="6" t="str">
        <f ca="1">no.</f>
        <v/>
      </c>
      <c r="E2888" s="4" t="str">
        <f ca="1">position</f>
        <v/>
      </c>
      <c r="I2888" s="318"/>
      <c r="L2888" s="4"/>
      <c r="N2888" s="6"/>
      <c r="P2888" s="20"/>
      <c r="Q2888" s="5" t="str">
        <f ca="1">score</f>
        <v/>
      </c>
      <c r="R2888" s="7" t="str">
        <f ca="1">rescore_pd</f>
        <v/>
      </c>
      <c r="S2888" s="310" t="str">
        <f ca="1">price</f>
        <v/>
      </c>
      <c r="U2888" s="4"/>
      <c r="V2888" s="4"/>
      <c r="W2888" s="215" t="str">
        <f ca="1">comm_pd</f>
        <v/>
      </c>
      <c r="X2888" s="11"/>
    </row>
    <row r="2889" spans="1:24" x14ac:dyDescent="0.25">
      <c r="A2889" s="6" t="str">
        <f ca="1">no.</f>
        <v/>
      </c>
      <c r="E2889" s="4" t="str">
        <f ca="1">position</f>
        <v/>
      </c>
      <c r="I2889" s="318"/>
      <c r="L2889" s="4"/>
      <c r="N2889" s="6"/>
      <c r="P2889" s="20"/>
      <c r="Q2889" s="5" t="str">
        <f ca="1">score</f>
        <v/>
      </c>
      <c r="R2889" s="7" t="str">
        <f ca="1">rescore_pd</f>
        <v/>
      </c>
      <c r="S2889" s="310" t="str">
        <f ca="1">price</f>
        <v/>
      </c>
      <c r="U2889" s="4"/>
      <c r="V2889" s="4"/>
      <c r="W2889" s="215" t="str">
        <f ca="1">comm_pd</f>
        <v/>
      </c>
      <c r="X2889" s="11"/>
    </row>
    <row r="2890" spans="1:24" x14ac:dyDescent="0.25">
      <c r="A2890" s="6" t="str">
        <f ca="1">no.</f>
        <v/>
      </c>
      <c r="E2890" s="4" t="str">
        <f ca="1">position</f>
        <v/>
      </c>
      <c r="I2890" s="318"/>
      <c r="L2890" s="4"/>
      <c r="N2890" s="6"/>
      <c r="P2890" s="20"/>
      <c r="Q2890" s="5" t="str">
        <f ca="1">score</f>
        <v/>
      </c>
      <c r="R2890" s="7" t="str">
        <f ca="1">rescore_pd</f>
        <v/>
      </c>
      <c r="S2890" s="310" t="str">
        <f ca="1">price</f>
        <v/>
      </c>
      <c r="U2890" s="4"/>
      <c r="V2890" s="4"/>
      <c r="W2890" s="215" t="str">
        <f ca="1">comm_pd</f>
        <v/>
      </c>
      <c r="X2890" s="11"/>
    </row>
    <row r="2891" spans="1:24" x14ac:dyDescent="0.25">
      <c r="A2891" s="6" t="str">
        <f ca="1">no.</f>
        <v/>
      </c>
      <c r="E2891" s="4" t="str">
        <f ca="1">position</f>
        <v/>
      </c>
      <c r="I2891" s="318"/>
      <c r="L2891" s="4"/>
      <c r="N2891" s="6"/>
      <c r="P2891" s="20"/>
      <c r="Q2891" s="5" t="str">
        <f ca="1">score</f>
        <v/>
      </c>
      <c r="R2891" s="7" t="str">
        <f ca="1">rescore_pd</f>
        <v/>
      </c>
      <c r="S2891" s="310" t="str">
        <f ca="1">price</f>
        <v/>
      </c>
      <c r="U2891" s="4"/>
      <c r="V2891" s="4"/>
      <c r="W2891" s="215" t="str">
        <f ca="1">comm_pd</f>
        <v/>
      </c>
      <c r="X2891" s="11"/>
    </row>
    <row r="2892" spans="1:24" x14ac:dyDescent="0.25">
      <c r="A2892" s="6" t="str">
        <f ca="1">no.</f>
        <v/>
      </c>
      <c r="E2892" s="4" t="str">
        <f ca="1">position</f>
        <v/>
      </c>
      <c r="I2892" s="318"/>
      <c r="L2892" s="4"/>
      <c r="N2892" s="6"/>
      <c r="P2892" s="20"/>
      <c r="Q2892" s="5" t="str">
        <f ca="1">score</f>
        <v/>
      </c>
      <c r="R2892" s="7" t="str">
        <f ca="1">rescore_pd</f>
        <v/>
      </c>
      <c r="S2892" s="310" t="str">
        <f ca="1">price</f>
        <v/>
      </c>
      <c r="U2892" s="4"/>
      <c r="V2892" s="4"/>
      <c r="W2892" s="215" t="str">
        <f ca="1">comm_pd</f>
        <v/>
      </c>
      <c r="X2892" s="11"/>
    </row>
    <row r="2893" spans="1:24" x14ac:dyDescent="0.25">
      <c r="A2893" s="6" t="str">
        <f ca="1">no.</f>
        <v/>
      </c>
      <c r="E2893" s="4" t="str">
        <f ca="1">position</f>
        <v/>
      </c>
      <c r="I2893" s="318"/>
      <c r="L2893" s="4"/>
      <c r="N2893" s="6"/>
      <c r="P2893" s="20"/>
      <c r="Q2893" s="5" t="str">
        <f ca="1">score</f>
        <v/>
      </c>
      <c r="R2893" s="7" t="str">
        <f ca="1">rescore_pd</f>
        <v/>
      </c>
      <c r="S2893" s="310" t="str">
        <f ca="1">price</f>
        <v/>
      </c>
      <c r="U2893" s="4"/>
      <c r="V2893" s="4"/>
      <c r="W2893" s="215" t="str">
        <f ca="1">comm_pd</f>
        <v/>
      </c>
      <c r="X2893" s="11"/>
    </row>
    <row r="2894" spans="1:24" x14ac:dyDescent="0.25">
      <c r="A2894" s="6" t="str">
        <f ca="1">no.</f>
        <v/>
      </c>
      <c r="E2894" s="4" t="str">
        <f ca="1">position</f>
        <v/>
      </c>
      <c r="I2894" s="318"/>
      <c r="L2894" s="4"/>
      <c r="N2894" s="6"/>
      <c r="P2894" s="20"/>
      <c r="Q2894" s="5" t="str">
        <f ca="1">score</f>
        <v/>
      </c>
      <c r="R2894" s="7" t="str">
        <f ca="1">rescore_pd</f>
        <v/>
      </c>
      <c r="S2894" s="310" t="str">
        <f ca="1">price</f>
        <v/>
      </c>
      <c r="U2894" s="4"/>
      <c r="V2894" s="4"/>
      <c r="W2894" s="215" t="str">
        <f ca="1">comm_pd</f>
        <v/>
      </c>
      <c r="X2894" s="11"/>
    </row>
    <row r="2895" spans="1:24" x14ac:dyDescent="0.25">
      <c r="A2895" s="6" t="str">
        <f ca="1">no.</f>
        <v/>
      </c>
      <c r="E2895" s="4" t="str">
        <f ca="1">position</f>
        <v/>
      </c>
      <c r="I2895" s="318"/>
      <c r="L2895" s="4"/>
      <c r="N2895" s="6"/>
      <c r="P2895" s="20"/>
      <c r="Q2895" s="5" t="str">
        <f ca="1">score</f>
        <v/>
      </c>
      <c r="R2895" s="7" t="str">
        <f ca="1">rescore_pd</f>
        <v/>
      </c>
      <c r="S2895" s="310" t="str">
        <f ca="1">price</f>
        <v/>
      </c>
      <c r="U2895" s="4"/>
      <c r="V2895" s="4"/>
      <c r="W2895" s="215" t="str">
        <f ca="1">comm_pd</f>
        <v/>
      </c>
      <c r="X2895" s="11"/>
    </row>
    <row r="2896" spans="1:24" x14ac:dyDescent="0.25">
      <c r="A2896" s="6" t="str">
        <f ca="1">no.</f>
        <v/>
      </c>
      <c r="E2896" s="4" t="str">
        <f ca="1">position</f>
        <v/>
      </c>
      <c r="I2896" s="318"/>
      <c r="L2896" s="4"/>
      <c r="N2896" s="6"/>
      <c r="P2896" s="20"/>
      <c r="Q2896" s="5" t="str">
        <f ca="1">score</f>
        <v/>
      </c>
      <c r="R2896" s="7" t="str">
        <f ca="1">rescore_pd</f>
        <v/>
      </c>
      <c r="S2896" s="310" t="str">
        <f ca="1">price</f>
        <v/>
      </c>
      <c r="U2896" s="4"/>
      <c r="V2896" s="4"/>
      <c r="W2896" s="215" t="str">
        <f ca="1">comm_pd</f>
        <v/>
      </c>
      <c r="X2896" s="11"/>
    </row>
    <row r="2897" spans="1:24" x14ac:dyDescent="0.25">
      <c r="A2897" s="6" t="str">
        <f ca="1">no.</f>
        <v/>
      </c>
      <c r="E2897" s="4" t="str">
        <f ca="1">position</f>
        <v/>
      </c>
      <c r="I2897" s="318"/>
      <c r="L2897" s="4"/>
      <c r="N2897" s="6"/>
      <c r="P2897" s="20"/>
      <c r="Q2897" s="5" t="str">
        <f ca="1">score</f>
        <v/>
      </c>
      <c r="R2897" s="7" t="str">
        <f ca="1">rescore_pd</f>
        <v/>
      </c>
      <c r="S2897" s="310" t="str">
        <f ca="1">price</f>
        <v/>
      </c>
      <c r="U2897" s="4"/>
      <c r="V2897" s="4"/>
      <c r="W2897" s="215" t="str">
        <f ca="1">comm_pd</f>
        <v/>
      </c>
      <c r="X2897" s="11"/>
    </row>
    <row r="2898" spans="1:24" x14ac:dyDescent="0.25">
      <c r="A2898" s="6" t="str">
        <f ca="1">no.</f>
        <v/>
      </c>
      <c r="E2898" s="4" t="str">
        <f ca="1">position</f>
        <v/>
      </c>
      <c r="I2898" s="318"/>
      <c r="L2898" s="4"/>
      <c r="N2898" s="6"/>
      <c r="P2898" s="20"/>
      <c r="Q2898" s="5" t="str">
        <f ca="1">score</f>
        <v/>
      </c>
      <c r="R2898" s="7" t="str">
        <f ca="1">rescore_pd</f>
        <v/>
      </c>
      <c r="S2898" s="310" t="str">
        <f ca="1">price</f>
        <v/>
      </c>
      <c r="U2898" s="4"/>
      <c r="V2898" s="4"/>
      <c r="W2898" s="215" t="str">
        <f ca="1">comm_pd</f>
        <v/>
      </c>
      <c r="X2898" s="11"/>
    </row>
    <row r="2899" spans="1:24" x14ac:dyDescent="0.25">
      <c r="A2899" s="6" t="str">
        <f ca="1">no.</f>
        <v/>
      </c>
      <c r="E2899" s="4" t="str">
        <f ca="1">position</f>
        <v/>
      </c>
      <c r="I2899" s="318"/>
      <c r="L2899" s="4"/>
      <c r="N2899" s="6"/>
      <c r="P2899" s="20"/>
      <c r="Q2899" s="5" t="str">
        <f ca="1">score</f>
        <v/>
      </c>
      <c r="R2899" s="7" t="str">
        <f ca="1">rescore_pd</f>
        <v/>
      </c>
      <c r="S2899" s="310" t="str">
        <f ca="1">price</f>
        <v/>
      </c>
      <c r="U2899" s="4"/>
      <c r="V2899" s="4"/>
      <c r="W2899" s="215" t="str">
        <f ca="1">comm_pd</f>
        <v/>
      </c>
      <c r="X2899" s="11"/>
    </row>
    <row r="2900" spans="1:24" x14ac:dyDescent="0.25">
      <c r="A2900" s="6" t="str">
        <f ca="1">no.</f>
        <v/>
      </c>
      <c r="E2900" s="4" t="str">
        <f ca="1">position</f>
        <v/>
      </c>
      <c r="I2900" s="318"/>
      <c r="L2900" s="4"/>
      <c r="N2900" s="6"/>
      <c r="P2900" s="20"/>
      <c r="Q2900" s="5" t="str">
        <f ca="1">score</f>
        <v/>
      </c>
      <c r="R2900" s="7" t="str">
        <f ca="1">rescore_pd</f>
        <v/>
      </c>
      <c r="S2900" s="310" t="str">
        <f ca="1">price</f>
        <v/>
      </c>
      <c r="U2900" s="4"/>
      <c r="V2900" s="4"/>
      <c r="W2900" s="215" t="str">
        <f ca="1">comm_pd</f>
        <v/>
      </c>
      <c r="X2900" s="11"/>
    </row>
    <row r="2901" spans="1:24" x14ac:dyDescent="0.25">
      <c r="A2901" s="6" t="str">
        <f ca="1">no.</f>
        <v/>
      </c>
      <c r="E2901" s="4" t="str">
        <f ca="1">position</f>
        <v/>
      </c>
      <c r="I2901" s="318"/>
      <c r="L2901" s="4"/>
      <c r="N2901" s="6"/>
      <c r="P2901" s="20"/>
      <c r="Q2901" s="5" t="str">
        <f ca="1">score</f>
        <v/>
      </c>
      <c r="R2901" s="7" t="str">
        <f ca="1">rescore_pd</f>
        <v/>
      </c>
      <c r="S2901" s="310" t="str">
        <f ca="1">price</f>
        <v/>
      </c>
      <c r="U2901" s="4"/>
      <c r="V2901" s="4"/>
      <c r="W2901" s="215" t="str">
        <f ca="1">comm_pd</f>
        <v/>
      </c>
      <c r="X2901" s="11"/>
    </row>
    <row r="2902" spans="1:24" x14ac:dyDescent="0.25">
      <c r="A2902" s="6" t="str">
        <f ca="1">no.</f>
        <v/>
      </c>
      <c r="E2902" s="4" t="str">
        <f ca="1">position</f>
        <v/>
      </c>
      <c r="I2902" s="318"/>
      <c r="L2902" s="4"/>
      <c r="N2902" s="6"/>
      <c r="P2902" s="20"/>
      <c r="Q2902" s="5" t="str">
        <f ca="1">score</f>
        <v/>
      </c>
      <c r="R2902" s="7" t="str">
        <f ca="1">rescore_pd</f>
        <v/>
      </c>
      <c r="S2902" s="310" t="str">
        <f ca="1">price</f>
        <v/>
      </c>
      <c r="U2902" s="4"/>
      <c r="V2902" s="4"/>
      <c r="W2902" s="215" t="str">
        <f ca="1">comm_pd</f>
        <v/>
      </c>
      <c r="X2902" s="11"/>
    </row>
    <row r="2903" spans="1:24" x14ac:dyDescent="0.25">
      <c r="A2903" s="6" t="str">
        <f ca="1">no.</f>
        <v/>
      </c>
      <c r="E2903" s="4" t="str">
        <f ca="1">position</f>
        <v/>
      </c>
      <c r="I2903" s="318"/>
      <c r="L2903" s="4"/>
      <c r="N2903" s="6"/>
      <c r="P2903" s="20"/>
      <c r="Q2903" s="5" t="str">
        <f ca="1">score</f>
        <v/>
      </c>
      <c r="R2903" s="7" t="str">
        <f ca="1">rescore_pd</f>
        <v/>
      </c>
      <c r="S2903" s="310" t="str">
        <f ca="1">price</f>
        <v/>
      </c>
      <c r="U2903" s="4"/>
      <c r="V2903" s="4"/>
      <c r="W2903" s="215" t="str">
        <f ca="1">comm_pd</f>
        <v/>
      </c>
      <c r="X2903" s="11"/>
    </row>
    <row r="2904" spans="1:24" x14ac:dyDescent="0.25">
      <c r="A2904" s="6" t="str">
        <f ca="1">no.</f>
        <v/>
      </c>
      <c r="E2904" s="4" t="str">
        <f ca="1">position</f>
        <v/>
      </c>
      <c r="I2904" s="318"/>
      <c r="L2904" s="4"/>
      <c r="N2904" s="6"/>
      <c r="P2904" s="20"/>
      <c r="Q2904" s="5" t="str">
        <f ca="1">score</f>
        <v/>
      </c>
      <c r="R2904" s="7" t="str">
        <f ca="1">rescore_pd</f>
        <v/>
      </c>
      <c r="S2904" s="310" t="str">
        <f ca="1">price</f>
        <v/>
      </c>
      <c r="U2904" s="4"/>
      <c r="V2904" s="4"/>
      <c r="W2904" s="215" t="str">
        <f ca="1">comm_pd</f>
        <v/>
      </c>
      <c r="X2904" s="11"/>
    </row>
    <row r="2905" spans="1:24" x14ac:dyDescent="0.25">
      <c r="A2905" s="6" t="str">
        <f ca="1">no.</f>
        <v/>
      </c>
      <c r="E2905" s="4" t="str">
        <f ca="1">position</f>
        <v/>
      </c>
      <c r="I2905" s="318"/>
      <c r="L2905" s="4"/>
      <c r="N2905" s="6"/>
      <c r="P2905" s="20"/>
      <c r="Q2905" s="5" t="str">
        <f ca="1">score</f>
        <v/>
      </c>
      <c r="R2905" s="7" t="str">
        <f ca="1">rescore_pd</f>
        <v/>
      </c>
      <c r="S2905" s="310" t="str">
        <f ca="1">price</f>
        <v/>
      </c>
      <c r="U2905" s="4"/>
      <c r="V2905" s="4"/>
      <c r="W2905" s="215" t="str">
        <f ca="1">comm_pd</f>
        <v/>
      </c>
      <c r="X2905" s="11"/>
    </row>
    <row r="2906" spans="1:24" x14ac:dyDescent="0.25">
      <c r="A2906" s="6" t="str">
        <f ca="1">no.</f>
        <v/>
      </c>
      <c r="E2906" s="4" t="str">
        <f ca="1">position</f>
        <v/>
      </c>
      <c r="I2906" s="318"/>
      <c r="L2906" s="4"/>
      <c r="N2906" s="6"/>
      <c r="P2906" s="20"/>
      <c r="Q2906" s="5" t="str">
        <f ca="1">score</f>
        <v/>
      </c>
      <c r="R2906" s="7" t="str">
        <f ca="1">rescore_pd</f>
        <v/>
      </c>
      <c r="S2906" s="310" t="str">
        <f ca="1">price</f>
        <v/>
      </c>
      <c r="U2906" s="4"/>
      <c r="V2906" s="4"/>
      <c r="W2906" s="215" t="str">
        <f ca="1">comm_pd</f>
        <v/>
      </c>
      <c r="X2906" s="11"/>
    </row>
    <row r="2907" spans="1:24" x14ac:dyDescent="0.25">
      <c r="A2907" s="6" t="str">
        <f ca="1">no.</f>
        <v/>
      </c>
      <c r="E2907" s="4" t="str">
        <f ca="1">position</f>
        <v/>
      </c>
      <c r="I2907" s="318"/>
      <c r="L2907" s="4"/>
      <c r="N2907" s="6"/>
      <c r="P2907" s="20"/>
      <c r="Q2907" s="5" t="str">
        <f ca="1">score</f>
        <v/>
      </c>
      <c r="R2907" s="7" t="str">
        <f ca="1">rescore_pd</f>
        <v/>
      </c>
      <c r="S2907" s="310" t="str">
        <f ca="1">price</f>
        <v/>
      </c>
      <c r="U2907" s="4"/>
      <c r="V2907" s="4"/>
      <c r="W2907" s="215" t="str">
        <f ca="1">comm_pd</f>
        <v/>
      </c>
      <c r="X2907" s="11"/>
    </row>
    <row r="2908" spans="1:24" x14ac:dyDescent="0.25">
      <c r="A2908" s="6" t="str">
        <f ca="1">no.</f>
        <v/>
      </c>
      <c r="E2908" s="4" t="str">
        <f ca="1">position</f>
        <v/>
      </c>
      <c r="I2908" s="318"/>
      <c r="L2908" s="4"/>
      <c r="N2908" s="6"/>
      <c r="P2908" s="20"/>
      <c r="Q2908" s="5" t="str">
        <f ca="1">score</f>
        <v/>
      </c>
      <c r="R2908" s="7" t="str">
        <f ca="1">rescore_pd</f>
        <v/>
      </c>
      <c r="S2908" s="310" t="str">
        <f ca="1">price</f>
        <v/>
      </c>
      <c r="U2908" s="4"/>
      <c r="V2908" s="4"/>
      <c r="W2908" s="215" t="str">
        <f ca="1">comm_pd</f>
        <v/>
      </c>
      <c r="X2908" s="11"/>
    </row>
    <row r="2909" spans="1:24" x14ac:dyDescent="0.25">
      <c r="A2909" s="6" t="str">
        <f ca="1">no.</f>
        <v/>
      </c>
      <c r="E2909" s="4" t="str">
        <f ca="1">position</f>
        <v/>
      </c>
      <c r="I2909" s="318"/>
      <c r="L2909" s="4"/>
      <c r="N2909" s="6"/>
      <c r="P2909" s="20"/>
      <c r="Q2909" s="5" t="str">
        <f ca="1">score</f>
        <v/>
      </c>
      <c r="R2909" s="7" t="str">
        <f ca="1">rescore_pd</f>
        <v/>
      </c>
      <c r="S2909" s="310" t="str">
        <f ca="1">price</f>
        <v/>
      </c>
      <c r="U2909" s="4"/>
      <c r="V2909" s="4"/>
      <c r="W2909" s="215" t="str">
        <f ca="1">comm_pd</f>
        <v/>
      </c>
      <c r="X2909" s="11"/>
    </row>
    <row r="2910" spans="1:24" x14ac:dyDescent="0.25">
      <c r="A2910" s="6" t="str">
        <f ca="1">no.</f>
        <v/>
      </c>
      <c r="E2910" s="4" t="str">
        <f ca="1">position</f>
        <v/>
      </c>
      <c r="I2910" s="318"/>
      <c r="L2910" s="4"/>
      <c r="N2910" s="6"/>
      <c r="P2910" s="20"/>
      <c r="Q2910" s="5" t="str">
        <f ca="1">score</f>
        <v/>
      </c>
      <c r="R2910" s="7" t="str">
        <f ca="1">rescore_pd</f>
        <v/>
      </c>
      <c r="S2910" s="310" t="str">
        <f ca="1">price</f>
        <v/>
      </c>
      <c r="U2910" s="4"/>
      <c r="V2910" s="4"/>
      <c r="W2910" s="215" t="str">
        <f ca="1">comm_pd</f>
        <v/>
      </c>
      <c r="X2910" s="11"/>
    </row>
    <row r="2911" spans="1:24" x14ac:dyDescent="0.25">
      <c r="A2911" s="6" t="str">
        <f ca="1">no.</f>
        <v/>
      </c>
      <c r="E2911" s="4" t="str">
        <f ca="1">position</f>
        <v/>
      </c>
      <c r="I2911" s="318"/>
      <c r="L2911" s="4"/>
      <c r="N2911" s="6"/>
      <c r="P2911" s="20"/>
      <c r="Q2911" s="5" t="str">
        <f ca="1">score</f>
        <v/>
      </c>
      <c r="R2911" s="7" t="str">
        <f ca="1">rescore_pd</f>
        <v/>
      </c>
      <c r="S2911" s="310" t="str">
        <f ca="1">price</f>
        <v/>
      </c>
      <c r="U2911" s="4"/>
      <c r="V2911" s="4"/>
      <c r="W2911" s="215" t="str">
        <f ca="1">comm_pd</f>
        <v/>
      </c>
      <c r="X2911" s="11"/>
    </row>
    <row r="2912" spans="1:24" x14ac:dyDescent="0.25">
      <c r="A2912" s="6" t="str">
        <f ca="1">no.</f>
        <v/>
      </c>
      <c r="E2912" s="4" t="str">
        <f ca="1">position</f>
        <v/>
      </c>
      <c r="I2912" s="318"/>
      <c r="L2912" s="4"/>
      <c r="N2912" s="6"/>
      <c r="P2912" s="20"/>
      <c r="Q2912" s="5" t="str">
        <f ca="1">score</f>
        <v/>
      </c>
      <c r="R2912" s="7" t="str">
        <f ca="1">rescore_pd</f>
        <v/>
      </c>
      <c r="S2912" s="310" t="str">
        <f ca="1">price</f>
        <v/>
      </c>
      <c r="U2912" s="4"/>
      <c r="V2912" s="4"/>
      <c r="W2912" s="215" t="str">
        <f ca="1">comm_pd</f>
        <v/>
      </c>
      <c r="X2912" s="11"/>
    </row>
    <row r="2913" spans="1:24" x14ac:dyDescent="0.25">
      <c r="A2913" s="6" t="str">
        <f ca="1">no.</f>
        <v/>
      </c>
      <c r="E2913" s="4" t="str">
        <f ca="1">position</f>
        <v/>
      </c>
      <c r="I2913" s="318"/>
      <c r="L2913" s="4"/>
      <c r="N2913" s="6"/>
      <c r="P2913" s="20"/>
      <c r="Q2913" s="5" t="str">
        <f ca="1">score</f>
        <v/>
      </c>
      <c r="R2913" s="7" t="str">
        <f ca="1">rescore_pd</f>
        <v/>
      </c>
      <c r="S2913" s="310" t="str">
        <f ca="1">price</f>
        <v/>
      </c>
      <c r="U2913" s="4"/>
      <c r="V2913" s="4"/>
      <c r="W2913" s="215" t="str">
        <f ca="1">comm_pd</f>
        <v/>
      </c>
      <c r="X2913" s="11"/>
    </row>
    <row r="2914" spans="1:24" x14ac:dyDescent="0.25">
      <c r="A2914" s="6" t="str">
        <f ca="1">no.</f>
        <v/>
      </c>
      <c r="E2914" s="4" t="str">
        <f ca="1">position</f>
        <v/>
      </c>
      <c r="I2914" s="318"/>
      <c r="L2914" s="4"/>
      <c r="N2914" s="6"/>
      <c r="P2914" s="20"/>
      <c r="Q2914" s="5" t="str">
        <f ca="1">score</f>
        <v/>
      </c>
      <c r="R2914" s="7" t="str">
        <f ca="1">rescore_pd</f>
        <v/>
      </c>
      <c r="S2914" s="310" t="str">
        <f ca="1">price</f>
        <v/>
      </c>
      <c r="U2914" s="4"/>
      <c r="V2914" s="4"/>
      <c r="W2914" s="215" t="str">
        <f ca="1">comm_pd</f>
        <v/>
      </c>
      <c r="X2914" s="11"/>
    </row>
    <row r="2915" spans="1:24" x14ac:dyDescent="0.25">
      <c r="A2915" s="6" t="str">
        <f ca="1">no.</f>
        <v/>
      </c>
      <c r="E2915" s="4" t="str">
        <f ca="1">position</f>
        <v/>
      </c>
      <c r="I2915" s="318"/>
      <c r="L2915" s="4"/>
      <c r="N2915" s="6"/>
      <c r="P2915" s="20"/>
      <c r="Q2915" s="5" t="str">
        <f ca="1">score</f>
        <v/>
      </c>
      <c r="R2915" s="7" t="str">
        <f ca="1">rescore_pd</f>
        <v/>
      </c>
      <c r="S2915" s="310" t="str">
        <f ca="1">price</f>
        <v/>
      </c>
      <c r="U2915" s="4"/>
      <c r="V2915" s="4"/>
      <c r="W2915" s="215" t="str">
        <f ca="1">comm_pd</f>
        <v/>
      </c>
      <c r="X2915" s="11"/>
    </row>
    <row r="2916" spans="1:24" x14ac:dyDescent="0.25">
      <c r="A2916" s="6" t="str">
        <f ca="1">no.</f>
        <v/>
      </c>
      <c r="E2916" s="4" t="str">
        <f ca="1">position</f>
        <v/>
      </c>
      <c r="I2916" s="318"/>
      <c r="L2916" s="4"/>
      <c r="N2916" s="6"/>
      <c r="P2916" s="20"/>
      <c r="Q2916" s="5" t="str">
        <f ca="1">score</f>
        <v/>
      </c>
      <c r="R2916" s="7" t="str">
        <f ca="1">rescore_pd</f>
        <v/>
      </c>
      <c r="S2916" s="310" t="str">
        <f ca="1">price</f>
        <v/>
      </c>
      <c r="U2916" s="4"/>
      <c r="V2916" s="4"/>
      <c r="W2916" s="215" t="str">
        <f ca="1">comm_pd</f>
        <v/>
      </c>
      <c r="X2916" s="11"/>
    </row>
    <row r="2917" spans="1:24" x14ac:dyDescent="0.25">
      <c r="A2917" s="6" t="str">
        <f ca="1">no.</f>
        <v/>
      </c>
      <c r="E2917" s="4" t="str">
        <f ca="1">position</f>
        <v/>
      </c>
      <c r="I2917" s="318"/>
      <c r="L2917" s="4"/>
      <c r="N2917" s="6"/>
      <c r="P2917" s="20"/>
      <c r="Q2917" s="5" t="str">
        <f ca="1">score</f>
        <v/>
      </c>
      <c r="R2917" s="7" t="str">
        <f ca="1">rescore_pd</f>
        <v/>
      </c>
      <c r="S2917" s="310" t="str">
        <f ca="1">price</f>
        <v/>
      </c>
      <c r="U2917" s="4"/>
      <c r="V2917" s="4"/>
      <c r="W2917" s="215" t="str">
        <f ca="1">comm_pd</f>
        <v/>
      </c>
      <c r="X2917" s="11"/>
    </row>
    <row r="2918" spans="1:24" x14ac:dyDescent="0.25">
      <c r="A2918" s="6" t="str">
        <f ca="1">no.</f>
        <v/>
      </c>
      <c r="E2918" s="4" t="str">
        <f ca="1">position</f>
        <v/>
      </c>
      <c r="I2918" s="318"/>
      <c r="L2918" s="4"/>
      <c r="N2918" s="6"/>
      <c r="P2918" s="20"/>
      <c r="Q2918" s="5" t="str">
        <f ca="1">score</f>
        <v/>
      </c>
      <c r="R2918" s="7" t="str">
        <f ca="1">rescore_pd</f>
        <v/>
      </c>
      <c r="S2918" s="310" t="str">
        <f ca="1">price</f>
        <v/>
      </c>
      <c r="U2918" s="4"/>
      <c r="V2918" s="4"/>
      <c r="W2918" s="215" t="str">
        <f ca="1">comm_pd</f>
        <v/>
      </c>
      <c r="X2918" s="11"/>
    </row>
    <row r="2919" spans="1:24" x14ac:dyDescent="0.25">
      <c r="A2919" s="6" t="str">
        <f ca="1">no.</f>
        <v/>
      </c>
      <c r="E2919" s="4" t="str">
        <f ca="1">position</f>
        <v/>
      </c>
      <c r="I2919" s="318"/>
      <c r="L2919" s="4"/>
      <c r="N2919" s="6"/>
      <c r="P2919" s="20"/>
      <c r="Q2919" s="5" t="str">
        <f ca="1">score</f>
        <v/>
      </c>
      <c r="R2919" s="7" t="str">
        <f ca="1">rescore_pd</f>
        <v/>
      </c>
      <c r="S2919" s="310" t="str">
        <f ca="1">price</f>
        <v/>
      </c>
      <c r="U2919" s="4"/>
      <c r="V2919" s="4"/>
      <c r="W2919" s="215" t="str">
        <f ca="1">comm_pd</f>
        <v/>
      </c>
      <c r="X2919" s="11"/>
    </row>
    <row r="2920" spans="1:24" x14ac:dyDescent="0.25">
      <c r="A2920" s="6" t="str">
        <f ca="1">no.</f>
        <v/>
      </c>
      <c r="E2920" s="4" t="str">
        <f ca="1">position</f>
        <v/>
      </c>
      <c r="I2920" s="318"/>
      <c r="L2920" s="4"/>
      <c r="N2920" s="6"/>
      <c r="P2920" s="20"/>
      <c r="Q2920" s="5" t="str">
        <f ca="1">score</f>
        <v/>
      </c>
      <c r="R2920" s="7" t="str">
        <f ca="1">rescore_pd</f>
        <v/>
      </c>
      <c r="S2920" s="310" t="str">
        <f ca="1">price</f>
        <v/>
      </c>
      <c r="U2920" s="4"/>
      <c r="V2920" s="4"/>
      <c r="W2920" s="215" t="str">
        <f ca="1">comm_pd</f>
        <v/>
      </c>
      <c r="X2920" s="11"/>
    </row>
    <row r="2921" spans="1:24" x14ac:dyDescent="0.25">
      <c r="A2921" s="6" t="str">
        <f ca="1">no.</f>
        <v/>
      </c>
      <c r="E2921" s="4" t="str">
        <f ca="1">position</f>
        <v/>
      </c>
      <c r="I2921" s="318"/>
      <c r="L2921" s="4"/>
      <c r="N2921" s="6"/>
      <c r="P2921" s="20"/>
      <c r="Q2921" s="5" t="str">
        <f ca="1">score</f>
        <v/>
      </c>
      <c r="R2921" s="7" t="str">
        <f ca="1">rescore_pd</f>
        <v/>
      </c>
      <c r="S2921" s="310" t="str">
        <f ca="1">price</f>
        <v/>
      </c>
      <c r="U2921" s="4"/>
      <c r="V2921" s="4"/>
      <c r="W2921" s="215" t="str">
        <f ca="1">comm_pd</f>
        <v/>
      </c>
      <c r="X2921" s="11"/>
    </row>
    <row r="2922" spans="1:24" x14ac:dyDescent="0.25">
      <c r="A2922" s="6" t="str">
        <f ca="1">no.</f>
        <v/>
      </c>
      <c r="E2922" s="4" t="str">
        <f ca="1">position</f>
        <v/>
      </c>
      <c r="I2922" s="318"/>
      <c r="L2922" s="4"/>
      <c r="N2922" s="6"/>
      <c r="P2922" s="20"/>
      <c r="Q2922" s="5" t="str">
        <f ca="1">score</f>
        <v/>
      </c>
      <c r="R2922" s="7" t="str">
        <f ca="1">rescore_pd</f>
        <v/>
      </c>
      <c r="S2922" s="310" t="str">
        <f ca="1">price</f>
        <v/>
      </c>
      <c r="U2922" s="4"/>
      <c r="V2922" s="4"/>
      <c r="W2922" s="215" t="str">
        <f ca="1">comm_pd</f>
        <v/>
      </c>
      <c r="X2922" s="11"/>
    </row>
    <row r="2923" spans="1:24" x14ac:dyDescent="0.25">
      <c r="A2923" s="6" t="str">
        <f ca="1">no.</f>
        <v/>
      </c>
      <c r="E2923" s="4" t="str">
        <f ca="1">position</f>
        <v/>
      </c>
      <c r="I2923" s="318"/>
      <c r="L2923" s="4"/>
      <c r="N2923" s="6"/>
      <c r="P2923" s="20"/>
      <c r="Q2923" s="5" t="str">
        <f ca="1">score</f>
        <v/>
      </c>
      <c r="R2923" s="7" t="str">
        <f ca="1">rescore_pd</f>
        <v/>
      </c>
      <c r="S2923" s="310" t="str">
        <f ca="1">price</f>
        <v/>
      </c>
      <c r="U2923" s="4"/>
      <c r="V2923" s="4"/>
      <c r="W2923" s="215" t="str">
        <f ca="1">comm_pd</f>
        <v/>
      </c>
      <c r="X2923" s="11"/>
    </row>
    <row r="2924" spans="1:24" x14ac:dyDescent="0.25">
      <c r="A2924" s="6" t="str">
        <f ca="1">no.</f>
        <v/>
      </c>
      <c r="E2924" s="4" t="str">
        <f ca="1">position</f>
        <v/>
      </c>
      <c r="I2924" s="318"/>
      <c r="L2924" s="4"/>
      <c r="N2924" s="6"/>
      <c r="P2924" s="20"/>
      <c r="Q2924" s="5" t="str">
        <f ca="1">score</f>
        <v/>
      </c>
      <c r="R2924" s="7" t="str">
        <f ca="1">rescore_pd</f>
        <v/>
      </c>
      <c r="S2924" s="310" t="str">
        <f ca="1">price</f>
        <v/>
      </c>
      <c r="U2924" s="4"/>
      <c r="V2924" s="4"/>
      <c r="W2924" s="215" t="str">
        <f ca="1">comm_pd</f>
        <v/>
      </c>
      <c r="X2924" s="11"/>
    </row>
    <row r="2925" spans="1:24" x14ac:dyDescent="0.25">
      <c r="A2925" s="6" t="str">
        <f ca="1">no.</f>
        <v/>
      </c>
      <c r="E2925" s="4" t="str">
        <f ca="1">position</f>
        <v/>
      </c>
      <c r="I2925" s="318"/>
      <c r="L2925" s="4"/>
      <c r="N2925" s="6"/>
      <c r="P2925" s="20"/>
      <c r="Q2925" s="5" t="str">
        <f ca="1">score</f>
        <v/>
      </c>
      <c r="R2925" s="7" t="str">
        <f ca="1">rescore_pd</f>
        <v/>
      </c>
      <c r="S2925" s="310" t="str">
        <f ca="1">price</f>
        <v/>
      </c>
      <c r="U2925" s="4"/>
      <c r="V2925" s="4"/>
      <c r="W2925" s="215" t="str">
        <f ca="1">comm_pd</f>
        <v/>
      </c>
      <c r="X2925" s="11"/>
    </row>
    <row r="2926" spans="1:24" x14ac:dyDescent="0.25">
      <c r="A2926" s="6" t="str">
        <f ca="1">no.</f>
        <v/>
      </c>
      <c r="E2926" s="4" t="str">
        <f ca="1">position</f>
        <v/>
      </c>
      <c r="I2926" s="318"/>
      <c r="L2926" s="4"/>
      <c r="N2926" s="6"/>
      <c r="P2926" s="20"/>
      <c r="Q2926" s="5" t="str">
        <f ca="1">score</f>
        <v/>
      </c>
      <c r="R2926" s="7" t="str">
        <f ca="1">rescore_pd</f>
        <v/>
      </c>
      <c r="S2926" s="310" t="str">
        <f ca="1">price</f>
        <v/>
      </c>
      <c r="U2926" s="4"/>
      <c r="V2926" s="4"/>
      <c r="W2926" s="215" t="str">
        <f ca="1">comm_pd</f>
        <v/>
      </c>
      <c r="X2926" s="11"/>
    </row>
    <row r="2927" spans="1:24" x14ac:dyDescent="0.25">
      <c r="A2927" s="6" t="str">
        <f ca="1">no.</f>
        <v/>
      </c>
      <c r="E2927" s="4" t="str">
        <f ca="1">position</f>
        <v/>
      </c>
      <c r="I2927" s="318"/>
      <c r="L2927" s="4"/>
      <c r="N2927" s="6"/>
      <c r="P2927" s="20"/>
      <c r="Q2927" s="5" t="str">
        <f ca="1">score</f>
        <v/>
      </c>
      <c r="R2927" s="7" t="str">
        <f ca="1">rescore_pd</f>
        <v/>
      </c>
      <c r="S2927" s="310" t="str">
        <f ca="1">price</f>
        <v/>
      </c>
      <c r="U2927" s="4"/>
      <c r="V2927" s="4"/>
      <c r="W2927" s="215" t="str">
        <f ca="1">comm_pd</f>
        <v/>
      </c>
      <c r="X2927" s="11"/>
    </row>
    <row r="2928" spans="1:24" x14ac:dyDescent="0.25">
      <c r="A2928" s="6" t="str">
        <f ca="1">no.</f>
        <v/>
      </c>
      <c r="E2928" s="4" t="str">
        <f ca="1">position</f>
        <v/>
      </c>
      <c r="I2928" s="318"/>
      <c r="L2928" s="4"/>
      <c r="N2928" s="6"/>
      <c r="P2928" s="20"/>
      <c r="Q2928" s="5" t="str">
        <f ca="1">score</f>
        <v/>
      </c>
      <c r="R2928" s="7" t="str">
        <f ca="1">rescore_pd</f>
        <v/>
      </c>
      <c r="S2928" s="310" t="str">
        <f ca="1">price</f>
        <v/>
      </c>
      <c r="U2928" s="4"/>
      <c r="V2928" s="4"/>
      <c r="W2928" s="215" t="str">
        <f ca="1">comm_pd</f>
        <v/>
      </c>
      <c r="X2928" s="11"/>
    </row>
    <row r="2929" spans="1:24" x14ac:dyDescent="0.25">
      <c r="A2929" s="6" t="str">
        <f ca="1">no.</f>
        <v/>
      </c>
      <c r="E2929" s="4" t="str">
        <f ca="1">position</f>
        <v/>
      </c>
      <c r="I2929" s="318"/>
      <c r="L2929" s="4"/>
      <c r="N2929" s="6"/>
      <c r="P2929" s="20"/>
      <c r="Q2929" s="5" t="str">
        <f ca="1">score</f>
        <v/>
      </c>
      <c r="R2929" s="7" t="str">
        <f ca="1">rescore_pd</f>
        <v/>
      </c>
      <c r="S2929" s="310" t="str">
        <f ca="1">price</f>
        <v/>
      </c>
      <c r="U2929" s="4"/>
      <c r="V2929" s="4"/>
      <c r="W2929" s="215" t="str">
        <f ca="1">comm_pd</f>
        <v/>
      </c>
      <c r="X2929" s="11"/>
    </row>
    <row r="2930" spans="1:24" x14ac:dyDescent="0.25">
      <c r="A2930" s="6" t="str">
        <f ca="1">no.</f>
        <v/>
      </c>
      <c r="E2930" s="4" t="str">
        <f ca="1">position</f>
        <v/>
      </c>
      <c r="I2930" s="318"/>
      <c r="L2930" s="4"/>
      <c r="N2930" s="6"/>
      <c r="P2930" s="20"/>
      <c r="Q2930" s="5" t="str">
        <f ca="1">score</f>
        <v/>
      </c>
      <c r="R2930" s="7" t="str">
        <f ca="1">rescore_pd</f>
        <v/>
      </c>
      <c r="S2930" s="310" t="str">
        <f ca="1">price</f>
        <v/>
      </c>
      <c r="U2930" s="4"/>
      <c r="V2930" s="4"/>
      <c r="W2930" s="215" t="str">
        <f ca="1">comm_pd</f>
        <v/>
      </c>
      <c r="X2930" s="11"/>
    </row>
    <row r="2931" spans="1:24" x14ac:dyDescent="0.25">
      <c r="A2931" s="6" t="str">
        <f ca="1">no.</f>
        <v/>
      </c>
      <c r="E2931" s="4" t="str">
        <f ca="1">position</f>
        <v/>
      </c>
      <c r="I2931" s="318"/>
      <c r="L2931" s="4"/>
      <c r="N2931" s="6"/>
      <c r="P2931" s="20"/>
      <c r="Q2931" s="5" t="str">
        <f ca="1">score</f>
        <v/>
      </c>
      <c r="R2931" s="7" t="str">
        <f ca="1">rescore_pd</f>
        <v/>
      </c>
      <c r="S2931" s="310" t="str">
        <f ca="1">price</f>
        <v/>
      </c>
      <c r="U2931" s="4"/>
      <c r="V2931" s="4"/>
      <c r="W2931" s="215" t="str">
        <f ca="1">comm_pd</f>
        <v/>
      </c>
      <c r="X2931" s="11"/>
    </row>
    <row r="2932" spans="1:24" x14ac:dyDescent="0.25">
      <c r="A2932" s="6" t="str">
        <f ca="1">no.</f>
        <v/>
      </c>
      <c r="E2932" s="4" t="str">
        <f ca="1">position</f>
        <v/>
      </c>
      <c r="I2932" s="318"/>
      <c r="L2932" s="4"/>
      <c r="N2932" s="6"/>
      <c r="P2932" s="20"/>
      <c r="Q2932" s="5" t="str">
        <f ca="1">score</f>
        <v/>
      </c>
      <c r="R2932" s="7" t="str">
        <f ca="1">rescore_pd</f>
        <v/>
      </c>
      <c r="S2932" s="310" t="str">
        <f ca="1">price</f>
        <v/>
      </c>
      <c r="U2932" s="4"/>
      <c r="V2932" s="4"/>
      <c r="W2932" s="215" t="str">
        <f ca="1">comm_pd</f>
        <v/>
      </c>
      <c r="X2932" s="11"/>
    </row>
    <row r="2933" spans="1:24" x14ac:dyDescent="0.25">
      <c r="A2933" s="6" t="str">
        <f ca="1">no.</f>
        <v/>
      </c>
      <c r="E2933" s="4" t="str">
        <f ca="1">position</f>
        <v/>
      </c>
      <c r="I2933" s="318"/>
      <c r="L2933" s="4"/>
      <c r="N2933" s="6"/>
      <c r="P2933" s="20"/>
      <c r="Q2933" s="5" t="str">
        <f ca="1">score</f>
        <v/>
      </c>
      <c r="R2933" s="7" t="str">
        <f ca="1">rescore_pd</f>
        <v/>
      </c>
      <c r="S2933" s="310" t="str">
        <f ca="1">price</f>
        <v/>
      </c>
      <c r="U2933" s="4"/>
      <c r="V2933" s="4"/>
      <c r="W2933" s="215" t="str">
        <f ca="1">comm_pd</f>
        <v/>
      </c>
      <c r="X2933" s="11"/>
    </row>
    <row r="2934" spans="1:24" x14ac:dyDescent="0.25">
      <c r="A2934" s="6" t="str">
        <f ca="1">no.</f>
        <v/>
      </c>
      <c r="E2934" s="4" t="str">
        <f ca="1">position</f>
        <v/>
      </c>
      <c r="I2934" s="318"/>
      <c r="L2934" s="4"/>
      <c r="N2934" s="6"/>
      <c r="P2934" s="20"/>
      <c r="Q2934" s="5" t="str">
        <f ca="1">score</f>
        <v/>
      </c>
      <c r="R2934" s="7" t="str">
        <f ca="1">rescore_pd</f>
        <v/>
      </c>
      <c r="S2934" s="310" t="str">
        <f ca="1">price</f>
        <v/>
      </c>
      <c r="U2934" s="4"/>
      <c r="V2934" s="4"/>
      <c r="W2934" s="215" t="str">
        <f ca="1">comm_pd</f>
        <v/>
      </c>
      <c r="X2934" s="11"/>
    </row>
    <row r="2935" spans="1:24" x14ac:dyDescent="0.25">
      <c r="A2935" s="6" t="str">
        <f ca="1">no.</f>
        <v/>
      </c>
      <c r="E2935" s="4" t="str">
        <f ca="1">position</f>
        <v/>
      </c>
      <c r="I2935" s="318"/>
      <c r="L2935" s="4"/>
      <c r="N2935" s="6"/>
      <c r="P2935" s="20"/>
      <c r="Q2935" s="5" t="str">
        <f ca="1">score</f>
        <v/>
      </c>
      <c r="R2935" s="7" t="str">
        <f ca="1">rescore_pd</f>
        <v/>
      </c>
      <c r="S2935" s="310" t="str">
        <f ca="1">price</f>
        <v/>
      </c>
      <c r="U2935" s="4"/>
      <c r="V2935" s="4"/>
      <c r="W2935" s="215" t="str">
        <f ca="1">comm_pd</f>
        <v/>
      </c>
      <c r="X2935" s="11"/>
    </row>
    <row r="2936" spans="1:24" x14ac:dyDescent="0.25">
      <c r="A2936" s="6" t="str">
        <f ca="1">no.</f>
        <v/>
      </c>
      <c r="E2936" s="4" t="str">
        <f ca="1">position</f>
        <v/>
      </c>
      <c r="I2936" s="318"/>
      <c r="L2936" s="4"/>
      <c r="N2936" s="6"/>
      <c r="P2936" s="20"/>
      <c r="Q2936" s="5" t="str">
        <f ca="1">score</f>
        <v/>
      </c>
      <c r="R2936" s="7" t="str">
        <f ca="1">rescore_pd</f>
        <v/>
      </c>
      <c r="S2936" s="310" t="str">
        <f ca="1">price</f>
        <v/>
      </c>
      <c r="U2936" s="4"/>
      <c r="V2936" s="4"/>
      <c r="W2936" s="215" t="str">
        <f ca="1">comm_pd</f>
        <v/>
      </c>
      <c r="X2936" s="11"/>
    </row>
    <row r="2937" spans="1:24" x14ac:dyDescent="0.25">
      <c r="A2937" s="6" t="str">
        <f ca="1">no.</f>
        <v/>
      </c>
      <c r="E2937" s="4" t="str">
        <f ca="1">position</f>
        <v/>
      </c>
      <c r="I2937" s="318"/>
      <c r="L2937" s="4"/>
      <c r="N2937" s="6"/>
      <c r="P2937" s="20"/>
      <c r="Q2937" s="5" t="str">
        <f ca="1">score</f>
        <v/>
      </c>
      <c r="R2937" s="7" t="str">
        <f ca="1">rescore_pd</f>
        <v/>
      </c>
      <c r="S2937" s="310" t="str">
        <f ca="1">price</f>
        <v/>
      </c>
      <c r="U2937" s="4"/>
      <c r="V2937" s="4"/>
      <c r="W2937" s="215" t="str">
        <f ca="1">comm_pd</f>
        <v/>
      </c>
      <c r="X2937" s="11"/>
    </row>
    <row r="2938" spans="1:24" x14ac:dyDescent="0.25">
      <c r="A2938" s="6" t="str">
        <f ca="1">no.</f>
        <v/>
      </c>
      <c r="E2938" s="4" t="str">
        <f ca="1">position</f>
        <v/>
      </c>
      <c r="I2938" s="318"/>
      <c r="L2938" s="4"/>
      <c r="N2938" s="6"/>
      <c r="P2938" s="20"/>
      <c r="Q2938" s="5" t="str">
        <f ca="1">score</f>
        <v/>
      </c>
      <c r="R2938" s="7" t="str">
        <f ca="1">rescore_pd</f>
        <v/>
      </c>
      <c r="S2938" s="310" t="str">
        <f ca="1">price</f>
        <v/>
      </c>
      <c r="U2938" s="4"/>
      <c r="V2938" s="4"/>
      <c r="W2938" s="215" t="str">
        <f ca="1">comm_pd</f>
        <v/>
      </c>
      <c r="X2938" s="11"/>
    </row>
    <row r="2939" spans="1:24" x14ac:dyDescent="0.25">
      <c r="A2939" s="6" t="str">
        <f ca="1">no.</f>
        <v/>
      </c>
      <c r="E2939" s="4" t="str">
        <f ca="1">position</f>
        <v/>
      </c>
      <c r="I2939" s="318"/>
      <c r="L2939" s="4"/>
      <c r="N2939" s="6"/>
      <c r="P2939" s="20"/>
      <c r="Q2939" s="5" t="str">
        <f ca="1">score</f>
        <v/>
      </c>
      <c r="R2939" s="7" t="str">
        <f ca="1">rescore_pd</f>
        <v/>
      </c>
      <c r="S2939" s="310" t="str">
        <f ca="1">price</f>
        <v/>
      </c>
      <c r="U2939" s="4"/>
      <c r="V2939" s="4"/>
      <c r="W2939" s="215" t="str">
        <f ca="1">comm_pd</f>
        <v/>
      </c>
      <c r="X2939" s="11"/>
    </row>
    <row r="2940" spans="1:24" x14ac:dyDescent="0.25">
      <c r="A2940" s="6" t="str">
        <f ca="1">no.</f>
        <v/>
      </c>
      <c r="E2940" s="4" t="str">
        <f ca="1">position</f>
        <v/>
      </c>
      <c r="I2940" s="318"/>
      <c r="L2940" s="4"/>
      <c r="N2940" s="6"/>
      <c r="P2940" s="20"/>
      <c r="Q2940" s="5" t="str">
        <f ca="1">score</f>
        <v/>
      </c>
      <c r="R2940" s="7" t="str">
        <f ca="1">rescore_pd</f>
        <v/>
      </c>
      <c r="S2940" s="310" t="str">
        <f ca="1">price</f>
        <v/>
      </c>
      <c r="U2940" s="4"/>
      <c r="V2940" s="4"/>
      <c r="W2940" s="215" t="str">
        <f ca="1">comm_pd</f>
        <v/>
      </c>
      <c r="X2940" s="11"/>
    </row>
    <row r="2941" spans="1:24" x14ac:dyDescent="0.25">
      <c r="A2941" s="6" t="str">
        <f ca="1">no.</f>
        <v/>
      </c>
      <c r="E2941" s="4" t="str">
        <f ca="1">position</f>
        <v/>
      </c>
      <c r="I2941" s="318"/>
      <c r="L2941" s="4"/>
      <c r="N2941" s="6"/>
      <c r="P2941" s="20"/>
      <c r="Q2941" s="5" t="str">
        <f ca="1">score</f>
        <v/>
      </c>
      <c r="R2941" s="7" t="str">
        <f ca="1">rescore_pd</f>
        <v/>
      </c>
      <c r="S2941" s="310" t="str">
        <f ca="1">price</f>
        <v/>
      </c>
      <c r="U2941" s="4"/>
      <c r="V2941" s="4"/>
      <c r="W2941" s="215" t="str">
        <f ca="1">comm_pd</f>
        <v/>
      </c>
      <c r="X2941" s="11"/>
    </row>
    <row r="2942" spans="1:24" x14ac:dyDescent="0.25">
      <c r="A2942" s="6" t="str">
        <f ca="1">no.</f>
        <v/>
      </c>
      <c r="E2942" s="4" t="str">
        <f ca="1">position</f>
        <v/>
      </c>
      <c r="I2942" s="318"/>
      <c r="L2942" s="4"/>
      <c r="N2942" s="6"/>
      <c r="P2942" s="20"/>
      <c r="Q2942" s="5" t="str">
        <f ca="1">score</f>
        <v/>
      </c>
      <c r="R2942" s="7" t="str">
        <f ca="1">rescore_pd</f>
        <v/>
      </c>
      <c r="S2942" s="310" t="str">
        <f ca="1">price</f>
        <v/>
      </c>
      <c r="U2942" s="4"/>
      <c r="V2942" s="4"/>
      <c r="W2942" s="215" t="str">
        <f ca="1">comm_pd</f>
        <v/>
      </c>
      <c r="X2942" s="11"/>
    </row>
    <row r="2943" spans="1:24" x14ac:dyDescent="0.25">
      <c r="A2943" s="6" t="str">
        <f ca="1">no.</f>
        <v/>
      </c>
      <c r="E2943" s="4" t="str">
        <f ca="1">position</f>
        <v/>
      </c>
      <c r="I2943" s="318"/>
      <c r="L2943" s="4"/>
      <c r="N2943" s="6"/>
      <c r="P2943" s="20"/>
      <c r="Q2943" s="5" t="str">
        <f ca="1">score</f>
        <v/>
      </c>
      <c r="R2943" s="7" t="str">
        <f ca="1">rescore_pd</f>
        <v/>
      </c>
      <c r="S2943" s="310" t="str">
        <f ca="1">price</f>
        <v/>
      </c>
      <c r="U2943" s="4"/>
      <c r="V2943" s="4"/>
      <c r="W2943" s="215" t="str">
        <f ca="1">comm_pd</f>
        <v/>
      </c>
      <c r="X2943" s="11"/>
    </row>
    <row r="2944" spans="1:24" x14ac:dyDescent="0.25">
      <c r="A2944" s="6" t="str">
        <f ca="1">no.</f>
        <v/>
      </c>
      <c r="E2944" s="4" t="str">
        <f ca="1">position</f>
        <v/>
      </c>
      <c r="I2944" s="318"/>
      <c r="L2944" s="4"/>
      <c r="N2944" s="6"/>
      <c r="P2944" s="20"/>
      <c r="Q2944" s="5" t="str">
        <f ca="1">score</f>
        <v/>
      </c>
      <c r="R2944" s="7" t="str">
        <f ca="1">rescore_pd</f>
        <v/>
      </c>
      <c r="S2944" s="310" t="str">
        <f ca="1">price</f>
        <v/>
      </c>
      <c r="U2944" s="4"/>
      <c r="V2944" s="4"/>
      <c r="W2944" s="215" t="str">
        <f ca="1">comm_pd</f>
        <v/>
      </c>
      <c r="X2944" s="11"/>
    </row>
    <row r="2945" spans="1:24" x14ac:dyDescent="0.25">
      <c r="A2945" s="6" t="str">
        <f ca="1">no.</f>
        <v/>
      </c>
      <c r="E2945" s="4" t="str">
        <f ca="1">position</f>
        <v/>
      </c>
      <c r="I2945" s="318"/>
      <c r="L2945" s="4"/>
      <c r="N2945" s="6"/>
      <c r="P2945" s="20"/>
      <c r="Q2945" s="5" t="str">
        <f ca="1">score</f>
        <v/>
      </c>
      <c r="R2945" s="7" t="str">
        <f ca="1">rescore_pd</f>
        <v/>
      </c>
      <c r="S2945" s="310" t="str">
        <f ca="1">price</f>
        <v/>
      </c>
      <c r="U2945" s="4"/>
      <c r="V2945" s="4"/>
      <c r="W2945" s="215" t="str">
        <f ca="1">comm_pd</f>
        <v/>
      </c>
      <c r="X2945" s="11"/>
    </row>
    <row r="2946" spans="1:24" x14ac:dyDescent="0.25">
      <c r="A2946" s="6" t="str">
        <f ca="1">no.</f>
        <v/>
      </c>
      <c r="E2946" s="4" t="str">
        <f ca="1">position</f>
        <v/>
      </c>
      <c r="I2946" s="318"/>
      <c r="L2946" s="4"/>
      <c r="N2946" s="6"/>
      <c r="P2946" s="20"/>
      <c r="Q2946" s="5" t="str">
        <f ca="1">score</f>
        <v/>
      </c>
      <c r="R2946" s="7" t="str">
        <f ca="1">rescore_pd</f>
        <v/>
      </c>
      <c r="S2946" s="310" t="str">
        <f ca="1">price</f>
        <v/>
      </c>
      <c r="U2946" s="4"/>
      <c r="V2946" s="4"/>
      <c r="W2946" s="215" t="str">
        <f ca="1">comm_pd</f>
        <v/>
      </c>
      <c r="X2946" s="11"/>
    </row>
    <row r="2947" spans="1:24" x14ac:dyDescent="0.25">
      <c r="A2947" s="6" t="str">
        <f ca="1">no.</f>
        <v/>
      </c>
      <c r="E2947" s="4" t="str">
        <f ca="1">position</f>
        <v/>
      </c>
      <c r="I2947" s="318"/>
      <c r="L2947" s="4"/>
      <c r="N2947" s="6"/>
      <c r="P2947" s="20"/>
      <c r="Q2947" s="5" t="str">
        <f ca="1">score</f>
        <v/>
      </c>
      <c r="R2947" s="7" t="str">
        <f ca="1">rescore_pd</f>
        <v/>
      </c>
      <c r="S2947" s="310" t="str">
        <f ca="1">price</f>
        <v/>
      </c>
      <c r="U2947" s="4"/>
      <c r="V2947" s="4"/>
      <c r="W2947" s="215" t="str">
        <f ca="1">comm_pd</f>
        <v/>
      </c>
      <c r="X2947" s="11"/>
    </row>
    <row r="2948" spans="1:24" x14ac:dyDescent="0.25">
      <c r="A2948" s="6" t="str">
        <f ca="1">no.</f>
        <v/>
      </c>
      <c r="E2948" s="4" t="str">
        <f ca="1">position</f>
        <v/>
      </c>
      <c r="I2948" s="318"/>
      <c r="L2948" s="4"/>
      <c r="N2948" s="6"/>
      <c r="P2948" s="20"/>
      <c r="Q2948" s="5" t="str">
        <f ca="1">score</f>
        <v/>
      </c>
      <c r="R2948" s="7" t="str">
        <f ca="1">rescore_pd</f>
        <v/>
      </c>
      <c r="S2948" s="310" t="str">
        <f ca="1">price</f>
        <v/>
      </c>
      <c r="U2948" s="4"/>
      <c r="V2948" s="4"/>
      <c r="W2948" s="215" t="str">
        <f ca="1">comm_pd</f>
        <v/>
      </c>
      <c r="X2948" s="11"/>
    </row>
    <row r="2949" spans="1:24" x14ac:dyDescent="0.25">
      <c r="A2949" s="6" t="str">
        <f ca="1">no.</f>
        <v/>
      </c>
      <c r="E2949" s="4" t="str">
        <f ca="1">position</f>
        <v/>
      </c>
      <c r="I2949" s="318"/>
      <c r="L2949" s="4"/>
      <c r="N2949" s="6"/>
      <c r="P2949" s="20"/>
      <c r="Q2949" s="5" t="str">
        <f ca="1">score</f>
        <v/>
      </c>
      <c r="R2949" s="7" t="str">
        <f ca="1">rescore_pd</f>
        <v/>
      </c>
      <c r="S2949" s="310" t="str">
        <f ca="1">price</f>
        <v/>
      </c>
      <c r="U2949" s="4"/>
      <c r="V2949" s="4"/>
      <c r="W2949" s="215" t="str">
        <f ca="1">comm_pd</f>
        <v/>
      </c>
      <c r="X2949" s="11"/>
    </row>
    <row r="2950" spans="1:24" x14ac:dyDescent="0.25">
      <c r="A2950" s="6" t="str">
        <f ca="1">no.</f>
        <v/>
      </c>
      <c r="E2950" s="4" t="str">
        <f ca="1">position</f>
        <v/>
      </c>
      <c r="I2950" s="318"/>
      <c r="L2950" s="4"/>
      <c r="N2950" s="6"/>
      <c r="P2950" s="20"/>
      <c r="Q2950" s="5" t="str">
        <f ca="1">score</f>
        <v/>
      </c>
      <c r="R2950" s="7" t="str">
        <f ca="1">rescore_pd</f>
        <v/>
      </c>
      <c r="S2950" s="310" t="str">
        <f ca="1">price</f>
        <v/>
      </c>
      <c r="U2950" s="4"/>
      <c r="V2950" s="4"/>
      <c r="W2950" s="215" t="str">
        <f ca="1">comm_pd</f>
        <v/>
      </c>
      <c r="X2950" s="11"/>
    </row>
    <row r="2951" spans="1:24" x14ac:dyDescent="0.25">
      <c r="A2951" s="6" t="str">
        <f ca="1">no.</f>
        <v/>
      </c>
      <c r="E2951" s="4" t="str">
        <f ca="1">position</f>
        <v/>
      </c>
      <c r="I2951" s="318"/>
      <c r="L2951" s="4"/>
      <c r="N2951" s="6"/>
      <c r="P2951" s="20"/>
      <c r="Q2951" s="5" t="str">
        <f ca="1">score</f>
        <v/>
      </c>
      <c r="R2951" s="7" t="str">
        <f ca="1">rescore_pd</f>
        <v/>
      </c>
      <c r="S2951" s="310" t="str">
        <f ca="1">price</f>
        <v/>
      </c>
      <c r="U2951" s="4"/>
      <c r="V2951" s="4"/>
      <c r="W2951" s="215" t="str">
        <f ca="1">comm_pd</f>
        <v/>
      </c>
      <c r="X2951" s="11"/>
    </row>
    <row r="2952" spans="1:24" x14ac:dyDescent="0.25">
      <c r="A2952" s="6" t="str">
        <f ca="1">no.</f>
        <v/>
      </c>
      <c r="E2952" s="4" t="str">
        <f ca="1">position</f>
        <v/>
      </c>
      <c r="I2952" s="318"/>
      <c r="L2952" s="4"/>
      <c r="N2952" s="6"/>
      <c r="P2952" s="20"/>
      <c r="Q2952" s="5" t="str">
        <f ca="1">score</f>
        <v/>
      </c>
      <c r="R2952" s="7" t="str">
        <f ca="1">rescore_pd</f>
        <v/>
      </c>
      <c r="S2952" s="310" t="str">
        <f ca="1">price</f>
        <v/>
      </c>
      <c r="U2952" s="4"/>
      <c r="V2952" s="4"/>
      <c r="W2952" s="215" t="str">
        <f ca="1">comm_pd</f>
        <v/>
      </c>
      <c r="X2952" s="11"/>
    </row>
    <row r="2953" spans="1:24" x14ac:dyDescent="0.25">
      <c r="A2953" s="6" t="str">
        <f ca="1">no.</f>
        <v/>
      </c>
      <c r="E2953" s="4" t="str">
        <f ca="1">position</f>
        <v/>
      </c>
      <c r="I2953" s="318"/>
      <c r="L2953" s="4"/>
      <c r="N2953" s="6"/>
      <c r="P2953" s="20"/>
      <c r="Q2953" s="5" t="str">
        <f ca="1">score</f>
        <v/>
      </c>
      <c r="R2953" s="7" t="str">
        <f ca="1">rescore_pd</f>
        <v/>
      </c>
      <c r="S2953" s="310" t="str">
        <f ca="1">price</f>
        <v/>
      </c>
      <c r="U2953" s="4"/>
      <c r="V2953" s="4"/>
      <c r="W2953" s="215" t="str">
        <f ca="1">comm_pd</f>
        <v/>
      </c>
      <c r="X2953" s="11"/>
    </row>
    <row r="2954" spans="1:24" x14ac:dyDescent="0.25">
      <c r="A2954" s="6" t="str">
        <f ca="1">no.</f>
        <v/>
      </c>
      <c r="E2954" s="4" t="str">
        <f ca="1">position</f>
        <v/>
      </c>
      <c r="I2954" s="318"/>
      <c r="L2954" s="4"/>
      <c r="N2954" s="6"/>
      <c r="P2954" s="20"/>
      <c r="Q2954" s="5" t="str">
        <f ca="1">score</f>
        <v/>
      </c>
      <c r="R2954" s="7" t="str">
        <f ca="1">rescore_pd</f>
        <v/>
      </c>
      <c r="S2954" s="310" t="str">
        <f ca="1">price</f>
        <v/>
      </c>
      <c r="U2954" s="4"/>
      <c r="V2954" s="4"/>
      <c r="W2954" s="215" t="str">
        <f ca="1">comm_pd</f>
        <v/>
      </c>
      <c r="X2954" s="11"/>
    </row>
    <row r="2955" spans="1:24" x14ac:dyDescent="0.25">
      <c r="A2955" s="6" t="str">
        <f ca="1">no.</f>
        <v/>
      </c>
      <c r="E2955" s="4" t="str">
        <f ca="1">position</f>
        <v/>
      </c>
      <c r="I2955" s="318"/>
      <c r="L2955" s="4"/>
      <c r="N2955" s="6"/>
      <c r="P2955" s="20"/>
      <c r="Q2955" s="5" t="str">
        <f ca="1">score</f>
        <v/>
      </c>
      <c r="R2955" s="7" t="str">
        <f ca="1">rescore_pd</f>
        <v/>
      </c>
      <c r="S2955" s="310" t="str">
        <f ca="1">price</f>
        <v/>
      </c>
      <c r="U2955" s="4"/>
      <c r="V2955" s="4"/>
      <c r="W2955" s="215" t="str">
        <f ca="1">comm_pd</f>
        <v/>
      </c>
      <c r="X2955" s="11"/>
    </row>
    <row r="2956" spans="1:24" x14ac:dyDescent="0.25">
      <c r="A2956" s="6" t="str">
        <f ca="1">no.</f>
        <v/>
      </c>
      <c r="E2956" s="4" t="str">
        <f ca="1">position</f>
        <v/>
      </c>
      <c r="I2956" s="318"/>
      <c r="L2956" s="4"/>
      <c r="N2956" s="6"/>
      <c r="P2956" s="20"/>
      <c r="Q2956" s="5" t="str">
        <f ca="1">score</f>
        <v/>
      </c>
      <c r="R2956" s="7" t="str">
        <f ca="1">rescore_pd</f>
        <v/>
      </c>
      <c r="S2956" s="310" t="str">
        <f ca="1">price</f>
        <v/>
      </c>
      <c r="U2956" s="4"/>
      <c r="V2956" s="4"/>
      <c r="W2956" s="215" t="str">
        <f ca="1">comm_pd</f>
        <v/>
      </c>
      <c r="X2956" s="11"/>
    </row>
    <row r="2957" spans="1:24" x14ac:dyDescent="0.25">
      <c r="A2957" s="6" t="str">
        <f ca="1">no.</f>
        <v/>
      </c>
      <c r="E2957" s="4" t="str">
        <f ca="1">position</f>
        <v/>
      </c>
      <c r="I2957" s="318"/>
      <c r="L2957" s="4"/>
      <c r="N2957" s="6"/>
      <c r="P2957" s="20"/>
      <c r="Q2957" s="5" t="str">
        <f ca="1">score</f>
        <v/>
      </c>
      <c r="R2957" s="7" t="str">
        <f ca="1">rescore_pd</f>
        <v/>
      </c>
      <c r="S2957" s="310" t="str">
        <f ca="1">price</f>
        <v/>
      </c>
      <c r="U2957" s="4"/>
      <c r="V2957" s="4"/>
      <c r="W2957" s="215" t="str">
        <f ca="1">comm_pd</f>
        <v/>
      </c>
      <c r="X2957" s="11"/>
    </row>
    <row r="2958" spans="1:24" x14ac:dyDescent="0.25">
      <c r="A2958" s="6" t="str">
        <f ca="1">no.</f>
        <v/>
      </c>
      <c r="E2958" s="4" t="str">
        <f ca="1">position</f>
        <v/>
      </c>
      <c r="I2958" s="318"/>
      <c r="L2958" s="4"/>
      <c r="N2958" s="6"/>
      <c r="P2958" s="20"/>
      <c r="Q2958" s="5" t="str">
        <f ca="1">score</f>
        <v/>
      </c>
      <c r="R2958" s="7" t="str">
        <f ca="1">rescore_pd</f>
        <v/>
      </c>
      <c r="S2958" s="310" t="str">
        <f ca="1">price</f>
        <v/>
      </c>
      <c r="U2958" s="4"/>
      <c r="V2958" s="4"/>
      <c r="W2958" s="215" t="str">
        <f ca="1">comm_pd</f>
        <v/>
      </c>
      <c r="X2958" s="11"/>
    </row>
    <row r="2959" spans="1:24" x14ac:dyDescent="0.25">
      <c r="A2959" s="6" t="str">
        <f ca="1">no.</f>
        <v/>
      </c>
      <c r="E2959" s="4" t="str">
        <f ca="1">position</f>
        <v/>
      </c>
      <c r="I2959" s="318"/>
      <c r="L2959" s="4"/>
      <c r="N2959" s="6"/>
      <c r="P2959" s="20"/>
      <c r="Q2959" s="5" t="str">
        <f ca="1">score</f>
        <v/>
      </c>
      <c r="R2959" s="7" t="str">
        <f ca="1">rescore_pd</f>
        <v/>
      </c>
      <c r="S2959" s="310" t="str">
        <f ca="1">price</f>
        <v/>
      </c>
      <c r="U2959" s="4"/>
      <c r="V2959" s="4"/>
      <c r="W2959" s="215" t="str">
        <f ca="1">comm_pd</f>
        <v/>
      </c>
      <c r="X2959" s="11"/>
    </row>
    <row r="2960" spans="1:24" x14ac:dyDescent="0.25">
      <c r="A2960" s="6" t="str">
        <f ca="1">no.</f>
        <v/>
      </c>
      <c r="E2960" s="4" t="str">
        <f ca="1">position</f>
        <v/>
      </c>
      <c r="I2960" s="318"/>
      <c r="L2960" s="4"/>
      <c r="N2960" s="6"/>
      <c r="P2960" s="20"/>
      <c r="Q2960" s="5" t="str">
        <f ca="1">score</f>
        <v/>
      </c>
      <c r="R2960" s="7" t="str">
        <f ca="1">rescore_pd</f>
        <v/>
      </c>
      <c r="S2960" s="310" t="str">
        <f ca="1">price</f>
        <v/>
      </c>
      <c r="U2960" s="4"/>
      <c r="V2960" s="4"/>
      <c r="W2960" s="215" t="str">
        <f ca="1">comm_pd</f>
        <v/>
      </c>
      <c r="X2960" s="11"/>
    </row>
    <row r="2961" spans="1:24" x14ac:dyDescent="0.25">
      <c r="A2961" s="6" t="str">
        <f ca="1">no.</f>
        <v/>
      </c>
      <c r="E2961" s="4" t="str">
        <f ca="1">position</f>
        <v/>
      </c>
      <c r="I2961" s="318"/>
      <c r="L2961" s="4"/>
      <c r="N2961" s="6"/>
      <c r="P2961" s="20"/>
      <c r="Q2961" s="5" t="str">
        <f ca="1">score</f>
        <v/>
      </c>
      <c r="R2961" s="7" t="str">
        <f ca="1">rescore_pd</f>
        <v/>
      </c>
      <c r="S2961" s="310" t="str">
        <f ca="1">price</f>
        <v/>
      </c>
      <c r="U2961" s="4"/>
      <c r="V2961" s="4"/>
      <c r="W2961" s="215" t="str">
        <f ca="1">comm_pd</f>
        <v/>
      </c>
      <c r="X2961" s="11"/>
    </row>
    <row r="2962" spans="1:24" x14ac:dyDescent="0.25">
      <c r="A2962" s="6" t="str">
        <f ca="1">no.</f>
        <v/>
      </c>
      <c r="E2962" s="4" t="str">
        <f ca="1">position</f>
        <v/>
      </c>
      <c r="I2962" s="318"/>
      <c r="L2962" s="4"/>
      <c r="N2962" s="6"/>
      <c r="P2962" s="20"/>
      <c r="Q2962" s="5" t="str">
        <f ca="1">score</f>
        <v/>
      </c>
      <c r="R2962" s="7" t="str">
        <f ca="1">rescore_pd</f>
        <v/>
      </c>
      <c r="S2962" s="310" t="str">
        <f ca="1">price</f>
        <v/>
      </c>
      <c r="U2962" s="4"/>
      <c r="V2962" s="4"/>
      <c r="W2962" s="215" t="str">
        <f ca="1">comm_pd</f>
        <v/>
      </c>
      <c r="X2962" s="11"/>
    </row>
    <row r="2963" spans="1:24" x14ac:dyDescent="0.25">
      <c r="A2963" s="6" t="str">
        <f ca="1">no.</f>
        <v/>
      </c>
      <c r="E2963" s="4" t="str">
        <f ca="1">position</f>
        <v/>
      </c>
      <c r="I2963" s="318"/>
      <c r="L2963" s="4"/>
      <c r="N2963" s="6"/>
      <c r="P2963" s="20"/>
      <c r="Q2963" s="5" t="str">
        <f ca="1">score</f>
        <v/>
      </c>
      <c r="R2963" s="7" t="str">
        <f ca="1">rescore_pd</f>
        <v/>
      </c>
      <c r="S2963" s="310" t="str">
        <f ca="1">price</f>
        <v/>
      </c>
      <c r="U2963" s="4"/>
      <c r="V2963" s="4"/>
      <c r="W2963" s="215" t="str">
        <f ca="1">comm_pd</f>
        <v/>
      </c>
      <c r="X2963" s="11"/>
    </row>
    <row r="2964" spans="1:24" x14ac:dyDescent="0.25">
      <c r="A2964" s="6" t="str">
        <f ca="1">no.</f>
        <v/>
      </c>
      <c r="E2964" s="4" t="str">
        <f ca="1">position</f>
        <v/>
      </c>
      <c r="I2964" s="318"/>
      <c r="L2964" s="4"/>
      <c r="N2964" s="6"/>
      <c r="P2964" s="20"/>
      <c r="Q2964" s="5" t="str">
        <f ca="1">score</f>
        <v/>
      </c>
      <c r="R2964" s="7" t="str">
        <f ca="1">rescore_pd</f>
        <v/>
      </c>
      <c r="S2964" s="310" t="str">
        <f ca="1">price</f>
        <v/>
      </c>
      <c r="U2964" s="4"/>
      <c r="V2964" s="4"/>
      <c r="W2964" s="215" t="str">
        <f ca="1">comm_pd</f>
        <v/>
      </c>
      <c r="X2964" s="11"/>
    </row>
    <row r="2965" spans="1:24" x14ac:dyDescent="0.25">
      <c r="A2965" s="6" t="str">
        <f ca="1">no.</f>
        <v/>
      </c>
      <c r="E2965" s="4" t="str">
        <f ca="1">position</f>
        <v/>
      </c>
      <c r="I2965" s="318"/>
      <c r="L2965" s="4"/>
      <c r="N2965" s="6"/>
      <c r="P2965" s="20"/>
      <c r="Q2965" s="5" t="str">
        <f ca="1">score</f>
        <v/>
      </c>
      <c r="R2965" s="7" t="str">
        <f ca="1">rescore_pd</f>
        <v/>
      </c>
      <c r="S2965" s="310" t="str">
        <f ca="1">price</f>
        <v/>
      </c>
      <c r="U2965" s="4"/>
      <c r="V2965" s="4"/>
      <c r="W2965" s="215" t="str">
        <f ca="1">comm_pd</f>
        <v/>
      </c>
      <c r="X2965" s="11"/>
    </row>
    <row r="2966" spans="1:24" x14ac:dyDescent="0.25">
      <c r="A2966" s="6" t="str">
        <f ca="1">no.</f>
        <v/>
      </c>
      <c r="E2966" s="4" t="str">
        <f ca="1">position</f>
        <v/>
      </c>
      <c r="I2966" s="318"/>
      <c r="L2966" s="4"/>
      <c r="N2966" s="6"/>
      <c r="P2966" s="20"/>
      <c r="Q2966" s="5" t="str">
        <f ca="1">score</f>
        <v/>
      </c>
      <c r="R2966" s="7" t="str">
        <f ca="1">rescore_pd</f>
        <v/>
      </c>
      <c r="S2966" s="310" t="str">
        <f ca="1">price</f>
        <v/>
      </c>
      <c r="U2966" s="4"/>
      <c r="V2966" s="4"/>
      <c r="W2966" s="215" t="str">
        <f ca="1">comm_pd</f>
        <v/>
      </c>
      <c r="X2966" s="11"/>
    </row>
    <row r="2967" spans="1:24" x14ac:dyDescent="0.25">
      <c r="A2967" s="6" t="str">
        <f ca="1">no.</f>
        <v/>
      </c>
      <c r="E2967" s="4" t="str">
        <f ca="1">position</f>
        <v/>
      </c>
      <c r="I2967" s="318"/>
      <c r="L2967" s="4"/>
      <c r="N2967" s="6"/>
      <c r="P2967" s="20"/>
      <c r="Q2967" s="5" t="str">
        <f ca="1">score</f>
        <v/>
      </c>
      <c r="R2967" s="7" t="str">
        <f ca="1">rescore_pd</f>
        <v/>
      </c>
      <c r="S2967" s="310" t="str">
        <f ca="1">price</f>
        <v/>
      </c>
      <c r="U2967" s="4"/>
      <c r="V2967" s="4"/>
      <c r="W2967" s="215" t="str">
        <f ca="1">comm_pd</f>
        <v/>
      </c>
      <c r="X2967" s="11"/>
    </row>
    <row r="2968" spans="1:24" x14ac:dyDescent="0.25">
      <c r="A2968" s="6" t="str">
        <f ca="1">no.</f>
        <v/>
      </c>
      <c r="E2968" s="4" t="str">
        <f ca="1">position</f>
        <v/>
      </c>
      <c r="I2968" s="318"/>
      <c r="L2968" s="4"/>
      <c r="N2968" s="6"/>
      <c r="P2968" s="20"/>
      <c r="Q2968" s="5" t="str">
        <f ca="1">score</f>
        <v/>
      </c>
      <c r="R2968" s="7" t="str">
        <f ca="1">rescore_pd</f>
        <v/>
      </c>
      <c r="S2968" s="310" t="str">
        <f ca="1">price</f>
        <v/>
      </c>
      <c r="U2968" s="4"/>
      <c r="V2968" s="4"/>
      <c r="W2968" s="215" t="str">
        <f ca="1">comm_pd</f>
        <v/>
      </c>
      <c r="X2968" s="11"/>
    </row>
    <row r="2969" spans="1:24" x14ac:dyDescent="0.25">
      <c r="A2969" s="6" t="str">
        <f ca="1">no.</f>
        <v/>
      </c>
      <c r="E2969" s="4" t="str">
        <f ca="1">position</f>
        <v/>
      </c>
      <c r="I2969" s="318"/>
      <c r="L2969" s="4"/>
      <c r="N2969" s="6"/>
      <c r="P2969" s="20"/>
      <c r="Q2969" s="5" t="str">
        <f ca="1">score</f>
        <v/>
      </c>
      <c r="R2969" s="7" t="str">
        <f ca="1">rescore_pd</f>
        <v/>
      </c>
      <c r="S2969" s="310" t="str">
        <f ca="1">price</f>
        <v/>
      </c>
      <c r="U2969" s="4"/>
      <c r="V2969" s="4"/>
      <c r="W2969" s="215" t="str">
        <f ca="1">comm_pd</f>
        <v/>
      </c>
      <c r="X2969" s="11"/>
    </row>
    <row r="2970" spans="1:24" x14ac:dyDescent="0.25">
      <c r="A2970" s="6" t="str">
        <f ca="1">no.</f>
        <v/>
      </c>
      <c r="E2970" s="4" t="str">
        <f ca="1">position</f>
        <v/>
      </c>
      <c r="I2970" s="318"/>
      <c r="L2970" s="4"/>
      <c r="N2970" s="6"/>
      <c r="P2970" s="20"/>
      <c r="Q2970" s="5" t="str">
        <f ca="1">score</f>
        <v/>
      </c>
      <c r="R2970" s="7" t="str">
        <f ca="1">rescore_pd</f>
        <v/>
      </c>
      <c r="S2970" s="310" t="str">
        <f ca="1">price</f>
        <v/>
      </c>
      <c r="U2970" s="4"/>
      <c r="V2970" s="4"/>
      <c r="W2970" s="215" t="str">
        <f ca="1">comm_pd</f>
        <v/>
      </c>
      <c r="X2970" s="11"/>
    </row>
    <row r="2971" spans="1:24" x14ac:dyDescent="0.25">
      <c r="A2971" s="6" t="str">
        <f ca="1">no.</f>
        <v/>
      </c>
      <c r="E2971" s="4" t="str">
        <f ca="1">position</f>
        <v/>
      </c>
      <c r="I2971" s="318"/>
      <c r="L2971" s="4"/>
      <c r="N2971" s="6"/>
      <c r="P2971" s="20"/>
      <c r="Q2971" s="5" t="str">
        <f ca="1">score</f>
        <v/>
      </c>
      <c r="R2971" s="7" t="str">
        <f ca="1">rescore_pd</f>
        <v/>
      </c>
      <c r="S2971" s="310" t="str">
        <f ca="1">price</f>
        <v/>
      </c>
      <c r="U2971" s="4"/>
      <c r="V2971" s="4"/>
      <c r="W2971" s="215" t="str">
        <f ca="1">comm_pd</f>
        <v/>
      </c>
      <c r="X2971" s="11"/>
    </row>
    <row r="2972" spans="1:24" x14ac:dyDescent="0.25">
      <c r="A2972" s="6" t="str">
        <f ca="1">no.</f>
        <v/>
      </c>
      <c r="E2972" s="4" t="str">
        <f ca="1">position</f>
        <v/>
      </c>
      <c r="I2972" s="318"/>
      <c r="L2972" s="4"/>
      <c r="N2972" s="6"/>
      <c r="P2972" s="20"/>
      <c r="Q2972" s="5" t="str">
        <f ca="1">score</f>
        <v/>
      </c>
      <c r="R2972" s="7" t="str">
        <f ca="1">rescore_pd</f>
        <v/>
      </c>
      <c r="S2972" s="310" t="str">
        <f ca="1">price</f>
        <v/>
      </c>
      <c r="U2972" s="4"/>
      <c r="V2972" s="4"/>
      <c r="W2972" s="215" t="str">
        <f ca="1">comm_pd</f>
        <v/>
      </c>
      <c r="X2972" s="11"/>
    </row>
    <row r="2973" spans="1:24" x14ac:dyDescent="0.25">
      <c r="A2973" s="6" t="str">
        <f ca="1">no.</f>
        <v/>
      </c>
      <c r="E2973" s="4" t="str">
        <f ca="1">position</f>
        <v/>
      </c>
      <c r="I2973" s="318"/>
      <c r="L2973" s="4"/>
      <c r="N2973" s="6"/>
      <c r="P2973" s="20"/>
      <c r="Q2973" s="5" t="str">
        <f ca="1">score</f>
        <v/>
      </c>
      <c r="R2973" s="7" t="str">
        <f ca="1">rescore_pd</f>
        <v/>
      </c>
      <c r="S2973" s="310" t="str">
        <f ca="1">price</f>
        <v/>
      </c>
      <c r="U2973" s="4"/>
      <c r="V2973" s="4"/>
      <c r="W2973" s="215" t="str">
        <f ca="1">comm_pd</f>
        <v/>
      </c>
      <c r="X2973" s="11"/>
    </row>
    <row r="2974" spans="1:24" x14ac:dyDescent="0.25">
      <c r="A2974" s="6" t="str">
        <f ca="1">no.</f>
        <v/>
      </c>
      <c r="E2974" s="4" t="str">
        <f ca="1">position</f>
        <v/>
      </c>
      <c r="I2974" s="318"/>
      <c r="L2974" s="4"/>
      <c r="N2974" s="6"/>
      <c r="P2974" s="20"/>
      <c r="Q2974" s="5" t="str">
        <f ca="1">score</f>
        <v/>
      </c>
      <c r="R2974" s="7" t="str">
        <f ca="1">rescore_pd</f>
        <v/>
      </c>
      <c r="S2974" s="310" t="str">
        <f ca="1">price</f>
        <v/>
      </c>
      <c r="U2974" s="4"/>
      <c r="V2974" s="4"/>
      <c r="W2974" s="215" t="str">
        <f ca="1">comm_pd</f>
        <v/>
      </c>
      <c r="X2974" s="11"/>
    </row>
    <row r="2975" spans="1:24" x14ac:dyDescent="0.25">
      <c r="A2975" s="6" t="str">
        <f ca="1">no.</f>
        <v/>
      </c>
      <c r="E2975" s="4" t="str">
        <f ca="1">position</f>
        <v/>
      </c>
      <c r="I2975" s="318"/>
      <c r="L2975" s="4"/>
      <c r="N2975" s="6"/>
      <c r="P2975" s="20"/>
      <c r="Q2975" s="5" t="str">
        <f ca="1">score</f>
        <v/>
      </c>
      <c r="R2975" s="7" t="str">
        <f ca="1">rescore_pd</f>
        <v/>
      </c>
      <c r="S2975" s="310" t="str">
        <f ca="1">price</f>
        <v/>
      </c>
      <c r="U2975" s="4"/>
      <c r="V2975" s="4"/>
      <c r="W2975" s="215" t="str">
        <f ca="1">comm_pd</f>
        <v/>
      </c>
      <c r="X2975" s="11"/>
    </row>
    <row r="2976" spans="1:24" x14ac:dyDescent="0.25">
      <c r="A2976" s="6" t="str">
        <f ca="1">no.</f>
        <v/>
      </c>
      <c r="E2976" s="4" t="str">
        <f ca="1">position</f>
        <v/>
      </c>
      <c r="I2976" s="318"/>
      <c r="L2976" s="4"/>
      <c r="N2976" s="6"/>
      <c r="P2976" s="20"/>
      <c r="Q2976" s="5" t="str">
        <f ca="1">score</f>
        <v/>
      </c>
      <c r="R2976" s="7" t="str">
        <f ca="1">rescore_pd</f>
        <v/>
      </c>
      <c r="S2976" s="310" t="str">
        <f ca="1">price</f>
        <v/>
      </c>
      <c r="U2976" s="4"/>
      <c r="V2976" s="4"/>
      <c r="W2976" s="215" t="str">
        <f ca="1">comm_pd</f>
        <v/>
      </c>
      <c r="X2976" s="11"/>
    </row>
    <row r="2977" spans="1:24" x14ac:dyDescent="0.25">
      <c r="A2977" s="6" t="str">
        <f ca="1">no.</f>
        <v/>
      </c>
      <c r="E2977" s="4" t="str">
        <f ca="1">position</f>
        <v/>
      </c>
      <c r="I2977" s="318"/>
      <c r="L2977" s="4"/>
      <c r="N2977" s="6"/>
      <c r="P2977" s="20"/>
      <c r="Q2977" s="5" t="str">
        <f ca="1">score</f>
        <v/>
      </c>
      <c r="R2977" s="7" t="str">
        <f ca="1">rescore_pd</f>
        <v/>
      </c>
      <c r="S2977" s="310" t="str">
        <f ca="1">price</f>
        <v/>
      </c>
      <c r="U2977" s="4"/>
      <c r="V2977" s="4"/>
      <c r="W2977" s="215" t="str">
        <f ca="1">comm_pd</f>
        <v/>
      </c>
      <c r="X2977" s="11"/>
    </row>
    <row r="2978" spans="1:24" x14ac:dyDescent="0.25">
      <c r="A2978" s="6" t="str">
        <f ca="1">no.</f>
        <v/>
      </c>
      <c r="E2978" s="4" t="str">
        <f ca="1">position</f>
        <v/>
      </c>
      <c r="I2978" s="318"/>
      <c r="L2978" s="4"/>
      <c r="N2978" s="6"/>
      <c r="P2978" s="20"/>
      <c r="Q2978" s="5" t="str">
        <f ca="1">score</f>
        <v/>
      </c>
      <c r="R2978" s="7" t="str">
        <f ca="1">rescore_pd</f>
        <v/>
      </c>
      <c r="S2978" s="310" t="str">
        <f ca="1">price</f>
        <v/>
      </c>
      <c r="U2978" s="4"/>
      <c r="V2978" s="4"/>
      <c r="W2978" s="215" t="str">
        <f ca="1">comm_pd</f>
        <v/>
      </c>
      <c r="X2978" s="11"/>
    </row>
    <row r="2979" spans="1:24" x14ac:dyDescent="0.25">
      <c r="A2979" s="6" t="str">
        <f ca="1">no.</f>
        <v/>
      </c>
      <c r="E2979" s="4" t="str">
        <f ca="1">position</f>
        <v/>
      </c>
      <c r="I2979" s="318"/>
      <c r="L2979" s="4"/>
      <c r="N2979" s="6"/>
      <c r="P2979" s="20"/>
      <c r="Q2979" s="5" t="str">
        <f ca="1">score</f>
        <v/>
      </c>
      <c r="R2979" s="7" t="str">
        <f ca="1">rescore_pd</f>
        <v/>
      </c>
      <c r="S2979" s="310" t="str">
        <f ca="1">price</f>
        <v/>
      </c>
      <c r="U2979" s="4"/>
      <c r="V2979" s="4"/>
      <c r="W2979" s="215" t="str">
        <f ca="1">comm_pd</f>
        <v/>
      </c>
      <c r="X2979" s="11"/>
    </row>
    <row r="2980" spans="1:24" x14ac:dyDescent="0.25">
      <c r="A2980" s="6" t="str">
        <f ca="1">no.</f>
        <v/>
      </c>
      <c r="E2980" s="4" t="str">
        <f ca="1">position</f>
        <v/>
      </c>
      <c r="I2980" s="318"/>
      <c r="L2980" s="4"/>
      <c r="N2980" s="6"/>
      <c r="P2980" s="20"/>
      <c r="Q2980" s="5" t="str">
        <f ca="1">score</f>
        <v/>
      </c>
      <c r="R2980" s="7" t="str">
        <f ca="1">rescore_pd</f>
        <v/>
      </c>
      <c r="S2980" s="310" t="str">
        <f ca="1">price</f>
        <v/>
      </c>
      <c r="U2980" s="4"/>
      <c r="V2980" s="4"/>
      <c r="W2980" s="215" t="str">
        <f ca="1">comm_pd</f>
        <v/>
      </c>
      <c r="X2980" s="11"/>
    </row>
    <row r="2981" spans="1:24" x14ac:dyDescent="0.25">
      <c r="A2981" s="6" t="str">
        <f ca="1">no.</f>
        <v/>
      </c>
      <c r="E2981" s="4" t="str">
        <f ca="1">position</f>
        <v/>
      </c>
      <c r="I2981" s="318"/>
      <c r="L2981" s="4"/>
      <c r="N2981" s="6"/>
      <c r="P2981" s="20"/>
      <c r="Q2981" s="5" t="str">
        <f ca="1">score</f>
        <v/>
      </c>
      <c r="R2981" s="7" t="str">
        <f ca="1">rescore_pd</f>
        <v/>
      </c>
      <c r="S2981" s="310" t="str">
        <f ca="1">price</f>
        <v/>
      </c>
      <c r="U2981" s="4"/>
      <c r="V2981" s="4"/>
      <c r="W2981" s="215" t="str">
        <f ca="1">comm_pd</f>
        <v/>
      </c>
      <c r="X2981" s="11"/>
    </row>
    <row r="2982" spans="1:24" x14ac:dyDescent="0.25">
      <c r="A2982" s="6" t="str">
        <f ca="1">no.</f>
        <v/>
      </c>
      <c r="E2982" s="4" t="str">
        <f ca="1">position</f>
        <v/>
      </c>
      <c r="I2982" s="318"/>
      <c r="L2982" s="4"/>
      <c r="N2982" s="6"/>
      <c r="P2982" s="20"/>
      <c r="Q2982" s="5" t="str">
        <f ca="1">score</f>
        <v/>
      </c>
      <c r="R2982" s="7" t="str">
        <f ca="1">rescore_pd</f>
        <v/>
      </c>
      <c r="S2982" s="310" t="str">
        <f ca="1">price</f>
        <v/>
      </c>
      <c r="U2982" s="4"/>
      <c r="V2982" s="4"/>
      <c r="W2982" s="215" t="str">
        <f ca="1">comm_pd</f>
        <v/>
      </c>
      <c r="X2982" s="11"/>
    </row>
    <row r="2983" spans="1:24" x14ac:dyDescent="0.25">
      <c r="A2983" s="6" t="str">
        <f ca="1">no.</f>
        <v/>
      </c>
      <c r="E2983" s="4" t="str">
        <f ca="1">position</f>
        <v/>
      </c>
      <c r="I2983" s="318"/>
      <c r="L2983" s="4"/>
      <c r="N2983" s="6"/>
      <c r="P2983" s="20"/>
      <c r="Q2983" s="5" t="str">
        <f ca="1">score</f>
        <v/>
      </c>
      <c r="R2983" s="7" t="str">
        <f ca="1">rescore_pd</f>
        <v/>
      </c>
      <c r="S2983" s="310" t="str">
        <f ca="1">price</f>
        <v/>
      </c>
      <c r="U2983" s="4"/>
      <c r="V2983" s="4"/>
      <c r="W2983" s="215" t="str">
        <f ca="1">comm_pd</f>
        <v/>
      </c>
      <c r="X2983" s="11"/>
    </row>
    <row r="2984" spans="1:24" x14ac:dyDescent="0.25">
      <c r="A2984" s="6" t="str">
        <f ca="1">no.</f>
        <v/>
      </c>
      <c r="E2984" s="4" t="str">
        <f ca="1">position</f>
        <v/>
      </c>
      <c r="I2984" s="318"/>
      <c r="L2984" s="4"/>
      <c r="N2984" s="6"/>
      <c r="P2984" s="20"/>
      <c r="Q2984" s="5" t="str">
        <f ca="1">score</f>
        <v/>
      </c>
      <c r="R2984" s="7" t="str">
        <f ca="1">rescore_pd</f>
        <v/>
      </c>
      <c r="S2984" s="310" t="str">
        <f ca="1">price</f>
        <v/>
      </c>
      <c r="U2984" s="4"/>
      <c r="V2984" s="4"/>
      <c r="W2984" s="215" t="str">
        <f ca="1">comm_pd</f>
        <v/>
      </c>
      <c r="X2984" s="11"/>
    </row>
    <row r="2985" spans="1:24" x14ac:dyDescent="0.25">
      <c r="A2985" s="6" t="str">
        <f ca="1">no.</f>
        <v/>
      </c>
      <c r="E2985" s="4" t="str">
        <f ca="1">position</f>
        <v/>
      </c>
      <c r="I2985" s="318"/>
      <c r="L2985" s="4"/>
      <c r="N2985" s="6"/>
      <c r="P2985" s="20"/>
      <c r="Q2985" s="5" t="str">
        <f ca="1">score</f>
        <v/>
      </c>
      <c r="R2985" s="7" t="str">
        <f ca="1">rescore_pd</f>
        <v/>
      </c>
      <c r="S2985" s="310" t="str">
        <f ca="1">price</f>
        <v/>
      </c>
      <c r="U2985" s="4"/>
      <c r="V2985" s="4"/>
      <c r="W2985" s="215" t="str">
        <f ca="1">comm_pd</f>
        <v/>
      </c>
      <c r="X2985" s="11"/>
    </row>
    <row r="2986" spans="1:24" x14ac:dyDescent="0.25">
      <c r="A2986" s="6" t="str">
        <f ca="1">no.</f>
        <v/>
      </c>
      <c r="E2986" s="4" t="str">
        <f ca="1">position</f>
        <v/>
      </c>
      <c r="I2986" s="318"/>
      <c r="L2986" s="4"/>
      <c r="N2986" s="6"/>
      <c r="P2986" s="20"/>
      <c r="Q2986" s="5" t="str">
        <f ca="1">score</f>
        <v/>
      </c>
      <c r="R2986" s="7" t="str">
        <f ca="1">rescore_pd</f>
        <v/>
      </c>
      <c r="S2986" s="310" t="str">
        <f ca="1">price</f>
        <v/>
      </c>
      <c r="U2986" s="4"/>
      <c r="V2986" s="4"/>
      <c r="W2986" s="215" t="str">
        <f ca="1">comm_pd</f>
        <v/>
      </c>
      <c r="X2986" s="11"/>
    </row>
    <row r="2987" spans="1:24" x14ac:dyDescent="0.25">
      <c r="A2987" s="6" t="str">
        <f ca="1">no.</f>
        <v/>
      </c>
      <c r="E2987" s="4" t="str">
        <f ca="1">position</f>
        <v/>
      </c>
      <c r="I2987" s="318"/>
      <c r="L2987" s="4"/>
      <c r="N2987" s="6"/>
      <c r="P2987" s="20"/>
      <c r="Q2987" s="5" t="str">
        <f ca="1">score</f>
        <v/>
      </c>
      <c r="R2987" s="7" t="str">
        <f ca="1">rescore_pd</f>
        <v/>
      </c>
      <c r="S2987" s="310" t="str">
        <f ca="1">price</f>
        <v/>
      </c>
      <c r="U2987" s="4"/>
      <c r="V2987" s="4"/>
      <c r="W2987" s="215" t="str">
        <f ca="1">comm_pd</f>
        <v/>
      </c>
      <c r="X2987" s="11"/>
    </row>
    <row r="2988" spans="1:24" x14ac:dyDescent="0.25">
      <c r="A2988" s="6" t="str">
        <f ca="1">no.</f>
        <v/>
      </c>
      <c r="E2988" s="4" t="str">
        <f ca="1">position</f>
        <v/>
      </c>
      <c r="I2988" s="318"/>
      <c r="L2988" s="4"/>
      <c r="N2988" s="6"/>
      <c r="P2988" s="20"/>
      <c r="Q2988" s="5" t="str">
        <f ca="1">score</f>
        <v/>
      </c>
      <c r="R2988" s="7" t="str">
        <f ca="1">rescore_pd</f>
        <v/>
      </c>
      <c r="S2988" s="310" t="str">
        <f ca="1">price</f>
        <v/>
      </c>
      <c r="U2988" s="4"/>
      <c r="V2988" s="4"/>
      <c r="W2988" s="215" t="str">
        <f ca="1">comm_pd</f>
        <v/>
      </c>
      <c r="X2988" s="11"/>
    </row>
    <row r="2989" spans="1:24" x14ac:dyDescent="0.25">
      <c r="A2989" s="6" t="str">
        <f ca="1">no.</f>
        <v/>
      </c>
      <c r="E2989" s="4" t="str">
        <f ca="1">position</f>
        <v/>
      </c>
      <c r="I2989" s="318"/>
      <c r="L2989" s="4"/>
      <c r="N2989" s="6"/>
      <c r="P2989" s="20"/>
      <c r="Q2989" s="5" t="str">
        <f ca="1">score</f>
        <v/>
      </c>
      <c r="R2989" s="7" t="str">
        <f ca="1">rescore_pd</f>
        <v/>
      </c>
      <c r="S2989" s="310" t="str">
        <f ca="1">price</f>
        <v/>
      </c>
      <c r="U2989" s="4"/>
      <c r="V2989" s="4"/>
      <c r="W2989" s="215" t="str">
        <f ca="1">comm_pd</f>
        <v/>
      </c>
      <c r="X2989" s="11"/>
    </row>
    <row r="2990" spans="1:24" x14ac:dyDescent="0.25">
      <c r="A2990" s="6" t="str">
        <f ca="1">no.</f>
        <v/>
      </c>
      <c r="E2990" s="4" t="str">
        <f ca="1">position</f>
        <v/>
      </c>
      <c r="I2990" s="318"/>
      <c r="L2990" s="4"/>
      <c r="N2990" s="6"/>
      <c r="P2990" s="20"/>
      <c r="Q2990" s="5" t="str">
        <f ca="1">score</f>
        <v/>
      </c>
      <c r="R2990" s="7" t="str">
        <f ca="1">rescore_pd</f>
        <v/>
      </c>
      <c r="S2990" s="310" t="str">
        <f ca="1">price</f>
        <v/>
      </c>
      <c r="U2990" s="4"/>
      <c r="V2990" s="4"/>
      <c r="W2990" s="215" t="str">
        <f ca="1">comm_pd</f>
        <v/>
      </c>
      <c r="X2990" s="11"/>
    </row>
    <row r="2991" spans="1:24" x14ac:dyDescent="0.25">
      <c r="A2991" s="6" t="str">
        <f ca="1">no.</f>
        <v/>
      </c>
      <c r="E2991" s="4" t="str">
        <f ca="1">position</f>
        <v/>
      </c>
      <c r="I2991" s="318"/>
      <c r="L2991" s="4"/>
      <c r="N2991" s="6"/>
      <c r="P2991" s="20"/>
      <c r="Q2991" s="5" t="str">
        <f ca="1">score</f>
        <v/>
      </c>
      <c r="R2991" s="7" t="str">
        <f ca="1">rescore_pd</f>
        <v/>
      </c>
      <c r="S2991" s="310" t="str">
        <f ca="1">price</f>
        <v/>
      </c>
      <c r="U2991" s="4"/>
      <c r="V2991" s="4"/>
      <c r="W2991" s="215" t="str">
        <f ca="1">comm_pd</f>
        <v/>
      </c>
      <c r="X2991" s="11"/>
    </row>
    <row r="2992" spans="1:24" x14ac:dyDescent="0.25">
      <c r="A2992" s="6" t="str">
        <f ca="1">no.</f>
        <v/>
      </c>
      <c r="E2992" s="4" t="str">
        <f ca="1">position</f>
        <v/>
      </c>
      <c r="I2992" s="318"/>
      <c r="L2992" s="4"/>
      <c r="N2992" s="6"/>
      <c r="P2992" s="20"/>
      <c r="Q2992" s="5" t="str">
        <f ca="1">score</f>
        <v/>
      </c>
      <c r="R2992" s="7" t="str">
        <f ca="1">rescore_pd</f>
        <v/>
      </c>
      <c r="S2992" s="310" t="str">
        <f ca="1">price</f>
        <v/>
      </c>
      <c r="U2992" s="4"/>
      <c r="V2992" s="4"/>
      <c r="W2992" s="215" t="str">
        <f ca="1">comm_pd</f>
        <v/>
      </c>
      <c r="X2992" s="11"/>
    </row>
    <row r="2993" spans="1:24" x14ac:dyDescent="0.25">
      <c r="A2993" s="6" t="str">
        <f ca="1">no.</f>
        <v/>
      </c>
      <c r="E2993" s="4" t="str">
        <f ca="1">position</f>
        <v/>
      </c>
      <c r="I2993" s="318"/>
      <c r="L2993" s="4"/>
      <c r="N2993" s="6"/>
      <c r="P2993" s="20"/>
      <c r="Q2993" s="5" t="str">
        <f ca="1">score</f>
        <v/>
      </c>
      <c r="R2993" s="7" t="str">
        <f ca="1">rescore_pd</f>
        <v/>
      </c>
      <c r="S2993" s="310" t="str">
        <f ca="1">price</f>
        <v/>
      </c>
      <c r="U2993" s="4"/>
      <c r="V2993" s="4"/>
      <c r="W2993" s="215" t="str">
        <f ca="1">comm_pd</f>
        <v/>
      </c>
      <c r="X2993" s="11"/>
    </row>
    <row r="2994" spans="1:24" x14ac:dyDescent="0.25">
      <c r="A2994" s="6" t="str">
        <f ca="1">no.</f>
        <v/>
      </c>
      <c r="E2994" s="4" t="str">
        <f ca="1">position</f>
        <v/>
      </c>
      <c r="I2994" s="318"/>
      <c r="L2994" s="4"/>
      <c r="N2994" s="6"/>
      <c r="P2994" s="20"/>
      <c r="Q2994" s="5" t="str">
        <f ca="1">score</f>
        <v/>
      </c>
      <c r="R2994" s="7" t="str">
        <f ca="1">rescore_pd</f>
        <v/>
      </c>
      <c r="S2994" s="310" t="str">
        <f ca="1">price</f>
        <v/>
      </c>
      <c r="U2994" s="4"/>
      <c r="V2994" s="4"/>
      <c r="W2994" s="215" t="str">
        <f ca="1">comm_pd</f>
        <v/>
      </c>
      <c r="X2994" s="11"/>
    </row>
    <row r="2995" spans="1:24" x14ac:dyDescent="0.25">
      <c r="A2995" s="6" t="str">
        <f ca="1">no.</f>
        <v/>
      </c>
      <c r="E2995" s="4" t="str">
        <f ca="1">position</f>
        <v/>
      </c>
      <c r="I2995" s="318"/>
      <c r="L2995" s="4"/>
      <c r="N2995" s="6"/>
      <c r="P2995" s="20"/>
      <c r="Q2995" s="5" t="str">
        <f ca="1">score</f>
        <v/>
      </c>
      <c r="R2995" s="7" t="str">
        <f ca="1">rescore_pd</f>
        <v/>
      </c>
      <c r="S2995" s="310" t="str">
        <f ca="1">price</f>
        <v/>
      </c>
      <c r="U2995" s="4"/>
      <c r="V2995" s="4"/>
      <c r="W2995" s="215" t="str">
        <f ca="1">comm_pd</f>
        <v/>
      </c>
      <c r="X2995" s="11"/>
    </row>
    <row r="2996" spans="1:24" x14ac:dyDescent="0.25">
      <c r="A2996" s="6" t="str">
        <f ca="1">no.</f>
        <v/>
      </c>
      <c r="E2996" s="4" t="str">
        <f ca="1">position</f>
        <v/>
      </c>
      <c r="I2996" s="318"/>
      <c r="L2996" s="4"/>
      <c r="N2996" s="6"/>
      <c r="P2996" s="20"/>
      <c r="Q2996" s="5" t="str">
        <f ca="1">score</f>
        <v/>
      </c>
      <c r="R2996" s="7" t="str">
        <f ca="1">rescore_pd</f>
        <v/>
      </c>
      <c r="S2996" s="310" t="str">
        <f ca="1">price</f>
        <v/>
      </c>
      <c r="U2996" s="4"/>
      <c r="V2996" s="4"/>
      <c r="W2996" s="215" t="str">
        <f ca="1">comm_pd</f>
        <v/>
      </c>
      <c r="X2996" s="11"/>
    </row>
    <row r="2997" spans="1:24" x14ac:dyDescent="0.25">
      <c r="A2997" s="6" t="str">
        <f ca="1">no.</f>
        <v/>
      </c>
      <c r="E2997" s="4" t="str">
        <f ca="1">position</f>
        <v/>
      </c>
      <c r="I2997" s="318"/>
      <c r="L2997" s="4"/>
      <c r="N2997" s="6"/>
      <c r="P2997" s="20"/>
      <c r="Q2997" s="5" t="str">
        <f ca="1">score</f>
        <v/>
      </c>
      <c r="R2997" s="7" t="str">
        <f ca="1">rescore_pd</f>
        <v/>
      </c>
      <c r="S2997" s="310" t="str">
        <f ca="1">price</f>
        <v/>
      </c>
      <c r="U2997" s="4"/>
      <c r="V2997" s="4"/>
      <c r="W2997" s="215" t="str">
        <f ca="1">comm_pd</f>
        <v/>
      </c>
      <c r="X2997" s="11"/>
    </row>
    <row r="2998" spans="1:24" x14ac:dyDescent="0.25">
      <c r="A2998" s="6" t="str">
        <f ca="1">no.</f>
        <v/>
      </c>
      <c r="E2998" s="4" t="str">
        <f ca="1">position</f>
        <v/>
      </c>
      <c r="I2998" s="318"/>
      <c r="L2998" s="4"/>
      <c r="N2998" s="6"/>
      <c r="P2998" s="20"/>
      <c r="Q2998" s="5" t="str">
        <f ca="1">score</f>
        <v/>
      </c>
      <c r="R2998" s="7" t="str">
        <f ca="1">rescore_pd</f>
        <v/>
      </c>
      <c r="S2998" s="310" t="str">
        <f ca="1">price</f>
        <v/>
      </c>
      <c r="U2998" s="4"/>
      <c r="V2998" s="4"/>
      <c r="W2998" s="215" t="str">
        <f ca="1">comm_pd</f>
        <v/>
      </c>
      <c r="X2998" s="11"/>
    </row>
    <row r="2999" spans="1:24" x14ac:dyDescent="0.25">
      <c r="A2999" s="6" t="str">
        <f ca="1">no.</f>
        <v/>
      </c>
      <c r="E2999" s="4" t="str">
        <f ca="1">position</f>
        <v/>
      </c>
      <c r="I2999" s="318"/>
      <c r="L2999" s="4"/>
      <c r="N2999" s="6"/>
      <c r="P2999" s="20"/>
      <c r="Q2999" s="5" t="str">
        <f ca="1">score</f>
        <v/>
      </c>
      <c r="R2999" s="7" t="str">
        <f ca="1">rescore_pd</f>
        <v/>
      </c>
      <c r="S2999" s="310" t="str">
        <f ca="1">price</f>
        <v/>
      </c>
      <c r="U2999" s="4"/>
      <c r="V2999" s="4"/>
      <c r="W2999" s="215" t="str">
        <f ca="1">comm_pd</f>
        <v/>
      </c>
      <c r="X2999" s="11"/>
    </row>
    <row r="3000" spans="1:24" x14ac:dyDescent="0.25">
      <c r="A3000" s="6" t="str">
        <f ca="1">no.</f>
        <v/>
      </c>
      <c r="E3000" s="4" t="str">
        <f ca="1">position</f>
        <v/>
      </c>
      <c r="I3000" s="318"/>
      <c r="L3000" s="4"/>
      <c r="N3000" s="6"/>
      <c r="P3000" s="20"/>
      <c r="Q3000" s="5" t="str">
        <f ca="1">score</f>
        <v/>
      </c>
      <c r="R3000" s="7" t="str">
        <f ca="1">rescore_pd</f>
        <v/>
      </c>
      <c r="S3000" s="310" t="str">
        <f ca="1">price</f>
        <v/>
      </c>
      <c r="U3000" s="4"/>
      <c r="V3000" s="4"/>
      <c r="W3000" s="215" t="str">
        <f ca="1">comm_pd</f>
        <v/>
      </c>
      <c r="X3000" s="11"/>
    </row>
    <row r="3001" spans="1:24" x14ac:dyDescent="0.25">
      <c r="A3001" s="6" t="str">
        <f ca="1">no.</f>
        <v/>
      </c>
      <c r="E3001" s="4" t="str">
        <f ca="1">position</f>
        <v/>
      </c>
      <c r="I3001" s="318"/>
      <c r="L3001" s="4"/>
      <c r="N3001" s="6"/>
      <c r="P3001" s="20"/>
      <c r="Q3001" s="5" t="str">
        <f ca="1">score</f>
        <v/>
      </c>
      <c r="R3001" s="7" t="str">
        <f ca="1">rescore_pd</f>
        <v/>
      </c>
      <c r="S3001" s="310" t="str">
        <f ca="1">price</f>
        <v/>
      </c>
      <c r="U3001" s="4"/>
      <c r="V3001" s="4"/>
      <c r="W3001" s="215" t="str">
        <f ca="1">comm_pd</f>
        <v/>
      </c>
      <c r="X3001" s="11"/>
    </row>
    <row r="3002" spans="1:24" x14ac:dyDescent="0.25">
      <c r="A3002" s="6" t="str">
        <f ca="1">no.</f>
        <v/>
      </c>
      <c r="E3002" s="4" t="str">
        <f ca="1">position</f>
        <v/>
      </c>
      <c r="I3002" s="318"/>
      <c r="L3002" s="4"/>
      <c r="N3002" s="6"/>
      <c r="P3002" s="20"/>
      <c r="Q3002" s="5" t="str">
        <f ca="1">score</f>
        <v/>
      </c>
      <c r="R3002" s="7" t="str">
        <f ca="1">rescore_pd</f>
        <v/>
      </c>
      <c r="S3002" s="310" t="str">
        <f ca="1">price</f>
        <v/>
      </c>
      <c r="U3002" s="4"/>
      <c r="V3002" s="4"/>
      <c r="W3002" s="215" t="str">
        <f ca="1">comm_pd</f>
        <v/>
      </c>
      <c r="X3002" s="11"/>
    </row>
    <row r="3003" spans="1:24" x14ac:dyDescent="0.25">
      <c r="A3003" s="6" t="str">
        <f ca="1">no.</f>
        <v/>
      </c>
      <c r="E3003" s="4" t="str">
        <f ca="1">position</f>
        <v/>
      </c>
      <c r="I3003" s="318"/>
      <c r="L3003" s="4"/>
      <c r="N3003" s="6"/>
      <c r="P3003" s="20"/>
      <c r="Q3003" s="5" t="str">
        <f ca="1">score</f>
        <v/>
      </c>
      <c r="R3003" s="7" t="str">
        <f ca="1">rescore_pd</f>
        <v/>
      </c>
      <c r="S3003" s="310" t="str">
        <f ca="1">price</f>
        <v/>
      </c>
      <c r="U3003" s="4"/>
      <c r="V3003" s="4"/>
      <c r="W3003" s="215" t="str">
        <f ca="1">comm_pd</f>
        <v/>
      </c>
      <c r="X3003" s="11"/>
    </row>
    <row r="3004" spans="1:24" x14ac:dyDescent="0.25">
      <c r="A3004" s="6" t="str">
        <f ca="1">no.</f>
        <v/>
      </c>
      <c r="E3004" s="4" t="str">
        <f ca="1">position</f>
        <v/>
      </c>
      <c r="I3004" s="318"/>
      <c r="L3004" s="4"/>
      <c r="N3004" s="6"/>
      <c r="P3004" s="20"/>
      <c r="Q3004" s="5" t="str">
        <f ca="1">score</f>
        <v/>
      </c>
      <c r="R3004" s="7" t="str">
        <f ca="1">rescore_pd</f>
        <v/>
      </c>
      <c r="S3004" s="310" t="str">
        <f ca="1">price</f>
        <v/>
      </c>
      <c r="U3004" s="4"/>
      <c r="V3004" s="4"/>
      <c r="W3004" s="215" t="str">
        <f ca="1">comm_pd</f>
        <v/>
      </c>
      <c r="X3004" s="11"/>
    </row>
    <row r="3005" spans="1:24" x14ac:dyDescent="0.25">
      <c r="A3005" s="6" t="str">
        <f ca="1">no.</f>
        <v/>
      </c>
      <c r="E3005" s="4" t="str">
        <f ca="1">position</f>
        <v/>
      </c>
      <c r="I3005" s="318"/>
      <c r="L3005" s="4"/>
      <c r="N3005" s="6"/>
      <c r="P3005" s="20"/>
      <c r="Q3005" s="5" t="str">
        <f ca="1">score</f>
        <v/>
      </c>
      <c r="R3005" s="7" t="str">
        <f ca="1">rescore_pd</f>
        <v/>
      </c>
      <c r="S3005" s="310" t="str">
        <f ca="1">price</f>
        <v/>
      </c>
      <c r="U3005" s="4"/>
      <c r="V3005" s="4"/>
      <c r="W3005" s="215" t="str">
        <f ca="1">comm_pd</f>
        <v/>
      </c>
      <c r="X3005" s="11"/>
    </row>
    <row r="3006" spans="1:24" x14ac:dyDescent="0.25">
      <c r="A3006" s="6" t="str">
        <f ca="1">no.</f>
        <v/>
      </c>
      <c r="E3006" s="4" t="str">
        <f ca="1">position</f>
        <v/>
      </c>
      <c r="I3006" s="318"/>
      <c r="L3006" s="4"/>
      <c r="N3006" s="6"/>
      <c r="P3006" s="20"/>
      <c r="Q3006" s="5" t="str">
        <f ca="1">score</f>
        <v/>
      </c>
      <c r="R3006" s="7" t="str">
        <f ca="1">rescore_pd</f>
        <v/>
      </c>
      <c r="S3006" s="310" t="str">
        <f ca="1">price</f>
        <v/>
      </c>
      <c r="U3006" s="4"/>
      <c r="V3006" s="4"/>
      <c r="W3006" s="215" t="str">
        <f ca="1">comm_pd</f>
        <v/>
      </c>
      <c r="X3006" s="11"/>
    </row>
    <row r="3007" spans="1:24" x14ac:dyDescent="0.25">
      <c r="A3007" s="6" t="str">
        <f ca="1">no.</f>
        <v/>
      </c>
      <c r="E3007" s="4" t="str">
        <f ca="1">position</f>
        <v/>
      </c>
      <c r="I3007" s="318"/>
      <c r="L3007" s="4"/>
      <c r="N3007" s="6"/>
      <c r="P3007" s="20"/>
      <c r="Q3007" s="5" t="str">
        <f ca="1">score</f>
        <v/>
      </c>
      <c r="R3007" s="7" t="str">
        <f ca="1">rescore_pd</f>
        <v/>
      </c>
      <c r="S3007" s="310" t="str">
        <f ca="1">price</f>
        <v/>
      </c>
      <c r="U3007" s="4"/>
      <c r="V3007" s="4"/>
      <c r="W3007" s="215" t="str">
        <f ca="1">comm_pd</f>
        <v/>
      </c>
      <c r="X3007" s="11"/>
    </row>
    <row r="3008" spans="1:24" x14ac:dyDescent="0.25">
      <c r="A3008" s="6" t="str">
        <f ca="1">no.</f>
        <v/>
      </c>
      <c r="E3008" s="4" t="str">
        <f ca="1">position</f>
        <v/>
      </c>
      <c r="I3008" s="318"/>
      <c r="L3008" s="4"/>
      <c r="N3008" s="6"/>
      <c r="P3008" s="20"/>
      <c r="Q3008" s="5" t="str">
        <f ca="1">score</f>
        <v/>
      </c>
      <c r="R3008" s="7" t="str">
        <f ca="1">rescore_pd</f>
        <v/>
      </c>
      <c r="S3008" s="310" t="str">
        <f ca="1">price</f>
        <v/>
      </c>
      <c r="U3008" s="4"/>
      <c r="V3008" s="4"/>
      <c r="W3008" s="215" t="str">
        <f ca="1">comm_pd</f>
        <v/>
      </c>
      <c r="X3008" s="11"/>
    </row>
    <row r="3009" spans="1:24" x14ac:dyDescent="0.25">
      <c r="A3009" s="6" t="str">
        <f ca="1">no.</f>
        <v/>
      </c>
      <c r="E3009" s="4" t="str">
        <f ca="1">position</f>
        <v/>
      </c>
      <c r="I3009" s="318"/>
      <c r="L3009" s="4"/>
      <c r="N3009" s="6"/>
      <c r="P3009" s="20"/>
      <c r="Q3009" s="5" t="str">
        <f ca="1">score</f>
        <v/>
      </c>
      <c r="R3009" s="7" t="str">
        <f ca="1">rescore_pd</f>
        <v/>
      </c>
      <c r="S3009" s="310" t="str">
        <f ca="1">price</f>
        <v/>
      </c>
      <c r="U3009" s="4"/>
      <c r="V3009" s="4"/>
      <c r="W3009" s="215" t="str">
        <f ca="1">comm_pd</f>
        <v/>
      </c>
      <c r="X3009" s="11"/>
    </row>
    <row r="3010" spans="1:24" x14ac:dyDescent="0.25">
      <c r="A3010" s="6" t="str">
        <f ca="1">no.</f>
        <v/>
      </c>
      <c r="E3010" s="4" t="str">
        <f ca="1">position</f>
        <v/>
      </c>
      <c r="I3010" s="318"/>
      <c r="L3010" s="4"/>
      <c r="N3010" s="6"/>
      <c r="P3010" s="20"/>
      <c r="Q3010" s="5" t="str">
        <f ca="1">score</f>
        <v/>
      </c>
      <c r="R3010" s="7" t="str">
        <f ca="1">rescore_pd</f>
        <v/>
      </c>
      <c r="S3010" s="310" t="str">
        <f ca="1">price</f>
        <v/>
      </c>
      <c r="U3010" s="4"/>
      <c r="V3010" s="4"/>
      <c r="W3010" s="215" t="str">
        <f ca="1">comm_pd</f>
        <v/>
      </c>
      <c r="X3010" s="11"/>
    </row>
    <row r="3011" spans="1:24" x14ac:dyDescent="0.25">
      <c r="A3011" s="6" t="str">
        <f ca="1">no.</f>
        <v/>
      </c>
      <c r="E3011" s="4" t="str">
        <f ca="1">position</f>
        <v/>
      </c>
      <c r="I3011" s="318"/>
      <c r="L3011" s="4"/>
      <c r="N3011" s="6"/>
      <c r="P3011" s="20"/>
      <c r="Q3011" s="5" t="str">
        <f ca="1">score</f>
        <v/>
      </c>
      <c r="R3011" s="7" t="str">
        <f ca="1">rescore_pd</f>
        <v/>
      </c>
      <c r="S3011" s="310" t="str">
        <f ca="1">price</f>
        <v/>
      </c>
      <c r="U3011" s="4"/>
      <c r="V3011" s="4"/>
      <c r="W3011" s="215" t="str">
        <f ca="1">comm_pd</f>
        <v/>
      </c>
      <c r="X3011" s="11"/>
    </row>
    <row r="3012" spans="1:24" x14ac:dyDescent="0.25">
      <c r="A3012" s="6" t="str">
        <f ca="1">no.</f>
        <v/>
      </c>
      <c r="E3012" s="4" t="str">
        <f ca="1">position</f>
        <v/>
      </c>
      <c r="I3012" s="318"/>
      <c r="L3012" s="4"/>
      <c r="N3012" s="6"/>
      <c r="P3012" s="20"/>
      <c r="Q3012" s="5" t="str">
        <f ca="1">score</f>
        <v/>
      </c>
      <c r="R3012" s="7" t="str">
        <f ca="1">rescore_pd</f>
        <v/>
      </c>
      <c r="S3012" s="310" t="str">
        <f ca="1">price</f>
        <v/>
      </c>
      <c r="U3012" s="4"/>
      <c r="V3012" s="4"/>
      <c r="W3012" s="215" t="str">
        <f ca="1">comm_pd</f>
        <v/>
      </c>
      <c r="X3012" s="11"/>
    </row>
    <row r="3013" spans="1:24" x14ac:dyDescent="0.25">
      <c r="A3013" s="6" t="str">
        <f ca="1">no.</f>
        <v/>
      </c>
      <c r="E3013" s="4" t="str">
        <f ca="1">position</f>
        <v/>
      </c>
      <c r="I3013" s="318"/>
      <c r="L3013" s="4"/>
      <c r="N3013" s="6"/>
      <c r="P3013" s="20"/>
      <c r="Q3013" s="5" t="str">
        <f ca="1">score</f>
        <v/>
      </c>
      <c r="R3013" s="7" t="str">
        <f ca="1">rescore_pd</f>
        <v/>
      </c>
      <c r="S3013" s="310" t="str">
        <f ca="1">price</f>
        <v/>
      </c>
      <c r="U3013" s="4"/>
      <c r="V3013" s="4"/>
      <c r="W3013" s="215" t="str">
        <f ca="1">comm_pd</f>
        <v/>
      </c>
      <c r="X3013" s="11"/>
    </row>
    <row r="3014" spans="1:24" x14ac:dyDescent="0.25">
      <c r="A3014" s="6" t="str">
        <f ca="1">no.</f>
        <v/>
      </c>
      <c r="E3014" s="4" t="str">
        <f ca="1">position</f>
        <v/>
      </c>
      <c r="I3014" s="318"/>
      <c r="L3014" s="4"/>
      <c r="N3014" s="6"/>
      <c r="P3014" s="20"/>
      <c r="Q3014" s="5" t="str">
        <f ca="1">score</f>
        <v/>
      </c>
      <c r="R3014" s="7" t="str">
        <f ca="1">rescore_pd</f>
        <v/>
      </c>
      <c r="S3014" s="310" t="str">
        <f ca="1">price</f>
        <v/>
      </c>
      <c r="U3014" s="4"/>
      <c r="V3014" s="4"/>
      <c r="W3014" s="215" t="str">
        <f ca="1">comm_pd</f>
        <v/>
      </c>
      <c r="X3014" s="11"/>
    </row>
    <row r="3015" spans="1:24" x14ac:dyDescent="0.25">
      <c r="A3015" s="6" t="str">
        <f ca="1">no.</f>
        <v/>
      </c>
      <c r="E3015" s="4" t="str">
        <f ca="1">position</f>
        <v/>
      </c>
      <c r="I3015" s="318"/>
      <c r="L3015" s="4"/>
      <c r="N3015" s="6"/>
      <c r="P3015" s="20"/>
      <c r="Q3015" s="5" t="str">
        <f ca="1">score</f>
        <v/>
      </c>
      <c r="R3015" s="7" t="str">
        <f ca="1">rescore_pd</f>
        <v/>
      </c>
      <c r="S3015" s="310" t="str">
        <f ca="1">price</f>
        <v/>
      </c>
      <c r="U3015" s="4"/>
      <c r="V3015" s="4"/>
      <c r="W3015" s="215" t="str">
        <f ca="1">comm_pd</f>
        <v/>
      </c>
      <c r="X3015" s="11"/>
    </row>
    <row r="3016" spans="1:24" x14ac:dyDescent="0.25">
      <c r="A3016" s="6" t="str">
        <f ca="1">no.</f>
        <v/>
      </c>
      <c r="E3016" s="4" t="str">
        <f ca="1">position</f>
        <v/>
      </c>
      <c r="I3016" s="318"/>
      <c r="L3016" s="4"/>
      <c r="N3016" s="6"/>
      <c r="P3016" s="20"/>
      <c r="Q3016" s="5" t="str">
        <f ca="1">score</f>
        <v/>
      </c>
      <c r="R3016" s="7" t="str">
        <f ca="1">rescore_pd</f>
        <v/>
      </c>
      <c r="S3016" s="310" t="str">
        <f ca="1">price</f>
        <v/>
      </c>
      <c r="U3016" s="4"/>
      <c r="V3016" s="4"/>
      <c r="W3016" s="215" t="str">
        <f ca="1">comm_pd</f>
        <v/>
      </c>
      <c r="X3016" s="11"/>
    </row>
    <row r="3017" spans="1:24" x14ac:dyDescent="0.25">
      <c r="A3017" s="6" t="str">
        <f ca="1">no.</f>
        <v/>
      </c>
      <c r="E3017" s="4" t="str">
        <f ca="1">position</f>
        <v/>
      </c>
      <c r="I3017" s="318"/>
      <c r="L3017" s="4"/>
      <c r="N3017" s="6"/>
      <c r="P3017" s="20"/>
      <c r="Q3017" s="5" t="str">
        <f ca="1">score</f>
        <v/>
      </c>
      <c r="R3017" s="7" t="str">
        <f ca="1">rescore_pd</f>
        <v/>
      </c>
      <c r="S3017" s="310" t="str">
        <f ca="1">price</f>
        <v/>
      </c>
      <c r="U3017" s="4"/>
      <c r="V3017" s="4"/>
      <c r="W3017" s="215" t="str">
        <f ca="1">comm_pd</f>
        <v/>
      </c>
      <c r="X3017" s="11"/>
    </row>
    <row r="3018" spans="1:24" x14ac:dyDescent="0.25">
      <c r="A3018" s="6" t="str">
        <f ca="1">no.</f>
        <v/>
      </c>
      <c r="E3018" s="4" t="str">
        <f ca="1">position</f>
        <v/>
      </c>
      <c r="I3018" s="318"/>
      <c r="L3018" s="4"/>
      <c r="N3018" s="6"/>
      <c r="P3018" s="20"/>
      <c r="Q3018" s="5" t="str">
        <f ca="1">score</f>
        <v/>
      </c>
      <c r="R3018" s="7" t="str">
        <f ca="1">rescore_pd</f>
        <v/>
      </c>
      <c r="S3018" s="310" t="str">
        <f ca="1">price</f>
        <v/>
      </c>
      <c r="U3018" s="4"/>
      <c r="V3018" s="4"/>
      <c r="W3018" s="215" t="str">
        <f ca="1">comm_pd</f>
        <v/>
      </c>
      <c r="X3018" s="11"/>
    </row>
    <row r="3019" spans="1:24" x14ac:dyDescent="0.25">
      <c r="A3019" s="6" t="str">
        <f ca="1">no.</f>
        <v/>
      </c>
      <c r="E3019" s="4" t="str">
        <f ca="1">position</f>
        <v/>
      </c>
      <c r="I3019" s="318"/>
      <c r="L3019" s="4"/>
      <c r="N3019" s="6"/>
      <c r="P3019" s="20"/>
      <c r="Q3019" s="5" t="str">
        <f ca="1">score</f>
        <v/>
      </c>
      <c r="R3019" s="7" t="str">
        <f ca="1">rescore_pd</f>
        <v/>
      </c>
      <c r="S3019" s="310" t="str">
        <f ca="1">price</f>
        <v/>
      </c>
      <c r="U3019" s="4"/>
      <c r="V3019" s="4"/>
      <c r="W3019" s="215" t="str">
        <f ca="1">comm_pd</f>
        <v/>
      </c>
      <c r="X3019" s="11"/>
    </row>
    <row r="3020" spans="1:24" x14ac:dyDescent="0.25">
      <c r="A3020" s="6" t="str">
        <f ca="1">no.</f>
        <v/>
      </c>
      <c r="E3020" s="4" t="str">
        <f ca="1">position</f>
        <v/>
      </c>
      <c r="I3020" s="318"/>
      <c r="L3020" s="4"/>
      <c r="N3020" s="6"/>
      <c r="P3020" s="20"/>
      <c r="Q3020" s="5" t="str">
        <f ca="1">score</f>
        <v/>
      </c>
      <c r="R3020" s="7" t="str">
        <f ca="1">rescore_pd</f>
        <v/>
      </c>
      <c r="S3020" s="310" t="str">
        <f ca="1">price</f>
        <v/>
      </c>
      <c r="U3020" s="4"/>
      <c r="V3020" s="4"/>
      <c r="W3020" s="215" t="str">
        <f ca="1">comm_pd</f>
        <v/>
      </c>
      <c r="X3020" s="11"/>
    </row>
    <row r="3021" spans="1:24" x14ac:dyDescent="0.25">
      <c r="A3021" s="6" t="str">
        <f ca="1">no.</f>
        <v/>
      </c>
      <c r="E3021" s="4" t="str">
        <f ca="1">position</f>
        <v/>
      </c>
      <c r="I3021" s="318"/>
      <c r="L3021" s="4"/>
      <c r="N3021" s="6"/>
      <c r="P3021" s="20"/>
      <c r="Q3021" s="5" t="str">
        <f ca="1">score</f>
        <v/>
      </c>
      <c r="R3021" s="7" t="str">
        <f ca="1">rescore_pd</f>
        <v/>
      </c>
      <c r="S3021" s="310" t="str">
        <f ca="1">price</f>
        <v/>
      </c>
      <c r="U3021" s="4"/>
      <c r="V3021" s="4"/>
      <c r="W3021" s="215" t="str">
        <f ca="1">comm_pd</f>
        <v/>
      </c>
      <c r="X3021" s="11"/>
    </row>
    <row r="3022" spans="1:24" x14ac:dyDescent="0.25">
      <c r="A3022" s="6" t="str">
        <f ca="1">no.</f>
        <v/>
      </c>
      <c r="E3022" s="4" t="str">
        <f ca="1">position</f>
        <v/>
      </c>
      <c r="I3022" s="318"/>
      <c r="L3022" s="4"/>
      <c r="N3022" s="6"/>
      <c r="P3022" s="20"/>
      <c r="Q3022" s="5" t="str">
        <f ca="1">score</f>
        <v/>
      </c>
      <c r="R3022" s="7" t="str">
        <f ca="1">rescore_pd</f>
        <v/>
      </c>
      <c r="S3022" s="310" t="str">
        <f ca="1">price</f>
        <v/>
      </c>
      <c r="U3022" s="4"/>
      <c r="V3022" s="4"/>
      <c r="W3022" s="215" t="str">
        <f ca="1">comm_pd</f>
        <v/>
      </c>
      <c r="X3022" s="11"/>
    </row>
    <row r="3023" spans="1:24" x14ac:dyDescent="0.25">
      <c r="A3023" s="6" t="str">
        <f ca="1">no.</f>
        <v/>
      </c>
      <c r="E3023" s="4" t="str">
        <f ca="1">position</f>
        <v/>
      </c>
      <c r="I3023" s="318"/>
      <c r="L3023" s="4"/>
      <c r="N3023" s="6"/>
      <c r="P3023" s="20"/>
      <c r="Q3023" s="5" t="str">
        <f ca="1">score</f>
        <v/>
      </c>
      <c r="R3023" s="7" t="str">
        <f ca="1">rescore_pd</f>
        <v/>
      </c>
      <c r="S3023" s="310" t="str">
        <f ca="1">price</f>
        <v/>
      </c>
      <c r="U3023" s="4"/>
      <c r="V3023" s="4"/>
      <c r="W3023" s="215" t="str">
        <f ca="1">comm_pd</f>
        <v/>
      </c>
      <c r="X3023" s="11"/>
    </row>
    <row r="3024" spans="1:24" x14ac:dyDescent="0.25">
      <c r="A3024" s="6" t="str">
        <f ca="1">no.</f>
        <v/>
      </c>
      <c r="E3024" s="4" t="str">
        <f ca="1">position</f>
        <v/>
      </c>
      <c r="I3024" s="318"/>
      <c r="L3024" s="4"/>
      <c r="N3024" s="6"/>
      <c r="P3024" s="20"/>
      <c r="Q3024" s="5" t="str">
        <f ca="1">score</f>
        <v/>
      </c>
      <c r="R3024" s="7" t="str">
        <f ca="1">rescore_pd</f>
        <v/>
      </c>
      <c r="S3024" s="310" t="str">
        <f ca="1">price</f>
        <v/>
      </c>
      <c r="U3024" s="4"/>
      <c r="V3024" s="4"/>
      <c r="W3024" s="215" t="str">
        <f ca="1">comm_pd</f>
        <v/>
      </c>
      <c r="X3024" s="11"/>
    </row>
    <row r="3025" spans="1:24" x14ac:dyDescent="0.25">
      <c r="A3025" s="6" t="str">
        <f ca="1">no.</f>
        <v/>
      </c>
      <c r="E3025" s="4" t="str">
        <f ca="1">position</f>
        <v/>
      </c>
      <c r="I3025" s="318"/>
      <c r="L3025" s="4"/>
      <c r="N3025" s="6"/>
      <c r="P3025" s="20"/>
      <c r="Q3025" s="5" t="str">
        <f ca="1">score</f>
        <v/>
      </c>
      <c r="R3025" s="7" t="str">
        <f ca="1">rescore_pd</f>
        <v/>
      </c>
      <c r="S3025" s="310" t="str">
        <f ca="1">price</f>
        <v/>
      </c>
      <c r="U3025" s="4"/>
      <c r="V3025" s="4"/>
      <c r="W3025" s="215" t="str">
        <f ca="1">comm_pd</f>
        <v/>
      </c>
      <c r="X3025" s="11"/>
    </row>
    <row r="3026" spans="1:24" x14ac:dyDescent="0.25">
      <c r="A3026" s="6" t="str">
        <f ca="1">no.</f>
        <v/>
      </c>
      <c r="E3026" s="4" t="str">
        <f ca="1">position</f>
        <v/>
      </c>
      <c r="I3026" s="318"/>
      <c r="L3026" s="4"/>
      <c r="N3026" s="6"/>
      <c r="P3026" s="20"/>
      <c r="Q3026" s="5" t="str">
        <f ca="1">score</f>
        <v/>
      </c>
      <c r="R3026" s="7" t="str">
        <f ca="1">rescore_pd</f>
        <v/>
      </c>
      <c r="S3026" s="310" t="str">
        <f ca="1">price</f>
        <v/>
      </c>
      <c r="U3026" s="4"/>
      <c r="V3026" s="4"/>
      <c r="W3026" s="215" t="str">
        <f ca="1">comm_pd</f>
        <v/>
      </c>
      <c r="X3026" s="11"/>
    </row>
    <row r="3027" spans="1:24" x14ac:dyDescent="0.25">
      <c r="A3027" s="6" t="str">
        <f ca="1">no.</f>
        <v/>
      </c>
      <c r="E3027" s="4" t="str">
        <f ca="1">position</f>
        <v/>
      </c>
      <c r="I3027" s="318"/>
      <c r="L3027" s="4"/>
      <c r="N3027" s="6"/>
      <c r="P3027" s="20"/>
      <c r="Q3027" s="5" t="str">
        <f ca="1">score</f>
        <v/>
      </c>
      <c r="R3027" s="7" t="str">
        <f ca="1">rescore_pd</f>
        <v/>
      </c>
      <c r="S3027" s="310" t="str">
        <f ca="1">price</f>
        <v/>
      </c>
      <c r="U3027" s="4"/>
      <c r="V3027" s="4"/>
      <c r="W3027" s="215" t="str">
        <f ca="1">comm_pd</f>
        <v/>
      </c>
      <c r="X3027" s="11"/>
    </row>
    <row r="3028" spans="1:24" x14ac:dyDescent="0.25">
      <c r="A3028" s="6" t="str">
        <f ca="1">no.</f>
        <v/>
      </c>
      <c r="E3028" s="4" t="str">
        <f ca="1">position</f>
        <v/>
      </c>
      <c r="I3028" s="318"/>
      <c r="L3028" s="4"/>
      <c r="N3028" s="6"/>
      <c r="P3028" s="20"/>
      <c r="Q3028" s="5" t="str">
        <f ca="1">score</f>
        <v/>
      </c>
      <c r="R3028" s="7" t="str">
        <f ca="1">rescore_pd</f>
        <v/>
      </c>
      <c r="S3028" s="310" t="str">
        <f ca="1">price</f>
        <v/>
      </c>
      <c r="U3028" s="4"/>
      <c r="V3028" s="4"/>
      <c r="W3028" s="215" t="str">
        <f ca="1">comm_pd</f>
        <v/>
      </c>
      <c r="X3028" s="11"/>
    </row>
    <row r="3029" spans="1:24" x14ac:dyDescent="0.25">
      <c r="A3029" s="6" t="str">
        <f ca="1">no.</f>
        <v/>
      </c>
      <c r="E3029" s="4" t="str">
        <f ca="1">position</f>
        <v/>
      </c>
      <c r="I3029" s="318"/>
      <c r="L3029" s="4"/>
      <c r="N3029" s="6"/>
      <c r="P3029" s="20"/>
      <c r="Q3029" s="5" t="str">
        <f ca="1">score</f>
        <v/>
      </c>
      <c r="R3029" s="7" t="str">
        <f ca="1">rescore_pd</f>
        <v/>
      </c>
      <c r="S3029" s="310" t="str">
        <f ca="1">price</f>
        <v/>
      </c>
      <c r="U3029" s="4"/>
      <c r="V3029" s="4"/>
      <c r="W3029" s="215" t="str">
        <f ca="1">comm_pd</f>
        <v/>
      </c>
      <c r="X3029" s="11"/>
    </row>
    <row r="3030" spans="1:24" x14ac:dyDescent="0.25">
      <c r="A3030" s="6" t="str">
        <f ca="1">no.</f>
        <v/>
      </c>
      <c r="E3030" s="4" t="str">
        <f ca="1">position</f>
        <v/>
      </c>
      <c r="I3030" s="318"/>
      <c r="L3030" s="4"/>
      <c r="N3030" s="6"/>
      <c r="P3030" s="20"/>
      <c r="Q3030" s="5" t="str">
        <f ca="1">score</f>
        <v/>
      </c>
      <c r="R3030" s="7" t="str">
        <f ca="1">rescore_pd</f>
        <v/>
      </c>
      <c r="S3030" s="310" t="str">
        <f ca="1">price</f>
        <v/>
      </c>
      <c r="U3030" s="4"/>
      <c r="V3030" s="4"/>
      <c r="W3030" s="215" t="str">
        <f ca="1">comm_pd</f>
        <v/>
      </c>
      <c r="X3030" s="11"/>
    </row>
    <row r="3031" spans="1:24" x14ac:dyDescent="0.25">
      <c r="A3031" s="6" t="str">
        <f ca="1">no.</f>
        <v/>
      </c>
      <c r="E3031" s="4" t="str">
        <f ca="1">position</f>
        <v/>
      </c>
      <c r="I3031" s="318"/>
      <c r="L3031" s="4"/>
      <c r="N3031" s="6"/>
      <c r="P3031" s="20"/>
      <c r="Q3031" s="5" t="str">
        <f ca="1">score</f>
        <v/>
      </c>
      <c r="R3031" s="7" t="str">
        <f ca="1">rescore_pd</f>
        <v/>
      </c>
      <c r="S3031" s="310" t="str">
        <f ca="1">price</f>
        <v/>
      </c>
      <c r="U3031" s="4"/>
      <c r="V3031" s="4"/>
      <c r="W3031" s="215" t="str">
        <f ca="1">comm_pd</f>
        <v/>
      </c>
      <c r="X3031" s="11"/>
    </row>
    <row r="3032" spans="1:24" x14ac:dyDescent="0.25">
      <c r="A3032" s="6" t="str">
        <f ca="1">no.</f>
        <v/>
      </c>
      <c r="E3032" s="4" t="str">
        <f ca="1">position</f>
        <v/>
      </c>
      <c r="I3032" s="318"/>
      <c r="L3032" s="4"/>
      <c r="N3032" s="6"/>
      <c r="P3032" s="20"/>
      <c r="Q3032" s="5" t="str">
        <f ca="1">score</f>
        <v/>
      </c>
      <c r="R3032" s="7" t="str">
        <f ca="1">rescore_pd</f>
        <v/>
      </c>
      <c r="S3032" s="310" t="str">
        <f ca="1">price</f>
        <v/>
      </c>
      <c r="U3032" s="4"/>
      <c r="V3032" s="4"/>
      <c r="W3032" s="215" t="str">
        <f ca="1">comm_pd</f>
        <v/>
      </c>
      <c r="X3032" s="11"/>
    </row>
    <row r="3033" spans="1:24" x14ac:dyDescent="0.25">
      <c r="A3033" s="6" t="str">
        <f ca="1">no.</f>
        <v/>
      </c>
      <c r="E3033" s="4" t="str">
        <f ca="1">position</f>
        <v/>
      </c>
      <c r="I3033" s="318"/>
      <c r="L3033" s="4"/>
      <c r="N3033" s="6"/>
      <c r="P3033" s="20"/>
      <c r="Q3033" s="5" t="str">
        <f ca="1">score</f>
        <v/>
      </c>
      <c r="R3033" s="7" t="str">
        <f ca="1">rescore_pd</f>
        <v/>
      </c>
      <c r="S3033" s="310" t="str">
        <f ca="1">price</f>
        <v/>
      </c>
      <c r="U3033" s="4"/>
      <c r="V3033" s="4"/>
      <c r="W3033" s="215" t="str">
        <f ca="1">comm_pd</f>
        <v/>
      </c>
      <c r="X3033" s="11"/>
    </row>
    <row r="3034" spans="1:24" x14ac:dyDescent="0.25">
      <c r="A3034" s="6" t="str">
        <f ca="1">no.</f>
        <v/>
      </c>
      <c r="E3034" s="4" t="str">
        <f ca="1">position</f>
        <v/>
      </c>
      <c r="I3034" s="318"/>
      <c r="L3034" s="4"/>
      <c r="N3034" s="6"/>
      <c r="P3034" s="20"/>
      <c r="Q3034" s="5" t="str">
        <f ca="1">score</f>
        <v/>
      </c>
      <c r="R3034" s="7" t="str">
        <f ca="1">rescore_pd</f>
        <v/>
      </c>
      <c r="S3034" s="310" t="str">
        <f ca="1">price</f>
        <v/>
      </c>
      <c r="U3034" s="4"/>
      <c r="V3034" s="4"/>
      <c r="W3034" s="215" t="str">
        <f ca="1">comm_pd</f>
        <v/>
      </c>
      <c r="X3034" s="11"/>
    </row>
    <row r="3035" spans="1:24" x14ac:dyDescent="0.25">
      <c r="A3035" s="6" t="str">
        <f ca="1">no.</f>
        <v/>
      </c>
      <c r="E3035" s="4" t="str">
        <f ca="1">position</f>
        <v/>
      </c>
      <c r="I3035" s="318"/>
      <c r="L3035" s="4"/>
      <c r="N3035" s="6"/>
      <c r="P3035" s="20"/>
      <c r="Q3035" s="5" t="str">
        <f ca="1">score</f>
        <v/>
      </c>
      <c r="R3035" s="7" t="str">
        <f ca="1">rescore_pd</f>
        <v/>
      </c>
      <c r="S3035" s="310" t="str">
        <f ca="1">price</f>
        <v/>
      </c>
      <c r="U3035" s="4"/>
      <c r="V3035" s="4"/>
      <c r="W3035" s="215" t="str">
        <f ca="1">comm_pd</f>
        <v/>
      </c>
      <c r="X3035" s="11"/>
    </row>
    <row r="3036" spans="1:24" x14ac:dyDescent="0.25">
      <c r="A3036" s="6" t="str">
        <f ca="1">no.</f>
        <v/>
      </c>
      <c r="E3036" s="4" t="str">
        <f ca="1">position</f>
        <v/>
      </c>
      <c r="I3036" s="318"/>
      <c r="L3036" s="4"/>
      <c r="N3036" s="6"/>
      <c r="P3036" s="20"/>
      <c r="Q3036" s="5" t="str">
        <f ca="1">score</f>
        <v/>
      </c>
      <c r="R3036" s="7" t="str">
        <f ca="1">rescore_pd</f>
        <v/>
      </c>
      <c r="S3036" s="310" t="str">
        <f ca="1">price</f>
        <v/>
      </c>
      <c r="U3036" s="4"/>
      <c r="V3036" s="4"/>
      <c r="W3036" s="215" t="str">
        <f ca="1">comm_pd</f>
        <v/>
      </c>
      <c r="X3036" s="11"/>
    </row>
    <row r="3037" spans="1:24" x14ac:dyDescent="0.25">
      <c r="A3037" s="6" t="str">
        <f ca="1">no.</f>
        <v/>
      </c>
      <c r="E3037" s="4" t="str">
        <f ca="1">position</f>
        <v/>
      </c>
      <c r="I3037" s="318"/>
      <c r="L3037" s="4"/>
      <c r="N3037" s="6"/>
      <c r="P3037" s="20"/>
      <c r="Q3037" s="5" t="str">
        <f ca="1">score</f>
        <v/>
      </c>
      <c r="R3037" s="7" t="str">
        <f ca="1">rescore_pd</f>
        <v/>
      </c>
      <c r="S3037" s="310" t="str">
        <f ca="1">price</f>
        <v/>
      </c>
      <c r="U3037" s="4"/>
      <c r="V3037" s="4"/>
      <c r="W3037" s="215" t="str">
        <f ca="1">comm_pd</f>
        <v/>
      </c>
      <c r="X3037" s="11"/>
    </row>
    <row r="3038" spans="1:24" x14ac:dyDescent="0.25">
      <c r="A3038" s="6" t="str">
        <f ca="1">no.</f>
        <v/>
      </c>
      <c r="E3038" s="4" t="str">
        <f ca="1">position</f>
        <v/>
      </c>
      <c r="I3038" s="318"/>
      <c r="L3038" s="4"/>
      <c r="N3038" s="6"/>
      <c r="P3038" s="20"/>
      <c r="Q3038" s="5" t="str">
        <f ca="1">score</f>
        <v/>
      </c>
      <c r="R3038" s="7" t="str">
        <f ca="1">rescore_pd</f>
        <v/>
      </c>
      <c r="S3038" s="310" t="str">
        <f ca="1">price</f>
        <v/>
      </c>
      <c r="U3038" s="4"/>
      <c r="V3038" s="4"/>
      <c r="W3038" s="215" t="str">
        <f ca="1">comm_pd</f>
        <v/>
      </c>
      <c r="X3038" s="11"/>
    </row>
    <row r="3039" spans="1:24" x14ac:dyDescent="0.25">
      <c r="A3039" s="6" t="str">
        <f ca="1">no.</f>
        <v/>
      </c>
      <c r="E3039" s="4" t="str">
        <f ca="1">position</f>
        <v/>
      </c>
      <c r="I3039" s="318"/>
      <c r="L3039" s="4"/>
      <c r="N3039" s="6"/>
      <c r="P3039" s="20"/>
      <c r="Q3039" s="5" t="str">
        <f ca="1">score</f>
        <v/>
      </c>
      <c r="R3039" s="7" t="str">
        <f ca="1">rescore_pd</f>
        <v/>
      </c>
      <c r="S3039" s="310" t="str">
        <f ca="1">price</f>
        <v/>
      </c>
      <c r="U3039" s="4"/>
      <c r="V3039" s="4"/>
      <c r="W3039" s="215" t="str">
        <f ca="1">comm_pd</f>
        <v/>
      </c>
      <c r="X3039" s="11"/>
    </row>
    <row r="3040" spans="1:24" x14ac:dyDescent="0.25">
      <c r="A3040" s="6" t="str">
        <f ca="1">no.</f>
        <v/>
      </c>
      <c r="E3040" s="4" t="str">
        <f ca="1">position</f>
        <v/>
      </c>
      <c r="I3040" s="318"/>
      <c r="L3040" s="4"/>
      <c r="N3040" s="6"/>
      <c r="P3040" s="20"/>
      <c r="Q3040" s="5" t="str">
        <f ca="1">score</f>
        <v/>
      </c>
      <c r="R3040" s="7" t="str">
        <f ca="1">rescore_pd</f>
        <v/>
      </c>
      <c r="S3040" s="310" t="str">
        <f ca="1">price</f>
        <v/>
      </c>
      <c r="U3040" s="4"/>
      <c r="V3040" s="4"/>
      <c r="W3040" s="215" t="str">
        <f ca="1">comm_pd</f>
        <v/>
      </c>
      <c r="X3040" s="11"/>
    </row>
    <row r="3041" spans="1:24" x14ac:dyDescent="0.25">
      <c r="A3041" s="6" t="str">
        <f ca="1">no.</f>
        <v/>
      </c>
      <c r="E3041" s="4" t="str">
        <f ca="1">position</f>
        <v/>
      </c>
      <c r="I3041" s="318"/>
      <c r="L3041" s="4"/>
      <c r="N3041" s="6"/>
      <c r="P3041" s="20"/>
      <c r="Q3041" s="5" t="str">
        <f ca="1">score</f>
        <v/>
      </c>
      <c r="R3041" s="7" t="str">
        <f ca="1">rescore_pd</f>
        <v/>
      </c>
      <c r="S3041" s="310" t="str">
        <f ca="1">price</f>
        <v/>
      </c>
      <c r="U3041" s="4"/>
      <c r="V3041" s="4"/>
      <c r="W3041" s="215" t="str">
        <f ca="1">comm_pd</f>
        <v/>
      </c>
      <c r="X3041" s="11"/>
    </row>
    <row r="3042" spans="1:24" x14ac:dyDescent="0.25">
      <c r="A3042" s="6" t="str">
        <f ca="1">no.</f>
        <v/>
      </c>
      <c r="E3042" s="4" t="str">
        <f ca="1">position</f>
        <v/>
      </c>
      <c r="I3042" s="318"/>
      <c r="L3042" s="4"/>
      <c r="N3042" s="6"/>
      <c r="P3042" s="20"/>
      <c r="Q3042" s="5" t="str">
        <f ca="1">score</f>
        <v/>
      </c>
      <c r="R3042" s="7" t="str">
        <f ca="1">rescore_pd</f>
        <v/>
      </c>
      <c r="S3042" s="310" t="str">
        <f ca="1">price</f>
        <v/>
      </c>
      <c r="U3042" s="4"/>
      <c r="V3042" s="4"/>
      <c r="W3042" s="215" t="str">
        <f ca="1">comm_pd</f>
        <v/>
      </c>
      <c r="X3042" s="11"/>
    </row>
    <row r="3043" spans="1:24" x14ac:dyDescent="0.25">
      <c r="A3043" s="6" t="str">
        <f ca="1">no.</f>
        <v/>
      </c>
      <c r="E3043" s="4" t="str">
        <f ca="1">position</f>
        <v/>
      </c>
      <c r="I3043" s="318"/>
      <c r="L3043" s="4"/>
      <c r="N3043" s="6"/>
      <c r="P3043" s="20"/>
      <c r="Q3043" s="5" t="str">
        <f ca="1">score</f>
        <v/>
      </c>
      <c r="R3043" s="7" t="str">
        <f ca="1">rescore_pd</f>
        <v/>
      </c>
      <c r="S3043" s="310" t="str">
        <f ca="1">price</f>
        <v/>
      </c>
      <c r="U3043" s="4"/>
      <c r="V3043" s="4"/>
      <c r="W3043" s="215" t="str">
        <f ca="1">comm_pd</f>
        <v/>
      </c>
      <c r="X3043" s="11"/>
    </row>
    <row r="3044" spans="1:24" x14ac:dyDescent="0.25">
      <c r="A3044" s="6" t="str">
        <f ca="1">no.</f>
        <v/>
      </c>
      <c r="E3044" s="4" t="str">
        <f ca="1">position</f>
        <v/>
      </c>
      <c r="I3044" s="318"/>
      <c r="L3044" s="4"/>
      <c r="N3044" s="6"/>
      <c r="P3044" s="20"/>
      <c r="Q3044" s="5" t="str">
        <f ca="1">score</f>
        <v/>
      </c>
      <c r="R3044" s="7" t="str">
        <f ca="1">rescore_pd</f>
        <v/>
      </c>
      <c r="S3044" s="310" t="str">
        <f ca="1">price</f>
        <v/>
      </c>
      <c r="U3044" s="4"/>
      <c r="V3044" s="4"/>
      <c r="W3044" s="215" t="str">
        <f ca="1">comm_pd</f>
        <v/>
      </c>
      <c r="X3044" s="11"/>
    </row>
    <row r="3045" spans="1:24" x14ac:dyDescent="0.25">
      <c r="A3045" s="6" t="str">
        <f ca="1">no.</f>
        <v/>
      </c>
      <c r="E3045" s="4" t="str">
        <f ca="1">position</f>
        <v/>
      </c>
      <c r="I3045" s="318"/>
      <c r="L3045" s="4"/>
      <c r="N3045" s="6"/>
      <c r="P3045" s="20"/>
      <c r="Q3045" s="5" t="str">
        <f ca="1">score</f>
        <v/>
      </c>
      <c r="R3045" s="7" t="str">
        <f ca="1">rescore_pd</f>
        <v/>
      </c>
      <c r="S3045" s="310" t="str">
        <f ca="1">price</f>
        <v/>
      </c>
      <c r="U3045" s="4"/>
      <c r="V3045" s="4"/>
      <c r="W3045" s="215" t="str">
        <f ca="1">comm_pd</f>
        <v/>
      </c>
      <c r="X3045" s="11"/>
    </row>
    <row r="3046" spans="1:24" x14ac:dyDescent="0.25">
      <c r="A3046" s="6" t="str">
        <f ca="1">no.</f>
        <v/>
      </c>
      <c r="E3046" s="4" t="str">
        <f ca="1">position</f>
        <v/>
      </c>
      <c r="I3046" s="318"/>
      <c r="L3046" s="4"/>
      <c r="N3046" s="6"/>
      <c r="P3046" s="20"/>
      <c r="Q3046" s="5" t="str">
        <f ca="1">score</f>
        <v/>
      </c>
      <c r="R3046" s="7" t="str">
        <f ca="1">rescore_pd</f>
        <v/>
      </c>
      <c r="S3046" s="310" t="str">
        <f ca="1">price</f>
        <v/>
      </c>
      <c r="U3046" s="4"/>
      <c r="V3046" s="4"/>
      <c r="W3046" s="215" t="str">
        <f ca="1">comm_pd</f>
        <v/>
      </c>
      <c r="X3046" s="11"/>
    </row>
    <row r="3047" spans="1:24" x14ac:dyDescent="0.25">
      <c r="A3047" s="6" t="str">
        <f ca="1">no.</f>
        <v/>
      </c>
      <c r="E3047" s="4" t="str">
        <f ca="1">position</f>
        <v/>
      </c>
      <c r="I3047" s="318"/>
      <c r="L3047" s="4"/>
      <c r="N3047" s="6"/>
      <c r="P3047" s="20"/>
      <c r="Q3047" s="5" t="str">
        <f ca="1">score</f>
        <v/>
      </c>
      <c r="R3047" s="7" t="str">
        <f ca="1">rescore_pd</f>
        <v/>
      </c>
      <c r="S3047" s="310" t="str">
        <f ca="1">price</f>
        <v/>
      </c>
      <c r="U3047" s="4"/>
      <c r="V3047" s="4"/>
      <c r="W3047" s="215" t="str">
        <f ca="1">comm_pd</f>
        <v/>
      </c>
      <c r="X3047" s="11"/>
    </row>
    <row r="3048" spans="1:24" x14ac:dyDescent="0.25">
      <c r="A3048" s="6" t="str">
        <f ca="1">no.</f>
        <v/>
      </c>
      <c r="E3048" s="4" t="str">
        <f ca="1">position</f>
        <v/>
      </c>
      <c r="I3048" s="318"/>
      <c r="L3048" s="4"/>
      <c r="N3048" s="6"/>
      <c r="P3048" s="20"/>
      <c r="Q3048" s="5" t="str">
        <f ca="1">score</f>
        <v/>
      </c>
      <c r="R3048" s="7" t="str">
        <f ca="1">rescore_pd</f>
        <v/>
      </c>
      <c r="S3048" s="310" t="str">
        <f ca="1">price</f>
        <v/>
      </c>
      <c r="U3048" s="4"/>
      <c r="V3048" s="4"/>
      <c r="W3048" s="215" t="str">
        <f ca="1">comm_pd</f>
        <v/>
      </c>
      <c r="X3048" s="11"/>
    </row>
    <row r="3049" spans="1:24" x14ac:dyDescent="0.25">
      <c r="A3049" s="6" t="str">
        <f ca="1">no.</f>
        <v/>
      </c>
      <c r="E3049" s="4" t="str">
        <f ca="1">position</f>
        <v/>
      </c>
      <c r="I3049" s="318"/>
      <c r="L3049" s="4"/>
      <c r="N3049" s="6"/>
      <c r="P3049" s="20"/>
      <c r="Q3049" s="5" t="str">
        <f ca="1">score</f>
        <v/>
      </c>
      <c r="R3049" s="7" t="str">
        <f ca="1">rescore_pd</f>
        <v/>
      </c>
      <c r="S3049" s="310" t="str">
        <f ca="1">price</f>
        <v/>
      </c>
      <c r="U3049" s="4"/>
      <c r="V3049" s="4"/>
      <c r="W3049" s="215" t="str">
        <f ca="1">comm_pd</f>
        <v/>
      </c>
      <c r="X3049" s="11"/>
    </row>
    <row r="3050" spans="1:24" x14ac:dyDescent="0.25">
      <c r="A3050" s="6" t="str">
        <f ca="1">no.</f>
        <v/>
      </c>
      <c r="E3050" s="4" t="str">
        <f ca="1">position</f>
        <v/>
      </c>
      <c r="I3050" s="318"/>
      <c r="L3050" s="4"/>
      <c r="N3050" s="6"/>
      <c r="P3050" s="20"/>
      <c r="Q3050" s="5" t="str">
        <f ca="1">score</f>
        <v/>
      </c>
      <c r="R3050" s="7" t="str">
        <f ca="1">rescore_pd</f>
        <v/>
      </c>
      <c r="S3050" s="310" t="str">
        <f ca="1">price</f>
        <v/>
      </c>
      <c r="U3050" s="4"/>
      <c r="V3050" s="4"/>
      <c r="W3050" s="215" t="str">
        <f ca="1">comm_pd</f>
        <v/>
      </c>
      <c r="X3050" s="11"/>
    </row>
    <row r="3051" spans="1:24" x14ac:dyDescent="0.25">
      <c r="A3051" s="6" t="str">
        <f ca="1">no.</f>
        <v/>
      </c>
      <c r="E3051" s="4" t="str">
        <f ca="1">position</f>
        <v/>
      </c>
      <c r="I3051" s="318"/>
      <c r="L3051" s="4"/>
      <c r="N3051" s="6"/>
      <c r="P3051" s="20"/>
      <c r="Q3051" s="5" t="str">
        <f ca="1">score</f>
        <v/>
      </c>
      <c r="R3051" s="7" t="str">
        <f ca="1">rescore_pd</f>
        <v/>
      </c>
      <c r="S3051" s="310" t="str">
        <f ca="1">price</f>
        <v/>
      </c>
      <c r="U3051" s="4"/>
      <c r="V3051" s="4"/>
      <c r="W3051" s="215" t="str">
        <f ca="1">comm_pd</f>
        <v/>
      </c>
      <c r="X3051" s="11"/>
    </row>
    <row r="3052" spans="1:24" x14ac:dyDescent="0.25">
      <c r="A3052" s="6" t="str">
        <f ca="1">no.</f>
        <v/>
      </c>
      <c r="E3052" s="4" t="str">
        <f ca="1">position</f>
        <v/>
      </c>
      <c r="I3052" s="318"/>
      <c r="L3052" s="4"/>
      <c r="N3052" s="6"/>
      <c r="P3052" s="20"/>
      <c r="Q3052" s="5" t="str">
        <f ca="1">score</f>
        <v/>
      </c>
      <c r="R3052" s="7" t="str">
        <f ca="1">rescore_pd</f>
        <v/>
      </c>
      <c r="S3052" s="310" t="str">
        <f ca="1">price</f>
        <v/>
      </c>
      <c r="U3052" s="4"/>
      <c r="V3052" s="4"/>
      <c r="W3052" s="215" t="str">
        <f ca="1">comm_pd</f>
        <v/>
      </c>
      <c r="X3052" s="11"/>
    </row>
    <row r="3053" spans="1:24" x14ac:dyDescent="0.25">
      <c r="A3053" s="6" t="str">
        <f ca="1">no.</f>
        <v/>
      </c>
      <c r="E3053" s="4" t="str">
        <f ca="1">position</f>
        <v/>
      </c>
      <c r="I3053" s="318"/>
      <c r="L3053" s="4"/>
      <c r="N3053" s="6"/>
      <c r="P3053" s="20"/>
      <c r="Q3053" s="5" t="str">
        <f ca="1">score</f>
        <v/>
      </c>
      <c r="R3053" s="7" t="str">
        <f ca="1">rescore_pd</f>
        <v/>
      </c>
      <c r="S3053" s="310" t="str">
        <f ca="1">price</f>
        <v/>
      </c>
      <c r="U3053" s="4"/>
      <c r="V3053" s="4"/>
      <c r="W3053" s="215" t="str">
        <f ca="1">comm_pd</f>
        <v/>
      </c>
      <c r="X3053" s="11"/>
    </row>
    <row r="3054" spans="1:24" x14ac:dyDescent="0.25">
      <c r="A3054" s="6" t="str">
        <f ca="1">no.</f>
        <v/>
      </c>
      <c r="E3054" s="4" t="str">
        <f ca="1">position</f>
        <v/>
      </c>
      <c r="I3054" s="318"/>
      <c r="L3054" s="4"/>
      <c r="N3054" s="6"/>
      <c r="P3054" s="20"/>
      <c r="Q3054" s="5" t="str">
        <f ca="1">score</f>
        <v/>
      </c>
      <c r="R3054" s="7" t="str">
        <f ca="1">rescore_pd</f>
        <v/>
      </c>
      <c r="S3054" s="310" t="str">
        <f ca="1">price</f>
        <v/>
      </c>
      <c r="U3054" s="4"/>
      <c r="V3054" s="4"/>
      <c r="W3054" s="215" t="str">
        <f ca="1">comm_pd</f>
        <v/>
      </c>
      <c r="X3054" s="11"/>
    </row>
    <row r="3055" spans="1:24" x14ac:dyDescent="0.25">
      <c r="A3055" s="6" t="str">
        <f ca="1">no.</f>
        <v/>
      </c>
      <c r="E3055" s="4" t="str">
        <f ca="1">position</f>
        <v/>
      </c>
      <c r="I3055" s="318"/>
      <c r="L3055" s="4"/>
      <c r="N3055" s="6"/>
      <c r="P3055" s="20"/>
      <c r="Q3055" s="5" t="str">
        <f ca="1">score</f>
        <v/>
      </c>
      <c r="R3055" s="7" t="str">
        <f ca="1">rescore_pd</f>
        <v/>
      </c>
      <c r="S3055" s="310" t="str">
        <f ca="1">price</f>
        <v/>
      </c>
      <c r="U3055" s="4"/>
      <c r="V3055" s="4"/>
      <c r="W3055" s="215" t="str">
        <f ca="1">comm_pd</f>
        <v/>
      </c>
      <c r="X3055" s="11"/>
    </row>
    <row r="3056" spans="1:24" x14ac:dyDescent="0.25">
      <c r="A3056" s="6" t="str">
        <f ca="1">no.</f>
        <v/>
      </c>
      <c r="E3056" s="4" t="str">
        <f ca="1">position</f>
        <v/>
      </c>
      <c r="I3056" s="318"/>
      <c r="L3056" s="4"/>
      <c r="N3056" s="6"/>
      <c r="P3056" s="20"/>
      <c r="Q3056" s="5" t="str">
        <f ca="1">score</f>
        <v/>
      </c>
      <c r="R3056" s="7" t="str">
        <f ca="1">rescore_pd</f>
        <v/>
      </c>
      <c r="S3056" s="310" t="str">
        <f ca="1">price</f>
        <v/>
      </c>
      <c r="U3056" s="4"/>
      <c r="V3056" s="4"/>
      <c r="W3056" s="215" t="str">
        <f ca="1">comm_pd</f>
        <v/>
      </c>
      <c r="X3056" s="11"/>
    </row>
    <row r="3057" spans="1:24" x14ac:dyDescent="0.25">
      <c r="A3057" s="6" t="str">
        <f ca="1">no.</f>
        <v/>
      </c>
      <c r="E3057" s="4" t="str">
        <f ca="1">position</f>
        <v/>
      </c>
      <c r="I3057" s="318"/>
      <c r="L3057" s="4"/>
      <c r="N3057" s="6"/>
      <c r="P3057" s="20"/>
      <c r="Q3057" s="5" t="str">
        <f ca="1">score</f>
        <v/>
      </c>
      <c r="R3057" s="7" t="str">
        <f ca="1">rescore_pd</f>
        <v/>
      </c>
      <c r="S3057" s="310" t="str">
        <f ca="1">price</f>
        <v/>
      </c>
      <c r="U3057" s="4"/>
      <c r="V3057" s="4"/>
      <c r="W3057" s="215" t="str">
        <f ca="1">comm_pd</f>
        <v/>
      </c>
      <c r="X3057" s="11"/>
    </row>
    <row r="3058" spans="1:24" x14ac:dyDescent="0.25">
      <c r="A3058" s="6" t="str">
        <f ca="1">no.</f>
        <v/>
      </c>
      <c r="E3058" s="4" t="str">
        <f ca="1">position</f>
        <v/>
      </c>
      <c r="I3058" s="318"/>
      <c r="L3058" s="4"/>
      <c r="N3058" s="6"/>
      <c r="P3058" s="20"/>
      <c r="Q3058" s="5" t="str">
        <f ca="1">score</f>
        <v/>
      </c>
      <c r="R3058" s="7" t="str">
        <f ca="1">rescore_pd</f>
        <v/>
      </c>
      <c r="S3058" s="310" t="str">
        <f ca="1">price</f>
        <v/>
      </c>
      <c r="U3058" s="4"/>
      <c r="V3058" s="4"/>
      <c r="W3058" s="215" t="str">
        <f ca="1">comm_pd</f>
        <v/>
      </c>
      <c r="X3058" s="11"/>
    </row>
    <row r="3059" spans="1:24" x14ac:dyDescent="0.25">
      <c r="A3059" s="6" t="str">
        <f ca="1">no.</f>
        <v/>
      </c>
      <c r="E3059" s="4" t="str">
        <f ca="1">position</f>
        <v/>
      </c>
      <c r="I3059" s="318"/>
      <c r="L3059" s="4"/>
      <c r="N3059" s="6"/>
      <c r="P3059" s="20"/>
      <c r="Q3059" s="5" t="str">
        <f ca="1">score</f>
        <v/>
      </c>
      <c r="R3059" s="7" t="str">
        <f ca="1">rescore_pd</f>
        <v/>
      </c>
      <c r="S3059" s="310" t="str">
        <f ca="1">price</f>
        <v/>
      </c>
      <c r="U3059" s="4"/>
      <c r="V3059" s="4"/>
      <c r="W3059" s="215" t="str">
        <f ca="1">comm_pd</f>
        <v/>
      </c>
      <c r="X3059" s="11"/>
    </row>
    <row r="3060" spans="1:24" x14ac:dyDescent="0.25">
      <c r="A3060" s="6" t="str">
        <f ca="1">no.</f>
        <v/>
      </c>
      <c r="E3060" s="4" t="str">
        <f ca="1">position</f>
        <v/>
      </c>
      <c r="I3060" s="318"/>
      <c r="L3060" s="4"/>
      <c r="N3060" s="6"/>
      <c r="P3060" s="20"/>
      <c r="Q3060" s="5" t="str">
        <f ca="1">score</f>
        <v/>
      </c>
      <c r="R3060" s="7" t="str">
        <f ca="1">rescore_pd</f>
        <v/>
      </c>
      <c r="S3060" s="310" t="str">
        <f ca="1">price</f>
        <v/>
      </c>
      <c r="U3060" s="4"/>
      <c r="V3060" s="4"/>
      <c r="W3060" s="215" t="str">
        <f ca="1">comm_pd</f>
        <v/>
      </c>
      <c r="X3060" s="11"/>
    </row>
    <row r="3061" spans="1:24" x14ac:dyDescent="0.25">
      <c r="A3061" s="6" t="str">
        <f ca="1">no.</f>
        <v/>
      </c>
      <c r="E3061" s="4" t="str">
        <f ca="1">position</f>
        <v/>
      </c>
      <c r="I3061" s="318"/>
      <c r="L3061" s="4"/>
      <c r="N3061" s="6"/>
      <c r="P3061" s="20"/>
      <c r="Q3061" s="5" t="str">
        <f ca="1">score</f>
        <v/>
      </c>
      <c r="R3061" s="7" t="str">
        <f ca="1">rescore_pd</f>
        <v/>
      </c>
      <c r="S3061" s="310" t="str">
        <f ca="1">price</f>
        <v/>
      </c>
      <c r="U3061" s="4"/>
      <c r="V3061" s="4"/>
      <c r="W3061" s="215" t="str">
        <f ca="1">comm_pd</f>
        <v/>
      </c>
      <c r="X3061" s="11"/>
    </row>
    <row r="3062" spans="1:24" x14ac:dyDescent="0.25">
      <c r="A3062" s="6" t="str">
        <f ca="1">no.</f>
        <v/>
      </c>
      <c r="E3062" s="4" t="str">
        <f ca="1">position</f>
        <v/>
      </c>
      <c r="I3062" s="318"/>
      <c r="L3062" s="4"/>
      <c r="N3062" s="6"/>
      <c r="P3062" s="20"/>
      <c r="Q3062" s="5" t="str">
        <f ca="1">score</f>
        <v/>
      </c>
      <c r="R3062" s="7" t="str">
        <f ca="1">rescore_pd</f>
        <v/>
      </c>
      <c r="S3062" s="310" t="str">
        <f ca="1">price</f>
        <v/>
      </c>
      <c r="U3062" s="4"/>
      <c r="V3062" s="4"/>
      <c r="W3062" s="215" t="str">
        <f ca="1">comm_pd</f>
        <v/>
      </c>
      <c r="X3062" s="11"/>
    </row>
    <row r="3063" spans="1:24" x14ac:dyDescent="0.25">
      <c r="A3063" s="6" t="str">
        <f ca="1">no.</f>
        <v/>
      </c>
      <c r="E3063" s="4" t="str">
        <f ca="1">position</f>
        <v/>
      </c>
      <c r="I3063" s="318"/>
      <c r="L3063" s="4"/>
      <c r="N3063" s="6"/>
      <c r="P3063" s="20"/>
      <c r="Q3063" s="5" t="str">
        <f ca="1">score</f>
        <v/>
      </c>
      <c r="R3063" s="7" t="str">
        <f ca="1">rescore_pd</f>
        <v/>
      </c>
      <c r="S3063" s="310" t="str">
        <f ca="1">price</f>
        <v/>
      </c>
      <c r="U3063" s="4"/>
      <c r="V3063" s="4"/>
      <c r="W3063" s="215" t="str">
        <f ca="1">comm_pd</f>
        <v/>
      </c>
      <c r="X3063" s="11"/>
    </row>
    <row r="3064" spans="1:24" x14ac:dyDescent="0.25">
      <c r="A3064" s="6" t="str">
        <f ca="1">no.</f>
        <v/>
      </c>
      <c r="E3064" s="4" t="str">
        <f ca="1">position</f>
        <v/>
      </c>
      <c r="I3064" s="318"/>
      <c r="L3064" s="4"/>
      <c r="N3064" s="6"/>
      <c r="P3064" s="20"/>
      <c r="Q3064" s="5" t="str">
        <f ca="1">score</f>
        <v/>
      </c>
      <c r="R3064" s="7" t="str">
        <f ca="1">rescore_pd</f>
        <v/>
      </c>
      <c r="S3064" s="310" t="str">
        <f ca="1">price</f>
        <v/>
      </c>
      <c r="U3064" s="4"/>
      <c r="V3064" s="4"/>
      <c r="W3064" s="215" t="str">
        <f ca="1">comm_pd</f>
        <v/>
      </c>
      <c r="X3064" s="11"/>
    </row>
    <row r="3065" spans="1:24" x14ac:dyDescent="0.25">
      <c r="A3065" s="6" t="str">
        <f ca="1">no.</f>
        <v/>
      </c>
      <c r="E3065" s="4" t="str">
        <f ca="1">position</f>
        <v/>
      </c>
      <c r="I3065" s="318"/>
      <c r="L3065" s="4"/>
      <c r="N3065" s="6"/>
      <c r="P3065" s="20"/>
      <c r="Q3065" s="5" t="str">
        <f ca="1">score</f>
        <v/>
      </c>
      <c r="R3065" s="7" t="str">
        <f ca="1">rescore_pd</f>
        <v/>
      </c>
      <c r="S3065" s="310" t="str">
        <f ca="1">price</f>
        <v/>
      </c>
      <c r="U3065" s="4"/>
      <c r="V3065" s="4"/>
      <c r="W3065" s="215" t="str">
        <f ca="1">comm_pd</f>
        <v/>
      </c>
      <c r="X3065" s="11"/>
    </row>
    <row r="3066" spans="1:24" x14ac:dyDescent="0.25">
      <c r="A3066" s="6" t="str">
        <f ca="1">no.</f>
        <v/>
      </c>
      <c r="E3066" s="4" t="str">
        <f ca="1">position</f>
        <v/>
      </c>
      <c r="I3066" s="318"/>
      <c r="L3066" s="4"/>
      <c r="N3066" s="6"/>
      <c r="P3066" s="20"/>
      <c r="Q3066" s="5" t="str">
        <f ca="1">score</f>
        <v/>
      </c>
      <c r="R3066" s="7" t="str">
        <f ca="1">rescore_pd</f>
        <v/>
      </c>
      <c r="S3066" s="310" t="str">
        <f ca="1">price</f>
        <v/>
      </c>
      <c r="U3066" s="4"/>
      <c r="V3066" s="4"/>
      <c r="W3066" s="215" t="str">
        <f ca="1">comm_pd</f>
        <v/>
      </c>
      <c r="X3066" s="11"/>
    </row>
    <row r="3067" spans="1:24" x14ac:dyDescent="0.25">
      <c r="A3067" s="6" t="str">
        <f ca="1">no.</f>
        <v/>
      </c>
      <c r="E3067" s="4" t="str">
        <f ca="1">position</f>
        <v/>
      </c>
      <c r="I3067" s="318"/>
      <c r="L3067" s="4"/>
      <c r="N3067" s="6"/>
      <c r="P3067" s="20"/>
      <c r="Q3067" s="5" t="str">
        <f ca="1">score</f>
        <v/>
      </c>
      <c r="R3067" s="7" t="str">
        <f ca="1">rescore_pd</f>
        <v/>
      </c>
      <c r="S3067" s="310" t="str">
        <f ca="1">price</f>
        <v/>
      </c>
      <c r="U3067" s="4"/>
      <c r="V3067" s="4"/>
      <c r="W3067" s="215" t="str">
        <f ca="1">comm_pd</f>
        <v/>
      </c>
      <c r="X3067" s="11"/>
    </row>
    <row r="3068" spans="1:24" x14ac:dyDescent="0.25">
      <c r="A3068" s="6" t="str">
        <f ca="1">no.</f>
        <v/>
      </c>
      <c r="E3068" s="4" t="str">
        <f ca="1">position</f>
        <v/>
      </c>
      <c r="I3068" s="318"/>
      <c r="L3068" s="4"/>
      <c r="N3068" s="6"/>
      <c r="P3068" s="20"/>
      <c r="Q3068" s="5" t="str">
        <f ca="1">score</f>
        <v/>
      </c>
      <c r="R3068" s="7" t="str">
        <f ca="1">rescore_pd</f>
        <v/>
      </c>
      <c r="S3068" s="310" t="str">
        <f ca="1">price</f>
        <v/>
      </c>
      <c r="U3068" s="4"/>
      <c r="V3068" s="4"/>
      <c r="W3068" s="215" t="str">
        <f ca="1">comm_pd</f>
        <v/>
      </c>
      <c r="X3068" s="11"/>
    </row>
    <row r="3069" spans="1:24" x14ac:dyDescent="0.25">
      <c r="A3069" s="6" t="str">
        <f ca="1">no.</f>
        <v/>
      </c>
      <c r="E3069" s="4" t="str">
        <f ca="1">position</f>
        <v/>
      </c>
      <c r="I3069" s="318"/>
      <c r="L3069" s="4"/>
      <c r="N3069" s="6"/>
      <c r="P3069" s="20"/>
      <c r="Q3069" s="5" t="str">
        <f ca="1">score</f>
        <v/>
      </c>
      <c r="R3069" s="7" t="str">
        <f ca="1">rescore_pd</f>
        <v/>
      </c>
      <c r="S3069" s="310" t="str">
        <f ca="1">price</f>
        <v/>
      </c>
      <c r="U3069" s="4"/>
      <c r="V3069" s="4"/>
      <c r="W3069" s="215" t="str">
        <f ca="1">comm_pd</f>
        <v/>
      </c>
      <c r="X3069" s="11"/>
    </row>
    <row r="3070" spans="1:24" x14ac:dyDescent="0.25">
      <c r="A3070" s="6" t="str">
        <f ca="1">no.</f>
        <v/>
      </c>
      <c r="E3070" s="4" t="str">
        <f ca="1">position</f>
        <v/>
      </c>
      <c r="I3070" s="318"/>
      <c r="L3070" s="4"/>
      <c r="N3070" s="6"/>
      <c r="P3070" s="20"/>
      <c r="Q3070" s="5" t="str">
        <f ca="1">score</f>
        <v/>
      </c>
      <c r="R3070" s="7" t="str">
        <f ca="1">rescore_pd</f>
        <v/>
      </c>
      <c r="S3070" s="310" t="str">
        <f ca="1">price</f>
        <v/>
      </c>
      <c r="U3070" s="4"/>
      <c r="V3070" s="4"/>
      <c r="W3070" s="215" t="str">
        <f ca="1">comm_pd</f>
        <v/>
      </c>
      <c r="X3070" s="11"/>
    </row>
    <row r="3071" spans="1:24" x14ac:dyDescent="0.25">
      <c r="A3071" s="6" t="str">
        <f ca="1">no.</f>
        <v/>
      </c>
      <c r="E3071" s="4" t="str">
        <f ca="1">position</f>
        <v/>
      </c>
      <c r="I3071" s="318"/>
      <c r="L3071" s="4"/>
      <c r="N3071" s="6"/>
      <c r="P3071" s="20"/>
      <c r="Q3071" s="5" t="str">
        <f ca="1">score</f>
        <v/>
      </c>
      <c r="R3071" s="7" t="str">
        <f ca="1">rescore_pd</f>
        <v/>
      </c>
      <c r="S3071" s="310" t="str">
        <f ca="1">price</f>
        <v/>
      </c>
      <c r="U3071" s="4"/>
      <c r="V3071" s="4"/>
      <c r="W3071" s="215" t="str">
        <f ca="1">comm_pd</f>
        <v/>
      </c>
      <c r="X3071" s="11"/>
    </row>
    <row r="3072" spans="1:24" x14ac:dyDescent="0.25">
      <c r="A3072" s="6" t="str">
        <f ca="1">no.</f>
        <v/>
      </c>
      <c r="E3072" s="4" t="str">
        <f ca="1">position</f>
        <v/>
      </c>
      <c r="I3072" s="318"/>
      <c r="L3072" s="4"/>
      <c r="N3072" s="6"/>
      <c r="P3072" s="20"/>
      <c r="Q3072" s="5" t="str">
        <f ca="1">score</f>
        <v/>
      </c>
      <c r="R3072" s="7" t="str">
        <f ca="1">rescore_pd</f>
        <v/>
      </c>
      <c r="S3072" s="310" t="str">
        <f ca="1">price</f>
        <v/>
      </c>
      <c r="U3072" s="4"/>
      <c r="V3072" s="4"/>
      <c r="W3072" s="215" t="str">
        <f ca="1">comm_pd</f>
        <v/>
      </c>
      <c r="X3072" s="11"/>
    </row>
    <row r="3073" spans="1:24" x14ac:dyDescent="0.25">
      <c r="A3073" s="6" t="str">
        <f ca="1">no.</f>
        <v/>
      </c>
      <c r="E3073" s="4" t="str">
        <f ca="1">position</f>
        <v/>
      </c>
      <c r="I3073" s="318"/>
      <c r="L3073" s="4"/>
      <c r="N3073" s="6"/>
      <c r="P3073" s="20"/>
      <c r="Q3073" s="5" t="str">
        <f ca="1">score</f>
        <v/>
      </c>
      <c r="R3073" s="7" t="str">
        <f ca="1">rescore_pd</f>
        <v/>
      </c>
      <c r="S3073" s="310" t="str">
        <f ca="1">price</f>
        <v/>
      </c>
      <c r="U3073" s="4"/>
      <c r="V3073" s="4"/>
      <c r="W3073" s="215" t="str">
        <f ca="1">comm_pd</f>
        <v/>
      </c>
      <c r="X3073" s="11"/>
    </row>
    <row r="3074" spans="1:24" x14ac:dyDescent="0.25">
      <c r="A3074" s="6" t="str">
        <f ca="1">no.</f>
        <v/>
      </c>
      <c r="E3074" s="4" t="str">
        <f ca="1">position</f>
        <v/>
      </c>
      <c r="I3074" s="318"/>
      <c r="L3074" s="4"/>
      <c r="N3074" s="6"/>
      <c r="P3074" s="20"/>
      <c r="Q3074" s="5" t="str">
        <f ca="1">score</f>
        <v/>
      </c>
      <c r="R3074" s="7" t="str">
        <f ca="1">rescore_pd</f>
        <v/>
      </c>
      <c r="S3074" s="310" t="str">
        <f ca="1">price</f>
        <v/>
      </c>
      <c r="U3074" s="4"/>
      <c r="V3074" s="4"/>
      <c r="W3074" s="215" t="str">
        <f ca="1">comm_pd</f>
        <v/>
      </c>
      <c r="X3074" s="11"/>
    </row>
    <row r="3075" spans="1:24" x14ac:dyDescent="0.25">
      <c r="A3075" s="6" t="str">
        <f ca="1">no.</f>
        <v/>
      </c>
      <c r="E3075" s="4" t="str">
        <f ca="1">position</f>
        <v/>
      </c>
      <c r="I3075" s="318"/>
      <c r="L3075" s="4"/>
      <c r="N3075" s="6"/>
      <c r="P3075" s="20"/>
      <c r="Q3075" s="5" t="str">
        <f ca="1">score</f>
        <v/>
      </c>
      <c r="R3075" s="7" t="str">
        <f ca="1">rescore_pd</f>
        <v/>
      </c>
      <c r="S3075" s="310" t="str">
        <f ca="1">price</f>
        <v/>
      </c>
      <c r="U3075" s="4"/>
      <c r="V3075" s="4"/>
      <c r="W3075" s="215" t="str">
        <f ca="1">comm_pd</f>
        <v/>
      </c>
      <c r="X3075" s="11"/>
    </row>
    <row r="3076" spans="1:24" x14ac:dyDescent="0.25">
      <c r="A3076" s="6" t="str">
        <f ca="1">no.</f>
        <v/>
      </c>
      <c r="E3076" s="4" t="str">
        <f ca="1">position</f>
        <v/>
      </c>
      <c r="I3076" s="318"/>
      <c r="L3076" s="4"/>
      <c r="N3076" s="6"/>
      <c r="P3076" s="20"/>
      <c r="Q3076" s="5" t="str">
        <f ca="1">score</f>
        <v/>
      </c>
      <c r="R3076" s="7" t="str">
        <f ca="1">rescore_pd</f>
        <v/>
      </c>
      <c r="S3076" s="310" t="str">
        <f ca="1">price</f>
        <v/>
      </c>
      <c r="U3076" s="4"/>
      <c r="V3076" s="4"/>
      <c r="W3076" s="215" t="str">
        <f ca="1">comm_pd</f>
        <v/>
      </c>
      <c r="X3076" s="11"/>
    </row>
    <row r="3077" spans="1:24" x14ac:dyDescent="0.25">
      <c r="A3077" s="6" t="str">
        <f ca="1">no.</f>
        <v/>
      </c>
      <c r="E3077" s="4" t="str">
        <f ca="1">position</f>
        <v/>
      </c>
      <c r="I3077" s="318"/>
      <c r="L3077" s="4"/>
      <c r="N3077" s="6"/>
      <c r="P3077" s="20"/>
      <c r="Q3077" s="5" t="str">
        <f ca="1">score</f>
        <v/>
      </c>
      <c r="R3077" s="7" t="str">
        <f ca="1">rescore_pd</f>
        <v/>
      </c>
      <c r="S3077" s="310" t="str">
        <f ca="1">price</f>
        <v/>
      </c>
      <c r="U3077" s="4"/>
      <c r="V3077" s="4"/>
      <c r="W3077" s="215" t="str">
        <f ca="1">comm_pd</f>
        <v/>
      </c>
      <c r="X3077" s="11"/>
    </row>
    <row r="3078" spans="1:24" x14ac:dyDescent="0.25">
      <c r="A3078" s="6" t="str">
        <f ca="1">no.</f>
        <v/>
      </c>
      <c r="E3078" s="4" t="str">
        <f ca="1">position</f>
        <v/>
      </c>
      <c r="I3078" s="318"/>
      <c r="L3078" s="4"/>
      <c r="N3078" s="6"/>
      <c r="P3078" s="20"/>
      <c r="Q3078" s="5" t="str">
        <f ca="1">score</f>
        <v/>
      </c>
      <c r="R3078" s="7" t="str">
        <f ca="1">rescore_pd</f>
        <v/>
      </c>
      <c r="S3078" s="310" t="str">
        <f ca="1">price</f>
        <v/>
      </c>
      <c r="U3078" s="4"/>
      <c r="V3078" s="4"/>
      <c r="W3078" s="215" t="str">
        <f ca="1">comm_pd</f>
        <v/>
      </c>
      <c r="X3078" s="11"/>
    </row>
    <row r="3079" spans="1:24" x14ac:dyDescent="0.25">
      <c r="A3079" s="6" t="str">
        <f ca="1">no.</f>
        <v/>
      </c>
      <c r="E3079" s="4" t="str">
        <f ca="1">position</f>
        <v/>
      </c>
      <c r="I3079" s="318"/>
      <c r="L3079" s="4"/>
      <c r="N3079" s="6"/>
      <c r="P3079" s="20"/>
      <c r="Q3079" s="5" t="str">
        <f ca="1">score</f>
        <v/>
      </c>
      <c r="R3079" s="7" t="str">
        <f ca="1">rescore_pd</f>
        <v/>
      </c>
      <c r="S3079" s="310" t="str">
        <f ca="1">price</f>
        <v/>
      </c>
      <c r="U3079" s="4"/>
      <c r="V3079" s="4"/>
      <c r="W3079" s="215" t="str">
        <f ca="1">comm_pd</f>
        <v/>
      </c>
      <c r="X3079" s="11"/>
    </row>
    <row r="3080" spans="1:24" x14ac:dyDescent="0.25">
      <c r="A3080" s="6" t="str">
        <f ca="1">no.</f>
        <v/>
      </c>
      <c r="E3080" s="4" t="str">
        <f ca="1">position</f>
        <v/>
      </c>
      <c r="I3080" s="318"/>
      <c r="L3080" s="4"/>
      <c r="N3080" s="6"/>
      <c r="P3080" s="20"/>
      <c r="Q3080" s="5" t="str">
        <f ca="1">score</f>
        <v/>
      </c>
      <c r="R3080" s="7" t="str">
        <f ca="1">rescore_pd</f>
        <v/>
      </c>
      <c r="S3080" s="310" t="str">
        <f ca="1">price</f>
        <v/>
      </c>
      <c r="U3080" s="4"/>
      <c r="V3080" s="4"/>
      <c r="W3080" s="215" t="str">
        <f ca="1">comm_pd</f>
        <v/>
      </c>
      <c r="X3080" s="11"/>
    </row>
    <row r="3081" spans="1:24" x14ac:dyDescent="0.25">
      <c r="A3081" s="6" t="str">
        <f ca="1">no.</f>
        <v/>
      </c>
      <c r="E3081" s="4" t="str">
        <f ca="1">position</f>
        <v/>
      </c>
      <c r="I3081" s="318"/>
      <c r="L3081" s="4"/>
      <c r="N3081" s="6"/>
      <c r="P3081" s="20"/>
      <c r="Q3081" s="5" t="str">
        <f ca="1">score</f>
        <v/>
      </c>
      <c r="R3081" s="7" t="str">
        <f ca="1">rescore_pd</f>
        <v/>
      </c>
      <c r="S3081" s="310" t="str">
        <f ca="1">price</f>
        <v/>
      </c>
      <c r="U3081" s="4"/>
      <c r="V3081" s="4"/>
      <c r="W3081" s="215" t="str">
        <f ca="1">comm_pd</f>
        <v/>
      </c>
      <c r="X3081" s="11"/>
    </row>
    <row r="3082" spans="1:24" x14ac:dyDescent="0.25">
      <c r="A3082" s="6" t="str">
        <f ca="1">no.</f>
        <v/>
      </c>
      <c r="E3082" s="4" t="str">
        <f ca="1">position</f>
        <v/>
      </c>
      <c r="I3082" s="318"/>
      <c r="L3082" s="4"/>
      <c r="N3082" s="6"/>
      <c r="P3082" s="20"/>
      <c r="Q3082" s="5" t="str">
        <f ca="1">score</f>
        <v/>
      </c>
      <c r="R3082" s="7" t="str">
        <f ca="1">rescore_pd</f>
        <v/>
      </c>
      <c r="S3082" s="310" t="str">
        <f ca="1">price</f>
        <v/>
      </c>
      <c r="U3082" s="4"/>
      <c r="V3082" s="4"/>
      <c r="W3082" s="215" t="str">
        <f ca="1">comm_pd</f>
        <v/>
      </c>
      <c r="X3082" s="11"/>
    </row>
    <row r="3083" spans="1:24" x14ac:dyDescent="0.25">
      <c r="A3083" s="6" t="str">
        <f ca="1">no.</f>
        <v/>
      </c>
      <c r="E3083" s="4" t="str">
        <f ca="1">position</f>
        <v/>
      </c>
      <c r="I3083" s="318"/>
      <c r="L3083" s="4"/>
      <c r="N3083" s="6"/>
      <c r="P3083" s="20"/>
      <c r="Q3083" s="5" t="str">
        <f ca="1">score</f>
        <v/>
      </c>
      <c r="R3083" s="7" t="str">
        <f ca="1">rescore_pd</f>
        <v/>
      </c>
      <c r="S3083" s="310" t="str">
        <f ca="1">price</f>
        <v/>
      </c>
      <c r="U3083" s="4"/>
      <c r="V3083" s="4"/>
      <c r="W3083" s="215" t="str">
        <f ca="1">comm_pd</f>
        <v/>
      </c>
      <c r="X3083" s="11"/>
    </row>
    <row r="3084" spans="1:24" x14ac:dyDescent="0.25">
      <c r="A3084" s="6" t="str">
        <f ca="1">no.</f>
        <v/>
      </c>
      <c r="E3084" s="4" t="str">
        <f ca="1">position</f>
        <v/>
      </c>
      <c r="I3084" s="318"/>
      <c r="L3084" s="4"/>
      <c r="N3084" s="6"/>
      <c r="P3084" s="20"/>
      <c r="Q3084" s="5" t="str">
        <f ca="1">score</f>
        <v/>
      </c>
      <c r="R3084" s="7" t="str">
        <f ca="1">rescore_pd</f>
        <v/>
      </c>
      <c r="S3084" s="310" t="str">
        <f ca="1">price</f>
        <v/>
      </c>
      <c r="U3084" s="4"/>
      <c r="V3084" s="4"/>
      <c r="W3084" s="215" t="str">
        <f ca="1">comm_pd</f>
        <v/>
      </c>
      <c r="X3084" s="11"/>
    </row>
    <row r="3085" spans="1:24" x14ac:dyDescent="0.25">
      <c r="A3085" s="6" t="str">
        <f ca="1">no.</f>
        <v/>
      </c>
      <c r="E3085" s="4" t="str">
        <f ca="1">position</f>
        <v/>
      </c>
      <c r="I3085" s="318"/>
      <c r="L3085" s="4"/>
      <c r="N3085" s="6"/>
      <c r="P3085" s="20"/>
      <c r="Q3085" s="5" t="str">
        <f ca="1">score</f>
        <v/>
      </c>
      <c r="R3085" s="7" t="str">
        <f ca="1">rescore_pd</f>
        <v/>
      </c>
      <c r="S3085" s="310" t="str">
        <f ca="1">price</f>
        <v/>
      </c>
      <c r="U3085" s="4"/>
      <c r="V3085" s="4"/>
      <c r="W3085" s="215" t="str">
        <f ca="1">comm_pd</f>
        <v/>
      </c>
      <c r="X3085" s="11"/>
    </row>
    <row r="3086" spans="1:24" x14ac:dyDescent="0.25">
      <c r="A3086" s="6" t="str">
        <f ca="1">no.</f>
        <v/>
      </c>
      <c r="E3086" s="4" t="str">
        <f ca="1">position</f>
        <v/>
      </c>
      <c r="I3086" s="318"/>
      <c r="L3086" s="4"/>
      <c r="N3086" s="6"/>
      <c r="P3086" s="20"/>
      <c r="Q3086" s="5" t="str">
        <f ca="1">score</f>
        <v/>
      </c>
      <c r="R3086" s="7" t="str">
        <f ca="1">rescore_pd</f>
        <v/>
      </c>
      <c r="S3086" s="310" t="str">
        <f ca="1">price</f>
        <v/>
      </c>
      <c r="U3086" s="4"/>
      <c r="V3086" s="4"/>
      <c r="W3086" s="215" t="str">
        <f ca="1">comm_pd</f>
        <v/>
      </c>
      <c r="X3086" s="11"/>
    </row>
    <row r="3087" spans="1:24" x14ac:dyDescent="0.25">
      <c r="A3087" s="6" t="str">
        <f ca="1">no.</f>
        <v/>
      </c>
      <c r="E3087" s="4" t="str">
        <f ca="1">position</f>
        <v/>
      </c>
      <c r="I3087" s="318"/>
      <c r="L3087" s="4"/>
      <c r="N3087" s="6"/>
      <c r="P3087" s="20"/>
      <c r="Q3087" s="5" t="str">
        <f ca="1">score</f>
        <v/>
      </c>
      <c r="R3087" s="7" t="str">
        <f ca="1">rescore_pd</f>
        <v/>
      </c>
      <c r="S3087" s="310" t="str">
        <f ca="1">price</f>
        <v/>
      </c>
      <c r="U3087" s="4"/>
      <c r="V3087" s="4"/>
      <c r="W3087" s="215" t="str">
        <f ca="1">comm_pd</f>
        <v/>
      </c>
      <c r="X3087" s="11"/>
    </row>
    <row r="3088" spans="1:24" x14ac:dyDescent="0.25">
      <c r="A3088" s="6" t="str">
        <f ca="1">no.</f>
        <v/>
      </c>
      <c r="E3088" s="4" t="str">
        <f ca="1">position</f>
        <v/>
      </c>
      <c r="I3088" s="318"/>
      <c r="L3088" s="4"/>
      <c r="N3088" s="6"/>
      <c r="P3088" s="20"/>
      <c r="Q3088" s="5" t="str">
        <f ca="1">score</f>
        <v/>
      </c>
      <c r="R3088" s="7" t="str">
        <f ca="1">rescore_pd</f>
        <v/>
      </c>
      <c r="S3088" s="310" t="str">
        <f ca="1">price</f>
        <v/>
      </c>
      <c r="U3088" s="4"/>
      <c r="V3088" s="4"/>
      <c r="W3088" s="215" t="str">
        <f ca="1">comm_pd</f>
        <v/>
      </c>
      <c r="X3088" s="11"/>
    </row>
    <row r="3089" spans="1:24" x14ac:dyDescent="0.25">
      <c r="A3089" s="6" t="str">
        <f ca="1">no.</f>
        <v/>
      </c>
      <c r="E3089" s="4" t="str">
        <f ca="1">position</f>
        <v/>
      </c>
      <c r="I3089" s="318"/>
      <c r="L3089" s="4"/>
      <c r="N3089" s="6"/>
      <c r="P3089" s="20"/>
      <c r="Q3089" s="5" t="str">
        <f ca="1">score</f>
        <v/>
      </c>
      <c r="R3089" s="7" t="str">
        <f ca="1">rescore_pd</f>
        <v/>
      </c>
      <c r="S3089" s="310" t="str">
        <f ca="1">price</f>
        <v/>
      </c>
      <c r="U3089" s="4"/>
      <c r="V3089" s="4"/>
      <c r="W3089" s="215" t="str">
        <f ca="1">comm_pd</f>
        <v/>
      </c>
      <c r="X3089" s="11"/>
    </row>
    <row r="3090" spans="1:24" x14ac:dyDescent="0.25">
      <c r="A3090" s="6" t="str">
        <f ca="1">no.</f>
        <v/>
      </c>
      <c r="E3090" s="4" t="str">
        <f ca="1">position</f>
        <v/>
      </c>
      <c r="I3090" s="318"/>
      <c r="L3090" s="4"/>
      <c r="N3090" s="6"/>
      <c r="P3090" s="20"/>
      <c r="Q3090" s="5" t="str">
        <f ca="1">score</f>
        <v/>
      </c>
      <c r="R3090" s="7" t="str">
        <f ca="1">rescore_pd</f>
        <v/>
      </c>
      <c r="S3090" s="310" t="str">
        <f ca="1">price</f>
        <v/>
      </c>
      <c r="U3090" s="4"/>
      <c r="V3090" s="4"/>
      <c r="W3090" s="215" t="str">
        <f ca="1">comm_pd</f>
        <v/>
      </c>
      <c r="X3090" s="11"/>
    </row>
    <row r="3091" spans="1:24" x14ac:dyDescent="0.25">
      <c r="A3091" s="6" t="str">
        <f ca="1">no.</f>
        <v/>
      </c>
      <c r="E3091" s="4" t="str">
        <f ca="1">position</f>
        <v/>
      </c>
      <c r="I3091" s="318"/>
      <c r="L3091" s="4"/>
      <c r="N3091" s="6"/>
      <c r="P3091" s="20"/>
      <c r="Q3091" s="5" t="str">
        <f ca="1">score</f>
        <v/>
      </c>
      <c r="R3091" s="7" t="str">
        <f ca="1">rescore_pd</f>
        <v/>
      </c>
      <c r="S3091" s="310" t="str">
        <f ca="1">price</f>
        <v/>
      </c>
      <c r="U3091" s="4"/>
      <c r="V3091" s="4"/>
      <c r="W3091" s="215" t="str">
        <f ca="1">comm_pd</f>
        <v/>
      </c>
      <c r="X3091" s="11"/>
    </row>
    <row r="3092" spans="1:24" x14ac:dyDescent="0.25">
      <c r="A3092" s="6" t="str">
        <f ca="1">no.</f>
        <v/>
      </c>
      <c r="E3092" s="4" t="str">
        <f ca="1">position</f>
        <v/>
      </c>
      <c r="I3092" s="318"/>
      <c r="L3092" s="4"/>
      <c r="N3092" s="6"/>
      <c r="P3092" s="20"/>
      <c r="Q3092" s="5" t="str">
        <f ca="1">score</f>
        <v/>
      </c>
      <c r="R3092" s="7" t="str">
        <f ca="1">rescore_pd</f>
        <v/>
      </c>
      <c r="S3092" s="310" t="str">
        <f ca="1">price</f>
        <v/>
      </c>
      <c r="U3092" s="4"/>
      <c r="V3092" s="4"/>
      <c r="W3092" s="215" t="str">
        <f ca="1">comm_pd</f>
        <v/>
      </c>
      <c r="X3092" s="11"/>
    </row>
    <row r="3093" spans="1:24" x14ac:dyDescent="0.25">
      <c r="A3093" s="6" t="str">
        <f ca="1">no.</f>
        <v/>
      </c>
      <c r="E3093" s="4" t="str">
        <f ca="1">position</f>
        <v/>
      </c>
      <c r="I3093" s="318"/>
      <c r="L3093" s="4"/>
      <c r="N3093" s="6"/>
      <c r="P3093" s="20"/>
      <c r="Q3093" s="5" t="str">
        <f ca="1">score</f>
        <v/>
      </c>
      <c r="R3093" s="7" t="str">
        <f ca="1">rescore_pd</f>
        <v/>
      </c>
      <c r="S3093" s="310" t="str">
        <f ca="1">price</f>
        <v/>
      </c>
      <c r="U3093" s="4"/>
      <c r="V3093" s="4"/>
      <c r="W3093" s="215" t="str">
        <f ca="1">comm_pd</f>
        <v/>
      </c>
      <c r="X3093" s="11"/>
    </row>
    <row r="3094" spans="1:24" x14ac:dyDescent="0.25">
      <c r="A3094" s="6" t="str">
        <f ca="1">no.</f>
        <v/>
      </c>
      <c r="E3094" s="4" t="str">
        <f ca="1">position</f>
        <v/>
      </c>
      <c r="I3094" s="318"/>
      <c r="L3094" s="4"/>
      <c r="N3094" s="6"/>
      <c r="P3094" s="20"/>
      <c r="Q3094" s="5" t="str">
        <f ca="1">score</f>
        <v/>
      </c>
      <c r="R3094" s="7" t="str">
        <f ca="1">rescore_pd</f>
        <v/>
      </c>
      <c r="S3094" s="310" t="str">
        <f ca="1">price</f>
        <v/>
      </c>
      <c r="U3094" s="4"/>
      <c r="V3094" s="4"/>
      <c r="W3094" s="215" t="str">
        <f ca="1">comm_pd</f>
        <v/>
      </c>
      <c r="X3094" s="11"/>
    </row>
    <row r="3095" spans="1:24" x14ac:dyDescent="0.25">
      <c r="A3095" s="6" t="str">
        <f ca="1">no.</f>
        <v/>
      </c>
      <c r="E3095" s="4" t="str">
        <f ca="1">position</f>
        <v/>
      </c>
      <c r="I3095" s="318"/>
      <c r="L3095" s="4"/>
      <c r="N3095" s="6"/>
      <c r="P3095" s="20"/>
      <c r="Q3095" s="5" t="str">
        <f ca="1">score</f>
        <v/>
      </c>
      <c r="R3095" s="7" t="str">
        <f ca="1">rescore_pd</f>
        <v/>
      </c>
      <c r="S3095" s="310" t="str">
        <f ca="1">price</f>
        <v/>
      </c>
      <c r="U3095" s="4"/>
      <c r="V3095" s="4"/>
      <c r="W3095" s="215" t="str">
        <f ca="1">comm_pd</f>
        <v/>
      </c>
      <c r="X3095" s="11"/>
    </row>
    <row r="3096" spans="1:24" x14ac:dyDescent="0.25">
      <c r="A3096" s="6" t="str">
        <f ca="1">no.</f>
        <v/>
      </c>
      <c r="E3096" s="4" t="str">
        <f ca="1">position</f>
        <v/>
      </c>
      <c r="I3096" s="318"/>
      <c r="L3096" s="4"/>
      <c r="N3096" s="6"/>
      <c r="P3096" s="20"/>
      <c r="Q3096" s="5" t="str">
        <f ca="1">score</f>
        <v/>
      </c>
      <c r="R3096" s="7" t="str">
        <f ca="1">rescore_pd</f>
        <v/>
      </c>
      <c r="S3096" s="310" t="str">
        <f ca="1">price</f>
        <v/>
      </c>
      <c r="U3096" s="4"/>
      <c r="V3096" s="4"/>
      <c r="W3096" s="215" t="str">
        <f ca="1">comm_pd</f>
        <v/>
      </c>
      <c r="X3096" s="11"/>
    </row>
    <row r="3097" spans="1:24" x14ac:dyDescent="0.25">
      <c r="A3097" s="6" t="str">
        <f ca="1">no.</f>
        <v/>
      </c>
      <c r="E3097" s="4" t="str">
        <f ca="1">position</f>
        <v/>
      </c>
      <c r="I3097" s="318"/>
      <c r="L3097" s="4"/>
      <c r="N3097" s="6"/>
      <c r="P3097" s="20"/>
      <c r="Q3097" s="5" t="str">
        <f ca="1">score</f>
        <v/>
      </c>
      <c r="R3097" s="7" t="str">
        <f ca="1">rescore_pd</f>
        <v/>
      </c>
      <c r="S3097" s="310" t="str">
        <f ca="1">price</f>
        <v/>
      </c>
      <c r="U3097" s="4"/>
      <c r="V3097" s="4"/>
      <c r="W3097" s="215" t="str">
        <f ca="1">comm_pd</f>
        <v/>
      </c>
      <c r="X3097" s="11"/>
    </row>
    <row r="3098" spans="1:24" x14ac:dyDescent="0.25">
      <c r="A3098" s="6" t="str">
        <f ca="1">no.</f>
        <v/>
      </c>
      <c r="E3098" s="4" t="str">
        <f ca="1">position</f>
        <v/>
      </c>
      <c r="I3098" s="318"/>
      <c r="L3098" s="4"/>
      <c r="N3098" s="6"/>
      <c r="P3098" s="20"/>
      <c r="Q3098" s="5" t="str">
        <f ca="1">score</f>
        <v/>
      </c>
      <c r="R3098" s="7" t="str">
        <f ca="1">rescore_pd</f>
        <v/>
      </c>
      <c r="S3098" s="310" t="str">
        <f ca="1">price</f>
        <v/>
      </c>
      <c r="U3098" s="4"/>
      <c r="V3098" s="4"/>
      <c r="W3098" s="215" t="str">
        <f ca="1">comm_pd</f>
        <v/>
      </c>
      <c r="X3098" s="11"/>
    </row>
    <row r="3099" spans="1:24" x14ac:dyDescent="0.25">
      <c r="A3099" s="6" t="str">
        <f ca="1">no.</f>
        <v/>
      </c>
      <c r="E3099" s="4" t="str">
        <f ca="1">position</f>
        <v/>
      </c>
      <c r="I3099" s="318"/>
      <c r="L3099" s="4"/>
      <c r="N3099" s="6"/>
      <c r="P3099" s="20"/>
      <c r="Q3099" s="5" t="str">
        <f ca="1">score</f>
        <v/>
      </c>
      <c r="R3099" s="7" t="str">
        <f ca="1">rescore_pd</f>
        <v/>
      </c>
      <c r="S3099" s="310" t="str">
        <f ca="1">price</f>
        <v/>
      </c>
      <c r="U3099" s="4"/>
      <c r="V3099" s="4"/>
      <c r="W3099" s="215" t="str">
        <f ca="1">comm_pd</f>
        <v/>
      </c>
      <c r="X3099" s="11"/>
    </row>
    <row r="3100" spans="1:24" x14ac:dyDescent="0.25">
      <c r="A3100" s="6" t="str">
        <f ca="1">no.</f>
        <v/>
      </c>
      <c r="E3100" s="4" t="str">
        <f ca="1">position</f>
        <v/>
      </c>
      <c r="I3100" s="318"/>
      <c r="L3100" s="4"/>
      <c r="N3100" s="6"/>
      <c r="P3100" s="20"/>
      <c r="Q3100" s="5" t="str">
        <f ca="1">score</f>
        <v/>
      </c>
      <c r="R3100" s="7" t="str">
        <f ca="1">rescore_pd</f>
        <v/>
      </c>
      <c r="S3100" s="310" t="str">
        <f ca="1">price</f>
        <v/>
      </c>
      <c r="U3100" s="4"/>
      <c r="V3100" s="4"/>
      <c r="W3100" s="215" t="str">
        <f ca="1">comm_pd</f>
        <v/>
      </c>
      <c r="X3100" s="11"/>
    </row>
    <row r="3101" spans="1:24" x14ac:dyDescent="0.25">
      <c r="A3101" s="6" t="str">
        <f ca="1">no.</f>
        <v/>
      </c>
      <c r="E3101" s="4" t="str">
        <f ca="1">position</f>
        <v/>
      </c>
      <c r="I3101" s="318"/>
      <c r="L3101" s="4"/>
      <c r="N3101" s="6"/>
      <c r="P3101" s="20"/>
      <c r="Q3101" s="5" t="str">
        <f ca="1">score</f>
        <v/>
      </c>
      <c r="R3101" s="7" t="str">
        <f ca="1">rescore_pd</f>
        <v/>
      </c>
      <c r="S3101" s="310" t="str">
        <f ca="1">price</f>
        <v/>
      </c>
      <c r="U3101" s="4"/>
      <c r="V3101" s="4"/>
      <c r="W3101" s="215" t="str">
        <f ca="1">comm_pd</f>
        <v/>
      </c>
      <c r="X3101" s="11"/>
    </row>
    <row r="3102" spans="1:24" x14ac:dyDescent="0.25">
      <c r="A3102" s="6" t="str">
        <f ca="1">no.</f>
        <v/>
      </c>
      <c r="E3102" s="4" t="str">
        <f ca="1">position</f>
        <v/>
      </c>
      <c r="I3102" s="318"/>
      <c r="L3102" s="4"/>
      <c r="N3102" s="6"/>
      <c r="P3102" s="20"/>
      <c r="Q3102" s="5" t="str">
        <f ca="1">score</f>
        <v/>
      </c>
      <c r="R3102" s="7" t="str">
        <f ca="1">rescore_pd</f>
        <v/>
      </c>
      <c r="S3102" s="310" t="str">
        <f ca="1">price</f>
        <v/>
      </c>
      <c r="U3102" s="4"/>
      <c r="V3102" s="4"/>
      <c r="W3102" s="215" t="str">
        <f ca="1">comm_pd</f>
        <v/>
      </c>
      <c r="X3102" s="11"/>
    </row>
    <row r="3103" spans="1:24" x14ac:dyDescent="0.25">
      <c r="A3103" s="6" t="str">
        <f ca="1">no.</f>
        <v/>
      </c>
      <c r="E3103" s="4" t="str">
        <f ca="1">position</f>
        <v/>
      </c>
      <c r="I3103" s="318"/>
      <c r="L3103" s="4"/>
      <c r="N3103" s="6"/>
      <c r="P3103" s="20"/>
      <c r="Q3103" s="5" t="str">
        <f ca="1">score</f>
        <v/>
      </c>
      <c r="R3103" s="7" t="str">
        <f ca="1">rescore_pd</f>
        <v/>
      </c>
      <c r="S3103" s="310" t="str">
        <f ca="1">price</f>
        <v/>
      </c>
      <c r="U3103" s="4"/>
      <c r="V3103" s="4"/>
      <c r="W3103" s="215" t="str">
        <f ca="1">comm_pd</f>
        <v/>
      </c>
      <c r="X3103" s="11"/>
    </row>
    <row r="3104" spans="1:24" x14ac:dyDescent="0.25">
      <c r="A3104" s="6" t="str">
        <f ca="1">no.</f>
        <v/>
      </c>
      <c r="E3104" s="4" t="str">
        <f ca="1">position</f>
        <v/>
      </c>
      <c r="I3104" s="318"/>
      <c r="L3104" s="4"/>
      <c r="N3104" s="6"/>
      <c r="P3104" s="20"/>
      <c r="Q3104" s="5" t="str">
        <f ca="1">score</f>
        <v/>
      </c>
      <c r="R3104" s="7" t="str">
        <f ca="1">rescore_pd</f>
        <v/>
      </c>
      <c r="S3104" s="310" t="str">
        <f ca="1">price</f>
        <v/>
      </c>
      <c r="U3104" s="4"/>
      <c r="V3104" s="4"/>
      <c r="W3104" s="215" t="str">
        <f ca="1">comm_pd</f>
        <v/>
      </c>
      <c r="X3104" s="11"/>
    </row>
    <row r="3105" spans="1:24" x14ac:dyDescent="0.25">
      <c r="A3105" s="6" t="str">
        <f ca="1">no.</f>
        <v/>
      </c>
      <c r="E3105" s="4" t="str">
        <f ca="1">position</f>
        <v/>
      </c>
      <c r="I3105" s="318"/>
      <c r="L3105" s="4"/>
      <c r="N3105" s="6"/>
      <c r="P3105" s="20"/>
      <c r="Q3105" s="5" t="str">
        <f ca="1">score</f>
        <v/>
      </c>
      <c r="R3105" s="7" t="str">
        <f ca="1">rescore_pd</f>
        <v/>
      </c>
      <c r="S3105" s="310" t="str">
        <f ca="1">price</f>
        <v/>
      </c>
      <c r="U3105" s="4"/>
      <c r="V3105" s="4"/>
      <c r="W3105" s="215" t="str">
        <f ca="1">comm_pd</f>
        <v/>
      </c>
      <c r="X3105" s="11"/>
    </row>
    <row r="3106" spans="1:24" x14ac:dyDescent="0.25">
      <c r="A3106" s="6" t="str">
        <f ca="1">no.</f>
        <v/>
      </c>
      <c r="E3106" s="4" t="str">
        <f ca="1">position</f>
        <v/>
      </c>
      <c r="I3106" s="318"/>
      <c r="L3106" s="4"/>
      <c r="N3106" s="6"/>
      <c r="P3106" s="20"/>
      <c r="Q3106" s="5" t="str">
        <f ca="1">score</f>
        <v/>
      </c>
      <c r="R3106" s="7" t="str">
        <f ca="1">rescore_pd</f>
        <v/>
      </c>
      <c r="S3106" s="310" t="str">
        <f ca="1">price</f>
        <v/>
      </c>
      <c r="U3106" s="4"/>
      <c r="V3106" s="4"/>
      <c r="W3106" s="215" t="str">
        <f ca="1">comm_pd</f>
        <v/>
      </c>
      <c r="X3106" s="11"/>
    </row>
    <row r="3107" spans="1:24" x14ac:dyDescent="0.25">
      <c r="A3107" s="6" t="str">
        <f ca="1">no.</f>
        <v/>
      </c>
      <c r="E3107" s="4" t="str">
        <f ca="1">position</f>
        <v/>
      </c>
      <c r="I3107" s="318"/>
      <c r="L3107" s="4"/>
      <c r="N3107" s="6"/>
      <c r="P3107" s="20"/>
      <c r="Q3107" s="5" t="str">
        <f ca="1">score</f>
        <v/>
      </c>
      <c r="R3107" s="7" t="str">
        <f ca="1">rescore_pd</f>
        <v/>
      </c>
      <c r="S3107" s="310" t="str">
        <f ca="1">price</f>
        <v/>
      </c>
      <c r="U3107" s="4"/>
      <c r="V3107" s="4"/>
      <c r="W3107" s="215" t="str">
        <f ca="1">comm_pd</f>
        <v/>
      </c>
      <c r="X3107" s="11"/>
    </row>
    <row r="3108" spans="1:24" x14ac:dyDescent="0.25">
      <c r="A3108" s="6" t="str">
        <f ca="1">no.</f>
        <v/>
      </c>
      <c r="E3108" s="4" t="str">
        <f ca="1">position</f>
        <v/>
      </c>
      <c r="I3108" s="318"/>
      <c r="L3108" s="4"/>
      <c r="N3108" s="6"/>
      <c r="P3108" s="20"/>
      <c r="Q3108" s="5" t="str">
        <f ca="1">score</f>
        <v/>
      </c>
      <c r="R3108" s="7" t="str">
        <f ca="1">rescore_pd</f>
        <v/>
      </c>
      <c r="S3108" s="310" t="str">
        <f ca="1">price</f>
        <v/>
      </c>
      <c r="U3108" s="4"/>
      <c r="V3108" s="4"/>
      <c r="W3108" s="215" t="str">
        <f ca="1">comm_pd</f>
        <v/>
      </c>
      <c r="X3108" s="11"/>
    </row>
    <row r="3109" spans="1:24" x14ac:dyDescent="0.25">
      <c r="A3109" s="6" t="str">
        <f ca="1">no.</f>
        <v/>
      </c>
      <c r="E3109" s="4" t="str">
        <f ca="1">position</f>
        <v/>
      </c>
      <c r="I3109" s="318"/>
      <c r="L3109" s="4"/>
      <c r="N3109" s="6"/>
      <c r="P3109" s="20"/>
      <c r="Q3109" s="5" t="str">
        <f ca="1">score</f>
        <v/>
      </c>
      <c r="R3109" s="7" t="str">
        <f ca="1">rescore_pd</f>
        <v/>
      </c>
      <c r="S3109" s="310" t="str">
        <f ca="1">price</f>
        <v/>
      </c>
      <c r="U3109" s="4"/>
      <c r="V3109" s="4"/>
      <c r="W3109" s="215" t="str">
        <f ca="1">comm_pd</f>
        <v/>
      </c>
      <c r="X3109" s="11"/>
    </row>
    <row r="3110" spans="1:24" x14ac:dyDescent="0.25">
      <c r="A3110" s="6" t="str">
        <f ca="1">no.</f>
        <v/>
      </c>
      <c r="E3110" s="4" t="str">
        <f ca="1">position</f>
        <v/>
      </c>
      <c r="I3110" s="318"/>
      <c r="L3110" s="4"/>
      <c r="N3110" s="6"/>
      <c r="P3110" s="20"/>
      <c r="Q3110" s="5" t="str">
        <f ca="1">score</f>
        <v/>
      </c>
      <c r="R3110" s="7" t="str">
        <f ca="1">rescore_pd</f>
        <v/>
      </c>
      <c r="S3110" s="310" t="str">
        <f ca="1">price</f>
        <v/>
      </c>
      <c r="U3110" s="4"/>
      <c r="V3110" s="4"/>
      <c r="W3110" s="215" t="str">
        <f ca="1">comm_pd</f>
        <v/>
      </c>
      <c r="X3110" s="11"/>
    </row>
    <row r="3111" spans="1:24" x14ac:dyDescent="0.25">
      <c r="A3111" s="6" t="str">
        <f ca="1">no.</f>
        <v/>
      </c>
      <c r="E3111" s="4" t="str">
        <f ca="1">position</f>
        <v/>
      </c>
      <c r="I3111" s="318"/>
      <c r="L3111" s="4"/>
      <c r="N3111" s="6"/>
      <c r="P3111" s="20"/>
      <c r="Q3111" s="5" t="str">
        <f ca="1">score</f>
        <v/>
      </c>
      <c r="R3111" s="7" t="str">
        <f ca="1">rescore_pd</f>
        <v/>
      </c>
      <c r="S3111" s="310" t="str">
        <f ca="1">price</f>
        <v/>
      </c>
      <c r="U3111" s="4"/>
      <c r="V3111" s="4"/>
      <c r="W3111" s="215" t="str">
        <f ca="1">comm_pd</f>
        <v/>
      </c>
      <c r="X3111" s="11"/>
    </row>
    <row r="3112" spans="1:24" x14ac:dyDescent="0.25">
      <c r="A3112" s="6" t="str">
        <f ca="1">no.</f>
        <v/>
      </c>
      <c r="E3112" s="4" t="str">
        <f ca="1">position</f>
        <v/>
      </c>
      <c r="I3112" s="318"/>
      <c r="L3112" s="4"/>
      <c r="N3112" s="6"/>
      <c r="P3112" s="20"/>
      <c r="Q3112" s="5" t="str">
        <f ca="1">score</f>
        <v/>
      </c>
      <c r="R3112" s="7" t="str">
        <f ca="1">rescore_pd</f>
        <v/>
      </c>
      <c r="S3112" s="310" t="str">
        <f ca="1">price</f>
        <v/>
      </c>
      <c r="U3112" s="4"/>
      <c r="V3112" s="4"/>
      <c r="W3112" s="215" t="str">
        <f ca="1">comm_pd</f>
        <v/>
      </c>
      <c r="X3112" s="11"/>
    </row>
    <row r="3113" spans="1:24" x14ac:dyDescent="0.25">
      <c r="A3113" s="6" t="str">
        <f ca="1">no.</f>
        <v/>
      </c>
      <c r="E3113" s="4" t="str">
        <f ca="1">position</f>
        <v/>
      </c>
      <c r="I3113" s="318"/>
      <c r="L3113" s="4"/>
      <c r="N3113" s="6"/>
      <c r="P3113" s="20"/>
      <c r="Q3113" s="5" t="str">
        <f ca="1">score</f>
        <v/>
      </c>
      <c r="R3113" s="7" t="str">
        <f ca="1">rescore_pd</f>
        <v/>
      </c>
      <c r="S3113" s="310" t="str">
        <f ca="1">price</f>
        <v/>
      </c>
      <c r="U3113" s="4"/>
      <c r="V3113" s="4"/>
      <c r="W3113" s="215" t="str">
        <f ca="1">comm_pd</f>
        <v/>
      </c>
      <c r="X3113" s="11"/>
    </row>
    <row r="3114" spans="1:24" x14ac:dyDescent="0.25">
      <c r="A3114" s="6" t="str">
        <f ca="1">no.</f>
        <v/>
      </c>
      <c r="E3114" s="4" t="str">
        <f ca="1">position</f>
        <v/>
      </c>
      <c r="I3114" s="318"/>
      <c r="L3114" s="4"/>
      <c r="N3114" s="6"/>
      <c r="P3114" s="20"/>
      <c r="Q3114" s="5" t="str">
        <f ca="1">score</f>
        <v/>
      </c>
      <c r="R3114" s="7" t="str">
        <f ca="1">rescore_pd</f>
        <v/>
      </c>
      <c r="S3114" s="310" t="str">
        <f ca="1">price</f>
        <v/>
      </c>
      <c r="U3114" s="4"/>
      <c r="V3114" s="4"/>
      <c r="W3114" s="215" t="str">
        <f ca="1">comm_pd</f>
        <v/>
      </c>
      <c r="X3114" s="11"/>
    </row>
    <row r="3115" spans="1:24" x14ac:dyDescent="0.25">
      <c r="A3115" s="6" t="str">
        <f ca="1">no.</f>
        <v/>
      </c>
      <c r="E3115" s="4" t="str">
        <f ca="1">position</f>
        <v/>
      </c>
      <c r="I3115" s="318"/>
      <c r="L3115" s="4"/>
      <c r="N3115" s="6"/>
      <c r="P3115" s="20"/>
      <c r="Q3115" s="5" t="str">
        <f ca="1">score</f>
        <v/>
      </c>
      <c r="R3115" s="7" t="str">
        <f ca="1">rescore_pd</f>
        <v/>
      </c>
      <c r="S3115" s="310" t="str">
        <f ca="1">price</f>
        <v/>
      </c>
      <c r="U3115" s="4"/>
      <c r="V3115" s="4"/>
      <c r="W3115" s="215" t="str">
        <f ca="1">comm_pd</f>
        <v/>
      </c>
      <c r="X3115" s="11"/>
    </row>
    <row r="3116" spans="1:24" x14ac:dyDescent="0.25">
      <c r="A3116" s="6" t="str">
        <f ca="1">no.</f>
        <v/>
      </c>
      <c r="E3116" s="4" t="str">
        <f ca="1">position</f>
        <v/>
      </c>
      <c r="I3116" s="318"/>
      <c r="L3116" s="4"/>
      <c r="N3116" s="6"/>
      <c r="P3116" s="20"/>
      <c r="Q3116" s="5" t="str">
        <f ca="1">score</f>
        <v/>
      </c>
      <c r="R3116" s="7" t="str">
        <f ca="1">rescore_pd</f>
        <v/>
      </c>
      <c r="S3116" s="310" t="str">
        <f ca="1">price</f>
        <v/>
      </c>
      <c r="U3116" s="4"/>
      <c r="V3116" s="4"/>
      <c r="W3116" s="215" t="str">
        <f ca="1">comm_pd</f>
        <v/>
      </c>
      <c r="X3116" s="11"/>
    </row>
    <row r="3117" spans="1:24" x14ac:dyDescent="0.25">
      <c r="A3117" s="6" t="str">
        <f ca="1">no.</f>
        <v/>
      </c>
      <c r="E3117" s="4" t="str">
        <f ca="1">position</f>
        <v/>
      </c>
      <c r="I3117" s="318"/>
      <c r="L3117" s="4"/>
      <c r="N3117" s="6"/>
      <c r="P3117" s="20"/>
      <c r="Q3117" s="5" t="str">
        <f ca="1">score</f>
        <v/>
      </c>
      <c r="R3117" s="7" t="str">
        <f ca="1">rescore_pd</f>
        <v/>
      </c>
      <c r="S3117" s="310" t="str">
        <f ca="1">price</f>
        <v/>
      </c>
      <c r="U3117" s="4"/>
      <c r="V3117" s="4"/>
      <c r="W3117" s="215" t="str">
        <f ca="1">comm_pd</f>
        <v/>
      </c>
      <c r="X3117" s="11"/>
    </row>
    <row r="3118" spans="1:24" x14ac:dyDescent="0.25">
      <c r="A3118" s="6" t="str">
        <f ca="1">no.</f>
        <v/>
      </c>
      <c r="E3118" s="4" t="str">
        <f ca="1">position</f>
        <v/>
      </c>
      <c r="I3118" s="318"/>
      <c r="L3118" s="4"/>
      <c r="N3118" s="6"/>
      <c r="P3118" s="20"/>
      <c r="Q3118" s="5" t="str">
        <f ca="1">score</f>
        <v/>
      </c>
      <c r="R3118" s="7" t="str">
        <f ca="1">rescore_pd</f>
        <v/>
      </c>
      <c r="S3118" s="310" t="str">
        <f ca="1">price</f>
        <v/>
      </c>
      <c r="U3118" s="4"/>
      <c r="V3118" s="4"/>
      <c r="W3118" s="215" t="str">
        <f ca="1">comm_pd</f>
        <v/>
      </c>
      <c r="X3118" s="11"/>
    </row>
    <row r="3119" spans="1:24" x14ac:dyDescent="0.25">
      <c r="A3119" s="6" t="str">
        <f ca="1">no.</f>
        <v/>
      </c>
      <c r="E3119" s="4" t="str">
        <f ca="1">position</f>
        <v/>
      </c>
      <c r="I3119" s="318"/>
      <c r="L3119" s="4"/>
      <c r="N3119" s="6"/>
      <c r="P3119" s="20"/>
      <c r="Q3119" s="5" t="str">
        <f ca="1">score</f>
        <v/>
      </c>
      <c r="R3119" s="7" t="str">
        <f ca="1">rescore_pd</f>
        <v/>
      </c>
      <c r="S3119" s="310" t="str">
        <f ca="1">price</f>
        <v/>
      </c>
      <c r="U3119" s="4"/>
      <c r="V3119" s="4"/>
      <c r="W3119" s="215" t="str">
        <f ca="1">comm_pd</f>
        <v/>
      </c>
      <c r="X3119" s="11"/>
    </row>
    <row r="3120" spans="1:24" x14ac:dyDescent="0.25">
      <c r="A3120" s="6" t="str">
        <f ca="1">no.</f>
        <v/>
      </c>
      <c r="E3120" s="4" t="str">
        <f ca="1">position</f>
        <v/>
      </c>
      <c r="I3120" s="318"/>
      <c r="L3120" s="4"/>
      <c r="N3120" s="6"/>
      <c r="P3120" s="20"/>
      <c r="Q3120" s="5" t="str">
        <f ca="1">score</f>
        <v/>
      </c>
      <c r="R3120" s="7" t="str">
        <f ca="1">rescore_pd</f>
        <v/>
      </c>
      <c r="S3120" s="310" t="str">
        <f ca="1">price</f>
        <v/>
      </c>
      <c r="U3120" s="4"/>
      <c r="V3120" s="4"/>
      <c r="W3120" s="215" t="str">
        <f ca="1">comm_pd</f>
        <v/>
      </c>
      <c r="X3120" s="11"/>
    </row>
    <row r="3121" spans="1:24" x14ac:dyDescent="0.25">
      <c r="A3121" s="6" t="str">
        <f ca="1">no.</f>
        <v/>
      </c>
      <c r="E3121" s="4" t="str">
        <f ca="1">position</f>
        <v/>
      </c>
      <c r="I3121" s="318"/>
      <c r="L3121" s="4"/>
      <c r="N3121" s="6"/>
      <c r="P3121" s="20"/>
      <c r="Q3121" s="5" t="str">
        <f ca="1">score</f>
        <v/>
      </c>
      <c r="R3121" s="7" t="str">
        <f ca="1">rescore_pd</f>
        <v/>
      </c>
      <c r="S3121" s="310" t="str">
        <f ca="1">price</f>
        <v/>
      </c>
      <c r="U3121" s="4"/>
      <c r="V3121" s="4"/>
      <c r="W3121" s="215" t="str">
        <f ca="1">comm_pd</f>
        <v/>
      </c>
      <c r="X3121" s="11"/>
    </row>
    <row r="3122" spans="1:24" x14ac:dyDescent="0.25">
      <c r="A3122" s="6" t="str">
        <f ca="1">no.</f>
        <v/>
      </c>
      <c r="E3122" s="4" t="str">
        <f ca="1">position</f>
        <v/>
      </c>
      <c r="I3122" s="318"/>
      <c r="L3122" s="4"/>
      <c r="N3122" s="6"/>
      <c r="P3122" s="20"/>
      <c r="Q3122" s="5" t="str">
        <f ca="1">score</f>
        <v/>
      </c>
      <c r="R3122" s="7" t="str">
        <f ca="1">rescore_pd</f>
        <v/>
      </c>
      <c r="S3122" s="310" t="str">
        <f ca="1">price</f>
        <v/>
      </c>
      <c r="U3122" s="4"/>
      <c r="V3122" s="4"/>
      <c r="W3122" s="215" t="str">
        <f ca="1">comm_pd</f>
        <v/>
      </c>
      <c r="X3122" s="11"/>
    </row>
    <row r="3123" spans="1:24" x14ac:dyDescent="0.25">
      <c r="A3123" s="6" t="str">
        <f ca="1">no.</f>
        <v/>
      </c>
      <c r="E3123" s="4" t="str">
        <f ca="1">position</f>
        <v/>
      </c>
      <c r="I3123" s="318"/>
      <c r="L3123" s="4"/>
      <c r="N3123" s="6"/>
      <c r="P3123" s="20"/>
      <c r="Q3123" s="5" t="str">
        <f ca="1">score</f>
        <v/>
      </c>
      <c r="R3123" s="7" t="str">
        <f ca="1">rescore_pd</f>
        <v/>
      </c>
      <c r="S3123" s="310" t="str">
        <f ca="1">price</f>
        <v/>
      </c>
      <c r="U3123" s="4"/>
      <c r="V3123" s="4"/>
      <c r="W3123" s="215" t="str">
        <f ca="1">comm_pd</f>
        <v/>
      </c>
      <c r="X3123" s="11"/>
    </row>
    <row r="3124" spans="1:24" x14ac:dyDescent="0.25">
      <c r="A3124" s="6" t="str">
        <f ca="1">no.</f>
        <v/>
      </c>
      <c r="E3124" s="4" t="str">
        <f ca="1">position</f>
        <v/>
      </c>
      <c r="I3124" s="318"/>
      <c r="L3124" s="4"/>
      <c r="N3124" s="6"/>
      <c r="P3124" s="20"/>
      <c r="Q3124" s="5" t="str">
        <f ca="1">score</f>
        <v/>
      </c>
      <c r="R3124" s="7" t="str">
        <f ca="1">rescore_pd</f>
        <v/>
      </c>
      <c r="S3124" s="310" t="str">
        <f ca="1">price</f>
        <v/>
      </c>
      <c r="U3124" s="4"/>
      <c r="V3124" s="4"/>
      <c r="W3124" s="215" t="str">
        <f ca="1">comm_pd</f>
        <v/>
      </c>
      <c r="X3124" s="11"/>
    </row>
    <row r="3125" spans="1:24" x14ac:dyDescent="0.25">
      <c r="A3125" s="6" t="str">
        <f ca="1">no.</f>
        <v/>
      </c>
      <c r="E3125" s="4" t="str">
        <f ca="1">position</f>
        <v/>
      </c>
      <c r="I3125" s="318"/>
      <c r="L3125" s="4"/>
      <c r="N3125" s="6"/>
      <c r="P3125" s="20"/>
      <c r="Q3125" s="5" t="str">
        <f ca="1">score</f>
        <v/>
      </c>
      <c r="R3125" s="7" t="str">
        <f ca="1">rescore_pd</f>
        <v/>
      </c>
      <c r="S3125" s="310" t="str">
        <f ca="1">price</f>
        <v/>
      </c>
      <c r="U3125" s="4"/>
      <c r="V3125" s="4"/>
      <c r="W3125" s="215" t="str">
        <f ca="1">comm_pd</f>
        <v/>
      </c>
      <c r="X3125" s="11"/>
    </row>
    <row r="3126" spans="1:24" x14ac:dyDescent="0.25">
      <c r="A3126" s="6" t="str">
        <f ca="1">no.</f>
        <v/>
      </c>
      <c r="E3126" s="4" t="str">
        <f ca="1">position</f>
        <v/>
      </c>
      <c r="I3126" s="318"/>
      <c r="L3126" s="4"/>
      <c r="N3126" s="6"/>
      <c r="P3126" s="20"/>
      <c r="Q3126" s="5" t="str">
        <f ca="1">score</f>
        <v/>
      </c>
      <c r="R3126" s="7" t="str">
        <f ca="1">rescore_pd</f>
        <v/>
      </c>
      <c r="S3126" s="310" t="str">
        <f ca="1">price</f>
        <v/>
      </c>
      <c r="U3126" s="4"/>
      <c r="V3126" s="4"/>
      <c r="W3126" s="215" t="str">
        <f ca="1">comm_pd</f>
        <v/>
      </c>
      <c r="X3126" s="11"/>
    </row>
    <row r="3127" spans="1:24" x14ac:dyDescent="0.25">
      <c r="A3127" s="6" t="str">
        <f ca="1">no.</f>
        <v/>
      </c>
      <c r="E3127" s="4" t="str">
        <f ca="1">position</f>
        <v/>
      </c>
      <c r="I3127" s="318"/>
      <c r="L3127" s="4"/>
      <c r="N3127" s="6"/>
      <c r="P3127" s="20"/>
      <c r="Q3127" s="5" t="str">
        <f ca="1">score</f>
        <v/>
      </c>
      <c r="R3127" s="7" t="str">
        <f ca="1">rescore_pd</f>
        <v/>
      </c>
      <c r="S3127" s="310" t="str">
        <f ca="1">price</f>
        <v/>
      </c>
      <c r="U3127" s="4"/>
      <c r="V3127" s="4"/>
      <c r="W3127" s="215" t="str">
        <f ca="1">comm_pd</f>
        <v/>
      </c>
      <c r="X3127" s="11"/>
    </row>
    <row r="3128" spans="1:24" x14ac:dyDescent="0.25">
      <c r="A3128" s="6" t="str">
        <f ca="1">no.</f>
        <v/>
      </c>
      <c r="E3128" s="4" t="str">
        <f ca="1">position</f>
        <v/>
      </c>
      <c r="I3128" s="318"/>
      <c r="L3128" s="4"/>
      <c r="N3128" s="6"/>
      <c r="P3128" s="20"/>
      <c r="Q3128" s="5" t="str">
        <f ca="1">score</f>
        <v/>
      </c>
      <c r="R3128" s="7" t="str">
        <f ca="1">rescore_pd</f>
        <v/>
      </c>
      <c r="S3128" s="310" t="str">
        <f ca="1">price</f>
        <v/>
      </c>
      <c r="U3128" s="4"/>
      <c r="V3128" s="4"/>
      <c r="W3128" s="215" t="str">
        <f ca="1">comm_pd</f>
        <v/>
      </c>
      <c r="X3128" s="11"/>
    </row>
    <row r="3129" spans="1:24" x14ac:dyDescent="0.25">
      <c r="A3129" s="6" t="str">
        <f ca="1">no.</f>
        <v/>
      </c>
      <c r="E3129" s="4" t="str">
        <f ca="1">position</f>
        <v/>
      </c>
      <c r="I3129" s="318"/>
      <c r="L3129" s="4"/>
      <c r="N3129" s="6"/>
      <c r="P3129" s="20"/>
      <c r="Q3129" s="5" t="str">
        <f ca="1">score</f>
        <v/>
      </c>
      <c r="R3129" s="7" t="str">
        <f ca="1">rescore_pd</f>
        <v/>
      </c>
      <c r="S3129" s="310" t="str">
        <f ca="1">price</f>
        <v/>
      </c>
      <c r="U3129" s="4"/>
      <c r="V3129" s="4"/>
      <c r="W3129" s="215" t="str">
        <f ca="1">comm_pd</f>
        <v/>
      </c>
      <c r="X3129" s="11"/>
    </row>
    <row r="3130" spans="1:24" x14ac:dyDescent="0.25">
      <c r="A3130" s="6" t="str">
        <f ca="1">no.</f>
        <v/>
      </c>
      <c r="E3130" s="4" t="str">
        <f ca="1">position</f>
        <v/>
      </c>
      <c r="I3130" s="318"/>
      <c r="L3130" s="4"/>
      <c r="N3130" s="6"/>
      <c r="P3130" s="20"/>
      <c r="Q3130" s="5" t="str">
        <f ca="1">score</f>
        <v/>
      </c>
      <c r="R3130" s="7" t="str">
        <f ca="1">rescore_pd</f>
        <v/>
      </c>
      <c r="S3130" s="310" t="str">
        <f ca="1">price</f>
        <v/>
      </c>
      <c r="U3130" s="4"/>
      <c r="V3130" s="4"/>
      <c r="W3130" s="215" t="str">
        <f ca="1">comm_pd</f>
        <v/>
      </c>
      <c r="X3130" s="11"/>
    </row>
    <row r="3131" spans="1:24" x14ac:dyDescent="0.25">
      <c r="A3131" s="6" t="str">
        <f ca="1">no.</f>
        <v/>
      </c>
      <c r="E3131" s="4" t="str">
        <f ca="1">position</f>
        <v/>
      </c>
      <c r="I3131" s="318"/>
      <c r="L3131" s="4"/>
      <c r="N3131" s="6"/>
      <c r="P3131" s="20"/>
      <c r="Q3131" s="5" t="str">
        <f ca="1">score</f>
        <v/>
      </c>
      <c r="R3131" s="7" t="str">
        <f ca="1">rescore_pd</f>
        <v/>
      </c>
      <c r="S3131" s="310" t="str">
        <f ca="1">price</f>
        <v/>
      </c>
      <c r="U3131" s="4"/>
      <c r="V3131" s="4"/>
      <c r="W3131" s="215" t="str">
        <f ca="1">comm_pd</f>
        <v/>
      </c>
      <c r="X3131" s="11"/>
    </row>
    <row r="3132" spans="1:24" x14ac:dyDescent="0.25">
      <c r="A3132" s="6" t="str">
        <f ca="1">no.</f>
        <v/>
      </c>
      <c r="E3132" s="4" t="str">
        <f ca="1">position</f>
        <v/>
      </c>
      <c r="I3132" s="318"/>
      <c r="L3132" s="4"/>
      <c r="N3132" s="6"/>
      <c r="P3132" s="20"/>
      <c r="Q3132" s="5" t="str">
        <f ca="1">score</f>
        <v/>
      </c>
      <c r="R3132" s="7" t="str">
        <f ca="1">rescore_pd</f>
        <v/>
      </c>
      <c r="S3132" s="310" t="str">
        <f ca="1">price</f>
        <v/>
      </c>
      <c r="U3132" s="4"/>
      <c r="V3132" s="4"/>
      <c r="W3132" s="215" t="str">
        <f ca="1">comm_pd</f>
        <v/>
      </c>
      <c r="X3132" s="11"/>
    </row>
    <row r="3133" spans="1:24" x14ac:dyDescent="0.25">
      <c r="A3133" s="6" t="str">
        <f ca="1">no.</f>
        <v/>
      </c>
      <c r="E3133" s="4" t="str">
        <f ca="1">position</f>
        <v/>
      </c>
      <c r="I3133" s="318"/>
      <c r="L3133" s="4"/>
      <c r="N3133" s="6"/>
      <c r="P3133" s="20"/>
      <c r="Q3133" s="5" t="str">
        <f ca="1">score</f>
        <v/>
      </c>
      <c r="R3133" s="7" t="str">
        <f ca="1">rescore_pd</f>
        <v/>
      </c>
      <c r="S3133" s="310" t="str">
        <f ca="1">price</f>
        <v/>
      </c>
      <c r="U3133" s="4"/>
      <c r="V3133" s="4"/>
      <c r="W3133" s="215" t="str">
        <f ca="1">comm_pd</f>
        <v/>
      </c>
      <c r="X3133" s="11"/>
    </row>
    <row r="3134" spans="1:24" x14ac:dyDescent="0.25">
      <c r="A3134" s="6" t="str">
        <f ca="1">no.</f>
        <v/>
      </c>
      <c r="E3134" s="4" t="str">
        <f ca="1">position</f>
        <v/>
      </c>
      <c r="I3134" s="318"/>
      <c r="L3134" s="4"/>
      <c r="N3134" s="6"/>
      <c r="P3134" s="20"/>
      <c r="Q3134" s="5" t="str">
        <f ca="1">score</f>
        <v/>
      </c>
      <c r="R3134" s="7" t="str">
        <f ca="1">rescore_pd</f>
        <v/>
      </c>
      <c r="S3134" s="310" t="str">
        <f ca="1">price</f>
        <v/>
      </c>
      <c r="U3134" s="4"/>
      <c r="V3134" s="4"/>
      <c r="W3134" s="215" t="str">
        <f ca="1">comm_pd</f>
        <v/>
      </c>
      <c r="X3134" s="11"/>
    </row>
    <row r="3135" spans="1:24" x14ac:dyDescent="0.25">
      <c r="A3135" s="6" t="str">
        <f ca="1">no.</f>
        <v/>
      </c>
      <c r="E3135" s="4" t="str">
        <f ca="1">position</f>
        <v/>
      </c>
      <c r="I3135" s="318"/>
      <c r="L3135" s="4"/>
      <c r="N3135" s="6"/>
      <c r="P3135" s="20"/>
      <c r="Q3135" s="5" t="str">
        <f ca="1">score</f>
        <v/>
      </c>
      <c r="R3135" s="7" t="str">
        <f ca="1">rescore_pd</f>
        <v/>
      </c>
      <c r="S3135" s="310" t="str">
        <f ca="1">price</f>
        <v/>
      </c>
      <c r="U3135" s="4"/>
      <c r="V3135" s="4"/>
      <c r="W3135" s="215" t="str">
        <f ca="1">comm_pd</f>
        <v/>
      </c>
      <c r="X3135" s="11"/>
    </row>
    <row r="3136" spans="1:24" x14ac:dyDescent="0.25">
      <c r="A3136" s="6" t="str">
        <f ca="1">no.</f>
        <v/>
      </c>
      <c r="E3136" s="4" t="str">
        <f ca="1">position</f>
        <v/>
      </c>
      <c r="I3136" s="318"/>
      <c r="L3136" s="4"/>
      <c r="N3136" s="6"/>
      <c r="P3136" s="20"/>
      <c r="Q3136" s="5" t="str">
        <f ca="1">score</f>
        <v/>
      </c>
      <c r="R3136" s="7" t="str">
        <f ca="1">rescore_pd</f>
        <v/>
      </c>
      <c r="S3136" s="310" t="str">
        <f ca="1">price</f>
        <v/>
      </c>
      <c r="U3136" s="4"/>
      <c r="V3136" s="4"/>
      <c r="W3136" s="215" t="str">
        <f ca="1">comm_pd</f>
        <v/>
      </c>
      <c r="X3136" s="11"/>
    </row>
    <row r="3137" spans="1:24" x14ac:dyDescent="0.25">
      <c r="A3137" s="6" t="str">
        <f ca="1">no.</f>
        <v/>
      </c>
      <c r="E3137" s="4" t="str">
        <f ca="1">position</f>
        <v/>
      </c>
      <c r="I3137" s="318"/>
      <c r="L3137" s="4"/>
      <c r="N3137" s="6"/>
      <c r="P3137" s="20"/>
      <c r="Q3137" s="5" t="str">
        <f ca="1">score</f>
        <v/>
      </c>
      <c r="R3137" s="7" t="str">
        <f ca="1">rescore_pd</f>
        <v/>
      </c>
      <c r="S3137" s="310" t="str">
        <f ca="1">price</f>
        <v/>
      </c>
      <c r="U3137" s="4"/>
      <c r="V3137" s="4"/>
      <c r="W3137" s="215" t="str">
        <f ca="1">comm_pd</f>
        <v/>
      </c>
      <c r="X3137" s="11"/>
    </row>
    <row r="3138" spans="1:24" x14ac:dyDescent="0.25">
      <c r="A3138" s="6" t="str">
        <f ca="1">no.</f>
        <v/>
      </c>
      <c r="E3138" s="4" t="str">
        <f ca="1">position</f>
        <v/>
      </c>
      <c r="I3138" s="318"/>
      <c r="L3138" s="4"/>
      <c r="N3138" s="6"/>
      <c r="P3138" s="20"/>
      <c r="Q3138" s="5" t="str">
        <f ca="1">score</f>
        <v/>
      </c>
      <c r="R3138" s="7" t="str">
        <f ca="1">rescore_pd</f>
        <v/>
      </c>
      <c r="S3138" s="310" t="str">
        <f ca="1">price</f>
        <v/>
      </c>
      <c r="U3138" s="4"/>
      <c r="V3138" s="4"/>
      <c r="W3138" s="215" t="str">
        <f ca="1">comm_pd</f>
        <v/>
      </c>
      <c r="X3138" s="11"/>
    </row>
    <row r="3139" spans="1:24" x14ac:dyDescent="0.25">
      <c r="A3139" s="6" t="str">
        <f ca="1">no.</f>
        <v/>
      </c>
      <c r="E3139" s="4" t="str">
        <f ca="1">position</f>
        <v/>
      </c>
      <c r="I3139" s="318"/>
      <c r="L3139" s="4"/>
      <c r="N3139" s="6"/>
      <c r="P3139" s="20"/>
      <c r="Q3139" s="5" t="str">
        <f ca="1">score</f>
        <v/>
      </c>
      <c r="R3139" s="7" t="str">
        <f ca="1">rescore_pd</f>
        <v/>
      </c>
      <c r="S3139" s="310" t="str">
        <f ca="1">price</f>
        <v/>
      </c>
      <c r="U3139" s="4"/>
      <c r="V3139" s="4"/>
      <c r="W3139" s="215" t="str">
        <f ca="1">comm_pd</f>
        <v/>
      </c>
      <c r="X3139" s="11"/>
    </row>
    <row r="3140" spans="1:24" x14ac:dyDescent="0.25">
      <c r="A3140" s="6" t="str">
        <f ca="1">no.</f>
        <v/>
      </c>
      <c r="E3140" s="4" t="str">
        <f ca="1">position</f>
        <v/>
      </c>
      <c r="I3140" s="318"/>
      <c r="L3140" s="4"/>
      <c r="N3140" s="6"/>
      <c r="P3140" s="20"/>
      <c r="Q3140" s="5" t="str">
        <f ca="1">score</f>
        <v/>
      </c>
      <c r="R3140" s="7" t="str">
        <f ca="1">rescore_pd</f>
        <v/>
      </c>
      <c r="S3140" s="310" t="str">
        <f ca="1">price</f>
        <v/>
      </c>
      <c r="U3140" s="4"/>
      <c r="V3140" s="4"/>
      <c r="W3140" s="215" t="str">
        <f ca="1">comm_pd</f>
        <v/>
      </c>
      <c r="X3140" s="11"/>
    </row>
    <row r="3141" spans="1:24" x14ac:dyDescent="0.25">
      <c r="A3141" s="6" t="str">
        <f ca="1">no.</f>
        <v/>
      </c>
      <c r="E3141" s="4" t="str">
        <f ca="1">position</f>
        <v/>
      </c>
      <c r="I3141" s="318"/>
      <c r="L3141" s="4"/>
      <c r="N3141" s="6"/>
      <c r="P3141" s="20"/>
      <c r="Q3141" s="5" t="str">
        <f ca="1">score</f>
        <v/>
      </c>
      <c r="R3141" s="7" t="str">
        <f ca="1">rescore_pd</f>
        <v/>
      </c>
      <c r="S3141" s="310" t="str">
        <f ca="1">price</f>
        <v/>
      </c>
      <c r="U3141" s="4"/>
      <c r="V3141" s="4"/>
      <c r="W3141" s="215" t="str">
        <f ca="1">comm_pd</f>
        <v/>
      </c>
      <c r="X3141" s="11"/>
    </row>
    <row r="3142" spans="1:24" x14ac:dyDescent="0.25">
      <c r="A3142" s="6" t="str">
        <f ca="1">no.</f>
        <v/>
      </c>
      <c r="E3142" s="4" t="str">
        <f ca="1">position</f>
        <v/>
      </c>
      <c r="I3142" s="318"/>
      <c r="L3142" s="4"/>
      <c r="N3142" s="6"/>
      <c r="P3142" s="20"/>
      <c r="Q3142" s="5" t="str">
        <f ca="1">score</f>
        <v/>
      </c>
      <c r="R3142" s="7" t="str">
        <f ca="1">rescore_pd</f>
        <v/>
      </c>
      <c r="S3142" s="310" t="str">
        <f ca="1">price</f>
        <v/>
      </c>
      <c r="U3142" s="4"/>
      <c r="V3142" s="4"/>
      <c r="W3142" s="215" t="str">
        <f ca="1">comm_pd</f>
        <v/>
      </c>
      <c r="X3142" s="11"/>
    </row>
    <row r="3143" spans="1:24" x14ac:dyDescent="0.25">
      <c r="A3143" s="6" t="str">
        <f ca="1">no.</f>
        <v/>
      </c>
      <c r="E3143" s="4" t="str">
        <f ca="1">position</f>
        <v/>
      </c>
      <c r="I3143" s="318"/>
      <c r="L3143" s="4"/>
      <c r="N3143" s="6"/>
      <c r="P3143" s="20"/>
      <c r="Q3143" s="5" t="str">
        <f ca="1">score</f>
        <v/>
      </c>
      <c r="R3143" s="7" t="str">
        <f ca="1">rescore_pd</f>
        <v/>
      </c>
      <c r="S3143" s="310" t="str">
        <f ca="1">price</f>
        <v/>
      </c>
      <c r="U3143" s="4"/>
      <c r="V3143" s="4"/>
      <c r="W3143" s="215" t="str">
        <f ca="1">comm_pd</f>
        <v/>
      </c>
      <c r="X3143" s="11"/>
    </row>
    <row r="3144" spans="1:24" x14ac:dyDescent="0.25">
      <c r="A3144" s="6" t="str">
        <f ca="1">no.</f>
        <v/>
      </c>
      <c r="E3144" s="4" t="str">
        <f ca="1">position</f>
        <v/>
      </c>
      <c r="I3144" s="318"/>
      <c r="L3144" s="4"/>
      <c r="N3144" s="6"/>
      <c r="P3144" s="20"/>
      <c r="Q3144" s="5" t="str">
        <f ca="1">score</f>
        <v/>
      </c>
      <c r="R3144" s="7" t="str">
        <f ca="1">rescore_pd</f>
        <v/>
      </c>
      <c r="S3144" s="310" t="str">
        <f ca="1">price</f>
        <v/>
      </c>
      <c r="U3144" s="4"/>
      <c r="V3144" s="4"/>
      <c r="W3144" s="215" t="str">
        <f ca="1">comm_pd</f>
        <v/>
      </c>
      <c r="X3144" s="11"/>
    </row>
    <row r="3145" spans="1:24" x14ac:dyDescent="0.25">
      <c r="A3145" s="6" t="str">
        <f ca="1">no.</f>
        <v/>
      </c>
      <c r="E3145" s="4" t="str">
        <f ca="1">position</f>
        <v/>
      </c>
      <c r="I3145" s="318"/>
      <c r="L3145" s="4"/>
      <c r="N3145" s="6"/>
      <c r="P3145" s="20"/>
      <c r="Q3145" s="5" t="str">
        <f ca="1">score</f>
        <v/>
      </c>
      <c r="R3145" s="7" t="str">
        <f ca="1">rescore_pd</f>
        <v/>
      </c>
      <c r="S3145" s="310" t="str">
        <f ca="1">price</f>
        <v/>
      </c>
      <c r="U3145" s="4"/>
      <c r="V3145" s="4"/>
      <c r="W3145" s="215" t="str">
        <f ca="1">comm_pd</f>
        <v/>
      </c>
      <c r="X3145" s="11"/>
    </row>
    <row r="3146" spans="1:24" x14ac:dyDescent="0.25">
      <c r="A3146" s="6" t="str">
        <f ca="1">no.</f>
        <v/>
      </c>
      <c r="E3146" s="4" t="str">
        <f ca="1">position</f>
        <v/>
      </c>
      <c r="I3146" s="318"/>
      <c r="L3146" s="4"/>
      <c r="N3146" s="6"/>
      <c r="P3146" s="20"/>
      <c r="Q3146" s="5" t="str">
        <f ca="1">score</f>
        <v/>
      </c>
      <c r="R3146" s="7" t="str">
        <f ca="1">rescore_pd</f>
        <v/>
      </c>
      <c r="S3146" s="310" t="str">
        <f ca="1">price</f>
        <v/>
      </c>
      <c r="U3146" s="4"/>
      <c r="V3146" s="4"/>
      <c r="W3146" s="215" t="str">
        <f ca="1">comm_pd</f>
        <v/>
      </c>
      <c r="X3146" s="11"/>
    </row>
    <row r="3147" spans="1:24" x14ac:dyDescent="0.25">
      <c r="A3147" s="6" t="str">
        <f ca="1">no.</f>
        <v/>
      </c>
      <c r="E3147" s="4" t="str">
        <f ca="1">position</f>
        <v/>
      </c>
      <c r="I3147" s="318"/>
      <c r="L3147" s="4"/>
      <c r="N3147" s="6"/>
      <c r="P3147" s="20"/>
      <c r="Q3147" s="5" t="str">
        <f ca="1">score</f>
        <v/>
      </c>
      <c r="R3147" s="7" t="str">
        <f ca="1">rescore_pd</f>
        <v/>
      </c>
      <c r="S3147" s="310" t="str">
        <f ca="1">price</f>
        <v/>
      </c>
      <c r="U3147" s="4"/>
      <c r="V3147" s="4"/>
      <c r="W3147" s="215" t="str">
        <f ca="1">comm_pd</f>
        <v/>
      </c>
      <c r="X3147" s="11"/>
    </row>
    <row r="3148" spans="1:24" x14ac:dyDescent="0.25">
      <c r="A3148" s="6" t="str">
        <f ca="1">no.</f>
        <v/>
      </c>
      <c r="E3148" s="4" t="str">
        <f ca="1">position</f>
        <v/>
      </c>
      <c r="I3148" s="318"/>
      <c r="L3148" s="4"/>
      <c r="N3148" s="6"/>
      <c r="P3148" s="20"/>
      <c r="Q3148" s="5" t="str">
        <f ca="1">score</f>
        <v/>
      </c>
      <c r="R3148" s="7" t="str">
        <f ca="1">rescore_pd</f>
        <v/>
      </c>
      <c r="S3148" s="310" t="str">
        <f ca="1">price</f>
        <v/>
      </c>
      <c r="U3148" s="4"/>
      <c r="V3148" s="4"/>
      <c r="W3148" s="215" t="str">
        <f ca="1">comm_pd</f>
        <v/>
      </c>
      <c r="X3148" s="11"/>
    </row>
    <row r="3149" spans="1:24" x14ac:dyDescent="0.25">
      <c r="A3149" s="6" t="str">
        <f ca="1">no.</f>
        <v/>
      </c>
      <c r="E3149" s="4" t="str">
        <f ca="1">position</f>
        <v/>
      </c>
      <c r="I3149" s="318"/>
      <c r="L3149" s="4"/>
      <c r="N3149" s="6"/>
      <c r="P3149" s="20"/>
      <c r="Q3149" s="5" t="str">
        <f ca="1">score</f>
        <v/>
      </c>
      <c r="R3149" s="7" t="str">
        <f ca="1">rescore_pd</f>
        <v/>
      </c>
      <c r="S3149" s="310" t="str">
        <f ca="1">price</f>
        <v/>
      </c>
      <c r="U3149" s="4"/>
      <c r="V3149" s="4"/>
      <c r="W3149" s="215" t="str">
        <f ca="1">comm_pd</f>
        <v/>
      </c>
      <c r="X3149" s="11"/>
    </row>
    <row r="3150" spans="1:24" x14ac:dyDescent="0.25">
      <c r="A3150" s="6" t="str">
        <f ca="1">no.</f>
        <v/>
      </c>
      <c r="E3150" s="4" t="str">
        <f ca="1">position</f>
        <v/>
      </c>
      <c r="I3150" s="318"/>
      <c r="L3150" s="4"/>
      <c r="N3150" s="6"/>
      <c r="P3150" s="20"/>
      <c r="Q3150" s="5" t="str">
        <f ca="1">score</f>
        <v/>
      </c>
      <c r="R3150" s="7" t="str">
        <f ca="1">rescore_pd</f>
        <v/>
      </c>
      <c r="S3150" s="310" t="str">
        <f ca="1">price</f>
        <v/>
      </c>
      <c r="U3150" s="4"/>
      <c r="V3150" s="4"/>
      <c r="W3150" s="215" t="str">
        <f ca="1">comm_pd</f>
        <v/>
      </c>
      <c r="X3150" s="11"/>
    </row>
    <row r="3151" spans="1:24" x14ac:dyDescent="0.25">
      <c r="A3151" s="6" t="str">
        <f ca="1">no.</f>
        <v/>
      </c>
      <c r="E3151" s="4" t="str">
        <f ca="1">position</f>
        <v/>
      </c>
      <c r="I3151" s="318"/>
      <c r="L3151" s="4"/>
      <c r="N3151" s="6"/>
      <c r="P3151" s="20"/>
      <c r="Q3151" s="5" t="str">
        <f ca="1">score</f>
        <v/>
      </c>
      <c r="R3151" s="7" t="str">
        <f ca="1">rescore_pd</f>
        <v/>
      </c>
      <c r="S3151" s="310" t="str">
        <f ca="1">price</f>
        <v/>
      </c>
      <c r="U3151" s="4"/>
      <c r="V3151" s="4"/>
      <c r="W3151" s="215" t="str">
        <f ca="1">comm_pd</f>
        <v/>
      </c>
      <c r="X3151" s="11"/>
    </row>
    <row r="3152" spans="1:24" x14ac:dyDescent="0.25">
      <c r="A3152" s="6" t="str">
        <f ca="1">no.</f>
        <v/>
      </c>
      <c r="E3152" s="4" t="str">
        <f ca="1">position</f>
        <v/>
      </c>
      <c r="I3152" s="318"/>
      <c r="L3152" s="4"/>
      <c r="N3152" s="6"/>
      <c r="P3152" s="20"/>
      <c r="Q3152" s="5" t="str">
        <f ca="1">score</f>
        <v/>
      </c>
      <c r="R3152" s="7" t="str">
        <f ca="1">rescore_pd</f>
        <v/>
      </c>
      <c r="S3152" s="310" t="str">
        <f ca="1">price</f>
        <v/>
      </c>
      <c r="U3152" s="4"/>
      <c r="V3152" s="4"/>
      <c r="W3152" s="215" t="str">
        <f ca="1">comm_pd</f>
        <v/>
      </c>
      <c r="X3152" s="11"/>
    </row>
    <row r="3153" spans="1:24" x14ac:dyDescent="0.25">
      <c r="A3153" s="6" t="str">
        <f ca="1">no.</f>
        <v/>
      </c>
      <c r="E3153" s="4" t="str">
        <f ca="1">position</f>
        <v/>
      </c>
      <c r="I3153" s="318"/>
      <c r="L3153" s="4"/>
      <c r="N3153" s="6"/>
      <c r="P3153" s="20"/>
      <c r="Q3153" s="5" t="str">
        <f ca="1">score</f>
        <v/>
      </c>
      <c r="R3153" s="7" t="str">
        <f ca="1">rescore_pd</f>
        <v/>
      </c>
      <c r="S3153" s="310" t="str">
        <f ca="1">price</f>
        <v/>
      </c>
      <c r="U3153" s="4"/>
      <c r="V3153" s="4"/>
      <c r="W3153" s="215" t="str">
        <f ca="1">comm_pd</f>
        <v/>
      </c>
      <c r="X3153" s="11"/>
    </row>
    <row r="3154" spans="1:24" x14ac:dyDescent="0.25">
      <c r="A3154" s="6" t="str">
        <f ca="1">no.</f>
        <v/>
      </c>
      <c r="E3154" s="4" t="str">
        <f ca="1">position</f>
        <v/>
      </c>
      <c r="I3154" s="318"/>
      <c r="L3154" s="4"/>
      <c r="N3154" s="6"/>
      <c r="P3154" s="20"/>
      <c r="Q3154" s="5" t="str">
        <f ca="1">score</f>
        <v/>
      </c>
      <c r="R3154" s="7" t="str">
        <f ca="1">rescore_pd</f>
        <v/>
      </c>
      <c r="S3154" s="310" t="str">
        <f ca="1">price</f>
        <v/>
      </c>
      <c r="U3154" s="4"/>
      <c r="V3154" s="4"/>
      <c r="W3154" s="215" t="str">
        <f ca="1">comm_pd</f>
        <v/>
      </c>
      <c r="X3154" s="11"/>
    </row>
    <row r="3155" spans="1:24" x14ac:dyDescent="0.25">
      <c r="A3155" s="6" t="str">
        <f ca="1">no.</f>
        <v/>
      </c>
      <c r="E3155" s="4" t="str">
        <f ca="1">position</f>
        <v/>
      </c>
      <c r="I3155" s="318"/>
      <c r="L3155" s="4"/>
      <c r="N3155" s="6"/>
      <c r="P3155" s="20"/>
      <c r="Q3155" s="5" t="str">
        <f ca="1">score</f>
        <v/>
      </c>
      <c r="R3155" s="7" t="str">
        <f ca="1">rescore_pd</f>
        <v/>
      </c>
      <c r="S3155" s="310" t="str">
        <f ca="1">price</f>
        <v/>
      </c>
      <c r="U3155" s="4"/>
      <c r="V3155" s="4"/>
      <c r="W3155" s="215" t="str">
        <f ca="1">comm_pd</f>
        <v/>
      </c>
      <c r="X3155" s="11"/>
    </row>
    <row r="3156" spans="1:24" x14ac:dyDescent="0.25">
      <c r="A3156" s="6" t="str">
        <f ca="1">no.</f>
        <v/>
      </c>
      <c r="E3156" s="4" t="str">
        <f ca="1">position</f>
        <v/>
      </c>
      <c r="I3156" s="318"/>
      <c r="L3156" s="4"/>
      <c r="N3156" s="6"/>
      <c r="P3156" s="20"/>
      <c r="Q3156" s="5" t="str">
        <f ca="1">score</f>
        <v/>
      </c>
      <c r="R3156" s="7" t="str">
        <f ca="1">rescore_pd</f>
        <v/>
      </c>
      <c r="S3156" s="310" t="str">
        <f ca="1">price</f>
        <v/>
      </c>
      <c r="U3156" s="4"/>
      <c r="V3156" s="4"/>
      <c r="W3156" s="215" t="str">
        <f ca="1">comm_pd</f>
        <v/>
      </c>
      <c r="X3156" s="11"/>
    </row>
    <row r="3157" spans="1:24" x14ac:dyDescent="0.25">
      <c r="A3157" s="6" t="str">
        <f ca="1">no.</f>
        <v/>
      </c>
      <c r="E3157" s="4" t="str">
        <f ca="1">position</f>
        <v/>
      </c>
      <c r="I3157" s="318"/>
      <c r="L3157" s="4"/>
      <c r="N3157" s="6"/>
      <c r="P3157" s="20"/>
      <c r="Q3157" s="5" t="str">
        <f ca="1">score</f>
        <v/>
      </c>
      <c r="R3157" s="7" t="str">
        <f ca="1">rescore_pd</f>
        <v/>
      </c>
      <c r="S3157" s="310" t="str">
        <f ca="1">price</f>
        <v/>
      </c>
      <c r="U3157" s="4"/>
      <c r="V3157" s="4"/>
      <c r="W3157" s="215" t="str">
        <f ca="1">comm_pd</f>
        <v/>
      </c>
      <c r="X3157" s="11"/>
    </row>
    <row r="3158" spans="1:24" x14ac:dyDescent="0.25">
      <c r="A3158" s="6" t="str">
        <f ca="1">no.</f>
        <v/>
      </c>
      <c r="E3158" s="4" t="str">
        <f ca="1">position</f>
        <v/>
      </c>
      <c r="I3158" s="318"/>
      <c r="L3158" s="4"/>
      <c r="N3158" s="6"/>
      <c r="P3158" s="20"/>
      <c r="Q3158" s="5" t="str">
        <f ca="1">score</f>
        <v/>
      </c>
      <c r="R3158" s="7" t="str">
        <f ca="1">rescore_pd</f>
        <v/>
      </c>
      <c r="S3158" s="310" t="str">
        <f ca="1">price</f>
        <v/>
      </c>
      <c r="U3158" s="4"/>
      <c r="V3158" s="4"/>
      <c r="W3158" s="215" t="str">
        <f ca="1">comm_pd</f>
        <v/>
      </c>
      <c r="X3158" s="11"/>
    </row>
    <row r="3159" spans="1:24" x14ac:dyDescent="0.25">
      <c r="A3159" s="6" t="str">
        <f ca="1">no.</f>
        <v/>
      </c>
      <c r="E3159" s="4" t="str">
        <f ca="1">position</f>
        <v/>
      </c>
      <c r="I3159" s="318"/>
      <c r="L3159" s="4"/>
      <c r="N3159" s="6"/>
      <c r="P3159" s="20"/>
      <c r="Q3159" s="5" t="str">
        <f ca="1">score</f>
        <v/>
      </c>
      <c r="R3159" s="7" t="str">
        <f ca="1">rescore_pd</f>
        <v/>
      </c>
      <c r="S3159" s="310" t="str">
        <f ca="1">price</f>
        <v/>
      </c>
      <c r="U3159" s="4"/>
      <c r="V3159" s="4"/>
      <c r="W3159" s="215" t="str">
        <f ca="1">comm_pd</f>
        <v/>
      </c>
      <c r="X3159" s="11"/>
    </row>
    <row r="3160" spans="1:24" x14ac:dyDescent="0.25">
      <c r="A3160" s="6" t="str">
        <f ca="1">no.</f>
        <v/>
      </c>
      <c r="E3160" s="4" t="str">
        <f ca="1">position</f>
        <v/>
      </c>
      <c r="I3160" s="318"/>
      <c r="L3160" s="4"/>
      <c r="N3160" s="6"/>
      <c r="P3160" s="20"/>
      <c r="Q3160" s="5" t="str">
        <f ca="1">score</f>
        <v/>
      </c>
      <c r="R3160" s="7" t="str">
        <f ca="1">rescore_pd</f>
        <v/>
      </c>
      <c r="S3160" s="310" t="str">
        <f ca="1">price</f>
        <v/>
      </c>
      <c r="U3160" s="4"/>
      <c r="V3160" s="4"/>
      <c r="W3160" s="215" t="str">
        <f ca="1">comm_pd</f>
        <v/>
      </c>
      <c r="X3160" s="11"/>
    </row>
    <row r="3161" spans="1:24" x14ac:dyDescent="0.25">
      <c r="A3161" s="6" t="str">
        <f ca="1">no.</f>
        <v/>
      </c>
      <c r="E3161" s="4" t="str">
        <f ca="1">position</f>
        <v/>
      </c>
      <c r="I3161" s="318"/>
      <c r="L3161" s="4"/>
      <c r="N3161" s="6"/>
      <c r="P3161" s="20"/>
      <c r="Q3161" s="5" t="str">
        <f ca="1">score</f>
        <v/>
      </c>
      <c r="R3161" s="7" t="str">
        <f ca="1">rescore_pd</f>
        <v/>
      </c>
      <c r="S3161" s="310" t="str">
        <f ca="1">price</f>
        <v/>
      </c>
      <c r="U3161" s="4"/>
      <c r="V3161" s="4"/>
      <c r="W3161" s="215" t="str">
        <f ca="1">comm_pd</f>
        <v/>
      </c>
      <c r="X3161" s="11"/>
    </row>
    <row r="3162" spans="1:24" x14ac:dyDescent="0.25">
      <c r="A3162" s="6" t="str">
        <f ca="1">no.</f>
        <v/>
      </c>
      <c r="E3162" s="4" t="str">
        <f ca="1">position</f>
        <v/>
      </c>
      <c r="I3162" s="318"/>
      <c r="L3162" s="4"/>
      <c r="N3162" s="6"/>
      <c r="P3162" s="20"/>
      <c r="Q3162" s="5" t="str">
        <f ca="1">score</f>
        <v/>
      </c>
      <c r="R3162" s="7" t="str">
        <f ca="1">rescore_pd</f>
        <v/>
      </c>
      <c r="S3162" s="310" t="str">
        <f ca="1">price</f>
        <v/>
      </c>
      <c r="U3162" s="4"/>
      <c r="V3162" s="4"/>
      <c r="W3162" s="215" t="str">
        <f ca="1">comm_pd</f>
        <v/>
      </c>
      <c r="X3162" s="11"/>
    </row>
    <row r="3163" spans="1:24" x14ac:dyDescent="0.25">
      <c r="A3163" s="6" t="str">
        <f ca="1">no.</f>
        <v/>
      </c>
      <c r="E3163" s="4" t="str">
        <f ca="1">position</f>
        <v/>
      </c>
      <c r="I3163" s="318"/>
      <c r="L3163" s="4"/>
      <c r="N3163" s="6"/>
      <c r="P3163" s="20"/>
      <c r="Q3163" s="5" t="str">
        <f ca="1">score</f>
        <v/>
      </c>
      <c r="R3163" s="7" t="str">
        <f ca="1">rescore_pd</f>
        <v/>
      </c>
      <c r="S3163" s="310" t="str">
        <f ca="1">price</f>
        <v/>
      </c>
      <c r="U3163" s="4"/>
      <c r="V3163" s="4"/>
      <c r="W3163" s="215" t="str">
        <f ca="1">comm_pd</f>
        <v/>
      </c>
      <c r="X3163" s="11"/>
    </row>
    <row r="3164" spans="1:24" x14ac:dyDescent="0.25">
      <c r="A3164" s="6" t="str">
        <f ca="1">no.</f>
        <v/>
      </c>
      <c r="E3164" s="4" t="str">
        <f ca="1">position</f>
        <v/>
      </c>
      <c r="I3164" s="318"/>
      <c r="L3164" s="4"/>
      <c r="N3164" s="6"/>
      <c r="P3164" s="20"/>
      <c r="Q3164" s="5" t="str">
        <f ca="1">score</f>
        <v/>
      </c>
      <c r="R3164" s="7" t="str">
        <f ca="1">rescore_pd</f>
        <v/>
      </c>
      <c r="S3164" s="310" t="str">
        <f ca="1">price</f>
        <v/>
      </c>
      <c r="U3164" s="4"/>
      <c r="V3164" s="4"/>
      <c r="W3164" s="215" t="str">
        <f ca="1">comm_pd</f>
        <v/>
      </c>
      <c r="X3164" s="11"/>
    </row>
    <row r="3165" spans="1:24" x14ac:dyDescent="0.25">
      <c r="A3165" s="6" t="str">
        <f ca="1">no.</f>
        <v/>
      </c>
      <c r="E3165" s="4" t="str">
        <f ca="1">position</f>
        <v/>
      </c>
      <c r="I3165" s="318"/>
      <c r="L3165" s="4"/>
      <c r="N3165" s="6"/>
      <c r="P3165" s="20"/>
      <c r="Q3165" s="5" t="str">
        <f ca="1">score</f>
        <v/>
      </c>
      <c r="R3165" s="7" t="str">
        <f ca="1">rescore_pd</f>
        <v/>
      </c>
      <c r="S3165" s="310" t="str">
        <f ca="1">price</f>
        <v/>
      </c>
      <c r="U3165" s="4"/>
      <c r="V3165" s="4"/>
      <c r="W3165" s="215" t="str">
        <f ca="1">comm_pd</f>
        <v/>
      </c>
      <c r="X3165" s="11"/>
    </row>
    <row r="3166" spans="1:24" x14ac:dyDescent="0.25">
      <c r="A3166" s="6" t="str">
        <f ca="1">no.</f>
        <v/>
      </c>
      <c r="E3166" s="4" t="str">
        <f ca="1">position</f>
        <v/>
      </c>
      <c r="I3166" s="318"/>
      <c r="L3166" s="4"/>
      <c r="N3166" s="6"/>
      <c r="P3166" s="20"/>
      <c r="Q3166" s="5" t="str">
        <f ca="1">score</f>
        <v/>
      </c>
      <c r="R3166" s="7" t="str">
        <f ca="1">rescore_pd</f>
        <v/>
      </c>
      <c r="S3166" s="310" t="str">
        <f ca="1">price</f>
        <v/>
      </c>
      <c r="U3166" s="4"/>
      <c r="V3166" s="4"/>
      <c r="W3166" s="215" t="str">
        <f ca="1">comm_pd</f>
        <v/>
      </c>
      <c r="X3166" s="11"/>
    </row>
    <row r="3167" spans="1:24" x14ac:dyDescent="0.25">
      <c r="A3167" s="6" t="str">
        <f ca="1">no.</f>
        <v/>
      </c>
      <c r="E3167" s="4" t="str">
        <f ca="1">position</f>
        <v/>
      </c>
      <c r="I3167" s="318"/>
      <c r="L3167" s="4"/>
      <c r="N3167" s="6"/>
      <c r="P3167" s="20"/>
      <c r="Q3167" s="5" t="str">
        <f ca="1">score</f>
        <v/>
      </c>
      <c r="R3167" s="7" t="str">
        <f ca="1">rescore_pd</f>
        <v/>
      </c>
      <c r="S3167" s="310" t="str">
        <f ca="1">price</f>
        <v/>
      </c>
      <c r="U3167" s="4"/>
      <c r="V3167" s="4"/>
      <c r="W3167" s="215" t="str">
        <f ca="1">comm_pd</f>
        <v/>
      </c>
      <c r="X3167" s="11"/>
    </row>
    <row r="3168" spans="1:24" x14ac:dyDescent="0.25">
      <c r="A3168" s="6" t="str">
        <f ca="1">no.</f>
        <v/>
      </c>
      <c r="E3168" s="4" t="str">
        <f ca="1">position</f>
        <v/>
      </c>
      <c r="I3168" s="318"/>
      <c r="L3168" s="4"/>
      <c r="N3168" s="6"/>
      <c r="P3168" s="20"/>
      <c r="Q3168" s="5" t="str">
        <f ca="1">score</f>
        <v/>
      </c>
      <c r="R3168" s="7" t="str">
        <f ca="1">rescore_pd</f>
        <v/>
      </c>
      <c r="S3168" s="310" t="str">
        <f ca="1">price</f>
        <v/>
      </c>
      <c r="U3168" s="4"/>
      <c r="V3168" s="4"/>
      <c r="W3168" s="215" t="str">
        <f ca="1">comm_pd</f>
        <v/>
      </c>
      <c r="X3168" s="11"/>
    </row>
    <row r="3169" spans="1:24" x14ac:dyDescent="0.25">
      <c r="A3169" s="6" t="str">
        <f ca="1">no.</f>
        <v/>
      </c>
      <c r="E3169" s="4" t="str">
        <f ca="1">position</f>
        <v/>
      </c>
      <c r="I3169" s="318"/>
      <c r="L3169" s="4"/>
      <c r="N3169" s="6"/>
      <c r="P3169" s="20"/>
      <c r="Q3169" s="5" t="str">
        <f ca="1">score</f>
        <v/>
      </c>
      <c r="R3169" s="7" t="str">
        <f ca="1">rescore_pd</f>
        <v/>
      </c>
      <c r="S3169" s="310" t="str">
        <f ca="1">price</f>
        <v/>
      </c>
      <c r="U3169" s="4"/>
      <c r="V3169" s="4"/>
      <c r="W3169" s="215" t="str">
        <f ca="1">comm_pd</f>
        <v/>
      </c>
      <c r="X3169" s="11"/>
    </row>
    <row r="3170" spans="1:24" x14ac:dyDescent="0.25">
      <c r="A3170" s="6" t="str">
        <f ca="1">no.</f>
        <v/>
      </c>
      <c r="E3170" s="4" t="str">
        <f ca="1">position</f>
        <v/>
      </c>
      <c r="I3170" s="318"/>
      <c r="L3170" s="4"/>
      <c r="N3170" s="6"/>
      <c r="P3170" s="20"/>
      <c r="Q3170" s="5" t="str">
        <f ca="1">score</f>
        <v/>
      </c>
      <c r="R3170" s="7" t="str">
        <f ca="1">rescore_pd</f>
        <v/>
      </c>
      <c r="S3170" s="310" t="str">
        <f ca="1">price</f>
        <v/>
      </c>
      <c r="U3170" s="4"/>
      <c r="V3170" s="4"/>
      <c r="W3170" s="215" t="str">
        <f ca="1">comm_pd</f>
        <v/>
      </c>
      <c r="X3170" s="11"/>
    </row>
    <row r="3171" spans="1:24" x14ac:dyDescent="0.25">
      <c r="A3171" s="6" t="str">
        <f ca="1">no.</f>
        <v/>
      </c>
      <c r="E3171" s="4" t="str">
        <f ca="1">position</f>
        <v/>
      </c>
      <c r="I3171" s="318"/>
      <c r="L3171" s="4"/>
      <c r="N3171" s="6"/>
      <c r="P3171" s="20"/>
      <c r="Q3171" s="5" t="str">
        <f ca="1">score</f>
        <v/>
      </c>
      <c r="R3171" s="7" t="str">
        <f ca="1">rescore_pd</f>
        <v/>
      </c>
      <c r="S3171" s="310" t="str">
        <f ca="1">price</f>
        <v/>
      </c>
      <c r="U3171" s="4"/>
      <c r="V3171" s="4"/>
      <c r="W3171" s="215" t="str">
        <f ca="1">comm_pd</f>
        <v/>
      </c>
      <c r="X3171" s="11"/>
    </row>
    <row r="3172" spans="1:24" x14ac:dyDescent="0.25">
      <c r="A3172" s="6" t="str">
        <f ca="1">no.</f>
        <v/>
      </c>
      <c r="E3172" s="4" t="str">
        <f ca="1">position</f>
        <v/>
      </c>
      <c r="I3172" s="318"/>
      <c r="L3172" s="4"/>
      <c r="N3172" s="6"/>
      <c r="P3172" s="20"/>
      <c r="Q3172" s="5" t="str">
        <f ca="1">score</f>
        <v/>
      </c>
      <c r="R3172" s="7" t="str">
        <f ca="1">rescore_pd</f>
        <v/>
      </c>
      <c r="S3172" s="310" t="str">
        <f ca="1">price</f>
        <v/>
      </c>
      <c r="U3172" s="4"/>
      <c r="V3172" s="4"/>
      <c r="W3172" s="215" t="str">
        <f ca="1">comm_pd</f>
        <v/>
      </c>
      <c r="X3172" s="11"/>
    </row>
    <row r="3173" spans="1:24" x14ac:dyDescent="0.25">
      <c r="A3173" s="6" t="str">
        <f ca="1">no.</f>
        <v/>
      </c>
      <c r="E3173" s="4" t="str">
        <f ca="1">position</f>
        <v/>
      </c>
      <c r="I3173" s="318"/>
      <c r="L3173" s="4"/>
      <c r="N3173" s="6"/>
      <c r="P3173" s="20"/>
      <c r="Q3173" s="5" t="str">
        <f ca="1">score</f>
        <v/>
      </c>
      <c r="R3173" s="7" t="str">
        <f ca="1">rescore_pd</f>
        <v/>
      </c>
      <c r="S3173" s="310" t="str">
        <f ca="1">price</f>
        <v/>
      </c>
      <c r="U3173" s="4"/>
      <c r="V3173" s="4"/>
      <c r="W3173" s="215" t="str">
        <f ca="1">comm_pd</f>
        <v/>
      </c>
      <c r="X3173" s="11"/>
    </row>
    <row r="3174" spans="1:24" x14ac:dyDescent="0.25">
      <c r="A3174" s="6" t="str">
        <f ca="1">no.</f>
        <v/>
      </c>
      <c r="E3174" s="4" t="str">
        <f ca="1">position</f>
        <v/>
      </c>
      <c r="I3174" s="318"/>
      <c r="L3174" s="4"/>
      <c r="N3174" s="6"/>
      <c r="P3174" s="20"/>
      <c r="Q3174" s="5" t="str">
        <f ca="1">score</f>
        <v/>
      </c>
      <c r="R3174" s="7" t="str">
        <f ca="1">rescore_pd</f>
        <v/>
      </c>
      <c r="S3174" s="310" t="str">
        <f ca="1">price</f>
        <v/>
      </c>
      <c r="U3174" s="4"/>
      <c r="V3174" s="4"/>
      <c r="W3174" s="215" t="str">
        <f ca="1">comm_pd</f>
        <v/>
      </c>
      <c r="X3174" s="11"/>
    </row>
    <row r="3175" spans="1:24" x14ac:dyDescent="0.25">
      <c r="A3175" s="6" t="str">
        <f ca="1">no.</f>
        <v/>
      </c>
      <c r="E3175" s="4" t="str">
        <f ca="1">position</f>
        <v/>
      </c>
      <c r="I3175" s="318"/>
      <c r="L3175" s="4"/>
      <c r="N3175" s="6"/>
      <c r="P3175" s="20"/>
      <c r="Q3175" s="5" t="str">
        <f ca="1">score</f>
        <v/>
      </c>
      <c r="R3175" s="7" t="str">
        <f ca="1">rescore_pd</f>
        <v/>
      </c>
      <c r="S3175" s="310" t="str">
        <f ca="1">price</f>
        <v/>
      </c>
      <c r="U3175" s="4"/>
      <c r="V3175" s="4"/>
      <c r="W3175" s="215" t="str">
        <f ca="1">comm_pd</f>
        <v/>
      </c>
      <c r="X3175" s="11"/>
    </row>
    <row r="3176" spans="1:24" x14ac:dyDescent="0.25">
      <c r="A3176" s="6" t="str">
        <f ca="1">no.</f>
        <v/>
      </c>
      <c r="E3176" s="4" t="str">
        <f ca="1">position</f>
        <v/>
      </c>
      <c r="I3176" s="318"/>
      <c r="L3176" s="4"/>
      <c r="N3176" s="6"/>
      <c r="P3176" s="20"/>
      <c r="Q3176" s="5" t="str">
        <f ca="1">score</f>
        <v/>
      </c>
      <c r="R3176" s="7" t="str">
        <f ca="1">rescore_pd</f>
        <v/>
      </c>
      <c r="S3176" s="310" t="str">
        <f ca="1">price</f>
        <v/>
      </c>
      <c r="U3176" s="4"/>
      <c r="V3176" s="4"/>
      <c r="W3176" s="215" t="str">
        <f ca="1">comm_pd</f>
        <v/>
      </c>
      <c r="X3176" s="11"/>
    </row>
    <row r="3177" spans="1:24" x14ac:dyDescent="0.25">
      <c r="A3177" s="6" t="str">
        <f ca="1">no.</f>
        <v/>
      </c>
      <c r="E3177" s="4" t="str">
        <f ca="1">position</f>
        <v/>
      </c>
      <c r="I3177" s="318"/>
      <c r="L3177" s="4"/>
      <c r="N3177" s="6"/>
      <c r="P3177" s="20"/>
      <c r="Q3177" s="5" t="str">
        <f ca="1">score</f>
        <v/>
      </c>
      <c r="R3177" s="7" t="str">
        <f ca="1">rescore_pd</f>
        <v/>
      </c>
      <c r="S3177" s="310" t="str">
        <f ca="1">price</f>
        <v/>
      </c>
      <c r="U3177" s="4"/>
      <c r="V3177" s="4"/>
      <c r="W3177" s="215" t="str">
        <f ca="1">comm_pd</f>
        <v/>
      </c>
      <c r="X3177" s="11"/>
    </row>
    <row r="3178" spans="1:24" x14ac:dyDescent="0.25">
      <c r="A3178" s="6" t="str">
        <f ca="1">no.</f>
        <v/>
      </c>
      <c r="E3178" s="4" t="str">
        <f ca="1">position</f>
        <v/>
      </c>
      <c r="I3178" s="318"/>
      <c r="L3178" s="4"/>
      <c r="N3178" s="6"/>
      <c r="P3178" s="20"/>
      <c r="Q3178" s="5" t="str">
        <f ca="1">score</f>
        <v/>
      </c>
      <c r="R3178" s="7" t="str">
        <f ca="1">rescore_pd</f>
        <v/>
      </c>
      <c r="S3178" s="310" t="str">
        <f ca="1">price</f>
        <v/>
      </c>
      <c r="U3178" s="4"/>
      <c r="V3178" s="4"/>
      <c r="W3178" s="215" t="str">
        <f ca="1">comm_pd</f>
        <v/>
      </c>
      <c r="X3178" s="11"/>
    </row>
    <row r="3179" spans="1:24" x14ac:dyDescent="0.25">
      <c r="A3179" s="6" t="str">
        <f ca="1">no.</f>
        <v/>
      </c>
      <c r="E3179" s="4" t="str">
        <f ca="1">position</f>
        <v/>
      </c>
      <c r="I3179" s="318"/>
      <c r="L3179" s="4"/>
      <c r="N3179" s="6"/>
      <c r="P3179" s="20"/>
      <c r="Q3179" s="5" t="str">
        <f ca="1">score</f>
        <v/>
      </c>
      <c r="R3179" s="7" t="str">
        <f ca="1">rescore_pd</f>
        <v/>
      </c>
      <c r="S3179" s="310" t="str">
        <f ca="1">price</f>
        <v/>
      </c>
      <c r="U3179" s="4"/>
      <c r="V3179" s="4"/>
      <c r="W3179" s="215" t="str">
        <f ca="1">comm_pd</f>
        <v/>
      </c>
      <c r="X3179" s="11"/>
    </row>
    <row r="3180" spans="1:24" x14ac:dyDescent="0.25">
      <c r="A3180" s="6" t="str">
        <f ca="1">no.</f>
        <v/>
      </c>
      <c r="E3180" s="4" t="str">
        <f ca="1">position</f>
        <v/>
      </c>
      <c r="I3180" s="318"/>
      <c r="L3180" s="4"/>
      <c r="N3180" s="6"/>
      <c r="P3180" s="20"/>
      <c r="Q3180" s="5" t="str">
        <f ca="1">score</f>
        <v/>
      </c>
      <c r="R3180" s="7" t="str">
        <f ca="1">rescore_pd</f>
        <v/>
      </c>
      <c r="S3180" s="310" t="str">
        <f ca="1">price</f>
        <v/>
      </c>
      <c r="U3180" s="4"/>
      <c r="V3180" s="4"/>
      <c r="W3180" s="215" t="str">
        <f ca="1">comm_pd</f>
        <v/>
      </c>
      <c r="X3180" s="11"/>
    </row>
    <row r="3181" spans="1:24" x14ac:dyDescent="0.25">
      <c r="A3181" s="6" t="str">
        <f ca="1">no.</f>
        <v/>
      </c>
      <c r="E3181" s="4" t="str">
        <f ca="1">position</f>
        <v/>
      </c>
      <c r="I3181" s="318"/>
      <c r="L3181" s="4"/>
      <c r="N3181" s="6"/>
      <c r="P3181" s="20"/>
      <c r="Q3181" s="5" t="str">
        <f ca="1">score</f>
        <v/>
      </c>
      <c r="R3181" s="7" t="str">
        <f ca="1">rescore_pd</f>
        <v/>
      </c>
      <c r="S3181" s="310" t="str">
        <f ca="1">price</f>
        <v/>
      </c>
      <c r="U3181" s="4"/>
      <c r="V3181" s="4"/>
      <c r="W3181" s="215" t="str">
        <f ca="1">comm_pd</f>
        <v/>
      </c>
      <c r="X3181" s="11"/>
    </row>
    <row r="3182" spans="1:24" x14ac:dyDescent="0.25">
      <c r="A3182" s="6" t="str">
        <f ca="1">no.</f>
        <v/>
      </c>
      <c r="E3182" s="4" t="str">
        <f ca="1">position</f>
        <v/>
      </c>
      <c r="I3182" s="318"/>
      <c r="L3182" s="4"/>
      <c r="N3182" s="6"/>
      <c r="P3182" s="20"/>
      <c r="Q3182" s="5" t="str">
        <f ca="1">score</f>
        <v/>
      </c>
      <c r="R3182" s="7" t="str">
        <f ca="1">rescore_pd</f>
        <v/>
      </c>
      <c r="S3182" s="310" t="str">
        <f ca="1">price</f>
        <v/>
      </c>
      <c r="U3182" s="4"/>
      <c r="V3182" s="4"/>
      <c r="W3182" s="215" t="str">
        <f ca="1">comm_pd</f>
        <v/>
      </c>
      <c r="X3182" s="11"/>
    </row>
    <row r="3183" spans="1:24" x14ac:dyDescent="0.25">
      <c r="A3183" s="6" t="str">
        <f ca="1">no.</f>
        <v/>
      </c>
      <c r="E3183" s="4" t="str">
        <f ca="1">position</f>
        <v/>
      </c>
      <c r="I3183" s="318"/>
      <c r="L3183" s="4"/>
      <c r="N3183" s="6"/>
      <c r="P3183" s="20"/>
      <c r="Q3183" s="5" t="str">
        <f ca="1">score</f>
        <v/>
      </c>
      <c r="R3183" s="7" t="str">
        <f ca="1">rescore_pd</f>
        <v/>
      </c>
      <c r="S3183" s="310" t="str">
        <f ca="1">price</f>
        <v/>
      </c>
      <c r="U3183" s="4"/>
      <c r="V3183" s="4"/>
      <c r="W3183" s="215" t="str">
        <f ca="1">comm_pd</f>
        <v/>
      </c>
      <c r="X3183" s="11"/>
    </row>
    <row r="3184" spans="1:24" x14ac:dyDescent="0.25">
      <c r="A3184" s="6" t="str">
        <f ca="1">no.</f>
        <v/>
      </c>
      <c r="E3184" s="4" t="str">
        <f ca="1">position</f>
        <v/>
      </c>
      <c r="I3184" s="318"/>
      <c r="L3184" s="4"/>
      <c r="N3184" s="6"/>
      <c r="P3184" s="20"/>
      <c r="Q3184" s="5" t="str">
        <f ca="1">score</f>
        <v/>
      </c>
      <c r="R3184" s="7" t="str">
        <f ca="1">rescore_pd</f>
        <v/>
      </c>
      <c r="S3184" s="310" t="str">
        <f ca="1">price</f>
        <v/>
      </c>
      <c r="U3184" s="4"/>
      <c r="V3184" s="4"/>
      <c r="W3184" s="215" t="str">
        <f ca="1">comm_pd</f>
        <v/>
      </c>
      <c r="X3184" s="11"/>
    </row>
    <row r="3185" spans="1:24" x14ac:dyDescent="0.25">
      <c r="A3185" s="6" t="str">
        <f ca="1">no.</f>
        <v/>
      </c>
      <c r="E3185" s="4" t="str">
        <f ca="1">position</f>
        <v/>
      </c>
      <c r="I3185" s="318"/>
      <c r="L3185" s="4"/>
      <c r="N3185" s="6"/>
      <c r="P3185" s="20"/>
      <c r="Q3185" s="5" t="str">
        <f ca="1">score</f>
        <v/>
      </c>
      <c r="R3185" s="7" t="str">
        <f ca="1">rescore_pd</f>
        <v/>
      </c>
      <c r="S3185" s="310" t="str">
        <f ca="1">price</f>
        <v/>
      </c>
      <c r="U3185" s="4"/>
      <c r="V3185" s="4"/>
      <c r="W3185" s="215" t="str">
        <f ca="1">comm_pd</f>
        <v/>
      </c>
      <c r="X3185" s="11"/>
    </row>
    <row r="3186" spans="1:24" x14ac:dyDescent="0.25">
      <c r="A3186" s="6" t="str">
        <f ca="1">no.</f>
        <v/>
      </c>
      <c r="E3186" s="4" t="str">
        <f ca="1">position</f>
        <v/>
      </c>
      <c r="I3186" s="318"/>
      <c r="L3186" s="4"/>
      <c r="N3186" s="6"/>
      <c r="P3186" s="20"/>
      <c r="Q3186" s="5" t="str">
        <f ca="1">score</f>
        <v/>
      </c>
      <c r="R3186" s="7" t="str">
        <f ca="1">rescore_pd</f>
        <v/>
      </c>
      <c r="S3186" s="310" t="str">
        <f ca="1">price</f>
        <v/>
      </c>
      <c r="U3186" s="4"/>
      <c r="V3186" s="4"/>
      <c r="W3186" s="215" t="str">
        <f ca="1">comm_pd</f>
        <v/>
      </c>
      <c r="X3186" s="11"/>
    </row>
    <row r="3187" spans="1:24" x14ac:dyDescent="0.25">
      <c r="A3187" s="6" t="str">
        <f ca="1">no.</f>
        <v/>
      </c>
      <c r="E3187" s="4" t="str">
        <f ca="1">position</f>
        <v/>
      </c>
      <c r="I3187" s="318"/>
      <c r="L3187" s="4"/>
      <c r="N3187" s="6"/>
      <c r="P3187" s="20"/>
      <c r="Q3187" s="5" t="str">
        <f ca="1">score</f>
        <v/>
      </c>
      <c r="R3187" s="7" t="str">
        <f ca="1">rescore_pd</f>
        <v/>
      </c>
      <c r="S3187" s="310" t="str">
        <f ca="1">price</f>
        <v/>
      </c>
      <c r="U3187" s="4"/>
      <c r="V3187" s="4"/>
      <c r="W3187" s="215" t="str">
        <f ca="1">comm_pd</f>
        <v/>
      </c>
      <c r="X3187" s="11"/>
    </row>
    <row r="3188" spans="1:24" x14ac:dyDescent="0.25">
      <c r="A3188" s="6" t="str">
        <f ca="1">no.</f>
        <v/>
      </c>
      <c r="E3188" s="4" t="str">
        <f ca="1">position</f>
        <v/>
      </c>
      <c r="I3188" s="318"/>
      <c r="L3188" s="4"/>
      <c r="N3188" s="6"/>
      <c r="P3188" s="20"/>
      <c r="Q3188" s="5" t="str">
        <f ca="1">score</f>
        <v/>
      </c>
      <c r="R3188" s="7" t="str">
        <f ca="1">rescore_pd</f>
        <v/>
      </c>
      <c r="S3188" s="310" t="str">
        <f ca="1">price</f>
        <v/>
      </c>
      <c r="U3188" s="4"/>
      <c r="V3188" s="4"/>
      <c r="W3188" s="215" t="str">
        <f ca="1">comm_pd</f>
        <v/>
      </c>
      <c r="X3188" s="11"/>
    </row>
    <row r="3189" spans="1:24" x14ac:dyDescent="0.25">
      <c r="A3189" s="6" t="str">
        <f ca="1">no.</f>
        <v/>
      </c>
      <c r="E3189" s="4" t="str">
        <f ca="1">position</f>
        <v/>
      </c>
      <c r="I3189" s="318"/>
      <c r="L3189" s="4"/>
      <c r="N3189" s="6"/>
      <c r="P3189" s="20"/>
      <c r="Q3189" s="5" t="str">
        <f ca="1">score</f>
        <v/>
      </c>
      <c r="R3189" s="7" t="str">
        <f ca="1">rescore_pd</f>
        <v/>
      </c>
      <c r="S3189" s="310" t="str">
        <f ca="1">price</f>
        <v/>
      </c>
      <c r="U3189" s="4"/>
      <c r="V3189" s="4"/>
      <c r="W3189" s="215" t="str">
        <f ca="1">comm_pd</f>
        <v/>
      </c>
      <c r="X3189" s="11"/>
    </row>
    <row r="3190" spans="1:24" x14ac:dyDescent="0.25">
      <c r="A3190" s="6" t="str">
        <f ca="1">no.</f>
        <v/>
      </c>
      <c r="E3190" s="4" t="str">
        <f ca="1">position</f>
        <v/>
      </c>
      <c r="I3190" s="318"/>
      <c r="L3190" s="4"/>
      <c r="N3190" s="6"/>
      <c r="P3190" s="20"/>
      <c r="Q3190" s="5" t="str">
        <f ca="1">score</f>
        <v/>
      </c>
      <c r="R3190" s="7" t="str">
        <f ca="1">rescore_pd</f>
        <v/>
      </c>
      <c r="S3190" s="310" t="str">
        <f ca="1">price</f>
        <v/>
      </c>
      <c r="U3190" s="4"/>
      <c r="V3190" s="4"/>
      <c r="W3190" s="215" t="str">
        <f ca="1">comm_pd</f>
        <v/>
      </c>
      <c r="X3190" s="11"/>
    </row>
    <row r="3191" spans="1:24" x14ac:dyDescent="0.25">
      <c r="A3191" s="6" t="str">
        <f ca="1">no.</f>
        <v/>
      </c>
      <c r="E3191" s="4" t="str">
        <f ca="1">position</f>
        <v/>
      </c>
      <c r="I3191" s="318"/>
      <c r="L3191" s="4"/>
      <c r="N3191" s="6"/>
      <c r="P3191" s="20"/>
      <c r="Q3191" s="5" t="str">
        <f ca="1">score</f>
        <v/>
      </c>
      <c r="R3191" s="7" t="str">
        <f ca="1">rescore_pd</f>
        <v/>
      </c>
      <c r="S3191" s="310" t="str">
        <f ca="1">price</f>
        <v/>
      </c>
      <c r="U3191" s="4"/>
      <c r="V3191" s="4"/>
      <c r="W3191" s="215" t="str">
        <f ca="1">comm_pd</f>
        <v/>
      </c>
      <c r="X3191" s="11"/>
    </row>
    <row r="3192" spans="1:24" x14ac:dyDescent="0.25">
      <c r="A3192" s="6" t="str">
        <f ca="1">no.</f>
        <v/>
      </c>
      <c r="E3192" s="4" t="str">
        <f ca="1">position</f>
        <v/>
      </c>
      <c r="I3192" s="318"/>
      <c r="L3192" s="4"/>
      <c r="N3192" s="6"/>
      <c r="P3192" s="20"/>
      <c r="Q3192" s="5" t="str">
        <f ca="1">score</f>
        <v/>
      </c>
      <c r="R3192" s="7" t="str">
        <f ca="1">rescore_pd</f>
        <v/>
      </c>
      <c r="S3192" s="310" t="str">
        <f ca="1">price</f>
        <v/>
      </c>
      <c r="U3192" s="4"/>
      <c r="V3192" s="4"/>
      <c r="W3192" s="215" t="str">
        <f ca="1">comm_pd</f>
        <v/>
      </c>
      <c r="X3192" s="11"/>
    </row>
    <row r="3193" spans="1:24" x14ac:dyDescent="0.25">
      <c r="A3193" s="6" t="str">
        <f ca="1">no.</f>
        <v/>
      </c>
      <c r="E3193" s="4" t="str">
        <f ca="1">position</f>
        <v/>
      </c>
      <c r="I3193" s="318"/>
      <c r="L3193" s="4"/>
      <c r="N3193" s="6"/>
      <c r="P3193" s="20"/>
      <c r="Q3193" s="5" t="str">
        <f ca="1">score</f>
        <v/>
      </c>
      <c r="R3193" s="7" t="str">
        <f ca="1">rescore_pd</f>
        <v/>
      </c>
      <c r="S3193" s="310" t="str">
        <f ca="1">price</f>
        <v/>
      </c>
      <c r="U3193" s="4"/>
      <c r="V3193" s="4"/>
      <c r="W3193" s="215" t="str">
        <f ca="1">comm_pd</f>
        <v/>
      </c>
      <c r="X3193" s="11"/>
    </row>
    <row r="3194" spans="1:24" x14ac:dyDescent="0.25">
      <c r="A3194" s="6" t="str">
        <f ca="1">no.</f>
        <v/>
      </c>
      <c r="E3194" s="4" t="str">
        <f ca="1">position</f>
        <v/>
      </c>
      <c r="I3194" s="318"/>
      <c r="L3194" s="4"/>
      <c r="N3194" s="6"/>
      <c r="P3194" s="20"/>
      <c r="Q3194" s="5" t="str">
        <f ca="1">score</f>
        <v/>
      </c>
      <c r="R3194" s="7" t="str">
        <f ca="1">rescore_pd</f>
        <v/>
      </c>
      <c r="S3194" s="310" t="str">
        <f ca="1">price</f>
        <v/>
      </c>
      <c r="U3194" s="4"/>
      <c r="V3194" s="4"/>
      <c r="W3194" s="215" t="str">
        <f ca="1">comm_pd</f>
        <v/>
      </c>
      <c r="X3194" s="11"/>
    </row>
    <row r="3195" spans="1:24" x14ac:dyDescent="0.25">
      <c r="A3195" s="6" t="str">
        <f ca="1">no.</f>
        <v/>
      </c>
      <c r="E3195" s="4" t="str">
        <f ca="1">position</f>
        <v/>
      </c>
      <c r="I3195" s="318"/>
      <c r="L3195" s="4"/>
      <c r="N3195" s="6"/>
      <c r="P3195" s="20"/>
      <c r="Q3195" s="5" t="str">
        <f ca="1">score</f>
        <v/>
      </c>
      <c r="R3195" s="7" t="str">
        <f ca="1">rescore_pd</f>
        <v/>
      </c>
      <c r="S3195" s="310" t="str">
        <f ca="1">price</f>
        <v/>
      </c>
      <c r="U3195" s="4"/>
      <c r="V3195" s="4"/>
      <c r="W3195" s="215" t="str">
        <f ca="1">comm_pd</f>
        <v/>
      </c>
      <c r="X3195" s="11"/>
    </row>
    <row r="3196" spans="1:24" x14ac:dyDescent="0.25">
      <c r="A3196" s="6" t="str">
        <f ca="1">no.</f>
        <v/>
      </c>
      <c r="E3196" s="4" t="str">
        <f ca="1">position</f>
        <v/>
      </c>
      <c r="I3196" s="318"/>
      <c r="L3196" s="4"/>
      <c r="N3196" s="6"/>
      <c r="P3196" s="20"/>
      <c r="Q3196" s="5" t="str">
        <f ca="1">score</f>
        <v/>
      </c>
      <c r="R3196" s="7" t="str">
        <f ca="1">rescore_pd</f>
        <v/>
      </c>
      <c r="S3196" s="310" t="str">
        <f ca="1">price</f>
        <v/>
      </c>
      <c r="U3196" s="4"/>
      <c r="V3196" s="4"/>
      <c r="W3196" s="215" t="str">
        <f ca="1">comm_pd</f>
        <v/>
      </c>
      <c r="X3196" s="11"/>
    </row>
    <row r="3197" spans="1:24" x14ac:dyDescent="0.25">
      <c r="A3197" s="6" t="str">
        <f ca="1">no.</f>
        <v/>
      </c>
      <c r="E3197" s="4" t="str">
        <f ca="1">position</f>
        <v/>
      </c>
      <c r="I3197" s="318"/>
      <c r="L3197" s="4"/>
      <c r="N3197" s="6"/>
      <c r="P3197" s="20"/>
      <c r="Q3197" s="5" t="str">
        <f ca="1">score</f>
        <v/>
      </c>
      <c r="R3197" s="7" t="str">
        <f ca="1">rescore_pd</f>
        <v/>
      </c>
      <c r="S3197" s="310" t="str">
        <f ca="1">price</f>
        <v/>
      </c>
      <c r="U3197" s="4"/>
      <c r="V3197" s="4"/>
      <c r="W3197" s="215" t="str">
        <f ca="1">comm_pd</f>
        <v/>
      </c>
      <c r="X3197" s="11"/>
    </row>
    <row r="3198" spans="1:24" x14ac:dyDescent="0.25">
      <c r="A3198" s="6" t="str">
        <f ca="1">no.</f>
        <v/>
      </c>
      <c r="E3198" s="4" t="str">
        <f ca="1">position</f>
        <v/>
      </c>
      <c r="I3198" s="318"/>
      <c r="L3198" s="4"/>
      <c r="N3198" s="6"/>
      <c r="P3198" s="20"/>
      <c r="Q3198" s="5" t="str">
        <f ca="1">score</f>
        <v/>
      </c>
      <c r="R3198" s="7" t="str">
        <f ca="1">rescore_pd</f>
        <v/>
      </c>
      <c r="S3198" s="310" t="str">
        <f ca="1">price</f>
        <v/>
      </c>
      <c r="U3198" s="4"/>
      <c r="V3198" s="4"/>
      <c r="W3198" s="215" t="str">
        <f ca="1">comm_pd</f>
        <v/>
      </c>
      <c r="X3198" s="11"/>
    </row>
    <row r="3199" spans="1:24" x14ac:dyDescent="0.25">
      <c r="A3199" s="6" t="str">
        <f ca="1">no.</f>
        <v/>
      </c>
      <c r="E3199" s="4" t="str">
        <f ca="1">position</f>
        <v/>
      </c>
      <c r="I3199" s="318"/>
      <c r="L3199" s="4"/>
      <c r="N3199" s="6"/>
      <c r="P3199" s="20"/>
      <c r="Q3199" s="5" t="str">
        <f ca="1">score</f>
        <v/>
      </c>
      <c r="R3199" s="7" t="str">
        <f ca="1">rescore_pd</f>
        <v/>
      </c>
      <c r="S3199" s="310" t="str">
        <f ca="1">price</f>
        <v/>
      </c>
      <c r="U3199" s="4"/>
      <c r="V3199" s="4"/>
      <c r="W3199" s="215" t="str">
        <f ca="1">comm_pd</f>
        <v/>
      </c>
      <c r="X3199" s="11"/>
    </row>
    <row r="3200" spans="1:24" x14ac:dyDescent="0.25">
      <c r="A3200" s="6" t="str">
        <f ca="1">no.</f>
        <v/>
      </c>
      <c r="E3200" s="4" t="str">
        <f ca="1">position</f>
        <v/>
      </c>
      <c r="I3200" s="318"/>
      <c r="L3200" s="4"/>
      <c r="N3200" s="6"/>
      <c r="P3200" s="20"/>
      <c r="Q3200" s="5" t="str">
        <f ca="1">score</f>
        <v/>
      </c>
      <c r="R3200" s="7" t="str">
        <f ca="1">rescore_pd</f>
        <v/>
      </c>
      <c r="S3200" s="310" t="str">
        <f ca="1">price</f>
        <v/>
      </c>
      <c r="U3200" s="4"/>
      <c r="V3200" s="4"/>
      <c r="W3200" s="215" t="str">
        <f ca="1">comm_pd</f>
        <v/>
      </c>
      <c r="X3200" s="11"/>
    </row>
    <row r="3201" spans="1:24" x14ac:dyDescent="0.25">
      <c r="A3201" s="6" t="str">
        <f ca="1">no.</f>
        <v/>
      </c>
      <c r="E3201" s="4" t="str">
        <f ca="1">position</f>
        <v/>
      </c>
      <c r="I3201" s="318"/>
      <c r="L3201" s="4"/>
      <c r="N3201" s="6"/>
      <c r="P3201" s="20"/>
      <c r="Q3201" s="5" t="str">
        <f ca="1">score</f>
        <v/>
      </c>
      <c r="R3201" s="7" t="str">
        <f ca="1">rescore_pd</f>
        <v/>
      </c>
      <c r="S3201" s="310" t="str">
        <f ca="1">price</f>
        <v/>
      </c>
      <c r="U3201" s="4"/>
      <c r="V3201" s="4"/>
      <c r="W3201" s="215" t="str">
        <f ca="1">comm_pd</f>
        <v/>
      </c>
      <c r="X3201" s="11"/>
    </row>
    <row r="3202" spans="1:24" x14ac:dyDescent="0.25">
      <c r="A3202" s="6" t="str">
        <f ca="1">no.</f>
        <v/>
      </c>
      <c r="E3202" s="4" t="str">
        <f ca="1">position</f>
        <v/>
      </c>
      <c r="I3202" s="318"/>
      <c r="L3202" s="4"/>
      <c r="N3202" s="6"/>
      <c r="P3202" s="20"/>
      <c r="Q3202" s="5" t="str">
        <f ca="1">score</f>
        <v/>
      </c>
      <c r="R3202" s="7" t="str">
        <f ca="1">rescore_pd</f>
        <v/>
      </c>
      <c r="S3202" s="310" t="str">
        <f ca="1">price</f>
        <v/>
      </c>
      <c r="U3202" s="4"/>
      <c r="V3202" s="4"/>
      <c r="W3202" s="215" t="str">
        <f ca="1">comm_pd</f>
        <v/>
      </c>
      <c r="X3202" s="11"/>
    </row>
    <row r="3203" spans="1:24" x14ac:dyDescent="0.25">
      <c r="A3203" s="6" t="str">
        <f ca="1">no.</f>
        <v/>
      </c>
      <c r="E3203" s="4" t="str">
        <f ca="1">position</f>
        <v/>
      </c>
      <c r="I3203" s="318"/>
      <c r="L3203" s="4"/>
      <c r="N3203" s="6"/>
      <c r="P3203" s="20"/>
      <c r="Q3203" s="5" t="str">
        <f ca="1">score</f>
        <v/>
      </c>
      <c r="R3203" s="7" t="str">
        <f ca="1">rescore_pd</f>
        <v/>
      </c>
      <c r="S3203" s="310" t="str">
        <f ca="1">price</f>
        <v/>
      </c>
      <c r="U3203" s="4"/>
      <c r="V3203" s="4"/>
      <c r="W3203" s="215" t="str">
        <f ca="1">comm_pd</f>
        <v/>
      </c>
      <c r="X3203" s="11"/>
    </row>
    <row r="3204" spans="1:24" x14ac:dyDescent="0.25">
      <c r="A3204" s="6" t="str">
        <f ca="1">no.</f>
        <v/>
      </c>
      <c r="E3204" s="4" t="str">
        <f ca="1">position</f>
        <v/>
      </c>
      <c r="I3204" s="318"/>
      <c r="L3204" s="4"/>
      <c r="N3204" s="6"/>
      <c r="P3204" s="20"/>
      <c r="Q3204" s="5" t="str">
        <f ca="1">score</f>
        <v/>
      </c>
      <c r="R3204" s="7" t="str">
        <f ca="1">rescore_pd</f>
        <v/>
      </c>
      <c r="S3204" s="310" t="str">
        <f ca="1">price</f>
        <v/>
      </c>
      <c r="U3204" s="4"/>
      <c r="V3204" s="4"/>
      <c r="W3204" s="215" t="str">
        <f ca="1">comm_pd</f>
        <v/>
      </c>
      <c r="X3204" s="11"/>
    </row>
    <row r="3205" spans="1:24" x14ac:dyDescent="0.25">
      <c r="A3205" s="6" t="str">
        <f ca="1">no.</f>
        <v/>
      </c>
      <c r="E3205" s="4" t="str">
        <f ca="1">position</f>
        <v/>
      </c>
      <c r="I3205" s="318"/>
      <c r="L3205" s="4"/>
      <c r="N3205" s="6"/>
      <c r="P3205" s="20"/>
      <c r="Q3205" s="5" t="str">
        <f ca="1">score</f>
        <v/>
      </c>
      <c r="R3205" s="7" t="str">
        <f ca="1">rescore_pd</f>
        <v/>
      </c>
      <c r="S3205" s="310" t="str">
        <f ca="1">price</f>
        <v/>
      </c>
      <c r="U3205" s="4"/>
      <c r="V3205" s="4"/>
      <c r="W3205" s="215" t="str">
        <f ca="1">comm_pd</f>
        <v/>
      </c>
      <c r="X3205" s="11"/>
    </row>
    <row r="3206" spans="1:24" x14ac:dyDescent="0.25">
      <c r="A3206" s="6" t="str">
        <f ca="1">no.</f>
        <v/>
      </c>
      <c r="E3206" s="4" t="str">
        <f ca="1">position</f>
        <v/>
      </c>
      <c r="I3206" s="318"/>
      <c r="L3206" s="4"/>
      <c r="N3206" s="6"/>
      <c r="P3206" s="20"/>
      <c r="Q3206" s="5" t="str">
        <f ca="1">score</f>
        <v/>
      </c>
      <c r="R3206" s="7" t="str">
        <f ca="1">rescore_pd</f>
        <v/>
      </c>
      <c r="S3206" s="310" t="str">
        <f ca="1">price</f>
        <v/>
      </c>
      <c r="U3206" s="4"/>
      <c r="V3206" s="4"/>
      <c r="W3206" s="215" t="str">
        <f ca="1">comm_pd</f>
        <v/>
      </c>
      <c r="X3206" s="11"/>
    </row>
    <row r="3207" spans="1:24" x14ac:dyDescent="0.25">
      <c r="A3207" s="6" t="str">
        <f ca="1">no.</f>
        <v/>
      </c>
      <c r="E3207" s="4" t="str">
        <f ca="1">position</f>
        <v/>
      </c>
      <c r="I3207" s="318"/>
      <c r="L3207" s="4"/>
      <c r="N3207" s="6"/>
      <c r="P3207" s="20"/>
      <c r="Q3207" s="5" t="str">
        <f ca="1">score</f>
        <v/>
      </c>
      <c r="R3207" s="7" t="str">
        <f ca="1">rescore_pd</f>
        <v/>
      </c>
      <c r="S3207" s="310" t="str">
        <f ca="1">price</f>
        <v/>
      </c>
      <c r="U3207" s="4"/>
      <c r="V3207" s="4"/>
      <c r="W3207" s="215" t="str">
        <f ca="1">comm_pd</f>
        <v/>
      </c>
      <c r="X3207" s="11"/>
    </row>
    <row r="3208" spans="1:24" x14ac:dyDescent="0.25">
      <c r="A3208" s="6" t="str">
        <f ca="1">no.</f>
        <v/>
      </c>
      <c r="E3208" s="4" t="str">
        <f ca="1">position</f>
        <v/>
      </c>
      <c r="I3208" s="318"/>
      <c r="L3208" s="4"/>
      <c r="N3208" s="6"/>
      <c r="P3208" s="20"/>
      <c r="Q3208" s="5" t="str">
        <f ca="1">score</f>
        <v/>
      </c>
      <c r="R3208" s="7" t="str">
        <f ca="1">rescore_pd</f>
        <v/>
      </c>
      <c r="S3208" s="310" t="str">
        <f ca="1">price</f>
        <v/>
      </c>
      <c r="U3208" s="4"/>
      <c r="V3208" s="4"/>
      <c r="W3208" s="215" t="str">
        <f ca="1">comm_pd</f>
        <v/>
      </c>
      <c r="X3208" s="11"/>
    </row>
    <row r="3209" spans="1:24" x14ac:dyDescent="0.25">
      <c r="A3209" s="6" t="str">
        <f ca="1">no.</f>
        <v/>
      </c>
      <c r="E3209" s="4" t="str">
        <f ca="1">position</f>
        <v/>
      </c>
      <c r="I3209" s="318"/>
      <c r="L3209" s="4"/>
      <c r="N3209" s="6"/>
      <c r="P3209" s="20"/>
      <c r="Q3209" s="5" t="str">
        <f ca="1">score</f>
        <v/>
      </c>
      <c r="R3209" s="7" t="str">
        <f ca="1">rescore_pd</f>
        <v/>
      </c>
      <c r="S3209" s="310" t="str">
        <f ca="1">price</f>
        <v/>
      </c>
      <c r="U3209" s="4"/>
      <c r="V3209" s="4"/>
      <c r="W3209" s="215" t="str">
        <f ca="1">comm_pd</f>
        <v/>
      </c>
      <c r="X3209" s="11"/>
    </row>
    <row r="3210" spans="1:24" x14ac:dyDescent="0.25">
      <c r="A3210" s="6" t="str">
        <f ca="1">no.</f>
        <v/>
      </c>
      <c r="E3210" s="4" t="str">
        <f ca="1">position</f>
        <v/>
      </c>
      <c r="I3210" s="318"/>
      <c r="L3210" s="4"/>
      <c r="N3210" s="6"/>
      <c r="P3210" s="20"/>
      <c r="Q3210" s="5" t="str">
        <f ca="1">score</f>
        <v/>
      </c>
      <c r="R3210" s="7" t="str">
        <f ca="1">rescore_pd</f>
        <v/>
      </c>
      <c r="S3210" s="310" t="str">
        <f ca="1">price</f>
        <v/>
      </c>
      <c r="U3210" s="4"/>
      <c r="V3210" s="4"/>
      <c r="W3210" s="215" t="str">
        <f ca="1">comm_pd</f>
        <v/>
      </c>
      <c r="X3210" s="11"/>
    </row>
    <row r="3211" spans="1:24" x14ac:dyDescent="0.25">
      <c r="A3211" s="6" t="str">
        <f ca="1">no.</f>
        <v/>
      </c>
      <c r="E3211" s="4" t="str">
        <f ca="1">position</f>
        <v/>
      </c>
      <c r="I3211" s="318"/>
      <c r="L3211" s="4"/>
      <c r="N3211" s="6"/>
      <c r="P3211" s="20"/>
      <c r="Q3211" s="5" t="str">
        <f ca="1">score</f>
        <v/>
      </c>
      <c r="R3211" s="7" t="str">
        <f ca="1">rescore_pd</f>
        <v/>
      </c>
      <c r="S3211" s="310" t="str">
        <f ca="1">price</f>
        <v/>
      </c>
      <c r="U3211" s="4"/>
      <c r="V3211" s="4"/>
      <c r="W3211" s="215" t="str">
        <f ca="1">comm_pd</f>
        <v/>
      </c>
      <c r="X3211" s="11"/>
    </row>
    <row r="3212" spans="1:24" x14ac:dyDescent="0.25">
      <c r="A3212" s="6" t="str">
        <f ca="1">no.</f>
        <v/>
      </c>
      <c r="E3212" s="4" t="str">
        <f ca="1">position</f>
        <v/>
      </c>
      <c r="I3212" s="318"/>
      <c r="L3212" s="4"/>
      <c r="N3212" s="6"/>
      <c r="P3212" s="20"/>
      <c r="Q3212" s="5" t="str">
        <f ca="1">score</f>
        <v/>
      </c>
      <c r="R3212" s="7" t="str">
        <f ca="1">rescore_pd</f>
        <v/>
      </c>
      <c r="S3212" s="310" t="str">
        <f ca="1">price</f>
        <v/>
      </c>
      <c r="U3212" s="4"/>
      <c r="V3212" s="4"/>
      <c r="W3212" s="215" t="str">
        <f ca="1">comm_pd</f>
        <v/>
      </c>
      <c r="X3212" s="11"/>
    </row>
    <row r="3213" spans="1:24" x14ac:dyDescent="0.25">
      <c r="A3213" s="6" t="str">
        <f ca="1">no.</f>
        <v/>
      </c>
      <c r="E3213" s="4" t="str">
        <f ca="1">position</f>
        <v/>
      </c>
      <c r="I3213" s="318"/>
      <c r="L3213" s="4"/>
      <c r="N3213" s="6"/>
      <c r="P3213" s="20"/>
      <c r="Q3213" s="5" t="str">
        <f ca="1">score</f>
        <v/>
      </c>
      <c r="R3213" s="7" t="str">
        <f ca="1">rescore_pd</f>
        <v/>
      </c>
      <c r="S3213" s="310" t="str">
        <f ca="1">price</f>
        <v/>
      </c>
      <c r="U3213" s="4"/>
      <c r="V3213" s="4"/>
      <c r="W3213" s="215" t="str">
        <f ca="1">comm_pd</f>
        <v/>
      </c>
      <c r="X3213" s="11"/>
    </row>
    <row r="3214" spans="1:24" x14ac:dyDescent="0.25">
      <c r="A3214" s="6" t="str">
        <f ca="1">no.</f>
        <v/>
      </c>
      <c r="E3214" s="4" t="str">
        <f ca="1">position</f>
        <v/>
      </c>
      <c r="I3214" s="318"/>
      <c r="L3214" s="4"/>
      <c r="N3214" s="6"/>
      <c r="P3214" s="20"/>
      <c r="Q3214" s="5" t="str">
        <f ca="1">score</f>
        <v/>
      </c>
      <c r="R3214" s="7" t="str">
        <f ca="1">rescore_pd</f>
        <v/>
      </c>
      <c r="S3214" s="310" t="str">
        <f ca="1">price</f>
        <v/>
      </c>
      <c r="U3214" s="4"/>
      <c r="V3214" s="4"/>
      <c r="W3214" s="215" t="str">
        <f ca="1">comm_pd</f>
        <v/>
      </c>
      <c r="X3214" s="11"/>
    </row>
    <row r="3215" spans="1:24" x14ac:dyDescent="0.25">
      <c r="A3215" s="6" t="str">
        <f ca="1">no.</f>
        <v/>
      </c>
      <c r="E3215" s="4" t="str">
        <f ca="1">position</f>
        <v/>
      </c>
      <c r="I3215" s="318"/>
      <c r="L3215" s="4"/>
      <c r="N3215" s="6"/>
      <c r="P3215" s="20"/>
      <c r="Q3215" s="5" t="str">
        <f ca="1">score</f>
        <v/>
      </c>
      <c r="R3215" s="7" t="str">
        <f ca="1">rescore_pd</f>
        <v/>
      </c>
      <c r="S3215" s="310" t="str">
        <f ca="1">price</f>
        <v/>
      </c>
      <c r="U3215" s="4"/>
      <c r="V3215" s="4"/>
      <c r="W3215" s="215" t="str">
        <f ca="1">comm_pd</f>
        <v/>
      </c>
      <c r="X3215" s="11"/>
    </row>
    <row r="3216" spans="1:24" x14ac:dyDescent="0.25">
      <c r="A3216" s="6" t="str">
        <f ca="1">no.</f>
        <v/>
      </c>
      <c r="E3216" s="4" t="str">
        <f ca="1">position</f>
        <v/>
      </c>
      <c r="I3216" s="318"/>
      <c r="L3216" s="4"/>
      <c r="N3216" s="6"/>
      <c r="P3216" s="20"/>
      <c r="Q3216" s="5" t="str">
        <f ca="1">score</f>
        <v/>
      </c>
      <c r="R3216" s="7" t="str">
        <f ca="1">rescore_pd</f>
        <v/>
      </c>
      <c r="S3216" s="310" t="str">
        <f ca="1">price</f>
        <v/>
      </c>
      <c r="U3216" s="4"/>
      <c r="V3216" s="4"/>
      <c r="W3216" s="215" t="str">
        <f ca="1">comm_pd</f>
        <v/>
      </c>
      <c r="X3216" s="11"/>
    </row>
    <row r="3217" spans="1:24" x14ac:dyDescent="0.25">
      <c r="A3217" s="6" t="str">
        <f ca="1">no.</f>
        <v/>
      </c>
      <c r="E3217" s="4" t="str">
        <f ca="1">position</f>
        <v/>
      </c>
      <c r="I3217" s="318"/>
      <c r="L3217" s="4"/>
      <c r="N3217" s="6"/>
      <c r="P3217" s="20"/>
      <c r="Q3217" s="5" t="str">
        <f ca="1">score</f>
        <v/>
      </c>
      <c r="R3217" s="7" t="str">
        <f ca="1">rescore_pd</f>
        <v/>
      </c>
      <c r="S3217" s="310" t="str">
        <f ca="1">price</f>
        <v/>
      </c>
      <c r="U3217" s="4"/>
      <c r="V3217" s="4"/>
      <c r="W3217" s="215" t="str">
        <f ca="1">comm_pd</f>
        <v/>
      </c>
      <c r="X3217" s="11"/>
    </row>
    <row r="3218" spans="1:24" x14ac:dyDescent="0.25">
      <c r="A3218" s="6" t="str">
        <f ca="1">no.</f>
        <v/>
      </c>
      <c r="E3218" s="4" t="str">
        <f ca="1">position</f>
        <v/>
      </c>
      <c r="I3218" s="318"/>
      <c r="L3218" s="4"/>
      <c r="N3218" s="6"/>
      <c r="P3218" s="20"/>
      <c r="Q3218" s="5" t="str">
        <f ca="1">score</f>
        <v/>
      </c>
      <c r="R3218" s="7" t="str">
        <f ca="1">rescore_pd</f>
        <v/>
      </c>
      <c r="S3218" s="310" t="str">
        <f ca="1">price</f>
        <v/>
      </c>
      <c r="U3218" s="4"/>
      <c r="V3218" s="4"/>
      <c r="W3218" s="215" t="str">
        <f ca="1">comm_pd</f>
        <v/>
      </c>
      <c r="X3218" s="11"/>
    </row>
    <row r="3219" spans="1:24" x14ac:dyDescent="0.25">
      <c r="A3219" s="6" t="str">
        <f ca="1">no.</f>
        <v/>
      </c>
      <c r="E3219" s="4" t="str">
        <f ca="1">position</f>
        <v/>
      </c>
      <c r="I3219" s="318"/>
      <c r="L3219" s="4"/>
      <c r="N3219" s="6"/>
      <c r="P3219" s="20"/>
      <c r="Q3219" s="5" t="str">
        <f ca="1">score</f>
        <v/>
      </c>
      <c r="R3219" s="7" t="str">
        <f ca="1">rescore_pd</f>
        <v/>
      </c>
      <c r="S3219" s="310" t="str">
        <f ca="1">price</f>
        <v/>
      </c>
      <c r="U3219" s="4"/>
      <c r="V3219" s="4"/>
      <c r="W3219" s="215" t="str">
        <f ca="1">comm_pd</f>
        <v/>
      </c>
      <c r="X3219" s="11"/>
    </row>
    <row r="3220" spans="1:24" x14ac:dyDescent="0.25">
      <c r="A3220" s="6" t="str">
        <f ca="1">no.</f>
        <v/>
      </c>
      <c r="E3220" s="4" t="str">
        <f ca="1">position</f>
        <v/>
      </c>
      <c r="I3220" s="318"/>
      <c r="L3220" s="4"/>
      <c r="N3220" s="6"/>
      <c r="P3220" s="20"/>
      <c r="Q3220" s="5" t="str">
        <f ca="1">score</f>
        <v/>
      </c>
      <c r="R3220" s="7" t="str">
        <f ca="1">rescore_pd</f>
        <v/>
      </c>
      <c r="S3220" s="310" t="str">
        <f ca="1">price</f>
        <v/>
      </c>
      <c r="U3220" s="4"/>
      <c r="V3220" s="4"/>
      <c r="W3220" s="215" t="str">
        <f ca="1">comm_pd</f>
        <v/>
      </c>
      <c r="X3220" s="11"/>
    </row>
    <row r="3221" spans="1:24" x14ac:dyDescent="0.25">
      <c r="A3221" s="6" t="str">
        <f ca="1">no.</f>
        <v/>
      </c>
      <c r="E3221" s="4" t="str">
        <f ca="1">position</f>
        <v/>
      </c>
      <c r="I3221" s="318"/>
      <c r="L3221" s="4"/>
      <c r="N3221" s="6"/>
      <c r="P3221" s="20"/>
      <c r="Q3221" s="5" t="str">
        <f ca="1">score</f>
        <v/>
      </c>
      <c r="R3221" s="7" t="str">
        <f ca="1">rescore_pd</f>
        <v/>
      </c>
      <c r="S3221" s="310" t="str">
        <f ca="1">price</f>
        <v/>
      </c>
      <c r="U3221" s="4"/>
      <c r="V3221" s="4"/>
      <c r="W3221" s="215" t="str">
        <f ca="1">comm_pd</f>
        <v/>
      </c>
      <c r="X3221" s="11"/>
    </row>
    <row r="3222" spans="1:24" x14ac:dyDescent="0.25">
      <c r="A3222" s="6" t="str">
        <f ca="1">no.</f>
        <v/>
      </c>
      <c r="E3222" s="4" t="str">
        <f ca="1">position</f>
        <v/>
      </c>
      <c r="I3222" s="318"/>
      <c r="L3222" s="4"/>
      <c r="N3222" s="6"/>
      <c r="P3222" s="20"/>
      <c r="Q3222" s="5" t="str">
        <f ca="1">score</f>
        <v/>
      </c>
      <c r="R3222" s="7" t="str">
        <f ca="1">rescore_pd</f>
        <v/>
      </c>
      <c r="S3222" s="310" t="str">
        <f ca="1">price</f>
        <v/>
      </c>
      <c r="U3222" s="4"/>
      <c r="V3222" s="4"/>
      <c r="W3222" s="215" t="str">
        <f ca="1">comm_pd</f>
        <v/>
      </c>
      <c r="X3222" s="11"/>
    </row>
    <row r="3223" spans="1:24" x14ac:dyDescent="0.25">
      <c r="A3223" s="6" t="str">
        <f ca="1">no.</f>
        <v/>
      </c>
      <c r="E3223" s="4" t="str">
        <f ca="1">position</f>
        <v/>
      </c>
      <c r="I3223" s="318"/>
      <c r="L3223" s="4"/>
      <c r="N3223" s="6"/>
      <c r="P3223" s="20"/>
      <c r="Q3223" s="5" t="str">
        <f ca="1">score</f>
        <v/>
      </c>
      <c r="R3223" s="7" t="str">
        <f ca="1">rescore_pd</f>
        <v/>
      </c>
      <c r="S3223" s="310" t="str">
        <f ca="1">price</f>
        <v/>
      </c>
      <c r="U3223" s="4"/>
      <c r="V3223" s="4"/>
      <c r="W3223" s="215" t="str">
        <f ca="1">comm_pd</f>
        <v/>
      </c>
      <c r="X3223" s="11"/>
    </row>
    <row r="3224" spans="1:24" x14ac:dyDescent="0.25">
      <c r="A3224" s="6" t="str">
        <f ca="1">no.</f>
        <v/>
      </c>
      <c r="E3224" s="4" t="str">
        <f ca="1">position</f>
        <v/>
      </c>
      <c r="I3224" s="318"/>
      <c r="L3224" s="4"/>
      <c r="N3224" s="6"/>
      <c r="P3224" s="20"/>
      <c r="Q3224" s="5" t="str">
        <f ca="1">score</f>
        <v/>
      </c>
      <c r="R3224" s="7" t="str">
        <f ca="1">rescore_pd</f>
        <v/>
      </c>
      <c r="S3224" s="310" t="str">
        <f ca="1">price</f>
        <v/>
      </c>
      <c r="U3224" s="4"/>
      <c r="V3224" s="4"/>
      <c r="W3224" s="215" t="str">
        <f ca="1">comm_pd</f>
        <v/>
      </c>
      <c r="X3224" s="11"/>
    </row>
    <row r="3225" spans="1:24" x14ac:dyDescent="0.25">
      <c r="A3225" s="6" t="str">
        <f ca="1">no.</f>
        <v/>
      </c>
      <c r="E3225" s="4" t="str">
        <f ca="1">position</f>
        <v/>
      </c>
      <c r="I3225" s="318"/>
      <c r="L3225" s="4"/>
      <c r="N3225" s="6"/>
      <c r="P3225" s="20"/>
      <c r="Q3225" s="5" t="str">
        <f ca="1">score</f>
        <v/>
      </c>
      <c r="R3225" s="7" t="str">
        <f ca="1">rescore_pd</f>
        <v/>
      </c>
      <c r="S3225" s="310" t="str">
        <f ca="1">price</f>
        <v/>
      </c>
      <c r="U3225" s="4"/>
      <c r="V3225" s="4"/>
      <c r="W3225" s="215" t="str">
        <f ca="1">comm_pd</f>
        <v/>
      </c>
      <c r="X3225" s="11"/>
    </row>
    <row r="3226" spans="1:24" x14ac:dyDescent="0.25">
      <c r="A3226" s="6" t="str">
        <f ca="1">no.</f>
        <v/>
      </c>
      <c r="E3226" s="4" t="str">
        <f ca="1">position</f>
        <v/>
      </c>
      <c r="I3226" s="318"/>
      <c r="L3226" s="4"/>
      <c r="N3226" s="6"/>
      <c r="P3226" s="20"/>
      <c r="Q3226" s="5" t="str">
        <f ca="1">score</f>
        <v/>
      </c>
      <c r="R3226" s="7" t="str">
        <f ca="1">rescore_pd</f>
        <v/>
      </c>
      <c r="S3226" s="310" t="str">
        <f ca="1">price</f>
        <v/>
      </c>
      <c r="U3226" s="4"/>
      <c r="V3226" s="4"/>
      <c r="W3226" s="215" t="str">
        <f ca="1">comm_pd</f>
        <v/>
      </c>
      <c r="X3226" s="11"/>
    </row>
    <row r="3227" spans="1:24" x14ac:dyDescent="0.25">
      <c r="A3227" s="6" t="str">
        <f ca="1">no.</f>
        <v/>
      </c>
      <c r="E3227" s="4" t="str">
        <f ca="1">position</f>
        <v/>
      </c>
      <c r="I3227" s="318"/>
      <c r="L3227" s="4"/>
      <c r="N3227" s="6"/>
      <c r="P3227" s="20"/>
      <c r="Q3227" s="5" t="str">
        <f ca="1">score</f>
        <v/>
      </c>
      <c r="R3227" s="7" t="str">
        <f ca="1">rescore_pd</f>
        <v/>
      </c>
      <c r="S3227" s="310" t="str">
        <f ca="1">price</f>
        <v/>
      </c>
      <c r="U3227" s="4"/>
      <c r="V3227" s="4"/>
      <c r="W3227" s="215" t="str">
        <f ca="1">comm_pd</f>
        <v/>
      </c>
      <c r="X3227" s="11"/>
    </row>
    <row r="3228" spans="1:24" x14ac:dyDescent="0.25">
      <c r="A3228" s="6" t="str">
        <f ca="1">no.</f>
        <v/>
      </c>
      <c r="E3228" s="4" t="str">
        <f ca="1">position</f>
        <v/>
      </c>
      <c r="I3228" s="318"/>
      <c r="L3228" s="4"/>
      <c r="N3228" s="6"/>
      <c r="P3228" s="20"/>
      <c r="Q3228" s="5" t="str">
        <f ca="1">score</f>
        <v/>
      </c>
      <c r="R3228" s="7" t="str">
        <f ca="1">rescore_pd</f>
        <v/>
      </c>
      <c r="S3228" s="310" t="str">
        <f ca="1">price</f>
        <v/>
      </c>
      <c r="U3228" s="4"/>
      <c r="V3228" s="4"/>
      <c r="W3228" s="215" t="str">
        <f ca="1">comm_pd</f>
        <v/>
      </c>
      <c r="X3228" s="11"/>
    </row>
    <row r="3229" spans="1:24" x14ac:dyDescent="0.25">
      <c r="A3229" s="6" t="str">
        <f ca="1">no.</f>
        <v/>
      </c>
      <c r="E3229" s="4" t="str">
        <f ca="1">position</f>
        <v/>
      </c>
      <c r="I3229" s="318"/>
      <c r="L3229" s="4"/>
      <c r="N3229" s="6"/>
      <c r="P3229" s="20"/>
      <c r="Q3229" s="5" t="str">
        <f ca="1">score</f>
        <v/>
      </c>
      <c r="R3229" s="7" t="str">
        <f ca="1">rescore_pd</f>
        <v/>
      </c>
      <c r="S3229" s="310" t="str">
        <f ca="1">price</f>
        <v/>
      </c>
      <c r="U3229" s="4"/>
      <c r="V3229" s="4"/>
      <c r="W3229" s="215" t="str">
        <f ca="1">comm_pd</f>
        <v/>
      </c>
      <c r="X3229" s="11"/>
    </row>
    <row r="3230" spans="1:24" x14ac:dyDescent="0.25">
      <c r="A3230" s="6" t="str">
        <f ca="1">no.</f>
        <v/>
      </c>
      <c r="E3230" s="4" t="str">
        <f ca="1">position</f>
        <v/>
      </c>
      <c r="I3230" s="318"/>
      <c r="L3230" s="4"/>
      <c r="N3230" s="6"/>
      <c r="P3230" s="20"/>
      <c r="Q3230" s="5" t="str">
        <f ca="1">score</f>
        <v/>
      </c>
      <c r="R3230" s="7" t="str">
        <f ca="1">rescore_pd</f>
        <v/>
      </c>
      <c r="S3230" s="310" t="str">
        <f ca="1">price</f>
        <v/>
      </c>
      <c r="U3230" s="4"/>
      <c r="V3230" s="4"/>
      <c r="W3230" s="215" t="str">
        <f ca="1">comm_pd</f>
        <v/>
      </c>
      <c r="X3230" s="11"/>
    </row>
    <row r="3231" spans="1:24" x14ac:dyDescent="0.25">
      <c r="A3231" s="6" t="str">
        <f ca="1">no.</f>
        <v/>
      </c>
      <c r="E3231" s="4" t="str">
        <f ca="1">position</f>
        <v/>
      </c>
      <c r="I3231" s="318"/>
      <c r="L3231" s="4"/>
      <c r="N3231" s="6"/>
      <c r="P3231" s="20"/>
      <c r="Q3231" s="5" t="str">
        <f ca="1">score</f>
        <v/>
      </c>
      <c r="R3231" s="7" t="str">
        <f ca="1">rescore_pd</f>
        <v/>
      </c>
      <c r="S3231" s="310" t="str">
        <f ca="1">price</f>
        <v/>
      </c>
      <c r="U3231" s="4"/>
      <c r="V3231" s="4"/>
      <c r="W3231" s="215" t="str">
        <f ca="1">comm_pd</f>
        <v/>
      </c>
      <c r="X3231" s="11"/>
    </row>
    <row r="3232" spans="1:24" x14ac:dyDescent="0.25">
      <c r="A3232" s="6" t="str">
        <f ca="1">no.</f>
        <v/>
      </c>
      <c r="E3232" s="4" t="str">
        <f ca="1">position</f>
        <v/>
      </c>
      <c r="I3232" s="318"/>
      <c r="L3232" s="4"/>
      <c r="N3232" s="6"/>
      <c r="P3232" s="20"/>
      <c r="Q3232" s="5" t="str">
        <f ca="1">score</f>
        <v/>
      </c>
      <c r="R3232" s="7" t="str">
        <f ca="1">rescore_pd</f>
        <v/>
      </c>
      <c r="S3232" s="310" t="str">
        <f ca="1">price</f>
        <v/>
      </c>
      <c r="U3232" s="4"/>
      <c r="V3232" s="4"/>
      <c r="W3232" s="215" t="str">
        <f ca="1">comm_pd</f>
        <v/>
      </c>
      <c r="X3232" s="11"/>
    </row>
    <row r="3233" spans="1:24" x14ac:dyDescent="0.25">
      <c r="A3233" s="6" t="str">
        <f ca="1">no.</f>
        <v/>
      </c>
      <c r="E3233" s="4" t="str">
        <f ca="1">position</f>
        <v/>
      </c>
      <c r="I3233" s="318"/>
      <c r="L3233" s="4"/>
      <c r="N3233" s="6"/>
      <c r="P3233" s="20"/>
      <c r="Q3233" s="5" t="str">
        <f ca="1">score</f>
        <v/>
      </c>
      <c r="R3233" s="7" t="str">
        <f ca="1">rescore_pd</f>
        <v/>
      </c>
      <c r="S3233" s="310" t="str">
        <f ca="1">price</f>
        <v/>
      </c>
      <c r="U3233" s="4"/>
      <c r="V3233" s="4"/>
      <c r="W3233" s="215" t="str">
        <f ca="1">comm_pd</f>
        <v/>
      </c>
      <c r="X3233" s="11"/>
    </row>
    <row r="3234" spans="1:24" x14ac:dyDescent="0.25">
      <c r="A3234" s="6" t="str">
        <f ca="1">no.</f>
        <v/>
      </c>
      <c r="E3234" s="4" t="str">
        <f ca="1">position</f>
        <v/>
      </c>
      <c r="I3234" s="318"/>
      <c r="L3234" s="4"/>
      <c r="N3234" s="6"/>
      <c r="P3234" s="20"/>
      <c r="Q3234" s="5" t="str">
        <f ca="1">score</f>
        <v/>
      </c>
      <c r="R3234" s="7" t="str">
        <f ca="1">rescore_pd</f>
        <v/>
      </c>
      <c r="S3234" s="310" t="str">
        <f ca="1">price</f>
        <v/>
      </c>
      <c r="U3234" s="4"/>
      <c r="V3234" s="4"/>
      <c r="W3234" s="215" t="str">
        <f ca="1">comm_pd</f>
        <v/>
      </c>
      <c r="X3234" s="11"/>
    </row>
    <row r="3235" spans="1:24" x14ac:dyDescent="0.25">
      <c r="A3235" s="6" t="str">
        <f ca="1">no.</f>
        <v/>
      </c>
      <c r="E3235" s="4" t="str">
        <f ca="1">position</f>
        <v/>
      </c>
      <c r="I3235" s="318"/>
      <c r="L3235" s="4"/>
      <c r="N3235" s="6"/>
      <c r="P3235" s="20"/>
      <c r="Q3235" s="5" t="str">
        <f ca="1">score</f>
        <v/>
      </c>
      <c r="R3235" s="7" t="str">
        <f ca="1">rescore_pd</f>
        <v/>
      </c>
      <c r="S3235" s="310" t="str">
        <f ca="1">price</f>
        <v/>
      </c>
      <c r="U3235" s="4"/>
      <c r="V3235" s="4"/>
      <c r="W3235" s="215" t="str">
        <f ca="1">comm_pd</f>
        <v/>
      </c>
      <c r="X3235" s="11"/>
    </row>
    <row r="3236" spans="1:24" x14ac:dyDescent="0.25">
      <c r="A3236" s="6" t="str">
        <f ca="1">no.</f>
        <v/>
      </c>
      <c r="E3236" s="4" t="str">
        <f ca="1">position</f>
        <v/>
      </c>
      <c r="I3236" s="318"/>
      <c r="L3236" s="4"/>
      <c r="N3236" s="6"/>
      <c r="P3236" s="20"/>
      <c r="Q3236" s="5" t="str">
        <f ca="1">score</f>
        <v/>
      </c>
      <c r="R3236" s="7" t="str">
        <f ca="1">rescore_pd</f>
        <v/>
      </c>
      <c r="S3236" s="310" t="str">
        <f ca="1">price</f>
        <v/>
      </c>
      <c r="U3236" s="4"/>
      <c r="V3236" s="4"/>
      <c r="W3236" s="215" t="str">
        <f ca="1">comm_pd</f>
        <v/>
      </c>
      <c r="X3236" s="11"/>
    </row>
    <row r="3237" spans="1:24" x14ac:dyDescent="0.25">
      <c r="A3237" s="6" t="str">
        <f ca="1">no.</f>
        <v/>
      </c>
      <c r="E3237" s="4" t="str">
        <f ca="1">position</f>
        <v/>
      </c>
      <c r="I3237" s="318"/>
      <c r="L3237" s="4"/>
      <c r="N3237" s="6"/>
      <c r="P3237" s="20"/>
      <c r="Q3237" s="5" t="str">
        <f ca="1">score</f>
        <v/>
      </c>
      <c r="R3237" s="7" t="str">
        <f ca="1">rescore_pd</f>
        <v/>
      </c>
      <c r="S3237" s="310" t="str">
        <f ca="1">price</f>
        <v/>
      </c>
      <c r="U3237" s="4"/>
      <c r="V3237" s="4"/>
      <c r="W3237" s="215" t="str">
        <f ca="1">comm_pd</f>
        <v/>
      </c>
      <c r="X3237" s="11"/>
    </row>
    <row r="3238" spans="1:24" x14ac:dyDescent="0.25">
      <c r="A3238" s="6" t="str">
        <f ca="1">no.</f>
        <v/>
      </c>
      <c r="E3238" s="4" t="str">
        <f ca="1">position</f>
        <v/>
      </c>
      <c r="I3238" s="318"/>
      <c r="L3238" s="4"/>
      <c r="N3238" s="6"/>
      <c r="P3238" s="20"/>
      <c r="Q3238" s="5" t="str">
        <f ca="1">score</f>
        <v/>
      </c>
      <c r="R3238" s="7" t="str">
        <f ca="1">rescore_pd</f>
        <v/>
      </c>
      <c r="S3238" s="310" t="str">
        <f ca="1">price</f>
        <v/>
      </c>
      <c r="U3238" s="4"/>
      <c r="V3238" s="4"/>
      <c r="W3238" s="215" t="str">
        <f ca="1">comm_pd</f>
        <v/>
      </c>
      <c r="X3238" s="11"/>
    </row>
    <row r="3239" spans="1:24" x14ac:dyDescent="0.25">
      <c r="A3239" s="6" t="str">
        <f ca="1">no.</f>
        <v/>
      </c>
      <c r="E3239" s="4" t="str">
        <f ca="1">position</f>
        <v/>
      </c>
      <c r="I3239" s="318"/>
      <c r="L3239" s="4"/>
      <c r="N3239" s="6"/>
      <c r="P3239" s="20"/>
      <c r="Q3239" s="5" t="str">
        <f ca="1">score</f>
        <v/>
      </c>
      <c r="R3239" s="7" t="str">
        <f ca="1">rescore_pd</f>
        <v/>
      </c>
      <c r="S3239" s="310" t="str">
        <f ca="1">price</f>
        <v/>
      </c>
      <c r="U3239" s="4"/>
      <c r="V3239" s="4"/>
      <c r="W3239" s="215" t="str">
        <f ca="1">comm_pd</f>
        <v/>
      </c>
      <c r="X3239" s="11"/>
    </row>
    <row r="3240" spans="1:24" x14ac:dyDescent="0.25">
      <c r="A3240" s="6" t="str">
        <f ca="1">no.</f>
        <v/>
      </c>
      <c r="E3240" s="4" t="str">
        <f ca="1">position</f>
        <v/>
      </c>
      <c r="I3240" s="318"/>
      <c r="L3240" s="4"/>
      <c r="N3240" s="6"/>
      <c r="P3240" s="20"/>
      <c r="Q3240" s="5" t="str">
        <f ca="1">score</f>
        <v/>
      </c>
      <c r="R3240" s="7" t="str">
        <f ca="1">rescore_pd</f>
        <v/>
      </c>
      <c r="S3240" s="310" t="str">
        <f ca="1">price</f>
        <v/>
      </c>
      <c r="U3240" s="4"/>
      <c r="V3240" s="4"/>
      <c r="W3240" s="215" t="str">
        <f ca="1">comm_pd</f>
        <v/>
      </c>
      <c r="X3240" s="11"/>
    </row>
    <row r="3241" spans="1:24" x14ac:dyDescent="0.25">
      <c r="A3241" s="6" t="str">
        <f ca="1">no.</f>
        <v/>
      </c>
      <c r="E3241" s="4" t="str">
        <f ca="1">position</f>
        <v/>
      </c>
      <c r="I3241" s="318"/>
      <c r="L3241" s="4"/>
      <c r="N3241" s="6"/>
      <c r="P3241" s="20"/>
      <c r="Q3241" s="5" t="str">
        <f ca="1">score</f>
        <v/>
      </c>
      <c r="R3241" s="7" t="str">
        <f ca="1">rescore_pd</f>
        <v/>
      </c>
      <c r="S3241" s="310" t="str">
        <f ca="1">price</f>
        <v/>
      </c>
      <c r="U3241" s="4"/>
      <c r="V3241" s="4"/>
      <c r="W3241" s="215" t="str">
        <f ca="1">comm_pd</f>
        <v/>
      </c>
      <c r="X3241" s="11"/>
    </row>
    <row r="3242" spans="1:24" x14ac:dyDescent="0.25">
      <c r="A3242" s="6" t="str">
        <f ca="1">no.</f>
        <v/>
      </c>
      <c r="E3242" s="4" t="str">
        <f ca="1">position</f>
        <v/>
      </c>
      <c r="I3242" s="318"/>
      <c r="L3242" s="4"/>
      <c r="N3242" s="6"/>
      <c r="P3242" s="20"/>
      <c r="Q3242" s="5" t="str">
        <f ca="1">score</f>
        <v/>
      </c>
      <c r="R3242" s="7" t="str">
        <f ca="1">rescore_pd</f>
        <v/>
      </c>
      <c r="S3242" s="310" t="str">
        <f ca="1">price</f>
        <v/>
      </c>
      <c r="U3242" s="4"/>
      <c r="V3242" s="4"/>
      <c r="W3242" s="215" t="str">
        <f ca="1">comm_pd</f>
        <v/>
      </c>
      <c r="X3242" s="11"/>
    </row>
    <row r="3243" spans="1:24" x14ac:dyDescent="0.25">
      <c r="A3243" s="6" t="str">
        <f ca="1">no.</f>
        <v/>
      </c>
      <c r="E3243" s="4" t="str">
        <f ca="1">position</f>
        <v/>
      </c>
      <c r="I3243" s="318"/>
      <c r="L3243" s="4"/>
      <c r="N3243" s="6"/>
      <c r="P3243" s="20"/>
      <c r="Q3243" s="5" t="str">
        <f ca="1">score</f>
        <v/>
      </c>
      <c r="R3243" s="7" t="str">
        <f ca="1">rescore_pd</f>
        <v/>
      </c>
      <c r="S3243" s="310" t="str">
        <f ca="1">price</f>
        <v/>
      </c>
      <c r="U3243" s="4"/>
      <c r="V3243" s="4"/>
      <c r="W3243" s="215" t="str">
        <f ca="1">comm_pd</f>
        <v/>
      </c>
      <c r="X3243" s="11"/>
    </row>
    <row r="3244" spans="1:24" x14ac:dyDescent="0.25">
      <c r="A3244" s="6" t="str">
        <f ca="1">no.</f>
        <v/>
      </c>
      <c r="E3244" s="4" t="str">
        <f ca="1">position</f>
        <v/>
      </c>
      <c r="I3244" s="318"/>
      <c r="L3244" s="4"/>
      <c r="N3244" s="6"/>
      <c r="P3244" s="20"/>
      <c r="Q3244" s="5" t="str">
        <f ca="1">score</f>
        <v/>
      </c>
      <c r="R3244" s="7" t="str">
        <f ca="1">rescore_pd</f>
        <v/>
      </c>
      <c r="S3244" s="310" t="str">
        <f ca="1">price</f>
        <v/>
      </c>
      <c r="U3244" s="4"/>
      <c r="V3244" s="4"/>
      <c r="W3244" s="215" t="str">
        <f ca="1">comm_pd</f>
        <v/>
      </c>
      <c r="X3244" s="11"/>
    </row>
    <row r="3245" spans="1:24" x14ac:dyDescent="0.25">
      <c r="A3245" s="6" t="str">
        <f ca="1">no.</f>
        <v/>
      </c>
      <c r="E3245" s="4" t="str">
        <f ca="1">position</f>
        <v/>
      </c>
      <c r="I3245" s="318"/>
      <c r="L3245" s="4"/>
      <c r="N3245" s="6"/>
      <c r="P3245" s="20"/>
      <c r="Q3245" s="5" t="str">
        <f ca="1">score</f>
        <v/>
      </c>
      <c r="R3245" s="7" t="str">
        <f ca="1">rescore_pd</f>
        <v/>
      </c>
      <c r="S3245" s="310" t="str">
        <f ca="1">price</f>
        <v/>
      </c>
      <c r="U3245" s="4"/>
      <c r="V3245" s="4"/>
      <c r="W3245" s="215" t="str">
        <f ca="1">comm_pd</f>
        <v/>
      </c>
      <c r="X3245" s="11"/>
    </row>
    <row r="3246" spans="1:24" x14ac:dyDescent="0.25">
      <c r="A3246" s="6" t="str">
        <f ca="1">no.</f>
        <v/>
      </c>
      <c r="E3246" s="4" t="str">
        <f ca="1">position</f>
        <v/>
      </c>
      <c r="I3246" s="318"/>
      <c r="L3246" s="4"/>
      <c r="N3246" s="6"/>
      <c r="P3246" s="20"/>
      <c r="Q3246" s="5" t="str">
        <f ca="1">score</f>
        <v/>
      </c>
      <c r="R3246" s="7" t="str">
        <f ca="1">rescore_pd</f>
        <v/>
      </c>
      <c r="S3246" s="310" t="str">
        <f ca="1">price</f>
        <v/>
      </c>
      <c r="U3246" s="4"/>
      <c r="V3246" s="4"/>
      <c r="W3246" s="215" t="str">
        <f ca="1">comm_pd</f>
        <v/>
      </c>
      <c r="X3246" s="11"/>
    </row>
    <row r="3247" spans="1:24" x14ac:dyDescent="0.25">
      <c r="A3247" s="6" t="str">
        <f ca="1">no.</f>
        <v/>
      </c>
      <c r="E3247" s="4" t="str">
        <f ca="1">position</f>
        <v/>
      </c>
      <c r="I3247" s="318"/>
      <c r="L3247" s="4"/>
      <c r="N3247" s="6"/>
      <c r="P3247" s="20"/>
      <c r="Q3247" s="5" t="str">
        <f ca="1">score</f>
        <v/>
      </c>
      <c r="R3247" s="7" t="str">
        <f ca="1">rescore_pd</f>
        <v/>
      </c>
      <c r="S3247" s="310" t="str">
        <f ca="1">price</f>
        <v/>
      </c>
      <c r="U3247" s="4"/>
      <c r="V3247" s="4"/>
      <c r="W3247" s="215" t="str">
        <f ca="1">comm_pd</f>
        <v/>
      </c>
      <c r="X3247" s="11"/>
    </row>
    <row r="3248" spans="1:24" x14ac:dyDescent="0.25">
      <c r="A3248" s="6" t="str">
        <f ca="1">no.</f>
        <v/>
      </c>
      <c r="E3248" s="4" t="str">
        <f ca="1">position</f>
        <v/>
      </c>
      <c r="I3248" s="318"/>
      <c r="L3248" s="4"/>
      <c r="N3248" s="6"/>
      <c r="P3248" s="20"/>
      <c r="Q3248" s="5" t="str">
        <f ca="1">score</f>
        <v/>
      </c>
      <c r="R3248" s="7" t="str">
        <f ca="1">rescore_pd</f>
        <v/>
      </c>
      <c r="S3248" s="310" t="str">
        <f ca="1">price</f>
        <v/>
      </c>
      <c r="U3248" s="4"/>
      <c r="V3248" s="4"/>
      <c r="W3248" s="215" t="str">
        <f ca="1">comm_pd</f>
        <v/>
      </c>
      <c r="X3248" s="11"/>
    </row>
    <row r="3249" spans="1:24" x14ac:dyDescent="0.25">
      <c r="A3249" s="6" t="str">
        <f ca="1">no.</f>
        <v/>
      </c>
      <c r="E3249" s="4" t="str">
        <f ca="1">position</f>
        <v/>
      </c>
      <c r="I3249" s="318"/>
      <c r="L3249" s="4"/>
      <c r="N3249" s="6"/>
      <c r="P3249" s="20"/>
      <c r="Q3249" s="5" t="str">
        <f ca="1">score</f>
        <v/>
      </c>
      <c r="R3249" s="7" t="str">
        <f ca="1">rescore_pd</f>
        <v/>
      </c>
      <c r="S3249" s="310" t="str">
        <f ca="1">price</f>
        <v/>
      </c>
      <c r="U3249" s="4"/>
      <c r="V3249" s="4"/>
      <c r="W3249" s="215" t="str">
        <f ca="1">comm_pd</f>
        <v/>
      </c>
      <c r="X3249" s="11"/>
    </row>
    <row r="3250" spans="1:24" x14ac:dyDescent="0.25">
      <c r="A3250" s="6" t="str">
        <f ca="1">no.</f>
        <v/>
      </c>
      <c r="E3250" s="4" t="str">
        <f ca="1">position</f>
        <v/>
      </c>
      <c r="I3250" s="318"/>
      <c r="L3250" s="4"/>
      <c r="N3250" s="6"/>
      <c r="P3250" s="20"/>
      <c r="Q3250" s="5" t="str">
        <f ca="1">score</f>
        <v/>
      </c>
      <c r="R3250" s="7" t="str">
        <f ca="1">rescore_pd</f>
        <v/>
      </c>
      <c r="S3250" s="310" t="str">
        <f ca="1">price</f>
        <v/>
      </c>
      <c r="U3250" s="4"/>
      <c r="V3250" s="4"/>
      <c r="W3250" s="215" t="str">
        <f ca="1">comm_pd</f>
        <v/>
      </c>
      <c r="X3250" s="11"/>
    </row>
    <row r="3251" spans="1:24" x14ac:dyDescent="0.25">
      <c r="A3251" s="6" t="str">
        <f ca="1">no.</f>
        <v/>
      </c>
      <c r="E3251" s="4" t="str">
        <f ca="1">position</f>
        <v/>
      </c>
      <c r="I3251" s="318"/>
      <c r="L3251" s="4"/>
      <c r="N3251" s="6"/>
      <c r="P3251" s="20"/>
      <c r="Q3251" s="5" t="str">
        <f ca="1">score</f>
        <v/>
      </c>
      <c r="R3251" s="7" t="str">
        <f ca="1">rescore_pd</f>
        <v/>
      </c>
      <c r="S3251" s="310" t="str">
        <f ca="1">price</f>
        <v/>
      </c>
      <c r="U3251" s="4"/>
      <c r="V3251" s="4"/>
      <c r="W3251" s="215" t="str">
        <f ca="1">comm_pd</f>
        <v/>
      </c>
      <c r="X3251" s="11"/>
    </row>
    <row r="3252" spans="1:24" x14ac:dyDescent="0.25">
      <c r="A3252" s="6" t="str">
        <f ca="1">no.</f>
        <v/>
      </c>
      <c r="E3252" s="4" t="str">
        <f ca="1">position</f>
        <v/>
      </c>
      <c r="I3252" s="318"/>
      <c r="L3252" s="4"/>
      <c r="N3252" s="6"/>
      <c r="P3252" s="20"/>
      <c r="Q3252" s="5" t="str">
        <f ca="1">score</f>
        <v/>
      </c>
      <c r="R3252" s="7" t="str">
        <f ca="1">rescore_pd</f>
        <v/>
      </c>
      <c r="S3252" s="310" t="str">
        <f ca="1">price</f>
        <v/>
      </c>
      <c r="U3252" s="4"/>
      <c r="V3252" s="4"/>
      <c r="W3252" s="215" t="str">
        <f ca="1">comm_pd</f>
        <v/>
      </c>
      <c r="X3252" s="11"/>
    </row>
    <row r="3253" spans="1:24" x14ac:dyDescent="0.25">
      <c r="A3253" s="6" t="str">
        <f ca="1">no.</f>
        <v/>
      </c>
      <c r="E3253" s="4" t="str">
        <f ca="1">position</f>
        <v/>
      </c>
      <c r="I3253" s="318"/>
      <c r="L3253" s="4"/>
      <c r="N3253" s="6"/>
      <c r="P3253" s="20"/>
      <c r="Q3253" s="5" t="str">
        <f ca="1">score</f>
        <v/>
      </c>
      <c r="R3253" s="7" t="str">
        <f ca="1">rescore_pd</f>
        <v/>
      </c>
      <c r="S3253" s="310" t="str">
        <f ca="1">price</f>
        <v/>
      </c>
      <c r="U3253" s="4"/>
      <c r="V3253" s="4"/>
      <c r="W3253" s="215" t="str">
        <f ca="1">comm_pd</f>
        <v/>
      </c>
      <c r="X3253" s="11"/>
    </row>
    <row r="3254" spans="1:24" x14ac:dyDescent="0.25">
      <c r="A3254" s="6" t="str">
        <f ca="1">no.</f>
        <v/>
      </c>
      <c r="E3254" s="4" t="str">
        <f ca="1">position</f>
        <v/>
      </c>
      <c r="I3254" s="318"/>
      <c r="L3254" s="4"/>
      <c r="N3254" s="6"/>
      <c r="P3254" s="20"/>
      <c r="Q3254" s="5" t="str">
        <f ca="1">score</f>
        <v/>
      </c>
      <c r="R3254" s="7" t="str">
        <f ca="1">rescore_pd</f>
        <v/>
      </c>
      <c r="S3254" s="310" t="str">
        <f ca="1">price</f>
        <v/>
      </c>
      <c r="U3254" s="4"/>
      <c r="V3254" s="4"/>
      <c r="W3254" s="215" t="str">
        <f ca="1">comm_pd</f>
        <v/>
      </c>
      <c r="X3254" s="11"/>
    </row>
    <row r="3255" spans="1:24" x14ac:dyDescent="0.25">
      <c r="A3255" s="6" t="str">
        <f ca="1">no.</f>
        <v/>
      </c>
      <c r="E3255" s="4" t="str">
        <f ca="1">position</f>
        <v/>
      </c>
      <c r="I3255" s="318"/>
      <c r="L3255" s="4"/>
      <c r="N3255" s="6"/>
      <c r="P3255" s="20"/>
      <c r="Q3255" s="5" t="str">
        <f ca="1">score</f>
        <v/>
      </c>
      <c r="R3255" s="7" t="str">
        <f ca="1">rescore_pd</f>
        <v/>
      </c>
      <c r="S3255" s="310" t="str">
        <f ca="1">price</f>
        <v/>
      </c>
      <c r="U3255" s="4"/>
      <c r="V3255" s="4"/>
      <c r="W3255" s="215" t="str">
        <f ca="1">comm_pd</f>
        <v/>
      </c>
      <c r="X3255" s="11"/>
    </row>
    <row r="3256" spans="1:24" x14ac:dyDescent="0.25">
      <c r="A3256" s="6" t="str">
        <f ca="1">no.</f>
        <v/>
      </c>
      <c r="E3256" s="4" t="str">
        <f ca="1">position</f>
        <v/>
      </c>
      <c r="I3256" s="318"/>
      <c r="L3256" s="4"/>
      <c r="N3256" s="6"/>
      <c r="P3256" s="20"/>
      <c r="Q3256" s="5" t="str">
        <f ca="1">score</f>
        <v/>
      </c>
      <c r="R3256" s="7" t="str">
        <f ca="1">rescore_pd</f>
        <v/>
      </c>
      <c r="S3256" s="310" t="str">
        <f ca="1">price</f>
        <v/>
      </c>
      <c r="U3256" s="4"/>
      <c r="V3256" s="4"/>
      <c r="W3256" s="215" t="str">
        <f ca="1">comm_pd</f>
        <v/>
      </c>
      <c r="X3256" s="11"/>
    </row>
    <row r="3257" spans="1:24" x14ac:dyDescent="0.25">
      <c r="A3257" s="6" t="str">
        <f ca="1">no.</f>
        <v/>
      </c>
      <c r="E3257" s="4" t="str">
        <f ca="1">position</f>
        <v/>
      </c>
      <c r="I3257" s="318"/>
      <c r="L3257" s="4"/>
      <c r="N3257" s="6"/>
      <c r="P3257" s="20"/>
      <c r="Q3257" s="5" t="str">
        <f ca="1">score</f>
        <v/>
      </c>
      <c r="R3257" s="7" t="str">
        <f ca="1">rescore_pd</f>
        <v/>
      </c>
      <c r="S3257" s="310" t="str">
        <f ca="1">price</f>
        <v/>
      </c>
      <c r="U3257" s="4"/>
      <c r="V3257" s="4"/>
      <c r="W3257" s="215" t="str">
        <f ca="1">comm_pd</f>
        <v/>
      </c>
      <c r="X3257" s="11"/>
    </row>
    <row r="3258" spans="1:24" x14ac:dyDescent="0.25">
      <c r="A3258" s="6" t="str">
        <f ca="1">no.</f>
        <v/>
      </c>
      <c r="E3258" s="4" t="str">
        <f ca="1">position</f>
        <v/>
      </c>
      <c r="I3258" s="318"/>
      <c r="L3258" s="4"/>
      <c r="N3258" s="6"/>
      <c r="P3258" s="20"/>
      <c r="Q3258" s="5" t="str">
        <f ca="1">score</f>
        <v/>
      </c>
      <c r="R3258" s="7" t="str">
        <f ca="1">rescore_pd</f>
        <v/>
      </c>
      <c r="S3258" s="310" t="str">
        <f ca="1">price</f>
        <v/>
      </c>
      <c r="U3258" s="4"/>
      <c r="V3258" s="4"/>
      <c r="W3258" s="215" t="str">
        <f ca="1">comm_pd</f>
        <v/>
      </c>
      <c r="X3258" s="11"/>
    </row>
    <row r="3259" spans="1:24" x14ac:dyDescent="0.25">
      <c r="A3259" s="6" t="str">
        <f ca="1">no.</f>
        <v/>
      </c>
      <c r="E3259" s="4" t="str">
        <f ca="1">position</f>
        <v/>
      </c>
      <c r="I3259" s="318"/>
      <c r="L3259" s="4"/>
      <c r="N3259" s="6"/>
      <c r="P3259" s="20"/>
      <c r="Q3259" s="5" t="str">
        <f ca="1">score</f>
        <v/>
      </c>
      <c r="R3259" s="7" t="str">
        <f ca="1">rescore_pd</f>
        <v/>
      </c>
      <c r="S3259" s="310" t="str">
        <f ca="1">price</f>
        <v/>
      </c>
      <c r="U3259" s="4"/>
      <c r="V3259" s="4"/>
      <c r="W3259" s="215" t="str">
        <f ca="1">comm_pd</f>
        <v/>
      </c>
      <c r="X3259" s="11"/>
    </row>
    <row r="3260" spans="1:24" x14ac:dyDescent="0.25">
      <c r="A3260" s="6" t="str">
        <f ca="1">no.</f>
        <v/>
      </c>
      <c r="E3260" s="4" t="str">
        <f ca="1">position</f>
        <v/>
      </c>
      <c r="I3260" s="318"/>
      <c r="L3260" s="4"/>
      <c r="N3260" s="6"/>
      <c r="P3260" s="20"/>
      <c r="Q3260" s="5" t="str">
        <f ca="1">score</f>
        <v/>
      </c>
      <c r="R3260" s="7" t="str">
        <f ca="1">rescore_pd</f>
        <v/>
      </c>
      <c r="S3260" s="310" t="str">
        <f ca="1">price</f>
        <v/>
      </c>
      <c r="U3260" s="4"/>
      <c r="V3260" s="4"/>
      <c r="W3260" s="215" t="str">
        <f ca="1">comm_pd</f>
        <v/>
      </c>
      <c r="X3260" s="11"/>
    </row>
    <row r="3261" spans="1:24" x14ac:dyDescent="0.25">
      <c r="A3261" s="6" t="str">
        <f ca="1">no.</f>
        <v/>
      </c>
      <c r="E3261" s="4" t="str">
        <f ca="1">position</f>
        <v/>
      </c>
      <c r="I3261" s="318"/>
      <c r="L3261" s="4"/>
      <c r="N3261" s="6"/>
      <c r="P3261" s="20"/>
      <c r="Q3261" s="5" t="str">
        <f ca="1">score</f>
        <v/>
      </c>
      <c r="R3261" s="7" t="str">
        <f ca="1">rescore_pd</f>
        <v/>
      </c>
      <c r="S3261" s="310" t="str">
        <f ca="1">price</f>
        <v/>
      </c>
      <c r="U3261" s="4"/>
      <c r="V3261" s="4"/>
      <c r="W3261" s="215" t="str">
        <f ca="1">comm_pd</f>
        <v/>
      </c>
      <c r="X3261" s="11"/>
    </row>
    <row r="3262" spans="1:24" x14ac:dyDescent="0.25">
      <c r="A3262" s="6" t="str">
        <f ca="1">no.</f>
        <v/>
      </c>
      <c r="E3262" s="4" t="str">
        <f ca="1">position</f>
        <v/>
      </c>
      <c r="I3262" s="318"/>
      <c r="L3262" s="4"/>
      <c r="N3262" s="6"/>
      <c r="P3262" s="20"/>
      <c r="Q3262" s="5" t="str">
        <f ca="1">score</f>
        <v/>
      </c>
      <c r="R3262" s="7" t="str">
        <f ca="1">rescore_pd</f>
        <v/>
      </c>
      <c r="S3262" s="310" t="str">
        <f ca="1">price</f>
        <v/>
      </c>
      <c r="U3262" s="4"/>
      <c r="V3262" s="4"/>
      <c r="W3262" s="215" t="str">
        <f ca="1">comm_pd</f>
        <v/>
      </c>
      <c r="X3262" s="11"/>
    </row>
    <row r="3263" spans="1:24" x14ac:dyDescent="0.25">
      <c r="A3263" s="6" t="str">
        <f ca="1">no.</f>
        <v/>
      </c>
      <c r="E3263" s="4" t="str">
        <f ca="1">position</f>
        <v/>
      </c>
      <c r="I3263" s="318"/>
      <c r="L3263" s="4"/>
      <c r="N3263" s="6"/>
      <c r="P3263" s="20"/>
      <c r="Q3263" s="5" t="str">
        <f ca="1">score</f>
        <v/>
      </c>
      <c r="R3263" s="7" t="str">
        <f ca="1">rescore_pd</f>
        <v/>
      </c>
      <c r="S3263" s="310" t="str">
        <f ca="1">price</f>
        <v/>
      </c>
      <c r="U3263" s="4"/>
      <c r="V3263" s="4"/>
      <c r="W3263" s="215" t="str">
        <f ca="1">comm_pd</f>
        <v/>
      </c>
      <c r="X3263" s="11"/>
    </row>
    <row r="3264" spans="1:24" x14ac:dyDescent="0.25">
      <c r="A3264" s="6" t="str">
        <f ca="1">no.</f>
        <v/>
      </c>
      <c r="E3264" s="4" t="str">
        <f ca="1">position</f>
        <v/>
      </c>
      <c r="I3264" s="318"/>
      <c r="L3264" s="4"/>
      <c r="N3264" s="6"/>
      <c r="P3264" s="20"/>
      <c r="Q3264" s="5" t="str">
        <f ca="1">score</f>
        <v/>
      </c>
      <c r="R3264" s="7" t="str">
        <f ca="1">rescore_pd</f>
        <v/>
      </c>
      <c r="S3264" s="310" t="str">
        <f ca="1">price</f>
        <v/>
      </c>
      <c r="U3264" s="4"/>
      <c r="V3264" s="4"/>
      <c r="W3264" s="215" t="str">
        <f ca="1">comm_pd</f>
        <v/>
      </c>
      <c r="X3264" s="11"/>
    </row>
    <row r="3265" spans="1:24" x14ac:dyDescent="0.25">
      <c r="A3265" s="6" t="str">
        <f ca="1">no.</f>
        <v/>
      </c>
      <c r="E3265" s="4" t="str">
        <f ca="1">position</f>
        <v/>
      </c>
      <c r="I3265" s="318"/>
      <c r="L3265" s="4"/>
      <c r="N3265" s="6"/>
      <c r="P3265" s="20"/>
      <c r="Q3265" s="5" t="str">
        <f ca="1">score</f>
        <v/>
      </c>
      <c r="R3265" s="7" t="str">
        <f ca="1">rescore_pd</f>
        <v/>
      </c>
      <c r="S3265" s="310" t="str">
        <f ca="1">price</f>
        <v/>
      </c>
      <c r="U3265" s="4"/>
      <c r="V3265" s="4"/>
      <c r="W3265" s="215" t="str">
        <f ca="1">comm_pd</f>
        <v/>
      </c>
      <c r="X3265" s="11"/>
    </row>
    <row r="3266" spans="1:24" x14ac:dyDescent="0.25">
      <c r="A3266" s="6" t="str">
        <f ca="1">no.</f>
        <v/>
      </c>
      <c r="E3266" s="4" t="str">
        <f ca="1">position</f>
        <v/>
      </c>
      <c r="I3266" s="318"/>
      <c r="L3266" s="4"/>
      <c r="N3266" s="6"/>
      <c r="P3266" s="20"/>
      <c r="Q3266" s="5" t="str">
        <f ca="1">score</f>
        <v/>
      </c>
      <c r="R3266" s="7" t="str">
        <f ca="1">rescore_pd</f>
        <v/>
      </c>
      <c r="S3266" s="310" t="str">
        <f ca="1">price</f>
        <v/>
      </c>
      <c r="U3266" s="4"/>
      <c r="V3266" s="4"/>
      <c r="W3266" s="215" t="str">
        <f ca="1">comm_pd</f>
        <v/>
      </c>
      <c r="X3266" s="11"/>
    </row>
    <row r="3267" spans="1:24" x14ac:dyDescent="0.25">
      <c r="A3267" s="6" t="str">
        <f ca="1">no.</f>
        <v/>
      </c>
      <c r="E3267" s="4" t="str">
        <f ca="1">position</f>
        <v/>
      </c>
      <c r="I3267" s="318"/>
      <c r="L3267" s="4"/>
      <c r="N3267" s="6"/>
      <c r="P3267" s="20"/>
      <c r="Q3267" s="5" t="str">
        <f ca="1">score</f>
        <v/>
      </c>
      <c r="R3267" s="7" t="str">
        <f ca="1">rescore_pd</f>
        <v/>
      </c>
      <c r="S3267" s="310" t="str">
        <f ca="1">price</f>
        <v/>
      </c>
      <c r="U3267" s="4"/>
      <c r="V3267" s="4"/>
      <c r="W3267" s="215" t="str">
        <f ca="1">comm_pd</f>
        <v/>
      </c>
      <c r="X3267" s="11"/>
    </row>
    <row r="3268" spans="1:24" x14ac:dyDescent="0.25">
      <c r="A3268" s="6" t="str">
        <f ca="1">no.</f>
        <v/>
      </c>
      <c r="E3268" s="4" t="str">
        <f ca="1">position</f>
        <v/>
      </c>
      <c r="I3268" s="318"/>
      <c r="L3268" s="4"/>
      <c r="N3268" s="6"/>
      <c r="P3268" s="20"/>
      <c r="Q3268" s="5" t="str">
        <f ca="1">score</f>
        <v/>
      </c>
      <c r="R3268" s="7" t="str">
        <f ca="1">rescore_pd</f>
        <v/>
      </c>
      <c r="S3268" s="310" t="str">
        <f ca="1">price</f>
        <v/>
      </c>
      <c r="U3268" s="4"/>
      <c r="V3268" s="4"/>
      <c r="W3268" s="215" t="str">
        <f ca="1">comm_pd</f>
        <v/>
      </c>
      <c r="X3268" s="11"/>
    </row>
    <row r="3269" spans="1:24" x14ac:dyDescent="0.25">
      <c r="A3269" s="6" t="str">
        <f ca="1">no.</f>
        <v/>
      </c>
      <c r="E3269" s="4" t="str">
        <f ca="1">position</f>
        <v/>
      </c>
      <c r="I3269" s="318"/>
      <c r="L3269" s="4"/>
      <c r="N3269" s="6"/>
      <c r="P3269" s="20"/>
      <c r="Q3269" s="5" t="str">
        <f ca="1">score</f>
        <v/>
      </c>
      <c r="R3269" s="7" t="str">
        <f ca="1">rescore_pd</f>
        <v/>
      </c>
      <c r="S3269" s="310" t="str">
        <f ca="1">price</f>
        <v/>
      </c>
      <c r="U3269" s="4"/>
      <c r="V3269" s="4"/>
      <c r="W3269" s="215" t="str">
        <f ca="1">comm_pd</f>
        <v/>
      </c>
      <c r="X3269" s="11"/>
    </row>
    <row r="3270" spans="1:24" x14ac:dyDescent="0.25">
      <c r="A3270" s="6" t="str">
        <f ca="1">no.</f>
        <v/>
      </c>
      <c r="E3270" s="4" t="str">
        <f ca="1">position</f>
        <v/>
      </c>
      <c r="I3270" s="318"/>
      <c r="L3270" s="4"/>
      <c r="N3270" s="6"/>
      <c r="P3270" s="20"/>
      <c r="Q3270" s="5" t="str">
        <f ca="1">score</f>
        <v/>
      </c>
      <c r="R3270" s="7" t="str">
        <f ca="1">rescore_pd</f>
        <v/>
      </c>
      <c r="S3270" s="310" t="str">
        <f ca="1">price</f>
        <v/>
      </c>
      <c r="U3270" s="4"/>
      <c r="V3270" s="4"/>
      <c r="W3270" s="215" t="str">
        <f ca="1">comm_pd</f>
        <v/>
      </c>
      <c r="X3270" s="11"/>
    </row>
    <row r="3271" spans="1:24" x14ac:dyDescent="0.25">
      <c r="A3271" s="6" t="str">
        <f ca="1">no.</f>
        <v/>
      </c>
      <c r="E3271" s="4" t="str">
        <f ca="1">position</f>
        <v/>
      </c>
      <c r="I3271" s="318"/>
      <c r="L3271" s="4"/>
      <c r="N3271" s="6"/>
      <c r="P3271" s="20"/>
      <c r="Q3271" s="5" t="str">
        <f ca="1">score</f>
        <v/>
      </c>
      <c r="R3271" s="7" t="str">
        <f ca="1">rescore_pd</f>
        <v/>
      </c>
      <c r="S3271" s="310" t="str">
        <f ca="1">price</f>
        <v/>
      </c>
      <c r="U3271" s="4"/>
      <c r="V3271" s="4"/>
      <c r="W3271" s="215" t="str">
        <f ca="1">comm_pd</f>
        <v/>
      </c>
      <c r="X3271" s="11"/>
    </row>
    <row r="3272" spans="1:24" x14ac:dyDescent="0.25">
      <c r="A3272" s="6" t="str">
        <f ca="1">no.</f>
        <v/>
      </c>
      <c r="E3272" s="4" t="str">
        <f ca="1">position</f>
        <v/>
      </c>
      <c r="I3272" s="318"/>
      <c r="L3272" s="4"/>
      <c r="N3272" s="6"/>
      <c r="P3272" s="20"/>
      <c r="Q3272" s="5" t="str">
        <f ca="1">score</f>
        <v/>
      </c>
      <c r="R3272" s="7" t="str">
        <f ca="1">rescore_pd</f>
        <v/>
      </c>
      <c r="S3272" s="310" t="str">
        <f ca="1">price</f>
        <v/>
      </c>
      <c r="U3272" s="4"/>
      <c r="V3272" s="4"/>
      <c r="W3272" s="215" t="str">
        <f ca="1">comm_pd</f>
        <v/>
      </c>
      <c r="X3272" s="11"/>
    </row>
    <row r="3273" spans="1:24" x14ac:dyDescent="0.25">
      <c r="A3273" s="6" t="str">
        <f ca="1">no.</f>
        <v/>
      </c>
      <c r="E3273" s="4" t="str">
        <f ca="1">position</f>
        <v/>
      </c>
      <c r="I3273" s="318"/>
      <c r="L3273" s="4"/>
      <c r="N3273" s="6"/>
      <c r="P3273" s="20"/>
      <c r="Q3273" s="5" t="str">
        <f ca="1">score</f>
        <v/>
      </c>
      <c r="R3273" s="7" t="str">
        <f ca="1">rescore_pd</f>
        <v/>
      </c>
      <c r="S3273" s="310" t="str">
        <f ca="1">price</f>
        <v/>
      </c>
      <c r="U3273" s="4"/>
      <c r="V3273" s="4"/>
      <c r="W3273" s="215" t="str">
        <f ca="1">comm_pd</f>
        <v/>
      </c>
      <c r="X3273" s="11"/>
    </row>
    <row r="3274" spans="1:24" x14ac:dyDescent="0.25">
      <c r="A3274" s="6" t="str">
        <f ca="1">no.</f>
        <v/>
      </c>
      <c r="E3274" s="4" t="str">
        <f ca="1">position</f>
        <v/>
      </c>
      <c r="I3274" s="318"/>
      <c r="L3274" s="4"/>
      <c r="N3274" s="6"/>
      <c r="P3274" s="20"/>
      <c r="Q3274" s="5" t="str">
        <f ca="1">score</f>
        <v/>
      </c>
      <c r="R3274" s="7" t="str">
        <f ca="1">rescore_pd</f>
        <v/>
      </c>
      <c r="S3274" s="310" t="str">
        <f ca="1">price</f>
        <v/>
      </c>
      <c r="U3274" s="4"/>
      <c r="V3274" s="4"/>
      <c r="W3274" s="215" t="str">
        <f ca="1">comm_pd</f>
        <v/>
      </c>
      <c r="X3274" s="11"/>
    </row>
    <row r="3275" spans="1:24" x14ac:dyDescent="0.25">
      <c r="A3275" s="6" t="str">
        <f ca="1">no.</f>
        <v/>
      </c>
      <c r="E3275" s="4" t="str">
        <f ca="1">position</f>
        <v/>
      </c>
      <c r="I3275" s="318"/>
      <c r="L3275" s="4"/>
      <c r="N3275" s="6"/>
      <c r="P3275" s="20"/>
      <c r="Q3275" s="5" t="str">
        <f ca="1">score</f>
        <v/>
      </c>
      <c r="R3275" s="7" t="str">
        <f ca="1">rescore_pd</f>
        <v/>
      </c>
      <c r="S3275" s="310" t="str">
        <f ca="1">price</f>
        <v/>
      </c>
      <c r="U3275" s="4"/>
      <c r="V3275" s="4"/>
      <c r="W3275" s="215" t="str">
        <f ca="1">comm_pd</f>
        <v/>
      </c>
      <c r="X3275" s="11"/>
    </row>
    <row r="3276" spans="1:24" x14ac:dyDescent="0.25">
      <c r="A3276" s="6" t="str">
        <f ca="1">no.</f>
        <v/>
      </c>
      <c r="E3276" s="4" t="str">
        <f ca="1">position</f>
        <v/>
      </c>
      <c r="I3276" s="318"/>
      <c r="L3276" s="4"/>
      <c r="N3276" s="6"/>
      <c r="P3276" s="20"/>
      <c r="Q3276" s="5" t="str">
        <f ca="1">score</f>
        <v/>
      </c>
      <c r="R3276" s="7" t="str">
        <f ca="1">rescore_pd</f>
        <v/>
      </c>
      <c r="S3276" s="310" t="str">
        <f ca="1">price</f>
        <v/>
      </c>
      <c r="U3276" s="4"/>
      <c r="V3276" s="4"/>
      <c r="W3276" s="215" t="str">
        <f ca="1">comm_pd</f>
        <v/>
      </c>
      <c r="X3276" s="11"/>
    </row>
    <row r="3277" spans="1:24" x14ac:dyDescent="0.25">
      <c r="A3277" s="6" t="str">
        <f ca="1">no.</f>
        <v/>
      </c>
      <c r="E3277" s="4" t="str">
        <f ca="1">position</f>
        <v/>
      </c>
      <c r="I3277" s="318"/>
      <c r="L3277" s="4"/>
      <c r="N3277" s="6"/>
      <c r="P3277" s="20"/>
      <c r="Q3277" s="5" t="str">
        <f ca="1">score</f>
        <v/>
      </c>
      <c r="R3277" s="7" t="str">
        <f ca="1">rescore_pd</f>
        <v/>
      </c>
      <c r="S3277" s="310" t="str">
        <f ca="1">price</f>
        <v/>
      </c>
      <c r="U3277" s="4"/>
      <c r="V3277" s="4"/>
      <c r="W3277" s="215" t="str">
        <f ca="1">comm_pd</f>
        <v/>
      </c>
      <c r="X3277" s="11"/>
    </row>
    <row r="3278" spans="1:24" x14ac:dyDescent="0.25">
      <c r="A3278" s="6" t="str">
        <f ca="1">no.</f>
        <v/>
      </c>
      <c r="E3278" s="4" t="str">
        <f ca="1">position</f>
        <v/>
      </c>
      <c r="I3278" s="318"/>
      <c r="L3278" s="4"/>
      <c r="N3278" s="6"/>
      <c r="P3278" s="20"/>
      <c r="Q3278" s="5" t="str">
        <f ca="1">score</f>
        <v/>
      </c>
      <c r="R3278" s="7" t="str">
        <f ca="1">rescore_pd</f>
        <v/>
      </c>
      <c r="S3278" s="310" t="str">
        <f ca="1">price</f>
        <v/>
      </c>
      <c r="U3278" s="4"/>
      <c r="V3278" s="4"/>
      <c r="W3278" s="215" t="str">
        <f ca="1">comm_pd</f>
        <v/>
      </c>
      <c r="X3278" s="11"/>
    </row>
    <row r="3279" spans="1:24" x14ac:dyDescent="0.25">
      <c r="A3279" s="6" t="str">
        <f ca="1">no.</f>
        <v/>
      </c>
      <c r="E3279" s="4" t="str">
        <f ca="1">position</f>
        <v/>
      </c>
      <c r="I3279" s="318"/>
      <c r="L3279" s="4"/>
      <c r="N3279" s="6"/>
      <c r="P3279" s="20"/>
      <c r="Q3279" s="5" t="str">
        <f ca="1">score</f>
        <v/>
      </c>
      <c r="R3279" s="7" t="str">
        <f ca="1">rescore_pd</f>
        <v/>
      </c>
      <c r="S3279" s="310" t="str">
        <f ca="1">price</f>
        <v/>
      </c>
      <c r="U3279" s="4"/>
      <c r="V3279" s="4"/>
      <c r="W3279" s="215" t="str">
        <f ca="1">comm_pd</f>
        <v/>
      </c>
      <c r="X3279" s="11"/>
    </row>
    <row r="3280" spans="1:24" x14ac:dyDescent="0.25">
      <c r="A3280" s="6" t="str">
        <f ca="1">no.</f>
        <v/>
      </c>
      <c r="E3280" s="4" t="str">
        <f ca="1">position</f>
        <v/>
      </c>
      <c r="I3280" s="318"/>
      <c r="L3280" s="4"/>
      <c r="N3280" s="6"/>
      <c r="P3280" s="20"/>
      <c r="Q3280" s="5" t="str">
        <f ca="1">score</f>
        <v/>
      </c>
      <c r="R3280" s="7" t="str">
        <f ca="1">rescore_pd</f>
        <v/>
      </c>
      <c r="S3280" s="310" t="str">
        <f ca="1">price</f>
        <v/>
      </c>
      <c r="U3280" s="4"/>
      <c r="V3280" s="4"/>
      <c r="W3280" s="215" t="str">
        <f ca="1">comm_pd</f>
        <v/>
      </c>
      <c r="X3280" s="11"/>
    </row>
    <row r="3281" spans="1:24" x14ac:dyDescent="0.25">
      <c r="A3281" s="6" t="str">
        <f ca="1">no.</f>
        <v/>
      </c>
      <c r="E3281" s="4" t="str">
        <f ca="1">position</f>
        <v/>
      </c>
      <c r="I3281" s="318"/>
      <c r="L3281" s="4"/>
      <c r="N3281" s="6"/>
      <c r="P3281" s="20"/>
      <c r="Q3281" s="5" t="str">
        <f ca="1">score</f>
        <v/>
      </c>
      <c r="R3281" s="7" t="str">
        <f ca="1">rescore_pd</f>
        <v/>
      </c>
      <c r="S3281" s="310" t="str">
        <f ca="1">price</f>
        <v/>
      </c>
      <c r="U3281" s="4"/>
      <c r="V3281" s="4"/>
      <c r="W3281" s="215" t="str">
        <f ca="1">comm_pd</f>
        <v/>
      </c>
      <c r="X3281" s="11"/>
    </row>
    <row r="3282" spans="1:24" x14ac:dyDescent="0.25">
      <c r="A3282" s="6" t="str">
        <f ca="1">no.</f>
        <v/>
      </c>
      <c r="E3282" s="4" t="str">
        <f ca="1">position</f>
        <v/>
      </c>
      <c r="I3282" s="318"/>
      <c r="L3282" s="4"/>
      <c r="N3282" s="6"/>
      <c r="P3282" s="20"/>
      <c r="Q3282" s="5" t="str">
        <f ca="1">score</f>
        <v/>
      </c>
      <c r="R3282" s="7" t="str">
        <f ca="1">rescore_pd</f>
        <v/>
      </c>
      <c r="S3282" s="310" t="str">
        <f ca="1">price</f>
        <v/>
      </c>
      <c r="U3282" s="4"/>
      <c r="V3282" s="4"/>
      <c r="W3282" s="215" t="str">
        <f ca="1">comm_pd</f>
        <v/>
      </c>
      <c r="X3282" s="11"/>
    </row>
    <row r="3283" spans="1:24" x14ac:dyDescent="0.25">
      <c r="A3283" s="6" t="str">
        <f ca="1">no.</f>
        <v/>
      </c>
      <c r="E3283" s="4" t="str">
        <f ca="1">position</f>
        <v/>
      </c>
      <c r="I3283" s="318"/>
      <c r="L3283" s="4"/>
      <c r="N3283" s="6"/>
      <c r="P3283" s="20"/>
      <c r="Q3283" s="5" t="str">
        <f ca="1">score</f>
        <v/>
      </c>
      <c r="R3283" s="7" t="str">
        <f ca="1">rescore_pd</f>
        <v/>
      </c>
      <c r="S3283" s="310" t="str">
        <f ca="1">price</f>
        <v/>
      </c>
      <c r="U3283" s="4"/>
      <c r="V3283" s="4"/>
      <c r="W3283" s="215" t="str">
        <f ca="1">comm_pd</f>
        <v/>
      </c>
      <c r="X3283" s="11"/>
    </row>
    <row r="3284" spans="1:24" x14ac:dyDescent="0.25">
      <c r="A3284" s="6" t="str">
        <f ca="1">no.</f>
        <v/>
      </c>
      <c r="E3284" s="4" t="str">
        <f ca="1">position</f>
        <v/>
      </c>
      <c r="I3284" s="318"/>
      <c r="L3284" s="4"/>
      <c r="N3284" s="6"/>
      <c r="P3284" s="20"/>
      <c r="Q3284" s="5" t="str">
        <f ca="1">score</f>
        <v/>
      </c>
      <c r="R3284" s="7" t="str">
        <f ca="1">rescore_pd</f>
        <v/>
      </c>
      <c r="S3284" s="310" t="str">
        <f ca="1">price</f>
        <v/>
      </c>
      <c r="U3284" s="4"/>
      <c r="V3284" s="4"/>
      <c r="W3284" s="215" t="str">
        <f ca="1">comm_pd</f>
        <v/>
      </c>
      <c r="X3284" s="11"/>
    </row>
    <row r="3285" spans="1:24" x14ac:dyDescent="0.25">
      <c r="A3285" s="6" t="str">
        <f ca="1">no.</f>
        <v/>
      </c>
      <c r="E3285" s="4" t="str">
        <f ca="1">position</f>
        <v/>
      </c>
      <c r="I3285" s="318"/>
      <c r="L3285" s="4"/>
      <c r="N3285" s="6"/>
      <c r="P3285" s="20"/>
      <c r="Q3285" s="5" t="str">
        <f ca="1">score</f>
        <v/>
      </c>
      <c r="R3285" s="7" t="str">
        <f ca="1">rescore_pd</f>
        <v/>
      </c>
      <c r="S3285" s="310" t="str">
        <f ca="1">price</f>
        <v/>
      </c>
      <c r="U3285" s="4"/>
      <c r="V3285" s="4"/>
      <c r="W3285" s="215" t="str">
        <f ca="1">comm_pd</f>
        <v/>
      </c>
      <c r="X3285" s="11"/>
    </row>
    <row r="3286" spans="1:24" x14ac:dyDescent="0.25">
      <c r="A3286" s="6" t="str">
        <f ca="1">no.</f>
        <v/>
      </c>
      <c r="E3286" s="4" t="str">
        <f ca="1">position</f>
        <v/>
      </c>
      <c r="I3286" s="318"/>
      <c r="L3286" s="4"/>
      <c r="N3286" s="6"/>
      <c r="P3286" s="20"/>
      <c r="Q3286" s="5" t="str">
        <f ca="1">score</f>
        <v/>
      </c>
      <c r="R3286" s="7" t="str">
        <f ca="1">rescore_pd</f>
        <v/>
      </c>
      <c r="S3286" s="310" t="str">
        <f ca="1">price</f>
        <v/>
      </c>
      <c r="U3286" s="4"/>
      <c r="V3286" s="4"/>
      <c r="W3286" s="215" t="str">
        <f ca="1">comm_pd</f>
        <v/>
      </c>
      <c r="X3286" s="11"/>
    </row>
    <row r="3287" spans="1:24" x14ac:dyDescent="0.25">
      <c r="A3287" s="6" t="str">
        <f ca="1">no.</f>
        <v/>
      </c>
      <c r="E3287" s="4" t="str">
        <f ca="1">position</f>
        <v/>
      </c>
      <c r="I3287" s="318"/>
      <c r="L3287" s="4"/>
      <c r="N3287" s="6"/>
      <c r="P3287" s="20"/>
      <c r="Q3287" s="5" t="str">
        <f ca="1">score</f>
        <v/>
      </c>
      <c r="R3287" s="7" t="str">
        <f ca="1">rescore_pd</f>
        <v/>
      </c>
      <c r="S3287" s="310" t="str">
        <f ca="1">price</f>
        <v/>
      </c>
      <c r="U3287" s="4"/>
      <c r="V3287" s="4"/>
      <c r="W3287" s="215" t="str">
        <f ca="1">comm_pd</f>
        <v/>
      </c>
      <c r="X3287" s="11"/>
    </row>
    <row r="3288" spans="1:24" x14ac:dyDescent="0.25">
      <c r="A3288" s="6" t="str">
        <f ca="1">no.</f>
        <v/>
      </c>
      <c r="E3288" s="4" t="str">
        <f ca="1">position</f>
        <v/>
      </c>
      <c r="I3288" s="318"/>
      <c r="L3288" s="4"/>
      <c r="N3288" s="6"/>
      <c r="P3288" s="20"/>
      <c r="Q3288" s="5" t="str">
        <f ca="1">score</f>
        <v/>
      </c>
      <c r="R3288" s="7" t="str">
        <f ca="1">rescore_pd</f>
        <v/>
      </c>
      <c r="S3288" s="310" t="str">
        <f ca="1">price</f>
        <v/>
      </c>
      <c r="U3288" s="4"/>
      <c r="V3288" s="4"/>
      <c r="W3288" s="215" t="str">
        <f ca="1">comm_pd</f>
        <v/>
      </c>
      <c r="X3288" s="11"/>
    </row>
    <row r="3289" spans="1:24" x14ac:dyDescent="0.25">
      <c r="A3289" s="6" t="str">
        <f ca="1">no.</f>
        <v/>
      </c>
      <c r="E3289" s="4" t="str">
        <f ca="1">position</f>
        <v/>
      </c>
      <c r="I3289" s="318"/>
      <c r="L3289" s="4"/>
      <c r="N3289" s="6"/>
      <c r="P3289" s="20"/>
      <c r="Q3289" s="5" t="str">
        <f ca="1">score</f>
        <v/>
      </c>
      <c r="R3289" s="7" t="str">
        <f ca="1">rescore_pd</f>
        <v/>
      </c>
      <c r="S3289" s="310" t="str">
        <f ca="1">price</f>
        <v/>
      </c>
      <c r="U3289" s="4"/>
      <c r="V3289" s="4"/>
      <c r="W3289" s="215" t="str">
        <f ca="1">comm_pd</f>
        <v/>
      </c>
      <c r="X3289" s="11"/>
    </row>
    <row r="3290" spans="1:24" x14ac:dyDescent="0.25">
      <c r="A3290" s="6" t="str">
        <f ca="1">no.</f>
        <v/>
      </c>
      <c r="E3290" s="4" t="str">
        <f ca="1">position</f>
        <v/>
      </c>
      <c r="I3290" s="318"/>
      <c r="L3290" s="4"/>
      <c r="N3290" s="6"/>
      <c r="P3290" s="20"/>
      <c r="Q3290" s="5" t="str">
        <f ca="1">score</f>
        <v/>
      </c>
      <c r="R3290" s="7" t="str">
        <f ca="1">rescore_pd</f>
        <v/>
      </c>
      <c r="S3290" s="310" t="str">
        <f ca="1">price</f>
        <v/>
      </c>
      <c r="U3290" s="4"/>
      <c r="V3290" s="4"/>
      <c r="W3290" s="215" t="str">
        <f ca="1">comm_pd</f>
        <v/>
      </c>
      <c r="X3290" s="11"/>
    </row>
    <row r="3291" spans="1:24" x14ac:dyDescent="0.25">
      <c r="A3291" s="6" t="str">
        <f ca="1">no.</f>
        <v/>
      </c>
      <c r="E3291" s="4" t="str">
        <f ca="1">position</f>
        <v/>
      </c>
      <c r="I3291" s="318"/>
      <c r="L3291" s="4"/>
      <c r="N3291" s="6"/>
      <c r="P3291" s="20"/>
      <c r="Q3291" s="5" t="str">
        <f ca="1">score</f>
        <v/>
      </c>
      <c r="R3291" s="7" t="str">
        <f ca="1">rescore_pd</f>
        <v/>
      </c>
      <c r="S3291" s="310" t="str">
        <f ca="1">price</f>
        <v/>
      </c>
      <c r="U3291" s="4"/>
      <c r="V3291" s="4"/>
      <c r="W3291" s="215" t="str">
        <f ca="1">comm_pd</f>
        <v/>
      </c>
      <c r="X3291" s="11"/>
    </row>
    <row r="3292" spans="1:24" x14ac:dyDescent="0.25">
      <c r="A3292" s="6" t="str">
        <f ca="1">no.</f>
        <v/>
      </c>
      <c r="E3292" s="4" t="str">
        <f ca="1">position</f>
        <v/>
      </c>
      <c r="I3292" s="318"/>
      <c r="L3292" s="4"/>
      <c r="N3292" s="6"/>
      <c r="P3292" s="20"/>
      <c r="Q3292" s="5" t="str">
        <f ca="1">score</f>
        <v/>
      </c>
      <c r="R3292" s="7" t="str">
        <f ca="1">rescore_pd</f>
        <v/>
      </c>
      <c r="S3292" s="310" t="str">
        <f ca="1">price</f>
        <v/>
      </c>
      <c r="U3292" s="4"/>
      <c r="V3292" s="4"/>
      <c r="W3292" s="215" t="str">
        <f ca="1">comm_pd</f>
        <v/>
      </c>
      <c r="X3292" s="11"/>
    </row>
    <row r="3293" spans="1:24" x14ac:dyDescent="0.25">
      <c r="A3293" s="6" t="str">
        <f ca="1">no.</f>
        <v/>
      </c>
      <c r="E3293" s="4" t="str">
        <f ca="1">position</f>
        <v/>
      </c>
      <c r="I3293" s="318"/>
      <c r="L3293" s="4"/>
      <c r="N3293" s="6"/>
      <c r="P3293" s="20"/>
      <c r="Q3293" s="5" t="str">
        <f ca="1">score</f>
        <v/>
      </c>
      <c r="R3293" s="7" t="str">
        <f ca="1">rescore_pd</f>
        <v/>
      </c>
      <c r="S3293" s="310" t="str">
        <f ca="1">price</f>
        <v/>
      </c>
      <c r="U3293" s="4"/>
      <c r="V3293" s="4"/>
      <c r="W3293" s="215" t="str">
        <f ca="1">comm_pd</f>
        <v/>
      </c>
      <c r="X3293" s="11"/>
    </row>
    <row r="3294" spans="1:24" x14ac:dyDescent="0.25">
      <c r="A3294" s="6" t="str">
        <f ca="1">no.</f>
        <v/>
      </c>
      <c r="E3294" s="4" t="str">
        <f ca="1">position</f>
        <v/>
      </c>
      <c r="I3294" s="318"/>
      <c r="L3294" s="4"/>
      <c r="N3294" s="6"/>
      <c r="P3294" s="20"/>
      <c r="Q3294" s="5" t="str">
        <f ca="1">score</f>
        <v/>
      </c>
      <c r="R3294" s="7" t="str">
        <f ca="1">rescore_pd</f>
        <v/>
      </c>
      <c r="S3294" s="310" t="str">
        <f ca="1">price</f>
        <v/>
      </c>
      <c r="U3294" s="4"/>
      <c r="V3294" s="4"/>
      <c r="W3294" s="215" t="str">
        <f ca="1">comm_pd</f>
        <v/>
      </c>
      <c r="X3294" s="11"/>
    </row>
    <row r="3295" spans="1:24" x14ac:dyDescent="0.25">
      <c r="A3295" s="6" t="str">
        <f ca="1">no.</f>
        <v/>
      </c>
      <c r="E3295" s="4" t="str">
        <f ca="1">position</f>
        <v/>
      </c>
      <c r="I3295" s="318"/>
      <c r="L3295" s="4"/>
      <c r="N3295" s="6"/>
      <c r="P3295" s="20"/>
      <c r="Q3295" s="5" t="str">
        <f ca="1">score</f>
        <v/>
      </c>
      <c r="R3295" s="7" t="str">
        <f ca="1">rescore_pd</f>
        <v/>
      </c>
      <c r="S3295" s="310" t="str">
        <f ca="1">price</f>
        <v/>
      </c>
      <c r="U3295" s="4"/>
      <c r="V3295" s="4"/>
      <c r="W3295" s="215" t="str">
        <f ca="1">comm_pd</f>
        <v/>
      </c>
      <c r="X3295" s="11"/>
    </row>
    <row r="3296" spans="1:24" x14ac:dyDescent="0.25">
      <c r="A3296" s="6" t="str">
        <f ca="1">no.</f>
        <v/>
      </c>
      <c r="E3296" s="4" t="str">
        <f ca="1">position</f>
        <v/>
      </c>
      <c r="I3296" s="318"/>
      <c r="L3296" s="4"/>
      <c r="N3296" s="6"/>
      <c r="P3296" s="20"/>
      <c r="Q3296" s="5" t="str">
        <f ca="1">score</f>
        <v/>
      </c>
      <c r="R3296" s="7" t="str">
        <f ca="1">rescore_pd</f>
        <v/>
      </c>
      <c r="S3296" s="310" t="str">
        <f ca="1">price</f>
        <v/>
      </c>
      <c r="U3296" s="4"/>
      <c r="V3296" s="4"/>
      <c r="W3296" s="215" t="str">
        <f ca="1">comm_pd</f>
        <v/>
      </c>
      <c r="X3296" s="11"/>
    </row>
    <row r="3297" spans="1:24" x14ac:dyDescent="0.25">
      <c r="A3297" s="6" t="str">
        <f ca="1">no.</f>
        <v/>
      </c>
      <c r="E3297" s="4" t="str">
        <f ca="1">position</f>
        <v/>
      </c>
      <c r="I3297" s="318"/>
      <c r="L3297" s="4"/>
      <c r="N3297" s="6"/>
      <c r="P3297" s="20"/>
      <c r="Q3297" s="5" t="str">
        <f ca="1">score</f>
        <v/>
      </c>
      <c r="R3297" s="7" t="str">
        <f ca="1">rescore_pd</f>
        <v/>
      </c>
      <c r="S3297" s="310" t="str">
        <f ca="1">price</f>
        <v/>
      </c>
      <c r="U3297" s="4"/>
      <c r="V3297" s="4"/>
      <c r="W3297" s="215" t="str">
        <f ca="1">comm_pd</f>
        <v/>
      </c>
      <c r="X3297" s="11"/>
    </row>
    <row r="3298" spans="1:24" x14ac:dyDescent="0.25">
      <c r="A3298" s="6" t="str">
        <f ca="1">no.</f>
        <v/>
      </c>
      <c r="E3298" s="4" t="str">
        <f ca="1">position</f>
        <v/>
      </c>
      <c r="I3298" s="318"/>
      <c r="L3298" s="4"/>
      <c r="N3298" s="6"/>
      <c r="P3298" s="20"/>
      <c r="Q3298" s="5" t="str">
        <f ca="1">score</f>
        <v/>
      </c>
      <c r="R3298" s="7" t="str">
        <f ca="1">rescore_pd</f>
        <v/>
      </c>
      <c r="S3298" s="310" t="str">
        <f ca="1">price</f>
        <v/>
      </c>
      <c r="U3298" s="4"/>
      <c r="V3298" s="4"/>
      <c r="W3298" s="215" t="str">
        <f ca="1">comm_pd</f>
        <v/>
      </c>
      <c r="X3298" s="11"/>
    </row>
    <row r="3299" spans="1:24" x14ac:dyDescent="0.25">
      <c r="A3299" s="6" t="str">
        <f ca="1">no.</f>
        <v/>
      </c>
      <c r="E3299" s="4" t="str">
        <f ca="1">position</f>
        <v/>
      </c>
      <c r="I3299" s="318"/>
      <c r="L3299" s="4"/>
      <c r="N3299" s="6"/>
      <c r="P3299" s="20"/>
      <c r="Q3299" s="5" t="str">
        <f ca="1">score</f>
        <v/>
      </c>
      <c r="R3299" s="7" t="str">
        <f ca="1">rescore_pd</f>
        <v/>
      </c>
      <c r="S3299" s="310" t="str">
        <f ca="1">price</f>
        <v/>
      </c>
      <c r="U3299" s="4"/>
      <c r="V3299" s="4"/>
      <c r="W3299" s="215" t="str">
        <f ca="1">comm_pd</f>
        <v/>
      </c>
      <c r="X3299" s="11"/>
    </row>
    <row r="3300" spans="1:24" x14ac:dyDescent="0.25">
      <c r="A3300" s="6" t="str">
        <f ca="1">no.</f>
        <v/>
      </c>
      <c r="E3300" s="4" t="str">
        <f ca="1">position</f>
        <v/>
      </c>
      <c r="I3300" s="318"/>
      <c r="L3300" s="4"/>
      <c r="N3300" s="6"/>
      <c r="P3300" s="20"/>
      <c r="Q3300" s="5" t="str">
        <f ca="1">score</f>
        <v/>
      </c>
      <c r="R3300" s="7" t="str">
        <f ca="1">rescore_pd</f>
        <v/>
      </c>
      <c r="S3300" s="310" t="str">
        <f ca="1">price</f>
        <v/>
      </c>
      <c r="U3300" s="4"/>
      <c r="V3300" s="4"/>
      <c r="W3300" s="215" t="str">
        <f ca="1">comm_pd</f>
        <v/>
      </c>
      <c r="X3300" s="11"/>
    </row>
    <row r="3301" spans="1:24" x14ac:dyDescent="0.25">
      <c r="A3301" s="6" t="str">
        <f ca="1">no.</f>
        <v/>
      </c>
      <c r="E3301" s="4" t="str">
        <f ca="1">position</f>
        <v/>
      </c>
      <c r="I3301" s="318"/>
      <c r="L3301" s="4"/>
      <c r="N3301" s="6"/>
      <c r="P3301" s="20"/>
      <c r="Q3301" s="5" t="str">
        <f ca="1">score</f>
        <v/>
      </c>
      <c r="R3301" s="7" t="str">
        <f ca="1">rescore_pd</f>
        <v/>
      </c>
      <c r="S3301" s="310" t="str">
        <f ca="1">price</f>
        <v/>
      </c>
      <c r="U3301" s="4"/>
      <c r="V3301" s="4"/>
      <c r="W3301" s="215" t="str">
        <f ca="1">comm_pd</f>
        <v/>
      </c>
      <c r="X3301" s="11"/>
    </row>
    <row r="3302" spans="1:24" x14ac:dyDescent="0.25">
      <c r="A3302" s="6" t="str">
        <f ca="1">no.</f>
        <v/>
      </c>
      <c r="E3302" s="4" t="str">
        <f ca="1">position</f>
        <v/>
      </c>
      <c r="I3302" s="318"/>
      <c r="L3302" s="4"/>
      <c r="N3302" s="6"/>
      <c r="P3302" s="20"/>
      <c r="Q3302" s="5" t="str">
        <f ca="1">score</f>
        <v/>
      </c>
      <c r="R3302" s="7" t="str">
        <f ca="1">rescore_pd</f>
        <v/>
      </c>
      <c r="S3302" s="310" t="str">
        <f ca="1">price</f>
        <v/>
      </c>
      <c r="U3302" s="4"/>
      <c r="V3302" s="4"/>
      <c r="W3302" s="215" t="str">
        <f ca="1">comm_pd</f>
        <v/>
      </c>
      <c r="X3302" s="11"/>
    </row>
    <row r="3303" spans="1:24" x14ac:dyDescent="0.25">
      <c r="A3303" s="6" t="str">
        <f ca="1">no.</f>
        <v/>
      </c>
      <c r="E3303" s="4" t="str">
        <f ca="1">position</f>
        <v/>
      </c>
      <c r="I3303" s="318"/>
      <c r="L3303" s="4"/>
      <c r="N3303" s="6"/>
      <c r="P3303" s="20"/>
      <c r="Q3303" s="5" t="str">
        <f ca="1">score</f>
        <v/>
      </c>
      <c r="R3303" s="7" t="str">
        <f ca="1">rescore_pd</f>
        <v/>
      </c>
      <c r="S3303" s="310" t="str">
        <f ca="1">price</f>
        <v/>
      </c>
      <c r="U3303" s="4"/>
      <c r="V3303" s="4"/>
      <c r="W3303" s="215" t="str">
        <f ca="1">comm_pd</f>
        <v/>
      </c>
      <c r="X3303" s="11"/>
    </row>
    <row r="3304" spans="1:24" x14ac:dyDescent="0.25">
      <c r="A3304" s="6" t="str">
        <f ca="1">no.</f>
        <v/>
      </c>
      <c r="E3304" s="4" t="str">
        <f ca="1">position</f>
        <v/>
      </c>
      <c r="I3304" s="318"/>
      <c r="L3304" s="4"/>
      <c r="N3304" s="6"/>
      <c r="P3304" s="20"/>
      <c r="Q3304" s="5" t="str">
        <f ca="1">score</f>
        <v/>
      </c>
      <c r="R3304" s="7" t="str">
        <f ca="1">rescore_pd</f>
        <v/>
      </c>
      <c r="S3304" s="310" t="str">
        <f ca="1">price</f>
        <v/>
      </c>
      <c r="U3304" s="4"/>
      <c r="V3304" s="4"/>
      <c r="W3304" s="215" t="str">
        <f ca="1">comm_pd</f>
        <v/>
      </c>
      <c r="X3304" s="11"/>
    </row>
    <row r="3305" spans="1:24" x14ac:dyDescent="0.25">
      <c r="A3305" s="6" t="str">
        <f ca="1">no.</f>
        <v/>
      </c>
      <c r="E3305" s="4" t="str">
        <f ca="1">position</f>
        <v/>
      </c>
      <c r="I3305" s="318"/>
      <c r="L3305" s="4"/>
      <c r="N3305" s="6"/>
      <c r="P3305" s="20"/>
      <c r="Q3305" s="5" t="str">
        <f ca="1">score</f>
        <v/>
      </c>
      <c r="R3305" s="7" t="str">
        <f ca="1">rescore_pd</f>
        <v/>
      </c>
      <c r="S3305" s="310" t="str">
        <f ca="1">price</f>
        <v/>
      </c>
      <c r="U3305" s="4"/>
      <c r="V3305" s="4"/>
      <c r="W3305" s="215" t="str">
        <f ca="1">comm_pd</f>
        <v/>
      </c>
      <c r="X3305" s="11"/>
    </row>
    <row r="3306" spans="1:24" x14ac:dyDescent="0.25">
      <c r="A3306" s="6" t="str">
        <f ca="1">no.</f>
        <v/>
      </c>
      <c r="E3306" s="4" t="str">
        <f ca="1">position</f>
        <v/>
      </c>
      <c r="I3306" s="318"/>
      <c r="L3306" s="4"/>
      <c r="N3306" s="6"/>
      <c r="P3306" s="20"/>
      <c r="Q3306" s="5" t="str">
        <f ca="1">score</f>
        <v/>
      </c>
      <c r="R3306" s="7" t="str">
        <f ca="1">rescore_pd</f>
        <v/>
      </c>
      <c r="S3306" s="310" t="str">
        <f ca="1">price</f>
        <v/>
      </c>
      <c r="U3306" s="4"/>
      <c r="V3306" s="4"/>
      <c r="W3306" s="215" t="str">
        <f ca="1">comm_pd</f>
        <v/>
      </c>
      <c r="X3306" s="11"/>
    </row>
    <row r="3307" spans="1:24" x14ac:dyDescent="0.25">
      <c r="A3307" s="6" t="str">
        <f ca="1">no.</f>
        <v/>
      </c>
      <c r="E3307" s="4" t="str">
        <f ca="1">position</f>
        <v/>
      </c>
      <c r="I3307" s="318"/>
      <c r="L3307" s="4"/>
      <c r="N3307" s="6"/>
      <c r="P3307" s="20"/>
      <c r="Q3307" s="5" t="str">
        <f ca="1">score</f>
        <v/>
      </c>
      <c r="R3307" s="7" t="str">
        <f ca="1">rescore_pd</f>
        <v/>
      </c>
      <c r="S3307" s="310" t="str">
        <f ca="1">price</f>
        <v/>
      </c>
      <c r="U3307" s="4"/>
      <c r="V3307" s="4"/>
      <c r="W3307" s="215" t="str">
        <f ca="1">comm_pd</f>
        <v/>
      </c>
      <c r="X3307" s="11"/>
    </row>
    <row r="3308" spans="1:24" x14ac:dyDescent="0.25">
      <c r="A3308" s="6" t="str">
        <f ca="1">no.</f>
        <v/>
      </c>
      <c r="E3308" s="4" t="str">
        <f ca="1">position</f>
        <v/>
      </c>
      <c r="I3308" s="318"/>
      <c r="L3308" s="4"/>
      <c r="N3308" s="6"/>
      <c r="P3308" s="20"/>
      <c r="Q3308" s="5" t="str">
        <f ca="1">score</f>
        <v/>
      </c>
      <c r="R3308" s="7" t="str">
        <f ca="1">rescore_pd</f>
        <v/>
      </c>
      <c r="S3308" s="310" t="str">
        <f ca="1">price</f>
        <v/>
      </c>
      <c r="U3308" s="4"/>
      <c r="V3308" s="4"/>
      <c r="W3308" s="215" t="str">
        <f ca="1">comm_pd</f>
        <v/>
      </c>
      <c r="X3308" s="11"/>
    </row>
    <row r="3309" spans="1:24" x14ac:dyDescent="0.25">
      <c r="A3309" s="6" t="str">
        <f ca="1">no.</f>
        <v/>
      </c>
      <c r="E3309" s="4" t="str">
        <f ca="1">position</f>
        <v/>
      </c>
      <c r="I3309" s="318"/>
      <c r="L3309" s="4"/>
      <c r="N3309" s="6"/>
      <c r="P3309" s="20"/>
      <c r="Q3309" s="5" t="str">
        <f ca="1">score</f>
        <v/>
      </c>
      <c r="R3309" s="7" t="str">
        <f ca="1">rescore_pd</f>
        <v/>
      </c>
      <c r="S3309" s="310" t="str">
        <f ca="1">price</f>
        <v/>
      </c>
      <c r="U3309" s="4"/>
      <c r="V3309" s="4"/>
      <c r="W3309" s="215" t="str">
        <f ca="1">comm_pd</f>
        <v/>
      </c>
      <c r="X3309" s="11"/>
    </row>
    <row r="3310" spans="1:24" x14ac:dyDescent="0.25">
      <c r="A3310" s="6" t="str">
        <f ca="1">no.</f>
        <v/>
      </c>
      <c r="E3310" s="4" t="str">
        <f ca="1">position</f>
        <v/>
      </c>
      <c r="I3310" s="318"/>
      <c r="L3310" s="4"/>
      <c r="N3310" s="6"/>
      <c r="P3310" s="20"/>
      <c r="Q3310" s="5" t="str">
        <f ca="1">score</f>
        <v/>
      </c>
      <c r="R3310" s="7" t="str">
        <f ca="1">rescore_pd</f>
        <v/>
      </c>
      <c r="S3310" s="310" t="str">
        <f ca="1">price</f>
        <v/>
      </c>
      <c r="U3310" s="4"/>
      <c r="V3310" s="4"/>
      <c r="W3310" s="215" t="str">
        <f ca="1">comm_pd</f>
        <v/>
      </c>
      <c r="X3310" s="11"/>
    </row>
    <row r="3311" spans="1:24" x14ac:dyDescent="0.25">
      <c r="A3311" s="6" t="str">
        <f ca="1">no.</f>
        <v/>
      </c>
      <c r="E3311" s="4" t="str">
        <f ca="1">position</f>
        <v/>
      </c>
      <c r="I3311" s="318"/>
      <c r="L3311" s="4"/>
      <c r="N3311" s="6"/>
      <c r="P3311" s="20"/>
      <c r="Q3311" s="5" t="str">
        <f ca="1">score</f>
        <v/>
      </c>
      <c r="R3311" s="7" t="str">
        <f ca="1">rescore_pd</f>
        <v/>
      </c>
      <c r="S3311" s="310" t="str">
        <f ca="1">price</f>
        <v/>
      </c>
      <c r="U3311" s="4"/>
      <c r="V3311" s="4"/>
      <c r="W3311" s="215" t="str">
        <f ca="1">comm_pd</f>
        <v/>
      </c>
      <c r="X3311" s="11"/>
    </row>
    <row r="3312" spans="1:24" x14ac:dyDescent="0.25">
      <c r="A3312" s="6" t="str">
        <f ca="1">no.</f>
        <v/>
      </c>
      <c r="E3312" s="4" t="str">
        <f ca="1">position</f>
        <v/>
      </c>
      <c r="I3312" s="318"/>
      <c r="L3312" s="4"/>
      <c r="N3312" s="6"/>
      <c r="P3312" s="20"/>
      <c r="Q3312" s="5" t="str">
        <f ca="1">score</f>
        <v/>
      </c>
      <c r="R3312" s="7" t="str">
        <f ca="1">rescore_pd</f>
        <v/>
      </c>
      <c r="S3312" s="310" t="str">
        <f ca="1">price</f>
        <v/>
      </c>
      <c r="U3312" s="4"/>
      <c r="V3312" s="4"/>
      <c r="W3312" s="215" t="str">
        <f ca="1">comm_pd</f>
        <v/>
      </c>
      <c r="X3312" s="11"/>
    </row>
    <row r="3313" spans="1:24" x14ac:dyDescent="0.25">
      <c r="A3313" s="6" t="str">
        <f ca="1">no.</f>
        <v/>
      </c>
      <c r="E3313" s="4" t="str">
        <f ca="1">position</f>
        <v/>
      </c>
      <c r="I3313" s="318"/>
      <c r="L3313" s="4"/>
      <c r="N3313" s="6"/>
      <c r="P3313" s="20"/>
      <c r="Q3313" s="5" t="str">
        <f ca="1">score</f>
        <v/>
      </c>
      <c r="R3313" s="7" t="str">
        <f ca="1">rescore_pd</f>
        <v/>
      </c>
      <c r="S3313" s="310" t="str">
        <f ca="1">price</f>
        <v/>
      </c>
      <c r="U3313" s="4"/>
      <c r="V3313" s="4"/>
      <c r="W3313" s="215" t="str">
        <f ca="1">comm_pd</f>
        <v/>
      </c>
      <c r="X3313" s="11"/>
    </row>
    <row r="3314" spans="1:24" x14ac:dyDescent="0.25">
      <c r="A3314" s="6" t="str">
        <f ca="1">no.</f>
        <v/>
      </c>
      <c r="E3314" s="4" t="str">
        <f ca="1">position</f>
        <v/>
      </c>
      <c r="I3314" s="318"/>
      <c r="L3314" s="4"/>
      <c r="N3314" s="6"/>
      <c r="P3314" s="20"/>
      <c r="Q3314" s="5" t="str">
        <f ca="1">score</f>
        <v/>
      </c>
      <c r="R3314" s="7" t="str">
        <f ca="1">rescore_pd</f>
        <v/>
      </c>
      <c r="S3314" s="310" t="str">
        <f ca="1">price</f>
        <v/>
      </c>
      <c r="U3314" s="4"/>
      <c r="V3314" s="4"/>
      <c r="W3314" s="215" t="str">
        <f ca="1">comm_pd</f>
        <v/>
      </c>
      <c r="X3314" s="11"/>
    </row>
    <row r="3315" spans="1:24" x14ac:dyDescent="0.25">
      <c r="A3315" s="6" t="str">
        <f ca="1">no.</f>
        <v/>
      </c>
      <c r="E3315" s="4" t="str">
        <f ca="1">position</f>
        <v/>
      </c>
      <c r="I3315" s="318"/>
      <c r="L3315" s="4"/>
      <c r="N3315" s="6"/>
      <c r="P3315" s="20"/>
      <c r="Q3315" s="5" t="str">
        <f ca="1">score</f>
        <v/>
      </c>
      <c r="R3315" s="7" t="str">
        <f ca="1">rescore_pd</f>
        <v/>
      </c>
      <c r="S3315" s="310" t="str">
        <f ca="1">price</f>
        <v/>
      </c>
      <c r="U3315" s="4"/>
      <c r="V3315" s="4"/>
      <c r="W3315" s="215" t="str">
        <f ca="1">comm_pd</f>
        <v/>
      </c>
      <c r="X3315" s="11"/>
    </row>
    <row r="3316" spans="1:24" x14ac:dyDescent="0.25">
      <c r="A3316" s="6" t="str">
        <f ca="1">no.</f>
        <v/>
      </c>
      <c r="E3316" s="4" t="str">
        <f ca="1">position</f>
        <v/>
      </c>
      <c r="I3316" s="318"/>
      <c r="L3316" s="4"/>
      <c r="N3316" s="6"/>
      <c r="P3316" s="20"/>
      <c r="Q3316" s="5" t="str">
        <f ca="1">score</f>
        <v/>
      </c>
      <c r="R3316" s="7" t="str">
        <f ca="1">rescore_pd</f>
        <v/>
      </c>
      <c r="S3316" s="310" t="str">
        <f ca="1">price</f>
        <v/>
      </c>
      <c r="U3316" s="4"/>
      <c r="V3316" s="4"/>
      <c r="W3316" s="215" t="str">
        <f ca="1">comm_pd</f>
        <v/>
      </c>
      <c r="X3316" s="11"/>
    </row>
    <row r="3317" spans="1:24" x14ac:dyDescent="0.25">
      <c r="A3317" s="6" t="str">
        <f ca="1">no.</f>
        <v/>
      </c>
      <c r="E3317" s="4" t="str">
        <f ca="1">position</f>
        <v/>
      </c>
      <c r="I3317" s="318"/>
      <c r="L3317" s="4"/>
      <c r="N3317" s="6"/>
      <c r="P3317" s="20"/>
      <c r="Q3317" s="5" t="str">
        <f ca="1">score</f>
        <v/>
      </c>
      <c r="R3317" s="7" t="str">
        <f ca="1">rescore_pd</f>
        <v/>
      </c>
      <c r="S3317" s="310" t="str">
        <f ca="1">price</f>
        <v/>
      </c>
      <c r="U3317" s="4"/>
      <c r="V3317" s="4"/>
      <c r="W3317" s="215" t="str">
        <f ca="1">comm_pd</f>
        <v/>
      </c>
      <c r="X3317" s="11"/>
    </row>
    <row r="3318" spans="1:24" x14ac:dyDescent="0.25">
      <c r="A3318" s="6" t="str">
        <f ca="1">no.</f>
        <v/>
      </c>
      <c r="E3318" s="4" t="str">
        <f ca="1">position</f>
        <v/>
      </c>
      <c r="I3318" s="318"/>
      <c r="L3318" s="4"/>
      <c r="N3318" s="6"/>
      <c r="P3318" s="20"/>
      <c r="Q3318" s="5" t="str">
        <f ca="1">score</f>
        <v/>
      </c>
      <c r="R3318" s="7" t="str">
        <f ca="1">rescore_pd</f>
        <v/>
      </c>
      <c r="S3318" s="310" t="str">
        <f ca="1">price</f>
        <v/>
      </c>
      <c r="U3318" s="4"/>
      <c r="V3318" s="4"/>
      <c r="W3318" s="215" t="str">
        <f ca="1">comm_pd</f>
        <v/>
      </c>
      <c r="X3318" s="11"/>
    </row>
    <row r="3319" spans="1:24" x14ac:dyDescent="0.25">
      <c r="A3319" s="6" t="str">
        <f ca="1">no.</f>
        <v/>
      </c>
      <c r="E3319" s="4" t="str">
        <f ca="1">position</f>
        <v/>
      </c>
      <c r="I3319" s="318"/>
      <c r="L3319" s="4"/>
      <c r="N3319" s="6"/>
      <c r="P3319" s="20"/>
      <c r="Q3319" s="5" t="str">
        <f ca="1">score</f>
        <v/>
      </c>
      <c r="R3319" s="7" t="str">
        <f ca="1">rescore_pd</f>
        <v/>
      </c>
      <c r="S3319" s="310" t="str">
        <f ca="1">price</f>
        <v/>
      </c>
      <c r="U3319" s="4"/>
      <c r="V3319" s="4"/>
      <c r="W3319" s="215" t="str">
        <f ca="1">comm_pd</f>
        <v/>
      </c>
      <c r="X3319" s="11"/>
    </row>
    <row r="3320" spans="1:24" x14ac:dyDescent="0.25">
      <c r="A3320" s="6" t="str">
        <f ca="1">no.</f>
        <v/>
      </c>
      <c r="E3320" s="4" t="str">
        <f ca="1">position</f>
        <v/>
      </c>
      <c r="I3320" s="318"/>
      <c r="L3320" s="4"/>
      <c r="N3320" s="6"/>
      <c r="P3320" s="20"/>
      <c r="Q3320" s="5" t="str">
        <f ca="1">score</f>
        <v/>
      </c>
      <c r="R3320" s="7" t="str">
        <f ca="1">rescore_pd</f>
        <v/>
      </c>
      <c r="S3320" s="310" t="str">
        <f ca="1">price</f>
        <v/>
      </c>
      <c r="U3320" s="4"/>
      <c r="V3320" s="4"/>
      <c r="W3320" s="215" t="str">
        <f ca="1">comm_pd</f>
        <v/>
      </c>
      <c r="X3320" s="11"/>
    </row>
    <row r="3321" spans="1:24" x14ac:dyDescent="0.25">
      <c r="A3321" s="6" t="str">
        <f ca="1">no.</f>
        <v/>
      </c>
      <c r="E3321" s="4" t="str">
        <f ca="1">position</f>
        <v/>
      </c>
      <c r="I3321" s="318"/>
      <c r="L3321" s="4"/>
      <c r="N3321" s="6"/>
      <c r="P3321" s="20"/>
      <c r="Q3321" s="5" t="str">
        <f ca="1">score</f>
        <v/>
      </c>
      <c r="R3321" s="7" t="str">
        <f ca="1">rescore_pd</f>
        <v/>
      </c>
      <c r="S3321" s="310" t="str">
        <f ca="1">price</f>
        <v/>
      </c>
      <c r="U3321" s="4"/>
      <c r="V3321" s="4"/>
      <c r="W3321" s="215" t="str">
        <f ca="1">comm_pd</f>
        <v/>
      </c>
      <c r="X3321" s="11"/>
    </row>
    <row r="3322" spans="1:24" x14ac:dyDescent="0.25">
      <c r="A3322" s="6" t="str">
        <f ca="1">no.</f>
        <v/>
      </c>
      <c r="E3322" s="4" t="str">
        <f ca="1">position</f>
        <v/>
      </c>
      <c r="I3322" s="318"/>
      <c r="L3322" s="4"/>
      <c r="N3322" s="6"/>
      <c r="P3322" s="20"/>
      <c r="Q3322" s="5" t="str">
        <f ca="1">score</f>
        <v/>
      </c>
      <c r="R3322" s="7" t="str">
        <f ca="1">rescore_pd</f>
        <v/>
      </c>
      <c r="S3322" s="310" t="str">
        <f ca="1">price</f>
        <v/>
      </c>
      <c r="U3322" s="4"/>
      <c r="V3322" s="4"/>
      <c r="W3322" s="215" t="str">
        <f ca="1">comm_pd</f>
        <v/>
      </c>
      <c r="X3322" s="11"/>
    </row>
    <row r="3323" spans="1:24" x14ac:dyDescent="0.25">
      <c r="A3323" s="6" t="str">
        <f ca="1">no.</f>
        <v/>
      </c>
      <c r="E3323" s="4" t="str">
        <f ca="1">position</f>
        <v/>
      </c>
      <c r="I3323" s="318"/>
      <c r="L3323" s="4"/>
      <c r="N3323" s="6"/>
      <c r="P3323" s="20"/>
      <c r="Q3323" s="5" t="str">
        <f ca="1">score</f>
        <v/>
      </c>
      <c r="R3323" s="7" t="str">
        <f ca="1">rescore_pd</f>
        <v/>
      </c>
      <c r="S3323" s="310" t="str">
        <f ca="1">price</f>
        <v/>
      </c>
      <c r="U3323" s="4"/>
      <c r="V3323" s="4"/>
      <c r="W3323" s="215" t="str">
        <f ca="1">comm_pd</f>
        <v/>
      </c>
      <c r="X3323" s="11"/>
    </row>
    <row r="3324" spans="1:24" x14ac:dyDescent="0.25">
      <c r="A3324" s="6" t="str">
        <f ca="1">no.</f>
        <v/>
      </c>
      <c r="E3324" s="4" t="str">
        <f ca="1">position</f>
        <v/>
      </c>
      <c r="I3324" s="318"/>
      <c r="L3324" s="4"/>
      <c r="N3324" s="6"/>
      <c r="P3324" s="20"/>
      <c r="Q3324" s="5" t="str">
        <f ca="1">score</f>
        <v/>
      </c>
      <c r="R3324" s="7" t="str">
        <f ca="1">rescore_pd</f>
        <v/>
      </c>
      <c r="S3324" s="310" t="str">
        <f ca="1">price</f>
        <v/>
      </c>
      <c r="U3324" s="4"/>
      <c r="V3324" s="4"/>
      <c r="W3324" s="215" t="str">
        <f ca="1">comm_pd</f>
        <v/>
      </c>
      <c r="X3324" s="11"/>
    </row>
    <row r="3325" spans="1:24" x14ac:dyDescent="0.25">
      <c r="A3325" s="6" t="str">
        <f ca="1">no.</f>
        <v/>
      </c>
      <c r="E3325" s="4" t="str">
        <f ca="1">position</f>
        <v/>
      </c>
      <c r="I3325" s="318"/>
      <c r="L3325" s="4"/>
      <c r="N3325" s="6"/>
      <c r="P3325" s="20"/>
      <c r="Q3325" s="5" t="str">
        <f ca="1">score</f>
        <v/>
      </c>
      <c r="R3325" s="7" t="str">
        <f ca="1">rescore_pd</f>
        <v/>
      </c>
      <c r="S3325" s="310" t="str">
        <f ca="1">price</f>
        <v/>
      </c>
      <c r="U3325" s="4"/>
      <c r="V3325" s="4"/>
      <c r="W3325" s="215" t="str">
        <f ca="1">comm_pd</f>
        <v/>
      </c>
      <c r="X3325" s="11"/>
    </row>
    <row r="3326" spans="1:24" x14ac:dyDescent="0.25">
      <c r="A3326" s="6" t="str">
        <f ca="1">no.</f>
        <v/>
      </c>
      <c r="E3326" s="4" t="str">
        <f ca="1">position</f>
        <v/>
      </c>
      <c r="I3326" s="318"/>
      <c r="L3326" s="4"/>
      <c r="N3326" s="6"/>
      <c r="P3326" s="20"/>
      <c r="Q3326" s="5" t="str">
        <f ca="1">score</f>
        <v/>
      </c>
      <c r="R3326" s="7" t="str">
        <f ca="1">rescore_pd</f>
        <v/>
      </c>
      <c r="S3326" s="310" t="str">
        <f ca="1">price</f>
        <v/>
      </c>
      <c r="U3326" s="4"/>
      <c r="V3326" s="4"/>
      <c r="W3326" s="215" t="str">
        <f ca="1">comm_pd</f>
        <v/>
      </c>
      <c r="X3326" s="11"/>
    </row>
    <row r="3327" spans="1:24" x14ac:dyDescent="0.25">
      <c r="A3327" s="6" t="str">
        <f ca="1">no.</f>
        <v/>
      </c>
      <c r="E3327" s="4" t="str">
        <f ca="1">position</f>
        <v/>
      </c>
      <c r="I3327" s="318"/>
      <c r="L3327" s="4"/>
      <c r="N3327" s="6"/>
      <c r="P3327" s="20"/>
      <c r="Q3327" s="5" t="str">
        <f ca="1">score</f>
        <v/>
      </c>
      <c r="R3327" s="7" t="str">
        <f ca="1">rescore_pd</f>
        <v/>
      </c>
      <c r="S3327" s="310" t="str">
        <f ca="1">price</f>
        <v/>
      </c>
      <c r="U3327" s="4"/>
      <c r="V3327" s="4"/>
      <c r="W3327" s="215" t="str">
        <f ca="1">comm_pd</f>
        <v/>
      </c>
      <c r="X3327" s="11"/>
    </row>
    <row r="3328" spans="1:24" x14ac:dyDescent="0.25">
      <c r="A3328" s="6" t="str">
        <f ca="1">no.</f>
        <v/>
      </c>
      <c r="E3328" s="4" t="str">
        <f ca="1">position</f>
        <v/>
      </c>
      <c r="I3328" s="318"/>
      <c r="L3328" s="4"/>
      <c r="N3328" s="6"/>
      <c r="P3328" s="20"/>
      <c r="Q3328" s="5" t="str">
        <f ca="1">score</f>
        <v/>
      </c>
      <c r="R3328" s="7" t="str">
        <f ca="1">rescore_pd</f>
        <v/>
      </c>
      <c r="S3328" s="310" t="str">
        <f ca="1">price</f>
        <v/>
      </c>
      <c r="U3328" s="4"/>
      <c r="V3328" s="4"/>
      <c r="W3328" s="215" t="str">
        <f ca="1">comm_pd</f>
        <v/>
      </c>
      <c r="X3328" s="11"/>
    </row>
    <row r="3329" spans="1:24" x14ac:dyDescent="0.25">
      <c r="A3329" s="6" t="str">
        <f ca="1">no.</f>
        <v/>
      </c>
      <c r="E3329" s="4" t="str">
        <f ca="1">position</f>
        <v/>
      </c>
      <c r="I3329" s="318"/>
      <c r="L3329" s="4"/>
      <c r="N3329" s="6"/>
      <c r="P3329" s="20"/>
      <c r="Q3329" s="5" t="str">
        <f ca="1">score</f>
        <v/>
      </c>
      <c r="R3329" s="7" t="str">
        <f ca="1">rescore_pd</f>
        <v/>
      </c>
      <c r="S3329" s="310" t="str">
        <f ca="1">price</f>
        <v/>
      </c>
      <c r="U3329" s="4"/>
      <c r="V3329" s="4"/>
      <c r="W3329" s="215" t="str">
        <f ca="1">comm_pd</f>
        <v/>
      </c>
      <c r="X3329" s="11"/>
    </row>
    <row r="3330" spans="1:24" x14ac:dyDescent="0.25">
      <c r="A3330" s="6" t="str">
        <f ca="1">no.</f>
        <v/>
      </c>
      <c r="E3330" s="4" t="str">
        <f ca="1">position</f>
        <v/>
      </c>
      <c r="I3330" s="318"/>
      <c r="L3330" s="4"/>
      <c r="N3330" s="6"/>
      <c r="P3330" s="20"/>
      <c r="Q3330" s="5" t="str">
        <f ca="1">score</f>
        <v/>
      </c>
      <c r="R3330" s="7" t="str">
        <f ca="1">rescore_pd</f>
        <v/>
      </c>
      <c r="S3330" s="310" t="str">
        <f ca="1">price</f>
        <v/>
      </c>
      <c r="U3330" s="4"/>
      <c r="V3330" s="4"/>
      <c r="W3330" s="215" t="str">
        <f ca="1">comm_pd</f>
        <v/>
      </c>
      <c r="X3330" s="11"/>
    </row>
    <row r="3331" spans="1:24" x14ac:dyDescent="0.25">
      <c r="A3331" s="6" t="str">
        <f ca="1">no.</f>
        <v/>
      </c>
      <c r="E3331" s="4" t="str">
        <f ca="1">position</f>
        <v/>
      </c>
      <c r="I3331" s="318"/>
      <c r="L3331" s="4"/>
      <c r="N3331" s="6"/>
      <c r="P3331" s="20"/>
      <c r="Q3331" s="5" t="str">
        <f ca="1">score</f>
        <v/>
      </c>
      <c r="R3331" s="7" t="str">
        <f ca="1">rescore_pd</f>
        <v/>
      </c>
      <c r="S3331" s="310" t="str">
        <f ca="1">price</f>
        <v/>
      </c>
      <c r="U3331" s="4"/>
      <c r="V3331" s="4"/>
      <c r="W3331" s="215" t="str">
        <f ca="1">comm_pd</f>
        <v/>
      </c>
      <c r="X3331" s="11"/>
    </row>
    <row r="3332" spans="1:24" x14ac:dyDescent="0.25">
      <c r="A3332" s="6" t="str">
        <f ca="1">no.</f>
        <v/>
      </c>
      <c r="E3332" s="4" t="str">
        <f ca="1">position</f>
        <v/>
      </c>
      <c r="I3332" s="318"/>
      <c r="L3332" s="4"/>
      <c r="N3332" s="6"/>
      <c r="P3332" s="20"/>
      <c r="Q3332" s="5" t="str">
        <f ca="1">score</f>
        <v/>
      </c>
      <c r="R3332" s="7" t="str">
        <f ca="1">rescore_pd</f>
        <v/>
      </c>
      <c r="S3332" s="310" t="str">
        <f ca="1">price</f>
        <v/>
      </c>
      <c r="U3332" s="4"/>
      <c r="V3332" s="4"/>
      <c r="W3332" s="215" t="str">
        <f ca="1">comm_pd</f>
        <v/>
      </c>
      <c r="X3332" s="11"/>
    </row>
    <row r="3333" spans="1:24" x14ac:dyDescent="0.25">
      <c r="A3333" s="6" t="str">
        <f ca="1">no.</f>
        <v/>
      </c>
      <c r="E3333" s="4" t="str">
        <f ca="1">position</f>
        <v/>
      </c>
      <c r="I3333" s="318"/>
      <c r="L3333" s="4"/>
      <c r="N3333" s="6"/>
      <c r="P3333" s="20"/>
      <c r="Q3333" s="5" t="str">
        <f ca="1">score</f>
        <v/>
      </c>
      <c r="R3333" s="7" t="str">
        <f ca="1">rescore_pd</f>
        <v/>
      </c>
      <c r="S3333" s="310" t="str">
        <f ca="1">price</f>
        <v/>
      </c>
      <c r="U3333" s="4"/>
      <c r="V3333" s="4"/>
      <c r="W3333" s="215" t="str">
        <f ca="1">comm_pd</f>
        <v/>
      </c>
      <c r="X3333" s="11"/>
    </row>
    <row r="3334" spans="1:24" x14ac:dyDescent="0.25">
      <c r="A3334" s="6" t="str">
        <f ca="1">no.</f>
        <v/>
      </c>
      <c r="E3334" s="4" t="str">
        <f ca="1">position</f>
        <v/>
      </c>
      <c r="I3334" s="318"/>
      <c r="L3334" s="4"/>
      <c r="N3334" s="6"/>
      <c r="P3334" s="20"/>
      <c r="Q3334" s="5" t="str">
        <f ca="1">score</f>
        <v/>
      </c>
      <c r="R3334" s="7" t="str">
        <f ca="1">rescore_pd</f>
        <v/>
      </c>
      <c r="S3334" s="310" t="str">
        <f ca="1">price</f>
        <v/>
      </c>
      <c r="U3334" s="4"/>
      <c r="V3334" s="4"/>
      <c r="W3334" s="215" t="str">
        <f ca="1">comm_pd</f>
        <v/>
      </c>
      <c r="X3334" s="11"/>
    </row>
    <row r="3335" spans="1:24" x14ac:dyDescent="0.25">
      <c r="A3335" s="6" t="str">
        <f ca="1">no.</f>
        <v/>
      </c>
      <c r="E3335" s="4" t="str">
        <f ca="1">position</f>
        <v/>
      </c>
      <c r="I3335" s="318"/>
      <c r="L3335" s="4"/>
      <c r="N3335" s="6"/>
      <c r="P3335" s="20"/>
      <c r="Q3335" s="5" t="str">
        <f ca="1">score</f>
        <v/>
      </c>
      <c r="R3335" s="7" t="str">
        <f ca="1">rescore_pd</f>
        <v/>
      </c>
      <c r="S3335" s="310" t="str">
        <f ca="1">price</f>
        <v/>
      </c>
      <c r="U3335" s="4"/>
      <c r="V3335" s="4"/>
      <c r="W3335" s="215" t="str">
        <f ca="1">comm_pd</f>
        <v/>
      </c>
      <c r="X3335" s="11"/>
    </row>
    <row r="3336" spans="1:24" x14ac:dyDescent="0.25">
      <c r="A3336" s="6" t="str">
        <f ca="1">no.</f>
        <v/>
      </c>
      <c r="E3336" s="4" t="str">
        <f ca="1">position</f>
        <v/>
      </c>
      <c r="I3336" s="318"/>
      <c r="L3336" s="4"/>
      <c r="N3336" s="6"/>
      <c r="P3336" s="20"/>
      <c r="Q3336" s="5" t="str">
        <f ca="1">score</f>
        <v/>
      </c>
      <c r="R3336" s="7" t="str">
        <f ca="1">rescore_pd</f>
        <v/>
      </c>
      <c r="S3336" s="310" t="str">
        <f ca="1">price</f>
        <v/>
      </c>
      <c r="U3336" s="4"/>
      <c r="V3336" s="4"/>
      <c r="W3336" s="215" t="str">
        <f ca="1">comm_pd</f>
        <v/>
      </c>
      <c r="X3336" s="11"/>
    </row>
    <row r="3337" spans="1:24" x14ac:dyDescent="0.25">
      <c r="A3337" s="6" t="str">
        <f ca="1">no.</f>
        <v/>
      </c>
      <c r="E3337" s="4" t="str">
        <f ca="1">position</f>
        <v/>
      </c>
      <c r="I3337" s="318"/>
      <c r="L3337" s="4"/>
      <c r="N3337" s="6"/>
      <c r="P3337" s="20"/>
      <c r="Q3337" s="5" t="str">
        <f ca="1">score</f>
        <v/>
      </c>
      <c r="R3337" s="7" t="str">
        <f ca="1">rescore_pd</f>
        <v/>
      </c>
      <c r="S3337" s="310" t="str">
        <f ca="1">price</f>
        <v/>
      </c>
      <c r="U3337" s="4"/>
      <c r="V3337" s="4"/>
      <c r="W3337" s="215" t="str">
        <f ca="1">comm_pd</f>
        <v/>
      </c>
      <c r="X3337" s="11"/>
    </row>
    <row r="3338" spans="1:24" x14ac:dyDescent="0.25">
      <c r="A3338" s="6" t="str">
        <f ca="1">no.</f>
        <v/>
      </c>
      <c r="E3338" s="4" t="str">
        <f ca="1">position</f>
        <v/>
      </c>
      <c r="I3338" s="318"/>
      <c r="L3338" s="4"/>
      <c r="N3338" s="6"/>
      <c r="P3338" s="20"/>
      <c r="Q3338" s="5" t="str">
        <f ca="1">score</f>
        <v/>
      </c>
      <c r="R3338" s="7" t="str">
        <f ca="1">rescore_pd</f>
        <v/>
      </c>
      <c r="S3338" s="310" t="str">
        <f ca="1">price</f>
        <v/>
      </c>
      <c r="U3338" s="4"/>
      <c r="V3338" s="4"/>
      <c r="W3338" s="215" t="str">
        <f ca="1">comm_pd</f>
        <v/>
      </c>
      <c r="X3338" s="11"/>
    </row>
    <row r="3339" spans="1:24" x14ac:dyDescent="0.25">
      <c r="A3339" s="6" t="str">
        <f ca="1">no.</f>
        <v/>
      </c>
      <c r="E3339" s="4" t="str">
        <f ca="1">position</f>
        <v/>
      </c>
      <c r="I3339" s="318"/>
      <c r="L3339" s="4"/>
      <c r="N3339" s="6"/>
      <c r="P3339" s="20"/>
      <c r="Q3339" s="5" t="str">
        <f ca="1">score</f>
        <v/>
      </c>
      <c r="R3339" s="7" t="str">
        <f ca="1">rescore_pd</f>
        <v/>
      </c>
      <c r="S3339" s="310" t="str">
        <f ca="1">price</f>
        <v/>
      </c>
      <c r="U3339" s="4"/>
      <c r="V3339" s="4"/>
      <c r="W3339" s="215" t="str">
        <f ca="1">comm_pd</f>
        <v/>
      </c>
      <c r="X3339" s="11"/>
    </row>
    <row r="3340" spans="1:24" x14ac:dyDescent="0.25">
      <c r="A3340" s="6" t="str">
        <f ca="1">no.</f>
        <v/>
      </c>
      <c r="E3340" s="4" t="str">
        <f ca="1">position</f>
        <v/>
      </c>
      <c r="I3340" s="318"/>
      <c r="L3340" s="4"/>
      <c r="N3340" s="6"/>
      <c r="P3340" s="20"/>
      <c r="Q3340" s="5" t="str">
        <f ca="1">score</f>
        <v/>
      </c>
      <c r="R3340" s="7" t="str">
        <f ca="1">rescore_pd</f>
        <v/>
      </c>
      <c r="S3340" s="310" t="str">
        <f ca="1">price</f>
        <v/>
      </c>
      <c r="U3340" s="4"/>
      <c r="V3340" s="4"/>
      <c r="W3340" s="215" t="str">
        <f ca="1">comm_pd</f>
        <v/>
      </c>
      <c r="X3340" s="11"/>
    </row>
    <row r="3341" spans="1:24" x14ac:dyDescent="0.25">
      <c r="A3341" s="6" t="str">
        <f ca="1">no.</f>
        <v/>
      </c>
      <c r="E3341" s="4" t="str">
        <f ca="1">position</f>
        <v/>
      </c>
      <c r="I3341" s="318"/>
      <c r="L3341" s="4"/>
      <c r="N3341" s="6"/>
      <c r="P3341" s="20"/>
      <c r="Q3341" s="5" t="str">
        <f ca="1">score</f>
        <v/>
      </c>
      <c r="R3341" s="7" t="str">
        <f ca="1">rescore_pd</f>
        <v/>
      </c>
      <c r="S3341" s="310" t="str">
        <f ca="1">price</f>
        <v/>
      </c>
      <c r="U3341" s="4"/>
      <c r="V3341" s="4"/>
      <c r="W3341" s="215" t="str">
        <f ca="1">comm_pd</f>
        <v/>
      </c>
      <c r="X3341" s="11"/>
    </row>
    <row r="3342" spans="1:24" x14ac:dyDescent="0.25">
      <c r="A3342" s="6" t="str">
        <f ca="1">no.</f>
        <v/>
      </c>
      <c r="E3342" s="4" t="str">
        <f ca="1">position</f>
        <v/>
      </c>
      <c r="I3342" s="318"/>
      <c r="L3342" s="4"/>
      <c r="N3342" s="6"/>
      <c r="P3342" s="20"/>
      <c r="Q3342" s="5" t="str">
        <f ca="1">score</f>
        <v/>
      </c>
      <c r="R3342" s="7" t="str">
        <f ca="1">rescore_pd</f>
        <v/>
      </c>
      <c r="S3342" s="310" t="str">
        <f ca="1">price</f>
        <v/>
      </c>
      <c r="U3342" s="4"/>
      <c r="V3342" s="4"/>
      <c r="W3342" s="215" t="str">
        <f ca="1">comm_pd</f>
        <v/>
      </c>
      <c r="X3342" s="11"/>
    </row>
    <row r="3343" spans="1:24" x14ac:dyDescent="0.25">
      <c r="A3343" s="6" t="str">
        <f ca="1">no.</f>
        <v/>
      </c>
      <c r="E3343" s="4" t="str">
        <f ca="1">position</f>
        <v/>
      </c>
      <c r="I3343" s="318"/>
      <c r="L3343" s="4"/>
      <c r="N3343" s="6"/>
      <c r="P3343" s="20"/>
      <c r="Q3343" s="5" t="str">
        <f ca="1">score</f>
        <v/>
      </c>
      <c r="R3343" s="7" t="str">
        <f ca="1">rescore_pd</f>
        <v/>
      </c>
      <c r="S3343" s="310" t="str">
        <f ca="1">price</f>
        <v/>
      </c>
      <c r="U3343" s="4"/>
      <c r="V3343" s="4"/>
      <c r="W3343" s="215" t="str">
        <f ca="1">comm_pd</f>
        <v/>
      </c>
      <c r="X3343" s="11"/>
    </row>
    <row r="3344" spans="1:24" x14ac:dyDescent="0.25">
      <c r="A3344" s="6" t="str">
        <f ca="1">no.</f>
        <v/>
      </c>
      <c r="E3344" s="4" t="str">
        <f ca="1">position</f>
        <v/>
      </c>
      <c r="I3344" s="318"/>
      <c r="L3344" s="4"/>
      <c r="N3344" s="6"/>
      <c r="P3344" s="20"/>
      <c r="Q3344" s="5" t="str">
        <f ca="1">score</f>
        <v/>
      </c>
      <c r="R3344" s="7" t="str">
        <f ca="1">rescore_pd</f>
        <v/>
      </c>
      <c r="S3344" s="310" t="str">
        <f ca="1">price</f>
        <v/>
      </c>
      <c r="U3344" s="4"/>
      <c r="V3344" s="4"/>
      <c r="W3344" s="215" t="str">
        <f ca="1">comm_pd</f>
        <v/>
      </c>
      <c r="X3344" s="11"/>
    </row>
    <row r="3345" spans="1:24" x14ac:dyDescent="0.25">
      <c r="A3345" s="6" t="str">
        <f ca="1">no.</f>
        <v/>
      </c>
      <c r="E3345" s="4" t="str">
        <f ca="1">position</f>
        <v/>
      </c>
      <c r="I3345" s="318"/>
      <c r="L3345" s="4"/>
      <c r="N3345" s="6"/>
      <c r="P3345" s="20"/>
      <c r="Q3345" s="5" t="str">
        <f ca="1">score</f>
        <v/>
      </c>
      <c r="R3345" s="7" t="str">
        <f ca="1">rescore_pd</f>
        <v/>
      </c>
      <c r="S3345" s="310" t="str">
        <f ca="1">price</f>
        <v/>
      </c>
      <c r="U3345" s="4"/>
      <c r="V3345" s="4"/>
      <c r="W3345" s="215" t="str">
        <f ca="1">comm_pd</f>
        <v/>
      </c>
      <c r="X3345" s="11"/>
    </row>
    <row r="3346" spans="1:24" x14ac:dyDescent="0.25">
      <c r="A3346" s="6" t="str">
        <f ca="1">no.</f>
        <v/>
      </c>
      <c r="E3346" s="4" t="str">
        <f ca="1">position</f>
        <v/>
      </c>
      <c r="I3346" s="318"/>
      <c r="L3346" s="4"/>
      <c r="N3346" s="6"/>
      <c r="P3346" s="20"/>
      <c r="Q3346" s="5" t="str">
        <f ca="1">score</f>
        <v/>
      </c>
      <c r="R3346" s="7" t="str">
        <f ca="1">rescore_pd</f>
        <v/>
      </c>
      <c r="S3346" s="310" t="str">
        <f ca="1">price</f>
        <v/>
      </c>
      <c r="U3346" s="4"/>
      <c r="V3346" s="4"/>
      <c r="W3346" s="215" t="str">
        <f ca="1">comm_pd</f>
        <v/>
      </c>
      <c r="X3346" s="11"/>
    </row>
    <row r="3347" spans="1:24" x14ac:dyDescent="0.25">
      <c r="A3347" s="6" t="str">
        <f ca="1">no.</f>
        <v/>
      </c>
      <c r="E3347" s="4" t="str">
        <f ca="1">position</f>
        <v/>
      </c>
      <c r="I3347" s="318"/>
      <c r="L3347" s="4"/>
      <c r="N3347" s="6"/>
      <c r="P3347" s="20"/>
      <c r="Q3347" s="5" t="str">
        <f ca="1">score</f>
        <v/>
      </c>
      <c r="R3347" s="7" t="str">
        <f ca="1">rescore_pd</f>
        <v/>
      </c>
      <c r="S3347" s="310" t="str">
        <f ca="1">price</f>
        <v/>
      </c>
      <c r="U3347" s="4"/>
      <c r="V3347" s="4"/>
      <c r="W3347" s="215" t="str">
        <f ca="1">comm_pd</f>
        <v/>
      </c>
      <c r="X3347" s="11"/>
    </row>
    <row r="3348" spans="1:24" x14ac:dyDescent="0.25">
      <c r="A3348" s="6" t="str">
        <f ca="1">no.</f>
        <v/>
      </c>
      <c r="E3348" s="4" t="str">
        <f ca="1">position</f>
        <v/>
      </c>
      <c r="I3348" s="318"/>
      <c r="L3348" s="4"/>
      <c r="N3348" s="6"/>
      <c r="P3348" s="20"/>
      <c r="Q3348" s="5" t="str">
        <f ca="1">score</f>
        <v/>
      </c>
      <c r="R3348" s="7" t="str">
        <f ca="1">rescore_pd</f>
        <v/>
      </c>
      <c r="S3348" s="310" t="str">
        <f ca="1">price</f>
        <v/>
      </c>
      <c r="U3348" s="4"/>
      <c r="V3348" s="4"/>
      <c r="W3348" s="215" t="str">
        <f ca="1">comm_pd</f>
        <v/>
      </c>
      <c r="X3348" s="11"/>
    </row>
    <row r="3349" spans="1:24" x14ac:dyDescent="0.25">
      <c r="A3349" s="6" t="str">
        <f ca="1">no.</f>
        <v/>
      </c>
      <c r="E3349" s="4" t="str">
        <f ca="1">position</f>
        <v/>
      </c>
      <c r="I3349" s="318"/>
      <c r="L3349" s="4"/>
      <c r="N3349" s="6"/>
      <c r="P3349" s="20"/>
      <c r="Q3349" s="5" t="str">
        <f ca="1">score</f>
        <v/>
      </c>
      <c r="R3349" s="7" t="str">
        <f ca="1">rescore_pd</f>
        <v/>
      </c>
      <c r="S3349" s="310" t="str">
        <f ca="1">price</f>
        <v/>
      </c>
      <c r="U3349" s="4"/>
      <c r="V3349" s="4"/>
      <c r="W3349" s="215" t="str">
        <f ca="1">comm_pd</f>
        <v/>
      </c>
      <c r="X3349" s="11"/>
    </row>
    <row r="3350" spans="1:24" x14ac:dyDescent="0.25">
      <c r="A3350" s="6" t="str">
        <f ca="1">no.</f>
        <v/>
      </c>
      <c r="E3350" s="4" t="str">
        <f ca="1">position</f>
        <v/>
      </c>
      <c r="I3350" s="318"/>
      <c r="L3350" s="4"/>
      <c r="N3350" s="6"/>
      <c r="P3350" s="20"/>
      <c r="Q3350" s="5" t="str">
        <f ca="1">score</f>
        <v/>
      </c>
      <c r="R3350" s="7" t="str">
        <f ca="1">rescore_pd</f>
        <v/>
      </c>
      <c r="S3350" s="310" t="str">
        <f ca="1">price</f>
        <v/>
      </c>
      <c r="U3350" s="4"/>
      <c r="V3350" s="4"/>
      <c r="W3350" s="215" t="str">
        <f ca="1">comm_pd</f>
        <v/>
      </c>
      <c r="X3350" s="11"/>
    </row>
    <row r="3351" spans="1:24" x14ac:dyDescent="0.25">
      <c r="A3351" s="6" t="str">
        <f ca="1">no.</f>
        <v/>
      </c>
      <c r="E3351" s="4" t="str">
        <f ca="1">position</f>
        <v/>
      </c>
      <c r="I3351" s="318"/>
      <c r="L3351" s="4"/>
      <c r="N3351" s="6"/>
      <c r="P3351" s="20"/>
      <c r="Q3351" s="5" t="str">
        <f ca="1">score</f>
        <v/>
      </c>
      <c r="R3351" s="7" t="str">
        <f ca="1">rescore_pd</f>
        <v/>
      </c>
      <c r="S3351" s="310" t="str">
        <f ca="1">price</f>
        <v/>
      </c>
      <c r="U3351" s="4"/>
      <c r="V3351" s="4"/>
      <c r="W3351" s="215" t="str">
        <f ca="1">comm_pd</f>
        <v/>
      </c>
      <c r="X3351" s="11"/>
    </row>
    <row r="3352" spans="1:24" x14ac:dyDescent="0.25">
      <c r="A3352" s="6" t="str">
        <f ca="1">no.</f>
        <v/>
      </c>
      <c r="E3352" s="4" t="str">
        <f ca="1">position</f>
        <v/>
      </c>
      <c r="I3352" s="318"/>
      <c r="L3352" s="4"/>
      <c r="N3352" s="6"/>
      <c r="P3352" s="20"/>
      <c r="Q3352" s="5" t="str">
        <f ca="1">score</f>
        <v/>
      </c>
      <c r="R3352" s="7" t="str">
        <f ca="1">rescore_pd</f>
        <v/>
      </c>
      <c r="S3352" s="310" t="str">
        <f ca="1">price</f>
        <v/>
      </c>
      <c r="U3352" s="4"/>
      <c r="V3352" s="4"/>
      <c r="W3352" s="215" t="str">
        <f ca="1">comm_pd</f>
        <v/>
      </c>
      <c r="X3352" s="11"/>
    </row>
    <row r="3353" spans="1:24" x14ac:dyDescent="0.25">
      <c r="A3353" s="6" t="str">
        <f ca="1">no.</f>
        <v/>
      </c>
      <c r="E3353" s="4" t="str">
        <f ca="1">position</f>
        <v/>
      </c>
      <c r="I3353" s="318"/>
      <c r="L3353" s="4"/>
      <c r="N3353" s="6"/>
      <c r="P3353" s="20"/>
      <c r="Q3353" s="5" t="str">
        <f ca="1">score</f>
        <v/>
      </c>
      <c r="R3353" s="7" t="str">
        <f ca="1">rescore_pd</f>
        <v/>
      </c>
      <c r="S3353" s="310" t="str">
        <f ca="1">price</f>
        <v/>
      </c>
      <c r="U3353" s="4"/>
      <c r="V3353" s="4"/>
      <c r="W3353" s="215" t="str">
        <f ca="1">comm_pd</f>
        <v/>
      </c>
      <c r="X3353" s="11"/>
    </row>
    <row r="3354" spans="1:24" x14ac:dyDescent="0.25">
      <c r="A3354" s="6" t="str">
        <f ca="1">no.</f>
        <v/>
      </c>
      <c r="E3354" s="4" t="str">
        <f ca="1">position</f>
        <v/>
      </c>
      <c r="I3354" s="318"/>
      <c r="L3354" s="4"/>
      <c r="N3354" s="6"/>
      <c r="P3354" s="20"/>
      <c r="Q3354" s="5" t="str">
        <f ca="1">score</f>
        <v/>
      </c>
      <c r="R3354" s="7" t="str">
        <f ca="1">rescore_pd</f>
        <v/>
      </c>
      <c r="S3354" s="310" t="str">
        <f ca="1">price</f>
        <v/>
      </c>
      <c r="U3354" s="4"/>
      <c r="V3354" s="4"/>
      <c r="W3354" s="215" t="str">
        <f ca="1">comm_pd</f>
        <v/>
      </c>
      <c r="X3354" s="11"/>
    </row>
    <row r="3355" spans="1:24" x14ac:dyDescent="0.25">
      <c r="A3355" s="6" t="str">
        <f ca="1">no.</f>
        <v/>
      </c>
      <c r="E3355" s="4" t="str">
        <f ca="1">position</f>
        <v/>
      </c>
      <c r="I3355" s="318"/>
      <c r="L3355" s="4"/>
      <c r="N3355" s="6"/>
      <c r="P3355" s="20"/>
      <c r="Q3355" s="5" t="str">
        <f ca="1">score</f>
        <v/>
      </c>
      <c r="R3355" s="7" t="str">
        <f ca="1">rescore_pd</f>
        <v/>
      </c>
      <c r="S3355" s="310" t="str">
        <f ca="1">price</f>
        <v/>
      </c>
      <c r="U3355" s="4"/>
      <c r="V3355" s="4"/>
      <c r="W3355" s="215" t="str">
        <f ca="1">comm_pd</f>
        <v/>
      </c>
      <c r="X3355" s="11"/>
    </row>
    <row r="3356" spans="1:24" x14ac:dyDescent="0.25">
      <c r="A3356" s="6" t="str">
        <f ca="1">no.</f>
        <v/>
      </c>
      <c r="E3356" s="4" t="str">
        <f ca="1">position</f>
        <v/>
      </c>
      <c r="I3356" s="318"/>
      <c r="L3356" s="4"/>
      <c r="N3356" s="6"/>
      <c r="P3356" s="20"/>
      <c r="Q3356" s="5" t="str">
        <f ca="1">score</f>
        <v/>
      </c>
      <c r="R3356" s="7" t="str">
        <f ca="1">rescore_pd</f>
        <v/>
      </c>
      <c r="S3356" s="310" t="str">
        <f ca="1">price</f>
        <v/>
      </c>
      <c r="U3356" s="4"/>
      <c r="V3356" s="4"/>
      <c r="W3356" s="215" t="str">
        <f ca="1">comm_pd</f>
        <v/>
      </c>
      <c r="X3356" s="11"/>
    </row>
    <row r="3357" spans="1:24" x14ac:dyDescent="0.25">
      <c r="A3357" s="6" t="str">
        <f ca="1">no.</f>
        <v/>
      </c>
      <c r="E3357" s="4" t="str">
        <f ca="1">position</f>
        <v/>
      </c>
      <c r="I3357" s="318"/>
      <c r="L3357" s="4"/>
      <c r="N3357" s="6"/>
      <c r="P3357" s="20"/>
      <c r="Q3357" s="5" t="str">
        <f ca="1">score</f>
        <v/>
      </c>
      <c r="R3357" s="7" t="str">
        <f ca="1">rescore_pd</f>
        <v/>
      </c>
      <c r="S3357" s="310" t="str">
        <f ca="1">price</f>
        <v/>
      </c>
      <c r="U3357" s="4"/>
      <c r="V3357" s="4"/>
      <c r="W3357" s="215" t="str">
        <f ca="1">comm_pd</f>
        <v/>
      </c>
      <c r="X3357" s="11"/>
    </row>
    <row r="3358" spans="1:24" x14ac:dyDescent="0.25">
      <c r="A3358" s="6" t="str">
        <f ca="1">no.</f>
        <v/>
      </c>
      <c r="E3358" s="4" t="str">
        <f ca="1">position</f>
        <v/>
      </c>
      <c r="I3358" s="318"/>
      <c r="L3358" s="4"/>
      <c r="N3358" s="6"/>
      <c r="P3358" s="20"/>
      <c r="Q3358" s="5" t="str">
        <f ca="1">score</f>
        <v/>
      </c>
      <c r="R3358" s="7" t="str">
        <f ca="1">rescore_pd</f>
        <v/>
      </c>
      <c r="S3358" s="310" t="str">
        <f ca="1">price</f>
        <v/>
      </c>
      <c r="U3358" s="4"/>
      <c r="V3358" s="4"/>
      <c r="W3358" s="215" t="str">
        <f ca="1">comm_pd</f>
        <v/>
      </c>
      <c r="X3358" s="11"/>
    </row>
    <row r="3359" spans="1:24" x14ac:dyDescent="0.25">
      <c r="A3359" s="6" t="str">
        <f ca="1">no.</f>
        <v/>
      </c>
      <c r="E3359" s="4" t="str">
        <f ca="1">position</f>
        <v/>
      </c>
      <c r="I3359" s="318"/>
      <c r="L3359" s="4"/>
      <c r="N3359" s="6"/>
      <c r="P3359" s="20"/>
      <c r="Q3359" s="5" t="str">
        <f ca="1">score</f>
        <v/>
      </c>
      <c r="R3359" s="7" t="str">
        <f ca="1">rescore_pd</f>
        <v/>
      </c>
      <c r="S3359" s="310" t="str">
        <f ca="1">price</f>
        <v/>
      </c>
      <c r="U3359" s="4"/>
      <c r="V3359" s="4"/>
      <c r="W3359" s="215" t="str">
        <f ca="1">comm_pd</f>
        <v/>
      </c>
      <c r="X3359" s="11"/>
    </row>
    <row r="3360" spans="1:24" x14ac:dyDescent="0.25">
      <c r="A3360" s="6" t="str">
        <f ca="1">no.</f>
        <v/>
      </c>
      <c r="E3360" s="4" t="str">
        <f ca="1">position</f>
        <v/>
      </c>
      <c r="I3360" s="318"/>
      <c r="L3360" s="4"/>
      <c r="N3360" s="6"/>
      <c r="P3360" s="20"/>
      <c r="Q3360" s="5" t="str">
        <f ca="1">score</f>
        <v/>
      </c>
      <c r="R3360" s="7" t="str">
        <f ca="1">rescore_pd</f>
        <v/>
      </c>
      <c r="S3360" s="310" t="str">
        <f ca="1">price</f>
        <v/>
      </c>
      <c r="U3360" s="4"/>
      <c r="V3360" s="4"/>
      <c r="W3360" s="215" t="str">
        <f ca="1">comm_pd</f>
        <v/>
      </c>
      <c r="X3360" s="11"/>
    </row>
    <row r="3361" spans="1:24" x14ac:dyDescent="0.25">
      <c r="A3361" s="6" t="str">
        <f ca="1">no.</f>
        <v/>
      </c>
      <c r="E3361" s="4" t="str">
        <f ca="1">position</f>
        <v/>
      </c>
      <c r="I3361" s="318"/>
      <c r="L3361" s="4"/>
      <c r="N3361" s="6"/>
      <c r="P3361" s="20"/>
      <c r="Q3361" s="5" t="str">
        <f ca="1">score</f>
        <v/>
      </c>
      <c r="R3361" s="7" t="str">
        <f ca="1">rescore_pd</f>
        <v/>
      </c>
      <c r="S3361" s="310" t="str">
        <f ca="1">price</f>
        <v/>
      </c>
      <c r="U3361" s="4"/>
      <c r="V3361" s="4"/>
      <c r="W3361" s="215" t="str">
        <f ca="1">comm_pd</f>
        <v/>
      </c>
      <c r="X3361" s="11"/>
    </row>
    <row r="3362" spans="1:24" x14ac:dyDescent="0.25">
      <c r="A3362" s="6" t="str">
        <f ca="1">no.</f>
        <v/>
      </c>
      <c r="E3362" s="4" t="str">
        <f ca="1">position</f>
        <v/>
      </c>
      <c r="I3362" s="318"/>
      <c r="L3362" s="4"/>
      <c r="N3362" s="6"/>
      <c r="P3362" s="20"/>
      <c r="Q3362" s="5" t="str">
        <f ca="1">score</f>
        <v/>
      </c>
      <c r="R3362" s="7" t="str">
        <f ca="1">rescore_pd</f>
        <v/>
      </c>
      <c r="S3362" s="310" t="str">
        <f ca="1">price</f>
        <v/>
      </c>
      <c r="U3362" s="4"/>
      <c r="V3362" s="4"/>
      <c r="W3362" s="215" t="str">
        <f ca="1">comm_pd</f>
        <v/>
      </c>
      <c r="X3362" s="11"/>
    </row>
    <row r="3363" spans="1:24" x14ac:dyDescent="0.25">
      <c r="A3363" s="6" t="str">
        <f ca="1">no.</f>
        <v/>
      </c>
      <c r="E3363" s="4" t="str">
        <f ca="1">position</f>
        <v/>
      </c>
      <c r="I3363" s="318"/>
      <c r="L3363" s="4"/>
      <c r="N3363" s="6"/>
      <c r="P3363" s="20"/>
      <c r="Q3363" s="5" t="str">
        <f ca="1">score</f>
        <v/>
      </c>
      <c r="R3363" s="7" t="str">
        <f ca="1">rescore_pd</f>
        <v/>
      </c>
      <c r="S3363" s="310" t="str">
        <f ca="1">price</f>
        <v/>
      </c>
      <c r="U3363" s="4"/>
      <c r="V3363" s="4"/>
      <c r="W3363" s="215" t="str">
        <f ca="1">comm_pd</f>
        <v/>
      </c>
      <c r="X3363" s="11"/>
    </row>
    <row r="3364" spans="1:24" x14ac:dyDescent="0.25">
      <c r="A3364" s="6" t="str">
        <f ca="1">no.</f>
        <v/>
      </c>
      <c r="E3364" s="4" t="str">
        <f ca="1">position</f>
        <v/>
      </c>
      <c r="I3364" s="318"/>
      <c r="L3364" s="4"/>
      <c r="N3364" s="6"/>
      <c r="P3364" s="20"/>
      <c r="Q3364" s="5" t="str">
        <f ca="1">score</f>
        <v/>
      </c>
      <c r="R3364" s="7" t="str">
        <f ca="1">rescore_pd</f>
        <v/>
      </c>
      <c r="S3364" s="310" t="str">
        <f ca="1">price</f>
        <v/>
      </c>
      <c r="U3364" s="4"/>
      <c r="V3364" s="4"/>
      <c r="W3364" s="215" t="str">
        <f ca="1">comm_pd</f>
        <v/>
      </c>
      <c r="X3364" s="11"/>
    </row>
    <row r="3365" spans="1:24" x14ac:dyDescent="0.25">
      <c r="A3365" s="6" t="str">
        <f ca="1">no.</f>
        <v/>
      </c>
      <c r="E3365" s="4" t="str">
        <f ca="1">position</f>
        <v/>
      </c>
      <c r="I3365" s="318"/>
      <c r="L3365" s="4"/>
      <c r="N3365" s="6"/>
      <c r="P3365" s="20"/>
      <c r="Q3365" s="5" t="str">
        <f ca="1">score</f>
        <v/>
      </c>
      <c r="R3365" s="7" t="str">
        <f ca="1">rescore_pd</f>
        <v/>
      </c>
      <c r="S3365" s="310" t="str">
        <f ca="1">price</f>
        <v/>
      </c>
      <c r="U3365" s="4"/>
      <c r="V3365" s="4"/>
      <c r="W3365" s="215" t="str">
        <f ca="1">comm_pd</f>
        <v/>
      </c>
      <c r="X3365" s="11"/>
    </row>
    <row r="3366" spans="1:24" x14ac:dyDescent="0.25">
      <c r="A3366" s="6" t="str">
        <f ca="1">no.</f>
        <v/>
      </c>
      <c r="E3366" s="4" t="str">
        <f ca="1">position</f>
        <v/>
      </c>
      <c r="I3366" s="318"/>
      <c r="L3366" s="4"/>
      <c r="N3366" s="6"/>
      <c r="P3366" s="20"/>
      <c r="Q3366" s="5" t="str">
        <f ca="1">score</f>
        <v/>
      </c>
      <c r="R3366" s="7" t="str">
        <f ca="1">rescore_pd</f>
        <v/>
      </c>
      <c r="S3366" s="310" t="str">
        <f ca="1">price</f>
        <v/>
      </c>
      <c r="U3366" s="4"/>
      <c r="V3366" s="4"/>
      <c r="W3366" s="215" t="str">
        <f ca="1">comm_pd</f>
        <v/>
      </c>
      <c r="X3366" s="11"/>
    </row>
    <row r="3367" spans="1:24" x14ac:dyDescent="0.25">
      <c r="A3367" s="6" t="str">
        <f ca="1">no.</f>
        <v/>
      </c>
      <c r="E3367" s="4" t="str">
        <f ca="1">position</f>
        <v/>
      </c>
      <c r="I3367" s="318"/>
      <c r="L3367" s="4"/>
      <c r="N3367" s="6"/>
      <c r="P3367" s="20"/>
      <c r="Q3367" s="5" t="str">
        <f ca="1">score</f>
        <v/>
      </c>
      <c r="R3367" s="7" t="str">
        <f ca="1">rescore_pd</f>
        <v/>
      </c>
      <c r="S3367" s="310" t="str">
        <f ca="1">price</f>
        <v/>
      </c>
      <c r="U3367" s="4"/>
      <c r="V3367" s="4"/>
      <c r="W3367" s="215" t="str">
        <f ca="1">comm_pd</f>
        <v/>
      </c>
      <c r="X3367" s="11"/>
    </row>
    <row r="3368" spans="1:24" x14ac:dyDescent="0.25">
      <c r="A3368" s="6" t="str">
        <f ca="1">no.</f>
        <v/>
      </c>
      <c r="E3368" s="4" t="str">
        <f ca="1">position</f>
        <v/>
      </c>
      <c r="I3368" s="318"/>
      <c r="L3368" s="4"/>
      <c r="N3368" s="6"/>
      <c r="P3368" s="20"/>
      <c r="Q3368" s="5" t="str">
        <f ca="1">score</f>
        <v/>
      </c>
      <c r="R3368" s="7" t="str">
        <f ca="1">rescore_pd</f>
        <v/>
      </c>
      <c r="S3368" s="310" t="str">
        <f ca="1">price</f>
        <v/>
      </c>
      <c r="U3368" s="4"/>
      <c r="V3368" s="4"/>
      <c r="W3368" s="215" t="str">
        <f ca="1">comm_pd</f>
        <v/>
      </c>
      <c r="X3368" s="11"/>
    </row>
    <row r="3369" spans="1:24" x14ac:dyDescent="0.25">
      <c r="A3369" s="6" t="str">
        <f ca="1">no.</f>
        <v/>
      </c>
      <c r="E3369" s="4" t="str">
        <f ca="1">position</f>
        <v/>
      </c>
      <c r="I3369" s="318"/>
      <c r="L3369" s="4"/>
      <c r="N3369" s="6"/>
      <c r="P3369" s="20"/>
      <c r="Q3369" s="5" t="str">
        <f ca="1">score</f>
        <v/>
      </c>
      <c r="R3369" s="7" t="str">
        <f ca="1">rescore_pd</f>
        <v/>
      </c>
      <c r="S3369" s="310" t="str">
        <f ca="1">price</f>
        <v/>
      </c>
      <c r="U3369" s="4"/>
      <c r="V3369" s="4"/>
      <c r="W3369" s="215" t="str">
        <f ca="1">comm_pd</f>
        <v/>
      </c>
      <c r="X3369" s="11"/>
    </row>
    <row r="3370" spans="1:24" x14ac:dyDescent="0.25">
      <c r="A3370" s="6" t="str">
        <f ca="1">no.</f>
        <v/>
      </c>
      <c r="E3370" s="4" t="str">
        <f ca="1">position</f>
        <v/>
      </c>
      <c r="I3370" s="318"/>
      <c r="L3370" s="4"/>
      <c r="N3370" s="6"/>
      <c r="P3370" s="20"/>
      <c r="Q3370" s="5" t="str">
        <f ca="1">score</f>
        <v/>
      </c>
      <c r="R3370" s="7" t="str">
        <f ca="1">rescore_pd</f>
        <v/>
      </c>
      <c r="S3370" s="310" t="str">
        <f ca="1">price</f>
        <v/>
      </c>
      <c r="U3370" s="4"/>
      <c r="V3370" s="4"/>
      <c r="W3370" s="215" t="str">
        <f ca="1">comm_pd</f>
        <v/>
      </c>
      <c r="X3370" s="11"/>
    </row>
    <row r="3371" spans="1:24" x14ac:dyDescent="0.25">
      <c r="A3371" s="6" t="str">
        <f ca="1">no.</f>
        <v/>
      </c>
      <c r="E3371" s="4" t="str">
        <f ca="1">position</f>
        <v/>
      </c>
      <c r="I3371" s="318"/>
      <c r="L3371" s="4"/>
      <c r="N3371" s="6"/>
      <c r="P3371" s="20"/>
      <c r="Q3371" s="5" t="str">
        <f ca="1">score</f>
        <v/>
      </c>
      <c r="R3371" s="7" t="str">
        <f ca="1">rescore_pd</f>
        <v/>
      </c>
      <c r="S3371" s="310" t="str">
        <f ca="1">price</f>
        <v/>
      </c>
      <c r="U3371" s="4"/>
      <c r="V3371" s="4"/>
      <c r="W3371" s="215" t="str">
        <f ca="1">comm_pd</f>
        <v/>
      </c>
      <c r="X3371" s="11"/>
    </row>
    <row r="3372" spans="1:24" x14ac:dyDescent="0.25">
      <c r="A3372" s="6" t="str">
        <f ca="1">no.</f>
        <v/>
      </c>
      <c r="E3372" s="4" t="str">
        <f ca="1">position</f>
        <v/>
      </c>
      <c r="I3372" s="318"/>
      <c r="L3372" s="4"/>
      <c r="N3372" s="6"/>
      <c r="P3372" s="20"/>
      <c r="Q3372" s="5" t="str">
        <f ca="1">score</f>
        <v/>
      </c>
      <c r="R3372" s="7" t="str">
        <f ca="1">rescore_pd</f>
        <v/>
      </c>
      <c r="S3372" s="310" t="str">
        <f ca="1">price</f>
        <v/>
      </c>
      <c r="U3372" s="4"/>
      <c r="V3372" s="4"/>
      <c r="W3372" s="215" t="str">
        <f ca="1">comm_pd</f>
        <v/>
      </c>
      <c r="X3372" s="11"/>
    </row>
    <row r="3373" spans="1:24" x14ac:dyDescent="0.25">
      <c r="A3373" s="6" t="str">
        <f ca="1">no.</f>
        <v/>
      </c>
      <c r="E3373" s="4" t="str">
        <f ca="1">position</f>
        <v/>
      </c>
      <c r="I3373" s="318"/>
      <c r="L3373" s="4"/>
      <c r="N3373" s="6"/>
      <c r="P3373" s="20"/>
      <c r="Q3373" s="5" t="str">
        <f ca="1">score</f>
        <v/>
      </c>
      <c r="R3373" s="7" t="str">
        <f ca="1">rescore_pd</f>
        <v/>
      </c>
      <c r="S3373" s="310" t="str">
        <f ca="1">price</f>
        <v/>
      </c>
      <c r="U3373" s="4"/>
      <c r="V3373" s="4"/>
      <c r="W3373" s="215" t="str">
        <f ca="1">comm_pd</f>
        <v/>
      </c>
      <c r="X3373" s="11"/>
    </row>
    <row r="3374" spans="1:24" x14ac:dyDescent="0.25">
      <c r="A3374" s="6" t="str">
        <f ca="1">no.</f>
        <v/>
      </c>
      <c r="E3374" s="4" t="str">
        <f ca="1">position</f>
        <v/>
      </c>
      <c r="I3374" s="318"/>
      <c r="L3374" s="4"/>
      <c r="N3374" s="6"/>
      <c r="P3374" s="20"/>
      <c r="Q3374" s="5" t="str">
        <f ca="1">score</f>
        <v/>
      </c>
      <c r="R3374" s="7" t="str">
        <f ca="1">rescore_pd</f>
        <v/>
      </c>
      <c r="S3374" s="310" t="str">
        <f ca="1">price</f>
        <v/>
      </c>
      <c r="U3374" s="4"/>
      <c r="V3374" s="4"/>
      <c r="W3374" s="215" t="str">
        <f ca="1">comm_pd</f>
        <v/>
      </c>
      <c r="X3374" s="11"/>
    </row>
    <row r="3375" spans="1:24" x14ac:dyDescent="0.25">
      <c r="A3375" s="6" t="str">
        <f ca="1">no.</f>
        <v/>
      </c>
      <c r="E3375" s="4" t="str">
        <f ca="1">position</f>
        <v/>
      </c>
      <c r="I3375" s="318"/>
      <c r="L3375" s="4"/>
      <c r="N3375" s="6"/>
      <c r="P3375" s="20"/>
      <c r="Q3375" s="5" t="str">
        <f ca="1">score</f>
        <v/>
      </c>
      <c r="R3375" s="7" t="str">
        <f ca="1">rescore_pd</f>
        <v/>
      </c>
      <c r="S3375" s="310" t="str">
        <f ca="1">price</f>
        <v/>
      </c>
      <c r="U3375" s="4"/>
      <c r="V3375" s="4"/>
      <c r="W3375" s="215" t="str">
        <f ca="1">comm_pd</f>
        <v/>
      </c>
      <c r="X3375" s="11"/>
    </row>
    <row r="3376" spans="1:24" x14ac:dyDescent="0.25">
      <c r="A3376" s="6" t="str">
        <f ca="1">no.</f>
        <v/>
      </c>
      <c r="E3376" s="4" t="str">
        <f ca="1">position</f>
        <v/>
      </c>
      <c r="I3376" s="318"/>
      <c r="L3376" s="4"/>
      <c r="N3376" s="6"/>
      <c r="P3376" s="20"/>
      <c r="Q3376" s="5" t="str">
        <f ca="1">score</f>
        <v/>
      </c>
      <c r="R3376" s="7" t="str">
        <f ca="1">rescore_pd</f>
        <v/>
      </c>
      <c r="S3376" s="310" t="str">
        <f ca="1">price</f>
        <v/>
      </c>
      <c r="U3376" s="4"/>
      <c r="V3376" s="4"/>
      <c r="W3376" s="215" t="str">
        <f ca="1">comm_pd</f>
        <v/>
      </c>
      <c r="X3376" s="11"/>
    </row>
    <row r="3377" spans="1:24" x14ac:dyDescent="0.25">
      <c r="A3377" s="6" t="str">
        <f ca="1">no.</f>
        <v/>
      </c>
      <c r="E3377" s="4" t="str">
        <f ca="1">position</f>
        <v/>
      </c>
      <c r="I3377" s="318"/>
      <c r="L3377" s="4"/>
      <c r="N3377" s="6"/>
      <c r="P3377" s="20"/>
      <c r="Q3377" s="5" t="str">
        <f ca="1">score</f>
        <v/>
      </c>
      <c r="R3377" s="7" t="str">
        <f ca="1">rescore_pd</f>
        <v/>
      </c>
      <c r="S3377" s="310" t="str">
        <f ca="1">price</f>
        <v/>
      </c>
      <c r="U3377" s="4"/>
      <c r="V3377" s="4"/>
      <c r="W3377" s="215" t="str">
        <f ca="1">comm_pd</f>
        <v/>
      </c>
      <c r="X3377" s="11"/>
    </row>
    <row r="3378" spans="1:24" x14ac:dyDescent="0.25">
      <c r="A3378" s="6" t="str">
        <f ca="1">no.</f>
        <v/>
      </c>
      <c r="E3378" s="4" t="str">
        <f ca="1">position</f>
        <v/>
      </c>
      <c r="I3378" s="318"/>
      <c r="L3378" s="4"/>
      <c r="N3378" s="6"/>
      <c r="P3378" s="20"/>
      <c r="Q3378" s="5" t="str">
        <f ca="1">score</f>
        <v/>
      </c>
      <c r="R3378" s="7" t="str">
        <f ca="1">rescore_pd</f>
        <v/>
      </c>
      <c r="S3378" s="310" t="str">
        <f ca="1">price</f>
        <v/>
      </c>
      <c r="U3378" s="4"/>
      <c r="V3378" s="4"/>
      <c r="W3378" s="215" t="str">
        <f ca="1">comm_pd</f>
        <v/>
      </c>
      <c r="X3378" s="11"/>
    </row>
    <row r="3379" spans="1:24" x14ac:dyDescent="0.25">
      <c r="A3379" s="6" t="str">
        <f ca="1">no.</f>
        <v/>
      </c>
      <c r="E3379" s="4" t="str">
        <f ca="1">position</f>
        <v/>
      </c>
      <c r="I3379" s="318"/>
      <c r="L3379" s="4"/>
      <c r="N3379" s="6"/>
      <c r="P3379" s="20"/>
      <c r="Q3379" s="5" t="str">
        <f ca="1">score</f>
        <v/>
      </c>
      <c r="R3379" s="7" t="str">
        <f ca="1">rescore_pd</f>
        <v/>
      </c>
      <c r="S3379" s="310" t="str">
        <f ca="1">price</f>
        <v/>
      </c>
      <c r="U3379" s="4"/>
      <c r="V3379" s="4"/>
      <c r="W3379" s="215" t="str">
        <f ca="1">comm_pd</f>
        <v/>
      </c>
      <c r="X3379" s="11"/>
    </row>
    <row r="3380" spans="1:24" x14ac:dyDescent="0.25">
      <c r="A3380" s="6" t="str">
        <f ca="1">no.</f>
        <v/>
      </c>
      <c r="E3380" s="4" t="str">
        <f ca="1">position</f>
        <v/>
      </c>
      <c r="I3380" s="318"/>
      <c r="L3380" s="4"/>
      <c r="N3380" s="6"/>
      <c r="P3380" s="20"/>
      <c r="Q3380" s="5" t="str">
        <f ca="1">score</f>
        <v/>
      </c>
      <c r="R3380" s="7" t="str">
        <f ca="1">rescore_pd</f>
        <v/>
      </c>
      <c r="S3380" s="310" t="str">
        <f ca="1">price</f>
        <v/>
      </c>
      <c r="U3380" s="4"/>
      <c r="V3380" s="4"/>
      <c r="W3380" s="215" t="str">
        <f ca="1">comm_pd</f>
        <v/>
      </c>
      <c r="X3380" s="11"/>
    </row>
    <row r="3381" spans="1:24" x14ac:dyDescent="0.25">
      <c r="A3381" s="6" t="str">
        <f ca="1">no.</f>
        <v/>
      </c>
      <c r="E3381" s="4" t="str">
        <f ca="1">position</f>
        <v/>
      </c>
      <c r="I3381" s="318"/>
      <c r="L3381" s="4"/>
      <c r="N3381" s="6"/>
      <c r="P3381" s="20"/>
      <c r="Q3381" s="5" t="str">
        <f ca="1">score</f>
        <v/>
      </c>
      <c r="R3381" s="7" t="str">
        <f ca="1">rescore_pd</f>
        <v/>
      </c>
      <c r="S3381" s="310" t="str">
        <f ca="1">price</f>
        <v/>
      </c>
      <c r="U3381" s="4"/>
      <c r="V3381" s="4"/>
      <c r="W3381" s="215" t="str">
        <f ca="1">comm_pd</f>
        <v/>
      </c>
      <c r="X3381" s="11"/>
    </row>
    <row r="3382" spans="1:24" x14ac:dyDescent="0.25">
      <c r="A3382" s="6" t="str">
        <f ca="1">no.</f>
        <v/>
      </c>
      <c r="E3382" s="4" t="str">
        <f ca="1">position</f>
        <v/>
      </c>
      <c r="I3382" s="318"/>
      <c r="L3382" s="4"/>
      <c r="N3382" s="6"/>
      <c r="P3382" s="20"/>
      <c r="Q3382" s="5" t="str">
        <f ca="1">score</f>
        <v/>
      </c>
      <c r="R3382" s="7" t="str">
        <f ca="1">rescore_pd</f>
        <v/>
      </c>
      <c r="S3382" s="310" t="str">
        <f ca="1">price</f>
        <v/>
      </c>
      <c r="U3382" s="4"/>
      <c r="V3382" s="4"/>
      <c r="W3382" s="215" t="str">
        <f ca="1">comm_pd</f>
        <v/>
      </c>
      <c r="X3382" s="11"/>
    </row>
    <row r="3383" spans="1:24" x14ac:dyDescent="0.25">
      <c r="A3383" s="6" t="str">
        <f ca="1">no.</f>
        <v/>
      </c>
      <c r="E3383" s="4" t="str">
        <f ca="1">position</f>
        <v/>
      </c>
      <c r="I3383" s="318"/>
      <c r="L3383" s="4"/>
      <c r="N3383" s="6"/>
      <c r="P3383" s="20"/>
      <c r="Q3383" s="5" t="str">
        <f ca="1">score</f>
        <v/>
      </c>
      <c r="R3383" s="7" t="str">
        <f ca="1">rescore_pd</f>
        <v/>
      </c>
      <c r="S3383" s="310" t="str">
        <f ca="1">price</f>
        <v/>
      </c>
      <c r="U3383" s="4"/>
      <c r="V3383" s="4"/>
      <c r="W3383" s="215" t="str">
        <f ca="1">comm_pd</f>
        <v/>
      </c>
      <c r="X3383" s="11"/>
    </row>
    <row r="3384" spans="1:24" x14ac:dyDescent="0.25">
      <c r="A3384" s="6" t="str">
        <f ca="1">no.</f>
        <v/>
      </c>
      <c r="E3384" s="4" t="str">
        <f ca="1">position</f>
        <v/>
      </c>
      <c r="I3384" s="318"/>
      <c r="L3384" s="4"/>
      <c r="N3384" s="6"/>
      <c r="P3384" s="20"/>
      <c r="Q3384" s="5" t="str">
        <f ca="1">score</f>
        <v/>
      </c>
      <c r="R3384" s="7" t="str">
        <f ca="1">rescore_pd</f>
        <v/>
      </c>
      <c r="S3384" s="310" t="str">
        <f ca="1">price</f>
        <v/>
      </c>
      <c r="U3384" s="4"/>
      <c r="V3384" s="4"/>
      <c r="W3384" s="215" t="str">
        <f ca="1">comm_pd</f>
        <v/>
      </c>
      <c r="X3384" s="11"/>
    </row>
    <row r="3385" spans="1:24" x14ac:dyDescent="0.25">
      <c r="A3385" s="6" t="str">
        <f ca="1">no.</f>
        <v/>
      </c>
      <c r="E3385" s="4" t="str">
        <f ca="1">position</f>
        <v/>
      </c>
      <c r="I3385" s="318"/>
      <c r="L3385" s="4"/>
      <c r="N3385" s="6"/>
      <c r="P3385" s="20"/>
      <c r="Q3385" s="5" t="str">
        <f ca="1">score</f>
        <v/>
      </c>
      <c r="R3385" s="7" t="str">
        <f ca="1">rescore_pd</f>
        <v/>
      </c>
      <c r="S3385" s="310" t="str">
        <f ca="1">price</f>
        <v/>
      </c>
      <c r="U3385" s="4"/>
      <c r="V3385" s="4"/>
      <c r="W3385" s="215" t="str">
        <f ca="1">comm_pd</f>
        <v/>
      </c>
      <c r="X3385" s="11"/>
    </row>
    <row r="3386" spans="1:24" x14ac:dyDescent="0.25">
      <c r="A3386" s="6" t="str">
        <f ca="1">no.</f>
        <v/>
      </c>
      <c r="E3386" s="4" t="str">
        <f ca="1">position</f>
        <v/>
      </c>
      <c r="I3386" s="318"/>
      <c r="L3386" s="4"/>
      <c r="N3386" s="6"/>
      <c r="P3386" s="20"/>
      <c r="Q3386" s="5" t="str">
        <f ca="1">score</f>
        <v/>
      </c>
      <c r="R3386" s="7" t="str">
        <f ca="1">rescore_pd</f>
        <v/>
      </c>
      <c r="S3386" s="310" t="str">
        <f ca="1">price</f>
        <v/>
      </c>
      <c r="U3386" s="4"/>
      <c r="V3386" s="4"/>
      <c r="W3386" s="215" t="str">
        <f ca="1">comm_pd</f>
        <v/>
      </c>
      <c r="X3386" s="11"/>
    </row>
    <row r="3387" spans="1:24" x14ac:dyDescent="0.25">
      <c r="A3387" s="6" t="str">
        <f ca="1">no.</f>
        <v/>
      </c>
      <c r="E3387" s="4" t="str">
        <f ca="1">position</f>
        <v/>
      </c>
      <c r="I3387" s="318"/>
      <c r="L3387" s="4"/>
      <c r="N3387" s="6"/>
      <c r="P3387" s="20"/>
      <c r="Q3387" s="5" t="str">
        <f ca="1">score</f>
        <v/>
      </c>
      <c r="R3387" s="7" t="str">
        <f ca="1">rescore_pd</f>
        <v/>
      </c>
      <c r="S3387" s="310" t="str">
        <f ca="1">price</f>
        <v/>
      </c>
      <c r="U3387" s="4"/>
      <c r="V3387" s="4"/>
      <c r="W3387" s="215" t="str">
        <f ca="1">comm_pd</f>
        <v/>
      </c>
      <c r="X3387" s="11"/>
    </row>
    <row r="3388" spans="1:24" x14ac:dyDescent="0.25">
      <c r="A3388" s="6" t="str">
        <f ca="1">no.</f>
        <v/>
      </c>
      <c r="E3388" s="4" t="str">
        <f ca="1">position</f>
        <v/>
      </c>
      <c r="I3388" s="318"/>
      <c r="L3388" s="4"/>
      <c r="N3388" s="6"/>
      <c r="P3388" s="20"/>
      <c r="Q3388" s="5" t="str">
        <f ca="1">score</f>
        <v/>
      </c>
      <c r="R3388" s="7" t="str">
        <f ca="1">rescore_pd</f>
        <v/>
      </c>
      <c r="S3388" s="310" t="str">
        <f ca="1">price</f>
        <v/>
      </c>
      <c r="U3388" s="4"/>
      <c r="V3388" s="4"/>
      <c r="W3388" s="215" t="str">
        <f ca="1">comm_pd</f>
        <v/>
      </c>
      <c r="X3388" s="11"/>
    </row>
    <row r="3389" spans="1:24" x14ac:dyDescent="0.25">
      <c r="A3389" s="6" t="str">
        <f ca="1">no.</f>
        <v/>
      </c>
      <c r="E3389" s="4" t="str">
        <f ca="1">position</f>
        <v/>
      </c>
      <c r="I3389" s="318"/>
      <c r="L3389" s="4"/>
      <c r="N3389" s="6"/>
      <c r="P3389" s="20"/>
      <c r="Q3389" s="5" t="str">
        <f ca="1">score</f>
        <v/>
      </c>
      <c r="R3389" s="7" t="str">
        <f ca="1">rescore_pd</f>
        <v/>
      </c>
      <c r="S3389" s="310" t="str">
        <f ca="1">price</f>
        <v/>
      </c>
      <c r="U3389" s="4"/>
      <c r="V3389" s="4"/>
      <c r="W3389" s="215" t="str">
        <f ca="1">comm_pd</f>
        <v/>
      </c>
      <c r="X3389" s="11"/>
    </row>
    <row r="3390" spans="1:24" x14ac:dyDescent="0.25">
      <c r="A3390" s="6" t="str">
        <f ca="1">no.</f>
        <v/>
      </c>
      <c r="E3390" s="4" t="str">
        <f ca="1">position</f>
        <v/>
      </c>
      <c r="I3390" s="318"/>
      <c r="L3390" s="4"/>
      <c r="N3390" s="6"/>
      <c r="P3390" s="20"/>
      <c r="Q3390" s="5" t="str">
        <f ca="1">score</f>
        <v/>
      </c>
      <c r="R3390" s="7" t="str">
        <f ca="1">rescore_pd</f>
        <v/>
      </c>
      <c r="S3390" s="310" t="str">
        <f ca="1">price</f>
        <v/>
      </c>
      <c r="U3390" s="4"/>
      <c r="V3390" s="4"/>
      <c r="W3390" s="215" t="str">
        <f ca="1">comm_pd</f>
        <v/>
      </c>
      <c r="X3390" s="11"/>
    </row>
    <row r="3391" spans="1:24" x14ac:dyDescent="0.25">
      <c r="A3391" s="6" t="str">
        <f ca="1">no.</f>
        <v/>
      </c>
      <c r="E3391" s="4" t="str">
        <f ca="1">position</f>
        <v/>
      </c>
      <c r="I3391" s="318"/>
      <c r="L3391" s="4"/>
      <c r="N3391" s="6"/>
      <c r="P3391" s="20"/>
      <c r="Q3391" s="5" t="str">
        <f ca="1">score</f>
        <v/>
      </c>
      <c r="R3391" s="7" t="str">
        <f ca="1">rescore_pd</f>
        <v/>
      </c>
      <c r="S3391" s="310" t="str">
        <f ca="1">price</f>
        <v/>
      </c>
      <c r="U3391" s="4"/>
      <c r="V3391" s="4"/>
      <c r="W3391" s="215" t="str">
        <f ca="1">comm_pd</f>
        <v/>
      </c>
      <c r="X3391" s="11"/>
    </row>
    <row r="3392" spans="1:24" x14ac:dyDescent="0.25">
      <c r="A3392" s="6" t="str">
        <f ca="1">no.</f>
        <v/>
      </c>
      <c r="E3392" s="4" t="str">
        <f ca="1">position</f>
        <v/>
      </c>
      <c r="I3392" s="318"/>
      <c r="L3392" s="4"/>
      <c r="N3392" s="6"/>
      <c r="P3392" s="20"/>
      <c r="Q3392" s="5" t="str">
        <f ca="1">score</f>
        <v/>
      </c>
      <c r="R3392" s="7" t="str">
        <f ca="1">rescore_pd</f>
        <v/>
      </c>
      <c r="S3392" s="310" t="str">
        <f ca="1">price</f>
        <v/>
      </c>
      <c r="U3392" s="4"/>
      <c r="V3392" s="4"/>
      <c r="W3392" s="215" t="str">
        <f ca="1">comm_pd</f>
        <v/>
      </c>
      <c r="X3392" s="11"/>
    </row>
    <row r="3393" spans="1:24" x14ac:dyDescent="0.25">
      <c r="A3393" s="6" t="str">
        <f ca="1">no.</f>
        <v/>
      </c>
      <c r="E3393" s="4" t="str">
        <f ca="1">position</f>
        <v/>
      </c>
      <c r="I3393" s="318"/>
      <c r="L3393" s="4"/>
      <c r="N3393" s="6"/>
      <c r="P3393" s="20"/>
      <c r="Q3393" s="5" t="str">
        <f ca="1">score</f>
        <v/>
      </c>
      <c r="R3393" s="7" t="str">
        <f ca="1">rescore_pd</f>
        <v/>
      </c>
      <c r="S3393" s="310" t="str">
        <f ca="1">price</f>
        <v/>
      </c>
      <c r="U3393" s="4"/>
      <c r="V3393" s="4"/>
      <c r="W3393" s="215" t="str">
        <f ca="1">comm_pd</f>
        <v/>
      </c>
      <c r="X3393" s="11"/>
    </row>
    <row r="3394" spans="1:24" x14ac:dyDescent="0.25">
      <c r="A3394" s="6" t="str">
        <f ca="1">no.</f>
        <v/>
      </c>
      <c r="E3394" s="4" t="str">
        <f ca="1">position</f>
        <v/>
      </c>
      <c r="I3394" s="318"/>
      <c r="L3394" s="4"/>
      <c r="N3394" s="6"/>
      <c r="P3394" s="20"/>
      <c r="Q3394" s="5" t="str">
        <f ca="1">score</f>
        <v/>
      </c>
      <c r="R3394" s="7" t="str">
        <f ca="1">rescore_pd</f>
        <v/>
      </c>
      <c r="S3394" s="310" t="str">
        <f ca="1">price</f>
        <v/>
      </c>
      <c r="U3394" s="4"/>
      <c r="V3394" s="4"/>
      <c r="W3394" s="215" t="str">
        <f ca="1">comm_pd</f>
        <v/>
      </c>
      <c r="X3394" s="11"/>
    </row>
    <row r="3395" spans="1:24" x14ac:dyDescent="0.25">
      <c r="A3395" s="6" t="str">
        <f ca="1">no.</f>
        <v/>
      </c>
      <c r="E3395" s="4" t="str">
        <f ca="1">position</f>
        <v/>
      </c>
      <c r="I3395" s="318"/>
      <c r="L3395" s="4"/>
      <c r="N3395" s="6"/>
      <c r="P3395" s="20"/>
      <c r="Q3395" s="5" t="str">
        <f ca="1">score</f>
        <v/>
      </c>
      <c r="R3395" s="7" t="str">
        <f ca="1">rescore_pd</f>
        <v/>
      </c>
      <c r="S3395" s="310" t="str">
        <f ca="1">price</f>
        <v/>
      </c>
      <c r="U3395" s="4"/>
      <c r="V3395" s="4"/>
      <c r="W3395" s="215" t="str">
        <f ca="1">comm_pd</f>
        <v/>
      </c>
      <c r="X3395" s="11"/>
    </row>
    <row r="3396" spans="1:24" x14ac:dyDescent="0.25">
      <c r="A3396" s="6" t="str">
        <f ca="1">no.</f>
        <v/>
      </c>
      <c r="E3396" s="4" t="str">
        <f ca="1">position</f>
        <v/>
      </c>
      <c r="I3396" s="318"/>
      <c r="L3396" s="4"/>
      <c r="N3396" s="6"/>
      <c r="P3396" s="20"/>
      <c r="Q3396" s="5" t="str">
        <f ca="1">score</f>
        <v/>
      </c>
      <c r="R3396" s="7" t="str">
        <f ca="1">rescore_pd</f>
        <v/>
      </c>
      <c r="S3396" s="310" t="str">
        <f ca="1">price</f>
        <v/>
      </c>
      <c r="U3396" s="4"/>
      <c r="V3396" s="4"/>
      <c r="W3396" s="215" t="str">
        <f ca="1">comm_pd</f>
        <v/>
      </c>
      <c r="X3396" s="11"/>
    </row>
    <row r="3397" spans="1:24" x14ac:dyDescent="0.25">
      <c r="A3397" s="6" t="str">
        <f ca="1">no.</f>
        <v/>
      </c>
      <c r="E3397" s="4" t="str">
        <f ca="1">position</f>
        <v/>
      </c>
      <c r="I3397" s="318"/>
      <c r="L3397" s="4"/>
      <c r="N3397" s="6"/>
      <c r="P3397" s="20"/>
      <c r="Q3397" s="5" t="str">
        <f ca="1">score</f>
        <v/>
      </c>
      <c r="R3397" s="7" t="str">
        <f ca="1">rescore_pd</f>
        <v/>
      </c>
      <c r="S3397" s="310" t="str">
        <f ca="1">price</f>
        <v/>
      </c>
      <c r="U3397" s="4"/>
      <c r="V3397" s="4"/>
      <c r="W3397" s="215" t="str">
        <f ca="1">comm_pd</f>
        <v/>
      </c>
      <c r="X3397" s="11"/>
    </row>
    <row r="3398" spans="1:24" x14ac:dyDescent="0.25">
      <c r="A3398" s="6" t="str">
        <f ca="1">no.</f>
        <v/>
      </c>
      <c r="E3398" s="4" t="str">
        <f ca="1">position</f>
        <v/>
      </c>
      <c r="I3398" s="318"/>
      <c r="L3398" s="4"/>
      <c r="N3398" s="6"/>
      <c r="P3398" s="20"/>
      <c r="Q3398" s="5" t="str">
        <f ca="1">score</f>
        <v/>
      </c>
      <c r="R3398" s="7" t="str">
        <f ca="1">rescore_pd</f>
        <v/>
      </c>
      <c r="S3398" s="310" t="str">
        <f ca="1">price</f>
        <v/>
      </c>
      <c r="U3398" s="4"/>
      <c r="V3398" s="4"/>
      <c r="W3398" s="215" t="str">
        <f ca="1">comm_pd</f>
        <v/>
      </c>
      <c r="X3398" s="11"/>
    </row>
    <row r="3399" spans="1:24" x14ac:dyDescent="0.25">
      <c r="A3399" s="6" t="str">
        <f ca="1">no.</f>
        <v/>
      </c>
      <c r="E3399" s="4" t="str">
        <f ca="1">position</f>
        <v/>
      </c>
      <c r="I3399" s="318"/>
      <c r="L3399" s="4"/>
      <c r="N3399" s="6"/>
      <c r="P3399" s="20"/>
      <c r="Q3399" s="5" t="str">
        <f ca="1">score</f>
        <v/>
      </c>
      <c r="R3399" s="7" t="str">
        <f ca="1">rescore_pd</f>
        <v/>
      </c>
      <c r="S3399" s="310" t="str">
        <f ca="1">price</f>
        <v/>
      </c>
      <c r="U3399" s="4"/>
      <c r="V3399" s="4"/>
      <c r="W3399" s="215" t="str">
        <f ca="1">comm_pd</f>
        <v/>
      </c>
      <c r="X3399" s="11"/>
    </row>
    <row r="3400" spans="1:24" x14ac:dyDescent="0.25">
      <c r="A3400" s="6" t="str">
        <f ca="1">no.</f>
        <v/>
      </c>
      <c r="E3400" s="4" t="str">
        <f ca="1">position</f>
        <v/>
      </c>
      <c r="I3400" s="318"/>
      <c r="L3400" s="4"/>
      <c r="N3400" s="6"/>
      <c r="P3400" s="20"/>
      <c r="Q3400" s="5" t="str">
        <f ca="1">score</f>
        <v/>
      </c>
      <c r="R3400" s="7" t="str">
        <f ca="1">rescore_pd</f>
        <v/>
      </c>
      <c r="S3400" s="310" t="str">
        <f ca="1">price</f>
        <v/>
      </c>
      <c r="U3400" s="4"/>
      <c r="V3400" s="4"/>
      <c r="W3400" s="215" t="str">
        <f ca="1">comm_pd</f>
        <v/>
      </c>
      <c r="X3400" s="11"/>
    </row>
    <row r="3401" spans="1:24" x14ac:dyDescent="0.25">
      <c r="A3401" s="6" t="str">
        <f ca="1">no.</f>
        <v/>
      </c>
      <c r="E3401" s="4" t="str">
        <f ca="1">position</f>
        <v/>
      </c>
      <c r="I3401" s="318"/>
      <c r="L3401" s="4"/>
      <c r="N3401" s="6"/>
      <c r="P3401" s="20"/>
      <c r="Q3401" s="5" t="str">
        <f ca="1">score</f>
        <v/>
      </c>
      <c r="R3401" s="7" t="str">
        <f ca="1">rescore_pd</f>
        <v/>
      </c>
      <c r="S3401" s="310" t="str">
        <f ca="1">price</f>
        <v/>
      </c>
      <c r="U3401" s="4"/>
      <c r="V3401" s="4"/>
      <c r="W3401" s="215" t="str">
        <f ca="1">comm_pd</f>
        <v/>
      </c>
      <c r="X3401" s="11"/>
    </row>
    <row r="3402" spans="1:24" x14ac:dyDescent="0.25">
      <c r="A3402" s="6" t="str">
        <f ca="1">no.</f>
        <v/>
      </c>
      <c r="E3402" s="4" t="str">
        <f ca="1">position</f>
        <v/>
      </c>
      <c r="I3402" s="318"/>
      <c r="L3402" s="4"/>
      <c r="N3402" s="6"/>
      <c r="P3402" s="20"/>
      <c r="Q3402" s="5" t="str">
        <f ca="1">score</f>
        <v/>
      </c>
      <c r="R3402" s="7" t="str">
        <f ca="1">rescore_pd</f>
        <v/>
      </c>
      <c r="S3402" s="310" t="str">
        <f ca="1">price</f>
        <v/>
      </c>
      <c r="U3402" s="4"/>
      <c r="V3402" s="4"/>
      <c r="W3402" s="215" t="str">
        <f ca="1">comm_pd</f>
        <v/>
      </c>
      <c r="X3402" s="11"/>
    </row>
    <row r="3403" spans="1:24" x14ac:dyDescent="0.25">
      <c r="A3403" s="6" t="str">
        <f ca="1">no.</f>
        <v/>
      </c>
      <c r="E3403" s="4" t="str">
        <f ca="1">position</f>
        <v/>
      </c>
      <c r="I3403" s="318"/>
      <c r="L3403" s="4"/>
      <c r="N3403" s="6"/>
      <c r="P3403" s="20"/>
      <c r="Q3403" s="5" t="str">
        <f ca="1">score</f>
        <v/>
      </c>
      <c r="R3403" s="7" t="str">
        <f ca="1">rescore_pd</f>
        <v/>
      </c>
      <c r="S3403" s="310" t="str">
        <f ca="1">price</f>
        <v/>
      </c>
      <c r="U3403" s="4"/>
      <c r="V3403" s="4"/>
      <c r="W3403" s="215" t="str">
        <f ca="1">comm_pd</f>
        <v/>
      </c>
      <c r="X3403" s="11"/>
    </row>
    <row r="3404" spans="1:24" x14ac:dyDescent="0.25">
      <c r="A3404" s="6" t="str">
        <f ca="1">no.</f>
        <v/>
      </c>
      <c r="E3404" s="4" t="str">
        <f ca="1">position</f>
        <v/>
      </c>
      <c r="I3404" s="318"/>
      <c r="L3404" s="4"/>
      <c r="N3404" s="6"/>
      <c r="P3404" s="20"/>
      <c r="Q3404" s="5" t="str">
        <f ca="1">score</f>
        <v/>
      </c>
      <c r="R3404" s="7" t="str">
        <f ca="1">rescore_pd</f>
        <v/>
      </c>
      <c r="S3404" s="310" t="str">
        <f ca="1">price</f>
        <v/>
      </c>
      <c r="U3404" s="4"/>
      <c r="V3404" s="4"/>
      <c r="W3404" s="215" t="str">
        <f ca="1">comm_pd</f>
        <v/>
      </c>
      <c r="X3404" s="11"/>
    </row>
    <row r="3405" spans="1:24" x14ac:dyDescent="0.25">
      <c r="A3405" s="6" t="str">
        <f ca="1">no.</f>
        <v/>
      </c>
      <c r="E3405" s="4" t="str">
        <f ca="1">position</f>
        <v/>
      </c>
      <c r="I3405" s="318"/>
      <c r="L3405" s="4"/>
      <c r="N3405" s="6"/>
      <c r="P3405" s="20"/>
      <c r="Q3405" s="5" t="str">
        <f ca="1">score</f>
        <v/>
      </c>
      <c r="R3405" s="7" t="str">
        <f ca="1">rescore_pd</f>
        <v/>
      </c>
      <c r="S3405" s="310" t="str">
        <f ca="1">price</f>
        <v/>
      </c>
      <c r="U3405" s="4"/>
      <c r="V3405" s="4"/>
      <c r="W3405" s="215" t="str">
        <f ca="1">comm_pd</f>
        <v/>
      </c>
      <c r="X3405" s="11"/>
    </row>
    <row r="3406" spans="1:24" x14ac:dyDescent="0.25">
      <c r="A3406" s="6" t="str">
        <f ca="1">no.</f>
        <v/>
      </c>
      <c r="E3406" s="4" t="str">
        <f ca="1">position</f>
        <v/>
      </c>
      <c r="I3406" s="318"/>
      <c r="L3406" s="4"/>
      <c r="N3406" s="6"/>
      <c r="P3406" s="20"/>
      <c r="Q3406" s="5" t="str">
        <f ca="1">score</f>
        <v/>
      </c>
      <c r="R3406" s="7" t="str">
        <f ca="1">rescore_pd</f>
        <v/>
      </c>
      <c r="S3406" s="310" t="str">
        <f ca="1">price</f>
        <v/>
      </c>
      <c r="U3406" s="4"/>
      <c r="V3406" s="4"/>
      <c r="W3406" s="215" t="str">
        <f ca="1">comm_pd</f>
        <v/>
      </c>
      <c r="X3406" s="11"/>
    </row>
    <row r="3407" spans="1:24" x14ac:dyDescent="0.25">
      <c r="A3407" s="6" t="str">
        <f ca="1">no.</f>
        <v/>
      </c>
      <c r="E3407" s="4" t="str">
        <f ca="1">position</f>
        <v/>
      </c>
      <c r="I3407" s="318"/>
      <c r="L3407" s="4"/>
      <c r="N3407" s="6"/>
      <c r="P3407" s="20"/>
      <c r="Q3407" s="5" t="str">
        <f ca="1">score</f>
        <v/>
      </c>
      <c r="R3407" s="7" t="str">
        <f ca="1">rescore_pd</f>
        <v/>
      </c>
      <c r="S3407" s="310" t="str">
        <f ca="1">price</f>
        <v/>
      </c>
      <c r="U3407" s="4"/>
      <c r="V3407" s="4"/>
      <c r="W3407" s="215" t="str">
        <f ca="1">comm_pd</f>
        <v/>
      </c>
      <c r="X3407" s="11"/>
    </row>
    <row r="3408" spans="1:24" x14ac:dyDescent="0.25">
      <c r="A3408" s="6" t="str">
        <f ca="1">no.</f>
        <v/>
      </c>
      <c r="E3408" s="4" t="str">
        <f ca="1">position</f>
        <v/>
      </c>
      <c r="I3408" s="318"/>
      <c r="L3408" s="4"/>
      <c r="N3408" s="6"/>
      <c r="P3408" s="20"/>
      <c r="Q3408" s="5" t="str">
        <f ca="1">score</f>
        <v/>
      </c>
      <c r="R3408" s="7" t="str">
        <f ca="1">rescore_pd</f>
        <v/>
      </c>
      <c r="S3408" s="310" t="str">
        <f ca="1">price</f>
        <v/>
      </c>
      <c r="U3408" s="4"/>
      <c r="V3408" s="4"/>
      <c r="W3408" s="215" t="str">
        <f ca="1">comm_pd</f>
        <v/>
      </c>
      <c r="X3408" s="11"/>
    </row>
    <row r="3409" spans="1:24" x14ac:dyDescent="0.25">
      <c r="A3409" s="6" t="str">
        <f ca="1">no.</f>
        <v/>
      </c>
      <c r="E3409" s="4" t="str">
        <f ca="1">position</f>
        <v/>
      </c>
      <c r="I3409" s="318"/>
      <c r="L3409" s="4"/>
      <c r="N3409" s="6"/>
      <c r="P3409" s="20"/>
      <c r="Q3409" s="5" t="str">
        <f ca="1">score</f>
        <v/>
      </c>
      <c r="R3409" s="7" t="str">
        <f ca="1">rescore_pd</f>
        <v/>
      </c>
      <c r="S3409" s="310" t="str">
        <f ca="1">price</f>
        <v/>
      </c>
      <c r="U3409" s="4"/>
      <c r="V3409" s="4"/>
      <c r="W3409" s="215" t="str">
        <f ca="1">comm_pd</f>
        <v/>
      </c>
      <c r="X3409" s="11"/>
    </row>
    <row r="3410" spans="1:24" x14ac:dyDescent="0.25">
      <c r="A3410" s="6" t="str">
        <f ca="1">no.</f>
        <v/>
      </c>
      <c r="E3410" s="4" t="str">
        <f ca="1">position</f>
        <v/>
      </c>
      <c r="I3410" s="318"/>
      <c r="L3410" s="4"/>
      <c r="N3410" s="6"/>
      <c r="P3410" s="20"/>
      <c r="Q3410" s="5" t="str">
        <f ca="1">score</f>
        <v/>
      </c>
      <c r="R3410" s="7" t="str">
        <f ca="1">rescore_pd</f>
        <v/>
      </c>
      <c r="S3410" s="310" t="str">
        <f ca="1">price</f>
        <v/>
      </c>
      <c r="U3410" s="4"/>
      <c r="V3410" s="4"/>
      <c r="W3410" s="215" t="str">
        <f ca="1">comm_pd</f>
        <v/>
      </c>
      <c r="X3410" s="11"/>
    </row>
    <row r="3411" spans="1:24" x14ac:dyDescent="0.25">
      <c r="A3411" s="6" t="str">
        <f ca="1">no.</f>
        <v/>
      </c>
      <c r="E3411" s="4" t="str">
        <f ca="1">position</f>
        <v/>
      </c>
      <c r="I3411" s="318"/>
      <c r="L3411" s="4"/>
      <c r="N3411" s="6"/>
      <c r="P3411" s="20"/>
      <c r="Q3411" s="5" t="str">
        <f ca="1">score</f>
        <v/>
      </c>
      <c r="R3411" s="7" t="str">
        <f ca="1">rescore_pd</f>
        <v/>
      </c>
      <c r="S3411" s="310" t="str">
        <f ca="1">price</f>
        <v/>
      </c>
      <c r="U3411" s="4"/>
      <c r="V3411" s="4"/>
      <c r="W3411" s="215" t="str">
        <f ca="1">comm_pd</f>
        <v/>
      </c>
      <c r="X3411" s="11"/>
    </row>
    <row r="3412" spans="1:24" x14ac:dyDescent="0.25">
      <c r="A3412" s="6" t="str">
        <f ca="1">no.</f>
        <v/>
      </c>
      <c r="E3412" s="4" t="str">
        <f ca="1">position</f>
        <v/>
      </c>
      <c r="I3412" s="318"/>
      <c r="L3412" s="4"/>
      <c r="N3412" s="6"/>
      <c r="P3412" s="20"/>
      <c r="Q3412" s="5" t="str">
        <f ca="1">score</f>
        <v/>
      </c>
      <c r="R3412" s="7" t="str">
        <f ca="1">rescore_pd</f>
        <v/>
      </c>
      <c r="S3412" s="310" t="str">
        <f ca="1">price</f>
        <v/>
      </c>
      <c r="U3412" s="4"/>
      <c r="V3412" s="4"/>
      <c r="W3412" s="215" t="str">
        <f ca="1">comm_pd</f>
        <v/>
      </c>
      <c r="X3412" s="11"/>
    </row>
    <row r="3413" spans="1:24" x14ac:dyDescent="0.25">
      <c r="A3413" s="6" t="str">
        <f ca="1">no.</f>
        <v/>
      </c>
      <c r="E3413" s="4" t="str">
        <f ca="1">position</f>
        <v/>
      </c>
      <c r="I3413" s="318"/>
      <c r="L3413" s="4"/>
      <c r="N3413" s="6"/>
      <c r="P3413" s="20"/>
      <c r="Q3413" s="5" t="str">
        <f ca="1">score</f>
        <v/>
      </c>
      <c r="R3413" s="7" t="str">
        <f ca="1">rescore_pd</f>
        <v/>
      </c>
      <c r="S3413" s="310" t="str">
        <f ca="1">price</f>
        <v/>
      </c>
      <c r="U3413" s="4"/>
      <c r="V3413" s="4"/>
      <c r="W3413" s="215" t="str">
        <f ca="1">comm_pd</f>
        <v/>
      </c>
      <c r="X3413" s="11"/>
    </row>
    <row r="3414" spans="1:24" x14ac:dyDescent="0.25">
      <c r="A3414" s="6" t="str">
        <f ca="1">no.</f>
        <v/>
      </c>
      <c r="E3414" s="4" t="str">
        <f ca="1">position</f>
        <v/>
      </c>
      <c r="I3414" s="318"/>
      <c r="L3414" s="4"/>
      <c r="N3414" s="6"/>
      <c r="P3414" s="20"/>
      <c r="Q3414" s="5" t="str">
        <f ca="1">score</f>
        <v/>
      </c>
      <c r="R3414" s="7" t="str">
        <f ca="1">rescore_pd</f>
        <v/>
      </c>
      <c r="S3414" s="310" t="str">
        <f ca="1">price</f>
        <v/>
      </c>
      <c r="U3414" s="4"/>
      <c r="V3414" s="4"/>
      <c r="W3414" s="215" t="str">
        <f ca="1">comm_pd</f>
        <v/>
      </c>
      <c r="X3414" s="11"/>
    </row>
    <row r="3415" spans="1:24" x14ac:dyDescent="0.25">
      <c r="A3415" s="6" t="str">
        <f ca="1">no.</f>
        <v/>
      </c>
      <c r="E3415" s="4" t="str">
        <f ca="1">position</f>
        <v/>
      </c>
      <c r="I3415" s="318"/>
      <c r="L3415" s="4"/>
      <c r="N3415" s="6"/>
      <c r="P3415" s="20"/>
      <c r="Q3415" s="5" t="str">
        <f ca="1">score</f>
        <v/>
      </c>
      <c r="R3415" s="7" t="str">
        <f ca="1">rescore_pd</f>
        <v/>
      </c>
      <c r="S3415" s="310" t="str">
        <f ca="1">price</f>
        <v/>
      </c>
      <c r="U3415" s="4"/>
      <c r="V3415" s="4"/>
      <c r="W3415" s="215" t="str">
        <f ca="1">comm_pd</f>
        <v/>
      </c>
      <c r="X3415" s="11"/>
    </row>
    <row r="3416" spans="1:24" x14ac:dyDescent="0.25">
      <c r="A3416" s="6" t="str">
        <f ca="1">no.</f>
        <v/>
      </c>
      <c r="E3416" s="4" t="str">
        <f ca="1">position</f>
        <v/>
      </c>
      <c r="I3416" s="318"/>
      <c r="L3416" s="4"/>
      <c r="N3416" s="6"/>
      <c r="P3416" s="20"/>
      <c r="Q3416" s="5" t="str">
        <f ca="1">score</f>
        <v/>
      </c>
      <c r="R3416" s="7" t="str">
        <f ca="1">rescore_pd</f>
        <v/>
      </c>
      <c r="S3416" s="310" t="str">
        <f ca="1">price</f>
        <v/>
      </c>
      <c r="U3416" s="4"/>
      <c r="V3416" s="4"/>
      <c r="W3416" s="215" t="str">
        <f ca="1">comm_pd</f>
        <v/>
      </c>
      <c r="X3416" s="11"/>
    </row>
    <row r="3417" spans="1:24" x14ac:dyDescent="0.25">
      <c r="A3417" s="6" t="str">
        <f ca="1">no.</f>
        <v/>
      </c>
      <c r="E3417" s="4" t="str">
        <f ca="1">position</f>
        <v/>
      </c>
      <c r="I3417" s="318"/>
      <c r="L3417" s="4"/>
      <c r="N3417" s="6"/>
      <c r="P3417" s="20"/>
      <c r="Q3417" s="5" t="str">
        <f ca="1">score</f>
        <v/>
      </c>
      <c r="R3417" s="7" t="str">
        <f ca="1">rescore_pd</f>
        <v/>
      </c>
      <c r="S3417" s="310" t="str">
        <f ca="1">price</f>
        <v/>
      </c>
      <c r="U3417" s="4"/>
      <c r="V3417" s="4"/>
      <c r="W3417" s="215" t="str">
        <f ca="1">comm_pd</f>
        <v/>
      </c>
      <c r="X3417" s="11"/>
    </row>
    <row r="3418" spans="1:24" x14ac:dyDescent="0.25">
      <c r="A3418" s="6" t="str">
        <f ca="1">no.</f>
        <v/>
      </c>
      <c r="E3418" s="4" t="str">
        <f ca="1">position</f>
        <v/>
      </c>
      <c r="I3418" s="318"/>
      <c r="L3418" s="4"/>
      <c r="N3418" s="6"/>
      <c r="P3418" s="20"/>
      <c r="Q3418" s="5" t="str">
        <f ca="1">score</f>
        <v/>
      </c>
      <c r="R3418" s="7" t="str">
        <f ca="1">rescore_pd</f>
        <v/>
      </c>
      <c r="S3418" s="310" t="str">
        <f ca="1">price</f>
        <v/>
      </c>
      <c r="U3418" s="4"/>
      <c r="V3418" s="4"/>
      <c r="W3418" s="215" t="str">
        <f ca="1">comm_pd</f>
        <v/>
      </c>
      <c r="X3418" s="11"/>
    </row>
    <row r="3419" spans="1:24" x14ac:dyDescent="0.25">
      <c r="A3419" s="6" t="str">
        <f ca="1">no.</f>
        <v/>
      </c>
      <c r="E3419" s="4" t="str">
        <f ca="1">position</f>
        <v/>
      </c>
      <c r="I3419" s="318"/>
      <c r="L3419" s="4"/>
      <c r="N3419" s="6"/>
      <c r="P3419" s="20"/>
      <c r="Q3419" s="5" t="str">
        <f ca="1">score</f>
        <v/>
      </c>
      <c r="R3419" s="7" t="str">
        <f ca="1">rescore_pd</f>
        <v/>
      </c>
      <c r="S3419" s="310" t="str">
        <f ca="1">price</f>
        <v/>
      </c>
      <c r="U3419" s="4"/>
      <c r="V3419" s="4"/>
      <c r="W3419" s="215" t="str">
        <f ca="1">comm_pd</f>
        <v/>
      </c>
      <c r="X3419" s="11"/>
    </row>
    <row r="3420" spans="1:24" x14ac:dyDescent="0.25">
      <c r="A3420" s="6" t="str">
        <f ca="1">no.</f>
        <v/>
      </c>
      <c r="E3420" s="4" t="str">
        <f ca="1">position</f>
        <v/>
      </c>
      <c r="I3420" s="318"/>
      <c r="L3420" s="4"/>
      <c r="N3420" s="6"/>
      <c r="P3420" s="20"/>
      <c r="Q3420" s="5" t="str">
        <f ca="1">score</f>
        <v/>
      </c>
      <c r="R3420" s="7" t="str">
        <f ca="1">rescore_pd</f>
        <v/>
      </c>
      <c r="S3420" s="310" t="str">
        <f ca="1">price</f>
        <v/>
      </c>
      <c r="U3420" s="4"/>
      <c r="V3420" s="4"/>
      <c r="W3420" s="215" t="str">
        <f ca="1">comm_pd</f>
        <v/>
      </c>
      <c r="X3420" s="11"/>
    </row>
    <row r="3421" spans="1:24" x14ac:dyDescent="0.25">
      <c r="A3421" s="6" t="str">
        <f ca="1">no.</f>
        <v/>
      </c>
      <c r="E3421" s="4" t="str">
        <f ca="1">position</f>
        <v/>
      </c>
      <c r="I3421" s="318"/>
      <c r="L3421" s="4"/>
      <c r="N3421" s="6"/>
      <c r="P3421" s="20"/>
      <c r="Q3421" s="5" t="str">
        <f ca="1">score</f>
        <v/>
      </c>
      <c r="R3421" s="7" t="str">
        <f ca="1">rescore_pd</f>
        <v/>
      </c>
      <c r="S3421" s="310" t="str">
        <f ca="1">price</f>
        <v/>
      </c>
      <c r="U3421" s="4"/>
      <c r="V3421" s="4"/>
      <c r="W3421" s="215" t="str">
        <f ca="1">comm_pd</f>
        <v/>
      </c>
      <c r="X3421" s="11"/>
    </row>
    <row r="3422" spans="1:24" x14ac:dyDescent="0.25">
      <c r="A3422" s="6" t="str">
        <f ca="1">no.</f>
        <v/>
      </c>
      <c r="E3422" s="4" t="str">
        <f ca="1">position</f>
        <v/>
      </c>
      <c r="I3422" s="318"/>
      <c r="L3422" s="4"/>
      <c r="N3422" s="6"/>
      <c r="P3422" s="20"/>
      <c r="Q3422" s="5" t="str">
        <f ca="1">score</f>
        <v/>
      </c>
      <c r="R3422" s="7" t="str">
        <f ca="1">rescore_pd</f>
        <v/>
      </c>
      <c r="S3422" s="310" t="str">
        <f ca="1">price</f>
        <v/>
      </c>
      <c r="U3422" s="4"/>
      <c r="V3422" s="4"/>
      <c r="W3422" s="215" t="str">
        <f ca="1">comm_pd</f>
        <v/>
      </c>
      <c r="X3422" s="11"/>
    </row>
    <row r="3423" spans="1:24" x14ac:dyDescent="0.25">
      <c r="A3423" s="6" t="str">
        <f ca="1">no.</f>
        <v/>
      </c>
      <c r="E3423" s="4" t="str">
        <f ca="1">position</f>
        <v/>
      </c>
      <c r="I3423" s="318"/>
      <c r="L3423" s="4"/>
      <c r="N3423" s="6"/>
      <c r="P3423" s="20"/>
      <c r="Q3423" s="5" t="str">
        <f ca="1">score</f>
        <v/>
      </c>
      <c r="R3423" s="7" t="str">
        <f ca="1">rescore_pd</f>
        <v/>
      </c>
      <c r="S3423" s="310" t="str">
        <f ca="1">price</f>
        <v/>
      </c>
      <c r="U3423" s="4"/>
      <c r="V3423" s="4"/>
      <c r="W3423" s="215" t="str">
        <f ca="1">comm_pd</f>
        <v/>
      </c>
      <c r="X3423" s="11"/>
    </row>
    <row r="3424" spans="1:24" x14ac:dyDescent="0.25">
      <c r="A3424" s="6" t="str">
        <f ca="1">no.</f>
        <v/>
      </c>
      <c r="E3424" s="4" t="str">
        <f ca="1">position</f>
        <v/>
      </c>
      <c r="I3424" s="318"/>
      <c r="L3424" s="4"/>
      <c r="N3424" s="6"/>
      <c r="P3424" s="20"/>
      <c r="Q3424" s="5" t="str">
        <f ca="1">score</f>
        <v/>
      </c>
      <c r="R3424" s="7" t="str">
        <f ca="1">rescore_pd</f>
        <v/>
      </c>
      <c r="S3424" s="310" t="str">
        <f ca="1">price</f>
        <v/>
      </c>
      <c r="U3424" s="4"/>
      <c r="V3424" s="4"/>
      <c r="W3424" s="215" t="str">
        <f ca="1">comm_pd</f>
        <v/>
      </c>
      <c r="X3424" s="11"/>
    </row>
    <row r="3425" spans="1:24" x14ac:dyDescent="0.25">
      <c r="A3425" s="6" t="str">
        <f ca="1">no.</f>
        <v/>
      </c>
      <c r="E3425" s="4" t="str">
        <f ca="1">position</f>
        <v/>
      </c>
      <c r="I3425" s="318"/>
      <c r="L3425" s="4"/>
      <c r="N3425" s="6"/>
      <c r="P3425" s="20"/>
      <c r="Q3425" s="5" t="str">
        <f ca="1">score</f>
        <v/>
      </c>
      <c r="R3425" s="7" t="str">
        <f ca="1">rescore_pd</f>
        <v/>
      </c>
      <c r="S3425" s="310" t="str">
        <f ca="1">price</f>
        <v/>
      </c>
      <c r="U3425" s="4"/>
      <c r="V3425" s="4"/>
      <c r="W3425" s="215" t="str">
        <f ca="1">comm_pd</f>
        <v/>
      </c>
      <c r="X3425" s="11"/>
    </row>
    <row r="3426" spans="1:24" x14ac:dyDescent="0.25">
      <c r="A3426" s="6" t="str">
        <f ca="1">no.</f>
        <v/>
      </c>
      <c r="E3426" s="4" t="str">
        <f ca="1">position</f>
        <v/>
      </c>
      <c r="I3426" s="318"/>
      <c r="L3426" s="4"/>
      <c r="N3426" s="6"/>
      <c r="P3426" s="20"/>
      <c r="Q3426" s="5" t="str">
        <f ca="1">score</f>
        <v/>
      </c>
      <c r="R3426" s="7" t="str">
        <f ca="1">rescore_pd</f>
        <v/>
      </c>
      <c r="S3426" s="310" t="str">
        <f ca="1">price</f>
        <v/>
      </c>
      <c r="U3426" s="4"/>
      <c r="V3426" s="4"/>
      <c r="W3426" s="215" t="str">
        <f ca="1">comm_pd</f>
        <v/>
      </c>
      <c r="X3426" s="11"/>
    </row>
    <row r="3427" spans="1:24" x14ac:dyDescent="0.25">
      <c r="A3427" s="6" t="str">
        <f ca="1">no.</f>
        <v/>
      </c>
      <c r="E3427" s="4" t="str">
        <f ca="1">position</f>
        <v/>
      </c>
      <c r="I3427" s="318"/>
      <c r="L3427" s="4"/>
      <c r="N3427" s="6"/>
      <c r="P3427" s="20"/>
      <c r="Q3427" s="5" t="str">
        <f ca="1">score</f>
        <v/>
      </c>
      <c r="R3427" s="7" t="str">
        <f ca="1">rescore_pd</f>
        <v/>
      </c>
      <c r="S3427" s="310" t="str">
        <f ca="1">price</f>
        <v/>
      </c>
      <c r="U3427" s="4"/>
      <c r="V3427" s="4"/>
      <c r="W3427" s="215" t="str">
        <f ca="1">comm_pd</f>
        <v/>
      </c>
      <c r="X3427" s="11"/>
    </row>
    <row r="3428" spans="1:24" x14ac:dyDescent="0.25">
      <c r="A3428" s="6" t="str">
        <f ca="1">no.</f>
        <v/>
      </c>
      <c r="E3428" s="4" t="str">
        <f ca="1">position</f>
        <v/>
      </c>
      <c r="I3428" s="318"/>
      <c r="L3428" s="4"/>
      <c r="N3428" s="6"/>
      <c r="P3428" s="20"/>
      <c r="Q3428" s="5" t="str">
        <f ca="1">score</f>
        <v/>
      </c>
      <c r="R3428" s="7" t="str">
        <f ca="1">rescore_pd</f>
        <v/>
      </c>
      <c r="S3428" s="310" t="str">
        <f ca="1">price</f>
        <v/>
      </c>
      <c r="U3428" s="4"/>
      <c r="V3428" s="4"/>
      <c r="W3428" s="215" t="str">
        <f ca="1">comm_pd</f>
        <v/>
      </c>
      <c r="X3428" s="11"/>
    </row>
    <row r="3429" spans="1:24" x14ac:dyDescent="0.25">
      <c r="A3429" s="6" t="str">
        <f ca="1">no.</f>
        <v/>
      </c>
      <c r="E3429" s="4" t="str">
        <f ca="1">position</f>
        <v/>
      </c>
      <c r="I3429" s="318"/>
      <c r="L3429" s="4"/>
      <c r="N3429" s="6"/>
      <c r="P3429" s="20"/>
      <c r="Q3429" s="5" t="str">
        <f ca="1">score</f>
        <v/>
      </c>
      <c r="R3429" s="7" t="str">
        <f ca="1">rescore_pd</f>
        <v/>
      </c>
      <c r="S3429" s="310" t="str">
        <f ca="1">price</f>
        <v/>
      </c>
      <c r="U3429" s="4"/>
      <c r="V3429" s="4"/>
      <c r="W3429" s="215" t="str">
        <f ca="1">comm_pd</f>
        <v/>
      </c>
      <c r="X3429" s="11"/>
    </row>
    <row r="3430" spans="1:24" x14ac:dyDescent="0.25">
      <c r="A3430" s="6" t="str">
        <f ca="1">no.</f>
        <v/>
      </c>
      <c r="E3430" s="4" t="str">
        <f ca="1">position</f>
        <v/>
      </c>
      <c r="I3430" s="318"/>
      <c r="L3430" s="4"/>
      <c r="N3430" s="6"/>
      <c r="P3430" s="20"/>
      <c r="Q3430" s="5" t="str">
        <f ca="1">score</f>
        <v/>
      </c>
      <c r="R3430" s="7" t="str">
        <f ca="1">rescore_pd</f>
        <v/>
      </c>
      <c r="S3430" s="310" t="str">
        <f ca="1">price</f>
        <v/>
      </c>
      <c r="U3430" s="4"/>
      <c r="V3430" s="4"/>
      <c r="W3430" s="215" t="str">
        <f ca="1">comm_pd</f>
        <v/>
      </c>
      <c r="X3430" s="11"/>
    </row>
    <row r="3431" spans="1:24" x14ac:dyDescent="0.25">
      <c r="A3431" s="6" t="str">
        <f ca="1">no.</f>
        <v/>
      </c>
      <c r="E3431" s="4" t="str">
        <f ca="1">position</f>
        <v/>
      </c>
      <c r="I3431" s="318"/>
      <c r="L3431" s="4"/>
      <c r="N3431" s="6"/>
      <c r="P3431" s="20"/>
      <c r="Q3431" s="5" t="str">
        <f ca="1">score</f>
        <v/>
      </c>
      <c r="R3431" s="7" t="str">
        <f ca="1">rescore_pd</f>
        <v/>
      </c>
      <c r="S3431" s="310" t="str">
        <f ca="1">price</f>
        <v/>
      </c>
      <c r="U3431" s="4"/>
      <c r="V3431" s="4"/>
      <c r="W3431" s="215" t="str">
        <f ca="1">comm_pd</f>
        <v/>
      </c>
      <c r="X3431" s="11"/>
    </row>
    <row r="3432" spans="1:24" x14ac:dyDescent="0.25">
      <c r="A3432" s="6" t="str">
        <f ca="1">no.</f>
        <v/>
      </c>
      <c r="E3432" s="4" t="str">
        <f ca="1">position</f>
        <v/>
      </c>
      <c r="I3432" s="318"/>
      <c r="L3432" s="4"/>
      <c r="N3432" s="6"/>
      <c r="P3432" s="20"/>
      <c r="Q3432" s="5" t="str">
        <f ca="1">score</f>
        <v/>
      </c>
      <c r="R3432" s="7" t="str">
        <f ca="1">rescore_pd</f>
        <v/>
      </c>
      <c r="S3432" s="310" t="str">
        <f ca="1">price</f>
        <v/>
      </c>
      <c r="U3432" s="4"/>
      <c r="V3432" s="4"/>
      <c r="W3432" s="215" t="str">
        <f ca="1">comm_pd</f>
        <v/>
      </c>
      <c r="X3432" s="11"/>
    </row>
    <row r="3433" spans="1:24" x14ac:dyDescent="0.25">
      <c r="A3433" s="6" t="str">
        <f ca="1">no.</f>
        <v/>
      </c>
      <c r="E3433" s="4" t="str">
        <f ca="1">position</f>
        <v/>
      </c>
      <c r="I3433" s="318"/>
      <c r="L3433" s="4"/>
      <c r="N3433" s="6"/>
      <c r="P3433" s="20"/>
      <c r="Q3433" s="5" t="str">
        <f ca="1">score</f>
        <v/>
      </c>
      <c r="R3433" s="7" t="str">
        <f ca="1">rescore_pd</f>
        <v/>
      </c>
      <c r="S3433" s="310" t="str">
        <f ca="1">price</f>
        <v/>
      </c>
      <c r="U3433" s="4"/>
      <c r="V3433" s="4"/>
      <c r="W3433" s="215" t="str">
        <f ca="1">comm_pd</f>
        <v/>
      </c>
      <c r="X3433" s="11"/>
    </row>
    <row r="3434" spans="1:24" x14ac:dyDescent="0.25">
      <c r="A3434" s="6" t="str">
        <f ca="1">no.</f>
        <v/>
      </c>
      <c r="E3434" s="4" t="str">
        <f ca="1">position</f>
        <v/>
      </c>
      <c r="I3434" s="318"/>
      <c r="L3434" s="4"/>
      <c r="N3434" s="6"/>
      <c r="P3434" s="20"/>
      <c r="Q3434" s="5" t="str">
        <f ca="1">score</f>
        <v/>
      </c>
      <c r="R3434" s="7" t="str">
        <f ca="1">rescore_pd</f>
        <v/>
      </c>
      <c r="S3434" s="310" t="str">
        <f ca="1">price</f>
        <v/>
      </c>
      <c r="U3434" s="4"/>
      <c r="V3434" s="4"/>
      <c r="W3434" s="215" t="str">
        <f ca="1">comm_pd</f>
        <v/>
      </c>
      <c r="X3434" s="11"/>
    </row>
    <row r="3435" spans="1:24" x14ac:dyDescent="0.25">
      <c r="A3435" s="6" t="str">
        <f ca="1">no.</f>
        <v/>
      </c>
      <c r="E3435" s="4" t="str">
        <f ca="1">position</f>
        <v/>
      </c>
      <c r="I3435" s="318"/>
      <c r="L3435" s="4"/>
      <c r="N3435" s="6"/>
      <c r="P3435" s="20"/>
      <c r="Q3435" s="5" t="str">
        <f ca="1">score</f>
        <v/>
      </c>
      <c r="R3435" s="7" t="str">
        <f ca="1">rescore_pd</f>
        <v/>
      </c>
      <c r="S3435" s="310" t="str">
        <f ca="1">price</f>
        <v/>
      </c>
      <c r="U3435" s="4"/>
      <c r="V3435" s="4"/>
      <c r="W3435" s="215" t="str">
        <f ca="1">comm_pd</f>
        <v/>
      </c>
      <c r="X3435" s="11"/>
    </row>
    <row r="3436" spans="1:24" x14ac:dyDescent="0.25">
      <c r="A3436" s="6" t="str">
        <f ca="1">no.</f>
        <v/>
      </c>
      <c r="E3436" s="4" t="str">
        <f ca="1">position</f>
        <v/>
      </c>
      <c r="I3436" s="318"/>
      <c r="L3436" s="4"/>
      <c r="N3436" s="6"/>
      <c r="P3436" s="20"/>
      <c r="Q3436" s="5" t="str">
        <f ca="1">score</f>
        <v/>
      </c>
      <c r="R3436" s="7" t="str">
        <f ca="1">rescore_pd</f>
        <v/>
      </c>
      <c r="S3436" s="310" t="str">
        <f ca="1">price</f>
        <v/>
      </c>
      <c r="U3436" s="4"/>
      <c r="V3436" s="4"/>
      <c r="W3436" s="215" t="str">
        <f ca="1">comm_pd</f>
        <v/>
      </c>
      <c r="X3436" s="11"/>
    </row>
    <row r="3437" spans="1:24" x14ac:dyDescent="0.25">
      <c r="A3437" s="6" t="str">
        <f ca="1">no.</f>
        <v/>
      </c>
      <c r="E3437" s="4" t="str">
        <f ca="1">position</f>
        <v/>
      </c>
      <c r="I3437" s="318"/>
      <c r="L3437" s="4"/>
      <c r="N3437" s="6"/>
      <c r="P3437" s="20"/>
      <c r="Q3437" s="5" t="str">
        <f ca="1">score</f>
        <v/>
      </c>
      <c r="R3437" s="7" t="str">
        <f ca="1">rescore_pd</f>
        <v/>
      </c>
      <c r="S3437" s="310" t="str">
        <f ca="1">price</f>
        <v/>
      </c>
      <c r="U3437" s="4"/>
      <c r="V3437" s="4"/>
      <c r="W3437" s="215" t="str">
        <f ca="1">comm_pd</f>
        <v/>
      </c>
      <c r="X3437" s="11"/>
    </row>
    <row r="3438" spans="1:24" x14ac:dyDescent="0.25">
      <c r="A3438" s="6" t="str">
        <f ca="1">no.</f>
        <v/>
      </c>
      <c r="E3438" s="4" t="str">
        <f ca="1">position</f>
        <v/>
      </c>
      <c r="I3438" s="318"/>
      <c r="L3438" s="4"/>
      <c r="N3438" s="6"/>
      <c r="P3438" s="20"/>
      <c r="Q3438" s="5" t="str">
        <f ca="1">score</f>
        <v/>
      </c>
      <c r="R3438" s="7" t="str">
        <f ca="1">rescore_pd</f>
        <v/>
      </c>
      <c r="S3438" s="310" t="str">
        <f ca="1">price</f>
        <v/>
      </c>
      <c r="U3438" s="4"/>
      <c r="V3438" s="4"/>
      <c r="W3438" s="215" t="str">
        <f ca="1">comm_pd</f>
        <v/>
      </c>
      <c r="X3438" s="11"/>
    </row>
    <row r="3439" spans="1:24" x14ac:dyDescent="0.25">
      <c r="A3439" s="6" t="str">
        <f ca="1">no.</f>
        <v/>
      </c>
      <c r="E3439" s="4" t="str">
        <f ca="1">position</f>
        <v/>
      </c>
      <c r="I3439" s="318"/>
      <c r="L3439" s="4"/>
      <c r="N3439" s="6"/>
      <c r="P3439" s="20"/>
      <c r="Q3439" s="5" t="str">
        <f ca="1">score</f>
        <v/>
      </c>
      <c r="R3439" s="7" t="str">
        <f ca="1">rescore_pd</f>
        <v/>
      </c>
      <c r="S3439" s="310" t="str">
        <f ca="1">price</f>
        <v/>
      </c>
      <c r="U3439" s="4"/>
      <c r="V3439" s="4"/>
      <c r="W3439" s="215" t="str">
        <f ca="1">comm_pd</f>
        <v/>
      </c>
      <c r="X3439" s="11"/>
    </row>
    <row r="3440" spans="1:24" x14ac:dyDescent="0.25">
      <c r="A3440" s="6" t="str">
        <f ca="1">no.</f>
        <v/>
      </c>
      <c r="E3440" s="4" t="str">
        <f ca="1">position</f>
        <v/>
      </c>
      <c r="I3440" s="318"/>
      <c r="L3440" s="4"/>
      <c r="N3440" s="6"/>
      <c r="P3440" s="20"/>
      <c r="Q3440" s="5" t="str">
        <f ca="1">score</f>
        <v/>
      </c>
      <c r="R3440" s="7" t="str">
        <f ca="1">rescore_pd</f>
        <v/>
      </c>
      <c r="S3440" s="310" t="str">
        <f ca="1">price</f>
        <v/>
      </c>
      <c r="U3440" s="4"/>
      <c r="V3440" s="4"/>
      <c r="W3440" s="215" t="str">
        <f ca="1">comm_pd</f>
        <v/>
      </c>
      <c r="X3440" s="11"/>
    </row>
    <row r="3441" spans="1:24" x14ac:dyDescent="0.25">
      <c r="A3441" s="6" t="str">
        <f ca="1">no.</f>
        <v/>
      </c>
      <c r="E3441" s="4" t="str">
        <f ca="1">position</f>
        <v/>
      </c>
      <c r="I3441" s="318"/>
      <c r="L3441" s="4"/>
      <c r="N3441" s="6"/>
      <c r="P3441" s="20"/>
      <c r="Q3441" s="5" t="str">
        <f ca="1">score</f>
        <v/>
      </c>
      <c r="R3441" s="7" t="str">
        <f ca="1">rescore_pd</f>
        <v/>
      </c>
      <c r="S3441" s="310" t="str">
        <f ca="1">price</f>
        <v/>
      </c>
      <c r="U3441" s="4"/>
      <c r="V3441" s="4"/>
      <c r="W3441" s="215" t="str">
        <f ca="1">comm_pd</f>
        <v/>
      </c>
      <c r="X3441" s="11"/>
    </row>
    <row r="3442" spans="1:24" x14ac:dyDescent="0.25">
      <c r="A3442" s="6" t="str">
        <f ca="1">no.</f>
        <v/>
      </c>
      <c r="E3442" s="4" t="str">
        <f ca="1">position</f>
        <v/>
      </c>
      <c r="I3442" s="318"/>
      <c r="L3442" s="4"/>
      <c r="N3442" s="6"/>
      <c r="P3442" s="20"/>
      <c r="Q3442" s="5" t="str">
        <f ca="1">score</f>
        <v/>
      </c>
      <c r="R3442" s="7" t="str">
        <f ca="1">rescore_pd</f>
        <v/>
      </c>
      <c r="S3442" s="310" t="str">
        <f ca="1">price</f>
        <v/>
      </c>
      <c r="U3442" s="4"/>
      <c r="V3442" s="4"/>
      <c r="W3442" s="215" t="str">
        <f ca="1">comm_pd</f>
        <v/>
      </c>
      <c r="X3442" s="11"/>
    </row>
    <row r="3443" spans="1:24" x14ac:dyDescent="0.25">
      <c r="A3443" s="6" t="str">
        <f ca="1">no.</f>
        <v/>
      </c>
      <c r="E3443" s="4" t="str">
        <f ca="1">position</f>
        <v/>
      </c>
      <c r="I3443" s="318"/>
      <c r="L3443" s="4"/>
      <c r="N3443" s="6"/>
      <c r="P3443" s="20"/>
      <c r="Q3443" s="5" t="str">
        <f ca="1">score</f>
        <v/>
      </c>
      <c r="R3443" s="7" t="str">
        <f ca="1">rescore_pd</f>
        <v/>
      </c>
      <c r="S3443" s="310" t="str">
        <f ca="1">price</f>
        <v/>
      </c>
      <c r="U3443" s="4"/>
      <c r="V3443" s="4"/>
      <c r="W3443" s="215" t="str">
        <f ca="1">comm_pd</f>
        <v/>
      </c>
      <c r="X3443" s="11"/>
    </row>
    <row r="3444" spans="1:24" x14ac:dyDescent="0.25">
      <c r="A3444" s="6" t="str">
        <f ca="1">no.</f>
        <v/>
      </c>
      <c r="E3444" s="4" t="str">
        <f ca="1">position</f>
        <v/>
      </c>
      <c r="I3444" s="318"/>
      <c r="L3444" s="4"/>
      <c r="N3444" s="6"/>
      <c r="P3444" s="20"/>
      <c r="Q3444" s="5" t="str">
        <f ca="1">score</f>
        <v/>
      </c>
      <c r="R3444" s="7" t="str">
        <f ca="1">rescore_pd</f>
        <v/>
      </c>
      <c r="S3444" s="310" t="str">
        <f ca="1">price</f>
        <v/>
      </c>
      <c r="U3444" s="4"/>
      <c r="V3444" s="4"/>
      <c r="W3444" s="215" t="str">
        <f ca="1">comm_pd</f>
        <v/>
      </c>
      <c r="X3444" s="11"/>
    </row>
    <row r="3445" spans="1:24" x14ac:dyDescent="0.25">
      <c r="A3445" s="6" t="str">
        <f ca="1">no.</f>
        <v/>
      </c>
      <c r="E3445" s="4" t="str">
        <f ca="1">position</f>
        <v/>
      </c>
      <c r="I3445" s="318"/>
      <c r="L3445" s="4"/>
      <c r="N3445" s="6"/>
      <c r="P3445" s="20"/>
      <c r="Q3445" s="5" t="str">
        <f ca="1">score</f>
        <v/>
      </c>
      <c r="R3445" s="7" t="str">
        <f ca="1">rescore_pd</f>
        <v/>
      </c>
      <c r="S3445" s="310" t="str">
        <f ca="1">price</f>
        <v/>
      </c>
      <c r="U3445" s="4"/>
      <c r="V3445" s="4"/>
      <c r="W3445" s="215" t="str">
        <f ca="1">comm_pd</f>
        <v/>
      </c>
      <c r="X3445" s="11"/>
    </row>
    <row r="3446" spans="1:24" x14ac:dyDescent="0.25">
      <c r="A3446" s="6" t="str">
        <f ca="1">no.</f>
        <v/>
      </c>
      <c r="E3446" s="4" t="str">
        <f ca="1">position</f>
        <v/>
      </c>
      <c r="I3446" s="318"/>
      <c r="L3446" s="4"/>
      <c r="N3446" s="6"/>
      <c r="P3446" s="20"/>
      <c r="Q3446" s="5" t="str">
        <f ca="1">score</f>
        <v/>
      </c>
      <c r="R3446" s="7" t="str">
        <f ca="1">rescore_pd</f>
        <v/>
      </c>
      <c r="S3446" s="310" t="str">
        <f ca="1">price</f>
        <v/>
      </c>
      <c r="U3446" s="4"/>
      <c r="V3446" s="4"/>
      <c r="W3446" s="215" t="str">
        <f ca="1">comm_pd</f>
        <v/>
      </c>
      <c r="X3446" s="11"/>
    </row>
    <row r="3447" spans="1:24" x14ac:dyDescent="0.25">
      <c r="A3447" s="6" t="str">
        <f ca="1">no.</f>
        <v/>
      </c>
      <c r="E3447" s="4" t="str">
        <f ca="1">position</f>
        <v/>
      </c>
      <c r="I3447" s="318"/>
      <c r="L3447" s="4"/>
      <c r="N3447" s="6"/>
      <c r="P3447" s="20"/>
      <c r="Q3447" s="5" t="str">
        <f ca="1">score</f>
        <v/>
      </c>
      <c r="R3447" s="7" t="str">
        <f ca="1">rescore_pd</f>
        <v/>
      </c>
      <c r="S3447" s="310" t="str">
        <f ca="1">price</f>
        <v/>
      </c>
      <c r="U3447" s="4"/>
      <c r="V3447" s="4"/>
      <c r="W3447" s="215" t="str">
        <f ca="1">comm_pd</f>
        <v/>
      </c>
      <c r="X3447" s="11"/>
    </row>
    <row r="3448" spans="1:24" x14ac:dyDescent="0.25">
      <c r="A3448" s="6" t="str">
        <f ca="1">no.</f>
        <v/>
      </c>
      <c r="E3448" s="4" t="str">
        <f ca="1">position</f>
        <v/>
      </c>
      <c r="I3448" s="318"/>
      <c r="L3448" s="4"/>
      <c r="N3448" s="6"/>
      <c r="P3448" s="20"/>
      <c r="Q3448" s="5" t="str">
        <f ca="1">score</f>
        <v/>
      </c>
      <c r="R3448" s="7" t="str">
        <f ca="1">rescore_pd</f>
        <v/>
      </c>
      <c r="S3448" s="310" t="str">
        <f ca="1">price</f>
        <v/>
      </c>
      <c r="U3448" s="4"/>
      <c r="V3448" s="4"/>
      <c r="W3448" s="215" t="str">
        <f ca="1">comm_pd</f>
        <v/>
      </c>
      <c r="X3448" s="11"/>
    </row>
    <row r="3449" spans="1:24" x14ac:dyDescent="0.25">
      <c r="A3449" s="6" t="str">
        <f ca="1">no.</f>
        <v/>
      </c>
      <c r="E3449" s="4" t="str">
        <f ca="1">position</f>
        <v/>
      </c>
      <c r="I3449" s="318"/>
      <c r="L3449" s="4"/>
      <c r="N3449" s="6"/>
      <c r="P3449" s="20"/>
      <c r="Q3449" s="5" t="str">
        <f ca="1">score</f>
        <v/>
      </c>
      <c r="R3449" s="7" t="str">
        <f ca="1">rescore_pd</f>
        <v/>
      </c>
      <c r="S3449" s="310" t="str">
        <f ca="1">price</f>
        <v/>
      </c>
      <c r="U3449" s="4"/>
      <c r="V3449" s="4"/>
      <c r="W3449" s="215" t="str">
        <f ca="1">comm_pd</f>
        <v/>
      </c>
      <c r="X3449" s="11"/>
    </row>
    <row r="3450" spans="1:24" x14ac:dyDescent="0.25">
      <c r="A3450" s="6" t="str">
        <f ca="1">no.</f>
        <v/>
      </c>
      <c r="E3450" s="4" t="str">
        <f ca="1">position</f>
        <v/>
      </c>
      <c r="I3450" s="318"/>
      <c r="L3450" s="4"/>
      <c r="N3450" s="6"/>
      <c r="P3450" s="20"/>
      <c r="Q3450" s="5" t="str">
        <f ca="1">score</f>
        <v/>
      </c>
      <c r="R3450" s="7" t="str">
        <f ca="1">rescore_pd</f>
        <v/>
      </c>
      <c r="S3450" s="310" t="str">
        <f ca="1">price</f>
        <v/>
      </c>
      <c r="U3450" s="4"/>
      <c r="V3450" s="4"/>
      <c r="W3450" s="215" t="str">
        <f ca="1">comm_pd</f>
        <v/>
      </c>
      <c r="X3450" s="11"/>
    </row>
    <row r="3451" spans="1:24" x14ac:dyDescent="0.25">
      <c r="A3451" s="6" t="str">
        <f ca="1">no.</f>
        <v/>
      </c>
      <c r="E3451" s="4" t="str">
        <f ca="1">position</f>
        <v/>
      </c>
      <c r="I3451" s="318"/>
      <c r="L3451" s="4"/>
      <c r="N3451" s="6"/>
      <c r="P3451" s="20"/>
      <c r="Q3451" s="5" t="str">
        <f ca="1">score</f>
        <v/>
      </c>
      <c r="R3451" s="7" t="str">
        <f ca="1">rescore_pd</f>
        <v/>
      </c>
      <c r="S3451" s="310" t="str">
        <f ca="1">price</f>
        <v/>
      </c>
      <c r="U3451" s="4"/>
      <c r="V3451" s="4"/>
      <c r="W3451" s="215" t="str">
        <f ca="1">comm_pd</f>
        <v/>
      </c>
      <c r="X3451" s="11"/>
    </row>
    <row r="3452" spans="1:24" x14ac:dyDescent="0.25">
      <c r="A3452" s="6" t="str">
        <f ca="1">no.</f>
        <v/>
      </c>
      <c r="E3452" s="4" t="str">
        <f ca="1">position</f>
        <v/>
      </c>
      <c r="I3452" s="318"/>
      <c r="L3452" s="4"/>
      <c r="N3452" s="6"/>
      <c r="P3452" s="20"/>
      <c r="Q3452" s="5" t="str">
        <f ca="1">score</f>
        <v/>
      </c>
      <c r="R3452" s="7" t="str">
        <f ca="1">rescore_pd</f>
        <v/>
      </c>
      <c r="S3452" s="310" t="str">
        <f ca="1">price</f>
        <v/>
      </c>
      <c r="U3452" s="4"/>
      <c r="V3452" s="4"/>
      <c r="W3452" s="215" t="str">
        <f ca="1">comm_pd</f>
        <v/>
      </c>
      <c r="X3452" s="11"/>
    </row>
    <row r="3453" spans="1:24" x14ac:dyDescent="0.25">
      <c r="A3453" s="6" t="str">
        <f ca="1">no.</f>
        <v/>
      </c>
      <c r="E3453" s="4" t="str">
        <f ca="1">position</f>
        <v/>
      </c>
      <c r="I3453" s="318"/>
      <c r="L3453" s="4"/>
      <c r="N3453" s="6"/>
      <c r="P3453" s="20"/>
      <c r="Q3453" s="5" t="str">
        <f ca="1">score</f>
        <v/>
      </c>
      <c r="R3453" s="7" t="str">
        <f ca="1">rescore_pd</f>
        <v/>
      </c>
      <c r="S3453" s="310" t="str">
        <f ca="1">price</f>
        <v/>
      </c>
      <c r="U3453" s="4"/>
      <c r="V3453" s="4"/>
      <c r="W3453" s="215" t="str">
        <f ca="1">comm_pd</f>
        <v/>
      </c>
      <c r="X3453" s="11"/>
    </row>
    <row r="3454" spans="1:24" x14ac:dyDescent="0.25">
      <c r="A3454" s="6" t="str">
        <f ca="1">no.</f>
        <v/>
      </c>
      <c r="E3454" s="4" t="str">
        <f ca="1">position</f>
        <v/>
      </c>
      <c r="I3454" s="318"/>
      <c r="L3454" s="4"/>
      <c r="N3454" s="6"/>
      <c r="P3454" s="20"/>
      <c r="Q3454" s="5" t="str">
        <f ca="1">score</f>
        <v/>
      </c>
      <c r="R3454" s="7" t="str">
        <f ca="1">rescore_pd</f>
        <v/>
      </c>
      <c r="S3454" s="310" t="str">
        <f ca="1">price</f>
        <v/>
      </c>
      <c r="U3454" s="4"/>
      <c r="V3454" s="4"/>
      <c r="W3454" s="215" t="str">
        <f ca="1">comm_pd</f>
        <v/>
      </c>
      <c r="X3454" s="11"/>
    </row>
    <row r="3455" spans="1:24" x14ac:dyDescent="0.25">
      <c r="A3455" s="6" t="str">
        <f ca="1">no.</f>
        <v/>
      </c>
      <c r="E3455" s="4" t="str">
        <f ca="1">position</f>
        <v/>
      </c>
      <c r="I3455" s="318"/>
      <c r="L3455" s="4"/>
      <c r="N3455" s="6"/>
      <c r="P3455" s="20"/>
      <c r="Q3455" s="5" t="str">
        <f ca="1">score</f>
        <v/>
      </c>
      <c r="R3455" s="7" t="str">
        <f ca="1">rescore_pd</f>
        <v/>
      </c>
      <c r="S3455" s="310" t="str">
        <f ca="1">price</f>
        <v/>
      </c>
      <c r="U3455" s="4"/>
      <c r="V3455" s="4"/>
      <c r="W3455" s="215" t="str">
        <f ca="1">comm_pd</f>
        <v/>
      </c>
      <c r="X3455" s="11"/>
    </row>
    <row r="3456" spans="1:24" x14ac:dyDescent="0.25">
      <c r="A3456" s="6" t="str">
        <f ca="1">no.</f>
        <v/>
      </c>
      <c r="E3456" s="4" t="str">
        <f ca="1">position</f>
        <v/>
      </c>
      <c r="I3456" s="318"/>
      <c r="L3456" s="4"/>
      <c r="N3456" s="6"/>
      <c r="P3456" s="20"/>
      <c r="Q3456" s="5" t="str">
        <f ca="1">score</f>
        <v/>
      </c>
      <c r="R3456" s="7" t="str">
        <f ca="1">rescore_pd</f>
        <v/>
      </c>
      <c r="S3456" s="310" t="str">
        <f ca="1">price</f>
        <v/>
      </c>
      <c r="U3456" s="4"/>
      <c r="V3456" s="4"/>
      <c r="W3456" s="215" t="str">
        <f ca="1">comm_pd</f>
        <v/>
      </c>
      <c r="X3456" s="11"/>
    </row>
    <row r="3457" spans="1:24" x14ac:dyDescent="0.25">
      <c r="A3457" s="6" t="str">
        <f ca="1">no.</f>
        <v/>
      </c>
      <c r="E3457" s="4" t="str">
        <f ca="1">position</f>
        <v/>
      </c>
      <c r="I3457" s="318"/>
      <c r="L3457" s="4"/>
      <c r="N3457" s="6"/>
      <c r="P3457" s="20"/>
      <c r="Q3457" s="5" t="str">
        <f ca="1">score</f>
        <v/>
      </c>
      <c r="R3457" s="7" t="str">
        <f ca="1">rescore_pd</f>
        <v/>
      </c>
      <c r="S3457" s="310" t="str">
        <f ca="1">price</f>
        <v/>
      </c>
      <c r="U3457" s="4"/>
      <c r="V3457" s="4"/>
      <c r="W3457" s="215" t="str">
        <f ca="1">comm_pd</f>
        <v/>
      </c>
      <c r="X3457" s="11"/>
    </row>
    <row r="3458" spans="1:24" x14ac:dyDescent="0.25">
      <c r="A3458" s="6" t="str">
        <f ca="1">no.</f>
        <v/>
      </c>
      <c r="E3458" s="4" t="str">
        <f ca="1">position</f>
        <v/>
      </c>
      <c r="I3458" s="318"/>
      <c r="L3458" s="4"/>
      <c r="N3458" s="6"/>
      <c r="P3458" s="20"/>
      <c r="Q3458" s="5" t="str">
        <f ca="1">score</f>
        <v/>
      </c>
      <c r="R3458" s="7" t="str">
        <f ca="1">rescore_pd</f>
        <v/>
      </c>
      <c r="S3458" s="310" t="str">
        <f ca="1">price</f>
        <v/>
      </c>
      <c r="U3458" s="4"/>
      <c r="V3458" s="4"/>
      <c r="W3458" s="215" t="str">
        <f ca="1">comm_pd</f>
        <v/>
      </c>
      <c r="X3458" s="11"/>
    </row>
    <row r="3459" spans="1:24" x14ac:dyDescent="0.25">
      <c r="A3459" s="6" t="str">
        <f ca="1">no.</f>
        <v/>
      </c>
      <c r="E3459" s="4" t="str">
        <f ca="1">position</f>
        <v/>
      </c>
      <c r="I3459" s="318"/>
      <c r="L3459" s="4"/>
      <c r="N3459" s="6"/>
      <c r="P3459" s="20"/>
      <c r="Q3459" s="5" t="str">
        <f ca="1">score</f>
        <v/>
      </c>
      <c r="R3459" s="7" t="str">
        <f ca="1">rescore_pd</f>
        <v/>
      </c>
      <c r="S3459" s="310" t="str">
        <f ca="1">price</f>
        <v/>
      </c>
      <c r="U3459" s="4"/>
      <c r="V3459" s="4"/>
      <c r="W3459" s="215" t="str">
        <f ca="1">comm_pd</f>
        <v/>
      </c>
      <c r="X3459" s="11"/>
    </row>
    <row r="3460" spans="1:24" x14ac:dyDescent="0.25">
      <c r="A3460" s="6" t="str">
        <f ca="1">no.</f>
        <v/>
      </c>
      <c r="E3460" s="4" t="str">
        <f ca="1">position</f>
        <v/>
      </c>
      <c r="I3460" s="318"/>
      <c r="L3460" s="4"/>
      <c r="N3460" s="6"/>
      <c r="P3460" s="20"/>
      <c r="Q3460" s="5" t="str">
        <f ca="1">score</f>
        <v/>
      </c>
      <c r="R3460" s="7" t="str">
        <f ca="1">rescore_pd</f>
        <v/>
      </c>
      <c r="S3460" s="310" t="str">
        <f ca="1">price</f>
        <v/>
      </c>
      <c r="U3460" s="4"/>
      <c r="V3460" s="4"/>
      <c r="W3460" s="215" t="str">
        <f ca="1">comm_pd</f>
        <v/>
      </c>
      <c r="X3460" s="11"/>
    </row>
    <row r="3461" spans="1:24" x14ac:dyDescent="0.25">
      <c r="A3461" s="6" t="str">
        <f ca="1">no.</f>
        <v/>
      </c>
      <c r="E3461" s="4" t="str">
        <f ca="1">position</f>
        <v/>
      </c>
      <c r="I3461" s="318"/>
      <c r="L3461" s="4"/>
      <c r="N3461" s="6"/>
      <c r="P3461" s="20"/>
      <c r="Q3461" s="5" t="str">
        <f ca="1">score</f>
        <v/>
      </c>
      <c r="R3461" s="7" t="str">
        <f ca="1">rescore_pd</f>
        <v/>
      </c>
      <c r="S3461" s="310" t="str">
        <f ca="1">price</f>
        <v/>
      </c>
      <c r="U3461" s="4"/>
      <c r="V3461" s="4"/>
      <c r="W3461" s="215" t="str">
        <f ca="1">comm_pd</f>
        <v/>
      </c>
      <c r="X3461" s="11"/>
    </row>
    <row r="3462" spans="1:24" x14ac:dyDescent="0.25">
      <c r="A3462" s="6" t="str">
        <f ca="1">no.</f>
        <v/>
      </c>
      <c r="E3462" s="4" t="str">
        <f ca="1">position</f>
        <v/>
      </c>
      <c r="I3462" s="318"/>
      <c r="L3462" s="4"/>
      <c r="N3462" s="6"/>
      <c r="P3462" s="20"/>
      <c r="Q3462" s="5" t="str">
        <f ca="1">score</f>
        <v/>
      </c>
      <c r="R3462" s="7" t="str">
        <f ca="1">rescore_pd</f>
        <v/>
      </c>
      <c r="S3462" s="310" t="str">
        <f ca="1">price</f>
        <v/>
      </c>
      <c r="U3462" s="4"/>
      <c r="V3462" s="4"/>
      <c r="W3462" s="215" t="str">
        <f ca="1">comm_pd</f>
        <v/>
      </c>
      <c r="X3462" s="11"/>
    </row>
    <row r="3463" spans="1:24" x14ac:dyDescent="0.25">
      <c r="A3463" s="6" t="str">
        <f ca="1">no.</f>
        <v/>
      </c>
      <c r="E3463" s="4" t="str">
        <f ca="1">position</f>
        <v/>
      </c>
      <c r="I3463" s="318"/>
      <c r="L3463" s="4"/>
      <c r="N3463" s="6"/>
      <c r="P3463" s="20"/>
      <c r="Q3463" s="5" t="str">
        <f ca="1">score</f>
        <v/>
      </c>
      <c r="R3463" s="7" t="str">
        <f ca="1">rescore_pd</f>
        <v/>
      </c>
      <c r="S3463" s="310" t="str">
        <f ca="1">price</f>
        <v/>
      </c>
      <c r="U3463" s="4"/>
      <c r="V3463" s="4"/>
      <c r="W3463" s="215" t="str">
        <f ca="1">comm_pd</f>
        <v/>
      </c>
      <c r="X3463" s="11"/>
    </row>
    <row r="3464" spans="1:24" x14ac:dyDescent="0.25">
      <c r="A3464" s="6" t="str">
        <f ca="1">no.</f>
        <v/>
      </c>
      <c r="E3464" s="4" t="str">
        <f ca="1">position</f>
        <v/>
      </c>
      <c r="I3464" s="318"/>
      <c r="L3464" s="4"/>
      <c r="N3464" s="6"/>
      <c r="P3464" s="20"/>
      <c r="Q3464" s="5" t="str">
        <f ca="1">score</f>
        <v/>
      </c>
      <c r="R3464" s="7" t="str">
        <f ca="1">rescore_pd</f>
        <v/>
      </c>
      <c r="S3464" s="310" t="str">
        <f ca="1">price</f>
        <v/>
      </c>
      <c r="U3464" s="4"/>
      <c r="V3464" s="4"/>
      <c r="W3464" s="215" t="str">
        <f ca="1">comm_pd</f>
        <v/>
      </c>
      <c r="X3464" s="11"/>
    </row>
    <row r="3465" spans="1:24" x14ac:dyDescent="0.25">
      <c r="A3465" s="6" t="str">
        <f ca="1">no.</f>
        <v/>
      </c>
      <c r="E3465" s="4" t="str">
        <f ca="1">position</f>
        <v/>
      </c>
      <c r="I3465" s="318"/>
      <c r="L3465" s="4"/>
      <c r="N3465" s="6"/>
      <c r="P3465" s="20"/>
      <c r="Q3465" s="5" t="str">
        <f ca="1">score</f>
        <v/>
      </c>
      <c r="R3465" s="7" t="str">
        <f ca="1">rescore_pd</f>
        <v/>
      </c>
      <c r="S3465" s="310" t="str">
        <f ca="1">price</f>
        <v/>
      </c>
      <c r="U3465" s="4"/>
      <c r="V3465" s="4"/>
      <c r="W3465" s="215" t="str">
        <f ca="1">comm_pd</f>
        <v/>
      </c>
      <c r="X3465" s="11"/>
    </row>
    <row r="3466" spans="1:24" x14ac:dyDescent="0.25">
      <c r="A3466" s="6" t="str">
        <f ca="1">no.</f>
        <v/>
      </c>
      <c r="E3466" s="4" t="str">
        <f ca="1">position</f>
        <v/>
      </c>
      <c r="I3466" s="318"/>
      <c r="L3466" s="4"/>
      <c r="N3466" s="6"/>
      <c r="P3466" s="20"/>
      <c r="Q3466" s="5" t="str">
        <f ca="1">score</f>
        <v/>
      </c>
      <c r="R3466" s="7" t="str">
        <f ca="1">rescore_pd</f>
        <v/>
      </c>
      <c r="S3466" s="310" t="str">
        <f ca="1">price</f>
        <v/>
      </c>
      <c r="U3466" s="4"/>
      <c r="V3466" s="4"/>
      <c r="W3466" s="215" t="str">
        <f ca="1">comm_pd</f>
        <v/>
      </c>
      <c r="X3466" s="11"/>
    </row>
    <row r="3467" spans="1:24" x14ac:dyDescent="0.25">
      <c r="A3467" s="6" t="str">
        <f ca="1">no.</f>
        <v/>
      </c>
      <c r="E3467" s="4" t="str">
        <f ca="1">position</f>
        <v/>
      </c>
      <c r="I3467" s="318"/>
      <c r="L3467" s="4"/>
      <c r="N3467" s="6"/>
      <c r="P3467" s="20"/>
      <c r="Q3467" s="5" t="str">
        <f ca="1">score</f>
        <v/>
      </c>
      <c r="R3467" s="7" t="str">
        <f ca="1">rescore_pd</f>
        <v/>
      </c>
      <c r="S3467" s="310" t="str">
        <f ca="1">price</f>
        <v/>
      </c>
      <c r="U3467" s="4"/>
      <c r="V3467" s="4"/>
      <c r="W3467" s="215" t="str">
        <f ca="1">comm_pd</f>
        <v/>
      </c>
      <c r="X3467" s="11"/>
    </row>
    <row r="3468" spans="1:24" x14ac:dyDescent="0.25">
      <c r="A3468" s="6" t="str">
        <f ca="1">no.</f>
        <v/>
      </c>
      <c r="E3468" s="4" t="str">
        <f ca="1">position</f>
        <v/>
      </c>
      <c r="I3468" s="318"/>
      <c r="L3468" s="4"/>
      <c r="N3468" s="6"/>
      <c r="P3468" s="20"/>
      <c r="Q3468" s="5" t="str">
        <f ca="1">score</f>
        <v/>
      </c>
      <c r="R3468" s="7" t="str">
        <f ca="1">rescore_pd</f>
        <v/>
      </c>
      <c r="S3468" s="310" t="str">
        <f ca="1">price</f>
        <v/>
      </c>
      <c r="U3468" s="4"/>
      <c r="V3468" s="4"/>
      <c r="W3468" s="215" t="str">
        <f ca="1">comm_pd</f>
        <v/>
      </c>
      <c r="X3468" s="11"/>
    </row>
    <row r="3469" spans="1:24" x14ac:dyDescent="0.25">
      <c r="A3469" s="6" t="str">
        <f ca="1">no.</f>
        <v/>
      </c>
      <c r="E3469" s="4" t="str">
        <f ca="1">position</f>
        <v/>
      </c>
      <c r="I3469" s="318"/>
      <c r="L3469" s="4"/>
      <c r="N3469" s="6"/>
      <c r="P3469" s="20"/>
      <c r="Q3469" s="5" t="str">
        <f ca="1">score</f>
        <v/>
      </c>
      <c r="R3469" s="7" t="str">
        <f ca="1">rescore_pd</f>
        <v/>
      </c>
      <c r="S3469" s="310" t="str">
        <f ca="1">price</f>
        <v/>
      </c>
      <c r="U3469" s="4"/>
      <c r="V3469" s="4"/>
      <c r="W3469" s="215" t="str">
        <f ca="1">comm_pd</f>
        <v/>
      </c>
      <c r="X3469" s="11"/>
    </row>
    <row r="3470" spans="1:24" x14ac:dyDescent="0.25">
      <c r="A3470" s="6" t="str">
        <f ca="1">no.</f>
        <v/>
      </c>
      <c r="E3470" s="4" t="str">
        <f ca="1">position</f>
        <v/>
      </c>
      <c r="I3470" s="318"/>
      <c r="L3470" s="4"/>
      <c r="N3470" s="6"/>
      <c r="P3470" s="20"/>
      <c r="Q3470" s="5" t="str">
        <f ca="1">score</f>
        <v/>
      </c>
      <c r="R3470" s="7" t="str">
        <f ca="1">rescore_pd</f>
        <v/>
      </c>
      <c r="S3470" s="310" t="str">
        <f ca="1">price</f>
        <v/>
      </c>
      <c r="U3470" s="4"/>
      <c r="V3470" s="4"/>
      <c r="W3470" s="215" t="str">
        <f ca="1">comm_pd</f>
        <v/>
      </c>
      <c r="X3470" s="11"/>
    </row>
    <row r="3471" spans="1:24" x14ac:dyDescent="0.25">
      <c r="A3471" s="6" t="str">
        <f ca="1">no.</f>
        <v/>
      </c>
      <c r="E3471" s="4" t="str">
        <f ca="1">position</f>
        <v/>
      </c>
      <c r="I3471" s="318"/>
      <c r="L3471" s="4"/>
      <c r="N3471" s="6"/>
      <c r="P3471" s="20"/>
      <c r="Q3471" s="5" t="str">
        <f ca="1">score</f>
        <v/>
      </c>
      <c r="R3471" s="7" t="str">
        <f ca="1">rescore_pd</f>
        <v/>
      </c>
      <c r="S3471" s="310" t="str">
        <f ca="1">price</f>
        <v/>
      </c>
      <c r="U3471" s="4"/>
      <c r="V3471" s="4"/>
      <c r="W3471" s="215" t="str">
        <f ca="1">comm_pd</f>
        <v/>
      </c>
      <c r="X3471" s="11"/>
    </row>
    <row r="3472" spans="1:24" x14ac:dyDescent="0.25">
      <c r="A3472" s="6" t="str">
        <f ca="1">no.</f>
        <v/>
      </c>
      <c r="E3472" s="4" t="str">
        <f ca="1">position</f>
        <v/>
      </c>
      <c r="I3472" s="318"/>
      <c r="L3472" s="4"/>
      <c r="N3472" s="6"/>
      <c r="P3472" s="20"/>
      <c r="Q3472" s="5" t="str">
        <f ca="1">score</f>
        <v/>
      </c>
      <c r="R3472" s="7" t="str">
        <f ca="1">rescore_pd</f>
        <v/>
      </c>
      <c r="S3472" s="310" t="str">
        <f ca="1">price</f>
        <v/>
      </c>
      <c r="U3472" s="4"/>
      <c r="V3472" s="4"/>
      <c r="W3472" s="215" t="str">
        <f ca="1">comm_pd</f>
        <v/>
      </c>
      <c r="X3472" s="11"/>
    </row>
    <row r="3473" spans="1:24" x14ac:dyDescent="0.25">
      <c r="A3473" s="6" t="str">
        <f ca="1">no.</f>
        <v/>
      </c>
      <c r="E3473" s="4" t="str">
        <f ca="1">position</f>
        <v/>
      </c>
      <c r="I3473" s="318"/>
      <c r="L3473" s="4"/>
      <c r="N3473" s="6"/>
      <c r="P3473" s="20"/>
      <c r="Q3473" s="5" t="str">
        <f ca="1">score</f>
        <v/>
      </c>
      <c r="R3473" s="7" t="str">
        <f ca="1">rescore_pd</f>
        <v/>
      </c>
      <c r="S3473" s="310" t="str">
        <f ca="1">price</f>
        <v/>
      </c>
      <c r="U3473" s="4"/>
      <c r="V3473" s="4"/>
      <c r="W3473" s="215" t="str">
        <f ca="1">comm_pd</f>
        <v/>
      </c>
      <c r="X3473" s="11"/>
    </row>
    <row r="3474" spans="1:24" x14ac:dyDescent="0.25">
      <c r="A3474" s="6" t="str">
        <f ca="1">no.</f>
        <v/>
      </c>
      <c r="E3474" s="4" t="str">
        <f ca="1">position</f>
        <v/>
      </c>
      <c r="I3474" s="318"/>
      <c r="L3474" s="4"/>
      <c r="N3474" s="6"/>
      <c r="P3474" s="20"/>
      <c r="Q3474" s="5" t="str">
        <f ca="1">score</f>
        <v/>
      </c>
      <c r="R3474" s="7" t="str">
        <f ca="1">rescore_pd</f>
        <v/>
      </c>
      <c r="S3474" s="310" t="str">
        <f ca="1">price</f>
        <v/>
      </c>
      <c r="U3474" s="4"/>
      <c r="V3474" s="4"/>
      <c r="W3474" s="215" t="str">
        <f ca="1">comm_pd</f>
        <v/>
      </c>
      <c r="X3474" s="11"/>
    </row>
    <row r="3475" spans="1:24" x14ac:dyDescent="0.25">
      <c r="A3475" s="6" t="str">
        <f ca="1">no.</f>
        <v/>
      </c>
      <c r="E3475" s="4" t="str">
        <f ca="1">position</f>
        <v/>
      </c>
      <c r="I3475" s="318"/>
      <c r="L3475" s="4"/>
      <c r="N3475" s="6"/>
      <c r="P3475" s="20"/>
      <c r="Q3475" s="5" t="str">
        <f ca="1">score</f>
        <v/>
      </c>
      <c r="R3475" s="7" t="str">
        <f ca="1">rescore_pd</f>
        <v/>
      </c>
      <c r="S3475" s="310" t="str">
        <f ca="1">price</f>
        <v/>
      </c>
      <c r="U3475" s="4"/>
      <c r="V3475" s="4"/>
      <c r="W3475" s="215" t="str">
        <f ca="1">comm_pd</f>
        <v/>
      </c>
      <c r="X3475" s="11"/>
    </row>
    <row r="3476" spans="1:24" x14ac:dyDescent="0.25">
      <c r="A3476" s="6" t="str">
        <f ca="1">no.</f>
        <v/>
      </c>
      <c r="E3476" s="4" t="str">
        <f ca="1">position</f>
        <v/>
      </c>
      <c r="I3476" s="318"/>
      <c r="L3476" s="4"/>
      <c r="N3476" s="6"/>
      <c r="P3476" s="20"/>
      <c r="Q3476" s="5" t="str">
        <f ca="1">score</f>
        <v/>
      </c>
      <c r="R3476" s="7" t="str">
        <f ca="1">rescore_pd</f>
        <v/>
      </c>
      <c r="S3476" s="310" t="str">
        <f ca="1">price</f>
        <v/>
      </c>
      <c r="U3476" s="4"/>
      <c r="V3476" s="4"/>
      <c r="W3476" s="215" t="str">
        <f ca="1">comm_pd</f>
        <v/>
      </c>
      <c r="X3476" s="11"/>
    </row>
    <row r="3477" spans="1:24" x14ac:dyDescent="0.25">
      <c r="A3477" s="6" t="str">
        <f ca="1">no.</f>
        <v/>
      </c>
      <c r="E3477" s="4" t="str">
        <f ca="1">position</f>
        <v/>
      </c>
      <c r="I3477" s="318"/>
      <c r="L3477" s="4"/>
      <c r="N3477" s="6"/>
      <c r="P3477" s="20"/>
      <c r="Q3477" s="5" t="str">
        <f ca="1">score</f>
        <v/>
      </c>
      <c r="R3477" s="7" t="str">
        <f ca="1">rescore_pd</f>
        <v/>
      </c>
      <c r="S3477" s="310" t="str">
        <f ca="1">price</f>
        <v/>
      </c>
      <c r="U3477" s="4"/>
      <c r="V3477" s="4"/>
      <c r="W3477" s="215" t="str">
        <f ca="1">comm_pd</f>
        <v/>
      </c>
      <c r="X3477" s="11"/>
    </row>
    <row r="3478" spans="1:24" x14ac:dyDescent="0.25">
      <c r="A3478" s="6" t="str">
        <f ca="1">no.</f>
        <v/>
      </c>
      <c r="E3478" s="4" t="str">
        <f ca="1">position</f>
        <v/>
      </c>
      <c r="I3478" s="318"/>
      <c r="L3478" s="4"/>
      <c r="N3478" s="6"/>
      <c r="P3478" s="20"/>
      <c r="Q3478" s="5" t="str">
        <f ca="1">score</f>
        <v/>
      </c>
      <c r="R3478" s="7" t="str">
        <f ca="1">rescore_pd</f>
        <v/>
      </c>
      <c r="S3478" s="310" t="str">
        <f ca="1">price</f>
        <v/>
      </c>
      <c r="U3478" s="4"/>
      <c r="V3478" s="4"/>
      <c r="W3478" s="215" t="str">
        <f ca="1">comm_pd</f>
        <v/>
      </c>
      <c r="X3478" s="11"/>
    </row>
    <row r="3479" spans="1:24" x14ac:dyDescent="0.25">
      <c r="A3479" s="6" t="str">
        <f ca="1">no.</f>
        <v/>
      </c>
      <c r="E3479" s="4" t="str">
        <f ca="1">position</f>
        <v/>
      </c>
      <c r="I3479" s="318"/>
      <c r="L3479" s="4"/>
      <c r="N3479" s="6"/>
      <c r="P3479" s="20"/>
      <c r="Q3479" s="5" t="str">
        <f ca="1">score</f>
        <v/>
      </c>
      <c r="R3479" s="7" t="str">
        <f ca="1">rescore_pd</f>
        <v/>
      </c>
      <c r="S3479" s="310" t="str">
        <f ca="1">price</f>
        <v/>
      </c>
      <c r="U3479" s="4"/>
      <c r="V3479" s="4"/>
      <c r="W3479" s="215" t="str">
        <f ca="1">comm_pd</f>
        <v/>
      </c>
      <c r="X3479" s="11"/>
    </row>
    <row r="3480" spans="1:24" x14ac:dyDescent="0.25">
      <c r="A3480" s="6" t="str">
        <f ca="1">no.</f>
        <v/>
      </c>
      <c r="E3480" s="4" t="str">
        <f ca="1">position</f>
        <v/>
      </c>
      <c r="I3480" s="318"/>
      <c r="L3480" s="4"/>
      <c r="N3480" s="6"/>
      <c r="P3480" s="20"/>
      <c r="Q3480" s="5" t="str">
        <f ca="1">score</f>
        <v/>
      </c>
      <c r="R3480" s="7" t="str">
        <f ca="1">rescore_pd</f>
        <v/>
      </c>
      <c r="S3480" s="310" t="str">
        <f ca="1">price</f>
        <v/>
      </c>
      <c r="U3480" s="4"/>
      <c r="V3480" s="4"/>
      <c r="W3480" s="215" t="str">
        <f ca="1">comm_pd</f>
        <v/>
      </c>
      <c r="X3480" s="11"/>
    </row>
    <row r="3481" spans="1:24" x14ac:dyDescent="0.25">
      <c r="A3481" s="6" t="str">
        <f ca="1">no.</f>
        <v/>
      </c>
      <c r="E3481" s="4" t="str">
        <f ca="1">position</f>
        <v/>
      </c>
      <c r="I3481" s="318"/>
      <c r="L3481" s="4"/>
      <c r="N3481" s="6"/>
      <c r="P3481" s="20"/>
      <c r="Q3481" s="5" t="str">
        <f ca="1">score</f>
        <v/>
      </c>
      <c r="R3481" s="7" t="str">
        <f ca="1">rescore_pd</f>
        <v/>
      </c>
      <c r="S3481" s="310" t="str">
        <f ca="1">price</f>
        <v/>
      </c>
      <c r="U3481" s="4"/>
      <c r="V3481" s="4"/>
      <c r="W3481" s="215" t="str">
        <f ca="1">comm_pd</f>
        <v/>
      </c>
      <c r="X3481" s="11"/>
    </row>
    <row r="3482" spans="1:24" x14ac:dyDescent="0.25">
      <c r="A3482" s="6" t="str">
        <f ca="1">no.</f>
        <v/>
      </c>
      <c r="E3482" s="4" t="str">
        <f ca="1">position</f>
        <v/>
      </c>
      <c r="I3482" s="318"/>
      <c r="L3482" s="4"/>
      <c r="N3482" s="6"/>
      <c r="P3482" s="20"/>
      <c r="Q3482" s="5" t="str">
        <f ca="1">score</f>
        <v/>
      </c>
      <c r="R3482" s="7" t="str">
        <f ca="1">rescore_pd</f>
        <v/>
      </c>
      <c r="S3482" s="310" t="str">
        <f ca="1">price</f>
        <v/>
      </c>
      <c r="U3482" s="4"/>
      <c r="V3482" s="4"/>
      <c r="W3482" s="215" t="str">
        <f ca="1">comm_pd</f>
        <v/>
      </c>
      <c r="X3482" s="11"/>
    </row>
    <row r="3483" spans="1:24" x14ac:dyDescent="0.25">
      <c r="A3483" s="6" t="str">
        <f ca="1">no.</f>
        <v/>
      </c>
      <c r="E3483" s="4" t="str">
        <f ca="1">position</f>
        <v/>
      </c>
      <c r="I3483" s="318"/>
      <c r="L3483" s="4"/>
      <c r="N3483" s="6"/>
      <c r="P3483" s="20"/>
      <c r="Q3483" s="5" t="str">
        <f ca="1">score</f>
        <v/>
      </c>
      <c r="R3483" s="7" t="str">
        <f ca="1">rescore_pd</f>
        <v/>
      </c>
      <c r="S3483" s="310" t="str">
        <f ca="1">price</f>
        <v/>
      </c>
      <c r="U3483" s="4"/>
      <c r="V3483" s="4"/>
      <c r="W3483" s="215" t="str">
        <f ca="1">comm_pd</f>
        <v/>
      </c>
      <c r="X3483" s="11"/>
    </row>
    <row r="3484" spans="1:24" x14ac:dyDescent="0.25">
      <c r="A3484" s="6" t="str">
        <f ca="1">no.</f>
        <v/>
      </c>
      <c r="E3484" s="4" t="str">
        <f ca="1">position</f>
        <v/>
      </c>
      <c r="I3484" s="318"/>
      <c r="L3484" s="4"/>
      <c r="N3484" s="6"/>
      <c r="P3484" s="20"/>
      <c r="Q3484" s="5" t="str">
        <f ca="1">score</f>
        <v/>
      </c>
      <c r="R3484" s="7" t="str">
        <f ca="1">rescore_pd</f>
        <v/>
      </c>
      <c r="S3484" s="310" t="str">
        <f ca="1">price</f>
        <v/>
      </c>
      <c r="U3484" s="4"/>
      <c r="V3484" s="4"/>
      <c r="W3484" s="215" t="str">
        <f ca="1">comm_pd</f>
        <v/>
      </c>
      <c r="X3484" s="11"/>
    </row>
    <row r="3485" spans="1:24" x14ac:dyDescent="0.25">
      <c r="A3485" s="6" t="str">
        <f ca="1">no.</f>
        <v/>
      </c>
      <c r="E3485" s="4" t="str">
        <f ca="1">position</f>
        <v/>
      </c>
      <c r="I3485" s="318"/>
      <c r="L3485" s="4"/>
      <c r="N3485" s="6"/>
      <c r="P3485" s="20"/>
      <c r="Q3485" s="5" t="str">
        <f ca="1">score</f>
        <v/>
      </c>
      <c r="R3485" s="7" t="str">
        <f ca="1">rescore_pd</f>
        <v/>
      </c>
      <c r="S3485" s="310" t="str">
        <f ca="1">price</f>
        <v/>
      </c>
      <c r="U3485" s="4"/>
      <c r="V3485" s="4"/>
      <c r="W3485" s="215" t="str">
        <f ca="1">comm_pd</f>
        <v/>
      </c>
      <c r="X3485" s="11"/>
    </row>
    <row r="3486" spans="1:24" x14ac:dyDescent="0.25">
      <c r="A3486" s="6" t="str">
        <f ca="1">no.</f>
        <v/>
      </c>
      <c r="E3486" s="4" t="str">
        <f ca="1">position</f>
        <v/>
      </c>
      <c r="I3486" s="318"/>
      <c r="L3486" s="4"/>
      <c r="N3486" s="6"/>
      <c r="P3486" s="20"/>
      <c r="Q3486" s="5" t="str">
        <f ca="1">score</f>
        <v/>
      </c>
      <c r="R3486" s="7" t="str">
        <f ca="1">rescore_pd</f>
        <v/>
      </c>
      <c r="S3486" s="310" t="str">
        <f ca="1">price</f>
        <v/>
      </c>
      <c r="U3486" s="4"/>
      <c r="V3486" s="4"/>
      <c r="W3486" s="215" t="str">
        <f ca="1">comm_pd</f>
        <v/>
      </c>
      <c r="X3486" s="11"/>
    </row>
    <row r="3487" spans="1:24" x14ac:dyDescent="0.25">
      <c r="A3487" s="6" t="str">
        <f ca="1">no.</f>
        <v/>
      </c>
      <c r="E3487" s="4" t="str">
        <f ca="1">position</f>
        <v/>
      </c>
      <c r="I3487" s="318"/>
      <c r="L3487" s="4"/>
      <c r="N3487" s="6"/>
      <c r="P3487" s="20"/>
      <c r="Q3487" s="5" t="str">
        <f ca="1">score</f>
        <v/>
      </c>
      <c r="R3487" s="7" t="str">
        <f ca="1">rescore_pd</f>
        <v/>
      </c>
      <c r="S3487" s="310" t="str">
        <f ca="1">price</f>
        <v/>
      </c>
      <c r="U3487" s="4"/>
      <c r="V3487" s="4"/>
      <c r="W3487" s="215" t="str">
        <f ca="1">comm_pd</f>
        <v/>
      </c>
      <c r="X3487" s="11"/>
    </row>
    <row r="3488" spans="1:24" x14ac:dyDescent="0.25">
      <c r="A3488" s="6" t="str">
        <f ca="1">no.</f>
        <v/>
      </c>
      <c r="E3488" s="4" t="str">
        <f ca="1">position</f>
        <v/>
      </c>
      <c r="I3488" s="318"/>
      <c r="L3488" s="4"/>
      <c r="N3488" s="6"/>
      <c r="P3488" s="20"/>
      <c r="Q3488" s="5" t="str">
        <f ca="1">score</f>
        <v/>
      </c>
      <c r="R3488" s="7" t="str">
        <f ca="1">rescore_pd</f>
        <v/>
      </c>
      <c r="S3488" s="310" t="str">
        <f ca="1">price</f>
        <v/>
      </c>
      <c r="U3488" s="4"/>
      <c r="V3488" s="4"/>
      <c r="W3488" s="215" t="str">
        <f ca="1">comm_pd</f>
        <v/>
      </c>
      <c r="X3488" s="11"/>
    </row>
    <row r="3489" spans="1:24" x14ac:dyDescent="0.25">
      <c r="A3489" s="6" t="str">
        <f ca="1">no.</f>
        <v/>
      </c>
      <c r="E3489" s="4" t="str">
        <f ca="1">position</f>
        <v/>
      </c>
      <c r="I3489" s="318"/>
      <c r="L3489" s="4"/>
      <c r="N3489" s="6"/>
      <c r="P3489" s="20"/>
      <c r="Q3489" s="5" t="str">
        <f ca="1">score</f>
        <v/>
      </c>
      <c r="R3489" s="7" t="str">
        <f ca="1">rescore_pd</f>
        <v/>
      </c>
      <c r="S3489" s="310" t="str">
        <f ca="1">price</f>
        <v/>
      </c>
      <c r="U3489" s="4"/>
      <c r="V3489" s="4"/>
      <c r="W3489" s="215" t="str">
        <f ca="1">comm_pd</f>
        <v/>
      </c>
      <c r="X3489" s="11"/>
    </row>
    <row r="3490" spans="1:24" x14ac:dyDescent="0.25">
      <c r="A3490" s="6" t="str">
        <f ca="1">no.</f>
        <v/>
      </c>
      <c r="E3490" s="4" t="str">
        <f ca="1">position</f>
        <v/>
      </c>
      <c r="I3490" s="318"/>
      <c r="L3490" s="4"/>
      <c r="N3490" s="6"/>
      <c r="P3490" s="20"/>
      <c r="Q3490" s="5" t="str">
        <f ca="1">score</f>
        <v/>
      </c>
      <c r="R3490" s="7" t="str">
        <f ca="1">rescore_pd</f>
        <v/>
      </c>
      <c r="S3490" s="310" t="str">
        <f ca="1">price</f>
        <v/>
      </c>
      <c r="U3490" s="4"/>
      <c r="V3490" s="4"/>
      <c r="W3490" s="215" t="str">
        <f ca="1">comm_pd</f>
        <v/>
      </c>
      <c r="X3490" s="11"/>
    </row>
    <row r="3491" spans="1:24" x14ac:dyDescent="0.25">
      <c r="A3491" s="6" t="str">
        <f ca="1">no.</f>
        <v/>
      </c>
      <c r="E3491" s="4" t="str">
        <f ca="1">position</f>
        <v/>
      </c>
      <c r="I3491" s="318"/>
      <c r="L3491" s="4"/>
      <c r="N3491" s="6"/>
      <c r="P3491" s="20"/>
      <c r="Q3491" s="5" t="str">
        <f ca="1">score</f>
        <v/>
      </c>
      <c r="R3491" s="7" t="str">
        <f ca="1">rescore_pd</f>
        <v/>
      </c>
      <c r="S3491" s="310" t="str">
        <f ca="1">price</f>
        <v/>
      </c>
      <c r="U3491" s="4"/>
      <c r="V3491" s="4"/>
      <c r="W3491" s="215" t="str">
        <f ca="1">comm_pd</f>
        <v/>
      </c>
      <c r="X3491" s="11"/>
    </row>
    <row r="3492" spans="1:24" x14ac:dyDescent="0.25">
      <c r="A3492" s="6" t="str">
        <f ca="1">no.</f>
        <v/>
      </c>
      <c r="E3492" s="4" t="str">
        <f ca="1">position</f>
        <v/>
      </c>
      <c r="I3492" s="318"/>
      <c r="L3492" s="4"/>
      <c r="N3492" s="6"/>
      <c r="P3492" s="20"/>
      <c r="Q3492" s="5" t="str">
        <f ca="1">score</f>
        <v/>
      </c>
      <c r="R3492" s="7" t="str">
        <f ca="1">rescore_pd</f>
        <v/>
      </c>
      <c r="S3492" s="310" t="str">
        <f ca="1">price</f>
        <v/>
      </c>
      <c r="U3492" s="4"/>
      <c r="V3492" s="4"/>
      <c r="W3492" s="215" t="str">
        <f ca="1">comm_pd</f>
        <v/>
      </c>
      <c r="X3492" s="11"/>
    </row>
    <row r="3493" spans="1:24" x14ac:dyDescent="0.25">
      <c r="A3493" s="6" t="str">
        <f ca="1">no.</f>
        <v/>
      </c>
      <c r="E3493" s="4" t="str">
        <f ca="1">position</f>
        <v/>
      </c>
      <c r="I3493" s="318"/>
      <c r="L3493" s="4"/>
      <c r="N3493" s="6"/>
      <c r="P3493" s="20"/>
      <c r="Q3493" s="5" t="str">
        <f ca="1">score</f>
        <v/>
      </c>
      <c r="R3493" s="7" t="str">
        <f ca="1">rescore_pd</f>
        <v/>
      </c>
      <c r="S3493" s="310" t="str">
        <f ca="1">price</f>
        <v/>
      </c>
      <c r="U3493" s="4"/>
      <c r="V3493" s="4"/>
      <c r="W3493" s="215" t="str">
        <f ca="1">comm_pd</f>
        <v/>
      </c>
      <c r="X3493" s="11"/>
    </row>
    <row r="3494" spans="1:24" x14ac:dyDescent="0.25">
      <c r="A3494" s="6" t="str">
        <f ca="1">no.</f>
        <v/>
      </c>
      <c r="E3494" s="4" t="str">
        <f ca="1">position</f>
        <v/>
      </c>
      <c r="I3494" s="318"/>
      <c r="L3494" s="4"/>
      <c r="N3494" s="6"/>
      <c r="P3494" s="20"/>
      <c r="Q3494" s="5" t="str">
        <f ca="1">score</f>
        <v/>
      </c>
      <c r="R3494" s="7" t="str">
        <f ca="1">rescore_pd</f>
        <v/>
      </c>
      <c r="S3494" s="310" t="str">
        <f ca="1">price</f>
        <v/>
      </c>
      <c r="U3494" s="4"/>
      <c r="V3494" s="4"/>
      <c r="W3494" s="215" t="str">
        <f ca="1">comm_pd</f>
        <v/>
      </c>
      <c r="X3494" s="11"/>
    </row>
    <row r="3495" spans="1:24" x14ac:dyDescent="0.25">
      <c r="A3495" s="6" t="str">
        <f ca="1">no.</f>
        <v/>
      </c>
      <c r="E3495" s="4" t="str">
        <f ca="1">position</f>
        <v/>
      </c>
      <c r="I3495" s="318"/>
      <c r="L3495" s="4"/>
      <c r="N3495" s="6"/>
      <c r="P3495" s="20"/>
      <c r="Q3495" s="5" t="str">
        <f ca="1">score</f>
        <v/>
      </c>
      <c r="R3495" s="7" t="str">
        <f ca="1">rescore_pd</f>
        <v/>
      </c>
      <c r="S3495" s="310" t="str">
        <f ca="1">price</f>
        <v/>
      </c>
      <c r="U3495" s="4"/>
      <c r="V3495" s="4"/>
      <c r="W3495" s="215" t="str">
        <f ca="1">comm_pd</f>
        <v/>
      </c>
      <c r="X3495" s="11"/>
    </row>
    <row r="3496" spans="1:24" x14ac:dyDescent="0.25">
      <c r="A3496" s="6" t="str">
        <f ca="1">no.</f>
        <v/>
      </c>
      <c r="E3496" s="4" t="str">
        <f ca="1">position</f>
        <v/>
      </c>
      <c r="I3496" s="318"/>
      <c r="L3496" s="4"/>
      <c r="N3496" s="6"/>
      <c r="P3496" s="20"/>
      <c r="Q3496" s="5" t="str">
        <f ca="1">score</f>
        <v/>
      </c>
      <c r="R3496" s="7" t="str">
        <f ca="1">rescore_pd</f>
        <v/>
      </c>
      <c r="S3496" s="310" t="str">
        <f ca="1">price</f>
        <v/>
      </c>
      <c r="U3496" s="4"/>
      <c r="V3496" s="4"/>
      <c r="W3496" s="215" t="str">
        <f ca="1">comm_pd</f>
        <v/>
      </c>
      <c r="X3496" s="11"/>
    </row>
    <row r="3497" spans="1:24" x14ac:dyDescent="0.25">
      <c r="A3497" s="6" t="str">
        <f ca="1">no.</f>
        <v/>
      </c>
      <c r="E3497" s="4" t="str">
        <f ca="1">position</f>
        <v/>
      </c>
      <c r="I3497" s="318"/>
      <c r="L3497" s="4"/>
      <c r="N3497" s="6"/>
      <c r="P3497" s="20"/>
      <c r="Q3497" s="5" t="str">
        <f ca="1">score</f>
        <v/>
      </c>
      <c r="R3497" s="7" t="str">
        <f ca="1">rescore_pd</f>
        <v/>
      </c>
      <c r="S3497" s="310" t="str">
        <f ca="1">price</f>
        <v/>
      </c>
      <c r="U3497" s="4"/>
      <c r="V3497" s="4"/>
      <c r="W3497" s="215" t="str">
        <f ca="1">comm_pd</f>
        <v/>
      </c>
      <c r="X3497" s="11"/>
    </row>
    <row r="3498" spans="1:24" x14ac:dyDescent="0.25">
      <c r="A3498" s="6" t="str">
        <f ca="1">no.</f>
        <v/>
      </c>
      <c r="E3498" s="4" t="str">
        <f ca="1">position</f>
        <v/>
      </c>
      <c r="I3498" s="318"/>
      <c r="L3498" s="4"/>
      <c r="N3498" s="6"/>
      <c r="P3498" s="20"/>
      <c r="Q3498" s="5" t="str">
        <f ca="1">score</f>
        <v/>
      </c>
      <c r="R3498" s="7" t="str">
        <f ca="1">rescore_pd</f>
        <v/>
      </c>
      <c r="S3498" s="310" t="str">
        <f ca="1">price</f>
        <v/>
      </c>
      <c r="U3498" s="4"/>
      <c r="V3498" s="4"/>
      <c r="W3498" s="215" t="str">
        <f ca="1">comm_pd</f>
        <v/>
      </c>
      <c r="X3498" s="11"/>
    </row>
    <row r="3499" spans="1:24" x14ac:dyDescent="0.25">
      <c r="A3499" s="6" t="str">
        <f ca="1">no.</f>
        <v/>
      </c>
      <c r="E3499" s="4" t="str">
        <f ca="1">position</f>
        <v/>
      </c>
      <c r="I3499" s="318"/>
      <c r="L3499" s="4"/>
      <c r="N3499" s="6"/>
      <c r="P3499" s="20"/>
      <c r="Q3499" s="5" t="str">
        <f ca="1">score</f>
        <v/>
      </c>
      <c r="R3499" s="7" t="str">
        <f ca="1">rescore_pd</f>
        <v/>
      </c>
      <c r="S3499" s="310" t="str">
        <f ca="1">price</f>
        <v/>
      </c>
      <c r="U3499" s="4"/>
      <c r="V3499" s="4"/>
      <c r="W3499" s="215" t="str">
        <f ca="1">comm_pd</f>
        <v/>
      </c>
      <c r="X3499" s="11"/>
    </row>
    <row r="3500" spans="1:24" x14ac:dyDescent="0.25">
      <c r="A3500" s="6" t="str">
        <f ca="1">no.</f>
        <v/>
      </c>
      <c r="E3500" s="4" t="str">
        <f ca="1">position</f>
        <v/>
      </c>
      <c r="I3500" s="318"/>
      <c r="L3500" s="4"/>
      <c r="N3500" s="6"/>
      <c r="P3500" s="20"/>
      <c r="Q3500" s="5" t="str">
        <f ca="1">score</f>
        <v/>
      </c>
      <c r="R3500" s="7" t="str">
        <f ca="1">rescore_pd</f>
        <v/>
      </c>
      <c r="S3500" s="310" t="str">
        <f ca="1">price</f>
        <v/>
      </c>
      <c r="U3500" s="4"/>
      <c r="V3500" s="4"/>
      <c r="W3500" s="215" t="str">
        <f ca="1">comm_pd</f>
        <v/>
      </c>
      <c r="X3500" s="11"/>
    </row>
    <row r="3501" spans="1:24" x14ac:dyDescent="0.25">
      <c r="A3501" s="6" t="str">
        <f ca="1">no.</f>
        <v/>
      </c>
      <c r="E3501" s="4" t="str">
        <f ca="1">position</f>
        <v/>
      </c>
      <c r="I3501" s="318"/>
      <c r="L3501" s="4"/>
      <c r="N3501" s="6"/>
      <c r="P3501" s="20"/>
      <c r="Q3501" s="5" t="str">
        <f ca="1">score</f>
        <v/>
      </c>
      <c r="R3501" s="7" t="str">
        <f ca="1">rescore_pd</f>
        <v/>
      </c>
      <c r="S3501" s="310" t="str">
        <f ca="1">price</f>
        <v/>
      </c>
      <c r="U3501" s="4"/>
      <c r="V3501" s="4"/>
      <c r="W3501" s="215" t="str">
        <f ca="1">comm_pd</f>
        <v/>
      </c>
      <c r="X3501" s="11"/>
    </row>
    <row r="3502" spans="1:24" x14ac:dyDescent="0.25">
      <c r="A3502" s="6" t="str">
        <f ca="1">no.</f>
        <v/>
      </c>
      <c r="E3502" s="4" t="str">
        <f ca="1">position</f>
        <v/>
      </c>
      <c r="I3502" s="318"/>
      <c r="L3502" s="4"/>
      <c r="N3502" s="6"/>
      <c r="P3502" s="20"/>
      <c r="Q3502" s="5" t="str">
        <f ca="1">score</f>
        <v/>
      </c>
      <c r="R3502" s="7" t="str">
        <f ca="1">rescore_pd</f>
        <v/>
      </c>
      <c r="S3502" s="310" t="str">
        <f ca="1">price</f>
        <v/>
      </c>
      <c r="U3502" s="4"/>
      <c r="V3502" s="4"/>
      <c r="W3502" s="215" t="str">
        <f ca="1">comm_pd</f>
        <v/>
      </c>
      <c r="X3502" s="11"/>
    </row>
    <row r="3503" spans="1:24" x14ac:dyDescent="0.25">
      <c r="A3503" s="6" t="str">
        <f ca="1">no.</f>
        <v/>
      </c>
      <c r="E3503" s="4" t="str">
        <f ca="1">position</f>
        <v/>
      </c>
      <c r="I3503" s="318"/>
      <c r="L3503" s="4"/>
      <c r="N3503" s="6"/>
      <c r="P3503" s="20"/>
      <c r="Q3503" s="5" t="str">
        <f ca="1">score</f>
        <v/>
      </c>
      <c r="R3503" s="7" t="str">
        <f ca="1">rescore_pd</f>
        <v/>
      </c>
      <c r="S3503" s="310" t="str">
        <f ca="1">price</f>
        <v/>
      </c>
      <c r="U3503" s="4"/>
      <c r="V3503" s="4"/>
      <c r="W3503" s="215" t="str">
        <f ca="1">comm_pd</f>
        <v/>
      </c>
      <c r="X3503" s="11"/>
    </row>
    <row r="3504" spans="1:24" x14ac:dyDescent="0.25">
      <c r="A3504" s="6" t="str">
        <f ca="1">no.</f>
        <v/>
      </c>
      <c r="E3504" s="4" t="str">
        <f ca="1">position</f>
        <v/>
      </c>
      <c r="I3504" s="318"/>
      <c r="L3504" s="4"/>
      <c r="N3504" s="6"/>
      <c r="P3504" s="20"/>
      <c r="Q3504" s="5" t="str">
        <f ca="1">score</f>
        <v/>
      </c>
      <c r="R3504" s="7" t="str">
        <f ca="1">rescore_pd</f>
        <v/>
      </c>
      <c r="S3504" s="310" t="str">
        <f ca="1">price</f>
        <v/>
      </c>
      <c r="U3504" s="4"/>
      <c r="V3504" s="4"/>
      <c r="W3504" s="215" t="str">
        <f ca="1">comm_pd</f>
        <v/>
      </c>
      <c r="X3504" s="11"/>
    </row>
    <row r="3505" spans="1:24" x14ac:dyDescent="0.25">
      <c r="A3505" s="6" t="str">
        <f ca="1">no.</f>
        <v/>
      </c>
      <c r="E3505" s="4" t="str">
        <f ca="1">position</f>
        <v/>
      </c>
      <c r="I3505" s="318"/>
      <c r="L3505" s="4"/>
      <c r="N3505" s="6"/>
      <c r="P3505" s="20"/>
      <c r="Q3505" s="5" t="str">
        <f ca="1">score</f>
        <v/>
      </c>
      <c r="R3505" s="7" t="str">
        <f ca="1">rescore_pd</f>
        <v/>
      </c>
      <c r="S3505" s="310" t="str">
        <f ca="1">price</f>
        <v/>
      </c>
      <c r="U3505" s="4"/>
      <c r="V3505" s="4"/>
      <c r="W3505" s="215" t="str">
        <f ca="1">comm_pd</f>
        <v/>
      </c>
      <c r="X3505" s="11"/>
    </row>
    <row r="3506" spans="1:24" x14ac:dyDescent="0.25">
      <c r="A3506" s="6" t="str">
        <f ca="1">no.</f>
        <v/>
      </c>
      <c r="E3506" s="4" t="str">
        <f ca="1">position</f>
        <v/>
      </c>
      <c r="I3506" s="318"/>
      <c r="L3506" s="4"/>
      <c r="N3506" s="6"/>
      <c r="P3506" s="20"/>
      <c r="Q3506" s="5" t="str">
        <f ca="1">score</f>
        <v/>
      </c>
      <c r="R3506" s="7" t="str">
        <f ca="1">rescore_pd</f>
        <v/>
      </c>
      <c r="S3506" s="310" t="str">
        <f ca="1">price</f>
        <v/>
      </c>
      <c r="U3506" s="4"/>
      <c r="V3506" s="4"/>
      <c r="W3506" s="215" t="str">
        <f ca="1">comm_pd</f>
        <v/>
      </c>
      <c r="X3506" s="11"/>
    </row>
    <row r="3507" spans="1:24" x14ac:dyDescent="0.25">
      <c r="A3507" s="6" t="str">
        <f ca="1">no.</f>
        <v/>
      </c>
      <c r="E3507" s="4" t="str">
        <f ca="1">position</f>
        <v/>
      </c>
      <c r="I3507" s="318"/>
      <c r="L3507" s="4"/>
      <c r="N3507" s="6"/>
      <c r="P3507" s="20"/>
      <c r="Q3507" s="5" t="str">
        <f ca="1">score</f>
        <v/>
      </c>
      <c r="R3507" s="7" t="str">
        <f ca="1">rescore_pd</f>
        <v/>
      </c>
      <c r="S3507" s="310" t="str">
        <f ca="1">price</f>
        <v/>
      </c>
      <c r="U3507" s="4"/>
      <c r="V3507" s="4"/>
      <c r="W3507" s="215" t="str">
        <f ca="1">comm_pd</f>
        <v/>
      </c>
      <c r="X3507" s="11"/>
    </row>
    <row r="3508" spans="1:24" x14ac:dyDescent="0.25">
      <c r="A3508" s="6" t="str">
        <f ca="1">no.</f>
        <v/>
      </c>
      <c r="E3508" s="4" t="str">
        <f ca="1">position</f>
        <v/>
      </c>
      <c r="I3508" s="318"/>
      <c r="L3508" s="4"/>
      <c r="N3508" s="6"/>
      <c r="P3508" s="20"/>
      <c r="Q3508" s="5" t="str">
        <f ca="1">score</f>
        <v/>
      </c>
      <c r="R3508" s="7" t="str">
        <f ca="1">rescore_pd</f>
        <v/>
      </c>
      <c r="S3508" s="310" t="str">
        <f ca="1">price</f>
        <v/>
      </c>
      <c r="U3508" s="4"/>
      <c r="V3508" s="4"/>
      <c r="W3508" s="215" t="str">
        <f ca="1">comm_pd</f>
        <v/>
      </c>
      <c r="X3508" s="11"/>
    </row>
    <row r="3509" spans="1:24" x14ac:dyDescent="0.25">
      <c r="A3509" s="6" t="str">
        <f ca="1">no.</f>
        <v/>
      </c>
      <c r="E3509" s="4" t="str">
        <f ca="1">position</f>
        <v/>
      </c>
      <c r="I3509" s="318"/>
      <c r="L3509" s="4"/>
      <c r="N3509" s="6"/>
      <c r="P3509" s="20"/>
      <c r="Q3509" s="5" t="str">
        <f ca="1">score</f>
        <v/>
      </c>
      <c r="R3509" s="7" t="str">
        <f ca="1">rescore_pd</f>
        <v/>
      </c>
      <c r="S3509" s="310" t="str">
        <f ca="1">price</f>
        <v/>
      </c>
      <c r="U3509" s="4"/>
      <c r="V3509" s="4"/>
      <c r="W3509" s="215" t="str">
        <f ca="1">comm_pd</f>
        <v/>
      </c>
      <c r="X3509" s="11"/>
    </row>
    <row r="3510" spans="1:24" x14ac:dyDescent="0.25">
      <c r="A3510" s="6" t="str">
        <f ca="1">no.</f>
        <v/>
      </c>
      <c r="E3510" s="4" t="str">
        <f ca="1">position</f>
        <v/>
      </c>
      <c r="I3510" s="318"/>
      <c r="L3510" s="4"/>
      <c r="N3510" s="6"/>
      <c r="P3510" s="20"/>
      <c r="Q3510" s="5" t="str">
        <f ca="1">score</f>
        <v/>
      </c>
      <c r="R3510" s="7" t="str">
        <f ca="1">rescore_pd</f>
        <v/>
      </c>
      <c r="S3510" s="310" t="str">
        <f ca="1">price</f>
        <v/>
      </c>
      <c r="U3510" s="4"/>
      <c r="V3510" s="4"/>
      <c r="W3510" s="215" t="str">
        <f ca="1">comm_pd</f>
        <v/>
      </c>
      <c r="X3510" s="11"/>
    </row>
    <row r="3511" spans="1:24" x14ac:dyDescent="0.25">
      <c r="A3511" s="6" t="str">
        <f ca="1">no.</f>
        <v/>
      </c>
      <c r="E3511" s="4" t="str">
        <f ca="1">position</f>
        <v/>
      </c>
      <c r="I3511" s="318"/>
      <c r="L3511" s="4"/>
      <c r="N3511" s="6"/>
      <c r="P3511" s="20"/>
      <c r="Q3511" s="5" t="str">
        <f ca="1">score</f>
        <v/>
      </c>
      <c r="R3511" s="7" t="str">
        <f ca="1">rescore_pd</f>
        <v/>
      </c>
      <c r="S3511" s="310" t="str">
        <f ca="1">price</f>
        <v/>
      </c>
      <c r="U3511" s="4"/>
      <c r="V3511" s="4"/>
      <c r="W3511" s="215" t="str">
        <f ca="1">comm_pd</f>
        <v/>
      </c>
      <c r="X3511" s="11"/>
    </row>
    <row r="3512" spans="1:24" x14ac:dyDescent="0.25">
      <c r="A3512" s="6" t="str">
        <f ca="1">no.</f>
        <v/>
      </c>
      <c r="E3512" s="4" t="str">
        <f ca="1">position</f>
        <v/>
      </c>
      <c r="I3512" s="318"/>
      <c r="L3512" s="4"/>
      <c r="N3512" s="6"/>
      <c r="P3512" s="20"/>
      <c r="Q3512" s="5" t="str">
        <f ca="1">score</f>
        <v/>
      </c>
      <c r="R3512" s="7" t="str">
        <f ca="1">rescore_pd</f>
        <v/>
      </c>
      <c r="S3512" s="310" t="str">
        <f ca="1">price</f>
        <v/>
      </c>
      <c r="U3512" s="4"/>
      <c r="V3512" s="4"/>
      <c r="W3512" s="215" t="str">
        <f ca="1">comm_pd</f>
        <v/>
      </c>
      <c r="X3512" s="11"/>
    </row>
    <row r="3513" spans="1:24" x14ac:dyDescent="0.25">
      <c r="A3513" s="6" t="str">
        <f ca="1">no.</f>
        <v/>
      </c>
      <c r="E3513" s="4" t="str">
        <f ca="1">position</f>
        <v/>
      </c>
      <c r="I3513" s="318"/>
      <c r="L3513" s="4"/>
      <c r="N3513" s="6"/>
      <c r="P3513" s="20"/>
      <c r="Q3513" s="5" t="str">
        <f ca="1">score</f>
        <v/>
      </c>
      <c r="R3513" s="7" t="str">
        <f ca="1">rescore_pd</f>
        <v/>
      </c>
      <c r="S3513" s="310" t="str">
        <f ca="1">price</f>
        <v/>
      </c>
      <c r="U3513" s="4"/>
      <c r="V3513" s="4"/>
      <c r="W3513" s="215" t="str">
        <f ca="1">comm_pd</f>
        <v/>
      </c>
      <c r="X3513" s="11"/>
    </row>
    <row r="3514" spans="1:24" x14ac:dyDescent="0.25">
      <c r="A3514" s="6" t="str">
        <f ca="1">no.</f>
        <v/>
      </c>
      <c r="E3514" s="4" t="str">
        <f ca="1">position</f>
        <v/>
      </c>
      <c r="I3514" s="318"/>
      <c r="L3514" s="4"/>
      <c r="N3514" s="6"/>
      <c r="P3514" s="20"/>
      <c r="Q3514" s="5" t="str">
        <f ca="1">score</f>
        <v/>
      </c>
      <c r="R3514" s="7" t="str">
        <f ca="1">rescore_pd</f>
        <v/>
      </c>
      <c r="S3514" s="310" t="str">
        <f ca="1">price</f>
        <v/>
      </c>
      <c r="U3514" s="4"/>
      <c r="V3514" s="4"/>
      <c r="W3514" s="215" t="str">
        <f ca="1">comm_pd</f>
        <v/>
      </c>
      <c r="X3514" s="11"/>
    </row>
    <row r="3515" spans="1:24" x14ac:dyDescent="0.25">
      <c r="A3515" s="6" t="str">
        <f ca="1">no.</f>
        <v/>
      </c>
      <c r="E3515" s="4" t="str">
        <f ca="1">position</f>
        <v/>
      </c>
      <c r="I3515" s="318"/>
      <c r="L3515" s="4"/>
      <c r="N3515" s="6"/>
      <c r="P3515" s="20"/>
      <c r="Q3515" s="5" t="str">
        <f ca="1">score</f>
        <v/>
      </c>
      <c r="R3515" s="7" t="str">
        <f ca="1">rescore_pd</f>
        <v/>
      </c>
      <c r="S3515" s="310" t="str">
        <f ca="1">price</f>
        <v/>
      </c>
      <c r="U3515" s="4"/>
      <c r="V3515" s="4"/>
      <c r="W3515" s="215" t="str">
        <f ca="1">comm_pd</f>
        <v/>
      </c>
      <c r="X3515" s="11"/>
    </row>
    <row r="3516" spans="1:24" x14ac:dyDescent="0.25">
      <c r="A3516" s="6" t="str">
        <f ca="1">no.</f>
        <v/>
      </c>
      <c r="E3516" s="4" t="str">
        <f ca="1">position</f>
        <v/>
      </c>
      <c r="I3516" s="318"/>
      <c r="L3516" s="4"/>
      <c r="N3516" s="6"/>
      <c r="P3516" s="20"/>
      <c r="Q3516" s="5" t="str">
        <f ca="1">score</f>
        <v/>
      </c>
      <c r="R3516" s="7" t="str">
        <f ca="1">rescore_pd</f>
        <v/>
      </c>
      <c r="S3516" s="310" t="str">
        <f ca="1">price</f>
        <v/>
      </c>
      <c r="U3516" s="4"/>
      <c r="V3516" s="4"/>
      <c r="W3516" s="215" t="str">
        <f ca="1">comm_pd</f>
        <v/>
      </c>
      <c r="X3516" s="11"/>
    </row>
    <row r="3517" spans="1:24" x14ac:dyDescent="0.25">
      <c r="A3517" s="6" t="str">
        <f ca="1">no.</f>
        <v/>
      </c>
      <c r="E3517" s="4" t="str">
        <f ca="1">position</f>
        <v/>
      </c>
      <c r="I3517" s="318"/>
      <c r="L3517" s="4"/>
      <c r="N3517" s="6"/>
      <c r="P3517" s="20"/>
      <c r="Q3517" s="5" t="str">
        <f ca="1">score</f>
        <v/>
      </c>
      <c r="R3517" s="7" t="str">
        <f ca="1">rescore_pd</f>
        <v/>
      </c>
      <c r="S3517" s="310" t="str">
        <f ca="1">price</f>
        <v/>
      </c>
      <c r="U3517" s="4"/>
      <c r="V3517" s="4"/>
      <c r="W3517" s="215" t="str">
        <f ca="1">comm_pd</f>
        <v/>
      </c>
      <c r="X3517" s="11"/>
    </row>
    <row r="3518" spans="1:24" x14ac:dyDescent="0.25">
      <c r="A3518" s="6" t="str">
        <f ca="1">no.</f>
        <v/>
      </c>
      <c r="E3518" s="4" t="str">
        <f ca="1">position</f>
        <v/>
      </c>
      <c r="I3518" s="318"/>
      <c r="L3518" s="4"/>
      <c r="N3518" s="6"/>
      <c r="P3518" s="20"/>
      <c r="Q3518" s="5" t="str">
        <f ca="1">score</f>
        <v/>
      </c>
      <c r="R3518" s="7" t="str">
        <f ca="1">rescore_pd</f>
        <v/>
      </c>
      <c r="S3518" s="310" t="str">
        <f ca="1">price</f>
        <v/>
      </c>
      <c r="U3518" s="4"/>
      <c r="V3518" s="4"/>
      <c r="W3518" s="215" t="str">
        <f ca="1">comm_pd</f>
        <v/>
      </c>
      <c r="X3518" s="11"/>
    </row>
    <row r="3519" spans="1:24" x14ac:dyDescent="0.25">
      <c r="A3519" s="6" t="str">
        <f ca="1">no.</f>
        <v/>
      </c>
      <c r="E3519" s="4" t="str">
        <f ca="1">position</f>
        <v/>
      </c>
      <c r="I3519" s="318"/>
      <c r="L3519" s="4"/>
      <c r="N3519" s="6"/>
      <c r="P3519" s="20"/>
      <c r="Q3519" s="5" t="str">
        <f ca="1">score</f>
        <v/>
      </c>
      <c r="R3519" s="7" t="str">
        <f ca="1">rescore_pd</f>
        <v/>
      </c>
      <c r="S3519" s="310" t="str">
        <f ca="1">price</f>
        <v/>
      </c>
      <c r="U3519" s="4"/>
      <c r="V3519" s="4"/>
      <c r="W3519" s="215" t="str">
        <f ca="1">comm_pd</f>
        <v/>
      </c>
      <c r="X3519" s="11"/>
    </row>
    <row r="3520" spans="1:24" x14ac:dyDescent="0.25">
      <c r="A3520" s="6" t="str">
        <f ca="1">no.</f>
        <v/>
      </c>
      <c r="E3520" s="4" t="str">
        <f ca="1">position</f>
        <v/>
      </c>
      <c r="I3520" s="318"/>
      <c r="L3520" s="4"/>
      <c r="N3520" s="6"/>
      <c r="P3520" s="20"/>
      <c r="Q3520" s="5" t="str">
        <f ca="1">score</f>
        <v/>
      </c>
      <c r="R3520" s="7" t="str">
        <f ca="1">rescore_pd</f>
        <v/>
      </c>
      <c r="S3520" s="310" t="str">
        <f ca="1">price</f>
        <v/>
      </c>
      <c r="U3520" s="4"/>
      <c r="V3520" s="4"/>
      <c r="W3520" s="215" t="str">
        <f ca="1">comm_pd</f>
        <v/>
      </c>
      <c r="X3520" s="11"/>
    </row>
    <row r="3521" spans="1:24" x14ac:dyDescent="0.25">
      <c r="A3521" s="6" t="str">
        <f ca="1">no.</f>
        <v/>
      </c>
      <c r="E3521" s="4" t="str">
        <f ca="1">position</f>
        <v/>
      </c>
      <c r="I3521" s="318"/>
      <c r="L3521" s="4"/>
      <c r="N3521" s="6"/>
      <c r="P3521" s="20"/>
      <c r="Q3521" s="5" t="str">
        <f ca="1">score</f>
        <v/>
      </c>
      <c r="R3521" s="7" t="str">
        <f ca="1">rescore_pd</f>
        <v/>
      </c>
      <c r="S3521" s="310" t="str">
        <f ca="1">price</f>
        <v/>
      </c>
      <c r="U3521" s="4"/>
      <c r="V3521" s="4"/>
      <c r="W3521" s="215" t="str">
        <f ca="1">comm_pd</f>
        <v/>
      </c>
      <c r="X3521" s="11"/>
    </row>
    <row r="3522" spans="1:24" x14ac:dyDescent="0.25">
      <c r="A3522" s="6" t="str">
        <f ca="1">no.</f>
        <v/>
      </c>
      <c r="E3522" s="4" t="str">
        <f ca="1">position</f>
        <v/>
      </c>
      <c r="I3522" s="318"/>
      <c r="L3522" s="4"/>
      <c r="N3522" s="6"/>
      <c r="P3522" s="20"/>
      <c r="Q3522" s="5" t="str">
        <f ca="1">score</f>
        <v/>
      </c>
      <c r="R3522" s="7" t="str">
        <f ca="1">rescore_pd</f>
        <v/>
      </c>
      <c r="S3522" s="310" t="str">
        <f ca="1">price</f>
        <v/>
      </c>
      <c r="U3522" s="4"/>
      <c r="V3522" s="4"/>
      <c r="W3522" s="215" t="str">
        <f ca="1">comm_pd</f>
        <v/>
      </c>
      <c r="X3522" s="11"/>
    </row>
    <row r="3523" spans="1:24" x14ac:dyDescent="0.25">
      <c r="A3523" s="6" t="str">
        <f ca="1">no.</f>
        <v/>
      </c>
      <c r="E3523" s="4" t="str">
        <f ca="1">position</f>
        <v/>
      </c>
      <c r="I3523" s="318"/>
      <c r="L3523" s="4"/>
      <c r="N3523" s="6"/>
      <c r="P3523" s="20"/>
      <c r="Q3523" s="5" t="str">
        <f ca="1">score</f>
        <v/>
      </c>
      <c r="R3523" s="7" t="str">
        <f ca="1">rescore_pd</f>
        <v/>
      </c>
      <c r="S3523" s="310" t="str">
        <f ca="1">price</f>
        <v/>
      </c>
      <c r="U3523" s="4"/>
      <c r="V3523" s="4"/>
      <c r="W3523" s="215" t="str">
        <f ca="1">comm_pd</f>
        <v/>
      </c>
      <c r="X3523" s="11"/>
    </row>
    <row r="3524" spans="1:24" x14ac:dyDescent="0.25">
      <c r="A3524" s="6" t="str">
        <f ca="1">no.</f>
        <v/>
      </c>
      <c r="E3524" s="4" t="str">
        <f ca="1">position</f>
        <v/>
      </c>
      <c r="I3524" s="318"/>
      <c r="L3524" s="4"/>
      <c r="N3524" s="6"/>
      <c r="P3524" s="20"/>
      <c r="Q3524" s="5" t="str">
        <f ca="1">score</f>
        <v/>
      </c>
      <c r="R3524" s="7" t="str">
        <f ca="1">rescore_pd</f>
        <v/>
      </c>
      <c r="S3524" s="310" t="str">
        <f ca="1">price</f>
        <v/>
      </c>
      <c r="U3524" s="4"/>
      <c r="V3524" s="4"/>
      <c r="W3524" s="215" t="str">
        <f ca="1">comm_pd</f>
        <v/>
      </c>
      <c r="X3524" s="11"/>
    </row>
    <row r="3525" spans="1:24" x14ac:dyDescent="0.25">
      <c r="A3525" s="6" t="str">
        <f ca="1">no.</f>
        <v/>
      </c>
      <c r="E3525" s="4" t="str">
        <f ca="1">position</f>
        <v/>
      </c>
      <c r="I3525" s="318"/>
      <c r="L3525" s="4"/>
      <c r="N3525" s="6"/>
      <c r="P3525" s="20"/>
      <c r="Q3525" s="5" t="str">
        <f ca="1">score</f>
        <v/>
      </c>
      <c r="R3525" s="7" t="str">
        <f ca="1">rescore_pd</f>
        <v/>
      </c>
      <c r="S3525" s="310" t="str">
        <f ca="1">price</f>
        <v/>
      </c>
      <c r="U3525" s="4"/>
      <c r="V3525" s="4"/>
      <c r="W3525" s="215" t="str">
        <f ca="1">comm_pd</f>
        <v/>
      </c>
      <c r="X3525" s="11"/>
    </row>
    <row r="3526" spans="1:24" x14ac:dyDescent="0.25">
      <c r="A3526" s="6" t="str">
        <f ca="1">no.</f>
        <v/>
      </c>
      <c r="E3526" s="4" t="str">
        <f ca="1">position</f>
        <v/>
      </c>
      <c r="I3526" s="318"/>
      <c r="L3526" s="4"/>
      <c r="N3526" s="6"/>
      <c r="P3526" s="20"/>
      <c r="Q3526" s="5" t="str">
        <f ca="1">score</f>
        <v/>
      </c>
      <c r="R3526" s="7" t="str">
        <f ca="1">rescore_pd</f>
        <v/>
      </c>
      <c r="S3526" s="310" t="str">
        <f ca="1">price</f>
        <v/>
      </c>
      <c r="U3526" s="4"/>
      <c r="V3526" s="4"/>
      <c r="W3526" s="215" t="str">
        <f ca="1">comm_pd</f>
        <v/>
      </c>
      <c r="X3526" s="11"/>
    </row>
    <row r="3527" spans="1:24" x14ac:dyDescent="0.25">
      <c r="A3527" s="6" t="str">
        <f ca="1">no.</f>
        <v/>
      </c>
      <c r="E3527" s="4" t="str">
        <f ca="1">position</f>
        <v/>
      </c>
      <c r="I3527" s="318"/>
      <c r="L3527" s="4"/>
      <c r="N3527" s="6"/>
      <c r="P3527" s="20"/>
      <c r="Q3527" s="5" t="str">
        <f ca="1">score</f>
        <v/>
      </c>
      <c r="R3527" s="7" t="str">
        <f ca="1">rescore_pd</f>
        <v/>
      </c>
      <c r="S3527" s="310" t="str">
        <f ca="1">price</f>
        <v/>
      </c>
      <c r="U3527" s="4"/>
      <c r="V3527" s="4"/>
      <c r="W3527" s="215" t="str">
        <f ca="1">comm_pd</f>
        <v/>
      </c>
      <c r="X3527" s="11"/>
    </row>
    <row r="3528" spans="1:24" x14ac:dyDescent="0.25">
      <c r="A3528" s="6" t="str">
        <f ca="1">no.</f>
        <v/>
      </c>
      <c r="E3528" s="4" t="str">
        <f ca="1">position</f>
        <v/>
      </c>
      <c r="I3528" s="318"/>
      <c r="L3528" s="4"/>
      <c r="N3528" s="6"/>
      <c r="P3528" s="20"/>
      <c r="Q3528" s="5" t="str">
        <f ca="1">score</f>
        <v/>
      </c>
      <c r="R3528" s="7" t="str">
        <f ca="1">rescore_pd</f>
        <v/>
      </c>
      <c r="S3528" s="310" t="str">
        <f ca="1">price</f>
        <v/>
      </c>
      <c r="U3528" s="4"/>
      <c r="V3528" s="4"/>
      <c r="W3528" s="215" t="str">
        <f ca="1">comm_pd</f>
        <v/>
      </c>
      <c r="X3528" s="11"/>
    </row>
    <row r="3529" spans="1:24" x14ac:dyDescent="0.25">
      <c r="A3529" s="6" t="str">
        <f ca="1">no.</f>
        <v/>
      </c>
      <c r="E3529" s="4" t="str">
        <f ca="1">position</f>
        <v/>
      </c>
      <c r="I3529" s="318"/>
      <c r="L3529" s="4"/>
      <c r="N3529" s="6"/>
      <c r="P3529" s="20"/>
      <c r="Q3529" s="5" t="str">
        <f ca="1">score</f>
        <v/>
      </c>
      <c r="R3529" s="7" t="str">
        <f ca="1">rescore_pd</f>
        <v/>
      </c>
      <c r="S3529" s="310" t="str">
        <f ca="1">price</f>
        <v/>
      </c>
      <c r="U3529" s="4"/>
      <c r="V3529" s="4"/>
      <c r="W3529" s="215" t="str">
        <f ca="1">comm_pd</f>
        <v/>
      </c>
      <c r="X3529" s="11"/>
    </row>
    <row r="3530" spans="1:24" x14ac:dyDescent="0.25">
      <c r="A3530" s="6" t="str">
        <f ca="1">no.</f>
        <v/>
      </c>
      <c r="E3530" s="4" t="str">
        <f ca="1">position</f>
        <v/>
      </c>
      <c r="I3530" s="318"/>
      <c r="L3530" s="4"/>
      <c r="N3530" s="6"/>
      <c r="P3530" s="20"/>
      <c r="Q3530" s="5" t="str">
        <f ca="1">score</f>
        <v/>
      </c>
      <c r="R3530" s="7" t="str">
        <f ca="1">rescore_pd</f>
        <v/>
      </c>
      <c r="S3530" s="310" t="str">
        <f ca="1">price</f>
        <v/>
      </c>
      <c r="U3530" s="4"/>
      <c r="V3530" s="4"/>
      <c r="W3530" s="215" t="str">
        <f ca="1">comm_pd</f>
        <v/>
      </c>
      <c r="X3530" s="11"/>
    </row>
    <row r="3531" spans="1:24" x14ac:dyDescent="0.25">
      <c r="A3531" s="6" t="str">
        <f ca="1">no.</f>
        <v/>
      </c>
      <c r="E3531" s="4" t="str">
        <f ca="1">position</f>
        <v/>
      </c>
      <c r="I3531" s="318"/>
      <c r="L3531" s="4"/>
      <c r="N3531" s="6"/>
      <c r="P3531" s="20"/>
      <c r="Q3531" s="5" t="str">
        <f ca="1">score</f>
        <v/>
      </c>
      <c r="R3531" s="7" t="str">
        <f ca="1">rescore_pd</f>
        <v/>
      </c>
      <c r="S3531" s="310" t="str">
        <f ca="1">price</f>
        <v/>
      </c>
      <c r="U3531" s="4"/>
      <c r="V3531" s="4"/>
      <c r="W3531" s="215" t="str">
        <f ca="1">comm_pd</f>
        <v/>
      </c>
      <c r="X3531" s="11"/>
    </row>
    <row r="3532" spans="1:24" x14ac:dyDescent="0.25">
      <c r="A3532" s="6" t="str">
        <f ca="1">no.</f>
        <v/>
      </c>
      <c r="E3532" s="4" t="str">
        <f ca="1">position</f>
        <v/>
      </c>
      <c r="I3532" s="318"/>
      <c r="L3532" s="4"/>
      <c r="N3532" s="6"/>
      <c r="P3532" s="20"/>
      <c r="Q3532" s="5" t="str">
        <f ca="1">score</f>
        <v/>
      </c>
      <c r="R3532" s="7" t="str">
        <f ca="1">rescore_pd</f>
        <v/>
      </c>
      <c r="S3532" s="310" t="str">
        <f ca="1">price</f>
        <v/>
      </c>
      <c r="U3532" s="4"/>
      <c r="V3532" s="4"/>
      <c r="W3532" s="215" t="str">
        <f ca="1">comm_pd</f>
        <v/>
      </c>
      <c r="X3532" s="11"/>
    </row>
    <row r="3533" spans="1:24" x14ac:dyDescent="0.25">
      <c r="A3533" s="6" t="str">
        <f ca="1">no.</f>
        <v/>
      </c>
      <c r="E3533" s="4" t="str">
        <f ca="1">position</f>
        <v/>
      </c>
      <c r="I3533" s="318"/>
      <c r="L3533" s="4"/>
      <c r="N3533" s="6"/>
      <c r="P3533" s="20"/>
      <c r="Q3533" s="5" t="str">
        <f ca="1">score</f>
        <v/>
      </c>
      <c r="R3533" s="7" t="str">
        <f ca="1">rescore_pd</f>
        <v/>
      </c>
      <c r="S3533" s="310" t="str">
        <f ca="1">price</f>
        <v/>
      </c>
      <c r="U3533" s="4"/>
      <c r="V3533" s="4"/>
      <c r="W3533" s="215" t="str">
        <f ca="1">comm_pd</f>
        <v/>
      </c>
      <c r="X3533" s="11"/>
    </row>
    <row r="3534" spans="1:24" x14ac:dyDescent="0.25">
      <c r="A3534" s="6" t="str">
        <f ca="1">no.</f>
        <v/>
      </c>
      <c r="E3534" s="4" t="str">
        <f ca="1">position</f>
        <v/>
      </c>
      <c r="I3534" s="318"/>
      <c r="L3534" s="4"/>
      <c r="N3534" s="6"/>
      <c r="P3534" s="20"/>
      <c r="Q3534" s="5" t="str">
        <f ca="1">score</f>
        <v/>
      </c>
      <c r="R3534" s="7" t="str">
        <f ca="1">rescore_pd</f>
        <v/>
      </c>
      <c r="S3534" s="310" t="str">
        <f ca="1">price</f>
        <v/>
      </c>
      <c r="U3534" s="4"/>
      <c r="V3534" s="4"/>
      <c r="W3534" s="215" t="str">
        <f ca="1">comm_pd</f>
        <v/>
      </c>
      <c r="X3534" s="11"/>
    </row>
    <row r="3535" spans="1:24" x14ac:dyDescent="0.25">
      <c r="A3535" s="6" t="str">
        <f ca="1">no.</f>
        <v/>
      </c>
      <c r="E3535" s="4" t="str">
        <f ca="1">position</f>
        <v/>
      </c>
      <c r="I3535" s="318"/>
      <c r="L3535" s="4"/>
      <c r="N3535" s="6"/>
      <c r="P3535" s="20"/>
      <c r="Q3535" s="5" t="str">
        <f ca="1">score</f>
        <v/>
      </c>
      <c r="R3535" s="7" t="str">
        <f ca="1">rescore_pd</f>
        <v/>
      </c>
      <c r="S3535" s="310" t="str">
        <f ca="1">price</f>
        <v/>
      </c>
      <c r="U3535" s="4"/>
      <c r="V3535" s="4"/>
      <c r="W3535" s="215" t="str">
        <f ca="1">comm_pd</f>
        <v/>
      </c>
      <c r="X3535" s="11"/>
    </row>
    <row r="3536" spans="1:24" x14ac:dyDescent="0.25">
      <c r="A3536" s="6" t="str">
        <f ca="1">no.</f>
        <v/>
      </c>
      <c r="E3536" s="4" t="str">
        <f ca="1">position</f>
        <v/>
      </c>
      <c r="I3536" s="318"/>
      <c r="L3536" s="4"/>
      <c r="N3536" s="6"/>
      <c r="P3536" s="20"/>
      <c r="Q3536" s="5" t="str">
        <f ca="1">score</f>
        <v/>
      </c>
      <c r="R3536" s="7" t="str">
        <f ca="1">rescore_pd</f>
        <v/>
      </c>
      <c r="S3536" s="310" t="str">
        <f ca="1">price</f>
        <v/>
      </c>
      <c r="U3536" s="4"/>
      <c r="V3536" s="4"/>
      <c r="W3536" s="215" t="str">
        <f ca="1">comm_pd</f>
        <v/>
      </c>
      <c r="X3536" s="11"/>
    </row>
    <row r="3537" spans="1:24" x14ac:dyDescent="0.25">
      <c r="A3537" s="6" t="str">
        <f ca="1">no.</f>
        <v/>
      </c>
      <c r="E3537" s="4" t="str">
        <f ca="1">position</f>
        <v/>
      </c>
      <c r="I3537" s="318"/>
      <c r="L3537" s="4"/>
      <c r="N3537" s="6"/>
      <c r="P3537" s="20"/>
      <c r="Q3537" s="5" t="str">
        <f ca="1">score</f>
        <v/>
      </c>
      <c r="R3537" s="7" t="str">
        <f ca="1">rescore_pd</f>
        <v/>
      </c>
      <c r="S3537" s="310" t="str">
        <f ca="1">price</f>
        <v/>
      </c>
      <c r="U3537" s="4"/>
      <c r="V3537" s="4"/>
      <c r="W3537" s="215" t="str">
        <f ca="1">comm_pd</f>
        <v/>
      </c>
      <c r="X3537" s="11"/>
    </row>
    <row r="3538" spans="1:24" x14ac:dyDescent="0.25">
      <c r="A3538" s="6" t="str">
        <f ca="1">no.</f>
        <v/>
      </c>
      <c r="E3538" s="4" t="str">
        <f ca="1">position</f>
        <v/>
      </c>
      <c r="I3538" s="318"/>
      <c r="L3538" s="4"/>
      <c r="N3538" s="6"/>
      <c r="P3538" s="20"/>
      <c r="Q3538" s="5" t="str">
        <f ca="1">score</f>
        <v/>
      </c>
      <c r="R3538" s="7" t="str">
        <f ca="1">rescore_pd</f>
        <v/>
      </c>
      <c r="S3538" s="310" t="str">
        <f ca="1">price</f>
        <v/>
      </c>
      <c r="U3538" s="4"/>
      <c r="V3538" s="4"/>
      <c r="W3538" s="215" t="str">
        <f ca="1">comm_pd</f>
        <v/>
      </c>
      <c r="X3538" s="11"/>
    </row>
    <row r="3539" spans="1:24" x14ac:dyDescent="0.25">
      <c r="A3539" s="6" t="str">
        <f ca="1">no.</f>
        <v/>
      </c>
      <c r="E3539" s="4" t="str">
        <f ca="1">position</f>
        <v/>
      </c>
      <c r="I3539" s="318"/>
      <c r="L3539" s="4"/>
      <c r="N3539" s="6"/>
      <c r="P3539" s="20"/>
      <c r="Q3539" s="5" t="str">
        <f ca="1">score</f>
        <v/>
      </c>
      <c r="R3539" s="7" t="str">
        <f ca="1">rescore_pd</f>
        <v/>
      </c>
      <c r="S3539" s="310" t="str">
        <f ca="1">price</f>
        <v/>
      </c>
      <c r="U3539" s="4"/>
      <c r="V3539" s="4"/>
      <c r="W3539" s="215" t="str">
        <f ca="1">comm_pd</f>
        <v/>
      </c>
      <c r="X3539" s="11"/>
    </row>
    <row r="3540" spans="1:24" x14ac:dyDescent="0.25">
      <c r="A3540" s="6" t="str">
        <f ca="1">no.</f>
        <v/>
      </c>
      <c r="E3540" s="4" t="str">
        <f ca="1">position</f>
        <v/>
      </c>
      <c r="I3540" s="318"/>
      <c r="L3540" s="4"/>
      <c r="N3540" s="6"/>
      <c r="P3540" s="20"/>
      <c r="Q3540" s="5" t="str">
        <f ca="1">score</f>
        <v/>
      </c>
      <c r="R3540" s="7" t="str">
        <f ca="1">rescore_pd</f>
        <v/>
      </c>
      <c r="S3540" s="310" t="str">
        <f ca="1">price</f>
        <v/>
      </c>
      <c r="U3540" s="4"/>
      <c r="V3540" s="4"/>
      <c r="W3540" s="215" t="str">
        <f ca="1">comm_pd</f>
        <v/>
      </c>
      <c r="X3540" s="11"/>
    </row>
    <row r="3541" spans="1:24" x14ac:dyDescent="0.25">
      <c r="A3541" s="6" t="str">
        <f ca="1">no.</f>
        <v/>
      </c>
      <c r="E3541" s="4" t="str">
        <f ca="1">position</f>
        <v/>
      </c>
      <c r="I3541" s="318"/>
      <c r="L3541" s="4"/>
      <c r="N3541" s="6"/>
      <c r="P3541" s="20"/>
      <c r="Q3541" s="5" t="str">
        <f ca="1">score</f>
        <v/>
      </c>
      <c r="R3541" s="7" t="str">
        <f ca="1">rescore_pd</f>
        <v/>
      </c>
      <c r="S3541" s="310" t="str">
        <f ca="1">price</f>
        <v/>
      </c>
      <c r="U3541" s="4"/>
      <c r="V3541" s="4"/>
      <c r="W3541" s="215" t="str">
        <f ca="1">comm_pd</f>
        <v/>
      </c>
      <c r="X3541" s="11"/>
    </row>
    <row r="3542" spans="1:24" x14ac:dyDescent="0.25">
      <c r="A3542" s="6" t="str">
        <f ca="1">no.</f>
        <v/>
      </c>
      <c r="E3542" s="4" t="str">
        <f ca="1">position</f>
        <v/>
      </c>
      <c r="I3542" s="318"/>
      <c r="L3542" s="4"/>
      <c r="N3542" s="6"/>
      <c r="P3542" s="20"/>
      <c r="Q3542" s="5" t="str">
        <f ca="1">score</f>
        <v/>
      </c>
      <c r="R3542" s="7" t="str">
        <f ca="1">rescore_pd</f>
        <v/>
      </c>
      <c r="S3542" s="310" t="str">
        <f ca="1">price</f>
        <v/>
      </c>
      <c r="U3542" s="4"/>
      <c r="V3542" s="4"/>
      <c r="W3542" s="215" t="str">
        <f ca="1">comm_pd</f>
        <v/>
      </c>
      <c r="X3542" s="11"/>
    </row>
    <row r="3543" spans="1:24" x14ac:dyDescent="0.25">
      <c r="A3543" s="6" t="str">
        <f ca="1">no.</f>
        <v/>
      </c>
      <c r="E3543" s="4" t="str">
        <f ca="1">position</f>
        <v/>
      </c>
      <c r="I3543" s="318"/>
      <c r="L3543" s="4"/>
      <c r="N3543" s="6"/>
      <c r="P3543" s="20"/>
      <c r="Q3543" s="5" t="str">
        <f ca="1">score</f>
        <v/>
      </c>
      <c r="R3543" s="7" t="str">
        <f ca="1">rescore_pd</f>
        <v/>
      </c>
      <c r="S3543" s="310" t="str">
        <f ca="1">price</f>
        <v/>
      </c>
      <c r="U3543" s="4"/>
      <c r="V3543" s="4"/>
      <c r="W3543" s="215" t="str">
        <f ca="1">comm_pd</f>
        <v/>
      </c>
      <c r="X3543" s="11"/>
    </row>
    <row r="3544" spans="1:24" x14ac:dyDescent="0.25">
      <c r="A3544" s="6" t="str">
        <f ca="1">no.</f>
        <v/>
      </c>
      <c r="E3544" s="4" t="str">
        <f ca="1">position</f>
        <v/>
      </c>
      <c r="I3544" s="318"/>
      <c r="L3544" s="4"/>
      <c r="N3544" s="6"/>
      <c r="P3544" s="20"/>
      <c r="Q3544" s="5" t="str">
        <f ca="1">score</f>
        <v/>
      </c>
      <c r="R3544" s="7" t="str">
        <f ca="1">rescore_pd</f>
        <v/>
      </c>
      <c r="S3544" s="310" t="str">
        <f ca="1">price</f>
        <v/>
      </c>
      <c r="U3544" s="4"/>
      <c r="V3544" s="4"/>
      <c r="W3544" s="215" t="str">
        <f ca="1">comm_pd</f>
        <v/>
      </c>
      <c r="X3544" s="11"/>
    </row>
    <row r="3545" spans="1:24" x14ac:dyDescent="0.25">
      <c r="A3545" s="6" t="str">
        <f ca="1">no.</f>
        <v/>
      </c>
      <c r="E3545" s="4" t="str">
        <f ca="1">position</f>
        <v/>
      </c>
      <c r="I3545" s="318"/>
      <c r="L3545" s="4"/>
      <c r="N3545" s="6"/>
      <c r="P3545" s="20"/>
      <c r="Q3545" s="5" t="str">
        <f ca="1">score</f>
        <v/>
      </c>
      <c r="R3545" s="7" t="str">
        <f ca="1">rescore_pd</f>
        <v/>
      </c>
      <c r="S3545" s="310" t="str">
        <f ca="1">price</f>
        <v/>
      </c>
      <c r="U3545" s="4"/>
      <c r="V3545" s="4"/>
      <c r="W3545" s="215" t="str">
        <f ca="1">comm_pd</f>
        <v/>
      </c>
      <c r="X3545" s="11"/>
    </row>
    <row r="3546" spans="1:24" x14ac:dyDescent="0.25">
      <c r="A3546" s="6" t="str">
        <f ca="1">no.</f>
        <v/>
      </c>
      <c r="E3546" s="4" t="str">
        <f ca="1">position</f>
        <v/>
      </c>
      <c r="I3546" s="318"/>
      <c r="L3546" s="4"/>
      <c r="N3546" s="6"/>
      <c r="P3546" s="20"/>
      <c r="Q3546" s="5" t="str">
        <f ca="1">score</f>
        <v/>
      </c>
      <c r="R3546" s="7" t="str">
        <f ca="1">rescore_pd</f>
        <v/>
      </c>
      <c r="S3546" s="310" t="str">
        <f ca="1">price</f>
        <v/>
      </c>
      <c r="U3546" s="4"/>
      <c r="V3546" s="4"/>
      <c r="W3546" s="215" t="str">
        <f ca="1">comm_pd</f>
        <v/>
      </c>
      <c r="X3546" s="11"/>
    </row>
    <row r="3547" spans="1:24" x14ac:dyDescent="0.25">
      <c r="A3547" s="6" t="str">
        <f ca="1">no.</f>
        <v/>
      </c>
      <c r="E3547" s="4" t="str">
        <f ca="1">position</f>
        <v/>
      </c>
      <c r="I3547" s="318"/>
      <c r="L3547" s="4"/>
      <c r="N3547" s="6"/>
      <c r="P3547" s="20"/>
      <c r="Q3547" s="5" t="str">
        <f ca="1">score</f>
        <v/>
      </c>
      <c r="R3547" s="7" t="str">
        <f ca="1">rescore_pd</f>
        <v/>
      </c>
      <c r="S3547" s="310" t="str">
        <f ca="1">price</f>
        <v/>
      </c>
      <c r="U3547" s="4"/>
      <c r="V3547" s="4"/>
      <c r="W3547" s="215" t="str">
        <f ca="1">comm_pd</f>
        <v/>
      </c>
      <c r="X3547" s="11"/>
    </row>
    <row r="3548" spans="1:24" x14ac:dyDescent="0.25">
      <c r="A3548" s="6" t="str">
        <f ca="1">no.</f>
        <v/>
      </c>
      <c r="E3548" s="4" t="str">
        <f ca="1">position</f>
        <v/>
      </c>
      <c r="I3548" s="318"/>
      <c r="L3548" s="4"/>
      <c r="N3548" s="6"/>
      <c r="P3548" s="20"/>
      <c r="Q3548" s="5" t="str">
        <f ca="1">score</f>
        <v/>
      </c>
      <c r="R3548" s="7" t="str">
        <f ca="1">rescore_pd</f>
        <v/>
      </c>
      <c r="S3548" s="310" t="str">
        <f ca="1">price</f>
        <v/>
      </c>
      <c r="U3548" s="4"/>
      <c r="V3548" s="4"/>
      <c r="W3548" s="215" t="str">
        <f ca="1">comm_pd</f>
        <v/>
      </c>
      <c r="X3548" s="11"/>
    </row>
    <row r="3549" spans="1:24" x14ac:dyDescent="0.25">
      <c r="A3549" s="6" t="str">
        <f ca="1">no.</f>
        <v/>
      </c>
      <c r="E3549" s="4" t="str">
        <f ca="1">position</f>
        <v/>
      </c>
      <c r="I3549" s="318"/>
      <c r="L3549" s="4"/>
      <c r="N3549" s="6"/>
      <c r="P3549" s="20"/>
      <c r="Q3549" s="5" t="str">
        <f ca="1">score</f>
        <v/>
      </c>
      <c r="R3549" s="7" t="str">
        <f ca="1">rescore_pd</f>
        <v/>
      </c>
      <c r="S3549" s="310" t="str">
        <f ca="1">price</f>
        <v/>
      </c>
      <c r="U3549" s="4"/>
      <c r="V3549" s="4"/>
      <c r="W3549" s="215" t="str">
        <f ca="1">comm_pd</f>
        <v/>
      </c>
      <c r="X3549" s="11"/>
    </row>
    <row r="3550" spans="1:24" x14ac:dyDescent="0.25">
      <c r="A3550" s="6" t="str">
        <f ca="1">no.</f>
        <v/>
      </c>
      <c r="E3550" s="4" t="str">
        <f ca="1">position</f>
        <v/>
      </c>
      <c r="I3550" s="318"/>
      <c r="L3550" s="4"/>
      <c r="N3550" s="6"/>
      <c r="P3550" s="20"/>
      <c r="Q3550" s="5" t="str">
        <f ca="1">score</f>
        <v/>
      </c>
      <c r="R3550" s="7" t="str">
        <f ca="1">rescore_pd</f>
        <v/>
      </c>
      <c r="S3550" s="310" t="str">
        <f ca="1">price</f>
        <v/>
      </c>
      <c r="U3550" s="4"/>
      <c r="V3550" s="4"/>
      <c r="W3550" s="215" t="str">
        <f ca="1">comm_pd</f>
        <v/>
      </c>
      <c r="X3550" s="11"/>
    </row>
    <row r="3551" spans="1:24" x14ac:dyDescent="0.25">
      <c r="A3551" s="6" t="str">
        <f ca="1">no.</f>
        <v/>
      </c>
      <c r="E3551" s="4" t="str">
        <f ca="1">position</f>
        <v/>
      </c>
      <c r="I3551" s="318"/>
      <c r="L3551" s="4"/>
      <c r="N3551" s="6"/>
      <c r="P3551" s="20"/>
      <c r="Q3551" s="5" t="str">
        <f ca="1">score</f>
        <v/>
      </c>
      <c r="R3551" s="7" t="str">
        <f ca="1">rescore_pd</f>
        <v/>
      </c>
      <c r="S3551" s="310" t="str">
        <f ca="1">price</f>
        <v/>
      </c>
      <c r="U3551" s="4"/>
      <c r="V3551" s="4"/>
      <c r="W3551" s="215" t="str">
        <f ca="1">comm_pd</f>
        <v/>
      </c>
      <c r="X3551" s="11"/>
    </row>
    <row r="3552" spans="1:24" x14ac:dyDescent="0.25">
      <c r="A3552" s="6" t="str">
        <f ca="1">no.</f>
        <v/>
      </c>
      <c r="E3552" s="4" t="str">
        <f ca="1">position</f>
        <v/>
      </c>
      <c r="I3552" s="318"/>
      <c r="L3552" s="4"/>
      <c r="N3552" s="6"/>
      <c r="P3552" s="20"/>
      <c r="Q3552" s="5" t="str">
        <f ca="1">score</f>
        <v/>
      </c>
      <c r="R3552" s="7" t="str">
        <f ca="1">rescore_pd</f>
        <v/>
      </c>
      <c r="S3552" s="310" t="str">
        <f ca="1">price</f>
        <v/>
      </c>
      <c r="U3552" s="4"/>
      <c r="V3552" s="4"/>
      <c r="W3552" s="215" t="str">
        <f ca="1">comm_pd</f>
        <v/>
      </c>
      <c r="X3552" s="11"/>
    </row>
    <row r="3553" spans="1:24" x14ac:dyDescent="0.25">
      <c r="A3553" s="6" t="str">
        <f ca="1">no.</f>
        <v/>
      </c>
      <c r="E3553" s="4" t="str">
        <f ca="1">position</f>
        <v/>
      </c>
      <c r="I3553" s="318"/>
      <c r="L3553" s="4"/>
      <c r="N3553" s="6"/>
      <c r="P3553" s="20"/>
      <c r="Q3553" s="5" t="str">
        <f ca="1">score</f>
        <v/>
      </c>
      <c r="R3553" s="7" t="str">
        <f ca="1">rescore_pd</f>
        <v/>
      </c>
      <c r="S3553" s="310" t="str">
        <f ca="1">price</f>
        <v/>
      </c>
      <c r="U3553" s="4"/>
      <c r="V3553" s="4"/>
      <c r="W3553" s="215" t="str">
        <f ca="1">comm_pd</f>
        <v/>
      </c>
      <c r="X3553" s="11"/>
    </row>
    <row r="3554" spans="1:24" x14ac:dyDescent="0.25">
      <c r="A3554" s="6" t="str">
        <f ca="1">no.</f>
        <v/>
      </c>
      <c r="E3554" s="4" t="str">
        <f ca="1">position</f>
        <v/>
      </c>
      <c r="I3554" s="318"/>
      <c r="L3554" s="4"/>
      <c r="N3554" s="6"/>
      <c r="P3554" s="20"/>
      <c r="Q3554" s="5" t="str">
        <f ca="1">score</f>
        <v/>
      </c>
      <c r="R3554" s="7" t="str">
        <f ca="1">rescore_pd</f>
        <v/>
      </c>
      <c r="S3554" s="310" t="str">
        <f ca="1">price</f>
        <v/>
      </c>
      <c r="U3554" s="4"/>
      <c r="V3554" s="4"/>
      <c r="W3554" s="215" t="str">
        <f ca="1">comm_pd</f>
        <v/>
      </c>
      <c r="X3554" s="11"/>
    </row>
    <row r="3555" spans="1:24" x14ac:dyDescent="0.25">
      <c r="A3555" s="6" t="str">
        <f ca="1">no.</f>
        <v/>
      </c>
      <c r="E3555" s="4" t="str">
        <f ca="1">position</f>
        <v/>
      </c>
      <c r="I3555" s="318"/>
      <c r="L3555" s="4"/>
      <c r="N3555" s="6"/>
      <c r="P3555" s="20"/>
      <c r="Q3555" s="5" t="str">
        <f ca="1">score</f>
        <v/>
      </c>
      <c r="R3555" s="7" t="str">
        <f ca="1">rescore_pd</f>
        <v/>
      </c>
      <c r="S3555" s="310" t="str">
        <f ca="1">price</f>
        <v/>
      </c>
      <c r="U3555" s="4"/>
      <c r="V3555" s="4"/>
      <c r="W3555" s="215" t="str">
        <f ca="1">comm_pd</f>
        <v/>
      </c>
      <c r="X3555" s="11"/>
    </row>
    <row r="3556" spans="1:24" x14ac:dyDescent="0.25">
      <c r="A3556" s="6" t="str">
        <f ca="1">no.</f>
        <v/>
      </c>
      <c r="E3556" s="4" t="str">
        <f ca="1">position</f>
        <v/>
      </c>
      <c r="I3556" s="318"/>
      <c r="L3556" s="4"/>
      <c r="N3556" s="6"/>
      <c r="P3556" s="20"/>
      <c r="Q3556" s="5" t="str">
        <f ca="1">score</f>
        <v/>
      </c>
      <c r="R3556" s="7" t="str">
        <f ca="1">rescore_pd</f>
        <v/>
      </c>
      <c r="S3556" s="310" t="str">
        <f ca="1">price</f>
        <v/>
      </c>
      <c r="U3556" s="4"/>
      <c r="V3556" s="4"/>
      <c r="W3556" s="215" t="str">
        <f ca="1">comm_pd</f>
        <v/>
      </c>
      <c r="X3556" s="11"/>
    </row>
    <row r="3557" spans="1:24" x14ac:dyDescent="0.25">
      <c r="A3557" s="6" t="str">
        <f ca="1">no.</f>
        <v/>
      </c>
      <c r="E3557" s="4" t="str">
        <f ca="1">position</f>
        <v/>
      </c>
      <c r="I3557" s="318"/>
      <c r="L3557" s="4"/>
      <c r="N3557" s="6"/>
      <c r="P3557" s="20"/>
      <c r="Q3557" s="5" t="str">
        <f ca="1">score</f>
        <v/>
      </c>
      <c r="R3557" s="7" t="str">
        <f ca="1">rescore_pd</f>
        <v/>
      </c>
      <c r="S3557" s="310" t="str">
        <f ca="1">price</f>
        <v/>
      </c>
      <c r="U3557" s="4"/>
      <c r="V3557" s="4"/>
      <c r="W3557" s="215" t="str">
        <f ca="1">comm_pd</f>
        <v/>
      </c>
      <c r="X3557" s="11"/>
    </row>
    <row r="3558" spans="1:24" x14ac:dyDescent="0.25">
      <c r="A3558" s="6" t="str">
        <f ca="1">no.</f>
        <v/>
      </c>
      <c r="E3558" s="4" t="str">
        <f ca="1">position</f>
        <v/>
      </c>
      <c r="I3558" s="318"/>
      <c r="L3558" s="4"/>
      <c r="N3558" s="6"/>
      <c r="P3558" s="20"/>
      <c r="Q3558" s="5" t="str">
        <f ca="1">score</f>
        <v/>
      </c>
      <c r="R3558" s="7" t="str">
        <f ca="1">rescore_pd</f>
        <v/>
      </c>
      <c r="S3558" s="310" t="str">
        <f ca="1">price</f>
        <v/>
      </c>
      <c r="U3558" s="4"/>
      <c r="V3558" s="4"/>
      <c r="W3558" s="215" t="str">
        <f ca="1">comm_pd</f>
        <v/>
      </c>
      <c r="X3558" s="11"/>
    </row>
    <row r="3559" spans="1:24" x14ac:dyDescent="0.25">
      <c r="A3559" s="6" t="str">
        <f ca="1">no.</f>
        <v/>
      </c>
      <c r="E3559" s="4" t="str">
        <f ca="1">position</f>
        <v/>
      </c>
      <c r="I3559" s="318"/>
      <c r="L3559" s="4"/>
      <c r="N3559" s="6"/>
      <c r="P3559" s="20"/>
      <c r="Q3559" s="5" t="str">
        <f ca="1">score</f>
        <v/>
      </c>
      <c r="R3559" s="7" t="str">
        <f ca="1">rescore_pd</f>
        <v/>
      </c>
      <c r="S3559" s="310" t="str">
        <f ca="1">price</f>
        <v/>
      </c>
      <c r="U3559" s="4"/>
      <c r="V3559" s="4"/>
      <c r="W3559" s="215" t="str">
        <f ca="1">comm_pd</f>
        <v/>
      </c>
      <c r="X3559" s="11"/>
    </row>
    <row r="3560" spans="1:24" x14ac:dyDescent="0.25">
      <c r="A3560" s="6" t="str">
        <f ca="1">no.</f>
        <v/>
      </c>
      <c r="E3560" s="4" t="str">
        <f ca="1">position</f>
        <v/>
      </c>
      <c r="I3560" s="318"/>
      <c r="L3560" s="4"/>
      <c r="N3560" s="6"/>
      <c r="P3560" s="20"/>
      <c r="Q3560" s="5" t="str">
        <f ca="1">score</f>
        <v/>
      </c>
      <c r="R3560" s="7" t="str">
        <f ca="1">rescore_pd</f>
        <v/>
      </c>
      <c r="S3560" s="310" t="str">
        <f ca="1">price</f>
        <v/>
      </c>
      <c r="U3560" s="4"/>
      <c r="V3560" s="4"/>
      <c r="W3560" s="215" t="str">
        <f ca="1">comm_pd</f>
        <v/>
      </c>
      <c r="X3560" s="11"/>
    </row>
    <row r="3561" spans="1:24" x14ac:dyDescent="0.25">
      <c r="A3561" s="6" t="str">
        <f ca="1">no.</f>
        <v/>
      </c>
      <c r="E3561" s="4" t="str">
        <f ca="1">position</f>
        <v/>
      </c>
      <c r="I3561" s="318"/>
      <c r="L3561" s="4"/>
      <c r="N3561" s="6"/>
      <c r="P3561" s="20"/>
      <c r="Q3561" s="5" t="str">
        <f ca="1">score</f>
        <v/>
      </c>
      <c r="R3561" s="7" t="str">
        <f ca="1">rescore_pd</f>
        <v/>
      </c>
      <c r="S3561" s="310" t="str">
        <f ca="1">price</f>
        <v/>
      </c>
      <c r="U3561" s="4"/>
      <c r="V3561" s="4"/>
      <c r="W3561" s="215" t="str">
        <f ca="1">comm_pd</f>
        <v/>
      </c>
      <c r="X3561" s="11"/>
    </row>
    <row r="3562" spans="1:24" x14ac:dyDescent="0.25">
      <c r="A3562" s="6" t="str">
        <f ca="1">no.</f>
        <v/>
      </c>
      <c r="E3562" s="4" t="str">
        <f ca="1">position</f>
        <v/>
      </c>
      <c r="I3562" s="318"/>
      <c r="L3562" s="4"/>
      <c r="N3562" s="6"/>
      <c r="P3562" s="20"/>
      <c r="Q3562" s="5" t="str">
        <f ca="1">score</f>
        <v/>
      </c>
      <c r="R3562" s="7" t="str">
        <f ca="1">rescore_pd</f>
        <v/>
      </c>
      <c r="S3562" s="310" t="str">
        <f ca="1">price</f>
        <v/>
      </c>
      <c r="U3562" s="4"/>
      <c r="V3562" s="4"/>
      <c r="W3562" s="215" t="str">
        <f ca="1">comm_pd</f>
        <v/>
      </c>
      <c r="X3562" s="11"/>
    </row>
    <row r="3563" spans="1:24" x14ac:dyDescent="0.25">
      <c r="A3563" s="6" t="str">
        <f ca="1">no.</f>
        <v/>
      </c>
      <c r="E3563" s="4" t="str">
        <f ca="1">position</f>
        <v/>
      </c>
      <c r="I3563" s="318"/>
      <c r="L3563" s="4"/>
      <c r="N3563" s="6"/>
      <c r="P3563" s="20"/>
      <c r="Q3563" s="5" t="str">
        <f ca="1">score</f>
        <v/>
      </c>
      <c r="R3563" s="7" t="str">
        <f ca="1">rescore_pd</f>
        <v/>
      </c>
      <c r="S3563" s="310" t="str">
        <f ca="1">price</f>
        <v/>
      </c>
      <c r="U3563" s="4"/>
      <c r="V3563" s="4"/>
      <c r="W3563" s="215" t="str">
        <f ca="1">comm_pd</f>
        <v/>
      </c>
      <c r="X3563" s="11"/>
    </row>
    <row r="3564" spans="1:24" x14ac:dyDescent="0.25">
      <c r="A3564" s="6" t="str">
        <f ca="1">no.</f>
        <v/>
      </c>
      <c r="E3564" s="4" t="str">
        <f ca="1">position</f>
        <v/>
      </c>
      <c r="I3564" s="318"/>
      <c r="L3564" s="4"/>
      <c r="N3564" s="6"/>
      <c r="P3564" s="20"/>
      <c r="Q3564" s="5" t="str">
        <f ca="1">score</f>
        <v/>
      </c>
      <c r="R3564" s="7" t="str">
        <f ca="1">rescore_pd</f>
        <v/>
      </c>
      <c r="S3564" s="310" t="str">
        <f ca="1">price</f>
        <v/>
      </c>
      <c r="U3564" s="4"/>
      <c r="V3564" s="4"/>
      <c r="W3564" s="215" t="str">
        <f ca="1">comm_pd</f>
        <v/>
      </c>
      <c r="X3564" s="11"/>
    </row>
    <row r="3565" spans="1:24" x14ac:dyDescent="0.25">
      <c r="A3565" s="6" t="str">
        <f ca="1">no.</f>
        <v/>
      </c>
      <c r="E3565" s="4" t="str">
        <f ca="1">position</f>
        <v/>
      </c>
      <c r="I3565" s="318"/>
      <c r="L3565" s="4"/>
      <c r="N3565" s="6"/>
      <c r="P3565" s="20"/>
      <c r="Q3565" s="5" t="str">
        <f ca="1">score</f>
        <v/>
      </c>
      <c r="R3565" s="7" t="str">
        <f ca="1">rescore_pd</f>
        <v/>
      </c>
      <c r="S3565" s="310" t="str">
        <f ca="1">price</f>
        <v/>
      </c>
      <c r="U3565" s="4"/>
      <c r="V3565" s="4"/>
      <c r="W3565" s="215" t="str">
        <f ca="1">comm_pd</f>
        <v/>
      </c>
      <c r="X3565" s="11"/>
    </row>
    <row r="3566" spans="1:24" x14ac:dyDescent="0.25">
      <c r="A3566" s="6" t="str">
        <f ca="1">no.</f>
        <v/>
      </c>
      <c r="E3566" s="4" t="str">
        <f ca="1">position</f>
        <v/>
      </c>
      <c r="I3566" s="318"/>
      <c r="L3566" s="4"/>
      <c r="N3566" s="6"/>
      <c r="P3566" s="20"/>
      <c r="Q3566" s="5" t="str">
        <f ca="1">score</f>
        <v/>
      </c>
      <c r="R3566" s="7" t="str">
        <f ca="1">rescore_pd</f>
        <v/>
      </c>
      <c r="S3566" s="310" t="str">
        <f ca="1">price</f>
        <v/>
      </c>
      <c r="U3566" s="4"/>
      <c r="V3566" s="4"/>
      <c r="W3566" s="215" t="str">
        <f ca="1">comm_pd</f>
        <v/>
      </c>
      <c r="X3566" s="11"/>
    </row>
    <row r="3567" spans="1:24" x14ac:dyDescent="0.25">
      <c r="A3567" s="6" t="str">
        <f ca="1">no.</f>
        <v/>
      </c>
      <c r="E3567" s="4" t="str">
        <f ca="1">position</f>
        <v/>
      </c>
      <c r="I3567" s="318"/>
      <c r="L3567" s="4"/>
      <c r="N3567" s="6"/>
      <c r="P3567" s="20"/>
      <c r="Q3567" s="5" t="str">
        <f ca="1">score</f>
        <v/>
      </c>
      <c r="R3567" s="7" t="str">
        <f ca="1">rescore_pd</f>
        <v/>
      </c>
      <c r="S3567" s="310" t="str">
        <f ca="1">price</f>
        <v/>
      </c>
      <c r="U3567" s="4"/>
      <c r="V3567" s="4"/>
      <c r="W3567" s="215" t="str">
        <f ca="1">comm_pd</f>
        <v/>
      </c>
      <c r="X3567" s="11"/>
    </row>
    <row r="3568" spans="1:24" x14ac:dyDescent="0.25">
      <c r="A3568" s="6" t="str">
        <f ca="1">no.</f>
        <v/>
      </c>
      <c r="E3568" s="4" t="str">
        <f ca="1">position</f>
        <v/>
      </c>
      <c r="I3568" s="318"/>
      <c r="L3568" s="4"/>
      <c r="N3568" s="6"/>
      <c r="P3568" s="20"/>
      <c r="Q3568" s="5" t="str">
        <f ca="1">score</f>
        <v/>
      </c>
      <c r="R3568" s="7" t="str">
        <f ca="1">rescore_pd</f>
        <v/>
      </c>
      <c r="S3568" s="310" t="str">
        <f ca="1">price</f>
        <v/>
      </c>
      <c r="U3568" s="4"/>
      <c r="V3568" s="4"/>
      <c r="W3568" s="215" t="str">
        <f ca="1">comm_pd</f>
        <v/>
      </c>
      <c r="X3568" s="11"/>
    </row>
    <row r="3569" spans="1:24" x14ac:dyDescent="0.25">
      <c r="A3569" s="6" t="str">
        <f ca="1">no.</f>
        <v/>
      </c>
      <c r="E3569" s="4" t="str">
        <f ca="1">position</f>
        <v/>
      </c>
      <c r="I3569" s="318"/>
      <c r="L3569" s="4"/>
      <c r="N3569" s="6"/>
      <c r="P3569" s="20"/>
      <c r="Q3569" s="5" t="str">
        <f ca="1">score</f>
        <v/>
      </c>
      <c r="R3569" s="7" t="str">
        <f ca="1">rescore_pd</f>
        <v/>
      </c>
      <c r="S3569" s="310" t="str">
        <f ca="1">price</f>
        <v/>
      </c>
      <c r="U3569" s="4"/>
      <c r="V3569" s="4"/>
      <c r="W3569" s="215" t="str">
        <f ca="1">comm_pd</f>
        <v/>
      </c>
      <c r="X3569" s="11"/>
    </row>
    <row r="3570" spans="1:24" x14ac:dyDescent="0.25">
      <c r="A3570" s="6" t="str">
        <f ca="1">no.</f>
        <v/>
      </c>
      <c r="E3570" s="4" t="str">
        <f ca="1">position</f>
        <v/>
      </c>
      <c r="I3570" s="318"/>
      <c r="L3570" s="4"/>
      <c r="N3570" s="6"/>
      <c r="P3570" s="20"/>
      <c r="Q3570" s="5" t="str">
        <f ca="1">score</f>
        <v/>
      </c>
      <c r="R3570" s="7" t="str">
        <f ca="1">rescore_pd</f>
        <v/>
      </c>
      <c r="S3570" s="310" t="str">
        <f ca="1">price</f>
        <v/>
      </c>
      <c r="U3570" s="4"/>
      <c r="V3570" s="4"/>
      <c r="W3570" s="215" t="str">
        <f ca="1">comm_pd</f>
        <v/>
      </c>
      <c r="X3570" s="11"/>
    </row>
    <row r="3571" spans="1:24" x14ac:dyDescent="0.25">
      <c r="A3571" s="6" t="str">
        <f ca="1">no.</f>
        <v/>
      </c>
      <c r="E3571" s="4" t="str">
        <f ca="1">position</f>
        <v/>
      </c>
      <c r="I3571" s="318"/>
      <c r="L3571" s="4"/>
      <c r="N3571" s="6"/>
      <c r="P3571" s="20"/>
      <c r="Q3571" s="5" t="str">
        <f ca="1">score</f>
        <v/>
      </c>
      <c r="R3571" s="7" t="str">
        <f ca="1">rescore_pd</f>
        <v/>
      </c>
      <c r="S3571" s="310" t="str">
        <f ca="1">price</f>
        <v/>
      </c>
      <c r="U3571" s="4"/>
      <c r="V3571" s="4"/>
      <c r="W3571" s="215" t="str">
        <f ca="1">comm_pd</f>
        <v/>
      </c>
      <c r="X3571" s="11"/>
    </row>
    <row r="3572" spans="1:24" x14ac:dyDescent="0.25">
      <c r="A3572" s="6" t="str">
        <f ca="1">no.</f>
        <v/>
      </c>
      <c r="E3572" s="4" t="str">
        <f ca="1">position</f>
        <v/>
      </c>
      <c r="I3572" s="318"/>
      <c r="L3572" s="4"/>
      <c r="N3572" s="6"/>
      <c r="P3572" s="20"/>
      <c r="Q3572" s="5" t="str">
        <f ca="1">score</f>
        <v/>
      </c>
      <c r="R3572" s="7" t="str">
        <f ca="1">rescore_pd</f>
        <v/>
      </c>
      <c r="S3572" s="310" t="str">
        <f ca="1">price</f>
        <v/>
      </c>
      <c r="U3572" s="4"/>
      <c r="V3572" s="4"/>
      <c r="W3572" s="215" t="str">
        <f ca="1">comm_pd</f>
        <v/>
      </c>
      <c r="X3572" s="11"/>
    </row>
    <row r="3573" spans="1:24" x14ac:dyDescent="0.25">
      <c r="A3573" s="6" t="str">
        <f ca="1">no.</f>
        <v/>
      </c>
      <c r="E3573" s="4" t="str">
        <f ca="1">position</f>
        <v/>
      </c>
      <c r="I3573" s="318"/>
      <c r="L3573" s="4"/>
      <c r="N3573" s="6"/>
      <c r="P3573" s="20"/>
      <c r="Q3573" s="5" t="str">
        <f ca="1">score</f>
        <v/>
      </c>
      <c r="R3573" s="7" t="str">
        <f ca="1">rescore_pd</f>
        <v/>
      </c>
      <c r="S3573" s="310" t="str">
        <f ca="1">price</f>
        <v/>
      </c>
      <c r="U3573" s="4"/>
      <c r="V3573" s="4"/>
      <c r="W3573" s="215" t="str">
        <f ca="1">comm_pd</f>
        <v/>
      </c>
      <c r="X3573" s="11"/>
    </row>
    <row r="3574" spans="1:24" x14ac:dyDescent="0.25">
      <c r="A3574" s="6" t="str">
        <f ca="1">no.</f>
        <v/>
      </c>
      <c r="E3574" s="4" t="str">
        <f ca="1">position</f>
        <v/>
      </c>
      <c r="I3574" s="318"/>
      <c r="L3574" s="4"/>
      <c r="N3574" s="6"/>
      <c r="P3574" s="20"/>
      <c r="Q3574" s="5" t="str">
        <f ca="1">score</f>
        <v/>
      </c>
      <c r="R3574" s="7" t="str">
        <f ca="1">rescore_pd</f>
        <v/>
      </c>
      <c r="S3574" s="310" t="str">
        <f ca="1">price</f>
        <v/>
      </c>
      <c r="U3574" s="4"/>
      <c r="V3574" s="4"/>
      <c r="W3574" s="215" t="str">
        <f ca="1">comm_pd</f>
        <v/>
      </c>
      <c r="X3574" s="11"/>
    </row>
    <row r="3575" spans="1:24" x14ac:dyDescent="0.25">
      <c r="A3575" s="6" t="str">
        <f ca="1">no.</f>
        <v/>
      </c>
      <c r="E3575" s="4" t="str">
        <f ca="1">position</f>
        <v/>
      </c>
      <c r="I3575" s="318"/>
      <c r="L3575" s="4"/>
      <c r="N3575" s="6"/>
      <c r="P3575" s="20"/>
      <c r="Q3575" s="5" t="str">
        <f ca="1">score</f>
        <v/>
      </c>
      <c r="R3575" s="7" t="str">
        <f ca="1">rescore_pd</f>
        <v/>
      </c>
      <c r="S3575" s="310" t="str">
        <f ca="1">price</f>
        <v/>
      </c>
      <c r="U3575" s="4"/>
      <c r="V3575" s="4"/>
      <c r="W3575" s="215" t="str">
        <f ca="1">comm_pd</f>
        <v/>
      </c>
      <c r="X3575" s="11"/>
    </row>
    <row r="3576" spans="1:24" x14ac:dyDescent="0.25">
      <c r="A3576" s="6" t="str">
        <f ca="1">no.</f>
        <v/>
      </c>
      <c r="E3576" s="4" t="str">
        <f ca="1">position</f>
        <v/>
      </c>
      <c r="I3576" s="318"/>
      <c r="L3576" s="4"/>
      <c r="N3576" s="6"/>
      <c r="P3576" s="20"/>
      <c r="Q3576" s="5" t="str">
        <f ca="1">score</f>
        <v/>
      </c>
      <c r="R3576" s="7" t="str">
        <f ca="1">rescore_pd</f>
        <v/>
      </c>
      <c r="S3576" s="310" t="str">
        <f ca="1">price</f>
        <v/>
      </c>
      <c r="U3576" s="4"/>
      <c r="V3576" s="4"/>
      <c r="W3576" s="215" t="str">
        <f ca="1">comm_pd</f>
        <v/>
      </c>
      <c r="X3576" s="11"/>
    </row>
    <row r="3577" spans="1:24" x14ac:dyDescent="0.25">
      <c r="A3577" s="6" t="str">
        <f ca="1">no.</f>
        <v/>
      </c>
      <c r="E3577" s="4" t="str">
        <f ca="1">position</f>
        <v/>
      </c>
      <c r="I3577" s="318"/>
      <c r="L3577" s="4"/>
      <c r="N3577" s="6"/>
      <c r="P3577" s="20"/>
      <c r="Q3577" s="5" t="str">
        <f ca="1">score</f>
        <v/>
      </c>
      <c r="R3577" s="7" t="str">
        <f ca="1">rescore_pd</f>
        <v/>
      </c>
      <c r="S3577" s="310" t="str">
        <f ca="1">price</f>
        <v/>
      </c>
      <c r="U3577" s="4"/>
      <c r="V3577" s="4"/>
      <c r="W3577" s="215" t="str">
        <f ca="1">comm_pd</f>
        <v/>
      </c>
      <c r="X3577" s="11"/>
    </row>
    <row r="3578" spans="1:24" x14ac:dyDescent="0.25">
      <c r="A3578" s="6" t="str">
        <f ca="1">no.</f>
        <v/>
      </c>
      <c r="E3578" s="4" t="str">
        <f ca="1">position</f>
        <v/>
      </c>
      <c r="I3578" s="318"/>
      <c r="L3578" s="4"/>
      <c r="N3578" s="6"/>
      <c r="P3578" s="20"/>
      <c r="Q3578" s="5" t="str">
        <f ca="1">score</f>
        <v/>
      </c>
      <c r="R3578" s="7" t="str">
        <f ca="1">rescore_pd</f>
        <v/>
      </c>
      <c r="S3578" s="310" t="str">
        <f ca="1">price</f>
        <v/>
      </c>
      <c r="U3578" s="4"/>
      <c r="V3578" s="4"/>
      <c r="W3578" s="215" t="str">
        <f ca="1">comm_pd</f>
        <v/>
      </c>
      <c r="X3578" s="11"/>
    </row>
    <row r="3579" spans="1:24" x14ac:dyDescent="0.25">
      <c r="A3579" s="6" t="str">
        <f ca="1">no.</f>
        <v/>
      </c>
      <c r="E3579" s="4" t="str">
        <f ca="1">position</f>
        <v/>
      </c>
      <c r="I3579" s="318"/>
      <c r="L3579" s="4"/>
      <c r="N3579" s="6"/>
      <c r="P3579" s="20"/>
      <c r="Q3579" s="5" t="str">
        <f ca="1">score</f>
        <v/>
      </c>
      <c r="R3579" s="7" t="str">
        <f ca="1">rescore_pd</f>
        <v/>
      </c>
      <c r="S3579" s="310" t="str">
        <f ca="1">price</f>
        <v/>
      </c>
      <c r="U3579" s="4"/>
      <c r="V3579" s="4"/>
      <c r="W3579" s="215" t="str">
        <f ca="1">comm_pd</f>
        <v/>
      </c>
      <c r="X3579" s="11"/>
    </row>
    <row r="3580" spans="1:24" x14ac:dyDescent="0.25">
      <c r="A3580" s="6" t="str">
        <f ca="1">no.</f>
        <v/>
      </c>
      <c r="E3580" s="4" t="str">
        <f ca="1">position</f>
        <v/>
      </c>
      <c r="I3580" s="318"/>
      <c r="L3580" s="4"/>
      <c r="N3580" s="6"/>
      <c r="P3580" s="20"/>
      <c r="Q3580" s="5" t="str">
        <f ca="1">score</f>
        <v/>
      </c>
      <c r="R3580" s="7" t="str">
        <f ca="1">rescore_pd</f>
        <v/>
      </c>
      <c r="S3580" s="310" t="str">
        <f ca="1">price</f>
        <v/>
      </c>
      <c r="U3580" s="4"/>
      <c r="V3580" s="4"/>
      <c r="W3580" s="215" t="str">
        <f ca="1">comm_pd</f>
        <v/>
      </c>
      <c r="X3580" s="11"/>
    </row>
    <row r="3581" spans="1:24" x14ac:dyDescent="0.25">
      <c r="A3581" s="6" t="str">
        <f ca="1">no.</f>
        <v/>
      </c>
      <c r="E3581" s="4" t="str">
        <f ca="1">position</f>
        <v/>
      </c>
      <c r="I3581" s="318"/>
      <c r="L3581" s="4"/>
      <c r="N3581" s="6"/>
      <c r="P3581" s="20"/>
      <c r="Q3581" s="5" t="str">
        <f ca="1">score</f>
        <v/>
      </c>
      <c r="R3581" s="7" t="str">
        <f ca="1">rescore_pd</f>
        <v/>
      </c>
      <c r="S3581" s="310" t="str">
        <f ca="1">price</f>
        <v/>
      </c>
      <c r="U3581" s="4"/>
      <c r="V3581" s="4"/>
      <c r="W3581" s="215" t="str">
        <f ca="1">comm_pd</f>
        <v/>
      </c>
      <c r="X3581" s="11"/>
    </row>
    <row r="3582" spans="1:24" x14ac:dyDescent="0.25">
      <c r="A3582" s="6" t="str">
        <f ca="1">no.</f>
        <v/>
      </c>
      <c r="E3582" s="4" t="str">
        <f ca="1">position</f>
        <v/>
      </c>
      <c r="I3582" s="318"/>
      <c r="L3582" s="4"/>
      <c r="N3582" s="6"/>
      <c r="P3582" s="20"/>
      <c r="Q3582" s="5" t="str">
        <f ca="1">score</f>
        <v/>
      </c>
      <c r="R3582" s="7" t="str">
        <f ca="1">rescore_pd</f>
        <v/>
      </c>
      <c r="S3582" s="310" t="str">
        <f ca="1">price</f>
        <v/>
      </c>
      <c r="U3582" s="4"/>
      <c r="V3582" s="4"/>
      <c r="W3582" s="215" t="str">
        <f ca="1">comm_pd</f>
        <v/>
      </c>
      <c r="X3582" s="11"/>
    </row>
    <row r="3583" spans="1:24" x14ac:dyDescent="0.25">
      <c r="A3583" s="6" t="str">
        <f ca="1">no.</f>
        <v/>
      </c>
      <c r="E3583" s="4" t="str">
        <f ca="1">position</f>
        <v/>
      </c>
      <c r="I3583" s="318"/>
      <c r="L3583" s="4"/>
      <c r="N3583" s="6"/>
      <c r="P3583" s="20"/>
      <c r="Q3583" s="5" t="str">
        <f ca="1">score</f>
        <v/>
      </c>
      <c r="R3583" s="7" t="str">
        <f ca="1">rescore_pd</f>
        <v/>
      </c>
      <c r="S3583" s="310" t="str">
        <f ca="1">price</f>
        <v/>
      </c>
      <c r="U3583" s="4"/>
      <c r="V3583" s="4"/>
      <c r="W3583" s="215" t="str">
        <f ca="1">comm_pd</f>
        <v/>
      </c>
      <c r="X3583" s="11"/>
    </row>
    <row r="3584" spans="1:24" x14ac:dyDescent="0.25">
      <c r="A3584" s="6" t="str">
        <f ca="1">no.</f>
        <v/>
      </c>
      <c r="E3584" s="4" t="str">
        <f ca="1">position</f>
        <v/>
      </c>
      <c r="I3584" s="318"/>
      <c r="L3584" s="4"/>
      <c r="N3584" s="6"/>
      <c r="P3584" s="20"/>
      <c r="Q3584" s="5" t="str">
        <f ca="1">score</f>
        <v/>
      </c>
      <c r="R3584" s="7" t="str">
        <f ca="1">rescore_pd</f>
        <v/>
      </c>
      <c r="S3584" s="310" t="str">
        <f ca="1">price</f>
        <v/>
      </c>
      <c r="U3584" s="4"/>
      <c r="V3584" s="4"/>
      <c r="W3584" s="215" t="str">
        <f ca="1">comm_pd</f>
        <v/>
      </c>
      <c r="X3584" s="11"/>
    </row>
    <row r="3585" spans="1:24" x14ac:dyDescent="0.25">
      <c r="A3585" s="6" t="str">
        <f ca="1">no.</f>
        <v/>
      </c>
      <c r="E3585" s="4" t="str">
        <f ca="1">position</f>
        <v/>
      </c>
      <c r="I3585" s="318"/>
      <c r="L3585" s="4"/>
      <c r="N3585" s="6"/>
      <c r="P3585" s="20"/>
      <c r="Q3585" s="5" t="str">
        <f ca="1">score</f>
        <v/>
      </c>
      <c r="R3585" s="7" t="str">
        <f ca="1">rescore_pd</f>
        <v/>
      </c>
      <c r="S3585" s="310" t="str">
        <f ca="1">price</f>
        <v/>
      </c>
      <c r="U3585" s="4"/>
      <c r="V3585" s="4"/>
      <c r="W3585" s="215" t="str">
        <f ca="1">comm_pd</f>
        <v/>
      </c>
      <c r="X3585" s="11"/>
    </row>
    <row r="3586" spans="1:24" x14ac:dyDescent="0.25">
      <c r="A3586" s="6" t="str">
        <f ca="1">no.</f>
        <v/>
      </c>
      <c r="E3586" s="4" t="str">
        <f ca="1">position</f>
        <v/>
      </c>
      <c r="I3586" s="318"/>
      <c r="L3586" s="4"/>
      <c r="N3586" s="6"/>
      <c r="P3586" s="20"/>
      <c r="Q3586" s="5" t="str">
        <f ca="1">score</f>
        <v/>
      </c>
      <c r="R3586" s="7" t="str">
        <f ca="1">rescore_pd</f>
        <v/>
      </c>
      <c r="S3586" s="310" t="str">
        <f ca="1">price</f>
        <v/>
      </c>
      <c r="U3586" s="4"/>
      <c r="V3586" s="4"/>
      <c r="W3586" s="215" t="str">
        <f ca="1">comm_pd</f>
        <v/>
      </c>
      <c r="X3586" s="11"/>
    </row>
    <row r="3587" spans="1:24" x14ac:dyDescent="0.25">
      <c r="A3587" s="6" t="str">
        <f ca="1">no.</f>
        <v/>
      </c>
      <c r="E3587" s="4" t="str">
        <f ca="1">position</f>
        <v/>
      </c>
      <c r="I3587" s="318"/>
      <c r="L3587" s="4"/>
      <c r="N3587" s="6"/>
      <c r="P3587" s="20"/>
      <c r="Q3587" s="5" t="str">
        <f ca="1">score</f>
        <v/>
      </c>
      <c r="R3587" s="7" t="str">
        <f ca="1">rescore_pd</f>
        <v/>
      </c>
      <c r="S3587" s="310" t="str">
        <f ca="1">price</f>
        <v/>
      </c>
      <c r="U3587" s="4"/>
      <c r="V3587" s="4"/>
      <c r="W3587" s="215" t="str">
        <f ca="1">comm_pd</f>
        <v/>
      </c>
      <c r="X3587" s="11"/>
    </row>
    <row r="3588" spans="1:24" x14ac:dyDescent="0.25">
      <c r="A3588" s="6" t="str">
        <f ca="1">no.</f>
        <v/>
      </c>
      <c r="E3588" s="4" t="str">
        <f ca="1">position</f>
        <v/>
      </c>
      <c r="I3588" s="318"/>
      <c r="L3588" s="4"/>
      <c r="N3588" s="6"/>
      <c r="P3588" s="20"/>
      <c r="Q3588" s="5" t="str">
        <f ca="1">score</f>
        <v/>
      </c>
      <c r="R3588" s="7" t="str">
        <f ca="1">rescore_pd</f>
        <v/>
      </c>
      <c r="S3588" s="310" t="str">
        <f ca="1">price</f>
        <v/>
      </c>
      <c r="U3588" s="4"/>
      <c r="V3588" s="4"/>
      <c r="W3588" s="215" t="str">
        <f ca="1">comm_pd</f>
        <v/>
      </c>
      <c r="X3588" s="11"/>
    </row>
    <row r="3589" spans="1:24" x14ac:dyDescent="0.25">
      <c r="A3589" s="6" t="str">
        <f ca="1">no.</f>
        <v/>
      </c>
      <c r="E3589" s="4" t="str">
        <f ca="1">position</f>
        <v/>
      </c>
      <c r="I3589" s="318"/>
      <c r="L3589" s="4"/>
      <c r="N3589" s="6"/>
      <c r="P3589" s="20"/>
      <c r="Q3589" s="5" t="str">
        <f ca="1">score</f>
        <v/>
      </c>
      <c r="R3589" s="7" t="str">
        <f ca="1">rescore_pd</f>
        <v/>
      </c>
      <c r="S3589" s="310" t="str">
        <f ca="1">price</f>
        <v/>
      </c>
      <c r="U3589" s="4"/>
      <c r="V3589" s="4"/>
      <c r="W3589" s="215" t="str">
        <f ca="1">comm_pd</f>
        <v/>
      </c>
      <c r="X3589" s="11"/>
    </row>
    <row r="3590" spans="1:24" x14ac:dyDescent="0.25">
      <c r="A3590" s="6" t="str">
        <f ca="1">no.</f>
        <v/>
      </c>
      <c r="E3590" s="4" t="str">
        <f ca="1">position</f>
        <v/>
      </c>
      <c r="I3590" s="318"/>
      <c r="L3590" s="4"/>
      <c r="N3590" s="6"/>
      <c r="P3590" s="20"/>
      <c r="Q3590" s="5" t="str">
        <f ca="1">score</f>
        <v/>
      </c>
      <c r="R3590" s="7" t="str">
        <f ca="1">rescore_pd</f>
        <v/>
      </c>
      <c r="S3590" s="310" t="str">
        <f ca="1">price</f>
        <v/>
      </c>
      <c r="U3590" s="4"/>
      <c r="V3590" s="4"/>
      <c r="W3590" s="215" t="str">
        <f ca="1">comm_pd</f>
        <v/>
      </c>
      <c r="X3590" s="11"/>
    </row>
    <row r="3591" spans="1:24" x14ac:dyDescent="0.25">
      <c r="A3591" s="6" t="str">
        <f ca="1">no.</f>
        <v/>
      </c>
      <c r="E3591" s="4" t="str">
        <f ca="1">position</f>
        <v/>
      </c>
      <c r="I3591" s="318"/>
      <c r="L3591" s="4"/>
      <c r="N3591" s="6"/>
      <c r="P3591" s="20"/>
      <c r="Q3591" s="5" t="str">
        <f ca="1">score</f>
        <v/>
      </c>
      <c r="R3591" s="7" t="str">
        <f ca="1">rescore_pd</f>
        <v/>
      </c>
      <c r="S3591" s="310" t="str">
        <f ca="1">price</f>
        <v/>
      </c>
      <c r="U3591" s="4"/>
      <c r="V3591" s="4"/>
      <c r="W3591" s="215" t="str">
        <f ca="1">comm_pd</f>
        <v/>
      </c>
      <c r="X3591" s="11"/>
    </row>
    <row r="3592" spans="1:24" x14ac:dyDescent="0.25">
      <c r="A3592" s="6" t="str">
        <f ca="1">no.</f>
        <v/>
      </c>
      <c r="E3592" s="4" t="str">
        <f ca="1">position</f>
        <v/>
      </c>
      <c r="I3592" s="318"/>
      <c r="L3592" s="4"/>
      <c r="N3592" s="6"/>
      <c r="P3592" s="20"/>
      <c r="Q3592" s="5" t="str">
        <f ca="1">score</f>
        <v/>
      </c>
      <c r="R3592" s="7" t="str">
        <f ca="1">rescore_pd</f>
        <v/>
      </c>
      <c r="S3592" s="310" t="str">
        <f ca="1">price</f>
        <v/>
      </c>
      <c r="U3592" s="4"/>
      <c r="V3592" s="4"/>
      <c r="W3592" s="215" t="str">
        <f ca="1">comm_pd</f>
        <v/>
      </c>
      <c r="X3592" s="11"/>
    </row>
    <row r="3593" spans="1:24" x14ac:dyDescent="0.25">
      <c r="A3593" s="6" t="str">
        <f ca="1">no.</f>
        <v/>
      </c>
      <c r="E3593" s="4" t="str">
        <f ca="1">position</f>
        <v/>
      </c>
      <c r="I3593" s="318"/>
      <c r="L3593" s="4"/>
      <c r="N3593" s="6"/>
      <c r="P3593" s="20"/>
      <c r="Q3593" s="5" t="str">
        <f ca="1">score</f>
        <v/>
      </c>
      <c r="R3593" s="7" t="str">
        <f ca="1">rescore_pd</f>
        <v/>
      </c>
      <c r="S3593" s="310" t="str">
        <f ca="1">price</f>
        <v/>
      </c>
      <c r="U3593" s="4"/>
      <c r="V3593" s="4"/>
      <c r="W3593" s="215" t="str">
        <f ca="1">comm_pd</f>
        <v/>
      </c>
      <c r="X3593" s="11"/>
    </row>
    <row r="3594" spans="1:24" x14ac:dyDescent="0.25">
      <c r="A3594" s="6" t="str">
        <f ca="1">no.</f>
        <v/>
      </c>
      <c r="E3594" s="4" t="str">
        <f ca="1">position</f>
        <v/>
      </c>
      <c r="I3594" s="318"/>
      <c r="L3594" s="4"/>
      <c r="N3594" s="6"/>
      <c r="P3594" s="20"/>
      <c r="Q3594" s="5" t="str">
        <f ca="1">score</f>
        <v/>
      </c>
      <c r="R3594" s="7" t="str">
        <f ca="1">rescore_pd</f>
        <v/>
      </c>
      <c r="S3594" s="310" t="str">
        <f ca="1">price</f>
        <v/>
      </c>
      <c r="U3594" s="4"/>
      <c r="V3594" s="4"/>
      <c r="W3594" s="215" t="str">
        <f ca="1">comm_pd</f>
        <v/>
      </c>
      <c r="X3594" s="11"/>
    </row>
    <row r="3595" spans="1:24" x14ac:dyDescent="0.25">
      <c r="A3595" s="6" t="str">
        <f ca="1">no.</f>
        <v/>
      </c>
      <c r="E3595" s="4" t="str">
        <f ca="1">position</f>
        <v/>
      </c>
      <c r="I3595" s="318"/>
      <c r="L3595" s="4"/>
      <c r="N3595" s="6"/>
      <c r="P3595" s="20"/>
      <c r="Q3595" s="5" t="str">
        <f ca="1">score</f>
        <v/>
      </c>
      <c r="R3595" s="7" t="str">
        <f ca="1">rescore_pd</f>
        <v/>
      </c>
      <c r="S3595" s="310" t="str">
        <f ca="1">price</f>
        <v/>
      </c>
      <c r="U3595" s="4"/>
      <c r="V3595" s="4"/>
      <c r="W3595" s="215" t="str">
        <f ca="1">comm_pd</f>
        <v/>
      </c>
      <c r="X3595" s="11"/>
    </row>
    <row r="3596" spans="1:24" x14ac:dyDescent="0.25">
      <c r="A3596" s="6" t="str">
        <f ca="1">no.</f>
        <v/>
      </c>
      <c r="E3596" s="4" t="str">
        <f ca="1">position</f>
        <v/>
      </c>
      <c r="I3596" s="318"/>
      <c r="L3596" s="4"/>
      <c r="N3596" s="6"/>
      <c r="P3596" s="20"/>
      <c r="Q3596" s="5" t="str">
        <f ca="1">score</f>
        <v/>
      </c>
      <c r="R3596" s="7" t="str">
        <f ca="1">rescore_pd</f>
        <v/>
      </c>
      <c r="S3596" s="310" t="str">
        <f ca="1">price</f>
        <v/>
      </c>
      <c r="U3596" s="4"/>
      <c r="V3596" s="4"/>
      <c r="W3596" s="215" t="str">
        <f ca="1">comm_pd</f>
        <v/>
      </c>
      <c r="X3596" s="11"/>
    </row>
    <row r="3597" spans="1:24" x14ac:dyDescent="0.25">
      <c r="A3597" s="6" t="str">
        <f ca="1">no.</f>
        <v/>
      </c>
      <c r="E3597" s="4" t="str">
        <f ca="1">position</f>
        <v/>
      </c>
      <c r="I3597" s="318"/>
      <c r="L3597" s="4"/>
      <c r="N3597" s="6"/>
      <c r="P3597" s="20"/>
      <c r="Q3597" s="5" t="str">
        <f ca="1">score</f>
        <v/>
      </c>
      <c r="R3597" s="7" t="str">
        <f ca="1">rescore_pd</f>
        <v/>
      </c>
      <c r="S3597" s="310" t="str">
        <f ca="1">price</f>
        <v/>
      </c>
      <c r="U3597" s="4"/>
      <c r="V3597" s="4"/>
      <c r="W3597" s="215" t="str">
        <f ca="1">comm_pd</f>
        <v/>
      </c>
      <c r="X3597" s="11"/>
    </row>
    <row r="3598" spans="1:24" x14ac:dyDescent="0.25">
      <c r="A3598" s="6" t="str">
        <f ca="1">no.</f>
        <v/>
      </c>
      <c r="E3598" s="4" t="str">
        <f ca="1">position</f>
        <v/>
      </c>
      <c r="I3598" s="318"/>
      <c r="L3598" s="4"/>
      <c r="N3598" s="6"/>
      <c r="P3598" s="20"/>
      <c r="Q3598" s="5" t="str">
        <f ca="1">score</f>
        <v/>
      </c>
      <c r="R3598" s="7" t="str">
        <f ca="1">rescore_pd</f>
        <v/>
      </c>
      <c r="S3598" s="310" t="str">
        <f ca="1">price</f>
        <v/>
      </c>
      <c r="U3598" s="4"/>
      <c r="V3598" s="4"/>
      <c r="W3598" s="215" t="str">
        <f ca="1">comm_pd</f>
        <v/>
      </c>
      <c r="X3598" s="11"/>
    </row>
    <row r="3599" spans="1:24" x14ac:dyDescent="0.25">
      <c r="A3599" s="6" t="str">
        <f ca="1">no.</f>
        <v/>
      </c>
      <c r="E3599" s="4" t="str">
        <f ca="1">position</f>
        <v/>
      </c>
      <c r="I3599" s="318"/>
      <c r="L3599" s="4"/>
      <c r="N3599" s="6"/>
      <c r="P3599" s="20"/>
      <c r="Q3599" s="5" t="str">
        <f ca="1">score</f>
        <v/>
      </c>
      <c r="R3599" s="7" t="str">
        <f ca="1">rescore_pd</f>
        <v/>
      </c>
      <c r="S3599" s="310" t="str">
        <f ca="1">price</f>
        <v/>
      </c>
      <c r="U3599" s="4"/>
      <c r="V3599" s="4"/>
      <c r="W3599" s="215" t="str">
        <f ca="1">comm_pd</f>
        <v/>
      </c>
      <c r="X3599" s="11"/>
    </row>
    <row r="3600" spans="1:24" x14ac:dyDescent="0.25">
      <c r="A3600" s="6" t="str">
        <f ca="1">no.</f>
        <v/>
      </c>
      <c r="E3600" s="4" t="str">
        <f ca="1">position</f>
        <v/>
      </c>
      <c r="I3600" s="318"/>
      <c r="L3600" s="4"/>
      <c r="N3600" s="6"/>
      <c r="P3600" s="20"/>
      <c r="Q3600" s="5" t="str">
        <f ca="1">score</f>
        <v/>
      </c>
      <c r="R3600" s="7" t="str">
        <f ca="1">rescore_pd</f>
        <v/>
      </c>
      <c r="S3600" s="310" t="str">
        <f ca="1">price</f>
        <v/>
      </c>
      <c r="U3600" s="4"/>
      <c r="V3600" s="4"/>
      <c r="W3600" s="215" t="str">
        <f ca="1">comm_pd</f>
        <v/>
      </c>
      <c r="X3600" s="11"/>
    </row>
    <row r="3601" spans="1:24" x14ac:dyDescent="0.25">
      <c r="A3601" s="6" t="str">
        <f ca="1">no.</f>
        <v/>
      </c>
      <c r="E3601" s="4" t="str">
        <f ca="1">position</f>
        <v/>
      </c>
      <c r="I3601" s="318"/>
      <c r="L3601" s="4"/>
      <c r="N3601" s="6"/>
      <c r="P3601" s="20"/>
      <c r="Q3601" s="5" t="str">
        <f ca="1">score</f>
        <v/>
      </c>
      <c r="R3601" s="7" t="str">
        <f ca="1">rescore_pd</f>
        <v/>
      </c>
      <c r="S3601" s="310" t="str">
        <f ca="1">price</f>
        <v/>
      </c>
      <c r="U3601" s="4"/>
      <c r="V3601" s="4"/>
      <c r="W3601" s="215" t="str">
        <f ca="1">comm_pd</f>
        <v/>
      </c>
      <c r="X3601" s="11"/>
    </row>
    <row r="3602" spans="1:24" x14ac:dyDescent="0.25">
      <c r="A3602" s="6" t="str">
        <f ca="1">no.</f>
        <v/>
      </c>
      <c r="E3602" s="4" t="str">
        <f ca="1">position</f>
        <v/>
      </c>
      <c r="I3602" s="318"/>
      <c r="L3602" s="4"/>
      <c r="N3602" s="6"/>
      <c r="P3602" s="20"/>
      <c r="Q3602" s="5" t="str">
        <f ca="1">score</f>
        <v/>
      </c>
      <c r="R3602" s="7" t="str">
        <f ca="1">rescore_pd</f>
        <v/>
      </c>
      <c r="S3602" s="310" t="str">
        <f ca="1">price</f>
        <v/>
      </c>
      <c r="U3602" s="4"/>
      <c r="V3602" s="4"/>
      <c r="W3602" s="215" t="str">
        <f ca="1">comm_pd</f>
        <v/>
      </c>
      <c r="X3602" s="11"/>
    </row>
    <row r="3603" spans="1:24" x14ac:dyDescent="0.25">
      <c r="A3603" s="6" t="str">
        <f ca="1">no.</f>
        <v/>
      </c>
      <c r="E3603" s="4" t="str">
        <f ca="1">position</f>
        <v/>
      </c>
      <c r="I3603" s="318"/>
      <c r="L3603" s="4"/>
      <c r="N3603" s="6"/>
      <c r="P3603" s="20"/>
      <c r="Q3603" s="5" t="str">
        <f ca="1">score</f>
        <v/>
      </c>
      <c r="R3603" s="7" t="str">
        <f ca="1">rescore_pd</f>
        <v/>
      </c>
      <c r="S3603" s="310" t="str">
        <f ca="1">price</f>
        <v/>
      </c>
      <c r="U3603" s="4"/>
      <c r="V3603" s="4"/>
      <c r="W3603" s="215" t="str">
        <f ca="1">comm_pd</f>
        <v/>
      </c>
      <c r="X3603" s="11"/>
    </row>
    <row r="3604" spans="1:24" x14ac:dyDescent="0.25">
      <c r="A3604" s="6" t="str">
        <f ca="1">no.</f>
        <v/>
      </c>
      <c r="E3604" s="4" t="str">
        <f ca="1">position</f>
        <v/>
      </c>
      <c r="I3604" s="318"/>
      <c r="L3604" s="4"/>
      <c r="N3604" s="6"/>
      <c r="P3604" s="20"/>
      <c r="Q3604" s="5" t="str">
        <f ca="1">score</f>
        <v/>
      </c>
      <c r="R3604" s="7" t="str">
        <f ca="1">rescore_pd</f>
        <v/>
      </c>
      <c r="S3604" s="310" t="str">
        <f ca="1">price</f>
        <v/>
      </c>
      <c r="U3604" s="4"/>
      <c r="V3604" s="4"/>
      <c r="W3604" s="215" t="str">
        <f ca="1">comm_pd</f>
        <v/>
      </c>
      <c r="X3604" s="11"/>
    </row>
    <row r="3605" spans="1:24" x14ac:dyDescent="0.25">
      <c r="A3605" s="6" t="str">
        <f ca="1">no.</f>
        <v/>
      </c>
      <c r="E3605" s="4" t="str">
        <f ca="1">position</f>
        <v/>
      </c>
      <c r="I3605" s="318"/>
      <c r="L3605" s="4"/>
      <c r="N3605" s="6"/>
      <c r="P3605" s="20"/>
      <c r="Q3605" s="5" t="str">
        <f ca="1">score</f>
        <v/>
      </c>
      <c r="R3605" s="7" t="str">
        <f ca="1">rescore_pd</f>
        <v/>
      </c>
      <c r="S3605" s="310" t="str">
        <f ca="1">price</f>
        <v/>
      </c>
      <c r="U3605" s="4"/>
      <c r="V3605" s="4"/>
      <c r="W3605" s="215" t="str">
        <f ca="1">comm_pd</f>
        <v/>
      </c>
      <c r="X3605" s="11"/>
    </row>
    <row r="3606" spans="1:24" x14ac:dyDescent="0.25">
      <c r="A3606" s="6" t="str">
        <f ca="1">no.</f>
        <v/>
      </c>
      <c r="E3606" s="4" t="str">
        <f ca="1">position</f>
        <v/>
      </c>
      <c r="I3606" s="318"/>
      <c r="L3606" s="4"/>
      <c r="N3606" s="6"/>
      <c r="P3606" s="20"/>
      <c r="Q3606" s="5" t="str">
        <f ca="1">score</f>
        <v/>
      </c>
      <c r="R3606" s="7" t="str">
        <f ca="1">rescore_pd</f>
        <v/>
      </c>
      <c r="S3606" s="310" t="str">
        <f ca="1">price</f>
        <v/>
      </c>
      <c r="U3606" s="4"/>
      <c r="V3606" s="4"/>
      <c r="W3606" s="215" t="str">
        <f ca="1">comm_pd</f>
        <v/>
      </c>
      <c r="X3606" s="11"/>
    </row>
    <row r="3607" spans="1:24" x14ac:dyDescent="0.25">
      <c r="A3607" s="6" t="str">
        <f ca="1">no.</f>
        <v/>
      </c>
      <c r="E3607" s="4" t="str">
        <f ca="1">position</f>
        <v/>
      </c>
      <c r="I3607" s="318"/>
      <c r="L3607" s="4"/>
      <c r="N3607" s="6"/>
      <c r="P3607" s="20"/>
      <c r="Q3607" s="5" t="str">
        <f ca="1">score</f>
        <v/>
      </c>
      <c r="R3607" s="7" t="str">
        <f ca="1">rescore_pd</f>
        <v/>
      </c>
      <c r="S3607" s="310" t="str">
        <f ca="1">price</f>
        <v/>
      </c>
      <c r="U3607" s="4"/>
      <c r="V3607" s="4"/>
      <c r="W3607" s="215" t="str">
        <f ca="1">comm_pd</f>
        <v/>
      </c>
      <c r="X3607" s="11"/>
    </row>
    <row r="3608" spans="1:24" x14ac:dyDescent="0.25">
      <c r="A3608" s="6" t="str">
        <f ca="1">no.</f>
        <v/>
      </c>
      <c r="E3608" s="4" t="str">
        <f ca="1">position</f>
        <v/>
      </c>
      <c r="I3608" s="318"/>
      <c r="L3608" s="4"/>
      <c r="N3608" s="6"/>
      <c r="P3608" s="20"/>
      <c r="Q3608" s="5" t="str">
        <f ca="1">score</f>
        <v/>
      </c>
      <c r="R3608" s="7" t="str">
        <f ca="1">rescore_pd</f>
        <v/>
      </c>
      <c r="S3608" s="310" t="str">
        <f ca="1">price</f>
        <v/>
      </c>
      <c r="U3608" s="4"/>
      <c r="V3608" s="4"/>
      <c r="W3608" s="215" t="str">
        <f ca="1">comm_pd</f>
        <v/>
      </c>
      <c r="X3608" s="11"/>
    </row>
    <row r="3609" spans="1:24" x14ac:dyDescent="0.25">
      <c r="A3609" s="6" t="str">
        <f ca="1">no.</f>
        <v/>
      </c>
      <c r="E3609" s="4" t="str">
        <f ca="1">position</f>
        <v/>
      </c>
      <c r="I3609" s="318"/>
      <c r="L3609" s="4"/>
      <c r="N3609" s="6"/>
      <c r="P3609" s="20"/>
      <c r="Q3609" s="5" t="str">
        <f ca="1">score</f>
        <v/>
      </c>
      <c r="R3609" s="7" t="str">
        <f ca="1">rescore_pd</f>
        <v/>
      </c>
      <c r="S3609" s="310" t="str">
        <f ca="1">price</f>
        <v/>
      </c>
      <c r="U3609" s="4"/>
      <c r="V3609" s="4"/>
      <c r="W3609" s="215" t="str">
        <f ca="1">comm_pd</f>
        <v/>
      </c>
      <c r="X3609" s="11"/>
    </row>
    <row r="3610" spans="1:24" x14ac:dyDescent="0.25">
      <c r="A3610" s="6" t="str">
        <f ca="1">no.</f>
        <v/>
      </c>
      <c r="E3610" s="4" t="str">
        <f ca="1">position</f>
        <v/>
      </c>
      <c r="I3610" s="318"/>
      <c r="L3610" s="4"/>
      <c r="N3610" s="6"/>
      <c r="P3610" s="20"/>
      <c r="Q3610" s="5" t="str">
        <f ca="1">score</f>
        <v/>
      </c>
      <c r="R3610" s="7" t="str">
        <f ca="1">rescore_pd</f>
        <v/>
      </c>
      <c r="S3610" s="310" t="str">
        <f ca="1">price</f>
        <v/>
      </c>
      <c r="U3610" s="4"/>
      <c r="V3610" s="4"/>
      <c r="W3610" s="215" t="str">
        <f ca="1">comm_pd</f>
        <v/>
      </c>
      <c r="X3610" s="11"/>
    </row>
    <row r="3611" spans="1:24" x14ac:dyDescent="0.25">
      <c r="A3611" s="6" t="str">
        <f ca="1">no.</f>
        <v/>
      </c>
      <c r="E3611" s="4" t="str">
        <f ca="1">position</f>
        <v/>
      </c>
      <c r="I3611" s="318"/>
      <c r="L3611" s="4"/>
      <c r="N3611" s="6"/>
      <c r="P3611" s="20"/>
      <c r="Q3611" s="5" t="str">
        <f ca="1">score</f>
        <v/>
      </c>
      <c r="R3611" s="7" t="str">
        <f ca="1">rescore_pd</f>
        <v/>
      </c>
      <c r="S3611" s="310" t="str">
        <f ca="1">price</f>
        <v/>
      </c>
      <c r="U3611" s="4"/>
      <c r="V3611" s="4"/>
      <c r="W3611" s="215" t="str">
        <f ca="1">comm_pd</f>
        <v/>
      </c>
      <c r="X3611" s="11"/>
    </row>
    <row r="3612" spans="1:24" x14ac:dyDescent="0.25">
      <c r="A3612" s="6" t="str">
        <f ca="1">no.</f>
        <v/>
      </c>
      <c r="E3612" s="4" t="str">
        <f ca="1">position</f>
        <v/>
      </c>
      <c r="I3612" s="318"/>
      <c r="L3612" s="4"/>
      <c r="N3612" s="6"/>
      <c r="P3612" s="20"/>
      <c r="Q3612" s="5" t="str">
        <f ca="1">score</f>
        <v/>
      </c>
      <c r="R3612" s="7" t="str">
        <f ca="1">rescore_pd</f>
        <v/>
      </c>
      <c r="S3612" s="310" t="str">
        <f ca="1">price</f>
        <v/>
      </c>
      <c r="U3612" s="4"/>
      <c r="V3612" s="4"/>
      <c r="W3612" s="215" t="str">
        <f ca="1">comm_pd</f>
        <v/>
      </c>
      <c r="X3612" s="11"/>
    </row>
    <row r="3613" spans="1:24" x14ac:dyDescent="0.25">
      <c r="A3613" s="6" t="str">
        <f ca="1">no.</f>
        <v/>
      </c>
      <c r="E3613" s="4" t="str">
        <f ca="1">position</f>
        <v/>
      </c>
      <c r="I3613" s="318"/>
      <c r="L3613" s="4"/>
      <c r="N3613" s="6"/>
      <c r="P3613" s="20"/>
      <c r="Q3613" s="5" t="str">
        <f ca="1">score</f>
        <v/>
      </c>
      <c r="R3613" s="7" t="str">
        <f ca="1">rescore_pd</f>
        <v/>
      </c>
      <c r="S3613" s="310" t="str">
        <f ca="1">price</f>
        <v/>
      </c>
      <c r="U3613" s="4"/>
      <c r="V3613" s="4"/>
      <c r="W3613" s="215" t="str">
        <f ca="1">comm_pd</f>
        <v/>
      </c>
      <c r="X3613" s="11"/>
    </row>
    <row r="3614" spans="1:24" x14ac:dyDescent="0.25">
      <c r="A3614" s="6" t="str">
        <f ca="1">no.</f>
        <v/>
      </c>
      <c r="E3614" s="4" t="str">
        <f ca="1">position</f>
        <v/>
      </c>
      <c r="I3614" s="318"/>
      <c r="L3614" s="4"/>
      <c r="N3614" s="6"/>
      <c r="P3614" s="20"/>
      <c r="Q3614" s="5" t="str">
        <f ca="1">score</f>
        <v/>
      </c>
      <c r="R3614" s="7" t="str">
        <f ca="1">rescore_pd</f>
        <v/>
      </c>
      <c r="S3614" s="310" t="str">
        <f ca="1">price</f>
        <v/>
      </c>
      <c r="U3614" s="4"/>
      <c r="V3614" s="4"/>
      <c r="W3614" s="215" t="str">
        <f ca="1">comm_pd</f>
        <v/>
      </c>
      <c r="X3614" s="11"/>
    </row>
    <row r="3615" spans="1:24" x14ac:dyDescent="0.25">
      <c r="A3615" s="6" t="str">
        <f ca="1">no.</f>
        <v/>
      </c>
      <c r="E3615" s="4" t="str">
        <f ca="1">position</f>
        <v/>
      </c>
      <c r="I3615" s="318"/>
      <c r="L3615" s="4"/>
      <c r="N3615" s="6"/>
      <c r="P3615" s="20"/>
      <c r="Q3615" s="5" t="str">
        <f ca="1">score</f>
        <v/>
      </c>
      <c r="R3615" s="7" t="str">
        <f ca="1">rescore_pd</f>
        <v/>
      </c>
      <c r="S3615" s="310" t="str">
        <f ca="1">price</f>
        <v/>
      </c>
      <c r="U3615" s="4"/>
      <c r="V3615" s="4"/>
      <c r="W3615" s="215" t="str">
        <f ca="1">comm_pd</f>
        <v/>
      </c>
      <c r="X3615" s="11"/>
    </row>
    <row r="3616" spans="1:24" x14ac:dyDescent="0.25">
      <c r="A3616" s="6" t="str">
        <f ca="1">no.</f>
        <v/>
      </c>
      <c r="E3616" s="4" t="str">
        <f ca="1">position</f>
        <v/>
      </c>
      <c r="I3616" s="318"/>
      <c r="L3616" s="4"/>
      <c r="N3616" s="6"/>
      <c r="P3616" s="20"/>
      <c r="Q3616" s="5" t="str">
        <f ca="1">score</f>
        <v/>
      </c>
      <c r="R3616" s="7" t="str">
        <f ca="1">rescore_pd</f>
        <v/>
      </c>
      <c r="S3616" s="310" t="str">
        <f ca="1">price</f>
        <v/>
      </c>
      <c r="U3616" s="4"/>
      <c r="V3616" s="4"/>
      <c r="W3616" s="215" t="str">
        <f ca="1">comm_pd</f>
        <v/>
      </c>
      <c r="X3616" s="11"/>
    </row>
    <row r="3617" spans="1:24" x14ac:dyDescent="0.25">
      <c r="A3617" s="6" t="str">
        <f ca="1">no.</f>
        <v/>
      </c>
      <c r="E3617" s="4" t="str">
        <f ca="1">position</f>
        <v/>
      </c>
      <c r="I3617" s="318"/>
      <c r="L3617" s="4"/>
      <c r="N3617" s="6"/>
      <c r="P3617" s="20"/>
      <c r="Q3617" s="5" t="str">
        <f ca="1">score</f>
        <v/>
      </c>
      <c r="R3617" s="7" t="str">
        <f ca="1">rescore_pd</f>
        <v/>
      </c>
      <c r="S3617" s="310" t="str">
        <f ca="1">price</f>
        <v/>
      </c>
      <c r="U3617" s="4"/>
      <c r="V3617" s="4"/>
      <c r="W3617" s="215" t="str">
        <f ca="1">comm_pd</f>
        <v/>
      </c>
      <c r="X3617" s="11"/>
    </row>
    <row r="3618" spans="1:24" x14ac:dyDescent="0.25">
      <c r="A3618" s="6" t="str">
        <f ca="1">no.</f>
        <v/>
      </c>
      <c r="E3618" s="4" t="str">
        <f ca="1">position</f>
        <v/>
      </c>
      <c r="I3618" s="318"/>
      <c r="L3618" s="4"/>
      <c r="N3618" s="6"/>
      <c r="P3618" s="20"/>
      <c r="Q3618" s="5" t="str">
        <f ca="1">score</f>
        <v/>
      </c>
      <c r="R3618" s="7" t="str">
        <f ca="1">rescore_pd</f>
        <v/>
      </c>
      <c r="S3618" s="310" t="str">
        <f ca="1">price</f>
        <v/>
      </c>
      <c r="U3618" s="4"/>
      <c r="V3618" s="4"/>
      <c r="W3618" s="215" t="str">
        <f ca="1">comm_pd</f>
        <v/>
      </c>
      <c r="X3618" s="11"/>
    </row>
    <row r="3619" spans="1:24" x14ac:dyDescent="0.25">
      <c r="A3619" s="6" t="str">
        <f ca="1">no.</f>
        <v/>
      </c>
      <c r="E3619" s="4" t="str">
        <f ca="1">position</f>
        <v/>
      </c>
      <c r="I3619" s="318"/>
      <c r="L3619" s="4"/>
      <c r="N3619" s="6"/>
      <c r="P3619" s="20"/>
      <c r="Q3619" s="5" t="str">
        <f ca="1">score</f>
        <v/>
      </c>
      <c r="R3619" s="7" t="str">
        <f ca="1">rescore_pd</f>
        <v/>
      </c>
      <c r="S3619" s="310" t="str">
        <f ca="1">price</f>
        <v/>
      </c>
      <c r="U3619" s="4"/>
      <c r="V3619" s="4"/>
      <c r="W3619" s="215" t="str">
        <f ca="1">comm_pd</f>
        <v/>
      </c>
      <c r="X3619" s="11"/>
    </row>
    <row r="3620" spans="1:24" x14ac:dyDescent="0.25">
      <c r="A3620" s="6" t="str">
        <f ca="1">no.</f>
        <v/>
      </c>
      <c r="E3620" s="4" t="str">
        <f ca="1">position</f>
        <v/>
      </c>
      <c r="I3620" s="318"/>
      <c r="L3620" s="4"/>
      <c r="N3620" s="6"/>
      <c r="P3620" s="20"/>
      <c r="Q3620" s="5" t="str">
        <f ca="1">score</f>
        <v/>
      </c>
      <c r="R3620" s="7" t="str">
        <f ca="1">rescore_pd</f>
        <v/>
      </c>
      <c r="S3620" s="310" t="str">
        <f ca="1">price</f>
        <v/>
      </c>
      <c r="U3620" s="4"/>
      <c r="V3620" s="4"/>
      <c r="W3620" s="215" t="str">
        <f ca="1">comm_pd</f>
        <v/>
      </c>
      <c r="X3620" s="11"/>
    </row>
    <row r="3621" spans="1:24" x14ac:dyDescent="0.25">
      <c r="A3621" s="6" t="str">
        <f ca="1">no.</f>
        <v/>
      </c>
      <c r="E3621" s="4" t="str">
        <f ca="1">position</f>
        <v/>
      </c>
      <c r="I3621" s="318"/>
      <c r="L3621" s="4"/>
      <c r="N3621" s="6"/>
      <c r="P3621" s="20"/>
      <c r="Q3621" s="5" t="str">
        <f ca="1">score</f>
        <v/>
      </c>
      <c r="R3621" s="7" t="str">
        <f ca="1">rescore_pd</f>
        <v/>
      </c>
      <c r="S3621" s="310" t="str">
        <f ca="1">price</f>
        <v/>
      </c>
      <c r="U3621" s="4"/>
      <c r="V3621" s="4"/>
      <c r="W3621" s="215" t="str">
        <f ca="1">comm_pd</f>
        <v/>
      </c>
      <c r="X3621" s="11"/>
    </row>
    <row r="3622" spans="1:24" x14ac:dyDescent="0.25">
      <c r="A3622" s="6" t="str">
        <f ca="1">no.</f>
        <v/>
      </c>
      <c r="E3622" s="4" t="str">
        <f ca="1">position</f>
        <v/>
      </c>
      <c r="I3622" s="318"/>
      <c r="L3622" s="4"/>
      <c r="N3622" s="6"/>
      <c r="P3622" s="20"/>
      <c r="Q3622" s="5" t="str">
        <f ca="1">score</f>
        <v/>
      </c>
      <c r="R3622" s="7" t="str">
        <f ca="1">rescore_pd</f>
        <v/>
      </c>
      <c r="S3622" s="310" t="str">
        <f ca="1">price</f>
        <v/>
      </c>
      <c r="U3622" s="4"/>
      <c r="V3622" s="4"/>
      <c r="W3622" s="215" t="str">
        <f ca="1">comm_pd</f>
        <v/>
      </c>
      <c r="X3622" s="11"/>
    </row>
    <row r="3623" spans="1:24" x14ac:dyDescent="0.25">
      <c r="A3623" s="6" t="str">
        <f ca="1">no.</f>
        <v/>
      </c>
      <c r="E3623" s="4" t="str">
        <f ca="1">position</f>
        <v/>
      </c>
      <c r="I3623" s="318"/>
      <c r="L3623" s="4"/>
      <c r="N3623" s="6"/>
      <c r="P3623" s="20"/>
      <c r="Q3623" s="5" t="str">
        <f ca="1">score</f>
        <v/>
      </c>
      <c r="R3623" s="7" t="str">
        <f ca="1">rescore_pd</f>
        <v/>
      </c>
      <c r="S3623" s="310" t="str">
        <f ca="1">price</f>
        <v/>
      </c>
      <c r="U3623" s="4"/>
      <c r="V3623" s="4"/>
      <c r="W3623" s="215" t="str">
        <f ca="1">comm_pd</f>
        <v/>
      </c>
      <c r="X3623" s="11"/>
    </row>
    <row r="3624" spans="1:24" x14ac:dyDescent="0.25">
      <c r="A3624" s="6" t="str">
        <f ca="1">no.</f>
        <v/>
      </c>
      <c r="E3624" s="4" t="str">
        <f ca="1">position</f>
        <v/>
      </c>
      <c r="I3624" s="318"/>
      <c r="L3624" s="4"/>
      <c r="N3624" s="6"/>
      <c r="P3624" s="20"/>
      <c r="Q3624" s="5" t="str">
        <f ca="1">score</f>
        <v/>
      </c>
      <c r="R3624" s="7" t="str">
        <f ca="1">rescore_pd</f>
        <v/>
      </c>
      <c r="S3624" s="310" t="str">
        <f ca="1">price</f>
        <v/>
      </c>
      <c r="U3624" s="4"/>
      <c r="V3624" s="4"/>
      <c r="W3624" s="215" t="str">
        <f ca="1">comm_pd</f>
        <v/>
      </c>
      <c r="X3624" s="11"/>
    </row>
    <row r="3625" spans="1:24" x14ac:dyDescent="0.25">
      <c r="A3625" s="6" t="str">
        <f ca="1">no.</f>
        <v/>
      </c>
      <c r="E3625" s="4" t="str">
        <f ca="1">position</f>
        <v/>
      </c>
      <c r="I3625" s="318"/>
      <c r="L3625" s="4"/>
      <c r="N3625" s="6"/>
      <c r="P3625" s="20"/>
      <c r="Q3625" s="5" t="str">
        <f ca="1">score</f>
        <v/>
      </c>
      <c r="R3625" s="7" t="str">
        <f ca="1">rescore_pd</f>
        <v/>
      </c>
      <c r="S3625" s="310" t="str">
        <f ca="1">price</f>
        <v/>
      </c>
      <c r="U3625" s="4"/>
      <c r="V3625" s="4"/>
      <c r="W3625" s="215" t="str">
        <f ca="1">comm_pd</f>
        <v/>
      </c>
      <c r="X3625" s="11"/>
    </row>
    <row r="3626" spans="1:24" x14ac:dyDescent="0.25">
      <c r="A3626" s="6" t="str">
        <f ca="1">no.</f>
        <v/>
      </c>
      <c r="E3626" s="4" t="str">
        <f ca="1">position</f>
        <v/>
      </c>
      <c r="I3626" s="318"/>
      <c r="L3626" s="4"/>
      <c r="N3626" s="6"/>
      <c r="P3626" s="20"/>
      <c r="Q3626" s="5" t="str">
        <f ca="1">score</f>
        <v/>
      </c>
      <c r="R3626" s="7" t="str">
        <f ca="1">rescore_pd</f>
        <v/>
      </c>
      <c r="S3626" s="310" t="str">
        <f ca="1">price</f>
        <v/>
      </c>
      <c r="U3626" s="4"/>
      <c r="V3626" s="4"/>
      <c r="W3626" s="215" t="str">
        <f ca="1">comm_pd</f>
        <v/>
      </c>
      <c r="X3626" s="11"/>
    </row>
    <row r="3627" spans="1:24" x14ac:dyDescent="0.25">
      <c r="A3627" s="6" t="str">
        <f ca="1">no.</f>
        <v/>
      </c>
      <c r="E3627" s="4" t="str">
        <f ca="1">position</f>
        <v/>
      </c>
      <c r="I3627" s="318"/>
      <c r="L3627" s="4"/>
      <c r="N3627" s="6"/>
      <c r="P3627" s="20"/>
      <c r="Q3627" s="5" t="str">
        <f ca="1">score</f>
        <v/>
      </c>
      <c r="R3627" s="7" t="str">
        <f ca="1">rescore_pd</f>
        <v/>
      </c>
      <c r="S3627" s="310" t="str">
        <f ca="1">price</f>
        <v/>
      </c>
      <c r="U3627" s="4"/>
      <c r="V3627" s="4"/>
      <c r="W3627" s="215" t="str">
        <f ca="1">comm_pd</f>
        <v/>
      </c>
      <c r="X3627" s="11"/>
    </row>
    <row r="3628" spans="1:24" x14ac:dyDescent="0.25">
      <c r="A3628" s="6" t="str">
        <f ca="1">no.</f>
        <v/>
      </c>
      <c r="E3628" s="4" t="str">
        <f ca="1">position</f>
        <v/>
      </c>
      <c r="I3628" s="318"/>
      <c r="L3628" s="4"/>
      <c r="N3628" s="6"/>
      <c r="P3628" s="20"/>
      <c r="Q3628" s="5" t="str">
        <f ca="1">score</f>
        <v/>
      </c>
      <c r="R3628" s="7" t="str">
        <f ca="1">rescore_pd</f>
        <v/>
      </c>
      <c r="S3628" s="310" t="str">
        <f ca="1">price</f>
        <v/>
      </c>
      <c r="U3628" s="4"/>
      <c r="V3628" s="4"/>
      <c r="W3628" s="215" t="str">
        <f ca="1">comm_pd</f>
        <v/>
      </c>
      <c r="X3628" s="11"/>
    </row>
    <row r="3629" spans="1:24" x14ac:dyDescent="0.25">
      <c r="A3629" s="6" t="str">
        <f ca="1">no.</f>
        <v/>
      </c>
      <c r="E3629" s="4" t="str">
        <f ca="1">position</f>
        <v/>
      </c>
      <c r="I3629" s="318"/>
      <c r="L3629" s="4"/>
      <c r="N3629" s="6"/>
      <c r="P3629" s="20"/>
      <c r="Q3629" s="5" t="str">
        <f ca="1">score</f>
        <v/>
      </c>
      <c r="R3629" s="7" t="str">
        <f ca="1">rescore_pd</f>
        <v/>
      </c>
      <c r="S3629" s="310" t="str">
        <f ca="1">price</f>
        <v/>
      </c>
      <c r="U3629" s="4"/>
      <c r="V3629" s="4"/>
      <c r="W3629" s="215" t="str">
        <f ca="1">comm_pd</f>
        <v/>
      </c>
      <c r="X3629" s="11"/>
    </row>
    <row r="3630" spans="1:24" x14ac:dyDescent="0.25">
      <c r="A3630" s="6" t="str">
        <f ca="1">no.</f>
        <v/>
      </c>
      <c r="E3630" s="4" t="str">
        <f ca="1">position</f>
        <v/>
      </c>
      <c r="I3630" s="318"/>
      <c r="L3630" s="4"/>
      <c r="N3630" s="6"/>
      <c r="P3630" s="20"/>
      <c r="Q3630" s="5" t="str">
        <f ca="1">score</f>
        <v/>
      </c>
      <c r="R3630" s="7" t="str">
        <f ca="1">rescore_pd</f>
        <v/>
      </c>
      <c r="S3630" s="310" t="str">
        <f ca="1">price</f>
        <v/>
      </c>
      <c r="U3630" s="4"/>
      <c r="V3630" s="4"/>
      <c r="W3630" s="215" t="str">
        <f ca="1">comm_pd</f>
        <v/>
      </c>
      <c r="X3630" s="11"/>
    </row>
    <row r="3631" spans="1:24" x14ac:dyDescent="0.25">
      <c r="A3631" s="6" t="str">
        <f ca="1">no.</f>
        <v/>
      </c>
      <c r="E3631" s="4" t="str">
        <f ca="1">position</f>
        <v/>
      </c>
      <c r="I3631" s="318"/>
      <c r="L3631" s="4"/>
      <c r="N3631" s="6"/>
      <c r="P3631" s="20"/>
      <c r="Q3631" s="5" t="str">
        <f ca="1">score</f>
        <v/>
      </c>
      <c r="R3631" s="7" t="str">
        <f ca="1">rescore_pd</f>
        <v/>
      </c>
      <c r="S3631" s="310" t="str">
        <f ca="1">price</f>
        <v/>
      </c>
      <c r="U3631" s="4"/>
      <c r="V3631" s="4"/>
      <c r="W3631" s="215" t="str">
        <f ca="1">comm_pd</f>
        <v/>
      </c>
      <c r="X3631" s="11"/>
    </row>
    <row r="3632" spans="1:24" x14ac:dyDescent="0.25">
      <c r="A3632" s="6" t="str">
        <f ca="1">no.</f>
        <v/>
      </c>
      <c r="E3632" s="4" t="str">
        <f ca="1">position</f>
        <v/>
      </c>
      <c r="I3632" s="318"/>
      <c r="L3632" s="4"/>
      <c r="N3632" s="6"/>
      <c r="P3632" s="20"/>
      <c r="Q3632" s="5" t="str">
        <f ca="1">score</f>
        <v/>
      </c>
      <c r="R3632" s="7" t="str">
        <f ca="1">rescore_pd</f>
        <v/>
      </c>
      <c r="S3632" s="310" t="str">
        <f ca="1">price</f>
        <v/>
      </c>
      <c r="U3632" s="4"/>
      <c r="V3632" s="4"/>
      <c r="W3632" s="215" t="str">
        <f ca="1">comm_pd</f>
        <v/>
      </c>
      <c r="X3632" s="11"/>
    </row>
    <row r="3633" spans="1:24" x14ac:dyDescent="0.25">
      <c r="A3633" s="6" t="str">
        <f ca="1">no.</f>
        <v/>
      </c>
      <c r="E3633" s="4" t="str">
        <f ca="1">position</f>
        <v/>
      </c>
      <c r="I3633" s="318"/>
      <c r="L3633" s="4"/>
      <c r="N3633" s="6"/>
      <c r="P3633" s="20"/>
      <c r="Q3633" s="5" t="str">
        <f ca="1">score</f>
        <v/>
      </c>
      <c r="R3633" s="7" t="str">
        <f ca="1">rescore_pd</f>
        <v/>
      </c>
      <c r="S3633" s="310" t="str">
        <f ca="1">price</f>
        <v/>
      </c>
      <c r="U3633" s="4"/>
      <c r="V3633" s="4"/>
      <c r="W3633" s="215" t="str">
        <f ca="1">comm_pd</f>
        <v/>
      </c>
      <c r="X3633" s="11"/>
    </row>
    <row r="3634" spans="1:24" x14ac:dyDescent="0.25">
      <c r="A3634" s="6" t="str">
        <f ca="1">no.</f>
        <v/>
      </c>
      <c r="E3634" s="4" t="str">
        <f ca="1">position</f>
        <v/>
      </c>
      <c r="I3634" s="318"/>
      <c r="L3634" s="4"/>
      <c r="N3634" s="6"/>
      <c r="P3634" s="20"/>
      <c r="Q3634" s="5" t="str">
        <f ca="1">score</f>
        <v/>
      </c>
      <c r="R3634" s="7" t="str">
        <f ca="1">rescore_pd</f>
        <v/>
      </c>
      <c r="S3634" s="310" t="str">
        <f ca="1">price</f>
        <v/>
      </c>
      <c r="U3634" s="4"/>
      <c r="V3634" s="4"/>
      <c r="W3634" s="215" t="str">
        <f ca="1">comm_pd</f>
        <v/>
      </c>
      <c r="X3634" s="11"/>
    </row>
    <row r="3635" spans="1:24" x14ac:dyDescent="0.25">
      <c r="A3635" s="6" t="str">
        <f ca="1">no.</f>
        <v/>
      </c>
      <c r="E3635" s="4" t="str">
        <f ca="1">position</f>
        <v/>
      </c>
      <c r="I3635" s="318"/>
      <c r="L3635" s="4"/>
      <c r="N3635" s="6"/>
      <c r="P3635" s="20"/>
      <c r="Q3635" s="5" t="str">
        <f ca="1">score</f>
        <v/>
      </c>
      <c r="R3635" s="7" t="str">
        <f ca="1">rescore_pd</f>
        <v/>
      </c>
      <c r="S3635" s="310" t="str">
        <f ca="1">price</f>
        <v/>
      </c>
      <c r="U3635" s="4"/>
      <c r="V3635" s="4"/>
      <c r="W3635" s="215" t="str">
        <f ca="1">comm_pd</f>
        <v/>
      </c>
      <c r="X3635" s="11"/>
    </row>
    <row r="3636" spans="1:24" x14ac:dyDescent="0.25">
      <c r="A3636" s="6" t="str">
        <f ca="1">no.</f>
        <v/>
      </c>
      <c r="E3636" s="4" t="str">
        <f ca="1">position</f>
        <v/>
      </c>
      <c r="I3636" s="318"/>
      <c r="L3636" s="4"/>
      <c r="N3636" s="6"/>
      <c r="P3636" s="20"/>
      <c r="Q3636" s="5" t="str">
        <f ca="1">score</f>
        <v/>
      </c>
      <c r="R3636" s="7" t="str">
        <f ca="1">rescore_pd</f>
        <v/>
      </c>
      <c r="S3636" s="310" t="str">
        <f ca="1">price</f>
        <v/>
      </c>
      <c r="U3636" s="4"/>
      <c r="V3636" s="4"/>
      <c r="W3636" s="215" t="str">
        <f ca="1">comm_pd</f>
        <v/>
      </c>
      <c r="X3636" s="11"/>
    </row>
    <row r="3637" spans="1:24" x14ac:dyDescent="0.25">
      <c r="A3637" s="6" t="str">
        <f ca="1">no.</f>
        <v/>
      </c>
      <c r="E3637" s="4" t="str">
        <f ca="1">position</f>
        <v/>
      </c>
      <c r="I3637" s="318"/>
      <c r="L3637" s="4"/>
      <c r="N3637" s="6"/>
      <c r="P3637" s="20"/>
      <c r="Q3637" s="5" t="str">
        <f ca="1">score</f>
        <v/>
      </c>
      <c r="R3637" s="7" t="str">
        <f ca="1">rescore_pd</f>
        <v/>
      </c>
      <c r="S3637" s="310" t="str">
        <f ca="1">price</f>
        <v/>
      </c>
      <c r="U3637" s="4"/>
      <c r="V3637" s="4"/>
      <c r="W3637" s="215" t="str">
        <f ca="1">comm_pd</f>
        <v/>
      </c>
      <c r="X3637" s="11"/>
    </row>
    <row r="3638" spans="1:24" x14ac:dyDescent="0.25">
      <c r="A3638" s="6" t="str">
        <f ca="1">no.</f>
        <v/>
      </c>
      <c r="E3638" s="4" t="str">
        <f ca="1">position</f>
        <v/>
      </c>
      <c r="I3638" s="318"/>
      <c r="L3638" s="4"/>
      <c r="N3638" s="6"/>
      <c r="P3638" s="20"/>
      <c r="Q3638" s="5" t="str">
        <f ca="1">score</f>
        <v/>
      </c>
      <c r="R3638" s="7" t="str">
        <f ca="1">rescore_pd</f>
        <v/>
      </c>
      <c r="S3638" s="310" t="str">
        <f ca="1">price</f>
        <v/>
      </c>
      <c r="U3638" s="4"/>
      <c r="V3638" s="4"/>
      <c r="W3638" s="215" t="str">
        <f ca="1">comm_pd</f>
        <v/>
      </c>
      <c r="X3638" s="11"/>
    </row>
    <row r="3639" spans="1:24" x14ac:dyDescent="0.25">
      <c r="A3639" s="6" t="str">
        <f ca="1">no.</f>
        <v/>
      </c>
      <c r="E3639" s="4" t="str">
        <f ca="1">position</f>
        <v/>
      </c>
      <c r="I3639" s="318"/>
      <c r="L3639" s="4"/>
      <c r="N3639" s="6"/>
      <c r="P3639" s="20"/>
      <c r="Q3639" s="5" t="str">
        <f ca="1">score</f>
        <v/>
      </c>
      <c r="R3639" s="7" t="str">
        <f ca="1">rescore_pd</f>
        <v/>
      </c>
      <c r="S3639" s="310" t="str">
        <f ca="1">price</f>
        <v/>
      </c>
      <c r="U3639" s="4"/>
      <c r="V3639" s="4"/>
      <c r="W3639" s="215" t="str">
        <f ca="1">comm_pd</f>
        <v/>
      </c>
      <c r="X3639" s="11"/>
    </row>
    <row r="3640" spans="1:24" x14ac:dyDescent="0.25">
      <c r="A3640" s="6" t="str">
        <f ca="1">no.</f>
        <v/>
      </c>
      <c r="E3640" s="4" t="str">
        <f ca="1">position</f>
        <v/>
      </c>
      <c r="I3640" s="318"/>
      <c r="L3640" s="4"/>
      <c r="N3640" s="6"/>
      <c r="P3640" s="20"/>
      <c r="Q3640" s="5" t="str">
        <f ca="1">score</f>
        <v/>
      </c>
      <c r="R3640" s="7" t="str">
        <f ca="1">rescore_pd</f>
        <v/>
      </c>
      <c r="S3640" s="310" t="str">
        <f ca="1">price</f>
        <v/>
      </c>
      <c r="U3640" s="4"/>
      <c r="V3640" s="4"/>
      <c r="W3640" s="215" t="str">
        <f ca="1">comm_pd</f>
        <v/>
      </c>
      <c r="X3640" s="11"/>
    </row>
    <row r="3641" spans="1:24" x14ac:dyDescent="0.25">
      <c r="A3641" s="6" t="str">
        <f ca="1">no.</f>
        <v/>
      </c>
      <c r="E3641" s="4" t="str">
        <f ca="1">position</f>
        <v/>
      </c>
      <c r="I3641" s="318"/>
      <c r="L3641" s="4"/>
      <c r="N3641" s="6"/>
      <c r="P3641" s="20"/>
      <c r="Q3641" s="5" t="str">
        <f ca="1">score</f>
        <v/>
      </c>
      <c r="R3641" s="7" t="str">
        <f ca="1">rescore_pd</f>
        <v/>
      </c>
      <c r="S3641" s="310" t="str">
        <f ca="1">price</f>
        <v/>
      </c>
      <c r="U3641" s="4"/>
      <c r="V3641" s="4"/>
      <c r="W3641" s="215" t="str">
        <f ca="1">comm_pd</f>
        <v/>
      </c>
      <c r="X3641" s="11"/>
    </row>
    <row r="3642" spans="1:24" x14ac:dyDescent="0.25">
      <c r="A3642" s="6" t="str">
        <f ca="1">no.</f>
        <v/>
      </c>
      <c r="E3642" s="4" t="str">
        <f ca="1">position</f>
        <v/>
      </c>
      <c r="I3642" s="318"/>
      <c r="L3642" s="4"/>
      <c r="N3642" s="6"/>
      <c r="P3642" s="20"/>
      <c r="Q3642" s="5" t="str">
        <f ca="1">score</f>
        <v/>
      </c>
      <c r="R3642" s="7" t="str">
        <f ca="1">rescore_pd</f>
        <v/>
      </c>
      <c r="S3642" s="310" t="str">
        <f ca="1">price</f>
        <v/>
      </c>
      <c r="U3642" s="4"/>
      <c r="V3642" s="4"/>
      <c r="W3642" s="215" t="str">
        <f ca="1">comm_pd</f>
        <v/>
      </c>
      <c r="X3642" s="11"/>
    </row>
    <row r="3643" spans="1:24" x14ac:dyDescent="0.25">
      <c r="A3643" s="6" t="str">
        <f ca="1">no.</f>
        <v/>
      </c>
      <c r="E3643" s="4" t="str">
        <f ca="1">position</f>
        <v/>
      </c>
      <c r="I3643" s="318"/>
      <c r="L3643" s="4"/>
      <c r="N3643" s="6"/>
      <c r="P3643" s="20"/>
      <c r="Q3643" s="5" t="str">
        <f ca="1">score</f>
        <v/>
      </c>
      <c r="R3643" s="7" t="str">
        <f ca="1">rescore_pd</f>
        <v/>
      </c>
      <c r="S3643" s="310" t="str">
        <f ca="1">price</f>
        <v/>
      </c>
      <c r="U3643" s="4"/>
      <c r="V3643" s="4"/>
      <c r="W3643" s="215" t="str">
        <f ca="1">comm_pd</f>
        <v/>
      </c>
      <c r="X3643" s="11"/>
    </row>
    <row r="3644" spans="1:24" x14ac:dyDescent="0.25">
      <c r="A3644" s="6" t="str">
        <f ca="1">no.</f>
        <v/>
      </c>
      <c r="E3644" s="4" t="str">
        <f ca="1">position</f>
        <v/>
      </c>
      <c r="I3644" s="318"/>
      <c r="L3644" s="4"/>
      <c r="N3644" s="6"/>
      <c r="P3644" s="20"/>
      <c r="Q3644" s="5" t="str">
        <f ca="1">score</f>
        <v/>
      </c>
      <c r="R3644" s="7" t="str">
        <f ca="1">rescore_pd</f>
        <v/>
      </c>
      <c r="S3644" s="310" t="str">
        <f ca="1">price</f>
        <v/>
      </c>
      <c r="U3644" s="4"/>
      <c r="V3644" s="4"/>
      <c r="W3644" s="215" t="str">
        <f ca="1">comm_pd</f>
        <v/>
      </c>
      <c r="X3644" s="11"/>
    </row>
    <row r="3645" spans="1:24" x14ac:dyDescent="0.25">
      <c r="A3645" s="6" t="str">
        <f ca="1">no.</f>
        <v/>
      </c>
      <c r="E3645" s="4" t="str">
        <f ca="1">position</f>
        <v/>
      </c>
      <c r="I3645" s="318"/>
      <c r="L3645" s="4"/>
      <c r="N3645" s="6"/>
      <c r="P3645" s="20"/>
      <c r="Q3645" s="5" t="str">
        <f ca="1">score</f>
        <v/>
      </c>
      <c r="R3645" s="7" t="str">
        <f ca="1">rescore_pd</f>
        <v/>
      </c>
      <c r="S3645" s="310" t="str">
        <f ca="1">price</f>
        <v/>
      </c>
      <c r="U3645" s="4"/>
      <c r="V3645" s="4"/>
      <c r="W3645" s="215" t="str">
        <f ca="1">comm_pd</f>
        <v/>
      </c>
      <c r="X3645" s="11"/>
    </row>
    <row r="3646" spans="1:24" x14ac:dyDescent="0.25">
      <c r="A3646" s="6" t="str">
        <f ca="1">no.</f>
        <v/>
      </c>
      <c r="E3646" s="4" t="str">
        <f ca="1">position</f>
        <v/>
      </c>
      <c r="I3646" s="318"/>
      <c r="L3646" s="4"/>
      <c r="N3646" s="6"/>
      <c r="P3646" s="20"/>
      <c r="Q3646" s="5" t="str">
        <f ca="1">score</f>
        <v/>
      </c>
      <c r="R3646" s="7" t="str">
        <f ca="1">rescore_pd</f>
        <v/>
      </c>
      <c r="S3646" s="310" t="str">
        <f ca="1">price</f>
        <v/>
      </c>
      <c r="U3646" s="4"/>
      <c r="V3646" s="4"/>
      <c r="W3646" s="215" t="str">
        <f ca="1">comm_pd</f>
        <v/>
      </c>
      <c r="X3646" s="11"/>
    </row>
    <row r="3647" spans="1:24" x14ac:dyDescent="0.25">
      <c r="A3647" s="6" t="str">
        <f ca="1">no.</f>
        <v/>
      </c>
      <c r="E3647" s="4" t="str">
        <f ca="1">position</f>
        <v/>
      </c>
      <c r="I3647" s="318"/>
      <c r="L3647" s="4"/>
      <c r="N3647" s="6"/>
      <c r="P3647" s="20"/>
      <c r="Q3647" s="5" t="str">
        <f ca="1">score</f>
        <v/>
      </c>
      <c r="R3647" s="7" t="str">
        <f ca="1">rescore_pd</f>
        <v/>
      </c>
      <c r="S3647" s="310" t="str">
        <f ca="1">price</f>
        <v/>
      </c>
      <c r="U3647" s="4"/>
      <c r="V3647" s="4"/>
      <c r="W3647" s="215" t="str">
        <f ca="1">comm_pd</f>
        <v/>
      </c>
      <c r="X3647" s="11"/>
    </row>
    <row r="3648" spans="1:24" x14ac:dyDescent="0.25">
      <c r="A3648" s="6" t="str">
        <f ca="1">no.</f>
        <v/>
      </c>
      <c r="E3648" s="4" t="str">
        <f ca="1">position</f>
        <v/>
      </c>
      <c r="I3648" s="318"/>
      <c r="L3648" s="4"/>
      <c r="N3648" s="6"/>
      <c r="P3648" s="20"/>
      <c r="Q3648" s="5" t="str">
        <f ca="1">score</f>
        <v/>
      </c>
      <c r="R3648" s="7" t="str">
        <f ca="1">rescore_pd</f>
        <v/>
      </c>
      <c r="S3648" s="310" t="str">
        <f ca="1">price</f>
        <v/>
      </c>
      <c r="U3648" s="4"/>
      <c r="V3648" s="4"/>
      <c r="W3648" s="215" t="str">
        <f ca="1">comm_pd</f>
        <v/>
      </c>
      <c r="X3648" s="11"/>
    </row>
    <row r="3649" spans="1:24" x14ac:dyDescent="0.25">
      <c r="A3649" s="6" t="str">
        <f ca="1">no.</f>
        <v/>
      </c>
      <c r="E3649" s="4" t="str">
        <f ca="1">position</f>
        <v/>
      </c>
      <c r="I3649" s="318"/>
      <c r="L3649" s="4"/>
      <c r="N3649" s="6"/>
      <c r="P3649" s="20"/>
      <c r="Q3649" s="5" t="str">
        <f ca="1">score</f>
        <v/>
      </c>
      <c r="R3649" s="7" t="str">
        <f ca="1">rescore_pd</f>
        <v/>
      </c>
      <c r="S3649" s="310" t="str">
        <f ca="1">price</f>
        <v/>
      </c>
      <c r="U3649" s="4"/>
      <c r="V3649" s="4"/>
      <c r="W3649" s="215" t="str">
        <f ca="1">comm_pd</f>
        <v/>
      </c>
      <c r="X3649" s="11"/>
    </row>
    <row r="3650" spans="1:24" x14ac:dyDescent="0.25">
      <c r="A3650" s="6" t="str">
        <f ca="1">no.</f>
        <v/>
      </c>
      <c r="E3650" s="4" t="str">
        <f ca="1">position</f>
        <v/>
      </c>
      <c r="I3650" s="318"/>
      <c r="L3650" s="4"/>
      <c r="N3650" s="6"/>
      <c r="P3650" s="20"/>
      <c r="Q3650" s="5" t="str">
        <f ca="1">score</f>
        <v/>
      </c>
      <c r="R3650" s="7" t="str">
        <f ca="1">rescore_pd</f>
        <v/>
      </c>
      <c r="S3650" s="310" t="str">
        <f ca="1">price</f>
        <v/>
      </c>
      <c r="U3650" s="4"/>
      <c r="V3650" s="4"/>
      <c r="W3650" s="215" t="str">
        <f ca="1">comm_pd</f>
        <v/>
      </c>
      <c r="X3650" s="11"/>
    </row>
    <row r="3651" spans="1:24" x14ac:dyDescent="0.25">
      <c r="A3651" s="6" t="str">
        <f ca="1">no.</f>
        <v/>
      </c>
      <c r="E3651" s="4" t="str">
        <f ca="1">position</f>
        <v/>
      </c>
      <c r="I3651" s="318"/>
      <c r="L3651" s="4"/>
      <c r="N3651" s="6"/>
      <c r="P3651" s="20"/>
      <c r="Q3651" s="5" t="str">
        <f ca="1">score</f>
        <v/>
      </c>
      <c r="R3651" s="7" t="str">
        <f ca="1">rescore_pd</f>
        <v/>
      </c>
      <c r="S3651" s="310" t="str">
        <f ca="1">price</f>
        <v/>
      </c>
      <c r="U3651" s="4"/>
      <c r="V3651" s="4"/>
      <c r="W3651" s="215" t="str">
        <f ca="1">comm_pd</f>
        <v/>
      </c>
      <c r="X3651" s="11"/>
    </row>
    <row r="3652" spans="1:24" x14ac:dyDescent="0.25">
      <c r="A3652" s="6" t="str">
        <f ca="1">no.</f>
        <v/>
      </c>
      <c r="E3652" s="4" t="str">
        <f ca="1">position</f>
        <v/>
      </c>
      <c r="I3652" s="318"/>
      <c r="L3652" s="4"/>
      <c r="N3652" s="6"/>
      <c r="P3652" s="20"/>
      <c r="Q3652" s="5" t="str">
        <f ca="1">score</f>
        <v/>
      </c>
      <c r="R3652" s="7" t="str">
        <f ca="1">rescore_pd</f>
        <v/>
      </c>
      <c r="S3652" s="310" t="str">
        <f ca="1">price</f>
        <v/>
      </c>
      <c r="U3652" s="4"/>
      <c r="V3652" s="4"/>
      <c r="W3652" s="215" t="str">
        <f ca="1">comm_pd</f>
        <v/>
      </c>
      <c r="X3652" s="11"/>
    </row>
    <row r="3653" spans="1:24" x14ac:dyDescent="0.25">
      <c r="A3653" s="6" t="str">
        <f ca="1">no.</f>
        <v/>
      </c>
      <c r="E3653" s="4" t="str">
        <f ca="1">position</f>
        <v/>
      </c>
      <c r="I3653" s="318"/>
      <c r="L3653" s="4"/>
      <c r="N3653" s="6"/>
      <c r="P3653" s="20"/>
      <c r="Q3653" s="5" t="str">
        <f ca="1">score</f>
        <v/>
      </c>
      <c r="R3653" s="7" t="str">
        <f ca="1">rescore_pd</f>
        <v/>
      </c>
      <c r="S3653" s="310" t="str">
        <f ca="1">price</f>
        <v/>
      </c>
      <c r="U3653" s="4"/>
      <c r="V3653" s="4"/>
      <c r="W3653" s="215" t="str">
        <f ca="1">comm_pd</f>
        <v/>
      </c>
      <c r="X3653" s="11"/>
    </row>
    <row r="3654" spans="1:24" x14ac:dyDescent="0.25">
      <c r="A3654" s="6" t="str">
        <f ca="1">no.</f>
        <v/>
      </c>
      <c r="E3654" s="4" t="str">
        <f ca="1">position</f>
        <v/>
      </c>
      <c r="I3654" s="318"/>
      <c r="L3654" s="4"/>
      <c r="N3654" s="6"/>
      <c r="P3654" s="20"/>
      <c r="Q3654" s="5" t="str">
        <f ca="1">score</f>
        <v/>
      </c>
      <c r="R3654" s="7" t="str">
        <f ca="1">rescore_pd</f>
        <v/>
      </c>
      <c r="S3654" s="310" t="str">
        <f ca="1">price</f>
        <v/>
      </c>
      <c r="U3654" s="4"/>
      <c r="V3654" s="4"/>
      <c r="W3654" s="215" t="str">
        <f ca="1">comm_pd</f>
        <v/>
      </c>
      <c r="X3654" s="11"/>
    </row>
    <row r="3655" spans="1:24" x14ac:dyDescent="0.25">
      <c r="A3655" s="6" t="str">
        <f ca="1">no.</f>
        <v/>
      </c>
      <c r="E3655" s="4" t="str">
        <f ca="1">position</f>
        <v/>
      </c>
      <c r="I3655" s="318"/>
      <c r="L3655" s="4"/>
      <c r="N3655" s="6"/>
      <c r="P3655" s="20"/>
      <c r="Q3655" s="5" t="str">
        <f ca="1">score</f>
        <v/>
      </c>
      <c r="R3655" s="7" t="str">
        <f ca="1">rescore_pd</f>
        <v/>
      </c>
      <c r="S3655" s="310" t="str">
        <f ca="1">price</f>
        <v/>
      </c>
      <c r="U3655" s="4"/>
      <c r="V3655" s="4"/>
      <c r="W3655" s="215" t="str">
        <f ca="1">comm_pd</f>
        <v/>
      </c>
      <c r="X3655" s="11"/>
    </row>
    <row r="3656" spans="1:24" x14ac:dyDescent="0.25">
      <c r="A3656" s="6" t="str">
        <f ca="1">no.</f>
        <v/>
      </c>
      <c r="E3656" s="4" t="str">
        <f ca="1">position</f>
        <v/>
      </c>
      <c r="I3656" s="318"/>
      <c r="L3656" s="4"/>
      <c r="N3656" s="6"/>
      <c r="P3656" s="20"/>
      <c r="Q3656" s="5" t="str">
        <f ca="1">score</f>
        <v/>
      </c>
      <c r="R3656" s="7" t="str">
        <f ca="1">rescore_pd</f>
        <v/>
      </c>
      <c r="S3656" s="310" t="str">
        <f ca="1">price</f>
        <v/>
      </c>
      <c r="U3656" s="4"/>
      <c r="V3656" s="4"/>
      <c r="W3656" s="215" t="str">
        <f ca="1">comm_pd</f>
        <v/>
      </c>
      <c r="X3656" s="11"/>
    </row>
    <row r="3657" spans="1:24" x14ac:dyDescent="0.25">
      <c r="A3657" s="6" t="str">
        <f ca="1">no.</f>
        <v/>
      </c>
      <c r="E3657" s="4" t="str">
        <f ca="1">position</f>
        <v/>
      </c>
      <c r="I3657" s="318"/>
      <c r="L3657" s="4"/>
      <c r="N3657" s="6"/>
      <c r="P3657" s="20"/>
      <c r="Q3657" s="5" t="str">
        <f ca="1">score</f>
        <v/>
      </c>
      <c r="R3657" s="7" t="str">
        <f ca="1">rescore_pd</f>
        <v/>
      </c>
      <c r="S3657" s="310" t="str">
        <f ca="1">price</f>
        <v/>
      </c>
      <c r="U3657" s="4"/>
      <c r="V3657" s="4"/>
      <c r="W3657" s="215" t="str">
        <f ca="1">comm_pd</f>
        <v/>
      </c>
      <c r="X3657" s="11"/>
    </row>
    <row r="3658" spans="1:24" x14ac:dyDescent="0.25">
      <c r="A3658" s="6" t="str">
        <f ca="1">no.</f>
        <v/>
      </c>
      <c r="E3658" s="4" t="str">
        <f ca="1">position</f>
        <v/>
      </c>
      <c r="I3658" s="318"/>
      <c r="L3658" s="4"/>
      <c r="N3658" s="6"/>
      <c r="P3658" s="20"/>
      <c r="Q3658" s="5" t="str">
        <f ca="1">score</f>
        <v/>
      </c>
      <c r="R3658" s="7" t="str">
        <f ca="1">rescore_pd</f>
        <v/>
      </c>
      <c r="S3658" s="310" t="str">
        <f ca="1">price</f>
        <v/>
      </c>
      <c r="U3658" s="4"/>
      <c r="V3658" s="4"/>
      <c r="W3658" s="215" t="str">
        <f ca="1">comm_pd</f>
        <v/>
      </c>
      <c r="X3658" s="11"/>
    </row>
    <row r="3659" spans="1:24" x14ac:dyDescent="0.25">
      <c r="A3659" s="6" t="str">
        <f ca="1">no.</f>
        <v/>
      </c>
      <c r="E3659" s="4" t="str">
        <f ca="1">position</f>
        <v/>
      </c>
      <c r="I3659" s="318"/>
      <c r="L3659" s="4"/>
      <c r="N3659" s="6"/>
      <c r="P3659" s="20"/>
      <c r="Q3659" s="5" t="str">
        <f ca="1">score</f>
        <v/>
      </c>
      <c r="R3659" s="7" t="str">
        <f ca="1">rescore_pd</f>
        <v/>
      </c>
      <c r="S3659" s="310" t="str">
        <f ca="1">price</f>
        <v/>
      </c>
      <c r="U3659" s="4"/>
      <c r="V3659" s="4"/>
      <c r="W3659" s="215" t="str">
        <f ca="1">comm_pd</f>
        <v/>
      </c>
      <c r="X3659" s="11"/>
    </row>
    <row r="3660" spans="1:24" x14ac:dyDescent="0.25">
      <c r="A3660" s="6" t="str">
        <f ca="1">no.</f>
        <v/>
      </c>
      <c r="E3660" s="4" t="str">
        <f ca="1">position</f>
        <v/>
      </c>
      <c r="I3660" s="318"/>
      <c r="L3660" s="4"/>
      <c r="N3660" s="6"/>
      <c r="P3660" s="20"/>
      <c r="Q3660" s="5" t="str">
        <f ca="1">score</f>
        <v/>
      </c>
      <c r="R3660" s="7" t="str">
        <f ca="1">rescore_pd</f>
        <v/>
      </c>
      <c r="S3660" s="310" t="str">
        <f ca="1">price</f>
        <v/>
      </c>
      <c r="U3660" s="4"/>
      <c r="V3660" s="4"/>
      <c r="W3660" s="215" t="str">
        <f ca="1">comm_pd</f>
        <v/>
      </c>
      <c r="X3660" s="11"/>
    </row>
    <row r="3661" spans="1:24" x14ac:dyDescent="0.25">
      <c r="A3661" s="6" t="str">
        <f ca="1">no.</f>
        <v/>
      </c>
      <c r="E3661" s="4" t="str">
        <f ca="1">position</f>
        <v/>
      </c>
      <c r="I3661" s="318"/>
      <c r="L3661" s="4"/>
      <c r="N3661" s="6"/>
      <c r="P3661" s="20"/>
      <c r="Q3661" s="5" t="str">
        <f ca="1">score</f>
        <v/>
      </c>
      <c r="R3661" s="7" t="str">
        <f ca="1">rescore_pd</f>
        <v/>
      </c>
      <c r="S3661" s="310" t="str">
        <f ca="1">price</f>
        <v/>
      </c>
      <c r="U3661" s="4"/>
      <c r="V3661" s="4"/>
      <c r="W3661" s="215" t="str">
        <f ca="1">comm_pd</f>
        <v/>
      </c>
      <c r="X3661" s="11"/>
    </row>
    <row r="3662" spans="1:24" x14ac:dyDescent="0.25">
      <c r="A3662" s="6" t="str">
        <f ca="1">no.</f>
        <v/>
      </c>
      <c r="E3662" s="4" t="str">
        <f ca="1">position</f>
        <v/>
      </c>
      <c r="I3662" s="318"/>
      <c r="L3662" s="4"/>
      <c r="N3662" s="6"/>
      <c r="P3662" s="20"/>
      <c r="Q3662" s="5" t="str">
        <f ca="1">score</f>
        <v/>
      </c>
      <c r="R3662" s="7" t="str">
        <f ca="1">rescore_pd</f>
        <v/>
      </c>
      <c r="S3662" s="310" t="str">
        <f ca="1">price</f>
        <v/>
      </c>
      <c r="U3662" s="4"/>
      <c r="V3662" s="4"/>
      <c r="W3662" s="215" t="str">
        <f ca="1">comm_pd</f>
        <v/>
      </c>
      <c r="X3662" s="11"/>
    </row>
    <row r="3663" spans="1:24" x14ac:dyDescent="0.25">
      <c r="A3663" s="6" t="str">
        <f ca="1">no.</f>
        <v/>
      </c>
      <c r="E3663" s="4" t="str">
        <f ca="1">position</f>
        <v/>
      </c>
      <c r="I3663" s="318"/>
      <c r="L3663" s="4"/>
      <c r="N3663" s="6"/>
      <c r="P3663" s="20"/>
      <c r="Q3663" s="5" t="str">
        <f ca="1">score</f>
        <v/>
      </c>
      <c r="R3663" s="7" t="str">
        <f ca="1">rescore_pd</f>
        <v/>
      </c>
      <c r="S3663" s="310" t="str">
        <f ca="1">price</f>
        <v/>
      </c>
      <c r="U3663" s="4"/>
      <c r="V3663" s="4"/>
      <c r="W3663" s="215" t="str">
        <f ca="1">comm_pd</f>
        <v/>
      </c>
      <c r="X3663" s="11"/>
    </row>
    <row r="3664" spans="1:24" x14ac:dyDescent="0.25">
      <c r="A3664" s="6" t="str">
        <f ca="1">no.</f>
        <v/>
      </c>
      <c r="E3664" s="4" t="str">
        <f ca="1">position</f>
        <v/>
      </c>
      <c r="I3664" s="318"/>
      <c r="L3664" s="4"/>
      <c r="N3664" s="6"/>
      <c r="P3664" s="20"/>
      <c r="Q3664" s="5" t="str">
        <f ca="1">score</f>
        <v/>
      </c>
      <c r="R3664" s="7" t="str">
        <f ca="1">rescore_pd</f>
        <v/>
      </c>
      <c r="S3664" s="310" t="str">
        <f ca="1">price</f>
        <v/>
      </c>
      <c r="U3664" s="4"/>
      <c r="V3664" s="4"/>
      <c r="W3664" s="215" t="str">
        <f ca="1">comm_pd</f>
        <v/>
      </c>
      <c r="X3664" s="11"/>
    </row>
    <row r="3665" spans="1:24" x14ac:dyDescent="0.25">
      <c r="A3665" s="6" t="str">
        <f ca="1">no.</f>
        <v/>
      </c>
      <c r="E3665" s="4" t="str">
        <f ca="1">position</f>
        <v/>
      </c>
      <c r="I3665" s="318"/>
      <c r="L3665" s="4"/>
      <c r="N3665" s="6"/>
      <c r="P3665" s="20"/>
      <c r="Q3665" s="5" t="str">
        <f ca="1">score</f>
        <v/>
      </c>
      <c r="R3665" s="7" t="str">
        <f ca="1">rescore_pd</f>
        <v/>
      </c>
      <c r="S3665" s="310" t="str">
        <f ca="1">price</f>
        <v/>
      </c>
      <c r="U3665" s="4"/>
      <c r="V3665" s="4"/>
      <c r="W3665" s="215" t="str">
        <f ca="1">comm_pd</f>
        <v/>
      </c>
      <c r="X3665" s="11"/>
    </row>
    <row r="3666" spans="1:24" x14ac:dyDescent="0.25">
      <c r="A3666" s="6" t="str">
        <f ca="1">no.</f>
        <v/>
      </c>
      <c r="E3666" s="4" t="str">
        <f ca="1">position</f>
        <v/>
      </c>
      <c r="I3666" s="318"/>
      <c r="L3666" s="4"/>
      <c r="N3666" s="6"/>
      <c r="P3666" s="20"/>
      <c r="Q3666" s="5" t="str">
        <f ca="1">score</f>
        <v/>
      </c>
      <c r="R3666" s="7" t="str">
        <f ca="1">rescore_pd</f>
        <v/>
      </c>
      <c r="S3666" s="310" t="str">
        <f ca="1">price</f>
        <v/>
      </c>
      <c r="U3666" s="4"/>
      <c r="V3666" s="4"/>
      <c r="W3666" s="215" t="str">
        <f ca="1">comm_pd</f>
        <v/>
      </c>
      <c r="X3666" s="11"/>
    </row>
    <row r="3667" spans="1:24" x14ac:dyDescent="0.25">
      <c r="A3667" s="6" t="str">
        <f ca="1">no.</f>
        <v/>
      </c>
      <c r="E3667" s="4" t="str">
        <f ca="1">position</f>
        <v/>
      </c>
      <c r="I3667" s="318"/>
      <c r="L3667" s="4"/>
      <c r="N3667" s="6"/>
      <c r="P3667" s="20"/>
      <c r="Q3667" s="5" t="str">
        <f ca="1">score</f>
        <v/>
      </c>
      <c r="R3667" s="7" t="str">
        <f ca="1">rescore_pd</f>
        <v/>
      </c>
      <c r="S3667" s="310" t="str">
        <f ca="1">price</f>
        <v/>
      </c>
      <c r="U3667" s="4"/>
      <c r="V3667" s="4"/>
      <c r="W3667" s="215" t="str">
        <f ca="1">comm_pd</f>
        <v/>
      </c>
      <c r="X3667" s="11"/>
    </row>
    <row r="3668" spans="1:24" x14ac:dyDescent="0.25">
      <c r="A3668" s="6" t="str">
        <f ca="1">no.</f>
        <v/>
      </c>
      <c r="E3668" s="4" t="str">
        <f ca="1">position</f>
        <v/>
      </c>
      <c r="I3668" s="318"/>
      <c r="L3668" s="4"/>
      <c r="N3668" s="6"/>
      <c r="P3668" s="20"/>
      <c r="Q3668" s="5" t="str">
        <f ca="1">score</f>
        <v/>
      </c>
      <c r="R3668" s="7" t="str">
        <f ca="1">rescore_pd</f>
        <v/>
      </c>
      <c r="S3668" s="310" t="str">
        <f ca="1">price</f>
        <v/>
      </c>
      <c r="U3668" s="4"/>
      <c r="V3668" s="4"/>
      <c r="W3668" s="215" t="str">
        <f ca="1">comm_pd</f>
        <v/>
      </c>
      <c r="X3668" s="11"/>
    </row>
    <row r="3669" spans="1:24" x14ac:dyDescent="0.25">
      <c r="A3669" s="6" t="str">
        <f ca="1">no.</f>
        <v/>
      </c>
      <c r="E3669" s="4" t="str">
        <f ca="1">position</f>
        <v/>
      </c>
      <c r="I3669" s="318"/>
      <c r="L3669" s="4"/>
      <c r="N3669" s="6"/>
      <c r="P3669" s="20"/>
      <c r="Q3669" s="5" t="str">
        <f ca="1">score</f>
        <v/>
      </c>
      <c r="R3669" s="7" t="str">
        <f ca="1">rescore_pd</f>
        <v/>
      </c>
      <c r="S3669" s="310" t="str">
        <f ca="1">price</f>
        <v/>
      </c>
      <c r="U3669" s="4"/>
      <c r="V3669" s="4"/>
      <c r="W3669" s="215" t="str">
        <f ca="1">comm_pd</f>
        <v/>
      </c>
      <c r="X3669" s="11"/>
    </row>
    <row r="3670" spans="1:24" x14ac:dyDescent="0.25">
      <c r="A3670" s="6" t="str">
        <f ca="1">no.</f>
        <v/>
      </c>
      <c r="E3670" s="4" t="str">
        <f ca="1">position</f>
        <v/>
      </c>
      <c r="I3670" s="318"/>
      <c r="L3670" s="4"/>
      <c r="N3670" s="6"/>
      <c r="P3670" s="20"/>
      <c r="Q3670" s="5" t="str">
        <f ca="1">score</f>
        <v/>
      </c>
      <c r="R3670" s="7" t="str">
        <f ca="1">rescore_pd</f>
        <v/>
      </c>
      <c r="S3670" s="310" t="str">
        <f ca="1">price</f>
        <v/>
      </c>
      <c r="U3670" s="4"/>
      <c r="V3670" s="4"/>
      <c r="W3670" s="215" t="str">
        <f ca="1">comm_pd</f>
        <v/>
      </c>
      <c r="X3670" s="11"/>
    </row>
    <row r="3671" spans="1:24" x14ac:dyDescent="0.25">
      <c r="A3671" s="6" t="str">
        <f ca="1">no.</f>
        <v/>
      </c>
      <c r="E3671" s="4" t="str">
        <f ca="1">position</f>
        <v/>
      </c>
      <c r="I3671" s="318"/>
      <c r="L3671" s="4"/>
      <c r="N3671" s="6"/>
      <c r="P3671" s="20"/>
      <c r="Q3671" s="5" t="str">
        <f ca="1">score</f>
        <v/>
      </c>
      <c r="R3671" s="7" t="str">
        <f ca="1">rescore_pd</f>
        <v/>
      </c>
      <c r="S3671" s="310" t="str">
        <f ca="1">price</f>
        <v/>
      </c>
      <c r="U3671" s="4"/>
      <c r="V3671" s="4"/>
      <c r="W3671" s="215" t="str">
        <f ca="1">comm_pd</f>
        <v/>
      </c>
      <c r="X3671" s="11"/>
    </row>
    <row r="3672" spans="1:24" x14ac:dyDescent="0.25">
      <c r="A3672" s="6" t="str">
        <f ca="1">no.</f>
        <v/>
      </c>
      <c r="E3672" s="4" t="str">
        <f ca="1">position</f>
        <v/>
      </c>
      <c r="I3672" s="318"/>
      <c r="L3672" s="4"/>
      <c r="N3672" s="6"/>
      <c r="P3672" s="20"/>
      <c r="Q3672" s="5" t="str">
        <f ca="1">score</f>
        <v/>
      </c>
      <c r="R3672" s="7" t="str">
        <f ca="1">rescore_pd</f>
        <v/>
      </c>
      <c r="S3672" s="310" t="str">
        <f ca="1">price</f>
        <v/>
      </c>
      <c r="U3672" s="4"/>
      <c r="V3672" s="4"/>
      <c r="W3672" s="215" t="str">
        <f ca="1">comm_pd</f>
        <v/>
      </c>
      <c r="X3672" s="11"/>
    </row>
    <row r="3673" spans="1:24" x14ac:dyDescent="0.25">
      <c r="A3673" s="6" t="str">
        <f ca="1">no.</f>
        <v/>
      </c>
      <c r="E3673" s="4" t="str">
        <f ca="1">position</f>
        <v/>
      </c>
      <c r="I3673" s="318"/>
      <c r="L3673" s="4"/>
      <c r="N3673" s="6"/>
      <c r="P3673" s="20"/>
      <c r="Q3673" s="5" t="str">
        <f ca="1">score</f>
        <v/>
      </c>
      <c r="R3673" s="7" t="str">
        <f ca="1">rescore_pd</f>
        <v/>
      </c>
      <c r="S3673" s="310" t="str">
        <f ca="1">price</f>
        <v/>
      </c>
      <c r="U3673" s="4"/>
      <c r="V3673" s="4"/>
      <c r="W3673" s="215" t="str">
        <f ca="1">comm_pd</f>
        <v/>
      </c>
      <c r="X3673" s="11"/>
    </row>
    <row r="3674" spans="1:24" x14ac:dyDescent="0.25">
      <c r="A3674" s="6" t="str">
        <f ca="1">no.</f>
        <v/>
      </c>
      <c r="E3674" s="4" t="str">
        <f ca="1">position</f>
        <v/>
      </c>
      <c r="I3674" s="318"/>
      <c r="L3674" s="4"/>
      <c r="N3674" s="6"/>
      <c r="P3674" s="20"/>
      <c r="Q3674" s="5" t="str">
        <f ca="1">score</f>
        <v/>
      </c>
      <c r="R3674" s="7" t="str">
        <f ca="1">rescore_pd</f>
        <v/>
      </c>
      <c r="S3674" s="310" t="str">
        <f ca="1">price</f>
        <v/>
      </c>
      <c r="U3674" s="4"/>
      <c r="V3674" s="4"/>
      <c r="W3674" s="215" t="str">
        <f ca="1">comm_pd</f>
        <v/>
      </c>
      <c r="X3674" s="11"/>
    </row>
    <row r="3675" spans="1:24" x14ac:dyDescent="0.25">
      <c r="A3675" s="6" t="str">
        <f ca="1">no.</f>
        <v/>
      </c>
      <c r="E3675" s="4" t="str">
        <f ca="1">position</f>
        <v/>
      </c>
      <c r="I3675" s="318"/>
      <c r="L3675" s="4"/>
      <c r="N3675" s="6"/>
      <c r="P3675" s="20"/>
      <c r="Q3675" s="5" t="str">
        <f ca="1">score</f>
        <v/>
      </c>
      <c r="R3675" s="7" t="str">
        <f ca="1">rescore_pd</f>
        <v/>
      </c>
      <c r="S3675" s="310" t="str">
        <f ca="1">price</f>
        <v/>
      </c>
      <c r="U3675" s="4"/>
      <c r="V3675" s="4"/>
      <c r="W3675" s="215" t="str">
        <f ca="1">comm_pd</f>
        <v/>
      </c>
      <c r="X3675" s="11"/>
    </row>
    <row r="3676" spans="1:24" x14ac:dyDescent="0.25">
      <c r="A3676" s="6" t="str">
        <f ca="1">no.</f>
        <v/>
      </c>
      <c r="E3676" s="4" t="str">
        <f ca="1">position</f>
        <v/>
      </c>
      <c r="I3676" s="318"/>
      <c r="L3676" s="4"/>
      <c r="N3676" s="6"/>
      <c r="P3676" s="20"/>
      <c r="Q3676" s="5" t="str">
        <f ca="1">score</f>
        <v/>
      </c>
      <c r="R3676" s="7" t="str">
        <f ca="1">rescore_pd</f>
        <v/>
      </c>
      <c r="S3676" s="310" t="str">
        <f ca="1">price</f>
        <v/>
      </c>
      <c r="U3676" s="4"/>
      <c r="V3676" s="4"/>
      <c r="W3676" s="215" t="str">
        <f ca="1">comm_pd</f>
        <v/>
      </c>
      <c r="X3676" s="11"/>
    </row>
    <row r="3677" spans="1:24" x14ac:dyDescent="0.25">
      <c r="A3677" s="6" t="str">
        <f ca="1">no.</f>
        <v/>
      </c>
      <c r="E3677" s="4" t="str">
        <f ca="1">position</f>
        <v/>
      </c>
      <c r="I3677" s="318"/>
      <c r="L3677" s="4"/>
      <c r="N3677" s="6"/>
      <c r="P3677" s="20"/>
      <c r="Q3677" s="5" t="str">
        <f ca="1">score</f>
        <v/>
      </c>
      <c r="R3677" s="7" t="str">
        <f ca="1">rescore_pd</f>
        <v/>
      </c>
      <c r="S3677" s="310" t="str">
        <f ca="1">price</f>
        <v/>
      </c>
      <c r="U3677" s="4"/>
      <c r="V3677" s="4"/>
      <c r="W3677" s="215" t="str">
        <f ca="1">comm_pd</f>
        <v/>
      </c>
      <c r="X3677" s="11"/>
    </row>
    <row r="3678" spans="1:24" x14ac:dyDescent="0.25">
      <c r="A3678" s="6" t="str">
        <f ca="1">no.</f>
        <v/>
      </c>
      <c r="E3678" s="4" t="str">
        <f ca="1">position</f>
        <v/>
      </c>
      <c r="I3678" s="318"/>
      <c r="L3678" s="4"/>
      <c r="N3678" s="6"/>
      <c r="P3678" s="20"/>
      <c r="Q3678" s="5" t="str">
        <f ca="1">score</f>
        <v/>
      </c>
      <c r="R3678" s="7" t="str">
        <f ca="1">rescore_pd</f>
        <v/>
      </c>
      <c r="S3678" s="310" t="str">
        <f ca="1">price</f>
        <v/>
      </c>
      <c r="U3678" s="4"/>
      <c r="V3678" s="4"/>
      <c r="W3678" s="215" t="str">
        <f ca="1">comm_pd</f>
        <v/>
      </c>
      <c r="X3678" s="11"/>
    </row>
    <row r="3679" spans="1:24" x14ac:dyDescent="0.25">
      <c r="A3679" s="6" t="str">
        <f ca="1">no.</f>
        <v/>
      </c>
      <c r="E3679" s="4" t="str">
        <f ca="1">position</f>
        <v/>
      </c>
      <c r="I3679" s="318"/>
      <c r="L3679" s="4"/>
      <c r="N3679" s="6"/>
      <c r="P3679" s="20"/>
      <c r="Q3679" s="5" t="str">
        <f ca="1">score</f>
        <v/>
      </c>
      <c r="R3679" s="7" t="str">
        <f ca="1">rescore_pd</f>
        <v/>
      </c>
      <c r="S3679" s="310" t="str">
        <f ca="1">price</f>
        <v/>
      </c>
      <c r="U3679" s="4"/>
      <c r="V3679" s="4"/>
      <c r="W3679" s="215" t="str">
        <f ca="1">comm_pd</f>
        <v/>
      </c>
      <c r="X3679" s="11"/>
    </row>
    <row r="3680" spans="1:24" x14ac:dyDescent="0.25">
      <c r="A3680" s="6" t="str">
        <f ca="1">no.</f>
        <v/>
      </c>
      <c r="E3680" s="4" t="str">
        <f ca="1">position</f>
        <v/>
      </c>
      <c r="I3680" s="318"/>
      <c r="L3680" s="4"/>
      <c r="N3680" s="6"/>
      <c r="P3680" s="20"/>
      <c r="Q3680" s="5" t="str">
        <f ca="1">score</f>
        <v/>
      </c>
      <c r="R3680" s="7" t="str">
        <f ca="1">rescore_pd</f>
        <v/>
      </c>
      <c r="S3680" s="310" t="str">
        <f ca="1">price</f>
        <v/>
      </c>
      <c r="U3680" s="4"/>
      <c r="V3680" s="4"/>
      <c r="W3680" s="215" t="str">
        <f ca="1">comm_pd</f>
        <v/>
      </c>
      <c r="X3680" s="11"/>
    </row>
    <row r="3681" spans="1:24" x14ac:dyDescent="0.25">
      <c r="A3681" s="6" t="str">
        <f ca="1">no.</f>
        <v/>
      </c>
      <c r="E3681" s="4" t="str">
        <f ca="1">position</f>
        <v/>
      </c>
      <c r="I3681" s="318"/>
      <c r="L3681" s="4"/>
      <c r="N3681" s="6"/>
      <c r="P3681" s="20"/>
      <c r="Q3681" s="5" t="str">
        <f ca="1">score</f>
        <v/>
      </c>
      <c r="R3681" s="7" t="str">
        <f ca="1">rescore_pd</f>
        <v/>
      </c>
      <c r="S3681" s="310" t="str">
        <f ca="1">price</f>
        <v/>
      </c>
      <c r="U3681" s="4"/>
      <c r="V3681" s="4"/>
      <c r="W3681" s="215" t="str">
        <f ca="1">comm_pd</f>
        <v/>
      </c>
      <c r="X3681" s="11"/>
    </row>
    <row r="3682" spans="1:24" x14ac:dyDescent="0.25">
      <c r="A3682" s="6" t="str">
        <f ca="1">no.</f>
        <v/>
      </c>
      <c r="E3682" s="4" t="str">
        <f ca="1">position</f>
        <v/>
      </c>
      <c r="I3682" s="318"/>
      <c r="L3682" s="4"/>
      <c r="N3682" s="6"/>
      <c r="P3682" s="20"/>
      <c r="Q3682" s="5" t="str">
        <f ca="1">score</f>
        <v/>
      </c>
      <c r="R3682" s="7" t="str">
        <f ca="1">rescore_pd</f>
        <v/>
      </c>
      <c r="S3682" s="310" t="str">
        <f ca="1">price</f>
        <v/>
      </c>
      <c r="U3682" s="4"/>
      <c r="V3682" s="4"/>
      <c r="W3682" s="215" t="str">
        <f ca="1">comm_pd</f>
        <v/>
      </c>
      <c r="X3682" s="11"/>
    </row>
    <row r="3683" spans="1:24" x14ac:dyDescent="0.25">
      <c r="A3683" s="6" t="str">
        <f ca="1">no.</f>
        <v/>
      </c>
      <c r="E3683" s="4" t="str">
        <f ca="1">position</f>
        <v/>
      </c>
      <c r="I3683" s="318"/>
      <c r="L3683" s="4"/>
      <c r="N3683" s="6"/>
      <c r="P3683" s="20"/>
      <c r="Q3683" s="5" t="str">
        <f ca="1">score</f>
        <v/>
      </c>
      <c r="R3683" s="7" t="str">
        <f ca="1">rescore_pd</f>
        <v/>
      </c>
      <c r="S3683" s="310" t="str">
        <f ca="1">price</f>
        <v/>
      </c>
      <c r="U3683" s="4"/>
      <c r="V3683" s="4"/>
      <c r="W3683" s="215" t="str">
        <f ca="1">comm_pd</f>
        <v/>
      </c>
      <c r="X3683" s="11"/>
    </row>
    <row r="3684" spans="1:24" x14ac:dyDescent="0.25">
      <c r="A3684" s="6" t="str">
        <f ca="1">no.</f>
        <v/>
      </c>
      <c r="E3684" s="4" t="str">
        <f ca="1">position</f>
        <v/>
      </c>
      <c r="I3684" s="318"/>
      <c r="L3684" s="4"/>
      <c r="N3684" s="6"/>
      <c r="P3684" s="20"/>
      <c r="Q3684" s="5" t="str">
        <f ca="1">score</f>
        <v/>
      </c>
      <c r="R3684" s="7" t="str">
        <f ca="1">rescore_pd</f>
        <v/>
      </c>
      <c r="S3684" s="310" t="str">
        <f ca="1">price</f>
        <v/>
      </c>
      <c r="U3684" s="4"/>
      <c r="V3684" s="4"/>
      <c r="W3684" s="215" t="str">
        <f ca="1">comm_pd</f>
        <v/>
      </c>
      <c r="X3684" s="11"/>
    </row>
    <row r="3685" spans="1:24" x14ac:dyDescent="0.25">
      <c r="A3685" s="6" t="str">
        <f ca="1">no.</f>
        <v/>
      </c>
      <c r="E3685" s="4" t="str">
        <f ca="1">position</f>
        <v/>
      </c>
      <c r="I3685" s="318"/>
      <c r="L3685" s="4"/>
      <c r="N3685" s="6"/>
      <c r="P3685" s="20"/>
      <c r="Q3685" s="5" t="str">
        <f ca="1">score</f>
        <v/>
      </c>
      <c r="R3685" s="7" t="str">
        <f ca="1">rescore_pd</f>
        <v/>
      </c>
      <c r="S3685" s="310" t="str">
        <f ca="1">price</f>
        <v/>
      </c>
      <c r="U3685" s="4"/>
      <c r="V3685" s="4"/>
      <c r="W3685" s="215" t="str">
        <f ca="1">comm_pd</f>
        <v/>
      </c>
      <c r="X3685" s="11"/>
    </row>
    <row r="3686" spans="1:24" x14ac:dyDescent="0.25">
      <c r="A3686" s="6" t="str">
        <f ca="1">no.</f>
        <v/>
      </c>
      <c r="E3686" s="4" t="str">
        <f ca="1">position</f>
        <v/>
      </c>
      <c r="I3686" s="318"/>
      <c r="L3686" s="4"/>
      <c r="N3686" s="6"/>
      <c r="P3686" s="20"/>
      <c r="Q3686" s="5" t="str">
        <f ca="1">score</f>
        <v/>
      </c>
      <c r="R3686" s="7" t="str">
        <f ca="1">rescore_pd</f>
        <v/>
      </c>
      <c r="S3686" s="310" t="str">
        <f ca="1">price</f>
        <v/>
      </c>
      <c r="U3686" s="4"/>
      <c r="V3686" s="4"/>
      <c r="W3686" s="215" t="str">
        <f ca="1">comm_pd</f>
        <v/>
      </c>
      <c r="X3686" s="11"/>
    </row>
    <row r="3687" spans="1:24" x14ac:dyDescent="0.25">
      <c r="A3687" s="6" t="str">
        <f ca="1">no.</f>
        <v/>
      </c>
      <c r="E3687" s="4" t="str">
        <f ca="1">position</f>
        <v/>
      </c>
      <c r="I3687" s="318"/>
      <c r="L3687" s="4"/>
      <c r="N3687" s="6"/>
      <c r="P3687" s="20"/>
      <c r="Q3687" s="5" t="str">
        <f ca="1">score</f>
        <v/>
      </c>
      <c r="R3687" s="7" t="str">
        <f ca="1">rescore_pd</f>
        <v/>
      </c>
      <c r="S3687" s="310" t="str">
        <f ca="1">price</f>
        <v/>
      </c>
      <c r="U3687" s="4"/>
      <c r="V3687" s="4"/>
      <c r="W3687" s="215" t="str">
        <f ca="1">comm_pd</f>
        <v/>
      </c>
      <c r="X3687" s="11"/>
    </row>
    <row r="3688" spans="1:24" x14ac:dyDescent="0.25">
      <c r="A3688" s="6" t="str">
        <f ca="1">no.</f>
        <v/>
      </c>
      <c r="E3688" s="4" t="str">
        <f ca="1">position</f>
        <v/>
      </c>
      <c r="I3688" s="318"/>
      <c r="L3688" s="4"/>
      <c r="N3688" s="6"/>
      <c r="P3688" s="20"/>
      <c r="Q3688" s="5" t="str">
        <f ca="1">score</f>
        <v/>
      </c>
      <c r="R3688" s="7" t="str">
        <f ca="1">rescore_pd</f>
        <v/>
      </c>
      <c r="S3688" s="310" t="str">
        <f ca="1">price</f>
        <v/>
      </c>
      <c r="U3688" s="4"/>
      <c r="V3688" s="4"/>
      <c r="W3688" s="215" t="str">
        <f ca="1">comm_pd</f>
        <v/>
      </c>
      <c r="X3688" s="11"/>
    </row>
    <row r="3689" spans="1:24" x14ac:dyDescent="0.25">
      <c r="A3689" s="6" t="str">
        <f ca="1">no.</f>
        <v/>
      </c>
      <c r="E3689" s="4" t="str">
        <f ca="1">position</f>
        <v/>
      </c>
      <c r="I3689" s="318"/>
      <c r="L3689" s="4"/>
      <c r="N3689" s="6"/>
      <c r="P3689" s="20"/>
      <c r="Q3689" s="5" t="str">
        <f ca="1">score</f>
        <v/>
      </c>
      <c r="R3689" s="7" t="str">
        <f ca="1">rescore_pd</f>
        <v/>
      </c>
      <c r="S3689" s="310" t="str">
        <f ca="1">price</f>
        <v/>
      </c>
      <c r="U3689" s="4"/>
      <c r="V3689" s="4"/>
      <c r="W3689" s="215" t="str">
        <f ca="1">comm_pd</f>
        <v/>
      </c>
      <c r="X3689" s="11"/>
    </row>
    <row r="3690" spans="1:24" x14ac:dyDescent="0.25">
      <c r="A3690" s="6" t="str">
        <f ca="1">no.</f>
        <v/>
      </c>
      <c r="E3690" s="4" t="str">
        <f ca="1">position</f>
        <v/>
      </c>
      <c r="I3690" s="318"/>
      <c r="L3690" s="4"/>
      <c r="N3690" s="6"/>
      <c r="P3690" s="20"/>
      <c r="Q3690" s="5" t="str">
        <f ca="1">score</f>
        <v/>
      </c>
      <c r="R3690" s="7" t="str">
        <f ca="1">rescore_pd</f>
        <v/>
      </c>
      <c r="S3690" s="310" t="str">
        <f ca="1">price</f>
        <v/>
      </c>
      <c r="U3690" s="4"/>
      <c r="V3690" s="4"/>
      <c r="W3690" s="215" t="str">
        <f ca="1">comm_pd</f>
        <v/>
      </c>
      <c r="X3690" s="11"/>
    </row>
    <row r="3691" spans="1:24" x14ac:dyDescent="0.25">
      <c r="A3691" s="6" t="str">
        <f ca="1">no.</f>
        <v/>
      </c>
      <c r="E3691" s="4" t="str">
        <f ca="1">position</f>
        <v/>
      </c>
      <c r="I3691" s="318"/>
      <c r="L3691" s="4"/>
      <c r="N3691" s="6"/>
      <c r="P3691" s="20"/>
      <c r="Q3691" s="5" t="str">
        <f ca="1">score</f>
        <v/>
      </c>
      <c r="R3691" s="7" t="str">
        <f ca="1">rescore_pd</f>
        <v/>
      </c>
      <c r="S3691" s="310" t="str">
        <f ca="1">price</f>
        <v/>
      </c>
      <c r="U3691" s="4"/>
      <c r="V3691" s="4"/>
      <c r="W3691" s="215" t="str">
        <f ca="1">comm_pd</f>
        <v/>
      </c>
      <c r="X3691" s="11"/>
    </row>
    <row r="3692" spans="1:24" x14ac:dyDescent="0.25">
      <c r="A3692" s="6" t="str">
        <f ca="1">no.</f>
        <v/>
      </c>
      <c r="E3692" s="4" t="str">
        <f ca="1">position</f>
        <v/>
      </c>
      <c r="I3692" s="318"/>
      <c r="L3692" s="4"/>
      <c r="N3692" s="6"/>
      <c r="P3692" s="20"/>
      <c r="Q3692" s="5" t="str">
        <f ca="1">score</f>
        <v/>
      </c>
      <c r="R3692" s="7" t="str">
        <f ca="1">rescore_pd</f>
        <v/>
      </c>
      <c r="S3692" s="310" t="str">
        <f ca="1">price</f>
        <v/>
      </c>
      <c r="U3692" s="4"/>
      <c r="V3692" s="4"/>
      <c r="W3692" s="215" t="str">
        <f ca="1">comm_pd</f>
        <v/>
      </c>
      <c r="X3692" s="11"/>
    </row>
    <row r="3693" spans="1:24" x14ac:dyDescent="0.25">
      <c r="A3693" s="6" t="str">
        <f ca="1">no.</f>
        <v/>
      </c>
      <c r="E3693" s="4" t="str">
        <f ca="1">position</f>
        <v/>
      </c>
      <c r="I3693" s="318"/>
      <c r="L3693" s="4"/>
      <c r="N3693" s="6"/>
      <c r="P3693" s="20"/>
      <c r="Q3693" s="5" t="str">
        <f ca="1">score</f>
        <v/>
      </c>
      <c r="R3693" s="7" t="str">
        <f ca="1">rescore_pd</f>
        <v/>
      </c>
      <c r="S3693" s="310" t="str">
        <f ca="1">price</f>
        <v/>
      </c>
      <c r="U3693" s="4"/>
      <c r="V3693" s="4"/>
      <c r="W3693" s="215" t="str">
        <f ca="1">comm_pd</f>
        <v/>
      </c>
      <c r="X3693" s="11"/>
    </row>
    <row r="3694" spans="1:24" x14ac:dyDescent="0.25">
      <c r="A3694" s="6" t="str">
        <f ca="1">no.</f>
        <v/>
      </c>
      <c r="E3694" s="4" t="str">
        <f ca="1">position</f>
        <v/>
      </c>
      <c r="I3694" s="318"/>
      <c r="L3694" s="4"/>
      <c r="N3694" s="6"/>
      <c r="P3694" s="20"/>
      <c r="Q3694" s="5" t="str">
        <f ca="1">score</f>
        <v/>
      </c>
      <c r="R3694" s="7" t="str">
        <f ca="1">rescore_pd</f>
        <v/>
      </c>
      <c r="S3694" s="310" t="str">
        <f ca="1">price</f>
        <v/>
      </c>
      <c r="U3694" s="4"/>
      <c r="V3694" s="4"/>
      <c r="W3694" s="215" t="str">
        <f ca="1">comm_pd</f>
        <v/>
      </c>
      <c r="X3694" s="11"/>
    </row>
    <row r="3695" spans="1:24" x14ac:dyDescent="0.25">
      <c r="A3695" s="6" t="str">
        <f ca="1">no.</f>
        <v/>
      </c>
      <c r="E3695" s="4" t="str">
        <f ca="1">position</f>
        <v/>
      </c>
      <c r="I3695" s="318"/>
      <c r="L3695" s="4"/>
      <c r="N3695" s="6"/>
      <c r="P3695" s="20"/>
      <c r="Q3695" s="5" t="str">
        <f ca="1">score</f>
        <v/>
      </c>
      <c r="R3695" s="7" t="str">
        <f ca="1">rescore_pd</f>
        <v/>
      </c>
      <c r="S3695" s="310" t="str">
        <f ca="1">price</f>
        <v/>
      </c>
      <c r="U3695" s="4"/>
      <c r="V3695" s="4"/>
      <c r="W3695" s="215" t="str">
        <f ca="1">comm_pd</f>
        <v/>
      </c>
      <c r="X3695" s="11"/>
    </row>
    <row r="3696" spans="1:24" x14ac:dyDescent="0.25">
      <c r="A3696" s="6" t="str">
        <f ca="1">no.</f>
        <v/>
      </c>
      <c r="E3696" s="4" t="str">
        <f ca="1">position</f>
        <v/>
      </c>
      <c r="I3696" s="318"/>
      <c r="L3696" s="4"/>
      <c r="N3696" s="6"/>
      <c r="P3696" s="20"/>
      <c r="Q3696" s="5" t="str">
        <f ca="1">score</f>
        <v/>
      </c>
      <c r="R3696" s="7" t="str">
        <f ca="1">rescore_pd</f>
        <v/>
      </c>
      <c r="S3696" s="310" t="str">
        <f ca="1">price</f>
        <v/>
      </c>
      <c r="U3696" s="4"/>
      <c r="V3696" s="4"/>
      <c r="W3696" s="215" t="str">
        <f ca="1">comm_pd</f>
        <v/>
      </c>
      <c r="X3696" s="11"/>
    </row>
    <row r="3697" spans="1:24" x14ac:dyDescent="0.25">
      <c r="A3697" s="6" t="str">
        <f ca="1">no.</f>
        <v/>
      </c>
      <c r="E3697" s="4" t="str">
        <f ca="1">position</f>
        <v/>
      </c>
      <c r="I3697" s="318"/>
      <c r="L3697" s="4"/>
      <c r="N3697" s="6"/>
      <c r="P3697" s="20"/>
      <c r="Q3697" s="5" t="str">
        <f ca="1">score</f>
        <v/>
      </c>
      <c r="R3697" s="7" t="str">
        <f ca="1">rescore_pd</f>
        <v/>
      </c>
      <c r="S3697" s="310" t="str">
        <f ca="1">price</f>
        <v/>
      </c>
      <c r="U3697" s="4"/>
      <c r="V3697" s="4"/>
      <c r="W3697" s="215" t="str">
        <f ca="1">comm_pd</f>
        <v/>
      </c>
      <c r="X3697" s="11"/>
    </row>
    <row r="3698" spans="1:24" x14ac:dyDescent="0.25">
      <c r="A3698" s="6" t="str">
        <f ca="1">no.</f>
        <v/>
      </c>
      <c r="E3698" s="4" t="str">
        <f ca="1">position</f>
        <v/>
      </c>
      <c r="I3698" s="318"/>
      <c r="L3698" s="4"/>
      <c r="N3698" s="6"/>
      <c r="P3698" s="20"/>
      <c r="Q3698" s="5" t="str">
        <f ca="1">score</f>
        <v/>
      </c>
      <c r="R3698" s="7" t="str">
        <f ca="1">rescore_pd</f>
        <v/>
      </c>
      <c r="S3698" s="310" t="str">
        <f ca="1">price</f>
        <v/>
      </c>
      <c r="U3698" s="4"/>
      <c r="V3698" s="4"/>
      <c r="W3698" s="215" t="str">
        <f ca="1">comm_pd</f>
        <v/>
      </c>
      <c r="X3698" s="11"/>
    </row>
    <row r="3699" spans="1:24" x14ac:dyDescent="0.25">
      <c r="A3699" s="6" t="str">
        <f ca="1">no.</f>
        <v/>
      </c>
      <c r="E3699" s="4" t="str">
        <f ca="1">position</f>
        <v/>
      </c>
      <c r="I3699" s="318"/>
      <c r="L3699" s="4"/>
      <c r="N3699" s="6"/>
      <c r="P3699" s="20"/>
      <c r="Q3699" s="5" t="str">
        <f ca="1">score</f>
        <v/>
      </c>
      <c r="R3699" s="7" t="str">
        <f ca="1">rescore_pd</f>
        <v/>
      </c>
      <c r="S3699" s="310" t="str">
        <f ca="1">price</f>
        <v/>
      </c>
      <c r="U3699" s="4"/>
      <c r="V3699" s="4"/>
      <c r="W3699" s="215" t="str">
        <f ca="1">comm_pd</f>
        <v/>
      </c>
      <c r="X3699" s="11"/>
    </row>
    <row r="3700" spans="1:24" x14ac:dyDescent="0.25">
      <c r="A3700" s="6" t="str">
        <f ca="1">no.</f>
        <v/>
      </c>
      <c r="E3700" s="4" t="str">
        <f ca="1">position</f>
        <v/>
      </c>
      <c r="I3700" s="318"/>
      <c r="L3700" s="4"/>
      <c r="N3700" s="6"/>
      <c r="P3700" s="20"/>
      <c r="Q3700" s="5" t="str">
        <f ca="1">score</f>
        <v/>
      </c>
      <c r="R3700" s="7" t="str">
        <f ca="1">rescore_pd</f>
        <v/>
      </c>
      <c r="S3700" s="310" t="str">
        <f ca="1">price</f>
        <v/>
      </c>
      <c r="U3700" s="4"/>
      <c r="V3700" s="4"/>
      <c r="W3700" s="215" t="str">
        <f ca="1">comm_pd</f>
        <v/>
      </c>
      <c r="X3700" s="11"/>
    </row>
    <row r="3701" spans="1:24" x14ac:dyDescent="0.25">
      <c r="A3701" s="6" t="str">
        <f ca="1">no.</f>
        <v/>
      </c>
      <c r="E3701" s="4" t="str">
        <f ca="1">position</f>
        <v/>
      </c>
      <c r="I3701" s="318"/>
      <c r="L3701" s="4"/>
      <c r="N3701" s="6"/>
      <c r="P3701" s="20"/>
      <c r="Q3701" s="5" t="str">
        <f ca="1">score</f>
        <v/>
      </c>
      <c r="R3701" s="7" t="str">
        <f ca="1">rescore_pd</f>
        <v/>
      </c>
      <c r="S3701" s="310" t="str">
        <f ca="1">price</f>
        <v/>
      </c>
      <c r="U3701" s="4"/>
      <c r="V3701" s="4"/>
      <c r="W3701" s="215" t="str">
        <f ca="1">comm_pd</f>
        <v/>
      </c>
      <c r="X3701" s="11"/>
    </row>
    <row r="3702" spans="1:24" x14ac:dyDescent="0.25">
      <c r="A3702" s="6" t="str">
        <f ca="1">no.</f>
        <v/>
      </c>
      <c r="E3702" s="4" t="str">
        <f ca="1">position</f>
        <v/>
      </c>
      <c r="I3702" s="318"/>
      <c r="L3702" s="4"/>
      <c r="N3702" s="6"/>
      <c r="P3702" s="20"/>
      <c r="Q3702" s="5" t="str">
        <f ca="1">score</f>
        <v/>
      </c>
      <c r="R3702" s="7" t="str">
        <f ca="1">rescore_pd</f>
        <v/>
      </c>
      <c r="S3702" s="310" t="str">
        <f ca="1">price</f>
        <v/>
      </c>
      <c r="U3702" s="4"/>
      <c r="V3702" s="4"/>
      <c r="W3702" s="215" t="str">
        <f ca="1">comm_pd</f>
        <v/>
      </c>
      <c r="X3702" s="11"/>
    </row>
    <row r="3703" spans="1:24" x14ac:dyDescent="0.25">
      <c r="A3703" s="6" t="str">
        <f ca="1">no.</f>
        <v/>
      </c>
      <c r="E3703" s="4" t="str">
        <f ca="1">position</f>
        <v/>
      </c>
      <c r="I3703" s="318"/>
      <c r="L3703" s="4"/>
      <c r="N3703" s="6"/>
      <c r="P3703" s="20"/>
      <c r="Q3703" s="5" t="str">
        <f ca="1">score</f>
        <v/>
      </c>
      <c r="R3703" s="7" t="str">
        <f ca="1">rescore_pd</f>
        <v/>
      </c>
      <c r="S3703" s="310" t="str">
        <f ca="1">price</f>
        <v/>
      </c>
      <c r="U3703" s="4"/>
      <c r="V3703" s="4"/>
      <c r="W3703" s="215" t="str">
        <f ca="1">comm_pd</f>
        <v/>
      </c>
      <c r="X3703" s="11"/>
    </row>
    <row r="3704" spans="1:24" x14ac:dyDescent="0.25">
      <c r="A3704" s="6" t="str">
        <f ca="1">no.</f>
        <v/>
      </c>
      <c r="E3704" s="4" t="str">
        <f ca="1">position</f>
        <v/>
      </c>
      <c r="I3704" s="318"/>
      <c r="L3704" s="4"/>
      <c r="N3704" s="6"/>
      <c r="P3704" s="20"/>
      <c r="Q3704" s="5" t="str">
        <f ca="1">score</f>
        <v/>
      </c>
      <c r="R3704" s="7" t="str">
        <f ca="1">rescore_pd</f>
        <v/>
      </c>
      <c r="S3704" s="310" t="str">
        <f ca="1">price</f>
        <v/>
      </c>
      <c r="U3704" s="4"/>
      <c r="V3704" s="4"/>
      <c r="W3704" s="215" t="str">
        <f ca="1">comm_pd</f>
        <v/>
      </c>
      <c r="X3704" s="11"/>
    </row>
    <row r="3705" spans="1:24" x14ac:dyDescent="0.25">
      <c r="A3705" s="6" t="str">
        <f ca="1">no.</f>
        <v/>
      </c>
      <c r="E3705" s="4" t="str">
        <f ca="1">position</f>
        <v/>
      </c>
      <c r="I3705" s="318"/>
      <c r="L3705" s="4"/>
      <c r="N3705" s="6"/>
      <c r="P3705" s="20"/>
      <c r="Q3705" s="5" t="str">
        <f ca="1">score</f>
        <v/>
      </c>
      <c r="R3705" s="7" t="str">
        <f ca="1">rescore_pd</f>
        <v/>
      </c>
      <c r="S3705" s="310" t="str">
        <f ca="1">price</f>
        <v/>
      </c>
      <c r="U3705" s="4"/>
      <c r="V3705" s="4"/>
      <c r="W3705" s="215" t="str">
        <f ca="1">comm_pd</f>
        <v/>
      </c>
      <c r="X3705" s="11"/>
    </row>
    <row r="3706" spans="1:24" x14ac:dyDescent="0.25">
      <c r="A3706" s="6" t="str">
        <f ca="1">no.</f>
        <v/>
      </c>
      <c r="E3706" s="4" t="str">
        <f ca="1">position</f>
        <v/>
      </c>
      <c r="I3706" s="318"/>
      <c r="L3706" s="4"/>
      <c r="N3706" s="6"/>
      <c r="P3706" s="20"/>
      <c r="Q3706" s="5" t="str">
        <f ca="1">score</f>
        <v/>
      </c>
      <c r="R3706" s="7" t="str">
        <f ca="1">rescore_pd</f>
        <v/>
      </c>
      <c r="S3706" s="310" t="str">
        <f ca="1">price</f>
        <v/>
      </c>
      <c r="U3706" s="4"/>
      <c r="V3706" s="4"/>
      <c r="W3706" s="215" t="str">
        <f ca="1">comm_pd</f>
        <v/>
      </c>
      <c r="X3706" s="11"/>
    </row>
    <row r="3707" spans="1:24" x14ac:dyDescent="0.25">
      <c r="A3707" s="6" t="str">
        <f ca="1">no.</f>
        <v/>
      </c>
      <c r="E3707" s="4" t="str">
        <f ca="1">position</f>
        <v/>
      </c>
      <c r="I3707" s="318"/>
      <c r="L3707" s="4"/>
      <c r="N3707" s="6"/>
      <c r="P3707" s="20"/>
      <c r="Q3707" s="5" t="str">
        <f ca="1">score</f>
        <v/>
      </c>
      <c r="R3707" s="7" t="str">
        <f ca="1">rescore_pd</f>
        <v/>
      </c>
      <c r="S3707" s="310" t="str">
        <f ca="1">price</f>
        <v/>
      </c>
      <c r="U3707" s="4"/>
      <c r="V3707" s="4"/>
      <c r="W3707" s="215" t="str">
        <f ca="1">comm_pd</f>
        <v/>
      </c>
      <c r="X3707" s="11"/>
    </row>
    <row r="3708" spans="1:24" x14ac:dyDescent="0.25">
      <c r="A3708" s="6" t="str">
        <f ca="1">no.</f>
        <v/>
      </c>
      <c r="E3708" s="4" t="str">
        <f ca="1">position</f>
        <v/>
      </c>
      <c r="I3708" s="318"/>
      <c r="L3708" s="4"/>
      <c r="N3708" s="6"/>
      <c r="P3708" s="20"/>
      <c r="Q3708" s="5" t="str">
        <f ca="1">score</f>
        <v/>
      </c>
      <c r="R3708" s="7" t="str">
        <f ca="1">rescore_pd</f>
        <v/>
      </c>
      <c r="S3708" s="310" t="str">
        <f ca="1">price</f>
        <v/>
      </c>
      <c r="U3708" s="4"/>
      <c r="V3708" s="4"/>
      <c r="W3708" s="215" t="str">
        <f ca="1">comm_pd</f>
        <v/>
      </c>
      <c r="X3708" s="11"/>
    </row>
    <row r="3709" spans="1:24" x14ac:dyDescent="0.25">
      <c r="A3709" s="6" t="str">
        <f ca="1">no.</f>
        <v/>
      </c>
      <c r="E3709" s="4" t="str">
        <f ca="1">position</f>
        <v/>
      </c>
      <c r="I3709" s="318"/>
      <c r="L3709" s="4"/>
      <c r="N3709" s="6"/>
      <c r="P3709" s="20"/>
      <c r="Q3709" s="5" t="str">
        <f ca="1">score</f>
        <v/>
      </c>
      <c r="R3709" s="7" t="str">
        <f ca="1">rescore_pd</f>
        <v/>
      </c>
      <c r="S3709" s="310" t="str">
        <f ca="1">price</f>
        <v/>
      </c>
      <c r="U3709" s="4"/>
      <c r="V3709" s="4"/>
      <c r="W3709" s="215" t="str">
        <f ca="1">comm_pd</f>
        <v/>
      </c>
      <c r="X3709" s="11"/>
    </row>
    <row r="3710" spans="1:24" x14ac:dyDescent="0.25">
      <c r="A3710" s="6" t="str">
        <f ca="1">no.</f>
        <v/>
      </c>
      <c r="E3710" s="4" t="str">
        <f ca="1">position</f>
        <v/>
      </c>
      <c r="I3710" s="318"/>
      <c r="L3710" s="4"/>
      <c r="N3710" s="6"/>
      <c r="P3710" s="20"/>
      <c r="Q3710" s="5" t="str">
        <f ca="1">score</f>
        <v/>
      </c>
      <c r="R3710" s="7" t="str">
        <f ca="1">rescore_pd</f>
        <v/>
      </c>
      <c r="S3710" s="310" t="str">
        <f ca="1">price</f>
        <v/>
      </c>
      <c r="U3710" s="4"/>
      <c r="V3710" s="4"/>
      <c r="W3710" s="215" t="str">
        <f ca="1">comm_pd</f>
        <v/>
      </c>
      <c r="X3710" s="11"/>
    </row>
    <row r="3711" spans="1:24" x14ac:dyDescent="0.25">
      <c r="A3711" s="6" t="str">
        <f ca="1">no.</f>
        <v/>
      </c>
      <c r="E3711" s="4" t="str">
        <f ca="1">position</f>
        <v/>
      </c>
      <c r="I3711" s="318"/>
      <c r="L3711" s="4"/>
      <c r="N3711" s="6"/>
      <c r="P3711" s="20"/>
      <c r="Q3711" s="5" t="str">
        <f ca="1">score</f>
        <v/>
      </c>
      <c r="R3711" s="7" t="str">
        <f ca="1">rescore_pd</f>
        <v/>
      </c>
      <c r="S3711" s="310" t="str">
        <f ca="1">price</f>
        <v/>
      </c>
      <c r="U3711" s="4"/>
      <c r="V3711" s="4"/>
      <c r="W3711" s="215" t="str">
        <f ca="1">comm_pd</f>
        <v/>
      </c>
      <c r="X3711" s="11"/>
    </row>
    <row r="3712" spans="1:24" x14ac:dyDescent="0.25">
      <c r="A3712" s="6" t="str">
        <f ca="1">no.</f>
        <v/>
      </c>
      <c r="E3712" s="4" t="str">
        <f ca="1">position</f>
        <v/>
      </c>
      <c r="I3712" s="318"/>
      <c r="L3712" s="4"/>
      <c r="N3712" s="6"/>
      <c r="P3712" s="20"/>
      <c r="Q3712" s="5" t="str">
        <f ca="1">score</f>
        <v/>
      </c>
      <c r="R3712" s="7" t="str">
        <f ca="1">rescore_pd</f>
        <v/>
      </c>
      <c r="S3712" s="310" t="str">
        <f ca="1">price</f>
        <v/>
      </c>
      <c r="U3712" s="4"/>
      <c r="V3712" s="4"/>
      <c r="W3712" s="215" t="str">
        <f ca="1">comm_pd</f>
        <v/>
      </c>
      <c r="X3712" s="11"/>
    </row>
    <row r="3713" spans="1:24" x14ac:dyDescent="0.25">
      <c r="A3713" s="6" t="str">
        <f ca="1">no.</f>
        <v/>
      </c>
      <c r="E3713" s="4" t="str">
        <f ca="1">position</f>
        <v/>
      </c>
      <c r="I3713" s="318"/>
      <c r="L3713" s="4"/>
      <c r="N3713" s="6"/>
      <c r="P3713" s="20"/>
      <c r="Q3713" s="5" t="str">
        <f ca="1">score</f>
        <v/>
      </c>
      <c r="R3713" s="7" t="str">
        <f ca="1">rescore_pd</f>
        <v/>
      </c>
      <c r="S3713" s="310" t="str">
        <f ca="1">price</f>
        <v/>
      </c>
      <c r="U3713" s="4"/>
      <c r="V3713" s="4"/>
      <c r="W3713" s="215" t="str">
        <f ca="1">comm_pd</f>
        <v/>
      </c>
      <c r="X3713" s="11"/>
    </row>
    <row r="3714" spans="1:24" x14ac:dyDescent="0.25">
      <c r="A3714" s="6" t="str">
        <f ca="1">no.</f>
        <v/>
      </c>
      <c r="E3714" s="4" t="str">
        <f ca="1">position</f>
        <v/>
      </c>
      <c r="I3714" s="318"/>
      <c r="L3714" s="4"/>
      <c r="N3714" s="6"/>
      <c r="P3714" s="20"/>
      <c r="Q3714" s="5" t="str">
        <f ca="1">score</f>
        <v/>
      </c>
      <c r="R3714" s="7" t="str">
        <f ca="1">rescore_pd</f>
        <v/>
      </c>
      <c r="S3714" s="310" t="str">
        <f ca="1">price</f>
        <v/>
      </c>
      <c r="U3714" s="4"/>
      <c r="V3714" s="4"/>
      <c r="W3714" s="215" t="str">
        <f ca="1">comm_pd</f>
        <v/>
      </c>
      <c r="X3714" s="11"/>
    </row>
    <row r="3715" spans="1:24" x14ac:dyDescent="0.25">
      <c r="A3715" s="6" t="str">
        <f ca="1">no.</f>
        <v/>
      </c>
      <c r="E3715" s="4" t="str">
        <f ca="1">position</f>
        <v/>
      </c>
      <c r="I3715" s="318"/>
      <c r="L3715" s="4"/>
      <c r="N3715" s="6"/>
      <c r="P3715" s="20"/>
      <c r="Q3715" s="5" t="str">
        <f ca="1">score</f>
        <v/>
      </c>
      <c r="R3715" s="7" t="str">
        <f ca="1">rescore_pd</f>
        <v/>
      </c>
      <c r="S3715" s="310" t="str">
        <f ca="1">price</f>
        <v/>
      </c>
      <c r="U3715" s="4"/>
      <c r="V3715" s="4"/>
      <c r="W3715" s="215" t="str">
        <f ca="1">comm_pd</f>
        <v/>
      </c>
      <c r="X3715" s="11"/>
    </row>
    <row r="3716" spans="1:24" x14ac:dyDescent="0.25">
      <c r="A3716" s="6" t="str">
        <f ca="1">no.</f>
        <v/>
      </c>
      <c r="E3716" s="4" t="str">
        <f ca="1">position</f>
        <v/>
      </c>
      <c r="I3716" s="318"/>
      <c r="L3716" s="4"/>
      <c r="N3716" s="6"/>
      <c r="P3716" s="20"/>
      <c r="Q3716" s="5" t="str">
        <f ca="1">score</f>
        <v/>
      </c>
      <c r="R3716" s="7" t="str">
        <f ca="1">rescore_pd</f>
        <v/>
      </c>
      <c r="S3716" s="310" t="str">
        <f ca="1">price</f>
        <v/>
      </c>
      <c r="U3716" s="4"/>
      <c r="V3716" s="4"/>
      <c r="W3716" s="215" t="str">
        <f ca="1">comm_pd</f>
        <v/>
      </c>
      <c r="X3716" s="11"/>
    </row>
    <row r="3717" spans="1:24" x14ac:dyDescent="0.25">
      <c r="A3717" s="6" t="str">
        <f ca="1">no.</f>
        <v/>
      </c>
      <c r="E3717" s="4" t="str">
        <f ca="1">position</f>
        <v/>
      </c>
      <c r="I3717" s="318"/>
      <c r="L3717" s="4"/>
      <c r="N3717" s="6"/>
      <c r="P3717" s="20"/>
      <c r="Q3717" s="5" t="str">
        <f ca="1">score</f>
        <v/>
      </c>
      <c r="R3717" s="7" t="str">
        <f ca="1">rescore_pd</f>
        <v/>
      </c>
      <c r="S3717" s="310" t="str">
        <f ca="1">price</f>
        <v/>
      </c>
      <c r="U3717" s="4"/>
      <c r="V3717" s="4"/>
      <c r="W3717" s="215" t="str">
        <f ca="1">comm_pd</f>
        <v/>
      </c>
      <c r="X3717" s="11"/>
    </row>
    <row r="3718" spans="1:24" x14ac:dyDescent="0.25">
      <c r="A3718" s="6" t="str">
        <f ca="1">no.</f>
        <v/>
      </c>
      <c r="E3718" s="4" t="str">
        <f ca="1">position</f>
        <v/>
      </c>
      <c r="I3718" s="318"/>
      <c r="L3718" s="4"/>
      <c r="N3718" s="6"/>
      <c r="P3718" s="20"/>
      <c r="Q3718" s="5" t="str">
        <f ca="1">score</f>
        <v/>
      </c>
      <c r="R3718" s="7" t="str">
        <f ca="1">rescore_pd</f>
        <v/>
      </c>
      <c r="S3718" s="310" t="str">
        <f ca="1">price</f>
        <v/>
      </c>
      <c r="U3718" s="4"/>
      <c r="V3718" s="4"/>
      <c r="W3718" s="215" t="str">
        <f ca="1">comm_pd</f>
        <v/>
      </c>
      <c r="X3718" s="11"/>
    </row>
    <row r="3719" spans="1:24" x14ac:dyDescent="0.25">
      <c r="A3719" s="6" t="str">
        <f ca="1">no.</f>
        <v/>
      </c>
      <c r="E3719" s="4" t="str">
        <f ca="1">position</f>
        <v/>
      </c>
      <c r="I3719" s="318"/>
      <c r="L3719" s="4"/>
      <c r="N3719" s="6"/>
      <c r="P3719" s="20"/>
      <c r="Q3719" s="5" t="str">
        <f ca="1">score</f>
        <v/>
      </c>
      <c r="R3719" s="7" t="str">
        <f ca="1">rescore_pd</f>
        <v/>
      </c>
      <c r="S3719" s="310" t="str">
        <f ca="1">price</f>
        <v/>
      </c>
      <c r="U3719" s="4"/>
      <c r="V3719" s="4"/>
      <c r="W3719" s="215" t="str">
        <f ca="1">comm_pd</f>
        <v/>
      </c>
      <c r="X3719" s="11"/>
    </row>
    <row r="3720" spans="1:24" x14ac:dyDescent="0.25">
      <c r="A3720" s="6" t="str">
        <f ca="1">no.</f>
        <v/>
      </c>
      <c r="E3720" s="4" t="str">
        <f ca="1">position</f>
        <v/>
      </c>
      <c r="I3720" s="318"/>
      <c r="L3720" s="4"/>
      <c r="N3720" s="6"/>
      <c r="P3720" s="20"/>
      <c r="Q3720" s="5" t="str">
        <f ca="1">score</f>
        <v/>
      </c>
      <c r="R3720" s="7" t="str">
        <f ca="1">rescore_pd</f>
        <v/>
      </c>
      <c r="S3720" s="310" t="str">
        <f ca="1">price</f>
        <v/>
      </c>
      <c r="U3720" s="4"/>
      <c r="V3720" s="4"/>
      <c r="W3720" s="215" t="str">
        <f ca="1">comm_pd</f>
        <v/>
      </c>
      <c r="X3720" s="11"/>
    </row>
    <row r="3721" spans="1:24" x14ac:dyDescent="0.25">
      <c r="A3721" s="6" t="str">
        <f ca="1">no.</f>
        <v/>
      </c>
      <c r="E3721" s="4" t="str">
        <f ca="1">position</f>
        <v/>
      </c>
      <c r="I3721" s="318"/>
      <c r="L3721" s="4"/>
      <c r="N3721" s="6"/>
      <c r="P3721" s="20"/>
      <c r="Q3721" s="5" t="str">
        <f ca="1">score</f>
        <v/>
      </c>
      <c r="R3721" s="7" t="str">
        <f ca="1">rescore_pd</f>
        <v/>
      </c>
      <c r="S3721" s="310" t="str">
        <f ca="1">price</f>
        <v/>
      </c>
      <c r="U3721" s="4"/>
      <c r="V3721" s="4"/>
      <c r="W3721" s="215" t="str">
        <f ca="1">comm_pd</f>
        <v/>
      </c>
      <c r="X3721" s="11"/>
    </row>
    <row r="3722" spans="1:24" x14ac:dyDescent="0.25">
      <c r="A3722" s="6" t="str">
        <f ca="1">no.</f>
        <v/>
      </c>
      <c r="E3722" s="4" t="str">
        <f ca="1">position</f>
        <v/>
      </c>
      <c r="I3722" s="318"/>
      <c r="L3722" s="4"/>
      <c r="N3722" s="6"/>
      <c r="P3722" s="20"/>
      <c r="Q3722" s="5" t="str">
        <f ca="1">score</f>
        <v/>
      </c>
      <c r="R3722" s="7" t="str">
        <f ca="1">rescore_pd</f>
        <v/>
      </c>
      <c r="S3722" s="310" t="str">
        <f ca="1">price</f>
        <v/>
      </c>
      <c r="U3722" s="4"/>
      <c r="V3722" s="4"/>
      <c r="W3722" s="215" t="str">
        <f ca="1">comm_pd</f>
        <v/>
      </c>
      <c r="X3722" s="11"/>
    </row>
    <row r="3723" spans="1:24" x14ac:dyDescent="0.25">
      <c r="A3723" s="6" t="str">
        <f ca="1">no.</f>
        <v/>
      </c>
      <c r="E3723" s="4" t="str">
        <f ca="1">position</f>
        <v/>
      </c>
      <c r="I3723" s="318"/>
      <c r="L3723" s="4"/>
      <c r="N3723" s="6"/>
      <c r="P3723" s="20"/>
      <c r="Q3723" s="5" t="str">
        <f ca="1">score</f>
        <v/>
      </c>
      <c r="R3723" s="7" t="str">
        <f ca="1">rescore_pd</f>
        <v/>
      </c>
      <c r="S3723" s="310" t="str">
        <f ca="1">price</f>
        <v/>
      </c>
      <c r="U3723" s="4"/>
      <c r="V3723" s="4"/>
      <c r="W3723" s="215" t="str">
        <f ca="1">comm_pd</f>
        <v/>
      </c>
      <c r="X3723" s="11"/>
    </row>
    <row r="3724" spans="1:24" x14ac:dyDescent="0.25">
      <c r="A3724" s="6" t="str">
        <f ca="1">no.</f>
        <v/>
      </c>
      <c r="E3724" s="4" t="str">
        <f ca="1">position</f>
        <v/>
      </c>
      <c r="I3724" s="318"/>
      <c r="L3724" s="4"/>
      <c r="N3724" s="6"/>
      <c r="P3724" s="20"/>
      <c r="Q3724" s="5" t="str">
        <f ca="1">score</f>
        <v/>
      </c>
      <c r="R3724" s="7" t="str">
        <f ca="1">rescore_pd</f>
        <v/>
      </c>
      <c r="S3724" s="310" t="str">
        <f ca="1">price</f>
        <v/>
      </c>
      <c r="U3724" s="4"/>
      <c r="V3724" s="4"/>
      <c r="W3724" s="215" t="str">
        <f ca="1">comm_pd</f>
        <v/>
      </c>
      <c r="X3724" s="11"/>
    </row>
    <row r="3725" spans="1:24" x14ac:dyDescent="0.25">
      <c r="A3725" s="6" t="str">
        <f ca="1">no.</f>
        <v/>
      </c>
      <c r="E3725" s="4" t="str">
        <f ca="1">position</f>
        <v/>
      </c>
      <c r="I3725" s="318"/>
      <c r="L3725" s="4"/>
      <c r="N3725" s="6"/>
      <c r="P3725" s="20"/>
      <c r="Q3725" s="5" t="str">
        <f ca="1">score</f>
        <v/>
      </c>
      <c r="R3725" s="7" t="str">
        <f ca="1">rescore_pd</f>
        <v/>
      </c>
      <c r="S3725" s="310" t="str">
        <f ca="1">price</f>
        <v/>
      </c>
      <c r="U3725" s="4"/>
      <c r="V3725" s="4"/>
      <c r="W3725" s="215" t="str">
        <f ca="1">comm_pd</f>
        <v/>
      </c>
      <c r="X3725" s="11"/>
    </row>
    <row r="3726" spans="1:24" x14ac:dyDescent="0.25">
      <c r="A3726" s="6" t="str">
        <f ca="1">no.</f>
        <v/>
      </c>
      <c r="E3726" s="4" t="str">
        <f ca="1">position</f>
        <v/>
      </c>
      <c r="I3726" s="318"/>
      <c r="L3726" s="4"/>
      <c r="N3726" s="6"/>
      <c r="P3726" s="20"/>
      <c r="Q3726" s="5" t="str">
        <f ca="1">score</f>
        <v/>
      </c>
      <c r="R3726" s="7" t="str">
        <f ca="1">rescore_pd</f>
        <v/>
      </c>
      <c r="S3726" s="310" t="str">
        <f ca="1">price</f>
        <v/>
      </c>
      <c r="U3726" s="4"/>
      <c r="V3726" s="4"/>
      <c r="W3726" s="215" t="str">
        <f ca="1">comm_pd</f>
        <v/>
      </c>
      <c r="X3726" s="11"/>
    </row>
    <row r="3727" spans="1:24" x14ac:dyDescent="0.25">
      <c r="A3727" s="6" t="str">
        <f ca="1">no.</f>
        <v/>
      </c>
      <c r="E3727" s="4" t="str">
        <f ca="1">position</f>
        <v/>
      </c>
      <c r="I3727" s="318"/>
      <c r="L3727" s="4"/>
      <c r="N3727" s="6"/>
      <c r="P3727" s="20"/>
      <c r="Q3727" s="5" t="str">
        <f ca="1">score</f>
        <v/>
      </c>
      <c r="R3727" s="7" t="str">
        <f ca="1">rescore_pd</f>
        <v/>
      </c>
      <c r="S3727" s="310" t="str">
        <f ca="1">price</f>
        <v/>
      </c>
      <c r="U3727" s="4"/>
      <c r="V3727" s="4"/>
      <c r="W3727" s="215" t="str">
        <f ca="1">comm_pd</f>
        <v/>
      </c>
      <c r="X3727" s="11"/>
    </row>
    <row r="3728" spans="1:24" x14ac:dyDescent="0.25">
      <c r="A3728" s="6" t="str">
        <f ca="1">no.</f>
        <v/>
      </c>
      <c r="E3728" s="4" t="str">
        <f ca="1">position</f>
        <v/>
      </c>
      <c r="I3728" s="318"/>
      <c r="L3728" s="4"/>
      <c r="N3728" s="6"/>
      <c r="P3728" s="20"/>
      <c r="Q3728" s="5" t="str">
        <f ca="1">score</f>
        <v/>
      </c>
      <c r="R3728" s="7" t="str">
        <f ca="1">rescore_pd</f>
        <v/>
      </c>
      <c r="S3728" s="310" t="str">
        <f ca="1">price</f>
        <v/>
      </c>
      <c r="U3728" s="4"/>
      <c r="V3728" s="4"/>
      <c r="W3728" s="215" t="str">
        <f ca="1">comm_pd</f>
        <v/>
      </c>
      <c r="X3728" s="11"/>
    </row>
    <row r="3729" spans="1:24" x14ac:dyDescent="0.25">
      <c r="A3729" s="6" t="str">
        <f ca="1">no.</f>
        <v/>
      </c>
      <c r="E3729" s="4" t="str">
        <f ca="1">position</f>
        <v/>
      </c>
      <c r="I3729" s="318"/>
      <c r="L3729" s="4"/>
      <c r="N3729" s="6"/>
      <c r="P3729" s="20"/>
      <c r="Q3729" s="5" t="str">
        <f ca="1">score</f>
        <v/>
      </c>
      <c r="R3729" s="7" t="str">
        <f ca="1">rescore_pd</f>
        <v/>
      </c>
      <c r="S3729" s="310" t="str">
        <f ca="1">price</f>
        <v/>
      </c>
      <c r="U3729" s="4"/>
      <c r="V3729" s="4"/>
      <c r="W3729" s="215" t="str">
        <f ca="1">comm_pd</f>
        <v/>
      </c>
      <c r="X3729" s="11"/>
    </row>
    <row r="3730" spans="1:24" x14ac:dyDescent="0.25">
      <c r="A3730" s="6" t="str">
        <f ca="1">no.</f>
        <v/>
      </c>
      <c r="E3730" s="4" t="str">
        <f ca="1">position</f>
        <v/>
      </c>
      <c r="I3730" s="318"/>
      <c r="L3730" s="4"/>
      <c r="N3730" s="6"/>
      <c r="P3730" s="20"/>
      <c r="Q3730" s="5" t="str">
        <f ca="1">score</f>
        <v/>
      </c>
      <c r="R3730" s="7" t="str">
        <f ca="1">rescore_pd</f>
        <v/>
      </c>
      <c r="S3730" s="310" t="str">
        <f ca="1">price</f>
        <v/>
      </c>
      <c r="U3730" s="4"/>
      <c r="V3730" s="4"/>
      <c r="W3730" s="215" t="str">
        <f ca="1">comm_pd</f>
        <v/>
      </c>
      <c r="X3730" s="11"/>
    </row>
    <row r="3731" spans="1:24" x14ac:dyDescent="0.25">
      <c r="A3731" s="6" t="str">
        <f ca="1">no.</f>
        <v/>
      </c>
      <c r="E3731" s="4" t="str">
        <f ca="1">position</f>
        <v/>
      </c>
      <c r="I3731" s="318"/>
      <c r="L3731" s="4"/>
      <c r="N3731" s="6"/>
      <c r="P3731" s="20"/>
      <c r="Q3731" s="5" t="str">
        <f ca="1">score</f>
        <v/>
      </c>
      <c r="R3731" s="7" t="str">
        <f ca="1">rescore_pd</f>
        <v/>
      </c>
      <c r="S3731" s="310" t="str">
        <f ca="1">price</f>
        <v/>
      </c>
      <c r="U3731" s="4"/>
      <c r="V3731" s="4"/>
      <c r="W3731" s="215" t="str">
        <f ca="1">comm_pd</f>
        <v/>
      </c>
      <c r="X3731" s="11"/>
    </row>
    <row r="3732" spans="1:24" x14ac:dyDescent="0.25">
      <c r="A3732" s="6" t="str">
        <f ca="1">no.</f>
        <v/>
      </c>
      <c r="E3732" s="4" t="str">
        <f ca="1">position</f>
        <v/>
      </c>
      <c r="I3732" s="318"/>
      <c r="L3732" s="4"/>
      <c r="N3732" s="6"/>
      <c r="P3732" s="20"/>
      <c r="Q3732" s="5" t="str">
        <f ca="1">score</f>
        <v/>
      </c>
      <c r="R3732" s="7" t="str">
        <f ca="1">rescore_pd</f>
        <v/>
      </c>
      <c r="S3732" s="310" t="str">
        <f ca="1">price</f>
        <v/>
      </c>
      <c r="U3732" s="4"/>
      <c r="V3732" s="4"/>
      <c r="W3732" s="215" t="str">
        <f ca="1">comm_pd</f>
        <v/>
      </c>
      <c r="X3732" s="11"/>
    </row>
    <row r="3733" spans="1:24" x14ac:dyDescent="0.25">
      <c r="A3733" s="6" t="str">
        <f ca="1">no.</f>
        <v/>
      </c>
      <c r="E3733" s="4" t="str">
        <f ca="1">position</f>
        <v/>
      </c>
      <c r="I3733" s="318"/>
      <c r="L3733" s="4"/>
      <c r="N3733" s="6"/>
      <c r="P3733" s="20"/>
      <c r="Q3733" s="5" t="str">
        <f ca="1">score</f>
        <v/>
      </c>
      <c r="R3733" s="7" t="str">
        <f ca="1">rescore_pd</f>
        <v/>
      </c>
      <c r="S3733" s="310" t="str">
        <f ca="1">price</f>
        <v/>
      </c>
      <c r="U3733" s="4"/>
      <c r="V3733" s="4"/>
      <c r="W3733" s="215" t="str">
        <f ca="1">comm_pd</f>
        <v/>
      </c>
      <c r="X3733" s="11"/>
    </row>
    <row r="3734" spans="1:24" x14ac:dyDescent="0.25">
      <c r="A3734" s="6" t="str">
        <f ca="1">no.</f>
        <v/>
      </c>
      <c r="E3734" s="4" t="str">
        <f ca="1">position</f>
        <v/>
      </c>
      <c r="I3734" s="318"/>
      <c r="L3734" s="4"/>
      <c r="N3734" s="6"/>
      <c r="P3734" s="20"/>
      <c r="Q3734" s="5" t="str">
        <f ca="1">score</f>
        <v/>
      </c>
      <c r="R3734" s="7" t="str">
        <f ca="1">rescore_pd</f>
        <v/>
      </c>
      <c r="S3734" s="310" t="str">
        <f ca="1">price</f>
        <v/>
      </c>
      <c r="U3734" s="4"/>
      <c r="V3734" s="4"/>
      <c r="W3734" s="215" t="str">
        <f ca="1">comm_pd</f>
        <v/>
      </c>
      <c r="X3734" s="11"/>
    </row>
    <row r="3735" spans="1:24" x14ac:dyDescent="0.25">
      <c r="A3735" s="6" t="str">
        <f ca="1">no.</f>
        <v/>
      </c>
      <c r="E3735" s="4" t="str">
        <f ca="1">position</f>
        <v/>
      </c>
      <c r="I3735" s="318"/>
      <c r="L3735" s="4"/>
      <c r="N3735" s="6"/>
      <c r="P3735" s="20"/>
      <c r="Q3735" s="5" t="str">
        <f ca="1">score</f>
        <v/>
      </c>
      <c r="R3735" s="7" t="str">
        <f ca="1">rescore_pd</f>
        <v/>
      </c>
      <c r="S3735" s="310" t="str">
        <f ca="1">price</f>
        <v/>
      </c>
      <c r="U3735" s="4"/>
      <c r="V3735" s="4"/>
      <c r="W3735" s="215" t="str">
        <f ca="1">comm_pd</f>
        <v/>
      </c>
      <c r="X3735" s="11"/>
    </row>
    <row r="3736" spans="1:24" x14ac:dyDescent="0.25">
      <c r="A3736" s="6" t="str">
        <f ca="1">no.</f>
        <v/>
      </c>
      <c r="E3736" s="4" t="str">
        <f ca="1">position</f>
        <v/>
      </c>
      <c r="I3736" s="318"/>
      <c r="L3736" s="4"/>
      <c r="N3736" s="6"/>
      <c r="P3736" s="20"/>
      <c r="Q3736" s="5" t="str">
        <f ca="1">score</f>
        <v/>
      </c>
      <c r="R3736" s="7" t="str">
        <f ca="1">rescore_pd</f>
        <v/>
      </c>
      <c r="S3736" s="310" t="str">
        <f ca="1">price</f>
        <v/>
      </c>
      <c r="U3736" s="4"/>
      <c r="V3736" s="4"/>
      <c r="W3736" s="215" t="str">
        <f ca="1">comm_pd</f>
        <v/>
      </c>
      <c r="X3736" s="11"/>
    </row>
    <row r="3737" spans="1:24" x14ac:dyDescent="0.25">
      <c r="A3737" s="6" t="str">
        <f ca="1">no.</f>
        <v/>
      </c>
      <c r="E3737" s="4" t="str">
        <f ca="1">position</f>
        <v/>
      </c>
      <c r="I3737" s="318"/>
      <c r="L3737" s="4"/>
      <c r="N3737" s="6"/>
      <c r="P3737" s="20"/>
      <c r="Q3737" s="5" t="str">
        <f ca="1">score</f>
        <v/>
      </c>
      <c r="R3737" s="7" t="str">
        <f ca="1">rescore_pd</f>
        <v/>
      </c>
      <c r="S3737" s="310" t="str">
        <f ca="1">price</f>
        <v/>
      </c>
      <c r="U3737" s="4"/>
      <c r="V3737" s="4"/>
      <c r="W3737" s="215" t="str">
        <f ca="1">comm_pd</f>
        <v/>
      </c>
      <c r="X3737" s="11"/>
    </row>
    <row r="3738" spans="1:24" x14ac:dyDescent="0.25">
      <c r="A3738" s="6" t="str">
        <f ca="1">no.</f>
        <v/>
      </c>
      <c r="E3738" s="4" t="str">
        <f ca="1">position</f>
        <v/>
      </c>
      <c r="I3738" s="318"/>
      <c r="L3738" s="4"/>
      <c r="N3738" s="6"/>
      <c r="P3738" s="20"/>
      <c r="Q3738" s="5" t="str">
        <f ca="1">score</f>
        <v/>
      </c>
      <c r="R3738" s="7" t="str">
        <f ca="1">rescore_pd</f>
        <v/>
      </c>
      <c r="S3738" s="310" t="str">
        <f ca="1">price</f>
        <v/>
      </c>
      <c r="U3738" s="4"/>
      <c r="V3738" s="4"/>
      <c r="W3738" s="215" t="str">
        <f ca="1">comm_pd</f>
        <v/>
      </c>
      <c r="X3738" s="11"/>
    </row>
    <row r="3739" spans="1:24" x14ac:dyDescent="0.25">
      <c r="A3739" s="6" t="str">
        <f ca="1">no.</f>
        <v/>
      </c>
      <c r="E3739" s="4" t="str">
        <f ca="1">position</f>
        <v/>
      </c>
      <c r="I3739" s="318"/>
      <c r="L3739" s="4"/>
      <c r="N3739" s="6"/>
      <c r="P3739" s="20"/>
      <c r="Q3739" s="5" t="str">
        <f ca="1">score</f>
        <v/>
      </c>
      <c r="R3739" s="7" t="str">
        <f ca="1">rescore_pd</f>
        <v/>
      </c>
      <c r="S3739" s="310" t="str">
        <f ca="1">price</f>
        <v/>
      </c>
      <c r="U3739" s="4"/>
      <c r="V3739" s="4"/>
      <c r="W3739" s="215" t="str">
        <f ca="1">comm_pd</f>
        <v/>
      </c>
      <c r="X3739" s="11"/>
    </row>
    <row r="3740" spans="1:24" x14ac:dyDescent="0.25">
      <c r="A3740" s="6" t="str">
        <f ca="1">no.</f>
        <v/>
      </c>
      <c r="E3740" s="4" t="str">
        <f ca="1">position</f>
        <v/>
      </c>
      <c r="I3740" s="318"/>
      <c r="L3740" s="4"/>
      <c r="N3740" s="6"/>
      <c r="P3740" s="20"/>
      <c r="Q3740" s="5" t="str">
        <f ca="1">score</f>
        <v/>
      </c>
      <c r="R3740" s="7" t="str">
        <f ca="1">rescore_pd</f>
        <v/>
      </c>
      <c r="S3740" s="310" t="str">
        <f ca="1">price</f>
        <v/>
      </c>
      <c r="U3740" s="4"/>
      <c r="V3740" s="4"/>
      <c r="W3740" s="215" t="str">
        <f ca="1">comm_pd</f>
        <v/>
      </c>
      <c r="X3740" s="11"/>
    </row>
    <row r="3741" spans="1:24" x14ac:dyDescent="0.25">
      <c r="A3741" s="6" t="str">
        <f ca="1">no.</f>
        <v/>
      </c>
      <c r="E3741" s="4" t="str">
        <f ca="1">position</f>
        <v/>
      </c>
      <c r="I3741" s="318"/>
      <c r="L3741" s="4"/>
      <c r="N3741" s="6"/>
      <c r="P3741" s="20"/>
      <c r="Q3741" s="5" t="str">
        <f ca="1">score</f>
        <v/>
      </c>
      <c r="R3741" s="7" t="str">
        <f ca="1">rescore_pd</f>
        <v/>
      </c>
      <c r="S3741" s="310" t="str">
        <f ca="1">price</f>
        <v/>
      </c>
      <c r="U3741" s="4"/>
      <c r="V3741" s="4"/>
      <c r="W3741" s="215" t="str">
        <f ca="1">comm_pd</f>
        <v/>
      </c>
      <c r="X3741" s="11"/>
    </row>
    <row r="3742" spans="1:24" x14ac:dyDescent="0.25">
      <c r="A3742" s="6" t="str">
        <f ca="1">no.</f>
        <v/>
      </c>
      <c r="E3742" s="4" t="str">
        <f ca="1">position</f>
        <v/>
      </c>
      <c r="I3742" s="318"/>
      <c r="L3742" s="4"/>
      <c r="N3742" s="6"/>
      <c r="P3742" s="20"/>
      <c r="Q3742" s="5" t="str">
        <f ca="1">score</f>
        <v/>
      </c>
      <c r="R3742" s="7" t="str">
        <f ca="1">rescore_pd</f>
        <v/>
      </c>
      <c r="S3742" s="310" t="str">
        <f ca="1">price</f>
        <v/>
      </c>
      <c r="U3742" s="4"/>
      <c r="V3742" s="4"/>
      <c r="W3742" s="215" t="str">
        <f ca="1">comm_pd</f>
        <v/>
      </c>
      <c r="X3742" s="11"/>
    </row>
    <row r="3743" spans="1:24" x14ac:dyDescent="0.25">
      <c r="A3743" s="6" t="str">
        <f ca="1">no.</f>
        <v/>
      </c>
      <c r="E3743" s="4" t="str">
        <f ca="1">position</f>
        <v/>
      </c>
      <c r="I3743" s="318"/>
      <c r="L3743" s="4"/>
      <c r="N3743" s="6"/>
      <c r="P3743" s="20"/>
      <c r="Q3743" s="5" t="str">
        <f ca="1">score</f>
        <v/>
      </c>
      <c r="R3743" s="7" t="str">
        <f ca="1">rescore_pd</f>
        <v/>
      </c>
      <c r="S3743" s="310" t="str">
        <f ca="1">price</f>
        <v/>
      </c>
      <c r="U3743" s="4"/>
      <c r="V3743" s="4"/>
      <c r="W3743" s="215" t="str">
        <f ca="1">comm_pd</f>
        <v/>
      </c>
      <c r="X3743" s="11"/>
    </row>
    <row r="3744" spans="1:24" x14ac:dyDescent="0.25">
      <c r="A3744" s="6" t="str">
        <f ca="1">no.</f>
        <v/>
      </c>
      <c r="E3744" s="4" t="str">
        <f ca="1">position</f>
        <v/>
      </c>
      <c r="I3744" s="318"/>
      <c r="L3744" s="4"/>
      <c r="N3744" s="6"/>
      <c r="P3744" s="20"/>
      <c r="Q3744" s="5" t="str">
        <f ca="1">score</f>
        <v/>
      </c>
      <c r="R3744" s="7" t="str">
        <f ca="1">rescore_pd</f>
        <v/>
      </c>
      <c r="S3744" s="310" t="str">
        <f ca="1">price</f>
        <v/>
      </c>
      <c r="U3744" s="4"/>
      <c r="V3744" s="4"/>
      <c r="W3744" s="215" t="str">
        <f ca="1">comm_pd</f>
        <v/>
      </c>
      <c r="X3744" s="11"/>
    </row>
    <row r="3745" spans="1:24" x14ac:dyDescent="0.25">
      <c r="A3745" s="6" t="str">
        <f ca="1">no.</f>
        <v/>
      </c>
      <c r="E3745" s="4" t="str">
        <f ca="1">position</f>
        <v/>
      </c>
      <c r="I3745" s="318"/>
      <c r="L3745" s="4"/>
      <c r="N3745" s="6"/>
      <c r="P3745" s="20"/>
      <c r="Q3745" s="5" t="str">
        <f ca="1">score</f>
        <v/>
      </c>
      <c r="R3745" s="7" t="str">
        <f ca="1">rescore_pd</f>
        <v/>
      </c>
      <c r="S3745" s="310" t="str">
        <f ca="1">price</f>
        <v/>
      </c>
      <c r="U3745" s="4"/>
      <c r="V3745" s="4"/>
      <c r="W3745" s="215" t="str">
        <f ca="1">comm_pd</f>
        <v/>
      </c>
      <c r="X3745" s="11"/>
    </row>
    <row r="3746" spans="1:24" x14ac:dyDescent="0.25">
      <c r="A3746" s="6" t="str">
        <f ca="1">no.</f>
        <v/>
      </c>
      <c r="E3746" s="4" t="str">
        <f ca="1">position</f>
        <v/>
      </c>
      <c r="I3746" s="318"/>
      <c r="L3746" s="4"/>
      <c r="N3746" s="6"/>
      <c r="P3746" s="20"/>
      <c r="Q3746" s="5" t="str">
        <f ca="1">score</f>
        <v/>
      </c>
      <c r="R3746" s="7" t="str">
        <f ca="1">rescore_pd</f>
        <v/>
      </c>
      <c r="S3746" s="310" t="str">
        <f ca="1">price</f>
        <v/>
      </c>
      <c r="U3746" s="4"/>
      <c r="V3746" s="4"/>
      <c r="W3746" s="215" t="str">
        <f ca="1">comm_pd</f>
        <v/>
      </c>
      <c r="X3746" s="11"/>
    </row>
    <row r="3747" spans="1:24" x14ac:dyDescent="0.25">
      <c r="A3747" s="6" t="str">
        <f ca="1">no.</f>
        <v/>
      </c>
      <c r="E3747" s="4" t="str">
        <f ca="1">position</f>
        <v/>
      </c>
      <c r="I3747" s="318"/>
      <c r="L3747" s="4"/>
      <c r="N3747" s="6"/>
      <c r="P3747" s="20"/>
      <c r="Q3747" s="5" t="str">
        <f ca="1">score</f>
        <v/>
      </c>
      <c r="R3747" s="7" t="str">
        <f ca="1">rescore_pd</f>
        <v/>
      </c>
      <c r="S3747" s="310" t="str">
        <f ca="1">price</f>
        <v/>
      </c>
      <c r="U3747" s="4"/>
      <c r="V3747" s="4"/>
      <c r="W3747" s="215" t="str">
        <f ca="1">comm_pd</f>
        <v/>
      </c>
      <c r="X3747" s="11"/>
    </row>
    <row r="3748" spans="1:24" x14ac:dyDescent="0.25">
      <c r="A3748" s="6" t="str">
        <f ca="1">no.</f>
        <v/>
      </c>
      <c r="E3748" s="4" t="str">
        <f ca="1">position</f>
        <v/>
      </c>
      <c r="I3748" s="318"/>
      <c r="L3748" s="4"/>
      <c r="N3748" s="6"/>
      <c r="P3748" s="20"/>
      <c r="Q3748" s="5" t="str">
        <f ca="1">score</f>
        <v/>
      </c>
      <c r="R3748" s="7" t="str">
        <f ca="1">rescore_pd</f>
        <v/>
      </c>
      <c r="S3748" s="310" t="str">
        <f ca="1">price</f>
        <v/>
      </c>
      <c r="U3748" s="4"/>
      <c r="V3748" s="4"/>
      <c r="W3748" s="215" t="str">
        <f ca="1">comm_pd</f>
        <v/>
      </c>
      <c r="X3748" s="11"/>
    </row>
    <row r="3749" spans="1:24" x14ac:dyDescent="0.25">
      <c r="A3749" s="6" t="str">
        <f ca="1">no.</f>
        <v/>
      </c>
      <c r="E3749" s="4" t="str">
        <f ca="1">position</f>
        <v/>
      </c>
      <c r="I3749" s="318"/>
      <c r="L3749" s="4"/>
      <c r="N3749" s="6"/>
      <c r="P3749" s="20"/>
      <c r="Q3749" s="5" t="str">
        <f ca="1">score</f>
        <v/>
      </c>
      <c r="R3749" s="7" t="str">
        <f ca="1">rescore_pd</f>
        <v/>
      </c>
      <c r="S3749" s="310" t="str">
        <f ca="1">price</f>
        <v/>
      </c>
      <c r="U3749" s="4"/>
      <c r="V3749" s="4"/>
      <c r="W3749" s="215" t="str">
        <f ca="1">comm_pd</f>
        <v/>
      </c>
      <c r="X3749" s="11"/>
    </row>
    <row r="3750" spans="1:24" x14ac:dyDescent="0.25">
      <c r="A3750" s="6" t="str">
        <f ca="1">no.</f>
        <v/>
      </c>
      <c r="E3750" s="4" t="str">
        <f ca="1">position</f>
        <v/>
      </c>
      <c r="I3750" s="318"/>
      <c r="L3750" s="4"/>
      <c r="N3750" s="6"/>
      <c r="P3750" s="20"/>
      <c r="Q3750" s="5" t="str">
        <f ca="1">score</f>
        <v/>
      </c>
      <c r="R3750" s="7" t="str">
        <f ca="1">rescore_pd</f>
        <v/>
      </c>
      <c r="S3750" s="310" t="str">
        <f ca="1">price</f>
        <v/>
      </c>
      <c r="U3750" s="4"/>
      <c r="V3750" s="4"/>
      <c r="W3750" s="215" t="str">
        <f ca="1">comm_pd</f>
        <v/>
      </c>
      <c r="X3750" s="11"/>
    </row>
    <row r="3751" spans="1:24" x14ac:dyDescent="0.25">
      <c r="A3751" s="6" t="str">
        <f ca="1">no.</f>
        <v/>
      </c>
      <c r="E3751" s="4" t="str">
        <f ca="1">position</f>
        <v/>
      </c>
      <c r="I3751" s="318"/>
      <c r="L3751" s="4"/>
      <c r="N3751" s="6"/>
      <c r="P3751" s="20"/>
      <c r="Q3751" s="5" t="str">
        <f ca="1">score</f>
        <v/>
      </c>
      <c r="R3751" s="7" t="str">
        <f ca="1">rescore_pd</f>
        <v/>
      </c>
      <c r="S3751" s="310" t="str">
        <f ca="1">price</f>
        <v/>
      </c>
      <c r="U3751" s="4"/>
      <c r="V3751" s="4"/>
      <c r="W3751" s="215" t="str">
        <f ca="1">comm_pd</f>
        <v/>
      </c>
      <c r="X3751" s="11"/>
    </row>
    <row r="3752" spans="1:24" x14ac:dyDescent="0.25">
      <c r="A3752" s="6" t="str">
        <f ca="1">no.</f>
        <v/>
      </c>
      <c r="E3752" s="4" t="str">
        <f ca="1">position</f>
        <v/>
      </c>
      <c r="I3752" s="318"/>
      <c r="L3752" s="4"/>
      <c r="N3752" s="6"/>
      <c r="P3752" s="20"/>
      <c r="Q3752" s="5" t="str">
        <f ca="1">score</f>
        <v/>
      </c>
      <c r="R3752" s="7" t="str">
        <f ca="1">rescore_pd</f>
        <v/>
      </c>
      <c r="S3752" s="310" t="str">
        <f ca="1">price</f>
        <v/>
      </c>
      <c r="U3752" s="4"/>
      <c r="V3752" s="4"/>
      <c r="W3752" s="215" t="str">
        <f ca="1">comm_pd</f>
        <v/>
      </c>
      <c r="X3752" s="11"/>
    </row>
    <row r="3753" spans="1:24" x14ac:dyDescent="0.25">
      <c r="A3753" s="6" t="str">
        <f ca="1">no.</f>
        <v/>
      </c>
      <c r="E3753" s="4" t="str">
        <f ca="1">position</f>
        <v/>
      </c>
      <c r="I3753" s="318"/>
      <c r="L3753" s="4"/>
      <c r="N3753" s="6"/>
      <c r="P3753" s="20"/>
      <c r="Q3753" s="5" t="str">
        <f ca="1">score</f>
        <v/>
      </c>
      <c r="R3753" s="7" t="str">
        <f ca="1">rescore_pd</f>
        <v/>
      </c>
      <c r="S3753" s="310" t="str">
        <f ca="1">price</f>
        <v/>
      </c>
      <c r="U3753" s="4"/>
      <c r="V3753" s="4"/>
      <c r="W3753" s="215" t="str">
        <f ca="1">comm_pd</f>
        <v/>
      </c>
      <c r="X3753" s="11"/>
    </row>
    <row r="3754" spans="1:24" x14ac:dyDescent="0.25">
      <c r="A3754" s="6" t="str">
        <f ca="1">no.</f>
        <v/>
      </c>
      <c r="E3754" s="4" t="str">
        <f ca="1">position</f>
        <v/>
      </c>
      <c r="I3754" s="318"/>
      <c r="L3754" s="4"/>
      <c r="N3754" s="6"/>
      <c r="P3754" s="20"/>
      <c r="Q3754" s="5" t="str">
        <f ca="1">score</f>
        <v/>
      </c>
      <c r="R3754" s="7" t="str">
        <f ca="1">rescore_pd</f>
        <v/>
      </c>
      <c r="S3754" s="310" t="str">
        <f ca="1">price</f>
        <v/>
      </c>
      <c r="U3754" s="4"/>
      <c r="V3754" s="4"/>
      <c r="W3754" s="215" t="str">
        <f ca="1">comm_pd</f>
        <v/>
      </c>
      <c r="X3754" s="11"/>
    </row>
    <row r="3755" spans="1:24" x14ac:dyDescent="0.25">
      <c r="A3755" s="6" t="str">
        <f ca="1">no.</f>
        <v/>
      </c>
      <c r="E3755" s="4" t="str">
        <f ca="1">position</f>
        <v/>
      </c>
      <c r="I3755" s="318"/>
      <c r="L3755" s="4"/>
      <c r="N3755" s="6"/>
      <c r="P3755" s="20"/>
      <c r="Q3755" s="5" t="str">
        <f ca="1">score</f>
        <v/>
      </c>
      <c r="R3755" s="7" t="str">
        <f ca="1">rescore_pd</f>
        <v/>
      </c>
      <c r="S3755" s="310" t="str">
        <f ca="1">price</f>
        <v/>
      </c>
      <c r="U3755" s="4"/>
      <c r="V3755" s="4"/>
      <c r="W3755" s="215" t="str">
        <f ca="1">comm_pd</f>
        <v/>
      </c>
      <c r="X3755" s="11"/>
    </row>
    <row r="3756" spans="1:24" x14ac:dyDescent="0.25">
      <c r="A3756" s="6" t="str">
        <f ca="1">no.</f>
        <v/>
      </c>
      <c r="E3756" s="4" t="str">
        <f ca="1">position</f>
        <v/>
      </c>
      <c r="I3756" s="318"/>
      <c r="L3756" s="4"/>
      <c r="N3756" s="6"/>
      <c r="P3756" s="20"/>
      <c r="Q3756" s="5" t="str">
        <f ca="1">score</f>
        <v/>
      </c>
      <c r="R3756" s="7" t="str">
        <f ca="1">rescore_pd</f>
        <v/>
      </c>
      <c r="S3756" s="310" t="str">
        <f ca="1">price</f>
        <v/>
      </c>
      <c r="U3756" s="4"/>
      <c r="V3756" s="4"/>
      <c r="W3756" s="215" t="str">
        <f ca="1">comm_pd</f>
        <v/>
      </c>
      <c r="X3756" s="11"/>
    </row>
    <row r="3757" spans="1:24" x14ac:dyDescent="0.25">
      <c r="A3757" s="6" t="str">
        <f ca="1">no.</f>
        <v/>
      </c>
      <c r="E3757" s="4" t="str">
        <f ca="1">position</f>
        <v/>
      </c>
      <c r="I3757" s="318"/>
      <c r="L3757" s="4"/>
      <c r="N3757" s="6"/>
      <c r="P3757" s="20"/>
      <c r="Q3757" s="5" t="str">
        <f ca="1">score</f>
        <v/>
      </c>
      <c r="R3757" s="7" t="str">
        <f ca="1">rescore_pd</f>
        <v/>
      </c>
      <c r="S3757" s="310" t="str">
        <f ca="1">price</f>
        <v/>
      </c>
      <c r="U3757" s="4"/>
      <c r="V3757" s="4"/>
      <c r="W3757" s="215" t="str">
        <f ca="1">comm_pd</f>
        <v/>
      </c>
      <c r="X3757" s="11"/>
    </row>
    <row r="3758" spans="1:24" x14ac:dyDescent="0.25">
      <c r="A3758" s="6" t="str">
        <f ca="1">no.</f>
        <v/>
      </c>
      <c r="E3758" s="4" t="str">
        <f ca="1">position</f>
        <v/>
      </c>
      <c r="I3758" s="318"/>
      <c r="L3758" s="4"/>
      <c r="N3758" s="6"/>
      <c r="P3758" s="20"/>
      <c r="Q3758" s="5" t="str">
        <f ca="1">score</f>
        <v/>
      </c>
      <c r="R3758" s="7" t="str">
        <f ca="1">rescore_pd</f>
        <v/>
      </c>
      <c r="S3758" s="310" t="str">
        <f ca="1">price</f>
        <v/>
      </c>
      <c r="U3758" s="4"/>
      <c r="V3758" s="4"/>
      <c r="W3758" s="215" t="str">
        <f ca="1">comm_pd</f>
        <v/>
      </c>
      <c r="X3758" s="11"/>
    </row>
    <row r="3759" spans="1:24" x14ac:dyDescent="0.25">
      <c r="A3759" s="6" t="str">
        <f ca="1">no.</f>
        <v/>
      </c>
      <c r="E3759" s="4" t="str">
        <f ca="1">position</f>
        <v/>
      </c>
      <c r="I3759" s="318"/>
      <c r="L3759" s="4"/>
      <c r="N3759" s="6"/>
      <c r="P3759" s="20"/>
      <c r="Q3759" s="5" t="str">
        <f ca="1">score</f>
        <v/>
      </c>
      <c r="R3759" s="7" t="str">
        <f ca="1">rescore_pd</f>
        <v/>
      </c>
      <c r="S3759" s="310" t="str">
        <f ca="1">price</f>
        <v/>
      </c>
      <c r="U3759" s="4"/>
      <c r="V3759" s="4"/>
      <c r="W3759" s="215" t="str">
        <f ca="1">comm_pd</f>
        <v/>
      </c>
      <c r="X3759" s="11"/>
    </row>
    <row r="3760" spans="1:24" x14ac:dyDescent="0.25">
      <c r="A3760" s="6" t="str">
        <f ca="1">no.</f>
        <v/>
      </c>
      <c r="E3760" s="4" t="str">
        <f ca="1">position</f>
        <v/>
      </c>
      <c r="I3760" s="318"/>
      <c r="L3760" s="4"/>
      <c r="N3760" s="6"/>
      <c r="P3760" s="20"/>
      <c r="Q3760" s="5" t="str">
        <f ca="1">score</f>
        <v/>
      </c>
      <c r="R3760" s="7" t="str">
        <f ca="1">rescore_pd</f>
        <v/>
      </c>
      <c r="S3760" s="310" t="str">
        <f ca="1">price</f>
        <v/>
      </c>
      <c r="U3760" s="4"/>
      <c r="V3760" s="4"/>
      <c r="W3760" s="215" t="str">
        <f ca="1">comm_pd</f>
        <v/>
      </c>
      <c r="X3760" s="11"/>
    </row>
    <row r="3761" spans="1:24" x14ac:dyDescent="0.25">
      <c r="A3761" s="6" t="str">
        <f ca="1">no.</f>
        <v/>
      </c>
      <c r="E3761" s="4" t="str">
        <f ca="1">position</f>
        <v/>
      </c>
      <c r="I3761" s="318"/>
      <c r="L3761" s="4"/>
      <c r="N3761" s="6"/>
      <c r="P3761" s="20"/>
      <c r="Q3761" s="5" t="str">
        <f ca="1">score</f>
        <v/>
      </c>
      <c r="R3761" s="7" t="str">
        <f ca="1">rescore_pd</f>
        <v/>
      </c>
      <c r="S3761" s="310" t="str">
        <f ca="1">price</f>
        <v/>
      </c>
      <c r="U3761" s="4"/>
      <c r="V3761" s="4"/>
      <c r="W3761" s="215" t="str">
        <f ca="1">comm_pd</f>
        <v/>
      </c>
      <c r="X3761" s="11"/>
    </row>
    <row r="3762" spans="1:24" x14ac:dyDescent="0.25">
      <c r="A3762" s="6" t="str">
        <f ca="1">no.</f>
        <v/>
      </c>
      <c r="E3762" s="4" t="str">
        <f ca="1">position</f>
        <v/>
      </c>
      <c r="I3762" s="318"/>
      <c r="L3762" s="4"/>
      <c r="N3762" s="6"/>
      <c r="P3762" s="20"/>
      <c r="Q3762" s="5" t="str">
        <f ca="1">score</f>
        <v/>
      </c>
      <c r="R3762" s="7" t="str">
        <f ca="1">rescore_pd</f>
        <v/>
      </c>
      <c r="S3762" s="310" t="str">
        <f ca="1">price</f>
        <v/>
      </c>
      <c r="U3762" s="4"/>
      <c r="V3762" s="4"/>
      <c r="W3762" s="215" t="str">
        <f ca="1">comm_pd</f>
        <v/>
      </c>
      <c r="X3762" s="11"/>
    </row>
    <row r="3763" spans="1:24" x14ac:dyDescent="0.25">
      <c r="A3763" s="6" t="str">
        <f ca="1">no.</f>
        <v/>
      </c>
      <c r="E3763" s="4" t="str">
        <f ca="1">position</f>
        <v/>
      </c>
      <c r="I3763" s="318"/>
      <c r="L3763" s="4"/>
      <c r="N3763" s="6"/>
      <c r="P3763" s="20"/>
      <c r="Q3763" s="5" t="str">
        <f ca="1">score</f>
        <v/>
      </c>
      <c r="R3763" s="7" t="str">
        <f ca="1">rescore_pd</f>
        <v/>
      </c>
      <c r="S3763" s="310" t="str">
        <f ca="1">price</f>
        <v/>
      </c>
      <c r="U3763" s="4"/>
      <c r="V3763" s="4"/>
      <c r="W3763" s="215" t="str">
        <f ca="1">comm_pd</f>
        <v/>
      </c>
      <c r="X3763" s="11"/>
    </row>
    <row r="3764" spans="1:24" x14ac:dyDescent="0.25">
      <c r="A3764" s="6" t="str">
        <f ca="1">no.</f>
        <v/>
      </c>
      <c r="E3764" s="4" t="str">
        <f ca="1">position</f>
        <v/>
      </c>
      <c r="I3764" s="318"/>
      <c r="L3764" s="4"/>
      <c r="N3764" s="6"/>
      <c r="P3764" s="20"/>
      <c r="Q3764" s="5" t="str">
        <f ca="1">score</f>
        <v/>
      </c>
      <c r="R3764" s="7" t="str">
        <f ca="1">rescore_pd</f>
        <v/>
      </c>
      <c r="S3764" s="310" t="str">
        <f ca="1">price</f>
        <v/>
      </c>
      <c r="U3764" s="4"/>
      <c r="V3764" s="4"/>
      <c r="W3764" s="215" t="str">
        <f ca="1">comm_pd</f>
        <v/>
      </c>
      <c r="X3764" s="11"/>
    </row>
    <row r="3765" spans="1:24" x14ac:dyDescent="0.25">
      <c r="A3765" s="6" t="str">
        <f ca="1">no.</f>
        <v/>
      </c>
      <c r="E3765" s="4" t="str">
        <f ca="1">position</f>
        <v/>
      </c>
      <c r="I3765" s="318"/>
      <c r="L3765" s="4"/>
      <c r="N3765" s="6"/>
      <c r="P3765" s="20"/>
      <c r="Q3765" s="5" t="str">
        <f ca="1">score</f>
        <v/>
      </c>
      <c r="R3765" s="7" t="str">
        <f ca="1">rescore_pd</f>
        <v/>
      </c>
      <c r="S3765" s="310" t="str">
        <f ca="1">price</f>
        <v/>
      </c>
      <c r="U3765" s="4"/>
      <c r="V3765" s="4"/>
      <c r="W3765" s="215" t="str">
        <f ca="1">comm_pd</f>
        <v/>
      </c>
      <c r="X3765" s="11"/>
    </row>
    <row r="3766" spans="1:24" x14ac:dyDescent="0.25">
      <c r="A3766" s="6" t="str">
        <f ca="1">no.</f>
        <v/>
      </c>
      <c r="E3766" s="4" t="str">
        <f ca="1">position</f>
        <v/>
      </c>
      <c r="I3766" s="318"/>
      <c r="L3766" s="4"/>
      <c r="N3766" s="6"/>
      <c r="P3766" s="20"/>
      <c r="Q3766" s="5" t="str">
        <f ca="1">score</f>
        <v/>
      </c>
      <c r="R3766" s="7" t="str">
        <f ca="1">rescore_pd</f>
        <v/>
      </c>
      <c r="S3766" s="310" t="str">
        <f ca="1">price</f>
        <v/>
      </c>
      <c r="U3766" s="4"/>
      <c r="V3766" s="4"/>
      <c r="W3766" s="215" t="str">
        <f ca="1">comm_pd</f>
        <v/>
      </c>
      <c r="X3766" s="11"/>
    </row>
    <row r="3767" spans="1:24" x14ac:dyDescent="0.25">
      <c r="A3767" s="6" t="str">
        <f ca="1">no.</f>
        <v/>
      </c>
      <c r="E3767" s="4" t="str">
        <f ca="1">position</f>
        <v/>
      </c>
      <c r="I3767" s="318"/>
      <c r="L3767" s="4"/>
      <c r="N3767" s="6"/>
      <c r="P3767" s="20"/>
      <c r="Q3767" s="5" t="str">
        <f ca="1">score</f>
        <v/>
      </c>
      <c r="R3767" s="7" t="str">
        <f ca="1">rescore_pd</f>
        <v/>
      </c>
      <c r="S3767" s="310" t="str">
        <f ca="1">price</f>
        <v/>
      </c>
      <c r="U3767" s="4"/>
      <c r="V3767" s="4"/>
      <c r="W3767" s="215" t="str">
        <f ca="1">comm_pd</f>
        <v/>
      </c>
      <c r="X3767" s="11"/>
    </row>
    <row r="3768" spans="1:24" x14ac:dyDescent="0.25">
      <c r="A3768" s="6" t="str">
        <f ca="1">no.</f>
        <v/>
      </c>
      <c r="E3768" s="4" t="str">
        <f ca="1">position</f>
        <v/>
      </c>
      <c r="I3768" s="318"/>
      <c r="L3768" s="4"/>
      <c r="N3768" s="6"/>
      <c r="P3768" s="20"/>
      <c r="Q3768" s="5" t="str">
        <f ca="1">score</f>
        <v/>
      </c>
      <c r="R3768" s="7" t="str">
        <f ca="1">rescore_pd</f>
        <v/>
      </c>
      <c r="S3768" s="310" t="str">
        <f ca="1">price</f>
        <v/>
      </c>
      <c r="U3768" s="4"/>
      <c r="V3768" s="4"/>
      <c r="W3768" s="215" t="str">
        <f ca="1">comm_pd</f>
        <v/>
      </c>
      <c r="X3768" s="11"/>
    </row>
    <row r="3769" spans="1:24" x14ac:dyDescent="0.25">
      <c r="A3769" s="6" t="str">
        <f ca="1">no.</f>
        <v/>
      </c>
      <c r="E3769" s="4" t="str">
        <f ca="1">position</f>
        <v/>
      </c>
      <c r="I3769" s="318"/>
      <c r="L3769" s="4"/>
      <c r="N3769" s="6"/>
      <c r="P3769" s="20"/>
      <c r="Q3769" s="5" t="str">
        <f ca="1">score</f>
        <v/>
      </c>
      <c r="R3769" s="7" t="str">
        <f ca="1">rescore_pd</f>
        <v/>
      </c>
      <c r="S3769" s="310" t="str">
        <f ca="1">price</f>
        <v/>
      </c>
      <c r="U3769" s="4"/>
      <c r="V3769" s="4"/>
      <c r="W3769" s="215" t="str">
        <f ca="1">comm_pd</f>
        <v/>
      </c>
      <c r="X3769" s="11"/>
    </row>
    <row r="3770" spans="1:24" x14ac:dyDescent="0.25">
      <c r="A3770" s="6" t="str">
        <f ca="1">no.</f>
        <v/>
      </c>
      <c r="E3770" s="4" t="str">
        <f ca="1">position</f>
        <v/>
      </c>
      <c r="I3770" s="318"/>
      <c r="L3770" s="4"/>
      <c r="N3770" s="6"/>
      <c r="P3770" s="20"/>
      <c r="Q3770" s="5" t="str">
        <f ca="1">score</f>
        <v/>
      </c>
      <c r="R3770" s="7" t="str">
        <f ca="1">rescore_pd</f>
        <v/>
      </c>
      <c r="S3770" s="310" t="str">
        <f ca="1">price</f>
        <v/>
      </c>
      <c r="U3770" s="4"/>
      <c r="V3770" s="4"/>
      <c r="W3770" s="215" t="str">
        <f ca="1">comm_pd</f>
        <v/>
      </c>
      <c r="X3770" s="11"/>
    </row>
    <row r="3771" spans="1:24" x14ac:dyDescent="0.25">
      <c r="A3771" s="6" t="str">
        <f ca="1">no.</f>
        <v/>
      </c>
      <c r="E3771" s="4" t="str">
        <f ca="1">position</f>
        <v/>
      </c>
      <c r="I3771" s="318"/>
      <c r="L3771" s="4"/>
      <c r="N3771" s="6"/>
      <c r="P3771" s="20"/>
      <c r="Q3771" s="5" t="str">
        <f ca="1">score</f>
        <v/>
      </c>
      <c r="R3771" s="7" t="str">
        <f ca="1">rescore_pd</f>
        <v/>
      </c>
      <c r="S3771" s="310" t="str">
        <f ca="1">price</f>
        <v/>
      </c>
      <c r="U3771" s="4"/>
      <c r="V3771" s="4"/>
      <c r="W3771" s="215" t="str">
        <f ca="1">comm_pd</f>
        <v/>
      </c>
      <c r="X3771" s="11"/>
    </row>
    <row r="3772" spans="1:24" x14ac:dyDescent="0.25">
      <c r="A3772" s="6" t="str">
        <f ca="1">no.</f>
        <v/>
      </c>
      <c r="E3772" s="4" t="str">
        <f ca="1">position</f>
        <v/>
      </c>
      <c r="I3772" s="318"/>
      <c r="L3772" s="4"/>
      <c r="N3772" s="6"/>
      <c r="P3772" s="20"/>
      <c r="Q3772" s="5" t="str">
        <f ca="1">score</f>
        <v/>
      </c>
      <c r="R3772" s="7" t="str">
        <f ca="1">rescore_pd</f>
        <v/>
      </c>
      <c r="S3772" s="310" t="str">
        <f ca="1">price</f>
        <v/>
      </c>
      <c r="U3772" s="4"/>
      <c r="V3772" s="4"/>
      <c r="W3772" s="215" t="str">
        <f ca="1">comm_pd</f>
        <v/>
      </c>
      <c r="X3772" s="11"/>
    </row>
    <row r="3773" spans="1:24" x14ac:dyDescent="0.25">
      <c r="A3773" s="6" t="str">
        <f ca="1">no.</f>
        <v/>
      </c>
      <c r="E3773" s="4" t="str">
        <f ca="1">position</f>
        <v/>
      </c>
      <c r="I3773" s="318"/>
      <c r="L3773" s="4"/>
      <c r="N3773" s="6"/>
      <c r="P3773" s="20"/>
      <c r="Q3773" s="5" t="str">
        <f ca="1">score</f>
        <v/>
      </c>
      <c r="R3773" s="7" t="str">
        <f ca="1">rescore_pd</f>
        <v/>
      </c>
      <c r="S3773" s="310" t="str">
        <f ca="1">price</f>
        <v/>
      </c>
      <c r="U3773" s="4"/>
      <c r="V3773" s="4"/>
      <c r="W3773" s="215" t="str">
        <f ca="1">comm_pd</f>
        <v/>
      </c>
      <c r="X3773" s="11"/>
    </row>
    <row r="3774" spans="1:24" x14ac:dyDescent="0.25">
      <c r="A3774" s="6" t="str">
        <f ca="1">no.</f>
        <v/>
      </c>
      <c r="E3774" s="4" t="str">
        <f ca="1">position</f>
        <v/>
      </c>
      <c r="I3774" s="318"/>
      <c r="L3774" s="4"/>
      <c r="N3774" s="6"/>
      <c r="P3774" s="20"/>
      <c r="Q3774" s="5" t="str">
        <f ca="1">score</f>
        <v/>
      </c>
      <c r="R3774" s="7" t="str">
        <f ca="1">rescore_pd</f>
        <v/>
      </c>
      <c r="S3774" s="310" t="str">
        <f ca="1">price</f>
        <v/>
      </c>
      <c r="U3774" s="4"/>
      <c r="V3774" s="4"/>
      <c r="W3774" s="215" t="str">
        <f ca="1">comm_pd</f>
        <v/>
      </c>
      <c r="X3774" s="11"/>
    </row>
    <row r="3775" spans="1:24" x14ac:dyDescent="0.25">
      <c r="A3775" s="6" t="str">
        <f ca="1">no.</f>
        <v/>
      </c>
      <c r="E3775" s="4" t="str">
        <f ca="1">position</f>
        <v/>
      </c>
      <c r="I3775" s="318"/>
      <c r="L3775" s="4"/>
      <c r="N3775" s="6"/>
      <c r="P3775" s="20"/>
      <c r="Q3775" s="5" t="str">
        <f ca="1">score</f>
        <v/>
      </c>
      <c r="R3775" s="7" t="str">
        <f ca="1">rescore_pd</f>
        <v/>
      </c>
      <c r="S3775" s="310" t="str">
        <f ca="1">price</f>
        <v/>
      </c>
      <c r="U3775" s="4"/>
      <c r="V3775" s="4"/>
      <c r="W3775" s="215" t="str">
        <f ca="1">comm_pd</f>
        <v/>
      </c>
      <c r="X3775" s="11"/>
    </row>
    <row r="3776" spans="1:24" x14ac:dyDescent="0.25">
      <c r="A3776" s="6" t="str">
        <f ca="1">no.</f>
        <v/>
      </c>
      <c r="E3776" s="4" t="str">
        <f ca="1">position</f>
        <v/>
      </c>
      <c r="I3776" s="318"/>
      <c r="L3776" s="4"/>
      <c r="N3776" s="6"/>
      <c r="P3776" s="20"/>
      <c r="Q3776" s="5" t="str">
        <f ca="1">score</f>
        <v/>
      </c>
      <c r="R3776" s="7" t="str">
        <f ca="1">rescore_pd</f>
        <v/>
      </c>
      <c r="S3776" s="310" t="str">
        <f ca="1">price</f>
        <v/>
      </c>
      <c r="U3776" s="4"/>
      <c r="V3776" s="4"/>
      <c r="W3776" s="215" t="str">
        <f ca="1">comm_pd</f>
        <v/>
      </c>
      <c r="X3776" s="11"/>
    </row>
    <row r="3777" spans="1:24" x14ac:dyDescent="0.25">
      <c r="A3777" s="6" t="str">
        <f ca="1">no.</f>
        <v/>
      </c>
      <c r="E3777" s="4" t="str">
        <f ca="1">position</f>
        <v/>
      </c>
      <c r="I3777" s="318"/>
      <c r="L3777" s="4"/>
      <c r="N3777" s="6"/>
      <c r="P3777" s="20"/>
      <c r="Q3777" s="5" t="str">
        <f ca="1">score</f>
        <v/>
      </c>
      <c r="R3777" s="7" t="str">
        <f ca="1">rescore_pd</f>
        <v/>
      </c>
      <c r="S3777" s="310" t="str">
        <f ca="1">price</f>
        <v/>
      </c>
      <c r="U3777" s="4"/>
      <c r="V3777" s="4"/>
      <c r="W3777" s="215" t="str">
        <f ca="1">comm_pd</f>
        <v/>
      </c>
      <c r="X3777" s="11"/>
    </row>
    <row r="3778" spans="1:24" x14ac:dyDescent="0.25">
      <c r="A3778" s="6" t="str">
        <f ca="1">no.</f>
        <v/>
      </c>
      <c r="E3778" s="4" t="str">
        <f ca="1">position</f>
        <v/>
      </c>
      <c r="I3778" s="318"/>
      <c r="L3778" s="4"/>
      <c r="N3778" s="6"/>
      <c r="P3778" s="20"/>
      <c r="Q3778" s="5" t="str">
        <f ca="1">score</f>
        <v/>
      </c>
      <c r="R3778" s="7" t="str">
        <f ca="1">rescore_pd</f>
        <v/>
      </c>
      <c r="S3778" s="310" t="str">
        <f ca="1">price</f>
        <v/>
      </c>
      <c r="U3778" s="4"/>
      <c r="V3778" s="4"/>
      <c r="W3778" s="215" t="str">
        <f ca="1">comm_pd</f>
        <v/>
      </c>
      <c r="X3778" s="11"/>
    </row>
    <row r="3779" spans="1:24" x14ac:dyDescent="0.25">
      <c r="A3779" s="6" t="str">
        <f ca="1">no.</f>
        <v/>
      </c>
      <c r="E3779" s="4" t="str">
        <f ca="1">position</f>
        <v/>
      </c>
      <c r="I3779" s="318"/>
      <c r="L3779" s="4"/>
      <c r="N3779" s="6"/>
      <c r="P3779" s="20"/>
      <c r="Q3779" s="5" t="str">
        <f ca="1">score</f>
        <v/>
      </c>
      <c r="R3779" s="7" t="str">
        <f ca="1">rescore_pd</f>
        <v/>
      </c>
      <c r="S3779" s="310" t="str">
        <f ca="1">price</f>
        <v/>
      </c>
      <c r="U3779" s="4"/>
      <c r="V3779" s="4"/>
      <c r="W3779" s="215" t="str">
        <f ca="1">comm_pd</f>
        <v/>
      </c>
      <c r="X3779" s="11"/>
    </row>
    <row r="3780" spans="1:24" x14ac:dyDescent="0.25">
      <c r="A3780" s="6" t="str">
        <f ca="1">no.</f>
        <v/>
      </c>
      <c r="E3780" s="4" t="str">
        <f ca="1">position</f>
        <v/>
      </c>
      <c r="I3780" s="318"/>
      <c r="L3780" s="4"/>
      <c r="N3780" s="6"/>
      <c r="P3780" s="20"/>
      <c r="Q3780" s="5" t="str">
        <f ca="1">score</f>
        <v/>
      </c>
      <c r="R3780" s="7" t="str">
        <f ca="1">rescore_pd</f>
        <v/>
      </c>
      <c r="S3780" s="310" t="str">
        <f ca="1">price</f>
        <v/>
      </c>
      <c r="U3780" s="4"/>
      <c r="V3780" s="4"/>
      <c r="W3780" s="215" t="str">
        <f ca="1">comm_pd</f>
        <v/>
      </c>
      <c r="X3780" s="11"/>
    </row>
    <row r="3781" spans="1:24" x14ac:dyDescent="0.25">
      <c r="A3781" s="6" t="str">
        <f ca="1">no.</f>
        <v/>
      </c>
      <c r="E3781" s="4" t="str">
        <f ca="1">position</f>
        <v/>
      </c>
      <c r="I3781" s="318"/>
      <c r="L3781" s="4"/>
      <c r="N3781" s="6"/>
      <c r="P3781" s="20"/>
      <c r="Q3781" s="5" t="str">
        <f ca="1">score</f>
        <v/>
      </c>
      <c r="R3781" s="7" t="str">
        <f ca="1">rescore_pd</f>
        <v/>
      </c>
      <c r="S3781" s="310" t="str">
        <f ca="1">price</f>
        <v/>
      </c>
      <c r="U3781" s="4"/>
      <c r="V3781" s="4"/>
      <c r="W3781" s="215" t="str">
        <f ca="1">comm_pd</f>
        <v/>
      </c>
      <c r="X3781" s="11"/>
    </row>
    <row r="3782" spans="1:24" x14ac:dyDescent="0.25">
      <c r="A3782" s="6" t="str">
        <f ca="1">no.</f>
        <v/>
      </c>
      <c r="E3782" s="4" t="str">
        <f ca="1">position</f>
        <v/>
      </c>
      <c r="I3782" s="318"/>
      <c r="L3782" s="4"/>
      <c r="N3782" s="6"/>
      <c r="P3782" s="20"/>
      <c r="Q3782" s="5" t="str">
        <f ca="1">score</f>
        <v/>
      </c>
      <c r="R3782" s="7" t="str">
        <f ca="1">rescore_pd</f>
        <v/>
      </c>
      <c r="S3782" s="310" t="str">
        <f ca="1">price</f>
        <v/>
      </c>
      <c r="U3782" s="4"/>
      <c r="V3782" s="4"/>
      <c r="W3782" s="215" t="str">
        <f ca="1">comm_pd</f>
        <v/>
      </c>
      <c r="X3782" s="11"/>
    </row>
    <row r="3783" spans="1:24" x14ac:dyDescent="0.25">
      <c r="A3783" s="6" t="str">
        <f ca="1">no.</f>
        <v/>
      </c>
      <c r="E3783" s="4" t="str">
        <f ca="1">position</f>
        <v/>
      </c>
      <c r="I3783" s="318"/>
      <c r="L3783" s="4"/>
      <c r="N3783" s="6"/>
      <c r="P3783" s="20"/>
      <c r="Q3783" s="5" t="str">
        <f ca="1">score</f>
        <v/>
      </c>
      <c r="R3783" s="7" t="str">
        <f ca="1">rescore_pd</f>
        <v/>
      </c>
      <c r="S3783" s="310" t="str">
        <f ca="1">price</f>
        <v/>
      </c>
      <c r="U3783" s="4"/>
      <c r="V3783" s="4"/>
      <c r="W3783" s="215" t="str">
        <f ca="1">comm_pd</f>
        <v/>
      </c>
      <c r="X3783" s="11"/>
    </row>
    <row r="3784" spans="1:24" x14ac:dyDescent="0.25">
      <c r="A3784" s="6" t="str">
        <f ca="1">no.</f>
        <v/>
      </c>
      <c r="E3784" s="4" t="str">
        <f ca="1">position</f>
        <v/>
      </c>
      <c r="I3784" s="318"/>
      <c r="L3784" s="4"/>
      <c r="N3784" s="6"/>
      <c r="P3784" s="20"/>
      <c r="Q3784" s="5" t="str">
        <f ca="1">score</f>
        <v/>
      </c>
      <c r="R3784" s="7" t="str">
        <f ca="1">rescore_pd</f>
        <v/>
      </c>
      <c r="S3784" s="310" t="str">
        <f ca="1">price</f>
        <v/>
      </c>
      <c r="U3784" s="4"/>
      <c r="V3784" s="4"/>
      <c r="W3784" s="215" t="str">
        <f ca="1">comm_pd</f>
        <v/>
      </c>
      <c r="X3784" s="11"/>
    </row>
    <row r="3785" spans="1:24" x14ac:dyDescent="0.25">
      <c r="A3785" s="6" t="str">
        <f ca="1">no.</f>
        <v/>
      </c>
      <c r="E3785" s="4" t="str">
        <f ca="1">position</f>
        <v/>
      </c>
      <c r="I3785" s="318"/>
      <c r="L3785" s="4"/>
      <c r="N3785" s="6"/>
      <c r="P3785" s="20"/>
      <c r="Q3785" s="5" t="str">
        <f ca="1">score</f>
        <v/>
      </c>
      <c r="R3785" s="7" t="str">
        <f ca="1">rescore_pd</f>
        <v/>
      </c>
      <c r="S3785" s="310" t="str">
        <f ca="1">price</f>
        <v/>
      </c>
      <c r="U3785" s="4"/>
      <c r="V3785" s="4"/>
      <c r="W3785" s="215" t="str">
        <f ca="1">comm_pd</f>
        <v/>
      </c>
      <c r="X3785" s="11"/>
    </row>
    <row r="3786" spans="1:24" x14ac:dyDescent="0.25">
      <c r="A3786" s="6" t="str">
        <f ca="1">no.</f>
        <v/>
      </c>
      <c r="E3786" s="4" t="str">
        <f ca="1">position</f>
        <v/>
      </c>
      <c r="I3786" s="318"/>
      <c r="L3786" s="4"/>
      <c r="N3786" s="6"/>
      <c r="P3786" s="20"/>
      <c r="Q3786" s="5" t="str">
        <f ca="1">score</f>
        <v/>
      </c>
      <c r="R3786" s="7" t="str">
        <f ca="1">rescore_pd</f>
        <v/>
      </c>
      <c r="S3786" s="310" t="str">
        <f ca="1">price</f>
        <v/>
      </c>
      <c r="U3786" s="4"/>
      <c r="V3786" s="4"/>
      <c r="W3786" s="215" t="str">
        <f ca="1">comm_pd</f>
        <v/>
      </c>
      <c r="X3786" s="11"/>
    </row>
    <row r="3787" spans="1:24" x14ac:dyDescent="0.25">
      <c r="A3787" s="6" t="str">
        <f ca="1">no.</f>
        <v/>
      </c>
      <c r="E3787" s="4" t="str">
        <f ca="1">position</f>
        <v/>
      </c>
      <c r="I3787" s="318"/>
      <c r="L3787" s="4"/>
      <c r="N3787" s="6"/>
      <c r="P3787" s="20"/>
      <c r="Q3787" s="5" t="str">
        <f ca="1">score</f>
        <v/>
      </c>
      <c r="R3787" s="7" t="str">
        <f ca="1">rescore_pd</f>
        <v/>
      </c>
      <c r="S3787" s="310" t="str">
        <f ca="1">price</f>
        <v/>
      </c>
      <c r="U3787" s="4"/>
      <c r="V3787" s="4"/>
      <c r="W3787" s="215" t="str">
        <f ca="1">comm_pd</f>
        <v/>
      </c>
      <c r="X3787" s="11"/>
    </row>
    <row r="3788" spans="1:24" x14ac:dyDescent="0.25">
      <c r="A3788" s="6" t="str">
        <f ca="1">no.</f>
        <v/>
      </c>
      <c r="E3788" s="4" t="str">
        <f ca="1">position</f>
        <v/>
      </c>
      <c r="I3788" s="318"/>
      <c r="L3788" s="4"/>
      <c r="N3788" s="6"/>
      <c r="P3788" s="20"/>
      <c r="Q3788" s="5" t="str">
        <f ca="1">score</f>
        <v/>
      </c>
      <c r="R3788" s="7" t="str">
        <f ca="1">rescore_pd</f>
        <v/>
      </c>
      <c r="S3788" s="310" t="str">
        <f ca="1">price</f>
        <v/>
      </c>
      <c r="U3788" s="4"/>
      <c r="V3788" s="4"/>
      <c r="W3788" s="215" t="str">
        <f ca="1">comm_pd</f>
        <v/>
      </c>
      <c r="X3788" s="11"/>
    </row>
    <row r="3789" spans="1:24" x14ac:dyDescent="0.25">
      <c r="A3789" s="6" t="str">
        <f ca="1">no.</f>
        <v/>
      </c>
      <c r="E3789" s="4" t="str">
        <f ca="1">position</f>
        <v/>
      </c>
      <c r="I3789" s="318"/>
      <c r="L3789" s="4"/>
      <c r="N3789" s="6"/>
      <c r="P3789" s="20"/>
      <c r="Q3789" s="5" t="str">
        <f ca="1">score</f>
        <v/>
      </c>
      <c r="R3789" s="7" t="str">
        <f ca="1">rescore_pd</f>
        <v/>
      </c>
      <c r="S3789" s="310" t="str">
        <f ca="1">price</f>
        <v/>
      </c>
      <c r="U3789" s="4"/>
      <c r="V3789" s="4"/>
      <c r="W3789" s="215" t="str">
        <f ca="1">comm_pd</f>
        <v/>
      </c>
      <c r="X3789" s="11"/>
    </row>
    <row r="3790" spans="1:24" x14ac:dyDescent="0.25">
      <c r="A3790" s="6" t="str">
        <f ca="1">no.</f>
        <v/>
      </c>
      <c r="E3790" s="4" t="str">
        <f ca="1">position</f>
        <v/>
      </c>
      <c r="I3790" s="318"/>
      <c r="L3790" s="4"/>
      <c r="N3790" s="6"/>
      <c r="P3790" s="20"/>
      <c r="Q3790" s="5" t="str">
        <f ca="1">score</f>
        <v/>
      </c>
      <c r="R3790" s="7" t="str">
        <f ca="1">rescore_pd</f>
        <v/>
      </c>
      <c r="S3790" s="310" t="str">
        <f ca="1">price</f>
        <v/>
      </c>
      <c r="U3790" s="4"/>
      <c r="V3790" s="4"/>
      <c r="W3790" s="215" t="str">
        <f ca="1">comm_pd</f>
        <v/>
      </c>
      <c r="X3790" s="11"/>
    </row>
    <row r="3791" spans="1:24" x14ac:dyDescent="0.25">
      <c r="A3791" s="6" t="str">
        <f ca="1">no.</f>
        <v/>
      </c>
      <c r="E3791" s="4" t="str">
        <f ca="1">position</f>
        <v/>
      </c>
      <c r="I3791" s="318"/>
      <c r="L3791" s="4"/>
      <c r="N3791" s="6"/>
      <c r="P3791" s="20"/>
      <c r="Q3791" s="5" t="str">
        <f ca="1">score</f>
        <v/>
      </c>
      <c r="R3791" s="7" t="str">
        <f ca="1">rescore_pd</f>
        <v/>
      </c>
      <c r="S3791" s="310" t="str">
        <f ca="1">price</f>
        <v/>
      </c>
      <c r="U3791" s="4"/>
      <c r="V3791" s="4"/>
      <c r="W3791" s="215" t="str">
        <f ca="1">comm_pd</f>
        <v/>
      </c>
      <c r="X3791" s="11"/>
    </row>
    <row r="3792" spans="1:24" x14ac:dyDescent="0.25">
      <c r="A3792" s="6" t="str">
        <f ca="1">no.</f>
        <v/>
      </c>
      <c r="E3792" s="4" t="str">
        <f ca="1">position</f>
        <v/>
      </c>
      <c r="I3792" s="318"/>
      <c r="L3792" s="4"/>
      <c r="N3792" s="6"/>
      <c r="P3792" s="20"/>
      <c r="Q3792" s="5" t="str">
        <f ca="1">score</f>
        <v/>
      </c>
      <c r="R3792" s="7" t="str">
        <f ca="1">rescore_pd</f>
        <v/>
      </c>
      <c r="S3792" s="310" t="str">
        <f ca="1">price</f>
        <v/>
      </c>
      <c r="U3792" s="4"/>
      <c r="V3792" s="4"/>
      <c r="W3792" s="215" t="str">
        <f ca="1">comm_pd</f>
        <v/>
      </c>
      <c r="X3792" s="11"/>
    </row>
    <row r="3793" spans="1:24" x14ac:dyDescent="0.25">
      <c r="A3793" s="6" t="str">
        <f ca="1">no.</f>
        <v/>
      </c>
      <c r="E3793" s="4" t="str">
        <f ca="1">position</f>
        <v/>
      </c>
      <c r="I3793" s="318"/>
      <c r="L3793" s="4"/>
      <c r="N3793" s="6"/>
      <c r="P3793" s="20"/>
      <c r="Q3793" s="5" t="str">
        <f ca="1">score</f>
        <v/>
      </c>
      <c r="R3793" s="7" t="str">
        <f ca="1">rescore_pd</f>
        <v/>
      </c>
      <c r="S3793" s="310" t="str">
        <f ca="1">price</f>
        <v/>
      </c>
      <c r="U3793" s="4"/>
      <c r="V3793" s="4"/>
      <c r="W3793" s="215" t="str">
        <f ca="1">comm_pd</f>
        <v/>
      </c>
      <c r="X3793" s="11"/>
    </row>
    <row r="3794" spans="1:24" x14ac:dyDescent="0.25">
      <c r="A3794" s="6" t="str">
        <f ca="1">no.</f>
        <v/>
      </c>
      <c r="E3794" s="4" t="str">
        <f ca="1">position</f>
        <v/>
      </c>
      <c r="I3794" s="318"/>
      <c r="L3794" s="4"/>
      <c r="N3794" s="6"/>
      <c r="P3794" s="20"/>
      <c r="Q3794" s="5" t="str">
        <f ca="1">score</f>
        <v/>
      </c>
      <c r="R3794" s="7" t="str">
        <f ca="1">rescore_pd</f>
        <v/>
      </c>
      <c r="S3794" s="310" t="str">
        <f ca="1">price</f>
        <v/>
      </c>
      <c r="U3794" s="4"/>
      <c r="V3794" s="4"/>
      <c r="W3794" s="215" t="str">
        <f ca="1">comm_pd</f>
        <v/>
      </c>
      <c r="X3794" s="11"/>
    </row>
    <row r="3795" spans="1:24" x14ac:dyDescent="0.25">
      <c r="A3795" s="6" t="str">
        <f ca="1">no.</f>
        <v/>
      </c>
      <c r="E3795" s="4" t="str">
        <f ca="1">position</f>
        <v/>
      </c>
      <c r="I3795" s="318"/>
      <c r="L3795" s="4"/>
      <c r="N3795" s="6"/>
      <c r="P3795" s="20"/>
      <c r="Q3795" s="5" t="str">
        <f ca="1">score</f>
        <v/>
      </c>
      <c r="R3795" s="7" t="str">
        <f ca="1">rescore_pd</f>
        <v/>
      </c>
      <c r="S3795" s="310" t="str">
        <f ca="1">price</f>
        <v/>
      </c>
      <c r="U3795" s="4"/>
      <c r="V3795" s="4"/>
      <c r="W3795" s="215" t="str">
        <f ca="1">comm_pd</f>
        <v/>
      </c>
      <c r="X3795" s="11"/>
    </row>
    <row r="3796" spans="1:24" x14ac:dyDescent="0.25">
      <c r="A3796" s="6" t="str">
        <f ca="1">no.</f>
        <v/>
      </c>
      <c r="E3796" s="4" t="str">
        <f ca="1">position</f>
        <v/>
      </c>
      <c r="I3796" s="318"/>
      <c r="L3796" s="4"/>
      <c r="N3796" s="6"/>
      <c r="P3796" s="20"/>
      <c r="Q3796" s="5" t="str">
        <f ca="1">score</f>
        <v/>
      </c>
      <c r="R3796" s="7" t="str">
        <f ca="1">rescore_pd</f>
        <v/>
      </c>
      <c r="S3796" s="310" t="str">
        <f ca="1">price</f>
        <v/>
      </c>
      <c r="U3796" s="4"/>
      <c r="V3796" s="4"/>
      <c r="W3796" s="215" t="str">
        <f ca="1">comm_pd</f>
        <v/>
      </c>
      <c r="X3796" s="11"/>
    </row>
    <row r="3797" spans="1:24" x14ac:dyDescent="0.25">
      <c r="A3797" s="6" t="str">
        <f ca="1">no.</f>
        <v/>
      </c>
      <c r="E3797" s="4" t="str">
        <f ca="1">position</f>
        <v/>
      </c>
      <c r="I3797" s="318"/>
      <c r="L3797" s="4"/>
      <c r="N3797" s="6"/>
      <c r="P3797" s="20"/>
      <c r="Q3797" s="5" t="str">
        <f ca="1">score</f>
        <v/>
      </c>
      <c r="R3797" s="7" t="str">
        <f ca="1">rescore_pd</f>
        <v/>
      </c>
      <c r="S3797" s="310" t="str">
        <f ca="1">price</f>
        <v/>
      </c>
      <c r="U3797" s="4"/>
      <c r="V3797" s="4"/>
      <c r="W3797" s="215" t="str">
        <f ca="1">comm_pd</f>
        <v/>
      </c>
      <c r="X3797" s="11"/>
    </row>
    <row r="3798" spans="1:24" x14ac:dyDescent="0.25">
      <c r="A3798" s="6" t="str">
        <f ca="1">no.</f>
        <v/>
      </c>
      <c r="E3798" s="4" t="str">
        <f ca="1">position</f>
        <v/>
      </c>
      <c r="I3798" s="318"/>
      <c r="L3798" s="4"/>
      <c r="N3798" s="6"/>
      <c r="P3798" s="20"/>
      <c r="Q3798" s="5" t="str">
        <f ca="1">score</f>
        <v/>
      </c>
      <c r="R3798" s="7" t="str">
        <f ca="1">rescore_pd</f>
        <v/>
      </c>
      <c r="S3798" s="310" t="str">
        <f ca="1">price</f>
        <v/>
      </c>
      <c r="U3798" s="4"/>
      <c r="V3798" s="4"/>
      <c r="W3798" s="215" t="str">
        <f ca="1">comm_pd</f>
        <v/>
      </c>
      <c r="X3798" s="11"/>
    </row>
    <row r="3799" spans="1:24" x14ac:dyDescent="0.25">
      <c r="A3799" s="6" t="str">
        <f ca="1">no.</f>
        <v/>
      </c>
      <c r="E3799" s="4" t="str">
        <f ca="1">position</f>
        <v/>
      </c>
      <c r="I3799" s="318"/>
      <c r="L3799" s="4"/>
      <c r="N3799" s="6"/>
      <c r="P3799" s="20"/>
      <c r="Q3799" s="5" t="str">
        <f ca="1">score</f>
        <v/>
      </c>
      <c r="R3799" s="7" t="str">
        <f ca="1">rescore_pd</f>
        <v/>
      </c>
      <c r="S3799" s="310" t="str">
        <f ca="1">price</f>
        <v/>
      </c>
      <c r="U3799" s="4"/>
      <c r="V3799" s="4"/>
      <c r="W3799" s="215" t="str">
        <f ca="1">comm_pd</f>
        <v/>
      </c>
      <c r="X3799" s="11"/>
    </row>
    <row r="3800" spans="1:24" x14ac:dyDescent="0.25">
      <c r="A3800" s="6" t="str">
        <f ca="1">no.</f>
        <v/>
      </c>
      <c r="E3800" s="4" t="str">
        <f ca="1">position</f>
        <v/>
      </c>
      <c r="I3800" s="318"/>
      <c r="L3800" s="4"/>
      <c r="N3800" s="6"/>
      <c r="P3800" s="20"/>
      <c r="Q3800" s="5" t="str">
        <f ca="1">score</f>
        <v/>
      </c>
      <c r="R3800" s="7" t="str">
        <f ca="1">rescore_pd</f>
        <v/>
      </c>
      <c r="S3800" s="310" t="str">
        <f ca="1">price</f>
        <v/>
      </c>
      <c r="U3800" s="4"/>
      <c r="V3800" s="4"/>
      <c r="W3800" s="215" t="str">
        <f ca="1">comm_pd</f>
        <v/>
      </c>
      <c r="X3800" s="11"/>
    </row>
    <row r="3801" spans="1:24" x14ac:dyDescent="0.25">
      <c r="A3801" s="6" t="str">
        <f ca="1">no.</f>
        <v/>
      </c>
      <c r="E3801" s="4" t="str">
        <f ca="1">position</f>
        <v/>
      </c>
      <c r="I3801" s="318"/>
      <c r="L3801" s="4"/>
      <c r="N3801" s="6"/>
      <c r="P3801" s="20"/>
      <c r="Q3801" s="5" t="str">
        <f ca="1">score</f>
        <v/>
      </c>
      <c r="R3801" s="7" t="str">
        <f ca="1">rescore_pd</f>
        <v/>
      </c>
      <c r="S3801" s="310" t="str">
        <f ca="1">price</f>
        <v/>
      </c>
      <c r="U3801" s="4"/>
      <c r="V3801" s="4"/>
      <c r="W3801" s="215" t="str">
        <f ca="1">comm_pd</f>
        <v/>
      </c>
      <c r="X3801" s="11"/>
    </row>
    <row r="3802" spans="1:24" x14ac:dyDescent="0.25">
      <c r="A3802" s="6" t="str">
        <f ca="1">no.</f>
        <v/>
      </c>
      <c r="E3802" s="4" t="str">
        <f ca="1">position</f>
        <v/>
      </c>
      <c r="I3802" s="318"/>
      <c r="L3802" s="4"/>
      <c r="N3802" s="6"/>
      <c r="P3802" s="20"/>
      <c r="Q3802" s="5" t="str">
        <f ca="1">score</f>
        <v/>
      </c>
      <c r="R3802" s="7" t="str">
        <f ca="1">rescore_pd</f>
        <v/>
      </c>
      <c r="S3802" s="310" t="str">
        <f ca="1">price</f>
        <v/>
      </c>
      <c r="U3802" s="4"/>
      <c r="V3802" s="4"/>
      <c r="W3802" s="215" t="str">
        <f ca="1">comm_pd</f>
        <v/>
      </c>
      <c r="X3802" s="11"/>
    </row>
    <row r="3803" spans="1:24" x14ac:dyDescent="0.25">
      <c r="A3803" s="6" t="str">
        <f ca="1">no.</f>
        <v/>
      </c>
      <c r="E3803" s="4" t="str">
        <f ca="1">position</f>
        <v/>
      </c>
      <c r="I3803" s="318"/>
      <c r="L3803" s="4"/>
      <c r="N3803" s="6"/>
      <c r="P3803" s="20"/>
      <c r="Q3803" s="5" t="str">
        <f ca="1">score</f>
        <v/>
      </c>
      <c r="R3803" s="7" t="str">
        <f ca="1">rescore_pd</f>
        <v/>
      </c>
      <c r="S3803" s="310" t="str">
        <f ca="1">price</f>
        <v/>
      </c>
      <c r="U3803" s="4"/>
      <c r="V3803" s="4"/>
      <c r="W3803" s="215" t="str">
        <f ca="1">comm_pd</f>
        <v/>
      </c>
      <c r="X3803" s="11"/>
    </row>
    <row r="3804" spans="1:24" x14ac:dyDescent="0.25">
      <c r="A3804" s="6" t="str">
        <f ca="1">no.</f>
        <v/>
      </c>
      <c r="E3804" s="4" t="str">
        <f ca="1">position</f>
        <v/>
      </c>
      <c r="I3804" s="318"/>
      <c r="L3804" s="4"/>
      <c r="N3804" s="6"/>
      <c r="P3804" s="20"/>
      <c r="Q3804" s="5" t="str">
        <f ca="1">score</f>
        <v/>
      </c>
      <c r="R3804" s="7" t="str">
        <f ca="1">rescore_pd</f>
        <v/>
      </c>
      <c r="S3804" s="310" t="str">
        <f ca="1">price</f>
        <v/>
      </c>
      <c r="U3804" s="4"/>
      <c r="V3804" s="4"/>
      <c r="W3804" s="215" t="str">
        <f ca="1">comm_pd</f>
        <v/>
      </c>
      <c r="X3804" s="11"/>
    </row>
    <row r="3805" spans="1:24" x14ac:dyDescent="0.25">
      <c r="A3805" s="6" t="str">
        <f ca="1">no.</f>
        <v/>
      </c>
      <c r="E3805" s="4" t="str">
        <f ca="1">position</f>
        <v/>
      </c>
      <c r="I3805" s="318"/>
      <c r="L3805" s="4"/>
      <c r="N3805" s="6"/>
      <c r="P3805" s="20"/>
      <c r="Q3805" s="5" t="str">
        <f ca="1">score</f>
        <v/>
      </c>
      <c r="R3805" s="7" t="str">
        <f ca="1">rescore_pd</f>
        <v/>
      </c>
      <c r="S3805" s="310" t="str">
        <f ca="1">price</f>
        <v/>
      </c>
      <c r="U3805" s="4"/>
      <c r="V3805" s="4"/>
      <c r="W3805" s="215" t="str">
        <f ca="1">comm_pd</f>
        <v/>
      </c>
      <c r="X3805" s="11"/>
    </row>
    <row r="3806" spans="1:24" x14ac:dyDescent="0.25">
      <c r="A3806" s="6" t="str">
        <f ca="1">no.</f>
        <v/>
      </c>
      <c r="E3806" s="4" t="str">
        <f ca="1">position</f>
        <v/>
      </c>
      <c r="I3806" s="318"/>
      <c r="L3806" s="4"/>
      <c r="N3806" s="6"/>
      <c r="P3806" s="20"/>
      <c r="Q3806" s="5" t="str">
        <f ca="1">score</f>
        <v/>
      </c>
      <c r="R3806" s="7" t="str">
        <f ca="1">rescore_pd</f>
        <v/>
      </c>
      <c r="S3806" s="310" t="str">
        <f ca="1">price</f>
        <v/>
      </c>
      <c r="U3806" s="4"/>
      <c r="V3806" s="4"/>
      <c r="W3806" s="215" t="str">
        <f ca="1">comm_pd</f>
        <v/>
      </c>
      <c r="X3806" s="11"/>
    </row>
    <row r="3807" spans="1:24" x14ac:dyDescent="0.25">
      <c r="A3807" s="6" t="str">
        <f ca="1">no.</f>
        <v/>
      </c>
      <c r="E3807" s="4" t="str">
        <f ca="1">position</f>
        <v/>
      </c>
      <c r="I3807" s="318"/>
      <c r="L3807" s="4"/>
      <c r="N3807" s="6"/>
      <c r="P3807" s="20"/>
      <c r="Q3807" s="5" t="str">
        <f ca="1">score</f>
        <v/>
      </c>
      <c r="R3807" s="7" t="str">
        <f ca="1">rescore_pd</f>
        <v/>
      </c>
      <c r="S3807" s="310" t="str">
        <f ca="1">price</f>
        <v/>
      </c>
      <c r="U3807" s="4"/>
      <c r="V3807" s="4"/>
      <c r="W3807" s="215" t="str">
        <f ca="1">comm_pd</f>
        <v/>
      </c>
      <c r="X3807" s="11"/>
    </row>
    <row r="3808" spans="1:24" x14ac:dyDescent="0.25">
      <c r="A3808" s="6" t="str">
        <f ca="1">no.</f>
        <v/>
      </c>
      <c r="E3808" s="4" t="str">
        <f ca="1">position</f>
        <v/>
      </c>
      <c r="I3808" s="318"/>
      <c r="L3808" s="4"/>
      <c r="N3808" s="6"/>
      <c r="P3808" s="20"/>
      <c r="Q3808" s="5" t="str">
        <f ca="1">score</f>
        <v/>
      </c>
      <c r="R3808" s="7" t="str">
        <f ca="1">rescore_pd</f>
        <v/>
      </c>
      <c r="S3808" s="310" t="str">
        <f ca="1">price</f>
        <v/>
      </c>
      <c r="U3808" s="4"/>
      <c r="V3808" s="4"/>
      <c r="W3808" s="215" t="str">
        <f ca="1">comm_pd</f>
        <v/>
      </c>
      <c r="X3808" s="11"/>
    </row>
    <row r="3809" spans="1:24" x14ac:dyDescent="0.25">
      <c r="A3809" s="6" t="str">
        <f ca="1">no.</f>
        <v/>
      </c>
      <c r="E3809" s="4" t="str">
        <f ca="1">position</f>
        <v/>
      </c>
      <c r="I3809" s="318"/>
      <c r="L3809" s="4"/>
      <c r="N3809" s="6"/>
      <c r="P3809" s="20"/>
      <c r="Q3809" s="5" t="str">
        <f ca="1">score</f>
        <v/>
      </c>
      <c r="R3809" s="7" t="str">
        <f ca="1">rescore_pd</f>
        <v/>
      </c>
      <c r="S3809" s="310" t="str">
        <f ca="1">price</f>
        <v/>
      </c>
      <c r="U3809" s="4"/>
      <c r="V3809" s="4"/>
      <c r="W3809" s="215" t="str">
        <f ca="1">comm_pd</f>
        <v/>
      </c>
      <c r="X3809" s="11"/>
    </row>
    <row r="3810" spans="1:24" x14ac:dyDescent="0.25">
      <c r="A3810" s="6" t="str">
        <f ca="1">no.</f>
        <v/>
      </c>
      <c r="E3810" s="4" t="str">
        <f ca="1">position</f>
        <v/>
      </c>
      <c r="I3810" s="318"/>
      <c r="L3810" s="4"/>
      <c r="N3810" s="6"/>
      <c r="P3810" s="20"/>
      <c r="Q3810" s="5" t="str">
        <f ca="1">score</f>
        <v/>
      </c>
      <c r="R3810" s="7" t="str">
        <f ca="1">rescore_pd</f>
        <v/>
      </c>
      <c r="S3810" s="310" t="str">
        <f ca="1">price</f>
        <v/>
      </c>
      <c r="U3810" s="4"/>
      <c r="V3810" s="4"/>
      <c r="W3810" s="215" t="str">
        <f ca="1">comm_pd</f>
        <v/>
      </c>
      <c r="X3810" s="11"/>
    </row>
    <row r="3811" spans="1:24" x14ac:dyDescent="0.25">
      <c r="A3811" s="6" t="str">
        <f ca="1">no.</f>
        <v/>
      </c>
      <c r="E3811" s="4" t="str">
        <f ca="1">position</f>
        <v/>
      </c>
      <c r="I3811" s="318"/>
      <c r="L3811" s="4"/>
      <c r="N3811" s="6"/>
      <c r="P3811" s="20"/>
      <c r="Q3811" s="5" t="str">
        <f ca="1">score</f>
        <v/>
      </c>
      <c r="R3811" s="7" t="str">
        <f ca="1">rescore_pd</f>
        <v/>
      </c>
      <c r="S3811" s="310" t="str">
        <f ca="1">price</f>
        <v/>
      </c>
      <c r="U3811" s="4"/>
      <c r="V3811" s="4"/>
      <c r="W3811" s="215" t="str">
        <f ca="1">comm_pd</f>
        <v/>
      </c>
      <c r="X3811" s="11"/>
    </row>
    <row r="3812" spans="1:24" x14ac:dyDescent="0.25">
      <c r="A3812" s="6" t="str">
        <f ca="1">no.</f>
        <v/>
      </c>
      <c r="E3812" s="4" t="str">
        <f ca="1">position</f>
        <v/>
      </c>
      <c r="I3812" s="318"/>
      <c r="L3812" s="4"/>
      <c r="N3812" s="6"/>
      <c r="P3812" s="20"/>
      <c r="Q3812" s="5" t="str">
        <f ca="1">score</f>
        <v/>
      </c>
      <c r="R3812" s="7" t="str">
        <f ca="1">rescore_pd</f>
        <v/>
      </c>
      <c r="S3812" s="310" t="str">
        <f ca="1">price</f>
        <v/>
      </c>
      <c r="U3812" s="4"/>
      <c r="V3812" s="4"/>
      <c r="W3812" s="215" t="str">
        <f ca="1">comm_pd</f>
        <v/>
      </c>
      <c r="X3812" s="11"/>
    </row>
    <row r="3813" spans="1:24" x14ac:dyDescent="0.25">
      <c r="A3813" s="6" t="str">
        <f ca="1">no.</f>
        <v/>
      </c>
      <c r="E3813" s="4" t="str">
        <f ca="1">position</f>
        <v/>
      </c>
      <c r="I3813" s="318"/>
      <c r="L3813" s="4"/>
      <c r="N3813" s="6"/>
      <c r="P3813" s="20"/>
      <c r="Q3813" s="5" t="str">
        <f ca="1">score</f>
        <v/>
      </c>
      <c r="R3813" s="7" t="str">
        <f ca="1">rescore_pd</f>
        <v/>
      </c>
      <c r="S3813" s="310" t="str">
        <f ca="1">price</f>
        <v/>
      </c>
      <c r="U3813" s="4"/>
      <c r="V3813" s="4"/>
      <c r="W3813" s="215" t="str">
        <f ca="1">comm_pd</f>
        <v/>
      </c>
      <c r="X3813" s="11"/>
    </row>
    <row r="3814" spans="1:24" x14ac:dyDescent="0.25">
      <c r="A3814" s="6" t="str">
        <f ca="1">no.</f>
        <v/>
      </c>
      <c r="E3814" s="4" t="str">
        <f ca="1">position</f>
        <v/>
      </c>
      <c r="I3814" s="318"/>
      <c r="L3814" s="4"/>
      <c r="N3814" s="6"/>
      <c r="P3814" s="20"/>
      <c r="Q3814" s="5" t="str">
        <f ca="1">score</f>
        <v/>
      </c>
      <c r="R3814" s="7" t="str">
        <f ca="1">rescore_pd</f>
        <v/>
      </c>
      <c r="S3814" s="310" t="str">
        <f ca="1">price</f>
        <v/>
      </c>
      <c r="U3814" s="4"/>
      <c r="V3814" s="4"/>
      <c r="W3814" s="215" t="str">
        <f ca="1">comm_pd</f>
        <v/>
      </c>
      <c r="X3814" s="11"/>
    </row>
    <row r="3815" spans="1:24" x14ac:dyDescent="0.25">
      <c r="A3815" s="6" t="str">
        <f ca="1">no.</f>
        <v/>
      </c>
      <c r="E3815" s="4" t="str">
        <f ca="1">position</f>
        <v/>
      </c>
      <c r="I3815" s="318"/>
      <c r="L3815" s="4"/>
      <c r="N3815" s="6"/>
      <c r="P3815" s="20"/>
      <c r="Q3815" s="5" t="str">
        <f ca="1">score</f>
        <v/>
      </c>
      <c r="R3815" s="7" t="str">
        <f ca="1">rescore_pd</f>
        <v/>
      </c>
      <c r="S3815" s="310" t="str">
        <f ca="1">price</f>
        <v/>
      </c>
      <c r="U3815" s="4"/>
      <c r="V3815" s="4"/>
      <c r="W3815" s="215" t="str">
        <f ca="1">comm_pd</f>
        <v/>
      </c>
      <c r="X3815" s="11"/>
    </row>
    <row r="3816" spans="1:24" x14ac:dyDescent="0.25">
      <c r="A3816" s="6" t="str">
        <f ca="1">no.</f>
        <v/>
      </c>
      <c r="E3816" s="4" t="str">
        <f ca="1">position</f>
        <v/>
      </c>
      <c r="I3816" s="318"/>
      <c r="L3816" s="4"/>
      <c r="N3816" s="6"/>
      <c r="P3816" s="20"/>
      <c r="Q3816" s="5" t="str">
        <f ca="1">score</f>
        <v/>
      </c>
      <c r="R3816" s="7" t="str">
        <f ca="1">rescore_pd</f>
        <v/>
      </c>
      <c r="S3816" s="310" t="str">
        <f ca="1">price</f>
        <v/>
      </c>
      <c r="U3816" s="4"/>
      <c r="V3816" s="4"/>
      <c r="W3816" s="215" t="str">
        <f ca="1">comm_pd</f>
        <v/>
      </c>
      <c r="X3816" s="11"/>
    </row>
    <row r="3817" spans="1:24" x14ac:dyDescent="0.25">
      <c r="A3817" s="6" t="str">
        <f ca="1">no.</f>
        <v/>
      </c>
      <c r="E3817" s="4" t="str">
        <f ca="1">position</f>
        <v/>
      </c>
      <c r="I3817" s="318"/>
      <c r="L3817" s="4"/>
      <c r="N3817" s="6"/>
      <c r="P3817" s="20"/>
      <c r="Q3817" s="5" t="str">
        <f ca="1">score</f>
        <v/>
      </c>
      <c r="R3817" s="7" t="str">
        <f ca="1">rescore_pd</f>
        <v/>
      </c>
      <c r="S3817" s="310" t="str">
        <f ca="1">price</f>
        <v/>
      </c>
      <c r="U3817" s="4"/>
      <c r="V3817" s="4"/>
      <c r="W3817" s="215" t="str">
        <f ca="1">comm_pd</f>
        <v/>
      </c>
      <c r="X3817" s="11"/>
    </row>
    <row r="3818" spans="1:24" x14ac:dyDescent="0.25">
      <c r="A3818" s="6" t="str">
        <f ca="1">no.</f>
        <v/>
      </c>
      <c r="E3818" s="4" t="str">
        <f ca="1">position</f>
        <v/>
      </c>
      <c r="I3818" s="318"/>
      <c r="L3818" s="4"/>
      <c r="N3818" s="6"/>
      <c r="P3818" s="20"/>
      <c r="Q3818" s="5" t="str">
        <f ca="1">score</f>
        <v/>
      </c>
      <c r="R3818" s="7" t="str">
        <f ca="1">rescore_pd</f>
        <v/>
      </c>
      <c r="S3818" s="310" t="str">
        <f ca="1">price</f>
        <v/>
      </c>
      <c r="U3818" s="4"/>
      <c r="V3818" s="4"/>
      <c r="W3818" s="215" t="str">
        <f ca="1">comm_pd</f>
        <v/>
      </c>
      <c r="X3818" s="11"/>
    </row>
    <row r="3819" spans="1:24" x14ac:dyDescent="0.25">
      <c r="A3819" s="6" t="str">
        <f ca="1">no.</f>
        <v/>
      </c>
      <c r="E3819" s="4" t="str">
        <f ca="1">position</f>
        <v/>
      </c>
      <c r="I3819" s="318"/>
      <c r="L3819" s="4"/>
      <c r="N3819" s="6"/>
      <c r="P3819" s="20"/>
      <c r="Q3819" s="5" t="str">
        <f ca="1">score</f>
        <v/>
      </c>
      <c r="R3819" s="7" t="str">
        <f ca="1">rescore_pd</f>
        <v/>
      </c>
      <c r="S3819" s="310" t="str">
        <f ca="1">price</f>
        <v/>
      </c>
      <c r="U3819" s="4"/>
      <c r="V3819" s="4"/>
      <c r="W3819" s="215" t="str">
        <f ca="1">comm_pd</f>
        <v/>
      </c>
      <c r="X3819" s="11"/>
    </row>
    <row r="3820" spans="1:24" x14ac:dyDescent="0.25">
      <c r="A3820" s="6" t="str">
        <f ca="1">no.</f>
        <v/>
      </c>
      <c r="E3820" s="4" t="str">
        <f ca="1">position</f>
        <v/>
      </c>
      <c r="I3820" s="318"/>
      <c r="L3820" s="4"/>
      <c r="N3820" s="6"/>
      <c r="P3820" s="20"/>
      <c r="Q3820" s="5" t="str">
        <f ca="1">score</f>
        <v/>
      </c>
      <c r="R3820" s="7" t="str">
        <f ca="1">rescore_pd</f>
        <v/>
      </c>
      <c r="S3820" s="310" t="str">
        <f ca="1">price</f>
        <v/>
      </c>
      <c r="U3820" s="4"/>
      <c r="V3820" s="4"/>
      <c r="W3820" s="215" t="str">
        <f ca="1">comm_pd</f>
        <v/>
      </c>
      <c r="X3820" s="11"/>
    </row>
    <row r="3821" spans="1:24" x14ac:dyDescent="0.25">
      <c r="A3821" s="6" t="str">
        <f ca="1">no.</f>
        <v/>
      </c>
      <c r="E3821" s="4" t="str">
        <f ca="1">position</f>
        <v/>
      </c>
      <c r="I3821" s="318"/>
      <c r="L3821" s="4"/>
      <c r="N3821" s="6"/>
      <c r="P3821" s="20"/>
      <c r="Q3821" s="5" t="str">
        <f ca="1">score</f>
        <v/>
      </c>
      <c r="R3821" s="7" t="str">
        <f ca="1">rescore_pd</f>
        <v/>
      </c>
      <c r="S3821" s="310" t="str">
        <f ca="1">price</f>
        <v/>
      </c>
      <c r="U3821" s="4"/>
      <c r="V3821" s="4"/>
      <c r="W3821" s="215" t="str">
        <f ca="1">comm_pd</f>
        <v/>
      </c>
      <c r="X3821" s="11"/>
    </row>
    <row r="3822" spans="1:24" x14ac:dyDescent="0.25">
      <c r="A3822" s="6" t="str">
        <f ca="1">no.</f>
        <v/>
      </c>
      <c r="E3822" s="4" t="str">
        <f ca="1">position</f>
        <v/>
      </c>
      <c r="I3822" s="318"/>
      <c r="L3822" s="4"/>
      <c r="N3822" s="6"/>
      <c r="P3822" s="20"/>
      <c r="Q3822" s="5" t="str">
        <f ca="1">score</f>
        <v/>
      </c>
      <c r="R3822" s="7" t="str">
        <f ca="1">rescore_pd</f>
        <v/>
      </c>
      <c r="S3822" s="310" t="str">
        <f ca="1">price</f>
        <v/>
      </c>
      <c r="U3822" s="4"/>
      <c r="V3822" s="4"/>
      <c r="W3822" s="215" t="str">
        <f ca="1">comm_pd</f>
        <v/>
      </c>
      <c r="X3822" s="11"/>
    </row>
    <row r="3823" spans="1:24" x14ac:dyDescent="0.25">
      <c r="A3823" s="6" t="str">
        <f ca="1">no.</f>
        <v/>
      </c>
      <c r="E3823" s="4" t="str">
        <f ca="1">position</f>
        <v/>
      </c>
      <c r="I3823" s="318"/>
      <c r="L3823" s="4"/>
      <c r="N3823" s="6"/>
      <c r="P3823" s="20"/>
      <c r="Q3823" s="5" t="str">
        <f ca="1">score</f>
        <v/>
      </c>
      <c r="R3823" s="7" t="str">
        <f ca="1">rescore_pd</f>
        <v/>
      </c>
      <c r="S3823" s="310" t="str">
        <f ca="1">price</f>
        <v/>
      </c>
      <c r="U3823" s="4"/>
      <c r="V3823" s="4"/>
      <c r="W3823" s="215" t="str">
        <f ca="1">comm_pd</f>
        <v/>
      </c>
      <c r="X3823" s="11"/>
    </row>
    <row r="3824" spans="1:24" x14ac:dyDescent="0.25">
      <c r="A3824" s="6" t="str">
        <f ca="1">no.</f>
        <v/>
      </c>
      <c r="E3824" s="4" t="str">
        <f ca="1">position</f>
        <v/>
      </c>
      <c r="I3824" s="318"/>
      <c r="L3824" s="4"/>
      <c r="N3824" s="6"/>
      <c r="P3824" s="20"/>
      <c r="Q3824" s="5" t="str">
        <f ca="1">score</f>
        <v/>
      </c>
      <c r="R3824" s="7" t="str">
        <f ca="1">rescore_pd</f>
        <v/>
      </c>
      <c r="S3824" s="310" t="str">
        <f ca="1">price</f>
        <v/>
      </c>
      <c r="U3824" s="4"/>
      <c r="V3824" s="4"/>
      <c r="W3824" s="215" t="str">
        <f ca="1">comm_pd</f>
        <v/>
      </c>
      <c r="X3824" s="11"/>
    </row>
    <row r="3825" spans="1:24" x14ac:dyDescent="0.25">
      <c r="A3825" s="6" t="str">
        <f ca="1">no.</f>
        <v/>
      </c>
      <c r="E3825" s="4" t="str">
        <f ca="1">position</f>
        <v/>
      </c>
      <c r="I3825" s="318"/>
      <c r="L3825" s="4"/>
      <c r="N3825" s="6"/>
      <c r="P3825" s="20"/>
      <c r="Q3825" s="5" t="str">
        <f ca="1">score</f>
        <v/>
      </c>
      <c r="R3825" s="7" t="str">
        <f ca="1">rescore_pd</f>
        <v/>
      </c>
      <c r="S3825" s="310" t="str">
        <f ca="1">price</f>
        <v/>
      </c>
      <c r="U3825" s="4"/>
      <c r="V3825" s="4"/>
      <c r="W3825" s="215" t="str">
        <f ca="1">comm_pd</f>
        <v/>
      </c>
      <c r="X3825" s="11"/>
    </row>
    <row r="3826" spans="1:24" x14ac:dyDescent="0.25">
      <c r="A3826" s="6" t="str">
        <f ca="1">no.</f>
        <v/>
      </c>
      <c r="E3826" s="4" t="str">
        <f ca="1">position</f>
        <v/>
      </c>
      <c r="I3826" s="318"/>
      <c r="L3826" s="4"/>
      <c r="N3826" s="6"/>
      <c r="P3826" s="20"/>
      <c r="Q3826" s="5" t="str">
        <f ca="1">score</f>
        <v/>
      </c>
      <c r="R3826" s="7" t="str">
        <f ca="1">rescore_pd</f>
        <v/>
      </c>
      <c r="S3826" s="310" t="str">
        <f ca="1">price</f>
        <v/>
      </c>
      <c r="U3826" s="4"/>
      <c r="V3826" s="4"/>
      <c r="W3826" s="215" t="str">
        <f ca="1">comm_pd</f>
        <v/>
      </c>
      <c r="X3826" s="11"/>
    </row>
    <row r="3827" spans="1:24" x14ac:dyDescent="0.25">
      <c r="A3827" s="6" t="str">
        <f ca="1">no.</f>
        <v/>
      </c>
      <c r="E3827" s="4" t="str">
        <f ca="1">position</f>
        <v/>
      </c>
      <c r="I3827" s="318"/>
      <c r="L3827" s="4"/>
      <c r="N3827" s="6"/>
      <c r="P3827" s="20"/>
      <c r="Q3827" s="5" t="str">
        <f ca="1">score</f>
        <v/>
      </c>
      <c r="R3827" s="7" t="str">
        <f ca="1">rescore_pd</f>
        <v/>
      </c>
      <c r="S3827" s="310" t="str">
        <f ca="1">price</f>
        <v/>
      </c>
      <c r="U3827" s="4"/>
      <c r="V3827" s="4"/>
      <c r="W3827" s="215" t="str">
        <f ca="1">comm_pd</f>
        <v/>
      </c>
      <c r="X3827" s="11"/>
    </row>
    <row r="3828" spans="1:24" x14ac:dyDescent="0.25">
      <c r="A3828" s="6" t="str">
        <f ca="1">no.</f>
        <v/>
      </c>
      <c r="E3828" s="4" t="str">
        <f ca="1">position</f>
        <v/>
      </c>
      <c r="I3828" s="318"/>
      <c r="L3828" s="4"/>
      <c r="N3828" s="6"/>
      <c r="P3828" s="20"/>
      <c r="Q3828" s="5" t="str">
        <f ca="1">score</f>
        <v/>
      </c>
      <c r="R3828" s="7" t="str">
        <f ca="1">rescore_pd</f>
        <v/>
      </c>
      <c r="S3828" s="310" t="str">
        <f ca="1">price</f>
        <v/>
      </c>
      <c r="U3828" s="4"/>
      <c r="V3828" s="4"/>
      <c r="W3828" s="215" t="str">
        <f ca="1">comm_pd</f>
        <v/>
      </c>
      <c r="X3828" s="11"/>
    </row>
    <row r="3829" spans="1:24" x14ac:dyDescent="0.25">
      <c r="A3829" s="6" t="str">
        <f ca="1">no.</f>
        <v/>
      </c>
      <c r="E3829" s="4" t="str">
        <f ca="1">position</f>
        <v/>
      </c>
      <c r="I3829" s="318"/>
      <c r="L3829" s="4"/>
      <c r="N3829" s="6"/>
      <c r="P3829" s="20"/>
      <c r="Q3829" s="5" t="str">
        <f ca="1">score</f>
        <v/>
      </c>
      <c r="R3829" s="7" t="str">
        <f ca="1">rescore_pd</f>
        <v/>
      </c>
      <c r="S3829" s="310" t="str">
        <f ca="1">price</f>
        <v/>
      </c>
      <c r="U3829" s="4"/>
      <c r="V3829" s="4"/>
      <c r="W3829" s="215" t="str">
        <f ca="1">comm_pd</f>
        <v/>
      </c>
      <c r="X3829" s="11"/>
    </row>
    <row r="3830" spans="1:24" x14ac:dyDescent="0.25">
      <c r="A3830" s="6" t="str">
        <f ca="1">no.</f>
        <v/>
      </c>
      <c r="E3830" s="4" t="str">
        <f ca="1">position</f>
        <v/>
      </c>
      <c r="I3830" s="318"/>
      <c r="L3830" s="4"/>
      <c r="N3830" s="6"/>
      <c r="P3830" s="20"/>
      <c r="Q3830" s="5" t="str">
        <f ca="1">score</f>
        <v/>
      </c>
      <c r="R3830" s="7" t="str">
        <f ca="1">rescore_pd</f>
        <v/>
      </c>
      <c r="S3830" s="310" t="str">
        <f ca="1">price</f>
        <v/>
      </c>
      <c r="U3830" s="4"/>
      <c r="V3830" s="4"/>
      <c r="W3830" s="215" t="str">
        <f ca="1">comm_pd</f>
        <v/>
      </c>
      <c r="X3830" s="11"/>
    </row>
    <row r="3831" spans="1:24" x14ac:dyDescent="0.25">
      <c r="A3831" s="6" t="str">
        <f ca="1">no.</f>
        <v/>
      </c>
      <c r="E3831" s="4" t="str">
        <f ca="1">position</f>
        <v/>
      </c>
      <c r="I3831" s="318"/>
      <c r="L3831" s="4"/>
      <c r="N3831" s="6"/>
      <c r="P3831" s="20"/>
      <c r="Q3831" s="5" t="str">
        <f ca="1">score</f>
        <v/>
      </c>
      <c r="R3831" s="7" t="str">
        <f ca="1">rescore_pd</f>
        <v/>
      </c>
      <c r="S3831" s="310" t="str">
        <f ca="1">price</f>
        <v/>
      </c>
      <c r="U3831" s="4"/>
      <c r="V3831" s="4"/>
      <c r="W3831" s="215" t="str">
        <f ca="1">comm_pd</f>
        <v/>
      </c>
      <c r="X3831" s="11"/>
    </row>
    <row r="3832" spans="1:24" x14ac:dyDescent="0.25">
      <c r="A3832" s="6" t="str">
        <f ca="1">no.</f>
        <v/>
      </c>
      <c r="E3832" s="4" t="str">
        <f ca="1">position</f>
        <v/>
      </c>
      <c r="I3832" s="318"/>
      <c r="L3832" s="4"/>
      <c r="N3832" s="6"/>
      <c r="P3832" s="20"/>
      <c r="Q3832" s="5" t="str">
        <f ca="1">score</f>
        <v/>
      </c>
      <c r="R3832" s="7" t="str">
        <f ca="1">rescore_pd</f>
        <v/>
      </c>
      <c r="S3832" s="310" t="str">
        <f ca="1">price</f>
        <v/>
      </c>
      <c r="U3832" s="4"/>
      <c r="V3832" s="4"/>
      <c r="W3832" s="215" t="str">
        <f ca="1">comm_pd</f>
        <v/>
      </c>
      <c r="X3832" s="11"/>
    </row>
    <row r="3833" spans="1:24" x14ac:dyDescent="0.25">
      <c r="A3833" s="6" t="str">
        <f ca="1">no.</f>
        <v/>
      </c>
      <c r="E3833" s="4" t="str">
        <f ca="1">position</f>
        <v/>
      </c>
      <c r="I3833" s="318"/>
      <c r="L3833" s="4"/>
      <c r="N3833" s="6"/>
      <c r="P3833" s="20"/>
      <c r="Q3833" s="5" t="str">
        <f ca="1">score</f>
        <v/>
      </c>
      <c r="R3833" s="7" t="str">
        <f ca="1">rescore_pd</f>
        <v/>
      </c>
      <c r="S3833" s="310" t="str">
        <f ca="1">price</f>
        <v/>
      </c>
      <c r="U3833" s="4"/>
      <c r="V3833" s="4"/>
      <c r="W3833" s="215" t="str">
        <f ca="1">comm_pd</f>
        <v/>
      </c>
      <c r="X3833" s="11"/>
    </row>
    <row r="3834" spans="1:24" x14ac:dyDescent="0.25">
      <c r="A3834" s="6" t="str">
        <f ca="1">no.</f>
        <v/>
      </c>
      <c r="E3834" s="4" t="str">
        <f ca="1">position</f>
        <v/>
      </c>
      <c r="I3834" s="318"/>
      <c r="L3834" s="4"/>
      <c r="N3834" s="6"/>
      <c r="P3834" s="20"/>
      <c r="Q3834" s="5" t="str">
        <f ca="1">score</f>
        <v/>
      </c>
      <c r="R3834" s="7" t="str">
        <f ca="1">rescore_pd</f>
        <v/>
      </c>
      <c r="S3834" s="310" t="str">
        <f ca="1">price</f>
        <v/>
      </c>
      <c r="U3834" s="4"/>
      <c r="V3834" s="4"/>
      <c r="W3834" s="215" t="str">
        <f ca="1">comm_pd</f>
        <v/>
      </c>
      <c r="X3834" s="11"/>
    </row>
    <row r="3835" spans="1:24" x14ac:dyDescent="0.25">
      <c r="A3835" s="6" t="str">
        <f ca="1">no.</f>
        <v/>
      </c>
      <c r="E3835" s="4" t="str">
        <f ca="1">position</f>
        <v/>
      </c>
      <c r="I3835" s="318"/>
      <c r="L3835" s="4"/>
      <c r="N3835" s="6"/>
      <c r="P3835" s="20"/>
      <c r="Q3835" s="5" t="str">
        <f ca="1">score</f>
        <v/>
      </c>
      <c r="R3835" s="7" t="str">
        <f ca="1">rescore_pd</f>
        <v/>
      </c>
      <c r="S3835" s="310" t="str">
        <f ca="1">price</f>
        <v/>
      </c>
      <c r="U3835" s="4"/>
      <c r="V3835" s="4"/>
      <c r="W3835" s="215" t="str">
        <f ca="1">comm_pd</f>
        <v/>
      </c>
      <c r="X3835" s="11"/>
    </row>
    <row r="3836" spans="1:24" x14ac:dyDescent="0.25">
      <c r="A3836" s="6" t="str">
        <f ca="1">no.</f>
        <v/>
      </c>
      <c r="E3836" s="4" t="str">
        <f ca="1">position</f>
        <v/>
      </c>
      <c r="I3836" s="318"/>
      <c r="L3836" s="4"/>
      <c r="N3836" s="6"/>
      <c r="P3836" s="20"/>
      <c r="Q3836" s="5" t="str">
        <f ca="1">score</f>
        <v/>
      </c>
      <c r="R3836" s="7" t="str">
        <f ca="1">rescore_pd</f>
        <v/>
      </c>
      <c r="S3836" s="310" t="str">
        <f ca="1">price</f>
        <v/>
      </c>
      <c r="U3836" s="4"/>
      <c r="V3836" s="4"/>
      <c r="W3836" s="215" t="str">
        <f ca="1">comm_pd</f>
        <v/>
      </c>
      <c r="X3836" s="11"/>
    </row>
    <row r="3837" spans="1:24" x14ac:dyDescent="0.25">
      <c r="A3837" s="6" t="str">
        <f ca="1">no.</f>
        <v/>
      </c>
      <c r="E3837" s="4" t="str">
        <f ca="1">position</f>
        <v/>
      </c>
      <c r="I3837" s="318"/>
      <c r="L3837" s="4"/>
      <c r="N3837" s="6"/>
      <c r="P3837" s="20"/>
      <c r="Q3837" s="5" t="str">
        <f ca="1">score</f>
        <v/>
      </c>
      <c r="R3837" s="7" t="str">
        <f ca="1">rescore_pd</f>
        <v/>
      </c>
      <c r="S3837" s="310" t="str">
        <f ca="1">price</f>
        <v/>
      </c>
      <c r="U3837" s="4"/>
      <c r="V3837" s="4"/>
      <c r="W3837" s="215" t="str">
        <f ca="1">comm_pd</f>
        <v/>
      </c>
      <c r="X3837" s="11"/>
    </row>
    <row r="3838" spans="1:24" x14ac:dyDescent="0.25">
      <c r="A3838" s="6" t="str">
        <f ca="1">no.</f>
        <v/>
      </c>
      <c r="E3838" s="4" t="str">
        <f ca="1">position</f>
        <v/>
      </c>
      <c r="I3838" s="318"/>
      <c r="L3838" s="4"/>
      <c r="N3838" s="6"/>
      <c r="P3838" s="20"/>
      <c r="Q3838" s="5" t="str">
        <f ca="1">score</f>
        <v/>
      </c>
      <c r="R3838" s="7" t="str">
        <f ca="1">rescore_pd</f>
        <v/>
      </c>
      <c r="S3838" s="310" t="str">
        <f ca="1">price</f>
        <v/>
      </c>
      <c r="U3838" s="4"/>
      <c r="V3838" s="4"/>
      <c r="W3838" s="215" t="str">
        <f ca="1">comm_pd</f>
        <v/>
      </c>
      <c r="X3838" s="11"/>
    </row>
    <row r="3839" spans="1:24" x14ac:dyDescent="0.25">
      <c r="A3839" s="6" t="str">
        <f ca="1">no.</f>
        <v/>
      </c>
      <c r="E3839" s="4" t="str">
        <f ca="1">position</f>
        <v/>
      </c>
      <c r="I3839" s="318"/>
      <c r="L3839" s="4"/>
      <c r="N3839" s="6"/>
      <c r="P3839" s="20"/>
      <c r="Q3839" s="5" t="str">
        <f ca="1">score</f>
        <v/>
      </c>
      <c r="R3839" s="7" t="str">
        <f ca="1">rescore_pd</f>
        <v/>
      </c>
      <c r="S3839" s="310" t="str">
        <f ca="1">price</f>
        <v/>
      </c>
      <c r="U3839" s="4"/>
      <c r="V3839" s="4"/>
      <c r="W3839" s="215" t="str">
        <f ca="1">comm_pd</f>
        <v/>
      </c>
      <c r="X3839" s="11"/>
    </row>
    <row r="3840" spans="1:24" x14ac:dyDescent="0.25">
      <c r="A3840" s="6" t="str">
        <f ca="1">no.</f>
        <v/>
      </c>
      <c r="E3840" s="4" t="str">
        <f ca="1">position</f>
        <v/>
      </c>
      <c r="I3840" s="318"/>
      <c r="L3840" s="4"/>
      <c r="N3840" s="6"/>
      <c r="P3840" s="20"/>
      <c r="Q3840" s="5" t="str">
        <f ca="1">score</f>
        <v/>
      </c>
      <c r="R3840" s="7" t="str">
        <f ca="1">rescore_pd</f>
        <v/>
      </c>
      <c r="S3840" s="310" t="str">
        <f ca="1">price</f>
        <v/>
      </c>
      <c r="U3840" s="4"/>
      <c r="V3840" s="4"/>
      <c r="W3840" s="215" t="str">
        <f ca="1">comm_pd</f>
        <v/>
      </c>
      <c r="X3840" s="11"/>
    </row>
    <row r="3841" spans="1:24" x14ac:dyDescent="0.25">
      <c r="A3841" s="6" t="str">
        <f ca="1">no.</f>
        <v/>
      </c>
      <c r="E3841" s="4" t="str">
        <f ca="1">position</f>
        <v/>
      </c>
      <c r="I3841" s="318"/>
      <c r="L3841" s="4"/>
      <c r="N3841" s="6"/>
      <c r="P3841" s="20"/>
      <c r="Q3841" s="5" t="str">
        <f ca="1">score</f>
        <v/>
      </c>
      <c r="R3841" s="7" t="str">
        <f ca="1">rescore_pd</f>
        <v/>
      </c>
      <c r="S3841" s="310" t="str">
        <f ca="1">price</f>
        <v/>
      </c>
      <c r="U3841" s="4"/>
      <c r="V3841" s="4"/>
      <c r="W3841" s="215" t="str">
        <f ca="1">comm_pd</f>
        <v/>
      </c>
      <c r="X3841" s="11"/>
    </row>
    <row r="3842" spans="1:24" x14ac:dyDescent="0.25">
      <c r="A3842" s="6" t="str">
        <f ca="1">no.</f>
        <v/>
      </c>
      <c r="E3842" s="4" t="str">
        <f ca="1">position</f>
        <v/>
      </c>
      <c r="I3842" s="318"/>
      <c r="L3842" s="4"/>
      <c r="N3842" s="6"/>
      <c r="P3842" s="20"/>
      <c r="Q3842" s="5" t="str">
        <f ca="1">score</f>
        <v/>
      </c>
      <c r="R3842" s="7" t="str">
        <f ca="1">rescore_pd</f>
        <v/>
      </c>
      <c r="S3842" s="310" t="str">
        <f ca="1">price</f>
        <v/>
      </c>
      <c r="U3842" s="4"/>
      <c r="V3842" s="4"/>
      <c r="W3842" s="215" t="str">
        <f ca="1">comm_pd</f>
        <v/>
      </c>
      <c r="X3842" s="11"/>
    </row>
    <row r="3843" spans="1:24" x14ac:dyDescent="0.25">
      <c r="A3843" s="6" t="str">
        <f ca="1">no.</f>
        <v/>
      </c>
      <c r="E3843" s="4" t="str">
        <f ca="1">position</f>
        <v/>
      </c>
      <c r="I3843" s="318"/>
      <c r="L3843" s="4"/>
      <c r="N3843" s="6"/>
      <c r="P3843" s="20"/>
      <c r="Q3843" s="5" t="str">
        <f ca="1">score</f>
        <v/>
      </c>
      <c r="R3843" s="7" t="str">
        <f ca="1">rescore_pd</f>
        <v/>
      </c>
      <c r="S3843" s="310" t="str">
        <f ca="1">price</f>
        <v/>
      </c>
      <c r="U3843" s="4"/>
      <c r="V3843" s="4"/>
      <c r="W3843" s="215" t="str">
        <f ca="1">comm_pd</f>
        <v/>
      </c>
      <c r="X3843" s="11"/>
    </row>
    <row r="3844" spans="1:24" x14ac:dyDescent="0.25">
      <c r="A3844" s="6" t="str">
        <f ca="1">no.</f>
        <v/>
      </c>
      <c r="E3844" s="4" t="str">
        <f ca="1">position</f>
        <v/>
      </c>
      <c r="I3844" s="318"/>
      <c r="L3844" s="4"/>
      <c r="N3844" s="6"/>
      <c r="P3844" s="20"/>
      <c r="Q3844" s="5" t="str">
        <f ca="1">score</f>
        <v/>
      </c>
      <c r="R3844" s="7" t="str">
        <f ca="1">rescore_pd</f>
        <v/>
      </c>
      <c r="S3844" s="310" t="str">
        <f ca="1">price</f>
        <v/>
      </c>
      <c r="U3844" s="4"/>
      <c r="V3844" s="4"/>
      <c r="W3844" s="215" t="str">
        <f ca="1">comm_pd</f>
        <v/>
      </c>
      <c r="X3844" s="11"/>
    </row>
    <row r="3845" spans="1:24" x14ac:dyDescent="0.25">
      <c r="A3845" s="6" t="str">
        <f ca="1">no.</f>
        <v/>
      </c>
      <c r="E3845" s="4" t="str">
        <f ca="1">position</f>
        <v/>
      </c>
      <c r="I3845" s="318"/>
      <c r="L3845" s="4"/>
      <c r="N3845" s="6"/>
      <c r="P3845" s="20"/>
      <c r="Q3845" s="5" t="str">
        <f ca="1">score</f>
        <v/>
      </c>
      <c r="R3845" s="7" t="str">
        <f ca="1">rescore_pd</f>
        <v/>
      </c>
      <c r="S3845" s="310" t="str">
        <f ca="1">price</f>
        <v/>
      </c>
      <c r="U3845" s="4"/>
      <c r="V3845" s="4"/>
      <c r="W3845" s="215" t="str">
        <f ca="1">comm_pd</f>
        <v/>
      </c>
      <c r="X3845" s="11"/>
    </row>
    <row r="3846" spans="1:24" x14ac:dyDescent="0.25">
      <c r="A3846" s="6" t="str">
        <f ca="1">no.</f>
        <v/>
      </c>
      <c r="E3846" s="4" t="str">
        <f ca="1">position</f>
        <v/>
      </c>
      <c r="I3846" s="318"/>
      <c r="L3846" s="4"/>
      <c r="N3846" s="6"/>
      <c r="P3846" s="20"/>
      <c r="Q3846" s="5" t="str">
        <f ca="1">score</f>
        <v/>
      </c>
      <c r="R3846" s="7" t="str">
        <f ca="1">rescore_pd</f>
        <v/>
      </c>
      <c r="S3846" s="310" t="str">
        <f ca="1">price</f>
        <v/>
      </c>
      <c r="U3846" s="4"/>
      <c r="V3846" s="4"/>
      <c r="W3846" s="215" t="str">
        <f ca="1">comm_pd</f>
        <v/>
      </c>
      <c r="X3846" s="11"/>
    </row>
    <row r="3847" spans="1:24" x14ac:dyDescent="0.25">
      <c r="A3847" s="6" t="str">
        <f ca="1">no.</f>
        <v/>
      </c>
      <c r="E3847" s="4" t="str">
        <f ca="1">position</f>
        <v/>
      </c>
      <c r="I3847" s="318"/>
      <c r="L3847" s="4"/>
      <c r="N3847" s="6"/>
      <c r="P3847" s="20"/>
      <c r="Q3847" s="5" t="str">
        <f ca="1">score</f>
        <v/>
      </c>
      <c r="R3847" s="7" t="str">
        <f ca="1">rescore_pd</f>
        <v/>
      </c>
      <c r="S3847" s="310" t="str">
        <f ca="1">price</f>
        <v/>
      </c>
      <c r="U3847" s="4"/>
      <c r="V3847" s="4"/>
      <c r="W3847" s="215" t="str">
        <f ca="1">comm_pd</f>
        <v/>
      </c>
      <c r="X3847" s="11"/>
    </row>
    <row r="3848" spans="1:24" x14ac:dyDescent="0.25">
      <c r="A3848" s="6" t="str">
        <f ca="1">no.</f>
        <v/>
      </c>
      <c r="E3848" s="4" t="str">
        <f ca="1">position</f>
        <v/>
      </c>
      <c r="I3848" s="318"/>
      <c r="L3848" s="4"/>
      <c r="N3848" s="6"/>
      <c r="P3848" s="20"/>
      <c r="Q3848" s="5" t="str">
        <f ca="1">score</f>
        <v/>
      </c>
      <c r="R3848" s="7" t="str">
        <f ca="1">rescore_pd</f>
        <v/>
      </c>
      <c r="S3848" s="310" t="str">
        <f ca="1">price</f>
        <v/>
      </c>
      <c r="U3848" s="4"/>
      <c r="V3848" s="4"/>
      <c r="W3848" s="215" t="str">
        <f ca="1">comm_pd</f>
        <v/>
      </c>
      <c r="X3848" s="11"/>
    </row>
    <row r="3849" spans="1:24" x14ac:dyDescent="0.25">
      <c r="A3849" s="6" t="str">
        <f ca="1">no.</f>
        <v/>
      </c>
      <c r="E3849" s="4" t="str">
        <f ca="1">position</f>
        <v/>
      </c>
      <c r="I3849" s="318"/>
      <c r="L3849" s="4"/>
      <c r="N3849" s="6"/>
      <c r="P3849" s="20"/>
      <c r="Q3849" s="5" t="str">
        <f ca="1">score</f>
        <v/>
      </c>
      <c r="R3849" s="7" t="str">
        <f ca="1">rescore_pd</f>
        <v/>
      </c>
      <c r="S3849" s="310" t="str">
        <f ca="1">price</f>
        <v/>
      </c>
      <c r="U3849" s="4"/>
      <c r="V3849" s="4"/>
      <c r="W3849" s="215" t="str">
        <f ca="1">comm_pd</f>
        <v/>
      </c>
      <c r="X3849" s="11"/>
    </row>
    <row r="3850" spans="1:24" x14ac:dyDescent="0.25">
      <c r="A3850" s="6" t="str">
        <f ca="1">no.</f>
        <v/>
      </c>
      <c r="E3850" s="4" t="str">
        <f ca="1">position</f>
        <v/>
      </c>
      <c r="I3850" s="318"/>
      <c r="L3850" s="4"/>
      <c r="N3850" s="6"/>
      <c r="P3850" s="20"/>
      <c r="Q3850" s="5" t="str">
        <f ca="1">score</f>
        <v/>
      </c>
      <c r="R3850" s="7" t="str">
        <f ca="1">rescore_pd</f>
        <v/>
      </c>
      <c r="S3850" s="310" t="str">
        <f ca="1">price</f>
        <v/>
      </c>
      <c r="U3850" s="4"/>
      <c r="V3850" s="4"/>
      <c r="W3850" s="215" t="str">
        <f ca="1">comm_pd</f>
        <v/>
      </c>
      <c r="X3850" s="11"/>
    </row>
    <row r="3851" spans="1:24" x14ac:dyDescent="0.25">
      <c r="A3851" s="6" t="str">
        <f ca="1">no.</f>
        <v/>
      </c>
      <c r="E3851" s="4" t="str">
        <f ca="1">position</f>
        <v/>
      </c>
      <c r="I3851" s="318"/>
      <c r="L3851" s="4"/>
      <c r="N3851" s="6"/>
      <c r="P3851" s="20"/>
      <c r="Q3851" s="5" t="str">
        <f ca="1">score</f>
        <v/>
      </c>
      <c r="R3851" s="7" t="str">
        <f ca="1">rescore_pd</f>
        <v/>
      </c>
      <c r="S3851" s="310" t="str">
        <f ca="1">price</f>
        <v/>
      </c>
      <c r="U3851" s="4"/>
      <c r="V3851" s="4"/>
      <c r="W3851" s="215" t="str">
        <f ca="1">comm_pd</f>
        <v/>
      </c>
      <c r="X3851" s="11"/>
    </row>
    <row r="3852" spans="1:24" x14ac:dyDescent="0.25">
      <c r="A3852" s="6" t="str">
        <f ca="1">no.</f>
        <v/>
      </c>
      <c r="E3852" s="4" t="str">
        <f ca="1">position</f>
        <v/>
      </c>
      <c r="I3852" s="318"/>
      <c r="L3852" s="4"/>
      <c r="N3852" s="6"/>
      <c r="P3852" s="20"/>
      <c r="Q3852" s="5" t="str">
        <f ca="1">score</f>
        <v/>
      </c>
      <c r="R3852" s="7" t="str">
        <f ca="1">rescore_pd</f>
        <v/>
      </c>
      <c r="S3852" s="310" t="str">
        <f ca="1">price</f>
        <v/>
      </c>
      <c r="U3852" s="4"/>
      <c r="V3852" s="4"/>
      <c r="W3852" s="215" t="str">
        <f ca="1">comm_pd</f>
        <v/>
      </c>
      <c r="X3852" s="11"/>
    </row>
    <row r="3853" spans="1:24" x14ac:dyDescent="0.25">
      <c r="A3853" s="6" t="str">
        <f ca="1">no.</f>
        <v/>
      </c>
      <c r="E3853" s="4" t="str">
        <f ca="1">position</f>
        <v/>
      </c>
      <c r="I3853" s="318"/>
      <c r="L3853" s="4"/>
      <c r="N3853" s="6"/>
      <c r="P3853" s="20"/>
      <c r="Q3853" s="5" t="str">
        <f ca="1">score</f>
        <v/>
      </c>
      <c r="R3853" s="7" t="str">
        <f ca="1">rescore_pd</f>
        <v/>
      </c>
      <c r="S3853" s="310" t="str">
        <f ca="1">price</f>
        <v/>
      </c>
      <c r="U3853" s="4"/>
      <c r="V3853" s="4"/>
      <c r="W3853" s="215" t="str">
        <f ca="1">comm_pd</f>
        <v/>
      </c>
      <c r="X3853" s="11"/>
    </row>
    <row r="3854" spans="1:24" x14ac:dyDescent="0.25">
      <c r="A3854" s="6" t="str">
        <f ca="1">no.</f>
        <v/>
      </c>
      <c r="E3854" s="4" t="str">
        <f ca="1">position</f>
        <v/>
      </c>
      <c r="I3854" s="318"/>
      <c r="L3854" s="4"/>
      <c r="N3854" s="6"/>
      <c r="P3854" s="20"/>
      <c r="Q3854" s="5" t="str">
        <f ca="1">score</f>
        <v/>
      </c>
      <c r="R3854" s="7" t="str">
        <f ca="1">rescore_pd</f>
        <v/>
      </c>
      <c r="S3854" s="310" t="str">
        <f ca="1">price</f>
        <v/>
      </c>
      <c r="U3854" s="4"/>
      <c r="V3854" s="4"/>
      <c r="W3854" s="215" t="str">
        <f ca="1">comm_pd</f>
        <v/>
      </c>
      <c r="X3854" s="11"/>
    </row>
    <row r="3855" spans="1:24" x14ac:dyDescent="0.25">
      <c r="A3855" s="6" t="str">
        <f ca="1">no.</f>
        <v/>
      </c>
      <c r="E3855" s="4" t="str">
        <f ca="1">position</f>
        <v/>
      </c>
      <c r="I3855" s="318"/>
      <c r="L3855" s="4"/>
      <c r="N3855" s="6"/>
      <c r="P3855" s="20"/>
      <c r="Q3855" s="5" t="str">
        <f ca="1">score</f>
        <v/>
      </c>
      <c r="R3855" s="7" t="str">
        <f ca="1">rescore_pd</f>
        <v/>
      </c>
      <c r="S3855" s="310" t="str">
        <f ca="1">price</f>
        <v/>
      </c>
      <c r="U3855" s="4"/>
      <c r="V3855" s="4"/>
      <c r="W3855" s="215" t="str">
        <f ca="1">comm_pd</f>
        <v/>
      </c>
      <c r="X3855" s="11"/>
    </row>
    <row r="3856" spans="1:24" x14ac:dyDescent="0.25">
      <c r="A3856" s="6" t="str">
        <f ca="1">no.</f>
        <v/>
      </c>
      <c r="E3856" s="4" t="str">
        <f ca="1">position</f>
        <v/>
      </c>
      <c r="I3856" s="318"/>
      <c r="L3856" s="4"/>
      <c r="N3856" s="6"/>
      <c r="P3856" s="20"/>
      <c r="Q3856" s="5" t="str">
        <f ca="1">score</f>
        <v/>
      </c>
      <c r="R3856" s="7" t="str">
        <f ca="1">rescore_pd</f>
        <v/>
      </c>
      <c r="S3856" s="310" t="str">
        <f ca="1">price</f>
        <v/>
      </c>
      <c r="U3856" s="4"/>
      <c r="V3856" s="4"/>
      <c r="W3856" s="215" t="str">
        <f ca="1">comm_pd</f>
        <v/>
      </c>
      <c r="X3856" s="11"/>
    </row>
    <row r="3857" spans="1:24" x14ac:dyDescent="0.25">
      <c r="A3857" s="6" t="str">
        <f ca="1">no.</f>
        <v/>
      </c>
      <c r="E3857" s="4" t="str">
        <f ca="1">position</f>
        <v/>
      </c>
      <c r="I3857" s="318"/>
      <c r="L3857" s="4"/>
      <c r="N3857" s="6"/>
      <c r="P3857" s="20"/>
      <c r="Q3857" s="5" t="str">
        <f ca="1">score</f>
        <v/>
      </c>
      <c r="R3857" s="7" t="str">
        <f ca="1">rescore_pd</f>
        <v/>
      </c>
      <c r="S3857" s="310" t="str">
        <f ca="1">price</f>
        <v/>
      </c>
      <c r="U3857" s="4"/>
      <c r="V3857" s="4"/>
      <c r="W3857" s="215" t="str">
        <f ca="1">comm_pd</f>
        <v/>
      </c>
      <c r="X3857" s="11"/>
    </row>
    <row r="3858" spans="1:24" x14ac:dyDescent="0.25">
      <c r="A3858" s="6" t="str">
        <f ca="1">no.</f>
        <v/>
      </c>
      <c r="E3858" s="4" t="str">
        <f ca="1">position</f>
        <v/>
      </c>
      <c r="I3858" s="318"/>
      <c r="L3858" s="4"/>
      <c r="N3858" s="6"/>
      <c r="P3858" s="20"/>
      <c r="Q3858" s="5" t="str">
        <f ca="1">score</f>
        <v/>
      </c>
      <c r="R3858" s="7" t="str">
        <f ca="1">rescore_pd</f>
        <v/>
      </c>
      <c r="S3858" s="310" t="str">
        <f ca="1">price</f>
        <v/>
      </c>
      <c r="U3858" s="4"/>
      <c r="V3858" s="4"/>
      <c r="W3858" s="215" t="str">
        <f ca="1">comm_pd</f>
        <v/>
      </c>
      <c r="X3858" s="11"/>
    </row>
    <row r="3859" spans="1:24" x14ac:dyDescent="0.25">
      <c r="A3859" s="6" t="str">
        <f ca="1">no.</f>
        <v/>
      </c>
      <c r="E3859" s="4" t="str">
        <f ca="1">position</f>
        <v/>
      </c>
      <c r="I3859" s="318"/>
      <c r="L3859" s="4"/>
      <c r="N3859" s="6"/>
      <c r="P3859" s="20"/>
      <c r="Q3859" s="5" t="str">
        <f ca="1">score</f>
        <v/>
      </c>
      <c r="R3859" s="7" t="str">
        <f ca="1">rescore_pd</f>
        <v/>
      </c>
      <c r="S3859" s="310" t="str">
        <f ca="1">price</f>
        <v/>
      </c>
      <c r="U3859" s="4"/>
      <c r="V3859" s="4"/>
      <c r="W3859" s="215" t="str">
        <f ca="1">comm_pd</f>
        <v/>
      </c>
      <c r="X3859" s="11"/>
    </row>
    <row r="3860" spans="1:24" x14ac:dyDescent="0.25">
      <c r="A3860" s="6" t="str">
        <f ca="1">no.</f>
        <v/>
      </c>
      <c r="E3860" s="4" t="str">
        <f ca="1">position</f>
        <v/>
      </c>
      <c r="I3860" s="318"/>
      <c r="L3860" s="4"/>
      <c r="N3860" s="6"/>
      <c r="P3860" s="20"/>
      <c r="Q3860" s="5" t="str">
        <f ca="1">score</f>
        <v/>
      </c>
      <c r="R3860" s="7" t="str">
        <f ca="1">rescore_pd</f>
        <v/>
      </c>
      <c r="S3860" s="310" t="str">
        <f ca="1">price</f>
        <v/>
      </c>
      <c r="U3860" s="4"/>
      <c r="V3860" s="4"/>
      <c r="W3860" s="215" t="str">
        <f ca="1">comm_pd</f>
        <v/>
      </c>
      <c r="X3860" s="11"/>
    </row>
    <row r="3861" spans="1:24" x14ac:dyDescent="0.25">
      <c r="A3861" s="6" t="str">
        <f ca="1">no.</f>
        <v/>
      </c>
      <c r="E3861" s="4" t="str">
        <f ca="1">position</f>
        <v/>
      </c>
      <c r="I3861" s="318"/>
      <c r="L3861" s="4"/>
      <c r="N3861" s="6"/>
      <c r="P3861" s="20"/>
      <c r="Q3861" s="5" t="str">
        <f ca="1">score</f>
        <v/>
      </c>
      <c r="R3861" s="7" t="str">
        <f ca="1">rescore_pd</f>
        <v/>
      </c>
      <c r="S3861" s="310" t="str">
        <f ca="1">price</f>
        <v/>
      </c>
      <c r="U3861" s="4"/>
      <c r="V3861" s="4"/>
      <c r="W3861" s="215" t="str">
        <f ca="1">comm_pd</f>
        <v/>
      </c>
      <c r="X3861" s="11"/>
    </row>
    <row r="3862" spans="1:24" x14ac:dyDescent="0.25">
      <c r="A3862" s="6" t="str">
        <f ca="1">no.</f>
        <v/>
      </c>
      <c r="E3862" s="4" t="str">
        <f ca="1">position</f>
        <v/>
      </c>
      <c r="I3862" s="318"/>
      <c r="L3862" s="4"/>
      <c r="N3862" s="6"/>
      <c r="P3862" s="20"/>
      <c r="Q3862" s="5" t="str">
        <f ca="1">score</f>
        <v/>
      </c>
      <c r="R3862" s="7" t="str">
        <f ca="1">rescore_pd</f>
        <v/>
      </c>
      <c r="S3862" s="310" t="str">
        <f ca="1">price</f>
        <v/>
      </c>
      <c r="U3862" s="4"/>
      <c r="V3862" s="4"/>
      <c r="W3862" s="215" t="str">
        <f ca="1">comm_pd</f>
        <v/>
      </c>
      <c r="X3862" s="11"/>
    </row>
    <row r="3863" spans="1:24" x14ac:dyDescent="0.25">
      <c r="A3863" s="6" t="str">
        <f ca="1">no.</f>
        <v/>
      </c>
      <c r="E3863" s="4" t="str">
        <f ca="1">position</f>
        <v/>
      </c>
      <c r="I3863" s="318"/>
      <c r="L3863" s="4"/>
      <c r="N3863" s="6"/>
      <c r="P3863" s="20"/>
      <c r="Q3863" s="5" t="str">
        <f ca="1">score</f>
        <v/>
      </c>
      <c r="R3863" s="7" t="str">
        <f ca="1">rescore_pd</f>
        <v/>
      </c>
      <c r="S3863" s="310" t="str">
        <f ca="1">price</f>
        <v/>
      </c>
      <c r="U3863" s="4"/>
      <c r="V3863" s="4"/>
      <c r="W3863" s="215" t="str">
        <f ca="1">comm_pd</f>
        <v/>
      </c>
      <c r="X3863" s="11"/>
    </row>
    <row r="3864" spans="1:24" x14ac:dyDescent="0.25">
      <c r="A3864" s="6" t="str">
        <f ca="1">no.</f>
        <v/>
      </c>
      <c r="E3864" s="4" t="str">
        <f ca="1">position</f>
        <v/>
      </c>
      <c r="I3864" s="318"/>
      <c r="L3864" s="4"/>
      <c r="N3864" s="6"/>
      <c r="P3864" s="20"/>
      <c r="Q3864" s="5" t="str">
        <f ca="1">score</f>
        <v/>
      </c>
      <c r="R3864" s="7" t="str">
        <f ca="1">rescore_pd</f>
        <v/>
      </c>
      <c r="S3864" s="310" t="str">
        <f ca="1">price</f>
        <v/>
      </c>
      <c r="U3864" s="4"/>
      <c r="V3864" s="4"/>
      <c r="W3864" s="215" t="str">
        <f ca="1">comm_pd</f>
        <v/>
      </c>
      <c r="X3864" s="11"/>
    </row>
    <row r="3865" spans="1:24" x14ac:dyDescent="0.25">
      <c r="A3865" s="6" t="str">
        <f ca="1">no.</f>
        <v/>
      </c>
      <c r="E3865" s="4" t="str">
        <f ca="1">position</f>
        <v/>
      </c>
      <c r="I3865" s="318"/>
      <c r="L3865" s="4"/>
      <c r="N3865" s="6"/>
      <c r="P3865" s="20"/>
      <c r="Q3865" s="5" t="str">
        <f ca="1">score</f>
        <v/>
      </c>
      <c r="R3865" s="7" t="str">
        <f ca="1">rescore_pd</f>
        <v/>
      </c>
      <c r="S3865" s="310" t="str">
        <f ca="1">price</f>
        <v/>
      </c>
      <c r="U3865" s="4"/>
      <c r="V3865" s="4"/>
      <c r="W3865" s="215" t="str">
        <f ca="1">comm_pd</f>
        <v/>
      </c>
      <c r="X3865" s="11"/>
    </row>
    <row r="3866" spans="1:24" x14ac:dyDescent="0.25">
      <c r="A3866" s="6" t="str">
        <f ca="1">no.</f>
        <v/>
      </c>
      <c r="E3866" s="4" t="str">
        <f ca="1">position</f>
        <v/>
      </c>
      <c r="I3866" s="318"/>
      <c r="L3866" s="4"/>
      <c r="N3866" s="6"/>
      <c r="P3866" s="20"/>
      <c r="Q3866" s="5" t="str">
        <f ca="1">score</f>
        <v/>
      </c>
      <c r="R3866" s="7" t="str">
        <f ca="1">rescore_pd</f>
        <v/>
      </c>
      <c r="S3866" s="310" t="str">
        <f ca="1">price</f>
        <v/>
      </c>
      <c r="U3866" s="4"/>
      <c r="V3866" s="4"/>
      <c r="W3866" s="215" t="str">
        <f ca="1">comm_pd</f>
        <v/>
      </c>
      <c r="X3866" s="11"/>
    </row>
    <row r="3867" spans="1:24" x14ac:dyDescent="0.25">
      <c r="A3867" s="6" t="str">
        <f ca="1">no.</f>
        <v/>
      </c>
      <c r="E3867" s="4" t="str">
        <f ca="1">position</f>
        <v/>
      </c>
      <c r="I3867" s="318"/>
      <c r="L3867" s="4"/>
      <c r="N3867" s="6"/>
      <c r="P3867" s="20"/>
      <c r="Q3867" s="5" t="str">
        <f ca="1">score</f>
        <v/>
      </c>
      <c r="R3867" s="7" t="str">
        <f ca="1">rescore_pd</f>
        <v/>
      </c>
      <c r="S3867" s="310" t="str">
        <f ca="1">price</f>
        <v/>
      </c>
      <c r="U3867" s="4"/>
      <c r="V3867" s="4"/>
      <c r="W3867" s="215" t="str">
        <f ca="1">comm_pd</f>
        <v/>
      </c>
      <c r="X3867" s="11"/>
    </row>
    <row r="3868" spans="1:24" x14ac:dyDescent="0.25">
      <c r="A3868" s="6" t="str">
        <f ca="1">no.</f>
        <v/>
      </c>
      <c r="E3868" s="4" t="str">
        <f ca="1">position</f>
        <v/>
      </c>
      <c r="I3868" s="318"/>
      <c r="L3868" s="4"/>
      <c r="N3868" s="6"/>
      <c r="P3868" s="20"/>
      <c r="Q3868" s="5" t="str">
        <f ca="1">score</f>
        <v/>
      </c>
      <c r="R3868" s="7" t="str">
        <f ca="1">rescore_pd</f>
        <v/>
      </c>
      <c r="S3868" s="310" t="str">
        <f ca="1">price</f>
        <v/>
      </c>
      <c r="U3868" s="4"/>
      <c r="V3868" s="4"/>
      <c r="W3868" s="215" t="str">
        <f ca="1">comm_pd</f>
        <v/>
      </c>
      <c r="X3868" s="11"/>
    </row>
    <row r="3869" spans="1:24" x14ac:dyDescent="0.25">
      <c r="A3869" s="6" t="str">
        <f ca="1">no.</f>
        <v/>
      </c>
      <c r="E3869" s="4" t="str">
        <f ca="1">position</f>
        <v/>
      </c>
      <c r="I3869" s="318"/>
      <c r="L3869" s="4"/>
      <c r="N3869" s="6"/>
      <c r="P3869" s="20"/>
      <c r="Q3869" s="5" t="str">
        <f ca="1">score</f>
        <v/>
      </c>
      <c r="R3869" s="7" t="str">
        <f ca="1">rescore_pd</f>
        <v/>
      </c>
      <c r="S3869" s="310" t="str">
        <f ca="1">price</f>
        <v/>
      </c>
      <c r="U3869" s="4"/>
      <c r="V3869" s="4"/>
      <c r="W3869" s="215" t="str">
        <f ca="1">comm_pd</f>
        <v/>
      </c>
      <c r="X3869" s="11"/>
    </row>
    <row r="3870" spans="1:24" x14ac:dyDescent="0.25">
      <c r="A3870" s="6" t="str">
        <f ca="1">no.</f>
        <v/>
      </c>
      <c r="E3870" s="4" t="str">
        <f ca="1">position</f>
        <v/>
      </c>
      <c r="I3870" s="318"/>
      <c r="L3870" s="4"/>
      <c r="N3870" s="6"/>
      <c r="P3870" s="20"/>
      <c r="Q3870" s="5" t="str">
        <f ca="1">score</f>
        <v/>
      </c>
      <c r="R3870" s="7" t="str">
        <f ca="1">rescore_pd</f>
        <v/>
      </c>
      <c r="S3870" s="310" t="str">
        <f ca="1">price</f>
        <v/>
      </c>
      <c r="U3870" s="4"/>
      <c r="V3870" s="4"/>
      <c r="W3870" s="215" t="str">
        <f ca="1">comm_pd</f>
        <v/>
      </c>
      <c r="X3870" s="11"/>
    </row>
    <row r="3871" spans="1:24" x14ac:dyDescent="0.25">
      <c r="A3871" s="6" t="str">
        <f ca="1">no.</f>
        <v/>
      </c>
      <c r="E3871" s="4" t="str">
        <f ca="1">position</f>
        <v/>
      </c>
      <c r="I3871" s="318"/>
      <c r="L3871" s="4"/>
      <c r="N3871" s="6"/>
      <c r="P3871" s="20"/>
      <c r="Q3871" s="5" t="str">
        <f ca="1">score</f>
        <v/>
      </c>
      <c r="R3871" s="7" t="str">
        <f ca="1">rescore_pd</f>
        <v/>
      </c>
      <c r="S3871" s="310" t="str">
        <f ca="1">price</f>
        <v/>
      </c>
      <c r="U3871" s="4"/>
      <c r="V3871" s="4"/>
      <c r="W3871" s="215" t="str">
        <f ca="1">comm_pd</f>
        <v/>
      </c>
      <c r="X3871" s="11"/>
    </row>
    <row r="3872" spans="1:24" x14ac:dyDescent="0.25">
      <c r="A3872" s="6" t="str">
        <f ca="1">no.</f>
        <v/>
      </c>
      <c r="E3872" s="4" t="str">
        <f ca="1">position</f>
        <v/>
      </c>
      <c r="I3872" s="318"/>
      <c r="L3872" s="4"/>
      <c r="N3872" s="6"/>
      <c r="P3872" s="20"/>
      <c r="Q3872" s="5" t="str">
        <f ca="1">score</f>
        <v/>
      </c>
      <c r="R3872" s="7" t="str">
        <f ca="1">rescore_pd</f>
        <v/>
      </c>
      <c r="S3872" s="310" t="str">
        <f ca="1">price</f>
        <v/>
      </c>
      <c r="U3872" s="4"/>
      <c r="V3872" s="4"/>
      <c r="W3872" s="215" t="str">
        <f ca="1">comm_pd</f>
        <v/>
      </c>
      <c r="X3872" s="11"/>
    </row>
    <row r="3873" spans="1:24" x14ac:dyDescent="0.25">
      <c r="A3873" s="6" t="str">
        <f ca="1">no.</f>
        <v/>
      </c>
      <c r="E3873" s="4" t="str">
        <f ca="1">position</f>
        <v/>
      </c>
      <c r="I3873" s="318"/>
      <c r="L3873" s="4"/>
      <c r="N3873" s="6"/>
      <c r="P3873" s="20"/>
      <c r="Q3873" s="5" t="str">
        <f ca="1">score</f>
        <v/>
      </c>
      <c r="R3873" s="7" t="str">
        <f ca="1">rescore_pd</f>
        <v/>
      </c>
      <c r="S3873" s="310" t="str">
        <f ca="1">price</f>
        <v/>
      </c>
      <c r="U3873" s="4"/>
      <c r="V3873" s="4"/>
      <c r="W3873" s="215" t="str">
        <f ca="1">comm_pd</f>
        <v/>
      </c>
      <c r="X3873" s="11"/>
    </row>
    <row r="3874" spans="1:24" x14ac:dyDescent="0.25">
      <c r="A3874" s="6" t="str">
        <f ca="1">no.</f>
        <v/>
      </c>
      <c r="E3874" s="4" t="str">
        <f ca="1">position</f>
        <v/>
      </c>
      <c r="I3874" s="318"/>
      <c r="L3874" s="4"/>
      <c r="N3874" s="6"/>
      <c r="P3874" s="20"/>
      <c r="Q3874" s="5" t="str">
        <f ca="1">score</f>
        <v/>
      </c>
      <c r="R3874" s="7" t="str">
        <f ca="1">rescore_pd</f>
        <v/>
      </c>
      <c r="S3874" s="310" t="str">
        <f ca="1">price</f>
        <v/>
      </c>
      <c r="U3874" s="4"/>
      <c r="V3874" s="4"/>
      <c r="W3874" s="215" t="str">
        <f ca="1">comm_pd</f>
        <v/>
      </c>
      <c r="X3874" s="11"/>
    </row>
    <row r="3875" spans="1:24" x14ac:dyDescent="0.25">
      <c r="A3875" s="6" t="str">
        <f ca="1">no.</f>
        <v/>
      </c>
      <c r="E3875" s="4" t="str">
        <f ca="1">position</f>
        <v/>
      </c>
      <c r="I3875" s="318"/>
      <c r="L3875" s="4"/>
      <c r="N3875" s="6"/>
      <c r="P3875" s="20"/>
      <c r="Q3875" s="5" t="str">
        <f ca="1">score</f>
        <v/>
      </c>
      <c r="R3875" s="7" t="str">
        <f ca="1">rescore_pd</f>
        <v/>
      </c>
      <c r="S3875" s="310" t="str">
        <f ca="1">price</f>
        <v/>
      </c>
      <c r="U3875" s="4"/>
      <c r="V3875" s="4"/>
      <c r="W3875" s="215" t="str">
        <f ca="1">comm_pd</f>
        <v/>
      </c>
      <c r="X3875" s="11"/>
    </row>
    <row r="3876" spans="1:24" x14ac:dyDescent="0.25">
      <c r="A3876" s="6" t="str">
        <f ca="1">no.</f>
        <v/>
      </c>
      <c r="E3876" s="4" t="str">
        <f ca="1">position</f>
        <v/>
      </c>
      <c r="I3876" s="318"/>
      <c r="L3876" s="4"/>
      <c r="N3876" s="6"/>
      <c r="P3876" s="20"/>
      <c r="Q3876" s="5" t="str">
        <f ca="1">score</f>
        <v/>
      </c>
      <c r="R3876" s="7" t="str">
        <f ca="1">rescore_pd</f>
        <v/>
      </c>
      <c r="S3876" s="310" t="str">
        <f ca="1">price</f>
        <v/>
      </c>
      <c r="U3876" s="4"/>
      <c r="V3876" s="4"/>
      <c r="W3876" s="215" t="str">
        <f ca="1">comm_pd</f>
        <v/>
      </c>
      <c r="X3876" s="11"/>
    </row>
    <row r="3877" spans="1:24" x14ac:dyDescent="0.25">
      <c r="A3877" s="6" t="str">
        <f ca="1">no.</f>
        <v/>
      </c>
      <c r="E3877" s="4" t="str">
        <f ca="1">position</f>
        <v/>
      </c>
      <c r="I3877" s="318"/>
      <c r="L3877" s="4"/>
      <c r="N3877" s="6"/>
      <c r="P3877" s="20"/>
      <c r="Q3877" s="5" t="str">
        <f ca="1">score</f>
        <v/>
      </c>
      <c r="R3877" s="7" t="str">
        <f ca="1">rescore_pd</f>
        <v/>
      </c>
      <c r="S3877" s="310" t="str">
        <f ca="1">price</f>
        <v/>
      </c>
      <c r="U3877" s="4"/>
      <c r="V3877" s="4"/>
      <c r="W3877" s="215" t="str">
        <f ca="1">comm_pd</f>
        <v/>
      </c>
      <c r="X3877" s="11"/>
    </row>
    <row r="3878" spans="1:24" x14ac:dyDescent="0.25">
      <c r="A3878" s="6" t="str">
        <f ca="1">no.</f>
        <v/>
      </c>
      <c r="E3878" s="4" t="str">
        <f ca="1">position</f>
        <v/>
      </c>
      <c r="I3878" s="318"/>
      <c r="L3878" s="4"/>
      <c r="N3878" s="6"/>
      <c r="P3878" s="20"/>
      <c r="Q3878" s="5" t="str">
        <f ca="1">score</f>
        <v/>
      </c>
      <c r="R3878" s="7" t="str">
        <f ca="1">rescore_pd</f>
        <v/>
      </c>
      <c r="S3878" s="310" t="str">
        <f ca="1">price</f>
        <v/>
      </c>
      <c r="U3878" s="4"/>
      <c r="V3878" s="4"/>
      <c r="W3878" s="215" t="str">
        <f ca="1">comm_pd</f>
        <v/>
      </c>
      <c r="X3878" s="11"/>
    </row>
    <row r="3879" spans="1:24" x14ac:dyDescent="0.25">
      <c r="A3879" s="6" t="str">
        <f ca="1">no.</f>
        <v/>
      </c>
      <c r="E3879" s="4" t="str">
        <f ca="1">position</f>
        <v/>
      </c>
      <c r="I3879" s="318"/>
      <c r="L3879" s="4"/>
      <c r="N3879" s="6"/>
      <c r="P3879" s="20"/>
      <c r="Q3879" s="5" t="str">
        <f ca="1">score</f>
        <v/>
      </c>
      <c r="R3879" s="7" t="str">
        <f ca="1">rescore_pd</f>
        <v/>
      </c>
      <c r="S3879" s="310" t="str">
        <f ca="1">price</f>
        <v/>
      </c>
      <c r="U3879" s="4"/>
      <c r="V3879" s="4"/>
      <c r="W3879" s="215" t="str">
        <f ca="1">comm_pd</f>
        <v/>
      </c>
      <c r="X3879" s="11"/>
    </row>
    <row r="3880" spans="1:24" x14ac:dyDescent="0.25">
      <c r="A3880" s="6" t="str">
        <f ca="1">no.</f>
        <v/>
      </c>
      <c r="E3880" s="4" t="str">
        <f ca="1">position</f>
        <v/>
      </c>
      <c r="I3880" s="318"/>
      <c r="L3880" s="4"/>
      <c r="N3880" s="6"/>
      <c r="P3880" s="20"/>
      <c r="Q3880" s="5" t="str">
        <f ca="1">score</f>
        <v/>
      </c>
      <c r="R3880" s="7" t="str">
        <f ca="1">rescore_pd</f>
        <v/>
      </c>
      <c r="S3880" s="310" t="str">
        <f ca="1">price</f>
        <v/>
      </c>
      <c r="U3880" s="4"/>
      <c r="V3880" s="4"/>
      <c r="W3880" s="215" t="str">
        <f ca="1">comm_pd</f>
        <v/>
      </c>
      <c r="X3880" s="11"/>
    </row>
    <row r="3881" spans="1:24" x14ac:dyDescent="0.25">
      <c r="A3881" s="6" t="str">
        <f ca="1">no.</f>
        <v/>
      </c>
      <c r="E3881" s="4" t="str">
        <f ca="1">position</f>
        <v/>
      </c>
      <c r="I3881" s="318"/>
      <c r="L3881" s="4"/>
      <c r="N3881" s="6"/>
      <c r="P3881" s="20"/>
      <c r="Q3881" s="5" t="str">
        <f ca="1">score</f>
        <v/>
      </c>
      <c r="R3881" s="7" t="str">
        <f ca="1">rescore_pd</f>
        <v/>
      </c>
      <c r="S3881" s="310" t="str">
        <f ca="1">price</f>
        <v/>
      </c>
      <c r="U3881" s="4"/>
      <c r="V3881" s="4"/>
      <c r="W3881" s="215" t="str">
        <f ca="1">comm_pd</f>
        <v/>
      </c>
      <c r="X3881" s="11"/>
    </row>
    <row r="3882" spans="1:24" x14ac:dyDescent="0.25">
      <c r="A3882" s="6" t="str">
        <f ca="1">no.</f>
        <v/>
      </c>
      <c r="E3882" s="4" t="str">
        <f ca="1">position</f>
        <v/>
      </c>
      <c r="I3882" s="318"/>
      <c r="L3882" s="4"/>
      <c r="N3882" s="6"/>
      <c r="P3882" s="20"/>
      <c r="Q3882" s="5" t="str">
        <f ca="1">score</f>
        <v/>
      </c>
      <c r="R3882" s="7" t="str">
        <f ca="1">rescore_pd</f>
        <v/>
      </c>
      <c r="S3882" s="310" t="str">
        <f ca="1">price</f>
        <v/>
      </c>
      <c r="U3882" s="4"/>
      <c r="V3882" s="4"/>
      <c r="W3882" s="215" t="str">
        <f ca="1">comm_pd</f>
        <v/>
      </c>
      <c r="X3882" s="11"/>
    </row>
    <row r="3883" spans="1:24" x14ac:dyDescent="0.25">
      <c r="A3883" s="6" t="str">
        <f ca="1">no.</f>
        <v/>
      </c>
      <c r="E3883" s="4" t="str">
        <f ca="1">position</f>
        <v/>
      </c>
      <c r="I3883" s="318"/>
      <c r="L3883" s="4"/>
      <c r="N3883" s="6"/>
      <c r="P3883" s="20"/>
      <c r="Q3883" s="5" t="str">
        <f ca="1">score</f>
        <v/>
      </c>
      <c r="R3883" s="7" t="str">
        <f ca="1">rescore_pd</f>
        <v/>
      </c>
      <c r="S3883" s="310" t="str">
        <f ca="1">price</f>
        <v/>
      </c>
      <c r="U3883" s="4"/>
      <c r="V3883" s="4"/>
      <c r="W3883" s="215" t="str">
        <f ca="1">comm_pd</f>
        <v/>
      </c>
      <c r="X3883" s="11"/>
    </row>
    <row r="3884" spans="1:24" x14ac:dyDescent="0.25">
      <c r="A3884" s="6" t="str">
        <f ca="1">no.</f>
        <v/>
      </c>
      <c r="E3884" s="4" t="str">
        <f ca="1">position</f>
        <v/>
      </c>
      <c r="I3884" s="318"/>
      <c r="L3884" s="4"/>
      <c r="N3884" s="6"/>
      <c r="P3884" s="20"/>
      <c r="Q3884" s="5" t="str">
        <f ca="1">score</f>
        <v/>
      </c>
      <c r="R3884" s="7" t="str">
        <f ca="1">rescore_pd</f>
        <v/>
      </c>
      <c r="S3884" s="310" t="str">
        <f ca="1">price</f>
        <v/>
      </c>
      <c r="U3884" s="4"/>
      <c r="V3884" s="4"/>
      <c r="W3884" s="215" t="str">
        <f ca="1">comm_pd</f>
        <v/>
      </c>
      <c r="X3884" s="11"/>
    </row>
    <row r="3885" spans="1:24" x14ac:dyDescent="0.25">
      <c r="A3885" s="6" t="str">
        <f ca="1">no.</f>
        <v/>
      </c>
      <c r="E3885" s="4" t="str">
        <f ca="1">position</f>
        <v/>
      </c>
      <c r="I3885" s="318"/>
      <c r="L3885" s="4"/>
      <c r="N3885" s="6"/>
      <c r="P3885" s="20"/>
      <c r="Q3885" s="5" t="str">
        <f ca="1">score</f>
        <v/>
      </c>
      <c r="R3885" s="7" t="str">
        <f ca="1">rescore_pd</f>
        <v/>
      </c>
      <c r="S3885" s="310" t="str">
        <f ca="1">price</f>
        <v/>
      </c>
      <c r="U3885" s="4"/>
      <c r="V3885" s="4"/>
      <c r="W3885" s="215" t="str">
        <f ca="1">comm_pd</f>
        <v/>
      </c>
      <c r="X3885" s="11"/>
    </row>
    <row r="3886" spans="1:24" x14ac:dyDescent="0.25">
      <c r="A3886" s="6" t="str">
        <f ca="1">no.</f>
        <v/>
      </c>
      <c r="E3886" s="4" t="str">
        <f ca="1">position</f>
        <v/>
      </c>
      <c r="I3886" s="318"/>
      <c r="L3886" s="4"/>
      <c r="N3886" s="6"/>
      <c r="P3886" s="20"/>
      <c r="Q3886" s="5" t="str">
        <f ca="1">score</f>
        <v/>
      </c>
      <c r="R3886" s="7" t="str">
        <f ca="1">rescore_pd</f>
        <v/>
      </c>
      <c r="S3886" s="310" t="str">
        <f ca="1">price</f>
        <v/>
      </c>
      <c r="U3886" s="4"/>
      <c r="V3886" s="4"/>
      <c r="W3886" s="215" t="str">
        <f ca="1">comm_pd</f>
        <v/>
      </c>
      <c r="X3886" s="11"/>
    </row>
    <row r="3887" spans="1:24" x14ac:dyDescent="0.25">
      <c r="A3887" s="6" t="str">
        <f ca="1">no.</f>
        <v/>
      </c>
      <c r="E3887" s="4" t="str">
        <f ca="1">position</f>
        <v/>
      </c>
      <c r="I3887" s="318"/>
      <c r="L3887" s="4"/>
      <c r="N3887" s="6"/>
      <c r="P3887" s="20"/>
      <c r="Q3887" s="5" t="str">
        <f ca="1">score</f>
        <v/>
      </c>
      <c r="R3887" s="7" t="str">
        <f ca="1">rescore_pd</f>
        <v/>
      </c>
      <c r="S3887" s="310" t="str">
        <f ca="1">price</f>
        <v/>
      </c>
      <c r="U3887" s="4"/>
      <c r="V3887" s="4"/>
      <c r="W3887" s="215" t="str">
        <f ca="1">comm_pd</f>
        <v/>
      </c>
      <c r="X3887" s="11"/>
    </row>
    <row r="3888" spans="1:24" x14ac:dyDescent="0.25">
      <c r="A3888" s="6" t="str">
        <f ca="1">no.</f>
        <v/>
      </c>
      <c r="E3888" s="4" t="str">
        <f ca="1">position</f>
        <v/>
      </c>
      <c r="I3888" s="318"/>
      <c r="L3888" s="4"/>
      <c r="N3888" s="6"/>
      <c r="P3888" s="20"/>
      <c r="Q3888" s="5" t="str">
        <f ca="1">score</f>
        <v/>
      </c>
      <c r="R3888" s="7" t="str">
        <f ca="1">rescore_pd</f>
        <v/>
      </c>
      <c r="S3888" s="310" t="str">
        <f ca="1">price</f>
        <v/>
      </c>
      <c r="U3888" s="4"/>
      <c r="V3888" s="4"/>
      <c r="W3888" s="215" t="str">
        <f ca="1">comm_pd</f>
        <v/>
      </c>
      <c r="X3888" s="11"/>
    </row>
    <row r="3889" spans="1:24" x14ac:dyDescent="0.25">
      <c r="A3889" s="6" t="str">
        <f ca="1">no.</f>
        <v/>
      </c>
      <c r="E3889" s="4" t="str">
        <f ca="1">position</f>
        <v/>
      </c>
      <c r="I3889" s="318"/>
      <c r="L3889" s="4"/>
      <c r="N3889" s="6"/>
      <c r="P3889" s="20"/>
      <c r="Q3889" s="5" t="str">
        <f ca="1">score</f>
        <v/>
      </c>
      <c r="R3889" s="7" t="str">
        <f ca="1">rescore_pd</f>
        <v/>
      </c>
      <c r="S3889" s="310" t="str">
        <f ca="1">price</f>
        <v/>
      </c>
      <c r="U3889" s="4"/>
      <c r="V3889" s="4"/>
      <c r="W3889" s="215" t="str">
        <f ca="1">comm_pd</f>
        <v/>
      </c>
      <c r="X3889" s="11"/>
    </row>
    <row r="3890" spans="1:24" x14ac:dyDescent="0.25">
      <c r="A3890" s="6" t="str">
        <f ca="1">no.</f>
        <v/>
      </c>
      <c r="E3890" s="4" t="str">
        <f ca="1">position</f>
        <v/>
      </c>
      <c r="I3890" s="318"/>
      <c r="L3890" s="4"/>
      <c r="N3890" s="6"/>
      <c r="P3890" s="20"/>
      <c r="Q3890" s="5" t="str">
        <f ca="1">score</f>
        <v/>
      </c>
      <c r="R3890" s="7" t="str">
        <f ca="1">rescore_pd</f>
        <v/>
      </c>
      <c r="S3890" s="310" t="str">
        <f ca="1">price</f>
        <v/>
      </c>
      <c r="U3890" s="4"/>
      <c r="V3890" s="4"/>
      <c r="W3890" s="215" t="str">
        <f ca="1">comm_pd</f>
        <v/>
      </c>
      <c r="X3890" s="11"/>
    </row>
    <row r="3891" spans="1:24" x14ac:dyDescent="0.25">
      <c r="A3891" s="6" t="str">
        <f ca="1">no.</f>
        <v/>
      </c>
      <c r="E3891" s="4" t="str">
        <f ca="1">position</f>
        <v/>
      </c>
      <c r="I3891" s="318"/>
      <c r="L3891" s="4"/>
      <c r="N3891" s="6"/>
      <c r="P3891" s="20"/>
      <c r="Q3891" s="5" t="str">
        <f ca="1">score</f>
        <v/>
      </c>
      <c r="R3891" s="7" t="str">
        <f ca="1">rescore_pd</f>
        <v/>
      </c>
      <c r="S3891" s="310" t="str">
        <f ca="1">price</f>
        <v/>
      </c>
      <c r="U3891" s="4"/>
      <c r="V3891" s="4"/>
      <c r="W3891" s="215" t="str">
        <f ca="1">comm_pd</f>
        <v/>
      </c>
      <c r="X3891" s="11"/>
    </row>
    <row r="3892" spans="1:24" x14ac:dyDescent="0.25">
      <c r="A3892" s="6" t="str">
        <f ca="1">no.</f>
        <v/>
      </c>
      <c r="E3892" s="4" t="str">
        <f ca="1">position</f>
        <v/>
      </c>
      <c r="I3892" s="318"/>
      <c r="L3892" s="4"/>
      <c r="N3892" s="6"/>
      <c r="P3892" s="20"/>
      <c r="Q3892" s="5" t="str">
        <f ca="1">score</f>
        <v/>
      </c>
      <c r="R3892" s="7" t="str">
        <f ca="1">rescore_pd</f>
        <v/>
      </c>
      <c r="S3892" s="310" t="str">
        <f ca="1">price</f>
        <v/>
      </c>
      <c r="U3892" s="4"/>
      <c r="V3892" s="4"/>
      <c r="W3892" s="215" t="str">
        <f ca="1">comm_pd</f>
        <v/>
      </c>
      <c r="X3892" s="11"/>
    </row>
    <row r="3893" spans="1:24" x14ac:dyDescent="0.25">
      <c r="A3893" s="6" t="str">
        <f ca="1">no.</f>
        <v/>
      </c>
      <c r="E3893" s="4" t="str">
        <f ca="1">position</f>
        <v/>
      </c>
      <c r="I3893" s="318"/>
      <c r="L3893" s="4"/>
      <c r="N3893" s="6"/>
      <c r="P3893" s="20"/>
      <c r="Q3893" s="5" t="str">
        <f ca="1">score</f>
        <v/>
      </c>
      <c r="R3893" s="7" t="str">
        <f ca="1">rescore_pd</f>
        <v/>
      </c>
      <c r="S3893" s="310" t="str">
        <f ca="1">price</f>
        <v/>
      </c>
      <c r="U3893" s="4"/>
      <c r="V3893" s="4"/>
      <c r="W3893" s="215" t="str">
        <f ca="1">comm_pd</f>
        <v/>
      </c>
      <c r="X3893" s="11"/>
    </row>
    <row r="3894" spans="1:24" x14ac:dyDescent="0.25">
      <c r="A3894" s="6" t="str">
        <f ca="1">no.</f>
        <v/>
      </c>
      <c r="E3894" s="4" t="str">
        <f ca="1">position</f>
        <v/>
      </c>
      <c r="I3894" s="318"/>
      <c r="L3894" s="4"/>
      <c r="N3894" s="6"/>
      <c r="P3894" s="20"/>
      <c r="Q3894" s="5" t="str">
        <f ca="1">score</f>
        <v/>
      </c>
      <c r="R3894" s="7" t="str">
        <f ca="1">rescore_pd</f>
        <v/>
      </c>
      <c r="S3894" s="310" t="str">
        <f ca="1">price</f>
        <v/>
      </c>
      <c r="U3894" s="4"/>
      <c r="V3894" s="4"/>
      <c r="W3894" s="215" t="str">
        <f ca="1">comm_pd</f>
        <v/>
      </c>
      <c r="X3894" s="11"/>
    </row>
    <row r="3895" spans="1:24" x14ac:dyDescent="0.25">
      <c r="A3895" s="6" t="str">
        <f ca="1">no.</f>
        <v/>
      </c>
      <c r="E3895" s="4" t="str">
        <f ca="1">position</f>
        <v/>
      </c>
      <c r="I3895" s="318"/>
      <c r="L3895" s="4"/>
      <c r="N3895" s="6"/>
      <c r="P3895" s="20"/>
      <c r="Q3895" s="5" t="str">
        <f ca="1">score</f>
        <v/>
      </c>
      <c r="R3895" s="7" t="str">
        <f ca="1">rescore_pd</f>
        <v/>
      </c>
      <c r="S3895" s="310" t="str">
        <f ca="1">price</f>
        <v/>
      </c>
      <c r="U3895" s="4"/>
      <c r="V3895" s="4"/>
      <c r="W3895" s="215" t="str">
        <f ca="1">comm_pd</f>
        <v/>
      </c>
      <c r="X3895" s="11"/>
    </row>
    <row r="3896" spans="1:24" x14ac:dyDescent="0.25">
      <c r="A3896" s="6" t="str">
        <f ca="1">no.</f>
        <v/>
      </c>
      <c r="E3896" s="4" t="str">
        <f ca="1">position</f>
        <v/>
      </c>
      <c r="I3896" s="318"/>
      <c r="L3896" s="4"/>
      <c r="N3896" s="6"/>
      <c r="P3896" s="20"/>
      <c r="Q3896" s="5" t="str">
        <f ca="1">score</f>
        <v/>
      </c>
      <c r="R3896" s="7" t="str">
        <f ca="1">rescore_pd</f>
        <v/>
      </c>
      <c r="S3896" s="310" t="str">
        <f ca="1">price</f>
        <v/>
      </c>
      <c r="U3896" s="4"/>
      <c r="V3896" s="4"/>
      <c r="W3896" s="215" t="str">
        <f ca="1">comm_pd</f>
        <v/>
      </c>
      <c r="X3896" s="11"/>
    </row>
    <row r="3897" spans="1:24" x14ac:dyDescent="0.25">
      <c r="A3897" s="6" t="str">
        <f ca="1">no.</f>
        <v/>
      </c>
      <c r="E3897" s="4" t="str">
        <f ca="1">position</f>
        <v/>
      </c>
      <c r="I3897" s="318"/>
      <c r="L3897" s="4"/>
      <c r="N3897" s="6"/>
      <c r="P3897" s="20"/>
      <c r="Q3897" s="5" t="str">
        <f ca="1">score</f>
        <v/>
      </c>
      <c r="R3897" s="7" t="str">
        <f ca="1">rescore_pd</f>
        <v/>
      </c>
      <c r="S3897" s="310" t="str">
        <f ca="1">price</f>
        <v/>
      </c>
      <c r="U3897" s="4"/>
      <c r="V3897" s="4"/>
      <c r="W3897" s="215" t="str">
        <f ca="1">comm_pd</f>
        <v/>
      </c>
      <c r="X3897" s="11"/>
    </row>
    <row r="3898" spans="1:24" x14ac:dyDescent="0.25">
      <c r="A3898" s="6" t="str">
        <f ca="1">no.</f>
        <v/>
      </c>
      <c r="E3898" s="4" t="str">
        <f ca="1">position</f>
        <v/>
      </c>
      <c r="I3898" s="318"/>
      <c r="L3898" s="4"/>
      <c r="N3898" s="6"/>
      <c r="P3898" s="20"/>
      <c r="Q3898" s="5" t="str">
        <f ca="1">score</f>
        <v/>
      </c>
      <c r="R3898" s="7" t="str">
        <f ca="1">rescore_pd</f>
        <v/>
      </c>
      <c r="S3898" s="310" t="str">
        <f ca="1">price</f>
        <v/>
      </c>
      <c r="U3898" s="4"/>
      <c r="V3898" s="4"/>
      <c r="W3898" s="215" t="str">
        <f ca="1">comm_pd</f>
        <v/>
      </c>
      <c r="X3898" s="11"/>
    </row>
    <row r="3899" spans="1:24" x14ac:dyDescent="0.25">
      <c r="A3899" s="6" t="str">
        <f ca="1">no.</f>
        <v/>
      </c>
      <c r="E3899" s="4" t="str">
        <f ca="1">position</f>
        <v/>
      </c>
      <c r="I3899" s="318"/>
      <c r="L3899" s="4"/>
      <c r="N3899" s="6"/>
      <c r="P3899" s="20"/>
      <c r="Q3899" s="5" t="str">
        <f ca="1">score</f>
        <v/>
      </c>
      <c r="R3899" s="7" t="str">
        <f ca="1">rescore_pd</f>
        <v/>
      </c>
      <c r="S3899" s="310" t="str">
        <f ca="1">price</f>
        <v/>
      </c>
      <c r="U3899" s="4"/>
      <c r="V3899" s="4"/>
      <c r="W3899" s="215" t="str">
        <f ca="1">comm_pd</f>
        <v/>
      </c>
      <c r="X3899" s="11"/>
    </row>
    <row r="3900" spans="1:24" x14ac:dyDescent="0.25">
      <c r="A3900" s="6" t="str">
        <f ca="1">no.</f>
        <v/>
      </c>
      <c r="E3900" s="4" t="str">
        <f ca="1">position</f>
        <v/>
      </c>
      <c r="I3900" s="318"/>
      <c r="L3900" s="4"/>
      <c r="N3900" s="6"/>
      <c r="P3900" s="20"/>
      <c r="Q3900" s="5" t="str">
        <f ca="1">score</f>
        <v/>
      </c>
      <c r="R3900" s="7" t="str">
        <f ca="1">rescore_pd</f>
        <v/>
      </c>
      <c r="S3900" s="310" t="str">
        <f ca="1">price</f>
        <v/>
      </c>
      <c r="U3900" s="4"/>
      <c r="V3900" s="4"/>
      <c r="W3900" s="215" t="str">
        <f ca="1">comm_pd</f>
        <v/>
      </c>
      <c r="X3900" s="11"/>
    </row>
    <row r="3901" spans="1:24" x14ac:dyDescent="0.25">
      <c r="A3901" s="6" t="str">
        <f ca="1">no.</f>
        <v/>
      </c>
      <c r="E3901" s="4" t="str">
        <f ca="1">position</f>
        <v/>
      </c>
      <c r="I3901" s="318"/>
      <c r="L3901" s="4"/>
      <c r="N3901" s="6"/>
      <c r="P3901" s="20"/>
      <c r="Q3901" s="5" t="str">
        <f ca="1">score</f>
        <v/>
      </c>
      <c r="R3901" s="7" t="str">
        <f ca="1">rescore_pd</f>
        <v/>
      </c>
      <c r="S3901" s="310" t="str">
        <f ca="1">price</f>
        <v/>
      </c>
      <c r="U3901" s="4"/>
      <c r="V3901" s="4"/>
      <c r="W3901" s="215" t="str">
        <f ca="1">comm_pd</f>
        <v/>
      </c>
      <c r="X3901" s="11"/>
    </row>
    <row r="3902" spans="1:24" x14ac:dyDescent="0.25">
      <c r="A3902" s="6" t="str">
        <f ca="1">no.</f>
        <v/>
      </c>
      <c r="E3902" s="4" t="str">
        <f ca="1">position</f>
        <v/>
      </c>
      <c r="I3902" s="318"/>
      <c r="L3902" s="4"/>
      <c r="N3902" s="6"/>
      <c r="P3902" s="20"/>
      <c r="Q3902" s="5" t="str">
        <f ca="1">score</f>
        <v/>
      </c>
      <c r="R3902" s="7" t="str">
        <f ca="1">rescore_pd</f>
        <v/>
      </c>
      <c r="S3902" s="310" t="str">
        <f ca="1">price</f>
        <v/>
      </c>
      <c r="U3902" s="4"/>
      <c r="V3902" s="4"/>
      <c r="W3902" s="215" t="str">
        <f ca="1">comm_pd</f>
        <v/>
      </c>
      <c r="X3902" s="11"/>
    </row>
    <row r="3903" spans="1:24" x14ac:dyDescent="0.25">
      <c r="A3903" s="6" t="str">
        <f ca="1">no.</f>
        <v/>
      </c>
      <c r="E3903" s="4" t="str">
        <f ca="1">position</f>
        <v/>
      </c>
      <c r="I3903" s="318"/>
      <c r="L3903" s="4"/>
      <c r="N3903" s="6"/>
      <c r="P3903" s="20"/>
      <c r="Q3903" s="5" t="str">
        <f ca="1">score</f>
        <v/>
      </c>
      <c r="R3903" s="7" t="str">
        <f ca="1">rescore_pd</f>
        <v/>
      </c>
      <c r="S3903" s="310" t="str">
        <f ca="1">price</f>
        <v/>
      </c>
      <c r="U3903" s="4"/>
      <c r="V3903" s="4"/>
      <c r="W3903" s="215" t="str">
        <f ca="1">comm_pd</f>
        <v/>
      </c>
      <c r="X3903" s="11"/>
    </row>
    <row r="3904" spans="1:24" x14ac:dyDescent="0.25">
      <c r="A3904" s="6" t="str">
        <f ca="1">no.</f>
        <v/>
      </c>
      <c r="E3904" s="4" t="str">
        <f ca="1">position</f>
        <v/>
      </c>
      <c r="I3904" s="318"/>
      <c r="L3904" s="4"/>
      <c r="N3904" s="6"/>
      <c r="P3904" s="20"/>
      <c r="Q3904" s="5" t="str">
        <f ca="1">score</f>
        <v/>
      </c>
      <c r="R3904" s="7" t="str">
        <f ca="1">rescore_pd</f>
        <v/>
      </c>
      <c r="S3904" s="310" t="str">
        <f ca="1">price</f>
        <v/>
      </c>
      <c r="U3904" s="4"/>
      <c r="V3904" s="4"/>
      <c r="W3904" s="215" t="str">
        <f ca="1">comm_pd</f>
        <v/>
      </c>
      <c r="X3904" s="11"/>
    </row>
    <row r="3905" spans="1:24" x14ac:dyDescent="0.25">
      <c r="A3905" s="6" t="str">
        <f ca="1">no.</f>
        <v/>
      </c>
      <c r="E3905" s="4" t="str">
        <f ca="1">position</f>
        <v/>
      </c>
      <c r="I3905" s="318"/>
      <c r="L3905" s="4"/>
      <c r="N3905" s="6"/>
      <c r="P3905" s="20"/>
      <c r="Q3905" s="5" t="str">
        <f ca="1">score</f>
        <v/>
      </c>
      <c r="R3905" s="7" t="str">
        <f ca="1">rescore_pd</f>
        <v/>
      </c>
      <c r="S3905" s="310" t="str">
        <f ca="1">price</f>
        <v/>
      </c>
      <c r="U3905" s="4"/>
      <c r="V3905" s="4"/>
      <c r="W3905" s="215" t="str">
        <f ca="1">comm_pd</f>
        <v/>
      </c>
      <c r="X3905" s="11"/>
    </row>
    <row r="3906" spans="1:24" x14ac:dyDescent="0.25">
      <c r="A3906" s="6" t="str">
        <f ca="1">no.</f>
        <v/>
      </c>
      <c r="E3906" s="4" t="str">
        <f ca="1">position</f>
        <v/>
      </c>
      <c r="I3906" s="318"/>
      <c r="L3906" s="4"/>
      <c r="N3906" s="6"/>
      <c r="P3906" s="20"/>
      <c r="Q3906" s="5" t="str">
        <f ca="1">score</f>
        <v/>
      </c>
      <c r="R3906" s="7" t="str">
        <f ca="1">rescore_pd</f>
        <v/>
      </c>
      <c r="S3906" s="310" t="str">
        <f ca="1">price</f>
        <v/>
      </c>
      <c r="U3906" s="4"/>
      <c r="V3906" s="4"/>
      <c r="W3906" s="215" t="str">
        <f ca="1">comm_pd</f>
        <v/>
      </c>
      <c r="X3906" s="11"/>
    </row>
    <row r="3907" spans="1:24" x14ac:dyDescent="0.25">
      <c r="A3907" s="6" t="str">
        <f ca="1">no.</f>
        <v/>
      </c>
      <c r="E3907" s="4" t="str">
        <f ca="1">position</f>
        <v/>
      </c>
      <c r="I3907" s="318"/>
      <c r="L3907" s="4"/>
      <c r="N3907" s="6"/>
      <c r="P3907" s="20"/>
      <c r="Q3907" s="5" t="str">
        <f ca="1">score</f>
        <v/>
      </c>
      <c r="R3907" s="7" t="str">
        <f ca="1">rescore_pd</f>
        <v/>
      </c>
      <c r="S3907" s="310" t="str">
        <f ca="1">price</f>
        <v/>
      </c>
      <c r="U3907" s="4"/>
      <c r="V3907" s="4"/>
      <c r="W3907" s="215" t="str">
        <f ca="1">comm_pd</f>
        <v/>
      </c>
      <c r="X3907" s="11"/>
    </row>
    <row r="3908" spans="1:24" x14ac:dyDescent="0.25">
      <c r="A3908" s="6" t="str">
        <f ca="1">no.</f>
        <v/>
      </c>
      <c r="E3908" s="4" t="str">
        <f ca="1">position</f>
        <v/>
      </c>
      <c r="I3908" s="318"/>
      <c r="L3908" s="4"/>
      <c r="N3908" s="6"/>
      <c r="P3908" s="20"/>
      <c r="Q3908" s="5" t="str">
        <f ca="1">score</f>
        <v/>
      </c>
      <c r="R3908" s="7" t="str">
        <f ca="1">rescore_pd</f>
        <v/>
      </c>
      <c r="S3908" s="310" t="str">
        <f ca="1">price</f>
        <v/>
      </c>
      <c r="U3908" s="4"/>
      <c r="V3908" s="4"/>
      <c r="W3908" s="215" t="str">
        <f ca="1">comm_pd</f>
        <v/>
      </c>
      <c r="X3908" s="11"/>
    </row>
    <row r="3909" spans="1:24" x14ac:dyDescent="0.25">
      <c r="A3909" s="6" t="str">
        <f ca="1">no.</f>
        <v/>
      </c>
      <c r="E3909" s="4" t="str">
        <f ca="1">position</f>
        <v/>
      </c>
      <c r="I3909" s="318"/>
      <c r="L3909" s="4"/>
      <c r="N3909" s="6"/>
      <c r="P3909" s="20"/>
      <c r="Q3909" s="5" t="str">
        <f ca="1">score</f>
        <v/>
      </c>
      <c r="R3909" s="7" t="str">
        <f ca="1">rescore_pd</f>
        <v/>
      </c>
      <c r="S3909" s="310" t="str">
        <f ca="1">price</f>
        <v/>
      </c>
      <c r="U3909" s="4"/>
      <c r="V3909" s="4"/>
      <c r="W3909" s="215" t="str">
        <f ca="1">comm_pd</f>
        <v/>
      </c>
      <c r="X3909" s="11"/>
    </row>
    <row r="3910" spans="1:24" x14ac:dyDescent="0.25">
      <c r="A3910" s="6" t="str">
        <f ca="1">no.</f>
        <v/>
      </c>
      <c r="E3910" s="4" t="str">
        <f ca="1">position</f>
        <v/>
      </c>
      <c r="I3910" s="318"/>
      <c r="L3910" s="4"/>
      <c r="N3910" s="6"/>
      <c r="P3910" s="20"/>
      <c r="Q3910" s="5" t="str">
        <f ca="1">score</f>
        <v/>
      </c>
      <c r="R3910" s="7" t="str">
        <f ca="1">rescore_pd</f>
        <v/>
      </c>
      <c r="S3910" s="310" t="str">
        <f ca="1">price</f>
        <v/>
      </c>
      <c r="U3910" s="4"/>
      <c r="V3910" s="4"/>
      <c r="W3910" s="215" t="str">
        <f ca="1">comm_pd</f>
        <v/>
      </c>
      <c r="X3910" s="11"/>
    </row>
    <row r="3911" spans="1:24" x14ac:dyDescent="0.25">
      <c r="A3911" s="6" t="str">
        <f ca="1">no.</f>
        <v/>
      </c>
      <c r="E3911" s="4" t="str">
        <f ca="1">position</f>
        <v/>
      </c>
      <c r="I3911" s="318"/>
      <c r="L3911" s="4"/>
      <c r="N3911" s="6"/>
      <c r="P3911" s="20"/>
      <c r="Q3911" s="5" t="str">
        <f ca="1">score</f>
        <v/>
      </c>
      <c r="R3911" s="7" t="str">
        <f ca="1">rescore_pd</f>
        <v/>
      </c>
      <c r="S3911" s="310" t="str">
        <f ca="1">price</f>
        <v/>
      </c>
      <c r="U3911" s="4"/>
      <c r="V3911" s="4"/>
      <c r="W3911" s="215" t="str">
        <f ca="1">comm_pd</f>
        <v/>
      </c>
      <c r="X3911" s="11"/>
    </row>
    <row r="3912" spans="1:24" x14ac:dyDescent="0.25">
      <c r="A3912" s="6" t="str">
        <f ca="1">no.</f>
        <v/>
      </c>
      <c r="E3912" s="4" t="str">
        <f ca="1">position</f>
        <v/>
      </c>
      <c r="I3912" s="318"/>
      <c r="L3912" s="4"/>
      <c r="N3912" s="6"/>
      <c r="P3912" s="20"/>
      <c r="Q3912" s="5" t="str">
        <f ca="1">score</f>
        <v/>
      </c>
      <c r="R3912" s="7" t="str">
        <f ca="1">rescore_pd</f>
        <v/>
      </c>
      <c r="S3912" s="310" t="str">
        <f ca="1">price</f>
        <v/>
      </c>
      <c r="U3912" s="4"/>
      <c r="V3912" s="4"/>
      <c r="W3912" s="215" t="str">
        <f ca="1">comm_pd</f>
        <v/>
      </c>
      <c r="X3912" s="11"/>
    </row>
    <row r="3913" spans="1:24" x14ac:dyDescent="0.25">
      <c r="A3913" s="6" t="str">
        <f ca="1">no.</f>
        <v/>
      </c>
      <c r="E3913" s="4" t="str">
        <f ca="1">position</f>
        <v/>
      </c>
      <c r="I3913" s="318"/>
      <c r="L3913" s="4"/>
      <c r="N3913" s="6"/>
      <c r="P3913" s="20"/>
      <c r="Q3913" s="5" t="str">
        <f ca="1">score</f>
        <v/>
      </c>
      <c r="R3913" s="7" t="str">
        <f ca="1">rescore_pd</f>
        <v/>
      </c>
      <c r="S3913" s="310" t="str">
        <f ca="1">price</f>
        <v/>
      </c>
      <c r="U3913" s="4"/>
      <c r="V3913" s="4"/>
      <c r="W3913" s="215" t="str">
        <f ca="1">comm_pd</f>
        <v/>
      </c>
      <c r="X3913" s="11"/>
    </row>
    <row r="3914" spans="1:24" x14ac:dyDescent="0.25">
      <c r="A3914" s="6" t="str">
        <f ca="1">no.</f>
        <v/>
      </c>
      <c r="E3914" s="4" t="str">
        <f ca="1">position</f>
        <v/>
      </c>
      <c r="I3914" s="318"/>
      <c r="L3914" s="4"/>
      <c r="N3914" s="6"/>
      <c r="P3914" s="20"/>
      <c r="Q3914" s="5" t="str">
        <f ca="1">score</f>
        <v/>
      </c>
      <c r="R3914" s="7" t="str">
        <f ca="1">rescore_pd</f>
        <v/>
      </c>
      <c r="S3914" s="310" t="str">
        <f ca="1">price</f>
        <v/>
      </c>
      <c r="U3914" s="4"/>
      <c r="V3914" s="4"/>
      <c r="W3914" s="215" t="str">
        <f ca="1">comm_pd</f>
        <v/>
      </c>
      <c r="X3914" s="11"/>
    </row>
    <row r="3915" spans="1:24" x14ac:dyDescent="0.25">
      <c r="A3915" s="6" t="str">
        <f ca="1">no.</f>
        <v/>
      </c>
      <c r="E3915" s="4" t="str">
        <f ca="1">position</f>
        <v/>
      </c>
      <c r="I3915" s="318"/>
      <c r="L3915" s="4"/>
      <c r="N3915" s="6"/>
      <c r="P3915" s="20"/>
      <c r="Q3915" s="5" t="str">
        <f ca="1">score</f>
        <v/>
      </c>
      <c r="R3915" s="7" t="str">
        <f ca="1">rescore_pd</f>
        <v/>
      </c>
      <c r="S3915" s="310" t="str">
        <f ca="1">price</f>
        <v/>
      </c>
      <c r="U3915" s="4"/>
      <c r="V3915" s="4"/>
      <c r="W3915" s="215" t="str">
        <f ca="1">comm_pd</f>
        <v/>
      </c>
      <c r="X3915" s="11"/>
    </row>
    <row r="3916" spans="1:24" x14ac:dyDescent="0.25">
      <c r="A3916" s="6" t="str">
        <f ca="1">no.</f>
        <v/>
      </c>
      <c r="E3916" s="4" t="str">
        <f ca="1">position</f>
        <v/>
      </c>
      <c r="I3916" s="318"/>
      <c r="L3916" s="4"/>
      <c r="N3916" s="6"/>
      <c r="P3916" s="20"/>
      <c r="Q3916" s="5" t="str">
        <f ca="1">score</f>
        <v/>
      </c>
      <c r="R3916" s="7" t="str">
        <f ca="1">rescore_pd</f>
        <v/>
      </c>
      <c r="S3916" s="310" t="str">
        <f ca="1">price</f>
        <v/>
      </c>
      <c r="U3916" s="4"/>
      <c r="V3916" s="4"/>
      <c r="W3916" s="215" t="str">
        <f ca="1">comm_pd</f>
        <v/>
      </c>
      <c r="X3916" s="11"/>
    </row>
    <row r="3917" spans="1:24" x14ac:dyDescent="0.25">
      <c r="A3917" s="6" t="str">
        <f ca="1">no.</f>
        <v/>
      </c>
      <c r="E3917" s="4" t="str">
        <f ca="1">position</f>
        <v/>
      </c>
      <c r="I3917" s="318"/>
      <c r="L3917" s="4"/>
      <c r="N3917" s="6"/>
      <c r="P3917" s="20"/>
      <c r="Q3917" s="5" t="str">
        <f ca="1">score</f>
        <v/>
      </c>
      <c r="R3917" s="7" t="str">
        <f ca="1">rescore_pd</f>
        <v/>
      </c>
      <c r="S3917" s="310" t="str">
        <f ca="1">price</f>
        <v/>
      </c>
      <c r="U3917" s="4"/>
      <c r="V3917" s="4"/>
      <c r="W3917" s="215" t="str">
        <f ca="1">comm_pd</f>
        <v/>
      </c>
      <c r="X3917" s="11"/>
    </row>
    <row r="3918" spans="1:24" x14ac:dyDescent="0.25">
      <c r="A3918" s="6" t="str">
        <f ca="1">no.</f>
        <v/>
      </c>
      <c r="E3918" s="4" t="str">
        <f ca="1">position</f>
        <v/>
      </c>
      <c r="I3918" s="318"/>
      <c r="L3918" s="4"/>
      <c r="N3918" s="6"/>
      <c r="P3918" s="20"/>
      <c r="Q3918" s="5" t="str">
        <f ca="1">score</f>
        <v/>
      </c>
      <c r="R3918" s="7" t="str">
        <f ca="1">rescore_pd</f>
        <v/>
      </c>
      <c r="S3918" s="310" t="str">
        <f ca="1">price</f>
        <v/>
      </c>
      <c r="U3918" s="4"/>
      <c r="V3918" s="4"/>
      <c r="W3918" s="215" t="str">
        <f ca="1">comm_pd</f>
        <v/>
      </c>
      <c r="X3918" s="11"/>
    </row>
    <row r="3919" spans="1:24" x14ac:dyDescent="0.25">
      <c r="A3919" s="6" t="str">
        <f ca="1">no.</f>
        <v/>
      </c>
      <c r="E3919" s="4" t="str">
        <f ca="1">position</f>
        <v/>
      </c>
      <c r="I3919" s="318"/>
      <c r="L3919" s="4"/>
      <c r="N3919" s="6"/>
      <c r="P3919" s="20"/>
      <c r="Q3919" s="5" t="str">
        <f ca="1">score</f>
        <v/>
      </c>
      <c r="R3919" s="7" t="str">
        <f ca="1">rescore_pd</f>
        <v/>
      </c>
      <c r="S3919" s="310" t="str">
        <f ca="1">price</f>
        <v/>
      </c>
      <c r="U3919" s="4"/>
      <c r="V3919" s="4"/>
      <c r="W3919" s="215" t="str">
        <f ca="1">comm_pd</f>
        <v/>
      </c>
      <c r="X3919" s="11"/>
    </row>
    <row r="3920" spans="1:24" x14ac:dyDescent="0.25">
      <c r="A3920" s="6" t="str">
        <f ca="1">no.</f>
        <v/>
      </c>
      <c r="E3920" s="4" t="str">
        <f ca="1">position</f>
        <v/>
      </c>
      <c r="I3920" s="318"/>
      <c r="L3920" s="4"/>
      <c r="N3920" s="6"/>
      <c r="P3920" s="20"/>
      <c r="Q3920" s="5" t="str">
        <f ca="1">score</f>
        <v/>
      </c>
      <c r="R3920" s="7" t="str">
        <f ca="1">rescore_pd</f>
        <v/>
      </c>
      <c r="S3920" s="310" t="str">
        <f ca="1">price</f>
        <v/>
      </c>
      <c r="U3920" s="4"/>
      <c r="V3920" s="4"/>
      <c r="W3920" s="215" t="str">
        <f ca="1">comm_pd</f>
        <v/>
      </c>
      <c r="X3920" s="11"/>
    </row>
    <row r="3921" spans="1:24" x14ac:dyDescent="0.25">
      <c r="A3921" s="6" t="str">
        <f ca="1">no.</f>
        <v/>
      </c>
      <c r="E3921" s="4" t="str">
        <f ca="1">position</f>
        <v/>
      </c>
      <c r="I3921" s="318"/>
      <c r="L3921" s="4"/>
      <c r="N3921" s="6"/>
      <c r="P3921" s="20"/>
      <c r="Q3921" s="5" t="str">
        <f ca="1">score</f>
        <v/>
      </c>
      <c r="R3921" s="7" t="str">
        <f ca="1">rescore_pd</f>
        <v/>
      </c>
      <c r="S3921" s="310" t="str">
        <f ca="1">price</f>
        <v/>
      </c>
      <c r="U3921" s="4"/>
      <c r="V3921" s="4"/>
      <c r="W3921" s="215" t="str">
        <f ca="1">comm_pd</f>
        <v/>
      </c>
      <c r="X3921" s="11"/>
    </row>
    <row r="3922" spans="1:24" x14ac:dyDescent="0.25">
      <c r="A3922" s="6" t="str">
        <f ca="1">no.</f>
        <v/>
      </c>
      <c r="E3922" s="4" t="str">
        <f ca="1">position</f>
        <v/>
      </c>
      <c r="I3922" s="318"/>
      <c r="L3922" s="4"/>
      <c r="N3922" s="6"/>
      <c r="P3922" s="20"/>
      <c r="Q3922" s="5" t="str">
        <f ca="1">score</f>
        <v/>
      </c>
      <c r="R3922" s="7" t="str">
        <f ca="1">rescore_pd</f>
        <v/>
      </c>
      <c r="S3922" s="310" t="str">
        <f ca="1">price</f>
        <v/>
      </c>
      <c r="U3922" s="4"/>
      <c r="V3922" s="4"/>
      <c r="W3922" s="215" t="str">
        <f ca="1">comm_pd</f>
        <v/>
      </c>
      <c r="X3922" s="11"/>
    </row>
    <row r="3923" spans="1:24" x14ac:dyDescent="0.25">
      <c r="A3923" s="6" t="str">
        <f ca="1">no.</f>
        <v/>
      </c>
      <c r="E3923" s="4" t="str">
        <f ca="1">position</f>
        <v/>
      </c>
      <c r="I3923" s="318"/>
      <c r="L3923" s="4"/>
      <c r="N3923" s="6"/>
      <c r="P3923" s="20"/>
      <c r="Q3923" s="5" t="str">
        <f ca="1">score</f>
        <v/>
      </c>
      <c r="R3923" s="7" t="str">
        <f ca="1">rescore_pd</f>
        <v/>
      </c>
      <c r="S3923" s="310" t="str">
        <f ca="1">price</f>
        <v/>
      </c>
      <c r="U3923" s="4"/>
      <c r="V3923" s="4"/>
      <c r="W3923" s="215" t="str">
        <f ca="1">comm_pd</f>
        <v/>
      </c>
      <c r="X3923" s="11"/>
    </row>
    <row r="3924" spans="1:24" x14ac:dyDescent="0.25">
      <c r="A3924" s="6" t="str">
        <f ca="1">no.</f>
        <v/>
      </c>
      <c r="E3924" s="4" t="str">
        <f ca="1">position</f>
        <v/>
      </c>
      <c r="I3924" s="318"/>
      <c r="L3924" s="4"/>
      <c r="N3924" s="6"/>
      <c r="P3924" s="20"/>
      <c r="Q3924" s="5" t="str">
        <f ca="1">score</f>
        <v/>
      </c>
      <c r="R3924" s="7" t="str">
        <f ca="1">rescore_pd</f>
        <v/>
      </c>
      <c r="S3924" s="310" t="str">
        <f ca="1">price</f>
        <v/>
      </c>
      <c r="U3924" s="4"/>
      <c r="V3924" s="4"/>
      <c r="W3924" s="215" t="str">
        <f ca="1">comm_pd</f>
        <v/>
      </c>
      <c r="X3924" s="11"/>
    </row>
    <row r="3925" spans="1:24" x14ac:dyDescent="0.25">
      <c r="A3925" s="6" t="str">
        <f ca="1">no.</f>
        <v/>
      </c>
      <c r="E3925" s="4" t="str">
        <f ca="1">position</f>
        <v/>
      </c>
      <c r="I3925" s="318"/>
      <c r="L3925" s="4"/>
      <c r="N3925" s="6"/>
      <c r="P3925" s="20"/>
      <c r="Q3925" s="5" t="str">
        <f ca="1">score</f>
        <v/>
      </c>
      <c r="R3925" s="7" t="str">
        <f ca="1">rescore_pd</f>
        <v/>
      </c>
      <c r="S3925" s="310" t="str">
        <f ca="1">price</f>
        <v/>
      </c>
      <c r="U3925" s="4"/>
      <c r="V3925" s="4"/>
      <c r="W3925" s="215" t="str">
        <f ca="1">comm_pd</f>
        <v/>
      </c>
      <c r="X3925" s="11"/>
    </row>
    <row r="3926" spans="1:24" x14ac:dyDescent="0.25">
      <c r="A3926" s="6" t="str">
        <f ca="1">no.</f>
        <v/>
      </c>
      <c r="E3926" s="4" t="str">
        <f ca="1">position</f>
        <v/>
      </c>
      <c r="I3926" s="318"/>
      <c r="L3926" s="4"/>
      <c r="N3926" s="6"/>
      <c r="P3926" s="20"/>
      <c r="Q3926" s="5" t="str">
        <f ca="1">score</f>
        <v/>
      </c>
      <c r="R3926" s="7" t="str">
        <f ca="1">rescore_pd</f>
        <v/>
      </c>
      <c r="S3926" s="310" t="str">
        <f ca="1">price</f>
        <v/>
      </c>
      <c r="U3926" s="4"/>
      <c r="V3926" s="4"/>
      <c r="W3926" s="215" t="str">
        <f ca="1">comm_pd</f>
        <v/>
      </c>
      <c r="X3926" s="11"/>
    </row>
    <row r="3927" spans="1:24" x14ac:dyDescent="0.25">
      <c r="A3927" s="6" t="str">
        <f ca="1">no.</f>
        <v/>
      </c>
      <c r="E3927" s="4" t="str">
        <f ca="1">position</f>
        <v/>
      </c>
      <c r="I3927" s="318"/>
      <c r="L3927" s="4"/>
      <c r="N3927" s="6"/>
      <c r="P3927" s="20"/>
      <c r="Q3927" s="5" t="str">
        <f ca="1">score</f>
        <v/>
      </c>
      <c r="R3927" s="7" t="str">
        <f ca="1">rescore_pd</f>
        <v/>
      </c>
      <c r="S3927" s="310" t="str">
        <f ca="1">price</f>
        <v/>
      </c>
      <c r="U3927" s="4"/>
      <c r="V3927" s="4"/>
      <c r="W3927" s="215" t="str">
        <f ca="1">comm_pd</f>
        <v/>
      </c>
      <c r="X3927" s="11"/>
    </row>
    <row r="3928" spans="1:24" x14ac:dyDescent="0.25">
      <c r="A3928" s="6" t="str">
        <f ca="1">no.</f>
        <v/>
      </c>
      <c r="E3928" s="4" t="str">
        <f ca="1">position</f>
        <v/>
      </c>
      <c r="I3928" s="318"/>
      <c r="L3928" s="4"/>
      <c r="N3928" s="6"/>
      <c r="P3928" s="20"/>
      <c r="Q3928" s="5" t="str">
        <f ca="1">score</f>
        <v/>
      </c>
      <c r="R3928" s="7" t="str">
        <f ca="1">rescore_pd</f>
        <v/>
      </c>
      <c r="S3928" s="310" t="str">
        <f ca="1">price</f>
        <v/>
      </c>
      <c r="U3928" s="4"/>
      <c r="V3928" s="4"/>
      <c r="W3928" s="215" t="str">
        <f ca="1">comm_pd</f>
        <v/>
      </c>
      <c r="X3928" s="11"/>
    </row>
    <row r="3929" spans="1:24" x14ac:dyDescent="0.25">
      <c r="A3929" s="6" t="str">
        <f ca="1">no.</f>
        <v/>
      </c>
      <c r="E3929" s="4" t="str">
        <f ca="1">position</f>
        <v/>
      </c>
      <c r="I3929" s="318"/>
      <c r="L3929" s="4"/>
      <c r="N3929" s="6"/>
      <c r="P3929" s="20"/>
      <c r="Q3929" s="5" t="str">
        <f ca="1">score</f>
        <v/>
      </c>
      <c r="R3929" s="7" t="str">
        <f ca="1">rescore_pd</f>
        <v/>
      </c>
      <c r="S3929" s="310" t="str">
        <f ca="1">price</f>
        <v/>
      </c>
      <c r="U3929" s="4"/>
      <c r="V3929" s="4"/>
      <c r="W3929" s="215" t="str">
        <f ca="1">comm_pd</f>
        <v/>
      </c>
      <c r="X3929" s="11"/>
    </row>
    <row r="3930" spans="1:24" x14ac:dyDescent="0.25">
      <c r="A3930" s="6" t="str">
        <f ca="1">no.</f>
        <v/>
      </c>
      <c r="E3930" s="4" t="str">
        <f ca="1">position</f>
        <v/>
      </c>
      <c r="I3930" s="318"/>
      <c r="L3930" s="4"/>
      <c r="N3930" s="6"/>
      <c r="P3930" s="20"/>
      <c r="Q3930" s="5" t="str">
        <f ca="1">score</f>
        <v/>
      </c>
      <c r="R3930" s="7" t="str">
        <f ca="1">rescore_pd</f>
        <v/>
      </c>
      <c r="S3930" s="310" t="str">
        <f ca="1">price</f>
        <v/>
      </c>
      <c r="U3930" s="4"/>
      <c r="V3930" s="4"/>
      <c r="W3930" s="215" t="str">
        <f ca="1">comm_pd</f>
        <v/>
      </c>
      <c r="X3930" s="11"/>
    </row>
    <row r="3931" spans="1:24" x14ac:dyDescent="0.25">
      <c r="A3931" s="6" t="str">
        <f ca="1">no.</f>
        <v/>
      </c>
      <c r="E3931" s="4" t="str">
        <f ca="1">position</f>
        <v/>
      </c>
      <c r="I3931" s="318"/>
      <c r="L3931" s="4"/>
      <c r="N3931" s="6"/>
      <c r="P3931" s="20"/>
      <c r="Q3931" s="5" t="str">
        <f ca="1">score</f>
        <v/>
      </c>
      <c r="R3931" s="7" t="str">
        <f ca="1">rescore_pd</f>
        <v/>
      </c>
      <c r="S3931" s="310" t="str">
        <f ca="1">price</f>
        <v/>
      </c>
      <c r="U3931" s="4"/>
      <c r="V3931" s="4"/>
      <c r="W3931" s="215" t="str">
        <f ca="1">comm_pd</f>
        <v/>
      </c>
      <c r="X3931" s="11"/>
    </row>
    <row r="3932" spans="1:24" x14ac:dyDescent="0.25">
      <c r="A3932" s="6" t="str">
        <f ca="1">no.</f>
        <v/>
      </c>
      <c r="E3932" s="4" t="str">
        <f ca="1">position</f>
        <v/>
      </c>
      <c r="I3932" s="318"/>
      <c r="L3932" s="4"/>
      <c r="N3932" s="6"/>
      <c r="P3932" s="20"/>
      <c r="Q3932" s="5" t="str">
        <f ca="1">score</f>
        <v/>
      </c>
      <c r="R3932" s="7" t="str">
        <f ca="1">rescore_pd</f>
        <v/>
      </c>
      <c r="S3932" s="310" t="str">
        <f ca="1">price</f>
        <v/>
      </c>
      <c r="U3932" s="4"/>
      <c r="V3932" s="4"/>
      <c r="W3932" s="215" t="str">
        <f ca="1">comm_pd</f>
        <v/>
      </c>
      <c r="X3932" s="11"/>
    </row>
    <row r="3933" spans="1:24" x14ac:dyDescent="0.25">
      <c r="A3933" s="6" t="str">
        <f ca="1">no.</f>
        <v/>
      </c>
      <c r="E3933" s="4" t="str">
        <f ca="1">position</f>
        <v/>
      </c>
      <c r="I3933" s="318"/>
      <c r="L3933" s="4"/>
      <c r="N3933" s="6"/>
      <c r="P3933" s="20"/>
      <c r="Q3933" s="5" t="str">
        <f ca="1">score</f>
        <v/>
      </c>
      <c r="R3933" s="7" t="str">
        <f ca="1">rescore_pd</f>
        <v/>
      </c>
      <c r="S3933" s="310" t="str">
        <f ca="1">price</f>
        <v/>
      </c>
      <c r="U3933" s="4"/>
      <c r="V3933" s="4"/>
      <c r="W3933" s="215" t="str">
        <f ca="1">comm_pd</f>
        <v/>
      </c>
      <c r="X3933" s="11"/>
    </row>
    <row r="3934" spans="1:24" x14ac:dyDescent="0.25">
      <c r="A3934" s="6" t="str">
        <f ca="1">no.</f>
        <v/>
      </c>
      <c r="E3934" s="4" t="str">
        <f ca="1">position</f>
        <v/>
      </c>
      <c r="I3934" s="318"/>
      <c r="L3934" s="4"/>
      <c r="N3934" s="6"/>
      <c r="P3934" s="20"/>
      <c r="Q3934" s="5" t="str">
        <f ca="1">score</f>
        <v/>
      </c>
      <c r="R3934" s="7" t="str">
        <f ca="1">rescore_pd</f>
        <v/>
      </c>
      <c r="S3934" s="310" t="str">
        <f ca="1">price</f>
        <v/>
      </c>
      <c r="U3934" s="4"/>
      <c r="V3934" s="4"/>
      <c r="W3934" s="215" t="str">
        <f ca="1">comm_pd</f>
        <v/>
      </c>
      <c r="X3934" s="11"/>
    </row>
    <row r="3935" spans="1:24" x14ac:dyDescent="0.25">
      <c r="A3935" s="6" t="str">
        <f ca="1">no.</f>
        <v/>
      </c>
      <c r="E3935" s="4" t="str">
        <f ca="1">position</f>
        <v/>
      </c>
      <c r="I3935" s="318"/>
      <c r="L3935" s="4"/>
      <c r="N3935" s="6"/>
      <c r="P3935" s="20"/>
      <c r="Q3935" s="5" t="str">
        <f ca="1">score</f>
        <v/>
      </c>
      <c r="R3935" s="7" t="str">
        <f ca="1">rescore_pd</f>
        <v/>
      </c>
      <c r="S3935" s="310" t="str">
        <f ca="1">price</f>
        <v/>
      </c>
      <c r="U3935" s="4"/>
      <c r="V3935" s="4"/>
      <c r="W3935" s="215" t="str">
        <f ca="1">comm_pd</f>
        <v/>
      </c>
      <c r="X3935" s="11"/>
    </row>
    <row r="3936" spans="1:24" x14ac:dyDescent="0.25">
      <c r="A3936" s="6" t="str">
        <f ca="1">no.</f>
        <v/>
      </c>
      <c r="E3936" s="4" t="str">
        <f ca="1">position</f>
        <v/>
      </c>
      <c r="I3936" s="318"/>
      <c r="L3936" s="4"/>
      <c r="N3936" s="6"/>
      <c r="P3936" s="20"/>
      <c r="Q3936" s="5" t="str">
        <f ca="1">score</f>
        <v/>
      </c>
      <c r="R3936" s="7" t="str">
        <f ca="1">rescore_pd</f>
        <v/>
      </c>
      <c r="S3936" s="310" t="str">
        <f ca="1">price</f>
        <v/>
      </c>
      <c r="U3936" s="4"/>
      <c r="V3936" s="4"/>
      <c r="W3936" s="215" t="str">
        <f ca="1">comm_pd</f>
        <v/>
      </c>
      <c r="X3936" s="11"/>
    </row>
    <row r="3937" spans="1:24" x14ac:dyDescent="0.25">
      <c r="A3937" s="6" t="str">
        <f ca="1">no.</f>
        <v/>
      </c>
      <c r="E3937" s="4" t="str">
        <f ca="1">position</f>
        <v/>
      </c>
      <c r="I3937" s="318"/>
      <c r="L3937" s="4"/>
      <c r="N3937" s="6"/>
      <c r="P3937" s="20"/>
      <c r="Q3937" s="5" t="str">
        <f ca="1">score</f>
        <v/>
      </c>
      <c r="R3937" s="7" t="str">
        <f ca="1">rescore_pd</f>
        <v/>
      </c>
      <c r="S3937" s="310" t="str">
        <f ca="1">price</f>
        <v/>
      </c>
      <c r="U3937" s="4"/>
      <c r="V3937" s="4"/>
      <c r="W3937" s="215" t="str">
        <f ca="1">comm_pd</f>
        <v/>
      </c>
      <c r="X3937" s="11"/>
    </row>
    <row r="3938" spans="1:24" x14ac:dyDescent="0.25">
      <c r="A3938" s="6" t="str">
        <f ca="1">no.</f>
        <v/>
      </c>
      <c r="E3938" s="4" t="str">
        <f ca="1">position</f>
        <v/>
      </c>
      <c r="I3938" s="318"/>
      <c r="L3938" s="4"/>
      <c r="N3938" s="6"/>
      <c r="P3938" s="20"/>
      <c r="Q3938" s="5" t="str">
        <f ca="1">score</f>
        <v/>
      </c>
      <c r="R3938" s="7" t="str">
        <f ca="1">rescore_pd</f>
        <v/>
      </c>
      <c r="S3938" s="310" t="str">
        <f ca="1">price</f>
        <v/>
      </c>
      <c r="U3938" s="4"/>
      <c r="V3938" s="4"/>
      <c r="W3938" s="215" t="str">
        <f ca="1">comm_pd</f>
        <v/>
      </c>
      <c r="X3938" s="11"/>
    </row>
    <row r="3939" spans="1:24" x14ac:dyDescent="0.25">
      <c r="A3939" s="6" t="str">
        <f ca="1">no.</f>
        <v/>
      </c>
      <c r="E3939" s="4" t="str">
        <f ca="1">position</f>
        <v/>
      </c>
      <c r="I3939" s="318"/>
      <c r="L3939" s="4"/>
      <c r="N3939" s="6"/>
      <c r="P3939" s="20"/>
      <c r="Q3939" s="5" t="str">
        <f ca="1">score</f>
        <v/>
      </c>
      <c r="R3939" s="7" t="str">
        <f ca="1">rescore_pd</f>
        <v/>
      </c>
      <c r="S3939" s="310" t="str">
        <f ca="1">price</f>
        <v/>
      </c>
      <c r="U3939" s="4"/>
      <c r="V3939" s="4"/>
      <c r="W3939" s="215" t="str">
        <f ca="1">comm_pd</f>
        <v/>
      </c>
      <c r="X3939" s="11"/>
    </row>
    <row r="3940" spans="1:24" x14ac:dyDescent="0.25">
      <c r="A3940" s="6" t="str">
        <f ca="1">no.</f>
        <v/>
      </c>
      <c r="E3940" s="4" t="str">
        <f ca="1">position</f>
        <v/>
      </c>
      <c r="I3940" s="318"/>
      <c r="L3940" s="4"/>
      <c r="N3940" s="6"/>
      <c r="P3940" s="20"/>
      <c r="Q3940" s="5" t="str">
        <f ca="1">score</f>
        <v/>
      </c>
      <c r="R3940" s="7" t="str">
        <f ca="1">rescore_pd</f>
        <v/>
      </c>
      <c r="S3940" s="310" t="str">
        <f ca="1">price</f>
        <v/>
      </c>
      <c r="U3940" s="4"/>
      <c r="V3940" s="4"/>
      <c r="W3940" s="215" t="str">
        <f ca="1">comm_pd</f>
        <v/>
      </c>
      <c r="X3940" s="11"/>
    </row>
    <row r="3941" spans="1:24" x14ac:dyDescent="0.25">
      <c r="A3941" s="6" t="str">
        <f ca="1">no.</f>
        <v/>
      </c>
      <c r="E3941" s="4" t="str">
        <f ca="1">position</f>
        <v/>
      </c>
      <c r="I3941" s="318"/>
      <c r="L3941" s="4"/>
      <c r="N3941" s="6"/>
      <c r="P3941" s="20"/>
      <c r="Q3941" s="5" t="str">
        <f ca="1">score</f>
        <v/>
      </c>
      <c r="R3941" s="7" t="str">
        <f ca="1">rescore_pd</f>
        <v/>
      </c>
      <c r="S3941" s="310" t="str">
        <f ca="1">price</f>
        <v/>
      </c>
      <c r="U3941" s="4"/>
      <c r="V3941" s="4"/>
      <c r="W3941" s="215" t="str">
        <f ca="1">comm_pd</f>
        <v/>
      </c>
      <c r="X3941" s="11"/>
    </row>
    <row r="3942" spans="1:24" x14ac:dyDescent="0.25">
      <c r="A3942" s="6" t="str">
        <f ca="1">no.</f>
        <v/>
      </c>
      <c r="E3942" s="4" t="str">
        <f ca="1">position</f>
        <v/>
      </c>
      <c r="I3942" s="318"/>
      <c r="L3942" s="4"/>
      <c r="N3942" s="6"/>
      <c r="P3942" s="20"/>
      <c r="Q3942" s="5" t="str">
        <f ca="1">score</f>
        <v/>
      </c>
      <c r="R3942" s="7" t="str">
        <f ca="1">rescore_pd</f>
        <v/>
      </c>
      <c r="S3942" s="310" t="str">
        <f ca="1">price</f>
        <v/>
      </c>
      <c r="U3942" s="4"/>
      <c r="V3942" s="4"/>
      <c r="W3942" s="215" t="str">
        <f ca="1">comm_pd</f>
        <v/>
      </c>
      <c r="X3942" s="11"/>
    </row>
    <row r="3943" spans="1:24" x14ac:dyDescent="0.25">
      <c r="A3943" s="6" t="str">
        <f ca="1">no.</f>
        <v/>
      </c>
      <c r="E3943" s="4" t="str">
        <f ca="1">position</f>
        <v/>
      </c>
      <c r="I3943" s="318"/>
      <c r="L3943" s="4"/>
      <c r="N3943" s="6"/>
      <c r="P3943" s="20"/>
      <c r="Q3943" s="5" t="str">
        <f ca="1">score</f>
        <v/>
      </c>
      <c r="R3943" s="7" t="str">
        <f ca="1">rescore_pd</f>
        <v/>
      </c>
      <c r="S3943" s="310" t="str">
        <f ca="1">price</f>
        <v/>
      </c>
      <c r="U3943" s="4"/>
      <c r="V3943" s="4"/>
      <c r="W3943" s="215" t="str">
        <f ca="1">comm_pd</f>
        <v/>
      </c>
      <c r="X3943" s="11"/>
    </row>
    <row r="3944" spans="1:24" x14ac:dyDescent="0.25">
      <c r="A3944" s="6" t="str">
        <f ca="1">no.</f>
        <v/>
      </c>
      <c r="E3944" s="4" t="str">
        <f ca="1">position</f>
        <v/>
      </c>
      <c r="I3944" s="318"/>
      <c r="L3944" s="4"/>
      <c r="N3944" s="6"/>
      <c r="P3944" s="20"/>
      <c r="Q3944" s="5" t="str">
        <f ca="1">score</f>
        <v/>
      </c>
      <c r="R3944" s="7" t="str">
        <f ca="1">rescore_pd</f>
        <v/>
      </c>
      <c r="S3944" s="310" t="str">
        <f ca="1">price</f>
        <v/>
      </c>
      <c r="U3944" s="4"/>
      <c r="V3944" s="4"/>
      <c r="W3944" s="215" t="str">
        <f ca="1">comm_pd</f>
        <v/>
      </c>
      <c r="X3944" s="11"/>
    </row>
    <row r="3945" spans="1:24" x14ac:dyDescent="0.25">
      <c r="A3945" s="6" t="str">
        <f ca="1">no.</f>
        <v/>
      </c>
      <c r="E3945" s="4" t="str">
        <f ca="1">position</f>
        <v/>
      </c>
      <c r="I3945" s="318"/>
      <c r="L3945" s="4"/>
      <c r="N3945" s="6"/>
      <c r="P3945" s="20"/>
      <c r="Q3945" s="5" t="str">
        <f ca="1">score</f>
        <v/>
      </c>
      <c r="R3945" s="7" t="str">
        <f ca="1">rescore_pd</f>
        <v/>
      </c>
      <c r="S3945" s="310" t="str">
        <f ca="1">price</f>
        <v/>
      </c>
      <c r="U3945" s="4"/>
      <c r="V3945" s="4"/>
      <c r="W3945" s="215" t="str">
        <f ca="1">comm_pd</f>
        <v/>
      </c>
      <c r="X3945" s="11"/>
    </row>
    <row r="3946" spans="1:24" x14ac:dyDescent="0.25">
      <c r="A3946" s="6" t="str">
        <f ca="1">no.</f>
        <v/>
      </c>
      <c r="E3946" s="4" t="str">
        <f ca="1">position</f>
        <v/>
      </c>
      <c r="I3946" s="318"/>
      <c r="L3946" s="4"/>
      <c r="N3946" s="6"/>
      <c r="P3946" s="20"/>
      <c r="Q3946" s="5" t="str">
        <f ca="1">score</f>
        <v/>
      </c>
      <c r="R3946" s="7" t="str">
        <f ca="1">rescore_pd</f>
        <v/>
      </c>
      <c r="S3946" s="310" t="str">
        <f ca="1">price</f>
        <v/>
      </c>
      <c r="U3946" s="4"/>
      <c r="V3946" s="4"/>
      <c r="W3946" s="215" t="str">
        <f ca="1">comm_pd</f>
        <v/>
      </c>
      <c r="X3946" s="11"/>
    </row>
    <row r="3947" spans="1:24" x14ac:dyDescent="0.25">
      <c r="A3947" s="6" t="str">
        <f ca="1">no.</f>
        <v/>
      </c>
      <c r="E3947" s="4" t="str">
        <f ca="1">position</f>
        <v/>
      </c>
      <c r="I3947" s="318"/>
      <c r="L3947" s="4"/>
      <c r="N3947" s="6"/>
      <c r="P3947" s="20"/>
      <c r="Q3947" s="5" t="str">
        <f ca="1">score</f>
        <v/>
      </c>
      <c r="R3947" s="7" t="str">
        <f ca="1">rescore_pd</f>
        <v/>
      </c>
      <c r="S3947" s="310" t="str">
        <f ca="1">price</f>
        <v/>
      </c>
      <c r="U3947" s="4"/>
      <c r="V3947" s="4"/>
      <c r="W3947" s="215" t="str">
        <f ca="1">comm_pd</f>
        <v/>
      </c>
      <c r="X3947" s="11"/>
    </row>
    <row r="3948" spans="1:24" x14ac:dyDescent="0.25">
      <c r="A3948" s="6" t="str">
        <f ca="1">no.</f>
        <v/>
      </c>
      <c r="E3948" s="4" t="str">
        <f ca="1">position</f>
        <v/>
      </c>
      <c r="I3948" s="318"/>
      <c r="L3948" s="4"/>
      <c r="N3948" s="6"/>
      <c r="P3948" s="20"/>
      <c r="Q3948" s="5" t="str">
        <f ca="1">score</f>
        <v/>
      </c>
      <c r="R3948" s="7" t="str">
        <f ca="1">rescore_pd</f>
        <v/>
      </c>
      <c r="S3948" s="310" t="str">
        <f ca="1">price</f>
        <v/>
      </c>
      <c r="U3948" s="4"/>
      <c r="V3948" s="4"/>
      <c r="W3948" s="215" t="str">
        <f ca="1">comm_pd</f>
        <v/>
      </c>
      <c r="X3948" s="11"/>
    </row>
    <row r="3949" spans="1:24" x14ac:dyDescent="0.25">
      <c r="A3949" s="6" t="str">
        <f ca="1">no.</f>
        <v/>
      </c>
      <c r="E3949" s="4" t="str">
        <f ca="1">position</f>
        <v/>
      </c>
      <c r="I3949" s="318"/>
      <c r="L3949" s="4"/>
      <c r="N3949" s="6"/>
      <c r="P3949" s="20"/>
      <c r="Q3949" s="5" t="str">
        <f ca="1">score</f>
        <v/>
      </c>
      <c r="R3949" s="7" t="str">
        <f ca="1">rescore_pd</f>
        <v/>
      </c>
      <c r="S3949" s="310" t="str">
        <f ca="1">price</f>
        <v/>
      </c>
      <c r="U3949" s="4"/>
      <c r="V3949" s="4"/>
      <c r="W3949" s="215" t="str">
        <f ca="1">comm_pd</f>
        <v/>
      </c>
      <c r="X3949" s="11"/>
    </row>
    <row r="3950" spans="1:24" x14ac:dyDescent="0.25">
      <c r="A3950" s="6" t="str">
        <f ca="1">no.</f>
        <v/>
      </c>
      <c r="E3950" s="4" t="str">
        <f ca="1">position</f>
        <v/>
      </c>
      <c r="I3950" s="318"/>
      <c r="L3950" s="4"/>
      <c r="N3950" s="6"/>
      <c r="P3950" s="20"/>
      <c r="Q3950" s="5" t="str">
        <f ca="1">score</f>
        <v/>
      </c>
      <c r="R3950" s="7" t="str">
        <f ca="1">rescore_pd</f>
        <v/>
      </c>
      <c r="S3950" s="310" t="str">
        <f ca="1">price</f>
        <v/>
      </c>
      <c r="U3950" s="4"/>
      <c r="V3950" s="4"/>
      <c r="W3950" s="215" t="str">
        <f ca="1">comm_pd</f>
        <v/>
      </c>
      <c r="X3950" s="11"/>
    </row>
    <row r="3951" spans="1:24" x14ac:dyDescent="0.25">
      <c r="A3951" s="6" t="str">
        <f ca="1">no.</f>
        <v/>
      </c>
      <c r="E3951" s="4" t="str">
        <f ca="1">position</f>
        <v/>
      </c>
      <c r="I3951" s="318"/>
      <c r="L3951" s="4"/>
      <c r="N3951" s="6"/>
      <c r="P3951" s="20"/>
      <c r="Q3951" s="5" t="str">
        <f ca="1">score</f>
        <v/>
      </c>
      <c r="R3951" s="7" t="str">
        <f ca="1">rescore_pd</f>
        <v/>
      </c>
      <c r="S3951" s="310" t="str">
        <f ca="1">price</f>
        <v/>
      </c>
      <c r="U3951" s="4"/>
      <c r="V3951" s="4"/>
      <c r="W3951" s="215" t="str">
        <f ca="1">comm_pd</f>
        <v/>
      </c>
      <c r="X3951" s="11"/>
    </row>
    <row r="3952" spans="1:24" x14ac:dyDescent="0.25">
      <c r="A3952" s="6" t="str">
        <f ca="1">no.</f>
        <v/>
      </c>
      <c r="E3952" s="4" t="str">
        <f ca="1">position</f>
        <v/>
      </c>
      <c r="I3952" s="318"/>
      <c r="L3952" s="4"/>
      <c r="N3952" s="6"/>
      <c r="P3952" s="20"/>
      <c r="Q3952" s="5" t="str">
        <f ca="1">score</f>
        <v/>
      </c>
      <c r="R3952" s="7" t="str">
        <f ca="1">rescore_pd</f>
        <v/>
      </c>
      <c r="S3952" s="310" t="str">
        <f ca="1">price</f>
        <v/>
      </c>
      <c r="U3952" s="4"/>
      <c r="V3952" s="4"/>
      <c r="W3952" s="215" t="str">
        <f ca="1">comm_pd</f>
        <v/>
      </c>
      <c r="X3952" s="11"/>
    </row>
    <row r="3953" spans="1:24" x14ac:dyDescent="0.25">
      <c r="A3953" s="6" t="str">
        <f ca="1">no.</f>
        <v/>
      </c>
      <c r="E3953" s="4" t="str">
        <f ca="1">position</f>
        <v/>
      </c>
      <c r="I3953" s="318"/>
      <c r="L3953" s="4"/>
      <c r="N3953" s="6"/>
      <c r="P3953" s="20"/>
      <c r="Q3953" s="5" t="str">
        <f ca="1">score</f>
        <v/>
      </c>
      <c r="R3953" s="7" t="str">
        <f ca="1">rescore_pd</f>
        <v/>
      </c>
      <c r="S3953" s="310" t="str">
        <f ca="1">price</f>
        <v/>
      </c>
      <c r="U3953" s="4"/>
      <c r="V3953" s="4"/>
      <c r="W3953" s="215" t="str">
        <f ca="1">comm_pd</f>
        <v/>
      </c>
      <c r="X3953" s="11"/>
    </row>
    <row r="3954" spans="1:24" x14ac:dyDescent="0.25">
      <c r="A3954" s="6" t="str">
        <f ca="1">no.</f>
        <v/>
      </c>
      <c r="E3954" s="4" t="str">
        <f ca="1">position</f>
        <v/>
      </c>
      <c r="I3954" s="318"/>
      <c r="L3954" s="4"/>
      <c r="N3954" s="6"/>
      <c r="P3954" s="20"/>
      <c r="Q3954" s="5" t="str">
        <f ca="1">score</f>
        <v/>
      </c>
      <c r="R3954" s="7" t="str">
        <f ca="1">rescore_pd</f>
        <v/>
      </c>
      <c r="S3954" s="310" t="str">
        <f ca="1">price</f>
        <v/>
      </c>
      <c r="U3954" s="4"/>
      <c r="V3954" s="4"/>
      <c r="W3954" s="215" t="str">
        <f ca="1">comm_pd</f>
        <v/>
      </c>
      <c r="X3954" s="11"/>
    </row>
    <row r="3955" spans="1:24" x14ac:dyDescent="0.25">
      <c r="A3955" s="6" t="str">
        <f ca="1">no.</f>
        <v/>
      </c>
      <c r="E3955" s="4" t="str">
        <f ca="1">position</f>
        <v/>
      </c>
      <c r="I3955" s="318"/>
      <c r="L3955" s="4"/>
      <c r="N3955" s="6"/>
      <c r="P3955" s="20"/>
      <c r="Q3955" s="5" t="str">
        <f ca="1">score</f>
        <v/>
      </c>
      <c r="R3955" s="7" t="str">
        <f ca="1">rescore_pd</f>
        <v/>
      </c>
      <c r="S3955" s="310" t="str">
        <f ca="1">price</f>
        <v/>
      </c>
      <c r="U3955" s="4"/>
      <c r="V3955" s="4"/>
      <c r="W3955" s="215" t="str">
        <f ca="1">comm_pd</f>
        <v/>
      </c>
      <c r="X3955" s="11"/>
    </row>
    <row r="3956" spans="1:24" x14ac:dyDescent="0.25">
      <c r="A3956" s="6" t="str">
        <f ca="1">no.</f>
        <v/>
      </c>
      <c r="E3956" s="4" t="str">
        <f ca="1">position</f>
        <v/>
      </c>
      <c r="I3956" s="318"/>
      <c r="L3956" s="4"/>
      <c r="N3956" s="6"/>
      <c r="P3956" s="20"/>
      <c r="Q3956" s="5" t="str">
        <f ca="1">score</f>
        <v/>
      </c>
      <c r="R3956" s="7" t="str">
        <f ca="1">rescore_pd</f>
        <v/>
      </c>
      <c r="S3956" s="310" t="str">
        <f ca="1">price</f>
        <v/>
      </c>
      <c r="U3956" s="4"/>
      <c r="V3956" s="4"/>
      <c r="W3956" s="215" t="str">
        <f ca="1">comm_pd</f>
        <v/>
      </c>
      <c r="X3956" s="11"/>
    </row>
    <row r="3957" spans="1:24" x14ac:dyDescent="0.25">
      <c r="A3957" s="6" t="str">
        <f ca="1">no.</f>
        <v/>
      </c>
      <c r="E3957" s="4" t="str">
        <f ca="1">position</f>
        <v/>
      </c>
      <c r="I3957" s="318"/>
      <c r="L3957" s="4"/>
      <c r="N3957" s="6"/>
      <c r="P3957" s="20"/>
      <c r="Q3957" s="5" t="str">
        <f ca="1">score</f>
        <v/>
      </c>
      <c r="R3957" s="7" t="str">
        <f ca="1">rescore_pd</f>
        <v/>
      </c>
      <c r="S3957" s="310" t="str">
        <f ca="1">price</f>
        <v/>
      </c>
      <c r="U3957" s="4"/>
      <c r="V3957" s="4"/>
      <c r="W3957" s="215" t="str">
        <f ca="1">comm_pd</f>
        <v/>
      </c>
      <c r="X3957" s="11"/>
    </row>
    <row r="3958" spans="1:24" x14ac:dyDescent="0.25">
      <c r="A3958" s="6" t="str">
        <f ca="1">no.</f>
        <v/>
      </c>
      <c r="E3958" s="4" t="str">
        <f ca="1">position</f>
        <v/>
      </c>
      <c r="I3958" s="318"/>
      <c r="L3958" s="4"/>
      <c r="N3958" s="6"/>
      <c r="P3958" s="20"/>
      <c r="Q3958" s="5" t="str">
        <f ca="1">score</f>
        <v/>
      </c>
      <c r="R3958" s="7" t="str">
        <f ca="1">rescore_pd</f>
        <v/>
      </c>
      <c r="S3958" s="310" t="str">
        <f ca="1">price</f>
        <v/>
      </c>
      <c r="U3958" s="4"/>
      <c r="V3958" s="4"/>
      <c r="W3958" s="215" t="str">
        <f ca="1">comm_pd</f>
        <v/>
      </c>
      <c r="X3958" s="11"/>
    </row>
    <row r="3959" spans="1:24" x14ac:dyDescent="0.25">
      <c r="A3959" s="6" t="str">
        <f ca="1">no.</f>
        <v/>
      </c>
      <c r="E3959" s="4" t="str">
        <f ca="1">position</f>
        <v/>
      </c>
      <c r="I3959" s="318"/>
      <c r="L3959" s="4"/>
      <c r="N3959" s="6"/>
      <c r="P3959" s="20"/>
      <c r="Q3959" s="5" t="str">
        <f ca="1">score</f>
        <v/>
      </c>
      <c r="R3959" s="7" t="str">
        <f ca="1">rescore_pd</f>
        <v/>
      </c>
      <c r="S3959" s="310" t="str">
        <f ca="1">price</f>
        <v/>
      </c>
      <c r="U3959" s="4"/>
      <c r="V3959" s="4"/>
      <c r="W3959" s="215" t="str">
        <f ca="1">comm_pd</f>
        <v/>
      </c>
      <c r="X3959" s="11"/>
    </row>
    <row r="3960" spans="1:24" x14ac:dyDescent="0.25">
      <c r="A3960" s="6" t="str">
        <f ca="1">no.</f>
        <v/>
      </c>
      <c r="E3960" s="4" t="str">
        <f ca="1">position</f>
        <v/>
      </c>
      <c r="I3960" s="318"/>
      <c r="L3960" s="4"/>
      <c r="N3960" s="6"/>
      <c r="P3960" s="20"/>
      <c r="Q3960" s="5" t="str">
        <f ca="1">score</f>
        <v/>
      </c>
      <c r="R3960" s="7" t="str">
        <f ca="1">rescore_pd</f>
        <v/>
      </c>
      <c r="S3960" s="310" t="str">
        <f ca="1">price</f>
        <v/>
      </c>
      <c r="U3960" s="4"/>
      <c r="V3960" s="4"/>
      <c r="W3960" s="215" t="str">
        <f ca="1">comm_pd</f>
        <v/>
      </c>
      <c r="X3960" s="11"/>
    </row>
    <row r="3961" spans="1:24" x14ac:dyDescent="0.25">
      <c r="A3961" s="6" t="str">
        <f ca="1">no.</f>
        <v/>
      </c>
      <c r="E3961" s="4" t="str">
        <f ca="1">position</f>
        <v/>
      </c>
      <c r="I3961" s="318"/>
      <c r="L3961" s="4"/>
      <c r="N3961" s="6"/>
      <c r="P3961" s="20"/>
      <c r="Q3961" s="5" t="str">
        <f ca="1">score</f>
        <v/>
      </c>
      <c r="R3961" s="7" t="str">
        <f ca="1">rescore_pd</f>
        <v/>
      </c>
      <c r="S3961" s="310" t="str">
        <f ca="1">price</f>
        <v/>
      </c>
      <c r="U3961" s="4"/>
      <c r="V3961" s="4"/>
      <c r="W3961" s="215" t="str">
        <f ca="1">comm_pd</f>
        <v/>
      </c>
      <c r="X3961" s="11"/>
    </row>
    <row r="3962" spans="1:24" x14ac:dyDescent="0.25">
      <c r="A3962" s="6" t="str">
        <f ca="1">no.</f>
        <v/>
      </c>
      <c r="E3962" s="4" t="str">
        <f ca="1">position</f>
        <v/>
      </c>
      <c r="I3962" s="318"/>
      <c r="L3962" s="4"/>
      <c r="N3962" s="6"/>
      <c r="P3962" s="20"/>
      <c r="Q3962" s="5" t="str">
        <f ca="1">score</f>
        <v/>
      </c>
      <c r="R3962" s="7" t="str">
        <f ca="1">rescore_pd</f>
        <v/>
      </c>
      <c r="S3962" s="310" t="str">
        <f ca="1">price</f>
        <v/>
      </c>
      <c r="U3962" s="4"/>
      <c r="V3962" s="4"/>
      <c r="W3962" s="215" t="str">
        <f ca="1">comm_pd</f>
        <v/>
      </c>
      <c r="X3962" s="11"/>
    </row>
    <row r="3963" spans="1:24" x14ac:dyDescent="0.25">
      <c r="A3963" s="6" t="str">
        <f ca="1">no.</f>
        <v/>
      </c>
      <c r="E3963" s="4" t="str">
        <f ca="1">position</f>
        <v/>
      </c>
      <c r="I3963" s="318"/>
      <c r="L3963" s="4"/>
      <c r="N3963" s="6"/>
      <c r="P3963" s="20"/>
      <c r="Q3963" s="5" t="str">
        <f ca="1">score</f>
        <v/>
      </c>
      <c r="R3963" s="7" t="str">
        <f ca="1">rescore_pd</f>
        <v/>
      </c>
      <c r="S3963" s="310" t="str">
        <f ca="1">price</f>
        <v/>
      </c>
      <c r="U3963" s="4"/>
      <c r="V3963" s="4"/>
      <c r="W3963" s="215" t="str">
        <f ca="1">comm_pd</f>
        <v/>
      </c>
      <c r="X3963" s="11"/>
    </row>
    <row r="3964" spans="1:24" x14ac:dyDescent="0.25">
      <c r="A3964" s="6" t="str">
        <f ca="1">no.</f>
        <v/>
      </c>
      <c r="E3964" s="4" t="str">
        <f ca="1">position</f>
        <v/>
      </c>
      <c r="I3964" s="318"/>
      <c r="L3964" s="4"/>
      <c r="N3964" s="6"/>
      <c r="P3964" s="20"/>
      <c r="Q3964" s="5" t="str">
        <f ca="1">score</f>
        <v/>
      </c>
      <c r="R3964" s="7" t="str">
        <f ca="1">rescore_pd</f>
        <v/>
      </c>
      <c r="S3964" s="310" t="str">
        <f ca="1">price</f>
        <v/>
      </c>
      <c r="U3964" s="4"/>
      <c r="V3964" s="4"/>
      <c r="W3964" s="215" t="str">
        <f ca="1">comm_pd</f>
        <v/>
      </c>
      <c r="X3964" s="11"/>
    </row>
    <row r="3965" spans="1:24" x14ac:dyDescent="0.25">
      <c r="A3965" s="6" t="str">
        <f ca="1">no.</f>
        <v/>
      </c>
      <c r="E3965" s="4" t="str">
        <f ca="1">position</f>
        <v/>
      </c>
      <c r="I3965" s="318"/>
      <c r="L3965" s="4"/>
      <c r="N3965" s="6"/>
      <c r="P3965" s="20"/>
      <c r="Q3965" s="5" t="str">
        <f ca="1">score</f>
        <v/>
      </c>
      <c r="R3965" s="7" t="str">
        <f ca="1">rescore_pd</f>
        <v/>
      </c>
      <c r="S3965" s="310" t="str">
        <f ca="1">price</f>
        <v/>
      </c>
      <c r="U3965" s="4"/>
      <c r="V3965" s="4"/>
      <c r="W3965" s="215" t="str">
        <f ca="1">comm_pd</f>
        <v/>
      </c>
      <c r="X3965" s="11"/>
    </row>
    <row r="3966" spans="1:24" x14ac:dyDescent="0.25">
      <c r="A3966" s="6" t="str">
        <f ca="1">no.</f>
        <v/>
      </c>
      <c r="E3966" s="4" t="str">
        <f ca="1">position</f>
        <v/>
      </c>
      <c r="I3966" s="318"/>
      <c r="L3966" s="4"/>
      <c r="N3966" s="6"/>
      <c r="P3966" s="20"/>
      <c r="Q3966" s="5" t="str">
        <f ca="1">score</f>
        <v/>
      </c>
      <c r="R3966" s="7" t="str">
        <f ca="1">rescore_pd</f>
        <v/>
      </c>
      <c r="S3966" s="310" t="str">
        <f ca="1">price</f>
        <v/>
      </c>
      <c r="U3966" s="4"/>
      <c r="V3966" s="4"/>
      <c r="W3966" s="215" t="str">
        <f ca="1">comm_pd</f>
        <v/>
      </c>
      <c r="X3966" s="11"/>
    </row>
    <row r="3967" spans="1:24" x14ac:dyDescent="0.25">
      <c r="A3967" s="6" t="str">
        <f ca="1">no.</f>
        <v/>
      </c>
      <c r="E3967" s="4" t="str">
        <f ca="1">position</f>
        <v/>
      </c>
      <c r="I3967" s="318"/>
      <c r="L3967" s="4"/>
      <c r="N3967" s="6"/>
      <c r="P3967" s="20"/>
      <c r="Q3967" s="5" t="str">
        <f ca="1">score</f>
        <v/>
      </c>
      <c r="R3967" s="7" t="str">
        <f ca="1">rescore_pd</f>
        <v/>
      </c>
      <c r="S3967" s="310" t="str">
        <f ca="1">price</f>
        <v/>
      </c>
      <c r="U3967" s="4"/>
      <c r="V3967" s="4"/>
      <c r="W3967" s="215" t="str">
        <f ca="1">comm_pd</f>
        <v/>
      </c>
      <c r="X3967" s="11"/>
    </row>
    <row r="3968" spans="1:24" x14ac:dyDescent="0.25">
      <c r="A3968" s="6" t="str">
        <f ca="1">no.</f>
        <v/>
      </c>
      <c r="E3968" s="4" t="str">
        <f ca="1">position</f>
        <v/>
      </c>
      <c r="I3968" s="318"/>
      <c r="L3968" s="4"/>
      <c r="N3968" s="6"/>
      <c r="P3968" s="20"/>
      <c r="Q3968" s="5" t="str">
        <f ca="1">score</f>
        <v/>
      </c>
      <c r="R3968" s="7" t="str">
        <f ca="1">rescore_pd</f>
        <v/>
      </c>
      <c r="S3968" s="310" t="str">
        <f ca="1">price</f>
        <v/>
      </c>
      <c r="U3968" s="4"/>
      <c r="V3968" s="4"/>
      <c r="W3968" s="215" t="str">
        <f ca="1">comm_pd</f>
        <v/>
      </c>
      <c r="X3968" s="11"/>
    </row>
    <row r="3969" spans="1:24" x14ac:dyDescent="0.25">
      <c r="A3969" s="6" t="str">
        <f ca="1">no.</f>
        <v/>
      </c>
      <c r="E3969" s="4" t="str">
        <f ca="1">position</f>
        <v/>
      </c>
      <c r="I3969" s="318"/>
      <c r="L3969" s="4"/>
      <c r="N3969" s="6"/>
      <c r="P3969" s="20"/>
      <c r="Q3969" s="5" t="str">
        <f ca="1">score</f>
        <v/>
      </c>
      <c r="R3969" s="7" t="str">
        <f ca="1">rescore_pd</f>
        <v/>
      </c>
      <c r="S3969" s="310" t="str">
        <f ca="1">price</f>
        <v/>
      </c>
      <c r="U3969" s="4"/>
      <c r="V3969" s="4"/>
      <c r="W3969" s="215" t="str">
        <f ca="1">comm_pd</f>
        <v/>
      </c>
      <c r="X3969" s="11"/>
    </row>
    <row r="3970" spans="1:24" x14ac:dyDescent="0.25">
      <c r="A3970" s="6" t="str">
        <f ca="1">no.</f>
        <v/>
      </c>
      <c r="E3970" s="4" t="str">
        <f ca="1">position</f>
        <v/>
      </c>
      <c r="I3970" s="318"/>
      <c r="L3970" s="4"/>
      <c r="N3970" s="6"/>
      <c r="P3970" s="20"/>
      <c r="Q3970" s="5" t="str">
        <f ca="1">score</f>
        <v/>
      </c>
      <c r="R3970" s="7" t="str">
        <f ca="1">rescore_pd</f>
        <v/>
      </c>
      <c r="S3970" s="310" t="str">
        <f ca="1">price</f>
        <v/>
      </c>
      <c r="U3970" s="4"/>
      <c r="V3970" s="4"/>
      <c r="W3970" s="215" t="str">
        <f ca="1">comm_pd</f>
        <v/>
      </c>
      <c r="X3970" s="11"/>
    </row>
    <row r="3971" spans="1:24" x14ac:dyDescent="0.25">
      <c r="A3971" s="6" t="str">
        <f ca="1">no.</f>
        <v/>
      </c>
      <c r="E3971" s="4" t="str">
        <f ca="1">position</f>
        <v/>
      </c>
      <c r="I3971" s="318"/>
      <c r="L3971" s="4"/>
      <c r="N3971" s="6"/>
      <c r="P3971" s="20"/>
      <c r="Q3971" s="5" t="str">
        <f ca="1">score</f>
        <v/>
      </c>
      <c r="R3971" s="7" t="str">
        <f ca="1">rescore_pd</f>
        <v/>
      </c>
      <c r="S3971" s="310" t="str">
        <f ca="1">price</f>
        <v/>
      </c>
      <c r="U3971" s="4"/>
      <c r="V3971" s="4"/>
      <c r="W3971" s="215" t="str">
        <f ca="1">comm_pd</f>
        <v/>
      </c>
      <c r="X3971" s="11"/>
    </row>
    <row r="3972" spans="1:24" x14ac:dyDescent="0.25">
      <c r="A3972" s="6" t="str">
        <f ca="1">no.</f>
        <v/>
      </c>
      <c r="E3972" s="4" t="str">
        <f ca="1">position</f>
        <v/>
      </c>
      <c r="I3972" s="318"/>
      <c r="L3972" s="4"/>
      <c r="N3972" s="6"/>
      <c r="P3972" s="20"/>
      <c r="Q3972" s="5" t="str">
        <f ca="1">score</f>
        <v/>
      </c>
      <c r="R3972" s="7" t="str">
        <f ca="1">rescore_pd</f>
        <v/>
      </c>
      <c r="S3972" s="310" t="str">
        <f ca="1">price</f>
        <v/>
      </c>
      <c r="U3972" s="4"/>
      <c r="V3972" s="4"/>
      <c r="W3972" s="215" t="str">
        <f ca="1">comm_pd</f>
        <v/>
      </c>
      <c r="X3972" s="11"/>
    </row>
    <row r="3973" spans="1:24" x14ac:dyDescent="0.25">
      <c r="A3973" s="6" t="str">
        <f ca="1">no.</f>
        <v/>
      </c>
      <c r="E3973" s="4" t="str">
        <f ca="1">position</f>
        <v/>
      </c>
      <c r="I3973" s="318"/>
      <c r="L3973" s="4"/>
      <c r="N3973" s="6"/>
      <c r="P3973" s="20"/>
      <c r="Q3973" s="5" t="str">
        <f ca="1">score</f>
        <v/>
      </c>
      <c r="R3973" s="7" t="str">
        <f ca="1">rescore_pd</f>
        <v/>
      </c>
      <c r="S3973" s="310" t="str">
        <f ca="1">price</f>
        <v/>
      </c>
      <c r="U3973" s="4"/>
      <c r="V3973" s="4"/>
      <c r="W3973" s="215" t="str">
        <f ca="1">comm_pd</f>
        <v/>
      </c>
      <c r="X3973" s="11"/>
    </row>
    <row r="3974" spans="1:24" x14ac:dyDescent="0.25">
      <c r="A3974" s="6" t="str">
        <f ca="1">no.</f>
        <v/>
      </c>
      <c r="E3974" s="4" t="str">
        <f ca="1">position</f>
        <v/>
      </c>
      <c r="I3974" s="318"/>
      <c r="L3974" s="4"/>
      <c r="N3974" s="6"/>
      <c r="P3974" s="20"/>
      <c r="Q3974" s="5" t="str">
        <f ca="1">score</f>
        <v/>
      </c>
      <c r="R3974" s="7" t="str">
        <f ca="1">rescore_pd</f>
        <v/>
      </c>
      <c r="S3974" s="310" t="str">
        <f ca="1">price</f>
        <v/>
      </c>
      <c r="U3974" s="4"/>
      <c r="V3974" s="4"/>
      <c r="W3974" s="215" t="str">
        <f ca="1">comm_pd</f>
        <v/>
      </c>
      <c r="X3974" s="11"/>
    </row>
    <row r="3975" spans="1:24" x14ac:dyDescent="0.25">
      <c r="A3975" s="6" t="str">
        <f ca="1">no.</f>
        <v/>
      </c>
      <c r="E3975" s="4" t="str">
        <f ca="1">position</f>
        <v/>
      </c>
      <c r="I3975" s="318"/>
      <c r="L3975" s="4"/>
      <c r="N3975" s="6"/>
      <c r="P3975" s="20"/>
      <c r="Q3975" s="5" t="str">
        <f ca="1">score</f>
        <v/>
      </c>
      <c r="R3975" s="7" t="str">
        <f ca="1">rescore_pd</f>
        <v/>
      </c>
      <c r="S3975" s="310" t="str">
        <f ca="1">price</f>
        <v/>
      </c>
      <c r="U3975" s="4"/>
      <c r="V3975" s="4"/>
      <c r="W3975" s="215" t="str">
        <f ca="1">comm_pd</f>
        <v/>
      </c>
      <c r="X3975" s="11"/>
    </row>
    <row r="3976" spans="1:24" x14ac:dyDescent="0.25">
      <c r="A3976" s="6" t="str">
        <f ca="1">no.</f>
        <v/>
      </c>
      <c r="E3976" s="4" t="str">
        <f ca="1">position</f>
        <v/>
      </c>
      <c r="I3976" s="318"/>
      <c r="L3976" s="4"/>
      <c r="N3976" s="6"/>
      <c r="P3976" s="20"/>
      <c r="Q3976" s="5" t="str">
        <f ca="1">score</f>
        <v/>
      </c>
      <c r="R3976" s="7" t="str">
        <f ca="1">rescore_pd</f>
        <v/>
      </c>
      <c r="S3976" s="310" t="str">
        <f ca="1">price</f>
        <v/>
      </c>
      <c r="U3976" s="4"/>
      <c r="V3976" s="4"/>
      <c r="W3976" s="215" t="str">
        <f ca="1">comm_pd</f>
        <v/>
      </c>
      <c r="X3976" s="11"/>
    </row>
    <row r="3977" spans="1:24" x14ac:dyDescent="0.25">
      <c r="A3977" s="6" t="str">
        <f ca="1">no.</f>
        <v/>
      </c>
      <c r="E3977" s="4" t="str">
        <f ca="1">position</f>
        <v/>
      </c>
      <c r="I3977" s="318"/>
      <c r="L3977" s="4"/>
      <c r="N3977" s="6"/>
      <c r="P3977" s="20"/>
      <c r="Q3977" s="5" t="str">
        <f ca="1">score</f>
        <v/>
      </c>
      <c r="R3977" s="7" t="str">
        <f ca="1">rescore_pd</f>
        <v/>
      </c>
      <c r="S3977" s="310" t="str">
        <f ca="1">price</f>
        <v/>
      </c>
      <c r="U3977" s="4"/>
      <c r="V3977" s="4"/>
      <c r="W3977" s="215" t="str">
        <f ca="1">comm_pd</f>
        <v/>
      </c>
      <c r="X3977" s="11"/>
    </row>
    <row r="3978" spans="1:24" x14ac:dyDescent="0.25">
      <c r="A3978" s="6" t="str">
        <f ca="1">no.</f>
        <v/>
      </c>
      <c r="E3978" s="4" t="str">
        <f ca="1">position</f>
        <v/>
      </c>
      <c r="I3978" s="318"/>
      <c r="L3978" s="4"/>
      <c r="N3978" s="6"/>
      <c r="P3978" s="20"/>
      <c r="Q3978" s="5" t="str">
        <f ca="1">score</f>
        <v/>
      </c>
      <c r="R3978" s="7" t="str">
        <f ca="1">rescore_pd</f>
        <v/>
      </c>
      <c r="S3978" s="310" t="str">
        <f ca="1">price</f>
        <v/>
      </c>
      <c r="U3978" s="4"/>
      <c r="V3978" s="4"/>
      <c r="W3978" s="215" t="str">
        <f ca="1">comm_pd</f>
        <v/>
      </c>
      <c r="X3978" s="11"/>
    </row>
    <row r="3979" spans="1:24" x14ac:dyDescent="0.25">
      <c r="A3979" s="6" t="str">
        <f ca="1">no.</f>
        <v/>
      </c>
      <c r="E3979" s="4" t="str">
        <f ca="1">position</f>
        <v/>
      </c>
      <c r="I3979" s="318"/>
      <c r="L3979" s="4"/>
      <c r="N3979" s="6"/>
      <c r="P3979" s="20"/>
      <c r="Q3979" s="5" t="str">
        <f ca="1">score</f>
        <v/>
      </c>
      <c r="R3979" s="7" t="str">
        <f ca="1">rescore_pd</f>
        <v/>
      </c>
      <c r="S3979" s="310" t="str">
        <f ca="1">price</f>
        <v/>
      </c>
      <c r="U3979" s="4"/>
      <c r="V3979" s="4"/>
      <c r="W3979" s="215" t="str">
        <f ca="1">comm_pd</f>
        <v/>
      </c>
      <c r="X3979" s="11"/>
    </row>
    <row r="3980" spans="1:24" x14ac:dyDescent="0.25">
      <c r="A3980" s="6" t="str">
        <f ca="1">no.</f>
        <v/>
      </c>
      <c r="E3980" s="4" t="str">
        <f ca="1">position</f>
        <v/>
      </c>
      <c r="I3980" s="318"/>
      <c r="L3980" s="4"/>
      <c r="N3980" s="6"/>
      <c r="P3980" s="20"/>
      <c r="Q3980" s="5" t="str">
        <f ca="1">score</f>
        <v/>
      </c>
      <c r="R3980" s="7" t="str">
        <f ca="1">rescore_pd</f>
        <v/>
      </c>
      <c r="S3980" s="310" t="str">
        <f ca="1">price</f>
        <v/>
      </c>
      <c r="U3980" s="4"/>
      <c r="V3980" s="4"/>
      <c r="W3980" s="215" t="str">
        <f ca="1">comm_pd</f>
        <v/>
      </c>
      <c r="X3980" s="11"/>
    </row>
    <row r="3981" spans="1:24" x14ac:dyDescent="0.25">
      <c r="A3981" s="6" t="str">
        <f ca="1">no.</f>
        <v/>
      </c>
      <c r="E3981" s="4" t="str">
        <f ca="1">position</f>
        <v/>
      </c>
      <c r="I3981" s="318"/>
      <c r="L3981" s="4"/>
      <c r="N3981" s="6"/>
      <c r="P3981" s="20"/>
      <c r="Q3981" s="5" t="str">
        <f ca="1">score</f>
        <v/>
      </c>
      <c r="R3981" s="7" t="str">
        <f ca="1">rescore_pd</f>
        <v/>
      </c>
      <c r="S3981" s="310" t="str">
        <f ca="1">price</f>
        <v/>
      </c>
      <c r="U3981" s="4"/>
      <c r="V3981" s="4"/>
      <c r="W3981" s="215" t="str">
        <f ca="1">comm_pd</f>
        <v/>
      </c>
      <c r="X3981" s="11"/>
    </row>
    <row r="3982" spans="1:24" x14ac:dyDescent="0.25">
      <c r="A3982" s="6" t="str">
        <f ca="1">no.</f>
        <v/>
      </c>
      <c r="E3982" s="4" t="str">
        <f ca="1">position</f>
        <v/>
      </c>
      <c r="I3982" s="318"/>
      <c r="L3982" s="4"/>
      <c r="N3982" s="6"/>
      <c r="P3982" s="20"/>
      <c r="Q3982" s="5" t="str">
        <f ca="1">score</f>
        <v/>
      </c>
      <c r="R3982" s="7" t="str">
        <f ca="1">rescore_pd</f>
        <v/>
      </c>
      <c r="S3982" s="310" t="str">
        <f ca="1">price</f>
        <v/>
      </c>
      <c r="U3982" s="4"/>
      <c r="V3982" s="4"/>
      <c r="W3982" s="215" t="str">
        <f ca="1">comm_pd</f>
        <v/>
      </c>
      <c r="X3982" s="11"/>
    </row>
    <row r="3983" spans="1:24" x14ac:dyDescent="0.25">
      <c r="A3983" s="6" t="str">
        <f ca="1">no.</f>
        <v/>
      </c>
      <c r="E3983" s="4" t="str">
        <f ca="1">position</f>
        <v/>
      </c>
      <c r="I3983" s="318"/>
      <c r="L3983" s="4"/>
      <c r="N3983" s="6"/>
      <c r="P3983" s="20"/>
      <c r="Q3983" s="5" t="str">
        <f ca="1">score</f>
        <v/>
      </c>
      <c r="R3983" s="7" t="str">
        <f ca="1">rescore_pd</f>
        <v/>
      </c>
      <c r="S3983" s="310" t="str">
        <f ca="1">price</f>
        <v/>
      </c>
      <c r="U3983" s="4"/>
      <c r="V3983" s="4"/>
      <c r="W3983" s="215" t="str">
        <f ca="1">comm_pd</f>
        <v/>
      </c>
      <c r="X3983" s="11"/>
    </row>
    <row r="3984" spans="1:24" x14ac:dyDescent="0.25">
      <c r="A3984" s="6" t="str">
        <f ca="1">no.</f>
        <v/>
      </c>
      <c r="E3984" s="4" t="str">
        <f ca="1">position</f>
        <v/>
      </c>
      <c r="I3984" s="318"/>
      <c r="L3984" s="4"/>
      <c r="N3984" s="6"/>
      <c r="P3984" s="20"/>
      <c r="Q3984" s="5" t="str">
        <f ca="1">score</f>
        <v/>
      </c>
      <c r="R3984" s="7" t="str">
        <f ca="1">rescore_pd</f>
        <v/>
      </c>
      <c r="S3984" s="310" t="str">
        <f ca="1">price</f>
        <v/>
      </c>
      <c r="U3984" s="4"/>
      <c r="V3984" s="4"/>
      <c r="W3984" s="215" t="str">
        <f ca="1">comm_pd</f>
        <v/>
      </c>
      <c r="X3984" s="11"/>
    </row>
    <row r="3985" spans="1:24" x14ac:dyDescent="0.25">
      <c r="A3985" s="6" t="str">
        <f ca="1">no.</f>
        <v/>
      </c>
      <c r="E3985" s="4" t="str">
        <f ca="1">position</f>
        <v/>
      </c>
      <c r="I3985" s="318"/>
      <c r="L3985" s="4"/>
      <c r="N3985" s="6"/>
      <c r="P3985" s="20"/>
      <c r="Q3985" s="5" t="str">
        <f ca="1">score</f>
        <v/>
      </c>
      <c r="R3985" s="7" t="str">
        <f ca="1">rescore_pd</f>
        <v/>
      </c>
      <c r="S3985" s="310" t="str">
        <f ca="1">price</f>
        <v/>
      </c>
      <c r="U3985" s="4"/>
      <c r="V3985" s="4"/>
      <c r="W3985" s="215" t="str">
        <f ca="1">comm_pd</f>
        <v/>
      </c>
      <c r="X3985" s="11"/>
    </row>
    <row r="3986" spans="1:24" x14ac:dyDescent="0.25">
      <c r="A3986" s="6" t="str">
        <f ca="1">no.</f>
        <v/>
      </c>
      <c r="E3986" s="4" t="str">
        <f ca="1">position</f>
        <v/>
      </c>
      <c r="I3986" s="318"/>
      <c r="L3986" s="4"/>
      <c r="N3986" s="6"/>
      <c r="P3986" s="20"/>
      <c r="Q3986" s="5" t="str">
        <f ca="1">score</f>
        <v/>
      </c>
      <c r="R3986" s="7" t="str">
        <f ca="1">rescore_pd</f>
        <v/>
      </c>
      <c r="S3986" s="310" t="str">
        <f ca="1">price</f>
        <v/>
      </c>
      <c r="U3986" s="4"/>
      <c r="V3986" s="4"/>
      <c r="W3986" s="215" t="str">
        <f ca="1">comm_pd</f>
        <v/>
      </c>
      <c r="X3986" s="11"/>
    </row>
    <row r="3987" spans="1:24" x14ac:dyDescent="0.25">
      <c r="A3987" s="6" t="str">
        <f ca="1">no.</f>
        <v/>
      </c>
      <c r="E3987" s="4" t="str">
        <f ca="1">position</f>
        <v/>
      </c>
      <c r="I3987" s="318"/>
      <c r="L3987" s="4"/>
      <c r="N3987" s="6"/>
      <c r="P3987" s="20"/>
      <c r="Q3987" s="5" t="str">
        <f ca="1">score</f>
        <v/>
      </c>
      <c r="R3987" s="7" t="str">
        <f ca="1">rescore_pd</f>
        <v/>
      </c>
      <c r="S3987" s="310" t="str">
        <f ca="1">price</f>
        <v/>
      </c>
      <c r="U3987" s="4"/>
      <c r="V3987" s="4"/>
      <c r="W3987" s="215" t="str">
        <f ca="1">comm_pd</f>
        <v/>
      </c>
      <c r="X3987" s="11"/>
    </row>
    <row r="3988" spans="1:24" x14ac:dyDescent="0.25">
      <c r="A3988" s="6" t="str">
        <f ca="1">no.</f>
        <v/>
      </c>
      <c r="E3988" s="4" t="str">
        <f ca="1">position</f>
        <v/>
      </c>
      <c r="I3988" s="318"/>
      <c r="L3988" s="4"/>
      <c r="N3988" s="6"/>
      <c r="P3988" s="20"/>
      <c r="Q3988" s="5" t="str">
        <f ca="1">score</f>
        <v/>
      </c>
      <c r="R3988" s="7" t="str">
        <f ca="1">rescore_pd</f>
        <v/>
      </c>
      <c r="S3988" s="310" t="str">
        <f ca="1">price</f>
        <v/>
      </c>
      <c r="U3988" s="4"/>
      <c r="V3988" s="4"/>
      <c r="W3988" s="215" t="str">
        <f ca="1">comm_pd</f>
        <v/>
      </c>
      <c r="X3988" s="11"/>
    </row>
    <row r="3989" spans="1:24" x14ac:dyDescent="0.25">
      <c r="A3989" s="6" t="str">
        <f ca="1">no.</f>
        <v/>
      </c>
      <c r="E3989" s="4" t="str">
        <f ca="1">position</f>
        <v/>
      </c>
      <c r="I3989" s="318"/>
      <c r="L3989" s="4"/>
      <c r="N3989" s="6"/>
      <c r="P3989" s="20"/>
      <c r="Q3989" s="5" t="str">
        <f ca="1">score</f>
        <v/>
      </c>
      <c r="R3989" s="7" t="str">
        <f ca="1">rescore_pd</f>
        <v/>
      </c>
      <c r="S3989" s="310" t="str">
        <f ca="1">price</f>
        <v/>
      </c>
      <c r="U3989" s="4"/>
      <c r="V3989" s="4"/>
      <c r="W3989" s="215" t="str">
        <f ca="1">comm_pd</f>
        <v/>
      </c>
      <c r="X3989" s="11"/>
    </row>
    <row r="3990" spans="1:24" x14ac:dyDescent="0.25">
      <c r="A3990" s="6" t="str">
        <f ca="1">no.</f>
        <v/>
      </c>
      <c r="E3990" s="4" t="str">
        <f ca="1">position</f>
        <v/>
      </c>
      <c r="I3990" s="318"/>
      <c r="L3990" s="4"/>
      <c r="N3990" s="6"/>
      <c r="P3990" s="20"/>
      <c r="Q3990" s="5" t="str">
        <f ca="1">score</f>
        <v/>
      </c>
      <c r="R3990" s="7" t="str">
        <f ca="1">rescore_pd</f>
        <v/>
      </c>
      <c r="S3990" s="310" t="str">
        <f ca="1">price</f>
        <v/>
      </c>
      <c r="U3990" s="4"/>
      <c r="V3990" s="4"/>
      <c r="W3990" s="215" t="str">
        <f ca="1">comm_pd</f>
        <v/>
      </c>
      <c r="X3990" s="11"/>
    </row>
    <row r="3991" spans="1:24" x14ac:dyDescent="0.25">
      <c r="A3991" s="6" t="str">
        <f ca="1">no.</f>
        <v/>
      </c>
      <c r="E3991" s="4" t="str">
        <f ca="1">position</f>
        <v/>
      </c>
      <c r="I3991" s="318"/>
      <c r="L3991" s="4"/>
      <c r="N3991" s="6"/>
      <c r="P3991" s="20"/>
      <c r="Q3991" s="5" t="str">
        <f ca="1">score</f>
        <v/>
      </c>
      <c r="R3991" s="7" t="str">
        <f ca="1">rescore_pd</f>
        <v/>
      </c>
      <c r="S3991" s="310" t="str">
        <f ca="1">price</f>
        <v/>
      </c>
      <c r="U3991" s="4"/>
      <c r="V3991" s="4"/>
      <c r="W3991" s="215" t="str">
        <f ca="1">comm_pd</f>
        <v/>
      </c>
      <c r="X3991" s="11"/>
    </row>
    <row r="3992" spans="1:24" x14ac:dyDescent="0.25">
      <c r="A3992" s="6" t="str">
        <f ca="1">no.</f>
        <v/>
      </c>
      <c r="E3992" s="4" t="str">
        <f ca="1">position</f>
        <v/>
      </c>
      <c r="I3992" s="318"/>
      <c r="L3992" s="4"/>
      <c r="N3992" s="6"/>
      <c r="P3992" s="20"/>
      <c r="Q3992" s="5" t="str">
        <f ca="1">score</f>
        <v/>
      </c>
      <c r="R3992" s="7" t="str">
        <f ca="1">rescore_pd</f>
        <v/>
      </c>
      <c r="S3992" s="310" t="str">
        <f ca="1">price</f>
        <v/>
      </c>
      <c r="U3992" s="4"/>
      <c r="V3992" s="4"/>
      <c r="W3992" s="215" t="str">
        <f ca="1">comm_pd</f>
        <v/>
      </c>
      <c r="X3992" s="11"/>
    </row>
    <row r="3993" spans="1:24" x14ac:dyDescent="0.25">
      <c r="A3993" s="6" t="str">
        <f ca="1">no.</f>
        <v/>
      </c>
      <c r="E3993" s="4" t="str">
        <f ca="1">position</f>
        <v/>
      </c>
      <c r="I3993" s="318"/>
      <c r="L3993" s="4"/>
      <c r="N3993" s="6"/>
      <c r="P3993" s="20"/>
      <c r="Q3993" s="5" t="str">
        <f ca="1">score</f>
        <v/>
      </c>
      <c r="R3993" s="7" t="str">
        <f ca="1">rescore_pd</f>
        <v/>
      </c>
      <c r="S3993" s="310" t="str">
        <f ca="1">price</f>
        <v/>
      </c>
      <c r="U3993" s="4"/>
      <c r="V3993" s="4"/>
      <c r="W3993" s="215" t="str">
        <f ca="1">comm_pd</f>
        <v/>
      </c>
      <c r="X3993" s="11"/>
    </row>
    <row r="3994" spans="1:24" x14ac:dyDescent="0.25">
      <c r="A3994" s="6" t="str">
        <f ca="1">no.</f>
        <v/>
      </c>
      <c r="E3994" s="4" t="str">
        <f ca="1">position</f>
        <v/>
      </c>
      <c r="I3994" s="318"/>
      <c r="L3994" s="4"/>
      <c r="N3994" s="6"/>
      <c r="P3994" s="20"/>
      <c r="Q3994" s="5" t="str">
        <f ca="1">score</f>
        <v/>
      </c>
      <c r="R3994" s="7" t="str">
        <f ca="1">rescore_pd</f>
        <v/>
      </c>
      <c r="S3994" s="310" t="str">
        <f ca="1">price</f>
        <v/>
      </c>
      <c r="U3994" s="4"/>
      <c r="V3994" s="4"/>
      <c r="W3994" s="215" t="str">
        <f ca="1">comm_pd</f>
        <v/>
      </c>
      <c r="X3994" s="11"/>
    </row>
    <row r="3995" spans="1:24" x14ac:dyDescent="0.25">
      <c r="A3995" s="6" t="str">
        <f ca="1">no.</f>
        <v/>
      </c>
      <c r="E3995" s="4" t="str">
        <f ca="1">position</f>
        <v/>
      </c>
      <c r="I3995" s="318"/>
      <c r="L3995" s="4"/>
      <c r="N3995" s="6"/>
      <c r="P3995" s="20"/>
      <c r="Q3995" s="5" t="str">
        <f ca="1">score</f>
        <v/>
      </c>
      <c r="R3995" s="7" t="str">
        <f ca="1">rescore_pd</f>
        <v/>
      </c>
      <c r="S3995" s="310" t="str">
        <f ca="1">price</f>
        <v/>
      </c>
      <c r="U3995" s="4"/>
      <c r="V3995" s="4"/>
      <c r="W3995" s="215" t="str">
        <f ca="1">comm_pd</f>
        <v/>
      </c>
      <c r="X3995" s="11"/>
    </row>
    <row r="3996" spans="1:24" x14ac:dyDescent="0.25">
      <c r="A3996" s="6" t="str">
        <f ca="1">no.</f>
        <v/>
      </c>
      <c r="E3996" s="4" t="str">
        <f ca="1">position</f>
        <v/>
      </c>
      <c r="I3996" s="318"/>
      <c r="L3996" s="4"/>
      <c r="N3996" s="6"/>
      <c r="P3996" s="20"/>
      <c r="Q3996" s="5" t="str">
        <f ca="1">score</f>
        <v/>
      </c>
      <c r="R3996" s="7" t="str">
        <f ca="1">rescore_pd</f>
        <v/>
      </c>
      <c r="S3996" s="310" t="str">
        <f ca="1">price</f>
        <v/>
      </c>
      <c r="U3996" s="4"/>
      <c r="V3996" s="4"/>
      <c r="W3996" s="215" t="str">
        <f ca="1">comm_pd</f>
        <v/>
      </c>
      <c r="X3996" s="11"/>
    </row>
    <row r="3997" spans="1:24" x14ac:dyDescent="0.25">
      <c r="A3997" s="6" t="str">
        <f ca="1">no.</f>
        <v/>
      </c>
      <c r="E3997" s="4" t="str">
        <f ca="1">position</f>
        <v/>
      </c>
      <c r="I3997" s="318"/>
      <c r="L3997" s="4"/>
      <c r="N3997" s="6"/>
      <c r="P3997" s="20"/>
      <c r="Q3997" s="5" t="str">
        <f ca="1">score</f>
        <v/>
      </c>
      <c r="R3997" s="7" t="str">
        <f ca="1">rescore_pd</f>
        <v/>
      </c>
      <c r="S3997" s="310" t="str">
        <f ca="1">price</f>
        <v/>
      </c>
      <c r="U3997" s="4"/>
      <c r="V3997" s="4"/>
      <c r="W3997" s="215" t="str">
        <f ca="1">comm_pd</f>
        <v/>
      </c>
      <c r="X3997" s="11"/>
    </row>
    <row r="3998" spans="1:24" x14ac:dyDescent="0.25">
      <c r="A3998" s="6" t="str">
        <f ca="1">no.</f>
        <v/>
      </c>
      <c r="E3998" s="4" t="str">
        <f ca="1">position</f>
        <v/>
      </c>
      <c r="I3998" s="318"/>
      <c r="L3998" s="4"/>
      <c r="N3998" s="6"/>
      <c r="P3998" s="20"/>
      <c r="Q3998" s="5" t="str">
        <f ca="1">score</f>
        <v/>
      </c>
      <c r="R3998" s="7" t="str">
        <f ca="1">rescore_pd</f>
        <v/>
      </c>
      <c r="S3998" s="310" t="str">
        <f ca="1">price</f>
        <v/>
      </c>
      <c r="U3998" s="4"/>
      <c r="V3998" s="4"/>
      <c r="W3998" s="215" t="str">
        <f ca="1">comm_pd</f>
        <v/>
      </c>
      <c r="X3998" s="11"/>
    </row>
    <row r="3999" spans="1:24" x14ac:dyDescent="0.25">
      <c r="A3999" s="6" t="str">
        <f ca="1">no.</f>
        <v/>
      </c>
      <c r="E3999" s="4" t="str">
        <f ca="1">position</f>
        <v/>
      </c>
      <c r="I3999" s="318"/>
      <c r="L3999" s="4"/>
      <c r="N3999" s="6"/>
      <c r="P3999" s="20"/>
      <c r="Q3999" s="5" t="str">
        <f ca="1">score</f>
        <v/>
      </c>
      <c r="R3999" s="7" t="str">
        <f ca="1">rescore_pd</f>
        <v/>
      </c>
      <c r="S3999" s="310" t="str">
        <f ca="1">price</f>
        <v/>
      </c>
      <c r="U3999" s="4"/>
      <c r="V3999" s="4"/>
      <c r="W3999" s="215" t="str">
        <f ca="1">comm_pd</f>
        <v/>
      </c>
      <c r="X3999" s="11"/>
    </row>
    <row r="4000" spans="1:24" x14ac:dyDescent="0.25">
      <c r="A4000" s="6" t="str">
        <f ca="1">no.</f>
        <v/>
      </c>
      <c r="E4000" s="4" t="str">
        <f ca="1">position</f>
        <v/>
      </c>
      <c r="I4000" s="318"/>
      <c r="L4000" s="4"/>
      <c r="N4000" s="6"/>
      <c r="P4000" s="20"/>
      <c r="Q4000" s="5" t="str">
        <f ca="1">score</f>
        <v/>
      </c>
      <c r="R4000" s="7" t="str">
        <f ca="1">rescore_pd</f>
        <v/>
      </c>
      <c r="S4000" s="310" t="str">
        <f ca="1">price</f>
        <v/>
      </c>
      <c r="U4000" s="4"/>
      <c r="V4000" s="4"/>
      <c r="W4000" s="215" t="str">
        <f ca="1">comm_pd</f>
        <v/>
      </c>
      <c r="X4000" s="11"/>
    </row>
    <row r="4001" spans="1:24" x14ac:dyDescent="0.25">
      <c r="A4001" s="6" t="str">
        <f ca="1">no.</f>
        <v/>
      </c>
      <c r="E4001" s="4" t="str">
        <f ca="1">position</f>
        <v/>
      </c>
      <c r="I4001" s="318"/>
      <c r="L4001" s="4"/>
      <c r="N4001" s="6"/>
      <c r="P4001" s="20"/>
      <c r="Q4001" s="5" t="str">
        <f ca="1">score</f>
        <v/>
      </c>
      <c r="R4001" s="7" t="str">
        <f ca="1">rescore_pd</f>
        <v/>
      </c>
      <c r="S4001" s="310" t="str">
        <f ca="1">price</f>
        <v/>
      </c>
      <c r="U4001" s="4"/>
      <c r="V4001" s="4"/>
      <c r="W4001" s="215" t="str">
        <f ca="1">comm_pd</f>
        <v/>
      </c>
      <c r="X4001" s="11"/>
    </row>
    <row r="4002" spans="1:24" x14ac:dyDescent="0.25">
      <c r="A4002" s="6" t="str">
        <f ca="1">no.</f>
        <v/>
      </c>
      <c r="E4002" s="4" t="str">
        <f ca="1">position</f>
        <v/>
      </c>
      <c r="I4002" s="318"/>
      <c r="L4002" s="4"/>
      <c r="N4002" s="6"/>
      <c r="P4002" s="20"/>
      <c r="Q4002" s="5" t="str">
        <f ca="1">score</f>
        <v/>
      </c>
      <c r="R4002" s="7" t="str">
        <f ca="1">rescore_pd</f>
        <v/>
      </c>
      <c r="S4002" s="310" t="str">
        <f ca="1">price</f>
        <v/>
      </c>
      <c r="U4002" s="4"/>
      <c r="V4002" s="4"/>
      <c r="W4002" s="215" t="str">
        <f ca="1">comm_pd</f>
        <v/>
      </c>
      <c r="X4002" s="11"/>
    </row>
    <row r="4003" spans="1:24" x14ac:dyDescent="0.25">
      <c r="A4003" s="6" t="str">
        <f ca="1">no.</f>
        <v/>
      </c>
      <c r="E4003" s="4" t="str">
        <f ca="1">position</f>
        <v/>
      </c>
      <c r="I4003" s="318"/>
      <c r="L4003" s="4"/>
      <c r="N4003" s="6"/>
      <c r="P4003" s="20"/>
      <c r="Q4003" s="5" t="str">
        <f ca="1">score</f>
        <v/>
      </c>
      <c r="R4003" s="7" t="str">
        <f ca="1">rescore_pd</f>
        <v/>
      </c>
      <c r="S4003" s="310" t="str">
        <f ca="1">price</f>
        <v/>
      </c>
      <c r="U4003" s="4"/>
      <c r="V4003" s="4"/>
      <c r="W4003" s="215" t="str">
        <f ca="1">comm_pd</f>
        <v/>
      </c>
      <c r="X4003" s="11"/>
    </row>
    <row r="4004" spans="1:24" x14ac:dyDescent="0.25">
      <c r="A4004" s="6" t="str">
        <f ca="1">no.</f>
        <v/>
      </c>
      <c r="E4004" s="4" t="str">
        <f ca="1">position</f>
        <v/>
      </c>
      <c r="I4004" s="318"/>
      <c r="L4004" s="4"/>
      <c r="N4004" s="6"/>
      <c r="P4004" s="20"/>
      <c r="Q4004" s="5" t="str">
        <f ca="1">score</f>
        <v/>
      </c>
      <c r="R4004" s="7" t="str">
        <f ca="1">rescore_pd</f>
        <v/>
      </c>
      <c r="S4004" s="310" t="str">
        <f ca="1">price</f>
        <v/>
      </c>
      <c r="U4004" s="4"/>
      <c r="V4004" s="4"/>
      <c r="W4004" s="215" t="str">
        <f ca="1">comm_pd</f>
        <v/>
      </c>
      <c r="X4004" s="11"/>
    </row>
    <row r="4005" spans="1:24" x14ac:dyDescent="0.25">
      <c r="A4005" s="6" t="str">
        <f ca="1">no.</f>
        <v/>
      </c>
      <c r="E4005" s="4" t="str">
        <f ca="1">position</f>
        <v/>
      </c>
      <c r="I4005" s="318"/>
      <c r="L4005" s="4"/>
      <c r="N4005" s="6"/>
      <c r="P4005" s="20"/>
      <c r="Q4005" s="5" t="str">
        <f ca="1">score</f>
        <v/>
      </c>
      <c r="R4005" s="7" t="str">
        <f ca="1">rescore_pd</f>
        <v/>
      </c>
      <c r="S4005" s="310" t="str">
        <f ca="1">price</f>
        <v/>
      </c>
      <c r="U4005" s="4"/>
      <c r="V4005" s="4"/>
      <c r="W4005" s="215" t="str">
        <f ca="1">comm_pd</f>
        <v/>
      </c>
      <c r="X4005" s="11"/>
    </row>
    <row r="4006" spans="1:24" x14ac:dyDescent="0.25">
      <c r="A4006" s="6" t="str">
        <f ca="1">no.</f>
        <v/>
      </c>
      <c r="E4006" s="4" t="str">
        <f ca="1">position</f>
        <v/>
      </c>
      <c r="I4006" s="318"/>
      <c r="L4006" s="4"/>
      <c r="N4006" s="6"/>
      <c r="P4006" s="20"/>
      <c r="Q4006" s="5" t="str">
        <f ca="1">score</f>
        <v/>
      </c>
      <c r="R4006" s="7" t="str">
        <f ca="1">rescore_pd</f>
        <v/>
      </c>
      <c r="S4006" s="310" t="str">
        <f ca="1">price</f>
        <v/>
      </c>
      <c r="U4006" s="4"/>
      <c r="V4006" s="4"/>
      <c r="W4006" s="215" t="str">
        <f ca="1">comm_pd</f>
        <v/>
      </c>
      <c r="X4006" s="11"/>
    </row>
    <row r="4007" spans="1:24" x14ac:dyDescent="0.25">
      <c r="A4007" s="6" t="str">
        <f ca="1">no.</f>
        <v/>
      </c>
      <c r="E4007" s="4" t="str">
        <f ca="1">position</f>
        <v/>
      </c>
      <c r="I4007" s="318"/>
      <c r="L4007" s="4"/>
      <c r="N4007" s="6"/>
      <c r="P4007" s="20"/>
      <c r="Q4007" s="5" t="str">
        <f ca="1">score</f>
        <v/>
      </c>
      <c r="R4007" s="7" t="str">
        <f ca="1">rescore_pd</f>
        <v/>
      </c>
      <c r="S4007" s="310" t="str">
        <f ca="1">price</f>
        <v/>
      </c>
      <c r="U4007" s="4"/>
      <c r="V4007" s="4"/>
      <c r="W4007" s="215" t="str">
        <f ca="1">comm_pd</f>
        <v/>
      </c>
      <c r="X4007" s="11"/>
    </row>
    <row r="4008" spans="1:24" x14ac:dyDescent="0.25">
      <c r="A4008" s="6" t="str">
        <f ca="1">no.</f>
        <v/>
      </c>
      <c r="E4008" s="4" t="str">
        <f ca="1">position</f>
        <v/>
      </c>
      <c r="I4008" s="318"/>
      <c r="L4008" s="4"/>
      <c r="N4008" s="6"/>
      <c r="P4008" s="20"/>
      <c r="Q4008" s="5" t="str">
        <f ca="1">score</f>
        <v/>
      </c>
      <c r="R4008" s="7" t="str">
        <f ca="1">rescore_pd</f>
        <v/>
      </c>
      <c r="S4008" s="310" t="str">
        <f ca="1">price</f>
        <v/>
      </c>
      <c r="U4008" s="4"/>
      <c r="V4008" s="4"/>
      <c r="W4008" s="215" t="str">
        <f ca="1">comm_pd</f>
        <v/>
      </c>
      <c r="X4008" s="11"/>
    </row>
    <row r="4009" spans="1:24" x14ac:dyDescent="0.25">
      <c r="A4009" s="6" t="str">
        <f ca="1">no.</f>
        <v/>
      </c>
      <c r="E4009" s="4" t="str">
        <f ca="1">position</f>
        <v/>
      </c>
      <c r="I4009" s="318"/>
      <c r="L4009" s="4"/>
      <c r="N4009" s="6"/>
      <c r="P4009" s="20"/>
      <c r="Q4009" s="5" t="str">
        <f ca="1">score</f>
        <v/>
      </c>
      <c r="R4009" s="7" t="str">
        <f ca="1">rescore_pd</f>
        <v/>
      </c>
      <c r="S4009" s="310" t="str">
        <f ca="1">price</f>
        <v/>
      </c>
      <c r="U4009" s="4"/>
      <c r="V4009" s="4"/>
      <c r="W4009" s="215" t="str">
        <f ca="1">comm_pd</f>
        <v/>
      </c>
      <c r="X4009" s="11"/>
    </row>
    <row r="4010" spans="1:24" x14ac:dyDescent="0.25">
      <c r="A4010" s="6" t="str">
        <f ca="1">no.</f>
        <v/>
      </c>
      <c r="E4010" s="4" t="str">
        <f ca="1">position</f>
        <v/>
      </c>
      <c r="I4010" s="318"/>
      <c r="L4010" s="4"/>
      <c r="N4010" s="6"/>
      <c r="P4010" s="20"/>
      <c r="Q4010" s="5" t="str">
        <f ca="1">score</f>
        <v/>
      </c>
      <c r="R4010" s="7" t="str">
        <f ca="1">rescore_pd</f>
        <v/>
      </c>
      <c r="S4010" s="310" t="str">
        <f ca="1">price</f>
        <v/>
      </c>
      <c r="U4010" s="4"/>
      <c r="V4010" s="4"/>
      <c r="W4010" s="215" t="str">
        <f ca="1">comm_pd</f>
        <v/>
      </c>
      <c r="X4010" s="11"/>
    </row>
    <row r="4011" spans="1:24" x14ac:dyDescent="0.25">
      <c r="A4011" s="6" t="str">
        <f ca="1">no.</f>
        <v/>
      </c>
      <c r="E4011" s="4" t="str">
        <f ca="1">position</f>
        <v/>
      </c>
      <c r="I4011" s="318"/>
      <c r="L4011" s="4"/>
      <c r="N4011" s="6"/>
      <c r="P4011" s="20"/>
      <c r="Q4011" s="5" t="str">
        <f ca="1">score</f>
        <v/>
      </c>
      <c r="R4011" s="7" t="str">
        <f ca="1">rescore_pd</f>
        <v/>
      </c>
      <c r="S4011" s="310" t="str">
        <f ca="1">price</f>
        <v/>
      </c>
      <c r="U4011" s="4"/>
      <c r="V4011" s="4"/>
      <c r="W4011" s="215" t="str">
        <f ca="1">comm_pd</f>
        <v/>
      </c>
      <c r="X4011" s="11"/>
    </row>
    <row r="4012" spans="1:24" x14ac:dyDescent="0.25">
      <c r="A4012" s="6" t="str">
        <f ca="1">no.</f>
        <v/>
      </c>
      <c r="E4012" s="4" t="str">
        <f ca="1">position</f>
        <v/>
      </c>
      <c r="I4012" s="318"/>
      <c r="L4012" s="4"/>
      <c r="N4012" s="6"/>
      <c r="P4012" s="20"/>
      <c r="Q4012" s="5" t="str">
        <f ca="1">score</f>
        <v/>
      </c>
      <c r="R4012" s="7" t="str">
        <f ca="1">rescore_pd</f>
        <v/>
      </c>
      <c r="S4012" s="310" t="str">
        <f ca="1">price</f>
        <v/>
      </c>
      <c r="U4012" s="4"/>
      <c r="V4012" s="4"/>
      <c r="W4012" s="215" t="str">
        <f ca="1">comm_pd</f>
        <v/>
      </c>
      <c r="X4012" s="11"/>
    </row>
    <row r="4013" spans="1:24" x14ac:dyDescent="0.25">
      <c r="A4013" s="6" t="str">
        <f ca="1">no.</f>
        <v/>
      </c>
      <c r="E4013" s="4" t="str">
        <f ca="1">position</f>
        <v/>
      </c>
      <c r="I4013" s="318"/>
      <c r="L4013" s="4"/>
      <c r="N4013" s="6"/>
      <c r="P4013" s="20"/>
      <c r="Q4013" s="5" t="str">
        <f ca="1">score</f>
        <v/>
      </c>
      <c r="R4013" s="7" t="str">
        <f ca="1">rescore_pd</f>
        <v/>
      </c>
      <c r="S4013" s="310" t="str">
        <f ca="1">price</f>
        <v/>
      </c>
      <c r="U4013" s="4"/>
      <c r="V4013" s="4"/>
      <c r="W4013" s="215" t="str">
        <f ca="1">comm_pd</f>
        <v/>
      </c>
      <c r="X4013" s="11"/>
    </row>
    <row r="4014" spans="1:24" x14ac:dyDescent="0.25">
      <c r="A4014" s="6" t="str">
        <f ca="1">no.</f>
        <v/>
      </c>
      <c r="E4014" s="4" t="str">
        <f ca="1">position</f>
        <v/>
      </c>
      <c r="I4014" s="318"/>
      <c r="L4014" s="4"/>
      <c r="N4014" s="6"/>
      <c r="P4014" s="20"/>
      <c r="Q4014" s="5" t="str">
        <f ca="1">score</f>
        <v/>
      </c>
      <c r="R4014" s="7" t="str">
        <f ca="1">rescore_pd</f>
        <v/>
      </c>
      <c r="S4014" s="310" t="str">
        <f ca="1">price</f>
        <v/>
      </c>
      <c r="U4014" s="4"/>
      <c r="V4014" s="4"/>
      <c r="W4014" s="215" t="str">
        <f ca="1">comm_pd</f>
        <v/>
      </c>
      <c r="X4014" s="11"/>
    </row>
    <row r="4015" spans="1:24" x14ac:dyDescent="0.25">
      <c r="A4015" s="6" t="str">
        <f ca="1">no.</f>
        <v/>
      </c>
      <c r="E4015" s="4" t="str">
        <f ca="1">position</f>
        <v/>
      </c>
      <c r="I4015" s="318"/>
      <c r="L4015" s="4"/>
      <c r="N4015" s="6"/>
      <c r="P4015" s="20"/>
      <c r="Q4015" s="5" t="str">
        <f ca="1">score</f>
        <v/>
      </c>
      <c r="R4015" s="7" t="str">
        <f ca="1">rescore_pd</f>
        <v/>
      </c>
      <c r="S4015" s="310" t="str">
        <f ca="1">price</f>
        <v/>
      </c>
      <c r="U4015" s="4"/>
      <c r="V4015" s="4"/>
      <c r="W4015" s="215" t="str">
        <f ca="1">comm_pd</f>
        <v/>
      </c>
      <c r="X4015" s="11"/>
    </row>
    <row r="4016" spans="1:24" x14ac:dyDescent="0.25">
      <c r="A4016" s="6" t="str">
        <f ca="1">no.</f>
        <v/>
      </c>
      <c r="E4016" s="4" t="str">
        <f ca="1">position</f>
        <v/>
      </c>
      <c r="I4016" s="318"/>
      <c r="L4016" s="4"/>
      <c r="N4016" s="6"/>
      <c r="P4016" s="20"/>
      <c r="Q4016" s="5" t="str">
        <f ca="1">score</f>
        <v/>
      </c>
      <c r="R4016" s="7" t="str">
        <f ca="1">rescore_pd</f>
        <v/>
      </c>
      <c r="S4016" s="310" t="str">
        <f ca="1">price</f>
        <v/>
      </c>
      <c r="U4016" s="4"/>
      <c r="V4016" s="4"/>
      <c r="W4016" s="215" t="str">
        <f ca="1">comm_pd</f>
        <v/>
      </c>
      <c r="X4016" s="11"/>
    </row>
    <row r="4017" spans="1:24" x14ac:dyDescent="0.25">
      <c r="A4017" s="6" t="str">
        <f ca="1">no.</f>
        <v/>
      </c>
      <c r="E4017" s="4" t="str">
        <f ca="1">position</f>
        <v/>
      </c>
      <c r="I4017" s="318"/>
      <c r="L4017" s="4"/>
      <c r="N4017" s="6"/>
      <c r="P4017" s="20"/>
      <c r="Q4017" s="5" t="str">
        <f ca="1">score</f>
        <v/>
      </c>
      <c r="R4017" s="7" t="str">
        <f ca="1">rescore_pd</f>
        <v/>
      </c>
      <c r="S4017" s="310" t="str">
        <f ca="1">price</f>
        <v/>
      </c>
      <c r="U4017" s="4"/>
      <c r="V4017" s="4"/>
      <c r="W4017" s="215" t="str">
        <f ca="1">comm_pd</f>
        <v/>
      </c>
      <c r="X4017" s="11"/>
    </row>
    <row r="4018" spans="1:24" x14ac:dyDescent="0.25">
      <c r="A4018" s="6" t="str">
        <f ca="1">no.</f>
        <v/>
      </c>
      <c r="E4018" s="4" t="str">
        <f ca="1">position</f>
        <v/>
      </c>
      <c r="I4018" s="318"/>
      <c r="L4018" s="4"/>
      <c r="N4018" s="6"/>
      <c r="P4018" s="20"/>
      <c r="Q4018" s="5" t="str">
        <f ca="1">score</f>
        <v/>
      </c>
      <c r="R4018" s="7" t="str">
        <f ca="1">rescore_pd</f>
        <v/>
      </c>
      <c r="S4018" s="310" t="str">
        <f ca="1">price</f>
        <v/>
      </c>
      <c r="U4018" s="4"/>
      <c r="V4018" s="4"/>
      <c r="W4018" s="215" t="str">
        <f ca="1">comm_pd</f>
        <v/>
      </c>
      <c r="X4018" s="11"/>
    </row>
    <row r="4019" spans="1:24" x14ac:dyDescent="0.25">
      <c r="A4019" s="6" t="str">
        <f ca="1">no.</f>
        <v/>
      </c>
      <c r="E4019" s="4" t="str">
        <f ca="1">position</f>
        <v/>
      </c>
      <c r="I4019" s="318"/>
      <c r="L4019" s="4"/>
      <c r="N4019" s="6"/>
      <c r="P4019" s="20"/>
      <c r="Q4019" s="5" t="str">
        <f ca="1">score</f>
        <v/>
      </c>
      <c r="R4019" s="7" t="str">
        <f ca="1">rescore_pd</f>
        <v/>
      </c>
      <c r="S4019" s="310" t="str">
        <f ca="1">price</f>
        <v/>
      </c>
      <c r="U4019" s="4"/>
      <c r="V4019" s="4"/>
      <c r="W4019" s="215" t="str">
        <f ca="1">comm_pd</f>
        <v/>
      </c>
      <c r="X4019" s="11"/>
    </row>
    <row r="4020" spans="1:24" x14ac:dyDescent="0.25">
      <c r="A4020" s="6" t="str">
        <f ca="1">no.</f>
        <v/>
      </c>
      <c r="E4020" s="4" t="str">
        <f ca="1">position</f>
        <v/>
      </c>
      <c r="I4020" s="318"/>
      <c r="L4020" s="4"/>
      <c r="N4020" s="6"/>
      <c r="P4020" s="20"/>
      <c r="Q4020" s="5" t="str">
        <f ca="1">score</f>
        <v/>
      </c>
      <c r="R4020" s="7" t="str">
        <f ca="1">rescore_pd</f>
        <v/>
      </c>
      <c r="S4020" s="310" t="str">
        <f ca="1">price</f>
        <v/>
      </c>
      <c r="U4020" s="4"/>
      <c r="V4020" s="4"/>
      <c r="W4020" s="215" t="str">
        <f ca="1">comm_pd</f>
        <v/>
      </c>
      <c r="X4020" s="11"/>
    </row>
    <row r="4021" spans="1:24" x14ac:dyDescent="0.25">
      <c r="A4021" s="6" t="str">
        <f ca="1">no.</f>
        <v/>
      </c>
      <c r="E4021" s="4" t="str">
        <f ca="1">position</f>
        <v/>
      </c>
      <c r="I4021" s="318"/>
      <c r="L4021" s="4"/>
      <c r="N4021" s="6"/>
      <c r="P4021" s="20"/>
      <c r="Q4021" s="5" t="str">
        <f ca="1">score</f>
        <v/>
      </c>
      <c r="R4021" s="7" t="str">
        <f ca="1">rescore_pd</f>
        <v/>
      </c>
      <c r="S4021" s="310" t="str">
        <f ca="1">price</f>
        <v/>
      </c>
      <c r="U4021" s="4"/>
      <c r="V4021" s="4"/>
      <c r="W4021" s="215" t="str">
        <f ca="1">comm_pd</f>
        <v/>
      </c>
      <c r="X4021" s="11"/>
    </row>
    <row r="4022" spans="1:24" x14ac:dyDescent="0.25">
      <c r="A4022" s="6" t="str">
        <f ca="1">no.</f>
        <v/>
      </c>
      <c r="E4022" s="4" t="str">
        <f ca="1">position</f>
        <v/>
      </c>
      <c r="I4022" s="318"/>
      <c r="L4022" s="4"/>
      <c r="N4022" s="6"/>
      <c r="P4022" s="20"/>
      <c r="Q4022" s="5" t="str">
        <f ca="1">score</f>
        <v/>
      </c>
      <c r="R4022" s="7" t="str">
        <f ca="1">rescore_pd</f>
        <v/>
      </c>
      <c r="S4022" s="310" t="str">
        <f ca="1">price</f>
        <v/>
      </c>
      <c r="U4022" s="4"/>
      <c r="V4022" s="4"/>
      <c r="W4022" s="215" t="str">
        <f ca="1">comm_pd</f>
        <v/>
      </c>
      <c r="X4022" s="11"/>
    </row>
    <row r="4023" spans="1:24" x14ac:dyDescent="0.25">
      <c r="A4023" s="6" t="str">
        <f ca="1">no.</f>
        <v/>
      </c>
      <c r="E4023" s="4" t="str">
        <f ca="1">position</f>
        <v/>
      </c>
      <c r="I4023" s="318"/>
      <c r="L4023" s="4"/>
      <c r="N4023" s="6"/>
      <c r="P4023" s="20"/>
      <c r="Q4023" s="5" t="str">
        <f ca="1">score</f>
        <v/>
      </c>
      <c r="R4023" s="7" t="str">
        <f ca="1">rescore_pd</f>
        <v/>
      </c>
      <c r="S4023" s="310" t="str">
        <f ca="1">price</f>
        <v/>
      </c>
      <c r="U4023" s="4"/>
      <c r="V4023" s="4"/>
      <c r="W4023" s="215" t="str">
        <f ca="1">comm_pd</f>
        <v/>
      </c>
      <c r="X4023" s="11"/>
    </row>
    <row r="4024" spans="1:24" x14ac:dyDescent="0.25">
      <c r="A4024" s="6" t="str">
        <f ca="1">no.</f>
        <v/>
      </c>
      <c r="E4024" s="4" t="str">
        <f ca="1">position</f>
        <v/>
      </c>
      <c r="I4024" s="318"/>
      <c r="L4024" s="4"/>
      <c r="N4024" s="6"/>
      <c r="P4024" s="20"/>
      <c r="Q4024" s="5" t="str">
        <f ca="1">score</f>
        <v/>
      </c>
      <c r="R4024" s="7" t="str">
        <f ca="1">rescore_pd</f>
        <v/>
      </c>
      <c r="S4024" s="310" t="str">
        <f ca="1">price</f>
        <v/>
      </c>
      <c r="U4024" s="4"/>
      <c r="V4024" s="4"/>
      <c r="W4024" s="215" t="str">
        <f ca="1">comm_pd</f>
        <v/>
      </c>
      <c r="X4024" s="11"/>
    </row>
    <row r="4025" spans="1:24" x14ac:dyDescent="0.25">
      <c r="A4025" s="6" t="str">
        <f ca="1">no.</f>
        <v/>
      </c>
      <c r="E4025" s="4" t="str">
        <f ca="1">position</f>
        <v/>
      </c>
      <c r="I4025" s="318"/>
      <c r="L4025" s="4"/>
      <c r="N4025" s="6"/>
      <c r="P4025" s="20"/>
      <c r="Q4025" s="5" t="str">
        <f ca="1">score</f>
        <v/>
      </c>
      <c r="R4025" s="7" t="str">
        <f ca="1">rescore_pd</f>
        <v/>
      </c>
      <c r="S4025" s="310" t="str">
        <f ca="1">price</f>
        <v/>
      </c>
      <c r="U4025" s="4"/>
      <c r="V4025" s="4"/>
      <c r="W4025" s="215" t="str">
        <f ca="1">comm_pd</f>
        <v/>
      </c>
      <c r="X4025" s="11"/>
    </row>
    <row r="4026" spans="1:24" x14ac:dyDescent="0.25">
      <c r="A4026" s="6" t="str">
        <f ca="1">no.</f>
        <v/>
      </c>
      <c r="E4026" s="4" t="str">
        <f ca="1">position</f>
        <v/>
      </c>
      <c r="I4026" s="318"/>
      <c r="L4026" s="4"/>
      <c r="N4026" s="6"/>
      <c r="P4026" s="20"/>
      <c r="Q4026" s="5" t="str">
        <f ca="1">score</f>
        <v/>
      </c>
      <c r="R4026" s="7" t="str">
        <f ca="1">rescore_pd</f>
        <v/>
      </c>
      <c r="S4026" s="310" t="str">
        <f ca="1">price</f>
        <v/>
      </c>
      <c r="U4026" s="4"/>
      <c r="V4026" s="4"/>
      <c r="W4026" s="215" t="str">
        <f ca="1">comm_pd</f>
        <v/>
      </c>
      <c r="X4026" s="11"/>
    </row>
    <row r="4027" spans="1:24" x14ac:dyDescent="0.25">
      <c r="A4027" s="6" t="str">
        <f ca="1">no.</f>
        <v/>
      </c>
      <c r="E4027" s="4" t="str">
        <f ca="1">position</f>
        <v/>
      </c>
      <c r="I4027" s="318"/>
      <c r="L4027" s="4"/>
      <c r="N4027" s="6"/>
      <c r="P4027" s="20"/>
      <c r="Q4027" s="5" t="str">
        <f ca="1">score</f>
        <v/>
      </c>
      <c r="R4027" s="7" t="str">
        <f ca="1">rescore_pd</f>
        <v/>
      </c>
      <c r="S4027" s="310" t="str">
        <f ca="1">price</f>
        <v/>
      </c>
      <c r="U4027" s="4"/>
      <c r="V4027" s="4"/>
      <c r="W4027" s="215" t="str">
        <f ca="1">comm_pd</f>
        <v/>
      </c>
      <c r="X4027" s="11"/>
    </row>
    <row r="4028" spans="1:24" x14ac:dyDescent="0.25">
      <c r="A4028" s="6" t="str">
        <f ca="1">no.</f>
        <v/>
      </c>
      <c r="E4028" s="4" t="str">
        <f ca="1">position</f>
        <v/>
      </c>
      <c r="I4028" s="318"/>
      <c r="L4028" s="4"/>
      <c r="N4028" s="6"/>
      <c r="P4028" s="20"/>
      <c r="Q4028" s="5" t="str">
        <f ca="1">score</f>
        <v/>
      </c>
      <c r="R4028" s="7" t="str">
        <f ca="1">rescore_pd</f>
        <v/>
      </c>
      <c r="S4028" s="310" t="str">
        <f ca="1">price</f>
        <v/>
      </c>
      <c r="U4028" s="4"/>
      <c r="V4028" s="4"/>
      <c r="W4028" s="215" t="str">
        <f ca="1">comm_pd</f>
        <v/>
      </c>
      <c r="X4028" s="11"/>
    </row>
    <row r="4029" spans="1:24" x14ac:dyDescent="0.25">
      <c r="A4029" s="6" t="str">
        <f ca="1">no.</f>
        <v/>
      </c>
      <c r="E4029" s="4" t="str">
        <f ca="1">position</f>
        <v/>
      </c>
      <c r="I4029" s="318"/>
      <c r="L4029" s="4"/>
      <c r="N4029" s="6"/>
      <c r="P4029" s="20"/>
      <c r="Q4029" s="5" t="str">
        <f ca="1">score</f>
        <v/>
      </c>
      <c r="R4029" s="7" t="str">
        <f ca="1">rescore_pd</f>
        <v/>
      </c>
      <c r="S4029" s="310" t="str">
        <f ca="1">price</f>
        <v/>
      </c>
      <c r="U4029" s="4"/>
      <c r="V4029" s="4"/>
      <c r="W4029" s="215" t="str">
        <f ca="1">comm_pd</f>
        <v/>
      </c>
      <c r="X4029" s="11"/>
    </row>
    <row r="4030" spans="1:24" x14ac:dyDescent="0.25">
      <c r="A4030" s="6" t="str">
        <f ca="1">no.</f>
        <v/>
      </c>
      <c r="E4030" s="4" t="str">
        <f ca="1">position</f>
        <v/>
      </c>
      <c r="I4030" s="318"/>
      <c r="L4030" s="4"/>
      <c r="N4030" s="6"/>
      <c r="P4030" s="20"/>
      <c r="Q4030" s="5" t="str">
        <f ca="1">score</f>
        <v/>
      </c>
      <c r="R4030" s="7" t="str">
        <f ca="1">rescore_pd</f>
        <v/>
      </c>
      <c r="S4030" s="310" t="str">
        <f ca="1">price</f>
        <v/>
      </c>
      <c r="U4030" s="4"/>
      <c r="V4030" s="4"/>
      <c r="W4030" s="215" t="str">
        <f ca="1">comm_pd</f>
        <v/>
      </c>
      <c r="X4030" s="11"/>
    </row>
    <row r="4031" spans="1:24" x14ac:dyDescent="0.25">
      <c r="A4031" s="6" t="str">
        <f ca="1">no.</f>
        <v/>
      </c>
      <c r="E4031" s="4" t="str">
        <f ca="1">position</f>
        <v/>
      </c>
      <c r="I4031" s="318"/>
      <c r="L4031" s="4"/>
      <c r="N4031" s="6"/>
      <c r="P4031" s="20"/>
      <c r="Q4031" s="5" t="str">
        <f ca="1">score</f>
        <v/>
      </c>
      <c r="R4031" s="7" t="str">
        <f ca="1">rescore_pd</f>
        <v/>
      </c>
      <c r="S4031" s="310" t="str">
        <f ca="1">price</f>
        <v/>
      </c>
      <c r="U4031" s="4"/>
      <c r="V4031" s="4"/>
      <c r="W4031" s="215" t="str">
        <f ca="1">comm_pd</f>
        <v/>
      </c>
      <c r="X4031" s="11"/>
    </row>
    <row r="4032" spans="1:24" x14ac:dyDescent="0.25">
      <c r="A4032" s="6" t="str">
        <f ca="1">no.</f>
        <v/>
      </c>
      <c r="E4032" s="4" t="str">
        <f ca="1">position</f>
        <v/>
      </c>
      <c r="I4032" s="318"/>
      <c r="L4032" s="4"/>
      <c r="N4032" s="6"/>
      <c r="P4032" s="20"/>
      <c r="Q4032" s="5" t="str">
        <f ca="1">score</f>
        <v/>
      </c>
      <c r="R4032" s="7" t="str">
        <f ca="1">rescore_pd</f>
        <v/>
      </c>
      <c r="S4032" s="310" t="str">
        <f ca="1">price</f>
        <v/>
      </c>
      <c r="U4032" s="4"/>
      <c r="V4032" s="4"/>
      <c r="W4032" s="215" t="str">
        <f ca="1">comm_pd</f>
        <v/>
      </c>
      <c r="X4032" s="11"/>
    </row>
    <row r="4033" spans="1:24" x14ac:dyDescent="0.25">
      <c r="A4033" s="6" t="str">
        <f ca="1">no.</f>
        <v/>
      </c>
      <c r="E4033" s="4" t="str">
        <f ca="1">position</f>
        <v/>
      </c>
      <c r="I4033" s="318"/>
      <c r="L4033" s="4"/>
      <c r="N4033" s="6"/>
      <c r="P4033" s="20"/>
      <c r="Q4033" s="5" t="str">
        <f ca="1">score</f>
        <v/>
      </c>
      <c r="R4033" s="7" t="str">
        <f ca="1">rescore_pd</f>
        <v/>
      </c>
      <c r="S4033" s="310" t="str">
        <f ca="1">price</f>
        <v/>
      </c>
      <c r="U4033" s="4"/>
      <c r="V4033" s="4"/>
      <c r="W4033" s="215" t="str">
        <f ca="1">comm_pd</f>
        <v/>
      </c>
      <c r="X4033" s="11"/>
    </row>
    <row r="4034" spans="1:24" x14ac:dyDescent="0.25">
      <c r="A4034" s="6" t="str">
        <f ca="1">no.</f>
        <v/>
      </c>
      <c r="E4034" s="4" t="str">
        <f ca="1">position</f>
        <v/>
      </c>
      <c r="I4034" s="318"/>
      <c r="L4034" s="4"/>
      <c r="N4034" s="6"/>
      <c r="P4034" s="20"/>
      <c r="Q4034" s="5" t="str">
        <f ca="1">score</f>
        <v/>
      </c>
      <c r="R4034" s="7" t="str">
        <f ca="1">rescore_pd</f>
        <v/>
      </c>
      <c r="S4034" s="310" t="str">
        <f ca="1">price</f>
        <v/>
      </c>
      <c r="U4034" s="4"/>
      <c r="V4034" s="4"/>
      <c r="W4034" s="215" t="str">
        <f ca="1">comm_pd</f>
        <v/>
      </c>
      <c r="X4034" s="11"/>
    </row>
    <row r="4035" spans="1:24" x14ac:dyDescent="0.25">
      <c r="A4035" s="6" t="str">
        <f ca="1">no.</f>
        <v/>
      </c>
      <c r="E4035" s="4" t="str">
        <f ca="1">position</f>
        <v/>
      </c>
      <c r="I4035" s="318"/>
      <c r="L4035" s="4"/>
      <c r="N4035" s="6"/>
      <c r="P4035" s="20"/>
      <c r="Q4035" s="5" t="str">
        <f ca="1">score</f>
        <v/>
      </c>
      <c r="R4035" s="7" t="str">
        <f ca="1">rescore_pd</f>
        <v/>
      </c>
      <c r="S4035" s="310" t="str">
        <f ca="1">price</f>
        <v/>
      </c>
      <c r="U4035" s="4"/>
      <c r="V4035" s="4"/>
      <c r="W4035" s="215" t="str">
        <f ca="1">comm_pd</f>
        <v/>
      </c>
      <c r="X4035" s="11"/>
    </row>
    <row r="4036" spans="1:24" x14ac:dyDescent="0.25">
      <c r="A4036" s="6" t="str">
        <f ca="1">no.</f>
        <v/>
      </c>
      <c r="E4036" s="4" t="str">
        <f ca="1">position</f>
        <v/>
      </c>
      <c r="I4036" s="318"/>
      <c r="L4036" s="4"/>
      <c r="N4036" s="6"/>
      <c r="P4036" s="20"/>
      <c r="Q4036" s="5" t="str">
        <f ca="1">score</f>
        <v/>
      </c>
      <c r="R4036" s="7" t="str">
        <f ca="1">rescore_pd</f>
        <v/>
      </c>
      <c r="S4036" s="310" t="str">
        <f ca="1">price</f>
        <v/>
      </c>
      <c r="U4036" s="4"/>
      <c r="V4036" s="4"/>
      <c r="W4036" s="215" t="str">
        <f ca="1">comm_pd</f>
        <v/>
      </c>
      <c r="X4036" s="11"/>
    </row>
    <row r="4037" spans="1:24" x14ac:dyDescent="0.25">
      <c r="A4037" s="6" t="str">
        <f ca="1">no.</f>
        <v/>
      </c>
      <c r="E4037" s="4" t="str">
        <f ca="1">position</f>
        <v/>
      </c>
      <c r="I4037" s="318"/>
      <c r="L4037" s="4"/>
      <c r="N4037" s="6"/>
      <c r="P4037" s="20"/>
      <c r="Q4037" s="5" t="str">
        <f ca="1">score</f>
        <v/>
      </c>
      <c r="R4037" s="7" t="str">
        <f ca="1">rescore_pd</f>
        <v/>
      </c>
      <c r="S4037" s="310" t="str">
        <f ca="1">price</f>
        <v/>
      </c>
      <c r="U4037" s="4"/>
      <c r="V4037" s="4"/>
      <c r="W4037" s="215" t="str">
        <f ca="1">comm_pd</f>
        <v/>
      </c>
      <c r="X4037" s="11"/>
    </row>
    <row r="4038" spans="1:24" x14ac:dyDescent="0.25">
      <c r="A4038" s="6" t="str">
        <f ca="1">no.</f>
        <v/>
      </c>
      <c r="E4038" s="4" t="str">
        <f ca="1">position</f>
        <v/>
      </c>
      <c r="I4038" s="318"/>
      <c r="L4038" s="4"/>
      <c r="N4038" s="6"/>
      <c r="P4038" s="20"/>
      <c r="Q4038" s="5" t="str">
        <f ca="1">score</f>
        <v/>
      </c>
      <c r="R4038" s="7" t="str">
        <f ca="1">rescore_pd</f>
        <v/>
      </c>
      <c r="S4038" s="310" t="str">
        <f ca="1">price</f>
        <v/>
      </c>
      <c r="U4038" s="4"/>
      <c r="V4038" s="4"/>
      <c r="W4038" s="215" t="str">
        <f ca="1">comm_pd</f>
        <v/>
      </c>
      <c r="X4038" s="11"/>
    </row>
    <row r="4039" spans="1:24" x14ac:dyDescent="0.25">
      <c r="A4039" s="6" t="str">
        <f ca="1">no.</f>
        <v/>
      </c>
      <c r="E4039" s="4" t="str">
        <f ca="1">position</f>
        <v/>
      </c>
      <c r="I4039" s="318"/>
      <c r="L4039" s="4"/>
      <c r="N4039" s="6"/>
      <c r="P4039" s="20"/>
      <c r="Q4039" s="5" t="str">
        <f ca="1">score</f>
        <v/>
      </c>
      <c r="R4039" s="7" t="str">
        <f ca="1">rescore_pd</f>
        <v/>
      </c>
      <c r="S4039" s="310" t="str">
        <f ca="1">price</f>
        <v/>
      </c>
      <c r="U4039" s="4"/>
      <c r="V4039" s="4"/>
      <c r="W4039" s="215" t="str">
        <f ca="1">comm_pd</f>
        <v/>
      </c>
      <c r="X4039" s="11"/>
    </row>
    <row r="4040" spans="1:24" x14ac:dyDescent="0.25">
      <c r="A4040" s="6" t="str">
        <f ca="1">no.</f>
        <v/>
      </c>
      <c r="E4040" s="4" t="str">
        <f ca="1">position</f>
        <v/>
      </c>
      <c r="I4040" s="318"/>
      <c r="L4040" s="4"/>
      <c r="N4040" s="6"/>
      <c r="P4040" s="20"/>
      <c r="Q4040" s="5" t="str">
        <f ca="1">score</f>
        <v/>
      </c>
      <c r="R4040" s="7" t="str">
        <f ca="1">rescore_pd</f>
        <v/>
      </c>
      <c r="S4040" s="310" t="str">
        <f ca="1">price</f>
        <v/>
      </c>
      <c r="U4040" s="4"/>
      <c r="V4040" s="4"/>
      <c r="W4040" s="215" t="str">
        <f ca="1">comm_pd</f>
        <v/>
      </c>
      <c r="X4040" s="11"/>
    </row>
    <row r="4041" spans="1:24" x14ac:dyDescent="0.25">
      <c r="A4041" s="6" t="str">
        <f ca="1">no.</f>
        <v/>
      </c>
      <c r="E4041" s="4" t="str">
        <f ca="1">position</f>
        <v/>
      </c>
      <c r="I4041" s="318"/>
      <c r="L4041" s="4"/>
      <c r="N4041" s="6"/>
      <c r="P4041" s="20"/>
      <c r="Q4041" s="5" t="str">
        <f ca="1">score</f>
        <v/>
      </c>
      <c r="R4041" s="7" t="str">
        <f ca="1">rescore_pd</f>
        <v/>
      </c>
      <c r="S4041" s="310" t="str">
        <f ca="1">price</f>
        <v/>
      </c>
      <c r="U4041" s="4"/>
      <c r="V4041" s="4"/>
      <c r="W4041" s="215" t="str">
        <f ca="1">comm_pd</f>
        <v/>
      </c>
      <c r="X4041" s="11"/>
    </row>
    <row r="4042" spans="1:24" x14ac:dyDescent="0.25">
      <c r="A4042" s="6" t="str">
        <f ca="1">no.</f>
        <v/>
      </c>
      <c r="E4042" s="4" t="str">
        <f ca="1">position</f>
        <v/>
      </c>
      <c r="I4042" s="318"/>
      <c r="L4042" s="4"/>
      <c r="N4042" s="6"/>
      <c r="P4042" s="20"/>
      <c r="Q4042" s="5" t="str">
        <f ca="1">score</f>
        <v/>
      </c>
      <c r="R4042" s="7" t="str">
        <f ca="1">rescore_pd</f>
        <v/>
      </c>
      <c r="S4042" s="310" t="str">
        <f ca="1">price</f>
        <v/>
      </c>
      <c r="U4042" s="4"/>
      <c r="V4042" s="4"/>
      <c r="W4042" s="215" t="str">
        <f ca="1">comm_pd</f>
        <v/>
      </c>
      <c r="X4042" s="11"/>
    </row>
    <row r="4043" spans="1:24" x14ac:dyDescent="0.25">
      <c r="A4043" s="6" t="str">
        <f ca="1">no.</f>
        <v/>
      </c>
      <c r="E4043" s="4" t="str">
        <f ca="1">position</f>
        <v/>
      </c>
      <c r="I4043" s="318"/>
      <c r="L4043" s="4"/>
      <c r="N4043" s="6"/>
      <c r="P4043" s="20"/>
      <c r="Q4043" s="5" t="str">
        <f ca="1">score</f>
        <v/>
      </c>
      <c r="R4043" s="7" t="str">
        <f ca="1">rescore_pd</f>
        <v/>
      </c>
      <c r="S4043" s="310" t="str">
        <f ca="1">price</f>
        <v/>
      </c>
      <c r="U4043" s="4"/>
      <c r="V4043" s="4"/>
      <c r="W4043" s="215" t="str">
        <f ca="1">comm_pd</f>
        <v/>
      </c>
      <c r="X4043" s="11"/>
    </row>
    <row r="4044" spans="1:24" x14ac:dyDescent="0.25">
      <c r="A4044" s="6" t="str">
        <f ca="1">no.</f>
        <v/>
      </c>
      <c r="E4044" s="4" t="str">
        <f ca="1">position</f>
        <v/>
      </c>
      <c r="I4044" s="318"/>
      <c r="L4044" s="4"/>
      <c r="N4044" s="6"/>
      <c r="P4044" s="20"/>
      <c r="Q4044" s="5" t="str">
        <f ca="1">score</f>
        <v/>
      </c>
      <c r="R4044" s="7" t="str">
        <f ca="1">rescore_pd</f>
        <v/>
      </c>
      <c r="S4044" s="310" t="str">
        <f ca="1">price</f>
        <v/>
      </c>
      <c r="U4044" s="4"/>
      <c r="V4044" s="4"/>
      <c r="W4044" s="215" t="str">
        <f ca="1">comm_pd</f>
        <v/>
      </c>
      <c r="X4044" s="11"/>
    </row>
    <row r="4045" spans="1:24" x14ac:dyDescent="0.25">
      <c r="A4045" s="6" t="str">
        <f ca="1">no.</f>
        <v/>
      </c>
      <c r="E4045" s="4" t="str">
        <f ca="1">position</f>
        <v/>
      </c>
      <c r="I4045" s="318"/>
      <c r="L4045" s="4"/>
      <c r="N4045" s="6"/>
      <c r="P4045" s="20"/>
      <c r="Q4045" s="5" t="str">
        <f ca="1">score</f>
        <v/>
      </c>
      <c r="R4045" s="7" t="str">
        <f ca="1">rescore_pd</f>
        <v/>
      </c>
      <c r="S4045" s="310" t="str">
        <f ca="1">price</f>
        <v/>
      </c>
      <c r="U4045" s="4"/>
      <c r="V4045" s="4"/>
      <c r="W4045" s="215" t="str">
        <f ca="1">comm_pd</f>
        <v/>
      </c>
      <c r="X4045" s="11"/>
    </row>
    <row r="4046" spans="1:24" x14ac:dyDescent="0.25">
      <c r="A4046" s="6" t="str">
        <f ca="1">no.</f>
        <v/>
      </c>
      <c r="E4046" s="4" t="str">
        <f ca="1">position</f>
        <v/>
      </c>
      <c r="I4046" s="318"/>
      <c r="L4046" s="4"/>
      <c r="N4046" s="6"/>
      <c r="P4046" s="20"/>
      <c r="Q4046" s="5" t="str">
        <f ca="1">score</f>
        <v/>
      </c>
      <c r="R4046" s="7" t="str">
        <f ca="1">rescore_pd</f>
        <v/>
      </c>
      <c r="S4046" s="310" t="str">
        <f ca="1">price</f>
        <v/>
      </c>
      <c r="U4046" s="4"/>
      <c r="V4046" s="4"/>
      <c r="W4046" s="215" t="str">
        <f ca="1">comm_pd</f>
        <v/>
      </c>
      <c r="X4046" s="11"/>
    </row>
    <row r="4047" spans="1:24" x14ac:dyDescent="0.25">
      <c r="A4047" s="6" t="str">
        <f ca="1">no.</f>
        <v/>
      </c>
      <c r="E4047" s="4" t="str">
        <f ca="1">position</f>
        <v/>
      </c>
      <c r="I4047" s="318"/>
      <c r="L4047" s="4"/>
      <c r="N4047" s="6"/>
      <c r="P4047" s="20"/>
      <c r="Q4047" s="5" t="str">
        <f ca="1">score</f>
        <v/>
      </c>
      <c r="R4047" s="7" t="str">
        <f ca="1">rescore_pd</f>
        <v/>
      </c>
      <c r="S4047" s="310" t="str">
        <f ca="1">price</f>
        <v/>
      </c>
      <c r="U4047" s="4"/>
      <c r="V4047" s="4"/>
      <c r="W4047" s="215" t="str">
        <f ca="1">comm_pd</f>
        <v/>
      </c>
      <c r="X4047" s="11"/>
    </row>
    <row r="4048" spans="1:24" x14ac:dyDescent="0.25">
      <c r="A4048" s="6" t="str">
        <f ca="1">no.</f>
        <v/>
      </c>
      <c r="E4048" s="4" t="str">
        <f ca="1">position</f>
        <v/>
      </c>
      <c r="I4048" s="318"/>
      <c r="L4048" s="4"/>
      <c r="N4048" s="6"/>
      <c r="P4048" s="20"/>
      <c r="Q4048" s="5" t="str">
        <f ca="1">score</f>
        <v/>
      </c>
      <c r="R4048" s="7" t="str">
        <f ca="1">rescore_pd</f>
        <v/>
      </c>
      <c r="S4048" s="310" t="str">
        <f ca="1">price</f>
        <v/>
      </c>
      <c r="U4048" s="4"/>
      <c r="V4048" s="4"/>
      <c r="W4048" s="215" t="str">
        <f ca="1">comm_pd</f>
        <v/>
      </c>
      <c r="X4048" s="11"/>
    </row>
    <row r="4049" spans="1:24" x14ac:dyDescent="0.25">
      <c r="A4049" s="6" t="str">
        <f ca="1">no.</f>
        <v/>
      </c>
      <c r="E4049" s="4" t="str">
        <f ca="1">position</f>
        <v/>
      </c>
      <c r="I4049" s="318"/>
      <c r="L4049" s="4"/>
      <c r="N4049" s="6"/>
      <c r="P4049" s="20"/>
      <c r="Q4049" s="5" t="str">
        <f ca="1">score</f>
        <v/>
      </c>
      <c r="R4049" s="7" t="str">
        <f ca="1">rescore_pd</f>
        <v/>
      </c>
      <c r="S4049" s="310" t="str">
        <f ca="1">price</f>
        <v/>
      </c>
      <c r="U4049" s="4"/>
      <c r="V4049" s="4"/>
      <c r="W4049" s="215" t="str">
        <f ca="1">comm_pd</f>
        <v/>
      </c>
      <c r="X4049" s="11"/>
    </row>
    <row r="4050" spans="1:24" x14ac:dyDescent="0.25">
      <c r="A4050" s="6" t="str">
        <f ca="1">no.</f>
        <v/>
      </c>
      <c r="E4050" s="4" t="str">
        <f ca="1">position</f>
        <v/>
      </c>
      <c r="I4050" s="318"/>
      <c r="L4050" s="4"/>
      <c r="N4050" s="6"/>
      <c r="P4050" s="20"/>
      <c r="Q4050" s="5" t="str">
        <f ca="1">score</f>
        <v/>
      </c>
      <c r="R4050" s="7" t="str">
        <f ca="1">rescore_pd</f>
        <v/>
      </c>
      <c r="S4050" s="310" t="str">
        <f ca="1">price</f>
        <v/>
      </c>
      <c r="U4050" s="4"/>
      <c r="V4050" s="4"/>
      <c r="W4050" s="215" t="str">
        <f ca="1">comm_pd</f>
        <v/>
      </c>
      <c r="X4050" s="11"/>
    </row>
    <row r="4051" spans="1:24" x14ac:dyDescent="0.25">
      <c r="A4051" s="6" t="str">
        <f ca="1">no.</f>
        <v/>
      </c>
      <c r="E4051" s="4" t="str">
        <f ca="1">position</f>
        <v/>
      </c>
      <c r="I4051" s="318"/>
      <c r="L4051" s="4"/>
      <c r="N4051" s="6"/>
      <c r="P4051" s="20"/>
      <c r="Q4051" s="5" t="str">
        <f ca="1">score</f>
        <v/>
      </c>
      <c r="R4051" s="7" t="str">
        <f ca="1">rescore_pd</f>
        <v/>
      </c>
      <c r="S4051" s="310" t="str">
        <f ca="1">price</f>
        <v/>
      </c>
      <c r="U4051" s="4"/>
      <c r="V4051" s="4"/>
      <c r="W4051" s="215" t="str">
        <f ca="1">comm_pd</f>
        <v/>
      </c>
      <c r="X4051" s="11"/>
    </row>
    <row r="4052" spans="1:24" x14ac:dyDescent="0.25">
      <c r="A4052" s="6" t="str">
        <f ca="1">no.</f>
        <v/>
      </c>
      <c r="E4052" s="4" t="str">
        <f ca="1">position</f>
        <v/>
      </c>
      <c r="I4052" s="318"/>
      <c r="L4052" s="4"/>
      <c r="N4052" s="6"/>
      <c r="P4052" s="20"/>
      <c r="Q4052" s="5" t="str">
        <f ca="1">score</f>
        <v/>
      </c>
      <c r="R4052" s="7" t="str">
        <f ca="1">rescore_pd</f>
        <v/>
      </c>
      <c r="S4052" s="310" t="str">
        <f ca="1">price</f>
        <v/>
      </c>
      <c r="U4052" s="4"/>
      <c r="V4052" s="4"/>
      <c r="W4052" s="215" t="str">
        <f ca="1">comm_pd</f>
        <v/>
      </c>
      <c r="X4052" s="11"/>
    </row>
    <row r="4053" spans="1:24" x14ac:dyDescent="0.25">
      <c r="A4053" s="6" t="str">
        <f ca="1">no.</f>
        <v/>
      </c>
      <c r="E4053" s="4" t="str">
        <f ca="1">position</f>
        <v/>
      </c>
      <c r="I4053" s="318"/>
      <c r="L4053" s="4"/>
      <c r="N4053" s="6"/>
      <c r="P4053" s="20"/>
      <c r="Q4053" s="5" t="str">
        <f ca="1">score</f>
        <v/>
      </c>
      <c r="R4053" s="7" t="str">
        <f ca="1">rescore_pd</f>
        <v/>
      </c>
      <c r="S4053" s="310" t="str">
        <f ca="1">price</f>
        <v/>
      </c>
      <c r="U4053" s="4"/>
      <c r="V4053" s="4"/>
      <c r="W4053" s="215" t="str">
        <f ca="1">comm_pd</f>
        <v/>
      </c>
      <c r="X4053" s="11"/>
    </row>
    <row r="4054" spans="1:24" x14ac:dyDescent="0.25">
      <c r="A4054" s="6" t="str">
        <f ca="1">no.</f>
        <v/>
      </c>
      <c r="E4054" s="4" t="str">
        <f ca="1">position</f>
        <v/>
      </c>
      <c r="I4054" s="318"/>
      <c r="L4054" s="4"/>
      <c r="N4054" s="6"/>
      <c r="P4054" s="20"/>
      <c r="Q4054" s="5" t="str">
        <f ca="1">score</f>
        <v/>
      </c>
      <c r="R4054" s="7" t="str">
        <f ca="1">rescore_pd</f>
        <v/>
      </c>
      <c r="S4054" s="310" t="str">
        <f ca="1">price</f>
        <v/>
      </c>
      <c r="U4054" s="4"/>
      <c r="V4054" s="4"/>
      <c r="W4054" s="215" t="str">
        <f ca="1">comm_pd</f>
        <v/>
      </c>
      <c r="X4054" s="11"/>
    </row>
    <row r="4055" spans="1:24" x14ac:dyDescent="0.25">
      <c r="A4055" s="6" t="str">
        <f ca="1">no.</f>
        <v/>
      </c>
      <c r="E4055" s="4" t="str">
        <f ca="1">position</f>
        <v/>
      </c>
      <c r="I4055" s="318"/>
      <c r="L4055" s="4"/>
      <c r="N4055" s="6"/>
      <c r="P4055" s="20"/>
      <c r="Q4055" s="5" t="str">
        <f ca="1">score</f>
        <v/>
      </c>
      <c r="R4055" s="7" t="str">
        <f ca="1">rescore_pd</f>
        <v/>
      </c>
      <c r="S4055" s="310" t="str">
        <f ca="1">price</f>
        <v/>
      </c>
      <c r="U4055" s="4"/>
      <c r="V4055" s="4"/>
      <c r="W4055" s="215" t="str">
        <f ca="1">comm_pd</f>
        <v/>
      </c>
      <c r="X4055" s="11"/>
    </row>
    <row r="4056" spans="1:24" x14ac:dyDescent="0.25">
      <c r="A4056" s="6" t="str">
        <f ca="1">no.</f>
        <v/>
      </c>
      <c r="E4056" s="4" t="str">
        <f ca="1">position</f>
        <v/>
      </c>
      <c r="I4056" s="318"/>
      <c r="L4056" s="4"/>
      <c r="N4056" s="6"/>
      <c r="P4056" s="20"/>
      <c r="Q4056" s="5" t="str">
        <f ca="1">score</f>
        <v/>
      </c>
      <c r="R4056" s="7" t="str">
        <f ca="1">rescore_pd</f>
        <v/>
      </c>
      <c r="S4056" s="310" t="str">
        <f ca="1">price</f>
        <v/>
      </c>
      <c r="U4056" s="4"/>
      <c r="V4056" s="4"/>
      <c r="W4056" s="215" t="str">
        <f ca="1">comm_pd</f>
        <v/>
      </c>
      <c r="X4056" s="11"/>
    </row>
    <row r="4057" spans="1:24" x14ac:dyDescent="0.25">
      <c r="A4057" s="6" t="str">
        <f ca="1">no.</f>
        <v/>
      </c>
      <c r="E4057" s="4" t="str">
        <f ca="1">position</f>
        <v/>
      </c>
      <c r="I4057" s="318"/>
      <c r="L4057" s="4"/>
      <c r="N4057" s="6"/>
      <c r="P4057" s="20"/>
      <c r="Q4057" s="5" t="str">
        <f ca="1">score</f>
        <v/>
      </c>
      <c r="R4057" s="7" t="str">
        <f ca="1">rescore_pd</f>
        <v/>
      </c>
      <c r="S4057" s="310" t="str">
        <f ca="1">price</f>
        <v/>
      </c>
      <c r="U4057" s="4"/>
      <c r="V4057" s="4"/>
      <c r="W4057" s="215" t="str">
        <f ca="1">comm_pd</f>
        <v/>
      </c>
      <c r="X4057" s="11"/>
    </row>
    <row r="4058" spans="1:24" x14ac:dyDescent="0.25">
      <c r="A4058" s="6" t="str">
        <f ca="1">no.</f>
        <v/>
      </c>
      <c r="E4058" s="4" t="str">
        <f ca="1">position</f>
        <v/>
      </c>
      <c r="I4058" s="318"/>
      <c r="L4058" s="4"/>
      <c r="N4058" s="6"/>
      <c r="P4058" s="20"/>
      <c r="Q4058" s="5" t="str">
        <f ca="1">score</f>
        <v/>
      </c>
      <c r="R4058" s="7" t="str">
        <f ca="1">rescore_pd</f>
        <v/>
      </c>
      <c r="S4058" s="310" t="str">
        <f ca="1">price</f>
        <v/>
      </c>
      <c r="U4058" s="4"/>
      <c r="V4058" s="4"/>
      <c r="W4058" s="215" t="str">
        <f ca="1">comm_pd</f>
        <v/>
      </c>
      <c r="X4058" s="11"/>
    </row>
    <row r="4059" spans="1:24" x14ac:dyDescent="0.25">
      <c r="A4059" s="6" t="str">
        <f ca="1">no.</f>
        <v/>
      </c>
      <c r="E4059" s="4" t="str">
        <f ca="1">position</f>
        <v/>
      </c>
      <c r="I4059" s="318"/>
      <c r="L4059" s="4"/>
      <c r="N4059" s="6"/>
      <c r="P4059" s="20"/>
      <c r="Q4059" s="5" t="str">
        <f ca="1">score</f>
        <v/>
      </c>
      <c r="R4059" s="7" t="str">
        <f ca="1">rescore_pd</f>
        <v/>
      </c>
      <c r="S4059" s="310" t="str">
        <f ca="1">price</f>
        <v/>
      </c>
      <c r="U4059" s="4"/>
      <c r="V4059" s="4"/>
      <c r="W4059" s="215" t="str">
        <f ca="1">comm_pd</f>
        <v/>
      </c>
      <c r="X4059" s="11"/>
    </row>
    <row r="4060" spans="1:24" x14ac:dyDescent="0.25">
      <c r="A4060" s="6" t="str">
        <f ca="1">no.</f>
        <v/>
      </c>
      <c r="E4060" s="4" t="str">
        <f ca="1">position</f>
        <v/>
      </c>
      <c r="I4060" s="318"/>
      <c r="L4060" s="4"/>
      <c r="N4060" s="6"/>
      <c r="P4060" s="20"/>
      <c r="Q4060" s="5" t="str">
        <f ca="1">score</f>
        <v/>
      </c>
      <c r="R4060" s="7" t="str">
        <f ca="1">rescore_pd</f>
        <v/>
      </c>
      <c r="S4060" s="310" t="str">
        <f ca="1">price</f>
        <v/>
      </c>
      <c r="U4060" s="4"/>
      <c r="V4060" s="4"/>
      <c r="W4060" s="215" t="str">
        <f ca="1">comm_pd</f>
        <v/>
      </c>
      <c r="X4060" s="11"/>
    </row>
    <row r="4061" spans="1:24" x14ac:dyDescent="0.25">
      <c r="A4061" s="6" t="str">
        <f ca="1">no.</f>
        <v/>
      </c>
      <c r="E4061" s="4" t="str">
        <f ca="1">position</f>
        <v/>
      </c>
      <c r="I4061" s="318"/>
      <c r="L4061" s="4"/>
      <c r="N4061" s="6"/>
      <c r="P4061" s="20"/>
      <c r="Q4061" s="5" t="str">
        <f ca="1">score</f>
        <v/>
      </c>
      <c r="R4061" s="7" t="str">
        <f ca="1">rescore_pd</f>
        <v/>
      </c>
      <c r="S4061" s="310" t="str">
        <f ca="1">price</f>
        <v/>
      </c>
      <c r="U4061" s="4"/>
      <c r="V4061" s="4"/>
      <c r="W4061" s="215" t="str">
        <f ca="1">comm_pd</f>
        <v/>
      </c>
      <c r="X4061" s="11"/>
    </row>
    <row r="4062" spans="1:24" x14ac:dyDescent="0.25">
      <c r="A4062" s="6" t="str">
        <f ca="1">no.</f>
        <v/>
      </c>
      <c r="E4062" s="4" t="str">
        <f ca="1">position</f>
        <v/>
      </c>
      <c r="I4062" s="318"/>
      <c r="L4062" s="4"/>
      <c r="N4062" s="6"/>
      <c r="P4062" s="20"/>
      <c r="Q4062" s="5" t="str">
        <f ca="1">score</f>
        <v/>
      </c>
      <c r="R4062" s="7" t="str">
        <f ca="1">rescore_pd</f>
        <v/>
      </c>
      <c r="S4062" s="310" t="str">
        <f ca="1">price</f>
        <v/>
      </c>
      <c r="U4062" s="4"/>
      <c r="V4062" s="4"/>
      <c r="W4062" s="215" t="str">
        <f ca="1">comm_pd</f>
        <v/>
      </c>
      <c r="X4062" s="11"/>
    </row>
    <row r="4063" spans="1:24" x14ac:dyDescent="0.25">
      <c r="A4063" s="6" t="str">
        <f ca="1">no.</f>
        <v/>
      </c>
      <c r="E4063" s="4" t="str">
        <f ca="1">position</f>
        <v/>
      </c>
      <c r="I4063" s="318"/>
      <c r="L4063" s="4"/>
      <c r="N4063" s="6"/>
      <c r="P4063" s="20"/>
      <c r="Q4063" s="5" t="str">
        <f ca="1">score</f>
        <v/>
      </c>
      <c r="R4063" s="7" t="str">
        <f ca="1">rescore_pd</f>
        <v/>
      </c>
      <c r="S4063" s="310" t="str">
        <f ca="1">price</f>
        <v/>
      </c>
      <c r="U4063" s="4"/>
      <c r="V4063" s="4"/>
      <c r="W4063" s="215" t="str">
        <f ca="1">comm_pd</f>
        <v/>
      </c>
      <c r="X4063" s="11"/>
    </row>
    <row r="4064" spans="1:24" x14ac:dyDescent="0.25">
      <c r="A4064" s="6" t="str">
        <f ca="1">no.</f>
        <v/>
      </c>
      <c r="E4064" s="4" t="str">
        <f ca="1">position</f>
        <v/>
      </c>
      <c r="I4064" s="318"/>
      <c r="L4064" s="4"/>
      <c r="N4064" s="6"/>
      <c r="P4064" s="20"/>
      <c r="Q4064" s="5" t="str">
        <f ca="1">score</f>
        <v/>
      </c>
      <c r="R4064" s="7" t="str">
        <f ca="1">rescore_pd</f>
        <v/>
      </c>
      <c r="S4064" s="310" t="str">
        <f ca="1">price</f>
        <v/>
      </c>
      <c r="U4064" s="4"/>
      <c r="V4064" s="4"/>
      <c r="W4064" s="215" t="str">
        <f ca="1">comm_pd</f>
        <v/>
      </c>
      <c r="X4064" s="11"/>
    </row>
    <row r="4065" spans="1:24" x14ac:dyDescent="0.25">
      <c r="A4065" s="6" t="str">
        <f ca="1">no.</f>
        <v/>
      </c>
      <c r="E4065" s="4" t="str">
        <f ca="1">position</f>
        <v/>
      </c>
      <c r="I4065" s="318"/>
      <c r="L4065" s="4"/>
      <c r="N4065" s="6"/>
      <c r="P4065" s="20"/>
      <c r="Q4065" s="5" t="str">
        <f ca="1">score</f>
        <v/>
      </c>
      <c r="R4065" s="7" t="str">
        <f ca="1">rescore_pd</f>
        <v/>
      </c>
      <c r="S4065" s="310" t="str">
        <f ca="1">price</f>
        <v/>
      </c>
      <c r="U4065" s="4"/>
      <c r="V4065" s="4"/>
      <c r="W4065" s="215" t="str">
        <f ca="1">comm_pd</f>
        <v/>
      </c>
      <c r="X4065" s="11"/>
    </row>
    <row r="4066" spans="1:24" x14ac:dyDescent="0.25">
      <c r="A4066" s="6" t="str">
        <f ca="1">no.</f>
        <v/>
      </c>
      <c r="E4066" s="4" t="str">
        <f ca="1">position</f>
        <v/>
      </c>
      <c r="I4066" s="318"/>
      <c r="L4066" s="4"/>
      <c r="N4066" s="6"/>
      <c r="P4066" s="20"/>
      <c r="Q4066" s="5" t="str">
        <f ca="1">score</f>
        <v/>
      </c>
      <c r="R4066" s="7" t="str">
        <f ca="1">rescore_pd</f>
        <v/>
      </c>
      <c r="S4066" s="310" t="str">
        <f ca="1">price</f>
        <v/>
      </c>
      <c r="U4066" s="4"/>
      <c r="V4066" s="4"/>
      <c r="W4066" s="215" t="str">
        <f ca="1">comm_pd</f>
        <v/>
      </c>
      <c r="X4066" s="11"/>
    </row>
    <row r="4067" spans="1:24" x14ac:dyDescent="0.25">
      <c r="A4067" s="6" t="str">
        <f ca="1">no.</f>
        <v/>
      </c>
      <c r="E4067" s="4" t="str">
        <f ca="1">position</f>
        <v/>
      </c>
      <c r="I4067" s="318"/>
      <c r="L4067" s="4"/>
      <c r="N4067" s="6"/>
      <c r="P4067" s="20"/>
      <c r="Q4067" s="5" t="str">
        <f ca="1">score</f>
        <v/>
      </c>
      <c r="R4067" s="7" t="str">
        <f ca="1">rescore_pd</f>
        <v/>
      </c>
      <c r="S4067" s="310" t="str">
        <f ca="1">price</f>
        <v/>
      </c>
      <c r="U4067" s="4"/>
      <c r="V4067" s="4"/>
      <c r="W4067" s="215" t="str">
        <f ca="1">comm_pd</f>
        <v/>
      </c>
      <c r="X4067" s="11"/>
    </row>
    <row r="4068" spans="1:24" x14ac:dyDescent="0.25">
      <c r="A4068" s="6" t="str">
        <f ca="1">no.</f>
        <v/>
      </c>
      <c r="E4068" s="4" t="str">
        <f ca="1">position</f>
        <v/>
      </c>
      <c r="I4068" s="318"/>
      <c r="L4068" s="4"/>
      <c r="N4068" s="6"/>
      <c r="P4068" s="20"/>
      <c r="Q4068" s="5" t="str">
        <f ca="1">score</f>
        <v/>
      </c>
      <c r="R4068" s="7" t="str">
        <f ca="1">rescore_pd</f>
        <v/>
      </c>
      <c r="S4068" s="310" t="str">
        <f ca="1">price</f>
        <v/>
      </c>
      <c r="U4068" s="4"/>
      <c r="V4068" s="4"/>
      <c r="W4068" s="215" t="str">
        <f ca="1">comm_pd</f>
        <v/>
      </c>
      <c r="X4068" s="11"/>
    </row>
    <row r="4069" spans="1:24" x14ac:dyDescent="0.25">
      <c r="A4069" s="6" t="str">
        <f ca="1">no.</f>
        <v/>
      </c>
      <c r="E4069" s="4" t="str">
        <f ca="1">position</f>
        <v/>
      </c>
      <c r="I4069" s="318"/>
      <c r="L4069" s="4"/>
      <c r="N4069" s="6"/>
      <c r="P4069" s="20"/>
      <c r="Q4069" s="5" t="str">
        <f ca="1">score</f>
        <v/>
      </c>
      <c r="R4069" s="7" t="str">
        <f ca="1">rescore_pd</f>
        <v/>
      </c>
      <c r="S4069" s="310" t="str">
        <f ca="1">price</f>
        <v/>
      </c>
      <c r="U4069" s="4"/>
      <c r="V4069" s="4"/>
      <c r="W4069" s="215" t="str">
        <f ca="1">comm_pd</f>
        <v/>
      </c>
      <c r="X4069" s="11"/>
    </row>
    <row r="4070" spans="1:24" x14ac:dyDescent="0.25">
      <c r="A4070" s="6" t="str">
        <f ca="1">no.</f>
        <v/>
      </c>
      <c r="E4070" s="4" t="str">
        <f ca="1">position</f>
        <v/>
      </c>
      <c r="I4070" s="318"/>
      <c r="L4070" s="4"/>
      <c r="N4070" s="6"/>
      <c r="P4070" s="20"/>
      <c r="Q4070" s="5" t="str">
        <f ca="1">score</f>
        <v/>
      </c>
      <c r="R4070" s="7" t="str">
        <f ca="1">rescore_pd</f>
        <v/>
      </c>
      <c r="S4070" s="310" t="str">
        <f ca="1">price</f>
        <v/>
      </c>
      <c r="U4070" s="4"/>
      <c r="V4070" s="4"/>
      <c r="W4070" s="215" t="str">
        <f ca="1">comm_pd</f>
        <v/>
      </c>
      <c r="X4070" s="11"/>
    </row>
    <row r="4071" spans="1:24" x14ac:dyDescent="0.25">
      <c r="A4071" s="6" t="str">
        <f ca="1">no.</f>
        <v/>
      </c>
      <c r="E4071" s="4" t="str">
        <f ca="1">position</f>
        <v/>
      </c>
      <c r="I4071" s="318"/>
      <c r="L4071" s="4"/>
      <c r="N4071" s="6"/>
      <c r="P4071" s="20"/>
      <c r="Q4071" s="5" t="str">
        <f ca="1">score</f>
        <v/>
      </c>
      <c r="R4071" s="7" t="str">
        <f ca="1">rescore_pd</f>
        <v/>
      </c>
      <c r="S4071" s="310" t="str">
        <f ca="1">price</f>
        <v/>
      </c>
      <c r="U4071" s="4"/>
      <c r="V4071" s="4"/>
      <c r="W4071" s="215" t="str">
        <f ca="1">comm_pd</f>
        <v/>
      </c>
      <c r="X4071" s="11"/>
    </row>
    <row r="4072" spans="1:24" x14ac:dyDescent="0.25">
      <c r="A4072" s="6" t="str">
        <f ca="1">no.</f>
        <v/>
      </c>
      <c r="E4072" s="4" t="str">
        <f ca="1">position</f>
        <v/>
      </c>
      <c r="I4072" s="318"/>
      <c r="L4072" s="4"/>
      <c r="N4072" s="6"/>
      <c r="P4072" s="20"/>
      <c r="Q4072" s="5" t="str">
        <f ca="1">score</f>
        <v/>
      </c>
      <c r="R4072" s="7" t="str">
        <f ca="1">rescore_pd</f>
        <v/>
      </c>
      <c r="S4072" s="310" t="str">
        <f ca="1">price</f>
        <v/>
      </c>
      <c r="U4072" s="4"/>
      <c r="V4072" s="4"/>
      <c r="W4072" s="215" t="str">
        <f ca="1">comm_pd</f>
        <v/>
      </c>
      <c r="X4072" s="11"/>
    </row>
    <row r="4073" spans="1:24" x14ac:dyDescent="0.25">
      <c r="A4073" s="6" t="str">
        <f ca="1">no.</f>
        <v/>
      </c>
      <c r="E4073" s="4" t="str">
        <f ca="1">position</f>
        <v/>
      </c>
      <c r="I4073" s="318"/>
      <c r="L4073" s="4"/>
      <c r="N4073" s="6"/>
      <c r="P4073" s="20"/>
      <c r="Q4073" s="5" t="str">
        <f ca="1">score</f>
        <v/>
      </c>
      <c r="R4073" s="7" t="str">
        <f ca="1">rescore_pd</f>
        <v/>
      </c>
      <c r="S4073" s="310" t="str">
        <f ca="1">price</f>
        <v/>
      </c>
      <c r="U4073" s="4"/>
      <c r="V4073" s="4"/>
      <c r="W4073" s="215" t="str">
        <f ca="1">comm_pd</f>
        <v/>
      </c>
      <c r="X4073" s="11"/>
    </row>
    <row r="4074" spans="1:24" x14ac:dyDescent="0.25">
      <c r="A4074" s="6" t="str">
        <f ca="1">no.</f>
        <v/>
      </c>
      <c r="E4074" s="4" t="str">
        <f ca="1">position</f>
        <v/>
      </c>
      <c r="I4074" s="318"/>
      <c r="L4074" s="4"/>
      <c r="N4074" s="6"/>
      <c r="P4074" s="20"/>
      <c r="Q4074" s="5" t="str">
        <f ca="1">score</f>
        <v/>
      </c>
      <c r="R4074" s="7" t="str">
        <f ca="1">rescore_pd</f>
        <v/>
      </c>
      <c r="S4074" s="310" t="str">
        <f ca="1">price</f>
        <v/>
      </c>
      <c r="U4074" s="4"/>
      <c r="V4074" s="4"/>
      <c r="W4074" s="215" t="str">
        <f ca="1">comm_pd</f>
        <v/>
      </c>
      <c r="X4074" s="11"/>
    </row>
    <row r="4075" spans="1:24" x14ac:dyDescent="0.25">
      <c r="A4075" s="6" t="str">
        <f ca="1">no.</f>
        <v/>
      </c>
      <c r="E4075" s="4" t="str">
        <f ca="1">position</f>
        <v/>
      </c>
      <c r="I4075" s="318"/>
      <c r="L4075" s="4"/>
      <c r="N4075" s="6"/>
      <c r="P4075" s="20"/>
      <c r="Q4075" s="5" t="str">
        <f ca="1">score</f>
        <v/>
      </c>
      <c r="R4075" s="7" t="str">
        <f ca="1">rescore_pd</f>
        <v/>
      </c>
      <c r="S4075" s="310" t="str">
        <f ca="1">price</f>
        <v/>
      </c>
      <c r="U4075" s="4"/>
      <c r="V4075" s="4"/>
      <c r="W4075" s="215" t="str">
        <f ca="1">comm_pd</f>
        <v/>
      </c>
      <c r="X4075" s="11"/>
    </row>
    <row r="4076" spans="1:24" x14ac:dyDescent="0.25">
      <c r="A4076" s="6" t="str">
        <f ca="1">no.</f>
        <v/>
      </c>
      <c r="E4076" s="4" t="str">
        <f ca="1">position</f>
        <v/>
      </c>
      <c r="I4076" s="318"/>
      <c r="L4076" s="4"/>
      <c r="N4076" s="6"/>
      <c r="P4076" s="20"/>
      <c r="Q4076" s="5" t="str">
        <f ca="1">score</f>
        <v/>
      </c>
      <c r="R4076" s="7" t="str">
        <f ca="1">rescore_pd</f>
        <v/>
      </c>
      <c r="S4076" s="310" t="str">
        <f ca="1">price</f>
        <v/>
      </c>
      <c r="U4076" s="4"/>
      <c r="V4076" s="4"/>
      <c r="W4076" s="215" t="str">
        <f ca="1">comm_pd</f>
        <v/>
      </c>
      <c r="X4076" s="11"/>
    </row>
    <row r="4077" spans="1:24" x14ac:dyDescent="0.25">
      <c r="A4077" s="6" t="str">
        <f ca="1">no.</f>
        <v/>
      </c>
      <c r="E4077" s="4" t="str">
        <f ca="1">position</f>
        <v/>
      </c>
      <c r="I4077" s="318"/>
      <c r="L4077" s="4"/>
      <c r="N4077" s="6"/>
      <c r="P4077" s="20"/>
      <c r="Q4077" s="5" t="str">
        <f ca="1">score</f>
        <v/>
      </c>
      <c r="R4077" s="7" t="str">
        <f ca="1">rescore_pd</f>
        <v/>
      </c>
      <c r="S4077" s="310" t="str">
        <f ca="1">price</f>
        <v/>
      </c>
      <c r="U4077" s="4"/>
      <c r="V4077" s="4"/>
      <c r="W4077" s="215" t="str">
        <f ca="1">comm_pd</f>
        <v/>
      </c>
      <c r="X4077" s="11"/>
    </row>
    <row r="4078" spans="1:24" x14ac:dyDescent="0.25">
      <c r="A4078" s="6" t="str">
        <f ca="1">no.</f>
        <v/>
      </c>
      <c r="E4078" s="4" t="str">
        <f ca="1">position</f>
        <v/>
      </c>
      <c r="I4078" s="318"/>
      <c r="L4078" s="4"/>
      <c r="N4078" s="6"/>
      <c r="P4078" s="20"/>
      <c r="Q4078" s="5" t="str">
        <f ca="1">score</f>
        <v/>
      </c>
      <c r="R4078" s="7" t="str">
        <f ca="1">rescore_pd</f>
        <v/>
      </c>
      <c r="S4078" s="310" t="str">
        <f ca="1">price</f>
        <v/>
      </c>
      <c r="U4078" s="4"/>
      <c r="V4078" s="4"/>
      <c r="W4078" s="215" t="str">
        <f ca="1">comm_pd</f>
        <v/>
      </c>
      <c r="X4078" s="11"/>
    </row>
    <row r="4079" spans="1:24" x14ac:dyDescent="0.25">
      <c r="A4079" s="6" t="str">
        <f ca="1">no.</f>
        <v/>
      </c>
      <c r="E4079" s="4" t="str">
        <f ca="1">position</f>
        <v/>
      </c>
      <c r="I4079" s="318"/>
      <c r="L4079" s="4"/>
      <c r="N4079" s="6"/>
      <c r="P4079" s="20"/>
      <c r="Q4079" s="5" t="str">
        <f ca="1">score</f>
        <v/>
      </c>
      <c r="R4079" s="7" t="str">
        <f ca="1">rescore_pd</f>
        <v/>
      </c>
      <c r="S4079" s="310" t="str">
        <f ca="1">price</f>
        <v/>
      </c>
      <c r="U4079" s="4"/>
      <c r="V4079" s="4"/>
      <c r="W4079" s="215" t="str">
        <f ca="1">comm_pd</f>
        <v/>
      </c>
      <c r="X4079" s="11"/>
    </row>
    <row r="4080" spans="1:24" x14ac:dyDescent="0.25">
      <c r="A4080" s="6" t="str">
        <f ca="1">no.</f>
        <v/>
      </c>
      <c r="E4080" s="4" t="str">
        <f ca="1">position</f>
        <v/>
      </c>
      <c r="I4080" s="318"/>
      <c r="L4080" s="4"/>
      <c r="N4080" s="6"/>
      <c r="P4080" s="20"/>
      <c r="Q4080" s="5" t="str">
        <f ca="1">score</f>
        <v/>
      </c>
      <c r="R4080" s="7" t="str">
        <f ca="1">rescore_pd</f>
        <v/>
      </c>
      <c r="S4080" s="310" t="str">
        <f ca="1">price</f>
        <v/>
      </c>
      <c r="U4080" s="4"/>
      <c r="V4080" s="4"/>
      <c r="W4080" s="215" t="str">
        <f ca="1">comm_pd</f>
        <v/>
      </c>
      <c r="X4080" s="11"/>
    </row>
    <row r="4081" spans="1:24" x14ac:dyDescent="0.25">
      <c r="A4081" s="6" t="str">
        <f ca="1">no.</f>
        <v/>
      </c>
      <c r="E4081" s="4" t="str">
        <f ca="1">position</f>
        <v/>
      </c>
      <c r="I4081" s="318"/>
      <c r="L4081" s="4"/>
      <c r="N4081" s="6"/>
      <c r="P4081" s="20"/>
      <c r="Q4081" s="5" t="str">
        <f ca="1">score</f>
        <v/>
      </c>
      <c r="R4081" s="7" t="str">
        <f ca="1">rescore_pd</f>
        <v/>
      </c>
      <c r="S4081" s="310" t="str">
        <f ca="1">price</f>
        <v/>
      </c>
      <c r="U4081" s="4"/>
      <c r="V4081" s="4"/>
      <c r="W4081" s="215" t="str">
        <f ca="1">comm_pd</f>
        <v/>
      </c>
      <c r="X4081" s="11"/>
    </row>
    <row r="4082" spans="1:24" x14ac:dyDescent="0.25">
      <c r="A4082" s="6" t="str">
        <f ca="1">no.</f>
        <v/>
      </c>
      <c r="E4082" s="4" t="str">
        <f ca="1">position</f>
        <v/>
      </c>
      <c r="I4082" s="318"/>
      <c r="L4082" s="4"/>
      <c r="N4082" s="6"/>
      <c r="P4082" s="20"/>
      <c r="Q4082" s="5" t="str">
        <f ca="1">score</f>
        <v/>
      </c>
      <c r="R4082" s="7" t="str">
        <f ca="1">rescore_pd</f>
        <v/>
      </c>
      <c r="S4082" s="310" t="str">
        <f ca="1">price</f>
        <v/>
      </c>
      <c r="U4082" s="4"/>
      <c r="V4082" s="4"/>
      <c r="W4082" s="215" t="str">
        <f ca="1">comm_pd</f>
        <v/>
      </c>
      <c r="X4082" s="11"/>
    </row>
    <row r="4083" spans="1:24" x14ac:dyDescent="0.25">
      <c r="A4083" s="6" t="str">
        <f ca="1">no.</f>
        <v/>
      </c>
      <c r="E4083" s="4" t="str">
        <f ca="1">position</f>
        <v/>
      </c>
      <c r="I4083" s="318"/>
      <c r="L4083" s="4"/>
      <c r="N4083" s="6"/>
      <c r="P4083" s="20"/>
      <c r="Q4083" s="5" t="str">
        <f ca="1">score</f>
        <v/>
      </c>
      <c r="R4083" s="7" t="str">
        <f ca="1">rescore_pd</f>
        <v/>
      </c>
      <c r="S4083" s="310" t="str">
        <f ca="1">price</f>
        <v/>
      </c>
      <c r="U4083" s="4"/>
      <c r="V4083" s="4"/>
      <c r="W4083" s="215" t="str">
        <f ca="1">comm_pd</f>
        <v/>
      </c>
      <c r="X4083" s="11"/>
    </row>
    <row r="4084" spans="1:24" x14ac:dyDescent="0.25">
      <c r="A4084" s="6" t="str">
        <f ca="1">no.</f>
        <v/>
      </c>
      <c r="E4084" s="4" t="str">
        <f ca="1">position</f>
        <v/>
      </c>
      <c r="I4084" s="318"/>
      <c r="L4084" s="4"/>
      <c r="N4084" s="6"/>
      <c r="P4084" s="20"/>
      <c r="Q4084" s="5" t="str">
        <f ca="1">score</f>
        <v/>
      </c>
      <c r="R4084" s="7" t="str">
        <f ca="1">rescore_pd</f>
        <v/>
      </c>
      <c r="S4084" s="310" t="str">
        <f ca="1">price</f>
        <v/>
      </c>
      <c r="U4084" s="4"/>
      <c r="V4084" s="4"/>
      <c r="W4084" s="215" t="str">
        <f ca="1">comm_pd</f>
        <v/>
      </c>
      <c r="X4084" s="11"/>
    </row>
    <row r="4085" spans="1:24" x14ac:dyDescent="0.25">
      <c r="A4085" s="6" t="str">
        <f ca="1">no.</f>
        <v/>
      </c>
      <c r="E4085" s="4" t="str">
        <f ca="1">position</f>
        <v/>
      </c>
      <c r="I4085" s="318"/>
      <c r="L4085" s="4"/>
      <c r="N4085" s="6"/>
      <c r="P4085" s="20"/>
      <c r="Q4085" s="5" t="str">
        <f ca="1">score</f>
        <v/>
      </c>
      <c r="R4085" s="7" t="str">
        <f ca="1">rescore_pd</f>
        <v/>
      </c>
      <c r="S4085" s="310" t="str">
        <f ca="1">price</f>
        <v/>
      </c>
      <c r="U4085" s="4"/>
      <c r="V4085" s="4"/>
      <c r="W4085" s="215" t="str">
        <f ca="1">comm_pd</f>
        <v/>
      </c>
      <c r="X4085" s="11"/>
    </row>
    <row r="4086" spans="1:24" x14ac:dyDescent="0.25">
      <c r="A4086" s="6" t="str">
        <f ca="1">no.</f>
        <v/>
      </c>
      <c r="E4086" s="4" t="str">
        <f ca="1">position</f>
        <v/>
      </c>
      <c r="I4086" s="318"/>
      <c r="L4086" s="4"/>
      <c r="N4086" s="6"/>
      <c r="P4086" s="20"/>
      <c r="Q4086" s="5" t="str">
        <f ca="1">score</f>
        <v/>
      </c>
      <c r="R4086" s="7" t="str">
        <f ca="1">rescore_pd</f>
        <v/>
      </c>
      <c r="S4086" s="310" t="str">
        <f ca="1">price</f>
        <v/>
      </c>
      <c r="U4086" s="4"/>
      <c r="V4086" s="4"/>
      <c r="W4086" s="215" t="str">
        <f ca="1">comm_pd</f>
        <v/>
      </c>
      <c r="X4086" s="11"/>
    </row>
    <row r="4087" spans="1:24" x14ac:dyDescent="0.25">
      <c r="A4087" s="6" t="str">
        <f ca="1">no.</f>
        <v/>
      </c>
      <c r="E4087" s="4" t="str">
        <f ca="1">position</f>
        <v/>
      </c>
      <c r="I4087" s="318"/>
      <c r="L4087" s="4"/>
      <c r="N4087" s="6"/>
      <c r="P4087" s="20"/>
      <c r="Q4087" s="5" t="str">
        <f ca="1">score</f>
        <v/>
      </c>
      <c r="R4087" s="7" t="str">
        <f ca="1">rescore_pd</f>
        <v/>
      </c>
      <c r="S4087" s="310" t="str">
        <f ca="1">price</f>
        <v/>
      </c>
      <c r="U4087" s="4"/>
      <c r="V4087" s="4"/>
      <c r="W4087" s="215" t="str">
        <f ca="1">comm_pd</f>
        <v/>
      </c>
      <c r="X4087" s="11"/>
    </row>
    <row r="4088" spans="1:24" x14ac:dyDescent="0.25">
      <c r="A4088" s="6" t="str">
        <f ca="1">no.</f>
        <v/>
      </c>
      <c r="E4088" s="4" t="str">
        <f ca="1">position</f>
        <v/>
      </c>
      <c r="I4088" s="318"/>
      <c r="L4088" s="4"/>
      <c r="N4088" s="6"/>
      <c r="P4088" s="20"/>
      <c r="Q4088" s="5" t="str">
        <f ca="1">score</f>
        <v/>
      </c>
      <c r="R4088" s="7" t="str">
        <f ca="1">rescore_pd</f>
        <v/>
      </c>
      <c r="S4088" s="310" t="str">
        <f ca="1">price</f>
        <v/>
      </c>
      <c r="U4088" s="4"/>
      <c r="V4088" s="4"/>
      <c r="W4088" s="215" t="str">
        <f ca="1">comm_pd</f>
        <v/>
      </c>
      <c r="X4088" s="11"/>
    </row>
    <row r="4089" spans="1:24" x14ac:dyDescent="0.25">
      <c r="A4089" s="6" t="str">
        <f ca="1">no.</f>
        <v/>
      </c>
      <c r="E4089" s="4" t="str">
        <f ca="1">position</f>
        <v/>
      </c>
      <c r="I4089" s="318"/>
      <c r="L4089" s="4"/>
      <c r="N4089" s="6"/>
      <c r="P4089" s="20"/>
      <c r="Q4089" s="5" t="str">
        <f ca="1">score</f>
        <v/>
      </c>
      <c r="R4089" s="7" t="str">
        <f ca="1">rescore_pd</f>
        <v/>
      </c>
      <c r="S4089" s="310" t="str">
        <f ca="1">price</f>
        <v/>
      </c>
      <c r="U4089" s="4"/>
      <c r="V4089" s="4"/>
      <c r="W4089" s="215" t="str">
        <f ca="1">comm_pd</f>
        <v/>
      </c>
      <c r="X4089" s="11"/>
    </row>
    <row r="4090" spans="1:24" x14ac:dyDescent="0.25">
      <c r="A4090" s="6" t="str">
        <f ca="1">no.</f>
        <v/>
      </c>
      <c r="E4090" s="4" t="str">
        <f ca="1">position</f>
        <v/>
      </c>
      <c r="I4090" s="318"/>
      <c r="L4090" s="4"/>
      <c r="N4090" s="6"/>
      <c r="P4090" s="20"/>
      <c r="Q4090" s="5" t="str">
        <f ca="1">score</f>
        <v/>
      </c>
      <c r="R4090" s="7" t="str">
        <f ca="1">rescore_pd</f>
        <v/>
      </c>
      <c r="S4090" s="310" t="str">
        <f ca="1">price</f>
        <v/>
      </c>
      <c r="U4090" s="4"/>
      <c r="V4090" s="4"/>
      <c r="W4090" s="215" t="str">
        <f ca="1">comm_pd</f>
        <v/>
      </c>
      <c r="X4090" s="11"/>
    </row>
    <row r="4091" spans="1:24" x14ac:dyDescent="0.25">
      <c r="A4091" s="6" t="str">
        <f ca="1">no.</f>
        <v/>
      </c>
      <c r="E4091" s="4" t="str">
        <f ca="1">position</f>
        <v/>
      </c>
      <c r="I4091" s="318"/>
      <c r="L4091" s="4"/>
      <c r="N4091" s="6"/>
      <c r="P4091" s="20"/>
      <c r="Q4091" s="5" t="str">
        <f ca="1">score</f>
        <v/>
      </c>
      <c r="R4091" s="7" t="str">
        <f ca="1">rescore_pd</f>
        <v/>
      </c>
      <c r="S4091" s="310" t="str">
        <f ca="1">price</f>
        <v/>
      </c>
      <c r="U4091" s="4"/>
      <c r="V4091" s="4"/>
      <c r="W4091" s="215" t="str">
        <f ca="1">comm_pd</f>
        <v/>
      </c>
      <c r="X4091" s="11"/>
    </row>
    <row r="4092" spans="1:24" x14ac:dyDescent="0.25">
      <c r="A4092" s="6" t="str">
        <f ca="1">no.</f>
        <v/>
      </c>
      <c r="E4092" s="4" t="str">
        <f ca="1">position</f>
        <v/>
      </c>
      <c r="I4092" s="318"/>
      <c r="L4092" s="4"/>
      <c r="N4092" s="6"/>
      <c r="P4092" s="20"/>
      <c r="Q4092" s="5" t="str">
        <f ca="1">score</f>
        <v/>
      </c>
      <c r="R4092" s="7" t="str">
        <f ca="1">rescore_pd</f>
        <v/>
      </c>
      <c r="S4092" s="310" t="str">
        <f ca="1">price</f>
        <v/>
      </c>
      <c r="U4092" s="4"/>
      <c r="V4092" s="4"/>
      <c r="W4092" s="215" t="str">
        <f ca="1">comm_pd</f>
        <v/>
      </c>
      <c r="X4092" s="11"/>
    </row>
    <row r="4093" spans="1:24" x14ac:dyDescent="0.25">
      <c r="A4093" s="6" t="str">
        <f ca="1">no.</f>
        <v/>
      </c>
      <c r="E4093" s="4" t="str">
        <f ca="1">position</f>
        <v/>
      </c>
      <c r="I4093" s="318"/>
      <c r="L4093" s="4"/>
      <c r="N4093" s="6"/>
      <c r="P4093" s="20"/>
      <c r="Q4093" s="5" t="str">
        <f ca="1">score</f>
        <v/>
      </c>
      <c r="R4093" s="7" t="str">
        <f ca="1">rescore_pd</f>
        <v/>
      </c>
      <c r="S4093" s="310" t="str">
        <f ca="1">price</f>
        <v/>
      </c>
      <c r="U4093" s="4"/>
      <c r="V4093" s="4"/>
      <c r="W4093" s="215" t="str">
        <f ca="1">comm_pd</f>
        <v/>
      </c>
      <c r="X4093" s="11"/>
    </row>
    <row r="4094" spans="1:24" x14ac:dyDescent="0.25">
      <c r="A4094" s="6" t="str">
        <f ca="1">no.</f>
        <v/>
      </c>
      <c r="E4094" s="4" t="str">
        <f ca="1">position</f>
        <v/>
      </c>
      <c r="I4094" s="318"/>
      <c r="L4094" s="4"/>
      <c r="N4094" s="6"/>
      <c r="P4094" s="20"/>
      <c r="Q4094" s="5" t="str">
        <f ca="1">score</f>
        <v/>
      </c>
      <c r="R4094" s="7" t="str">
        <f ca="1">rescore_pd</f>
        <v/>
      </c>
      <c r="S4094" s="310" t="str">
        <f ca="1">price</f>
        <v/>
      </c>
      <c r="U4094" s="4"/>
      <c r="V4094" s="4"/>
      <c r="W4094" s="215" t="str">
        <f ca="1">comm_pd</f>
        <v/>
      </c>
      <c r="X4094" s="11"/>
    </row>
    <row r="4095" spans="1:24" x14ac:dyDescent="0.25">
      <c r="A4095" s="6" t="str">
        <f ca="1">no.</f>
        <v/>
      </c>
      <c r="E4095" s="4" t="str">
        <f ca="1">position</f>
        <v/>
      </c>
      <c r="I4095" s="318"/>
      <c r="L4095" s="4"/>
      <c r="N4095" s="6"/>
      <c r="P4095" s="20"/>
      <c r="Q4095" s="5" t="str">
        <f ca="1">score</f>
        <v/>
      </c>
      <c r="R4095" s="7" t="str">
        <f ca="1">rescore_pd</f>
        <v/>
      </c>
      <c r="S4095" s="310" t="str">
        <f ca="1">price</f>
        <v/>
      </c>
      <c r="U4095" s="4"/>
      <c r="V4095" s="4"/>
      <c r="W4095" s="215" t="str">
        <f ca="1">comm_pd</f>
        <v/>
      </c>
      <c r="X4095" s="11"/>
    </row>
    <row r="4096" spans="1:24" x14ac:dyDescent="0.25">
      <c r="A4096" s="6" t="str">
        <f ca="1">no.</f>
        <v/>
      </c>
      <c r="E4096" s="4" t="str">
        <f ca="1">position</f>
        <v/>
      </c>
      <c r="I4096" s="318"/>
      <c r="L4096" s="4"/>
      <c r="N4096" s="6"/>
      <c r="P4096" s="20"/>
      <c r="Q4096" s="5" t="str">
        <f ca="1">score</f>
        <v/>
      </c>
      <c r="R4096" s="7" t="str">
        <f ca="1">rescore_pd</f>
        <v/>
      </c>
      <c r="S4096" s="310" t="str">
        <f ca="1">price</f>
        <v/>
      </c>
      <c r="U4096" s="4"/>
      <c r="V4096" s="4"/>
      <c r="W4096" s="215" t="str">
        <f ca="1">comm_pd</f>
        <v/>
      </c>
      <c r="X4096" s="11"/>
    </row>
    <row r="4097" spans="1:24" x14ac:dyDescent="0.25">
      <c r="A4097" s="6" t="str">
        <f ca="1">no.</f>
        <v/>
      </c>
      <c r="E4097" s="4" t="str">
        <f ca="1">position</f>
        <v/>
      </c>
      <c r="I4097" s="318"/>
      <c r="L4097" s="4"/>
      <c r="N4097" s="6"/>
      <c r="P4097" s="20"/>
      <c r="Q4097" s="5" t="str">
        <f ca="1">score</f>
        <v/>
      </c>
      <c r="R4097" s="7" t="str">
        <f ca="1">rescore_pd</f>
        <v/>
      </c>
      <c r="S4097" s="310" t="str">
        <f ca="1">price</f>
        <v/>
      </c>
      <c r="U4097" s="4"/>
      <c r="V4097" s="4"/>
      <c r="W4097" s="215" t="str">
        <f ca="1">comm_pd</f>
        <v/>
      </c>
      <c r="X4097" s="11"/>
    </row>
    <row r="4098" spans="1:24" x14ac:dyDescent="0.25">
      <c r="A4098" s="6" t="str">
        <f ca="1">no.</f>
        <v/>
      </c>
      <c r="E4098" s="4" t="str">
        <f ca="1">position</f>
        <v/>
      </c>
      <c r="I4098" s="318"/>
      <c r="L4098" s="4"/>
      <c r="N4098" s="6"/>
      <c r="P4098" s="20"/>
      <c r="Q4098" s="5" t="str">
        <f ca="1">score</f>
        <v/>
      </c>
      <c r="R4098" s="7" t="str">
        <f ca="1">rescore_pd</f>
        <v/>
      </c>
      <c r="S4098" s="310" t="str">
        <f ca="1">price</f>
        <v/>
      </c>
      <c r="U4098" s="4"/>
      <c r="V4098" s="4"/>
      <c r="W4098" s="215" t="str">
        <f ca="1">comm_pd</f>
        <v/>
      </c>
      <c r="X4098" s="11"/>
    </row>
    <row r="4099" spans="1:24" x14ac:dyDescent="0.25">
      <c r="A4099" s="6" t="str">
        <f ca="1">no.</f>
        <v/>
      </c>
      <c r="E4099" s="4" t="str">
        <f ca="1">position</f>
        <v/>
      </c>
      <c r="I4099" s="318"/>
      <c r="L4099" s="4"/>
      <c r="N4099" s="6"/>
      <c r="P4099" s="20"/>
      <c r="Q4099" s="5" t="str">
        <f ca="1">score</f>
        <v/>
      </c>
      <c r="R4099" s="7" t="str">
        <f ca="1">rescore_pd</f>
        <v/>
      </c>
      <c r="S4099" s="310" t="str">
        <f ca="1">price</f>
        <v/>
      </c>
      <c r="U4099" s="4"/>
      <c r="V4099" s="4"/>
      <c r="W4099" s="215" t="str">
        <f ca="1">comm_pd</f>
        <v/>
      </c>
      <c r="X4099" s="11"/>
    </row>
    <row r="4100" spans="1:24" x14ac:dyDescent="0.25">
      <c r="A4100" s="6" t="str">
        <f ca="1">no.</f>
        <v/>
      </c>
      <c r="E4100" s="4" t="str">
        <f ca="1">position</f>
        <v/>
      </c>
      <c r="I4100" s="318"/>
      <c r="L4100" s="4"/>
      <c r="N4100" s="6"/>
      <c r="P4100" s="20"/>
      <c r="Q4100" s="5" t="str">
        <f ca="1">score</f>
        <v/>
      </c>
      <c r="R4100" s="7" t="str">
        <f ca="1">rescore_pd</f>
        <v/>
      </c>
      <c r="S4100" s="310" t="str">
        <f ca="1">price</f>
        <v/>
      </c>
      <c r="U4100" s="4"/>
      <c r="V4100" s="4"/>
      <c r="W4100" s="215" t="str">
        <f ca="1">comm_pd</f>
        <v/>
      </c>
      <c r="X4100" s="11"/>
    </row>
    <row r="4101" spans="1:24" x14ac:dyDescent="0.25">
      <c r="A4101" s="6" t="str">
        <f ca="1">no.</f>
        <v/>
      </c>
      <c r="E4101" s="4" t="str">
        <f ca="1">position</f>
        <v/>
      </c>
      <c r="I4101" s="318"/>
      <c r="L4101" s="4"/>
      <c r="N4101" s="6"/>
      <c r="P4101" s="20"/>
      <c r="Q4101" s="5" t="str">
        <f ca="1">score</f>
        <v/>
      </c>
      <c r="R4101" s="7" t="str">
        <f ca="1">rescore_pd</f>
        <v/>
      </c>
      <c r="S4101" s="310" t="str">
        <f ca="1">price</f>
        <v/>
      </c>
      <c r="U4101" s="4"/>
      <c r="V4101" s="4"/>
      <c r="W4101" s="215" t="str">
        <f ca="1">comm_pd</f>
        <v/>
      </c>
      <c r="X4101" s="11"/>
    </row>
    <row r="4102" spans="1:24" x14ac:dyDescent="0.25">
      <c r="A4102" s="6" t="str">
        <f ca="1">no.</f>
        <v/>
      </c>
      <c r="E4102" s="4" t="str">
        <f ca="1">position</f>
        <v/>
      </c>
      <c r="I4102" s="318"/>
      <c r="L4102" s="4"/>
      <c r="N4102" s="6"/>
      <c r="P4102" s="20"/>
      <c r="Q4102" s="5" t="str">
        <f ca="1">score</f>
        <v/>
      </c>
      <c r="R4102" s="7" t="str">
        <f ca="1">rescore_pd</f>
        <v/>
      </c>
      <c r="S4102" s="310" t="str">
        <f ca="1">price</f>
        <v/>
      </c>
      <c r="U4102" s="4"/>
      <c r="V4102" s="4"/>
      <c r="W4102" s="215" t="str">
        <f ca="1">comm_pd</f>
        <v/>
      </c>
      <c r="X4102" s="11"/>
    </row>
    <row r="4103" spans="1:24" x14ac:dyDescent="0.25">
      <c r="A4103" s="6" t="str">
        <f ca="1">no.</f>
        <v/>
      </c>
      <c r="E4103" s="4" t="str">
        <f ca="1">position</f>
        <v/>
      </c>
      <c r="I4103" s="318"/>
      <c r="L4103" s="4"/>
      <c r="N4103" s="6"/>
      <c r="P4103" s="20"/>
      <c r="Q4103" s="5" t="str">
        <f ca="1">score</f>
        <v/>
      </c>
      <c r="R4103" s="7" t="str">
        <f ca="1">rescore_pd</f>
        <v/>
      </c>
      <c r="S4103" s="310" t="str">
        <f ca="1">price</f>
        <v/>
      </c>
      <c r="U4103" s="4"/>
      <c r="V4103" s="4"/>
      <c r="W4103" s="215" t="str">
        <f ca="1">comm_pd</f>
        <v/>
      </c>
      <c r="X4103" s="11"/>
    </row>
    <row r="4104" spans="1:24" x14ac:dyDescent="0.25">
      <c r="A4104" s="6" t="str">
        <f ca="1">no.</f>
        <v/>
      </c>
      <c r="E4104" s="4" t="str">
        <f ca="1">position</f>
        <v/>
      </c>
      <c r="I4104" s="318"/>
      <c r="L4104" s="4"/>
      <c r="N4104" s="6"/>
      <c r="P4104" s="20"/>
      <c r="Q4104" s="5" t="str">
        <f ca="1">score</f>
        <v/>
      </c>
      <c r="R4104" s="7" t="str">
        <f ca="1">rescore_pd</f>
        <v/>
      </c>
      <c r="S4104" s="310" t="str">
        <f ca="1">price</f>
        <v/>
      </c>
      <c r="U4104" s="4"/>
      <c r="V4104" s="4"/>
      <c r="W4104" s="215" t="str">
        <f ca="1">comm_pd</f>
        <v/>
      </c>
      <c r="X4104" s="11"/>
    </row>
    <row r="4105" spans="1:24" x14ac:dyDescent="0.25">
      <c r="A4105" s="6" t="str">
        <f ca="1">no.</f>
        <v/>
      </c>
      <c r="E4105" s="4" t="str">
        <f ca="1">position</f>
        <v/>
      </c>
      <c r="I4105" s="318"/>
      <c r="L4105" s="4"/>
      <c r="N4105" s="6"/>
      <c r="P4105" s="20"/>
      <c r="Q4105" s="5" t="str">
        <f ca="1">score</f>
        <v/>
      </c>
      <c r="R4105" s="7" t="str">
        <f ca="1">rescore_pd</f>
        <v/>
      </c>
      <c r="S4105" s="310" t="str">
        <f ca="1">price</f>
        <v/>
      </c>
      <c r="U4105" s="4"/>
      <c r="V4105" s="4"/>
      <c r="W4105" s="215" t="str">
        <f ca="1">comm_pd</f>
        <v/>
      </c>
      <c r="X4105" s="11"/>
    </row>
    <row r="4106" spans="1:24" x14ac:dyDescent="0.25">
      <c r="A4106" s="6" t="str">
        <f ca="1">no.</f>
        <v/>
      </c>
      <c r="E4106" s="4" t="str">
        <f ca="1">position</f>
        <v/>
      </c>
      <c r="I4106" s="318"/>
      <c r="L4106" s="4"/>
      <c r="N4106" s="6"/>
      <c r="P4106" s="20"/>
      <c r="Q4106" s="5" t="str">
        <f ca="1">score</f>
        <v/>
      </c>
      <c r="R4106" s="7" t="str">
        <f ca="1">rescore_pd</f>
        <v/>
      </c>
      <c r="S4106" s="310" t="str">
        <f ca="1">price</f>
        <v/>
      </c>
      <c r="U4106" s="4"/>
      <c r="V4106" s="4"/>
      <c r="W4106" s="215" t="str">
        <f ca="1">comm_pd</f>
        <v/>
      </c>
      <c r="X4106" s="11"/>
    </row>
    <row r="4107" spans="1:24" x14ac:dyDescent="0.25">
      <c r="A4107" s="6" t="str">
        <f ca="1">no.</f>
        <v/>
      </c>
      <c r="E4107" s="4" t="str">
        <f ca="1">position</f>
        <v/>
      </c>
      <c r="I4107" s="318"/>
      <c r="L4107" s="4"/>
      <c r="N4107" s="6"/>
      <c r="P4107" s="20"/>
      <c r="Q4107" s="5" t="str">
        <f ca="1">score</f>
        <v/>
      </c>
      <c r="R4107" s="7" t="str">
        <f ca="1">rescore_pd</f>
        <v/>
      </c>
      <c r="S4107" s="310" t="str">
        <f ca="1">price</f>
        <v/>
      </c>
      <c r="U4107" s="4"/>
      <c r="V4107" s="4"/>
      <c r="W4107" s="215" t="str">
        <f ca="1">comm_pd</f>
        <v/>
      </c>
      <c r="X4107" s="11"/>
    </row>
    <row r="4108" spans="1:24" x14ac:dyDescent="0.25">
      <c r="A4108" s="6" t="str">
        <f ca="1">no.</f>
        <v/>
      </c>
      <c r="E4108" s="4" t="str">
        <f ca="1">position</f>
        <v/>
      </c>
      <c r="I4108" s="318"/>
      <c r="L4108" s="4"/>
      <c r="N4108" s="6"/>
      <c r="P4108" s="20"/>
      <c r="Q4108" s="5" t="str">
        <f ca="1">score</f>
        <v/>
      </c>
      <c r="R4108" s="7" t="str">
        <f ca="1">rescore_pd</f>
        <v/>
      </c>
      <c r="S4108" s="310" t="str">
        <f ca="1">price</f>
        <v/>
      </c>
      <c r="U4108" s="4"/>
      <c r="V4108" s="4"/>
      <c r="W4108" s="215" t="str">
        <f ca="1">comm_pd</f>
        <v/>
      </c>
      <c r="X4108" s="11"/>
    </row>
    <row r="4109" spans="1:24" x14ac:dyDescent="0.25">
      <c r="A4109" s="6" t="str">
        <f ca="1">no.</f>
        <v/>
      </c>
      <c r="E4109" s="4" t="str">
        <f ca="1">position</f>
        <v/>
      </c>
      <c r="I4109" s="318"/>
      <c r="L4109" s="4"/>
      <c r="N4109" s="6"/>
      <c r="P4109" s="20"/>
      <c r="Q4109" s="5" t="str">
        <f ca="1">score</f>
        <v/>
      </c>
      <c r="R4109" s="7" t="str">
        <f ca="1">rescore_pd</f>
        <v/>
      </c>
      <c r="S4109" s="310" t="str">
        <f ca="1">price</f>
        <v/>
      </c>
      <c r="U4109" s="4"/>
      <c r="V4109" s="4"/>
      <c r="W4109" s="215" t="str">
        <f ca="1">comm_pd</f>
        <v/>
      </c>
      <c r="X4109" s="11"/>
    </row>
    <row r="4110" spans="1:24" x14ac:dyDescent="0.25">
      <c r="A4110" s="6" t="str">
        <f ca="1">no.</f>
        <v/>
      </c>
      <c r="E4110" s="4" t="str">
        <f ca="1">position</f>
        <v/>
      </c>
      <c r="I4110" s="318"/>
      <c r="L4110" s="4"/>
      <c r="N4110" s="6"/>
      <c r="P4110" s="20"/>
      <c r="Q4110" s="5" t="str">
        <f ca="1">score</f>
        <v/>
      </c>
      <c r="R4110" s="7" t="str">
        <f ca="1">rescore_pd</f>
        <v/>
      </c>
      <c r="S4110" s="310" t="str">
        <f ca="1">price</f>
        <v/>
      </c>
      <c r="U4110" s="4"/>
      <c r="V4110" s="4"/>
      <c r="W4110" s="215" t="str">
        <f ca="1">comm_pd</f>
        <v/>
      </c>
      <c r="X4110" s="11"/>
    </row>
    <row r="4111" spans="1:24" x14ac:dyDescent="0.25">
      <c r="A4111" s="6" t="str">
        <f ca="1">no.</f>
        <v/>
      </c>
      <c r="E4111" s="4" t="str">
        <f ca="1">position</f>
        <v/>
      </c>
      <c r="I4111" s="318"/>
      <c r="L4111" s="4"/>
      <c r="N4111" s="6"/>
      <c r="P4111" s="20"/>
      <c r="Q4111" s="5" t="str">
        <f ca="1">score</f>
        <v/>
      </c>
      <c r="R4111" s="7" t="str">
        <f ca="1">rescore_pd</f>
        <v/>
      </c>
      <c r="S4111" s="310" t="str">
        <f ca="1">price</f>
        <v/>
      </c>
      <c r="U4111" s="4"/>
      <c r="V4111" s="4"/>
      <c r="W4111" s="215" t="str">
        <f ca="1">comm_pd</f>
        <v/>
      </c>
      <c r="X4111" s="11"/>
    </row>
    <row r="4112" spans="1:24" x14ac:dyDescent="0.25">
      <c r="A4112" s="6" t="str">
        <f ca="1">no.</f>
        <v/>
      </c>
      <c r="E4112" s="4" t="str">
        <f ca="1">position</f>
        <v/>
      </c>
      <c r="I4112" s="318"/>
      <c r="L4112" s="4"/>
      <c r="N4112" s="6"/>
      <c r="P4112" s="20"/>
      <c r="Q4112" s="5" t="str">
        <f ca="1">score</f>
        <v/>
      </c>
      <c r="R4112" s="7" t="str">
        <f ca="1">rescore_pd</f>
        <v/>
      </c>
      <c r="S4112" s="310" t="str">
        <f ca="1">price</f>
        <v/>
      </c>
      <c r="U4112" s="4"/>
      <c r="V4112" s="4"/>
      <c r="W4112" s="215" t="str">
        <f ca="1">comm_pd</f>
        <v/>
      </c>
      <c r="X4112" s="11"/>
    </row>
    <row r="4113" spans="1:24" x14ac:dyDescent="0.25">
      <c r="A4113" s="6" t="str">
        <f ca="1">no.</f>
        <v/>
      </c>
      <c r="E4113" s="4" t="str">
        <f ca="1">position</f>
        <v/>
      </c>
      <c r="I4113" s="318"/>
      <c r="L4113" s="4"/>
      <c r="N4113" s="6"/>
      <c r="P4113" s="20"/>
      <c r="Q4113" s="5" t="str">
        <f ca="1">score</f>
        <v/>
      </c>
      <c r="R4113" s="7" t="str">
        <f ca="1">rescore_pd</f>
        <v/>
      </c>
      <c r="S4113" s="310" t="str">
        <f ca="1">price</f>
        <v/>
      </c>
      <c r="U4113" s="4"/>
      <c r="V4113" s="4"/>
      <c r="W4113" s="215" t="str">
        <f ca="1">comm_pd</f>
        <v/>
      </c>
      <c r="X4113" s="11"/>
    </row>
    <row r="4114" spans="1:24" x14ac:dyDescent="0.25">
      <c r="A4114" s="6" t="str">
        <f ca="1">no.</f>
        <v/>
      </c>
      <c r="E4114" s="4" t="str">
        <f ca="1">position</f>
        <v/>
      </c>
      <c r="I4114" s="318"/>
      <c r="L4114" s="4"/>
      <c r="N4114" s="6"/>
      <c r="P4114" s="20"/>
      <c r="Q4114" s="5" t="str">
        <f ca="1">score</f>
        <v/>
      </c>
      <c r="R4114" s="7" t="str">
        <f ca="1">rescore_pd</f>
        <v/>
      </c>
      <c r="S4114" s="310" t="str">
        <f ca="1">price</f>
        <v/>
      </c>
      <c r="U4114" s="4"/>
      <c r="V4114" s="4"/>
      <c r="W4114" s="215" t="str">
        <f ca="1">comm_pd</f>
        <v/>
      </c>
      <c r="X4114" s="11"/>
    </row>
    <row r="4115" spans="1:24" x14ac:dyDescent="0.25">
      <c r="A4115" s="6" t="str">
        <f ca="1">no.</f>
        <v/>
      </c>
      <c r="E4115" s="4" t="str">
        <f ca="1">position</f>
        <v/>
      </c>
      <c r="I4115" s="318"/>
      <c r="L4115" s="4"/>
      <c r="N4115" s="6"/>
      <c r="P4115" s="20"/>
      <c r="Q4115" s="5" t="str">
        <f ca="1">score</f>
        <v/>
      </c>
      <c r="R4115" s="7" t="str">
        <f ca="1">rescore_pd</f>
        <v/>
      </c>
      <c r="S4115" s="310" t="str">
        <f ca="1">price</f>
        <v/>
      </c>
      <c r="U4115" s="4"/>
      <c r="V4115" s="4"/>
      <c r="W4115" s="215" t="str">
        <f ca="1">comm_pd</f>
        <v/>
      </c>
      <c r="X4115" s="11"/>
    </row>
    <row r="4116" spans="1:24" x14ac:dyDescent="0.25">
      <c r="A4116" s="6" t="str">
        <f ca="1">no.</f>
        <v/>
      </c>
      <c r="E4116" s="4" t="str">
        <f ca="1">position</f>
        <v/>
      </c>
      <c r="I4116" s="318"/>
      <c r="L4116" s="4"/>
      <c r="N4116" s="6"/>
      <c r="P4116" s="20"/>
      <c r="Q4116" s="5" t="str">
        <f ca="1">score</f>
        <v/>
      </c>
      <c r="R4116" s="7" t="str">
        <f ca="1">rescore_pd</f>
        <v/>
      </c>
      <c r="S4116" s="310" t="str">
        <f ca="1">price</f>
        <v/>
      </c>
      <c r="U4116" s="4"/>
      <c r="V4116" s="4"/>
      <c r="W4116" s="215" t="str">
        <f ca="1">comm_pd</f>
        <v/>
      </c>
      <c r="X4116" s="11"/>
    </row>
    <row r="4117" spans="1:24" x14ac:dyDescent="0.25">
      <c r="A4117" s="6" t="str">
        <f ca="1">no.</f>
        <v/>
      </c>
      <c r="E4117" s="4" t="str">
        <f ca="1">position</f>
        <v/>
      </c>
      <c r="I4117" s="318"/>
      <c r="L4117" s="4"/>
      <c r="N4117" s="6"/>
      <c r="P4117" s="20"/>
      <c r="Q4117" s="5" t="str">
        <f ca="1">score</f>
        <v/>
      </c>
      <c r="R4117" s="7" t="str">
        <f ca="1">rescore_pd</f>
        <v/>
      </c>
      <c r="S4117" s="310" t="str">
        <f ca="1">price</f>
        <v/>
      </c>
      <c r="U4117" s="4"/>
      <c r="V4117" s="4"/>
      <c r="W4117" s="215" t="str">
        <f ca="1">comm_pd</f>
        <v/>
      </c>
      <c r="X4117" s="11"/>
    </row>
    <row r="4118" spans="1:24" x14ac:dyDescent="0.25">
      <c r="A4118" s="6" t="str">
        <f ca="1">no.</f>
        <v/>
      </c>
      <c r="E4118" s="4" t="str">
        <f ca="1">position</f>
        <v/>
      </c>
      <c r="I4118" s="318"/>
      <c r="L4118" s="4"/>
      <c r="N4118" s="6"/>
      <c r="P4118" s="20"/>
      <c r="Q4118" s="5" t="str">
        <f ca="1">score</f>
        <v/>
      </c>
      <c r="R4118" s="7" t="str">
        <f ca="1">rescore_pd</f>
        <v/>
      </c>
      <c r="S4118" s="310" t="str">
        <f ca="1">price</f>
        <v/>
      </c>
      <c r="U4118" s="4"/>
      <c r="V4118" s="4"/>
      <c r="W4118" s="215" t="str">
        <f ca="1">comm_pd</f>
        <v/>
      </c>
      <c r="X4118" s="11"/>
    </row>
    <row r="4119" spans="1:24" x14ac:dyDescent="0.25">
      <c r="A4119" s="6" t="str">
        <f ca="1">no.</f>
        <v/>
      </c>
      <c r="E4119" s="4" t="str">
        <f ca="1">position</f>
        <v/>
      </c>
      <c r="I4119" s="318"/>
      <c r="L4119" s="4"/>
      <c r="N4119" s="6"/>
      <c r="P4119" s="20"/>
      <c r="Q4119" s="5" t="str">
        <f ca="1">score</f>
        <v/>
      </c>
      <c r="R4119" s="7" t="str">
        <f ca="1">rescore_pd</f>
        <v/>
      </c>
      <c r="S4119" s="310" t="str">
        <f ca="1">price</f>
        <v/>
      </c>
      <c r="U4119" s="4"/>
      <c r="V4119" s="4"/>
      <c r="W4119" s="215" t="str">
        <f ca="1">comm_pd</f>
        <v/>
      </c>
      <c r="X4119" s="11"/>
    </row>
    <row r="4120" spans="1:24" x14ac:dyDescent="0.25">
      <c r="A4120" s="6" t="str">
        <f ca="1">no.</f>
        <v/>
      </c>
      <c r="E4120" s="4" t="str">
        <f ca="1">position</f>
        <v/>
      </c>
      <c r="I4120" s="318"/>
      <c r="L4120" s="4"/>
      <c r="N4120" s="6"/>
      <c r="P4120" s="20"/>
      <c r="Q4120" s="5" t="str">
        <f ca="1">score</f>
        <v/>
      </c>
      <c r="R4120" s="7" t="str">
        <f ca="1">rescore_pd</f>
        <v/>
      </c>
      <c r="S4120" s="310" t="str">
        <f ca="1">price</f>
        <v/>
      </c>
      <c r="U4120" s="4"/>
      <c r="V4120" s="4"/>
      <c r="W4120" s="215" t="str">
        <f ca="1">comm_pd</f>
        <v/>
      </c>
      <c r="X4120" s="11"/>
    </row>
    <row r="4121" spans="1:24" x14ac:dyDescent="0.25">
      <c r="A4121" s="6" t="str">
        <f ca="1">no.</f>
        <v/>
      </c>
      <c r="E4121" s="4" t="str">
        <f ca="1">position</f>
        <v/>
      </c>
      <c r="I4121" s="318"/>
      <c r="L4121" s="4"/>
      <c r="N4121" s="6"/>
      <c r="P4121" s="20"/>
      <c r="Q4121" s="5" t="str">
        <f ca="1">score</f>
        <v/>
      </c>
      <c r="R4121" s="7" t="str">
        <f ca="1">rescore_pd</f>
        <v/>
      </c>
      <c r="S4121" s="310" t="str">
        <f ca="1">price</f>
        <v/>
      </c>
      <c r="U4121" s="4"/>
      <c r="V4121" s="4"/>
      <c r="W4121" s="215" t="str">
        <f ca="1">comm_pd</f>
        <v/>
      </c>
      <c r="X4121" s="11"/>
    </row>
    <row r="4122" spans="1:24" x14ac:dyDescent="0.25">
      <c r="A4122" s="6" t="str">
        <f ca="1">no.</f>
        <v/>
      </c>
      <c r="E4122" s="4" t="str">
        <f ca="1">position</f>
        <v/>
      </c>
      <c r="I4122" s="318"/>
      <c r="L4122" s="4"/>
      <c r="N4122" s="6"/>
      <c r="P4122" s="20"/>
      <c r="Q4122" s="5" t="str">
        <f ca="1">score</f>
        <v/>
      </c>
      <c r="R4122" s="7" t="str">
        <f ca="1">rescore_pd</f>
        <v/>
      </c>
      <c r="S4122" s="310" t="str">
        <f ca="1">price</f>
        <v/>
      </c>
      <c r="U4122" s="4"/>
      <c r="V4122" s="4"/>
      <c r="W4122" s="215" t="str">
        <f ca="1">comm_pd</f>
        <v/>
      </c>
      <c r="X4122" s="11"/>
    </row>
    <row r="4123" spans="1:24" x14ac:dyDescent="0.25">
      <c r="A4123" s="6" t="str">
        <f ca="1">no.</f>
        <v/>
      </c>
      <c r="E4123" s="4" t="str">
        <f ca="1">position</f>
        <v/>
      </c>
      <c r="I4123" s="318"/>
      <c r="L4123" s="4"/>
      <c r="N4123" s="6"/>
      <c r="P4123" s="20"/>
      <c r="Q4123" s="5" t="str">
        <f ca="1">score</f>
        <v/>
      </c>
      <c r="R4123" s="7" t="str">
        <f ca="1">rescore_pd</f>
        <v/>
      </c>
      <c r="S4123" s="310" t="str">
        <f ca="1">price</f>
        <v/>
      </c>
      <c r="U4123" s="4"/>
      <c r="V4123" s="4"/>
      <c r="W4123" s="215" t="str">
        <f ca="1">comm_pd</f>
        <v/>
      </c>
      <c r="X4123" s="11"/>
    </row>
    <row r="4124" spans="1:24" x14ac:dyDescent="0.25">
      <c r="A4124" s="6" t="str">
        <f ca="1">no.</f>
        <v/>
      </c>
      <c r="E4124" s="4" t="str">
        <f ca="1">position</f>
        <v/>
      </c>
      <c r="I4124" s="318"/>
      <c r="L4124" s="4"/>
      <c r="N4124" s="6"/>
      <c r="P4124" s="20"/>
      <c r="Q4124" s="5" t="str">
        <f ca="1">score</f>
        <v/>
      </c>
      <c r="R4124" s="7" t="str">
        <f ca="1">rescore_pd</f>
        <v/>
      </c>
      <c r="S4124" s="310" t="str">
        <f ca="1">price</f>
        <v/>
      </c>
      <c r="U4124" s="4"/>
      <c r="V4124" s="4"/>
      <c r="W4124" s="215" t="str">
        <f ca="1">comm_pd</f>
        <v/>
      </c>
      <c r="X4124" s="11"/>
    </row>
    <row r="4125" spans="1:24" x14ac:dyDescent="0.25">
      <c r="A4125" s="6" t="str">
        <f ca="1">no.</f>
        <v/>
      </c>
      <c r="E4125" s="4" t="str">
        <f ca="1">position</f>
        <v/>
      </c>
      <c r="I4125" s="318"/>
      <c r="L4125" s="4"/>
      <c r="N4125" s="6"/>
      <c r="P4125" s="20"/>
      <c r="Q4125" s="5" t="str">
        <f ca="1">score</f>
        <v/>
      </c>
      <c r="R4125" s="7" t="str">
        <f ca="1">rescore_pd</f>
        <v/>
      </c>
      <c r="S4125" s="310" t="str">
        <f ca="1">price</f>
        <v/>
      </c>
      <c r="U4125" s="4"/>
      <c r="V4125" s="4"/>
      <c r="W4125" s="215" t="str">
        <f ca="1">comm_pd</f>
        <v/>
      </c>
      <c r="X4125" s="11"/>
    </row>
    <row r="4126" spans="1:24" x14ac:dyDescent="0.25">
      <c r="A4126" s="6" t="str">
        <f ca="1">no.</f>
        <v/>
      </c>
      <c r="E4126" s="4" t="str">
        <f ca="1">position</f>
        <v/>
      </c>
      <c r="I4126" s="318"/>
      <c r="L4126" s="4"/>
      <c r="N4126" s="6"/>
      <c r="P4126" s="20"/>
      <c r="Q4126" s="5" t="str">
        <f ca="1">score</f>
        <v/>
      </c>
      <c r="R4126" s="7" t="str">
        <f ca="1">rescore_pd</f>
        <v/>
      </c>
      <c r="S4126" s="310" t="str">
        <f ca="1">price</f>
        <v/>
      </c>
      <c r="U4126" s="4"/>
      <c r="V4126" s="4"/>
      <c r="W4126" s="215" t="str">
        <f ca="1">comm_pd</f>
        <v/>
      </c>
      <c r="X4126" s="11"/>
    </row>
    <row r="4127" spans="1:24" x14ac:dyDescent="0.25">
      <c r="A4127" s="6" t="str">
        <f ca="1">no.</f>
        <v/>
      </c>
      <c r="E4127" s="4" t="str">
        <f ca="1">position</f>
        <v/>
      </c>
      <c r="I4127" s="318"/>
      <c r="L4127" s="4"/>
      <c r="N4127" s="6"/>
      <c r="P4127" s="20"/>
      <c r="Q4127" s="5" t="str">
        <f ca="1">score</f>
        <v/>
      </c>
      <c r="R4127" s="7" t="str">
        <f ca="1">rescore_pd</f>
        <v/>
      </c>
      <c r="S4127" s="310" t="str">
        <f ca="1">price</f>
        <v/>
      </c>
      <c r="U4127" s="4"/>
      <c r="V4127" s="4"/>
      <c r="W4127" s="215" t="str">
        <f ca="1">comm_pd</f>
        <v/>
      </c>
      <c r="X4127" s="11"/>
    </row>
    <row r="4128" spans="1:24" x14ac:dyDescent="0.25">
      <c r="A4128" s="6" t="str">
        <f ca="1">no.</f>
        <v/>
      </c>
      <c r="E4128" s="4" t="str">
        <f ca="1">position</f>
        <v/>
      </c>
      <c r="I4128" s="318"/>
      <c r="L4128" s="4"/>
      <c r="N4128" s="6"/>
      <c r="P4128" s="20"/>
      <c r="Q4128" s="5" t="str">
        <f ca="1">score</f>
        <v/>
      </c>
      <c r="R4128" s="7" t="str">
        <f ca="1">rescore_pd</f>
        <v/>
      </c>
      <c r="S4128" s="310" t="str">
        <f ca="1">price</f>
        <v/>
      </c>
      <c r="U4128" s="4"/>
      <c r="V4128" s="4"/>
      <c r="W4128" s="215" t="str">
        <f ca="1">comm_pd</f>
        <v/>
      </c>
      <c r="X4128" s="11"/>
    </row>
    <row r="4129" spans="1:24" x14ac:dyDescent="0.25">
      <c r="A4129" s="6" t="str">
        <f ca="1">no.</f>
        <v/>
      </c>
      <c r="E4129" s="4" t="str">
        <f ca="1">position</f>
        <v/>
      </c>
      <c r="I4129" s="318"/>
      <c r="L4129" s="4"/>
      <c r="N4129" s="6"/>
      <c r="P4129" s="20"/>
      <c r="Q4129" s="5" t="str">
        <f ca="1">score</f>
        <v/>
      </c>
      <c r="R4129" s="7" t="str">
        <f ca="1">rescore_pd</f>
        <v/>
      </c>
      <c r="S4129" s="310" t="str">
        <f ca="1">price</f>
        <v/>
      </c>
      <c r="U4129" s="4"/>
      <c r="V4129" s="4"/>
      <c r="W4129" s="215" t="str">
        <f ca="1">comm_pd</f>
        <v/>
      </c>
      <c r="X4129" s="11"/>
    </row>
    <row r="4130" spans="1:24" x14ac:dyDescent="0.25">
      <c r="A4130" s="6" t="str">
        <f ca="1">no.</f>
        <v/>
      </c>
      <c r="E4130" s="4" t="str">
        <f ca="1">position</f>
        <v/>
      </c>
      <c r="I4130" s="318"/>
      <c r="L4130" s="4"/>
      <c r="N4130" s="6"/>
      <c r="P4130" s="20"/>
      <c r="Q4130" s="5" t="str">
        <f ca="1">score</f>
        <v/>
      </c>
      <c r="R4130" s="7" t="str">
        <f ca="1">rescore_pd</f>
        <v/>
      </c>
      <c r="S4130" s="310" t="str">
        <f ca="1">price</f>
        <v/>
      </c>
      <c r="U4130" s="4"/>
      <c r="V4130" s="4"/>
      <c r="W4130" s="215" t="str">
        <f ca="1">comm_pd</f>
        <v/>
      </c>
      <c r="X4130" s="11"/>
    </row>
    <row r="4131" spans="1:24" x14ac:dyDescent="0.25">
      <c r="A4131" s="6" t="str">
        <f ca="1">no.</f>
        <v/>
      </c>
      <c r="E4131" s="4" t="str">
        <f ca="1">position</f>
        <v/>
      </c>
      <c r="I4131" s="318"/>
      <c r="L4131" s="4"/>
      <c r="N4131" s="6"/>
      <c r="P4131" s="20"/>
      <c r="Q4131" s="5" t="str">
        <f ca="1">score</f>
        <v/>
      </c>
      <c r="R4131" s="7" t="str">
        <f ca="1">rescore_pd</f>
        <v/>
      </c>
      <c r="S4131" s="310" t="str">
        <f ca="1">price</f>
        <v/>
      </c>
      <c r="U4131" s="4"/>
      <c r="V4131" s="4"/>
      <c r="W4131" s="215" t="str">
        <f ca="1">comm_pd</f>
        <v/>
      </c>
      <c r="X4131" s="11"/>
    </row>
    <row r="4132" spans="1:24" x14ac:dyDescent="0.25">
      <c r="A4132" s="6" t="str">
        <f ca="1">no.</f>
        <v/>
      </c>
      <c r="E4132" s="4" t="str">
        <f ca="1">position</f>
        <v/>
      </c>
      <c r="I4132" s="318"/>
      <c r="L4132" s="4"/>
      <c r="N4132" s="6"/>
      <c r="P4132" s="20"/>
      <c r="Q4132" s="5" t="str">
        <f ca="1">score</f>
        <v/>
      </c>
      <c r="R4132" s="7" t="str">
        <f ca="1">rescore_pd</f>
        <v/>
      </c>
      <c r="S4132" s="310" t="str">
        <f ca="1">price</f>
        <v/>
      </c>
      <c r="U4132" s="4"/>
      <c r="V4132" s="4"/>
      <c r="W4132" s="215" t="str">
        <f ca="1">comm_pd</f>
        <v/>
      </c>
      <c r="X4132" s="11"/>
    </row>
    <row r="4133" spans="1:24" x14ac:dyDescent="0.25">
      <c r="A4133" s="6" t="str">
        <f ca="1">no.</f>
        <v/>
      </c>
      <c r="E4133" s="4" t="str">
        <f ca="1">position</f>
        <v/>
      </c>
      <c r="I4133" s="318"/>
      <c r="L4133" s="4"/>
      <c r="N4133" s="6"/>
      <c r="P4133" s="20"/>
      <c r="Q4133" s="5" t="str">
        <f ca="1">score</f>
        <v/>
      </c>
      <c r="R4133" s="7" t="str">
        <f ca="1">rescore_pd</f>
        <v/>
      </c>
      <c r="S4133" s="310" t="str">
        <f ca="1">price</f>
        <v/>
      </c>
      <c r="U4133" s="4"/>
      <c r="V4133" s="4"/>
      <c r="W4133" s="215" t="str">
        <f ca="1">comm_pd</f>
        <v/>
      </c>
      <c r="X4133" s="11"/>
    </row>
    <row r="4134" spans="1:24" x14ac:dyDescent="0.25">
      <c r="A4134" s="6" t="str">
        <f ca="1">no.</f>
        <v/>
      </c>
      <c r="E4134" s="4" t="str">
        <f ca="1">position</f>
        <v/>
      </c>
      <c r="I4134" s="318"/>
      <c r="L4134" s="4"/>
      <c r="N4134" s="6"/>
      <c r="P4134" s="20"/>
      <c r="Q4134" s="5" t="str">
        <f ca="1">score</f>
        <v/>
      </c>
      <c r="R4134" s="7" t="str">
        <f ca="1">rescore_pd</f>
        <v/>
      </c>
      <c r="S4134" s="310" t="str">
        <f ca="1">price</f>
        <v/>
      </c>
      <c r="U4134" s="4"/>
      <c r="V4134" s="4"/>
      <c r="W4134" s="215" t="str">
        <f ca="1">comm_pd</f>
        <v/>
      </c>
      <c r="X4134" s="11"/>
    </row>
    <row r="4135" spans="1:24" x14ac:dyDescent="0.25">
      <c r="A4135" s="6" t="str">
        <f ca="1">no.</f>
        <v/>
      </c>
      <c r="E4135" s="4" t="str">
        <f ca="1">position</f>
        <v/>
      </c>
      <c r="I4135" s="318"/>
      <c r="L4135" s="4"/>
      <c r="N4135" s="6"/>
      <c r="P4135" s="20"/>
      <c r="Q4135" s="5" t="str">
        <f ca="1">score</f>
        <v/>
      </c>
      <c r="R4135" s="7" t="str">
        <f ca="1">rescore_pd</f>
        <v/>
      </c>
      <c r="S4135" s="310" t="str">
        <f ca="1">price</f>
        <v/>
      </c>
      <c r="U4135" s="4"/>
      <c r="V4135" s="4"/>
      <c r="W4135" s="215" t="str">
        <f ca="1">comm_pd</f>
        <v/>
      </c>
      <c r="X4135" s="11"/>
    </row>
    <row r="4136" spans="1:24" x14ac:dyDescent="0.25">
      <c r="A4136" s="6" t="str">
        <f ca="1">no.</f>
        <v/>
      </c>
      <c r="E4136" s="4" t="str">
        <f ca="1">position</f>
        <v/>
      </c>
      <c r="I4136" s="318"/>
      <c r="L4136" s="4"/>
      <c r="N4136" s="6"/>
      <c r="P4136" s="20"/>
      <c r="Q4136" s="5" t="str">
        <f ca="1">score</f>
        <v/>
      </c>
      <c r="R4136" s="7" t="str">
        <f ca="1">rescore_pd</f>
        <v/>
      </c>
      <c r="S4136" s="310" t="str">
        <f ca="1">price</f>
        <v/>
      </c>
      <c r="U4136" s="4"/>
      <c r="V4136" s="4"/>
      <c r="W4136" s="215" t="str">
        <f ca="1">comm_pd</f>
        <v/>
      </c>
      <c r="X4136" s="11"/>
    </row>
    <row r="4137" spans="1:24" x14ac:dyDescent="0.25">
      <c r="A4137" s="6" t="str">
        <f ca="1">no.</f>
        <v/>
      </c>
      <c r="E4137" s="4" t="str">
        <f ca="1">position</f>
        <v/>
      </c>
      <c r="I4137" s="318"/>
      <c r="L4137" s="4"/>
      <c r="N4137" s="6"/>
      <c r="P4137" s="20"/>
      <c r="Q4137" s="5" t="str">
        <f ca="1">score</f>
        <v/>
      </c>
      <c r="R4137" s="7" t="str">
        <f ca="1">rescore_pd</f>
        <v/>
      </c>
      <c r="S4137" s="310" t="str">
        <f ca="1">price</f>
        <v/>
      </c>
      <c r="U4137" s="4"/>
      <c r="V4137" s="4"/>
      <c r="W4137" s="215" t="str">
        <f ca="1">comm_pd</f>
        <v/>
      </c>
      <c r="X4137" s="11"/>
    </row>
    <row r="4138" spans="1:24" x14ac:dyDescent="0.25">
      <c r="A4138" s="6" t="str">
        <f ca="1">no.</f>
        <v/>
      </c>
      <c r="E4138" s="4" t="str">
        <f ca="1">position</f>
        <v/>
      </c>
      <c r="I4138" s="318"/>
      <c r="L4138" s="4"/>
      <c r="N4138" s="6"/>
      <c r="P4138" s="20"/>
      <c r="Q4138" s="5" t="str">
        <f ca="1">score</f>
        <v/>
      </c>
      <c r="R4138" s="7" t="str">
        <f ca="1">rescore_pd</f>
        <v/>
      </c>
      <c r="S4138" s="310" t="str">
        <f ca="1">price</f>
        <v/>
      </c>
      <c r="U4138" s="4"/>
      <c r="V4138" s="4"/>
      <c r="W4138" s="215" t="str">
        <f ca="1">comm_pd</f>
        <v/>
      </c>
      <c r="X4138" s="11"/>
    </row>
    <row r="4139" spans="1:24" x14ac:dyDescent="0.25">
      <c r="A4139" s="6" t="str">
        <f ca="1">no.</f>
        <v/>
      </c>
      <c r="E4139" s="4" t="str">
        <f ca="1">position</f>
        <v/>
      </c>
      <c r="I4139" s="318"/>
      <c r="L4139" s="4"/>
      <c r="N4139" s="6"/>
      <c r="P4139" s="20"/>
      <c r="Q4139" s="5" t="str">
        <f ca="1">score</f>
        <v/>
      </c>
      <c r="R4139" s="7" t="str">
        <f ca="1">rescore_pd</f>
        <v/>
      </c>
      <c r="S4139" s="310" t="str">
        <f ca="1">price</f>
        <v/>
      </c>
      <c r="U4139" s="4"/>
      <c r="V4139" s="4"/>
      <c r="W4139" s="215" t="str">
        <f ca="1">comm_pd</f>
        <v/>
      </c>
      <c r="X4139" s="11"/>
    </row>
    <row r="4140" spans="1:24" x14ac:dyDescent="0.25">
      <c r="A4140" s="6" t="str">
        <f ca="1">no.</f>
        <v/>
      </c>
      <c r="E4140" s="4" t="str">
        <f ca="1">position</f>
        <v/>
      </c>
      <c r="I4140" s="318"/>
      <c r="L4140" s="4"/>
      <c r="N4140" s="6"/>
      <c r="P4140" s="20"/>
      <c r="Q4140" s="5" t="str">
        <f ca="1">score</f>
        <v/>
      </c>
      <c r="R4140" s="7" t="str">
        <f ca="1">rescore_pd</f>
        <v/>
      </c>
      <c r="S4140" s="310" t="str">
        <f ca="1">price</f>
        <v/>
      </c>
      <c r="U4140" s="4"/>
      <c r="V4140" s="4"/>
      <c r="W4140" s="215" t="str">
        <f ca="1">comm_pd</f>
        <v/>
      </c>
      <c r="X4140" s="11"/>
    </row>
    <row r="4141" spans="1:24" x14ac:dyDescent="0.25">
      <c r="A4141" s="6" t="str">
        <f ca="1">no.</f>
        <v/>
      </c>
      <c r="E4141" s="4" t="str">
        <f ca="1">position</f>
        <v/>
      </c>
      <c r="I4141" s="318"/>
      <c r="L4141" s="4"/>
      <c r="N4141" s="6"/>
      <c r="P4141" s="20"/>
      <c r="Q4141" s="5" t="str">
        <f ca="1">score</f>
        <v/>
      </c>
      <c r="R4141" s="7" t="str">
        <f ca="1">rescore_pd</f>
        <v/>
      </c>
      <c r="S4141" s="310" t="str">
        <f ca="1">price</f>
        <v/>
      </c>
      <c r="U4141" s="4"/>
      <c r="V4141" s="4"/>
      <c r="W4141" s="215" t="str">
        <f ca="1">comm_pd</f>
        <v/>
      </c>
      <c r="X4141" s="11"/>
    </row>
    <row r="4142" spans="1:24" x14ac:dyDescent="0.25">
      <c r="A4142" s="6" t="str">
        <f ca="1">no.</f>
        <v/>
      </c>
      <c r="E4142" s="4" t="str">
        <f ca="1">position</f>
        <v/>
      </c>
      <c r="I4142" s="318"/>
      <c r="L4142" s="4"/>
      <c r="N4142" s="6"/>
      <c r="P4142" s="20"/>
      <c r="Q4142" s="5" t="str">
        <f ca="1">score</f>
        <v/>
      </c>
      <c r="R4142" s="7" t="str">
        <f ca="1">rescore_pd</f>
        <v/>
      </c>
      <c r="S4142" s="310" t="str">
        <f ca="1">price</f>
        <v/>
      </c>
      <c r="U4142" s="4"/>
      <c r="V4142" s="4"/>
      <c r="W4142" s="215" t="str">
        <f ca="1">comm_pd</f>
        <v/>
      </c>
      <c r="X4142" s="11"/>
    </row>
    <row r="4143" spans="1:24" x14ac:dyDescent="0.25">
      <c r="A4143" s="6" t="str">
        <f ca="1">no.</f>
        <v/>
      </c>
      <c r="E4143" s="4" t="str">
        <f ca="1">position</f>
        <v/>
      </c>
      <c r="I4143" s="318"/>
      <c r="L4143" s="4"/>
      <c r="N4143" s="6"/>
      <c r="P4143" s="20"/>
      <c r="Q4143" s="5" t="str">
        <f ca="1">score</f>
        <v/>
      </c>
      <c r="R4143" s="7" t="str">
        <f ca="1">rescore_pd</f>
        <v/>
      </c>
      <c r="S4143" s="310" t="str">
        <f ca="1">price</f>
        <v/>
      </c>
      <c r="U4143" s="4"/>
      <c r="V4143" s="4"/>
      <c r="W4143" s="215" t="str">
        <f ca="1">comm_pd</f>
        <v/>
      </c>
      <c r="X4143" s="11"/>
    </row>
    <row r="4144" spans="1:24" x14ac:dyDescent="0.25">
      <c r="A4144" s="6" t="str">
        <f ca="1">no.</f>
        <v/>
      </c>
      <c r="E4144" s="4" t="str">
        <f ca="1">position</f>
        <v/>
      </c>
      <c r="I4144" s="318"/>
      <c r="L4144" s="4"/>
      <c r="N4144" s="6"/>
      <c r="P4144" s="20"/>
      <c r="Q4144" s="5" t="str">
        <f ca="1">score</f>
        <v/>
      </c>
      <c r="R4144" s="7" t="str">
        <f ca="1">rescore_pd</f>
        <v/>
      </c>
      <c r="S4144" s="310" t="str">
        <f ca="1">price</f>
        <v/>
      </c>
      <c r="U4144" s="4"/>
      <c r="V4144" s="4"/>
      <c r="W4144" s="215" t="str">
        <f ca="1">comm_pd</f>
        <v/>
      </c>
      <c r="X4144" s="11"/>
    </row>
    <row r="4145" spans="1:24" x14ac:dyDescent="0.25">
      <c r="A4145" s="6" t="str">
        <f ca="1">no.</f>
        <v/>
      </c>
      <c r="E4145" s="4" t="str">
        <f ca="1">position</f>
        <v/>
      </c>
      <c r="I4145" s="318"/>
      <c r="L4145" s="4"/>
      <c r="N4145" s="6"/>
      <c r="P4145" s="20"/>
      <c r="Q4145" s="5" t="str">
        <f ca="1">score</f>
        <v/>
      </c>
      <c r="R4145" s="7" t="str">
        <f ca="1">rescore_pd</f>
        <v/>
      </c>
      <c r="S4145" s="310" t="str">
        <f ca="1">price</f>
        <v/>
      </c>
      <c r="U4145" s="4"/>
      <c r="V4145" s="4"/>
      <c r="W4145" s="215" t="str">
        <f ca="1">comm_pd</f>
        <v/>
      </c>
      <c r="X4145" s="11"/>
    </row>
    <row r="4146" spans="1:24" x14ac:dyDescent="0.25">
      <c r="A4146" s="6" t="str">
        <f ca="1">no.</f>
        <v/>
      </c>
      <c r="E4146" s="4" t="str">
        <f ca="1">position</f>
        <v/>
      </c>
      <c r="I4146" s="318"/>
      <c r="L4146" s="4"/>
      <c r="N4146" s="6"/>
      <c r="P4146" s="20"/>
      <c r="Q4146" s="5" t="str">
        <f ca="1">score</f>
        <v/>
      </c>
      <c r="R4146" s="7" t="str">
        <f ca="1">rescore_pd</f>
        <v/>
      </c>
      <c r="S4146" s="310" t="str">
        <f ca="1">price</f>
        <v/>
      </c>
      <c r="U4146" s="4"/>
      <c r="V4146" s="4"/>
      <c r="W4146" s="215" t="str">
        <f ca="1">comm_pd</f>
        <v/>
      </c>
      <c r="X4146" s="11"/>
    </row>
    <row r="4147" spans="1:24" x14ac:dyDescent="0.25">
      <c r="A4147" s="6" t="str">
        <f ca="1">no.</f>
        <v/>
      </c>
      <c r="E4147" s="4" t="str">
        <f ca="1">position</f>
        <v/>
      </c>
      <c r="I4147" s="318"/>
      <c r="L4147" s="4"/>
      <c r="N4147" s="6"/>
      <c r="P4147" s="20"/>
      <c r="Q4147" s="5" t="str">
        <f ca="1">score</f>
        <v/>
      </c>
      <c r="R4147" s="7" t="str">
        <f ca="1">rescore_pd</f>
        <v/>
      </c>
      <c r="S4147" s="310" t="str">
        <f ca="1">price</f>
        <v/>
      </c>
      <c r="U4147" s="4"/>
      <c r="V4147" s="4"/>
      <c r="W4147" s="215" t="str">
        <f ca="1">comm_pd</f>
        <v/>
      </c>
      <c r="X4147" s="11"/>
    </row>
    <row r="4148" spans="1:24" x14ac:dyDescent="0.25">
      <c r="A4148" s="6" t="str">
        <f ca="1">no.</f>
        <v/>
      </c>
      <c r="E4148" s="4" t="str">
        <f ca="1">position</f>
        <v/>
      </c>
      <c r="I4148" s="318"/>
      <c r="L4148" s="4"/>
      <c r="N4148" s="6"/>
      <c r="P4148" s="20"/>
      <c r="Q4148" s="5" t="str">
        <f ca="1">score</f>
        <v/>
      </c>
      <c r="R4148" s="7" t="str">
        <f ca="1">rescore_pd</f>
        <v/>
      </c>
      <c r="S4148" s="310" t="str">
        <f ca="1">price</f>
        <v/>
      </c>
      <c r="U4148" s="4"/>
      <c r="V4148" s="4"/>
      <c r="W4148" s="215" t="str">
        <f ca="1">comm_pd</f>
        <v/>
      </c>
      <c r="X4148" s="11"/>
    </row>
    <row r="4149" spans="1:24" x14ac:dyDescent="0.25">
      <c r="A4149" s="6" t="str">
        <f ca="1">no.</f>
        <v/>
      </c>
      <c r="E4149" s="4" t="str">
        <f ca="1">position</f>
        <v/>
      </c>
      <c r="I4149" s="318"/>
      <c r="L4149" s="4"/>
      <c r="N4149" s="6"/>
      <c r="P4149" s="20"/>
      <c r="Q4149" s="5" t="str">
        <f ca="1">score</f>
        <v/>
      </c>
      <c r="R4149" s="7" t="str">
        <f ca="1">rescore_pd</f>
        <v/>
      </c>
      <c r="S4149" s="310" t="str">
        <f ca="1">price</f>
        <v/>
      </c>
      <c r="U4149" s="4"/>
      <c r="V4149" s="4"/>
      <c r="W4149" s="215" t="str">
        <f ca="1">comm_pd</f>
        <v/>
      </c>
      <c r="X4149" s="11"/>
    </row>
    <row r="4150" spans="1:24" x14ac:dyDescent="0.25">
      <c r="A4150" s="6" t="str">
        <f ca="1">no.</f>
        <v/>
      </c>
      <c r="E4150" s="4" t="str">
        <f ca="1">position</f>
        <v/>
      </c>
      <c r="I4150" s="318"/>
      <c r="L4150" s="4"/>
      <c r="N4150" s="6"/>
      <c r="P4150" s="20"/>
      <c r="Q4150" s="5" t="str">
        <f ca="1">score</f>
        <v/>
      </c>
      <c r="R4150" s="7" t="str">
        <f ca="1">rescore_pd</f>
        <v/>
      </c>
      <c r="S4150" s="310" t="str">
        <f ca="1">price</f>
        <v/>
      </c>
      <c r="U4150" s="4"/>
      <c r="V4150" s="4"/>
      <c r="W4150" s="215" t="str">
        <f ca="1">comm_pd</f>
        <v/>
      </c>
      <c r="X4150" s="11"/>
    </row>
    <row r="4151" spans="1:24" x14ac:dyDescent="0.25">
      <c r="A4151" s="6" t="str">
        <f ca="1">no.</f>
        <v/>
      </c>
      <c r="E4151" s="4" t="str">
        <f ca="1">position</f>
        <v/>
      </c>
      <c r="I4151" s="318"/>
      <c r="L4151" s="4"/>
      <c r="N4151" s="6"/>
      <c r="P4151" s="20"/>
      <c r="Q4151" s="5" t="str">
        <f ca="1">score</f>
        <v/>
      </c>
      <c r="R4151" s="7" t="str">
        <f ca="1">rescore_pd</f>
        <v/>
      </c>
      <c r="S4151" s="310" t="str">
        <f ca="1">price</f>
        <v/>
      </c>
      <c r="U4151" s="4"/>
      <c r="V4151" s="4"/>
      <c r="W4151" s="215" t="str">
        <f ca="1">comm_pd</f>
        <v/>
      </c>
      <c r="X4151" s="11"/>
    </row>
    <row r="4152" spans="1:24" x14ac:dyDescent="0.25">
      <c r="A4152" s="6" t="str">
        <f ca="1">no.</f>
        <v/>
      </c>
      <c r="E4152" s="4" t="str">
        <f ca="1">position</f>
        <v/>
      </c>
      <c r="I4152" s="318"/>
      <c r="L4152" s="4"/>
      <c r="N4152" s="6"/>
      <c r="P4152" s="20"/>
      <c r="Q4152" s="5" t="str">
        <f ca="1">score</f>
        <v/>
      </c>
      <c r="R4152" s="7" t="str">
        <f ca="1">rescore_pd</f>
        <v/>
      </c>
      <c r="S4152" s="310" t="str">
        <f ca="1">price</f>
        <v/>
      </c>
      <c r="U4152" s="4"/>
      <c r="V4152" s="4"/>
      <c r="W4152" s="215" t="str">
        <f ca="1">comm_pd</f>
        <v/>
      </c>
      <c r="X4152" s="11"/>
    </row>
    <row r="4153" spans="1:24" x14ac:dyDescent="0.25">
      <c r="A4153" s="6" t="str">
        <f ca="1">no.</f>
        <v/>
      </c>
      <c r="E4153" s="4" t="str">
        <f ca="1">position</f>
        <v/>
      </c>
      <c r="I4153" s="318"/>
      <c r="L4153" s="4"/>
      <c r="N4153" s="6"/>
      <c r="P4153" s="20"/>
      <c r="Q4153" s="5" t="str">
        <f ca="1">score</f>
        <v/>
      </c>
      <c r="R4153" s="7" t="str">
        <f ca="1">rescore_pd</f>
        <v/>
      </c>
      <c r="S4153" s="310" t="str">
        <f ca="1">price</f>
        <v/>
      </c>
      <c r="U4153" s="4"/>
      <c r="V4153" s="4"/>
      <c r="W4153" s="215" t="str">
        <f ca="1">comm_pd</f>
        <v/>
      </c>
      <c r="X4153" s="11"/>
    </row>
    <row r="4154" spans="1:24" x14ac:dyDescent="0.25">
      <c r="A4154" s="6" t="str">
        <f ca="1">no.</f>
        <v/>
      </c>
      <c r="E4154" s="4" t="str">
        <f ca="1">position</f>
        <v/>
      </c>
      <c r="I4154" s="318"/>
      <c r="L4154" s="4"/>
      <c r="N4154" s="6"/>
      <c r="P4154" s="20"/>
      <c r="Q4154" s="5" t="str">
        <f ca="1">score</f>
        <v/>
      </c>
      <c r="R4154" s="7" t="str">
        <f ca="1">rescore_pd</f>
        <v/>
      </c>
      <c r="S4154" s="310" t="str">
        <f ca="1">price</f>
        <v/>
      </c>
      <c r="U4154" s="4"/>
      <c r="V4154" s="4"/>
      <c r="W4154" s="215" t="str">
        <f ca="1">comm_pd</f>
        <v/>
      </c>
      <c r="X4154" s="11"/>
    </row>
    <row r="4155" spans="1:24" x14ac:dyDescent="0.25">
      <c r="A4155" s="6" t="str">
        <f ca="1">no.</f>
        <v/>
      </c>
      <c r="E4155" s="4" t="str">
        <f ca="1">position</f>
        <v/>
      </c>
      <c r="I4155" s="318"/>
      <c r="L4155" s="4"/>
      <c r="N4155" s="6"/>
      <c r="P4155" s="20"/>
      <c r="Q4155" s="5" t="str">
        <f ca="1">score</f>
        <v/>
      </c>
      <c r="R4155" s="7" t="str">
        <f ca="1">rescore_pd</f>
        <v/>
      </c>
      <c r="S4155" s="310" t="str">
        <f ca="1">price</f>
        <v/>
      </c>
      <c r="U4155" s="4"/>
      <c r="V4155" s="4"/>
      <c r="W4155" s="215" t="str">
        <f ca="1">comm_pd</f>
        <v/>
      </c>
      <c r="X4155" s="11"/>
    </row>
    <row r="4156" spans="1:24" x14ac:dyDescent="0.25">
      <c r="A4156" s="6" t="str">
        <f ca="1">no.</f>
        <v/>
      </c>
      <c r="E4156" s="4" t="str">
        <f ca="1">position</f>
        <v/>
      </c>
      <c r="I4156" s="318"/>
      <c r="L4156" s="4"/>
      <c r="N4156" s="6"/>
      <c r="P4156" s="20"/>
      <c r="Q4156" s="5" t="str">
        <f ca="1">score</f>
        <v/>
      </c>
      <c r="R4156" s="7" t="str">
        <f ca="1">rescore_pd</f>
        <v/>
      </c>
      <c r="S4156" s="310" t="str">
        <f ca="1">price</f>
        <v/>
      </c>
      <c r="U4156" s="4"/>
      <c r="V4156" s="4"/>
      <c r="W4156" s="215" t="str">
        <f ca="1">comm_pd</f>
        <v/>
      </c>
      <c r="X4156" s="11"/>
    </row>
    <row r="4157" spans="1:24" x14ac:dyDescent="0.25">
      <c r="A4157" s="6" t="str">
        <f ca="1">no.</f>
        <v/>
      </c>
      <c r="E4157" s="4" t="str">
        <f ca="1">position</f>
        <v/>
      </c>
      <c r="I4157" s="318"/>
      <c r="L4157" s="4"/>
      <c r="N4157" s="6"/>
      <c r="P4157" s="20"/>
      <c r="Q4157" s="5" t="str">
        <f ca="1">score</f>
        <v/>
      </c>
      <c r="R4157" s="7" t="str">
        <f ca="1">rescore_pd</f>
        <v/>
      </c>
      <c r="S4157" s="310" t="str">
        <f ca="1">price</f>
        <v/>
      </c>
      <c r="U4157" s="4"/>
      <c r="V4157" s="4"/>
      <c r="W4157" s="215" t="str">
        <f ca="1">comm_pd</f>
        <v/>
      </c>
      <c r="X4157" s="11"/>
    </row>
    <row r="4158" spans="1:24" x14ac:dyDescent="0.25">
      <c r="A4158" s="6" t="str">
        <f ca="1">no.</f>
        <v/>
      </c>
      <c r="E4158" s="4" t="str">
        <f ca="1">position</f>
        <v/>
      </c>
      <c r="I4158" s="318"/>
      <c r="L4158" s="4"/>
      <c r="N4158" s="6"/>
      <c r="P4158" s="20"/>
      <c r="Q4158" s="5" t="str">
        <f ca="1">score</f>
        <v/>
      </c>
      <c r="R4158" s="7" t="str">
        <f ca="1">rescore_pd</f>
        <v/>
      </c>
      <c r="S4158" s="310" t="str">
        <f ca="1">price</f>
        <v/>
      </c>
      <c r="U4158" s="4"/>
      <c r="V4158" s="4"/>
      <c r="W4158" s="215" t="str">
        <f ca="1">comm_pd</f>
        <v/>
      </c>
      <c r="X4158" s="11"/>
    </row>
    <row r="4159" spans="1:24" x14ac:dyDescent="0.25">
      <c r="A4159" s="6" t="str">
        <f ca="1">no.</f>
        <v/>
      </c>
      <c r="E4159" s="4" t="str">
        <f ca="1">position</f>
        <v/>
      </c>
      <c r="I4159" s="318"/>
      <c r="L4159" s="4"/>
      <c r="N4159" s="6"/>
      <c r="P4159" s="20"/>
      <c r="Q4159" s="5" t="str">
        <f ca="1">score</f>
        <v/>
      </c>
      <c r="R4159" s="7" t="str">
        <f ca="1">rescore_pd</f>
        <v/>
      </c>
      <c r="S4159" s="310" t="str">
        <f ca="1">price</f>
        <v/>
      </c>
      <c r="U4159" s="4"/>
      <c r="V4159" s="4"/>
      <c r="W4159" s="215" t="str">
        <f ca="1">comm_pd</f>
        <v/>
      </c>
      <c r="X4159" s="11"/>
    </row>
    <row r="4160" spans="1:24" x14ac:dyDescent="0.25">
      <c r="A4160" s="6" t="str">
        <f ca="1">no.</f>
        <v/>
      </c>
      <c r="E4160" s="4" t="str">
        <f ca="1">position</f>
        <v/>
      </c>
      <c r="I4160" s="318"/>
      <c r="L4160" s="4"/>
      <c r="N4160" s="6"/>
      <c r="P4160" s="20"/>
      <c r="Q4160" s="5" t="str">
        <f ca="1">score</f>
        <v/>
      </c>
      <c r="R4160" s="7" t="str">
        <f ca="1">rescore_pd</f>
        <v/>
      </c>
      <c r="S4160" s="310" t="str">
        <f ca="1">price</f>
        <v/>
      </c>
      <c r="U4160" s="4"/>
      <c r="V4160" s="4"/>
      <c r="W4160" s="215" t="str">
        <f ca="1">comm_pd</f>
        <v/>
      </c>
      <c r="X4160" s="11"/>
    </row>
    <row r="4161" spans="1:24" x14ac:dyDescent="0.25">
      <c r="A4161" s="6" t="str">
        <f ca="1">no.</f>
        <v/>
      </c>
      <c r="E4161" s="4" t="str">
        <f ca="1">position</f>
        <v/>
      </c>
      <c r="I4161" s="318"/>
      <c r="L4161" s="4"/>
      <c r="N4161" s="6"/>
      <c r="P4161" s="20"/>
      <c r="Q4161" s="5" t="str">
        <f ca="1">score</f>
        <v/>
      </c>
      <c r="R4161" s="7" t="str">
        <f ca="1">rescore_pd</f>
        <v/>
      </c>
      <c r="S4161" s="310" t="str">
        <f ca="1">price</f>
        <v/>
      </c>
      <c r="U4161" s="4"/>
      <c r="V4161" s="4"/>
      <c r="W4161" s="215" t="str">
        <f ca="1">comm_pd</f>
        <v/>
      </c>
      <c r="X4161" s="11"/>
    </row>
    <row r="4162" spans="1:24" x14ac:dyDescent="0.25">
      <c r="A4162" s="6" t="str">
        <f ca="1">no.</f>
        <v/>
      </c>
      <c r="E4162" s="4" t="str">
        <f ca="1">position</f>
        <v/>
      </c>
      <c r="I4162" s="318"/>
      <c r="L4162" s="4"/>
      <c r="N4162" s="6"/>
      <c r="P4162" s="20"/>
      <c r="Q4162" s="5" t="str">
        <f ca="1">score</f>
        <v/>
      </c>
      <c r="R4162" s="7" t="str">
        <f ca="1">rescore_pd</f>
        <v/>
      </c>
      <c r="S4162" s="310" t="str">
        <f ca="1">price</f>
        <v/>
      </c>
      <c r="U4162" s="4"/>
      <c r="V4162" s="4"/>
      <c r="W4162" s="215" t="str">
        <f ca="1">comm_pd</f>
        <v/>
      </c>
      <c r="X4162" s="11"/>
    </row>
    <row r="4163" spans="1:24" x14ac:dyDescent="0.25">
      <c r="A4163" s="6" t="str">
        <f ca="1">no.</f>
        <v/>
      </c>
      <c r="E4163" s="4" t="str">
        <f ca="1">position</f>
        <v/>
      </c>
      <c r="I4163" s="318"/>
      <c r="L4163" s="4"/>
      <c r="N4163" s="6"/>
      <c r="P4163" s="20"/>
      <c r="Q4163" s="5" t="str">
        <f ca="1">score</f>
        <v/>
      </c>
      <c r="R4163" s="7" t="str">
        <f ca="1">rescore_pd</f>
        <v/>
      </c>
      <c r="S4163" s="310" t="str">
        <f ca="1">price</f>
        <v/>
      </c>
      <c r="U4163" s="4"/>
      <c r="V4163" s="4"/>
      <c r="W4163" s="215" t="str">
        <f ca="1">comm_pd</f>
        <v/>
      </c>
      <c r="X4163" s="11"/>
    </row>
    <row r="4164" spans="1:24" x14ac:dyDescent="0.25">
      <c r="A4164" s="6" t="str">
        <f ca="1">no.</f>
        <v/>
      </c>
      <c r="E4164" s="4" t="str">
        <f ca="1">position</f>
        <v/>
      </c>
      <c r="I4164" s="318"/>
      <c r="L4164" s="4"/>
      <c r="N4164" s="6"/>
      <c r="P4164" s="20"/>
      <c r="Q4164" s="5" t="str">
        <f ca="1">score</f>
        <v/>
      </c>
      <c r="R4164" s="7" t="str">
        <f ca="1">rescore_pd</f>
        <v/>
      </c>
      <c r="S4164" s="310" t="str">
        <f ca="1">price</f>
        <v/>
      </c>
      <c r="U4164" s="4"/>
      <c r="V4164" s="4"/>
      <c r="W4164" s="215" t="str">
        <f ca="1">comm_pd</f>
        <v/>
      </c>
      <c r="X4164" s="11"/>
    </row>
    <row r="4165" spans="1:24" x14ac:dyDescent="0.25">
      <c r="A4165" s="6" t="str">
        <f ca="1">no.</f>
        <v/>
      </c>
      <c r="E4165" s="4" t="str">
        <f ca="1">position</f>
        <v/>
      </c>
      <c r="I4165" s="318"/>
      <c r="L4165" s="4"/>
      <c r="N4165" s="6"/>
      <c r="P4165" s="20"/>
      <c r="Q4165" s="5" t="str">
        <f ca="1">score</f>
        <v/>
      </c>
      <c r="R4165" s="7" t="str">
        <f ca="1">rescore_pd</f>
        <v/>
      </c>
      <c r="S4165" s="310" t="str">
        <f ca="1">price</f>
        <v/>
      </c>
      <c r="U4165" s="4"/>
      <c r="V4165" s="4"/>
      <c r="W4165" s="215" t="str">
        <f ca="1">comm_pd</f>
        <v/>
      </c>
      <c r="X4165" s="11"/>
    </row>
    <row r="4166" spans="1:24" x14ac:dyDescent="0.25">
      <c r="A4166" s="6" t="str">
        <f ca="1">no.</f>
        <v/>
      </c>
      <c r="E4166" s="4" t="str">
        <f ca="1">position</f>
        <v/>
      </c>
      <c r="I4166" s="318"/>
      <c r="L4166" s="4"/>
      <c r="N4166" s="6"/>
      <c r="P4166" s="20"/>
      <c r="Q4166" s="5" t="str">
        <f ca="1">score</f>
        <v/>
      </c>
      <c r="R4166" s="7" t="str">
        <f ca="1">rescore_pd</f>
        <v/>
      </c>
      <c r="S4166" s="310" t="str">
        <f ca="1">price</f>
        <v/>
      </c>
      <c r="U4166" s="4"/>
      <c r="V4166" s="4"/>
      <c r="W4166" s="215" t="str">
        <f ca="1">comm_pd</f>
        <v/>
      </c>
      <c r="X4166" s="11"/>
    </row>
    <row r="4167" spans="1:24" x14ac:dyDescent="0.25">
      <c r="A4167" s="6" t="str">
        <f ca="1">no.</f>
        <v/>
      </c>
      <c r="E4167" s="4" t="str">
        <f ca="1">position</f>
        <v/>
      </c>
      <c r="I4167" s="318"/>
      <c r="L4167" s="4"/>
      <c r="N4167" s="6"/>
      <c r="P4167" s="20"/>
      <c r="Q4167" s="5" t="str">
        <f ca="1">score</f>
        <v/>
      </c>
      <c r="R4167" s="7" t="str">
        <f ca="1">rescore_pd</f>
        <v/>
      </c>
      <c r="S4167" s="310" t="str">
        <f ca="1">price</f>
        <v/>
      </c>
      <c r="U4167" s="4"/>
      <c r="V4167" s="4"/>
      <c r="W4167" s="215" t="str">
        <f ca="1">comm_pd</f>
        <v/>
      </c>
      <c r="X4167" s="11"/>
    </row>
    <row r="4168" spans="1:24" x14ac:dyDescent="0.25">
      <c r="A4168" s="6" t="str">
        <f ca="1">no.</f>
        <v/>
      </c>
      <c r="E4168" s="4" t="str">
        <f ca="1">position</f>
        <v/>
      </c>
      <c r="I4168" s="318"/>
      <c r="L4168" s="4"/>
      <c r="N4168" s="6"/>
      <c r="P4168" s="20"/>
      <c r="Q4168" s="5" t="str">
        <f ca="1">score</f>
        <v/>
      </c>
      <c r="R4168" s="7" t="str">
        <f ca="1">rescore_pd</f>
        <v/>
      </c>
      <c r="S4168" s="310" t="str">
        <f ca="1">price</f>
        <v/>
      </c>
      <c r="U4168" s="4"/>
      <c r="V4168" s="4"/>
      <c r="W4168" s="215" t="str">
        <f ca="1">comm_pd</f>
        <v/>
      </c>
      <c r="X4168" s="11"/>
    </row>
    <row r="4169" spans="1:24" x14ac:dyDescent="0.25">
      <c r="A4169" s="6" t="str">
        <f ca="1">no.</f>
        <v/>
      </c>
      <c r="E4169" s="4" t="str">
        <f ca="1">position</f>
        <v/>
      </c>
      <c r="I4169" s="318"/>
      <c r="L4169" s="4"/>
      <c r="N4169" s="6"/>
      <c r="P4169" s="20"/>
      <c r="Q4169" s="5" t="str">
        <f ca="1">score</f>
        <v/>
      </c>
      <c r="R4169" s="7" t="str">
        <f ca="1">rescore_pd</f>
        <v/>
      </c>
      <c r="S4169" s="310" t="str">
        <f ca="1">price</f>
        <v/>
      </c>
      <c r="U4169" s="4"/>
      <c r="V4169" s="4"/>
      <c r="W4169" s="215" t="str">
        <f ca="1">comm_pd</f>
        <v/>
      </c>
      <c r="X4169" s="11"/>
    </row>
    <row r="4170" spans="1:24" x14ac:dyDescent="0.25">
      <c r="A4170" s="6" t="str">
        <f ca="1">no.</f>
        <v/>
      </c>
      <c r="E4170" s="4" t="str">
        <f ca="1">position</f>
        <v/>
      </c>
      <c r="I4170" s="318"/>
      <c r="L4170" s="4"/>
      <c r="N4170" s="6"/>
      <c r="P4170" s="20"/>
      <c r="Q4170" s="5" t="str">
        <f ca="1">score</f>
        <v/>
      </c>
      <c r="R4170" s="7" t="str">
        <f ca="1">rescore_pd</f>
        <v/>
      </c>
      <c r="S4170" s="310" t="str">
        <f ca="1">price</f>
        <v/>
      </c>
      <c r="U4170" s="4"/>
      <c r="V4170" s="4"/>
      <c r="W4170" s="215" t="str">
        <f ca="1">comm_pd</f>
        <v/>
      </c>
      <c r="X4170" s="11"/>
    </row>
    <row r="4171" spans="1:24" x14ac:dyDescent="0.25">
      <c r="A4171" s="6" t="str">
        <f ca="1">no.</f>
        <v/>
      </c>
      <c r="E4171" s="4" t="str">
        <f ca="1">position</f>
        <v/>
      </c>
      <c r="I4171" s="318"/>
      <c r="L4171" s="4"/>
      <c r="N4171" s="6"/>
      <c r="P4171" s="20"/>
      <c r="Q4171" s="5" t="str">
        <f ca="1">score</f>
        <v/>
      </c>
      <c r="R4171" s="7" t="str">
        <f ca="1">rescore_pd</f>
        <v/>
      </c>
      <c r="S4171" s="310" t="str">
        <f ca="1">price</f>
        <v/>
      </c>
      <c r="U4171" s="4"/>
      <c r="V4171" s="4"/>
      <c r="W4171" s="215" t="str">
        <f ca="1">comm_pd</f>
        <v/>
      </c>
      <c r="X4171" s="11"/>
    </row>
    <row r="4172" spans="1:24" x14ac:dyDescent="0.25">
      <c r="A4172" s="6" t="str">
        <f ca="1">no.</f>
        <v/>
      </c>
      <c r="E4172" s="4" t="str">
        <f ca="1">position</f>
        <v/>
      </c>
      <c r="I4172" s="318"/>
      <c r="L4172" s="4"/>
      <c r="N4172" s="6"/>
      <c r="P4172" s="20"/>
      <c r="Q4172" s="5" t="str">
        <f ca="1">score</f>
        <v/>
      </c>
      <c r="R4172" s="7" t="str">
        <f ca="1">rescore_pd</f>
        <v/>
      </c>
      <c r="S4172" s="310" t="str">
        <f ca="1">price</f>
        <v/>
      </c>
      <c r="U4172" s="4"/>
      <c r="V4172" s="4"/>
      <c r="W4172" s="215" t="str">
        <f ca="1">comm_pd</f>
        <v/>
      </c>
      <c r="X4172" s="11"/>
    </row>
    <row r="4173" spans="1:24" x14ac:dyDescent="0.25">
      <c r="A4173" s="6" t="str">
        <f ca="1">no.</f>
        <v/>
      </c>
      <c r="E4173" s="4" t="str">
        <f ca="1">position</f>
        <v/>
      </c>
      <c r="I4173" s="318"/>
      <c r="L4173" s="4"/>
      <c r="N4173" s="6"/>
      <c r="P4173" s="20"/>
      <c r="Q4173" s="5" t="str">
        <f ca="1">score</f>
        <v/>
      </c>
      <c r="R4173" s="7" t="str">
        <f ca="1">rescore_pd</f>
        <v/>
      </c>
      <c r="S4173" s="310" t="str">
        <f ca="1">price</f>
        <v/>
      </c>
      <c r="U4173" s="4"/>
      <c r="V4173" s="4"/>
      <c r="W4173" s="215" t="str">
        <f ca="1">comm_pd</f>
        <v/>
      </c>
      <c r="X4173" s="11"/>
    </row>
    <row r="4174" spans="1:24" x14ac:dyDescent="0.25">
      <c r="A4174" s="6" t="str">
        <f ca="1">no.</f>
        <v/>
      </c>
      <c r="E4174" s="4" t="str">
        <f ca="1">position</f>
        <v/>
      </c>
      <c r="I4174" s="318"/>
      <c r="L4174" s="4"/>
      <c r="N4174" s="6"/>
      <c r="P4174" s="20"/>
      <c r="Q4174" s="5" t="str">
        <f ca="1">score</f>
        <v/>
      </c>
      <c r="R4174" s="7" t="str">
        <f ca="1">rescore_pd</f>
        <v/>
      </c>
      <c r="S4174" s="310" t="str">
        <f ca="1">price</f>
        <v/>
      </c>
      <c r="U4174" s="4"/>
      <c r="V4174" s="4"/>
      <c r="W4174" s="215" t="str">
        <f ca="1">comm_pd</f>
        <v/>
      </c>
      <c r="X4174" s="11"/>
    </row>
    <row r="4175" spans="1:24" x14ac:dyDescent="0.25">
      <c r="A4175" s="6" t="str">
        <f ca="1">no.</f>
        <v/>
      </c>
      <c r="E4175" s="4" t="str">
        <f ca="1">position</f>
        <v/>
      </c>
      <c r="I4175" s="318"/>
      <c r="L4175" s="4"/>
      <c r="N4175" s="6"/>
      <c r="P4175" s="20"/>
      <c r="Q4175" s="5" t="str">
        <f ca="1">score</f>
        <v/>
      </c>
      <c r="R4175" s="7" t="str">
        <f ca="1">rescore_pd</f>
        <v/>
      </c>
      <c r="S4175" s="310" t="str">
        <f ca="1">price</f>
        <v/>
      </c>
      <c r="U4175" s="4"/>
      <c r="V4175" s="4"/>
      <c r="W4175" s="215" t="str">
        <f ca="1">comm_pd</f>
        <v/>
      </c>
      <c r="X4175" s="11"/>
    </row>
    <row r="4176" spans="1:24" x14ac:dyDescent="0.25">
      <c r="A4176" s="6" t="str">
        <f ca="1">no.</f>
        <v/>
      </c>
      <c r="E4176" s="4" t="str">
        <f ca="1">position</f>
        <v/>
      </c>
      <c r="I4176" s="318"/>
      <c r="L4176" s="4"/>
      <c r="N4176" s="6"/>
      <c r="P4176" s="20"/>
      <c r="Q4176" s="5" t="str">
        <f ca="1">score</f>
        <v/>
      </c>
      <c r="R4176" s="7" t="str">
        <f ca="1">rescore_pd</f>
        <v/>
      </c>
      <c r="S4176" s="310" t="str">
        <f ca="1">price</f>
        <v/>
      </c>
      <c r="U4176" s="4"/>
      <c r="V4176" s="4"/>
      <c r="W4176" s="215" t="str">
        <f ca="1">comm_pd</f>
        <v/>
      </c>
      <c r="X4176" s="11"/>
    </row>
    <row r="4177" spans="1:24" x14ac:dyDescent="0.25">
      <c r="A4177" s="6" t="str">
        <f ca="1">no.</f>
        <v/>
      </c>
      <c r="E4177" s="4" t="str">
        <f ca="1">position</f>
        <v/>
      </c>
      <c r="I4177" s="318"/>
      <c r="L4177" s="4"/>
      <c r="N4177" s="6"/>
      <c r="P4177" s="20"/>
      <c r="Q4177" s="5" t="str">
        <f ca="1">score</f>
        <v/>
      </c>
      <c r="R4177" s="7" t="str">
        <f ca="1">rescore_pd</f>
        <v/>
      </c>
      <c r="S4177" s="310" t="str">
        <f ca="1">price</f>
        <v/>
      </c>
      <c r="U4177" s="4"/>
      <c r="V4177" s="4"/>
      <c r="W4177" s="215" t="str">
        <f ca="1">comm_pd</f>
        <v/>
      </c>
      <c r="X4177" s="11"/>
    </row>
    <row r="4178" spans="1:24" x14ac:dyDescent="0.25">
      <c r="A4178" s="6" t="str">
        <f ca="1">no.</f>
        <v/>
      </c>
      <c r="E4178" s="4" t="str">
        <f ca="1">position</f>
        <v/>
      </c>
      <c r="I4178" s="318"/>
      <c r="L4178" s="4"/>
      <c r="N4178" s="6"/>
      <c r="P4178" s="20"/>
      <c r="Q4178" s="5" t="str">
        <f ca="1">score</f>
        <v/>
      </c>
      <c r="R4178" s="7" t="str">
        <f ca="1">rescore_pd</f>
        <v/>
      </c>
      <c r="S4178" s="310" t="str">
        <f ca="1">price</f>
        <v/>
      </c>
      <c r="U4178" s="4"/>
      <c r="V4178" s="4"/>
      <c r="W4178" s="215" t="str">
        <f ca="1">comm_pd</f>
        <v/>
      </c>
      <c r="X4178" s="11"/>
    </row>
    <row r="4179" spans="1:24" x14ac:dyDescent="0.25">
      <c r="A4179" s="6" t="str">
        <f ca="1">no.</f>
        <v/>
      </c>
      <c r="E4179" s="4" t="str">
        <f ca="1">position</f>
        <v/>
      </c>
      <c r="I4179" s="318"/>
      <c r="L4179" s="4"/>
      <c r="N4179" s="6"/>
      <c r="P4179" s="20"/>
      <c r="Q4179" s="5" t="str">
        <f ca="1">score</f>
        <v/>
      </c>
      <c r="R4179" s="7" t="str">
        <f ca="1">rescore_pd</f>
        <v/>
      </c>
      <c r="S4179" s="310" t="str">
        <f ca="1">price</f>
        <v/>
      </c>
      <c r="U4179" s="4"/>
      <c r="V4179" s="4"/>
      <c r="W4179" s="215" t="str">
        <f ca="1">comm_pd</f>
        <v/>
      </c>
      <c r="X4179" s="11"/>
    </row>
    <row r="4180" spans="1:24" x14ac:dyDescent="0.25">
      <c r="A4180" s="6" t="str">
        <f ca="1">no.</f>
        <v/>
      </c>
      <c r="E4180" s="4" t="str">
        <f ca="1">position</f>
        <v/>
      </c>
      <c r="I4180" s="318"/>
      <c r="L4180" s="4"/>
      <c r="N4180" s="6"/>
      <c r="P4180" s="20"/>
      <c r="Q4180" s="5" t="str">
        <f ca="1">score</f>
        <v/>
      </c>
      <c r="R4180" s="7" t="str">
        <f ca="1">rescore_pd</f>
        <v/>
      </c>
      <c r="S4180" s="310" t="str">
        <f ca="1">price</f>
        <v/>
      </c>
      <c r="U4180" s="4"/>
      <c r="V4180" s="4"/>
      <c r="W4180" s="215" t="str">
        <f ca="1">comm_pd</f>
        <v/>
      </c>
      <c r="X4180" s="11"/>
    </row>
    <row r="4181" spans="1:24" x14ac:dyDescent="0.25">
      <c r="A4181" s="6" t="str">
        <f ca="1">no.</f>
        <v/>
      </c>
      <c r="E4181" s="4" t="str">
        <f ca="1">position</f>
        <v/>
      </c>
      <c r="I4181" s="318"/>
      <c r="L4181" s="4"/>
      <c r="N4181" s="6"/>
      <c r="P4181" s="20"/>
      <c r="Q4181" s="5" t="str">
        <f ca="1">score</f>
        <v/>
      </c>
      <c r="R4181" s="7" t="str">
        <f ca="1">rescore_pd</f>
        <v/>
      </c>
      <c r="S4181" s="310" t="str">
        <f ca="1">price</f>
        <v/>
      </c>
      <c r="U4181" s="4"/>
      <c r="V4181" s="4"/>
      <c r="W4181" s="215" t="str">
        <f ca="1">comm_pd</f>
        <v/>
      </c>
      <c r="X4181" s="11"/>
    </row>
    <row r="4182" spans="1:24" x14ac:dyDescent="0.25">
      <c r="A4182" s="6" t="str">
        <f ca="1">no.</f>
        <v/>
      </c>
      <c r="E4182" s="4" t="str">
        <f ca="1">position</f>
        <v/>
      </c>
      <c r="I4182" s="318"/>
      <c r="L4182" s="4"/>
      <c r="N4182" s="6"/>
      <c r="P4182" s="20"/>
      <c r="Q4182" s="5" t="str">
        <f ca="1">score</f>
        <v/>
      </c>
      <c r="R4182" s="7" t="str">
        <f ca="1">rescore_pd</f>
        <v/>
      </c>
      <c r="S4182" s="310" t="str">
        <f ca="1">price</f>
        <v/>
      </c>
      <c r="U4182" s="4"/>
      <c r="V4182" s="4"/>
      <c r="W4182" s="215" t="str">
        <f ca="1">comm_pd</f>
        <v/>
      </c>
      <c r="X4182" s="11"/>
    </row>
    <row r="4183" spans="1:24" x14ac:dyDescent="0.25">
      <c r="A4183" s="6" t="str">
        <f ca="1">no.</f>
        <v/>
      </c>
      <c r="E4183" s="4" t="str">
        <f ca="1">position</f>
        <v/>
      </c>
      <c r="I4183" s="318"/>
      <c r="L4183" s="4"/>
      <c r="N4183" s="6"/>
      <c r="P4183" s="20"/>
      <c r="Q4183" s="5" t="str">
        <f ca="1">score</f>
        <v/>
      </c>
      <c r="R4183" s="7" t="str">
        <f ca="1">rescore_pd</f>
        <v/>
      </c>
      <c r="S4183" s="310" t="str">
        <f ca="1">price</f>
        <v/>
      </c>
      <c r="U4183" s="4"/>
      <c r="V4183" s="4"/>
      <c r="W4183" s="215" t="str">
        <f ca="1">comm_pd</f>
        <v/>
      </c>
      <c r="X4183" s="11"/>
    </row>
    <row r="4184" spans="1:24" x14ac:dyDescent="0.25">
      <c r="A4184" s="6" t="str">
        <f ca="1">no.</f>
        <v/>
      </c>
      <c r="E4184" s="4" t="str">
        <f ca="1">position</f>
        <v/>
      </c>
      <c r="I4184" s="318"/>
      <c r="L4184" s="4"/>
      <c r="N4184" s="6"/>
      <c r="P4184" s="20"/>
      <c r="Q4184" s="5" t="str">
        <f ca="1">score</f>
        <v/>
      </c>
      <c r="R4184" s="7" t="str">
        <f ca="1">rescore_pd</f>
        <v/>
      </c>
      <c r="S4184" s="310" t="str">
        <f ca="1">price</f>
        <v/>
      </c>
      <c r="U4184" s="4"/>
      <c r="V4184" s="4"/>
      <c r="W4184" s="215" t="str">
        <f ca="1">comm_pd</f>
        <v/>
      </c>
      <c r="X4184" s="11"/>
    </row>
    <row r="4185" spans="1:24" x14ac:dyDescent="0.25">
      <c r="A4185" s="6" t="str">
        <f ca="1">no.</f>
        <v/>
      </c>
      <c r="E4185" s="4" t="str">
        <f ca="1">position</f>
        <v/>
      </c>
      <c r="I4185" s="318"/>
      <c r="L4185" s="4"/>
      <c r="N4185" s="6"/>
      <c r="P4185" s="20"/>
      <c r="Q4185" s="5" t="str">
        <f ca="1">score</f>
        <v/>
      </c>
      <c r="R4185" s="7" t="str">
        <f ca="1">rescore_pd</f>
        <v/>
      </c>
      <c r="S4185" s="310" t="str">
        <f ca="1">price</f>
        <v/>
      </c>
      <c r="U4185" s="4"/>
      <c r="V4185" s="4"/>
      <c r="W4185" s="215" t="str">
        <f ca="1">comm_pd</f>
        <v/>
      </c>
      <c r="X4185" s="11"/>
    </row>
    <row r="4186" spans="1:24" x14ac:dyDescent="0.25">
      <c r="A4186" s="6" t="str">
        <f ca="1">no.</f>
        <v/>
      </c>
      <c r="E4186" s="4" t="str">
        <f ca="1">position</f>
        <v/>
      </c>
      <c r="I4186" s="318"/>
      <c r="L4186" s="4"/>
      <c r="N4186" s="6"/>
      <c r="P4186" s="20"/>
      <c r="Q4186" s="5" t="str">
        <f ca="1">score</f>
        <v/>
      </c>
      <c r="R4186" s="7" t="str">
        <f ca="1">rescore_pd</f>
        <v/>
      </c>
      <c r="S4186" s="310" t="str">
        <f ca="1">price</f>
        <v/>
      </c>
      <c r="U4186" s="4"/>
      <c r="V4186" s="4"/>
      <c r="W4186" s="215" t="str">
        <f ca="1">comm_pd</f>
        <v/>
      </c>
      <c r="X4186" s="11"/>
    </row>
    <row r="4187" spans="1:24" x14ac:dyDescent="0.25">
      <c r="A4187" s="6" t="str">
        <f ca="1">no.</f>
        <v/>
      </c>
      <c r="E4187" s="4" t="str">
        <f ca="1">position</f>
        <v/>
      </c>
      <c r="I4187" s="318"/>
      <c r="L4187" s="4"/>
      <c r="N4187" s="6"/>
      <c r="P4187" s="20"/>
      <c r="Q4187" s="5" t="str">
        <f ca="1">score</f>
        <v/>
      </c>
      <c r="R4187" s="7" t="str">
        <f ca="1">rescore_pd</f>
        <v/>
      </c>
      <c r="S4187" s="310" t="str">
        <f ca="1">price</f>
        <v/>
      </c>
      <c r="U4187" s="4"/>
      <c r="V4187" s="4"/>
      <c r="W4187" s="215" t="str">
        <f ca="1">comm_pd</f>
        <v/>
      </c>
      <c r="X4187" s="11"/>
    </row>
    <row r="4188" spans="1:24" x14ac:dyDescent="0.25">
      <c r="A4188" s="6" t="str">
        <f ca="1">no.</f>
        <v/>
      </c>
      <c r="E4188" s="4" t="str">
        <f ca="1">position</f>
        <v/>
      </c>
      <c r="I4188" s="318"/>
      <c r="L4188" s="4"/>
      <c r="N4188" s="6"/>
      <c r="P4188" s="20"/>
      <c r="Q4188" s="5" t="str">
        <f ca="1">score</f>
        <v/>
      </c>
      <c r="R4188" s="7" t="str">
        <f ca="1">rescore_pd</f>
        <v/>
      </c>
      <c r="S4188" s="310" t="str">
        <f ca="1">price</f>
        <v/>
      </c>
      <c r="U4188" s="4"/>
      <c r="V4188" s="4"/>
      <c r="W4188" s="215" t="str">
        <f ca="1">comm_pd</f>
        <v/>
      </c>
      <c r="X4188" s="11"/>
    </row>
    <row r="4189" spans="1:24" x14ac:dyDescent="0.25">
      <c r="A4189" s="6" t="str">
        <f ca="1">no.</f>
        <v/>
      </c>
      <c r="E4189" s="4" t="str">
        <f ca="1">position</f>
        <v/>
      </c>
      <c r="I4189" s="318"/>
      <c r="L4189" s="4"/>
      <c r="N4189" s="6"/>
      <c r="P4189" s="20"/>
      <c r="Q4189" s="5" t="str">
        <f ca="1">score</f>
        <v/>
      </c>
      <c r="R4189" s="7" t="str">
        <f ca="1">rescore_pd</f>
        <v/>
      </c>
      <c r="S4189" s="310" t="str">
        <f ca="1">price</f>
        <v/>
      </c>
      <c r="U4189" s="4"/>
      <c r="V4189" s="4"/>
      <c r="W4189" s="215" t="str">
        <f ca="1">comm_pd</f>
        <v/>
      </c>
      <c r="X4189" s="11"/>
    </row>
    <row r="4190" spans="1:24" x14ac:dyDescent="0.25">
      <c r="A4190" s="6" t="str">
        <f ca="1">no.</f>
        <v/>
      </c>
      <c r="E4190" s="4" t="str">
        <f ca="1">position</f>
        <v/>
      </c>
      <c r="I4190" s="318"/>
      <c r="L4190" s="4"/>
      <c r="N4190" s="6"/>
      <c r="P4190" s="20"/>
      <c r="Q4190" s="5" t="str">
        <f ca="1">score</f>
        <v/>
      </c>
      <c r="R4190" s="7" t="str">
        <f ca="1">rescore_pd</f>
        <v/>
      </c>
      <c r="S4190" s="310" t="str">
        <f ca="1">price</f>
        <v/>
      </c>
      <c r="U4190" s="4"/>
      <c r="V4190" s="4"/>
      <c r="W4190" s="215" t="str">
        <f ca="1">comm_pd</f>
        <v/>
      </c>
      <c r="X4190" s="11"/>
    </row>
    <row r="4191" spans="1:24" x14ac:dyDescent="0.25">
      <c r="A4191" s="6" t="str">
        <f ca="1">no.</f>
        <v/>
      </c>
      <c r="E4191" s="4" t="str">
        <f ca="1">position</f>
        <v/>
      </c>
      <c r="I4191" s="318"/>
      <c r="L4191" s="4"/>
      <c r="N4191" s="6"/>
      <c r="P4191" s="20"/>
      <c r="Q4191" s="5" t="str">
        <f ca="1">score</f>
        <v/>
      </c>
      <c r="R4191" s="7" t="str">
        <f ca="1">rescore_pd</f>
        <v/>
      </c>
      <c r="S4191" s="310" t="str">
        <f ca="1">price</f>
        <v/>
      </c>
      <c r="U4191" s="4"/>
      <c r="V4191" s="4"/>
      <c r="W4191" s="215" t="str">
        <f ca="1">comm_pd</f>
        <v/>
      </c>
      <c r="X4191" s="11"/>
    </row>
    <row r="4192" spans="1:24" x14ac:dyDescent="0.25">
      <c r="A4192" s="6" t="str">
        <f ca="1">no.</f>
        <v/>
      </c>
      <c r="E4192" s="4" t="str">
        <f ca="1">position</f>
        <v/>
      </c>
      <c r="I4192" s="318"/>
      <c r="L4192" s="4"/>
      <c r="N4192" s="6"/>
      <c r="P4192" s="20"/>
      <c r="Q4192" s="5" t="str">
        <f ca="1">score</f>
        <v/>
      </c>
      <c r="R4192" s="7" t="str">
        <f ca="1">rescore_pd</f>
        <v/>
      </c>
      <c r="S4192" s="310" t="str">
        <f ca="1">price</f>
        <v/>
      </c>
      <c r="U4192" s="4"/>
      <c r="V4192" s="4"/>
      <c r="W4192" s="215" t="str">
        <f ca="1">comm_pd</f>
        <v/>
      </c>
      <c r="X4192" s="11"/>
    </row>
    <row r="4193" spans="1:24" x14ac:dyDescent="0.25">
      <c r="A4193" s="6" t="str">
        <f ca="1">no.</f>
        <v/>
      </c>
      <c r="E4193" s="4" t="str">
        <f ca="1">position</f>
        <v/>
      </c>
      <c r="I4193" s="318"/>
      <c r="L4193" s="4"/>
      <c r="N4193" s="6"/>
      <c r="P4193" s="20"/>
      <c r="Q4193" s="5" t="str">
        <f ca="1">score</f>
        <v/>
      </c>
      <c r="R4193" s="7" t="str">
        <f ca="1">rescore_pd</f>
        <v/>
      </c>
      <c r="S4193" s="310" t="str">
        <f ca="1">price</f>
        <v/>
      </c>
      <c r="U4193" s="4"/>
      <c r="V4193" s="4"/>
      <c r="W4193" s="215" t="str">
        <f ca="1">comm_pd</f>
        <v/>
      </c>
      <c r="X4193" s="11"/>
    </row>
    <row r="4194" spans="1:24" x14ac:dyDescent="0.25">
      <c r="A4194" s="6" t="str">
        <f ca="1">no.</f>
        <v/>
      </c>
      <c r="E4194" s="4" t="str">
        <f ca="1">position</f>
        <v/>
      </c>
      <c r="I4194" s="318"/>
      <c r="L4194" s="4"/>
      <c r="N4194" s="6"/>
      <c r="P4194" s="20"/>
      <c r="Q4194" s="5" t="str">
        <f ca="1">score</f>
        <v/>
      </c>
      <c r="R4194" s="7" t="str">
        <f ca="1">rescore_pd</f>
        <v/>
      </c>
      <c r="S4194" s="310" t="str">
        <f ca="1">price</f>
        <v/>
      </c>
      <c r="U4194" s="4"/>
      <c r="V4194" s="4"/>
      <c r="W4194" s="215" t="str">
        <f ca="1">comm_pd</f>
        <v/>
      </c>
      <c r="X4194" s="11"/>
    </row>
    <row r="4195" spans="1:24" x14ac:dyDescent="0.25">
      <c r="A4195" s="6" t="str">
        <f ca="1">no.</f>
        <v/>
      </c>
      <c r="E4195" s="4" t="str">
        <f ca="1">position</f>
        <v/>
      </c>
      <c r="I4195" s="318"/>
      <c r="L4195" s="4"/>
      <c r="N4195" s="6"/>
      <c r="P4195" s="20"/>
      <c r="Q4195" s="5" t="str">
        <f ca="1">score</f>
        <v/>
      </c>
      <c r="R4195" s="7" t="str">
        <f ca="1">rescore_pd</f>
        <v/>
      </c>
      <c r="S4195" s="310" t="str">
        <f ca="1">price</f>
        <v/>
      </c>
      <c r="U4195" s="4"/>
      <c r="V4195" s="4"/>
      <c r="W4195" s="215" t="str">
        <f ca="1">comm_pd</f>
        <v/>
      </c>
      <c r="X4195" s="11"/>
    </row>
    <row r="4196" spans="1:24" x14ac:dyDescent="0.25">
      <c r="A4196" s="6" t="str">
        <f ca="1">no.</f>
        <v/>
      </c>
      <c r="E4196" s="4" t="str">
        <f ca="1">position</f>
        <v/>
      </c>
      <c r="I4196" s="318"/>
      <c r="L4196" s="4"/>
      <c r="N4196" s="6"/>
      <c r="P4196" s="20"/>
      <c r="Q4196" s="5" t="str">
        <f ca="1">score</f>
        <v/>
      </c>
      <c r="R4196" s="7" t="str">
        <f ca="1">rescore_pd</f>
        <v/>
      </c>
      <c r="S4196" s="310" t="str">
        <f ca="1">price</f>
        <v/>
      </c>
      <c r="U4196" s="4"/>
      <c r="V4196" s="4"/>
      <c r="W4196" s="215" t="str">
        <f ca="1">comm_pd</f>
        <v/>
      </c>
      <c r="X4196" s="11"/>
    </row>
    <row r="4197" spans="1:24" x14ac:dyDescent="0.25">
      <c r="A4197" s="6" t="str">
        <f ca="1">no.</f>
        <v/>
      </c>
      <c r="E4197" s="4" t="str">
        <f ca="1">position</f>
        <v/>
      </c>
      <c r="I4197" s="318"/>
      <c r="L4197" s="4"/>
      <c r="N4197" s="6"/>
      <c r="P4197" s="20"/>
      <c r="Q4197" s="5" t="str">
        <f ca="1">score</f>
        <v/>
      </c>
      <c r="R4197" s="7" t="str">
        <f ca="1">rescore_pd</f>
        <v/>
      </c>
      <c r="S4197" s="310" t="str">
        <f ca="1">price</f>
        <v/>
      </c>
      <c r="U4197" s="4"/>
      <c r="V4197" s="4"/>
      <c r="W4197" s="215" t="str">
        <f ca="1">comm_pd</f>
        <v/>
      </c>
      <c r="X4197" s="11"/>
    </row>
    <row r="4198" spans="1:24" x14ac:dyDescent="0.25">
      <c r="A4198" s="6" t="str">
        <f ca="1">no.</f>
        <v/>
      </c>
      <c r="E4198" s="4" t="str">
        <f ca="1">position</f>
        <v/>
      </c>
      <c r="I4198" s="318"/>
      <c r="L4198" s="4"/>
      <c r="N4198" s="6"/>
      <c r="P4198" s="20"/>
      <c r="Q4198" s="5" t="str">
        <f ca="1">score</f>
        <v/>
      </c>
      <c r="R4198" s="7" t="str">
        <f ca="1">rescore_pd</f>
        <v/>
      </c>
      <c r="S4198" s="310" t="str">
        <f ca="1">price</f>
        <v/>
      </c>
      <c r="U4198" s="4"/>
      <c r="V4198" s="4"/>
      <c r="W4198" s="215" t="str">
        <f ca="1">comm_pd</f>
        <v/>
      </c>
      <c r="X4198" s="11"/>
    </row>
    <row r="4199" spans="1:24" x14ac:dyDescent="0.25">
      <c r="A4199" s="6" t="str">
        <f ca="1">no.</f>
        <v/>
      </c>
      <c r="E4199" s="4" t="str">
        <f ca="1">position</f>
        <v/>
      </c>
      <c r="I4199" s="318"/>
      <c r="L4199" s="4"/>
      <c r="N4199" s="6"/>
      <c r="P4199" s="20"/>
      <c r="Q4199" s="5" t="str">
        <f ca="1">score</f>
        <v/>
      </c>
      <c r="R4199" s="7" t="str">
        <f ca="1">rescore_pd</f>
        <v/>
      </c>
      <c r="S4199" s="310" t="str">
        <f ca="1">price</f>
        <v/>
      </c>
      <c r="U4199" s="4"/>
      <c r="V4199" s="4"/>
      <c r="W4199" s="215" t="str">
        <f ca="1">comm_pd</f>
        <v/>
      </c>
      <c r="X4199" s="11"/>
    </row>
    <row r="4200" spans="1:24" x14ac:dyDescent="0.25">
      <c r="A4200" s="6" t="str">
        <f ca="1">no.</f>
        <v/>
      </c>
      <c r="E4200" s="4" t="str">
        <f ca="1">position</f>
        <v/>
      </c>
      <c r="I4200" s="318"/>
      <c r="L4200" s="4"/>
      <c r="N4200" s="6"/>
      <c r="P4200" s="20"/>
      <c r="Q4200" s="5" t="str">
        <f ca="1">score</f>
        <v/>
      </c>
      <c r="R4200" s="7" t="str">
        <f ca="1">rescore_pd</f>
        <v/>
      </c>
      <c r="S4200" s="310" t="str">
        <f ca="1">price</f>
        <v/>
      </c>
      <c r="U4200" s="4"/>
      <c r="V4200" s="4"/>
      <c r="W4200" s="215" t="str">
        <f ca="1">comm_pd</f>
        <v/>
      </c>
      <c r="X4200" s="11"/>
    </row>
    <row r="4201" spans="1:24" x14ac:dyDescent="0.25">
      <c r="A4201" s="6" t="str">
        <f ca="1">no.</f>
        <v/>
      </c>
      <c r="E4201" s="4" t="str">
        <f ca="1">position</f>
        <v/>
      </c>
      <c r="I4201" s="318"/>
      <c r="L4201" s="4"/>
      <c r="N4201" s="6"/>
      <c r="P4201" s="20"/>
      <c r="Q4201" s="5" t="str">
        <f ca="1">score</f>
        <v/>
      </c>
      <c r="R4201" s="7" t="str">
        <f ca="1">rescore_pd</f>
        <v/>
      </c>
      <c r="S4201" s="310" t="str">
        <f ca="1">price</f>
        <v/>
      </c>
      <c r="U4201" s="4"/>
      <c r="V4201" s="4"/>
      <c r="W4201" s="215" t="str">
        <f ca="1">comm_pd</f>
        <v/>
      </c>
      <c r="X4201" s="11"/>
    </row>
    <row r="4202" spans="1:24" x14ac:dyDescent="0.25">
      <c r="A4202" s="6" t="str">
        <f ca="1">no.</f>
        <v/>
      </c>
      <c r="E4202" s="4" t="str">
        <f ca="1">position</f>
        <v/>
      </c>
      <c r="I4202" s="318"/>
      <c r="L4202" s="4"/>
      <c r="N4202" s="6"/>
      <c r="P4202" s="20"/>
      <c r="Q4202" s="5" t="str">
        <f ca="1">score</f>
        <v/>
      </c>
      <c r="R4202" s="7" t="str">
        <f ca="1">rescore_pd</f>
        <v/>
      </c>
      <c r="S4202" s="310" t="str">
        <f ca="1">price</f>
        <v/>
      </c>
      <c r="U4202" s="4"/>
      <c r="V4202" s="4"/>
      <c r="W4202" s="215" t="str">
        <f ca="1">comm_pd</f>
        <v/>
      </c>
      <c r="X4202" s="11"/>
    </row>
    <row r="4203" spans="1:24" x14ac:dyDescent="0.25">
      <c r="A4203" s="6" t="str">
        <f ca="1">no.</f>
        <v/>
      </c>
      <c r="E4203" s="4" t="str">
        <f ca="1">position</f>
        <v/>
      </c>
      <c r="I4203" s="318"/>
      <c r="L4203" s="4"/>
      <c r="N4203" s="6"/>
      <c r="P4203" s="20"/>
      <c r="Q4203" s="5" t="str">
        <f ca="1">score</f>
        <v/>
      </c>
      <c r="R4203" s="7" t="str">
        <f ca="1">rescore_pd</f>
        <v/>
      </c>
      <c r="S4203" s="310" t="str">
        <f ca="1">price</f>
        <v/>
      </c>
      <c r="U4203" s="4"/>
      <c r="V4203" s="4"/>
      <c r="W4203" s="215" t="str">
        <f ca="1">comm_pd</f>
        <v/>
      </c>
      <c r="X4203" s="11"/>
    </row>
    <row r="4204" spans="1:24" x14ac:dyDescent="0.25">
      <c r="A4204" s="6" t="str">
        <f ca="1">no.</f>
        <v/>
      </c>
      <c r="E4204" s="4" t="str">
        <f ca="1">position</f>
        <v/>
      </c>
      <c r="I4204" s="318"/>
      <c r="L4204" s="4"/>
      <c r="N4204" s="6"/>
      <c r="P4204" s="20"/>
      <c r="Q4204" s="5" t="str">
        <f ca="1">score</f>
        <v/>
      </c>
      <c r="R4204" s="7" t="str">
        <f ca="1">rescore_pd</f>
        <v/>
      </c>
      <c r="S4204" s="310" t="str">
        <f ca="1">price</f>
        <v/>
      </c>
      <c r="U4204" s="4"/>
      <c r="V4204" s="4"/>
      <c r="W4204" s="215" t="str">
        <f ca="1">comm_pd</f>
        <v/>
      </c>
      <c r="X4204" s="11"/>
    </row>
    <row r="4205" spans="1:24" x14ac:dyDescent="0.25">
      <c r="A4205" s="6" t="str">
        <f ca="1">no.</f>
        <v/>
      </c>
      <c r="E4205" s="4" t="str">
        <f ca="1">position</f>
        <v/>
      </c>
      <c r="I4205" s="318"/>
      <c r="L4205" s="4"/>
      <c r="N4205" s="6"/>
      <c r="P4205" s="20"/>
      <c r="Q4205" s="5" t="str">
        <f ca="1">score</f>
        <v/>
      </c>
      <c r="R4205" s="7" t="str">
        <f ca="1">rescore_pd</f>
        <v/>
      </c>
      <c r="S4205" s="310" t="str">
        <f ca="1">price</f>
        <v/>
      </c>
      <c r="U4205" s="4"/>
      <c r="V4205" s="4"/>
      <c r="W4205" s="215" t="str">
        <f ca="1">comm_pd</f>
        <v/>
      </c>
      <c r="X4205" s="11"/>
    </row>
    <row r="4206" spans="1:24" x14ac:dyDescent="0.25">
      <c r="A4206" s="6" t="str">
        <f ca="1">no.</f>
        <v/>
      </c>
      <c r="E4206" s="4" t="str">
        <f ca="1">position</f>
        <v/>
      </c>
      <c r="I4206" s="318"/>
      <c r="L4206" s="4"/>
      <c r="N4206" s="6"/>
      <c r="P4206" s="20"/>
      <c r="Q4206" s="5" t="str">
        <f ca="1">score</f>
        <v/>
      </c>
      <c r="R4206" s="7" t="str">
        <f ca="1">rescore_pd</f>
        <v/>
      </c>
      <c r="S4206" s="310" t="str">
        <f ca="1">price</f>
        <v/>
      </c>
      <c r="U4206" s="4"/>
      <c r="V4206" s="4"/>
      <c r="W4206" s="215" t="str">
        <f ca="1">comm_pd</f>
        <v/>
      </c>
      <c r="X4206" s="11"/>
    </row>
    <row r="4207" spans="1:24" x14ac:dyDescent="0.25">
      <c r="A4207" s="6" t="str">
        <f ca="1">no.</f>
        <v/>
      </c>
      <c r="E4207" s="4" t="str">
        <f ca="1">position</f>
        <v/>
      </c>
      <c r="I4207" s="318"/>
      <c r="L4207" s="4"/>
      <c r="N4207" s="6"/>
      <c r="P4207" s="20"/>
      <c r="Q4207" s="5" t="str">
        <f ca="1">score</f>
        <v/>
      </c>
      <c r="R4207" s="7" t="str">
        <f ca="1">rescore_pd</f>
        <v/>
      </c>
      <c r="S4207" s="310" t="str">
        <f ca="1">price</f>
        <v/>
      </c>
      <c r="U4207" s="4"/>
      <c r="V4207" s="4"/>
      <c r="W4207" s="215" t="str">
        <f ca="1">comm_pd</f>
        <v/>
      </c>
      <c r="X4207" s="11"/>
    </row>
    <row r="4208" spans="1:24" x14ac:dyDescent="0.25">
      <c r="A4208" s="6" t="str">
        <f ca="1">no.</f>
        <v/>
      </c>
      <c r="E4208" s="4" t="str">
        <f ca="1">position</f>
        <v/>
      </c>
      <c r="I4208" s="318"/>
      <c r="L4208" s="4"/>
      <c r="N4208" s="6"/>
      <c r="P4208" s="20"/>
      <c r="Q4208" s="5" t="str">
        <f ca="1">score</f>
        <v/>
      </c>
      <c r="R4208" s="7" t="str">
        <f ca="1">rescore_pd</f>
        <v/>
      </c>
      <c r="S4208" s="310" t="str">
        <f ca="1">price</f>
        <v/>
      </c>
      <c r="U4208" s="4"/>
      <c r="V4208" s="4"/>
      <c r="W4208" s="215" t="str">
        <f ca="1">comm_pd</f>
        <v/>
      </c>
      <c r="X4208" s="11"/>
    </row>
    <row r="4209" spans="1:24" x14ac:dyDescent="0.25">
      <c r="A4209" s="6" t="str">
        <f ca="1">no.</f>
        <v/>
      </c>
      <c r="E4209" s="4" t="str">
        <f ca="1">position</f>
        <v/>
      </c>
      <c r="I4209" s="318"/>
      <c r="L4209" s="4"/>
      <c r="N4209" s="6"/>
      <c r="P4209" s="20"/>
      <c r="Q4209" s="5" t="str">
        <f ca="1">score</f>
        <v/>
      </c>
      <c r="R4209" s="7" t="str">
        <f ca="1">rescore_pd</f>
        <v/>
      </c>
      <c r="S4209" s="310" t="str">
        <f ca="1">price</f>
        <v/>
      </c>
      <c r="U4209" s="4"/>
      <c r="V4209" s="4"/>
      <c r="W4209" s="215" t="str">
        <f ca="1">comm_pd</f>
        <v/>
      </c>
      <c r="X4209" s="11"/>
    </row>
    <row r="4210" spans="1:24" x14ac:dyDescent="0.25">
      <c r="A4210" s="6" t="str">
        <f ca="1">no.</f>
        <v/>
      </c>
      <c r="E4210" s="4" t="str">
        <f ca="1">position</f>
        <v/>
      </c>
      <c r="I4210" s="318"/>
      <c r="L4210" s="4"/>
      <c r="N4210" s="6"/>
      <c r="P4210" s="20"/>
      <c r="Q4210" s="5" t="str">
        <f ca="1">score</f>
        <v/>
      </c>
      <c r="R4210" s="7" t="str">
        <f ca="1">rescore_pd</f>
        <v/>
      </c>
      <c r="S4210" s="310" t="str">
        <f ca="1">price</f>
        <v/>
      </c>
      <c r="U4210" s="4"/>
      <c r="V4210" s="4"/>
      <c r="W4210" s="215" t="str">
        <f ca="1">comm_pd</f>
        <v/>
      </c>
      <c r="X4210" s="11"/>
    </row>
    <row r="4211" spans="1:24" x14ac:dyDescent="0.25">
      <c r="A4211" s="6" t="str">
        <f ca="1">no.</f>
        <v/>
      </c>
      <c r="E4211" s="4" t="str">
        <f ca="1">position</f>
        <v/>
      </c>
      <c r="I4211" s="318"/>
      <c r="L4211" s="4"/>
      <c r="N4211" s="6"/>
      <c r="P4211" s="20"/>
      <c r="Q4211" s="5" t="str">
        <f ca="1">score</f>
        <v/>
      </c>
      <c r="R4211" s="7" t="str">
        <f ca="1">rescore_pd</f>
        <v/>
      </c>
      <c r="S4211" s="310" t="str">
        <f ca="1">price</f>
        <v/>
      </c>
      <c r="U4211" s="4"/>
      <c r="V4211" s="4"/>
      <c r="W4211" s="215" t="str">
        <f ca="1">comm_pd</f>
        <v/>
      </c>
      <c r="X4211" s="11"/>
    </row>
    <row r="4212" spans="1:24" x14ac:dyDescent="0.25">
      <c r="A4212" s="6" t="str">
        <f ca="1">no.</f>
        <v/>
      </c>
      <c r="E4212" s="4" t="str">
        <f ca="1">position</f>
        <v/>
      </c>
      <c r="I4212" s="318"/>
      <c r="L4212" s="4"/>
      <c r="N4212" s="6"/>
      <c r="P4212" s="20"/>
      <c r="Q4212" s="5" t="str">
        <f ca="1">score</f>
        <v/>
      </c>
      <c r="R4212" s="7" t="str">
        <f ca="1">rescore_pd</f>
        <v/>
      </c>
      <c r="S4212" s="310" t="str">
        <f ca="1">price</f>
        <v/>
      </c>
      <c r="U4212" s="4"/>
      <c r="V4212" s="4"/>
      <c r="W4212" s="215" t="str">
        <f ca="1">comm_pd</f>
        <v/>
      </c>
      <c r="X4212" s="11"/>
    </row>
    <row r="4213" spans="1:24" x14ac:dyDescent="0.25">
      <c r="A4213" s="6" t="str">
        <f ca="1">no.</f>
        <v/>
      </c>
      <c r="E4213" s="4" t="str">
        <f ca="1">position</f>
        <v/>
      </c>
      <c r="I4213" s="318"/>
      <c r="L4213" s="4"/>
      <c r="N4213" s="6"/>
      <c r="P4213" s="20"/>
      <c r="Q4213" s="5" t="str">
        <f ca="1">score</f>
        <v/>
      </c>
      <c r="R4213" s="7" t="str">
        <f ca="1">rescore_pd</f>
        <v/>
      </c>
      <c r="S4213" s="310" t="str">
        <f ca="1">price</f>
        <v/>
      </c>
      <c r="U4213" s="4"/>
      <c r="V4213" s="4"/>
      <c r="W4213" s="215" t="str">
        <f ca="1">comm_pd</f>
        <v/>
      </c>
      <c r="X4213" s="11"/>
    </row>
    <row r="4214" spans="1:24" x14ac:dyDescent="0.25">
      <c r="A4214" s="6" t="str">
        <f ca="1">no.</f>
        <v/>
      </c>
      <c r="E4214" s="4" t="str">
        <f ca="1">position</f>
        <v/>
      </c>
      <c r="I4214" s="318"/>
      <c r="L4214" s="4"/>
      <c r="N4214" s="6"/>
      <c r="P4214" s="20"/>
      <c r="Q4214" s="5" t="str">
        <f ca="1">score</f>
        <v/>
      </c>
      <c r="R4214" s="7" t="str">
        <f ca="1">rescore_pd</f>
        <v/>
      </c>
      <c r="S4214" s="310" t="str">
        <f ca="1">price</f>
        <v/>
      </c>
      <c r="U4214" s="4"/>
      <c r="V4214" s="4"/>
      <c r="W4214" s="215" t="str">
        <f ca="1">comm_pd</f>
        <v/>
      </c>
      <c r="X4214" s="11"/>
    </row>
    <row r="4215" spans="1:24" x14ac:dyDescent="0.25">
      <c r="A4215" s="6" t="str">
        <f ca="1">no.</f>
        <v/>
      </c>
      <c r="E4215" s="4" t="str">
        <f ca="1">position</f>
        <v/>
      </c>
      <c r="I4215" s="318"/>
      <c r="L4215" s="4"/>
      <c r="N4215" s="6"/>
      <c r="P4215" s="20"/>
      <c r="Q4215" s="5" t="str">
        <f ca="1">score</f>
        <v/>
      </c>
      <c r="R4215" s="7" t="str">
        <f ca="1">rescore_pd</f>
        <v/>
      </c>
      <c r="S4215" s="310" t="str">
        <f ca="1">price</f>
        <v/>
      </c>
      <c r="U4215" s="4"/>
      <c r="V4215" s="4"/>
      <c r="W4215" s="215" t="str">
        <f ca="1">comm_pd</f>
        <v/>
      </c>
      <c r="X4215" s="11"/>
    </row>
    <row r="4216" spans="1:24" x14ac:dyDescent="0.25">
      <c r="A4216" s="6" t="str">
        <f ca="1">no.</f>
        <v/>
      </c>
      <c r="E4216" s="4" t="str">
        <f ca="1">position</f>
        <v/>
      </c>
      <c r="I4216" s="318"/>
      <c r="L4216" s="4"/>
      <c r="N4216" s="6"/>
      <c r="P4216" s="20"/>
      <c r="Q4216" s="5" t="str">
        <f ca="1">score</f>
        <v/>
      </c>
      <c r="R4216" s="7" t="str">
        <f ca="1">rescore_pd</f>
        <v/>
      </c>
      <c r="S4216" s="310" t="str">
        <f ca="1">price</f>
        <v/>
      </c>
      <c r="U4216" s="4"/>
      <c r="V4216" s="4"/>
      <c r="W4216" s="215" t="str">
        <f ca="1">comm_pd</f>
        <v/>
      </c>
      <c r="X4216" s="11"/>
    </row>
    <row r="4217" spans="1:24" x14ac:dyDescent="0.25">
      <c r="A4217" s="6" t="str">
        <f ca="1">no.</f>
        <v/>
      </c>
      <c r="E4217" s="4" t="str">
        <f ca="1">position</f>
        <v/>
      </c>
      <c r="I4217" s="318"/>
      <c r="L4217" s="4"/>
      <c r="N4217" s="6"/>
      <c r="P4217" s="20"/>
      <c r="Q4217" s="5" t="str">
        <f ca="1">score</f>
        <v/>
      </c>
      <c r="R4217" s="7" t="str">
        <f ca="1">rescore_pd</f>
        <v/>
      </c>
      <c r="S4217" s="310" t="str">
        <f ca="1">price</f>
        <v/>
      </c>
      <c r="U4217" s="4"/>
      <c r="V4217" s="4"/>
      <c r="W4217" s="215" t="str">
        <f ca="1">comm_pd</f>
        <v/>
      </c>
      <c r="X4217" s="11"/>
    </row>
    <row r="4218" spans="1:24" x14ac:dyDescent="0.25">
      <c r="A4218" s="6" t="str">
        <f ca="1">no.</f>
        <v/>
      </c>
      <c r="E4218" s="4" t="str">
        <f ca="1">position</f>
        <v/>
      </c>
      <c r="I4218" s="318"/>
      <c r="L4218" s="4"/>
      <c r="N4218" s="6"/>
      <c r="P4218" s="20"/>
      <c r="Q4218" s="5" t="str">
        <f ca="1">score</f>
        <v/>
      </c>
      <c r="R4218" s="7" t="str">
        <f ca="1">rescore_pd</f>
        <v/>
      </c>
      <c r="S4218" s="310" t="str">
        <f ca="1">price</f>
        <v/>
      </c>
      <c r="U4218" s="4"/>
      <c r="V4218" s="4"/>
      <c r="W4218" s="215" t="str">
        <f ca="1">comm_pd</f>
        <v/>
      </c>
      <c r="X4218" s="11"/>
    </row>
    <row r="4219" spans="1:24" x14ac:dyDescent="0.25">
      <c r="A4219" s="6" t="str">
        <f ca="1">no.</f>
        <v/>
      </c>
      <c r="E4219" s="4" t="str">
        <f ca="1">position</f>
        <v/>
      </c>
      <c r="I4219" s="318"/>
      <c r="L4219" s="4"/>
      <c r="N4219" s="6"/>
      <c r="P4219" s="20"/>
      <c r="Q4219" s="5" t="str">
        <f ca="1">score</f>
        <v/>
      </c>
      <c r="R4219" s="7" t="str">
        <f ca="1">rescore_pd</f>
        <v/>
      </c>
      <c r="S4219" s="310" t="str">
        <f ca="1">price</f>
        <v/>
      </c>
      <c r="U4219" s="4"/>
      <c r="V4219" s="4"/>
      <c r="W4219" s="215" t="str">
        <f ca="1">comm_pd</f>
        <v/>
      </c>
      <c r="X4219" s="11"/>
    </row>
    <row r="4220" spans="1:24" x14ac:dyDescent="0.25">
      <c r="A4220" s="6" t="str">
        <f ca="1">no.</f>
        <v/>
      </c>
      <c r="E4220" s="4" t="str">
        <f ca="1">position</f>
        <v/>
      </c>
      <c r="I4220" s="318"/>
      <c r="L4220" s="4"/>
      <c r="N4220" s="6"/>
      <c r="P4220" s="20"/>
      <c r="Q4220" s="5" t="str">
        <f ca="1">score</f>
        <v/>
      </c>
      <c r="R4220" s="7" t="str">
        <f ca="1">rescore_pd</f>
        <v/>
      </c>
      <c r="S4220" s="310" t="str">
        <f ca="1">price</f>
        <v/>
      </c>
      <c r="U4220" s="4"/>
      <c r="V4220" s="4"/>
      <c r="W4220" s="215" t="str">
        <f ca="1">comm_pd</f>
        <v/>
      </c>
      <c r="X4220" s="11"/>
    </row>
    <row r="4221" spans="1:24" x14ac:dyDescent="0.25">
      <c r="A4221" s="6" t="str">
        <f ca="1">no.</f>
        <v/>
      </c>
      <c r="E4221" s="4" t="str">
        <f ca="1">position</f>
        <v/>
      </c>
      <c r="I4221" s="318"/>
      <c r="L4221" s="4"/>
      <c r="N4221" s="6"/>
      <c r="P4221" s="20"/>
      <c r="Q4221" s="5" t="str">
        <f ca="1">score</f>
        <v/>
      </c>
      <c r="R4221" s="7" t="str">
        <f ca="1">rescore_pd</f>
        <v/>
      </c>
      <c r="S4221" s="310" t="str">
        <f ca="1">price</f>
        <v/>
      </c>
      <c r="U4221" s="4"/>
      <c r="V4221" s="4"/>
      <c r="W4221" s="215" t="str">
        <f ca="1">comm_pd</f>
        <v/>
      </c>
      <c r="X4221" s="11"/>
    </row>
    <row r="4222" spans="1:24" x14ac:dyDescent="0.25">
      <c r="A4222" s="6" t="str">
        <f ca="1">no.</f>
        <v/>
      </c>
      <c r="E4222" s="4" t="str">
        <f ca="1">position</f>
        <v/>
      </c>
      <c r="I4222" s="318"/>
      <c r="L4222" s="4"/>
      <c r="N4222" s="6"/>
      <c r="P4222" s="20"/>
      <c r="Q4222" s="5" t="str">
        <f ca="1">score</f>
        <v/>
      </c>
      <c r="R4222" s="7" t="str">
        <f ca="1">rescore_pd</f>
        <v/>
      </c>
      <c r="S4222" s="310" t="str">
        <f ca="1">price</f>
        <v/>
      </c>
      <c r="U4222" s="4"/>
      <c r="V4222" s="4"/>
      <c r="W4222" s="215" t="str">
        <f ca="1">comm_pd</f>
        <v/>
      </c>
      <c r="X4222" s="11"/>
    </row>
    <row r="4223" spans="1:24" x14ac:dyDescent="0.25">
      <c r="A4223" s="6" t="str">
        <f ca="1">no.</f>
        <v/>
      </c>
      <c r="E4223" s="4" t="str">
        <f ca="1">position</f>
        <v/>
      </c>
      <c r="I4223" s="318"/>
      <c r="L4223" s="4"/>
      <c r="N4223" s="6"/>
      <c r="P4223" s="20"/>
      <c r="Q4223" s="5" t="str">
        <f ca="1">score</f>
        <v/>
      </c>
      <c r="R4223" s="7" t="str">
        <f ca="1">rescore_pd</f>
        <v/>
      </c>
      <c r="S4223" s="310" t="str">
        <f ca="1">price</f>
        <v/>
      </c>
      <c r="U4223" s="4"/>
      <c r="V4223" s="4"/>
      <c r="W4223" s="215" t="str">
        <f ca="1">comm_pd</f>
        <v/>
      </c>
      <c r="X4223" s="11"/>
    </row>
    <row r="4224" spans="1:24" x14ac:dyDescent="0.25">
      <c r="A4224" s="6" t="str">
        <f ca="1">no.</f>
        <v/>
      </c>
      <c r="E4224" s="4" t="str">
        <f ca="1">position</f>
        <v/>
      </c>
      <c r="I4224" s="318"/>
      <c r="L4224" s="4"/>
      <c r="N4224" s="6"/>
      <c r="P4224" s="20"/>
      <c r="Q4224" s="5" t="str">
        <f ca="1">score</f>
        <v/>
      </c>
      <c r="R4224" s="7" t="str">
        <f ca="1">rescore_pd</f>
        <v/>
      </c>
      <c r="S4224" s="310" t="str">
        <f ca="1">price</f>
        <v/>
      </c>
      <c r="U4224" s="4"/>
      <c r="V4224" s="4"/>
      <c r="W4224" s="215" t="str">
        <f ca="1">comm_pd</f>
        <v/>
      </c>
      <c r="X4224" s="11"/>
    </row>
    <row r="4225" spans="1:24" x14ac:dyDescent="0.25">
      <c r="A4225" s="6" t="str">
        <f ca="1">no.</f>
        <v/>
      </c>
      <c r="E4225" s="4" t="str">
        <f ca="1">position</f>
        <v/>
      </c>
      <c r="I4225" s="318"/>
      <c r="L4225" s="4"/>
      <c r="N4225" s="6"/>
      <c r="P4225" s="20"/>
      <c r="Q4225" s="5" t="str">
        <f ca="1">score</f>
        <v/>
      </c>
      <c r="R4225" s="7" t="str">
        <f ca="1">rescore_pd</f>
        <v/>
      </c>
      <c r="S4225" s="310" t="str">
        <f ca="1">price</f>
        <v/>
      </c>
      <c r="U4225" s="4"/>
      <c r="V4225" s="4"/>
      <c r="W4225" s="215" t="str">
        <f ca="1">comm_pd</f>
        <v/>
      </c>
      <c r="X4225" s="11"/>
    </row>
    <row r="4226" spans="1:24" x14ac:dyDescent="0.25">
      <c r="A4226" s="6" t="str">
        <f ca="1">no.</f>
        <v/>
      </c>
      <c r="E4226" s="4" t="str">
        <f ca="1">position</f>
        <v/>
      </c>
      <c r="I4226" s="318"/>
      <c r="L4226" s="4"/>
      <c r="N4226" s="6"/>
      <c r="P4226" s="20"/>
      <c r="Q4226" s="5" t="str">
        <f ca="1">score</f>
        <v/>
      </c>
      <c r="R4226" s="7" t="str">
        <f ca="1">rescore_pd</f>
        <v/>
      </c>
      <c r="S4226" s="310" t="str">
        <f ca="1">price</f>
        <v/>
      </c>
      <c r="U4226" s="4"/>
      <c r="V4226" s="4"/>
      <c r="W4226" s="215" t="str">
        <f ca="1">comm_pd</f>
        <v/>
      </c>
      <c r="X4226" s="11"/>
    </row>
    <row r="4227" spans="1:24" x14ac:dyDescent="0.25">
      <c r="A4227" s="6" t="str">
        <f ca="1">no.</f>
        <v/>
      </c>
      <c r="E4227" s="4" t="str">
        <f ca="1">position</f>
        <v/>
      </c>
      <c r="I4227" s="318"/>
      <c r="L4227" s="4"/>
      <c r="N4227" s="6"/>
      <c r="P4227" s="20"/>
      <c r="Q4227" s="5" t="str">
        <f ca="1">score</f>
        <v/>
      </c>
      <c r="R4227" s="7" t="str">
        <f ca="1">rescore_pd</f>
        <v/>
      </c>
      <c r="S4227" s="310" t="str">
        <f ca="1">price</f>
        <v/>
      </c>
      <c r="U4227" s="4"/>
      <c r="V4227" s="4"/>
      <c r="W4227" s="215" t="str">
        <f ca="1">comm_pd</f>
        <v/>
      </c>
      <c r="X4227" s="11"/>
    </row>
    <row r="4228" spans="1:24" x14ac:dyDescent="0.25">
      <c r="A4228" s="6" t="str">
        <f ca="1">no.</f>
        <v/>
      </c>
      <c r="E4228" s="4" t="str">
        <f ca="1">position</f>
        <v/>
      </c>
      <c r="I4228" s="318"/>
      <c r="L4228" s="4"/>
      <c r="N4228" s="6"/>
      <c r="P4228" s="20"/>
      <c r="Q4228" s="5" t="str">
        <f ca="1">score</f>
        <v/>
      </c>
      <c r="R4228" s="7" t="str">
        <f ca="1">rescore_pd</f>
        <v/>
      </c>
      <c r="S4228" s="310" t="str">
        <f ca="1">price</f>
        <v/>
      </c>
      <c r="U4228" s="4"/>
      <c r="V4228" s="4"/>
      <c r="W4228" s="215" t="str">
        <f ca="1">comm_pd</f>
        <v/>
      </c>
      <c r="X4228" s="11"/>
    </row>
    <row r="4229" spans="1:24" x14ac:dyDescent="0.25">
      <c r="A4229" s="6" t="str">
        <f ca="1">no.</f>
        <v/>
      </c>
      <c r="E4229" s="4" t="str">
        <f ca="1">position</f>
        <v/>
      </c>
      <c r="I4229" s="318"/>
      <c r="L4229" s="4"/>
      <c r="N4229" s="6"/>
      <c r="P4229" s="20"/>
      <c r="Q4229" s="5" t="str">
        <f ca="1">score</f>
        <v/>
      </c>
      <c r="R4229" s="7" t="str">
        <f ca="1">rescore_pd</f>
        <v/>
      </c>
      <c r="S4229" s="310" t="str">
        <f ca="1">price</f>
        <v/>
      </c>
      <c r="U4229" s="4"/>
      <c r="V4229" s="4"/>
      <c r="W4229" s="215" t="str">
        <f ca="1">comm_pd</f>
        <v/>
      </c>
      <c r="X4229" s="11"/>
    </row>
    <row r="4230" spans="1:24" x14ac:dyDescent="0.25">
      <c r="A4230" s="6" t="str">
        <f ca="1">no.</f>
        <v/>
      </c>
      <c r="E4230" s="4" t="str">
        <f ca="1">position</f>
        <v/>
      </c>
      <c r="I4230" s="318"/>
      <c r="L4230" s="4"/>
      <c r="N4230" s="6"/>
      <c r="P4230" s="20"/>
      <c r="Q4230" s="5" t="str">
        <f ca="1">score</f>
        <v/>
      </c>
      <c r="R4230" s="7" t="str">
        <f ca="1">rescore_pd</f>
        <v/>
      </c>
      <c r="S4230" s="310" t="str">
        <f ca="1">price</f>
        <v/>
      </c>
      <c r="U4230" s="4"/>
      <c r="V4230" s="4"/>
      <c r="W4230" s="215" t="str">
        <f ca="1">comm_pd</f>
        <v/>
      </c>
      <c r="X4230" s="11"/>
    </row>
    <row r="4231" spans="1:24" x14ac:dyDescent="0.25">
      <c r="A4231" s="6" t="str">
        <f ca="1">no.</f>
        <v/>
      </c>
      <c r="E4231" s="4" t="str">
        <f ca="1">position</f>
        <v/>
      </c>
      <c r="I4231" s="318"/>
      <c r="L4231" s="4"/>
      <c r="N4231" s="6"/>
      <c r="P4231" s="20"/>
      <c r="Q4231" s="5" t="str">
        <f ca="1">score</f>
        <v/>
      </c>
      <c r="R4231" s="7" t="str">
        <f ca="1">rescore_pd</f>
        <v/>
      </c>
      <c r="S4231" s="310" t="str">
        <f ca="1">price</f>
        <v/>
      </c>
      <c r="U4231" s="4"/>
      <c r="V4231" s="4"/>
      <c r="W4231" s="215" t="str">
        <f ca="1">comm_pd</f>
        <v/>
      </c>
      <c r="X4231" s="11"/>
    </row>
    <row r="4232" spans="1:24" x14ac:dyDescent="0.25">
      <c r="A4232" s="6" t="str">
        <f ca="1">no.</f>
        <v/>
      </c>
      <c r="E4232" s="4" t="str">
        <f ca="1">position</f>
        <v/>
      </c>
      <c r="I4232" s="318"/>
      <c r="L4232" s="4"/>
      <c r="N4232" s="6"/>
      <c r="P4232" s="20"/>
      <c r="Q4232" s="5" t="str">
        <f ca="1">score</f>
        <v/>
      </c>
      <c r="R4232" s="7" t="str">
        <f ca="1">rescore_pd</f>
        <v/>
      </c>
      <c r="S4232" s="310" t="str">
        <f ca="1">price</f>
        <v/>
      </c>
      <c r="U4232" s="4"/>
      <c r="V4232" s="4"/>
      <c r="W4232" s="215" t="str">
        <f ca="1">comm_pd</f>
        <v/>
      </c>
      <c r="X4232" s="11"/>
    </row>
    <row r="4233" spans="1:24" x14ac:dyDescent="0.25">
      <c r="A4233" s="6" t="str">
        <f ca="1">no.</f>
        <v/>
      </c>
      <c r="E4233" s="4" t="str">
        <f ca="1">position</f>
        <v/>
      </c>
      <c r="I4233" s="318"/>
      <c r="L4233" s="4"/>
      <c r="N4233" s="6"/>
      <c r="P4233" s="20"/>
      <c r="Q4233" s="5" t="str">
        <f ca="1">score</f>
        <v/>
      </c>
      <c r="R4233" s="7" t="str">
        <f ca="1">rescore_pd</f>
        <v/>
      </c>
      <c r="S4233" s="310" t="str">
        <f ca="1">price</f>
        <v/>
      </c>
      <c r="U4233" s="4"/>
      <c r="V4233" s="4"/>
      <c r="W4233" s="215" t="str">
        <f ca="1">comm_pd</f>
        <v/>
      </c>
      <c r="X4233" s="11"/>
    </row>
    <row r="4234" spans="1:24" x14ac:dyDescent="0.25">
      <c r="A4234" s="6" t="str">
        <f ca="1">no.</f>
        <v/>
      </c>
      <c r="E4234" s="4" t="str">
        <f ca="1">position</f>
        <v/>
      </c>
      <c r="I4234" s="318"/>
      <c r="L4234" s="4"/>
      <c r="N4234" s="6"/>
      <c r="P4234" s="20"/>
      <c r="Q4234" s="5" t="str">
        <f ca="1">score</f>
        <v/>
      </c>
      <c r="R4234" s="7" t="str">
        <f ca="1">rescore_pd</f>
        <v/>
      </c>
      <c r="S4234" s="310" t="str">
        <f ca="1">price</f>
        <v/>
      </c>
      <c r="U4234" s="4"/>
      <c r="V4234" s="4"/>
      <c r="W4234" s="215" t="str">
        <f ca="1">comm_pd</f>
        <v/>
      </c>
      <c r="X4234" s="11"/>
    </row>
    <row r="4235" spans="1:24" x14ac:dyDescent="0.25">
      <c r="A4235" s="6" t="str">
        <f ca="1">no.</f>
        <v/>
      </c>
      <c r="E4235" s="4" t="str">
        <f ca="1">position</f>
        <v/>
      </c>
      <c r="I4235" s="318"/>
      <c r="L4235" s="4"/>
      <c r="N4235" s="6"/>
      <c r="P4235" s="20"/>
      <c r="Q4235" s="5" t="str">
        <f ca="1">score</f>
        <v/>
      </c>
      <c r="R4235" s="7" t="str">
        <f ca="1">rescore_pd</f>
        <v/>
      </c>
      <c r="S4235" s="310" t="str">
        <f ca="1">price</f>
        <v/>
      </c>
      <c r="U4235" s="4"/>
      <c r="V4235" s="4"/>
      <c r="W4235" s="215" t="str">
        <f ca="1">comm_pd</f>
        <v/>
      </c>
      <c r="X4235" s="11"/>
    </row>
    <row r="4236" spans="1:24" x14ac:dyDescent="0.25">
      <c r="A4236" s="6" t="str">
        <f ca="1">no.</f>
        <v/>
      </c>
      <c r="E4236" s="4" t="str">
        <f ca="1">position</f>
        <v/>
      </c>
      <c r="I4236" s="318"/>
      <c r="L4236" s="4"/>
      <c r="N4236" s="6"/>
      <c r="P4236" s="20"/>
      <c r="Q4236" s="5" t="str">
        <f ca="1">score</f>
        <v/>
      </c>
      <c r="R4236" s="7" t="str">
        <f ca="1">rescore_pd</f>
        <v/>
      </c>
      <c r="S4236" s="310" t="str">
        <f ca="1">price</f>
        <v/>
      </c>
      <c r="U4236" s="4"/>
      <c r="V4236" s="4"/>
      <c r="W4236" s="215" t="str">
        <f ca="1">comm_pd</f>
        <v/>
      </c>
      <c r="X4236" s="11"/>
    </row>
    <row r="4237" spans="1:24" x14ac:dyDescent="0.25">
      <c r="A4237" s="6" t="str">
        <f ca="1">no.</f>
        <v/>
      </c>
      <c r="E4237" s="4" t="str">
        <f ca="1">position</f>
        <v/>
      </c>
      <c r="I4237" s="318"/>
      <c r="L4237" s="4"/>
      <c r="N4237" s="6"/>
      <c r="P4237" s="20"/>
      <c r="Q4237" s="5" t="str">
        <f ca="1">score</f>
        <v/>
      </c>
      <c r="R4237" s="7" t="str">
        <f ca="1">rescore_pd</f>
        <v/>
      </c>
      <c r="S4237" s="310" t="str">
        <f ca="1">price</f>
        <v/>
      </c>
      <c r="U4237" s="4"/>
      <c r="V4237" s="4"/>
      <c r="W4237" s="215" t="str">
        <f ca="1">comm_pd</f>
        <v/>
      </c>
      <c r="X4237" s="11"/>
    </row>
    <row r="4238" spans="1:24" x14ac:dyDescent="0.25">
      <c r="A4238" s="6" t="str">
        <f ca="1">no.</f>
        <v/>
      </c>
      <c r="E4238" s="4" t="str">
        <f ca="1">position</f>
        <v/>
      </c>
      <c r="I4238" s="318"/>
      <c r="L4238" s="4"/>
      <c r="N4238" s="6"/>
      <c r="P4238" s="20"/>
      <c r="Q4238" s="5" t="str">
        <f ca="1">score</f>
        <v/>
      </c>
      <c r="R4238" s="7" t="str">
        <f ca="1">rescore_pd</f>
        <v/>
      </c>
      <c r="S4238" s="310" t="str">
        <f ca="1">price</f>
        <v/>
      </c>
      <c r="U4238" s="4"/>
      <c r="V4238" s="4"/>
      <c r="W4238" s="215" t="str">
        <f ca="1">comm_pd</f>
        <v/>
      </c>
      <c r="X4238" s="11"/>
    </row>
    <row r="4239" spans="1:24" x14ac:dyDescent="0.25">
      <c r="A4239" s="6" t="str">
        <f ca="1">no.</f>
        <v/>
      </c>
      <c r="E4239" s="4" t="str">
        <f ca="1">position</f>
        <v/>
      </c>
      <c r="I4239" s="318"/>
      <c r="L4239" s="4"/>
      <c r="N4239" s="6"/>
      <c r="P4239" s="20"/>
      <c r="Q4239" s="5" t="str">
        <f ca="1">score</f>
        <v/>
      </c>
      <c r="R4239" s="7" t="str">
        <f ca="1">rescore_pd</f>
        <v/>
      </c>
      <c r="S4239" s="310" t="str">
        <f ca="1">price</f>
        <v/>
      </c>
      <c r="U4239" s="4"/>
      <c r="V4239" s="4"/>
      <c r="W4239" s="215" t="str">
        <f ca="1">comm_pd</f>
        <v/>
      </c>
      <c r="X4239" s="11"/>
    </row>
    <row r="4240" spans="1:24" x14ac:dyDescent="0.25">
      <c r="A4240" s="6" t="str">
        <f ca="1">no.</f>
        <v/>
      </c>
      <c r="E4240" s="4" t="str">
        <f ca="1">position</f>
        <v/>
      </c>
      <c r="I4240" s="318"/>
      <c r="L4240" s="4"/>
      <c r="N4240" s="6"/>
      <c r="P4240" s="20"/>
      <c r="Q4240" s="5" t="str">
        <f ca="1">score</f>
        <v/>
      </c>
      <c r="R4240" s="7" t="str">
        <f ca="1">rescore_pd</f>
        <v/>
      </c>
      <c r="S4240" s="310" t="str">
        <f ca="1">price</f>
        <v/>
      </c>
      <c r="U4240" s="4"/>
      <c r="V4240" s="4"/>
      <c r="W4240" s="215" t="str">
        <f ca="1">comm_pd</f>
        <v/>
      </c>
      <c r="X4240" s="11"/>
    </row>
    <row r="4241" spans="1:24" x14ac:dyDescent="0.25">
      <c r="A4241" s="6" t="str">
        <f ca="1">no.</f>
        <v/>
      </c>
      <c r="E4241" s="4" t="str">
        <f ca="1">position</f>
        <v/>
      </c>
      <c r="I4241" s="318"/>
      <c r="L4241" s="4"/>
      <c r="N4241" s="6"/>
      <c r="P4241" s="20"/>
      <c r="Q4241" s="5" t="str">
        <f ca="1">score</f>
        <v/>
      </c>
      <c r="R4241" s="7" t="str">
        <f ca="1">rescore_pd</f>
        <v/>
      </c>
      <c r="S4241" s="310" t="str">
        <f ca="1">price</f>
        <v/>
      </c>
      <c r="U4241" s="4"/>
      <c r="V4241" s="4"/>
      <c r="W4241" s="215" t="str">
        <f ca="1">comm_pd</f>
        <v/>
      </c>
      <c r="X4241" s="11"/>
    </row>
    <row r="4242" spans="1:24" x14ac:dyDescent="0.25">
      <c r="A4242" s="6" t="str">
        <f ca="1">no.</f>
        <v/>
      </c>
      <c r="E4242" s="4" t="str">
        <f ca="1">position</f>
        <v/>
      </c>
      <c r="I4242" s="318"/>
      <c r="L4242" s="4"/>
      <c r="N4242" s="6"/>
      <c r="P4242" s="20"/>
      <c r="Q4242" s="5" t="str">
        <f ca="1">score</f>
        <v/>
      </c>
      <c r="R4242" s="7" t="str">
        <f ca="1">rescore_pd</f>
        <v/>
      </c>
      <c r="S4242" s="310" t="str">
        <f ca="1">price</f>
        <v/>
      </c>
      <c r="U4242" s="4"/>
      <c r="V4242" s="4"/>
      <c r="W4242" s="215" t="str">
        <f ca="1">comm_pd</f>
        <v/>
      </c>
      <c r="X4242" s="11"/>
    </row>
    <row r="4243" spans="1:24" x14ac:dyDescent="0.25">
      <c r="A4243" s="6" t="str">
        <f ca="1">no.</f>
        <v/>
      </c>
      <c r="E4243" s="4" t="str">
        <f ca="1">position</f>
        <v/>
      </c>
      <c r="I4243" s="318"/>
      <c r="L4243" s="4"/>
      <c r="N4243" s="6"/>
      <c r="P4243" s="20"/>
      <c r="Q4243" s="5" t="str">
        <f ca="1">score</f>
        <v/>
      </c>
      <c r="R4243" s="7" t="str">
        <f ca="1">rescore_pd</f>
        <v/>
      </c>
      <c r="S4243" s="310" t="str">
        <f ca="1">price</f>
        <v/>
      </c>
      <c r="U4243" s="4"/>
      <c r="V4243" s="4"/>
      <c r="W4243" s="215" t="str">
        <f ca="1">comm_pd</f>
        <v/>
      </c>
      <c r="X4243" s="11"/>
    </row>
    <row r="4244" spans="1:24" x14ac:dyDescent="0.25">
      <c r="A4244" s="6" t="str">
        <f ca="1">no.</f>
        <v/>
      </c>
      <c r="E4244" s="4" t="str">
        <f ca="1">position</f>
        <v/>
      </c>
      <c r="I4244" s="318"/>
      <c r="L4244" s="4"/>
      <c r="N4244" s="6"/>
      <c r="P4244" s="20"/>
      <c r="Q4244" s="5" t="str">
        <f ca="1">score</f>
        <v/>
      </c>
      <c r="R4244" s="7" t="str">
        <f ca="1">rescore_pd</f>
        <v/>
      </c>
      <c r="S4244" s="310" t="str">
        <f ca="1">price</f>
        <v/>
      </c>
      <c r="U4244" s="4"/>
      <c r="V4244" s="4"/>
      <c r="W4244" s="215" t="str">
        <f ca="1">comm_pd</f>
        <v/>
      </c>
      <c r="X4244" s="11"/>
    </row>
    <row r="4245" spans="1:24" x14ac:dyDescent="0.25">
      <c r="A4245" s="6" t="str">
        <f ca="1">no.</f>
        <v/>
      </c>
      <c r="E4245" s="4" t="str">
        <f ca="1">position</f>
        <v/>
      </c>
      <c r="I4245" s="318"/>
      <c r="L4245" s="4"/>
      <c r="N4245" s="6"/>
      <c r="P4245" s="20"/>
      <c r="Q4245" s="5" t="str">
        <f ca="1">score</f>
        <v/>
      </c>
      <c r="R4245" s="7" t="str">
        <f ca="1">rescore_pd</f>
        <v/>
      </c>
      <c r="S4245" s="310" t="str">
        <f ca="1">price</f>
        <v/>
      </c>
      <c r="U4245" s="4"/>
      <c r="V4245" s="4"/>
      <c r="W4245" s="215" t="str">
        <f ca="1">comm_pd</f>
        <v/>
      </c>
      <c r="X4245" s="11"/>
    </row>
    <row r="4246" spans="1:24" x14ac:dyDescent="0.25">
      <c r="A4246" s="6" t="str">
        <f ca="1">no.</f>
        <v/>
      </c>
      <c r="E4246" s="4" t="str">
        <f ca="1">position</f>
        <v/>
      </c>
      <c r="I4246" s="318"/>
      <c r="L4246" s="4"/>
      <c r="N4246" s="6"/>
      <c r="P4246" s="20"/>
      <c r="Q4246" s="5" t="str">
        <f ca="1">score</f>
        <v/>
      </c>
      <c r="R4246" s="7" t="str">
        <f ca="1">rescore_pd</f>
        <v/>
      </c>
      <c r="S4246" s="310" t="str">
        <f ca="1">price</f>
        <v/>
      </c>
      <c r="U4246" s="4"/>
      <c r="V4246" s="4"/>
      <c r="W4246" s="215" t="str">
        <f ca="1">comm_pd</f>
        <v/>
      </c>
      <c r="X4246" s="11"/>
    </row>
    <row r="4247" spans="1:24" x14ac:dyDescent="0.25">
      <c r="A4247" s="6" t="str">
        <f ca="1">no.</f>
        <v/>
      </c>
      <c r="E4247" s="4" t="str">
        <f ca="1">position</f>
        <v/>
      </c>
      <c r="I4247" s="318"/>
      <c r="L4247" s="4"/>
      <c r="N4247" s="6"/>
      <c r="P4247" s="20"/>
      <c r="Q4247" s="5" t="str">
        <f ca="1">score</f>
        <v/>
      </c>
      <c r="R4247" s="7" t="str">
        <f ca="1">rescore_pd</f>
        <v/>
      </c>
      <c r="S4247" s="310" t="str">
        <f ca="1">price</f>
        <v/>
      </c>
      <c r="U4247" s="4"/>
      <c r="V4247" s="4"/>
      <c r="W4247" s="215" t="str">
        <f ca="1">comm_pd</f>
        <v/>
      </c>
      <c r="X4247" s="11"/>
    </row>
    <row r="4248" spans="1:24" x14ac:dyDescent="0.25">
      <c r="A4248" s="6" t="str">
        <f ca="1">no.</f>
        <v/>
      </c>
      <c r="E4248" s="4" t="str">
        <f ca="1">position</f>
        <v/>
      </c>
      <c r="I4248" s="318"/>
      <c r="L4248" s="4"/>
      <c r="N4248" s="6"/>
      <c r="P4248" s="20"/>
      <c r="Q4248" s="5" t="str">
        <f ca="1">score</f>
        <v/>
      </c>
      <c r="R4248" s="7" t="str">
        <f ca="1">rescore_pd</f>
        <v/>
      </c>
      <c r="S4248" s="310" t="str">
        <f ca="1">price</f>
        <v/>
      </c>
      <c r="U4248" s="4"/>
      <c r="V4248" s="4"/>
      <c r="W4248" s="215" t="str">
        <f ca="1">comm_pd</f>
        <v/>
      </c>
      <c r="X4248" s="11"/>
    </row>
    <row r="4249" spans="1:24" x14ac:dyDescent="0.25">
      <c r="A4249" s="6" t="str">
        <f ca="1">no.</f>
        <v/>
      </c>
      <c r="E4249" s="4" t="str">
        <f ca="1">position</f>
        <v/>
      </c>
      <c r="I4249" s="318"/>
      <c r="L4249" s="4"/>
      <c r="N4249" s="6"/>
      <c r="P4249" s="20"/>
      <c r="Q4249" s="5" t="str">
        <f ca="1">score</f>
        <v/>
      </c>
      <c r="R4249" s="7" t="str">
        <f ca="1">rescore_pd</f>
        <v/>
      </c>
      <c r="S4249" s="310" t="str">
        <f ca="1">price</f>
        <v/>
      </c>
      <c r="U4249" s="4"/>
      <c r="V4249" s="4"/>
      <c r="W4249" s="215" t="str">
        <f ca="1">comm_pd</f>
        <v/>
      </c>
      <c r="X4249" s="11"/>
    </row>
    <row r="4250" spans="1:24" x14ac:dyDescent="0.25">
      <c r="A4250" s="6" t="str">
        <f ca="1">no.</f>
        <v/>
      </c>
      <c r="E4250" s="4" t="str">
        <f ca="1">position</f>
        <v/>
      </c>
      <c r="I4250" s="318"/>
      <c r="L4250" s="4"/>
      <c r="N4250" s="6"/>
      <c r="P4250" s="20"/>
      <c r="Q4250" s="5" t="str">
        <f ca="1">score</f>
        <v/>
      </c>
      <c r="R4250" s="7" t="str">
        <f ca="1">rescore_pd</f>
        <v/>
      </c>
      <c r="S4250" s="310" t="str">
        <f ca="1">price</f>
        <v/>
      </c>
      <c r="U4250" s="4"/>
      <c r="V4250" s="4"/>
      <c r="W4250" s="215" t="str">
        <f ca="1">comm_pd</f>
        <v/>
      </c>
      <c r="X4250" s="11"/>
    </row>
    <row r="4251" spans="1:24" x14ac:dyDescent="0.25">
      <c r="A4251" s="6" t="str">
        <f ca="1">no.</f>
        <v/>
      </c>
      <c r="E4251" s="4" t="str">
        <f ca="1">position</f>
        <v/>
      </c>
      <c r="I4251" s="318"/>
      <c r="L4251" s="4"/>
      <c r="N4251" s="6"/>
      <c r="P4251" s="20"/>
      <c r="Q4251" s="5" t="str">
        <f ca="1">score</f>
        <v/>
      </c>
      <c r="R4251" s="7" t="str">
        <f ca="1">rescore_pd</f>
        <v/>
      </c>
      <c r="S4251" s="310" t="str">
        <f ca="1">price</f>
        <v/>
      </c>
      <c r="U4251" s="4"/>
      <c r="V4251" s="4"/>
      <c r="W4251" s="215" t="str">
        <f ca="1">comm_pd</f>
        <v/>
      </c>
      <c r="X4251" s="11"/>
    </row>
    <row r="4252" spans="1:24" x14ac:dyDescent="0.25">
      <c r="A4252" s="6" t="str">
        <f ca="1">no.</f>
        <v/>
      </c>
      <c r="E4252" s="4" t="str">
        <f ca="1">position</f>
        <v/>
      </c>
      <c r="I4252" s="318"/>
      <c r="L4252" s="4"/>
      <c r="N4252" s="6"/>
      <c r="P4252" s="20"/>
      <c r="Q4252" s="5" t="str">
        <f ca="1">score</f>
        <v/>
      </c>
      <c r="R4252" s="7" t="str">
        <f ca="1">rescore_pd</f>
        <v/>
      </c>
      <c r="S4252" s="310" t="str">
        <f ca="1">price</f>
        <v/>
      </c>
      <c r="U4252" s="4"/>
      <c r="V4252" s="4"/>
      <c r="W4252" s="215" t="str">
        <f ca="1">comm_pd</f>
        <v/>
      </c>
      <c r="X4252" s="11"/>
    </row>
    <row r="4253" spans="1:24" x14ac:dyDescent="0.25">
      <c r="A4253" s="6" t="str">
        <f ca="1">no.</f>
        <v/>
      </c>
      <c r="E4253" s="4" t="str">
        <f ca="1">position</f>
        <v/>
      </c>
      <c r="I4253" s="318"/>
      <c r="L4253" s="4"/>
      <c r="N4253" s="6"/>
      <c r="P4253" s="20"/>
      <c r="Q4253" s="5" t="str">
        <f ca="1">score</f>
        <v/>
      </c>
      <c r="R4253" s="7" t="str">
        <f ca="1">rescore_pd</f>
        <v/>
      </c>
      <c r="S4253" s="310" t="str">
        <f ca="1">price</f>
        <v/>
      </c>
      <c r="U4253" s="4"/>
      <c r="V4253" s="4"/>
      <c r="W4253" s="215" t="str">
        <f ca="1">comm_pd</f>
        <v/>
      </c>
      <c r="X4253" s="11"/>
    </row>
    <row r="4254" spans="1:24" x14ac:dyDescent="0.25">
      <c r="A4254" s="6" t="str">
        <f ca="1">no.</f>
        <v/>
      </c>
      <c r="E4254" s="4" t="str">
        <f ca="1">position</f>
        <v/>
      </c>
      <c r="I4254" s="318"/>
      <c r="L4254" s="4"/>
      <c r="N4254" s="6"/>
      <c r="P4254" s="20"/>
      <c r="Q4254" s="5" t="str">
        <f ca="1">score</f>
        <v/>
      </c>
      <c r="R4254" s="7" t="str">
        <f ca="1">rescore_pd</f>
        <v/>
      </c>
      <c r="S4254" s="310" t="str">
        <f ca="1">price</f>
        <v/>
      </c>
      <c r="U4254" s="4"/>
      <c r="V4254" s="4"/>
      <c r="W4254" s="215" t="str">
        <f ca="1">comm_pd</f>
        <v/>
      </c>
      <c r="X4254" s="11"/>
    </row>
    <row r="4255" spans="1:24" x14ac:dyDescent="0.25">
      <c r="A4255" s="6" t="str">
        <f ca="1">no.</f>
        <v/>
      </c>
      <c r="E4255" s="4" t="str">
        <f ca="1">position</f>
        <v/>
      </c>
      <c r="I4255" s="318"/>
      <c r="L4255" s="4"/>
      <c r="N4255" s="6"/>
      <c r="P4255" s="20"/>
      <c r="Q4255" s="5" t="str">
        <f ca="1">score</f>
        <v/>
      </c>
      <c r="R4255" s="7" t="str">
        <f ca="1">rescore_pd</f>
        <v/>
      </c>
      <c r="S4255" s="310" t="str">
        <f ca="1">price</f>
        <v/>
      </c>
      <c r="U4255" s="4"/>
      <c r="V4255" s="4"/>
      <c r="W4255" s="215" t="str">
        <f ca="1">comm_pd</f>
        <v/>
      </c>
      <c r="X4255" s="11"/>
    </row>
    <row r="4256" spans="1:24" x14ac:dyDescent="0.25">
      <c r="A4256" s="6" t="str">
        <f ca="1">no.</f>
        <v/>
      </c>
      <c r="E4256" s="4" t="str">
        <f ca="1">position</f>
        <v/>
      </c>
      <c r="I4256" s="318"/>
      <c r="L4256" s="4"/>
      <c r="N4256" s="6"/>
      <c r="P4256" s="20"/>
      <c r="Q4256" s="5" t="str">
        <f ca="1">score</f>
        <v/>
      </c>
      <c r="R4256" s="7" t="str">
        <f ca="1">rescore_pd</f>
        <v/>
      </c>
      <c r="S4256" s="310" t="str">
        <f ca="1">price</f>
        <v/>
      </c>
      <c r="U4256" s="4"/>
      <c r="V4256" s="4"/>
      <c r="W4256" s="215" t="str">
        <f ca="1">comm_pd</f>
        <v/>
      </c>
      <c r="X4256" s="11"/>
    </row>
    <row r="4257" spans="1:24" x14ac:dyDescent="0.25">
      <c r="A4257" s="6" t="str">
        <f ca="1">no.</f>
        <v/>
      </c>
      <c r="E4257" s="4" t="str">
        <f ca="1">position</f>
        <v/>
      </c>
      <c r="I4257" s="318"/>
      <c r="L4257" s="4"/>
      <c r="N4257" s="6"/>
      <c r="P4257" s="20"/>
      <c r="Q4257" s="5" t="str">
        <f ca="1">score</f>
        <v/>
      </c>
      <c r="R4257" s="7" t="str">
        <f ca="1">rescore_pd</f>
        <v/>
      </c>
      <c r="S4257" s="310" t="str">
        <f ca="1">price</f>
        <v/>
      </c>
      <c r="U4257" s="4"/>
      <c r="V4257" s="4"/>
      <c r="W4257" s="215" t="str">
        <f ca="1">comm_pd</f>
        <v/>
      </c>
      <c r="X4257" s="11"/>
    </row>
    <row r="4258" spans="1:24" x14ac:dyDescent="0.25">
      <c r="A4258" s="6" t="str">
        <f ca="1">no.</f>
        <v/>
      </c>
      <c r="E4258" s="4" t="str">
        <f ca="1">position</f>
        <v/>
      </c>
      <c r="I4258" s="318"/>
      <c r="L4258" s="4"/>
      <c r="N4258" s="6"/>
      <c r="P4258" s="20"/>
      <c r="Q4258" s="5" t="str">
        <f ca="1">score</f>
        <v/>
      </c>
      <c r="R4258" s="7" t="str">
        <f ca="1">rescore_pd</f>
        <v/>
      </c>
      <c r="S4258" s="310" t="str">
        <f ca="1">price</f>
        <v/>
      </c>
      <c r="U4258" s="4"/>
      <c r="V4258" s="4"/>
      <c r="W4258" s="215" t="str">
        <f ca="1">comm_pd</f>
        <v/>
      </c>
      <c r="X4258" s="11"/>
    </row>
    <row r="4259" spans="1:24" x14ac:dyDescent="0.25">
      <c r="A4259" s="6" t="str">
        <f ca="1">no.</f>
        <v/>
      </c>
      <c r="E4259" s="4" t="str">
        <f ca="1">position</f>
        <v/>
      </c>
      <c r="I4259" s="318"/>
      <c r="L4259" s="4"/>
      <c r="N4259" s="6"/>
      <c r="P4259" s="20"/>
      <c r="Q4259" s="5" t="str">
        <f ca="1">score</f>
        <v/>
      </c>
      <c r="R4259" s="7" t="str">
        <f ca="1">rescore_pd</f>
        <v/>
      </c>
      <c r="S4259" s="310" t="str">
        <f ca="1">price</f>
        <v/>
      </c>
      <c r="U4259" s="4"/>
      <c r="V4259" s="4"/>
      <c r="W4259" s="215" t="str">
        <f ca="1">comm_pd</f>
        <v/>
      </c>
      <c r="X4259" s="11"/>
    </row>
    <row r="4260" spans="1:24" x14ac:dyDescent="0.25">
      <c r="A4260" s="6" t="str">
        <f ca="1">no.</f>
        <v/>
      </c>
      <c r="E4260" s="4" t="str">
        <f ca="1">position</f>
        <v/>
      </c>
      <c r="I4260" s="318"/>
      <c r="L4260" s="4"/>
      <c r="N4260" s="6"/>
      <c r="P4260" s="20"/>
      <c r="Q4260" s="5" t="str">
        <f ca="1">score</f>
        <v/>
      </c>
      <c r="R4260" s="7" t="str">
        <f ca="1">rescore_pd</f>
        <v/>
      </c>
      <c r="S4260" s="310" t="str">
        <f ca="1">price</f>
        <v/>
      </c>
      <c r="U4260" s="4"/>
      <c r="V4260" s="4"/>
      <c r="W4260" s="215" t="str">
        <f ca="1">comm_pd</f>
        <v/>
      </c>
      <c r="X4260" s="11"/>
    </row>
    <row r="4261" spans="1:24" x14ac:dyDescent="0.25">
      <c r="A4261" s="6" t="str">
        <f ca="1">no.</f>
        <v/>
      </c>
      <c r="E4261" s="4" t="str">
        <f ca="1">position</f>
        <v/>
      </c>
      <c r="I4261" s="318"/>
      <c r="L4261" s="4"/>
      <c r="N4261" s="6"/>
      <c r="P4261" s="20"/>
      <c r="Q4261" s="5" t="str">
        <f ca="1">score</f>
        <v/>
      </c>
      <c r="R4261" s="7" t="str">
        <f ca="1">rescore_pd</f>
        <v/>
      </c>
      <c r="S4261" s="310" t="str">
        <f ca="1">price</f>
        <v/>
      </c>
      <c r="U4261" s="4"/>
      <c r="V4261" s="4"/>
      <c r="W4261" s="215" t="str">
        <f ca="1">comm_pd</f>
        <v/>
      </c>
      <c r="X4261" s="11"/>
    </row>
    <row r="4262" spans="1:24" x14ac:dyDescent="0.25">
      <c r="A4262" s="6" t="str">
        <f ca="1">no.</f>
        <v/>
      </c>
      <c r="E4262" s="4" t="str">
        <f ca="1">position</f>
        <v/>
      </c>
      <c r="I4262" s="318"/>
      <c r="L4262" s="4"/>
      <c r="N4262" s="6"/>
      <c r="P4262" s="20"/>
      <c r="Q4262" s="5" t="str">
        <f ca="1">score</f>
        <v/>
      </c>
      <c r="R4262" s="7" t="str">
        <f ca="1">rescore_pd</f>
        <v/>
      </c>
      <c r="S4262" s="310" t="str">
        <f ca="1">price</f>
        <v/>
      </c>
      <c r="U4262" s="4"/>
      <c r="V4262" s="4"/>
      <c r="W4262" s="215" t="str">
        <f ca="1">comm_pd</f>
        <v/>
      </c>
      <c r="X4262" s="11"/>
    </row>
    <row r="4263" spans="1:24" x14ac:dyDescent="0.25">
      <c r="A4263" s="6" t="str">
        <f ca="1">no.</f>
        <v/>
      </c>
      <c r="E4263" s="4" t="str">
        <f ca="1">position</f>
        <v/>
      </c>
      <c r="I4263" s="318"/>
      <c r="L4263" s="4"/>
      <c r="N4263" s="6"/>
      <c r="P4263" s="20"/>
      <c r="Q4263" s="5" t="str">
        <f ca="1">score</f>
        <v/>
      </c>
      <c r="R4263" s="7" t="str">
        <f ca="1">rescore_pd</f>
        <v/>
      </c>
      <c r="S4263" s="310" t="str">
        <f ca="1">price</f>
        <v/>
      </c>
      <c r="U4263" s="4"/>
      <c r="V4263" s="4"/>
      <c r="W4263" s="215" t="str">
        <f ca="1">comm_pd</f>
        <v/>
      </c>
      <c r="X4263" s="11"/>
    </row>
    <row r="4264" spans="1:24" x14ac:dyDescent="0.25">
      <c r="A4264" s="6" t="str">
        <f ca="1">no.</f>
        <v/>
      </c>
      <c r="E4264" s="4" t="str">
        <f ca="1">position</f>
        <v/>
      </c>
      <c r="I4264" s="318"/>
      <c r="L4264" s="4"/>
      <c r="N4264" s="6"/>
      <c r="P4264" s="20"/>
      <c r="Q4264" s="5" t="str">
        <f ca="1">score</f>
        <v/>
      </c>
      <c r="R4264" s="7" t="str">
        <f ca="1">rescore_pd</f>
        <v/>
      </c>
      <c r="S4264" s="310" t="str">
        <f ca="1">price</f>
        <v/>
      </c>
      <c r="U4264" s="4"/>
      <c r="V4264" s="4"/>
      <c r="W4264" s="215" t="str">
        <f ca="1">comm_pd</f>
        <v/>
      </c>
      <c r="X4264" s="11"/>
    </row>
    <row r="4265" spans="1:24" x14ac:dyDescent="0.25">
      <c r="A4265" s="6" t="str">
        <f ca="1">no.</f>
        <v/>
      </c>
      <c r="E4265" s="4" t="str">
        <f ca="1">position</f>
        <v/>
      </c>
      <c r="I4265" s="318"/>
      <c r="L4265" s="4"/>
      <c r="N4265" s="6"/>
      <c r="P4265" s="20"/>
      <c r="Q4265" s="5" t="str">
        <f ca="1">score</f>
        <v/>
      </c>
      <c r="R4265" s="7" t="str">
        <f ca="1">rescore_pd</f>
        <v/>
      </c>
      <c r="S4265" s="310" t="str">
        <f ca="1">price</f>
        <v/>
      </c>
      <c r="U4265" s="4"/>
      <c r="V4265" s="4"/>
      <c r="W4265" s="215" t="str">
        <f ca="1">comm_pd</f>
        <v/>
      </c>
      <c r="X4265" s="11"/>
    </row>
    <row r="4266" spans="1:24" x14ac:dyDescent="0.25">
      <c r="A4266" s="6" t="str">
        <f ca="1">no.</f>
        <v/>
      </c>
      <c r="E4266" s="4" t="str">
        <f ca="1">position</f>
        <v/>
      </c>
      <c r="I4266" s="318"/>
      <c r="L4266" s="4"/>
      <c r="N4266" s="6"/>
      <c r="P4266" s="20"/>
      <c r="Q4266" s="5" t="str">
        <f ca="1">score</f>
        <v/>
      </c>
      <c r="R4266" s="7" t="str">
        <f ca="1">rescore_pd</f>
        <v/>
      </c>
      <c r="S4266" s="310" t="str">
        <f ca="1">price</f>
        <v/>
      </c>
      <c r="U4266" s="4"/>
      <c r="V4266" s="4"/>
      <c r="W4266" s="215" t="str">
        <f ca="1">comm_pd</f>
        <v/>
      </c>
      <c r="X4266" s="11"/>
    </row>
    <row r="4267" spans="1:24" x14ac:dyDescent="0.25">
      <c r="A4267" s="6" t="str">
        <f ca="1">no.</f>
        <v/>
      </c>
      <c r="E4267" s="4" t="str">
        <f ca="1">position</f>
        <v/>
      </c>
      <c r="I4267" s="318"/>
      <c r="L4267" s="4"/>
      <c r="N4267" s="6"/>
      <c r="P4267" s="20"/>
      <c r="Q4267" s="5" t="str">
        <f ca="1">score</f>
        <v/>
      </c>
      <c r="R4267" s="7" t="str">
        <f ca="1">rescore_pd</f>
        <v/>
      </c>
      <c r="S4267" s="310" t="str">
        <f ca="1">price</f>
        <v/>
      </c>
      <c r="U4267" s="4"/>
      <c r="V4267" s="4"/>
      <c r="W4267" s="215" t="str">
        <f ca="1">comm_pd</f>
        <v/>
      </c>
      <c r="X4267" s="11"/>
    </row>
    <row r="4268" spans="1:24" x14ac:dyDescent="0.25">
      <c r="A4268" s="6" t="str">
        <f ca="1">no.</f>
        <v/>
      </c>
      <c r="E4268" s="4" t="str">
        <f ca="1">position</f>
        <v/>
      </c>
      <c r="I4268" s="318"/>
      <c r="L4268" s="4"/>
      <c r="N4268" s="6"/>
      <c r="P4268" s="20"/>
      <c r="Q4268" s="5" t="str">
        <f ca="1">score</f>
        <v/>
      </c>
      <c r="R4268" s="7" t="str">
        <f ca="1">rescore_pd</f>
        <v/>
      </c>
      <c r="S4268" s="310" t="str">
        <f ca="1">price</f>
        <v/>
      </c>
      <c r="U4268" s="4"/>
      <c r="V4268" s="4"/>
      <c r="W4268" s="215" t="str">
        <f ca="1">comm_pd</f>
        <v/>
      </c>
      <c r="X4268" s="11"/>
    </row>
    <row r="4269" spans="1:24" x14ac:dyDescent="0.25">
      <c r="A4269" s="6" t="str">
        <f ca="1">no.</f>
        <v/>
      </c>
      <c r="E4269" s="4" t="str">
        <f ca="1">position</f>
        <v/>
      </c>
      <c r="I4269" s="318"/>
      <c r="L4269" s="4"/>
      <c r="N4269" s="6"/>
      <c r="P4269" s="20"/>
      <c r="Q4269" s="5" t="str">
        <f ca="1">score</f>
        <v/>
      </c>
      <c r="R4269" s="7" t="str">
        <f ca="1">rescore_pd</f>
        <v/>
      </c>
      <c r="S4269" s="310" t="str">
        <f ca="1">price</f>
        <v/>
      </c>
      <c r="U4269" s="4"/>
      <c r="V4269" s="4"/>
      <c r="W4269" s="215" t="str">
        <f ca="1">comm_pd</f>
        <v/>
      </c>
      <c r="X4269" s="11"/>
    </row>
    <row r="4270" spans="1:24" x14ac:dyDescent="0.25">
      <c r="A4270" s="6" t="str">
        <f ca="1">no.</f>
        <v/>
      </c>
      <c r="E4270" s="4" t="str">
        <f ca="1">position</f>
        <v/>
      </c>
      <c r="I4270" s="318"/>
      <c r="L4270" s="4"/>
      <c r="N4270" s="6"/>
      <c r="P4270" s="20"/>
      <c r="Q4270" s="5" t="str">
        <f ca="1">score</f>
        <v/>
      </c>
      <c r="R4270" s="7" t="str">
        <f ca="1">rescore_pd</f>
        <v/>
      </c>
      <c r="S4270" s="310" t="str">
        <f ca="1">price</f>
        <v/>
      </c>
      <c r="U4270" s="4"/>
      <c r="V4270" s="4"/>
      <c r="W4270" s="215" t="str">
        <f ca="1">comm_pd</f>
        <v/>
      </c>
      <c r="X4270" s="11"/>
    </row>
    <row r="4271" spans="1:24" x14ac:dyDescent="0.25">
      <c r="A4271" s="6" t="str">
        <f ca="1">no.</f>
        <v/>
      </c>
      <c r="E4271" s="4" t="str">
        <f ca="1">position</f>
        <v/>
      </c>
      <c r="I4271" s="318"/>
      <c r="L4271" s="4"/>
      <c r="N4271" s="6"/>
      <c r="P4271" s="20"/>
      <c r="Q4271" s="5" t="str">
        <f ca="1">score</f>
        <v/>
      </c>
      <c r="R4271" s="7" t="str">
        <f ca="1">rescore_pd</f>
        <v/>
      </c>
      <c r="S4271" s="310" t="str">
        <f ca="1">price</f>
        <v/>
      </c>
      <c r="U4271" s="4"/>
      <c r="V4271" s="4"/>
      <c r="W4271" s="215" t="str">
        <f ca="1">comm_pd</f>
        <v/>
      </c>
      <c r="X4271" s="11"/>
    </row>
    <row r="4272" spans="1:24" x14ac:dyDescent="0.25">
      <c r="A4272" s="6" t="str">
        <f ca="1">no.</f>
        <v/>
      </c>
      <c r="E4272" s="4" t="str">
        <f ca="1">position</f>
        <v/>
      </c>
      <c r="I4272" s="318"/>
      <c r="L4272" s="4"/>
      <c r="N4272" s="6"/>
      <c r="P4272" s="20"/>
      <c r="Q4272" s="5" t="str">
        <f ca="1">score</f>
        <v/>
      </c>
      <c r="R4272" s="7" t="str">
        <f ca="1">rescore_pd</f>
        <v/>
      </c>
      <c r="S4272" s="310" t="str">
        <f ca="1">price</f>
        <v/>
      </c>
      <c r="U4272" s="4"/>
      <c r="V4272" s="4"/>
      <c r="W4272" s="215" t="str">
        <f ca="1">comm_pd</f>
        <v/>
      </c>
      <c r="X4272" s="11"/>
    </row>
    <row r="4273" spans="1:24" x14ac:dyDescent="0.25">
      <c r="A4273" s="6" t="str">
        <f ca="1">no.</f>
        <v/>
      </c>
      <c r="E4273" s="4" t="str">
        <f ca="1">position</f>
        <v/>
      </c>
      <c r="I4273" s="318"/>
      <c r="L4273" s="4"/>
      <c r="N4273" s="6"/>
      <c r="P4273" s="20"/>
      <c r="Q4273" s="5" t="str">
        <f ca="1">score</f>
        <v/>
      </c>
      <c r="R4273" s="7" t="str">
        <f ca="1">rescore_pd</f>
        <v/>
      </c>
      <c r="S4273" s="310" t="str">
        <f ca="1">price</f>
        <v/>
      </c>
      <c r="U4273" s="4"/>
      <c r="V4273" s="4"/>
      <c r="W4273" s="215" t="str">
        <f ca="1">comm_pd</f>
        <v/>
      </c>
      <c r="X4273" s="11"/>
    </row>
    <row r="4274" spans="1:24" x14ac:dyDescent="0.25">
      <c r="A4274" s="6" t="str">
        <f ca="1">no.</f>
        <v/>
      </c>
      <c r="E4274" s="4" t="str">
        <f ca="1">position</f>
        <v/>
      </c>
      <c r="I4274" s="318"/>
      <c r="L4274" s="4"/>
      <c r="N4274" s="6"/>
      <c r="P4274" s="20"/>
      <c r="Q4274" s="5" t="str">
        <f ca="1">score</f>
        <v/>
      </c>
      <c r="R4274" s="7" t="str">
        <f ca="1">rescore_pd</f>
        <v/>
      </c>
      <c r="S4274" s="310" t="str">
        <f ca="1">price</f>
        <v/>
      </c>
      <c r="U4274" s="4"/>
      <c r="V4274" s="4"/>
      <c r="W4274" s="215" t="str">
        <f ca="1">comm_pd</f>
        <v/>
      </c>
      <c r="X4274" s="11"/>
    </row>
    <row r="4275" spans="1:24" x14ac:dyDescent="0.25">
      <c r="A4275" s="6" t="str">
        <f ca="1">no.</f>
        <v/>
      </c>
      <c r="E4275" s="4" t="str">
        <f ca="1">position</f>
        <v/>
      </c>
      <c r="I4275" s="318"/>
      <c r="L4275" s="4"/>
      <c r="N4275" s="6"/>
      <c r="P4275" s="20"/>
      <c r="Q4275" s="5" t="str">
        <f ca="1">score</f>
        <v/>
      </c>
      <c r="R4275" s="7" t="str">
        <f ca="1">rescore_pd</f>
        <v/>
      </c>
      <c r="S4275" s="310" t="str">
        <f ca="1">price</f>
        <v/>
      </c>
      <c r="U4275" s="4"/>
      <c r="V4275" s="4"/>
      <c r="W4275" s="215" t="str">
        <f ca="1">comm_pd</f>
        <v/>
      </c>
      <c r="X4275" s="11"/>
    </row>
    <row r="4276" spans="1:24" x14ac:dyDescent="0.25">
      <c r="A4276" s="6" t="str">
        <f ca="1">no.</f>
        <v/>
      </c>
      <c r="E4276" s="4" t="str">
        <f ca="1">position</f>
        <v/>
      </c>
      <c r="I4276" s="318"/>
      <c r="L4276" s="4"/>
      <c r="N4276" s="6"/>
      <c r="P4276" s="20"/>
      <c r="Q4276" s="5" t="str">
        <f ca="1">score</f>
        <v/>
      </c>
      <c r="R4276" s="7" t="str">
        <f ca="1">rescore_pd</f>
        <v/>
      </c>
      <c r="S4276" s="310" t="str">
        <f ca="1">price</f>
        <v/>
      </c>
      <c r="U4276" s="4"/>
      <c r="V4276" s="4"/>
      <c r="W4276" s="215" t="str">
        <f ca="1">comm_pd</f>
        <v/>
      </c>
      <c r="X4276" s="11"/>
    </row>
    <row r="4277" spans="1:24" x14ac:dyDescent="0.25">
      <c r="A4277" s="6" t="str">
        <f ca="1">no.</f>
        <v/>
      </c>
      <c r="E4277" s="4" t="str">
        <f ca="1">position</f>
        <v/>
      </c>
      <c r="I4277" s="318"/>
      <c r="L4277" s="4"/>
      <c r="N4277" s="6"/>
      <c r="P4277" s="20"/>
      <c r="Q4277" s="5" t="str">
        <f ca="1">score</f>
        <v/>
      </c>
      <c r="R4277" s="7" t="str">
        <f ca="1">rescore_pd</f>
        <v/>
      </c>
      <c r="S4277" s="310" t="str">
        <f ca="1">price</f>
        <v/>
      </c>
      <c r="U4277" s="4"/>
      <c r="V4277" s="4"/>
      <c r="W4277" s="215" t="str">
        <f ca="1">comm_pd</f>
        <v/>
      </c>
      <c r="X4277" s="11"/>
    </row>
    <row r="4278" spans="1:24" x14ac:dyDescent="0.25">
      <c r="A4278" s="6" t="str">
        <f ca="1">no.</f>
        <v/>
      </c>
      <c r="E4278" s="4" t="str">
        <f ca="1">position</f>
        <v/>
      </c>
      <c r="I4278" s="318"/>
      <c r="L4278" s="4"/>
      <c r="N4278" s="6"/>
      <c r="P4278" s="20"/>
      <c r="Q4278" s="5" t="str">
        <f ca="1">score</f>
        <v/>
      </c>
      <c r="R4278" s="7" t="str">
        <f ca="1">rescore_pd</f>
        <v/>
      </c>
      <c r="S4278" s="310" t="str">
        <f ca="1">price</f>
        <v/>
      </c>
      <c r="U4278" s="4"/>
      <c r="V4278" s="4"/>
      <c r="W4278" s="215" t="str">
        <f ca="1">comm_pd</f>
        <v/>
      </c>
      <c r="X4278" s="11"/>
    </row>
    <row r="4279" spans="1:24" x14ac:dyDescent="0.25">
      <c r="A4279" s="6" t="str">
        <f ca="1">no.</f>
        <v/>
      </c>
      <c r="E4279" s="4" t="str">
        <f ca="1">position</f>
        <v/>
      </c>
      <c r="I4279" s="318"/>
      <c r="L4279" s="4"/>
      <c r="N4279" s="6"/>
      <c r="P4279" s="20"/>
      <c r="Q4279" s="5" t="str">
        <f ca="1">score</f>
        <v/>
      </c>
      <c r="R4279" s="7" t="str">
        <f ca="1">rescore_pd</f>
        <v/>
      </c>
      <c r="S4279" s="310" t="str">
        <f ca="1">price</f>
        <v/>
      </c>
      <c r="U4279" s="4"/>
      <c r="V4279" s="4"/>
      <c r="W4279" s="215" t="str">
        <f ca="1">comm_pd</f>
        <v/>
      </c>
      <c r="X4279" s="11"/>
    </row>
    <row r="4280" spans="1:24" x14ac:dyDescent="0.25">
      <c r="A4280" s="6" t="str">
        <f ca="1">no.</f>
        <v/>
      </c>
      <c r="E4280" s="4" t="str">
        <f ca="1">position</f>
        <v/>
      </c>
      <c r="I4280" s="318"/>
      <c r="L4280" s="4"/>
      <c r="N4280" s="6"/>
      <c r="P4280" s="20"/>
      <c r="Q4280" s="5" t="str">
        <f ca="1">score</f>
        <v/>
      </c>
      <c r="R4280" s="7" t="str">
        <f ca="1">rescore_pd</f>
        <v/>
      </c>
      <c r="S4280" s="310" t="str">
        <f ca="1">price</f>
        <v/>
      </c>
      <c r="U4280" s="4"/>
      <c r="V4280" s="4"/>
      <c r="W4280" s="215" t="str">
        <f ca="1">comm_pd</f>
        <v/>
      </c>
      <c r="X4280" s="11"/>
    </row>
    <row r="4281" spans="1:24" x14ac:dyDescent="0.25">
      <c r="A4281" s="6" t="str">
        <f ca="1">no.</f>
        <v/>
      </c>
      <c r="E4281" s="4" t="str">
        <f ca="1">position</f>
        <v/>
      </c>
      <c r="I4281" s="318"/>
      <c r="L4281" s="4"/>
      <c r="N4281" s="6"/>
      <c r="P4281" s="20"/>
      <c r="Q4281" s="5" t="str">
        <f ca="1">score</f>
        <v/>
      </c>
      <c r="R4281" s="7" t="str">
        <f ca="1">rescore_pd</f>
        <v/>
      </c>
      <c r="S4281" s="310" t="str">
        <f ca="1">price</f>
        <v/>
      </c>
      <c r="U4281" s="4"/>
      <c r="V4281" s="4"/>
      <c r="W4281" s="215" t="str">
        <f ca="1">comm_pd</f>
        <v/>
      </c>
      <c r="X4281" s="11"/>
    </row>
    <row r="4282" spans="1:24" x14ac:dyDescent="0.25">
      <c r="A4282" s="6" t="str">
        <f ca="1">no.</f>
        <v/>
      </c>
      <c r="E4282" s="4" t="str">
        <f ca="1">position</f>
        <v/>
      </c>
      <c r="I4282" s="318"/>
      <c r="L4282" s="4"/>
      <c r="N4282" s="6"/>
      <c r="P4282" s="20"/>
      <c r="Q4282" s="5" t="str">
        <f ca="1">score</f>
        <v/>
      </c>
      <c r="R4282" s="7" t="str">
        <f ca="1">rescore_pd</f>
        <v/>
      </c>
      <c r="S4282" s="310" t="str">
        <f ca="1">price</f>
        <v/>
      </c>
      <c r="U4282" s="4"/>
      <c r="V4282" s="4"/>
      <c r="W4282" s="215" t="str">
        <f ca="1">comm_pd</f>
        <v/>
      </c>
      <c r="X4282" s="11"/>
    </row>
    <row r="4283" spans="1:24" x14ac:dyDescent="0.25">
      <c r="A4283" s="6" t="str">
        <f ca="1">no.</f>
        <v/>
      </c>
      <c r="E4283" s="4" t="str">
        <f ca="1">position</f>
        <v/>
      </c>
      <c r="I4283" s="318"/>
      <c r="L4283" s="4"/>
      <c r="N4283" s="6"/>
      <c r="P4283" s="20"/>
      <c r="Q4283" s="5" t="str">
        <f ca="1">score</f>
        <v/>
      </c>
      <c r="R4283" s="7" t="str">
        <f ca="1">rescore_pd</f>
        <v/>
      </c>
      <c r="S4283" s="310" t="str">
        <f ca="1">price</f>
        <v/>
      </c>
      <c r="U4283" s="4"/>
      <c r="V4283" s="4"/>
      <c r="W4283" s="215" t="str">
        <f ca="1">comm_pd</f>
        <v/>
      </c>
      <c r="X4283" s="11"/>
    </row>
    <row r="4284" spans="1:24" x14ac:dyDescent="0.25">
      <c r="A4284" s="6" t="str">
        <f ca="1">no.</f>
        <v/>
      </c>
      <c r="E4284" s="4" t="str">
        <f ca="1">position</f>
        <v/>
      </c>
      <c r="I4284" s="318"/>
      <c r="L4284" s="4"/>
      <c r="N4284" s="6"/>
      <c r="P4284" s="20"/>
      <c r="Q4284" s="5" t="str">
        <f ca="1">score</f>
        <v/>
      </c>
      <c r="R4284" s="7" t="str">
        <f ca="1">rescore_pd</f>
        <v/>
      </c>
      <c r="S4284" s="310" t="str">
        <f ca="1">price</f>
        <v/>
      </c>
      <c r="U4284" s="4"/>
      <c r="V4284" s="4"/>
      <c r="W4284" s="215" t="str">
        <f ca="1">comm_pd</f>
        <v/>
      </c>
      <c r="X4284" s="11"/>
    </row>
    <row r="4285" spans="1:24" x14ac:dyDescent="0.25">
      <c r="A4285" s="6" t="str">
        <f ca="1">no.</f>
        <v/>
      </c>
      <c r="E4285" s="4" t="str">
        <f ca="1">position</f>
        <v/>
      </c>
      <c r="I4285" s="318"/>
      <c r="L4285" s="4"/>
      <c r="N4285" s="6"/>
      <c r="P4285" s="20"/>
      <c r="Q4285" s="5" t="str">
        <f ca="1">score</f>
        <v/>
      </c>
      <c r="R4285" s="7" t="str">
        <f ca="1">rescore_pd</f>
        <v/>
      </c>
      <c r="S4285" s="310" t="str">
        <f ca="1">price</f>
        <v/>
      </c>
      <c r="U4285" s="4"/>
      <c r="V4285" s="4"/>
      <c r="W4285" s="215" t="str">
        <f ca="1">comm_pd</f>
        <v/>
      </c>
      <c r="X4285" s="11"/>
    </row>
    <row r="4286" spans="1:24" x14ac:dyDescent="0.25">
      <c r="A4286" s="6" t="str">
        <f ca="1">no.</f>
        <v/>
      </c>
      <c r="E4286" s="4" t="str">
        <f ca="1">position</f>
        <v/>
      </c>
      <c r="I4286" s="318"/>
      <c r="L4286" s="4"/>
      <c r="N4286" s="6"/>
      <c r="P4286" s="20"/>
      <c r="Q4286" s="5" t="str">
        <f ca="1">score</f>
        <v/>
      </c>
      <c r="R4286" s="7" t="str">
        <f ca="1">rescore_pd</f>
        <v/>
      </c>
      <c r="S4286" s="310" t="str">
        <f ca="1">price</f>
        <v/>
      </c>
      <c r="U4286" s="4"/>
      <c r="V4286" s="4"/>
      <c r="W4286" s="215" t="str">
        <f ca="1">comm_pd</f>
        <v/>
      </c>
      <c r="X4286" s="11"/>
    </row>
    <row r="4287" spans="1:24" x14ac:dyDescent="0.25">
      <c r="A4287" s="6" t="str">
        <f ca="1">no.</f>
        <v/>
      </c>
      <c r="E4287" s="4" t="str">
        <f ca="1">position</f>
        <v/>
      </c>
      <c r="I4287" s="318"/>
      <c r="L4287" s="4"/>
      <c r="N4287" s="6"/>
      <c r="P4287" s="20"/>
      <c r="Q4287" s="5" t="str">
        <f ca="1">score</f>
        <v/>
      </c>
      <c r="R4287" s="7" t="str">
        <f ca="1">rescore_pd</f>
        <v/>
      </c>
      <c r="S4287" s="310" t="str">
        <f ca="1">price</f>
        <v/>
      </c>
      <c r="U4287" s="4"/>
      <c r="V4287" s="4"/>
      <c r="W4287" s="215" t="str">
        <f ca="1">comm_pd</f>
        <v/>
      </c>
      <c r="X4287" s="11"/>
    </row>
    <row r="4288" spans="1:24" x14ac:dyDescent="0.25">
      <c r="A4288" s="6" t="str">
        <f ca="1">no.</f>
        <v/>
      </c>
      <c r="E4288" s="4" t="str">
        <f ca="1">position</f>
        <v/>
      </c>
      <c r="I4288" s="318"/>
      <c r="L4288" s="4"/>
      <c r="N4288" s="6"/>
      <c r="P4288" s="20"/>
      <c r="Q4288" s="5" t="str">
        <f ca="1">score</f>
        <v/>
      </c>
      <c r="R4288" s="7" t="str">
        <f ca="1">rescore_pd</f>
        <v/>
      </c>
      <c r="S4288" s="310" t="str">
        <f ca="1">price</f>
        <v/>
      </c>
      <c r="U4288" s="4"/>
      <c r="V4288" s="4"/>
      <c r="W4288" s="215" t="str">
        <f ca="1">comm_pd</f>
        <v/>
      </c>
      <c r="X4288" s="11"/>
    </row>
    <row r="4289" spans="1:24" x14ac:dyDescent="0.25">
      <c r="A4289" s="6" t="str">
        <f ca="1">no.</f>
        <v/>
      </c>
      <c r="E4289" s="4" t="str">
        <f ca="1">position</f>
        <v/>
      </c>
      <c r="I4289" s="318"/>
      <c r="L4289" s="4"/>
      <c r="N4289" s="6"/>
      <c r="P4289" s="20"/>
      <c r="Q4289" s="5" t="str">
        <f ca="1">score</f>
        <v/>
      </c>
      <c r="R4289" s="7" t="str">
        <f ca="1">rescore_pd</f>
        <v/>
      </c>
      <c r="S4289" s="310" t="str">
        <f ca="1">price</f>
        <v/>
      </c>
      <c r="U4289" s="4"/>
      <c r="V4289" s="4"/>
      <c r="W4289" s="215" t="str">
        <f ca="1">comm_pd</f>
        <v/>
      </c>
      <c r="X4289" s="11"/>
    </row>
    <row r="4290" spans="1:24" x14ac:dyDescent="0.25">
      <c r="A4290" s="6" t="str">
        <f ca="1">no.</f>
        <v/>
      </c>
      <c r="E4290" s="4" t="str">
        <f ca="1">position</f>
        <v/>
      </c>
      <c r="I4290" s="318"/>
      <c r="L4290" s="4"/>
      <c r="N4290" s="6"/>
      <c r="P4290" s="20"/>
      <c r="Q4290" s="5" t="str">
        <f ca="1">score</f>
        <v/>
      </c>
      <c r="R4290" s="7" t="str">
        <f ca="1">rescore_pd</f>
        <v/>
      </c>
      <c r="S4290" s="310" t="str">
        <f ca="1">price</f>
        <v/>
      </c>
      <c r="U4290" s="4"/>
      <c r="V4290" s="4"/>
      <c r="W4290" s="215" t="str">
        <f ca="1">comm_pd</f>
        <v/>
      </c>
      <c r="X4290" s="11"/>
    </row>
    <row r="4291" spans="1:24" x14ac:dyDescent="0.25">
      <c r="A4291" s="6" t="str">
        <f ca="1">no.</f>
        <v/>
      </c>
      <c r="E4291" s="4" t="str">
        <f ca="1">position</f>
        <v/>
      </c>
      <c r="I4291" s="318"/>
      <c r="L4291" s="4"/>
      <c r="N4291" s="6"/>
      <c r="P4291" s="20"/>
      <c r="Q4291" s="5" t="str">
        <f ca="1">score</f>
        <v/>
      </c>
      <c r="R4291" s="7" t="str">
        <f ca="1">rescore_pd</f>
        <v/>
      </c>
      <c r="S4291" s="310" t="str">
        <f ca="1">price</f>
        <v/>
      </c>
      <c r="U4291" s="4"/>
      <c r="V4291" s="4"/>
      <c r="W4291" s="215" t="str">
        <f ca="1">comm_pd</f>
        <v/>
      </c>
      <c r="X4291" s="11"/>
    </row>
    <row r="4292" spans="1:24" x14ac:dyDescent="0.25">
      <c r="A4292" s="6" t="str">
        <f ca="1">no.</f>
        <v/>
      </c>
      <c r="E4292" s="4" t="str">
        <f ca="1">position</f>
        <v/>
      </c>
      <c r="I4292" s="318"/>
      <c r="L4292" s="4"/>
      <c r="N4292" s="6"/>
      <c r="P4292" s="20"/>
      <c r="Q4292" s="5" t="str">
        <f ca="1">score</f>
        <v/>
      </c>
      <c r="R4292" s="7" t="str">
        <f ca="1">rescore_pd</f>
        <v/>
      </c>
      <c r="S4292" s="310" t="str">
        <f ca="1">price</f>
        <v/>
      </c>
      <c r="U4292" s="4"/>
      <c r="V4292" s="4"/>
      <c r="W4292" s="215" t="str">
        <f ca="1">comm_pd</f>
        <v/>
      </c>
      <c r="X4292" s="11"/>
    </row>
    <row r="4293" spans="1:24" x14ac:dyDescent="0.25">
      <c r="A4293" s="6" t="str">
        <f ca="1">no.</f>
        <v/>
      </c>
      <c r="E4293" s="4" t="str">
        <f ca="1">position</f>
        <v/>
      </c>
      <c r="I4293" s="318"/>
      <c r="L4293" s="4"/>
      <c r="N4293" s="6"/>
      <c r="P4293" s="20"/>
      <c r="Q4293" s="5" t="str">
        <f ca="1">score</f>
        <v/>
      </c>
      <c r="R4293" s="7" t="str">
        <f ca="1">rescore_pd</f>
        <v/>
      </c>
      <c r="S4293" s="310" t="str">
        <f ca="1">price</f>
        <v/>
      </c>
      <c r="U4293" s="4"/>
      <c r="V4293" s="4"/>
      <c r="W4293" s="215" t="str">
        <f ca="1">comm_pd</f>
        <v/>
      </c>
      <c r="X4293" s="11"/>
    </row>
    <row r="4294" spans="1:24" x14ac:dyDescent="0.25">
      <c r="A4294" s="6" t="str">
        <f ca="1">no.</f>
        <v/>
      </c>
      <c r="E4294" s="4" t="str">
        <f ca="1">position</f>
        <v/>
      </c>
      <c r="I4294" s="318"/>
      <c r="L4294" s="4"/>
      <c r="N4294" s="6"/>
      <c r="P4294" s="20"/>
      <c r="Q4294" s="5" t="str">
        <f ca="1">score</f>
        <v/>
      </c>
      <c r="R4294" s="7" t="str">
        <f ca="1">rescore_pd</f>
        <v/>
      </c>
      <c r="S4294" s="310" t="str">
        <f ca="1">price</f>
        <v/>
      </c>
      <c r="U4294" s="4"/>
      <c r="V4294" s="4"/>
      <c r="W4294" s="215" t="str">
        <f ca="1">comm_pd</f>
        <v/>
      </c>
      <c r="X4294" s="11"/>
    </row>
    <row r="4295" spans="1:24" x14ac:dyDescent="0.25">
      <c r="A4295" s="6" t="str">
        <f ca="1">no.</f>
        <v/>
      </c>
      <c r="E4295" s="4" t="str">
        <f ca="1">position</f>
        <v/>
      </c>
      <c r="I4295" s="318"/>
      <c r="L4295" s="4"/>
      <c r="N4295" s="6"/>
      <c r="P4295" s="20"/>
      <c r="Q4295" s="5" t="str">
        <f ca="1">score</f>
        <v/>
      </c>
      <c r="R4295" s="7" t="str">
        <f ca="1">rescore_pd</f>
        <v/>
      </c>
      <c r="S4295" s="310" t="str">
        <f ca="1">price</f>
        <v/>
      </c>
      <c r="U4295" s="4"/>
      <c r="V4295" s="4"/>
      <c r="W4295" s="215" t="str">
        <f ca="1">comm_pd</f>
        <v/>
      </c>
      <c r="X4295" s="11"/>
    </row>
    <row r="4296" spans="1:24" x14ac:dyDescent="0.25">
      <c r="A4296" s="6" t="str">
        <f ca="1">no.</f>
        <v/>
      </c>
      <c r="E4296" s="4" t="str">
        <f ca="1">position</f>
        <v/>
      </c>
      <c r="I4296" s="318"/>
      <c r="L4296" s="4"/>
      <c r="N4296" s="6"/>
      <c r="P4296" s="20"/>
      <c r="Q4296" s="5" t="str">
        <f ca="1">score</f>
        <v/>
      </c>
      <c r="R4296" s="7" t="str">
        <f ca="1">rescore_pd</f>
        <v/>
      </c>
      <c r="S4296" s="310" t="str">
        <f ca="1">price</f>
        <v/>
      </c>
      <c r="U4296" s="4"/>
      <c r="V4296" s="4"/>
      <c r="W4296" s="215" t="str">
        <f ca="1">comm_pd</f>
        <v/>
      </c>
      <c r="X4296" s="11"/>
    </row>
    <row r="4297" spans="1:24" x14ac:dyDescent="0.25">
      <c r="A4297" s="6" t="str">
        <f ca="1">no.</f>
        <v/>
      </c>
      <c r="E4297" s="4" t="str">
        <f ca="1">position</f>
        <v/>
      </c>
      <c r="I4297" s="318"/>
      <c r="L4297" s="4"/>
      <c r="N4297" s="6"/>
      <c r="P4297" s="20"/>
      <c r="Q4297" s="5" t="str">
        <f ca="1">score</f>
        <v/>
      </c>
      <c r="R4297" s="7" t="str">
        <f ca="1">rescore_pd</f>
        <v/>
      </c>
      <c r="S4297" s="310" t="str">
        <f ca="1">price</f>
        <v/>
      </c>
      <c r="U4297" s="4"/>
      <c r="V4297" s="4"/>
      <c r="W4297" s="215" t="str">
        <f ca="1">comm_pd</f>
        <v/>
      </c>
      <c r="X4297" s="11"/>
    </row>
    <row r="4298" spans="1:24" x14ac:dyDescent="0.25">
      <c r="A4298" s="6" t="str">
        <f ca="1">no.</f>
        <v/>
      </c>
      <c r="E4298" s="4" t="str">
        <f ca="1">position</f>
        <v/>
      </c>
      <c r="I4298" s="318"/>
      <c r="L4298" s="4"/>
      <c r="N4298" s="6"/>
      <c r="P4298" s="20"/>
      <c r="Q4298" s="5" t="str">
        <f ca="1">score</f>
        <v/>
      </c>
      <c r="R4298" s="7" t="str">
        <f ca="1">rescore_pd</f>
        <v/>
      </c>
      <c r="S4298" s="310" t="str">
        <f ca="1">price</f>
        <v/>
      </c>
      <c r="U4298" s="4"/>
      <c r="V4298" s="4"/>
      <c r="W4298" s="215" t="str">
        <f ca="1">comm_pd</f>
        <v/>
      </c>
      <c r="X4298" s="11"/>
    </row>
    <row r="4299" spans="1:24" x14ac:dyDescent="0.25">
      <c r="A4299" s="6" t="str">
        <f ca="1">no.</f>
        <v/>
      </c>
      <c r="E4299" s="4" t="str">
        <f ca="1">position</f>
        <v/>
      </c>
      <c r="I4299" s="318"/>
      <c r="L4299" s="4"/>
      <c r="N4299" s="6"/>
      <c r="P4299" s="20"/>
      <c r="Q4299" s="5" t="str">
        <f ca="1">score</f>
        <v/>
      </c>
      <c r="R4299" s="7" t="str">
        <f ca="1">rescore_pd</f>
        <v/>
      </c>
      <c r="S4299" s="310" t="str">
        <f ca="1">price</f>
        <v/>
      </c>
      <c r="U4299" s="4"/>
      <c r="V4299" s="4"/>
      <c r="W4299" s="215" t="str">
        <f ca="1">comm_pd</f>
        <v/>
      </c>
      <c r="X4299" s="11"/>
    </row>
    <row r="4300" spans="1:24" x14ac:dyDescent="0.25">
      <c r="A4300" s="6" t="str">
        <f ca="1">no.</f>
        <v/>
      </c>
      <c r="E4300" s="4" t="str">
        <f ca="1">position</f>
        <v/>
      </c>
      <c r="I4300" s="318"/>
      <c r="L4300" s="4"/>
      <c r="N4300" s="6"/>
      <c r="P4300" s="20"/>
      <c r="Q4300" s="5" t="str">
        <f ca="1">score</f>
        <v/>
      </c>
      <c r="R4300" s="7" t="str">
        <f ca="1">rescore_pd</f>
        <v/>
      </c>
      <c r="S4300" s="310" t="str">
        <f ca="1">price</f>
        <v/>
      </c>
      <c r="U4300" s="4"/>
      <c r="V4300" s="4"/>
      <c r="W4300" s="215" t="str">
        <f ca="1">comm_pd</f>
        <v/>
      </c>
      <c r="X4300" s="11"/>
    </row>
    <row r="4301" spans="1:24" x14ac:dyDescent="0.25">
      <c r="A4301" s="6" t="str">
        <f ca="1">no.</f>
        <v/>
      </c>
      <c r="E4301" s="4" t="str">
        <f ca="1">position</f>
        <v/>
      </c>
      <c r="I4301" s="318"/>
      <c r="L4301" s="4"/>
      <c r="N4301" s="6"/>
      <c r="P4301" s="20"/>
      <c r="Q4301" s="5" t="str">
        <f ca="1">score</f>
        <v/>
      </c>
      <c r="R4301" s="7" t="str">
        <f ca="1">rescore_pd</f>
        <v/>
      </c>
      <c r="S4301" s="310" t="str">
        <f ca="1">price</f>
        <v/>
      </c>
      <c r="U4301" s="4"/>
      <c r="V4301" s="4"/>
      <c r="W4301" s="215" t="str">
        <f ca="1">comm_pd</f>
        <v/>
      </c>
      <c r="X4301" s="11"/>
    </row>
    <row r="4302" spans="1:24" x14ac:dyDescent="0.25">
      <c r="A4302" s="6" t="str">
        <f ca="1">no.</f>
        <v/>
      </c>
      <c r="E4302" s="4" t="str">
        <f ca="1">position</f>
        <v/>
      </c>
      <c r="I4302" s="318"/>
      <c r="L4302" s="4"/>
      <c r="N4302" s="6"/>
      <c r="P4302" s="20"/>
      <c r="Q4302" s="5" t="str">
        <f ca="1">score</f>
        <v/>
      </c>
      <c r="R4302" s="7" t="str">
        <f ca="1">rescore_pd</f>
        <v/>
      </c>
      <c r="S4302" s="310" t="str">
        <f ca="1">price</f>
        <v/>
      </c>
      <c r="U4302" s="4"/>
      <c r="V4302" s="4"/>
      <c r="W4302" s="215" t="str">
        <f ca="1">comm_pd</f>
        <v/>
      </c>
      <c r="X4302" s="11"/>
    </row>
    <row r="4303" spans="1:24" x14ac:dyDescent="0.25">
      <c r="A4303" s="6" t="str">
        <f ca="1">no.</f>
        <v/>
      </c>
      <c r="E4303" s="4" t="str">
        <f ca="1">position</f>
        <v/>
      </c>
      <c r="I4303" s="318"/>
      <c r="L4303" s="4"/>
      <c r="N4303" s="6"/>
      <c r="P4303" s="20"/>
      <c r="Q4303" s="5" t="str">
        <f ca="1">score</f>
        <v/>
      </c>
      <c r="R4303" s="7" t="str">
        <f ca="1">rescore_pd</f>
        <v/>
      </c>
      <c r="S4303" s="310" t="str">
        <f ca="1">price</f>
        <v/>
      </c>
      <c r="U4303" s="4"/>
      <c r="V4303" s="4"/>
      <c r="W4303" s="215" t="str">
        <f ca="1">comm_pd</f>
        <v/>
      </c>
      <c r="X4303" s="11"/>
    </row>
    <row r="4304" spans="1:24" x14ac:dyDescent="0.25">
      <c r="A4304" s="6" t="str">
        <f ca="1">no.</f>
        <v/>
      </c>
      <c r="E4304" s="4" t="str">
        <f ca="1">position</f>
        <v/>
      </c>
      <c r="I4304" s="318"/>
      <c r="L4304" s="4"/>
      <c r="N4304" s="6"/>
      <c r="P4304" s="20"/>
      <c r="Q4304" s="5" t="str">
        <f ca="1">score</f>
        <v/>
      </c>
      <c r="R4304" s="7" t="str">
        <f ca="1">rescore_pd</f>
        <v/>
      </c>
      <c r="S4304" s="310" t="str">
        <f ca="1">price</f>
        <v/>
      </c>
      <c r="U4304" s="4"/>
      <c r="V4304" s="4"/>
      <c r="W4304" s="215" t="str">
        <f ca="1">comm_pd</f>
        <v/>
      </c>
      <c r="X4304" s="11"/>
    </row>
    <row r="4305" spans="1:24" x14ac:dyDescent="0.25">
      <c r="A4305" s="6" t="str">
        <f ca="1">no.</f>
        <v/>
      </c>
      <c r="E4305" s="4" t="str">
        <f ca="1">position</f>
        <v/>
      </c>
      <c r="I4305" s="318"/>
      <c r="L4305" s="4"/>
      <c r="N4305" s="6"/>
      <c r="P4305" s="20"/>
      <c r="Q4305" s="5" t="str">
        <f ca="1">score</f>
        <v/>
      </c>
      <c r="R4305" s="7" t="str">
        <f ca="1">rescore_pd</f>
        <v/>
      </c>
      <c r="S4305" s="310" t="str">
        <f ca="1">price</f>
        <v/>
      </c>
      <c r="U4305" s="4"/>
      <c r="V4305" s="4"/>
      <c r="W4305" s="215" t="str">
        <f ca="1">comm_pd</f>
        <v/>
      </c>
      <c r="X4305" s="11"/>
    </row>
    <row r="4306" spans="1:24" x14ac:dyDescent="0.25">
      <c r="A4306" s="6" t="str">
        <f ca="1">no.</f>
        <v/>
      </c>
      <c r="E4306" s="4" t="str">
        <f ca="1">position</f>
        <v/>
      </c>
      <c r="I4306" s="318"/>
      <c r="L4306" s="4"/>
      <c r="N4306" s="6"/>
      <c r="P4306" s="20"/>
      <c r="Q4306" s="5" t="str">
        <f ca="1">score</f>
        <v/>
      </c>
      <c r="R4306" s="7" t="str">
        <f ca="1">rescore_pd</f>
        <v/>
      </c>
      <c r="S4306" s="310" t="str">
        <f ca="1">price</f>
        <v/>
      </c>
      <c r="U4306" s="4"/>
      <c r="V4306" s="4"/>
      <c r="W4306" s="215" t="str">
        <f ca="1">comm_pd</f>
        <v/>
      </c>
      <c r="X4306" s="11"/>
    </row>
    <row r="4307" spans="1:24" x14ac:dyDescent="0.25">
      <c r="A4307" s="6" t="str">
        <f ca="1">no.</f>
        <v/>
      </c>
      <c r="E4307" s="4" t="str">
        <f ca="1">position</f>
        <v/>
      </c>
      <c r="I4307" s="318"/>
      <c r="L4307" s="4"/>
      <c r="N4307" s="6"/>
      <c r="P4307" s="20"/>
      <c r="Q4307" s="5" t="str">
        <f ca="1">score</f>
        <v/>
      </c>
      <c r="R4307" s="7" t="str">
        <f ca="1">rescore_pd</f>
        <v/>
      </c>
      <c r="S4307" s="310" t="str">
        <f ca="1">price</f>
        <v/>
      </c>
      <c r="U4307" s="4"/>
      <c r="V4307" s="4"/>
      <c r="W4307" s="215" t="str">
        <f ca="1">comm_pd</f>
        <v/>
      </c>
      <c r="X4307" s="11"/>
    </row>
    <row r="4308" spans="1:24" x14ac:dyDescent="0.25">
      <c r="A4308" s="6" t="str">
        <f ca="1">no.</f>
        <v/>
      </c>
      <c r="E4308" s="4" t="str">
        <f ca="1">position</f>
        <v/>
      </c>
      <c r="I4308" s="318"/>
      <c r="L4308" s="4"/>
      <c r="N4308" s="6"/>
      <c r="P4308" s="20"/>
      <c r="Q4308" s="5" t="str">
        <f ca="1">score</f>
        <v/>
      </c>
      <c r="R4308" s="7" t="str">
        <f ca="1">rescore_pd</f>
        <v/>
      </c>
      <c r="S4308" s="310" t="str">
        <f ca="1">price</f>
        <v/>
      </c>
      <c r="U4308" s="4"/>
      <c r="V4308" s="4"/>
      <c r="W4308" s="215" t="str">
        <f ca="1">comm_pd</f>
        <v/>
      </c>
      <c r="X4308" s="11"/>
    </row>
    <row r="4309" spans="1:24" x14ac:dyDescent="0.25">
      <c r="A4309" s="6" t="str">
        <f ca="1">no.</f>
        <v/>
      </c>
      <c r="E4309" s="4" t="str">
        <f ca="1">position</f>
        <v/>
      </c>
      <c r="I4309" s="318"/>
      <c r="L4309" s="4"/>
      <c r="N4309" s="6"/>
      <c r="P4309" s="20"/>
      <c r="Q4309" s="5" t="str">
        <f ca="1">score</f>
        <v/>
      </c>
      <c r="R4309" s="7" t="str">
        <f ca="1">rescore_pd</f>
        <v/>
      </c>
      <c r="S4309" s="310" t="str">
        <f ca="1">price</f>
        <v/>
      </c>
      <c r="U4309" s="4"/>
      <c r="V4309" s="4"/>
      <c r="W4309" s="215" t="str">
        <f ca="1">comm_pd</f>
        <v/>
      </c>
      <c r="X4309" s="11"/>
    </row>
    <row r="4310" spans="1:24" x14ac:dyDescent="0.25">
      <c r="A4310" s="6" t="str">
        <f ca="1">no.</f>
        <v/>
      </c>
      <c r="E4310" s="4" t="str">
        <f ca="1">position</f>
        <v/>
      </c>
      <c r="I4310" s="318"/>
      <c r="L4310" s="4"/>
      <c r="N4310" s="6"/>
      <c r="P4310" s="20"/>
      <c r="Q4310" s="5" t="str">
        <f ca="1">score</f>
        <v/>
      </c>
      <c r="R4310" s="7" t="str">
        <f ca="1">rescore_pd</f>
        <v/>
      </c>
      <c r="S4310" s="310" t="str">
        <f ca="1">price</f>
        <v/>
      </c>
      <c r="U4310" s="4"/>
      <c r="V4310" s="4"/>
      <c r="W4310" s="215" t="str">
        <f ca="1">comm_pd</f>
        <v/>
      </c>
      <c r="X4310" s="11"/>
    </row>
    <row r="4311" spans="1:24" x14ac:dyDescent="0.25">
      <c r="A4311" s="6" t="str">
        <f ca="1">no.</f>
        <v/>
      </c>
      <c r="E4311" s="4" t="str">
        <f ca="1">position</f>
        <v/>
      </c>
      <c r="I4311" s="318"/>
      <c r="L4311" s="4"/>
      <c r="N4311" s="6"/>
      <c r="P4311" s="20"/>
      <c r="Q4311" s="5" t="str">
        <f ca="1">score</f>
        <v/>
      </c>
      <c r="R4311" s="7" t="str">
        <f ca="1">rescore_pd</f>
        <v/>
      </c>
      <c r="S4311" s="310" t="str">
        <f ca="1">price</f>
        <v/>
      </c>
      <c r="U4311" s="4"/>
      <c r="V4311" s="4"/>
      <c r="W4311" s="215" t="str">
        <f ca="1">comm_pd</f>
        <v/>
      </c>
      <c r="X4311" s="11"/>
    </row>
    <row r="4312" spans="1:24" x14ac:dyDescent="0.25">
      <c r="A4312" s="6" t="str">
        <f ca="1">no.</f>
        <v/>
      </c>
      <c r="E4312" s="4" t="str">
        <f ca="1">position</f>
        <v/>
      </c>
      <c r="I4312" s="318"/>
      <c r="L4312" s="4"/>
      <c r="N4312" s="6"/>
      <c r="P4312" s="20"/>
      <c r="Q4312" s="5" t="str">
        <f ca="1">score</f>
        <v/>
      </c>
      <c r="R4312" s="7" t="str">
        <f ca="1">rescore_pd</f>
        <v/>
      </c>
      <c r="S4312" s="310" t="str">
        <f ca="1">price</f>
        <v/>
      </c>
      <c r="U4312" s="4"/>
      <c r="V4312" s="4"/>
      <c r="W4312" s="215" t="str">
        <f ca="1">comm_pd</f>
        <v/>
      </c>
      <c r="X4312" s="11"/>
    </row>
    <row r="4313" spans="1:24" x14ac:dyDescent="0.25">
      <c r="A4313" s="6" t="str">
        <f ca="1">no.</f>
        <v/>
      </c>
      <c r="E4313" s="4" t="str">
        <f ca="1">position</f>
        <v/>
      </c>
      <c r="I4313" s="318"/>
      <c r="L4313" s="4"/>
      <c r="N4313" s="6"/>
      <c r="P4313" s="20"/>
      <c r="Q4313" s="5" t="str">
        <f ca="1">score</f>
        <v/>
      </c>
      <c r="R4313" s="7" t="str">
        <f ca="1">rescore_pd</f>
        <v/>
      </c>
      <c r="S4313" s="310" t="str">
        <f ca="1">price</f>
        <v/>
      </c>
      <c r="U4313" s="4"/>
      <c r="V4313" s="4"/>
      <c r="W4313" s="215" t="str">
        <f ca="1">comm_pd</f>
        <v/>
      </c>
      <c r="X4313" s="11"/>
    </row>
    <row r="4314" spans="1:24" x14ac:dyDescent="0.25">
      <c r="A4314" s="6" t="str">
        <f ca="1">no.</f>
        <v/>
      </c>
      <c r="E4314" s="4" t="str">
        <f ca="1">position</f>
        <v/>
      </c>
      <c r="I4314" s="318"/>
      <c r="L4314" s="4"/>
      <c r="N4314" s="6"/>
      <c r="P4314" s="20"/>
      <c r="Q4314" s="5" t="str">
        <f ca="1">score</f>
        <v/>
      </c>
      <c r="R4314" s="7" t="str">
        <f ca="1">rescore_pd</f>
        <v/>
      </c>
      <c r="S4314" s="310" t="str">
        <f ca="1">price</f>
        <v/>
      </c>
      <c r="U4314" s="4"/>
      <c r="V4314" s="4"/>
      <c r="W4314" s="215" t="str">
        <f ca="1">comm_pd</f>
        <v/>
      </c>
      <c r="X4314" s="11"/>
    </row>
    <row r="4315" spans="1:24" x14ac:dyDescent="0.25">
      <c r="A4315" s="6" t="str">
        <f ca="1">no.</f>
        <v/>
      </c>
      <c r="E4315" s="4" t="str">
        <f ca="1">position</f>
        <v/>
      </c>
      <c r="I4315" s="318"/>
      <c r="L4315" s="4"/>
      <c r="N4315" s="6"/>
      <c r="P4315" s="20"/>
      <c r="Q4315" s="5" t="str">
        <f ca="1">score</f>
        <v/>
      </c>
      <c r="R4315" s="7" t="str">
        <f ca="1">rescore_pd</f>
        <v/>
      </c>
      <c r="S4315" s="310" t="str">
        <f ca="1">price</f>
        <v/>
      </c>
      <c r="U4315" s="4"/>
      <c r="V4315" s="4"/>
      <c r="W4315" s="215" t="str">
        <f ca="1">comm_pd</f>
        <v/>
      </c>
      <c r="X4315" s="11"/>
    </row>
    <row r="4316" spans="1:24" x14ac:dyDescent="0.25">
      <c r="A4316" s="6" t="str">
        <f ca="1">no.</f>
        <v/>
      </c>
      <c r="E4316" s="4" t="str">
        <f ca="1">position</f>
        <v/>
      </c>
      <c r="I4316" s="318"/>
      <c r="L4316" s="4"/>
      <c r="N4316" s="6"/>
      <c r="P4316" s="20"/>
      <c r="Q4316" s="5" t="str">
        <f ca="1">score</f>
        <v/>
      </c>
      <c r="R4316" s="7" t="str">
        <f ca="1">rescore_pd</f>
        <v/>
      </c>
      <c r="S4316" s="310" t="str">
        <f ca="1">price</f>
        <v/>
      </c>
      <c r="U4316" s="4"/>
      <c r="V4316" s="4"/>
      <c r="W4316" s="215" t="str">
        <f ca="1">comm_pd</f>
        <v/>
      </c>
      <c r="X4316" s="11"/>
    </row>
    <row r="4317" spans="1:24" x14ac:dyDescent="0.25">
      <c r="A4317" s="6" t="str">
        <f ca="1">no.</f>
        <v/>
      </c>
      <c r="E4317" s="4" t="str">
        <f ca="1">position</f>
        <v/>
      </c>
      <c r="I4317" s="318"/>
      <c r="L4317" s="4"/>
      <c r="N4317" s="6"/>
      <c r="P4317" s="20"/>
      <c r="Q4317" s="5" t="str">
        <f ca="1">score</f>
        <v/>
      </c>
      <c r="R4317" s="7" t="str">
        <f ca="1">rescore_pd</f>
        <v/>
      </c>
      <c r="S4317" s="310" t="str">
        <f ca="1">price</f>
        <v/>
      </c>
      <c r="U4317" s="4"/>
      <c r="V4317" s="4"/>
      <c r="W4317" s="215" t="str">
        <f ca="1">comm_pd</f>
        <v/>
      </c>
      <c r="X4317" s="11"/>
    </row>
    <row r="4318" spans="1:24" x14ac:dyDescent="0.25">
      <c r="A4318" s="6" t="str">
        <f ca="1">no.</f>
        <v/>
      </c>
      <c r="E4318" s="4" t="str">
        <f ca="1">position</f>
        <v/>
      </c>
      <c r="I4318" s="318"/>
      <c r="L4318" s="4"/>
      <c r="N4318" s="6"/>
      <c r="P4318" s="20"/>
      <c r="Q4318" s="5" t="str">
        <f ca="1">score</f>
        <v/>
      </c>
      <c r="R4318" s="7" t="str">
        <f ca="1">rescore_pd</f>
        <v/>
      </c>
      <c r="S4318" s="310" t="str">
        <f ca="1">price</f>
        <v/>
      </c>
      <c r="U4318" s="4"/>
      <c r="V4318" s="4"/>
      <c r="W4318" s="215" t="str">
        <f ca="1">comm_pd</f>
        <v/>
      </c>
      <c r="X4318" s="11"/>
    </row>
    <row r="4319" spans="1:24" x14ac:dyDescent="0.25">
      <c r="A4319" s="6" t="str">
        <f ca="1">no.</f>
        <v/>
      </c>
      <c r="E4319" s="4" t="str">
        <f ca="1">position</f>
        <v/>
      </c>
      <c r="I4319" s="318"/>
      <c r="L4319" s="4"/>
      <c r="N4319" s="6"/>
      <c r="P4319" s="20"/>
      <c r="Q4319" s="5" t="str">
        <f ca="1">score</f>
        <v/>
      </c>
      <c r="R4319" s="7" t="str">
        <f ca="1">rescore_pd</f>
        <v/>
      </c>
      <c r="S4319" s="310" t="str">
        <f ca="1">price</f>
        <v/>
      </c>
      <c r="U4319" s="4"/>
      <c r="V4319" s="4"/>
      <c r="W4319" s="215" t="str">
        <f ca="1">comm_pd</f>
        <v/>
      </c>
      <c r="X4319" s="11"/>
    </row>
    <row r="4320" spans="1:24" x14ac:dyDescent="0.25">
      <c r="A4320" s="6" t="str">
        <f ca="1">no.</f>
        <v/>
      </c>
      <c r="E4320" s="4" t="str">
        <f ca="1">position</f>
        <v/>
      </c>
      <c r="I4320" s="318"/>
      <c r="L4320" s="4"/>
      <c r="N4320" s="6"/>
      <c r="P4320" s="20"/>
      <c r="Q4320" s="5" t="str">
        <f ca="1">score</f>
        <v/>
      </c>
      <c r="R4320" s="7" t="str">
        <f ca="1">rescore_pd</f>
        <v/>
      </c>
      <c r="S4320" s="310" t="str">
        <f ca="1">price</f>
        <v/>
      </c>
      <c r="U4320" s="4"/>
      <c r="V4320" s="4"/>
      <c r="W4320" s="215" t="str">
        <f ca="1">comm_pd</f>
        <v/>
      </c>
      <c r="X4320" s="11"/>
    </row>
    <row r="4321" spans="1:24" x14ac:dyDescent="0.25">
      <c r="A4321" s="6" t="str">
        <f ca="1">no.</f>
        <v/>
      </c>
      <c r="E4321" s="4" t="str">
        <f ca="1">position</f>
        <v/>
      </c>
      <c r="I4321" s="318"/>
      <c r="L4321" s="4"/>
      <c r="N4321" s="6"/>
      <c r="P4321" s="20"/>
      <c r="Q4321" s="5" t="str">
        <f ca="1">score</f>
        <v/>
      </c>
      <c r="R4321" s="7" t="str">
        <f ca="1">rescore_pd</f>
        <v/>
      </c>
      <c r="S4321" s="310" t="str">
        <f ca="1">price</f>
        <v/>
      </c>
      <c r="U4321" s="4"/>
      <c r="V4321" s="4"/>
      <c r="W4321" s="215" t="str">
        <f ca="1">comm_pd</f>
        <v/>
      </c>
      <c r="X4321" s="11"/>
    </row>
    <row r="4322" spans="1:24" x14ac:dyDescent="0.25">
      <c r="A4322" s="6" t="str">
        <f ca="1">no.</f>
        <v/>
      </c>
      <c r="E4322" s="4" t="str">
        <f ca="1">position</f>
        <v/>
      </c>
      <c r="I4322" s="318"/>
      <c r="L4322" s="4"/>
      <c r="N4322" s="6"/>
      <c r="P4322" s="20"/>
      <c r="Q4322" s="5" t="str">
        <f ca="1">score</f>
        <v/>
      </c>
      <c r="R4322" s="7" t="str">
        <f ca="1">rescore_pd</f>
        <v/>
      </c>
      <c r="S4322" s="310" t="str">
        <f ca="1">price</f>
        <v/>
      </c>
      <c r="U4322" s="4"/>
      <c r="V4322" s="4"/>
      <c r="W4322" s="215" t="str">
        <f ca="1">comm_pd</f>
        <v/>
      </c>
      <c r="X4322" s="11"/>
    </row>
    <row r="4323" spans="1:24" x14ac:dyDescent="0.25">
      <c r="A4323" s="6" t="str">
        <f ca="1">no.</f>
        <v/>
      </c>
      <c r="E4323" s="4" t="str">
        <f ca="1">position</f>
        <v/>
      </c>
      <c r="I4323" s="318"/>
      <c r="L4323" s="4"/>
      <c r="N4323" s="6"/>
      <c r="P4323" s="20"/>
      <c r="Q4323" s="5" t="str">
        <f ca="1">score</f>
        <v/>
      </c>
      <c r="R4323" s="7" t="str">
        <f ca="1">rescore_pd</f>
        <v/>
      </c>
      <c r="S4323" s="310" t="str">
        <f ca="1">price</f>
        <v/>
      </c>
      <c r="U4323" s="4"/>
      <c r="V4323" s="4"/>
      <c r="W4323" s="215" t="str">
        <f ca="1">comm_pd</f>
        <v/>
      </c>
      <c r="X4323" s="11"/>
    </row>
    <row r="4324" spans="1:24" x14ac:dyDescent="0.25">
      <c r="A4324" s="6" t="str">
        <f ca="1">no.</f>
        <v/>
      </c>
      <c r="E4324" s="4" t="str">
        <f ca="1">position</f>
        <v/>
      </c>
      <c r="I4324" s="318"/>
      <c r="L4324" s="4"/>
      <c r="N4324" s="6"/>
      <c r="P4324" s="20"/>
      <c r="Q4324" s="5" t="str">
        <f ca="1">score</f>
        <v/>
      </c>
      <c r="R4324" s="7" t="str">
        <f ca="1">rescore_pd</f>
        <v/>
      </c>
      <c r="S4324" s="310" t="str">
        <f ca="1">price</f>
        <v/>
      </c>
      <c r="U4324" s="4"/>
      <c r="V4324" s="4"/>
      <c r="W4324" s="215" t="str">
        <f ca="1">comm_pd</f>
        <v/>
      </c>
      <c r="X4324" s="11"/>
    </row>
    <row r="4325" spans="1:24" x14ac:dyDescent="0.25">
      <c r="A4325" s="6" t="str">
        <f ca="1">no.</f>
        <v/>
      </c>
      <c r="E4325" s="4" t="str">
        <f ca="1">position</f>
        <v/>
      </c>
      <c r="I4325" s="318"/>
      <c r="L4325" s="4"/>
      <c r="N4325" s="6"/>
      <c r="P4325" s="20"/>
      <c r="Q4325" s="5" t="str">
        <f ca="1">score</f>
        <v/>
      </c>
      <c r="R4325" s="7" t="str">
        <f ca="1">rescore_pd</f>
        <v/>
      </c>
      <c r="S4325" s="310" t="str">
        <f ca="1">price</f>
        <v/>
      </c>
      <c r="U4325" s="4"/>
      <c r="V4325" s="4"/>
      <c r="W4325" s="215" t="str">
        <f ca="1">comm_pd</f>
        <v/>
      </c>
      <c r="X4325" s="11"/>
    </row>
    <row r="4326" spans="1:24" x14ac:dyDescent="0.25">
      <c r="A4326" s="6" t="str">
        <f ca="1">no.</f>
        <v/>
      </c>
      <c r="E4326" s="4" t="str">
        <f ca="1">position</f>
        <v/>
      </c>
      <c r="I4326" s="318"/>
      <c r="L4326" s="4"/>
      <c r="N4326" s="6"/>
      <c r="P4326" s="20"/>
      <c r="Q4326" s="5" t="str">
        <f ca="1">score</f>
        <v/>
      </c>
      <c r="R4326" s="7" t="str">
        <f ca="1">rescore_pd</f>
        <v/>
      </c>
      <c r="S4326" s="310" t="str">
        <f ca="1">price</f>
        <v/>
      </c>
      <c r="U4326" s="4"/>
      <c r="V4326" s="4"/>
      <c r="W4326" s="215" t="str">
        <f ca="1">comm_pd</f>
        <v/>
      </c>
      <c r="X4326" s="11"/>
    </row>
    <row r="4327" spans="1:24" x14ac:dyDescent="0.25">
      <c r="A4327" s="6" t="str">
        <f ca="1">no.</f>
        <v/>
      </c>
      <c r="E4327" s="4" t="str">
        <f ca="1">position</f>
        <v/>
      </c>
      <c r="I4327" s="318"/>
      <c r="L4327" s="4"/>
      <c r="N4327" s="6"/>
      <c r="P4327" s="20"/>
      <c r="Q4327" s="5" t="str">
        <f ca="1">score</f>
        <v/>
      </c>
      <c r="R4327" s="7" t="str">
        <f ca="1">rescore_pd</f>
        <v/>
      </c>
      <c r="S4327" s="310" t="str">
        <f ca="1">price</f>
        <v/>
      </c>
      <c r="U4327" s="4"/>
      <c r="V4327" s="4"/>
      <c r="W4327" s="215" t="str">
        <f ca="1">comm_pd</f>
        <v/>
      </c>
      <c r="X4327" s="11"/>
    </row>
    <row r="4328" spans="1:24" x14ac:dyDescent="0.25">
      <c r="A4328" s="6" t="str">
        <f ca="1">no.</f>
        <v/>
      </c>
      <c r="E4328" s="4" t="str">
        <f ca="1">position</f>
        <v/>
      </c>
      <c r="I4328" s="318"/>
      <c r="L4328" s="4"/>
      <c r="N4328" s="6"/>
      <c r="P4328" s="20"/>
      <c r="Q4328" s="5" t="str">
        <f ca="1">score</f>
        <v/>
      </c>
      <c r="R4328" s="7" t="str">
        <f ca="1">rescore_pd</f>
        <v/>
      </c>
      <c r="S4328" s="310" t="str">
        <f ca="1">price</f>
        <v/>
      </c>
      <c r="U4328" s="4"/>
      <c r="V4328" s="4"/>
      <c r="W4328" s="215" t="str">
        <f ca="1">comm_pd</f>
        <v/>
      </c>
      <c r="X4328" s="11"/>
    </row>
    <row r="4329" spans="1:24" x14ac:dyDescent="0.25">
      <c r="A4329" s="6" t="str">
        <f ca="1">no.</f>
        <v/>
      </c>
      <c r="E4329" s="4" t="str">
        <f ca="1">position</f>
        <v/>
      </c>
      <c r="I4329" s="318"/>
      <c r="L4329" s="4"/>
      <c r="N4329" s="6"/>
      <c r="P4329" s="20"/>
      <c r="Q4329" s="5" t="str">
        <f ca="1">score</f>
        <v/>
      </c>
      <c r="R4329" s="7" t="str">
        <f ca="1">rescore_pd</f>
        <v/>
      </c>
      <c r="S4329" s="310" t="str">
        <f ca="1">price</f>
        <v/>
      </c>
      <c r="U4329" s="4"/>
      <c r="V4329" s="4"/>
      <c r="W4329" s="215" t="str">
        <f ca="1">comm_pd</f>
        <v/>
      </c>
      <c r="X4329" s="11"/>
    </row>
    <row r="4330" spans="1:24" x14ac:dyDescent="0.25">
      <c r="A4330" s="6" t="str">
        <f ca="1">no.</f>
        <v/>
      </c>
      <c r="E4330" s="4" t="str">
        <f ca="1">position</f>
        <v/>
      </c>
      <c r="I4330" s="318"/>
      <c r="L4330" s="4"/>
      <c r="N4330" s="6"/>
      <c r="P4330" s="20"/>
      <c r="Q4330" s="5" t="str">
        <f ca="1">score</f>
        <v/>
      </c>
      <c r="R4330" s="7" t="str">
        <f ca="1">rescore_pd</f>
        <v/>
      </c>
      <c r="S4330" s="310" t="str">
        <f ca="1">price</f>
        <v/>
      </c>
      <c r="U4330" s="4"/>
      <c r="V4330" s="4"/>
      <c r="W4330" s="215" t="str">
        <f ca="1">comm_pd</f>
        <v/>
      </c>
      <c r="X4330" s="11"/>
    </row>
    <row r="4331" spans="1:24" x14ac:dyDescent="0.25">
      <c r="A4331" s="6" t="str">
        <f ca="1">no.</f>
        <v/>
      </c>
      <c r="E4331" s="4" t="str">
        <f ca="1">position</f>
        <v/>
      </c>
      <c r="I4331" s="318"/>
      <c r="L4331" s="4"/>
      <c r="N4331" s="6"/>
      <c r="P4331" s="20"/>
      <c r="Q4331" s="5" t="str">
        <f ca="1">score</f>
        <v/>
      </c>
      <c r="R4331" s="7" t="str">
        <f ca="1">rescore_pd</f>
        <v/>
      </c>
      <c r="S4331" s="310" t="str">
        <f ca="1">price</f>
        <v/>
      </c>
      <c r="U4331" s="4"/>
      <c r="V4331" s="4"/>
      <c r="W4331" s="215" t="str">
        <f ca="1">comm_pd</f>
        <v/>
      </c>
      <c r="X4331" s="11"/>
    </row>
    <row r="4332" spans="1:24" x14ac:dyDescent="0.25">
      <c r="A4332" s="6" t="str">
        <f ca="1">no.</f>
        <v/>
      </c>
      <c r="E4332" s="4" t="str">
        <f ca="1">position</f>
        <v/>
      </c>
      <c r="I4332" s="318"/>
      <c r="L4332" s="4"/>
      <c r="N4332" s="6"/>
      <c r="P4332" s="20"/>
      <c r="Q4332" s="5" t="str">
        <f ca="1">score</f>
        <v/>
      </c>
      <c r="R4332" s="7" t="str">
        <f ca="1">rescore_pd</f>
        <v/>
      </c>
      <c r="S4332" s="310" t="str">
        <f ca="1">price</f>
        <v/>
      </c>
      <c r="U4332" s="4"/>
      <c r="V4332" s="4"/>
      <c r="W4332" s="215" t="str">
        <f ca="1">comm_pd</f>
        <v/>
      </c>
      <c r="X4332" s="11"/>
    </row>
    <row r="4333" spans="1:24" x14ac:dyDescent="0.25">
      <c r="A4333" s="6" t="str">
        <f ca="1">no.</f>
        <v/>
      </c>
      <c r="E4333" s="4" t="str">
        <f ca="1">position</f>
        <v/>
      </c>
      <c r="I4333" s="318"/>
      <c r="L4333" s="4"/>
      <c r="N4333" s="6"/>
      <c r="P4333" s="20"/>
      <c r="Q4333" s="5" t="str">
        <f ca="1">score</f>
        <v/>
      </c>
      <c r="R4333" s="7" t="str">
        <f ca="1">rescore_pd</f>
        <v/>
      </c>
      <c r="S4333" s="310" t="str">
        <f ca="1">price</f>
        <v/>
      </c>
      <c r="U4333" s="4"/>
      <c r="V4333" s="4"/>
      <c r="W4333" s="215" t="str">
        <f ca="1">comm_pd</f>
        <v/>
      </c>
      <c r="X4333" s="11"/>
    </row>
    <row r="4334" spans="1:24" x14ac:dyDescent="0.25">
      <c r="A4334" s="6" t="str">
        <f ca="1">no.</f>
        <v/>
      </c>
      <c r="E4334" s="4" t="str">
        <f ca="1">position</f>
        <v/>
      </c>
      <c r="I4334" s="318"/>
      <c r="L4334" s="4"/>
      <c r="N4334" s="6"/>
      <c r="P4334" s="20"/>
      <c r="Q4334" s="5" t="str">
        <f ca="1">score</f>
        <v/>
      </c>
      <c r="R4334" s="7" t="str">
        <f ca="1">rescore_pd</f>
        <v/>
      </c>
      <c r="S4334" s="310" t="str">
        <f ca="1">price</f>
        <v/>
      </c>
      <c r="U4334" s="4"/>
      <c r="V4334" s="4"/>
      <c r="W4334" s="215" t="str">
        <f ca="1">comm_pd</f>
        <v/>
      </c>
      <c r="X4334" s="11"/>
    </row>
    <row r="4335" spans="1:24" x14ac:dyDescent="0.25">
      <c r="A4335" s="6" t="str">
        <f ca="1">no.</f>
        <v/>
      </c>
      <c r="E4335" s="4" t="str">
        <f ca="1">position</f>
        <v/>
      </c>
      <c r="I4335" s="318"/>
      <c r="L4335" s="4"/>
      <c r="N4335" s="6"/>
      <c r="P4335" s="20"/>
      <c r="Q4335" s="5" t="str">
        <f ca="1">score</f>
        <v/>
      </c>
      <c r="R4335" s="7" t="str">
        <f ca="1">rescore_pd</f>
        <v/>
      </c>
      <c r="S4335" s="310" t="str">
        <f ca="1">price</f>
        <v/>
      </c>
      <c r="U4335" s="4"/>
      <c r="V4335" s="4"/>
      <c r="W4335" s="215" t="str">
        <f ca="1">comm_pd</f>
        <v/>
      </c>
      <c r="X4335" s="11"/>
    </row>
    <row r="4336" spans="1:24" x14ac:dyDescent="0.25">
      <c r="A4336" s="6" t="str">
        <f ca="1">no.</f>
        <v/>
      </c>
      <c r="E4336" s="4" t="str">
        <f ca="1">position</f>
        <v/>
      </c>
      <c r="I4336" s="318"/>
      <c r="L4336" s="4"/>
      <c r="N4336" s="6"/>
      <c r="P4336" s="20"/>
      <c r="Q4336" s="5" t="str">
        <f ca="1">score</f>
        <v/>
      </c>
      <c r="R4336" s="7" t="str">
        <f ca="1">rescore_pd</f>
        <v/>
      </c>
      <c r="S4336" s="310" t="str">
        <f ca="1">price</f>
        <v/>
      </c>
      <c r="U4336" s="4"/>
      <c r="V4336" s="4"/>
      <c r="W4336" s="215" t="str">
        <f ca="1">comm_pd</f>
        <v/>
      </c>
      <c r="X4336" s="11"/>
    </row>
    <row r="4337" spans="1:24" x14ac:dyDescent="0.25">
      <c r="A4337" s="6" t="str">
        <f ca="1">no.</f>
        <v/>
      </c>
      <c r="E4337" s="4" t="str">
        <f ca="1">position</f>
        <v/>
      </c>
      <c r="I4337" s="318"/>
      <c r="L4337" s="4"/>
      <c r="N4337" s="6"/>
      <c r="P4337" s="20"/>
      <c r="Q4337" s="5" t="str">
        <f ca="1">score</f>
        <v/>
      </c>
      <c r="R4337" s="7" t="str">
        <f ca="1">rescore_pd</f>
        <v/>
      </c>
      <c r="S4337" s="310" t="str">
        <f ca="1">price</f>
        <v/>
      </c>
      <c r="U4337" s="4"/>
      <c r="V4337" s="4"/>
      <c r="W4337" s="215" t="str">
        <f ca="1">comm_pd</f>
        <v/>
      </c>
      <c r="X4337" s="11"/>
    </row>
    <row r="4338" spans="1:24" x14ac:dyDescent="0.25">
      <c r="A4338" s="6" t="str">
        <f ca="1">no.</f>
        <v/>
      </c>
      <c r="E4338" s="4" t="str">
        <f ca="1">position</f>
        <v/>
      </c>
      <c r="I4338" s="318"/>
      <c r="L4338" s="4"/>
      <c r="N4338" s="6"/>
      <c r="P4338" s="20"/>
      <c r="Q4338" s="5" t="str">
        <f ca="1">score</f>
        <v/>
      </c>
      <c r="R4338" s="7" t="str">
        <f ca="1">rescore_pd</f>
        <v/>
      </c>
      <c r="S4338" s="310" t="str">
        <f ca="1">price</f>
        <v/>
      </c>
      <c r="U4338" s="4"/>
      <c r="V4338" s="4"/>
      <c r="W4338" s="215" t="str">
        <f ca="1">comm_pd</f>
        <v/>
      </c>
      <c r="X4338" s="11"/>
    </row>
    <row r="4339" spans="1:24" x14ac:dyDescent="0.25">
      <c r="A4339" s="6" t="str">
        <f ca="1">no.</f>
        <v/>
      </c>
      <c r="E4339" s="4" t="str">
        <f ca="1">position</f>
        <v/>
      </c>
      <c r="I4339" s="318"/>
      <c r="L4339" s="4"/>
      <c r="N4339" s="6"/>
      <c r="P4339" s="20"/>
      <c r="Q4339" s="5" t="str">
        <f ca="1">score</f>
        <v/>
      </c>
      <c r="R4339" s="7" t="str">
        <f ca="1">rescore_pd</f>
        <v/>
      </c>
      <c r="S4339" s="310" t="str">
        <f ca="1">price</f>
        <v/>
      </c>
      <c r="U4339" s="4"/>
      <c r="V4339" s="4"/>
      <c r="W4339" s="215" t="str">
        <f ca="1">comm_pd</f>
        <v/>
      </c>
      <c r="X4339" s="11"/>
    </row>
    <row r="4340" spans="1:24" x14ac:dyDescent="0.25">
      <c r="A4340" s="6" t="str">
        <f ca="1">no.</f>
        <v/>
      </c>
      <c r="E4340" s="4" t="str">
        <f ca="1">position</f>
        <v/>
      </c>
      <c r="I4340" s="318"/>
      <c r="L4340" s="4"/>
      <c r="N4340" s="6"/>
      <c r="P4340" s="20"/>
      <c r="Q4340" s="5" t="str">
        <f ca="1">score</f>
        <v/>
      </c>
      <c r="R4340" s="7" t="str">
        <f ca="1">rescore_pd</f>
        <v/>
      </c>
      <c r="S4340" s="310" t="str">
        <f ca="1">price</f>
        <v/>
      </c>
      <c r="U4340" s="4"/>
      <c r="V4340" s="4"/>
      <c r="W4340" s="215" t="str">
        <f ca="1">comm_pd</f>
        <v/>
      </c>
      <c r="X4340" s="11"/>
    </row>
    <row r="4341" spans="1:24" x14ac:dyDescent="0.25">
      <c r="A4341" s="6" t="str">
        <f ca="1">no.</f>
        <v/>
      </c>
      <c r="E4341" s="4" t="str">
        <f ca="1">position</f>
        <v/>
      </c>
      <c r="I4341" s="318"/>
      <c r="L4341" s="4"/>
      <c r="N4341" s="6"/>
      <c r="P4341" s="20"/>
      <c r="Q4341" s="5" t="str">
        <f ca="1">score</f>
        <v/>
      </c>
      <c r="R4341" s="7" t="str">
        <f ca="1">rescore_pd</f>
        <v/>
      </c>
      <c r="S4341" s="310" t="str">
        <f ca="1">price</f>
        <v/>
      </c>
      <c r="U4341" s="4"/>
      <c r="V4341" s="4"/>
      <c r="W4341" s="215" t="str">
        <f ca="1">comm_pd</f>
        <v/>
      </c>
      <c r="X4341" s="11"/>
    </row>
    <row r="4342" spans="1:24" x14ac:dyDescent="0.25">
      <c r="A4342" s="6" t="str">
        <f ca="1">no.</f>
        <v/>
      </c>
      <c r="E4342" s="4" t="str">
        <f ca="1">position</f>
        <v/>
      </c>
      <c r="I4342" s="318"/>
      <c r="L4342" s="4"/>
      <c r="N4342" s="6"/>
      <c r="P4342" s="20"/>
      <c r="Q4342" s="5" t="str">
        <f ca="1">score</f>
        <v/>
      </c>
      <c r="R4342" s="7" t="str">
        <f ca="1">rescore_pd</f>
        <v/>
      </c>
      <c r="S4342" s="310" t="str">
        <f ca="1">price</f>
        <v/>
      </c>
      <c r="U4342" s="4"/>
      <c r="V4342" s="4"/>
      <c r="W4342" s="215" t="str">
        <f ca="1">comm_pd</f>
        <v/>
      </c>
      <c r="X4342" s="11"/>
    </row>
    <row r="4343" spans="1:24" x14ac:dyDescent="0.25">
      <c r="A4343" s="6" t="str">
        <f ca="1">no.</f>
        <v/>
      </c>
      <c r="E4343" s="4" t="str">
        <f ca="1">position</f>
        <v/>
      </c>
      <c r="I4343" s="318"/>
      <c r="L4343" s="4"/>
      <c r="N4343" s="6"/>
      <c r="P4343" s="20"/>
      <c r="Q4343" s="5" t="str">
        <f ca="1">score</f>
        <v/>
      </c>
      <c r="R4343" s="7" t="str">
        <f ca="1">rescore_pd</f>
        <v/>
      </c>
      <c r="S4343" s="310" t="str">
        <f ca="1">price</f>
        <v/>
      </c>
      <c r="U4343" s="4"/>
      <c r="V4343" s="4"/>
      <c r="W4343" s="215" t="str">
        <f ca="1">comm_pd</f>
        <v/>
      </c>
      <c r="X4343" s="11"/>
    </row>
    <row r="4344" spans="1:24" x14ac:dyDescent="0.25">
      <c r="A4344" s="6" t="str">
        <f ca="1">no.</f>
        <v/>
      </c>
      <c r="E4344" s="4" t="str">
        <f ca="1">position</f>
        <v/>
      </c>
      <c r="I4344" s="318"/>
      <c r="L4344" s="4"/>
      <c r="N4344" s="6"/>
      <c r="P4344" s="20"/>
      <c r="Q4344" s="5" t="str">
        <f ca="1">score</f>
        <v/>
      </c>
      <c r="R4344" s="7" t="str">
        <f ca="1">rescore_pd</f>
        <v/>
      </c>
      <c r="S4344" s="310" t="str">
        <f ca="1">price</f>
        <v/>
      </c>
      <c r="U4344" s="4"/>
      <c r="V4344" s="4"/>
      <c r="W4344" s="215" t="str">
        <f ca="1">comm_pd</f>
        <v/>
      </c>
      <c r="X4344" s="11"/>
    </row>
    <row r="4345" spans="1:24" x14ac:dyDescent="0.25">
      <c r="A4345" s="6" t="str">
        <f ca="1">no.</f>
        <v/>
      </c>
      <c r="E4345" s="4" t="str">
        <f ca="1">position</f>
        <v/>
      </c>
      <c r="I4345" s="318"/>
      <c r="L4345" s="4"/>
      <c r="N4345" s="6"/>
      <c r="P4345" s="20"/>
      <c r="Q4345" s="5" t="str">
        <f ca="1">score</f>
        <v/>
      </c>
      <c r="R4345" s="7" t="str">
        <f ca="1">rescore_pd</f>
        <v/>
      </c>
      <c r="S4345" s="310" t="str">
        <f ca="1">price</f>
        <v/>
      </c>
      <c r="U4345" s="4"/>
      <c r="V4345" s="4"/>
      <c r="W4345" s="215" t="str">
        <f ca="1">comm_pd</f>
        <v/>
      </c>
      <c r="X4345" s="11"/>
    </row>
    <row r="4346" spans="1:24" x14ac:dyDescent="0.25">
      <c r="A4346" s="6" t="str">
        <f ca="1">no.</f>
        <v/>
      </c>
      <c r="E4346" s="4" t="str">
        <f ca="1">position</f>
        <v/>
      </c>
      <c r="I4346" s="318"/>
      <c r="L4346" s="4"/>
      <c r="N4346" s="6"/>
      <c r="P4346" s="20"/>
      <c r="Q4346" s="5" t="str">
        <f ca="1">score</f>
        <v/>
      </c>
      <c r="R4346" s="7" t="str">
        <f ca="1">rescore_pd</f>
        <v/>
      </c>
      <c r="S4346" s="310" t="str">
        <f ca="1">price</f>
        <v/>
      </c>
      <c r="U4346" s="4"/>
      <c r="V4346" s="4"/>
      <c r="W4346" s="215" t="str">
        <f ca="1">comm_pd</f>
        <v/>
      </c>
      <c r="X4346" s="11"/>
    </row>
    <row r="4347" spans="1:24" x14ac:dyDescent="0.25">
      <c r="A4347" s="6" t="str">
        <f ca="1">no.</f>
        <v/>
      </c>
      <c r="E4347" s="4" t="str">
        <f ca="1">position</f>
        <v/>
      </c>
      <c r="I4347" s="318"/>
      <c r="L4347" s="4"/>
      <c r="N4347" s="6"/>
      <c r="P4347" s="20"/>
      <c r="Q4347" s="5" t="str">
        <f ca="1">score</f>
        <v/>
      </c>
      <c r="R4347" s="7" t="str">
        <f ca="1">rescore_pd</f>
        <v/>
      </c>
      <c r="S4347" s="310" t="str">
        <f ca="1">price</f>
        <v/>
      </c>
      <c r="U4347" s="4"/>
      <c r="V4347" s="4"/>
      <c r="W4347" s="215" t="str">
        <f ca="1">comm_pd</f>
        <v/>
      </c>
      <c r="X4347" s="11"/>
    </row>
    <row r="4348" spans="1:24" x14ac:dyDescent="0.25">
      <c r="A4348" s="6" t="str">
        <f ca="1">no.</f>
        <v/>
      </c>
      <c r="E4348" s="4" t="str">
        <f ca="1">position</f>
        <v/>
      </c>
      <c r="I4348" s="318"/>
      <c r="L4348" s="4"/>
      <c r="N4348" s="6"/>
      <c r="P4348" s="20"/>
      <c r="Q4348" s="5" t="str">
        <f ca="1">score</f>
        <v/>
      </c>
      <c r="R4348" s="7" t="str">
        <f ca="1">rescore_pd</f>
        <v/>
      </c>
      <c r="S4348" s="310" t="str">
        <f ca="1">price</f>
        <v/>
      </c>
      <c r="U4348" s="4"/>
      <c r="V4348" s="4"/>
      <c r="W4348" s="215" t="str">
        <f ca="1">comm_pd</f>
        <v/>
      </c>
      <c r="X4348" s="11"/>
    </row>
    <row r="4349" spans="1:24" x14ac:dyDescent="0.25">
      <c r="A4349" s="6" t="str">
        <f ca="1">no.</f>
        <v/>
      </c>
      <c r="E4349" s="4" t="str">
        <f ca="1">position</f>
        <v/>
      </c>
      <c r="I4349" s="318"/>
      <c r="L4349" s="4"/>
      <c r="N4349" s="6"/>
      <c r="P4349" s="20"/>
      <c r="Q4349" s="5" t="str">
        <f ca="1">score</f>
        <v/>
      </c>
      <c r="R4349" s="7" t="str">
        <f ca="1">rescore_pd</f>
        <v/>
      </c>
      <c r="S4349" s="310" t="str">
        <f ca="1">price</f>
        <v/>
      </c>
      <c r="U4349" s="4"/>
      <c r="V4349" s="4"/>
      <c r="W4349" s="215" t="str">
        <f ca="1">comm_pd</f>
        <v/>
      </c>
      <c r="X4349" s="11"/>
    </row>
    <row r="4350" spans="1:24" x14ac:dyDescent="0.25">
      <c r="A4350" s="6" t="str">
        <f ca="1">no.</f>
        <v/>
      </c>
      <c r="E4350" s="4" t="str">
        <f ca="1">position</f>
        <v/>
      </c>
      <c r="I4350" s="318"/>
      <c r="L4350" s="4"/>
      <c r="N4350" s="6"/>
      <c r="P4350" s="20"/>
      <c r="Q4350" s="5" t="str">
        <f ca="1">score</f>
        <v/>
      </c>
      <c r="R4350" s="7" t="str">
        <f ca="1">rescore_pd</f>
        <v/>
      </c>
      <c r="S4350" s="310" t="str">
        <f ca="1">price</f>
        <v/>
      </c>
      <c r="U4350" s="4"/>
      <c r="V4350" s="4"/>
      <c r="W4350" s="215" t="str">
        <f ca="1">comm_pd</f>
        <v/>
      </c>
      <c r="X4350" s="11"/>
    </row>
    <row r="4351" spans="1:24" x14ac:dyDescent="0.25">
      <c r="A4351" s="6" t="str">
        <f ca="1">no.</f>
        <v/>
      </c>
      <c r="E4351" s="4" t="str">
        <f ca="1">position</f>
        <v/>
      </c>
      <c r="I4351" s="318"/>
      <c r="L4351" s="4"/>
      <c r="N4351" s="6"/>
      <c r="P4351" s="20"/>
      <c r="Q4351" s="5" t="str">
        <f ca="1">score</f>
        <v/>
      </c>
      <c r="R4351" s="7" t="str">
        <f ca="1">rescore_pd</f>
        <v/>
      </c>
      <c r="S4351" s="310" t="str">
        <f ca="1">price</f>
        <v/>
      </c>
      <c r="U4351" s="4"/>
      <c r="V4351" s="4"/>
      <c r="W4351" s="215" t="str">
        <f ca="1">comm_pd</f>
        <v/>
      </c>
      <c r="X4351" s="11"/>
    </row>
    <row r="4352" spans="1:24" x14ac:dyDescent="0.25">
      <c r="A4352" s="6" t="str">
        <f ca="1">no.</f>
        <v/>
      </c>
      <c r="E4352" s="4" t="str">
        <f ca="1">position</f>
        <v/>
      </c>
      <c r="I4352" s="318"/>
      <c r="L4352" s="4"/>
      <c r="N4352" s="6"/>
      <c r="P4352" s="20"/>
      <c r="Q4352" s="5" t="str">
        <f ca="1">score</f>
        <v/>
      </c>
      <c r="R4352" s="7" t="str">
        <f ca="1">rescore_pd</f>
        <v/>
      </c>
      <c r="S4352" s="310" t="str">
        <f ca="1">price</f>
        <v/>
      </c>
      <c r="U4352" s="4"/>
      <c r="V4352" s="4"/>
      <c r="W4352" s="215" t="str">
        <f ca="1">comm_pd</f>
        <v/>
      </c>
      <c r="X4352" s="11"/>
    </row>
    <row r="4353" spans="1:24" x14ac:dyDescent="0.25">
      <c r="A4353" s="6" t="str">
        <f ca="1">no.</f>
        <v/>
      </c>
      <c r="E4353" s="4" t="str">
        <f ca="1">position</f>
        <v/>
      </c>
      <c r="I4353" s="318"/>
      <c r="L4353" s="4"/>
      <c r="N4353" s="6"/>
      <c r="P4353" s="20"/>
      <c r="Q4353" s="5" t="str">
        <f ca="1">score</f>
        <v/>
      </c>
      <c r="R4353" s="7" t="str">
        <f ca="1">rescore_pd</f>
        <v/>
      </c>
      <c r="S4353" s="310" t="str">
        <f ca="1">price</f>
        <v/>
      </c>
      <c r="U4353" s="4"/>
      <c r="V4353" s="4"/>
      <c r="W4353" s="215" t="str">
        <f ca="1">comm_pd</f>
        <v/>
      </c>
      <c r="X4353" s="11"/>
    </row>
    <row r="4354" spans="1:24" x14ac:dyDescent="0.25">
      <c r="A4354" s="6" t="str">
        <f ca="1">no.</f>
        <v/>
      </c>
      <c r="E4354" s="4" t="str">
        <f ca="1">position</f>
        <v/>
      </c>
      <c r="I4354" s="318"/>
      <c r="L4354" s="4"/>
      <c r="N4354" s="6"/>
      <c r="P4354" s="20"/>
      <c r="Q4354" s="5" t="str">
        <f ca="1">score</f>
        <v/>
      </c>
      <c r="R4354" s="7" t="str">
        <f ca="1">rescore_pd</f>
        <v/>
      </c>
      <c r="S4354" s="310" t="str">
        <f ca="1">price</f>
        <v/>
      </c>
      <c r="U4354" s="4"/>
      <c r="V4354" s="4"/>
      <c r="W4354" s="215" t="str">
        <f ca="1">comm_pd</f>
        <v/>
      </c>
      <c r="X4354" s="11"/>
    </row>
    <row r="4355" spans="1:24" x14ac:dyDescent="0.25">
      <c r="A4355" s="6" t="str">
        <f ca="1">no.</f>
        <v/>
      </c>
      <c r="E4355" s="4" t="str">
        <f ca="1">position</f>
        <v/>
      </c>
      <c r="I4355" s="318"/>
      <c r="L4355" s="4"/>
      <c r="N4355" s="6"/>
      <c r="P4355" s="20"/>
      <c r="Q4355" s="5" t="str">
        <f ca="1">score</f>
        <v/>
      </c>
      <c r="R4355" s="7" t="str">
        <f ca="1">rescore_pd</f>
        <v/>
      </c>
      <c r="S4355" s="310" t="str">
        <f ca="1">price</f>
        <v/>
      </c>
      <c r="U4355" s="4"/>
      <c r="V4355" s="4"/>
      <c r="W4355" s="215" t="str">
        <f ca="1">comm_pd</f>
        <v/>
      </c>
      <c r="X4355" s="11"/>
    </row>
    <row r="4356" spans="1:24" x14ac:dyDescent="0.25">
      <c r="A4356" s="6" t="str">
        <f ca="1">no.</f>
        <v/>
      </c>
      <c r="E4356" s="4" t="str">
        <f ca="1">position</f>
        <v/>
      </c>
      <c r="I4356" s="318"/>
      <c r="L4356" s="4"/>
      <c r="N4356" s="6"/>
      <c r="P4356" s="20"/>
      <c r="Q4356" s="5" t="str">
        <f ca="1">score</f>
        <v/>
      </c>
      <c r="R4356" s="7" t="str">
        <f ca="1">rescore_pd</f>
        <v/>
      </c>
      <c r="S4356" s="310" t="str">
        <f ca="1">price</f>
        <v/>
      </c>
      <c r="U4356" s="4"/>
      <c r="V4356" s="4"/>
      <c r="W4356" s="215" t="str">
        <f ca="1">comm_pd</f>
        <v/>
      </c>
      <c r="X4356" s="11"/>
    </row>
    <row r="4357" spans="1:24" x14ac:dyDescent="0.25">
      <c r="A4357" s="6" t="str">
        <f ca="1">no.</f>
        <v/>
      </c>
      <c r="E4357" s="4" t="str">
        <f ca="1">position</f>
        <v/>
      </c>
      <c r="I4357" s="318"/>
      <c r="L4357" s="4"/>
      <c r="N4357" s="6"/>
      <c r="P4357" s="20"/>
      <c r="Q4357" s="5" t="str">
        <f ca="1">score</f>
        <v/>
      </c>
      <c r="R4357" s="7" t="str">
        <f ca="1">rescore_pd</f>
        <v/>
      </c>
      <c r="S4357" s="310" t="str">
        <f ca="1">price</f>
        <v/>
      </c>
      <c r="U4357" s="4"/>
      <c r="V4357" s="4"/>
      <c r="W4357" s="215" t="str">
        <f ca="1">comm_pd</f>
        <v/>
      </c>
      <c r="X4357" s="11"/>
    </row>
    <row r="4358" spans="1:24" x14ac:dyDescent="0.25">
      <c r="A4358" s="6" t="str">
        <f ca="1">no.</f>
        <v/>
      </c>
      <c r="E4358" s="4" t="str">
        <f ca="1">position</f>
        <v/>
      </c>
      <c r="I4358" s="318"/>
      <c r="L4358" s="4"/>
      <c r="N4358" s="6"/>
      <c r="P4358" s="20"/>
      <c r="Q4358" s="5" t="str">
        <f ca="1">score</f>
        <v/>
      </c>
      <c r="R4358" s="7" t="str">
        <f ca="1">rescore_pd</f>
        <v/>
      </c>
      <c r="S4358" s="310" t="str">
        <f ca="1">price</f>
        <v/>
      </c>
      <c r="U4358" s="4"/>
      <c r="V4358" s="4"/>
      <c r="W4358" s="215" t="str">
        <f ca="1">comm_pd</f>
        <v/>
      </c>
      <c r="X4358" s="11"/>
    </row>
    <row r="4359" spans="1:24" x14ac:dyDescent="0.25">
      <c r="A4359" s="6" t="str">
        <f ca="1">no.</f>
        <v/>
      </c>
      <c r="E4359" s="4" t="str">
        <f ca="1">position</f>
        <v/>
      </c>
      <c r="I4359" s="318"/>
      <c r="L4359" s="4"/>
      <c r="N4359" s="6"/>
      <c r="P4359" s="20"/>
      <c r="Q4359" s="5" t="str">
        <f ca="1">score</f>
        <v/>
      </c>
      <c r="R4359" s="7" t="str">
        <f ca="1">rescore_pd</f>
        <v/>
      </c>
      <c r="S4359" s="310" t="str">
        <f ca="1">price</f>
        <v/>
      </c>
      <c r="U4359" s="4"/>
      <c r="V4359" s="4"/>
      <c r="W4359" s="215" t="str">
        <f ca="1">comm_pd</f>
        <v/>
      </c>
      <c r="X4359" s="11"/>
    </row>
    <row r="4360" spans="1:24" x14ac:dyDescent="0.25">
      <c r="A4360" s="6" t="str">
        <f ca="1">no.</f>
        <v/>
      </c>
      <c r="E4360" s="4" t="str">
        <f ca="1">position</f>
        <v/>
      </c>
      <c r="I4360" s="318"/>
      <c r="L4360" s="4"/>
      <c r="N4360" s="6"/>
      <c r="P4360" s="20"/>
      <c r="Q4360" s="5" t="str">
        <f ca="1">score</f>
        <v/>
      </c>
      <c r="R4360" s="7" t="str">
        <f ca="1">rescore_pd</f>
        <v/>
      </c>
      <c r="S4360" s="310" t="str">
        <f ca="1">price</f>
        <v/>
      </c>
      <c r="U4360" s="4"/>
      <c r="V4360" s="4"/>
      <c r="W4360" s="215" t="str">
        <f ca="1">comm_pd</f>
        <v/>
      </c>
      <c r="X4360" s="11"/>
    </row>
    <row r="4361" spans="1:24" x14ac:dyDescent="0.25">
      <c r="A4361" s="6" t="str">
        <f ca="1">no.</f>
        <v/>
      </c>
      <c r="E4361" s="4" t="str">
        <f ca="1">position</f>
        <v/>
      </c>
      <c r="I4361" s="318"/>
      <c r="L4361" s="4"/>
      <c r="N4361" s="6"/>
      <c r="P4361" s="20"/>
      <c r="Q4361" s="5" t="str">
        <f ca="1">score</f>
        <v/>
      </c>
      <c r="R4361" s="7" t="str">
        <f ca="1">rescore_pd</f>
        <v/>
      </c>
      <c r="S4361" s="310" t="str">
        <f ca="1">price</f>
        <v/>
      </c>
      <c r="U4361" s="4"/>
      <c r="V4361" s="4"/>
      <c r="W4361" s="215" t="str">
        <f ca="1">comm_pd</f>
        <v/>
      </c>
      <c r="X4361" s="11"/>
    </row>
    <row r="4362" spans="1:24" x14ac:dyDescent="0.25">
      <c r="A4362" s="6" t="str">
        <f ca="1">no.</f>
        <v/>
      </c>
      <c r="E4362" s="4" t="str">
        <f ca="1">position</f>
        <v/>
      </c>
      <c r="I4362" s="318"/>
      <c r="L4362" s="4"/>
      <c r="N4362" s="6"/>
      <c r="P4362" s="20"/>
      <c r="Q4362" s="5" t="str">
        <f ca="1">score</f>
        <v/>
      </c>
      <c r="R4362" s="7" t="str">
        <f ca="1">rescore_pd</f>
        <v/>
      </c>
      <c r="S4362" s="310" t="str">
        <f ca="1">price</f>
        <v/>
      </c>
      <c r="U4362" s="4"/>
      <c r="V4362" s="4"/>
      <c r="W4362" s="215" t="str">
        <f ca="1">comm_pd</f>
        <v/>
      </c>
      <c r="X4362" s="11"/>
    </row>
    <row r="4363" spans="1:24" x14ac:dyDescent="0.25">
      <c r="A4363" s="6" t="str">
        <f ca="1">no.</f>
        <v/>
      </c>
      <c r="E4363" s="4" t="str">
        <f ca="1">position</f>
        <v/>
      </c>
      <c r="I4363" s="318"/>
      <c r="L4363" s="4"/>
      <c r="N4363" s="6"/>
      <c r="P4363" s="20"/>
      <c r="Q4363" s="5" t="str">
        <f ca="1">score</f>
        <v/>
      </c>
      <c r="R4363" s="7" t="str">
        <f ca="1">rescore_pd</f>
        <v/>
      </c>
      <c r="S4363" s="310" t="str">
        <f ca="1">price</f>
        <v/>
      </c>
      <c r="U4363" s="4"/>
      <c r="V4363" s="4"/>
      <c r="W4363" s="215" t="str">
        <f ca="1">comm_pd</f>
        <v/>
      </c>
      <c r="X4363" s="11"/>
    </row>
    <row r="4364" spans="1:24" x14ac:dyDescent="0.25">
      <c r="A4364" s="6" t="str">
        <f ca="1">no.</f>
        <v/>
      </c>
      <c r="E4364" s="4" t="str">
        <f ca="1">position</f>
        <v/>
      </c>
      <c r="I4364" s="318"/>
      <c r="L4364" s="4"/>
      <c r="N4364" s="6"/>
      <c r="P4364" s="20"/>
      <c r="Q4364" s="5" t="str">
        <f ca="1">score</f>
        <v/>
      </c>
      <c r="R4364" s="7" t="str">
        <f ca="1">rescore_pd</f>
        <v/>
      </c>
      <c r="S4364" s="310" t="str">
        <f ca="1">price</f>
        <v/>
      </c>
      <c r="U4364" s="4"/>
      <c r="V4364" s="4"/>
      <c r="W4364" s="215" t="str">
        <f ca="1">comm_pd</f>
        <v/>
      </c>
      <c r="X4364" s="11"/>
    </row>
    <row r="4365" spans="1:24" x14ac:dyDescent="0.25">
      <c r="A4365" s="6" t="str">
        <f ca="1">no.</f>
        <v/>
      </c>
      <c r="E4365" s="4" t="str">
        <f ca="1">position</f>
        <v/>
      </c>
      <c r="I4365" s="318"/>
      <c r="L4365" s="4"/>
      <c r="N4365" s="6"/>
      <c r="P4365" s="20"/>
      <c r="Q4365" s="5" t="str">
        <f ca="1">score</f>
        <v/>
      </c>
      <c r="R4365" s="7" t="str">
        <f ca="1">rescore_pd</f>
        <v/>
      </c>
      <c r="S4365" s="310" t="str">
        <f ca="1">price</f>
        <v/>
      </c>
      <c r="U4365" s="4"/>
      <c r="V4365" s="4"/>
      <c r="W4365" s="215" t="str">
        <f ca="1">comm_pd</f>
        <v/>
      </c>
      <c r="X4365" s="11"/>
    </row>
    <row r="4366" spans="1:24" x14ac:dyDescent="0.25">
      <c r="A4366" s="6" t="str">
        <f ca="1">no.</f>
        <v/>
      </c>
      <c r="E4366" s="4" t="str">
        <f ca="1">position</f>
        <v/>
      </c>
      <c r="I4366" s="318"/>
      <c r="L4366" s="4"/>
      <c r="N4366" s="6"/>
      <c r="P4366" s="20"/>
      <c r="Q4366" s="5" t="str">
        <f ca="1">score</f>
        <v/>
      </c>
      <c r="R4366" s="7" t="str">
        <f ca="1">rescore_pd</f>
        <v/>
      </c>
      <c r="S4366" s="310" t="str">
        <f ca="1">price</f>
        <v/>
      </c>
      <c r="U4366" s="4"/>
      <c r="V4366" s="4"/>
      <c r="W4366" s="215" t="str">
        <f ca="1">comm_pd</f>
        <v/>
      </c>
      <c r="X4366" s="11"/>
    </row>
    <row r="4367" spans="1:24" x14ac:dyDescent="0.25">
      <c r="A4367" s="6" t="str">
        <f ca="1">no.</f>
        <v/>
      </c>
      <c r="E4367" s="4" t="str">
        <f ca="1">position</f>
        <v/>
      </c>
      <c r="I4367" s="318"/>
      <c r="L4367" s="4"/>
      <c r="N4367" s="6"/>
      <c r="P4367" s="20"/>
      <c r="Q4367" s="5" t="str">
        <f ca="1">score</f>
        <v/>
      </c>
      <c r="R4367" s="7" t="str">
        <f ca="1">rescore_pd</f>
        <v/>
      </c>
      <c r="S4367" s="310" t="str">
        <f ca="1">price</f>
        <v/>
      </c>
      <c r="U4367" s="4"/>
      <c r="V4367" s="4"/>
      <c r="W4367" s="215" t="str">
        <f ca="1">comm_pd</f>
        <v/>
      </c>
      <c r="X4367" s="11"/>
    </row>
    <row r="4368" spans="1:24" x14ac:dyDescent="0.25">
      <c r="A4368" s="6" t="str">
        <f ca="1">no.</f>
        <v/>
      </c>
      <c r="E4368" s="4" t="str">
        <f ca="1">position</f>
        <v/>
      </c>
      <c r="I4368" s="318"/>
      <c r="L4368" s="4"/>
      <c r="N4368" s="6"/>
      <c r="P4368" s="20"/>
      <c r="Q4368" s="5" t="str">
        <f ca="1">score</f>
        <v/>
      </c>
      <c r="R4368" s="7" t="str">
        <f ca="1">rescore_pd</f>
        <v/>
      </c>
      <c r="S4368" s="310" t="str">
        <f ca="1">price</f>
        <v/>
      </c>
      <c r="U4368" s="4"/>
      <c r="V4368" s="4"/>
      <c r="W4368" s="215" t="str">
        <f ca="1">comm_pd</f>
        <v/>
      </c>
      <c r="X4368" s="11"/>
    </row>
    <row r="4369" spans="1:24" x14ac:dyDescent="0.25">
      <c r="A4369" s="6" t="str">
        <f ca="1">no.</f>
        <v/>
      </c>
      <c r="E4369" s="4" t="str">
        <f ca="1">position</f>
        <v/>
      </c>
      <c r="I4369" s="318"/>
      <c r="L4369" s="4"/>
      <c r="N4369" s="6"/>
      <c r="P4369" s="20"/>
      <c r="Q4369" s="5" t="str">
        <f ca="1">score</f>
        <v/>
      </c>
      <c r="R4369" s="7" t="str">
        <f ca="1">rescore_pd</f>
        <v/>
      </c>
      <c r="S4369" s="310" t="str">
        <f ca="1">price</f>
        <v/>
      </c>
      <c r="U4369" s="4"/>
      <c r="V4369" s="4"/>
      <c r="W4369" s="215" t="str">
        <f ca="1">comm_pd</f>
        <v/>
      </c>
      <c r="X4369" s="11"/>
    </row>
    <row r="4370" spans="1:24" x14ac:dyDescent="0.25">
      <c r="A4370" s="6" t="str">
        <f ca="1">no.</f>
        <v/>
      </c>
      <c r="E4370" s="4" t="str">
        <f ca="1">position</f>
        <v/>
      </c>
      <c r="I4370" s="318"/>
      <c r="L4370" s="4"/>
      <c r="N4370" s="6"/>
      <c r="P4370" s="20"/>
      <c r="Q4370" s="5" t="str">
        <f ca="1">score</f>
        <v/>
      </c>
      <c r="R4370" s="7" t="str">
        <f ca="1">rescore_pd</f>
        <v/>
      </c>
      <c r="S4370" s="310" t="str">
        <f ca="1">price</f>
        <v/>
      </c>
      <c r="U4370" s="4"/>
      <c r="V4370" s="4"/>
      <c r="W4370" s="215" t="str">
        <f ca="1">comm_pd</f>
        <v/>
      </c>
      <c r="X4370" s="11"/>
    </row>
    <row r="4371" spans="1:24" x14ac:dyDescent="0.25">
      <c r="A4371" s="6" t="str">
        <f ca="1">no.</f>
        <v/>
      </c>
      <c r="E4371" s="4" t="str">
        <f ca="1">position</f>
        <v/>
      </c>
      <c r="I4371" s="318"/>
      <c r="L4371" s="4"/>
      <c r="N4371" s="6"/>
      <c r="P4371" s="20"/>
      <c r="Q4371" s="5" t="str">
        <f ca="1">score</f>
        <v/>
      </c>
      <c r="R4371" s="7" t="str">
        <f ca="1">rescore_pd</f>
        <v/>
      </c>
      <c r="S4371" s="310" t="str">
        <f ca="1">price</f>
        <v/>
      </c>
      <c r="U4371" s="4"/>
      <c r="V4371" s="4"/>
      <c r="W4371" s="215" t="str">
        <f ca="1">comm_pd</f>
        <v/>
      </c>
      <c r="X4371" s="11"/>
    </row>
    <row r="4372" spans="1:24" x14ac:dyDescent="0.25">
      <c r="A4372" s="6" t="str">
        <f ca="1">no.</f>
        <v/>
      </c>
      <c r="E4372" s="4" t="str">
        <f ca="1">position</f>
        <v/>
      </c>
      <c r="I4372" s="318"/>
      <c r="L4372" s="4"/>
      <c r="N4372" s="6"/>
      <c r="P4372" s="20"/>
      <c r="Q4372" s="5" t="str">
        <f ca="1">score</f>
        <v/>
      </c>
      <c r="R4372" s="7" t="str">
        <f ca="1">rescore_pd</f>
        <v/>
      </c>
      <c r="S4372" s="310" t="str">
        <f ca="1">price</f>
        <v/>
      </c>
      <c r="U4372" s="4"/>
      <c r="V4372" s="4"/>
      <c r="W4372" s="215" t="str">
        <f ca="1">comm_pd</f>
        <v/>
      </c>
      <c r="X4372" s="11"/>
    </row>
    <row r="4373" spans="1:24" x14ac:dyDescent="0.25">
      <c r="A4373" s="6" t="str">
        <f ca="1">no.</f>
        <v/>
      </c>
      <c r="E4373" s="4" t="str">
        <f ca="1">position</f>
        <v/>
      </c>
      <c r="I4373" s="318"/>
      <c r="L4373" s="4"/>
      <c r="N4373" s="6"/>
      <c r="P4373" s="20"/>
      <c r="Q4373" s="5" t="str">
        <f ca="1">score</f>
        <v/>
      </c>
      <c r="R4373" s="7" t="str">
        <f ca="1">rescore_pd</f>
        <v/>
      </c>
      <c r="S4373" s="310" t="str">
        <f ca="1">price</f>
        <v/>
      </c>
      <c r="U4373" s="4"/>
      <c r="V4373" s="4"/>
      <c r="W4373" s="215" t="str">
        <f ca="1">comm_pd</f>
        <v/>
      </c>
      <c r="X4373" s="11"/>
    </row>
    <row r="4374" spans="1:24" x14ac:dyDescent="0.25">
      <c r="A4374" s="6" t="str">
        <f ca="1">no.</f>
        <v/>
      </c>
      <c r="E4374" s="4" t="str">
        <f ca="1">position</f>
        <v/>
      </c>
      <c r="I4374" s="318"/>
      <c r="L4374" s="4"/>
      <c r="N4374" s="6"/>
      <c r="P4374" s="20"/>
      <c r="Q4374" s="5" t="str">
        <f ca="1">score</f>
        <v/>
      </c>
      <c r="R4374" s="7" t="str">
        <f ca="1">rescore_pd</f>
        <v/>
      </c>
      <c r="S4374" s="310" t="str">
        <f ca="1">price</f>
        <v/>
      </c>
      <c r="U4374" s="4"/>
      <c r="V4374" s="4"/>
      <c r="W4374" s="215" t="str">
        <f ca="1">comm_pd</f>
        <v/>
      </c>
      <c r="X4374" s="11"/>
    </row>
    <row r="4375" spans="1:24" x14ac:dyDescent="0.25">
      <c r="A4375" s="6" t="str">
        <f ca="1">no.</f>
        <v/>
      </c>
      <c r="E4375" s="4" t="str">
        <f ca="1">position</f>
        <v/>
      </c>
      <c r="I4375" s="318"/>
      <c r="L4375" s="4"/>
      <c r="N4375" s="6"/>
      <c r="P4375" s="20"/>
      <c r="Q4375" s="5" t="str">
        <f ca="1">score</f>
        <v/>
      </c>
      <c r="R4375" s="7" t="str">
        <f ca="1">rescore_pd</f>
        <v/>
      </c>
      <c r="S4375" s="310" t="str">
        <f ca="1">price</f>
        <v/>
      </c>
      <c r="U4375" s="4"/>
      <c r="V4375" s="4"/>
      <c r="W4375" s="215" t="str">
        <f ca="1">comm_pd</f>
        <v/>
      </c>
      <c r="X4375" s="11"/>
    </row>
    <row r="4376" spans="1:24" x14ac:dyDescent="0.25">
      <c r="A4376" s="6" t="str">
        <f ca="1">no.</f>
        <v/>
      </c>
      <c r="E4376" s="4" t="str">
        <f ca="1">position</f>
        <v/>
      </c>
      <c r="I4376" s="318"/>
      <c r="L4376" s="4"/>
      <c r="N4376" s="6"/>
      <c r="P4376" s="20"/>
      <c r="Q4376" s="5" t="str">
        <f ca="1">score</f>
        <v/>
      </c>
      <c r="R4376" s="7" t="str">
        <f ca="1">rescore_pd</f>
        <v/>
      </c>
      <c r="S4376" s="310" t="str">
        <f ca="1">price</f>
        <v/>
      </c>
      <c r="U4376" s="4"/>
      <c r="V4376" s="4"/>
      <c r="W4376" s="215" t="str">
        <f ca="1">comm_pd</f>
        <v/>
      </c>
      <c r="X4376" s="11"/>
    </row>
    <row r="4377" spans="1:24" x14ac:dyDescent="0.25">
      <c r="A4377" s="6" t="str">
        <f ca="1">no.</f>
        <v/>
      </c>
      <c r="E4377" s="4" t="str">
        <f ca="1">position</f>
        <v/>
      </c>
      <c r="I4377" s="318"/>
      <c r="L4377" s="4"/>
      <c r="N4377" s="6"/>
      <c r="P4377" s="20"/>
      <c r="Q4377" s="5" t="str">
        <f ca="1">score</f>
        <v/>
      </c>
      <c r="R4377" s="7" t="str">
        <f ca="1">rescore_pd</f>
        <v/>
      </c>
      <c r="S4377" s="310" t="str">
        <f ca="1">price</f>
        <v/>
      </c>
      <c r="U4377" s="4"/>
      <c r="V4377" s="4"/>
      <c r="W4377" s="215" t="str">
        <f ca="1">comm_pd</f>
        <v/>
      </c>
      <c r="X4377" s="11"/>
    </row>
    <row r="4378" spans="1:24" x14ac:dyDescent="0.25">
      <c r="A4378" s="6" t="str">
        <f ca="1">no.</f>
        <v/>
      </c>
      <c r="E4378" s="4" t="str">
        <f ca="1">position</f>
        <v/>
      </c>
      <c r="I4378" s="318"/>
      <c r="L4378" s="4"/>
      <c r="N4378" s="6"/>
      <c r="P4378" s="20"/>
      <c r="Q4378" s="5" t="str">
        <f ca="1">score</f>
        <v/>
      </c>
      <c r="R4378" s="7" t="str">
        <f ca="1">rescore_pd</f>
        <v/>
      </c>
      <c r="S4378" s="310" t="str">
        <f ca="1">price</f>
        <v/>
      </c>
      <c r="U4378" s="4"/>
      <c r="V4378" s="4"/>
      <c r="W4378" s="215" t="str">
        <f ca="1">comm_pd</f>
        <v/>
      </c>
      <c r="X4378" s="11"/>
    </row>
    <row r="4379" spans="1:24" x14ac:dyDescent="0.25">
      <c r="A4379" s="6" t="str">
        <f ca="1">no.</f>
        <v/>
      </c>
      <c r="E4379" s="4" t="str">
        <f ca="1">position</f>
        <v/>
      </c>
      <c r="I4379" s="318"/>
      <c r="L4379" s="4"/>
      <c r="N4379" s="6"/>
      <c r="P4379" s="20"/>
      <c r="Q4379" s="5" t="str">
        <f ca="1">score</f>
        <v/>
      </c>
      <c r="R4379" s="7" t="str">
        <f ca="1">rescore_pd</f>
        <v/>
      </c>
      <c r="S4379" s="310" t="str">
        <f ca="1">price</f>
        <v/>
      </c>
      <c r="U4379" s="4"/>
      <c r="V4379" s="4"/>
      <c r="W4379" s="215" t="str">
        <f ca="1">comm_pd</f>
        <v/>
      </c>
      <c r="X4379" s="11"/>
    </row>
    <row r="4380" spans="1:24" x14ac:dyDescent="0.25">
      <c r="A4380" s="6" t="str">
        <f ca="1">no.</f>
        <v/>
      </c>
      <c r="E4380" s="4" t="str">
        <f ca="1">position</f>
        <v/>
      </c>
      <c r="I4380" s="318"/>
      <c r="L4380" s="4"/>
      <c r="N4380" s="6"/>
      <c r="P4380" s="20"/>
      <c r="Q4380" s="5" t="str">
        <f ca="1">score</f>
        <v/>
      </c>
      <c r="R4380" s="7" t="str">
        <f ca="1">rescore_pd</f>
        <v/>
      </c>
      <c r="S4380" s="310" t="str">
        <f ca="1">price</f>
        <v/>
      </c>
      <c r="U4380" s="4"/>
      <c r="V4380" s="4"/>
      <c r="W4380" s="215" t="str">
        <f ca="1">comm_pd</f>
        <v/>
      </c>
      <c r="X4380" s="11"/>
    </row>
    <row r="4381" spans="1:24" x14ac:dyDescent="0.25">
      <c r="A4381" s="6" t="str">
        <f ca="1">no.</f>
        <v/>
      </c>
      <c r="E4381" s="4" t="str">
        <f ca="1">position</f>
        <v/>
      </c>
      <c r="I4381" s="318"/>
      <c r="L4381" s="4"/>
      <c r="N4381" s="6"/>
      <c r="P4381" s="20"/>
      <c r="Q4381" s="5" t="str">
        <f ca="1">score</f>
        <v/>
      </c>
      <c r="R4381" s="7" t="str">
        <f ca="1">rescore_pd</f>
        <v/>
      </c>
      <c r="S4381" s="310" t="str">
        <f ca="1">price</f>
        <v/>
      </c>
      <c r="U4381" s="4"/>
      <c r="V4381" s="4"/>
      <c r="W4381" s="215" t="str">
        <f ca="1">comm_pd</f>
        <v/>
      </c>
      <c r="X4381" s="11"/>
    </row>
    <row r="4382" spans="1:24" x14ac:dyDescent="0.25">
      <c r="A4382" s="6" t="str">
        <f ca="1">no.</f>
        <v/>
      </c>
      <c r="E4382" s="4" t="str">
        <f ca="1">position</f>
        <v/>
      </c>
      <c r="I4382" s="318"/>
      <c r="L4382" s="4"/>
      <c r="N4382" s="6"/>
      <c r="P4382" s="20"/>
      <c r="Q4382" s="5" t="str">
        <f ca="1">score</f>
        <v/>
      </c>
      <c r="R4382" s="7" t="str">
        <f ca="1">rescore_pd</f>
        <v/>
      </c>
      <c r="S4382" s="310" t="str">
        <f ca="1">price</f>
        <v/>
      </c>
      <c r="U4382" s="4"/>
      <c r="V4382" s="4"/>
      <c r="W4382" s="215" t="str">
        <f ca="1">comm_pd</f>
        <v/>
      </c>
      <c r="X4382" s="11"/>
    </row>
    <row r="4383" spans="1:24" x14ac:dyDescent="0.25">
      <c r="A4383" s="6" t="str">
        <f ca="1">no.</f>
        <v/>
      </c>
      <c r="E4383" s="4" t="str">
        <f ca="1">position</f>
        <v/>
      </c>
      <c r="I4383" s="318"/>
      <c r="L4383" s="4"/>
      <c r="N4383" s="6"/>
      <c r="P4383" s="20"/>
      <c r="Q4383" s="5" t="str">
        <f ca="1">score</f>
        <v/>
      </c>
      <c r="R4383" s="7" t="str">
        <f ca="1">rescore_pd</f>
        <v/>
      </c>
      <c r="S4383" s="310" t="str">
        <f ca="1">price</f>
        <v/>
      </c>
      <c r="U4383" s="4"/>
      <c r="V4383" s="4"/>
      <c r="W4383" s="215" t="str">
        <f ca="1">comm_pd</f>
        <v/>
      </c>
      <c r="X4383" s="11"/>
    </row>
    <row r="4384" spans="1:24" x14ac:dyDescent="0.25">
      <c r="A4384" s="6" t="str">
        <f ca="1">no.</f>
        <v/>
      </c>
      <c r="E4384" s="4" t="str">
        <f ca="1">position</f>
        <v/>
      </c>
      <c r="I4384" s="318"/>
      <c r="L4384" s="4"/>
      <c r="N4384" s="6"/>
      <c r="P4384" s="20"/>
      <c r="Q4384" s="5" t="str">
        <f ca="1">score</f>
        <v/>
      </c>
      <c r="R4384" s="7" t="str">
        <f ca="1">rescore_pd</f>
        <v/>
      </c>
      <c r="S4384" s="310" t="str">
        <f ca="1">price</f>
        <v/>
      </c>
      <c r="U4384" s="4"/>
      <c r="V4384" s="4"/>
      <c r="W4384" s="215" t="str">
        <f ca="1">comm_pd</f>
        <v/>
      </c>
      <c r="X4384" s="11"/>
    </row>
    <row r="4385" spans="1:24" x14ac:dyDescent="0.25">
      <c r="A4385" s="6" t="str">
        <f ca="1">no.</f>
        <v/>
      </c>
      <c r="E4385" s="4" t="str">
        <f ca="1">position</f>
        <v/>
      </c>
      <c r="I4385" s="318"/>
      <c r="L4385" s="4"/>
      <c r="N4385" s="6"/>
      <c r="P4385" s="20"/>
      <c r="Q4385" s="5" t="str">
        <f ca="1">score</f>
        <v/>
      </c>
      <c r="R4385" s="7" t="str">
        <f ca="1">rescore_pd</f>
        <v/>
      </c>
      <c r="S4385" s="310" t="str">
        <f ca="1">price</f>
        <v/>
      </c>
      <c r="U4385" s="4"/>
      <c r="V4385" s="4"/>
      <c r="W4385" s="215" t="str">
        <f ca="1">comm_pd</f>
        <v/>
      </c>
      <c r="X4385" s="11"/>
    </row>
    <row r="4386" spans="1:24" x14ac:dyDescent="0.25">
      <c r="A4386" s="6" t="str">
        <f ca="1">no.</f>
        <v/>
      </c>
      <c r="E4386" s="4" t="str">
        <f ca="1">position</f>
        <v/>
      </c>
      <c r="I4386" s="318"/>
      <c r="L4386" s="4"/>
      <c r="N4386" s="6"/>
      <c r="P4386" s="20"/>
      <c r="Q4386" s="5" t="str">
        <f ca="1">score</f>
        <v/>
      </c>
      <c r="R4386" s="7" t="str">
        <f ca="1">rescore_pd</f>
        <v/>
      </c>
      <c r="S4386" s="310" t="str">
        <f ca="1">price</f>
        <v/>
      </c>
      <c r="U4386" s="4"/>
      <c r="V4386" s="4"/>
      <c r="W4386" s="215" t="str">
        <f ca="1">comm_pd</f>
        <v/>
      </c>
      <c r="X4386" s="11"/>
    </row>
    <row r="4387" spans="1:24" x14ac:dyDescent="0.25">
      <c r="A4387" s="6" t="str">
        <f ca="1">no.</f>
        <v/>
      </c>
      <c r="E4387" s="4" t="str">
        <f ca="1">position</f>
        <v/>
      </c>
      <c r="I4387" s="318"/>
      <c r="L4387" s="4"/>
      <c r="N4387" s="6"/>
      <c r="P4387" s="20"/>
      <c r="Q4387" s="5" t="str">
        <f ca="1">score</f>
        <v/>
      </c>
      <c r="R4387" s="7" t="str">
        <f ca="1">rescore_pd</f>
        <v/>
      </c>
      <c r="S4387" s="310" t="str">
        <f ca="1">price</f>
        <v/>
      </c>
      <c r="U4387" s="4"/>
      <c r="V4387" s="4"/>
      <c r="W4387" s="215" t="str">
        <f ca="1">comm_pd</f>
        <v/>
      </c>
      <c r="X4387" s="11"/>
    </row>
    <row r="4388" spans="1:24" x14ac:dyDescent="0.25">
      <c r="A4388" s="6" t="str">
        <f ca="1">no.</f>
        <v/>
      </c>
      <c r="E4388" s="4" t="str">
        <f ca="1">position</f>
        <v/>
      </c>
      <c r="I4388" s="318"/>
      <c r="L4388" s="4"/>
      <c r="N4388" s="6"/>
      <c r="P4388" s="20"/>
      <c r="Q4388" s="5" t="str">
        <f ca="1">score</f>
        <v/>
      </c>
      <c r="R4388" s="7" t="str">
        <f ca="1">rescore_pd</f>
        <v/>
      </c>
      <c r="S4388" s="310" t="str">
        <f ca="1">price</f>
        <v/>
      </c>
      <c r="U4388" s="4"/>
      <c r="V4388" s="4"/>
      <c r="W4388" s="215" t="str">
        <f ca="1">comm_pd</f>
        <v/>
      </c>
      <c r="X4388" s="11"/>
    </row>
    <row r="4389" spans="1:24" x14ac:dyDescent="0.25">
      <c r="A4389" s="6" t="str">
        <f ca="1">no.</f>
        <v/>
      </c>
      <c r="E4389" s="4" t="str">
        <f ca="1">position</f>
        <v/>
      </c>
      <c r="I4389" s="318"/>
      <c r="L4389" s="4"/>
      <c r="N4389" s="6"/>
      <c r="P4389" s="20"/>
      <c r="Q4389" s="5" t="str">
        <f ca="1">score</f>
        <v/>
      </c>
      <c r="R4389" s="7" t="str">
        <f ca="1">rescore_pd</f>
        <v/>
      </c>
      <c r="S4389" s="310" t="str">
        <f ca="1">price</f>
        <v/>
      </c>
      <c r="U4389" s="4"/>
      <c r="V4389" s="4"/>
      <c r="W4389" s="215" t="str">
        <f ca="1">comm_pd</f>
        <v/>
      </c>
      <c r="X4389" s="11"/>
    </row>
    <row r="4390" spans="1:24" x14ac:dyDescent="0.25">
      <c r="A4390" s="6" t="str">
        <f ca="1">no.</f>
        <v/>
      </c>
      <c r="E4390" s="4" t="str">
        <f ca="1">position</f>
        <v/>
      </c>
      <c r="I4390" s="318"/>
      <c r="L4390" s="4"/>
      <c r="N4390" s="6"/>
      <c r="P4390" s="20"/>
      <c r="Q4390" s="5" t="str">
        <f ca="1">score</f>
        <v/>
      </c>
      <c r="R4390" s="7" t="str">
        <f ca="1">rescore_pd</f>
        <v/>
      </c>
      <c r="S4390" s="310" t="str">
        <f ca="1">price</f>
        <v/>
      </c>
      <c r="U4390" s="4"/>
      <c r="V4390" s="4"/>
      <c r="W4390" s="215" t="str">
        <f ca="1">comm_pd</f>
        <v/>
      </c>
      <c r="X4390" s="11"/>
    </row>
    <row r="4391" spans="1:24" x14ac:dyDescent="0.25">
      <c r="A4391" s="6" t="str">
        <f ca="1">no.</f>
        <v/>
      </c>
      <c r="E4391" s="4" t="str">
        <f ca="1">position</f>
        <v/>
      </c>
      <c r="I4391" s="318"/>
      <c r="L4391" s="4"/>
      <c r="N4391" s="6"/>
      <c r="P4391" s="20"/>
      <c r="Q4391" s="5" t="str">
        <f ca="1">score</f>
        <v/>
      </c>
      <c r="R4391" s="7" t="str">
        <f ca="1">rescore_pd</f>
        <v/>
      </c>
      <c r="S4391" s="310" t="str">
        <f ca="1">price</f>
        <v/>
      </c>
      <c r="U4391" s="4"/>
      <c r="V4391" s="4"/>
      <c r="W4391" s="215" t="str">
        <f ca="1">comm_pd</f>
        <v/>
      </c>
      <c r="X4391" s="11"/>
    </row>
    <row r="4392" spans="1:24" x14ac:dyDescent="0.25">
      <c r="A4392" s="6" t="str">
        <f ca="1">no.</f>
        <v/>
      </c>
      <c r="E4392" s="4" t="str">
        <f ca="1">position</f>
        <v/>
      </c>
      <c r="I4392" s="318"/>
      <c r="L4392" s="4"/>
      <c r="N4392" s="6"/>
      <c r="P4392" s="20"/>
      <c r="Q4392" s="5" t="str">
        <f ca="1">score</f>
        <v/>
      </c>
      <c r="R4392" s="7" t="str">
        <f ca="1">rescore_pd</f>
        <v/>
      </c>
      <c r="S4392" s="310" t="str">
        <f ca="1">price</f>
        <v/>
      </c>
      <c r="U4392" s="4"/>
      <c r="V4392" s="4"/>
      <c r="W4392" s="215" t="str">
        <f ca="1">comm_pd</f>
        <v/>
      </c>
      <c r="X4392" s="11"/>
    </row>
    <row r="4393" spans="1:24" x14ac:dyDescent="0.25">
      <c r="A4393" s="6" t="str">
        <f ca="1">no.</f>
        <v/>
      </c>
      <c r="E4393" s="4" t="str">
        <f ca="1">position</f>
        <v/>
      </c>
      <c r="I4393" s="318"/>
      <c r="L4393" s="4"/>
      <c r="N4393" s="6"/>
      <c r="P4393" s="20"/>
      <c r="Q4393" s="5" t="str">
        <f ca="1">score</f>
        <v/>
      </c>
      <c r="R4393" s="7" t="str">
        <f ca="1">rescore_pd</f>
        <v/>
      </c>
      <c r="S4393" s="310" t="str">
        <f ca="1">price</f>
        <v/>
      </c>
      <c r="U4393" s="4"/>
      <c r="V4393" s="4"/>
      <c r="W4393" s="215" t="str">
        <f ca="1">comm_pd</f>
        <v/>
      </c>
      <c r="X4393" s="11"/>
    </row>
    <row r="4394" spans="1:24" x14ac:dyDescent="0.25">
      <c r="A4394" s="6" t="str">
        <f ca="1">no.</f>
        <v/>
      </c>
      <c r="E4394" s="4" t="str">
        <f ca="1">position</f>
        <v/>
      </c>
      <c r="I4394" s="318"/>
      <c r="L4394" s="4"/>
      <c r="N4394" s="6"/>
      <c r="P4394" s="20"/>
      <c r="Q4394" s="5" t="str">
        <f ca="1">score</f>
        <v/>
      </c>
      <c r="R4394" s="7" t="str">
        <f ca="1">rescore_pd</f>
        <v/>
      </c>
      <c r="S4394" s="310" t="str">
        <f ca="1">price</f>
        <v/>
      </c>
      <c r="U4394" s="4"/>
      <c r="V4394" s="4"/>
      <c r="W4394" s="215" t="str">
        <f ca="1">comm_pd</f>
        <v/>
      </c>
      <c r="X4394" s="11"/>
    </row>
    <row r="4395" spans="1:24" x14ac:dyDescent="0.25">
      <c r="A4395" s="6" t="str">
        <f ca="1">no.</f>
        <v/>
      </c>
      <c r="E4395" s="4" t="str">
        <f ca="1">position</f>
        <v/>
      </c>
      <c r="I4395" s="318"/>
      <c r="L4395" s="4"/>
      <c r="N4395" s="6"/>
      <c r="P4395" s="20"/>
      <c r="Q4395" s="5" t="str">
        <f ca="1">score</f>
        <v/>
      </c>
      <c r="R4395" s="7" t="str">
        <f ca="1">rescore_pd</f>
        <v/>
      </c>
      <c r="S4395" s="310" t="str">
        <f ca="1">price</f>
        <v/>
      </c>
      <c r="U4395" s="4"/>
      <c r="V4395" s="4"/>
      <c r="W4395" s="215" t="str">
        <f ca="1">comm_pd</f>
        <v/>
      </c>
      <c r="X4395" s="11"/>
    </row>
    <row r="4396" spans="1:24" x14ac:dyDescent="0.25">
      <c r="A4396" s="6" t="str">
        <f ca="1">no.</f>
        <v/>
      </c>
      <c r="E4396" s="4" t="str">
        <f ca="1">position</f>
        <v/>
      </c>
      <c r="I4396" s="318"/>
      <c r="L4396" s="4"/>
      <c r="N4396" s="6"/>
      <c r="P4396" s="20"/>
      <c r="Q4396" s="5" t="str">
        <f ca="1">score</f>
        <v/>
      </c>
      <c r="R4396" s="7" t="str">
        <f ca="1">rescore_pd</f>
        <v/>
      </c>
      <c r="S4396" s="310" t="str">
        <f ca="1">price</f>
        <v/>
      </c>
      <c r="U4396" s="4"/>
      <c r="V4396" s="4"/>
      <c r="W4396" s="215" t="str">
        <f ca="1">comm_pd</f>
        <v/>
      </c>
      <c r="X4396" s="11"/>
    </row>
    <row r="4397" spans="1:24" x14ac:dyDescent="0.25">
      <c r="A4397" s="6" t="str">
        <f ca="1">no.</f>
        <v/>
      </c>
      <c r="E4397" s="4" t="str">
        <f ca="1">position</f>
        <v/>
      </c>
      <c r="I4397" s="318"/>
      <c r="L4397" s="4"/>
      <c r="N4397" s="6"/>
      <c r="P4397" s="20"/>
      <c r="Q4397" s="5" t="str">
        <f ca="1">score</f>
        <v/>
      </c>
      <c r="R4397" s="7" t="str">
        <f ca="1">rescore_pd</f>
        <v/>
      </c>
      <c r="S4397" s="310" t="str">
        <f ca="1">price</f>
        <v/>
      </c>
      <c r="U4397" s="4"/>
      <c r="V4397" s="4"/>
      <c r="W4397" s="215" t="str">
        <f ca="1">comm_pd</f>
        <v/>
      </c>
      <c r="X4397" s="11"/>
    </row>
    <row r="4398" spans="1:24" x14ac:dyDescent="0.25">
      <c r="A4398" s="6" t="str">
        <f ca="1">no.</f>
        <v/>
      </c>
      <c r="E4398" s="4" t="str">
        <f ca="1">position</f>
        <v/>
      </c>
      <c r="I4398" s="318"/>
      <c r="L4398" s="4"/>
      <c r="N4398" s="6"/>
      <c r="P4398" s="20"/>
      <c r="Q4398" s="5" t="str">
        <f ca="1">score</f>
        <v/>
      </c>
      <c r="R4398" s="7" t="str">
        <f ca="1">rescore_pd</f>
        <v/>
      </c>
      <c r="S4398" s="310" t="str">
        <f ca="1">price</f>
        <v/>
      </c>
      <c r="U4398" s="4"/>
      <c r="V4398" s="4"/>
      <c r="W4398" s="215" t="str">
        <f ca="1">comm_pd</f>
        <v/>
      </c>
      <c r="X4398" s="11"/>
    </row>
    <row r="4399" spans="1:24" x14ac:dyDescent="0.25">
      <c r="A4399" s="6" t="str">
        <f ca="1">no.</f>
        <v/>
      </c>
      <c r="E4399" s="4" t="str">
        <f ca="1">position</f>
        <v/>
      </c>
      <c r="I4399" s="318"/>
      <c r="L4399" s="4"/>
      <c r="N4399" s="6"/>
      <c r="P4399" s="20"/>
      <c r="Q4399" s="5" t="str">
        <f ca="1">score</f>
        <v/>
      </c>
      <c r="R4399" s="7" t="str">
        <f ca="1">rescore_pd</f>
        <v/>
      </c>
      <c r="S4399" s="310" t="str">
        <f ca="1">price</f>
        <v/>
      </c>
      <c r="U4399" s="4"/>
      <c r="V4399" s="4"/>
      <c r="W4399" s="215" t="str">
        <f ca="1">comm_pd</f>
        <v/>
      </c>
      <c r="X4399" s="11"/>
    </row>
    <row r="4400" spans="1:24" x14ac:dyDescent="0.25">
      <c r="A4400" s="6" t="str">
        <f ca="1">no.</f>
        <v/>
      </c>
      <c r="E4400" s="4" t="str">
        <f ca="1">position</f>
        <v/>
      </c>
      <c r="I4400" s="318"/>
      <c r="L4400" s="4"/>
      <c r="N4400" s="6"/>
      <c r="P4400" s="20"/>
      <c r="Q4400" s="5" t="str">
        <f ca="1">score</f>
        <v/>
      </c>
      <c r="R4400" s="7" t="str">
        <f ca="1">rescore_pd</f>
        <v/>
      </c>
      <c r="S4400" s="310" t="str">
        <f ca="1">price</f>
        <v/>
      </c>
      <c r="U4400" s="4"/>
      <c r="V4400" s="4"/>
      <c r="W4400" s="215" t="str">
        <f ca="1">comm_pd</f>
        <v/>
      </c>
      <c r="X4400" s="11"/>
    </row>
    <row r="4401" spans="1:24" x14ac:dyDescent="0.25">
      <c r="A4401" s="6" t="str">
        <f ca="1">no.</f>
        <v/>
      </c>
      <c r="E4401" s="4" t="str">
        <f ca="1">position</f>
        <v/>
      </c>
      <c r="I4401" s="318"/>
      <c r="L4401" s="4"/>
      <c r="N4401" s="6"/>
      <c r="P4401" s="20"/>
      <c r="Q4401" s="5" t="str">
        <f ca="1">score</f>
        <v/>
      </c>
      <c r="R4401" s="7" t="str">
        <f ca="1">rescore_pd</f>
        <v/>
      </c>
      <c r="S4401" s="310" t="str">
        <f ca="1">price</f>
        <v/>
      </c>
      <c r="U4401" s="4"/>
      <c r="V4401" s="4"/>
      <c r="W4401" s="215" t="str">
        <f ca="1">comm_pd</f>
        <v/>
      </c>
      <c r="X4401" s="11"/>
    </row>
    <row r="4402" spans="1:24" x14ac:dyDescent="0.25">
      <c r="A4402" s="6" t="str">
        <f ca="1">no.</f>
        <v/>
      </c>
      <c r="E4402" s="4" t="str">
        <f ca="1">position</f>
        <v/>
      </c>
      <c r="I4402" s="318"/>
      <c r="L4402" s="4"/>
      <c r="N4402" s="6"/>
      <c r="P4402" s="20"/>
      <c r="Q4402" s="5" t="str">
        <f ca="1">score</f>
        <v/>
      </c>
      <c r="R4402" s="7" t="str">
        <f ca="1">rescore_pd</f>
        <v/>
      </c>
      <c r="S4402" s="310" t="str">
        <f ca="1">price</f>
        <v/>
      </c>
      <c r="U4402" s="4"/>
      <c r="V4402" s="4"/>
      <c r="W4402" s="215" t="str">
        <f ca="1">comm_pd</f>
        <v/>
      </c>
      <c r="X4402" s="11"/>
    </row>
    <row r="4403" spans="1:24" x14ac:dyDescent="0.25">
      <c r="A4403" s="6" t="str">
        <f ca="1">no.</f>
        <v/>
      </c>
      <c r="E4403" s="4" t="str">
        <f ca="1">position</f>
        <v/>
      </c>
      <c r="I4403" s="318"/>
      <c r="L4403" s="4"/>
      <c r="N4403" s="6"/>
      <c r="P4403" s="20"/>
      <c r="Q4403" s="5" t="str">
        <f ca="1">score</f>
        <v/>
      </c>
      <c r="R4403" s="7" t="str">
        <f ca="1">rescore_pd</f>
        <v/>
      </c>
      <c r="S4403" s="310" t="str">
        <f ca="1">price</f>
        <v/>
      </c>
      <c r="U4403" s="4"/>
      <c r="V4403" s="4"/>
      <c r="W4403" s="215" t="str">
        <f ca="1">comm_pd</f>
        <v/>
      </c>
      <c r="X4403" s="11"/>
    </row>
    <row r="4404" spans="1:24" x14ac:dyDescent="0.25">
      <c r="A4404" s="6" t="str">
        <f ca="1">no.</f>
        <v/>
      </c>
      <c r="E4404" s="4" t="str">
        <f ca="1">position</f>
        <v/>
      </c>
      <c r="I4404" s="318"/>
      <c r="L4404" s="4"/>
      <c r="N4404" s="6"/>
      <c r="P4404" s="20"/>
      <c r="Q4404" s="5" t="str">
        <f ca="1">score</f>
        <v/>
      </c>
      <c r="R4404" s="7" t="str">
        <f ca="1">rescore_pd</f>
        <v/>
      </c>
      <c r="S4404" s="310" t="str">
        <f ca="1">price</f>
        <v/>
      </c>
      <c r="U4404" s="4"/>
      <c r="V4404" s="4"/>
      <c r="W4404" s="215" t="str">
        <f ca="1">comm_pd</f>
        <v/>
      </c>
      <c r="X4404" s="11"/>
    </row>
    <row r="4405" spans="1:24" x14ac:dyDescent="0.25">
      <c r="A4405" s="6" t="str">
        <f ca="1">no.</f>
        <v/>
      </c>
      <c r="E4405" s="4" t="str">
        <f ca="1">position</f>
        <v/>
      </c>
      <c r="I4405" s="318"/>
      <c r="L4405" s="4"/>
      <c r="N4405" s="6"/>
      <c r="P4405" s="20"/>
      <c r="Q4405" s="5" t="str">
        <f ca="1">score</f>
        <v/>
      </c>
      <c r="R4405" s="7" t="str">
        <f ca="1">rescore_pd</f>
        <v/>
      </c>
      <c r="S4405" s="310" t="str">
        <f ca="1">price</f>
        <v/>
      </c>
      <c r="U4405" s="4"/>
      <c r="V4405" s="4"/>
      <c r="W4405" s="215" t="str">
        <f ca="1">comm_pd</f>
        <v/>
      </c>
      <c r="X4405" s="11"/>
    </row>
    <row r="4406" spans="1:24" x14ac:dyDescent="0.25">
      <c r="A4406" s="6" t="str">
        <f ca="1">no.</f>
        <v/>
      </c>
      <c r="E4406" s="4" t="str">
        <f ca="1">position</f>
        <v/>
      </c>
      <c r="I4406" s="318"/>
      <c r="L4406" s="4"/>
      <c r="N4406" s="6"/>
      <c r="P4406" s="20"/>
      <c r="Q4406" s="5" t="str">
        <f ca="1">score</f>
        <v/>
      </c>
      <c r="R4406" s="7" t="str">
        <f ca="1">rescore_pd</f>
        <v/>
      </c>
      <c r="S4406" s="310" t="str">
        <f ca="1">price</f>
        <v/>
      </c>
      <c r="U4406" s="4"/>
      <c r="V4406" s="4"/>
      <c r="W4406" s="215" t="str">
        <f ca="1">comm_pd</f>
        <v/>
      </c>
      <c r="X4406" s="11"/>
    </row>
    <row r="4407" spans="1:24" x14ac:dyDescent="0.25">
      <c r="A4407" s="6" t="str">
        <f ca="1">no.</f>
        <v/>
      </c>
      <c r="E4407" s="4" t="str">
        <f ca="1">position</f>
        <v/>
      </c>
      <c r="I4407" s="318"/>
      <c r="L4407" s="4"/>
      <c r="N4407" s="6"/>
      <c r="P4407" s="20"/>
      <c r="Q4407" s="5" t="str">
        <f ca="1">score</f>
        <v/>
      </c>
      <c r="R4407" s="7" t="str">
        <f ca="1">rescore_pd</f>
        <v/>
      </c>
      <c r="S4407" s="310" t="str">
        <f ca="1">price</f>
        <v/>
      </c>
      <c r="U4407" s="4"/>
      <c r="V4407" s="4"/>
      <c r="W4407" s="215" t="str">
        <f ca="1">comm_pd</f>
        <v/>
      </c>
      <c r="X4407" s="11"/>
    </row>
    <row r="4408" spans="1:24" x14ac:dyDescent="0.25">
      <c r="A4408" s="6" t="str">
        <f ca="1">no.</f>
        <v/>
      </c>
      <c r="E4408" s="4" t="str">
        <f ca="1">position</f>
        <v/>
      </c>
      <c r="I4408" s="318"/>
      <c r="L4408" s="4"/>
      <c r="N4408" s="6"/>
      <c r="P4408" s="20"/>
      <c r="Q4408" s="5" t="str">
        <f ca="1">score</f>
        <v/>
      </c>
      <c r="R4408" s="7" t="str">
        <f ca="1">rescore_pd</f>
        <v/>
      </c>
      <c r="S4408" s="310" t="str">
        <f ca="1">price</f>
        <v/>
      </c>
      <c r="U4408" s="4"/>
      <c r="V4408" s="4"/>
      <c r="W4408" s="215" t="str">
        <f ca="1">comm_pd</f>
        <v/>
      </c>
      <c r="X4408" s="11"/>
    </row>
    <row r="4409" spans="1:24" x14ac:dyDescent="0.25">
      <c r="A4409" s="6" t="str">
        <f ca="1">no.</f>
        <v/>
      </c>
      <c r="E4409" s="4" t="str">
        <f ca="1">position</f>
        <v/>
      </c>
      <c r="I4409" s="318"/>
      <c r="L4409" s="4"/>
      <c r="N4409" s="6"/>
      <c r="P4409" s="20"/>
      <c r="Q4409" s="5" t="str">
        <f ca="1">score</f>
        <v/>
      </c>
      <c r="R4409" s="7" t="str">
        <f ca="1">rescore_pd</f>
        <v/>
      </c>
      <c r="S4409" s="310" t="str">
        <f ca="1">price</f>
        <v/>
      </c>
      <c r="U4409" s="4"/>
      <c r="V4409" s="4"/>
      <c r="W4409" s="215" t="str">
        <f ca="1">comm_pd</f>
        <v/>
      </c>
      <c r="X4409" s="11"/>
    </row>
    <row r="4410" spans="1:24" x14ac:dyDescent="0.25">
      <c r="A4410" s="6" t="str">
        <f ca="1">no.</f>
        <v/>
      </c>
      <c r="E4410" s="4" t="str">
        <f ca="1">position</f>
        <v/>
      </c>
      <c r="I4410" s="318"/>
      <c r="L4410" s="4"/>
      <c r="N4410" s="6"/>
      <c r="P4410" s="20"/>
      <c r="Q4410" s="5" t="str">
        <f ca="1">score</f>
        <v/>
      </c>
      <c r="R4410" s="7" t="str">
        <f ca="1">rescore_pd</f>
        <v/>
      </c>
      <c r="S4410" s="310" t="str">
        <f ca="1">price</f>
        <v/>
      </c>
      <c r="U4410" s="4"/>
      <c r="V4410" s="4"/>
      <c r="W4410" s="215" t="str">
        <f ca="1">comm_pd</f>
        <v/>
      </c>
      <c r="X4410" s="11"/>
    </row>
    <row r="4411" spans="1:24" x14ac:dyDescent="0.25">
      <c r="A4411" s="6" t="str">
        <f ca="1">no.</f>
        <v/>
      </c>
      <c r="E4411" s="4" t="str">
        <f ca="1">position</f>
        <v/>
      </c>
      <c r="I4411" s="318"/>
      <c r="L4411" s="4"/>
      <c r="N4411" s="6"/>
      <c r="P4411" s="20"/>
      <c r="Q4411" s="5" t="str">
        <f ca="1">score</f>
        <v/>
      </c>
      <c r="R4411" s="7" t="str">
        <f ca="1">rescore_pd</f>
        <v/>
      </c>
      <c r="S4411" s="310" t="str">
        <f ca="1">price</f>
        <v/>
      </c>
      <c r="U4411" s="4"/>
      <c r="V4411" s="4"/>
      <c r="W4411" s="215" t="str">
        <f ca="1">comm_pd</f>
        <v/>
      </c>
      <c r="X4411" s="11"/>
    </row>
    <row r="4412" spans="1:24" x14ac:dyDescent="0.25">
      <c r="A4412" s="6" t="str">
        <f ca="1">no.</f>
        <v/>
      </c>
      <c r="E4412" s="4" t="str">
        <f ca="1">position</f>
        <v/>
      </c>
      <c r="I4412" s="318"/>
      <c r="L4412" s="4"/>
      <c r="N4412" s="6"/>
      <c r="P4412" s="20"/>
      <c r="Q4412" s="5" t="str">
        <f ca="1">score</f>
        <v/>
      </c>
      <c r="R4412" s="7" t="str">
        <f ca="1">rescore_pd</f>
        <v/>
      </c>
      <c r="S4412" s="310" t="str">
        <f ca="1">price</f>
        <v/>
      </c>
      <c r="U4412" s="4"/>
      <c r="V4412" s="4"/>
      <c r="W4412" s="215" t="str">
        <f ca="1">comm_pd</f>
        <v/>
      </c>
      <c r="X4412" s="11"/>
    </row>
    <row r="4413" spans="1:24" x14ac:dyDescent="0.25">
      <c r="A4413" s="6" t="str">
        <f ca="1">no.</f>
        <v/>
      </c>
      <c r="E4413" s="4" t="str">
        <f ca="1">position</f>
        <v/>
      </c>
      <c r="I4413" s="318"/>
      <c r="L4413" s="4"/>
      <c r="N4413" s="6"/>
      <c r="P4413" s="20"/>
      <c r="Q4413" s="5" t="str">
        <f ca="1">score</f>
        <v/>
      </c>
      <c r="R4413" s="7" t="str">
        <f ca="1">rescore_pd</f>
        <v/>
      </c>
      <c r="S4413" s="310" t="str">
        <f ca="1">price</f>
        <v/>
      </c>
      <c r="U4413" s="4"/>
      <c r="V4413" s="4"/>
      <c r="W4413" s="215" t="str">
        <f ca="1">comm_pd</f>
        <v/>
      </c>
      <c r="X4413" s="11"/>
    </row>
    <row r="4414" spans="1:24" x14ac:dyDescent="0.25">
      <c r="A4414" s="6" t="str">
        <f ca="1">no.</f>
        <v/>
      </c>
      <c r="E4414" s="4" t="str">
        <f ca="1">position</f>
        <v/>
      </c>
      <c r="I4414" s="318"/>
      <c r="L4414" s="4"/>
      <c r="N4414" s="6"/>
      <c r="P4414" s="20"/>
      <c r="Q4414" s="5" t="str">
        <f ca="1">score</f>
        <v/>
      </c>
      <c r="R4414" s="7" t="str">
        <f ca="1">rescore_pd</f>
        <v/>
      </c>
      <c r="S4414" s="310" t="str">
        <f ca="1">price</f>
        <v/>
      </c>
      <c r="U4414" s="4"/>
      <c r="V4414" s="4"/>
      <c r="W4414" s="215" t="str">
        <f ca="1">comm_pd</f>
        <v/>
      </c>
      <c r="X4414" s="11"/>
    </row>
    <row r="4415" spans="1:24" x14ac:dyDescent="0.25">
      <c r="A4415" s="6" t="str">
        <f ca="1">no.</f>
        <v/>
      </c>
      <c r="E4415" s="4" t="str">
        <f ca="1">position</f>
        <v/>
      </c>
      <c r="I4415" s="318"/>
      <c r="L4415" s="4"/>
      <c r="N4415" s="6"/>
      <c r="P4415" s="20"/>
      <c r="Q4415" s="5" t="str">
        <f ca="1">score</f>
        <v/>
      </c>
      <c r="R4415" s="7" t="str">
        <f ca="1">rescore_pd</f>
        <v/>
      </c>
      <c r="S4415" s="310" t="str">
        <f ca="1">price</f>
        <v/>
      </c>
      <c r="U4415" s="4"/>
      <c r="V4415" s="4"/>
      <c r="W4415" s="215" t="str">
        <f ca="1">comm_pd</f>
        <v/>
      </c>
      <c r="X4415" s="11"/>
    </row>
    <row r="4416" spans="1:24" x14ac:dyDescent="0.25">
      <c r="A4416" s="6" t="str">
        <f ca="1">no.</f>
        <v/>
      </c>
      <c r="E4416" s="4" t="str">
        <f ca="1">position</f>
        <v/>
      </c>
      <c r="I4416" s="318"/>
      <c r="L4416" s="4"/>
      <c r="N4416" s="6"/>
      <c r="P4416" s="20"/>
      <c r="Q4416" s="5" t="str">
        <f ca="1">score</f>
        <v/>
      </c>
      <c r="R4416" s="7" t="str">
        <f ca="1">rescore_pd</f>
        <v/>
      </c>
      <c r="S4416" s="310" t="str">
        <f ca="1">price</f>
        <v/>
      </c>
      <c r="U4416" s="4"/>
      <c r="V4416" s="4"/>
      <c r="W4416" s="215" t="str">
        <f ca="1">comm_pd</f>
        <v/>
      </c>
      <c r="X4416" s="11"/>
    </row>
    <row r="4417" spans="1:24" x14ac:dyDescent="0.25">
      <c r="A4417" s="6" t="str">
        <f ca="1">no.</f>
        <v/>
      </c>
      <c r="E4417" s="4" t="str">
        <f ca="1">position</f>
        <v/>
      </c>
      <c r="I4417" s="318"/>
      <c r="L4417" s="4"/>
      <c r="N4417" s="6"/>
      <c r="P4417" s="20"/>
      <c r="Q4417" s="5" t="str">
        <f ca="1">score</f>
        <v/>
      </c>
      <c r="R4417" s="7" t="str">
        <f ca="1">rescore_pd</f>
        <v/>
      </c>
      <c r="S4417" s="310" t="str">
        <f ca="1">price</f>
        <v/>
      </c>
      <c r="U4417" s="4"/>
      <c r="V4417" s="4"/>
      <c r="W4417" s="215" t="str">
        <f ca="1">comm_pd</f>
        <v/>
      </c>
      <c r="X4417" s="11"/>
    </row>
    <row r="4418" spans="1:24" x14ac:dyDescent="0.25">
      <c r="A4418" s="6" t="str">
        <f ca="1">no.</f>
        <v/>
      </c>
      <c r="E4418" s="4" t="str">
        <f ca="1">position</f>
        <v/>
      </c>
      <c r="I4418" s="318"/>
      <c r="L4418" s="4"/>
      <c r="N4418" s="6"/>
      <c r="P4418" s="20"/>
      <c r="Q4418" s="5" t="str">
        <f ca="1">score</f>
        <v/>
      </c>
      <c r="R4418" s="7" t="str">
        <f ca="1">rescore_pd</f>
        <v/>
      </c>
      <c r="S4418" s="310" t="str">
        <f ca="1">price</f>
        <v/>
      </c>
      <c r="U4418" s="4"/>
      <c r="V4418" s="4"/>
      <c r="W4418" s="215" t="str">
        <f ca="1">comm_pd</f>
        <v/>
      </c>
      <c r="X4418" s="11"/>
    </row>
    <row r="4419" spans="1:24" x14ac:dyDescent="0.25">
      <c r="A4419" s="6" t="str">
        <f ca="1">no.</f>
        <v/>
      </c>
      <c r="E4419" s="4" t="str">
        <f ca="1">position</f>
        <v/>
      </c>
      <c r="I4419" s="318"/>
      <c r="L4419" s="4"/>
      <c r="N4419" s="6"/>
      <c r="P4419" s="20"/>
      <c r="Q4419" s="5" t="str">
        <f ca="1">score</f>
        <v/>
      </c>
      <c r="R4419" s="7" t="str">
        <f ca="1">rescore_pd</f>
        <v/>
      </c>
      <c r="S4419" s="310" t="str">
        <f ca="1">price</f>
        <v/>
      </c>
      <c r="U4419" s="4"/>
      <c r="V4419" s="4"/>
      <c r="W4419" s="215" t="str">
        <f ca="1">comm_pd</f>
        <v/>
      </c>
      <c r="X4419" s="11"/>
    </row>
    <row r="4420" spans="1:24" x14ac:dyDescent="0.25">
      <c r="A4420" s="6" t="str">
        <f ca="1">no.</f>
        <v/>
      </c>
      <c r="E4420" s="4" t="str">
        <f ca="1">position</f>
        <v/>
      </c>
      <c r="I4420" s="318"/>
      <c r="L4420" s="4"/>
      <c r="N4420" s="6"/>
      <c r="P4420" s="20"/>
      <c r="Q4420" s="5" t="str">
        <f ca="1">score</f>
        <v/>
      </c>
      <c r="R4420" s="7" t="str">
        <f ca="1">rescore_pd</f>
        <v/>
      </c>
      <c r="S4420" s="310" t="str">
        <f ca="1">price</f>
        <v/>
      </c>
      <c r="U4420" s="4"/>
      <c r="V4420" s="4"/>
      <c r="W4420" s="215" t="str">
        <f ca="1">comm_pd</f>
        <v/>
      </c>
      <c r="X4420" s="11"/>
    </row>
    <row r="4421" spans="1:24" x14ac:dyDescent="0.25">
      <c r="A4421" s="6" t="str">
        <f ca="1">no.</f>
        <v/>
      </c>
      <c r="E4421" s="4" t="str">
        <f ca="1">position</f>
        <v/>
      </c>
      <c r="I4421" s="318"/>
      <c r="L4421" s="4"/>
      <c r="N4421" s="6"/>
      <c r="P4421" s="20"/>
      <c r="Q4421" s="5" t="str">
        <f ca="1">score</f>
        <v/>
      </c>
      <c r="R4421" s="7" t="str">
        <f ca="1">rescore_pd</f>
        <v/>
      </c>
      <c r="S4421" s="310" t="str">
        <f ca="1">price</f>
        <v/>
      </c>
      <c r="U4421" s="4"/>
      <c r="V4421" s="4"/>
      <c r="W4421" s="215" t="str">
        <f ca="1">comm_pd</f>
        <v/>
      </c>
      <c r="X4421" s="11"/>
    </row>
    <row r="4422" spans="1:24" x14ac:dyDescent="0.25">
      <c r="A4422" s="6" t="str">
        <f ca="1">no.</f>
        <v/>
      </c>
      <c r="E4422" s="4" t="str">
        <f ca="1">position</f>
        <v/>
      </c>
      <c r="I4422" s="318"/>
      <c r="L4422" s="4"/>
      <c r="N4422" s="6"/>
      <c r="P4422" s="20"/>
      <c r="Q4422" s="5" t="str">
        <f ca="1">score</f>
        <v/>
      </c>
      <c r="R4422" s="7" t="str">
        <f ca="1">rescore_pd</f>
        <v/>
      </c>
      <c r="S4422" s="310" t="str">
        <f ca="1">price</f>
        <v/>
      </c>
      <c r="U4422" s="4"/>
      <c r="V4422" s="4"/>
      <c r="W4422" s="215" t="str">
        <f ca="1">comm_pd</f>
        <v/>
      </c>
      <c r="X4422" s="11"/>
    </row>
    <row r="4423" spans="1:24" x14ac:dyDescent="0.25">
      <c r="A4423" s="6" t="str">
        <f ca="1">no.</f>
        <v/>
      </c>
      <c r="E4423" s="4" t="str">
        <f ca="1">position</f>
        <v/>
      </c>
      <c r="I4423" s="318"/>
      <c r="L4423" s="4"/>
      <c r="N4423" s="6"/>
      <c r="P4423" s="20"/>
      <c r="Q4423" s="5" t="str">
        <f ca="1">score</f>
        <v/>
      </c>
      <c r="R4423" s="7" t="str">
        <f ca="1">rescore_pd</f>
        <v/>
      </c>
      <c r="S4423" s="310" t="str">
        <f ca="1">price</f>
        <v/>
      </c>
      <c r="U4423" s="4"/>
      <c r="V4423" s="4"/>
      <c r="W4423" s="215" t="str">
        <f ca="1">comm_pd</f>
        <v/>
      </c>
      <c r="X4423" s="11"/>
    </row>
    <row r="4424" spans="1:24" x14ac:dyDescent="0.25">
      <c r="A4424" s="6" t="str">
        <f ca="1">no.</f>
        <v/>
      </c>
      <c r="E4424" s="4" t="str">
        <f ca="1">position</f>
        <v/>
      </c>
      <c r="I4424" s="318"/>
      <c r="L4424" s="4"/>
      <c r="N4424" s="6"/>
      <c r="P4424" s="20"/>
      <c r="Q4424" s="5" t="str">
        <f ca="1">score</f>
        <v/>
      </c>
      <c r="R4424" s="7" t="str">
        <f ca="1">rescore_pd</f>
        <v/>
      </c>
      <c r="S4424" s="310" t="str">
        <f ca="1">price</f>
        <v/>
      </c>
      <c r="U4424" s="4"/>
      <c r="V4424" s="4"/>
      <c r="W4424" s="215" t="str">
        <f ca="1">comm_pd</f>
        <v/>
      </c>
      <c r="X4424" s="11"/>
    </row>
    <row r="4425" spans="1:24" x14ac:dyDescent="0.25">
      <c r="A4425" s="6" t="str">
        <f ca="1">no.</f>
        <v/>
      </c>
      <c r="E4425" s="4" t="str">
        <f ca="1">position</f>
        <v/>
      </c>
      <c r="I4425" s="318"/>
      <c r="L4425" s="4"/>
      <c r="N4425" s="6"/>
      <c r="P4425" s="20"/>
      <c r="Q4425" s="5" t="str">
        <f ca="1">score</f>
        <v/>
      </c>
      <c r="R4425" s="7" t="str">
        <f ca="1">rescore_pd</f>
        <v/>
      </c>
      <c r="S4425" s="310" t="str">
        <f ca="1">price</f>
        <v/>
      </c>
      <c r="U4425" s="4"/>
      <c r="V4425" s="4"/>
      <c r="W4425" s="215" t="str">
        <f ca="1">comm_pd</f>
        <v/>
      </c>
      <c r="X4425" s="11"/>
    </row>
    <row r="4426" spans="1:24" x14ac:dyDescent="0.25">
      <c r="A4426" s="6" t="str">
        <f ca="1">no.</f>
        <v/>
      </c>
      <c r="E4426" s="4" t="str">
        <f ca="1">position</f>
        <v/>
      </c>
      <c r="I4426" s="318"/>
      <c r="L4426" s="4"/>
      <c r="N4426" s="6"/>
      <c r="P4426" s="20"/>
      <c r="Q4426" s="5" t="str">
        <f ca="1">score</f>
        <v/>
      </c>
      <c r="R4426" s="7" t="str">
        <f ca="1">rescore_pd</f>
        <v/>
      </c>
      <c r="S4426" s="310" t="str">
        <f ca="1">price</f>
        <v/>
      </c>
      <c r="U4426" s="4"/>
      <c r="V4426" s="4"/>
      <c r="W4426" s="215" t="str">
        <f ca="1">comm_pd</f>
        <v/>
      </c>
      <c r="X4426" s="11"/>
    </row>
    <row r="4427" spans="1:24" x14ac:dyDescent="0.25">
      <c r="A4427" s="6" t="str">
        <f ca="1">no.</f>
        <v/>
      </c>
      <c r="E4427" s="4" t="str">
        <f ca="1">position</f>
        <v/>
      </c>
      <c r="I4427" s="318"/>
      <c r="L4427" s="4"/>
      <c r="N4427" s="6"/>
      <c r="P4427" s="20"/>
      <c r="Q4427" s="5" t="str">
        <f ca="1">score</f>
        <v/>
      </c>
      <c r="R4427" s="7" t="str">
        <f ca="1">rescore_pd</f>
        <v/>
      </c>
      <c r="S4427" s="310" t="str">
        <f ca="1">price</f>
        <v/>
      </c>
      <c r="U4427" s="4"/>
      <c r="V4427" s="4"/>
      <c r="W4427" s="215" t="str">
        <f ca="1">comm_pd</f>
        <v/>
      </c>
      <c r="X4427" s="11"/>
    </row>
    <row r="4428" spans="1:24" x14ac:dyDescent="0.25">
      <c r="A4428" s="6" t="str">
        <f ca="1">no.</f>
        <v/>
      </c>
      <c r="E4428" s="4" t="str">
        <f ca="1">position</f>
        <v/>
      </c>
      <c r="I4428" s="318"/>
      <c r="L4428" s="4"/>
      <c r="N4428" s="6"/>
      <c r="P4428" s="20"/>
      <c r="Q4428" s="5" t="str">
        <f ca="1">score</f>
        <v/>
      </c>
      <c r="R4428" s="7" t="str">
        <f ca="1">rescore_pd</f>
        <v/>
      </c>
      <c r="S4428" s="310" t="str">
        <f ca="1">price</f>
        <v/>
      </c>
      <c r="U4428" s="4"/>
      <c r="V4428" s="4"/>
      <c r="W4428" s="215" t="str">
        <f ca="1">comm_pd</f>
        <v/>
      </c>
      <c r="X4428" s="11"/>
    </row>
    <row r="4429" spans="1:24" x14ac:dyDescent="0.25">
      <c r="A4429" s="6" t="str">
        <f ca="1">no.</f>
        <v/>
      </c>
      <c r="E4429" s="4" t="str">
        <f ca="1">position</f>
        <v/>
      </c>
      <c r="I4429" s="318"/>
      <c r="L4429" s="4"/>
      <c r="N4429" s="6"/>
      <c r="P4429" s="20"/>
      <c r="Q4429" s="5" t="str">
        <f ca="1">score</f>
        <v/>
      </c>
      <c r="R4429" s="7" t="str">
        <f ca="1">rescore_pd</f>
        <v/>
      </c>
      <c r="S4429" s="310" t="str">
        <f ca="1">price</f>
        <v/>
      </c>
      <c r="U4429" s="4"/>
      <c r="V4429" s="4"/>
      <c r="W4429" s="215" t="str">
        <f ca="1">comm_pd</f>
        <v/>
      </c>
      <c r="X4429" s="11"/>
    </row>
    <row r="4430" spans="1:24" x14ac:dyDescent="0.25">
      <c r="A4430" s="6" t="str">
        <f ca="1">no.</f>
        <v/>
      </c>
      <c r="E4430" s="4" t="str">
        <f ca="1">position</f>
        <v/>
      </c>
      <c r="I4430" s="318"/>
      <c r="L4430" s="4"/>
      <c r="N4430" s="6"/>
      <c r="P4430" s="20"/>
      <c r="Q4430" s="5" t="str">
        <f ca="1">score</f>
        <v/>
      </c>
      <c r="R4430" s="7" t="str">
        <f ca="1">rescore_pd</f>
        <v/>
      </c>
      <c r="S4430" s="310" t="str">
        <f ca="1">price</f>
        <v/>
      </c>
      <c r="U4430" s="4"/>
      <c r="V4430" s="4"/>
      <c r="W4430" s="215" t="str">
        <f ca="1">comm_pd</f>
        <v/>
      </c>
      <c r="X4430" s="11"/>
    </row>
    <row r="4431" spans="1:24" x14ac:dyDescent="0.25">
      <c r="A4431" s="6" t="str">
        <f ca="1">no.</f>
        <v/>
      </c>
      <c r="E4431" s="4" t="str">
        <f ca="1">position</f>
        <v/>
      </c>
      <c r="I4431" s="318"/>
      <c r="L4431" s="4"/>
      <c r="N4431" s="6"/>
      <c r="P4431" s="20"/>
      <c r="Q4431" s="5" t="str">
        <f ca="1">score</f>
        <v/>
      </c>
      <c r="R4431" s="7" t="str">
        <f ca="1">rescore_pd</f>
        <v/>
      </c>
      <c r="S4431" s="310" t="str">
        <f ca="1">price</f>
        <v/>
      </c>
      <c r="U4431" s="4"/>
      <c r="V4431" s="4"/>
      <c r="W4431" s="215" t="str">
        <f ca="1">comm_pd</f>
        <v/>
      </c>
      <c r="X4431" s="11"/>
    </row>
    <row r="4432" spans="1:24" x14ac:dyDescent="0.25">
      <c r="A4432" s="6" t="str">
        <f ca="1">no.</f>
        <v/>
      </c>
      <c r="E4432" s="4" t="str">
        <f ca="1">position</f>
        <v/>
      </c>
      <c r="I4432" s="318"/>
      <c r="L4432" s="4"/>
      <c r="N4432" s="6"/>
      <c r="P4432" s="20"/>
      <c r="Q4432" s="5" t="str">
        <f ca="1">score</f>
        <v/>
      </c>
      <c r="R4432" s="7" t="str">
        <f ca="1">rescore_pd</f>
        <v/>
      </c>
      <c r="S4432" s="310" t="str">
        <f ca="1">price</f>
        <v/>
      </c>
      <c r="U4432" s="4"/>
      <c r="V4432" s="4"/>
      <c r="W4432" s="215" t="str">
        <f ca="1">comm_pd</f>
        <v/>
      </c>
      <c r="X4432" s="11"/>
    </row>
    <row r="4433" spans="1:24" x14ac:dyDescent="0.25">
      <c r="A4433" s="6" t="str">
        <f ca="1">no.</f>
        <v/>
      </c>
      <c r="E4433" s="4" t="str">
        <f ca="1">position</f>
        <v/>
      </c>
      <c r="I4433" s="318"/>
      <c r="L4433" s="4"/>
      <c r="N4433" s="6"/>
      <c r="P4433" s="20"/>
      <c r="Q4433" s="5" t="str">
        <f ca="1">score</f>
        <v/>
      </c>
      <c r="R4433" s="7" t="str">
        <f ca="1">rescore_pd</f>
        <v/>
      </c>
      <c r="S4433" s="310" t="str">
        <f ca="1">price</f>
        <v/>
      </c>
      <c r="U4433" s="4"/>
      <c r="V4433" s="4"/>
      <c r="W4433" s="215" t="str">
        <f ca="1">comm_pd</f>
        <v/>
      </c>
      <c r="X4433" s="11"/>
    </row>
    <row r="4434" spans="1:24" x14ac:dyDescent="0.25">
      <c r="A4434" s="6" t="str">
        <f ca="1">no.</f>
        <v/>
      </c>
      <c r="E4434" s="4" t="str">
        <f ca="1">position</f>
        <v/>
      </c>
      <c r="I4434" s="318"/>
      <c r="L4434" s="4"/>
      <c r="N4434" s="6"/>
      <c r="P4434" s="20"/>
      <c r="Q4434" s="5" t="str">
        <f ca="1">score</f>
        <v/>
      </c>
      <c r="R4434" s="7" t="str">
        <f ca="1">rescore_pd</f>
        <v/>
      </c>
      <c r="S4434" s="310" t="str">
        <f ca="1">price</f>
        <v/>
      </c>
      <c r="U4434" s="4"/>
      <c r="V4434" s="4"/>
      <c r="W4434" s="215" t="str">
        <f ca="1">comm_pd</f>
        <v/>
      </c>
      <c r="X4434" s="11"/>
    </row>
    <row r="4435" spans="1:24" x14ac:dyDescent="0.25">
      <c r="A4435" s="6" t="str">
        <f ca="1">no.</f>
        <v/>
      </c>
      <c r="E4435" s="4" t="str">
        <f ca="1">position</f>
        <v/>
      </c>
      <c r="I4435" s="318"/>
      <c r="L4435" s="4"/>
      <c r="N4435" s="6"/>
      <c r="P4435" s="20"/>
      <c r="Q4435" s="5" t="str">
        <f ca="1">score</f>
        <v/>
      </c>
      <c r="R4435" s="7" t="str">
        <f ca="1">rescore_pd</f>
        <v/>
      </c>
      <c r="S4435" s="310" t="str">
        <f ca="1">price</f>
        <v/>
      </c>
      <c r="U4435" s="4"/>
      <c r="V4435" s="4"/>
      <c r="W4435" s="215" t="str">
        <f ca="1">comm_pd</f>
        <v/>
      </c>
      <c r="X4435" s="11"/>
    </row>
    <row r="4436" spans="1:24" x14ac:dyDescent="0.25">
      <c r="A4436" s="6" t="str">
        <f ca="1">no.</f>
        <v/>
      </c>
      <c r="E4436" s="4" t="str">
        <f ca="1">position</f>
        <v/>
      </c>
      <c r="I4436" s="318"/>
      <c r="L4436" s="4"/>
      <c r="N4436" s="6"/>
      <c r="P4436" s="20"/>
      <c r="Q4436" s="5" t="str">
        <f ca="1">score</f>
        <v/>
      </c>
      <c r="R4436" s="7" t="str">
        <f ca="1">rescore_pd</f>
        <v/>
      </c>
      <c r="S4436" s="310" t="str">
        <f ca="1">price</f>
        <v/>
      </c>
      <c r="U4436" s="4"/>
      <c r="V4436" s="4"/>
      <c r="W4436" s="215" t="str">
        <f ca="1">comm_pd</f>
        <v/>
      </c>
      <c r="X4436" s="11"/>
    </row>
    <row r="4437" spans="1:24" x14ac:dyDescent="0.25">
      <c r="A4437" s="6" t="str">
        <f ca="1">no.</f>
        <v/>
      </c>
      <c r="E4437" s="4" t="str">
        <f ca="1">position</f>
        <v/>
      </c>
      <c r="I4437" s="318"/>
      <c r="L4437" s="4"/>
      <c r="N4437" s="6"/>
      <c r="P4437" s="20"/>
      <c r="Q4437" s="5" t="str">
        <f ca="1">score</f>
        <v/>
      </c>
      <c r="R4437" s="7" t="str">
        <f ca="1">rescore_pd</f>
        <v/>
      </c>
      <c r="S4437" s="310" t="str">
        <f ca="1">price</f>
        <v/>
      </c>
      <c r="U4437" s="4"/>
      <c r="V4437" s="4"/>
      <c r="W4437" s="215" t="str">
        <f ca="1">comm_pd</f>
        <v/>
      </c>
      <c r="X4437" s="11"/>
    </row>
    <row r="4438" spans="1:24" x14ac:dyDescent="0.25">
      <c r="A4438" s="6" t="str">
        <f ca="1">no.</f>
        <v/>
      </c>
      <c r="E4438" s="4" t="str">
        <f ca="1">position</f>
        <v/>
      </c>
      <c r="I4438" s="318"/>
      <c r="L4438" s="4"/>
      <c r="N4438" s="6"/>
      <c r="P4438" s="20"/>
      <c r="Q4438" s="5" t="str">
        <f ca="1">score</f>
        <v/>
      </c>
      <c r="R4438" s="7" t="str">
        <f ca="1">rescore_pd</f>
        <v/>
      </c>
      <c r="S4438" s="310" t="str">
        <f ca="1">price</f>
        <v/>
      </c>
      <c r="U4438" s="4"/>
      <c r="V4438" s="4"/>
      <c r="W4438" s="215" t="str">
        <f ca="1">comm_pd</f>
        <v/>
      </c>
      <c r="X4438" s="11"/>
    </row>
    <row r="4439" spans="1:24" x14ac:dyDescent="0.25">
      <c r="A4439" s="6" t="str">
        <f ca="1">no.</f>
        <v/>
      </c>
      <c r="E4439" s="4" t="str">
        <f ca="1">position</f>
        <v/>
      </c>
      <c r="I4439" s="318"/>
      <c r="L4439" s="4"/>
      <c r="N4439" s="6"/>
      <c r="P4439" s="20"/>
      <c r="Q4439" s="5" t="str">
        <f ca="1">score</f>
        <v/>
      </c>
      <c r="R4439" s="7" t="str">
        <f ca="1">rescore_pd</f>
        <v/>
      </c>
      <c r="S4439" s="310" t="str">
        <f ca="1">price</f>
        <v/>
      </c>
      <c r="U4439" s="4"/>
      <c r="V4439" s="4"/>
      <c r="W4439" s="215" t="str">
        <f ca="1">comm_pd</f>
        <v/>
      </c>
      <c r="X4439" s="11"/>
    </row>
    <row r="4440" spans="1:24" x14ac:dyDescent="0.25">
      <c r="A4440" s="6" t="str">
        <f ca="1">no.</f>
        <v/>
      </c>
      <c r="E4440" s="4" t="str">
        <f ca="1">position</f>
        <v/>
      </c>
      <c r="I4440" s="318"/>
      <c r="L4440" s="4"/>
      <c r="N4440" s="6"/>
      <c r="P4440" s="20"/>
      <c r="Q4440" s="5" t="str">
        <f ca="1">score</f>
        <v/>
      </c>
      <c r="R4440" s="7" t="str">
        <f ca="1">rescore_pd</f>
        <v/>
      </c>
      <c r="S4440" s="310" t="str">
        <f ca="1">price</f>
        <v/>
      </c>
      <c r="U4440" s="4"/>
      <c r="V4440" s="4"/>
      <c r="W4440" s="215" t="str">
        <f ca="1">comm_pd</f>
        <v/>
      </c>
      <c r="X4440" s="11"/>
    </row>
    <row r="4441" spans="1:24" x14ac:dyDescent="0.25">
      <c r="A4441" s="6" t="str">
        <f ca="1">no.</f>
        <v/>
      </c>
      <c r="E4441" s="4" t="str">
        <f ca="1">position</f>
        <v/>
      </c>
      <c r="I4441" s="318"/>
      <c r="L4441" s="4"/>
      <c r="N4441" s="6"/>
      <c r="P4441" s="20"/>
      <c r="Q4441" s="5" t="str">
        <f ca="1">score</f>
        <v/>
      </c>
      <c r="R4441" s="7" t="str">
        <f ca="1">rescore_pd</f>
        <v/>
      </c>
      <c r="S4441" s="310" t="str">
        <f ca="1">price</f>
        <v/>
      </c>
      <c r="U4441" s="4"/>
      <c r="V4441" s="4"/>
      <c r="W4441" s="215" t="str">
        <f ca="1">comm_pd</f>
        <v/>
      </c>
      <c r="X4441" s="11"/>
    </row>
    <row r="4442" spans="1:24" x14ac:dyDescent="0.25">
      <c r="A4442" s="6" t="str">
        <f ca="1">no.</f>
        <v/>
      </c>
      <c r="E4442" s="4" t="str">
        <f ca="1">position</f>
        <v/>
      </c>
      <c r="I4442" s="318"/>
      <c r="L4442" s="4"/>
      <c r="N4442" s="6"/>
      <c r="P4442" s="20"/>
      <c r="Q4442" s="5" t="str">
        <f ca="1">score</f>
        <v/>
      </c>
      <c r="R4442" s="7" t="str">
        <f ca="1">rescore_pd</f>
        <v/>
      </c>
      <c r="S4442" s="310" t="str">
        <f ca="1">price</f>
        <v/>
      </c>
      <c r="U4442" s="4"/>
      <c r="V4442" s="4"/>
      <c r="W4442" s="215" t="str">
        <f ca="1">comm_pd</f>
        <v/>
      </c>
      <c r="X4442" s="11"/>
    </row>
    <row r="4443" spans="1:24" x14ac:dyDescent="0.25">
      <c r="A4443" s="6" t="str">
        <f ca="1">no.</f>
        <v/>
      </c>
      <c r="E4443" s="4" t="str">
        <f ca="1">position</f>
        <v/>
      </c>
      <c r="I4443" s="318"/>
      <c r="L4443" s="4"/>
      <c r="N4443" s="6"/>
      <c r="P4443" s="20"/>
      <c r="Q4443" s="5" t="str">
        <f ca="1">score</f>
        <v/>
      </c>
      <c r="R4443" s="7" t="str">
        <f ca="1">rescore_pd</f>
        <v/>
      </c>
      <c r="S4443" s="310" t="str">
        <f ca="1">price</f>
        <v/>
      </c>
      <c r="U4443" s="4"/>
      <c r="V4443" s="4"/>
      <c r="W4443" s="215" t="str">
        <f ca="1">comm_pd</f>
        <v/>
      </c>
      <c r="X4443" s="11"/>
    </row>
    <row r="4444" spans="1:24" x14ac:dyDescent="0.25">
      <c r="A4444" s="6" t="str">
        <f ca="1">no.</f>
        <v/>
      </c>
      <c r="E4444" s="4" t="str">
        <f ca="1">position</f>
        <v/>
      </c>
      <c r="I4444" s="318"/>
      <c r="L4444" s="4"/>
      <c r="N4444" s="6"/>
      <c r="P4444" s="20"/>
      <c r="Q4444" s="5" t="str">
        <f ca="1">score</f>
        <v/>
      </c>
      <c r="R4444" s="7" t="str">
        <f ca="1">rescore_pd</f>
        <v/>
      </c>
      <c r="S4444" s="310" t="str">
        <f ca="1">price</f>
        <v/>
      </c>
      <c r="U4444" s="4"/>
      <c r="V4444" s="4"/>
      <c r="W4444" s="215" t="str">
        <f ca="1">comm_pd</f>
        <v/>
      </c>
      <c r="X4444" s="11"/>
    </row>
    <row r="4445" spans="1:24" x14ac:dyDescent="0.25">
      <c r="A4445" s="6" t="str">
        <f ca="1">no.</f>
        <v/>
      </c>
      <c r="E4445" s="4" t="str">
        <f ca="1">position</f>
        <v/>
      </c>
      <c r="I4445" s="318"/>
      <c r="L4445" s="4"/>
      <c r="N4445" s="6"/>
      <c r="P4445" s="20"/>
      <c r="Q4445" s="5" t="str">
        <f ca="1">score</f>
        <v/>
      </c>
      <c r="R4445" s="7" t="str">
        <f ca="1">rescore_pd</f>
        <v/>
      </c>
      <c r="S4445" s="310" t="str">
        <f ca="1">price</f>
        <v/>
      </c>
      <c r="U4445" s="4"/>
      <c r="V4445" s="4"/>
      <c r="W4445" s="215" t="str">
        <f ca="1">comm_pd</f>
        <v/>
      </c>
      <c r="X4445" s="11"/>
    </row>
    <row r="4446" spans="1:24" x14ac:dyDescent="0.25">
      <c r="A4446" s="6" t="str">
        <f ca="1">no.</f>
        <v/>
      </c>
      <c r="E4446" s="4" t="str">
        <f ca="1">position</f>
        <v/>
      </c>
      <c r="I4446" s="318"/>
      <c r="L4446" s="4"/>
      <c r="N4446" s="6"/>
      <c r="P4446" s="20"/>
      <c r="Q4446" s="5" t="str">
        <f ca="1">score</f>
        <v/>
      </c>
      <c r="R4446" s="7" t="str">
        <f ca="1">rescore_pd</f>
        <v/>
      </c>
      <c r="S4446" s="310" t="str">
        <f ca="1">price</f>
        <v/>
      </c>
      <c r="U4446" s="4"/>
      <c r="V4446" s="4"/>
      <c r="W4446" s="215" t="str">
        <f ca="1">comm_pd</f>
        <v/>
      </c>
      <c r="X4446" s="11"/>
    </row>
    <row r="4447" spans="1:24" x14ac:dyDescent="0.25">
      <c r="A4447" s="6" t="str">
        <f ca="1">no.</f>
        <v/>
      </c>
      <c r="E4447" s="4" t="str">
        <f ca="1">position</f>
        <v/>
      </c>
      <c r="I4447" s="318"/>
      <c r="L4447" s="4"/>
      <c r="N4447" s="6"/>
      <c r="P4447" s="20"/>
      <c r="Q4447" s="5" t="str">
        <f ca="1">score</f>
        <v/>
      </c>
      <c r="R4447" s="7" t="str">
        <f ca="1">rescore_pd</f>
        <v/>
      </c>
      <c r="S4447" s="310" t="str">
        <f ca="1">price</f>
        <v/>
      </c>
      <c r="U4447" s="4"/>
      <c r="V4447" s="4"/>
      <c r="W4447" s="215" t="str">
        <f ca="1">comm_pd</f>
        <v/>
      </c>
      <c r="X4447" s="11"/>
    </row>
    <row r="4448" spans="1:24" x14ac:dyDescent="0.25">
      <c r="A4448" s="6" t="str">
        <f ca="1">no.</f>
        <v/>
      </c>
      <c r="E4448" s="4" t="str">
        <f ca="1">position</f>
        <v/>
      </c>
      <c r="I4448" s="318"/>
      <c r="L4448" s="4"/>
      <c r="N4448" s="6"/>
      <c r="P4448" s="20"/>
      <c r="Q4448" s="5" t="str">
        <f ca="1">score</f>
        <v/>
      </c>
      <c r="R4448" s="7" t="str">
        <f ca="1">rescore_pd</f>
        <v/>
      </c>
      <c r="S4448" s="310" t="str">
        <f ca="1">price</f>
        <v/>
      </c>
      <c r="U4448" s="4"/>
      <c r="V4448" s="4"/>
      <c r="W4448" s="215" t="str">
        <f ca="1">comm_pd</f>
        <v/>
      </c>
      <c r="X4448" s="11"/>
    </row>
    <row r="4449" spans="1:24" x14ac:dyDescent="0.25">
      <c r="A4449" s="6" t="str">
        <f ca="1">no.</f>
        <v/>
      </c>
      <c r="E4449" s="4" t="str">
        <f ca="1">position</f>
        <v/>
      </c>
      <c r="I4449" s="318"/>
      <c r="L4449" s="4"/>
      <c r="N4449" s="6"/>
      <c r="P4449" s="20"/>
      <c r="Q4449" s="5" t="str">
        <f ca="1">score</f>
        <v/>
      </c>
      <c r="R4449" s="7" t="str">
        <f ca="1">rescore_pd</f>
        <v/>
      </c>
      <c r="S4449" s="310" t="str">
        <f ca="1">price</f>
        <v/>
      </c>
      <c r="U4449" s="4"/>
      <c r="V4449" s="4"/>
      <c r="W4449" s="215" t="str">
        <f ca="1">comm_pd</f>
        <v/>
      </c>
      <c r="X4449" s="11"/>
    </row>
    <row r="4450" spans="1:24" x14ac:dyDescent="0.25">
      <c r="A4450" s="6" t="str">
        <f ca="1">no.</f>
        <v/>
      </c>
      <c r="E4450" s="4" t="str">
        <f ca="1">position</f>
        <v/>
      </c>
      <c r="I4450" s="318"/>
      <c r="L4450" s="4"/>
      <c r="N4450" s="6"/>
      <c r="P4450" s="20"/>
      <c r="Q4450" s="5" t="str">
        <f ca="1">score</f>
        <v/>
      </c>
      <c r="R4450" s="7" t="str">
        <f ca="1">rescore_pd</f>
        <v/>
      </c>
      <c r="S4450" s="310" t="str">
        <f ca="1">price</f>
        <v/>
      </c>
      <c r="U4450" s="4"/>
      <c r="V4450" s="4"/>
      <c r="W4450" s="215" t="str">
        <f ca="1">comm_pd</f>
        <v/>
      </c>
      <c r="X4450" s="11"/>
    </row>
    <row r="4451" spans="1:24" x14ac:dyDescent="0.25">
      <c r="A4451" s="6" t="str">
        <f ca="1">no.</f>
        <v/>
      </c>
      <c r="E4451" s="4" t="str">
        <f ca="1">position</f>
        <v/>
      </c>
      <c r="I4451" s="318"/>
      <c r="L4451" s="4"/>
      <c r="N4451" s="6"/>
      <c r="P4451" s="20"/>
      <c r="Q4451" s="5" t="str">
        <f ca="1">score</f>
        <v/>
      </c>
      <c r="R4451" s="7" t="str">
        <f ca="1">rescore_pd</f>
        <v/>
      </c>
      <c r="S4451" s="310" t="str">
        <f ca="1">price</f>
        <v/>
      </c>
      <c r="U4451" s="4"/>
      <c r="V4451" s="4"/>
      <c r="W4451" s="215" t="str">
        <f ca="1">comm_pd</f>
        <v/>
      </c>
      <c r="X4451" s="11"/>
    </row>
    <row r="4452" spans="1:24" x14ac:dyDescent="0.25">
      <c r="A4452" s="6" t="str">
        <f ca="1">no.</f>
        <v/>
      </c>
      <c r="E4452" s="4" t="str">
        <f ca="1">position</f>
        <v/>
      </c>
      <c r="I4452" s="318"/>
      <c r="L4452" s="4"/>
      <c r="N4452" s="6"/>
      <c r="P4452" s="20"/>
      <c r="Q4452" s="5" t="str">
        <f ca="1">score</f>
        <v/>
      </c>
      <c r="R4452" s="7" t="str">
        <f ca="1">rescore_pd</f>
        <v/>
      </c>
      <c r="S4452" s="310" t="str">
        <f ca="1">price</f>
        <v/>
      </c>
      <c r="U4452" s="4"/>
      <c r="V4452" s="4"/>
      <c r="W4452" s="215" t="str">
        <f ca="1">comm_pd</f>
        <v/>
      </c>
      <c r="X4452" s="11"/>
    </row>
    <row r="4453" spans="1:24" x14ac:dyDescent="0.25">
      <c r="A4453" s="6" t="str">
        <f ca="1">no.</f>
        <v/>
      </c>
      <c r="E4453" s="4" t="str">
        <f ca="1">position</f>
        <v/>
      </c>
      <c r="I4453" s="318"/>
      <c r="L4453" s="4"/>
      <c r="N4453" s="6"/>
      <c r="P4453" s="20"/>
      <c r="Q4453" s="5" t="str">
        <f ca="1">score</f>
        <v/>
      </c>
      <c r="R4453" s="7" t="str">
        <f ca="1">rescore_pd</f>
        <v/>
      </c>
      <c r="S4453" s="310" t="str">
        <f ca="1">price</f>
        <v/>
      </c>
      <c r="U4453" s="4"/>
      <c r="V4453" s="4"/>
      <c r="W4453" s="215" t="str">
        <f ca="1">comm_pd</f>
        <v/>
      </c>
      <c r="X4453" s="11"/>
    </row>
    <row r="4454" spans="1:24" x14ac:dyDescent="0.25">
      <c r="A4454" s="6" t="str">
        <f ca="1">no.</f>
        <v/>
      </c>
      <c r="E4454" s="4" t="str">
        <f ca="1">position</f>
        <v/>
      </c>
      <c r="I4454" s="318"/>
      <c r="L4454" s="4"/>
      <c r="N4454" s="6"/>
      <c r="P4454" s="20"/>
      <c r="Q4454" s="5" t="str">
        <f ca="1">score</f>
        <v/>
      </c>
      <c r="R4454" s="7" t="str">
        <f ca="1">rescore_pd</f>
        <v/>
      </c>
      <c r="S4454" s="310" t="str">
        <f ca="1">price</f>
        <v/>
      </c>
      <c r="U4454" s="4"/>
      <c r="V4454" s="4"/>
      <c r="W4454" s="215" t="str">
        <f ca="1">comm_pd</f>
        <v/>
      </c>
      <c r="X4454" s="11"/>
    </row>
    <row r="4455" spans="1:24" x14ac:dyDescent="0.25">
      <c r="A4455" s="6" t="str">
        <f ca="1">no.</f>
        <v/>
      </c>
      <c r="E4455" s="4" t="str">
        <f ca="1">position</f>
        <v/>
      </c>
      <c r="I4455" s="318"/>
      <c r="L4455" s="4"/>
      <c r="N4455" s="6"/>
      <c r="P4455" s="20"/>
      <c r="Q4455" s="5" t="str">
        <f ca="1">score</f>
        <v/>
      </c>
      <c r="R4455" s="7" t="str">
        <f ca="1">rescore_pd</f>
        <v/>
      </c>
      <c r="S4455" s="310" t="str">
        <f ca="1">price</f>
        <v/>
      </c>
      <c r="U4455" s="4"/>
      <c r="V4455" s="4"/>
      <c r="W4455" s="215" t="str">
        <f ca="1">comm_pd</f>
        <v/>
      </c>
      <c r="X4455" s="11"/>
    </row>
    <row r="4456" spans="1:24" x14ac:dyDescent="0.25">
      <c r="A4456" s="6" t="str">
        <f ca="1">no.</f>
        <v/>
      </c>
      <c r="E4456" s="4" t="str">
        <f ca="1">position</f>
        <v/>
      </c>
      <c r="I4456" s="318"/>
      <c r="L4456" s="4"/>
      <c r="N4456" s="6"/>
      <c r="P4456" s="20"/>
      <c r="Q4456" s="5" t="str">
        <f ca="1">score</f>
        <v/>
      </c>
      <c r="R4456" s="7" t="str">
        <f ca="1">rescore_pd</f>
        <v/>
      </c>
      <c r="S4456" s="310" t="str">
        <f ca="1">price</f>
        <v/>
      </c>
      <c r="U4456" s="4"/>
      <c r="V4456" s="4"/>
      <c r="W4456" s="215" t="str">
        <f ca="1">comm_pd</f>
        <v/>
      </c>
      <c r="X4456" s="11"/>
    </row>
    <row r="4457" spans="1:24" x14ac:dyDescent="0.25">
      <c r="A4457" s="6" t="str">
        <f ca="1">no.</f>
        <v/>
      </c>
      <c r="E4457" s="4" t="str">
        <f ca="1">position</f>
        <v/>
      </c>
      <c r="I4457" s="318"/>
      <c r="L4457" s="4"/>
      <c r="N4457" s="6"/>
      <c r="P4457" s="20"/>
      <c r="Q4457" s="5" t="str">
        <f ca="1">score</f>
        <v/>
      </c>
      <c r="R4457" s="7" t="str">
        <f ca="1">rescore_pd</f>
        <v/>
      </c>
      <c r="S4457" s="310" t="str">
        <f ca="1">price</f>
        <v/>
      </c>
      <c r="U4457" s="4"/>
      <c r="V4457" s="4"/>
      <c r="W4457" s="215" t="str">
        <f ca="1">comm_pd</f>
        <v/>
      </c>
      <c r="X4457" s="11"/>
    </row>
    <row r="4458" spans="1:24" x14ac:dyDescent="0.25">
      <c r="A4458" s="6" t="str">
        <f ca="1">no.</f>
        <v/>
      </c>
      <c r="E4458" s="4" t="str">
        <f ca="1">position</f>
        <v/>
      </c>
      <c r="I4458" s="318"/>
      <c r="L4458" s="4"/>
      <c r="N4458" s="6"/>
      <c r="P4458" s="20"/>
      <c r="Q4458" s="5" t="str">
        <f ca="1">score</f>
        <v/>
      </c>
      <c r="R4458" s="7" t="str">
        <f ca="1">rescore_pd</f>
        <v/>
      </c>
      <c r="S4458" s="310" t="str">
        <f ca="1">price</f>
        <v/>
      </c>
      <c r="U4458" s="4"/>
      <c r="V4458" s="4"/>
      <c r="W4458" s="215" t="str">
        <f ca="1">comm_pd</f>
        <v/>
      </c>
      <c r="X4458" s="11"/>
    </row>
    <row r="4459" spans="1:24" x14ac:dyDescent="0.25">
      <c r="A4459" s="6" t="str">
        <f ca="1">no.</f>
        <v/>
      </c>
      <c r="E4459" s="4" t="str">
        <f ca="1">position</f>
        <v/>
      </c>
      <c r="I4459" s="318"/>
      <c r="L4459" s="4"/>
      <c r="N4459" s="6"/>
      <c r="P4459" s="20"/>
      <c r="Q4459" s="5" t="str">
        <f ca="1">score</f>
        <v/>
      </c>
      <c r="R4459" s="7" t="str">
        <f ca="1">rescore_pd</f>
        <v/>
      </c>
      <c r="S4459" s="310" t="str">
        <f ca="1">price</f>
        <v/>
      </c>
      <c r="U4459" s="4"/>
      <c r="V4459" s="4"/>
      <c r="W4459" s="215" t="str">
        <f ca="1">comm_pd</f>
        <v/>
      </c>
      <c r="X4459" s="11"/>
    </row>
    <row r="4460" spans="1:24" x14ac:dyDescent="0.25">
      <c r="A4460" s="6" t="str">
        <f ca="1">no.</f>
        <v/>
      </c>
      <c r="E4460" s="4" t="str">
        <f ca="1">position</f>
        <v/>
      </c>
      <c r="I4460" s="318"/>
      <c r="L4460" s="4"/>
      <c r="N4460" s="6"/>
      <c r="P4460" s="20"/>
      <c r="Q4460" s="5" t="str">
        <f ca="1">score</f>
        <v/>
      </c>
      <c r="R4460" s="7" t="str">
        <f ca="1">rescore_pd</f>
        <v/>
      </c>
      <c r="S4460" s="310" t="str">
        <f ca="1">price</f>
        <v/>
      </c>
      <c r="U4460" s="4"/>
      <c r="V4460" s="4"/>
      <c r="W4460" s="215" t="str">
        <f ca="1">comm_pd</f>
        <v/>
      </c>
      <c r="X4460" s="11"/>
    </row>
    <row r="4461" spans="1:24" x14ac:dyDescent="0.25">
      <c r="A4461" s="6" t="str">
        <f ca="1">no.</f>
        <v/>
      </c>
      <c r="E4461" s="4" t="str">
        <f ca="1">position</f>
        <v/>
      </c>
      <c r="I4461" s="318"/>
      <c r="L4461" s="4"/>
      <c r="N4461" s="6"/>
      <c r="P4461" s="20"/>
      <c r="Q4461" s="5" t="str">
        <f ca="1">score</f>
        <v/>
      </c>
      <c r="R4461" s="7" t="str">
        <f ca="1">rescore_pd</f>
        <v/>
      </c>
      <c r="S4461" s="310" t="str">
        <f ca="1">price</f>
        <v/>
      </c>
      <c r="U4461" s="4"/>
      <c r="V4461" s="4"/>
      <c r="W4461" s="215" t="str">
        <f ca="1">comm_pd</f>
        <v/>
      </c>
      <c r="X4461" s="11"/>
    </row>
    <row r="4462" spans="1:24" x14ac:dyDescent="0.25">
      <c r="A4462" s="6" t="str">
        <f ca="1">no.</f>
        <v/>
      </c>
      <c r="E4462" s="4" t="str">
        <f ca="1">position</f>
        <v/>
      </c>
      <c r="I4462" s="318"/>
      <c r="L4462" s="4"/>
      <c r="N4462" s="6"/>
      <c r="P4462" s="20"/>
      <c r="Q4462" s="5" t="str">
        <f ca="1">score</f>
        <v/>
      </c>
      <c r="R4462" s="7" t="str">
        <f ca="1">rescore_pd</f>
        <v/>
      </c>
      <c r="S4462" s="310" t="str">
        <f ca="1">price</f>
        <v/>
      </c>
      <c r="U4462" s="4"/>
      <c r="V4462" s="4"/>
      <c r="W4462" s="215" t="str">
        <f ca="1">comm_pd</f>
        <v/>
      </c>
      <c r="X4462" s="11"/>
    </row>
    <row r="4463" spans="1:24" x14ac:dyDescent="0.25">
      <c r="A4463" s="6" t="str">
        <f ca="1">no.</f>
        <v/>
      </c>
      <c r="E4463" s="4" t="str">
        <f ca="1">position</f>
        <v/>
      </c>
      <c r="I4463" s="318"/>
      <c r="L4463" s="4"/>
      <c r="N4463" s="6"/>
      <c r="P4463" s="20"/>
      <c r="Q4463" s="5" t="str">
        <f ca="1">score</f>
        <v/>
      </c>
      <c r="R4463" s="7" t="str">
        <f ca="1">rescore_pd</f>
        <v/>
      </c>
      <c r="S4463" s="310" t="str">
        <f ca="1">price</f>
        <v/>
      </c>
      <c r="U4463" s="4"/>
      <c r="V4463" s="4"/>
      <c r="W4463" s="215" t="str">
        <f ca="1">comm_pd</f>
        <v/>
      </c>
      <c r="X4463" s="11"/>
    </row>
    <row r="4464" spans="1:24" x14ac:dyDescent="0.25">
      <c r="A4464" s="6" t="str">
        <f ca="1">no.</f>
        <v/>
      </c>
      <c r="E4464" s="4" t="str">
        <f ca="1">position</f>
        <v/>
      </c>
      <c r="I4464" s="318"/>
      <c r="L4464" s="4"/>
      <c r="N4464" s="6"/>
      <c r="P4464" s="20"/>
      <c r="Q4464" s="5" t="str">
        <f ca="1">score</f>
        <v/>
      </c>
      <c r="R4464" s="7" t="str">
        <f ca="1">rescore_pd</f>
        <v/>
      </c>
      <c r="S4464" s="310" t="str">
        <f ca="1">price</f>
        <v/>
      </c>
      <c r="U4464" s="4"/>
      <c r="V4464" s="4"/>
      <c r="W4464" s="215" t="str">
        <f ca="1">comm_pd</f>
        <v/>
      </c>
      <c r="X4464" s="11"/>
    </row>
    <row r="4465" spans="1:24" x14ac:dyDescent="0.25">
      <c r="A4465" s="6" t="str">
        <f ca="1">no.</f>
        <v/>
      </c>
      <c r="E4465" s="4" t="str">
        <f ca="1">position</f>
        <v/>
      </c>
      <c r="I4465" s="318"/>
      <c r="L4465" s="4"/>
      <c r="N4465" s="6"/>
      <c r="P4465" s="20"/>
      <c r="Q4465" s="5" t="str">
        <f ca="1">score</f>
        <v/>
      </c>
      <c r="R4465" s="7" t="str">
        <f ca="1">rescore_pd</f>
        <v/>
      </c>
      <c r="S4465" s="310" t="str">
        <f ca="1">price</f>
        <v/>
      </c>
      <c r="U4465" s="4"/>
      <c r="V4465" s="4"/>
      <c r="W4465" s="215" t="str">
        <f ca="1">comm_pd</f>
        <v/>
      </c>
      <c r="X4465" s="11"/>
    </row>
    <row r="4466" spans="1:24" x14ac:dyDescent="0.25">
      <c r="A4466" s="6" t="str">
        <f ca="1">no.</f>
        <v/>
      </c>
      <c r="E4466" s="4" t="str">
        <f ca="1">position</f>
        <v/>
      </c>
      <c r="I4466" s="318"/>
      <c r="L4466" s="4"/>
      <c r="N4466" s="6"/>
      <c r="P4466" s="20"/>
      <c r="Q4466" s="5" t="str">
        <f ca="1">score</f>
        <v/>
      </c>
      <c r="R4466" s="7" t="str">
        <f ca="1">rescore_pd</f>
        <v/>
      </c>
      <c r="S4466" s="310" t="str">
        <f ca="1">price</f>
        <v/>
      </c>
      <c r="U4466" s="4"/>
      <c r="V4466" s="4"/>
      <c r="W4466" s="215" t="str">
        <f ca="1">comm_pd</f>
        <v/>
      </c>
      <c r="X4466" s="11"/>
    </row>
    <row r="4467" spans="1:24" x14ac:dyDescent="0.25">
      <c r="A4467" s="6" t="str">
        <f ca="1">no.</f>
        <v/>
      </c>
      <c r="E4467" s="4" t="str">
        <f ca="1">position</f>
        <v/>
      </c>
      <c r="I4467" s="318"/>
      <c r="L4467" s="4"/>
      <c r="N4467" s="6"/>
      <c r="P4467" s="20"/>
      <c r="Q4467" s="5" t="str">
        <f ca="1">score</f>
        <v/>
      </c>
      <c r="R4467" s="7" t="str">
        <f ca="1">rescore_pd</f>
        <v/>
      </c>
      <c r="S4467" s="310" t="str">
        <f ca="1">price</f>
        <v/>
      </c>
      <c r="U4467" s="4"/>
      <c r="V4467" s="4"/>
      <c r="W4467" s="215" t="str">
        <f ca="1">comm_pd</f>
        <v/>
      </c>
      <c r="X4467" s="11"/>
    </row>
    <row r="4468" spans="1:24" x14ac:dyDescent="0.25">
      <c r="A4468" s="6" t="str">
        <f ca="1">no.</f>
        <v/>
      </c>
      <c r="E4468" s="4" t="str">
        <f ca="1">position</f>
        <v/>
      </c>
      <c r="I4468" s="318"/>
      <c r="L4468" s="4"/>
      <c r="N4468" s="6"/>
      <c r="P4468" s="20"/>
      <c r="Q4468" s="5" t="str">
        <f ca="1">score</f>
        <v/>
      </c>
      <c r="R4468" s="7" t="str">
        <f ca="1">rescore_pd</f>
        <v/>
      </c>
      <c r="S4468" s="310" t="str">
        <f ca="1">price</f>
        <v/>
      </c>
      <c r="U4468" s="4"/>
      <c r="V4468" s="4"/>
      <c r="W4468" s="215" t="str">
        <f ca="1">comm_pd</f>
        <v/>
      </c>
      <c r="X4468" s="11"/>
    </row>
    <row r="4469" spans="1:24" x14ac:dyDescent="0.25">
      <c r="A4469" s="6" t="str">
        <f ca="1">no.</f>
        <v/>
      </c>
      <c r="E4469" s="4" t="str">
        <f ca="1">position</f>
        <v/>
      </c>
      <c r="I4469" s="318"/>
      <c r="L4469" s="4"/>
      <c r="N4469" s="6"/>
      <c r="P4469" s="20"/>
      <c r="Q4469" s="5" t="str">
        <f ca="1">score</f>
        <v/>
      </c>
      <c r="R4469" s="7" t="str">
        <f ca="1">rescore_pd</f>
        <v/>
      </c>
      <c r="S4469" s="310" t="str">
        <f ca="1">price</f>
        <v/>
      </c>
      <c r="U4469" s="4"/>
      <c r="V4469" s="4"/>
      <c r="W4469" s="215" t="str">
        <f ca="1">comm_pd</f>
        <v/>
      </c>
      <c r="X4469" s="11"/>
    </row>
    <row r="4470" spans="1:24" x14ac:dyDescent="0.25">
      <c r="A4470" s="6" t="str">
        <f ca="1">no.</f>
        <v/>
      </c>
      <c r="E4470" s="4" t="str">
        <f ca="1">position</f>
        <v/>
      </c>
      <c r="I4470" s="318"/>
      <c r="L4470" s="4"/>
      <c r="N4470" s="6"/>
      <c r="P4470" s="20"/>
      <c r="Q4470" s="5" t="str">
        <f ca="1">score</f>
        <v/>
      </c>
      <c r="R4470" s="7" t="str">
        <f ca="1">rescore_pd</f>
        <v/>
      </c>
      <c r="S4470" s="310" t="str">
        <f ca="1">price</f>
        <v/>
      </c>
      <c r="U4470" s="4"/>
      <c r="V4470" s="4"/>
      <c r="W4470" s="215" t="str">
        <f ca="1">comm_pd</f>
        <v/>
      </c>
      <c r="X4470" s="11"/>
    </row>
    <row r="4471" spans="1:24" x14ac:dyDescent="0.25">
      <c r="A4471" s="6" t="str">
        <f ca="1">no.</f>
        <v/>
      </c>
      <c r="E4471" s="4" t="str">
        <f ca="1">position</f>
        <v/>
      </c>
      <c r="I4471" s="318"/>
      <c r="L4471" s="4"/>
      <c r="N4471" s="6"/>
      <c r="P4471" s="20"/>
      <c r="Q4471" s="5" t="str">
        <f ca="1">score</f>
        <v/>
      </c>
      <c r="R4471" s="7" t="str">
        <f ca="1">rescore_pd</f>
        <v/>
      </c>
      <c r="S4471" s="310" t="str">
        <f ca="1">price</f>
        <v/>
      </c>
      <c r="U4471" s="4"/>
      <c r="V4471" s="4"/>
      <c r="W4471" s="215" t="str">
        <f ca="1">comm_pd</f>
        <v/>
      </c>
      <c r="X4471" s="11"/>
    </row>
    <row r="4472" spans="1:24" x14ac:dyDescent="0.25">
      <c r="A4472" s="6" t="str">
        <f ca="1">no.</f>
        <v/>
      </c>
      <c r="E4472" s="4" t="str">
        <f ca="1">position</f>
        <v/>
      </c>
      <c r="I4472" s="318"/>
      <c r="L4472" s="4"/>
      <c r="N4472" s="6"/>
      <c r="P4472" s="20"/>
      <c r="Q4472" s="5" t="str">
        <f ca="1">score</f>
        <v/>
      </c>
      <c r="R4472" s="7" t="str">
        <f ca="1">rescore_pd</f>
        <v/>
      </c>
      <c r="S4472" s="310" t="str">
        <f ca="1">price</f>
        <v/>
      </c>
      <c r="U4472" s="4"/>
      <c r="V4472" s="4"/>
      <c r="W4472" s="215" t="str">
        <f ca="1">comm_pd</f>
        <v/>
      </c>
      <c r="X4472" s="11"/>
    </row>
    <row r="4473" spans="1:24" x14ac:dyDescent="0.25">
      <c r="A4473" s="6" t="str">
        <f ca="1">no.</f>
        <v/>
      </c>
      <c r="E4473" s="4" t="str">
        <f ca="1">position</f>
        <v/>
      </c>
      <c r="I4473" s="318"/>
      <c r="L4473" s="4"/>
      <c r="N4473" s="6"/>
      <c r="P4473" s="20"/>
      <c r="Q4473" s="5" t="str">
        <f ca="1">score</f>
        <v/>
      </c>
      <c r="R4473" s="7" t="str">
        <f ca="1">rescore_pd</f>
        <v/>
      </c>
      <c r="S4473" s="310" t="str">
        <f ca="1">price</f>
        <v/>
      </c>
      <c r="U4473" s="4"/>
      <c r="V4473" s="4"/>
      <c r="W4473" s="215" t="str">
        <f ca="1">comm_pd</f>
        <v/>
      </c>
      <c r="X4473" s="11"/>
    </row>
    <row r="4474" spans="1:24" x14ac:dyDescent="0.25">
      <c r="A4474" s="6" t="str">
        <f ca="1">no.</f>
        <v/>
      </c>
      <c r="E4474" s="4" t="str">
        <f ca="1">position</f>
        <v/>
      </c>
      <c r="I4474" s="318"/>
      <c r="L4474" s="4"/>
      <c r="N4474" s="6"/>
      <c r="P4474" s="20"/>
      <c r="Q4474" s="5" t="str">
        <f ca="1">score</f>
        <v/>
      </c>
      <c r="R4474" s="7" t="str">
        <f ca="1">rescore_pd</f>
        <v/>
      </c>
      <c r="S4474" s="310" t="str">
        <f ca="1">price</f>
        <v/>
      </c>
      <c r="U4474" s="4"/>
      <c r="V4474" s="4"/>
      <c r="W4474" s="215" t="str">
        <f ca="1">comm_pd</f>
        <v/>
      </c>
      <c r="X4474" s="11"/>
    </row>
    <row r="4475" spans="1:24" x14ac:dyDescent="0.25">
      <c r="A4475" s="6" t="str">
        <f ca="1">no.</f>
        <v/>
      </c>
      <c r="E4475" s="4" t="str">
        <f ca="1">position</f>
        <v/>
      </c>
      <c r="I4475" s="318"/>
      <c r="L4475" s="4"/>
      <c r="N4475" s="6"/>
      <c r="P4475" s="20"/>
      <c r="Q4475" s="5" t="str">
        <f ca="1">score</f>
        <v/>
      </c>
      <c r="R4475" s="7" t="str">
        <f ca="1">rescore_pd</f>
        <v/>
      </c>
      <c r="S4475" s="310" t="str">
        <f ca="1">price</f>
        <v/>
      </c>
      <c r="U4475" s="4"/>
      <c r="V4475" s="4"/>
      <c r="W4475" s="215" t="str">
        <f ca="1">comm_pd</f>
        <v/>
      </c>
      <c r="X4475" s="11"/>
    </row>
    <row r="4476" spans="1:24" x14ac:dyDescent="0.25">
      <c r="A4476" s="6" t="str">
        <f ca="1">no.</f>
        <v/>
      </c>
      <c r="E4476" s="4" t="str">
        <f ca="1">position</f>
        <v/>
      </c>
      <c r="I4476" s="318"/>
      <c r="L4476" s="4"/>
      <c r="N4476" s="6"/>
      <c r="P4476" s="20"/>
      <c r="Q4476" s="5" t="str">
        <f ca="1">score</f>
        <v/>
      </c>
      <c r="R4476" s="7" t="str">
        <f ca="1">rescore_pd</f>
        <v/>
      </c>
      <c r="S4476" s="310" t="str">
        <f ca="1">price</f>
        <v/>
      </c>
      <c r="U4476" s="4"/>
      <c r="V4476" s="4"/>
      <c r="W4476" s="215" t="str">
        <f ca="1">comm_pd</f>
        <v/>
      </c>
      <c r="X4476" s="11"/>
    </row>
    <row r="4477" spans="1:24" x14ac:dyDescent="0.25">
      <c r="A4477" s="6" t="str">
        <f ca="1">no.</f>
        <v/>
      </c>
      <c r="E4477" s="4" t="str">
        <f ca="1">position</f>
        <v/>
      </c>
      <c r="I4477" s="318"/>
      <c r="L4477" s="4"/>
      <c r="N4477" s="6"/>
      <c r="P4477" s="20"/>
      <c r="Q4477" s="5" t="str">
        <f ca="1">score</f>
        <v/>
      </c>
      <c r="R4477" s="7" t="str">
        <f ca="1">rescore_pd</f>
        <v/>
      </c>
      <c r="S4477" s="310" t="str">
        <f ca="1">price</f>
        <v/>
      </c>
      <c r="U4477" s="4"/>
      <c r="V4477" s="4"/>
      <c r="W4477" s="215" t="str">
        <f ca="1">comm_pd</f>
        <v/>
      </c>
      <c r="X4477" s="11"/>
    </row>
    <row r="4478" spans="1:24" x14ac:dyDescent="0.25">
      <c r="A4478" s="6" t="str">
        <f ca="1">no.</f>
        <v/>
      </c>
      <c r="E4478" s="4" t="str">
        <f ca="1">position</f>
        <v/>
      </c>
      <c r="I4478" s="318"/>
      <c r="L4478" s="4"/>
      <c r="N4478" s="6"/>
      <c r="P4478" s="20"/>
      <c r="Q4478" s="5" t="str">
        <f ca="1">score</f>
        <v/>
      </c>
      <c r="R4478" s="7" t="str">
        <f ca="1">rescore_pd</f>
        <v/>
      </c>
      <c r="S4478" s="310" t="str">
        <f ca="1">price</f>
        <v/>
      </c>
      <c r="U4478" s="4"/>
      <c r="V4478" s="4"/>
      <c r="W4478" s="215" t="str">
        <f ca="1">comm_pd</f>
        <v/>
      </c>
      <c r="X4478" s="11"/>
    </row>
    <row r="4479" spans="1:24" x14ac:dyDescent="0.25">
      <c r="A4479" s="6" t="str">
        <f ca="1">no.</f>
        <v/>
      </c>
      <c r="E4479" s="4" t="str">
        <f ca="1">position</f>
        <v/>
      </c>
      <c r="I4479" s="318"/>
      <c r="L4479" s="4"/>
      <c r="N4479" s="6"/>
      <c r="P4479" s="20"/>
      <c r="Q4479" s="5" t="str">
        <f ca="1">score</f>
        <v/>
      </c>
      <c r="R4479" s="7" t="str">
        <f ca="1">rescore_pd</f>
        <v/>
      </c>
      <c r="S4479" s="310" t="str">
        <f ca="1">price</f>
        <v/>
      </c>
      <c r="U4479" s="4"/>
      <c r="V4479" s="4"/>
      <c r="W4479" s="215" t="str">
        <f ca="1">comm_pd</f>
        <v/>
      </c>
      <c r="X4479" s="11"/>
    </row>
    <row r="4480" spans="1:24" x14ac:dyDescent="0.25">
      <c r="A4480" s="6" t="str">
        <f ca="1">no.</f>
        <v/>
      </c>
      <c r="E4480" s="4" t="str">
        <f ca="1">position</f>
        <v/>
      </c>
      <c r="I4480" s="318"/>
      <c r="L4480" s="4"/>
      <c r="N4480" s="6"/>
      <c r="P4480" s="20"/>
      <c r="Q4480" s="5" t="str">
        <f ca="1">score</f>
        <v/>
      </c>
      <c r="R4480" s="7" t="str">
        <f ca="1">rescore_pd</f>
        <v/>
      </c>
      <c r="S4480" s="310" t="str">
        <f ca="1">price</f>
        <v/>
      </c>
      <c r="U4480" s="4"/>
      <c r="V4480" s="4"/>
      <c r="W4480" s="215" t="str">
        <f ca="1">comm_pd</f>
        <v/>
      </c>
      <c r="X4480" s="11"/>
    </row>
    <row r="4481" spans="1:24" x14ac:dyDescent="0.25">
      <c r="A4481" s="6" t="str">
        <f ca="1">no.</f>
        <v/>
      </c>
      <c r="E4481" s="4" t="str">
        <f ca="1">position</f>
        <v/>
      </c>
      <c r="I4481" s="318"/>
      <c r="L4481" s="4"/>
      <c r="N4481" s="6"/>
      <c r="P4481" s="20"/>
      <c r="Q4481" s="5" t="str">
        <f ca="1">score</f>
        <v/>
      </c>
      <c r="R4481" s="7" t="str">
        <f ca="1">rescore_pd</f>
        <v/>
      </c>
      <c r="S4481" s="310" t="str">
        <f ca="1">price</f>
        <v/>
      </c>
      <c r="U4481" s="4"/>
      <c r="V4481" s="4"/>
      <c r="W4481" s="215" t="str">
        <f ca="1">comm_pd</f>
        <v/>
      </c>
      <c r="X4481" s="11"/>
    </row>
    <row r="4482" spans="1:24" x14ac:dyDescent="0.25">
      <c r="A4482" s="6" t="str">
        <f ca="1">no.</f>
        <v/>
      </c>
      <c r="E4482" s="4" t="str">
        <f ca="1">position</f>
        <v/>
      </c>
      <c r="I4482" s="318"/>
      <c r="L4482" s="4"/>
      <c r="N4482" s="6"/>
      <c r="P4482" s="20"/>
      <c r="Q4482" s="5" t="str">
        <f ca="1">score</f>
        <v/>
      </c>
      <c r="R4482" s="7" t="str">
        <f ca="1">rescore_pd</f>
        <v/>
      </c>
      <c r="S4482" s="310" t="str">
        <f ca="1">price</f>
        <v/>
      </c>
      <c r="U4482" s="4"/>
      <c r="V4482" s="4"/>
      <c r="W4482" s="215" t="str">
        <f ca="1">comm_pd</f>
        <v/>
      </c>
      <c r="X4482" s="11"/>
    </row>
    <row r="4483" spans="1:24" x14ac:dyDescent="0.25">
      <c r="A4483" s="6" t="str">
        <f ca="1">no.</f>
        <v/>
      </c>
      <c r="E4483" s="4" t="str">
        <f ca="1">position</f>
        <v/>
      </c>
      <c r="I4483" s="318"/>
      <c r="L4483" s="4"/>
      <c r="N4483" s="6"/>
      <c r="P4483" s="20"/>
      <c r="Q4483" s="5" t="str">
        <f ca="1">score</f>
        <v/>
      </c>
      <c r="R4483" s="7" t="str">
        <f ca="1">rescore_pd</f>
        <v/>
      </c>
      <c r="S4483" s="310" t="str">
        <f ca="1">price</f>
        <v/>
      </c>
      <c r="U4483" s="4"/>
      <c r="V4483" s="4"/>
      <c r="W4483" s="215" t="str">
        <f ca="1">comm_pd</f>
        <v/>
      </c>
      <c r="X4483" s="11"/>
    </row>
    <row r="4484" spans="1:24" x14ac:dyDescent="0.25">
      <c r="A4484" s="6" t="str">
        <f ca="1">no.</f>
        <v/>
      </c>
      <c r="E4484" s="4" t="str">
        <f ca="1">position</f>
        <v/>
      </c>
      <c r="I4484" s="318"/>
      <c r="L4484" s="4"/>
      <c r="N4484" s="6"/>
      <c r="P4484" s="20"/>
      <c r="Q4484" s="5" t="str">
        <f ca="1">score</f>
        <v/>
      </c>
      <c r="R4484" s="7" t="str">
        <f ca="1">rescore_pd</f>
        <v/>
      </c>
      <c r="S4484" s="310" t="str">
        <f ca="1">price</f>
        <v/>
      </c>
      <c r="U4484" s="4"/>
      <c r="V4484" s="4"/>
      <c r="W4484" s="215" t="str">
        <f ca="1">comm_pd</f>
        <v/>
      </c>
      <c r="X4484" s="11"/>
    </row>
    <row r="4485" spans="1:24" x14ac:dyDescent="0.25">
      <c r="A4485" s="6" t="str">
        <f ca="1">no.</f>
        <v/>
      </c>
      <c r="E4485" s="4" t="str">
        <f ca="1">position</f>
        <v/>
      </c>
      <c r="I4485" s="318"/>
      <c r="L4485" s="4"/>
      <c r="N4485" s="6"/>
      <c r="P4485" s="20"/>
      <c r="Q4485" s="5" t="str">
        <f ca="1">score</f>
        <v/>
      </c>
      <c r="R4485" s="7" t="str">
        <f ca="1">rescore_pd</f>
        <v/>
      </c>
      <c r="S4485" s="310" t="str">
        <f ca="1">price</f>
        <v/>
      </c>
      <c r="U4485" s="4"/>
      <c r="V4485" s="4"/>
      <c r="W4485" s="215" t="str">
        <f ca="1">comm_pd</f>
        <v/>
      </c>
      <c r="X4485" s="11"/>
    </row>
    <row r="4486" spans="1:24" x14ac:dyDescent="0.25">
      <c r="A4486" s="6" t="str">
        <f ca="1">no.</f>
        <v/>
      </c>
      <c r="E4486" s="4" t="str">
        <f ca="1">position</f>
        <v/>
      </c>
      <c r="I4486" s="318"/>
      <c r="L4486" s="4"/>
      <c r="N4486" s="6"/>
      <c r="P4486" s="20"/>
      <c r="Q4486" s="5" t="str">
        <f ca="1">score</f>
        <v/>
      </c>
      <c r="R4486" s="7" t="str">
        <f ca="1">rescore_pd</f>
        <v/>
      </c>
      <c r="S4486" s="310" t="str">
        <f ca="1">price</f>
        <v/>
      </c>
      <c r="U4486" s="4"/>
      <c r="V4486" s="4"/>
      <c r="W4486" s="215" t="str">
        <f ca="1">comm_pd</f>
        <v/>
      </c>
      <c r="X4486" s="11"/>
    </row>
    <row r="4487" spans="1:24" x14ac:dyDescent="0.25">
      <c r="A4487" s="6" t="str">
        <f ca="1">no.</f>
        <v/>
      </c>
      <c r="E4487" s="4" t="str">
        <f ca="1">position</f>
        <v/>
      </c>
      <c r="I4487" s="318"/>
      <c r="L4487" s="4"/>
      <c r="N4487" s="6"/>
      <c r="P4487" s="20"/>
      <c r="Q4487" s="5" t="str">
        <f ca="1">score</f>
        <v/>
      </c>
      <c r="R4487" s="7" t="str">
        <f ca="1">rescore_pd</f>
        <v/>
      </c>
      <c r="S4487" s="310" t="str">
        <f ca="1">price</f>
        <v/>
      </c>
      <c r="U4487" s="4"/>
      <c r="V4487" s="4"/>
      <c r="W4487" s="215" t="str">
        <f ca="1">comm_pd</f>
        <v/>
      </c>
      <c r="X4487" s="11"/>
    </row>
    <row r="4488" spans="1:24" x14ac:dyDescent="0.25">
      <c r="A4488" s="6" t="str">
        <f ca="1">no.</f>
        <v/>
      </c>
      <c r="E4488" s="4" t="str">
        <f ca="1">position</f>
        <v/>
      </c>
      <c r="I4488" s="318"/>
      <c r="L4488" s="4"/>
      <c r="N4488" s="6"/>
      <c r="P4488" s="20"/>
      <c r="Q4488" s="5" t="str">
        <f ca="1">score</f>
        <v/>
      </c>
      <c r="R4488" s="7" t="str">
        <f ca="1">rescore_pd</f>
        <v/>
      </c>
      <c r="S4488" s="310" t="str">
        <f ca="1">price</f>
        <v/>
      </c>
      <c r="U4488" s="4"/>
      <c r="V4488" s="4"/>
      <c r="W4488" s="215" t="str">
        <f ca="1">comm_pd</f>
        <v/>
      </c>
      <c r="X4488" s="11"/>
    </row>
    <row r="4489" spans="1:24" x14ac:dyDescent="0.25">
      <c r="A4489" s="6" t="str">
        <f ca="1">no.</f>
        <v/>
      </c>
      <c r="E4489" s="4" t="str">
        <f ca="1">position</f>
        <v/>
      </c>
      <c r="I4489" s="318"/>
      <c r="L4489" s="4"/>
      <c r="N4489" s="6"/>
      <c r="P4489" s="20"/>
      <c r="Q4489" s="5" t="str">
        <f ca="1">score</f>
        <v/>
      </c>
      <c r="R4489" s="7" t="str">
        <f ca="1">rescore_pd</f>
        <v/>
      </c>
      <c r="S4489" s="310" t="str">
        <f ca="1">price</f>
        <v/>
      </c>
      <c r="U4489" s="4"/>
      <c r="V4489" s="4"/>
      <c r="W4489" s="215" t="str">
        <f ca="1">comm_pd</f>
        <v/>
      </c>
      <c r="X4489" s="11"/>
    </row>
    <row r="4490" spans="1:24" x14ac:dyDescent="0.25">
      <c r="A4490" s="6" t="str">
        <f ca="1">no.</f>
        <v/>
      </c>
      <c r="E4490" s="4" t="str">
        <f ca="1">position</f>
        <v/>
      </c>
      <c r="I4490" s="318"/>
      <c r="L4490" s="4"/>
      <c r="N4490" s="6"/>
      <c r="P4490" s="20"/>
      <c r="Q4490" s="5" t="str">
        <f ca="1">score</f>
        <v/>
      </c>
      <c r="R4490" s="7" t="str">
        <f ca="1">rescore_pd</f>
        <v/>
      </c>
      <c r="S4490" s="310" t="str">
        <f ca="1">price</f>
        <v/>
      </c>
      <c r="U4490" s="4"/>
      <c r="V4490" s="4"/>
      <c r="W4490" s="215" t="str">
        <f ca="1">comm_pd</f>
        <v/>
      </c>
      <c r="X4490" s="11"/>
    </row>
    <row r="4491" spans="1:24" x14ac:dyDescent="0.25">
      <c r="A4491" s="6" t="str">
        <f ca="1">no.</f>
        <v/>
      </c>
      <c r="E4491" s="4" t="str">
        <f ca="1">position</f>
        <v/>
      </c>
      <c r="I4491" s="318"/>
      <c r="L4491" s="4"/>
      <c r="N4491" s="6"/>
      <c r="P4491" s="20"/>
      <c r="Q4491" s="5" t="str">
        <f ca="1">score</f>
        <v/>
      </c>
      <c r="R4491" s="7" t="str">
        <f ca="1">rescore_pd</f>
        <v/>
      </c>
      <c r="S4491" s="310" t="str">
        <f ca="1">price</f>
        <v/>
      </c>
      <c r="U4491" s="4"/>
      <c r="V4491" s="4"/>
      <c r="W4491" s="215" t="str">
        <f ca="1">comm_pd</f>
        <v/>
      </c>
      <c r="X4491" s="11"/>
    </row>
    <row r="4492" spans="1:24" x14ac:dyDescent="0.25">
      <c r="A4492" s="6" t="str">
        <f ca="1">no.</f>
        <v/>
      </c>
      <c r="E4492" s="4" t="str">
        <f ca="1">position</f>
        <v/>
      </c>
      <c r="I4492" s="318"/>
      <c r="L4492" s="4"/>
      <c r="N4492" s="6"/>
      <c r="P4492" s="20"/>
      <c r="Q4492" s="5" t="str">
        <f ca="1">score</f>
        <v/>
      </c>
      <c r="R4492" s="7" t="str">
        <f ca="1">rescore_pd</f>
        <v/>
      </c>
      <c r="S4492" s="310" t="str">
        <f ca="1">price</f>
        <v/>
      </c>
      <c r="U4492" s="4"/>
      <c r="V4492" s="4"/>
      <c r="W4492" s="215" t="str">
        <f ca="1">comm_pd</f>
        <v/>
      </c>
      <c r="X4492" s="11"/>
    </row>
    <row r="4493" spans="1:24" x14ac:dyDescent="0.25">
      <c r="A4493" s="6" t="str">
        <f ca="1">no.</f>
        <v/>
      </c>
      <c r="E4493" s="4" t="str">
        <f ca="1">position</f>
        <v/>
      </c>
      <c r="I4493" s="318"/>
      <c r="L4493" s="4"/>
      <c r="N4493" s="6"/>
      <c r="P4493" s="20"/>
      <c r="Q4493" s="5" t="str">
        <f ca="1">score</f>
        <v/>
      </c>
      <c r="R4493" s="7" t="str">
        <f ca="1">rescore_pd</f>
        <v/>
      </c>
      <c r="S4493" s="310" t="str">
        <f ca="1">price</f>
        <v/>
      </c>
      <c r="U4493" s="4"/>
      <c r="V4493" s="4"/>
      <c r="W4493" s="215" t="str">
        <f ca="1">comm_pd</f>
        <v/>
      </c>
      <c r="X4493" s="11"/>
    </row>
    <row r="4494" spans="1:24" x14ac:dyDescent="0.25">
      <c r="A4494" s="6" t="str">
        <f ca="1">no.</f>
        <v/>
      </c>
      <c r="E4494" s="4" t="str">
        <f ca="1">position</f>
        <v/>
      </c>
      <c r="I4494" s="318"/>
      <c r="L4494" s="4"/>
      <c r="N4494" s="6"/>
      <c r="P4494" s="20"/>
      <c r="Q4494" s="5" t="str">
        <f ca="1">score</f>
        <v/>
      </c>
      <c r="R4494" s="7" t="str">
        <f ca="1">rescore_pd</f>
        <v/>
      </c>
      <c r="S4494" s="310" t="str">
        <f ca="1">price</f>
        <v/>
      </c>
      <c r="U4494" s="4"/>
      <c r="V4494" s="4"/>
      <c r="W4494" s="215" t="str">
        <f ca="1">comm_pd</f>
        <v/>
      </c>
      <c r="X4494" s="11"/>
    </row>
    <row r="4495" spans="1:24" x14ac:dyDescent="0.25">
      <c r="A4495" s="6" t="str">
        <f ca="1">no.</f>
        <v/>
      </c>
      <c r="E4495" s="4" t="str">
        <f ca="1">position</f>
        <v/>
      </c>
      <c r="I4495" s="318"/>
      <c r="L4495" s="4"/>
      <c r="N4495" s="6"/>
      <c r="P4495" s="20"/>
      <c r="Q4495" s="5" t="str">
        <f ca="1">score</f>
        <v/>
      </c>
      <c r="R4495" s="7" t="str">
        <f ca="1">rescore_pd</f>
        <v/>
      </c>
      <c r="S4495" s="310" t="str">
        <f ca="1">price</f>
        <v/>
      </c>
      <c r="U4495" s="4"/>
      <c r="V4495" s="4"/>
      <c r="W4495" s="215" t="str">
        <f ca="1">comm_pd</f>
        <v/>
      </c>
      <c r="X4495" s="11"/>
    </row>
    <row r="4496" spans="1:24" x14ac:dyDescent="0.25">
      <c r="A4496" s="6" t="str">
        <f ca="1">no.</f>
        <v/>
      </c>
      <c r="E4496" s="4" t="str">
        <f ca="1">position</f>
        <v/>
      </c>
      <c r="I4496" s="318"/>
      <c r="L4496" s="4"/>
      <c r="N4496" s="6"/>
      <c r="P4496" s="20"/>
      <c r="Q4496" s="5" t="str">
        <f ca="1">score</f>
        <v/>
      </c>
      <c r="R4496" s="7" t="str">
        <f ca="1">rescore_pd</f>
        <v/>
      </c>
      <c r="S4496" s="310" t="str">
        <f ca="1">price</f>
        <v/>
      </c>
      <c r="U4496" s="4"/>
      <c r="V4496" s="4"/>
      <c r="W4496" s="215" t="str">
        <f ca="1">comm_pd</f>
        <v/>
      </c>
      <c r="X4496" s="11"/>
    </row>
    <row r="4497" spans="1:24" x14ac:dyDescent="0.25">
      <c r="A4497" s="6" t="str">
        <f ca="1">no.</f>
        <v/>
      </c>
      <c r="E4497" s="4" t="str">
        <f ca="1">position</f>
        <v/>
      </c>
      <c r="I4497" s="318"/>
      <c r="L4497" s="4"/>
      <c r="N4497" s="6"/>
      <c r="P4497" s="20"/>
      <c r="Q4497" s="5" t="str">
        <f ca="1">score</f>
        <v/>
      </c>
      <c r="R4497" s="7" t="str">
        <f ca="1">rescore_pd</f>
        <v/>
      </c>
      <c r="S4497" s="310" t="str">
        <f ca="1">price</f>
        <v/>
      </c>
      <c r="U4497" s="4"/>
      <c r="V4497" s="4"/>
      <c r="W4497" s="215" t="str">
        <f ca="1">comm_pd</f>
        <v/>
      </c>
      <c r="X4497" s="11"/>
    </row>
    <row r="4498" spans="1:24" x14ac:dyDescent="0.25">
      <c r="A4498" s="6" t="str">
        <f ca="1">no.</f>
        <v/>
      </c>
      <c r="E4498" s="4" t="str">
        <f ca="1">position</f>
        <v/>
      </c>
      <c r="I4498" s="318"/>
      <c r="L4498" s="4"/>
      <c r="N4498" s="6"/>
      <c r="P4498" s="20"/>
      <c r="Q4498" s="5" t="str">
        <f ca="1">score</f>
        <v/>
      </c>
      <c r="R4498" s="7" t="str">
        <f ca="1">rescore_pd</f>
        <v/>
      </c>
      <c r="S4498" s="310" t="str">
        <f ca="1">price</f>
        <v/>
      </c>
      <c r="U4498" s="4"/>
      <c r="V4498" s="4"/>
      <c r="W4498" s="215" t="str">
        <f ca="1">comm_pd</f>
        <v/>
      </c>
      <c r="X4498" s="11"/>
    </row>
    <row r="4499" spans="1:24" x14ac:dyDescent="0.25">
      <c r="A4499" s="6" t="str">
        <f ca="1">no.</f>
        <v/>
      </c>
      <c r="E4499" s="4" t="str">
        <f ca="1">position</f>
        <v/>
      </c>
      <c r="I4499" s="318"/>
      <c r="L4499" s="4"/>
      <c r="N4499" s="6"/>
      <c r="P4499" s="20"/>
      <c r="Q4499" s="5" t="str">
        <f ca="1">score</f>
        <v/>
      </c>
      <c r="R4499" s="7" t="str">
        <f ca="1">rescore_pd</f>
        <v/>
      </c>
      <c r="S4499" s="310" t="str">
        <f ca="1">price</f>
        <v/>
      </c>
      <c r="U4499" s="4"/>
      <c r="V4499" s="4"/>
      <c r="W4499" s="215" t="str">
        <f ca="1">comm_pd</f>
        <v/>
      </c>
      <c r="X4499" s="11"/>
    </row>
    <row r="4500" spans="1:24" x14ac:dyDescent="0.25">
      <c r="A4500" s="6" t="str">
        <f ca="1">no.</f>
        <v/>
      </c>
      <c r="E4500" s="4" t="str">
        <f ca="1">position</f>
        <v/>
      </c>
      <c r="I4500" s="318"/>
      <c r="L4500" s="4"/>
      <c r="N4500" s="6"/>
      <c r="P4500" s="20"/>
      <c r="Q4500" s="5" t="str">
        <f ca="1">score</f>
        <v/>
      </c>
      <c r="R4500" s="7" t="str">
        <f ca="1">rescore_pd</f>
        <v/>
      </c>
      <c r="S4500" s="310" t="str">
        <f ca="1">price</f>
        <v/>
      </c>
      <c r="U4500" s="4"/>
      <c r="V4500" s="4"/>
      <c r="W4500" s="215" t="str">
        <f ca="1">comm_pd</f>
        <v/>
      </c>
      <c r="X4500" s="11"/>
    </row>
    <row r="4501" spans="1:24" x14ac:dyDescent="0.25">
      <c r="A4501" s="6" t="str">
        <f ca="1">no.</f>
        <v/>
      </c>
      <c r="E4501" s="4" t="str">
        <f ca="1">position</f>
        <v/>
      </c>
      <c r="I4501" s="318"/>
      <c r="L4501" s="4"/>
      <c r="N4501" s="6"/>
      <c r="P4501" s="20"/>
      <c r="Q4501" s="5" t="str">
        <f ca="1">score</f>
        <v/>
      </c>
      <c r="R4501" s="7" t="str">
        <f ca="1">rescore_pd</f>
        <v/>
      </c>
      <c r="S4501" s="310" t="str">
        <f ca="1">price</f>
        <v/>
      </c>
      <c r="U4501" s="4"/>
      <c r="V4501" s="4"/>
      <c r="W4501" s="215" t="str">
        <f ca="1">comm_pd</f>
        <v/>
      </c>
      <c r="X4501" s="11"/>
    </row>
    <row r="4502" spans="1:24" x14ac:dyDescent="0.25">
      <c r="A4502" s="6" t="str">
        <f ca="1">no.</f>
        <v/>
      </c>
      <c r="E4502" s="4" t="str">
        <f ca="1">position</f>
        <v/>
      </c>
      <c r="I4502" s="318"/>
      <c r="L4502" s="4"/>
      <c r="N4502" s="6"/>
      <c r="P4502" s="20"/>
      <c r="Q4502" s="5" t="str">
        <f ca="1">score</f>
        <v/>
      </c>
      <c r="R4502" s="7" t="str">
        <f ca="1">rescore_pd</f>
        <v/>
      </c>
      <c r="S4502" s="310" t="str">
        <f ca="1">price</f>
        <v/>
      </c>
      <c r="U4502" s="4"/>
      <c r="V4502" s="4"/>
      <c r="W4502" s="215" t="str">
        <f ca="1">comm_pd</f>
        <v/>
      </c>
      <c r="X4502" s="11"/>
    </row>
    <row r="4503" spans="1:24" x14ac:dyDescent="0.25">
      <c r="A4503" s="6" t="str">
        <f ca="1">no.</f>
        <v/>
      </c>
      <c r="E4503" s="4" t="str">
        <f ca="1">position</f>
        <v/>
      </c>
      <c r="I4503" s="318"/>
      <c r="L4503" s="4"/>
      <c r="N4503" s="6"/>
      <c r="P4503" s="20"/>
      <c r="Q4503" s="5" t="str">
        <f ca="1">score</f>
        <v/>
      </c>
      <c r="R4503" s="7" t="str">
        <f ca="1">rescore_pd</f>
        <v/>
      </c>
      <c r="S4503" s="310" t="str">
        <f ca="1">price</f>
        <v/>
      </c>
      <c r="U4503" s="4"/>
      <c r="V4503" s="4"/>
      <c r="W4503" s="215" t="str">
        <f ca="1">comm_pd</f>
        <v/>
      </c>
      <c r="X4503" s="11"/>
    </row>
    <row r="4504" spans="1:24" x14ac:dyDescent="0.25">
      <c r="A4504" s="6" t="str">
        <f ca="1">no.</f>
        <v/>
      </c>
      <c r="E4504" s="4" t="str">
        <f ca="1">position</f>
        <v/>
      </c>
      <c r="I4504" s="318"/>
      <c r="L4504" s="4"/>
      <c r="N4504" s="6"/>
      <c r="P4504" s="20"/>
      <c r="Q4504" s="5" t="str">
        <f ca="1">score</f>
        <v/>
      </c>
      <c r="R4504" s="7" t="str">
        <f ca="1">rescore_pd</f>
        <v/>
      </c>
      <c r="S4504" s="310" t="str">
        <f ca="1">price</f>
        <v/>
      </c>
      <c r="U4504" s="4"/>
      <c r="V4504" s="4"/>
      <c r="W4504" s="215" t="str">
        <f ca="1">comm_pd</f>
        <v/>
      </c>
      <c r="X4504" s="11"/>
    </row>
    <row r="4505" spans="1:24" x14ac:dyDescent="0.25">
      <c r="A4505" s="6" t="str">
        <f ca="1">no.</f>
        <v/>
      </c>
      <c r="E4505" s="4" t="str">
        <f ca="1">position</f>
        <v/>
      </c>
      <c r="I4505" s="318"/>
      <c r="L4505" s="4"/>
      <c r="N4505" s="6"/>
      <c r="P4505" s="20"/>
      <c r="Q4505" s="5" t="str">
        <f ca="1">score</f>
        <v/>
      </c>
      <c r="R4505" s="7" t="str">
        <f ca="1">rescore_pd</f>
        <v/>
      </c>
      <c r="S4505" s="310" t="str">
        <f ca="1">price</f>
        <v/>
      </c>
      <c r="U4505" s="4"/>
      <c r="V4505" s="4"/>
      <c r="W4505" s="215" t="str">
        <f ca="1">comm_pd</f>
        <v/>
      </c>
      <c r="X4505" s="11"/>
    </row>
    <row r="4506" spans="1:24" x14ac:dyDescent="0.25">
      <c r="A4506" s="6" t="str">
        <f ca="1">no.</f>
        <v/>
      </c>
      <c r="E4506" s="4" t="str">
        <f ca="1">position</f>
        <v/>
      </c>
      <c r="I4506" s="318"/>
      <c r="L4506" s="4"/>
      <c r="N4506" s="6"/>
      <c r="P4506" s="20"/>
      <c r="Q4506" s="5" t="str">
        <f ca="1">score</f>
        <v/>
      </c>
      <c r="R4506" s="7" t="str">
        <f ca="1">rescore_pd</f>
        <v/>
      </c>
      <c r="S4506" s="310" t="str">
        <f ca="1">price</f>
        <v/>
      </c>
      <c r="U4506" s="4"/>
      <c r="V4506" s="4"/>
      <c r="W4506" s="215" t="str">
        <f ca="1">comm_pd</f>
        <v/>
      </c>
      <c r="X4506" s="11"/>
    </row>
    <row r="4507" spans="1:24" x14ac:dyDescent="0.25">
      <c r="A4507" s="6" t="str">
        <f ca="1">no.</f>
        <v/>
      </c>
      <c r="E4507" s="4" t="str">
        <f ca="1">position</f>
        <v/>
      </c>
      <c r="I4507" s="318"/>
      <c r="L4507" s="4"/>
      <c r="N4507" s="6"/>
      <c r="P4507" s="20"/>
      <c r="Q4507" s="5" t="str">
        <f ca="1">score</f>
        <v/>
      </c>
      <c r="R4507" s="7" t="str">
        <f ca="1">rescore_pd</f>
        <v/>
      </c>
      <c r="S4507" s="310" t="str">
        <f ca="1">price</f>
        <v/>
      </c>
      <c r="U4507" s="4"/>
      <c r="V4507" s="4"/>
      <c r="W4507" s="215" t="str">
        <f ca="1">comm_pd</f>
        <v/>
      </c>
      <c r="X4507" s="11"/>
    </row>
    <row r="4508" spans="1:24" x14ac:dyDescent="0.25">
      <c r="A4508" s="6" t="str">
        <f ca="1">no.</f>
        <v/>
      </c>
      <c r="E4508" s="4" t="str">
        <f ca="1">position</f>
        <v/>
      </c>
      <c r="I4508" s="318"/>
      <c r="L4508" s="4"/>
      <c r="N4508" s="6"/>
      <c r="P4508" s="20"/>
      <c r="Q4508" s="5" t="str">
        <f ca="1">score</f>
        <v/>
      </c>
      <c r="R4508" s="7" t="str">
        <f ca="1">rescore_pd</f>
        <v/>
      </c>
      <c r="S4508" s="310" t="str">
        <f ca="1">price</f>
        <v/>
      </c>
      <c r="U4508" s="4"/>
      <c r="V4508" s="4"/>
      <c r="W4508" s="215" t="str">
        <f ca="1">comm_pd</f>
        <v/>
      </c>
      <c r="X4508" s="11"/>
    </row>
    <row r="4509" spans="1:24" x14ac:dyDescent="0.25">
      <c r="A4509" s="6" t="str">
        <f ca="1">no.</f>
        <v/>
      </c>
      <c r="E4509" s="4" t="str">
        <f ca="1">position</f>
        <v/>
      </c>
      <c r="I4509" s="318"/>
      <c r="L4509" s="4"/>
      <c r="N4509" s="6"/>
      <c r="P4509" s="20"/>
      <c r="Q4509" s="5" t="str">
        <f ca="1">score</f>
        <v/>
      </c>
      <c r="R4509" s="7" t="str">
        <f ca="1">rescore_pd</f>
        <v/>
      </c>
      <c r="S4509" s="310" t="str">
        <f ca="1">price</f>
        <v/>
      </c>
      <c r="U4509" s="4"/>
      <c r="V4509" s="4"/>
      <c r="W4509" s="215" t="str">
        <f ca="1">comm_pd</f>
        <v/>
      </c>
      <c r="X4509" s="11"/>
    </row>
    <row r="4510" spans="1:24" x14ac:dyDescent="0.25">
      <c r="A4510" s="6" t="str">
        <f ca="1">no.</f>
        <v/>
      </c>
      <c r="E4510" s="4" t="str">
        <f ca="1">position</f>
        <v/>
      </c>
      <c r="I4510" s="318"/>
      <c r="L4510" s="4"/>
      <c r="N4510" s="6"/>
      <c r="P4510" s="20"/>
      <c r="Q4510" s="5" t="str">
        <f ca="1">score</f>
        <v/>
      </c>
      <c r="R4510" s="7" t="str">
        <f ca="1">rescore_pd</f>
        <v/>
      </c>
      <c r="S4510" s="310" t="str">
        <f ca="1">price</f>
        <v/>
      </c>
      <c r="U4510" s="4"/>
      <c r="V4510" s="4"/>
      <c r="W4510" s="215" t="str">
        <f ca="1">comm_pd</f>
        <v/>
      </c>
      <c r="X4510" s="11"/>
    </row>
    <row r="4511" spans="1:24" x14ac:dyDescent="0.25">
      <c r="A4511" s="6" t="str">
        <f ca="1">no.</f>
        <v/>
      </c>
      <c r="E4511" s="4" t="str">
        <f ca="1">position</f>
        <v/>
      </c>
      <c r="I4511" s="318"/>
      <c r="L4511" s="4"/>
      <c r="N4511" s="6"/>
      <c r="P4511" s="20"/>
      <c r="Q4511" s="5" t="str">
        <f ca="1">score</f>
        <v/>
      </c>
      <c r="R4511" s="7" t="str">
        <f ca="1">rescore_pd</f>
        <v/>
      </c>
      <c r="S4511" s="310" t="str">
        <f ca="1">price</f>
        <v/>
      </c>
      <c r="U4511" s="4"/>
      <c r="V4511" s="4"/>
      <c r="W4511" s="215" t="str">
        <f ca="1">comm_pd</f>
        <v/>
      </c>
      <c r="X4511" s="11"/>
    </row>
    <row r="4512" spans="1:24" x14ac:dyDescent="0.25">
      <c r="A4512" s="6" t="str">
        <f ca="1">no.</f>
        <v/>
      </c>
      <c r="E4512" s="4" t="str">
        <f ca="1">position</f>
        <v/>
      </c>
      <c r="I4512" s="318"/>
      <c r="L4512" s="4"/>
      <c r="N4512" s="6"/>
      <c r="P4512" s="20"/>
      <c r="Q4512" s="5" t="str">
        <f ca="1">score</f>
        <v/>
      </c>
      <c r="R4512" s="7" t="str">
        <f ca="1">rescore_pd</f>
        <v/>
      </c>
      <c r="S4512" s="310" t="str">
        <f ca="1">price</f>
        <v/>
      </c>
      <c r="U4512" s="4"/>
      <c r="V4512" s="4"/>
      <c r="W4512" s="215" t="str">
        <f ca="1">comm_pd</f>
        <v/>
      </c>
      <c r="X4512" s="11"/>
    </row>
    <row r="4513" spans="1:24" x14ac:dyDescent="0.25">
      <c r="A4513" s="6" t="str">
        <f ca="1">no.</f>
        <v/>
      </c>
      <c r="E4513" s="4" t="str">
        <f ca="1">position</f>
        <v/>
      </c>
      <c r="I4513" s="318"/>
      <c r="L4513" s="4"/>
      <c r="N4513" s="6"/>
      <c r="P4513" s="20"/>
      <c r="Q4513" s="5" t="str">
        <f ca="1">score</f>
        <v/>
      </c>
      <c r="R4513" s="7" t="str">
        <f ca="1">rescore_pd</f>
        <v/>
      </c>
      <c r="S4513" s="310" t="str">
        <f ca="1">price</f>
        <v/>
      </c>
      <c r="U4513" s="4"/>
      <c r="V4513" s="4"/>
      <c r="W4513" s="215" t="str">
        <f ca="1">comm_pd</f>
        <v/>
      </c>
      <c r="X4513" s="11"/>
    </row>
    <row r="4514" spans="1:24" x14ac:dyDescent="0.25">
      <c r="A4514" s="6" t="str">
        <f ca="1">no.</f>
        <v/>
      </c>
      <c r="E4514" s="4" t="str">
        <f ca="1">position</f>
        <v/>
      </c>
      <c r="I4514" s="318"/>
      <c r="L4514" s="4"/>
      <c r="N4514" s="6"/>
      <c r="P4514" s="20"/>
      <c r="Q4514" s="5" t="str">
        <f ca="1">score</f>
        <v/>
      </c>
      <c r="R4514" s="7" t="str">
        <f ca="1">rescore_pd</f>
        <v/>
      </c>
      <c r="S4514" s="310" t="str">
        <f ca="1">price</f>
        <v/>
      </c>
      <c r="U4514" s="4"/>
      <c r="V4514" s="4"/>
      <c r="W4514" s="215" t="str">
        <f ca="1">comm_pd</f>
        <v/>
      </c>
      <c r="X4514" s="11"/>
    </row>
    <row r="4515" spans="1:24" x14ac:dyDescent="0.25">
      <c r="A4515" s="6" t="str">
        <f ca="1">no.</f>
        <v/>
      </c>
      <c r="E4515" s="4" t="str">
        <f ca="1">position</f>
        <v/>
      </c>
      <c r="I4515" s="318"/>
      <c r="L4515" s="4"/>
      <c r="N4515" s="6"/>
      <c r="P4515" s="20"/>
      <c r="Q4515" s="5" t="str">
        <f ca="1">score</f>
        <v/>
      </c>
      <c r="R4515" s="7" t="str">
        <f ca="1">rescore_pd</f>
        <v/>
      </c>
      <c r="S4515" s="310" t="str">
        <f ca="1">price</f>
        <v/>
      </c>
      <c r="U4515" s="4"/>
      <c r="V4515" s="4"/>
      <c r="W4515" s="215" t="str">
        <f ca="1">comm_pd</f>
        <v/>
      </c>
      <c r="X4515" s="11"/>
    </row>
    <row r="4516" spans="1:24" x14ac:dyDescent="0.25">
      <c r="A4516" s="6" t="str">
        <f ca="1">no.</f>
        <v/>
      </c>
      <c r="E4516" s="4" t="str">
        <f ca="1">position</f>
        <v/>
      </c>
      <c r="I4516" s="318"/>
      <c r="L4516" s="4"/>
      <c r="N4516" s="6"/>
      <c r="P4516" s="20"/>
      <c r="Q4516" s="5" t="str">
        <f ca="1">score</f>
        <v/>
      </c>
      <c r="R4516" s="7" t="str">
        <f ca="1">rescore_pd</f>
        <v/>
      </c>
      <c r="S4516" s="310" t="str">
        <f ca="1">price</f>
        <v/>
      </c>
      <c r="U4516" s="4"/>
      <c r="V4516" s="4"/>
      <c r="W4516" s="215" t="str">
        <f ca="1">comm_pd</f>
        <v/>
      </c>
      <c r="X4516" s="11"/>
    </row>
    <row r="4517" spans="1:24" x14ac:dyDescent="0.25">
      <c r="A4517" s="6" t="str">
        <f ca="1">no.</f>
        <v/>
      </c>
      <c r="E4517" s="4" t="str">
        <f ca="1">position</f>
        <v/>
      </c>
      <c r="I4517" s="318"/>
      <c r="L4517" s="4"/>
      <c r="N4517" s="6"/>
      <c r="P4517" s="20"/>
      <c r="Q4517" s="5" t="str">
        <f ca="1">score</f>
        <v/>
      </c>
      <c r="R4517" s="7" t="str">
        <f ca="1">rescore_pd</f>
        <v/>
      </c>
      <c r="S4517" s="310" t="str">
        <f ca="1">price</f>
        <v/>
      </c>
      <c r="U4517" s="4"/>
      <c r="V4517" s="4"/>
      <c r="W4517" s="215" t="str">
        <f ca="1">comm_pd</f>
        <v/>
      </c>
      <c r="X4517" s="11"/>
    </row>
    <row r="4518" spans="1:24" x14ac:dyDescent="0.25">
      <c r="A4518" s="6" t="str">
        <f ca="1">no.</f>
        <v/>
      </c>
      <c r="E4518" s="4" t="str">
        <f ca="1">position</f>
        <v/>
      </c>
      <c r="I4518" s="318"/>
      <c r="L4518" s="4"/>
      <c r="N4518" s="6"/>
      <c r="P4518" s="20"/>
      <c r="Q4518" s="5" t="str">
        <f ca="1">score</f>
        <v/>
      </c>
      <c r="R4518" s="7" t="str">
        <f ca="1">rescore_pd</f>
        <v/>
      </c>
      <c r="S4518" s="310" t="str">
        <f ca="1">price</f>
        <v/>
      </c>
      <c r="U4518" s="4"/>
      <c r="V4518" s="4"/>
      <c r="W4518" s="215" t="str">
        <f ca="1">comm_pd</f>
        <v/>
      </c>
      <c r="X4518" s="11"/>
    </row>
    <row r="4519" spans="1:24" x14ac:dyDescent="0.25">
      <c r="A4519" s="6" t="str">
        <f ca="1">no.</f>
        <v/>
      </c>
      <c r="E4519" s="4" t="str">
        <f ca="1">position</f>
        <v/>
      </c>
      <c r="I4519" s="318"/>
      <c r="L4519" s="4"/>
      <c r="N4519" s="6"/>
      <c r="P4519" s="20"/>
      <c r="Q4519" s="5" t="str">
        <f ca="1">score</f>
        <v/>
      </c>
      <c r="R4519" s="7" t="str">
        <f ca="1">rescore_pd</f>
        <v/>
      </c>
      <c r="S4519" s="310" t="str">
        <f ca="1">price</f>
        <v/>
      </c>
      <c r="U4519" s="4"/>
      <c r="V4519" s="4"/>
      <c r="W4519" s="215" t="str">
        <f ca="1">comm_pd</f>
        <v/>
      </c>
      <c r="X4519" s="11"/>
    </row>
    <row r="4520" spans="1:24" x14ac:dyDescent="0.25">
      <c r="A4520" s="6" t="str">
        <f ca="1">no.</f>
        <v/>
      </c>
      <c r="E4520" s="4" t="str">
        <f ca="1">position</f>
        <v/>
      </c>
      <c r="I4520" s="318"/>
      <c r="L4520" s="4"/>
      <c r="N4520" s="6"/>
      <c r="P4520" s="20"/>
      <c r="Q4520" s="5" t="str">
        <f ca="1">score</f>
        <v/>
      </c>
      <c r="R4520" s="7" t="str">
        <f ca="1">rescore_pd</f>
        <v/>
      </c>
      <c r="S4520" s="310" t="str">
        <f ca="1">price</f>
        <v/>
      </c>
      <c r="U4520" s="4"/>
      <c r="V4520" s="4"/>
      <c r="W4520" s="215" t="str">
        <f ca="1">comm_pd</f>
        <v/>
      </c>
      <c r="X4520" s="11"/>
    </row>
    <row r="4521" spans="1:24" x14ac:dyDescent="0.25">
      <c r="A4521" s="6" t="str">
        <f ca="1">no.</f>
        <v/>
      </c>
      <c r="E4521" s="4" t="str">
        <f ca="1">position</f>
        <v/>
      </c>
      <c r="I4521" s="318"/>
      <c r="L4521" s="4"/>
      <c r="N4521" s="6"/>
      <c r="P4521" s="20"/>
      <c r="Q4521" s="5" t="str">
        <f ca="1">score</f>
        <v/>
      </c>
      <c r="R4521" s="7" t="str">
        <f ca="1">rescore_pd</f>
        <v/>
      </c>
      <c r="S4521" s="310" t="str">
        <f ca="1">price</f>
        <v/>
      </c>
      <c r="U4521" s="4"/>
      <c r="V4521" s="4"/>
      <c r="W4521" s="215" t="str">
        <f ca="1">comm_pd</f>
        <v/>
      </c>
      <c r="X4521" s="11"/>
    </row>
    <row r="4522" spans="1:24" x14ac:dyDescent="0.25">
      <c r="A4522" s="6" t="str">
        <f ca="1">no.</f>
        <v/>
      </c>
      <c r="E4522" s="4" t="str">
        <f ca="1">position</f>
        <v/>
      </c>
      <c r="I4522" s="318"/>
      <c r="L4522" s="4"/>
      <c r="N4522" s="6"/>
      <c r="P4522" s="20"/>
      <c r="Q4522" s="5" t="str">
        <f ca="1">score</f>
        <v/>
      </c>
      <c r="R4522" s="7" t="str">
        <f ca="1">rescore_pd</f>
        <v/>
      </c>
      <c r="S4522" s="310" t="str">
        <f ca="1">price</f>
        <v/>
      </c>
      <c r="U4522" s="4"/>
      <c r="V4522" s="4"/>
      <c r="W4522" s="215" t="str">
        <f ca="1">comm_pd</f>
        <v/>
      </c>
      <c r="X4522" s="11"/>
    </row>
    <row r="4523" spans="1:24" x14ac:dyDescent="0.25">
      <c r="A4523" s="6" t="str">
        <f ca="1">no.</f>
        <v/>
      </c>
      <c r="E4523" s="4" t="str">
        <f ca="1">position</f>
        <v/>
      </c>
      <c r="I4523" s="318"/>
      <c r="L4523" s="4"/>
      <c r="N4523" s="6"/>
      <c r="P4523" s="20"/>
      <c r="Q4523" s="5" t="str">
        <f ca="1">score</f>
        <v/>
      </c>
      <c r="R4523" s="7" t="str">
        <f ca="1">rescore_pd</f>
        <v/>
      </c>
      <c r="S4523" s="310" t="str">
        <f ca="1">price</f>
        <v/>
      </c>
      <c r="U4523" s="4"/>
      <c r="V4523" s="4"/>
      <c r="W4523" s="215" t="str">
        <f ca="1">comm_pd</f>
        <v/>
      </c>
      <c r="X4523" s="11"/>
    </row>
    <row r="4524" spans="1:24" x14ac:dyDescent="0.25">
      <c r="A4524" s="6" t="str">
        <f ca="1">no.</f>
        <v/>
      </c>
      <c r="E4524" s="4" t="str">
        <f ca="1">position</f>
        <v/>
      </c>
      <c r="I4524" s="318"/>
      <c r="L4524" s="4"/>
      <c r="N4524" s="6"/>
      <c r="P4524" s="20"/>
      <c r="Q4524" s="5" t="str">
        <f ca="1">score</f>
        <v/>
      </c>
      <c r="R4524" s="7" t="str">
        <f ca="1">rescore_pd</f>
        <v/>
      </c>
      <c r="S4524" s="310" t="str">
        <f ca="1">price</f>
        <v/>
      </c>
      <c r="U4524" s="4"/>
      <c r="V4524" s="4"/>
      <c r="W4524" s="215" t="str">
        <f ca="1">comm_pd</f>
        <v/>
      </c>
      <c r="X4524" s="11"/>
    </row>
    <row r="4525" spans="1:24" x14ac:dyDescent="0.25">
      <c r="A4525" s="6" t="str">
        <f ca="1">no.</f>
        <v/>
      </c>
      <c r="E4525" s="4" t="str">
        <f ca="1">position</f>
        <v/>
      </c>
      <c r="I4525" s="318"/>
      <c r="L4525" s="4"/>
      <c r="N4525" s="6"/>
      <c r="P4525" s="20"/>
      <c r="Q4525" s="5" t="str">
        <f ca="1">score</f>
        <v/>
      </c>
      <c r="R4525" s="7" t="str">
        <f ca="1">rescore_pd</f>
        <v/>
      </c>
      <c r="S4525" s="310" t="str">
        <f ca="1">price</f>
        <v/>
      </c>
      <c r="U4525" s="4"/>
      <c r="V4525" s="4"/>
      <c r="W4525" s="215" t="str">
        <f ca="1">comm_pd</f>
        <v/>
      </c>
      <c r="X4525" s="11"/>
    </row>
    <row r="4526" spans="1:24" x14ac:dyDescent="0.25">
      <c r="A4526" s="6" t="str">
        <f ca="1">no.</f>
        <v/>
      </c>
      <c r="E4526" s="4" t="str">
        <f ca="1">position</f>
        <v/>
      </c>
      <c r="I4526" s="318"/>
      <c r="L4526" s="4"/>
      <c r="N4526" s="6"/>
      <c r="P4526" s="20"/>
      <c r="Q4526" s="5" t="str">
        <f ca="1">score</f>
        <v/>
      </c>
      <c r="R4526" s="7" t="str">
        <f ca="1">rescore_pd</f>
        <v/>
      </c>
      <c r="S4526" s="310" t="str">
        <f ca="1">price</f>
        <v/>
      </c>
      <c r="U4526" s="4"/>
      <c r="V4526" s="4"/>
      <c r="W4526" s="215" t="str">
        <f ca="1">comm_pd</f>
        <v/>
      </c>
      <c r="X4526" s="11"/>
    </row>
    <row r="4527" spans="1:24" x14ac:dyDescent="0.25">
      <c r="A4527" s="6" t="str">
        <f ca="1">no.</f>
        <v/>
      </c>
      <c r="E4527" s="4" t="str">
        <f ca="1">position</f>
        <v/>
      </c>
      <c r="I4527" s="318"/>
      <c r="L4527" s="4"/>
      <c r="N4527" s="6"/>
      <c r="P4527" s="20"/>
      <c r="Q4527" s="5" t="str">
        <f ca="1">score</f>
        <v/>
      </c>
      <c r="R4527" s="7" t="str">
        <f ca="1">rescore_pd</f>
        <v/>
      </c>
      <c r="S4527" s="310" t="str">
        <f ca="1">price</f>
        <v/>
      </c>
      <c r="U4527" s="4"/>
      <c r="V4527" s="4"/>
      <c r="W4527" s="215" t="str">
        <f ca="1">comm_pd</f>
        <v/>
      </c>
      <c r="X4527" s="11"/>
    </row>
    <row r="4528" spans="1:24" x14ac:dyDescent="0.25">
      <c r="A4528" s="6" t="str">
        <f ca="1">no.</f>
        <v/>
      </c>
      <c r="E4528" s="4" t="str">
        <f ca="1">position</f>
        <v/>
      </c>
      <c r="I4528" s="318"/>
      <c r="L4528" s="4"/>
      <c r="N4528" s="6"/>
      <c r="P4528" s="20"/>
      <c r="Q4528" s="5" t="str">
        <f ca="1">score</f>
        <v/>
      </c>
      <c r="R4528" s="7" t="str">
        <f ca="1">rescore_pd</f>
        <v/>
      </c>
      <c r="S4528" s="310" t="str">
        <f ca="1">price</f>
        <v/>
      </c>
      <c r="U4528" s="4"/>
      <c r="V4528" s="4"/>
      <c r="W4528" s="215" t="str">
        <f ca="1">comm_pd</f>
        <v/>
      </c>
      <c r="X4528" s="11"/>
    </row>
    <row r="4529" spans="1:24" x14ac:dyDescent="0.25">
      <c r="A4529" s="6" t="str">
        <f ca="1">no.</f>
        <v/>
      </c>
      <c r="E4529" s="4" t="str">
        <f ca="1">position</f>
        <v/>
      </c>
      <c r="I4529" s="318"/>
      <c r="L4529" s="4"/>
      <c r="N4529" s="6"/>
      <c r="P4529" s="20"/>
      <c r="Q4529" s="5" t="str">
        <f ca="1">score</f>
        <v/>
      </c>
      <c r="R4529" s="7" t="str">
        <f ca="1">rescore_pd</f>
        <v/>
      </c>
      <c r="S4529" s="310" t="str">
        <f ca="1">price</f>
        <v/>
      </c>
      <c r="U4529" s="4"/>
      <c r="V4529" s="4"/>
      <c r="W4529" s="215" t="str">
        <f ca="1">comm_pd</f>
        <v/>
      </c>
      <c r="X4529" s="11"/>
    </row>
    <row r="4530" spans="1:24" x14ac:dyDescent="0.25">
      <c r="A4530" s="6" t="str">
        <f ca="1">no.</f>
        <v/>
      </c>
      <c r="E4530" s="4" t="str">
        <f ca="1">position</f>
        <v/>
      </c>
      <c r="I4530" s="318"/>
      <c r="L4530" s="4"/>
      <c r="N4530" s="6"/>
      <c r="P4530" s="20"/>
      <c r="Q4530" s="5" t="str">
        <f ca="1">score</f>
        <v/>
      </c>
      <c r="R4530" s="7" t="str">
        <f ca="1">rescore_pd</f>
        <v/>
      </c>
      <c r="S4530" s="310" t="str">
        <f ca="1">price</f>
        <v/>
      </c>
      <c r="U4530" s="4"/>
      <c r="V4530" s="4"/>
      <c r="W4530" s="215" t="str">
        <f ca="1">comm_pd</f>
        <v/>
      </c>
      <c r="X4530" s="11"/>
    </row>
    <row r="4531" spans="1:24" x14ac:dyDescent="0.25">
      <c r="A4531" s="6" t="str">
        <f ca="1">no.</f>
        <v/>
      </c>
      <c r="E4531" s="4" t="str">
        <f ca="1">position</f>
        <v/>
      </c>
      <c r="I4531" s="318"/>
      <c r="L4531" s="4"/>
      <c r="N4531" s="6"/>
      <c r="P4531" s="20"/>
      <c r="Q4531" s="5" t="str">
        <f ca="1">score</f>
        <v/>
      </c>
      <c r="R4531" s="7" t="str">
        <f ca="1">rescore_pd</f>
        <v/>
      </c>
      <c r="S4531" s="310" t="str">
        <f ca="1">price</f>
        <v/>
      </c>
      <c r="U4531" s="4"/>
      <c r="V4531" s="4"/>
      <c r="W4531" s="215" t="str">
        <f ca="1">comm_pd</f>
        <v/>
      </c>
      <c r="X4531" s="11"/>
    </row>
    <row r="4532" spans="1:24" x14ac:dyDescent="0.25">
      <c r="A4532" s="6" t="str">
        <f ca="1">no.</f>
        <v/>
      </c>
      <c r="E4532" s="4" t="str">
        <f ca="1">position</f>
        <v/>
      </c>
      <c r="I4532" s="318"/>
      <c r="L4532" s="4"/>
      <c r="N4532" s="6"/>
      <c r="P4532" s="20"/>
      <c r="Q4532" s="5" t="str">
        <f ca="1">score</f>
        <v/>
      </c>
      <c r="R4532" s="7" t="str">
        <f ca="1">rescore_pd</f>
        <v/>
      </c>
      <c r="S4532" s="310" t="str">
        <f ca="1">price</f>
        <v/>
      </c>
      <c r="U4532" s="4"/>
      <c r="V4532" s="4"/>
      <c r="W4532" s="215" t="str">
        <f ca="1">comm_pd</f>
        <v/>
      </c>
      <c r="X4532" s="11"/>
    </row>
    <row r="4533" spans="1:24" x14ac:dyDescent="0.25">
      <c r="A4533" s="6" t="str">
        <f ca="1">no.</f>
        <v/>
      </c>
      <c r="E4533" s="4" t="str">
        <f ca="1">position</f>
        <v/>
      </c>
      <c r="I4533" s="318"/>
      <c r="L4533" s="4"/>
      <c r="N4533" s="6"/>
      <c r="P4533" s="20"/>
      <c r="Q4533" s="5" t="str">
        <f ca="1">score</f>
        <v/>
      </c>
      <c r="R4533" s="7" t="str">
        <f ca="1">rescore_pd</f>
        <v/>
      </c>
      <c r="S4533" s="310" t="str">
        <f ca="1">price</f>
        <v/>
      </c>
      <c r="U4533" s="4"/>
      <c r="V4533" s="4"/>
      <c r="W4533" s="215" t="str">
        <f ca="1">comm_pd</f>
        <v/>
      </c>
      <c r="X4533" s="11"/>
    </row>
    <row r="4534" spans="1:24" x14ac:dyDescent="0.25">
      <c r="A4534" s="6" t="str">
        <f ca="1">no.</f>
        <v/>
      </c>
      <c r="E4534" s="4" t="str">
        <f ca="1">position</f>
        <v/>
      </c>
      <c r="I4534" s="318"/>
      <c r="L4534" s="4"/>
      <c r="N4534" s="6"/>
      <c r="P4534" s="20"/>
      <c r="Q4534" s="5" t="str">
        <f ca="1">score</f>
        <v/>
      </c>
      <c r="R4534" s="7" t="str">
        <f ca="1">rescore_pd</f>
        <v/>
      </c>
      <c r="S4534" s="310" t="str">
        <f ca="1">price</f>
        <v/>
      </c>
      <c r="U4534" s="4"/>
      <c r="V4534" s="4"/>
      <c r="W4534" s="215" t="str">
        <f ca="1">comm_pd</f>
        <v/>
      </c>
      <c r="X4534" s="11"/>
    </row>
    <row r="4535" spans="1:24" x14ac:dyDescent="0.25">
      <c r="A4535" s="6" t="str">
        <f ca="1">no.</f>
        <v/>
      </c>
      <c r="E4535" s="4" t="str">
        <f ca="1">position</f>
        <v/>
      </c>
      <c r="I4535" s="318"/>
      <c r="L4535" s="4"/>
      <c r="N4535" s="6"/>
      <c r="P4535" s="20"/>
      <c r="Q4535" s="5" t="str">
        <f ca="1">score</f>
        <v/>
      </c>
      <c r="R4535" s="7" t="str">
        <f ca="1">rescore_pd</f>
        <v/>
      </c>
      <c r="S4535" s="310" t="str">
        <f ca="1">price</f>
        <v/>
      </c>
      <c r="U4535" s="4"/>
      <c r="V4535" s="4"/>
      <c r="W4535" s="215" t="str">
        <f ca="1">comm_pd</f>
        <v/>
      </c>
      <c r="X4535" s="11"/>
    </row>
    <row r="4536" spans="1:24" x14ac:dyDescent="0.25">
      <c r="A4536" s="6" t="str">
        <f ca="1">no.</f>
        <v/>
      </c>
      <c r="E4536" s="4" t="str">
        <f ca="1">position</f>
        <v/>
      </c>
      <c r="I4536" s="318"/>
      <c r="L4536" s="4"/>
      <c r="N4536" s="6"/>
      <c r="P4536" s="20"/>
      <c r="Q4536" s="5" t="str">
        <f ca="1">score</f>
        <v/>
      </c>
      <c r="R4536" s="7" t="str">
        <f ca="1">rescore_pd</f>
        <v/>
      </c>
      <c r="S4536" s="310" t="str">
        <f ca="1">price</f>
        <v/>
      </c>
      <c r="U4536" s="4"/>
      <c r="V4536" s="4"/>
      <c r="W4536" s="215" t="str">
        <f ca="1">comm_pd</f>
        <v/>
      </c>
      <c r="X4536" s="11"/>
    </row>
    <row r="4537" spans="1:24" x14ac:dyDescent="0.25">
      <c r="A4537" s="6" t="str">
        <f ca="1">no.</f>
        <v/>
      </c>
      <c r="E4537" s="4" t="str">
        <f ca="1">position</f>
        <v/>
      </c>
      <c r="I4537" s="318"/>
      <c r="L4537" s="4"/>
      <c r="N4537" s="6"/>
      <c r="P4537" s="20"/>
      <c r="Q4537" s="5" t="str">
        <f ca="1">score</f>
        <v/>
      </c>
      <c r="R4537" s="7" t="str">
        <f ca="1">rescore_pd</f>
        <v/>
      </c>
      <c r="S4537" s="310" t="str">
        <f ca="1">price</f>
        <v/>
      </c>
      <c r="U4537" s="4"/>
      <c r="V4537" s="4"/>
      <c r="W4537" s="215" t="str">
        <f ca="1">comm_pd</f>
        <v/>
      </c>
      <c r="X4537" s="11"/>
    </row>
    <row r="4538" spans="1:24" x14ac:dyDescent="0.25">
      <c r="A4538" s="6" t="str">
        <f ca="1">no.</f>
        <v/>
      </c>
      <c r="E4538" s="4" t="str">
        <f ca="1">position</f>
        <v/>
      </c>
      <c r="I4538" s="318"/>
      <c r="L4538" s="4"/>
      <c r="N4538" s="6"/>
      <c r="P4538" s="20"/>
      <c r="Q4538" s="5" t="str">
        <f ca="1">score</f>
        <v/>
      </c>
      <c r="R4538" s="7" t="str">
        <f ca="1">rescore_pd</f>
        <v/>
      </c>
      <c r="S4538" s="310" t="str">
        <f ca="1">price</f>
        <v/>
      </c>
      <c r="U4538" s="4"/>
      <c r="V4538" s="4"/>
      <c r="W4538" s="215" t="str">
        <f ca="1">comm_pd</f>
        <v/>
      </c>
      <c r="X4538" s="11"/>
    </row>
    <row r="4539" spans="1:24" x14ac:dyDescent="0.25">
      <c r="A4539" s="6" t="str">
        <f ca="1">no.</f>
        <v/>
      </c>
      <c r="E4539" s="4" t="str">
        <f ca="1">position</f>
        <v/>
      </c>
      <c r="I4539" s="318"/>
      <c r="L4539" s="4"/>
      <c r="N4539" s="6"/>
      <c r="P4539" s="20"/>
      <c r="Q4539" s="5" t="str">
        <f ca="1">score</f>
        <v/>
      </c>
      <c r="R4539" s="7" t="str">
        <f ca="1">rescore_pd</f>
        <v/>
      </c>
      <c r="S4539" s="310" t="str">
        <f ca="1">price</f>
        <v/>
      </c>
      <c r="U4539" s="4"/>
      <c r="V4539" s="4"/>
      <c r="W4539" s="215" t="str">
        <f ca="1">comm_pd</f>
        <v/>
      </c>
      <c r="X4539" s="11"/>
    </row>
    <row r="4540" spans="1:24" x14ac:dyDescent="0.25">
      <c r="A4540" s="6" t="str">
        <f ca="1">no.</f>
        <v/>
      </c>
      <c r="E4540" s="4" t="str">
        <f ca="1">position</f>
        <v/>
      </c>
      <c r="I4540" s="318"/>
      <c r="L4540" s="4"/>
      <c r="N4540" s="6"/>
      <c r="P4540" s="20"/>
      <c r="Q4540" s="5" t="str">
        <f ca="1">score</f>
        <v/>
      </c>
      <c r="R4540" s="7" t="str">
        <f ca="1">rescore_pd</f>
        <v/>
      </c>
      <c r="S4540" s="310" t="str">
        <f ca="1">price</f>
        <v/>
      </c>
      <c r="U4540" s="4"/>
      <c r="V4540" s="4"/>
      <c r="W4540" s="215" t="str">
        <f ca="1">comm_pd</f>
        <v/>
      </c>
      <c r="X4540" s="11"/>
    </row>
    <row r="4541" spans="1:24" x14ac:dyDescent="0.25">
      <c r="A4541" s="6" t="str">
        <f ca="1">no.</f>
        <v/>
      </c>
      <c r="E4541" s="4" t="str">
        <f ca="1">position</f>
        <v/>
      </c>
      <c r="I4541" s="318"/>
      <c r="L4541" s="4"/>
      <c r="N4541" s="6"/>
      <c r="P4541" s="20"/>
      <c r="Q4541" s="5" t="str">
        <f ca="1">score</f>
        <v/>
      </c>
      <c r="R4541" s="7" t="str">
        <f ca="1">rescore_pd</f>
        <v/>
      </c>
      <c r="S4541" s="310" t="str">
        <f ca="1">price</f>
        <v/>
      </c>
      <c r="U4541" s="4"/>
      <c r="V4541" s="4"/>
      <c r="W4541" s="215" t="str">
        <f ca="1">comm_pd</f>
        <v/>
      </c>
      <c r="X4541" s="11"/>
    </row>
    <row r="4542" spans="1:24" x14ac:dyDescent="0.25">
      <c r="A4542" s="6" t="str">
        <f ca="1">no.</f>
        <v/>
      </c>
      <c r="E4542" s="4" t="str">
        <f ca="1">position</f>
        <v/>
      </c>
      <c r="I4542" s="318"/>
      <c r="L4542" s="4"/>
      <c r="N4542" s="6"/>
      <c r="P4542" s="20"/>
      <c r="Q4542" s="5" t="str">
        <f ca="1">score</f>
        <v/>
      </c>
      <c r="R4542" s="7" t="str">
        <f ca="1">rescore_pd</f>
        <v/>
      </c>
      <c r="S4542" s="310" t="str">
        <f ca="1">price</f>
        <v/>
      </c>
      <c r="U4542" s="4"/>
      <c r="V4542" s="4"/>
      <c r="W4542" s="215" t="str">
        <f ca="1">comm_pd</f>
        <v/>
      </c>
      <c r="X4542" s="11"/>
    </row>
    <row r="4543" spans="1:24" x14ac:dyDescent="0.25">
      <c r="A4543" s="6" t="str">
        <f ca="1">no.</f>
        <v/>
      </c>
      <c r="E4543" s="4" t="str">
        <f ca="1">position</f>
        <v/>
      </c>
      <c r="I4543" s="318"/>
      <c r="L4543" s="4"/>
      <c r="N4543" s="6"/>
      <c r="P4543" s="20"/>
      <c r="Q4543" s="5" t="str">
        <f ca="1">score</f>
        <v/>
      </c>
      <c r="R4543" s="7" t="str">
        <f ca="1">rescore_pd</f>
        <v/>
      </c>
      <c r="S4543" s="310" t="str">
        <f ca="1">price</f>
        <v/>
      </c>
      <c r="U4543" s="4"/>
      <c r="V4543" s="4"/>
      <c r="W4543" s="215" t="str">
        <f ca="1">comm_pd</f>
        <v/>
      </c>
      <c r="X4543" s="11"/>
    </row>
    <row r="4544" spans="1:24" x14ac:dyDescent="0.25">
      <c r="A4544" s="6" t="str">
        <f ca="1">no.</f>
        <v/>
      </c>
      <c r="E4544" s="4" t="str">
        <f ca="1">position</f>
        <v/>
      </c>
      <c r="I4544" s="318"/>
      <c r="L4544" s="4"/>
      <c r="N4544" s="6"/>
      <c r="P4544" s="20"/>
      <c r="Q4544" s="5" t="str">
        <f ca="1">score</f>
        <v/>
      </c>
      <c r="R4544" s="7" t="str">
        <f ca="1">rescore_pd</f>
        <v/>
      </c>
      <c r="S4544" s="310" t="str">
        <f ca="1">price</f>
        <v/>
      </c>
      <c r="U4544" s="4"/>
      <c r="V4544" s="4"/>
      <c r="W4544" s="215" t="str">
        <f ca="1">comm_pd</f>
        <v/>
      </c>
      <c r="X4544" s="11"/>
    </row>
    <row r="4545" spans="1:24" x14ac:dyDescent="0.25">
      <c r="A4545" s="6" t="str">
        <f ca="1">no.</f>
        <v/>
      </c>
      <c r="E4545" s="4" t="str">
        <f ca="1">position</f>
        <v/>
      </c>
      <c r="I4545" s="318"/>
      <c r="L4545" s="4"/>
      <c r="N4545" s="6"/>
      <c r="P4545" s="20"/>
      <c r="Q4545" s="5" t="str">
        <f ca="1">score</f>
        <v/>
      </c>
      <c r="R4545" s="7" t="str">
        <f ca="1">rescore_pd</f>
        <v/>
      </c>
      <c r="S4545" s="310" t="str">
        <f ca="1">price</f>
        <v/>
      </c>
      <c r="U4545" s="4"/>
      <c r="V4545" s="4"/>
      <c r="W4545" s="215" t="str">
        <f ca="1">comm_pd</f>
        <v/>
      </c>
      <c r="X4545" s="11"/>
    </row>
    <row r="4546" spans="1:24" x14ac:dyDescent="0.25">
      <c r="A4546" s="6" t="str">
        <f ca="1">no.</f>
        <v/>
      </c>
      <c r="E4546" s="4" t="str">
        <f ca="1">position</f>
        <v/>
      </c>
      <c r="I4546" s="318"/>
      <c r="L4546" s="4"/>
      <c r="N4546" s="6"/>
      <c r="P4546" s="20"/>
      <c r="Q4546" s="5" t="str">
        <f ca="1">score</f>
        <v/>
      </c>
      <c r="R4546" s="7" t="str">
        <f ca="1">rescore_pd</f>
        <v/>
      </c>
      <c r="S4546" s="310" t="str">
        <f ca="1">price</f>
        <v/>
      </c>
      <c r="U4546" s="4"/>
      <c r="V4546" s="4"/>
      <c r="W4546" s="215" t="str">
        <f ca="1">comm_pd</f>
        <v/>
      </c>
      <c r="X4546" s="11"/>
    </row>
    <row r="4547" spans="1:24" x14ac:dyDescent="0.25">
      <c r="A4547" s="6" t="str">
        <f ca="1">no.</f>
        <v/>
      </c>
      <c r="E4547" s="4" t="str">
        <f ca="1">position</f>
        <v/>
      </c>
      <c r="I4547" s="318"/>
      <c r="L4547" s="4"/>
      <c r="N4547" s="6"/>
      <c r="P4547" s="20"/>
      <c r="Q4547" s="5" t="str">
        <f ca="1">score</f>
        <v/>
      </c>
      <c r="R4547" s="7" t="str">
        <f ca="1">rescore_pd</f>
        <v/>
      </c>
      <c r="S4547" s="310" t="str">
        <f ca="1">price</f>
        <v/>
      </c>
      <c r="U4547" s="4"/>
      <c r="V4547" s="4"/>
      <c r="W4547" s="215" t="str">
        <f ca="1">comm_pd</f>
        <v/>
      </c>
      <c r="X4547" s="11"/>
    </row>
    <row r="4548" spans="1:24" x14ac:dyDescent="0.25">
      <c r="A4548" s="6" t="str">
        <f ca="1">no.</f>
        <v/>
      </c>
      <c r="E4548" s="4" t="str">
        <f ca="1">position</f>
        <v/>
      </c>
      <c r="I4548" s="318"/>
      <c r="L4548" s="4"/>
      <c r="N4548" s="6"/>
      <c r="P4548" s="20"/>
      <c r="Q4548" s="5" t="str">
        <f ca="1">score</f>
        <v/>
      </c>
      <c r="R4548" s="7" t="str">
        <f ca="1">rescore_pd</f>
        <v/>
      </c>
      <c r="S4548" s="310" t="str">
        <f ca="1">price</f>
        <v/>
      </c>
      <c r="U4548" s="4"/>
      <c r="V4548" s="4"/>
      <c r="W4548" s="215" t="str">
        <f ca="1">comm_pd</f>
        <v/>
      </c>
      <c r="X4548" s="11"/>
    </row>
    <row r="4549" spans="1:24" x14ac:dyDescent="0.25">
      <c r="A4549" s="6" t="str">
        <f ca="1">no.</f>
        <v/>
      </c>
      <c r="E4549" s="4" t="str">
        <f ca="1">position</f>
        <v/>
      </c>
      <c r="I4549" s="318"/>
      <c r="L4549" s="4"/>
      <c r="N4549" s="6"/>
      <c r="P4549" s="20"/>
      <c r="Q4549" s="5" t="str">
        <f ca="1">score</f>
        <v/>
      </c>
      <c r="R4549" s="7" t="str">
        <f ca="1">rescore_pd</f>
        <v/>
      </c>
      <c r="S4549" s="310" t="str">
        <f ca="1">price</f>
        <v/>
      </c>
      <c r="U4549" s="4"/>
      <c r="V4549" s="4"/>
      <c r="W4549" s="215" t="str">
        <f ca="1">comm_pd</f>
        <v/>
      </c>
      <c r="X4549" s="11"/>
    </row>
    <row r="4550" spans="1:24" x14ac:dyDescent="0.25">
      <c r="A4550" s="6" t="str">
        <f ca="1">no.</f>
        <v/>
      </c>
      <c r="E4550" s="4" t="str">
        <f ca="1">position</f>
        <v/>
      </c>
      <c r="I4550" s="318"/>
      <c r="L4550" s="4"/>
      <c r="N4550" s="6"/>
      <c r="P4550" s="20"/>
      <c r="Q4550" s="5" t="str">
        <f ca="1">score</f>
        <v/>
      </c>
      <c r="R4550" s="7" t="str">
        <f ca="1">rescore_pd</f>
        <v/>
      </c>
      <c r="S4550" s="310" t="str">
        <f ca="1">price</f>
        <v/>
      </c>
      <c r="U4550" s="4"/>
      <c r="V4550" s="4"/>
      <c r="W4550" s="215" t="str">
        <f ca="1">comm_pd</f>
        <v/>
      </c>
      <c r="X4550" s="11"/>
    </row>
    <row r="4551" spans="1:24" x14ac:dyDescent="0.25">
      <c r="A4551" s="6" t="str">
        <f ca="1">no.</f>
        <v/>
      </c>
      <c r="E4551" s="4" t="str">
        <f ca="1">position</f>
        <v/>
      </c>
      <c r="I4551" s="318"/>
      <c r="L4551" s="4"/>
      <c r="N4551" s="6"/>
      <c r="P4551" s="20"/>
      <c r="Q4551" s="5" t="str">
        <f ca="1">score</f>
        <v/>
      </c>
      <c r="R4551" s="7" t="str">
        <f ca="1">rescore_pd</f>
        <v/>
      </c>
      <c r="S4551" s="310" t="str">
        <f ca="1">price</f>
        <v/>
      </c>
      <c r="U4551" s="4"/>
      <c r="V4551" s="4"/>
      <c r="W4551" s="215" t="str">
        <f ca="1">comm_pd</f>
        <v/>
      </c>
      <c r="X4551" s="11"/>
    </row>
    <row r="4552" spans="1:24" x14ac:dyDescent="0.25">
      <c r="A4552" s="6" t="str">
        <f ca="1">no.</f>
        <v/>
      </c>
      <c r="E4552" s="4" t="str">
        <f ca="1">position</f>
        <v/>
      </c>
      <c r="I4552" s="318"/>
      <c r="L4552" s="4"/>
      <c r="N4552" s="6"/>
      <c r="P4552" s="20"/>
      <c r="Q4552" s="5" t="str">
        <f ca="1">score</f>
        <v/>
      </c>
      <c r="R4552" s="7" t="str">
        <f ca="1">rescore_pd</f>
        <v/>
      </c>
      <c r="S4552" s="310" t="str">
        <f ca="1">price</f>
        <v/>
      </c>
      <c r="U4552" s="4"/>
      <c r="V4552" s="4"/>
      <c r="W4552" s="215" t="str">
        <f ca="1">comm_pd</f>
        <v/>
      </c>
      <c r="X4552" s="11"/>
    </row>
    <row r="4553" spans="1:24" x14ac:dyDescent="0.25">
      <c r="A4553" s="6" t="str">
        <f ca="1">no.</f>
        <v/>
      </c>
      <c r="E4553" s="4" t="str">
        <f ca="1">position</f>
        <v/>
      </c>
      <c r="I4553" s="318"/>
      <c r="L4553" s="4"/>
      <c r="N4553" s="6"/>
      <c r="P4553" s="20"/>
      <c r="Q4553" s="5" t="str">
        <f ca="1">score</f>
        <v/>
      </c>
      <c r="R4553" s="7" t="str">
        <f ca="1">rescore_pd</f>
        <v/>
      </c>
      <c r="S4553" s="310" t="str">
        <f ca="1">price</f>
        <v/>
      </c>
      <c r="U4553" s="4"/>
      <c r="V4553" s="4"/>
      <c r="W4553" s="215" t="str">
        <f ca="1">comm_pd</f>
        <v/>
      </c>
      <c r="X4553" s="11"/>
    </row>
    <row r="4554" spans="1:24" x14ac:dyDescent="0.25">
      <c r="A4554" s="6" t="str">
        <f ca="1">no.</f>
        <v/>
      </c>
      <c r="E4554" s="4" t="str">
        <f ca="1">position</f>
        <v/>
      </c>
      <c r="I4554" s="318"/>
      <c r="L4554" s="4"/>
      <c r="N4554" s="6"/>
      <c r="P4554" s="20"/>
      <c r="Q4554" s="5" t="str">
        <f ca="1">score</f>
        <v/>
      </c>
      <c r="R4554" s="7" t="str">
        <f ca="1">rescore_pd</f>
        <v/>
      </c>
      <c r="S4554" s="310" t="str">
        <f ca="1">price</f>
        <v/>
      </c>
      <c r="U4554" s="4"/>
      <c r="V4554" s="4"/>
      <c r="W4554" s="215" t="str">
        <f ca="1">comm_pd</f>
        <v/>
      </c>
      <c r="X4554" s="11"/>
    </row>
    <row r="4555" spans="1:24" x14ac:dyDescent="0.25">
      <c r="A4555" s="6" t="str">
        <f ca="1">no.</f>
        <v/>
      </c>
      <c r="E4555" s="4" t="str">
        <f ca="1">position</f>
        <v/>
      </c>
      <c r="I4555" s="318"/>
      <c r="L4555" s="4"/>
      <c r="N4555" s="6"/>
      <c r="P4555" s="20"/>
      <c r="Q4555" s="5" t="str">
        <f ca="1">score</f>
        <v/>
      </c>
      <c r="R4555" s="7" t="str">
        <f ca="1">rescore_pd</f>
        <v/>
      </c>
      <c r="S4555" s="310" t="str">
        <f ca="1">price</f>
        <v/>
      </c>
      <c r="U4555" s="4"/>
      <c r="V4555" s="4"/>
      <c r="W4555" s="215" t="str">
        <f ca="1">comm_pd</f>
        <v/>
      </c>
      <c r="X4555" s="11"/>
    </row>
    <row r="4556" spans="1:24" x14ac:dyDescent="0.25">
      <c r="A4556" s="6" t="str">
        <f ca="1">no.</f>
        <v/>
      </c>
      <c r="E4556" s="4" t="str">
        <f ca="1">position</f>
        <v/>
      </c>
      <c r="I4556" s="318"/>
      <c r="L4556" s="4"/>
      <c r="N4556" s="6"/>
      <c r="P4556" s="20"/>
      <c r="Q4556" s="5" t="str">
        <f ca="1">score</f>
        <v/>
      </c>
      <c r="R4556" s="7" t="str">
        <f ca="1">rescore_pd</f>
        <v/>
      </c>
      <c r="S4556" s="310" t="str">
        <f ca="1">price</f>
        <v/>
      </c>
      <c r="U4556" s="4"/>
      <c r="V4556" s="4"/>
      <c r="W4556" s="215" t="str">
        <f ca="1">comm_pd</f>
        <v/>
      </c>
      <c r="X4556" s="11"/>
    </row>
    <row r="4557" spans="1:24" x14ac:dyDescent="0.25">
      <c r="A4557" s="6" t="str">
        <f ca="1">no.</f>
        <v/>
      </c>
      <c r="E4557" s="4" t="str">
        <f ca="1">position</f>
        <v/>
      </c>
      <c r="I4557" s="318"/>
      <c r="L4557" s="4"/>
      <c r="N4557" s="6"/>
      <c r="P4557" s="20"/>
      <c r="Q4557" s="5" t="str">
        <f ca="1">score</f>
        <v/>
      </c>
      <c r="R4557" s="7" t="str">
        <f ca="1">rescore_pd</f>
        <v/>
      </c>
      <c r="S4557" s="310" t="str">
        <f ca="1">price</f>
        <v/>
      </c>
      <c r="U4557" s="4"/>
      <c r="V4557" s="4"/>
      <c r="W4557" s="215" t="str">
        <f ca="1">comm_pd</f>
        <v/>
      </c>
      <c r="X4557" s="11"/>
    </row>
    <row r="4558" spans="1:24" x14ac:dyDescent="0.25">
      <c r="A4558" s="6" t="str">
        <f ca="1">no.</f>
        <v/>
      </c>
      <c r="E4558" s="4" t="str">
        <f ca="1">position</f>
        <v/>
      </c>
      <c r="I4558" s="318"/>
      <c r="L4558" s="4"/>
      <c r="N4558" s="6"/>
      <c r="P4558" s="20"/>
      <c r="Q4558" s="5" t="str">
        <f ca="1">score</f>
        <v/>
      </c>
      <c r="R4558" s="7" t="str">
        <f ca="1">rescore_pd</f>
        <v/>
      </c>
      <c r="S4558" s="310" t="str">
        <f ca="1">price</f>
        <v/>
      </c>
      <c r="U4558" s="4"/>
      <c r="V4558" s="4"/>
      <c r="W4558" s="215" t="str">
        <f ca="1">comm_pd</f>
        <v/>
      </c>
      <c r="X4558" s="11"/>
    </row>
    <row r="4559" spans="1:24" x14ac:dyDescent="0.25">
      <c r="A4559" s="6" t="str">
        <f ca="1">no.</f>
        <v/>
      </c>
      <c r="E4559" s="4" t="str">
        <f ca="1">position</f>
        <v/>
      </c>
      <c r="I4559" s="318"/>
      <c r="L4559" s="4"/>
      <c r="N4559" s="6"/>
      <c r="P4559" s="20"/>
      <c r="Q4559" s="5" t="str">
        <f ca="1">score</f>
        <v/>
      </c>
      <c r="R4559" s="7" t="str">
        <f ca="1">rescore_pd</f>
        <v/>
      </c>
      <c r="S4559" s="310" t="str">
        <f ca="1">price</f>
        <v/>
      </c>
      <c r="U4559" s="4"/>
      <c r="V4559" s="4"/>
      <c r="W4559" s="215" t="str">
        <f ca="1">comm_pd</f>
        <v/>
      </c>
      <c r="X4559" s="11"/>
    </row>
    <row r="4560" spans="1:24" x14ac:dyDescent="0.25">
      <c r="A4560" s="6" t="str">
        <f ca="1">no.</f>
        <v/>
      </c>
      <c r="E4560" s="4" t="str">
        <f ca="1">position</f>
        <v/>
      </c>
      <c r="I4560" s="318"/>
      <c r="L4560" s="4"/>
      <c r="N4560" s="6"/>
      <c r="P4560" s="20"/>
      <c r="Q4560" s="5" t="str">
        <f ca="1">score</f>
        <v/>
      </c>
      <c r="R4560" s="7" t="str">
        <f ca="1">rescore_pd</f>
        <v/>
      </c>
      <c r="S4560" s="310" t="str">
        <f ca="1">price</f>
        <v/>
      </c>
      <c r="U4560" s="4"/>
      <c r="V4560" s="4"/>
      <c r="W4560" s="215" t="str">
        <f ca="1">comm_pd</f>
        <v/>
      </c>
      <c r="X4560" s="11"/>
    </row>
    <row r="4561" spans="1:24" x14ac:dyDescent="0.25">
      <c r="A4561" s="6" t="str">
        <f ca="1">no.</f>
        <v/>
      </c>
      <c r="E4561" s="4" t="str">
        <f ca="1">position</f>
        <v/>
      </c>
      <c r="I4561" s="318"/>
      <c r="L4561" s="4"/>
      <c r="N4561" s="6"/>
      <c r="P4561" s="20"/>
      <c r="Q4561" s="5" t="str">
        <f ca="1">score</f>
        <v/>
      </c>
      <c r="R4561" s="7" t="str">
        <f ca="1">rescore_pd</f>
        <v/>
      </c>
      <c r="S4561" s="310" t="str">
        <f ca="1">price</f>
        <v/>
      </c>
      <c r="U4561" s="4"/>
      <c r="V4561" s="4"/>
      <c r="W4561" s="215" t="str">
        <f ca="1">comm_pd</f>
        <v/>
      </c>
      <c r="X4561" s="11"/>
    </row>
    <row r="4562" spans="1:24" x14ac:dyDescent="0.25">
      <c r="A4562" s="6" t="str">
        <f ca="1">no.</f>
        <v/>
      </c>
      <c r="E4562" s="4" t="str">
        <f ca="1">position</f>
        <v/>
      </c>
      <c r="I4562" s="318"/>
      <c r="L4562" s="4"/>
      <c r="N4562" s="6"/>
      <c r="P4562" s="20"/>
      <c r="Q4562" s="5" t="str">
        <f ca="1">score</f>
        <v/>
      </c>
      <c r="R4562" s="7" t="str">
        <f ca="1">rescore_pd</f>
        <v/>
      </c>
      <c r="S4562" s="310" t="str">
        <f ca="1">price</f>
        <v/>
      </c>
      <c r="U4562" s="4"/>
      <c r="V4562" s="4"/>
      <c r="W4562" s="215" t="str">
        <f ca="1">comm_pd</f>
        <v/>
      </c>
      <c r="X4562" s="11"/>
    </row>
    <row r="4563" spans="1:24" x14ac:dyDescent="0.25">
      <c r="A4563" s="6" t="str">
        <f ca="1">no.</f>
        <v/>
      </c>
      <c r="E4563" s="4" t="str">
        <f ca="1">position</f>
        <v/>
      </c>
      <c r="I4563" s="318"/>
      <c r="L4563" s="4"/>
      <c r="N4563" s="6"/>
      <c r="P4563" s="20"/>
      <c r="Q4563" s="5" t="str">
        <f ca="1">score</f>
        <v/>
      </c>
      <c r="R4563" s="7" t="str">
        <f ca="1">rescore_pd</f>
        <v/>
      </c>
      <c r="S4563" s="310" t="str">
        <f ca="1">price</f>
        <v/>
      </c>
      <c r="U4563" s="4"/>
      <c r="V4563" s="4"/>
      <c r="W4563" s="215" t="str">
        <f ca="1">comm_pd</f>
        <v/>
      </c>
      <c r="X4563" s="11"/>
    </row>
    <row r="4564" spans="1:24" x14ac:dyDescent="0.25">
      <c r="A4564" s="6" t="str">
        <f ca="1">no.</f>
        <v/>
      </c>
      <c r="E4564" s="4" t="str">
        <f ca="1">position</f>
        <v/>
      </c>
      <c r="I4564" s="318"/>
      <c r="L4564" s="4"/>
      <c r="N4564" s="6"/>
      <c r="P4564" s="20"/>
      <c r="Q4564" s="5" t="str">
        <f ca="1">score</f>
        <v/>
      </c>
      <c r="R4564" s="7" t="str">
        <f ca="1">rescore_pd</f>
        <v/>
      </c>
      <c r="S4564" s="310" t="str">
        <f ca="1">price</f>
        <v/>
      </c>
      <c r="U4564" s="4"/>
      <c r="V4564" s="4"/>
      <c r="W4564" s="215" t="str">
        <f ca="1">comm_pd</f>
        <v/>
      </c>
      <c r="X4564" s="11"/>
    </row>
    <row r="4565" spans="1:24" x14ac:dyDescent="0.25">
      <c r="A4565" s="6" t="str">
        <f ca="1">no.</f>
        <v/>
      </c>
      <c r="E4565" s="4" t="str">
        <f ca="1">position</f>
        <v/>
      </c>
      <c r="I4565" s="318"/>
      <c r="L4565" s="4"/>
      <c r="N4565" s="6"/>
      <c r="P4565" s="20"/>
      <c r="Q4565" s="5" t="str">
        <f ca="1">score</f>
        <v/>
      </c>
      <c r="R4565" s="7" t="str">
        <f ca="1">rescore_pd</f>
        <v/>
      </c>
      <c r="S4565" s="310" t="str">
        <f ca="1">price</f>
        <v/>
      </c>
      <c r="U4565" s="4"/>
      <c r="V4565" s="4"/>
      <c r="W4565" s="215" t="str">
        <f ca="1">comm_pd</f>
        <v/>
      </c>
      <c r="X4565" s="11"/>
    </row>
    <row r="4566" spans="1:24" x14ac:dyDescent="0.25">
      <c r="A4566" s="6" t="str">
        <f ca="1">no.</f>
        <v/>
      </c>
      <c r="E4566" s="4" t="str">
        <f ca="1">position</f>
        <v/>
      </c>
      <c r="I4566" s="318"/>
      <c r="L4566" s="4"/>
      <c r="N4566" s="6"/>
      <c r="P4566" s="20"/>
      <c r="Q4566" s="5" t="str">
        <f ca="1">score</f>
        <v/>
      </c>
      <c r="R4566" s="7" t="str">
        <f ca="1">rescore_pd</f>
        <v/>
      </c>
      <c r="S4566" s="310" t="str">
        <f ca="1">price</f>
        <v/>
      </c>
      <c r="U4566" s="4"/>
      <c r="V4566" s="4"/>
      <c r="W4566" s="215" t="str">
        <f ca="1">comm_pd</f>
        <v/>
      </c>
      <c r="X4566" s="11"/>
    </row>
    <row r="4567" spans="1:24" x14ac:dyDescent="0.25">
      <c r="A4567" s="6" t="str">
        <f ca="1">no.</f>
        <v/>
      </c>
      <c r="E4567" s="4" t="str">
        <f ca="1">position</f>
        <v/>
      </c>
      <c r="I4567" s="318"/>
      <c r="L4567" s="4"/>
      <c r="N4567" s="6"/>
      <c r="P4567" s="20"/>
      <c r="Q4567" s="5" t="str">
        <f ca="1">score</f>
        <v/>
      </c>
      <c r="R4567" s="7" t="str">
        <f ca="1">rescore_pd</f>
        <v/>
      </c>
      <c r="S4567" s="310" t="str">
        <f ca="1">price</f>
        <v/>
      </c>
      <c r="U4567" s="4"/>
      <c r="V4567" s="4"/>
      <c r="W4567" s="215" t="str">
        <f ca="1">comm_pd</f>
        <v/>
      </c>
      <c r="X4567" s="11"/>
    </row>
    <row r="4568" spans="1:24" x14ac:dyDescent="0.25">
      <c r="A4568" s="6" t="str">
        <f ca="1">no.</f>
        <v/>
      </c>
      <c r="E4568" s="4" t="str">
        <f ca="1">position</f>
        <v/>
      </c>
      <c r="I4568" s="318"/>
      <c r="L4568" s="4"/>
      <c r="N4568" s="6"/>
      <c r="P4568" s="20"/>
      <c r="Q4568" s="5" t="str">
        <f ca="1">score</f>
        <v/>
      </c>
      <c r="R4568" s="7" t="str">
        <f ca="1">rescore_pd</f>
        <v/>
      </c>
      <c r="S4568" s="310" t="str">
        <f ca="1">price</f>
        <v/>
      </c>
      <c r="U4568" s="4"/>
      <c r="V4568" s="4"/>
      <c r="W4568" s="215" t="str">
        <f ca="1">comm_pd</f>
        <v/>
      </c>
      <c r="X4568" s="11"/>
    </row>
    <row r="4569" spans="1:24" x14ac:dyDescent="0.25">
      <c r="A4569" s="6" t="str">
        <f ca="1">no.</f>
        <v/>
      </c>
      <c r="E4569" s="4" t="str">
        <f ca="1">position</f>
        <v/>
      </c>
      <c r="I4569" s="318"/>
      <c r="L4569" s="4"/>
      <c r="N4569" s="6"/>
      <c r="P4569" s="20"/>
      <c r="Q4569" s="5" t="str">
        <f ca="1">score</f>
        <v/>
      </c>
      <c r="R4569" s="7" t="str">
        <f ca="1">rescore_pd</f>
        <v/>
      </c>
      <c r="S4569" s="310" t="str">
        <f ca="1">price</f>
        <v/>
      </c>
      <c r="U4569" s="4"/>
      <c r="V4569" s="4"/>
      <c r="W4569" s="215" t="str">
        <f ca="1">comm_pd</f>
        <v/>
      </c>
      <c r="X4569" s="11"/>
    </row>
    <row r="4570" spans="1:24" x14ac:dyDescent="0.25">
      <c r="A4570" s="6" t="str">
        <f ca="1">no.</f>
        <v/>
      </c>
      <c r="E4570" s="4" t="str">
        <f ca="1">position</f>
        <v/>
      </c>
      <c r="I4570" s="318"/>
      <c r="L4570" s="4"/>
      <c r="N4570" s="6"/>
      <c r="P4570" s="20"/>
      <c r="Q4570" s="5" t="str">
        <f ca="1">score</f>
        <v/>
      </c>
      <c r="R4570" s="7" t="str">
        <f ca="1">rescore_pd</f>
        <v/>
      </c>
      <c r="S4570" s="310" t="str">
        <f ca="1">price</f>
        <v/>
      </c>
      <c r="U4570" s="4"/>
      <c r="V4570" s="4"/>
      <c r="W4570" s="215" t="str">
        <f ca="1">comm_pd</f>
        <v/>
      </c>
      <c r="X4570" s="11"/>
    </row>
    <row r="4571" spans="1:24" x14ac:dyDescent="0.25">
      <c r="A4571" s="6" t="str">
        <f ca="1">no.</f>
        <v/>
      </c>
      <c r="E4571" s="4" t="str">
        <f ca="1">position</f>
        <v/>
      </c>
      <c r="I4571" s="318"/>
      <c r="L4571" s="4"/>
      <c r="N4571" s="6"/>
      <c r="P4571" s="20"/>
      <c r="Q4571" s="5" t="str">
        <f ca="1">score</f>
        <v/>
      </c>
      <c r="R4571" s="7" t="str">
        <f ca="1">rescore_pd</f>
        <v/>
      </c>
      <c r="S4571" s="310" t="str">
        <f ca="1">price</f>
        <v/>
      </c>
      <c r="U4571" s="4"/>
      <c r="V4571" s="4"/>
      <c r="W4571" s="215" t="str">
        <f ca="1">comm_pd</f>
        <v/>
      </c>
      <c r="X4571" s="11"/>
    </row>
    <row r="4572" spans="1:24" x14ac:dyDescent="0.25">
      <c r="A4572" s="6" t="str">
        <f ca="1">no.</f>
        <v/>
      </c>
      <c r="E4572" s="4" t="str">
        <f ca="1">position</f>
        <v/>
      </c>
      <c r="I4572" s="318"/>
      <c r="L4572" s="4"/>
      <c r="N4572" s="6"/>
      <c r="P4572" s="20"/>
      <c r="Q4572" s="5" t="str">
        <f ca="1">score</f>
        <v/>
      </c>
      <c r="R4572" s="7" t="str">
        <f ca="1">rescore_pd</f>
        <v/>
      </c>
      <c r="S4572" s="310" t="str">
        <f ca="1">price</f>
        <v/>
      </c>
      <c r="U4572" s="4"/>
      <c r="V4572" s="4"/>
      <c r="W4572" s="215" t="str">
        <f ca="1">comm_pd</f>
        <v/>
      </c>
      <c r="X4572" s="11"/>
    </row>
    <row r="4573" spans="1:24" x14ac:dyDescent="0.25">
      <c r="A4573" s="6" t="str">
        <f ca="1">no.</f>
        <v/>
      </c>
      <c r="E4573" s="4" t="str">
        <f ca="1">position</f>
        <v/>
      </c>
      <c r="I4573" s="318"/>
      <c r="L4573" s="4"/>
      <c r="N4573" s="6"/>
      <c r="P4573" s="20"/>
      <c r="Q4573" s="5" t="str">
        <f ca="1">score</f>
        <v/>
      </c>
      <c r="R4573" s="7" t="str">
        <f ca="1">rescore_pd</f>
        <v/>
      </c>
      <c r="S4573" s="310" t="str">
        <f ca="1">price</f>
        <v/>
      </c>
      <c r="U4573" s="4"/>
      <c r="V4573" s="4"/>
      <c r="W4573" s="215" t="str">
        <f ca="1">comm_pd</f>
        <v/>
      </c>
      <c r="X4573" s="11"/>
    </row>
    <row r="4574" spans="1:24" x14ac:dyDescent="0.25">
      <c r="A4574" s="6" t="str">
        <f ca="1">no.</f>
        <v/>
      </c>
      <c r="E4574" s="4" t="str">
        <f ca="1">position</f>
        <v/>
      </c>
      <c r="I4574" s="318"/>
      <c r="L4574" s="4"/>
      <c r="N4574" s="6"/>
      <c r="P4574" s="20"/>
      <c r="Q4574" s="5" t="str">
        <f ca="1">score</f>
        <v/>
      </c>
      <c r="R4574" s="7" t="str">
        <f ca="1">rescore_pd</f>
        <v/>
      </c>
      <c r="S4574" s="310" t="str">
        <f ca="1">price</f>
        <v/>
      </c>
      <c r="U4574" s="4"/>
      <c r="V4574" s="4"/>
      <c r="W4574" s="215" t="str">
        <f ca="1">comm_pd</f>
        <v/>
      </c>
      <c r="X4574" s="11"/>
    </row>
    <row r="4575" spans="1:24" x14ac:dyDescent="0.25">
      <c r="A4575" s="6" t="str">
        <f ca="1">no.</f>
        <v/>
      </c>
      <c r="E4575" s="4" t="str">
        <f ca="1">position</f>
        <v/>
      </c>
      <c r="I4575" s="318"/>
      <c r="L4575" s="4"/>
      <c r="N4575" s="6"/>
      <c r="P4575" s="20"/>
      <c r="Q4575" s="5" t="str">
        <f ca="1">score</f>
        <v/>
      </c>
      <c r="R4575" s="7" t="str">
        <f ca="1">rescore_pd</f>
        <v/>
      </c>
      <c r="S4575" s="310" t="str">
        <f ca="1">price</f>
        <v/>
      </c>
      <c r="U4575" s="4"/>
      <c r="V4575" s="4"/>
      <c r="W4575" s="215" t="str">
        <f ca="1">comm_pd</f>
        <v/>
      </c>
      <c r="X4575" s="11"/>
    </row>
    <row r="4576" spans="1:24" x14ac:dyDescent="0.25">
      <c r="A4576" s="6" t="str">
        <f ca="1">no.</f>
        <v/>
      </c>
      <c r="E4576" s="4" t="str">
        <f ca="1">position</f>
        <v/>
      </c>
      <c r="I4576" s="318"/>
      <c r="L4576" s="4"/>
      <c r="N4576" s="6"/>
      <c r="P4576" s="20"/>
      <c r="Q4576" s="5" t="str">
        <f ca="1">score</f>
        <v/>
      </c>
      <c r="R4576" s="7" t="str">
        <f ca="1">rescore_pd</f>
        <v/>
      </c>
      <c r="S4576" s="310" t="str">
        <f ca="1">price</f>
        <v/>
      </c>
      <c r="U4576" s="4"/>
      <c r="V4576" s="4"/>
      <c r="W4576" s="215" t="str">
        <f ca="1">comm_pd</f>
        <v/>
      </c>
      <c r="X4576" s="11"/>
    </row>
    <row r="4577" spans="1:24" x14ac:dyDescent="0.25">
      <c r="A4577" s="6" t="str">
        <f ca="1">no.</f>
        <v/>
      </c>
      <c r="E4577" s="4" t="str">
        <f ca="1">position</f>
        <v/>
      </c>
      <c r="I4577" s="318"/>
      <c r="L4577" s="4"/>
      <c r="N4577" s="6"/>
      <c r="P4577" s="20"/>
      <c r="Q4577" s="5" t="str">
        <f ca="1">score</f>
        <v/>
      </c>
      <c r="R4577" s="7" t="str">
        <f ca="1">rescore_pd</f>
        <v/>
      </c>
      <c r="S4577" s="310" t="str">
        <f ca="1">price</f>
        <v/>
      </c>
      <c r="U4577" s="4"/>
      <c r="V4577" s="4"/>
      <c r="W4577" s="215" t="str">
        <f ca="1">comm_pd</f>
        <v/>
      </c>
      <c r="X4577" s="11"/>
    </row>
    <row r="4578" spans="1:24" x14ac:dyDescent="0.25">
      <c r="A4578" s="6" t="str">
        <f ca="1">no.</f>
        <v/>
      </c>
      <c r="E4578" s="4" t="str">
        <f ca="1">position</f>
        <v/>
      </c>
      <c r="I4578" s="318"/>
      <c r="L4578" s="4"/>
      <c r="N4578" s="6"/>
      <c r="P4578" s="20"/>
      <c r="Q4578" s="5" t="str">
        <f ca="1">score</f>
        <v/>
      </c>
      <c r="R4578" s="7" t="str">
        <f ca="1">rescore_pd</f>
        <v/>
      </c>
      <c r="S4578" s="310" t="str">
        <f ca="1">price</f>
        <v/>
      </c>
      <c r="U4578" s="4"/>
      <c r="V4578" s="4"/>
      <c r="W4578" s="215" t="str">
        <f ca="1">comm_pd</f>
        <v/>
      </c>
      <c r="X4578" s="11"/>
    </row>
    <row r="4579" spans="1:24" x14ac:dyDescent="0.25">
      <c r="A4579" s="6" t="str">
        <f ca="1">no.</f>
        <v/>
      </c>
      <c r="E4579" s="4" t="str">
        <f ca="1">position</f>
        <v/>
      </c>
      <c r="I4579" s="318"/>
      <c r="L4579" s="4"/>
      <c r="N4579" s="6"/>
      <c r="P4579" s="20"/>
      <c r="Q4579" s="5" t="str">
        <f ca="1">score</f>
        <v/>
      </c>
      <c r="R4579" s="7" t="str">
        <f ca="1">rescore_pd</f>
        <v/>
      </c>
      <c r="S4579" s="310" t="str">
        <f ca="1">price</f>
        <v/>
      </c>
      <c r="U4579" s="4"/>
      <c r="V4579" s="4"/>
      <c r="W4579" s="215" t="str">
        <f ca="1">comm_pd</f>
        <v/>
      </c>
      <c r="X4579" s="11"/>
    </row>
    <row r="4580" spans="1:24" x14ac:dyDescent="0.25">
      <c r="A4580" s="6" t="str">
        <f ca="1">no.</f>
        <v/>
      </c>
      <c r="E4580" s="4" t="str">
        <f ca="1">position</f>
        <v/>
      </c>
      <c r="I4580" s="318"/>
      <c r="L4580" s="4"/>
      <c r="N4580" s="6"/>
      <c r="P4580" s="20"/>
      <c r="Q4580" s="5" t="str">
        <f ca="1">score</f>
        <v/>
      </c>
      <c r="R4580" s="7" t="str">
        <f ca="1">rescore_pd</f>
        <v/>
      </c>
      <c r="S4580" s="310" t="str">
        <f ca="1">price</f>
        <v/>
      </c>
      <c r="U4580" s="4"/>
      <c r="V4580" s="4"/>
      <c r="W4580" s="215" t="str">
        <f ca="1">comm_pd</f>
        <v/>
      </c>
      <c r="X4580" s="11"/>
    </row>
    <row r="4581" spans="1:24" x14ac:dyDescent="0.25">
      <c r="A4581" s="6" t="str">
        <f ca="1">no.</f>
        <v/>
      </c>
      <c r="E4581" s="4" t="str">
        <f ca="1">position</f>
        <v/>
      </c>
      <c r="I4581" s="318"/>
      <c r="L4581" s="4"/>
      <c r="N4581" s="6"/>
      <c r="P4581" s="20"/>
      <c r="Q4581" s="5" t="str">
        <f ca="1">score</f>
        <v/>
      </c>
      <c r="R4581" s="7" t="str">
        <f ca="1">rescore_pd</f>
        <v/>
      </c>
      <c r="S4581" s="310" t="str">
        <f ca="1">price</f>
        <v/>
      </c>
      <c r="U4581" s="4"/>
      <c r="V4581" s="4"/>
      <c r="W4581" s="215" t="str">
        <f ca="1">comm_pd</f>
        <v/>
      </c>
      <c r="X4581" s="11"/>
    </row>
    <row r="4582" spans="1:24" x14ac:dyDescent="0.25">
      <c r="A4582" s="6" t="str">
        <f ca="1">no.</f>
        <v/>
      </c>
      <c r="E4582" s="4" t="str">
        <f ca="1">position</f>
        <v/>
      </c>
      <c r="I4582" s="318"/>
      <c r="L4582" s="4"/>
      <c r="N4582" s="6"/>
      <c r="P4582" s="20"/>
      <c r="Q4582" s="5" t="str">
        <f ca="1">score</f>
        <v/>
      </c>
      <c r="R4582" s="7" t="str">
        <f ca="1">rescore_pd</f>
        <v/>
      </c>
      <c r="S4582" s="310" t="str">
        <f ca="1">price</f>
        <v/>
      </c>
      <c r="U4582" s="4"/>
      <c r="V4582" s="4"/>
      <c r="W4582" s="215" t="str">
        <f ca="1">comm_pd</f>
        <v/>
      </c>
      <c r="X4582" s="11"/>
    </row>
    <row r="4583" spans="1:24" x14ac:dyDescent="0.25">
      <c r="A4583" s="6" t="str">
        <f ca="1">no.</f>
        <v/>
      </c>
      <c r="E4583" s="4" t="str">
        <f ca="1">position</f>
        <v/>
      </c>
      <c r="I4583" s="318"/>
      <c r="L4583" s="4"/>
      <c r="N4583" s="6"/>
      <c r="P4583" s="20"/>
      <c r="Q4583" s="5" t="str">
        <f ca="1">score</f>
        <v/>
      </c>
      <c r="R4583" s="7" t="str">
        <f ca="1">rescore_pd</f>
        <v/>
      </c>
      <c r="S4583" s="310" t="str">
        <f ca="1">price</f>
        <v/>
      </c>
      <c r="U4583" s="4"/>
      <c r="V4583" s="4"/>
      <c r="W4583" s="215" t="str">
        <f ca="1">comm_pd</f>
        <v/>
      </c>
      <c r="X4583" s="11"/>
    </row>
    <row r="4584" spans="1:24" x14ac:dyDescent="0.25">
      <c r="A4584" s="6" t="str">
        <f ca="1">no.</f>
        <v/>
      </c>
      <c r="E4584" s="4" t="str">
        <f ca="1">position</f>
        <v/>
      </c>
      <c r="I4584" s="318"/>
      <c r="L4584" s="4"/>
      <c r="N4584" s="6"/>
      <c r="P4584" s="20"/>
      <c r="Q4584" s="5" t="str">
        <f ca="1">score</f>
        <v/>
      </c>
      <c r="R4584" s="7" t="str">
        <f ca="1">rescore_pd</f>
        <v/>
      </c>
      <c r="S4584" s="310" t="str">
        <f ca="1">price</f>
        <v/>
      </c>
      <c r="U4584" s="4"/>
      <c r="V4584" s="4"/>
      <c r="W4584" s="215" t="str">
        <f ca="1">comm_pd</f>
        <v/>
      </c>
      <c r="X4584" s="11"/>
    </row>
    <row r="4585" spans="1:24" x14ac:dyDescent="0.25">
      <c r="A4585" s="6" t="str">
        <f ca="1">no.</f>
        <v/>
      </c>
      <c r="E4585" s="4" t="str">
        <f ca="1">position</f>
        <v/>
      </c>
      <c r="I4585" s="318"/>
      <c r="L4585" s="4"/>
      <c r="N4585" s="6"/>
      <c r="P4585" s="20"/>
      <c r="Q4585" s="5" t="str">
        <f ca="1">score</f>
        <v/>
      </c>
      <c r="R4585" s="7" t="str">
        <f ca="1">rescore_pd</f>
        <v/>
      </c>
      <c r="S4585" s="310" t="str">
        <f ca="1">price</f>
        <v/>
      </c>
      <c r="U4585" s="4"/>
      <c r="V4585" s="4"/>
      <c r="W4585" s="215" t="str">
        <f ca="1">comm_pd</f>
        <v/>
      </c>
      <c r="X4585" s="11"/>
    </row>
    <row r="4586" spans="1:24" x14ac:dyDescent="0.25">
      <c r="A4586" s="6" t="str">
        <f ca="1">no.</f>
        <v/>
      </c>
      <c r="E4586" s="4" t="str">
        <f ca="1">position</f>
        <v/>
      </c>
      <c r="I4586" s="318"/>
      <c r="L4586" s="4"/>
      <c r="N4586" s="6"/>
      <c r="P4586" s="20"/>
      <c r="Q4586" s="5" t="str">
        <f ca="1">score</f>
        <v/>
      </c>
      <c r="R4586" s="7" t="str">
        <f ca="1">rescore_pd</f>
        <v/>
      </c>
      <c r="S4586" s="310" t="str">
        <f ca="1">price</f>
        <v/>
      </c>
      <c r="U4586" s="4"/>
      <c r="V4586" s="4"/>
      <c r="W4586" s="215" t="str">
        <f ca="1">comm_pd</f>
        <v/>
      </c>
      <c r="X4586" s="11"/>
    </row>
    <row r="4587" spans="1:24" x14ac:dyDescent="0.25">
      <c r="A4587" s="6" t="str">
        <f ca="1">no.</f>
        <v/>
      </c>
      <c r="E4587" s="4" t="str">
        <f ca="1">position</f>
        <v/>
      </c>
      <c r="I4587" s="318"/>
      <c r="L4587" s="4"/>
      <c r="N4587" s="6"/>
      <c r="P4587" s="20"/>
      <c r="Q4587" s="5" t="str">
        <f ca="1">score</f>
        <v/>
      </c>
      <c r="R4587" s="7" t="str">
        <f ca="1">rescore_pd</f>
        <v/>
      </c>
      <c r="S4587" s="310" t="str">
        <f ca="1">price</f>
        <v/>
      </c>
      <c r="U4587" s="4"/>
      <c r="V4587" s="4"/>
      <c r="W4587" s="215" t="str">
        <f ca="1">comm_pd</f>
        <v/>
      </c>
      <c r="X4587" s="11"/>
    </row>
    <row r="4588" spans="1:24" x14ac:dyDescent="0.25">
      <c r="A4588" s="6" t="str">
        <f ca="1">no.</f>
        <v/>
      </c>
      <c r="E4588" s="4" t="str">
        <f ca="1">position</f>
        <v/>
      </c>
      <c r="I4588" s="318"/>
      <c r="L4588" s="4"/>
      <c r="N4588" s="6"/>
      <c r="P4588" s="20"/>
      <c r="Q4588" s="5" t="str">
        <f ca="1">score</f>
        <v/>
      </c>
      <c r="R4588" s="7" t="str">
        <f ca="1">rescore_pd</f>
        <v/>
      </c>
      <c r="S4588" s="310" t="str">
        <f ca="1">price</f>
        <v/>
      </c>
      <c r="U4588" s="4"/>
      <c r="V4588" s="4"/>
      <c r="W4588" s="215" t="str">
        <f ca="1">comm_pd</f>
        <v/>
      </c>
      <c r="X4588" s="11"/>
    </row>
    <row r="4589" spans="1:24" x14ac:dyDescent="0.25">
      <c r="A4589" s="6" t="str">
        <f ca="1">no.</f>
        <v/>
      </c>
      <c r="E4589" s="4" t="str">
        <f ca="1">position</f>
        <v/>
      </c>
      <c r="I4589" s="318"/>
      <c r="L4589" s="4"/>
      <c r="N4589" s="6"/>
      <c r="P4589" s="20"/>
      <c r="Q4589" s="5" t="str">
        <f ca="1">score</f>
        <v/>
      </c>
      <c r="R4589" s="7" t="str">
        <f ca="1">rescore_pd</f>
        <v/>
      </c>
      <c r="S4589" s="310" t="str">
        <f ca="1">price</f>
        <v/>
      </c>
      <c r="U4589" s="4"/>
      <c r="V4589" s="4"/>
      <c r="W4589" s="215" t="str">
        <f ca="1">comm_pd</f>
        <v/>
      </c>
      <c r="X4589" s="11"/>
    </row>
    <row r="4590" spans="1:24" x14ac:dyDescent="0.25">
      <c r="A4590" s="6" t="str">
        <f ca="1">no.</f>
        <v/>
      </c>
      <c r="E4590" s="4" t="str">
        <f ca="1">position</f>
        <v/>
      </c>
      <c r="I4590" s="318"/>
      <c r="L4590" s="4"/>
      <c r="N4590" s="6"/>
      <c r="P4590" s="20"/>
      <c r="Q4590" s="5" t="str">
        <f ca="1">score</f>
        <v/>
      </c>
      <c r="R4590" s="7" t="str">
        <f ca="1">rescore_pd</f>
        <v/>
      </c>
      <c r="S4590" s="310" t="str">
        <f ca="1">price</f>
        <v/>
      </c>
      <c r="U4590" s="4"/>
      <c r="V4590" s="4"/>
      <c r="W4590" s="215" t="str">
        <f ca="1">comm_pd</f>
        <v/>
      </c>
      <c r="X4590" s="11"/>
    </row>
    <row r="4591" spans="1:24" x14ac:dyDescent="0.25">
      <c r="A4591" s="6" t="str">
        <f ca="1">no.</f>
        <v/>
      </c>
      <c r="E4591" s="4" t="str">
        <f ca="1">position</f>
        <v/>
      </c>
      <c r="I4591" s="318"/>
      <c r="L4591" s="4"/>
      <c r="N4591" s="6"/>
      <c r="P4591" s="20"/>
      <c r="Q4591" s="5" t="str">
        <f ca="1">score</f>
        <v/>
      </c>
      <c r="R4591" s="7" t="str">
        <f ca="1">rescore_pd</f>
        <v/>
      </c>
      <c r="S4591" s="310" t="str">
        <f ca="1">price</f>
        <v/>
      </c>
      <c r="U4591" s="4"/>
      <c r="V4591" s="4"/>
      <c r="W4591" s="215" t="str">
        <f ca="1">comm_pd</f>
        <v/>
      </c>
      <c r="X4591" s="11"/>
    </row>
    <row r="4592" spans="1:24" x14ac:dyDescent="0.25">
      <c r="A4592" s="6" t="str">
        <f ca="1">no.</f>
        <v/>
      </c>
      <c r="E4592" s="4" t="str">
        <f ca="1">position</f>
        <v/>
      </c>
      <c r="I4592" s="318"/>
      <c r="L4592" s="4"/>
      <c r="N4592" s="6"/>
      <c r="P4592" s="20"/>
      <c r="Q4592" s="5" t="str">
        <f ca="1">score</f>
        <v/>
      </c>
      <c r="R4592" s="7" t="str">
        <f ca="1">rescore_pd</f>
        <v/>
      </c>
      <c r="S4592" s="310" t="str">
        <f ca="1">price</f>
        <v/>
      </c>
      <c r="U4592" s="4"/>
      <c r="V4592" s="4"/>
      <c r="W4592" s="215" t="str">
        <f ca="1">comm_pd</f>
        <v/>
      </c>
      <c r="X4592" s="11"/>
    </row>
    <row r="4593" spans="1:24" x14ac:dyDescent="0.25">
      <c r="A4593" s="6" t="str">
        <f ca="1">no.</f>
        <v/>
      </c>
      <c r="E4593" s="4" t="str">
        <f ca="1">position</f>
        <v/>
      </c>
      <c r="I4593" s="318"/>
      <c r="L4593" s="4"/>
      <c r="N4593" s="6"/>
      <c r="P4593" s="20"/>
      <c r="Q4593" s="5" t="str">
        <f ca="1">score</f>
        <v/>
      </c>
      <c r="R4593" s="7" t="str">
        <f ca="1">rescore_pd</f>
        <v/>
      </c>
      <c r="S4593" s="310" t="str">
        <f ca="1">price</f>
        <v/>
      </c>
      <c r="U4593" s="4"/>
      <c r="V4593" s="4"/>
      <c r="W4593" s="215" t="str">
        <f ca="1">comm_pd</f>
        <v/>
      </c>
      <c r="X4593" s="11"/>
    </row>
    <row r="4594" spans="1:24" x14ac:dyDescent="0.25">
      <c r="A4594" s="6" t="str">
        <f ca="1">no.</f>
        <v/>
      </c>
      <c r="E4594" s="4" t="str">
        <f ca="1">position</f>
        <v/>
      </c>
      <c r="I4594" s="318"/>
      <c r="L4594" s="4"/>
      <c r="N4594" s="6"/>
      <c r="P4594" s="20"/>
      <c r="Q4594" s="5" t="str">
        <f ca="1">score</f>
        <v/>
      </c>
      <c r="R4594" s="7" t="str">
        <f ca="1">rescore_pd</f>
        <v/>
      </c>
      <c r="S4594" s="310" t="str">
        <f ca="1">price</f>
        <v/>
      </c>
      <c r="U4594" s="4"/>
      <c r="V4594" s="4"/>
      <c r="W4594" s="215" t="str">
        <f ca="1">comm_pd</f>
        <v/>
      </c>
      <c r="X4594" s="11"/>
    </row>
    <row r="4595" spans="1:24" x14ac:dyDescent="0.25">
      <c r="A4595" s="6" t="str">
        <f ca="1">no.</f>
        <v/>
      </c>
      <c r="E4595" s="4" t="str">
        <f ca="1">position</f>
        <v/>
      </c>
      <c r="I4595" s="318"/>
      <c r="L4595" s="4"/>
      <c r="N4595" s="6"/>
      <c r="P4595" s="20"/>
      <c r="Q4595" s="5" t="str">
        <f ca="1">score</f>
        <v/>
      </c>
      <c r="R4595" s="7" t="str">
        <f ca="1">rescore_pd</f>
        <v/>
      </c>
      <c r="S4595" s="310" t="str">
        <f ca="1">price</f>
        <v/>
      </c>
      <c r="U4595" s="4"/>
      <c r="V4595" s="4"/>
      <c r="W4595" s="215" t="str">
        <f ca="1">comm_pd</f>
        <v/>
      </c>
      <c r="X4595" s="11"/>
    </row>
    <row r="4596" spans="1:24" x14ac:dyDescent="0.25">
      <c r="A4596" s="6" t="str">
        <f ca="1">no.</f>
        <v/>
      </c>
      <c r="E4596" s="4" t="str">
        <f ca="1">position</f>
        <v/>
      </c>
      <c r="I4596" s="318"/>
      <c r="L4596" s="4"/>
      <c r="N4596" s="6"/>
      <c r="P4596" s="20"/>
      <c r="Q4596" s="5" t="str">
        <f ca="1">score</f>
        <v/>
      </c>
      <c r="R4596" s="7" t="str">
        <f ca="1">rescore_pd</f>
        <v/>
      </c>
      <c r="S4596" s="310" t="str">
        <f ca="1">price</f>
        <v/>
      </c>
      <c r="U4596" s="4"/>
      <c r="V4596" s="4"/>
      <c r="W4596" s="215" t="str">
        <f ca="1">comm_pd</f>
        <v/>
      </c>
      <c r="X4596" s="11"/>
    </row>
    <row r="4597" spans="1:24" x14ac:dyDescent="0.25">
      <c r="A4597" s="6" t="str">
        <f ca="1">no.</f>
        <v/>
      </c>
      <c r="E4597" s="4" t="str">
        <f ca="1">position</f>
        <v/>
      </c>
      <c r="I4597" s="318"/>
      <c r="L4597" s="4"/>
      <c r="N4597" s="6"/>
      <c r="P4597" s="20"/>
      <c r="Q4597" s="5" t="str">
        <f ca="1">score</f>
        <v/>
      </c>
      <c r="R4597" s="7" t="str">
        <f ca="1">rescore_pd</f>
        <v/>
      </c>
      <c r="S4597" s="310" t="str">
        <f ca="1">price</f>
        <v/>
      </c>
      <c r="U4597" s="4"/>
      <c r="V4597" s="4"/>
      <c r="W4597" s="215" t="str">
        <f ca="1">comm_pd</f>
        <v/>
      </c>
      <c r="X4597" s="11"/>
    </row>
    <row r="4598" spans="1:24" x14ac:dyDescent="0.25">
      <c r="A4598" s="6" t="str">
        <f ca="1">no.</f>
        <v/>
      </c>
      <c r="E4598" s="4" t="str">
        <f ca="1">position</f>
        <v/>
      </c>
      <c r="I4598" s="318"/>
      <c r="L4598" s="4"/>
      <c r="N4598" s="6"/>
      <c r="P4598" s="20"/>
      <c r="Q4598" s="5" t="str">
        <f ca="1">score</f>
        <v/>
      </c>
      <c r="R4598" s="7" t="str">
        <f ca="1">rescore_pd</f>
        <v/>
      </c>
      <c r="S4598" s="310" t="str">
        <f ca="1">price</f>
        <v/>
      </c>
      <c r="U4598" s="4"/>
      <c r="V4598" s="4"/>
      <c r="W4598" s="215" t="str">
        <f ca="1">comm_pd</f>
        <v/>
      </c>
      <c r="X4598" s="11"/>
    </row>
    <row r="4599" spans="1:24" x14ac:dyDescent="0.25">
      <c r="A4599" s="6" t="str">
        <f ca="1">no.</f>
        <v/>
      </c>
      <c r="E4599" s="4" t="str">
        <f ca="1">position</f>
        <v/>
      </c>
      <c r="I4599" s="318"/>
      <c r="L4599" s="4"/>
      <c r="N4599" s="6"/>
      <c r="P4599" s="20"/>
      <c r="Q4599" s="5" t="str">
        <f ca="1">score</f>
        <v/>
      </c>
      <c r="R4599" s="7" t="str">
        <f ca="1">rescore_pd</f>
        <v/>
      </c>
      <c r="S4599" s="310" t="str">
        <f ca="1">price</f>
        <v/>
      </c>
      <c r="U4599" s="4"/>
      <c r="V4599" s="4"/>
      <c r="W4599" s="215" t="str">
        <f ca="1">comm_pd</f>
        <v/>
      </c>
      <c r="X4599" s="11"/>
    </row>
    <row r="4600" spans="1:24" x14ac:dyDescent="0.25">
      <c r="A4600" s="6" t="str">
        <f ca="1">no.</f>
        <v/>
      </c>
      <c r="E4600" s="4" t="str">
        <f ca="1">position</f>
        <v/>
      </c>
      <c r="I4600" s="318"/>
      <c r="L4600" s="4"/>
      <c r="N4600" s="6"/>
      <c r="P4600" s="20"/>
      <c r="Q4600" s="5" t="str">
        <f ca="1">score</f>
        <v/>
      </c>
      <c r="R4600" s="7" t="str">
        <f ca="1">rescore_pd</f>
        <v/>
      </c>
      <c r="S4600" s="310" t="str">
        <f ca="1">price</f>
        <v/>
      </c>
      <c r="U4600" s="4"/>
      <c r="V4600" s="4"/>
      <c r="W4600" s="215" t="str">
        <f ca="1">comm_pd</f>
        <v/>
      </c>
      <c r="X4600" s="11"/>
    </row>
    <row r="4601" spans="1:24" x14ac:dyDescent="0.25">
      <c r="A4601" s="6" t="str">
        <f ca="1">no.</f>
        <v/>
      </c>
      <c r="E4601" s="4" t="str">
        <f ca="1">position</f>
        <v/>
      </c>
      <c r="I4601" s="318"/>
      <c r="L4601" s="4"/>
      <c r="N4601" s="6"/>
      <c r="P4601" s="20"/>
      <c r="Q4601" s="5" t="str">
        <f ca="1">score</f>
        <v/>
      </c>
      <c r="R4601" s="7" t="str">
        <f ca="1">rescore_pd</f>
        <v/>
      </c>
      <c r="S4601" s="310" t="str">
        <f ca="1">price</f>
        <v/>
      </c>
      <c r="U4601" s="4"/>
      <c r="V4601" s="4"/>
      <c r="W4601" s="215" t="str">
        <f ca="1">comm_pd</f>
        <v/>
      </c>
      <c r="X4601" s="11"/>
    </row>
    <row r="4602" spans="1:24" x14ac:dyDescent="0.25">
      <c r="A4602" s="6" t="str">
        <f ca="1">no.</f>
        <v/>
      </c>
      <c r="E4602" s="4" t="str">
        <f ca="1">position</f>
        <v/>
      </c>
      <c r="I4602" s="318"/>
      <c r="L4602" s="4"/>
      <c r="N4602" s="6"/>
      <c r="P4602" s="20"/>
      <c r="Q4602" s="5" t="str">
        <f ca="1">score</f>
        <v/>
      </c>
      <c r="R4602" s="7" t="str">
        <f ca="1">rescore_pd</f>
        <v/>
      </c>
      <c r="S4602" s="310" t="str">
        <f ca="1">price</f>
        <v/>
      </c>
      <c r="U4602" s="4"/>
      <c r="V4602" s="4"/>
      <c r="W4602" s="215" t="str">
        <f ca="1">comm_pd</f>
        <v/>
      </c>
      <c r="X4602" s="11"/>
    </row>
    <row r="4603" spans="1:24" x14ac:dyDescent="0.25">
      <c r="A4603" s="6" t="str">
        <f ca="1">no.</f>
        <v/>
      </c>
      <c r="E4603" s="4" t="str">
        <f ca="1">position</f>
        <v/>
      </c>
      <c r="I4603" s="318"/>
      <c r="L4603" s="4"/>
      <c r="N4603" s="6"/>
      <c r="P4603" s="20"/>
      <c r="Q4603" s="5" t="str">
        <f ca="1">score</f>
        <v/>
      </c>
      <c r="R4603" s="7" t="str">
        <f ca="1">rescore_pd</f>
        <v/>
      </c>
      <c r="S4603" s="310" t="str">
        <f ca="1">price</f>
        <v/>
      </c>
      <c r="U4603" s="4"/>
      <c r="V4603" s="4"/>
      <c r="W4603" s="215" t="str">
        <f ca="1">comm_pd</f>
        <v/>
      </c>
      <c r="X4603" s="11"/>
    </row>
    <row r="4604" spans="1:24" x14ac:dyDescent="0.25">
      <c r="A4604" s="6" t="str">
        <f ca="1">no.</f>
        <v/>
      </c>
      <c r="E4604" s="4" t="str">
        <f ca="1">position</f>
        <v/>
      </c>
      <c r="I4604" s="318"/>
      <c r="L4604" s="4"/>
      <c r="N4604" s="6"/>
      <c r="P4604" s="20"/>
      <c r="Q4604" s="5" t="str">
        <f ca="1">score</f>
        <v/>
      </c>
      <c r="R4604" s="7" t="str">
        <f ca="1">rescore_pd</f>
        <v/>
      </c>
      <c r="S4604" s="310" t="str">
        <f ca="1">price</f>
        <v/>
      </c>
      <c r="U4604" s="4"/>
      <c r="V4604" s="4"/>
      <c r="W4604" s="215" t="str">
        <f ca="1">comm_pd</f>
        <v/>
      </c>
      <c r="X4604" s="11"/>
    </row>
    <row r="4605" spans="1:24" x14ac:dyDescent="0.25">
      <c r="A4605" s="6" t="str">
        <f ca="1">no.</f>
        <v/>
      </c>
      <c r="E4605" s="4" t="str">
        <f ca="1">position</f>
        <v/>
      </c>
      <c r="I4605" s="318"/>
      <c r="L4605" s="4"/>
      <c r="N4605" s="6"/>
      <c r="P4605" s="20"/>
      <c r="Q4605" s="5" t="str">
        <f ca="1">score</f>
        <v/>
      </c>
      <c r="R4605" s="7" t="str">
        <f ca="1">rescore_pd</f>
        <v/>
      </c>
      <c r="S4605" s="310" t="str">
        <f ca="1">price</f>
        <v/>
      </c>
      <c r="U4605" s="4"/>
      <c r="V4605" s="4"/>
      <c r="W4605" s="215" t="str">
        <f ca="1">comm_pd</f>
        <v/>
      </c>
      <c r="X4605" s="11"/>
    </row>
    <row r="4606" spans="1:24" x14ac:dyDescent="0.25">
      <c r="A4606" s="6" t="str">
        <f ca="1">no.</f>
        <v/>
      </c>
      <c r="E4606" s="4" t="str">
        <f ca="1">position</f>
        <v/>
      </c>
      <c r="I4606" s="318"/>
      <c r="L4606" s="4"/>
      <c r="N4606" s="6"/>
      <c r="P4606" s="20"/>
      <c r="Q4606" s="5" t="str">
        <f ca="1">score</f>
        <v/>
      </c>
      <c r="R4606" s="7" t="str">
        <f ca="1">rescore_pd</f>
        <v/>
      </c>
      <c r="S4606" s="310" t="str">
        <f ca="1">price</f>
        <v/>
      </c>
      <c r="U4606" s="4"/>
      <c r="V4606" s="4"/>
      <c r="W4606" s="215" t="str">
        <f ca="1">comm_pd</f>
        <v/>
      </c>
      <c r="X4606" s="11"/>
    </row>
    <row r="4607" spans="1:24" x14ac:dyDescent="0.25">
      <c r="A4607" s="6" t="str">
        <f ca="1">no.</f>
        <v/>
      </c>
      <c r="E4607" s="4" t="str">
        <f ca="1">position</f>
        <v/>
      </c>
      <c r="I4607" s="318"/>
      <c r="L4607" s="4"/>
      <c r="N4607" s="6"/>
      <c r="P4607" s="20"/>
      <c r="Q4607" s="5" t="str">
        <f ca="1">score</f>
        <v/>
      </c>
      <c r="R4607" s="7" t="str">
        <f ca="1">rescore_pd</f>
        <v/>
      </c>
      <c r="S4607" s="310" t="str">
        <f ca="1">price</f>
        <v/>
      </c>
      <c r="U4607" s="4"/>
      <c r="V4607" s="4"/>
      <c r="W4607" s="215" t="str">
        <f ca="1">comm_pd</f>
        <v/>
      </c>
      <c r="X4607" s="11"/>
    </row>
    <row r="4608" spans="1:24" x14ac:dyDescent="0.25">
      <c r="A4608" s="6" t="str">
        <f ca="1">no.</f>
        <v/>
      </c>
      <c r="E4608" s="4" t="str">
        <f ca="1">position</f>
        <v/>
      </c>
      <c r="I4608" s="318"/>
      <c r="L4608" s="4"/>
      <c r="N4608" s="6"/>
      <c r="P4608" s="20"/>
      <c r="Q4608" s="5" t="str">
        <f ca="1">score</f>
        <v/>
      </c>
      <c r="R4608" s="7" t="str">
        <f ca="1">rescore_pd</f>
        <v/>
      </c>
      <c r="S4608" s="310" t="str">
        <f ca="1">price</f>
        <v/>
      </c>
      <c r="U4608" s="4"/>
      <c r="V4608" s="4"/>
      <c r="W4608" s="215" t="str">
        <f ca="1">comm_pd</f>
        <v/>
      </c>
      <c r="X4608" s="11"/>
    </row>
    <row r="4609" spans="1:24" x14ac:dyDescent="0.25">
      <c r="A4609" s="6" t="str">
        <f ca="1">no.</f>
        <v/>
      </c>
      <c r="E4609" s="4" t="str">
        <f ca="1">position</f>
        <v/>
      </c>
      <c r="I4609" s="318"/>
      <c r="L4609" s="4"/>
      <c r="N4609" s="6"/>
      <c r="P4609" s="20"/>
      <c r="Q4609" s="5" t="str">
        <f ca="1">score</f>
        <v/>
      </c>
      <c r="R4609" s="7" t="str">
        <f ca="1">rescore_pd</f>
        <v/>
      </c>
      <c r="S4609" s="310" t="str">
        <f ca="1">price</f>
        <v/>
      </c>
      <c r="U4609" s="4"/>
      <c r="V4609" s="4"/>
      <c r="W4609" s="215" t="str">
        <f ca="1">comm_pd</f>
        <v/>
      </c>
      <c r="X4609" s="11"/>
    </row>
    <row r="4610" spans="1:24" x14ac:dyDescent="0.25">
      <c r="A4610" s="6" t="str">
        <f ca="1">no.</f>
        <v/>
      </c>
      <c r="E4610" s="4" t="str">
        <f ca="1">position</f>
        <v/>
      </c>
      <c r="I4610" s="318"/>
      <c r="L4610" s="4"/>
      <c r="N4610" s="6"/>
      <c r="P4610" s="20"/>
      <c r="Q4610" s="5" t="str">
        <f ca="1">score</f>
        <v/>
      </c>
      <c r="R4610" s="7" t="str">
        <f ca="1">rescore_pd</f>
        <v/>
      </c>
      <c r="S4610" s="310" t="str">
        <f ca="1">price</f>
        <v/>
      </c>
      <c r="U4610" s="4"/>
      <c r="V4610" s="4"/>
      <c r="W4610" s="215" t="str">
        <f ca="1">comm_pd</f>
        <v/>
      </c>
      <c r="X4610" s="11"/>
    </row>
    <row r="4611" spans="1:24" x14ac:dyDescent="0.25">
      <c r="A4611" s="6" t="str">
        <f ca="1">no.</f>
        <v/>
      </c>
      <c r="E4611" s="4" t="str">
        <f ca="1">position</f>
        <v/>
      </c>
      <c r="I4611" s="318"/>
      <c r="L4611" s="4"/>
      <c r="N4611" s="6"/>
      <c r="P4611" s="20"/>
      <c r="Q4611" s="5" t="str">
        <f ca="1">score</f>
        <v/>
      </c>
      <c r="R4611" s="7" t="str">
        <f ca="1">rescore_pd</f>
        <v/>
      </c>
      <c r="S4611" s="310" t="str">
        <f ca="1">price</f>
        <v/>
      </c>
      <c r="U4611" s="4"/>
      <c r="V4611" s="4"/>
      <c r="W4611" s="215" t="str">
        <f ca="1">comm_pd</f>
        <v/>
      </c>
      <c r="X4611" s="11"/>
    </row>
    <row r="4612" spans="1:24" x14ac:dyDescent="0.25">
      <c r="A4612" s="6" t="str">
        <f ca="1">no.</f>
        <v/>
      </c>
      <c r="E4612" s="4" t="str">
        <f ca="1">position</f>
        <v/>
      </c>
      <c r="I4612" s="318"/>
      <c r="L4612" s="4"/>
      <c r="N4612" s="6"/>
      <c r="P4612" s="20"/>
      <c r="Q4612" s="5" t="str">
        <f ca="1">score</f>
        <v/>
      </c>
      <c r="R4612" s="7" t="str">
        <f ca="1">rescore_pd</f>
        <v/>
      </c>
      <c r="S4612" s="310" t="str">
        <f ca="1">price</f>
        <v/>
      </c>
      <c r="U4612" s="4"/>
      <c r="V4612" s="4"/>
      <c r="W4612" s="215" t="str">
        <f ca="1">comm_pd</f>
        <v/>
      </c>
      <c r="X4612" s="11"/>
    </row>
    <row r="4613" spans="1:24" x14ac:dyDescent="0.25">
      <c r="A4613" s="6" t="str">
        <f ca="1">no.</f>
        <v/>
      </c>
      <c r="E4613" s="4" t="str">
        <f ca="1">position</f>
        <v/>
      </c>
      <c r="I4613" s="318"/>
      <c r="L4613" s="4"/>
      <c r="N4613" s="6"/>
      <c r="P4613" s="20"/>
      <c r="Q4613" s="5" t="str">
        <f ca="1">score</f>
        <v/>
      </c>
      <c r="R4613" s="7" t="str">
        <f ca="1">rescore_pd</f>
        <v/>
      </c>
      <c r="S4613" s="310" t="str">
        <f ca="1">price</f>
        <v/>
      </c>
      <c r="U4613" s="4"/>
      <c r="V4613" s="4"/>
      <c r="W4613" s="215" t="str">
        <f ca="1">comm_pd</f>
        <v/>
      </c>
      <c r="X4613" s="11"/>
    </row>
    <row r="4614" spans="1:24" x14ac:dyDescent="0.25">
      <c r="A4614" s="6" t="str">
        <f ca="1">no.</f>
        <v/>
      </c>
      <c r="E4614" s="4" t="str">
        <f ca="1">position</f>
        <v/>
      </c>
      <c r="I4614" s="318"/>
      <c r="L4614" s="4"/>
      <c r="N4614" s="6"/>
      <c r="P4614" s="20"/>
      <c r="Q4614" s="5" t="str">
        <f ca="1">score</f>
        <v/>
      </c>
      <c r="R4614" s="7" t="str">
        <f ca="1">rescore_pd</f>
        <v/>
      </c>
      <c r="S4614" s="310" t="str">
        <f ca="1">price</f>
        <v/>
      </c>
      <c r="U4614" s="4"/>
      <c r="V4614" s="4"/>
      <c r="W4614" s="215" t="str">
        <f ca="1">comm_pd</f>
        <v/>
      </c>
      <c r="X4614" s="11"/>
    </row>
    <row r="4615" spans="1:24" x14ac:dyDescent="0.25">
      <c r="A4615" s="6" t="str">
        <f ca="1">no.</f>
        <v/>
      </c>
      <c r="E4615" s="4" t="str">
        <f ca="1">position</f>
        <v/>
      </c>
      <c r="I4615" s="318"/>
      <c r="L4615" s="4"/>
      <c r="N4615" s="6"/>
      <c r="P4615" s="20"/>
      <c r="Q4615" s="5" t="str">
        <f ca="1">score</f>
        <v/>
      </c>
      <c r="R4615" s="7" t="str">
        <f ca="1">rescore_pd</f>
        <v/>
      </c>
      <c r="S4615" s="310" t="str">
        <f ca="1">price</f>
        <v/>
      </c>
      <c r="U4615" s="4"/>
      <c r="V4615" s="4"/>
      <c r="W4615" s="215" t="str">
        <f ca="1">comm_pd</f>
        <v/>
      </c>
      <c r="X4615" s="11"/>
    </row>
    <row r="4616" spans="1:24" x14ac:dyDescent="0.25">
      <c r="A4616" s="6" t="str">
        <f ca="1">no.</f>
        <v/>
      </c>
      <c r="E4616" s="4" t="str">
        <f ca="1">position</f>
        <v/>
      </c>
      <c r="I4616" s="318"/>
      <c r="L4616" s="4"/>
      <c r="N4616" s="6"/>
      <c r="P4616" s="20"/>
      <c r="Q4616" s="5" t="str">
        <f ca="1">score</f>
        <v/>
      </c>
      <c r="R4616" s="7" t="str">
        <f ca="1">rescore_pd</f>
        <v/>
      </c>
      <c r="S4616" s="310" t="str">
        <f ca="1">price</f>
        <v/>
      </c>
      <c r="U4616" s="4"/>
      <c r="V4616" s="4"/>
      <c r="W4616" s="215" t="str">
        <f ca="1">comm_pd</f>
        <v/>
      </c>
      <c r="X4616" s="11"/>
    </row>
    <row r="4617" spans="1:24" x14ac:dyDescent="0.25">
      <c r="A4617" s="6" t="str">
        <f ca="1">no.</f>
        <v/>
      </c>
      <c r="E4617" s="4" t="str">
        <f ca="1">position</f>
        <v/>
      </c>
      <c r="I4617" s="318"/>
      <c r="L4617" s="4"/>
      <c r="N4617" s="6"/>
      <c r="P4617" s="20"/>
      <c r="Q4617" s="5" t="str">
        <f ca="1">score</f>
        <v/>
      </c>
      <c r="R4617" s="7" t="str">
        <f ca="1">rescore_pd</f>
        <v/>
      </c>
      <c r="S4617" s="310" t="str">
        <f ca="1">price</f>
        <v/>
      </c>
      <c r="U4617" s="4"/>
      <c r="V4617" s="4"/>
      <c r="W4617" s="215" t="str">
        <f ca="1">comm_pd</f>
        <v/>
      </c>
      <c r="X4617" s="11"/>
    </row>
    <row r="4618" spans="1:24" x14ac:dyDescent="0.25">
      <c r="A4618" s="6" t="str">
        <f ca="1">no.</f>
        <v/>
      </c>
      <c r="E4618" s="4" t="str">
        <f ca="1">position</f>
        <v/>
      </c>
      <c r="I4618" s="318"/>
      <c r="L4618" s="4"/>
      <c r="N4618" s="6"/>
      <c r="P4618" s="20"/>
      <c r="Q4618" s="5" t="str">
        <f ca="1">score</f>
        <v/>
      </c>
      <c r="R4618" s="7" t="str">
        <f ca="1">rescore_pd</f>
        <v/>
      </c>
      <c r="S4618" s="310" t="str">
        <f ca="1">price</f>
        <v/>
      </c>
      <c r="U4618" s="4"/>
      <c r="V4618" s="4"/>
      <c r="W4618" s="215" t="str">
        <f ca="1">comm_pd</f>
        <v/>
      </c>
      <c r="X4618" s="11"/>
    </row>
    <row r="4619" spans="1:24" x14ac:dyDescent="0.25">
      <c r="A4619" s="6" t="str">
        <f ca="1">no.</f>
        <v/>
      </c>
      <c r="E4619" s="4" t="str">
        <f ca="1">position</f>
        <v/>
      </c>
      <c r="I4619" s="318"/>
      <c r="L4619" s="4"/>
      <c r="N4619" s="6"/>
      <c r="P4619" s="20"/>
      <c r="Q4619" s="5" t="str">
        <f ca="1">score</f>
        <v/>
      </c>
      <c r="R4619" s="7" t="str">
        <f ca="1">rescore_pd</f>
        <v/>
      </c>
      <c r="S4619" s="310" t="str">
        <f ca="1">price</f>
        <v/>
      </c>
      <c r="U4619" s="4"/>
      <c r="V4619" s="4"/>
      <c r="W4619" s="215" t="str">
        <f ca="1">comm_pd</f>
        <v/>
      </c>
      <c r="X4619" s="11"/>
    </row>
    <row r="4620" spans="1:24" x14ac:dyDescent="0.25">
      <c r="A4620" s="6" t="str">
        <f ca="1">no.</f>
        <v/>
      </c>
      <c r="E4620" s="4" t="str">
        <f ca="1">position</f>
        <v/>
      </c>
      <c r="I4620" s="318"/>
      <c r="L4620" s="4"/>
      <c r="N4620" s="6"/>
      <c r="P4620" s="20"/>
      <c r="Q4620" s="5" t="str">
        <f ca="1">score</f>
        <v/>
      </c>
      <c r="R4620" s="7" t="str">
        <f ca="1">rescore_pd</f>
        <v/>
      </c>
      <c r="S4620" s="310" t="str">
        <f ca="1">price</f>
        <v/>
      </c>
      <c r="U4620" s="4"/>
      <c r="V4620" s="4"/>
      <c r="W4620" s="215" t="str">
        <f ca="1">comm_pd</f>
        <v/>
      </c>
      <c r="X4620" s="11"/>
    </row>
    <row r="4621" spans="1:24" x14ac:dyDescent="0.25">
      <c r="A4621" s="6" t="str">
        <f ca="1">no.</f>
        <v/>
      </c>
      <c r="E4621" s="4" t="str">
        <f ca="1">position</f>
        <v/>
      </c>
      <c r="I4621" s="318"/>
      <c r="L4621" s="4"/>
      <c r="N4621" s="6"/>
      <c r="P4621" s="20"/>
      <c r="Q4621" s="5" t="str">
        <f ca="1">score</f>
        <v/>
      </c>
      <c r="R4621" s="7" t="str">
        <f ca="1">rescore_pd</f>
        <v/>
      </c>
      <c r="S4621" s="310" t="str">
        <f ca="1">price</f>
        <v/>
      </c>
      <c r="U4621" s="4"/>
      <c r="V4621" s="4"/>
      <c r="W4621" s="215" t="str">
        <f ca="1">comm_pd</f>
        <v/>
      </c>
      <c r="X4621" s="11"/>
    </row>
    <row r="4622" spans="1:24" x14ac:dyDescent="0.25">
      <c r="A4622" s="6" t="str">
        <f ca="1">no.</f>
        <v/>
      </c>
      <c r="E4622" s="4" t="str">
        <f ca="1">position</f>
        <v/>
      </c>
      <c r="I4622" s="318"/>
      <c r="L4622" s="4"/>
      <c r="N4622" s="6"/>
      <c r="P4622" s="20"/>
      <c r="Q4622" s="5" t="str">
        <f ca="1">score</f>
        <v/>
      </c>
      <c r="R4622" s="7" t="str">
        <f ca="1">rescore_pd</f>
        <v/>
      </c>
      <c r="S4622" s="310" t="str">
        <f ca="1">price</f>
        <v/>
      </c>
      <c r="U4622" s="4"/>
      <c r="V4622" s="4"/>
      <c r="W4622" s="215" t="str">
        <f ca="1">comm_pd</f>
        <v/>
      </c>
      <c r="X4622" s="11"/>
    </row>
    <row r="4623" spans="1:24" x14ac:dyDescent="0.25">
      <c r="A4623" s="6" t="str">
        <f ca="1">no.</f>
        <v/>
      </c>
      <c r="E4623" s="4" t="str">
        <f ca="1">position</f>
        <v/>
      </c>
      <c r="I4623" s="318"/>
      <c r="L4623" s="4"/>
      <c r="N4623" s="6"/>
      <c r="P4623" s="20"/>
      <c r="Q4623" s="5" t="str">
        <f ca="1">score</f>
        <v/>
      </c>
      <c r="R4623" s="7" t="str">
        <f ca="1">rescore_pd</f>
        <v/>
      </c>
      <c r="S4623" s="310" t="str">
        <f ca="1">price</f>
        <v/>
      </c>
      <c r="U4623" s="4"/>
      <c r="V4623" s="4"/>
      <c r="W4623" s="215" t="str">
        <f ca="1">comm_pd</f>
        <v/>
      </c>
      <c r="X4623" s="11"/>
    </row>
    <row r="4624" spans="1:24" x14ac:dyDescent="0.25">
      <c r="A4624" s="6" t="str">
        <f ca="1">no.</f>
        <v/>
      </c>
      <c r="E4624" s="4" t="str">
        <f ca="1">position</f>
        <v/>
      </c>
      <c r="I4624" s="318"/>
      <c r="L4624" s="4"/>
      <c r="N4624" s="6"/>
      <c r="P4624" s="20"/>
      <c r="Q4624" s="5" t="str">
        <f ca="1">score</f>
        <v/>
      </c>
      <c r="R4624" s="7" t="str">
        <f ca="1">rescore_pd</f>
        <v/>
      </c>
      <c r="S4624" s="310" t="str">
        <f ca="1">price</f>
        <v/>
      </c>
      <c r="U4624" s="4"/>
      <c r="V4624" s="4"/>
      <c r="W4624" s="215" t="str">
        <f ca="1">comm_pd</f>
        <v/>
      </c>
      <c r="X4624" s="11"/>
    </row>
    <row r="4625" spans="1:24" x14ac:dyDescent="0.25">
      <c r="A4625" s="6" t="str">
        <f ca="1">no.</f>
        <v/>
      </c>
      <c r="E4625" s="4" t="str">
        <f ca="1">position</f>
        <v/>
      </c>
      <c r="I4625" s="318"/>
      <c r="L4625" s="4"/>
      <c r="N4625" s="6"/>
      <c r="P4625" s="20"/>
      <c r="Q4625" s="5" t="str">
        <f ca="1">score</f>
        <v/>
      </c>
      <c r="R4625" s="7" t="str">
        <f ca="1">rescore_pd</f>
        <v/>
      </c>
      <c r="S4625" s="310" t="str">
        <f ca="1">price</f>
        <v/>
      </c>
      <c r="U4625" s="4"/>
      <c r="V4625" s="4"/>
      <c r="W4625" s="215" t="str">
        <f ca="1">comm_pd</f>
        <v/>
      </c>
      <c r="X4625" s="11"/>
    </row>
    <row r="4626" spans="1:24" x14ac:dyDescent="0.25">
      <c r="A4626" s="6" t="str">
        <f ca="1">no.</f>
        <v/>
      </c>
      <c r="E4626" s="4" t="str">
        <f ca="1">position</f>
        <v/>
      </c>
      <c r="I4626" s="318"/>
      <c r="L4626" s="4"/>
      <c r="N4626" s="6"/>
      <c r="P4626" s="20"/>
      <c r="Q4626" s="5" t="str">
        <f ca="1">score</f>
        <v/>
      </c>
      <c r="R4626" s="7" t="str">
        <f ca="1">rescore_pd</f>
        <v/>
      </c>
      <c r="S4626" s="310" t="str">
        <f ca="1">price</f>
        <v/>
      </c>
      <c r="U4626" s="4"/>
      <c r="V4626" s="4"/>
      <c r="W4626" s="215" t="str">
        <f ca="1">comm_pd</f>
        <v/>
      </c>
      <c r="X4626" s="11"/>
    </row>
    <row r="4627" spans="1:24" x14ac:dyDescent="0.25">
      <c r="A4627" s="6" t="str">
        <f ca="1">no.</f>
        <v/>
      </c>
      <c r="E4627" s="4" t="str">
        <f ca="1">position</f>
        <v/>
      </c>
      <c r="I4627" s="318"/>
      <c r="L4627" s="4"/>
      <c r="N4627" s="6"/>
      <c r="P4627" s="20"/>
      <c r="Q4627" s="5" t="str">
        <f ca="1">score</f>
        <v/>
      </c>
      <c r="R4627" s="7" t="str">
        <f ca="1">rescore_pd</f>
        <v/>
      </c>
      <c r="S4627" s="310" t="str">
        <f ca="1">price</f>
        <v/>
      </c>
      <c r="U4627" s="4"/>
      <c r="V4627" s="4"/>
      <c r="W4627" s="215" t="str">
        <f ca="1">comm_pd</f>
        <v/>
      </c>
      <c r="X4627" s="11"/>
    </row>
    <row r="4628" spans="1:24" x14ac:dyDescent="0.25">
      <c r="A4628" s="6" t="str">
        <f ca="1">no.</f>
        <v/>
      </c>
      <c r="E4628" s="4" t="str">
        <f ca="1">position</f>
        <v/>
      </c>
      <c r="I4628" s="318"/>
      <c r="L4628" s="4"/>
      <c r="N4628" s="6"/>
      <c r="P4628" s="20"/>
      <c r="Q4628" s="5" t="str">
        <f ca="1">score</f>
        <v/>
      </c>
      <c r="R4628" s="7" t="str">
        <f ca="1">rescore_pd</f>
        <v/>
      </c>
      <c r="S4628" s="310" t="str">
        <f ca="1">price</f>
        <v/>
      </c>
      <c r="U4628" s="4"/>
      <c r="V4628" s="4"/>
      <c r="W4628" s="215" t="str">
        <f ca="1">comm_pd</f>
        <v/>
      </c>
      <c r="X4628" s="11"/>
    </row>
    <row r="4629" spans="1:24" x14ac:dyDescent="0.25">
      <c r="A4629" s="6" t="str">
        <f ca="1">no.</f>
        <v/>
      </c>
      <c r="E4629" s="4" t="str">
        <f ca="1">position</f>
        <v/>
      </c>
      <c r="I4629" s="318"/>
      <c r="L4629" s="4"/>
      <c r="N4629" s="6"/>
      <c r="P4629" s="20"/>
      <c r="Q4629" s="5" t="str">
        <f ca="1">score</f>
        <v/>
      </c>
      <c r="R4629" s="7" t="str">
        <f ca="1">rescore_pd</f>
        <v/>
      </c>
      <c r="S4629" s="310" t="str">
        <f ca="1">price</f>
        <v/>
      </c>
      <c r="U4629" s="4"/>
      <c r="V4629" s="4"/>
      <c r="W4629" s="215" t="str">
        <f ca="1">comm_pd</f>
        <v/>
      </c>
      <c r="X4629" s="11"/>
    </row>
    <row r="4630" spans="1:24" x14ac:dyDescent="0.25">
      <c r="A4630" s="6" t="str">
        <f ca="1">no.</f>
        <v/>
      </c>
      <c r="E4630" s="4" t="str">
        <f ca="1">position</f>
        <v/>
      </c>
      <c r="I4630" s="318"/>
      <c r="L4630" s="4"/>
      <c r="N4630" s="6"/>
      <c r="P4630" s="20"/>
      <c r="Q4630" s="5" t="str">
        <f ca="1">score</f>
        <v/>
      </c>
      <c r="R4630" s="7" t="str">
        <f ca="1">rescore_pd</f>
        <v/>
      </c>
      <c r="S4630" s="310" t="str">
        <f ca="1">price</f>
        <v/>
      </c>
      <c r="U4630" s="4"/>
      <c r="V4630" s="4"/>
      <c r="W4630" s="215" t="str">
        <f ca="1">comm_pd</f>
        <v/>
      </c>
      <c r="X4630" s="11"/>
    </row>
    <row r="4631" spans="1:24" x14ac:dyDescent="0.25">
      <c r="A4631" s="6" t="str">
        <f ca="1">no.</f>
        <v/>
      </c>
      <c r="E4631" s="4" t="str">
        <f ca="1">position</f>
        <v/>
      </c>
      <c r="I4631" s="318"/>
      <c r="L4631" s="4"/>
      <c r="N4631" s="6"/>
      <c r="P4631" s="20"/>
      <c r="Q4631" s="5" t="str">
        <f ca="1">score</f>
        <v/>
      </c>
      <c r="R4631" s="7" t="str">
        <f ca="1">rescore_pd</f>
        <v/>
      </c>
      <c r="S4631" s="310" t="str">
        <f ca="1">price</f>
        <v/>
      </c>
      <c r="U4631" s="4"/>
      <c r="V4631" s="4"/>
      <c r="W4631" s="215" t="str">
        <f ca="1">comm_pd</f>
        <v/>
      </c>
      <c r="X4631" s="11"/>
    </row>
    <row r="4632" spans="1:24" x14ac:dyDescent="0.25">
      <c r="A4632" s="6" t="str">
        <f ca="1">no.</f>
        <v/>
      </c>
      <c r="E4632" s="4" t="str">
        <f ca="1">position</f>
        <v/>
      </c>
      <c r="I4632" s="318"/>
      <c r="L4632" s="4"/>
      <c r="N4632" s="6"/>
      <c r="P4632" s="20"/>
      <c r="Q4632" s="5" t="str">
        <f ca="1">score</f>
        <v/>
      </c>
      <c r="R4632" s="7" t="str">
        <f ca="1">rescore_pd</f>
        <v/>
      </c>
      <c r="S4632" s="310" t="str">
        <f ca="1">price</f>
        <v/>
      </c>
      <c r="U4632" s="4"/>
      <c r="V4632" s="4"/>
      <c r="W4632" s="215" t="str">
        <f ca="1">comm_pd</f>
        <v/>
      </c>
      <c r="X4632" s="11"/>
    </row>
    <row r="4633" spans="1:24" x14ac:dyDescent="0.25">
      <c r="A4633" s="6" t="str">
        <f ca="1">no.</f>
        <v/>
      </c>
      <c r="E4633" s="4" t="str">
        <f ca="1">position</f>
        <v/>
      </c>
      <c r="I4633" s="318"/>
      <c r="L4633" s="4"/>
      <c r="N4633" s="6"/>
      <c r="P4633" s="20"/>
      <c r="Q4633" s="5" t="str">
        <f ca="1">score</f>
        <v/>
      </c>
      <c r="R4633" s="7" t="str">
        <f ca="1">rescore_pd</f>
        <v/>
      </c>
      <c r="S4633" s="310" t="str">
        <f ca="1">price</f>
        <v/>
      </c>
      <c r="U4633" s="4"/>
      <c r="V4633" s="4"/>
      <c r="W4633" s="215" t="str">
        <f ca="1">comm_pd</f>
        <v/>
      </c>
      <c r="X4633" s="11"/>
    </row>
    <row r="4634" spans="1:24" x14ac:dyDescent="0.25">
      <c r="A4634" s="6" t="str">
        <f ca="1">no.</f>
        <v/>
      </c>
      <c r="E4634" s="4" t="str">
        <f ca="1">position</f>
        <v/>
      </c>
      <c r="I4634" s="318"/>
      <c r="L4634" s="4"/>
      <c r="N4634" s="6"/>
      <c r="P4634" s="20"/>
      <c r="Q4634" s="5" t="str">
        <f ca="1">score</f>
        <v/>
      </c>
      <c r="R4634" s="7" t="str">
        <f ca="1">rescore_pd</f>
        <v/>
      </c>
      <c r="S4634" s="310" t="str">
        <f ca="1">price</f>
        <v/>
      </c>
      <c r="U4634" s="4"/>
      <c r="V4634" s="4"/>
      <c r="W4634" s="215" t="str">
        <f ca="1">comm_pd</f>
        <v/>
      </c>
      <c r="X4634" s="11"/>
    </row>
    <row r="4635" spans="1:24" x14ac:dyDescent="0.25">
      <c r="A4635" s="6" t="str">
        <f ca="1">no.</f>
        <v/>
      </c>
      <c r="E4635" s="4" t="str">
        <f ca="1">position</f>
        <v/>
      </c>
      <c r="I4635" s="318"/>
      <c r="L4635" s="4"/>
      <c r="N4635" s="6"/>
      <c r="P4635" s="20"/>
      <c r="Q4635" s="5" t="str">
        <f ca="1">score</f>
        <v/>
      </c>
      <c r="R4635" s="7" t="str">
        <f ca="1">rescore_pd</f>
        <v/>
      </c>
      <c r="S4635" s="310" t="str">
        <f ca="1">price</f>
        <v/>
      </c>
      <c r="U4635" s="4"/>
      <c r="V4635" s="4"/>
      <c r="W4635" s="215" t="str">
        <f ca="1">comm_pd</f>
        <v/>
      </c>
      <c r="X4635" s="11"/>
    </row>
    <row r="4636" spans="1:24" x14ac:dyDescent="0.25">
      <c r="A4636" s="6" t="str">
        <f ca="1">no.</f>
        <v/>
      </c>
      <c r="E4636" s="4" t="str">
        <f ca="1">position</f>
        <v/>
      </c>
      <c r="I4636" s="318"/>
      <c r="L4636" s="4"/>
      <c r="N4636" s="6"/>
      <c r="P4636" s="20"/>
      <c r="Q4636" s="5" t="str">
        <f ca="1">score</f>
        <v/>
      </c>
      <c r="R4636" s="7" t="str">
        <f ca="1">rescore_pd</f>
        <v/>
      </c>
      <c r="S4636" s="310" t="str">
        <f ca="1">price</f>
        <v/>
      </c>
      <c r="U4636" s="4"/>
      <c r="V4636" s="4"/>
      <c r="W4636" s="215" t="str">
        <f ca="1">comm_pd</f>
        <v/>
      </c>
      <c r="X4636" s="11"/>
    </row>
    <row r="4637" spans="1:24" x14ac:dyDescent="0.25">
      <c r="A4637" s="6" t="str">
        <f ca="1">no.</f>
        <v/>
      </c>
      <c r="E4637" s="4" t="str">
        <f ca="1">position</f>
        <v/>
      </c>
      <c r="I4637" s="318"/>
      <c r="L4637" s="4"/>
      <c r="N4637" s="6"/>
      <c r="P4637" s="20"/>
      <c r="Q4637" s="5" t="str">
        <f ca="1">score</f>
        <v/>
      </c>
      <c r="R4637" s="7" t="str">
        <f ca="1">rescore_pd</f>
        <v/>
      </c>
      <c r="S4637" s="310" t="str">
        <f ca="1">price</f>
        <v/>
      </c>
      <c r="U4637" s="4"/>
      <c r="V4637" s="4"/>
      <c r="W4637" s="215" t="str">
        <f ca="1">comm_pd</f>
        <v/>
      </c>
      <c r="X4637" s="11"/>
    </row>
    <row r="4638" spans="1:24" x14ac:dyDescent="0.25">
      <c r="A4638" s="6" t="str">
        <f ca="1">no.</f>
        <v/>
      </c>
      <c r="E4638" s="4" t="str">
        <f ca="1">position</f>
        <v/>
      </c>
      <c r="I4638" s="318"/>
      <c r="L4638" s="4"/>
      <c r="N4638" s="6"/>
      <c r="P4638" s="20"/>
      <c r="Q4638" s="5" t="str">
        <f ca="1">score</f>
        <v/>
      </c>
      <c r="R4638" s="7" t="str">
        <f ca="1">rescore_pd</f>
        <v/>
      </c>
      <c r="S4638" s="310" t="str">
        <f ca="1">price</f>
        <v/>
      </c>
      <c r="U4638" s="4"/>
      <c r="V4638" s="4"/>
      <c r="W4638" s="215" t="str">
        <f ca="1">comm_pd</f>
        <v/>
      </c>
      <c r="X4638" s="11"/>
    </row>
    <row r="4639" spans="1:24" x14ac:dyDescent="0.25">
      <c r="A4639" s="6" t="str">
        <f ca="1">no.</f>
        <v/>
      </c>
      <c r="E4639" s="4" t="str">
        <f ca="1">position</f>
        <v/>
      </c>
      <c r="I4639" s="318"/>
      <c r="L4639" s="4"/>
      <c r="N4639" s="6"/>
      <c r="P4639" s="20"/>
      <c r="Q4639" s="5" t="str">
        <f ca="1">score</f>
        <v/>
      </c>
      <c r="R4639" s="7" t="str">
        <f ca="1">rescore_pd</f>
        <v/>
      </c>
      <c r="S4639" s="310" t="str">
        <f ca="1">price</f>
        <v/>
      </c>
      <c r="U4639" s="4"/>
      <c r="V4639" s="4"/>
      <c r="W4639" s="215" t="str">
        <f ca="1">comm_pd</f>
        <v/>
      </c>
      <c r="X4639" s="11"/>
    </row>
    <row r="4640" spans="1:24" x14ac:dyDescent="0.25">
      <c r="A4640" s="6" t="str">
        <f ca="1">no.</f>
        <v/>
      </c>
      <c r="E4640" s="4" t="str">
        <f ca="1">position</f>
        <v/>
      </c>
      <c r="I4640" s="318"/>
      <c r="L4640" s="4"/>
      <c r="N4640" s="6"/>
      <c r="P4640" s="20"/>
      <c r="Q4640" s="5" t="str">
        <f ca="1">score</f>
        <v/>
      </c>
      <c r="R4640" s="7" t="str">
        <f ca="1">rescore_pd</f>
        <v/>
      </c>
      <c r="S4640" s="310" t="str">
        <f ca="1">price</f>
        <v/>
      </c>
      <c r="U4640" s="4"/>
      <c r="V4640" s="4"/>
      <c r="W4640" s="215" t="str">
        <f ca="1">comm_pd</f>
        <v/>
      </c>
      <c r="X4640" s="11"/>
    </row>
    <row r="4641" spans="1:24" x14ac:dyDescent="0.25">
      <c r="A4641" s="6" t="str">
        <f ca="1">no.</f>
        <v/>
      </c>
      <c r="E4641" s="4" t="str">
        <f ca="1">position</f>
        <v/>
      </c>
      <c r="I4641" s="318"/>
      <c r="L4641" s="4"/>
      <c r="N4641" s="6"/>
      <c r="P4641" s="20"/>
      <c r="Q4641" s="5" t="str">
        <f ca="1">score</f>
        <v/>
      </c>
      <c r="R4641" s="7" t="str">
        <f ca="1">rescore_pd</f>
        <v/>
      </c>
      <c r="S4641" s="310" t="str">
        <f ca="1">price</f>
        <v/>
      </c>
      <c r="U4641" s="4"/>
      <c r="V4641" s="4"/>
      <c r="W4641" s="215" t="str">
        <f ca="1">comm_pd</f>
        <v/>
      </c>
      <c r="X4641" s="11"/>
    </row>
    <row r="4642" spans="1:24" x14ac:dyDescent="0.25">
      <c r="A4642" s="6" t="str">
        <f ca="1">no.</f>
        <v/>
      </c>
      <c r="E4642" s="4" t="str">
        <f ca="1">position</f>
        <v/>
      </c>
      <c r="I4642" s="318"/>
      <c r="L4642" s="4"/>
      <c r="N4642" s="6"/>
      <c r="P4642" s="20"/>
      <c r="Q4642" s="5" t="str">
        <f ca="1">score</f>
        <v/>
      </c>
      <c r="R4642" s="7" t="str">
        <f ca="1">rescore_pd</f>
        <v/>
      </c>
      <c r="S4642" s="310" t="str">
        <f ca="1">price</f>
        <v/>
      </c>
      <c r="U4642" s="4"/>
      <c r="V4642" s="4"/>
      <c r="W4642" s="215" t="str">
        <f ca="1">comm_pd</f>
        <v/>
      </c>
      <c r="X4642" s="11"/>
    </row>
    <row r="4643" spans="1:24" x14ac:dyDescent="0.25">
      <c r="A4643" s="6" t="str">
        <f ca="1">no.</f>
        <v/>
      </c>
      <c r="E4643" s="4" t="str">
        <f ca="1">position</f>
        <v/>
      </c>
      <c r="I4643" s="318"/>
      <c r="L4643" s="4"/>
      <c r="N4643" s="6"/>
      <c r="P4643" s="20"/>
      <c r="Q4643" s="5" t="str">
        <f ca="1">score</f>
        <v/>
      </c>
      <c r="R4643" s="7" t="str">
        <f ca="1">rescore_pd</f>
        <v/>
      </c>
      <c r="S4643" s="310" t="str">
        <f ca="1">price</f>
        <v/>
      </c>
      <c r="U4643" s="4"/>
      <c r="V4643" s="4"/>
      <c r="W4643" s="215" t="str">
        <f ca="1">comm_pd</f>
        <v/>
      </c>
      <c r="X4643" s="11"/>
    </row>
    <row r="4644" spans="1:24" x14ac:dyDescent="0.25">
      <c r="A4644" s="6" t="str">
        <f ca="1">no.</f>
        <v/>
      </c>
      <c r="E4644" s="4" t="str">
        <f ca="1">position</f>
        <v/>
      </c>
      <c r="I4644" s="318"/>
      <c r="L4644" s="4"/>
      <c r="N4644" s="6"/>
      <c r="P4644" s="20"/>
      <c r="Q4644" s="5" t="str">
        <f ca="1">score</f>
        <v/>
      </c>
      <c r="R4644" s="7" t="str">
        <f ca="1">rescore_pd</f>
        <v/>
      </c>
      <c r="S4644" s="310" t="str">
        <f ca="1">price</f>
        <v/>
      </c>
      <c r="U4644" s="4"/>
      <c r="V4644" s="4"/>
      <c r="W4644" s="215" t="str">
        <f ca="1">comm_pd</f>
        <v/>
      </c>
      <c r="X4644" s="11"/>
    </row>
    <row r="4645" spans="1:24" x14ac:dyDescent="0.25">
      <c r="A4645" s="6" t="str">
        <f ca="1">no.</f>
        <v/>
      </c>
      <c r="E4645" s="4" t="str">
        <f ca="1">position</f>
        <v/>
      </c>
      <c r="I4645" s="318"/>
      <c r="L4645" s="4"/>
      <c r="N4645" s="6"/>
      <c r="P4645" s="20"/>
      <c r="Q4645" s="5" t="str">
        <f ca="1">score</f>
        <v/>
      </c>
      <c r="R4645" s="7" t="str">
        <f ca="1">rescore_pd</f>
        <v/>
      </c>
      <c r="S4645" s="310" t="str">
        <f ca="1">price</f>
        <v/>
      </c>
      <c r="U4645" s="4"/>
      <c r="V4645" s="4"/>
      <c r="W4645" s="215" t="str">
        <f ca="1">comm_pd</f>
        <v/>
      </c>
      <c r="X4645" s="11"/>
    </row>
    <row r="4646" spans="1:24" x14ac:dyDescent="0.25">
      <c r="A4646" s="6" t="str">
        <f ca="1">no.</f>
        <v/>
      </c>
      <c r="E4646" s="4" t="str">
        <f ca="1">position</f>
        <v/>
      </c>
      <c r="I4646" s="318"/>
      <c r="L4646" s="4"/>
      <c r="N4646" s="6"/>
      <c r="P4646" s="20"/>
      <c r="Q4646" s="5" t="str">
        <f ca="1">score</f>
        <v/>
      </c>
      <c r="R4646" s="7" t="str">
        <f ca="1">rescore_pd</f>
        <v/>
      </c>
      <c r="S4646" s="310" t="str">
        <f ca="1">price</f>
        <v/>
      </c>
      <c r="U4646" s="4"/>
      <c r="V4646" s="4"/>
      <c r="W4646" s="215" t="str">
        <f ca="1">comm_pd</f>
        <v/>
      </c>
      <c r="X4646" s="11"/>
    </row>
    <row r="4647" spans="1:24" x14ac:dyDescent="0.25">
      <c r="A4647" s="6" t="str">
        <f ca="1">no.</f>
        <v/>
      </c>
      <c r="E4647" s="4" t="str">
        <f ca="1">position</f>
        <v/>
      </c>
      <c r="I4647" s="318"/>
      <c r="L4647" s="4"/>
      <c r="N4647" s="6"/>
      <c r="P4647" s="20"/>
      <c r="Q4647" s="5" t="str">
        <f ca="1">score</f>
        <v/>
      </c>
      <c r="R4647" s="7" t="str">
        <f ca="1">rescore_pd</f>
        <v/>
      </c>
      <c r="S4647" s="310" t="str">
        <f ca="1">price</f>
        <v/>
      </c>
      <c r="U4647" s="4"/>
      <c r="V4647" s="4"/>
      <c r="W4647" s="215" t="str">
        <f ca="1">comm_pd</f>
        <v/>
      </c>
      <c r="X4647" s="11"/>
    </row>
    <row r="4648" spans="1:24" x14ac:dyDescent="0.25">
      <c r="A4648" s="6" t="str">
        <f ca="1">no.</f>
        <v/>
      </c>
      <c r="E4648" s="4" t="str">
        <f ca="1">position</f>
        <v/>
      </c>
      <c r="I4648" s="318"/>
      <c r="L4648" s="4"/>
      <c r="N4648" s="6"/>
      <c r="P4648" s="20"/>
      <c r="Q4648" s="5" t="str">
        <f ca="1">score</f>
        <v/>
      </c>
      <c r="R4648" s="7" t="str">
        <f ca="1">rescore_pd</f>
        <v/>
      </c>
      <c r="S4648" s="310" t="str">
        <f ca="1">price</f>
        <v/>
      </c>
      <c r="U4648" s="4"/>
      <c r="V4648" s="4"/>
      <c r="W4648" s="215" t="str">
        <f ca="1">comm_pd</f>
        <v/>
      </c>
      <c r="X4648" s="11"/>
    </row>
    <row r="4649" spans="1:24" x14ac:dyDescent="0.25">
      <c r="A4649" s="6" t="str">
        <f ca="1">no.</f>
        <v/>
      </c>
      <c r="E4649" s="4" t="str">
        <f ca="1">position</f>
        <v/>
      </c>
      <c r="I4649" s="318"/>
      <c r="L4649" s="4"/>
      <c r="N4649" s="6"/>
      <c r="P4649" s="20"/>
      <c r="Q4649" s="5" t="str">
        <f ca="1">score</f>
        <v/>
      </c>
      <c r="R4649" s="7" t="str">
        <f ca="1">rescore_pd</f>
        <v/>
      </c>
      <c r="S4649" s="310" t="str">
        <f ca="1">price</f>
        <v/>
      </c>
      <c r="U4649" s="4"/>
      <c r="V4649" s="4"/>
      <c r="W4649" s="215" t="str">
        <f ca="1">comm_pd</f>
        <v/>
      </c>
      <c r="X4649" s="11"/>
    </row>
    <row r="4650" spans="1:24" x14ac:dyDescent="0.25">
      <c r="A4650" s="6" t="str">
        <f ca="1">no.</f>
        <v/>
      </c>
      <c r="E4650" s="4" t="str">
        <f ca="1">position</f>
        <v/>
      </c>
      <c r="I4650" s="318"/>
      <c r="L4650" s="4"/>
      <c r="N4650" s="6"/>
      <c r="P4650" s="20"/>
      <c r="Q4650" s="5" t="str">
        <f ca="1">score</f>
        <v/>
      </c>
      <c r="R4650" s="7" t="str">
        <f ca="1">rescore_pd</f>
        <v/>
      </c>
      <c r="S4650" s="310" t="str">
        <f ca="1">price</f>
        <v/>
      </c>
      <c r="U4650" s="4"/>
      <c r="V4650" s="4"/>
      <c r="W4650" s="215" t="str">
        <f ca="1">comm_pd</f>
        <v/>
      </c>
      <c r="X4650" s="11"/>
    </row>
    <row r="4651" spans="1:24" x14ac:dyDescent="0.25">
      <c r="A4651" s="6" t="str">
        <f ca="1">no.</f>
        <v/>
      </c>
      <c r="E4651" s="4" t="str">
        <f ca="1">position</f>
        <v/>
      </c>
      <c r="I4651" s="318"/>
      <c r="L4651" s="4"/>
      <c r="N4651" s="6"/>
      <c r="P4651" s="20"/>
      <c r="Q4651" s="5" t="str">
        <f ca="1">score</f>
        <v/>
      </c>
      <c r="R4651" s="7" t="str">
        <f ca="1">rescore_pd</f>
        <v/>
      </c>
      <c r="S4651" s="310" t="str">
        <f ca="1">price</f>
        <v/>
      </c>
      <c r="U4651" s="4"/>
      <c r="V4651" s="4"/>
      <c r="W4651" s="215" t="str">
        <f ca="1">comm_pd</f>
        <v/>
      </c>
      <c r="X4651" s="11"/>
    </row>
    <row r="4652" spans="1:24" x14ac:dyDescent="0.25">
      <c r="A4652" s="6" t="str">
        <f ca="1">no.</f>
        <v/>
      </c>
      <c r="E4652" s="4" t="str">
        <f ca="1">position</f>
        <v/>
      </c>
      <c r="I4652" s="318"/>
      <c r="L4652" s="4"/>
      <c r="N4652" s="6"/>
      <c r="P4652" s="20"/>
      <c r="Q4652" s="5" t="str">
        <f ca="1">score</f>
        <v/>
      </c>
      <c r="R4652" s="7" t="str">
        <f ca="1">rescore_pd</f>
        <v/>
      </c>
      <c r="S4652" s="310" t="str">
        <f ca="1">price</f>
        <v/>
      </c>
      <c r="U4652" s="4"/>
      <c r="V4652" s="4"/>
      <c r="W4652" s="215" t="str">
        <f ca="1">comm_pd</f>
        <v/>
      </c>
      <c r="X4652" s="11"/>
    </row>
    <row r="4653" spans="1:24" x14ac:dyDescent="0.25">
      <c r="A4653" s="6" t="str">
        <f ca="1">no.</f>
        <v/>
      </c>
      <c r="E4653" s="4" t="str">
        <f ca="1">position</f>
        <v/>
      </c>
      <c r="I4653" s="318"/>
      <c r="L4653" s="4"/>
      <c r="N4653" s="6"/>
      <c r="P4653" s="20"/>
      <c r="Q4653" s="5" t="str">
        <f ca="1">score</f>
        <v/>
      </c>
      <c r="R4653" s="7" t="str">
        <f ca="1">rescore_pd</f>
        <v/>
      </c>
      <c r="S4653" s="310" t="str">
        <f ca="1">price</f>
        <v/>
      </c>
      <c r="U4653" s="4"/>
      <c r="V4653" s="4"/>
      <c r="W4653" s="215" t="str">
        <f ca="1">comm_pd</f>
        <v/>
      </c>
      <c r="X4653" s="11"/>
    </row>
    <row r="4654" spans="1:24" x14ac:dyDescent="0.25">
      <c r="A4654" s="6" t="str">
        <f ca="1">no.</f>
        <v/>
      </c>
      <c r="E4654" s="4" t="str">
        <f ca="1">position</f>
        <v/>
      </c>
      <c r="I4654" s="318"/>
      <c r="L4654" s="4"/>
      <c r="N4654" s="6"/>
      <c r="P4654" s="20"/>
      <c r="Q4654" s="5" t="str">
        <f ca="1">score</f>
        <v/>
      </c>
      <c r="R4654" s="7" t="str">
        <f ca="1">rescore_pd</f>
        <v/>
      </c>
      <c r="S4654" s="310" t="str">
        <f ca="1">price</f>
        <v/>
      </c>
      <c r="U4654" s="4"/>
      <c r="V4654" s="4"/>
      <c r="W4654" s="215" t="str">
        <f ca="1">comm_pd</f>
        <v/>
      </c>
      <c r="X4654" s="11"/>
    </row>
    <row r="4655" spans="1:24" x14ac:dyDescent="0.25">
      <c r="A4655" s="6" t="str">
        <f ca="1">no.</f>
        <v/>
      </c>
      <c r="E4655" s="4" t="str">
        <f ca="1">position</f>
        <v/>
      </c>
      <c r="I4655" s="318"/>
      <c r="L4655" s="4"/>
      <c r="N4655" s="6"/>
      <c r="P4655" s="20"/>
      <c r="Q4655" s="5" t="str">
        <f ca="1">score</f>
        <v/>
      </c>
      <c r="R4655" s="7" t="str">
        <f ca="1">rescore_pd</f>
        <v/>
      </c>
      <c r="S4655" s="310" t="str">
        <f ca="1">price</f>
        <v/>
      </c>
      <c r="U4655" s="4"/>
      <c r="V4655" s="4"/>
      <c r="W4655" s="215" t="str">
        <f ca="1">comm_pd</f>
        <v/>
      </c>
      <c r="X4655" s="11"/>
    </row>
    <row r="4656" spans="1:24" x14ac:dyDescent="0.25">
      <c r="A4656" s="6" t="str">
        <f ca="1">no.</f>
        <v/>
      </c>
      <c r="E4656" s="4" t="str">
        <f ca="1">position</f>
        <v/>
      </c>
      <c r="I4656" s="318"/>
      <c r="L4656" s="4"/>
      <c r="N4656" s="6"/>
      <c r="P4656" s="20"/>
      <c r="Q4656" s="5" t="str">
        <f ca="1">score</f>
        <v/>
      </c>
      <c r="R4656" s="7" t="str">
        <f ca="1">rescore_pd</f>
        <v/>
      </c>
      <c r="S4656" s="310" t="str">
        <f ca="1">price</f>
        <v/>
      </c>
      <c r="U4656" s="4"/>
      <c r="V4656" s="4"/>
      <c r="W4656" s="215" t="str">
        <f ca="1">comm_pd</f>
        <v/>
      </c>
      <c r="X4656" s="11"/>
    </row>
    <row r="4657" spans="1:24" x14ac:dyDescent="0.25">
      <c r="A4657" s="6" t="str">
        <f ca="1">no.</f>
        <v/>
      </c>
      <c r="E4657" s="4" t="str">
        <f ca="1">position</f>
        <v/>
      </c>
      <c r="I4657" s="318"/>
      <c r="L4657" s="4"/>
      <c r="N4657" s="6"/>
      <c r="P4657" s="20"/>
      <c r="Q4657" s="5" t="str">
        <f ca="1">score</f>
        <v/>
      </c>
      <c r="R4657" s="7" t="str">
        <f ca="1">rescore_pd</f>
        <v/>
      </c>
      <c r="S4657" s="310" t="str">
        <f ca="1">price</f>
        <v/>
      </c>
      <c r="U4657" s="4"/>
      <c r="V4657" s="4"/>
      <c r="W4657" s="215" t="str">
        <f ca="1">comm_pd</f>
        <v/>
      </c>
      <c r="X4657" s="11"/>
    </row>
    <row r="4658" spans="1:24" x14ac:dyDescent="0.25">
      <c r="A4658" s="6" t="str">
        <f ca="1">no.</f>
        <v/>
      </c>
      <c r="E4658" s="4" t="str">
        <f ca="1">position</f>
        <v/>
      </c>
      <c r="I4658" s="318"/>
      <c r="L4658" s="4"/>
      <c r="N4658" s="6"/>
      <c r="P4658" s="20"/>
      <c r="Q4658" s="5" t="str">
        <f ca="1">score</f>
        <v/>
      </c>
      <c r="R4658" s="7" t="str">
        <f ca="1">rescore_pd</f>
        <v/>
      </c>
      <c r="S4658" s="310" t="str">
        <f ca="1">price</f>
        <v/>
      </c>
      <c r="U4658" s="4"/>
      <c r="V4658" s="4"/>
      <c r="W4658" s="215" t="str">
        <f ca="1">comm_pd</f>
        <v/>
      </c>
      <c r="X4658" s="11"/>
    </row>
    <row r="4659" spans="1:24" x14ac:dyDescent="0.25">
      <c r="A4659" s="6" t="str">
        <f ca="1">no.</f>
        <v/>
      </c>
      <c r="E4659" s="4" t="str">
        <f ca="1">position</f>
        <v/>
      </c>
      <c r="I4659" s="318"/>
      <c r="L4659" s="4"/>
      <c r="N4659" s="6"/>
      <c r="P4659" s="20"/>
      <c r="Q4659" s="5" t="str">
        <f ca="1">score</f>
        <v/>
      </c>
      <c r="R4659" s="7" t="str">
        <f ca="1">rescore_pd</f>
        <v/>
      </c>
      <c r="S4659" s="310" t="str">
        <f ca="1">price</f>
        <v/>
      </c>
      <c r="U4659" s="4"/>
      <c r="V4659" s="4"/>
      <c r="W4659" s="215" t="str">
        <f ca="1">comm_pd</f>
        <v/>
      </c>
      <c r="X4659" s="11"/>
    </row>
    <row r="4660" spans="1:24" x14ac:dyDescent="0.25">
      <c r="A4660" s="6" t="str">
        <f ca="1">no.</f>
        <v/>
      </c>
      <c r="E4660" s="4" t="str">
        <f ca="1">position</f>
        <v/>
      </c>
      <c r="I4660" s="318"/>
      <c r="L4660" s="4"/>
      <c r="N4660" s="6"/>
      <c r="P4660" s="20"/>
      <c r="Q4660" s="5" t="str">
        <f ca="1">score</f>
        <v/>
      </c>
      <c r="R4660" s="7" t="str">
        <f ca="1">rescore_pd</f>
        <v/>
      </c>
      <c r="S4660" s="310" t="str">
        <f ca="1">price</f>
        <v/>
      </c>
      <c r="U4660" s="4"/>
      <c r="V4660" s="4"/>
      <c r="W4660" s="215" t="str">
        <f ca="1">comm_pd</f>
        <v/>
      </c>
      <c r="X4660" s="11"/>
    </row>
    <row r="4661" spans="1:24" x14ac:dyDescent="0.25">
      <c r="A4661" s="6" t="str">
        <f ca="1">no.</f>
        <v/>
      </c>
      <c r="E4661" s="4" t="str">
        <f ca="1">position</f>
        <v/>
      </c>
      <c r="I4661" s="318"/>
      <c r="L4661" s="4"/>
      <c r="N4661" s="6"/>
      <c r="P4661" s="20"/>
      <c r="Q4661" s="5" t="str">
        <f ca="1">score</f>
        <v/>
      </c>
      <c r="R4661" s="7" t="str">
        <f ca="1">rescore_pd</f>
        <v/>
      </c>
      <c r="S4661" s="310" t="str">
        <f ca="1">price</f>
        <v/>
      </c>
      <c r="U4661" s="4"/>
      <c r="V4661" s="4"/>
      <c r="W4661" s="215" t="str">
        <f ca="1">comm_pd</f>
        <v/>
      </c>
      <c r="X4661" s="11"/>
    </row>
    <row r="4662" spans="1:24" x14ac:dyDescent="0.25">
      <c r="A4662" s="6" t="str">
        <f ca="1">no.</f>
        <v/>
      </c>
      <c r="E4662" s="4" t="str">
        <f ca="1">position</f>
        <v/>
      </c>
      <c r="I4662" s="318"/>
      <c r="L4662" s="4"/>
      <c r="N4662" s="6"/>
      <c r="P4662" s="20"/>
      <c r="Q4662" s="5" t="str">
        <f ca="1">score</f>
        <v/>
      </c>
      <c r="R4662" s="7" t="str">
        <f ca="1">rescore_pd</f>
        <v/>
      </c>
      <c r="S4662" s="310" t="str">
        <f ca="1">price</f>
        <v/>
      </c>
      <c r="U4662" s="4"/>
      <c r="V4662" s="4"/>
      <c r="W4662" s="215" t="str">
        <f ca="1">comm_pd</f>
        <v/>
      </c>
      <c r="X4662" s="11"/>
    </row>
    <row r="4663" spans="1:24" x14ac:dyDescent="0.25">
      <c r="A4663" s="6" t="str">
        <f ca="1">no.</f>
        <v/>
      </c>
      <c r="E4663" s="4" t="str">
        <f ca="1">position</f>
        <v/>
      </c>
      <c r="I4663" s="318"/>
      <c r="L4663" s="4"/>
      <c r="N4663" s="6"/>
      <c r="P4663" s="20"/>
      <c r="Q4663" s="5" t="str">
        <f ca="1">score</f>
        <v/>
      </c>
      <c r="R4663" s="7" t="str">
        <f ca="1">rescore_pd</f>
        <v/>
      </c>
      <c r="S4663" s="310" t="str">
        <f ca="1">price</f>
        <v/>
      </c>
      <c r="U4663" s="4"/>
      <c r="V4663" s="4"/>
      <c r="W4663" s="215" t="str">
        <f ca="1">comm_pd</f>
        <v/>
      </c>
      <c r="X4663" s="11"/>
    </row>
    <row r="4664" spans="1:24" x14ac:dyDescent="0.25">
      <c r="A4664" s="6" t="str">
        <f ca="1">no.</f>
        <v/>
      </c>
      <c r="E4664" s="4" t="str">
        <f ca="1">position</f>
        <v/>
      </c>
      <c r="I4664" s="318"/>
      <c r="L4664" s="4"/>
      <c r="N4664" s="6"/>
      <c r="P4664" s="20"/>
      <c r="Q4664" s="5" t="str">
        <f ca="1">score</f>
        <v/>
      </c>
      <c r="R4664" s="7" t="str">
        <f ca="1">rescore_pd</f>
        <v/>
      </c>
      <c r="S4664" s="310" t="str">
        <f ca="1">price</f>
        <v/>
      </c>
      <c r="U4664" s="4"/>
      <c r="V4664" s="4"/>
      <c r="W4664" s="215" t="str">
        <f ca="1">comm_pd</f>
        <v/>
      </c>
      <c r="X4664" s="11"/>
    </row>
    <row r="4665" spans="1:24" x14ac:dyDescent="0.25">
      <c r="A4665" s="6" t="str">
        <f ca="1">no.</f>
        <v/>
      </c>
      <c r="E4665" s="4" t="str">
        <f ca="1">position</f>
        <v/>
      </c>
      <c r="I4665" s="318"/>
      <c r="L4665" s="4"/>
      <c r="N4665" s="6"/>
      <c r="P4665" s="20"/>
      <c r="Q4665" s="5" t="str">
        <f ca="1">score</f>
        <v/>
      </c>
      <c r="R4665" s="7" t="str">
        <f ca="1">rescore_pd</f>
        <v/>
      </c>
      <c r="S4665" s="310" t="str">
        <f ca="1">price</f>
        <v/>
      </c>
      <c r="U4665" s="4"/>
      <c r="V4665" s="4"/>
      <c r="W4665" s="215" t="str">
        <f ca="1">comm_pd</f>
        <v/>
      </c>
      <c r="X4665" s="11"/>
    </row>
    <row r="4666" spans="1:24" x14ac:dyDescent="0.25">
      <c r="A4666" s="6" t="str">
        <f ca="1">no.</f>
        <v/>
      </c>
      <c r="E4666" s="4" t="str">
        <f ca="1">position</f>
        <v/>
      </c>
      <c r="I4666" s="318"/>
      <c r="L4666" s="4"/>
      <c r="N4666" s="6"/>
      <c r="P4666" s="20"/>
      <c r="Q4666" s="5" t="str">
        <f ca="1">score</f>
        <v/>
      </c>
      <c r="R4666" s="7" t="str">
        <f ca="1">rescore_pd</f>
        <v/>
      </c>
      <c r="S4666" s="310" t="str">
        <f ca="1">price</f>
        <v/>
      </c>
      <c r="U4666" s="4"/>
      <c r="V4666" s="4"/>
      <c r="W4666" s="215" t="str">
        <f ca="1">comm_pd</f>
        <v/>
      </c>
      <c r="X4666" s="11"/>
    </row>
    <row r="4667" spans="1:24" x14ac:dyDescent="0.25">
      <c r="A4667" s="6" t="str">
        <f ca="1">no.</f>
        <v/>
      </c>
      <c r="E4667" s="4" t="str">
        <f ca="1">position</f>
        <v/>
      </c>
      <c r="I4667" s="318"/>
      <c r="L4667" s="4"/>
      <c r="N4667" s="6"/>
      <c r="P4667" s="20"/>
      <c r="Q4667" s="5" t="str">
        <f ca="1">score</f>
        <v/>
      </c>
      <c r="R4667" s="7" t="str">
        <f ca="1">rescore_pd</f>
        <v/>
      </c>
      <c r="S4667" s="310" t="str">
        <f ca="1">price</f>
        <v/>
      </c>
      <c r="U4667" s="4"/>
      <c r="V4667" s="4"/>
      <c r="W4667" s="215" t="str">
        <f ca="1">comm_pd</f>
        <v/>
      </c>
      <c r="X4667" s="11"/>
    </row>
    <row r="4668" spans="1:24" x14ac:dyDescent="0.25">
      <c r="A4668" s="6" t="str">
        <f ca="1">no.</f>
        <v/>
      </c>
      <c r="E4668" s="4" t="str">
        <f ca="1">position</f>
        <v/>
      </c>
      <c r="I4668" s="318"/>
      <c r="L4668" s="4"/>
      <c r="N4668" s="6"/>
      <c r="P4668" s="20"/>
      <c r="Q4668" s="5" t="str">
        <f ca="1">score</f>
        <v/>
      </c>
      <c r="R4668" s="7" t="str">
        <f ca="1">rescore_pd</f>
        <v/>
      </c>
      <c r="S4668" s="310" t="str">
        <f ca="1">price</f>
        <v/>
      </c>
      <c r="U4668" s="4"/>
      <c r="V4668" s="4"/>
      <c r="W4668" s="215" t="str">
        <f ca="1">comm_pd</f>
        <v/>
      </c>
      <c r="X4668" s="11"/>
    </row>
    <row r="4669" spans="1:24" x14ac:dyDescent="0.25">
      <c r="A4669" s="6" t="str">
        <f ca="1">no.</f>
        <v/>
      </c>
      <c r="E4669" s="4" t="str">
        <f ca="1">position</f>
        <v/>
      </c>
      <c r="I4669" s="318"/>
      <c r="L4669" s="4"/>
      <c r="N4669" s="6"/>
      <c r="P4669" s="20"/>
      <c r="Q4669" s="5" t="str">
        <f ca="1">score</f>
        <v/>
      </c>
      <c r="R4669" s="7" t="str">
        <f ca="1">rescore_pd</f>
        <v/>
      </c>
      <c r="S4669" s="310" t="str">
        <f ca="1">price</f>
        <v/>
      </c>
      <c r="U4669" s="4"/>
      <c r="V4669" s="4"/>
      <c r="W4669" s="215" t="str">
        <f ca="1">comm_pd</f>
        <v/>
      </c>
      <c r="X4669" s="11"/>
    </row>
    <row r="4670" spans="1:24" x14ac:dyDescent="0.25">
      <c r="A4670" s="6" t="str">
        <f ca="1">no.</f>
        <v/>
      </c>
      <c r="E4670" s="4" t="str">
        <f ca="1">position</f>
        <v/>
      </c>
      <c r="I4670" s="318"/>
      <c r="L4670" s="4"/>
      <c r="N4670" s="6"/>
      <c r="P4670" s="20"/>
      <c r="Q4670" s="5" t="str">
        <f ca="1">score</f>
        <v/>
      </c>
      <c r="R4670" s="7" t="str">
        <f ca="1">rescore_pd</f>
        <v/>
      </c>
      <c r="S4670" s="310" t="str">
        <f ca="1">price</f>
        <v/>
      </c>
      <c r="U4670" s="4"/>
      <c r="V4670" s="4"/>
      <c r="W4670" s="215" t="str">
        <f ca="1">comm_pd</f>
        <v/>
      </c>
      <c r="X4670" s="11"/>
    </row>
    <row r="4671" spans="1:24" x14ac:dyDescent="0.25">
      <c r="A4671" s="6" t="str">
        <f ca="1">no.</f>
        <v/>
      </c>
      <c r="E4671" s="4" t="str">
        <f ca="1">position</f>
        <v/>
      </c>
      <c r="I4671" s="318"/>
      <c r="L4671" s="4"/>
      <c r="N4671" s="6"/>
      <c r="P4671" s="20"/>
      <c r="Q4671" s="5" t="str">
        <f ca="1">score</f>
        <v/>
      </c>
      <c r="R4671" s="7" t="str">
        <f ca="1">rescore_pd</f>
        <v/>
      </c>
      <c r="S4671" s="310" t="str">
        <f ca="1">price</f>
        <v/>
      </c>
      <c r="U4671" s="4"/>
      <c r="V4671" s="4"/>
      <c r="W4671" s="215" t="str">
        <f ca="1">comm_pd</f>
        <v/>
      </c>
      <c r="X4671" s="11"/>
    </row>
    <row r="4672" spans="1:24" x14ac:dyDescent="0.25">
      <c r="A4672" s="6" t="str">
        <f ca="1">no.</f>
        <v/>
      </c>
      <c r="E4672" s="4" t="str">
        <f ca="1">position</f>
        <v/>
      </c>
      <c r="I4672" s="318"/>
      <c r="L4672" s="4"/>
      <c r="N4672" s="6"/>
      <c r="P4672" s="20"/>
      <c r="Q4672" s="5" t="str">
        <f ca="1">score</f>
        <v/>
      </c>
      <c r="R4672" s="7" t="str">
        <f ca="1">rescore_pd</f>
        <v/>
      </c>
      <c r="S4672" s="310" t="str">
        <f ca="1">price</f>
        <v/>
      </c>
      <c r="U4672" s="4"/>
      <c r="V4672" s="4"/>
      <c r="W4672" s="215" t="str">
        <f ca="1">comm_pd</f>
        <v/>
      </c>
      <c r="X4672" s="11"/>
    </row>
    <row r="4673" spans="1:24" x14ac:dyDescent="0.25">
      <c r="A4673" s="6" t="str">
        <f ca="1">no.</f>
        <v/>
      </c>
      <c r="E4673" s="4" t="str">
        <f ca="1">position</f>
        <v/>
      </c>
      <c r="I4673" s="318"/>
      <c r="L4673" s="4"/>
      <c r="N4673" s="6"/>
      <c r="P4673" s="20"/>
      <c r="Q4673" s="5" t="str">
        <f ca="1">score</f>
        <v/>
      </c>
      <c r="R4673" s="7" t="str">
        <f ca="1">rescore_pd</f>
        <v/>
      </c>
      <c r="S4673" s="310" t="str">
        <f ca="1">price</f>
        <v/>
      </c>
      <c r="U4673" s="4"/>
      <c r="V4673" s="4"/>
      <c r="W4673" s="215" t="str">
        <f ca="1">comm_pd</f>
        <v/>
      </c>
      <c r="X4673" s="11"/>
    </row>
    <row r="4674" spans="1:24" x14ac:dyDescent="0.25">
      <c r="A4674" s="6" t="str">
        <f ca="1">no.</f>
        <v/>
      </c>
      <c r="E4674" s="4" t="str">
        <f ca="1">position</f>
        <v/>
      </c>
      <c r="I4674" s="318"/>
      <c r="L4674" s="4"/>
      <c r="N4674" s="6"/>
      <c r="P4674" s="20"/>
      <c r="Q4674" s="5" t="str">
        <f ca="1">score</f>
        <v/>
      </c>
      <c r="R4674" s="7" t="str">
        <f ca="1">rescore_pd</f>
        <v/>
      </c>
      <c r="S4674" s="310" t="str">
        <f ca="1">price</f>
        <v/>
      </c>
      <c r="U4674" s="4"/>
      <c r="V4674" s="4"/>
      <c r="W4674" s="215" t="str">
        <f ca="1">comm_pd</f>
        <v/>
      </c>
      <c r="X4674" s="11"/>
    </row>
    <row r="4675" spans="1:24" x14ac:dyDescent="0.25">
      <c r="A4675" s="6" t="str">
        <f ca="1">no.</f>
        <v/>
      </c>
      <c r="E4675" s="4" t="str">
        <f ca="1">position</f>
        <v/>
      </c>
      <c r="I4675" s="318"/>
      <c r="L4675" s="4"/>
      <c r="N4675" s="6"/>
      <c r="P4675" s="20"/>
      <c r="Q4675" s="5" t="str">
        <f ca="1">score</f>
        <v/>
      </c>
      <c r="R4675" s="7" t="str">
        <f ca="1">rescore_pd</f>
        <v/>
      </c>
      <c r="S4675" s="310" t="str">
        <f ca="1">price</f>
        <v/>
      </c>
      <c r="U4675" s="4"/>
      <c r="V4675" s="4"/>
      <c r="W4675" s="215" t="str">
        <f ca="1">comm_pd</f>
        <v/>
      </c>
      <c r="X4675" s="11"/>
    </row>
    <row r="4676" spans="1:24" x14ac:dyDescent="0.25">
      <c r="A4676" s="6" t="str">
        <f ca="1">no.</f>
        <v/>
      </c>
      <c r="E4676" s="4" t="str">
        <f ca="1">position</f>
        <v/>
      </c>
      <c r="I4676" s="318"/>
      <c r="L4676" s="4"/>
      <c r="N4676" s="6"/>
      <c r="P4676" s="20"/>
      <c r="Q4676" s="5" t="str">
        <f ca="1">score</f>
        <v/>
      </c>
      <c r="R4676" s="7" t="str">
        <f ca="1">rescore_pd</f>
        <v/>
      </c>
      <c r="S4676" s="310" t="str">
        <f ca="1">price</f>
        <v/>
      </c>
      <c r="U4676" s="4"/>
      <c r="V4676" s="4"/>
      <c r="W4676" s="215" t="str">
        <f ca="1">comm_pd</f>
        <v/>
      </c>
      <c r="X4676" s="11"/>
    </row>
    <row r="4677" spans="1:24" x14ac:dyDescent="0.25">
      <c r="A4677" s="6" t="str">
        <f ca="1">no.</f>
        <v/>
      </c>
      <c r="E4677" s="4" t="str">
        <f ca="1">position</f>
        <v/>
      </c>
      <c r="I4677" s="318"/>
      <c r="L4677" s="4"/>
      <c r="N4677" s="6"/>
      <c r="P4677" s="20"/>
      <c r="Q4677" s="5" t="str">
        <f ca="1">score</f>
        <v/>
      </c>
      <c r="R4677" s="7" t="str">
        <f ca="1">rescore_pd</f>
        <v/>
      </c>
      <c r="S4677" s="310" t="str">
        <f ca="1">price</f>
        <v/>
      </c>
      <c r="U4677" s="4"/>
      <c r="V4677" s="4"/>
      <c r="W4677" s="215" t="str">
        <f ca="1">comm_pd</f>
        <v/>
      </c>
      <c r="X4677" s="11"/>
    </row>
    <row r="4678" spans="1:24" x14ac:dyDescent="0.25">
      <c r="A4678" s="6" t="str">
        <f ca="1">no.</f>
        <v/>
      </c>
      <c r="E4678" s="4" t="str">
        <f ca="1">position</f>
        <v/>
      </c>
      <c r="I4678" s="318"/>
      <c r="L4678" s="4"/>
      <c r="N4678" s="6"/>
      <c r="P4678" s="20"/>
      <c r="Q4678" s="5" t="str">
        <f ca="1">score</f>
        <v/>
      </c>
      <c r="R4678" s="7" t="str">
        <f ca="1">rescore_pd</f>
        <v/>
      </c>
      <c r="S4678" s="310" t="str">
        <f ca="1">price</f>
        <v/>
      </c>
      <c r="U4678" s="4"/>
      <c r="V4678" s="4"/>
      <c r="W4678" s="215" t="str">
        <f ca="1">comm_pd</f>
        <v/>
      </c>
      <c r="X4678" s="11"/>
    </row>
    <row r="4679" spans="1:24" x14ac:dyDescent="0.25">
      <c r="A4679" s="6" t="str">
        <f ca="1">no.</f>
        <v/>
      </c>
      <c r="E4679" s="4" t="str">
        <f ca="1">position</f>
        <v/>
      </c>
      <c r="I4679" s="318"/>
      <c r="L4679" s="4"/>
      <c r="N4679" s="6"/>
      <c r="P4679" s="20"/>
      <c r="Q4679" s="5" t="str">
        <f ca="1">score</f>
        <v/>
      </c>
      <c r="R4679" s="7" t="str">
        <f ca="1">rescore_pd</f>
        <v/>
      </c>
      <c r="S4679" s="310" t="str">
        <f ca="1">price</f>
        <v/>
      </c>
      <c r="U4679" s="4"/>
      <c r="V4679" s="4"/>
      <c r="W4679" s="215" t="str">
        <f ca="1">comm_pd</f>
        <v/>
      </c>
      <c r="X4679" s="11"/>
    </row>
    <row r="4680" spans="1:24" x14ac:dyDescent="0.25">
      <c r="A4680" s="6" t="str">
        <f ca="1">no.</f>
        <v/>
      </c>
      <c r="E4680" s="4" t="str">
        <f ca="1">position</f>
        <v/>
      </c>
      <c r="I4680" s="318"/>
      <c r="L4680" s="4"/>
      <c r="N4680" s="6"/>
      <c r="P4680" s="20"/>
      <c r="Q4680" s="5" t="str">
        <f ca="1">score</f>
        <v/>
      </c>
      <c r="R4680" s="7" t="str">
        <f ca="1">rescore_pd</f>
        <v/>
      </c>
      <c r="S4680" s="310" t="str">
        <f ca="1">price</f>
        <v/>
      </c>
      <c r="U4680" s="4"/>
      <c r="V4680" s="4"/>
      <c r="W4680" s="215" t="str">
        <f ca="1">comm_pd</f>
        <v/>
      </c>
      <c r="X4680" s="11"/>
    </row>
    <row r="4681" spans="1:24" x14ac:dyDescent="0.25">
      <c r="A4681" s="6" t="str">
        <f ca="1">no.</f>
        <v/>
      </c>
      <c r="E4681" s="4" t="str">
        <f ca="1">position</f>
        <v/>
      </c>
      <c r="I4681" s="318"/>
      <c r="L4681" s="4"/>
      <c r="N4681" s="6"/>
      <c r="P4681" s="20"/>
      <c r="Q4681" s="5" t="str">
        <f ca="1">score</f>
        <v/>
      </c>
      <c r="R4681" s="7" t="str">
        <f ca="1">rescore_pd</f>
        <v/>
      </c>
      <c r="S4681" s="310" t="str">
        <f ca="1">price</f>
        <v/>
      </c>
      <c r="U4681" s="4"/>
      <c r="V4681" s="4"/>
      <c r="W4681" s="215" t="str">
        <f ca="1">comm_pd</f>
        <v/>
      </c>
      <c r="X4681" s="11"/>
    </row>
    <row r="4682" spans="1:24" x14ac:dyDescent="0.25">
      <c r="A4682" s="6" t="str">
        <f ca="1">no.</f>
        <v/>
      </c>
      <c r="E4682" s="4" t="str">
        <f ca="1">position</f>
        <v/>
      </c>
      <c r="I4682" s="318"/>
      <c r="L4682" s="4"/>
      <c r="N4682" s="6"/>
      <c r="P4682" s="20"/>
      <c r="Q4682" s="5" t="str">
        <f ca="1">score</f>
        <v/>
      </c>
      <c r="R4682" s="7" t="str">
        <f ca="1">rescore_pd</f>
        <v/>
      </c>
      <c r="S4682" s="310" t="str">
        <f ca="1">price</f>
        <v/>
      </c>
      <c r="U4682" s="4"/>
      <c r="V4682" s="4"/>
      <c r="W4682" s="215" t="str">
        <f ca="1">comm_pd</f>
        <v/>
      </c>
      <c r="X4682" s="11"/>
    </row>
    <row r="4683" spans="1:24" x14ac:dyDescent="0.25">
      <c r="A4683" s="6" t="str">
        <f ca="1">no.</f>
        <v/>
      </c>
      <c r="E4683" s="4" t="str">
        <f ca="1">position</f>
        <v/>
      </c>
      <c r="I4683" s="318"/>
      <c r="L4683" s="4"/>
      <c r="N4683" s="6"/>
      <c r="P4683" s="20"/>
      <c r="Q4683" s="5" t="str">
        <f ca="1">score</f>
        <v/>
      </c>
      <c r="R4683" s="7" t="str">
        <f ca="1">rescore_pd</f>
        <v/>
      </c>
      <c r="S4683" s="310" t="str">
        <f ca="1">price</f>
        <v/>
      </c>
      <c r="U4683" s="4"/>
      <c r="V4683" s="4"/>
      <c r="W4683" s="215" t="str">
        <f ca="1">comm_pd</f>
        <v/>
      </c>
      <c r="X4683" s="11"/>
    </row>
    <row r="4684" spans="1:24" x14ac:dyDescent="0.25">
      <c r="A4684" s="6" t="str">
        <f ca="1">no.</f>
        <v/>
      </c>
      <c r="E4684" s="4" t="str">
        <f ca="1">position</f>
        <v/>
      </c>
      <c r="I4684" s="318"/>
      <c r="L4684" s="4"/>
      <c r="N4684" s="6"/>
      <c r="P4684" s="20"/>
      <c r="Q4684" s="5" t="str">
        <f ca="1">score</f>
        <v/>
      </c>
      <c r="R4684" s="7" t="str">
        <f ca="1">rescore_pd</f>
        <v/>
      </c>
      <c r="S4684" s="310" t="str">
        <f ca="1">price</f>
        <v/>
      </c>
      <c r="U4684" s="4"/>
      <c r="V4684" s="4"/>
      <c r="W4684" s="215" t="str">
        <f ca="1">comm_pd</f>
        <v/>
      </c>
      <c r="X4684" s="11"/>
    </row>
    <row r="4685" spans="1:24" x14ac:dyDescent="0.25">
      <c r="A4685" s="6" t="str">
        <f ca="1">no.</f>
        <v/>
      </c>
      <c r="E4685" s="4" t="str">
        <f ca="1">position</f>
        <v/>
      </c>
      <c r="I4685" s="318"/>
      <c r="L4685" s="4"/>
      <c r="N4685" s="6"/>
      <c r="P4685" s="20"/>
      <c r="Q4685" s="5" t="str">
        <f ca="1">score</f>
        <v/>
      </c>
      <c r="R4685" s="7" t="str">
        <f ca="1">rescore_pd</f>
        <v/>
      </c>
      <c r="S4685" s="310" t="str">
        <f ca="1">price</f>
        <v/>
      </c>
      <c r="U4685" s="4"/>
      <c r="V4685" s="4"/>
      <c r="W4685" s="215" t="str">
        <f ca="1">comm_pd</f>
        <v/>
      </c>
      <c r="X4685" s="11"/>
    </row>
    <row r="4686" spans="1:24" x14ac:dyDescent="0.25">
      <c r="A4686" s="6" t="str">
        <f ca="1">no.</f>
        <v/>
      </c>
      <c r="E4686" s="4" t="str">
        <f ca="1">position</f>
        <v/>
      </c>
      <c r="I4686" s="318"/>
      <c r="L4686" s="4"/>
      <c r="N4686" s="6"/>
      <c r="P4686" s="20"/>
      <c r="Q4686" s="5" t="str">
        <f ca="1">score</f>
        <v/>
      </c>
      <c r="R4686" s="7" t="str">
        <f ca="1">rescore_pd</f>
        <v/>
      </c>
      <c r="S4686" s="310" t="str">
        <f ca="1">price</f>
        <v/>
      </c>
      <c r="U4686" s="4"/>
      <c r="V4686" s="4"/>
      <c r="W4686" s="215" t="str">
        <f ca="1">comm_pd</f>
        <v/>
      </c>
      <c r="X4686" s="11"/>
    </row>
    <row r="4687" spans="1:24" x14ac:dyDescent="0.25">
      <c r="A4687" s="6" t="str">
        <f ca="1">no.</f>
        <v/>
      </c>
      <c r="E4687" s="4" t="str">
        <f ca="1">position</f>
        <v/>
      </c>
      <c r="I4687" s="318"/>
      <c r="L4687" s="4"/>
      <c r="N4687" s="6"/>
      <c r="P4687" s="20"/>
      <c r="Q4687" s="5" t="str">
        <f ca="1">score</f>
        <v/>
      </c>
      <c r="R4687" s="7" t="str">
        <f ca="1">rescore_pd</f>
        <v/>
      </c>
      <c r="S4687" s="310" t="str">
        <f ca="1">price</f>
        <v/>
      </c>
      <c r="U4687" s="4"/>
      <c r="V4687" s="4"/>
      <c r="W4687" s="215" t="str">
        <f ca="1">comm_pd</f>
        <v/>
      </c>
      <c r="X4687" s="11"/>
    </row>
    <row r="4688" spans="1:24" x14ac:dyDescent="0.25">
      <c r="A4688" s="6" t="str">
        <f ca="1">no.</f>
        <v/>
      </c>
      <c r="E4688" s="4" t="str">
        <f ca="1">position</f>
        <v/>
      </c>
      <c r="I4688" s="318"/>
      <c r="L4688" s="4"/>
      <c r="N4688" s="6"/>
      <c r="P4688" s="20"/>
      <c r="Q4688" s="5" t="str">
        <f ca="1">score</f>
        <v/>
      </c>
      <c r="R4688" s="7" t="str">
        <f ca="1">rescore_pd</f>
        <v/>
      </c>
      <c r="S4688" s="310" t="str">
        <f ca="1">price</f>
        <v/>
      </c>
      <c r="U4688" s="4"/>
      <c r="V4688" s="4"/>
      <c r="W4688" s="215" t="str">
        <f ca="1">comm_pd</f>
        <v/>
      </c>
      <c r="X4688" s="11"/>
    </row>
    <row r="4689" spans="1:24" x14ac:dyDescent="0.25">
      <c r="A4689" s="6" t="str">
        <f ca="1">no.</f>
        <v/>
      </c>
      <c r="E4689" s="4" t="str">
        <f ca="1">position</f>
        <v/>
      </c>
      <c r="I4689" s="318"/>
      <c r="L4689" s="4"/>
      <c r="N4689" s="6"/>
      <c r="P4689" s="20"/>
      <c r="Q4689" s="5" t="str">
        <f ca="1">score</f>
        <v/>
      </c>
      <c r="R4689" s="7" t="str">
        <f ca="1">rescore_pd</f>
        <v/>
      </c>
      <c r="S4689" s="310" t="str">
        <f ca="1">price</f>
        <v/>
      </c>
      <c r="U4689" s="4"/>
      <c r="V4689" s="4"/>
      <c r="W4689" s="215" t="str">
        <f ca="1">comm_pd</f>
        <v/>
      </c>
      <c r="X4689" s="11"/>
    </row>
    <row r="4690" spans="1:24" x14ac:dyDescent="0.25">
      <c r="A4690" s="6" t="str">
        <f ca="1">no.</f>
        <v/>
      </c>
      <c r="E4690" s="4" t="str">
        <f ca="1">position</f>
        <v/>
      </c>
      <c r="I4690" s="318"/>
      <c r="L4690" s="4"/>
      <c r="N4690" s="6"/>
      <c r="P4690" s="20"/>
      <c r="Q4690" s="5" t="str">
        <f ca="1">score</f>
        <v/>
      </c>
      <c r="R4690" s="7" t="str">
        <f ca="1">rescore_pd</f>
        <v/>
      </c>
      <c r="S4690" s="310" t="str">
        <f ca="1">price</f>
        <v/>
      </c>
      <c r="U4690" s="4"/>
      <c r="V4690" s="4"/>
      <c r="W4690" s="215" t="str">
        <f ca="1">comm_pd</f>
        <v/>
      </c>
      <c r="X4690" s="11"/>
    </row>
    <row r="4691" spans="1:24" x14ac:dyDescent="0.25">
      <c r="A4691" s="6" t="str">
        <f ca="1">no.</f>
        <v/>
      </c>
      <c r="E4691" s="4" t="str">
        <f ca="1">position</f>
        <v/>
      </c>
      <c r="I4691" s="318"/>
      <c r="L4691" s="4"/>
      <c r="N4691" s="6"/>
      <c r="P4691" s="20"/>
      <c r="Q4691" s="5" t="str">
        <f ca="1">score</f>
        <v/>
      </c>
      <c r="R4691" s="7" t="str">
        <f ca="1">rescore_pd</f>
        <v/>
      </c>
      <c r="S4691" s="310" t="str">
        <f ca="1">price</f>
        <v/>
      </c>
      <c r="U4691" s="4"/>
      <c r="V4691" s="4"/>
      <c r="W4691" s="215" t="str">
        <f ca="1">comm_pd</f>
        <v/>
      </c>
      <c r="X4691" s="11"/>
    </row>
    <row r="4692" spans="1:24" x14ac:dyDescent="0.25">
      <c r="A4692" s="6" t="str">
        <f ca="1">no.</f>
        <v/>
      </c>
      <c r="E4692" s="4" t="str">
        <f ca="1">position</f>
        <v/>
      </c>
      <c r="I4692" s="318"/>
      <c r="L4692" s="4"/>
      <c r="N4692" s="6"/>
      <c r="P4692" s="20"/>
      <c r="Q4692" s="5" t="str">
        <f ca="1">score</f>
        <v/>
      </c>
      <c r="R4692" s="7" t="str">
        <f ca="1">rescore_pd</f>
        <v/>
      </c>
      <c r="S4692" s="310" t="str">
        <f ca="1">price</f>
        <v/>
      </c>
      <c r="U4692" s="4"/>
      <c r="V4692" s="4"/>
      <c r="W4692" s="215" t="str">
        <f ca="1">comm_pd</f>
        <v/>
      </c>
      <c r="X4692" s="11"/>
    </row>
    <row r="4693" spans="1:24" x14ac:dyDescent="0.25">
      <c r="A4693" s="6" t="str">
        <f ca="1">no.</f>
        <v/>
      </c>
      <c r="E4693" s="4" t="str">
        <f ca="1">position</f>
        <v/>
      </c>
      <c r="I4693" s="318"/>
      <c r="L4693" s="4"/>
      <c r="N4693" s="6"/>
      <c r="P4693" s="20"/>
      <c r="Q4693" s="5" t="str">
        <f ca="1">score</f>
        <v/>
      </c>
      <c r="R4693" s="7" t="str">
        <f ca="1">rescore_pd</f>
        <v/>
      </c>
      <c r="S4693" s="310" t="str">
        <f ca="1">price</f>
        <v/>
      </c>
      <c r="U4693" s="4"/>
      <c r="V4693" s="4"/>
      <c r="W4693" s="215" t="str">
        <f ca="1">comm_pd</f>
        <v/>
      </c>
      <c r="X4693" s="11"/>
    </row>
    <row r="4694" spans="1:24" x14ac:dyDescent="0.25">
      <c r="A4694" s="6" t="str">
        <f ca="1">no.</f>
        <v/>
      </c>
      <c r="E4694" s="4" t="str">
        <f ca="1">position</f>
        <v/>
      </c>
      <c r="I4694" s="318"/>
      <c r="L4694" s="4"/>
      <c r="N4694" s="6"/>
      <c r="P4694" s="20"/>
      <c r="Q4694" s="5" t="str">
        <f ca="1">score</f>
        <v/>
      </c>
      <c r="R4694" s="7" t="str">
        <f ca="1">rescore_pd</f>
        <v/>
      </c>
      <c r="S4694" s="310" t="str">
        <f ca="1">price</f>
        <v/>
      </c>
      <c r="U4694" s="4"/>
      <c r="V4694" s="4"/>
      <c r="W4694" s="215" t="str">
        <f ca="1">comm_pd</f>
        <v/>
      </c>
      <c r="X4694" s="11"/>
    </row>
    <row r="4695" spans="1:24" x14ac:dyDescent="0.25">
      <c r="A4695" s="6" t="str">
        <f ca="1">no.</f>
        <v/>
      </c>
      <c r="E4695" s="4" t="str">
        <f ca="1">position</f>
        <v/>
      </c>
      <c r="I4695" s="318"/>
      <c r="L4695" s="4"/>
      <c r="N4695" s="6"/>
      <c r="P4695" s="20"/>
      <c r="Q4695" s="5" t="str">
        <f ca="1">score</f>
        <v/>
      </c>
      <c r="R4695" s="7" t="str">
        <f ca="1">rescore_pd</f>
        <v/>
      </c>
      <c r="S4695" s="310" t="str">
        <f ca="1">price</f>
        <v/>
      </c>
      <c r="U4695" s="4"/>
      <c r="V4695" s="4"/>
      <c r="W4695" s="215" t="str">
        <f ca="1">comm_pd</f>
        <v/>
      </c>
      <c r="X4695" s="11"/>
    </row>
    <row r="4696" spans="1:24" x14ac:dyDescent="0.25">
      <c r="A4696" s="6" t="str">
        <f ca="1">no.</f>
        <v/>
      </c>
      <c r="E4696" s="4" t="str">
        <f ca="1">position</f>
        <v/>
      </c>
      <c r="I4696" s="318"/>
      <c r="L4696" s="4"/>
      <c r="N4696" s="6"/>
      <c r="P4696" s="20"/>
      <c r="Q4696" s="5" t="str">
        <f ca="1">score</f>
        <v/>
      </c>
      <c r="R4696" s="7" t="str">
        <f ca="1">rescore_pd</f>
        <v/>
      </c>
      <c r="S4696" s="310" t="str">
        <f ca="1">price</f>
        <v/>
      </c>
      <c r="U4696" s="4"/>
      <c r="V4696" s="4"/>
      <c r="W4696" s="215" t="str">
        <f ca="1">comm_pd</f>
        <v/>
      </c>
      <c r="X4696" s="11"/>
    </row>
    <row r="4697" spans="1:24" x14ac:dyDescent="0.25">
      <c r="A4697" s="6" t="str">
        <f ca="1">no.</f>
        <v/>
      </c>
      <c r="E4697" s="4" t="str">
        <f ca="1">position</f>
        <v/>
      </c>
      <c r="I4697" s="318"/>
      <c r="L4697" s="4"/>
      <c r="N4697" s="6"/>
      <c r="P4697" s="20"/>
      <c r="Q4697" s="5" t="str">
        <f ca="1">score</f>
        <v/>
      </c>
      <c r="R4697" s="7" t="str">
        <f ca="1">rescore_pd</f>
        <v/>
      </c>
      <c r="S4697" s="310" t="str">
        <f ca="1">price</f>
        <v/>
      </c>
      <c r="U4697" s="4"/>
      <c r="V4697" s="4"/>
      <c r="W4697" s="215" t="str">
        <f ca="1">comm_pd</f>
        <v/>
      </c>
      <c r="X4697" s="11"/>
    </row>
    <row r="4698" spans="1:24" x14ac:dyDescent="0.25">
      <c r="A4698" s="6" t="str">
        <f ca="1">no.</f>
        <v/>
      </c>
      <c r="E4698" s="4" t="str">
        <f ca="1">position</f>
        <v/>
      </c>
      <c r="I4698" s="318"/>
      <c r="L4698" s="4"/>
      <c r="N4698" s="6"/>
      <c r="P4698" s="20"/>
      <c r="Q4698" s="5" t="str">
        <f ca="1">score</f>
        <v/>
      </c>
      <c r="R4698" s="7" t="str">
        <f ca="1">rescore_pd</f>
        <v/>
      </c>
      <c r="S4698" s="310" t="str">
        <f ca="1">price</f>
        <v/>
      </c>
      <c r="U4698" s="4"/>
      <c r="V4698" s="4"/>
      <c r="W4698" s="215" t="str">
        <f ca="1">comm_pd</f>
        <v/>
      </c>
      <c r="X4698" s="11"/>
    </row>
    <row r="4699" spans="1:24" x14ac:dyDescent="0.25">
      <c r="A4699" s="6" t="str">
        <f ca="1">no.</f>
        <v/>
      </c>
      <c r="E4699" s="4" t="str">
        <f ca="1">position</f>
        <v/>
      </c>
      <c r="I4699" s="318"/>
      <c r="L4699" s="4"/>
      <c r="N4699" s="6"/>
      <c r="P4699" s="20"/>
      <c r="Q4699" s="5" t="str">
        <f ca="1">score</f>
        <v/>
      </c>
      <c r="R4699" s="7" t="str">
        <f ca="1">rescore_pd</f>
        <v/>
      </c>
      <c r="S4699" s="310" t="str">
        <f ca="1">price</f>
        <v/>
      </c>
      <c r="U4699" s="4"/>
      <c r="V4699" s="4"/>
      <c r="W4699" s="215" t="str">
        <f ca="1">comm_pd</f>
        <v/>
      </c>
      <c r="X4699" s="11"/>
    </row>
    <row r="4700" spans="1:24" x14ac:dyDescent="0.25">
      <c r="A4700" s="6" t="str">
        <f ca="1">no.</f>
        <v/>
      </c>
      <c r="E4700" s="4" t="str">
        <f ca="1">position</f>
        <v/>
      </c>
      <c r="I4700" s="318"/>
      <c r="L4700" s="4"/>
      <c r="N4700" s="6"/>
      <c r="P4700" s="20"/>
      <c r="Q4700" s="5" t="str">
        <f ca="1">score</f>
        <v/>
      </c>
      <c r="R4700" s="7" t="str">
        <f ca="1">rescore_pd</f>
        <v/>
      </c>
      <c r="S4700" s="310" t="str">
        <f ca="1">price</f>
        <v/>
      </c>
      <c r="U4700" s="4"/>
      <c r="V4700" s="4"/>
      <c r="W4700" s="215" t="str">
        <f ca="1">comm_pd</f>
        <v/>
      </c>
      <c r="X4700" s="11"/>
    </row>
    <row r="4701" spans="1:24" x14ac:dyDescent="0.25">
      <c r="A4701" s="6" t="str">
        <f ca="1">no.</f>
        <v/>
      </c>
      <c r="E4701" s="4" t="str">
        <f ca="1">position</f>
        <v/>
      </c>
      <c r="I4701" s="318"/>
      <c r="L4701" s="4"/>
      <c r="N4701" s="6"/>
      <c r="P4701" s="20"/>
      <c r="Q4701" s="5" t="str">
        <f ca="1">score</f>
        <v/>
      </c>
      <c r="R4701" s="7" t="str">
        <f ca="1">rescore_pd</f>
        <v/>
      </c>
      <c r="S4701" s="310" t="str">
        <f ca="1">price</f>
        <v/>
      </c>
      <c r="U4701" s="4"/>
      <c r="V4701" s="4"/>
      <c r="W4701" s="215" t="str">
        <f ca="1">comm_pd</f>
        <v/>
      </c>
      <c r="X4701" s="11"/>
    </row>
    <row r="4702" spans="1:24" x14ac:dyDescent="0.25">
      <c r="A4702" s="6" t="str">
        <f ca="1">no.</f>
        <v/>
      </c>
      <c r="E4702" s="4" t="str">
        <f ca="1">position</f>
        <v/>
      </c>
      <c r="I4702" s="318"/>
      <c r="L4702" s="4"/>
      <c r="N4702" s="6"/>
      <c r="P4702" s="20"/>
      <c r="Q4702" s="5" t="str">
        <f ca="1">score</f>
        <v/>
      </c>
      <c r="R4702" s="7" t="str">
        <f ca="1">rescore_pd</f>
        <v/>
      </c>
      <c r="S4702" s="310" t="str">
        <f ca="1">price</f>
        <v/>
      </c>
      <c r="U4702" s="4"/>
      <c r="V4702" s="4"/>
      <c r="W4702" s="215" t="str">
        <f ca="1">comm_pd</f>
        <v/>
      </c>
      <c r="X4702" s="11"/>
    </row>
    <row r="4703" spans="1:24" x14ac:dyDescent="0.25">
      <c r="A4703" s="6" t="str">
        <f ca="1">no.</f>
        <v/>
      </c>
      <c r="E4703" s="4" t="str">
        <f ca="1">position</f>
        <v/>
      </c>
      <c r="I4703" s="318"/>
      <c r="L4703" s="4"/>
      <c r="N4703" s="6"/>
      <c r="P4703" s="20"/>
      <c r="Q4703" s="5" t="str">
        <f ca="1">score</f>
        <v/>
      </c>
      <c r="R4703" s="7" t="str">
        <f ca="1">rescore_pd</f>
        <v/>
      </c>
      <c r="S4703" s="310" t="str">
        <f ca="1">price</f>
        <v/>
      </c>
      <c r="U4703" s="4"/>
      <c r="V4703" s="4"/>
      <c r="W4703" s="215" t="str">
        <f ca="1">comm_pd</f>
        <v/>
      </c>
      <c r="X4703" s="11"/>
    </row>
    <row r="4704" spans="1:24" x14ac:dyDescent="0.25">
      <c r="A4704" s="6" t="str">
        <f ca="1">no.</f>
        <v/>
      </c>
      <c r="E4704" s="4" t="str">
        <f ca="1">position</f>
        <v/>
      </c>
      <c r="I4704" s="318"/>
      <c r="L4704" s="4"/>
      <c r="N4704" s="6"/>
      <c r="P4704" s="20"/>
      <c r="Q4704" s="5" t="str">
        <f ca="1">score</f>
        <v/>
      </c>
      <c r="R4704" s="7" t="str">
        <f ca="1">rescore_pd</f>
        <v/>
      </c>
      <c r="S4704" s="310" t="str">
        <f ca="1">price</f>
        <v/>
      </c>
      <c r="U4704" s="4"/>
      <c r="V4704" s="4"/>
      <c r="W4704" s="215" t="str">
        <f ca="1">comm_pd</f>
        <v/>
      </c>
      <c r="X4704" s="11"/>
    </row>
    <row r="4705" spans="1:24" x14ac:dyDescent="0.25">
      <c r="A4705" s="6" t="str">
        <f ca="1">no.</f>
        <v/>
      </c>
      <c r="E4705" s="4" t="str">
        <f ca="1">position</f>
        <v/>
      </c>
      <c r="I4705" s="318"/>
      <c r="L4705" s="4"/>
      <c r="N4705" s="6"/>
      <c r="P4705" s="20"/>
      <c r="Q4705" s="5" t="str">
        <f ca="1">score</f>
        <v/>
      </c>
      <c r="R4705" s="7" t="str">
        <f ca="1">rescore_pd</f>
        <v/>
      </c>
      <c r="S4705" s="310" t="str">
        <f ca="1">price</f>
        <v/>
      </c>
      <c r="U4705" s="4"/>
      <c r="V4705" s="4"/>
      <c r="W4705" s="215" t="str">
        <f ca="1">comm_pd</f>
        <v/>
      </c>
      <c r="X4705" s="11"/>
    </row>
    <row r="4706" spans="1:24" x14ac:dyDescent="0.25">
      <c r="A4706" s="6" t="str">
        <f ca="1">no.</f>
        <v/>
      </c>
      <c r="E4706" s="4" t="str">
        <f ca="1">position</f>
        <v/>
      </c>
      <c r="I4706" s="318"/>
      <c r="L4706" s="4"/>
      <c r="N4706" s="6"/>
      <c r="P4706" s="20"/>
      <c r="Q4706" s="5" t="str">
        <f ca="1">score</f>
        <v/>
      </c>
      <c r="R4706" s="7" t="str">
        <f ca="1">rescore_pd</f>
        <v/>
      </c>
      <c r="S4706" s="310" t="str">
        <f ca="1">price</f>
        <v/>
      </c>
      <c r="U4706" s="4"/>
      <c r="V4706" s="4"/>
      <c r="W4706" s="215" t="str">
        <f ca="1">comm_pd</f>
        <v/>
      </c>
      <c r="X4706" s="11"/>
    </row>
    <row r="4707" spans="1:24" x14ac:dyDescent="0.25">
      <c r="A4707" s="6" t="str">
        <f ca="1">no.</f>
        <v/>
      </c>
      <c r="E4707" s="4" t="str">
        <f ca="1">position</f>
        <v/>
      </c>
      <c r="I4707" s="318"/>
      <c r="L4707" s="4"/>
      <c r="N4707" s="6"/>
      <c r="P4707" s="20"/>
      <c r="Q4707" s="5" t="str">
        <f ca="1">score</f>
        <v/>
      </c>
      <c r="R4707" s="7" t="str">
        <f ca="1">rescore_pd</f>
        <v/>
      </c>
      <c r="S4707" s="310" t="str">
        <f ca="1">price</f>
        <v/>
      </c>
      <c r="U4707" s="4"/>
      <c r="V4707" s="4"/>
      <c r="W4707" s="215" t="str">
        <f ca="1">comm_pd</f>
        <v/>
      </c>
      <c r="X4707" s="11"/>
    </row>
    <row r="4708" spans="1:24" x14ac:dyDescent="0.25">
      <c r="A4708" s="6" t="str">
        <f ca="1">no.</f>
        <v/>
      </c>
      <c r="E4708" s="4" t="str">
        <f ca="1">position</f>
        <v/>
      </c>
      <c r="I4708" s="318"/>
      <c r="L4708" s="4"/>
      <c r="N4708" s="6"/>
      <c r="P4708" s="20"/>
      <c r="Q4708" s="5" t="str">
        <f ca="1">score</f>
        <v/>
      </c>
      <c r="R4708" s="7" t="str">
        <f ca="1">rescore_pd</f>
        <v/>
      </c>
      <c r="S4708" s="310" t="str">
        <f ca="1">price</f>
        <v/>
      </c>
      <c r="U4708" s="4"/>
      <c r="V4708" s="4"/>
      <c r="W4708" s="215" t="str">
        <f ca="1">comm_pd</f>
        <v/>
      </c>
      <c r="X4708" s="11"/>
    </row>
    <row r="4709" spans="1:24" x14ac:dyDescent="0.25">
      <c r="A4709" s="6" t="str">
        <f ca="1">no.</f>
        <v/>
      </c>
      <c r="E4709" s="4" t="str">
        <f ca="1">position</f>
        <v/>
      </c>
      <c r="I4709" s="318"/>
      <c r="L4709" s="4"/>
      <c r="N4709" s="6"/>
      <c r="P4709" s="20"/>
      <c r="Q4709" s="5" t="str">
        <f ca="1">score</f>
        <v/>
      </c>
      <c r="R4709" s="7" t="str">
        <f ca="1">rescore_pd</f>
        <v/>
      </c>
      <c r="S4709" s="310" t="str">
        <f ca="1">price</f>
        <v/>
      </c>
      <c r="U4709" s="4"/>
      <c r="V4709" s="4"/>
      <c r="W4709" s="215" t="str">
        <f ca="1">comm_pd</f>
        <v/>
      </c>
      <c r="X4709" s="11"/>
    </row>
    <row r="4710" spans="1:24" x14ac:dyDescent="0.25">
      <c r="A4710" s="6" t="str">
        <f ca="1">no.</f>
        <v/>
      </c>
      <c r="E4710" s="4" t="str">
        <f ca="1">position</f>
        <v/>
      </c>
      <c r="I4710" s="318"/>
      <c r="L4710" s="4"/>
      <c r="N4710" s="6"/>
      <c r="P4710" s="20"/>
      <c r="Q4710" s="5" t="str">
        <f ca="1">score</f>
        <v/>
      </c>
      <c r="R4710" s="7" t="str">
        <f ca="1">rescore_pd</f>
        <v/>
      </c>
      <c r="S4710" s="310" t="str">
        <f ca="1">price</f>
        <v/>
      </c>
      <c r="U4710" s="4"/>
      <c r="V4710" s="4"/>
      <c r="W4710" s="215" t="str">
        <f ca="1">comm_pd</f>
        <v/>
      </c>
      <c r="X4710" s="11"/>
    </row>
    <row r="4711" spans="1:24" x14ac:dyDescent="0.25">
      <c r="A4711" s="6" t="str">
        <f ca="1">no.</f>
        <v/>
      </c>
      <c r="E4711" s="4" t="str">
        <f ca="1">position</f>
        <v/>
      </c>
      <c r="I4711" s="318"/>
      <c r="L4711" s="4"/>
      <c r="N4711" s="6"/>
      <c r="P4711" s="20"/>
      <c r="Q4711" s="5" t="str">
        <f ca="1">score</f>
        <v/>
      </c>
      <c r="R4711" s="7" t="str">
        <f ca="1">rescore_pd</f>
        <v/>
      </c>
      <c r="S4711" s="310" t="str">
        <f ca="1">price</f>
        <v/>
      </c>
      <c r="U4711" s="4"/>
      <c r="V4711" s="4"/>
      <c r="W4711" s="215" t="str">
        <f ca="1">comm_pd</f>
        <v/>
      </c>
      <c r="X4711" s="11"/>
    </row>
    <row r="4712" spans="1:24" x14ac:dyDescent="0.25">
      <c r="A4712" s="6" t="str">
        <f ca="1">no.</f>
        <v/>
      </c>
      <c r="E4712" s="4" t="str">
        <f ca="1">position</f>
        <v/>
      </c>
      <c r="I4712" s="318"/>
      <c r="L4712" s="4"/>
      <c r="N4712" s="6"/>
      <c r="P4712" s="20"/>
      <c r="Q4712" s="5" t="str">
        <f ca="1">score</f>
        <v/>
      </c>
      <c r="R4712" s="7" t="str">
        <f ca="1">rescore_pd</f>
        <v/>
      </c>
      <c r="S4712" s="310" t="str">
        <f ca="1">price</f>
        <v/>
      </c>
      <c r="U4712" s="4"/>
      <c r="V4712" s="4"/>
      <c r="W4712" s="215" t="str">
        <f ca="1">comm_pd</f>
        <v/>
      </c>
      <c r="X4712" s="11"/>
    </row>
    <row r="4713" spans="1:24" x14ac:dyDescent="0.25">
      <c r="A4713" s="6" t="str">
        <f ca="1">no.</f>
        <v/>
      </c>
      <c r="E4713" s="4" t="str">
        <f ca="1">position</f>
        <v/>
      </c>
      <c r="I4713" s="318"/>
      <c r="L4713" s="4"/>
      <c r="N4713" s="6"/>
      <c r="P4713" s="20"/>
      <c r="Q4713" s="5" t="str">
        <f ca="1">score</f>
        <v/>
      </c>
      <c r="R4713" s="7" t="str">
        <f ca="1">rescore_pd</f>
        <v/>
      </c>
      <c r="S4713" s="310" t="str">
        <f ca="1">price</f>
        <v/>
      </c>
      <c r="U4713" s="4"/>
      <c r="V4713" s="4"/>
      <c r="W4713" s="215" t="str">
        <f ca="1">comm_pd</f>
        <v/>
      </c>
      <c r="X4713" s="11"/>
    </row>
    <row r="4714" spans="1:24" x14ac:dyDescent="0.25">
      <c r="A4714" s="6" t="str">
        <f ca="1">no.</f>
        <v/>
      </c>
      <c r="E4714" s="4" t="str">
        <f ca="1">position</f>
        <v/>
      </c>
      <c r="I4714" s="318"/>
      <c r="L4714" s="4"/>
      <c r="N4714" s="6"/>
      <c r="P4714" s="20"/>
      <c r="Q4714" s="5" t="str">
        <f ca="1">score</f>
        <v/>
      </c>
      <c r="R4714" s="7" t="str">
        <f ca="1">rescore_pd</f>
        <v/>
      </c>
      <c r="S4714" s="310" t="str">
        <f ca="1">price</f>
        <v/>
      </c>
      <c r="U4714" s="4"/>
      <c r="V4714" s="4"/>
      <c r="W4714" s="215" t="str">
        <f ca="1">comm_pd</f>
        <v/>
      </c>
      <c r="X4714" s="11"/>
    </row>
    <row r="4715" spans="1:24" x14ac:dyDescent="0.25">
      <c r="A4715" s="6" t="str">
        <f ca="1">no.</f>
        <v/>
      </c>
      <c r="E4715" s="4" t="str">
        <f ca="1">position</f>
        <v/>
      </c>
      <c r="I4715" s="318"/>
      <c r="L4715" s="4"/>
      <c r="N4715" s="6"/>
      <c r="P4715" s="20"/>
      <c r="Q4715" s="5" t="str">
        <f ca="1">score</f>
        <v/>
      </c>
      <c r="R4715" s="7" t="str">
        <f ca="1">rescore_pd</f>
        <v/>
      </c>
      <c r="S4715" s="310" t="str">
        <f ca="1">price</f>
        <v/>
      </c>
      <c r="U4715" s="4"/>
      <c r="V4715" s="4"/>
      <c r="W4715" s="215" t="str">
        <f ca="1">comm_pd</f>
        <v/>
      </c>
      <c r="X4715" s="11"/>
    </row>
    <row r="4716" spans="1:24" x14ac:dyDescent="0.25">
      <c r="A4716" s="6" t="str">
        <f ca="1">no.</f>
        <v/>
      </c>
      <c r="E4716" s="4" t="str">
        <f ca="1">position</f>
        <v/>
      </c>
      <c r="I4716" s="318"/>
      <c r="L4716" s="4"/>
      <c r="N4716" s="6"/>
      <c r="P4716" s="20"/>
      <c r="Q4716" s="5" t="str">
        <f ca="1">score</f>
        <v/>
      </c>
      <c r="R4716" s="7" t="str">
        <f ca="1">rescore_pd</f>
        <v/>
      </c>
      <c r="S4716" s="310" t="str">
        <f ca="1">price</f>
        <v/>
      </c>
      <c r="U4716" s="4"/>
      <c r="V4716" s="4"/>
      <c r="W4716" s="215" t="str">
        <f ca="1">comm_pd</f>
        <v/>
      </c>
      <c r="X4716" s="11"/>
    </row>
    <row r="4717" spans="1:24" x14ac:dyDescent="0.25">
      <c r="A4717" s="6" t="str">
        <f ca="1">no.</f>
        <v/>
      </c>
      <c r="E4717" s="4" t="str">
        <f ca="1">position</f>
        <v/>
      </c>
      <c r="I4717" s="318"/>
      <c r="L4717" s="4"/>
      <c r="N4717" s="6"/>
      <c r="P4717" s="20"/>
      <c r="Q4717" s="5" t="str">
        <f ca="1">score</f>
        <v/>
      </c>
      <c r="R4717" s="7" t="str">
        <f ca="1">rescore_pd</f>
        <v/>
      </c>
      <c r="S4717" s="310" t="str">
        <f ca="1">price</f>
        <v/>
      </c>
      <c r="U4717" s="4"/>
      <c r="V4717" s="4"/>
      <c r="W4717" s="215" t="str">
        <f ca="1">comm_pd</f>
        <v/>
      </c>
      <c r="X4717" s="11"/>
    </row>
    <row r="4718" spans="1:24" x14ac:dyDescent="0.25">
      <c r="A4718" s="6" t="str">
        <f ca="1">no.</f>
        <v/>
      </c>
      <c r="E4718" s="4" t="str">
        <f ca="1">position</f>
        <v/>
      </c>
      <c r="I4718" s="318"/>
      <c r="L4718" s="4"/>
      <c r="N4718" s="6"/>
      <c r="P4718" s="20"/>
      <c r="Q4718" s="5" t="str">
        <f ca="1">score</f>
        <v/>
      </c>
      <c r="R4718" s="7" t="str">
        <f ca="1">rescore_pd</f>
        <v/>
      </c>
      <c r="S4718" s="310" t="str">
        <f ca="1">price</f>
        <v/>
      </c>
      <c r="U4718" s="4"/>
      <c r="V4718" s="4"/>
      <c r="W4718" s="215" t="str">
        <f ca="1">comm_pd</f>
        <v/>
      </c>
      <c r="X4718" s="11"/>
    </row>
    <row r="4719" spans="1:24" x14ac:dyDescent="0.25">
      <c r="A4719" s="6" t="str">
        <f ca="1">no.</f>
        <v/>
      </c>
      <c r="E4719" s="4" t="str">
        <f ca="1">position</f>
        <v/>
      </c>
      <c r="I4719" s="318"/>
      <c r="L4719" s="4"/>
      <c r="N4719" s="6"/>
      <c r="P4719" s="20"/>
      <c r="Q4719" s="5" t="str">
        <f ca="1">score</f>
        <v/>
      </c>
      <c r="R4719" s="7" t="str">
        <f ca="1">rescore_pd</f>
        <v/>
      </c>
      <c r="S4719" s="310" t="str">
        <f ca="1">price</f>
        <v/>
      </c>
      <c r="U4719" s="4"/>
      <c r="V4719" s="4"/>
      <c r="W4719" s="215" t="str">
        <f ca="1">comm_pd</f>
        <v/>
      </c>
      <c r="X4719" s="11"/>
    </row>
    <row r="4720" spans="1:24" x14ac:dyDescent="0.25">
      <c r="A4720" s="6" t="str">
        <f ca="1">no.</f>
        <v/>
      </c>
      <c r="E4720" s="4" t="str">
        <f ca="1">position</f>
        <v/>
      </c>
      <c r="I4720" s="318"/>
      <c r="L4720" s="4"/>
      <c r="N4720" s="6"/>
      <c r="P4720" s="20"/>
      <c r="Q4720" s="5" t="str">
        <f ca="1">score</f>
        <v/>
      </c>
      <c r="R4720" s="7" t="str">
        <f ca="1">rescore_pd</f>
        <v/>
      </c>
      <c r="S4720" s="310" t="str">
        <f ca="1">price</f>
        <v/>
      </c>
      <c r="U4720" s="4"/>
      <c r="V4720" s="4"/>
      <c r="W4720" s="215" t="str">
        <f ca="1">comm_pd</f>
        <v/>
      </c>
      <c r="X4720" s="11"/>
    </row>
    <row r="4721" spans="1:24" x14ac:dyDescent="0.25">
      <c r="A4721" s="6" t="str">
        <f ca="1">no.</f>
        <v/>
      </c>
      <c r="E4721" s="4" t="str">
        <f ca="1">position</f>
        <v/>
      </c>
      <c r="I4721" s="318"/>
      <c r="L4721" s="4"/>
      <c r="N4721" s="6"/>
      <c r="P4721" s="20"/>
      <c r="Q4721" s="5" t="str">
        <f ca="1">score</f>
        <v/>
      </c>
      <c r="R4721" s="7" t="str">
        <f ca="1">rescore_pd</f>
        <v/>
      </c>
      <c r="S4721" s="310" t="str">
        <f ca="1">price</f>
        <v/>
      </c>
      <c r="U4721" s="4"/>
      <c r="V4721" s="4"/>
      <c r="W4721" s="215" t="str">
        <f ca="1">comm_pd</f>
        <v/>
      </c>
      <c r="X4721" s="11"/>
    </row>
    <row r="4722" spans="1:24" x14ac:dyDescent="0.25">
      <c r="A4722" s="6" t="str">
        <f ca="1">no.</f>
        <v/>
      </c>
      <c r="E4722" s="4" t="str">
        <f ca="1">position</f>
        <v/>
      </c>
      <c r="I4722" s="318"/>
      <c r="L4722" s="4"/>
      <c r="N4722" s="6"/>
      <c r="P4722" s="20"/>
      <c r="Q4722" s="5" t="str">
        <f ca="1">score</f>
        <v/>
      </c>
      <c r="R4722" s="7" t="str">
        <f ca="1">rescore_pd</f>
        <v/>
      </c>
      <c r="S4722" s="310" t="str">
        <f ca="1">price</f>
        <v/>
      </c>
      <c r="U4722" s="4"/>
      <c r="V4722" s="4"/>
      <c r="W4722" s="215" t="str">
        <f ca="1">comm_pd</f>
        <v/>
      </c>
      <c r="X4722" s="11"/>
    </row>
    <row r="4723" spans="1:24" x14ac:dyDescent="0.25">
      <c r="A4723" s="6" t="str">
        <f ca="1">no.</f>
        <v/>
      </c>
      <c r="E4723" s="4" t="str">
        <f ca="1">position</f>
        <v/>
      </c>
      <c r="I4723" s="318"/>
      <c r="L4723" s="4"/>
      <c r="N4723" s="6"/>
      <c r="P4723" s="20"/>
      <c r="Q4723" s="5" t="str">
        <f ca="1">score</f>
        <v/>
      </c>
      <c r="R4723" s="7" t="str">
        <f ca="1">rescore_pd</f>
        <v/>
      </c>
      <c r="S4723" s="310" t="str">
        <f ca="1">price</f>
        <v/>
      </c>
      <c r="U4723" s="4"/>
      <c r="V4723" s="4"/>
      <c r="W4723" s="215" t="str">
        <f ca="1">comm_pd</f>
        <v/>
      </c>
      <c r="X4723" s="11"/>
    </row>
    <row r="4724" spans="1:24" x14ac:dyDescent="0.25">
      <c r="A4724" s="6" t="str">
        <f ca="1">no.</f>
        <v/>
      </c>
      <c r="E4724" s="4" t="str">
        <f ca="1">position</f>
        <v/>
      </c>
      <c r="I4724" s="318"/>
      <c r="L4724" s="4"/>
      <c r="N4724" s="6"/>
      <c r="P4724" s="20"/>
      <c r="Q4724" s="5" t="str">
        <f ca="1">score</f>
        <v/>
      </c>
      <c r="R4724" s="7" t="str">
        <f ca="1">rescore_pd</f>
        <v/>
      </c>
      <c r="S4724" s="310" t="str">
        <f ca="1">price</f>
        <v/>
      </c>
      <c r="U4724" s="4"/>
      <c r="V4724" s="4"/>
      <c r="W4724" s="215" t="str">
        <f ca="1">comm_pd</f>
        <v/>
      </c>
      <c r="X4724" s="11"/>
    </row>
    <row r="4725" spans="1:24" x14ac:dyDescent="0.25">
      <c r="A4725" s="6" t="str">
        <f ca="1">no.</f>
        <v/>
      </c>
      <c r="E4725" s="4" t="str">
        <f ca="1">position</f>
        <v/>
      </c>
      <c r="I4725" s="318"/>
      <c r="L4725" s="4"/>
      <c r="N4725" s="6"/>
      <c r="P4725" s="20"/>
      <c r="Q4725" s="5" t="str">
        <f ca="1">score</f>
        <v/>
      </c>
      <c r="R4725" s="7" t="str">
        <f ca="1">rescore_pd</f>
        <v/>
      </c>
      <c r="S4725" s="310" t="str">
        <f ca="1">price</f>
        <v/>
      </c>
      <c r="U4725" s="4"/>
      <c r="V4725" s="4"/>
      <c r="W4725" s="215" t="str">
        <f ca="1">comm_pd</f>
        <v/>
      </c>
      <c r="X4725" s="11"/>
    </row>
    <row r="4726" spans="1:24" x14ac:dyDescent="0.25">
      <c r="A4726" s="6" t="str">
        <f ca="1">no.</f>
        <v/>
      </c>
      <c r="E4726" s="4" t="str">
        <f ca="1">position</f>
        <v/>
      </c>
      <c r="I4726" s="318"/>
      <c r="L4726" s="4"/>
      <c r="N4726" s="6"/>
      <c r="P4726" s="20"/>
      <c r="Q4726" s="5" t="str">
        <f ca="1">score</f>
        <v/>
      </c>
      <c r="R4726" s="7" t="str">
        <f ca="1">rescore_pd</f>
        <v/>
      </c>
      <c r="S4726" s="310" t="str">
        <f ca="1">price</f>
        <v/>
      </c>
      <c r="U4726" s="4"/>
      <c r="V4726" s="4"/>
      <c r="W4726" s="215" t="str">
        <f ca="1">comm_pd</f>
        <v/>
      </c>
      <c r="X4726" s="11"/>
    </row>
    <row r="4727" spans="1:24" x14ac:dyDescent="0.25">
      <c r="A4727" s="6" t="str">
        <f ca="1">no.</f>
        <v/>
      </c>
      <c r="E4727" s="4" t="str">
        <f ca="1">position</f>
        <v/>
      </c>
      <c r="I4727" s="318"/>
      <c r="L4727" s="4"/>
      <c r="N4727" s="6"/>
      <c r="P4727" s="20"/>
      <c r="Q4727" s="5" t="str">
        <f ca="1">score</f>
        <v/>
      </c>
      <c r="R4727" s="7" t="str">
        <f ca="1">rescore_pd</f>
        <v/>
      </c>
      <c r="S4727" s="310" t="str">
        <f ca="1">price</f>
        <v/>
      </c>
      <c r="U4727" s="4"/>
      <c r="V4727" s="4"/>
      <c r="W4727" s="215" t="str">
        <f ca="1">comm_pd</f>
        <v/>
      </c>
      <c r="X4727" s="11"/>
    </row>
    <row r="4728" spans="1:24" x14ac:dyDescent="0.25">
      <c r="A4728" s="6" t="str">
        <f ca="1">no.</f>
        <v/>
      </c>
      <c r="E4728" s="4" t="str">
        <f ca="1">position</f>
        <v/>
      </c>
      <c r="I4728" s="318"/>
      <c r="L4728" s="4"/>
      <c r="N4728" s="6"/>
      <c r="P4728" s="20"/>
      <c r="Q4728" s="5" t="str">
        <f ca="1">score</f>
        <v/>
      </c>
      <c r="R4728" s="7" t="str">
        <f ca="1">rescore_pd</f>
        <v/>
      </c>
      <c r="S4728" s="310" t="str">
        <f ca="1">price</f>
        <v/>
      </c>
      <c r="U4728" s="4"/>
      <c r="V4728" s="4"/>
      <c r="W4728" s="215" t="str">
        <f ca="1">comm_pd</f>
        <v/>
      </c>
      <c r="X4728" s="11"/>
    </row>
    <row r="4729" spans="1:24" x14ac:dyDescent="0.25">
      <c r="A4729" s="6" t="str">
        <f ca="1">no.</f>
        <v/>
      </c>
      <c r="E4729" s="4" t="str">
        <f ca="1">position</f>
        <v/>
      </c>
      <c r="I4729" s="318"/>
      <c r="L4729" s="4"/>
      <c r="N4729" s="6"/>
      <c r="P4729" s="20"/>
      <c r="Q4729" s="5" t="str">
        <f ca="1">score</f>
        <v/>
      </c>
      <c r="R4729" s="7" t="str">
        <f ca="1">rescore_pd</f>
        <v/>
      </c>
      <c r="S4729" s="310" t="str">
        <f ca="1">price</f>
        <v/>
      </c>
      <c r="U4729" s="4"/>
      <c r="V4729" s="4"/>
      <c r="W4729" s="215" t="str">
        <f ca="1">comm_pd</f>
        <v/>
      </c>
      <c r="X4729" s="11"/>
    </row>
    <row r="4730" spans="1:24" x14ac:dyDescent="0.25">
      <c r="A4730" s="6" t="str">
        <f ca="1">no.</f>
        <v/>
      </c>
      <c r="E4730" s="4" t="str">
        <f ca="1">position</f>
        <v/>
      </c>
      <c r="I4730" s="318"/>
      <c r="L4730" s="4"/>
      <c r="N4730" s="6"/>
      <c r="P4730" s="20"/>
      <c r="Q4730" s="5" t="str">
        <f ca="1">score</f>
        <v/>
      </c>
      <c r="R4730" s="7" t="str">
        <f ca="1">rescore_pd</f>
        <v/>
      </c>
      <c r="S4730" s="310" t="str">
        <f ca="1">price</f>
        <v/>
      </c>
      <c r="U4730" s="4"/>
      <c r="V4730" s="4"/>
      <c r="W4730" s="215" t="str">
        <f ca="1">comm_pd</f>
        <v/>
      </c>
      <c r="X4730" s="11"/>
    </row>
    <row r="4731" spans="1:24" x14ac:dyDescent="0.25">
      <c r="A4731" s="6" t="str">
        <f ca="1">no.</f>
        <v/>
      </c>
      <c r="E4731" s="4" t="str">
        <f ca="1">position</f>
        <v/>
      </c>
      <c r="I4731" s="318"/>
      <c r="L4731" s="4"/>
      <c r="N4731" s="6"/>
      <c r="P4731" s="20"/>
      <c r="Q4731" s="5" t="str">
        <f ca="1">score</f>
        <v/>
      </c>
      <c r="R4731" s="7" t="str">
        <f ca="1">rescore_pd</f>
        <v/>
      </c>
      <c r="S4731" s="310" t="str">
        <f ca="1">price</f>
        <v/>
      </c>
      <c r="U4731" s="4"/>
      <c r="V4731" s="4"/>
      <c r="W4731" s="215" t="str">
        <f ca="1">comm_pd</f>
        <v/>
      </c>
      <c r="X4731" s="11"/>
    </row>
    <row r="4732" spans="1:24" x14ac:dyDescent="0.25">
      <c r="A4732" s="6" t="str">
        <f ca="1">no.</f>
        <v/>
      </c>
      <c r="E4732" s="4" t="str">
        <f ca="1">position</f>
        <v/>
      </c>
      <c r="I4732" s="318"/>
      <c r="L4732" s="4"/>
      <c r="N4732" s="6"/>
      <c r="P4732" s="20"/>
      <c r="Q4732" s="5" t="str">
        <f ca="1">score</f>
        <v/>
      </c>
      <c r="R4732" s="7" t="str">
        <f ca="1">rescore_pd</f>
        <v/>
      </c>
      <c r="S4732" s="310" t="str">
        <f ca="1">price</f>
        <v/>
      </c>
      <c r="U4732" s="4"/>
      <c r="V4732" s="4"/>
      <c r="W4732" s="215" t="str">
        <f ca="1">comm_pd</f>
        <v/>
      </c>
      <c r="X4732" s="11"/>
    </row>
    <row r="4733" spans="1:24" x14ac:dyDescent="0.25">
      <c r="A4733" s="6" t="str">
        <f ca="1">no.</f>
        <v/>
      </c>
      <c r="E4733" s="4" t="str">
        <f ca="1">position</f>
        <v/>
      </c>
      <c r="I4733" s="318"/>
      <c r="L4733" s="4"/>
      <c r="N4733" s="6"/>
      <c r="P4733" s="20"/>
      <c r="Q4733" s="5" t="str">
        <f ca="1">score</f>
        <v/>
      </c>
      <c r="R4733" s="7" t="str">
        <f ca="1">rescore_pd</f>
        <v/>
      </c>
      <c r="S4733" s="310" t="str">
        <f ca="1">price</f>
        <v/>
      </c>
      <c r="U4733" s="4"/>
      <c r="V4733" s="4"/>
      <c r="W4733" s="215" t="str">
        <f ca="1">comm_pd</f>
        <v/>
      </c>
      <c r="X4733" s="11"/>
    </row>
    <row r="4734" spans="1:24" x14ac:dyDescent="0.25">
      <c r="A4734" s="6" t="str">
        <f ca="1">no.</f>
        <v/>
      </c>
      <c r="E4734" s="4" t="str">
        <f ca="1">position</f>
        <v/>
      </c>
      <c r="I4734" s="318"/>
      <c r="L4734" s="4"/>
      <c r="N4734" s="6"/>
      <c r="P4734" s="20"/>
      <c r="Q4734" s="5" t="str">
        <f ca="1">score</f>
        <v/>
      </c>
      <c r="R4734" s="7" t="str">
        <f ca="1">rescore_pd</f>
        <v/>
      </c>
      <c r="S4734" s="310" t="str">
        <f ca="1">price</f>
        <v/>
      </c>
      <c r="U4734" s="4"/>
      <c r="V4734" s="4"/>
      <c r="W4734" s="215" t="str">
        <f ca="1">comm_pd</f>
        <v/>
      </c>
      <c r="X4734" s="11"/>
    </row>
    <row r="4735" spans="1:24" x14ac:dyDescent="0.25">
      <c r="A4735" s="6" t="str">
        <f ca="1">no.</f>
        <v/>
      </c>
      <c r="E4735" s="4" t="str">
        <f ca="1">position</f>
        <v/>
      </c>
      <c r="I4735" s="318"/>
      <c r="L4735" s="4"/>
      <c r="N4735" s="6"/>
      <c r="P4735" s="20"/>
      <c r="Q4735" s="5" t="str">
        <f ca="1">score</f>
        <v/>
      </c>
      <c r="R4735" s="7" t="str">
        <f ca="1">rescore_pd</f>
        <v/>
      </c>
      <c r="S4735" s="310" t="str">
        <f ca="1">price</f>
        <v/>
      </c>
      <c r="U4735" s="4"/>
      <c r="V4735" s="4"/>
      <c r="W4735" s="215" t="str">
        <f ca="1">comm_pd</f>
        <v/>
      </c>
      <c r="X4735" s="11"/>
    </row>
    <row r="4736" spans="1:24" x14ac:dyDescent="0.25">
      <c r="A4736" s="6" t="str">
        <f ca="1">no.</f>
        <v/>
      </c>
      <c r="E4736" s="4" t="str">
        <f ca="1">position</f>
        <v/>
      </c>
      <c r="I4736" s="318"/>
      <c r="L4736" s="4"/>
      <c r="N4736" s="6"/>
      <c r="P4736" s="20"/>
      <c r="Q4736" s="5" t="str">
        <f ca="1">score</f>
        <v/>
      </c>
      <c r="R4736" s="7" t="str">
        <f ca="1">rescore_pd</f>
        <v/>
      </c>
      <c r="S4736" s="310" t="str">
        <f ca="1">price</f>
        <v/>
      </c>
      <c r="U4736" s="4"/>
      <c r="V4736" s="4"/>
      <c r="W4736" s="215" t="str">
        <f ca="1">comm_pd</f>
        <v/>
      </c>
      <c r="X4736" s="11"/>
    </row>
    <row r="4737" spans="1:24" x14ac:dyDescent="0.25">
      <c r="A4737" s="6" t="str">
        <f ca="1">no.</f>
        <v/>
      </c>
      <c r="E4737" s="4" t="str">
        <f ca="1">position</f>
        <v/>
      </c>
      <c r="I4737" s="318"/>
      <c r="L4737" s="4"/>
      <c r="N4737" s="6"/>
      <c r="P4737" s="20"/>
      <c r="Q4737" s="5" t="str">
        <f ca="1">score</f>
        <v/>
      </c>
      <c r="R4737" s="7" t="str">
        <f ca="1">rescore_pd</f>
        <v/>
      </c>
      <c r="S4737" s="310" t="str">
        <f ca="1">price</f>
        <v/>
      </c>
      <c r="U4737" s="4"/>
      <c r="V4737" s="4"/>
      <c r="W4737" s="215" t="str">
        <f ca="1">comm_pd</f>
        <v/>
      </c>
      <c r="X4737" s="11"/>
    </row>
    <row r="4738" spans="1:24" x14ac:dyDescent="0.25">
      <c r="A4738" s="6" t="str">
        <f ca="1">no.</f>
        <v/>
      </c>
      <c r="E4738" s="4" t="str">
        <f ca="1">position</f>
        <v/>
      </c>
      <c r="I4738" s="318"/>
      <c r="L4738" s="4"/>
      <c r="N4738" s="6"/>
      <c r="P4738" s="20"/>
      <c r="Q4738" s="5" t="str">
        <f ca="1">score</f>
        <v/>
      </c>
      <c r="R4738" s="7" t="str">
        <f ca="1">rescore_pd</f>
        <v/>
      </c>
      <c r="S4738" s="310" t="str">
        <f ca="1">price</f>
        <v/>
      </c>
      <c r="U4738" s="4"/>
      <c r="V4738" s="4"/>
      <c r="W4738" s="215" t="str">
        <f ca="1">comm_pd</f>
        <v/>
      </c>
      <c r="X4738" s="11"/>
    </row>
    <row r="4739" spans="1:24" x14ac:dyDescent="0.25">
      <c r="A4739" s="6" t="str">
        <f ca="1">no.</f>
        <v/>
      </c>
      <c r="E4739" s="4" t="str">
        <f ca="1">position</f>
        <v/>
      </c>
      <c r="I4739" s="318"/>
      <c r="L4739" s="4"/>
      <c r="N4739" s="6"/>
      <c r="P4739" s="20"/>
      <c r="Q4739" s="5" t="str">
        <f ca="1">score</f>
        <v/>
      </c>
      <c r="R4739" s="7" t="str">
        <f ca="1">rescore_pd</f>
        <v/>
      </c>
      <c r="S4739" s="310" t="str">
        <f ca="1">price</f>
        <v/>
      </c>
      <c r="U4739" s="4"/>
      <c r="V4739" s="4"/>
      <c r="W4739" s="215" t="str">
        <f ca="1">comm_pd</f>
        <v/>
      </c>
      <c r="X4739" s="11"/>
    </row>
    <row r="4740" spans="1:24" x14ac:dyDescent="0.25">
      <c r="A4740" s="6" t="str">
        <f ca="1">no.</f>
        <v/>
      </c>
      <c r="E4740" s="4" t="str">
        <f ca="1">position</f>
        <v/>
      </c>
      <c r="I4740" s="318"/>
      <c r="L4740" s="4"/>
      <c r="N4740" s="6"/>
      <c r="P4740" s="20"/>
      <c r="Q4740" s="5" t="str">
        <f ca="1">score</f>
        <v/>
      </c>
      <c r="R4740" s="7" t="str">
        <f ca="1">rescore_pd</f>
        <v/>
      </c>
      <c r="S4740" s="310" t="str">
        <f ca="1">price</f>
        <v/>
      </c>
      <c r="U4740" s="4"/>
      <c r="V4740" s="4"/>
      <c r="W4740" s="215" t="str">
        <f ca="1">comm_pd</f>
        <v/>
      </c>
      <c r="X4740" s="11"/>
    </row>
    <row r="4741" spans="1:24" x14ac:dyDescent="0.25">
      <c r="A4741" s="6" t="str">
        <f ca="1">no.</f>
        <v/>
      </c>
      <c r="E4741" s="4" t="str">
        <f ca="1">position</f>
        <v/>
      </c>
      <c r="I4741" s="318"/>
      <c r="L4741" s="4"/>
      <c r="N4741" s="6"/>
      <c r="P4741" s="20"/>
      <c r="Q4741" s="5" t="str">
        <f ca="1">score</f>
        <v/>
      </c>
      <c r="R4741" s="7" t="str">
        <f ca="1">rescore_pd</f>
        <v/>
      </c>
      <c r="S4741" s="310" t="str">
        <f ca="1">price</f>
        <v/>
      </c>
      <c r="U4741" s="4"/>
      <c r="V4741" s="4"/>
      <c r="W4741" s="215" t="str">
        <f ca="1">comm_pd</f>
        <v/>
      </c>
      <c r="X4741" s="11"/>
    </row>
    <row r="4742" spans="1:24" x14ac:dyDescent="0.25">
      <c r="A4742" s="6" t="str">
        <f ca="1">no.</f>
        <v/>
      </c>
      <c r="E4742" s="4" t="str">
        <f ca="1">position</f>
        <v/>
      </c>
      <c r="I4742" s="318"/>
      <c r="L4742" s="4"/>
      <c r="N4742" s="6"/>
      <c r="P4742" s="20"/>
      <c r="Q4742" s="5" t="str">
        <f ca="1">score</f>
        <v/>
      </c>
      <c r="R4742" s="7" t="str">
        <f ca="1">rescore_pd</f>
        <v/>
      </c>
      <c r="S4742" s="310" t="str">
        <f ca="1">price</f>
        <v/>
      </c>
      <c r="U4742" s="4"/>
      <c r="V4742" s="4"/>
      <c r="W4742" s="215" t="str">
        <f ca="1">comm_pd</f>
        <v/>
      </c>
      <c r="X4742" s="11"/>
    </row>
    <row r="4743" spans="1:24" x14ac:dyDescent="0.25">
      <c r="A4743" s="6" t="str">
        <f ca="1">no.</f>
        <v/>
      </c>
      <c r="E4743" s="4" t="str">
        <f ca="1">position</f>
        <v/>
      </c>
      <c r="I4743" s="318"/>
      <c r="L4743" s="4"/>
      <c r="N4743" s="6"/>
      <c r="P4743" s="20"/>
      <c r="Q4743" s="5" t="str">
        <f ca="1">score</f>
        <v/>
      </c>
      <c r="R4743" s="7" t="str">
        <f ca="1">rescore_pd</f>
        <v/>
      </c>
      <c r="S4743" s="310" t="str">
        <f ca="1">price</f>
        <v/>
      </c>
      <c r="U4743" s="4"/>
      <c r="V4743" s="4"/>
      <c r="W4743" s="215" t="str">
        <f ca="1">comm_pd</f>
        <v/>
      </c>
      <c r="X4743" s="11"/>
    </row>
    <row r="4744" spans="1:24" x14ac:dyDescent="0.25">
      <c r="A4744" s="6" t="str">
        <f ca="1">no.</f>
        <v/>
      </c>
      <c r="E4744" s="4" t="str">
        <f ca="1">position</f>
        <v/>
      </c>
      <c r="I4744" s="318"/>
      <c r="L4744" s="4"/>
      <c r="N4744" s="6"/>
      <c r="P4744" s="20"/>
      <c r="Q4744" s="5" t="str">
        <f ca="1">score</f>
        <v/>
      </c>
      <c r="R4744" s="7" t="str">
        <f ca="1">rescore_pd</f>
        <v/>
      </c>
      <c r="S4744" s="310" t="str">
        <f ca="1">price</f>
        <v/>
      </c>
      <c r="U4744" s="4"/>
      <c r="V4744" s="4"/>
      <c r="W4744" s="215" t="str">
        <f ca="1">comm_pd</f>
        <v/>
      </c>
      <c r="X4744" s="11"/>
    </row>
    <row r="4745" spans="1:24" x14ac:dyDescent="0.25">
      <c r="A4745" s="6" t="str">
        <f ca="1">no.</f>
        <v/>
      </c>
      <c r="E4745" s="4" t="str">
        <f ca="1">position</f>
        <v/>
      </c>
      <c r="I4745" s="318"/>
      <c r="L4745" s="4"/>
      <c r="N4745" s="6"/>
      <c r="P4745" s="20"/>
      <c r="Q4745" s="5" t="str">
        <f ca="1">score</f>
        <v/>
      </c>
      <c r="R4745" s="7" t="str">
        <f ca="1">rescore_pd</f>
        <v/>
      </c>
      <c r="S4745" s="310" t="str">
        <f ca="1">price</f>
        <v/>
      </c>
      <c r="U4745" s="4"/>
      <c r="V4745" s="4"/>
      <c r="W4745" s="215" t="str">
        <f ca="1">comm_pd</f>
        <v/>
      </c>
      <c r="X4745" s="11"/>
    </row>
    <row r="4746" spans="1:24" x14ac:dyDescent="0.25">
      <c r="A4746" s="6" t="str">
        <f ca="1">no.</f>
        <v/>
      </c>
      <c r="E4746" s="4" t="str">
        <f ca="1">position</f>
        <v/>
      </c>
      <c r="I4746" s="318"/>
      <c r="L4746" s="4"/>
      <c r="N4746" s="6"/>
      <c r="P4746" s="20"/>
      <c r="Q4746" s="5" t="str">
        <f ca="1">score</f>
        <v/>
      </c>
      <c r="R4746" s="7" t="str">
        <f ca="1">rescore_pd</f>
        <v/>
      </c>
      <c r="S4746" s="310" t="str">
        <f ca="1">price</f>
        <v/>
      </c>
      <c r="U4746" s="4"/>
      <c r="V4746" s="4"/>
      <c r="W4746" s="215" t="str">
        <f ca="1">comm_pd</f>
        <v/>
      </c>
      <c r="X4746" s="11"/>
    </row>
    <row r="4747" spans="1:24" x14ac:dyDescent="0.25">
      <c r="A4747" s="6" t="str">
        <f ca="1">no.</f>
        <v/>
      </c>
      <c r="E4747" s="4" t="str">
        <f ca="1">position</f>
        <v/>
      </c>
      <c r="I4747" s="318"/>
      <c r="L4747" s="4"/>
      <c r="N4747" s="6"/>
      <c r="P4747" s="20"/>
      <c r="Q4747" s="5" t="str">
        <f ca="1">score</f>
        <v/>
      </c>
      <c r="R4747" s="7" t="str">
        <f ca="1">rescore_pd</f>
        <v/>
      </c>
      <c r="S4747" s="310" t="str">
        <f ca="1">price</f>
        <v/>
      </c>
      <c r="U4747" s="4"/>
      <c r="V4747" s="4"/>
      <c r="W4747" s="215" t="str">
        <f ca="1">comm_pd</f>
        <v/>
      </c>
      <c r="X4747" s="11"/>
    </row>
    <row r="4748" spans="1:24" x14ac:dyDescent="0.25">
      <c r="A4748" s="6" t="str">
        <f ca="1">no.</f>
        <v/>
      </c>
      <c r="E4748" s="4" t="str">
        <f ca="1">position</f>
        <v/>
      </c>
      <c r="I4748" s="318"/>
      <c r="L4748" s="4"/>
      <c r="N4748" s="6"/>
      <c r="P4748" s="20"/>
      <c r="Q4748" s="5" t="str">
        <f ca="1">score</f>
        <v/>
      </c>
      <c r="R4748" s="7" t="str">
        <f ca="1">rescore_pd</f>
        <v/>
      </c>
      <c r="S4748" s="310" t="str">
        <f ca="1">price</f>
        <v/>
      </c>
      <c r="U4748" s="4"/>
      <c r="V4748" s="4"/>
      <c r="W4748" s="215" t="str">
        <f ca="1">comm_pd</f>
        <v/>
      </c>
      <c r="X4748" s="11"/>
    </row>
    <row r="4749" spans="1:24" x14ac:dyDescent="0.25">
      <c r="A4749" s="6" t="str">
        <f ca="1">no.</f>
        <v/>
      </c>
      <c r="E4749" s="4" t="str">
        <f ca="1">position</f>
        <v/>
      </c>
      <c r="I4749" s="318"/>
      <c r="L4749" s="4"/>
      <c r="N4749" s="6"/>
      <c r="P4749" s="20"/>
      <c r="Q4749" s="5" t="str">
        <f ca="1">score</f>
        <v/>
      </c>
      <c r="R4749" s="7" t="str">
        <f ca="1">rescore_pd</f>
        <v/>
      </c>
      <c r="S4749" s="310" t="str">
        <f ca="1">price</f>
        <v/>
      </c>
      <c r="U4749" s="4"/>
      <c r="V4749" s="4"/>
      <c r="W4749" s="215" t="str">
        <f ca="1">comm_pd</f>
        <v/>
      </c>
      <c r="X4749" s="11"/>
    </row>
    <row r="4750" spans="1:24" x14ac:dyDescent="0.25">
      <c r="A4750" s="6" t="str">
        <f ca="1">no.</f>
        <v/>
      </c>
      <c r="E4750" s="4" t="str">
        <f ca="1">position</f>
        <v/>
      </c>
      <c r="I4750" s="318"/>
      <c r="L4750" s="4"/>
      <c r="N4750" s="6"/>
      <c r="P4750" s="20"/>
      <c r="Q4750" s="5" t="str">
        <f ca="1">score</f>
        <v/>
      </c>
      <c r="R4750" s="7" t="str">
        <f ca="1">rescore_pd</f>
        <v/>
      </c>
      <c r="S4750" s="310" t="str">
        <f ca="1">price</f>
        <v/>
      </c>
      <c r="U4750" s="4"/>
      <c r="V4750" s="4"/>
      <c r="W4750" s="215" t="str">
        <f ca="1">comm_pd</f>
        <v/>
      </c>
      <c r="X4750" s="11"/>
    </row>
    <row r="4751" spans="1:24" x14ac:dyDescent="0.25">
      <c r="A4751" s="6" t="str">
        <f ca="1">no.</f>
        <v/>
      </c>
      <c r="E4751" s="4" t="str">
        <f ca="1">position</f>
        <v/>
      </c>
      <c r="I4751" s="318"/>
      <c r="L4751" s="4"/>
      <c r="N4751" s="6"/>
      <c r="P4751" s="20"/>
      <c r="Q4751" s="5" t="str">
        <f ca="1">score</f>
        <v/>
      </c>
      <c r="R4751" s="7" t="str">
        <f ca="1">rescore_pd</f>
        <v/>
      </c>
      <c r="S4751" s="310" t="str">
        <f ca="1">price</f>
        <v/>
      </c>
      <c r="U4751" s="4"/>
      <c r="V4751" s="4"/>
      <c r="W4751" s="215" t="str">
        <f ca="1">comm_pd</f>
        <v/>
      </c>
      <c r="X4751" s="11"/>
    </row>
    <row r="4752" spans="1:24" x14ac:dyDescent="0.25">
      <c r="A4752" s="6" t="str">
        <f ca="1">no.</f>
        <v/>
      </c>
      <c r="E4752" s="4" t="str">
        <f ca="1">position</f>
        <v/>
      </c>
      <c r="I4752" s="318"/>
      <c r="L4752" s="4"/>
      <c r="N4752" s="6"/>
      <c r="P4752" s="20"/>
      <c r="Q4752" s="5" t="str">
        <f ca="1">score</f>
        <v/>
      </c>
      <c r="R4752" s="7" t="str">
        <f ca="1">rescore_pd</f>
        <v/>
      </c>
      <c r="S4752" s="310" t="str">
        <f ca="1">price</f>
        <v/>
      </c>
      <c r="U4752" s="4"/>
      <c r="V4752" s="4"/>
      <c r="W4752" s="215" t="str">
        <f ca="1">comm_pd</f>
        <v/>
      </c>
      <c r="X4752" s="11"/>
    </row>
    <row r="4753" spans="1:24" x14ac:dyDescent="0.25">
      <c r="A4753" s="6" t="str">
        <f ca="1">no.</f>
        <v/>
      </c>
      <c r="E4753" s="4" t="str">
        <f ca="1">position</f>
        <v/>
      </c>
      <c r="I4753" s="318"/>
      <c r="L4753" s="4"/>
      <c r="N4753" s="6"/>
      <c r="P4753" s="20"/>
      <c r="Q4753" s="5" t="str">
        <f ca="1">score</f>
        <v/>
      </c>
      <c r="R4753" s="7" t="str">
        <f ca="1">rescore_pd</f>
        <v/>
      </c>
      <c r="S4753" s="310" t="str">
        <f ca="1">price</f>
        <v/>
      </c>
      <c r="U4753" s="4"/>
      <c r="V4753" s="4"/>
      <c r="W4753" s="215" t="str">
        <f ca="1">comm_pd</f>
        <v/>
      </c>
      <c r="X4753" s="11"/>
    </row>
    <row r="4754" spans="1:24" x14ac:dyDescent="0.25">
      <c r="A4754" s="6" t="str">
        <f ca="1">no.</f>
        <v/>
      </c>
      <c r="E4754" s="4" t="str">
        <f ca="1">position</f>
        <v/>
      </c>
      <c r="I4754" s="318"/>
      <c r="L4754" s="4"/>
      <c r="N4754" s="6"/>
      <c r="P4754" s="20"/>
      <c r="Q4754" s="5" t="str">
        <f ca="1">score</f>
        <v/>
      </c>
      <c r="R4754" s="7" t="str">
        <f ca="1">rescore_pd</f>
        <v/>
      </c>
      <c r="S4754" s="310" t="str">
        <f ca="1">price</f>
        <v/>
      </c>
      <c r="U4754" s="4"/>
      <c r="V4754" s="4"/>
      <c r="W4754" s="215" t="str">
        <f ca="1">comm_pd</f>
        <v/>
      </c>
      <c r="X4754" s="11"/>
    </row>
    <row r="4755" spans="1:24" x14ac:dyDescent="0.25">
      <c r="A4755" s="6" t="str">
        <f ca="1">no.</f>
        <v/>
      </c>
      <c r="E4755" s="4" t="str">
        <f ca="1">position</f>
        <v/>
      </c>
      <c r="I4755" s="318"/>
      <c r="L4755" s="4"/>
      <c r="N4755" s="6"/>
      <c r="P4755" s="20"/>
      <c r="Q4755" s="5" t="str">
        <f ca="1">score</f>
        <v/>
      </c>
      <c r="R4755" s="7" t="str">
        <f ca="1">rescore_pd</f>
        <v/>
      </c>
      <c r="S4755" s="310" t="str">
        <f ca="1">price</f>
        <v/>
      </c>
      <c r="U4755" s="4"/>
      <c r="V4755" s="4"/>
      <c r="W4755" s="215" t="str">
        <f ca="1">comm_pd</f>
        <v/>
      </c>
      <c r="X4755" s="11"/>
    </row>
    <row r="4756" spans="1:24" x14ac:dyDescent="0.25">
      <c r="A4756" s="6" t="str">
        <f ca="1">no.</f>
        <v/>
      </c>
      <c r="E4756" s="4" t="str">
        <f ca="1">position</f>
        <v/>
      </c>
      <c r="I4756" s="318"/>
      <c r="L4756" s="4"/>
      <c r="N4756" s="6"/>
      <c r="P4756" s="20"/>
      <c r="Q4756" s="5" t="str">
        <f ca="1">score</f>
        <v/>
      </c>
      <c r="R4756" s="7" t="str">
        <f ca="1">rescore_pd</f>
        <v/>
      </c>
      <c r="S4756" s="310" t="str">
        <f ca="1">price</f>
        <v/>
      </c>
      <c r="U4756" s="4"/>
      <c r="V4756" s="4"/>
      <c r="W4756" s="215" t="str">
        <f ca="1">comm_pd</f>
        <v/>
      </c>
      <c r="X4756" s="11"/>
    </row>
    <row r="4757" spans="1:24" x14ac:dyDescent="0.25">
      <c r="A4757" s="6" t="str">
        <f ca="1">no.</f>
        <v/>
      </c>
      <c r="E4757" s="4" t="str">
        <f ca="1">position</f>
        <v/>
      </c>
      <c r="I4757" s="318"/>
      <c r="L4757" s="4"/>
      <c r="N4757" s="6"/>
      <c r="P4757" s="20"/>
      <c r="Q4757" s="5" t="str">
        <f ca="1">score</f>
        <v/>
      </c>
      <c r="R4757" s="7" t="str">
        <f ca="1">rescore_pd</f>
        <v/>
      </c>
      <c r="S4757" s="310" t="str">
        <f ca="1">price</f>
        <v/>
      </c>
      <c r="U4757" s="4"/>
      <c r="V4757" s="4"/>
      <c r="W4757" s="215" t="str">
        <f ca="1">comm_pd</f>
        <v/>
      </c>
      <c r="X4757" s="11"/>
    </row>
    <row r="4758" spans="1:24" x14ac:dyDescent="0.25">
      <c r="A4758" s="6" t="str">
        <f ca="1">no.</f>
        <v/>
      </c>
      <c r="E4758" s="4" t="str">
        <f ca="1">position</f>
        <v/>
      </c>
      <c r="I4758" s="318"/>
      <c r="L4758" s="4"/>
      <c r="N4758" s="6"/>
      <c r="P4758" s="20"/>
      <c r="Q4758" s="5" t="str">
        <f ca="1">score</f>
        <v/>
      </c>
      <c r="R4758" s="7" t="str">
        <f ca="1">rescore_pd</f>
        <v/>
      </c>
      <c r="S4758" s="310" t="str">
        <f ca="1">price</f>
        <v/>
      </c>
      <c r="U4758" s="4"/>
      <c r="V4758" s="4"/>
      <c r="W4758" s="215" t="str">
        <f ca="1">comm_pd</f>
        <v/>
      </c>
      <c r="X4758" s="11"/>
    </row>
    <row r="4759" spans="1:24" x14ac:dyDescent="0.25">
      <c r="A4759" s="6" t="str">
        <f ca="1">no.</f>
        <v/>
      </c>
      <c r="E4759" s="4" t="str">
        <f ca="1">position</f>
        <v/>
      </c>
      <c r="I4759" s="318"/>
      <c r="L4759" s="4"/>
      <c r="N4759" s="6"/>
      <c r="P4759" s="20"/>
      <c r="Q4759" s="5" t="str">
        <f ca="1">score</f>
        <v/>
      </c>
      <c r="R4759" s="7" t="str">
        <f ca="1">rescore_pd</f>
        <v/>
      </c>
      <c r="S4759" s="310" t="str">
        <f ca="1">price</f>
        <v/>
      </c>
      <c r="U4759" s="4"/>
      <c r="V4759" s="4"/>
      <c r="W4759" s="215" t="str">
        <f ca="1">comm_pd</f>
        <v/>
      </c>
      <c r="X4759" s="11"/>
    </row>
    <row r="4760" spans="1:24" x14ac:dyDescent="0.25">
      <c r="A4760" s="6" t="str">
        <f ca="1">no.</f>
        <v/>
      </c>
      <c r="E4760" s="4" t="str">
        <f ca="1">position</f>
        <v/>
      </c>
      <c r="I4760" s="318"/>
      <c r="L4760" s="4"/>
      <c r="N4760" s="6"/>
      <c r="P4760" s="20"/>
      <c r="Q4760" s="5" t="str">
        <f ca="1">score</f>
        <v/>
      </c>
      <c r="R4760" s="7" t="str">
        <f ca="1">rescore_pd</f>
        <v/>
      </c>
      <c r="S4760" s="310" t="str">
        <f ca="1">price</f>
        <v/>
      </c>
      <c r="U4760" s="4"/>
      <c r="V4760" s="4"/>
      <c r="W4760" s="215" t="str">
        <f ca="1">comm_pd</f>
        <v/>
      </c>
      <c r="X4760" s="11"/>
    </row>
    <row r="4761" spans="1:24" x14ac:dyDescent="0.25">
      <c r="A4761" s="6" t="str">
        <f ca="1">no.</f>
        <v/>
      </c>
      <c r="E4761" s="4" t="str">
        <f ca="1">position</f>
        <v/>
      </c>
      <c r="I4761" s="318"/>
      <c r="L4761" s="4"/>
      <c r="N4761" s="6"/>
      <c r="P4761" s="20"/>
      <c r="Q4761" s="5" t="str">
        <f ca="1">score</f>
        <v/>
      </c>
      <c r="R4761" s="7" t="str">
        <f ca="1">rescore_pd</f>
        <v/>
      </c>
      <c r="S4761" s="310" t="str">
        <f ca="1">price</f>
        <v/>
      </c>
      <c r="U4761" s="4"/>
      <c r="V4761" s="4"/>
      <c r="W4761" s="215" t="str">
        <f ca="1">comm_pd</f>
        <v/>
      </c>
      <c r="X4761" s="11"/>
    </row>
    <row r="4762" spans="1:24" x14ac:dyDescent="0.25">
      <c r="A4762" s="6" t="str">
        <f ca="1">no.</f>
        <v/>
      </c>
      <c r="E4762" s="4" t="str">
        <f ca="1">position</f>
        <v/>
      </c>
      <c r="I4762" s="318"/>
      <c r="L4762" s="4"/>
      <c r="N4762" s="6"/>
      <c r="P4762" s="20"/>
      <c r="Q4762" s="5" t="str">
        <f ca="1">score</f>
        <v/>
      </c>
      <c r="R4762" s="7" t="str">
        <f ca="1">rescore_pd</f>
        <v/>
      </c>
      <c r="S4762" s="310" t="str">
        <f ca="1">price</f>
        <v/>
      </c>
      <c r="U4762" s="4"/>
      <c r="V4762" s="4"/>
      <c r="W4762" s="215" t="str">
        <f ca="1">comm_pd</f>
        <v/>
      </c>
      <c r="X4762" s="11"/>
    </row>
    <row r="4763" spans="1:24" x14ac:dyDescent="0.25">
      <c r="A4763" s="6" t="str">
        <f ca="1">no.</f>
        <v/>
      </c>
      <c r="E4763" s="4" t="str">
        <f ca="1">position</f>
        <v/>
      </c>
      <c r="I4763" s="318"/>
      <c r="L4763" s="4"/>
      <c r="N4763" s="6"/>
      <c r="P4763" s="20"/>
      <c r="Q4763" s="5" t="str">
        <f ca="1">score</f>
        <v/>
      </c>
      <c r="R4763" s="7" t="str">
        <f ca="1">rescore_pd</f>
        <v/>
      </c>
      <c r="S4763" s="310" t="str">
        <f ca="1">price</f>
        <v/>
      </c>
      <c r="U4763" s="4"/>
      <c r="V4763" s="4"/>
      <c r="W4763" s="215" t="str">
        <f ca="1">comm_pd</f>
        <v/>
      </c>
      <c r="X4763" s="11"/>
    </row>
    <row r="4764" spans="1:24" x14ac:dyDescent="0.25">
      <c r="A4764" s="6" t="str">
        <f ca="1">no.</f>
        <v/>
      </c>
      <c r="E4764" s="4" t="str">
        <f ca="1">position</f>
        <v/>
      </c>
      <c r="I4764" s="318"/>
      <c r="L4764" s="4"/>
      <c r="N4764" s="6"/>
      <c r="P4764" s="20"/>
      <c r="Q4764" s="5" t="str">
        <f ca="1">score</f>
        <v/>
      </c>
      <c r="R4764" s="7" t="str">
        <f ca="1">rescore_pd</f>
        <v/>
      </c>
      <c r="S4764" s="310" t="str">
        <f ca="1">price</f>
        <v/>
      </c>
      <c r="U4764" s="4"/>
      <c r="V4764" s="4"/>
      <c r="W4764" s="215" t="str">
        <f ca="1">comm_pd</f>
        <v/>
      </c>
      <c r="X4764" s="11"/>
    </row>
    <row r="4765" spans="1:24" x14ac:dyDescent="0.25">
      <c r="A4765" s="6" t="str">
        <f ca="1">no.</f>
        <v/>
      </c>
      <c r="E4765" s="4" t="str">
        <f ca="1">position</f>
        <v/>
      </c>
      <c r="I4765" s="318"/>
      <c r="L4765" s="4"/>
      <c r="N4765" s="6"/>
      <c r="P4765" s="20"/>
      <c r="Q4765" s="5" t="str">
        <f ca="1">score</f>
        <v/>
      </c>
      <c r="R4765" s="7" t="str">
        <f ca="1">rescore_pd</f>
        <v/>
      </c>
      <c r="S4765" s="310" t="str">
        <f ca="1">price</f>
        <v/>
      </c>
      <c r="U4765" s="4"/>
      <c r="V4765" s="4"/>
      <c r="W4765" s="215" t="str">
        <f ca="1">comm_pd</f>
        <v/>
      </c>
      <c r="X4765" s="11"/>
    </row>
    <row r="4766" spans="1:24" x14ac:dyDescent="0.25">
      <c r="A4766" s="6" t="str">
        <f ca="1">no.</f>
        <v/>
      </c>
      <c r="E4766" s="4" t="str">
        <f ca="1">position</f>
        <v/>
      </c>
      <c r="I4766" s="318"/>
      <c r="L4766" s="4"/>
      <c r="N4766" s="6"/>
      <c r="P4766" s="20"/>
      <c r="Q4766" s="5" t="str">
        <f ca="1">score</f>
        <v/>
      </c>
      <c r="R4766" s="7" t="str">
        <f ca="1">rescore_pd</f>
        <v/>
      </c>
      <c r="S4766" s="310" t="str">
        <f ca="1">price</f>
        <v/>
      </c>
      <c r="U4766" s="4"/>
      <c r="V4766" s="4"/>
      <c r="W4766" s="215" t="str">
        <f ca="1">comm_pd</f>
        <v/>
      </c>
      <c r="X4766" s="11"/>
    </row>
    <row r="4767" spans="1:24" x14ac:dyDescent="0.25">
      <c r="A4767" s="6" t="str">
        <f ca="1">no.</f>
        <v/>
      </c>
      <c r="E4767" s="4" t="str">
        <f ca="1">position</f>
        <v/>
      </c>
      <c r="I4767" s="318"/>
      <c r="L4767" s="4"/>
      <c r="N4767" s="6"/>
      <c r="P4767" s="20"/>
      <c r="Q4767" s="5" t="str">
        <f ca="1">score</f>
        <v/>
      </c>
      <c r="R4767" s="7" t="str">
        <f ca="1">rescore_pd</f>
        <v/>
      </c>
      <c r="S4767" s="310" t="str">
        <f ca="1">price</f>
        <v/>
      </c>
      <c r="U4767" s="4"/>
      <c r="V4767" s="4"/>
      <c r="W4767" s="215" t="str">
        <f ca="1">comm_pd</f>
        <v/>
      </c>
      <c r="X4767" s="11"/>
    </row>
    <row r="4768" spans="1:24" x14ac:dyDescent="0.25">
      <c r="A4768" s="6" t="str">
        <f ca="1">no.</f>
        <v/>
      </c>
      <c r="E4768" s="4" t="str">
        <f ca="1">position</f>
        <v/>
      </c>
      <c r="I4768" s="318"/>
      <c r="L4768" s="4"/>
      <c r="N4768" s="6"/>
      <c r="P4768" s="20"/>
      <c r="Q4768" s="5" t="str">
        <f ca="1">score</f>
        <v/>
      </c>
      <c r="R4768" s="7" t="str">
        <f ca="1">rescore_pd</f>
        <v/>
      </c>
      <c r="S4768" s="310" t="str">
        <f ca="1">price</f>
        <v/>
      </c>
      <c r="U4768" s="4"/>
      <c r="V4768" s="4"/>
      <c r="W4768" s="215" t="str">
        <f ca="1">comm_pd</f>
        <v/>
      </c>
      <c r="X4768" s="11"/>
    </row>
    <row r="4769" spans="1:24" x14ac:dyDescent="0.25">
      <c r="A4769" s="6" t="str">
        <f ca="1">no.</f>
        <v/>
      </c>
      <c r="E4769" s="4" t="str">
        <f ca="1">position</f>
        <v/>
      </c>
      <c r="I4769" s="318"/>
      <c r="L4769" s="4"/>
      <c r="N4769" s="6"/>
      <c r="P4769" s="20"/>
      <c r="Q4769" s="5" t="str">
        <f ca="1">score</f>
        <v/>
      </c>
      <c r="R4769" s="7" t="str">
        <f ca="1">rescore_pd</f>
        <v/>
      </c>
      <c r="S4769" s="310" t="str">
        <f ca="1">price</f>
        <v/>
      </c>
      <c r="U4769" s="4"/>
      <c r="V4769" s="4"/>
      <c r="W4769" s="215" t="str">
        <f ca="1">comm_pd</f>
        <v/>
      </c>
      <c r="X4769" s="11"/>
    </row>
    <row r="4770" spans="1:24" x14ac:dyDescent="0.25">
      <c r="A4770" s="6" t="str">
        <f ca="1">no.</f>
        <v/>
      </c>
      <c r="E4770" s="4" t="str">
        <f ca="1">position</f>
        <v/>
      </c>
      <c r="I4770" s="318"/>
      <c r="L4770" s="4"/>
      <c r="N4770" s="6"/>
      <c r="P4770" s="20"/>
      <c r="Q4770" s="5" t="str">
        <f ca="1">score</f>
        <v/>
      </c>
      <c r="R4770" s="7" t="str">
        <f ca="1">rescore_pd</f>
        <v/>
      </c>
      <c r="S4770" s="310" t="str">
        <f ca="1">price</f>
        <v/>
      </c>
      <c r="U4770" s="4"/>
      <c r="V4770" s="4"/>
      <c r="W4770" s="215" t="str">
        <f ca="1">comm_pd</f>
        <v/>
      </c>
      <c r="X4770" s="11"/>
    </row>
    <row r="4771" spans="1:24" x14ac:dyDescent="0.25">
      <c r="A4771" s="6" t="str">
        <f ca="1">no.</f>
        <v/>
      </c>
      <c r="E4771" s="4" t="str">
        <f ca="1">position</f>
        <v/>
      </c>
      <c r="I4771" s="318"/>
      <c r="L4771" s="4"/>
      <c r="N4771" s="6"/>
      <c r="P4771" s="20"/>
      <c r="Q4771" s="5" t="str">
        <f ca="1">score</f>
        <v/>
      </c>
      <c r="R4771" s="7" t="str">
        <f ca="1">rescore_pd</f>
        <v/>
      </c>
      <c r="S4771" s="310" t="str">
        <f ca="1">price</f>
        <v/>
      </c>
      <c r="U4771" s="4"/>
      <c r="V4771" s="4"/>
      <c r="W4771" s="215" t="str">
        <f ca="1">comm_pd</f>
        <v/>
      </c>
      <c r="X4771" s="11"/>
    </row>
    <row r="4772" spans="1:24" x14ac:dyDescent="0.25">
      <c r="A4772" s="6" t="str">
        <f ca="1">no.</f>
        <v/>
      </c>
      <c r="E4772" s="4" t="str">
        <f ca="1">position</f>
        <v/>
      </c>
      <c r="I4772" s="318"/>
      <c r="L4772" s="4"/>
      <c r="N4772" s="6"/>
      <c r="P4772" s="20"/>
      <c r="Q4772" s="5" t="str">
        <f ca="1">score</f>
        <v/>
      </c>
      <c r="R4772" s="7" t="str">
        <f ca="1">rescore_pd</f>
        <v/>
      </c>
      <c r="S4772" s="310" t="str">
        <f ca="1">price</f>
        <v/>
      </c>
      <c r="U4772" s="4"/>
      <c r="V4772" s="4"/>
      <c r="W4772" s="215" t="str">
        <f ca="1">comm_pd</f>
        <v/>
      </c>
      <c r="X4772" s="11"/>
    </row>
    <row r="4773" spans="1:24" x14ac:dyDescent="0.25">
      <c r="A4773" s="6" t="str">
        <f ca="1">no.</f>
        <v/>
      </c>
      <c r="E4773" s="4" t="str">
        <f ca="1">position</f>
        <v/>
      </c>
      <c r="I4773" s="318"/>
      <c r="L4773" s="4"/>
      <c r="N4773" s="6"/>
      <c r="P4773" s="20"/>
      <c r="Q4773" s="5" t="str">
        <f ca="1">score</f>
        <v/>
      </c>
      <c r="R4773" s="7" t="str">
        <f ca="1">rescore_pd</f>
        <v/>
      </c>
      <c r="S4773" s="310" t="str">
        <f ca="1">price</f>
        <v/>
      </c>
      <c r="U4773" s="4"/>
      <c r="V4773" s="4"/>
      <c r="W4773" s="215" t="str">
        <f ca="1">comm_pd</f>
        <v/>
      </c>
      <c r="X4773" s="11"/>
    </row>
    <row r="4774" spans="1:24" x14ac:dyDescent="0.25">
      <c r="A4774" s="6" t="str">
        <f ca="1">no.</f>
        <v/>
      </c>
      <c r="E4774" s="4" t="str">
        <f ca="1">position</f>
        <v/>
      </c>
      <c r="I4774" s="318"/>
      <c r="L4774" s="4"/>
      <c r="N4774" s="6"/>
      <c r="P4774" s="20"/>
      <c r="Q4774" s="5" t="str">
        <f ca="1">score</f>
        <v/>
      </c>
      <c r="R4774" s="7" t="str">
        <f ca="1">rescore_pd</f>
        <v/>
      </c>
      <c r="S4774" s="310" t="str">
        <f ca="1">price</f>
        <v/>
      </c>
      <c r="U4774" s="4"/>
      <c r="V4774" s="4"/>
      <c r="W4774" s="215" t="str">
        <f ca="1">comm_pd</f>
        <v/>
      </c>
      <c r="X4774" s="11"/>
    </row>
    <row r="4775" spans="1:24" x14ac:dyDescent="0.25">
      <c r="A4775" s="6" t="str">
        <f ca="1">no.</f>
        <v/>
      </c>
      <c r="E4775" s="4" t="str">
        <f ca="1">position</f>
        <v/>
      </c>
      <c r="I4775" s="318"/>
      <c r="L4775" s="4"/>
      <c r="N4775" s="6"/>
      <c r="P4775" s="20"/>
      <c r="Q4775" s="5" t="str">
        <f ca="1">score</f>
        <v/>
      </c>
      <c r="R4775" s="7" t="str">
        <f ca="1">rescore_pd</f>
        <v/>
      </c>
      <c r="S4775" s="310" t="str">
        <f ca="1">price</f>
        <v/>
      </c>
      <c r="U4775" s="4"/>
      <c r="V4775" s="4"/>
      <c r="W4775" s="215" t="str">
        <f ca="1">comm_pd</f>
        <v/>
      </c>
      <c r="X4775" s="11"/>
    </row>
    <row r="4776" spans="1:24" x14ac:dyDescent="0.25">
      <c r="A4776" s="6" t="str">
        <f ca="1">no.</f>
        <v/>
      </c>
      <c r="E4776" s="4" t="str">
        <f ca="1">position</f>
        <v/>
      </c>
      <c r="I4776" s="318"/>
      <c r="L4776" s="4"/>
      <c r="N4776" s="6"/>
      <c r="P4776" s="20"/>
      <c r="Q4776" s="5" t="str">
        <f ca="1">score</f>
        <v/>
      </c>
      <c r="R4776" s="7" t="str">
        <f ca="1">rescore_pd</f>
        <v/>
      </c>
      <c r="S4776" s="310" t="str">
        <f ca="1">price</f>
        <v/>
      </c>
      <c r="U4776" s="4"/>
      <c r="V4776" s="4"/>
      <c r="W4776" s="215" t="str">
        <f ca="1">comm_pd</f>
        <v/>
      </c>
      <c r="X4776" s="11"/>
    </row>
    <row r="4777" spans="1:24" x14ac:dyDescent="0.25">
      <c r="A4777" s="6" t="str">
        <f ca="1">no.</f>
        <v/>
      </c>
      <c r="E4777" s="4" t="str">
        <f ca="1">position</f>
        <v/>
      </c>
      <c r="I4777" s="318"/>
      <c r="L4777" s="4"/>
      <c r="N4777" s="6"/>
      <c r="P4777" s="20"/>
      <c r="Q4777" s="5" t="str">
        <f ca="1">score</f>
        <v/>
      </c>
      <c r="R4777" s="7" t="str">
        <f ca="1">rescore_pd</f>
        <v/>
      </c>
      <c r="S4777" s="310" t="str">
        <f ca="1">price</f>
        <v/>
      </c>
      <c r="U4777" s="4"/>
      <c r="V4777" s="4"/>
      <c r="W4777" s="215" t="str">
        <f ca="1">comm_pd</f>
        <v/>
      </c>
      <c r="X4777" s="11"/>
    </row>
    <row r="4778" spans="1:24" x14ac:dyDescent="0.25">
      <c r="A4778" s="6" t="str">
        <f ca="1">no.</f>
        <v/>
      </c>
      <c r="E4778" s="4" t="str">
        <f ca="1">position</f>
        <v/>
      </c>
      <c r="I4778" s="318"/>
      <c r="L4778" s="4"/>
      <c r="N4778" s="6"/>
      <c r="P4778" s="20"/>
      <c r="Q4778" s="5" t="str">
        <f ca="1">score</f>
        <v/>
      </c>
      <c r="R4778" s="7" t="str">
        <f ca="1">rescore_pd</f>
        <v/>
      </c>
      <c r="S4778" s="310" t="str">
        <f ca="1">price</f>
        <v/>
      </c>
      <c r="U4778" s="4"/>
      <c r="V4778" s="4"/>
      <c r="W4778" s="215" t="str">
        <f ca="1">comm_pd</f>
        <v/>
      </c>
      <c r="X4778" s="11"/>
    </row>
    <row r="4779" spans="1:24" x14ac:dyDescent="0.25">
      <c r="A4779" s="6" t="str">
        <f ca="1">no.</f>
        <v/>
      </c>
      <c r="E4779" s="4" t="str">
        <f ca="1">position</f>
        <v/>
      </c>
      <c r="I4779" s="318"/>
      <c r="L4779" s="4"/>
      <c r="N4779" s="6"/>
      <c r="P4779" s="20"/>
      <c r="Q4779" s="5" t="str">
        <f ca="1">score</f>
        <v/>
      </c>
      <c r="R4779" s="7" t="str">
        <f ca="1">rescore_pd</f>
        <v/>
      </c>
      <c r="S4779" s="310" t="str">
        <f ca="1">price</f>
        <v/>
      </c>
      <c r="U4779" s="4"/>
      <c r="V4779" s="4"/>
      <c r="W4779" s="215" t="str">
        <f ca="1">comm_pd</f>
        <v/>
      </c>
      <c r="X4779" s="11"/>
    </row>
    <row r="4780" spans="1:24" x14ac:dyDescent="0.25">
      <c r="A4780" s="6" t="str">
        <f ca="1">no.</f>
        <v/>
      </c>
      <c r="E4780" s="4" t="str">
        <f ca="1">position</f>
        <v/>
      </c>
      <c r="I4780" s="318"/>
      <c r="L4780" s="4"/>
      <c r="N4780" s="6"/>
      <c r="P4780" s="20"/>
      <c r="Q4780" s="5" t="str">
        <f ca="1">score</f>
        <v/>
      </c>
      <c r="R4780" s="7" t="str">
        <f ca="1">rescore_pd</f>
        <v/>
      </c>
      <c r="S4780" s="310" t="str">
        <f ca="1">price</f>
        <v/>
      </c>
      <c r="U4780" s="4"/>
      <c r="V4780" s="4"/>
      <c r="W4780" s="215" t="str">
        <f ca="1">comm_pd</f>
        <v/>
      </c>
      <c r="X4780" s="11"/>
    </row>
    <row r="4781" spans="1:24" x14ac:dyDescent="0.25">
      <c r="A4781" s="6" t="str">
        <f ca="1">no.</f>
        <v/>
      </c>
      <c r="E4781" s="4" t="str">
        <f ca="1">position</f>
        <v/>
      </c>
      <c r="I4781" s="318"/>
      <c r="L4781" s="4"/>
      <c r="N4781" s="6"/>
      <c r="P4781" s="20"/>
      <c r="Q4781" s="5" t="str">
        <f ca="1">score</f>
        <v/>
      </c>
      <c r="R4781" s="7" t="str">
        <f ca="1">rescore_pd</f>
        <v/>
      </c>
      <c r="S4781" s="310" t="str">
        <f ca="1">price</f>
        <v/>
      </c>
      <c r="U4781" s="4"/>
      <c r="V4781" s="4"/>
      <c r="W4781" s="215" t="str">
        <f ca="1">comm_pd</f>
        <v/>
      </c>
      <c r="X4781" s="11"/>
    </row>
    <row r="4782" spans="1:24" x14ac:dyDescent="0.25">
      <c r="A4782" s="6" t="str">
        <f ca="1">no.</f>
        <v/>
      </c>
      <c r="E4782" s="4" t="str">
        <f ca="1">position</f>
        <v/>
      </c>
      <c r="I4782" s="318"/>
      <c r="L4782" s="4"/>
      <c r="N4782" s="6"/>
      <c r="P4782" s="20"/>
      <c r="Q4782" s="5" t="str">
        <f ca="1">score</f>
        <v/>
      </c>
      <c r="R4782" s="7" t="str">
        <f ca="1">rescore_pd</f>
        <v/>
      </c>
      <c r="S4782" s="310" t="str">
        <f ca="1">price</f>
        <v/>
      </c>
      <c r="U4782" s="4"/>
      <c r="V4782" s="4"/>
      <c r="W4782" s="215" t="str">
        <f ca="1">comm_pd</f>
        <v/>
      </c>
      <c r="X4782" s="11"/>
    </row>
    <row r="4783" spans="1:24" x14ac:dyDescent="0.25">
      <c r="A4783" s="6" t="str">
        <f ca="1">no.</f>
        <v/>
      </c>
      <c r="E4783" s="4" t="str">
        <f ca="1">position</f>
        <v/>
      </c>
      <c r="I4783" s="318"/>
      <c r="L4783" s="4"/>
      <c r="N4783" s="6"/>
      <c r="P4783" s="20"/>
      <c r="Q4783" s="5" t="str">
        <f ca="1">score</f>
        <v/>
      </c>
      <c r="R4783" s="7" t="str">
        <f ca="1">rescore_pd</f>
        <v/>
      </c>
      <c r="S4783" s="310" t="str">
        <f ca="1">price</f>
        <v/>
      </c>
      <c r="U4783" s="4"/>
      <c r="V4783" s="4"/>
      <c r="W4783" s="215" t="str">
        <f ca="1">comm_pd</f>
        <v/>
      </c>
      <c r="X4783" s="11"/>
    </row>
    <row r="4784" spans="1:24" x14ac:dyDescent="0.25">
      <c r="A4784" s="6" t="str">
        <f ca="1">no.</f>
        <v/>
      </c>
      <c r="E4784" s="4" t="str">
        <f ca="1">position</f>
        <v/>
      </c>
      <c r="I4784" s="318"/>
      <c r="L4784" s="4"/>
      <c r="N4784" s="6"/>
      <c r="P4784" s="20"/>
      <c r="Q4784" s="5" t="str">
        <f ca="1">score</f>
        <v/>
      </c>
      <c r="R4784" s="7" t="str">
        <f ca="1">rescore_pd</f>
        <v/>
      </c>
      <c r="S4784" s="310" t="str">
        <f ca="1">price</f>
        <v/>
      </c>
      <c r="U4784" s="4"/>
      <c r="V4784" s="4"/>
      <c r="W4784" s="215" t="str">
        <f ca="1">comm_pd</f>
        <v/>
      </c>
      <c r="X4784" s="11"/>
    </row>
    <row r="4785" spans="1:24" x14ac:dyDescent="0.25">
      <c r="A4785" s="6" t="str">
        <f ca="1">no.</f>
        <v/>
      </c>
      <c r="E4785" s="4" t="str">
        <f ca="1">position</f>
        <v/>
      </c>
      <c r="I4785" s="318"/>
      <c r="L4785" s="4"/>
      <c r="N4785" s="6"/>
      <c r="P4785" s="20"/>
      <c r="Q4785" s="5" t="str">
        <f ca="1">score</f>
        <v/>
      </c>
      <c r="R4785" s="7" t="str">
        <f ca="1">rescore_pd</f>
        <v/>
      </c>
      <c r="S4785" s="310" t="str">
        <f ca="1">price</f>
        <v/>
      </c>
      <c r="U4785" s="4"/>
      <c r="V4785" s="4"/>
      <c r="W4785" s="215" t="str">
        <f ca="1">comm_pd</f>
        <v/>
      </c>
      <c r="X4785" s="11"/>
    </row>
    <row r="4786" spans="1:24" x14ac:dyDescent="0.25">
      <c r="A4786" s="6" t="str">
        <f ca="1">no.</f>
        <v/>
      </c>
      <c r="E4786" s="4" t="str">
        <f ca="1">position</f>
        <v/>
      </c>
      <c r="I4786" s="318"/>
      <c r="L4786" s="4"/>
      <c r="N4786" s="6"/>
      <c r="P4786" s="20"/>
      <c r="Q4786" s="5" t="str">
        <f ca="1">score</f>
        <v/>
      </c>
      <c r="R4786" s="7" t="str">
        <f ca="1">rescore_pd</f>
        <v/>
      </c>
      <c r="S4786" s="310" t="str">
        <f ca="1">price</f>
        <v/>
      </c>
      <c r="U4786" s="4"/>
      <c r="V4786" s="4"/>
      <c r="W4786" s="215" t="str">
        <f ca="1">comm_pd</f>
        <v/>
      </c>
      <c r="X4786" s="11"/>
    </row>
    <row r="4787" spans="1:24" x14ac:dyDescent="0.25">
      <c r="A4787" s="6" t="str">
        <f ca="1">no.</f>
        <v/>
      </c>
      <c r="E4787" s="4" t="str">
        <f ca="1">position</f>
        <v/>
      </c>
      <c r="I4787" s="318"/>
      <c r="L4787" s="4"/>
      <c r="N4787" s="6"/>
      <c r="P4787" s="20"/>
      <c r="Q4787" s="5" t="str">
        <f ca="1">score</f>
        <v/>
      </c>
      <c r="R4787" s="7" t="str">
        <f ca="1">rescore_pd</f>
        <v/>
      </c>
      <c r="S4787" s="310" t="str">
        <f ca="1">price</f>
        <v/>
      </c>
      <c r="U4787" s="4"/>
      <c r="V4787" s="4"/>
      <c r="W4787" s="215" t="str">
        <f ca="1">comm_pd</f>
        <v/>
      </c>
      <c r="X4787" s="11"/>
    </row>
    <row r="4788" spans="1:24" x14ac:dyDescent="0.25">
      <c r="A4788" s="6" t="str">
        <f ca="1">no.</f>
        <v/>
      </c>
      <c r="E4788" s="4" t="str">
        <f ca="1">position</f>
        <v/>
      </c>
      <c r="I4788" s="318"/>
      <c r="L4788" s="4"/>
      <c r="N4788" s="6"/>
      <c r="P4788" s="20"/>
      <c r="Q4788" s="5" t="str">
        <f ca="1">score</f>
        <v/>
      </c>
      <c r="R4788" s="7" t="str">
        <f ca="1">rescore_pd</f>
        <v/>
      </c>
      <c r="S4788" s="310" t="str">
        <f ca="1">price</f>
        <v/>
      </c>
      <c r="U4788" s="4"/>
      <c r="V4788" s="4"/>
      <c r="W4788" s="215" t="str">
        <f ca="1">comm_pd</f>
        <v/>
      </c>
      <c r="X4788" s="11"/>
    </row>
    <row r="4789" spans="1:24" x14ac:dyDescent="0.25">
      <c r="A4789" s="6" t="str">
        <f ca="1">no.</f>
        <v/>
      </c>
      <c r="E4789" s="4" t="str">
        <f ca="1">position</f>
        <v/>
      </c>
      <c r="I4789" s="318"/>
      <c r="L4789" s="4"/>
      <c r="N4789" s="6"/>
      <c r="P4789" s="20"/>
      <c r="Q4789" s="5" t="str">
        <f ca="1">score</f>
        <v/>
      </c>
      <c r="R4789" s="7" t="str">
        <f ca="1">rescore_pd</f>
        <v/>
      </c>
      <c r="S4789" s="310" t="str">
        <f ca="1">price</f>
        <v/>
      </c>
      <c r="U4789" s="4"/>
      <c r="V4789" s="4"/>
      <c r="W4789" s="215" t="str">
        <f ca="1">comm_pd</f>
        <v/>
      </c>
      <c r="X4789" s="11"/>
    </row>
    <row r="4790" spans="1:24" x14ac:dyDescent="0.25">
      <c r="A4790" s="6" t="str">
        <f ca="1">no.</f>
        <v/>
      </c>
      <c r="E4790" s="4" t="str">
        <f ca="1">position</f>
        <v/>
      </c>
      <c r="I4790" s="318"/>
      <c r="L4790" s="4"/>
      <c r="N4790" s="6"/>
      <c r="P4790" s="20"/>
      <c r="Q4790" s="5" t="str">
        <f ca="1">score</f>
        <v/>
      </c>
      <c r="R4790" s="7" t="str">
        <f ca="1">rescore_pd</f>
        <v/>
      </c>
      <c r="S4790" s="310" t="str">
        <f ca="1">price</f>
        <v/>
      </c>
      <c r="U4790" s="4"/>
      <c r="V4790" s="4"/>
      <c r="W4790" s="215" t="str">
        <f ca="1">comm_pd</f>
        <v/>
      </c>
      <c r="X4790" s="11"/>
    </row>
    <row r="4791" spans="1:24" x14ac:dyDescent="0.25">
      <c r="A4791" s="6" t="str">
        <f ca="1">no.</f>
        <v/>
      </c>
      <c r="E4791" s="4" t="str">
        <f ca="1">position</f>
        <v/>
      </c>
      <c r="I4791" s="318"/>
      <c r="L4791" s="4"/>
      <c r="N4791" s="6"/>
      <c r="P4791" s="20"/>
      <c r="Q4791" s="5" t="str">
        <f ca="1">score</f>
        <v/>
      </c>
      <c r="R4791" s="7" t="str">
        <f ca="1">rescore_pd</f>
        <v/>
      </c>
      <c r="S4791" s="310" t="str">
        <f ca="1">price</f>
        <v/>
      </c>
      <c r="U4791" s="4"/>
      <c r="V4791" s="4"/>
      <c r="W4791" s="215" t="str">
        <f ca="1">comm_pd</f>
        <v/>
      </c>
      <c r="X4791" s="11"/>
    </row>
    <row r="4792" spans="1:24" x14ac:dyDescent="0.25">
      <c r="A4792" s="6" t="str">
        <f ca="1">no.</f>
        <v/>
      </c>
      <c r="E4792" s="4" t="str">
        <f ca="1">position</f>
        <v/>
      </c>
      <c r="I4792" s="318"/>
      <c r="L4792" s="4"/>
      <c r="N4792" s="6"/>
      <c r="P4792" s="20"/>
      <c r="Q4792" s="5" t="str">
        <f ca="1">score</f>
        <v/>
      </c>
      <c r="R4792" s="7" t="str">
        <f ca="1">rescore_pd</f>
        <v/>
      </c>
      <c r="S4792" s="310" t="str">
        <f ca="1">price</f>
        <v/>
      </c>
      <c r="U4792" s="4"/>
      <c r="V4792" s="4"/>
      <c r="W4792" s="215" t="str">
        <f ca="1">comm_pd</f>
        <v/>
      </c>
      <c r="X4792" s="11"/>
    </row>
    <row r="4793" spans="1:24" x14ac:dyDescent="0.25">
      <c r="A4793" s="6" t="str">
        <f ca="1">no.</f>
        <v/>
      </c>
      <c r="E4793" s="4" t="str">
        <f ca="1">position</f>
        <v/>
      </c>
      <c r="I4793" s="318"/>
      <c r="L4793" s="4"/>
      <c r="N4793" s="6"/>
      <c r="P4793" s="20"/>
      <c r="Q4793" s="5" t="str">
        <f ca="1">score</f>
        <v/>
      </c>
      <c r="R4793" s="7" t="str">
        <f ca="1">rescore_pd</f>
        <v/>
      </c>
      <c r="S4793" s="310" t="str">
        <f ca="1">price</f>
        <v/>
      </c>
      <c r="U4793" s="4"/>
      <c r="V4793" s="4"/>
      <c r="W4793" s="215" t="str">
        <f ca="1">comm_pd</f>
        <v/>
      </c>
      <c r="X4793" s="11"/>
    </row>
    <row r="4794" spans="1:24" x14ac:dyDescent="0.25">
      <c r="A4794" s="6" t="str">
        <f ca="1">no.</f>
        <v/>
      </c>
      <c r="E4794" s="4" t="str">
        <f ca="1">position</f>
        <v/>
      </c>
      <c r="I4794" s="318"/>
      <c r="L4794" s="4"/>
      <c r="N4794" s="6"/>
      <c r="P4794" s="20"/>
      <c r="Q4794" s="5" t="str">
        <f ca="1">score</f>
        <v/>
      </c>
      <c r="R4794" s="7" t="str">
        <f ca="1">rescore_pd</f>
        <v/>
      </c>
      <c r="S4794" s="310" t="str">
        <f ca="1">price</f>
        <v/>
      </c>
      <c r="U4794" s="4"/>
      <c r="V4794" s="4"/>
      <c r="W4794" s="215" t="str">
        <f ca="1">comm_pd</f>
        <v/>
      </c>
      <c r="X4794" s="11"/>
    </row>
    <row r="4795" spans="1:24" x14ac:dyDescent="0.25">
      <c r="A4795" s="6" t="str">
        <f ca="1">no.</f>
        <v/>
      </c>
      <c r="E4795" s="4" t="str">
        <f ca="1">position</f>
        <v/>
      </c>
      <c r="I4795" s="318"/>
      <c r="L4795" s="4"/>
      <c r="N4795" s="6"/>
      <c r="P4795" s="20"/>
      <c r="Q4795" s="5" t="str">
        <f ca="1">score</f>
        <v/>
      </c>
      <c r="R4795" s="7" t="str">
        <f ca="1">rescore_pd</f>
        <v/>
      </c>
      <c r="S4795" s="310" t="str">
        <f ca="1">price</f>
        <v/>
      </c>
      <c r="U4795" s="4"/>
      <c r="V4795" s="4"/>
      <c r="W4795" s="215" t="str">
        <f ca="1">comm_pd</f>
        <v/>
      </c>
      <c r="X4795" s="11"/>
    </row>
    <row r="4796" spans="1:24" x14ac:dyDescent="0.25">
      <c r="A4796" s="6" t="str">
        <f ca="1">no.</f>
        <v/>
      </c>
      <c r="E4796" s="4" t="str">
        <f ca="1">position</f>
        <v/>
      </c>
      <c r="I4796" s="318"/>
      <c r="L4796" s="4"/>
      <c r="N4796" s="6"/>
      <c r="P4796" s="20"/>
      <c r="Q4796" s="5" t="str">
        <f ca="1">score</f>
        <v/>
      </c>
      <c r="R4796" s="7" t="str">
        <f ca="1">rescore_pd</f>
        <v/>
      </c>
      <c r="S4796" s="310" t="str">
        <f ca="1">price</f>
        <v/>
      </c>
      <c r="U4796" s="4"/>
      <c r="V4796" s="4"/>
      <c r="W4796" s="215" t="str">
        <f ca="1">comm_pd</f>
        <v/>
      </c>
      <c r="X4796" s="11"/>
    </row>
    <row r="4797" spans="1:24" x14ac:dyDescent="0.25">
      <c r="A4797" s="6" t="str">
        <f ca="1">no.</f>
        <v/>
      </c>
      <c r="E4797" s="4" t="str">
        <f ca="1">position</f>
        <v/>
      </c>
      <c r="I4797" s="318"/>
      <c r="L4797" s="4"/>
      <c r="N4797" s="6"/>
      <c r="P4797" s="20"/>
      <c r="Q4797" s="5" t="str">
        <f ca="1">score</f>
        <v/>
      </c>
      <c r="R4797" s="7" t="str">
        <f ca="1">rescore_pd</f>
        <v/>
      </c>
      <c r="S4797" s="310" t="str">
        <f ca="1">price</f>
        <v/>
      </c>
      <c r="U4797" s="4"/>
      <c r="V4797" s="4"/>
      <c r="W4797" s="215" t="str">
        <f ca="1">comm_pd</f>
        <v/>
      </c>
      <c r="X4797" s="11"/>
    </row>
    <row r="4798" spans="1:24" x14ac:dyDescent="0.25">
      <c r="A4798" s="6" t="str">
        <f ca="1">no.</f>
        <v/>
      </c>
      <c r="E4798" s="4" t="str">
        <f ca="1">position</f>
        <v/>
      </c>
      <c r="I4798" s="318"/>
      <c r="L4798" s="4"/>
      <c r="N4798" s="6"/>
      <c r="P4798" s="20"/>
      <c r="Q4798" s="5" t="str">
        <f ca="1">score</f>
        <v/>
      </c>
      <c r="R4798" s="7" t="str">
        <f ca="1">rescore_pd</f>
        <v/>
      </c>
      <c r="S4798" s="310" t="str">
        <f ca="1">price</f>
        <v/>
      </c>
      <c r="U4798" s="4"/>
      <c r="V4798" s="4"/>
      <c r="W4798" s="215" t="str">
        <f ca="1">comm_pd</f>
        <v/>
      </c>
      <c r="X4798" s="11"/>
    </row>
    <row r="4799" spans="1:24" x14ac:dyDescent="0.25">
      <c r="A4799" s="6" t="str">
        <f ca="1">no.</f>
        <v/>
      </c>
      <c r="E4799" s="4" t="str">
        <f ca="1">position</f>
        <v/>
      </c>
      <c r="I4799" s="318"/>
      <c r="L4799" s="4"/>
      <c r="N4799" s="6"/>
      <c r="P4799" s="20"/>
      <c r="Q4799" s="5" t="str">
        <f ca="1">score</f>
        <v/>
      </c>
      <c r="R4799" s="7" t="str">
        <f ca="1">rescore_pd</f>
        <v/>
      </c>
      <c r="S4799" s="310" t="str">
        <f ca="1">price</f>
        <v/>
      </c>
      <c r="U4799" s="4"/>
      <c r="V4799" s="4"/>
      <c r="W4799" s="215" t="str">
        <f ca="1">comm_pd</f>
        <v/>
      </c>
      <c r="X4799" s="11"/>
    </row>
    <row r="4800" spans="1:24" x14ac:dyDescent="0.25">
      <c r="A4800" s="6" t="str">
        <f ca="1">no.</f>
        <v/>
      </c>
      <c r="E4800" s="4" t="str">
        <f ca="1">position</f>
        <v/>
      </c>
      <c r="I4800" s="318"/>
      <c r="L4800" s="4"/>
      <c r="N4800" s="6"/>
      <c r="P4800" s="20"/>
      <c r="Q4800" s="5" t="str">
        <f ca="1">score</f>
        <v/>
      </c>
      <c r="R4800" s="7" t="str">
        <f ca="1">rescore_pd</f>
        <v/>
      </c>
      <c r="S4800" s="310" t="str">
        <f ca="1">price</f>
        <v/>
      </c>
      <c r="U4800" s="4"/>
      <c r="V4800" s="4"/>
      <c r="W4800" s="215" t="str">
        <f ca="1">comm_pd</f>
        <v/>
      </c>
      <c r="X4800" s="11"/>
    </row>
    <row r="4801" spans="1:24" x14ac:dyDescent="0.25">
      <c r="A4801" s="6" t="str">
        <f ca="1">no.</f>
        <v/>
      </c>
      <c r="E4801" s="4" t="str">
        <f ca="1">position</f>
        <v/>
      </c>
      <c r="I4801" s="318"/>
      <c r="L4801" s="4"/>
      <c r="N4801" s="6"/>
      <c r="P4801" s="20"/>
      <c r="Q4801" s="5" t="str">
        <f ca="1">score</f>
        <v/>
      </c>
      <c r="R4801" s="7" t="str">
        <f ca="1">rescore_pd</f>
        <v/>
      </c>
      <c r="S4801" s="310" t="str">
        <f ca="1">price</f>
        <v/>
      </c>
      <c r="U4801" s="4"/>
      <c r="V4801" s="4"/>
      <c r="W4801" s="215" t="str">
        <f ca="1">comm_pd</f>
        <v/>
      </c>
      <c r="X4801" s="11"/>
    </row>
    <row r="4802" spans="1:24" x14ac:dyDescent="0.25">
      <c r="A4802" s="6" t="str">
        <f ca="1">no.</f>
        <v/>
      </c>
      <c r="E4802" s="4" t="str">
        <f ca="1">position</f>
        <v/>
      </c>
      <c r="I4802" s="318"/>
      <c r="L4802" s="4"/>
      <c r="N4802" s="6"/>
      <c r="P4802" s="20"/>
      <c r="Q4802" s="5" t="str">
        <f ca="1">score</f>
        <v/>
      </c>
      <c r="R4802" s="7" t="str">
        <f ca="1">rescore_pd</f>
        <v/>
      </c>
      <c r="S4802" s="310" t="str">
        <f ca="1">price</f>
        <v/>
      </c>
      <c r="U4802" s="4"/>
      <c r="V4802" s="4"/>
      <c r="W4802" s="215" t="str">
        <f ca="1">comm_pd</f>
        <v/>
      </c>
      <c r="X4802" s="11"/>
    </row>
    <row r="4803" spans="1:24" x14ac:dyDescent="0.25">
      <c r="A4803" s="6" t="str">
        <f ca="1">no.</f>
        <v/>
      </c>
      <c r="E4803" s="4" t="str">
        <f ca="1">position</f>
        <v/>
      </c>
      <c r="I4803" s="318"/>
      <c r="L4803" s="4"/>
      <c r="N4803" s="6"/>
      <c r="P4803" s="20"/>
      <c r="Q4803" s="5" t="str">
        <f ca="1">score</f>
        <v/>
      </c>
      <c r="R4803" s="7" t="str">
        <f ca="1">rescore_pd</f>
        <v/>
      </c>
      <c r="S4803" s="310" t="str">
        <f ca="1">price</f>
        <v/>
      </c>
      <c r="U4803" s="4"/>
      <c r="V4803" s="4"/>
      <c r="W4803" s="215" t="str">
        <f ca="1">comm_pd</f>
        <v/>
      </c>
      <c r="X4803" s="11"/>
    </row>
    <row r="4804" spans="1:24" x14ac:dyDescent="0.25">
      <c r="A4804" s="6" t="str">
        <f ca="1">no.</f>
        <v/>
      </c>
      <c r="E4804" s="4" t="str">
        <f ca="1">position</f>
        <v/>
      </c>
      <c r="I4804" s="318"/>
      <c r="L4804" s="4"/>
      <c r="N4804" s="6"/>
      <c r="P4804" s="20"/>
      <c r="Q4804" s="5" t="str">
        <f ca="1">score</f>
        <v/>
      </c>
      <c r="R4804" s="7" t="str">
        <f ca="1">rescore_pd</f>
        <v/>
      </c>
      <c r="S4804" s="310" t="str">
        <f ca="1">price</f>
        <v/>
      </c>
      <c r="U4804" s="4"/>
      <c r="V4804" s="4"/>
      <c r="W4804" s="215" t="str">
        <f ca="1">comm_pd</f>
        <v/>
      </c>
      <c r="X4804" s="11"/>
    </row>
    <row r="4805" spans="1:24" x14ac:dyDescent="0.25">
      <c r="A4805" s="6" t="str">
        <f ca="1">no.</f>
        <v/>
      </c>
      <c r="E4805" s="4" t="str">
        <f ca="1">position</f>
        <v/>
      </c>
      <c r="I4805" s="318"/>
      <c r="L4805" s="4"/>
      <c r="N4805" s="6"/>
      <c r="P4805" s="20"/>
      <c r="Q4805" s="5" t="str">
        <f ca="1">score</f>
        <v/>
      </c>
      <c r="R4805" s="7" t="str">
        <f ca="1">rescore_pd</f>
        <v/>
      </c>
      <c r="S4805" s="310" t="str">
        <f ca="1">price</f>
        <v/>
      </c>
      <c r="U4805" s="4"/>
      <c r="V4805" s="4"/>
      <c r="W4805" s="215" t="str">
        <f ca="1">comm_pd</f>
        <v/>
      </c>
      <c r="X4805" s="11"/>
    </row>
    <row r="4806" spans="1:24" x14ac:dyDescent="0.25">
      <c r="A4806" s="6" t="str">
        <f ca="1">no.</f>
        <v/>
      </c>
      <c r="E4806" s="4" t="str">
        <f ca="1">position</f>
        <v/>
      </c>
      <c r="I4806" s="318"/>
      <c r="L4806" s="4"/>
      <c r="N4806" s="6"/>
      <c r="P4806" s="20"/>
      <c r="Q4806" s="5" t="str">
        <f ca="1">score</f>
        <v/>
      </c>
      <c r="R4806" s="7" t="str">
        <f ca="1">rescore_pd</f>
        <v/>
      </c>
      <c r="S4806" s="310" t="str">
        <f ca="1">price</f>
        <v/>
      </c>
      <c r="U4806" s="4"/>
      <c r="V4806" s="4"/>
      <c r="W4806" s="215" t="str">
        <f ca="1">comm_pd</f>
        <v/>
      </c>
      <c r="X4806" s="11"/>
    </row>
    <row r="4807" spans="1:24" x14ac:dyDescent="0.25">
      <c r="A4807" s="6" t="str">
        <f ca="1">no.</f>
        <v/>
      </c>
      <c r="E4807" s="4" t="str">
        <f ca="1">position</f>
        <v/>
      </c>
      <c r="I4807" s="318"/>
      <c r="L4807" s="4"/>
      <c r="N4807" s="6"/>
      <c r="P4807" s="20"/>
      <c r="Q4807" s="5" t="str">
        <f ca="1">score</f>
        <v/>
      </c>
      <c r="R4807" s="7" t="str">
        <f ca="1">rescore_pd</f>
        <v/>
      </c>
      <c r="S4807" s="310" t="str">
        <f ca="1">price</f>
        <v/>
      </c>
      <c r="U4807" s="4"/>
      <c r="V4807" s="4"/>
      <c r="W4807" s="215" t="str">
        <f ca="1">comm_pd</f>
        <v/>
      </c>
      <c r="X4807" s="11"/>
    </row>
    <row r="4808" spans="1:24" x14ac:dyDescent="0.25">
      <c r="A4808" s="6" t="str">
        <f ca="1">no.</f>
        <v/>
      </c>
      <c r="E4808" s="4" t="str">
        <f ca="1">position</f>
        <v/>
      </c>
      <c r="I4808" s="318"/>
      <c r="L4808" s="4"/>
      <c r="N4808" s="6"/>
      <c r="P4808" s="20"/>
      <c r="Q4808" s="5" t="str">
        <f ca="1">score</f>
        <v/>
      </c>
      <c r="R4808" s="7" t="str">
        <f ca="1">rescore_pd</f>
        <v/>
      </c>
      <c r="S4808" s="310" t="str">
        <f ca="1">price</f>
        <v/>
      </c>
      <c r="U4808" s="4"/>
      <c r="V4808" s="4"/>
      <c r="W4808" s="215" t="str">
        <f ca="1">comm_pd</f>
        <v/>
      </c>
      <c r="X4808" s="11"/>
    </row>
    <row r="4809" spans="1:24" x14ac:dyDescent="0.25">
      <c r="A4809" s="6" t="str">
        <f ca="1">no.</f>
        <v/>
      </c>
      <c r="E4809" s="4" t="str">
        <f ca="1">position</f>
        <v/>
      </c>
      <c r="I4809" s="318"/>
      <c r="L4809" s="4"/>
      <c r="N4809" s="6"/>
      <c r="P4809" s="20"/>
      <c r="Q4809" s="5" t="str">
        <f ca="1">score</f>
        <v/>
      </c>
      <c r="R4809" s="7" t="str">
        <f ca="1">rescore_pd</f>
        <v/>
      </c>
      <c r="S4809" s="310" t="str">
        <f ca="1">price</f>
        <v/>
      </c>
      <c r="U4809" s="4"/>
      <c r="V4809" s="4"/>
      <c r="W4809" s="215" t="str">
        <f ca="1">comm_pd</f>
        <v/>
      </c>
      <c r="X4809" s="11"/>
    </row>
    <row r="4810" spans="1:24" x14ac:dyDescent="0.25">
      <c r="A4810" s="6" t="str">
        <f ca="1">no.</f>
        <v/>
      </c>
      <c r="E4810" s="4" t="str">
        <f ca="1">position</f>
        <v/>
      </c>
      <c r="I4810" s="318"/>
      <c r="L4810" s="4"/>
      <c r="N4810" s="6"/>
      <c r="P4810" s="20"/>
      <c r="Q4810" s="5" t="str">
        <f ca="1">score</f>
        <v/>
      </c>
      <c r="R4810" s="7" t="str">
        <f ca="1">rescore_pd</f>
        <v/>
      </c>
      <c r="S4810" s="310" t="str">
        <f ca="1">price</f>
        <v/>
      </c>
      <c r="U4810" s="4"/>
      <c r="V4810" s="4"/>
      <c r="W4810" s="215" t="str">
        <f ca="1">comm_pd</f>
        <v/>
      </c>
      <c r="X4810" s="11"/>
    </row>
    <row r="4811" spans="1:24" x14ac:dyDescent="0.25">
      <c r="A4811" s="6" t="str">
        <f ca="1">no.</f>
        <v/>
      </c>
      <c r="E4811" s="4" t="str">
        <f ca="1">position</f>
        <v/>
      </c>
      <c r="I4811" s="318"/>
      <c r="L4811" s="4"/>
      <c r="N4811" s="6"/>
      <c r="P4811" s="20"/>
      <c r="Q4811" s="5" t="str">
        <f ca="1">score</f>
        <v/>
      </c>
      <c r="R4811" s="7" t="str">
        <f ca="1">rescore_pd</f>
        <v/>
      </c>
      <c r="S4811" s="310" t="str">
        <f ca="1">price</f>
        <v/>
      </c>
      <c r="U4811" s="4"/>
      <c r="V4811" s="4"/>
      <c r="W4811" s="215" t="str">
        <f ca="1">comm_pd</f>
        <v/>
      </c>
      <c r="X4811" s="11"/>
    </row>
    <row r="4812" spans="1:24" x14ac:dyDescent="0.25">
      <c r="A4812" s="6" t="str">
        <f ca="1">no.</f>
        <v/>
      </c>
      <c r="E4812" s="4" t="str">
        <f ca="1">position</f>
        <v/>
      </c>
      <c r="I4812" s="318"/>
      <c r="L4812" s="4"/>
      <c r="N4812" s="6"/>
      <c r="P4812" s="20"/>
      <c r="Q4812" s="5" t="str">
        <f ca="1">score</f>
        <v/>
      </c>
      <c r="R4812" s="7" t="str">
        <f ca="1">rescore_pd</f>
        <v/>
      </c>
      <c r="S4812" s="310" t="str">
        <f ca="1">price</f>
        <v/>
      </c>
      <c r="U4812" s="4"/>
      <c r="V4812" s="4"/>
      <c r="W4812" s="215" t="str">
        <f ca="1">comm_pd</f>
        <v/>
      </c>
      <c r="X4812" s="11"/>
    </row>
    <row r="4813" spans="1:24" x14ac:dyDescent="0.25">
      <c r="A4813" s="6" t="str">
        <f ca="1">no.</f>
        <v/>
      </c>
      <c r="E4813" s="4" t="str">
        <f ca="1">position</f>
        <v/>
      </c>
      <c r="I4813" s="318"/>
      <c r="L4813" s="4"/>
      <c r="N4813" s="6"/>
      <c r="P4813" s="20"/>
      <c r="Q4813" s="5" t="str">
        <f ca="1">score</f>
        <v/>
      </c>
      <c r="R4813" s="7" t="str">
        <f ca="1">rescore_pd</f>
        <v/>
      </c>
      <c r="S4813" s="310" t="str">
        <f ca="1">price</f>
        <v/>
      </c>
      <c r="U4813" s="4"/>
      <c r="V4813" s="4"/>
      <c r="W4813" s="215" t="str">
        <f ca="1">comm_pd</f>
        <v/>
      </c>
      <c r="X4813" s="11"/>
    </row>
    <row r="4814" spans="1:24" x14ac:dyDescent="0.25">
      <c r="A4814" s="6" t="str">
        <f ca="1">no.</f>
        <v/>
      </c>
      <c r="E4814" s="4" t="str">
        <f ca="1">position</f>
        <v/>
      </c>
      <c r="I4814" s="318"/>
      <c r="L4814" s="4"/>
      <c r="N4814" s="6"/>
      <c r="P4814" s="20"/>
      <c r="Q4814" s="5" t="str">
        <f ca="1">score</f>
        <v/>
      </c>
      <c r="R4814" s="7" t="str">
        <f ca="1">rescore_pd</f>
        <v/>
      </c>
      <c r="S4814" s="310" t="str">
        <f ca="1">price</f>
        <v/>
      </c>
      <c r="U4814" s="4"/>
      <c r="V4814" s="4"/>
      <c r="W4814" s="215" t="str">
        <f ca="1">comm_pd</f>
        <v/>
      </c>
      <c r="X4814" s="11"/>
    </row>
    <row r="4815" spans="1:24" x14ac:dyDescent="0.25">
      <c r="A4815" s="6" t="str">
        <f ca="1">no.</f>
        <v/>
      </c>
      <c r="E4815" s="4" t="str">
        <f ca="1">position</f>
        <v/>
      </c>
      <c r="I4815" s="318"/>
      <c r="L4815" s="4"/>
      <c r="N4815" s="6"/>
      <c r="P4815" s="20"/>
      <c r="Q4815" s="5" t="str">
        <f ca="1">score</f>
        <v/>
      </c>
      <c r="R4815" s="7" t="str">
        <f ca="1">rescore_pd</f>
        <v/>
      </c>
      <c r="S4815" s="310" t="str">
        <f ca="1">price</f>
        <v/>
      </c>
      <c r="U4815" s="4"/>
      <c r="V4815" s="4"/>
      <c r="W4815" s="215" t="str">
        <f ca="1">comm_pd</f>
        <v/>
      </c>
      <c r="X4815" s="11"/>
    </row>
    <row r="4816" spans="1:24" x14ac:dyDescent="0.25">
      <c r="A4816" s="6" t="str">
        <f ca="1">no.</f>
        <v/>
      </c>
      <c r="E4816" s="4" t="str">
        <f ca="1">position</f>
        <v/>
      </c>
      <c r="I4816" s="318"/>
      <c r="L4816" s="4"/>
      <c r="N4816" s="6"/>
      <c r="P4816" s="20"/>
      <c r="Q4816" s="5" t="str">
        <f ca="1">score</f>
        <v/>
      </c>
      <c r="R4816" s="7" t="str">
        <f ca="1">rescore_pd</f>
        <v/>
      </c>
      <c r="S4816" s="310" t="str">
        <f ca="1">price</f>
        <v/>
      </c>
      <c r="U4816" s="4"/>
      <c r="V4816" s="4"/>
      <c r="W4816" s="215" t="str">
        <f ca="1">comm_pd</f>
        <v/>
      </c>
      <c r="X4816" s="11"/>
    </row>
    <row r="4817" spans="1:24" x14ac:dyDescent="0.25">
      <c r="A4817" s="6" t="str">
        <f ca="1">no.</f>
        <v/>
      </c>
      <c r="E4817" s="4" t="str">
        <f ca="1">position</f>
        <v/>
      </c>
      <c r="I4817" s="318"/>
      <c r="L4817" s="4"/>
      <c r="N4817" s="6"/>
      <c r="P4817" s="20"/>
      <c r="Q4817" s="5" t="str">
        <f ca="1">score</f>
        <v/>
      </c>
      <c r="R4817" s="7" t="str">
        <f ca="1">rescore_pd</f>
        <v/>
      </c>
      <c r="S4817" s="310" t="str">
        <f ca="1">price</f>
        <v/>
      </c>
      <c r="U4817" s="4"/>
      <c r="V4817" s="4"/>
      <c r="W4817" s="215" t="str">
        <f ca="1">comm_pd</f>
        <v/>
      </c>
      <c r="X4817" s="11"/>
    </row>
    <row r="4818" spans="1:24" x14ac:dyDescent="0.25">
      <c r="A4818" s="6" t="str">
        <f ca="1">no.</f>
        <v/>
      </c>
      <c r="E4818" s="4" t="str">
        <f ca="1">position</f>
        <v/>
      </c>
      <c r="I4818" s="318"/>
      <c r="L4818" s="4"/>
      <c r="N4818" s="6"/>
      <c r="P4818" s="20"/>
      <c r="Q4818" s="5" t="str">
        <f ca="1">score</f>
        <v/>
      </c>
      <c r="R4818" s="7" t="str">
        <f ca="1">rescore_pd</f>
        <v/>
      </c>
      <c r="S4818" s="310" t="str">
        <f ca="1">price</f>
        <v/>
      </c>
      <c r="U4818" s="4"/>
      <c r="V4818" s="4"/>
      <c r="W4818" s="215" t="str">
        <f ca="1">comm_pd</f>
        <v/>
      </c>
      <c r="X4818" s="11"/>
    </row>
    <row r="4819" spans="1:24" x14ac:dyDescent="0.25">
      <c r="A4819" s="6" t="str">
        <f ca="1">no.</f>
        <v/>
      </c>
      <c r="E4819" s="4" t="str">
        <f ca="1">position</f>
        <v/>
      </c>
      <c r="I4819" s="318"/>
      <c r="L4819" s="4"/>
      <c r="N4819" s="6"/>
      <c r="P4819" s="20"/>
      <c r="Q4819" s="5" t="str">
        <f ca="1">score</f>
        <v/>
      </c>
      <c r="R4819" s="7" t="str">
        <f ca="1">rescore_pd</f>
        <v/>
      </c>
      <c r="S4819" s="310" t="str">
        <f ca="1">price</f>
        <v/>
      </c>
      <c r="U4819" s="4"/>
      <c r="V4819" s="4"/>
      <c r="W4819" s="215" t="str">
        <f ca="1">comm_pd</f>
        <v/>
      </c>
      <c r="X4819" s="11"/>
    </row>
    <row r="4820" spans="1:24" x14ac:dyDescent="0.25">
      <c r="A4820" s="6" t="str">
        <f ca="1">no.</f>
        <v/>
      </c>
      <c r="E4820" s="4" t="str">
        <f ca="1">position</f>
        <v/>
      </c>
      <c r="I4820" s="318"/>
      <c r="L4820" s="4"/>
      <c r="N4820" s="6"/>
      <c r="P4820" s="20"/>
      <c r="Q4820" s="5" t="str">
        <f ca="1">score</f>
        <v/>
      </c>
      <c r="R4820" s="7" t="str">
        <f ca="1">rescore_pd</f>
        <v/>
      </c>
      <c r="S4820" s="310" t="str">
        <f ca="1">price</f>
        <v/>
      </c>
      <c r="U4820" s="4"/>
      <c r="V4820" s="4"/>
      <c r="W4820" s="215" t="str">
        <f ca="1">comm_pd</f>
        <v/>
      </c>
      <c r="X4820" s="11"/>
    </row>
    <row r="4821" spans="1:24" x14ac:dyDescent="0.25">
      <c r="A4821" s="6" t="str">
        <f ca="1">no.</f>
        <v/>
      </c>
      <c r="E4821" s="4" t="str">
        <f ca="1">position</f>
        <v/>
      </c>
      <c r="I4821" s="318"/>
      <c r="L4821" s="4"/>
      <c r="N4821" s="6"/>
      <c r="P4821" s="20"/>
      <c r="Q4821" s="5" t="str">
        <f ca="1">score</f>
        <v/>
      </c>
      <c r="R4821" s="7" t="str">
        <f ca="1">rescore_pd</f>
        <v/>
      </c>
      <c r="S4821" s="310" t="str">
        <f ca="1">price</f>
        <v/>
      </c>
      <c r="U4821" s="4"/>
      <c r="V4821" s="4"/>
      <c r="W4821" s="215" t="str">
        <f ca="1">comm_pd</f>
        <v/>
      </c>
      <c r="X4821" s="11"/>
    </row>
    <row r="4822" spans="1:24" x14ac:dyDescent="0.25">
      <c r="A4822" s="6" t="str">
        <f ca="1">no.</f>
        <v/>
      </c>
      <c r="E4822" s="4" t="str">
        <f ca="1">position</f>
        <v/>
      </c>
      <c r="I4822" s="318"/>
      <c r="L4822" s="4"/>
      <c r="N4822" s="6"/>
      <c r="P4822" s="20"/>
      <c r="Q4822" s="5" t="str">
        <f ca="1">score</f>
        <v/>
      </c>
      <c r="R4822" s="7" t="str">
        <f ca="1">rescore_pd</f>
        <v/>
      </c>
      <c r="S4822" s="310" t="str">
        <f ca="1">price</f>
        <v/>
      </c>
      <c r="U4822" s="4"/>
      <c r="V4822" s="4"/>
      <c r="W4822" s="215" t="str">
        <f ca="1">comm_pd</f>
        <v/>
      </c>
      <c r="X4822" s="11"/>
    </row>
    <row r="4823" spans="1:24" x14ac:dyDescent="0.25">
      <c r="A4823" s="6" t="str">
        <f ca="1">no.</f>
        <v/>
      </c>
      <c r="E4823" s="4" t="str">
        <f ca="1">position</f>
        <v/>
      </c>
      <c r="I4823" s="318"/>
      <c r="L4823" s="4"/>
      <c r="N4823" s="6"/>
      <c r="P4823" s="20"/>
      <c r="Q4823" s="5" t="str">
        <f ca="1">score</f>
        <v/>
      </c>
      <c r="R4823" s="7" t="str">
        <f ca="1">rescore_pd</f>
        <v/>
      </c>
      <c r="S4823" s="310" t="str">
        <f ca="1">price</f>
        <v/>
      </c>
      <c r="U4823" s="4"/>
      <c r="V4823" s="4"/>
      <c r="W4823" s="215" t="str">
        <f ca="1">comm_pd</f>
        <v/>
      </c>
      <c r="X4823" s="11"/>
    </row>
    <row r="4824" spans="1:24" x14ac:dyDescent="0.25">
      <c r="A4824" s="6" t="str">
        <f ca="1">no.</f>
        <v/>
      </c>
      <c r="E4824" s="4" t="str">
        <f ca="1">position</f>
        <v/>
      </c>
      <c r="I4824" s="318"/>
      <c r="L4824" s="4"/>
      <c r="N4824" s="6"/>
      <c r="P4824" s="20"/>
      <c r="Q4824" s="5" t="str">
        <f ca="1">score</f>
        <v/>
      </c>
      <c r="R4824" s="7" t="str">
        <f ca="1">rescore_pd</f>
        <v/>
      </c>
      <c r="S4824" s="310" t="str">
        <f ca="1">price</f>
        <v/>
      </c>
      <c r="U4824" s="4"/>
      <c r="V4824" s="4"/>
      <c r="W4824" s="215" t="str">
        <f ca="1">comm_pd</f>
        <v/>
      </c>
      <c r="X4824" s="11"/>
    </row>
    <row r="4825" spans="1:24" x14ac:dyDescent="0.25">
      <c r="A4825" s="6" t="str">
        <f ca="1">no.</f>
        <v/>
      </c>
      <c r="E4825" s="4" t="str">
        <f ca="1">position</f>
        <v/>
      </c>
      <c r="I4825" s="318"/>
      <c r="L4825" s="4"/>
      <c r="N4825" s="6"/>
      <c r="P4825" s="20"/>
      <c r="Q4825" s="5" t="str">
        <f ca="1">score</f>
        <v/>
      </c>
      <c r="R4825" s="7" t="str">
        <f ca="1">rescore_pd</f>
        <v/>
      </c>
      <c r="S4825" s="310" t="str">
        <f ca="1">price</f>
        <v/>
      </c>
      <c r="U4825" s="4"/>
      <c r="V4825" s="4"/>
      <c r="W4825" s="215" t="str">
        <f ca="1">comm_pd</f>
        <v/>
      </c>
      <c r="X4825" s="11"/>
    </row>
    <row r="4826" spans="1:24" x14ac:dyDescent="0.25">
      <c r="A4826" s="6" t="str">
        <f ca="1">no.</f>
        <v/>
      </c>
      <c r="E4826" s="4" t="str">
        <f ca="1">position</f>
        <v/>
      </c>
      <c r="I4826" s="318"/>
      <c r="L4826" s="4"/>
      <c r="N4826" s="6"/>
      <c r="P4826" s="20"/>
      <c r="Q4826" s="5" t="str">
        <f ca="1">score</f>
        <v/>
      </c>
      <c r="R4826" s="7" t="str">
        <f ca="1">rescore_pd</f>
        <v/>
      </c>
      <c r="S4826" s="310" t="str">
        <f ca="1">price</f>
        <v/>
      </c>
      <c r="U4826" s="4"/>
      <c r="V4826" s="4"/>
      <c r="W4826" s="215" t="str">
        <f ca="1">comm_pd</f>
        <v/>
      </c>
      <c r="X4826" s="11"/>
    </row>
    <row r="4827" spans="1:24" x14ac:dyDescent="0.25">
      <c r="A4827" s="6" t="str">
        <f ca="1">no.</f>
        <v/>
      </c>
      <c r="E4827" s="4" t="str">
        <f ca="1">position</f>
        <v/>
      </c>
      <c r="I4827" s="318"/>
      <c r="L4827" s="4"/>
      <c r="N4827" s="6"/>
      <c r="P4827" s="20"/>
      <c r="Q4827" s="5" t="str">
        <f ca="1">score</f>
        <v/>
      </c>
      <c r="R4827" s="7" t="str">
        <f ca="1">rescore_pd</f>
        <v/>
      </c>
      <c r="S4827" s="310" t="str">
        <f ca="1">price</f>
        <v/>
      </c>
      <c r="U4827" s="4"/>
      <c r="V4827" s="4"/>
      <c r="W4827" s="215" t="str">
        <f ca="1">comm_pd</f>
        <v/>
      </c>
      <c r="X4827" s="11"/>
    </row>
    <row r="4828" spans="1:24" x14ac:dyDescent="0.25">
      <c r="A4828" s="6" t="str">
        <f ca="1">no.</f>
        <v/>
      </c>
      <c r="E4828" s="4" t="str">
        <f ca="1">position</f>
        <v/>
      </c>
      <c r="I4828" s="318"/>
      <c r="L4828" s="4"/>
      <c r="N4828" s="6"/>
      <c r="P4828" s="20"/>
      <c r="Q4828" s="5" t="str">
        <f ca="1">score</f>
        <v/>
      </c>
      <c r="R4828" s="7" t="str">
        <f ca="1">rescore_pd</f>
        <v/>
      </c>
      <c r="S4828" s="310" t="str">
        <f ca="1">price</f>
        <v/>
      </c>
      <c r="U4828" s="4"/>
      <c r="V4828" s="4"/>
      <c r="W4828" s="215" t="str">
        <f ca="1">comm_pd</f>
        <v/>
      </c>
      <c r="X4828" s="11"/>
    </row>
    <row r="4829" spans="1:24" x14ac:dyDescent="0.25">
      <c r="A4829" s="6" t="str">
        <f ca="1">no.</f>
        <v/>
      </c>
      <c r="E4829" s="4" t="str">
        <f ca="1">position</f>
        <v/>
      </c>
      <c r="I4829" s="318"/>
      <c r="L4829" s="4"/>
      <c r="N4829" s="6"/>
      <c r="P4829" s="20"/>
      <c r="Q4829" s="5" t="str">
        <f ca="1">score</f>
        <v/>
      </c>
      <c r="R4829" s="7" t="str">
        <f ca="1">rescore_pd</f>
        <v/>
      </c>
      <c r="S4829" s="310" t="str">
        <f ca="1">price</f>
        <v/>
      </c>
      <c r="U4829" s="4"/>
      <c r="V4829" s="4"/>
      <c r="W4829" s="215" t="str">
        <f ca="1">comm_pd</f>
        <v/>
      </c>
      <c r="X4829" s="11"/>
    </row>
    <row r="4830" spans="1:24" x14ac:dyDescent="0.25">
      <c r="A4830" s="6" t="str">
        <f ca="1">no.</f>
        <v/>
      </c>
      <c r="E4830" s="4" t="str">
        <f ca="1">position</f>
        <v/>
      </c>
      <c r="I4830" s="318"/>
      <c r="L4830" s="4"/>
      <c r="N4830" s="6"/>
      <c r="P4830" s="20"/>
      <c r="Q4830" s="5" t="str">
        <f ca="1">score</f>
        <v/>
      </c>
      <c r="R4830" s="7" t="str">
        <f ca="1">rescore_pd</f>
        <v/>
      </c>
      <c r="S4830" s="310" t="str">
        <f ca="1">price</f>
        <v/>
      </c>
      <c r="U4830" s="4"/>
      <c r="V4830" s="4"/>
      <c r="W4830" s="215" t="str">
        <f ca="1">comm_pd</f>
        <v/>
      </c>
      <c r="X4830" s="11"/>
    </row>
    <row r="4831" spans="1:24" x14ac:dyDescent="0.25">
      <c r="A4831" s="6" t="str">
        <f ca="1">no.</f>
        <v/>
      </c>
      <c r="E4831" s="4" t="str">
        <f ca="1">position</f>
        <v/>
      </c>
      <c r="I4831" s="318"/>
      <c r="L4831" s="4"/>
      <c r="N4831" s="6"/>
      <c r="P4831" s="20"/>
      <c r="Q4831" s="5" t="str">
        <f ca="1">score</f>
        <v/>
      </c>
      <c r="R4831" s="7" t="str">
        <f ca="1">rescore_pd</f>
        <v/>
      </c>
      <c r="S4831" s="310" t="str">
        <f ca="1">price</f>
        <v/>
      </c>
      <c r="U4831" s="4"/>
      <c r="V4831" s="4"/>
      <c r="W4831" s="215" t="str">
        <f ca="1">comm_pd</f>
        <v/>
      </c>
      <c r="X4831" s="11"/>
    </row>
    <row r="4832" spans="1:24" x14ac:dyDescent="0.25">
      <c r="A4832" s="6" t="str">
        <f ca="1">no.</f>
        <v/>
      </c>
      <c r="E4832" s="4" t="str">
        <f ca="1">position</f>
        <v/>
      </c>
      <c r="I4832" s="318"/>
      <c r="L4832" s="4"/>
      <c r="N4832" s="6"/>
      <c r="P4832" s="20"/>
      <c r="Q4832" s="5" t="str">
        <f ca="1">score</f>
        <v/>
      </c>
      <c r="R4832" s="7" t="str">
        <f ca="1">rescore_pd</f>
        <v/>
      </c>
      <c r="S4832" s="310" t="str">
        <f ca="1">price</f>
        <v/>
      </c>
      <c r="U4832" s="4"/>
      <c r="V4832" s="4"/>
      <c r="W4832" s="215" t="str">
        <f ca="1">comm_pd</f>
        <v/>
      </c>
      <c r="X4832" s="11"/>
    </row>
    <row r="4833" spans="1:24" x14ac:dyDescent="0.25">
      <c r="A4833" s="6" t="str">
        <f ca="1">no.</f>
        <v/>
      </c>
      <c r="E4833" s="4" t="str">
        <f ca="1">position</f>
        <v/>
      </c>
      <c r="I4833" s="318"/>
      <c r="L4833" s="4"/>
      <c r="N4833" s="6"/>
      <c r="P4833" s="20"/>
      <c r="Q4833" s="5" t="str">
        <f ca="1">score</f>
        <v/>
      </c>
      <c r="R4833" s="7" t="str">
        <f ca="1">rescore_pd</f>
        <v/>
      </c>
      <c r="S4833" s="310" t="str">
        <f ca="1">price</f>
        <v/>
      </c>
      <c r="U4833" s="4"/>
      <c r="V4833" s="4"/>
      <c r="W4833" s="215" t="str">
        <f ca="1">comm_pd</f>
        <v/>
      </c>
      <c r="X4833" s="11"/>
    </row>
    <row r="4834" spans="1:24" x14ac:dyDescent="0.25">
      <c r="A4834" s="6" t="str">
        <f ca="1">no.</f>
        <v/>
      </c>
      <c r="E4834" s="4" t="str">
        <f ca="1">position</f>
        <v/>
      </c>
      <c r="I4834" s="318"/>
      <c r="L4834" s="4"/>
      <c r="N4834" s="6"/>
      <c r="P4834" s="20"/>
      <c r="Q4834" s="5" t="str">
        <f ca="1">score</f>
        <v/>
      </c>
      <c r="R4834" s="7" t="str">
        <f ca="1">rescore_pd</f>
        <v/>
      </c>
      <c r="S4834" s="310" t="str">
        <f ca="1">price</f>
        <v/>
      </c>
      <c r="U4834" s="4"/>
      <c r="V4834" s="4"/>
      <c r="W4834" s="215" t="str">
        <f ca="1">comm_pd</f>
        <v/>
      </c>
      <c r="X4834" s="11"/>
    </row>
    <row r="4835" spans="1:24" x14ac:dyDescent="0.25">
      <c r="A4835" s="6" t="str">
        <f ca="1">no.</f>
        <v/>
      </c>
      <c r="E4835" s="4" t="str">
        <f ca="1">position</f>
        <v/>
      </c>
      <c r="I4835" s="318"/>
      <c r="L4835" s="4"/>
      <c r="N4835" s="6"/>
      <c r="P4835" s="20"/>
      <c r="Q4835" s="5" t="str">
        <f ca="1">score</f>
        <v/>
      </c>
      <c r="R4835" s="7" t="str">
        <f ca="1">rescore_pd</f>
        <v/>
      </c>
      <c r="S4835" s="310" t="str">
        <f ca="1">price</f>
        <v/>
      </c>
      <c r="U4835" s="4"/>
      <c r="V4835" s="4"/>
      <c r="W4835" s="215" t="str">
        <f ca="1">comm_pd</f>
        <v/>
      </c>
      <c r="X4835" s="11"/>
    </row>
    <row r="4836" spans="1:24" x14ac:dyDescent="0.25">
      <c r="A4836" s="6" t="str">
        <f ca="1">no.</f>
        <v/>
      </c>
      <c r="E4836" s="4" t="str">
        <f ca="1">position</f>
        <v/>
      </c>
      <c r="I4836" s="318"/>
      <c r="L4836" s="4"/>
      <c r="N4836" s="6"/>
      <c r="P4836" s="20"/>
      <c r="Q4836" s="5" t="str">
        <f ca="1">score</f>
        <v/>
      </c>
      <c r="R4836" s="7" t="str">
        <f ca="1">rescore_pd</f>
        <v/>
      </c>
      <c r="S4836" s="310" t="str">
        <f ca="1">price</f>
        <v/>
      </c>
      <c r="U4836" s="4"/>
      <c r="V4836" s="4"/>
      <c r="W4836" s="215" t="str">
        <f ca="1">comm_pd</f>
        <v/>
      </c>
      <c r="X4836" s="11"/>
    </row>
    <row r="4837" spans="1:24" x14ac:dyDescent="0.25">
      <c r="A4837" s="6" t="str">
        <f ca="1">no.</f>
        <v/>
      </c>
      <c r="E4837" s="4" t="str">
        <f ca="1">position</f>
        <v/>
      </c>
      <c r="I4837" s="318"/>
      <c r="L4837" s="4"/>
      <c r="N4837" s="6"/>
      <c r="P4837" s="20"/>
      <c r="Q4837" s="5" t="str">
        <f ca="1">score</f>
        <v/>
      </c>
      <c r="R4837" s="7" t="str">
        <f ca="1">rescore_pd</f>
        <v/>
      </c>
      <c r="S4837" s="310" t="str">
        <f ca="1">price</f>
        <v/>
      </c>
      <c r="U4837" s="4"/>
      <c r="V4837" s="4"/>
      <c r="W4837" s="215" t="str">
        <f ca="1">comm_pd</f>
        <v/>
      </c>
      <c r="X4837" s="11"/>
    </row>
    <row r="4838" spans="1:24" x14ac:dyDescent="0.25">
      <c r="A4838" s="6" t="str">
        <f ca="1">no.</f>
        <v/>
      </c>
      <c r="E4838" s="4" t="str">
        <f ca="1">position</f>
        <v/>
      </c>
      <c r="I4838" s="318"/>
      <c r="L4838" s="4"/>
      <c r="N4838" s="6"/>
      <c r="P4838" s="20"/>
      <c r="Q4838" s="5" t="str">
        <f ca="1">score</f>
        <v/>
      </c>
      <c r="R4838" s="7" t="str">
        <f ca="1">rescore_pd</f>
        <v/>
      </c>
      <c r="S4838" s="310" t="str">
        <f ca="1">price</f>
        <v/>
      </c>
      <c r="U4838" s="4"/>
      <c r="V4838" s="4"/>
      <c r="W4838" s="215" t="str">
        <f ca="1">comm_pd</f>
        <v/>
      </c>
      <c r="X4838" s="11"/>
    </row>
    <row r="4839" spans="1:24" x14ac:dyDescent="0.25">
      <c r="A4839" s="6" t="str">
        <f ca="1">no.</f>
        <v/>
      </c>
      <c r="E4839" s="4" t="str">
        <f ca="1">position</f>
        <v/>
      </c>
      <c r="I4839" s="318"/>
      <c r="L4839" s="4"/>
      <c r="N4839" s="6"/>
      <c r="P4839" s="20"/>
      <c r="Q4839" s="5" t="str">
        <f ca="1">score</f>
        <v/>
      </c>
      <c r="R4839" s="7" t="str">
        <f ca="1">rescore_pd</f>
        <v/>
      </c>
      <c r="S4839" s="310" t="str">
        <f ca="1">price</f>
        <v/>
      </c>
      <c r="U4839" s="4"/>
      <c r="V4839" s="4"/>
      <c r="W4839" s="215" t="str">
        <f ca="1">comm_pd</f>
        <v/>
      </c>
      <c r="X4839" s="11"/>
    </row>
    <row r="4840" spans="1:24" x14ac:dyDescent="0.25">
      <c r="A4840" s="6" t="str">
        <f ca="1">no.</f>
        <v/>
      </c>
      <c r="E4840" s="4" t="str">
        <f ca="1">position</f>
        <v/>
      </c>
      <c r="I4840" s="318"/>
      <c r="L4840" s="4"/>
      <c r="N4840" s="6"/>
      <c r="P4840" s="20"/>
      <c r="Q4840" s="5" t="str">
        <f ca="1">score</f>
        <v/>
      </c>
      <c r="R4840" s="7" t="str">
        <f ca="1">rescore_pd</f>
        <v/>
      </c>
      <c r="S4840" s="310" t="str">
        <f ca="1">price</f>
        <v/>
      </c>
      <c r="U4840" s="4"/>
      <c r="V4840" s="4"/>
      <c r="W4840" s="215" t="str">
        <f ca="1">comm_pd</f>
        <v/>
      </c>
      <c r="X4840" s="11"/>
    </row>
    <row r="4841" spans="1:24" x14ac:dyDescent="0.25">
      <c r="A4841" s="6" t="str">
        <f ca="1">no.</f>
        <v/>
      </c>
      <c r="E4841" s="4" t="str">
        <f ca="1">position</f>
        <v/>
      </c>
      <c r="I4841" s="318"/>
      <c r="L4841" s="4"/>
      <c r="N4841" s="6"/>
      <c r="P4841" s="20"/>
      <c r="Q4841" s="5" t="str">
        <f ca="1">score</f>
        <v/>
      </c>
      <c r="R4841" s="7" t="str">
        <f ca="1">rescore_pd</f>
        <v/>
      </c>
      <c r="S4841" s="310" t="str">
        <f ca="1">price</f>
        <v/>
      </c>
      <c r="U4841" s="4"/>
      <c r="V4841" s="4"/>
      <c r="W4841" s="215" t="str">
        <f ca="1">comm_pd</f>
        <v/>
      </c>
      <c r="X4841" s="11"/>
    </row>
    <row r="4842" spans="1:24" x14ac:dyDescent="0.25">
      <c r="A4842" s="6" t="str">
        <f ca="1">no.</f>
        <v/>
      </c>
      <c r="E4842" s="4" t="str">
        <f ca="1">position</f>
        <v/>
      </c>
      <c r="I4842" s="318"/>
      <c r="L4842" s="4"/>
      <c r="N4842" s="6"/>
      <c r="P4842" s="20"/>
      <c r="Q4842" s="5" t="str">
        <f ca="1">score</f>
        <v/>
      </c>
      <c r="R4842" s="7" t="str">
        <f ca="1">rescore_pd</f>
        <v/>
      </c>
      <c r="S4842" s="310" t="str">
        <f ca="1">price</f>
        <v/>
      </c>
      <c r="U4842" s="4"/>
      <c r="V4842" s="4"/>
      <c r="W4842" s="215" t="str">
        <f ca="1">comm_pd</f>
        <v/>
      </c>
      <c r="X4842" s="11"/>
    </row>
    <row r="4843" spans="1:24" x14ac:dyDescent="0.25">
      <c r="A4843" s="6" t="str">
        <f ca="1">no.</f>
        <v/>
      </c>
      <c r="E4843" s="4" t="str">
        <f ca="1">position</f>
        <v/>
      </c>
      <c r="I4843" s="318"/>
      <c r="L4843" s="4"/>
      <c r="N4843" s="6"/>
      <c r="P4843" s="20"/>
      <c r="Q4843" s="5" t="str">
        <f ca="1">score</f>
        <v/>
      </c>
      <c r="R4843" s="7" t="str">
        <f ca="1">rescore_pd</f>
        <v/>
      </c>
      <c r="S4843" s="310" t="str">
        <f ca="1">price</f>
        <v/>
      </c>
      <c r="U4843" s="4"/>
      <c r="V4843" s="4"/>
      <c r="W4843" s="215" t="str">
        <f ca="1">comm_pd</f>
        <v/>
      </c>
      <c r="X4843" s="11"/>
    </row>
    <row r="4844" spans="1:24" x14ac:dyDescent="0.25">
      <c r="A4844" s="6" t="str">
        <f ca="1">no.</f>
        <v/>
      </c>
      <c r="E4844" s="4" t="str">
        <f ca="1">position</f>
        <v/>
      </c>
      <c r="I4844" s="318"/>
      <c r="L4844" s="4"/>
      <c r="N4844" s="6"/>
      <c r="P4844" s="20"/>
      <c r="Q4844" s="5" t="str">
        <f ca="1">score</f>
        <v/>
      </c>
      <c r="R4844" s="7" t="str">
        <f ca="1">rescore_pd</f>
        <v/>
      </c>
      <c r="S4844" s="310" t="str">
        <f ca="1">price</f>
        <v/>
      </c>
      <c r="U4844" s="4"/>
      <c r="V4844" s="4"/>
      <c r="W4844" s="215" t="str">
        <f ca="1">comm_pd</f>
        <v/>
      </c>
      <c r="X4844" s="11"/>
    </row>
    <row r="4845" spans="1:24" x14ac:dyDescent="0.25">
      <c r="A4845" s="6" t="str">
        <f ca="1">no.</f>
        <v/>
      </c>
      <c r="E4845" s="4" t="str">
        <f ca="1">position</f>
        <v/>
      </c>
      <c r="I4845" s="318"/>
      <c r="L4845" s="4"/>
      <c r="N4845" s="6"/>
      <c r="P4845" s="20"/>
      <c r="Q4845" s="5" t="str">
        <f ca="1">score</f>
        <v/>
      </c>
      <c r="R4845" s="7" t="str">
        <f ca="1">rescore_pd</f>
        <v/>
      </c>
      <c r="S4845" s="310" t="str">
        <f ca="1">price</f>
        <v/>
      </c>
      <c r="U4845" s="4"/>
      <c r="V4845" s="4"/>
      <c r="W4845" s="215" t="str">
        <f ca="1">comm_pd</f>
        <v/>
      </c>
      <c r="X4845" s="11"/>
    </row>
    <row r="4846" spans="1:24" x14ac:dyDescent="0.25">
      <c r="A4846" s="6" t="str">
        <f ca="1">no.</f>
        <v/>
      </c>
      <c r="E4846" s="4" t="str">
        <f ca="1">position</f>
        <v/>
      </c>
      <c r="I4846" s="318"/>
      <c r="L4846" s="4"/>
      <c r="N4846" s="6"/>
      <c r="P4846" s="20"/>
      <c r="Q4846" s="5" t="str">
        <f ca="1">score</f>
        <v/>
      </c>
      <c r="R4846" s="7" t="str">
        <f ca="1">rescore_pd</f>
        <v/>
      </c>
      <c r="S4846" s="310" t="str">
        <f ca="1">price</f>
        <v/>
      </c>
      <c r="U4846" s="4"/>
      <c r="V4846" s="4"/>
      <c r="W4846" s="215" t="str">
        <f ca="1">comm_pd</f>
        <v/>
      </c>
      <c r="X4846" s="11"/>
    </row>
    <row r="4847" spans="1:24" x14ac:dyDescent="0.25">
      <c r="A4847" s="6" t="str">
        <f ca="1">no.</f>
        <v/>
      </c>
      <c r="E4847" s="4" t="str">
        <f ca="1">position</f>
        <v/>
      </c>
      <c r="I4847" s="318"/>
      <c r="L4847" s="4"/>
      <c r="N4847" s="6"/>
      <c r="P4847" s="20"/>
      <c r="Q4847" s="5" t="str">
        <f ca="1">score</f>
        <v/>
      </c>
      <c r="R4847" s="7" t="str">
        <f ca="1">rescore_pd</f>
        <v/>
      </c>
      <c r="S4847" s="310" t="str">
        <f ca="1">price</f>
        <v/>
      </c>
      <c r="U4847" s="4"/>
      <c r="V4847" s="4"/>
      <c r="W4847" s="215" t="str">
        <f ca="1">comm_pd</f>
        <v/>
      </c>
      <c r="X4847" s="11"/>
    </row>
    <row r="4848" spans="1:24" x14ac:dyDescent="0.25">
      <c r="A4848" s="6" t="str">
        <f ca="1">no.</f>
        <v/>
      </c>
      <c r="E4848" s="4" t="str">
        <f ca="1">position</f>
        <v/>
      </c>
      <c r="I4848" s="318"/>
      <c r="L4848" s="4"/>
      <c r="N4848" s="6"/>
      <c r="P4848" s="20"/>
      <c r="Q4848" s="5" t="str">
        <f ca="1">score</f>
        <v/>
      </c>
      <c r="R4848" s="7" t="str">
        <f ca="1">rescore_pd</f>
        <v/>
      </c>
      <c r="S4848" s="310" t="str">
        <f ca="1">price</f>
        <v/>
      </c>
      <c r="U4848" s="4"/>
      <c r="V4848" s="4"/>
      <c r="W4848" s="215" t="str">
        <f ca="1">comm_pd</f>
        <v/>
      </c>
      <c r="X4848" s="11"/>
    </row>
    <row r="4849" spans="1:24" x14ac:dyDescent="0.25">
      <c r="A4849" s="6" t="str">
        <f ca="1">no.</f>
        <v/>
      </c>
      <c r="E4849" s="4" t="str">
        <f ca="1">position</f>
        <v/>
      </c>
      <c r="I4849" s="318"/>
      <c r="L4849" s="4"/>
      <c r="N4849" s="6"/>
      <c r="P4849" s="20"/>
      <c r="Q4849" s="5" t="str">
        <f ca="1">score</f>
        <v/>
      </c>
      <c r="R4849" s="7" t="str">
        <f ca="1">rescore_pd</f>
        <v/>
      </c>
      <c r="S4849" s="310" t="str">
        <f ca="1">price</f>
        <v/>
      </c>
      <c r="U4849" s="4"/>
      <c r="V4849" s="4"/>
      <c r="W4849" s="215" t="str">
        <f ca="1">comm_pd</f>
        <v/>
      </c>
      <c r="X4849" s="11"/>
    </row>
    <row r="4850" spans="1:24" x14ac:dyDescent="0.25">
      <c r="A4850" s="6" t="str">
        <f ca="1">no.</f>
        <v/>
      </c>
      <c r="E4850" s="4" t="str">
        <f ca="1">position</f>
        <v/>
      </c>
      <c r="I4850" s="318"/>
      <c r="L4850" s="4"/>
      <c r="N4850" s="6"/>
      <c r="P4850" s="20"/>
      <c r="Q4850" s="5" t="str">
        <f ca="1">score</f>
        <v/>
      </c>
      <c r="R4850" s="7" t="str">
        <f ca="1">rescore_pd</f>
        <v/>
      </c>
      <c r="S4850" s="310" t="str">
        <f ca="1">price</f>
        <v/>
      </c>
      <c r="U4850" s="4"/>
      <c r="V4850" s="4"/>
      <c r="W4850" s="215" t="str">
        <f ca="1">comm_pd</f>
        <v/>
      </c>
      <c r="X4850" s="11"/>
    </row>
    <row r="4851" spans="1:24" x14ac:dyDescent="0.25">
      <c r="A4851" s="6" t="str">
        <f ca="1">no.</f>
        <v/>
      </c>
      <c r="E4851" s="4" t="str">
        <f ca="1">position</f>
        <v/>
      </c>
      <c r="I4851" s="318"/>
      <c r="L4851" s="4"/>
      <c r="N4851" s="6"/>
      <c r="P4851" s="20"/>
      <c r="Q4851" s="5" t="str">
        <f ca="1">score</f>
        <v/>
      </c>
      <c r="R4851" s="7" t="str">
        <f ca="1">rescore_pd</f>
        <v/>
      </c>
      <c r="S4851" s="310" t="str">
        <f ca="1">price</f>
        <v/>
      </c>
      <c r="U4851" s="4"/>
      <c r="V4851" s="4"/>
      <c r="W4851" s="215" t="str">
        <f ca="1">comm_pd</f>
        <v/>
      </c>
      <c r="X4851" s="11"/>
    </row>
    <row r="4852" spans="1:24" x14ac:dyDescent="0.25">
      <c r="A4852" s="6" t="str">
        <f ca="1">no.</f>
        <v/>
      </c>
      <c r="E4852" s="4" t="str">
        <f ca="1">position</f>
        <v/>
      </c>
      <c r="I4852" s="318"/>
      <c r="L4852" s="4"/>
      <c r="N4852" s="6"/>
      <c r="P4852" s="20"/>
      <c r="Q4852" s="5" t="str">
        <f ca="1">score</f>
        <v/>
      </c>
      <c r="R4852" s="7" t="str">
        <f ca="1">rescore_pd</f>
        <v/>
      </c>
      <c r="S4852" s="310" t="str">
        <f ca="1">price</f>
        <v/>
      </c>
      <c r="U4852" s="4"/>
      <c r="V4852" s="4"/>
      <c r="W4852" s="215" t="str">
        <f ca="1">comm_pd</f>
        <v/>
      </c>
      <c r="X4852" s="11"/>
    </row>
    <row r="4853" spans="1:24" x14ac:dyDescent="0.25">
      <c r="A4853" s="6" t="str">
        <f ca="1">no.</f>
        <v/>
      </c>
      <c r="E4853" s="4" t="str">
        <f ca="1">position</f>
        <v/>
      </c>
      <c r="I4853" s="318"/>
      <c r="L4853" s="4"/>
      <c r="N4853" s="6"/>
      <c r="P4853" s="20"/>
      <c r="Q4853" s="5" t="str">
        <f ca="1">score</f>
        <v/>
      </c>
      <c r="R4853" s="7" t="str">
        <f ca="1">rescore_pd</f>
        <v/>
      </c>
      <c r="S4853" s="310" t="str">
        <f ca="1">price</f>
        <v/>
      </c>
      <c r="U4853" s="4"/>
      <c r="V4853" s="4"/>
      <c r="W4853" s="215" t="str">
        <f ca="1">comm_pd</f>
        <v/>
      </c>
      <c r="X4853" s="11"/>
    </row>
    <row r="4854" spans="1:24" x14ac:dyDescent="0.25">
      <c r="A4854" s="6" t="str">
        <f ca="1">no.</f>
        <v/>
      </c>
      <c r="E4854" s="4" t="str">
        <f ca="1">position</f>
        <v/>
      </c>
      <c r="I4854" s="318"/>
      <c r="L4854" s="4"/>
      <c r="N4854" s="6"/>
      <c r="P4854" s="20"/>
      <c r="Q4854" s="5" t="str">
        <f ca="1">score</f>
        <v/>
      </c>
      <c r="R4854" s="7" t="str">
        <f ca="1">rescore_pd</f>
        <v/>
      </c>
      <c r="S4854" s="310" t="str">
        <f ca="1">price</f>
        <v/>
      </c>
      <c r="U4854" s="4"/>
      <c r="V4854" s="4"/>
      <c r="W4854" s="215" t="str">
        <f ca="1">comm_pd</f>
        <v/>
      </c>
      <c r="X4854" s="11"/>
    </row>
    <row r="4855" spans="1:24" x14ac:dyDescent="0.25">
      <c r="A4855" s="6" t="str">
        <f ca="1">no.</f>
        <v/>
      </c>
      <c r="E4855" s="4" t="str">
        <f ca="1">position</f>
        <v/>
      </c>
      <c r="I4855" s="318"/>
      <c r="L4855" s="4"/>
      <c r="N4855" s="6"/>
      <c r="P4855" s="20"/>
      <c r="Q4855" s="5" t="str">
        <f ca="1">score</f>
        <v/>
      </c>
      <c r="R4855" s="7" t="str">
        <f ca="1">rescore_pd</f>
        <v/>
      </c>
      <c r="S4855" s="310" t="str">
        <f ca="1">price</f>
        <v/>
      </c>
      <c r="U4855" s="4"/>
      <c r="V4855" s="4"/>
      <c r="W4855" s="215" t="str">
        <f ca="1">comm_pd</f>
        <v/>
      </c>
      <c r="X4855" s="11"/>
    </row>
    <row r="4856" spans="1:24" x14ac:dyDescent="0.25">
      <c r="A4856" s="6" t="str">
        <f ca="1">no.</f>
        <v/>
      </c>
      <c r="E4856" s="4" t="str">
        <f ca="1">position</f>
        <v/>
      </c>
      <c r="I4856" s="318"/>
      <c r="L4856" s="4"/>
      <c r="N4856" s="6"/>
      <c r="P4856" s="20"/>
      <c r="Q4856" s="5" t="str">
        <f ca="1">score</f>
        <v/>
      </c>
      <c r="R4856" s="7" t="str">
        <f ca="1">rescore_pd</f>
        <v/>
      </c>
      <c r="S4856" s="310" t="str">
        <f ca="1">price</f>
        <v/>
      </c>
      <c r="U4856" s="4"/>
      <c r="V4856" s="4"/>
      <c r="W4856" s="215" t="str">
        <f ca="1">comm_pd</f>
        <v/>
      </c>
      <c r="X4856" s="11"/>
    </row>
    <row r="4857" spans="1:24" x14ac:dyDescent="0.25">
      <c r="A4857" s="6" t="str">
        <f ca="1">no.</f>
        <v/>
      </c>
      <c r="E4857" s="4" t="str">
        <f ca="1">position</f>
        <v/>
      </c>
      <c r="I4857" s="318"/>
      <c r="L4857" s="4"/>
      <c r="N4857" s="6"/>
      <c r="P4857" s="20"/>
      <c r="Q4857" s="5" t="str">
        <f ca="1">score</f>
        <v/>
      </c>
      <c r="R4857" s="7" t="str">
        <f ca="1">rescore_pd</f>
        <v/>
      </c>
      <c r="S4857" s="310" t="str">
        <f ca="1">price</f>
        <v/>
      </c>
      <c r="U4857" s="4"/>
      <c r="V4857" s="4"/>
      <c r="W4857" s="215" t="str">
        <f ca="1">comm_pd</f>
        <v/>
      </c>
      <c r="X4857" s="11"/>
    </row>
    <row r="4858" spans="1:24" x14ac:dyDescent="0.25">
      <c r="A4858" s="6" t="str">
        <f ca="1">no.</f>
        <v/>
      </c>
      <c r="E4858" s="4" t="str">
        <f ca="1">position</f>
        <v/>
      </c>
      <c r="I4858" s="318"/>
      <c r="L4858" s="4"/>
      <c r="N4858" s="6"/>
      <c r="P4858" s="20"/>
      <c r="Q4858" s="5" t="str">
        <f ca="1">score</f>
        <v/>
      </c>
      <c r="R4858" s="7" t="str">
        <f ca="1">rescore_pd</f>
        <v/>
      </c>
      <c r="S4858" s="310" t="str">
        <f ca="1">price</f>
        <v/>
      </c>
      <c r="U4858" s="4"/>
      <c r="V4858" s="4"/>
      <c r="W4858" s="215" t="str">
        <f ca="1">comm_pd</f>
        <v/>
      </c>
      <c r="X4858" s="11"/>
    </row>
    <row r="4859" spans="1:24" x14ac:dyDescent="0.25">
      <c r="A4859" s="6" t="str">
        <f ca="1">no.</f>
        <v/>
      </c>
      <c r="E4859" s="4" t="str">
        <f ca="1">position</f>
        <v/>
      </c>
      <c r="I4859" s="318"/>
      <c r="L4859" s="4"/>
      <c r="N4859" s="6"/>
      <c r="P4859" s="20"/>
      <c r="Q4859" s="5" t="str">
        <f ca="1">score</f>
        <v/>
      </c>
      <c r="R4859" s="7" t="str">
        <f ca="1">rescore_pd</f>
        <v/>
      </c>
      <c r="S4859" s="310" t="str">
        <f ca="1">price</f>
        <v/>
      </c>
      <c r="U4859" s="4"/>
      <c r="V4859" s="4"/>
      <c r="W4859" s="215" t="str">
        <f ca="1">comm_pd</f>
        <v/>
      </c>
      <c r="X4859" s="11"/>
    </row>
    <row r="4860" spans="1:24" x14ac:dyDescent="0.25">
      <c r="A4860" s="6" t="str">
        <f ca="1">no.</f>
        <v/>
      </c>
      <c r="E4860" s="4" t="str">
        <f ca="1">position</f>
        <v/>
      </c>
      <c r="I4860" s="318"/>
      <c r="L4860" s="4"/>
      <c r="N4860" s="6"/>
      <c r="P4860" s="20"/>
      <c r="Q4860" s="5" t="str">
        <f ca="1">score</f>
        <v/>
      </c>
      <c r="R4860" s="7" t="str">
        <f ca="1">rescore_pd</f>
        <v/>
      </c>
      <c r="S4860" s="310" t="str">
        <f ca="1">price</f>
        <v/>
      </c>
      <c r="U4860" s="4"/>
      <c r="V4860" s="4"/>
      <c r="W4860" s="215" t="str">
        <f ca="1">comm_pd</f>
        <v/>
      </c>
      <c r="X4860" s="11"/>
    </row>
    <row r="4861" spans="1:24" x14ac:dyDescent="0.25">
      <c r="A4861" s="6" t="str">
        <f ca="1">no.</f>
        <v/>
      </c>
      <c r="E4861" s="4" t="str">
        <f ca="1">position</f>
        <v/>
      </c>
      <c r="I4861" s="318"/>
      <c r="L4861" s="4"/>
      <c r="N4861" s="6"/>
      <c r="P4861" s="20"/>
      <c r="Q4861" s="5" t="str">
        <f ca="1">score</f>
        <v/>
      </c>
      <c r="R4861" s="7" t="str">
        <f ca="1">rescore_pd</f>
        <v/>
      </c>
      <c r="S4861" s="310" t="str">
        <f ca="1">price</f>
        <v/>
      </c>
      <c r="U4861" s="4"/>
      <c r="V4861" s="4"/>
      <c r="W4861" s="215" t="str">
        <f ca="1">comm_pd</f>
        <v/>
      </c>
      <c r="X4861" s="11"/>
    </row>
    <row r="4862" spans="1:24" x14ac:dyDescent="0.25">
      <c r="A4862" s="6" t="str">
        <f ca="1">no.</f>
        <v/>
      </c>
      <c r="E4862" s="4" t="str">
        <f ca="1">position</f>
        <v/>
      </c>
      <c r="I4862" s="318"/>
      <c r="L4862" s="4"/>
      <c r="N4862" s="6"/>
      <c r="P4862" s="20"/>
      <c r="Q4862" s="5" t="str">
        <f ca="1">score</f>
        <v/>
      </c>
      <c r="R4862" s="7" t="str">
        <f ca="1">rescore_pd</f>
        <v/>
      </c>
      <c r="S4862" s="310" t="str">
        <f ca="1">price</f>
        <v/>
      </c>
      <c r="U4862" s="4"/>
      <c r="V4862" s="4"/>
      <c r="W4862" s="215" t="str">
        <f ca="1">comm_pd</f>
        <v/>
      </c>
      <c r="X4862" s="11"/>
    </row>
    <row r="4863" spans="1:24" x14ac:dyDescent="0.25">
      <c r="A4863" s="6" t="str">
        <f ca="1">no.</f>
        <v/>
      </c>
      <c r="E4863" s="4" t="str">
        <f ca="1">position</f>
        <v/>
      </c>
      <c r="I4863" s="318"/>
      <c r="L4863" s="4"/>
      <c r="N4863" s="6"/>
      <c r="P4863" s="20"/>
      <c r="Q4863" s="5" t="str">
        <f ca="1">score</f>
        <v/>
      </c>
      <c r="R4863" s="7" t="str">
        <f ca="1">rescore_pd</f>
        <v/>
      </c>
      <c r="S4863" s="310" t="str">
        <f ca="1">price</f>
        <v/>
      </c>
      <c r="U4863" s="4"/>
      <c r="V4863" s="4"/>
      <c r="W4863" s="215" t="str">
        <f ca="1">comm_pd</f>
        <v/>
      </c>
      <c r="X4863" s="11"/>
    </row>
    <row r="4864" spans="1:24" x14ac:dyDescent="0.25">
      <c r="A4864" s="6" t="str">
        <f ca="1">no.</f>
        <v/>
      </c>
      <c r="E4864" s="4" t="str">
        <f ca="1">position</f>
        <v/>
      </c>
      <c r="I4864" s="318"/>
      <c r="L4864" s="4"/>
      <c r="N4864" s="6"/>
      <c r="P4864" s="20"/>
      <c r="Q4864" s="5" t="str">
        <f ca="1">score</f>
        <v/>
      </c>
      <c r="R4864" s="7" t="str">
        <f ca="1">rescore_pd</f>
        <v/>
      </c>
      <c r="S4864" s="310" t="str">
        <f ca="1">price</f>
        <v/>
      </c>
      <c r="U4864" s="4"/>
      <c r="V4864" s="4"/>
      <c r="W4864" s="215" t="str">
        <f ca="1">comm_pd</f>
        <v/>
      </c>
      <c r="X4864" s="11"/>
    </row>
    <row r="4865" spans="1:24" x14ac:dyDescent="0.25">
      <c r="A4865" s="6" t="str">
        <f ca="1">no.</f>
        <v/>
      </c>
      <c r="E4865" s="4" t="str">
        <f ca="1">position</f>
        <v/>
      </c>
      <c r="I4865" s="318"/>
      <c r="L4865" s="4"/>
      <c r="N4865" s="6"/>
      <c r="P4865" s="20"/>
      <c r="Q4865" s="5" t="str">
        <f ca="1">score</f>
        <v/>
      </c>
      <c r="R4865" s="7" t="str">
        <f ca="1">rescore_pd</f>
        <v/>
      </c>
      <c r="S4865" s="310" t="str">
        <f ca="1">price</f>
        <v/>
      </c>
      <c r="U4865" s="4"/>
      <c r="V4865" s="4"/>
      <c r="W4865" s="215" t="str">
        <f ca="1">comm_pd</f>
        <v/>
      </c>
      <c r="X4865" s="11"/>
    </row>
    <row r="4866" spans="1:24" x14ac:dyDescent="0.25">
      <c r="A4866" s="6" t="str">
        <f ca="1">no.</f>
        <v/>
      </c>
      <c r="E4866" s="4" t="str">
        <f ca="1">position</f>
        <v/>
      </c>
      <c r="I4866" s="318"/>
      <c r="L4866" s="4"/>
      <c r="N4866" s="6"/>
      <c r="P4866" s="20"/>
      <c r="Q4866" s="5" t="str">
        <f ca="1">score</f>
        <v/>
      </c>
      <c r="R4866" s="7" t="str">
        <f ca="1">rescore_pd</f>
        <v/>
      </c>
      <c r="S4866" s="310" t="str">
        <f ca="1">price</f>
        <v/>
      </c>
      <c r="U4866" s="4"/>
      <c r="V4866" s="4"/>
      <c r="W4866" s="215" t="str">
        <f ca="1">comm_pd</f>
        <v/>
      </c>
      <c r="X4866" s="11"/>
    </row>
    <row r="4867" spans="1:24" x14ac:dyDescent="0.25">
      <c r="A4867" s="6" t="str">
        <f ca="1">no.</f>
        <v/>
      </c>
      <c r="E4867" s="4" t="str">
        <f ca="1">position</f>
        <v/>
      </c>
      <c r="I4867" s="318"/>
      <c r="L4867" s="4"/>
      <c r="N4867" s="6"/>
      <c r="P4867" s="20"/>
      <c r="Q4867" s="5" t="str">
        <f ca="1">score</f>
        <v/>
      </c>
      <c r="R4867" s="7" t="str">
        <f ca="1">rescore_pd</f>
        <v/>
      </c>
      <c r="S4867" s="310" t="str">
        <f ca="1">price</f>
        <v/>
      </c>
      <c r="U4867" s="4"/>
      <c r="V4867" s="4"/>
      <c r="W4867" s="215" t="str">
        <f ca="1">comm_pd</f>
        <v/>
      </c>
      <c r="X4867" s="11"/>
    </row>
    <row r="4868" spans="1:24" x14ac:dyDescent="0.25">
      <c r="A4868" s="6" t="str">
        <f ca="1">no.</f>
        <v/>
      </c>
      <c r="E4868" s="4" t="str">
        <f ca="1">position</f>
        <v/>
      </c>
      <c r="I4868" s="318"/>
      <c r="L4868" s="4"/>
      <c r="N4868" s="6"/>
      <c r="P4868" s="20"/>
      <c r="Q4868" s="5" t="str">
        <f ca="1">score</f>
        <v/>
      </c>
      <c r="R4868" s="7" t="str">
        <f ca="1">rescore_pd</f>
        <v/>
      </c>
      <c r="S4868" s="310" t="str">
        <f ca="1">price</f>
        <v/>
      </c>
      <c r="U4868" s="4"/>
      <c r="V4868" s="4"/>
      <c r="W4868" s="215" t="str">
        <f ca="1">comm_pd</f>
        <v/>
      </c>
      <c r="X4868" s="11"/>
    </row>
    <row r="4869" spans="1:24" x14ac:dyDescent="0.25">
      <c r="A4869" s="6" t="str">
        <f ca="1">no.</f>
        <v/>
      </c>
      <c r="E4869" s="4" t="str">
        <f ca="1">position</f>
        <v/>
      </c>
      <c r="I4869" s="318"/>
      <c r="L4869" s="4"/>
      <c r="N4869" s="6"/>
      <c r="P4869" s="20"/>
      <c r="Q4869" s="5" t="str">
        <f ca="1">score</f>
        <v/>
      </c>
      <c r="R4869" s="7" t="str">
        <f ca="1">rescore_pd</f>
        <v/>
      </c>
      <c r="S4869" s="310" t="str">
        <f ca="1">price</f>
        <v/>
      </c>
      <c r="U4869" s="4"/>
      <c r="V4869" s="4"/>
      <c r="W4869" s="215" t="str">
        <f ca="1">comm_pd</f>
        <v/>
      </c>
      <c r="X4869" s="11"/>
    </row>
    <row r="4870" spans="1:24" x14ac:dyDescent="0.25">
      <c r="A4870" s="6" t="str">
        <f ca="1">no.</f>
        <v/>
      </c>
      <c r="E4870" s="4" t="str">
        <f ca="1">position</f>
        <v/>
      </c>
      <c r="I4870" s="318"/>
      <c r="L4870" s="4"/>
      <c r="N4870" s="6"/>
      <c r="P4870" s="20"/>
      <c r="Q4870" s="5" t="str">
        <f ca="1">score</f>
        <v/>
      </c>
      <c r="R4870" s="7" t="str">
        <f ca="1">rescore_pd</f>
        <v/>
      </c>
      <c r="S4870" s="310" t="str">
        <f ca="1">price</f>
        <v/>
      </c>
      <c r="U4870" s="4"/>
      <c r="V4870" s="4"/>
      <c r="W4870" s="215" t="str">
        <f ca="1">comm_pd</f>
        <v/>
      </c>
      <c r="X4870" s="11"/>
    </row>
    <row r="4871" spans="1:24" x14ac:dyDescent="0.25">
      <c r="A4871" s="6" t="str">
        <f ca="1">no.</f>
        <v/>
      </c>
      <c r="E4871" s="4" t="str">
        <f ca="1">position</f>
        <v/>
      </c>
      <c r="I4871" s="318"/>
      <c r="L4871" s="4"/>
      <c r="N4871" s="6"/>
      <c r="P4871" s="20"/>
      <c r="Q4871" s="5" t="str">
        <f ca="1">score</f>
        <v/>
      </c>
      <c r="R4871" s="7" t="str">
        <f ca="1">rescore_pd</f>
        <v/>
      </c>
      <c r="S4871" s="310" t="str">
        <f ca="1">price</f>
        <v/>
      </c>
      <c r="U4871" s="4"/>
      <c r="V4871" s="4"/>
      <c r="W4871" s="215" t="str">
        <f ca="1">comm_pd</f>
        <v/>
      </c>
      <c r="X4871" s="11"/>
    </row>
    <row r="4872" spans="1:24" x14ac:dyDescent="0.25">
      <c r="A4872" s="6" t="str">
        <f ca="1">no.</f>
        <v/>
      </c>
      <c r="E4872" s="4" t="str">
        <f ca="1">position</f>
        <v/>
      </c>
      <c r="I4872" s="318"/>
      <c r="L4872" s="4"/>
      <c r="N4872" s="6"/>
      <c r="P4872" s="20"/>
      <c r="Q4872" s="5" t="str">
        <f ca="1">score</f>
        <v/>
      </c>
      <c r="R4872" s="7" t="str">
        <f ca="1">rescore_pd</f>
        <v/>
      </c>
      <c r="S4872" s="310" t="str">
        <f ca="1">price</f>
        <v/>
      </c>
      <c r="U4872" s="4"/>
      <c r="V4872" s="4"/>
      <c r="W4872" s="215" t="str">
        <f ca="1">comm_pd</f>
        <v/>
      </c>
      <c r="X4872" s="11"/>
    </row>
    <row r="4873" spans="1:24" x14ac:dyDescent="0.25">
      <c r="A4873" s="6" t="str">
        <f ca="1">no.</f>
        <v/>
      </c>
      <c r="E4873" s="4" t="str">
        <f ca="1">position</f>
        <v/>
      </c>
      <c r="I4873" s="318"/>
      <c r="L4873" s="4"/>
      <c r="N4873" s="6"/>
      <c r="P4873" s="20"/>
      <c r="Q4873" s="5" t="str">
        <f ca="1">score</f>
        <v/>
      </c>
      <c r="R4873" s="7" t="str">
        <f ca="1">rescore_pd</f>
        <v/>
      </c>
      <c r="S4873" s="310" t="str">
        <f ca="1">price</f>
        <v/>
      </c>
      <c r="U4873" s="4"/>
      <c r="V4873" s="4"/>
      <c r="W4873" s="215" t="str">
        <f ca="1">comm_pd</f>
        <v/>
      </c>
      <c r="X4873" s="11"/>
    </row>
    <row r="4874" spans="1:24" x14ac:dyDescent="0.25">
      <c r="A4874" s="6" t="str">
        <f ca="1">no.</f>
        <v/>
      </c>
      <c r="E4874" s="4" t="str">
        <f ca="1">position</f>
        <v/>
      </c>
      <c r="I4874" s="318"/>
      <c r="L4874" s="4"/>
      <c r="N4874" s="6"/>
      <c r="P4874" s="20"/>
      <c r="Q4874" s="5" t="str">
        <f ca="1">score</f>
        <v/>
      </c>
      <c r="R4874" s="7" t="str">
        <f ca="1">rescore_pd</f>
        <v/>
      </c>
      <c r="S4874" s="310" t="str">
        <f ca="1">price</f>
        <v/>
      </c>
      <c r="U4874" s="4"/>
      <c r="V4874" s="4"/>
      <c r="W4874" s="215" t="str">
        <f ca="1">comm_pd</f>
        <v/>
      </c>
      <c r="X4874" s="11"/>
    </row>
    <row r="4875" spans="1:24" x14ac:dyDescent="0.25">
      <c r="A4875" s="6" t="str">
        <f ca="1">no.</f>
        <v/>
      </c>
      <c r="E4875" s="4" t="str">
        <f ca="1">position</f>
        <v/>
      </c>
      <c r="I4875" s="318"/>
      <c r="L4875" s="4"/>
      <c r="N4875" s="6"/>
      <c r="P4875" s="20"/>
      <c r="Q4875" s="5" t="str">
        <f ca="1">score</f>
        <v/>
      </c>
      <c r="R4875" s="7" t="str">
        <f ca="1">rescore_pd</f>
        <v/>
      </c>
      <c r="S4875" s="310" t="str">
        <f ca="1">price</f>
        <v/>
      </c>
      <c r="U4875" s="4"/>
      <c r="V4875" s="4"/>
      <c r="W4875" s="215" t="str">
        <f ca="1">comm_pd</f>
        <v/>
      </c>
      <c r="X4875" s="11"/>
    </row>
    <row r="4876" spans="1:24" x14ac:dyDescent="0.25">
      <c r="A4876" s="6" t="str">
        <f ca="1">no.</f>
        <v/>
      </c>
      <c r="E4876" s="4" t="str">
        <f ca="1">position</f>
        <v/>
      </c>
      <c r="I4876" s="318"/>
      <c r="L4876" s="4"/>
      <c r="N4876" s="6"/>
      <c r="P4876" s="20"/>
      <c r="Q4876" s="5" t="str">
        <f ca="1">score</f>
        <v/>
      </c>
      <c r="R4876" s="7" t="str">
        <f ca="1">rescore_pd</f>
        <v/>
      </c>
      <c r="S4876" s="310" t="str">
        <f ca="1">price</f>
        <v/>
      </c>
      <c r="U4876" s="4"/>
      <c r="V4876" s="4"/>
      <c r="W4876" s="215" t="str">
        <f ca="1">comm_pd</f>
        <v/>
      </c>
      <c r="X4876" s="11"/>
    </row>
    <row r="4877" spans="1:24" x14ac:dyDescent="0.25">
      <c r="A4877" s="6" t="str">
        <f ca="1">no.</f>
        <v/>
      </c>
      <c r="E4877" s="4" t="str">
        <f ca="1">position</f>
        <v/>
      </c>
      <c r="I4877" s="318"/>
      <c r="L4877" s="4"/>
      <c r="N4877" s="6"/>
      <c r="P4877" s="20"/>
      <c r="Q4877" s="5" t="str">
        <f ca="1">score</f>
        <v/>
      </c>
      <c r="R4877" s="7" t="str">
        <f ca="1">rescore_pd</f>
        <v/>
      </c>
      <c r="S4877" s="310" t="str">
        <f ca="1">price</f>
        <v/>
      </c>
      <c r="U4877" s="4"/>
      <c r="V4877" s="4"/>
      <c r="W4877" s="215" t="str">
        <f ca="1">comm_pd</f>
        <v/>
      </c>
      <c r="X4877" s="11"/>
    </row>
    <row r="4878" spans="1:24" x14ac:dyDescent="0.25">
      <c r="A4878" s="6" t="str">
        <f ca="1">no.</f>
        <v/>
      </c>
      <c r="E4878" s="4" t="str">
        <f ca="1">position</f>
        <v/>
      </c>
      <c r="I4878" s="318"/>
      <c r="L4878" s="4"/>
      <c r="N4878" s="6"/>
      <c r="P4878" s="20"/>
      <c r="Q4878" s="5" t="str">
        <f ca="1">score</f>
        <v/>
      </c>
      <c r="R4878" s="7" t="str">
        <f ca="1">rescore_pd</f>
        <v/>
      </c>
      <c r="S4878" s="310" t="str">
        <f ca="1">price</f>
        <v/>
      </c>
      <c r="U4878" s="4"/>
      <c r="V4878" s="4"/>
      <c r="W4878" s="215" t="str">
        <f ca="1">comm_pd</f>
        <v/>
      </c>
      <c r="X4878" s="11"/>
    </row>
    <row r="4879" spans="1:24" x14ac:dyDescent="0.25">
      <c r="A4879" s="6" t="str">
        <f ca="1">no.</f>
        <v/>
      </c>
      <c r="E4879" s="4" t="str">
        <f ca="1">position</f>
        <v/>
      </c>
      <c r="I4879" s="318"/>
      <c r="L4879" s="4"/>
      <c r="N4879" s="6"/>
      <c r="P4879" s="20"/>
      <c r="Q4879" s="5" t="str">
        <f ca="1">score</f>
        <v/>
      </c>
      <c r="R4879" s="7" t="str">
        <f ca="1">rescore_pd</f>
        <v/>
      </c>
      <c r="S4879" s="310" t="str">
        <f ca="1">price</f>
        <v/>
      </c>
      <c r="U4879" s="4"/>
      <c r="V4879" s="4"/>
      <c r="W4879" s="215" t="str">
        <f ca="1">comm_pd</f>
        <v/>
      </c>
      <c r="X4879" s="11"/>
    </row>
    <row r="4880" spans="1:24" x14ac:dyDescent="0.25">
      <c r="A4880" s="6" t="str">
        <f ca="1">no.</f>
        <v/>
      </c>
      <c r="E4880" s="4" t="str">
        <f ca="1">position</f>
        <v/>
      </c>
      <c r="I4880" s="318"/>
      <c r="L4880" s="4"/>
      <c r="N4880" s="6"/>
      <c r="P4880" s="20"/>
      <c r="Q4880" s="5" t="str">
        <f ca="1">score</f>
        <v/>
      </c>
      <c r="R4880" s="7" t="str">
        <f ca="1">rescore_pd</f>
        <v/>
      </c>
      <c r="S4880" s="310" t="str">
        <f ca="1">price</f>
        <v/>
      </c>
      <c r="U4880" s="4"/>
      <c r="V4880" s="4"/>
      <c r="W4880" s="215" t="str">
        <f ca="1">comm_pd</f>
        <v/>
      </c>
      <c r="X4880" s="11"/>
    </row>
    <row r="4881" spans="1:24" x14ac:dyDescent="0.25">
      <c r="A4881" s="6" t="str">
        <f ca="1">no.</f>
        <v/>
      </c>
      <c r="E4881" s="4" t="str">
        <f ca="1">position</f>
        <v/>
      </c>
      <c r="I4881" s="318"/>
      <c r="L4881" s="4"/>
      <c r="N4881" s="6"/>
      <c r="P4881" s="20"/>
      <c r="Q4881" s="5" t="str">
        <f ca="1">score</f>
        <v/>
      </c>
      <c r="R4881" s="7" t="str">
        <f ca="1">rescore_pd</f>
        <v/>
      </c>
      <c r="S4881" s="310" t="str">
        <f ca="1">price</f>
        <v/>
      </c>
      <c r="U4881" s="4"/>
      <c r="V4881" s="4"/>
      <c r="W4881" s="215" t="str">
        <f ca="1">comm_pd</f>
        <v/>
      </c>
      <c r="X4881" s="11"/>
    </row>
    <row r="4882" spans="1:24" x14ac:dyDescent="0.25">
      <c r="A4882" s="6" t="str">
        <f ca="1">no.</f>
        <v/>
      </c>
      <c r="E4882" s="4" t="str">
        <f ca="1">position</f>
        <v/>
      </c>
      <c r="I4882" s="318"/>
      <c r="L4882" s="4"/>
      <c r="N4882" s="6"/>
      <c r="P4882" s="20"/>
      <c r="Q4882" s="5" t="str">
        <f ca="1">score</f>
        <v/>
      </c>
      <c r="R4882" s="7" t="str">
        <f ca="1">rescore_pd</f>
        <v/>
      </c>
      <c r="S4882" s="310" t="str">
        <f ca="1">price</f>
        <v/>
      </c>
      <c r="U4882" s="4"/>
      <c r="V4882" s="4"/>
      <c r="W4882" s="215" t="str">
        <f ca="1">comm_pd</f>
        <v/>
      </c>
      <c r="X4882" s="11"/>
    </row>
    <row r="4883" spans="1:24" x14ac:dyDescent="0.25">
      <c r="A4883" s="6" t="str">
        <f ca="1">no.</f>
        <v/>
      </c>
      <c r="E4883" s="4" t="str">
        <f ca="1">position</f>
        <v/>
      </c>
      <c r="I4883" s="318"/>
      <c r="L4883" s="4"/>
      <c r="N4883" s="6"/>
      <c r="P4883" s="20"/>
      <c r="Q4883" s="5" t="str">
        <f ca="1">score</f>
        <v/>
      </c>
      <c r="R4883" s="7" t="str">
        <f ca="1">rescore_pd</f>
        <v/>
      </c>
      <c r="S4883" s="310" t="str">
        <f ca="1">price</f>
        <v/>
      </c>
      <c r="U4883" s="4"/>
      <c r="V4883" s="4"/>
      <c r="W4883" s="215" t="str">
        <f ca="1">comm_pd</f>
        <v/>
      </c>
      <c r="X4883" s="11"/>
    </row>
    <row r="4884" spans="1:24" x14ac:dyDescent="0.25">
      <c r="A4884" s="6" t="str">
        <f ca="1">no.</f>
        <v/>
      </c>
      <c r="E4884" s="4" t="str">
        <f ca="1">position</f>
        <v/>
      </c>
      <c r="I4884" s="318"/>
      <c r="L4884" s="4"/>
      <c r="N4884" s="6"/>
      <c r="P4884" s="20"/>
      <c r="Q4884" s="5" t="str">
        <f ca="1">score</f>
        <v/>
      </c>
      <c r="R4884" s="7" t="str">
        <f ca="1">rescore_pd</f>
        <v/>
      </c>
      <c r="S4884" s="310" t="str">
        <f ca="1">price</f>
        <v/>
      </c>
      <c r="U4884" s="4"/>
      <c r="V4884" s="4"/>
      <c r="W4884" s="215" t="str">
        <f ca="1">comm_pd</f>
        <v/>
      </c>
      <c r="X4884" s="11"/>
    </row>
    <row r="4885" spans="1:24" x14ac:dyDescent="0.25">
      <c r="A4885" s="6" t="str">
        <f ca="1">no.</f>
        <v/>
      </c>
      <c r="E4885" s="4" t="str">
        <f ca="1">position</f>
        <v/>
      </c>
      <c r="I4885" s="318"/>
      <c r="L4885" s="4"/>
      <c r="N4885" s="6"/>
      <c r="P4885" s="20"/>
      <c r="Q4885" s="5" t="str">
        <f ca="1">score</f>
        <v/>
      </c>
      <c r="R4885" s="7" t="str">
        <f ca="1">rescore_pd</f>
        <v/>
      </c>
      <c r="S4885" s="310" t="str">
        <f ca="1">price</f>
        <v/>
      </c>
      <c r="U4885" s="4"/>
      <c r="V4885" s="4"/>
      <c r="W4885" s="215" t="str">
        <f ca="1">comm_pd</f>
        <v/>
      </c>
      <c r="X4885" s="11"/>
    </row>
    <row r="4886" spans="1:24" x14ac:dyDescent="0.25">
      <c r="A4886" s="6" t="str">
        <f ca="1">no.</f>
        <v/>
      </c>
      <c r="E4886" s="4" t="str">
        <f ca="1">position</f>
        <v/>
      </c>
      <c r="I4886" s="318"/>
      <c r="L4886" s="4"/>
      <c r="N4886" s="6"/>
      <c r="P4886" s="20"/>
      <c r="Q4886" s="5" t="str">
        <f ca="1">score</f>
        <v/>
      </c>
      <c r="R4886" s="7" t="str">
        <f ca="1">rescore_pd</f>
        <v/>
      </c>
      <c r="S4886" s="310" t="str">
        <f ca="1">price</f>
        <v/>
      </c>
      <c r="U4886" s="4"/>
      <c r="V4886" s="4"/>
      <c r="W4886" s="215" t="str">
        <f ca="1">comm_pd</f>
        <v/>
      </c>
      <c r="X4886" s="11"/>
    </row>
    <row r="4887" spans="1:24" x14ac:dyDescent="0.25">
      <c r="A4887" s="6" t="str">
        <f ca="1">no.</f>
        <v/>
      </c>
      <c r="E4887" s="4" t="str">
        <f ca="1">position</f>
        <v/>
      </c>
      <c r="I4887" s="318"/>
      <c r="L4887" s="4"/>
      <c r="N4887" s="6"/>
      <c r="P4887" s="20"/>
      <c r="Q4887" s="5" t="str">
        <f ca="1">score</f>
        <v/>
      </c>
      <c r="R4887" s="7" t="str">
        <f ca="1">rescore_pd</f>
        <v/>
      </c>
      <c r="S4887" s="310" t="str">
        <f ca="1">price</f>
        <v/>
      </c>
      <c r="U4887" s="4"/>
      <c r="V4887" s="4"/>
      <c r="W4887" s="215" t="str">
        <f ca="1">comm_pd</f>
        <v/>
      </c>
      <c r="X4887" s="11"/>
    </row>
    <row r="4888" spans="1:24" x14ac:dyDescent="0.25">
      <c r="A4888" s="6" t="str">
        <f ca="1">no.</f>
        <v/>
      </c>
      <c r="E4888" s="4" t="str">
        <f ca="1">position</f>
        <v/>
      </c>
      <c r="I4888" s="318"/>
      <c r="L4888" s="4"/>
      <c r="N4888" s="6"/>
      <c r="P4888" s="20"/>
      <c r="Q4888" s="5" t="str">
        <f ca="1">score</f>
        <v/>
      </c>
      <c r="R4888" s="7" t="str">
        <f ca="1">rescore_pd</f>
        <v/>
      </c>
      <c r="S4888" s="310" t="str">
        <f ca="1">price</f>
        <v/>
      </c>
      <c r="U4888" s="4"/>
      <c r="V4888" s="4"/>
      <c r="W4888" s="215" t="str">
        <f ca="1">comm_pd</f>
        <v/>
      </c>
      <c r="X4888" s="11"/>
    </row>
    <row r="4889" spans="1:24" x14ac:dyDescent="0.25">
      <c r="A4889" s="6" t="str">
        <f ca="1">no.</f>
        <v/>
      </c>
      <c r="E4889" s="4" t="str">
        <f ca="1">position</f>
        <v/>
      </c>
      <c r="I4889" s="318"/>
      <c r="L4889" s="4"/>
      <c r="N4889" s="6"/>
      <c r="P4889" s="20"/>
      <c r="Q4889" s="5" t="str">
        <f ca="1">score</f>
        <v/>
      </c>
      <c r="R4889" s="7" t="str">
        <f ca="1">rescore_pd</f>
        <v/>
      </c>
      <c r="S4889" s="310" t="str">
        <f ca="1">price</f>
        <v/>
      </c>
      <c r="U4889" s="4"/>
      <c r="V4889" s="4"/>
      <c r="W4889" s="215" t="str">
        <f ca="1">comm_pd</f>
        <v/>
      </c>
      <c r="X4889" s="11"/>
    </row>
    <row r="4890" spans="1:24" x14ac:dyDescent="0.25">
      <c r="A4890" s="6" t="str">
        <f ca="1">no.</f>
        <v/>
      </c>
      <c r="E4890" s="4" t="str">
        <f ca="1">position</f>
        <v/>
      </c>
      <c r="I4890" s="318"/>
      <c r="L4890" s="4"/>
      <c r="N4890" s="6"/>
      <c r="P4890" s="20"/>
      <c r="Q4890" s="5" t="str">
        <f ca="1">score</f>
        <v/>
      </c>
      <c r="R4890" s="7" t="str">
        <f ca="1">rescore_pd</f>
        <v/>
      </c>
      <c r="S4890" s="310" t="str">
        <f ca="1">price</f>
        <v/>
      </c>
      <c r="U4890" s="4"/>
      <c r="V4890" s="4"/>
      <c r="W4890" s="215" t="str">
        <f ca="1">comm_pd</f>
        <v/>
      </c>
      <c r="X4890" s="11"/>
    </row>
    <row r="4891" spans="1:24" x14ac:dyDescent="0.25">
      <c r="A4891" s="6" t="str">
        <f ca="1">no.</f>
        <v/>
      </c>
      <c r="E4891" s="4" t="str">
        <f ca="1">position</f>
        <v/>
      </c>
      <c r="I4891" s="318"/>
      <c r="L4891" s="4"/>
      <c r="N4891" s="6"/>
      <c r="P4891" s="20"/>
      <c r="Q4891" s="5" t="str">
        <f ca="1">score</f>
        <v/>
      </c>
      <c r="R4891" s="7" t="str">
        <f ca="1">rescore_pd</f>
        <v/>
      </c>
      <c r="S4891" s="310" t="str">
        <f ca="1">price</f>
        <v/>
      </c>
      <c r="U4891" s="4"/>
      <c r="V4891" s="4"/>
      <c r="W4891" s="215" t="str">
        <f ca="1">comm_pd</f>
        <v/>
      </c>
      <c r="X4891" s="11"/>
    </row>
    <row r="4892" spans="1:24" x14ac:dyDescent="0.25">
      <c r="A4892" s="6" t="str">
        <f ca="1">no.</f>
        <v/>
      </c>
      <c r="E4892" s="4" t="str">
        <f ca="1">position</f>
        <v/>
      </c>
      <c r="I4892" s="318"/>
      <c r="L4892" s="4"/>
      <c r="N4892" s="6"/>
      <c r="P4892" s="20"/>
      <c r="Q4892" s="5" t="str">
        <f ca="1">score</f>
        <v/>
      </c>
      <c r="R4892" s="7" t="str">
        <f ca="1">rescore_pd</f>
        <v/>
      </c>
      <c r="S4892" s="310" t="str">
        <f ca="1">price</f>
        <v/>
      </c>
      <c r="U4892" s="4"/>
      <c r="V4892" s="4"/>
      <c r="W4892" s="215" t="str">
        <f ca="1">comm_pd</f>
        <v/>
      </c>
      <c r="X4892" s="11"/>
    </row>
    <row r="4893" spans="1:24" x14ac:dyDescent="0.25">
      <c r="A4893" s="6" t="str">
        <f ca="1">no.</f>
        <v/>
      </c>
      <c r="E4893" s="4" t="str">
        <f ca="1">position</f>
        <v/>
      </c>
      <c r="I4893" s="318"/>
      <c r="L4893" s="4"/>
      <c r="N4893" s="6"/>
      <c r="P4893" s="20"/>
      <c r="Q4893" s="5" t="str">
        <f ca="1">score</f>
        <v/>
      </c>
      <c r="R4893" s="7" t="str">
        <f ca="1">rescore_pd</f>
        <v/>
      </c>
      <c r="S4893" s="310" t="str">
        <f ca="1">price</f>
        <v/>
      </c>
      <c r="U4893" s="4"/>
      <c r="V4893" s="4"/>
      <c r="W4893" s="215" t="str">
        <f ca="1">comm_pd</f>
        <v/>
      </c>
      <c r="X4893" s="11"/>
    </row>
    <row r="4894" spans="1:24" x14ac:dyDescent="0.25">
      <c r="A4894" s="6" t="str">
        <f ca="1">no.</f>
        <v/>
      </c>
      <c r="E4894" s="4" t="str">
        <f ca="1">position</f>
        <v/>
      </c>
      <c r="I4894" s="318"/>
      <c r="L4894" s="4"/>
      <c r="N4894" s="6"/>
      <c r="P4894" s="20"/>
      <c r="Q4894" s="5" t="str">
        <f ca="1">score</f>
        <v/>
      </c>
      <c r="R4894" s="7" t="str">
        <f ca="1">rescore_pd</f>
        <v/>
      </c>
      <c r="S4894" s="310" t="str">
        <f ca="1">price</f>
        <v/>
      </c>
      <c r="U4894" s="4"/>
      <c r="V4894" s="4"/>
      <c r="W4894" s="215" t="str">
        <f ca="1">comm_pd</f>
        <v/>
      </c>
      <c r="X4894" s="11"/>
    </row>
    <row r="4895" spans="1:24" x14ac:dyDescent="0.25">
      <c r="A4895" s="6" t="str">
        <f ca="1">no.</f>
        <v/>
      </c>
      <c r="E4895" s="4" t="str">
        <f ca="1">position</f>
        <v/>
      </c>
      <c r="I4895" s="318"/>
      <c r="L4895" s="4"/>
      <c r="N4895" s="6"/>
      <c r="P4895" s="20"/>
      <c r="Q4895" s="5" t="str">
        <f ca="1">score</f>
        <v/>
      </c>
      <c r="R4895" s="7" t="str">
        <f ca="1">rescore_pd</f>
        <v/>
      </c>
      <c r="S4895" s="310" t="str">
        <f ca="1">price</f>
        <v/>
      </c>
      <c r="U4895" s="4"/>
      <c r="V4895" s="4"/>
      <c r="W4895" s="215" t="str">
        <f ca="1">comm_pd</f>
        <v/>
      </c>
      <c r="X4895" s="11"/>
    </row>
    <row r="4896" spans="1:24" x14ac:dyDescent="0.25">
      <c r="A4896" s="6" t="str">
        <f ca="1">no.</f>
        <v/>
      </c>
      <c r="E4896" s="4" t="str">
        <f ca="1">position</f>
        <v/>
      </c>
      <c r="I4896" s="318"/>
      <c r="L4896" s="4"/>
      <c r="N4896" s="6"/>
      <c r="P4896" s="20"/>
      <c r="Q4896" s="5" t="str">
        <f ca="1">score</f>
        <v/>
      </c>
      <c r="R4896" s="7" t="str">
        <f ca="1">rescore_pd</f>
        <v/>
      </c>
      <c r="S4896" s="310" t="str">
        <f ca="1">price</f>
        <v/>
      </c>
      <c r="U4896" s="4"/>
      <c r="V4896" s="4"/>
      <c r="W4896" s="215" t="str">
        <f ca="1">comm_pd</f>
        <v/>
      </c>
      <c r="X4896" s="11"/>
    </row>
    <row r="4897" spans="1:24" x14ac:dyDescent="0.25">
      <c r="A4897" s="6" t="str">
        <f ca="1">no.</f>
        <v/>
      </c>
      <c r="E4897" s="4" t="str">
        <f ca="1">position</f>
        <v/>
      </c>
      <c r="I4897" s="318"/>
      <c r="L4897" s="4"/>
      <c r="N4897" s="6"/>
      <c r="P4897" s="20"/>
      <c r="Q4897" s="5" t="str">
        <f ca="1">score</f>
        <v/>
      </c>
      <c r="R4897" s="7" t="str">
        <f ca="1">rescore_pd</f>
        <v/>
      </c>
      <c r="S4897" s="310" t="str">
        <f ca="1">price</f>
        <v/>
      </c>
      <c r="U4897" s="4"/>
      <c r="V4897" s="4"/>
      <c r="W4897" s="215" t="str">
        <f ca="1">comm_pd</f>
        <v/>
      </c>
      <c r="X4897" s="11"/>
    </row>
    <row r="4898" spans="1:24" x14ac:dyDescent="0.25">
      <c r="A4898" s="6" t="str">
        <f ca="1">no.</f>
        <v/>
      </c>
      <c r="E4898" s="4" t="str">
        <f ca="1">position</f>
        <v/>
      </c>
      <c r="I4898" s="318"/>
      <c r="L4898" s="4"/>
      <c r="N4898" s="6"/>
      <c r="P4898" s="20"/>
      <c r="Q4898" s="5" t="str">
        <f ca="1">score</f>
        <v/>
      </c>
      <c r="R4898" s="7" t="str">
        <f ca="1">rescore_pd</f>
        <v/>
      </c>
      <c r="S4898" s="310" t="str">
        <f ca="1">price</f>
        <v/>
      </c>
      <c r="U4898" s="4"/>
      <c r="V4898" s="4"/>
      <c r="W4898" s="215" t="str">
        <f ca="1">comm_pd</f>
        <v/>
      </c>
      <c r="X4898" s="11"/>
    </row>
    <row r="4899" spans="1:24" x14ac:dyDescent="0.25">
      <c r="A4899" s="6" t="str">
        <f ca="1">no.</f>
        <v/>
      </c>
      <c r="E4899" s="4" t="str">
        <f ca="1">position</f>
        <v/>
      </c>
      <c r="I4899" s="318"/>
      <c r="L4899" s="4"/>
      <c r="N4899" s="6"/>
      <c r="P4899" s="20"/>
      <c r="Q4899" s="5" t="str">
        <f ca="1">score</f>
        <v/>
      </c>
      <c r="R4899" s="7" t="str">
        <f ca="1">rescore_pd</f>
        <v/>
      </c>
      <c r="S4899" s="310" t="str">
        <f ca="1">price</f>
        <v/>
      </c>
      <c r="U4899" s="4"/>
      <c r="V4899" s="4"/>
      <c r="W4899" s="215" t="str">
        <f ca="1">comm_pd</f>
        <v/>
      </c>
      <c r="X4899" s="11"/>
    </row>
    <row r="4900" spans="1:24" x14ac:dyDescent="0.25">
      <c r="A4900" s="6" t="str">
        <f ca="1">no.</f>
        <v/>
      </c>
      <c r="E4900" s="4" t="str">
        <f ca="1">position</f>
        <v/>
      </c>
      <c r="I4900" s="318"/>
      <c r="L4900" s="4"/>
      <c r="N4900" s="6"/>
      <c r="P4900" s="20"/>
      <c r="Q4900" s="5" t="str">
        <f ca="1">score</f>
        <v/>
      </c>
      <c r="R4900" s="7" t="str">
        <f ca="1">rescore_pd</f>
        <v/>
      </c>
      <c r="S4900" s="310" t="str">
        <f ca="1">price</f>
        <v/>
      </c>
      <c r="U4900" s="4"/>
      <c r="V4900" s="4"/>
      <c r="W4900" s="215" t="str">
        <f ca="1">comm_pd</f>
        <v/>
      </c>
      <c r="X4900" s="11"/>
    </row>
    <row r="4901" spans="1:24" x14ac:dyDescent="0.25">
      <c r="A4901" s="6" t="str">
        <f ca="1">no.</f>
        <v/>
      </c>
      <c r="E4901" s="4" t="str">
        <f ca="1">position</f>
        <v/>
      </c>
      <c r="I4901" s="318"/>
      <c r="L4901" s="4"/>
      <c r="N4901" s="6"/>
      <c r="P4901" s="20"/>
      <c r="Q4901" s="5" t="str">
        <f ca="1">score</f>
        <v/>
      </c>
      <c r="R4901" s="7" t="str">
        <f ca="1">rescore_pd</f>
        <v/>
      </c>
      <c r="S4901" s="310" t="str">
        <f ca="1">price</f>
        <v/>
      </c>
      <c r="U4901" s="4"/>
      <c r="V4901" s="4"/>
      <c r="W4901" s="215" t="str">
        <f ca="1">comm_pd</f>
        <v/>
      </c>
      <c r="X4901" s="11"/>
    </row>
    <row r="4902" spans="1:24" x14ac:dyDescent="0.25">
      <c r="A4902" s="6" t="str">
        <f ca="1">no.</f>
        <v/>
      </c>
      <c r="E4902" s="4" t="str">
        <f ca="1">position</f>
        <v/>
      </c>
      <c r="I4902" s="318"/>
      <c r="L4902" s="4"/>
      <c r="N4902" s="6"/>
      <c r="P4902" s="20"/>
      <c r="Q4902" s="5" t="str">
        <f ca="1">score</f>
        <v/>
      </c>
      <c r="R4902" s="7" t="str">
        <f ca="1">rescore_pd</f>
        <v/>
      </c>
      <c r="S4902" s="310" t="str">
        <f ca="1">price</f>
        <v/>
      </c>
      <c r="U4902" s="4"/>
      <c r="V4902" s="4"/>
      <c r="W4902" s="215" t="str">
        <f ca="1">comm_pd</f>
        <v/>
      </c>
      <c r="X4902" s="11"/>
    </row>
    <row r="4903" spans="1:24" x14ac:dyDescent="0.25">
      <c r="A4903" s="6" t="str">
        <f ca="1">no.</f>
        <v/>
      </c>
      <c r="E4903" s="4" t="str">
        <f ca="1">position</f>
        <v/>
      </c>
      <c r="I4903" s="318"/>
      <c r="L4903" s="4"/>
      <c r="N4903" s="6"/>
      <c r="P4903" s="20"/>
      <c r="Q4903" s="5" t="str">
        <f ca="1">score</f>
        <v/>
      </c>
      <c r="R4903" s="7" t="str">
        <f ca="1">rescore_pd</f>
        <v/>
      </c>
      <c r="S4903" s="310" t="str">
        <f ca="1">price</f>
        <v/>
      </c>
      <c r="U4903" s="4"/>
      <c r="V4903" s="4"/>
      <c r="W4903" s="215" t="str">
        <f ca="1">comm_pd</f>
        <v/>
      </c>
      <c r="X4903" s="11"/>
    </row>
    <row r="4904" spans="1:24" x14ac:dyDescent="0.25">
      <c r="A4904" s="6" t="str">
        <f ca="1">no.</f>
        <v/>
      </c>
      <c r="E4904" s="4" t="str">
        <f ca="1">position</f>
        <v/>
      </c>
      <c r="I4904" s="318"/>
      <c r="L4904" s="4"/>
      <c r="N4904" s="6"/>
      <c r="P4904" s="20"/>
      <c r="Q4904" s="5" t="str">
        <f ca="1">score</f>
        <v/>
      </c>
      <c r="R4904" s="7" t="str">
        <f ca="1">rescore_pd</f>
        <v/>
      </c>
      <c r="S4904" s="310" t="str">
        <f ca="1">price</f>
        <v/>
      </c>
      <c r="U4904" s="4"/>
      <c r="V4904" s="4"/>
      <c r="W4904" s="215" t="str">
        <f ca="1">comm_pd</f>
        <v/>
      </c>
      <c r="X4904" s="11"/>
    </row>
    <row r="4905" spans="1:24" x14ac:dyDescent="0.25">
      <c r="A4905" s="6" t="str">
        <f ca="1">no.</f>
        <v/>
      </c>
      <c r="E4905" s="4" t="str">
        <f ca="1">position</f>
        <v/>
      </c>
      <c r="I4905" s="318"/>
      <c r="L4905" s="4"/>
      <c r="N4905" s="6"/>
      <c r="P4905" s="20"/>
      <c r="Q4905" s="5" t="str">
        <f ca="1">score</f>
        <v/>
      </c>
      <c r="R4905" s="7" t="str">
        <f ca="1">rescore_pd</f>
        <v/>
      </c>
      <c r="S4905" s="310" t="str">
        <f ca="1">price</f>
        <v/>
      </c>
      <c r="U4905" s="4"/>
      <c r="V4905" s="4"/>
      <c r="W4905" s="215" t="str">
        <f ca="1">comm_pd</f>
        <v/>
      </c>
      <c r="X4905" s="11"/>
    </row>
    <row r="4906" spans="1:24" x14ac:dyDescent="0.25">
      <c r="A4906" s="6" t="str">
        <f ca="1">no.</f>
        <v/>
      </c>
      <c r="E4906" s="4" t="str">
        <f ca="1">position</f>
        <v/>
      </c>
      <c r="I4906" s="318"/>
      <c r="L4906" s="4"/>
      <c r="N4906" s="6"/>
      <c r="P4906" s="20"/>
      <c r="Q4906" s="5" t="str">
        <f ca="1">score</f>
        <v/>
      </c>
      <c r="R4906" s="7" t="str">
        <f ca="1">rescore_pd</f>
        <v/>
      </c>
      <c r="S4906" s="310" t="str">
        <f ca="1">price</f>
        <v/>
      </c>
      <c r="U4906" s="4"/>
      <c r="V4906" s="4"/>
      <c r="W4906" s="215" t="str">
        <f ca="1">comm_pd</f>
        <v/>
      </c>
      <c r="X4906" s="11"/>
    </row>
    <row r="4907" spans="1:24" x14ac:dyDescent="0.25">
      <c r="A4907" s="6" t="str">
        <f ca="1">no.</f>
        <v/>
      </c>
      <c r="E4907" s="4" t="str">
        <f ca="1">position</f>
        <v/>
      </c>
      <c r="I4907" s="318"/>
      <c r="L4907" s="4"/>
      <c r="N4907" s="6"/>
      <c r="P4907" s="20"/>
      <c r="Q4907" s="5" t="str">
        <f ca="1">score</f>
        <v/>
      </c>
      <c r="R4907" s="7" t="str">
        <f ca="1">rescore_pd</f>
        <v/>
      </c>
      <c r="S4907" s="310" t="str">
        <f ca="1">price</f>
        <v/>
      </c>
      <c r="U4907" s="4"/>
      <c r="V4907" s="4"/>
      <c r="W4907" s="215" t="str">
        <f ca="1">comm_pd</f>
        <v/>
      </c>
      <c r="X4907" s="11"/>
    </row>
    <row r="4908" spans="1:24" x14ac:dyDescent="0.25">
      <c r="A4908" s="6" t="str">
        <f ca="1">no.</f>
        <v/>
      </c>
      <c r="E4908" s="4" t="str">
        <f ca="1">position</f>
        <v/>
      </c>
      <c r="I4908" s="318"/>
      <c r="L4908" s="4"/>
      <c r="N4908" s="6"/>
      <c r="P4908" s="20"/>
      <c r="Q4908" s="5" t="str">
        <f ca="1">score</f>
        <v/>
      </c>
      <c r="R4908" s="7" t="str">
        <f ca="1">rescore_pd</f>
        <v/>
      </c>
      <c r="S4908" s="310" t="str">
        <f ca="1">price</f>
        <v/>
      </c>
      <c r="U4908" s="4"/>
      <c r="V4908" s="4"/>
      <c r="W4908" s="215" t="str">
        <f ca="1">comm_pd</f>
        <v/>
      </c>
      <c r="X4908" s="11"/>
    </row>
    <row r="4909" spans="1:24" x14ac:dyDescent="0.25">
      <c r="A4909" s="6" t="str">
        <f ca="1">no.</f>
        <v/>
      </c>
      <c r="E4909" s="4" t="str">
        <f ca="1">position</f>
        <v/>
      </c>
      <c r="I4909" s="318"/>
      <c r="L4909" s="4"/>
      <c r="N4909" s="6"/>
      <c r="P4909" s="20"/>
      <c r="Q4909" s="5" t="str">
        <f ca="1">score</f>
        <v/>
      </c>
      <c r="R4909" s="7" t="str">
        <f ca="1">rescore_pd</f>
        <v/>
      </c>
      <c r="S4909" s="310" t="str">
        <f ca="1">price</f>
        <v/>
      </c>
      <c r="U4909" s="4"/>
      <c r="V4909" s="4"/>
      <c r="W4909" s="215" t="str">
        <f ca="1">comm_pd</f>
        <v/>
      </c>
      <c r="X4909" s="11"/>
    </row>
    <row r="4910" spans="1:24" x14ac:dyDescent="0.25">
      <c r="A4910" s="6" t="str">
        <f ca="1">no.</f>
        <v/>
      </c>
      <c r="E4910" s="4" t="str">
        <f ca="1">position</f>
        <v/>
      </c>
      <c r="I4910" s="318"/>
      <c r="L4910" s="4"/>
      <c r="N4910" s="6"/>
      <c r="P4910" s="20"/>
      <c r="Q4910" s="5" t="str">
        <f ca="1">score</f>
        <v/>
      </c>
      <c r="R4910" s="7" t="str">
        <f ca="1">rescore_pd</f>
        <v/>
      </c>
      <c r="S4910" s="310" t="str">
        <f ca="1">price</f>
        <v/>
      </c>
      <c r="U4910" s="4"/>
      <c r="V4910" s="4"/>
      <c r="W4910" s="215" t="str">
        <f ca="1">comm_pd</f>
        <v/>
      </c>
      <c r="X4910" s="11"/>
    </row>
    <row r="4911" spans="1:24" x14ac:dyDescent="0.25">
      <c r="A4911" s="6" t="str">
        <f ca="1">no.</f>
        <v/>
      </c>
      <c r="E4911" s="4" t="str">
        <f ca="1">position</f>
        <v/>
      </c>
      <c r="I4911" s="318"/>
      <c r="L4911" s="4"/>
      <c r="N4911" s="6"/>
      <c r="P4911" s="20"/>
      <c r="Q4911" s="5" t="str">
        <f ca="1">score</f>
        <v/>
      </c>
      <c r="R4911" s="7" t="str">
        <f ca="1">rescore_pd</f>
        <v/>
      </c>
      <c r="S4911" s="310" t="str">
        <f ca="1">price</f>
        <v/>
      </c>
      <c r="U4911" s="4"/>
      <c r="V4911" s="4"/>
      <c r="W4911" s="215" t="str">
        <f ca="1">comm_pd</f>
        <v/>
      </c>
      <c r="X4911" s="11"/>
    </row>
    <row r="4912" spans="1:24" x14ac:dyDescent="0.25">
      <c r="A4912" s="6" t="str">
        <f ca="1">no.</f>
        <v/>
      </c>
      <c r="E4912" s="4" t="str">
        <f ca="1">position</f>
        <v/>
      </c>
      <c r="I4912" s="318"/>
      <c r="L4912" s="4"/>
      <c r="N4912" s="6"/>
      <c r="P4912" s="20"/>
      <c r="Q4912" s="5" t="str">
        <f ca="1">score</f>
        <v/>
      </c>
      <c r="R4912" s="7" t="str">
        <f ca="1">rescore_pd</f>
        <v/>
      </c>
      <c r="S4912" s="310" t="str">
        <f ca="1">price</f>
        <v/>
      </c>
      <c r="U4912" s="4"/>
      <c r="V4912" s="4"/>
      <c r="W4912" s="215" t="str">
        <f ca="1">comm_pd</f>
        <v/>
      </c>
      <c r="X4912" s="11"/>
    </row>
    <row r="4913" spans="1:24" x14ac:dyDescent="0.25">
      <c r="A4913" s="6" t="str">
        <f ca="1">no.</f>
        <v/>
      </c>
      <c r="E4913" s="4" t="str">
        <f ca="1">position</f>
        <v/>
      </c>
      <c r="I4913" s="318"/>
      <c r="L4913" s="4"/>
      <c r="N4913" s="6"/>
      <c r="P4913" s="20"/>
      <c r="Q4913" s="5" t="str">
        <f ca="1">score</f>
        <v/>
      </c>
      <c r="R4913" s="7" t="str">
        <f ca="1">rescore_pd</f>
        <v/>
      </c>
      <c r="S4913" s="310" t="str">
        <f ca="1">price</f>
        <v/>
      </c>
      <c r="U4913" s="4"/>
      <c r="V4913" s="4"/>
      <c r="W4913" s="215" t="str">
        <f ca="1">comm_pd</f>
        <v/>
      </c>
      <c r="X4913" s="11"/>
    </row>
    <row r="4914" spans="1:24" x14ac:dyDescent="0.25">
      <c r="A4914" s="6" t="str">
        <f ca="1">no.</f>
        <v/>
      </c>
      <c r="E4914" s="4" t="str">
        <f ca="1">position</f>
        <v/>
      </c>
      <c r="I4914" s="318"/>
      <c r="L4914" s="4"/>
      <c r="N4914" s="6"/>
      <c r="P4914" s="20"/>
      <c r="Q4914" s="5" t="str">
        <f ca="1">score</f>
        <v/>
      </c>
      <c r="R4914" s="7" t="str">
        <f ca="1">rescore_pd</f>
        <v/>
      </c>
      <c r="S4914" s="310" t="str">
        <f ca="1">price</f>
        <v/>
      </c>
      <c r="U4914" s="4"/>
      <c r="V4914" s="4"/>
      <c r="W4914" s="215" t="str">
        <f ca="1">comm_pd</f>
        <v/>
      </c>
      <c r="X4914" s="11"/>
    </row>
    <row r="4915" spans="1:24" x14ac:dyDescent="0.25">
      <c r="A4915" s="6" t="str">
        <f ca="1">no.</f>
        <v/>
      </c>
      <c r="E4915" s="4" t="str">
        <f ca="1">position</f>
        <v/>
      </c>
      <c r="I4915" s="318"/>
      <c r="L4915" s="4"/>
      <c r="N4915" s="6"/>
      <c r="P4915" s="20"/>
      <c r="Q4915" s="5" t="str">
        <f ca="1">score</f>
        <v/>
      </c>
      <c r="R4915" s="7" t="str">
        <f ca="1">rescore_pd</f>
        <v/>
      </c>
      <c r="S4915" s="310" t="str">
        <f ca="1">price</f>
        <v/>
      </c>
      <c r="U4915" s="4"/>
      <c r="V4915" s="4"/>
      <c r="W4915" s="215" t="str">
        <f ca="1">comm_pd</f>
        <v/>
      </c>
      <c r="X4915" s="11"/>
    </row>
    <row r="4916" spans="1:24" x14ac:dyDescent="0.25">
      <c r="A4916" s="6" t="str">
        <f ca="1">no.</f>
        <v/>
      </c>
      <c r="E4916" s="4" t="str">
        <f ca="1">position</f>
        <v/>
      </c>
      <c r="I4916" s="318"/>
      <c r="L4916" s="4"/>
      <c r="N4916" s="6"/>
      <c r="P4916" s="20"/>
      <c r="Q4916" s="5" t="str">
        <f ca="1">score</f>
        <v/>
      </c>
      <c r="R4916" s="7" t="str">
        <f ca="1">rescore_pd</f>
        <v/>
      </c>
      <c r="S4916" s="310" t="str">
        <f ca="1">price</f>
        <v/>
      </c>
      <c r="U4916" s="4"/>
      <c r="V4916" s="4"/>
      <c r="W4916" s="215" t="str">
        <f ca="1">comm_pd</f>
        <v/>
      </c>
      <c r="X4916" s="11"/>
    </row>
    <row r="4917" spans="1:24" x14ac:dyDescent="0.25">
      <c r="A4917" s="6" t="str">
        <f ca="1">no.</f>
        <v/>
      </c>
      <c r="E4917" s="4" t="str">
        <f ca="1">position</f>
        <v/>
      </c>
      <c r="I4917" s="318"/>
      <c r="L4917" s="4"/>
      <c r="N4917" s="6"/>
      <c r="P4917" s="20"/>
      <c r="Q4917" s="5" t="str">
        <f ca="1">score</f>
        <v/>
      </c>
      <c r="R4917" s="7" t="str">
        <f ca="1">rescore_pd</f>
        <v/>
      </c>
      <c r="S4917" s="310" t="str">
        <f ca="1">price</f>
        <v/>
      </c>
      <c r="U4917" s="4"/>
      <c r="V4917" s="4"/>
      <c r="W4917" s="215" t="str">
        <f ca="1">comm_pd</f>
        <v/>
      </c>
      <c r="X4917" s="11"/>
    </row>
    <row r="4918" spans="1:24" x14ac:dyDescent="0.25">
      <c r="A4918" s="6" t="str">
        <f ca="1">no.</f>
        <v/>
      </c>
      <c r="E4918" s="4" t="str">
        <f ca="1">position</f>
        <v/>
      </c>
      <c r="I4918" s="318"/>
      <c r="L4918" s="4"/>
      <c r="N4918" s="6"/>
      <c r="P4918" s="20"/>
      <c r="Q4918" s="5" t="str">
        <f ca="1">score</f>
        <v/>
      </c>
      <c r="R4918" s="7" t="str">
        <f ca="1">rescore_pd</f>
        <v/>
      </c>
      <c r="S4918" s="310" t="str">
        <f ca="1">price</f>
        <v/>
      </c>
      <c r="U4918" s="4"/>
      <c r="V4918" s="4"/>
      <c r="W4918" s="215" t="str">
        <f ca="1">comm_pd</f>
        <v/>
      </c>
      <c r="X4918" s="11"/>
    </row>
    <row r="4919" spans="1:24" x14ac:dyDescent="0.25">
      <c r="A4919" s="6" t="str">
        <f ca="1">no.</f>
        <v/>
      </c>
      <c r="E4919" s="4" t="str">
        <f ca="1">position</f>
        <v/>
      </c>
      <c r="I4919" s="318"/>
      <c r="L4919" s="4"/>
      <c r="N4919" s="6"/>
      <c r="P4919" s="20"/>
      <c r="Q4919" s="5" t="str">
        <f ca="1">score</f>
        <v/>
      </c>
      <c r="R4919" s="7" t="str">
        <f ca="1">rescore_pd</f>
        <v/>
      </c>
      <c r="S4919" s="310" t="str">
        <f ca="1">price</f>
        <v/>
      </c>
      <c r="U4919" s="4"/>
      <c r="V4919" s="4"/>
      <c r="W4919" s="215" t="str">
        <f ca="1">comm_pd</f>
        <v/>
      </c>
      <c r="X4919" s="11"/>
    </row>
    <row r="4920" spans="1:24" x14ac:dyDescent="0.25">
      <c r="A4920" s="6" t="str">
        <f ca="1">no.</f>
        <v/>
      </c>
      <c r="E4920" s="4" t="str">
        <f ca="1">position</f>
        <v/>
      </c>
      <c r="I4920" s="318"/>
      <c r="L4920" s="4"/>
      <c r="N4920" s="6"/>
      <c r="P4920" s="20"/>
      <c r="Q4920" s="5" t="str">
        <f ca="1">score</f>
        <v/>
      </c>
      <c r="R4920" s="7" t="str">
        <f ca="1">rescore_pd</f>
        <v/>
      </c>
      <c r="S4920" s="310" t="str">
        <f ca="1">price</f>
        <v/>
      </c>
      <c r="U4920" s="4"/>
      <c r="V4920" s="4"/>
      <c r="W4920" s="215" t="str">
        <f ca="1">comm_pd</f>
        <v/>
      </c>
      <c r="X4920" s="11"/>
    </row>
    <row r="4921" spans="1:24" x14ac:dyDescent="0.25">
      <c r="A4921" s="6" t="str">
        <f ca="1">no.</f>
        <v/>
      </c>
      <c r="E4921" s="4" t="str">
        <f ca="1">position</f>
        <v/>
      </c>
      <c r="I4921" s="318"/>
      <c r="L4921" s="4"/>
      <c r="N4921" s="6"/>
      <c r="P4921" s="20"/>
      <c r="Q4921" s="5" t="str">
        <f ca="1">score</f>
        <v/>
      </c>
      <c r="R4921" s="7" t="str">
        <f ca="1">rescore_pd</f>
        <v/>
      </c>
      <c r="S4921" s="310" t="str">
        <f ca="1">price</f>
        <v/>
      </c>
      <c r="U4921" s="4"/>
      <c r="V4921" s="4"/>
      <c r="W4921" s="215" t="str">
        <f ca="1">comm_pd</f>
        <v/>
      </c>
      <c r="X4921" s="11"/>
    </row>
    <row r="4922" spans="1:24" x14ac:dyDescent="0.25">
      <c r="A4922" s="6" t="str">
        <f ca="1">no.</f>
        <v/>
      </c>
      <c r="E4922" s="4" t="str">
        <f ca="1">position</f>
        <v/>
      </c>
      <c r="I4922" s="318"/>
      <c r="L4922" s="4"/>
      <c r="N4922" s="6"/>
      <c r="P4922" s="20"/>
      <c r="Q4922" s="5" t="str">
        <f ca="1">score</f>
        <v/>
      </c>
      <c r="R4922" s="7" t="str">
        <f ca="1">rescore_pd</f>
        <v/>
      </c>
      <c r="S4922" s="310" t="str">
        <f ca="1">price</f>
        <v/>
      </c>
      <c r="U4922" s="4"/>
      <c r="V4922" s="4"/>
      <c r="W4922" s="215" t="str">
        <f ca="1">comm_pd</f>
        <v/>
      </c>
      <c r="X4922" s="11"/>
    </row>
    <row r="4923" spans="1:24" x14ac:dyDescent="0.25">
      <c r="A4923" s="6" t="str">
        <f ca="1">no.</f>
        <v/>
      </c>
      <c r="E4923" s="4" t="str">
        <f ca="1">position</f>
        <v/>
      </c>
      <c r="I4923" s="318"/>
      <c r="L4923" s="4"/>
      <c r="N4923" s="6"/>
      <c r="P4923" s="20"/>
      <c r="Q4923" s="5" t="str">
        <f ca="1">score</f>
        <v/>
      </c>
      <c r="R4923" s="7" t="str">
        <f ca="1">rescore_pd</f>
        <v/>
      </c>
      <c r="S4923" s="310" t="str">
        <f ca="1">price</f>
        <v/>
      </c>
      <c r="U4923" s="4"/>
      <c r="V4923" s="4"/>
      <c r="W4923" s="215" t="str">
        <f ca="1">comm_pd</f>
        <v/>
      </c>
      <c r="X4923" s="11"/>
    </row>
    <row r="4924" spans="1:24" x14ac:dyDescent="0.25">
      <c r="A4924" s="6" t="str">
        <f ca="1">no.</f>
        <v/>
      </c>
      <c r="E4924" s="4" t="str">
        <f ca="1">position</f>
        <v/>
      </c>
      <c r="I4924" s="318"/>
      <c r="L4924" s="4"/>
      <c r="N4924" s="6"/>
      <c r="P4924" s="20"/>
      <c r="Q4924" s="5" t="str">
        <f ca="1">score</f>
        <v/>
      </c>
      <c r="R4924" s="7" t="str">
        <f ca="1">rescore_pd</f>
        <v/>
      </c>
      <c r="S4924" s="310" t="str">
        <f ca="1">price</f>
        <v/>
      </c>
      <c r="U4924" s="4"/>
      <c r="V4924" s="4"/>
      <c r="W4924" s="215" t="str">
        <f ca="1">comm_pd</f>
        <v/>
      </c>
      <c r="X4924" s="11"/>
    </row>
    <row r="4925" spans="1:24" x14ac:dyDescent="0.25">
      <c r="A4925" s="6" t="str">
        <f ca="1">no.</f>
        <v/>
      </c>
      <c r="E4925" s="4" t="str">
        <f ca="1">position</f>
        <v/>
      </c>
      <c r="I4925" s="318"/>
      <c r="L4925" s="4"/>
      <c r="N4925" s="6"/>
      <c r="P4925" s="20"/>
      <c r="Q4925" s="5" t="str">
        <f ca="1">score</f>
        <v/>
      </c>
      <c r="R4925" s="7" t="str">
        <f ca="1">rescore_pd</f>
        <v/>
      </c>
      <c r="S4925" s="310" t="str">
        <f ca="1">price</f>
        <v/>
      </c>
      <c r="U4925" s="4"/>
      <c r="V4925" s="4"/>
      <c r="W4925" s="215" t="str">
        <f ca="1">comm_pd</f>
        <v/>
      </c>
      <c r="X4925" s="11"/>
    </row>
    <row r="4926" spans="1:24" x14ac:dyDescent="0.25">
      <c r="A4926" s="6" t="str">
        <f ca="1">no.</f>
        <v/>
      </c>
      <c r="E4926" s="4" t="str">
        <f ca="1">position</f>
        <v/>
      </c>
      <c r="I4926" s="318"/>
      <c r="L4926" s="4"/>
      <c r="N4926" s="6"/>
      <c r="P4926" s="20"/>
      <c r="Q4926" s="5" t="str">
        <f ca="1">score</f>
        <v/>
      </c>
      <c r="R4926" s="7" t="str">
        <f ca="1">rescore_pd</f>
        <v/>
      </c>
      <c r="S4926" s="310" t="str">
        <f ca="1">price</f>
        <v/>
      </c>
      <c r="U4926" s="4"/>
      <c r="V4926" s="4"/>
      <c r="W4926" s="215" t="str">
        <f ca="1">comm_pd</f>
        <v/>
      </c>
      <c r="X4926" s="11"/>
    </row>
    <row r="4927" spans="1:24" x14ac:dyDescent="0.25">
      <c r="A4927" s="6" t="str">
        <f ca="1">no.</f>
        <v/>
      </c>
      <c r="E4927" s="4" t="str">
        <f ca="1">position</f>
        <v/>
      </c>
      <c r="I4927" s="318"/>
      <c r="L4927" s="4"/>
      <c r="N4927" s="6"/>
      <c r="P4927" s="20"/>
      <c r="Q4927" s="5" t="str">
        <f ca="1">score</f>
        <v/>
      </c>
      <c r="R4927" s="7" t="str">
        <f ca="1">rescore_pd</f>
        <v/>
      </c>
      <c r="S4927" s="310" t="str">
        <f ca="1">price</f>
        <v/>
      </c>
      <c r="U4927" s="4"/>
      <c r="V4927" s="4"/>
      <c r="W4927" s="215" t="str">
        <f ca="1">comm_pd</f>
        <v/>
      </c>
      <c r="X4927" s="11"/>
    </row>
    <row r="4928" spans="1:24" x14ac:dyDescent="0.25">
      <c r="A4928" s="6" t="str">
        <f ca="1">no.</f>
        <v/>
      </c>
      <c r="E4928" s="4" t="str">
        <f ca="1">position</f>
        <v/>
      </c>
      <c r="I4928" s="318"/>
      <c r="L4928" s="4"/>
      <c r="N4928" s="6"/>
      <c r="P4928" s="20"/>
      <c r="Q4928" s="5" t="str">
        <f ca="1">score</f>
        <v/>
      </c>
      <c r="R4928" s="7" t="str">
        <f ca="1">rescore_pd</f>
        <v/>
      </c>
      <c r="S4928" s="310" t="str">
        <f ca="1">price</f>
        <v/>
      </c>
      <c r="U4928" s="4"/>
      <c r="V4928" s="4"/>
      <c r="W4928" s="215" t="str">
        <f ca="1">comm_pd</f>
        <v/>
      </c>
      <c r="X4928" s="11"/>
    </row>
    <row r="4929" spans="1:24" x14ac:dyDescent="0.25">
      <c r="A4929" s="6" t="str">
        <f ca="1">no.</f>
        <v/>
      </c>
      <c r="E4929" s="4" t="str">
        <f ca="1">position</f>
        <v/>
      </c>
      <c r="I4929" s="318"/>
      <c r="L4929" s="4"/>
      <c r="N4929" s="6"/>
      <c r="P4929" s="20"/>
      <c r="Q4929" s="5" t="str">
        <f ca="1">score</f>
        <v/>
      </c>
      <c r="R4929" s="7" t="str">
        <f ca="1">rescore_pd</f>
        <v/>
      </c>
      <c r="S4929" s="310" t="str">
        <f ca="1">price</f>
        <v/>
      </c>
      <c r="U4929" s="4"/>
      <c r="V4929" s="4"/>
      <c r="W4929" s="215" t="str">
        <f ca="1">comm_pd</f>
        <v/>
      </c>
      <c r="X4929" s="11"/>
    </row>
    <row r="4930" spans="1:24" x14ac:dyDescent="0.25">
      <c r="A4930" s="6" t="str">
        <f ca="1">no.</f>
        <v/>
      </c>
      <c r="E4930" s="4" t="str">
        <f ca="1">position</f>
        <v/>
      </c>
      <c r="I4930" s="318"/>
      <c r="L4930" s="4"/>
      <c r="N4930" s="6"/>
      <c r="P4930" s="20"/>
      <c r="Q4930" s="5" t="str">
        <f ca="1">score</f>
        <v/>
      </c>
      <c r="R4930" s="7" t="str">
        <f ca="1">rescore_pd</f>
        <v/>
      </c>
      <c r="S4930" s="310" t="str">
        <f ca="1">price</f>
        <v/>
      </c>
      <c r="U4930" s="4"/>
      <c r="V4930" s="4"/>
      <c r="W4930" s="215" t="str">
        <f ca="1">comm_pd</f>
        <v/>
      </c>
      <c r="X4930" s="11"/>
    </row>
    <row r="4931" spans="1:24" x14ac:dyDescent="0.25">
      <c r="A4931" s="6" t="str">
        <f ca="1">no.</f>
        <v/>
      </c>
      <c r="E4931" s="4" t="str">
        <f ca="1">position</f>
        <v/>
      </c>
      <c r="I4931" s="318"/>
      <c r="L4931" s="4"/>
      <c r="N4931" s="6"/>
      <c r="P4931" s="20"/>
      <c r="Q4931" s="5" t="str">
        <f ca="1">score</f>
        <v/>
      </c>
      <c r="R4931" s="7" t="str">
        <f ca="1">rescore_pd</f>
        <v/>
      </c>
      <c r="S4931" s="310" t="str">
        <f ca="1">price</f>
        <v/>
      </c>
      <c r="U4931" s="4"/>
      <c r="V4931" s="4"/>
      <c r="W4931" s="215" t="str">
        <f ca="1">comm_pd</f>
        <v/>
      </c>
      <c r="X4931" s="11"/>
    </row>
    <row r="4932" spans="1:24" x14ac:dyDescent="0.25">
      <c r="A4932" s="6" t="str">
        <f ca="1">no.</f>
        <v/>
      </c>
      <c r="E4932" s="4" t="str">
        <f ca="1">position</f>
        <v/>
      </c>
      <c r="I4932" s="318"/>
      <c r="L4932" s="4"/>
      <c r="N4932" s="6"/>
      <c r="P4932" s="20"/>
      <c r="Q4932" s="5" t="str">
        <f ca="1">score</f>
        <v/>
      </c>
      <c r="R4932" s="7" t="str">
        <f ca="1">rescore_pd</f>
        <v/>
      </c>
      <c r="S4932" s="310" t="str">
        <f ca="1">price</f>
        <v/>
      </c>
      <c r="U4932" s="4"/>
      <c r="V4932" s="4"/>
      <c r="W4932" s="215" t="str">
        <f ca="1">comm_pd</f>
        <v/>
      </c>
      <c r="X4932" s="11"/>
    </row>
    <row r="4933" spans="1:24" x14ac:dyDescent="0.25">
      <c r="A4933" s="6" t="str">
        <f ca="1">no.</f>
        <v/>
      </c>
      <c r="E4933" s="4" t="str">
        <f ca="1">position</f>
        <v/>
      </c>
      <c r="I4933" s="318"/>
      <c r="L4933" s="4"/>
      <c r="N4933" s="6"/>
      <c r="P4933" s="20"/>
      <c r="Q4933" s="5" t="str">
        <f ca="1">score</f>
        <v/>
      </c>
      <c r="R4933" s="7" t="str">
        <f ca="1">rescore_pd</f>
        <v/>
      </c>
      <c r="S4933" s="310" t="str">
        <f ca="1">price</f>
        <v/>
      </c>
      <c r="U4933" s="4"/>
      <c r="V4933" s="4"/>
      <c r="W4933" s="215" t="str">
        <f ca="1">comm_pd</f>
        <v/>
      </c>
      <c r="X4933" s="11"/>
    </row>
    <row r="4934" spans="1:24" x14ac:dyDescent="0.25">
      <c r="A4934" s="6" t="str">
        <f ca="1">no.</f>
        <v/>
      </c>
      <c r="E4934" s="4" t="str">
        <f ca="1">position</f>
        <v/>
      </c>
      <c r="I4934" s="318"/>
      <c r="L4934" s="4"/>
      <c r="N4934" s="6"/>
      <c r="P4934" s="20"/>
      <c r="Q4934" s="5" t="str">
        <f ca="1">score</f>
        <v/>
      </c>
      <c r="R4934" s="7" t="str">
        <f ca="1">rescore_pd</f>
        <v/>
      </c>
      <c r="S4934" s="310" t="str">
        <f ca="1">price</f>
        <v/>
      </c>
      <c r="U4934" s="4"/>
      <c r="V4934" s="4"/>
      <c r="W4934" s="215" t="str">
        <f ca="1">comm_pd</f>
        <v/>
      </c>
      <c r="X4934" s="11"/>
    </row>
    <row r="4935" spans="1:24" x14ac:dyDescent="0.25">
      <c r="A4935" s="6" t="str">
        <f ca="1">no.</f>
        <v/>
      </c>
      <c r="E4935" s="4" t="str">
        <f ca="1">position</f>
        <v/>
      </c>
      <c r="I4935" s="318"/>
      <c r="L4935" s="4"/>
      <c r="N4935" s="6"/>
      <c r="P4935" s="20"/>
      <c r="Q4935" s="5" t="str">
        <f ca="1">score</f>
        <v/>
      </c>
      <c r="R4935" s="7" t="str">
        <f ca="1">rescore_pd</f>
        <v/>
      </c>
      <c r="S4935" s="310" t="str">
        <f ca="1">price</f>
        <v/>
      </c>
      <c r="U4935" s="4"/>
      <c r="V4935" s="4"/>
      <c r="W4935" s="215" t="str">
        <f ca="1">comm_pd</f>
        <v/>
      </c>
      <c r="X4935" s="11"/>
    </row>
    <row r="4936" spans="1:24" x14ac:dyDescent="0.25">
      <c r="A4936" s="6" t="str">
        <f ca="1">no.</f>
        <v/>
      </c>
      <c r="E4936" s="4" t="str">
        <f ca="1">position</f>
        <v/>
      </c>
      <c r="I4936" s="318"/>
      <c r="L4936" s="4"/>
      <c r="N4936" s="6"/>
      <c r="P4936" s="20"/>
      <c r="Q4936" s="5" t="str">
        <f ca="1">score</f>
        <v/>
      </c>
      <c r="R4936" s="7" t="str">
        <f ca="1">rescore_pd</f>
        <v/>
      </c>
      <c r="S4936" s="310" t="str">
        <f ca="1">price</f>
        <v/>
      </c>
      <c r="U4936" s="4"/>
      <c r="V4936" s="4"/>
      <c r="W4936" s="215" t="str">
        <f ca="1">comm_pd</f>
        <v/>
      </c>
      <c r="X4936" s="11"/>
    </row>
    <row r="4937" spans="1:24" x14ac:dyDescent="0.25">
      <c r="A4937" s="6" t="str">
        <f ca="1">no.</f>
        <v/>
      </c>
      <c r="E4937" s="4" t="str">
        <f ca="1">position</f>
        <v/>
      </c>
      <c r="I4937" s="318"/>
      <c r="L4937" s="4"/>
      <c r="N4937" s="6"/>
      <c r="P4937" s="20"/>
      <c r="Q4937" s="5" t="str">
        <f ca="1">score</f>
        <v/>
      </c>
      <c r="R4937" s="7" t="str">
        <f ca="1">rescore_pd</f>
        <v/>
      </c>
      <c r="S4937" s="310" t="str">
        <f ca="1">price</f>
        <v/>
      </c>
      <c r="U4937" s="4"/>
      <c r="V4937" s="4"/>
      <c r="W4937" s="215" t="str">
        <f ca="1">comm_pd</f>
        <v/>
      </c>
      <c r="X4937" s="11"/>
    </row>
    <row r="4938" spans="1:24" x14ac:dyDescent="0.25">
      <c r="A4938" s="6" t="str">
        <f ca="1">no.</f>
        <v/>
      </c>
      <c r="E4938" s="4" t="str">
        <f ca="1">position</f>
        <v/>
      </c>
      <c r="I4938" s="318"/>
      <c r="L4938" s="4"/>
      <c r="N4938" s="6"/>
      <c r="P4938" s="20"/>
      <c r="Q4938" s="5" t="str">
        <f ca="1">score</f>
        <v/>
      </c>
      <c r="R4938" s="7" t="str">
        <f ca="1">rescore_pd</f>
        <v/>
      </c>
      <c r="S4938" s="310" t="str">
        <f ca="1">price</f>
        <v/>
      </c>
      <c r="U4938" s="4"/>
      <c r="V4938" s="4"/>
      <c r="W4938" s="215" t="str">
        <f ca="1">comm_pd</f>
        <v/>
      </c>
      <c r="X4938" s="11"/>
    </row>
    <row r="4939" spans="1:24" x14ac:dyDescent="0.25">
      <c r="A4939" s="6" t="str">
        <f ca="1">no.</f>
        <v/>
      </c>
      <c r="E4939" s="4" t="str">
        <f ca="1">position</f>
        <v/>
      </c>
      <c r="I4939" s="318"/>
      <c r="L4939" s="4"/>
      <c r="N4939" s="6"/>
      <c r="P4939" s="20"/>
      <c r="Q4939" s="5" t="str">
        <f ca="1">score</f>
        <v/>
      </c>
      <c r="R4939" s="7" t="str">
        <f ca="1">rescore_pd</f>
        <v/>
      </c>
      <c r="S4939" s="310" t="str">
        <f ca="1">price</f>
        <v/>
      </c>
      <c r="U4939" s="4"/>
      <c r="V4939" s="4"/>
      <c r="W4939" s="215" t="str">
        <f ca="1">comm_pd</f>
        <v/>
      </c>
      <c r="X4939" s="11"/>
    </row>
    <row r="4940" spans="1:24" x14ac:dyDescent="0.25">
      <c r="A4940" s="6" t="str">
        <f ca="1">no.</f>
        <v/>
      </c>
      <c r="E4940" s="4" t="str">
        <f ca="1">position</f>
        <v/>
      </c>
      <c r="I4940" s="318"/>
      <c r="L4940" s="4"/>
      <c r="N4940" s="6"/>
      <c r="P4940" s="20"/>
      <c r="Q4940" s="5" t="str">
        <f ca="1">score</f>
        <v/>
      </c>
      <c r="R4940" s="7" t="str">
        <f ca="1">rescore_pd</f>
        <v/>
      </c>
      <c r="S4940" s="310" t="str">
        <f ca="1">price</f>
        <v/>
      </c>
      <c r="U4940" s="4"/>
      <c r="V4940" s="4"/>
      <c r="W4940" s="215" t="str">
        <f ca="1">comm_pd</f>
        <v/>
      </c>
      <c r="X4940" s="11"/>
    </row>
    <row r="4941" spans="1:24" x14ac:dyDescent="0.25">
      <c r="A4941" s="6" t="str">
        <f ca="1">no.</f>
        <v/>
      </c>
      <c r="E4941" s="4" t="str">
        <f ca="1">position</f>
        <v/>
      </c>
      <c r="I4941" s="318"/>
      <c r="L4941" s="4"/>
      <c r="N4941" s="6"/>
      <c r="P4941" s="20"/>
      <c r="Q4941" s="5" t="str">
        <f ca="1">score</f>
        <v/>
      </c>
      <c r="R4941" s="7" t="str">
        <f ca="1">rescore_pd</f>
        <v/>
      </c>
      <c r="S4941" s="310" t="str">
        <f ca="1">price</f>
        <v/>
      </c>
      <c r="U4941" s="4"/>
      <c r="V4941" s="4"/>
      <c r="W4941" s="215" t="str">
        <f ca="1">comm_pd</f>
        <v/>
      </c>
      <c r="X4941" s="11"/>
    </row>
    <row r="4942" spans="1:24" x14ac:dyDescent="0.25">
      <c r="A4942" s="6" t="str">
        <f ca="1">no.</f>
        <v/>
      </c>
      <c r="E4942" s="4" t="str">
        <f ca="1">position</f>
        <v/>
      </c>
      <c r="I4942" s="318"/>
      <c r="L4942" s="4"/>
      <c r="N4942" s="6"/>
      <c r="P4942" s="20"/>
      <c r="Q4942" s="5" t="str">
        <f ca="1">score</f>
        <v/>
      </c>
      <c r="R4942" s="7" t="str">
        <f ca="1">rescore_pd</f>
        <v/>
      </c>
      <c r="S4942" s="310" t="str">
        <f ca="1">price</f>
        <v/>
      </c>
      <c r="U4942" s="4"/>
      <c r="V4942" s="4"/>
      <c r="W4942" s="215" t="str">
        <f ca="1">comm_pd</f>
        <v/>
      </c>
      <c r="X4942" s="11"/>
    </row>
    <row r="4943" spans="1:24" x14ac:dyDescent="0.25">
      <c r="A4943" s="6" t="str">
        <f ca="1">no.</f>
        <v/>
      </c>
      <c r="E4943" s="4" t="str">
        <f ca="1">position</f>
        <v/>
      </c>
      <c r="I4943" s="318"/>
      <c r="L4943" s="4"/>
      <c r="N4943" s="6"/>
      <c r="P4943" s="20"/>
      <c r="Q4943" s="5" t="str">
        <f ca="1">score</f>
        <v/>
      </c>
      <c r="R4943" s="7" t="str">
        <f ca="1">rescore_pd</f>
        <v/>
      </c>
      <c r="S4943" s="310" t="str">
        <f ca="1">price</f>
        <v/>
      </c>
      <c r="U4943" s="4"/>
      <c r="V4943" s="4"/>
      <c r="W4943" s="215" t="str">
        <f ca="1">comm_pd</f>
        <v/>
      </c>
      <c r="X4943" s="11"/>
    </row>
    <row r="4944" spans="1:24" x14ac:dyDescent="0.25">
      <c r="A4944" s="6" t="str">
        <f ca="1">no.</f>
        <v/>
      </c>
      <c r="E4944" s="4" t="str">
        <f ca="1">position</f>
        <v/>
      </c>
      <c r="I4944" s="318"/>
      <c r="L4944" s="4"/>
      <c r="N4944" s="6"/>
      <c r="P4944" s="20"/>
      <c r="Q4944" s="5" t="str">
        <f ca="1">score</f>
        <v/>
      </c>
      <c r="R4944" s="7" t="str">
        <f ca="1">rescore_pd</f>
        <v/>
      </c>
      <c r="S4944" s="310" t="str">
        <f ca="1">price</f>
        <v/>
      </c>
      <c r="U4944" s="4"/>
      <c r="V4944" s="4"/>
      <c r="W4944" s="215" t="str">
        <f ca="1">comm_pd</f>
        <v/>
      </c>
      <c r="X4944" s="11"/>
    </row>
    <row r="4945" spans="1:24" x14ac:dyDescent="0.25">
      <c r="A4945" s="6" t="str">
        <f ca="1">no.</f>
        <v/>
      </c>
      <c r="E4945" s="4" t="str">
        <f ca="1">position</f>
        <v/>
      </c>
      <c r="I4945" s="318"/>
      <c r="L4945" s="4"/>
      <c r="N4945" s="6"/>
      <c r="P4945" s="20"/>
      <c r="Q4945" s="5" t="str">
        <f ca="1">score</f>
        <v/>
      </c>
      <c r="R4945" s="7" t="str">
        <f ca="1">rescore_pd</f>
        <v/>
      </c>
      <c r="S4945" s="310" t="str">
        <f ca="1">price</f>
        <v/>
      </c>
      <c r="U4945" s="4"/>
      <c r="V4945" s="4"/>
      <c r="W4945" s="215" t="str">
        <f ca="1">comm_pd</f>
        <v/>
      </c>
      <c r="X4945" s="11"/>
    </row>
    <row r="4946" spans="1:24" x14ac:dyDescent="0.25">
      <c r="A4946" s="6" t="str">
        <f ca="1">no.</f>
        <v/>
      </c>
      <c r="E4946" s="4" t="str">
        <f ca="1">position</f>
        <v/>
      </c>
      <c r="I4946" s="318"/>
      <c r="L4946" s="4"/>
      <c r="N4946" s="6"/>
      <c r="P4946" s="20"/>
      <c r="Q4946" s="5" t="str">
        <f ca="1">score</f>
        <v/>
      </c>
      <c r="R4946" s="7" t="str">
        <f ca="1">rescore_pd</f>
        <v/>
      </c>
      <c r="S4946" s="310" t="str">
        <f ca="1">price</f>
        <v/>
      </c>
      <c r="U4946" s="4"/>
      <c r="V4946" s="4"/>
      <c r="W4946" s="215" t="str">
        <f ca="1">comm_pd</f>
        <v/>
      </c>
      <c r="X4946" s="11"/>
    </row>
    <row r="4947" spans="1:24" x14ac:dyDescent="0.25">
      <c r="A4947" s="6" t="str">
        <f ca="1">no.</f>
        <v/>
      </c>
      <c r="E4947" s="4" t="str">
        <f ca="1">position</f>
        <v/>
      </c>
      <c r="I4947" s="318"/>
      <c r="L4947" s="4"/>
      <c r="N4947" s="6"/>
      <c r="P4947" s="20"/>
      <c r="Q4947" s="5" t="str">
        <f ca="1">score</f>
        <v/>
      </c>
      <c r="R4947" s="7" t="str">
        <f ca="1">rescore_pd</f>
        <v/>
      </c>
      <c r="S4947" s="310" t="str">
        <f ca="1">price</f>
        <v/>
      </c>
      <c r="U4947" s="4"/>
      <c r="V4947" s="4"/>
      <c r="W4947" s="215" t="str">
        <f ca="1">comm_pd</f>
        <v/>
      </c>
      <c r="X4947" s="11"/>
    </row>
    <row r="4948" spans="1:24" x14ac:dyDescent="0.25">
      <c r="A4948" s="6" t="str">
        <f ca="1">no.</f>
        <v/>
      </c>
      <c r="E4948" s="4" t="str">
        <f ca="1">position</f>
        <v/>
      </c>
      <c r="I4948" s="318"/>
      <c r="L4948" s="4"/>
      <c r="N4948" s="6"/>
      <c r="P4948" s="20"/>
      <c r="Q4948" s="5" t="str">
        <f ca="1">score</f>
        <v/>
      </c>
      <c r="R4948" s="7" t="str">
        <f ca="1">rescore_pd</f>
        <v/>
      </c>
      <c r="S4948" s="310" t="str">
        <f ca="1">price</f>
        <v/>
      </c>
      <c r="U4948" s="4"/>
      <c r="V4948" s="4"/>
      <c r="W4948" s="215" t="str">
        <f ca="1">comm_pd</f>
        <v/>
      </c>
      <c r="X4948" s="11"/>
    </row>
    <row r="4949" spans="1:24" x14ac:dyDescent="0.25">
      <c r="A4949" s="6" t="str">
        <f ca="1">no.</f>
        <v/>
      </c>
      <c r="E4949" s="4" t="str">
        <f ca="1">position</f>
        <v/>
      </c>
      <c r="I4949" s="318"/>
      <c r="L4949" s="4"/>
      <c r="N4949" s="6"/>
      <c r="P4949" s="20"/>
      <c r="Q4949" s="5" t="str">
        <f ca="1">score</f>
        <v/>
      </c>
      <c r="R4949" s="7" t="str">
        <f ca="1">rescore_pd</f>
        <v/>
      </c>
      <c r="S4949" s="310" t="str">
        <f ca="1">price</f>
        <v/>
      </c>
      <c r="U4949" s="4"/>
      <c r="V4949" s="4"/>
      <c r="W4949" s="215" t="str">
        <f ca="1">comm_pd</f>
        <v/>
      </c>
      <c r="X4949" s="11"/>
    </row>
    <row r="4950" spans="1:24" x14ac:dyDescent="0.25">
      <c r="A4950" s="6" t="str">
        <f ca="1">no.</f>
        <v/>
      </c>
      <c r="E4950" s="4" t="str">
        <f ca="1">position</f>
        <v/>
      </c>
      <c r="I4950" s="318"/>
      <c r="L4950" s="4"/>
      <c r="N4950" s="6"/>
      <c r="P4950" s="20"/>
      <c r="Q4950" s="5" t="str">
        <f ca="1">score</f>
        <v/>
      </c>
      <c r="R4950" s="7" t="str">
        <f ca="1">rescore_pd</f>
        <v/>
      </c>
      <c r="S4950" s="310" t="str">
        <f ca="1">price</f>
        <v/>
      </c>
      <c r="U4950" s="4"/>
      <c r="V4950" s="4"/>
      <c r="W4950" s="215" t="str">
        <f ca="1">comm_pd</f>
        <v/>
      </c>
      <c r="X4950" s="11"/>
    </row>
    <row r="4951" spans="1:24" x14ac:dyDescent="0.25">
      <c r="A4951" s="6" t="str">
        <f ca="1">no.</f>
        <v/>
      </c>
      <c r="E4951" s="4" t="str">
        <f ca="1">position</f>
        <v/>
      </c>
      <c r="I4951" s="318"/>
      <c r="L4951" s="4"/>
      <c r="N4951" s="6"/>
      <c r="P4951" s="20"/>
      <c r="Q4951" s="5" t="str">
        <f ca="1">score</f>
        <v/>
      </c>
      <c r="R4951" s="7" t="str">
        <f ca="1">rescore_pd</f>
        <v/>
      </c>
      <c r="S4951" s="310" t="str">
        <f ca="1">price</f>
        <v/>
      </c>
      <c r="U4951" s="4"/>
      <c r="V4951" s="4"/>
      <c r="W4951" s="215" t="str">
        <f ca="1">comm_pd</f>
        <v/>
      </c>
      <c r="X4951" s="11"/>
    </row>
    <row r="4952" spans="1:24" x14ac:dyDescent="0.25">
      <c r="A4952" s="6" t="str">
        <f ca="1">no.</f>
        <v/>
      </c>
      <c r="E4952" s="4" t="str">
        <f ca="1">position</f>
        <v/>
      </c>
      <c r="I4952" s="318"/>
      <c r="L4952" s="4"/>
      <c r="N4952" s="6"/>
      <c r="P4952" s="20"/>
      <c r="Q4952" s="5" t="str">
        <f ca="1">score</f>
        <v/>
      </c>
      <c r="R4952" s="7" t="str">
        <f ca="1">rescore_pd</f>
        <v/>
      </c>
      <c r="S4952" s="310" t="str">
        <f ca="1">price</f>
        <v/>
      </c>
      <c r="U4952" s="4"/>
      <c r="V4952" s="4"/>
      <c r="W4952" s="215" t="str">
        <f ca="1">comm_pd</f>
        <v/>
      </c>
      <c r="X4952" s="11"/>
    </row>
    <row r="4953" spans="1:24" x14ac:dyDescent="0.25">
      <c r="A4953" s="6" t="str">
        <f ca="1">no.</f>
        <v/>
      </c>
      <c r="E4953" s="4" t="str">
        <f ca="1">position</f>
        <v/>
      </c>
      <c r="I4953" s="318"/>
      <c r="L4953" s="4"/>
      <c r="N4953" s="6"/>
      <c r="P4953" s="20"/>
      <c r="Q4953" s="5" t="str">
        <f ca="1">score</f>
        <v/>
      </c>
      <c r="R4953" s="7" t="str">
        <f ca="1">rescore_pd</f>
        <v/>
      </c>
      <c r="S4953" s="310" t="str">
        <f ca="1">price</f>
        <v/>
      </c>
      <c r="U4953" s="4"/>
      <c r="V4953" s="4"/>
      <c r="W4953" s="215" t="str">
        <f ca="1">comm_pd</f>
        <v/>
      </c>
      <c r="X4953" s="11"/>
    </row>
    <row r="4954" spans="1:24" x14ac:dyDescent="0.25">
      <c r="A4954" s="6" t="str">
        <f ca="1">no.</f>
        <v/>
      </c>
      <c r="E4954" s="4" t="str">
        <f ca="1">position</f>
        <v/>
      </c>
      <c r="I4954" s="318"/>
      <c r="L4954" s="4"/>
      <c r="N4954" s="6"/>
      <c r="P4954" s="20"/>
      <c r="Q4954" s="5" t="str">
        <f ca="1">score</f>
        <v/>
      </c>
      <c r="R4954" s="7" t="str">
        <f ca="1">rescore_pd</f>
        <v/>
      </c>
      <c r="S4954" s="310" t="str">
        <f ca="1">price</f>
        <v/>
      </c>
      <c r="U4954" s="4"/>
      <c r="V4954" s="4"/>
      <c r="W4954" s="215" t="str">
        <f ca="1">comm_pd</f>
        <v/>
      </c>
      <c r="X4954" s="11"/>
    </row>
    <row r="4955" spans="1:24" x14ac:dyDescent="0.25">
      <c r="A4955" s="6" t="str">
        <f ca="1">no.</f>
        <v/>
      </c>
      <c r="E4955" s="4" t="str">
        <f ca="1">position</f>
        <v/>
      </c>
      <c r="I4955" s="318"/>
      <c r="L4955" s="4"/>
      <c r="N4955" s="6"/>
      <c r="P4955" s="20"/>
      <c r="Q4955" s="5" t="str">
        <f ca="1">score</f>
        <v/>
      </c>
      <c r="R4955" s="7" t="str">
        <f ca="1">rescore_pd</f>
        <v/>
      </c>
      <c r="S4955" s="310" t="str">
        <f ca="1">price</f>
        <v/>
      </c>
      <c r="U4955" s="4"/>
      <c r="V4955" s="4"/>
      <c r="W4955" s="215" t="str">
        <f ca="1">comm_pd</f>
        <v/>
      </c>
      <c r="X4955" s="11"/>
    </row>
    <row r="4956" spans="1:24" x14ac:dyDescent="0.25">
      <c r="A4956" s="6" t="str">
        <f ca="1">no.</f>
        <v/>
      </c>
      <c r="E4956" s="4" t="str">
        <f ca="1">position</f>
        <v/>
      </c>
      <c r="I4956" s="318"/>
      <c r="L4956" s="4"/>
      <c r="N4956" s="6"/>
      <c r="P4956" s="20"/>
      <c r="Q4956" s="5" t="str">
        <f ca="1">score</f>
        <v/>
      </c>
      <c r="R4956" s="7" t="str">
        <f ca="1">rescore_pd</f>
        <v/>
      </c>
      <c r="S4956" s="310" t="str">
        <f ca="1">price</f>
        <v/>
      </c>
      <c r="U4956" s="4"/>
      <c r="V4956" s="4"/>
      <c r="W4956" s="215" t="str">
        <f ca="1">comm_pd</f>
        <v/>
      </c>
      <c r="X4956" s="11"/>
    </row>
    <row r="4957" spans="1:24" x14ac:dyDescent="0.25">
      <c r="A4957" s="6" t="str">
        <f ca="1">no.</f>
        <v/>
      </c>
      <c r="E4957" s="4" t="str">
        <f ca="1">position</f>
        <v/>
      </c>
      <c r="I4957" s="318"/>
      <c r="L4957" s="4"/>
      <c r="N4957" s="6"/>
      <c r="P4957" s="20"/>
      <c r="Q4957" s="5" t="str">
        <f ca="1">score</f>
        <v/>
      </c>
      <c r="R4957" s="7" t="str">
        <f ca="1">rescore_pd</f>
        <v/>
      </c>
      <c r="S4957" s="310" t="str">
        <f ca="1">price</f>
        <v/>
      </c>
      <c r="U4957" s="4"/>
      <c r="V4957" s="4"/>
      <c r="W4957" s="215" t="str">
        <f ca="1">comm_pd</f>
        <v/>
      </c>
      <c r="X4957" s="11"/>
    </row>
    <row r="4958" spans="1:24" x14ac:dyDescent="0.25">
      <c r="A4958" s="6" t="str">
        <f ca="1">no.</f>
        <v/>
      </c>
      <c r="E4958" s="4" t="str">
        <f ca="1">position</f>
        <v/>
      </c>
      <c r="I4958" s="318"/>
      <c r="L4958" s="4"/>
      <c r="N4958" s="6"/>
      <c r="P4958" s="20"/>
      <c r="Q4958" s="5" t="str">
        <f ca="1">score</f>
        <v/>
      </c>
      <c r="R4958" s="7" t="str">
        <f ca="1">rescore_pd</f>
        <v/>
      </c>
      <c r="S4958" s="310" t="str">
        <f ca="1">price</f>
        <v/>
      </c>
      <c r="U4958" s="4"/>
      <c r="V4958" s="4"/>
      <c r="W4958" s="215" t="str">
        <f ca="1">comm_pd</f>
        <v/>
      </c>
      <c r="X4958" s="11"/>
    </row>
    <row r="4959" spans="1:24" x14ac:dyDescent="0.25">
      <c r="A4959" s="6" t="str">
        <f ca="1">no.</f>
        <v/>
      </c>
      <c r="E4959" s="4" t="str">
        <f ca="1">position</f>
        <v/>
      </c>
      <c r="I4959" s="318"/>
      <c r="L4959" s="4"/>
      <c r="N4959" s="6"/>
      <c r="P4959" s="20"/>
      <c r="Q4959" s="5" t="str">
        <f ca="1">score</f>
        <v/>
      </c>
      <c r="R4959" s="7" t="str">
        <f ca="1">rescore_pd</f>
        <v/>
      </c>
      <c r="S4959" s="310" t="str">
        <f ca="1">price</f>
        <v/>
      </c>
      <c r="U4959" s="4"/>
      <c r="V4959" s="4"/>
      <c r="W4959" s="215" t="str">
        <f ca="1">comm_pd</f>
        <v/>
      </c>
      <c r="X4959" s="11"/>
    </row>
    <row r="4960" spans="1:24" x14ac:dyDescent="0.25">
      <c r="A4960" s="6" t="str">
        <f ca="1">no.</f>
        <v/>
      </c>
      <c r="E4960" s="4" t="str">
        <f ca="1">position</f>
        <v/>
      </c>
      <c r="I4960" s="318"/>
      <c r="L4960" s="4"/>
      <c r="N4960" s="6"/>
      <c r="P4960" s="20"/>
      <c r="Q4960" s="5" t="str">
        <f ca="1">score</f>
        <v/>
      </c>
      <c r="R4960" s="7" t="str">
        <f ca="1">rescore_pd</f>
        <v/>
      </c>
      <c r="S4960" s="310" t="str">
        <f ca="1">price</f>
        <v/>
      </c>
      <c r="U4960" s="4"/>
      <c r="V4960" s="4"/>
      <c r="W4960" s="215" t="str">
        <f ca="1">comm_pd</f>
        <v/>
      </c>
      <c r="X4960" s="11"/>
    </row>
    <row r="4961" spans="1:24" x14ac:dyDescent="0.25">
      <c r="A4961" s="6" t="str">
        <f ca="1">no.</f>
        <v/>
      </c>
      <c r="E4961" s="4" t="str">
        <f ca="1">position</f>
        <v/>
      </c>
      <c r="I4961" s="318"/>
      <c r="L4961" s="4"/>
      <c r="N4961" s="6"/>
      <c r="P4961" s="20"/>
      <c r="Q4961" s="5" t="str">
        <f ca="1">score</f>
        <v/>
      </c>
      <c r="R4961" s="7" t="str">
        <f ca="1">rescore_pd</f>
        <v/>
      </c>
      <c r="S4961" s="310" t="str">
        <f ca="1">price</f>
        <v/>
      </c>
      <c r="U4961" s="4"/>
      <c r="V4961" s="4"/>
      <c r="W4961" s="215" t="str">
        <f ca="1">comm_pd</f>
        <v/>
      </c>
      <c r="X4961" s="11"/>
    </row>
    <row r="4962" spans="1:24" x14ac:dyDescent="0.25">
      <c r="A4962" s="6" t="str">
        <f ca="1">no.</f>
        <v/>
      </c>
      <c r="E4962" s="4" t="str">
        <f ca="1">position</f>
        <v/>
      </c>
      <c r="I4962" s="318"/>
      <c r="L4962" s="4"/>
      <c r="N4962" s="6"/>
      <c r="P4962" s="20"/>
      <c r="Q4962" s="5" t="str">
        <f ca="1">score</f>
        <v/>
      </c>
      <c r="R4962" s="7" t="str">
        <f ca="1">rescore_pd</f>
        <v/>
      </c>
      <c r="S4962" s="310" t="str">
        <f ca="1">price</f>
        <v/>
      </c>
      <c r="U4962" s="4"/>
      <c r="V4962" s="4"/>
      <c r="W4962" s="215" t="str">
        <f ca="1">comm_pd</f>
        <v/>
      </c>
      <c r="X4962" s="11"/>
    </row>
    <row r="4963" spans="1:24" x14ac:dyDescent="0.25">
      <c r="A4963" s="6" t="str">
        <f ca="1">no.</f>
        <v/>
      </c>
      <c r="E4963" s="4" t="str">
        <f ca="1">position</f>
        <v/>
      </c>
      <c r="I4963" s="318"/>
      <c r="L4963" s="4"/>
      <c r="N4963" s="6"/>
      <c r="P4963" s="20"/>
      <c r="Q4963" s="5" t="str">
        <f ca="1">score</f>
        <v/>
      </c>
      <c r="R4963" s="7" t="str">
        <f ca="1">rescore_pd</f>
        <v/>
      </c>
      <c r="S4963" s="310" t="str">
        <f ca="1">price</f>
        <v/>
      </c>
      <c r="U4963" s="4"/>
      <c r="V4963" s="4"/>
      <c r="W4963" s="215" t="str">
        <f ca="1">comm_pd</f>
        <v/>
      </c>
      <c r="X4963" s="11"/>
    </row>
    <row r="4964" spans="1:24" x14ac:dyDescent="0.25">
      <c r="A4964" s="6" t="str">
        <f ca="1">no.</f>
        <v/>
      </c>
      <c r="E4964" s="4" t="str">
        <f ca="1">position</f>
        <v/>
      </c>
      <c r="I4964" s="318"/>
      <c r="L4964" s="4"/>
      <c r="N4964" s="6"/>
      <c r="P4964" s="20"/>
      <c r="Q4964" s="5" t="str">
        <f ca="1">score</f>
        <v/>
      </c>
      <c r="R4964" s="7" t="str">
        <f ca="1">rescore_pd</f>
        <v/>
      </c>
      <c r="S4964" s="310" t="str">
        <f ca="1">price</f>
        <v/>
      </c>
      <c r="U4964" s="4"/>
      <c r="V4964" s="4"/>
      <c r="W4964" s="215" t="str">
        <f ca="1">comm_pd</f>
        <v/>
      </c>
      <c r="X4964" s="11"/>
    </row>
    <row r="4965" spans="1:24" x14ac:dyDescent="0.25">
      <c r="A4965" s="6" t="str">
        <f ca="1">no.</f>
        <v/>
      </c>
      <c r="E4965" s="4" t="str">
        <f ca="1">position</f>
        <v/>
      </c>
      <c r="I4965" s="318"/>
      <c r="L4965" s="4"/>
      <c r="N4965" s="6"/>
      <c r="P4965" s="20"/>
      <c r="Q4965" s="5" t="str">
        <f ca="1">score</f>
        <v/>
      </c>
      <c r="R4965" s="7" t="str">
        <f ca="1">rescore_pd</f>
        <v/>
      </c>
      <c r="S4965" s="310" t="str">
        <f ca="1">price</f>
        <v/>
      </c>
      <c r="U4965" s="4"/>
      <c r="V4965" s="4"/>
      <c r="W4965" s="215" t="str">
        <f ca="1">comm_pd</f>
        <v/>
      </c>
      <c r="X4965" s="11"/>
    </row>
    <row r="4966" spans="1:24" x14ac:dyDescent="0.25">
      <c r="A4966" s="6" t="str">
        <f ca="1">no.</f>
        <v/>
      </c>
      <c r="E4966" s="4" t="str">
        <f ca="1">position</f>
        <v/>
      </c>
      <c r="I4966" s="318"/>
      <c r="L4966" s="4"/>
      <c r="N4966" s="6"/>
      <c r="P4966" s="20"/>
      <c r="Q4966" s="5" t="str">
        <f ca="1">score</f>
        <v/>
      </c>
      <c r="R4966" s="7" t="str">
        <f ca="1">rescore_pd</f>
        <v/>
      </c>
      <c r="S4966" s="310" t="str">
        <f ca="1">price</f>
        <v/>
      </c>
      <c r="U4966" s="4"/>
      <c r="V4966" s="4"/>
      <c r="W4966" s="215" t="str">
        <f ca="1">comm_pd</f>
        <v/>
      </c>
      <c r="X4966" s="11"/>
    </row>
    <row r="4967" spans="1:24" x14ac:dyDescent="0.25">
      <c r="A4967" s="6" t="str">
        <f ca="1">no.</f>
        <v/>
      </c>
      <c r="E4967" s="4" t="str">
        <f ca="1">position</f>
        <v/>
      </c>
      <c r="I4967" s="318"/>
      <c r="L4967" s="4"/>
      <c r="N4967" s="6"/>
      <c r="P4967" s="20"/>
      <c r="Q4967" s="5" t="str">
        <f ca="1">score</f>
        <v/>
      </c>
      <c r="R4967" s="7" t="str">
        <f ca="1">rescore_pd</f>
        <v/>
      </c>
      <c r="S4967" s="310" t="str">
        <f ca="1">price</f>
        <v/>
      </c>
      <c r="U4967" s="4"/>
      <c r="V4967" s="4"/>
      <c r="W4967" s="215" t="str">
        <f ca="1">comm_pd</f>
        <v/>
      </c>
      <c r="X4967" s="11"/>
    </row>
    <row r="4968" spans="1:24" x14ac:dyDescent="0.25">
      <c r="A4968" s="6" t="str">
        <f ca="1">no.</f>
        <v/>
      </c>
      <c r="E4968" s="4" t="str">
        <f ca="1">position</f>
        <v/>
      </c>
      <c r="I4968" s="318"/>
      <c r="L4968" s="4"/>
      <c r="N4968" s="6"/>
      <c r="P4968" s="20"/>
      <c r="Q4968" s="5" t="str">
        <f ca="1">score</f>
        <v/>
      </c>
      <c r="R4968" s="7" t="str">
        <f ca="1">rescore_pd</f>
        <v/>
      </c>
      <c r="S4968" s="310" t="str">
        <f ca="1">price</f>
        <v/>
      </c>
      <c r="U4968" s="4"/>
      <c r="V4968" s="4"/>
      <c r="W4968" s="215" t="str">
        <f ca="1">comm_pd</f>
        <v/>
      </c>
      <c r="X4968" s="11"/>
    </row>
    <row r="4969" spans="1:24" x14ac:dyDescent="0.25">
      <c r="A4969" s="6" t="str">
        <f ca="1">no.</f>
        <v/>
      </c>
      <c r="E4969" s="4" t="str">
        <f ca="1">position</f>
        <v/>
      </c>
      <c r="I4969" s="318"/>
      <c r="L4969" s="4"/>
      <c r="N4969" s="6"/>
      <c r="P4969" s="20"/>
      <c r="Q4969" s="5" t="str">
        <f ca="1">score</f>
        <v/>
      </c>
      <c r="R4969" s="7" t="str">
        <f ca="1">rescore_pd</f>
        <v/>
      </c>
      <c r="S4969" s="310" t="str">
        <f ca="1">price</f>
        <v/>
      </c>
      <c r="U4969" s="4"/>
      <c r="V4969" s="4"/>
      <c r="W4969" s="215" t="str">
        <f ca="1">comm_pd</f>
        <v/>
      </c>
      <c r="X4969" s="11"/>
    </row>
    <row r="4970" spans="1:24" x14ac:dyDescent="0.25">
      <c r="A4970" s="6" t="str">
        <f ca="1">no.</f>
        <v/>
      </c>
      <c r="E4970" s="4" t="str">
        <f ca="1">position</f>
        <v/>
      </c>
      <c r="I4970" s="318"/>
      <c r="L4970" s="4"/>
      <c r="N4970" s="6"/>
      <c r="P4970" s="20"/>
      <c r="Q4970" s="5" t="str">
        <f ca="1">score</f>
        <v/>
      </c>
      <c r="R4970" s="7" t="str">
        <f ca="1">rescore_pd</f>
        <v/>
      </c>
      <c r="S4970" s="310" t="str">
        <f ca="1">price</f>
        <v/>
      </c>
      <c r="U4970" s="4"/>
      <c r="V4970" s="4"/>
      <c r="W4970" s="215" t="str">
        <f ca="1">comm_pd</f>
        <v/>
      </c>
      <c r="X4970" s="11"/>
    </row>
    <row r="4971" spans="1:24" x14ac:dyDescent="0.25">
      <c r="A4971" s="6" t="str">
        <f ca="1">no.</f>
        <v/>
      </c>
      <c r="E4971" s="4" t="str">
        <f ca="1">position</f>
        <v/>
      </c>
      <c r="I4971" s="318"/>
      <c r="L4971" s="4"/>
      <c r="N4971" s="6"/>
      <c r="P4971" s="20"/>
      <c r="Q4971" s="5" t="str">
        <f ca="1">score</f>
        <v/>
      </c>
      <c r="R4971" s="7" t="str">
        <f ca="1">rescore_pd</f>
        <v/>
      </c>
      <c r="S4971" s="310" t="str">
        <f ca="1">price</f>
        <v/>
      </c>
      <c r="U4971" s="4"/>
      <c r="V4971" s="4"/>
      <c r="W4971" s="215" t="str">
        <f ca="1">comm_pd</f>
        <v/>
      </c>
      <c r="X4971" s="11"/>
    </row>
    <row r="4972" spans="1:24" x14ac:dyDescent="0.25">
      <c r="A4972" s="6" t="str">
        <f ca="1">no.</f>
        <v/>
      </c>
      <c r="E4972" s="4" t="str">
        <f ca="1">position</f>
        <v/>
      </c>
      <c r="I4972" s="318"/>
      <c r="L4972" s="4"/>
      <c r="N4972" s="6"/>
      <c r="P4972" s="20"/>
      <c r="Q4972" s="5" t="str">
        <f ca="1">score</f>
        <v/>
      </c>
      <c r="R4972" s="7" t="str">
        <f ca="1">rescore_pd</f>
        <v/>
      </c>
      <c r="S4972" s="310" t="str">
        <f ca="1">price</f>
        <v/>
      </c>
      <c r="U4972" s="4"/>
      <c r="V4972" s="4"/>
      <c r="W4972" s="215" t="str">
        <f ca="1">comm_pd</f>
        <v/>
      </c>
      <c r="X4972" s="11"/>
    </row>
    <row r="4973" spans="1:24" x14ac:dyDescent="0.25">
      <c r="A4973" s="6" t="str">
        <f ca="1">no.</f>
        <v/>
      </c>
      <c r="E4973" s="4" t="str">
        <f ca="1">position</f>
        <v/>
      </c>
      <c r="I4973" s="318"/>
      <c r="L4973" s="4"/>
      <c r="N4973" s="6"/>
      <c r="P4973" s="20"/>
      <c r="Q4973" s="5" t="str">
        <f ca="1">score</f>
        <v/>
      </c>
      <c r="R4973" s="7" t="str">
        <f ca="1">rescore_pd</f>
        <v/>
      </c>
      <c r="S4973" s="310" t="str">
        <f ca="1">price</f>
        <v/>
      </c>
      <c r="U4973" s="4"/>
      <c r="V4973" s="4"/>
      <c r="W4973" s="215" t="str">
        <f ca="1">comm_pd</f>
        <v/>
      </c>
      <c r="X4973" s="11"/>
    </row>
    <row r="4974" spans="1:24" x14ac:dyDescent="0.25">
      <c r="A4974" s="6" t="str">
        <f ca="1">no.</f>
        <v/>
      </c>
      <c r="E4974" s="4" t="str">
        <f ca="1">position</f>
        <v/>
      </c>
      <c r="I4974" s="318"/>
      <c r="L4974" s="4"/>
      <c r="N4974" s="6"/>
      <c r="P4974" s="20"/>
      <c r="Q4974" s="5" t="str">
        <f ca="1">score</f>
        <v/>
      </c>
      <c r="R4974" s="7" t="str">
        <f ca="1">rescore_pd</f>
        <v/>
      </c>
      <c r="S4974" s="310" t="str">
        <f ca="1">price</f>
        <v/>
      </c>
      <c r="U4974" s="4"/>
      <c r="V4974" s="4"/>
      <c r="W4974" s="215" t="str">
        <f ca="1">comm_pd</f>
        <v/>
      </c>
      <c r="X4974" s="11"/>
    </row>
    <row r="4975" spans="1:24" x14ac:dyDescent="0.25">
      <c r="A4975" s="6" t="str">
        <f ca="1">no.</f>
        <v/>
      </c>
      <c r="E4975" s="4" t="str">
        <f ca="1">position</f>
        <v/>
      </c>
      <c r="I4975" s="318"/>
      <c r="L4975" s="4"/>
      <c r="N4975" s="6"/>
      <c r="P4975" s="20"/>
      <c r="Q4975" s="5" t="str">
        <f ca="1">score</f>
        <v/>
      </c>
      <c r="R4975" s="7" t="str">
        <f ca="1">rescore_pd</f>
        <v/>
      </c>
      <c r="S4975" s="310" t="str">
        <f ca="1">price</f>
        <v/>
      </c>
      <c r="U4975" s="4"/>
      <c r="V4975" s="4"/>
      <c r="W4975" s="215" t="str">
        <f ca="1">comm_pd</f>
        <v/>
      </c>
      <c r="X4975" s="11"/>
    </row>
    <row r="4976" spans="1:24" x14ac:dyDescent="0.25">
      <c r="A4976" s="6" t="str">
        <f ca="1">no.</f>
        <v/>
      </c>
      <c r="E4976" s="4" t="str">
        <f ca="1">position</f>
        <v/>
      </c>
      <c r="I4976" s="318"/>
      <c r="L4976" s="4"/>
      <c r="N4976" s="6"/>
      <c r="P4976" s="20"/>
      <c r="Q4976" s="5" t="str">
        <f ca="1">score</f>
        <v/>
      </c>
      <c r="R4976" s="7" t="str">
        <f ca="1">rescore_pd</f>
        <v/>
      </c>
      <c r="S4976" s="310" t="str">
        <f ca="1">price</f>
        <v/>
      </c>
      <c r="U4976" s="4"/>
      <c r="V4976" s="4"/>
      <c r="W4976" s="215" t="str">
        <f ca="1">comm_pd</f>
        <v/>
      </c>
      <c r="X4976" s="11"/>
    </row>
    <row r="4977" spans="1:24" x14ac:dyDescent="0.25">
      <c r="A4977" s="6" t="str">
        <f ca="1">no.</f>
        <v/>
      </c>
      <c r="E4977" s="4" t="str">
        <f ca="1">position</f>
        <v/>
      </c>
      <c r="I4977" s="318"/>
      <c r="L4977" s="4"/>
      <c r="N4977" s="6"/>
      <c r="P4977" s="20"/>
      <c r="Q4977" s="5" t="str">
        <f ca="1">score</f>
        <v/>
      </c>
      <c r="R4977" s="7" t="str">
        <f ca="1">rescore_pd</f>
        <v/>
      </c>
      <c r="S4977" s="310" t="str">
        <f ca="1">price</f>
        <v/>
      </c>
      <c r="U4977" s="4"/>
      <c r="V4977" s="4"/>
      <c r="W4977" s="215" t="str">
        <f ca="1">comm_pd</f>
        <v/>
      </c>
      <c r="X4977" s="11"/>
    </row>
    <row r="4978" spans="1:24" x14ac:dyDescent="0.25">
      <c r="A4978" s="6" t="str">
        <f ca="1">no.</f>
        <v/>
      </c>
      <c r="E4978" s="4" t="str">
        <f ca="1">position</f>
        <v/>
      </c>
      <c r="I4978" s="318"/>
      <c r="L4978" s="4"/>
      <c r="N4978" s="6"/>
      <c r="P4978" s="20"/>
      <c r="Q4978" s="5" t="str">
        <f ca="1">score</f>
        <v/>
      </c>
      <c r="R4978" s="7" t="str">
        <f ca="1">rescore_pd</f>
        <v/>
      </c>
      <c r="S4978" s="310" t="str">
        <f ca="1">price</f>
        <v/>
      </c>
      <c r="U4978" s="4"/>
      <c r="V4978" s="4"/>
      <c r="W4978" s="215" t="str">
        <f ca="1">comm_pd</f>
        <v/>
      </c>
      <c r="X4978" s="11"/>
    </row>
    <row r="4979" spans="1:24" x14ac:dyDescent="0.25">
      <c r="A4979" s="6" t="str">
        <f ca="1">no.</f>
        <v/>
      </c>
      <c r="E4979" s="4" t="str">
        <f ca="1">position</f>
        <v/>
      </c>
      <c r="I4979" s="318"/>
      <c r="L4979" s="4"/>
      <c r="N4979" s="6"/>
      <c r="P4979" s="20"/>
      <c r="Q4979" s="5" t="str">
        <f ca="1">score</f>
        <v/>
      </c>
      <c r="R4979" s="7" t="str">
        <f ca="1">rescore_pd</f>
        <v/>
      </c>
      <c r="S4979" s="310" t="str">
        <f ca="1">price</f>
        <v/>
      </c>
      <c r="U4979" s="4"/>
      <c r="V4979" s="4"/>
      <c r="W4979" s="215" t="str">
        <f ca="1">comm_pd</f>
        <v/>
      </c>
      <c r="X4979" s="11"/>
    </row>
    <row r="4980" spans="1:24" x14ac:dyDescent="0.25">
      <c r="A4980" s="6" t="str">
        <f ca="1">no.</f>
        <v/>
      </c>
      <c r="E4980" s="4" t="str">
        <f ca="1">position</f>
        <v/>
      </c>
      <c r="I4980" s="318"/>
      <c r="L4980" s="4"/>
      <c r="N4980" s="6"/>
      <c r="P4980" s="20"/>
      <c r="Q4980" s="5" t="str">
        <f ca="1">score</f>
        <v/>
      </c>
      <c r="R4980" s="7" t="str">
        <f ca="1">rescore_pd</f>
        <v/>
      </c>
      <c r="S4980" s="310" t="str">
        <f ca="1">price</f>
        <v/>
      </c>
      <c r="U4980" s="4"/>
      <c r="V4980" s="4"/>
      <c r="W4980" s="215" t="str">
        <f ca="1">comm_pd</f>
        <v/>
      </c>
      <c r="X4980" s="11"/>
    </row>
    <row r="4981" spans="1:24" x14ac:dyDescent="0.25">
      <c r="A4981" s="6" t="str">
        <f ca="1">no.</f>
        <v/>
      </c>
      <c r="E4981" s="4" t="str">
        <f ca="1">position</f>
        <v/>
      </c>
      <c r="I4981" s="318"/>
      <c r="L4981" s="4"/>
      <c r="N4981" s="6"/>
      <c r="P4981" s="20"/>
      <c r="Q4981" s="5" t="str">
        <f ca="1">score</f>
        <v/>
      </c>
      <c r="R4981" s="7" t="str">
        <f ca="1">rescore_pd</f>
        <v/>
      </c>
      <c r="S4981" s="310" t="str">
        <f ca="1">price</f>
        <v/>
      </c>
      <c r="U4981" s="4"/>
      <c r="V4981" s="4"/>
      <c r="W4981" s="215" t="str">
        <f ca="1">comm_pd</f>
        <v/>
      </c>
      <c r="X4981" s="11"/>
    </row>
    <row r="4982" spans="1:24" x14ac:dyDescent="0.25">
      <c r="A4982" s="6" t="str">
        <f ca="1">no.</f>
        <v/>
      </c>
      <c r="E4982" s="4" t="str">
        <f ca="1">position</f>
        <v/>
      </c>
      <c r="I4982" s="318"/>
      <c r="L4982" s="4"/>
      <c r="N4982" s="6"/>
      <c r="P4982" s="20"/>
      <c r="Q4982" s="5" t="str">
        <f ca="1">score</f>
        <v/>
      </c>
      <c r="R4982" s="7" t="str">
        <f ca="1">rescore_pd</f>
        <v/>
      </c>
      <c r="S4982" s="310" t="str">
        <f ca="1">price</f>
        <v/>
      </c>
      <c r="U4982" s="4"/>
      <c r="V4982" s="4"/>
      <c r="W4982" s="215" t="str">
        <f ca="1">comm_pd</f>
        <v/>
      </c>
      <c r="X4982" s="11"/>
    </row>
    <row r="4983" spans="1:24" x14ac:dyDescent="0.25">
      <c r="A4983" s="6" t="str">
        <f ca="1">no.</f>
        <v/>
      </c>
      <c r="E4983" s="4" t="str">
        <f ca="1">position</f>
        <v/>
      </c>
      <c r="I4983" s="318"/>
      <c r="L4983" s="4"/>
      <c r="N4983" s="6"/>
      <c r="P4983" s="20"/>
      <c r="Q4983" s="5" t="str">
        <f ca="1">score</f>
        <v/>
      </c>
      <c r="R4983" s="7" t="str">
        <f ca="1">rescore_pd</f>
        <v/>
      </c>
      <c r="S4983" s="310" t="str">
        <f ca="1">price</f>
        <v/>
      </c>
      <c r="U4983" s="4"/>
      <c r="V4983" s="4"/>
      <c r="W4983" s="215" t="str">
        <f ca="1">comm_pd</f>
        <v/>
      </c>
      <c r="X4983" s="11"/>
    </row>
    <row r="4984" spans="1:24" x14ac:dyDescent="0.25">
      <c r="A4984" s="6" t="str">
        <f ca="1">no.</f>
        <v/>
      </c>
      <c r="E4984" s="4" t="str">
        <f ca="1">position</f>
        <v/>
      </c>
      <c r="I4984" s="318"/>
      <c r="L4984" s="4"/>
      <c r="N4984" s="6"/>
      <c r="P4984" s="20"/>
      <c r="Q4984" s="5" t="str">
        <f ca="1">score</f>
        <v/>
      </c>
      <c r="R4984" s="7" t="str">
        <f ca="1">rescore_pd</f>
        <v/>
      </c>
      <c r="S4984" s="310" t="str">
        <f ca="1">price</f>
        <v/>
      </c>
      <c r="U4984" s="4"/>
      <c r="V4984" s="4"/>
      <c r="W4984" s="215" t="str">
        <f ca="1">comm_pd</f>
        <v/>
      </c>
      <c r="X4984" s="11"/>
    </row>
    <row r="4985" spans="1:24" x14ac:dyDescent="0.25">
      <c r="A4985" s="6" t="str">
        <f ca="1">no.</f>
        <v/>
      </c>
      <c r="E4985" s="4" t="str">
        <f ca="1">position</f>
        <v/>
      </c>
      <c r="I4985" s="318"/>
      <c r="L4985" s="4"/>
      <c r="N4985" s="6"/>
      <c r="P4985" s="20"/>
      <c r="Q4985" s="5" t="str">
        <f ca="1">score</f>
        <v/>
      </c>
      <c r="R4985" s="7" t="str">
        <f ca="1">rescore_pd</f>
        <v/>
      </c>
      <c r="S4985" s="310" t="str">
        <f ca="1">price</f>
        <v/>
      </c>
      <c r="U4985" s="4"/>
      <c r="V4985" s="4"/>
      <c r="W4985" s="215" t="str">
        <f ca="1">comm_pd</f>
        <v/>
      </c>
      <c r="X4985" s="11"/>
    </row>
    <row r="4986" spans="1:24" x14ac:dyDescent="0.25">
      <c r="A4986" s="6" t="str">
        <f ca="1">no.</f>
        <v/>
      </c>
      <c r="E4986" s="4" t="str">
        <f ca="1">position</f>
        <v/>
      </c>
      <c r="I4986" s="318"/>
      <c r="L4986" s="4"/>
      <c r="N4986" s="6"/>
      <c r="P4986" s="20"/>
      <c r="Q4986" s="5" t="str">
        <f ca="1">score</f>
        <v/>
      </c>
      <c r="R4986" s="7" t="str">
        <f ca="1">rescore_pd</f>
        <v/>
      </c>
      <c r="S4986" s="310" t="str">
        <f ca="1">price</f>
        <v/>
      </c>
      <c r="U4986" s="4"/>
      <c r="V4986" s="4"/>
      <c r="W4986" s="215" t="str">
        <f ca="1">comm_pd</f>
        <v/>
      </c>
      <c r="X4986" s="11"/>
    </row>
    <row r="4987" spans="1:24" x14ac:dyDescent="0.25">
      <c r="A4987" s="6" t="str">
        <f ca="1">no.</f>
        <v/>
      </c>
      <c r="E4987" s="4" t="str">
        <f ca="1">position</f>
        <v/>
      </c>
      <c r="I4987" s="318"/>
      <c r="L4987" s="4"/>
      <c r="N4987" s="6"/>
      <c r="P4987" s="20"/>
      <c r="Q4987" s="5" t="str">
        <f ca="1">score</f>
        <v/>
      </c>
      <c r="R4987" s="7" t="str">
        <f ca="1">rescore_pd</f>
        <v/>
      </c>
      <c r="S4987" s="310" t="str">
        <f ca="1">price</f>
        <v/>
      </c>
      <c r="U4987" s="4"/>
      <c r="V4987" s="4"/>
      <c r="W4987" s="215" t="str">
        <f ca="1">comm_pd</f>
        <v/>
      </c>
      <c r="X4987" s="11"/>
    </row>
    <row r="4988" spans="1:24" x14ac:dyDescent="0.25">
      <c r="A4988" s="6" t="str">
        <f ca="1">no.</f>
        <v/>
      </c>
      <c r="E4988" s="4" t="str">
        <f ca="1">position</f>
        <v/>
      </c>
      <c r="I4988" s="318"/>
      <c r="L4988" s="4"/>
      <c r="N4988" s="6"/>
      <c r="P4988" s="20"/>
      <c r="Q4988" s="5" t="str">
        <f ca="1">score</f>
        <v/>
      </c>
      <c r="R4988" s="7" t="str">
        <f ca="1">rescore_pd</f>
        <v/>
      </c>
      <c r="S4988" s="310" t="str">
        <f ca="1">price</f>
        <v/>
      </c>
      <c r="U4988" s="4"/>
      <c r="V4988" s="4"/>
      <c r="W4988" s="215" t="str">
        <f ca="1">comm_pd</f>
        <v/>
      </c>
      <c r="X4988" s="11"/>
    </row>
    <row r="4989" spans="1:24" x14ac:dyDescent="0.25">
      <c r="A4989" s="6" t="str">
        <f ca="1">no.</f>
        <v/>
      </c>
      <c r="E4989" s="4" t="str">
        <f ca="1">position</f>
        <v/>
      </c>
      <c r="I4989" s="318"/>
      <c r="L4989" s="4"/>
      <c r="N4989" s="6"/>
      <c r="P4989" s="20"/>
      <c r="Q4989" s="5" t="str">
        <f ca="1">score</f>
        <v/>
      </c>
      <c r="R4989" s="7" t="str">
        <f ca="1">rescore_pd</f>
        <v/>
      </c>
      <c r="S4989" s="310" t="str">
        <f ca="1">price</f>
        <v/>
      </c>
      <c r="U4989" s="4"/>
      <c r="V4989" s="4"/>
      <c r="W4989" s="215" t="str">
        <f ca="1">comm_pd</f>
        <v/>
      </c>
      <c r="X4989" s="11"/>
    </row>
    <row r="4990" spans="1:24" x14ac:dyDescent="0.25">
      <c r="A4990" s="6" t="str">
        <f ca="1">no.</f>
        <v/>
      </c>
      <c r="E4990" s="4" t="str">
        <f ca="1">position</f>
        <v/>
      </c>
      <c r="I4990" s="318"/>
      <c r="L4990" s="4"/>
      <c r="N4990" s="6"/>
      <c r="P4990" s="20"/>
      <c r="Q4990" s="5" t="str">
        <f ca="1">score</f>
        <v/>
      </c>
      <c r="R4990" s="7" t="str">
        <f ca="1">rescore_pd</f>
        <v/>
      </c>
      <c r="S4990" s="310" t="str">
        <f ca="1">price</f>
        <v/>
      </c>
      <c r="U4990" s="4"/>
      <c r="V4990" s="4"/>
      <c r="W4990" s="215" t="str">
        <f ca="1">comm_pd</f>
        <v/>
      </c>
      <c r="X4990" s="11"/>
    </row>
    <row r="4991" spans="1:24" x14ac:dyDescent="0.25">
      <c r="A4991" s="6" t="str">
        <f ca="1">no.</f>
        <v/>
      </c>
      <c r="E4991" s="4" t="str">
        <f ca="1">position</f>
        <v/>
      </c>
      <c r="I4991" s="318"/>
      <c r="L4991" s="4"/>
      <c r="N4991" s="6"/>
      <c r="P4991" s="20"/>
      <c r="Q4991" s="5" t="str">
        <f ca="1">score</f>
        <v/>
      </c>
      <c r="R4991" s="7" t="str">
        <f ca="1">rescore_pd</f>
        <v/>
      </c>
      <c r="S4991" s="310" t="str">
        <f ca="1">price</f>
        <v/>
      </c>
      <c r="U4991" s="4"/>
      <c r="V4991" s="4"/>
      <c r="W4991" s="215" t="str">
        <f ca="1">comm_pd</f>
        <v/>
      </c>
      <c r="X4991" s="11"/>
    </row>
    <row r="4992" spans="1:24" x14ac:dyDescent="0.25">
      <c r="A4992" s="6" t="str">
        <f ca="1">no.</f>
        <v/>
      </c>
      <c r="E4992" s="4" t="str">
        <f ca="1">position</f>
        <v/>
      </c>
      <c r="I4992" s="318"/>
      <c r="L4992" s="4"/>
      <c r="N4992" s="6"/>
      <c r="P4992" s="20"/>
      <c r="Q4992" s="5" t="str">
        <f ca="1">score</f>
        <v/>
      </c>
      <c r="R4992" s="7" t="str">
        <f ca="1">rescore_pd</f>
        <v/>
      </c>
      <c r="S4992" s="310" t="str">
        <f ca="1">price</f>
        <v/>
      </c>
      <c r="U4992" s="4"/>
      <c r="V4992" s="4"/>
      <c r="W4992" s="215" t="str">
        <f ca="1">comm_pd</f>
        <v/>
      </c>
      <c r="X4992" s="11"/>
    </row>
    <row r="4993" spans="1:24" x14ac:dyDescent="0.25">
      <c r="A4993" s="6" t="str">
        <f ca="1">no.</f>
        <v/>
      </c>
      <c r="E4993" s="4" t="str">
        <f ca="1">position</f>
        <v/>
      </c>
      <c r="I4993" s="318"/>
      <c r="L4993" s="4"/>
      <c r="N4993" s="6"/>
      <c r="P4993" s="20"/>
      <c r="Q4993" s="5" t="str">
        <f ca="1">score</f>
        <v/>
      </c>
      <c r="R4993" s="7" t="str">
        <f ca="1">rescore_pd</f>
        <v/>
      </c>
      <c r="S4993" s="310" t="str">
        <f ca="1">price</f>
        <v/>
      </c>
      <c r="U4993" s="4"/>
      <c r="V4993" s="4"/>
      <c r="W4993" s="215" t="str">
        <f ca="1">comm_pd</f>
        <v/>
      </c>
      <c r="X4993" s="11"/>
    </row>
    <row r="4994" spans="1:24" x14ac:dyDescent="0.25">
      <c r="A4994" s="6" t="str">
        <f ca="1">no.</f>
        <v/>
      </c>
      <c r="E4994" s="4" t="str">
        <f ca="1">position</f>
        <v/>
      </c>
      <c r="I4994" s="318"/>
      <c r="L4994" s="4"/>
      <c r="N4994" s="6"/>
      <c r="P4994" s="20"/>
      <c r="Q4994" s="5" t="str">
        <f ca="1">score</f>
        <v/>
      </c>
      <c r="R4994" s="7" t="str">
        <f ca="1">rescore_pd</f>
        <v/>
      </c>
      <c r="S4994" s="310" t="str">
        <f ca="1">price</f>
        <v/>
      </c>
      <c r="U4994" s="4"/>
      <c r="V4994" s="4"/>
      <c r="W4994" s="215" t="str">
        <f ca="1">comm_pd</f>
        <v/>
      </c>
      <c r="X4994" s="11"/>
    </row>
    <row r="4995" spans="1:24" x14ac:dyDescent="0.25">
      <c r="A4995" s="6" t="str">
        <f ca="1">no.</f>
        <v/>
      </c>
      <c r="E4995" s="4" t="str">
        <f ca="1">position</f>
        <v/>
      </c>
      <c r="I4995" s="318"/>
      <c r="L4995" s="4"/>
      <c r="N4995" s="6"/>
      <c r="P4995" s="20"/>
      <c r="Q4995" s="5" t="str">
        <f ca="1">score</f>
        <v/>
      </c>
      <c r="R4995" s="7" t="str">
        <f ca="1">rescore_pd</f>
        <v/>
      </c>
      <c r="S4995" s="310" t="str">
        <f ca="1">price</f>
        <v/>
      </c>
      <c r="U4995" s="4"/>
      <c r="V4995" s="4"/>
      <c r="W4995" s="215" t="str">
        <f ca="1">comm_pd</f>
        <v/>
      </c>
      <c r="X4995" s="11"/>
    </row>
    <row r="4996" spans="1:24" x14ac:dyDescent="0.25">
      <c r="A4996" s="6" t="str">
        <f ca="1">no.</f>
        <v/>
      </c>
      <c r="E4996" s="4" t="str">
        <f ca="1">position</f>
        <v/>
      </c>
      <c r="I4996" s="318"/>
      <c r="L4996" s="4"/>
      <c r="N4996" s="6"/>
      <c r="P4996" s="20"/>
      <c r="Q4996" s="5" t="str">
        <f ca="1">score</f>
        <v/>
      </c>
      <c r="R4996" s="7" t="str">
        <f ca="1">rescore_pd</f>
        <v/>
      </c>
      <c r="S4996" s="310" t="str">
        <f ca="1">price</f>
        <v/>
      </c>
      <c r="U4996" s="4"/>
      <c r="V4996" s="4"/>
      <c r="W4996" s="215" t="str">
        <f ca="1">comm_pd</f>
        <v/>
      </c>
      <c r="X4996" s="11"/>
    </row>
    <row r="4997" spans="1:24" x14ac:dyDescent="0.25">
      <c r="A4997" s="6" t="str">
        <f ca="1">no.</f>
        <v/>
      </c>
      <c r="E4997" s="4" t="str">
        <f ca="1">position</f>
        <v/>
      </c>
      <c r="I4997" s="318"/>
      <c r="L4997" s="4"/>
      <c r="N4997" s="6"/>
      <c r="P4997" s="20"/>
      <c r="Q4997" s="5" t="str">
        <f ca="1">score</f>
        <v/>
      </c>
      <c r="R4997" s="7" t="str">
        <f ca="1">rescore_pd</f>
        <v/>
      </c>
      <c r="S4997" s="310" t="str">
        <f ca="1">price</f>
        <v/>
      </c>
      <c r="U4997" s="4"/>
      <c r="V4997" s="4"/>
      <c r="W4997" s="215" t="str">
        <f ca="1">comm_pd</f>
        <v/>
      </c>
      <c r="X4997" s="11"/>
    </row>
    <row r="4998" spans="1:24" x14ac:dyDescent="0.25">
      <c r="A4998" s="6" t="str">
        <f ca="1">no.</f>
        <v/>
      </c>
      <c r="E4998" s="4" t="str">
        <f ca="1">position</f>
        <v/>
      </c>
      <c r="I4998" s="318"/>
      <c r="L4998" s="4"/>
      <c r="N4998" s="6"/>
      <c r="P4998" s="20"/>
      <c r="Q4998" s="5" t="str">
        <f ca="1">score</f>
        <v/>
      </c>
      <c r="R4998" s="7" t="str">
        <f ca="1">rescore_pd</f>
        <v/>
      </c>
      <c r="S4998" s="310" t="str">
        <f ca="1">price</f>
        <v/>
      </c>
      <c r="U4998" s="4"/>
      <c r="V4998" s="4"/>
      <c r="W4998" s="215" t="str">
        <f ca="1">comm_pd</f>
        <v/>
      </c>
      <c r="X4998" s="11"/>
    </row>
    <row r="4999" spans="1:24" x14ac:dyDescent="0.25">
      <c r="A4999" s="6" t="str">
        <f ca="1">no.</f>
        <v/>
      </c>
      <c r="E4999" s="4" t="str">
        <f ca="1">position</f>
        <v/>
      </c>
      <c r="I4999" s="318"/>
      <c r="L4999" s="4"/>
      <c r="N4999" s="6"/>
      <c r="P4999" s="20"/>
      <c r="Q4999" s="5" t="str">
        <f ca="1">score</f>
        <v/>
      </c>
      <c r="R4999" s="7" t="str">
        <f ca="1">rescore_pd</f>
        <v/>
      </c>
      <c r="S4999" s="310" t="str">
        <f ca="1">price</f>
        <v/>
      </c>
      <c r="U4999" s="4"/>
      <c r="V4999" s="4"/>
      <c r="W4999" s="215" t="str">
        <f ca="1">comm_pd</f>
        <v/>
      </c>
      <c r="X4999" s="11"/>
    </row>
    <row r="5000" spans="1:24" x14ac:dyDescent="0.25">
      <c r="A5000" s="6" t="str">
        <f ca="1">no.</f>
        <v/>
      </c>
      <c r="E5000" s="4" t="str">
        <f ca="1">position</f>
        <v/>
      </c>
      <c r="I5000" s="318"/>
      <c r="L5000" s="4"/>
      <c r="N5000" s="6"/>
      <c r="P5000" s="20"/>
      <c r="Q5000" s="5" t="str">
        <f ca="1">score</f>
        <v/>
      </c>
      <c r="R5000" s="7" t="str">
        <f ca="1">rescore_pd</f>
        <v/>
      </c>
      <c r="S5000" s="310" t="str">
        <f ca="1">price</f>
        <v/>
      </c>
      <c r="U5000" s="4"/>
      <c r="V5000" s="4"/>
      <c r="W5000" s="215" t="str">
        <f ca="1">comm_pd</f>
        <v/>
      </c>
      <c r="X5000" s="11"/>
    </row>
    <row r="5001" spans="1:24" x14ac:dyDescent="0.25">
      <c r="I5001" s="318"/>
      <c r="L5001" s="4"/>
      <c r="N5001" s="6"/>
      <c r="P5001" s="20"/>
      <c r="Q5001" s="5"/>
      <c r="S5001" s="310"/>
      <c r="U5001" s="4"/>
      <c r="V5001" s="4"/>
      <c r="W5001" s="215"/>
      <c r="X5001" s="11"/>
    </row>
    <row r="5002" spans="1:24" x14ac:dyDescent="0.25">
      <c r="I5002" s="318"/>
      <c r="L5002" s="4"/>
      <c r="N5002" s="6"/>
      <c r="P5002" s="20"/>
      <c r="Q5002" s="5"/>
      <c r="S5002" s="310"/>
      <c r="U5002" s="4"/>
      <c r="V5002" s="4"/>
      <c r="W5002" s="215"/>
      <c r="X5002" s="11"/>
    </row>
    <row r="5003" spans="1:24" x14ac:dyDescent="0.25">
      <c r="I5003" s="318"/>
      <c r="L5003" s="4"/>
      <c r="N5003" s="6"/>
      <c r="P5003" s="20"/>
      <c r="Q5003" s="5"/>
      <c r="S5003" s="310"/>
      <c r="U5003" s="4"/>
      <c r="V5003" s="4"/>
      <c r="W5003" s="215"/>
      <c r="X5003" s="11"/>
    </row>
    <row r="5004" spans="1:24" x14ac:dyDescent="0.25">
      <c r="I5004" s="318"/>
      <c r="L5004" s="4"/>
      <c r="N5004" s="6"/>
      <c r="P5004" s="20"/>
      <c r="Q5004" s="5"/>
      <c r="S5004" s="310"/>
      <c r="U5004" s="4"/>
      <c r="V5004" s="4"/>
      <c r="W5004" s="215"/>
      <c r="X5004" s="11"/>
    </row>
    <row r="5005" spans="1:24" x14ac:dyDescent="0.25">
      <c r="I5005" s="318"/>
      <c r="L5005" s="4"/>
      <c r="N5005" s="6"/>
      <c r="P5005" s="20"/>
      <c r="Q5005" s="5"/>
      <c r="S5005" s="310"/>
      <c r="U5005" s="4"/>
      <c r="V5005" s="4"/>
      <c r="W5005" s="215"/>
      <c r="X5005" s="11"/>
    </row>
  </sheetData>
  <sheetProtection algorithmName="SHA-512" hashValue="G/izmqrQGHW49YBeT3qfFwNR4ln9Yui+vMvkiuZdlpdpphjZrogjpn/9kqKVPKtBdusyZ3VM7T6XsGXPlUx9iw==" saltValue="Vu8ic8PEN9lkSXeBrpzPyA==" spinCount="100000" sheet="1" objects="1" scenarios="1" formatRows="0" insertRows="0" deleteRows="0" autoFilter="0" pivotTables="0"/>
  <phoneticPr fontId="13" type="noConversion"/>
  <conditionalFormatting sqref="R1:R1048576">
    <cfRule type="containsText" dxfId="202" priority="16" operator="containsText" text="Kiểm tra">
      <formula>NOT(ISERROR(SEARCH("Kiểm tra",R1)))</formula>
    </cfRule>
  </conditionalFormatting>
  <conditionalFormatting sqref="A2:H1048576 A1:B1 D1:H1">
    <cfRule type="expression" dxfId="201" priority="15">
      <formula>AND(cell_colH &lt;&gt; "", cell_colH = OFFSET(cell_colH, -1, 0))</formula>
    </cfRule>
  </conditionalFormatting>
  <conditionalFormatting sqref="C2:C1048576">
    <cfRule type="expression" dxfId="200" priority="8">
      <formula>check_emp</formula>
    </cfRule>
  </conditionalFormatting>
  <conditionalFormatting sqref="Q1:Q1048576">
    <cfRule type="containsText" dxfId="199" priority="7" operator="containsText" text="Kiểm tra">
      <formula>NOT(ISERROR(SEARCH("Kiểm tra",Q1)))</formula>
    </cfRule>
  </conditionalFormatting>
  <conditionalFormatting sqref="H4">
    <cfRule type="expression" dxfId="198" priority="6">
      <formula>ISNUMBER(SEARCH("Chuyển", ref_col_type, 1))</formula>
    </cfRule>
  </conditionalFormatting>
  <conditionalFormatting sqref="H4">
    <cfRule type="expression" dxfId="197" priority="5">
      <formula>ISNUMBER(SEARCH("Hủy", ref_col_type, 1))</formula>
    </cfRule>
  </conditionalFormatting>
  <conditionalFormatting sqref="C1">
    <cfRule type="expression" dxfId="196" priority="4">
      <formula>AND(cell_colH &lt;&gt; "", cell_colH = OFFSET(cell_colH, -1, 0))</formula>
    </cfRule>
  </conditionalFormatting>
  <conditionalFormatting sqref="C1">
    <cfRule type="expression" dxfId="195" priority="3">
      <formula>check_emp</formula>
    </cfRule>
  </conditionalFormatting>
  <conditionalFormatting sqref="C1">
    <cfRule type="expression" dxfId="194" priority="1">
      <formula>ISNUMBER(SEARCH("Hủy", ref_col_type, 1))</formula>
    </cfRule>
    <cfRule type="expression" dxfId="193" priority="2">
      <formula>ISNUMBER(SEARCH("ban đầu", ref_col_type, 1))</formula>
    </cfRule>
  </conditionalFormatting>
  <dataValidations count="13">
    <dataValidation allowBlank="1" showInputMessage="1" showErrorMessage="1" promptTitle="BAN QUẢN TRỊ SỐ LIỆU" prompt="Nhập Số tháng. VD: Tháng 1 =&gt; nhập số 1." sqref="G4" xr:uid="{B77DBD68-A38D-41D8-ADC7-A4D9311BBC35}"/>
    <dataValidation type="list" allowBlank="1" showInputMessage="1" showErrorMessage="1" sqref="H2" xr:uid="{F55AE8D5-82F2-4323-89DC-24404C009832}">
      <formula1>"BỆNH VIỆN KANGNAM HÀ NỘI, BỆNH VIỆN KANGNAM SÀI GÒN, BỆNH VIỆN NHA KHOA PARIS"</formula1>
    </dataValidation>
    <dataValidation type="list" allowBlank="1" showInputMessage="1" showErrorMessage="1" sqref="M10:M1048576" xr:uid="{9B3C9E44-9194-4348-AAFD-98814E19863C}">
      <formula1>lookup_product</formula1>
    </dataValidation>
    <dataValidation type="list" allowBlank="1" showInputMessage="1" showErrorMessage="1" sqref="H4" xr:uid="{420FE979-818A-4132-8A31-AB47362DE264}">
      <formula1>"/2020, /2021, /2022, /2023, /2024"</formula1>
    </dataValidation>
    <dataValidation type="list" allowBlank="1" showInputMessage="1" showErrorMessage="1" sqref="D10:D1048576" xr:uid="{9DB654F8-A3FB-4FC9-99C2-A135645773CA}">
      <formula1>INDIRECT("DEPARTMENT[Department]")</formula1>
    </dataValidation>
    <dataValidation type="list" allowBlank="1" showInputMessage="1" showErrorMessage="1" sqref="V5001:V1048576" xr:uid="{55AF5593-BAD4-4F41-8DDB-9FA85641E64A}">
      <formula1>INDIRECT("LEAD_SRC_TB[Lead Sources]")</formula1>
    </dataValidation>
    <dataValidation type="list" allowBlank="1" showInputMessage="1" showErrorMessage="1" sqref="F10:F530" xr:uid="{4991C54D-FCE5-45A5-A547-3C58ADDF7D93}">
      <formula1>INDIRECT("CONSULT[Resources Role]")</formula1>
    </dataValidation>
    <dataValidation type="list" allowBlank="1" showInputMessage="1" showErrorMessage="1" sqref="O10:O1048576" xr:uid="{7FD2F2A3-EC8D-4E20-8972-04A363DFF93D}">
      <formula1>INDIRECT("CUS_TYPE[Customer Type]")</formula1>
    </dataValidation>
    <dataValidation type="list" allowBlank="1" showInputMessage="1" showErrorMessage="1" sqref="B10:B1048576" xr:uid="{1A062A47-BDD8-4D47-AD14-2ED89CD10791}">
      <formula1>INDIRECT("EMPLOYEES[Employee ID]")</formula1>
    </dataValidation>
    <dataValidation type="list" allowBlank="1" showInputMessage="1" showErrorMessage="1" sqref="C10:C1048576" xr:uid="{6D6E7877-8279-4270-99D4-7195A0206736}">
      <formula1>INDIRECT("EMPLOYEES[Employee]")</formula1>
    </dataValidation>
    <dataValidation type="list" allowBlank="1" showInputMessage="1" showErrorMessage="1" sqref="F531:F1048576" xr:uid="{9EB5EAFA-DD68-462D-82A3-1BBAD747DC14}">
      <formula1>INDIRECT("CONSULT_PD[Resources Role]")</formula1>
    </dataValidation>
    <dataValidation type="list" allowBlank="1" showInputMessage="1" showErrorMessage="1" sqref="L10:L1048576" xr:uid="{8FD21987-95AE-4023-B312-3DA6761F3193}">
      <formula1>group_pd</formula1>
    </dataValidation>
    <dataValidation type="list" allowBlank="1" showInputMessage="1" showErrorMessage="1" sqref="K10:K1048576" xr:uid="{22B796B5-657D-48C9-BA8C-71C01E2D5F8E}">
      <formula1>"Sản phẩm, Phẫu thuật"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37686B6-3CCE-4380-A544-29863219B020}">
          <x14:formula1>
            <xm:f>Data!$B$3:$B$36</xm:f>
          </x14:formula1>
          <xm:sqref>U10:U5000 V10:V5000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92B0-6BA8-4ABC-A0C7-E7DA9338BF9D}">
  <sheetPr codeName="Sheet4"/>
  <dimension ref="A1:AA7413"/>
  <sheetViews>
    <sheetView zoomScale="90" zoomScaleNormal="90" workbookViewId="0">
      <pane xSplit="7" ySplit="9" topLeftCell="Q10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5" x14ac:dyDescent="0.25"/>
  <cols>
    <col min="1" max="1" width="6.28515625" style="6" customWidth="1"/>
    <col min="2" max="2" width="10.7109375" style="4" customWidth="1"/>
    <col min="3" max="3" width="22.42578125" style="4" customWidth="1"/>
    <col min="4" max="4" width="13.85546875" style="4" customWidth="1"/>
    <col min="5" max="5" width="10.28515625" style="4" hidden="1" customWidth="1"/>
    <col min="6" max="7" width="27.5703125" style="4" customWidth="1"/>
    <col min="8" max="8" width="23.28515625" style="4" customWidth="1"/>
    <col min="9" max="9" width="15.7109375" style="4" customWidth="1"/>
    <col min="10" max="10" width="14.140625" style="325" customWidth="1"/>
    <col min="11" max="11" width="14.140625" style="4" customWidth="1"/>
    <col min="12" max="12" width="11.140625" style="4" customWidth="1"/>
    <col min="13" max="13" width="27" style="6" customWidth="1"/>
    <col min="14" max="14" width="35.140625" style="4" customWidth="1"/>
    <col min="15" max="15" width="9" style="32" customWidth="1"/>
    <col min="16" max="16" width="26.140625" style="4" customWidth="1"/>
    <col min="17" max="17" width="12.85546875" style="4" hidden="1" customWidth="1"/>
    <col min="18" max="18" width="11" style="33" customWidth="1"/>
    <col min="19" max="19" width="15.28515625" style="10" customWidth="1"/>
    <col min="20" max="20" width="8.85546875" style="6" customWidth="1"/>
    <col min="21" max="21" width="11.28515625" style="6" hidden="1" customWidth="1"/>
    <col min="22" max="22" width="15.85546875" style="32" customWidth="1"/>
    <col min="23" max="23" width="41.140625" style="4" customWidth="1"/>
    <col min="24" max="24" width="14" style="4" customWidth="1"/>
    <col min="25" max="26" width="11.85546875" style="388" customWidth="1"/>
    <col min="27" max="27" width="15.28515625" style="4" customWidth="1"/>
    <col min="28" max="16384" width="9.140625" style="4"/>
  </cols>
  <sheetData>
    <row r="1" spans="1:27" ht="15" customHeight="1" x14ac:dyDescent="0.25">
      <c r="B1" s="61" t="s">
        <v>559</v>
      </c>
      <c r="C1" s="460">
        <f>Data!K48</f>
        <v>44666</v>
      </c>
      <c r="J1" s="318"/>
      <c r="M1" s="4"/>
      <c r="O1" s="6"/>
      <c r="Q1" s="6"/>
      <c r="R1" s="5"/>
      <c r="U1" s="4"/>
      <c r="V1" s="4"/>
    </row>
    <row r="2" spans="1:27" ht="18.75" x14ac:dyDescent="0.25">
      <c r="A2" s="62"/>
      <c r="B2" s="72"/>
      <c r="C2" s="79" t="s">
        <v>481</v>
      </c>
      <c r="D2" s="80">
        <v>7000</v>
      </c>
      <c r="E2" s="80"/>
      <c r="F2" s="72"/>
      <c r="G2" s="209" t="s">
        <v>2556</v>
      </c>
      <c r="H2" s="210" t="str">
        <f>Ban_DichVu!H2</f>
        <v>BỆNH VIỆN KANGNAM SÀI GÒN</v>
      </c>
      <c r="I2" s="17"/>
      <c r="J2" s="318"/>
      <c r="L2" s="72"/>
      <c r="M2" s="4"/>
      <c r="O2" s="62"/>
      <c r="P2" s="72"/>
      <c r="Q2" s="62"/>
      <c r="R2" s="89"/>
      <c r="S2" s="105"/>
      <c r="T2" s="62"/>
      <c r="U2" s="72"/>
      <c r="V2" s="72"/>
      <c r="W2" s="72"/>
      <c r="X2" s="87"/>
      <c r="Y2" s="390"/>
      <c r="Z2" s="390"/>
    </row>
    <row r="3" spans="1:27" ht="8.25" customHeight="1" x14ac:dyDescent="0.25">
      <c r="A3" s="62"/>
      <c r="B3" s="72"/>
      <c r="C3" s="72"/>
      <c r="D3" s="72"/>
      <c r="E3" s="72"/>
      <c r="F3" s="72"/>
      <c r="J3" s="318"/>
      <c r="L3" s="72"/>
      <c r="M3" s="4"/>
      <c r="O3" s="62"/>
      <c r="P3" s="72"/>
      <c r="Q3" s="62"/>
      <c r="R3" s="89"/>
      <c r="S3" s="105"/>
      <c r="T3" s="62"/>
      <c r="U3" s="72"/>
      <c r="V3" s="72"/>
      <c r="W3" s="72"/>
      <c r="X3" s="87"/>
      <c r="Y3" s="390"/>
      <c r="Z3" s="390"/>
    </row>
    <row r="4" spans="1:27" ht="18.75" x14ac:dyDescent="0.25">
      <c r="A4" s="62"/>
      <c r="B4" s="72"/>
      <c r="C4" s="72"/>
      <c r="D4" s="72"/>
      <c r="E4" s="72"/>
      <c r="F4" s="72"/>
      <c r="G4" s="18" t="s">
        <v>2876</v>
      </c>
      <c r="H4" s="19" t="s">
        <v>2424</v>
      </c>
      <c r="I4" s="19"/>
      <c r="J4" s="318"/>
      <c r="L4" s="72"/>
      <c r="M4" s="4"/>
      <c r="O4" s="62"/>
      <c r="P4" s="237" t="s">
        <v>865</v>
      </c>
      <c r="Q4" s="238"/>
      <c r="R4" s="239">
        <f ca="1">IFERROR(SUM(SERVICE[ReScore]), "Kiểm tra lại Nhập liệu")</f>
        <v>0</v>
      </c>
      <c r="S4" s="105"/>
      <c r="T4" s="238"/>
      <c r="U4" s="72"/>
      <c r="V4" s="72"/>
      <c r="W4" s="72"/>
      <c r="X4" s="87"/>
      <c r="Y4" s="390"/>
      <c r="Z4" s="390"/>
    </row>
    <row r="5" spans="1:27" x14ac:dyDescent="0.25">
      <c r="A5" s="62"/>
      <c r="B5" s="72"/>
      <c r="C5" s="72"/>
      <c r="D5" s="72"/>
      <c r="E5" s="72"/>
      <c r="F5" s="72"/>
      <c r="J5" s="318"/>
      <c r="L5" s="72"/>
      <c r="M5" s="4"/>
      <c r="O5" s="62"/>
      <c r="P5" s="240" t="s">
        <v>919</v>
      </c>
      <c r="Q5" s="241"/>
      <c r="R5" s="242">
        <f ca="1">IFERROR(SUBTOTAL(109, SERVICE[ReScore]), "Kiểm tra lại Nhập liệu")</f>
        <v>0</v>
      </c>
      <c r="S5" s="105"/>
      <c r="T5" s="241"/>
      <c r="U5" s="72"/>
      <c r="V5" s="72"/>
      <c r="W5" s="72"/>
      <c r="X5" s="87"/>
      <c r="Y5" s="390"/>
      <c r="Z5" s="390"/>
    </row>
    <row r="6" spans="1:27" x14ac:dyDescent="0.25">
      <c r="C6" s="364" t="s">
        <v>2868</v>
      </c>
      <c r="D6" s="87" t="s">
        <v>2772</v>
      </c>
      <c r="J6" s="318"/>
      <c r="M6" s="4"/>
      <c r="O6" s="6"/>
      <c r="Q6" s="6"/>
      <c r="R6" s="5"/>
      <c r="U6" s="4"/>
      <c r="V6" s="4"/>
    </row>
    <row r="7" spans="1:27" x14ac:dyDescent="0.25">
      <c r="A7" s="12" t="s">
        <v>1</v>
      </c>
      <c r="B7" s="30" t="s">
        <v>445</v>
      </c>
      <c r="C7" s="12" t="s">
        <v>11</v>
      </c>
      <c r="D7" s="13" t="s">
        <v>27</v>
      </c>
      <c r="E7" s="12" t="s">
        <v>472</v>
      </c>
      <c r="F7" s="12" t="s">
        <v>12</v>
      </c>
      <c r="G7" s="12" t="s">
        <v>970</v>
      </c>
      <c r="H7" s="12" t="s">
        <v>15</v>
      </c>
      <c r="I7" s="12" t="s">
        <v>860</v>
      </c>
      <c r="J7" s="319" t="s">
        <v>16</v>
      </c>
      <c r="K7" s="30" t="s">
        <v>450</v>
      </c>
      <c r="L7" s="30" t="s">
        <v>17</v>
      </c>
      <c r="M7" s="12" t="s">
        <v>18</v>
      </c>
      <c r="N7" s="12" t="s">
        <v>19</v>
      </c>
      <c r="O7" s="12" t="s">
        <v>20</v>
      </c>
      <c r="P7" s="12" t="s">
        <v>13</v>
      </c>
      <c r="Q7" s="12" t="s">
        <v>441</v>
      </c>
      <c r="R7" s="34" t="s">
        <v>22</v>
      </c>
      <c r="S7" s="59" t="s">
        <v>23</v>
      </c>
      <c r="T7" s="12" t="s">
        <v>2884</v>
      </c>
      <c r="U7" s="12" t="s">
        <v>21</v>
      </c>
      <c r="V7" s="12" t="s">
        <v>459</v>
      </c>
      <c r="W7" s="12" t="s">
        <v>25</v>
      </c>
      <c r="X7" s="13" t="s">
        <v>31</v>
      </c>
      <c r="Y7" s="12" t="s">
        <v>2780</v>
      </c>
      <c r="Z7" s="12" t="s">
        <v>2880</v>
      </c>
    </row>
    <row r="8" spans="1:27" ht="27" customHeight="1" x14ac:dyDescent="0.25">
      <c r="A8" s="31" t="s">
        <v>0</v>
      </c>
      <c r="B8" s="31" t="s">
        <v>608</v>
      </c>
      <c r="C8" s="31" t="s">
        <v>607</v>
      </c>
      <c r="D8" s="31" t="s">
        <v>610</v>
      </c>
      <c r="E8" s="31" t="s">
        <v>611</v>
      </c>
      <c r="F8" s="31" t="s">
        <v>862</v>
      </c>
      <c r="G8" s="31" t="s">
        <v>972</v>
      </c>
      <c r="H8" s="31" t="s">
        <v>3</v>
      </c>
      <c r="I8" s="31" t="s">
        <v>2432</v>
      </c>
      <c r="J8" s="320" t="s">
        <v>2524</v>
      </c>
      <c r="K8" s="31" t="s">
        <v>26</v>
      </c>
      <c r="L8" s="31" t="s">
        <v>440</v>
      </c>
      <c r="M8" s="31" t="s">
        <v>861</v>
      </c>
      <c r="N8" s="31" t="s">
        <v>558</v>
      </c>
      <c r="O8" s="31" t="s">
        <v>5</v>
      </c>
      <c r="P8" s="31" t="s">
        <v>863</v>
      </c>
      <c r="Q8" s="31" t="s">
        <v>442</v>
      </c>
      <c r="R8" s="55" t="s">
        <v>7</v>
      </c>
      <c r="S8" s="55" t="s">
        <v>9</v>
      </c>
      <c r="T8" s="31" t="s">
        <v>2885</v>
      </c>
      <c r="U8" s="31" t="s">
        <v>6</v>
      </c>
      <c r="V8" s="31" t="s">
        <v>460</v>
      </c>
      <c r="W8" s="31" t="s">
        <v>10</v>
      </c>
      <c r="X8" s="31" t="s">
        <v>2779</v>
      </c>
      <c r="Y8" s="31"/>
      <c r="Z8" s="31"/>
    </row>
    <row r="9" spans="1:27" x14ac:dyDescent="0.25">
      <c r="A9" s="1" t="str">
        <f>"("&amp;COLUMN()&amp;")"</f>
        <v>(1)</v>
      </c>
      <c r="B9" s="2" t="str">
        <f>"("&amp;COLUMN()&amp;")"</f>
        <v>(2)</v>
      </c>
      <c r="C9" s="2" t="str">
        <f t="shared" ref="C9:Z9" si="0">"("&amp;COLUMN()&amp;")"</f>
        <v>(3)</v>
      </c>
      <c r="D9" s="2" t="str">
        <f t="shared" si="0"/>
        <v>(4)</v>
      </c>
      <c r="E9" s="1" t="str">
        <f t="shared" si="0"/>
        <v>(5)</v>
      </c>
      <c r="F9" s="2" t="str">
        <f t="shared" si="0"/>
        <v>(6)</v>
      </c>
      <c r="G9" s="306" t="str">
        <f t="shared" si="0"/>
        <v>(7)</v>
      </c>
      <c r="H9" s="2" t="str">
        <f t="shared" si="0"/>
        <v>(8)</v>
      </c>
      <c r="I9" s="2" t="str">
        <f t="shared" si="0"/>
        <v>(9)</v>
      </c>
      <c r="J9" s="321" t="str">
        <f t="shared" si="0"/>
        <v>(10)</v>
      </c>
      <c r="K9" s="2" t="str">
        <f t="shared" si="0"/>
        <v>(11)</v>
      </c>
      <c r="L9" s="2" t="str">
        <f t="shared" si="0"/>
        <v>(12)</v>
      </c>
      <c r="M9" s="2" t="str">
        <f t="shared" si="0"/>
        <v>(13)</v>
      </c>
      <c r="N9" s="2" t="str">
        <f t="shared" si="0"/>
        <v>(14)</v>
      </c>
      <c r="O9" s="2" t="str">
        <f t="shared" si="0"/>
        <v>(15)</v>
      </c>
      <c r="P9" s="2" t="str">
        <f t="shared" si="0"/>
        <v>(16)</v>
      </c>
      <c r="Q9" s="2" t="str">
        <f t="shared" si="0"/>
        <v>(17)</v>
      </c>
      <c r="R9" s="56" t="str">
        <f t="shared" si="0"/>
        <v>(18)</v>
      </c>
      <c r="S9" s="56" t="str">
        <f t="shared" si="0"/>
        <v>(19)</v>
      </c>
      <c r="T9" s="2" t="str">
        <f t="shared" si="0"/>
        <v>(20)</v>
      </c>
      <c r="U9" s="1" t="str">
        <f t="shared" si="0"/>
        <v>(21)</v>
      </c>
      <c r="V9" s="2" t="str">
        <f t="shared" si="0"/>
        <v>(22)</v>
      </c>
      <c r="W9" s="2" t="str">
        <f t="shared" si="0"/>
        <v>(23)</v>
      </c>
      <c r="X9" s="2" t="str">
        <f t="shared" si="0"/>
        <v>(24)</v>
      </c>
      <c r="Y9" s="1" t="str">
        <f t="shared" si="0"/>
        <v>(25)</v>
      </c>
      <c r="Z9" s="1" t="str">
        <f t="shared" si="0"/>
        <v>(26)</v>
      </c>
    </row>
    <row r="10" spans="1:27" x14ac:dyDescent="0.25">
      <c r="A10" s="6" t="str">
        <f ca="1">no.</f>
        <v/>
      </c>
      <c r="E10" s="4" t="str">
        <f ca="1">position</f>
        <v/>
      </c>
      <c r="J10" s="318"/>
      <c r="M10" s="4"/>
      <c r="O10" s="6"/>
      <c r="Q10" s="20"/>
      <c r="R10" s="5" t="str">
        <f ca="1">score</f>
        <v/>
      </c>
      <c r="S10" s="7" t="str">
        <f ca="1">rescore_svc</f>
        <v/>
      </c>
      <c r="U10" s="11" t="str">
        <f ca="1">price</f>
        <v/>
      </c>
      <c r="V10" s="4"/>
      <c r="Y10" s="388">
        <f ca="1">COUNTIFS(OFFSET($B$10, 0, 0, ROW()-9, 1), SERVICE[[#This Row],[Employee ID]], OFFSET($F$10, 0, 0, ROW()-9, 1), SERVICE[[#This Row],[Resources Role]])</f>
        <v>0</v>
      </c>
      <c r="Z10" s="388">
        <f ca="1">COUNTIFS(OFFSET($F$10, 0, 0, ROW()-9, 1), SERVICE[[#This Row],[Resources Role]], OFFSET($H$10, 0, 0, ROW()-9, 1), SERVICE[[#This Row],[Booking]])</f>
        <v>0</v>
      </c>
      <c r="AA10" s="343"/>
    </row>
    <row r="11" spans="1:27" x14ac:dyDescent="0.25">
      <c r="A11" s="6" t="str">
        <f ca="1">no.</f>
        <v/>
      </c>
      <c r="E11" s="4" t="str">
        <f ca="1">position</f>
        <v/>
      </c>
      <c r="J11" s="318"/>
      <c r="M11" s="4"/>
      <c r="O11" s="6"/>
      <c r="Q11" s="20"/>
      <c r="R11" s="5" t="str">
        <f ca="1">score</f>
        <v/>
      </c>
      <c r="S11" s="7" t="str">
        <f ca="1">rescore_svc</f>
        <v/>
      </c>
      <c r="U11" s="11" t="str">
        <f ca="1">price</f>
        <v/>
      </c>
      <c r="V11" s="4"/>
      <c r="Y11" s="388">
        <f ca="1">COUNTIFS(OFFSET($B$10, 0, 0, ROW()-9, 1), SERVICE[[#This Row],[Employee ID]], OFFSET($F$10, 0, 0, ROW()-9, 1), SERVICE[[#This Row],[Resources Role]])</f>
        <v>0</v>
      </c>
      <c r="Z11" s="388">
        <f ca="1">COUNTIFS(OFFSET($F$10, 0, 0, ROW()-9, 1), SERVICE[[#This Row],[Resources Role]], OFFSET($H$10, 0, 0, ROW()-9, 1), SERVICE[[#This Row],[Booking]])</f>
        <v>0</v>
      </c>
    </row>
    <row r="12" spans="1:27" x14ac:dyDescent="0.25">
      <c r="A12" s="6" t="str">
        <f ca="1">no.</f>
        <v/>
      </c>
      <c r="E12" s="4" t="str">
        <f ca="1">position</f>
        <v/>
      </c>
      <c r="J12" s="318"/>
      <c r="M12" s="4"/>
      <c r="O12" s="6"/>
      <c r="Q12" s="20"/>
      <c r="R12" s="5" t="str">
        <f ca="1">score</f>
        <v/>
      </c>
      <c r="S12" s="7" t="str">
        <f ca="1">rescore_svc</f>
        <v/>
      </c>
      <c r="U12" s="11" t="str">
        <f ca="1">price</f>
        <v/>
      </c>
      <c r="V12" s="4"/>
      <c r="Y12" s="388">
        <f ca="1">COUNTIFS(OFFSET($B$10, 0, 0, ROW()-9, 1), SERVICE[[#This Row],[Employee ID]], OFFSET($F$10, 0, 0, ROW()-9, 1), SERVICE[[#This Row],[Resources Role]])</f>
        <v>0</v>
      </c>
      <c r="Z12" s="388">
        <f ca="1">COUNTIFS(OFFSET($F$10, 0, 0, ROW()-9, 1), SERVICE[[#This Row],[Resources Role]], OFFSET($H$10, 0, 0, ROW()-9, 1), SERVICE[[#This Row],[Booking]])</f>
        <v>0</v>
      </c>
    </row>
    <row r="13" spans="1:27" x14ac:dyDescent="0.25">
      <c r="A13" s="6" t="str">
        <f ca="1">no.</f>
        <v/>
      </c>
      <c r="E13" s="4" t="str">
        <f ca="1">position</f>
        <v/>
      </c>
      <c r="J13" s="318"/>
      <c r="M13" s="4"/>
      <c r="O13" s="6"/>
      <c r="Q13" s="20"/>
      <c r="R13" s="5" t="str">
        <f ca="1">score</f>
        <v/>
      </c>
      <c r="S13" s="7" t="str">
        <f ca="1">rescore_svc</f>
        <v/>
      </c>
      <c r="U13" s="11" t="str">
        <f ca="1">price</f>
        <v/>
      </c>
      <c r="V13" s="4"/>
      <c r="Y13" s="388">
        <f ca="1">COUNTIFS(OFFSET($B$10, 0, 0, ROW()-9, 1), SERVICE[[#This Row],[Employee ID]], OFFSET($F$10, 0, 0, ROW()-9, 1), SERVICE[[#This Row],[Resources Role]])</f>
        <v>0</v>
      </c>
      <c r="Z13" s="388">
        <f ca="1">COUNTIFS(OFFSET($F$10, 0, 0, ROW()-9, 1), SERVICE[[#This Row],[Resources Role]], OFFSET($H$10, 0, 0, ROW()-9, 1), SERVICE[[#This Row],[Booking]])</f>
        <v>0</v>
      </c>
    </row>
    <row r="14" spans="1:27" x14ac:dyDescent="0.25">
      <c r="A14" s="6" t="str">
        <f ca="1">no.</f>
        <v/>
      </c>
      <c r="E14" s="4" t="str">
        <f ca="1">position</f>
        <v/>
      </c>
      <c r="J14" s="318"/>
      <c r="M14" s="4"/>
      <c r="O14" s="6"/>
      <c r="Q14" s="20"/>
      <c r="R14" s="5" t="str">
        <f ca="1">score</f>
        <v/>
      </c>
      <c r="S14" s="7" t="str">
        <f ca="1">rescore_svc</f>
        <v/>
      </c>
      <c r="U14" s="11" t="str">
        <f ca="1">price</f>
        <v/>
      </c>
      <c r="V14" s="4"/>
      <c r="Y14" s="388">
        <f ca="1">COUNTIFS(OFFSET($B$10, 0, 0, ROW()-9, 1), SERVICE[[#This Row],[Employee ID]], OFFSET($F$10, 0, 0, ROW()-9, 1), SERVICE[[#This Row],[Resources Role]])</f>
        <v>0</v>
      </c>
      <c r="Z14" s="388">
        <f ca="1">COUNTIFS(OFFSET($F$10, 0, 0, ROW()-9, 1), SERVICE[[#This Row],[Resources Role]], OFFSET($H$10, 0, 0, ROW()-9, 1), SERVICE[[#This Row],[Booking]])</f>
        <v>0</v>
      </c>
    </row>
    <row r="15" spans="1:27" x14ac:dyDescent="0.25">
      <c r="A15" s="6" t="str">
        <f ca="1">no.</f>
        <v/>
      </c>
      <c r="E15" s="4" t="str">
        <f ca="1">position</f>
        <v/>
      </c>
      <c r="J15" s="318"/>
      <c r="M15" s="4"/>
      <c r="O15" s="6"/>
      <c r="Q15" s="20"/>
      <c r="R15" s="5" t="str">
        <f ca="1">score</f>
        <v/>
      </c>
      <c r="S15" s="7" t="str">
        <f ca="1">rescore_svc</f>
        <v/>
      </c>
      <c r="U15" s="11" t="str">
        <f ca="1">price</f>
        <v/>
      </c>
      <c r="V15" s="4"/>
      <c r="Y15" s="388">
        <f ca="1">COUNTIFS(OFFSET($B$10, 0, 0, ROW()-9, 1), SERVICE[[#This Row],[Employee ID]], OFFSET($F$10, 0, 0, ROW()-9, 1), SERVICE[[#This Row],[Resources Role]])</f>
        <v>0</v>
      </c>
      <c r="Z15" s="388">
        <f ca="1">COUNTIFS(OFFSET($F$10, 0, 0, ROW()-9, 1), SERVICE[[#This Row],[Resources Role]], OFFSET($H$10, 0, 0, ROW()-9, 1), SERVICE[[#This Row],[Booking]])</f>
        <v>0</v>
      </c>
    </row>
    <row r="16" spans="1:27" x14ac:dyDescent="0.25">
      <c r="A16" s="6" t="str">
        <f ca="1">no.</f>
        <v/>
      </c>
      <c r="E16" s="4" t="str">
        <f ca="1">position</f>
        <v/>
      </c>
      <c r="J16" s="318"/>
      <c r="M16" s="4"/>
      <c r="O16" s="6"/>
      <c r="Q16" s="20"/>
      <c r="R16" s="5" t="str">
        <f ca="1">score</f>
        <v/>
      </c>
      <c r="S16" s="7" t="str">
        <f ca="1">rescore_svc</f>
        <v/>
      </c>
      <c r="U16" s="11" t="str">
        <f ca="1">price</f>
        <v/>
      </c>
      <c r="V16" s="4"/>
      <c r="Y16" s="388">
        <f ca="1">COUNTIFS(OFFSET($B$10, 0, 0, ROW()-9, 1), SERVICE[[#This Row],[Employee ID]], OFFSET($F$10, 0, 0, ROW()-9, 1), SERVICE[[#This Row],[Resources Role]])</f>
        <v>0</v>
      </c>
      <c r="Z16" s="388">
        <f ca="1">COUNTIFS(OFFSET($F$10, 0, 0, ROW()-9, 1), SERVICE[[#This Row],[Resources Role]], OFFSET($H$10, 0, 0, ROW()-9, 1), SERVICE[[#This Row],[Booking]])</f>
        <v>0</v>
      </c>
    </row>
    <row r="17" spans="1:26" x14ac:dyDescent="0.25">
      <c r="A17" s="6" t="str">
        <f ca="1">no.</f>
        <v/>
      </c>
      <c r="E17" s="4" t="str">
        <f ca="1">position</f>
        <v/>
      </c>
      <c r="J17" s="318"/>
      <c r="M17" s="4"/>
      <c r="O17" s="6"/>
      <c r="Q17" s="20"/>
      <c r="R17" s="5" t="str">
        <f ca="1">score</f>
        <v/>
      </c>
      <c r="S17" s="7" t="str">
        <f ca="1">rescore_svc</f>
        <v/>
      </c>
      <c r="U17" s="11" t="str">
        <f ca="1">price</f>
        <v/>
      </c>
      <c r="V17" s="4"/>
      <c r="Y17" s="388">
        <f ca="1">COUNTIFS(OFFSET($B$10, 0, 0, ROW()-9, 1), SERVICE[[#This Row],[Employee ID]], OFFSET($F$10, 0, 0, ROW()-9, 1), SERVICE[[#This Row],[Resources Role]])</f>
        <v>0</v>
      </c>
      <c r="Z17" s="388">
        <f ca="1">COUNTIFS(OFFSET($F$10, 0, 0, ROW()-9, 1), SERVICE[[#This Row],[Resources Role]], OFFSET($H$10, 0, 0, ROW()-9, 1), SERVICE[[#This Row],[Booking]])</f>
        <v>0</v>
      </c>
    </row>
    <row r="18" spans="1:26" x14ac:dyDescent="0.25">
      <c r="A18" s="6" t="str">
        <f ca="1">no.</f>
        <v/>
      </c>
      <c r="E18" s="4" t="str">
        <f ca="1">position</f>
        <v/>
      </c>
      <c r="J18" s="318"/>
      <c r="M18" s="4"/>
      <c r="O18" s="6"/>
      <c r="Q18" s="20"/>
      <c r="R18" s="5" t="str">
        <f ca="1">score</f>
        <v/>
      </c>
      <c r="S18" s="7" t="str">
        <f ca="1">rescore_svc</f>
        <v/>
      </c>
      <c r="U18" s="11" t="str">
        <f ca="1">price</f>
        <v/>
      </c>
      <c r="V18" s="4"/>
      <c r="Y18" s="388">
        <f ca="1">COUNTIFS(OFFSET($B$10, 0, 0, ROW()-9, 1), SERVICE[[#This Row],[Employee ID]], OFFSET($F$10, 0, 0, ROW()-9, 1), SERVICE[[#This Row],[Resources Role]])</f>
        <v>0</v>
      </c>
      <c r="Z18" s="388">
        <f ca="1">COUNTIFS(OFFSET($F$10, 0, 0, ROW()-9, 1), SERVICE[[#This Row],[Resources Role]], OFFSET($H$10, 0, 0, ROW()-9, 1), SERVICE[[#This Row],[Booking]])</f>
        <v>0</v>
      </c>
    </row>
    <row r="19" spans="1:26" x14ac:dyDescent="0.25">
      <c r="A19" s="6" t="str">
        <f ca="1">no.</f>
        <v/>
      </c>
      <c r="E19" s="4" t="str">
        <f ca="1">position</f>
        <v/>
      </c>
      <c r="J19" s="318"/>
      <c r="M19" s="4"/>
      <c r="O19" s="6"/>
      <c r="Q19" s="20"/>
      <c r="R19" s="5" t="str">
        <f ca="1">score</f>
        <v/>
      </c>
      <c r="S19" s="7" t="str">
        <f ca="1">rescore_svc</f>
        <v/>
      </c>
      <c r="U19" s="11" t="str">
        <f ca="1">price</f>
        <v/>
      </c>
      <c r="V19" s="4"/>
      <c r="Y19" s="388">
        <f ca="1">COUNTIFS(OFFSET($B$10, 0, 0, ROW()-9, 1), SERVICE[[#This Row],[Employee ID]], OFFSET($F$10, 0, 0, ROW()-9, 1), SERVICE[[#This Row],[Resources Role]])</f>
        <v>0</v>
      </c>
      <c r="Z19" s="388">
        <f ca="1">COUNTIFS(OFFSET($F$10, 0, 0, ROW()-9, 1), SERVICE[[#This Row],[Resources Role]], OFFSET($H$10, 0, 0, ROW()-9, 1), SERVICE[[#This Row],[Booking]])</f>
        <v>0</v>
      </c>
    </row>
    <row r="20" spans="1:26" x14ac:dyDescent="0.25">
      <c r="A20" s="6" t="str">
        <f ca="1">no.</f>
        <v/>
      </c>
      <c r="E20" s="4" t="str">
        <f ca="1">position</f>
        <v/>
      </c>
      <c r="J20" s="318"/>
      <c r="M20" s="4"/>
      <c r="O20" s="6"/>
      <c r="Q20" s="20"/>
      <c r="R20" s="5" t="str">
        <f ca="1">score</f>
        <v/>
      </c>
      <c r="S20" s="7" t="str">
        <f ca="1">rescore_svc</f>
        <v/>
      </c>
      <c r="U20" s="11" t="str">
        <f ca="1">price</f>
        <v/>
      </c>
      <c r="V20" s="4"/>
      <c r="Y20" s="388">
        <f ca="1">COUNTIFS(OFFSET($B$10, 0, 0, ROW()-9, 1), SERVICE[[#This Row],[Employee ID]], OFFSET($F$10, 0, 0, ROW()-9, 1), SERVICE[[#This Row],[Resources Role]])</f>
        <v>0</v>
      </c>
      <c r="Z20" s="388">
        <f ca="1">COUNTIFS(OFFSET($F$10, 0, 0, ROW()-9, 1), SERVICE[[#This Row],[Resources Role]], OFFSET($H$10, 0, 0, ROW()-9, 1), SERVICE[[#This Row],[Booking]])</f>
        <v>0</v>
      </c>
    </row>
    <row r="21" spans="1:26" x14ac:dyDescent="0.25">
      <c r="A21" s="6" t="str">
        <f ca="1">no.</f>
        <v/>
      </c>
      <c r="E21" s="4" t="str">
        <f ca="1">position</f>
        <v/>
      </c>
      <c r="J21" s="318"/>
      <c r="M21" s="4"/>
      <c r="O21" s="6"/>
      <c r="Q21" s="20"/>
      <c r="R21" s="5" t="str">
        <f ca="1">score</f>
        <v/>
      </c>
      <c r="S21" s="7" t="str">
        <f ca="1">rescore_svc</f>
        <v/>
      </c>
      <c r="U21" s="11" t="str">
        <f ca="1">price</f>
        <v/>
      </c>
      <c r="V21" s="4"/>
      <c r="W21" s="343"/>
      <c r="Y21" s="388">
        <f ca="1">COUNTIFS(OFFSET($B$10, 0, 0, ROW()-9, 1), SERVICE[[#This Row],[Employee ID]], OFFSET($F$10, 0, 0, ROW()-9, 1), SERVICE[[#This Row],[Resources Role]])</f>
        <v>0</v>
      </c>
      <c r="Z21" s="388">
        <f ca="1">COUNTIFS(OFFSET($F$10, 0, 0, ROW()-9, 1), SERVICE[[#This Row],[Resources Role]], OFFSET($H$10, 0, 0, ROW()-9, 1), SERVICE[[#This Row],[Booking]])</f>
        <v>0</v>
      </c>
    </row>
    <row r="22" spans="1:26" x14ac:dyDescent="0.25">
      <c r="A22" s="6" t="str">
        <f ca="1">no.</f>
        <v/>
      </c>
      <c r="E22" s="4" t="str">
        <f ca="1">position</f>
        <v/>
      </c>
      <c r="J22" s="318"/>
      <c r="M22" s="4"/>
      <c r="O22" s="6"/>
      <c r="Q22" s="20"/>
      <c r="R22" s="5" t="str">
        <f ca="1">score</f>
        <v/>
      </c>
      <c r="S22" s="7" t="str">
        <f ca="1">rescore_svc</f>
        <v/>
      </c>
      <c r="U22" s="11" t="str">
        <f ca="1">price</f>
        <v/>
      </c>
      <c r="V22" s="4"/>
      <c r="Y22" s="388">
        <f ca="1">COUNTIFS(OFFSET($B$10, 0, 0, ROW()-9, 1), SERVICE[[#This Row],[Employee ID]], OFFSET($F$10, 0, 0, ROW()-9, 1), SERVICE[[#This Row],[Resources Role]])</f>
        <v>0</v>
      </c>
      <c r="Z22" s="388">
        <f ca="1">COUNTIFS(OFFSET($F$10, 0, 0, ROW()-9, 1), SERVICE[[#This Row],[Resources Role]], OFFSET($H$10, 0, 0, ROW()-9, 1), SERVICE[[#This Row],[Booking]])</f>
        <v>0</v>
      </c>
    </row>
    <row r="23" spans="1:26" x14ac:dyDescent="0.25">
      <c r="A23" s="6" t="str">
        <f ca="1">no.</f>
        <v/>
      </c>
      <c r="E23" s="4" t="str">
        <f ca="1">position</f>
        <v/>
      </c>
      <c r="J23" s="318"/>
      <c r="M23" s="4"/>
      <c r="O23" s="6"/>
      <c r="Q23" s="20"/>
      <c r="R23" s="5" t="str">
        <f ca="1">score</f>
        <v/>
      </c>
      <c r="S23" s="7" t="str">
        <f ca="1">rescore_svc</f>
        <v/>
      </c>
      <c r="U23" s="11" t="str">
        <f ca="1">price</f>
        <v/>
      </c>
      <c r="V23" s="4"/>
      <c r="Y23" s="388">
        <f ca="1">COUNTIFS(OFFSET($B$10, 0, 0, ROW()-9, 1), SERVICE[[#This Row],[Employee ID]], OFFSET($F$10, 0, 0, ROW()-9, 1), SERVICE[[#This Row],[Resources Role]])</f>
        <v>0</v>
      </c>
      <c r="Z23" s="388">
        <f ca="1">COUNTIFS(OFFSET($F$10, 0, 0, ROW()-9, 1), SERVICE[[#This Row],[Resources Role]], OFFSET($H$10, 0, 0, ROW()-9, 1), SERVICE[[#This Row],[Booking]])</f>
        <v>0</v>
      </c>
    </row>
    <row r="24" spans="1:26" x14ac:dyDescent="0.25">
      <c r="A24" s="6" t="str">
        <f ca="1">no.</f>
        <v/>
      </c>
      <c r="E24" s="4" t="str">
        <f ca="1">position</f>
        <v/>
      </c>
      <c r="J24" s="318"/>
      <c r="M24" s="4"/>
      <c r="O24" s="6"/>
      <c r="Q24" s="20"/>
      <c r="R24" s="5" t="str">
        <f ca="1">score</f>
        <v/>
      </c>
      <c r="S24" s="7" t="str">
        <f ca="1">rescore_svc</f>
        <v/>
      </c>
      <c r="U24" s="11" t="str">
        <f ca="1">price</f>
        <v/>
      </c>
      <c r="V24" s="4"/>
      <c r="Y24" s="388">
        <f ca="1">COUNTIFS(OFFSET($B$10, 0, 0, ROW()-9, 1), SERVICE[[#This Row],[Employee ID]], OFFSET($F$10, 0, 0, ROW()-9, 1), SERVICE[[#This Row],[Resources Role]])</f>
        <v>0</v>
      </c>
      <c r="Z24" s="388">
        <f ca="1">COUNTIFS(OFFSET($F$10, 0, 0, ROW()-9, 1), SERVICE[[#This Row],[Resources Role]], OFFSET($H$10, 0, 0, ROW()-9, 1), SERVICE[[#This Row],[Booking]])</f>
        <v>0</v>
      </c>
    </row>
    <row r="25" spans="1:26" x14ac:dyDescent="0.25">
      <c r="A25" s="6" t="str">
        <f ca="1">no.</f>
        <v/>
      </c>
      <c r="E25" s="4" t="str">
        <f ca="1">position</f>
        <v/>
      </c>
      <c r="J25" s="318"/>
      <c r="M25" s="4"/>
      <c r="O25" s="6"/>
      <c r="Q25" s="20"/>
      <c r="R25" s="5" t="str">
        <f ca="1">score</f>
        <v/>
      </c>
      <c r="S25" s="7" t="str">
        <f ca="1">rescore_svc</f>
        <v/>
      </c>
      <c r="U25" s="11" t="str">
        <f ca="1">price</f>
        <v/>
      </c>
      <c r="V25" s="4"/>
      <c r="Y25" s="388">
        <f ca="1">COUNTIFS(OFFSET($B$10, 0, 0, ROW()-9, 1), SERVICE[[#This Row],[Employee ID]], OFFSET($F$10, 0, 0, ROW()-9, 1), SERVICE[[#This Row],[Resources Role]])</f>
        <v>0</v>
      </c>
      <c r="Z25" s="388">
        <f ca="1">COUNTIFS(OFFSET($F$10, 0, 0, ROW()-9, 1), SERVICE[[#This Row],[Resources Role]], OFFSET($H$10, 0, 0, ROW()-9, 1), SERVICE[[#This Row],[Booking]])</f>
        <v>0</v>
      </c>
    </row>
    <row r="26" spans="1:26" x14ac:dyDescent="0.25">
      <c r="A26" s="6" t="str">
        <f ca="1">no.</f>
        <v/>
      </c>
      <c r="E26" s="4" t="str">
        <f ca="1">position</f>
        <v/>
      </c>
      <c r="J26" s="318"/>
      <c r="M26" s="4"/>
      <c r="O26" s="6"/>
      <c r="Q26" s="20"/>
      <c r="R26" s="5" t="str">
        <f ca="1">score</f>
        <v/>
      </c>
      <c r="S26" s="7" t="str">
        <f ca="1">rescore_svc</f>
        <v/>
      </c>
      <c r="U26" s="11" t="str">
        <f ca="1">price</f>
        <v/>
      </c>
      <c r="V26" s="4"/>
      <c r="Y26" s="388">
        <f ca="1">COUNTIFS(OFFSET($B$10, 0, 0, ROW()-9, 1), SERVICE[[#This Row],[Employee ID]], OFFSET($F$10, 0, 0, ROW()-9, 1), SERVICE[[#This Row],[Resources Role]])</f>
        <v>0</v>
      </c>
      <c r="Z26" s="388">
        <f ca="1">COUNTIFS(OFFSET($F$10, 0, 0, ROW()-9, 1), SERVICE[[#This Row],[Resources Role]], OFFSET($H$10, 0, 0, ROW()-9, 1), SERVICE[[#This Row],[Booking]])</f>
        <v>0</v>
      </c>
    </row>
    <row r="27" spans="1:26" x14ac:dyDescent="0.25">
      <c r="A27" s="6" t="str">
        <f ca="1">no.</f>
        <v/>
      </c>
      <c r="E27" s="4" t="str">
        <f ca="1">position</f>
        <v/>
      </c>
      <c r="J27" s="318"/>
      <c r="M27" s="4"/>
      <c r="O27" s="6"/>
      <c r="Q27" s="20"/>
      <c r="R27" s="5" t="str">
        <f ca="1">score</f>
        <v/>
      </c>
      <c r="S27" s="7" t="str">
        <f ca="1">rescore_svc</f>
        <v/>
      </c>
      <c r="U27" s="11" t="str">
        <f ca="1">price</f>
        <v/>
      </c>
      <c r="V27" s="4"/>
      <c r="Y27" s="388">
        <f ca="1">COUNTIFS(OFFSET($B$10, 0, 0, ROW()-9, 1), SERVICE[[#This Row],[Employee ID]], OFFSET($F$10, 0, 0, ROW()-9, 1), SERVICE[[#This Row],[Resources Role]])</f>
        <v>0</v>
      </c>
      <c r="Z27" s="388">
        <f ca="1">COUNTIFS(OFFSET($F$10, 0, 0, ROW()-9, 1), SERVICE[[#This Row],[Resources Role]], OFFSET($H$10, 0, 0, ROW()-9, 1), SERVICE[[#This Row],[Booking]])</f>
        <v>0</v>
      </c>
    </row>
    <row r="28" spans="1:26" x14ac:dyDescent="0.25">
      <c r="A28" s="6" t="str">
        <f ca="1">no.</f>
        <v/>
      </c>
      <c r="E28" s="4" t="str">
        <f ca="1">position</f>
        <v/>
      </c>
      <c r="J28" s="318"/>
      <c r="M28" s="4"/>
      <c r="O28" s="6"/>
      <c r="Q28" s="20"/>
      <c r="R28" s="5" t="str">
        <f ca="1">score</f>
        <v/>
      </c>
      <c r="S28" s="7" t="str">
        <f ca="1">rescore_svc</f>
        <v/>
      </c>
      <c r="U28" s="11" t="str">
        <f ca="1">price</f>
        <v/>
      </c>
      <c r="V28" s="4"/>
      <c r="Y28" s="388">
        <f ca="1">COUNTIFS(OFFSET($B$10, 0, 0, ROW()-9, 1), SERVICE[[#This Row],[Employee ID]], OFFSET($F$10, 0, 0, ROW()-9, 1), SERVICE[[#This Row],[Resources Role]])</f>
        <v>0</v>
      </c>
      <c r="Z28" s="388">
        <f ca="1">COUNTIFS(OFFSET($F$10, 0, 0, ROW()-9, 1), SERVICE[[#This Row],[Resources Role]], OFFSET($H$10, 0, 0, ROW()-9, 1), SERVICE[[#This Row],[Booking]])</f>
        <v>0</v>
      </c>
    </row>
    <row r="29" spans="1:26" x14ac:dyDescent="0.25">
      <c r="A29" s="6" t="str">
        <f ca="1">no.</f>
        <v/>
      </c>
      <c r="E29" s="4" t="str">
        <f ca="1">position</f>
        <v/>
      </c>
      <c r="J29" s="318"/>
      <c r="M29" s="4"/>
      <c r="O29" s="6"/>
      <c r="Q29" s="20"/>
      <c r="R29" s="5" t="str">
        <f ca="1">score</f>
        <v/>
      </c>
      <c r="S29" s="7" t="str">
        <f ca="1">rescore_svc</f>
        <v/>
      </c>
      <c r="U29" s="11" t="str">
        <f ca="1">price</f>
        <v/>
      </c>
      <c r="V29" s="4"/>
      <c r="Y29" s="388">
        <f ca="1">COUNTIFS(OFFSET($B$10, 0, 0, ROW()-9, 1), SERVICE[[#This Row],[Employee ID]], OFFSET($F$10, 0, 0, ROW()-9, 1), SERVICE[[#This Row],[Resources Role]])</f>
        <v>0</v>
      </c>
      <c r="Z29" s="388">
        <f ca="1">COUNTIFS(OFFSET($F$10, 0, 0, ROW()-9, 1), SERVICE[[#This Row],[Resources Role]], OFFSET($H$10, 0, 0, ROW()-9, 1), SERVICE[[#This Row],[Booking]])</f>
        <v>0</v>
      </c>
    </row>
    <row r="30" spans="1:26" x14ac:dyDescent="0.25">
      <c r="A30" s="6" t="str">
        <f ca="1">no.</f>
        <v/>
      </c>
      <c r="E30" s="4" t="str">
        <f ca="1">position</f>
        <v/>
      </c>
      <c r="J30" s="318"/>
      <c r="M30" s="4"/>
      <c r="O30" s="6"/>
      <c r="Q30" s="20"/>
      <c r="R30" s="5" t="str">
        <f ca="1">score</f>
        <v/>
      </c>
      <c r="S30" s="7" t="str">
        <f ca="1">rescore_svc</f>
        <v/>
      </c>
      <c r="U30" s="11" t="str">
        <f ca="1">price</f>
        <v/>
      </c>
      <c r="V30" s="4"/>
      <c r="Y30" s="388">
        <f ca="1">COUNTIFS(OFFSET($B$10, 0, 0, ROW()-9, 1), SERVICE[[#This Row],[Employee ID]], OFFSET($F$10, 0, 0, ROW()-9, 1), SERVICE[[#This Row],[Resources Role]])</f>
        <v>0</v>
      </c>
      <c r="Z30" s="388">
        <f ca="1">COUNTIFS(OFFSET($F$10, 0, 0, ROW()-9, 1), SERVICE[[#This Row],[Resources Role]], OFFSET($H$10, 0, 0, ROW()-9, 1), SERVICE[[#This Row],[Booking]])</f>
        <v>0</v>
      </c>
    </row>
    <row r="31" spans="1:26" x14ac:dyDescent="0.25">
      <c r="A31" s="6" t="str">
        <f ca="1">no.</f>
        <v/>
      </c>
      <c r="E31" s="4" t="str">
        <f ca="1">position</f>
        <v/>
      </c>
      <c r="J31" s="318"/>
      <c r="M31" s="4"/>
      <c r="O31" s="6"/>
      <c r="Q31" s="20"/>
      <c r="R31" s="5" t="str">
        <f ca="1">score</f>
        <v/>
      </c>
      <c r="S31" s="7" t="str">
        <f ca="1">rescore_svc</f>
        <v/>
      </c>
      <c r="U31" s="11" t="str">
        <f ca="1">price</f>
        <v/>
      </c>
      <c r="V31" s="4"/>
      <c r="Y31" s="388">
        <f ca="1">COUNTIFS(OFFSET($B$10, 0, 0, ROW()-9, 1), SERVICE[[#This Row],[Employee ID]], OFFSET($F$10, 0, 0, ROW()-9, 1), SERVICE[[#This Row],[Resources Role]])</f>
        <v>0</v>
      </c>
      <c r="Z31" s="388">
        <f ca="1">COUNTIFS(OFFSET($F$10, 0, 0, ROW()-9, 1), SERVICE[[#This Row],[Resources Role]], OFFSET($H$10, 0, 0, ROW()-9, 1), SERVICE[[#This Row],[Booking]])</f>
        <v>0</v>
      </c>
    </row>
    <row r="32" spans="1:26" x14ac:dyDescent="0.25">
      <c r="A32" s="6" t="str">
        <f ca="1">no.</f>
        <v/>
      </c>
      <c r="E32" s="4" t="str">
        <f ca="1">position</f>
        <v/>
      </c>
      <c r="J32" s="318"/>
      <c r="M32" s="4"/>
      <c r="O32" s="6"/>
      <c r="Q32" s="20"/>
      <c r="R32" s="5" t="str">
        <f ca="1">score</f>
        <v/>
      </c>
      <c r="S32" s="7" t="str">
        <f ca="1">rescore_svc</f>
        <v/>
      </c>
      <c r="U32" s="11" t="str">
        <f ca="1">price</f>
        <v/>
      </c>
      <c r="V32" s="4"/>
      <c r="Y32" s="388">
        <f ca="1">COUNTIFS(OFFSET($B$10, 0, 0, ROW()-9, 1), SERVICE[[#This Row],[Employee ID]], OFFSET($F$10, 0, 0, ROW()-9, 1), SERVICE[[#This Row],[Resources Role]])</f>
        <v>0</v>
      </c>
      <c r="Z32" s="388">
        <f ca="1">COUNTIFS(OFFSET($F$10, 0, 0, ROW()-9, 1), SERVICE[[#This Row],[Resources Role]], OFFSET($H$10, 0, 0, ROW()-9, 1), SERVICE[[#This Row],[Booking]])</f>
        <v>0</v>
      </c>
    </row>
    <row r="33" spans="1:26" x14ac:dyDescent="0.25">
      <c r="A33" s="6" t="str">
        <f ca="1">no.</f>
        <v/>
      </c>
      <c r="E33" s="4" t="str">
        <f ca="1">position</f>
        <v/>
      </c>
      <c r="J33" s="318"/>
      <c r="M33" s="4"/>
      <c r="O33" s="6"/>
      <c r="Q33" s="20"/>
      <c r="R33" s="5" t="str">
        <f ca="1">score</f>
        <v/>
      </c>
      <c r="S33" s="7" t="str">
        <f ca="1">rescore_svc</f>
        <v/>
      </c>
      <c r="U33" s="11" t="str">
        <f ca="1">price</f>
        <v/>
      </c>
      <c r="V33" s="4"/>
      <c r="Y33" s="388">
        <f ca="1">COUNTIFS(OFFSET($B$10, 0, 0, ROW()-9, 1), SERVICE[[#This Row],[Employee ID]], OFFSET($F$10, 0, 0, ROW()-9, 1), SERVICE[[#This Row],[Resources Role]])</f>
        <v>0</v>
      </c>
      <c r="Z33" s="388">
        <f ca="1">COUNTIFS(OFFSET($F$10, 0, 0, ROW()-9, 1), SERVICE[[#This Row],[Resources Role]], OFFSET($H$10, 0, 0, ROW()-9, 1), SERVICE[[#This Row],[Booking]])</f>
        <v>0</v>
      </c>
    </row>
    <row r="34" spans="1:26" x14ac:dyDescent="0.25">
      <c r="A34" s="6" t="str">
        <f ca="1">no.</f>
        <v/>
      </c>
      <c r="E34" s="4" t="str">
        <f ca="1">position</f>
        <v/>
      </c>
      <c r="J34" s="318"/>
      <c r="M34" s="4"/>
      <c r="O34" s="6"/>
      <c r="Q34" s="20"/>
      <c r="R34" s="5" t="str">
        <f ca="1">score</f>
        <v/>
      </c>
      <c r="S34" s="7" t="str">
        <f ca="1">rescore_svc</f>
        <v/>
      </c>
      <c r="U34" s="11" t="str">
        <f ca="1">price</f>
        <v/>
      </c>
      <c r="V34" s="4"/>
      <c r="Y34" s="388">
        <f ca="1">COUNTIFS(OFFSET($B$10, 0, 0, ROW()-9, 1), SERVICE[[#This Row],[Employee ID]], OFFSET($F$10, 0, 0, ROW()-9, 1), SERVICE[[#This Row],[Resources Role]])</f>
        <v>0</v>
      </c>
      <c r="Z34" s="388">
        <f ca="1">COUNTIFS(OFFSET($F$10, 0, 0, ROW()-9, 1), SERVICE[[#This Row],[Resources Role]], OFFSET($H$10, 0, 0, ROW()-9, 1), SERVICE[[#This Row],[Booking]])</f>
        <v>0</v>
      </c>
    </row>
    <row r="35" spans="1:26" x14ac:dyDescent="0.25">
      <c r="A35" s="6" t="str">
        <f ca="1">no.</f>
        <v/>
      </c>
      <c r="E35" s="4" t="str">
        <f ca="1">position</f>
        <v/>
      </c>
      <c r="J35" s="318"/>
      <c r="M35" s="4"/>
      <c r="O35" s="6"/>
      <c r="Q35" s="20"/>
      <c r="R35" s="5" t="str">
        <f ca="1">score</f>
        <v/>
      </c>
      <c r="S35" s="7" t="str">
        <f ca="1">rescore_svc</f>
        <v/>
      </c>
      <c r="U35" s="11" t="str">
        <f ca="1">price</f>
        <v/>
      </c>
      <c r="V35" s="4"/>
      <c r="Y35" s="388">
        <f ca="1">COUNTIFS(OFFSET($B$10, 0, 0, ROW()-9, 1), SERVICE[[#This Row],[Employee ID]], OFFSET($F$10, 0, 0, ROW()-9, 1), SERVICE[[#This Row],[Resources Role]])</f>
        <v>0</v>
      </c>
      <c r="Z35" s="388">
        <f ca="1">COUNTIFS(OFFSET($F$10, 0, 0, ROW()-9, 1), SERVICE[[#This Row],[Resources Role]], OFFSET($H$10, 0, 0, ROW()-9, 1), SERVICE[[#This Row],[Booking]])</f>
        <v>0</v>
      </c>
    </row>
    <row r="36" spans="1:26" x14ac:dyDescent="0.25">
      <c r="A36" s="6" t="str">
        <f ca="1">no.</f>
        <v/>
      </c>
      <c r="E36" s="4" t="str">
        <f ca="1">position</f>
        <v/>
      </c>
      <c r="J36" s="318"/>
      <c r="M36" s="4"/>
      <c r="O36" s="6"/>
      <c r="Q36" s="20"/>
      <c r="R36" s="5" t="str">
        <f ca="1">score</f>
        <v/>
      </c>
      <c r="S36" s="7" t="str">
        <f ca="1">rescore_svc</f>
        <v/>
      </c>
      <c r="U36" s="11" t="str">
        <f ca="1">price</f>
        <v/>
      </c>
      <c r="V36" s="4"/>
      <c r="Y36" s="388">
        <f ca="1">COUNTIFS(OFFSET($B$10, 0, 0, ROW()-9, 1), SERVICE[[#This Row],[Employee ID]], OFFSET($F$10, 0, 0, ROW()-9, 1), SERVICE[[#This Row],[Resources Role]])</f>
        <v>0</v>
      </c>
      <c r="Z36" s="388">
        <f ca="1">COUNTIFS(OFFSET($F$10, 0, 0, ROW()-9, 1), SERVICE[[#This Row],[Resources Role]], OFFSET($H$10, 0, 0, ROW()-9, 1), SERVICE[[#This Row],[Booking]])</f>
        <v>0</v>
      </c>
    </row>
    <row r="37" spans="1:26" x14ac:dyDescent="0.25">
      <c r="A37" s="6" t="str">
        <f ca="1">no.</f>
        <v/>
      </c>
      <c r="E37" s="4" t="str">
        <f ca="1">position</f>
        <v/>
      </c>
      <c r="J37" s="318"/>
      <c r="M37" s="4"/>
      <c r="O37" s="6"/>
      <c r="Q37" s="20"/>
      <c r="R37" s="5" t="str">
        <f ca="1">score</f>
        <v/>
      </c>
      <c r="S37" s="7" t="str">
        <f ca="1">rescore_svc</f>
        <v/>
      </c>
      <c r="U37" s="11" t="str">
        <f ca="1">price</f>
        <v/>
      </c>
      <c r="V37" s="4"/>
      <c r="Y37" s="388">
        <f ca="1">COUNTIFS(OFFSET($B$10, 0, 0, ROW()-9, 1), SERVICE[[#This Row],[Employee ID]], OFFSET($F$10, 0, 0, ROW()-9, 1), SERVICE[[#This Row],[Resources Role]])</f>
        <v>0</v>
      </c>
      <c r="Z37" s="388">
        <f ca="1">COUNTIFS(OFFSET($F$10, 0, 0, ROW()-9, 1), SERVICE[[#This Row],[Resources Role]], OFFSET($H$10, 0, 0, ROW()-9, 1), SERVICE[[#This Row],[Booking]])</f>
        <v>0</v>
      </c>
    </row>
    <row r="38" spans="1:26" x14ac:dyDescent="0.25">
      <c r="A38" s="6" t="str">
        <f ca="1">no.</f>
        <v/>
      </c>
      <c r="E38" s="4" t="str">
        <f ca="1">position</f>
        <v/>
      </c>
      <c r="J38" s="318"/>
      <c r="M38" s="4"/>
      <c r="O38" s="6"/>
      <c r="Q38" s="20"/>
      <c r="R38" s="5" t="str">
        <f ca="1">score</f>
        <v/>
      </c>
      <c r="S38" s="7" t="str">
        <f ca="1">rescore_svc</f>
        <v/>
      </c>
      <c r="U38" s="11" t="str">
        <f ca="1">price</f>
        <v/>
      </c>
      <c r="V38" s="4"/>
      <c r="Y38" s="388">
        <f ca="1">COUNTIFS(OFFSET($B$10, 0, 0, ROW()-9, 1), SERVICE[[#This Row],[Employee ID]], OFFSET($F$10, 0, 0, ROW()-9, 1), SERVICE[[#This Row],[Resources Role]])</f>
        <v>0</v>
      </c>
      <c r="Z38" s="388">
        <f ca="1">COUNTIFS(OFFSET($F$10, 0, 0, ROW()-9, 1), SERVICE[[#This Row],[Resources Role]], OFFSET($H$10, 0, 0, ROW()-9, 1), SERVICE[[#This Row],[Booking]])</f>
        <v>0</v>
      </c>
    </row>
    <row r="39" spans="1:26" x14ac:dyDescent="0.25">
      <c r="A39" s="6" t="str">
        <f ca="1">no.</f>
        <v/>
      </c>
      <c r="E39" s="4" t="str">
        <f ca="1">position</f>
        <v/>
      </c>
      <c r="J39" s="318"/>
      <c r="M39" s="4"/>
      <c r="O39" s="6"/>
      <c r="Q39" s="20"/>
      <c r="R39" s="5" t="str">
        <f ca="1">score</f>
        <v/>
      </c>
      <c r="S39" s="7" t="str">
        <f ca="1">rescore_svc</f>
        <v/>
      </c>
      <c r="U39" s="11" t="str">
        <f ca="1">price</f>
        <v/>
      </c>
      <c r="V39" s="4"/>
      <c r="Y39" s="388">
        <f ca="1">COUNTIFS(OFFSET($B$10, 0, 0, ROW()-9, 1), SERVICE[[#This Row],[Employee ID]], OFFSET($F$10, 0, 0, ROW()-9, 1), SERVICE[[#This Row],[Resources Role]])</f>
        <v>0</v>
      </c>
      <c r="Z39" s="388">
        <f ca="1">COUNTIFS(OFFSET($F$10, 0, 0, ROW()-9, 1), SERVICE[[#This Row],[Resources Role]], OFFSET($H$10, 0, 0, ROW()-9, 1), SERVICE[[#This Row],[Booking]])</f>
        <v>0</v>
      </c>
    </row>
    <row r="40" spans="1:26" x14ac:dyDescent="0.25">
      <c r="A40" s="6" t="str">
        <f ca="1">no.</f>
        <v/>
      </c>
      <c r="E40" s="4" t="str">
        <f ca="1">position</f>
        <v/>
      </c>
      <c r="J40" s="318"/>
      <c r="M40" s="4"/>
      <c r="O40" s="6"/>
      <c r="Q40" s="20"/>
      <c r="R40" s="5" t="str">
        <f ca="1">score</f>
        <v/>
      </c>
      <c r="S40" s="7" t="str">
        <f ca="1">rescore_svc</f>
        <v/>
      </c>
      <c r="U40" s="11" t="str">
        <f ca="1">price</f>
        <v/>
      </c>
      <c r="V40" s="4"/>
      <c r="Y40" s="388">
        <f ca="1">COUNTIFS(OFFSET($B$10, 0, 0, ROW()-9, 1), SERVICE[[#This Row],[Employee ID]], OFFSET($F$10, 0, 0, ROW()-9, 1), SERVICE[[#This Row],[Resources Role]])</f>
        <v>0</v>
      </c>
      <c r="Z40" s="388">
        <f ca="1">COUNTIFS(OFFSET($F$10, 0, 0, ROW()-9, 1), SERVICE[[#This Row],[Resources Role]], OFFSET($H$10, 0, 0, ROW()-9, 1), SERVICE[[#This Row],[Booking]])</f>
        <v>0</v>
      </c>
    </row>
    <row r="41" spans="1:26" x14ac:dyDescent="0.25">
      <c r="A41" s="6" t="str">
        <f ca="1">no.</f>
        <v/>
      </c>
      <c r="E41" s="4" t="str">
        <f ca="1">position</f>
        <v/>
      </c>
      <c r="J41" s="318"/>
      <c r="M41" s="4"/>
      <c r="O41" s="6"/>
      <c r="Q41" s="20"/>
      <c r="R41" s="5" t="str">
        <f ca="1">score</f>
        <v/>
      </c>
      <c r="S41" s="7" t="str">
        <f ca="1">rescore_svc</f>
        <v/>
      </c>
      <c r="U41" s="11" t="str">
        <f ca="1">price</f>
        <v/>
      </c>
      <c r="V41" s="4"/>
      <c r="Y41" s="388">
        <f ca="1">COUNTIFS(OFFSET($B$10, 0, 0, ROW()-9, 1), SERVICE[[#This Row],[Employee ID]], OFFSET($F$10, 0, 0, ROW()-9, 1), SERVICE[[#This Row],[Resources Role]])</f>
        <v>0</v>
      </c>
      <c r="Z41" s="388">
        <f ca="1">COUNTIFS(OFFSET($F$10, 0, 0, ROW()-9, 1), SERVICE[[#This Row],[Resources Role]], OFFSET($H$10, 0, 0, ROW()-9, 1), SERVICE[[#This Row],[Booking]])</f>
        <v>0</v>
      </c>
    </row>
    <row r="42" spans="1:26" x14ac:dyDescent="0.25">
      <c r="A42" s="6" t="str">
        <f ca="1">no.</f>
        <v/>
      </c>
      <c r="E42" s="4" t="str">
        <f ca="1">position</f>
        <v/>
      </c>
      <c r="J42" s="318"/>
      <c r="M42" s="4"/>
      <c r="O42" s="6"/>
      <c r="Q42" s="20"/>
      <c r="R42" s="5" t="str">
        <f ca="1">score</f>
        <v/>
      </c>
      <c r="S42" s="7" t="str">
        <f ca="1">rescore_svc</f>
        <v/>
      </c>
      <c r="U42" s="11" t="str">
        <f ca="1">price</f>
        <v/>
      </c>
      <c r="V42" s="4"/>
      <c r="Y42" s="388">
        <f ca="1">COUNTIFS(OFFSET($B$10, 0, 0, ROW()-9, 1), SERVICE[[#This Row],[Employee ID]], OFFSET($F$10, 0, 0, ROW()-9, 1), SERVICE[[#This Row],[Resources Role]])</f>
        <v>0</v>
      </c>
      <c r="Z42" s="388">
        <f ca="1">COUNTIFS(OFFSET($F$10, 0, 0, ROW()-9, 1), SERVICE[[#This Row],[Resources Role]], OFFSET($H$10, 0, 0, ROW()-9, 1), SERVICE[[#This Row],[Booking]])</f>
        <v>0</v>
      </c>
    </row>
    <row r="43" spans="1:26" x14ac:dyDescent="0.25">
      <c r="A43" s="6" t="str">
        <f ca="1">no.</f>
        <v/>
      </c>
      <c r="E43" s="4" t="str">
        <f ca="1">position</f>
        <v/>
      </c>
      <c r="J43" s="318"/>
      <c r="M43" s="4"/>
      <c r="O43" s="6"/>
      <c r="Q43" s="20"/>
      <c r="R43" s="5" t="str">
        <f ca="1">score</f>
        <v/>
      </c>
      <c r="S43" s="7" t="str">
        <f ca="1">rescore_svc</f>
        <v/>
      </c>
      <c r="U43" s="11" t="str">
        <f ca="1">price</f>
        <v/>
      </c>
      <c r="V43" s="4"/>
      <c r="Y43" s="388">
        <f ca="1">COUNTIFS(OFFSET($B$10, 0, 0, ROW()-9, 1), SERVICE[[#This Row],[Employee ID]], OFFSET($F$10, 0, 0, ROW()-9, 1), SERVICE[[#This Row],[Resources Role]])</f>
        <v>0</v>
      </c>
      <c r="Z43" s="388">
        <f ca="1">COUNTIFS(OFFSET($F$10, 0, 0, ROW()-9, 1), SERVICE[[#This Row],[Resources Role]], OFFSET($H$10, 0, 0, ROW()-9, 1), SERVICE[[#This Row],[Booking]])</f>
        <v>0</v>
      </c>
    </row>
    <row r="44" spans="1:26" x14ac:dyDescent="0.25">
      <c r="A44" s="6" t="str">
        <f ca="1">no.</f>
        <v/>
      </c>
      <c r="E44" s="4" t="str">
        <f ca="1">position</f>
        <v/>
      </c>
      <c r="J44" s="318"/>
      <c r="M44" s="4"/>
      <c r="O44" s="6"/>
      <c r="Q44" s="20"/>
      <c r="R44" s="5" t="str">
        <f ca="1">score</f>
        <v/>
      </c>
      <c r="S44" s="7" t="str">
        <f ca="1">rescore_svc</f>
        <v/>
      </c>
      <c r="U44" s="11" t="str">
        <f ca="1">price</f>
        <v/>
      </c>
      <c r="V44" s="4"/>
      <c r="Y44" s="388">
        <f ca="1">COUNTIFS(OFFSET($B$10, 0, 0, ROW()-9, 1), SERVICE[[#This Row],[Employee ID]], OFFSET($F$10, 0, 0, ROW()-9, 1), SERVICE[[#This Row],[Resources Role]])</f>
        <v>0</v>
      </c>
      <c r="Z44" s="388">
        <f ca="1">COUNTIFS(OFFSET($F$10, 0, 0, ROW()-9, 1), SERVICE[[#This Row],[Resources Role]], OFFSET($H$10, 0, 0, ROW()-9, 1), SERVICE[[#This Row],[Booking]])</f>
        <v>0</v>
      </c>
    </row>
    <row r="45" spans="1:26" x14ac:dyDescent="0.25">
      <c r="A45" s="6" t="str">
        <f ca="1">no.</f>
        <v/>
      </c>
      <c r="E45" s="4" t="str">
        <f ca="1">position</f>
        <v/>
      </c>
      <c r="J45" s="318"/>
      <c r="M45" s="4"/>
      <c r="O45" s="6"/>
      <c r="Q45" s="20"/>
      <c r="R45" s="5" t="str">
        <f ca="1">score</f>
        <v/>
      </c>
      <c r="S45" s="7" t="str">
        <f ca="1">rescore_svc</f>
        <v/>
      </c>
      <c r="U45" s="11" t="str">
        <f ca="1">price</f>
        <v/>
      </c>
      <c r="V45" s="4"/>
      <c r="Y45" s="388">
        <f ca="1">COUNTIFS(OFFSET($B$10, 0, 0, ROW()-9, 1), SERVICE[[#This Row],[Employee ID]], OFFSET($F$10, 0, 0, ROW()-9, 1), SERVICE[[#This Row],[Resources Role]])</f>
        <v>0</v>
      </c>
      <c r="Z45" s="388">
        <f ca="1">COUNTIFS(OFFSET($F$10, 0, 0, ROW()-9, 1), SERVICE[[#This Row],[Resources Role]], OFFSET($H$10, 0, 0, ROW()-9, 1), SERVICE[[#This Row],[Booking]])</f>
        <v>0</v>
      </c>
    </row>
    <row r="46" spans="1:26" x14ac:dyDescent="0.25">
      <c r="A46" s="6" t="str">
        <f ca="1">no.</f>
        <v/>
      </c>
      <c r="E46" s="4" t="str">
        <f ca="1">position</f>
        <v/>
      </c>
      <c r="J46" s="318"/>
      <c r="M46" s="4"/>
      <c r="O46" s="6"/>
      <c r="Q46" s="20"/>
      <c r="R46" s="5" t="str">
        <f ca="1">score</f>
        <v/>
      </c>
      <c r="S46" s="7" t="str">
        <f ca="1">rescore_svc</f>
        <v/>
      </c>
      <c r="U46" s="11" t="str">
        <f ca="1">price</f>
        <v/>
      </c>
      <c r="V46" s="4"/>
      <c r="Y46" s="388">
        <f ca="1">COUNTIFS(OFFSET($B$10, 0, 0, ROW()-9, 1), SERVICE[[#This Row],[Employee ID]], OFFSET($F$10, 0, 0, ROW()-9, 1), SERVICE[[#This Row],[Resources Role]])</f>
        <v>0</v>
      </c>
      <c r="Z46" s="388">
        <f ca="1">COUNTIFS(OFFSET($F$10, 0, 0, ROW()-9, 1), SERVICE[[#This Row],[Resources Role]], OFFSET($H$10, 0, 0, ROW()-9, 1), SERVICE[[#This Row],[Booking]])</f>
        <v>0</v>
      </c>
    </row>
    <row r="47" spans="1:26" x14ac:dyDescent="0.25">
      <c r="A47" s="6" t="str">
        <f ca="1">no.</f>
        <v/>
      </c>
      <c r="E47" s="4" t="str">
        <f ca="1">position</f>
        <v/>
      </c>
      <c r="J47" s="318"/>
      <c r="M47" s="4"/>
      <c r="O47" s="6"/>
      <c r="Q47" s="20"/>
      <c r="R47" s="5" t="str">
        <f ca="1">score</f>
        <v/>
      </c>
      <c r="S47" s="7" t="str">
        <f ca="1">rescore_svc</f>
        <v/>
      </c>
      <c r="U47" s="11" t="str">
        <f ca="1">price</f>
        <v/>
      </c>
      <c r="V47" s="4"/>
      <c r="Y47" s="388">
        <f ca="1">COUNTIFS(OFFSET($B$10, 0, 0, ROW()-9, 1), SERVICE[[#This Row],[Employee ID]], OFFSET($F$10, 0, 0, ROW()-9, 1), SERVICE[[#This Row],[Resources Role]])</f>
        <v>0</v>
      </c>
      <c r="Z47" s="388">
        <f ca="1">COUNTIFS(OFFSET($F$10, 0, 0, ROW()-9, 1), SERVICE[[#This Row],[Resources Role]], OFFSET($H$10, 0, 0, ROW()-9, 1), SERVICE[[#This Row],[Booking]])</f>
        <v>0</v>
      </c>
    </row>
    <row r="48" spans="1:26" x14ac:dyDescent="0.25">
      <c r="A48" s="6" t="str">
        <f ca="1">no.</f>
        <v/>
      </c>
      <c r="E48" s="4" t="str">
        <f ca="1">position</f>
        <v/>
      </c>
      <c r="J48" s="318"/>
      <c r="M48" s="4"/>
      <c r="O48" s="6"/>
      <c r="Q48" s="20"/>
      <c r="R48" s="5" t="str">
        <f ca="1">score</f>
        <v/>
      </c>
      <c r="S48" s="7" t="str">
        <f ca="1">rescore_svc</f>
        <v/>
      </c>
      <c r="U48" s="11" t="str">
        <f ca="1">price</f>
        <v/>
      </c>
      <c r="V48" s="4"/>
      <c r="Y48" s="388">
        <f ca="1">COUNTIFS(OFFSET($B$10, 0, 0, ROW()-9, 1), SERVICE[[#This Row],[Employee ID]], OFFSET($F$10, 0, 0, ROW()-9, 1), SERVICE[[#This Row],[Resources Role]])</f>
        <v>0</v>
      </c>
      <c r="Z48" s="388">
        <f ca="1">COUNTIFS(OFFSET($F$10, 0, 0, ROW()-9, 1), SERVICE[[#This Row],[Resources Role]], OFFSET($H$10, 0, 0, ROW()-9, 1), SERVICE[[#This Row],[Booking]])</f>
        <v>0</v>
      </c>
    </row>
    <row r="49" spans="1:26" x14ac:dyDescent="0.25">
      <c r="A49" s="6" t="str">
        <f ca="1">no.</f>
        <v/>
      </c>
      <c r="E49" s="4" t="str">
        <f ca="1">position</f>
        <v/>
      </c>
      <c r="J49" s="318"/>
      <c r="M49" s="4"/>
      <c r="O49" s="6"/>
      <c r="Q49" s="20"/>
      <c r="R49" s="5" t="str">
        <f ca="1">score</f>
        <v/>
      </c>
      <c r="S49" s="7" t="str">
        <f ca="1">rescore_svc</f>
        <v/>
      </c>
      <c r="U49" s="11" t="str">
        <f ca="1">price</f>
        <v/>
      </c>
      <c r="V49" s="4"/>
      <c r="Y49" s="388">
        <f ca="1">COUNTIFS(OFFSET($B$10, 0, 0, ROW()-9, 1), SERVICE[[#This Row],[Employee ID]], OFFSET($F$10, 0, 0, ROW()-9, 1), SERVICE[[#This Row],[Resources Role]])</f>
        <v>0</v>
      </c>
      <c r="Z49" s="388">
        <f ca="1">COUNTIFS(OFFSET($F$10, 0, 0, ROW()-9, 1), SERVICE[[#This Row],[Resources Role]], OFFSET($H$10, 0, 0, ROW()-9, 1), SERVICE[[#This Row],[Booking]])</f>
        <v>0</v>
      </c>
    </row>
    <row r="50" spans="1:26" x14ac:dyDescent="0.25">
      <c r="A50" s="6" t="str">
        <f ca="1">no.</f>
        <v/>
      </c>
      <c r="E50" s="4" t="str">
        <f ca="1">position</f>
        <v/>
      </c>
      <c r="J50" s="318"/>
      <c r="M50" s="4"/>
      <c r="O50" s="6"/>
      <c r="Q50" s="20"/>
      <c r="R50" s="5" t="str">
        <f ca="1">score</f>
        <v/>
      </c>
      <c r="S50" s="7" t="str">
        <f ca="1">rescore_svc</f>
        <v/>
      </c>
      <c r="U50" s="11" t="str">
        <f ca="1">price</f>
        <v/>
      </c>
      <c r="V50" s="4"/>
      <c r="Y50" s="388">
        <f ca="1">COUNTIFS(OFFSET($B$10, 0, 0, ROW()-9, 1), SERVICE[[#This Row],[Employee ID]], OFFSET($F$10, 0, 0, ROW()-9, 1), SERVICE[[#This Row],[Resources Role]])</f>
        <v>0</v>
      </c>
      <c r="Z50" s="388">
        <f ca="1">COUNTIFS(OFFSET($F$10, 0, 0, ROW()-9, 1), SERVICE[[#This Row],[Resources Role]], OFFSET($H$10, 0, 0, ROW()-9, 1), SERVICE[[#This Row],[Booking]])</f>
        <v>0</v>
      </c>
    </row>
    <row r="51" spans="1:26" x14ac:dyDescent="0.25">
      <c r="A51" s="6" t="str">
        <f ca="1">no.</f>
        <v/>
      </c>
      <c r="E51" s="4" t="str">
        <f ca="1">position</f>
        <v/>
      </c>
      <c r="J51" s="318"/>
      <c r="M51" s="4"/>
      <c r="O51" s="6"/>
      <c r="Q51" s="20"/>
      <c r="R51" s="5" t="str">
        <f ca="1">score</f>
        <v/>
      </c>
      <c r="S51" s="7" t="str">
        <f ca="1">rescore_svc</f>
        <v/>
      </c>
      <c r="U51" s="11" t="str">
        <f ca="1">price</f>
        <v/>
      </c>
      <c r="V51" s="4"/>
      <c r="Y51" s="388">
        <f ca="1">COUNTIFS(OFFSET($B$10, 0, 0, ROW()-9, 1), SERVICE[[#This Row],[Employee ID]], OFFSET($F$10, 0, 0, ROW()-9, 1), SERVICE[[#This Row],[Resources Role]])</f>
        <v>0</v>
      </c>
      <c r="Z51" s="388">
        <f ca="1">COUNTIFS(OFFSET($F$10, 0, 0, ROW()-9, 1), SERVICE[[#This Row],[Resources Role]], OFFSET($H$10, 0, 0, ROW()-9, 1), SERVICE[[#This Row],[Booking]])</f>
        <v>0</v>
      </c>
    </row>
    <row r="52" spans="1:26" x14ac:dyDescent="0.25">
      <c r="A52" s="6" t="str">
        <f ca="1">no.</f>
        <v/>
      </c>
      <c r="E52" s="4" t="str">
        <f ca="1">position</f>
        <v/>
      </c>
      <c r="J52" s="318"/>
      <c r="M52" s="4"/>
      <c r="O52" s="6"/>
      <c r="Q52" s="20"/>
      <c r="R52" s="5" t="str">
        <f ca="1">score</f>
        <v/>
      </c>
      <c r="S52" s="7" t="str">
        <f ca="1">rescore_svc</f>
        <v/>
      </c>
      <c r="U52" s="11" t="str">
        <f ca="1">price</f>
        <v/>
      </c>
      <c r="V52" s="4"/>
      <c r="Y52" s="388">
        <f ca="1">COUNTIFS(OFFSET($B$10, 0, 0, ROW()-9, 1), SERVICE[[#This Row],[Employee ID]], OFFSET($F$10, 0, 0, ROW()-9, 1), SERVICE[[#This Row],[Resources Role]])</f>
        <v>0</v>
      </c>
      <c r="Z52" s="388">
        <f ca="1">COUNTIFS(OFFSET($F$10, 0, 0, ROW()-9, 1), SERVICE[[#This Row],[Resources Role]], OFFSET($H$10, 0, 0, ROW()-9, 1), SERVICE[[#This Row],[Booking]])</f>
        <v>0</v>
      </c>
    </row>
    <row r="53" spans="1:26" x14ac:dyDescent="0.25">
      <c r="A53" s="6" t="str">
        <f ca="1">no.</f>
        <v/>
      </c>
      <c r="E53" s="4" t="str">
        <f ca="1">position</f>
        <v/>
      </c>
      <c r="J53" s="318"/>
      <c r="M53" s="4"/>
      <c r="O53" s="6"/>
      <c r="Q53" s="20"/>
      <c r="R53" s="5" t="str">
        <f ca="1">score</f>
        <v/>
      </c>
      <c r="S53" s="7" t="str">
        <f ca="1">rescore_svc</f>
        <v/>
      </c>
      <c r="U53" s="11" t="str">
        <f ca="1">price</f>
        <v/>
      </c>
      <c r="V53" s="4"/>
      <c r="Y53" s="388">
        <f ca="1">COUNTIFS(OFFSET($B$10, 0, 0, ROW()-9, 1), SERVICE[[#This Row],[Employee ID]], OFFSET($F$10, 0, 0, ROW()-9, 1), SERVICE[[#This Row],[Resources Role]])</f>
        <v>0</v>
      </c>
      <c r="Z53" s="388">
        <f ca="1">COUNTIFS(OFFSET($F$10, 0, 0, ROW()-9, 1), SERVICE[[#This Row],[Resources Role]], OFFSET($H$10, 0, 0, ROW()-9, 1), SERVICE[[#This Row],[Booking]])</f>
        <v>0</v>
      </c>
    </row>
    <row r="54" spans="1:26" x14ac:dyDescent="0.25">
      <c r="A54" s="6" t="str">
        <f ca="1">no.</f>
        <v/>
      </c>
      <c r="E54" s="4" t="str">
        <f ca="1">position</f>
        <v/>
      </c>
      <c r="J54" s="318"/>
      <c r="M54" s="4"/>
      <c r="O54" s="6"/>
      <c r="Q54" s="20"/>
      <c r="R54" s="5" t="str">
        <f ca="1">score</f>
        <v/>
      </c>
      <c r="S54" s="7" t="str">
        <f ca="1">rescore_svc</f>
        <v/>
      </c>
      <c r="U54" s="11" t="str">
        <f ca="1">price</f>
        <v/>
      </c>
      <c r="V54" s="4"/>
      <c r="Y54" s="388">
        <f ca="1">COUNTIFS(OFFSET($B$10, 0, 0, ROW()-9, 1), SERVICE[[#This Row],[Employee ID]], OFFSET($F$10, 0, 0, ROW()-9, 1), SERVICE[[#This Row],[Resources Role]])</f>
        <v>0</v>
      </c>
      <c r="Z54" s="388">
        <f ca="1">COUNTIFS(OFFSET($F$10, 0, 0, ROW()-9, 1), SERVICE[[#This Row],[Resources Role]], OFFSET($H$10, 0, 0, ROW()-9, 1), SERVICE[[#This Row],[Booking]])</f>
        <v>0</v>
      </c>
    </row>
    <row r="55" spans="1:26" x14ac:dyDescent="0.25">
      <c r="A55" s="6" t="str">
        <f ca="1">no.</f>
        <v/>
      </c>
      <c r="E55" s="4" t="str">
        <f ca="1">position</f>
        <v/>
      </c>
      <c r="J55" s="318"/>
      <c r="M55" s="4"/>
      <c r="O55" s="6"/>
      <c r="Q55" s="20"/>
      <c r="R55" s="5" t="str">
        <f ca="1">score</f>
        <v/>
      </c>
      <c r="S55" s="7" t="str">
        <f ca="1">rescore_svc</f>
        <v/>
      </c>
      <c r="U55" s="11" t="str">
        <f ca="1">price</f>
        <v/>
      </c>
      <c r="V55" s="4"/>
      <c r="Y55" s="388">
        <f ca="1">COUNTIFS(OFFSET($B$10, 0, 0, ROW()-9, 1), SERVICE[[#This Row],[Employee ID]], OFFSET($F$10, 0, 0, ROW()-9, 1), SERVICE[[#This Row],[Resources Role]])</f>
        <v>0</v>
      </c>
      <c r="Z55" s="388">
        <f ca="1">COUNTIFS(OFFSET($F$10, 0, 0, ROW()-9, 1), SERVICE[[#This Row],[Resources Role]], OFFSET($H$10, 0, 0, ROW()-9, 1), SERVICE[[#This Row],[Booking]])</f>
        <v>0</v>
      </c>
    </row>
    <row r="56" spans="1:26" x14ac:dyDescent="0.25">
      <c r="A56" s="6" t="str">
        <f ca="1">no.</f>
        <v/>
      </c>
      <c r="E56" s="4" t="str">
        <f ca="1">position</f>
        <v/>
      </c>
      <c r="J56" s="318"/>
      <c r="M56" s="4"/>
      <c r="O56" s="6"/>
      <c r="Q56" s="20"/>
      <c r="R56" s="5" t="str">
        <f ca="1">score</f>
        <v/>
      </c>
      <c r="S56" s="7" t="str">
        <f ca="1">rescore_svc</f>
        <v/>
      </c>
      <c r="U56" s="11" t="str">
        <f ca="1">price</f>
        <v/>
      </c>
      <c r="V56" s="4"/>
      <c r="Y56" s="388">
        <f ca="1">COUNTIFS(OFFSET($B$10, 0, 0, ROW()-9, 1), SERVICE[[#This Row],[Employee ID]], OFFSET($F$10, 0, 0, ROW()-9, 1), SERVICE[[#This Row],[Resources Role]])</f>
        <v>0</v>
      </c>
      <c r="Z56" s="388">
        <f ca="1">COUNTIFS(OFFSET($F$10, 0, 0, ROW()-9, 1), SERVICE[[#This Row],[Resources Role]], OFFSET($H$10, 0, 0, ROW()-9, 1), SERVICE[[#This Row],[Booking]])</f>
        <v>0</v>
      </c>
    </row>
    <row r="57" spans="1:26" x14ac:dyDescent="0.25">
      <c r="A57" s="6" t="str">
        <f ca="1">no.</f>
        <v/>
      </c>
      <c r="E57" s="4" t="str">
        <f ca="1">position</f>
        <v/>
      </c>
      <c r="J57" s="318"/>
      <c r="M57" s="4"/>
      <c r="O57" s="6"/>
      <c r="Q57" s="20"/>
      <c r="R57" s="5" t="str">
        <f ca="1">score</f>
        <v/>
      </c>
      <c r="S57" s="7" t="str">
        <f ca="1">rescore_svc</f>
        <v/>
      </c>
      <c r="U57" s="11" t="str">
        <f ca="1">price</f>
        <v/>
      </c>
      <c r="V57" s="4"/>
      <c r="Y57" s="388">
        <f ca="1">COUNTIFS(OFFSET($B$10, 0, 0, ROW()-9, 1), SERVICE[[#This Row],[Employee ID]], OFFSET($F$10, 0, 0, ROW()-9, 1), SERVICE[[#This Row],[Resources Role]])</f>
        <v>0</v>
      </c>
      <c r="Z57" s="388">
        <f ca="1">COUNTIFS(OFFSET($F$10, 0, 0, ROW()-9, 1), SERVICE[[#This Row],[Resources Role]], OFFSET($H$10, 0, 0, ROW()-9, 1), SERVICE[[#This Row],[Booking]])</f>
        <v>0</v>
      </c>
    </row>
    <row r="58" spans="1:26" x14ac:dyDescent="0.25">
      <c r="A58" s="6" t="str">
        <f ca="1">no.</f>
        <v/>
      </c>
      <c r="E58" s="4" t="str">
        <f ca="1">position</f>
        <v/>
      </c>
      <c r="J58" s="318"/>
      <c r="M58" s="4"/>
      <c r="O58" s="6"/>
      <c r="Q58" s="20"/>
      <c r="R58" s="5" t="str">
        <f ca="1">score</f>
        <v/>
      </c>
      <c r="S58" s="7" t="str">
        <f ca="1">rescore_svc</f>
        <v/>
      </c>
      <c r="U58" s="11" t="str">
        <f ca="1">price</f>
        <v/>
      </c>
      <c r="V58" s="4"/>
      <c r="Y58" s="388">
        <f ca="1">COUNTIFS(OFFSET($B$10, 0, 0, ROW()-9, 1), SERVICE[[#This Row],[Employee ID]], OFFSET($F$10, 0, 0, ROW()-9, 1), SERVICE[[#This Row],[Resources Role]])</f>
        <v>0</v>
      </c>
      <c r="Z58" s="388">
        <f ca="1">COUNTIFS(OFFSET($F$10, 0, 0, ROW()-9, 1), SERVICE[[#This Row],[Resources Role]], OFFSET($H$10, 0, 0, ROW()-9, 1), SERVICE[[#This Row],[Booking]])</f>
        <v>0</v>
      </c>
    </row>
    <row r="59" spans="1:26" x14ac:dyDescent="0.25">
      <c r="A59" s="6" t="str">
        <f ca="1">no.</f>
        <v/>
      </c>
      <c r="E59" s="4" t="str">
        <f ca="1">position</f>
        <v/>
      </c>
      <c r="J59" s="318"/>
      <c r="M59" s="4"/>
      <c r="O59" s="6"/>
      <c r="Q59" s="20"/>
      <c r="R59" s="5" t="str">
        <f ca="1">score</f>
        <v/>
      </c>
      <c r="S59" s="7" t="str">
        <f ca="1">rescore_svc</f>
        <v/>
      </c>
      <c r="U59" s="11" t="str">
        <f ca="1">price</f>
        <v/>
      </c>
      <c r="V59" s="4"/>
      <c r="Y59" s="388">
        <f ca="1">COUNTIFS(OFFSET($B$10, 0, 0, ROW()-9, 1), SERVICE[[#This Row],[Employee ID]], OFFSET($F$10, 0, 0, ROW()-9, 1), SERVICE[[#This Row],[Resources Role]])</f>
        <v>0</v>
      </c>
      <c r="Z59" s="388">
        <f ca="1">COUNTIFS(OFFSET($F$10, 0, 0, ROW()-9, 1), SERVICE[[#This Row],[Resources Role]], OFFSET($H$10, 0, 0, ROW()-9, 1), SERVICE[[#This Row],[Booking]])</f>
        <v>0</v>
      </c>
    </row>
    <row r="60" spans="1:26" x14ac:dyDescent="0.25">
      <c r="A60" s="6" t="str">
        <f ca="1">no.</f>
        <v/>
      </c>
      <c r="E60" s="4" t="str">
        <f ca="1">position</f>
        <v/>
      </c>
      <c r="J60" s="318"/>
      <c r="M60" s="4"/>
      <c r="O60" s="6"/>
      <c r="Q60" s="20"/>
      <c r="R60" s="5" t="str">
        <f ca="1">score</f>
        <v/>
      </c>
      <c r="S60" s="7" t="str">
        <f ca="1">rescore_svc</f>
        <v/>
      </c>
      <c r="U60" s="11" t="str">
        <f ca="1">price</f>
        <v/>
      </c>
      <c r="V60" s="4"/>
      <c r="Y60" s="388">
        <f ca="1">COUNTIFS(OFFSET($B$10, 0, 0, ROW()-9, 1), SERVICE[[#This Row],[Employee ID]], OFFSET($F$10, 0, 0, ROW()-9, 1), SERVICE[[#This Row],[Resources Role]])</f>
        <v>0</v>
      </c>
      <c r="Z60" s="388">
        <f ca="1">COUNTIFS(OFFSET($F$10, 0, 0, ROW()-9, 1), SERVICE[[#This Row],[Resources Role]], OFFSET($H$10, 0, 0, ROW()-9, 1), SERVICE[[#This Row],[Booking]])</f>
        <v>0</v>
      </c>
    </row>
    <row r="61" spans="1:26" x14ac:dyDescent="0.25">
      <c r="A61" s="6" t="str">
        <f ca="1">no.</f>
        <v/>
      </c>
      <c r="E61" s="4" t="str">
        <f ca="1">position</f>
        <v/>
      </c>
      <c r="J61" s="318"/>
      <c r="M61" s="4"/>
      <c r="O61" s="6"/>
      <c r="Q61" s="20"/>
      <c r="R61" s="5" t="str">
        <f ca="1">score</f>
        <v/>
      </c>
      <c r="S61" s="7" t="str">
        <f ca="1">rescore_svc</f>
        <v/>
      </c>
      <c r="U61" s="11" t="str">
        <f ca="1">price</f>
        <v/>
      </c>
      <c r="V61" s="4"/>
      <c r="Y61" s="388">
        <f ca="1">COUNTIFS(OFFSET($B$10, 0, 0, ROW()-9, 1), SERVICE[[#This Row],[Employee ID]], OFFSET($F$10, 0, 0, ROW()-9, 1), SERVICE[[#This Row],[Resources Role]])</f>
        <v>0</v>
      </c>
      <c r="Z61" s="388">
        <f ca="1">COUNTIFS(OFFSET($F$10, 0, 0, ROW()-9, 1), SERVICE[[#This Row],[Resources Role]], OFFSET($H$10, 0, 0, ROW()-9, 1), SERVICE[[#This Row],[Booking]])</f>
        <v>0</v>
      </c>
    </row>
    <row r="62" spans="1:26" x14ac:dyDescent="0.25">
      <c r="A62" s="6" t="str">
        <f ca="1">no.</f>
        <v/>
      </c>
      <c r="E62" s="4" t="str">
        <f ca="1">position</f>
        <v/>
      </c>
      <c r="J62" s="318"/>
      <c r="M62" s="4"/>
      <c r="O62" s="6"/>
      <c r="Q62" s="20"/>
      <c r="R62" s="5" t="str">
        <f ca="1">score</f>
        <v/>
      </c>
      <c r="S62" s="7" t="str">
        <f ca="1">rescore_svc</f>
        <v/>
      </c>
      <c r="U62" s="11" t="str">
        <f ca="1">price</f>
        <v/>
      </c>
      <c r="V62" s="4"/>
      <c r="Y62" s="388">
        <f ca="1">COUNTIFS(OFFSET($B$10, 0, 0, ROW()-9, 1), SERVICE[[#This Row],[Employee ID]], OFFSET($F$10, 0, 0, ROW()-9, 1), SERVICE[[#This Row],[Resources Role]])</f>
        <v>0</v>
      </c>
      <c r="Z62" s="388">
        <f ca="1">COUNTIFS(OFFSET($F$10, 0, 0, ROW()-9, 1), SERVICE[[#This Row],[Resources Role]], OFFSET($H$10, 0, 0, ROW()-9, 1), SERVICE[[#This Row],[Booking]])</f>
        <v>0</v>
      </c>
    </row>
    <row r="63" spans="1:26" x14ac:dyDescent="0.25">
      <c r="A63" s="6" t="str">
        <f ca="1">no.</f>
        <v/>
      </c>
      <c r="E63" s="4" t="str">
        <f ca="1">position</f>
        <v/>
      </c>
      <c r="J63" s="318"/>
      <c r="M63" s="4"/>
      <c r="O63" s="6"/>
      <c r="Q63" s="20"/>
      <c r="R63" s="5" t="str">
        <f ca="1">score</f>
        <v/>
      </c>
      <c r="S63" s="7" t="str">
        <f ca="1">rescore_svc</f>
        <v/>
      </c>
      <c r="U63" s="11" t="str">
        <f ca="1">price</f>
        <v/>
      </c>
      <c r="V63" s="4"/>
      <c r="Y63" s="388">
        <f ca="1">COUNTIFS(OFFSET($B$10, 0, 0, ROW()-9, 1), SERVICE[[#This Row],[Employee ID]], OFFSET($F$10, 0, 0, ROW()-9, 1), SERVICE[[#This Row],[Resources Role]])</f>
        <v>0</v>
      </c>
      <c r="Z63" s="388">
        <f ca="1">COUNTIFS(OFFSET($F$10, 0, 0, ROW()-9, 1), SERVICE[[#This Row],[Resources Role]], OFFSET($H$10, 0, 0, ROW()-9, 1), SERVICE[[#This Row],[Booking]])</f>
        <v>0</v>
      </c>
    </row>
    <row r="64" spans="1:26" x14ac:dyDescent="0.25">
      <c r="A64" s="6" t="str">
        <f ca="1">no.</f>
        <v/>
      </c>
      <c r="E64" s="4" t="str">
        <f ca="1">position</f>
        <v/>
      </c>
      <c r="J64" s="318"/>
      <c r="M64" s="4"/>
      <c r="O64" s="6"/>
      <c r="Q64" s="20"/>
      <c r="R64" s="5" t="str">
        <f ca="1">score</f>
        <v/>
      </c>
      <c r="S64" s="7" t="str">
        <f ca="1">rescore_svc</f>
        <v/>
      </c>
      <c r="U64" s="11" t="str">
        <f ca="1">price</f>
        <v/>
      </c>
      <c r="V64" s="4"/>
      <c r="Y64" s="388">
        <f ca="1">COUNTIFS(OFFSET($B$10, 0, 0, ROW()-9, 1), SERVICE[[#This Row],[Employee ID]], OFFSET($F$10, 0, 0, ROW()-9, 1), SERVICE[[#This Row],[Resources Role]])</f>
        <v>0</v>
      </c>
      <c r="Z64" s="388">
        <f ca="1">COUNTIFS(OFFSET($F$10, 0, 0, ROW()-9, 1), SERVICE[[#This Row],[Resources Role]], OFFSET($H$10, 0, 0, ROW()-9, 1), SERVICE[[#This Row],[Booking]])</f>
        <v>0</v>
      </c>
    </row>
    <row r="65" spans="1:26" x14ac:dyDescent="0.25">
      <c r="A65" s="6" t="str">
        <f ca="1">no.</f>
        <v/>
      </c>
      <c r="E65" s="4" t="str">
        <f ca="1">position</f>
        <v/>
      </c>
      <c r="J65" s="318"/>
      <c r="M65" s="4"/>
      <c r="O65" s="6"/>
      <c r="Q65" s="20"/>
      <c r="R65" s="5" t="str">
        <f ca="1">score</f>
        <v/>
      </c>
      <c r="S65" s="7" t="str">
        <f ca="1">rescore_svc</f>
        <v/>
      </c>
      <c r="U65" s="11" t="str">
        <f ca="1">price</f>
        <v/>
      </c>
      <c r="V65" s="4"/>
      <c r="Y65" s="388">
        <f ca="1">COUNTIFS(OFFSET($B$10, 0, 0, ROW()-9, 1), SERVICE[[#This Row],[Employee ID]], OFFSET($F$10, 0, 0, ROW()-9, 1), SERVICE[[#This Row],[Resources Role]])</f>
        <v>0</v>
      </c>
      <c r="Z65" s="388">
        <f ca="1">COUNTIFS(OFFSET($F$10, 0, 0, ROW()-9, 1), SERVICE[[#This Row],[Resources Role]], OFFSET($H$10, 0, 0, ROW()-9, 1), SERVICE[[#This Row],[Booking]])</f>
        <v>0</v>
      </c>
    </row>
    <row r="66" spans="1:26" x14ac:dyDescent="0.25">
      <c r="A66" s="6" t="str">
        <f ca="1">no.</f>
        <v/>
      </c>
      <c r="E66" s="4" t="str">
        <f ca="1">position</f>
        <v/>
      </c>
      <c r="J66" s="318"/>
      <c r="M66" s="4"/>
      <c r="O66" s="6"/>
      <c r="Q66" s="20"/>
      <c r="R66" s="5" t="str">
        <f ca="1">score</f>
        <v/>
      </c>
      <c r="S66" s="7" t="str">
        <f ca="1">rescore_svc</f>
        <v/>
      </c>
      <c r="U66" s="11" t="str">
        <f ca="1">price</f>
        <v/>
      </c>
      <c r="V66" s="4"/>
      <c r="Y66" s="388">
        <f ca="1">COUNTIFS(OFFSET($B$10, 0, 0, ROW()-9, 1), SERVICE[[#This Row],[Employee ID]], OFFSET($F$10, 0, 0, ROW()-9, 1), SERVICE[[#This Row],[Resources Role]])</f>
        <v>0</v>
      </c>
      <c r="Z66" s="388">
        <f ca="1">COUNTIFS(OFFSET($F$10, 0, 0, ROW()-9, 1), SERVICE[[#This Row],[Resources Role]], OFFSET($H$10, 0, 0, ROW()-9, 1), SERVICE[[#This Row],[Booking]])</f>
        <v>0</v>
      </c>
    </row>
    <row r="67" spans="1:26" x14ac:dyDescent="0.25">
      <c r="A67" s="6" t="str">
        <f ca="1">no.</f>
        <v/>
      </c>
      <c r="E67" s="4" t="str">
        <f ca="1">position</f>
        <v/>
      </c>
      <c r="J67" s="318"/>
      <c r="M67" s="4"/>
      <c r="O67" s="6"/>
      <c r="Q67" s="20"/>
      <c r="R67" s="5" t="str">
        <f ca="1">score</f>
        <v/>
      </c>
      <c r="S67" s="7" t="str">
        <f ca="1">rescore_svc</f>
        <v/>
      </c>
      <c r="U67" s="11" t="str">
        <f ca="1">price</f>
        <v/>
      </c>
      <c r="V67" s="4"/>
      <c r="Y67" s="388">
        <f ca="1">COUNTIFS(OFFSET($B$10, 0, 0, ROW()-9, 1), SERVICE[[#This Row],[Employee ID]], OFFSET($F$10, 0, 0, ROW()-9, 1), SERVICE[[#This Row],[Resources Role]])</f>
        <v>0</v>
      </c>
      <c r="Z67" s="388">
        <f ca="1">COUNTIFS(OFFSET($F$10, 0, 0, ROW()-9, 1), SERVICE[[#This Row],[Resources Role]], OFFSET($H$10, 0, 0, ROW()-9, 1), SERVICE[[#This Row],[Booking]])</f>
        <v>0</v>
      </c>
    </row>
    <row r="68" spans="1:26" x14ac:dyDescent="0.25">
      <c r="A68" s="6" t="str">
        <f ca="1">no.</f>
        <v/>
      </c>
      <c r="E68" s="4" t="str">
        <f ca="1">position</f>
        <v/>
      </c>
      <c r="J68" s="318"/>
      <c r="M68" s="4"/>
      <c r="O68" s="6"/>
      <c r="Q68" s="20"/>
      <c r="R68" s="5" t="str">
        <f ca="1">score</f>
        <v/>
      </c>
      <c r="S68" s="7" t="str">
        <f ca="1">rescore_svc</f>
        <v/>
      </c>
      <c r="U68" s="11" t="str">
        <f ca="1">price</f>
        <v/>
      </c>
      <c r="V68" s="4"/>
      <c r="Y68" s="388">
        <f ca="1">COUNTIFS(OFFSET($B$10, 0, 0, ROW()-9, 1), SERVICE[[#This Row],[Employee ID]], OFFSET($F$10, 0, 0, ROW()-9, 1), SERVICE[[#This Row],[Resources Role]])</f>
        <v>0</v>
      </c>
      <c r="Z68" s="388">
        <f ca="1">COUNTIFS(OFFSET($F$10, 0, 0, ROW()-9, 1), SERVICE[[#This Row],[Resources Role]], OFFSET($H$10, 0, 0, ROW()-9, 1), SERVICE[[#This Row],[Booking]])</f>
        <v>0</v>
      </c>
    </row>
    <row r="69" spans="1:26" x14ac:dyDescent="0.25">
      <c r="A69" s="6" t="str">
        <f ca="1">no.</f>
        <v/>
      </c>
      <c r="E69" s="4" t="str">
        <f ca="1">position</f>
        <v/>
      </c>
      <c r="J69" s="318"/>
      <c r="M69" s="4"/>
      <c r="O69" s="6"/>
      <c r="Q69" s="20"/>
      <c r="R69" s="5" t="str">
        <f ca="1">score</f>
        <v/>
      </c>
      <c r="S69" s="7" t="str">
        <f ca="1">rescore_svc</f>
        <v/>
      </c>
      <c r="U69" s="11" t="str">
        <f ca="1">price</f>
        <v/>
      </c>
      <c r="V69" s="4"/>
      <c r="Y69" s="388">
        <f ca="1">COUNTIFS(OFFSET($B$10, 0, 0, ROW()-9, 1), SERVICE[[#This Row],[Employee ID]], OFFSET($F$10, 0, 0, ROW()-9, 1), SERVICE[[#This Row],[Resources Role]])</f>
        <v>0</v>
      </c>
      <c r="Z69" s="388">
        <f ca="1">COUNTIFS(OFFSET($F$10, 0, 0, ROW()-9, 1), SERVICE[[#This Row],[Resources Role]], OFFSET($H$10, 0, 0, ROW()-9, 1), SERVICE[[#This Row],[Booking]])</f>
        <v>0</v>
      </c>
    </row>
    <row r="70" spans="1:26" ht="13.5" customHeight="1" x14ac:dyDescent="0.25">
      <c r="A70" s="6" t="str">
        <f ca="1">no.</f>
        <v/>
      </c>
      <c r="E70" s="4" t="str">
        <f ca="1">position</f>
        <v/>
      </c>
      <c r="I70" s="308"/>
      <c r="J70" s="318"/>
      <c r="M70" s="4"/>
      <c r="O70" s="6"/>
      <c r="Q70" s="20"/>
      <c r="R70" s="5" t="str">
        <f ca="1">score</f>
        <v/>
      </c>
      <c r="S70" s="326" t="str">
        <f ca="1">rescore_svc</f>
        <v/>
      </c>
      <c r="U70" s="11" t="str">
        <f ca="1">price</f>
        <v/>
      </c>
      <c r="V70" s="4"/>
      <c r="Y70" s="388">
        <f ca="1">COUNTIFS(OFFSET($B$10, 0, 0, ROW()-9, 1), SERVICE[[#This Row],[Employee ID]], OFFSET($F$10, 0, 0, ROW()-9, 1), SERVICE[[#This Row],[Resources Role]])</f>
        <v>0</v>
      </c>
      <c r="Z70" s="388">
        <f ca="1">COUNTIFS(OFFSET($F$10, 0, 0, ROW()-9, 1), SERVICE[[#This Row],[Resources Role]], OFFSET($H$10, 0, 0, ROW()-9, 1), SERVICE[[#This Row],[Booking]])</f>
        <v>0</v>
      </c>
    </row>
    <row r="71" spans="1:26" x14ac:dyDescent="0.25">
      <c r="A71" s="6" t="str">
        <f ca="1">no.</f>
        <v/>
      </c>
      <c r="E71" s="4" t="str">
        <f ca="1">position</f>
        <v/>
      </c>
      <c r="J71" s="318"/>
      <c r="M71" s="4"/>
      <c r="O71" s="6"/>
      <c r="Q71" s="20"/>
      <c r="R71" s="5" t="str">
        <f ca="1">score</f>
        <v/>
      </c>
      <c r="S71" s="326" t="str">
        <f ca="1">rescore_svc</f>
        <v/>
      </c>
      <c r="U71" s="11" t="str">
        <f ca="1">price</f>
        <v/>
      </c>
      <c r="V71" s="4"/>
      <c r="Y71" s="388">
        <f ca="1">COUNTIFS(OFFSET($B$10, 0, 0, ROW()-9, 1), SERVICE[[#This Row],[Employee ID]], OFFSET($F$10, 0, 0, ROW()-9, 1), SERVICE[[#This Row],[Resources Role]])</f>
        <v>0</v>
      </c>
      <c r="Z71" s="388">
        <f ca="1">COUNTIFS(OFFSET($F$10, 0, 0, ROW()-9, 1), SERVICE[[#This Row],[Resources Role]], OFFSET($H$10, 0, 0, ROW()-9, 1), SERVICE[[#This Row],[Booking]])</f>
        <v>0</v>
      </c>
    </row>
    <row r="72" spans="1:26" x14ac:dyDescent="0.25">
      <c r="A72" s="6" t="str">
        <f ca="1">no.</f>
        <v/>
      </c>
      <c r="E72" s="4" t="str">
        <f ca="1">position</f>
        <v/>
      </c>
      <c r="J72" s="318"/>
      <c r="M72" s="4"/>
      <c r="O72" s="6"/>
      <c r="Q72" s="20"/>
      <c r="R72" s="5" t="str">
        <f ca="1">score</f>
        <v/>
      </c>
      <c r="S72" s="326" t="str">
        <f ca="1">rescore_svc</f>
        <v/>
      </c>
      <c r="U72" s="11" t="str">
        <f ca="1">price</f>
        <v/>
      </c>
      <c r="V72" s="4"/>
      <c r="Y72" s="388">
        <f ca="1">COUNTIFS(OFFSET($B$10, 0, 0, ROW()-9, 1), SERVICE[[#This Row],[Employee ID]], OFFSET($F$10, 0, 0, ROW()-9, 1), SERVICE[[#This Row],[Resources Role]])</f>
        <v>0</v>
      </c>
      <c r="Z72" s="388">
        <f ca="1">COUNTIFS(OFFSET($F$10, 0, 0, ROW()-9, 1), SERVICE[[#This Row],[Resources Role]], OFFSET($H$10, 0, 0, ROW()-9, 1), SERVICE[[#This Row],[Booking]])</f>
        <v>0</v>
      </c>
    </row>
    <row r="73" spans="1:26" x14ac:dyDescent="0.25">
      <c r="A73" s="6" t="str">
        <f ca="1">no.</f>
        <v/>
      </c>
      <c r="E73" s="4" t="str">
        <f ca="1">position</f>
        <v/>
      </c>
      <c r="J73" s="318"/>
      <c r="M73" s="4"/>
      <c r="O73" s="6"/>
      <c r="Q73" s="20"/>
      <c r="R73" s="5" t="str">
        <f ca="1">score</f>
        <v/>
      </c>
      <c r="S73" s="326" t="str">
        <f ca="1">rescore_svc</f>
        <v/>
      </c>
      <c r="U73" s="11" t="str">
        <f ca="1">price</f>
        <v/>
      </c>
      <c r="V73" s="4"/>
      <c r="Y73" s="388">
        <f ca="1">COUNTIFS(OFFSET($B$10, 0, 0, ROW()-9, 1), SERVICE[[#This Row],[Employee ID]], OFFSET($F$10, 0, 0, ROW()-9, 1), SERVICE[[#This Row],[Resources Role]])</f>
        <v>0</v>
      </c>
      <c r="Z73" s="388">
        <f ca="1">COUNTIFS(OFFSET($F$10, 0, 0, ROW()-9, 1), SERVICE[[#This Row],[Resources Role]], OFFSET($H$10, 0, 0, ROW()-9, 1), SERVICE[[#This Row],[Booking]])</f>
        <v>0</v>
      </c>
    </row>
    <row r="74" spans="1:26" x14ac:dyDescent="0.25">
      <c r="A74" s="6" t="str">
        <f ca="1">no.</f>
        <v/>
      </c>
      <c r="E74" s="4" t="str">
        <f ca="1">position</f>
        <v/>
      </c>
      <c r="J74" s="318"/>
      <c r="M74" s="4"/>
      <c r="O74" s="6"/>
      <c r="Q74" s="20"/>
      <c r="R74" s="5" t="str">
        <f ca="1">score</f>
        <v/>
      </c>
      <c r="S74" s="326" t="str">
        <f ca="1">rescore_svc</f>
        <v/>
      </c>
      <c r="U74" s="11" t="str">
        <f ca="1">price</f>
        <v/>
      </c>
      <c r="V74" s="4"/>
      <c r="Y74" s="388">
        <f ca="1">COUNTIFS(OFFSET($B$10, 0, 0, ROW()-9, 1), SERVICE[[#This Row],[Employee ID]], OFFSET($F$10, 0, 0, ROW()-9, 1), SERVICE[[#This Row],[Resources Role]])</f>
        <v>0</v>
      </c>
      <c r="Z74" s="388">
        <f ca="1">COUNTIFS(OFFSET($F$10, 0, 0, ROW()-9, 1), SERVICE[[#This Row],[Resources Role]], OFFSET($H$10, 0, 0, ROW()-9, 1), SERVICE[[#This Row],[Booking]])</f>
        <v>0</v>
      </c>
    </row>
    <row r="75" spans="1:26" x14ac:dyDescent="0.25">
      <c r="A75" s="6" t="str">
        <f ca="1">no.</f>
        <v/>
      </c>
      <c r="E75" s="4" t="str">
        <f ca="1">position</f>
        <v/>
      </c>
      <c r="J75" s="318"/>
      <c r="M75" s="4"/>
      <c r="O75" s="6"/>
      <c r="Q75" s="20"/>
      <c r="R75" s="5" t="str">
        <f ca="1">score</f>
        <v/>
      </c>
      <c r="S75" s="326" t="str">
        <f ca="1">rescore_svc</f>
        <v/>
      </c>
      <c r="U75" s="11" t="str">
        <f ca="1">price</f>
        <v/>
      </c>
      <c r="V75" s="4"/>
      <c r="Y75" s="388">
        <f ca="1">COUNTIFS(OFFSET($B$10, 0, 0, ROW()-9, 1), SERVICE[[#This Row],[Employee ID]], OFFSET($F$10, 0, 0, ROW()-9, 1), SERVICE[[#This Row],[Resources Role]])</f>
        <v>0</v>
      </c>
      <c r="Z75" s="388">
        <f ca="1">COUNTIFS(OFFSET($F$10, 0, 0, ROW()-9, 1), SERVICE[[#This Row],[Resources Role]], OFFSET($H$10, 0, 0, ROW()-9, 1), SERVICE[[#This Row],[Booking]])</f>
        <v>0</v>
      </c>
    </row>
    <row r="76" spans="1:26" x14ac:dyDescent="0.25">
      <c r="A76" s="6" t="str">
        <f ca="1">no.</f>
        <v/>
      </c>
      <c r="E76" s="4" t="str">
        <f ca="1">position</f>
        <v/>
      </c>
      <c r="J76" s="318"/>
      <c r="M76" s="4"/>
      <c r="O76" s="6"/>
      <c r="Q76" s="20"/>
      <c r="R76" s="5" t="str">
        <f ca="1">score</f>
        <v/>
      </c>
      <c r="S76" s="326" t="str">
        <f ca="1">rescore_svc</f>
        <v/>
      </c>
      <c r="U76" s="11" t="str">
        <f ca="1">price</f>
        <v/>
      </c>
      <c r="V76" s="4"/>
      <c r="Y76" s="388">
        <f ca="1">COUNTIFS(OFFSET($B$10, 0, 0, ROW()-9, 1), SERVICE[[#This Row],[Employee ID]], OFFSET($F$10, 0, 0, ROW()-9, 1), SERVICE[[#This Row],[Resources Role]])</f>
        <v>0</v>
      </c>
      <c r="Z76" s="388">
        <f ca="1">COUNTIFS(OFFSET($F$10, 0, 0, ROW()-9, 1), SERVICE[[#This Row],[Resources Role]], OFFSET($H$10, 0, 0, ROW()-9, 1), SERVICE[[#This Row],[Booking]])</f>
        <v>0</v>
      </c>
    </row>
    <row r="77" spans="1:26" x14ac:dyDescent="0.25">
      <c r="A77" s="6" t="str">
        <f ca="1">no.</f>
        <v/>
      </c>
      <c r="E77" s="4" t="str">
        <f ca="1">position</f>
        <v/>
      </c>
      <c r="J77" s="318"/>
      <c r="M77" s="4"/>
      <c r="O77" s="6"/>
      <c r="Q77" s="20"/>
      <c r="R77" s="5" t="str">
        <f ca="1">score</f>
        <v/>
      </c>
      <c r="S77" s="326" t="str">
        <f ca="1">rescore_svc</f>
        <v/>
      </c>
      <c r="U77" s="11" t="str">
        <f ca="1">price</f>
        <v/>
      </c>
      <c r="V77" s="4"/>
      <c r="Y77" s="388">
        <f ca="1">COUNTIFS(OFFSET($B$10, 0, 0, ROW()-9, 1), SERVICE[[#This Row],[Employee ID]], OFFSET($F$10, 0, 0, ROW()-9, 1), SERVICE[[#This Row],[Resources Role]])</f>
        <v>0</v>
      </c>
      <c r="Z77" s="388">
        <f ca="1">COUNTIFS(OFFSET($F$10, 0, 0, ROW()-9, 1), SERVICE[[#This Row],[Resources Role]], OFFSET($H$10, 0, 0, ROW()-9, 1), SERVICE[[#This Row],[Booking]])</f>
        <v>0</v>
      </c>
    </row>
    <row r="78" spans="1:26" x14ac:dyDescent="0.25">
      <c r="A78" s="6" t="str">
        <f ca="1">no.</f>
        <v/>
      </c>
      <c r="E78" s="4" t="str">
        <f ca="1">position</f>
        <v/>
      </c>
      <c r="J78" s="318"/>
      <c r="M78" s="4"/>
      <c r="O78" s="6"/>
      <c r="Q78" s="20"/>
      <c r="R78" s="5" t="str">
        <f ca="1">score</f>
        <v/>
      </c>
      <c r="S78" s="326" t="str">
        <f ca="1">rescore_svc</f>
        <v/>
      </c>
      <c r="U78" s="11" t="str">
        <f ca="1">price</f>
        <v/>
      </c>
      <c r="V78" s="4"/>
      <c r="Y78" s="388">
        <f ca="1">COUNTIFS(OFFSET($B$10, 0, 0, ROW()-9, 1), SERVICE[[#This Row],[Employee ID]], OFFSET($F$10, 0, 0, ROW()-9, 1), SERVICE[[#This Row],[Resources Role]])</f>
        <v>0</v>
      </c>
      <c r="Z78" s="388">
        <f ca="1">COUNTIFS(OFFSET($F$10, 0, 0, ROW()-9, 1), SERVICE[[#This Row],[Resources Role]], OFFSET($H$10, 0, 0, ROW()-9, 1), SERVICE[[#This Row],[Booking]])</f>
        <v>0</v>
      </c>
    </row>
    <row r="79" spans="1:26" x14ac:dyDescent="0.25">
      <c r="A79" s="6" t="str">
        <f ca="1">no.</f>
        <v/>
      </c>
      <c r="E79" s="4" t="str">
        <f ca="1">position</f>
        <v/>
      </c>
      <c r="J79" s="318"/>
      <c r="M79" s="4"/>
      <c r="O79" s="6"/>
      <c r="Q79" s="20"/>
      <c r="R79" s="5" t="str">
        <f ca="1">score</f>
        <v/>
      </c>
      <c r="S79" s="326" t="str">
        <f ca="1">rescore_svc</f>
        <v/>
      </c>
      <c r="U79" s="11" t="str">
        <f ca="1">price</f>
        <v/>
      </c>
      <c r="V79" s="4"/>
      <c r="Y79" s="388">
        <f ca="1">COUNTIFS(OFFSET($B$10, 0, 0, ROW()-9, 1), SERVICE[[#This Row],[Employee ID]], OFFSET($F$10, 0, 0, ROW()-9, 1), SERVICE[[#This Row],[Resources Role]])</f>
        <v>0</v>
      </c>
      <c r="Z79" s="388">
        <f ca="1">COUNTIFS(OFFSET($F$10, 0, 0, ROW()-9, 1), SERVICE[[#This Row],[Resources Role]], OFFSET($H$10, 0, 0, ROW()-9, 1), SERVICE[[#This Row],[Booking]])</f>
        <v>0</v>
      </c>
    </row>
    <row r="80" spans="1:26" x14ac:dyDescent="0.25">
      <c r="A80" s="6" t="str">
        <f ca="1">no.</f>
        <v/>
      </c>
      <c r="E80" s="4" t="str">
        <f ca="1">position</f>
        <v/>
      </c>
      <c r="J80" s="318"/>
      <c r="M80" s="4"/>
      <c r="O80" s="6"/>
      <c r="Q80" s="20"/>
      <c r="R80" s="5" t="str">
        <f ca="1">score</f>
        <v/>
      </c>
      <c r="S80" s="326" t="str">
        <f ca="1">rescore_svc</f>
        <v/>
      </c>
      <c r="U80" s="11" t="str">
        <f ca="1">price</f>
        <v/>
      </c>
      <c r="V80" s="4"/>
      <c r="Y80" s="388">
        <f ca="1">COUNTIFS(OFFSET($B$10, 0, 0, ROW()-9, 1), SERVICE[[#This Row],[Employee ID]], OFFSET($F$10, 0, 0, ROW()-9, 1), SERVICE[[#This Row],[Resources Role]])</f>
        <v>0</v>
      </c>
      <c r="Z80" s="388">
        <f ca="1">COUNTIFS(OFFSET($F$10, 0, 0, ROW()-9, 1), SERVICE[[#This Row],[Resources Role]], OFFSET($H$10, 0, 0, ROW()-9, 1), SERVICE[[#This Row],[Booking]])</f>
        <v>0</v>
      </c>
    </row>
    <row r="81" spans="1:26" x14ac:dyDescent="0.25">
      <c r="A81" s="6" t="str">
        <f ca="1">no.</f>
        <v/>
      </c>
      <c r="E81" s="4" t="str">
        <f ca="1">position</f>
        <v/>
      </c>
      <c r="J81" s="318"/>
      <c r="M81" s="4"/>
      <c r="O81" s="6"/>
      <c r="Q81" s="20"/>
      <c r="R81" s="5" t="str">
        <f ca="1">score</f>
        <v/>
      </c>
      <c r="S81" s="326" t="str">
        <f ca="1">rescore_svc</f>
        <v/>
      </c>
      <c r="U81" s="11" t="str">
        <f ca="1">price</f>
        <v/>
      </c>
      <c r="V81" s="4"/>
      <c r="Y81" s="388">
        <f ca="1">COUNTIFS(OFFSET($B$10, 0, 0, ROW()-9, 1), SERVICE[[#This Row],[Employee ID]], OFFSET($F$10, 0, 0, ROW()-9, 1), SERVICE[[#This Row],[Resources Role]])</f>
        <v>0</v>
      </c>
      <c r="Z81" s="388">
        <f ca="1">COUNTIFS(OFFSET($F$10, 0, 0, ROW()-9, 1), SERVICE[[#This Row],[Resources Role]], OFFSET($H$10, 0, 0, ROW()-9, 1), SERVICE[[#This Row],[Booking]])</f>
        <v>0</v>
      </c>
    </row>
    <row r="82" spans="1:26" x14ac:dyDescent="0.25">
      <c r="A82" s="6" t="str">
        <f ca="1">no.</f>
        <v/>
      </c>
      <c r="E82" s="4" t="str">
        <f ca="1">position</f>
        <v/>
      </c>
      <c r="J82" s="318"/>
      <c r="M82" s="4"/>
      <c r="O82" s="6"/>
      <c r="Q82" s="20"/>
      <c r="R82" s="5" t="str">
        <f ca="1">score</f>
        <v/>
      </c>
      <c r="S82" s="326" t="str">
        <f ca="1">rescore_svc</f>
        <v/>
      </c>
      <c r="U82" s="11" t="str">
        <f ca="1">price</f>
        <v/>
      </c>
      <c r="V82" s="4"/>
      <c r="Y82" s="388">
        <f ca="1">COUNTIFS(OFFSET($B$10, 0, 0, ROW()-9, 1), SERVICE[[#This Row],[Employee ID]], OFFSET($F$10, 0, 0, ROW()-9, 1), SERVICE[[#This Row],[Resources Role]])</f>
        <v>0</v>
      </c>
      <c r="Z82" s="388">
        <f ca="1">COUNTIFS(OFFSET($F$10, 0, 0, ROW()-9, 1), SERVICE[[#This Row],[Resources Role]], OFFSET($H$10, 0, 0, ROW()-9, 1), SERVICE[[#This Row],[Booking]])</f>
        <v>0</v>
      </c>
    </row>
    <row r="83" spans="1:26" x14ac:dyDescent="0.25">
      <c r="A83" s="6" t="str">
        <f ca="1">no.</f>
        <v/>
      </c>
      <c r="E83" s="4" t="str">
        <f ca="1">position</f>
        <v/>
      </c>
      <c r="J83" s="318"/>
      <c r="M83" s="4"/>
      <c r="O83" s="6"/>
      <c r="Q83" s="20"/>
      <c r="R83" s="5" t="str">
        <f ca="1">score</f>
        <v/>
      </c>
      <c r="S83" s="326" t="str">
        <f ca="1">rescore_svc</f>
        <v/>
      </c>
      <c r="U83" s="11" t="str">
        <f ca="1">price</f>
        <v/>
      </c>
      <c r="V83" s="4"/>
      <c r="Y83" s="388">
        <f ca="1">COUNTIFS(OFFSET($B$10, 0, 0, ROW()-9, 1), SERVICE[[#This Row],[Employee ID]], OFFSET($F$10, 0, 0, ROW()-9, 1), SERVICE[[#This Row],[Resources Role]])</f>
        <v>0</v>
      </c>
      <c r="Z83" s="388">
        <f ca="1">COUNTIFS(OFFSET($F$10, 0, 0, ROW()-9, 1), SERVICE[[#This Row],[Resources Role]], OFFSET($H$10, 0, 0, ROW()-9, 1), SERVICE[[#This Row],[Booking]])</f>
        <v>0</v>
      </c>
    </row>
    <row r="84" spans="1:26" x14ac:dyDescent="0.25">
      <c r="A84" s="6" t="str">
        <f ca="1">no.</f>
        <v/>
      </c>
      <c r="E84" s="4" t="str">
        <f ca="1">position</f>
        <v/>
      </c>
      <c r="J84" s="318"/>
      <c r="M84" s="4"/>
      <c r="O84" s="6"/>
      <c r="Q84" s="20"/>
      <c r="R84" s="5" t="str">
        <f ca="1">score</f>
        <v/>
      </c>
      <c r="S84" s="326" t="str">
        <f ca="1">rescore_svc</f>
        <v/>
      </c>
      <c r="U84" s="11" t="str">
        <f ca="1">price</f>
        <v/>
      </c>
      <c r="V84" s="4"/>
      <c r="Y84" s="388">
        <f ca="1">COUNTIFS(OFFSET($B$10, 0, 0, ROW()-9, 1), SERVICE[[#This Row],[Employee ID]], OFFSET($F$10, 0, 0, ROW()-9, 1), SERVICE[[#This Row],[Resources Role]])</f>
        <v>0</v>
      </c>
      <c r="Z84" s="388">
        <f ca="1">COUNTIFS(OFFSET($F$10, 0, 0, ROW()-9, 1), SERVICE[[#This Row],[Resources Role]], OFFSET($H$10, 0, 0, ROW()-9, 1), SERVICE[[#This Row],[Booking]])</f>
        <v>0</v>
      </c>
    </row>
    <row r="85" spans="1:26" x14ac:dyDescent="0.25">
      <c r="A85" s="6" t="str">
        <f ca="1">no.</f>
        <v/>
      </c>
      <c r="E85" s="4" t="str">
        <f ca="1">position</f>
        <v/>
      </c>
      <c r="J85" s="318"/>
      <c r="M85" s="4"/>
      <c r="O85" s="6"/>
      <c r="Q85" s="20"/>
      <c r="R85" s="5" t="str">
        <f ca="1">score</f>
        <v/>
      </c>
      <c r="S85" s="326" t="str">
        <f ca="1">rescore_svc</f>
        <v/>
      </c>
      <c r="U85" s="11" t="str">
        <f ca="1">price</f>
        <v/>
      </c>
      <c r="V85" s="4"/>
      <c r="Y85" s="388">
        <f ca="1">COUNTIFS(OFFSET($B$10, 0, 0, ROW()-9, 1), SERVICE[[#This Row],[Employee ID]], OFFSET($F$10, 0, 0, ROW()-9, 1), SERVICE[[#This Row],[Resources Role]])</f>
        <v>0</v>
      </c>
      <c r="Z85" s="388">
        <f ca="1">COUNTIFS(OFFSET($F$10, 0, 0, ROW()-9, 1), SERVICE[[#This Row],[Resources Role]], OFFSET($H$10, 0, 0, ROW()-9, 1), SERVICE[[#This Row],[Booking]])</f>
        <v>0</v>
      </c>
    </row>
    <row r="86" spans="1:26" x14ac:dyDescent="0.25">
      <c r="A86" s="6" t="str">
        <f ca="1">no.</f>
        <v/>
      </c>
      <c r="E86" s="4" t="str">
        <f ca="1">position</f>
        <v/>
      </c>
      <c r="J86" s="318"/>
      <c r="M86" s="4"/>
      <c r="O86" s="6"/>
      <c r="Q86" s="20"/>
      <c r="R86" s="5" t="str">
        <f ca="1">score</f>
        <v/>
      </c>
      <c r="S86" s="326" t="str">
        <f ca="1">rescore_svc</f>
        <v/>
      </c>
      <c r="U86" s="11" t="str">
        <f ca="1">price</f>
        <v/>
      </c>
      <c r="V86" s="4"/>
      <c r="Y86" s="388">
        <f ca="1">COUNTIFS(OFFSET($B$10, 0, 0, ROW()-9, 1), SERVICE[[#This Row],[Employee ID]], OFFSET($F$10, 0, 0, ROW()-9, 1), SERVICE[[#This Row],[Resources Role]])</f>
        <v>0</v>
      </c>
      <c r="Z86" s="388">
        <f ca="1">COUNTIFS(OFFSET($F$10, 0, 0, ROW()-9, 1), SERVICE[[#This Row],[Resources Role]], OFFSET($H$10, 0, 0, ROW()-9, 1), SERVICE[[#This Row],[Booking]])</f>
        <v>0</v>
      </c>
    </row>
    <row r="87" spans="1:26" x14ac:dyDescent="0.25">
      <c r="A87" s="6" t="str">
        <f ca="1">no.</f>
        <v/>
      </c>
      <c r="E87" s="4" t="str">
        <f ca="1">position</f>
        <v/>
      </c>
      <c r="J87" s="318"/>
      <c r="M87" s="4"/>
      <c r="O87" s="6"/>
      <c r="Q87" s="20"/>
      <c r="R87" s="5" t="str">
        <f ca="1">score</f>
        <v/>
      </c>
      <c r="S87" s="7" t="str">
        <f ca="1">rescore_svc</f>
        <v/>
      </c>
      <c r="U87" s="11" t="str">
        <f ca="1">price</f>
        <v/>
      </c>
      <c r="V87" s="4"/>
      <c r="Y87" s="388">
        <f ca="1">COUNTIFS(OFFSET($B$10, 0, 0, ROW()-9, 1), SERVICE[[#This Row],[Employee ID]], OFFSET($F$10, 0, 0, ROW()-9, 1), SERVICE[[#This Row],[Resources Role]])</f>
        <v>0</v>
      </c>
      <c r="Z87" s="388">
        <f ca="1">COUNTIFS(OFFSET($F$10, 0, 0, ROW()-9, 1), SERVICE[[#This Row],[Resources Role]], OFFSET($H$10, 0, 0, ROW()-9, 1), SERVICE[[#This Row],[Booking]])</f>
        <v>0</v>
      </c>
    </row>
    <row r="88" spans="1:26" x14ac:dyDescent="0.25">
      <c r="A88" s="6" t="str">
        <f ca="1">no.</f>
        <v/>
      </c>
      <c r="E88" s="4" t="str">
        <f ca="1">position</f>
        <v/>
      </c>
      <c r="J88" s="318"/>
      <c r="M88" s="4"/>
      <c r="O88" s="6"/>
      <c r="Q88" s="20"/>
      <c r="R88" s="5" t="str">
        <f ca="1">score</f>
        <v/>
      </c>
      <c r="S88" s="7" t="str">
        <f ca="1">rescore_svc</f>
        <v/>
      </c>
      <c r="U88" s="11" t="str">
        <f ca="1">price</f>
        <v/>
      </c>
      <c r="V88" s="4"/>
      <c r="Y88" s="388">
        <f ca="1">COUNTIFS(OFFSET($B$10, 0, 0, ROW()-9, 1), SERVICE[[#This Row],[Employee ID]], OFFSET($F$10, 0, 0, ROW()-9, 1), SERVICE[[#This Row],[Resources Role]])</f>
        <v>0</v>
      </c>
      <c r="Z88" s="388">
        <f ca="1">COUNTIFS(OFFSET($F$10, 0, 0, ROW()-9, 1), SERVICE[[#This Row],[Resources Role]], OFFSET($H$10, 0, 0, ROW()-9, 1), SERVICE[[#This Row],[Booking]])</f>
        <v>0</v>
      </c>
    </row>
    <row r="89" spans="1:26" x14ac:dyDescent="0.25">
      <c r="A89" s="6" t="str">
        <f ca="1">no.</f>
        <v/>
      </c>
      <c r="E89" s="4" t="str">
        <f ca="1">position</f>
        <v/>
      </c>
      <c r="J89" s="318"/>
      <c r="M89" s="4"/>
      <c r="O89" s="6"/>
      <c r="Q89" s="20"/>
      <c r="R89" s="5" t="str">
        <f ca="1">score</f>
        <v/>
      </c>
      <c r="S89" s="7" t="str">
        <f ca="1">rescore_svc</f>
        <v/>
      </c>
      <c r="U89" s="11" t="str">
        <f ca="1">price</f>
        <v/>
      </c>
      <c r="V89" s="4"/>
      <c r="Y89" s="388">
        <f ca="1">COUNTIFS(OFFSET($B$10, 0, 0, ROW()-9, 1), SERVICE[[#This Row],[Employee ID]], OFFSET($F$10, 0, 0, ROW()-9, 1), SERVICE[[#This Row],[Resources Role]])</f>
        <v>0</v>
      </c>
      <c r="Z89" s="388">
        <f ca="1">COUNTIFS(OFFSET($F$10, 0, 0, ROW()-9, 1), SERVICE[[#This Row],[Resources Role]], OFFSET($H$10, 0, 0, ROW()-9, 1), SERVICE[[#This Row],[Booking]])</f>
        <v>0</v>
      </c>
    </row>
    <row r="90" spans="1:26" x14ac:dyDescent="0.25">
      <c r="A90" s="6" t="str">
        <f ca="1">no.</f>
        <v/>
      </c>
      <c r="E90" s="4" t="str">
        <f ca="1">position</f>
        <v/>
      </c>
      <c r="J90" s="318"/>
      <c r="M90" s="4"/>
      <c r="O90" s="6"/>
      <c r="Q90" s="20"/>
      <c r="R90" s="5" t="str">
        <f ca="1">score</f>
        <v/>
      </c>
      <c r="S90" s="7" t="str">
        <f ca="1">rescore_svc</f>
        <v/>
      </c>
      <c r="U90" s="11" t="str">
        <f ca="1">price</f>
        <v/>
      </c>
      <c r="V90" s="4"/>
      <c r="Y90" s="388">
        <f ca="1">COUNTIFS(OFFSET($B$10, 0, 0, ROW()-9, 1), SERVICE[[#This Row],[Employee ID]], OFFSET($F$10, 0, 0, ROW()-9, 1), SERVICE[[#This Row],[Resources Role]])</f>
        <v>0</v>
      </c>
      <c r="Z90" s="388">
        <f ca="1">COUNTIFS(OFFSET($F$10, 0, 0, ROW()-9, 1), SERVICE[[#This Row],[Resources Role]], OFFSET($H$10, 0, 0, ROW()-9, 1), SERVICE[[#This Row],[Booking]])</f>
        <v>0</v>
      </c>
    </row>
    <row r="91" spans="1:26" x14ac:dyDescent="0.25">
      <c r="A91" s="6" t="str">
        <f ca="1">no.</f>
        <v/>
      </c>
      <c r="E91" s="4" t="str">
        <f ca="1">position</f>
        <v/>
      </c>
      <c r="J91" s="318"/>
      <c r="M91" s="4"/>
      <c r="O91" s="6"/>
      <c r="Q91" s="20"/>
      <c r="R91" s="5" t="str">
        <f ca="1">score</f>
        <v/>
      </c>
      <c r="S91" s="7" t="str">
        <f ca="1">rescore_svc</f>
        <v/>
      </c>
      <c r="U91" s="11" t="str">
        <f ca="1">price</f>
        <v/>
      </c>
      <c r="V91" s="4"/>
      <c r="Y91" s="388">
        <f ca="1">COUNTIFS(OFFSET($B$10, 0, 0, ROW()-9, 1), SERVICE[[#This Row],[Employee ID]], OFFSET($F$10, 0, 0, ROW()-9, 1), SERVICE[[#This Row],[Resources Role]])</f>
        <v>0</v>
      </c>
      <c r="Z91" s="388">
        <f ca="1">COUNTIFS(OFFSET($F$10, 0, 0, ROW()-9, 1), SERVICE[[#This Row],[Resources Role]], OFFSET($H$10, 0, 0, ROW()-9, 1), SERVICE[[#This Row],[Booking]])</f>
        <v>0</v>
      </c>
    </row>
    <row r="92" spans="1:26" x14ac:dyDescent="0.25">
      <c r="A92" s="6" t="str">
        <f ca="1">no.</f>
        <v/>
      </c>
      <c r="E92" s="4" t="str">
        <f ca="1">position</f>
        <v/>
      </c>
      <c r="J92" s="318"/>
      <c r="M92" s="4"/>
      <c r="O92" s="6"/>
      <c r="Q92" s="20"/>
      <c r="R92" s="5" t="str">
        <f ca="1">score</f>
        <v/>
      </c>
      <c r="S92" s="7" t="str">
        <f ca="1">rescore_svc</f>
        <v/>
      </c>
      <c r="U92" s="11" t="str">
        <f ca="1">price</f>
        <v/>
      </c>
      <c r="V92" s="4"/>
      <c r="Y92" s="388">
        <f ca="1">COUNTIFS(OFFSET($B$10, 0, 0, ROW()-9, 1), SERVICE[[#This Row],[Employee ID]], OFFSET($F$10, 0, 0, ROW()-9, 1), SERVICE[[#This Row],[Resources Role]])</f>
        <v>0</v>
      </c>
      <c r="Z92" s="388">
        <f ca="1">COUNTIFS(OFFSET($F$10, 0, 0, ROW()-9, 1), SERVICE[[#This Row],[Resources Role]], OFFSET($H$10, 0, 0, ROW()-9, 1), SERVICE[[#This Row],[Booking]])</f>
        <v>0</v>
      </c>
    </row>
    <row r="93" spans="1:26" x14ac:dyDescent="0.25">
      <c r="A93" s="6" t="str">
        <f ca="1">no.</f>
        <v/>
      </c>
      <c r="E93" s="4" t="str">
        <f ca="1">position</f>
        <v/>
      </c>
      <c r="J93" s="318"/>
      <c r="M93" s="4"/>
      <c r="O93" s="6"/>
      <c r="Q93" s="20"/>
      <c r="R93" s="5" t="str">
        <f ca="1">score</f>
        <v/>
      </c>
      <c r="S93" s="7" t="str">
        <f ca="1">rescore_svc</f>
        <v/>
      </c>
      <c r="U93" s="11" t="str">
        <f ca="1">price</f>
        <v/>
      </c>
      <c r="V93" s="4"/>
      <c r="Y93" s="388">
        <f ca="1">COUNTIFS(OFFSET($B$10, 0, 0, ROW()-9, 1), SERVICE[[#This Row],[Employee ID]], OFFSET($F$10, 0, 0, ROW()-9, 1), SERVICE[[#This Row],[Resources Role]])</f>
        <v>0</v>
      </c>
      <c r="Z93" s="388">
        <f ca="1">COUNTIFS(OFFSET($F$10, 0, 0, ROW()-9, 1), SERVICE[[#This Row],[Resources Role]], OFFSET($H$10, 0, 0, ROW()-9, 1), SERVICE[[#This Row],[Booking]])</f>
        <v>0</v>
      </c>
    </row>
    <row r="94" spans="1:26" x14ac:dyDescent="0.25">
      <c r="A94" s="6" t="str">
        <f ca="1">no.</f>
        <v/>
      </c>
      <c r="E94" s="4" t="str">
        <f ca="1">position</f>
        <v/>
      </c>
      <c r="J94" s="318"/>
      <c r="M94" s="4"/>
      <c r="O94" s="6"/>
      <c r="Q94" s="20"/>
      <c r="R94" s="5" t="str">
        <f ca="1">score</f>
        <v/>
      </c>
      <c r="S94" s="7" t="str">
        <f ca="1">rescore_svc</f>
        <v/>
      </c>
      <c r="U94" s="11" t="str">
        <f ca="1">price</f>
        <v/>
      </c>
      <c r="V94" s="4"/>
      <c r="Y94" s="388">
        <f ca="1">COUNTIFS(OFFSET($B$10, 0, 0, ROW()-9, 1), SERVICE[[#This Row],[Employee ID]], OFFSET($F$10, 0, 0, ROW()-9, 1), SERVICE[[#This Row],[Resources Role]])</f>
        <v>0</v>
      </c>
      <c r="Z94" s="388">
        <f ca="1">COUNTIFS(OFFSET($F$10, 0, 0, ROW()-9, 1), SERVICE[[#This Row],[Resources Role]], OFFSET($H$10, 0, 0, ROW()-9, 1), SERVICE[[#This Row],[Booking]])</f>
        <v>0</v>
      </c>
    </row>
    <row r="95" spans="1:26" x14ac:dyDescent="0.25">
      <c r="A95" s="6" t="str">
        <f ca="1">no.</f>
        <v/>
      </c>
      <c r="E95" s="4" t="str">
        <f ca="1">position</f>
        <v/>
      </c>
      <c r="J95" s="318"/>
      <c r="M95" s="4"/>
      <c r="O95" s="6"/>
      <c r="Q95" s="20"/>
      <c r="R95" s="5" t="str">
        <f ca="1">score</f>
        <v/>
      </c>
      <c r="S95" s="7" t="str">
        <f ca="1">rescore_svc</f>
        <v/>
      </c>
      <c r="U95" s="11" t="str">
        <f ca="1">price</f>
        <v/>
      </c>
      <c r="V95" s="4"/>
      <c r="Y95" s="388">
        <f ca="1">COUNTIFS(OFFSET($B$10, 0, 0, ROW()-9, 1), SERVICE[[#This Row],[Employee ID]], OFFSET($F$10, 0, 0, ROW()-9, 1), SERVICE[[#This Row],[Resources Role]])</f>
        <v>0</v>
      </c>
      <c r="Z95" s="388">
        <f ca="1">COUNTIFS(OFFSET($F$10, 0, 0, ROW()-9, 1), SERVICE[[#This Row],[Resources Role]], OFFSET($H$10, 0, 0, ROW()-9, 1), SERVICE[[#This Row],[Booking]])</f>
        <v>0</v>
      </c>
    </row>
    <row r="96" spans="1:26" x14ac:dyDescent="0.25">
      <c r="A96" s="6" t="str">
        <f ca="1">no.</f>
        <v/>
      </c>
      <c r="E96" s="4" t="str">
        <f ca="1">position</f>
        <v/>
      </c>
      <c r="J96" s="318"/>
      <c r="M96" s="4"/>
      <c r="O96" s="6"/>
      <c r="Q96" s="20"/>
      <c r="R96" s="5" t="str">
        <f ca="1">score</f>
        <v/>
      </c>
      <c r="S96" s="7" t="str">
        <f ca="1">rescore_svc</f>
        <v/>
      </c>
      <c r="U96" s="11" t="str">
        <f ca="1">price</f>
        <v/>
      </c>
      <c r="V96" s="4"/>
      <c r="Y96" s="388">
        <f ca="1">COUNTIFS(OFFSET($B$10, 0, 0, ROW()-9, 1), SERVICE[[#This Row],[Employee ID]], OFFSET($F$10, 0, 0, ROW()-9, 1), SERVICE[[#This Row],[Resources Role]])</f>
        <v>0</v>
      </c>
      <c r="Z96" s="388">
        <f ca="1">COUNTIFS(OFFSET($F$10, 0, 0, ROW()-9, 1), SERVICE[[#This Row],[Resources Role]], OFFSET($H$10, 0, 0, ROW()-9, 1), SERVICE[[#This Row],[Booking]])</f>
        <v>0</v>
      </c>
    </row>
    <row r="97" spans="1:26" x14ac:dyDescent="0.25">
      <c r="A97" s="6" t="str">
        <f ca="1">no.</f>
        <v/>
      </c>
      <c r="E97" s="4" t="str">
        <f ca="1">position</f>
        <v/>
      </c>
      <c r="J97" s="318"/>
      <c r="M97" s="4"/>
      <c r="O97" s="6"/>
      <c r="Q97" s="20"/>
      <c r="R97" s="5" t="str">
        <f ca="1">score</f>
        <v/>
      </c>
      <c r="S97" s="7" t="str">
        <f ca="1">rescore_svc</f>
        <v/>
      </c>
      <c r="U97" s="11" t="str">
        <f ca="1">price</f>
        <v/>
      </c>
      <c r="V97" s="4"/>
      <c r="Y97" s="388">
        <f ca="1">COUNTIFS(OFFSET($B$10, 0, 0, ROW()-9, 1), SERVICE[[#This Row],[Employee ID]], OFFSET($F$10, 0, 0, ROW()-9, 1), SERVICE[[#This Row],[Resources Role]])</f>
        <v>0</v>
      </c>
      <c r="Z97" s="388">
        <f ca="1">COUNTIFS(OFFSET($F$10, 0, 0, ROW()-9, 1), SERVICE[[#This Row],[Resources Role]], OFFSET($H$10, 0, 0, ROW()-9, 1), SERVICE[[#This Row],[Booking]])</f>
        <v>0</v>
      </c>
    </row>
    <row r="98" spans="1:26" x14ac:dyDescent="0.25">
      <c r="A98" s="6" t="str">
        <f ca="1">no.</f>
        <v/>
      </c>
      <c r="E98" s="4" t="str">
        <f ca="1">position</f>
        <v/>
      </c>
      <c r="J98" s="318"/>
      <c r="M98" s="4"/>
      <c r="O98" s="6"/>
      <c r="Q98" s="20"/>
      <c r="R98" s="5" t="str">
        <f ca="1">score</f>
        <v/>
      </c>
      <c r="S98" s="7" t="str">
        <f ca="1">rescore_svc</f>
        <v/>
      </c>
      <c r="U98" s="11" t="str">
        <f ca="1">price</f>
        <v/>
      </c>
      <c r="V98" s="4"/>
      <c r="Y98" s="388">
        <f ca="1">COUNTIFS(OFFSET($B$10, 0, 0, ROW()-9, 1), SERVICE[[#This Row],[Employee ID]], OFFSET($F$10, 0, 0, ROW()-9, 1), SERVICE[[#This Row],[Resources Role]])</f>
        <v>0</v>
      </c>
      <c r="Z98" s="388">
        <f ca="1">COUNTIFS(OFFSET($F$10, 0, 0, ROW()-9, 1), SERVICE[[#This Row],[Resources Role]], OFFSET($H$10, 0, 0, ROW()-9, 1), SERVICE[[#This Row],[Booking]])</f>
        <v>0</v>
      </c>
    </row>
    <row r="99" spans="1:26" x14ac:dyDescent="0.25">
      <c r="A99" s="6" t="str">
        <f ca="1">no.</f>
        <v/>
      </c>
      <c r="E99" s="4" t="str">
        <f ca="1">position</f>
        <v/>
      </c>
      <c r="J99" s="318"/>
      <c r="M99" s="4"/>
      <c r="O99" s="6"/>
      <c r="Q99" s="20"/>
      <c r="R99" s="5" t="str">
        <f ca="1">score</f>
        <v/>
      </c>
      <c r="S99" s="7" t="str">
        <f ca="1">rescore_svc</f>
        <v/>
      </c>
      <c r="U99" s="11" t="str">
        <f ca="1">price</f>
        <v/>
      </c>
      <c r="V99" s="4"/>
      <c r="Y99" s="388">
        <f ca="1">COUNTIFS(OFFSET($B$10, 0, 0, ROW()-9, 1), SERVICE[[#This Row],[Employee ID]], OFFSET($F$10, 0, 0, ROW()-9, 1), SERVICE[[#This Row],[Resources Role]])</f>
        <v>0</v>
      </c>
      <c r="Z99" s="388">
        <f ca="1">COUNTIFS(OFFSET($F$10, 0, 0, ROW()-9, 1), SERVICE[[#This Row],[Resources Role]], OFFSET($H$10, 0, 0, ROW()-9, 1), SERVICE[[#This Row],[Booking]])</f>
        <v>0</v>
      </c>
    </row>
    <row r="100" spans="1:26" x14ac:dyDescent="0.25">
      <c r="A100" s="6" t="str">
        <f ca="1">no.</f>
        <v/>
      </c>
      <c r="E100" s="4" t="str">
        <f ca="1">position</f>
        <v/>
      </c>
      <c r="J100" s="318"/>
      <c r="M100" s="4"/>
      <c r="O100" s="6"/>
      <c r="Q100" s="20"/>
      <c r="R100" s="5" t="str">
        <f ca="1">score</f>
        <v/>
      </c>
      <c r="S100" s="7" t="str">
        <f ca="1">rescore_svc</f>
        <v/>
      </c>
      <c r="U100" s="11" t="str">
        <f ca="1">price</f>
        <v/>
      </c>
      <c r="V100" s="4"/>
      <c r="Y100" s="388">
        <f ca="1">COUNTIFS(OFFSET($B$10, 0, 0, ROW()-9, 1), SERVICE[[#This Row],[Employee ID]], OFFSET($F$10, 0, 0, ROW()-9, 1), SERVICE[[#This Row],[Resources Role]])</f>
        <v>0</v>
      </c>
      <c r="Z100" s="388">
        <f ca="1">COUNTIFS(OFFSET($F$10, 0, 0, ROW()-9, 1), SERVICE[[#This Row],[Resources Role]], OFFSET($H$10, 0, 0, ROW()-9, 1), SERVICE[[#This Row],[Booking]])</f>
        <v>0</v>
      </c>
    </row>
    <row r="101" spans="1:26" x14ac:dyDescent="0.25">
      <c r="A101" s="6" t="str">
        <f ca="1">no.</f>
        <v/>
      </c>
      <c r="E101" s="4" t="str">
        <f ca="1">position</f>
        <v/>
      </c>
      <c r="J101" s="318"/>
      <c r="M101" s="4"/>
      <c r="O101" s="6"/>
      <c r="Q101" s="20"/>
      <c r="R101" s="5" t="str">
        <f ca="1">score</f>
        <v/>
      </c>
      <c r="S101" s="7" t="str">
        <f ca="1">rescore_svc</f>
        <v/>
      </c>
      <c r="U101" s="11" t="str">
        <f ca="1">price</f>
        <v/>
      </c>
      <c r="V101" s="4"/>
      <c r="Y101" s="388">
        <f ca="1">COUNTIFS(OFFSET($B$10, 0, 0, ROW()-9, 1), SERVICE[[#This Row],[Employee ID]], OFFSET($F$10, 0, 0, ROW()-9, 1), SERVICE[[#This Row],[Resources Role]])</f>
        <v>0</v>
      </c>
      <c r="Z101" s="388">
        <f ca="1">COUNTIFS(OFFSET($F$10, 0, 0, ROW()-9, 1), SERVICE[[#This Row],[Resources Role]], OFFSET($H$10, 0, 0, ROW()-9, 1), SERVICE[[#This Row],[Booking]])</f>
        <v>0</v>
      </c>
    </row>
    <row r="102" spans="1:26" x14ac:dyDescent="0.25">
      <c r="A102" s="6" t="str">
        <f ca="1">no.</f>
        <v/>
      </c>
      <c r="E102" s="4" t="str">
        <f ca="1">position</f>
        <v/>
      </c>
      <c r="J102" s="318"/>
      <c r="M102" s="4"/>
      <c r="O102" s="6"/>
      <c r="Q102" s="20"/>
      <c r="R102" s="5" t="str">
        <f ca="1">score</f>
        <v/>
      </c>
      <c r="S102" s="7" t="str">
        <f ca="1">rescore_svc</f>
        <v/>
      </c>
      <c r="U102" s="11" t="str">
        <f ca="1">price</f>
        <v/>
      </c>
      <c r="V102" s="4"/>
      <c r="Y102" s="388">
        <f ca="1">COUNTIFS(OFFSET($B$10, 0, 0, ROW()-9, 1), SERVICE[[#This Row],[Employee ID]], OFFSET($F$10, 0, 0, ROW()-9, 1), SERVICE[[#This Row],[Resources Role]])</f>
        <v>0</v>
      </c>
      <c r="Z102" s="388">
        <f ca="1">COUNTIFS(OFFSET($F$10, 0, 0, ROW()-9, 1), SERVICE[[#This Row],[Resources Role]], OFFSET($H$10, 0, 0, ROW()-9, 1), SERVICE[[#This Row],[Booking]])</f>
        <v>0</v>
      </c>
    </row>
    <row r="103" spans="1:26" x14ac:dyDescent="0.25">
      <c r="A103" s="6" t="str">
        <f ca="1">no.</f>
        <v/>
      </c>
      <c r="E103" s="4" t="str">
        <f ca="1">position</f>
        <v/>
      </c>
      <c r="J103" s="318"/>
      <c r="M103" s="4"/>
      <c r="O103" s="6"/>
      <c r="Q103" s="20"/>
      <c r="R103" s="5" t="str">
        <f ca="1">score</f>
        <v/>
      </c>
      <c r="S103" s="7" t="str">
        <f ca="1">rescore_svc</f>
        <v/>
      </c>
      <c r="U103" s="11" t="str">
        <f ca="1">price</f>
        <v/>
      </c>
      <c r="V103" s="4"/>
      <c r="Y103" s="388">
        <f ca="1">COUNTIFS(OFFSET($B$10, 0, 0, ROW()-9, 1), SERVICE[[#This Row],[Employee ID]], OFFSET($F$10, 0, 0, ROW()-9, 1), SERVICE[[#This Row],[Resources Role]])</f>
        <v>0</v>
      </c>
      <c r="Z103" s="388">
        <f ca="1">COUNTIFS(OFFSET($F$10, 0, 0, ROW()-9, 1), SERVICE[[#This Row],[Resources Role]], OFFSET($H$10, 0, 0, ROW()-9, 1), SERVICE[[#This Row],[Booking]])</f>
        <v>0</v>
      </c>
    </row>
    <row r="104" spans="1:26" x14ac:dyDescent="0.25">
      <c r="A104" s="6" t="str">
        <f ca="1">no.</f>
        <v/>
      </c>
      <c r="E104" s="4" t="str">
        <f ca="1">position</f>
        <v/>
      </c>
      <c r="J104" s="318"/>
      <c r="M104" s="4"/>
      <c r="O104" s="6"/>
      <c r="Q104" s="20"/>
      <c r="R104" s="5" t="str">
        <f ca="1">score</f>
        <v/>
      </c>
      <c r="S104" s="7" t="str">
        <f ca="1">rescore_svc</f>
        <v/>
      </c>
      <c r="U104" s="11" t="str">
        <f ca="1">price</f>
        <v/>
      </c>
      <c r="V104" s="4"/>
      <c r="Y104" s="388">
        <f ca="1">COUNTIFS(OFFSET($B$10, 0, 0, ROW()-9, 1), SERVICE[[#This Row],[Employee ID]], OFFSET($F$10, 0, 0, ROW()-9, 1), SERVICE[[#This Row],[Resources Role]])</f>
        <v>0</v>
      </c>
      <c r="Z104" s="388">
        <f ca="1">COUNTIFS(OFFSET($F$10, 0, 0, ROW()-9, 1), SERVICE[[#This Row],[Resources Role]], OFFSET($H$10, 0, 0, ROW()-9, 1), SERVICE[[#This Row],[Booking]])</f>
        <v>0</v>
      </c>
    </row>
    <row r="105" spans="1:26" x14ac:dyDescent="0.25">
      <c r="A105" s="6" t="str">
        <f ca="1">no.</f>
        <v/>
      </c>
      <c r="E105" s="4" t="str">
        <f ca="1">position</f>
        <v/>
      </c>
      <c r="J105" s="318"/>
      <c r="M105" s="4"/>
      <c r="O105" s="6"/>
      <c r="Q105" s="20"/>
      <c r="R105" s="5" t="str">
        <f ca="1">score</f>
        <v/>
      </c>
      <c r="S105" s="7" t="str">
        <f ca="1">rescore_svc</f>
        <v/>
      </c>
      <c r="U105" s="11" t="str">
        <f ca="1">price</f>
        <v/>
      </c>
      <c r="V105" s="4"/>
      <c r="Y105" s="388">
        <f ca="1">COUNTIFS(OFFSET($B$10, 0, 0, ROW()-9, 1), SERVICE[[#This Row],[Employee ID]], OFFSET($F$10, 0, 0, ROW()-9, 1), SERVICE[[#This Row],[Resources Role]])</f>
        <v>0</v>
      </c>
      <c r="Z105" s="388">
        <f ca="1">COUNTIFS(OFFSET($F$10, 0, 0, ROW()-9, 1), SERVICE[[#This Row],[Resources Role]], OFFSET($H$10, 0, 0, ROW()-9, 1), SERVICE[[#This Row],[Booking]])</f>
        <v>0</v>
      </c>
    </row>
    <row r="106" spans="1:26" x14ac:dyDescent="0.25">
      <c r="A106" s="6" t="str">
        <f ca="1">no.</f>
        <v/>
      </c>
      <c r="E106" s="4" t="str">
        <f ca="1">position</f>
        <v/>
      </c>
      <c r="J106" s="318"/>
      <c r="M106" s="4"/>
      <c r="O106" s="6"/>
      <c r="Q106" s="20"/>
      <c r="R106" s="5" t="str">
        <f ca="1">score</f>
        <v/>
      </c>
      <c r="S106" s="7" t="str">
        <f ca="1">rescore_svc</f>
        <v/>
      </c>
      <c r="U106" s="11" t="str">
        <f ca="1">price</f>
        <v/>
      </c>
      <c r="V106" s="4"/>
      <c r="Y106" s="388">
        <f ca="1">COUNTIFS(OFFSET($B$10, 0, 0, ROW()-9, 1), SERVICE[[#This Row],[Employee ID]], OFFSET($F$10, 0, 0, ROW()-9, 1), SERVICE[[#This Row],[Resources Role]])</f>
        <v>0</v>
      </c>
      <c r="Z106" s="388">
        <f ca="1">COUNTIFS(OFFSET($F$10, 0, 0, ROW()-9, 1), SERVICE[[#This Row],[Resources Role]], OFFSET($H$10, 0, 0, ROW()-9, 1), SERVICE[[#This Row],[Booking]])</f>
        <v>0</v>
      </c>
    </row>
    <row r="107" spans="1:26" x14ac:dyDescent="0.25">
      <c r="A107" s="6" t="str">
        <f ca="1">no.</f>
        <v/>
      </c>
      <c r="E107" s="4" t="str">
        <f ca="1">position</f>
        <v/>
      </c>
      <c r="J107" s="318"/>
      <c r="M107" s="4"/>
      <c r="O107" s="6"/>
      <c r="Q107" s="20"/>
      <c r="R107" s="5" t="str">
        <f ca="1">score</f>
        <v/>
      </c>
      <c r="S107" s="7" t="str">
        <f ca="1">rescore_svc</f>
        <v/>
      </c>
      <c r="U107" s="11" t="str">
        <f ca="1">price</f>
        <v/>
      </c>
      <c r="V107" s="4"/>
      <c r="Y107" s="388">
        <f ca="1">COUNTIFS(OFFSET($B$10, 0, 0, ROW()-9, 1), SERVICE[[#This Row],[Employee ID]], OFFSET($F$10, 0, 0, ROW()-9, 1), SERVICE[[#This Row],[Resources Role]])</f>
        <v>0</v>
      </c>
      <c r="Z107" s="388">
        <f ca="1">COUNTIFS(OFFSET($F$10, 0, 0, ROW()-9, 1), SERVICE[[#This Row],[Resources Role]], OFFSET($H$10, 0, 0, ROW()-9, 1), SERVICE[[#This Row],[Booking]])</f>
        <v>0</v>
      </c>
    </row>
    <row r="108" spans="1:26" x14ac:dyDescent="0.25">
      <c r="A108" s="6" t="str">
        <f ca="1">no.</f>
        <v/>
      </c>
      <c r="E108" s="4" t="str">
        <f ca="1">position</f>
        <v/>
      </c>
      <c r="J108" s="318"/>
      <c r="M108" s="4"/>
      <c r="O108" s="6"/>
      <c r="Q108" s="20"/>
      <c r="R108" s="5" t="str">
        <f ca="1">score</f>
        <v/>
      </c>
      <c r="S108" s="7" t="str">
        <f ca="1">rescore_svc</f>
        <v/>
      </c>
      <c r="U108" s="11" t="str">
        <f ca="1">price</f>
        <v/>
      </c>
      <c r="V108" s="4"/>
      <c r="Y108" s="388">
        <f ca="1">COUNTIFS(OFFSET($B$10, 0, 0, ROW()-9, 1), SERVICE[[#This Row],[Employee ID]], OFFSET($F$10, 0, 0, ROW()-9, 1), SERVICE[[#This Row],[Resources Role]])</f>
        <v>0</v>
      </c>
      <c r="Z108" s="388">
        <f ca="1">COUNTIFS(OFFSET($F$10, 0, 0, ROW()-9, 1), SERVICE[[#This Row],[Resources Role]], OFFSET($H$10, 0, 0, ROW()-9, 1), SERVICE[[#This Row],[Booking]])</f>
        <v>0</v>
      </c>
    </row>
    <row r="109" spans="1:26" x14ac:dyDescent="0.25">
      <c r="A109" s="6" t="str">
        <f ca="1">no.</f>
        <v/>
      </c>
      <c r="E109" s="4" t="str">
        <f ca="1">position</f>
        <v/>
      </c>
      <c r="J109" s="318"/>
      <c r="M109" s="4"/>
      <c r="O109" s="6"/>
      <c r="Q109" s="20"/>
      <c r="R109" s="5" t="str">
        <f ca="1">score</f>
        <v/>
      </c>
      <c r="S109" s="7" t="str">
        <f ca="1">rescore_svc</f>
        <v/>
      </c>
      <c r="U109" s="11" t="str">
        <f ca="1">price</f>
        <v/>
      </c>
      <c r="V109" s="4"/>
      <c r="Y109" s="388">
        <f ca="1">COUNTIFS(OFFSET($B$10, 0, 0, ROW()-9, 1), SERVICE[[#This Row],[Employee ID]], OFFSET($F$10, 0, 0, ROW()-9, 1), SERVICE[[#This Row],[Resources Role]])</f>
        <v>0</v>
      </c>
      <c r="Z109" s="388">
        <f ca="1">COUNTIFS(OFFSET($F$10, 0, 0, ROW()-9, 1), SERVICE[[#This Row],[Resources Role]], OFFSET($H$10, 0, 0, ROW()-9, 1), SERVICE[[#This Row],[Booking]])</f>
        <v>0</v>
      </c>
    </row>
    <row r="110" spans="1:26" x14ac:dyDescent="0.25">
      <c r="A110" s="6" t="str">
        <f ca="1">no.</f>
        <v/>
      </c>
      <c r="E110" s="4" t="str">
        <f ca="1">position</f>
        <v/>
      </c>
      <c r="J110" s="318"/>
      <c r="M110" s="4"/>
      <c r="O110" s="6"/>
      <c r="Q110" s="20"/>
      <c r="R110" s="5" t="str">
        <f ca="1">score</f>
        <v/>
      </c>
      <c r="S110" s="7" t="str">
        <f ca="1">rescore_svc</f>
        <v/>
      </c>
      <c r="U110" s="11" t="str">
        <f ca="1">price</f>
        <v/>
      </c>
      <c r="V110" s="4"/>
      <c r="Y110" s="388">
        <f ca="1">COUNTIFS(OFFSET($B$10, 0, 0, ROW()-9, 1), SERVICE[[#This Row],[Employee ID]], OFFSET($F$10, 0, 0, ROW()-9, 1), SERVICE[[#This Row],[Resources Role]])</f>
        <v>0</v>
      </c>
      <c r="Z110" s="388">
        <f ca="1">COUNTIFS(OFFSET($F$10, 0, 0, ROW()-9, 1), SERVICE[[#This Row],[Resources Role]], OFFSET($H$10, 0, 0, ROW()-9, 1), SERVICE[[#This Row],[Booking]])</f>
        <v>0</v>
      </c>
    </row>
    <row r="111" spans="1:26" x14ac:dyDescent="0.25">
      <c r="A111" s="6" t="str">
        <f ca="1">no.</f>
        <v/>
      </c>
      <c r="E111" s="4" t="str">
        <f ca="1">position</f>
        <v/>
      </c>
      <c r="J111" s="318"/>
      <c r="M111" s="4"/>
      <c r="O111" s="6"/>
      <c r="Q111" s="20"/>
      <c r="R111" s="5" t="str">
        <f ca="1">score</f>
        <v/>
      </c>
      <c r="S111" s="7" t="str">
        <f ca="1">rescore_svc</f>
        <v/>
      </c>
      <c r="U111" s="11" t="str">
        <f ca="1">price</f>
        <v/>
      </c>
      <c r="V111" s="4"/>
      <c r="Y111" s="388">
        <f ca="1">COUNTIFS(OFFSET($B$10, 0, 0, ROW()-9, 1), SERVICE[[#This Row],[Employee ID]], OFFSET($F$10, 0, 0, ROW()-9, 1), SERVICE[[#This Row],[Resources Role]])</f>
        <v>0</v>
      </c>
      <c r="Z111" s="388">
        <f ca="1">COUNTIFS(OFFSET($F$10, 0, 0, ROW()-9, 1), SERVICE[[#This Row],[Resources Role]], OFFSET($H$10, 0, 0, ROW()-9, 1), SERVICE[[#This Row],[Booking]])</f>
        <v>0</v>
      </c>
    </row>
    <row r="112" spans="1:26" x14ac:dyDescent="0.25">
      <c r="A112" s="6" t="str">
        <f ca="1">no.</f>
        <v/>
      </c>
      <c r="E112" s="4" t="str">
        <f ca="1">position</f>
        <v/>
      </c>
      <c r="J112" s="318"/>
      <c r="M112" s="4"/>
      <c r="O112" s="6"/>
      <c r="Q112" s="20"/>
      <c r="R112" s="5" t="str">
        <f ca="1">score</f>
        <v/>
      </c>
      <c r="S112" s="7" t="str">
        <f ca="1">rescore_svc</f>
        <v/>
      </c>
      <c r="U112" s="11" t="str">
        <f ca="1">price</f>
        <v/>
      </c>
      <c r="V112" s="4"/>
      <c r="Y112" s="388">
        <f ca="1">COUNTIFS(OFFSET($B$10, 0, 0, ROW()-9, 1), SERVICE[[#This Row],[Employee ID]], OFFSET($F$10, 0, 0, ROW()-9, 1), SERVICE[[#This Row],[Resources Role]])</f>
        <v>0</v>
      </c>
      <c r="Z112" s="388">
        <f ca="1">COUNTIFS(OFFSET($F$10, 0, 0, ROW()-9, 1), SERVICE[[#This Row],[Resources Role]], OFFSET($H$10, 0, 0, ROW()-9, 1), SERVICE[[#This Row],[Booking]])</f>
        <v>0</v>
      </c>
    </row>
    <row r="113" spans="1:26" x14ac:dyDescent="0.25">
      <c r="A113" s="6" t="str">
        <f ca="1">no.</f>
        <v/>
      </c>
      <c r="E113" s="4" t="str">
        <f ca="1">position</f>
        <v/>
      </c>
      <c r="J113" s="318"/>
      <c r="M113" s="4"/>
      <c r="O113" s="6"/>
      <c r="Q113" s="20"/>
      <c r="R113" s="5" t="str">
        <f ca="1">score</f>
        <v/>
      </c>
      <c r="S113" s="7" t="str">
        <f ca="1">rescore_svc</f>
        <v/>
      </c>
      <c r="U113" s="11" t="str">
        <f ca="1">price</f>
        <v/>
      </c>
      <c r="V113" s="4"/>
      <c r="Y113" s="388">
        <f ca="1">COUNTIFS(OFFSET($B$10, 0, 0, ROW()-9, 1), SERVICE[[#This Row],[Employee ID]], OFFSET($F$10, 0, 0, ROW()-9, 1), SERVICE[[#This Row],[Resources Role]])</f>
        <v>0</v>
      </c>
      <c r="Z113" s="388">
        <f ca="1">COUNTIFS(OFFSET($F$10, 0, 0, ROW()-9, 1), SERVICE[[#This Row],[Resources Role]], OFFSET($H$10, 0, 0, ROW()-9, 1), SERVICE[[#This Row],[Booking]])</f>
        <v>0</v>
      </c>
    </row>
    <row r="114" spans="1:26" x14ac:dyDescent="0.25">
      <c r="A114" s="6" t="str">
        <f ca="1">no.</f>
        <v/>
      </c>
      <c r="E114" s="4" t="str">
        <f ca="1">position</f>
        <v/>
      </c>
      <c r="J114" s="318"/>
      <c r="M114" s="4"/>
      <c r="O114" s="6"/>
      <c r="Q114" s="20"/>
      <c r="R114" s="5" t="str">
        <f ca="1">score</f>
        <v/>
      </c>
      <c r="S114" s="7" t="str">
        <f ca="1">rescore_svc</f>
        <v/>
      </c>
      <c r="U114" s="11" t="str">
        <f ca="1">price</f>
        <v/>
      </c>
      <c r="V114" s="4"/>
      <c r="Y114" s="388">
        <f ca="1">COUNTIFS(OFFSET($B$10, 0, 0, ROW()-9, 1), SERVICE[[#This Row],[Employee ID]], OFFSET($F$10, 0, 0, ROW()-9, 1), SERVICE[[#This Row],[Resources Role]])</f>
        <v>0</v>
      </c>
      <c r="Z114" s="388">
        <f ca="1">COUNTIFS(OFFSET($F$10, 0, 0, ROW()-9, 1), SERVICE[[#This Row],[Resources Role]], OFFSET($H$10, 0, 0, ROW()-9, 1), SERVICE[[#This Row],[Booking]])</f>
        <v>0</v>
      </c>
    </row>
    <row r="115" spans="1:26" x14ac:dyDescent="0.25">
      <c r="A115" s="6" t="str">
        <f ca="1">no.</f>
        <v/>
      </c>
      <c r="E115" s="4" t="str">
        <f ca="1">position</f>
        <v/>
      </c>
      <c r="J115" s="318"/>
      <c r="M115" s="4"/>
      <c r="O115" s="6"/>
      <c r="Q115" s="20"/>
      <c r="R115" s="5" t="str">
        <f ca="1">score</f>
        <v/>
      </c>
      <c r="S115" s="7" t="str">
        <f ca="1">rescore_svc</f>
        <v/>
      </c>
      <c r="U115" s="11" t="str">
        <f ca="1">price</f>
        <v/>
      </c>
      <c r="V115" s="4"/>
      <c r="Y115" s="388">
        <f ca="1">COUNTIFS(OFFSET($B$10, 0, 0, ROW()-9, 1), SERVICE[[#This Row],[Employee ID]], OFFSET($F$10, 0, 0, ROW()-9, 1), SERVICE[[#This Row],[Resources Role]])</f>
        <v>0</v>
      </c>
      <c r="Z115" s="388">
        <f ca="1">COUNTIFS(OFFSET($F$10, 0, 0, ROW()-9, 1), SERVICE[[#This Row],[Resources Role]], OFFSET($H$10, 0, 0, ROW()-9, 1), SERVICE[[#This Row],[Booking]])</f>
        <v>0</v>
      </c>
    </row>
    <row r="116" spans="1:26" x14ac:dyDescent="0.25">
      <c r="A116" s="6" t="str">
        <f ca="1">no.</f>
        <v/>
      </c>
      <c r="E116" s="4" t="str">
        <f ca="1">position</f>
        <v/>
      </c>
      <c r="J116" s="318"/>
      <c r="M116" s="4"/>
      <c r="O116" s="6"/>
      <c r="Q116" s="20"/>
      <c r="R116" s="5" t="str">
        <f ca="1">score</f>
        <v/>
      </c>
      <c r="S116" s="7" t="str">
        <f ca="1">rescore_svc</f>
        <v/>
      </c>
      <c r="U116" s="11" t="str">
        <f ca="1">price</f>
        <v/>
      </c>
      <c r="V116" s="4"/>
      <c r="Y116" s="388">
        <f ca="1">COUNTIFS(OFFSET($B$10, 0, 0, ROW()-9, 1), SERVICE[[#This Row],[Employee ID]], OFFSET($F$10, 0, 0, ROW()-9, 1), SERVICE[[#This Row],[Resources Role]])</f>
        <v>0</v>
      </c>
      <c r="Z116" s="388">
        <f ca="1">COUNTIFS(OFFSET($F$10, 0, 0, ROW()-9, 1), SERVICE[[#This Row],[Resources Role]], OFFSET($H$10, 0, 0, ROW()-9, 1), SERVICE[[#This Row],[Booking]])</f>
        <v>0</v>
      </c>
    </row>
    <row r="117" spans="1:26" x14ac:dyDescent="0.25">
      <c r="A117" s="6" t="str">
        <f ca="1">no.</f>
        <v/>
      </c>
      <c r="E117" s="4" t="str">
        <f ca="1">position</f>
        <v/>
      </c>
      <c r="J117" s="318"/>
      <c r="M117" s="4"/>
      <c r="O117" s="6"/>
      <c r="Q117" s="20"/>
      <c r="R117" s="5" t="str">
        <f ca="1">score</f>
        <v/>
      </c>
      <c r="S117" s="7" t="str">
        <f ca="1">rescore_svc</f>
        <v/>
      </c>
      <c r="U117" s="11" t="str">
        <f ca="1">price</f>
        <v/>
      </c>
      <c r="V117" s="4"/>
      <c r="Y117" s="388">
        <f ca="1">COUNTIFS(OFFSET($B$10, 0, 0, ROW()-9, 1), SERVICE[[#This Row],[Employee ID]], OFFSET($F$10, 0, 0, ROW()-9, 1), SERVICE[[#This Row],[Resources Role]])</f>
        <v>0</v>
      </c>
      <c r="Z117" s="388">
        <f ca="1">COUNTIFS(OFFSET($F$10, 0, 0, ROW()-9, 1), SERVICE[[#This Row],[Resources Role]], OFFSET($H$10, 0, 0, ROW()-9, 1), SERVICE[[#This Row],[Booking]])</f>
        <v>0</v>
      </c>
    </row>
    <row r="118" spans="1:26" x14ac:dyDescent="0.25">
      <c r="A118" s="6" t="str">
        <f ca="1">no.</f>
        <v/>
      </c>
      <c r="E118" s="4" t="str">
        <f ca="1">position</f>
        <v/>
      </c>
      <c r="J118" s="318"/>
      <c r="M118" s="4"/>
      <c r="O118" s="6"/>
      <c r="Q118" s="20"/>
      <c r="R118" s="5" t="str">
        <f ca="1">score</f>
        <v/>
      </c>
      <c r="S118" s="7" t="str">
        <f ca="1">rescore_svc</f>
        <v/>
      </c>
      <c r="U118" s="11" t="str">
        <f ca="1">price</f>
        <v/>
      </c>
      <c r="V118" s="4"/>
      <c r="Y118" s="388">
        <f ca="1">COUNTIFS(OFFSET($B$10, 0, 0, ROW()-9, 1), SERVICE[[#This Row],[Employee ID]], OFFSET($F$10, 0, 0, ROW()-9, 1), SERVICE[[#This Row],[Resources Role]])</f>
        <v>0</v>
      </c>
      <c r="Z118" s="388">
        <f ca="1">COUNTIFS(OFFSET($F$10, 0, 0, ROW()-9, 1), SERVICE[[#This Row],[Resources Role]], OFFSET($H$10, 0, 0, ROW()-9, 1), SERVICE[[#This Row],[Booking]])</f>
        <v>0</v>
      </c>
    </row>
    <row r="119" spans="1:26" x14ac:dyDescent="0.25">
      <c r="A119" s="6" t="str">
        <f ca="1">no.</f>
        <v/>
      </c>
      <c r="E119" s="4" t="str">
        <f ca="1">position</f>
        <v/>
      </c>
      <c r="J119" s="318"/>
      <c r="M119" s="4"/>
      <c r="O119" s="6"/>
      <c r="Q119" s="20"/>
      <c r="R119" s="5" t="str">
        <f ca="1">score</f>
        <v/>
      </c>
      <c r="S119" s="7" t="str">
        <f ca="1">rescore_svc</f>
        <v/>
      </c>
      <c r="U119" s="11" t="str">
        <f ca="1">price</f>
        <v/>
      </c>
      <c r="V119" s="4"/>
      <c r="Y119" s="388">
        <f ca="1">COUNTIFS(OFFSET($B$10, 0, 0, ROW()-9, 1), SERVICE[[#This Row],[Employee ID]], OFFSET($F$10, 0, 0, ROW()-9, 1), SERVICE[[#This Row],[Resources Role]])</f>
        <v>0</v>
      </c>
      <c r="Z119" s="388">
        <f ca="1">COUNTIFS(OFFSET($F$10, 0, 0, ROW()-9, 1), SERVICE[[#This Row],[Resources Role]], OFFSET($H$10, 0, 0, ROW()-9, 1), SERVICE[[#This Row],[Booking]])</f>
        <v>0</v>
      </c>
    </row>
    <row r="120" spans="1:26" x14ac:dyDescent="0.25">
      <c r="A120" s="6" t="str">
        <f ca="1">no.</f>
        <v/>
      </c>
      <c r="E120" s="4" t="str">
        <f ca="1">position</f>
        <v/>
      </c>
      <c r="J120" s="318"/>
      <c r="M120" s="4"/>
      <c r="O120" s="6"/>
      <c r="Q120" s="20"/>
      <c r="R120" s="5" t="str">
        <f ca="1">score</f>
        <v/>
      </c>
      <c r="S120" s="7" t="str">
        <f ca="1">rescore_svc</f>
        <v/>
      </c>
      <c r="U120" s="11" t="str">
        <f ca="1">price</f>
        <v/>
      </c>
      <c r="V120" s="4"/>
      <c r="Y120" s="388">
        <f ca="1">COUNTIFS(OFFSET($B$10, 0, 0, ROW()-9, 1), SERVICE[[#This Row],[Employee ID]], OFFSET($F$10, 0, 0, ROW()-9, 1), SERVICE[[#This Row],[Resources Role]])</f>
        <v>0</v>
      </c>
      <c r="Z120" s="388">
        <f ca="1">COUNTIFS(OFFSET($F$10, 0, 0, ROW()-9, 1), SERVICE[[#This Row],[Resources Role]], OFFSET($H$10, 0, 0, ROW()-9, 1), SERVICE[[#This Row],[Booking]])</f>
        <v>0</v>
      </c>
    </row>
    <row r="121" spans="1:26" x14ac:dyDescent="0.25">
      <c r="A121" s="6" t="str">
        <f ca="1">no.</f>
        <v/>
      </c>
      <c r="E121" s="4" t="str">
        <f ca="1">position</f>
        <v/>
      </c>
      <c r="J121" s="318"/>
      <c r="M121" s="4"/>
      <c r="O121" s="6"/>
      <c r="Q121" s="20"/>
      <c r="R121" s="5" t="str">
        <f ca="1">score</f>
        <v/>
      </c>
      <c r="S121" s="7" t="str">
        <f ca="1">rescore_svc</f>
        <v/>
      </c>
      <c r="U121" s="11" t="str">
        <f ca="1">price</f>
        <v/>
      </c>
      <c r="V121" s="4"/>
      <c r="Y121" s="388">
        <f ca="1">COUNTIFS(OFFSET($B$10, 0, 0, ROW()-9, 1), SERVICE[[#This Row],[Employee ID]], OFFSET($F$10, 0, 0, ROW()-9, 1), SERVICE[[#This Row],[Resources Role]])</f>
        <v>0</v>
      </c>
      <c r="Z121" s="388">
        <f ca="1">COUNTIFS(OFFSET($F$10, 0, 0, ROW()-9, 1), SERVICE[[#This Row],[Resources Role]], OFFSET($H$10, 0, 0, ROW()-9, 1), SERVICE[[#This Row],[Booking]])</f>
        <v>0</v>
      </c>
    </row>
    <row r="122" spans="1:26" x14ac:dyDescent="0.25">
      <c r="A122" s="6" t="str">
        <f ca="1">no.</f>
        <v/>
      </c>
      <c r="E122" s="4" t="str">
        <f ca="1">position</f>
        <v/>
      </c>
      <c r="J122" s="318"/>
      <c r="M122" s="4"/>
      <c r="O122" s="6"/>
      <c r="Q122" s="20"/>
      <c r="R122" s="5" t="str">
        <f ca="1">score</f>
        <v/>
      </c>
      <c r="S122" s="7" t="str">
        <f ca="1">rescore_svc</f>
        <v/>
      </c>
      <c r="U122" s="11" t="str">
        <f ca="1">price</f>
        <v/>
      </c>
      <c r="V122" s="4"/>
      <c r="Y122" s="388">
        <f ca="1">COUNTIFS(OFFSET($B$10, 0, 0, ROW()-9, 1), SERVICE[[#This Row],[Employee ID]], OFFSET($F$10, 0, 0, ROW()-9, 1), SERVICE[[#This Row],[Resources Role]])</f>
        <v>0</v>
      </c>
      <c r="Z122" s="388">
        <f ca="1">COUNTIFS(OFFSET($F$10, 0, 0, ROW()-9, 1), SERVICE[[#This Row],[Resources Role]], OFFSET($H$10, 0, 0, ROW()-9, 1), SERVICE[[#This Row],[Booking]])</f>
        <v>0</v>
      </c>
    </row>
    <row r="123" spans="1:26" x14ac:dyDescent="0.25">
      <c r="A123" s="6" t="str">
        <f ca="1">no.</f>
        <v/>
      </c>
      <c r="E123" s="4" t="str">
        <f ca="1">position</f>
        <v/>
      </c>
      <c r="J123" s="318"/>
      <c r="M123" s="4"/>
      <c r="O123" s="6"/>
      <c r="Q123" s="20"/>
      <c r="R123" s="5" t="str">
        <f ca="1">score</f>
        <v/>
      </c>
      <c r="S123" s="7" t="str">
        <f ca="1">rescore_svc</f>
        <v/>
      </c>
      <c r="U123" s="11" t="str">
        <f ca="1">price</f>
        <v/>
      </c>
      <c r="V123" s="4"/>
      <c r="Y123" s="388">
        <f ca="1">COUNTIFS(OFFSET($B$10, 0, 0, ROW()-9, 1), SERVICE[[#This Row],[Employee ID]], OFFSET($F$10, 0, 0, ROW()-9, 1), SERVICE[[#This Row],[Resources Role]])</f>
        <v>0</v>
      </c>
      <c r="Z123" s="388">
        <f ca="1">COUNTIFS(OFFSET($F$10, 0, 0, ROW()-9, 1), SERVICE[[#This Row],[Resources Role]], OFFSET($H$10, 0, 0, ROW()-9, 1), SERVICE[[#This Row],[Booking]])</f>
        <v>0</v>
      </c>
    </row>
    <row r="124" spans="1:26" x14ac:dyDescent="0.25">
      <c r="A124" s="6" t="str">
        <f ca="1">no.</f>
        <v/>
      </c>
      <c r="E124" s="4" t="str">
        <f ca="1">position</f>
        <v/>
      </c>
      <c r="J124" s="318"/>
      <c r="M124" s="4"/>
      <c r="O124" s="6"/>
      <c r="Q124" s="20"/>
      <c r="R124" s="5" t="str">
        <f ca="1">score</f>
        <v/>
      </c>
      <c r="S124" s="7" t="str">
        <f ca="1">rescore_svc</f>
        <v/>
      </c>
      <c r="U124" s="11" t="str">
        <f ca="1">price</f>
        <v/>
      </c>
      <c r="V124" s="4"/>
      <c r="Y124" s="388">
        <f ca="1">COUNTIFS(OFFSET($B$10, 0, 0, ROW()-9, 1), SERVICE[[#This Row],[Employee ID]], OFFSET($F$10, 0, 0, ROW()-9, 1), SERVICE[[#This Row],[Resources Role]])</f>
        <v>0</v>
      </c>
      <c r="Z124" s="388">
        <f ca="1">COUNTIFS(OFFSET($F$10, 0, 0, ROW()-9, 1), SERVICE[[#This Row],[Resources Role]], OFFSET($H$10, 0, 0, ROW()-9, 1), SERVICE[[#This Row],[Booking]])</f>
        <v>0</v>
      </c>
    </row>
    <row r="125" spans="1:26" x14ac:dyDescent="0.25">
      <c r="A125" s="6" t="str">
        <f ca="1">no.</f>
        <v/>
      </c>
      <c r="E125" s="4" t="str">
        <f ca="1">position</f>
        <v/>
      </c>
      <c r="J125" s="318"/>
      <c r="M125" s="4"/>
      <c r="O125" s="6"/>
      <c r="Q125" s="20"/>
      <c r="R125" s="5" t="str">
        <f ca="1">score</f>
        <v/>
      </c>
      <c r="S125" s="7" t="str">
        <f ca="1">rescore_svc</f>
        <v/>
      </c>
      <c r="U125" s="11" t="str">
        <f ca="1">price</f>
        <v/>
      </c>
      <c r="V125" s="4"/>
      <c r="Y125" s="388">
        <f ca="1">COUNTIFS(OFFSET($B$10, 0, 0, ROW()-9, 1), SERVICE[[#This Row],[Employee ID]], OFFSET($F$10, 0, 0, ROW()-9, 1), SERVICE[[#This Row],[Resources Role]])</f>
        <v>0</v>
      </c>
      <c r="Z125" s="388">
        <f ca="1">COUNTIFS(OFFSET($F$10, 0, 0, ROW()-9, 1), SERVICE[[#This Row],[Resources Role]], OFFSET($H$10, 0, 0, ROW()-9, 1), SERVICE[[#This Row],[Booking]])</f>
        <v>0</v>
      </c>
    </row>
    <row r="126" spans="1:26" x14ac:dyDescent="0.25">
      <c r="A126" s="6" t="str">
        <f ca="1">no.</f>
        <v/>
      </c>
      <c r="E126" s="4" t="str">
        <f ca="1">position</f>
        <v/>
      </c>
      <c r="J126" s="318"/>
      <c r="M126" s="4"/>
      <c r="O126" s="6"/>
      <c r="Q126" s="20"/>
      <c r="R126" s="5" t="str">
        <f ca="1">score</f>
        <v/>
      </c>
      <c r="S126" s="7" t="str">
        <f ca="1">rescore_svc</f>
        <v/>
      </c>
      <c r="U126" s="11" t="str">
        <f ca="1">price</f>
        <v/>
      </c>
      <c r="V126" s="4"/>
      <c r="Y126" s="388">
        <f ca="1">COUNTIFS(OFFSET($B$10, 0, 0, ROW()-9, 1), SERVICE[[#This Row],[Employee ID]], OFFSET($F$10, 0, 0, ROW()-9, 1), SERVICE[[#This Row],[Resources Role]])</f>
        <v>0</v>
      </c>
      <c r="Z126" s="388">
        <f ca="1">COUNTIFS(OFFSET($F$10, 0, 0, ROW()-9, 1), SERVICE[[#This Row],[Resources Role]], OFFSET($H$10, 0, 0, ROW()-9, 1), SERVICE[[#This Row],[Booking]])</f>
        <v>0</v>
      </c>
    </row>
    <row r="127" spans="1:26" x14ac:dyDescent="0.25">
      <c r="A127" s="6" t="str">
        <f ca="1">no.</f>
        <v/>
      </c>
      <c r="E127" s="4" t="str">
        <f ca="1">position</f>
        <v/>
      </c>
      <c r="J127" s="318"/>
      <c r="M127" s="4"/>
      <c r="O127" s="6"/>
      <c r="Q127" s="20"/>
      <c r="R127" s="5" t="str">
        <f ca="1">score</f>
        <v/>
      </c>
      <c r="S127" s="7" t="str">
        <f ca="1">rescore_svc</f>
        <v/>
      </c>
      <c r="U127" s="11" t="str">
        <f ca="1">price</f>
        <v/>
      </c>
      <c r="V127" s="4"/>
      <c r="Y127" s="388">
        <f ca="1">COUNTIFS(OFFSET($B$10, 0, 0, ROW()-9, 1), SERVICE[[#This Row],[Employee ID]], OFFSET($F$10, 0, 0, ROW()-9, 1), SERVICE[[#This Row],[Resources Role]])</f>
        <v>0</v>
      </c>
      <c r="Z127" s="388">
        <f ca="1">COUNTIFS(OFFSET($F$10, 0, 0, ROW()-9, 1), SERVICE[[#This Row],[Resources Role]], OFFSET($H$10, 0, 0, ROW()-9, 1), SERVICE[[#This Row],[Booking]])</f>
        <v>0</v>
      </c>
    </row>
    <row r="128" spans="1:26" x14ac:dyDescent="0.25">
      <c r="A128" s="6" t="str">
        <f ca="1">no.</f>
        <v/>
      </c>
      <c r="E128" s="4" t="str">
        <f ca="1">position</f>
        <v/>
      </c>
      <c r="J128" s="318"/>
      <c r="M128" s="4"/>
      <c r="O128" s="6"/>
      <c r="Q128" s="20"/>
      <c r="R128" s="5" t="str">
        <f ca="1">score</f>
        <v/>
      </c>
      <c r="S128" s="7" t="str">
        <f ca="1">rescore_svc</f>
        <v/>
      </c>
      <c r="U128" s="11" t="str">
        <f ca="1">price</f>
        <v/>
      </c>
      <c r="V128" s="4"/>
      <c r="Y128" s="388">
        <f ca="1">COUNTIFS(OFFSET($B$10, 0, 0, ROW()-9, 1), SERVICE[[#This Row],[Employee ID]], OFFSET($F$10, 0, 0, ROW()-9, 1), SERVICE[[#This Row],[Resources Role]])</f>
        <v>0</v>
      </c>
      <c r="Z128" s="388">
        <f ca="1">COUNTIFS(OFFSET($F$10, 0, 0, ROW()-9, 1), SERVICE[[#This Row],[Resources Role]], OFFSET($H$10, 0, 0, ROW()-9, 1), SERVICE[[#This Row],[Booking]])</f>
        <v>0</v>
      </c>
    </row>
    <row r="129" spans="1:26" x14ac:dyDescent="0.25">
      <c r="A129" s="6" t="str">
        <f ca="1">no.</f>
        <v/>
      </c>
      <c r="E129" s="4" t="str">
        <f ca="1">position</f>
        <v/>
      </c>
      <c r="J129" s="318"/>
      <c r="M129" s="4"/>
      <c r="O129" s="6"/>
      <c r="Q129" s="20"/>
      <c r="R129" s="5" t="str">
        <f ca="1">score</f>
        <v/>
      </c>
      <c r="S129" s="7" t="str">
        <f ca="1">rescore_svc</f>
        <v/>
      </c>
      <c r="U129" s="11" t="str">
        <f ca="1">price</f>
        <v/>
      </c>
      <c r="V129" s="4"/>
      <c r="Y129" s="388">
        <f ca="1">COUNTIFS(OFFSET($B$10, 0, 0, ROW()-9, 1), SERVICE[[#This Row],[Employee ID]], OFFSET($F$10, 0, 0, ROW()-9, 1), SERVICE[[#This Row],[Resources Role]])</f>
        <v>0</v>
      </c>
      <c r="Z129" s="388">
        <f ca="1">COUNTIFS(OFFSET($F$10, 0, 0, ROW()-9, 1), SERVICE[[#This Row],[Resources Role]], OFFSET($H$10, 0, 0, ROW()-9, 1), SERVICE[[#This Row],[Booking]])</f>
        <v>0</v>
      </c>
    </row>
    <row r="130" spans="1:26" x14ac:dyDescent="0.25">
      <c r="A130" s="6" t="str">
        <f ca="1">no.</f>
        <v/>
      </c>
      <c r="E130" s="4" t="str">
        <f ca="1">position</f>
        <v/>
      </c>
      <c r="J130" s="318"/>
      <c r="M130" s="4"/>
      <c r="O130" s="6"/>
      <c r="Q130" s="20"/>
      <c r="R130" s="5" t="str">
        <f ca="1">score</f>
        <v/>
      </c>
      <c r="S130" s="7" t="str">
        <f ca="1">rescore_svc</f>
        <v/>
      </c>
      <c r="U130" s="11" t="str">
        <f ca="1">price</f>
        <v/>
      </c>
      <c r="V130" s="4"/>
      <c r="Y130" s="388">
        <f ca="1">COUNTIFS(OFFSET($B$10, 0, 0, ROW()-9, 1), SERVICE[[#This Row],[Employee ID]], OFFSET($F$10, 0, 0, ROW()-9, 1), SERVICE[[#This Row],[Resources Role]])</f>
        <v>0</v>
      </c>
      <c r="Z130" s="388">
        <f ca="1">COUNTIFS(OFFSET($F$10, 0, 0, ROW()-9, 1), SERVICE[[#This Row],[Resources Role]], OFFSET($H$10, 0, 0, ROW()-9, 1), SERVICE[[#This Row],[Booking]])</f>
        <v>0</v>
      </c>
    </row>
    <row r="131" spans="1:26" x14ac:dyDescent="0.25">
      <c r="A131" s="6" t="str">
        <f ca="1">no.</f>
        <v/>
      </c>
      <c r="E131" s="4" t="str">
        <f ca="1">position</f>
        <v/>
      </c>
      <c r="J131" s="318"/>
      <c r="M131" s="4"/>
      <c r="O131" s="6"/>
      <c r="Q131" s="20"/>
      <c r="R131" s="5" t="str">
        <f ca="1">score</f>
        <v/>
      </c>
      <c r="S131" s="7" t="str">
        <f ca="1">rescore_svc</f>
        <v/>
      </c>
      <c r="U131" s="11" t="str">
        <f ca="1">price</f>
        <v/>
      </c>
      <c r="V131" s="4"/>
      <c r="Y131" s="388">
        <f ca="1">COUNTIFS(OFFSET($B$10, 0, 0, ROW()-9, 1), SERVICE[[#This Row],[Employee ID]], OFFSET($F$10, 0, 0, ROW()-9, 1), SERVICE[[#This Row],[Resources Role]])</f>
        <v>0</v>
      </c>
      <c r="Z131" s="388">
        <f ca="1">COUNTIFS(OFFSET($F$10, 0, 0, ROW()-9, 1), SERVICE[[#This Row],[Resources Role]], OFFSET($H$10, 0, 0, ROW()-9, 1), SERVICE[[#This Row],[Booking]])</f>
        <v>0</v>
      </c>
    </row>
    <row r="132" spans="1:26" x14ac:dyDescent="0.25">
      <c r="A132" s="6" t="str">
        <f ca="1">no.</f>
        <v/>
      </c>
      <c r="E132" s="4" t="str">
        <f ca="1">position</f>
        <v/>
      </c>
      <c r="J132" s="318"/>
      <c r="M132" s="4"/>
      <c r="O132" s="6"/>
      <c r="Q132" s="20"/>
      <c r="R132" s="5" t="str">
        <f ca="1">score</f>
        <v/>
      </c>
      <c r="S132" s="7" t="str">
        <f ca="1">rescore_svc</f>
        <v/>
      </c>
      <c r="U132" s="11" t="str">
        <f ca="1">price</f>
        <v/>
      </c>
      <c r="V132" s="4"/>
      <c r="Y132" s="388">
        <f ca="1">COUNTIFS(OFFSET($B$10, 0, 0, ROW()-9, 1), SERVICE[[#This Row],[Employee ID]], OFFSET($F$10, 0, 0, ROW()-9, 1), SERVICE[[#This Row],[Resources Role]])</f>
        <v>0</v>
      </c>
      <c r="Z132" s="388">
        <f ca="1">COUNTIFS(OFFSET($F$10, 0, 0, ROW()-9, 1), SERVICE[[#This Row],[Resources Role]], OFFSET($H$10, 0, 0, ROW()-9, 1), SERVICE[[#This Row],[Booking]])</f>
        <v>0</v>
      </c>
    </row>
    <row r="133" spans="1:26" x14ac:dyDescent="0.25">
      <c r="A133" s="6" t="str">
        <f ca="1">no.</f>
        <v/>
      </c>
      <c r="E133" s="4" t="str">
        <f ca="1">position</f>
        <v/>
      </c>
      <c r="J133" s="318"/>
      <c r="M133" s="4"/>
      <c r="O133" s="6"/>
      <c r="Q133" s="20"/>
      <c r="R133" s="5" t="str">
        <f ca="1">score</f>
        <v/>
      </c>
      <c r="S133" s="7" t="str">
        <f ca="1">rescore_svc</f>
        <v/>
      </c>
      <c r="U133" s="11" t="str">
        <f ca="1">price</f>
        <v/>
      </c>
      <c r="V133" s="4"/>
      <c r="Y133" s="388">
        <f ca="1">COUNTIFS(OFFSET($B$10, 0, 0, ROW()-9, 1), SERVICE[[#This Row],[Employee ID]], OFFSET($F$10, 0, 0, ROW()-9, 1), SERVICE[[#This Row],[Resources Role]])</f>
        <v>0</v>
      </c>
      <c r="Z133" s="388">
        <f ca="1">COUNTIFS(OFFSET($F$10, 0, 0, ROW()-9, 1), SERVICE[[#This Row],[Resources Role]], OFFSET($H$10, 0, 0, ROW()-9, 1), SERVICE[[#This Row],[Booking]])</f>
        <v>0</v>
      </c>
    </row>
    <row r="134" spans="1:26" x14ac:dyDescent="0.25">
      <c r="A134" s="6" t="str">
        <f ca="1">no.</f>
        <v/>
      </c>
      <c r="E134" s="4" t="str">
        <f ca="1">position</f>
        <v/>
      </c>
      <c r="J134" s="318"/>
      <c r="M134" s="4"/>
      <c r="O134" s="6"/>
      <c r="Q134" s="20"/>
      <c r="R134" s="5" t="str">
        <f ca="1">score</f>
        <v/>
      </c>
      <c r="S134" s="7" t="str">
        <f ca="1">rescore_svc</f>
        <v/>
      </c>
      <c r="U134" s="11" t="str">
        <f ca="1">price</f>
        <v/>
      </c>
      <c r="V134" s="4"/>
      <c r="Y134" s="388">
        <f ca="1">COUNTIFS(OFFSET($B$10, 0, 0, ROW()-9, 1), SERVICE[[#This Row],[Employee ID]], OFFSET($F$10, 0, 0, ROW()-9, 1), SERVICE[[#This Row],[Resources Role]])</f>
        <v>0</v>
      </c>
      <c r="Z134" s="388">
        <f ca="1">COUNTIFS(OFFSET($F$10, 0, 0, ROW()-9, 1), SERVICE[[#This Row],[Resources Role]], OFFSET($H$10, 0, 0, ROW()-9, 1), SERVICE[[#This Row],[Booking]])</f>
        <v>0</v>
      </c>
    </row>
    <row r="135" spans="1:26" x14ac:dyDescent="0.25">
      <c r="A135" s="6" t="str">
        <f ca="1">no.</f>
        <v/>
      </c>
      <c r="E135" s="4" t="str">
        <f ca="1">position</f>
        <v/>
      </c>
      <c r="J135" s="318"/>
      <c r="M135" s="4"/>
      <c r="O135" s="6"/>
      <c r="Q135" s="20"/>
      <c r="R135" s="5" t="str">
        <f ca="1">score</f>
        <v/>
      </c>
      <c r="S135" s="7" t="str">
        <f ca="1">rescore_svc</f>
        <v/>
      </c>
      <c r="U135" s="11" t="str">
        <f ca="1">price</f>
        <v/>
      </c>
      <c r="V135" s="4"/>
      <c r="Y135" s="388">
        <f ca="1">COUNTIFS(OFFSET($B$10, 0, 0, ROW()-9, 1), SERVICE[[#This Row],[Employee ID]], OFFSET($F$10, 0, 0, ROW()-9, 1), SERVICE[[#This Row],[Resources Role]])</f>
        <v>0</v>
      </c>
      <c r="Z135" s="388">
        <f ca="1">COUNTIFS(OFFSET($F$10, 0, 0, ROW()-9, 1), SERVICE[[#This Row],[Resources Role]], OFFSET($H$10, 0, 0, ROW()-9, 1), SERVICE[[#This Row],[Booking]])</f>
        <v>0</v>
      </c>
    </row>
    <row r="136" spans="1:26" x14ac:dyDescent="0.25">
      <c r="A136" s="6" t="str">
        <f ca="1">no.</f>
        <v/>
      </c>
      <c r="E136" s="4" t="str">
        <f ca="1">position</f>
        <v/>
      </c>
      <c r="J136" s="318"/>
      <c r="M136" s="4"/>
      <c r="O136" s="6"/>
      <c r="Q136" s="20"/>
      <c r="R136" s="5" t="str">
        <f ca="1">score</f>
        <v/>
      </c>
      <c r="S136" s="7" t="str">
        <f ca="1">rescore_svc</f>
        <v/>
      </c>
      <c r="U136" s="11" t="str">
        <f ca="1">price</f>
        <v/>
      </c>
      <c r="V136" s="4"/>
      <c r="Y136" s="388">
        <f ca="1">COUNTIFS(OFFSET($B$10, 0, 0, ROW()-9, 1), SERVICE[[#This Row],[Employee ID]], OFFSET($F$10, 0, 0, ROW()-9, 1), SERVICE[[#This Row],[Resources Role]])</f>
        <v>0</v>
      </c>
      <c r="Z136" s="388">
        <f ca="1">COUNTIFS(OFFSET($F$10, 0, 0, ROW()-9, 1), SERVICE[[#This Row],[Resources Role]], OFFSET($H$10, 0, 0, ROW()-9, 1), SERVICE[[#This Row],[Booking]])</f>
        <v>0</v>
      </c>
    </row>
    <row r="137" spans="1:26" x14ac:dyDescent="0.25">
      <c r="A137" s="6" t="str">
        <f ca="1">no.</f>
        <v/>
      </c>
      <c r="E137" s="4" t="str">
        <f ca="1">position</f>
        <v/>
      </c>
      <c r="J137" s="318"/>
      <c r="M137" s="4"/>
      <c r="O137" s="6"/>
      <c r="Q137" s="20"/>
      <c r="R137" s="5" t="str">
        <f ca="1">score</f>
        <v/>
      </c>
      <c r="S137" s="7" t="str">
        <f ca="1">rescore_svc</f>
        <v/>
      </c>
      <c r="U137" s="11" t="str">
        <f ca="1">price</f>
        <v/>
      </c>
      <c r="V137" s="4"/>
      <c r="Y137" s="388">
        <f ca="1">COUNTIFS(OFFSET($B$10, 0, 0, ROW()-9, 1), SERVICE[[#This Row],[Employee ID]], OFFSET($F$10, 0, 0, ROW()-9, 1), SERVICE[[#This Row],[Resources Role]])</f>
        <v>0</v>
      </c>
      <c r="Z137" s="388">
        <f ca="1">COUNTIFS(OFFSET($F$10, 0, 0, ROW()-9, 1), SERVICE[[#This Row],[Resources Role]], OFFSET($H$10, 0, 0, ROW()-9, 1), SERVICE[[#This Row],[Booking]])</f>
        <v>0</v>
      </c>
    </row>
    <row r="138" spans="1:26" x14ac:dyDescent="0.25">
      <c r="A138" s="6" t="str">
        <f ca="1">no.</f>
        <v/>
      </c>
      <c r="E138" s="4" t="str">
        <f ca="1">position</f>
        <v/>
      </c>
      <c r="J138" s="318"/>
      <c r="M138" s="4"/>
      <c r="O138" s="6"/>
      <c r="Q138" s="20"/>
      <c r="R138" s="5" t="str">
        <f ca="1">score</f>
        <v/>
      </c>
      <c r="S138" s="7" t="str">
        <f ca="1">rescore_svc</f>
        <v/>
      </c>
      <c r="U138" s="11" t="str">
        <f ca="1">price</f>
        <v/>
      </c>
      <c r="V138" s="4"/>
      <c r="Y138" s="388">
        <f ca="1">COUNTIFS(OFFSET($B$10, 0, 0, ROW()-9, 1), SERVICE[[#This Row],[Employee ID]], OFFSET($F$10, 0, 0, ROW()-9, 1), SERVICE[[#This Row],[Resources Role]])</f>
        <v>0</v>
      </c>
      <c r="Z138" s="388">
        <f ca="1">COUNTIFS(OFFSET($F$10, 0, 0, ROW()-9, 1), SERVICE[[#This Row],[Resources Role]], OFFSET($H$10, 0, 0, ROW()-9, 1), SERVICE[[#This Row],[Booking]])</f>
        <v>0</v>
      </c>
    </row>
    <row r="139" spans="1:26" x14ac:dyDescent="0.25">
      <c r="A139" s="6" t="str">
        <f ca="1">no.</f>
        <v/>
      </c>
      <c r="E139" s="4" t="str">
        <f ca="1">position</f>
        <v/>
      </c>
      <c r="J139" s="318"/>
      <c r="M139" s="4"/>
      <c r="O139" s="6"/>
      <c r="Q139" s="20"/>
      <c r="R139" s="5" t="str">
        <f ca="1">score</f>
        <v/>
      </c>
      <c r="S139" s="7" t="str">
        <f ca="1">rescore_svc</f>
        <v/>
      </c>
      <c r="U139" s="11" t="str">
        <f ca="1">price</f>
        <v/>
      </c>
      <c r="V139" s="4"/>
      <c r="Y139" s="388">
        <f ca="1">COUNTIFS(OFFSET($B$10, 0, 0, ROW()-9, 1), SERVICE[[#This Row],[Employee ID]], OFFSET($F$10, 0, 0, ROW()-9, 1), SERVICE[[#This Row],[Resources Role]])</f>
        <v>0</v>
      </c>
      <c r="Z139" s="388">
        <f ca="1">COUNTIFS(OFFSET($F$10, 0, 0, ROW()-9, 1), SERVICE[[#This Row],[Resources Role]], OFFSET($H$10, 0, 0, ROW()-9, 1), SERVICE[[#This Row],[Booking]])</f>
        <v>0</v>
      </c>
    </row>
    <row r="140" spans="1:26" x14ac:dyDescent="0.25">
      <c r="A140" s="6" t="str">
        <f ca="1">no.</f>
        <v/>
      </c>
      <c r="E140" s="4" t="str">
        <f ca="1">position</f>
        <v/>
      </c>
      <c r="J140" s="318"/>
      <c r="M140" s="4"/>
      <c r="O140" s="6"/>
      <c r="Q140" s="20"/>
      <c r="R140" s="5" t="str">
        <f ca="1">score</f>
        <v/>
      </c>
      <c r="S140" s="7" t="str">
        <f ca="1">rescore_svc</f>
        <v/>
      </c>
      <c r="U140" s="11" t="str">
        <f ca="1">price</f>
        <v/>
      </c>
      <c r="V140" s="4"/>
      <c r="Y140" s="388">
        <f ca="1">COUNTIFS(OFFSET($B$10, 0, 0, ROW()-9, 1), SERVICE[[#This Row],[Employee ID]], OFFSET($F$10, 0, 0, ROW()-9, 1), SERVICE[[#This Row],[Resources Role]])</f>
        <v>0</v>
      </c>
      <c r="Z140" s="388">
        <f ca="1">COUNTIFS(OFFSET($F$10, 0, 0, ROW()-9, 1), SERVICE[[#This Row],[Resources Role]], OFFSET($H$10, 0, 0, ROW()-9, 1), SERVICE[[#This Row],[Booking]])</f>
        <v>0</v>
      </c>
    </row>
    <row r="141" spans="1:26" x14ac:dyDescent="0.25">
      <c r="A141" s="6" t="str">
        <f ca="1">no.</f>
        <v/>
      </c>
      <c r="E141" s="4" t="str">
        <f ca="1">position</f>
        <v/>
      </c>
      <c r="J141" s="318"/>
      <c r="M141" s="4"/>
      <c r="O141" s="6"/>
      <c r="Q141" s="20"/>
      <c r="R141" s="5" t="str">
        <f ca="1">score</f>
        <v/>
      </c>
      <c r="S141" s="7" t="str">
        <f ca="1">rescore_svc</f>
        <v/>
      </c>
      <c r="U141" s="11" t="str">
        <f ca="1">price</f>
        <v/>
      </c>
      <c r="V141" s="4"/>
      <c r="Y141" s="388">
        <f ca="1">COUNTIFS(OFFSET($B$10, 0, 0, ROW()-9, 1), SERVICE[[#This Row],[Employee ID]], OFFSET($F$10, 0, 0, ROW()-9, 1), SERVICE[[#This Row],[Resources Role]])</f>
        <v>0</v>
      </c>
      <c r="Z141" s="388">
        <f ca="1">COUNTIFS(OFFSET($F$10, 0, 0, ROW()-9, 1), SERVICE[[#This Row],[Resources Role]], OFFSET($H$10, 0, 0, ROW()-9, 1), SERVICE[[#This Row],[Booking]])</f>
        <v>0</v>
      </c>
    </row>
    <row r="142" spans="1:26" x14ac:dyDescent="0.25">
      <c r="A142" s="6" t="str">
        <f ca="1">no.</f>
        <v/>
      </c>
      <c r="E142" s="4" t="str">
        <f ca="1">position</f>
        <v/>
      </c>
      <c r="J142" s="318"/>
      <c r="M142" s="4"/>
      <c r="O142" s="6"/>
      <c r="Q142" s="20"/>
      <c r="R142" s="5" t="str">
        <f ca="1">score</f>
        <v/>
      </c>
      <c r="S142" s="7" t="str">
        <f ca="1">rescore_svc</f>
        <v/>
      </c>
      <c r="U142" s="11" t="str">
        <f ca="1">price</f>
        <v/>
      </c>
      <c r="V142" s="4"/>
      <c r="Y142" s="388">
        <f ca="1">COUNTIFS(OFFSET($B$10, 0, 0, ROW()-9, 1), SERVICE[[#This Row],[Employee ID]], OFFSET($F$10, 0, 0, ROW()-9, 1), SERVICE[[#This Row],[Resources Role]])</f>
        <v>0</v>
      </c>
      <c r="Z142" s="388">
        <f ca="1">COUNTIFS(OFFSET($F$10, 0, 0, ROW()-9, 1), SERVICE[[#This Row],[Resources Role]], OFFSET($H$10, 0, 0, ROW()-9, 1), SERVICE[[#This Row],[Booking]])</f>
        <v>0</v>
      </c>
    </row>
    <row r="143" spans="1:26" x14ac:dyDescent="0.25">
      <c r="A143" s="6" t="str">
        <f ca="1">no.</f>
        <v/>
      </c>
      <c r="E143" s="4" t="str">
        <f ca="1">position</f>
        <v/>
      </c>
      <c r="J143" s="318"/>
      <c r="M143" s="4"/>
      <c r="O143" s="6"/>
      <c r="Q143" s="20"/>
      <c r="R143" s="5" t="str">
        <f ca="1">score</f>
        <v/>
      </c>
      <c r="S143" s="7" t="str">
        <f ca="1">rescore_svc</f>
        <v/>
      </c>
      <c r="U143" s="11" t="str">
        <f ca="1">price</f>
        <v/>
      </c>
      <c r="V143" s="4"/>
      <c r="Y143" s="388">
        <f ca="1">COUNTIFS(OFFSET($B$10, 0, 0, ROW()-9, 1), SERVICE[[#This Row],[Employee ID]], OFFSET($F$10, 0, 0, ROW()-9, 1), SERVICE[[#This Row],[Resources Role]])</f>
        <v>0</v>
      </c>
      <c r="Z143" s="388">
        <f ca="1">COUNTIFS(OFFSET($F$10, 0, 0, ROW()-9, 1), SERVICE[[#This Row],[Resources Role]], OFFSET($H$10, 0, 0, ROW()-9, 1), SERVICE[[#This Row],[Booking]])</f>
        <v>0</v>
      </c>
    </row>
    <row r="144" spans="1:26" x14ac:dyDescent="0.25">
      <c r="A144" s="6" t="str">
        <f ca="1">no.</f>
        <v/>
      </c>
      <c r="E144" s="4" t="str">
        <f ca="1">position</f>
        <v/>
      </c>
      <c r="J144" s="318"/>
      <c r="M144" s="4"/>
      <c r="O144" s="6"/>
      <c r="Q144" s="20"/>
      <c r="R144" s="5" t="str">
        <f ca="1">score</f>
        <v/>
      </c>
      <c r="S144" s="7" t="str">
        <f ca="1">rescore_svc</f>
        <v/>
      </c>
      <c r="U144" s="11" t="str">
        <f ca="1">price</f>
        <v/>
      </c>
      <c r="V144" s="4"/>
      <c r="Y144" s="388">
        <f ca="1">COUNTIFS(OFFSET($B$10, 0, 0, ROW()-9, 1), SERVICE[[#This Row],[Employee ID]], OFFSET($F$10, 0, 0, ROW()-9, 1), SERVICE[[#This Row],[Resources Role]])</f>
        <v>0</v>
      </c>
      <c r="Z144" s="388">
        <f ca="1">COUNTIFS(OFFSET($F$10, 0, 0, ROW()-9, 1), SERVICE[[#This Row],[Resources Role]], OFFSET($H$10, 0, 0, ROW()-9, 1), SERVICE[[#This Row],[Booking]])</f>
        <v>0</v>
      </c>
    </row>
    <row r="145" spans="1:26" x14ac:dyDescent="0.25">
      <c r="A145" s="6" t="str">
        <f ca="1">no.</f>
        <v/>
      </c>
      <c r="E145" s="4" t="str">
        <f ca="1">position</f>
        <v/>
      </c>
      <c r="J145" s="318"/>
      <c r="M145" s="4"/>
      <c r="O145" s="6"/>
      <c r="Q145" s="20"/>
      <c r="R145" s="5" t="str">
        <f ca="1">score</f>
        <v/>
      </c>
      <c r="S145" s="7" t="str">
        <f ca="1">rescore_svc</f>
        <v/>
      </c>
      <c r="U145" s="11" t="str">
        <f ca="1">price</f>
        <v/>
      </c>
      <c r="V145" s="4"/>
      <c r="Y145" s="388">
        <f ca="1">COUNTIFS(OFFSET($B$10, 0, 0, ROW()-9, 1), SERVICE[[#This Row],[Employee ID]], OFFSET($F$10, 0, 0, ROW()-9, 1), SERVICE[[#This Row],[Resources Role]])</f>
        <v>0</v>
      </c>
      <c r="Z145" s="388">
        <f ca="1">COUNTIFS(OFFSET($F$10, 0, 0, ROW()-9, 1), SERVICE[[#This Row],[Resources Role]], OFFSET($H$10, 0, 0, ROW()-9, 1), SERVICE[[#This Row],[Booking]])</f>
        <v>0</v>
      </c>
    </row>
    <row r="146" spans="1:26" x14ac:dyDescent="0.25">
      <c r="A146" s="6" t="str">
        <f ca="1">no.</f>
        <v/>
      </c>
      <c r="E146" s="4" t="str">
        <f ca="1">position</f>
        <v/>
      </c>
      <c r="J146" s="318"/>
      <c r="M146" s="4"/>
      <c r="O146" s="6"/>
      <c r="Q146" s="20"/>
      <c r="R146" s="5" t="str">
        <f ca="1">score</f>
        <v/>
      </c>
      <c r="S146" s="7" t="str">
        <f ca="1">rescore_svc</f>
        <v/>
      </c>
      <c r="U146" s="11" t="str">
        <f ca="1">price</f>
        <v/>
      </c>
      <c r="V146" s="4"/>
      <c r="Y146" s="388">
        <f ca="1">COUNTIFS(OFFSET($B$10, 0, 0, ROW()-9, 1), SERVICE[[#This Row],[Employee ID]], OFFSET($F$10, 0, 0, ROW()-9, 1), SERVICE[[#This Row],[Resources Role]])</f>
        <v>0</v>
      </c>
      <c r="Z146" s="388">
        <f ca="1">COUNTIFS(OFFSET($F$10, 0, 0, ROW()-9, 1), SERVICE[[#This Row],[Resources Role]], OFFSET($H$10, 0, 0, ROW()-9, 1), SERVICE[[#This Row],[Booking]])</f>
        <v>0</v>
      </c>
    </row>
    <row r="147" spans="1:26" x14ac:dyDescent="0.25">
      <c r="A147" s="6" t="str">
        <f ca="1">no.</f>
        <v/>
      </c>
      <c r="E147" s="4" t="str">
        <f ca="1">position</f>
        <v/>
      </c>
      <c r="J147" s="318"/>
      <c r="M147" s="4"/>
      <c r="O147" s="6"/>
      <c r="Q147" s="20"/>
      <c r="R147" s="5" t="str">
        <f ca="1">score</f>
        <v/>
      </c>
      <c r="S147" s="7" t="str">
        <f ca="1">rescore_svc</f>
        <v/>
      </c>
      <c r="U147" s="11" t="str">
        <f ca="1">price</f>
        <v/>
      </c>
      <c r="V147" s="4"/>
      <c r="Y147" s="388">
        <f ca="1">COUNTIFS(OFFSET($B$10, 0, 0, ROW()-9, 1), SERVICE[[#This Row],[Employee ID]], OFFSET($F$10, 0, 0, ROW()-9, 1), SERVICE[[#This Row],[Resources Role]])</f>
        <v>0</v>
      </c>
      <c r="Z147" s="388">
        <f ca="1">COUNTIFS(OFFSET($F$10, 0, 0, ROW()-9, 1), SERVICE[[#This Row],[Resources Role]], OFFSET($H$10, 0, 0, ROW()-9, 1), SERVICE[[#This Row],[Booking]])</f>
        <v>0</v>
      </c>
    </row>
    <row r="148" spans="1:26" x14ac:dyDescent="0.25">
      <c r="A148" s="6" t="str">
        <f ca="1">no.</f>
        <v/>
      </c>
      <c r="E148" s="4" t="str">
        <f ca="1">position</f>
        <v/>
      </c>
      <c r="J148" s="318"/>
      <c r="M148" s="4"/>
      <c r="O148" s="6"/>
      <c r="Q148" s="20"/>
      <c r="R148" s="5" t="str">
        <f ca="1">score</f>
        <v/>
      </c>
      <c r="S148" s="7" t="str">
        <f ca="1">rescore_svc</f>
        <v/>
      </c>
      <c r="U148" s="11" t="str">
        <f ca="1">price</f>
        <v/>
      </c>
      <c r="V148" s="4"/>
      <c r="Y148" s="388">
        <f ca="1">COUNTIFS(OFFSET($B$10, 0, 0, ROW()-9, 1), SERVICE[[#This Row],[Employee ID]], OFFSET($F$10, 0, 0, ROW()-9, 1), SERVICE[[#This Row],[Resources Role]])</f>
        <v>0</v>
      </c>
      <c r="Z148" s="388">
        <f ca="1">COUNTIFS(OFFSET($F$10, 0, 0, ROW()-9, 1), SERVICE[[#This Row],[Resources Role]], OFFSET($H$10, 0, 0, ROW()-9, 1), SERVICE[[#This Row],[Booking]])</f>
        <v>0</v>
      </c>
    </row>
    <row r="149" spans="1:26" x14ac:dyDescent="0.25">
      <c r="A149" s="6" t="str">
        <f ca="1">no.</f>
        <v/>
      </c>
      <c r="E149" s="4" t="str">
        <f ca="1">position</f>
        <v/>
      </c>
      <c r="J149" s="318"/>
      <c r="M149" s="4"/>
      <c r="O149" s="6"/>
      <c r="Q149" s="20"/>
      <c r="R149" s="5" t="str">
        <f ca="1">score</f>
        <v/>
      </c>
      <c r="S149" s="7" t="str">
        <f ca="1">rescore_svc</f>
        <v/>
      </c>
      <c r="U149" s="11" t="str">
        <f ca="1">price</f>
        <v/>
      </c>
      <c r="V149" s="4"/>
      <c r="Y149" s="388">
        <f ca="1">COUNTIFS(OFFSET($B$10, 0, 0, ROW()-9, 1), SERVICE[[#This Row],[Employee ID]], OFFSET($F$10, 0, 0, ROW()-9, 1), SERVICE[[#This Row],[Resources Role]])</f>
        <v>0</v>
      </c>
      <c r="Z149" s="388">
        <f ca="1">COUNTIFS(OFFSET($F$10, 0, 0, ROW()-9, 1), SERVICE[[#This Row],[Resources Role]], OFFSET($H$10, 0, 0, ROW()-9, 1), SERVICE[[#This Row],[Booking]])</f>
        <v>0</v>
      </c>
    </row>
    <row r="150" spans="1:26" x14ac:dyDescent="0.25">
      <c r="A150" s="6" t="str">
        <f ca="1">no.</f>
        <v/>
      </c>
      <c r="E150" s="4" t="str">
        <f ca="1">position</f>
        <v/>
      </c>
      <c r="J150" s="318"/>
      <c r="M150" s="4"/>
      <c r="O150" s="6"/>
      <c r="Q150" s="20"/>
      <c r="R150" s="5" t="str">
        <f ca="1">score</f>
        <v/>
      </c>
      <c r="S150" s="7" t="str">
        <f ca="1">rescore_svc</f>
        <v/>
      </c>
      <c r="U150" s="11" t="str">
        <f ca="1">price</f>
        <v/>
      </c>
      <c r="V150" s="4"/>
      <c r="Y150" s="388">
        <f ca="1">COUNTIFS(OFFSET($B$10, 0, 0, ROW()-9, 1), SERVICE[[#This Row],[Employee ID]], OFFSET($F$10, 0, 0, ROW()-9, 1), SERVICE[[#This Row],[Resources Role]])</f>
        <v>0</v>
      </c>
      <c r="Z150" s="388">
        <f ca="1">COUNTIFS(OFFSET($F$10, 0, 0, ROW()-9, 1), SERVICE[[#This Row],[Resources Role]], OFFSET($H$10, 0, 0, ROW()-9, 1), SERVICE[[#This Row],[Booking]])</f>
        <v>0</v>
      </c>
    </row>
    <row r="151" spans="1:26" x14ac:dyDescent="0.25">
      <c r="A151" s="6" t="str">
        <f ca="1">no.</f>
        <v/>
      </c>
      <c r="E151" s="4" t="str">
        <f ca="1">position</f>
        <v/>
      </c>
      <c r="J151" s="318"/>
      <c r="M151" s="4"/>
      <c r="O151" s="6"/>
      <c r="Q151" s="20"/>
      <c r="R151" s="5" t="str">
        <f ca="1">score</f>
        <v/>
      </c>
      <c r="S151" s="7" t="str">
        <f ca="1">rescore_svc</f>
        <v/>
      </c>
      <c r="U151" s="11" t="str">
        <f ca="1">price</f>
        <v/>
      </c>
      <c r="V151" s="4"/>
      <c r="Y151" s="388">
        <f ca="1">COUNTIFS(OFFSET($B$10, 0, 0, ROW()-9, 1), SERVICE[[#This Row],[Employee ID]], OFFSET($F$10, 0, 0, ROW()-9, 1), SERVICE[[#This Row],[Resources Role]])</f>
        <v>0</v>
      </c>
      <c r="Z151" s="388">
        <f ca="1">COUNTIFS(OFFSET($F$10, 0, 0, ROW()-9, 1), SERVICE[[#This Row],[Resources Role]], OFFSET($H$10, 0, 0, ROW()-9, 1), SERVICE[[#This Row],[Booking]])</f>
        <v>0</v>
      </c>
    </row>
    <row r="152" spans="1:26" x14ac:dyDescent="0.25">
      <c r="A152" s="6" t="str">
        <f ca="1">no.</f>
        <v/>
      </c>
      <c r="E152" s="4" t="str">
        <f ca="1">position</f>
        <v/>
      </c>
      <c r="J152" s="318"/>
      <c r="M152" s="4"/>
      <c r="O152" s="6"/>
      <c r="Q152" s="20"/>
      <c r="R152" s="5" t="str">
        <f ca="1">score</f>
        <v/>
      </c>
      <c r="S152" s="7" t="str">
        <f ca="1">rescore_svc</f>
        <v/>
      </c>
      <c r="U152" s="11" t="str">
        <f ca="1">price</f>
        <v/>
      </c>
      <c r="V152" s="4"/>
      <c r="Y152" s="388">
        <f ca="1">COUNTIFS(OFFSET($B$10, 0, 0, ROW()-9, 1), SERVICE[[#This Row],[Employee ID]], OFFSET($F$10, 0, 0, ROW()-9, 1), SERVICE[[#This Row],[Resources Role]])</f>
        <v>0</v>
      </c>
      <c r="Z152" s="388">
        <f ca="1">COUNTIFS(OFFSET($F$10, 0, 0, ROW()-9, 1), SERVICE[[#This Row],[Resources Role]], OFFSET($H$10, 0, 0, ROW()-9, 1), SERVICE[[#This Row],[Booking]])</f>
        <v>0</v>
      </c>
    </row>
    <row r="153" spans="1:26" x14ac:dyDescent="0.25">
      <c r="A153" s="6" t="str">
        <f ca="1">no.</f>
        <v/>
      </c>
      <c r="E153" s="4" t="str">
        <f ca="1">position</f>
        <v/>
      </c>
      <c r="J153" s="318"/>
      <c r="M153" s="4"/>
      <c r="O153" s="6"/>
      <c r="Q153" s="20"/>
      <c r="R153" s="5" t="str">
        <f ca="1">score</f>
        <v/>
      </c>
      <c r="S153" s="7" t="str">
        <f ca="1">rescore_svc</f>
        <v/>
      </c>
      <c r="U153" s="11" t="str">
        <f ca="1">price</f>
        <v/>
      </c>
      <c r="V153" s="4"/>
      <c r="Y153" s="388">
        <f ca="1">COUNTIFS(OFFSET($B$10, 0, 0, ROW()-9, 1), SERVICE[[#This Row],[Employee ID]], OFFSET($F$10, 0, 0, ROW()-9, 1), SERVICE[[#This Row],[Resources Role]])</f>
        <v>0</v>
      </c>
      <c r="Z153" s="388">
        <f ca="1">COUNTIFS(OFFSET($F$10, 0, 0, ROW()-9, 1), SERVICE[[#This Row],[Resources Role]], OFFSET($H$10, 0, 0, ROW()-9, 1), SERVICE[[#This Row],[Booking]])</f>
        <v>0</v>
      </c>
    </row>
    <row r="154" spans="1:26" x14ac:dyDescent="0.25">
      <c r="A154" s="6" t="str">
        <f ca="1">no.</f>
        <v/>
      </c>
      <c r="E154" s="4" t="str">
        <f ca="1">position</f>
        <v/>
      </c>
      <c r="J154" s="318"/>
      <c r="M154" s="4"/>
      <c r="O154" s="6"/>
      <c r="Q154" s="20"/>
      <c r="R154" s="5" t="str">
        <f ca="1">score</f>
        <v/>
      </c>
      <c r="S154" s="7" t="str">
        <f ca="1">rescore_svc</f>
        <v/>
      </c>
      <c r="U154" s="11" t="str">
        <f ca="1">price</f>
        <v/>
      </c>
      <c r="V154" s="4"/>
      <c r="Y154" s="388">
        <f ca="1">COUNTIFS(OFFSET($B$10, 0, 0, ROW()-9, 1), SERVICE[[#This Row],[Employee ID]], OFFSET($F$10, 0, 0, ROW()-9, 1), SERVICE[[#This Row],[Resources Role]])</f>
        <v>0</v>
      </c>
      <c r="Z154" s="388">
        <f ca="1">COUNTIFS(OFFSET($F$10, 0, 0, ROW()-9, 1), SERVICE[[#This Row],[Resources Role]], OFFSET($H$10, 0, 0, ROW()-9, 1), SERVICE[[#This Row],[Booking]])</f>
        <v>0</v>
      </c>
    </row>
    <row r="155" spans="1:26" x14ac:dyDescent="0.25">
      <c r="A155" s="6" t="str">
        <f ca="1">no.</f>
        <v/>
      </c>
      <c r="E155" s="4" t="str">
        <f ca="1">position</f>
        <v/>
      </c>
      <c r="J155" s="318"/>
      <c r="M155" s="4"/>
      <c r="O155" s="6"/>
      <c r="Q155" s="20"/>
      <c r="R155" s="5" t="str">
        <f ca="1">score</f>
        <v/>
      </c>
      <c r="S155" s="7" t="str">
        <f ca="1">rescore_svc</f>
        <v/>
      </c>
      <c r="U155" s="11" t="str">
        <f ca="1">price</f>
        <v/>
      </c>
      <c r="V155" s="4"/>
      <c r="Y155" s="388">
        <f ca="1">COUNTIFS(OFFSET($B$10, 0, 0, ROW()-9, 1), SERVICE[[#This Row],[Employee ID]], OFFSET($F$10, 0, 0, ROW()-9, 1), SERVICE[[#This Row],[Resources Role]])</f>
        <v>0</v>
      </c>
      <c r="Z155" s="388">
        <f ca="1">COUNTIFS(OFFSET($F$10, 0, 0, ROW()-9, 1), SERVICE[[#This Row],[Resources Role]], OFFSET($H$10, 0, 0, ROW()-9, 1), SERVICE[[#This Row],[Booking]])</f>
        <v>0</v>
      </c>
    </row>
    <row r="156" spans="1:26" x14ac:dyDescent="0.25">
      <c r="A156" s="6" t="str">
        <f ca="1">no.</f>
        <v/>
      </c>
      <c r="E156" s="4" t="str">
        <f ca="1">position</f>
        <v/>
      </c>
      <c r="J156" s="318"/>
      <c r="M156" s="4"/>
      <c r="O156" s="6"/>
      <c r="Q156" s="20"/>
      <c r="R156" s="5" t="str">
        <f ca="1">score</f>
        <v/>
      </c>
      <c r="S156" s="7" t="str">
        <f ca="1">rescore_svc</f>
        <v/>
      </c>
      <c r="U156" s="11" t="str">
        <f ca="1">price</f>
        <v/>
      </c>
      <c r="V156" s="4"/>
      <c r="Y156" s="388">
        <f ca="1">COUNTIFS(OFFSET($B$10, 0, 0, ROW()-9, 1), SERVICE[[#This Row],[Employee ID]], OFFSET($F$10, 0, 0, ROW()-9, 1), SERVICE[[#This Row],[Resources Role]])</f>
        <v>0</v>
      </c>
      <c r="Z156" s="388">
        <f ca="1">COUNTIFS(OFFSET($F$10, 0, 0, ROW()-9, 1), SERVICE[[#This Row],[Resources Role]], OFFSET($H$10, 0, 0, ROW()-9, 1), SERVICE[[#This Row],[Booking]])</f>
        <v>0</v>
      </c>
    </row>
    <row r="157" spans="1:26" x14ac:dyDescent="0.25">
      <c r="A157" s="6" t="str">
        <f ca="1">no.</f>
        <v/>
      </c>
      <c r="E157" s="4" t="str">
        <f ca="1">position</f>
        <v/>
      </c>
      <c r="J157" s="318"/>
      <c r="M157" s="4"/>
      <c r="O157" s="6"/>
      <c r="Q157" s="20"/>
      <c r="R157" s="5" t="str">
        <f ca="1">score</f>
        <v/>
      </c>
      <c r="S157" s="7" t="str">
        <f ca="1">rescore_svc</f>
        <v/>
      </c>
      <c r="U157" s="11" t="str">
        <f ca="1">price</f>
        <v/>
      </c>
      <c r="V157" s="4"/>
      <c r="Y157" s="388">
        <f ca="1">COUNTIFS(OFFSET($B$10, 0, 0, ROW()-9, 1), SERVICE[[#This Row],[Employee ID]], OFFSET($F$10, 0, 0, ROW()-9, 1), SERVICE[[#This Row],[Resources Role]])</f>
        <v>0</v>
      </c>
      <c r="Z157" s="388">
        <f ca="1">COUNTIFS(OFFSET($F$10, 0, 0, ROW()-9, 1), SERVICE[[#This Row],[Resources Role]], OFFSET($H$10, 0, 0, ROW()-9, 1), SERVICE[[#This Row],[Booking]])</f>
        <v>0</v>
      </c>
    </row>
    <row r="158" spans="1:26" x14ac:dyDescent="0.25">
      <c r="A158" s="6" t="str">
        <f ca="1">no.</f>
        <v/>
      </c>
      <c r="E158" s="4" t="str">
        <f ca="1">position</f>
        <v/>
      </c>
      <c r="J158" s="318"/>
      <c r="M158" s="4"/>
      <c r="O158" s="6"/>
      <c r="Q158" s="20"/>
      <c r="R158" s="5" t="str">
        <f ca="1">score</f>
        <v/>
      </c>
      <c r="S158" s="7" t="str">
        <f ca="1">rescore_svc</f>
        <v/>
      </c>
      <c r="U158" s="11" t="str">
        <f ca="1">price</f>
        <v/>
      </c>
      <c r="V158" s="4"/>
      <c r="Y158" s="388">
        <f ca="1">COUNTIFS(OFFSET($B$10, 0, 0, ROW()-9, 1), SERVICE[[#This Row],[Employee ID]], OFFSET($F$10, 0, 0, ROW()-9, 1), SERVICE[[#This Row],[Resources Role]])</f>
        <v>0</v>
      </c>
      <c r="Z158" s="388">
        <f ca="1">COUNTIFS(OFFSET($F$10, 0, 0, ROW()-9, 1), SERVICE[[#This Row],[Resources Role]], OFFSET($H$10, 0, 0, ROW()-9, 1), SERVICE[[#This Row],[Booking]])</f>
        <v>0</v>
      </c>
    </row>
    <row r="159" spans="1:26" x14ac:dyDescent="0.25">
      <c r="A159" s="6" t="str">
        <f ca="1">no.</f>
        <v/>
      </c>
      <c r="E159" s="4" t="str">
        <f ca="1">position</f>
        <v/>
      </c>
      <c r="J159" s="318"/>
      <c r="M159" s="4"/>
      <c r="O159" s="6"/>
      <c r="Q159" s="20"/>
      <c r="R159" s="5" t="str">
        <f ca="1">score</f>
        <v/>
      </c>
      <c r="S159" s="7" t="str">
        <f ca="1">rescore_svc</f>
        <v/>
      </c>
      <c r="U159" s="11" t="str">
        <f ca="1">price</f>
        <v/>
      </c>
      <c r="V159" s="4"/>
      <c r="Y159" s="388">
        <f ca="1">COUNTIFS(OFFSET($B$10, 0, 0, ROW()-9, 1), SERVICE[[#This Row],[Employee ID]], OFFSET($F$10, 0, 0, ROW()-9, 1), SERVICE[[#This Row],[Resources Role]])</f>
        <v>0</v>
      </c>
      <c r="Z159" s="388">
        <f ca="1">COUNTIFS(OFFSET($F$10, 0, 0, ROW()-9, 1), SERVICE[[#This Row],[Resources Role]], OFFSET($H$10, 0, 0, ROW()-9, 1), SERVICE[[#This Row],[Booking]])</f>
        <v>0</v>
      </c>
    </row>
    <row r="160" spans="1:26" x14ac:dyDescent="0.25">
      <c r="A160" s="6" t="str">
        <f ca="1">no.</f>
        <v/>
      </c>
      <c r="E160" s="4" t="str">
        <f ca="1">position</f>
        <v/>
      </c>
      <c r="J160" s="318"/>
      <c r="M160" s="4"/>
      <c r="O160" s="6"/>
      <c r="Q160" s="20"/>
      <c r="R160" s="5" t="str">
        <f ca="1">score</f>
        <v/>
      </c>
      <c r="S160" s="7" t="str">
        <f ca="1">rescore_svc</f>
        <v/>
      </c>
      <c r="U160" s="11" t="str">
        <f ca="1">price</f>
        <v/>
      </c>
      <c r="V160" s="4"/>
      <c r="Y160" s="388">
        <f ca="1">COUNTIFS(OFFSET($B$10, 0, 0, ROW()-9, 1), SERVICE[[#This Row],[Employee ID]], OFFSET($F$10, 0, 0, ROW()-9, 1), SERVICE[[#This Row],[Resources Role]])</f>
        <v>0</v>
      </c>
      <c r="Z160" s="388">
        <f ca="1">COUNTIFS(OFFSET($F$10, 0, 0, ROW()-9, 1), SERVICE[[#This Row],[Resources Role]], OFFSET($H$10, 0, 0, ROW()-9, 1), SERVICE[[#This Row],[Booking]])</f>
        <v>0</v>
      </c>
    </row>
    <row r="161" spans="1:26" x14ac:dyDescent="0.25">
      <c r="A161" s="6" t="str">
        <f ca="1">no.</f>
        <v/>
      </c>
      <c r="E161" s="4" t="str">
        <f ca="1">position</f>
        <v/>
      </c>
      <c r="J161" s="318"/>
      <c r="M161" s="4"/>
      <c r="O161" s="6"/>
      <c r="Q161" s="20"/>
      <c r="R161" s="5" t="str">
        <f ca="1">score</f>
        <v/>
      </c>
      <c r="S161" s="7" t="str">
        <f ca="1">rescore_svc</f>
        <v/>
      </c>
      <c r="U161" s="11" t="str">
        <f ca="1">price</f>
        <v/>
      </c>
      <c r="V161" s="4"/>
      <c r="Y161" s="388">
        <f ca="1">COUNTIFS(OFFSET($B$10, 0, 0, ROW()-9, 1), SERVICE[[#This Row],[Employee ID]], OFFSET($F$10, 0, 0, ROW()-9, 1), SERVICE[[#This Row],[Resources Role]])</f>
        <v>0</v>
      </c>
      <c r="Z161" s="388">
        <f ca="1">COUNTIFS(OFFSET($F$10, 0, 0, ROW()-9, 1), SERVICE[[#This Row],[Resources Role]], OFFSET($H$10, 0, 0, ROW()-9, 1), SERVICE[[#This Row],[Booking]])</f>
        <v>0</v>
      </c>
    </row>
    <row r="162" spans="1:26" x14ac:dyDescent="0.25">
      <c r="A162" s="6" t="str">
        <f ca="1">no.</f>
        <v/>
      </c>
      <c r="E162" s="4" t="str">
        <f ca="1">position</f>
        <v/>
      </c>
      <c r="J162" s="318"/>
      <c r="M162" s="4"/>
      <c r="O162" s="6"/>
      <c r="Q162" s="20"/>
      <c r="R162" s="5" t="str">
        <f ca="1">score</f>
        <v/>
      </c>
      <c r="S162" s="7" t="str">
        <f ca="1">rescore_svc</f>
        <v/>
      </c>
      <c r="U162" s="11" t="str">
        <f ca="1">price</f>
        <v/>
      </c>
      <c r="V162" s="4"/>
      <c r="Y162" s="388">
        <f ca="1">COUNTIFS(OFFSET($B$10, 0, 0, ROW()-9, 1), SERVICE[[#This Row],[Employee ID]], OFFSET($F$10, 0, 0, ROW()-9, 1), SERVICE[[#This Row],[Resources Role]])</f>
        <v>0</v>
      </c>
      <c r="Z162" s="388">
        <f ca="1">COUNTIFS(OFFSET($F$10, 0, 0, ROW()-9, 1), SERVICE[[#This Row],[Resources Role]], OFFSET($H$10, 0, 0, ROW()-9, 1), SERVICE[[#This Row],[Booking]])</f>
        <v>0</v>
      </c>
    </row>
    <row r="163" spans="1:26" x14ac:dyDescent="0.25">
      <c r="A163" s="6" t="str">
        <f ca="1">no.</f>
        <v/>
      </c>
      <c r="E163" s="4" t="str">
        <f ca="1">position</f>
        <v/>
      </c>
      <c r="J163" s="318"/>
      <c r="M163" s="4"/>
      <c r="O163" s="6"/>
      <c r="Q163" s="20"/>
      <c r="R163" s="5" t="str">
        <f ca="1">score</f>
        <v/>
      </c>
      <c r="S163" s="7" t="str">
        <f ca="1">rescore_svc</f>
        <v/>
      </c>
      <c r="U163" s="11" t="str">
        <f ca="1">price</f>
        <v/>
      </c>
      <c r="V163" s="4"/>
      <c r="Y163" s="388">
        <f ca="1">COUNTIFS(OFFSET($B$10, 0, 0, ROW()-9, 1), SERVICE[[#This Row],[Employee ID]], OFFSET($F$10, 0, 0, ROW()-9, 1), SERVICE[[#This Row],[Resources Role]])</f>
        <v>0</v>
      </c>
      <c r="Z163" s="388">
        <f ca="1">COUNTIFS(OFFSET($F$10, 0, 0, ROW()-9, 1), SERVICE[[#This Row],[Resources Role]], OFFSET($H$10, 0, 0, ROW()-9, 1), SERVICE[[#This Row],[Booking]])</f>
        <v>0</v>
      </c>
    </row>
    <row r="164" spans="1:26" x14ac:dyDescent="0.25">
      <c r="A164" s="6" t="str">
        <f ca="1">no.</f>
        <v/>
      </c>
      <c r="E164" s="4" t="str">
        <f ca="1">position</f>
        <v/>
      </c>
      <c r="J164" s="318"/>
      <c r="M164" s="4"/>
      <c r="O164" s="6"/>
      <c r="Q164" s="20"/>
      <c r="R164" s="5" t="str">
        <f ca="1">score</f>
        <v/>
      </c>
      <c r="S164" s="7" t="str">
        <f ca="1">rescore_svc</f>
        <v/>
      </c>
      <c r="U164" s="11" t="str">
        <f ca="1">price</f>
        <v/>
      </c>
      <c r="V164" s="4"/>
      <c r="Y164" s="388">
        <f ca="1">COUNTIFS(OFFSET($B$10, 0, 0, ROW()-9, 1), SERVICE[[#This Row],[Employee ID]], OFFSET($F$10, 0, 0, ROW()-9, 1), SERVICE[[#This Row],[Resources Role]])</f>
        <v>0</v>
      </c>
      <c r="Z164" s="388">
        <f ca="1">COUNTIFS(OFFSET($F$10, 0, 0, ROW()-9, 1), SERVICE[[#This Row],[Resources Role]], OFFSET($H$10, 0, 0, ROW()-9, 1), SERVICE[[#This Row],[Booking]])</f>
        <v>0</v>
      </c>
    </row>
    <row r="165" spans="1:26" x14ac:dyDescent="0.25">
      <c r="A165" s="6" t="str">
        <f ca="1">no.</f>
        <v/>
      </c>
      <c r="E165" s="4" t="str">
        <f ca="1">position</f>
        <v/>
      </c>
      <c r="J165" s="318"/>
      <c r="M165" s="4"/>
      <c r="O165" s="6"/>
      <c r="Q165" s="20"/>
      <c r="R165" s="5" t="str">
        <f ca="1">score</f>
        <v/>
      </c>
      <c r="S165" s="7" t="str">
        <f ca="1">rescore_svc</f>
        <v/>
      </c>
      <c r="U165" s="11" t="str">
        <f ca="1">price</f>
        <v/>
      </c>
      <c r="V165" s="4"/>
      <c r="Y165" s="388">
        <f ca="1">COUNTIFS(OFFSET($B$10, 0, 0, ROW()-9, 1), SERVICE[[#This Row],[Employee ID]], OFFSET($F$10, 0, 0, ROW()-9, 1), SERVICE[[#This Row],[Resources Role]])</f>
        <v>0</v>
      </c>
      <c r="Z165" s="388">
        <f ca="1">COUNTIFS(OFFSET($F$10, 0, 0, ROW()-9, 1), SERVICE[[#This Row],[Resources Role]], OFFSET($H$10, 0, 0, ROW()-9, 1), SERVICE[[#This Row],[Booking]])</f>
        <v>0</v>
      </c>
    </row>
    <row r="166" spans="1:26" x14ac:dyDescent="0.25">
      <c r="A166" s="6" t="str">
        <f ca="1">no.</f>
        <v/>
      </c>
      <c r="E166" s="4" t="str">
        <f ca="1">position</f>
        <v/>
      </c>
      <c r="J166" s="318"/>
      <c r="M166" s="4"/>
      <c r="O166" s="6"/>
      <c r="Q166" s="20"/>
      <c r="R166" s="5" t="str">
        <f ca="1">score</f>
        <v/>
      </c>
      <c r="S166" s="7" t="str">
        <f ca="1">rescore_svc</f>
        <v/>
      </c>
      <c r="U166" s="11" t="str">
        <f ca="1">price</f>
        <v/>
      </c>
      <c r="V166" s="4"/>
      <c r="Y166" s="388">
        <f ca="1">COUNTIFS(OFFSET($B$10, 0, 0, ROW()-9, 1), SERVICE[[#This Row],[Employee ID]], OFFSET($F$10, 0, 0, ROW()-9, 1), SERVICE[[#This Row],[Resources Role]])</f>
        <v>0</v>
      </c>
      <c r="Z166" s="388">
        <f ca="1">COUNTIFS(OFFSET($F$10, 0, 0, ROW()-9, 1), SERVICE[[#This Row],[Resources Role]], OFFSET($H$10, 0, 0, ROW()-9, 1), SERVICE[[#This Row],[Booking]])</f>
        <v>0</v>
      </c>
    </row>
    <row r="167" spans="1:26" x14ac:dyDescent="0.25">
      <c r="A167" s="6" t="str">
        <f ca="1">no.</f>
        <v/>
      </c>
      <c r="E167" s="4" t="str">
        <f ca="1">position</f>
        <v/>
      </c>
      <c r="J167" s="318"/>
      <c r="M167" s="4"/>
      <c r="O167" s="6"/>
      <c r="Q167" s="20"/>
      <c r="R167" s="5" t="str">
        <f ca="1">score</f>
        <v/>
      </c>
      <c r="S167" s="7" t="str">
        <f ca="1">rescore_svc</f>
        <v/>
      </c>
      <c r="U167" s="11" t="str">
        <f ca="1">price</f>
        <v/>
      </c>
      <c r="V167" s="4"/>
      <c r="Y167" s="388">
        <f ca="1">COUNTIFS(OFFSET($B$10, 0, 0, ROW()-9, 1), SERVICE[[#This Row],[Employee ID]], OFFSET($F$10, 0, 0, ROW()-9, 1), SERVICE[[#This Row],[Resources Role]])</f>
        <v>0</v>
      </c>
      <c r="Z167" s="388">
        <f ca="1">COUNTIFS(OFFSET($F$10, 0, 0, ROW()-9, 1), SERVICE[[#This Row],[Resources Role]], OFFSET($H$10, 0, 0, ROW()-9, 1), SERVICE[[#This Row],[Booking]])</f>
        <v>0</v>
      </c>
    </row>
    <row r="168" spans="1:26" x14ac:dyDescent="0.25">
      <c r="A168" s="6" t="str">
        <f ca="1">no.</f>
        <v/>
      </c>
      <c r="E168" s="4" t="str">
        <f ca="1">position</f>
        <v/>
      </c>
      <c r="J168" s="318"/>
      <c r="M168" s="4"/>
      <c r="O168" s="6"/>
      <c r="Q168" s="20"/>
      <c r="R168" s="5" t="str">
        <f ca="1">score</f>
        <v/>
      </c>
      <c r="S168" s="7" t="str">
        <f ca="1">rescore_svc</f>
        <v/>
      </c>
      <c r="U168" s="11" t="str">
        <f ca="1">price</f>
        <v/>
      </c>
      <c r="V168" s="4"/>
      <c r="Y168" s="388">
        <f ca="1">COUNTIFS(OFFSET($B$10, 0, 0, ROW()-9, 1), SERVICE[[#This Row],[Employee ID]], OFFSET($F$10, 0, 0, ROW()-9, 1), SERVICE[[#This Row],[Resources Role]])</f>
        <v>0</v>
      </c>
      <c r="Z168" s="388">
        <f ca="1">COUNTIFS(OFFSET($F$10, 0, 0, ROW()-9, 1), SERVICE[[#This Row],[Resources Role]], OFFSET($H$10, 0, 0, ROW()-9, 1), SERVICE[[#This Row],[Booking]])</f>
        <v>0</v>
      </c>
    </row>
    <row r="169" spans="1:26" x14ac:dyDescent="0.25">
      <c r="A169" s="6" t="str">
        <f ca="1">no.</f>
        <v/>
      </c>
      <c r="E169" s="4" t="str">
        <f ca="1">position</f>
        <v/>
      </c>
      <c r="J169" s="318"/>
      <c r="M169" s="4"/>
      <c r="O169" s="6"/>
      <c r="Q169" s="20"/>
      <c r="R169" s="5" t="str">
        <f ca="1">score</f>
        <v/>
      </c>
      <c r="S169" s="7" t="str">
        <f ca="1">rescore_svc</f>
        <v/>
      </c>
      <c r="U169" s="11" t="str">
        <f ca="1">price</f>
        <v/>
      </c>
      <c r="V169" s="4"/>
      <c r="Y169" s="388">
        <f ca="1">COUNTIFS(OFFSET($B$10, 0, 0, ROW()-9, 1), SERVICE[[#This Row],[Employee ID]], OFFSET($F$10, 0, 0, ROW()-9, 1), SERVICE[[#This Row],[Resources Role]])</f>
        <v>0</v>
      </c>
      <c r="Z169" s="388">
        <f ca="1">COUNTIFS(OFFSET($F$10, 0, 0, ROW()-9, 1), SERVICE[[#This Row],[Resources Role]], OFFSET($H$10, 0, 0, ROW()-9, 1), SERVICE[[#This Row],[Booking]])</f>
        <v>0</v>
      </c>
    </row>
    <row r="170" spans="1:26" x14ac:dyDescent="0.25">
      <c r="A170" s="6" t="str">
        <f ca="1">no.</f>
        <v/>
      </c>
      <c r="E170" s="4" t="str">
        <f ca="1">position</f>
        <v/>
      </c>
      <c r="J170" s="318"/>
      <c r="M170" s="4"/>
      <c r="O170" s="6"/>
      <c r="Q170" s="20"/>
      <c r="R170" s="5" t="str">
        <f ca="1">score</f>
        <v/>
      </c>
      <c r="S170" s="7" t="str">
        <f ca="1">rescore_svc</f>
        <v/>
      </c>
      <c r="U170" s="11" t="str">
        <f ca="1">price</f>
        <v/>
      </c>
      <c r="V170" s="4"/>
      <c r="Y170" s="388">
        <f ca="1">COUNTIFS(OFFSET($B$10, 0, 0, ROW()-9, 1), SERVICE[[#This Row],[Employee ID]], OFFSET($F$10, 0, 0, ROW()-9, 1), SERVICE[[#This Row],[Resources Role]])</f>
        <v>0</v>
      </c>
      <c r="Z170" s="388">
        <f ca="1">COUNTIFS(OFFSET($F$10, 0, 0, ROW()-9, 1), SERVICE[[#This Row],[Resources Role]], OFFSET($H$10, 0, 0, ROW()-9, 1), SERVICE[[#This Row],[Booking]])</f>
        <v>0</v>
      </c>
    </row>
    <row r="171" spans="1:26" x14ac:dyDescent="0.25">
      <c r="A171" s="6" t="str">
        <f ca="1">no.</f>
        <v/>
      </c>
      <c r="E171" s="4" t="str">
        <f ca="1">position</f>
        <v/>
      </c>
      <c r="J171" s="318"/>
      <c r="M171" s="4"/>
      <c r="O171" s="6"/>
      <c r="Q171" s="20"/>
      <c r="R171" s="5" t="str">
        <f ca="1">score</f>
        <v/>
      </c>
      <c r="S171" s="7" t="str">
        <f ca="1">rescore_svc</f>
        <v/>
      </c>
      <c r="U171" s="11" t="str">
        <f ca="1">price</f>
        <v/>
      </c>
      <c r="V171" s="4"/>
      <c r="Y171" s="388">
        <f ca="1">COUNTIFS(OFFSET($B$10, 0, 0, ROW()-9, 1), SERVICE[[#This Row],[Employee ID]], OFFSET($F$10, 0, 0, ROW()-9, 1), SERVICE[[#This Row],[Resources Role]])</f>
        <v>0</v>
      </c>
      <c r="Z171" s="388">
        <f ca="1">COUNTIFS(OFFSET($F$10, 0, 0, ROW()-9, 1), SERVICE[[#This Row],[Resources Role]], OFFSET($H$10, 0, 0, ROW()-9, 1), SERVICE[[#This Row],[Booking]])</f>
        <v>0</v>
      </c>
    </row>
    <row r="172" spans="1:26" x14ac:dyDescent="0.25">
      <c r="A172" s="6" t="str">
        <f ca="1">no.</f>
        <v/>
      </c>
      <c r="E172" s="4" t="str">
        <f ca="1">position</f>
        <v/>
      </c>
      <c r="J172" s="318"/>
      <c r="M172" s="4"/>
      <c r="O172" s="6"/>
      <c r="Q172" s="20"/>
      <c r="R172" s="5" t="str">
        <f ca="1">score</f>
        <v/>
      </c>
      <c r="S172" s="7" t="str">
        <f ca="1">rescore_svc</f>
        <v/>
      </c>
      <c r="U172" s="11" t="str">
        <f ca="1">price</f>
        <v/>
      </c>
      <c r="V172" s="4"/>
      <c r="Y172" s="388">
        <f ca="1">COUNTIFS(OFFSET($B$10, 0, 0, ROW()-9, 1), SERVICE[[#This Row],[Employee ID]], OFFSET($F$10, 0, 0, ROW()-9, 1), SERVICE[[#This Row],[Resources Role]])</f>
        <v>0</v>
      </c>
      <c r="Z172" s="388">
        <f ca="1">COUNTIFS(OFFSET($F$10, 0, 0, ROW()-9, 1), SERVICE[[#This Row],[Resources Role]], OFFSET($H$10, 0, 0, ROW()-9, 1), SERVICE[[#This Row],[Booking]])</f>
        <v>0</v>
      </c>
    </row>
    <row r="173" spans="1:26" x14ac:dyDescent="0.25">
      <c r="A173" s="6" t="str">
        <f ca="1">no.</f>
        <v/>
      </c>
      <c r="E173" s="4" t="str">
        <f ca="1">position</f>
        <v/>
      </c>
      <c r="J173" s="318"/>
      <c r="M173" s="4"/>
      <c r="O173" s="6"/>
      <c r="Q173" s="20"/>
      <c r="R173" s="5" t="str">
        <f ca="1">score</f>
        <v/>
      </c>
      <c r="S173" s="7" t="str">
        <f ca="1">rescore_svc</f>
        <v/>
      </c>
      <c r="U173" s="11" t="str">
        <f ca="1">price</f>
        <v/>
      </c>
      <c r="V173" s="4"/>
      <c r="Y173" s="388">
        <f ca="1">COUNTIFS(OFFSET($B$10, 0, 0, ROW()-9, 1), SERVICE[[#This Row],[Employee ID]], OFFSET($F$10, 0, 0, ROW()-9, 1), SERVICE[[#This Row],[Resources Role]])</f>
        <v>0</v>
      </c>
      <c r="Z173" s="388">
        <f ca="1">COUNTIFS(OFFSET($F$10, 0, 0, ROW()-9, 1), SERVICE[[#This Row],[Resources Role]], OFFSET($H$10, 0, 0, ROW()-9, 1), SERVICE[[#This Row],[Booking]])</f>
        <v>0</v>
      </c>
    </row>
    <row r="174" spans="1:26" x14ac:dyDescent="0.25">
      <c r="A174" s="6" t="str">
        <f ca="1">no.</f>
        <v/>
      </c>
      <c r="E174" s="4" t="str">
        <f ca="1">position</f>
        <v/>
      </c>
      <c r="J174" s="318"/>
      <c r="M174" s="4"/>
      <c r="O174" s="6"/>
      <c r="Q174" s="20"/>
      <c r="R174" s="5" t="str">
        <f ca="1">score</f>
        <v/>
      </c>
      <c r="S174" s="7" t="str">
        <f ca="1">rescore_svc</f>
        <v/>
      </c>
      <c r="U174" s="11" t="str">
        <f ca="1">price</f>
        <v/>
      </c>
      <c r="V174" s="4"/>
      <c r="Y174" s="388">
        <f ca="1">COUNTIFS(OFFSET($B$10, 0, 0, ROW()-9, 1), SERVICE[[#This Row],[Employee ID]], OFFSET($F$10, 0, 0, ROW()-9, 1), SERVICE[[#This Row],[Resources Role]])</f>
        <v>0</v>
      </c>
      <c r="Z174" s="388">
        <f ca="1">COUNTIFS(OFFSET($F$10, 0, 0, ROW()-9, 1), SERVICE[[#This Row],[Resources Role]], OFFSET($H$10, 0, 0, ROW()-9, 1), SERVICE[[#This Row],[Booking]])</f>
        <v>0</v>
      </c>
    </row>
    <row r="175" spans="1:26" x14ac:dyDescent="0.25">
      <c r="A175" s="6" t="str">
        <f ca="1">no.</f>
        <v/>
      </c>
      <c r="E175" s="4" t="str">
        <f ca="1">position</f>
        <v/>
      </c>
      <c r="J175" s="318"/>
      <c r="M175" s="4"/>
      <c r="O175" s="6"/>
      <c r="Q175" s="20"/>
      <c r="R175" s="5" t="str">
        <f ca="1">score</f>
        <v/>
      </c>
      <c r="S175" s="7" t="str">
        <f ca="1">rescore_svc</f>
        <v/>
      </c>
      <c r="U175" s="11" t="str">
        <f ca="1">price</f>
        <v/>
      </c>
      <c r="V175" s="4"/>
      <c r="Y175" s="388">
        <f ca="1">COUNTIFS(OFFSET($B$10, 0, 0, ROW()-9, 1), SERVICE[[#This Row],[Employee ID]], OFFSET($F$10, 0, 0, ROW()-9, 1), SERVICE[[#This Row],[Resources Role]])</f>
        <v>0</v>
      </c>
      <c r="Z175" s="388">
        <f ca="1">COUNTIFS(OFFSET($F$10, 0, 0, ROW()-9, 1), SERVICE[[#This Row],[Resources Role]], OFFSET($H$10, 0, 0, ROW()-9, 1), SERVICE[[#This Row],[Booking]])</f>
        <v>0</v>
      </c>
    </row>
    <row r="176" spans="1:26" x14ac:dyDescent="0.25">
      <c r="A176" s="6" t="str">
        <f ca="1">no.</f>
        <v/>
      </c>
      <c r="E176" s="4" t="str">
        <f ca="1">position</f>
        <v/>
      </c>
      <c r="J176" s="318"/>
      <c r="M176" s="4"/>
      <c r="O176" s="6"/>
      <c r="Q176" s="20"/>
      <c r="R176" s="5" t="str">
        <f ca="1">score</f>
        <v/>
      </c>
      <c r="S176" s="7" t="str">
        <f ca="1">rescore_svc</f>
        <v/>
      </c>
      <c r="U176" s="11" t="str">
        <f ca="1">price</f>
        <v/>
      </c>
      <c r="V176" s="4"/>
      <c r="Y176" s="388">
        <f ca="1">COUNTIFS(OFFSET($B$10, 0, 0, ROW()-9, 1), SERVICE[[#This Row],[Employee ID]], OFFSET($F$10, 0, 0, ROW()-9, 1), SERVICE[[#This Row],[Resources Role]])</f>
        <v>0</v>
      </c>
      <c r="Z176" s="388">
        <f ca="1">COUNTIFS(OFFSET($F$10, 0, 0, ROW()-9, 1), SERVICE[[#This Row],[Resources Role]], OFFSET($H$10, 0, 0, ROW()-9, 1), SERVICE[[#This Row],[Booking]])</f>
        <v>0</v>
      </c>
    </row>
    <row r="177" spans="1:26" x14ac:dyDescent="0.25">
      <c r="A177" s="6" t="str">
        <f ca="1">no.</f>
        <v/>
      </c>
      <c r="E177" s="4" t="str">
        <f ca="1">position</f>
        <v/>
      </c>
      <c r="J177" s="318"/>
      <c r="M177" s="4"/>
      <c r="O177" s="6"/>
      <c r="Q177" s="20"/>
      <c r="R177" s="5" t="str">
        <f ca="1">score</f>
        <v/>
      </c>
      <c r="S177" s="7" t="str">
        <f ca="1">rescore_svc</f>
        <v/>
      </c>
      <c r="U177" s="11" t="str">
        <f ca="1">price</f>
        <v/>
      </c>
      <c r="V177" s="4"/>
      <c r="Y177" s="388">
        <f ca="1">COUNTIFS(OFFSET($B$10, 0, 0, ROW()-9, 1), SERVICE[[#This Row],[Employee ID]], OFFSET($F$10, 0, 0, ROW()-9, 1), SERVICE[[#This Row],[Resources Role]])</f>
        <v>0</v>
      </c>
      <c r="Z177" s="388">
        <f ca="1">COUNTIFS(OFFSET($F$10, 0, 0, ROW()-9, 1), SERVICE[[#This Row],[Resources Role]], OFFSET($H$10, 0, 0, ROW()-9, 1), SERVICE[[#This Row],[Booking]])</f>
        <v>0</v>
      </c>
    </row>
    <row r="178" spans="1:26" x14ac:dyDescent="0.25">
      <c r="A178" s="6" t="str">
        <f ca="1">no.</f>
        <v/>
      </c>
      <c r="E178" s="4" t="str">
        <f ca="1">position</f>
        <v/>
      </c>
      <c r="J178" s="318"/>
      <c r="M178" s="4"/>
      <c r="O178" s="6"/>
      <c r="Q178" s="20"/>
      <c r="R178" s="5" t="str">
        <f ca="1">score</f>
        <v/>
      </c>
      <c r="S178" s="7" t="str">
        <f ca="1">rescore_svc</f>
        <v/>
      </c>
      <c r="U178" s="11" t="str">
        <f ca="1">price</f>
        <v/>
      </c>
      <c r="V178" s="4"/>
      <c r="Y178" s="388">
        <f ca="1">COUNTIFS(OFFSET($B$10, 0, 0, ROW()-9, 1), SERVICE[[#This Row],[Employee ID]], OFFSET($F$10, 0, 0, ROW()-9, 1), SERVICE[[#This Row],[Resources Role]])</f>
        <v>0</v>
      </c>
      <c r="Z178" s="388">
        <f ca="1">COUNTIFS(OFFSET($F$10, 0, 0, ROW()-9, 1), SERVICE[[#This Row],[Resources Role]], OFFSET($H$10, 0, 0, ROW()-9, 1), SERVICE[[#This Row],[Booking]])</f>
        <v>0</v>
      </c>
    </row>
    <row r="179" spans="1:26" x14ac:dyDescent="0.25">
      <c r="A179" s="6" t="str">
        <f ca="1">no.</f>
        <v/>
      </c>
      <c r="E179" s="4" t="str">
        <f ca="1">position</f>
        <v/>
      </c>
      <c r="J179" s="318"/>
      <c r="M179" s="4"/>
      <c r="O179" s="6"/>
      <c r="Q179" s="20"/>
      <c r="R179" s="5" t="str">
        <f ca="1">score</f>
        <v/>
      </c>
      <c r="S179" s="7" t="str">
        <f ca="1">rescore_svc</f>
        <v/>
      </c>
      <c r="U179" s="11" t="str">
        <f ca="1">price</f>
        <v/>
      </c>
      <c r="V179" s="4"/>
      <c r="Y179" s="388">
        <f ca="1">COUNTIFS(OFFSET($B$10, 0, 0, ROW()-9, 1), SERVICE[[#This Row],[Employee ID]], OFFSET($F$10, 0, 0, ROW()-9, 1), SERVICE[[#This Row],[Resources Role]])</f>
        <v>0</v>
      </c>
      <c r="Z179" s="388">
        <f ca="1">COUNTIFS(OFFSET($F$10, 0, 0, ROW()-9, 1), SERVICE[[#This Row],[Resources Role]], OFFSET($H$10, 0, 0, ROW()-9, 1), SERVICE[[#This Row],[Booking]])</f>
        <v>0</v>
      </c>
    </row>
    <row r="180" spans="1:26" x14ac:dyDescent="0.25">
      <c r="A180" s="6" t="str">
        <f ca="1">no.</f>
        <v/>
      </c>
      <c r="E180" s="4" t="str">
        <f ca="1">position</f>
        <v/>
      </c>
      <c r="J180" s="318"/>
      <c r="M180" s="4"/>
      <c r="O180" s="6"/>
      <c r="Q180" s="20"/>
      <c r="R180" s="5" t="str">
        <f ca="1">score</f>
        <v/>
      </c>
      <c r="S180" s="7" t="str">
        <f ca="1">rescore_svc</f>
        <v/>
      </c>
      <c r="U180" s="11" t="str">
        <f ca="1">price</f>
        <v/>
      </c>
      <c r="V180" s="4"/>
      <c r="Y180" s="388">
        <f ca="1">COUNTIFS(OFFSET($B$10, 0, 0, ROW()-9, 1), SERVICE[[#This Row],[Employee ID]], OFFSET($F$10, 0, 0, ROW()-9, 1), SERVICE[[#This Row],[Resources Role]])</f>
        <v>0</v>
      </c>
      <c r="Z180" s="388">
        <f ca="1">COUNTIFS(OFFSET($F$10, 0, 0, ROW()-9, 1), SERVICE[[#This Row],[Resources Role]], OFFSET($H$10, 0, 0, ROW()-9, 1), SERVICE[[#This Row],[Booking]])</f>
        <v>0</v>
      </c>
    </row>
    <row r="181" spans="1:26" x14ac:dyDescent="0.25">
      <c r="A181" s="6" t="str">
        <f ca="1">no.</f>
        <v/>
      </c>
      <c r="E181" s="4" t="str">
        <f ca="1">position</f>
        <v/>
      </c>
      <c r="J181" s="318"/>
      <c r="M181" s="4"/>
      <c r="O181" s="6"/>
      <c r="Q181" s="20"/>
      <c r="R181" s="5" t="str">
        <f ca="1">score</f>
        <v/>
      </c>
      <c r="S181" s="7" t="str">
        <f ca="1">rescore_svc</f>
        <v/>
      </c>
      <c r="U181" s="11" t="str">
        <f ca="1">price</f>
        <v/>
      </c>
      <c r="V181" s="4"/>
      <c r="Y181" s="388">
        <f ca="1">COUNTIFS(OFFSET($B$10, 0, 0, ROW()-9, 1), SERVICE[[#This Row],[Employee ID]], OFFSET($F$10, 0, 0, ROW()-9, 1), SERVICE[[#This Row],[Resources Role]])</f>
        <v>0</v>
      </c>
      <c r="Z181" s="388">
        <f ca="1">COUNTIFS(OFFSET($F$10, 0, 0, ROW()-9, 1), SERVICE[[#This Row],[Resources Role]], OFFSET($H$10, 0, 0, ROW()-9, 1), SERVICE[[#This Row],[Booking]])</f>
        <v>0</v>
      </c>
    </row>
    <row r="182" spans="1:26" x14ac:dyDescent="0.25">
      <c r="A182" s="6" t="str">
        <f ca="1">no.</f>
        <v/>
      </c>
      <c r="E182" s="4" t="str">
        <f ca="1">position</f>
        <v/>
      </c>
      <c r="J182" s="318"/>
      <c r="M182" s="4"/>
      <c r="O182" s="6"/>
      <c r="Q182" s="20"/>
      <c r="R182" s="5" t="str">
        <f ca="1">score</f>
        <v/>
      </c>
      <c r="S182" s="7" t="str">
        <f ca="1">rescore_svc</f>
        <v/>
      </c>
      <c r="U182" s="11" t="str">
        <f ca="1">price</f>
        <v/>
      </c>
      <c r="V182" s="4"/>
      <c r="Y182" s="388">
        <f ca="1">COUNTIFS(OFFSET($B$10, 0, 0, ROW()-9, 1), SERVICE[[#This Row],[Employee ID]], OFFSET($F$10, 0, 0, ROW()-9, 1), SERVICE[[#This Row],[Resources Role]])</f>
        <v>0</v>
      </c>
      <c r="Z182" s="388">
        <f ca="1">COUNTIFS(OFFSET($F$10, 0, 0, ROW()-9, 1), SERVICE[[#This Row],[Resources Role]], OFFSET($H$10, 0, 0, ROW()-9, 1), SERVICE[[#This Row],[Booking]])</f>
        <v>0</v>
      </c>
    </row>
    <row r="183" spans="1:26" x14ac:dyDescent="0.25">
      <c r="A183" s="6" t="str">
        <f ca="1">no.</f>
        <v/>
      </c>
      <c r="E183" s="4" t="str">
        <f ca="1">position</f>
        <v/>
      </c>
      <c r="J183" s="318"/>
      <c r="M183" s="4"/>
      <c r="O183" s="6"/>
      <c r="Q183" s="20"/>
      <c r="R183" s="5" t="str">
        <f ca="1">score</f>
        <v/>
      </c>
      <c r="S183" s="7" t="str">
        <f ca="1">rescore_svc</f>
        <v/>
      </c>
      <c r="U183" s="11" t="str">
        <f ca="1">price</f>
        <v/>
      </c>
      <c r="V183" s="4"/>
      <c r="Y183" s="388">
        <f ca="1">COUNTIFS(OFFSET($B$10, 0, 0, ROW()-9, 1), SERVICE[[#This Row],[Employee ID]], OFFSET($F$10, 0, 0, ROW()-9, 1), SERVICE[[#This Row],[Resources Role]])</f>
        <v>0</v>
      </c>
      <c r="Z183" s="388">
        <f ca="1">COUNTIFS(OFFSET($F$10, 0, 0, ROW()-9, 1), SERVICE[[#This Row],[Resources Role]], OFFSET($H$10, 0, 0, ROW()-9, 1), SERVICE[[#This Row],[Booking]])</f>
        <v>0</v>
      </c>
    </row>
    <row r="184" spans="1:26" x14ac:dyDescent="0.25">
      <c r="A184" s="6" t="str">
        <f ca="1">no.</f>
        <v/>
      </c>
      <c r="E184" s="4" t="str">
        <f ca="1">position</f>
        <v/>
      </c>
      <c r="J184" s="318"/>
      <c r="M184" s="4"/>
      <c r="O184" s="6"/>
      <c r="Q184" s="20"/>
      <c r="R184" s="5" t="str">
        <f ca="1">score</f>
        <v/>
      </c>
      <c r="S184" s="7" t="str">
        <f ca="1">rescore_svc</f>
        <v/>
      </c>
      <c r="U184" s="11" t="str">
        <f ca="1">price</f>
        <v/>
      </c>
      <c r="V184" s="4"/>
      <c r="Y184" s="388">
        <f ca="1">COUNTIFS(OFFSET($B$10, 0, 0, ROW()-9, 1), SERVICE[[#This Row],[Employee ID]], OFFSET($F$10, 0, 0, ROW()-9, 1), SERVICE[[#This Row],[Resources Role]])</f>
        <v>0</v>
      </c>
      <c r="Z184" s="388">
        <f ca="1">COUNTIFS(OFFSET($F$10, 0, 0, ROW()-9, 1), SERVICE[[#This Row],[Resources Role]], OFFSET($H$10, 0, 0, ROW()-9, 1), SERVICE[[#This Row],[Booking]])</f>
        <v>0</v>
      </c>
    </row>
    <row r="185" spans="1:26" x14ac:dyDescent="0.25">
      <c r="A185" s="6" t="str">
        <f ca="1">no.</f>
        <v/>
      </c>
      <c r="E185" s="4" t="str">
        <f ca="1">position</f>
        <v/>
      </c>
      <c r="J185" s="318"/>
      <c r="M185" s="4"/>
      <c r="O185" s="6"/>
      <c r="Q185" s="20"/>
      <c r="R185" s="5" t="str">
        <f ca="1">score</f>
        <v/>
      </c>
      <c r="S185" s="7" t="str">
        <f ca="1">rescore_svc</f>
        <v/>
      </c>
      <c r="U185" s="11" t="str">
        <f ca="1">price</f>
        <v/>
      </c>
      <c r="V185" s="4"/>
      <c r="Y185" s="388">
        <f ca="1">COUNTIFS(OFFSET($B$10, 0, 0, ROW()-9, 1), SERVICE[[#This Row],[Employee ID]], OFFSET($F$10, 0, 0, ROW()-9, 1), SERVICE[[#This Row],[Resources Role]])</f>
        <v>0</v>
      </c>
      <c r="Z185" s="388">
        <f ca="1">COUNTIFS(OFFSET($F$10, 0, 0, ROW()-9, 1), SERVICE[[#This Row],[Resources Role]], OFFSET($H$10, 0, 0, ROW()-9, 1), SERVICE[[#This Row],[Booking]])</f>
        <v>0</v>
      </c>
    </row>
    <row r="186" spans="1:26" x14ac:dyDescent="0.25">
      <c r="A186" s="6" t="str">
        <f ca="1">no.</f>
        <v/>
      </c>
      <c r="E186" s="4" t="str">
        <f ca="1">position</f>
        <v/>
      </c>
      <c r="J186" s="318"/>
      <c r="M186" s="4"/>
      <c r="O186" s="6"/>
      <c r="Q186" s="20"/>
      <c r="R186" s="5" t="str">
        <f ca="1">score</f>
        <v/>
      </c>
      <c r="S186" s="7" t="str">
        <f ca="1">rescore_svc</f>
        <v/>
      </c>
      <c r="U186" s="11" t="str">
        <f ca="1">price</f>
        <v/>
      </c>
      <c r="V186" s="4"/>
      <c r="Y186" s="388">
        <f ca="1">COUNTIFS(OFFSET($B$10, 0, 0, ROW()-9, 1), SERVICE[[#This Row],[Employee ID]], OFFSET($F$10, 0, 0, ROW()-9, 1), SERVICE[[#This Row],[Resources Role]])</f>
        <v>0</v>
      </c>
      <c r="Z186" s="388">
        <f ca="1">COUNTIFS(OFFSET($F$10, 0, 0, ROW()-9, 1), SERVICE[[#This Row],[Resources Role]], OFFSET($H$10, 0, 0, ROW()-9, 1), SERVICE[[#This Row],[Booking]])</f>
        <v>0</v>
      </c>
    </row>
    <row r="187" spans="1:26" x14ac:dyDescent="0.25">
      <c r="A187" s="6" t="str">
        <f ca="1">no.</f>
        <v/>
      </c>
      <c r="E187" s="4" t="str">
        <f ca="1">position</f>
        <v/>
      </c>
      <c r="J187" s="318"/>
      <c r="M187" s="4"/>
      <c r="O187" s="6"/>
      <c r="Q187" s="20"/>
      <c r="R187" s="5" t="str">
        <f ca="1">score</f>
        <v/>
      </c>
      <c r="S187" s="7" t="str">
        <f ca="1">rescore_svc</f>
        <v/>
      </c>
      <c r="U187" s="11" t="str">
        <f ca="1">price</f>
        <v/>
      </c>
      <c r="V187" s="4"/>
      <c r="Y187" s="388">
        <f ca="1">COUNTIFS(OFFSET($B$10, 0, 0, ROW()-9, 1), SERVICE[[#This Row],[Employee ID]], OFFSET($F$10, 0, 0, ROW()-9, 1), SERVICE[[#This Row],[Resources Role]])</f>
        <v>0</v>
      </c>
      <c r="Z187" s="388">
        <f ca="1">COUNTIFS(OFFSET($F$10, 0, 0, ROW()-9, 1), SERVICE[[#This Row],[Resources Role]], OFFSET($H$10, 0, 0, ROW()-9, 1), SERVICE[[#This Row],[Booking]])</f>
        <v>0</v>
      </c>
    </row>
    <row r="188" spans="1:26" x14ac:dyDescent="0.25">
      <c r="A188" s="6" t="str">
        <f ca="1">no.</f>
        <v/>
      </c>
      <c r="E188" s="4" t="str">
        <f ca="1">position</f>
        <v/>
      </c>
      <c r="J188" s="318"/>
      <c r="M188" s="4"/>
      <c r="O188" s="6"/>
      <c r="Q188" s="20"/>
      <c r="R188" s="5" t="str">
        <f ca="1">score</f>
        <v/>
      </c>
      <c r="S188" s="7" t="str">
        <f ca="1">rescore_svc</f>
        <v/>
      </c>
      <c r="U188" s="11" t="str">
        <f ca="1">price</f>
        <v/>
      </c>
      <c r="V188" s="4"/>
      <c r="Y188" s="388">
        <f ca="1">COUNTIFS(OFFSET($B$10, 0, 0, ROW()-9, 1), SERVICE[[#This Row],[Employee ID]], OFFSET($F$10, 0, 0, ROW()-9, 1), SERVICE[[#This Row],[Resources Role]])</f>
        <v>0</v>
      </c>
      <c r="Z188" s="388">
        <f ca="1">COUNTIFS(OFFSET($F$10, 0, 0, ROW()-9, 1), SERVICE[[#This Row],[Resources Role]], OFFSET($H$10, 0, 0, ROW()-9, 1), SERVICE[[#This Row],[Booking]])</f>
        <v>0</v>
      </c>
    </row>
    <row r="189" spans="1:26" x14ac:dyDescent="0.25">
      <c r="A189" s="6" t="str">
        <f ca="1">no.</f>
        <v/>
      </c>
      <c r="E189" s="4" t="str">
        <f ca="1">position</f>
        <v/>
      </c>
      <c r="J189" s="318"/>
      <c r="M189" s="4"/>
      <c r="O189" s="6"/>
      <c r="Q189" s="20"/>
      <c r="R189" s="5" t="str">
        <f ca="1">score</f>
        <v/>
      </c>
      <c r="S189" s="7" t="str">
        <f ca="1">rescore_svc</f>
        <v/>
      </c>
      <c r="U189" s="11" t="str">
        <f ca="1">price</f>
        <v/>
      </c>
      <c r="V189" s="4"/>
      <c r="Y189" s="388">
        <f ca="1">COUNTIFS(OFFSET($B$10, 0, 0, ROW()-9, 1), SERVICE[[#This Row],[Employee ID]], OFFSET($F$10, 0, 0, ROW()-9, 1), SERVICE[[#This Row],[Resources Role]])</f>
        <v>0</v>
      </c>
      <c r="Z189" s="388">
        <f ca="1">COUNTIFS(OFFSET($F$10, 0, 0, ROW()-9, 1), SERVICE[[#This Row],[Resources Role]], OFFSET($H$10, 0, 0, ROW()-9, 1), SERVICE[[#This Row],[Booking]])</f>
        <v>0</v>
      </c>
    </row>
    <row r="190" spans="1:26" x14ac:dyDescent="0.25">
      <c r="A190" s="6" t="str">
        <f ca="1">no.</f>
        <v/>
      </c>
      <c r="E190" s="4" t="str">
        <f ca="1">position</f>
        <v/>
      </c>
      <c r="J190" s="318"/>
      <c r="M190" s="4"/>
      <c r="O190" s="6"/>
      <c r="Q190" s="20"/>
      <c r="R190" s="5" t="str">
        <f ca="1">score</f>
        <v/>
      </c>
      <c r="S190" s="7" t="str">
        <f ca="1">rescore_svc</f>
        <v/>
      </c>
      <c r="U190" s="11" t="str">
        <f ca="1">price</f>
        <v/>
      </c>
      <c r="V190" s="4"/>
      <c r="Y190" s="388">
        <f ca="1">COUNTIFS(OFFSET($B$10, 0, 0, ROW()-9, 1), SERVICE[[#This Row],[Employee ID]], OFFSET($F$10, 0, 0, ROW()-9, 1), SERVICE[[#This Row],[Resources Role]])</f>
        <v>0</v>
      </c>
      <c r="Z190" s="388">
        <f ca="1">COUNTIFS(OFFSET($F$10, 0, 0, ROW()-9, 1), SERVICE[[#This Row],[Resources Role]], OFFSET($H$10, 0, 0, ROW()-9, 1), SERVICE[[#This Row],[Booking]])</f>
        <v>0</v>
      </c>
    </row>
    <row r="191" spans="1:26" x14ac:dyDescent="0.25">
      <c r="A191" s="6" t="str">
        <f ca="1">no.</f>
        <v/>
      </c>
      <c r="E191" s="4" t="str">
        <f ca="1">position</f>
        <v/>
      </c>
      <c r="J191" s="318"/>
      <c r="M191" s="4"/>
      <c r="O191" s="6"/>
      <c r="Q191" s="20"/>
      <c r="R191" s="5" t="str">
        <f ca="1">score</f>
        <v/>
      </c>
      <c r="S191" s="7" t="str">
        <f ca="1">rescore_svc</f>
        <v/>
      </c>
      <c r="U191" s="11" t="str">
        <f ca="1">price</f>
        <v/>
      </c>
      <c r="V191" s="4"/>
      <c r="Y191" s="388">
        <f ca="1">COUNTIFS(OFFSET($B$10, 0, 0, ROW()-9, 1), SERVICE[[#This Row],[Employee ID]], OFFSET($F$10, 0, 0, ROW()-9, 1), SERVICE[[#This Row],[Resources Role]])</f>
        <v>0</v>
      </c>
      <c r="Z191" s="388">
        <f ca="1">COUNTIFS(OFFSET($F$10, 0, 0, ROW()-9, 1), SERVICE[[#This Row],[Resources Role]], OFFSET($H$10, 0, 0, ROW()-9, 1), SERVICE[[#This Row],[Booking]])</f>
        <v>0</v>
      </c>
    </row>
    <row r="192" spans="1:26" x14ac:dyDescent="0.25">
      <c r="A192" s="6" t="str">
        <f ca="1">no.</f>
        <v/>
      </c>
      <c r="E192" s="4" t="str">
        <f ca="1">position</f>
        <v/>
      </c>
      <c r="J192" s="318"/>
      <c r="M192" s="4"/>
      <c r="O192" s="6"/>
      <c r="Q192" s="20"/>
      <c r="R192" s="5" t="str">
        <f ca="1">score</f>
        <v/>
      </c>
      <c r="S192" s="7" t="str">
        <f ca="1">rescore_svc</f>
        <v/>
      </c>
      <c r="U192" s="11" t="str">
        <f ca="1">price</f>
        <v/>
      </c>
      <c r="V192" s="4"/>
      <c r="Y192" s="388">
        <f ca="1">COUNTIFS(OFFSET($B$10, 0, 0, ROW()-9, 1), SERVICE[[#This Row],[Employee ID]], OFFSET($F$10, 0, 0, ROW()-9, 1), SERVICE[[#This Row],[Resources Role]])</f>
        <v>0</v>
      </c>
      <c r="Z192" s="388">
        <f ca="1">COUNTIFS(OFFSET($F$10, 0, 0, ROW()-9, 1), SERVICE[[#This Row],[Resources Role]], OFFSET($H$10, 0, 0, ROW()-9, 1), SERVICE[[#This Row],[Booking]])</f>
        <v>0</v>
      </c>
    </row>
    <row r="193" spans="1:26" x14ac:dyDescent="0.25">
      <c r="A193" s="6" t="str">
        <f ca="1">no.</f>
        <v/>
      </c>
      <c r="E193" s="4" t="str">
        <f ca="1">position</f>
        <v/>
      </c>
      <c r="J193" s="318"/>
      <c r="M193" s="4"/>
      <c r="O193" s="6"/>
      <c r="Q193" s="20"/>
      <c r="R193" s="5" t="str">
        <f ca="1">score</f>
        <v/>
      </c>
      <c r="S193" s="7" t="str">
        <f ca="1">rescore_svc</f>
        <v/>
      </c>
      <c r="U193" s="11" t="str">
        <f ca="1">price</f>
        <v/>
      </c>
      <c r="V193" s="4"/>
      <c r="Y193" s="388">
        <f ca="1">COUNTIFS(OFFSET($B$10, 0, 0, ROW()-9, 1), SERVICE[[#This Row],[Employee ID]], OFFSET($F$10, 0, 0, ROW()-9, 1), SERVICE[[#This Row],[Resources Role]])</f>
        <v>0</v>
      </c>
      <c r="Z193" s="388">
        <f ca="1">COUNTIFS(OFFSET($F$10, 0, 0, ROW()-9, 1), SERVICE[[#This Row],[Resources Role]], OFFSET($H$10, 0, 0, ROW()-9, 1), SERVICE[[#This Row],[Booking]])</f>
        <v>0</v>
      </c>
    </row>
    <row r="194" spans="1:26" x14ac:dyDescent="0.25">
      <c r="A194" s="6" t="str">
        <f ca="1">no.</f>
        <v/>
      </c>
      <c r="E194" s="4" t="str">
        <f ca="1">position</f>
        <v/>
      </c>
      <c r="J194" s="318"/>
      <c r="M194" s="4"/>
      <c r="O194" s="6"/>
      <c r="Q194" s="20"/>
      <c r="R194" s="5" t="str">
        <f ca="1">score</f>
        <v/>
      </c>
      <c r="S194" s="7" t="str">
        <f ca="1">rescore_svc</f>
        <v/>
      </c>
      <c r="U194" s="11" t="str">
        <f ca="1">price</f>
        <v/>
      </c>
      <c r="V194" s="4"/>
      <c r="Y194" s="388">
        <f ca="1">COUNTIFS(OFFSET($B$10, 0, 0, ROW()-9, 1), SERVICE[[#This Row],[Employee ID]], OFFSET($F$10, 0, 0, ROW()-9, 1), SERVICE[[#This Row],[Resources Role]])</f>
        <v>0</v>
      </c>
      <c r="Z194" s="388">
        <f ca="1">COUNTIFS(OFFSET($F$10, 0, 0, ROW()-9, 1), SERVICE[[#This Row],[Resources Role]], OFFSET($H$10, 0, 0, ROW()-9, 1), SERVICE[[#This Row],[Booking]])</f>
        <v>0</v>
      </c>
    </row>
    <row r="195" spans="1:26" x14ac:dyDescent="0.25">
      <c r="A195" s="6" t="str">
        <f ca="1">no.</f>
        <v/>
      </c>
      <c r="E195" s="4" t="str">
        <f ca="1">position</f>
        <v/>
      </c>
      <c r="J195" s="318"/>
      <c r="M195" s="4"/>
      <c r="O195" s="6"/>
      <c r="Q195" s="20"/>
      <c r="R195" s="5" t="str">
        <f ca="1">score</f>
        <v/>
      </c>
      <c r="S195" s="7" t="str">
        <f ca="1">rescore_svc</f>
        <v/>
      </c>
      <c r="U195" s="11" t="str">
        <f ca="1">price</f>
        <v/>
      </c>
      <c r="V195" s="4"/>
      <c r="Y195" s="388">
        <f ca="1">COUNTIFS(OFFSET($B$10, 0, 0, ROW()-9, 1), SERVICE[[#This Row],[Employee ID]], OFFSET($F$10, 0, 0, ROW()-9, 1), SERVICE[[#This Row],[Resources Role]])</f>
        <v>0</v>
      </c>
      <c r="Z195" s="388">
        <f ca="1">COUNTIFS(OFFSET($F$10, 0, 0, ROW()-9, 1), SERVICE[[#This Row],[Resources Role]], OFFSET($H$10, 0, 0, ROW()-9, 1), SERVICE[[#This Row],[Booking]])</f>
        <v>0</v>
      </c>
    </row>
    <row r="196" spans="1:26" x14ac:dyDescent="0.25">
      <c r="A196" s="6" t="str">
        <f ca="1">no.</f>
        <v/>
      </c>
      <c r="E196" s="4" t="str">
        <f ca="1">position</f>
        <v/>
      </c>
      <c r="J196" s="318"/>
      <c r="M196" s="4"/>
      <c r="O196" s="6"/>
      <c r="Q196" s="20"/>
      <c r="R196" s="5" t="str">
        <f ca="1">score</f>
        <v/>
      </c>
      <c r="S196" s="7" t="str">
        <f ca="1">rescore_svc</f>
        <v/>
      </c>
      <c r="U196" s="11" t="str">
        <f ca="1">price</f>
        <v/>
      </c>
      <c r="V196" s="4"/>
      <c r="Y196" s="388">
        <f ca="1">COUNTIFS(OFFSET($B$10, 0, 0, ROW()-9, 1), SERVICE[[#This Row],[Employee ID]], OFFSET($F$10, 0, 0, ROW()-9, 1), SERVICE[[#This Row],[Resources Role]])</f>
        <v>0</v>
      </c>
      <c r="Z196" s="388">
        <f ca="1">COUNTIFS(OFFSET($F$10, 0, 0, ROW()-9, 1), SERVICE[[#This Row],[Resources Role]], OFFSET($H$10, 0, 0, ROW()-9, 1), SERVICE[[#This Row],[Booking]])</f>
        <v>0</v>
      </c>
    </row>
    <row r="197" spans="1:26" x14ac:dyDescent="0.25">
      <c r="A197" s="6" t="str">
        <f ca="1">no.</f>
        <v/>
      </c>
      <c r="E197" s="4" t="str">
        <f ca="1">position</f>
        <v/>
      </c>
      <c r="J197" s="318"/>
      <c r="M197" s="4"/>
      <c r="O197" s="6"/>
      <c r="Q197" s="20"/>
      <c r="R197" s="5" t="str">
        <f ca="1">score</f>
        <v/>
      </c>
      <c r="S197" s="7" t="str">
        <f ca="1">rescore_svc</f>
        <v/>
      </c>
      <c r="U197" s="11" t="str">
        <f ca="1">price</f>
        <v/>
      </c>
      <c r="V197" s="4"/>
      <c r="Y197" s="388">
        <f ca="1">COUNTIFS(OFFSET($B$10, 0, 0, ROW()-9, 1), SERVICE[[#This Row],[Employee ID]], OFFSET($F$10, 0, 0, ROW()-9, 1), SERVICE[[#This Row],[Resources Role]])</f>
        <v>0</v>
      </c>
      <c r="Z197" s="388">
        <f ca="1">COUNTIFS(OFFSET($F$10, 0, 0, ROW()-9, 1), SERVICE[[#This Row],[Resources Role]], OFFSET($H$10, 0, 0, ROW()-9, 1), SERVICE[[#This Row],[Booking]])</f>
        <v>0</v>
      </c>
    </row>
    <row r="198" spans="1:26" x14ac:dyDescent="0.25">
      <c r="A198" s="6" t="str">
        <f ca="1">no.</f>
        <v/>
      </c>
      <c r="E198" s="4" t="str">
        <f ca="1">position</f>
        <v/>
      </c>
      <c r="J198" s="318"/>
      <c r="M198" s="4"/>
      <c r="O198" s="6"/>
      <c r="Q198" s="20"/>
      <c r="R198" s="5" t="str">
        <f ca="1">score</f>
        <v/>
      </c>
      <c r="S198" s="7" t="str">
        <f ca="1">rescore_svc</f>
        <v/>
      </c>
      <c r="U198" s="11" t="str">
        <f ca="1">price</f>
        <v/>
      </c>
      <c r="V198" s="4"/>
      <c r="Y198" s="388">
        <f ca="1">COUNTIFS(OFFSET($B$10, 0, 0, ROW()-9, 1), SERVICE[[#This Row],[Employee ID]], OFFSET($F$10, 0, 0, ROW()-9, 1), SERVICE[[#This Row],[Resources Role]])</f>
        <v>0</v>
      </c>
      <c r="Z198" s="388">
        <f ca="1">COUNTIFS(OFFSET($F$10, 0, 0, ROW()-9, 1), SERVICE[[#This Row],[Resources Role]], OFFSET($H$10, 0, 0, ROW()-9, 1), SERVICE[[#This Row],[Booking]])</f>
        <v>0</v>
      </c>
    </row>
    <row r="199" spans="1:26" x14ac:dyDescent="0.25">
      <c r="A199" s="6" t="str">
        <f ca="1">no.</f>
        <v/>
      </c>
      <c r="E199" s="4" t="str">
        <f ca="1">position</f>
        <v/>
      </c>
      <c r="J199" s="318"/>
      <c r="M199" s="4"/>
      <c r="O199" s="6"/>
      <c r="Q199" s="20"/>
      <c r="R199" s="5" t="str">
        <f ca="1">score</f>
        <v/>
      </c>
      <c r="S199" s="7" t="str">
        <f ca="1">rescore_svc</f>
        <v/>
      </c>
      <c r="U199" s="11" t="str">
        <f ca="1">price</f>
        <v/>
      </c>
      <c r="V199" s="4"/>
      <c r="Y199" s="388">
        <f ca="1">COUNTIFS(OFFSET($B$10, 0, 0, ROW()-9, 1), SERVICE[[#This Row],[Employee ID]], OFFSET($F$10, 0, 0, ROW()-9, 1), SERVICE[[#This Row],[Resources Role]])</f>
        <v>0</v>
      </c>
      <c r="Z199" s="388">
        <f ca="1">COUNTIFS(OFFSET($F$10, 0, 0, ROW()-9, 1), SERVICE[[#This Row],[Resources Role]], OFFSET($H$10, 0, 0, ROW()-9, 1), SERVICE[[#This Row],[Booking]])</f>
        <v>0</v>
      </c>
    </row>
    <row r="200" spans="1:26" x14ac:dyDescent="0.25">
      <c r="A200" s="6" t="str">
        <f ca="1">no.</f>
        <v/>
      </c>
      <c r="E200" s="4" t="str">
        <f ca="1">position</f>
        <v/>
      </c>
      <c r="J200" s="318"/>
      <c r="M200" s="4"/>
      <c r="O200" s="6"/>
      <c r="Q200" s="20"/>
      <c r="R200" s="5" t="str">
        <f ca="1">score</f>
        <v/>
      </c>
      <c r="S200" s="7" t="str">
        <f ca="1">rescore_svc</f>
        <v/>
      </c>
      <c r="U200" s="11" t="str">
        <f ca="1">price</f>
        <v/>
      </c>
      <c r="V200" s="4"/>
      <c r="Y200" s="388">
        <f ca="1">COUNTIFS(OFFSET($B$10, 0, 0, ROW()-9, 1), SERVICE[[#This Row],[Employee ID]], OFFSET($F$10, 0, 0, ROW()-9, 1), SERVICE[[#This Row],[Resources Role]])</f>
        <v>0</v>
      </c>
      <c r="Z200" s="388">
        <f ca="1">COUNTIFS(OFFSET($F$10, 0, 0, ROW()-9, 1), SERVICE[[#This Row],[Resources Role]], OFFSET($H$10, 0, 0, ROW()-9, 1), SERVICE[[#This Row],[Booking]])</f>
        <v>0</v>
      </c>
    </row>
    <row r="201" spans="1:26" x14ac:dyDescent="0.25">
      <c r="A201" s="6" t="str">
        <f ca="1">no.</f>
        <v/>
      </c>
      <c r="E201" s="4" t="str">
        <f ca="1">position</f>
        <v/>
      </c>
      <c r="J201" s="318"/>
      <c r="M201" s="4"/>
      <c r="O201" s="6"/>
      <c r="Q201" s="20"/>
      <c r="R201" s="5" t="str">
        <f ca="1">score</f>
        <v/>
      </c>
      <c r="S201" s="7" t="str">
        <f ca="1">rescore_svc</f>
        <v/>
      </c>
      <c r="U201" s="11" t="str">
        <f ca="1">price</f>
        <v/>
      </c>
      <c r="V201" s="4"/>
      <c r="Y201" s="388">
        <f ca="1">COUNTIFS(OFFSET($B$10, 0, 0, ROW()-9, 1), SERVICE[[#This Row],[Employee ID]], OFFSET($F$10, 0, 0, ROW()-9, 1), SERVICE[[#This Row],[Resources Role]])</f>
        <v>0</v>
      </c>
      <c r="Z201" s="388">
        <f ca="1">COUNTIFS(OFFSET($F$10, 0, 0, ROW()-9, 1), SERVICE[[#This Row],[Resources Role]], OFFSET($H$10, 0, 0, ROW()-9, 1), SERVICE[[#This Row],[Booking]])</f>
        <v>0</v>
      </c>
    </row>
    <row r="202" spans="1:26" x14ac:dyDescent="0.25">
      <c r="A202" s="6" t="str">
        <f ca="1">no.</f>
        <v/>
      </c>
      <c r="E202" s="4" t="str">
        <f ca="1">position</f>
        <v/>
      </c>
      <c r="J202" s="318"/>
      <c r="M202" s="4"/>
      <c r="O202" s="6"/>
      <c r="Q202" s="20"/>
      <c r="R202" s="5" t="str">
        <f ca="1">score</f>
        <v/>
      </c>
      <c r="S202" s="7" t="str">
        <f ca="1">rescore_svc</f>
        <v/>
      </c>
      <c r="U202" s="11" t="str">
        <f ca="1">price</f>
        <v/>
      </c>
      <c r="V202" s="4"/>
      <c r="Y202" s="388">
        <f ca="1">COUNTIFS(OFFSET($B$10, 0, 0, ROW()-9, 1), SERVICE[[#This Row],[Employee ID]], OFFSET($F$10, 0, 0, ROW()-9, 1), SERVICE[[#This Row],[Resources Role]])</f>
        <v>0</v>
      </c>
      <c r="Z202" s="388">
        <f ca="1">COUNTIFS(OFFSET($F$10, 0, 0, ROW()-9, 1), SERVICE[[#This Row],[Resources Role]], OFFSET($H$10, 0, 0, ROW()-9, 1), SERVICE[[#This Row],[Booking]])</f>
        <v>0</v>
      </c>
    </row>
    <row r="203" spans="1:26" x14ac:dyDescent="0.25">
      <c r="A203" s="6" t="str">
        <f ca="1">no.</f>
        <v/>
      </c>
      <c r="E203" s="4" t="str">
        <f ca="1">position</f>
        <v/>
      </c>
      <c r="J203" s="318"/>
      <c r="M203" s="4"/>
      <c r="O203" s="6"/>
      <c r="Q203" s="20"/>
      <c r="R203" s="5" t="str">
        <f ca="1">score</f>
        <v/>
      </c>
      <c r="S203" s="7" t="str">
        <f ca="1">rescore_svc</f>
        <v/>
      </c>
      <c r="U203" s="11" t="str">
        <f ca="1">price</f>
        <v/>
      </c>
      <c r="V203" s="4"/>
      <c r="Y203" s="388">
        <f ca="1">COUNTIFS(OFFSET($B$10, 0, 0, ROW()-9, 1), SERVICE[[#This Row],[Employee ID]], OFFSET($F$10, 0, 0, ROW()-9, 1), SERVICE[[#This Row],[Resources Role]])</f>
        <v>0</v>
      </c>
      <c r="Z203" s="388">
        <f ca="1">COUNTIFS(OFFSET($F$10, 0, 0, ROW()-9, 1), SERVICE[[#This Row],[Resources Role]], OFFSET($H$10, 0, 0, ROW()-9, 1), SERVICE[[#This Row],[Booking]])</f>
        <v>0</v>
      </c>
    </row>
    <row r="204" spans="1:26" x14ac:dyDescent="0.25">
      <c r="A204" s="6" t="str">
        <f ca="1">no.</f>
        <v/>
      </c>
      <c r="E204" s="4" t="str">
        <f ca="1">position</f>
        <v/>
      </c>
      <c r="J204" s="318"/>
      <c r="M204" s="4"/>
      <c r="O204" s="6"/>
      <c r="Q204" s="20"/>
      <c r="R204" s="5" t="str">
        <f ca="1">score</f>
        <v/>
      </c>
      <c r="S204" s="7" t="str">
        <f ca="1">rescore_svc</f>
        <v/>
      </c>
      <c r="U204" s="11" t="str">
        <f ca="1">price</f>
        <v/>
      </c>
      <c r="V204" s="4"/>
      <c r="Y204" s="388">
        <f ca="1">COUNTIFS(OFFSET($B$10, 0, 0, ROW()-9, 1), SERVICE[[#This Row],[Employee ID]], OFFSET($F$10, 0, 0, ROW()-9, 1), SERVICE[[#This Row],[Resources Role]])</f>
        <v>0</v>
      </c>
      <c r="Z204" s="388">
        <f ca="1">COUNTIFS(OFFSET($F$10, 0, 0, ROW()-9, 1), SERVICE[[#This Row],[Resources Role]], OFFSET($H$10, 0, 0, ROW()-9, 1), SERVICE[[#This Row],[Booking]])</f>
        <v>0</v>
      </c>
    </row>
    <row r="205" spans="1:26" x14ac:dyDescent="0.25">
      <c r="A205" s="6" t="str">
        <f ca="1">no.</f>
        <v/>
      </c>
      <c r="E205" s="4" t="str">
        <f ca="1">position</f>
        <v/>
      </c>
      <c r="J205" s="318"/>
      <c r="M205" s="4"/>
      <c r="O205" s="6"/>
      <c r="Q205" s="20"/>
      <c r="R205" s="5" t="str">
        <f ca="1">score</f>
        <v/>
      </c>
      <c r="S205" s="7" t="str">
        <f ca="1">rescore_svc</f>
        <v/>
      </c>
      <c r="U205" s="11" t="str">
        <f ca="1">price</f>
        <v/>
      </c>
      <c r="V205" s="4"/>
      <c r="Y205" s="388">
        <f ca="1">COUNTIFS(OFFSET($B$10, 0, 0, ROW()-9, 1), SERVICE[[#This Row],[Employee ID]], OFFSET($F$10, 0, 0, ROW()-9, 1), SERVICE[[#This Row],[Resources Role]])</f>
        <v>0</v>
      </c>
      <c r="Z205" s="388">
        <f ca="1">COUNTIFS(OFFSET($F$10, 0, 0, ROW()-9, 1), SERVICE[[#This Row],[Resources Role]], OFFSET($H$10, 0, 0, ROW()-9, 1), SERVICE[[#This Row],[Booking]])</f>
        <v>0</v>
      </c>
    </row>
    <row r="206" spans="1:26" x14ac:dyDescent="0.25">
      <c r="A206" s="6" t="str">
        <f ca="1">no.</f>
        <v/>
      </c>
      <c r="E206" s="4" t="str">
        <f ca="1">position</f>
        <v/>
      </c>
      <c r="J206" s="318"/>
      <c r="M206" s="4"/>
      <c r="O206" s="6"/>
      <c r="Q206" s="20"/>
      <c r="R206" s="5" t="str">
        <f ca="1">score</f>
        <v/>
      </c>
      <c r="S206" s="7" t="str">
        <f ca="1">rescore_svc</f>
        <v/>
      </c>
      <c r="U206" s="11" t="str">
        <f ca="1">price</f>
        <v/>
      </c>
      <c r="V206" s="4"/>
      <c r="Y206" s="388">
        <f ca="1">COUNTIFS(OFFSET($B$10, 0, 0, ROW()-9, 1), SERVICE[[#This Row],[Employee ID]], OFFSET($F$10, 0, 0, ROW()-9, 1), SERVICE[[#This Row],[Resources Role]])</f>
        <v>0</v>
      </c>
      <c r="Z206" s="388">
        <f ca="1">COUNTIFS(OFFSET($F$10, 0, 0, ROW()-9, 1), SERVICE[[#This Row],[Resources Role]], OFFSET($H$10, 0, 0, ROW()-9, 1), SERVICE[[#This Row],[Booking]])</f>
        <v>0</v>
      </c>
    </row>
    <row r="207" spans="1:26" x14ac:dyDescent="0.25">
      <c r="A207" s="6" t="str">
        <f ca="1">no.</f>
        <v/>
      </c>
      <c r="E207" s="4" t="str">
        <f ca="1">position</f>
        <v/>
      </c>
      <c r="J207" s="318"/>
      <c r="M207" s="4"/>
      <c r="O207" s="6"/>
      <c r="Q207" s="20"/>
      <c r="R207" s="5" t="str">
        <f ca="1">score</f>
        <v/>
      </c>
      <c r="S207" s="7" t="str">
        <f ca="1">rescore_svc</f>
        <v/>
      </c>
      <c r="U207" s="11" t="str">
        <f ca="1">price</f>
        <v/>
      </c>
      <c r="V207" s="4"/>
      <c r="Y207" s="388">
        <f ca="1">COUNTIFS(OFFSET($B$10, 0, 0, ROW()-9, 1), SERVICE[[#This Row],[Employee ID]], OFFSET($F$10, 0, 0, ROW()-9, 1), SERVICE[[#This Row],[Resources Role]])</f>
        <v>0</v>
      </c>
      <c r="Z207" s="388">
        <f ca="1">COUNTIFS(OFFSET($F$10, 0, 0, ROW()-9, 1), SERVICE[[#This Row],[Resources Role]], OFFSET($H$10, 0, 0, ROW()-9, 1), SERVICE[[#This Row],[Booking]])</f>
        <v>0</v>
      </c>
    </row>
    <row r="208" spans="1:26" x14ac:dyDescent="0.25">
      <c r="A208" s="6" t="str">
        <f ca="1">no.</f>
        <v/>
      </c>
      <c r="E208" s="4" t="str">
        <f ca="1">position</f>
        <v/>
      </c>
      <c r="J208" s="318"/>
      <c r="M208" s="4"/>
      <c r="O208" s="6"/>
      <c r="Q208" s="20"/>
      <c r="R208" s="5" t="str">
        <f ca="1">score</f>
        <v/>
      </c>
      <c r="S208" s="7" t="str">
        <f ca="1">rescore_svc</f>
        <v/>
      </c>
      <c r="U208" s="11" t="str">
        <f ca="1">price</f>
        <v/>
      </c>
      <c r="V208" s="4"/>
      <c r="Y208" s="388">
        <f ca="1">COUNTIFS(OFFSET($B$10, 0, 0, ROW()-9, 1), SERVICE[[#This Row],[Employee ID]], OFFSET($F$10, 0, 0, ROW()-9, 1), SERVICE[[#This Row],[Resources Role]])</f>
        <v>0</v>
      </c>
      <c r="Z208" s="388">
        <f ca="1">COUNTIFS(OFFSET($F$10, 0, 0, ROW()-9, 1), SERVICE[[#This Row],[Resources Role]], OFFSET($H$10, 0, 0, ROW()-9, 1), SERVICE[[#This Row],[Booking]])</f>
        <v>0</v>
      </c>
    </row>
    <row r="209" spans="1:26" x14ac:dyDescent="0.25">
      <c r="A209" s="6" t="str">
        <f ca="1">no.</f>
        <v/>
      </c>
      <c r="E209" s="4" t="str">
        <f ca="1">position</f>
        <v/>
      </c>
      <c r="J209" s="318"/>
      <c r="M209" s="4"/>
      <c r="O209" s="6"/>
      <c r="Q209" s="20"/>
      <c r="R209" s="5" t="str">
        <f ca="1">score</f>
        <v/>
      </c>
      <c r="S209" s="7" t="str">
        <f ca="1">rescore_svc</f>
        <v/>
      </c>
      <c r="U209" s="11" t="str">
        <f ca="1">price</f>
        <v/>
      </c>
      <c r="V209" s="4"/>
      <c r="Y209" s="388">
        <f ca="1">COUNTIFS(OFFSET($B$10, 0, 0, ROW()-9, 1), SERVICE[[#This Row],[Employee ID]], OFFSET($F$10, 0, 0, ROW()-9, 1), SERVICE[[#This Row],[Resources Role]])</f>
        <v>0</v>
      </c>
      <c r="Z209" s="388">
        <f ca="1">COUNTIFS(OFFSET($F$10, 0, 0, ROW()-9, 1), SERVICE[[#This Row],[Resources Role]], OFFSET($H$10, 0, 0, ROW()-9, 1), SERVICE[[#This Row],[Booking]])</f>
        <v>0</v>
      </c>
    </row>
    <row r="210" spans="1:26" x14ac:dyDescent="0.25">
      <c r="A210" s="6" t="str">
        <f ca="1">no.</f>
        <v/>
      </c>
      <c r="E210" s="4" t="str">
        <f ca="1">position</f>
        <v/>
      </c>
      <c r="J210" s="318"/>
      <c r="M210" s="4"/>
      <c r="O210" s="6"/>
      <c r="Q210" s="20"/>
      <c r="R210" s="5" t="str">
        <f ca="1">score</f>
        <v/>
      </c>
      <c r="S210" s="7" t="str">
        <f ca="1">rescore_svc</f>
        <v/>
      </c>
      <c r="U210" s="11" t="str">
        <f ca="1">price</f>
        <v/>
      </c>
      <c r="V210" s="4"/>
      <c r="Y210" s="388">
        <f ca="1">COUNTIFS(OFFSET($B$10, 0, 0, ROW()-9, 1), SERVICE[[#This Row],[Employee ID]], OFFSET($F$10, 0, 0, ROW()-9, 1), SERVICE[[#This Row],[Resources Role]])</f>
        <v>0</v>
      </c>
      <c r="Z210" s="388">
        <f ca="1">COUNTIFS(OFFSET($F$10, 0, 0, ROW()-9, 1), SERVICE[[#This Row],[Resources Role]], OFFSET($H$10, 0, 0, ROW()-9, 1), SERVICE[[#This Row],[Booking]])</f>
        <v>0</v>
      </c>
    </row>
    <row r="211" spans="1:26" x14ac:dyDescent="0.25">
      <c r="A211" s="6" t="str">
        <f ca="1">no.</f>
        <v/>
      </c>
      <c r="E211" s="4" t="str">
        <f ca="1">position</f>
        <v/>
      </c>
      <c r="J211" s="318"/>
      <c r="M211" s="4"/>
      <c r="O211" s="6"/>
      <c r="Q211" s="20"/>
      <c r="R211" s="5" t="str">
        <f ca="1">score</f>
        <v/>
      </c>
      <c r="S211" s="7" t="str">
        <f ca="1">rescore_svc</f>
        <v/>
      </c>
      <c r="U211" s="11" t="str">
        <f ca="1">price</f>
        <v/>
      </c>
      <c r="V211" s="4"/>
      <c r="Y211" s="388">
        <f ca="1">COUNTIFS(OFFSET($B$10, 0, 0, ROW()-9, 1), SERVICE[[#This Row],[Employee ID]], OFFSET($F$10, 0, 0, ROW()-9, 1), SERVICE[[#This Row],[Resources Role]])</f>
        <v>0</v>
      </c>
      <c r="Z211" s="388">
        <f ca="1">COUNTIFS(OFFSET($F$10, 0, 0, ROW()-9, 1), SERVICE[[#This Row],[Resources Role]], OFFSET($H$10, 0, 0, ROW()-9, 1), SERVICE[[#This Row],[Booking]])</f>
        <v>0</v>
      </c>
    </row>
    <row r="212" spans="1:26" x14ac:dyDescent="0.25">
      <c r="A212" s="6" t="str">
        <f ca="1">no.</f>
        <v/>
      </c>
      <c r="E212" s="4" t="str">
        <f ca="1">position</f>
        <v/>
      </c>
      <c r="J212" s="318"/>
      <c r="M212" s="4"/>
      <c r="O212" s="6"/>
      <c r="Q212" s="20"/>
      <c r="R212" s="5" t="str">
        <f ca="1">score</f>
        <v/>
      </c>
      <c r="S212" s="7" t="str">
        <f ca="1">rescore_svc</f>
        <v/>
      </c>
      <c r="U212" s="11" t="str">
        <f ca="1">price</f>
        <v/>
      </c>
      <c r="V212" s="4"/>
      <c r="Y212" s="388">
        <f ca="1">COUNTIFS(OFFSET($B$10, 0, 0, ROW()-9, 1), SERVICE[[#This Row],[Employee ID]], OFFSET($F$10, 0, 0, ROW()-9, 1), SERVICE[[#This Row],[Resources Role]])</f>
        <v>0</v>
      </c>
      <c r="Z212" s="388">
        <f ca="1">COUNTIFS(OFFSET($F$10, 0, 0, ROW()-9, 1), SERVICE[[#This Row],[Resources Role]], OFFSET($H$10, 0, 0, ROW()-9, 1), SERVICE[[#This Row],[Booking]])</f>
        <v>0</v>
      </c>
    </row>
    <row r="213" spans="1:26" x14ac:dyDescent="0.25">
      <c r="A213" s="6" t="str">
        <f ca="1">no.</f>
        <v/>
      </c>
      <c r="E213" s="4" t="str">
        <f ca="1">position</f>
        <v/>
      </c>
      <c r="J213" s="318"/>
      <c r="M213" s="4"/>
      <c r="O213" s="6"/>
      <c r="Q213" s="20"/>
      <c r="R213" s="5" t="str">
        <f ca="1">score</f>
        <v/>
      </c>
      <c r="S213" s="7" t="str">
        <f ca="1">rescore_svc</f>
        <v/>
      </c>
      <c r="U213" s="11" t="str">
        <f ca="1">price</f>
        <v/>
      </c>
      <c r="V213" s="4"/>
      <c r="Y213" s="388">
        <f ca="1">COUNTIFS(OFFSET($B$10, 0, 0, ROW()-9, 1), SERVICE[[#This Row],[Employee ID]], OFFSET($F$10, 0, 0, ROW()-9, 1), SERVICE[[#This Row],[Resources Role]])</f>
        <v>0</v>
      </c>
      <c r="Z213" s="388">
        <f ca="1">COUNTIFS(OFFSET($F$10, 0, 0, ROW()-9, 1), SERVICE[[#This Row],[Resources Role]], OFFSET($H$10, 0, 0, ROW()-9, 1), SERVICE[[#This Row],[Booking]])</f>
        <v>0</v>
      </c>
    </row>
    <row r="214" spans="1:26" x14ac:dyDescent="0.25">
      <c r="A214" s="6" t="str">
        <f ca="1">no.</f>
        <v/>
      </c>
      <c r="E214" s="4" t="str">
        <f ca="1">position</f>
        <v/>
      </c>
      <c r="J214" s="318"/>
      <c r="M214" s="4"/>
      <c r="O214" s="6"/>
      <c r="Q214" s="20"/>
      <c r="R214" s="5" t="str">
        <f ca="1">score</f>
        <v/>
      </c>
      <c r="S214" s="7" t="str">
        <f ca="1">rescore_svc</f>
        <v/>
      </c>
      <c r="U214" s="11" t="str">
        <f ca="1">price</f>
        <v/>
      </c>
      <c r="V214" s="4"/>
      <c r="Y214" s="388">
        <f ca="1">COUNTIFS(OFFSET($B$10, 0, 0, ROW()-9, 1), SERVICE[[#This Row],[Employee ID]], OFFSET($F$10, 0, 0, ROW()-9, 1), SERVICE[[#This Row],[Resources Role]])</f>
        <v>0</v>
      </c>
      <c r="Z214" s="388">
        <f ca="1">COUNTIFS(OFFSET($F$10, 0, 0, ROW()-9, 1), SERVICE[[#This Row],[Resources Role]], OFFSET($H$10, 0, 0, ROW()-9, 1), SERVICE[[#This Row],[Booking]])</f>
        <v>0</v>
      </c>
    </row>
    <row r="215" spans="1:26" x14ac:dyDescent="0.25">
      <c r="A215" s="6" t="str">
        <f ca="1">no.</f>
        <v/>
      </c>
      <c r="E215" s="4" t="str">
        <f ca="1">position</f>
        <v/>
      </c>
      <c r="J215" s="318"/>
      <c r="M215" s="4"/>
      <c r="O215" s="6"/>
      <c r="Q215" s="20"/>
      <c r="R215" s="5" t="str">
        <f ca="1">score</f>
        <v/>
      </c>
      <c r="S215" s="7" t="str">
        <f ca="1">rescore_svc</f>
        <v/>
      </c>
      <c r="U215" s="11" t="str">
        <f ca="1">price</f>
        <v/>
      </c>
      <c r="V215" s="4"/>
      <c r="Y215" s="388">
        <f ca="1">COUNTIFS(OFFSET($B$10, 0, 0, ROW()-9, 1), SERVICE[[#This Row],[Employee ID]], OFFSET($F$10, 0, 0, ROW()-9, 1), SERVICE[[#This Row],[Resources Role]])</f>
        <v>0</v>
      </c>
      <c r="Z215" s="388">
        <f ca="1">COUNTIFS(OFFSET($F$10, 0, 0, ROW()-9, 1), SERVICE[[#This Row],[Resources Role]], OFFSET($H$10, 0, 0, ROW()-9, 1), SERVICE[[#This Row],[Booking]])</f>
        <v>0</v>
      </c>
    </row>
    <row r="216" spans="1:26" x14ac:dyDescent="0.25">
      <c r="A216" s="6" t="str">
        <f ca="1">no.</f>
        <v/>
      </c>
      <c r="E216" s="4" t="str">
        <f ca="1">position</f>
        <v/>
      </c>
      <c r="J216" s="318"/>
      <c r="M216" s="4"/>
      <c r="O216" s="6"/>
      <c r="Q216" s="20"/>
      <c r="R216" s="5" t="str">
        <f ca="1">score</f>
        <v/>
      </c>
      <c r="S216" s="7" t="str">
        <f ca="1">rescore_svc</f>
        <v/>
      </c>
      <c r="U216" s="11" t="str">
        <f ca="1">price</f>
        <v/>
      </c>
      <c r="V216" s="4"/>
      <c r="Y216" s="388">
        <f ca="1">COUNTIFS(OFFSET($B$10, 0, 0, ROW()-9, 1), SERVICE[[#This Row],[Employee ID]], OFFSET($F$10, 0, 0, ROW()-9, 1), SERVICE[[#This Row],[Resources Role]])</f>
        <v>0</v>
      </c>
      <c r="Z216" s="388">
        <f ca="1">COUNTIFS(OFFSET($F$10, 0, 0, ROW()-9, 1), SERVICE[[#This Row],[Resources Role]], OFFSET($H$10, 0, 0, ROW()-9, 1), SERVICE[[#This Row],[Booking]])</f>
        <v>0</v>
      </c>
    </row>
    <row r="217" spans="1:26" x14ac:dyDescent="0.25">
      <c r="A217" s="6" t="str">
        <f ca="1">no.</f>
        <v/>
      </c>
      <c r="E217" s="4" t="str">
        <f ca="1">position</f>
        <v/>
      </c>
      <c r="J217" s="318"/>
      <c r="M217" s="4"/>
      <c r="O217" s="6"/>
      <c r="Q217" s="20"/>
      <c r="R217" s="5" t="str">
        <f ca="1">score</f>
        <v/>
      </c>
      <c r="S217" s="7" t="str">
        <f ca="1">rescore_svc</f>
        <v/>
      </c>
      <c r="U217" s="11" t="str">
        <f ca="1">price</f>
        <v/>
      </c>
      <c r="V217" s="4"/>
      <c r="Y217" s="388">
        <f ca="1">COUNTIFS(OFFSET($B$10, 0, 0, ROW()-9, 1), SERVICE[[#This Row],[Employee ID]], OFFSET($F$10, 0, 0, ROW()-9, 1), SERVICE[[#This Row],[Resources Role]])</f>
        <v>0</v>
      </c>
      <c r="Z217" s="388">
        <f ca="1">COUNTIFS(OFFSET($F$10, 0, 0, ROW()-9, 1), SERVICE[[#This Row],[Resources Role]], OFFSET($H$10, 0, 0, ROW()-9, 1), SERVICE[[#This Row],[Booking]])</f>
        <v>0</v>
      </c>
    </row>
    <row r="218" spans="1:26" x14ac:dyDescent="0.25">
      <c r="A218" s="6" t="str">
        <f ca="1">no.</f>
        <v/>
      </c>
      <c r="E218" s="4" t="str">
        <f ca="1">position</f>
        <v/>
      </c>
      <c r="J218" s="318"/>
      <c r="M218" s="4"/>
      <c r="O218" s="6"/>
      <c r="Q218" s="20"/>
      <c r="R218" s="5" t="str">
        <f ca="1">score</f>
        <v/>
      </c>
      <c r="S218" s="7" t="str">
        <f ca="1">rescore_svc</f>
        <v/>
      </c>
      <c r="U218" s="11" t="str">
        <f ca="1">price</f>
        <v/>
      </c>
      <c r="V218" s="4"/>
      <c r="Y218" s="388">
        <f ca="1">COUNTIFS(OFFSET($B$10, 0, 0, ROW()-9, 1), SERVICE[[#This Row],[Employee ID]], OFFSET($F$10, 0, 0, ROW()-9, 1), SERVICE[[#This Row],[Resources Role]])</f>
        <v>0</v>
      </c>
      <c r="Z218" s="388">
        <f ca="1">COUNTIFS(OFFSET($F$10, 0, 0, ROW()-9, 1), SERVICE[[#This Row],[Resources Role]], OFFSET($H$10, 0, 0, ROW()-9, 1), SERVICE[[#This Row],[Booking]])</f>
        <v>0</v>
      </c>
    </row>
    <row r="219" spans="1:26" x14ac:dyDescent="0.25">
      <c r="A219" s="6" t="str">
        <f ca="1">no.</f>
        <v/>
      </c>
      <c r="E219" s="4" t="str">
        <f ca="1">position</f>
        <v/>
      </c>
      <c r="J219" s="318"/>
      <c r="M219" s="4"/>
      <c r="O219" s="6"/>
      <c r="Q219" s="20"/>
      <c r="R219" s="5" t="str">
        <f ca="1">score</f>
        <v/>
      </c>
      <c r="S219" s="7" t="str">
        <f ca="1">rescore_svc</f>
        <v/>
      </c>
      <c r="U219" s="11" t="str">
        <f ca="1">price</f>
        <v/>
      </c>
      <c r="V219" s="4"/>
      <c r="Y219" s="388">
        <f ca="1">COUNTIFS(OFFSET($B$10, 0, 0, ROW()-9, 1), SERVICE[[#This Row],[Employee ID]], OFFSET($F$10, 0, 0, ROW()-9, 1), SERVICE[[#This Row],[Resources Role]])</f>
        <v>0</v>
      </c>
      <c r="Z219" s="388">
        <f ca="1">COUNTIFS(OFFSET($F$10, 0, 0, ROW()-9, 1), SERVICE[[#This Row],[Resources Role]], OFFSET($H$10, 0, 0, ROW()-9, 1), SERVICE[[#This Row],[Booking]])</f>
        <v>0</v>
      </c>
    </row>
    <row r="220" spans="1:26" x14ac:dyDescent="0.25">
      <c r="A220" s="6" t="str">
        <f ca="1">no.</f>
        <v/>
      </c>
      <c r="E220" s="4" t="str">
        <f ca="1">position</f>
        <v/>
      </c>
      <c r="J220" s="318"/>
      <c r="M220" s="4"/>
      <c r="O220" s="6"/>
      <c r="Q220" s="20"/>
      <c r="R220" s="5" t="str">
        <f ca="1">score</f>
        <v/>
      </c>
      <c r="S220" s="7" t="str">
        <f ca="1">rescore_svc</f>
        <v/>
      </c>
      <c r="U220" s="11" t="str">
        <f ca="1">price</f>
        <v/>
      </c>
      <c r="V220" s="4"/>
      <c r="Y220" s="388">
        <f ca="1">COUNTIFS(OFFSET($B$10, 0, 0, ROW()-9, 1), SERVICE[[#This Row],[Employee ID]], OFFSET($F$10, 0, 0, ROW()-9, 1), SERVICE[[#This Row],[Resources Role]])</f>
        <v>0</v>
      </c>
      <c r="Z220" s="388">
        <f ca="1">COUNTIFS(OFFSET($F$10, 0, 0, ROW()-9, 1), SERVICE[[#This Row],[Resources Role]], OFFSET($H$10, 0, 0, ROW()-9, 1), SERVICE[[#This Row],[Booking]])</f>
        <v>0</v>
      </c>
    </row>
    <row r="221" spans="1:26" x14ac:dyDescent="0.25">
      <c r="A221" s="6" t="str">
        <f ca="1">no.</f>
        <v/>
      </c>
      <c r="E221" s="4" t="str">
        <f ca="1">position</f>
        <v/>
      </c>
      <c r="J221" s="318"/>
      <c r="M221" s="4"/>
      <c r="O221" s="6"/>
      <c r="Q221" s="20"/>
      <c r="R221" s="5" t="str">
        <f ca="1">score</f>
        <v/>
      </c>
      <c r="S221" s="7" t="str">
        <f ca="1">rescore_svc</f>
        <v/>
      </c>
      <c r="U221" s="11" t="str">
        <f ca="1">price</f>
        <v/>
      </c>
      <c r="V221" s="4"/>
      <c r="Y221" s="388">
        <f ca="1">COUNTIFS(OFFSET($B$10, 0, 0, ROW()-9, 1), SERVICE[[#This Row],[Employee ID]], OFFSET($F$10, 0, 0, ROW()-9, 1), SERVICE[[#This Row],[Resources Role]])</f>
        <v>0</v>
      </c>
      <c r="Z221" s="388">
        <f ca="1">COUNTIFS(OFFSET($F$10, 0, 0, ROW()-9, 1), SERVICE[[#This Row],[Resources Role]], OFFSET($H$10, 0, 0, ROW()-9, 1), SERVICE[[#This Row],[Booking]])</f>
        <v>0</v>
      </c>
    </row>
    <row r="222" spans="1:26" x14ac:dyDescent="0.25">
      <c r="A222" s="6" t="str">
        <f ca="1">no.</f>
        <v/>
      </c>
      <c r="E222" s="4" t="str">
        <f ca="1">position</f>
        <v/>
      </c>
      <c r="J222" s="318"/>
      <c r="M222" s="4"/>
      <c r="O222" s="6"/>
      <c r="Q222" s="20"/>
      <c r="R222" s="5" t="str">
        <f ca="1">score</f>
        <v/>
      </c>
      <c r="S222" s="7" t="str">
        <f ca="1">rescore_svc</f>
        <v/>
      </c>
      <c r="U222" s="11" t="str">
        <f ca="1">price</f>
        <v/>
      </c>
      <c r="V222" s="4"/>
      <c r="Y222" s="388">
        <f ca="1">COUNTIFS(OFFSET($B$10, 0, 0, ROW()-9, 1), SERVICE[[#This Row],[Employee ID]], OFFSET($F$10, 0, 0, ROW()-9, 1), SERVICE[[#This Row],[Resources Role]])</f>
        <v>0</v>
      </c>
      <c r="Z222" s="388">
        <f ca="1">COUNTIFS(OFFSET($F$10, 0, 0, ROW()-9, 1), SERVICE[[#This Row],[Resources Role]], OFFSET($H$10, 0, 0, ROW()-9, 1), SERVICE[[#This Row],[Booking]])</f>
        <v>0</v>
      </c>
    </row>
    <row r="223" spans="1:26" x14ac:dyDescent="0.25">
      <c r="A223" s="6" t="str">
        <f ca="1">no.</f>
        <v/>
      </c>
      <c r="E223" s="4" t="str">
        <f ca="1">position</f>
        <v/>
      </c>
      <c r="J223" s="318"/>
      <c r="M223" s="4"/>
      <c r="O223" s="6"/>
      <c r="Q223" s="20"/>
      <c r="R223" s="5" t="str">
        <f ca="1">score</f>
        <v/>
      </c>
      <c r="S223" s="7" t="str">
        <f ca="1">rescore_svc</f>
        <v/>
      </c>
      <c r="U223" s="11" t="str">
        <f ca="1">price</f>
        <v/>
      </c>
      <c r="V223" s="4"/>
      <c r="Y223" s="388">
        <f ca="1">COUNTIFS(OFFSET($B$10, 0, 0, ROW()-9, 1), SERVICE[[#This Row],[Employee ID]], OFFSET($F$10, 0, 0, ROW()-9, 1), SERVICE[[#This Row],[Resources Role]])</f>
        <v>0</v>
      </c>
      <c r="Z223" s="388">
        <f ca="1">COUNTIFS(OFFSET($F$10, 0, 0, ROW()-9, 1), SERVICE[[#This Row],[Resources Role]], OFFSET($H$10, 0, 0, ROW()-9, 1), SERVICE[[#This Row],[Booking]])</f>
        <v>0</v>
      </c>
    </row>
    <row r="224" spans="1:26" x14ac:dyDescent="0.25">
      <c r="A224" s="6" t="str">
        <f ca="1">no.</f>
        <v/>
      </c>
      <c r="E224" s="4" t="str">
        <f ca="1">position</f>
        <v/>
      </c>
      <c r="J224" s="318"/>
      <c r="M224" s="4"/>
      <c r="O224" s="6"/>
      <c r="Q224" s="20"/>
      <c r="R224" s="5" t="str">
        <f ca="1">score</f>
        <v/>
      </c>
      <c r="S224" s="7" t="str">
        <f ca="1">rescore_svc</f>
        <v/>
      </c>
      <c r="U224" s="11" t="str">
        <f ca="1">price</f>
        <v/>
      </c>
      <c r="V224" s="4"/>
      <c r="Y224" s="388">
        <f ca="1">COUNTIFS(OFFSET($B$10, 0, 0, ROW()-9, 1), SERVICE[[#This Row],[Employee ID]], OFFSET($F$10, 0, 0, ROW()-9, 1), SERVICE[[#This Row],[Resources Role]])</f>
        <v>0</v>
      </c>
      <c r="Z224" s="388">
        <f ca="1">COUNTIFS(OFFSET($F$10, 0, 0, ROW()-9, 1), SERVICE[[#This Row],[Resources Role]], OFFSET($H$10, 0, 0, ROW()-9, 1), SERVICE[[#This Row],[Booking]])</f>
        <v>0</v>
      </c>
    </row>
    <row r="225" spans="1:26" x14ac:dyDescent="0.25">
      <c r="A225" s="6" t="str">
        <f ca="1">no.</f>
        <v/>
      </c>
      <c r="E225" s="4" t="str">
        <f ca="1">position</f>
        <v/>
      </c>
      <c r="J225" s="318"/>
      <c r="M225" s="4"/>
      <c r="O225" s="6"/>
      <c r="Q225" s="20"/>
      <c r="R225" s="5" t="str">
        <f ca="1">score</f>
        <v/>
      </c>
      <c r="S225" s="7" t="str">
        <f ca="1">rescore_svc</f>
        <v/>
      </c>
      <c r="U225" s="11" t="str">
        <f ca="1">price</f>
        <v/>
      </c>
      <c r="V225" s="4"/>
      <c r="Y225" s="388">
        <f ca="1">COUNTIFS(OFFSET($B$10, 0, 0, ROW()-9, 1), SERVICE[[#This Row],[Employee ID]], OFFSET($F$10, 0, 0, ROW()-9, 1), SERVICE[[#This Row],[Resources Role]])</f>
        <v>0</v>
      </c>
      <c r="Z225" s="388">
        <f ca="1">COUNTIFS(OFFSET($F$10, 0, 0, ROW()-9, 1), SERVICE[[#This Row],[Resources Role]], OFFSET($H$10, 0, 0, ROW()-9, 1), SERVICE[[#This Row],[Booking]])</f>
        <v>0</v>
      </c>
    </row>
    <row r="226" spans="1:26" x14ac:dyDescent="0.25">
      <c r="A226" s="6" t="str">
        <f ca="1">no.</f>
        <v/>
      </c>
      <c r="E226" s="4" t="str">
        <f ca="1">position</f>
        <v/>
      </c>
      <c r="J226" s="318"/>
      <c r="M226" s="4"/>
      <c r="O226" s="6"/>
      <c r="Q226" s="20"/>
      <c r="R226" s="5" t="str">
        <f ca="1">score</f>
        <v/>
      </c>
      <c r="S226" s="7" t="str">
        <f ca="1">rescore_svc</f>
        <v/>
      </c>
      <c r="U226" s="11" t="str">
        <f ca="1">price</f>
        <v/>
      </c>
      <c r="V226" s="4"/>
      <c r="Y226" s="388">
        <f ca="1">COUNTIFS(OFFSET($B$10, 0, 0, ROW()-9, 1), SERVICE[[#This Row],[Employee ID]], OFFSET($F$10, 0, 0, ROW()-9, 1), SERVICE[[#This Row],[Resources Role]])</f>
        <v>0</v>
      </c>
      <c r="Z226" s="388">
        <f ca="1">COUNTIFS(OFFSET($F$10, 0, 0, ROW()-9, 1), SERVICE[[#This Row],[Resources Role]], OFFSET($H$10, 0, 0, ROW()-9, 1), SERVICE[[#This Row],[Booking]])</f>
        <v>0</v>
      </c>
    </row>
    <row r="227" spans="1:26" x14ac:dyDescent="0.25">
      <c r="A227" s="6" t="str">
        <f ca="1">no.</f>
        <v/>
      </c>
      <c r="E227" s="4" t="str">
        <f ca="1">position</f>
        <v/>
      </c>
      <c r="J227" s="318"/>
      <c r="M227" s="4"/>
      <c r="O227" s="6"/>
      <c r="Q227" s="20"/>
      <c r="R227" s="5" t="str">
        <f ca="1">score</f>
        <v/>
      </c>
      <c r="S227" s="7" t="str">
        <f ca="1">rescore_svc</f>
        <v/>
      </c>
      <c r="U227" s="11" t="str">
        <f ca="1">price</f>
        <v/>
      </c>
      <c r="V227" s="4"/>
      <c r="Y227" s="388">
        <f ca="1">COUNTIFS(OFFSET($B$10, 0, 0, ROW()-9, 1), SERVICE[[#This Row],[Employee ID]], OFFSET($F$10, 0, 0, ROW()-9, 1), SERVICE[[#This Row],[Resources Role]])</f>
        <v>0</v>
      </c>
      <c r="Z227" s="388">
        <f ca="1">COUNTIFS(OFFSET($F$10, 0, 0, ROW()-9, 1), SERVICE[[#This Row],[Resources Role]], OFFSET($H$10, 0, 0, ROW()-9, 1), SERVICE[[#This Row],[Booking]])</f>
        <v>0</v>
      </c>
    </row>
    <row r="228" spans="1:26" x14ac:dyDescent="0.25">
      <c r="A228" s="6" t="str">
        <f ca="1">no.</f>
        <v/>
      </c>
      <c r="E228" s="4" t="str">
        <f ca="1">position</f>
        <v/>
      </c>
      <c r="J228" s="318"/>
      <c r="M228" s="4"/>
      <c r="O228" s="6"/>
      <c r="Q228" s="20"/>
      <c r="R228" s="5" t="str">
        <f ca="1">score</f>
        <v/>
      </c>
      <c r="S228" s="7" t="str">
        <f ca="1">rescore_svc</f>
        <v/>
      </c>
      <c r="U228" s="11" t="str">
        <f ca="1">price</f>
        <v/>
      </c>
      <c r="V228" s="4"/>
      <c r="Y228" s="388">
        <f ca="1">COUNTIFS(OFFSET($B$10, 0, 0, ROW()-9, 1), SERVICE[[#This Row],[Employee ID]], OFFSET($F$10, 0, 0, ROW()-9, 1), SERVICE[[#This Row],[Resources Role]])</f>
        <v>0</v>
      </c>
      <c r="Z228" s="388">
        <f ca="1">COUNTIFS(OFFSET($F$10, 0, 0, ROW()-9, 1), SERVICE[[#This Row],[Resources Role]], OFFSET($H$10, 0, 0, ROW()-9, 1), SERVICE[[#This Row],[Booking]])</f>
        <v>0</v>
      </c>
    </row>
    <row r="229" spans="1:26" x14ac:dyDescent="0.25">
      <c r="A229" s="6" t="str">
        <f ca="1">no.</f>
        <v/>
      </c>
      <c r="E229" s="4" t="str">
        <f ca="1">position</f>
        <v/>
      </c>
      <c r="J229" s="318"/>
      <c r="M229" s="4"/>
      <c r="O229" s="6"/>
      <c r="Q229" s="20"/>
      <c r="R229" s="5" t="str">
        <f ca="1">score</f>
        <v/>
      </c>
      <c r="S229" s="7" t="str">
        <f ca="1">rescore_svc</f>
        <v/>
      </c>
      <c r="U229" s="11" t="str">
        <f ca="1">price</f>
        <v/>
      </c>
      <c r="V229" s="4"/>
      <c r="Y229" s="388">
        <f ca="1">COUNTIFS(OFFSET($B$10, 0, 0, ROW()-9, 1), SERVICE[[#This Row],[Employee ID]], OFFSET($F$10, 0, 0, ROW()-9, 1), SERVICE[[#This Row],[Resources Role]])</f>
        <v>0</v>
      </c>
      <c r="Z229" s="388">
        <f ca="1">COUNTIFS(OFFSET($F$10, 0, 0, ROW()-9, 1), SERVICE[[#This Row],[Resources Role]], OFFSET($H$10, 0, 0, ROW()-9, 1), SERVICE[[#This Row],[Booking]])</f>
        <v>0</v>
      </c>
    </row>
    <row r="230" spans="1:26" x14ac:dyDescent="0.25">
      <c r="A230" s="6" t="str">
        <f ca="1">no.</f>
        <v/>
      </c>
      <c r="E230" s="4" t="str">
        <f ca="1">position</f>
        <v/>
      </c>
      <c r="J230" s="318"/>
      <c r="M230" s="4"/>
      <c r="O230" s="6"/>
      <c r="Q230" s="20"/>
      <c r="R230" s="5" t="str">
        <f ca="1">score</f>
        <v/>
      </c>
      <c r="S230" s="7" t="str">
        <f ca="1">rescore_svc</f>
        <v/>
      </c>
      <c r="U230" s="11" t="str">
        <f ca="1">price</f>
        <v/>
      </c>
      <c r="V230" s="4"/>
      <c r="Y230" s="388">
        <f ca="1">COUNTIFS(OFFSET($B$10, 0, 0, ROW()-9, 1), SERVICE[[#This Row],[Employee ID]], OFFSET($F$10, 0, 0, ROW()-9, 1), SERVICE[[#This Row],[Resources Role]])</f>
        <v>0</v>
      </c>
      <c r="Z230" s="388">
        <f ca="1">COUNTIFS(OFFSET($F$10, 0, 0, ROW()-9, 1), SERVICE[[#This Row],[Resources Role]], OFFSET($H$10, 0, 0, ROW()-9, 1), SERVICE[[#This Row],[Booking]])</f>
        <v>0</v>
      </c>
    </row>
    <row r="231" spans="1:26" x14ac:dyDescent="0.25">
      <c r="A231" s="6" t="str">
        <f ca="1">no.</f>
        <v/>
      </c>
      <c r="E231" s="4" t="str">
        <f ca="1">position</f>
        <v/>
      </c>
      <c r="J231" s="318"/>
      <c r="M231" s="4"/>
      <c r="O231" s="6"/>
      <c r="Q231" s="20"/>
      <c r="R231" s="5" t="str">
        <f ca="1">score</f>
        <v/>
      </c>
      <c r="S231" s="7" t="str">
        <f ca="1">rescore_svc</f>
        <v/>
      </c>
      <c r="U231" s="11" t="str">
        <f ca="1">price</f>
        <v/>
      </c>
      <c r="V231" s="4"/>
      <c r="Y231" s="388">
        <f ca="1">COUNTIFS(OFFSET($B$10, 0, 0, ROW()-9, 1), SERVICE[[#This Row],[Employee ID]], OFFSET($F$10, 0, 0, ROW()-9, 1), SERVICE[[#This Row],[Resources Role]])</f>
        <v>0</v>
      </c>
      <c r="Z231" s="388">
        <f ca="1">COUNTIFS(OFFSET($F$10, 0, 0, ROW()-9, 1), SERVICE[[#This Row],[Resources Role]], OFFSET($H$10, 0, 0, ROW()-9, 1), SERVICE[[#This Row],[Booking]])</f>
        <v>0</v>
      </c>
    </row>
    <row r="232" spans="1:26" x14ac:dyDescent="0.25">
      <c r="A232" s="6" t="str">
        <f ca="1">no.</f>
        <v/>
      </c>
      <c r="E232" s="4" t="str">
        <f ca="1">position</f>
        <v/>
      </c>
      <c r="J232" s="318"/>
      <c r="M232" s="4"/>
      <c r="O232" s="6"/>
      <c r="Q232" s="20"/>
      <c r="R232" s="5" t="str">
        <f ca="1">score</f>
        <v/>
      </c>
      <c r="S232" s="7" t="str">
        <f ca="1">rescore_svc</f>
        <v/>
      </c>
      <c r="U232" s="11" t="str">
        <f ca="1">price</f>
        <v/>
      </c>
      <c r="V232" s="4"/>
      <c r="Y232" s="388">
        <f ca="1">COUNTIFS(OFFSET($B$10, 0, 0, ROW()-9, 1), SERVICE[[#This Row],[Employee ID]], OFFSET($F$10, 0, 0, ROW()-9, 1), SERVICE[[#This Row],[Resources Role]])</f>
        <v>0</v>
      </c>
      <c r="Z232" s="388">
        <f ca="1">COUNTIFS(OFFSET($F$10, 0, 0, ROW()-9, 1), SERVICE[[#This Row],[Resources Role]], OFFSET($H$10, 0, 0, ROW()-9, 1), SERVICE[[#This Row],[Booking]])</f>
        <v>0</v>
      </c>
    </row>
    <row r="233" spans="1:26" x14ac:dyDescent="0.25">
      <c r="A233" s="6" t="str">
        <f ca="1">no.</f>
        <v/>
      </c>
      <c r="E233" s="4" t="str">
        <f ca="1">position</f>
        <v/>
      </c>
      <c r="J233" s="318"/>
      <c r="M233" s="4"/>
      <c r="O233" s="6"/>
      <c r="Q233" s="20"/>
      <c r="R233" s="5" t="str">
        <f ca="1">score</f>
        <v/>
      </c>
      <c r="S233" s="7" t="str">
        <f ca="1">rescore_svc</f>
        <v/>
      </c>
      <c r="U233" s="11" t="str">
        <f ca="1">price</f>
        <v/>
      </c>
      <c r="V233" s="4"/>
      <c r="Y233" s="388">
        <f ca="1">COUNTIFS(OFFSET($B$10, 0, 0, ROW()-9, 1), SERVICE[[#This Row],[Employee ID]], OFFSET($F$10, 0, 0, ROW()-9, 1), SERVICE[[#This Row],[Resources Role]])</f>
        <v>0</v>
      </c>
      <c r="Z233" s="388">
        <f ca="1">COUNTIFS(OFFSET($F$10, 0, 0, ROW()-9, 1), SERVICE[[#This Row],[Resources Role]], OFFSET($H$10, 0, 0, ROW()-9, 1), SERVICE[[#This Row],[Booking]])</f>
        <v>0</v>
      </c>
    </row>
    <row r="234" spans="1:26" x14ac:dyDescent="0.25">
      <c r="A234" s="6" t="str">
        <f ca="1">no.</f>
        <v/>
      </c>
      <c r="E234" s="4" t="str">
        <f ca="1">position</f>
        <v/>
      </c>
      <c r="J234" s="318"/>
      <c r="M234" s="4"/>
      <c r="O234" s="6"/>
      <c r="Q234" s="20"/>
      <c r="R234" s="5" t="str">
        <f ca="1">score</f>
        <v/>
      </c>
      <c r="S234" s="7" t="str">
        <f ca="1">rescore_svc</f>
        <v/>
      </c>
      <c r="U234" s="11" t="str">
        <f ca="1">price</f>
        <v/>
      </c>
      <c r="V234" s="4"/>
      <c r="Y234" s="388">
        <f ca="1">COUNTIFS(OFFSET($B$10, 0, 0, ROW()-9, 1), SERVICE[[#This Row],[Employee ID]], OFFSET($F$10, 0, 0, ROW()-9, 1), SERVICE[[#This Row],[Resources Role]])</f>
        <v>0</v>
      </c>
      <c r="Z234" s="388">
        <f ca="1">COUNTIFS(OFFSET($F$10, 0, 0, ROW()-9, 1), SERVICE[[#This Row],[Resources Role]], OFFSET($H$10, 0, 0, ROW()-9, 1), SERVICE[[#This Row],[Booking]])</f>
        <v>0</v>
      </c>
    </row>
    <row r="235" spans="1:26" x14ac:dyDescent="0.25">
      <c r="A235" s="6" t="str">
        <f ca="1">no.</f>
        <v/>
      </c>
      <c r="E235" s="4" t="str">
        <f ca="1">position</f>
        <v/>
      </c>
      <c r="J235" s="318"/>
      <c r="M235" s="4"/>
      <c r="O235" s="6"/>
      <c r="Q235" s="20"/>
      <c r="R235" s="5" t="str">
        <f ca="1">score</f>
        <v/>
      </c>
      <c r="S235" s="7" t="str">
        <f ca="1">rescore_svc</f>
        <v/>
      </c>
      <c r="U235" s="11" t="str">
        <f ca="1">price</f>
        <v/>
      </c>
      <c r="V235" s="4"/>
      <c r="Y235" s="388">
        <f ca="1">COUNTIFS(OFFSET($B$10, 0, 0, ROW()-9, 1), SERVICE[[#This Row],[Employee ID]], OFFSET($F$10, 0, 0, ROW()-9, 1), SERVICE[[#This Row],[Resources Role]])</f>
        <v>0</v>
      </c>
      <c r="Z235" s="388">
        <f ca="1">COUNTIFS(OFFSET($F$10, 0, 0, ROW()-9, 1), SERVICE[[#This Row],[Resources Role]], OFFSET($H$10, 0, 0, ROW()-9, 1), SERVICE[[#This Row],[Booking]])</f>
        <v>0</v>
      </c>
    </row>
    <row r="236" spans="1:26" x14ac:dyDescent="0.25">
      <c r="A236" s="6" t="str">
        <f ca="1">no.</f>
        <v/>
      </c>
      <c r="E236" s="4" t="str">
        <f ca="1">position</f>
        <v/>
      </c>
      <c r="J236" s="318"/>
      <c r="M236" s="4"/>
      <c r="O236" s="6"/>
      <c r="Q236" s="20"/>
      <c r="R236" s="5" t="str">
        <f ca="1">score</f>
        <v/>
      </c>
      <c r="S236" s="7" t="str">
        <f ca="1">rescore_svc</f>
        <v/>
      </c>
      <c r="U236" s="11" t="str">
        <f ca="1">price</f>
        <v/>
      </c>
      <c r="V236" s="4"/>
      <c r="Y236" s="388">
        <f ca="1">COUNTIFS(OFFSET($B$10, 0, 0, ROW()-9, 1), SERVICE[[#This Row],[Employee ID]], OFFSET($F$10, 0, 0, ROW()-9, 1), SERVICE[[#This Row],[Resources Role]])</f>
        <v>0</v>
      </c>
      <c r="Z236" s="388">
        <f ca="1">COUNTIFS(OFFSET($F$10, 0, 0, ROW()-9, 1), SERVICE[[#This Row],[Resources Role]], OFFSET($H$10, 0, 0, ROW()-9, 1), SERVICE[[#This Row],[Booking]])</f>
        <v>0</v>
      </c>
    </row>
    <row r="237" spans="1:26" x14ac:dyDescent="0.25">
      <c r="A237" s="6" t="str">
        <f ca="1">no.</f>
        <v/>
      </c>
      <c r="E237" s="4" t="str">
        <f ca="1">position</f>
        <v/>
      </c>
      <c r="J237" s="318"/>
      <c r="M237" s="4"/>
      <c r="O237" s="6"/>
      <c r="Q237" s="20"/>
      <c r="R237" s="5" t="str">
        <f ca="1">score</f>
        <v/>
      </c>
      <c r="S237" s="7" t="str">
        <f ca="1">rescore_svc</f>
        <v/>
      </c>
      <c r="U237" s="11" t="str">
        <f ca="1">price</f>
        <v/>
      </c>
      <c r="V237" s="4"/>
      <c r="Y237" s="388">
        <f ca="1">COUNTIFS(OFFSET($B$10, 0, 0, ROW()-9, 1), SERVICE[[#This Row],[Employee ID]], OFFSET($F$10, 0, 0, ROW()-9, 1), SERVICE[[#This Row],[Resources Role]])</f>
        <v>0</v>
      </c>
      <c r="Z237" s="388">
        <f ca="1">COUNTIFS(OFFSET($F$10, 0, 0, ROW()-9, 1), SERVICE[[#This Row],[Resources Role]], OFFSET($H$10, 0, 0, ROW()-9, 1), SERVICE[[#This Row],[Booking]])</f>
        <v>0</v>
      </c>
    </row>
    <row r="238" spans="1:26" x14ac:dyDescent="0.25">
      <c r="A238" s="6" t="str">
        <f ca="1">no.</f>
        <v/>
      </c>
      <c r="E238" s="4" t="str">
        <f ca="1">position</f>
        <v/>
      </c>
      <c r="J238" s="318"/>
      <c r="M238" s="4"/>
      <c r="O238" s="6"/>
      <c r="Q238" s="20"/>
      <c r="R238" s="5" t="str">
        <f ca="1">score</f>
        <v/>
      </c>
      <c r="S238" s="7" t="str">
        <f ca="1">rescore_svc</f>
        <v/>
      </c>
      <c r="U238" s="11" t="str">
        <f ca="1">price</f>
        <v/>
      </c>
      <c r="V238" s="4"/>
      <c r="Y238" s="388">
        <f ca="1">COUNTIFS(OFFSET($B$10, 0, 0, ROW()-9, 1), SERVICE[[#This Row],[Employee ID]], OFFSET($F$10, 0, 0, ROW()-9, 1), SERVICE[[#This Row],[Resources Role]])</f>
        <v>0</v>
      </c>
      <c r="Z238" s="388">
        <f ca="1">COUNTIFS(OFFSET($F$10, 0, 0, ROW()-9, 1), SERVICE[[#This Row],[Resources Role]], OFFSET($H$10, 0, 0, ROW()-9, 1), SERVICE[[#This Row],[Booking]])</f>
        <v>0</v>
      </c>
    </row>
    <row r="239" spans="1:26" x14ac:dyDescent="0.25">
      <c r="A239" s="6" t="str">
        <f ca="1">no.</f>
        <v/>
      </c>
      <c r="E239" s="4" t="str">
        <f ca="1">position</f>
        <v/>
      </c>
      <c r="J239" s="318"/>
      <c r="M239" s="4"/>
      <c r="O239" s="6"/>
      <c r="Q239" s="20"/>
      <c r="R239" s="5" t="str">
        <f ca="1">score</f>
        <v/>
      </c>
      <c r="S239" s="7" t="str">
        <f ca="1">rescore_svc</f>
        <v/>
      </c>
      <c r="U239" s="11" t="str">
        <f ca="1">price</f>
        <v/>
      </c>
      <c r="V239" s="4"/>
      <c r="Y239" s="388">
        <f ca="1">COUNTIFS(OFFSET($B$10, 0, 0, ROW()-9, 1), SERVICE[[#This Row],[Employee ID]], OFFSET($F$10, 0, 0, ROW()-9, 1), SERVICE[[#This Row],[Resources Role]])</f>
        <v>0</v>
      </c>
      <c r="Z239" s="388">
        <f ca="1">COUNTIFS(OFFSET($F$10, 0, 0, ROW()-9, 1), SERVICE[[#This Row],[Resources Role]], OFFSET($H$10, 0, 0, ROW()-9, 1), SERVICE[[#This Row],[Booking]])</f>
        <v>0</v>
      </c>
    </row>
    <row r="240" spans="1:26" x14ac:dyDescent="0.25">
      <c r="A240" s="6" t="str">
        <f ca="1">no.</f>
        <v/>
      </c>
      <c r="E240" s="4" t="str">
        <f ca="1">position</f>
        <v/>
      </c>
      <c r="J240" s="318"/>
      <c r="M240" s="4"/>
      <c r="O240" s="6"/>
      <c r="Q240" s="20"/>
      <c r="R240" s="5" t="str">
        <f ca="1">score</f>
        <v/>
      </c>
      <c r="S240" s="7" t="str">
        <f ca="1">rescore_svc</f>
        <v/>
      </c>
      <c r="U240" s="11" t="str">
        <f ca="1">price</f>
        <v/>
      </c>
      <c r="V240" s="4"/>
      <c r="Y240" s="388">
        <f ca="1">COUNTIFS(OFFSET($B$10, 0, 0, ROW()-9, 1), SERVICE[[#This Row],[Employee ID]], OFFSET($F$10, 0, 0, ROW()-9, 1), SERVICE[[#This Row],[Resources Role]])</f>
        <v>0</v>
      </c>
      <c r="Z240" s="388">
        <f ca="1">COUNTIFS(OFFSET($F$10, 0, 0, ROW()-9, 1), SERVICE[[#This Row],[Resources Role]], OFFSET($H$10, 0, 0, ROW()-9, 1), SERVICE[[#This Row],[Booking]])</f>
        <v>0</v>
      </c>
    </row>
    <row r="241" spans="1:26" x14ac:dyDescent="0.25">
      <c r="A241" s="6" t="str">
        <f ca="1">no.</f>
        <v/>
      </c>
      <c r="E241" s="4" t="str">
        <f ca="1">position</f>
        <v/>
      </c>
      <c r="J241" s="318"/>
      <c r="M241" s="4"/>
      <c r="O241" s="6"/>
      <c r="Q241" s="20"/>
      <c r="R241" s="5" t="str">
        <f ca="1">score</f>
        <v/>
      </c>
      <c r="S241" s="7" t="str">
        <f ca="1">rescore_svc</f>
        <v/>
      </c>
      <c r="U241" s="11" t="str">
        <f ca="1">price</f>
        <v/>
      </c>
      <c r="V241" s="4"/>
      <c r="Y241" s="388">
        <f ca="1">COUNTIFS(OFFSET($B$10, 0, 0, ROW()-9, 1), SERVICE[[#This Row],[Employee ID]], OFFSET($F$10, 0, 0, ROW()-9, 1), SERVICE[[#This Row],[Resources Role]])</f>
        <v>0</v>
      </c>
      <c r="Z241" s="388">
        <f ca="1">COUNTIFS(OFFSET($F$10, 0, 0, ROW()-9, 1), SERVICE[[#This Row],[Resources Role]], OFFSET($H$10, 0, 0, ROW()-9, 1), SERVICE[[#This Row],[Booking]])</f>
        <v>0</v>
      </c>
    </row>
    <row r="242" spans="1:26" x14ac:dyDescent="0.25">
      <c r="A242" s="6" t="str">
        <f ca="1">no.</f>
        <v/>
      </c>
      <c r="E242" s="4" t="str">
        <f ca="1">position</f>
        <v/>
      </c>
      <c r="J242" s="318"/>
      <c r="M242" s="4"/>
      <c r="O242" s="6"/>
      <c r="Q242" s="20"/>
      <c r="R242" s="5" t="str">
        <f ca="1">score</f>
        <v/>
      </c>
      <c r="S242" s="7" t="str">
        <f ca="1">rescore_svc</f>
        <v/>
      </c>
      <c r="U242" s="11" t="str">
        <f ca="1">price</f>
        <v/>
      </c>
      <c r="V242" s="4"/>
      <c r="Y242" s="388">
        <f ca="1">COUNTIFS(OFFSET($B$10, 0, 0, ROW()-9, 1), SERVICE[[#This Row],[Employee ID]], OFFSET($F$10, 0, 0, ROW()-9, 1), SERVICE[[#This Row],[Resources Role]])</f>
        <v>0</v>
      </c>
      <c r="Z242" s="388">
        <f ca="1">COUNTIFS(OFFSET($F$10, 0, 0, ROW()-9, 1), SERVICE[[#This Row],[Resources Role]], OFFSET($H$10, 0, 0, ROW()-9, 1), SERVICE[[#This Row],[Booking]])</f>
        <v>0</v>
      </c>
    </row>
    <row r="243" spans="1:26" x14ac:dyDescent="0.25">
      <c r="A243" s="6" t="str">
        <f ca="1">no.</f>
        <v/>
      </c>
      <c r="E243" s="4" t="str">
        <f ca="1">position</f>
        <v/>
      </c>
      <c r="J243" s="318"/>
      <c r="M243" s="4"/>
      <c r="O243" s="6"/>
      <c r="Q243" s="20"/>
      <c r="R243" s="5" t="str">
        <f ca="1">score</f>
        <v/>
      </c>
      <c r="S243" s="7" t="str">
        <f ca="1">rescore_svc</f>
        <v/>
      </c>
      <c r="U243" s="11" t="str">
        <f ca="1">price</f>
        <v/>
      </c>
      <c r="V243" s="4"/>
      <c r="Y243" s="388">
        <f ca="1">COUNTIFS(OFFSET($B$10, 0, 0, ROW()-9, 1), SERVICE[[#This Row],[Employee ID]], OFFSET($F$10, 0, 0, ROW()-9, 1), SERVICE[[#This Row],[Resources Role]])</f>
        <v>0</v>
      </c>
      <c r="Z243" s="388">
        <f ca="1">COUNTIFS(OFFSET($F$10, 0, 0, ROW()-9, 1), SERVICE[[#This Row],[Resources Role]], OFFSET($H$10, 0, 0, ROW()-9, 1), SERVICE[[#This Row],[Booking]])</f>
        <v>0</v>
      </c>
    </row>
    <row r="244" spans="1:26" x14ac:dyDescent="0.25">
      <c r="A244" s="6" t="str">
        <f ca="1">no.</f>
        <v/>
      </c>
      <c r="E244" s="4" t="str">
        <f ca="1">position</f>
        <v/>
      </c>
      <c r="J244" s="318"/>
      <c r="M244" s="4"/>
      <c r="O244" s="6"/>
      <c r="Q244" s="20"/>
      <c r="R244" s="5" t="str">
        <f ca="1">score</f>
        <v/>
      </c>
      <c r="S244" s="7" t="str">
        <f ca="1">rescore_svc</f>
        <v/>
      </c>
      <c r="U244" s="11" t="str">
        <f ca="1">price</f>
        <v/>
      </c>
      <c r="V244" s="4"/>
      <c r="Y244" s="388">
        <f ca="1">COUNTIFS(OFFSET($B$10, 0, 0, ROW()-9, 1), SERVICE[[#This Row],[Employee ID]], OFFSET($F$10, 0, 0, ROW()-9, 1), SERVICE[[#This Row],[Resources Role]])</f>
        <v>0</v>
      </c>
      <c r="Z244" s="388">
        <f ca="1">COUNTIFS(OFFSET($F$10, 0, 0, ROW()-9, 1), SERVICE[[#This Row],[Resources Role]], OFFSET($H$10, 0, 0, ROW()-9, 1), SERVICE[[#This Row],[Booking]])</f>
        <v>0</v>
      </c>
    </row>
    <row r="245" spans="1:26" x14ac:dyDescent="0.25">
      <c r="A245" s="6" t="str">
        <f ca="1">no.</f>
        <v/>
      </c>
      <c r="E245" s="4" t="str">
        <f ca="1">position</f>
        <v/>
      </c>
      <c r="J245" s="318"/>
      <c r="M245" s="4"/>
      <c r="O245" s="6"/>
      <c r="Q245" s="20"/>
      <c r="R245" s="5" t="str">
        <f ca="1">score</f>
        <v/>
      </c>
      <c r="S245" s="7" t="str">
        <f ca="1">rescore_svc</f>
        <v/>
      </c>
      <c r="U245" s="11" t="str">
        <f ca="1">price</f>
        <v/>
      </c>
      <c r="V245" s="4"/>
      <c r="Y245" s="388">
        <f ca="1">COUNTIFS(OFFSET($B$10, 0, 0, ROW()-9, 1), SERVICE[[#This Row],[Employee ID]], OFFSET($F$10, 0, 0, ROW()-9, 1), SERVICE[[#This Row],[Resources Role]])</f>
        <v>0</v>
      </c>
      <c r="Z245" s="388">
        <f ca="1">COUNTIFS(OFFSET($F$10, 0, 0, ROW()-9, 1), SERVICE[[#This Row],[Resources Role]], OFFSET($H$10, 0, 0, ROW()-9, 1), SERVICE[[#This Row],[Booking]])</f>
        <v>0</v>
      </c>
    </row>
    <row r="246" spans="1:26" x14ac:dyDescent="0.25">
      <c r="A246" s="6" t="str">
        <f ca="1">no.</f>
        <v/>
      </c>
      <c r="E246" s="4" t="str">
        <f ca="1">position</f>
        <v/>
      </c>
      <c r="J246" s="318"/>
      <c r="M246" s="4"/>
      <c r="O246" s="6"/>
      <c r="Q246" s="20"/>
      <c r="R246" s="5" t="str">
        <f ca="1">score</f>
        <v/>
      </c>
      <c r="S246" s="7" t="str">
        <f ca="1">rescore_svc</f>
        <v/>
      </c>
      <c r="U246" s="11" t="str">
        <f ca="1">price</f>
        <v/>
      </c>
      <c r="V246" s="4"/>
      <c r="Y246" s="388">
        <f ca="1">COUNTIFS(OFFSET($B$10, 0, 0, ROW()-9, 1), SERVICE[[#This Row],[Employee ID]], OFFSET($F$10, 0, 0, ROW()-9, 1), SERVICE[[#This Row],[Resources Role]])</f>
        <v>0</v>
      </c>
      <c r="Z246" s="388">
        <f ca="1">COUNTIFS(OFFSET($F$10, 0, 0, ROW()-9, 1), SERVICE[[#This Row],[Resources Role]], OFFSET($H$10, 0, 0, ROW()-9, 1), SERVICE[[#This Row],[Booking]])</f>
        <v>0</v>
      </c>
    </row>
    <row r="247" spans="1:26" x14ac:dyDescent="0.25">
      <c r="A247" s="6" t="str">
        <f ca="1">no.</f>
        <v/>
      </c>
      <c r="E247" s="4" t="str">
        <f ca="1">position</f>
        <v/>
      </c>
      <c r="J247" s="318"/>
      <c r="M247" s="4"/>
      <c r="O247" s="6"/>
      <c r="Q247" s="20"/>
      <c r="R247" s="5" t="str">
        <f ca="1">score</f>
        <v/>
      </c>
      <c r="S247" s="7" t="str">
        <f ca="1">rescore_svc</f>
        <v/>
      </c>
      <c r="U247" s="11" t="str">
        <f ca="1">price</f>
        <v/>
      </c>
      <c r="V247" s="4"/>
      <c r="Y247" s="388">
        <f ca="1">COUNTIFS(OFFSET($B$10, 0, 0, ROW()-9, 1), SERVICE[[#This Row],[Employee ID]], OFFSET($F$10, 0, 0, ROW()-9, 1), SERVICE[[#This Row],[Resources Role]])</f>
        <v>0</v>
      </c>
      <c r="Z247" s="388">
        <f ca="1">COUNTIFS(OFFSET($F$10, 0, 0, ROW()-9, 1), SERVICE[[#This Row],[Resources Role]], OFFSET($H$10, 0, 0, ROW()-9, 1), SERVICE[[#This Row],[Booking]])</f>
        <v>0</v>
      </c>
    </row>
    <row r="248" spans="1:26" x14ac:dyDescent="0.25">
      <c r="A248" s="6" t="str">
        <f ca="1">no.</f>
        <v/>
      </c>
      <c r="E248" s="4" t="str">
        <f ca="1">position</f>
        <v/>
      </c>
      <c r="J248" s="318"/>
      <c r="M248" s="4"/>
      <c r="O248" s="6"/>
      <c r="Q248" s="20"/>
      <c r="R248" s="5" t="str">
        <f ca="1">score</f>
        <v/>
      </c>
      <c r="S248" s="7" t="str">
        <f ca="1">rescore_svc</f>
        <v/>
      </c>
      <c r="U248" s="11" t="str">
        <f ca="1">price</f>
        <v/>
      </c>
      <c r="V248" s="4"/>
      <c r="Y248" s="388">
        <f ca="1">COUNTIFS(OFFSET($B$10, 0, 0, ROW()-9, 1), SERVICE[[#This Row],[Employee ID]], OFFSET($F$10, 0, 0, ROW()-9, 1), SERVICE[[#This Row],[Resources Role]])</f>
        <v>0</v>
      </c>
      <c r="Z248" s="388">
        <f ca="1">COUNTIFS(OFFSET($F$10, 0, 0, ROW()-9, 1), SERVICE[[#This Row],[Resources Role]], OFFSET($H$10, 0, 0, ROW()-9, 1), SERVICE[[#This Row],[Booking]])</f>
        <v>0</v>
      </c>
    </row>
    <row r="249" spans="1:26" x14ac:dyDescent="0.25">
      <c r="A249" s="6" t="str">
        <f ca="1">no.</f>
        <v/>
      </c>
      <c r="E249" s="4" t="str">
        <f ca="1">position</f>
        <v/>
      </c>
      <c r="J249" s="318"/>
      <c r="M249" s="4"/>
      <c r="O249" s="6"/>
      <c r="Q249" s="20"/>
      <c r="R249" s="5" t="str">
        <f ca="1">score</f>
        <v/>
      </c>
      <c r="S249" s="7" t="str">
        <f ca="1">rescore_svc</f>
        <v/>
      </c>
      <c r="U249" s="11" t="str">
        <f ca="1">price</f>
        <v/>
      </c>
      <c r="V249" s="4"/>
      <c r="Y249" s="388">
        <f ca="1">COUNTIFS(OFFSET($B$10, 0, 0, ROW()-9, 1), SERVICE[[#This Row],[Employee ID]], OFFSET($F$10, 0, 0, ROW()-9, 1), SERVICE[[#This Row],[Resources Role]])</f>
        <v>0</v>
      </c>
      <c r="Z249" s="388">
        <f ca="1">COUNTIFS(OFFSET($F$10, 0, 0, ROW()-9, 1), SERVICE[[#This Row],[Resources Role]], OFFSET($H$10, 0, 0, ROW()-9, 1), SERVICE[[#This Row],[Booking]])</f>
        <v>0</v>
      </c>
    </row>
    <row r="250" spans="1:26" x14ac:dyDescent="0.25">
      <c r="A250" s="6" t="str">
        <f ca="1">no.</f>
        <v/>
      </c>
      <c r="E250" s="4" t="str">
        <f ca="1">position</f>
        <v/>
      </c>
      <c r="J250" s="318"/>
      <c r="M250" s="4"/>
      <c r="O250" s="6"/>
      <c r="Q250" s="20"/>
      <c r="R250" s="5" t="str">
        <f ca="1">score</f>
        <v/>
      </c>
      <c r="S250" s="7" t="str">
        <f ca="1">rescore_svc</f>
        <v/>
      </c>
      <c r="U250" s="11" t="str">
        <f ca="1">price</f>
        <v/>
      </c>
      <c r="V250" s="4"/>
      <c r="Y250" s="388">
        <f ca="1">COUNTIFS(OFFSET($B$10, 0, 0, ROW()-9, 1), SERVICE[[#This Row],[Employee ID]], OFFSET($F$10, 0, 0, ROW()-9, 1), SERVICE[[#This Row],[Resources Role]])</f>
        <v>0</v>
      </c>
      <c r="Z250" s="388">
        <f ca="1">COUNTIFS(OFFSET($F$10, 0, 0, ROW()-9, 1), SERVICE[[#This Row],[Resources Role]], OFFSET($H$10, 0, 0, ROW()-9, 1), SERVICE[[#This Row],[Booking]])</f>
        <v>0</v>
      </c>
    </row>
    <row r="251" spans="1:26" x14ac:dyDescent="0.25">
      <c r="A251" s="6" t="str">
        <f ca="1">no.</f>
        <v/>
      </c>
      <c r="E251" s="4" t="str">
        <f ca="1">position</f>
        <v/>
      </c>
      <c r="J251" s="318"/>
      <c r="M251" s="4"/>
      <c r="O251" s="6"/>
      <c r="Q251" s="20"/>
      <c r="R251" s="5" t="str">
        <f ca="1">score</f>
        <v/>
      </c>
      <c r="S251" s="7" t="str">
        <f ca="1">rescore_svc</f>
        <v/>
      </c>
      <c r="U251" s="11" t="str">
        <f ca="1">price</f>
        <v/>
      </c>
      <c r="V251" s="4"/>
      <c r="Y251" s="388">
        <f ca="1">COUNTIFS(OFFSET($B$10, 0, 0, ROW()-9, 1), SERVICE[[#This Row],[Employee ID]], OFFSET($F$10, 0, 0, ROW()-9, 1), SERVICE[[#This Row],[Resources Role]])</f>
        <v>0</v>
      </c>
      <c r="Z251" s="388">
        <f ca="1">COUNTIFS(OFFSET($F$10, 0, 0, ROW()-9, 1), SERVICE[[#This Row],[Resources Role]], OFFSET($H$10, 0, 0, ROW()-9, 1), SERVICE[[#This Row],[Booking]])</f>
        <v>0</v>
      </c>
    </row>
    <row r="252" spans="1:26" x14ac:dyDescent="0.25">
      <c r="A252" s="6" t="str">
        <f ca="1">no.</f>
        <v/>
      </c>
      <c r="E252" s="4" t="str">
        <f ca="1">position</f>
        <v/>
      </c>
      <c r="J252" s="318"/>
      <c r="M252" s="4"/>
      <c r="O252" s="6"/>
      <c r="Q252" s="20"/>
      <c r="R252" s="5" t="str">
        <f ca="1">score</f>
        <v/>
      </c>
      <c r="S252" s="7" t="str">
        <f ca="1">rescore_svc</f>
        <v/>
      </c>
      <c r="U252" s="11" t="str">
        <f ca="1">price</f>
        <v/>
      </c>
      <c r="V252" s="4"/>
      <c r="Y252" s="388">
        <f ca="1">COUNTIFS(OFFSET($B$10, 0, 0, ROW()-9, 1), SERVICE[[#This Row],[Employee ID]], OFFSET($F$10, 0, 0, ROW()-9, 1), SERVICE[[#This Row],[Resources Role]])</f>
        <v>0</v>
      </c>
      <c r="Z252" s="388">
        <f ca="1">COUNTIFS(OFFSET($F$10, 0, 0, ROW()-9, 1), SERVICE[[#This Row],[Resources Role]], OFFSET($H$10, 0, 0, ROW()-9, 1), SERVICE[[#This Row],[Booking]])</f>
        <v>0</v>
      </c>
    </row>
    <row r="253" spans="1:26" x14ac:dyDescent="0.25">
      <c r="A253" s="6" t="str">
        <f ca="1">no.</f>
        <v/>
      </c>
      <c r="E253" s="4" t="str">
        <f ca="1">position</f>
        <v/>
      </c>
      <c r="J253" s="318"/>
      <c r="M253" s="4"/>
      <c r="O253" s="6"/>
      <c r="Q253" s="20"/>
      <c r="R253" s="5" t="str">
        <f ca="1">score</f>
        <v/>
      </c>
      <c r="S253" s="7" t="str">
        <f ca="1">rescore_svc</f>
        <v/>
      </c>
      <c r="U253" s="11" t="str">
        <f ca="1">price</f>
        <v/>
      </c>
      <c r="V253" s="4"/>
      <c r="Y253" s="388">
        <f ca="1">COUNTIFS(OFFSET($B$10, 0, 0, ROW()-9, 1), SERVICE[[#This Row],[Employee ID]], OFFSET($F$10, 0, 0, ROW()-9, 1), SERVICE[[#This Row],[Resources Role]])</f>
        <v>0</v>
      </c>
      <c r="Z253" s="388">
        <f ca="1">COUNTIFS(OFFSET($F$10, 0, 0, ROW()-9, 1), SERVICE[[#This Row],[Resources Role]], OFFSET($H$10, 0, 0, ROW()-9, 1), SERVICE[[#This Row],[Booking]])</f>
        <v>0</v>
      </c>
    </row>
    <row r="254" spans="1:26" x14ac:dyDescent="0.25">
      <c r="A254" s="6" t="str">
        <f ca="1">no.</f>
        <v/>
      </c>
      <c r="E254" s="4" t="str">
        <f ca="1">position</f>
        <v/>
      </c>
      <c r="J254" s="318"/>
      <c r="M254" s="4"/>
      <c r="O254" s="6"/>
      <c r="Q254" s="20"/>
      <c r="R254" s="5" t="str">
        <f ca="1">score</f>
        <v/>
      </c>
      <c r="S254" s="7" t="str">
        <f ca="1">rescore_svc</f>
        <v/>
      </c>
      <c r="U254" s="11" t="str">
        <f ca="1">price</f>
        <v/>
      </c>
      <c r="V254" s="4"/>
      <c r="Y254" s="388">
        <f ca="1">COUNTIFS(OFFSET($B$10, 0, 0, ROW()-9, 1), SERVICE[[#This Row],[Employee ID]], OFFSET($F$10, 0, 0, ROW()-9, 1), SERVICE[[#This Row],[Resources Role]])</f>
        <v>0</v>
      </c>
      <c r="Z254" s="388">
        <f ca="1">COUNTIFS(OFFSET($F$10, 0, 0, ROW()-9, 1), SERVICE[[#This Row],[Resources Role]], OFFSET($H$10, 0, 0, ROW()-9, 1), SERVICE[[#This Row],[Booking]])</f>
        <v>0</v>
      </c>
    </row>
    <row r="255" spans="1:26" x14ac:dyDescent="0.25">
      <c r="A255" s="6" t="str">
        <f ca="1">no.</f>
        <v/>
      </c>
      <c r="E255" s="4" t="str">
        <f ca="1">position</f>
        <v/>
      </c>
      <c r="J255" s="318"/>
      <c r="M255" s="4"/>
      <c r="O255" s="6"/>
      <c r="Q255" s="20"/>
      <c r="R255" s="5" t="str">
        <f ca="1">score</f>
        <v/>
      </c>
      <c r="S255" s="7" t="str">
        <f ca="1">rescore_svc</f>
        <v/>
      </c>
      <c r="U255" s="11" t="str">
        <f ca="1">price</f>
        <v/>
      </c>
      <c r="V255" s="4"/>
      <c r="Y255" s="388">
        <f ca="1">COUNTIFS(OFFSET($B$10, 0, 0, ROW()-9, 1), SERVICE[[#This Row],[Employee ID]], OFFSET($F$10, 0, 0, ROW()-9, 1), SERVICE[[#This Row],[Resources Role]])</f>
        <v>0</v>
      </c>
      <c r="Z255" s="388">
        <f ca="1">COUNTIFS(OFFSET($F$10, 0, 0, ROW()-9, 1), SERVICE[[#This Row],[Resources Role]], OFFSET($H$10, 0, 0, ROW()-9, 1), SERVICE[[#This Row],[Booking]])</f>
        <v>0</v>
      </c>
    </row>
    <row r="256" spans="1:26" x14ac:dyDescent="0.25">
      <c r="A256" s="6" t="str">
        <f ca="1">no.</f>
        <v/>
      </c>
      <c r="E256" s="4" t="str">
        <f ca="1">position</f>
        <v/>
      </c>
      <c r="J256" s="318"/>
      <c r="M256" s="4"/>
      <c r="O256" s="6"/>
      <c r="Q256" s="20"/>
      <c r="R256" s="5" t="str">
        <f ca="1">score</f>
        <v/>
      </c>
      <c r="S256" s="7" t="str">
        <f ca="1">rescore_svc</f>
        <v/>
      </c>
      <c r="U256" s="11" t="str">
        <f ca="1">price</f>
        <v/>
      </c>
      <c r="V256" s="4"/>
      <c r="Y256" s="388">
        <f ca="1">COUNTIFS(OFFSET($B$10, 0, 0, ROW()-9, 1), SERVICE[[#This Row],[Employee ID]], OFFSET($F$10, 0, 0, ROW()-9, 1), SERVICE[[#This Row],[Resources Role]])</f>
        <v>0</v>
      </c>
      <c r="Z256" s="388">
        <f ca="1">COUNTIFS(OFFSET($F$10, 0, 0, ROW()-9, 1), SERVICE[[#This Row],[Resources Role]], OFFSET($H$10, 0, 0, ROW()-9, 1), SERVICE[[#This Row],[Booking]])</f>
        <v>0</v>
      </c>
    </row>
    <row r="257" spans="1:26" x14ac:dyDescent="0.25">
      <c r="A257" s="6" t="str">
        <f ca="1">no.</f>
        <v/>
      </c>
      <c r="E257" s="4" t="str">
        <f ca="1">position</f>
        <v/>
      </c>
      <c r="J257" s="318"/>
      <c r="M257" s="4"/>
      <c r="O257" s="6"/>
      <c r="Q257" s="20"/>
      <c r="R257" s="5" t="str">
        <f ca="1">score</f>
        <v/>
      </c>
      <c r="S257" s="7" t="str">
        <f ca="1">rescore_svc</f>
        <v/>
      </c>
      <c r="U257" s="11" t="str">
        <f ca="1">price</f>
        <v/>
      </c>
      <c r="V257" s="4"/>
      <c r="Y257" s="388">
        <f ca="1">COUNTIFS(OFFSET($B$10, 0, 0, ROW()-9, 1), SERVICE[[#This Row],[Employee ID]], OFFSET($F$10, 0, 0, ROW()-9, 1), SERVICE[[#This Row],[Resources Role]])</f>
        <v>0</v>
      </c>
      <c r="Z257" s="388">
        <f ca="1">COUNTIFS(OFFSET($F$10, 0, 0, ROW()-9, 1), SERVICE[[#This Row],[Resources Role]], OFFSET($H$10, 0, 0, ROW()-9, 1), SERVICE[[#This Row],[Booking]])</f>
        <v>0</v>
      </c>
    </row>
    <row r="258" spans="1:26" x14ac:dyDescent="0.25">
      <c r="A258" s="6" t="str">
        <f ca="1">no.</f>
        <v/>
      </c>
      <c r="E258" s="4" t="str">
        <f ca="1">position</f>
        <v/>
      </c>
      <c r="J258" s="318"/>
      <c r="M258" s="4"/>
      <c r="O258" s="6"/>
      <c r="Q258" s="20"/>
      <c r="R258" s="5" t="str">
        <f ca="1">score</f>
        <v/>
      </c>
      <c r="S258" s="7" t="str">
        <f ca="1">rescore_svc</f>
        <v/>
      </c>
      <c r="U258" s="11" t="str">
        <f ca="1">price</f>
        <v/>
      </c>
      <c r="V258" s="4"/>
      <c r="Y258" s="388">
        <f ca="1">COUNTIFS(OFFSET($B$10, 0, 0, ROW()-9, 1), SERVICE[[#This Row],[Employee ID]], OFFSET($F$10, 0, 0, ROW()-9, 1), SERVICE[[#This Row],[Resources Role]])</f>
        <v>0</v>
      </c>
      <c r="Z258" s="388">
        <f ca="1">COUNTIFS(OFFSET($F$10, 0, 0, ROW()-9, 1), SERVICE[[#This Row],[Resources Role]], OFFSET($H$10, 0, 0, ROW()-9, 1), SERVICE[[#This Row],[Booking]])</f>
        <v>0</v>
      </c>
    </row>
    <row r="259" spans="1:26" x14ac:dyDescent="0.25">
      <c r="A259" s="6" t="str">
        <f ca="1">no.</f>
        <v/>
      </c>
      <c r="E259" s="4" t="str">
        <f ca="1">position</f>
        <v/>
      </c>
      <c r="J259" s="318"/>
      <c r="M259" s="4"/>
      <c r="O259" s="6"/>
      <c r="Q259" s="20"/>
      <c r="R259" s="5" t="str">
        <f ca="1">score</f>
        <v/>
      </c>
      <c r="S259" s="7" t="str">
        <f ca="1">rescore_svc</f>
        <v/>
      </c>
      <c r="U259" s="11" t="str">
        <f ca="1">price</f>
        <v/>
      </c>
      <c r="V259" s="4"/>
      <c r="Y259" s="388">
        <f ca="1">COUNTIFS(OFFSET($B$10, 0, 0, ROW()-9, 1), SERVICE[[#This Row],[Employee ID]], OFFSET($F$10, 0, 0, ROW()-9, 1), SERVICE[[#This Row],[Resources Role]])</f>
        <v>0</v>
      </c>
      <c r="Z259" s="388">
        <f ca="1">COUNTIFS(OFFSET($F$10, 0, 0, ROW()-9, 1), SERVICE[[#This Row],[Resources Role]], OFFSET($H$10, 0, 0, ROW()-9, 1), SERVICE[[#This Row],[Booking]])</f>
        <v>0</v>
      </c>
    </row>
    <row r="260" spans="1:26" x14ac:dyDescent="0.25">
      <c r="A260" s="6" t="str">
        <f ca="1">no.</f>
        <v/>
      </c>
      <c r="E260" s="4" t="str">
        <f ca="1">position</f>
        <v/>
      </c>
      <c r="J260" s="318"/>
      <c r="M260" s="4"/>
      <c r="O260" s="6"/>
      <c r="Q260" s="20"/>
      <c r="R260" s="5" t="str">
        <f ca="1">score</f>
        <v/>
      </c>
      <c r="S260" s="7" t="str">
        <f ca="1">rescore_svc</f>
        <v/>
      </c>
      <c r="U260" s="11" t="str">
        <f ca="1">price</f>
        <v/>
      </c>
      <c r="V260" s="4"/>
      <c r="Y260" s="388">
        <f ca="1">COUNTIFS(OFFSET($B$10, 0, 0, ROW()-9, 1), SERVICE[[#This Row],[Employee ID]], OFFSET($F$10, 0, 0, ROW()-9, 1), SERVICE[[#This Row],[Resources Role]])</f>
        <v>0</v>
      </c>
      <c r="Z260" s="388">
        <f ca="1">COUNTIFS(OFFSET($F$10, 0, 0, ROW()-9, 1), SERVICE[[#This Row],[Resources Role]], OFFSET($H$10, 0, 0, ROW()-9, 1), SERVICE[[#This Row],[Booking]])</f>
        <v>0</v>
      </c>
    </row>
    <row r="261" spans="1:26" x14ac:dyDescent="0.25">
      <c r="A261" s="6" t="str">
        <f ca="1">no.</f>
        <v/>
      </c>
      <c r="E261" s="4" t="str">
        <f ca="1">position</f>
        <v/>
      </c>
      <c r="J261" s="318"/>
      <c r="M261" s="4"/>
      <c r="O261" s="6"/>
      <c r="Q261" s="20"/>
      <c r="R261" s="5" t="str">
        <f ca="1">score</f>
        <v/>
      </c>
      <c r="S261" s="7" t="str">
        <f ca="1">rescore_svc</f>
        <v/>
      </c>
      <c r="U261" s="11" t="str">
        <f ca="1">price</f>
        <v/>
      </c>
      <c r="V261" s="4"/>
      <c r="Y261" s="388">
        <f ca="1">COUNTIFS(OFFSET($B$10, 0, 0, ROW()-9, 1), SERVICE[[#This Row],[Employee ID]], OFFSET($F$10, 0, 0, ROW()-9, 1), SERVICE[[#This Row],[Resources Role]])</f>
        <v>0</v>
      </c>
      <c r="Z261" s="388">
        <f ca="1">COUNTIFS(OFFSET($F$10, 0, 0, ROW()-9, 1), SERVICE[[#This Row],[Resources Role]], OFFSET($H$10, 0, 0, ROW()-9, 1), SERVICE[[#This Row],[Booking]])</f>
        <v>0</v>
      </c>
    </row>
    <row r="262" spans="1:26" x14ac:dyDescent="0.25">
      <c r="A262" s="6" t="str">
        <f ca="1">no.</f>
        <v/>
      </c>
      <c r="E262" s="4" t="str">
        <f ca="1">position</f>
        <v/>
      </c>
      <c r="J262" s="318"/>
      <c r="M262" s="4"/>
      <c r="O262" s="6"/>
      <c r="Q262" s="20"/>
      <c r="R262" s="5" t="str">
        <f ca="1">score</f>
        <v/>
      </c>
      <c r="S262" s="7" t="str">
        <f ca="1">rescore_svc</f>
        <v/>
      </c>
      <c r="U262" s="11" t="str">
        <f ca="1">price</f>
        <v/>
      </c>
      <c r="V262" s="4"/>
      <c r="Y262" s="388">
        <f ca="1">COUNTIFS(OFFSET($B$10, 0, 0, ROW()-9, 1), SERVICE[[#This Row],[Employee ID]], OFFSET($F$10, 0, 0, ROW()-9, 1), SERVICE[[#This Row],[Resources Role]])</f>
        <v>0</v>
      </c>
      <c r="Z262" s="388">
        <f ca="1">COUNTIFS(OFFSET($F$10, 0, 0, ROW()-9, 1), SERVICE[[#This Row],[Resources Role]], OFFSET($H$10, 0, 0, ROW()-9, 1), SERVICE[[#This Row],[Booking]])</f>
        <v>0</v>
      </c>
    </row>
    <row r="263" spans="1:26" x14ac:dyDescent="0.25">
      <c r="A263" s="6" t="str">
        <f ca="1">no.</f>
        <v/>
      </c>
      <c r="E263" s="4" t="str">
        <f ca="1">position</f>
        <v/>
      </c>
      <c r="J263" s="318"/>
      <c r="M263" s="4"/>
      <c r="O263" s="6"/>
      <c r="Q263" s="20"/>
      <c r="R263" s="5" t="str">
        <f ca="1">score</f>
        <v/>
      </c>
      <c r="S263" s="7" t="str">
        <f ca="1">rescore_svc</f>
        <v/>
      </c>
      <c r="U263" s="11" t="str">
        <f ca="1">price</f>
        <v/>
      </c>
      <c r="V263" s="4"/>
      <c r="Y263" s="388">
        <f ca="1">COUNTIFS(OFFSET($B$10, 0, 0, ROW()-9, 1), SERVICE[[#This Row],[Employee ID]], OFFSET($F$10, 0, 0, ROW()-9, 1), SERVICE[[#This Row],[Resources Role]])</f>
        <v>0</v>
      </c>
      <c r="Z263" s="388">
        <f ca="1">COUNTIFS(OFFSET($F$10, 0, 0, ROW()-9, 1), SERVICE[[#This Row],[Resources Role]], OFFSET($H$10, 0, 0, ROW()-9, 1), SERVICE[[#This Row],[Booking]])</f>
        <v>0</v>
      </c>
    </row>
    <row r="264" spans="1:26" x14ac:dyDescent="0.25">
      <c r="A264" s="6" t="str">
        <f ca="1">no.</f>
        <v/>
      </c>
      <c r="E264" s="4" t="str">
        <f ca="1">position</f>
        <v/>
      </c>
      <c r="J264" s="318"/>
      <c r="M264" s="4"/>
      <c r="O264" s="6"/>
      <c r="Q264" s="20"/>
      <c r="R264" s="5" t="str">
        <f ca="1">score</f>
        <v/>
      </c>
      <c r="S264" s="7" t="str">
        <f ca="1">rescore_svc</f>
        <v/>
      </c>
      <c r="U264" s="11" t="str">
        <f ca="1">price</f>
        <v/>
      </c>
      <c r="V264" s="4"/>
      <c r="Y264" s="388">
        <f ca="1">COUNTIFS(OFFSET($B$10, 0, 0, ROW()-9, 1), SERVICE[[#This Row],[Employee ID]], OFFSET($F$10, 0, 0, ROW()-9, 1), SERVICE[[#This Row],[Resources Role]])</f>
        <v>0</v>
      </c>
      <c r="Z264" s="388">
        <f ca="1">COUNTIFS(OFFSET($F$10, 0, 0, ROW()-9, 1), SERVICE[[#This Row],[Resources Role]], OFFSET($H$10, 0, 0, ROW()-9, 1), SERVICE[[#This Row],[Booking]])</f>
        <v>0</v>
      </c>
    </row>
    <row r="265" spans="1:26" x14ac:dyDescent="0.25">
      <c r="A265" s="6" t="str">
        <f ca="1">no.</f>
        <v/>
      </c>
      <c r="E265" s="4" t="str">
        <f ca="1">position</f>
        <v/>
      </c>
      <c r="J265" s="318"/>
      <c r="M265" s="4"/>
      <c r="O265" s="6"/>
      <c r="Q265" s="20"/>
      <c r="R265" s="5" t="str">
        <f ca="1">score</f>
        <v/>
      </c>
      <c r="S265" s="7" t="str">
        <f ca="1">rescore_svc</f>
        <v/>
      </c>
      <c r="U265" s="11" t="str">
        <f ca="1">price</f>
        <v/>
      </c>
      <c r="V265" s="4"/>
      <c r="Y265" s="388">
        <f ca="1">COUNTIFS(OFFSET($B$10, 0, 0, ROW()-9, 1), SERVICE[[#This Row],[Employee ID]], OFFSET($F$10, 0, 0, ROW()-9, 1), SERVICE[[#This Row],[Resources Role]])</f>
        <v>0</v>
      </c>
      <c r="Z265" s="388">
        <f ca="1">COUNTIFS(OFFSET($F$10, 0, 0, ROW()-9, 1), SERVICE[[#This Row],[Resources Role]], OFFSET($H$10, 0, 0, ROW()-9, 1), SERVICE[[#This Row],[Booking]])</f>
        <v>0</v>
      </c>
    </row>
    <row r="266" spans="1:26" x14ac:dyDescent="0.25">
      <c r="A266" s="6" t="str">
        <f ca="1">no.</f>
        <v/>
      </c>
      <c r="E266" s="4" t="str">
        <f ca="1">position</f>
        <v/>
      </c>
      <c r="J266" s="318"/>
      <c r="M266" s="4"/>
      <c r="O266" s="6"/>
      <c r="Q266" s="20"/>
      <c r="R266" s="5" t="str">
        <f ca="1">score</f>
        <v/>
      </c>
      <c r="S266" s="7" t="str">
        <f ca="1">rescore_svc</f>
        <v/>
      </c>
      <c r="U266" s="11" t="str">
        <f ca="1">price</f>
        <v/>
      </c>
      <c r="V266" s="4"/>
      <c r="Y266" s="388">
        <f ca="1">COUNTIFS(OFFSET($B$10, 0, 0, ROW()-9, 1), SERVICE[[#This Row],[Employee ID]], OFFSET($F$10, 0, 0, ROW()-9, 1), SERVICE[[#This Row],[Resources Role]])</f>
        <v>0</v>
      </c>
      <c r="Z266" s="388">
        <f ca="1">COUNTIFS(OFFSET($F$10, 0, 0, ROW()-9, 1), SERVICE[[#This Row],[Resources Role]], OFFSET($H$10, 0, 0, ROW()-9, 1), SERVICE[[#This Row],[Booking]])</f>
        <v>0</v>
      </c>
    </row>
    <row r="267" spans="1:26" x14ac:dyDescent="0.25">
      <c r="A267" s="6" t="str">
        <f ca="1">no.</f>
        <v/>
      </c>
      <c r="E267" s="4" t="str">
        <f ca="1">position</f>
        <v/>
      </c>
      <c r="J267" s="318"/>
      <c r="M267" s="4"/>
      <c r="O267" s="6"/>
      <c r="Q267" s="20"/>
      <c r="R267" s="5" t="str">
        <f ca="1">score</f>
        <v/>
      </c>
      <c r="S267" s="7" t="str">
        <f ca="1">rescore_svc</f>
        <v/>
      </c>
      <c r="U267" s="11" t="str">
        <f ca="1">price</f>
        <v/>
      </c>
      <c r="V267" s="4"/>
      <c r="Y267" s="388">
        <f ca="1">COUNTIFS(OFFSET($B$10, 0, 0, ROW()-9, 1), SERVICE[[#This Row],[Employee ID]], OFFSET($F$10, 0, 0, ROW()-9, 1), SERVICE[[#This Row],[Resources Role]])</f>
        <v>0</v>
      </c>
      <c r="Z267" s="388">
        <f ca="1">COUNTIFS(OFFSET($F$10, 0, 0, ROW()-9, 1), SERVICE[[#This Row],[Resources Role]], OFFSET($H$10, 0, 0, ROW()-9, 1), SERVICE[[#This Row],[Booking]])</f>
        <v>0</v>
      </c>
    </row>
    <row r="268" spans="1:26" x14ac:dyDescent="0.25">
      <c r="A268" s="6" t="str">
        <f ca="1">no.</f>
        <v/>
      </c>
      <c r="E268" s="4" t="str">
        <f ca="1">position</f>
        <v/>
      </c>
      <c r="J268" s="318"/>
      <c r="M268" s="4"/>
      <c r="O268" s="6"/>
      <c r="Q268" s="20"/>
      <c r="R268" s="5" t="str">
        <f ca="1">score</f>
        <v/>
      </c>
      <c r="S268" s="7" t="str">
        <f ca="1">rescore_svc</f>
        <v/>
      </c>
      <c r="U268" s="11" t="str">
        <f ca="1">price</f>
        <v/>
      </c>
      <c r="V268" s="4"/>
      <c r="Y268" s="388">
        <f ca="1">COUNTIFS(OFFSET($B$10, 0, 0, ROW()-9, 1), SERVICE[[#This Row],[Employee ID]], OFFSET($F$10, 0, 0, ROW()-9, 1), SERVICE[[#This Row],[Resources Role]])</f>
        <v>0</v>
      </c>
      <c r="Z268" s="388">
        <f ca="1">COUNTIFS(OFFSET($F$10, 0, 0, ROW()-9, 1), SERVICE[[#This Row],[Resources Role]], OFFSET($H$10, 0, 0, ROW()-9, 1), SERVICE[[#This Row],[Booking]])</f>
        <v>0</v>
      </c>
    </row>
    <row r="269" spans="1:26" x14ac:dyDescent="0.25">
      <c r="A269" s="6" t="str">
        <f ca="1">no.</f>
        <v/>
      </c>
      <c r="E269" s="4" t="str">
        <f ca="1">position</f>
        <v/>
      </c>
      <c r="J269" s="318"/>
      <c r="M269" s="4"/>
      <c r="O269" s="6"/>
      <c r="Q269" s="20"/>
      <c r="R269" s="5" t="str">
        <f ca="1">score</f>
        <v/>
      </c>
      <c r="S269" s="7" t="str">
        <f ca="1">rescore_svc</f>
        <v/>
      </c>
      <c r="U269" s="11" t="str">
        <f ca="1">price</f>
        <v/>
      </c>
      <c r="V269" s="4"/>
      <c r="Y269" s="388">
        <f ca="1">COUNTIFS(OFFSET($B$10, 0, 0, ROW()-9, 1), SERVICE[[#This Row],[Employee ID]], OFFSET($F$10, 0, 0, ROW()-9, 1), SERVICE[[#This Row],[Resources Role]])</f>
        <v>0</v>
      </c>
      <c r="Z269" s="388">
        <f ca="1">COUNTIFS(OFFSET($F$10, 0, 0, ROW()-9, 1), SERVICE[[#This Row],[Resources Role]], OFFSET($H$10, 0, 0, ROW()-9, 1), SERVICE[[#This Row],[Booking]])</f>
        <v>0</v>
      </c>
    </row>
    <row r="270" spans="1:26" x14ac:dyDescent="0.25">
      <c r="A270" s="6" t="str">
        <f ca="1">no.</f>
        <v/>
      </c>
      <c r="E270" s="4" t="str">
        <f ca="1">position</f>
        <v/>
      </c>
      <c r="J270" s="318"/>
      <c r="M270" s="4"/>
      <c r="O270" s="6"/>
      <c r="Q270" s="20"/>
      <c r="R270" s="5" t="str">
        <f ca="1">score</f>
        <v/>
      </c>
      <c r="S270" s="7" t="str">
        <f ca="1">rescore_svc</f>
        <v/>
      </c>
      <c r="U270" s="11" t="str">
        <f ca="1">price</f>
        <v/>
      </c>
      <c r="V270" s="4"/>
      <c r="Y270" s="388">
        <f ca="1">COUNTIFS(OFFSET($B$10, 0, 0, ROW()-9, 1), SERVICE[[#This Row],[Employee ID]], OFFSET($F$10, 0, 0, ROW()-9, 1), SERVICE[[#This Row],[Resources Role]])</f>
        <v>0</v>
      </c>
      <c r="Z270" s="388">
        <f ca="1">COUNTIFS(OFFSET($F$10, 0, 0, ROW()-9, 1), SERVICE[[#This Row],[Resources Role]], OFFSET($H$10, 0, 0, ROW()-9, 1), SERVICE[[#This Row],[Booking]])</f>
        <v>0</v>
      </c>
    </row>
    <row r="271" spans="1:26" x14ac:dyDescent="0.25">
      <c r="A271" s="6" t="str">
        <f ca="1">no.</f>
        <v/>
      </c>
      <c r="E271" s="4" t="str">
        <f ca="1">position</f>
        <v/>
      </c>
      <c r="J271" s="318"/>
      <c r="M271" s="4"/>
      <c r="O271" s="6"/>
      <c r="Q271" s="20"/>
      <c r="R271" s="5" t="str">
        <f ca="1">score</f>
        <v/>
      </c>
      <c r="S271" s="7" t="str">
        <f ca="1">rescore_svc</f>
        <v/>
      </c>
      <c r="U271" s="11" t="str">
        <f ca="1">price</f>
        <v/>
      </c>
      <c r="V271" s="4"/>
      <c r="Y271" s="388">
        <f ca="1">COUNTIFS(OFFSET($B$10, 0, 0, ROW()-9, 1), SERVICE[[#This Row],[Employee ID]], OFFSET($F$10, 0, 0, ROW()-9, 1), SERVICE[[#This Row],[Resources Role]])</f>
        <v>0</v>
      </c>
      <c r="Z271" s="388">
        <f ca="1">COUNTIFS(OFFSET($F$10, 0, 0, ROW()-9, 1), SERVICE[[#This Row],[Resources Role]], OFFSET($H$10, 0, 0, ROW()-9, 1), SERVICE[[#This Row],[Booking]])</f>
        <v>0</v>
      </c>
    </row>
    <row r="272" spans="1:26" x14ac:dyDescent="0.25">
      <c r="A272" s="6" t="str">
        <f ca="1">no.</f>
        <v/>
      </c>
      <c r="E272" s="4" t="str">
        <f ca="1">position</f>
        <v/>
      </c>
      <c r="J272" s="318"/>
      <c r="M272" s="4"/>
      <c r="O272" s="6"/>
      <c r="Q272" s="20"/>
      <c r="R272" s="5" t="str">
        <f ca="1">score</f>
        <v/>
      </c>
      <c r="S272" s="7" t="str">
        <f ca="1">rescore_svc</f>
        <v/>
      </c>
      <c r="U272" s="11" t="str">
        <f ca="1">price</f>
        <v/>
      </c>
      <c r="V272" s="4"/>
      <c r="Y272" s="388">
        <f ca="1">COUNTIFS(OFFSET($B$10, 0, 0, ROW()-9, 1), SERVICE[[#This Row],[Employee ID]], OFFSET($F$10, 0, 0, ROW()-9, 1), SERVICE[[#This Row],[Resources Role]])</f>
        <v>0</v>
      </c>
      <c r="Z272" s="388">
        <f ca="1">COUNTIFS(OFFSET($F$10, 0, 0, ROW()-9, 1), SERVICE[[#This Row],[Resources Role]], OFFSET($H$10, 0, 0, ROW()-9, 1), SERVICE[[#This Row],[Booking]])</f>
        <v>0</v>
      </c>
    </row>
    <row r="273" spans="1:26" x14ac:dyDescent="0.25">
      <c r="A273" s="6" t="str">
        <f ca="1">no.</f>
        <v/>
      </c>
      <c r="E273" s="4" t="str">
        <f ca="1">position</f>
        <v/>
      </c>
      <c r="J273" s="318"/>
      <c r="M273" s="4"/>
      <c r="O273" s="6"/>
      <c r="Q273" s="20"/>
      <c r="R273" s="5" t="str">
        <f ca="1">score</f>
        <v/>
      </c>
      <c r="S273" s="7" t="str">
        <f ca="1">rescore_svc</f>
        <v/>
      </c>
      <c r="U273" s="11" t="str">
        <f ca="1">price</f>
        <v/>
      </c>
      <c r="V273" s="4"/>
      <c r="Y273" s="388">
        <f ca="1">COUNTIFS(OFFSET($B$10, 0, 0, ROW()-9, 1), SERVICE[[#This Row],[Employee ID]], OFFSET($F$10, 0, 0, ROW()-9, 1), SERVICE[[#This Row],[Resources Role]])</f>
        <v>0</v>
      </c>
      <c r="Z273" s="388">
        <f ca="1">COUNTIFS(OFFSET($F$10, 0, 0, ROW()-9, 1), SERVICE[[#This Row],[Resources Role]], OFFSET($H$10, 0, 0, ROW()-9, 1), SERVICE[[#This Row],[Booking]])</f>
        <v>0</v>
      </c>
    </row>
    <row r="274" spans="1:26" x14ac:dyDescent="0.25">
      <c r="A274" s="6" t="str">
        <f ca="1">no.</f>
        <v/>
      </c>
      <c r="E274" s="4" t="str">
        <f ca="1">position</f>
        <v/>
      </c>
      <c r="J274" s="318"/>
      <c r="M274" s="4"/>
      <c r="O274" s="6"/>
      <c r="Q274" s="20"/>
      <c r="R274" s="5" t="str">
        <f ca="1">score</f>
        <v/>
      </c>
      <c r="S274" s="7" t="str">
        <f ca="1">rescore_svc</f>
        <v/>
      </c>
      <c r="U274" s="11" t="str">
        <f ca="1">price</f>
        <v/>
      </c>
      <c r="V274" s="4"/>
      <c r="Y274" s="388">
        <f ca="1">COUNTIFS(OFFSET($B$10, 0, 0, ROW()-9, 1), SERVICE[[#This Row],[Employee ID]], OFFSET($F$10, 0, 0, ROW()-9, 1), SERVICE[[#This Row],[Resources Role]])</f>
        <v>0</v>
      </c>
      <c r="Z274" s="388">
        <f ca="1">COUNTIFS(OFFSET($F$10, 0, 0, ROW()-9, 1), SERVICE[[#This Row],[Resources Role]], OFFSET($H$10, 0, 0, ROW()-9, 1), SERVICE[[#This Row],[Booking]])</f>
        <v>0</v>
      </c>
    </row>
    <row r="275" spans="1:26" x14ac:dyDescent="0.25">
      <c r="A275" s="6" t="str">
        <f ca="1">no.</f>
        <v/>
      </c>
      <c r="E275" s="4" t="str">
        <f ca="1">position</f>
        <v/>
      </c>
      <c r="J275" s="318"/>
      <c r="M275" s="4"/>
      <c r="O275" s="6"/>
      <c r="Q275" s="20"/>
      <c r="R275" s="5" t="str">
        <f ca="1">score</f>
        <v/>
      </c>
      <c r="S275" s="7" t="str">
        <f ca="1">rescore_svc</f>
        <v/>
      </c>
      <c r="U275" s="11" t="str">
        <f ca="1">price</f>
        <v/>
      </c>
      <c r="V275" s="4"/>
      <c r="Y275" s="388">
        <f ca="1">COUNTIFS(OFFSET($B$10, 0, 0, ROW()-9, 1), SERVICE[[#This Row],[Employee ID]], OFFSET($F$10, 0, 0, ROW()-9, 1), SERVICE[[#This Row],[Resources Role]])</f>
        <v>0</v>
      </c>
      <c r="Z275" s="388">
        <f ca="1">COUNTIFS(OFFSET($F$10, 0, 0, ROW()-9, 1), SERVICE[[#This Row],[Resources Role]], OFFSET($H$10, 0, 0, ROW()-9, 1), SERVICE[[#This Row],[Booking]])</f>
        <v>0</v>
      </c>
    </row>
    <row r="276" spans="1:26" x14ac:dyDescent="0.25">
      <c r="A276" s="6" t="str">
        <f ca="1">no.</f>
        <v/>
      </c>
      <c r="E276" s="4" t="str">
        <f ca="1">position</f>
        <v/>
      </c>
      <c r="J276" s="318"/>
      <c r="M276" s="4"/>
      <c r="O276" s="6"/>
      <c r="Q276" s="20"/>
      <c r="R276" s="5" t="str">
        <f ca="1">score</f>
        <v/>
      </c>
      <c r="S276" s="7" t="str">
        <f ca="1">rescore_svc</f>
        <v/>
      </c>
      <c r="U276" s="11" t="str">
        <f ca="1">price</f>
        <v/>
      </c>
      <c r="V276" s="4"/>
      <c r="Y276" s="388">
        <f ca="1">COUNTIFS(OFFSET($B$10, 0, 0, ROW()-9, 1), SERVICE[[#This Row],[Employee ID]], OFFSET($F$10, 0, 0, ROW()-9, 1), SERVICE[[#This Row],[Resources Role]])</f>
        <v>0</v>
      </c>
      <c r="Z276" s="388">
        <f ca="1">COUNTIFS(OFFSET($F$10, 0, 0, ROW()-9, 1), SERVICE[[#This Row],[Resources Role]], OFFSET($H$10, 0, 0, ROW()-9, 1), SERVICE[[#This Row],[Booking]])</f>
        <v>0</v>
      </c>
    </row>
    <row r="277" spans="1:26" x14ac:dyDescent="0.25">
      <c r="A277" s="6" t="str">
        <f ca="1">no.</f>
        <v/>
      </c>
      <c r="E277" s="4" t="str">
        <f ca="1">position</f>
        <v/>
      </c>
      <c r="J277" s="318"/>
      <c r="M277" s="4"/>
      <c r="O277" s="6"/>
      <c r="Q277" s="20"/>
      <c r="R277" s="5" t="str">
        <f ca="1">score</f>
        <v/>
      </c>
      <c r="S277" s="7" t="str">
        <f ca="1">rescore_svc</f>
        <v/>
      </c>
      <c r="U277" s="11" t="str">
        <f ca="1">price</f>
        <v/>
      </c>
      <c r="V277" s="4"/>
      <c r="Y277" s="388">
        <f ca="1">COUNTIFS(OFFSET($B$10, 0, 0, ROW()-9, 1), SERVICE[[#This Row],[Employee ID]], OFFSET($F$10, 0, 0, ROW()-9, 1), SERVICE[[#This Row],[Resources Role]])</f>
        <v>0</v>
      </c>
      <c r="Z277" s="388">
        <f ca="1">COUNTIFS(OFFSET($F$10, 0, 0, ROW()-9, 1), SERVICE[[#This Row],[Resources Role]], OFFSET($H$10, 0, 0, ROW()-9, 1), SERVICE[[#This Row],[Booking]])</f>
        <v>0</v>
      </c>
    </row>
    <row r="278" spans="1:26" x14ac:dyDescent="0.25">
      <c r="A278" s="6" t="str">
        <f ca="1">no.</f>
        <v/>
      </c>
      <c r="E278" s="4" t="str">
        <f ca="1">position</f>
        <v/>
      </c>
      <c r="J278" s="318"/>
      <c r="M278" s="4"/>
      <c r="O278" s="6"/>
      <c r="Q278" s="20"/>
      <c r="R278" s="5" t="str">
        <f ca="1">score</f>
        <v/>
      </c>
      <c r="S278" s="7" t="str">
        <f ca="1">rescore_svc</f>
        <v/>
      </c>
      <c r="U278" s="11" t="str">
        <f ca="1">price</f>
        <v/>
      </c>
      <c r="V278" s="4"/>
      <c r="Y278" s="388">
        <f ca="1">COUNTIFS(OFFSET($B$10, 0, 0, ROW()-9, 1), SERVICE[[#This Row],[Employee ID]], OFFSET($F$10, 0, 0, ROW()-9, 1), SERVICE[[#This Row],[Resources Role]])</f>
        <v>0</v>
      </c>
      <c r="Z278" s="388">
        <f ca="1">COUNTIFS(OFFSET($F$10, 0, 0, ROW()-9, 1), SERVICE[[#This Row],[Resources Role]], OFFSET($H$10, 0, 0, ROW()-9, 1), SERVICE[[#This Row],[Booking]])</f>
        <v>0</v>
      </c>
    </row>
    <row r="279" spans="1:26" x14ac:dyDescent="0.25">
      <c r="A279" s="6" t="str">
        <f ca="1">no.</f>
        <v/>
      </c>
      <c r="E279" s="4" t="str">
        <f ca="1">position</f>
        <v/>
      </c>
      <c r="J279" s="318"/>
      <c r="M279" s="4"/>
      <c r="O279" s="6"/>
      <c r="Q279" s="20"/>
      <c r="R279" s="5" t="str">
        <f ca="1">score</f>
        <v/>
      </c>
      <c r="S279" s="7" t="str">
        <f ca="1">rescore_svc</f>
        <v/>
      </c>
      <c r="U279" s="11" t="str">
        <f ca="1">price</f>
        <v/>
      </c>
      <c r="V279" s="4"/>
      <c r="Y279" s="388">
        <f ca="1">COUNTIFS(OFFSET($B$10, 0, 0, ROW()-9, 1), SERVICE[[#This Row],[Employee ID]], OFFSET($F$10, 0, 0, ROW()-9, 1), SERVICE[[#This Row],[Resources Role]])</f>
        <v>0</v>
      </c>
      <c r="Z279" s="388">
        <f ca="1">COUNTIFS(OFFSET($F$10, 0, 0, ROW()-9, 1), SERVICE[[#This Row],[Resources Role]], OFFSET($H$10, 0, 0, ROW()-9, 1), SERVICE[[#This Row],[Booking]])</f>
        <v>0</v>
      </c>
    </row>
    <row r="280" spans="1:26" x14ac:dyDescent="0.25">
      <c r="A280" s="6" t="str">
        <f ca="1">no.</f>
        <v/>
      </c>
      <c r="E280" s="4" t="str">
        <f ca="1">position</f>
        <v/>
      </c>
      <c r="J280" s="318"/>
      <c r="M280" s="4"/>
      <c r="O280" s="6"/>
      <c r="Q280" s="20"/>
      <c r="R280" s="5" t="str">
        <f ca="1">score</f>
        <v/>
      </c>
      <c r="S280" s="7" t="str">
        <f ca="1">rescore_svc</f>
        <v/>
      </c>
      <c r="U280" s="11" t="str">
        <f ca="1">price</f>
        <v/>
      </c>
      <c r="V280" s="4"/>
      <c r="Y280" s="388">
        <f ca="1">COUNTIFS(OFFSET($B$10, 0, 0, ROW()-9, 1), SERVICE[[#This Row],[Employee ID]], OFFSET($F$10, 0, 0, ROW()-9, 1), SERVICE[[#This Row],[Resources Role]])</f>
        <v>0</v>
      </c>
      <c r="Z280" s="388">
        <f ca="1">COUNTIFS(OFFSET($F$10, 0, 0, ROW()-9, 1), SERVICE[[#This Row],[Resources Role]], OFFSET($H$10, 0, 0, ROW()-9, 1), SERVICE[[#This Row],[Booking]])</f>
        <v>0</v>
      </c>
    </row>
    <row r="281" spans="1:26" x14ac:dyDescent="0.25">
      <c r="A281" s="6" t="str">
        <f ca="1">no.</f>
        <v/>
      </c>
      <c r="E281" s="4" t="str">
        <f ca="1">position</f>
        <v/>
      </c>
      <c r="J281" s="318"/>
      <c r="M281" s="4"/>
      <c r="O281" s="6"/>
      <c r="Q281" s="20"/>
      <c r="R281" s="5" t="str">
        <f ca="1">score</f>
        <v/>
      </c>
      <c r="S281" s="7" t="str">
        <f ca="1">rescore_svc</f>
        <v/>
      </c>
      <c r="U281" s="11" t="str">
        <f ca="1">price</f>
        <v/>
      </c>
      <c r="V281" s="4"/>
      <c r="Y281" s="388">
        <f ca="1">COUNTIFS(OFFSET($B$10, 0, 0, ROW()-9, 1), SERVICE[[#This Row],[Employee ID]], OFFSET($F$10, 0, 0, ROW()-9, 1), SERVICE[[#This Row],[Resources Role]])</f>
        <v>0</v>
      </c>
      <c r="Z281" s="388">
        <f ca="1">COUNTIFS(OFFSET($F$10, 0, 0, ROW()-9, 1), SERVICE[[#This Row],[Resources Role]], OFFSET($H$10, 0, 0, ROW()-9, 1), SERVICE[[#This Row],[Booking]])</f>
        <v>0</v>
      </c>
    </row>
    <row r="282" spans="1:26" x14ac:dyDescent="0.25">
      <c r="A282" s="6" t="str">
        <f ca="1">no.</f>
        <v/>
      </c>
      <c r="E282" s="4" t="str">
        <f ca="1">position</f>
        <v/>
      </c>
      <c r="J282" s="318"/>
      <c r="M282" s="4"/>
      <c r="O282" s="6"/>
      <c r="Q282" s="20"/>
      <c r="R282" s="5" t="str">
        <f ca="1">score</f>
        <v/>
      </c>
      <c r="S282" s="7" t="str">
        <f ca="1">rescore_svc</f>
        <v/>
      </c>
      <c r="U282" s="11" t="str">
        <f ca="1">price</f>
        <v/>
      </c>
      <c r="V282" s="4"/>
      <c r="Y282" s="388">
        <f ca="1">COUNTIFS(OFFSET($B$10, 0, 0, ROW()-9, 1), SERVICE[[#This Row],[Employee ID]], OFFSET($F$10, 0, 0, ROW()-9, 1), SERVICE[[#This Row],[Resources Role]])</f>
        <v>0</v>
      </c>
      <c r="Z282" s="388">
        <f ca="1">COUNTIFS(OFFSET($F$10, 0, 0, ROW()-9, 1), SERVICE[[#This Row],[Resources Role]], OFFSET($H$10, 0, 0, ROW()-9, 1), SERVICE[[#This Row],[Booking]])</f>
        <v>0</v>
      </c>
    </row>
    <row r="283" spans="1:26" x14ac:dyDescent="0.25">
      <c r="A283" s="6" t="str">
        <f ca="1">no.</f>
        <v/>
      </c>
      <c r="E283" s="4" t="str">
        <f ca="1">position</f>
        <v/>
      </c>
      <c r="J283" s="318"/>
      <c r="M283" s="4"/>
      <c r="O283" s="6"/>
      <c r="Q283" s="20"/>
      <c r="R283" s="5" t="str">
        <f ca="1">score</f>
        <v/>
      </c>
      <c r="S283" s="7" t="str">
        <f ca="1">rescore_svc</f>
        <v/>
      </c>
      <c r="U283" s="11" t="str">
        <f ca="1">price</f>
        <v/>
      </c>
      <c r="V283" s="4"/>
      <c r="Y283" s="388">
        <f ca="1">COUNTIFS(OFFSET($B$10, 0, 0, ROW()-9, 1), SERVICE[[#This Row],[Employee ID]], OFFSET($F$10, 0, 0, ROW()-9, 1), SERVICE[[#This Row],[Resources Role]])</f>
        <v>0</v>
      </c>
      <c r="Z283" s="388">
        <f ca="1">COUNTIFS(OFFSET($F$10, 0, 0, ROW()-9, 1), SERVICE[[#This Row],[Resources Role]], OFFSET($H$10, 0, 0, ROW()-9, 1), SERVICE[[#This Row],[Booking]])</f>
        <v>0</v>
      </c>
    </row>
    <row r="284" spans="1:26" x14ac:dyDescent="0.25">
      <c r="A284" s="6" t="str">
        <f ca="1">no.</f>
        <v/>
      </c>
      <c r="E284" s="4" t="str">
        <f ca="1">position</f>
        <v/>
      </c>
      <c r="J284" s="318"/>
      <c r="M284" s="4"/>
      <c r="O284" s="6"/>
      <c r="Q284" s="20"/>
      <c r="R284" s="5" t="str">
        <f ca="1">score</f>
        <v/>
      </c>
      <c r="S284" s="7" t="str">
        <f ca="1">rescore_svc</f>
        <v/>
      </c>
      <c r="U284" s="11" t="str">
        <f ca="1">price</f>
        <v/>
      </c>
      <c r="V284" s="4"/>
      <c r="Y284" s="388">
        <f ca="1">COUNTIFS(OFFSET($B$10, 0, 0, ROW()-9, 1), SERVICE[[#This Row],[Employee ID]], OFFSET($F$10, 0, 0, ROW()-9, 1), SERVICE[[#This Row],[Resources Role]])</f>
        <v>0</v>
      </c>
      <c r="Z284" s="388">
        <f ca="1">COUNTIFS(OFFSET($F$10, 0, 0, ROW()-9, 1), SERVICE[[#This Row],[Resources Role]], OFFSET($H$10, 0, 0, ROW()-9, 1), SERVICE[[#This Row],[Booking]])</f>
        <v>0</v>
      </c>
    </row>
    <row r="285" spans="1:26" x14ac:dyDescent="0.25">
      <c r="A285" s="6" t="str">
        <f ca="1">no.</f>
        <v/>
      </c>
      <c r="E285" s="4" t="str">
        <f ca="1">position</f>
        <v/>
      </c>
      <c r="J285" s="318"/>
      <c r="M285" s="4"/>
      <c r="O285" s="6"/>
      <c r="Q285" s="20"/>
      <c r="R285" s="5" t="str">
        <f ca="1">score</f>
        <v/>
      </c>
      <c r="S285" s="7" t="str">
        <f ca="1">rescore_svc</f>
        <v/>
      </c>
      <c r="U285" s="11" t="str">
        <f ca="1">price</f>
        <v/>
      </c>
      <c r="V285" s="4"/>
      <c r="Y285" s="388">
        <f ca="1">COUNTIFS(OFFSET($B$10, 0, 0, ROW()-9, 1), SERVICE[[#This Row],[Employee ID]], OFFSET($F$10, 0, 0, ROW()-9, 1), SERVICE[[#This Row],[Resources Role]])</f>
        <v>0</v>
      </c>
      <c r="Z285" s="388">
        <f ca="1">COUNTIFS(OFFSET($F$10, 0, 0, ROW()-9, 1), SERVICE[[#This Row],[Resources Role]], OFFSET($H$10, 0, 0, ROW()-9, 1), SERVICE[[#This Row],[Booking]])</f>
        <v>0</v>
      </c>
    </row>
    <row r="286" spans="1:26" x14ac:dyDescent="0.25">
      <c r="A286" s="6" t="str">
        <f ca="1">no.</f>
        <v/>
      </c>
      <c r="E286" s="4" t="str">
        <f ca="1">position</f>
        <v/>
      </c>
      <c r="J286" s="318"/>
      <c r="M286" s="4"/>
      <c r="O286" s="6"/>
      <c r="Q286" s="20"/>
      <c r="R286" s="5" t="str">
        <f ca="1">score</f>
        <v/>
      </c>
      <c r="S286" s="7" t="str">
        <f ca="1">rescore_svc</f>
        <v/>
      </c>
      <c r="U286" s="11" t="str">
        <f ca="1">price</f>
        <v/>
      </c>
      <c r="V286" s="4"/>
      <c r="Y286" s="388">
        <f ca="1">COUNTIFS(OFFSET($B$10, 0, 0, ROW()-9, 1), SERVICE[[#This Row],[Employee ID]], OFFSET($F$10, 0, 0, ROW()-9, 1), SERVICE[[#This Row],[Resources Role]])</f>
        <v>0</v>
      </c>
      <c r="Z286" s="388">
        <f ca="1">COUNTIFS(OFFSET($F$10, 0, 0, ROW()-9, 1), SERVICE[[#This Row],[Resources Role]], OFFSET($H$10, 0, 0, ROW()-9, 1), SERVICE[[#This Row],[Booking]])</f>
        <v>0</v>
      </c>
    </row>
    <row r="287" spans="1:26" x14ac:dyDescent="0.25">
      <c r="A287" s="6" t="str">
        <f ca="1">no.</f>
        <v/>
      </c>
      <c r="E287" s="4" t="str">
        <f ca="1">position</f>
        <v/>
      </c>
      <c r="J287" s="318"/>
      <c r="M287" s="4"/>
      <c r="O287" s="6"/>
      <c r="Q287" s="20"/>
      <c r="R287" s="5" t="str">
        <f ca="1">score</f>
        <v/>
      </c>
      <c r="S287" s="7" t="str">
        <f ca="1">rescore_svc</f>
        <v/>
      </c>
      <c r="U287" s="11" t="str">
        <f ca="1">price</f>
        <v/>
      </c>
      <c r="V287" s="4"/>
      <c r="Y287" s="388">
        <f ca="1">COUNTIFS(OFFSET($B$10, 0, 0, ROW()-9, 1), SERVICE[[#This Row],[Employee ID]], OFFSET($F$10, 0, 0, ROW()-9, 1), SERVICE[[#This Row],[Resources Role]])</f>
        <v>0</v>
      </c>
      <c r="Z287" s="388">
        <f ca="1">COUNTIFS(OFFSET($F$10, 0, 0, ROW()-9, 1), SERVICE[[#This Row],[Resources Role]], OFFSET($H$10, 0, 0, ROW()-9, 1), SERVICE[[#This Row],[Booking]])</f>
        <v>0</v>
      </c>
    </row>
    <row r="288" spans="1:26" x14ac:dyDescent="0.25">
      <c r="A288" s="6" t="str">
        <f ca="1">no.</f>
        <v/>
      </c>
      <c r="E288" s="4" t="str">
        <f ca="1">position</f>
        <v/>
      </c>
      <c r="J288" s="318"/>
      <c r="M288" s="4"/>
      <c r="O288" s="6"/>
      <c r="Q288" s="20"/>
      <c r="R288" s="5" t="str">
        <f ca="1">score</f>
        <v/>
      </c>
      <c r="S288" s="7" t="str">
        <f ca="1">rescore_svc</f>
        <v/>
      </c>
      <c r="U288" s="11" t="str">
        <f ca="1">price</f>
        <v/>
      </c>
      <c r="V288" s="4"/>
      <c r="Y288" s="388">
        <f ca="1">COUNTIFS(OFFSET($B$10, 0, 0, ROW()-9, 1), SERVICE[[#This Row],[Employee ID]], OFFSET($F$10, 0, 0, ROW()-9, 1), SERVICE[[#This Row],[Resources Role]])</f>
        <v>0</v>
      </c>
      <c r="Z288" s="388">
        <f ca="1">COUNTIFS(OFFSET($F$10, 0, 0, ROW()-9, 1), SERVICE[[#This Row],[Resources Role]], OFFSET($H$10, 0, 0, ROW()-9, 1), SERVICE[[#This Row],[Booking]])</f>
        <v>0</v>
      </c>
    </row>
    <row r="289" spans="1:26" x14ac:dyDescent="0.25">
      <c r="A289" s="6" t="str">
        <f ca="1">no.</f>
        <v/>
      </c>
      <c r="E289" s="4" t="str">
        <f ca="1">position</f>
        <v/>
      </c>
      <c r="J289" s="318"/>
      <c r="M289" s="4"/>
      <c r="O289" s="6"/>
      <c r="Q289" s="20"/>
      <c r="R289" s="5" t="str">
        <f ca="1">score</f>
        <v/>
      </c>
      <c r="S289" s="7" t="str">
        <f ca="1">rescore_svc</f>
        <v/>
      </c>
      <c r="U289" s="11" t="str">
        <f ca="1">price</f>
        <v/>
      </c>
      <c r="V289" s="4"/>
      <c r="Y289" s="388">
        <f ca="1">COUNTIFS(OFFSET($B$10, 0, 0, ROW()-9, 1), SERVICE[[#This Row],[Employee ID]], OFFSET($F$10, 0, 0, ROW()-9, 1), SERVICE[[#This Row],[Resources Role]])</f>
        <v>0</v>
      </c>
      <c r="Z289" s="388">
        <f ca="1">COUNTIFS(OFFSET($F$10, 0, 0, ROW()-9, 1), SERVICE[[#This Row],[Resources Role]], OFFSET($H$10, 0, 0, ROW()-9, 1), SERVICE[[#This Row],[Booking]])</f>
        <v>0</v>
      </c>
    </row>
    <row r="290" spans="1:26" x14ac:dyDescent="0.25">
      <c r="A290" s="6" t="str">
        <f ca="1">no.</f>
        <v/>
      </c>
      <c r="E290" s="4" t="str">
        <f ca="1">position</f>
        <v/>
      </c>
      <c r="J290" s="318"/>
      <c r="M290" s="4"/>
      <c r="O290" s="6"/>
      <c r="Q290" s="20"/>
      <c r="R290" s="5" t="str">
        <f ca="1">score</f>
        <v/>
      </c>
      <c r="S290" s="7" t="str">
        <f ca="1">rescore_svc</f>
        <v/>
      </c>
      <c r="U290" s="11" t="str">
        <f ca="1">price</f>
        <v/>
      </c>
      <c r="V290" s="4"/>
      <c r="Y290" s="388">
        <f ca="1">COUNTIFS(OFFSET($B$10, 0, 0, ROW()-9, 1), SERVICE[[#This Row],[Employee ID]], OFFSET($F$10, 0, 0, ROW()-9, 1), SERVICE[[#This Row],[Resources Role]])</f>
        <v>0</v>
      </c>
      <c r="Z290" s="388">
        <f ca="1">COUNTIFS(OFFSET($F$10, 0, 0, ROW()-9, 1), SERVICE[[#This Row],[Resources Role]], OFFSET($H$10, 0, 0, ROW()-9, 1), SERVICE[[#This Row],[Booking]])</f>
        <v>0</v>
      </c>
    </row>
    <row r="291" spans="1:26" x14ac:dyDescent="0.25">
      <c r="A291" s="6" t="str">
        <f ca="1">no.</f>
        <v/>
      </c>
      <c r="E291" s="4" t="str">
        <f ca="1">position</f>
        <v/>
      </c>
      <c r="J291" s="318"/>
      <c r="M291" s="4"/>
      <c r="O291" s="6"/>
      <c r="Q291" s="20"/>
      <c r="R291" s="5" t="str">
        <f ca="1">score</f>
        <v/>
      </c>
      <c r="S291" s="7" t="str">
        <f ca="1">rescore_svc</f>
        <v/>
      </c>
      <c r="U291" s="11" t="str">
        <f ca="1">price</f>
        <v/>
      </c>
      <c r="V291" s="4"/>
      <c r="Y291" s="388">
        <f ca="1">COUNTIFS(OFFSET($B$10, 0, 0, ROW()-9, 1), SERVICE[[#This Row],[Employee ID]], OFFSET($F$10, 0, 0, ROW()-9, 1), SERVICE[[#This Row],[Resources Role]])</f>
        <v>0</v>
      </c>
      <c r="Z291" s="388">
        <f ca="1">COUNTIFS(OFFSET($F$10, 0, 0, ROW()-9, 1), SERVICE[[#This Row],[Resources Role]], OFFSET($H$10, 0, 0, ROW()-9, 1), SERVICE[[#This Row],[Booking]])</f>
        <v>0</v>
      </c>
    </row>
    <row r="292" spans="1:26" x14ac:dyDescent="0.25">
      <c r="A292" s="6" t="str">
        <f ca="1">no.</f>
        <v/>
      </c>
      <c r="E292" s="4" t="str">
        <f ca="1">position</f>
        <v/>
      </c>
      <c r="J292" s="318"/>
      <c r="M292" s="4"/>
      <c r="O292" s="6"/>
      <c r="Q292" s="20"/>
      <c r="R292" s="5" t="str">
        <f ca="1">score</f>
        <v/>
      </c>
      <c r="S292" s="7" t="str">
        <f ca="1">rescore_svc</f>
        <v/>
      </c>
      <c r="U292" s="11" t="str">
        <f ca="1">price</f>
        <v/>
      </c>
      <c r="V292" s="4"/>
      <c r="Y292" s="388">
        <f ca="1">COUNTIFS(OFFSET($B$10, 0, 0, ROW()-9, 1), SERVICE[[#This Row],[Employee ID]], OFFSET($F$10, 0, 0, ROW()-9, 1), SERVICE[[#This Row],[Resources Role]])</f>
        <v>0</v>
      </c>
      <c r="Z292" s="388">
        <f ca="1">COUNTIFS(OFFSET($F$10, 0, 0, ROW()-9, 1), SERVICE[[#This Row],[Resources Role]], OFFSET($H$10, 0, 0, ROW()-9, 1), SERVICE[[#This Row],[Booking]])</f>
        <v>0</v>
      </c>
    </row>
    <row r="293" spans="1:26" x14ac:dyDescent="0.25">
      <c r="A293" s="6" t="str">
        <f ca="1">no.</f>
        <v/>
      </c>
      <c r="E293" s="4" t="str">
        <f ca="1">position</f>
        <v/>
      </c>
      <c r="J293" s="318"/>
      <c r="M293" s="4"/>
      <c r="O293" s="6"/>
      <c r="Q293" s="20"/>
      <c r="R293" s="5" t="str">
        <f ca="1">score</f>
        <v/>
      </c>
      <c r="S293" s="7" t="str">
        <f ca="1">rescore_svc</f>
        <v/>
      </c>
      <c r="U293" s="11" t="str">
        <f ca="1">price</f>
        <v/>
      </c>
      <c r="V293" s="4"/>
      <c r="Y293" s="388">
        <f ca="1">COUNTIFS(OFFSET($B$10, 0, 0, ROW()-9, 1), SERVICE[[#This Row],[Employee ID]], OFFSET($F$10, 0, 0, ROW()-9, 1), SERVICE[[#This Row],[Resources Role]])</f>
        <v>0</v>
      </c>
      <c r="Z293" s="388">
        <f ca="1">COUNTIFS(OFFSET($F$10, 0, 0, ROW()-9, 1), SERVICE[[#This Row],[Resources Role]], OFFSET($H$10, 0, 0, ROW()-9, 1), SERVICE[[#This Row],[Booking]])</f>
        <v>0</v>
      </c>
    </row>
    <row r="294" spans="1:26" x14ac:dyDescent="0.25">
      <c r="A294" s="6" t="str">
        <f ca="1">no.</f>
        <v/>
      </c>
      <c r="E294" s="4" t="str">
        <f ca="1">position</f>
        <v/>
      </c>
      <c r="J294" s="318"/>
      <c r="M294" s="4"/>
      <c r="O294" s="6"/>
      <c r="Q294" s="20"/>
      <c r="R294" s="5" t="str">
        <f ca="1">score</f>
        <v/>
      </c>
      <c r="S294" s="7" t="str">
        <f ca="1">rescore_svc</f>
        <v/>
      </c>
      <c r="U294" s="11" t="str">
        <f ca="1">price</f>
        <v/>
      </c>
      <c r="V294" s="4"/>
      <c r="Y294" s="388">
        <f ca="1">COUNTIFS(OFFSET($B$10, 0, 0, ROW()-9, 1), SERVICE[[#This Row],[Employee ID]], OFFSET($F$10, 0, 0, ROW()-9, 1), SERVICE[[#This Row],[Resources Role]])</f>
        <v>0</v>
      </c>
      <c r="Z294" s="388">
        <f ca="1">COUNTIFS(OFFSET($F$10, 0, 0, ROW()-9, 1), SERVICE[[#This Row],[Resources Role]], OFFSET($H$10, 0, 0, ROW()-9, 1), SERVICE[[#This Row],[Booking]])</f>
        <v>0</v>
      </c>
    </row>
    <row r="295" spans="1:26" x14ac:dyDescent="0.25">
      <c r="A295" s="6" t="str">
        <f ca="1">no.</f>
        <v/>
      </c>
      <c r="E295" s="4" t="str">
        <f ca="1">position</f>
        <v/>
      </c>
      <c r="J295" s="318"/>
      <c r="M295" s="4"/>
      <c r="O295" s="6"/>
      <c r="Q295" s="20"/>
      <c r="R295" s="5" t="str">
        <f ca="1">score</f>
        <v/>
      </c>
      <c r="S295" s="7" t="str">
        <f ca="1">rescore_svc</f>
        <v/>
      </c>
      <c r="U295" s="11" t="str">
        <f ca="1">price</f>
        <v/>
      </c>
      <c r="V295" s="4"/>
      <c r="Y295" s="388">
        <f ca="1">COUNTIFS(OFFSET($B$10, 0, 0, ROW()-9, 1), SERVICE[[#This Row],[Employee ID]], OFFSET($F$10, 0, 0, ROW()-9, 1), SERVICE[[#This Row],[Resources Role]])</f>
        <v>0</v>
      </c>
      <c r="Z295" s="388">
        <f ca="1">COUNTIFS(OFFSET($F$10, 0, 0, ROW()-9, 1), SERVICE[[#This Row],[Resources Role]], OFFSET($H$10, 0, 0, ROW()-9, 1), SERVICE[[#This Row],[Booking]])</f>
        <v>0</v>
      </c>
    </row>
    <row r="296" spans="1:26" x14ac:dyDescent="0.25">
      <c r="A296" s="6" t="str">
        <f ca="1">no.</f>
        <v/>
      </c>
      <c r="E296" s="4" t="str">
        <f ca="1">position</f>
        <v/>
      </c>
      <c r="J296" s="318"/>
      <c r="M296" s="4"/>
      <c r="O296" s="6"/>
      <c r="Q296" s="20"/>
      <c r="R296" s="5" t="str">
        <f ca="1">score</f>
        <v/>
      </c>
      <c r="S296" s="7" t="str">
        <f ca="1">rescore_svc</f>
        <v/>
      </c>
      <c r="U296" s="11" t="str">
        <f ca="1">price</f>
        <v/>
      </c>
      <c r="V296" s="4"/>
      <c r="Y296" s="388">
        <f ca="1">COUNTIFS(OFFSET($B$10, 0, 0, ROW()-9, 1), SERVICE[[#This Row],[Employee ID]], OFFSET($F$10, 0, 0, ROW()-9, 1), SERVICE[[#This Row],[Resources Role]])</f>
        <v>0</v>
      </c>
      <c r="Z296" s="388">
        <f ca="1">COUNTIFS(OFFSET($F$10, 0, 0, ROW()-9, 1), SERVICE[[#This Row],[Resources Role]], OFFSET($H$10, 0, 0, ROW()-9, 1), SERVICE[[#This Row],[Booking]])</f>
        <v>0</v>
      </c>
    </row>
    <row r="297" spans="1:26" x14ac:dyDescent="0.25">
      <c r="A297" s="6" t="str">
        <f ca="1">no.</f>
        <v/>
      </c>
      <c r="E297" s="4" t="str">
        <f ca="1">position</f>
        <v/>
      </c>
      <c r="J297" s="318"/>
      <c r="M297" s="4"/>
      <c r="O297" s="6"/>
      <c r="Q297" s="20"/>
      <c r="R297" s="5" t="str">
        <f ca="1">score</f>
        <v/>
      </c>
      <c r="S297" s="7" t="str">
        <f ca="1">rescore_svc</f>
        <v/>
      </c>
      <c r="U297" s="11" t="str">
        <f ca="1">price</f>
        <v/>
      </c>
      <c r="V297" s="4"/>
      <c r="Y297" s="388">
        <f ca="1">COUNTIFS(OFFSET($B$10, 0, 0, ROW()-9, 1), SERVICE[[#This Row],[Employee ID]], OFFSET($F$10, 0, 0, ROW()-9, 1), SERVICE[[#This Row],[Resources Role]])</f>
        <v>0</v>
      </c>
      <c r="Z297" s="388">
        <f ca="1">COUNTIFS(OFFSET($F$10, 0, 0, ROW()-9, 1), SERVICE[[#This Row],[Resources Role]], OFFSET($H$10, 0, 0, ROW()-9, 1), SERVICE[[#This Row],[Booking]])</f>
        <v>0</v>
      </c>
    </row>
    <row r="298" spans="1:26" x14ac:dyDescent="0.25">
      <c r="A298" s="6" t="str">
        <f ca="1">no.</f>
        <v/>
      </c>
      <c r="E298" s="4" t="str">
        <f ca="1">position</f>
        <v/>
      </c>
      <c r="J298" s="318"/>
      <c r="M298" s="4"/>
      <c r="O298" s="6"/>
      <c r="Q298" s="20"/>
      <c r="R298" s="5" t="str">
        <f ca="1">score</f>
        <v/>
      </c>
      <c r="S298" s="7" t="str">
        <f ca="1">rescore_svc</f>
        <v/>
      </c>
      <c r="U298" s="11" t="str">
        <f ca="1">price</f>
        <v/>
      </c>
      <c r="V298" s="4"/>
      <c r="Y298" s="388">
        <f ca="1">COUNTIFS(OFFSET($B$10, 0, 0, ROW()-9, 1), SERVICE[[#This Row],[Employee ID]], OFFSET($F$10, 0, 0, ROW()-9, 1), SERVICE[[#This Row],[Resources Role]])</f>
        <v>0</v>
      </c>
      <c r="Z298" s="388">
        <f ca="1">COUNTIFS(OFFSET($F$10, 0, 0, ROW()-9, 1), SERVICE[[#This Row],[Resources Role]], OFFSET($H$10, 0, 0, ROW()-9, 1), SERVICE[[#This Row],[Booking]])</f>
        <v>0</v>
      </c>
    </row>
    <row r="299" spans="1:26" x14ac:dyDescent="0.25">
      <c r="A299" s="6" t="str">
        <f ca="1">no.</f>
        <v/>
      </c>
      <c r="E299" s="4" t="str">
        <f ca="1">position</f>
        <v/>
      </c>
      <c r="J299" s="318"/>
      <c r="M299" s="4"/>
      <c r="O299" s="6"/>
      <c r="Q299" s="20"/>
      <c r="R299" s="5" t="str">
        <f ca="1">score</f>
        <v/>
      </c>
      <c r="S299" s="7" t="str">
        <f ca="1">rescore_svc</f>
        <v/>
      </c>
      <c r="U299" s="11" t="str">
        <f ca="1">price</f>
        <v/>
      </c>
      <c r="V299" s="4"/>
      <c r="Y299" s="388">
        <f ca="1">COUNTIFS(OFFSET($B$10, 0, 0, ROW()-9, 1), SERVICE[[#This Row],[Employee ID]], OFFSET($F$10, 0, 0, ROW()-9, 1), SERVICE[[#This Row],[Resources Role]])</f>
        <v>0</v>
      </c>
      <c r="Z299" s="388">
        <f ca="1">COUNTIFS(OFFSET($F$10, 0, 0, ROW()-9, 1), SERVICE[[#This Row],[Resources Role]], OFFSET($H$10, 0, 0, ROW()-9, 1), SERVICE[[#This Row],[Booking]])</f>
        <v>0</v>
      </c>
    </row>
    <row r="300" spans="1:26" x14ac:dyDescent="0.25">
      <c r="A300" s="6" t="str">
        <f ca="1">no.</f>
        <v/>
      </c>
      <c r="E300" s="4" t="str">
        <f ca="1">position</f>
        <v/>
      </c>
      <c r="J300" s="318"/>
      <c r="M300" s="4"/>
      <c r="O300" s="6"/>
      <c r="Q300" s="20"/>
      <c r="R300" s="5" t="str">
        <f ca="1">score</f>
        <v/>
      </c>
      <c r="S300" s="7" t="str">
        <f ca="1">rescore_svc</f>
        <v/>
      </c>
      <c r="U300" s="11" t="str">
        <f ca="1">price</f>
        <v/>
      </c>
      <c r="V300" s="4"/>
      <c r="Y300" s="388">
        <f ca="1">COUNTIFS(OFFSET($B$10, 0, 0, ROW()-9, 1), SERVICE[[#This Row],[Employee ID]], OFFSET($F$10, 0, 0, ROW()-9, 1), SERVICE[[#This Row],[Resources Role]])</f>
        <v>0</v>
      </c>
      <c r="Z300" s="388">
        <f ca="1">COUNTIFS(OFFSET($F$10, 0, 0, ROW()-9, 1), SERVICE[[#This Row],[Resources Role]], OFFSET($H$10, 0, 0, ROW()-9, 1), SERVICE[[#This Row],[Booking]])</f>
        <v>0</v>
      </c>
    </row>
    <row r="301" spans="1:26" x14ac:dyDescent="0.25">
      <c r="A301" s="6" t="str">
        <f ca="1">no.</f>
        <v/>
      </c>
      <c r="E301" s="4" t="str">
        <f ca="1">position</f>
        <v/>
      </c>
      <c r="J301" s="318"/>
      <c r="M301" s="4"/>
      <c r="O301" s="6"/>
      <c r="Q301" s="20"/>
      <c r="R301" s="5" t="str">
        <f ca="1">score</f>
        <v/>
      </c>
      <c r="S301" s="7" t="str">
        <f ca="1">rescore_svc</f>
        <v/>
      </c>
      <c r="U301" s="11" t="str">
        <f ca="1">price</f>
        <v/>
      </c>
      <c r="V301" s="4"/>
      <c r="Y301" s="388">
        <f ca="1">COUNTIFS(OFFSET($B$10, 0, 0, ROW()-9, 1), SERVICE[[#This Row],[Employee ID]], OFFSET($F$10, 0, 0, ROW()-9, 1), SERVICE[[#This Row],[Resources Role]])</f>
        <v>0</v>
      </c>
      <c r="Z301" s="388">
        <f ca="1">COUNTIFS(OFFSET($F$10, 0, 0, ROW()-9, 1), SERVICE[[#This Row],[Resources Role]], OFFSET($H$10, 0, 0, ROW()-9, 1), SERVICE[[#This Row],[Booking]])</f>
        <v>0</v>
      </c>
    </row>
    <row r="302" spans="1:26" x14ac:dyDescent="0.25">
      <c r="A302" s="6" t="str">
        <f ca="1">no.</f>
        <v/>
      </c>
      <c r="E302" s="4" t="str">
        <f ca="1">position</f>
        <v/>
      </c>
      <c r="J302" s="318"/>
      <c r="M302" s="4"/>
      <c r="O302" s="6"/>
      <c r="Q302" s="20"/>
      <c r="R302" s="5" t="str">
        <f ca="1">score</f>
        <v/>
      </c>
      <c r="S302" s="7" t="str">
        <f ca="1">rescore_svc</f>
        <v/>
      </c>
      <c r="U302" s="11" t="str">
        <f ca="1">price</f>
        <v/>
      </c>
      <c r="V302" s="4"/>
      <c r="Y302" s="388">
        <f ca="1">COUNTIFS(OFFSET($B$10, 0, 0, ROW()-9, 1), SERVICE[[#This Row],[Employee ID]], OFFSET($F$10, 0, 0, ROW()-9, 1), SERVICE[[#This Row],[Resources Role]])</f>
        <v>0</v>
      </c>
      <c r="Z302" s="388">
        <f ca="1">COUNTIFS(OFFSET($F$10, 0, 0, ROW()-9, 1), SERVICE[[#This Row],[Resources Role]], OFFSET($H$10, 0, 0, ROW()-9, 1), SERVICE[[#This Row],[Booking]])</f>
        <v>0</v>
      </c>
    </row>
    <row r="303" spans="1:26" x14ac:dyDescent="0.25">
      <c r="A303" s="6" t="str">
        <f ca="1">no.</f>
        <v/>
      </c>
      <c r="E303" s="4" t="str">
        <f ca="1">position</f>
        <v/>
      </c>
      <c r="J303" s="318"/>
      <c r="M303" s="4"/>
      <c r="O303" s="6"/>
      <c r="Q303" s="20"/>
      <c r="R303" s="5" t="str">
        <f ca="1">score</f>
        <v/>
      </c>
      <c r="S303" s="7" t="str">
        <f ca="1">rescore_svc</f>
        <v/>
      </c>
      <c r="U303" s="11" t="str">
        <f ca="1">price</f>
        <v/>
      </c>
      <c r="V303" s="4"/>
      <c r="Y303" s="388">
        <f ca="1">COUNTIFS(OFFSET($B$10, 0, 0, ROW()-9, 1), SERVICE[[#This Row],[Employee ID]], OFFSET($F$10, 0, 0, ROW()-9, 1), SERVICE[[#This Row],[Resources Role]])</f>
        <v>0</v>
      </c>
      <c r="Z303" s="388">
        <f ca="1">COUNTIFS(OFFSET($F$10, 0, 0, ROW()-9, 1), SERVICE[[#This Row],[Resources Role]], OFFSET($H$10, 0, 0, ROW()-9, 1), SERVICE[[#This Row],[Booking]])</f>
        <v>0</v>
      </c>
    </row>
    <row r="304" spans="1:26" x14ac:dyDescent="0.25">
      <c r="A304" s="6" t="str">
        <f ca="1">no.</f>
        <v/>
      </c>
      <c r="E304" s="4" t="str">
        <f ca="1">position</f>
        <v/>
      </c>
      <c r="J304" s="318"/>
      <c r="M304" s="4"/>
      <c r="O304" s="6"/>
      <c r="Q304" s="20"/>
      <c r="R304" s="5" t="str">
        <f ca="1">score</f>
        <v/>
      </c>
      <c r="S304" s="7" t="str">
        <f ca="1">rescore_svc</f>
        <v/>
      </c>
      <c r="U304" s="11" t="str">
        <f ca="1">price</f>
        <v/>
      </c>
      <c r="V304" s="4"/>
      <c r="Y304" s="388">
        <f ca="1">COUNTIFS(OFFSET($B$10, 0, 0, ROW()-9, 1), SERVICE[[#This Row],[Employee ID]], OFFSET($F$10, 0, 0, ROW()-9, 1), SERVICE[[#This Row],[Resources Role]])</f>
        <v>0</v>
      </c>
      <c r="Z304" s="388">
        <f ca="1">COUNTIFS(OFFSET($F$10, 0, 0, ROW()-9, 1), SERVICE[[#This Row],[Resources Role]], OFFSET($H$10, 0, 0, ROW()-9, 1), SERVICE[[#This Row],[Booking]])</f>
        <v>0</v>
      </c>
    </row>
    <row r="305" spans="1:26" x14ac:dyDescent="0.25">
      <c r="A305" s="6" t="str">
        <f ca="1">no.</f>
        <v/>
      </c>
      <c r="E305" s="4" t="str">
        <f ca="1">position</f>
        <v/>
      </c>
      <c r="J305" s="318"/>
      <c r="M305" s="4"/>
      <c r="O305" s="6"/>
      <c r="Q305" s="20"/>
      <c r="R305" s="5" t="str">
        <f ca="1">score</f>
        <v/>
      </c>
      <c r="S305" s="7" t="str">
        <f ca="1">rescore_svc</f>
        <v/>
      </c>
      <c r="U305" s="11" t="str">
        <f ca="1">price</f>
        <v/>
      </c>
      <c r="V305" s="4"/>
      <c r="Y305" s="388">
        <f ca="1">COUNTIFS(OFFSET($B$10, 0, 0, ROW()-9, 1), SERVICE[[#This Row],[Employee ID]], OFFSET($F$10, 0, 0, ROW()-9, 1), SERVICE[[#This Row],[Resources Role]])</f>
        <v>0</v>
      </c>
      <c r="Z305" s="388">
        <f ca="1">COUNTIFS(OFFSET($F$10, 0, 0, ROW()-9, 1), SERVICE[[#This Row],[Resources Role]], OFFSET($H$10, 0, 0, ROW()-9, 1), SERVICE[[#This Row],[Booking]])</f>
        <v>0</v>
      </c>
    </row>
    <row r="306" spans="1:26" x14ac:dyDescent="0.25">
      <c r="A306" s="6" t="str">
        <f ca="1">no.</f>
        <v/>
      </c>
      <c r="E306" s="4" t="str">
        <f ca="1">position</f>
        <v/>
      </c>
      <c r="J306" s="318"/>
      <c r="M306" s="4"/>
      <c r="O306" s="6"/>
      <c r="Q306" s="20"/>
      <c r="R306" s="5" t="str">
        <f ca="1">score</f>
        <v/>
      </c>
      <c r="S306" s="7" t="str">
        <f ca="1">rescore_svc</f>
        <v/>
      </c>
      <c r="U306" s="11" t="str">
        <f ca="1">price</f>
        <v/>
      </c>
      <c r="V306" s="4"/>
      <c r="Y306" s="388">
        <f ca="1">COUNTIFS(OFFSET($B$10, 0, 0, ROW()-9, 1), SERVICE[[#This Row],[Employee ID]], OFFSET($F$10, 0, 0, ROW()-9, 1), SERVICE[[#This Row],[Resources Role]])</f>
        <v>0</v>
      </c>
      <c r="Z306" s="388">
        <f ca="1">COUNTIFS(OFFSET($F$10, 0, 0, ROW()-9, 1), SERVICE[[#This Row],[Resources Role]], OFFSET($H$10, 0, 0, ROW()-9, 1), SERVICE[[#This Row],[Booking]])</f>
        <v>0</v>
      </c>
    </row>
    <row r="307" spans="1:26" x14ac:dyDescent="0.25">
      <c r="A307" s="6" t="str">
        <f ca="1">no.</f>
        <v/>
      </c>
      <c r="E307" s="4" t="str">
        <f ca="1">position</f>
        <v/>
      </c>
      <c r="J307" s="318"/>
      <c r="M307" s="4"/>
      <c r="O307" s="6"/>
      <c r="Q307" s="20"/>
      <c r="R307" s="5" t="str">
        <f ca="1">score</f>
        <v/>
      </c>
      <c r="S307" s="7" t="str">
        <f ca="1">rescore_svc</f>
        <v/>
      </c>
      <c r="U307" s="11" t="str">
        <f ca="1">price</f>
        <v/>
      </c>
      <c r="V307" s="4"/>
      <c r="Y307" s="388">
        <f ca="1">COUNTIFS(OFFSET($B$10, 0, 0, ROW()-9, 1), SERVICE[[#This Row],[Employee ID]], OFFSET($F$10, 0, 0, ROW()-9, 1), SERVICE[[#This Row],[Resources Role]])</f>
        <v>0</v>
      </c>
      <c r="Z307" s="388">
        <f ca="1">COUNTIFS(OFFSET($F$10, 0, 0, ROW()-9, 1), SERVICE[[#This Row],[Resources Role]], OFFSET($H$10, 0, 0, ROW()-9, 1), SERVICE[[#This Row],[Booking]])</f>
        <v>0</v>
      </c>
    </row>
    <row r="308" spans="1:26" x14ac:dyDescent="0.25">
      <c r="A308" s="6" t="str">
        <f ca="1">no.</f>
        <v/>
      </c>
      <c r="E308" s="4" t="str">
        <f ca="1">position</f>
        <v/>
      </c>
      <c r="J308" s="318"/>
      <c r="M308" s="4"/>
      <c r="O308" s="6"/>
      <c r="Q308" s="20"/>
      <c r="R308" s="5" t="str">
        <f ca="1">score</f>
        <v/>
      </c>
      <c r="S308" s="7" t="str">
        <f ca="1">rescore_svc</f>
        <v/>
      </c>
      <c r="U308" s="11" t="str">
        <f ca="1">price</f>
        <v/>
      </c>
      <c r="V308" s="4"/>
      <c r="Y308" s="388">
        <f ca="1">COUNTIFS(OFFSET($B$10, 0, 0, ROW()-9, 1), SERVICE[[#This Row],[Employee ID]], OFFSET($F$10, 0, 0, ROW()-9, 1), SERVICE[[#This Row],[Resources Role]])</f>
        <v>0</v>
      </c>
      <c r="Z308" s="388">
        <f ca="1">COUNTIFS(OFFSET($F$10, 0, 0, ROW()-9, 1), SERVICE[[#This Row],[Resources Role]], OFFSET($H$10, 0, 0, ROW()-9, 1), SERVICE[[#This Row],[Booking]])</f>
        <v>0</v>
      </c>
    </row>
    <row r="309" spans="1:26" x14ac:dyDescent="0.25">
      <c r="A309" s="6" t="str">
        <f ca="1">no.</f>
        <v/>
      </c>
      <c r="E309" s="4" t="str">
        <f ca="1">position</f>
        <v/>
      </c>
      <c r="J309" s="318"/>
      <c r="M309" s="4"/>
      <c r="O309" s="6"/>
      <c r="Q309" s="20"/>
      <c r="R309" s="5" t="str">
        <f ca="1">score</f>
        <v/>
      </c>
      <c r="S309" s="7" t="str">
        <f ca="1">rescore_svc</f>
        <v/>
      </c>
      <c r="U309" s="11" t="str">
        <f ca="1">price</f>
        <v/>
      </c>
      <c r="V309" s="4"/>
      <c r="Y309" s="388">
        <f ca="1">COUNTIFS(OFFSET($B$10, 0, 0, ROW()-9, 1), SERVICE[[#This Row],[Employee ID]], OFFSET($F$10, 0, 0, ROW()-9, 1), SERVICE[[#This Row],[Resources Role]])</f>
        <v>0</v>
      </c>
      <c r="Z309" s="388">
        <f ca="1">COUNTIFS(OFFSET($F$10, 0, 0, ROW()-9, 1), SERVICE[[#This Row],[Resources Role]], OFFSET($H$10, 0, 0, ROW()-9, 1), SERVICE[[#This Row],[Booking]])</f>
        <v>0</v>
      </c>
    </row>
    <row r="310" spans="1:26" x14ac:dyDescent="0.25">
      <c r="A310" s="6" t="str">
        <f ca="1">no.</f>
        <v/>
      </c>
      <c r="E310" s="4" t="str">
        <f ca="1">position</f>
        <v/>
      </c>
      <c r="J310" s="318"/>
      <c r="M310" s="4"/>
      <c r="O310" s="6"/>
      <c r="Q310" s="20"/>
      <c r="R310" s="5" t="str">
        <f ca="1">score</f>
        <v/>
      </c>
      <c r="S310" s="7" t="str">
        <f ca="1">rescore_svc</f>
        <v/>
      </c>
      <c r="U310" s="11" t="str">
        <f ca="1">price</f>
        <v/>
      </c>
      <c r="V310" s="4"/>
      <c r="Y310" s="388">
        <f ca="1">COUNTIFS(OFFSET($B$10, 0, 0, ROW()-9, 1), SERVICE[[#This Row],[Employee ID]], OFFSET($F$10, 0, 0, ROW()-9, 1), SERVICE[[#This Row],[Resources Role]])</f>
        <v>0</v>
      </c>
      <c r="Z310" s="388">
        <f ca="1">COUNTIFS(OFFSET($F$10, 0, 0, ROW()-9, 1), SERVICE[[#This Row],[Resources Role]], OFFSET($H$10, 0, 0, ROW()-9, 1), SERVICE[[#This Row],[Booking]])</f>
        <v>0</v>
      </c>
    </row>
    <row r="311" spans="1:26" x14ac:dyDescent="0.25">
      <c r="A311" s="6" t="str">
        <f ca="1">no.</f>
        <v/>
      </c>
      <c r="E311" s="4" t="str">
        <f ca="1">position</f>
        <v/>
      </c>
      <c r="J311" s="318"/>
      <c r="M311" s="4"/>
      <c r="O311" s="6"/>
      <c r="Q311" s="20"/>
      <c r="R311" s="5" t="str">
        <f ca="1">score</f>
        <v/>
      </c>
      <c r="S311" s="7" t="str">
        <f ca="1">rescore_svc</f>
        <v/>
      </c>
      <c r="U311" s="11" t="str">
        <f ca="1">price</f>
        <v/>
      </c>
      <c r="V311" s="4"/>
      <c r="Y311" s="388">
        <f ca="1">COUNTIFS(OFFSET($B$10, 0, 0, ROW()-9, 1), SERVICE[[#This Row],[Employee ID]], OFFSET($F$10, 0, 0, ROW()-9, 1), SERVICE[[#This Row],[Resources Role]])</f>
        <v>0</v>
      </c>
      <c r="Z311" s="388">
        <f ca="1">COUNTIFS(OFFSET($F$10, 0, 0, ROW()-9, 1), SERVICE[[#This Row],[Resources Role]], OFFSET($H$10, 0, 0, ROW()-9, 1), SERVICE[[#This Row],[Booking]])</f>
        <v>0</v>
      </c>
    </row>
    <row r="312" spans="1:26" x14ac:dyDescent="0.25">
      <c r="A312" s="6" t="str">
        <f ca="1">no.</f>
        <v/>
      </c>
      <c r="E312" s="4" t="str">
        <f ca="1">position</f>
        <v/>
      </c>
      <c r="J312" s="318"/>
      <c r="M312" s="4"/>
      <c r="O312" s="6"/>
      <c r="Q312" s="20"/>
      <c r="R312" s="5" t="str">
        <f ca="1">score</f>
        <v/>
      </c>
      <c r="S312" s="7" t="str">
        <f ca="1">rescore_svc</f>
        <v/>
      </c>
      <c r="U312" s="11" t="str">
        <f ca="1">price</f>
        <v/>
      </c>
      <c r="V312" s="4"/>
      <c r="Y312" s="388">
        <f ca="1">COUNTIFS(OFFSET($B$10, 0, 0, ROW()-9, 1), SERVICE[[#This Row],[Employee ID]], OFFSET($F$10, 0, 0, ROW()-9, 1), SERVICE[[#This Row],[Resources Role]])</f>
        <v>0</v>
      </c>
      <c r="Z312" s="388">
        <f ca="1">COUNTIFS(OFFSET($F$10, 0, 0, ROW()-9, 1), SERVICE[[#This Row],[Resources Role]], OFFSET($H$10, 0, 0, ROW()-9, 1), SERVICE[[#This Row],[Booking]])</f>
        <v>0</v>
      </c>
    </row>
    <row r="313" spans="1:26" x14ac:dyDescent="0.25">
      <c r="A313" s="6" t="str">
        <f ca="1">no.</f>
        <v/>
      </c>
      <c r="E313" s="4" t="str">
        <f ca="1">position</f>
        <v/>
      </c>
      <c r="J313" s="318"/>
      <c r="M313" s="4"/>
      <c r="O313" s="6"/>
      <c r="Q313" s="20"/>
      <c r="R313" s="5" t="str">
        <f ca="1">score</f>
        <v/>
      </c>
      <c r="S313" s="7" t="str">
        <f ca="1">rescore_svc</f>
        <v/>
      </c>
      <c r="U313" s="11" t="str">
        <f ca="1">price</f>
        <v/>
      </c>
      <c r="V313" s="4"/>
      <c r="Y313" s="388">
        <f ca="1">COUNTIFS(OFFSET($B$10, 0, 0, ROW()-9, 1), SERVICE[[#This Row],[Employee ID]], OFFSET($F$10, 0, 0, ROW()-9, 1), SERVICE[[#This Row],[Resources Role]])</f>
        <v>0</v>
      </c>
      <c r="Z313" s="388">
        <f ca="1">COUNTIFS(OFFSET($F$10, 0, 0, ROW()-9, 1), SERVICE[[#This Row],[Resources Role]], OFFSET($H$10, 0, 0, ROW()-9, 1), SERVICE[[#This Row],[Booking]])</f>
        <v>0</v>
      </c>
    </row>
    <row r="314" spans="1:26" x14ac:dyDescent="0.25">
      <c r="A314" s="6" t="str">
        <f ca="1">no.</f>
        <v/>
      </c>
      <c r="E314" s="4" t="str">
        <f ca="1">position</f>
        <v/>
      </c>
      <c r="J314" s="318"/>
      <c r="M314" s="4"/>
      <c r="O314" s="6"/>
      <c r="Q314" s="20"/>
      <c r="R314" s="5" t="str">
        <f ca="1">score</f>
        <v/>
      </c>
      <c r="S314" s="7" t="str">
        <f ca="1">rescore_svc</f>
        <v/>
      </c>
      <c r="U314" s="11" t="str">
        <f ca="1">price</f>
        <v/>
      </c>
      <c r="V314" s="4"/>
      <c r="Y314" s="388">
        <f ca="1">COUNTIFS(OFFSET($B$10, 0, 0, ROW()-9, 1), SERVICE[[#This Row],[Employee ID]], OFFSET($F$10, 0, 0, ROW()-9, 1), SERVICE[[#This Row],[Resources Role]])</f>
        <v>0</v>
      </c>
      <c r="Z314" s="388">
        <f ca="1">COUNTIFS(OFFSET($F$10, 0, 0, ROW()-9, 1), SERVICE[[#This Row],[Resources Role]], OFFSET($H$10, 0, 0, ROW()-9, 1), SERVICE[[#This Row],[Booking]])</f>
        <v>0</v>
      </c>
    </row>
    <row r="315" spans="1:26" x14ac:dyDescent="0.25">
      <c r="A315" s="6" t="str">
        <f ca="1">no.</f>
        <v/>
      </c>
      <c r="E315" s="4" t="str">
        <f ca="1">position</f>
        <v/>
      </c>
      <c r="J315" s="318"/>
      <c r="M315" s="4"/>
      <c r="O315" s="6"/>
      <c r="Q315" s="20"/>
      <c r="R315" s="5" t="str">
        <f ca="1">score</f>
        <v/>
      </c>
      <c r="S315" s="7" t="str">
        <f ca="1">rescore_svc</f>
        <v/>
      </c>
      <c r="U315" s="11" t="str">
        <f ca="1">price</f>
        <v/>
      </c>
      <c r="V315" s="4"/>
      <c r="Y315" s="388">
        <f ca="1">COUNTIFS(OFFSET($B$10, 0, 0, ROW()-9, 1), SERVICE[[#This Row],[Employee ID]], OFFSET($F$10, 0, 0, ROW()-9, 1), SERVICE[[#This Row],[Resources Role]])</f>
        <v>0</v>
      </c>
      <c r="Z315" s="388">
        <f ca="1">COUNTIFS(OFFSET($F$10, 0, 0, ROW()-9, 1), SERVICE[[#This Row],[Resources Role]], OFFSET($H$10, 0, 0, ROW()-9, 1), SERVICE[[#This Row],[Booking]])</f>
        <v>0</v>
      </c>
    </row>
    <row r="316" spans="1:26" x14ac:dyDescent="0.25">
      <c r="A316" s="6" t="str">
        <f ca="1">no.</f>
        <v/>
      </c>
      <c r="E316" s="4" t="str">
        <f ca="1">position</f>
        <v/>
      </c>
      <c r="J316" s="318"/>
      <c r="M316" s="4"/>
      <c r="O316" s="6"/>
      <c r="Q316" s="20"/>
      <c r="R316" s="5" t="str">
        <f ca="1">score</f>
        <v/>
      </c>
      <c r="S316" s="7" t="str">
        <f ca="1">rescore_svc</f>
        <v/>
      </c>
      <c r="U316" s="11" t="str">
        <f ca="1">price</f>
        <v/>
      </c>
      <c r="V316" s="4"/>
      <c r="Y316" s="388">
        <f ca="1">COUNTIFS(OFFSET($B$10, 0, 0, ROW()-9, 1), SERVICE[[#This Row],[Employee ID]], OFFSET($F$10, 0, 0, ROW()-9, 1), SERVICE[[#This Row],[Resources Role]])</f>
        <v>0</v>
      </c>
      <c r="Z316" s="388">
        <f ca="1">COUNTIFS(OFFSET($F$10, 0, 0, ROW()-9, 1), SERVICE[[#This Row],[Resources Role]], OFFSET($H$10, 0, 0, ROW()-9, 1), SERVICE[[#This Row],[Booking]])</f>
        <v>0</v>
      </c>
    </row>
    <row r="317" spans="1:26" x14ac:dyDescent="0.25">
      <c r="A317" s="6" t="str">
        <f ca="1">no.</f>
        <v/>
      </c>
      <c r="E317" s="4" t="str">
        <f ca="1">position</f>
        <v/>
      </c>
      <c r="J317" s="318"/>
      <c r="M317" s="4"/>
      <c r="O317" s="6"/>
      <c r="Q317" s="20"/>
      <c r="R317" s="5" t="str">
        <f ca="1">score</f>
        <v/>
      </c>
      <c r="S317" s="7" t="str">
        <f ca="1">rescore_svc</f>
        <v/>
      </c>
      <c r="U317" s="11" t="str">
        <f ca="1">price</f>
        <v/>
      </c>
      <c r="V317" s="4"/>
      <c r="Y317" s="388">
        <f ca="1">COUNTIFS(OFFSET($B$10, 0, 0, ROW()-9, 1), SERVICE[[#This Row],[Employee ID]], OFFSET($F$10, 0, 0, ROW()-9, 1), SERVICE[[#This Row],[Resources Role]])</f>
        <v>0</v>
      </c>
      <c r="Z317" s="388">
        <f ca="1">COUNTIFS(OFFSET($F$10, 0, 0, ROW()-9, 1), SERVICE[[#This Row],[Resources Role]], OFFSET($H$10, 0, 0, ROW()-9, 1), SERVICE[[#This Row],[Booking]])</f>
        <v>0</v>
      </c>
    </row>
    <row r="318" spans="1:26" x14ac:dyDescent="0.25">
      <c r="A318" s="6" t="str">
        <f ca="1">no.</f>
        <v/>
      </c>
      <c r="E318" s="4" t="str">
        <f ca="1">position</f>
        <v/>
      </c>
      <c r="J318" s="318"/>
      <c r="M318" s="4"/>
      <c r="O318" s="6"/>
      <c r="Q318" s="20"/>
      <c r="R318" s="5" t="str">
        <f ca="1">score</f>
        <v/>
      </c>
      <c r="S318" s="7" t="str">
        <f ca="1">rescore_svc</f>
        <v/>
      </c>
      <c r="U318" s="11" t="str">
        <f ca="1">price</f>
        <v/>
      </c>
      <c r="V318" s="4"/>
      <c r="Y318" s="388">
        <f ca="1">COUNTIFS(OFFSET($B$10, 0, 0, ROW()-9, 1), SERVICE[[#This Row],[Employee ID]], OFFSET($F$10, 0, 0, ROW()-9, 1), SERVICE[[#This Row],[Resources Role]])</f>
        <v>0</v>
      </c>
      <c r="Z318" s="388">
        <f ca="1">COUNTIFS(OFFSET($F$10, 0, 0, ROW()-9, 1), SERVICE[[#This Row],[Resources Role]], OFFSET($H$10, 0, 0, ROW()-9, 1), SERVICE[[#This Row],[Booking]])</f>
        <v>0</v>
      </c>
    </row>
    <row r="319" spans="1:26" x14ac:dyDescent="0.25">
      <c r="A319" s="6" t="str">
        <f ca="1">no.</f>
        <v/>
      </c>
      <c r="E319" s="4" t="str">
        <f ca="1">position</f>
        <v/>
      </c>
      <c r="J319" s="318"/>
      <c r="M319" s="4"/>
      <c r="O319" s="6"/>
      <c r="Q319" s="20"/>
      <c r="R319" s="5" t="str">
        <f ca="1">score</f>
        <v/>
      </c>
      <c r="S319" s="7" t="str">
        <f ca="1">rescore_svc</f>
        <v/>
      </c>
      <c r="U319" s="11" t="str">
        <f ca="1">price</f>
        <v/>
      </c>
      <c r="V319" s="4"/>
      <c r="Y319" s="388">
        <f ca="1">COUNTIFS(OFFSET($B$10, 0, 0, ROW()-9, 1), SERVICE[[#This Row],[Employee ID]], OFFSET($F$10, 0, 0, ROW()-9, 1), SERVICE[[#This Row],[Resources Role]])</f>
        <v>0</v>
      </c>
      <c r="Z319" s="388">
        <f ca="1">COUNTIFS(OFFSET($F$10, 0, 0, ROW()-9, 1), SERVICE[[#This Row],[Resources Role]], OFFSET($H$10, 0, 0, ROW()-9, 1), SERVICE[[#This Row],[Booking]])</f>
        <v>0</v>
      </c>
    </row>
    <row r="320" spans="1:26" x14ac:dyDescent="0.25">
      <c r="A320" s="6" t="str">
        <f ca="1">no.</f>
        <v/>
      </c>
      <c r="E320" s="4" t="str">
        <f ca="1">position</f>
        <v/>
      </c>
      <c r="J320" s="318"/>
      <c r="M320" s="4"/>
      <c r="O320" s="6"/>
      <c r="Q320" s="20"/>
      <c r="R320" s="5" t="str">
        <f ca="1">score</f>
        <v/>
      </c>
      <c r="S320" s="7" t="str">
        <f ca="1">rescore_svc</f>
        <v/>
      </c>
      <c r="U320" s="11" t="str">
        <f ca="1">price</f>
        <v/>
      </c>
      <c r="V320" s="4"/>
      <c r="Y320" s="388">
        <f ca="1">COUNTIFS(OFFSET($B$10, 0, 0, ROW()-9, 1), SERVICE[[#This Row],[Employee ID]], OFFSET($F$10, 0, 0, ROW()-9, 1), SERVICE[[#This Row],[Resources Role]])</f>
        <v>0</v>
      </c>
      <c r="Z320" s="388">
        <f ca="1">COUNTIFS(OFFSET($F$10, 0, 0, ROW()-9, 1), SERVICE[[#This Row],[Resources Role]], OFFSET($H$10, 0, 0, ROW()-9, 1), SERVICE[[#This Row],[Booking]])</f>
        <v>0</v>
      </c>
    </row>
    <row r="321" spans="1:26" x14ac:dyDescent="0.25">
      <c r="A321" s="6" t="str">
        <f ca="1">no.</f>
        <v/>
      </c>
      <c r="E321" s="4" t="str">
        <f ca="1">position</f>
        <v/>
      </c>
      <c r="J321" s="318"/>
      <c r="M321" s="4"/>
      <c r="O321" s="6"/>
      <c r="Q321" s="20"/>
      <c r="R321" s="5" t="str">
        <f ca="1">score</f>
        <v/>
      </c>
      <c r="S321" s="7" t="str">
        <f ca="1">rescore_svc</f>
        <v/>
      </c>
      <c r="U321" s="11" t="str">
        <f ca="1">price</f>
        <v/>
      </c>
      <c r="V321" s="4"/>
      <c r="Y321" s="388">
        <f ca="1">COUNTIFS(OFFSET($B$10, 0, 0, ROW()-9, 1), SERVICE[[#This Row],[Employee ID]], OFFSET($F$10, 0, 0, ROW()-9, 1), SERVICE[[#This Row],[Resources Role]])</f>
        <v>0</v>
      </c>
      <c r="Z321" s="388">
        <f ca="1">COUNTIFS(OFFSET($F$10, 0, 0, ROW()-9, 1), SERVICE[[#This Row],[Resources Role]], OFFSET($H$10, 0, 0, ROW()-9, 1), SERVICE[[#This Row],[Booking]])</f>
        <v>0</v>
      </c>
    </row>
    <row r="322" spans="1:26" x14ac:dyDescent="0.25">
      <c r="A322" s="6" t="str">
        <f ca="1">no.</f>
        <v/>
      </c>
      <c r="E322" s="4" t="str">
        <f ca="1">position</f>
        <v/>
      </c>
      <c r="J322" s="318"/>
      <c r="M322" s="4"/>
      <c r="O322" s="6"/>
      <c r="Q322" s="20"/>
      <c r="R322" s="5" t="str">
        <f ca="1">score</f>
        <v/>
      </c>
      <c r="S322" s="7" t="str">
        <f ca="1">rescore_svc</f>
        <v/>
      </c>
      <c r="U322" s="11" t="str">
        <f ca="1">price</f>
        <v/>
      </c>
      <c r="V322" s="4"/>
      <c r="Y322" s="388">
        <f ca="1">COUNTIFS(OFFSET($B$10, 0, 0, ROW()-9, 1), SERVICE[[#This Row],[Employee ID]], OFFSET($F$10, 0, 0, ROW()-9, 1), SERVICE[[#This Row],[Resources Role]])</f>
        <v>0</v>
      </c>
      <c r="Z322" s="388">
        <f ca="1">COUNTIFS(OFFSET($F$10, 0, 0, ROW()-9, 1), SERVICE[[#This Row],[Resources Role]], OFFSET($H$10, 0, 0, ROW()-9, 1), SERVICE[[#This Row],[Booking]])</f>
        <v>0</v>
      </c>
    </row>
    <row r="323" spans="1:26" x14ac:dyDescent="0.25">
      <c r="A323" s="6" t="str">
        <f ca="1">no.</f>
        <v/>
      </c>
      <c r="E323" s="4" t="str">
        <f ca="1">position</f>
        <v/>
      </c>
      <c r="J323" s="318"/>
      <c r="M323" s="4"/>
      <c r="O323" s="6"/>
      <c r="Q323" s="20"/>
      <c r="R323" s="5" t="str">
        <f ca="1">score</f>
        <v/>
      </c>
      <c r="S323" s="7" t="str">
        <f ca="1">rescore_svc</f>
        <v/>
      </c>
      <c r="U323" s="11" t="str">
        <f ca="1">price</f>
        <v/>
      </c>
      <c r="V323" s="4"/>
      <c r="Y323" s="388">
        <f ca="1">COUNTIFS(OFFSET($B$10, 0, 0, ROW()-9, 1), SERVICE[[#This Row],[Employee ID]], OFFSET($F$10, 0, 0, ROW()-9, 1), SERVICE[[#This Row],[Resources Role]])</f>
        <v>0</v>
      </c>
      <c r="Z323" s="388">
        <f ca="1">COUNTIFS(OFFSET($F$10, 0, 0, ROW()-9, 1), SERVICE[[#This Row],[Resources Role]], OFFSET($H$10, 0, 0, ROW()-9, 1), SERVICE[[#This Row],[Booking]])</f>
        <v>0</v>
      </c>
    </row>
    <row r="324" spans="1:26" x14ac:dyDescent="0.25">
      <c r="A324" s="6" t="str">
        <f ca="1">no.</f>
        <v/>
      </c>
      <c r="E324" s="4" t="str">
        <f ca="1">position</f>
        <v/>
      </c>
      <c r="J324" s="318"/>
      <c r="M324" s="4"/>
      <c r="O324" s="6"/>
      <c r="Q324" s="20"/>
      <c r="R324" s="5" t="str">
        <f ca="1">score</f>
        <v/>
      </c>
      <c r="S324" s="7" t="str">
        <f ca="1">rescore_svc</f>
        <v/>
      </c>
      <c r="U324" s="11" t="str">
        <f ca="1">price</f>
        <v/>
      </c>
      <c r="V324" s="4"/>
      <c r="Y324" s="388">
        <f ca="1">COUNTIFS(OFFSET($B$10, 0, 0, ROW()-9, 1), SERVICE[[#This Row],[Employee ID]], OFFSET($F$10, 0, 0, ROW()-9, 1), SERVICE[[#This Row],[Resources Role]])</f>
        <v>0</v>
      </c>
      <c r="Z324" s="388">
        <f ca="1">COUNTIFS(OFFSET($F$10, 0, 0, ROW()-9, 1), SERVICE[[#This Row],[Resources Role]], OFFSET($H$10, 0, 0, ROW()-9, 1), SERVICE[[#This Row],[Booking]])</f>
        <v>0</v>
      </c>
    </row>
    <row r="325" spans="1:26" x14ac:dyDescent="0.25">
      <c r="A325" s="6" t="str">
        <f ca="1">no.</f>
        <v/>
      </c>
      <c r="E325" s="4" t="str">
        <f ca="1">position</f>
        <v/>
      </c>
      <c r="J325" s="318"/>
      <c r="M325" s="4"/>
      <c r="O325" s="6"/>
      <c r="Q325" s="20"/>
      <c r="R325" s="5" t="str">
        <f ca="1">score</f>
        <v/>
      </c>
      <c r="S325" s="7" t="str">
        <f ca="1">rescore_svc</f>
        <v/>
      </c>
      <c r="U325" s="11" t="str">
        <f ca="1">price</f>
        <v/>
      </c>
      <c r="V325" s="4"/>
      <c r="Y325" s="388">
        <f ca="1">COUNTIFS(OFFSET($B$10, 0, 0, ROW()-9, 1), SERVICE[[#This Row],[Employee ID]], OFFSET($F$10, 0, 0, ROW()-9, 1), SERVICE[[#This Row],[Resources Role]])</f>
        <v>0</v>
      </c>
      <c r="Z325" s="388">
        <f ca="1">COUNTIFS(OFFSET($F$10, 0, 0, ROW()-9, 1), SERVICE[[#This Row],[Resources Role]], OFFSET($H$10, 0, 0, ROW()-9, 1), SERVICE[[#This Row],[Booking]])</f>
        <v>0</v>
      </c>
    </row>
    <row r="326" spans="1:26" x14ac:dyDescent="0.25">
      <c r="A326" s="6" t="str">
        <f ca="1">no.</f>
        <v/>
      </c>
      <c r="E326" s="4" t="str">
        <f ca="1">position</f>
        <v/>
      </c>
      <c r="J326" s="318"/>
      <c r="M326" s="4"/>
      <c r="O326" s="6"/>
      <c r="Q326" s="20"/>
      <c r="R326" s="5" t="str">
        <f ca="1">score</f>
        <v/>
      </c>
      <c r="S326" s="7" t="str">
        <f ca="1">rescore_svc</f>
        <v/>
      </c>
      <c r="U326" s="11" t="str">
        <f ca="1">price</f>
        <v/>
      </c>
      <c r="V326" s="4"/>
      <c r="Y326" s="388">
        <f ca="1">COUNTIFS(OFFSET($B$10, 0, 0, ROW()-9, 1), SERVICE[[#This Row],[Employee ID]], OFFSET($F$10, 0, 0, ROW()-9, 1), SERVICE[[#This Row],[Resources Role]])</f>
        <v>0</v>
      </c>
      <c r="Z326" s="388">
        <f ca="1">COUNTIFS(OFFSET($F$10, 0, 0, ROW()-9, 1), SERVICE[[#This Row],[Resources Role]], OFFSET($H$10, 0, 0, ROW()-9, 1), SERVICE[[#This Row],[Booking]])</f>
        <v>0</v>
      </c>
    </row>
    <row r="327" spans="1:26" x14ac:dyDescent="0.25">
      <c r="A327" s="6" t="str">
        <f ca="1">no.</f>
        <v/>
      </c>
      <c r="E327" s="4" t="str">
        <f ca="1">position</f>
        <v/>
      </c>
      <c r="J327" s="318"/>
      <c r="M327" s="4"/>
      <c r="O327" s="6"/>
      <c r="Q327" s="20"/>
      <c r="R327" s="5" t="str">
        <f ca="1">score</f>
        <v/>
      </c>
      <c r="S327" s="7" t="str">
        <f ca="1">rescore_svc</f>
        <v/>
      </c>
      <c r="U327" s="11" t="str">
        <f ca="1">price</f>
        <v/>
      </c>
      <c r="V327" s="4"/>
      <c r="Y327" s="388">
        <f ca="1">COUNTIFS(OFFSET($B$10, 0, 0, ROW()-9, 1), SERVICE[[#This Row],[Employee ID]], OFFSET($F$10, 0, 0, ROW()-9, 1), SERVICE[[#This Row],[Resources Role]])</f>
        <v>0</v>
      </c>
      <c r="Z327" s="388">
        <f ca="1">COUNTIFS(OFFSET($F$10, 0, 0, ROW()-9, 1), SERVICE[[#This Row],[Resources Role]], OFFSET($H$10, 0, 0, ROW()-9, 1), SERVICE[[#This Row],[Booking]])</f>
        <v>0</v>
      </c>
    </row>
    <row r="328" spans="1:26" x14ac:dyDescent="0.25">
      <c r="A328" s="6" t="str">
        <f ca="1">no.</f>
        <v/>
      </c>
      <c r="E328" s="4" t="str">
        <f ca="1">position</f>
        <v/>
      </c>
      <c r="J328" s="318"/>
      <c r="M328" s="4"/>
      <c r="O328" s="6"/>
      <c r="Q328" s="20"/>
      <c r="R328" s="5" t="str">
        <f ca="1">score</f>
        <v/>
      </c>
      <c r="S328" s="7" t="str">
        <f ca="1">rescore_svc</f>
        <v/>
      </c>
      <c r="U328" s="11" t="str">
        <f ca="1">price</f>
        <v/>
      </c>
      <c r="V328" s="4"/>
      <c r="Y328" s="388">
        <f ca="1">COUNTIFS(OFFSET($B$10, 0, 0, ROW()-9, 1), SERVICE[[#This Row],[Employee ID]], OFFSET($F$10, 0, 0, ROW()-9, 1), SERVICE[[#This Row],[Resources Role]])</f>
        <v>0</v>
      </c>
      <c r="Z328" s="388">
        <f ca="1">COUNTIFS(OFFSET($F$10, 0, 0, ROW()-9, 1), SERVICE[[#This Row],[Resources Role]], OFFSET($H$10, 0, 0, ROW()-9, 1), SERVICE[[#This Row],[Booking]])</f>
        <v>0</v>
      </c>
    </row>
    <row r="329" spans="1:26" x14ac:dyDescent="0.25">
      <c r="A329" s="6" t="str">
        <f ca="1">no.</f>
        <v/>
      </c>
      <c r="E329" s="4" t="str">
        <f ca="1">position</f>
        <v/>
      </c>
      <c r="J329" s="318"/>
      <c r="M329" s="4"/>
      <c r="O329" s="6"/>
      <c r="Q329" s="20"/>
      <c r="R329" s="5" t="str">
        <f ca="1">score</f>
        <v/>
      </c>
      <c r="S329" s="7" t="str">
        <f ca="1">rescore_svc</f>
        <v/>
      </c>
      <c r="U329" s="11" t="str">
        <f ca="1">price</f>
        <v/>
      </c>
      <c r="V329" s="4"/>
      <c r="Y329" s="388">
        <f ca="1">COUNTIFS(OFFSET($B$10, 0, 0, ROW()-9, 1), SERVICE[[#This Row],[Employee ID]], OFFSET($F$10, 0, 0, ROW()-9, 1), SERVICE[[#This Row],[Resources Role]])</f>
        <v>0</v>
      </c>
      <c r="Z329" s="388">
        <f ca="1">COUNTIFS(OFFSET($F$10, 0, 0, ROW()-9, 1), SERVICE[[#This Row],[Resources Role]], OFFSET($H$10, 0, 0, ROW()-9, 1), SERVICE[[#This Row],[Booking]])</f>
        <v>0</v>
      </c>
    </row>
    <row r="330" spans="1:26" x14ac:dyDescent="0.25">
      <c r="A330" s="6" t="str">
        <f ca="1">no.</f>
        <v/>
      </c>
      <c r="E330" s="4" t="str">
        <f ca="1">position</f>
        <v/>
      </c>
      <c r="J330" s="318"/>
      <c r="M330" s="4"/>
      <c r="O330" s="6"/>
      <c r="Q330" s="20"/>
      <c r="R330" s="5" t="str">
        <f ca="1">score</f>
        <v/>
      </c>
      <c r="S330" s="7" t="str">
        <f ca="1">rescore_svc</f>
        <v/>
      </c>
      <c r="U330" s="11" t="str">
        <f ca="1">price</f>
        <v/>
      </c>
      <c r="V330" s="4"/>
      <c r="Y330" s="388">
        <f ca="1">COUNTIFS(OFFSET($B$10, 0, 0, ROW()-9, 1), SERVICE[[#This Row],[Employee ID]], OFFSET($F$10, 0, 0, ROW()-9, 1), SERVICE[[#This Row],[Resources Role]])</f>
        <v>0</v>
      </c>
      <c r="Z330" s="388">
        <f ca="1">COUNTIFS(OFFSET($F$10, 0, 0, ROW()-9, 1), SERVICE[[#This Row],[Resources Role]], OFFSET($H$10, 0, 0, ROW()-9, 1), SERVICE[[#This Row],[Booking]])</f>
        <v>0</v>
      </c>
    </row>
    <row r="331" spans="1:26" x14ac:dyDescent="0.25">
      <c r="A331" s="6" t="str">
        <f ca="1">no.</f>
        <v/>
      </c>
      <c r="E331" s="4" t="str">
        <f ca="1">position</f>
        <v/>
      </c>
      <c r="J331" s="318"/>
      <c r="M331" s="4"/>
      <c r="O331" s="6"/>
      <c r="Q331" s="20"/>
      <c r="R331" s="5" t="str">
        <f ca="1">score</f>
        <v/>
      </c>
      <c r="S331" s="7" t="str">
        <f ca="1">rescore_svc</f>
        <v/>
      </c>
      <c r="U331" s="11" t="str">
        <f ca="1">price</f>
        <v/>
      </c>
      <c r="V331" s="4"/>
      <c r="Y331" s="388">
        <f ca="1">COUNTIFS(OFFSET($B$10, 0, 0, ROW()-9, 1), SERVICE[[#This Row],[Employee ID]], OFFSET($F$10, 0, 0, ROW()-9, 1), SERVICE[[#This Row],[Resources Role]])</f>
        <v>0</v>
      </c>
      <c r="Z331" s="388">
        <f ca="1">COUNTIFS(OFFSET($F$10, 0, 0, ROW()-9, 1), SERVICE[[#This Row],[Resources Role]], OFFSET($H$10, 0, 0, ROW()-9, 1), SERVICE[[#This Row],[Booking]])</f>
        <v>0</v>
      </c>
    </row>
    <row r="332" spans="1:26" x14ac:dyDescent="0.25">
      <c r="A332" s="6" t="str">
        <f ca="1">no.</f>
        <v/>
      </c>
      <c r="E332" s="4" t="str">
        <f ca="1">position</f>
        <v/>
      </c>
      <c r="J332" s="318"/>
      <c r="M332" s="4"/>
      <c r="O332" s="6"/>
      <c r="Q332" s="20"/>
      <c r="R332" s="5" t="str">
        <f ca="1">score</f>
        <v/>
      </c>
      <c r="S332" s="7" t="str">
        <f ca="1">rescore_svc</f>
        <v/>
      </c>
      <c r="U332" s="11" t="str">
        <f ca="1">price</f>
        <v/>
      </c>
      <c r="V332" s="4"/>
      <c r="Y332" s="388">
        <f ca="1">COUNTIFS(OFFSET($B$10, 0, 0, ROW()-9, 1), SERVICE[[#This Row],[Employee ID]], OFFSET($F$10, 0, 0, ROW()-9, 1), SERVICE[[#This Row],[Resources Role]])</f>
        <v>0</v>
      </c>
      <c r="Z332" s="388">
        <f ca="1">COUNTIFS(OFFSET($F$10, 0, 0, ROW()-9, 1), SERVICE[[#This Row],[Resources Role]], OFFSET($H$10, 0, 0, ROW()-9, 1), SERVICE[[#This Row],[Booking]])</f>
        <v>0</v>
      </c>
    </row>
    <row r="333" spans="1:26" x14ac:dyDescent="0.25">
      <c r="A333" s="6" t="str">
        <f ca="1">no.</f>
        <v/>
      </c>
      <c r="E333" s="4" t="str">
        <f ca="1">position</f>
        <v/>
      </c>
      <c r="J333" s="318"/>
      <c r="M333" s="4"/>
      <c r="O333" s="6"/>
      <c r="Q333" s="20"/>
      <c r="R333" s="5" t="str">
        <f ca="1">score</f>
        <v/>
      </c>
      <c r="S333" s="7" t="str">
        <f ca="1">rescore_svc</f>
        <v/>
      </c>
      <c r="U333" s="11" t="str">
        <f ca="1">price</f>
        <v/>
      </c>
      <c r="V333" s="4"/>
      <c r="Y333" s="388">
        <f ca="1">COUNTIFS(OFFSET($B$10, 0, 0, ROW()-9, 1), SERVICE[[#This Row],[Employee ID]], OFFSET($F$10, 0, 0, ROW()-9, 1), SERVICE[[#This Row],[Resources Role]])</f>
        <v>0</v>
      </c>
      <c r="Z333" s="388">
        <f ca="1">COUNTIFS(OFFSET($F$10, 0, 0, ROW()-9, 1), SERVICE[[#This Row],[Resources Role]], OFFSET($H$10, 0, 0, ROW()-9, 1), SERVICE[[#This Row],[Booking]])</f>
        <v>0</v>
      </c>
    </row>
    <row r="334" spans="1:26" x14ac:dyDescent="0.25">
      <c r="A334" s="6" t="str">
        <f ca="1">no.</f>
        <v/>
      </c>
      <c r="E334" s="4" t="str">
        <f ca="1">position</f>
        <v/>
      </c>
      <c r="J334" s="318"/>
      <c r="M334" s="4"/>
      <c r="O334" s="6"/>
      <c r="Q334" s="20"/>
      <c r="R334" s="5" t="str">
        <f ca="1">score</f>
        <v/>
      </c>
      <c r="S334" s="7" t="str">
        <f ca="1">rescore_svc</f>
        <v/>
      </c>
      <c r="U334" s="11" t="str">
        <f ca="1">price</f>
        <v/>
      </c>
      <c r="V334" s="4"/>
      <c r="Y334" s="388">
        <f ca="1">COUNTIFS(OFFSET($B$10, 0, 0, ROW()-9, 1), SERVICE[[#This Row],[Employee ID]], OFFSET($F$10, 0, 0, ROW()-9, 1), SERVICE[[#This Row],[Resources Role]])</f>
        <v>0</v>
      </c>
      <c r="Z334" s="388">
        <f ca="1">COUNTIFS(OFFSET($F$10, 0, 0, ROW()-9, 1), SERVICE[[#This Row],[Resources Role]], OFFSET($H$10, 0, 0, ROW()-9, 1), SERVICE[[#This Row],[Booking]])</f>
        <v>0</v>
      </c>
    </row>
    <row r="335" spans="1:26" x14ac:dyDescent="0.25">
      <c r="A335" s="6" t="str">
        <f ca="1">no.</f>
        <v/>
      </c>
      <c r="E335" s="4" t="str">
        <f ca="1">position</f>
        <v/>
      </c>
      <c r="J335" s="318"/>
      <c r="M335" s="4"/>
      <c r="O335" s="6"/>
      <c r="Q335" s="20"/>
      <c r="R335" s="5" t="str">
        <f ca="1">score</f>
        <v/>
      </c>
      <c r="S335" s="7" t="str">
        <f ca="1">rescore_svc</f>
        <v/>
      </c>
      <c r="U335" s="11" t="str">
        <f ca="1">price</f>
        <v/>
      </c>
      <c r="V335" s="4"/>
      <c r="Y335" s="388">
        <f ca="1">COUNTIFS(OFFSET($B$10, 0, 0, ROW()-9, 1), SERVICE[[#This Row],[Employee ID]], OFFSET($F$10, 0, 0, ROW()-9, 1), SERVICE[[#This Row],[Resources Role]])</f>
        <v>0</v>
      </c>
      <c r="Z335" s="388">
        <f ca="1">COUNTIFS(OFFSET($F$10, 0, 0, ROW()-9, 1), SERVICE[[#This Row],[Resources Role]], OFFSET($H$10, 0, 0, ROW()-9, 1), SERVICE[[#This Row],[Booking]])</f>
        <v>0</v>
      </c>
    </row>
    <row r="336" spans="1:26" x14ac:dyDescent="0.25">
      <c r="A336" s="6" t="str">
        <f ca="1">no.</f>
        <v/>
      </c>
      <c r="E336" s="4" t="str">
        <f ca="1">position</f>
        <v/>
      </c>
      <c r="J336" s="318"/>
      <c r="M336" s="4"/>
      <c r="O336" s="6"/>
      <c r="Q336" s="20"/>
      <c r="R336" s="5" t="str">
        <f ca="1">score</f>
        <v/>
      </c>
      <c r="S336" s="7" t="str">
        <f ca="1">rescore_svc</f>
        <v/>
      </c>
      <c r="U336" s="11" t="str">
        <f ca="1">price</f>
        <v/>
      </c>
      <c r="V336" s="4"/>
      <c r="Y336" s="388">
        <f ca="1">COUNTIFS(OFFSET($B$10, 0, 0, ROW()-9, 1), SERVICE[[#This Row],[Employee ID]], OFFSET($F$10, 0, 0, ROW()-9, 1), SERVICE[[#This Row],[Resources Role]])</f>
        <v>0</v>
      </c>
      <c r="Z336" s="388">
        <f ca="1">COUNTIFS(OFFSET($F$10, 0, 0, ROW()-9, 1), SERVICE[[#This Row],[Resources Role]], OFFSET($H$10, 0, 0, ROW()-9, 1), SERVICE[[#This Row],[Booking]])</f>
        <v>0</v>
      </c>
    </row>
    <row r="337" spans="1:26" x14ac:dyDescent="0.25">
      <c r="A337" s="6" t="str">
        <f ca="1">no.</f>
        <v/>
      </c>
      <c r="E337" s="4" t="str">
        <f ca="1">position</f>
        <v/>
      </c>
      <c r="J337" s="318"/>
      <c r="M337" s="4"/>
      <c r="O337" s="6"/>
      <c r="Q337" s="20"/>
      <c r="R337" s="5" t="str">
        <f ca="1">score</f>
        <v/>
      </c>
      <c r="S337" s="7" t="str">
        <f ca="1">rescore_svc</f>
        <v/>
      </c>
      <c r="U337" s="11" t="str">
        <f ca="1">price</f>
        <v/>
      </c>
      <c r="V337" s="4"/>
      <c r="Y337" s="388">
        <f ca="1">COUNTIFS(OFFSET($B$10, 0, 0, ROW()-9, 1), SERVICE[[#This Row],[Employee ID]], OFFSET($F$10, 0, 0, ROW()-9, 1), SERVICE[[#This Row],[Resources Role]])</f>
        <v>0</v>
      </c>
      <c r="Z337" s="388">
        <f ca="1">COUNTIFS(OFFSET($F$10, 0, 0, ROW()-9, 1), SERVICE[[#This Row],[Resources Role]], OFFSET($H$10, 0, 0, ROW()-9, 1), SERVICE[[#This Row],[Booking]])</f>
        <v>0</v>
      </c>
    </row>
    <row r="338" spans="1:26" x14ac:dyDescent="0.25">
      <c r="A338" s="6" t="str">
        <f ca="1">no.</f>
        <v/>
      </c>
      <c r="E338" s="4" t="str">
        <f ca="1">position</f>
        <v/>
      </c>
      <c r="J338" s="318"/>
      <c r="M338" s="4"/>
      <c r="O338" s="6"/>
      <c r="Q338" s="20"/>
      <c r="R338" s="5" t="str">
        <f ca="1">score</f>
        <v/>
      </c>
      <c r="S338" s="7" t="str">
        <f ca="1">rescore_svc</f>
        <v/>
      </c>
      <c r="U338" s="11" t="str">
        <f ca="1">price</f>
        <v/>
      </c>
      <c r="V338" s="4"/>
      <c r="Y338" s="388">
        <f ca="1">COUNTIFS(OFFSET($B$10, 0, 0, ROW()-9, 1), SERVICE[[#This Row],[Employee ID]], OFFSET($F$10, 0, 0, ROW()-9, 1), SERVICE[[#This Row],[Resources Role]])</f>
        <v>0</v>
      </c>
      <c r="Z338" s="388">
        <f ca="1">COUNTIFS(OFFSET($F$10, 0, 0, ROW()-9, 1), SERVICE[[#This Row],[Resources Role]], OFFSET($H$10, 0, 0, ROW()-9, 1), SERVICE[[#This Row],[Booking]])</f>
        <v>0</v>
      </c>
    </row>
    <row r="339" spans="1:26" x14ac:dyDescent="0.25">
      <c r="A339" s="6" t="str">
        <f ca="1">no.</f>
        <v/>
      </c>
      <c r="E339" s="4" t="str">
        <f ca="1">position</f>
        <v/>
      </c>
      <c r="J339" s="318"/>
      <c r="M339" s="4"/>
      <c r="O339" s="6"/>
      <c r="Q339" s="20"/>
      <c r="R339" s="5" t="str">
        <f ca="1">score</f>
        <v/>
      </c>
      <c r="S339" s="7" t="str">
        <f ca="1">rescore_svc</f>
        <v/>
      </c>
      <c r="U339" s="11" t="str">
        <f ca="1">price</f>
        <v/>
      </c>
      <c r="V339" s="4"/>
      <c r="Y339" s="388">
        <f ca="1">COUNTIFS(OFFSET($B$10, 0, 0, ROW()-9, 1), SERVICE[[#This Row],[Employee ID]], OFFSET($F$10, 0, 0, ROW()-9, 1), SERVICE[[#This Row],[Resources Role]])</f>
        <v>0</v>
      </c>
      <c r="Z339" s="388">
        <f ca="1">COUNTIFS(OFFSET($F$10, 0, 0, ROW()-9, 1), SERVICE[[#This Row],[Resources Role]], OFFSET($H$10, 0, 0, ROW()-9, 1), SERVICE[[#This Row],[Booking]])</f>
        <v>0</v>
      </c>
    </row>
    <row r="340" spans="1:26" x14ac:dyDescent="0.25">
      <c r="A340" s="6" t="str">
        <f ca="1">no.</f>
        <v/>
      </c>
      <c r="E340" s="4" t="str">
        <f ca="1">position</f>
        <v/>
      </c>
      <c r="J340" s="318"/>
      <c r="M340" s="4"/>
      <c r="O340" s="6"/>
      <c r="Q340" s="20"/>
      <c r="R340" s="5" t="str">
        <f ca="1">score</f>
        <v/>
      </c>
      <c r="S340" s="7" t="str">
        <f ca="1">rescore_svc</f>
        <v/>
      </c>
      <c r="U340" s="11" t="str">
        <f ca="1">price</f>
        <v/>
      </c>
      <c r="V340" s="4"/>
      <c r="Y340" s="388">
        <f ca="1">COUNTIFS(OFFSET($B$10, 0, 0, ROW()-9, 1), SERVICE[[#This Row],[Employee ID]], OFFSET($F$10, 0, 0, ROW()-9, 1), SERVICE[[#This Row],[Resources Role]])</f>
        <v>0</v>
      </c>
      <c r="Z340" s="388">
        <f ca="1">COUNTIFS(OFFSET($F$10, 0, 0, ROW()-9, 1), SERVICE[[#This Row],[Resources Role]], OFFSET($H$10, 0, 0, ROW()-9, 1), SERVICE[[#This Row],[Booking]])</f>
        <v>0</v>
      </c>
    </row>
    <row r="341" spans="1:26" x14ac:dyDescent="0.25">
      <c r="A341" s="6" t="str">
        <f ca="1">no.</f>
        <v/>
      </c>
      <c r="E341" s="4" t="str">
        <f ca="1">position</f>
        <v/>
      </c>
      <c r="J341" s="318"/>
      <c r="M341" s="4"/>
      <c r="O341" s="6"/>
      <c r="Q341" s="20"/>
      <c r="R341" s="5" t="str">
        <f ca="1">score</f>
        <v/>
      </c>
      <c r="S341" s="7" t="str">
        <f ca="1">rescore_svc</f>
        <v/>
      </c>
      <c r="U341" s="11" t="str">
        <f ca="1">price</f>
        <v/>
      </c>
      <c r="V341" s="4"/>
      <c r="Y341" s="388">
        <f ca="1">COUNTIFS(OFFSET($B$10, 0, 0, ROW()-9, 1), SERVICE[[#This Row],[Employee ID]], OFFSET($F$10, 0, 0, ROW()-9, 1), SERVICE[[#This Row],[Resources Role]])</f>
        <v>0</v>
      </c>
      <c r="Z341" s="388">
        <f ca="1">COUNTIFS(OFFSET($F$10, 0, 0, ROW()-9, 1), SERVICE[[#This Row],[Resources Role]], OFFSET($H$10, 0, 0, ROW()-9, 1), SERVICE[[#This Row],[Booking]])</f>
        <v>0</v>
      </c>
    </row>
    <row r="342" spans="1:26" x14ac:dyDescent="0.25">
      <c r="A342" s="6" t="str">
        <f ca="1">no.</f>
        <v/>
      </c>
      <c r="E342" s="4" t="str">
        <f ca="1">position</f>
        <v/>
      </c>
      <c r="J342" s="318"/>
      <c r="M342" s="4"/>
      <c r="O342" s="6"/>
      <c r="Q342" s="20"/>
      <c r="R342" s="5" t="str">
        <f ca="1">score</f>
        <v/>
      </c>
      <c r="S342" s="7" t="str">
        <f ca="1">rescore_svc</f>
        <v/>
      </c>
      <c r="U342" s="11" t="str">
        <f ca="1">price</f>
        <v/>
      </c>
      <c r="V342" s="4"/>
      <c r="Y342" s="388">
        <f ca="1">COUNTIFS(OFFSET($B$10, 0, 0, ROW()-9, 1), SERVICE[[#This Row],[Employee ID]], OFFSET($F$10, 0, 0, ROW()-9, 1), SERVICE[[#This Row],[Resources Role]])</f>
        <v>0</v>
      </c>
      <c r="Z342" s="388">
        <f ca="1">COUNTIFS(OFFSET($F$10, 0, 0, ROW()-9, 1), SERVICE[[#This Row],[Resources Role]], OFFSET($H$10, 0, 0, ROW()-9, 1), SERVICE[[#This Row],[Booking]])</f>
        <v>0</v>
      </c>
    </row>
    <row r="343" spans="1:26" x14ac:dyDescent="0.25">
      <c r="A343" s="6" t="str">
        <f ca="1">no.</f>
        <v/>
      </c>
      <c r="E343" s="4" t="str">
        <f ca="1">position</f>
        <v/>
      </c>
      <c r="J343" s="318"/>
      <c r="M343" s="4"/>
      <c r="O343" s="6"/>
      <c r="Q343" s="20"/>
      <c r="R343" s="5" t="str">
        <f ca="1">score</f>
        <v/>
      </c>
      <c r="S343" s="7" t="str">
        <f ca="1">rescore_svc</f>
        <v/>
      </c>
      <c r="U343" s="11" t="str">
        <f ca="1">price</f>
        <v/>
      </c>
      <c r="V343" s="4"/>
      <c r="Y343" s="388">
        <f ca="1">COUNTIFS(OFFSET($B$10, 0, 0, ROW()-9, 1), SERVICE[[#This Row],[Employee ID]], OFFSET($F$10, 0, 0, ROW()-9, 1), SERVICE[[#This Row],[Resources Role]])</f>
        <v>0</v>
      </c>
      <c r="Z343" s="388">
        <f ca="1">COUNTIFS(OFFSET($F$10, 0, 0, ROW()-9, 1), SERVICE[[#This Row],[Resources Role]], OFFSET($H$10, 0, 0, ROW()-9, 1), SERVICE[[#This Row],[Booking]])</f>
        <v>0</v>
      </c>
    </row>
    <row r="344" spans="1:26" x14ac:dyDescent="0.25">
      <c r="A344" s="6" t="str">
        <f ca="1">no.</f>
        <v/>
      </c>
      <c r="E344" s="4" t="str">
        <f ca="1">position</f>
        <v/>
      </c>
      <c r="J344" s="318"/>
      <c r="M344" s="4"/>
      <c r="O344" s="6"/>
      <c r="Q344" s="20"/>
      <c r="R344" s="5" t="str">
        <f ca="1">score</f>
        <v/>
      </c>
      <c r="S344" s="7" t="str">
        <f ca="1">rescore_svc</f>
        <v/>
      </c>
      <c r="U344" s="11" t="str">
        <f ca="1">price</f>
        <v/>
      </c>
      <c r="V344" s="4"/>
      <c r="Y344" s="388">
        <f ca="1">COUNTIFS(OFFSET($B$10, 0, 0, ROW()-9, 1), SERVICE[[#This Row],[Employee ID]], OFFSET($F$10, 0, 0, ROW()-9, 1), SERVICE[[#This Row],[Resources Role]])</f>
        <v>0</v>
      </c>
      <c r="Z344" s="388">
        <f ca="1">COUNTIFS(OFFSET($F$10, 0, 0, ROW()-9, 1), SERVICE[[#This Row],[Resources Role]], OFFSET($H$10, 0, 0, ROW()-9, 1), SERVICE[[#This Row],[Booking]])</f>
        <v>0</v>
      </c>
    </row>
    <row r="345" spans="1:26" x14ac:dyDescent="0.25">
      <c r="A345" s="6" t="str">
        <f ca="1">no.</f>
        <v/>
      </c>
      <c r="E345" s="4" t="str">
        <f ca="1">position</f>
        <v/>
      </c>
      <c r="J345" s="318"/>
      <c r="M345" s="4"/>
      <c r="O345" s="6"/>
      <c r="Q345" s="20"/>
      <c r="R345" s="5" t="str">
        <f ca="1">score</f>
        <v/>
      </c>
      <c r="S345" s="7" t="str">
        <f ca="1">rescore_svc</f>
        <v/>
      </c>
      <c r="U345" s="11" t="str">
        <f ca="1">price</f>
        <v/>
      </c>
      <c r="V345" s="4"/>
      <c r="Y345" s="388">
        <f ca="1">COUNTIFS(OFFSET($B$10, 0, 0, ROW()-9, 1), SERVICE[[#This Row],[Employee ID]], OFFSET($F$10, 0, 0, ROW()-9, 1), SERVICE[[#This Row],[Resources Role]])</f>
        <v>0</v>
      </c>
      <c r="Z345" s="388">
        <f ca="1">COUNTIFS(OFFSET($F$10, 0, 0, ROW()-9, 1), SERVICE[[#This Row],[Resources Role]], OFFSET($H$10, 0, 0, ROW()-9, 1), SERVICE[[#This Row],[Booking]])</f>
        <v>0</v>
      </c>
    </row>
    <row r="346" spans="1:26" x14ac:dyDescent="0.25">
      <c r="A346" s="6" t="str">
        <f ca="1">no.</f>
        <v/>
      </c>
      <c r="E346" s="4" t="str">
        <f ca="1">position</f>
        <v/>
      </c>
      <c r="J346" s="318"/>
      <c r="M346" s="4"/>
      <c r="O346" s="6"/>
      <c r="Q346" s="20"/>
      <c r="R346" s="5" t="str">
        <f ca="1">score</f>
        <v/>
      </c>
      <c r="S346" s="7" t="str">
        <f ca="1">rescore_svc</f>
        <v/>
      </c>
      <c r="U346" s="11" t="str">
        <f ca="1">price</f>
        <v/>
      </c>
      <c r="V346" s="4"/>
      <c r="Y346" s="388">
        <f ca="1">COUNTIFS(OFFSET($B$10, 0, 0, ROW()-9, 1), SERVICE[[#This Row],[Employee ID]], OFFSET($F$10, 0, 0, ROW()-9, 1), SERVICE[[#This Row],[Resources Role]])</f>
        <v>0</v>
      </c>
      <c r="Z346" s="388">
        <f ca="1">COUNTIFS(OFFSET($F$10, 0, 0, ROW()-9, 1), SERVICE[[#This Row],[Resources Role]], OFFSET($H$10, 0, 0, ROW()-9, 1), SERVICE[[#This Row],[Booking]])</f>
        <v>0</v>
      </c>
    </row>
    <row r="347" spans="1:26" x14ac:dyDescent="0.25">
      <c r="A347" s="6" t="str">
        <f ca="1">no.</f>
        <v/>
      </c>
      <c r="E347" s="4" t="str">
        <f ca="1">position</f>
        <v/>
      </c>
      <c r="J347" s="318"/>
      <c r="M347" s="4"/>
      <c r="O347" s="6"/>
      <c r="Q347" s="20"/>
      <c r="R347" s="5" t="str">
        <f ca="1">score</f>
        <v/>
      </c>
      <c r="S347" s="7" t="str">
        <f ca="1">rescore_svc</f>
        <v/>
      </c>
      <c r="U347" s="11" t="str">
        <f ca="1">price</f>
        <v/>
      </c>
      <c r="V347" s="4"/>
      <c r="Y347" s="388">
        <f ca="1">COUNTIFS(OFFSET($B$10, 0, 0, ROW()-9, 1), SERVICE[[#This Row],[Employee ID]], OFFSET($F$10, 0, 0, ROW()-9, 1), SERVICE[[#This Row],[Resources Role]])</f>
        <v>0</v>
      </c>
      <c r="Z347" s="388">
        <f ca="1">COUNTIFS(OFFSET($F$10, 0, 0, ROW()-9, 1), SERVICE[[#This Row],[Resources Role]], OFFSET($H$10, 0, 0, ROW()-9, 1), SERVICE[[#This Row],[Booking]])</f>
        <v>0</v>
      </c>
    </row>
    <row r="348" spans="1:26" x14ac:dyDescent="0.25">
      <c r="A348" s="6" t="str">
        <f ca="1">no.</f>
        <v/>
      </c>
      <c r="E348" s="4" t="str">
        <f ca="1">position</f>
        <v/>
      </c>
      <c r="J348" s="318"/>
      <c r="M348" s="4"/>
      <c r="O348" s="6"/>
      <c r="Q348" s="20"/>
      <c r="R348" s="5" t="str">
        <f ca="1">score</f>
        <v/>
      </c>
      <c r="S348" s="7" t="str">
        <f ca="1">rescore_svc</f>
        <v/>
      </c>
      <c r="U348" s="11" t="str">
        <f ca="1">price</f>
        <v/>
      </c>
      <c r="V348" s="4"/>
      <c r="Y348" s="388">
        <f ca="1">COUNTIFS(OFFSET($B$10, 0, 0, ROW()-9, 1), SERVICE[[#This Row],[Employee ID]], OFFSET($F$10, 0, 0, ROW()-9, 1), SERVICE[[#This Row],[Resources Role]])</f>
        <v>0</v>
      </c>
      <c r="Z348" s="388">
        <f ca="1">COUNTIFS(OFFSET($F$10, 0, 0, ROW()-9, 1), SERVICE[[#This Row],[Resources Role]], OFFSET($H$10, 0, 0, ROW()-9, 1), SERVICE[[#This Row],[Booking]])</f>
        <v>0</v>
      </c>
    </row>
    <row r="349" spans="1:26" x14ac:dyDescent="0.25">
      <c r="A349" s="6" t="str">
        <f ca="1">no.</f>
        <v/>
      </c>
      <c r="E349" s="4" t="str">
        <f ca="1">position</f>
        <v/>
      </c>
      <c r="J349" s="318"/>
      <c r="M349" s="4"/>
      <c r="O349" s="6"/>
      <c r="Q349" s="20"/>
      <c r="R349" s="5" t="str">
        <f ca="1">score</f>
        <v/>
      </c>
      <c r="S349" s="7" t="str">
        <f ca="1">rescore_svc</f>
        <v/>
      </c>
      <c r="U349" s="11" t="str">
        <f ca="1">price</f>
        <v/>
      </c>
      <c r="V349" s="4"/>
      <c r="Y349" s="388">
        <f ca="1">COUNTIFS(OFFSET($B$10, 0, 0, ROW()-9, 1), SERVICE[[#This Row],[Employee ID]], OFFSET($F$10, 0, 0, ROW()-9, 1), SERVICE[[#This Row],[Resources Role]])</f>
        <v>0</v>
      </c>
      <c r="Z349" s="388">
        <f ca="1">COUNTIFS(OFFSET($F$10, 0, 0, ROW()-9, 1), SERVICE[[#This Row],[Resources Role]], OFFSET($H$10, 0, 0, ROW()-9, 1), SERVICE[[#This Row],[Booking]])</f>
        <v>0</v>
      </c>
    </row>
    <row r="350" spans="1:26" x14ac:dyDescent="0.25">
      <c r="A350" s="6" t="str">
        <f ca="1">no.</f>
        <v/>
      </c>
      <c r="E350" s="4" t="str">
        <f ca="1">position</f>
        <v/>
      </c>
      <c r="J350" s="318"/>
      <c r="M350" s="4"/>
      <c r="O350" s="6"/>
      <c r="Q350" s="20"/>
      <c r="R350" s="5" t="str">
        <f ca="1">score</f>
        <v/>
      </c>
      <c r="S350" s="7" t="str">
        <f ca="1">rescore_svc</f>
        <v/>
      </c>
      <c r="U350" s="11" t="str">
        <f ca="1">price</f>
        <v/>
      </c>
      <c r="V350" s="4"/>
      <c r="Y350" s="388">
        <f ca="1">COUNTIFS(OFFSET($B$10, 0, 0, ROW()-9, 1), SERVICE[[#This Row],[Employee ID]], OFFSET($F$10, 0, 0, ROW()-9, 1), SERVICE[[#This Row],[Resources Role]])</f>
        <v>0</v>
      </c>
      <c r="Z350" s="388">
        <f ca="1">COUNTIFS(OFFSET($F$10, 0, 0, ROW()-9, 1), SERVICE[[#This Row],[Resources Role]], OFFSET($H$10, 0, 0, ROW()-9, 1), SERVICE[[#This Row],[Booking]])</f>
        <v>0</v>
      </c>
    </row>
    <row r="351" spans="1:26" x14ac:dyDescent="0.25">
      <c r="A351" s="6" t="str">
        <f ca="1">no.</f>
        <v/>
      </c>
      <c r="E351" s="4" t="str">
        <f ca="1">position</f>
        <v/>
      </c>
      <c r="J351" s="318"/>
      <c r="M351" s="4"/>
      <c r="O351" s="6"/>
      <c r="Q351" s="20"/>
      <c r="R351" s="5" t="str">
        <f ca="1">score</f>
        <v/>
      </c>
      <c r="S351" s="7" t="str">
        <f ca="1">rescore_svc</f>
        <v/>
      </c>
      <c r="U351" s="11" t="str">
        <f ca="1">price</f>
        <v/>
      </c>
      <c r="V351" s="4"/>
      <c r="Y351" s="388">
        <f ca="1">COUNTIFS(OFFSET($B$10, 0, 0, ROW()-9, 1), SERVICE[[#This Row],[Employee ID]], OFFSET($F$10, 0, 0, ROW()-9, 1), SERVICE[[#This Row],[Resources Role]])</f>
        <v>0</v>
      </c>
      <c r="Z351" s="388">
        <f ca="1">COUNTIFS(OFFSET($F$10, 0, 0, ROW()-9, 1), SERVICE[[#This Row],[Resources Role]], OFFSET($H$10, 0, 0, ROW()-9, 1), SERVICE[[#This Row],[Booking]])</f>
        <v>0</v>
      </c>
    </row>
    <row r="352" spans="1:26" x14ac:dyDescent="0.25">
      <c r="A352" s="6" t="str">
        <f ca="1">no.</f>
        <v/>
      </c>
      <c r="E352" s="4" t="str">
        <f ca="1">position</f>
        <v/>
      </c>
      <c r="J352" s="318"/>
      <c r="M352" s="4"/>
      <c r="O352" s="6"/>
      <c r="Q352" s="20"/>
      <c r="R352" s="5" t="str">
        <f ca="1">score</f>
        <v/>
      </c>
      <c r="S352" s="7" t="str">
        <f ca="1">rescore_svc</f>
        <v/>
      </c>
      <c r="U352" s="11" t="str">
        <f ca="1">price</f>
        <v/>
      </c>
      <c r="V352" s="4"/>
      <c r="Y352" s="388">
        <f ca="1">COUNTIFS(OFFSET($B$10, 0, 0, ROW()-9, 1), SERVICE[[#This Row],[Employee ID]], OFFSET($F$10, 0, 0, ROW()-9, 1), SERVICE[[#This Row],[Resources Role]])</f>
        <v>0</v>
      </c>
      <c r="Z352" s="388">
        <f ca="1">COUNTIFS(OFFSET($F$10, 0, 0, ROW()-9, 1), SERVICE[[#This Row],[Resources Role]], OFFSET($H$10, 0, 0, ROW()-9, 1), SERVICE[[#This Row],[Booking]])</f>
        <v>0</v>
      </c>
    </row>
    <row r="353" spans="1:26" x14ac:dyDescent="0.25">
      <c r="A353" s="6" t="str">
        <f ca="1">no.</f>
        <v/>
      </c>
      <c r="E353" s="4" t="str">
        <f ca="1">position</f>
        <v/>
      </c>
      <c r="J353" s="318"/>
      <c r="M353" s="4"/>
      <c r="O353" s="6"/>
      <c r="Q353" s="20"/>
      <c r="R353" s="5" t="str">
        <f ca="1">score</f>
        <v/>
      </c>
      <c r="S353" s="7" t="str">
        <f ca="1">rescore_svc</f>
        <v/>
      </c>
      <c r="U353" s="11" t="str">
        <f ca="1">price</f>
        <v/>
      </c>
      <c r="V353" s="4"/>
      <c r="Y353" s="388">
        <f ca="1">COUNTIFS(OFFSET($B$10, 0, 0, ROW()-9, 1), SERVICE[[#This Row],[Employee ID]], OFFSET($F$10, 0, 0, ROW()-9, 1), SERVICE[[#This Row],[Resources Role]])</f>
        <v>0</v>
      </c>
      <c r="Z353" s="388">
        <f ca="1">COUNTIFS(OFFSET($F$10, 0, 0, ROW()-9, 1), SERVICE[[#This Row],[Resources Role]], OFFSET($H$10, 0, 0, ROW()-9, 1), SERVICE[[#This Row],[Booking]])</f>
        <v>0</v>
      </c>
    </row>
    <row r="354" spans="1:26" x14ac:dyDescent="0.25">
      <c r="A354" s="6" t="str">
        <f ca="1">no.</f>
        <v/>
      </c>
      <c r="E354" s="4" t="str">
        <f ca="1">position</f>
        <v/>
      </c>
      <c r="J354" s="318"/>
      <c r="M354" s="4"/>
      <c r="O354" s="6"/>
      <c r="Q354" s="20"/>
      <c r="R354" s="5" t="str">
        <f ca="1">score</f>
        <v/>
      </c>
      <c r="S354" s="7" t="str">
        <f ca="1">rescore_svc</f>
        <v/>
      </c>
      <c r="U354" s="11" t="str">
        <f ca="1">price</f>
        <v/>
      </c>
      <c r="V354" s="4"/>
      <c r="Y354" s="388">
        <f ca="1">COUNTIFS(OFFSET($B$10, 0, 0, ROW()-9, 1), SERVICE[[#This Row],[Employee ID]], OFFSET($F$10, 0, 0, ROW()-9, 1), SERVICE[[#This Row],[Resources Role]])</f>
        <v>0</v>
      </c>
      <c r="Z354" s="388">
        <f ca="1">COUNTIFS(OFFSET($F$10, 0, 0, ROW()-9, 1), SERVICE[[#This Row],[Resources Role]], OFFSET($H$10, 0, 0, ROW()-9, 1), SERVICE[[#This Row],[Booking]])</f>
        <v>0</v>
      </c>
    </row>
    <row r="355" spans="1:26" x14ac:dyDescent="0.25">
      <c r="A355" s="6" t="str">
        <f ca="1">no.</f>
        <v/>
      </c>
      <c r="E355" s="4" t="str">
        <f ca="1">position</f>
        <v/>
      </c>
      <c r="J355" s="318"/>
      <c r="M355" s="4"/>
      <c r="O355" s="6"/>
      <c r="Q355" s="20"/>
      <c r="R355" s="5" t="str">
        <f ca="1">score</f>
        <v/>
      </c>
      <c r="S355" s="7" t="str">
        <f ca="1">rescore_svc</f>
        <v/>
      </c>
      <c r="U355" s="11" t="str">
        <f ca="1">price</f>
        <v/>
      </c>
      <c r="V355" s="4"/>
      <c r="Y355" s="388">
        <f ca="1">COUNTIFS(OFFSET($B$10, 0, 0, ROW()-9, 1), SERVICE[[#This Row],[Employee ID]], OFFSET($F$10, 0, 0, ROW()-9, 1), SERVICE[[#This Row],[Resources Role]])</f>
        <v>0</v>
      </c>
      <c r="Z355" s="388">
        <f ca="1">COUNTIFS(OFFSET($F$10, 0, 0, ROW()-9, 1), SERVICE[[#This Row],[Resources Role]], OFFSET($H$10, 0, 0, ROW()-9, 1), SERVICE[[#This Row],[Booking]])</f>
        <v>0</v>
      </c>
    </row>
    <row r="356" spans="1:26" x14ac:dyDescent="0.25">
      <c r="A356" s="6" t="str">
        <f ca="1">no.</f>
        <v/>
      </c>
      <c r="E356" s="4" t="str">
        <f ca="1">position</f>
        <v/>
      </c>
      <c r="J356" s="318"/>
      <c r="M356" s="4"/>
      <c r="O356" s="6"/>
      <c r="Q356" s="20"/>
      <c r="R356" s="5" t="str">
        <f ca="1">score</f>
        <v/>
      </c>
      <c r="S356" s="7" t="str">
        <f ca="1">rescore_svc</f>
        <v/>
      </c>
      <c r="U356" s="11" t="str">
        <f ca="1">price</f>
        <v/>
      </c>
      <c r="V356" s="4"/>
      <c r="Y356" s="388">
        <f ca="1">COUNTIFS(OFFSET($B$10, 0, 0, ROW()-9, 1), SERVICE[[#This Row],[Employee ID]], OFFSET($F$10, 0, 0, ROW()-9, 1), SERVICE[[#This Row],[Resources Role]])</f>
        <v>0</v>
      </c>
      <c r="Z356" s="388">
        <f ca="1">COUNTIFS(OFFSET($F$10, 0, 0, ROW()-9, 1), SERVICE[[#This Row],[Resources Role]], OFFSET($H$10, 0, 0, ROW()-9, 1), SERVICE[[#This Row],[Booking]])</f>
        <v>0</v>
      </c>
    </row>
    <row r="357" spans="1:26" x14ac:dyDescent="0.25">
      <c r="A357" s="6" t="str">
        <f ca="1">no.</f>
        <v/>
      </c>
      <c r="E357" s="4" t="str">
        <f ca="1">position</f>
        <v/>
      </c>
      <c r="J357" s="318"/>
      <c r="M357" s="4"/>
      <c r="O357" s="6"/>
      <c r="Q357" s="20"/>
      <c r="R357" s="5" t="str">
        <f ca="1">score</f>
        <v/>
      </c>
      <c r="S357" s="7" t="str">
        <f ca="1">rescore_svc</f>
        <v/>
      </c>
      <c r="U357" s="11" t="str">
        <f ca="1">price</f>
        <v/>
      </c>
      <c r="V357" s="4"/>
      <c r="Y357" s="388">
        <f ca="1">COUNTIFS(OFFSET($B$10, 0, 0, ROW()-9, 1), SERVICE[[#This Row],[Employee ID]], OFFSET($F$10, 0, 0, ROW()-9, 1), SERVICE[[#This Row],[Resources Role]])</f>
        <v>0</v>
      </c>
      <c r="Z357" s="388">
        <f ca="1">COUNTIFS(OFFSET($F$10, 0, 0, ROW()-9, 1), SERVICE[[#This Row],[Resources Role]], OFFSET($H$10, 0, 0, ROW()-9, 1), SERVICE[[#This Row],[Booking]])</f>
        <v>0</v>
      </c>
    </row>
    <row r="358" spans="1:26" x14ac:dyDescent="0.25">
      <c r="A358" s="6" t="str">
        <f ca="1">no.</f>
        <v/>
      </c>
      <c r="E358" s="4" t="str">
        <f ca="1">position</f>
        <v/>
      </c>
      <c r="J358" s="318"/>
      <c r="M358" s="4"/>
      <c r="O358" s="6"/>
      <c r="Q358" s="20"/>
      <c r="R358" s="5" t="str">
        <f ca="1">score</f>
        <v/>
      </c>
      <c r="S358" s="7" t="str">
        <f ca="1">rescore_svc</f>
        <v/>
      </c>
      <c r="U358" s="11" t="str">
        <f ca="1">price</f>
        <v/>
      </c>
      <c r="V358" s="4"/>
      <c r="Y358" s="388">
        <f ca="1">COUNTIFS(OFFSET($B$10, 0, 0, ROW()-9, 1), SERVICE[[#This Row],[Employee ID]], OFFSET($F$10, 0, 0, ROW()-9, 1), SERVICE[[#This Row],[Resources Role]])</f>
        <v>0</v>
      </c>
      <c r="Z358" s="388">
        <f ca="1">COUNTIFS(OFFSET($F$10, 0, 0, ROW()-9, 1), SERVICE[[#This Row],[Resources Role]], OFFSET($H$10, 0, 0, ROW()-9, 1), SERVICE[[#This Row],[Booking]])</f>
        <v>0</v>
      </c>
    </row>
    <row r="359" spans="1:26" x14ac:dyDescent="0.25">
      <c r="A359" s="6" t="str">
        <f ca="1">no.</f>
        <v/>
      </c>
      <c r="E359" s="4" t="str">
        <f ca="1">position</f>
        <v/>
      </c>
      <c r="J359" s="318"/>
      <c r="M359" s="4"/>
      <c r="O359" s="6"/>
      <c r="Q359" s="20"/>
      <c r="R359" s="5" t="str">
        <f ca="1">score</f>
        <v/>
      </c>
      <c r="S359" s="7" t="str">
        <f ca="1">rescore_svc</f>
        <v/>
      </c>
      <c r="U359" s="11" t="str">
        <f ca="1">price</f>
        <v/>
      </c>
      <c r="V359" s="4"/>
      <c r="Y359" s="388">
        <f ca="1">COUNTIFS(OFFSET($B$10, 0, 0, ROW()-9, 1), SERVICE[[#This Row],[Employee ID]], OFFSET($F$10, 0, 0, ROW()-9, 1), SERVICE[[#This Row],[Resources Role]])</f>
        <v>0</v>
      </c>
      <c r="Z359" s="388">
        <f ca="1">COUNTIFS(OFFSET($F$10, 0, 0, ROW()-9, 1), SERVICE[[#This Row],[Resources Role]], OFFSET($H$10, 0, 0, ROW()-9, 1), SERVICE[[#This Row],[Booking]])</f>
        <v>0</v>
      </c>
    </row>
    <row r="360" spans="1:26" x14ac:dyDescent="0.25">
      <c r="A360" s="6" t="str">
        <f ca="1">no.</f>
        <v/>
      </c>
      <c r="E360" s="4" t="str">
        <f ca="1">position</f>
        <v/>
      </c>
      <c r="J360" s="318"/>
      <c r="M360" s="4"/>
      <c r="O360" s="6"/>
      <c r="Q360" s="20"/>
      <c r="R360" s="5" t="str">
        <f ca="1">score</f>
        <v/>
      </c>
      <c r="S360" s="7" t="str">
        <f ca="1">rescore_svc</f>
        <v/>
      </c>
      <c r="U360" s="11" t="str">
        <f ca="1">price</f>
        <v/>
      </c>
      <c r="V360" s="4"/>
      <c r="Y360" s="388">
        <f ca="1">COUNTIFS(OFFSET($B$10, 0, 0, ROW()-9, 1), SERVICE[[#This Row],[Employee ID]], OFFSET($F$10, 0, 0, ROW()-9, 1), SERVICE[[#This Row],[Resources Role]])</f>
        <v>0</v>
      </c>
      <c r="Z360" s="388">
        <f ca="1">COUNTIFS(OFFSET($F$10, 0, 0, ROW()-9, 1), SERVICE[[#This Row],[Resources Role]], OFFSET($H$10, 0, 0, ROW()-9, 1), SERVICE[[#This Row],[Booking]])</f>
        <v>0</v>
      </c>
    </row>
    <row r="361" spans="1:26" x14ac:dyDescent="0.25">
      <c r="A361" s="6" t="str">
        <f ca="1">no.</f>
        <v/>
      </c>
      <c r="E361" s="4" t="str">
        <f ca="1">position</f>
        <v/>
      </c>
      <c r="J361" s="318"/>
      <c r="M361" s="4"/>
      <c r="O361" s="6"/>
      <c r="Q361" s="20"/>
      <c r="R361" s="5" t="str">
        <f ca="1">score</f>
        <v/>
      </c>
      <c r="S361" s="7" t="str">
        <f ca="1">rescore_svc</f>
        <v/>
      </c>
      <c r="U361" s="11" t="str">
        <f ca="1">price</f>
        <v/>
      </c>
      <c r="V361" s="4"/>
      <c r="Y361" s="388">
        <f ca="1">COUNTIFS(OFFSET($B$10, 0, 0, ROW()-9, 1), SERVICE[[#This Row],[Employee ID]], OFFSET($F$10, 0, 0, ROW()-9, 1), SERVICE[[#This Row],[Resources Role]])</f>
        <v>0</v>
      </c>
      <c r="Z361" s="388">
        <f ca="1">COUNTIFS(OFFSET($F$10, 0, 0, ROW()-9, 1), SERVICE[[#This Row],[Resources Role]], OFFSET($H$10, 0, 0, ROW()-9, 1), SERVICE[[#This Row],[Booking]])</f>
        <v>0</v>
      </c>
    </row>
    <row r="362" spans="1:26" x14ac:dyDescent="0.25">
      <c r="A362" s="6" t="str">
        <f ca="1">no.</f>
        <v/>
      </c>
      <c r="E362" s="4" t="str">
        <f ca="1">position</f>
        <v/>
      </c>
      <c r="J362" s="318"/>
      <c r="M362" s="4"/>
      <c r="O362" s="6"/>
      <c r="Q362" s="20"/>
      <c r="R362" s="5" t="str">
        <f ca="1">score</f>
        <v/>
      </c>
      <c r="S362" s="7" t="str">
        <f ca="1">rescore_svc</f>
        <v/>
      </c>
      <c r="U362" s="11" t="str">
        <f ca="1">price</f>
        <v/>
      </c>
      <c r="V362" s="4"/>
      <c r="Y362" s="388">
        <f ca="1">COUNTIFS(OFFSET($B$10, 0, 0, ROW()-9, 1), SERVICE[[#This Row],[Employee ID]], OFFSET($F$10, 0, 0, ROW()-9, 1), SERVICE[[#This Row],[Resources Role]])</f>
        <v>0</v>
      </c>
      <c r="Z362" s="388">
        <f ca="1">COUNTIFS(OFFSET($F$10, 0, 0, ROW()-9, 1), SERVICE[[#This Row],[Resources Role]], OFFSET($H$10, 0, 0, ROW()-9, 1), SERVICE[[#This Row],[Booking]])</f>
        <v>0</v>
      </c>
    </row>
    <row r="363" spans="1:26" x14ac:dyDescent="0.25">
      <c r="A363" s="6" t="str">
        <f ca="1">no.</f>
        <v/>
      </c>
      <c r="E363" s="4" t="str">
        <f ca="1">position</f>
        <v/>
      </c>
      <c r="J363" s="318"/>
      <c r="M363" s="4"/>
      <c r="O363" s="6"/>
      <c r="Q363" s="20"/>
      <c r="R363" s="5" t="str">
        <f ca="1">score</f>
        <v/>
      </c>
      <c r="S363" s="7" t="str">
        <f ca="1">rescore_svc</f>
        <v/>
      </c>
      <c r="U363" s="11" t="str">
        <f ca="1">price</f>
        <v/>
      </c>
      <c r="V363" s="4"/>
      <c r="Y363" s="388">
        <f ca="1">COUNTIFS(OFFSET($B$10, 0, 0, ROW()-9, 1), SERVICE[[#This Row],[Employee ID]], OFFSET($F$10, 0, 0, ROW()-9, 1), SERVICE[[#This Row],[Resources Role]])</f>
        <v>0</v>
      </c>
      <c r="Z363" s="388">
        <f ca="1">COUNTIFS(OFFSET($F$10, 0, 0, ROW()-9, 1), SERVICE[[#This Row],[Resources Role]], OFFSET($H$10, 0, 0, ROW()-9, 1), SERVICE[[#This Row],[Booking]])</f>
        <v>0</v>
      </c>
    </row>
    <row r="364" spans="1:26" x14ac:dyDescent="0.25">
      <c r="A364" s="6" t="str">
        <f ca="1">no.</f>
        <v/>
      </c>
      <c r="E364" s="4" t="str">
        <f ca="1">position</f>
        <v/>
      </c>
      <c r="J364" s="318"/>
      <c r="M364" s="4"/>
      <c r="O364" s="6"/>
      <c r="Q364" s="20"/>
      <c r="R364" s="5" t="str">
        <f ca="1">score</f>
        <v/>
      </c>
      <c r="S364" s="7" t="str">
        <f ca="1">rescore_svc</f>
        <v/>
      </c>
      <c r="U364" s="11" t="str">
        <f ca="1">price</f>
        <v/>
      </c>
      <c r="V364" s="4"/>
      <c r="Y364" s="388">
        <f ca="1">COUNTIFS(OFFSET($B$10, 0, 0, ROW()-9, 1), SERVICE[[#This Row],[Employee ID]], OFFSET($F$10, 0, 0, ROW()-9, 1), SERVICE[[#This Row],[Resources Role]])</f>
        <v>0</v>
      </c>
      <c r="Z364" s="388">
        <f ca="1">COUNTIFS(OFFSET($F$10, 0, 0, ROW()-9, 1), SERVICE[[#This Row],[Resources Role]], OFFSET($H$10, 0, 0, ROW()-9, 1), SERVICE[[#This Row],[Booking]])</f>
        <v>0</v>
      </c>
    </row>
    <row r="365" spans="1:26" x14ac:dyDescent="0.25">
      <c r="A365" s="6" t="str">
        <f ca="1">no.</f>
        <v/>
      </c>
      <c r="E365" s="4" t="str">
        <f ca="1">position</f>
        <v/>
      </c>
      <c r="J365" s="318"/>
      <c r="M365" s="4"/>
      <c r="O365" s="6"/>
      <c r="Q365" s="20"/>
      <c r="R365" s="5" t="str">
        <f ca="1">score</f>
        <v/>
      </c>
      <c r="S365" s="7" t="str">
        <f ca="1">rescore_svc</f>
        <v/>
      </c>
      <c r="U365" s="11" t="str">
        <f ca="1">price</f>
        <v/>
      </c>
      <c r="V365" s="4"/>
      <c r="Y365" s="388">
        <f ca="1">COUNTIFS(OFFSET($B$10, 0, 0, ROW()-9, 1), SERVICE[[#This Row],[Employee ID]], OFFSET($F$10, 0, 0, ROW()-9, 1), SERVICE[[#This Row],[Resources Role]])</f>
        <v>0</v>
      </c>
      <c r="Z365" s="388">
        <f ca="1">COUNTIFS(OFFSET($F$10, 0, 0, ROW()-9, 1), SERVICE[[#This Row],[Resources Role]], OFFSET($H$10, 0, 0, ROW()-9, 1), SERVICE[[#This Row],[Booking]])</f>
        <v>0</v>
      </c>
    </row>
    <row r="366" spans="1:26" x14ac:dyDescent="0.25">
      <c r="A366" s="6" t="str">
        <f ca="1">no.</f>
        <v/>
      </c>
      <c r="E366" s="4" t="str">
        <f ca="1">position</f>
        <v/>
      </c>
      <c r="J366" s="318"/>
      <c r="M366" s="4"/>
      <c r="O366" s="6"/>
      <c r="Q366" s="20"/>
      <c r="R366" s="5" t="str">
        <f ca="1">score</f>
        <v/>
      </c>
      <c r="S366" s="7" t="str">
        <f ca="1">rescore_svc</f>
        <v/>
      </c>
      <c r="U366" s="11" t="str">
        <f ca="1">price</f>
        <v/>
      </c>
      <c r="V366" s="4"/>
      <c r="Y366" s="388">
        <f ca="1">COUNTIFS(OFFSET($B$10, 0, 0, ROW()-9, 1), SERVICE[[#This Row],[Employee ID]], OFFSET($F$10, 0, 0, ROW()-9, 1), SERVICE[[#This Row],[Resources Role]])</f>
        <v>0</v>
      </c>
      <c r="Z366" s="388">
        <f ca="1">COUNTIFS(OFFSET($F$10, 0, 0, ROW()-9, 1), SERVICE[[#This Row],[Resources Role]], OFFSET($H$10, 0, 0, ROW()-9, 1), SERVICE[[#This Row],[Booking]])</f>
        <v>0</v>
      </c>
    </row>
    <row r="367" spans="1:26" x14ac:dyDescent="0.25">
      <c r="A367" s="6" t="str">
        <f ca="1">no.</f>
        <v/>
      </c>
      <c r="E367" s="4" t="str">
        <f ca="1">position</f>
        <v/>
      </c>
      <c r="J367" s="318"/>
      <c r="M367" s="4"/>
      <c r="O367" s="6"/>
      <c r="Q367" s="20"/>
      <c r="R367" s="5" t="str">
        <f ca="1">score</f>
        <v/>
      </c>
      <c r="S367" s="7" t="str">
        <f ca="1">rescore_svc</f>
        <v/>
      </c>
      <c r="U367" s="11" t="str">
        <f ca="1">price</f>
        <v/>
      </c>
      <c r="V367" s="4"/>
      <c r="Y367" s="388">
        <f ca="1">COUNTIFS(OFFSET($B$10, 0, 0, ROW()-9, 1), SERVICE[[#This Row],[Employee ID]], OFFSET($F$10, 0, 0, ROW()-9, 1), SERVICE[[#This Row],[Resources Role]])</f>
        <v>0</v>
      </c>
      <c r="Z367" s="388">
        <f ca="1">COUNTIFS(OFFSET($F$10, 0, 0, ROW()-9, 1), SERVICE[[#This Row],[Resources Role]], OFFSET($H$10, 0, 0, ROW()-9, 1), SERVICE[[#This Row],[Booking]])</f>
        <v>0</v>
      </c>
    </row>
    <row r="368" spans="1:26" x14ac:dyDescent="0.25">
      <c r="A368" s="6" t="str">
        <f ca="1">no.</f>
        <v/>
      </c>
      <c r="E368" s="4" t="str">
        <f ca="1">position</f>
        <v/>
      </c>
      <c r="J368" s="318"/>
      <c r="M368" s="4"/>
      <c r="O368" s="6"/>
      <c r="Q368" s="20"/>
      <c r="R368" s="5" t="str">
        <f ca="1">score</f>
        <v/>
      </c>
      <c r="S368" s="7" t="str">
        <f ca="1">rescore_svc</f>
        <v/>
      </c>
      <c r="U368" s="11" t="str">
        <f ca="1">price</f>
        <v/>
      </c>
      <c r="V368" s="4"/>
      <c r="Y368" s="388">
        <f ca="1">COUNTIFS(OFFSET($B$10, 0, 0, ROW()-9, 1), SERVICE[[#This Row],[Employee ID]], OFFSET($F$10, 0, 0, ROW()-9, 1), SERVICE[[#This Row],[Resources Role]])</f>
        <v>0</v>
      </c>
      <c r="Z368" s="388">
        <f ca="1">COUNTIFS(OFFSET($F$10, 0, 0, ROW()-9, 1), SERVICE[[#This Row],[Resources Role]], OFFSET($H$10, 0, 0, ROW()-9, 1), SERVICE[[#This Row],[Booking]])</f>
        <v>0</v>
      </c>
    </row>
    <row r="369" spans="1:26" x14ac:dyDescent="0.25">
      <c r="A369" s="6" t="str">
        <f ca="1">no.</f>
        <v/>
      </c>
      <c r="E369" s="4" t="str">
        <f ca="1">position</f>
        <v/>
      </c>
      <c r="J369" s="318"/>
      <c r="M369" s="4"/>
      <c r="O369" s="6"/>
      <c r="Q369" s="20"/>
      <c r="R369" s="5" t="str">
        <f ca="1">score</f>
        <v/>
      </c>
      <c r="S369" s="7" t="str">
        <f ca="1">rescore_svc</f>
        <v/>
      </c>
      <c r="U369" s="11" t="str">
        <f ca="1">price</f>
        <v/>
      </c>
      <c r="V369" s="4"/>
      <c r="Y369" s="388">
        <f ca="1">COUNTIFS(OFFSET($B$10, 0, 0, ROW()-9, 1), SERVICE[[#This Row],[Employee ID]], OFFSET($F$10, 0, 0, ROW()-9, 1), SERVICE[[#This Row],[Resources Role]])</f>
        <v>0</v>
      </c>
      <c r="Z369" s="388">
        <f ca="1">COUNTIFS(OFFSET($F$10, 0, 0, ROW()-9, 1), SERVICE[[#This Row],[Resources Role]], OFFSET($H$10, 0, 0, ROW()-9, 1), SERVICE[[#This Row],[Booking]])</f>
        <v>0</v>
      </c>
    </row>
    <row r="370" spans="1:26" x14ac:dyDescent="0.25">
      <c r="A370" s="6" t="str">
        <f ca="1">no.</f>
        <v/>
      </c>
      <c r="E370" s="4" t="str">
        <f ca="1">position</f>
        <v/>
      </c>
      <c r="J370" s="318"/>
      <c r="M370" s="4"/>
      <c r="O370" s="6"/>
      <c r="Q370" s="20"/>
      <c r="R370" s="5" t="str">
        <f ca="1">score</f>
        <v/>
      </c>
      <c r="S370" s="7" t="str">
        <f ca="1">rescore_svc</f>
        <v/>
      </c>
      <c r="U370" s="11" t="str">
        <f ca="1">price</f>
        <v/>
      </c>
      <c r="V370" s="4"/>
      <c r="Y370" s="388">
        <f ca="1">COUNTIFS(OFFSET($B$10, 0, 0, ROW()-9, 1), SERVICE[[#This Row],[Employee ID]], OFFSET($F$10, 0, 0, ROW()-9, 1), SERVICE[[#This Row],[Resources Role]])</f>
        <v>0</v>
      </c>
      <c r="Z370" s="388">
        <f ca="1">COUNTIFS(OFFSET($F$10, 0, 0, ROW()-9, 1), SERVICE[[#This Row],[Resources Role]], OFFSET($H$10, 0, 0, ROW()-9, 1), SERVICE[[#This Row],[Booking]])</f>
        <v>0</v>
      </c>
    </row>
    <row r="371" spans="1:26" x14ac:dyDescent="0.25">
      <c r="A371" s="6" t="str">
        <f ca="1">no.</f>
        <v/>
      </c>
      <c r="E371" s="4" t="str">
        <f ca="1">position</f>
        <v/>
      </c>
      <c r="J371" s="318"/>
      <c r="M371" s="4"/>
      <c r="O371" s="6"/>
      <c r="Q371" s="20"/>
      <c r="R371" s="5" t="str">
        <f ca="1">score</f>
        <v/>
      </c>
      <c r="S371" s="7" t="str">
        <f ca="1">rescore_svc</f>
        <v/>
      </c>
      <c r="U371" s="11" t="str">
        <f ca="1">price</f>
        <v/>
      </c>
      <c r="V371" s="4"/>
      <c r="Y371" s="388">
        <f ca="1">COUNTIFS(OFFSET($B$10, 0, 0, ROW()-9, 1), SERVICE[[#This Row],[Employee ID]], OFFSET($F$10, 0, 0, ROW()-9, 1), SERVICE[[#This Row],[Resources Role]])</f>
        <v>0</v>
      </c>
      <c r="Z371" s="388">
        <f ca="1">COUNTIFS(OFFSET($F$10, 0, 0, ROW()-9, 1), SERVICE[[#This Row],[Resources Role]], OFFSET($H$10, 0, 0, ROW()-9, 1), SERVICE[[#This Row],[Booking]])</f>
        <v>0</v>
      </c>
    </row>
    <row r="372" spans="1:26" x14ac:dyDescent="0.25">
      <c r="A372" s="6" t="str">
        <f ca="1">no.</f>
        <v/>
      </c>
      <c r="E372" s="4" t="str">
        <f ca="1">position</f>
        <v/>
      </c>
      <c r="J372" s="318"/>
      <c r="M372" s="4"/>
      <c r="O372" s="6"/>
      <c r="Q372" s="20"/>
      <c r="R372" s="5" t="str">
        <f ca="1">score</f>
        <v/>
      </c>
      <c r="S372" s="7" t="str">
        <f ca="1">rescore_svc</f>
        <v/>
      </c>
      <c r="U372" s="11" t="str">
        <f ca="1">price</f>
        <v/>
      </c>
      <c r="V372" s="4"/>
      <c r="Y372" s="388">
        <f ca="1">COUNTIFS(OFFSET($B$10, 0, 0, ROW()-9, 1), SERVICE[[#This Row],[Employee ID]], OFFSET($F$10, 0, 0, ROW()-9, 1), SERVICE[[#This Row],[Resources Role]])</f>
        <v>0</v>
      </c>
      <c r="Z372" s="388">
        <f ca="1">COUNTIFS(OFFSET($F$10, 0, 0, ROW()-9, 1), SERVICE[[#This Row],[Resources Role]], OFFSET($H$10, 0, 0, ROW()-9, 1), SERVICE[[#This Row],[Booking]])</f>
        <v>0</v>
      </c>
    </row>
    <row r="373" spans="1:26" x14ac:dyDescent="0.25">
      <c r="A373" s="6" t="str">
        <f ca="1">no.</f>
        <v/>
      </c>
      <c r="E373" s="4" t="str">
        <f ca="1">position</f>
        <v/>
      </c>
      <c r="J373" s="318"/>
      <c r="M373" s="4"/>
      <c r="O373" s="6"/>
      <c r="Q373" s="20"/>
      <c r="R373" s="5" t="str">
        <f ca="1">score</f>
        <v/>
      </c>
      <c r="S373" s="7" t="str">
        <f ca="1">rescore_svc</f>
        <v/>
      </c>
      <c r="U373" s="11" t="str">
        <f ca="1">price</f>
        <v/>
      </c>
      <c r="V373" s="4"/>
      <c r="Y373" s="388">
        <f ca="1">COUNTIFS(OFFSET($B$10, 0, 0, ROW()-9, 1), SERVICE[[#This Row],[Employee ID]], OFFSET($F$10, 0, 0, ROW()-9, 1), SERVICE[[#This Row],[Resources Role]])</f>
        <v>0</v>
      </c>
      <c r="Z373" s="388">
        <f ca="1">COUNTIFS(OFFSET($F$10, 0, 0, ROW()-9, 1), SERVICE[[#This Row],[Resources Role]], OFFSET($H$10, 0, 0, ROW()-9, 1), SERVICE[[#This Row],[Booking]])</f>
        <v>0</v>
      </c>
    </row>
    <row r="374" spans="1:26" x14ac:dyDescent="0.25">
      <c r="A374" s="6" t="str">
        <f ca="1">no.</f>
        <v/>
      </c>
      <c r="E374" s="4" t="str">
        <f ca="1">position</f>
        <v/>
      </c>
      <c r="J374" s="318"/>
      <c r="M374" s="4"/>
      <c r="O374" s="6"/>
      <c r="Q374" s="20"/>
      <c r="R374" s="5" t="str">
        <f ca="1">score</f>
        <v/>
      </c>
      <c r="S374" s="7" t="str">
        <f ca="1">rescore_svc</f>
        <v/>
      </c>
      <c r="U374" s="11" t="str">
        <f ca="1">price</f>
        <v/>
      </c>
      <c r="V374" s="4"/>
      <c r="Y374" s="388">
        <f ca="1">COUNTIFS(OFFSET($B$10, 0, 0, ROW()-9, 1), SERVICE[[#This Row],[Employee ID]], OFFSET($F$10, 0, 0, ROW()-9, 1), SERVICE[[#This Row],[Resources Role]])</f>
        <v>0</v>
      </c>
      <c r="Z374" s="388">
        <f ca="1">COUNTIFS(OFFSET($F$10, 0, 0, ROW()-9, 1), SERVICE[[#This Row],[Resources Role]], OFFSET($H$10, 0, 0, ROW()-9, 1), SERVICE[[#This Row],[Booking]])</f>
        <v>0</v>
      </c>
    </row>
    <row r="375" spans="1:26" x14ac:dyDescent="0.25">
      <c r="A375" s="6" t="str">
        <f ca="1">no.</f>
        <v/>
      </c>
      <c r="E375" s="4" t="str">
        <f ca="1">position</f>
        <v/>
      </c>
      <c r="J375" s="318"/>
      <c r="M375" s="4"/>
      <c r="O375" s="6"/>
      <c r="Q375" s="20"/>
      <c r="R375" s="5" t="str">
        <f ca="1">score</f>
        <v/>
      </c>
      <c r="S375" s="7" t="str">
        <f ca="1">rescore_svc</f>
        <v/>
      </c>
      <c r="U375" s="11" t="str">
        <f ca="1">price</f>
        <v/>
      </c>
      <c r="V375" s="4"/>
      <c r="Y375" s="388">
        <f ca="1">COUNTIFS(OFFSET($B$10, 0, 0, ROW()-9, 1), SERVICE[[#This Row],[Employee ID]], OFFSET($F$10, 0, 0, ROW()-9, 1), SERVICE[[#This Row],[Resources Role]])</f>
        <v>0</v>
      </c>
      <c r="Z375" s="388">
        <f ca="1">COUNTIFS(OFFSET($F$10, 0, 0, ROW()-9, 1), SERVICE[[#This Row],[Resources Role]], OFFSET($H$10, 0, 0, ROW()-9, 1), SERVICE[[#This Row],[Booking]])</f>
        <v>0</v>
      </c>
    </row>
    <row r="376" spans="1:26" x14ac:dyDescent="0.25">
      <c r="A376" s="6" t="str">
        <f ca="1">no.</f>
        <v/>
      </c>
      <c r="E376" s="4" t="str">
        <f ca="1">position</f>
        <v/>
      </c>
      <c r="J376" s="318"/>
      <c r="M376" s="4"/>
      <c r="O376" s="6"/>
      <c r="Q376" s="20"/>
      <c r="R376" s="5" t="str">
        <f ca="1">score</f>
        <v/>
      </c>
      <c r="S376" s="7" t="str">
        <f ca="1">rescore_svc</f>
        <v/>
      </c>
      <c r="U376" s="11" t="str">
        <f ca="1">price</f>
        <v/>
      </c>
      <c r="V376" s="4"/>
      <c r="Y376" s="388">
        <f ca="1">COUNTIFS(OFFSET($B$10, 0, 0, ROW()-9, 1), SERVICE[[#This Row],[Employee ID]], OFFSET($F$10, 0, 0, ROW()-9, 1), SERVICE[[#This Row],[Resources Role]])</f>
        <v>0</v>
      </c>
      <c r="Z376" s="388">
        <f ca="1">COUNTIFS(OFFSET($F$10, 0, 0, ROW()-9, 1), SERVICE[[#This Row],[Resources Role]], OFFSET($H$10, 0, 0, ROW()-9, 1), SERVICE[[#This Row],[Booking]])</f>
        <v>0</v>
      </c>
    </row>
    <row r="377" spans="1:26" x14ac:dyDescent="0.25">
      <c r="A377" s="6" t="str">
        <f ca="1">no.</f>
        <v/>
      </c>
      <c r="E377" s="4" t="str">
        <f ca="1">position</f>
        <v/>
      </c>
      <c r="J377" s="318"/>
      <c r="M377" s="4"/>
      <c r="O377" s="6"/>
      <c r="Q377" s="20"/>
      <c r="R377" s="5" t="str">
        <f ca="1">score</f>
        <v/>
      </c>
      <c r="S377" s="7" t="str">
        <f ca="1">rescore_svc</f>
        <v/>
      </c>
      <c r="U377" s="11" t="str">
        <f ca="1">price</f>
        <v/>
      </c>
      <c r="V377" s="4"/>
      <c r="Y377" s="388">
        <f ca="1">COUNTIFS(OFFSET($B$10, 0, 0, ROW()-9, 1), SERVICE[[#This Row],[Employee ID]], OFFSET($F$10, 0, 0, ROW()-9, 1), SERVICE[[#This Row],[Resources Role]])</f>
        <v>0</v>
      </c>
      <c r="Z377" s="388">
        <f ca="1">COUNTIFS(OFFSET($F$10, 0, 0, ROW()-9, 1), SERVICE[[#This Row],[Resources Role]], OFFSET($H$10, 0, 0, ROW()-9, 1), SERVICE[[#This Row],[Booking]])</f>
        <v>0</v>
      </c>
    </row>
    <row r="378" spans="1:26" x14ac:dyDescent="0.25">
      <c r="A378" s="6" t="str">
        <f ca="1">no.</f>
        <v/>
      </c>
      <c r="E378" s="4" t="str">
        <f ca="1">position</f>
        <v/>
      </c>
      <c r="J378" s="318"/>
      <c r="M378" s="4"/>
      <c r="O378" s="6"/>
      <c r="Q378" s="20"/>
      <c r="R378" s="5" t="str">
        <f ca="1">score</f>
        <v/>
      </c>
      <c r="S378" s="7" t="str">
        <f ca="1">rescore_svc</f>
        <v/>
      </c>
      <c r="U378" s="11" t="str">
        <f ca="1">price</f>
        <v/>
      </c>
      <c r="V378" s="4"/>
      <c r="Y378" s="388">
        <f ca="1">COUNTIFS(OFFSET($B$10, 0, 0, ROW()-9, 1), SERVICE[[#This Row],[Employee ID]], OFFSET($F$10, 0, 0, ROW()-9, 1), SERVICE[[#This Row],[Resources Role]])</f>
        <v>0</v>
      </c>
      <c r="Z378" s="388">
        <f ca="1">COUNTIFS(OFFSET($F$10, 0, 0, ROW()-9, 1), SERVICE[[#This Row],[Resources Role]], OFFSET($H$10, 0, 0, ROW()-9, 1), SERVICE[[#This Row],[Booking]])</f>
        <v>0</v>
      </c>
    </row>
    <row r="379" spans="1:26" x14ac:dyDescent="0.25">
      <c r="A379" s="6" t="str">
        <f ca="1">no.</f>
        <v/>
      </c>
      <c r="E379" s="4" t="str">
        <f ca="1">position</f>
        <v/>
      </c>
      <c r="J379" s="318"/>
      <c r="M379" s="4"/>
      <c r="O379" s="6"/>
      <c r="Q379" s="20"/>
      <c r="R379" s="5" t="str">
        <f ca="1">score</f>
        <v/>
      </c>
      <c r="S379" s="7" t="str">
        <f ca="1">rescore_svc</f>
        <v/>
      </c>
      <c r="U379" s="11" t="str">
        <f ca="1">price</f>
        <v/>
      </c>
      <c r="V379" s="4"/>
      <c r="Y379" s="388">
        <f ca="1">COUNTIFS(OFFSET($B$10, 0, 0, ROW()-9, 1), SERVICE[[#This Row],[Employee ID]], OFFSET($F$10, 0, 0, ROW()-9, 1), SERVICE[[#This Row],[Resources Role]])</f>
        <v>0</v>
      </c>
      <c r="Z379" s="388">
        <f ca="1">COUNTIFS(OFFSET($F$10, 0, 0, ROW()-9, 1), SERVICE[[#This Row],[Resources Role]], OFFSET($H$10, 0, 0, ROW()-9, 1), SERVICE[[#This Row],[Booking]])</f>
        <v>0</v>
      </c>
    </row>
    <row r="380" spans="1:26" x14ac:dyDescent="0.25">
      <c r="A380" s="6" t="str">
        <f ca="1">no.</f>
        <v/>
      </c>
      <c r="E380" s="4" t="str">
        <f ca="1">position</f>
        <v/>
      </c>
      <c r="J380" s="318"/>
      <c r="M380" s="4"/>
      <c r="O380" s="6"/>
      <c r="Q380" s="20"/>
      <c r="R380" s="5" t="str">
        <f ca="1">score</f>
        <v/>
      </c>
      <c r="S380" s="7" t="str">
        <f ca="1">rescore_svc</f>
        <v/>
      </c>
      <c r="U380" s="11" t="str">
        <f ca="1">price</f>
        <v/>
      </c>
      <c r="V380" s="4"/>
      <c r="Y380" s="388">
        <f ca="1">COUNTIFS(OFFSET($B$10, 0, 0, ROW()-9, 1), SERVICE[[#This Row],[Employee ID]], OFFSET($F$10, 0, 0, ROW()-9, 1), SERVICE[[#This Row],[Resources Role]])</f>
        <v>0</v>
      </c>
      <c r="Z380" s="388">
        <f ca="1">COUNTIFS(OFFSET($F$10, 0, 0, ROW()-9, 1), SERVICE[[#This Row],[Resources Role]], OFFSET($H$10, 0, 0, ROW()-9, 1), SERVICE[[#This Row],[Booking]])</f>
        <v>0</v>
      </c>
    </row>
    <row r="381" spans="1:26" x14ac:dyDescent="0.25">
      <c r="A381" s="6" t="str">
        <f ca="1">no.</f>
        <v/>
      </c>
      <c r="E381" s="4" t="str">
        <f ca="1">position</f>
        <v/>
      </c>
      <c r="J381" s="318"/>
      <c r="M381" s="4"/>
      <c r="O381" s="6"/>
      <c r="Q381" s="20"/>
      <c r="R381" s="5" t="str">
        <f ca="1">score</f>
        <v/>
      </c>
      <c r="S381" s="7" t="str">
        <f ca="1">rescore_svc</f>
        <v/>
      </c>
      <c r="U381" s="11" t="str">
        <f ca="1">price</f>
        <v/>
      </c>
      <c r="V381" s="4"/>
      <c r="Y381" s="388">
        <f ca="1">COUNTIFS(OFFSET($B$10, 0, 0, ROW()-9, 1), SERVICE[[#This Row],[Employee ID]], OFFSET($F$10, 0, 0, ROW()-9, 1), SERVICE[[#This Row],[Resources Role]])</f>
        <v>0</v>
      </c>
      <c r="Z381" s="388">
        <f ca="1">COUNTIFS(OFFSET($F$10, 0, 0, ROW()-9, 1), SERVICE[[#This Row],[Resources Role]], OFFSET($H$10, 0, 0, ROW()-9, 1), SERVICE[[#This Row],[Booking]])</f>
        <v>0</v>
      </c>
    </row>
    <row r="382" spans="1:26" x14ac:dyDescent="0.25">
      <c r="A382" s="6" t="str">
        <f ca="1">no.</f>
        <v/>
      </c>
      <c r="E382" s="4" t="str">
        <f ca="1">position</f>
        <v/>
      </c>
      <c r="J382" s="318"/>
      <c r="M382" s="4"/>
      <c r="O382" s="6"/>
      <c r="Q382" s="20"/>
      <c r="R382" s="5" t="str">
        <f ca="1">score</f>
        <v/>
      </c>
      <c r="S382" s="7" t="str">
        <f ca="1">rescore_svc</f>
        <v/>
      </c>
      <c r="U382" s="11" t="str">
        <f ca="1">price</f>
        <v/>
      </c>
      <c r="V382" s="4"/>
      <c r="Y382" s="388">
        <f ca="1">COUNTIFS(OFFSET($B$10, 0, 0, ROW()-9, 1), SERVICE[[#This Row],[Employee ID]], OFFSET($F$10, 0, 0, ROW()-9, 1), SERVICE[[#This Row],[Resources Role]])</f>
        <v>0</v>
      </c>
      <c r="Z382" s="388">
        <f ca="1">COUNTIFS(OFFSET($F$10, 0, 0, ROW()-9, 1), SERVICE[[#This Row],[Resources Role]], OFFSET($H$10, 0, 0, ROW()-9, 1), SERVICE[[#This Row],[Booking]])</f>
        <v>0</v>
      </c>
    </row>
    <row r="383" spans="1:26" x14ac:dyDescent="0.25">
      <c r="A383" s="6" t="str">
        <f ca="1">no.</f>
        <v/>
      </c>
      <c r="E383" s="4" t="str">
        <f ca="1">position</f>
        <v/>
      </c>
      <c r="J383" s="318"/>
      <c r="M383" s="4"/>
      <c r="O383" s="6"/>
      <c r="Q383" s="20"/>
      <c r="R383" s="5" t="str">
        <f ca="1">score</f>
        <v/>
      </c>
      <c r="S383" s="7" t="str">
        <f ca="1">rescore_svc</f>
        <v/>
      </c>
      <c r="U383" s="11" t="str">
        <f ca="1">price</f>
        <v/>
      </c>
      <c r="V383" s="4"/>
      <c r="Y383" s="388">
        <f ca="1">COUNTIFS(OFFSET($B$10, 0, 0, ROW()-9, 1), SERVICE[[#This Row],[Employee ID]], OFFSET($F$10, 0, 0, ROW()-9, 1), SERVICE[[#This Row],[Resources Role]])</f>
        <v>0</v>
      </c>
      <c r="Z383" s="388">
        <f ca="1">COUNTIFS(OFFSET($F$10, 0, 0, ROW()-9, 1), SERVICE[[#This Row],[Resources Role]], OFFSET($H$10, 0, 0, ROW()-9, 1), SERVICE[[#This Row],[Booking]])</f>
        <v>0</v>
      </c>
    </row>
    <row r="384" spans="1:26" x14ac:dyDescent="0.25">
      <c r="A384" s="6" t="str">
        <f ca="1">no.</f>
        <v/>
      </c>
      <c r="E384" s="4" t="str">
        <f ca="1">position</f>
        <v/>
      </c>
      <c r="J384" s="318"/>
      <c r="M384" s="4"/>
      <c r="O384" s="6"/>
      <c r="Q384" s="20"/>
      <c r="R384" s="5" t="str">
        <f ca="1">score</f>
        <v/>
      </c>
      <c r="S384" s="7" t="str">
        <f ca="1">rescore_svc</f>
        <v/>
      </c>
      <c r="U384" s="11" t="str">
        <f ca="1">price</f>
        <v/>
      </c>
      <c r="V384" s="4"/>
      <c r="Y384" s="388">
        <f ca="1">COUNTIFS(OFFSET($B$10, 0, 0, ROW()-9, 1), SERVICE[[#This Row],[Employee ID]], OFFSET($F$10, 0, 0, ROW()-9, 1), SERVICE[[#This Row],[Resources Role]])</f>
        <v>0</v>
      </c>
      <c r="Z384" s="388">
        <f ca="1">COUNTIFS(OFFSET($F$10, 0, 0, ROW()-9, 1), SERVICE[[#This Row],[Resources Role]], OFFSET($H$10, 0, 0, ROW()-9, 1), SERVICE[[#This Row],[Booking]])</f>
        <v>0</v>
      </c>
    </row>
    <row r="385" spans="1:26" x14ac:dyDescent="0.25">
      <c r="A385" s="6" t="str">
        <f ca="1">no.</f>
        <v/>
      </c>
      <c r="E385" s="4" t="str">
        <f ca="1">position</f>
        <v/>
      </c>
      <c r="J385" s="318"/>
      <c r="M385" s="4"/>
      <c r="O385" s="6"/>
      <c r="Q385" s="20"/>
      <c r="R385" s="5" t="str">
        <f ca="1">score</f>
        <v/>
      </c>
      <c r="S385" s="7" t="str">
        <f ca="1">rescore_svc</f>
        <v/>
      </c>
      <c r="U385" s="11" t="str">
        <f ca="1">price</f>
        <v/>
      </c>
      <c r="V385" s="4"/>
      <c r="Y385" s="388">
        <f ca="1">COUNTIFS(OFFSET($B$10, 0, 0, ROW()-9, 1), SERVICE[[#This Row],[Employee ID]], OFFSET($F$10, 0, 0, ROW()-9, 1), SERVICE[[#This Row],[Resources Role]])</f>
        <v>0</v>
      </c>
      <c r="Z385" s="388">
        <f ca="1">COUNTIFS(OFFSET($F$10, 0, 0, ROW()-9, 1), SERVICE[[#This Row],[Resources Role]], OFFSET($H$10, 0, 0, ROW()-9, 1), SERVICE[[#This Row],[Booking]])</f>
        <v>0</v>
      </c>
    </row>
    <row r="386" spans="1:26" x14ac:dyDescent="0.25">
      <c r="A386" s="6" t="str">
        <f ca="1">no.</f>
        <v/>
      </c>
      <c r="E386" s="4" t="str">
        <f ca="1">position</f>
        <v/>
      </c>
      <c r="J386" s="318"/>
      <c r="M386" s="4"/>
      <c r="O386" s="6"/>
      <c r="Q386" s="20"/>
      <c r="R386" s="5" t="str">
        <f ca="1">score</f>
        <v/>
      </c>
      <c r="S386" s="7" t="str">
        <f ca="1">rescore_svc</f>
        <v/>
      </c>
      <c r="U386" s="11" t="str">
        <f ca="1">price</f>
        <v/>
      </c>
      <c r="V386" s="4"/>
      <c r="Y386" s="388">
        <f ca="1">COUNTIFS(OFFSET($B$10, 0, 0, ROW()-9, 1), SERVICE[[#This Row],[Employee ID]], OFFSET($F$10, 0, 0, ROW()-9, 1), SERVICE[[#This Row],[Resources Role]])</f>
        <v>0</v>
      </c>
      <c r="Z386" s="388">
        <f ca="1">COUNTIFS(OFFSET($F$10, 0, 0, ROW()-9, 1), SERVICE[[#This Row],[Resources Role]], OFFSET($H$10, 0, 0, ROW()-9, 1), SERVICE[[#This Row],[Booking]])</f>
        <v>0</v>
      </c>
    </row>
    <row r="387" spans="1:26" x14ac:dyDescent="0.25">
      <c r="A387" s="6" t="str">
        <f ca="1">no.</f>
        <v/>
      </c>
      <c r="E387" s="4" t="str">
        <f ca="1">position</f>
        <v/>
      </c>
      <c r="J387" s="318"/>
      <c r="M387" s="4"/>
      <c r="O387" s="6"/>
      <c r="Q387" s="20"/>
      <c r="R387" s="5" t="str">
        <f ca="1">score</f>
        <v/>
      </c>
      <c r="S387" s="7" t="str">
        <f ca="1">rescore_svc</f>
        <v/>
      </c>
      <c r="U387" s="11" t="str">
        <f ca="1">price</f>
        <v/>
      </c>
      <c r="V387" s="4"/>
      <c r="Y387" s="388">
        <f ca="1">COUNTIFS(OFFSET($B$10, 0, 0, ROW()-9, 1), SERVICE[[#This Row],[Employee ID]], OFFSET($F$10, 0, 0, ROW()-9, 1), SERVICE[[#This Row],[Resources Role]])</f>
        <v>0</v>
      </c>
      <c r="Z387" s="388">
        <f ca="1">COUNTIFS(OFFSET($F$10, 0, 0, ROW()-9, 1), SERVICE[[#This Row],[Resources Role]], OFFSET($H$10, 0, 0, ROW()-9, 1), SERVICE[[#This Row],[Booking]])</f>
        <v>0</v>
      </c>
    </row>
    <row r="388" spans="1:26" x14ac:dyDescent="0.25">
      <c r="A388" s="6" t="str">
        <f ca="1">no.</f>
        <v/>
      </c>
      <c r="E388" s="4" t="str">
        <f ca="1">position</f>
        <v/>
      </c>
      <c r="J388" s="318"/>
      <c r="M388" s="4"/>
      <c r="O388" s="6"/>
      <c r="Q388" s="20"/>
      <c r="R388" s="5" t="str">
        <f ca="1">score</f>
        <v/>
      </c>
      <c r="S388" s="7" t="str">
        <f ca="1">rescore_svc</f>
        <v/>
      </c>
      <c r="U388" s="11" t="str">
        <f ca="1">price</f>
        <v/>
      </c>
      <c r="V388" s="4"/>
      <c r="Y388" s="388">
        <f ca="1">COUNTIFS(OFFSET($B$10, 0, 0, ROW()-9, 1), SERVICE[[#This Row],[Employee ID]], OFFSET($F$10, 0, 0, ROW()-9, 1), SERVICE[[#This Row],[Resources Role]])</f>
        <v>0</v>
      </c>
      <c r="Z388" s="388">
        <f ca="1">COUNTIFS(OFFSET($F$10, 0, 0, ROW()-9, 1), SERVICE[[#This Row],[Resources Role]], OFFSET($H$10, 0, 0, ROW()-9, 1), SERVICE[[#This Row],[Booking]])</f>
        <v>0</v>
      </c>
    </row>
    <row r="389" spans="1:26" x14ac:dyDescent="0.25">
      <c r="A389" s="6" t="str">
        <f ca="1">no.</f>
        <v/>
      </c>
      <c r="E389" s="4" t="str">
        <f ca="1">position</f>
        <v/>
      </c>
      <c r="J389" s="318"/>
      <c r="M389" s="4"/>
      <c r="O389" s="6"/>
      <c r="Q389" s="20"/>
      <c r="R389" s="5" t="str">
        <f ca="1">score</f>
        <v/>
      </c>
      <c r="S389" s="7" t="str">
        <f ca="1">rescore_svc</f>
        <v/>
      </c>
      <c r="U389" s="11" t="str">
        <f ca="1">price</f>
        <v/>
      </c>
      <c r="V389" s="4"/>
      <c r="Y389" s="388">
        <f ca="1">COUNTIFS(OFFSET($B$10, 0, 0, ROW()-9, 1), SERVICE[[#This Row],[Employee ID]], OFFSET($F$10, 0, 0, ROW()-9, 1), SERVICE[[#This Row],[Resources Role]])</f>
        <v>0</v>
      </c>
      <c r="Z389" s="388">
        <f ca="1">COUNTIFS(OFFSET($F$10, 0, 0, ROW()-9, 1), SERVICE[[#This Row],[Resources Role]], OFFSET($H$10, 0, 0, ROW()-9, 1), SERVICE[[#This Row],[Booking]])</f>
        <v>0</v>
      </c>
    </row>
    <row r="390" spans="1:26" x14ac:dyDescent="0.25">
      <c r="A390" s="6" t="str">
        <f ca="1">no.</f>
        <v/>
      </c>
      <c r="E390" s="4" t="str">
        <f ca="1">position</f>
        <v/>
      </c>
      <c r="J390" s="318"/>
      <c r="M390" s="4"/>
      <c r="O390" s="6"/>
      <c r="Q390" s="20"/>
      <c r="R390" s="5" t="str">
        <f ca="1">score</f>
        <v/>
      </c>
      <c r="S390" s="7" t="str">
        <f ca="1">rescore_svc</f>
        <v/>
      </c>
      <c r="U390" s="11" t="str">
        <f ca="1">price</f>
        <v/>
      </c>
      <c r="V390" s="4"/>
      <c r="Y390" s="388">
        <f ca="1">COUNTIFS(OFFSET($B$10, 0, 0, ROW()-9, 1), SERVICE[[#This Row],[Employee ID]], OFFSET($F$10, 0, 0, ROW()-9, 1), SERVICE[[#This Row],[Resources Role]])</f>
        <v>0</v>
      </c>
      <c r="Z390" s="388">
        <f ca="1">COUNTIFS(OFFSET($F$10, 0, 0, ROW()-9, 1), SERVICE[[#This Row],[Resources Role]], OFFSET($H$10, 0, 0, ROW()-9, 1), SERVICE[[#This Row],[Booking]])</f>
        <v>0</v>
      </c>
    </row>
    <row r="391" spans="1:26" x14ac:dyDescent="0.25">
      <c r="A391" s="6" t="str">
        <f ca="1">no.</f>
        <v/>
      </c>
      <c r="E391" s="4" t="str">
        <f ca="1">position</f>
        <v/>
      </c>
      <c r="J391" s="318"/>
      <c r="M391" s="4"/>
      <c r="O391" s="6"/>
      <c r="Q391" s="20"/>
      <c r="R391" s="5" t="str">
        <f ca="1">score</f>
        <v/>
      </c>
      <c r="S391" s="7" t="str">
        <f ca="1">rescore_svc</f>
        <v/>
      </c>
      <c r="U391" s="11" t="str">
        <f ca="1">price</f>
        <v/>
      </c>
      <c r="V391" s="4"/>
      <c r="Y391" s="388">
        <f ca="1">COUNTIFS(OFFSET($B$10, 0, 0, ROW()-9, 1), SERVICE[[#This Row],[Employee ID]], OFFSET($F$10, 0, 0, ROW()-9, 1), SERVICE[[#This Row],[Resources Role]])</f>
        <v>0</v>
      </c>
      <c r="Z391" s="388">
        <f ca="1">COUNTIFS(OFFSET($F$10, 0, 0, ROW()-9, 1), SERVICE[[#This Row],[Resources Role]], OFFSET($H$10, 0, 0, ROW()-9, 1), SERVICE[[#This Row],[Booking]])</f>
        <v>0</v>
      </c>
    </row>
    <row r="392" spans="1:26" x14ac:dyDescent="0.25">
      <c r="A392" s="6" t="str">
        <f ca="1">no.</f>
        <v/>
      </c>
      <c r="E392" s="4" t="str">
        <f ca="1">position</f>
        <v/>
      </c>
      <c r="J392" s="318"/>
      <c r="M392" s="4"/>
      <c r="O392" s="6"/>
      <c r="Q392" s="20"/>
      <c r="R392" s="5" t="str">
        <f ca="1">score</f>
        <v/>
      </c>
      <c r="S392" s="7" t="str">
        <f ca="1">rescore_svc</f>
        <v/>
      </c>
      <c r="U392" s="11" t="str">
        <f ca="1">price</f>
        <v/>
      </c>
      <c r="V392" s="4"/>
      <c r="Y392" s="388">
        <f ca="1">COUNTIFS(OFFSET($B$10, 0, 0, ROW()-9, 1), SERVICE[[#This Row],[Employee ID]], OFFSET($F$10, 0, 0, ROW()-9, 1), SERVICE[[#This Row],[Resources Role]])</f>
        <v>0</v>
      </c>
      <c r="Z392" s="388">
        <f ca="1">COUNTIFS(OFFSET($F$10, 0, 0, ROW()-9, 1), SERVICE[[#This Row],[Resources Role]], OFFSET($H$10, 0, 0, ROW()-9, 1), SERVICE[[#This Row],[Booking]])</f>
        <v>0</v>
      </c>
    </row>
    <row r="393" spans="1:26" x14ac:dyDescent="0.25">
      <c r="A393" s="6" t="str">
        <f ca="1">no.</f>
        <v/>
      </c>
      <c r="E393" s="4" t="str">
        <f ca="1">position</f>
        <v/>
      </c>
      <c r="J393" s="318"/>
      <c r="M393" s="4"/>
      <c r="O393" s="6"/>
      <c r="Q393" s="20"/>
      <c r="R393" s="5" t="str">
        <f ca="1">score</f>
        <v/>
      </c>
      <c r="S393" s="7" t="str">
        <f ca="1">rescore_svc</f>
        <v/>
      </c>
      <c r="U393" s="11" t="str">
        <f ca="1">price</f>
        <v/>
      </c>
      <c r="V393" s="4"/>
      <c r="Y393" s="388">
        <f ca="1">COUNTIFS(OFFSET($B$10, 0, 0, ROW()-9, 1), SERVICE[[#This Row],[Employee ID]], OFFSET($F$10, 0, 0, ROW()-9, 1), SERVICE[[#This Row],[Resources Role]])</f>
        <v>0</v>
      </c>
      <c r="Z393" s="388">
        <f ca="1">COUNTIFS(OFFSET($F$10, 0, 0, ROW()-9, 1), SERVICE[[#This Row],[Resources Role]], OFFSET($H$10, 0, 0, ROW()-9, 1), SERVICE[[#This Row],[Booking]])</f>
        <v>0</v>
      </c>
    </row>
    <row r="394" spans="1:26" x14ac:dyDescent="0.25">
      <c r="A394" s="6" t="str">
        <f ca="1">no.</f>
        <v/>
      </c>
      <c r="E394" s="4" t="str">
        <f ca="1">position</f>
        <v/>
      </c>
      <c r="J394" s="318"/>
      <c r="M394" s="4"/>
      <c r="O394" s="6"/>
      <c r="Q394" s="20"/>
      <c r="R394" s="5" t="str">
        <f ca="1">score</f>
        <v/>
      </c>
      <c r="S394" s="7" t="str">
        <f ca="1">rescore_svc</f>
        <v/>
      </c>
      <c r="U394" s="11" t="str">
        <f ca="1">price</f>
        <v/>
      </c>
      <c r="V394" s="4"/>
      <c r="Y394" s="388">
        <f ca="1">COUNTIFS(OFFSET($B$10, 0, 0, ROW()-9, 1), SERVICE[[#This Row],[Employee ID]], OFFSET($F$10, 0, 0, ROW()-9, 1), SERVICE[[#This Row],[Resources Role]])</f>
        <v>0</v>
      </c>
      <c r="Z394" s="388">
        <f ca="1">COUNTIFS(OFFSET($F$10, 0, 0, ROW()-9, 1), SERVICE[[#This Row],[Resources Role]], OFFSET($H$10, 0, 0, ROW()-9, 1), SERVICE[[#This Row],[Booking]])</f>
        <v>0</v>
      </c>
    </row>
    <row r="395" spans="1:26" x14ac:dyDescent="0.25">
      <c r="A395" s="6" t="str">
        <f ca="1">no.</f>
        <v/>
      </c>
      <c r="E395" s="4" t="str">
        <f ca="1">position</f>
        <v/>
      </c>
      <c r="J395" s="318"/>
      <c r="M395" s="4"/>
      <c r="O395" s="6"/>
      <c r="Q395" s="20"/>
      <c r="R395" s="5" t="str">
        <f ca="1">score</f>
        <v/>
      </c>
      <c r="S395" s="7" t="str">
        <f ca="1">rescore_svc</f>
        <v/>
      </c>
      <c r="U395" s="11" t="str">
        <f ca="1">price</f>
        <v/>
      </c>
      <c r="V395" s="4"/>
      <c r="Y395" s="388">
        <f ca="1">COUNTIFS(OFFSET($B$10, 0, 0, ROW()-9, 1), SERVICE[[#This Row],[Employee ID]], OFFSET($F$10, 0, 0, ROW()-9, 1), SERVICE[[#This Row],[Resources Role]])</f>
        <v>0</v>
      </c>
      <c r="Z395" s="388">
        <f ca="1">COUNTIFS(OFFSET($F$10, 0, 0, ROW()-9, 1), SERVICE[[#This Row],[Resources Role]], OFFSET($H$10, 0, 0, ROW()-9, 1), SERVICE[[#This Row],[Booking]])</f>
        <v>0</v>
      </c>
    </row>
    <row r="396" spans="1:26" x14ac:dyDescent="0.25">
      <c r="A396" s="6" t="str">
        <f ca="1">no.</f>
        <v/>
      </c>
      <c r="E396" s="4" t="str">
        <f ca="1">position</f>
        <v/>
      </c>
      <c r="J396" s="318"/>
      <c r="M396" s="4"/>
      <c r="O396" s="6"/>
      <c r="Q396" s="20"/>
      <c r="R396" s="5" t="str">
        <f ca="1">score</f>
        <v/>
      </c>
      <c r="S396" s="7" t="str">
        <f ca="1">rescore_svc</f>
        <v/>
      </c>
      <c r="U396" s="11" t="str">
        <f ca="1">price</f>
        <v/>
      </c>
      <c r="V396" s="4"/>
      <c r="Y396" s="388">
        <f ca="1">COUNTIFS(OFFSET($B$10, 0, 0, ROW()-9, 1), SERVICE[[#This Row],[Employee ID]], OFFSET($F$10, 0, 0, ROW()-9, 1), SERVICE[[#This Row],[Resources Role]])</f>
        <v>0</v>
      </c>
      <c r="Z396" s="388">
        <f ca="1">COUNTIFS(OFFSET($F$10, 0, 0, ROW()-9, 1), SERVICE[[#This Row],[Resources Role]], OFFSET($H$10, 0, 0, ROW()-9, 1), SERVICE[[#This Row],[Booking]])</f>
        <v>0</v>
      </c>
    </row>
    <row r="397" spans="1:26" x14ac:dyDescent="0.25">
      <c r="A397" s="6" t="str">
        <f ca="1">no.</f>
        <v/>
      </c>
      <c r="E397" s="4" t="str">
        <f ca="1">position</f>
        <v/>
      </c>
      <c r="J397" s="318"/>
      <c r="M397" s="4"/>
      <c r="O397" s="6"/>
      <c r="Q397" s="20"/>
      <c r="R397" s="5" t="str">
        <f ca="1">score</f>
        <v/>
      </c>
      <c r="S397" s="7" t="str">
        <f ca="1">rescore_svc</f>
        <v/>
      </c>
      <c r="U397" s="11" t="str">
        <f ca="1">price</f>
        <v/>
      </c>
      <c r="V397" s="4"/>
      <c r="Y397" s="388">
        <f ca="1">COUNTIFS(OFFSET($B$10, 0, 0, ROW()-9, 1), SERVICE[[#This Row],[Employee ID]], OFFSET($F$10, 0, 0, ROW()-9, 1), SERVICE[[#This Row],[Resources Role]])</f>
        <v>0</v>
      </c>
      <c r="Z397" s="388">
        <f ca="1">COUNTIFS(OFFSET($F$10, 0, 0, ROW()-9, 1), SERVICE[[#This Row],[Resources Role]], OFFSET($H$10, 0, 0, ROW()-9, 1), SERVICE[[#This Row],[Booking]])</f>
        <v>0</v>
      </c>
    </row>
    <row r="398" spans="1:26" x14ac:dyDescent="0.25">
      <c r="A398" s="6" t="str">
        <f ca="1">no.</f>
        <v/>
      </c>
      <c r="E398" s="4" t="str">
        <f ca="1">position</f>
        <v/>
      </c>
      <c r="J398" s="318"/>
      <c r="M398" s="4"/>
      <c r="O398" s="6"/>
      <c r="Q398" s="20"/>
      <c r="R398" s="5" t="str">
        <f ca="1">score</f>
        <v/>
      </c>
      <c r="S398" s="7" t="str">
        <f ca="1">rescore_svc</f>
        <v/>
      </c>
      <c r="U398" s="11" t="str">
        <f ca="1">price</f>
        <v/>
      </c>
      <c r="V398" s="4"/>
      <c r="Y398" s="388">
        <f ca="1">COUNTIFS(OFFSET($B$10, 0, 0, ROW()-9, 1), SERVICE[[#This Row],[Employee ID]], OFFSET($F$10, 0, 0, ROW()-9, 1), SERVICE[[#This Row],[Resources Role]])</f>
        <v>0</v>
      </c>
      <c r="Z398" s="388">
        <f ca="1">COUNTIFS(OFFSET($F$10, 0, 0, ROW()-9, 1), SERVICE[[#This Row],[Resources Role]], OFFSET($H$10, 0, 0, ROW()-9, 1), SERVICE[[#This Row],[Booking]])</f>
        <v>0</v>
      </c>
    </row>
    <row r="399" spans="1:26" x14ac:dyDescent="0.25">
      <c r="A399" s="6" t="str">
        <f ca="1">no.</f>
        <v/>
      </c>
      <c r="E399" s="4" t="str">
        <f ca="1">position</f>
        <v/>
      </c>
      <c r="J399" s="318"/>
      <c r="M399" s="4"/>
      <c r="O399" s="6"/>
      <c r="Q399" s="20"/>
      <c r="R399" s="5" t="str">
        <f ca="1">score</f>
        <v/>
      </c>
      <c r="S399" s="7" t="str">
        <f ca="1">rescore_svc</f>
        <v/>
      </c>
      <c r="U399" s="11" t="str">
        <f ca="1">price</f>
        <v/>
      </c>
      <c r="V399" s="4"/>
      <c r="Y399" s="388">
        <f ca="1">COUNTIFS(OFFSET($B$10, 0, 0, ROW()-9, 1), SERVICE[[#This Row],[Employee ID]], OFFSET($F$10, 0, 0, ROW()-9, 1), SERVICE[[#This Row],[Resources Role]])</f>
        <v>0</v>
      </c>
      <c r="Z399" s="388">
        <f ca="1">COUNTIFS(OFFSET($F$10, 0, 0, ROW()-9, 1), SERVICE[[#This Row],[Resources Role]], OFFSET($H$10, 0, 0, ROW()-9, 1), SERVICE[[#This Row],[Booking]])</f>
        <v>0</v>
      </c>
    </row>
    <row r="400" spans="1:26" x14ac:dyDescent="0.25">
      <c r="A400" s="6" t="str">
        <f ca="1">no.</f>
        <v/>
      </c>
      <c r="E400" s="4" t="str">
        <f ca="1">position</f>
        <v/>
      </c>
      <c r="J400" s="318"/>
      <c r="M400" s="4"/>
      <c r="O400" s="6"/>
      <c r="Q400" s="20"/>
      <c r="R400" s="5" t="str">
        <f ca="1">score</f>
        <v/>
      </c>
      <c r="S400" s="7" t="str">
        <f ca="1">rescore_svc</f>
        <v/>
      </c>
      <c r="U400" s="11" t="str">
        <f ca="1">price</f>
        <v/>
      </c>
      <c r="V400" s="4"/>
      <c r="Y400" s="388">
        <f ca="1">COUNTIFS(OFFSET($B$10, 0, 0, ROW()-9, 1), SERVICE[[#This Row],[Employee ID]], OFFSET($F$10, 0, 0, ROW()-9, 1), SERVICE[[#This Row],[Resources Role]])</f>
        <v>0</v>
      </c>
      <c r="Z400" s="388">
        <f ca="1">COUNTIFS(OFFSET($F$10, 0, 0, ROW()-9, 1), SERVICE[[#This Row],[Resources Role]], OFFSET($H$10, 0, 0, ROW()-9, 1), SERVICE[[#This Row],[Booking]])</f>
        <v>0</v>
      </c>
    </row>
    <row r="401" spans="1:26" x14ac:dyDescent="0.25">
      <c r="A401" s="6" t="str">
        <f ca="1">no.</f>
        <v/>
      </c>
      <c r="E401" s="4" t="str">
        <f ca="1">position</f>
        <v/>
      </c>
      <c r="J401" s="318"/>
      <c r="M401" s="4"/>
      <c r="O401" s="6"/>
      <c r="Q401" s="20"/>
      <c r="R401" s="5" t="str">
        <f ca="1">score</f>
        <v/>
      </c>
      <c r="S401" s="7" t="str">
        <f ca="1">rescore_svc</f>
        <v/>
      </c>
      <c r="U401" s="11" t="str">
        <f ca="1">price</f>
        <v/>
      </c>
      <c r="V401" s="4"/>
      <c r="Y401" s="388">
        <f ca="1">COUNTIFS(OFFSET($B$10, 0, 0, ROW()-9, 1), SERVICE[[#This Row],[Employee ID]], OFFSET($F$10, 0, 0, ROW()-9, 1), SERVICE[[#This Row],[Resources Role]])</f>
        <v>0</v>
      </c>
      <c r="Z401" s="388">
        <f ca="1">COUNTIFS(OFFSET($F$10, 0, 0, ROW()-9, 1), SERVICE[[#This Row],[Resources Role]], OFFSET($H$10, 0, 0, ROW()-9, 1), SERVICE[[#This Row],[Booking]])</f>
        <v>0</v>
      </c>
    </row>
    <row r="402" spans="1:26" x14ac:dyDescent="0.25">
      <c r="A402" s="6" t="str">
        <f ca="1">no.</f>
        <v/>
      </c>
      <c r="E402" s="4" t="str">
        <f ca="1">position</f>
        <v/>
      </c>
      <c r="J402" s="318"/>
      <c r="M402" s="4"/>
      <c r="O402" s="6"/>
      <c r="Q402" s="20"/>
      <c r="R402" s="5" t="str">
        <f ca="1">score</f>
        <v/>
      </c>
      <c r="S402" s="7" t="str">
        <f ca="1">rescore_svc</f>
        <v/>
      </c>
      <c r="U402" s="11" t="str">
        <f ca="1">price</f>
        <v/>
      </c>
      <c r="V402" s="4"/>
      <c r="Y402" s="388">
        <f ca="1">COUNTIFS(OFFSET($B$10, 0, 0, ROW()-9, 1), SERVICE[[#This Row],[Employee ID]], OFFSET($F$10, 0, 0, ROW()-9, 1), SERVICE[[#This Row],[Resources Role]])</f>
        <v>0</v>
      </c>
      <c r="Z402" s="388">
        <f ca="1">COUNTIFS(OFFSET($F$10, 0, 0, ROW()-9, 1), SERVICE[[#This Row],[Resources Role]], OFFSET($H$10, 0, 0, ROW()-9, 1), SERVICE[[#This Row],[Booking]])</f>
        <v>0</v>
      </c>
    </row>
    <row r="403" spans="1:26" x14ac:dyDescent="0.25">
      <c r="A403" s="6" t="str">
        <f ca="1">no.</f>
        <v/>
      </c>
      <c r="E403" s="4" t="str">
        <f ca="1">position</f>
        <v/>
      </c>
      <c r="J403" s="318"/>
      <c r="M403" s="4"/>
      <c r="O403" s="6"/>
      <c r="Q403" s="20"/>
      <c r="R403" s="5" t="str">
        <f ca="1">score</f>
        <v/>
      </c>
      <c r="S403" s="7" t="str">
        <f ca="1">rescore_svc</f>
        <v/>
      </c>
      <c r="U403" s="11" t="str">
        <f ca="1">price</f>
        <v/>
      </c>
      <c r="V403" s="4"/>
      <c r="Y403" s="388">
        <f ca="1">COUNTIFS(OFFSET($B$10, 0, 0, ROW()-9, 1), SERVICE[[#This Row],[Employee ID]], OFFSET($F$10, 0, 0, ROW()-9, 1), SERVICE[[#This Row],[Resources Role]])</f>
        <v>0</v>
      </c>
      <c r="Z403" s="388">
        <f ca="1">COUNTIFS(OFFSET($F$10, 0, 0, ROW()-9, 1), SERVICE[[#This Row],[Resources Role]], OFFSET($H$10, 0, 0, ROW()-9, 1), SERVICE[[#This Row],[Booking]])</f>
        <v>0</v>
      </c>
    </row>
    <row r="404" spans="1:26" x14ac:dyDescent="0.25">
      <c r="A404" s="6" t="str">
        <f ca="1">no.</f>
        <v/>
      </c>
      <c r="E404" s="4" t="str">
        <f ca="1">position</f>
        <v/>
      </c>
      <c r="J404" s="318"/>
      <c r="M404" s="4"/>
      <c r="O404" s="6"/>
      <c r="Q404" s="20"/>
      <c r="R404" s="5" t="str">
        <f ca="1">score</f>
        <v/>
      </c>
      <c r="S404" s="7" t="str">
        <f ca="1">rescore_svc</f>
        <v/>
      </c>
      <c r="U404" s="11" t="str">
        <f ca="1">price</f>
        <v/>
      </c>
      <c r="V404" s="4"/>
      <c r="Y404" s="388">
        <f ca="1">COUNTIFS(OFFSET($B$10, 0, 0, ROW()-9, 1), SERVICE[[#This Row],[Employee ID]], OFFSET($F$10, 0, 0, ROW()-9, 1), SERVICE[[#This Row],[Resources Role]])</f>
        <v>0</v>
      </c>
      <c r="Z404" s="388">
        <f ca="1">COUNTIFS(OFFSET($F$10, 0, 0, ROW()-9, 1), SERVICE[[#This Row],[Resources Role]], OFFSET($H$10, 0, 0, ROW()-9, 1), SERVICE[[#This Row],[Booking]])</f>
        <v>0</v>
      </c>
    </row>
    <row r="405" spans="1:26" x14ac:dyDescent="0.25">
      <c r="A405" s="6" t="str">
        <f ca="1">no.</f>
        <v/>
      </c>
      <c r="E405" s="4" t="str">
        <f ca="1">position</f>
        <v/>
      </c>
      <c r="J405" s="318"/>
      <c r="M405" s="4"/>
      <c r="O405" s="6"/>
      <c r="Q405" s="20"/>
      <c r="R405" s="5" t="str">
        <f ca="1">score</f>
        <v/>
      </c>
      <c r="S405" s="7" t="str">
        <f ca="1">rescore_svc</f>
        <v/>
      </c>
      <c r="U405" s="11" t="str">
        <f ca="1">price</f>
        <v/>
      </c>
      <c r="V405" s="4"/>
      <c r="Y405" s="388">
        <f ca="1">COUNTIFS(OFFSET($B$10, 0, 0, ROW()-9, 1), SERVICE[[#This Row],[Employee ID]], OFFSET($F$10, 0, 0, ROW()-9, 1), SERVICE[[#This Row],[Resources Role]])</f>
        <v>0</v>
      </c>
      <c r="Z405" s="388">
        <f ca="1">COUNTIFS(OFFSET($F$10, 0, 0, ROW()-9, 1), SERVICE[[#This Row],[Resources Role]], OFFSET($H$10, 0, 0, ROW()-9, 1), SERVICE[[#This Row],[Booking]])</f>
        <v>0</v>
      </c>
    </row>
    <row r="406" spans="1:26" x14ac:dyDescent="0.25">
      <c r="A406" s="6" t="str">
        <f ca="1">no.</f>
        <v/>
      </c>
      <c r="E406" s="4" t="str">
        <f ca="1">position</f>
        <v/>
      </c>
      <c r="J406" s="318"/>
      <c r="M406" s="4"/>
      <c r="O406" s="6"/>
      <c r="Q406" s="20"/>
      <c r="R406" s="5" t="str">
        <f ca="1">score</f>
        <v/>
      </c>
      <c r="S406" s="7" t="str">
        <f ca="1">rescore_svc</f>
        <v/>
      </c>
      <c r="U406" s="11" t="str">
        <f ca="1">price</f>
        <v/>
      </c>
      <c r="V406" s="4"/>
      <c r="Y406" s="388">
        <f ca="1">COUNTIFS(OFFSET($B$10, 0, 0, ROW()-9, 1), SERVICE[[#This Row],[Employee ID]], OFFSET($F$10, 0, 0, ROW()-9, 1), SERVICE[[#This Row],[Resources Role]])</f>
        <v>0</v>
      </c>
      <c r="Z406" s="388">
        <f ca="1">COUNTIFS(OFFSET($F$10, 0, 0, ROW()-9, 1), SERVICE[[#This Row],[Resources Role]], OFFSET($H$10, 0, 0, ROW()-9, 1), SERVICE[[#This Row],[Booking]])</f>
        <v>0</v>
      </c>
    </row>
    <row r="407" spans="1:26" x14ac:dyDescent="0.25">
      <c r="A407" s="6" t="str">
        <f ca="1">no.</f>
        <v/>
      </c>
      <c r="E407" s="4" t="str">
        <f ca="1">position</f>
        <v/>
      </c>
      <c r="J407" s="318"/>
      <c r="M407" s="4"/>
      <c r="O407" s="6"/>
      <c r="Q407" s="20"/>
      <c r="R407" s="5" t="str">
        <f ca="1">score</f>
        <v/>
      </c>
      <c r="S407" s="7" t="str">
        <f ca="1">rescore_svc</f>
        <v/>
      </c>
      <c r="U407" s="11" t="str">
        <f ca="1">price</f>
        <v/>
      </c>
      <c r="V407" s="4"/>
      <c r="Y407" s="388">
        <f ca="1">COUNTIFS(OFFSET($B$10, 0, 0, ROW()-9, 1), SERVICE[[#This Row],[Employee ID]], OFFSET($F$10, 0, 0, ROW()-9, 1), SERVICE[[#This Row],[Resources Role]])</f>
        <v>0</v>
      </c>
      <c r="Z407" s="388">
        <f ca="1">COUNTIFS(OFFSET($F$10, 0, 0, ROW()-9, 1), SERVICE[[#This Row],[Resources Role]], OFFSET($H$10, 0, 0, ROW()-9, 1), SERVICE[[#This Row],[Booking]])</f>
        <v>0</v>
      </c>
    </row>
    <row r="408" spans="1:26" x14ac:dyDescent="0.25">
      <c r="A408" s="6" t="str">
        <f ca="1">no.</f>
        <v/>
      </c>
      <c r="E408" s="4" t="str">
        <f ca="1">position</f>
        <v/>
      </c>
      <c r="J408" s="318"/>
      <c r="M408" s="4"/>
      <c r="O408" s="6"/>
      <c r="Q408" s="20"/>
      <c r="R408" s="5" t="str">
        <f ca="1">score</f>
        <v/>
      </c>
      <c r="S408" s="7" t="str">
        <f ca="1">rescore_svc</f>
        <v/>
      </c>
      <c r="U408" s="11" t="str">
        <f ca="1">price</f>
        <v/>
      </c>
      <c r="V408" s="4"/>
      <c r="Y408" s="388">
        <f ca="1">COUNTIFS(OFFSET($B$10, 0, 0, ROW()-9, 1), SERVICE[[#This Row],[Employee ID]], OFFSET($F$10, 0, 0, ROW()-9, 1), SERVICE[[#This Row],[Resources Role]])</f>
        <v>0</v>
      </c>
      <c r="Z408" s="388">
        <f ca="1">COUNTIFS(OFFSET($F$10, 0, 0, ROW()-9, 1), SERVICE[[#This Row],[Resources Role]], OFFSET($H$10, 0, 0, ROW()-9, 1), SERVICE[[#This Row],[Booking]])</f>
        <v>0</v>
      </c>
    </row>
    <row r="409" spans="1:26" x14ac:dyDescent="0.25">
      <c r="A409" s="6" t="str">
        <f ca="1">no.</f>
        <v/>
      </c>
      <c r="E409" s="4" t="str">
        <f ca="1">position</f>
        <v/>
      </c>
      <c r="J409" s="318"/>
      <c r="M409" s="4"/>
      <c r="O409" s="6"/>
      <c r="Q409" s="20"/>
      <c r="R409" s="5" t="str">
        <f ca="1">score</f>
        <v/>
      </c>
      <c r="S409" s="7" t="str">
        <f ca="1">rescore_svc</f>
        <v/>
      </c>
      <c r="U409" s="11" t="str">
        <f ca="1">price</f>
        <v/>
      </c>
      <c r="V409" s="4"/>
      <c r="Y409" s="388">
        <f ca="1">COUNTIFS(OFFSET($B$10, 0, 0, ROW()-9, 1), SERVICE[[#This Row],[Employee ID]], OFFSET($F$10, 0, 0, ROW()-9, 1), SERVICE[[#This Row],[Resources Role]])</f>
        <v>0</v>
      </c>
      <c r="Z409" s="388">
        <f ca="1">COUNTIFS(OFFSET($F$10, 0, 0, ROW()-9, 1), SERVICE[[#This Row],[Resources Role]], OFFSET($H$10, 0, 0, ROW()-9, 1), SERVICE[[#This Row],[Booking]])</f>
        <v>0</v>
      </c>
    </row>
    <row r="410" spans="1:26" x14ac:dyDescent="0.25">
      <c r="A410" s="6" t="str">
        <f ca="1">no.</f>
        <v/>
      </c>
      <c r="E410" s="4" t="str">
        <f ca="1">position</f>
        <v/>
      </c>
      <c r="J410" s="318"/>
      <c r="M410" s="4"/>
      <c r="O410" s="6"/>
      <c r="Q410" s="20"/>
      <c r="R410" s="5" t="str">
        <f ca="1">score</f>
        <v/>
      </c>
      <c r="S410" s="7" t="str">
        <f ca="1">rescore_svc</f>
        <v/>
      </c>
      <c r="U410" s="11" t="str">
        <f ca="1">price</f>
        <v/>
      </c>
      <c r="V410" s="4"/>
      <c r="Y410" s="388">
        <f ca="1">COUNTIFS(OFFSET($B$10, 0, 0, ROW()-9, 1), SERVICE[[#This Row],[Employee ID]], OFFSET($F$10, 0, 0, ROW()-9, 1), SERVICE[[#This Row],[Resources Role]])</f>
        <v>0</v>
      </c>
      <c r="Z410" s="388">
        <f ca="1">COUNTIFS(OFFSET($F$10, 0, 0, ROW()-9, 1), SERVICE[[#This Row],[Resources Role]], OFFSET($H$10, 0, 0, ROW()-9, 1), SERVICE[[#This Row],[Booking]])</f>
        <v>0</v>
      </c>
    </row>
    <row r="411" spans="1:26" x14ac:dyDescent="0.25">
      <c r="A411" s="6" t="str">
        <f ca="1">no.</f>
        <v/>
      </c>
      <c r="E411" s="4" t="str">
        <f ca="1">position</f>
        <v/>
      </c>
      <c r="J411" s="318"/>
      <c r="M411" s="4"/>
      <c r="O411" s="6"/>
      <c r="Q411" s="20"/>
      <c r="R411" s="5" t="str">
        <f ca="1">score</f>
        <v/>
      </c>
      <c r="S411" s="7" t="str">
        <f ca="1">rescore_svc</f>
        <v/>
      </c>
      <c r="U411" s="11" t="str">
        <f ca="1">price</f>
        <v/>
      </c>
      <c r="V411" s="4"/>
      <c r="Y411" s="388">
        <f ca="1">COUNTIFS(OFFSET($B$10, 0, 0, ROW()-9, 1), SERVICE[[#This Row],[Employee ID]], OFFSET($F$10, 0, 0, ROW()-9, 1), SERVICE[[#This Row],[Resources Role]])</f>
        <v>0</v>
      </c>
      <c r="Z411" s="388">
        <f ca="1">COUNTIFS(OFFSET($F$10, 0, 0, ROW()-9, 1), SERVICE[[#This Row],[Resources Role]], OFFSET($H$10, 0, 0, ROW()-9, 1), SERVICE[[#This Row],[Booking]])</f>
        <v>0</v>
      </c>
    </row>
    <row r="412" spans="1:26" x14ac:dyDescent="0.25">
      <c r="A412" s="6" t="str">
        <f ca="1">no.</f>
        <v/>
      </c>
      <c r="E412" s="4" t="str">
        <f ca="1">position</f>
        <v/>
      </c>
      <c r="J412" s="318"/>
      <c r="M412" s="4"/>
      <c r="O412" s="6"/>
      <c r="Q412" s="20"/>
      <c r="R412" s="5" t="str">
        <f ca="1">score</f>
        <v/>
      </c>
      <c r="S412" s="7" t="str">
        <f ca="1">rescore_svc</f>
        <v/>
      </c>
      <c r="U412" s="11" t="str">
        <f ca="1">price</f>
        <v/>
      </c>
      <c r="V412" s="4"/>
      <c r="Y412" s="388">
        <f ca="1">COUNTIFS(OFFSET($B$10, 0, 0, ROW()-9, 1), SERVICE[[#This Row],[Employee ID]], OFFSET($F$10, 0, 0, ROW()-9, 1), SERVICE[[#This Row],[Resources Role]])</f>
        <v>0</v>
      </c>
      <c r="Z412" s="388">
        <f ca="1">COUNTIFS(OFFSET($F$10, 0, 0, ROW()-9, 1), SERVICE[[#This Row],[Resources Role]], OFFSET($H$10, 0, 0, ROW()-9, 1), SERVICE[[#This Row],[Booking]])</f>
        <v>0</v>
      </c>
    </row>
    <row r="413" spans="1:26" x14ac:dyDescent="0.25">
      <c r="A413" s="6" t="str">
        <f ca="1">no.</f>
        <v/>
      </c>
      <c r="E413" s="4" t="str">
        <f ca="1">position</f>
        <v/>
      </c>
      <c r="J413" s="318"/>
      <c r="M413" s="4"/>
      <c r="O413" s="6"/>
      <c r="Q413" s="20"/>
      <c r="R413" s="5" t="str">
        <f ca="1">score</f>
        <v/>
      </c>
      <c r="S413" s="7" t="str">
        <f ca="1">rescore_svc</f>
        <v/>
      </c>
      <c r="U413" s="11" t="str">
        <f ca="1">price</f>
        <v/>
      </c>
      <c r="V413" s="4"/>
      <c r="Y413" s="388">
        <f ca="1">COUNTIFS(OFFSET($B$10, 0, 0, ROW()-9, 1), SERVICE[[#This Row],[Employee ID]], OFFSET($F$10, 0, 0, ROW()-9, 1), SERVICE[[#This Row],[Resources Role]])</f>
        <v>0</v>
      </c>
      <c r="Z413" s="388">
        <f ca="1">COUNTIFS(OFFSET($F$10, 0, 0, ROW()-9, 1), SERVICE[[#This Row],[Resources Role]], OFFSET($H$10, 0, 0, ROW()-9, 1), SERVICE[[#This Row],[Booking]])</f>
        <v>0</v>
      </c>
    </row>
    <row r="414" spans="1:26" x14ac:dyDescent="0.25">
      <c r="A414" s="6" t="str">
        <f ca="1">no.</f>
        <v/>
      </c>
      <c r="E414" s="4" t="str">
        <f ca="1">position</f>
        <v/>
      </c>
      <c r="J414" s="318"/>
      <c r="M414" s="4"/>
      <c r="O414" s="6"/>
      <c r="Q414" s="20"/>
      <c r="R414" s="5" t="str">
        <f ca="1">score</f>
        <v/>
      </c>
      <c r="S414" s="7" t="str">
        <f ca="1">rescore_svc</f>
        <v/>
      </c>
      <c r="U414" s="11" t="str">
        <f ca="1">price</f>
        <v/>
      </c>
      <c r="V414" s="4"/>
      <c r="Y414" s="388">
        <f ca="1">COUNTIFS(OFFSET($B$10, 0, 0, ROW()-9, 1), SERVICE[[#This Row],[Employee ID]], OFFSET($F$10, 0, 0, ROW()-9, 1), SERVICE[[#This Row],[Resources Role]])</f>
        <v>0</v>
      </c>
      <c r="Z414" s="388">
        <f ca="1">COUNTIFS(OFFSET($F$10, 0, 0, ROW()-9, 1), SERVICE[[#This Row],[Resources Role]], OFFSET($H$10, 0, 0, ROW()-9, 1), SERVICE[[#This Row],[Booking]])</f>
        <v>0</v>
      </c>
    </row>
    <row r="415" spans="1:26" x14ac:dyDescent="0.25">
      <c r="A415" s="6" t="str">
        <f ca="1">no.</f>
        <v/>
      </c>
      <c r="E415" s="4" t="str">
        <f ca="1">position</f>
        <v/>
      </c>
      <c r="J415" s="318"/>
      <c r="M415" s="4"/>
      <c r="O415" s="6"/>
      <c r="Q415" s="20"/>
      <c r="R415" s="5" t="str">
        <f ca="1">score</f>
        <v/>
      </c>
      <c r="S415" s="7" t="str">
        <f ca="1">rescore_svc</f>
        <v/>
      </c>
      <c r="U415" s="11" t="str">
        <f ca="1">price</f>
        <v/>
      </c>
      <c r="V415" s="4"/>
      <c r="Y415" s="388">
        <f ca="1">COUNTIFS(OFFSET($B$10, 0, 0, ROW()-9, 1), SERVICE[[#This Row],[Employee ID]], OFFSET($F$10, 0, 0, ROW()-9, 1), SERVICE[[#This Row],[Resources Role]])</f>
        <v>0</v>
      </c>
      <c r="Z415" s="388">
        <f ca="1">COUNTIFS(OFFSET($F$10, 0, 0, ROW()-9, 1), SERVICE[[#This Row],[Resources Role]], OFFSET($H$10, 0, 0, ROW()-9, 1), SERVICE[[#This Row],[Booking]])</f>
        <v>0</v>
      </c>
    </row>
    <row r="416" spans="1:26" x14ac:dyDescent="0.25">
      <c r="A416" s="6" t="str">
        <f ca="1">no.</f>
        <v/>
      </c>
      <c r="E416" s="4" t="str">
        <f ca="1">position</f>
        <v/>
      </c>
      <c r="J416" s="318"/>
      <c r="M416" s="4"/>
      <c r="O416" s="6"/>
      <c r="Q416" s="20"/>
      <c r="R416" s="5" t="str">
        <f ca="1">score</f>
        <v/>
      </c>
      <c r="S416" s="7" t="str">
        <f ca="1">rescore_svc</f>
        <v/>
      </c>
      <c r="U416" s="11" t="str">
        <f ca="1">price</f>
        <v/>
      </c>
      <c r="V416" s="4"/>
      <c r="Y416" s="388">
        <f ca="1">COUNTIFS(OFFSET($B$10, 0, 0, ROW()-9, 1), SERVICE[[#This Row],[Employee ID]], OFFSET($F$10, 0, 0, ROW()-9, 1), SERVICE[[#This Row],[Resources Role]])</f>
        <v>0</v>
      </c>
      <c r="Z416" s="388">
        <f ca="1">COUNTIFS(OFFSET($F$10, 0, 0, ROW()-9, 1), SERVICE[[#This Row],[Resources Role]], OFFSET($H$10, 0, 0, ROW()-9, 1), SERVICE[[#This Row],[Booking]])</f>
        <v>0</v>
      </c>
    </row>
    <row r="417" spans="1:26" x14ac:dyDescent="0.25">
      <c r="A417" s="6" t="str">
        <f ca="1">no.</f>
        <v/>
      </c>
      <c r="E417" s="4" t="str">
        <f ca="1">position</f>
        <v/>
      </c>
      <c r="J417" s="318"/>
      <c r="M417" s="4"/>
      <c r="O417" s="6"/>
      <c r="Q417" s="20"/>
      <c r="R417" s="5" t="str">
        <f ca="1">score</f>
        <v/>
      </c>
      <c r="S417" s="7" t="str">
        <f ca="1">rescore_svc</f>
        <v/>
      </c>
      <c r="U417" s="11" t="str">
        <f ca="1">price</f>
        <v/>
      </c>
      <c r="V417" s="4"/>
      <c r="Y417" s="388">
        <f ca="1">COUNTIFS(OFFSET($B$10, 0, 0, ROW()-9, 1), SERVICE[[#This Row],[Employee ID]], OFFSET($F$10, 0, 0, ROW()-9, 1), SERVICE[[#This Row],[Resources Role]])</f>
        <v>0</v>
      </c>
      <c r="Z417" s="388">
        <f ca="1">COUNTIFS(OFFSET($F$10, 0, 0, ROW()-9, 1), SERVICE[[#This Row],[Resources Role]], OFFSET($H$10, 0, 0, ROW()-9, 1), SERVICE[[#This Row],[Booking]])</f>
        <v>0</v>
      </c>
    </row>
    <row r="418" spans="1:26" x14ac:dyDescent="0.25">
      <c r="A418" s="6" t="str">
        <f ca="1">no.</f>
        <v/>
      </c>
      <c r="E418" s="4" t="str">
        <f ca="1">position</f>
        <v/>
      </c>
      <c r="J418" s="318"/>
      <c r="M418" s="4"/>
      <c r="O418" s="6"/>
      <c r="Q418" s="20"/>
      <c r="R418" s="5" t="str">
        <f ca="1">score</f>
        <v/>
      </c>
      <c r="S418" s="7" t="str">
        <f ca="1">rescore_svc</f>
        <v/>
      </c>
      <c r="U418" s="11" t="str">
        <f ca="1">price</f>
        <v/>
      </c>
      <c r="V418" s="4"/>
      <c r="Y418" s="388">
        <f ca="1">COUNTIFS(OFFSET($B$10, 0, 0, ROW()-9, 1), SERVICE[[#This Row],[Employee ID]], OFFSET($F$10, 0, 0, ROW()-9, 1), SERVICE[[#This Row],[Resources Role]])</f>
        <v>0</v>
      </c>
      <c r="Z418" s="388">
        <f ca="1">COUNTIFS(OFFSET($F$10, 0, 0, ROW()-9, 1), SERVICE[[#This Row],[Resources Role]], OFFSET($H$10, 0, 0, ROW()-9, 1), SERVICE[[#This Row],[Booking]])</f>
        <v>0</v>
      </c>
    </row>
    <row r="419" spans="1:26" x14ac:dyDescent="0.25">
      <c r="A419" s="6" t="str">
        <f ca="1">no.</f>
        <v/>
      </c>
      <c r="E419" s="4" t="str">
        <f ca="1">position</f>
        <v/>
      </c>
      <c r="J419" s="318"/>
      <c r="M419" s="4"/>
      <c r="O419" s="6"/>
      <c r="Q419" s="20"/>
      <c r="R419" s="5" t="str">
        <f ca="1">score</f>
        <v/>
      </c>
      <c r="S419" s="7" t="str">
        <f ca="1">rescore_svc</f>
        <v/>
      </c>
      <c r="U419" s="11" t="str">
        <f ca="1">price</f>
        <v/>
      </c>
      <c r="V419" s="4"/>
      <c r="Y419" s="388">
        <f ca="1">COUNTIFS(OFFSET($B$10, 0, 0, ROW()-9, 1), SERVICE[[#This Row],[Employee ID]], OFFSET($F$10, 0, 0, ROW()-9, 1), SERVICE[[#This Row],[Resources Role]])</f>
        <v>0</v>
      </c>
      <c r="Z419" s="388">
        <f ca="1">COUNTIFS(OFFSET($F$10, 0, 0, ROW()-9, 1), SERVICE[[#This Row],[Resources Role]], OFFSET($H$10, 0, 0, ROW()-9, 1), SERVICE[[#This Row],[Booking]])</f>
        <v>0</v>
      </c>
    </row>
    <row r="420" spans="1:26" x14ac:dyDescent="0.25">
      <c r="A420" s="6" t="str">
        <f ca="1">no.</f>
        <v/>
      </c>
      <c r="E420" s="4" t="str">
        <f ca="1">position</f>
        <v/>
      </c>
      <c r="J420" s="318"/>
      <c r="M420" s="4"/>
      <c r="O420" s="6"/>
      <c r="Q420" s="20"/>
      <c r="R420" s="5" t="str">
        <f ca="1">score</f>
        <v/>
      </c>
      <c r="S420" s="7" t="str">
        <f ca="1">rescore_svc</f>
        <v/>
      </c>
      <c r="U420" s="11" t="str">
        <f ca="1">price</f>
        <v/>
      </c>
      <c r="V420" s="4"/>
      <c r="Y420" s="388">
        <f ca="1">COUNTIFS(OFFSET($B$10, 0, 0, ROW()-9, 1), SERVICE[[#This Row],[Employee ID]], OFFSET($F$10, 0, 0, ROW()-9, 1), SERVICE[[#This Row],[Resources Role]])</f>
        <v>0</v>
      </c>
      <c r="Z420" s="388">
        <f ca="1">COUNTIFS(OFFSET($F$10, 0, 0, ROW()-9, 1), SERVICE[[#This Row],[Resources Role]], OFFSET($H$10, 0, 0, ROW()-9, 1), SERVICE[[#This Row],[Booking]])</f>
        <v>0</v>
      </c>
    </row>
    <row r="421" spans="1:26" x14ac:dyDescent="0.25">
      <c r="A421" s="6" t="str">
        <f ca="1">no.</f>
        <v/>
      </c>
      <c r="E421" s="4" t="str">
        <f ca="1">position</f>
        <v/>
      </c>
      <c r="J421" s="318"/>
      <c r="M421" s="4"/>
      <c r="O421" s="6"/>
      <c r="Q421" s="20"/>
      <c r="R421" s="5" t="str">
        <f ca="1">score</f>
        <v/>
      </c>
      <c r="S421" s="7" t="str">
        <f ca="1">rescore_svc</f>
        <v/>
      </c>
      <c r="U421" s="11" t="str">
        <f ca="1">price</f>
        <v/>
      </c>
      <c r="V421" s="4"/>
      <c r="Y421" s="388">
        <f ca="1">COUNTIFS(OFFSET($B$10, 0, 0, ROW()-9, 1), SERVICE[[#This Row],[Employee ID]], OFFSET($F$10, 0, 0, ROW()-9, 1), SERVICE[[#This Row],[Resources Role]])</f>
        <v>0</v>
      </c>
      <c r="Z421" s="388">
        <f ca="1">COUNTIFS(OFFSET($F$10, 0, 0, ROW()-9, 1), SERVICE[[#This Row],[Resources Role]], OFFSET($H$10, 0, 0, ROW()-9, 1), SERVICE[[#This Row],[Booking]])</f>
        <v>0</v>
      </c>
    </row>
    <row r="422" spans="1:26" x14ac:dyDescent="0.25">
      <c r="A422" s="6" t="str">
        <f ca="1">no.</f>
        <v/>
      </c>
      <c r="E422" s="4" t="str">
        <f ca="1">position</f>
        <v/>
      </c>
      <c r="J422" s="318"/>
      <c r="M422" s="4"/>
      <c r="O422" s="6"/>
      <c r="Q422" s="20"/>
      <c r="R422" s="5" t="str">
        <f ca="1">score</f>
        <v/>
      </c>
      <c r="S422" s="7" t="str">
        <f ca="1">rescore_svc</f>
        <v/>
      </c>
      <c r="U422" s="11" t="str">
        <f ca="1">price</f>
        <v/>
      </c>
      <c r="V422" s="4"/>
      <c r="Y422" s="388">
        <f ca="1">COUNTIFS(OFFSET($B$10, 0, 0, ROW()-9, 1), SERVICE[[#This Row],[Employee ID]], OFFSET($F$10, 0, 0, ROW()-9, 1), SERVICE[[#This Row],[Resources Role]])</f>
        <v>0</v>
      </c>
      <c r="Z422" s="388">
        <f ca="1">COUNTIFS(OFFSET($F$10, 0, 0, ROW()-9, 1), SERVICE[[#This Row],[Resources Role]], OFFSET($H$10, 0, 0, ROW()-9, 1), SERVICE[[#This Row],[Booking]])</f>
        <v>0</v>
      </c>
    </row>
    <row r="423" spans="1:26" x14ac:dyDescent="0.25">
      <c r="A423" s="6" t="str">
        <f ca="1">no.</f>
        <v/>
      </c>
      <c r="E423" s="4" t="str">
        <f ca="1">position</f>
        <v/>
      </c>
      <c r="J423" s="318"/>
      <c r="M423" s="4"/>
      <c r="O423" s="6"/>
      <c r="Q423" s="20"/>
      <c r="R423" s="5" t="str">
        <f ca="1">score</f>
        <v/>
      </c>
      <c r="S423" s="7" t="str">
        <f ca="1">rescore_svc</f>
        <v/>
      </c>
      <c r="U423" s="11" t="str">
        <f ca="1">price</f>
        <v/>
      </c>
      <c r="V423" s="4"/>
      <c r="Y423" s="388">
        <f ca="1">COUNTIFS(OFFSET($B$10, 0, 0, ROW()-9, 1), SERVICE[[#This Row],[Employee ID]], OFFSET($F$10, 0, 0, ROW()-9, 1), SERVICE[[#This Row],[Resources Role]])</f>
        <v>0</v>
      </c>
      <c r="Z423" s="388">
        <f ca="1">COUNTIFS(OFFSET($F$10, 0, 0, ROW()-9, 1), SERVICE[[#This Row],[Resources Role]], OFFSET($H$10, 0, 0, ROW()-9, 1), SERVICE[[#This Row],[Booking]])</f>
        <v>0</v>
      </c>
    </row>
    <row r="424" spans="1:26" x14ac:dyDescent="0.25">
      <c r="A424" s="6" t="str">
        <f ca="1">no.</f>
        <v/>
      </c>
      <c r="E424" s="4" t="str">
        <f ca="1">position</f>
        <v/>
      </c>
      <c r="J424" s="318"/>
      <c r="M424" s="4"/>
      <c r="O424" s="6"/>
      <c r="Q424" s="20"/>
      <c r="R424" s="5" t="str">
        <f ca="1">score</f>
        <v/>
      </c>
      <c r="S424" s="7" t="str">
        <f ca="1">rescore_svc</f>
        <v/>
      </c>
      <c r="U424" s="11" t="str">
        <f ca="1">price</f>
        <v/>
      </c>
      <c r="V424" s="4"/>
      <c r="Y424" s="388">
        <f ca="1">COUNTIFS(OFFSET($B$10, 0, 0, ROW()-9, 1), SERVICE[[#This Row],[Employee ID]], OFFSET($F$10, 0, 0, ROW()-9, 1), SERVICE[[#This Row],[Resources Role]])</f>
        <v>0</v>
      </c>
      <c r="Z424" s="388">
        <f ca="1">COUNTIFS(OFFSET($F$10, 0, 0, ROW()-9, 1), SERVICE[[#This Row],[Resources Role]], OFFSET($H$10, 0, 0, ROW()-9, 1), SERVICE[[#This Row],[Booking]])</f>
        <v>0</v>
      </c>
    </row>
    <row r="425" spans="1:26" x14ac:dyDescent="0.25">
      <c r="A425" s="6" t="str">
        <f ca="1">no.</f>
        <v/>
      </c>
      <c r="E425" s="4" t="str">
        <f ca="1">position</f>
        <v/>
      </c>
      <c r="J425" s="318"/>
      <c r="M425" s="4"/>
      <c r="O425" s="6"/>
      <c r="Q425" s="20"/>
      <c r="R425" s="5" t="str">
        <f ca="1">score</f>
        <v/>
      </c>
      <c r="S425" s="7" t="str">
        <f ca="1">rescore_svc</f>
        <v/>
      </c>
      <c r="U425" s="11" t="str">
        <f ca="1">price</f>
        <v/>
      </c>
      <c r="V425" s="4"/>
      <c r="Y425" s="388">
        <f ca="1">COUNTIFS(OFFSET($B$10, 0, 0, ROW()-9, 1), SERVICE[[#This Row],[Employee ID]], OFFSET($F$10, 0, 0, ROW()-9, 1), SERVICE[[#This Row],[Resources Role]])</f>
        <v>0</v>
      </c>
      <c r="Z425" s="388">
        <f ca="1">COUNTIFS(OFFSET($F$10, 0, 0, ROW()-9, 1), SERVICE[[#This Row],[Resources Role]], OFFSET($H$10, 0, 0, ROW()-9, 1), SERVICE[[#This Row],[Booking]])</f>
        <v>0</v>
      </c>
    </row>
    <row r="426" spans="1:26" x14ac:dyDescent="0.25">
      <c r="A426" s="6" t="str">
        <f ca="1">no.</f>
        <v/>
      </c>
      <c r="E426" s="4" t="str">
        <f ca="1">position</f>
        <v/>
      </c>
      <c r="J426" s="318"/>
      <c r="M426" s="4"/>
      <c r="O426" s="6"/>
      <c r="Q426" s="20"/>
      <c r="R426" s="5" t="str">
        <f ca="1">score</f>
        <v/>
      </c>
      <c r="S426" s="7" t="str">
        <f ca="1">rescore_svc</f>
        <v/>
      </c>
      <c r="U426" s="11" t="str">
        <f ca="1">price</f>
        <v/>
      </c>
      <c r="V426" s="4"/>
      <c r="Y426" s="388">
        <f ca="1">COUNTIFS(OFFSET($B$10, 0, 0, ROW()-9, 1), SERVICE[[#This Row],[Employee ID]], OFFSET($F$10, 0, 0, ROW()-9, 1), SERVICE[[#This Row],[Resources Role]])</f>
        <v>0</v>
      </c>
      <c r="Z426" s="388">
        <f ca="1">COUNTIFS(OFFSET($F$10, 0, 0, ROW()-9, 1), SERVICE[[#This Row],[Resources Role]], OFFSET($H$10, 0, 0, ROW()-9, 1), SERVICE[[#This Row],[Booking]])</f>
        <v>0</v>
      </c>
    </row>
    <row r="427" spans="1:26" x14ac:dyDescent="0.25">
      <c r="A427" s="6" t="str">
        <f ca="1">no.</f>
        <v/>
      </c>
      <c r="E427" s="4" t="str">
        <f ca="1">position</f>
        <v/>
      </c>
      <c r="J427" s="318"/>
      <c r="M427" s="4"/>
      <c r="O427" s="6"/>
      <c r="Q427" s="20"/>
      <c r="R427" s="5" t="str">
        <f ca="1">score</f>
        <v/>
      </c>
      <c r="S427" s="7" t="str">
        <f ca="1">rescore_svc</f>
        <v/>
      </c>
      <c r="U427" s="11" t="str">
        <f ca="1">price</f>
        <v/>
      </c>
      <c r="V427" s="4"/>
      <c r="Y427" s="388">
        <f ca="1">COUNTIFS(OFFSET($B$10, 0, 0, ROW()-9, 1), SERVICE[[#This Row],[Employee ID]], OFFSET($F$10, 0, 0, ROW()-9, 1), SERVICE[[#This Row],[Resources Role]])</f>
        <v>0</v>
      </c>
      <c r="Z427" s="388">
        <f ca="1">COUNTIFS(OFFSET($F$10, 0, 0, ROW()-9, 1), SERVICE[[#This Row],[Resources Role]], OFFSET($H$10, 0, 0, ROW()-9, 1), SERVICE[[#This Row],[Booking]])</f>
        <v>0</v>
      </c>
    </row>
    <row r="428" spans="1:26" x14ac:dyDescent="0.25">
      <c r="A428" s="6" t="str">
        <f ca="1">no.</f>
        <v/>
      </c>
      <c r="E428" s="4" t="str">
        <f ca="1">position</f>
        <v/>
      </c>
      <c r="J428" s="318"/>
      <c r="M428" s="4"/>
      <c r="O428" s="6"/>
      <c r="Q428" s="20"/>
      <c r="R428" s="5" t="str">
        <f ca="1">score</f>
        <v/>
      </c>
      <c r="S428" s="7" t="str">
        <f ca="1">rescore_svc</f>
        <v/>
      </c>
      <c r="U428" s="11" t="str">
        <f ca="1">price</f>
        <v/>
      </c>
      <c r="V428" s="4"/>
      <c r="Y428" s="388">
        <f ca="1">COUNTIFS(OFFSET($B$10, 0, 0, ROW()-9, 1), SERVICE[[#This Row],[Employee ID]], OFFSET($F$10, 0, 0, ROW()-9, 1), SERVICE[[#This Row],[Resources Role]])</f>
        <v>0</v>
      </c>
      <c r="Z428" s="388">
        <f ca="1">COUNTIFS(OFFSET($F$10, 0, 0, ROW()-9, 1), SERVICE[[#This Row],[Resources Role]], OFFSET($H$10, 0, 0, ROW()-9, 1), SERVICE[[#This Row],[Booking]])</f>
        <v>0</v>
      </c>
    </row>
    <row r="429" spans="1:26" x14ac:dyDescent="0.25">
      <c r="A429" s="6" t="str">
        <f ca="1">no.</f>
        <v/>
      </c>
      <c r="E429" s="4" t="str">
        <f ca="1">position</f>
        <v/>
      </c>
      <c r="J429" s="318"/>
      <c r="M429" s="4"/>
      <c r="O429" s="6"/>
      <c r="Q429" s="20"/>
      <c r="R429" s="5" t="str">
        <f ca="1">score</f>
        <v/>
      </c>
      <c r="S429" s="7" t="str">
        <f ca="1">rescore_svc</f>
        <v/>
      </c>
      <c r="U429" s="11" t="str">
        <f ca="1">price</f>
        <v/>
      </c>
      <c r="V429" s="4"/>
      <c r="Y429" s="388">
        <f ca="1">COUNTIFS(OFFSET($B$10, 0, 0, ROW()-9, 1), SERVICE[[#This Row],[Employee ID]], OFFSET($F$10, 0, 0, ROW()-9, 1), SERVICE[[#This Row],[Resources Role]])</f>
        <v>0</v>
      </c>
      <c r="Z429" s="388">
        <f ca="1">COUNTIFS(OFFSET($F$10, 0, 0, ROW()-9, 1), SERVICE[[#This Row],[Resources Role]], OFFSET($H$10, 0, 0, ROW()-9, 1), SERVICE[[#This Row],[Booking]])</f>
        <v>0</v>
      </c>
    </row>
    <row r="430" spans="1:26" x14ac:dyDescent="0.25">
      <c r="A430" s="6" t="str">
        <f ca="1">no.</f>
        <v/>
      </c>
      <c r="E430" s="4" t="str">
        <f ca="1">position</f>
        <v/>
      </c>
      <c r="J430" s="318"/>
      <c r="M430" s="4"/>
      <c r="O430" s="6"/>
      <c r="Q430" s="20"/>
      <c r="R430" s="5" t="str">
        <f ca="1">score</f>
        <v/>
      </c>
      <c r="S430" s="7" t="str">
        <f ca="1">rescore_svc</f>
        <v/>
      </c>
      <c r="U430" s="11" t="str">
        <f ca="1">price</f>
        <v/>
      </c>
      <c r="V430" s="4"/>
      <c r="Y430" s="388">
        <f ca="1">COUNTIFS(OFFSET($B$10, 0, 0, ROW()-9, 1), SERVICE[[#This Row],[Employee ID]], OFFSET($F$10, 0, 0, ROW()-9, 1), SERVICE[[#This Row],[Resources Role]])</f>
        <v>0</v>
      </c>
      <c r="Z430" s="388">
        <f ca="1">COUNTIFS(OFFSET($F$10, 0, 0, ROW()-9, 1), SERVICE[[#This Row],[Resources Role]], OFFSET($H$10, 0, 0, ROW()-9, 1), SERVICE[[#This Row],[Booking]])</f>
        <v>0</v>
      </c>
    </row>
    <row r="431" spans="1:26" x14ac:dyDescent="0.25">
      <c r="A431" s="6" t="str">
        <f ca="1">no.</f>
        <v/>
      </c>
      <c r="E431" s="4" t="str">
        <f ca="1">position</f>
        <v/>
      </c>
      <c r="J431" s="318"/>
      <c r="M431" s="4"/>
      <c r="O431" s="6"/>
      <c r="Q431" s="20"/>
      <c r="R431" s="5" t="str">
        <f ca="1">score</f>
        <v/>
      </c>
      <c r="S431" s="7" t="str">
        <f ca="1">rescore_svc</f>
        <v/>
      </c>
      <c r="U431" s="11" t="str">
        <f ca="1">price</f>
        <v/>
      </c>
      <c r="V431" s="4"/>
      <c r="Y431" s="388">
        <f ca="1">COUNTIFS(OFFSET($B$10, 0, 0, ROW()-9, 1), SERVICE[[#This Row],[Employee ID]], OFFSET($F$10, 0, 0, ROW()-9, 1), SERVICE[[#This Row],[Resources Role]])</f>
        <v>0</v>
      </c>
      <c r="Z431" s="388">
        <f ca="1">COUNTIFS(OFFSET($F$10, 0, 0, ROW()-9, 1), SERVICE[[#This Row],[Resources Role]], OFFSET($H$10, 0, 0, ROW()-9, 1), SERVICE[[#This Row],[Booking]])</f>
        <v>0</v>
      </c>
    </row>
    <row r="432" spans="1:26" x14ac:dyDescent="0.25">
      <c r="A432" s="6" t="str">
        <f ca="1">no.</f>
        <v/>
      </c>
      <c r="E432" s="4" t="str">
        <f ca="1">position</f>
        <v/>
      </c>
      <c r="J432" s="318"/>
      <c r="M432" s="4"/>
      <c r="O432" s="6"/>
      <c r="Q432" s="20"/>
      <c r="R432" s="5" t="str">
        <f ca="1">score</f>
        <v/>
      </c>
      <c r="S432" s="7" t="str">
        <f ca="1">rescore_svc</f>
        <v/>
      </c>
      <c r="U432" s="11" t="str">
        <f ca="1">price</f>
        <v/>
      </c>
      <c r="V432" s="4"/>
      <c r="Y432" s="388">
        <f ca="1">COUNTIFS(OFFSET($B$10, 0, 0, ROW()-9, 1), SERVICE[[#This Row],[Employee ID]], OFFSET($F$10, 0, 0, ROW()-9, 1), SERVICE[[#This Row],[Resources Role]])</f>
        <v>0</v>
      </c>
      <c r="Z432" s="388">
        <f ca="1">COUNTIFS(OFFSET($F$10, 0, 0, ROW()-9, 1), SERVICE[[#This Row],[Resources Role]], OFFSET($H$10, 0, 0, ROW()-9, 1), SERVICE[[#This Row],[Booking]])</f>
        <v>0</v>
      </c>
    </row>
    <row r="433" spans="1:26" x14ac:dyDescent="0.25">
      <c r="A433" s="6" t="str">
        <f ca="1">no.</f>
        <v/>
      </c>
      <c r="E433" s="4" t="str">
        <f ca="1">position</f>
        <v/>
      </c>
      <c r="J433" s="318"/>
      <c r="M433" s="4"/>
      <c r="O433" s="6"/>
      <c r="Q433" s="20"/>
      <c r="R433" s="5" t="str">
        <f ca="1">score</f>
        <v/>
      </c>
      <c r="S433" s="7" t="str">
        <f ca="1">rescore_svc</f>
        <v/>
      </c>
      <c r="U433" s="11" t="str">
        <f ca="1">price</f>
        <v/>
      </c>
      <c r="V433" s="4"/>
      <c r="Y433" s="388">
        <f ca="1">COUNTIFS(OFFSET($B$10, 0, 0, ROW()-9, 1), SERVICE[[#This Row],[Employee ID]], OFFSET($F$10, 0, 0, ROW()-9, 1), SERVICE[[#This Row],[Resources Role]])</f>
        <v>0</v>
      </c>
      <c r="Z433" s="388">
        <f ca="1">COUNTIFS(OFFSET($F$10, 0, 0, ROW()-9, 1), SERVICE[[#This Row],[Resources Role]], OFFSET($H$10, 0, 0, ROW()-9, 1), SERVICE[[#This Row],[Booking]])</f>
        <v>0</v>
      </c>
    </row>
    <row r="434" spans="1:26" x14ac:dyDescent="0.25">
      <c r="A434" s="6" t="str">
        <f ca="1">no.</f>
        <v/>
      </c>
      <c r="E434" s="4" t="str">
        <f ca="1">position</f>
        <v/>
      </c>
      <c r="J434" s="318"/>
      <c r="M434" s="4"/>
      <c r="O434" s="6"/>
      <c r="Q434" s="20"/>
      <c r="R434" s="5" t="str">
        <f ca="1">score</f>
        <v/>
      </c>
      <c r="S434" s="7" t="str">
        <f ca="1">rescore_svc</f>
        <v/>
      </c>
      <c r="U434" s="11" t="str">
        <f ca="1">price</f>
        <v/>
      </c>
      <c r="V434" s="4"/>
      <c r="Y434" s="388">
        <f ca="1">COUNTIFS(OFFSET($B$10, 0, 0, ROW()-9, 1), SERVICE[[#This Row],[Employee ID]], OFFSET($F$10, 0, 0, ROW()-9, 1), SERVICE[[#This Row],[Resources Role]])</f>
        <v>0</v>
      </c>
      <c r="Z434" s="388">
        <f ca="1">COUNTIFS(OFFSET($F$10, 0, 0, ROW()-9, 1), SERVICE[[#This Row],[Resources Role]], OFFSET($H$10, 0, 0, ROW()-9, 1), SERVICE[[#This Row],[Booking]])</f>
        <v>0</v>
      </c>
    </row>
    <row r="435" spans="1:26" x14ac:dyDescent="0.25">
      <c r="A435" s="6" t="str">
        <f ca="1">no.</f>
        <v/>
      </c>
      <c r="E435" s="4" t="str">
        <f ca="1">position</f>
        <v/>
      </c>
      <c r="J435" s="318"/>
      <c r="M435" s="4"/>
      <c r="O435" s="6"/>
      <c r="Q435" s="20"/>
      <c r="R435" s="5" t="str">
        <f ca="1">score</f>
        <v/>
      </c>
      <c r="S435" s="7" t="str">
        <f ca="1">rescore_svc</f>
        <v/>
      </c>
      <c r="U435" s="11" t="str">
        <f ca="1">price</f>
        <v/>
      </c>
      <c r="V435" s="4"/>
      <c r="Y435" s="388">
        <f ca="1">COUNTIFS(OFFSET($B$10, 0, 0, ROW()-9, 1), SERVICE[[#This Row],[Employee ID]], OFFSET($F$10, 0, 0, ROW()-9, 1), SERVICE[[#This Row],[Resources Role]])</f>
        <v>0</v>
      </c>
      <c r="Z435" s="388">
        <f ca="1">COUNTIFS(OFFSET($F$10, 0, 0, ROW()-9, 1), SERVICE[[#This Row],[Resources Role]], OFFSET($H$10, 0, 0, ROW()-9, 1), SERVICE[[#This Row],[Booking]])</f>
        <v>0</v>
      </c>
    </row>
    <row r="436" spans="1:26" x14ac:dyDescent="0.25">
      <c r="A436" s="6" t="str">
        <f ca="1">no.</f>
        <v/>
      </c>
      <c r="E436" s="4" t="str">
        <f ca="1">position</f>
        <v/>
      </c>
      <c r="J436" s="318"/>
      <c r="M436" s="4"/>
      <c r="O436" s="6"/>
      <c r="Q436" s="20"/>
      <c r="R436" s="5" t="str">
        <f ca="1">score</f>
        <v/>
      </c>
      <c r="S436" s="7" t="str">
        <f ca="1">rescore_svc</f>
        <v/>
      </c>
      <c r="U436" s="11" t="str">
        <f ca="1">price</f>
        <v/>
      </c>
      <c r="V436" s="4"/>
      <c r="Y436" s="388">
        <f ca="1">COUNTIFS(OFFSET($B$10, 0, 0, ROW()-9, 1), SERVICE[[#This Row],[Employee ID]], OFFSET($F$10, 0, 0, ROW()-9, 1), SERVICE[[#This Row],[Resources Role]])</f>
        <v>0</v>
      </c>
      <c r="Z436" s="388">
        <f ca="1">COUNTIFS(OFFSET($F$10, 0, 0, ROW()-9, 1), SERVICE[[#This Row],[Resources Role]], OFFSET($H$10, 0, 0, ROW()-9, 1), SERVICE[[#This Row],[Booking]])</f>
        <v>0</v>
      </c>
    </row>
    <row r="437" spans="1:26" x14ac:dyDescent="0.25">
      <c r="A437" s="6" t="str">
        <f ca="1">no.</f>
        <v/>
      </c>
      <c r="E437" s="4" t="str">
        <f ca="1">position</f>
        <v/>
      </c>
      <c r="J437" s="318"/>
      <c r="M437" s="4"/>
      <c r="O437" s="6"/>
      <c r="Q437" s="20"/>
      <c r="R437" s="5" t="str">
        <f ca="1">score</f>
        <v/>
      </c>
      <c r="S437" s="7" t="str">
        <f ca="1">rescore_svc</f>
        <v/>
      </c>
      <c r="U437" s="11" t="str">
        <f ca="1">price</f>
        <v/>
      </c>
      <c r="V437" s="4"/>
      <c r="Y437" s="388">
        <f ca="1">COUNTIFS(OFFSET($B$10, 0, 0, ROW()-9, 1), SERVICE[[#This Row],[Employee ID]], OFFSET($F$10, 0, 0, ROW()-9, 1), SERVICE[[#This Row],[Resources Role]])</f>
        <v>0</v>
      </c>
      <c r="Z437" s="388">
        <f ca="1">COUNTIFS(OFFSET($F$10, 0, 0, ROW()-9, 1), SERVICE[[#This Row],[Resources Role]], OFFSET($H$10, 0, 0, ROW()-9, 1), SERVICE[[#This Row],[Booking]])</f>
        <v>0</v>
      </c>
    </row>
    <row r="438" spans="1:26" x14ac:dyDescent="0.25">
      <c r="A438" s="6" t="str">
        <f ca="1">no.</f>
        <v/>
      </c>
      <c r="E438" s="4" t="str">
        <f ca="1">position</f>
        <v/>
      </c>
      <c r="J438" s="318"/>
      <c r="M438" s="4"/>
      <c r="O438" s="6"/>
      <c r="Q438" s="20"/>
      <c r="R438" s="5" t="str">
        <f ca="1">score</f>
        <v/>
      </c>
      <c r="S438" s="7" t="str">
        <f ca="1">rescore_svc</f>
        <v/>
      </c>
      <c r="U438" s="11" t="str">
        <f ca="1">price</f>
        <v/>
      </c>
      <c r="V438" s="4"/>
      <c r="Y438" s="388">
        <f ca="1">COUNTIFS(OFFSET($B$10, 0, 0, ROW()-9, 1), SERVICE[[#This Row],[Employee ID]], OFFSET($F$10, 0, 0, ROW()-9, 1), SERVICE[[#This Row],[Resources Role]])</f>
        <v>0</v>
      </c>
      <c r="Z438" s="388">
        <f ca="1">COUNTIFS(OFFSET($F$10, 0, 0, ROW()-9, 1), SERVICE[[#This Row],[Resources Role]], OFFSET($H$10, 0, 0, ROW()-9, 1), SERVICE[[#This Row],[Booking]])</f>
        <v>0</v>
      </c>
    </row>
    <row r="439" spans="1:26" x14ac:dyDescent="0.25">
      <c r="A439" s="6" t="str">
        <f ca="1">no.</f>
        <v/>
      </c>
      <c r="E439" s="4" t="str">
        <f ca="1">position</f>
        <v/>
      </c>
      <c r="J439" s="318"/>
      <c r="M439" s="4"/>
      <c r="O439" s="6"/>
      <c r="Q439" s="20"/>
      <c r="R439" s="5" t="str">
        <f ca="1">score</f>
        <v/>
      </c>
      <c r="S439" s="7" t="str">
        <f ca="1">rescore_svc</f>
        <v/>
      </c>
      <c r="U439" s="11" t="str">
        <f ca="1">price</f>
        <v/>
      </c>
      <c r="V439" s="4"/>
      <c r="Y439" s="388">
        <f ca="1">COUNTIFS(OFFSET($B$10, 0, 0, ROW()-9, 1), SERVICE[[#This Row],[Employee ID]], OFFSET($F$10, 0, 0, ROW()-9, 1), SERVICE[[#This Row],[Resources Role]])</f>
        <v>0</v>
      </c>
      <c r="Z439" s="388">
        <f ca="1">COUNTIFS(OFFSET($F$10, 0, 0, ROW()-9, 1), SERVICE[[#This Row],[Resources Role]], OFFSET($H$10, 0, 0, ROW()-9, 1), SERVICE[[#This Row],[Booking]])</f>
        <v>0</v>
      </c>
    </row>
    <row r="440" spans="1:26" x14ac:dyDescent="0.25">
      <c r="A440" s="6" t="str">
        <f ca="1">no.</f>
        <v/>
      </c>
      <c r="E440" s="4" t="str">
        <f ca="1">position</f>
        <v/>
      </c>
      <c r="J440" s="318"/>
      <c r="M440" s="4"/>
      <c r="O440" s="6"/>
      <c r="Q440" s="20"/>
      <c r="R440" s="5" t="str">
        <f ca="1">score</f>
        <v/>
      </c>
      <c r="S440" s="7" t="str">
        <f ca="1">rescore_svc</f>
        <v/>
      </c>
      <c r="U440" s="11" t="str">
        <f ca="1">price</f>
        <v/>
      </c>
      <c r="V440" s="4"/>
      <c r="Y440" s="388">
        <f ca="1">COUNTIFS(OFFSET($B$10, 0, 0, ROW()-9, 1), SERVICE[[#This Row],[Employee ID]], OFFSET($F$10, 0, 0, ROW()-9, 1), SERVICE[[#This Row],[Resources Role]])</f>
        <v>0</v>
      </c>
      <c r="Z440" s="388">
        <f ca="1">COUNTIFS(OFFSET($F$10, 0, 0, ROW()-9, 1), SERVICE[[#This Row],[Resources Role]], OFFSET($H$10, 0, 0, ROW()-9, 1), SERVICE[[#This Row],[Booking]])</f>
        <v>0</v>
      </c>
    </row>
    <row r="441" spans="1:26" x14ac:dyDescent="0.25">
      <c r="A441" s="6" t="str">
        <f ca="1">no.</f>
        <v/>
      </c>
      <c r="E441" s="4" t="str">
        <f ca="1">position</f>
        <v/>
      </c>
      <c r="J441" s="318"/>
      <c r="M441" s="4"/>
      <c r="O441" s="6"/>
      <c r="Q441" s="20"/>
      <c r="R441" s="5" t="str">
        <f ca="1">score</f>
        <v/>
      </c>
      <c r="S441" s="7" t="str">
        <f ca="1">rescore_svc</f>
        <v/>
      </c>
      <c r="U441" s="11" t="str">
        <f ca="1">price</f>
        <v/>
      </c>
      <c r="V441" s="4"/>
      <c r="Y441" s="388">
        <f ca="1">COUNTIFS(OFFSET($B$10, 0, 0, ROW()-9, 1), SERVICE[[#This Row],[Employee ID]], OFFSET($F$10, 0, 0, ROW()-9, 1), SERVICE[[#This Row],[Resources Role]])</f>
        <v>0</v>
      </c>
      <c r="Z441" s="388">
        <f ca="1">COUNTIFS(OFFSET($F$10, 0, 0, ROW()-9, 1), SERVICE[[#This Row],[Resources Role]], OFFSET($H$10, 0, 0, ROW()-9, 1), SERVICE[[#This Row],[Booking]])</f>
        <v>0</v>
      </c>
    </row>
    <row r="442" spans="1:26" x14ac:dyDescent="0.25">
      <c r="A442" s="6" t="str">
        <f ca="1">no.</f>
        <v/>
      </c>
      <c r="E442" s="4" t="str">
        <f ca="1">position</f>
        <v/>
      </c>
      <c r="J442" s="318"/>
      <c r="M442" s="4"/>
      <c r="O442" s="6"/>
      <c r="Q442" s="20"/>
      <c r="R442" s="5" t="str">
        <f ca="1">score</f>
        <v/>
      </c>
      <c r="S442" s="7" t="str">
        <f ca="1">rescore_svc</f>
        <v/>
      </c>
      <c r="U442" s="11" t="str">
        <f ca="1">price</f>
        <v/>
      </c>
      <c r="V442" s="4"/>
      <c r="Y442" s="388">
        <f ca="1">COUNTIFS(OFFSET($B$10, 0, 0, ROW()-9, 1), SERVICE[[#This Row],[Employee ID]], OFFSET($F$10, 0, 0, ROW()-9, 1), SERVICE[[#This Row],[Resources Role]])</f>
        <v>0</v>
      </c>
      <c r="Z442" s="388">
        <f ca="1">COUNTIFS(OFFSET($F$10, 0, 0, ROW()-9, 1), SERVICE[[#This Row],[Resources Role]], OFFSET($H$10, 0, 0, ROW()-9, 1), SERVICE[[#This Row],[Booking]])</f>
        <v>0</v>
      </c>
    </row>
    <row r="443" spans="1:26" x14ac:dyDescent="0.25">
      <c r="A443" s="6" t="str">
        <f ca="1">no.</f>
        <v/>
      </c>
      <c r="E443" s="4" t="str">
        <f ca="1">position</f>
        <v/>
      </c>
      <c r="J443" s="318"/>
      <c r="M443" s="4"/>
      <c r="O443" s="6"/>
      <c r="Q443" s="20"/>
      <c r="R443" s="5" t="str">
        <f ca="1">score</f>
        <v/>
      </c>
      <c r="S443" s="7" t="str">
        <f ca="1">rescore_svc</f>
        <v/>
      </c>
      <c r="U443" s="11" t="str">
        <f ca="1">price</f>
        <v/>
      </c>
      <c r="V443" s="4"/>
      <c r="Y443" s="388">
        <f ca="1">COUNTIFS(OFFSET($B$10, 0, 0, ROW()-9, 1), SERVICE[[#This Row],[Employee ID]], OFFSET($F$10, 0, 0, ROW()-9, 1), SERVICE[[#This Row],[Resources Role]])</f>
        <v>0</v>
      </c>
      <c r="Z443" s="388">
        <f ca="1">COUNTIFS(OFFSET($F$10, 0, 0, ROW()-9, 1), SERVICE[[#This Row],[Resources Role]], OFFSET($H$10, 0, 0, ROW()-9, 1), SERVICE[[#This Row],[Booking]])</f>
        <v>0</v>
      </c>
    </row>
    <row r="444" spans="1:26" x14ac:dyDescent="0.25">
      <c r="A444" s="6" t="str">
        <f ca="1">no.</f>
        <v/>
      </c>
      <c r="E444" s="4" t="str">
        <f ca="1">position</f>
        <v/>
      </c>
      <c r="J444" s="318"/>
      <c r="M444" s="4"/>
      <c r="O444" s="6"/>
      <c r="Q444" s="20"/>
      <c r="R444" s="5" t="str">
        <f ca="1">score</f>
        <v/>
      </c>
      <c r="S444" s="7" t="str">
        <f ca="1">rescore_svc</f>
        <v/>
      </c>
      <c r="U444" s="11" t="str">
        <f ca="1">price</f>
        <v/>
      </c>
      <c r="V444" s="4"/>
      <c r="Y444" s="388">
        <f ca="1">COUNTIFS(OFFSET($B$10, 0, 0, ROW()-9, 1), SERVICE[[#This Row],[Employee ID]], OFFSET($F$10, 0, 0, ROW()-9, 1), SERVICE[[#This Row],[Resources Role]])</f>
        <v>0</v>
      </c>
      <c r="Z444" s="388">
        <f ca="1">COUNTIFS(OFFSET($F$10, 0, 0, ROW()-9, 1), SERVICE[[#This Row],[Resources Role]], OFFSET($H$10, 0, 0, ROW()-9, 1), SERVICE[[#This Row],[Booking]])</f>
        <v>0</v>
      </c>
    </row>
    <row r="445" spans="1:26" x14ac:dyDescent="0.25">
      <c r="A445" s="6" t="str">
        <f ca="1">no.</f>
        <v/>
      </c>
      <c r="E445" s="4" t="str">
        <f ca="1">position</f>
        <v/>
      </c>
      <c r="J445" s="318"/>
      <c r="M445" s="4"/>
      <c r="O445" s="6"/>
      <c r="Q445" s="20"/>
      <c r="R445" s="5" t="str">
        <f ca="1">score</f>
        <v/>
      </c>
      <c r="S445" s="7" t="str">
        <f ca="1">rescore_svc</f>
        <v/>
      </c>
      <c r="U445" s="11" t="str">
        <f ca="1">price</f>
        <v/>
      </c>
      <c r="V445" s="4"/>
      <c r="Y445" s="388">
        <f ca="1">COUNTIFS(OFFSET($B$10, 0, 0, ROW()-9, 1), SERVICE[[#This Row],[Employee ID]], OFFSET($F$10, 0, 0, ROW()-9, 1), SERVICE[[#This Row],[Resources Role]])</f>
        <v>0</v>
      </c>
      <c r="Z445" s="388">
        <f ca="1">COUNTIFS(OFFSET($F$10, 0, 0, ROW()-9, 1), SERVICE[[#This Row],[Resources Role]], OFFSET($H$10, 0, 0, ROW()-9, 1), SERVICE[[#This Row],[Booking]])</f>
        <v>0</v>
      </c>
    </row>
    <row r="446" spans="1:26" x14ac:dyDescent="0.25">
      <c r="A446" s="6" t="str">
        <f ca="1">no.</f>
        <v/>
      </c>
      <c r="E446" s="4" t="str">
        <f ca="1">position</f>
        <v/>
      </c>
      <c r="J446" s="318"/>
      <c r="M446" s="4"/>
      <c r="O446" s="6"/>
      <c r="Q446" s="20"/>
      <c r="R446" s="5" t="str">
        <f ca="1">score</f>
        <v/>
      </c>
      <c r="S446" s="7" t="str">
        <f ca="1">rescore_svc</f>
        <v/>
      </c>
      <c r="U446" s="11" t="str">
        <f ca="1">price</f>
        <v/>
      </c>
      <c r="V446" s="4"/>
      <c r="Y446" s="388">
        <f ca="1">COUNTIFS(OFFSET($B$10, 0, 0, ROW()-9, 1), SERVICE[[#This Row],[Employee ID]], OFFSET($F$10, 0, 0, ROW()-9, 1), SERVICE[[#This Row],[Resources Role]])</f>
        <v>0</v>
      </c>
      <c r="Z446" s="388">
        <f ca="1">COUNTIFS(OFFSET($F$10, 0, 0, ROW()-9, 1), SERVICE[[#This Row],[Resources Role]], OFFSET($H$10, 0, 0, ROW()-9, 1), SERVICE[[#This Row],[Booking]])</f>
        <v>0</v>
      </c>
    </row>
    <row r="447" spans="1:26" x14ac:dyDescent="0.25">
      <c r="A447" s="6" t="str">
        <f ca="1">no.</f>
        <v/>
      </c>
      <c r="E447" s="4" t="str">
        <f ca="1">position</f>
        <v/>
      </c>
      <c r="J447" s="318"/>
      <c r="M447" s="4"/>
      <c r="O447" s="6"/>
      <c r="Q447" s="20"/>
      <c r="R447" s="5" t="str">
        <f ca="1">score</f>
        <v/>
      </c>
      <c r="S447" s="7" t="str">
        <f ca="1">rescore_svc</f>
        <v/>
      </c>
      <c r="U447" s="11" t="str">
        <f ca="1">price</f>
        <v/>
      </c>
      <c r="V447" s="4"/>
      <c r="Y447" s="388">
        <f ca="1">COUNTIFS(OFFSET($B$10, 0, 0, ROW()-9, 1), SERVICE[[#This Row],[Employee ID]], OFFSET($F$10, 0, 0, ROW()-9, 1), SERVICE[[#This Row],[Resources Role]])</f>
        <v>0</v>
      </c>
      <c r="Z447" s="388">
        <f ca="1">COUNTIFS(OFFSET($F$10, 0, 0, ROW()-9, 1), SERVICE[[#This Row],[Resources Role]], OFFSET($H$10, 0, 0, ROW()-9, 1), SERVICE[[#This Row],[Booking]])</f>
        <v>0</v>
      </c>
    </row>
    <row r="448" spans="1:26" x14ac:dyDescent="0.25">
      <c r="A448" s="6" t="str">
        <f ca="1">no.</f>
        <v/>
      </c>
      <c r="E448" s="4" t="str">
        <f ca="1">position</f>
        <v/>
      </c>
      <c r="J448" s="318"/>
      <c r="M448" s="4"/>
      <c r="O448" s="6"/>
      <c r="Q448" s="20"/>
      <c r="R448" s="5" t="str">
        <f ca="1">score</f>
        <v/>
      </c>
      <c r="S448" s="7" t="str">
        <f ca="1">rescore_svc</f>
        <v/>
      </c>
      <c r="U448" s="11" t="str">
        <f ca="1">price</f>
        <v/>
      </c>
      <c r="V448" s="4"/>
      <c r="Y448" s="388">
        <f ca="1">COUNTIFS(OFFSET($B$10, 0, 0, ROW()-9, 1), SERVICE[[#This Row],[Employee ID]], OFFSET($F$10, 0, 0, ROW()-9, 1), SERVICE[[#This Row],[Resources Role]])</f>
        <v>0</v>
      </c>
      <c r="Z448" s="388">
        <f ca="1">COUNTIFS(OFFSET($F$10, 0, 0, ROW()-9, 1), SERVICE[[#This Row],[Resources Role]], OFFSET($H$10, 0, 0, ROW()-9, 1), SERVICE[[#This Row],[Booking]])</f>
        <v>0</v>
      </c>
    </row>
    <row r="449" spans="1:26" x14ac:dyDescent="0.25">
      <c r="A449" s="6" t="str">
        <f ca="1">no.</f>
        <v/>
      </c>
      <c r="E449" s="4" t="str">
        <f ca="1">position</f>
        <v/>
      </c>
      <c r="J449" s="318"/>
      <c r="M449" s="4"/>
      <c r="O449" s="6"/>
      <c r="Q449" s="20"/>
      <c r="R449" s="5" t="str">
        <f ca="1">score</f>
        <v/>
      </c>
      <c r="S449" s="7" t="str">
        <f ca="1">rescore_svc</f>
        <v/>
      </c>
      <c r="U449" s="11" t="str">
        <f ca="1">price</f>
        <v/>
      </c>
      <c r="V449" s="4"/>
      <c r="Y449" s="388">
        <f ca="1">COUNTIFS(OFFSET($B$10, 0, 0, ROW()-9, 1), SERVICE[[#This Row],[Employee ID]], OFFSET($F$10, 0, 0, ROW()-9, 1), SERVICE[[#This Row],[Resources Role]])</f>
        <v>0</v>
      </c>
      <c r="Z449" s="388">
        <f ca="1">COUNTIFS(OFFSET($F$10, 0, 0, ROW()-9, 1), SERVICE[[#This Row],[Resources Role]], OFFSET($H$10, 0, 0, ROW()-9, 1), SERVICE[[#This Row],[Booking]])</f>
        <v>0</v>
      </c>
    </row>
    <row r="450" spans="1:26" x14ac:dyDescent="0.25">
      <c r="A450" s="6" t="str">
        <f ca="1">no.</f>
        <v/>
      </c>
      <c r="E450" s="4" t="str">
        <f ca="1">position</f>
        <v/>
      </c>
      <c r="J450" s="318"/>
      <c r="M450" s="4"/>
      <c r="O450" s="6"/>
      <c r="Q450" s="20"/>
      <c r="R450" s="5" t="str">
        <f ca="1">score</f>
        <v/>
      </c>
      <c r="S450" s="7" t="str">
        <f ca="1">rescore_svc</f>
        <v/>
      </c>
      <c r="U450" s="11" t="str">
        <f ca="1">price</f>
        <v/>
      </c>
      <c r="V450" s="4"/>
      <c r="Y450" s="388">
        <f ca="1">COUNTIFS(OFFSET($B$10, 0, 0, ROW()-9, 1), SERVICE[[#This Row],[Employee ID]], OFFSET($F$10, 0, 0, ROW()-9, 1), SERVICE[[#This Row],[Resources Role]])</f>
        <v>0</v>
      </c>
      <c r="Z450" s="388">
        <f ca="1">COUNTIFS(OFFSET($F$10, 0, 0, ROW()-9, 1), SERVICE[[#This Row],[Resources Role]], OFFSET($H$10, 0, 0, ROW()-9, 1), SERVICE[[#This Row],[Booking]])</f>
        <v>0</v>
      </c>
    </row>
    <row r="451" spans="1:26" x14ac:dyDescent="0.25">
      <c r="A451" s="6" t="str">
        <f ca="1">no.</f>
        <v/>
      </c>
      <c r="E451" s="4" t="str">
        <f ca="1">position</f>
        <v/>
      </c>
      <c r="J451" s="318"/>
      <c r="M451" s="4"/>
      <c r="O451" s="6"/>
      <c r="Q451" s="20"/>
      <c r="R451" s="5" t="str">
        <f ca="1">score</f>
        <v/>
      </c>
      <c r="S451" s="7" t="str">
        <f ca="1">rescore_svc</f>
        <v/>
      </c>
      <c r="U451" s="11" t="str">
        <f ca="1">price</f>
        <v/>
      </c>
      <c r="V451" s="4"/>
      <c r="Y451" s="388">
        <f ca="1">COUNTIFS(OFFSET($B$10, 0, 0, ROW()-9, 1), SERVICE[[#This Row],[Employee ID]], OFFSET($F$10, 0, 0, ROW()-9, 1), SERVICE[[#This Row],[Resources Role]])</f>
        <v>0</v>
      </c>
      <c r="Z451" s="388">
        <f ca="1">COUNTIFS(OFFSET($F$10, 0, 0, ROW()-9, 1), SERVICE[[#This Row],[Resources Role]], OFFSET($H$10, 0, 0, ROW()-9, 1), SERVICE[[#This Row],[Booking]])</f>
        <v>0</v>
      </c>
    </row>
    <row r="452" spans="1:26" x14ac:dyDescent="0.25">
      <c r="A452" s="6" t="str">
        <f ca="1">no.</f>
        <v/>
      </c>
      <c r="E452" s="4" t="str">
        <f ca="1">position</f>
        <v/>
      </c>
      <c r="J452" s="318"/>
      <c r="M452" s="4"/>
      <c r="O452" s="6"/>
      <c r="Q452" s="20"/>
      <c r="R452" s="5" t="str">
        <f ca="1">score</f>
        <v/>
      </c>
      <c r="S452" s="7" t="str">
        <f ca="1">rescore_svc</f>
        <v/>
      </c>
      <c r="U452" s="11" t="str">
        <f ca="1">price</f>
        <v/>
      </c>
      <c r="V452" s="4"/>
      <c r="Y452" s="388">
        <f ca="1">COUNTIFS(OFFSET($B$10, 0, 0, ROW()-9, 1), SERVICE[[#This Row],[Employee ID]], OFFSET($F$10, 0, 0, ROW()-9, 1), SERVICE[[#This Row],[Resources Role]])</f>
        <v>0</v>
      </c>
      <c r="Z452" s="388">
        <f ca="1">COUNTIFS(OFFSET($F$10, 0, 0, ROW()-9, 1), SERVICE[[#This Row],[Resources Role]], OFFSET($H$10, 0, 0, ROW()-9, 1), SERVICE[[#This Row],[Booking]])</f>
        <v>0</v>
      </c>
    </row>
    <row r="453" spans="1:26" x14ac:dyDescent="0.25">
      <c r="A453" s="6" t="str">
        <f ca="1">no.</f>
        <v/>
      </c>
      <c r="E453" s="4" t="str">
        <f ca="1">position</f>
        <v/>
      </c>
      <c r="J453" s="318"/>
      <c r="M453" s="4"/>
      <c r="O453" s="6"/>
      <c r="Q453" s="20"/>
      <c r="R453" s="5" t="str">
        <f ca="1">score</f>
        <v/>
      </c>
      <c r="S453" s="7" t="str">
        <f ca="1">rescore_svc</f>
        <v/>
      </c>
      <c r="U453" s="11" t="str">
        <f ca="1">price</f>
        <v/>
      </c>
      <c r="V453" s="4"/>
      <c r="Y453" s="388">
        <f ca="1">COUNTIFS(OFFSET($B$10, 0, 0, ROW()-9, 1), SERVICE[[#This Row],[Employee ID]], OFFSET($F$10, 0, 0, ROW()-9, 1), SERVICE[[#This Row],[Resources Role]])</f>
        <v>0</v>
      </c>
      <c r="Z453" s="388">
        <f ca="1">COUNTIFS(OFFSET($F$10, 0, 0, ROW()-9, 1), SERVICE[[#This Row],[Resources Role]], OFFSET($H$10, 0, 0, ROW()-9, 1), SERVICE[[#This Row],[Booking]])</f>
        <v>0</v>
      </c>
    </row>
    <row r="454" spans="1:26" x14ac:dyDescent="0.25">
      <c r="A454" s="6" t="str">
        <f ca="1">no.</f>
        <v/>
      </c>
      <c r="E454" s="4" t="str">
        <f ca="1">position</f>
        <v/>
      </c>
      <c r="J454" s="318"/>
      <c r="M454" s="4"/>
      <c r="O454" s="6"/>
      <c r="Q454" s="20"/>
      <c r="R454" s="5" t="str">
        <f ca="1">score</f>
        <v/>
      </c>
      <c r="S454" s="7" t="str">
        <f ca="1">rescore_svc</f>
        <v/>
      </c>
      <c r="U454" s="11" t="str">
        <f ca="1">price</f>
        <v/>
      </c>
      <c r="V454" s="4"/>
      <c r="Y454" s="388">
        <f ca="1">COUNTIFS(OFFSET($B$10, 0, 0, ROW()-9, 1), SERVICE[[#This Row],[Employee ID]], OFFSET($F$10, 0, 0, ROW()-9, 1), SERVICE[[#This Row],[Resources Role]])</f>
        <v>0</v>
      </c>
      <c r="Z454" s="388">
        <f ca="1">COUNTIFS(OFFSET($F$10, 0, 0, ROW()-9, 1), SERVICE[[#This Row],[Resources Role]], OFFSET($H$10, 0, 0, ROW()-9, 1), SERVICE[[#This Row],[Booking]])</f>
        <v>0</v>
      </c>
    </row>
    <row r="455" spans="1:26" x14ac:dyDescent="0.25">
      <c r="A455" s="6" t="str">
        <f ca="1">no.</f>
        <v/>
      </c>
      <c r="E455" s="4" t="str">
        <f ca="1">position</f>
        <v/>
      </c>
      <c r="J455" s="318"/>
      <c r="M455" s="4"/>
      <c r="O455" s="6"/>
      <c r="Q455" s="20"/>
      <c r="R455" s="5" t="str">
        <f ca="1">score</f>
        <v/>
      </c>
      <c r="S455" s="7" t="str">
        <f ca="1">rescore_svc</f>
        <v/>
      </c>
      <c r="U455" s="11" t="str">
        <f ca="1">price</f>
        <v/>
      </c>
      <c r="V455" s="4"/>
      <c r="Y455" s="388">
        <f ca="1">COUNTIFS(OFFSET($B$10, 0, 0, ROW()-9, 1), SERVICE[[#This Row],[Employee ID]], OFFSET($F$10, 0, 0, ROW()-9, 1), SERVICE[[#This Row],[Resources Role]])</f>
        <v>0</v>
      </c>
      <c r="Z455" s="388">
        <f ca="1">COUNTIFS(OFFSET($F$10, 0, 0, ROW()-9, 1), SERVICE[[#This Row],[Resources Role]], OFFSET($H$10, 0, 0, ROW()-9, 1), SERVICE[[#This Row],[Booking]])</f>
        <v>0</v>
      </c>
    </row>
    <row r="456" spans="1:26" x14ac:dyDescent="0.25">
      <c r="A456" s="6" t="str">
        <f ca="1">no.</f>
        <v/>
      </c>
      <c r="E456" s="4" t="str">
        <f ca="1">position</f>
        <v/>
      </c>
      <c r="J456" s="318"/>
      <c r="M456" s="4"/>
      <c r="O456" s="6"/>
      <c r="Q456" s="20"/>
      <c r="R456" s="5" t="str">
        <f ca="1">score</f>
        <v/>
      </c>
      <c r="S456" s="7" t="str">
        <f ca="1">rescore_svc</f>
        <v/>
      </c>
      <c r="U456" s="11" t="str">
        <f ca="1">price</f>
        <v/>
      </c>
      <c r="V456" s="4"/>
      <c r="Y456" s="388">
        <f ca="1">COUNTIFS(OFFSET($B$10, 0, 0, ROW()-9, 1), SERVICE[[#This Row],[Employee ID]], OFFSET($F$10, 0, 0, ROW()-9, 1), SERVICE[[#This Row],[Resources Role]])</f>
        <v>0</v>
      </c>
      <c r="Z456" s="388">
        <f ca="1">COUNTIFS(OFFSET($F$10, 0, 0, ROW()-9, 1), SERVICE[[#This Row],[Resources Role]], OFFSET($H$10, 0, 0, ROW()-9, 1), SERVICE[[#This Row],[Booking]])</f>
        <v>0</v>
      </c>
    </row>
    <row r="457" spans="1:26" x14ac:dyDescent="0.25">
      <c r="A457" s="6" t="str">
        <f ca="1">no.</f>
        <v/>
      </c>
      <c r="E457" s="4" t="str">
        <f ca="1">position</f>
        <v/>
      </c>
      <c r="J457" s="318"/>
      <c r="M457" s="4"/>
      <c r="O457" s="6"/>
      <c r="Q457" s="20"/>
      <c r="R457" s="5" t="str">
        <f ca="1">score</f>
        <v/>
      </c>
      <c r="S457" s="7" t="str">
        <f ca="1">rescore_svc</f>
        <v/>
      </c>
      <c r="U457" s="11" t="str">
        <f ca="1">price</f>
        <v/>
      </c>
      <c r="V457" s="4"/>
      <c r="Y457" s="388">
        <f ca="1">COUNTIFS(OFFSET($B$10, 0, 0, ROW()-9, 1), SERVICE[[#This Row],[Employee ID]], OFFSET($F$10, 0, 0, ROW()-9, 1), SERVICE[[#This Row],[Resources Role]])</f>
        <v>0</v>
      </c>
      <c r="Z457" s="388">
        <f ca="1">COUNTIFS(OFFSET($F$10, 0, 0, ROW()-9, 1), SERVICE[[#This Row],[Resources Role]], OFFSET($H$10, 0, 0, ROW()-9, 1), SERVICE[[#This Row],[Booking]])</f>
        <v>0</v>
      </c>
    </row>
    <row r="458" spans="1:26" x14ac:dyDescent="0.25">
      <c r="A458" s="6" t="str">
        <f ca="1">no.</f>
        <v/>
      </c>
      <c r="E458" s="4" t="str">
        <f ca="1">position</f>
        <v/>
      </c>
      <c r="J458" s="318"/>
      <c r="M458" s="4"/>
      <c r="O458" s="6"/>
      <c r="Q458" s="20"/>
      <c r="R458" s="5" t="str">
        <f ca="1">score</f>
        <v/>
      </c>
      <c r="S458" s="7" t="str">
        <f ca="1">rescore_svc</f>
        <v/>
      </c>
      <c r="U458" s="11" t="str">
        <f ca="1">price</f>
        <v/>
      </c>
      <c r="V458" s="4"/>
      <c r="Y458" s="388">
        <f ca="1">COUNTIFS(OFFSET($B$10, 0, 0, ROW()-9, 1), SERVICE[[#This Row],[Employee ID]], OFFSET($F$10, 0, 0, ROW()-9, 1), SERVICE[[#This Row],[Resources Role]])</f>
        <v>0</v>
      </c>
      <c r="Z458" s="388">
        <f ca="1">COUNTIFS(OFFSET($F$10, 0, 0, ROW()-9, 1), SERVICE[[#This Row],[Resources Role]], OFFSET($H$10, 0, 0, ROW()-9, 1), SERVICE[[#This Row],[Booking]])</f>
        <v>0</v>
      </c>
    </row>
    <row r="459" spans="1:26" x14ac:dyDescent="0.25">
      <c r="A459" s="6" t="str">
        <f ca="1">no.</f>
        <v/>
      </c>
      <c r="E459" s="4" t="str">
        <f ca="1">position</f>
        <v/>
      </c>
      <c r="J459" s="318"/>
      <c r="M459" s="4"/>
      <c r="O459" s="6"/>
      <c r="Q459" s="20"/>
      <c r="R459" s="5" t="str">
        <f ca="1">score</f>
        <v/>
      </c>
      <c r="S459" s="7" t="str">
        <f ca="1">rescore_svc</f>
        <v/>
      </c>
      <c r="U459" s="11" t="str">
        <f ca="1">price</f>
        <v/>
      </c>
      <c r="V459" s="4"/>
      <c r="Y459" s="388">
        <f ca="1">COUNTIFS(OFFSET($B$10, 0, 0, ROW()-9, 1), SERVICE[[#This Row],[Employee ID]], OFFSET($F$10, 0, 0, ROW()-9, 1), SERVICE[[#This Row],[Resources Role]])</f>
        <v>0</v>
      </c>
      <c r="Z459" s="388">
        <f ca="1">COUNTIFS(OFFSET($F$10, 0, 0, ROW()-9, 1), SERVICE[[#This Row],[Resources Role]], OFFSET($H$10, 0, 0, ROW()-9, 1), SERVICE[[#This Row],[Booking]])</f>
        <v>0</v>
      </c>
    </row>
    <row r="460" spans="1:26" x14ac:dyDescent="0.25">
      <c r="A460" s="6" t="str">
        <f ca="1">no.</f>
        <v/>
      </c>
      <c r="E460" s="4" t="str">
        <f ca="1">position</f>
        <v/>
      </c>
      <c r="J460" s="318"/>
      <c r="M460" s="4"/>
      <c r="O460" s="6"/>
      <c r="Q460" s="20"/>
      <c r="R460" s="5" t="str">
        <f ca="1">score</f>
        <v/>
      </c>
      <c r="S460" s="7" t="str">
        <f ca="1">rescore_svc</f>
        <v/>
      </c>
      <c r="U460" s="11" t="str">
        <f ca="1">price</f>
        <v/>
      </c>
      <c r="V460" s="4"/>
      <c r="Y460" s="388">
        <f ca="1">COUNTIFS(OFFSET($B$10, 0, 0, ROW()-9, 1), SERVICE[[#This Row],[Employee ID]], OFFSET($F$10, 0, 0, ROW()-9, 1), SERVICE[[#This Row],[Resources Role]])</f>
        <v>0</v>
      </c>
      <c r="Z460" s="388">
        <f ca="1">COUNTIFS(OFFSET($F$10, 0, 0, ROW()-9, 1), SERVICE[[#This Row],[Resources Role]], OFFSET($H$10, 0, 0, ROW()-9, 1), SERVICE[[#This Row],[Booking]])</f>
        <v>0</v>
      </c>
    </row>
    <row r="461" spans="1:26" x14ac:dyDescent="0.25">
      <c r="A461" s="6" t="str">
        <f ca="1">no.</f>
        <v/>
      </c>
      <c r="E461" s="4" t="str">
        <f ca="1">position</f>
        <v/>
      </c>
      <c r="J461" s="318"/>
      <c r="M461" s="4"/>
      <c r="O461" s="6"/>
      <c r="Q461" s="20"/>
      <c r="R461" s="5" t="str">
        <f ca="1">score</f>
        <v/>
      </c>
      <c r="S461" s="7" t="str">
        <f ca="1">rescore_svc</f>
        <v/>
      </c>
      <c r="U461" s="11" t="str">
        <f ca="1">price</f>
        <v/>
      </c>
      <c r="V461" s="4"/>
      <c r="Y461" s="388">
        <f ca="1">COUNTIFS(OFFSET($B$10, 0, 0, ROW()-9, 1), SERVICE[[#This Row],[Employee ID]], OFFSET($F$10, 0, 0, ROW()-9, 1), SERVICE[[#This Row],[Resources Role]])</f>
        <v>0</v>
      </c>
      <c r="Z461" s="388">
        <f ca="1">COUNTIFS(OFFSET($F$10, 0, 0, ROW()-9, 1), SERVICE[[#This Row],[Resources Role]], OFFSET($H$10, 0, 0, ROW()-9, 1), SERVICE[[#This Row],[Booking]])</f>
        <v>0</v>
      </c>
    </row>
    <row r="462" spans="1:26" x14ac:dyDescent="0.25">
      <c r="A462" s="6" t="str">
        <f ca="1">no.</f>
        <v/>
      </c>
      <c r="E462" s="4" t="str">
        <f ca="1">position</f>
        <v/>
      </c>
      <c r="J462" s="318"/>
      <c r="M462" s="4"/>
      <c r="O462" s="6"/>
      <c r="Q462" s="20"/>
      <c r="R462" s="5" t="str">
        <f ca="1">score</f>
        <v/>
      </c>
      <c r="S462" s="7" t="str">
        <f ca="1">rescore_svc</f>
        <v/>
      </c>
      <c r="U462" s="11" t="str">
        <f ca="1">price</f>
        <v/>
      </c>
      <c r="V462" s="4"/>
      <c r="Y462" s="388">
        <f ca="1">COUNTIFS(OFFSET($B$10, 0, 0, ROW()-9, 1), SERVICE[[#This Row],[Employee ID]], OFFSET($F$10, 0, 0, ROW()-9, 1), SERVICE[[#This Row],[Resources Role]])</f>
        <v>0</v>
      </c>
      <c r="Z462" s="388">
        <f ca="1">COUNTIFS(OFFSET($F$10, 0, 0, ROW()-9, 1), SERVICE[[#This Row],[Resources Role]], OFFSET($H$10, 0, 0, ROW()-9, 1), SERVICE[[#This Row],[Booking]])</f>
        <v>0</v>
      </c>
    </row>
    <row r="463" spans="1:26" x14ac:dyDescent="0.25">
      <c r="A463" s="6" t="str">
        <f ca="1">no.</f>
        <v/>
      </c>
      <c r="E463" s="4" t="str">
        <f ca="1">position</f>
        <v/>
      </c>
      <c r="J463" s="318"/>
      <c r="M463" s="4"/>
      <c r="O463" s="6"/>
      <c r="Q463" s="20"/>
      <c r="R463" s="5" t="str">
        <f ca="1">score</f>
        <v/>
      </c>
      <c r="S463" s="7" t="str">
        <f ca="1">rescore_svc</f>
        <v/>
      </c>
      <c r="U463" s="11" t="str">
        <f ca="1">price</f>
        <v/>
      </c>
      <c r="V463" s="4"/>
      <c r="Y463" s="388">
        <f ca="1">COUNTIFS(OFFSET($B$10, 0, 0, ROW()-9, 1), SERVICE[[#This Row],[Employee ID]], OFFSET($F$10, 0, 0, ROW()-9, 1), SERVICE[[#This Row],[Resources Role]])</f>
        <v>0</v>
      </c>
      <c r="Z463" s="388">
        <f ca="1">COUNTIFS(OFFSET($F$10, 0, 0, ROW()-9, 1), SERVICE[[#This Row],[Resources Role]], OFFSET($H$10, 0, 0, ROW()-9, 1), SERVICE[[#This Row],[Booking]])</f>
        <v>0</v>
      </c>
    </row>
    <row r="464" spans="1:26" x14ac:dyDescent="0.25">
      <c r="A464" s="6" t="str">
        <f ca="1">no.</f>
        <v/>
      </c>
      <c r="E464" s="4" t="str">
        <f ca="1">position</f>
        <v/>
      </c>
      <c r="J464" s="318"/>
      <c r="M464" s="4"/>
      <c r="O464" s="6"/>
      <c r="Q464" s="20"/>
      <c r="R464" s="5" t="str">
        <f ca="1">score</f>
        <v/>
      </c>
      <c r="S464" s="7" t="str">
        <f ca="1">rescore_svc</f>
        <v/>
      </c>
      <c r="U464" s="11" t="str">
        <f ca="1">price</f>
        <v/>
      </c>
      <c r="V464" s="4"/>
      <c r="Y464" s="388">
        <f ca="1">COUNTIFS(OFFSET($B$10, 0, 0, ROW()-9, 1), SERVICE[[#This Row],[Employee ID]], OFFSET($F$10, 0, 0, ROW()-9, 1), SERVICE[[#This Row],[Resources Role]])</f>
        <v>0</v>
      </c>
      <c r="Z464" s="388">
        <f ca="1">COUNTIFS(OFFSET($F$10, 0, 0, ROW()-9, 1), SERVICE[[#This Row],[Resources Role]], OFFSET($H$10, 0, 0, ROW()-9, 1), SERVICE[[#This Row],[Booking]])</f>
        <v>0</v>
      </c>
    </row>
    <row r="465" spans="1:26" x14ac:dyDescent="0.25">
      <c r="A465" s="6" t="str">
        <f ca="1">no.</f>
        <v/>
      </c>
      <c r="E465" s="4" t="str">
        <f ca="1">position</f>
        <v/>
      </c>
      <c r="J465" s="318"/>
      <c r="M465" s="4"/>
      <c r="O465" s="6"/>
      <c r="Q465" s="20"/>
      <c r="R465" s="5" t="str">
        <f ca="1">score</f>
        <v/>
      </c>
      <c r="S465" s="7" t="str">
        <f ca="1">rescore_svc</f>
        <v/>
      </c>
      <c r="U465" s="11" t="str">
        <f ca="1">price</f>
        <v/>
      </c>
      <c r="V465" s="4"/>
      <c r="Y465" s="388">
        <f ca="1">COUNTIFS(OFFSET($B$10, 0, 0, ROW()-9, 1), SERVICE[[#This Row],[Employee ID]], OFFSET($F$10, 0, 0, ROW()-9, 1), SERVICE[[#This Row],[Resources Role]])</f>
        <v>0</v>
      </c>
      <c r="Z465" s="388">
        <f ca="1">COUNTIFS(OFFSET($F$10, 0, 0, ROW()-9, 1), SERVICE[[#This Row],[Resources Role]], OFFSET($H$10, 0, 0, ROW()-9, 1), SERVICE[[#This Row],[Booking]])</f>
        <v>0</v>
      </c>
    </row>
    <row r="466" spans="1:26" x14ac:dyDescent="0.25">
      <c r="A466" s="6" t="str">
        <f ca="1">no.</f>
        <v/>
      </c>
      <c r="E466" s="4" t="str">
        <f ca="1">position</f>
        <v/>
      </c>
      <c r="J466" s="318"/>
      <c r="M466" s="4"/>
      <c r="O466" s="6"/>
      <c r="Q466" s="20"/>
      <c r="R466" s="5" t="str">
        <f ca="1">score</f>
        <v/>
      </c>
      <c r="S466" s="7" t="str">
        <f ca="1">rescore_svc</f>
        <v/>
      </c>
      <c r="U466" s="11" t="str">
        <f ca="1">price</f>
        <v/>
      </c>
      <c r="V466" s="4"/>
      <c r="Y466" s="388">
        <f ca="1">COUNTIFS(OFFSET($B$10, 0, 0, ROW()-9, 1), SERVICE[[#This Row],[Employee ID]], OFFSET($F$10, 0, 0, ROW()-9, 1), SERVICE[[#This Row],[Resources Role]])</f>
        <v>0</v>
      </c>
      <c r="Z466" s="388">
        <f ca="1">COUNTIFS(OFFSET($F$10, 0, 0, ROW()-9, 1), SERVICE[[#This Row],[Resources Role]], OFFSET($H$10, 0, 0, ROW()-9, 1), SERVICE[[#This Row],[Booking]])</f>
        <v>0</v>
      </c>
    </row>
    <row r="467" spans="1:26" x14ac:dyDescent="0.25">
      <c r="A467" s="6" t="str">
        <f ca="1">no.</f>
        <v/>
      </c>
      <c r="E467" s="4" t="str">
        <f ca="1">position</f>
        <v/>
      </c>
      <c r="J467" s="318"/>
      <c r="M467" s="4"/>
      <c r="O467" s="6"/>
      <c r="Q467" s="20"/>
      <c r="R467" s="5" t="str">
        <f ca="1">score</f>
        <v/>
      </c>
      <c r="S467" s="7" t="str">
        <f ca="1">rescore_svc</f>
        <v/>
      </c>
      <c r="U467" s="11" t="str">
        <f ca="1">price</f>
        <v/>
      </c>
      <c r="V467" s="4"/>
      <c r="Y467" s="388">
        <f ca="1">COUNTIFS(OFFSET($B$10, 0, 0, ROW()-9, 1), SERVICE[[#This Row],[Employee ID]], OFFSET($F$10, 0, 0, ROW()-9, 1), SERVICE[[#This Row],[Resources Role]])</f>
        <v>0</v>
      </c>
      <c r="Z467" s="388">
        <f ca="1">COUNTIFS(OFFSET($F$10, 0, 0, ROW()-9, 1), SERVICE[[#This Row],[Resources Role]], OFFSET($H$10, 0, 0, ROW()-9, 1), SERVICE[[#This Row],[Booking]])</f>
        <v>0</v>
      </c>
    </row>
    <row r="468" spans="1:26" x14ac:dyDescent="0.25">
      <c r="A468" s="6" t="str">
        <f ca="1">no.</f>
        <v/>
      </c>
      <c r="E468" s="4" t="str">
        <f ca="1">position</f>
        <v/>
      </c>
      <c r="J468" s="318"/>
      <c r="M468" s="4"/>
      <c r="O468" s="6"/>
      <c r="Q468" s="20"/>
      <c r="R468" s="5" t="str">
        <f ca="1">score</f>
        <v/>
      </c>
      <c r="S468" s="7" t="str">
        <f ca="1">rescore_svc</f>
        <v/>
      </c>
      <c r="U468" s="11" t="str">
        <f ca="1">price</f>
        <v/>
      </c>
      <c r="V468" s="4"/>
      <c r="Y468" s="388">
        <f ca="1">COUNTIFS(OFFSET($B$10, 0, 0, ROW()-9, 1), SERVICE[[#This Row],[Employee ID]], OFFSET($F$10, 0, 0, ROW()-9, 1), SERVICE[[#This Row],[Resources Role]])</f>
        <v>0</v>
      </c>
      <c r="Z468" s="388">
        <f ca="1">COUNTIFS(OFFSET($F$10, 0, 0, ROW()-9, 1), SERVICE[[#This Row],[Resources Role]], OFFSET($H$10, 0, 0, ROW()-9, 1), SERVICE[[#This Row],[Booking]])</f>
        <v>0</v>
      </c>
    </row>
    <row r="469" spans="1:26" x14ac:dyDescent="0.25">
      <c r="A469" s="6" t="str">
        <f ca="1">no.</f>
        <v/>
      </c>
      <c r="E469" s="4" t="str">
        <f ca="1">position</f>
        <v/>
      </c>
      <c r="J469" s="318"/>
      <c r="M469" s="4"/>
      <c r="O469" s="6"/>
      <c r="Q469" s="20"/>
      <c r="R469" s="5" t="str">
        <f ca="1">score</f>
        <v/>
      </c>
      <c r="S469" s="7" t="str">
        <f ca="1">rescore_svc</f>
        <v/>
      </c>
      <c r="U469" s="11" t="str">
        <f ca="1">price</f>
        <v/>
      </c>
      <c r="V469" s="4"/>
      <c r="Y469" s="388">
        <f ca="1">COUNTIFS(OFFSET($B$10, 0, 0, ROW()-9, 1), SERVICE[[#This Row],[Employee ID]], OFFSET($F$10, 0, 0, ROW()-9, 1), SERVICE[[#This Row],[Resources Role]])</f>
        <v>0</v>
      </c>
      <c r="Z469" s="388">
        <f ca="1">COUNTIFS(OFFSET($F$10, 0, 0, ROW()-9, 1), SERVICE[[#This Row],[Resources Role]], OFFSET($H$10, 0, 0, ROW()-9, 1), SERVICE[[#This Row],[Booking]])</f>
        <v>0</v>
      </c>
    </row>
    <row r="470" spans="1:26" x14ac:dyDescent="0.25">
      <c r="A470" s="6" t="str">
        <f ca="1">no.</f>
        <v/>
      </c>
      <c r="E470" s="4" t="str">
        <f ca="1">position</f>
        <v/>
      </c>
      <c r="J470" s="318"/>
      <c r="M470" s="4"/>
      <c r="O470" s="6"/>
      <c r="Q470" s="20"/>
      <c r="R470" s="5" t="str">
        <f ca="1">score</f>
        <v/>
      </c>
      <c r="S470" s="7" t="str">
        <f ca="1">rescore_svc</f>
        <v/>
      </c>
      <c r="U470" s="11" t="str">
        <f ca="1">price</f>
        <v/>
      </c>
      <c r="V470" s="4"/>
      <c r="Y470" s="388">
        <f ca="1">COUNTIFS(OFFSET($B$10, 0, 0, ROW()-9, 1), SERVICE[[#This Row],[Employee ID]], OFFSET($F$10, 0, 0, ROW()-9, 1), SERVICE[[#This Row],[Resources Role]])</f>
        <v>0</v>
      </c>
      <c r="Z470" s="388">
        <f ca="1">COUNTIFS(OFFSET($F$10, 0, 0, ROW()-9, 1), SERVICE[[#This Row],[Resources Role]], OFFSET($H$10, 0, 0, ROW()-9, 1), SERVICE[[#This Row],[Booking]])</f>
        <v>0</v>
      </c>
    </row>
    <row r="471" spans="1:26" x14ac:dyDescent="0.25">
      <c r="A471" s="6" t="str">
        <f ca="1">no.</f>
        <v/>
      </c>
      <c r="E471" s="4" t="str">
        <f ca="1">position</f>
        <v/>
      </c>
      <c r="J471" s="318"/>
      <c r="M471" s="4"/>
      <c r="O471" s="6"/>
      <c r="Q471" s="20"/>
      <c r="R471" s="5" t="str">
        <f ca="1">score</f>
        <v/>
      </c>
      <c r="S471" s="7" t="str">
        <f ca="1">rescore_svc</f>
        <v/>
      </c>
      <c r="U471" s="11" t="str">
        <f ca="1">price</f>
        <v/>
      </c>
      <c r="V471" s="4"/>
      <c r="Y471" s="388">
        <f ca="1">COUNTIFS(OFFSET($B$10, 0, 0, ROW()-9, 1), SERVICE[[#This Row],[Employee ID]], OFFSET($F$10, 0, 0, ROW()-9, 1), SERVICE[[#This Row],[Resources Role]])</f>
        <v>0</v>
      </c>
      <c r="Z471" s="388">
        <f ca="1">COUNTIFS(OFFSET($F$10, 0, 0, ROW()-9, 1), SERVICE[[#This Row],[Resources Role]], OFFSET($H$10, 0, 0, ROW()-9, 1), SERVICE[[#This Row],[Booking]])</f>
        <v>0</v>
      </c>
    </row>
    <row r="472" spans="1:26" x14ac:dyDescent="0.25">
      <c r="A472" s="6" t="str">
        <f ca="1">no.</f>
        <v/>
      </c>
      <c r="E472" s="4" t="str">
        <f ca="1">position</f>
        <v/>
      </c>
      <c r="J472" s="318"/>
      <c r="M472" s="4"/>
      <c r="O472" s="6"/>
      <c r="Q472" s="20"/>
      <c r="R472" s="5" t="str">
        <f ca="1">score</f>
        <v/>
      </c>
      <c r="S472" s="7" t="str">
        <f ca="1">rescore_svc</f>
        <v/>
      </c>
      <c r="U472" s="11" t="str">
        <f ca="1">price</f>
        <v/>
      </c>
      <c r="V472" s="4"/>
      <c r="Y472" s="388">
        <f ca="1">COUNTIFS(OFFSET($B$10, 0, 0, ROW()-9, 1), SERVICE[[#This Row],[Employee ID]], OFFSET($F$10, 0, 0, ROW()-9, 1), SERVICE[[#This Row],[Resources Role]])</f>
        <v>0</v>
      </c>
      <c r="Z472" s="388">
        <f ca="1">COUNTIFS(OFFSET($F$10, 0, 0, ROW()-9, 1), SERVICE[[#This Row],[Resources Role]], OFFSET($H$10, 0, 0, ROW()-9, 1), SERVICE[[#This Row],[Booking]])</f>
        <v>0</v>
      </c>
    </row>
    <row r="473" spans="1:26" x14ac:dyDescent="0.25">
      <c r="A473" s="6" t="str">
        <f ca="1">no.</f>
        <v/>
      </c>
      <c r="E473" s="4" t="str">
        <f ca="1">position</f>
        <v/>
      </c>
      <c r="J473" s="318"/>
      <c r="M473" s="4"/>
      <c r="O473" s="6"/>
      <c r="Q473" s="20"/>
      <c r="R473" s="5" t="str">
        <f ca="1">score</f>
        <v/>
      </c>
      <c r="S473" s="7" t="str">
        <f ca="1">rescore_svc</f>
        <v/>
      </c>
      <c r="U473" s="11" t="str">
        <f ca="1">price</f>
        <v/>
      </c>
      <c r="V473" s="4"/>
      <c r="Y473" s="388">
        <f ca="1">COUNTIFS(OFFSET($B$10, 0, 0, ROW()-9, 1), SERVICE[[#This Row],[Employee ID]], OFFSET($F$10, 0, 0, ROW()-9, 1), SERVICE[[#This Row],[Resources Role]])</f>
        <v>0</v>
      </c>
      <c r="Z473" s="388">
        <f ca="1">COUNTIFS(OFFSET($F$10, 0, 0, ROW()-9, 1), SERVICE[[#This Row],[Resources Role]], OFFSET($H$10, 0, 0, ROW()-9, 1), SERVICE[[#This Row],[Booking]])</f>
        <v>0</v>
      </c>
    </row>
    <row r="474" spans="1:26" x14ac:dyDescent="0.25">
      <c r="A474" s="6" t="str">
        <f ca="1">no.</f>
        <v/>
      </c>
      <c r="E474" s="4" t="str">
        <f ca="1">position</f>
        <v/>
      </c>
      <c r="J474" s="318"/>
      <c r="M474" s="4"/>
      <c r="O474" s="6"/>
      <c r="Q474" s="20"/>
      <c r="R474" s="5" t="str">
        <f ca="1">score</f>
        <v/>
      </c>
      <c r="S474" s="7" t="str">
        <f ca="1">rescore_svc</f>
        <v/>
      </c>
      <c r="U474" s="11" t="str">
        <f ca="1">price</f>
        <v/>
      </c>
      <c r="V474" s="4"/>
      <c r="Y474" s="388">
        <f ca="1">COUNTIFS(OFFSET($B$10, 0, 0, ROW()-9, 1), SERVICE[[#This Row],[Employee ID]], OFFSET($F$10, 0, 0, ROW()-9, 1), SERVICE[[#This Row],[Resources Role]])</f>
        <v>0</v>
      </c>
      <c r="Z474" s="388">
        <f ca="1">COUNTIFS(OFFSET($F$10, 0, 0, ROW()-9, 1), SERVICE[[#This Row],[Resources Role]], OFFSET($H$10, 0, 0, ROW()-9, 1), SERVICE[[#This Row],[Booking]])</f>
        <v>0</v>
      </c>
    </row>
    <row r="475" spans="1:26" x14ac:dyDescent="0.25">
      <c r="A475" s="6" t="str">
        <f ca="1">no.</f>
        <v/>
      </c>
      <c r="E475" s="4" t="str">
        <f ca="1">position</f>
        <v/>
      </c>
      <c r="J475" s="318"/>
      <c r="M475" s="4"/>
      <c r="O475" s="6"/>
      <c r="Q475" s="20"/>
      <c r="R475" s="5" t="str">
        <f ca="1">score</f>
        <v/>
      </c>
      <c r="S475" s="7" t="str">
        <f ca="1">rescore_svc</f>
        <v/>
      </c>
      <c r="U475" s="11" t="str">
        <f ca="1">price</f>
        <v/>
      </c>
      <c r="V475" s="4"/>
      <c r="Y475" s="388">
        <f ca="1">COUNTIFS(OFFSET($B$10, 0, 0, ROW()-9, 1), SERVICE[[#This Row],[Employee ID]], OFFSET($F$10, 0, 0, ROW()-9, 1), SERVICE[[#This Row],[Resources Role]])</f>
        <v>0</v>
      </c>
      <c r="Z475" s="388">
        <f ca="1">COUNTIFS(OFFSET($F$10, 0, 0, ROW()-9, 1), SERVICE[[#This Row],[Resources Role]], OFFSET($H$10, 0, 0, ROW()-9, 1), SERVICE[[#This Row],[Booking]])</f>
        <v>0</v>
      </c>
    </row>
    <row r="476" spans="1:26" x14ac:dyDescent="0.25">
      <c r="A476" s="6" t="str">
        <f ca="1">no.</f>
        <v/>
      </c>
      <c r="E476" s="4" t="str">
        <f ca="1">position</f>
        <v/>
      </c>
      <c r="J476" s="318"/>
      <c r="M476" s="4"/>
      <c r="O476" s="6"/>
      <c r="Q476" s="20"/>
      <c r="R476" s="5" t="str">
        <f ca="1">score</f>
        <v/>
      </c>
      <c r="S476" s="7" t="str">
        <f ca="1">rescore_svc</f>
        <v/>
      </c>
      <c r="U476" s="11" t="str">
        <f ca="1">price</f>
        <v/>
      </c>
      <c r="V476" s="4"/>
      <c r="Y476" s="388">
        <f ca="1">COUNTIFS(OFFSET($B$10, 0, 0, ROW()-9, 1), SERVICE[[#This Row],[Employee ID]], OFFSET($F$10, 0, 0, ROW()-9, 1), SERVICE[[#This Row],[Resources Role]])</f>
        <v>0</v>
      </c>
      <c r="Z476" s="388">
        <f ca="1">COUNTIFS(OFFSET($F$10, 0, 0, ROW()-9, 1), SERVICE[[#This Row],[Resources Role]], OFFSET($H$10, 0, 0, ROW()-9, 1), SERVICE[[#This Row],[Booking]])</f>
        <v>0</v>
      </c>
    </row>
    <row r="477" spans="1:26" x14ac:dyDescent="0.25">
      <c r="A477" s="6" t="str">
        <f ca="1">no.</f>
        <v/>
      </c>
      <c r="E477" s="4" t="str">
        <f ca="1">position</f>
        <v/>
      </c>
      <c r="J477" s="318"/>
      <c r="M477" s="4"/>
      <c r="O477" s="6"/>
      <c r="Q477" s="20"/>
      <c r="R477" s="5" t="str">
        <f ca="1">score</f>
        <v/>
      </c>
      <c r="S477" s="7" t="str">
        <f ca="1">rescore_svc</f>
        <v/>
      </c>
      <c r="U477" s="11" t="str">
        <f ca="1">price</f>
        <v/>
      </c>
      <c r="V477" s="4"/>
      <c r="Y477" s="388">
        <f ca="1">COUNTIFS(OFFSET($B$10, 0, 0, ROW()-9, 1), SERVICE[[#This Row],[Employee ID]], OFFSET($F$10, 0, 0, ROW()-9, 1), SERVICE[[#This Row],[Resources Role]])</f>
        <v>0</v>
      </c>
      <c r="Z477" s="388">
        <f ca="1">COUNTIFS(OFFSET($F$10, 0, 0, ROW()-9, 1), SERVICE[[#This Row],[Resources Role]], OFFSET($H$10, 0, 0, ROW()-9, 1), SERVICE[[#This Row],[Booking]])</f>
        <v>0</v>
      </c>
    </row>
    <row r="478" spans="1:26" x14ac:dyDescent="0.25">
      <c r="A478" s="6" t="str">
        <f ca="1">no.</f>
        <v/>
      </c>
      <c r="E478" s="4" t="str">
        <f ca="1">position</f>
        <v/>
      </c>
      <c r="J478" s="318"/>
      <c r="M478" s="4"/>
      <c r="O478" s="6"/>
      <c r="Q478" s="20"/>
      <c r="R478" s="5" t="str">
        <f ca="1">score</f>
        <v/>
      </c>
      <c r="S478" s="7" t="str">
        <f ca="1">rescore_svc</f>
        <v/>
      </c>
      <c r="U478" s="11" t="str">
        <f ca="1">price</f>
        <v/>
      </c>
      <c r="V478" s="4"/>
      <c r="Y478" s="388">
        <f ca="1">COUNTIFS(OFFSET($B$10, 0, 0, ROW()-9, 1), SERVICE[[#This Row],[Employee ID]], OFFSET($F$10, 0, 0, ROW()-9, 1), SERVICE[[#This Row],[Resources Role]])</f>
        <v>0</v>
      </c>
      <c r="Z478" s="388">
        <f ca="1">COUNTIFS(OFFSET($F$10, 0, 0, ROW()-9, 1), SERVICE[[#This Row],[Resources Role]], OFFSET($H$10, 0, 0, ROW()-9, 1), SERVICE[[#This Row],[Booking]])</f>
        <v>0</v>
      </c>
    </row>
    <row r="479" spans="1:26" x14ac:dyDescent="0.25">
      <c r="A479" s="6" t="str">
        <f ca="1">no.</f>
        <v/>
      </c>
      <c r="E479" s="4" t="str">
        <f ca="1">position</f>
        <v/>
      </c>
      <c r="J479" s="318"/>
      <c r="M479" s="4"/>
      <c r="O479" s="6"/>
      <c r="Q479" s="20"/>
      <c r="R479" s="5" t="str">
        <f ca="1">score</f>
        <v/>
      </c>
      <c r="S479" s="7" t="str">
        <f ca="1">rescore_svc</f>
        <v/>
      </c>
      <c r="U479" s="11" t="str">
        <f ca="1">price</f>
        <v/>
      </c>
      <c r="V479" s="4"/>
      <c r="Y479" s="388">
        <f ca="1">COUNTIFS(OFFSET($B$10, 0, 0, ROW()-9, 1), SERVICE[[#This Row],[Employee ID]], OFFSET($F$10, 0, 0, ROW()-9, 1), SERVICE[[#This Row],[Resources Role]])</f>
        <v>0</v>
      </c>
      <c r="Z479" s="388">
        <f ca="1">COUNTIFS(OFFSET($F$10, 0, 0, ROW()-9, 1), SERVICE[[#This Row],[Resources Role]], OFFSET($H$10, 0, 0, ROW()-9, 1), SERVICE[[#This Row],[Booking]])</f>
        <v>0</v>
      </c>
    </row>
    <row r="480" spans="1:26" x14ac:dyDescent="0.25">
      <c r="A480" s="6" t="str">
        <f ca="1">no.</f>
        <v/>
      </c>
      <c r="E480" s="4" t="str">
        <f ca="1">position</f>
        <v/>
      </c>
      <c r="J480" s="318"/>
      <c r="M480" s="4"/>
      <c r="O480" s="6"/>
      <c r="Q480" s="20"/>
      <c r="R480" s="5" t="str">
        <f ca="1">score</f>
        <v/>
      </c>
      <c r="S480" s="7" t="str">
        <f ca="1">rescore_svc</f>
        <v/>
      </c>
      <c r="U480" s="11" t="str">
        <f ca="1">price</f>
        <v/>
      </c>
      <c r="V480" s="4"/>
      <c r="Y480" s="388">
        <f ca="1">COUNTIFS(OFFSET($B$10, 0, 0, ROW()-9, 1), SERVICE[[#This Row],[Employee ID]], OFFSET($F$10, 0, 0, ROW()-9, 1), SERVICE[[#This Row],[Resources Role]])</f>
        <v>0</v>
      </c>
      <c r="Z480" s="388">
        <f ca="1">COUNTIFS(OFFSET($F$10, 0, 0, ROW()-9, 1), SERVICE[[#This Row],[Resources Role]], OFFSET($H$10, 0, 0, ROW()-9, 1), SERVICE[[#This Row],[Booking]])</f>
        <v>0</v>
      </c>
    </row>
    <row r="481" spans="1:26" x14ac:dyDescent="0.25">
      <c r="A481" s="6" t="str">
        <f ca="1">no.</f>
        <v/>
      </c>
      <c r="E481" s="4" t="str">
        <f ca="1">position</f>
        <v/>
      </c>
      <c r="J481" s="318"/>
      <c r="M481" s="4"/>
      <c r="O481" s="6"/>
      <c r="Q481" s="20"/>
      <c r="R481" s="5" t="str">
        <f ca="1">score</f>
        <v/>
      </c>
      <c r="S481" s="7" t="str">
        <f ca="1">rescore_svc</f>
        <v/>
      </c>
      <c r="U481" s="11" t="str">
        <f ca="1">price</f>
        <v/>
      </c>
      <c r="V481" s="4"/>
      <c r="Y481" s="388">
        <f ca="1">COUNTIFS(OFFSET($B$10, 0, 0, ROW()-9, 1), SERVICE[[#This Row],[Employee ID]], OFFSET($F$10, 0, 0, ROW()-9, 1), SERVICE[[#This Row],[Resources Role]])</f>
        <v>0</v>
      </c>
      <c r="Z481" s="388">
        <f ca="1">COUNTIFS(OFFSET($F$10, 0, 0, ROW()-9, 1), SERVICE[[#This Row],[Resources Role]], OFFSET($H$10, 0, 0, ROW()-9, 1), SERVICE[[#This Row],[Booking]])</f>
        <v>0</v>
      </c>
    </row>
    <row r="482" spans="1:26" x14ac:dyDescent="0.25">
      <c r="A482" s="6" t="str">
        <f ca="1">no.</f>
        <v/>
      </c>
      <c r="E482" s="4" t="str">
        <f ca="1">position</f>
        <v/>
      </c>
      <c r="J482" s="318"/>
      <c r="M482" s="4"/>
      <c r="O482" s="6"/>
      <c r="Q482" s="20"/>
      <c r="R482" s="5" t="str">
        <f ca="1">score</f>
        <v/>
      </c>
      <c r="S482" s="7" t="str">
        <f ca="1">rescore_svc</f>
        <v/>
      </c>
      <c r="U482" s="11" t="str">
        <f ca="1">price</f>
        <v/>
      </c>
      <c r="V482" s="4"/>
      <c r="Y482" s="388">
        <f ca="1">COUNTIFS(OFFSET($B$10, 0, 0, ROW()-9, 1), SERVICE[[#This Row],[Employee ID]], OFFSET($F$10, 0, 0, ROW()-9, 1), SERVICE[[#This Row],[Resources Role]])</f>
        <v>0</v>
      </c>
      <c r="Z482" s="388">
        <f ca="1">COUNTIFS(OFFSET($F$10, 0, 0, ROW()-9, 1), SERVICE[[#This Row],[Resources Role]], OFFSET($H$10, 0, 0, ROW()-9, 1), SERVICE[[#This Row],[Booking]])</f>
        <v>0</v>
      </c>
    </row>
    <row r="483" spans="1:26" x14ac:dyDescent="0.25">
      <c r="A483" s="6" t="str">
        <f ca="1">no.</f>
        <v/>
      </c>
      <c r="E483" s="4" t="str">
        <f ca="1">position</f>
        <v/>
      </c>
      <c r="J483" s="318"/>
      <c r="M483" s="4"/>
      <c r="O483" s="6"/>
      <c r="Q483" s="20"/>
      <c r="R483" s="5" t="str">
        <f ca="1">score</f>
        <v/>
      </c>
      <c r="S483" s="7" t="str">
        <f ca="1">rescore_svc</f>
        <v/>
      </c>
      <c r="U483" s="11" t="str">
        <f ca="1">price</f>
        <v/>
      </c>
      <c r="V483" s="4"/>
      <c r="Y483" s="388">
        <f ca="1">COUNTIFS(OFFSET($B$10, 0, 0, ROW()-9, 1), SERVICE[[#This Row],[Employee ID]], OFFSET($F$10, 0, 0, ROW()-9, 1), SERVICE[[#This Row],[Resources Role]])</f>
        <v>0</v>
      </c>
      <c r="Z483" s="388">
        <f ca="1">COUNTIFS(OFFSET($F$10, 0, 0, ROW()-9, 1), SERVICE[[#This Row],[Resources Role]], OFFSET($H$10, 0, 0, ROW()-9, 1), SERVICE[[#This Row],[Booking]])</f>
        <v>0</v>
      </c>
    </row>
    <row r="484" spans="1:26" x14ac:dyDescent="0.25">
      <c r="A484" s="6" t="str">
        <f ca="1">no.</f>
        <v/>
      </c>
      <c r="E484" s="4" t="str">
        <f ca="1">position</f>
        <v/>
      </c>
      <c r="J484" s="318"/>
      <c r="M484" s="4"/>
      <c r="O484" s="6"/>
      <c r="Q484" s="20"/>
      <c r="R484" s="5" t="str">
        <f ca="1">score</f>
        <v/>
      </c>
      <c r="S484" s="7" t="str">
        <f ca="1">rescore_svc</f>
        <v/>
      </c>
      <c r="U484" s="11" t="str">
        <f ca="1">price</f>
        <v/>
      </c>
      <c r="V484" s="4"/>
      <c r="Y484" s="388">
        <f ca="1">COUNTIFS(OFFSET($B$10, 0, 0, ROW()-9, 1), SERVICE[[#This Row],[Employee ID]], OFFSET($F$10, 0, 0, ROW()-9, 1), SERVICE[[#This Row],[Resources Role]])</f>
        <v>0</v>
      </c>
      <c r="Z484" s="388">
        <f ca="1">COUNTIFS(OFFSET($F$10, 0, 0, ROW()-9, 1), SERVICE[[#This Row],[Resources Role]], OFFSET($H$10, 0, 0, ROW()-9, 1), SERVICE[[#This Row],[Booking]])</f>
        <v>0</v>
      </c>
    </row>
    <row r="485" spans="1:26" x14ac:dyDescent="0.25">
      <c r="A485" s="6" t="str">
        <f ca="1">no.</f>
        <v/>
      </c>
      <c r="E485" s="4" t="str">
        <f ca="1">position</f>
        <v/>
      </c>
      <c r="J485" s="318"/>
      <c r="M485" s="4"/>
      <c r="O485" s="6"/>
      <c r="Q485" s="20"/>
      <c r="R485" s="5" t="str">
        <f ca="1">score</f>
        <v/>
      </c>
      <c r="S485" s="7" t="str">
        <f ca="1">rescore_svc</f>
        <v/>
      </c>
      <c r="U485" s="11" t="str">
        <f ca="1">price</f>
        <v/>
      </c>
      <c r="V485" s="4"/>
      <c r="Y485" s="388">
        <f ca="1">COUNTIFS(OFFSET($B$10, 0, 0, ROW()-9, 1), SERVICE[[#This Row],[Employee ID]], OFFSET($F$10, 0, 0, ROW()-9, 1), SERVICE[[#This Row],[Resources Role]])</f>
        <v>0</v>
      </c>
      <c r="Z485" s="388">
        <f ca="1">COUNTIFS(OFFSET($F$10, 0, 0, ROW()-9, 1), SERVICE[[#This Row],[Resources Role]], OFFSET($H$10, 0, 0, ROW()-9, 1), SERVICE[[#This Row],[Booking]])</f>
        <v>0</v>
      </c>
    </row>
    <row r="486" spans="1:26" x14ac:dyDescent="0.25">
      <c r="A486" s="6" t="str">
        <f ca="1">no.</f>
        <v/>
      </c>
      <c r="E486" s="4" t="str">
        <f ca="1">position</f>
        <v/>
      </c>
      <c r="J486" s="318"/>
      <c r="M486" s="4"/>
      <c r="O486" s="6"/>
      <c r="Q486" s="20"/>
      <c r="R486" s="5" t="str">
        <f ca="1">score</f>
        <v/>
      </c>
      <c r="S486" s="7" t="str">
        <f ca="1">rescore_svc</f>
        <v/>
      </c>
      <c r="U486" s="11" t="str">
        <f ca="1">price</f>
        <v/>
      </c>
      <c r="V486" s="4"/>
      <c r="Y486" s="388">
        <f ca="1">COUNTIFS(OFFSET($B$10, 0, 0, ROW()-9, 1), SERVICE[[#This Row],[Employee ID]], OFFSET($F$10, 0, 0, ROW()-9, 1), SERVICE[[#This Row],[Resources Role]])</f>
        <v>0</v>
      </c>
      <c r="Z486" s="388">
        <f ca="1">COUNTIFS(OFFSET($F$10, 0, 0, ROW()-9, 1), SERVICE[[#This Row],[Resources Role]], OFFSET($H$10, 0, 0, ROW()-9, 1), SERVICE[[#This Row],[Booking]])</f>
        <v>0</v>
      </c>
    </row>
    <row r="487" spans="1:26" x14ac:dyDescent="0.25">
      <c r="A487" s="6" t="str">
        <f ca="1">no.</f>
        <v/>
      </c>
      <c r="E487" s="4" t="str">
        <f ca="1">position</f>
        <v/>
      </c>
      <c r="J487" s="318"/>
      <c r="M487" s="4"/>
      <c r="O487" s="6"/>
      <c r="Q487" s="20"/>
      <c r="R487" s="5" t="str">
        <f ca="1">score</f>
        <v/>
      </c>
      <c r="S487" s="7" t="str">
        <f ca="1">rescore_svc</f>
        <v/>
      </c>
      <c r="U487" s="11" t="str">
        <f ca="1">price</f>
        <v/>
      </c>
      <c r="V487" s="4"/>
      <c r="Y487" s="388">
        <f ca="1">COUNTIFS(OFFSET($B$10, 0, 0, ROW()-9, 1), SERVICE[[#This Row],[Employee ID]], OFFSET($F$10, 0, 0, ROW()-9, 1), SERVICE[[#This Row],[Resources Role]])</f>
        <v>0</v>
      </c>
      <c r="Z487" s="388">
        <f ca="1">COUNTIFS(OFFSET($F$10, 0, 0, ROW()-9, 1), SERVICE[[#This Row],[Resources Role]], OFFSET($H$10, 0, 0, ROW()-9, 1), SERVICE[[#This Row],[Booking]])</f>
        <v>0</v>
      </c>
    </row>
    <row r="488" spans="1:26" x14ac:dyDescent="0.25">
      <c r="A488" s="6" t="str">
        <f ca="1">no.</f>
        <v/>
      </c>
      <c r="E488" s="4" t="str">
        <f ca="1">position</f>
        <v/>
      </c>
      <c r="J488" s="318"/>
      <c r="M488" s="4"/>
      <c r="O488" s="6"/>
      <c r="Q488" s="20"/>
      <c r="R488" s="5" t="str">
        <f ca="1">score</f>
        <v/>
      </c>
      <c r="S488" s="7" t="str">
        <f ca="1">rescore_svc</f>
        <v/>
      </c>
      <c r="U488" s="11" t="str">
        <f ca="1">price</f>
        <v/>
      </c>
      <c r="V488" s="4"/>
      <c r="Y488" s="388">
        <f ca="1">COUNTIFS(OFFSET($B$10, 0, 0, ROW()-9, 1), SERVICE[[#This Row],[Employee ID]], OFFSET($F$10, 0, 0, ROW()-9, 1), SERVICE[[#This Row],[Resources Role]])</f>
        <v>0</v>
      </c>
      <c r="Z488" s="388">
        <f ca="1">COUNTIFS(OFFSET($F$10, 0, 0, ROW()-9, 1), SERVICE[[#This Row],[Resources Role]], OFFSET($H$10, 0, 0, ROW()-9, 1), SERVICE[[#This Row],[Booking]])</f>
        <v>0</v>
      </c>
    </row>
    <row r="489" spans="1:26" x14ac:dyDescent="0.25">
      <c r="A489" s="6" t="str">
        <f ca="1">no.</f>
        <v/>
      </c>
      <c r="E489" s="4" t="str">
        <f ca="1">position</f>
        <v/>
      </c>
      <c r="J489" s="318"/>
      <c r="M489" s="4"/>
      <c r="O489" s="6"/>
      <c r="Q489" s="20"/>
      <c r="R489" s="5" t="str">
        <f ca="1">score</f>
        <v/>
      </c>
      <c r="S489" s="7" t="str">
        <f ca="1">rescore_svc</f>
        <v/>
      </c>
      <c r="U489" s="11" t="str">
        <f ca="1">price</f>
        <v/>
      </c>
      <c r="V489" s="4"/>
      <c r="Y489" s="388">
        <f ca="1">COUNTIFS(OFFSET($B$10, 0, 0, ROW()-9, 1), SERVICE[[#This Row],[Employee ID]], OFFSET($F$10, 0, 0, ROW()-9, 1), SERVICE[[#This Row],[Resources Role]])</f>
        <v>0</v>
      </c>
      <c r="Z489" s="388">
        <f ca="1">COUNTIFS(OFFSET($F$10, 0, 0, ROW()-9, 1), SERVICE[[#This Row],[Resources Role]], OFFSET($H$10, 0, 0, ROW()-9, 1), SERVICE[[#This Row],[Booking]])</f>
        <v>0</v>
      </c>
    </row>
    <row r="490" spans="1:26" x14ac:dyDescent="0.25">
      <c r="A490" s="6" t="str">
        <f ca="1">no.</f>
        <v/>
      </c>
      <c r="E490" s="4" t="str">
        <f ca="1">position</f>
        <v/>
      </c>
      <c r="J490" s="318"/>
      <c r="M490" s="4"/>
      <c r="O490" s="6"/>
      <c r="Q490" s="20"/>
      <c r="R490" s="5" t="str">
        <f ca="1">score</f>
        <v/>
      </c>
      <c r="S490" s="7" t="str">
        <f ca="1">rescore_svc</f>
        <v/>
      </c>
      <c r="U490" s="11" t="str">
        <f ca="1">price</f>
        <v/>
      </c>
      <c r="V490" s="4"/>
      <c r="Y490" s="388">
        <f ca="1">COUNTIFS(OFFSET($B$10, 0, 0, ROW()-9, 1), SERVICE[[#This Row],[Employee ID]], OFFSET($F$10, 0, 0, ROW()-9, 1), SERVICE[[#This Row],[Resources Role]])</f>
        <v>0</v>
      </c>
      <c r="Z490" s="388">
        <f ca="1">COUNTIFS(OFFSET($F$10, 0, 0, ROW()-9, 1), SERVICE[[#This Row],[Resources Role]], OFFSET($H$10, 0, 0, ROW()-9, 1), SERVICE[[#This Row],[Booking]])</f>
        <v>0</v>
      </c>
    </row>
    <row r="491" spans="1:26" x14ac:dyDescent="0.25">
      <c r="A491" s="6" t="str">
        <f ca="1">no.</f>
        <v/>
      </c>
      <c r="E491" s="4" t="str">
        <f ca="1">position</f>
        <v/>
      </c>
      <c r="J491" s="318"/>
      <c r="M491" s="4"/>
      <c r="O491" s="6"/>
      <c r="Q491" s="20"/>
      <c r="R491" s="5" t="str">
        <f ca="1">score</f>
        <v/>
      </c>
      <c r="S491" s="7" t="str">
        <f ca="1">rescore_svc</f>
        <v/>
      </c>
      <c r="U491" s="11" t="str">
        <f ca="1">price</f>
        <v/>
      </c>
      <c r="V491" s="4"/>
      <c r="Y491" s="388">
        <f ca="1">COUNTIFS(OFFSET($B$10, 0, 0, ROW()-9, 1), SERVICE[[#This Row],[Employee ID]], OFFSET($F$10, 0, 0, ROW()-9, 1), SERVICE[[#This Row],[Resources Role]])</f>
        <v>0</v>
      </c>
      <c r="Z491" s="388">
        <f ca="1">COUNTIFS(OFFSET($F$10, 0, 0, ROW()-9, 1), SERVICE[[#This Row],[Resources Role]], OFFSET($H$10, 0, 0, ROW()-9, 1), SERVICE[[#This Row],[Booking]])</f>
        <v>0</v>
      </c>
    </row>
    <row r="492" spans="1:26" x14ac:dyDescent="0.25">
      <c r="A492" s="6" t="str">
        <f ca="1">no.</f>
        <v/>
      </c>
      <c r="E492" s="4" t="str">
        <f ca="1">position</f>
        <v/>
      </c>
      <c r="J492" s="318"/>
      <c r="M492" s="4"/>
      <c r="O492" s="6"/>
      <c r="Q492" s="20"/>
      <c r="R492" s="5" t="str">
        <f ca="1">score</f>
        <v/>
      </c>
      <c r="S492" s="7" t="str">
        <f ca="1">rescore_svc</f>
        <v/>
      </c>
      <c r="U492" s="11" t="str">
        <f ca="1">price</f>
        <v/>
      </c>
      <c r="V492" s="4"/>
      <c r="Y492" s="388">
        <f ca="1">COUNTIFS(OFFSET($B$10, 0, 0, ROW()-9, 1), SERVICE[[#This Row],[Employee ID]], OFFSET($F$10, 0, 0, ROW()-9, 1), SERVICE[[#This Row],[Resources Role]])</f>
        <v>0</v>
      </c>
      <c r="Z492" s="388">
        <f ca="1">COUNTIFS(OFFSET($F$10, 0, 0, ROW()-9, 1), SERVICE[[#This Row],[Resources Role]], OFFSET($H$10, 0, 0, ROW()-9, 1), SERVICE[[#This Row],[Booking]])</f>
        <v>0</v>
      </c>
    </row>
    <row r="493" spans="1:26" x14ac:dyDescent="0.25">
      <c r="A493" s="6" t="str">
        <f ca="1">no.</f>
        <v/>
      </c>
      <c r="E493" s="4" t="str">
        <f ca="1">position</f>
        <v/>
      </c>
      <c r="J493" s="318"/>
      <c r="M493" s="4"/>
      <c r="O493" s="6"/>
      <c r="Q493" s="20"/>
      <c r="R493" s="5" t="str">
        <f ca="1">score</f>
        <v/>
      </c>
      <c r="S493" s="7" t="str">
        <f ca="1">rescore_svc</f>
        <v/>
      </c>
      <c r="U493" s="11" t="str">
        <f ca="1">price</f>
        <v/>
      </c>
      <c r="V493" s="4"/>
      <c r="Y493" s="388">
        <f ca="1">COUNTIFS(OFFSET($B$10, 0, 0, ROW()-9, 1), SERVICE[[#This Row],[Employee ID]], OFFSET($F$10, 0, 0, ROW()-9, 1), SERVICE[[#This Row],[Resources Role]])</f>
        <v>0</v>
      </c>
      <c r="Z493" s="388">
        <f ca="1">COUNTIFS(OFFSET($F$10, 0, 0, ROW()-9, 1), SERVICE[[#This Row],[Resources Role]], OFFSET($H$10, 0, 0, ROW()-9, 1), SERVICE[[#This Row],[Booking]])</f>
        <v>0</v>
      </c>
    </row>
    <row r="494" spans="1:26" x14ac:dyDescent="0.25">
      <c r="A494" s="6" t="str">
        <f ca="1">no.</f>
        <v/>
      </c>
      <c r="E494" s="4" t="str">
        <f ca="1">position</f>
        <v/>
      </c>
      <c r="J494" s="318"/>
      <c r="M494" s="4"/>
      <c r="O494" s="6"/>
      <c r="Q494" s="20"/>
      <c r="R494" s="5" t="str">
        <f ca="1">score</f>
        <v/>
      </c>
      <c r="S494" s="7" t="str">
        <f ca="1">rescore_svc</f>
        <v/>
      </c>
      <c r="U494" s="11" t="str">
        <f ca="1">price</f>
        <v/>
      </c>
      <c r="V494" s="4"/>
      <c r="Y494" s="388">
        <f ca="1">COUNTIFS(OFFSET($B$10, 0, 0, ROW()-9, 1), SERVICE[[#This Row],[Employee ID]], OFFSET($F$10, 0, 0, ROW()-9, 1), SERVICE[[#This Row],[Resources Role]])</f>
        <v>0</v>
      </c>
      <c r="Z494" s="388">
        <f ca="1">COUNTIFS(OFFSET($F$10, 0, 0, ROW()-9, 1), SERVICE[[#This Row],[Resources Role]], OFFSET($H$10, 0, 0, ROW()-9, 1), SERVICE[[#This Row],[Booking]])</f>
        <v>0</v>
      </c>
    </row>
    <row r="495" spans="1:26" x14ac:dyDescent="0.25">
      <c r="A495" s="6" t="str">
        <f ca="1">no.</f>
        <v/>
      </c>
      <c r="E495" s="4" t="str">
        <f ca="1">position</f>
        <v/>
      </c>
      <c r="J495" s="318"/>
      <c r="M495" s="4"/>
      <c r="O495" s="6"/>
      <c r="Q495" s="20"/>
      <c r="R495" s="5" t="str">
        <f ca="1">score</f>
        <v/>
      </c>
      <c r="S495" s="7" t="str">
        <f ca="1">rescore_svc</f>
        <v/>
      </c>
      <c r="U495" s="11" t="str">
        <f ca="1">price</f>
        <v/>
      </c>
      <c r="V495" s="4"/>
      <c r="Y495" s="388">
        <f ca="1">COUNTIFS(OFFSET($B$10, 0, 0, ROW()-9, 1), SERVICE[[#This Row],[Employee ID]], OFFSET($F$10, 0, 0, ROW()-9, 1), SERVICE[[#This Row],[Resources Role]])</f>
        <v>0</v>
      </c>
      <c r="Z495" s="388">
        <f ca="1">COUNTIFS(OFFSET($F$10, 0, 0, ROW()-9, 1), SERVICE[[#This Row],[Resources Role]], OFFSET($H$10, 0, 0, ROW()-9, 1), SERVICE[[#This Row],[Booking]])</f>
        <v>0</v>
      </c>
    </row>
    <row r="496" spans="1:26" x14ac:dyDescent="0.25">
      <c r="A496" s="6" t="str">
        <f ca="1">no.</f>
        <v/>
      </c>
      <c r="E496" s="4" t="str">
        <f ca="1">position</f>
        <v/>
      </c>
      <c r="J496" s="318"/>
      <c r="M496" s="4"/>
      <c r="O496" s="6"/>
      <c r="Q496" s="20"/>
      <c r="R496" s="5" t="str">
        <f ca="1">score</f>
        <v/>
      </c>
      <c r="S496" s="7" t="str">
        <f ca="1">rescore_svc</f>
        <v/>
      </c>
      <c r="U496" s="11" t="str">
        <f ca="1">price</f>
        <v/>
      </c>
      <c r="V496" s="4"/>
      <c r="Y496" s="388">
        <f ca="1">COUNTIFS(OFFSET($B$10, 0, 0, ROW()-9, 1), SERVICE[[#This Row],[Employee ID]], OFFSET($F$10, 0, 0, ROW()-9, 1), SERVICE[[#This Row],[Resources Role]])</f>
        <v>0</v>
      </c>
      <c r="Z496" s="388">
        <f ca="1">COUNTIFS(OFFSET($F$10, 0, 0, ROW()-9, 1), SERVICE[[#This Row],[Resources Role]], OFFSET($H$10, 0, 0, ROW()-9, 1), SERVICE[[#This Row],[Booking]])</f>
        <v>0</v>
      </c>
    </row>
    <row r="497" spans="1:26" x14ac:dyDescent="0.25">
      <c r="A497" s="6" t="str">
        <f ca="1">no.</f>
        <v/>
      </c>
      <c r="E497" s="4" t="str">
        <f ca="1">position</f>
        <v/>
      </c>
      <c r="J497" s="318"/>
      <c r="M497" s="4"/>
      <c r="O497" s="6"/>
      <c r="Q497" s="20"/>
      <c r="R497" s="5" t="str">
        <f ca="1">score</f>
        <v/>
      </c>
      <c r="S497" s="7" t="str">
        <f ca="1">rescore_svc</f>
        <v/>
      </c>
      <c r="U497" s="11" t="str">
        <f ca="1">price</f>
        <v/>
      </c>
      <c r="V497" s="4"/>
      <c r="Y497" s="388">
        <f ca="1">COUNTIFS(OFFSET($B$10, 0, 0, ROW()-9, 1), SERVICE[[#This Row],[Employee ID]], OFFSET($F$10, 0, 0, ROW()-9, 1), SERVICE[[#This Row],[Resources Role]])</f>
        <v>0</v>
      </c>
      <c r="Z497" s="388">
        <f ca="1">COUNTIFS(OFFSET($F$10, 0, 0, ROW()-9, 1), SERVICE[[#This Row],[Resources Role]], OFFSET($H$10, 0, 0, ROW()-9, 1), SERVICE[[#This Row],[Booking]])</f>
        <v>0</v>
      </c>
    </row>
    <row r="498" spans="1:26" x14ac:dyDescent="0.25">
      <c r="A498" s="6" t="str">
        <f ca="1">no.</f>
        <v/>
      </c>
      <c r="E498" s="4" t="str">
        <f ca="1">position</f>
        <v/>
      </c>
      <c r="J498" s="318"/>
      <c r="M498" s="4"/>
      <c r="O498" s="6"/>
      <c r="Q498" s="20"/>
      <c r="R498" s="5" t="str">
        <f ca="1">score</f>
        <v/>
      </c>
      <c r="S498" s="7" t="str">
        <f ca="1">rescore_svc</f>
        <v/>
      </c>
      <c r="U498" s="11" t="str">
        <f ca="1">price</f>
        <v/>
      </c>
      <c r="V498" s="4"/>
      <c r="Y498" s="388">
        <f ca="1">COUNTIFS(OFFSET($B$10, 0, 0, ROW()-9, 1), SERVICE[[#This Row],[Employee ID]], OFFSET($F$10, 0, 0, ROW()-9, 1), SERVICE[[#This Row],[Resources Role]])</f>
        <v>0</v>
      </c>
      <c r="Z498" s="388">
        <f ca="1">COUNTIFS(OFFSET($F$10, 0, 0, ROW()-9, 1), SERVICE[[#This Row],[Resources Role]], OFFSET($H$10, 0, 0, ROW()-9, 1), SERVICE[[#This Row],[Booking]])</f>
        <v>0</v>
      </c>
    </row>
    <row r="499" spans="1:26" x14ac:dyDescent="0.25">
      <c r="A499" s="6" t="str">
        <f ca="1">no.</f>
        <v/>
      </c>
      <c r="E499" s="4" t="str">
        <f ca="1">position</f>
        <v/>
      </c>
      <c r="J499" s="318"/>
      <c r="M499" s="4"/>
      <c r="O499" s="6"/>
      <c r="Q499" s="20"/>
      <c r="R499" s="5" t="str">
        <f ca="1">score</f>
        <v/>
      </c>
      <c r="S499" s="7" t="str">
        <f ca="1">rescore_svc</f>
        <v/>
      </c>
      <c r="U499" s="11" t="str">
        <f ca="1">price</f>
        <v/>
      </c>
      <c r="V499" s="4"/>
      <c r="Y499" s="388">
        <f ca="1">COUNTIFS(OFFSET($B$10, 0, 0, ROW()-9, 1), SERVICE[[#This Row],[Employee ID]], OFFSET($F$10, 0, 0, ROW()-9, 1), SERVICE[[#This Row],[Resources Role]])</f>
        <v>0</v>
      </c>
      <c r="Z499" s="388">
        <f ca="1">COUNTIFS(OFFSET($F$10, 0, 0, ROW()-9, 1), SERVICE[[#This Row],[Resources Role]], OFFSET($H$10, 0, 0, ROW()-9, 1), SERVICE[[#This Row],[Booking]])</f>
        <v>0</v>
      </c>
    </row>
    <row r="500" spans="1:26" x14ac:dyDescent="0.25">
      <c r="A500" s="6" t="str">
        <f ca="1">no.</f>
        <v/>
      </c>
      <c r="E500" s="4" t="str">
        <f ca="1">position</f>
        <v/>
      </c>
      <c r="J500" s="318"/>
      <c r="M500" s="4"/>
      <c r="O500" s="6"/>
      <c r="Q500" s="20"/>
      <c r="R500" s="5" t="str">
        <f ca="1">score</f>
        <v/>
      </c>
      <c r="S500" s="7" t="str">
        <f ca="1">rescore_svc</f>
        <v/>
      </c>
      <c r="U500" s="11" t="str">
        <f ca="1">price</f>
        <v/>
      </c>
      <c r="V500" s="4"/>
      <c r="Y500" s="388">
        <f ca="1">COUNTIFS(OFFSET($B$10, 0, 0, ROW()-9, 1), SERVICE[[#This Row],[Employee ID]], OFFSET($F$10, 0, 0, ROW()-9, 1), SERVICE[[#This Row],[Resources Role]])</f>
        <v>0</v>
      </c>
      <c r="Z500" s="388">
        <f ca="1">COUNTIFS(OFFSET($F$10, 0, 0, ROW()-9, 1), SERVICE[[#This Row],[Resources Role]], OFFSET($H$10, 0, 0, ROW()-9, 1), SERVICE[[#This Row],[Booking]])</f>
        <v>0</v>
      </c>
    </row>
    <row r="501" spans="1:26" x14ac:dyDescent="0.25">
      <c r="A501" s="6" t="str">
        <f ca="1">no.</f>
        <v/>
      </c>
      <c r="E501" s="4" t="str">
        <f ca="1">position</f>
        <v/>
      </c>
      <c r="J501" s="318"/>
      <c r="M501" s="4"/>
      <c r="O501" s="6"/>
      <c r="Q501" s="20"/>
      <c r="R501" s="5" t="str">
        <f ca="1">score</f>
        <v/>
      </c>
      <c r="S501" s="7" t="str">
        <f ca="1">rescore_svc</f>
        <v/>
      </c>
      <c r="U501" s="11" t="str">
        <f ca="1">price</f>
        <v/>
      </c>
      <c r="V501" s="4"/>
      <c r="Y501" s="388">
        <f ca="1">COUNTIFS(OFFSET($B$10, 0, 0, ROW()-9, 1), SERVICE[[#This Row],[Employee ID]], OFFSET($F$10, 0, 0, ROW()-9, 1), SERVICE[[#This Row],[Resources Role]])</f>
        <v>0</v>
      </c>
      <c r="Z501" s="388">
        <f ca="1">COUNTIFS(OFFSET($F$10, 0, 0, ROW()-9, 1), SERVICE[[#This Row],[Resources Role]], OFFSET($H$10, 0, 0, ROW()-9, 1), SERVICE[[#This Row],[Booking]])</f>
        <v>0</v>
      </c>
    </row>
    <row r="502" spans="1:26" x14ac:dyDescent="0.25">
      <c r="A502" s="6" t="str">
        <f ca="1">no.</f>
        <v/>
      </c>
      <c r="E502" s="4" t="str">
        <f ca="1">position</f>
        <v/>
      </c>
      <c r="J502" s="318"/>
      <c r="M502" s="4"/>
      <c r="O502" s="6"/>
      <c r="Q502" s="20"/>
      <c r="R502" s="5" t="str">
        <f ca="1">score</f>
        <v/>
      </c>
      <c r="S502" s="7" t="str">
        <f ca="1">rescore_svc</f>
        <v/>
      </c>
      <c r="U502" s="11" t="str">
        <f ca="1">price</f>
        <v/>
      </c>
      <c r="V502" s="4"/>
      <c r="Y502" s="388">
        <f ca="1">COUNTIFS(OFFSET($B$10, 0, 0, ROW()-9, 1), SERVICE[[#This Row],[Employee ID]], OFFSET($F$10, 0, 0, ROW()-9, 1), SERVICE[[#This Row],[Resources Role]])</f>
        <v>0</v>
      </c>
      <c r="Z502" s="388">
        <f ca="1">COUNTIFS(OFFSET($F$10, 0, 0, ROW()-9, 1), SERVICE[[#This Row],[Resources Role]], OFFSET($H$10, 0, 0, ROW()-9, 1), SERVICE[[#This Row],[Booking]])</f>
        <v>0</v>
      </c>
    </row>
    <row r="503" spans="1:26" x14ac:dyDescent="0.25">
      <c r="A503" s="6" t="str">
        <f ca="1">no.</f>
        <v/>
      </c>
      <c r="E503" s="4" t="str">
        <f ca="1">position</f>
        <v/>
      </c>
      <c r="J503" s="318"/>
      <c r="M503" s="4"/>
      <c r="O503" s="6"/>
      <c r="Q503" s="20"/>
      <c r="R503" s="5" t="str">
        <f ca="1">score</f>
        <v/>
      </c>
      <c r="S503" s="7" t="str">
        <f ca="1">rescore_svc</f>
        <v/>
      </c>
      <c r="U503" s="11" t="str">
        <f ca="1">price</f>
        <v/>
      </c>
      <c r="V503" s="4"/>
      <c r="Y503" s="388">
        <f ca="1">COUNTIFS(OFFSET($B$10, 0, 0, ROW()-9, 1), SERVICE[[#This Row],[Employee ID]], OFFSET($F$10, 0, 0, ROW()-9, 1), SERVICE[[#This Row],[Resources Role]])</f>
        <v>0</v>
      </c>
      <c r="Z503" s="388">
        <f ca="1">COUNTIFS(OFFSET($F$10, 0, 0, ROW()-9, 1), SERVICE[[#This Row],[Resources Role]], OFFSET($H$10, 0, 0, ROW()-9, 1), SERVICE[[#This Row],[Booking]])</f>
        <v>0</v>
      </c>
    </row>
    <row r="504" spans="1:26" x14ac:dyDescent="0.25">
      <c r="A504" s="6" t="str">
        <f ca="1">no.</f>
        <v/>
      </c>
      <c r="E504" s="4" t="str">
        <f ca="1">position</f>
        <v/>
      </c>
      <c r="J504" s="318"/>
      <c r="M504" s="4"/>
      <c r="O504" s="6"/>
      <c r="Q504" s="20"/>
      <c r="R504" s="5" t="str">
        <f ca="1">score</f>
        <v/>
      </c>
      <c r="S504" s="7" t="str">
        <f ca="1">rescore_svc</f>
        <v/>
      </c>
      <c r="U504" s="11" t="str">
        <f ca="1">price</f>
        <v/>
      </c>
      <c r="V504" s="4"/>
      <c r="Y504" s="388">
        <f ca="1">COUNTIFS(OFFSET($B$10, 0, 0, ROW()-9, 1), SERVICE[[#This Row],[Employee ID]], OFFSET($F$10, 0, 0, ROW()-9, 1), SERVICE[[#This Row],[Resources Role]])</f>
        <v>0</v>
      </c>
      <c r="Z504" s="388">
        <f ca="1">COUNTIFS(OFFSET($F$10, 0, 0, ROW()-9, 1), SERVICE[[#This Row],[Resources Role]], OFFSET($H$10, 0, 0, ROW()-9, 1), SERVICE[[#This Row],[Booking]])</f>
        <v>0</v>
      </c>
    </row>
    <row r="505" spans="1:26" x14ac:dyDescent="0.25">
      <c r="A505" s="6" t="str">
        <f ca="1">no.</f>
        <v/>
      </c>
      <c r="E505" s="4" t="str">
        <f ca="1">position</f>
        <v/>
      </c>
      <c r="J505" s="318"/>
      <c r="M505" s="4"/>
      <c r="O505" s="6"/>
      <c r="Q505" s="20"/>
      <c r="R505" s="5" t="str">
        <f ca="1">score</f>
        <v/>
      </c>
      <c r="S505" s="7" t="str">
        <f ca="1">rescore_svc</f>
        <v/>
      </c>
      <c r="U505" s="11" t="str">
        <f ca="1">price</f>
        <v/>
      </c>
      <c r="V505" s="4"/>
      <c r="Y505" s="388">
        <f ca="1">COUNTIFS(OFFSET($B$10, 0, 0, ROW()-9, 1), SERVICE[[#This Row],[Employee ID]], OFFSET($F$10, 0, 0, ROW()-9, 1), SERVICE[[#This Row],[Resources Role]])</f>
        <v>0</v>
      </c>
      <c r="Z505" s="388">
        <f ca="1">COUNTIFS(OFFSET($F$10, 0, 0, ROW()-9, 1), SERVICE[[#This Row],[Resources Role]], OFFSET($H$10, 0, 0, ROW()-9, 1), SERVICE[[#This Row],[Booking]])</f>
        <v>0</v>
      </c>
    </row>
    <row r="506" spans="1:26" x14ac:dyDescent="0.25">
      <c r="A506" s="6" t="str">
        <f ca="1">no.</f>
        <v/>
      </c>
      <c r="E506" s="4" t="str">
        <f ca="1">position</f>
        <v/>
      </c>
      <c r="J506" s="318"/>
      <c r="M506" s="4"/>
      <c r="O506" s="6"/>
      <c r="Q506" s="20"/>
      <c r="R506" s="5" t="str">
        <f ca="1">score</f>
        <v/>
      </c>
      <c r="S506" s="7" t="str">
        <f ca="1">rescore_svc</f>
        <v/>
      </c>
      <c r="U506" s="11" t="str">
        <f ca="1">price</f>
        <v/>
      </c>
      <c r="V506" s="4"/>
      <c r="Y506" s="388">
        <f ca="1">COUNTIFS(OFFSET($B$10, 0, 0, ROW()-9, 1), SERVICE[[#This Row],[Employee ID]], OFFSET($F$10, 0, 0, ROW()-9, 1), SERVICE[[#This Row],[Resources Role]])</f>
        <v>0</v>
      </c>
      <c r="Z506" s="388">
        <f ca="1">COUNTIFS(OFFSET($F$10, 0, 0, ROW()-9, 1), SERVICE[[#This Row],[Resources Role]], OFFSET($H$10, 0, 0, ROW()-9, 1), SERVICE[[#This Row],[Booking]])</f>
        <v>0</v>
      </c>
    </row>
    <row r="507" spans="1:26" x14ac:dyDescent="0.25">
      <c r="A507" s="6" t="str">
        <f ca="1">no.</f>
        <v/>
      </c>
      <c r="E507" s="4" t="str">
        <f ca="1">position</f>
        <v/>
      </c>
      <c r="J507" s="318"/>
      <c r="M507" s="4"/>
      <c r="O507" s="6"/>
      <c r="Q507" s="20"/>
      <c r="R507" s="5" t="str">
        <f ca="1">score</f>
        <v/>
      </c>
      <c r="S507" s="7" t="str">
        <f ca="1">rescore_svc</f>
        <v/>
      </c>
      <c r="U507" s="11" t="str">
        <f ca="1">price</f>
        <v/>
      </c>
      <c r="V507" s="4"/>
      <c r="Y507" s="388">
        <f ca="1">COUNTIFS(OFFSET($B$10, 0, 0, ROW()-9, 1), SERVICE[[#This Row],[Employee ID]], OFFSET($F$10, 0, 0, ROW()-9, 1), SERVICE[[#This Row],[Resources Role]])</f>
        <v>0</v>
      </c>
      <c r="Z507" s="388">
        <f ca="1">COUNTIFS(OFFSET($F$10, 0, 0, ROW()-9, 1), SERVICE[[#This Row],[Resources Role]], OFFSET($H$10, 0, 0, ROW()-9, 1), SERVICE[[#This Row],[Booking]])</f>
        <v>0</v>
      </c>
    </row>
    <row r="508" spans="1:26" x14ac:dyDescent="0.25">
      <c r="A508" s="6" t="str">
        <f ca="1">no.</f>
        <v/>
      </c>
      <c r="E508" s="4" t="str">
        <f ca="1">position</f>
        <v/>
      </c>
      <c r="J508" s="318"/>
      <c r="M508" s="4"/>
      <c r="O508" s="6"/>
      <c r="Q508" s="20"/>
      <c r="R508" s="5" t="str">
        <f ca="1">score</f>
        <v/>
      </c>
      <c r="S508" s="7" t="str">
        <f ca="1">rescore_svc</f>
        <v/>
      </c>
      <c r="U508" s="11" t="str">
        <f ca="1">price</f>
        <v/>
      </c>
      <c r="V508" s="4"/>
      <c r="Y508" s="388">
        <f ca="1">COUNTIFS(OFFSET($B$10, 0, 0, ROW()-9, 1), SERVICE[[#This Row],[Employee ID]], OFFSET($F$10, 0, 0, ROW()-9, 1), SERVICE[[#This Row],[Resources Role]])</f>
        <v>0</v>
      </c>
      <c r="Z508" s="388">
        <f ca="1">COUNTIFS(OFFSET($F$10, 0, 0, ROW()-9, 1), SERVICE[[#This Row],[Resources Role]], OFFSET($H$10, 0, 0, ROW()-9, 1), SERVICE[[#This Row],[Booking]])</f>
        <v>0</v>
      </c>
    </row>
    <row r="509" spans="1:26" x14ac:dyDescent="0.25">
      <c r="A509" s="6" t="str">
        <f ca="1">no.</f>
        <v/>
      </c>
      <c r="E509" s="4" t="str">
        <f ca="1">position</f>
        <v/>
      </c>
      <c r="J509" s="318"/>
      <c r="M509" s="4"/>
      <c r="O509" s="6"/>
      <c r="Q509" s="20"/>
      <c r="R509" s="5" t="str">
        <f ca="1">score</f>
        <v/>
      </c>
      <c r="S509" s="7" t="str">
        <f ca="1">rescore_svc</f>
        <v/>
      </c>
      <c r="U509" s="11" t="str">
        <f ca="1">price</f>
        <v/>
      </c>
      <c r="V509" s="4"/>
      <c r="Y509" s="388">
        <f ca="1">COUNTIFS(OFFSET($B$10, 0, 0, ROW()-9, 1), SERVICE[[#This Row],[Employee ID]], OFFSET($F$10, 0, 0, ROW()-9, 1), SERVICE[[#This Row],[Resources Role]])</f>
        <v>0</v>
      </c>
      <c r="Z509" s="388">
        <f ca="1">COUNTIFS(OFFSET($F$10, 0, 0, ROW()-9, 1), SERVICE[[#This Row],[Resources Role]], OFFSET($H$10, 0, 0, ROW()-9, 1), SERVICE[[#This Row],[Booking]])</f>
        <v>0</v>
      </c>
    </row>
    <row r="510" spans="1:26" x14ac:dyDescent="0.25">
      <c r="A510" s="6" t="str">
        <f ca="1">no.</f>
        <v/>
      </c>
      <c r="E510" s="4" t="str">
        <f ca="1">position</f>
        <v/>
      </c>
      <c r="J510" s="318"/>
      <c r="M510" s="4"/>
      <c r="O510" s="6"/>
      <c r="Q510" s="20"/>
      <c r="R510" s="5" t="str">
        <f ca="1">score</f>
        <v/>
      </c>
      <c r="S510" s="7" t="str">
        <f ca="1">rescore_svc</f>
        <v/>
      </c>
      <c r="U510" s="11" t="str">
        <f ca="1">price</f>
        <v/>
      </c>
      <c r="V510" s="4"/>
      <c r="Y510" s="388">
        <f ca="1">COUNTIFS(OFFSET($B$10, 0, 0, ROW()-9, 1), SERVICE[[#This Row],[Employee ID]], OFFSET($F$10, 0, 0, ROW()-9, 1), SERVICE[[#This Row],[Resources Role]])</f>
        <v>0</v>
      </c>
      <c r="Z510" s="388">
        <f ca="1">COUNTIFS(OFFSET($F$10, 0, 0, ROW()-9, 1), SERVICE[[#This Row],[Resources Role]], OFFSET($H$10, 0, 0, ROW()-9, 1), SERVICE[[#This Row],[Booking]])</f>
        <v>0</v>
      </c>
    </row>
    <row r="511" spans="1:26" x14ac:dyDescent="0.25">
      <c r="A511" s="6" t="str">
        <f ca="1">no.</f>
        <v/>
      </c>
      <c r="E511" s="4" t="str">
        <f ca="1">position</f>
        <v/>
      </c>
      <c r="J511" s="318"/>
      <c r="M511" s="4"/>
      <c r="O511" s="6"/>
      <c r="Q511" s="20"/>
      <c r="R511" s="5" t="str">
        <f ca="1">score</f>
        <v/>
      </c>
      <c r="S511" s="7" t="str">
        <f ca="1">rescore_svc</f>
        <v/>
      </c>
      <c r="U511" s="11" t="str">
        <f ca="1">price</f>
        <v/>
      </c>
      <c r="V511" s="4"/>
      <c r="Y511" s="388">
        <f ca="1">COUNTIFS(OFFSET($B$10, 0, 0, ROW()-9, 1), SERVICE[[#This Row],[Employee ID]], OFFSET($F$10, 0, 0, ROW()-9, 1), SERVICE[[#This Row],[Resources Role]])</f>
        <v>0</v>
      </c>
      <c r="Z511" s="388">
        <f ca="1">COUNTIFS(OFFSET($F$10, 0, 0, ROW()-9, 1), SERVICE[[#This Row],[Resources Role]], OFFSET($H$10, 0, 0, ROW()-9, 1), SERVICE[[#This Row],[Booking]])</f>
        <v>0</v>
      </c>
    </row>
    <row r="512" spans="1:26" x14ac:dyDescent="0.25">
      <c r="A512" s="6" t="str">
        <f ca="1">no.</f>
        <v/>
      </c>
      <c r="E512" s="4" t="str">
        <f ca="1">position</f>
        <v/>
      </c>
      <c r="J512" s="318"/>
      <c r="M512" s="4"/>
      <c r="O512" s="6"/>
      <c r="Q512" s="20"/>
      <c r="R512" s="5" t="str">
        <f ca="1">score</f>
        <v/>
      </c>
      <c r="S512" s="7" t="str">
        <f ca="1">rescore_svc</f>
        <v/>
      </c>
      <c r="U512" s="11" t="str">
        <f ca="1">price</f>
        <v/>
      </c>
      <c r="V512" s="4"/>
      <c r="Y512" s="388">
        <f ca="1">COUNTIFS(OFFSET($B$10, 0, 0, ROW()-9, 1), SERVICE[[#This Row],[Employee ID]], OFFSET($F$10, 0, 0, ROW()-9, 1), SERVICE[[#This Row],[Resources Role]])</f>
        <v>0</v>
      </c>
      <c r="Z512" s="388">
        <f ca="1">COUNTIFS(OFFSET($F$10, 0, 0, ROW()-9, 1), SERVICE[[#This Row],[Resources Role]], OFFSET($H$10, 0, 0, ROW()-9, 1), SERVICE[[#This Row],[Booking]])</f>
        <v>0</v>
      </c>
    </row>
    <row r="513" spans="1:26" x14ac:dyDescent="0.25">
      <c r="A513" s="6" t="str">
        <f ca="1">no.</f>
        <v/>
      </c>
      <c r="E513" s="4" t="str">
        <f ca="1">position</f>
        <v/>
      </c>
      <c r="J513" s="318"/>
      <c r="M513" s="4"/>
      <c r="O513" s="6"/>
      <c r="Q513" s="20"/>
      <c r="R513" s="5" t="str">
        <f ca="1">score</f>
        <v/>
      </c>
      <c r="S513" s="7" t="str">
        <f ca="1">rescore_svc</f>
        <v/>
      </c>
      <c r="U513" s="11" t="str">
        <f ca="1">price</f>
        <v/>
      </c>
      <c r="V513" s="4"/>
      <c r="Y513" s="388">
        <f ca="1">COUNTIFS(OFFSET($B$10, 0, 0, ROW()-9, 1), SERVICE[[#This Row],[Employee ID]], OFFSET($F$10, 0, 0, ROW()-9, 1), SERVICE[[#This Row],[Resources Role]])</f>
        <v>0</v>
      </c>
      <c r="Z513" s="388">
        <f ca="1">COUNTIFS(OFFSET($F$10, 0, 0, ROW()-9, 1), SERVICE[[#This Row],[Resources Role]], OFFSET($H$10, 0, 0, ROW()-9, 1), SERVICE[[#This Row],[Booking]])</f>
        <v>0</v>
      </c>
    </row>
    <row r="514" spans="1:26" x14ac:dyDescent="0.25">
      <c r="A514" s="6" t="str">
        <f ca="1">no.</f>
        <v/>
      </c>
      <c r="E514" s="4" t="str">
        <f ca="1">position</f>
        <v/>
      </c>
      <c r="J514" s="318"/>
      <c r="M514" s="4"/>
      <c r="O514" s="6"/>
      <c r="Q514" s="20"/>
      <c r="R514" s="5" t="str">
        <f ca="1">score</f>
        <v/>
      </c>
      <c r="S514" s="7" t="str">
        <f ca="1">rescore_svc</f>
        <v/>
      </c>
      <c r="U514" s="11" t="str">
        <f ca="1">price</f>
        <v/>
      </c>
      <c r="V514" s="4"/>
      <c r="Y514" s="388">
        <f ca="1">COUNTIFS(OFFSET($B$10, 0, 0, ROW()-9, 1), SERVICE[[#This Row],[Employee ID]], OFFSET($F$10, 0, 0, ROW()-9, 1), SERVICE[[#This Row],[Resources Role]])</f>
        <v>0</v>
      </c>
      <c r="Z514" s="388">
        <f ca="1">COUNTIFS(OFFSET($F$10, 0, 0, ROW()-9, 1), SERVICE[[#This Row],[Resources Role]], OFFSET($H$10, 0, 0, ROW()-9, 1), SERVICE[[#This Row],[Booking]])</f>
        <v>0</v>
      </c>
    </row>
    <row r="515" spans="1:26" x14ac:dyDescent="0.25">
      <c r="A515" s="6" t="str">
        <f ca="1">no.</f>
        <v/>
      </c>
      <c r="E515" s="4" t="str">
        <f ca="1">position</f>
        <v/>
      </c>
      <c r="J515" s="318"/>
      <c r="M515" s="4"/>
      <c r="O515" s="6"/>
      <c r="Q515" s="20"/>
      <c r="R515" s="5" t="str">
        <f ca="1">score</f>
        <v/>
      </c>
      <c r="S515" s="7" t="str">
        <f ca="1">rescore_svc</f>
        <v/>
      </c>
      <c r="U515" s="11" t="str">
        <f ca="1">price</f>
        <v/>
      </c>
      <c r="V515" s="4"/>
      <c r="Y515" s="388">
        <f ca="1">COUNTIFS(OFFSET($B$10, 0, 0, ROW()-9, 1), SERVICE[[#This Row],[Employee ID]], OFFSET($F$10, 0, 0, ROW()-9, 1), SERVICE[[#This Row],[Resources Role]])</f>
        <v>0</v>
      </c>
      <c r="Z515" s="388">
        <f ca="1">COUNTIFS(OFFSET($F$10, 0, 0, ROW()-9, 1), SERVICE[[#This Row],[Resources Role]], OFFSET($H$10, 0, 0, ROW()-9, 1), SERVICE[[#This Row],[Booking]])</f>
        <v>0</v>
      </c>
    </row>
    <row r="516" spans="1:26" x14ac:dyDescent="0.25">
      <c r="A516" s="6" t="str">
        <f ca="1">no.</f>
        <v/>
      </c>
      <c r="E516" s="4" t="str">
        <f ca="1">position</f>
        <v/>
      </c>
      <c r="J516" s="318"/>
      <c r="M516" s="4"/>
      <c r="O516" s="6"/>
      <c r="Q516" s="20"/>
      <c r="R516" s="5" t="str">
        <f ca="1">score</f>
        <v/>
      </c>
      <c r="S516" s="7" t="str">
        <f ca="1">rescore_svc</f>
        <v/>
      </c>
      <c r="U516" s="11" t="str">
        <f ca="1">price</f>
        <v/>
      </c>
      <c r="V516" s="4"/>
      <c r="Y516" s="388">
        <f ca="1">COUNTIFS(OFFSET($B$10, 0, 0, ROW()-9, 1), SERVICE[[#This Row],[Employee ID]], OFFSET($F$10, 0, 0, ROW()-9, 1), SERVICE[[#This Row],[Resources Role]])</f>
        <v>0</v>
      </c>
      <c r="Z516" s="388">
        <f ca="1">COUNTIFS(OFFSET($F$10, 0, 0, ROW()-9, 1), SERVICE[[#This Row],[Resources Role]], OFFSET($H$10, 0, 0, ROW()-9, 1), SERVICE[[#This Row],[Booking]])</f>
        <v>0</v>
      </c>
    </row>
    <row r="517" spans="1:26" x14ac:dyDescent="0.25">
      <c r="A517" s="6" t="str">
        <f ca="1">no.</f>
        <v/>
      </c>
      <c r="E517" s="4" t="str">
        <f ca="1">position</f>
        <v/>
      </c>
      <c r="J517" s="318"/>
      <c r="M517" s="4"/>
      <c r="O517" s="6"/>
      <c r="Q517" s="20"/>
      <c r="R517" s="5" t="str">
        <f ca="1">score</f>
        <v/>
      </c>
      <c r="S517" s="7" t="str">
        <f ca="1">rescore_svc</f>
        <v/>
      </c>
      <c r="U517" s="11" t="str">
        <f ca="1">price</f>
        <v/>
      </c>
      <c r="V517" s="4"/>
      <c r="Y517" s="388">
        <f ca="1">COUNTIFS(OFFSET($B$10, 0, 0, ROW()-9, 1), SERVICE[[#This Row],[Employee ID]], OFFSET($F$10, 0, 0, ROW()-9, 1), SERVICE[[#This Row],[Resources Role]])</f>
        <v>0</v>
      </c>
      <c r="Z517" s="388">
        <f ca="1">COUNTIFS(OFFSET($F$10, 0, 0, ROW()-9, 1), SERVICE[[#This Row],[Resources Role]], OFFSET($H$10, 0, 0, ROW()-9, 1), SERVICE[[#This Row],[Booking]])</f>
        <v>0</v>
      </c>
    </row>
    <row r="518" spans="1:26" x14ac:dyDescent="0.25">
      <c r="A518" s="6" t="str">
        <f ca="1">no.</f>
        <v/>
      </c>
      <c r="E518" s="4" t="str">
        <f ca="1">position</f>
        <v/>
      </c>
      <c r="J518" s="318"/>
      <c r="M518" s="4"/>
      <c r="O518" s="6"/>
      <c r="Q518" s="20"/>
      <c r="R518" s="5" t="str">
        <f ca="1">score</f>
        <v/>
      </c>
      <c r="S518" s="7" t="str">
        <f ca="1">rescore_svc</f>
        <v/>
      </c>
      <c r="U518" s="11" t="str">
        <f ca="1">price</f>
        <v/>
      </c>
      <c r="V518" s="4"/>
      <c r="Y518" s="388">
        <f ca="1">COUNTIFS(OFFSET($B$10, 0, 0, ROW()-9, 1), SERVICE[[#This Row],[Employee ID]], OFFSET($F$10, 0, 0, ROW()-9, 1), SERVICE[[#This Row],[Resources Role]])</f>
        <v>0</v>
      </c>
      <c r="Z518" s="388">
        <f ca="1">COUNTIFS(OFFSET($F$10, 0, 0, ROW()-9, 1), SERVICE[[#This Row],[Resources Role]], OFFSET($H$10, 0, 0, ROW()-9, 1), SERVICE[[#This Row],[Booking]])</f>
        <v>0</v>
      </c>
    </row>
    <row r="519" spans="1:26" x14ac:dyDescent="0.25">
      <c r="A519" s="6" t="str">
        <f ca="1">no.</f>
        <v/>
      </c>
      <c r="E519" s="4" t="str">
        <f ca="1">position</f>
        <v/>
      </c>
      <c r="J519" s="318"/>
      <c r="M519" s="4"/>
      <c r="O519" s="6"/>
      <c r="Q519" s="20"/>
      <c r="R519" s="5" t="str">
        <f ca="1">score</f>
        <v/>
      </c>
      <c r="S519" s="7" t="str">
        <f ca="1">rescore_svc</f>
        <v/>
      </c>
      <c r="U519" s="11" t="str">
        <f ca="1">price</f>
        <v/>
      </c>
      <c r="V519" s="4"/>
      <c r="Y519" s="388">
        <f ca="1">COUNTIFS(OFFSET($B$10, 0, 0, ROW()-9, 1), SERVICE[[#This Row],[Employee ID]], OFFSET($F$10, 0, 0, ROW()-9, 1), SERVICE[[#This Row],[Resources Role]])</f>
        <v>0</v>
      </c>
      <c r="Z519" s="388">
        <f ca="1">COUNTIFS(OFFSET($F$10, 0, 0, ROW()-9, 1), SERVICE[[#This Row],[Resources Role]], OFFSET($H$10, 0, 0, ROW()-9, 1), SERVICE[[#This Row],[Booking]])</f>
        <v>0</v>
      </c>
    </row>
    <row r="520" spans="1:26" x14ac:dyDescent="0.25">
      <c r="A520" s="6" t="str">
        <f ca="1">no.</f>
        <v/>
      </c>
      <c r="E520" s="4" t="str">
        <f ca="1">position</f>
        <v/>
      </c>
      <c r="J520" s="318"/>
      <c r="M520" s="4"/>
      <c r="O520" s="6"/>
      <c r="Q520" s="20"/>
      <c r="R520" s="5" t="str">
        <f ca="1">score</f>
        <v/>
      </c>
      <c r="S520" s="7" t="str">
        <f ca="1">rescore_svc</f>
        <v/>
      </c>
      <c r="U520" s="11" t="str">
        <f ca="1">price</f>
        <v/>
      </c>
      <c r="V520" s="4"/>
      <c r="Y520" s="388">
        <f ca="1">COUNTIFS(OFFSET($B$10, 0, 0, ROW()-9, 1), SERVICE[[#This Row],[Employee ID]], OFFSET($F$10, 0, 0, ROW()-9, 1), SERVICE[[#This Row],[Resources Role]])</f>
        <v>0</v>
      </c>
      <c r="Z520" s="388">
        <f ca="1">COUNTIFS(OFFSET($F$10, 0, 0, ROW()-9, 1), SERVICE[[#This Row],[Resources Role]], OFFSET($H$10, 0, 0, ROW()-9, 1), SERVICE[[#This Row],[Booking]])</f>
        <v>0</v>
      </c>
    </row>
    <row r="521" spans="1:26" x14ac:dyDescent="0.25">
      <c r="A521" s="6" t="str">
        <f ca="1">no.</f>
        <v/>
      </c>
      <c r="E521" s="4" t="str">
        <f ca="1">position</f>
        <v/>
      </c>
      <c r="J521" s="318"/>
      <c r="M521" s="4"/>
      <c r="O521" s="6"/>
      <c r="Q521" s="20"/>
      <c r="R521" s="5" t="str">
        <f ca="1">score</f>
        <v/>
      </c>
      <c r="S521" s="7" t="str">
        <f ca="1">rescore_svc</f>
        <v/>
      </c>
      <c r="U521" s="11" t="str">
        <f ca="1">price</f>
        <v/>
      </c>
      <c r="V521" s="4"/>
      <c r="Y521" s="388">
        <f ca="1">COUNTIFS(OFFSET($B$10, 0, 0, ROW()-9, 1), SERVICE[[#This Row],[Employee ID]], OFFSET($F$10, 0, 0, ROW()-9, 1), SERVICE[[#This Row],[Resources Role]])</f>
        <v>0</v>
      </c>
      <c r="Z521" s="388">
        <f ca="1">COUNTIFS(OFFSET($F$10, 0, 0, ROW()-9, 1), SERVICE[[#This Row],[Resources Role]], OFFSET($H$10, 0, 0, ROW()-9, 1), SERVICE[[#This Row],[Booking]])</f>
        <v>0</v>
      </c>
    </row>
    <row r="522" spans="1:26" x14ac:dyDescent="0.25">
      <c r="A522" s="6" t="str">
        <f ca="1">no.</f>
        <v/>
      </c>
      <c r="E522" s="4" t="str">
        <f ca="1">position</f>
        <v/>
      </c>
      <c r="J522" s="318"/>
      <c r="M522" s="4"/>
      <c r="O522" s="6"/>
      <c r="Q522" s="20"/>
      <c r="R522" s="5" t="str">
        <f ca="1">score</f>
        <v/>
      </c>
      <c r="S522" s="7" t="str">
        <f ca="1">rescore_svc</f>
        <v/>
      </c>
      <c r="U522" s="11" t="str">
        <f ca="1">price</f>
        <v/>
      </c>
      <c r="V522" s="4"/>
      <c r="Y522" s="388">
        <f ca="1">COUNTIFS(OFFSET($B$10, 0, 0, ROW()-9, 1), SERVICE[[#This Row],[Employee ID]], OFFSET($F$10, 0, 0, ROW()-9, 1), SERVICE[[#This Row],[Resources Role]])</f>
        <v>0</v>
      </c>
      <c r="Z522" s="388">
        <f ca="1">COUNTIFS(OFFSET($F$10, 0, 0, ROW()-9, 1), SERVICE[[#This Row],[Resources Role]], OFFSET($H$10, 0, 0, ROW()-9, 1), SERVICE[[#This Row],[Booking]])</f>
        <v>0</v>
      </c>
    </row>
    <row r="523" spans="1:26" x14ac:dyDescent="0.25">
      <c r="A523" s="6" t="str">
        <f ca="1">no.</f>
        <v/>
      </c>
      <c r="E523" s="4" t="str">
        <f ca="1">position</f>
        <v/>
      </c>
      <c r="J523" s="318"/>
      <c r="M523" s="4"/>
      <c r="O523" s="6"/>
      <c r="Q523" s="20"/>
      <c r="R523" s="5" t="str">
        <f ca="1">score</f>
        <v/>
      </c>
      <c r="S523" s="7" t="str">
        <f ca="1">rescore_svc</f>
        <v/>
      </c>
      <c r="U523" s="11" t="str">
        <f ca="1">price</f>
        <v/>
      </c>
      <c r="V523" s="4"/>
      <c r="Y523" s="388">
        <f ca="1">COUNTIFS(OFFSET($B$10, 0, 0, ROW()-9, 1), SERVICE[[#This Row],[Employee ID]], OFFSET($F$10, 0, 0, ROW()-9, 1), SERVICE[[#This Row],[Resources Role]])</f>
        <v>0</v>
      </c>
      <c r="Z523" s="388">
        <f ca="1">COUNTIFS(OFFSET($F$10, 0, 0, ROW()-9, 1), SERVICE[[#This Row],[Resources Role]], OFFSET($H$10, 0, 0, ROW()-9, 1), SERVICE[[#This Row],[Booking]])</f>
        <v>0</v>
      </c>
    </row>
    <row r="524" spans="1:26" x14ac:dyDescent="0.25">
      <c r="A524" s="6" t="str">
        <f ca="1">no.</f>
        <v/>
      </c>
      <c r="E524" s="4" t="str">
        <f ca="1">position</f>
        <v/>
      </c>
      <c r="J524" s="318"/>
      <c r="M524" s="4"/>
      <c r="O524" s="6"/>
      <c r="Q524" s="20"/>
      <c r="R524" s="5" t="str">
        <f ca="1">score</f>
        <v/>
      </c>
      <c r="S524" s="7" t="str">
        <f ca="1">rescore_svc</f>
        <v/>
      </c>
      <c r="U524" s="11" t="str">
        <f ca="1">price</f>
        <v/>
      </c>
      <c r="V524" s="4"/>
      <c r="Y524" s="388">
        <f ca="1">COUNTIFS(OFFSET($B$10, 0, 0, ROW()-9, 1), SERVICE[[#This Row],[Employee ID]], OFFSET($F$10, 0, 0, ROW()-9, 1), SERVICE[[#This Row],[Resources Role]])</f>
        <v>0</v>
      </c>
      <c r="Z524" s="388">
        <f ca="1">COUNTIFS(OFFSET($F$10, 0, 0, ROW()-9, 1), SERVICE[[#This Row],[Resources Role]], OFFSET($H$10, 0, 0, ROW()-9, 1), SERVICE[[#This Row],[Booking]])</f>
        <v>0</v>
      </c>
    </row>
    <row r="525" spans="1:26" x14ac:dyDescent="0.25">
      <c r="A525" s="6" t="str">
        <f ca="1">no.</f>
        <v/>
      </c>
      <c r="E525" s="4" t="str">
        <f ca="1">position</f>
        <v/>
      </c>
      <c r="J525" s="318"/>
      <c r="M525" s="4"/>
      <c r="O525" s="6"/>
      <c r="Q525" s="20"/>
      <c r="R525" s="5" t="str">
        <f ca="1">score</f>
        <v/>
      </c>
      <c r="S525" s="7" t="str">
        <f ca="1">rescore_svc</f>
        <v/>
      </c>
      <c r="U525" s="11" t="str">
        <f ca="1">price</f>
        <v/>
      </c>
      <c r="V525" s="4"/>
      <c r="Y525" s="388">
        <f ca="1">COUNTIFS(OFFSET($B$10, 0, 0, ROW()-9, 1), SERVICE[[#This Row],[Employee ID]], OFFSET($F$10, 0, 0, ROW()-9, 1), SERVICE[[#This Row],[Resources Role]])</f>
        <v>0</v>
      </c>
      <c r="Z525" s="388">
        <f ca="1">COUNTIFS(OFFSET($F$10, 0, 0, ROW()-9, 1), SERVICE[[#This Row],[Resources Role]], OFFSET($H$10, 0, 0, ROW()-9, 1), SERVICE[[#This Row],[Booking]])</f>
        <v>0</v>
      </c>
    </row>
    <row r="526" spans="1:26" x14ac:dyDescent="0.25">
      <c r="A526" s="6" t="str">
        <f ca="1">no.</f>
        <v/>
      </c>
      <c r="E526" s="4" t="str">
        <f ca="1">position</f>
        <v/>
      </c>
      <c r="J526" s="318"/>
      <c r="M526" s="4"/>
      <c r="O526" s="6"/>
      <c r="Q526" s="20"/>
      <c r="R526" s="5" t="str">
        <f ca="1">score</f>
        <v/>
      </c>
      <c r="S526" s="7" t="str">
        <f ca="1">rescore_svc</f>
        <v/>
      </c>
      <c r="U526" s="11" t="str">
        <f ca="1">price</f>
        <v/>
      </c>
      <c r="V526" s="4"/>
      <c r="Y526" s="388">
        <f ca="1">COUNTIFS(OFFSET($B$10, 0, 0, ROW()-9, 1), SERVICE[[#This Row],[Employee ID]], OFFSET($F$10, 0, 0, ROW()-9, 1), SERVICE[[#This Row],[Resources Role]])</f>
        <v>0</v>
      </c>
      <c r="Z526" s="388">
        <f ca="1">COUNTIFS(OFFSET($F$10, 0, 0, ROW()-9, 1), SERVICE[[#This Row],[Resources Role]], OFFSET($H$10, 0, 0, ROW()-9, 1), SERVICE[[#This Row],[Booking]])</f>
        <v>0</v>
      </c>
    </row>
    <row r="527" spans="1:26" x14ac:dyDescent="0.25">
      <c r="A527" s="6" t="str">
        <f ca="1">no.</f>
        <v/>
      </c>
      <c r="E527" s="4" t="str">
        <f ca="1">position</f>
        <v/>
      </c>
      <c r="J527" s="318"/>
      <c r="M527" s="4"/>
      <c r="O527" s="6"/>
      <c r="Q527" s="20"/>
      <c r="R527" s="5" t="str">
        <f ca="1">score</f>
        <v/>
      </c>
      <c r="S527" s="7" t="str">
        <f ca="1">rescore_svc</f>
        <v/>
      </c>
      <c r="U527" s="11" t="str">
        <f ca="1">price</f>
        <v/>
      </c>
      <c r="V527" s="4"/>
      <c r="Y527" s="388">
        <f ca="1">COUNTIFS(OFFSET($B$10, 0, 0, ROW()-9, 1), SERVICE[[#This Row],[Employee ID]], OFFSET($F$10, 0, 0, ROW()-9, 1), SERVICE[[#This Row],[Resources Role]])</f>
        <v>0</v>
      </c>
      <c r="Z527" s="388">
        <f ca="1">COUNTIFS(OFFSET($F$10, 0, 0, ROW()-9, 1), SERVICE[[#This Row],[Resources Role]], OFFSET($H$10, 0, 0, ROW()-9, 1), SERVICE[[#This Row],[Booking]])</f>
        <v>0</v>
      </c>
    </row>
    <row r="528" spans="1:26" x14ac:dyDescent="0.25">
      <c r="A528" s="6" t="str">
        <f ca="1">no.</f>
        <v/>
      </c>
      <c r="E528" s="4" t="str">
        <f ca="1">position</f>
        <v/>
      </c>
      <c r="J528" s="318"/>
      <c r="M528" s="4"/>
      <c r="O528" s="6"/>
      <c r="Q528" s="20"/>
      <c r="R528" s="5" t="str">
        <f ca="1">score</f>
        <v/>
      </c>
      <c r="S528" s="7" t="str">
        <f ca="1">rescore_svc</f>
        <v/>
      </c>
      <c r="U528" s="11" t="str">
        <f ca="1">price</f>
        <v/>
      </c>
      <c r="V528" s="4"/>
      <c r="Y528" s="388">
        <f ca="1">COUNTIFS(OFFSET($B$10, 0, 0, ROW()-9, 1), SERVICE[[#This Row],[Employee ID]], OFFSET($F$10, 0, 0, ROW()-9, 1), SERVICE[[#This Row],[Resources Role]])</f>
        <v>0</v>
      </c>
      <c r="Z528" s="388">
        <f ca="1">COUNTIFS(OFFSET($F$10, 0, 0, ROW()-9, 1), SERVICE[[#This Row],[Resources Role]], OFFSET($H$10, 0, 0, ROW()-9, 1), SERVICE[[#This Row],[Booking]])</f>
        <v>0</v>
      </c>
    </row>
    <row r="529" spans="1:26" x14ac:dyDescent="0.25">
      <c r="A529" s="6" t="str">
        <f ca="1">no.</f>
        <v/>
      </c>
      <c r="E529" s="4" t="str">
        <f ca="1">position</f>
        <v/>
      </c>
      <c r="J529" s="318"/>
      <c r="M529" s="4"/>
      <c r="O529" s="6"/>
      <c r="Q529" s="20"/>
      <c r="R529" s="5" t="str">
        <f ca="1">score</f>
        <v/>
      </c>
      <c r="S529" s="7" t="str">
        <f ca="1">rescore_svc</f>
        <v/>
      </c>
      <c r="U529" s="11" t="str">
        <f ca="1">price</f>
        <v/>
      </c>
      <c r="V529" s="4"/>
      <c r="Y529" s="388">
        <f ca="1">COUNTIFS(OFFSET($B$10, 0, 0, ROW()-9, 1), SERVICE[[#This Row],[Employee ID]], OFFSET($F$10, 0, 0, ROW()-9, 1), SERVICE[[#This Row],[Resources Role]])</f>
        <v>0</v>
      </c>
      <c r="Z529" s="388">
        <f ca="1">COUNTIFS(OFFSET($F$10, 0, 0, ROW()-9, 1), SERVICE[[#This Row],[Resources Role]], OFFSET($H$10, 0, 0, ROW()-9, 1), SERVICE[[#This Row],[Booking]])</f>
        <v>0</v>
      </c>
    </row>
    <row r="530" spans="1:26" x14ac:dyDescent="0.25">
      <c r="A530" s="6" t="str">
        <f ca="1">no.</f>
        <v/>
      </c>
      <c r="E530" s="4" t="str">
        <f ca="1">position</f>
        <v/>
      </c>
      <c r="J530" s="318"/>
      <c r="M530" s="4"/>
      <c r="O530" s="6"/>
      <c r="Q530" s="20"/>
      <c r="R530" s="5" t="str">
        <f ca="1">score</f>
        <v/>
      </c>
      <c r="S530" s="7" t="str">
        <f ca="1">rescore_svc</f>
        <v/>
      </c>
      <c r="U530" s="11" t="str">
        <f ca="1">price</f>
        <v/>
      </c>
      <c r="V530" s="4"/>
      <c r="Y530" s="388">
        <f ca="1">COUNTIFS(OFFSET($B$10, 0, 0, ROW()-9, 1), SERVICE[[#This Row],[Employee ID]], OFFSET($F$10, 0, 0, ROW()-9, 1), SERVICE[[#This Row],[Resources Role]])</f>
        <v>0</v>
      </c>
      <c r="Z530" s="388">
        <f ca="1">COUNTIFS(OFFSET($F$10, 0, 0, ROW()-9, 1), SERVICE[[#This Row],[Resources Role]], OFFSET($H$10, 0, 0, ROW()-9, 1), SERVICE[[#This Row],[Booking]])</f>
        <v>0</v>
      </c>
    </row>
    <row r="531" spans="1:26" x14ac:dyDescent="0.25">
      <c r="A531" s="6" t="str">
        <f ca="1">no.</f>
        <v/>
      </c>
      <c r="E531" s="4" t="str">
        <f ca="1">position</f>
        <v/>
      </c>
      <c r="J531" s="318"/>
      <c r="M531" s="4"/>
      <c r="O531" s="6"/>
      <c r="Q531" s="20"/>
      <c r="R531" s="5" t="str">
        <f ca="1">score</f>
        <v/>
      </c>
      <c r="S531" s="7" t="str">
        <f ca="1">rescore_svc</f>
        <v/>
      </c>
      <c r="U531" s="11" t="str">
        <f ca="1">price</f>
        <v/>
      </c>
      <c r="V531" s="4"/>
      <c r="Y531" s="388">
        <f ca="1">COUNTIFS(OFFSET($B$10, 0, 0, ROW()-9, 1), SERVICE[[#This Row],[Employee ID]], OFFSET($F$10, 0, 0, ROW()-9, 1), SERVICE[[#This Row],[Resources Role]])</f>
        <v>0</v>
      </c>
      <c r="Z531" s="388">
        <f ca="1">COUNTIFS(OFFSET($F$10, 0, 0, ROW()-9, 1), SERVICE[[#This Row],[Resources Role]], OFFSET($H$10, 0, 0, ROW()-9, 1), SERVICE[[#This Row],[Booking]])</f>
        <v>0</v>
      </c>
    </row>
    <row r="532" spans="1:26" x14ac:dyDescent="0.25">
      <c r="A532" s="6" t="str">
        <f ca="1">no.</f>
        <v/>
      </c>
      <c r="E532" s="4" t="str">
        <f ca="1">position</f>
        <v/>
      </c>
      <c r="J532" s="318"/>
      <c r="M532" s="4"/>
      <c r="O532" s="6"/>
      <c r="Q532" s="20"/>
      <c r="R532" s="5" t="str">
        <f ca="1">score</f>
        <v/>
      </c>
      <c r="S532" s="7" t="str">
        <f ca="1">rescore_svc</f>
        <v/>
      </c>
      <c r="U532" s="11" t="str">
        <f ca="1">price</f>
        <v/>
      </c>
      <c r="V532" s="4"/>
      <c r="Y532" s="388">
        <f ca="1">COUNTIFS(OFFSET($B$10, 0, 0, ROW()-9, 1), SERVICE[[#This Row],[Employee ID]], OFFSET($F$10, 0, 0, ROW()-9, 1), SERVICE[[#This Row],[Resources Role]])</f>
        <v>0</v>
      </c>
      <c r="Z532" s="388">
        <f ca="1">COUNTIFS(OFFSET($F$10, 0, 0, ROW()-9, 1), SERVICE[[#This Row],[Resources Role]], OFFSET($H$10, 0, 0, ROW()-9, 1), SERVICE[[#This Row],[Booking]])</f>
        <v>0</v>
      </c>
    </row>
    <row r="533" spans="1:26" x14ac:dyDescent="0.25">
      <c r="A533" s="6" t="str">
        <f ca="1">no.</f>
        <v/>
      </c>
      <c r="E533" s="4" t="str">
        <f ca="1">position</f>
        <v/>
      </c>
      <c r="J533" s="318"/>
      <c r="M533" s="4"/>
      <c r="O533" s="6"/>
      <c r="Q533" s="20"/>
      <c r="R533" s="5" t="str">
        <f ca="1">score</f>
        <v/>
      </c>
      <c r="S533" s="7" t="str">
        <f ca="1">rescore_svc</f>
        <v/>
      </c>
      <c r="U533" s="11" t="str">
        <f ca="1">price</f>
        <v/>
      </c>
      <c r="V533" s="4"/>
      <c r="Y533" s="388">
        <f ca="1">COUNTIFS(OFFSET($B$10, 0, 0, ROW()-9, 1), SERVICE[[#This Row],[Employee ID]], OFFSET($F$10, 0, 0, ROW()-9, 1), SERVICE[[#This Row],[Resources Role]])</f>
        <v>0</v>
      </c>
      <c r="Z533" s="388">
        <f ca="1">COUNTIFS(OFFSET($F$10, 0, 0, ROW()-9, 1), SERVICE[[#This Row],[Resources Role]], OFFSET($H$10, 0, 0, ROW()-9, 1), SERVICE[[#This Row],[Booking]])</f>
        <v>0</v>
      </c>
    </row>
    <row r="534" spans="1:26" x14ac:dyDescent="0.25">
      <c r="A534" s="6" t="str">
        <f ca="1">no.</f>
        <v/>
      </c>
      <c r="E534" s="4" t="str">
        <f ca="1">position</f>
        <v/>
      </c>
      <c r="J534" s="318"/>
      <c r="M534" s="4"/>
      <c r="O534" s="6"/>
      <c r="Q534" s="20"/>
      <c r="R534" s="5" t="str">
        <f ca="1">score</f>
        <v/>
      </c>
      <c r="S534" s="7" t="str">
        <f ca="1">rescore_svc</f>
        <v/>
      </c>
      <c r="U534" s="11" t="str">
        <f ca="1">price</f>
        <v/>
      </c>
      <c r="V534" s="4"/>
      <c r="Y534" s="388">
        <f ca="1">COUNTIFS(OFFSET($B$10, 0, 0, ROW()-9, 1), SERVICE[[#This Row],[Employee ID]], OFFSET($F$10, 0, 0, ROW()-9, 1), SERVICE[[#This Row],[Resources Role]])</f>
        <v>0</v>
      </c>
      <c r="Z534" s="388">
        <f ca="1">COUNTIFS(OFFSET($F$10, 0, 0, ROW()-9, 1), SERVICE[[#This Row],[Resources Role]], OFFSET($H$10, 0, 0, ROW()-9, 1), SERVICE[[#This Row],[Booking]])</f>
        <v>0</v>
      </c>
    </row>
    <row r="535" spans="1:26" x14ac:dyDescent="0.25">
      <c r="A535" s="6" t="str">
        <f ca="1">no.</f>
        <v/>
      </c>
      <c r="E535" s="4" t="str">
        <f ca="1">position</f>
        <v/>
      </c>
      <c r="J535" s="318"/>
      <c r="M535" s="4"/>
      <c r="O535" s="6"/>
      <c r="Q535" s="20"/>
      <c r="R535" s="5" t="str">
        <f ca="1">score</f>
        <v/>
      </c>
      <c r="S535" s="7" t="str">
        <f ca="1">rescore_svc</f>
        <v/>
      </c>
      <c r="U535" s="11" t="str">
        <f ca="1">price</f>
        <v/>
      </c>
      <c r="V535" s="4"/>
      <c r="Y535" s="388">
        <f ca="1">COUNTIFS(OFFSET($B$10, 0, 0, ROW()-9, 1), SERVICE[[#This Row],[Employee ID]], OFFSET($F$10, 0, 0, ROW()-9, 1), SERVICE[[#This Row],[Resources Role]])</f>
        <v>0</v>
      </c>
      <c r="Z535" s="388">
        <f ca="1">COUNTIFS(OFFSET($F$10, 0, 0, ROW()-9, 1), SERVICE[[#This Row],[Resources Role]], OFFSET($H$10, 0, 0, ROW()-9, 1), SERVICE[[#This Row],[Booking]])</f>
        <v>0</v>
      </c>
    </row>
    <row r="536" spans="1:26" x14ac:dyDescent="0.25">
      <c r="A536" s="6" t="str">
        <f ca="1">no.</f>
        <v/>
      </c>
      <c r="E536" s="4" t="str">
        <f ca="1">position</f>
        <v/>
      </c>
      <c r="J536" s="318"/>
      <c r="M536" s="4"/>
      <c r="O536" s="6"/>
      <c r="Q536" s="20"/>
      <c r="R536" s="5" t="str">
        <f ca="1">score</f>
        <v/>
      </c>
      <c r="S536" s="7" t="str">
        <f ca="1">rescore_svc</f>
        <v/>
      </c>
      <c r="U536" s="11" t="str">
        <f ca="1">price</f>
        <v/>
      </c>
      <c r="V536" s="4"/>
      <c r="Y536" s="388">
        <f ca="1">COUNTIFS(OFFSET($B$10, 0, 0, ROW()-9, 1), SERVICE[[#This Row],[Employee ID]], OFFSET($F$10, 0, 0, ROW()-9, 1), SERVICE[[#This Row],[Resources Role]])</f>
        <v>0</v>
      </c>
      <c r="Z536" s="388">
        <f ca="1">COUNTIFS(OFFSET($F$10, 0, 0, ROW()-9, 1), SERVICE[[#This Row],[Resources Role]], OFFSET($H$10, 0, 0, ROW()-9, 1), SERVICE[[#This Row],[Booking]])</f>
        <v>0</v>
      </c>
    </row>
    <row r="537" spans="1:26" x14ac:dyDescent="0.25">
      <c r="A537" s="6" t="str">
        <f ca="1">no.</f>
        <v/>
      </c>
      <c r="E537" s="4" t="str">
        <f ca="1">position</f>
        <v/>
      </c>
      <c r="J537" s="318"/>
      <c r="M537" s="4"/>
      <c r="O537" s="6"/>
      <c r="Q537" s="20"/>
      <c r="R537" s="5" t="str">
        <f ca="1">score</f>
        <v/>
      </c>
      <c r="S537" s="7" t="str">
        <f ca="1">rescore_svc</f>
        <v/>
      </c>
      <c r="U537" s="11" t="str">
        <f ca="1">price</f>
        <v/>
      </c>
      <c r="V537" s="4"/>
      <c r="Y537" s="388">
        <f ca="1">COUNTIFS(OFFSET($B$10, 0, 0, ROW()-9, 1), SERVICE[[#This Row],[Employee ID]], OFFSET($F$10, 0, 0, ROW()-9, 1), SERVICE[[#This Row],[Resources Role]])</f>
        <v>0</v>
      </c>
      <c r="Z537" s="388">
        <f ca="1">COUNTIFS(OFFSET($F$10, 0, 0, ROW()-9, 1), SERVICE[[#This Row],[Resources Role]], OFFSET($H$10, 0, 0, ROW()-9, 1), SERVICE[[#This Row],[Booking]])</f>
        <v>0</v>
      </c>
    </row>
    <row r="538" spans="1:26" x14ac:dyDescent="0.25">
      <c r="A538" s="6" t="str">
        <f ca="1">no.</f>
        <v/>
      </c>
      <c r="E538" s="4" t="str">
        <f ca="1">position</f>
        <v/>
      </c>
      <c r="J538" s="318"/>
      <c r="M538" s="4"/>
      <c r="O538" s="6"/>
      <c r="Q538" s="20"/>
      <c r="R538" s="5" t="str">
        <f ca="1">score</f>
        <v/>
      </c>
      <c r="S538" s="7" t="str">
        <f ca="1">rescore_svc</f>
        <v/>
      </c>
      <c r="U538" s="11" t="str">
        <f ca="1">price</f>
        <v/>
      </c>
      <c r="V538" s="4"/>
      <c r="Y538" s="388">
        <f ca="1">COUNTIFS(OFFSET($B$10, 0, 0, ROW()-9, 1), SERVICE[[#This Row],[Employee ID]], OFFSET($F$10, 0, 0, ROW()-9, 1), SERVICE[[#This Row],[Resources Role]])</f>
        <v>0</v>
      </c>
      <c r="Z538" s="388">
        <f ca="1">COUNTIFS(OFFSET($F$10, 0, 0, ROW()-9, 1), SERVICE[[#This Row],[Resources Role]], OFFSET($H$10, 0, 0, ROW()-9, 1), SERVICE[[#This Row],[Booking]])</f>
        <v>0</v>
      </c>
    </row>
    <row r="539" spans="1:26" x14ac:dyDescent="0.25">
      <c r="A539" s="6" t="str">
        <f ca="1">no.</f>
        <v/>
      </c>
      <c r="E539" s="4" t="str">
        <f ca="1">position</f>
        <v/>
      </c>
      <c r="J539" s="318"/>
      <c r="M539" s="4"/>
      <c r="O539" s="6"/>
      <c r="Q539" s="20"/>
      <c r="R539" s="5" t="str">
        <f ca="1">score</f>
        <v/>
      </c>
      <c r="S539" s="7" t="str">
        <f ca="1">rescore_svc</f>
        <v/>
      </c>
      <c r="U539" s="11" t="str">
        <f ca="1">price</f>
        <v/>
      </c>
      <c r="V539" s="4"/>
      <c r="Y539" s="388">
        <f ca="1">COUNTIFS(OFFSET($B$10, 0, 0, ROW()-9, 1), SERVICE[[#This Row],[Employee ID]], OFFSET($F$10, 0, 0, ROW()-9, 1), SERVICE[[#This Row],[Resources Role]])</f>
        <v>0</v>
      </c>
      <c r="Z539" s="388">
        <f ca="1">COUNTIFS(OFFSET($F$10, 0, 0, ROW()-9, 1), SERVICE[[#This Row],[Resources Role]], OFFSET($H$10, 0, 0, ROW()-9, 1), SERVICE[[#This Row],[Booking]])</f>
        <v>0</v>
      </c>
    </row>
    <row r="540" spans="1:26" x14ac:dyDescent="0.25">
      <c r="A540" s="6" t="str">
        <f ca="1">no.</f>
        <v/>
      </c>
      <c r="E540" s="4" t="str">
        <f ca="1">position</f>
        <v/>
      </c>
      <c r="J540" s="318"/>
      <c r="M540" s="4"/>
      <c r="O540" s="6"/>
      <c r="Q540" s="20"/>
      <c r="R540" s="5" t="str">
        <f ca="1">score</f>
        <v/>
      </c>
      <c r="S540" s="7" t="str">
        <f ca="1">rescore_svc</f>
        <v/>
      </c>
      <c r="U540" s="11" t="str">
        <f ca="1">price</f>
        <v/>
      </c>
      <c r="V540" s="4"/>
      <c r="Y540" s="388">
        <f ca="1">COUNTIFS(OFFSET($B$10, 0, 0, ROW()-9, 1), SERVICE[[#This Row],[Employee ID]], OFFSET($F$10, 0, 0, ROW()-9, 1), SERVICE[[#This Row],[Resources Role]])</f>
        <v>0</v>
      </c>
      <c r="Z540" s="388">
        <f ca="1">COUNTIFS(OFFSET($F$10, 0, 0, ROW()-9, 1), SERVICE[[#This Row],[Resources Role]], OFFSET($H$10, 0, 0, ROW()-9, 1), SERVICE[[#This Row],[Booking]])</f>
        <v>0</v>
      </c>
    </row>
    <row r="541" spans="1:26" x14ac:dyDescent="0.25">
      <c r="A541" s="6" t="str">
        <f ca="1">no.</f>
        <v/>
      </c>
      <c r="E541" s="4" t="str">
        <f ca="1">position</f>
        <v/>
      </c>
      <c r="J541" s="318"/>
      <c r="M541" s="4"/>
      <c r="O541" s="6"/>
      <c r="Q541" s="20"/>
      <c r="R541" s="5" t="str">
        <f ca="1">score</f>
        <v/>
      </c>
      <c r="S541" s="7" t="str">
        <f ca="1">rescore_svc</f>
        <v/>
      </c>
      <c r="U541" s="11" t="str">
        <f ca="1">price</f>
        <v/>
      </c>
      <c r="V541" s="4"/>
      <c r="Y541" s="388">
        <f ca="1">COUNTIFS(OFFSET($B$10, 0, 0, ROW()-9, 1), SERVICE[[#This Row],[Employee ID]], OFFSET($F$10, 0, 0, ROW()-9, 1), SERVICE[[#This Row],[Resources Role]])</f>
        <v>0</v>
      </c>
      <c r="Z541" s="388">
        <f ca="1">COUNTIFS(OFFSET($F$10, 0, 0, ROW()-9, 1), SERVICE[[#This Row],[Resources Role]], OFFSET($H$10, 0, 0, ROW()-9, 1), SERVICE[[#This Row],[Booking]])</f>
        <v>0</v>
      </c>
    </row>
    <row r="542" spans="1:26" x14ac:dyDescent="0.25">
      <c r="A542" s="6" t="str">
        <f ca="1">no.</f>
        <v/>
      </c>
      <c r="E542" s="4" t="str">
        <f ca="1">position</f>
        <v/>
      </c>
      <c r="J542" s="318"/>
      <c r="M542" s="4"/>
      <c r="O542" s="6"/>
      <c r="Q542" s="20"/>
      <c r="R542" s="5" t="str">
        <f ca="1">score</f>
        <v/>
      </c>
      <c r="S542" s="7" t="str">
        <f ca="1">rescore_svc</f>
        <v/>
      </c>
      <c r="U542" s="11" t="str">
        <f ca="1">price</f>
        <v/>
      </c>
      <c r="V542" s="4"/>
      <c r="Y542" s="388">
        <f ca="1">COUNTIFS(OFFSET($B$10, 0, 0, ROW()-9, 1), SERVICE[[#This Row],[Employee ID]], OFFSET($F$10, 0, 0, ROW()-9, 1), SERVICE[[#This Row],[Resources Role]])</f>
        <v>0</v>
      </c>
      <c r="Z542" s="388">
        <f ca="1">COUNTIFS(OFFSET($F$10, 0, 0, ROW()-9, 1), SERVICE[[#This Row],[Resources Role]], OFFSET($H$10, 0, 0, ROW()-9, 1), SERVICE[[#This Row],[Booking]])</f>
        <v>0</v>
      </c>
    </row>
    <row r="543" spans="1:26" x14ac:dyDescent="0.25">
      <c r="A543" s="6" t="str">
        <f ca="1">no.</f>
        <v/>
      </c>
      <c r="E543" s="4" t="str">
        <f ca="1">position</f>
        <v/>
      </c>
      <c r="J543" s="318"/>
      <c r="M543" s="4"/>
      <c r="O543" s="6"/>
      <c r="Q543" s="20"/>
      <c r="R543" s="5" t="str">
        <f ca="1">score</f>
        <v/>
      </c>
      <c r="S543" s="7" t="str">
        <f ca="1">rescore_svc</f>
        <v/>
      </c>
      <c r="U543" s="11" t="str">
        <f ca="1">price</f>
        <v/>
      </c>
      <c r="V543" s="4"/>
      <c r="Y543" s="388">
        <f ca="1">COUNTIFS(OFFSET($B$10, 0, 0, ROW()-9, 1), SERVICE[[#This Row],[Employee ID]], OFFSET($F$10, 0, 0, ROW()-9, 1), SERVICE[[#This Row],[Resources Role]])</f>
        <v>0</v>
      </c>
      <c r="Z543" s="388">
        <f ca="1">COUNTIFS(OFFSET($F$10, 0, 0, ROW()-9, 1), SERVICE[[#This Row],[Resources Role]], OFFSET($H$10, 0, 0, ROW()-9, 1), SERVICE[[#This Row],[Booking]])</f>
        <v>0</v>
      </c>
    </row>
    <row r="544" spans="1:26" x14ac:dyDescent="0.25">
      <c r="A544" s="6" t="str">
        <f ca="1">no.</f>
        <v/>
      </c>
      <c r="E544" s="4" t="str">
        <f ca="1">position</f>
        <v/>
      </c>
      <c r="J544" s="318"/>
      <c r="M544" s="4"/>
      <c r="O544" s="6"/>
      <c r="Q544" s="20"/>
      <c r="R544" s="5" t="str">
        <f ca="1">score</f>
        <v/>
      </c>
      <c r="S544" s="7" t="str">
        <f ca="1">rescore_svc</f>
        <v/>
      </c>
      <c r="U544" s="11" t="str">
        <f ca="1">price</f>
        <v/>
      </c>
      <c r="V544" s="4"/>
      <c r="Y544" s="388">
        <f ca="1">COUNTIFS(OFFSET($B$10, 0, 0, ROW()-9, 1), SERVICE[[#This Row],[Employee ID]], OFFSET($F$10, 0, 0, ROW()-9, 1), SERVICE[[#This Row],[Resources Role]])</f>
        <v>0</v>
      </c>
      <c r="Z544" s="388">
        <f ca="1">COUNTIFS(OFFSET($F$10, 0, 0, ROW()-9, 1), SERVICE[[#This Row],[Resources Role]], OFFSET($H$10, 0, 0, ROW()-9, 1), SERVICE[[#This Row],[Booking]])</f>
        <v>0</v>
      </c>
    </row>
    <row r="545" spans="1:26" x14ac:dyDescent="0.25">
      <c r="A545" s="6" t="str">
        <f ca="1">no.</f>
        <v/>
      </c>
      <c r="E545" s="4" t="str">
        <f ca="1">position</f>
        <v/>
      </c>
      <c r="J545" s="318"/>
      <c r="M545" s="4"/>
      <c r="O545" s="6"/>
      <c r="Q545" s="20"/>
      <c r="R545" s="5" t="str">
        <f ca="1">score</f>
        <v/>
      </c>
      <c r="S545" s="7" t="str">
        <f ca="1">rescore_svc</f>
        <v/>
      </c>
      <c r="U545" s="11" t="str">
        <f ca="1">price</f>
        <v/>
      </c>
      <c r="V545" s="4"/>
      <c r="Y545" s="388">
        <f ca="1">COUNTIFS(OFFSET($B$10, 0, 0, ROW()-9, 1), SERVICE[[#This Row],[Employee ID]], OFFSET($F$10, 0, 0, ROW()-9, 1), SERVICE[[#This Row],[Resources Role]])</f>
        <v>0</v>
      </c>
      <c r="Z545" s="388">
        <f ca="1">COUNTIFS(OFFSET($F$10, 0, 0, ROW()-9, 1), SERVICE[[#This Row],[Resources Role]], OFFSET($H$10, 0, 0, ROW()-9, 1), SERVICE[[#This Row],[Booking]])</f>
        <v>0</v>
      </c>
    </row>
    <row r="546" spans="1:26" x14ac:dyDescent="0.25">
      <c r="A546" s="6" t="str">
        <f ca="1">no.</f>
        <v/>
      </c>
      <c r="E546" s="4" t="str">
        <f ca="1">position</f>
        <v/>
      </c>
      <c r="J546" s="318"/>
      <c r="M546" s="4"/>
      <c r="O546" s="6"/>
      <c r="Q546" s="20"/>
      <c r="R546" s="5" t="str">
        <f ca="1">score</f>
        <v/>
      </c>
      <c r="S546" s="7" t="str">
        <f ca="1">rescore_svc</f>
        <v/>
      </c>
      <c r="U546" s="11" t="str">
        <f ca="1">price</f>
        <v/>
      </c>
      <c r="V546" s="4"/>
      <c r="Y546" s="388">
        <f ca="1">COUNTIFS(OFFSET($B$10, 0, 0, ROW()-9, 1), SERVICE[[#This Row],[Employee ID]], OFFSET($F$10, 0, 0, ROW()-9, 1), SERVICE[[#This Row],[Resources Role]])</f>
        <v>0</v>
      </c>
      <c r="Z546" s="388">
        <f ca="1">COUNTIFS(OFFSET($F$10, 0, 0, ROW()-9, 1), SERVICE[[#This Row],[Resources Role]], OFFSET($H$10, 0, 0, ROW()-9, 1), SERVICE[[#This Row],[Booking]])</f>
        <v>0</v>
      </c>
    </row>
    <row r="547" spans="1:26" x14ac:dyDescent="0.25">
      <c r="A547" s="6" t="str">
        <f ca="1">no.</f>
        <v/>
      </c>
      <c r="E547" s="4" t="str">
        <f ca="1">position</f>
        <v/>
      </c>
      <c r="J547" s="318"/>
      <c r="M547" s="4"/>
      <c r="O547" s="6"/>
      <c r="Q547" s="20"/>
      <c r="R547" s="5" t="str">
        <f ca="1">score</f>
        <v/>
      </c>
      <c r="S547" s="7" t="str">
        <f ca="1">rescore_svc</f>
        <v/>
      </c>
      <c r="U547" s="11" t="str">
        <f ca="1">price</f>
        <v/>
      </c>
      <c r="V547" s="4"/>
      <c r="Y547" s="388">
        <f ca="1">COUNTIFS(OFFSET($B$10, 0, 0, ROW()-9, 1), SERVICE[[#This Row],[Employee ID]], OFFSET($F$10, 0, 0, ROW()-9, 1), SERVICE[[#This Row],[Resources Role]])</f>
        <v>0</v>
      </c>
      <c r="Z547" s="388">
        <f ca="1">COUNTIFS(OFFSET($F$10, 0, 0, ROW()-9, 1), SERVICE[[#This Row],[Resources Role]], OFFSET($H$10, 0, 0, ROW()-9, 1), SERVICE[[#This Row],[Booking]])</f>
        <v>0</v>
      </c>
    </row>
    <row r="548" spans="1:26" x14ac:dyDescent="0.25">
      <c r="A548" s="6" t="str">
        <f ca="1">no.</f>
        <v/>
      </c>
      <c r="E548" s="4" t="str">
        <f ca="1">position</f>
        <v/>
      </c>
      <c r="J548" s="318"/>
      <c r="M548" s="4"/>
      <c r="O548" s="6"/>
      <c r="Q548" s="20"/>
      <c r="R548" s="5" t="str">
        <f ca="1">score</f>
        <v/>
      </c>
      <c r="S548" s="7" t="str">
        <f ca="1">rescore_svc</f>
        <v/>
      </c>
      <c r="U548" s="11" t="str">
        <f ca="1">price</f>
        <v/>
      </c>
      <c r="V548" s="4"/>
      <c r="Y548" s="388">
        <f ca="1">COUNTIFS(OFFSET($B$10, 0, 0, ROW()-9, 1), SERVICE[[#This Row],[Employee ID]], OFFSET($F$10, 0, 0, ROW()-9, 1), SERVICE[[#This Row],[Resources Role]])</f>
        <v>0</v>
      </c>
      <c r="Z548" s="388">
        <f ca="1">COUNTIFS(OFFSET($F$10, 0, 0, ROW()-9, 1), SERVICE[[#This Row],[Resources Role]], OFFSET($H$10, 0, 0, ROW()-9, 1), SERVICE[[#This Row],[Booking]])</f>
        <v>0</v>
      </c>
    </row>
    <row r="549" spans="1:26" x14ac:dyDescent="0.25">
      <c r="A549" s="6" t="str">
        <f ca="1">no.</f>
        <v/>
      </c>
      <c r="E549" s="4" t="str">
        <f ca="1">position</f>
        <v/>
      </c>
      <c r="J549" s="318"/>
      <c r="M549" s="4"/>
      <c r="O549" s="6"/>
      <c r="Q549" s="20"/>
      <c r="R549" s="5" t="str">
        <f ca="1">score</f>
        <v/>
      </c>
      <c r="S549" s="7" t="str">
        <f ca="1">rescore_svc</f>
        <v/>
      </c>
      <c r="U549" s="11" t="str">
        <f ca="1">price</f>
        <v/>
      </c>
      <c r="V549" s="4"/>
      <c r="Y549" s="388">
        <f ca="1">COUNTIFS(OFFSET($B$10, 0, 0, ROW()-9, 1), SERVICE[[#This Row],[Employee ID]], OFFSET($F$10, 0, 0, ROW()-9, 1), SERVICE[[#This Row],[Resources Role]])</f>
        <v>0</v>
      </c>
      <c r="Z549" s="388">
        <f ca="1">COUNTIFS(OFFSET($F$10, 0, 0, ROW()-9, 1), SERVICE[[#This Row],[Resources Role]], OFFSET($H$10, 0, 0, ROW()-9, 1), SERVICE[[#This Row],[Booking]])</f>
        <v>0</v>
      </c>
    </row>
    <row r="550" spans="1:26" x14ac:dyDescent="0.25">
      <c r="A550" s="6" t="str">
        <f ca="1">no.</f>
        <v/>
      </c>
      <c r="E550" s="4" t="str">
        <f ca="1">position</f>
        <v/>
      </c>
      <c r="J550" s="318"/>
      <c r="M550" s="4"/>
      <c r="O550" s="6"/>
      <c r="Q550" s="20"/>
      <c r="R550" s="5" t="str">
        <f ca="1">score</f>
        <v/>
      </c>
      <c r="S550" s="7" t="str">
        <f ca="1">rescore_svc</f>
        <v/>
      </c>
      <c r="U550" s="11" t="str">
        <f ca="1">price</f>
        <v/>
      </c>
      <c r="V550" s="4"/>
      <c r="Y550" s="388">
        <f ca="1">COUNTIFS(OFFSET($B$10, 0, 0, ROW()-9, 1), SERVICE[[#This Row],[Employee ID]], OFFSET($F$10, 0, 0, ROW()-9, 1), SERVICE[[#This Row],[Resources Role]])</f>
        <v>0</v>
      </c>
      <c r="Z550" s="388">
        <f ca="1">COUNTIFS(OFFSET($F$10, 0, 0, ROW()-9, 1), SERVICE[[#This Row],[Resources Role]], OFFSET($H$10, 0, 0, ROW()-9, 1), SERVICE[[#This Row],[Booking]])</f>
        <v>0</v>
      </c>
    </row>
    <row r="551" spans="1:26" x14ac:dyDescent="0.25">
      <c r="A551" s="6" t="str">
        <f ca="1">no.</f>
        <v/>
      </c>
      <c r="E551" s="4" t="str">
        <f ca="1">position</f>
        <v/>
      </c>
      <c r="J551" s="318"/>
      <c r="M551" s="4"/>
      <c r="O551" s="6"/>
      <c r="Q551" s="20"/>
      <c r="R551" s="5" t="str">
        <f ca="1">score</f>
        <v/>
      </c>
      <c r="S551" s="7" t="str">
        <f ca="1">rescore_svc</f>
        <v/>
      </c>
      <c r="U551" s="11" t="str">
        <f ca="1">price</f>
        <v/>
      </c>
      <c r="V551" s="4"/>
      <c r="Y551" s="388">
        <f ca="1">COUNTIFS(OFFSET($B$10, 0, 0, ROW()-9, 1), SERVICE[[#This Row],[Employee ID]], OFFSET($F$10, 0, 0, ROW()-9, 1), SERVICE[[#This Row],[Resources Role]])</f>
        <v>0</v>
      </c>
      <c r="Z551" s="388">
        <f ca="1">COUNTIFS(OFFSET($F$10, 0, 0, ROW()-9, 1), SERVICE[[#This Row],[Resources Role]], OFFSET($H$10, 0, 0, ROW()-9, 1), SERVICE[[#This Row],[Booking]])</f>
        <v>0</v>
      </c>
    </row>
    <row r="552" spans="1:26" x14ac:dyDescent="0.25">
      <c r="A552" s="6" t="str">
        <f ca="1">no.</f>
        <v/>
      </c>
      <c r="E552" s="4" t="str">
        <f ca="1">position</f>
        <v/>
      </c>
      <c r="J552" s="318"/>
      <c r="M552" s="4"/>
      <c r="O552" s="6"/>
      <c r="Q552" s="20"/>
      <c r="R552" s="5" t="str">
        <f ca="1">score</f>
        <v/>
      </c>
      <c r="S552" s="7" t="str">
        <f ca="1">rescore_svc</f>
        <v/>
      </c>
      <c r="U552" s="11" t="str">
        <f ca="1">price</f>
        <v/>
      </c>
      <c r="V552" s="4"/>
      <c r="Y552" s="388">
        <f ca="1">COUNTIFS(OFFSET($B$10, 0, 0, ROW()-9, 1), SERVICE[[#This Row],[Employee ID]], OFFSET($F$10, 0, 0, ROW()-9, 1), SERVICE[[#This Row],[Resources Role]])</f>
        <v>0</v>
      </c>
      <c r="Z552" s="388">
        <f ca="1">COUNTIFS(OFFSET($F$10, 0, 0, ROW()-9, 1), SERVICE[[#This Row],[Resources Role]], OFFSET($H$10, 0, 0, ROW()-9, 1), SERVICE[[#This Row],[Booking]])</f>
        <v>0</v>
      </c>
    </row>
    <row r="553" spans="1:26" x14ac:dyDescent="0.25">
      <c r="A553" s="6" t="str">
        <f ca="1">no.</f>
        <v/>
      </c>
      <c r="E553" s="4" t="str">
        <f ca="1">position</f>
        <v/>
      </c>
      <c r="J553" s="318"/>
      <c r="M553" s="4"/>
      <c r="O553" s="6"/>
      <c r="Q553" s="20"/>
      <c r="R553" s="5" t="str">
        <f ca="1">score</f>
        <v/>
      </c>
      <c r="S553" s="7" t="str">
        <f ca="1">rescore_svc</f>
        <v/>
      </c>
      <c r="U553" s="11" t="str">
        <f ca="1">price</f>
        <v/>
      </c>
      <c r="V553" s="4"/>
      <c r="Y553" s="388">
        <f ca="1">COUNTIFS(OFFSET($B$10, 0, 0, ROW()-9, 1), SERVICE[[#This Row],[Employee ID]], OFFSET($F$10, 0, 0, ROW()-9, 1), SERVICE[[#This Row],[Resources Role]])</f>
        <v>0</v>
      </c>
      <c r="Z553" s="388">
        <f ca="1">COUNTIFS(OFFSET($F$10, 0, 0, ROW()-9, 1), SERVICE[[#This Row],[Resources Role]], OFFSET($H$10, 0, 0, ROW()-9, 1), SERVICE[[#This Row],[Booking]])</f>
        <v>0</v>
      </c>
    </row>
    <row r="554" spans="1:26" x14ac:dyDescent="0.25">
      <c r="A554" s="6" t="str">
        <f ca="1">no.</f>
        <v/>
      </c>
      <c r="E554" s="4" t="str">
        <f ca="1">position</f>
        <v/>
      </c>
      <c r="J554" s="318"/>
      <c r="M554" s="4"/>
      <c r="O554" s="6"/>
      <c r="Q554" s="20"/>
      <c r="R554" s="5" t="str">
        <f ca="1">score</f>
        <v/>
      </c>
      <c r="S554" s="7" t="str">
        <f ca="1">rescore_svc</f>
        <v/>
      </c>
      <c r="U554" s="11" t="str">
        <f ca="1">price</f>
        <v/>
      </c>
      <c r="V554" s="4"/>
      <c r="Y554" s="388">
        <f ca="1">COUNTIFS(OFFSET($B$10, 0, 0, ROW()-9, 1), SERVICE[[#This Row],[Employee ID]], OFFSET($F$10, 0, 0, ROW()-9, 1), SERVICE[[#This Row],[Resources Role]])</f>
        <v>0</v>
      </c>
      <c r="Z554" s="388">
        <f ca="1">COUNTIFS(OFFSET($F$10, 0, 0, ROW()-9, 1), SERVICE[[#This Row],[Resources Role]], OFFSET($H$10, 0, 0, ROW()-9, 1), SERVICE[[#This Row],[Booking]])</f>
        <v>0</v>
      </c>
    </row>
    <row r="555" spans="1:26" x14ac:dyDescent="0.25">
      <c r="A555" s="6" t="str">
        <f ca="1">no.</f>
        <v/>
      </c>
      <c r="E555" s="4" t="str">
        <f ca="1">position</f>
        <v/>
      </c>
      <c r="J555" s="318"/>
      <c r="M555" s="4"/>
      <c r="O555" s="6"/>
      <c r="Q555" s="20"/>
      <c r="R555" s="5" t="str">
        <f ca="1">score</f>
        <v/>
      </c>
      <c r="S555" s="7" t="str">
        <f ca="1">rescore_svc</f>
        <v/>
      </c>
      <c r="U555" s="11" t="str">
        <f ca="1">price</f>
        <v/>
      </c>
      <c r="V555" s="4"/>
      <c r="Y555" s="388">
        <f ca="1">COUNTIFS(OFFSET($B$10, 0, 0, ROW()-9, 1), SERVICE[[#This Row],[Employee ID]], OFFSET($F$10, 0, 0, ROW()-9, 1), SERVICE[[#This Row],[Resources Role]])</f>
        <v>0</v>
      </c>
      <c r="Z555" s="388">
        <f ca="1">COUNTIFS(OFFSET($F$10, 0, 0, ROW()-9, 1), SERVICE[[#This Row],[Resources Role]], OFFSET($H$10, 0, 0, ROW()-9, 1), SERVICE[[#This Row],[Booking]])</f>
        <v>0</v>
      </c>
    </row>
    <row r="556" spans="1:26" x14ac:dyDescent="0.25">
      <c r="A556" s="6" t="str">
        <f ca="1">no.</f>
        <v/>
      </c>
      <c r="E556" s="4" t="str">
        <f ca="1">position</f>
        <v/>
      </c>
      <c r="J556" s="318"/>
      <c r="M556" s="4"/>
      <c r="O556" s="6"/>
      <c r="Q556" s="20"/>
      <c r="R556" s="5" t="str">
        <f ca="1">score</f>
        <v/>
      </c>
      <c r="S556" s="7" t="str">
        <f ca="1">rescore_svc</f>
        <v/>
      </c>
      <c r="U556" s="11" t="str">
        <f ca="1">price</f>
        <v/>
      </c>
      <c r="V556" s="4"/>
      <c r="Y556" s="388">
        <f ca="1">COUNTIFS(OFFSET($B$10, 0, 0, ROW()-9, 1), SERVICE[[#This Row],[Employee ID]], OFFSET($F$10, 0, 0, ROW()-9, 1), SERVICE[[#This Row],[Resources Role]])</f>
        <v>0</v>
      </c>
      <c r="Z556" s="388">
        <f ca="1">COUNTIFS(OFFSET($F$10, 0, 0, ROW()-9, 1), SERVICE[[#This Row],[Resources Role]], OFFSET($H$10, 0, 0, ROW()-9, 1), SERVICE[[#This Row],[Booking]])</f>
        <v>0</v>
      </c>
    </row>
    <row r="557" spans="1:26" x14ac:dyDescent="0.25">
      <c r="A557" s="6" t="str">
        <f ca="1">no.</f>
        <v/>
      </c>
      <c r="E557" s="4" t="str">
        <f ca="1">position</f>
        <v/>
      </c>
      <c r="J557" s="318"/>
      <c r="M557" s="4"/>
      <c r="O557" s="6"/>
      <c r="Q557" s="20"/>
      <c r="R557" s="5" t="str">
        <f ca="1">score</f>
        <v/>
      </c>
      <c r="S557" s="7" t="str">
        <f ca="1">rescore_svc</f>
        <v/>
      </c>
      <c r="U557" s="11" t="str">
        <f ca="1">price</f>
        <v/>
      </c>
      <c r="V557" s="4"/>
      <c r="Y557" s="388">
        <f ca="1">COUNTIFS(OFFSET($B$10, 0, 0, ROW()-9, 1), SERVICE[[#This Row],[Employee ID]], OFFSET($F$10, 0, 0, ROW()-9, 1), SERVICE[[#This Row],[Resources Role]])</f>
        <v>0</v>
      </c>
      <c r="Z557" s="388">
        <f ca="1">COUNTIFS(OFFSET($F$10, 0, 0, ROW()-9, 1), SERVICE[[#This Row],[Resources Role]], OFFSET($H$10, 0, 0, ROW()-9, 1), SERVICE[[#This Row],[Booking]])</f>
        <v>0</v>
      </c>
    </row>
    <row r="558" spans="1:26" x14ac:dyDescent="0.25">
      <c r="A558" s="6" t="str">
        <f ca="1">no.</f>
        <v/>
      </c>
      <c r="E558" s="4" t="str">
        <f ca="1">position</f>
        <v/>
      </c>
      <c r="J558" s="318"/>
      <c r="M558" s="4"/>
      <c r="O558" s="6"/>
      <c r="Q558" s="20"/>
      <c r="R558" s="5" t="str">
        <f ca="1">score</f>
        <v/>
      </c>
      <c r="S558" s="7" t="str">
        <f ca="1">rescore_svc</f>
        <v/>
      </c>
      <c r="U558" s="11" t="str">
        <f ca="1">price</f>
        <v/>
      </c>
      <c r="V558" s="4"/>
      <c r="Y558" s="388">
        <f ca="1">COUNTIFS(OFFSET($B$10, 0, 0, ROW()-9, 1), SERVICE[[#This Row],[Employee ID]], OFFSET($F$10, 0, 0, ROW()-9, 1), SERVICE[[#This Row],[Resources Role]])</f>
        <v>0</v>
      </c>
      <c r="Z558" s="388">
        <f ca="1">COUNTIFS(OFFSET($F$10, 0, 0, ROW()-9, 1), SERVICE[[#This Row],[Resources Role]], OFFSET($H$10, 0, 0, ROW()-9, 1), SERVICE[[#This Row],[Booking]])</f>
        <v>0</v>
      </c>
    </row>
    <row r="559" spans="1:26" x14ac:dyDescent="0.25">
      <c r="A559" s="6" t="str">
        <f ca="1">no.</f>
        <v/>
      </c>
      <c r="E559" s="4" t="str">
        <f ca="1">position</f>
        <v/>
      </c>
      <c r="J559" s="318"/>
      <c r="M559" s="4"/>
      <c r="O559" s="6"/>
      <c r="Q559" s="20"/>
      <c r="R559" s="5" t="str">
        <f ca="1">score</f>
        <v/>
      </c>
      <c r="S559" s="7" t="str">
        <f ca="1">rescore_svc</f>
        <v/>
      </c>
      <c r="U559" s="11" t="str">
        <f ca="1">price</f>
        <v/>
      </c>
      <c r="V559" s="4"/>
      <c r="Y559" s="388">
        <f ca="1">COUNTIFS(OFFSET($B$10, 0, 0, ROW()-9, 1), SERVICE[[#This Row],[Employee ID]], OFFSET($F$10, 0, 0, ROW()-9, 1), SERVICE[[#This Row],[Resources Role]])</f>
        <v>0</v>
      </c>
      <c r="Z559" s="388">
        <f ca="1">COUNTIFS(OFFSET($F$10, 0, 0, ROW()-9, 1), SERVICE[[#This Row],[Resources Role]], OFFSET($H$10, 0, 0, ROW()-9, 1), SERVICE[[#This Row],[Booking]])</f>
        <v>0</v>
      </c>
    </row>
    <row r="560" spans="1:26" x14ac:dyDescent="0.25">
      <c r="A560" s="6" t="str">
        <f ca="1">no.</f>
        <v/>
      </c>
      <c r="E560" s="4" t="str">
        <f ca="1">position</f>
        <v/>
      </c>
      <c r="J560" s="318"/>
      <c r="M560" s="4"/>
      <c r="O560" s="6"/>
      <c r="Q560" s="20"/>
      <c r="R560" s="5" t="str">
        <f ca="1">score</f>
        <v/>
      </c>
      <c r="S560" s="7" t="str">
        <f ca="1">rescore_svc</f>
        <v/>
      </c>
      <c r="U560" s="11" t="str">
        <f ca="1">price</f>
        <v/>
      </c>
      <c r="V560" s="4"/>
      <c r="Y560" s="388">
        <f ca="1">COUNTIFS(OFFSET($B$10, 0, 0, ROW()-9, 1), SERVICE[[#This Row],[Employee ID]], OFFSET($F$10, 0, 0, ROW()-9, 1), SERVICE[[#This Row],[Resources Role]])</f>
        <v>0</v>
      </c>
      <c r="Z560" s="388">
        <f ca="1">COUNTIFS(OFFSET($F$10, 0, 0, ROW()-9, 1), SERVICE[[#This Row],[Resources Role]], OFFSET($H$10, 0, 0, ROW()-9, 1), SERVICE[[#This Row],[Booking]])</f>
        <v>0</v>
      </c>
    </row>
    <row r="561" spans="1:26" x14ac:dyDescent="0.25">
      <c r="A561" s="6" t="str">
        <f ca="1">no.</f>
        <v/>
      </c>
      <c r="E561" s="4" t="str">
        <f ca="1">position</f>
        <v/>
      </c>
      <c r="J561" s="318"/>
      <c r="M561" s="4"/>
      <c r="O561" s="6"/>
      <c r="Q561" s="20"/>
      <c r="R561" s="5" t="str">
        <f ca="1">score</f>
        <v/>
      </c>
      <c r="S561" s="7" t="str">
        <f ca="1">rescore_svc</f>
        <v/>
      </c>
      <c r="U561" s="11" t="str">
        <f ca="1">price</f>
        <v/>
      </c>
      <c r="V561" s="4"/>
      <c r="Y561" s="388">
        <f ca="1">COUNTIFS(OFFSET($B$10, 0, 0, ROW()-9, 1), SERVICE[[#This Row],[Employee ID]], OFFSET($F$10, 0, 0, ROW()-9, 1), SERVICE[[#This Row],[Resources Role]])</f>
        <v>0</v>
      </c>
      <c r="Z561" s="388">
        <f ca="1">COUNTIFS(OFFSET($F$10, 0, 0, ROW()-9, 1), SERVICE[[#This Row],[Resources Role]], OFFSET($H$10, 0, 0, ROW()-9, 1), SERVICE[[#This Row],[Booking]])</f>
        <v>0</v>
      </c>
    </row>
    <row r="562" spans="1:26" x14ac:dyDescent="0.25">
      <c r="A562" s="6" t="str">
        <f ca="1">no.</f>
        <v/>
      </c>
      <c r="E562" s="4" t="str">
        <f ca="1">position</f>
        <v/>
      </c>
      <c r="J562" s="318"/>
      <c r="M562" s="4"/>
      <c r="O562" s="6"/>
      <c r="Q562" s="20"/>
      <c r="R562" s="5" t="str">
        <f ca="1">score</f>
        <v/>
      </c>
      <c r="S562" s="7" t="str">
        <f ca="1">rescore_svc</f>
        <v/>
      </c>
      <c r="U562" s="11" t="str">
        <f ca="1">price</f>
        <v/>
      </c>
      <c r="V562" s="4"/>
      <c r="Y562" s="388">
        <f ca="1">COUNTIFS(OFFSET($B$10, 0, 0, ROW()-9, 1), SERVICE[[#This Row],[Employee ID]], OFFSET($F$10, 0, 0, ROW()-9, 1), SERVICE[[#This Row],[Resources Role]])</f>
        <v>0</v>
      </c>
      <c r="Z562" s="388">
        <f ca="1">COUNTIFS(OFFSET($F$10, 0, 0, ROW()-9, 1), SERVICE[[#This Row],[Resources Role]], OFFSET($H$10, 0, 0, ROW()-9, 1), SERVICE[[#This Row],[Booking]])</f>
        <v>0</v>
      </c>
    </row>
    <row r="563" spans="1:26" x14ac:dyDescent="0.25">
      <c r="A563" s="6" t="str">
        <f ca="1">no.</f>
        <v/>
      </c>
      <c r="E563" s="4" t="str">
        <f ca="1">position</f>
        <v/>
      </c>
      <c r="J563" s="318"/>
      <c r="M563" s="4"/>
      <c r="O563" s="6"/>
      <c r="Q563" s="20"/>
      <c r="R563" s="5" t="str">
        <f ca="1">score</f>
        <v/>
      </c>
      <c r="S563" s="7" t="str">
        <f ca="1">rescore_svc</f>
        <v/>
      </c>
      <c r="U563" s="11" t="str">
        <f ca="1">price</f>
        <v/>
      </c>
      <c r="V563" s="4"/>
      <c r="Y563" s="388">
        <f ca="1">COUNTIFS(OFFSET($B$10, 0, 0, ROW()-9, 1), SERVICE[[#This Row],[Employee ID]], OFFSET($F$10, 0, 0, ROW()-9, 1), SERVICE[[#This Row],[Resources Role]])</f>
        <v>0</v>
      </c>
      <c r="Z563" s="388">
        <f ca="1">COUNTIFS(OFFSET($F$10, 0, 0, ROW()-9, 1), SERVICE[[#This Row],[Resources Role]], OFFSET($H$10, 0, 0, ROW()-9, 1), SERVICE[[#This Row],[Booking]])</f>
        <v>0</v>
      </c>
    </row>
    <row r="564" spans="1:26" x14ac:dyDescent="0.25">
      <c r="A564" s="6" t="str">
        <f ca="1">no.</f>
        <v/>
      </c>
      <c r="E564" s="4" t="str">
        <f ca="1">position</f>
        <v/>
      </c>
      <c r="J564" s="318"/>
      <c r="M564" s="4"/>
      <c r="O564" s="6"/>
      <c r="Q564" s="20"/>
      <c r="R564" s="5" t="str">
        <f ca="1">score</f>
        <v/>
      </c>
      <c r="S564" s="7" t="str">
        <f ca="1">rescore_svc</f>
        <v/>
      </c>
      <c r="U564" s="11" t="str">
        <f ca="1">price</f>
        <v/>
      </c>
      <c r="V564" s="4"/>
      <c r="Y564" s="388">
        <f ca="1">COUNTIFS(OFFSET($B$10, 0, 0, ROW()-9, 1), SERVICE[[#This Row],[Employee ID]], OFFSET($F$10, 0, 0, ROW()-9, 1), SERVICE[[#This Row],[Resources Role]])</f>
        <v>0</v>
      </c>
      <c r="Z564" s="388">
        <f ca="1">COUNTIFS(OFFSET($F$10, 0, 0, ROW()-9, 1), SERVICE[[#This Row],[Resources Role]], OFFSET($H$10, 0, 0, ROW()-9, 1), SERVICE[[#This Row],[Booking]])</f>
        <v>0</v>
      </c>
    </row>
    <row r="565" spans="1:26" x14ac:dyDescent="0.25">
      <c r="A565" s="6" t="str">
        <f ca="1">no.</f>
        <v/>
      </c>
      <c r="E565" s="4" t="str">
        <f ca="1">position</f>
        <v/>
      </c>
      <c r="J565" s="318"/>
      <c r="M565" s="4"/>
      <c r="O565" s="6"/>
      <c r="Q565" s="20"/>
      <c r="R565" s="5" t="str">
        <f ca="1">score</f>
        <v/>
      </c>
      <c r="S565" s="7" t="str">
        <f ca="1">rescore_svc</f>
        <v/>
      </c>
      <c r="U565" s="11" t="str">
        <f ca="1">price</f>
        <v/>
      </c>
      <c r="V565" s="4"/>
      <c r="Y565" s="388">
        <f ca="1">COUNTIFS(OFFSET($B$10, 0, 0, ROW()-9, 1), SERVICE[[#This Row],[Employee ID]], OFFSET($F$10, 0, 0, ROW()-9, 1), SERVICE[[#This Row],[Resources Role]])</f>
        <v>0</v>
      </c>
      <c r="Z565" s="388">
        <f ca="1">COUNTIFS(OFFSET($F$10, 0, 0, ROW()-9, 1), SERVICE[[#This Row],[Resources Role]], OFFSET($H$10, 0, 0, ROW()-9, 1), SERVICE[[#This Row],[Booking]])</f>
        <v>0</v>
      </c>
    </row>
    <row r="566" spans="1:26" x14ac:dyDescent="0.25">
      <c r="A566" s="6" t="str">
        <f ca="1">no.</f>
        <v/>
      </c>
      <c r="E566" s="4" t="str">
        <f ca="1">position</f>
        <v/>
      </c>
      <c r="J566" s="318"/>
      <c r="M566" s="4"/>
      <c r="O566" s="6"/>
      <c r="Q566" s="20"/>
      <c r="R566" s="5" t="str">
        <f ca="1">score</f>
        <v/>
      </c>
      <c r="S566" s="7" t="str">
        <f ca="1">rescore_svc</f>
        <v/>
      </c>
      <c r="U566" s="11" t="str">
        <f ca="1">price</f>
        <v/>
      </c>
      <c r="V566" s="4"/>
      <c r="Y566" s="388">
        <f ca="1">COUNTIFS(OFFSET($B$10, 0, 0, ROW()-9, 1), SERVICE[[#This Row],[Employee ID]], OFFSET($F$10, 0, 0, ROW()-9, 1), SERVICE[[#This Row],[Resources Role]])</f>
        <v>0</v>
      </c>
      <c r="Z566" s="388">
        <f ca="1">COUNTIFS(OFFSET($F$10, 0, 0, ROW()-9, 1), SERVICE[[#This Row],[Resources Role]], OFFSET($H$10, 0, 0, ROW()-9, 1), SERVICE[[#This Row],[Booking]])</f>
        <v>0</v>
      </c>
    </row>
    <row r="567" spans="1:26" x14ac:dyDescent="0.25">
      <c r="A567" s="6" t="str">
        <f ca="1">no.</f>
        <v/>
      </c>
      <c r="E567" s="4" t="str">
        <f ca="1">position</f>
        <v/>
      </c>
      <c r="J567" s="318"/>
      <c r="M567" s="4"/>
      <c r="O567" s="6"/>
      <c r="Q567" s="20"/>
      <c r="R567" s="5" t="str">
        <f ca="1">score</f>
        <v/>
      </c>
      <c r="S567" s="7" t="str">
        <f ca="1">rescore_svc</f>
        <v/>
      </c>
      <c r="U567" s="11" t="str">
        <f ca="1">price</f>
        <v/>
      </c>
      <c r="V567" s="4"/>
      <c r="Y567" s="388">
        <f ca="1">COUNTIFS(OFFSET($B$10, 0, 0, ROW()-9, 1), SERVICE[[#This Row],[Employee ID]], OFFSET($F$10, 0, 0, ROW()-9, 1), SERVICE[[#This Row],[Resources Role]])</f>
        <v>0</v>
      </c>
      <c r="Z567" s="388">
        <f ca="1">COUNTIFS(OFFSET($F$10, 0, 0, ROW()-9, 1), SERVICE[[#This Row],[Resources Role]], OFFSET($H$10, 0, 0, ROW()-9, 1), SERVICE[[#This Row],[Booking]])</f>
        <v>0</v>
      </c>
    </row>
    <row r="568" spans="1:26" x14ac:dyDescent="0.25">
      <c r="A568" s="6" t="str">
        <f ca="1">no.</f>
        <v/>
      </c>
      <c r="E568" s="4" t="str">
        <f ca="1">position</f>
        <v/>
      </c>
      <c r="J568" s="318"/>
      <c r="M568" s="4"/>
      <c r="O568" s="6"/>
      <c r="Q568" s="20"/>
      <c r="R568" s="5" t="str">
        <f ca="1">score</f>
        <v/>
      </c>
      <c r="S568" s="7" t="str">
        <f ca="1">rescore_svc</f>
        <v/>
      </c>
      <c r="U568" s="11" t="str">
        <f ca="1">price</f>
        <v/>
      </c>
      <c r="V568" s="4"/>
      <c r="Y568" s="388">
        <f ca="1">COUNTIFS(OFFSET($B$10, 0, 0, ROW()-9, 1), SERVICE[[#This Row],[Employee ID]], OFFSET($F$10, 0, 0, ROW()-9, 1), SERVICE[[#This Row],[Resources Role]])</f>
        <v>0</v>
      </c>
      <c r="Z568" s="388">
        <f ca="1">COUNTIFS(OFFSET($F$10, 0, 0, ROW()-9, 1), SERVICE[[#This Row],[Resources Role]], OFFSET($H$10, 0, 0, ROW()-9, 1), SERVICE[[#This Row],[Booking]])</f>
        <v>0</v>
      </c>
    </row>
    <row r="569" spans="1:26" x14ac:dyDescent="0.25">
      <c r="A569" s="6" t="str">
        <f ca="1">no.</f>
        <v/>
      </c>
      <c r="E569" s="4" t="str">
        <f ca="1">position</f>
        <v/>
      </c>
      <c r="J569" s="318"/>
      <c r="M569" s="4"/>
      <c r="O569" s="6"/>
      <c r="Q569" s="20"/>
      <c r="R569" s="5" t="str">
        <f ca="1">score</f>
        <v/>
      </c>
      <c r="S569" s="7" t="str">
        <f ca="1">rescore_svc</f>
        <v/>
      </c>
      <c r="U569" s="11" t="str">
        <f ca="1">price</f>
        <v/>
      </c>
      <c r="V569" s="4"/>
      <c r="Y569" s="388">
        <f ca="1">COUNTIFS(OFFSET($B$10, 0, 0, ROW()-9, 1), SERVICE[[#This Row],[Employee ID]], OFFSET($F$10, 0, 0, ROW()-9, 1), SERVICE[[#This Row],[Resources Role]])</f>
        <v>0</v>
      </c>
      <c r="Z569" s="388">
        <f ca="1">COUNTIFS(OFFSET($F$10, 0, 0, ROW()-9, 1), SERVICE[[#This Row],[Resources Role]], OFFSET($H$10, 0, 0, ROW()-9, 1), SERVICE[[#This Row],[Booking]])</f>
        <v>0</v>
      </c>
    </row>
    <row r="570" spans="1:26" x14ac:dyDescent="0.25">
      <c r="A570" s="6" t="str">
        <f ca="1">no.</f>
        <v/>
      </c>
      <c r="E570" s="4" t="str">
        <f ca="1">position</f>
        <v/>
      </c>
      <c r="J570" s="318"/>
      <c r="M570" s="4"/>
      <c r="O570" s="6"/>
      <c r="Q570" s="20"/>
      <c r="R570" s="5" t="str">
        <f ca="1">score</f>
        <v/>
      </c>
      <c r="S570" s="7" t="str">
        <f ca="1">rescore_svc</f>
        <v/>
      </c>
      <c r="U570" s="11" t="str">
        <f ca="1">price</f>
        <v/>
      </c>
      <c r="V570" s="4"/>
      <c r="Y570" s="388">
        <f ca="1">COUNTIFS(OFFSET($B$10, 0, 0, ROW()-9, 1), SERVICE[[#This Row],[Employee ID]], OFFSET($F$10, 0, 0, ROW()-9, 1), SERVICE[[#This Row],[Resources Role]])</f>
        <v>0</v>
      </c>
      <c r="Z570" s="388">
        <f ca="1">COUNTIFS(OFFSET($F$10, 0, 0, ROW()-9, 1), SERVICE[[#This Row],[Resources Role]], OFFSET($H$10, 0, 0, ROW()-9, 1), SERVICE[[#This Row],[Booking]])</f>
        <v>0</v>
      </c>
    </row>
    <row r="571" spans="1:26" x14ac:dyDescent="0.25">
      <c r="A571" s="6" t="str">
        <f ca="1">no.</f>
        <v/>
      </c>
      <c r="E571" s="4" t="str">
        <f ca="1">position</f>
        <v/>
      </c>
      <c r="J571" s="318"/>
      <c r="M571" s="4"/>
      <c r="O571" s="6"/>
      <c r="Q571" s="20"/>
      <c r="R571" s="5" t="str">
        <f ca="1">score</f>
        <v/>
      </c>
      <c r="S571" s="7" t="str">
        <f ca="1">rescore_svc</f>
        <v/>
      </c>
      <c r="U571" s="11" t="str">
        <f ca="1">price</f>
        <v/>
      </c>
      <c r="V571" s="4"/>
      <c r="Y571" s="388">
        <f ca="1">COUNTIFS(OFFSET($B$10, 0, 0, ROW()-9, 1), SERVICE[[#This Row],[Employee ID]], OFFSET($F$10, 0, 0, ROW()-9, 1), SERVICE[[#This Row],[Resources Role]])</f>
        <v>0</v>
      </c>
      <c r="Z571" s="388">
        <f ca="1">COUNTIFS(OFFSET($F$10, 0, 0, ROW()-9, 1), SERVICE[[#This Row],[Resources Role]], OFFSET($H$10, 0, 0, ROW()-9, 1), SERVICE[[#This Row],[Booking]])</f>
        <v>0</v>
      </c>
    </row>
    <row r="572" spans="1:26" x14ac:dyDescent="0.25">
      <c r="A572" s="6" t="str">
        <f ca="1">no.</f>
        <v/>
      </c>
      <c r="E572" s="4" t="str">
        <f ca="1">position</f>
        <v/>
      </c>
      <c r="J572" s="318"/>
      <c r="M572" s="4"/>
      <c r="O572" s="6"/>
      <c r="Q572" s="20"/>
      <c r="R572" s="5" t="str">
        <f ca="1">score</f>
        <v/>
      </c>
      <c r="S572" s="7" t="str">
        <f ca="1">rescore_svc</f>
        <v/>
      </c>
      <c r="U572" s="11" t="str">
        <f ca="1">price</f>
        <v/>
      </c>
      <c r="V572" s="4"/>
      <c r="Y572" s="388">
        <f ca="1">COUNTIFS(OFFSET($B$10, 0, 0, ROW()-9, 1), SERVICE[[#This Row],[Employee ID]], OFFSET($F$10, 0, 0, ROW()-9, 1), SERVICE[[#This Row],[Resources Role]])</f>
        <v>0</v>
      </c>
      <c r="Z572" s="388">
        <f ca="1">COUNTIFS(OFFSET($F$10, 0, 0, ROW()-9, 1), SERVICE[[#This Row],[Resources Role]], OFFSET($H$10, 0, 0, ROW()-9, 1), SERVICE[[#This Row],[Booking]])</f>
        <v>0</v>
      </c>
    </row>
    <row r="573" spans="1:26" x14ac:dyDescent="0.25">
      <c r="A573" s="6" t="str">
        <f ca="1">no.</f>
        <v/>
      </c>
      <c r="E573" s="4" t="str">
        <f ca="1">position</f>
        <v/>
      </c>
      <c r="J573" s="318"/>
      <c r="M573" s="4"/>
      <c r="O573" s="6"/>
      <c r="Q573" s="20"/>
      <c r="R573" s="5" t="str">
        <f ca="1">score</f>
        <v/>
      </c>
      <c r="S573" s="7" t="str">
        <f ca="1">rescore_svc</f>
        <v/>
      </c>
      <c r="U573" s="11" t="str">
        <f ca="1">price</f>
        <v/>
      </c>
      <c r="V573" s="4"/>
      <c r="Y573" s="388">
        <f ca="1">COUNTIFS(OFFSET($B$10, 0, 0, ROW()-9, 1), SERVICE[[#This Row],[Employee ID]], OFFSET($F$10, 0, 0, ROW()-9, 1), SERVICE[[#This Row],[Resources Role]])</f>
        <v>0</v>
      </c>
      <c r="Z573" s="388">
        <f ca="1">COUNTIFS(OFFSET($F$10, 0, 0, ROW()-9, 1), SERVICE[[#This Row],[Resources Role]], OFFSET($H$10, 0, 0, ROW()-9, 1), SERVICE[[#This Row],[Booking]])</f>
        <v>0</v>
      </c>
    </row>
    <row r="574" spans="1:26" x14ac:dyDescent="0.25">
      <c r="A574" s="6" t="str">
        <f ca="1">no.</f>
        <v/>
      </c>
      <c r="E574" s="4" t="str">
        <f ca="1">position</f>
        <v/>
      </c>
      <c r="J574" s="318"/>
      <c r="M574" s="4"/>
      <c r="O574" s="6"/>
      <c r="Q574" s="20"/>
      <c r="R574" s="5" t="str">
        <f ca="1">score</f>
        <v/>
      </c>
      <c r="S574" s="7" t="str">
        <f ca="1">rescore_svc</f>
        <v/>
      </c>
      <c r="U574" s="11" t="str">
        <f ca="1">price</f>
        <v/>
      </c>
      <c r="V574" s="4"/>
      <c r="Y574" s="388">
        <f ca="1">COUNTIFS(OFFSET($B$10, 0, 0, ROW()-9, 1), SERVICE[[#This Row],[Employee ID]], OFFSET($F$10, 0, 0, ROW()-9, 1), SERVICE[[#This Row],[Resources Role]])</f>
        <v>0</v>
      </c>
      <c r="Z574" s="388">
        <f ca="1">COUNTIFS(OFFSET($F$10, 0, 0, ROW()-9, 1), SERVICE[[#This Row],[Resources Role]], OFFSET($H$10, 0, 0, ROW()-9, 1), SERVICE[[#This Row],[Booking]])</f>
        <v>0</v>
      </c>
    </row>
    <row r="575" spans="1:26" x14ac:dyDescent="0.25">
      <c r="A575" s="6" t="str">
        <f ca="1">no.</f>
        <v/>
      </c>
      <c r="E575" s="4" t="str">
        <f ca="1">position</f>
        <v/>
      </c>
      <c r="J575" s="318"/>
      <c r="M575" s="4"/>
      <c r="O575" s="6"/>
      <c r="Q575" s="20"/>
      <c r="R575" s="5" t="str">
        <f ca="1">score</f>
        <v/>
      </c>
      <c r="S575" s="7" t="str">
        <f ca="1">rescore_svc</f>
        <v/>
      </c>
      <c r="U575" s="11" t="str">
        <f ca="1">price</f>
        <v/>
      </c>
      <c r="V575" s="4"/>
      <c r="Y575" s="388">
        <f ca="1">COUNTIFS(OFFSET($B$10, 0, 0, ROW()-9, 1), SERVICE[[#This Row],[Employee ID]], OFFSET($F$10, 0, 0, ROW()-9, 1), SERVICE[[#This Row],[Resources Role]])</f>
        <v>0</v>
      </c>
      <c r="Z575" s="388">
        <f ca="1">COUNTIFS(OFFSET($F$10, 0, 0, ROW()-9, 1), SERVICE[[#This Row],[Resources Role]], OFFSET($H$10, 0, 0, ROW()-9, 1), SERVICE[[#This Row],[Booking]])</f>
        <v>0</v>
      </c>
    </row>
    <row r="576" spans="1:26" x14ac:dyDescent="0.25">
      <c r="A576" s="6" t="str">
        <f ca="1">no.</f>
        <v/>
      </c>
      <c r="E576" s="4" t="str">
        <f ca="1">position</f>
        <v/>
      </c>
      <c r="J576" s="318"/>
      <c r="M576" s="4"/>
      <c r="O576" s="6"/>
      <c r="Q576" s="20"/>
      <c r="R576" s="5" t="str">
        <f ca="1">score</f>
        <v/>
      </c>
      <c r="S576" s="7" t="str">
        <f ca="1">rescore_svc</f>
        <v/>
      </c>
      <c r="U576" s="11" t="str">
        <f ca="1">price</f>
        <v/>
      </c>
      <c r="V576" s="4"/>
      <c r="Y576" s="388">
        <f ca="1">COUNTIFS(OFFSET($B$10, 0, 0, ROW()-9, 1), SERVICE[[#This Row],[Employee ID]], OFFSET($F$10, 0, 0, ROW()-9, 1), SERVICE[[#This Row],[Resources Role]])</f>
        <v>0</v>
      </c>
      <c r="Z576" s="388">
        <f ca="1">COUNTIFS(OFFSET($F$10, 0, 0, ROW()-9, 1), SERVICE[[#This Row],[Resources Role]], OFFSET($H$10, 0, 0, ROW()-9, 1), SERVICE[[#This Row],[Booking]])</f>
        <v>0</v>
      </c>
    </row>
    <row r="577" spans="1:26" x14ac:dyDescent="0.25">
      <c r="A577" s="6" t="str">
        <f ca="1">no.</f>
        <v/>
      </c>
      <c r="E577" s="4" t="str">
        <f ca="1">position</f>
        <v/>
      </c>
      <c r="J577" s="318"/>
      <c r="M577" s="4"/>
      <c r="O577" s="6"/>
      <c r="Q577" s="20"/>
      <c r="R577" s="5" t="str">
        <f ca="1">score</f>
        <v/>
      </c>
      <c r="S577" s="7" t="str">
        <f ca="1">rescore_svc</f>
        <v/>
      </c>
      <c r="U577" s="11" t="str">
        <f ca="1">price</f>
        <v/>
      </c>
      <c r="V577" s="4"/>
      <c r="Y577" s="388">
        <f ca="1">COUNTIFS(OFFSET($B$10, 0, 0, ROW()-9, 1), SERVICE[[#This Row],[Employee ID]], OFFSET($F$10, 0, 0, ROW()-9, 1), SERVICE[[#This Row],[Resources Role]])</f>
        <v>0</v>
      </c>
      <c r="Z577" s="388">
        <f ca="1">COUNTIFS(OFFSET($F$10, 0, 0, ROW()-9, 1), SERVICE[[#This Row],[Resources Role]], OFFSET($H$10, 0, 0, ROW()-9, 1), SERVICE[[#This Row],[Booking]])</f>
        <v>0</v>
      </c>
    </row>
    <row r="578" spans="1:26" x14ac:dyDescent="0.25">
      <c r="A578" s="6" t="str">
        <f ca="1">no.</f>
        <v/>
      </c>
      <c r="E578" s="4" t="str">
        <f ca="1">position</f>
        <v/>
      </c>
      <c r="J578" s="318"/>
      <c r="M578" s="4"/>
      <c r="O578" s="6"/>
      <c r="Q578" s="20"/>
      <c r="R578" s="5" t="str">
        <f ca="1">score</f>
        <v/>
      </c>
      <c r="S578" s="7" t="str">
        <f ca="1">rescore_svc</f>
        <v/>
      </c>
      <c r="U578" s="11" t="str">
        <f ca="1">price</f>
        <v/>
      </c>
      <c r="V578" s="4"/>
      <c r="Y578" s="388">
        <f ca="1">COUNTIFS(OFFSET($B$10, 0, 0, ROW()-9, 1), SERVICE[[#This Row],[Employee ID]], OFFSET($F$10, 0, 0, ROW()-9, 1), SERVICE[[#This Row],[Resources Role]])</f>
        <v>0</v>
      </c>
      <c r="Z578" s="388">
        <f ca="1">COUNTIFS(OFFSET($F$10, 0, 0, ROW()-9, 1), SERVICE[[#This Row],[Resources Role]], OFFSET($H$10, 0, 0, ROW()-9, 1), SERVICE[[#This Row],[Booking]])</f>
        <v>0</v>
      </c>
    </row>
    <row r="579" spans="1:26" x14ac:dyDescent="0.25">
      <c r="A579" s="6" t="str">
        <f ca="1">no.</f>
        <v/>
      </c>
      <c r="E579" s="4" t="str">
        <f ca="1">position</f>
        <v/>
      </c>
      <c r="J579" s="318"/>
      <c r="M579" s="4"/>
      <c r="O579" s="6"/>
      <c r="Q579" s="20"/>
      <c r="R579" s="5" t="str">
        <f ca="1">score</f>
        <v/>
      </c>
      <c r="S579" s="7" t="str">
        <f ca="1">rescore_svc</f>
        <v/>
      </c>
      <c r="U579" s="11" t="str">
        <f ca="1">price</f>
        <v/>
      </c>
      <c r="V579" s="4"/>
      <c r="Y579" s="388">
        <f ca="1">COUNTIFS(OFFSET($B$10, 0, 0, ROW()-9, 1), SERVICE[[#This Row],[Employee ID]], OFFSET($F$10, 0, 0, ROW()-9, 1), SERVICE[[#This Row],[Resources Role]])</f>
        <v>0</v>
      </c>
      <c r="Z579" s="388">
        <f ca="1">COUNTIFS(OFFSET($F$10, 0, 0, ROW()-9, 1), SERVICE[[#This Row],[Resources Role]], OFFSET($H$10, 0, 0, ROW()-9, 1), SERVICE[[#This Row],[Booking]])</f>
        <v>0</v>
      </c>
    </row>
    <row r="580" spans="1:26" x14ac:dyDescent="0.25">
      <c r="A580" s="6" t="str">
        <f ca="1">no.</f>
        <v/>
      </c>
      <c r="E580" s="4" t="str">
        <f ca="1">position</f>
        <v/>
      </c>
      <c r="J580" s="318"/>
      <c r="M580" s="4"/>
      <c r="O580" s="6"/>
      <c r="Q580" s="20"/>
      <c r="R580" s="5" t="str">
        <f ca="1">score</f>
        <v/>
      </c>
      <c r="S580" s="7" t="str">
        <f ca="1">rescore_svc</f>
        <v/>
      </c>
      <c r="U580" s="11" t="str">
        <f ca="1">price</f>
        <v/>
      </c>
      <c r="V580" s="4"/>
      <c r="Y580" s="388">
        <f ca="1">COUNTIFS(OFFSET($B$10, 0, 0, ROW()-9, 1), SERVICE[[#This Row],[Employee ID]], OFFSET($F$10, 0, 0, ROW()-9, 1), SERVICE[[#This Row],[Resources Role]])</f>
        <v>0</v>
      </c>
      <c r="Z580" s="388">
        <f ca="1">COUNTIFS(OFFSET($F$10, 0, 0, ROW()-9, 1), SERVICE[[#This Row],[Resources Role]], OFFSET($H$10, 0, 0, ROW()-9, 1), SERVICE[[#This Row],[Booking]])</f>
        <v>0</v>
      </c>
    </row>
    <row r="581" spans="1:26" x14ac:dyDescent="0.25">
      <c r="A581" s="6" t="str">
        <f ca="1">no.</f>
        <v/>
      </c>
      <c r="E581" s="4" t="str">
        <f ca="1">position</f>
        <v/>
      </c>
      <c r="J581" s="318"/>
      <c r="M581" s="4"/>
      <c r="O581" s="6"/>
      <c r="Q581" s="20"/>
      <c r="R581" s="5" t="str">
        <f ca="1">score</f>
        <v/>
      </c>
      <c r="S581" s="7" t="str">
        <f ca="1">rescore_svc</f>
        <v/>
      </c>
      <c r="U581" s="11" t="str">
        <f ca="1">price</f>
        <v/>
      </c>
      <c r="V581" s="4"/>
      <c r="Y581" s="388">
        <f ca="1">COUNTIFS(OFFSET($B$10, 0, 0, ROW()-9, 1), SERVICE[[#This Row],[Employee ID]], OFFSET($F$10, 0, 0, ROW()-9, 1), SERVICE[[#This Row],[Resources Role]])</f>
        <v>0</v>
      </c>
      <c r="Z581" s="388">
        <f ca="1">COUNTIFS(OFFSET($F$10, 0, 0, ROW()-9, 1), SERVICE[[#This Row],[Resources Role]], OFFSET($H$10, 0, 0, ROW()-9, 1), SERVICE[[#This Row],[Booking]])</f>
        <v>0</v>
      </c>
    </row>
    <row r="582" spans="1:26" x14ac:dyDescent="0.25">
      <c r="A582" s="6" t="str">
        <f ca="1">no.</f>
        <v/>
      </c>
      <c r="E582" s="4" t="str">
        <f ca="1">position</f>
        <v/>
      </c>
      <c r="J582" s="318"/>
      <c r="M582" s="4"/>
      <c r="O582" s="6"/>
      <c r="Q582" s="20"/>
      <c r="R582" s="5" t="str">
        <f ca="1">score</f>
        <v/>
      </c>
      <c r="S582" s="7" t="str">
        <f ca="1">rescore_svc</f>
        <v/>
      </c>
      <c r="U582" s="11" t="str">
        <f ca="1">price</f>
        <v/>
      </c>
      <c r="V582" s="4"/>
      <c r="Y582" s="388">
        <f ca="1">COUNTIFS(OFFSET($B$10, 0, 0, ROW()-9, 1), SERVICE[[#This Row],[Employee ID]], OFFSET($F$10, 0, 0, ROW()-9, 1), SERVICE[[#This Row],[Resources Role]])</f>
        <v>0</v>
      </c>
      <c r="Z582" s="388">
        <f ca="1">COUNTIFS(OFFSET($F$10, 0, 0, ROW()-9, 1), SERVICE[[#This Row],[Resources Role]], OFFSET($H$10, 0, 0, ROW()-9, 1), SERVICE[[#This Row],[Booking]])</f>
        <v>0</v>
      </c>
    </row>
    <row r="583" spans="1:26" x14ac:dyDescent="0.25">
      <c r="A583" s="6" t="str">
        <f ca="1">no.</f>
        <v/>
      </c>
      <c r="E583" s="4" t="str">
        <f ca="1">position</f>
        <v/>
      </c>
      <c r="J583" s="318"/>
      <c r="M583" s="4"/>
      <c r="O583" s="6"/>
      <c r="Q583" s="20"/>
      <c r="R583" s="5" t="str">
        <f ca="1">score</f>
        <v/>
      </c>
      <c r="S583" s="7" t="str">
        <f ca="1">rescore_svc</f>
        <v/>
      </c>
      <c r="U583" s="11" t="str">
        <f ca="1">price</f>
        <v/>
      </c>
      <c r="V583" s="4"/>
      <c r="Y583" s="388">
        <f ca="1">COUNTIFS(OFFSET($B$10, 0, 0, ROW()-9, 1), SERVICE[[#This Row],[Employee ID]], OFFSET($F$10, 0, 0, ROW()-9, 1), SERVICE[[#This Row],[Resources Role]])</f>
        <v>0</v>
      </c>
      <c r="Z583" s="388">
        <f ca="1">COUNTIFS(OFFSET($F$10, 0, 0, ROW()-9, 1), SERVICE[[#This Row],[Resources Role]], OFFSET($H$10, 0, 0, ROW()-9, 1), SERVICE[[#This Row],[Booking]])</f>
        <v>0</v>
      </c>
    </row>
    <row r="584" spans="1:26" x14ac:dyDescent="0.25">
      <c r="A584" s="6" t="str">
        <f ca="1">no.</f>
        <v/>
      </c>
      <c r="E584" s="4" t="str">
        <f ca="1">position</f>
        <v/>
      </c>
      <c r="J584" s="318"/>
      <c r="M584" s="4"/>
      <c r="O584" s="6"/>
      <c r="Q584" s="20"/>
      <c r="R584" s="5" t="str">
        <f ca="1">score</f>
        <v/>
      </c>
      <c r="S584" s="7" t="str">
        <f ca="1">rescore_svc</f>
        <v/>
      </c>
      <c r="U584" s="11" t="str">
        <f ca="1">price</f>
        <v/>
      </c>
      <c r="V584" s="4"/>
      <c r="Y584" s="388">
        <f ca="1">COUNTIFS(OFFSET($B$10, 0, 0, ROW()-9, 1), SERVICE[[#This Row],[Employee ID]], OFFSET($F$10, 0, 0, ROW()-9, 1), SERVICE[[#This Row],[Resources Role]])</f>
        <v>0</v>
      </c>
      <c r="Z584" s="388">
        <f ca="1">COUNTIFS(OFFSET($F$10, 0, 0, ROW()-9, 1), SERVICE[[#This Row],[Resources Role]], OFFSET($H$10, 0, 0, ROW()-9, 1), SERVICE[[#This Row],[Booking]])</f>
        <v>0</v>
      </c>
    </row>
    <row r="585" spans="1:26" x14ac:dyDescent="0.25">
      <c r="A585" s="6" t="str">
        <f ca="1">no.</f>
        <v/>
      </c>
      <c r="E585" s="4" t="str">
        <f ca="1">position</f>
        <v/>
      </c>
      <c r="J585" s="318"/>
      <c r="M585" s="4"/>
      <c r="O585" s="6"/>
      <c r="Q585" s="20"/>
      <c r="R585" s="5" t="str">
        <f ca="1">score</f>
        <v/>
      </c>
      <c r="S585" s="7" t="str">
        <f ca="1">rescore_svc</f>
        <v/>
      </c>
      <c r="U585" s="11" t="str">
        <f ca="1">price</f>
        <v/>
      </c>
      <c r="V585" s="4"/>
      <c r="Y585" s="388">
        <f ca="1">COUNTIFS(OFFSET($B$10, 0, 0, ROW()-9, 1), SERVICE[[#This Row],[Employee ID]], OFFSET($F$10, 0, 0, ROW()-9, 1), SERVICE[[#This Row],[Resources Role]])</f>
        <v>0</v>
      </c>
      <c r="Z585" s="388">
        <f ca="1">COUNTIFS(OFFSET($F$10, 0, 0, ROW()-9, 1), SERVICE[[#This Row],[Resources Role]], OFFSET($H$10, 0, 0, ROW()-9, 1), SERVICE[[#This Row],[Booking]])</f>
        <v>0</v>
      </c>
    </row>
    <row r="586" spans="1:26" x14ac:dyDescent="0.25">
      <c r="A586" s="6" t="str">
        <f ca="1">no.</f>
        <v/>
      </c>
      <c r="E586" s="4" t="str">
        <f ca="1">position</f>
        <v/>
      </c>
      <c r="J586" s="318"/>
      <c r="M586" s="4"/>
      <c r="O586" s="6"/>
      <c r="Q586" s="20"/>
      <c r="R586" s="5" t="str">
        <f ca="1">score</f>
        <v/>
      </c>
      <c r="S586" s="7" t="str">
        <f ca="1">rescore_svc</f>
        <v/>
      </c>
      <c r="U586" s="11" t="str">
        <f ca="1">price</f>
        <v/>
      </c>
      <c r="V586" s="4"/>
      <c r="Y586" s="388">
        <f ca="1">COUNTIFS(OFFSET($B$10, 0, 0, ROW()-9, 1), SERVICE[[#This Row],[Employee ID]], OFFSET($F$10, 0, 0, ROW()-9, 1), SERVICE[[#This Row],[Resources Role]])</f>
        <v>0</v>
      </c>
      <c r="Z586" s="388">
        <f ca="1">COUNTIFS(OFFSET($F$10, 0, 0, ROW()-9, 1), SERVICE[[#This Row],[Resources Role]], OFFSET($H$10, 0, 0, ROW()-9, 1), SERVICE[[#This Row],[Booking]])</f>
        <v>0</v>
      </c>
    </row>
    <row r="587" spans="1:26" x14ac:dyDescent="0.25">
      <c r="A587" s="6" t="str">
        <f ca="1">no.</f>
        <v/>
      </c>
      <c r="E587" s="4" t="str">
        <f ca="1">position</f>
        <v/>
      </c>
      <c r="J587" s="318"/>
      <c r="M587" s="4"/>
      <c r="O587" s="6"/>
      <c r="Q587" s="20"/>
      <c r="R587" s="5" t="str">
        <f ca="1">score</f>
        <v/>
      </c>
      <c r="S587" s="7" t="str">
        <f ca="1">rescore_svc</f>
        <v/>
      </c>
      <c r="U587" s="11" t="str">
        <f ca="1">price</f>
        <v/>
      </c>
      <c r="V587" s="4"/>
      <c r="Y587" s="388">
        <f ca="1">COUNTIFS(OFFSET($B$10, 0, 0, ROW()-9, 1), SERVICE[[#This Row],[Employee ID]], OFFSET($F$10, 0, 0, ROW()-9, 1), SERVICE[[#This Row],[Resources Role]])</f>
        <v>0</v>
      </c>
      <c r="Z587" s="388">
        <f ca="1">COUNTIFS(OFFSET($F$10, 0, 0, ROW()-9, 1), SERVICE[[#This Row],[Resources Role]], OFFSET($H$10, 0, 0, ROW()-9, 1), SERVICE[[#This Row],[Booking]])</f>
        <v>0</v>
      </c>
    </row>
    <row r="588" spans="1:26" x14ac:dyDescent="0.25">
      <c r="A588" s="6" t="str">
        <f ca="1">no.</f>
        <v/>
      </c>
      <c r="E588" s="4" t="str">
        <f ca="1">position</f>
        <v/>
      </c>
      <c r="J588" s="318"/>
      <c r="M588" s="4"/>
      <c r="O588" s="6"/>
      <c r="Q588" s="20"/>
      <c r="R588" s="5" t="str">
        <f ca="1">score</f>
        <v/>
      </c>
      <c r="S588" s="7" t="str">
        <f ca="1">rescore_svc</f>
        <v/>
      </c>
      <c r="U588" s="11" t="str">
        <f ca="1">price</f>
        <v/>
      </c>
      <c r="V588" s="4"/>
      <c r="Y588" s="388">
        <f ca="1">COUNTIFS(OFFSET($B$10, 0, 0, ROW()-9, 1), SERVICE[[#This Row],[Employee ID]], OFFSET($F$10, 0, 0, ROW()-9, 1), SERVICE[[#This Row],[Resources Role]])</f>
        <v>0</v>
      </c>
      <c r="Z588" s="388">
        <f ca="1">COUNTIFS(OFFSET($F$10, 0, 0, ROW()-9, 1), SERVICE[[#This Row],[Resources Role]], OFFSET($H$10, 0, 0, ROW()-9, 1), SERVICE[[#This Row],[Booking]])</f>
        <v>0</v>
      </c>
    </row>
    <row r="589" spans="1:26" x14ac:dyDescent="0.25">
      <c r="A589" s="6" t="str">
        <f ca="1">no.</f>
        <v/>
      </c>
      <c r="E589" s="4" t="str">
        <f ca="1">position</f>
        <v/>
      </c>
      <c r="J589" s="318"/>
      <c r="M589" s="4"/>
      <c r="O589" s="6"/>
      <c r="Q589" s="20"/>
      <c r="R589" s="5" t="str">
        <f ca="1">score</f>
        <v/>
      </c>
      <c r="S589" s="7" t="str">
        <f ca="1">rescore_svc</f>
        <v/>
      </c>
      <c r="U589" s="11" t="str">
        <f ca="1">price</f>
        <v/>
      </c>
      <c r="V589" s="4"/>
      <c r="Y589" s="388">
        <f ca="1">COUNTIFS(OFFSET($B$10, 0, 0, ROW()-9, 1), SERVICE[[#This Row],[Employee ID]], OFFSET($F$10, 0, 0, ROW()-9, 1), SERVICE[[#This Row],[Resources Role]])</f>
        <v>0</v>
      </c>
      <c r="Z589" s="388">
        <f ca="1">COUNTIFS(OFFSET($F$10, 0, 0, ROW()-9, 1), SERVICE[[#This Row],[Resources Role]], OFFSET($H$10, 0, 0, ROW()-9, 1), SERVICE[[#This Row],[Booking]])</f>
        <v>0</v>
      </c>
    </row>
    <row r="590" spans="1:26" x14ac:dyDescent="0.25">
      <c r="A590" s="6" t="str">
        <f ca="1">no.</f>
        <v/>
      </c>
      <c r="E590" s="4" t="str">
        <f ca="1">position</f>
        <v/>
      </c>
      <c r="J590" s="318"/>
      <c r="M590" s="4"/>
      <c r="O590" s="6"/>
      <c r="Q590" s="20"/>
      <c r="R590" s="5" t="str">
        <f ca="1">score</f>
        <v/>
      </c>
      <c r="S590" s="7" t="str">
        <f ca="1">rescore_svc</f>
        <v/>
      </c>
      <c r="U590" s="11" t="str">
        <f ca="1">price</f>
        <v/>
      </c>
      <c r="V590" s="4"/>
      <c r="Y590" s="388">
        <f ca="1">COUNTIFS(OFFSET($B$10, 0, 0, ROW()-9, 1), SERVICE[[#This Row],[Employee ID]], OFFSET($F$10, 0, 0, ROW()-9, 1), SERVICE[[#This Row],[Resources Role]])</f>
        <v>0</v>
      </c>
      <c r="Z590" s="388">
        <f ca="1">COUNTIFS(OFFSET($F$10, 0, 0, ROW()-9, 1), SERVICE[[#This Row],[Resources Role]], OFFSET($H$10, 0, 0, ROW()-9, 1), SERVICE[[#This Row],[Booking]])</f>
        <v>0</v>
      </c>
    </row>
    <row r="591" spans="1:26" x14ac:dyDescent="0.25">
      <c r="A591" s="6" t="str">
        <f ca="1">no.</f>
        <v/>
      </c>
      <c r="E591" s="4" t="str">
        <f ca="1">position</f>
        <v/>
      </c>
      <c r="J591" s="318"/>
      <c r="M591" s="4"/>
      <c r="O591" s="6"/>
      <c r="Q591" s="20"/>
      <c r="R591" s="5" t="str">
        <f ca="1">score</f>
        <v/>
      </c>
      <c r="S591" s="7" t="str">
        <f ca="1">rescore_svc</f>
        <v/>
      </c>
      <c r="U591" s="11" t="str">
        <f ca="1">price</f>
        <v/>
      </c>
      <c r="V591" s="4"/>
      <c r="Y591" s="388">
        <f ca="1">COUNTIFS(OFFSET($B$10, 0, 0, ROW()-9, 1), SERVICE[[#This Row],[Employee ID]], OFFSET($F$10, 0, 0, ROW()-9, 1), SERVICE[[#This Row],[Resources Role]])</f>
        <v>0</v>
      </c>
      <c r="Z591" s="388">
        <f ca="1">COUNTIFS(OFFSET($F$10, 0, 0, ROW()-9, 1), SERVICE[[#This Row],[Resources Role]], OFFSET($H$10, 0, 0, ROW()-9, 1), SERVICE[[#This Row],[Booking]])</f>
        <v>0</v>
      </c>
    </row>
    <row r="592" spans="1:26" x14ac:dyDescent="0.25">
      <c r="A592" s="6" t="str">
        <f ca="1">no.</f>
        <v/>
      </c>
      <c r="E592" s="4" t="str">
        <f ca="1">position</f>
        <v/>
      </c>
      <c r="J592" s="318"/>
      <c r="M592" s="4"/>
      <c r="O592" s="6"/>
      <c r="Q592" s="20"/>
      <c r="R592" s="5" t="str">
        <f ca="1">score</f>
        <v/>
      </c>
      <c r="S592" s="7" t="str">
        <f ca="1">rescore_svc</f>
        <v/>
      </c>
      <c r="U592" s="11" t="str">
        <f ca="1">price</f>
        <v/>
      </c>
      <c r="V592" s="4"/>
      <c r="Y592" s="388">
        <f ca="1">COUNTIFS(OFFSET($B$10, 0, 0, ROW()-9, 1), SERVICE[[#This Row],[Employee ID]], OFFSET($F$10, 0, 0, ROW()-9, 1), SERVICE[[#This Row],[Resources Role]])</f>
        <v>0</v>
      </c>
      <c r="Z592" s="388">
        <f ca="1">COUNTIFS(OFFSET($F$10, 0, 0, ROW()-9, 1), SERVICE[[#This Row],[Resources Role]], OFFSET($H$10, 0, 0, ROW()-9, 1), SERVICE[[#This Row],[Booking]])</f>
        <v>0</v>
      </c>
    </row>
    <row r="593" spans="1:26" x14ac:dyDescent="0.25">
      <c r="A593" s="6" t="str">
        <f ca="1">no.</f>
        <v/>
      </c>
      <c r="E593" s="4" t="str">
        <f ca="1">position</f>
        <v/>
      </c>
      <c r="J593" s="318"/>
      <c r="M593" s="4"/>
      <c r="O593" s="6"/>
      <c r="Q593" s="20"/>
      <c r="R593" s="5" t="str">
        <f ca="1">score</f>
        <v/>
      </c>
      <c r="S593" s="7" t="str">
        <f ca="1">rescore_svc</f>
        <v/>
      </c>
      <c r="U593" s="11" t="str">
        <f ca="1">price</f>
        <v/>
      </c>
      <c r="V593" s="4"/>
      <c r="Y593" s="388">
        <f ca="1">COUNTIFS(OFFSET($B$10, 0, 0, ROW()-9, 1), SERVICE[[#This Row],[Employee ID]], OFFSET($F$10, 0, 0, ROW()-9, 1), SERVICE[[#This Row],[Resources Role]])</f>
        <v>0</v>
      </c>
      <c r="Z593" s="388">
        <f ca="1">COUNTIFS(OFFSET($F$10, 0, 0, ROW()-9, 1), SERVICE[[#This Row],[Resources Role]], OFFSET($H$10, 0, 0, ROW()-9, 1), SERVICE[[#This Row],[Booking]])</f>
        <v>0</v>
      </c>
    </row>
    <row r="594" spans="1:26" x14ac:dyDescent="0.25">
      <c r="A594" s="6" t="str">
        <f ca="1">no.</f>
        <v/>
      </c>
      <c r="E594" s="4" t="str">
        <f ca="1">position</f>
        <v/>
      </c>
      <c r="J594" s="318"/>
      <c r="M594" s="4"/>
      <c r="O594" s="6"/>
      <c r="Q594" s="20"/>
      <c r="R594" s="5" t="str">
        <f ca="1">score</f>
        <v/>
      </c>
      <c r="S594" s="7" t="str">
        <f ca="1">rescore_svc</f>
        <v/>
      </c>
      <c r="U594" s="11" t="str">
        <f ca="1">price</f>
        <v/>
      </c>
      <c r="V594" s="4"/>
      <c r="Y594" s="388">
        <f ca="1">COUNTIFS(OFFSET($B$10, 0, 0, ROW()-9, 1), SERVICE[[#This Row],[Employee ID]], OFFSET($F$10, 0, 0, ROW()-9, 1), SERVICE[[#This Row],[Resources Role]])</f>
        <v>0</v>
      </c>
      <c r="Z594" s="388">
        <f ca="1">COUNTIFS(OFFSET($F$10, 0, 0, ROW()-9, 1), SERVICE[[#This Row],[Resources Role]], OFFSET($H$10, 0, 0, ROW()-9, 1), SERVICE[[#This Row],[Booking]])</f>
        <v>0</v>
      </c>
    </row>
    <row r="595" spans="1:26" x14ac:dyDescent="0.25">
      <c r="A595" s="6" t="str">
        <f ca="1">no.</f>
        <v/>
      </c>
      <c r="E595" s="4" t="str">
        <f ca="1">position</f>
        <v/>
      </c>
      <c r="J595" s="318"/>
      <c r="M595" s="4"/>
      <c r="O595" s="6"/>
      <c r="Q595" s="20"/>
      <c r="R595" s="5" t="str">
        <f ca="1">score</f>
        <v/>
      </c>
      <c r="S595" s="7" t="str">
        <f ca="1">rescore_svc</f>
        <v/>
      </c>
      <c r="U595" s="11" t="str">
        <f ca="1">price</f>
        <v/>
      </c>
      <c r="V595" s="4"/>
      <c r="Y595" s="388">
        <f ca="1">COUNTIFS(OFFSET($B$10, 0, 0, ROW()-9, 1), SERVICE[[#This Row],[Employee ID]], OFFSET($F$10, 0, 0, ROW()-9, 1), SERVICE[[#This Row],[Resources Role]])</f>
        <v>0</v>
      </c>
      <c r="Z595" s="388">
        <f ca="1">COUNTIFS(OFFSET($F$10, 0, 0, ROW()-9, 1), SERVICE[[#This Row],[Resources Role]], OFFSET($H$10, 0, 0, ROW()-9, 1), SERVICE[[#This Row],[Booking]])</f>
        <v>0</v>
      </c>
    </row>
    <row r="596" spans="1:26" x14ac:dyDescent="0.25">
      <c r="A596" s="6" t="str">
        <f ca="1">no.</f>
        <v/>
      </c>
      <c r="E596" s="4" t="str">
        <f ca="1">position</f>
        <v/>
      </c>
      <c r="J596" s="318"/>
      <c r="M596" s="4"/>
      <c r="O596" s="6"/>
      <c r="Q596" s="20"/>
      <c r="R596" s="5" t="str">
        <f ca="1">score</f>
        <v/>
      </c>
      <c r="S596" s="7" t="str">
        <f ca="1">rescore_svc</f>
        <v/>
      </c>
      <c r="U596" s="11" t="str">
        <f ca="1">price</f>
        <v/>
      </c>
      <c r="V596" s="4"/>
      <c r="Y596" s="388">
        <f ca="1">COUNTIFS(OFFSET($B$10, 0, 0, ROW()-9, 1), SERVICE[[#This Row],[Employee ID]], OFFSET($F$10, 0, 0, ROW()-9, 1), SERVICE[[#This Row],[Resources Role]])</f>
        <v>0</v>
      </c>
      <c r="Z596" s="388">
        <f ca="1">COUNTIFS(OFFSET($F$10, 0, 0, ROW()-9, 1), SERVICE[[#This Row],[Resources Role]], OFFSET($H$10, 0, 0, ROW()-9, 1), SERVICE[[#This Row],[Booking]])</f>
        <v>0</v>
      </c>
    </row>
    <row r="597" spans="1:26" x14ac:dyDescent="0.25">
      <c r="A597" s="6" t="str">
        <f ca="1">no.</f>
        <v/>
      </c>
      <c r="E597" s="4" t="str">
        <f ca="1">position</f>
        <v/>
      </c>
      <c r="J597" s="318"/>
      <c r="M597" s="4"/>
      <c r="O597" s="6"/>
      <c r="Q597" s="20"/>
      <c r="R597" s="5" t="str">
        <f ca="1">score</f>
        <v/>
      </c>
      <c r="S597" s="7" t="str">
        <f ca="1">rescore_svc</f>
        <v/>
      </c>
      <c r="U597" s="11" t="str">
        <f ca="1">price</f>
        <v/>
      </c>
      <c r="V597" s="4"/>
      <c r="Y597" s="388">
        <f ca="1">COUNTIFS(OFFSET($B$10, 0, 0, ROW()-9, 1), SERVICE[[#This Row],[Employee ID]], OFFSET($F$10, 0, 0, ROW()-9, 1), SERVICE[[#This Row],[Resources Role]])</f>
        <v>0</v>
      </c>
      <c r="Z597" s="388">
        <f ca="1">COUNTIFS(OFFSET($F$10, 0, 0, ROW()-9, 1), SERVICE[[#This Row],[Resources Role]], OFFSET($H$10, 0, 0, ROW()-9, 1), SERVICE[[#This Row],[Booking]])</f>
        <v>0</v>
      </c>
    </row>
    <row r="598" spans="1:26" x14ac:dyDescent="0.25">
      <c r="A598" s="6" t="str">
        <f ca="1">no.</f>
        <v/>
      </c>
      <c r="E598" s="4" t="str">
        <f ca="1">position</f>
        <v/>
      </c>
      <c r="J598" s="318"/>
      <c r="M598" s="4"/>
      <c r="O598" s="6"/>
      <c r="Q598" s="20"/>
      <c r="R598" s="5" t="str">
        <f ca="1">score</f>
        <v/>
      </c>
      <c r="S598" s="7" t="str">
        <f ca="1">rescore_svc</f>
        <v/>
      </c>
      <c r="U598" s="11" t="str">
        <f ca="1">price</f>
        <v/>
      </c>
      <c r="V598" s="4"/>
      <c r="Y598" s="388">
        <f ca="1">COUNTIFS(OFFSET($B$10, 0, 0, ROW()-9, 1), SERVICE[[#This Row],[Employee ID]], OFFSET($F$10, 0, 0, ROW()-9, 1), SERVICE[[#This Row],[Resources Role]])</f>
        <v>0</v>
      </c>
      <c r="Z598" s="388">
        <f ca="1">COUNTIFS(OFFSET($F$10, 0, 0, ROW()-9, 1), SERVICE[[#This Row],[Resources Role]], OFFSET($H$10, 0, 0, ROW()-9, 1), SERVICE[[#This Row],[Booking]])</f>
        <v>0</v>
      </c>
    </row>
    <row r="599" spans="1:26" x14ac:dyDescent="0.25">
      <c r="A599" s="6" t="str">
        <f ca="1">no.</f>
        <v/>
      </c>
      <c r="E599" s="4" t="str">
        <f ca="1">position</f>
        <v/>
      </c>
      <c r="J599" s="318"/>
      <c r="M599" s="4"/>
      <c r="O599" s="6"/>
      <c r="Q599" s="20"/>
      <c r="R599" s="5" t="str">
        <f ca="1">score</f>
        <v/>
      </c>
      <c r="S599" s="7" t="str">
        <f ca="1">rescore_svc</f>
        <v/>
      </c>
      <c r="U599" s="11" t="str">
        <f ca="1">price</f>
        <v/>
      </c>
      <c r="V599" s="4"/>
      <c r="Y599" s="388">
        <f ca="1">COUNTIFS(OFFSET($B$10, 0, 0, ROW()-9, 1), SERVICE[[#This Row],[Employee ID]], OFFSET($F$10, 0, 0, ROW()-9, 1), SERVICE[[#This Row],[Resources Role]])</f>
        <v>0</v>
      </c>
      <c r="Z599" s="388">
        <f ca="1">COUNTIFS(OFFSET($F$10, 0, 0, ROW()-9, 1), SERVICE[[#This Row],[Resources Role]], OFFSET($H$10, 0, 0, ROW()-9, 1), SERVICE[[#This Row],[Booking]])</f>
        <v>0</v>
      </c>
    </row>
    <row r="600" spans="1:26" x14ac:dyDescent="0.25">
      <c r="A600" s="6" t="str">
        <f ca="1">no.</f>
        <v/>
      </c>
      <c r="E600" s="4" t="str">
        <f ca="1">position</f>
        <v/>
      </c>
      <c r="J600" s="318"/>
      <c r="M600" s="4"/>
      <c r="O600" s="6"/>
      <c r="Q600" s="20"/>
      <c r="R600" s="5" t="str">
        <f ca="1">score</f>
        <v/>
      </c>
      <c r="S600" s="7" t="str">
        <f ca="1">rescore_svc</f>
        <v/>
      </c>
      <c r="U600" s="11" t="str">
        <f ca="1">price</f>
        <v/>
      </c>
      <c r="V600" s="4"/>
      <c r="Y600" s="388">
        <f ca="1">COUNTIFS(OFFSET($B$10, 0, 0, ROW()-9, 1), SERVICE[[#This Row],[Employee ID]], OFFSET($F$10, 0, 0, ROW()-9, 1), SERVICE[[#This Row],[Resources Role]])</f>
        <v>0</v>
      </c>
      <c r="Z600" s="388">
        <f ca="1">COUNTIFS(OFFSET($F$10, 0, 0, ROW()-9, 1), SERVICE[[#This Row],[Resources Role]], OFFSET($H$10, 0, 0, ROW()-9, 1), SERVICE[[#This Row],[Booking]])</f>
        <v>0</v>
      </c>
    </row>
    <row r="601" spans="1:26" x14ac:dyDescent="0.25">
      <c r="A601" s="6" t="str">
        <f ca="1">no.</f>
        <v/>
      </c>
      <c r="E601" s="4" t="str">
        <f ca="1">position</f>
        <v/>
      </c>
      <c r="J601" s="318"/>
      <c r="M601" s="4"/>
      <c r="O601" s="6"/>
      <c r="Q601" s="20"/>
      <c r="R601" s="5" t="str">
        <f ca="1">score</f>
        <v/>
      </c>
      <c r="S601" s="7" t="str">
        <f ca="1">rescore_svc</f>
        <v/>
      </c>
      <c r="U601" s="11" t="str">
        <f ca="1">price</f>
        <v/>
      </c>
      <c r="V601" s="4"/>
      <c r="Y601" s="388">
        <f ca="1">COUNTIFS(OFFSET($B$10, 0, 0, ROW()-9, 1), SERVICE[[#This Row],[Employee ID]], OFFSET($F$10, 0, 0, ROW()-9, 1), SERVICE[[#This Row],[Resources Role]])</f>
        <v>0</v>
      </c>
      <c r="Z601" s="388">
        <f ca="1">COUNTIFS(OFFSET($F$10, 0, 0, ROW()-9, 1), SERVICE[[#This Row],[Resources Role]], OFFSET($H$10, 0, 0, ROW()-9, 1), SERVICE[[#This Row],[Booking]])</f>
        <v>0</v>
      </c>
    </row>
    <row r="602" spans="1:26" x14ac:dyDescent="0.25">
      <c r="A602" s="6" t="str">
        <f ca="1">no.</f>
        <v/>
      </c>
      <c r="E602" s="4" t="str">
        <f ca="1">position</f>
        <v/>
      </c>
      <c r="J602" s="318"/>
      <c r="M602" s="4"/>
      <c r="O602" s="6"/>
      <c r="Q602" s="20"/>
      <c r="R602" s="5" t="str">
        <f ca="1">score</f>
        <v/>
      </c>
      <c r="S602" s="7" t="str">
        <f ca="1">rescore_svc</f>
        <v/>
      </c>
      <c r="U602" s="11" t="str">
        <f ca="1">price</f>
        <v/>
      </c>
      <c r="V602" s="4"/>
      <c r="Y602" s="388">
        <f ca="1">COUNTIFS(OFFSET($B$10, 0, 0, ROW()-9, 1), SERVICE[[#This Row],[Employee ID]], OFFSET($F$10, 0, 0, ROW()-9, 1), SERVICE[[#This Row],[Resources Role]])</f>
        <v>0</v>
      </c>
      <c r="Z602" s="388">
        <f ca="1">COUNTIFS(OFFSET($F$10, 0, 0, ROW()-9, 1), SERVICE[[#This Row],[Resources Role]], OFFSET($H$10, 0, 0, ROW()-9, 1), SERVICE[[#This Row],[Booking]])</f>
        <v>0</v>
      </c>
    </row>
    <row r="603" spans="1:26" x14ac:dyDescent="0.25">
      <c r="A603" s="6" t="str">
        <f ca="1">no.</f>
        <v/>
      </c>
      <c r="E603" s="4" t="str">
        <f ca="1">position</f>
        <v/>
      </c>
      <c r="J603" s="318"/>
      <c r="M603" s="4"/>
      <c r="O603" s="6"/>
      <c r="Q603" s="20"/>
      <c r="R603" s="5" t="str">
        <f ca="1">score</f>
        <v/>
      </c>
      <c r="S603" s="7" t="str">
        <f ca="1">rescore_svc</f>
        <v/>
      </c>
      <c r="U603" s="11" t="str">
        <f ca="1">price</f>
        <v/>
      </c>
      <c r="V603" s="4"/>
      <c r="Y603" s="388">
        <f ca="1">COUNTIFS(OFFSET($B$10, 0, 0, ROW()-9, 1), SERVICE[[#This Row],[Employee ID]], OFFSET($F$10, 0, 0, ROW()-9, 1), SERVICE[[#This Row],[Resources Role]])</f>
        <v>0</v>
      </c>
      <c r="Z603" s="388">
        <f ca="1">COUNTIFS(OFFSET($F$10, 0, 0, ROW()-9, 1), SERVICE[[#This Row],[Resources Role]], OFFSET($H$10, 0, 0, ROW()-9, 1), SERVICE[[#This Row],[Booking]])</f>
        <v>0</v>
      </c>
    </row>
    <row r="604" spans="1:26" x14ac:dyDescent="0.25">
      <c r="A604" s="6" t="str">
        <f ca="1">no.</f>
        <v/>
      </c>
      <c r="E604" s="4" t="str">
        <f ca="1">position</f>
        <v/>
      </c>
      <c r="J604" s="318"/>
      <c r="M604" s="4"/>
      <c r="O604" s="6"/>
      <c r="Q604" s="20"/>
      <c r="R604" s="5" t="str">
        <f ca="1">score</f>
        <v/>
      </c>
      <c r="S604" s="7" t="str">
        <f ca="1">rescore_svc</f>
        <v/>
      </c>
      <c r="U604" s="11" t="str">
        <f ca="1">price</f>
        <v/>
      </c>
      <c r="V604" s="4"/>
      <c r="Y604" s="388">
        <f ca="1">COUNTIFS(OFFSET($B$10, 0, 0, ROW()-9, 1), SERVICE[[#This Row],[Employee ID]], OFFSET($F$10, 0, 0, ROW()-9, 1), SERVICE[[#This Row],[Resources Role]])</f>
        <v>0</v>
      </c>
      <c r="Z604" s="388">
        <f ca="1">COUNTIFS(OFFSET($F$10, 0, 0, ROW()-9, 1), SERVICE[[#This Row],[Resources Role]], OFFSET($H$10, 0, 0, ROW()-9, 1), SERVICE[[#This Row],[Booking]])</f>
        <v>0</v>
      </c>
    </row>
    <row r="605" spans="1:26" x14ac:dyDescent="0.25">
      <c r="A605" s="6" t="str">
        <f ca="1">no.</f>
        <v/>
      </c>
      <c r="E605" s="4" t="str">
        <f ca="1">position</f>
        <v/>
      </c>
      <c r="J605" s="318"/>
      <c r="M605" s="4"/>
      <c r="O605" s="6"/>
      <c r="Q605" s="20"/>
      <c r="R605" s="5" t="str">
        <f ca="1">score</f>
        <v/>
      </c>
      <c r="S605" s="7" t="str">
        <f ca="1">rescore_svc</f>
        <v/>
      </c>
      <c r="U605" s="11" t="str">
        <f ca="1">price</f>
        <v/>
      </c>
      <c r="V605" s="4"/>
      <c r="Y605" s="388">
        <f ca="1">COUNTIFS(OFFSET($B$10, 0, 0, ROW()-9, 1), SERVICE[[#This Row],[Employee ID]], OFFSET($F$10, 0, 0, ROW()-9, 1), SERVICE[[#This Row],[Resources Role]])</f>
        <v>0</v>
      </c>
      <c r="Z605" s="388">
        <f ca="1">COUNTIFS(OFFSET($F$10, 0, 0, ROW()-9, 1), SERVICE[[#This Row],[Resources Role]], OFFSET($H$10, 0, 0, ROW()-9, 1), SERVICE[[#This Row],[Booking]])</f>
        <v>0</v>
      </c>
    </row>
    <row r="606" spans="1:26" x14ac:dyDescent="0.25">
      <c r="A606" s="6" t="str">
        <f ca="1">no.</f>
        <v/>
      </c>
      <c r="E606" s="4" t="str">
        <f ca="1">position</f>
        <v/>
      </c>
      <c r="J606" s="318"/>
      <c r="M606" s="4"/>
      <c r="O606" s="6"/>
      <c r="Q606" s="20"/>
      <c r="R606" s="5" t="str">
        <f ca="1">score</f>
        <v/>
      </c>
      <c r="S606" s="7" t="str">
        <f ca="1">rescore_svc</f>
        <v/>
      </c>
      <c r="U606" s="11" t="str">
        <f ca="1">price</f>
        <v/>
      </c>
      <c r="V606" s="4"/>
      <c r="Y606" s="388">
        <f ca="1">COUNTIFS(OFFSET($B$10, 0, 0, ROW()-9, 1), SERVICE[[#This Row],[Employee ID]], OFFSET($F$10, 0, 0, ROW()-9, 1), SERVICE[[#This Row],[Resources Role]])</f>
        <v>0</v>
      </c>
      <c r="Z606" s="388">
        <f ca="1">COUNTIFS(OFFSET($F$10, 0, 0, ROW()-9, 1), SERVICE[[#This Row],[Resources Role]], OFFSET($H$10, 0, 0, ROW()-9, 1), SERVICE[[#This Row],[Booking]])</f>
        <v>0</v>
      </c>
    </row>
    <row r="607" spans="1:26" x14ac:dyDescent="0.25">
      <c r="A607" s="6" t="str">
        <f ca="1">no.</f>
        <v/>
      </c>
      <c r="E607" s="4" t="str">
        <f ca="1">position</f>
        <v/>
      </c>
      <c r="J607" s="318"/>
      <c r="M607" s="4"/>
      <c r="O607" s="6"/>
      <c r="Q607" s="20"/>
      <c r="R607" s="5" t="str">
        <f ca="1">score</f>
        <v/>
      </c>
      <c r="S607" s="7" t="str">
        <f ca="1">rescore_svc</f>
        <v/>
      </c>
      <c r="U607" s="11" t="str">
        <f ca="1">price</f>
        <v/>
      </c>
      <c r="V607" s="4"/>
      <c r="Y607" s="388">
        <f ca="1">COUNTIFS(OFFSET($B$10, 0, 0, ROW()-9, 1), SERVICE[[#This Row],[Employee ID]], OFFSET($F$10, 0, 0, ROW()-9, 1), SERVICE[[#This Row],[Resources Role]])</f>
        <v>0</v>
      </c>
      <c r="Z607" s="388">
        <f ca="1">COUNTIFS(OFFSET($F$10, 0, 0, ROW()-9, 1), SERVICE[[#This Row],[Resources Role]], OFFSET($H$10, 0, 0, ROW()-9, 1), SERVICE[[#This Row],[Booking]])</f>
        <v>0</v>
      </c>
    </row>
    <row r="608" spans="1:26" x14ac:dyDescent="0.25">
      <c r="A608" s="6" t="str">
        <f ca="1">no.</f>
        <v/>
      </c>
      <c r="E608" s="4" t="str">
        <f ca="1">position</f>
        <v/>
      </c>
      <c r="J608" s="318"/>
      <c r="M608" s="4"/>
      <c r="O608" s="6"/>
      <c r="Q608" s="20"/>
      <c r="R608" s="5" t="str">
        <f ca="1">score</f>
        <v/>
      </c>
      <c r="S608" s="7" t="str">
        <f ca="1">rescore_svc</f>
        <v/>
      </c>
      <c r="U608" s="11" t="str">
        <f ca="1">price</f>
        <v/>
      </c>
      <c r="V608" s="4"/>
      <c r="Y608" s="388">
        <f ca="1">COUNTIFS(OFFSET($B$10, 0, 0, ROW()-9, 1), SERVICE[[#This Row],[Employee ID]], OFFSET($F$10, 0, 0, ROW()-9, 1), SERVICE[[#This Row],[Resources Role]])</f>
        <v>0</v>
      </c>
      <c r="Z608" s="388">
        <f ca="1">COUNTIFS(OFFSET($F$10, 0, 0, ROW()-9, 1), SERVICE[[#This Row],[Resources Role]], OFFSET($H$10, 0, 0, ROW()-9, 1), SERVICE[[#This Row],[Booking]])</f>
        <v>0</v>
      </c>
    </row>
    <row r="609" spans="1:26" x14ac:dyDescent="0.25">
      <c r="A609" s="6" t="str">
        <f ca="1">no.</f>
        <v/>
      </c>
      <c r="E609" s="4" t="str">
        <f ca="1">position</f>
        <v/>
      </c>
      <c r="J609" s="318"/>
      <c r="M609" s="4"/>
      <c r="O609" s="6"/>
      <c r="Q609" s="20"/>
      <c r="R609" s="5" t="str">
        <f ca="1">score</f>
        <v/>
      </c>
      <c r="S609" s="7" t="str">
        <f ca="1">rescore_svc</f>
        <v/>
      </c>
      <c r="U609" s="11" t="str">
        <f ca="1">price</f>
        <v/>
      </c>
      <c r="V609" s="4"/>
      <c r="Y609" s="388">
        <f ca="1">COUNTIFS(OFFSET($B$10, 0, 0, ROW()-9, 1), SERVICE[[#This Row],[Employee ID]], OFFSET($F$10, 0, 0, ROW()-9, 1), SERVICE[[#This Row],[Resources Role]])</f>
        <v>0</v>
      </c>
      <c r="Z609" s="388">
        <f ca="1">COUNTIFS(OFFSET($F$10, 0, 0, ROW()-9, 1), SERVICE[[#This Row],[Resources Role]], OFFSET($H$10, 0, 0, ROW()-9, 1), SERVICE[[#This Row],[Booking]])</f>
        <v>0</v>
      </c>
    </row>
    <row r="610" spans="1:26" x14ac:dyDescent="0.25">
      <c r="A610" s="6" t="str">
        <f ca="1">no.</f>
        <v/>
      </c>
      <c r="E610" s="4" t="str">
        <f ca="1">position</f>
        <v/>
      </c>
      <c r="J610" s="318"/>
      <c r="M610" s="4"/>
      <c r="O610" s="6"/>
      <c r="Q610" s="20"/>
      <c r="R610" s="5" t="str">
        <f ca="1">score</f>
        <v/>
      </c>
      <c r="S610" s="7" t="str">
        <f ca="1">rescore_svc</f>
        <v/>
      </c>
      <c r="U610" s="11" t="str">
        <f ca="1">price</f>
        <v/>
      </c>
      <c r="V610" s="4"/>
      <c r="Y610" s="388">
        <f ca="1">COUNTIFS(OFFSET($B$10, 0, 0, ROW()-9, 1), SERVICE[[#This Row],[Employee ID]], OFFSET($F$10, 0, 0, ROW()-9, 1), SERVICE[[#This Row],[Resources Role]])</f>
        <v>0</v>
      </c>
      <c r="Z610" s="388">
        <f ca="1">COUNTIFS(OFFSET($F$10, 0, 0, ROW()-9, 1), SERVICE[[#This Row],[Resources Role]], OFFSET($H$10, 0, 0, ROW()-9, 1), SERVICE[[#This Row],[Booking]])</f>
        <v>0</v>
      </c>
    </row>
    <row r="611" spans="1:26" x14ac:dyDescent="0.25">
      <c r="A611" s="6" t="str">
        <f ca="1">no.</f>
        <v/>
      </c>
      <c r="E611" s="4" t="str">
        <f ca="1">position</f>
        <v/>
      </c>
      <c r="J611" s="318"/>
      <c r="M611" s="4"/>
      <c r="O611" s="6"/>
      <c r="Q611" s="20"/>
      <c r="R611" s="5" t="str">
        <f ca="1">score</f>
        <v/>
      </c>
      <c r="S611" s="7" t="str">
        <f ca="1">rescore_svc</f>
        <v/>
      </c>
      <c r="U611" s="11" t="str">
        <f ca="1">price</f>
        <v/>
      </c>
      <c r="V611" s="4"/>
      <c r="Y611" s="388">
        <f ca="1">COUNTIFS(OFFSET($B$10, 0, 0, ROW()-9, 1), SERVICE[[#This Row],[Employee ID]], OFFSET($F$10, 0, 0, ROW()-9, 1), SERVICE[[#This Row],[Resources Role]])</f>
        <v>0</v>
      </c>
      <c r="Z611" s="388">
        <f ca="1">COUNTIFS(OFFSET($F$10, 0, 0, ROW()-9, 1), SERVICE[[#This Row],[Resources Role]], OFFSET($H$10, 0, 0, ROW()-9, 1), SERVICE[[#This Row],[Booking]])</f>
        <v>0</v>
      </c>
    </row>
    <row r="612" spans="1:26" x14ac:dyDescent="0.25">
      <c r="A612" s="6" t="str">
        <f ca="1">no.</f>
        <v/>
      </c>
      <c r="E612" s="4" t="str">
        <f ca="1">position</f>
        <v/>
      </c>
      <c r="J612" s="318"/>
      <c r="M612" s="4"/>
      <c r="O612" s="6"/>
      <c r="Q612" s="20"/>
      <c r="R612" s="5" t="str">
        <f ca="1">score</f>
        <v/>
      </c>
      <c r="S612" s="7" t="str">
        <f ca="1">rescore_svc</f>
        <v/>
      </c>
      <c r="U612" s="11" t="str">
        <f ca="1">price</f>
        <v/>
      </c>
      <c r="V612" s="4"/>
      <c r="Y612" s="388">
        <f ca="1">COUNTIFS(OFFSET($B$10, 0, 0, ROW()-9, 1), SERVICE[[#This Row],[Employee ID]], OFFSET($F$10, 0, 0, ROW()-9, 1), SERVICE[[#This Row],[Resources Role]])</f>
        <v>0</v>
      </c>
      <c r="Z612" s="388">
        <f ca="1">COUNTIFS(OFFSET($F$10, 0, 0, ROW()-9, 1), SERVICE[[#This Row],[Resources Role]], OFFSET($H$10, 0, 0, ROW()-9, 1), SERVICE[[#This Row],[Booking]])</f>
        <v>0</v>
      </c>
    </row>
    <row r="613" spans="1:26" x14ac:dyDescent="0.25">
      <c r="A613" s="6" t="str">
        <f ca="1">no.</f>
        <v/>
      </c>
      <c r="E613" s="4" t="str">
        <f ca="1">position</f>
        <v/>
      </c>
      <c r="J613" s="318"/>
      <c r="M613" s="4"/>
      <c r="O613" s="6"/>
      <c r="Q613" s="20"/>
      <c r="R613" s="5" t="str">
        <f ca="1">score</f>
        <v/>
      </c>
      <c r="S613" s="7" t="str">
        <f ca="1">rescore_svc</f>
        <v/>
      </c>
      <c r="U613" s="11" t="str">
        <f ca="1">price</f>
        <v/>
      </c>
      <c r="V613" s="4"/>
      <c r="Y613" s="388">
        <f ca="1">COUNTIFS(OFFSET($B$10, 0, 0, ROW()-9, 1), SERVICE[[#This Row],[Employee ID]], OFFSET($F$10, 0, 0, ROW()-9, 1), SERVICE[[#This Row],[Resources Role]])</f>
        <v>0</v>
      </c>
      <c r="Z613" s="388">
        <f ca="1">COUNTIFS(OFFSET($F$10, 0, 0, ROW()-9, 1), SERVICE[[#This Row],[Resources Role]], OFFSET($H$10, 0, 0, ROW()-9, 1), SERVICE[[#This Row],[Booking]])</f>
        <v>0</v>
      </c>
    </row>
    <row r="614" spans="1:26" x14ac:dyDescent="0.25">
      <c r="A614" s="6" t="str">
        <f ca="1">no.</f>
        <v/>
      </c>
      <c r="E614" s="4" t="str">
        <f ca="1">position</f>
        <v/>
      </c>
      <c r="J614" s="318"/>
      <c r="M614" s="4"/>
      <c r="O614" s="6"/>
      <c r="Q614" s="20"/>
      <c r="R614" s="5" t="str">
        <f ca="1">score</f>
        <v/>
      </c>
      <c r="S614" s="7" t="str">
        <f ca="1">rescore_svc</f>
        <v/>
      </c>
      <c r="U614" s="11" t="str">
        <f ca="1">price</f>
        <v/>
      </c>
      <c r="V614" s="4"/>
      <c r="Y614" s="388">
        <f ca="1">COUNTIFS(OFFSET($B$10, 0, 0, ROW()-9, 1), SERVICE[[#This Row],[Employee ID]], OFFSET($F$10, 0, 0, ROW()-9, 1), SERVICE[[#This Row],[Resources Role]])</f>
        <v>0</v>
      </c>
      <c r="Z614" s="388">
        <f ca="1">COUNTIFS(OFFSET($F$10, 0, 0, ROW()-9, 1), SERVICE[[#This Row],[Resources Role]], OFFSET($H$10, 0, 0, ROW()-9, 1), SERVICE[[#This Row],[Booking]])</f>
        <v>0</v>
      </c>
    </row>
    <row r="615" spans="1:26" x14ac:dyDescent="0.25">
      <c r="A615" s="6" t="str">
        <f ca="1">no.</f>
        <v/>
      </c>
      <c r="E615" s="4" t="str">
        <f ca="1">position</f>
        <v/>
      </c>
      <c r="J615" s="318"/>
      <c r="M615" s="4"/>
      <c r="O615" s="6"/>
      <c r="Q615" s="20"/>
      <c r="R615" s="5" t="str">
        <f ca="1">score</f>
        <v/>
      </c>
      <c r="S615" s="7" t="str">
        <f ca="1">rescore_svc</f>
        <v/>
      </c>
      <c r="U615" s="11" t="str">
        <f ca="1">price</f>
        <v/>
      </c>
      <c r="V615" s="4"/>
      <c r="Y615" s="388">
        <f ca="1">COUNTIFS(OFFSET($B$10, 0, 0, ROW()-9, 1), SERVICE[[#This Row],[Employee ID]], OFFSET($F$10, 0, 0, ROW()-9, 1), SERVICE[[#This Row],[Resources Role]])</f>
        <v>0</v>
      </c>
      <c r="Z615" s="388">
        <f ca="1">COUNTIFS(OFFSET($F$10, 0, 0, ROW()-9, 1), SERVICE[[#This Row],[Resources Role]], OFFSET($H$10, 0, 0, ROW()-9, 1), SERVICE[[#This Row],[Booking]])</f>
        <v>0</v>
      </c>
    </row>
    <row r="616" spans="1:26" x14ac:dyDescent="0.25">
      <c r="A616" s="6" t="str">
        <f ca="1">no.</f>
        <v/>
      </c>
      <c r="E616" s="4" t="str">
        <f ca="1">position</f>
        <v/>
      </c>
      <c r="J616" s="318"/>
      <c r="M616" s="4"/>
      <c r="O616" s="6"/>
      <c r="Q616" s="20"/>
      <c r="R616" s="5" t="str">
        <f ca="1">score</f>
        <v/>
      </c>
      <c r="S616" s="7" t="str">
        <f ca="1">rescore_svc</f>
        <v/>
      </c>
      <c r="U616" s="11" t="str">
        <f ca="1">price</f>
        <v/>
      </c>
      <c r="V616" s="4"/>
      <c r="Y616" s="388">
        <f ca="1">COUNTIFS(OFFSET($B$10, 0, 0, ROW()-9, 1), SERVICE[[#This Row],[Employee ID]], OFFSET($F$10, 0, 0, ROW()-9, 1), SERVICE[[#This Row],[Resources Role]])</f>
        <v>0</v>
      </c>
      <c r="Z616" s="388">
        <f ca="1">COUNTIFS(OFFSET($F$10, 0, 0, ROW()-9, 1), SERVICE[[#This Row],[Resources Role]], OFFSET($H$10, 0, 0, ROW()-9, 1), SERVICE[[#This Row],[Booking]])</f>
        <v>0</v>
      </c>
    </row>
    <row r="617" spans="1:26" x14ac:dyDescent="0.25">
      <c r="A617" s="6" t="str">
        <f ca="1">no.</f>
        <v/>
      </c>
      <c r="E617" s="4" t="str">
        <f ca="1">position</f>
        <v/>
      </c>
      <c r="J617" s="318"/>
      <c r="M617" s="4"/>
      <c r="O617" s="6"/>
      <c r="Q617" s="20"/>
      <c r="R617" s="5" t="str">
        <f ca="1">score</f>
        <v/>
      </c>
      <c r="S617" s="7" t="str">
        <f ca="1">rescore_svc</f>
        <v/>
      </c>
      <c r="U617" s="11" t="str">
        <f ca="1">price</f>
        <v/>
      </c>
      <c r="V617" s="4"/>
      <c r="Y617" s="388">
        <f ca="1">COUNTIFS(OFFSET($B$10, 0, 0, ROW()-9, 1), SERVICE[[#This Row],[Employee ID]], OFFSET($F$10, 0, 0, ROW()-9, 1), SERVICE[[#This Row],[Resources Role]])</f>
        <v>0</v>
      </c>
      <c r="Z617" s="388">
        <f ca="1">COUNTIFS(OFFSET($F$10, 0, 0, ROW()-9, 1), SERVICE[[#This Row],[Resources Role]], OFFSET($H$10, 0, 0, ROW()-9, 1), SERVICE[[#This Row],[Booking]])</f>
        <v>0</v>
      </c>
    </row>
    <row r="618" spans="1:26" x14ac:dyDescent="0.25">
      <c r="A618" s="6" t="str">
        <f ca="1">no.</f>
        <v/>
      </c>
      <c r="E618" s="4" t="str">
        <f ca="1">position</f>
        <v/>
      </c>
      <c r="J618" s="318"/>
      <c r="M618" s="4"/>
      <c r="O618" s="6"/>
      <c r="Q618" s="20"/>
      <c r="R618" s="5" t="str">
        <f ca="1">score</f>
        <v/>
      </c>
      <c r="S618" s="7" t="str">
        <f ca="1">rescore_svc</f>
        <v/>
      </c>
      <c r="U618" s="11" t="str">
        <f ca="1">price</f>
        <v/>
      </c>
      <c r="V618" s="4"/>
      <c r="Y618" s="388">
        <f ca="1">COUNTIFS(OFFSET($B$10, 0, 0, ROW()-9, 1), SERVICE[[#This Row],[Employee ID]], OFFSET($F$10, 0, 0, ROW()-9, 1), SERVICE[[#This Row],[Resources Role]])</f>
        <v>0</v>
      </c>
      <c r="Z618" s="388">
        <f ca="1">COUNTIFS(OFFSET($F$10, 0, 0, ROW()-9, 1), SERVICE[[#This Row],[Resources Role]], OFFSET($H$10, 0, 0, ROW()-9, 1), SERVICE[[#This Row],[Booking]])</f>
        <v>0</v>
      </c>
    </row>
    <row r="619" spans="1:26" x14ac:dyDescent="0.25">
      <c r="A619" s="6" t="str">
        <f ca="1">no.</f>
        <v/>
      </c>
      <c r="E619" s="4" t="str">
        <f ca="1">position</f>
        <v/>
      </c>
      <c r="J619" s="318"/>
      <c r="M619" s="4"/>
      <c r="O619" s="6"/>
      <c r="Q619" s="20"/>
      <c r="R619" s="5" t="str">
        <f ca="1">score</f>
        <v/>
      </c>
      <c r="S619" s="7" t="str">
        <f ca="1">rescore_svc</f>
        <v/>
      </c>
      <c r="U619" s="11" t="str">
        <f ca="1">price</f>
        <v/>
      </c>
      <c r="V619" s="4"/>
      <c r="Y619" s="388">
        <f ca="1">COUNTIFS(OFFSET($B$10, 0, 0, ROW()-9, 1), SERVICE[[#This Row],[Employee ID]], OFFSET($F$10, 0, 0, ROW()-9, 1), SERVICE[[#This Row],[Resources Role]])</f>
        <v>0</v>
      </c>
      <c r="Z619" s="388">
        <f ca="1">COUNTIFS(OFFSET($F$10, 0, 0, ROW()-9, 1), SERVICE[[#This Row],[Resources Role]], OFFSET($H$10, 0, 0, ROW()-9, 1), SERVICE[[#This Row],[Booking]])</f>
        <v>0</v>
      </c>
    </row>
    <row r="620" spans="1:26" x14ac:dyDescent="0.25">
      <c r="A620" s="6" t="str">
        <f ca="1">no.</f>
        <v/>
      </c>
      <c r="E620" s="4" t="str">
        <f ca="1">position</f>
        <v/>
      </c>
      <c r="J620" s="318"/>
      <c r="M620" s="4"/>
      <c r="O620" s="6"/>
      <c r="Q620" s="20"/>
      <c r="R620" s="5" t="str">
        <f ca="1">score</f>
        <v/>
      </c>
      <c r="S620" s="7" t="str">
        <f ca="1">rescore_svc</f>
        <v/>
      </c>
      <c r="U620" s="11" t="str">
        <f ca="1">price</f>
        <v/>
      </c>
      <c r="V620" s="4"/>
      <c r="Y620" s="388">
        <f ca="1">COUNTIFS(OFFSET($B$10, 0, 0, ROW()-9, 1), SERVICE[[#This Row],[Employee ID]], OFFSET($F$10, 0, 0, ROW()-9, 1), SERVICE[[#This Row],[Resources Role]])</f>
        <v>0</v>
      </c>
      <c r="Z620" s="388">
        <f ca="1">COUNTIFS(OFFSET($F$10, 0, 0, ROW()-9, 1), SERVICE[[#This Row],[Resources Role]], OFFSET($H$10, 0, 0, ROW()-9, 1), SERVICE[[#This Row],[Booking]])</f>
        <v>0</v>
      </c>
    </row>
    <row r="621" spans="1:26" x14ac:dyDescent="0.25">
      <c r="A621" s="6" t="str">
        <f ca="1">no.</f>
        <v/>
      </c>
      <c r="E621" s="4" t="str">
        <f ca="1">position</f>
        <v/>
      </c>
      <c r="J621" s="318"/>
      <c r="M621" s="4"/>
      <c r="O621" s="6"/>
      <c r="Q621" s="20"/>
      <c r="R621" s="5" t="str">
        <f ca="1">score</f>
        <v/>
      </c>
      <c r="S621" s="7" t="str">
        <f ca="1">rescore_svc</f>
        <v/>
      </c>
      <c r="U621" s="11" t="str">
        <f ca="1">price</f>
        <v/>
      </c>
      <c r="V621" s="4"/>
      <c r="Y621" s="388">
        <f ca="1">COUNTIFS(OFFSET($B$10, 0, 0, ROW()-9, 1), SERVICE[[#This Row],[Employee ID]], OFFSET($F$10, 0, 0, ROW()-9, 1), SERVICE[[#This Row],[Resources Role]])</f>
        <v>0</v>
      </c>
      <c r="Z621" s="388">
        <f ca="1">COUNTIFS(OFFSET($F$10, 0, 0, ROW()-9, 1), SERVICE[[#This Row],[Resources Role]], OFFSET($H$10, 0, 0, ROW()-9, 1), SERVICE[[#This Row],[Booking]])</f>
        <v>0</v>
      </c>
    </row>
    <row r="622" spans="1:26" x14ac:dyDescent="0.25">
      <c r="A622" s="6" t="str">
        <f ca="1">no.</f>
        <v/>
      </c>
      <c r="E622" s="4" t="str">
        <f ca="1">position</f>
        <v/>
      </c>
      <c r="J622" s="318"/>
      <c r="M622" s="4"/>
      <c r="O622" s="6"/>
      <c r="Q622" s="20"/>
      <c r="R622" s="5" t="str">
        <f ca="1">score</f>
        <v/>
      </c>
      <c r="S622" s="7" t="str">
        <f ca="1">rescore_svc</f>
        <v/>
      </c>
      <c r="U622" s="11" t="str">
        <f ca="1">price</f>
        <v/>
      </c>
      <c r="V622" s="4"/>
      <c r="Y622" s="388">
        <f ca="1">COUNTIFS(OFFSET($B$10, 0, 0, ROW()-9, 1), SERVICE[[#This Row],[Employee ID]], OFFSET($F$10, 0, 0, ROW()-9, 1), SERVICE[[#This Row],[Resources Role]])</f>
        <v>0</v>
      </c>
      <c r="Z622" s="388">
        <f ca="1">COUNTIFS(OFFSET($F$10, 0, 0, ROW()-9, 1), SERVICE[[#This Row],[Resources Role]], OFFSET($H$10, 0, 0, ROW()-9, 1), SERVICE[[#This Row],[Booking]])</f>
        <v>0</v>
      </c>
    </row>
    <row r="623" spans="1:26" x14ac:dyDescent="0.25">
      <c r="A623" s="6" t="str">
        <f ca="1">no.</f>
        <v/>
      </c>
      <c r="E623" s="4" t="str">
        <f ca="1">position</f>
        <v/>
      </c>
      <c r="J623" s="318"/>
      <c r="M623" s="4"/>
      <c r="O623" s="6"/>
      <c r="Q623" s="20"/>
      <c r="R623" s="5" t="str">
        <f ca="1">score</f>
        <v/>
      </c>
      <c r="S623" s="7" t="str">
        <f ca="1">rescore_svc</f>
        <v/>
      </c>
      <c r="U623" s="11" t="str">
        <f ca="1">price</f>
        <v/>
      </c>
      <c r="V623" s="4"/>
      <c r="Y623" s="388">
        <f ca="1">COUNTIFS(OFFSET($B$10, 0, 0, ROW()-9, 1), SERVICE[[#This Row],[Employee ID]], OFFSET($F$10, 0, 0, ROW()-9, 1), SERVICE[[#This Row],[Resources Role]])</f>
        <v>0</v>
      </c>
      <c r="Z623" s="388">
        <f ca="1">COUNTIFS(OFFSET($F$10, 0, 0, ROW()-9, 1), SERVICE[[#This Row],[Resources Role]], OFFSET($H$10, 0, 0, ROW()-9, 1), SERVICE[[#This Row],[Booking]])</f>
        <v>0</v>
      </c>
    </row>
    <row r="624" spans="1:26" x14ac:dyDescent="0.25">
      <c r="A624" s="6" t="str">
        <f ca="1">no.</f>
        <v/>
      </c>
      <c r="E624" s="4" t="str">
        <f ca="1">position</f>
        <v/>
      </c>
      <c r="J624" s="318"/>
      <c r="M624" s="4"/>
      <c r="O624" s="6"/>
      <c r="Q624" s="20"/>
      <c r="R624" s="5" t="str">
        <f ca="1">score</f>
        <v/>
      </c>
      <c r="S624" s="7" t="str">
        <f ca="1">rescore_svc</f>
        <v/>
      </c>
      <c r="U624" s="11" t="str">
        <f ca="1">price</f>
        <v/>
      </c>
      <c r="V624" s="4"/>
      <c r="Y624" s="388">
        <f ca="1">COUNTIFS(OFFSET($B$10, 0, 0, ROW()-9, 1), SERVICE[[#This Row],[Employee ID]], OFFSET($F$10, 0, 0, ROW()-9, 1), SERVICE[[#This Row],[Resources Role]])</f>
        <v>0</v>
      </c>
      <c r="Z624" s="388">
        <f ca="1">COUNTIFS(OFFSET($F$10, 0, 0, ROW()-9, 1), SERVICE[[#This Row],[Resources Role]], OFFSET($H$10, 0, 0, ROW()-9, 1), SERVICE[[#This Row],[Booking]])</f>
        <v>0</v>
      </c>
    </row>
    <row r="625" spans="1:26" x14ac:dyDescent="0.25">
      <c r="A625" s="6" t="str">
        <f ca="1">no.</f>
        <v/>
      </c>
      <c r="E625" s="4" t="str">
        <f ca="1">position</f>
        <v/>
      </c>
      <c r="J625" s="318"/>
      <c r="M625" s="4"/>
      <c r="O625" s="6"/>
      <c r="Q625" s="20"/>
      <c r="R625" s="5" t="str">
        <f ca="1">score</f>
        <v/>
      </c>
      <c r="S625" s="7" t="str">
        <f ca="1">rescore_svc</f>
        <v/>
      </c>
      <c r="U625" s="11" t="str">
        <f ca="1">price</f>
        <v/>
      </c>
      <c r="V625" s="4"/>
      <c r="Y625" s="388">
        <f ca="1">COUNTIFS(OFFSET($B$10, 0, 0, ROW()-9, 1), SERVICE[[#This Row],[Employee ID]], OFFSET($F$10, 0, 0, ROW()-9, 1), SERVICE[[#This Row],[Resources Role]])</f>
        <v>0</v>
      </c>
      <c r="Z625" s="388">
        <f ca="1">COUNTIFS(OFFSET($F$10, 0, 0, ROW()-9, 1), SERVICE[[#This Row],[Resources Role]], OFFSET($H$10, 0, 0, ROW()-9, 1), SERVICE[[#This Row],[Booking]])</f>
        <v>0</v>
      </c>
    </row>
    <row r="626" spans="1:26" x14ac:dyDescent="0.25">
      <c r="A626" s="6" t="str">
        <f ca="1">no.</f>
        <v/>
      </c>
      <c r="E626" s="4" t="str">
        <f ca="1">position</f>
        <v/>
      </c>
      <c r="J626" s="318"/>
      <c r="M626" s="4"/>
      <c r="O626" s="6"/>
      <c r="Q626" s="20"/>
      <c r="R626" s="5" t="str">
        <f ca="1">score</f>
        <v/>
      </c>
      <c r="S626" s="7" t="str">
        <f ca="1">rescore_svc</f>
        <v/>
      </c>
      <c r="U626" s="11" t="str">
        <f ca="1">price</f>
        <v/>
      </c>
      <c r="V626" s="4"/>
      <c r="Y626" s="388">
        <f ca="1">COUNTIFS(OFFSET($B$10, 0, 0, ROW()-9, 1), SERVICE[[#This Row],[Employee ID]], OFFSET($F$10, 0, 0, ROW()-9, 1), SERVICE[[#This Row],[Resources Role]])</f>
        <v>0</v>
      </c>
      <c r="Z626" s="388">
        <f ca="1">COUNTIFS(OFFSET($F$10, 0, 0, ROW()-9, 1), SERVICE[[#This Row],[Resources Role]], OFFSET($H$10, 0, 0, ROW()-9, 1), SERVICE[[#This Row],[Booking]])</f>
        <v>0</v>
      </c>
    </row>
    <row r="627" spans="1:26" x14ac:dyDescent="0.25">
      <c r="A627" s="6" t="str">
        <f ca="1">no.</f>
        <v/>
      </c>
      <c r="E627" s="4" t="str">
        <f ca="1">position</f>
        <v/>
      </c>
      <c r="J627" s="318"/>
      <c r="M627" s="4"/>
      <c r="O627" s="6"/>
      <c r="Q627" s="20"/>
      <c r="R627" s="5" t="str">
        <f ca="1">score</f>
        <v/>
      </c>
      <c r="S627" s="7" t="str">
        <f ca="1">rescore_svc</f>
        <v/>
      </c>
      <c r="U627" s="11" t="str">
        <f ca="1">price</f>
        <v/>
      </c>
      <c r="V627" s="4"/>
      <c r="Y627" s="388">
        <f ca="1">COUNTIFS(OFFSET($B$10, 0, 0, ROW()-9, 1), SERVICE[[#This Row],[Employee ID]], OFFSET($F$10, 0, 0, ROW()-9, 1), SERVICE[[#This Row],[Resources Role]])</f>
        <v>0</v>
      </c>
      <c r="Z627" s="388">
        <f ca="1">COUNTIFS(OFFSET($F$10, 0, 0, ROW()-9, 1), SERVICE[[#This Row],[Resources Role]], OFFSET($H$10, 0, 0, ROW()-9, 1), SERVICE[[#This Row],[Booking]])</f>
        <v>0</v>
      </c>
    </row>
    <row r="628" spans="1:26" x14ac:dyDescent="0.25">
      <c r="A628" s="6" t="str">
        <f ca="1">no.</f>
        <v/>
      </c>
      <c r="E628" s="4" t="str">
        <f ca="1">position</f>
        <v/>
      </c>
      <c r="J628" s="318"/>
      <c r="M628" s="4"/>
      <c r="O628" s="6"/>
      <c r="Q628" s="20"/>
      <c r="R628" s="5" t="str">
        <f ca="1">score</f>
        <v/>
      </c>
      <c r="S628" s="7" t="str">
        <f ca="1">rescore_svc</f>
        <v/>
      </c>
      <c r="U628" s="11" t="str">
        <f ca="1">price</f>
        <v/>
      </c>
      <c r="V628" s="4"/>
      <c r="Y628" s="388">
        <f ca="1">COUNTIFS(OFFSET($B$10, 0, 0, ROW()-9, 1), SERVICE[[#This Row],[Employee ID]], OFFSET($F$10, 0, 0, ROW()-9, 1), SERVICE[[#This Row],[Resources Role]])</f>
        <v>0</v>
      </c>
      <c r="Z628" s="388">
        <f ca="1">COUNTIFS(OFFSET($F$10, 0, 0, ROW()-9, 1), SERVICE[[#This Row],[Resources Role]], OFFSET($H$10, 0, 0, ROW()-9, 1), SERVICE[[#This Row],[Booking]])</f>
        <v>0</v>
      </c>
    </row>
    <row r="629" spans="1:26" x14ac:dyDescent="0.25">
      <c r="A629" s="6" t="str">
        <f ca="1">no.</f>
        <v/>
      </c>
      <c r="E629" s="4" t="str">
        <f ca="1">position</f>
        <v/>
      </c>
      <c r="J629" s="318"/>
      <c r="M629" s="4"/>
      <c r="O629" s="6"/>
      <c r="Q629" s="20"/>
      <c r="R629" s="5" t="str">
        <f ca="1">score</f>
        <v/>
      </c>
      <c r="S629" s="7" t="str">
        <f ca="1">rescore_svc</f>
        <v/>
      </c>
      <c r="U629" s="11" t="str">
        <f ca="1">price</f>
        <v/>
      </c>
      <c r="V629" s="4"/>
      <c r="Y629" s="388">
        <f ca="1">COUNTIFS(OFFSET($B$10, 0, 0, ROW()-9, 1), SERVICE[[#This Row],[Employee ID]], OFFSET($F$10, 0, 0, ROW()-9, 1), SERVICE[[#This Row],[Resources Role]])</f>
        <v>0</v>
      </c>
      <c r="Z629" s="388">
        <f ca="1">COUNTIFS(OFFSET($F$10, 0, 0, ROW()-9, 1), SERVICE[[#This Row],[Resources Role]], OFFSET($H$10, 0, 0, ROW()-9, 1), SERVICE[[#This Row],[Booking]])</f>
        <v>0</v>
      </c>
    </row>
    <row r="630" spans="1:26" x14ac:dyDescent="0.25">
      <c r="A630" s="6" t="str">
        <f ca="1">no.</f>
        <v/>
      </c>
      <c r="E630" s="4" t="str">
        <f ca="1">position</f>
        <v/>
      </c>
      <c r="J630" s="318"/>
      <c r="M630" s="4"/>
      <c r="O630" s="6"/>
      <c r="Q630" s="20"/>
      <c r="R630" s="5" t="str">
        <f ca="1">score</f>
        <v/>
      </c>
      <c r="S630" s="7" t="str">
        <f ca="1">rescore_svc</f>
        <v/>
      </c>
      <c r="U630" s="11" t="str">
        <f ca="1">price</f>
        <v/>
      </c>
      <c r="V630" s="4"/>
      <c r="Y630" s="388">
        <f ca="1">COUNTIFS(OFFSET($B$10, 0, 0, ROW()-9, 1), SERVICE[[#This Row],[Employee ID]], OFFSET($F$10, 0, 0, ROW()-9, 1), SERVICE[[#This Row],[Resources Role]])</f>
        <v>0</v>
      </c>
      <c r="Z630" s="388">
        <f ca="1">COUNTIFS(OFFSET($F$10, 0, 0, ROW()-9, 1), SERVICE[[#This Row],[Resources Role]], OFFSET($H$10, 0, 0, ROW()-9, 1), SERVICE[[#This Row],[Booking]])</f>
        <v>0</v>
      </c>
    </row>
    <row r="631" spans="1:26" x14ac:dyDescent="0.25">
      <c r="A631" s="6" t="str">
        <f ca="1">no.</f>
        <v/>
      </c>
      <c r="E631" s="4" t="str">
        <f ca="1">position</f>
        <v/>
      </c>
      <c r="J631" s="318"/>
      <c r="M631" s="4"/>
      <c r="O631" s="6"/>
      <c r="Q631" s="20"/>
      <c r="R631" s="5" t="str">
        <f ca="1">score</f>
        <v/>
      </c>
      <c r="S631" s="7" t="str">
        <f ca="1">rescore_svc</f>
        <v/>
      </c>
      <c r="U631" s="11" t="str">
        <f ca="1">price</f>
        <v/>
      </c>
      <c r="V631" s="4"/>
      <c r="Y631" s="388">
        <f ca="1">COUNTIFS(OFFSET($B$10, 0, 0, ROW()-9, 1), SERVICE[[#This Row],[Employee ID]], OFFSET($F$10, 0, 0, ROW()-9, 1), SERVICE[[#This Row],[Resources Role]])</f>
        <v>0</v>
      </c>
      <c r="Z631" s="388">
        <f ca="1">COUNTIFS(OFFSET($F$10, 0, 0, ROW()-9, 1), SERVICE[[#This Row],[Resources Role]], OFFSET($H$10, 0, 0, ROW()-9, 1), SERVICE[[#This Row],[Booking]])</f>
        <v>0</v>
      </c>
    </row>
    <row r="632" spans="1:26" x14ac:dyDescent="0.25">
      <c r="A632" s="6" t="str">
        <f ca="1">no.</f>
        <v/>
      </c>
      <c r="E632" s="4" t="str">
        <f ca="1">position</f>
        <v/>
      </c>
      <c r="J632" s="318"/>
      <c r="M632" s="4"/>
      <c r="O632" s="6"/>
      <c r="Q632" s="20"/>
      <c r="R632" s="5" t="str">
        <f ca="1">score</f>
        <v/>
      </c>
      <c r="S632" s="7" t="str">
        <f ca="1">rescore_svc</f>
        <v/>
      </c>
      <c r="U632" s="11" t="str">
        <f ca="1">price</f>
        <v/>
      </c>
      <c r="V632" s="4"/>
      <c r="Y632" s="388">
        <f ca="1">COUNTIFS(OFFSET($B$10, 0, 0, ROW()-9, 1), SERVICE[[#This Row],[Employee ID]], OFFSET($F$10, 0, 0, ROW()-9, 1), SERVICE[[#This Row],[Resources Role]])</f>
        <v>0</v>
      </c>
      <c r="Z632" s="388">
        <f ca="1">COUNTIFS(OFFSET($F$10, 0, 0, ROW()-9, 1), SERVICE[[#This Row],[Resources Role]], OFFSET($H$10, 0, 0, ROW()-9, 1), SERVICE[[#This Row],[Booking]])</f>
        <v>0</v>
      </c>
    </row>
    <row r="633" spans="1:26" x14ac:dyDescent="0.25">
      <c r="A633" s="6" t="str">
        <f ca="1">no.</f>
        <v/>
      </c>
      <c r="E633" s="4" t="str">
        <f ca="1">position</f>
        <v/>
      </c>
      <c r="J633" s="318"/>
      <c r="M633" s="4"/>
      <c r="O633" s="6"/>
      <c r="Q633" s="20"/>
      <c r="R633" s="5" t="str">
        <f ca="1">score</f>
        <v/>
      </c>
      <c r="S633" s="7" t="str">
        <f ca="1">rescore_svc</f>
        <v/>
      </c>
      <c r="U633" s="11" t="str">
        <f ca="1">price</f>
        <v/>
      </c>
      <c r="V633" s="4"/>
      <c r="Y633" s="388">
        <f ca="1">COUNTIFS(OFFSET($B$10, 0, 0, ROW()-9, 1), SERVICE[[#This Row],[Employee ID]], OFFSET($F$10, 0, 0, ROW()-9, 1), SERVICE[[#This Row],[Resources Role]])</f>
        <v>0</v>
      </c>
      <c r="Z633" s="388">
        <f ca="1">COUNTIFS(OFFSET($F$10, 0, 0, ROW()-9, 1), SERVICE[[#This Row],[Resources Role]], OFFSET($H$10, 0, 0, ROW()-9, 1), SERVICE[[#This Row],[Booking]])</f>
        <v>0</v>
      </c>
    </row>
    <row r="634" spans="1:26" x14ac:dyDescent="0.25">
      <c r="A634" s="6" t="str">
        <f ca="1">no.</f>
        <v/>
      </c>
      <c r="E634" s="4" t="str">
        <f ca="1">position</f>
        <v/>
      </c>
      <c r="J634" s="318"/>
      <c r="M634" s="4"/>
      <c r="O634" s="6"/>
      <c r="Q634" s="20"/>
      <c r="R634" s="5" t="str">
        <f ca="1">score</f>
        <v/>
      </c>
      <c r="S634" s="7" t="str">
        <f ca="1">rescore_svc</f>
        <v/>
      </c>
      <c r="U634" s="11" t="str">
        <f ca="1">price</f>
        <v/>
      </c>
      <c r="V634" s="4"/>
      <c r="Y634" s="388">
        <f ca="1">COUNTIFS(OFFSET($B$10, 0, 0, ROW()-9, 1), SERVICE[[#This Row],[Employee ID]], OFFSET($F$10, 0, 0, ROW()-9, 1), SERVICE[[#This Row],[Resources Role]])</f>
        <v>0</v>
      </c>
      <c r="Z634" s="388">
        <f ca="1">COUNTIFS(OFFSET($F$10, 0, 0, ROW()-9, 1), SERVICE[[#This Row],[Resources Role]], OFFSET($H$10, 0, 0, ROW()-9, 1), SERVICE[[#This Row],[Booking]])</f>
        <v>0</v>
      </c>
    </row>
    <row r="635" spans="1:26" x14ac:dyDescent="0.25">
      <c r="A635" s="6" t="str">
        <f ca="1">no.</f>
        <v/>
      </c>
      <c r="E635" s="4" t="str">
        <f ca="1">position</f>
        <v/>
      </c>
      <c r="J635" s="318"/>
      <c r="M635" s="4"/>
      <c r="O635" s="6"/>
      <c r="Q635" s="20"/>
      <c r="R635" s="5" t="str">
        <f ca="1">score</f>
        <v/>
      </c>
      <c r="S635" s="7" t="str">
        <f ca="1">rescore_svc</f>
        <v/>
      </c>
      <c r="U635" s="11" t="str">
        <f ca="1">price</f>
        <v/>
      </c>
      <c r="V635" s="4"/>
      <c r="Y635" s="388">
        <f ca="1">COUNTIFS(OFFSET($B$10, 0, 0, ROW()-9, 1), SERVICE[[#This Row],[Employee ID]], OFFSET($F$10, 0, 0, ROW()-9, 1), SERVICE[[#This Row],[Resources Role]])</f>
        <v>0</v>
      </c>
      <c r="Z635" s="388">
        <f ca="1">COUNTIFS(OFFSET($F$10, 0, 0, ROW()-9, 1), SERVICE[[#This Row],[Resources Role]], OFFSET($H$10, 0, 0, ROW()-9, 1), SERVICE[[#This Row],[Booking]])</f>
        <v>0</v>
      </c>
    </row>
    <row r="636" spans="1:26" x14ac:dyDescent="0.25">
      <c r="A636" s="6" t="str">
        <f ca="1">no.</f>
        <v/>
      </c>
      <c r="E636" s="4" t="str">
        <f ca="1">position</f>
        <v/>
      </c>
      <c r="J636" s="318"/>
      <c r="M636" s="4"/>
      <c r="O636" s="6"/>
      <c r="Q636" s="20"/>
      <c r="R636" s="5" t="str">
        <f ca="1">score</f>
        <v/>
      </c>
      <c r="S636" s="7" t="str">
        <f ca="1">rescore_svc</f>
        <v/>
      </c>
      <c r="U636" s="11" t="str">
        <f ca="1">price</f>
        <v/>
      </c>
      <c r="V636" s="4"/>
      <c r="Y636" s="388">
        <f ca="1">COUNTIFS(OFFSET($B$10, 0, 0, ROW()-9, 1), SERVICE[[#This Row],[Employee ID]], OFFSET($F$10, 0, 0, ROW()-9, 1), SERVICE[[#This Row],[Resources Role]])</f>
        <v>0</v>
      </c>
      <c r="Z636" s="388">
        <f ca="1">COUNTIFS(OFFSET($F$10, 0, 0, ROW()-9, 1), SERVICE[[#This Row],[Resources Role]], OFFSET($H$10, 0, 0, ROW()-9, 1), SERVICE[[#This Row],[Booking]])</f>
        <v>0</v>
      </c>
    </row>
    <row r="637" spans="1:26" x14ac:dyDescent="0.25">
      <c r="A637" s="6" t="str">
        <f ca="1">no.</f>
        <v/>
      </c>
      <c r="E637" s="4" t="str">
        <f ca="1">position</f>
        <v/>
      </c>
      <c r="J637" s="318"/>
      <c r="M637" s="4"/>
      <c r="O637" s="6"/>
      <c r="Q637" s="20"/>
      <c r="R637" s="5" t="str">
        <f ca="1">score</f>
        <v/>
      </c>
      <c r="S637" s="7" t="str">
        <f ca="1">rescore_svc</f>
        <v/>
      </c>
      <c r="U637" s="11" t="str">
        <f ca="1">price</f>
        <v/>
      </c>
      <c r="V637" s="4"/>
      <c r="Y637" s="388">
        <f ca="1">COUNTIFS(OFFSET($B$10, 0, 0, ROW()-9, 1), SERVICE[[#This Row],[Employee ID]], OFFSET($F$10, 0, 0, ROW()-9, 1), SERVICE[[#This Row],[Resources Role]])</f>
        <v>0</v>
      </c>
      <c r="Z637" s="388">
        <f ca="1">COUNTIFS(OFFSET($F$10, 0, 0, ROW()-9, 1), SERVICE[[#This Row],[Resources Role]], OFFSET($H$10, 0, 0, ROW()-9, 1), SERVICE[[#This Row],[Booking]])</f>
        <v>0</v>
      </c>
    </row>
    <row r="638" spans="1:26" x14ac:dyDescent="0.25">
      <c r="A638" s="6" t="str">
        <f ca="1">no.</f>
        <v/>
      </c>
      <c r="E638" s="4" t="str">
        <f ca="1">position</f>
        <v/>
      </c>
      <c r="J638" s="318"/>
      <c r="M638" s="4"/>
      <c r="O638" s="6"/>
      <c r="Q638" s="20"/>
      <c r="R638" s="5" t="str">
        <f ca="1">score</f>
        <v/>
      </c>
      <c r="S638" s="7" t="str">
        <f ca="1">rescore_svc</f>
        <v/>
      </c>
      <c r="U638" s="11" t="str">
        <f ca="1">price</f>
        <v/>
      </c>
      <c r="V638" s="4"/>
      <c r="Y638" s="388">
        <f ca="1">COUNTIFS(OFFSET($B$10, 0, 0, ROW()-9, 1), SERVICE[[#This Row],[Employee ID]], OFFSET($F$10, 0, 0, ROW()-9, 1), SERVICE[[#This Row],[Resources Role]])</f>
        <v>0</v>
      </c>
      <c r="Z638" s="388">
        <f ca="1">COUNTIFS(OFFSET($F$10, 0, 0, ROW()-9, 1), SERVICE[[#This Row],[Resources Role]], OFFSET($H$10, 0, 0, ROW()-9, 1), SERVICE[[#This Row],[Booking]])</f>
        <v>0</v>
      </c>
    </row>
    <row r="639" spans="1:26" x14ac:dyDescent="0.25">
      <c r="A639" s="6" t="str">
        <f ca="1">no.</f>
        <v/>
      </c>
      <c r="E639" s="4" t="str">
        <f ca="1">position</f>
        <v/>
      </c>
      <c r="J639" s="318"/>
      <c r="M639" s="4"/>
      <c r="O639" s="6"/>
      <c r="Q639" s="20"/>
      <c r="R639" s="5" t="str">
        <f ca="1">score</f>
        <v/>
      </c>
      <c r="S639" s="7" t="str">
        <f ca="1">rescore_svc</f>
        <v/>
      </c>
      <c r="U639" s="11" t="str">
        <f ca="1">price</f>
        <v/>
      </c>
      <c r="V639" s="4"/>
      <c r="Y639" s="388">
        <f ca="1">COUNTIFS(OFFSET($B$10, 0, 0, ROW()-9, 1), SERVICE[[#This Row],[Employee ID]], OFFSET($F$10, 0, 0, ROW()-9, 1), SERVICE[[#This Row],[Resources Role]])</f>
        <v>0</v>
      </c>
      <c r="Z639" s="388">
        <f ca="1">COUNTIFS(OFFSET($F$10, 0, 0, ROW()-9, 1), SERVICE[[#This Row],[Resources Role]], OFFSET($H$10, 0, 0, ROW()-9, 1), SERVICE[[#This Row],[Booking]])</f>
        <v>0</v>
      </c>
    </row>
    <row r="640" spans="1:26" x14ac:dyDescent="0.25">
      <c r="A640" s="6" t="str">
        <f ca="1">no.</f>
        <v/>
      </c>
      <c r="E640" s="4" t="str">
        <f ca="1">position</f>
        <v/>
      </c>
      <c r="J640" s="318"/>
      <c r="M640" s="4"/>
      <c r="O640" s="6"/>
      <c r="Q640" s="20"/>
      <c r="R640" s="5" t="str">
        <f ca="1">score</f>
        <v/>
      </c>
      <c r="S640" s="7" t="str">
        <f ca="1">rescore_svc</f>
        <v/>
      </c>
      <c r="U640" s="11" t="str">
        <f ca="1">price</f>
        <v/>
      </c>
      <c r="V640" s="4"/>
      <c r="Y640" s="388">
        <f ca="1">COUNTIFS(OFFSET($B$10, 0, 0, ROW()-9, 1), SERVICE[[#This Row],[Employee ID]], OFFSET($F$10, 0, 0, ROW()-9, 1), SERVICE[[#This Row],[Resources Role]])</f>
        <v>0</v>
      </c>
      <c r="Z640" s="388">
        <f ca="1">COUNTIFS(OFFSET($F$10, 0, 0, ROW()-9, 1), SERVICE[[#This Row],[Resources Role]], OFFSET($H$10, 0, 0, ROW()-9, 1), SERVICE[[#This Row],[Booking]])</f>
        <v>0</v>
      </c>
    </row>
    <row r="641" spans="1:26" x14ac:dyDescent="0.25">
      <c r="A641" s="6" t="str">
        <f ca="1">no.</f>
        <v/>
      </c>
      <c r="E641" s="4" t="str">
        <f ca="1">position</f>
        <v/>
      </c>
      <c r="J641" s="318"/>
      <c r="M641" s="4"/>
      <c r="O641" s="6"/>
      <c r="Q641" s="20"/>
      <c r="R641" s="5" t="str">
        <f ca="1">score</f>
        <v/>
      </c>
      <c r="S641" s="7" t="str">
        <f ca="1">rescore_svc</f>
        <v/>
      </c>
      <c r="U641" s="11" t="str">
        <f ca="1">price</f>
        <v/>
      </c>
      <c r="V641" s="4"/>
      <c r="Y641" s="388">
        <f ca="1">COUNTIFS(OFFSET($B$10, 0, 0, ROW()-9, 1), SERVICE[[#This Row],[Employee ID]], OFFSET($F$10, 0, 0, ROW()-9, 1), SERVICE[[#This Row],[Resources Role]])</f>
        <v>0</v>
      </c>
      <c r="Z641" s="388">
        <f ca="1">COUNTIFS(OFFSET($F$10, 0, 0, ROW()-9, 1), SERVICE[[#This Row],[Resources Role]], OFFSET($H$10, 0, 0, ROW()-9, 1), SERVICE[[#This Row],[Booking]])</f>
        <v>0</v>
      </c>
    </row>
    <row r="642" spans="1:26" x14ac:dyDescent="0.25">
      <c r="A642" s="6" t="str">
        <f ca="1">no.</f>
        <v/>
      </c>
      <c r="E642" s="4" t="str">
        <f ca="1">position</f>
        <v/>
      </c>
      <c r="J642" s="318"/>
      <c r="M642" s="4"/>
      <c r="O642" s="6"/>
      <c r="Q642" s="20"/>
      <c r="R642" s="5" t="str">
        <f ca="1">score</f>
        <v/>
      </c>
      <c r="S642" s="7" t="str">
        <f ca="1">rescore_svc</f>
        <v/>
      </c>
      <c r="U642" s="11" t="str">
        <f ca="1">price</f>
        <v/>
      </c>
      <c r="V642" s="4"/>
      <c r="Y642" s="388">
        <f ca="1">COUNTIFS(OFFSET($B$10, 0, 0, ROW()-9, 1), SERVICE[[#This Row],[Employee ID]], OFFSET($F$10, 0, 0, ROW()-9, 1), SERVICE[[#This Row],[Resources Role]])</f>
        <v>0</v>
      </c>
      <c r="Z642" s="388">
        <f ca="1">COUNTIFS(OFFSET($F$10, 0, 0, ROW()-9, 1), SERVICE[[#This Row],[Resources Role]], OFFSET($H$10, 0, 0, ROW()-9, 1), SERVICE[[#This Row],[Booking]])</f>
        <v>0</v>
      </c>
    </row>
    <row r="643" spans="1:26" x14ac:dyDescent="0.25">
      <c r="A643" s="6" t="str">
        <f ca="1">no.</f>
        <v/>
      </c>
      <c r="E643" s="4" t="str">
        <f ca="1">position</f>
        <v/>
      </c>
      <c r="J643" s="318"/>
      <c r="M643" s="4"/>
      <c r="O643" s="6"/>
      <c r="Q643" s="20"/>
      <c r="R643" s="5" t="str">
        <f ca="1">score</f>
        <v/>
      </c>
      <c r="S643" s="7" t="str">
        <f ca="1">rescore_svc</f>
        <v/>
      </c>
      <c r="U643" s="11" t="str">
        <f ca="1">price</f>
        <v/>
      </c>
      <c r="V643" s="4"/>
      <c r="Y643" s="388">
        <f ca="1">COUNTIFS(OFFSET($B$10, 0, 0, ROW()-9, 1), SERVICE[[#This Row],[Employee ID]], OFFSET($F$10, 0, 0, ROW()-9, 1), SERVICE[[#This Row],[Resources Role]])</f>
        <v>0</v>
      </c>
      <c r="Z643" s="388">
        <f ca="1">COUNTIFS(OFFSET($F$10, 0, 0, ROW()-9, 1), SERVICE[[#This Row],[Resources Role]], OFFSET($H$10, 0, 0, ROW()-9, 1), SERVICE[[#This Row],[Booking]])</f>
        <v>0</v>
      </c>
    </row>
    <row r="644" spans="1:26" x14ac:dyDescent="0.25">
      <c r="A644" s="6" t="str">
        <f ca="1">no.</f>
        <v/>
      </c>
      <c r="E644" s="4" t="str">
        <f ca="1">position</f>
        <v/>
      </c>
      <c r="J644" s="318"/>
      <c r="M644" s="4"/>
      <c r="O644" s="6"/>
      <c r="Q644" s="20"/>
      <c r="R644" s="5" t="str">
        <f ca="1">score</f>
        <v/>
      </c>
      <c r="S644" s="7" t="str">
        <f ca="1">rescore_svc</f>
        <v/>
      </c>
      <c r="U644" s="11" t="str">
        <f ca="1">price</f>
        <v/>
      </c>
      <c r="V644" s="4"/>
      <c r="Y644" s="388">
        <f ca="1">COUNTIFS(OFFSET($B$10, 0, 0, ROW()-9, 1), SERVICE[[#This Row],[Employee ID]], OFFSET($F$10, 0, 0, ROW()-9, 1), SERVICE[[#This Row],[Resources Role]])</f>
        <v>0</v>
      </c>
      <c r="Z644" s="388">
        <f ca="1">COUNTIFS(OFFSET($F$10, 0, 0, ROW()-9, 1), SERVICE[[#This Row],[Resources Role]], OFFSET($H$10, 0, 0, ROW()-9, 1), SERVICE[[#This Row],[Booking]])</f>
        <v>0</v>
      </c>
    </row>
    <row r="645" spans="1:26" x14ac:dyDescent="0.25">
      <c r="A645" s="6" t="str">
        <f ca="1">no.</f>
        <v/>
      </c>
      <c r="E645" s="4" t="str">
        <f ca="1">position</f>
        <v/>
      </c>
      <c r="J645" s="318"/>
      <c r="M645" s="4"/>
      <c r="O645" s="6"/>
      <c r="Q645" s="20"/>
      <c r="R645" s="5" t="str">
        <f ca="1">score</f>
        <v/>
      </c>
      <c r="S645" s="7" t="str">
        <f ca="1">rescore_svc</f>
        <v/>
      </c>
      <c r="U645" s="11" t="str">
        <f ca="1">price</f>
        <v/>
      </c>
      <c r="V645" s="4"/>
      <c r="Y645" s="388">
        <f ca="1">COUNTIFS(OFFSET($B$10, 0, 0, ROW()-9, 1), SERVICE[[#This Row],[Employee ID]], OFFSET($F$10, 0, 0, ROW()-9, 1), SERVICE[[#This Row],[Resources Role]])</f>
        <v>0</v>
      </c>
      <c r="Z645" s="388">
        <f ca="1">COUNTIFS(OFFSET($F$10, 0, 0, ROW()-9, 1), SERVICE[[#This Row],[Resources Role]], OFFSET($H$10, 0, 0, ROW()-9, 1), SERVICE[[#This Row],[Booking]])</f>
        <v>0</v>
      </c>
    </row>
    <row r="646" spans="1:26" x14ac:dyDescent="0.25">
      <c r="A646" s="6" t="str">
        <f ca="1">no.</f>
        <v/>
      </c>
      <c r="E646" s="4" t="str">
        <f ca="1">position</f>
        <v/>
      </c>
      <c r="J646" s="318"/>
      <c r="M646" s="4"/>
      <c r="O646" s="6"/>
      <c r="Q646" s="20"/>
      <c r="R646" s="5" t="str">
        <f ca="1">score</f>
        <v/>
      </c>
      <c r="S646" s="7" t="str">
        <f ca="1">rescore_svc</f>
        <v/>
      </c>
      <c r="U646" s="11" t="str">
        <f ca="1">price</f>
        <v/>
      </c>
      <c r="V646" s="4"/>
      <c r="Y646" s="388">
        <f ca="1">COUNTIFS(OFFSET($B$10, 0, 0, ROW()-9, 1), SERVICE[[#This Row],[Employee ID]], OFFSET($F$10, 0, 0, ROW()-9, 1), SERVICE[[#This Row],[Resources Role]])</f>
        <v>0</v>
      </c>
      <c r="Z646" s="388">
        <f ca="1">COUNTIFS(OFFSET($F$10, 0, 0, ROW()-9, 1), SERVICE[[#This Row],[Resources Role]], OFFSET($H$10, 0, 0, ROW()-9, 1), SERVICE[[#This Row],[Booking]])</f>
        <v>0</v>
      </c>
    </row>
    <row r="647" spans="1:26" x14ac:dyDescent="0.25">
      <c r="A647" s="6" t="str">
        <f ca="1">no.</f>
        <v/>
      </c>
      <c r="E647" s="4" t="str">
        <f ca="1">position</f>
        <v/>
      </c>
      <c r="J647" s="318"/>
      <c r="M647" s="4"/>
      <c r="O647" s="6"/>
      <c r="Q647" s="20"/>
      <c r="R647" s="5" t="str">
        <f ca="1">score</f>
        <v/>
      </c>
      <c r="S647" s="7" t="str">
        <f ca="1">rescore_svc</f>
        <v/>
      </c>
      <c r="U647" s="11" t="str">
        <f ca="1">price</f>
        <v/>
      </c>
      <c r="V647" s="4"/>
      <c r="Y647" s="388">
        <f ca="1">COUNTIFS(OFFSET($B$10, 0, 0, ROW()-9, 1), SERVICE[[#This Row],[Employee ID]], OFFSET($F$10, 0, 0, ROW()-9, 1), SERVICE[[#This Row],[Resources Role]])</f>
        <v>0</v>
      </c>
      <c r="Z647" s="388">
        <f ca="1">COUNTIFS(OFFSET($F$10, 0, 0, ROW()-9, 1), SERVICE[[#This Row],[Resources Role]], OFFSET($H$10, 0, 0, ROW()-9, 1), SERVICE[[#This Row],[Booking]])</f>
        <v>0</v>
      </c>
    </row>
    <row r="648" spans="1:26" x14ac:dyDescent="0.25">
      <c r="A648" s="6" t="str">
        <f ca="1">no.</f>
        <v/>
      </c>
      <c r="E648" s="4" t="str">
        <f ca="1">position</f>
        <v/>
      </c>
      <c r="J648" s="318"/>
      <c r="M648" s="4"/>
      <c r="O648" s="6"/>
      <c r="Q648" s="20"/>
      <c r="R648" s="5" t="str">
        <f ca="1">score</f>
        <v/>
      </c>
      <c r="S648" s="7" t="str">
        <f ca="1">rescore_svc</f>
        <v/>
      </c>
      <c r="U648" s="11" t="str">
        <f ca="1">price</f>
        <v/>
      </c>
      <c r="V648" s="4"/>
      <c r="Y648" s="388">
        <f ca="1">COUNTIFS(OFFSET($B$10, 0, 0, ROW()-9, 1), SERVICE[[#This Row],[Employee ID]], OFFSET($F$10, 0, 0, ROW()-9, 1), SERVICE[[#This Row],[Resources Role]])</f>
        <v>0</v>
      </c>
      <c r="Z648" s="388">
        <f ca="1">COUNTIFS(OFFSET($F$10, 0, 0, ROW()-9, 1), SERVICE[[#This Row],[Resources Role]], OFFSET($H$10, 0, 0, ROW()-9, 1), SERVICE[[#This Row],[Booking]])</f>
        <v>0</v>
      </c>
    </row>
    <row r="649" spans="1:26" x14ac:dyDescent="0.25">
      <c r="A649" s="6" t="str">
        <f ca="1">no.</f>
        <v/>
      </c>
      <c r="E649" s="4" t="str">
        <f ca="1">position</f>
        <v/>
      </c>
      <c r="J649" s="318"/>
      <c r="M649" s="4"/>
      <c r="O649" s="6"/>
      <c r="Q649" s="20"/>
      <c r="R649" s="5" t="str">
        <f ca="1">score</f>
        <v/>
      </c>
      <c r="S649" s="7" t="str">
        <f ca="1">rescore_svc</f>
        <v/>
      </c>
      <c r="U649" s="11" t="str">
        <f ca="1">price</f>
        <v/>
      </c>
      <c r="V649" s="4"/>
      <c r="Y649" s="388">
        <f ca="1">COUNTIFS(OFFSET($B$10, 0, 0, ROW()-9, 1), SERVICE[[#This Row],[Employee ID]], OFFSET($F$10, 0, 0, ROW()-9, 1), SERVICE[[#This Row],[Resources Role]])</f>
        <v>0</v>
      </c>
      <c r="Z649" s="388">
        <f ca="1">COUNTIFS(OFFSET($F$10, 0, 0, ROW()-9, 1), SERVICE[[#This Row],[Resources Role]], OFFSET($H$10, 0, 0, ROW()-9, 1), SERVICE[[#This Row],[Booking]])</f>
        <v>0</v>
      </c>
    </row>
    <row r="650" spans="1:26" x14ac:dyDescent="0.25">
      <c r="A650" s="6" t="str">
        <f ca="1">no.</f>
        <v/>
      </c>
      <c r="E650" s="4" t="str">
        <f ca="1">position</f>
        <v/>
      </c>
      <c r="J650" s="318"/>
      <c r="M650" s="4"/>
      <c r="O650" s="6"/>
      <c r="Q650" s="20"/>
      <c r="R650" s="5" t="str">
        <f ca="1">score</f>
        <v/>
      </c>
      <c r="S650" s="7" t="str">
        <f ca="1">rescore_svc</f>
        <v/>
      </c>
      <c r="U650" s="11" t="str">
        <f ca="1">price</f>
        <v/>
      </c>
      <c r="V650" s="4"/>
      <c r="Y650" s="388">
        <f ca="1">COUNTIFS(OFFSET($B$10, 0, 0, ROW()-9, 1), SERVICE[[#This Row],[Employee ID]], OFFSET($F$10, 0, 0, ROW()-9, 1), SERVICE[[#This Row],[Resources Role]])</f>
        <v>0</v>
      </c>
      <c r="Z650" s="388">
        <f ca="1">COUNTIFS(OFFSET($F$10, 0, 0, ROW()-9, 1), SERVICE[[#This Row],[Resources Role]], OFFSET($H$10, 0, 0, ROW()-9, 1), SERVICE[[#This Row],[Booking]])</f>
        <v>0</v>
      </c>
    </row>
    <row r="651" spans="1:26" x14ac:dyDescent="0.25">
      <c r="A651" s="6" t="str">
        <f ca="1">no.</f>
        <v/>
      </c>
      <c r="E651" s="4" t="str">
        <f ca="1">position</f>
        <v/>
      </c>
      <c r="J651" s="318"/>
      <c r="M651" s="4"/>
      <c r="O651" s="6"/>
      <c r="Q651" s="20"/>
      <c r="R651" s="5" t="str">
        <f ca="1">score</f>
        <v/>
      </c>
      <c r="S651" s="7" t="str">
        <f ca="1">rescore_svc</f>
        <v/>
      </c>
      <c r="U651" s="11" t="str">
        <f ca="1">price</f>
        <v/>
      </c>
      <c r="V651" s="4"/>
      <c r="Y651" s="388">
        <f ca="1">COUNTIFS(OFFSET($B$10, 0, 0, ROW()-9, 1), SERVICE[[#This Row],[Employee ID]], OFFSET($F$10, 0, 0, ROW()-9, 1), SERVICE[[#This Row],[Resources Role]])</f>
        <v>0</v>
      </c>
      <c r="Z651" s="388">
        <f ca="1">COUNTIFS(OFFSET($F$10, 0, 0, ROW()-9, 1), SERVICE[[#This Row],[Resources Role]], OFFSET($H$10, 0, 0, ROW()-9, 1), SERVICE[[#This Row],[Booking]])</f>
        <v>0</v>
      </c>
    </row>
    <row r="652" spans="1:26" x14ac:dyDescent="0.25">
      <c r="A652" s="6" t="str">
        <f ca="1">no.</f>
        <v/>
      </c>
      <c r="E652" s="4" t="str">
        <f ca="1">position</f>
        <v/>
      </c>
      <c r="J652" s="318"/>
      <c r="M652" s="4"/>
      <c r="O652" s="6"/>
      <c r="Q652" s="20"/>
      <c r="R652" s="5" t="str">
        <f ca="1">score</f>
        <v/>
      </c>
      <c r="S652" s="7" t="str">
        <f ca="1">rescore_svc</f>
        <v/>
      </c>
      <c r="U652" s="11" t="str">
        <f ca="1">price</f>
        <v/>
      </c>
      <c r="V652" s="4"/>
      <c r="Y652" s="388">
        <f ca="1">COUNTIFS(OFFSET($B$10, 0, 0, ROW()-9, 1), SERVICE[[#This Row],[Employee ID]], OFFSET($F$10, 0, 0, ROW()-9, 1), SERVICE[[#This Row],[Resources Role]])</f>
        <v>0</v>
      </c>
      <c r="Z652" s="388">
        <f ca="1">COUNTIFS(OFFSET($F$10, 0, 0, ROW()-9, 1), SERVICE[[#This Row],[Resources Role]], OFFSET($H$10, 0, 0, ROW()-9, 1), SERVICE[[#This Row],[Booking]])</f>
        <v>0</v>
      </c>
    </row>
    <row r="653" spans="1:26" x14ac:dyDescent="0.25">
      <c r="A653" s="6" t="str">
        <f ca="1">no.</f>
        <v/>
      </c>
      <c r="E653" s="4" t="str">
        <f ca="1">position</f>
        <v/>
      </c>
      <c r="J653" s="318"/>
      <c r="M653" s="4"/>
      <c r="O653" s="6"/>
      <c r="Q653" s="20"/>
      <c r="R653" s="5" t="str">
        <f ca="1">score</f>
        <v/>
      </c>
      <c r="S653" s="7" t="str">
        <f ca="1">rescore_svc</f>
        <v/>
      </c>
      <c r="U653" s="11" t="str">
        <f ca="1">price</f>
        <v/>
      </c>
      <c r="V653" s="4"/>
      <c r="Y653" s="388">
        <f ca="1">COUNTIFS(OFFSET($B$10, 0, 0, ROW()-9, 1), SERVICE[[#This Row],[Employee ID]], OFFSET($F$10, 0, 0, ROW()-9, 1), SERVICE[[#This Row],[Resources Role]])</f>
        <v>0</v>
      </c>
      <c r="Z653" s="388">
        <f ca="1">COUNTIFS(OFFSET($F$10, 0, 0, ROW()-9, 1), SERVICE[[#This Row],[Resources Role]], OFFSET($H$10, 0, 0, ROW()-9, 1), SERVICE[[#This Row],[Booking]])</f>
        <v>0</v>
      </c>
    </row>
    <row r="654" spans="1:26" x14ac:dyDescent="0.25">
      <c r="A654" s="6" t="str">
        <f ca="1">no.</f>
        <v/>
      </c>
      <c r="E654" s="4" t="str">
        <f ca="1">position</f>
        <v/>
      </c>
      <c r="J654" s="318"/>
      <c r="M654" s="4"/>
      <c r="O654" s="6"/>
      <c r="Q654" s="20"/>
      <c r="R654" s="5" t="str">
        <f ca="1">score</f>
        <v/>
      </c>
      <c r="S654" s="7" t="str">
        <f ca="1">rescore_svc</f>
        <v/>
      </c>
      <c r="U654" s="11" t="str">
        <f ca="1">price</f>
        <v/>
      </c>
      <c r="V654" s="4"/>
      <c r="Y654" s="388">
        <f ca="1">COUNTIFS(OFFSET($B$10, 0, 0, ROW()-9, 1), SERVICE[[#This Row],[Employee ID]], OFFSET($F$10, 0, 0, ROW()-9, 1), SERVICE[[#This Row],[Resources Role]])</f>
        <v>0</v>
      </c>
      <c r="Z654" s="388">
        <f ca="1">COUNTIFS(OFFSET($F$10, 0, 0, ROW()-9, 1), SERVICE[[#This Row],[Resources Role]], OFFSET($H$10, 0, 0, ROW()-9, 1), SERVICE[[#This Row],[Booking]])</f>
        <v>0</v>
      </c>
    </row>
    <row r="655" spans="1:26" x14ac:dyDescent="0.25">
      <c r="A655" s="6" t="str">
        <f ca="1">no.</f>
        <v/>
      </c>
      <c r="E655" s="4" t="str">
        <f ca="1">position</f>
        <v/>
      </c>
      <c r="J655" s="318"/>
      <c r="M655" s="4"/>
      <c r="O655" s="6"/>
      <c r="Q655" s="20"/>
      <c r="R655" s="5" t="str">
        <f ca="1">score</f>
        <v/>
      </c>
      <c r="S655" s="7" t="str">
        <f ca="1">rescore_svc</f>
        <v/>
      </c>
      <c r="U655" s="11" t="str">
        <f ca="1">price</f>
        <v/>
      </c>
      <c r="V655" s="4"/>
      <c r="Y655" s="388">
        <f ca="1">COUNTIFS(OFFSET($B$10, 0, 0, ROW()-9, 1), SERVICE[[#This Row],[Employee ID]], OFFSET($F$10, 0, 0, ROW()-9, 1), SERVICE[[#This Row],[Resources Role]])</f>
        <v>0</v>
      </c>
      <c r="Z655" s="388">
        <f ca="1">COUNTIFS(OFFSET($F$10, 0, 0, ROW()-9, 1), SERVICE[[#This Row],[Resources Role]], OFFSET($H$10, 0, 0, ROW()-9, 1), SERVICE[[#This Row],[Booking]])</f>
        <v>0</v>
      </c>
    </row>
    <row r="656" spans="1:26" x14ac:dyDescent="0.25">
      <c r="A656" s="6" t="str">
        <f ca="1">no.</f>
        <v/>
      </c>
      <c r="E656" s="4" t="str">
        <f ca="1">position</f>
        <v/>
      </c>
      <c r="J656" s="318"/>
      <c r="M656" s="4"/>
      <c r="O656" s="6"/>
      <c r="Q656" s="20"/>
      <c r="R656" s="5" t="str">
        <f ca="1">score</f>
        <v/>
      </c>
      <c r="S656" s="7" t="str">
        <f ca="1">rescore_svc</f>
        <v/>
      </c>
      <c r="U656" s="11" t="str">
        <f ca="1">price</f>
        <v/>
      </c>
      <c r="V656" s="4"/>
      <c r="Y656" s="388">
        <f ca="1">COUNTIFS(OFFSET($B$10, 0, 0, ROW()-9, 1), SERVICE[[#This Row],[Employee ID]], OFFSET($F$10, 0, 0, ROW()-9, 1), SERVICE[[#This Row],[Resources Role]])</f>
        <v>0</v>
      </c>
      <c r="Z656" s="388">
        <f ca="1">COUNTIFS(OFFSET($F$10, 0, 0, ROW()-9, 1), SERVICE[[#This Row],[Resources Role]], OFFSET($H$10, 0, 0, ROW()-9, 1), SERVICE[[#This Row],[Booking]])</f>
        <v>0</v>
      </c>
    </row>
    <row r="657" spans="1:26" x14ac:dyDescent="0.25">
      <c r="A657" s="6" t="str">
        <f ca="1">no.</f>
        <v/>
      </c>
      <c r="E657" s="4" t="str">
        <f ca="1">position</f>
        <v/>
      </c>
      <c r="J657" s="318"/>
      <c r="M657" s="4"/>
      <c r="O657" s="6"/>
      <c r="Q657" s="20"/>
      <c r="R657" s="5" t="str">
        <f ca="1">score</f>
        <v/>
      </c>
      <c r="S657" s="7" t="str">
        <f ca="1">rescore_svc</f>
        <v/>
      </c>
      <c r="U657" s="11" t="str">
        <f ca="1">price</f>
        <v/>
      </c>
      <c r="V657" s="4"/>
      <c r="Y657" s="388">
        <f ca="1">COUNTIFS(OFFSET($B$10, 0, 0, ROW()-9, 1), SERVICE[[#This Row],[Employee ID]], OFFSET($F$10, 0, 0, ROW()-9, 1), SERVICE[[#This Row],[Resources Role]])</f>
        <v>0</v>
      </c>
      <c r="Z657" s="388">
        <f ca="1">COUNTIFS(OFFSET($F$10, 0, 0, ROW()-9, 1), SERVICE[[#This Row],[Resources Role]], OFFSET($H$10, 0, 0, ROW()-9, 1), SERVICE[[#This Row],[Booking]])</f>
        <v>0</v>
      </c>
    </row>
    <row r="658" spans="1:26" x14ac:dyDescent="0.25">
      <c r="A658" s="6" t="str">
        <f ca="1">no.</f>
        <v/>
      </c>
      <c r="E658" s="4" t="str">
        <f ca="1">position</f>
        <v/>
      </c>
      <c r="J658" s="318"/>
      <c r="M658" s="4"/>
      <c r="O658" s="6"/>
      <c r="Q658" s="20"/>
      <c r="R658" s="5" t="str">
        <f ca="1">score</f>
        <v/>
      </c>
      <c r="S658" s="7" t="str">
        <f ca="1">rescore_svc</f>
        <v/>
      </c>
      <c r="U658" s="11" t="str">
        <f ca="1">price</f>
        <v/>
      </c>
      <c r="V658" s="4"/>
      <c r="Y658" s="388">
        <f ca="1">COUNTIFS(OFFSET($B$10, 0, 0, ROW()-9, 1), SERVICE[[#This Row],[Employee ID]], OFFSET($F$10, 0, 0, ROW()-9, 1), SERVICE[[#This Row],[Resources Role]])</f>
        <v>0</v>
      </c>
      <c r="Z658" s="388">
        <f ca="1">COUNTIFS(OFFSET($F$10, 0, 0, ROW()-9, 1), SERVICE[[#This Row],[Resources Role]], OFFSET($H$10, 0, 0, ROW()-9, 1), SERVICE[[#This Row],[Booking]])</f>
        <v>0</v>
      </c>
    </row>
    <row r="659" spans="1:26" x14ac:dyDescent="0.25">
      <c r="A659" s="6" t="str">
        <f ca="1">no.</f>
        <v/>
      </c>
      <c r="E659" s="4" t="str">
        <f ca="1">position</f>
        <v/>
      </c>
      <c r="J659" s="318"/>
      <c r="M659" s="4"/>
      <c r="O659" s="6"/>
      <c r="Q659" s="20"/>
      <c r="R659" s="5" t="str">
        <f ca="1">score</f>
        <v/>
      </c>
      <c r="S659" s="7" t="str">
        <f ca="1">rescore_svc</f>
        <v/>
      </c>
      <c r="U659" s="11" t="str">
        <f ca="1">price</f>
        <v/>
      </c>
      <c r="V659" s="4"/>
      <c r="Y659" s="388">
        <f ca="1">COUNTIFS(OFFSET($B$10, 0, 0, ROW()-9, 1), SERVICE[[#This Row],[Employee ID]], OFFSET($F$10, 0, 0, ROW()-9, 1), SERVICE[[#This Row],[Resources Role]])</f>
        <v>0</v>
      </c>
      <c r="Z659" s="388">
        <f ca="1">COUNTIFS(OFFSET($F$10, 0, 0, ROW()-9, 1), SERVICE[[#This Row],[Resources Role]], OFFSET($H$10, 0, 0, ROW()-9, 1), SERVICE[[#This Row],[Booking]])</f>
        <v>0</v>
      </c>
    </row>
    <row r="660" spans="1:26" x14ac:dyDescent="0.25">
      <c r="A660" s="6" t="str">
        <f ca="1">no.</f>
        <v/>
      </c>
      <c r="E660" s="4" t="str">
        <f ca="1">position</f>
        <v/>
      </c>
      <c r="J660" s="318"/>
      <c r="M660" s="4"/>
      <c r="O660" s="6"/>
      <c r="Q660" s="20"/>
      <c r="R660" s="5" t="str">
        <f ca="1">score</f>
        <v/>
      </c>
      <c r="S660" s="7" t="str">
        <f ca="1">rescore_svc</f>
        <v/>
      </c>
      <c r="U660" s="11" t="str">
        <f ca="1">price</f>
        <v/>
      </c>
      <c r="V660" s="4"/>
      <c r="Y660" s="388">
        <f ca="1">COUNTIFS(OFFSET($B$10, 0, 0, ROW()-9, 1), SERVICE[[#This Row],[Employee ID]], OFFSET($F$10, 0, 0, ROW()-9, 1), SERVICE[[#This Row],[Resources Role]])</f>
        <v>0</v>
      </c>
      <c r="Z660" s="388">
        <f ca="1">COUNTIFS(OFFSET($F$10, 0, 0, ROW()-9, 1), SERVICE[[#This Row],[Resources Role]], OFFSET($H$10, 0, 0, ROW()-9, 1), SERVICE[[#This Row],[Booking]])</f>
        <v>0</v>
      </c>
    </row>
    <row r="661" spans="1:26" x14ac:dyDescent="0.25">
      <c r="A661" s="6" t="str">
        <f ca="1">no.</f>
        <v/>
      </c>
      <c r="E661" s="4" t="str">
        <f ca="1">position</f>
        <v/>
      </c>
      <c r="J661" s="318"/>
      <c r="M661" s="4"/>
      <c r="O661" s="6"/>
      <c r="Q661" s="20"/>
      <c r="R661" s="5" t="str">
        <f ca="1">score</f>
        <v/>
      </c>
      <c r="S661" s="7" t="str">
        <f ca="1">rescore_svc</f>
        <v/>
      </c>
      <c r="U661" s="11" t="str">
        <f ca="1">price</f>
        <v/>
      </c>
      <c r="V661" s="4"/>
      <c r="Y661" s="388">
        <f ca="1">COUNTIFS(OFFSET($B$10, 0, 0, ROW()-9, 1), SERVICE[[#This Row],[Employee ID]], OFFSET($F$10, 0, 0, ROW()-9, 1), SERVICE[[#This Row],[Resources Role]])</f>
        <v>0</v>
      </c>
      <c r="Z661" s="388">
        <f ca="1">COUNTIFS(OFFSET($F$10, 0, 0, ROW()-9, 1), SERVICE[[#This Row],[Resources Role]], OFFSET($H$10, 0, 0, ROW()-9, 1), SERVICE[[#This Row],[Booking]])</f>
        <v>0</v>
      </c>
    </row>
    <row r="662" spans="1:26" x14ac:dyDescent="0.25">
      <c r="A662" s="6" t="str">
        <f ca="1">no.</f>
        <v/>
      </c>
      <c r="E662" s="4" t="str">
        <f ca="1">position</f>
        <v/>
      </c>
      <c r="J662" s="318"/>
      <c r="M662" s="4"/>
      <c r="O662" s="6"/>
      <c r="Q662" s="20"/>
      <c r="R662" s="5" t="str">
        <f ca="1">score</f>
        <v/>
      </c>
      <c r="S662" s="7" t="str">
        <f ca="1">rescore_svc</f>
        <v/>
      </c>
      <c r="U662" s="11" t="str">
        <f ca="1">price</f>
        <v/>
      </c>
      <c r="V662" s="4"/>
      <c r="Y662" s="388">
        <f ca="1">COUNTIFS(OFFSET($B$10, 0, 0, ROW()-9, 1), SERVICE[[#This Row],[Employee ID]], OFFSET($F$10, 0, 0, ROW()-9, 1), SERVICE[[#This Row],[Resources Role]])</f>
        <v>0</v>
      </c>
      <c r="Z662" s="388">
        <f ca="1">COUNTIFS(OFFSET($F$10, 0, 0, ROW()-9, 1), SERVICE[[#This Row],[Resources Role]], OFFSET($H$10, 0, 0, ROW()-9, 1), SERVICE[[#This Row],[Booking]])</f>
        <v>0</v>
      </c>
    </row>
    <row r="663" spans="1:26" x14ac:dyDescent="0.25">
      <c r="A663" s="6" t="str">
        <f ca="1">no.</f>
        <v/>
      </c>
      <c r="E663" s="4" t="str">
        <f ca="1">position</f>
        <v/>
      </c>
      <c r="J663" s="318"/>
      <c r="M663" s="4"/>
      <c r="O663" s="6"/>
      <c r="Q663" s="20"/>
      <c r="R663" s="5" t="str">
        <f ca="1">score</f>
        <v/>
      </c>
      <c r="S663" s="7" t="str">
        <f ca="1">rescore_svc</f>
        <v/>
      </c>
      <c r="U663" s="11" t="str">
        <f ca="1">price</f>
        <v/>
      </c>
      <c r="V663" s="4"/>
      <c r="Y663" s="388">
        <f ca="1">COUNTIFS(OFFSET($B$10, 0, 0, ROW()-9, 1), SERVICE[[#This Row],[Employee ID]], OFFSET($F$10, 0, 0, ROW()-9, 1), SERVICE[[#This Row],[Resources Role]])</f>
        <v>0</v>
      </c>
      <c r="Z663" s="388">
        <f ca="1">COUNTIFS(OFFSET($F$10, 0, 0, ROW()-9, 1), SERVICE[[#This Row],[Resources Role]], OFFSET($H$10, 0, 0, ROW()-9, 1), SERVICE[[#This Row],[Booking]])</f>
        <v>0</v>
      </c>
    </row>
    <row r="664" spans="1:26" x14ac:dyDescent="0.25">
      <c r="A664" s="6" t="str">
        <f ca="1">no.</f>
        <v/>
      </c>
      <c r="E664" s="4" t="str">
        <f ca="1">position</f>
        <v/>
      </c>
      <c r="J664" s="318"/>
      <c r="M664" s="4"/>
      <c r="O664" s="6"/>
      <c r="Q664" s="20"/>
      <c r="R664" s="5" t="str">
        <f ca="1">score</f>
        <v/>
      </c>
      <c r="S664" s="7" t="str">
        <f ca="1">rescore_svc</f>
        <v/>
      </c>
      <c r="U664" s="11" t="str">
        <f ca="1">price</f>
        <v/>
      </c>
      <c r="V664" s="4"/>
      <c r="Y664" s="388">
        <f ca="1">COUNTIFS(OFFSET($B$10, 0, 0, ROW()-9, 1), SERVICE[[#This Row],[Employee ID]], OFFSET($F$10, 0, 0, ROW()-9, 1), SERVICE[[#This Row],[Resources Role]])</f>
        <v>0</v>
      </c>
      <c r="Z664" s="388">
        <f ca="1">COUNTIFS(OFFSET($F$10, 0, 0, ROW()-9, 1), SERVICE[[#This Row],[Resources Role]], OFFSET($H$10, 0, 0, ROW()-9, 1), SERVICE[[#This Row],[Booking]])</f>
        <v>0</v>
      </c>
    </row>
    <row r="665" spans="1:26" x14ac:dyDescent="0.25">
      <c r="A665" s="6" t="str">
        <f ca="1">no.</f>
        <v/>
      </c>
      <c r="E665" s="4" t="str">
        <f ca="1">position</f>
        <v/>
      </c>
      <c r="J665" s="318"/>
      <c r="M665" s="4"/>
      <c r="O665" s="6"/>
      <c r="Q665" s="20"/>
      <c r="R665" s="5" t="str">
        <f ca="1">score</f>
        <v/>
      </c>
      <c r="S665" s="7" t="str">
        <f ca="1">rescore_svc</f>
        <v/>
      </c>
      <c r="U665" s="11" t="str">
        <f ca="1">price</f>
        <v/>
      </c>
      <c r="V665" s="4"/>
      <c r="Y665" s="388">
        <f ca="1">COUNTIFS(OFFSET($B$10, 0, 0, ROW()-9, 1), SERVICE[[#This Row],[Employee ID]], OFFSET($F$10, 0, 0, ROW()-9, 1), SERVICE[[#This Row],[Resources Role]])</f>
        <v>0</v>
      </c>
      <c r="Z665" s="388">
        <f ca="1">COUNTIFS(OFFSET($F$10, 0, 0, ROW()-9, 1), SERVICE[[#This Row],[Resources Role]], OFFSET($H$10, 0, 0, ROW()-9, 1), SERVICE[[#This Row],[Booking]])</f>
        <v>0</v>
      </c>
    </row>
    <row r="666" spans="1:26" x14ac:dyDescent="0.25">
      <c r="A666" s="6" t="str">
        <f ca="1">no.</f>
        <v/>
      </c>
      <c r="E666" s="4" t="str">
        <f ca="1">position</f>
        <v/>
      </c>
      <c r="J666" s="318"/>
      <c r="M666" s="4"/>
      <c r="O666" s="6"/>
      <c r="Q666" s="20"/>
      <c r="R666" s="5" t="str">
        <f ca="1">score</f>
        <v/>
      </c>
      <c r="S666" s="7" t="str">
        <f ca="1">rescore_svc</f>
        <v/>
      </c>
      <c r="U666" s="11" t="str">
        <f ca="1">price</f>
        <v/>
      </c>
      <c r="V666" s="4"/>
      <c r="Y666" s="388">
        <f ca="1">COUNTIFS(OFFSET($B$10, 0, 0, ROW()-9, 1), SERVICE[[#This Row],[Employee ID]], OFFSET($F$10, 0, 0, ROW()-9, 1), SERVICE[[#This Row],[Resources Role]])</f>
        <v>0</v>
      </c>
      <c r="Z666" s="388">
        <f ca="1">COUNTIFS(OFFSET($F$10, 0, 0, ROW()-9, 1), SERVICE[[#This Row],[Resources Role]], OFFSET($H$10, 0, 0, ROW()-9, 1), SERVICE[[#This Row],[Booking]])</f>
        <v>0</v>
      </c>
    </row>
    <row r="667" spans="1:26" x14ac:dyDescent="0.25">
      <c r="A667" s="6" t="str">
        <f ca="1">no.</f>
        <v/>
      </c>
      <c r="E667" s="4" t="str">
        <f ca="1">position</f>
        <v/>
      </c>
      <c r="J667" s="318"/>
      <c r="M667" s="4"/>
      <c r="O667" s="6"/>
      <c r="Q667" s="20"/>
      <c r="R667" s="5" t="str">
        <f ca="1">score</f>
        <v/>
      </c>
      <c r="S667" s="7" t="str">
        <f ca="1">rescore_svc</f>
        <v/>
      </c>
      <c r="U667" s="11" t="str">
        <f ca="1">price</f>
        <v/>
      </c>
      <c r="V667" s="4"/>
      <c r="Y667" s="388">
        <f ca="1">COUNTIFS(OFFSET($B$10, 0, 0, ROW()-9, 1), SERVICE[[#This Row],[Employee ID]], OFFSET($F$10, 0, 0, ROW()-9, 1), SERVICE[[#This Row],[Resources Role]])</f>
        <v>0</v>
      </c>
      <c r="Z667" s="388">
        <f ca="1">COUNTIFS(OFFSET($F$10, 0, 0, ROW()-9, 1), SERVICE[[#This Row],[Resources Role]], OFFSET($H$10, 0, 0, ROW()-9, 1), SERVICE[[#This Row],[Booking]])</f>
        <v>0</v>
      </c>
    </row>
    <row r="668" spans="1:26" x14ac:dyDescent="0.25">
      <c r="A668" s="6" t="str">
        <f ca="1">no.</f>
        <v/>
      </c>
      <c r="E668" s="4" t="str">
        <f ca="1">position</f>
        <v/>
      </c>
      <c r="J668" s="318"/>
      <c r="M668" s="4"/>
      <c r="O668" s="6"/>
      <c r="Q668" s="20"/>
      <c r="R668" s="5" t="str">
        <f ca="1">score</f>
        <v/>
      </c>
      <c r="S668" s="7" t="str">
        <f ca="1">rescore_svc</f>
        <v/>
      </c>
      <c r="U668" s="11" t="str">
        <f ca="1">price</f>
        <v/>
      </c>
      <c r="V668" s="4"/>
      <c r="Y668" s="388">
        <f ca="1">COUNTIFS(OFFSET($B$10, 0, 0, ROW()-9, 1), SERVICE[[#This Row],[Employee ID]], OFFSET($F$10, 0, 0, ROW()-9, 1), SERVICE[[#This Row],[Resources Role]])</f>
        <v>0</v>
      </c>
      <c r="Z668" s="388">
        <f ca="1">COUNTIFS(OFFSET($F$10, 0, 0, ROW()-9, 1), SERVICE[[#This Row],[Resources Role]], OFFSET($H$10, 0, 0, ROW()-9, 1), SERVICE[[#This Row],[Booking]])</f>
        <v>0</v>
      </c>
    </row>
    <row r="669" spans="1:26" x14ac:dyDescent="0.25">
      <c r="A669" s="6" t="str">
        <f ca="1">no.</f>
        <v/>
      </c>
      <c r="E669" s="4" t="str">
        <f ca="1">position</f>
        <v/>
      </c>
      <c r="J669" s="318"/>
      <c r="M669" s="4"/>
      <c r="O669" s="6"/>
      <c r="Q669" s="20"/>
      <c r="R669" s="5" t="str">
        <f ca="1">score</f>
        <v/>
      </c>
      <c r="S669" s="7" t="str">
        <f ca="1">rescore_svc</f>
        <v/>
      </c>
      <c r="U669" s="11" t="str">
        <f ca="1">price</f>
        <v/>
      </c>
      <c r="V669" s="4"/>
      <c r="Y669" s="388">
        <f ca="1">COUNTIFS(OFFSET($B$10, 0, 0, ROW()-9, 1), SERVICE[[#This Row],[Employee ID]], OFFSET($F$10, 0, 0, ROW()-9, 1), SERVICE[[#This Row],[Resources Role]])</f>
        <v>0</v>
      </c>
      <c r="Z669" s="388">
        <f ca="1">COUNTIFS(OFFSET($F$10, 0, 0, ROW()-9, 1), SERVICE[[#This Row],[Resources Role]], OFFSET($H$10, 0, 0, ROW()-9, 1), SERVICE[[#This Row],[Booking]])</f>
        <v>0</v>
      </c>
    </row>
    <row r="670" spans="1:26" x14ac:dyDescent="0.25">
      <c r="A670" s="6" t="str">
        <f ca="1">no.</f>
        <v/>
      </c>
      <c r="E670" s="4" t="str">
        <f ca="1">position</f>
        <v/>
      </c>
      <c r="J670" s="318"/>
      <c r="M670" s="4"/>
      <c r="O670" s="6"/>
      <c r="Q670" s="20"/>
      <c r="R670" s="5" t="str">
        <f ca="1">score</f>
        <v/>
      </c>
      <c r="S670" s="7" t="str">
        <f ca="1">rescore_svc</f>
        <v/>
      </c>
      <c r="U670" s="11" t="str">
        <f ca="1">price</f>
        <v/>
      </c>
      <c r="V670" s="4"/>
      <c r="Y670" s="388">
        <f ca="1">COUNTIFS(OFFSET($B$10, 0, 0, ROW()-9, 1), SERVICE[[#This Row],[Employee ID]], OFFSET($F$10, 0, 0, ROW()-9, 1), SERVICE[[#This Row],[Resources Role]])</f>
        <v>0</v>
      </c>
      <c r="Z670" s="388">
        <f ca="1">COUNTIFS(OFFSET($F$10, 0, 0, ROW()-9, 1), SERVICE[[#This Row],[Resources Role]], OFFSET($H$10, 0, 0, ROW()-9, 1), SERVICE[[#This Row],[Booking]])</f>
        <v>0</v>
      </c>
    </row>
    <row r="671" spans="1:26" x14ac:dyDescent="0.25">
      <c r="A671" s="6" t="str">
        <f ca="1">no.</f>
        <v/>
      </c>
      <c r="E671" s="4" t="str">
        <f ca="1">position</f>
        <v/>
      </c>
      <c r="J671" s="318"/>
      <c r="M671" s="4"/>
      <c r="O671" s="6"/>
      <c r="Q671" s="20"/>
      <c r="R671" s="5" t="str">
        <f ca="1">score</f>
        <v/>
      </c>
      <c r="S671" s="7" t="str">
        <f ca="1">rescore_svc</f>
        <v/>
      </c>
      <c r="U671" s="11" t="str">
        <f ca="1">price</f>
        <v/>
      </c>
      <c r="V671" s="4"/>
      <c r="Y671" s="388">
        <f ca="1">COUNTIFS(OFFSET($B$10, 0, 0, ROW()-9, 1), SERVICE[[#This Row],[Employee ID]], OFFSET($F$10, 0, 0, ROW()-9, 1), SERVICE[[#This Row],[Resources Role]])</f>
        <v>0</v>
      </c>
      <c r="Z671" s="388">
        <f ca="1">COUNTIFS(OFFSET($F$10, 0, 0, ROW()-9, 1), SERVICE[[#This Row],[Resources Role]], OFFSET($H$10, 0, 0, ROW()-9, 1), SERVICE[[#This Row],[Booking]])</f>
        <v>0</v>
      </c>
    </row>
    <row r="672" spans="1:26" x14ac:dyDescent="0.25">
      <c r="A672" s="6" t="str">
        <f ca="1">no.</f>
        <v/>
      </c>
      <c r="E672" s="4" t="str">
        <f ca="1">position</f>
        <v/>
      </c>
      <c r="J672" s="318"/>
      <c r="M672" s="4"/>
      <c r="O672" s="6"/>
      <c r="Q672" s="20"/>
      <c r="R672" s="5" t="str">
        <f ca="1">score</f>
        <v/>
      </c>
      <c r="S672" s="7" t="str">
        <f ca="1">rescore_svc</f>
        <v/>
      </c>
      <c r="U672" s="11" t="str">
        <f ca="1">price</f>
        <v/>
      </c>
      <c r="V672" s="4"/>
      <c r="Y672" s="388">
        <f ca="1">COUNTIFS(OFFSET($B$10, 0, 0, ROW()-9, 1), SERVICE[[#This Row],[Employee ID]], OFFSET($F$10, 0, 0, ROW()-9, 1), SERVICE[[#This Row],[Resources Role]])</f>
        <v>0</v>
      </c>
      <c r="Z672" s="388">
        <f ca="1">COUNTIFS(OFFSET($F$10, 0, 0, ROW()-9, 1), SERVICE[[#This Row],[Resources Role]], OFFSET($H$10, 0, 0, ROW()-9, 1), SERVICE[[#This Row],[Booking]])</f>
        <v>0</v>
      </c>
    </row>
    <row r="673" spans="1:26" x14ac:dyDescent="0.25">
      <c r="A673" s="6" t="str">
        <f ca="1">no.</f>
        <v/>
      </c>
      <c r="E673" s="4" t="str">
        <f ca="1">position</f>
        <v/>
      </c>
      <c r="J673" s="318"/>
      <c r="M673" s="4"/>
      <c r="O673" s="6"/>
      <c r="Q673" s="20"/>
      <c r="R673" s="5" t="str">
        <f ca="1">score</f>
        <v/>
      </c>
      <c r="S673" s="7" t="str">
        <f ca="1">rescore_svc</f>
        <v/>
      </c>
      <c r="U673" s="11" t="str">
        <f ca="1">price</f>
        <v/>
      </c>
      <c r="V673" s="4"/>
      <c r="Y673" s="388">
        <f ca="1">COUNTIFS(OFFSET($B$10, 0, 0, ROW()-9, 1), SERVICE[[#This Row],[Employee ID]], OFFSET($F$10, 0, 0, ROW()-9, 1), SERVICE[[#This Row],[Resources Role]])</f>
        <v>0</v>
      </c>
      <c r="Z673" s="388">
        <f ca="1">COUNTIFS(OFFSET($F$10, 0, 0, ROW()-9, 1), SERVICE[[#This Row],[Resources Role]], OFFSET($H$10, 0, 0, ROW()-9, 1), SERVICE[[#This Row],[Booking]])</f>
        <v>0</v>
      </c>
    </row>
    <row r="674" spans="1:26" x14ac:dyDescent="0.25">
      <c r="A674" s="6" t="str">
        <f ca="1">no.</f>
        <v/>
      </c>
      <c r="E674" s="4" t="str">
        <f ca="1">position</f>
        <v/>
      </c>
      <c r="J674" s="318"/>
      <c r="M674" s="4"/>
      <c r="O674" s="6"/>
      <c r="Q674" s="20"/>
      <c r="R674" s="5" t="str">
        <f ca="1">score</f>
        <v/>
      </c>
      <c r="S674" s="7" t="str">
        <f ca="1">rescore_svc</f>
        <v/>
      </c>
      <c r="U674" s="11" t="str">
        <f ca="1">price</f>
        <v/>
      </c>
      <c r="V674" s="4"/>
      <c r="Y674" s="388">
        <f ca="1">COUNTIFS(OFFSET($B$10, 0, 0, ROW()-9, 1), SERVICE[[#This Row],[Employee ID]], OFFSET($F$10, 0, 0, ROW()-9, 1), SERVICE[[#This Row],[Resources Role]])</f>
        <v>0</v>
      </c>
      <c r="Z674" s="388">
        <f ca="1">COUNTIFS(OFFSET($F$10, 0, 0, ROW()-9, 1), SERVICE[[#This Row],[Resources Role]], OFFSET($H$10, 0, 0, ROW()-9, 1), SERVICE[[#This Row],[Booking]])</f>
        <v>0</v>
      </c>
    </row>
    <row r="675" spans="1:26" x14ac:dyDescent="0.25">
      <c r="A675" s="6" t="str">
        <f ca="1">no.</f>
        <v/>
      </c>
      <c r="E675" s="4" t="str">
        <f ca="1">position</f>
        <v/>
      </c>
      <c r="J675" s="318"/>
      <c r="M675" s="4"/>
      <c r="O675" s="6"/>
      <c r="Q675" s="20"/>
      <c r="R675" s="5" t="str">
        <f ca="1">score</f>
        <v/>
      </c>
      <c r="S675" s="7" t="str">
        <f ca="1">rescore_svc</f>
        <v/>
      </c>
      <c r="U675" s="11" t="str">
        <f ca="1">price</f>
        <v/>
      </c>
      <c r="V675" s="4"/>
      <c r="Y675" s="388">
        <f ca="1">COUNTIFS(OFFSET($B$10, 0, 0, ROW()-9, 1), SERVICE[[#This Row],[Employee ID]], OFFSET($F$10, 0, 0, ROW()-9, 1), SERVICE[[#This Row],[Resources Role]])</f>
        <v>0</v>
      </c>
      <c r="Z675" s="388">
        <f ca="1">COUNTIFS(OFFSET($F$10, 0, 0, ROW()-9, 1), SERVICE[[#This Row],[Resources Role]], OFFSET($H$10, 0, 0, ROW()-9, 1), SERVICE[[#This Row],[Booking]])</f>
        <v>0</v>
      </c>
    </row>
    <row r="676" spans="1:26" x14ac:dyDescent="0.25">
      <c r="A676" s="6" t="str">
        <f ca="1">no.</f>
        <v/>
      </c>
      <c r="E676" s="4" t="str">
        <f ca="1">position</f>
        <v/>
      </c>
      <c r="J676" s="318"/>
      <c r="M676" s="4"/>
      <c r="O676" s="6"/>
      <c r="Q676" s="20"/>
      <c r="R676" s="5" t="str">
        <f ca="1">score</f>
        <v/>
      </c>
      <c r="S676" s="7" t="str">
        <f ca="1">rescore_svc</f>
        <v/>
      </c>
      <c r="U676" s="11" t="str">
        <f ca="1">price</f>
        <v/>
      </c>
      <c r="V676" s="4"/>
      <c r="Y676" s="388">
        <f ca="1">COUNTIFS(OFFSET($B$10, 0, 0, ROW()-9, 1), SERVICE[[#This Row],[Employee ID]], OFFSET($F$10, 0, 0, ROW()-9, 1), SERVICE[[#This Row],[Resources Role]])</f>
        <v>0</v>
      </c>
      <c r="Z676" s="388">
        <f ca="1">COUNTIFS(OFFSET($F$10, 0, 0, ROW()-9, 1), SERVICE[[#This Row],[Resources Role]], OFFSET($H$10, 0, 0, ROW()-9, 1), SERVICE[[#This Row],[Booking]])</f>
        <v>0</v>
      </c>
    </row>
    <row r="677" spans="1:26" x14ac:dyDescent="0.25">
      <c r="A677" s="6" t="str">
        <f ca="1">no.</f>
        <v/>
      </c>
      <c r="E677" s="4" t="str">
        <f ca="1">position</f>
        <v/>
      </c>
      <c r="J677" s="318"/>
      <c r="M677" s="4"/>
      <c r="O677" s="6"/>
      <c r="Q677" s="20"/>
      <c r="R677" s="5" t="str">
        <f ca="1">score</f>
        <v/>
      </c>
      <c r="S677" s="7" t="str">
        <f ca="1">rescore_svc</f>
        <v/>
      </c>
      <c r="U677" s="11" t="str">
        <f ca="1">price</f>
        <v/>
      </c>
      <c r="V677" s="4"/>
      <c r="Y677" s="388">
        <f ca="1">COUNTIFS(OFFSET($B$10, 0, 0, ROW()-9, 1), SERVICE[[#This Row],[Employee ID]], OFFSET($F$10, 0, 0, ROW()-9, 1), SERVICE[[#This Row],[Resources Role]])</f>
        <v>0</v>
      </c>
      <c r="Z677" s="388">
        <f ca="1">COUNTIFS(OFFSET($F$10, 0, 0, ROW()-9, 1), SERVICE[[#This Row],[Resources Role]], OFFSET($H$10, 0, 0, ROW()-9, 1), SERVICE[[#This Row],[Booking]])</f>
        <v>0</v>
      </c>
    </row>
    <row r="678" spans="1:26" x14ac:dyDescent="0.25">
      <c r="A678" s="6" t="str">
        <f ca="1">no.</f>
        <v/>
      </c>
      <c r="E678" s="4" t="str">
        <f ca="1">position</f>
        <v/>
      </c>
      <c r="J678" s="318"/>
      <c r="M678" s="4"/>
      <c r="O678" s="6"/>
      <c r="Q678" s="20"/>
      <c r="R678" s="5" t="str">
        <f ca="1">score</f>
        <v/>
      </c>
      <c r="S678" s="7" t="str">
        <f ca="1">rescore_svc</f>
        <v/>
      </c>
      <c r="U678" s="11" t="str">
        <f ca="1">price</f>
        <v/>
      </c>
      <c r="V678" s="4"/>
      <c r="Y678" s="388">
        <f ca="1">COUNTIFS(OFFSET($B$10, 0, 0, ROW()-9, 1), SERVICE[[#This Row],[Employee ID]], OFFSET($F$10, 0, 0, ROW()-9, 1), SERVICE[[#This Row],[Resources Role]])</f>
        <v>0</v>
      </c>
      <c r="Z678" s="388">
        <f ca="1">COUNTIFS(OFFSET($F$10, 0, 0, ROW()-9, 1), SERVICE[[#This Row],[Resources Role]], OFFSET($H$10, 0, 0, ROW()-9, 1), SERVICE[[#This Row],[Booking]])</f>
        <v>0</v>
      </c>
    </row>
    <row r="679" spans="1:26" x14ac:dyDescent="0.25">
      <c r="A679" s="6" t="str">
        <f ca="1">no.</f>
        <v/>
      </c>
      <c r="E679" s="4" t="str">
        <f ca="1">position</f>
        <v/>
      </c>
      <c r="J679" s="318"/>
      <c r="M679" s="4"/>
      <c r="O679" s="6"/>
      <c r="Q679" s="20"/>
      <c r="R679" s="5" t="str">
        <f ca="1">score</f>
        <v/>
      </c>
      <c r="S679" s="7" t="str">
        <f ca="1">rescore_svc</f>
        <v/>
      </c>
      <c r="U679" s="11" t="str">
        <f ca="1">price</f>
        <v/>
      </c>
      <c r="V679" s="4"/>
      <c r="Y679" s="388">
        <f ca="1">COUNTIFS(OFFSET($B$10, 0, 0, ROW()-9, 1), SERVICE[[#This Row],[Employee ID]], OFFSET($F$10, 0, 0, ROW()-9, 1), SERVICE[[#This Row],[Resources Role]])</f>
        <v>0</v>
      </c>
      <c r="Z679" s="388">
        <f ca="1">COUNTIFS(OFFSET($F$10, 0, 0, ROW()-9, 1), SERVICE[[#This Row],[Resources Role]], OFFSET($H$10, 0, 0, ROW()-9, 1), SERVICE[[#This Row],[Booking]])</f>
        <v>0</v>
      </c>
    </row>
    <row r="680" spans="1:26" x14ac:dyDescent="0.25">
      <c r="A680" s="6" t="str">
        <f ca="1">no.</f>
        <v/>
      </c>
      <c r="E680" s="4" t="str">
        <f ca="1">position</f>
        <v/>
      </c>
      <c r="J680" s="318"/>
      <c r="M680" s="4"/>
      <c r="O680" s="6"/>
      <c r="Q680" s="20"/>
      <c r="R680" s="5" t="str">
        <f ca="1">score</f>
        <v/>
      </c>
      <c r="S680" s="7" t="str">
        <f ca="1">rescore_svc</f>
        <v/>
      </c>
      <c r="U680" s="11" t="str">
        <f ca="1">price</f>
        <v/>
      </c>
      <c r="V680" s="4"/>
      <c r="Y680" s="388">
        <f ca="1">COUNTIFS(OFFSET($B$10, 0, 0, ROW()-9, 1), SERVICE[[#This Row],[Employee ID]], OFFSET($F$10, 0, 0, ROW()-9, 1), SERVICE[[#This Row],[Resources Role]])</f>
        <v>0</v>
      </c>
      <c r="Z680" s="388">
        <f ca="1">COUNTIFS(OFFSET($F$10, 0, 0, ROW()-9, 1), SERVICE[[#This Row],[Resources Role]], OFFSET($H$10, 0, 0, ROW()-9, 1), SERVICE[[#This Row],[Booking]])</f>
        <v>0</v>
      </c>
    </row>
    <row r="681" spans="1:26" x14ac:dyDescent="0.25">
      <c r="A681" s="6" t="str">
        <f ca="1">no.</f>
        <v/>
      </c>
      <c r="E681" s="4" t="str">
        <f ca="1">position</f>
        <v/>
      </c>
      <c r="J681" s="318"/>
      <c r="M681" s="4"/>
      <c r="O681" s="6"/>
      <c r="Q681" s="20"/>
      <c r="R681" s="5" t="str">
        <f ca="1">score</f>
        <v/>
      </c>
      <c r="S681" s="7" t="str">
        <f ca="1">rescore_svc</f>
        <v/>
      </c>
      <c r="U681" s="11" t="str">
        <f ca="1">price</f>
        <v/>
      </c>
      <c r="V681" s="4"/>
      <c r="Y681" s="388">
        <f ca="1">COUNTIFS(OFFSET($B$10, 0, 0, ROW()-9, 1), SERVICE[[#This Row],[Employee ID]], OFFSET($F$10, 0, 0, ROW()-9, 1), SERVICE[[#This Row],[Resources Role]])</f>
        <v>0</v>
      </c>
      <c r="Z681" s="388">
        <f ca="1">COUNTIFS(OFFSET($F$10, 0, 0, ROW()-9, 1), SERVICE[[#This Row],[Resources Role]], OFFSET($H$10, 0, 0, ROW()-9, 1), SERVICE[[#This Row],[Booking]])</f>
        <v>0</v>
      </c>
    </row>
    <row r="682" spans="1:26" x14ac:dyDescent="0.25">
      <c r="A682" s="6" t="str">
        <f ca="1">no.</f>
        <v/>
      </c>
      <c r="E682" s="4" t="str">
        <f ca="1">position</f>
        <v/>
      </c>
      <c r="J682" s="318"/>
      <c r="M682" s="4"/>
      <c r="O682" s="6"/>
      <c r="Q682" s="20"/>
      <c r="R682" s="5" t="str">
        <f ca="1">score</f>
        <v/>
      </c>
      <c r="S682" s="7" t="str">
        <f ca="1">rescore_svc</f>
        <v/>
      </c>
      <c r="U682" s="11" t="str">
        <f ca="1">price</f>
        <v/>
      </c>
      <c r="V682" s="4"/>
      <c r="Y682" s="388">
        <f ca="1">COUNTIFS(OFFSET($B$10, 0, 0, ROW()-9, 1), SERVICE[[#This Row],[Employee ID]], OFFSET($F$10, 0, 0, ROW()-9, 1), SERVICE[[#This Row],[Resources Role]])</f>
        <v>0</v>
      </c>
      <c r="Z682" s="388">
        <f ca="1">COUNTIFS(OFFSET($F$10, 0, 0, ROW()-9, 1), SERVICE[[#This Row],[Resources Role]], OFFSET($H$10, 0, 0, ROW()-9, 1), SERVICE[[#This Row],[Booking]])</f>
        <v>0</v>
      </c>
    </row>
    <row r="683" spans="1:26" x14ac:dyDescent="0.25">
      <c r="A683" s="6" t="str">
        <f ca="1">no.</f>
        <v/>
      </c>
      <c r="E683" s="4" t="str">
        <f ca="1">position</f>
        <v/>
      </c>
      <c r="J683" s="318"/>
      <c r="M683" s="4"/>
      <c r="O683" s="6"/>
      <c r="Q683" s="20"/>
      <c r="R683" s="5" t="str">
        <f ca="1">score</f>
        <v/>
      </c>
      <c r="S683" s="7" t="str">
        <f ca="1">rescore_svc</f>
        <v/>
      </c>
      <c r="U683" s="11" t="str">
        <f ca="1">price</f>
        <v/>
      </c>
      <c r="V683" s="4"/>
      <c r="Y683" s="388">
        <f ca="1">COUNTIFS(OFFSET($B$10, 0, 0, ROW()-9, 1), SERVICE[[#This Row],[Employee ID]], OFFSET($F$10, 0, 0, ROW()-9, 1), SERVICE[[#This Row],[Resources Role]])</f>
        <v>0</v>
      </c>
      <c r="Z683" s="388">
        <f ca="1">COUNTIFS(OFFSET($F$10, 0, 0, ROW()-9, 1), SERVICE[[#This Row],[Resources Role]], OFFSET($H$10, 0, 0, ROW()-9, 1), SERVICE[[#This Row],[Booking]])</f>
        <v>0</v>
      </c>
    </row>
    <row r="684" spans="1:26" x14ac:dyDescent="0.25">
      <c r="A684" s="6" t="str">
        <f ca="1">no.</f>
        <v/>
      </c>
      <c r="E684" s="4" t="str">
        <f ca="1">position</f>
        <v/>
      </c>
      <c r="J684" s="318"/>
      <c r="M684" s="4"/>
      <c r="O684" s="6"/>
      <c r="Q684" s="20"/>
      <c r="R684" s="5" t="str">
        <f ca="1">score</f>
        <v/>
      </c>
      <c r="S684" s="7" t="str">
        <f ca="1">rescore_svc</f>
        <v/>
      </c>
      <c r="U684" s="11" t="str">
        <f ca="1">price</f>
        <v/>
      </c>
      <c r="V684" s="4"/>
      <c r="Y684" s="388">
        <f ca="1">COUNTIFS(OFFSET($B$10, 0, 0, ROW()-9, 1), SERVICE[[#This Row],[Employee ID]], OFFSET($F$10, 0, 0, ROW()-9, 1), SERVICE[[#This Row],[Resources Role]])</f>
        <v>0</v>
      </c>
      <c r="Z684" s="388">
        <f ca="1">COUNTIFS(OFFSET($F$10, 0, 0, ROW()-9, 1), SERVICE[[#This Row],[Resources Role]], OFFSET($H$10, 0, 0, ROW()-9, 1), SERVICE[[#This Row],[Booking]])</f>
        <v>0</v>
      </c>
    </row>
    <row r="685" spans="1:26" x14ac:dyDescent="0.25">
      <c r="A685" s="6" t="str">
        <f ca="1">no.</f>
        <v/>
      </c>
      <c r="E685" s="4" t="str">
        <f ca="1">position</f>
        <v/>
      </c>
      <c r="J685" s="318"/>
      <c r="M685" s="4"/>
      <c r="O685" s="6"/>
      <c r="Q685" s="20"/>
      <c r="R685" s="5" t="str">
        <f ca="1">score</f>
        <v/>
      </c>
      <c r="S685" s="7" t="str">
        <f ca="1">rescore_svc</f>
        <v/>
      </c>
      <c r="U685" s="11" t="str">
        <f ca="1">price</f>
        <v/>
      </c>
      <c r="V685" s="4"/>
      <c r="Y685" s="388">
        <f ca="1">COUNTIFS(OFFSET($B$10, 0, 0, ROW()-9, 1), SERVICE[[#This Row],[Employee ID]], OFFSET($F$10, 0, 0, ROW()-9, 1), SERVICE[[#This Row],[Resources Role]])</f>
        <v>0</v>
      </c>
      <c r="Z685" s="388">
        <f ca="1">COUNTIFS(OFFSET($F$10, 0, 0, ROW()-9, 1), SERVICE[[#This Row],[Resources Role]], OFFSET($H$10, 0, 0, ROW()-9, 1), SERVICE[[#This Row],[Booking]])</f>
        <v>0</v>
      </c>
    </row>
    <row r="686" spans="1:26" x14ac:dyDescent="0.25">
      <c r="A686" s="6" t="str">
        <f ca="1">no.</f>
        <v/>
      </c>
      <c r="E686" s="4" t="str">
        <f ca="1">position</f>
        <v/>
      </c>
      <c r="J686" s="318"/>
      <c r="M686" s="4"/>
      <c r="O686" s="6"/>
      <c r="Q686" s="20"/>
      <c r="R686" s="5" t="str">
        <f ca="1">score</f>
        <v/>
      </c>
      <c r="S686" s="7" t="str">
        <f ca="1">rescore_svc</f>
        <v/>
      </c>
      <c r="U686" s="11" t="str">
        <f ca="1">price</f>
        <v/>
      </c>
      <c r="V686" s="4"/>
      <c r="Y686" s="388">
        <f ca="1">COUNTIFS(OFFSET($B$10, 0, 0, ROW()-9, 1), SERVICE[[#This Row],[Employee ID]], OFFSET($F$10, 0, 0, ROW()-9, 1), SERVICE[[#This Row],[Resources Role]])</f>
        <v>0</v>
      </c>
      <c r="Z686" s="388">
        <f ca="1">COUNTIFS(OFFSET($F$10, 0, 0, ROW()-9, 1), SERVICE[[#This Row],[Resources Role]], OFFSET($H$10, 0, 0, ROW()-9, 1), SERVICE[[#This Row],[Booking]])</f>
        <v>0</v>
      </c>
    </row>
    <row r="687" spans="1:26" x14ac:dyDescent="0.25">
      <c r="A687" s="6" t="str">
        <f ca="1">no.</f>
        <v/>
      </c>
      <c r="E687" s="4" t="str">
        <f ca="1">position</f>
        <v/>
      </c>
      <c r="J687" s="318"/>
      <c r="M687" s="4"/>
      <c r="O687" s="6"/>
      <c r="Q687" s="20"/>
      <c r="R687" s="5" t="str">
        <f ca="1">score</f>
        <v/>
      </c>
      <c r="S687" s="7" t="str">
        <f ca="1">rescore_svc</f>
        <v/>
      </c>
      <c r="U687" s="11" t="str">
        <f ca="1">price</f>
        <v/>
      </c>
      <c r="V687" s="4"/>
      <c r="Y687" s="388">
        <f ca="1">COUNTIFS(OFFSET($B$10, 0, 0, ROW()-9, 1), SERVICE[[#This Row],[Employee ID]], OFFSET($F$10, 0, 0, ROW()-9, 1), SERVICE[[#This Row],[Resources Role]])</f>
        <v>0</v>
      </c>
      <c r="Z687" s="388">
        <f ca="1">COUNTIFS(OFFSET($F$10, 0, 0, ROW()-9, 1), SERVICE[[#This Row],[Resources Role]], OFFSET($H$10, 0, 0, ROW()-9, 1), SERVICE[[#This Row],[Booking]])</f>
        <v>0</v>
      </c>
    </row>
    <row r="688" spans="1:26" x14ac:dyDescent="0.25">
      <c r="A688" s="6" t="str">
        <f ca="1">no.</f>
        <v/>
      </c>
      <c r="E688" s="4" t="str">
        <f ca="1">position</f>
        <v/>
      </c>
      <c r="J688" s="318"/>
      <c r="M688" s="4"/>
      <c r="O688" s="6"/>
      <c r="Q688" s="20"/>
      <c r="R688" s="5" t="str">
        <f ca="1">score</f>
        <v/>
      </c>
      <c r="S688" s="7" t="str">
        <f ca="1">rescore_svc</f>
        <v/>
      </c>
      <c r="U688" s="11" t="str">
        <f ca="1">price</f>
        <v/>
      </c>
      <c r="V688" s="4"/>
      <c r="Y688" s="388">
        <f ca="1">COUNTIFS(OFFSET($B$10, 0, 0, ROW()-9, 1), SERVICE[[#This Row],[Employee ID]], OFFSET($F$10, 0, 0, ROW()-9, 1), SERVICE[[#This Row],[Resources Role]])</f>
        <v>0</v>
      </c>
      <c r="Z688" s="388">
        <f ca="1">COUNTIFS(OFFSET($F$10, 0, 0, ROW()-9, 1), SERVICE[[#This Row],[Resources Role]], OFFSET($H$10, 0, 0, ROW()-9, 1), SERVICE[[#This Row],[Booking]])</f>
        <v>0</v>
      </c>
    </row>
    <row r="689" spans="1:26" x14ac:dyDescent="0.25">
      <c r="A689" s="6" t="str">
        <f ca="1">no.</f>
        <v/>
      </c>
      <c r="E689" s="4" t="str">
        <f ca="1">position</f>
        <v/>
      </c>
      <c r="J689" s="318"/>
      <c r="M689" s="4"/>
      <c r="O689" s="6"/>
      <c r="Q689" s="20"/>
      <c r="R689" s="5" t="str">
        <f ca="1">score</f>
        <v/>
      </c>
      <c r="S689" s="7" t="str">
        <f ca="1">rescore_svc</f>
        <v/>
      </c>
      <c r="U689" s="11" t="str">
        <f ca="1">price</f>
        <v/>
      </c>
      <c r="V689" s="4"/>
      <c r="Y689" s="388">
        <f ca="1">COUNTIFS(OFFSET($B$10, 0, 0, ROW()-9, 1), SERVICE[[#This Row],[Employee ID]], OFFSET($F$10, 0, 0, ROW()-9, 1), SERVICE[[#This Row],[Resources Role]])</f>
        <v>0</v>
      </c>
      <c r="Z689" s="388">
        <f ca="1">COUNTIFS(OFFSET($F$10, 0, 0, ROW()-9, 1), SERVICE[[#This Row],[Resources Role]], OFFSET($H$10, 0, 0, ROW()-9, 1), SERVICE[[#This Row],[Booking]])</f>
        <v>0</v>
      </c>
    </row>
    <row r="690" spans="1:26" x14ac:dyDescent="0.25">
      <c r="A690" s="6" t="str">
        <f ca="1">no.</f>
        <v/>
      </c>
      <c r="E690" s="4" t="str">
        <f ca="1">position</f>
        <v/>
      </c>
      <c r="J690" s="318"/>
      <c r="M690" s="4"/>
      <c r="O690" s="6"/>
      <c r="Q690" s="20"/>
      <c r="R690" s="5" t="str">
        <f ca="1">score</f>
        <v/>
      </c>
      <c r="S690" s="7" t="str">
        <f ca="1">rescore_svc</f>
        <v/>
      </c>
      <c r="U690" s="11" t="str">
        <f ca="1">price</f>
        <v/>
      </c>
      <c r="V690" s="4"/>
      <c r="Y690" s="388">
        <f ca="1">COUNTIFS(OFFSET($B$10, 0, 0, ROW()-9, 1), SERVICE[[#This Row],[Employee ID]], OFFSET($F$10, 0, 0, ROW()-9, 1), SERVICE[[#This Row],[Resources Role]])</f>
        <v>0</v>
      </c>
      <c r="Z690" s="388">
        <f ca="1">COUNTIFS(OFFSET($F$10, 0, 0, ROW()-9, 1), SERVICE[[#This Row],[Resources Role]], OFFSET($H$10, 0, 0, ROW()-9, 1), SERVICE[[#This Row],[Booking]])</f>
        <v>0</v>
      </c>
    </row>
    <row r="691" spans="1:26" x14ac:dyDescent="0.25">
      <c r="A691" s="6" t="str">
        <f ca="1">no.</f>
        <v/>
      </c>
      <c r="E691" s="4" t="str">
        <f ca="1">position</f>
        <v/>
      </c>
      <c r="J691" s="318"/>
      <c r="M691" s="4"/>
      <c r="O691" s="6"/>
      <c r="Q691" s="20"/>
      <c r="R691" s="5" t="str">
        <f ca="1">score</f>
        <v/>
      </c>
      <c r="S691" s="7" t="str">
        <f ca="1">rescore_svc</f>
        <v/>
      </c>
      <c r="U691" s="11" t="str">
        <f ca="1">price</f>
        <v/>
      </c>
      <c r="V691" s="4"/>
      <c r="Y691" s="388">
        <f ca="1">COUNTIFS(OFFSET($B$10, 0, 0, ROW()-9, 1), SERVICE[[#This Row],[Employee ID]], OFFSET($F$10, 0, 0, ROW()-9, 1), SERVICE[[#This Row],[Resources Role]])</f>
        <v>0</v>
      </c>
      <c r="Z691" s="388">
        <f ca="1">COUNTIFS(OFFSET($F$10, 0, 0, ROW()-9, 1), SERVICE[[#This Row],[Resources Role]], OFFSET($H$10, 0, 0, ROW()-9, 1), SERVICE[[#This Row],[Booking]])</f>
        <v>0</v>
      </c>
    </row>
    <row r="692" spans="1:26" x14ac:dyDescent="0.25">
      <c r="A692" s="6" t="str">
        <f ca="1">no.</f>
        <v/>
      </c>
      <c r="E692" s="4" t="str">
        <f ca="1">position</f>
        <v/>
      </c>
      <c r="J692" s="318"/>
      <c r="M692" s="4"/>
      <c r="O692" s="6"/>
      <c r="Q692" s="20"/>
      <c r="R692" s="5" t="str">
        <f ca="1">score</f>
        <v/>
      </c>
      <c r="S692" s="7" t="str">
        <f ca="1">rescore_svc</f>
        <v/>
      </c>
      <c r="U692" s="11" t="str">
        <f ca="1">price</f>
        <v/>
      </c>
      <c r="V692" s="4"/>
      <c r="Y692" s="388">
        <f ca="1">COUNTIFS(OFFSET($B$10, 0, 0, ROW()-9, 1), SERVICE[[#This Row],[Employee ID]], OFFSET($F$10, 0, 0, ROW()-9, 1), SERVICE[[#This Row],[Resources Role]])</f>
        <v>0</v>
      </c>
      <c r="Z692" s="388">
        <f ca="1">COUNTIFS(OFFSET($F$10, 0, 0, ROW()-9, 1), SERVICE[[#This Row],[Resources Role]], OFFSET($H$10, 0, 0, ROW()-9, 1), SERVICE[[#This Row],[Booking]])</f>
        <v>0</v>
      </c>
    </row>
    <row r="693" spans="1:26" x14ac:dyDescent="0.25">
      <c r="A693" s="6" t="str">
        <f ca="1">no.</f>
        <v/>
      </c>
      <c r="E693" s="4" t="str">
        <f ca="1">position</f>
        <v/>
      </c>
      <c r="J693" s="318"/>
      <c r="M693" s="4"/>
      <c r="O693" s="6"/>
      <c r="Q693" s="20"/>
      <c r="R693" s="5" t="str">
        <f ca="1">score</f>
        <v/>
      </c>
      <c r="S693" s="7" t="str">
        <f ca="1">rescore_svc</f>
        <v/>
      </c>
      <c r="U693" s="11" t="str">
        <f ca="1">price</f>
        <v/>
      </c>
      <c r="V693" s="4"/>
      <c r="Y693" s="388">
        <f ca="1">COUNTIFS(OFFSET($B$10, 0, 0, ROW()-9, 1), SERVICE[[#This Row],[Employee ID]], OFFSET($F$10, 0, 0, ROW()-9, 1), SERVICE[[#This Row],[Resources Role]])</f>
        <v>0</v>
      </c>
      <c r="Z693" s="388">
        <f ca="1">COUNTIFS(OFFSET($F$10, 0, 0, ROW()-9, 1), SERVICE[[#This Row],[Resources Role]], OFFSET($H$10, 0, 0, ROW()-9, 1), SERVICE[[#This Row],[Booking]])</f>
        <v>0</v>
      </c>
    </row>
    <row r="694" spans="1:26" x14ac:dyDescent="0.25">
      <c r="A694" s="6" t="str">
        <f ca="1">no.</f>
        <v/>
      </c>
      <c r="E694" s="4" t="str">
        <f ca="1">position</f>
        <v/>
      </c>
      <c r="J694" s="318"/>
      <c r="M694" s="4"/>
      <c r="O694" s="6"/>
      <c r="Q694" s="20"/>
      <c r="R694" s="5" t="str">
        <f ca="1">score</f>
        <v/>
      </c>
      <c r="S694" s="7" t="str">
        <f ca="1">rescore_svc</f>
        <v/>
      </c>
      <c r="U694" s="11" t="str">
        <f ca="1">price</f>
        <v/>
      </c>
      <c r="V694" s="4"/>
      <c r="Y694" s="388">
        <f ca="1">COUNTIFS(OFFSET($B$10, 0, 0, ROW()-9, 1), SERVICE[[#This Row],[Employee ID]], OFFSET($F$10, 0, 0, ROW()-9, 1), SERVICE[[#This Row],[Resources Role]])</f>
        <v>0</v>
      </c>
      <c r="Z694" s="388">
        <f ca="1">COUNTIFS(OFFSET($F$10, 0, 0, ROW()-9, 1), SERVICE[[#This Row],[Resources Role]], OFFSET($H$10, 0, 0, ROW()-9, 1), SERVICE[[#This Row],[Booking]])</f>
        <v>0</v>
      </c>
    </row>
    <row r="695" spans="1:26" x14ac:dyDescent="0.25">
      <c r="A695" s="6" t="str">
        <f ca="1">no.</f>
        <v/>
      </c>
      <c r="E695" s="4" t="str">
        <f ca="1">position</f>
        <v/>
      </c>
      <c r="J695" s="318"/>
      <c r="M695" s="4"/>
      <c r="O695" s="6"/>
      <c r="Q695" s="20"/>
      <c r="R695" s="5" t="str">
        <f ca="1">score</f>
        <v/>
      </c>
      <c r="S695" s="7" t="str">
        <f ca="1">rescore_svc</f>
        <v/>
      </c>
      <c r="U695" s="11" t="str">
        <f ca="1">price</f>
        <v/>
      </c>
      <c r="V695" s="4"/>
      <c r="Y695" s="388">
        <f ca="1">COUNTIFS(OFFSET($B$10, 0, 0, ROW()-9, 1), SERVICE[[#This Row],[Employee ID]], OFFSET($F$10, 0, 0, ROW()-9, 1), SERVICE[[#This Row],[Resources Role]])</f>
        <v>0</v>
      </c>
      <c r="Z695" s="388">
        <f ca="1">COUNTIFS(OFFSET($F$10, 0, 0, ROW()-9, 1), SERVICE[[#This Row],[Resources Role]], OFFSET($H$10, 0, 0, ROW()-9, 1), SERVICE[[#This Row],[Booking]])</f>
        <v>0</v>
      </c>
    </row>
    <row r="696" spans="1:26" x14ac:dyDescent="0.25">
      <c r="A696" s="6" t="str">
        <f ca="1">no.</f>
        <v/>
      </c>
      <c r="E696" s="4" t="str">
        <f ca="1">position</f>
        <v/>
      </c>
      <c r="J696" s="318"/>
      <c r="M696" s="4"/>
      <c r="O696" s="6"/>
      <c r="Q696" s="20"/>
      <c r="R696" s="5" t="str">
        <f ca="1">score</f>
        <v/>
      </c>
      <c r="S696" s="7" t="str">
        <f ca="1">rescore_svc</f>
        <v/>
      </c>
      <c r="U696" s="11" t="str">
        <f ca="1">price</f>
        <v/>
      </c>
      <c r="V696" s="4"/>
      <c r="Y696" s="388">
        <f ca="1">COUNTIFS(OFFSET($B$10, 0, 0, ROW()-9, 1), SERVICE[[#This Row],[Employee ID]], OFFSET($F$10, 0, 0, ROW()-9, 1), SERVICE[[#This Row],[Resources Role]])</f>
        <v>0</v>
      </c>
      <c r="Z696" s="388">
        <f ca="1">COUNTIFS(OFFSET($F$10, 0, 0, ROW()-9, 1), SERVICE[[#This Row],[Resources Role]], OFFSET($H$10, 0, 0, ROW()-9, 1), SERVICE[[#This Row],[Booking]])</f>
        <v>0</v>
      </c>
    </row>
    <row r="697" spans="1:26" x14ac:dyDescent="0.25">
      <c r="A697" s="6" t="str">
        <f ca="1">no.</f>
        <v/>
      </c>
      <c r="E697" s="4" t="str">
        <f ca="1">position</f>
        <v/>
      </c>
      <c r="J697" s="318"/>
      <c r="M697" s="4"/>
      <c r="O697" s="6"/>
      <c r="Q697" s="20"/>
      <c r="R697" s="5" t="str">
        <f ca="1">score</f>
        <v/>
      </c>
      <c r="S697" s="7" t="str">
        <f ca="1">rescore_svc</f>
        <v/>
      </c>
      <c r="U697" s="11" t="str">
        <f ca="1">price</f>
        <v/>
      </c>
      <c r="V697" s="4"/>
      <c r="Y697" s="388">
        <f ca="1">COUNTIFS(OFFSET($B$10, 0, 0, ROW()-9, 1), SERVICE[[#This Row],[Employee ID]], OFFSET($F$10, 0, 0, ROW()-9, 1), SERVICE[[#This Row],[Resources Role]])</f>
        <v>0</v>
      </c>
      <c r="Z697" s="388">
        <f ca="1">COUNTIFS(OFFSET($F$10, 0, 0, ROW()-9, 1), SERVICE[[#This Row],[Resources Role]], OFFSET($H$10, 0, 0, ROW()-9, 1), SERVICE[[#This Row],[Booking]])</f>
        <v>0</v>
      </c>
    </row>
    <row r="698" spans="1:26" x14ac:dyDescent="0.25">
      <c r="A698" s="6" t="str">
        <f ca="1">no.</f>
        <v/>
      </c>
      <c r="E698" s="4" t="str">
        <f ca="1">position</f>
        <v/>
      </c>
      <c r="J698" s="318"/>
      <c r="M698" s="4"/>
      <c r="O698" s="6"/>
      <c r="Q698" s="20"/>
      <c r="R698" s="5" t="str">
        <f ca="1">score</f>
        <v/>
      </c>
      <c r="S698" s="7" t="str">
        <f ca="1">rescore_svc</f>
        <v/>
      </c>
      <c r="U698" s="11" t="str">
        <f ca="1">price</f>
        <v/>
      </c>
      <c r="V698" s="4"/>
      <c r="Y698" s="388">
        <f ca="1">COUNTIFS(OFFSET($B$10, 0, 0, ROW()-9, 1), SERVICE[[#This Row],[Employee ID]], OFFSET($F$10, 0, 0, ROW()-9, 1), SERVICE[[#This Row],[Resources Role]])</f>
        <v>0</v>
      </c>
      <c r="Z698" s="388">
        <f ca="1">COUNTIFS(OFFSET($F$10, 0, 0, ROW()-9, 1), SERVICE[[#This Row],[Resources Role]], OFFSET($H$10, 0, 0, ROW()-9, 1), SERVICE[[#This Row],[Booking]])</f>
        <v>0</v>
      </c>
    </row>
    <row r="699" spans="1:26" x14ac:dyDescent="0.25">
      <c r="A699" s="6" t="str">
        <f ca="1">no.</f>
        <v/>
      </c>
      <c r="E699" s="4" t="str">
        <f ca="1">position</f>
        <v/>
      </c>
      <c r="J699" s="318"/>
      <c r="M699" s="4"/>
      <c r="O699" s="6"/>
      <c r="Q699" s="20"/>
      <c r="R699" s="5" t="str">
        <f ca="1">score</f>
        <v/>
      </c>
      <c r="S699" s="7" t="str">
        <f ca="1">rescore_svc</f>
        <v/>
      </c>
      <c r="U699" s="11" t="str">
        <f ca="1">price</f>
        <v/>
      </c>
      <c r="V699" s="4"/>
      <c r="Y699" s="388">
        <f ca="1">COUNTIFS(OFFSET($B$10, 0, 0, ROW()-9, 1), SERVICE[[#This Row],[Employee ID]], OFFSET($F$10, 0, 0, ROW()-9, 1), SERVICE[[#This Row],[Resources Role]])</f>
        <v>0</v>
      </c>
      <c r="Z699" s="388">
        <f ca="1">COUNTIFS(OFFSET($F$10, 0, 0, ROW()-9, 1), SERVICE[[#This Row],[Resources Role]], OFFSET($H$10, 0, 0, ROW()-9, 1), SERVICE[[#This Row],[Booking]])</f>
        <v>0</v>
      </c>
    </row>
    <row r="700" spans="1:26" x14ac:dyDescent="0.25">
      <c r="A700" s="6" t="str">
        <f ca="1">no.</f>
        <v/>
      </c>
      <c r="E700" s="4" t="str">
        <f ca="1">position</f>
        <v/>
      </c>
      <c r="J700" s="318"/>
      <c r="M700" s="4"/>
      <c r="O700" s="6"/>
      <c r="Q700" s="20"/>
      <c r="R700" s="5" t="str">
        <f ca="1">score</f>
        <v/>
      </c>
      <c r="S700" s="7" t="str">
        <f ca="1">rescore_svc</f>
        <v/>
      </c>
      <c r="U700" s="11" t="str">
        <f ca="1">price</f>
        <v/>
      </c>
      <c r="V700" s="4"/>
      <c r="Y700" s="388">
        <f ca="1">COUNTIFS(OFFSET($B$10, 0, 0, ROW()-9, 1), SERVICE[[#This Row],[Employee ID]], OFFSET($F$10, 0, 0, ROW()-9, 1), SERVICE[[#This Row],[Resources Role]])</f>
        <v>0</v>
      </c>
      <c r="Z700" s="388">
        <f ca="1">COUNTIFS(OFFSET($F$10, 0, 0, ROW()-9, 1), SERVICE[[#This Row],[Resources Role]], OFFSET($H$10, 0, 0, ROW()-9, 1), SERVICE[[#This Row],[Booking]])</f>
        <v>0</v>
      </c>
    </row>
    <row r="701" spans="1:26" x14ac:dyDescent="0.25">
      <c r="A701" s="6" t="str">
        <f ca="1">no.</f>
        <v/>
      </c>
      <c r="E701" s="4" t="str">
        <f ca="1">position</f>
        <v/>
      </c>
      <c r="J701" s="318"/>
      <c r="M701" s="4"/>
      <c r="O701" s="6"/>
      <c r="Q701" s="20"/>
      <c r="R701" s="5" t="str">
        <f ca="1">score</f>
        <v/>
      </c>
      <c r="S701" s="7" t="str">
        <f ca="1">rescore_svc</f>
        <v/>
      </c>
      <c r="U701" s="11" t="str">
        <f ca="1">price</f>
        <v/>
      </c>
      <c r="V701" s="4"/>
      <c r="Y701" s="388">
        <f ca="1">COUNTIFS(OFFSET($B$10, 0, 0, ROW()-9, 1), SERVICE[[#This Row],[Employee ID]], OFFSET($F$10, 0, 0, ROW()-9, 1), SERVICE[[#This Row],[Resources Role]])</f>
        <v>0</v>
      </c>
      <c r="Z701" s="388">
        <f ca="1">COUNTIFS(OFFSET($F$10, 0, 0, ROW()-9, 1), SERVICE[[#This Row],[Resources Role]], OFFSET($H$10, 0, 0, ROW()-9, 1), SERVICE[[#This Row],[Booking]])</f>
        <v>0</v>
      </c>
    </row>
    <row r="702" spans="1:26" x14ac:dyDescent="0.25">
      <c r="A702" s="6" t="str">
        <f ca="1">no.</f>
        <v/>
      </c>
      <c r="E702" s="4" t="str">
        <f ca="1">position</f>
        <v/>
      </c>
      <c r="J702" s="318"/>
      <c r="M702" s="4"/>
      <c r="O702" s="6"/>
      <c r="Q702" s="20"/>
      <c r="R702" s="5" t="str">
        <f ca="1">score</f>
        <v/>
      </c>
      <c r="S702" s="7" t="str">
        <f ca="1">rescore_svc</f>
        <v/>
      </c>
      <c r="U702" s="11" t="str">
        <f ca="1">price</f>
        <v/>
      </c>
      <c r="V702" s="4"/>
      <c r="Y702" s="388">
        <f ca="1">COUNTIFS(OFFSET($B$10, 0, 0, ROW()-9, 1), SERVICE[[#This Row],[Employee ID]], OFFSET($F$10, 0, 0, ROW()-9, 1), SERVICE[[#This Row],[Resources Role]])</f>
        <v>0</v>
      </c>
      <c r="Z702" s="388">
        <f ca="1">COUNTIFS(OFFSET($F$10, 0, 0, ROW()-9, 1), SERVICE[[#This Row],[Resources Role]], OFFSET($H$10, 0, 0, ROW()-9, 1), SERVICE[[#This Row],[Booking]])</f>
        <v>0</v>
      </c>
    </row>
    <row r="703" spans="1:26" x14ac:dyDescent="0.25">
      <c r="A703" s="6" t="str">
        <f ca="1">no.</f>
        <v/>
      </c>
      <c r="E703" s="4" t="str">
        <f ca="1">position</f>
        <v/>
      </c>
      <c r="J703" s="318"/>
      <c r="M703" s="4"/>
      <c r="O703" s="6"/>
      <c r="Q703" s="20"/>
      <c r="R703" s="5" t="str">
        <f ca="1">score</f>
        <v/>
      </c>
      <c r="S703" s="7" t="str">
        <f ca="1">rescore_svc</f>
        <v/>
      </c>
      <c r="U703" s="11" t="str">
        <f ca="1">price</f>
        <v/>
      </c>
      <c r="V703" s="4"/>
      <c r="Y703" s="388">
        <f ca="1">COUNTIFS(OFFSET($B$10, 0, 0, ROW()-9, 1), SERVICE[[#This Row],[Employee ID]], OFFSET($F$10, 0, 0, ROW()-9, 1), SERVICE[[#This Row],[Resources Role]])</f>
        <v>0</v>
      </c>
      <c r="Z703" s="388">
        <f ca="1">COUNTIFS(OFFSET($F$10, 0, 0, ROW()-9, 1), SERVICE[[#This Row],[Resources Role]], OFFSET($H$10, 0, 0, ROW()-9, 1), SERVICE[[#This Row],[Booking]])</f>
        <v>0</v>
      </c>
    </row>
    <row r="704" spans="1:26" x14ac:dyDescent="0.25">
      <c r="A704" s="6" t="str">
        <f ca="1">no.</f>
        <v/>
      </c>
      <c r="E704" s="4" t="str">
        <f ca="1">position</f>
        <v/>
      </c>
      <c r="J704" s="318"/>
      <c r="M704" s="4"/>
      <c r="O704" s="6"/>
      <c r="Q704" s="20"/>
      <c r="R704" s="5" t="str">
        <f ca="1">score</f>
        <v/>
      </c>
      <c r="S704" s="7" t="str">
        <f ca="1">rescore_svc</f>
        <v/>
      </c>
      <c r="U704" s="11" t="str">
        <f ca="1">price</f>
        <v/>
      </c>
      <c r="V704" s="4"/>
      <c r="Y704" s="388">
        <f ca="1">COUNTIFS(OFFSET($B$10, 0, 0, ROW()-9, 1), SERVICE[[#This Row],[Employee ID]], OFFSET($F$10, 0, 0, ROW()-9, 1), SERVICE[[#This Row],[Resources Role]])</f>
        <v>0</v>
      </c>
      <c r="Z704" s="388">
        <f ca="1">COUNTIFS(OFFSET($F$10, 0, 0, ROW()-9, 1), SERVICE[[#This Row],[Resources Role]], OFFSET($H$10, 0, 0, ROW()-9, 1), SERVICE[[#This Row],[Booking]])</f>
        <v>0</v>
      </c>
    </row>
    <row r="705" spans="1:26" x14ac:dyDescent="0.25">
      <c r="A705" s="6" t="str">
        <f ca="1">no.</f>
        <v/>
      </c>
      <c r="E705" s="4" t="str">
        <f ca="1">position</f>
        <v/>
      </c>
      <c r="J705" s="318"/>
      <c r="M705" s="4"/>
      <c r="O705" s="6"/>
      <c r="Q705" s="20"/>
      <c r="R705" s="5" t="str">
        <f ca="1">score</f>
        <v/>
      </c>
      <c r="S705" s="7" t="str">
        <f ca="1">rescore_svc</f>
        <v/>
      </c>
      <c r="U705" s="11" t="str">
        <f ca="1">price</f>
        <v/>
      </c>
      <c r="V705" s="4"/>
      <c r="Y705" s="388">
        <f ca="1">COUNTIFS(OFFSET($B$10, 0, 0, ROW()-9, 1), SERVICE[[#This Row],[Employee ID]], OFFSET($F$10, 0, 0, ROW()-9, 1), SERVICE[[#This Row],[Resources Role]])</f>
        <v>0</v>
      </c>
      <c r="Z705" s="388">
        <f ca="1">COUNTIFS(OFFSET($F$10, 0, 0, ROW()-9, 1), SERVICE[[#This Row],[Resources Role]], OFFSET($H$10, 0, 0, ROW()-9, 1), SERVICE[[#This Row],[Booking]])</f>
        <v>0</v>
      </c>
    </row>
    <row r="706" spans="1:26" x14ac:dyDescent="0.25">
      <c r="A706" s="6" t="str">
        <f ca="1">no.</f>
        <v/>
      </c>
      <c r="E706" s="4" t="str">
        <f ca="1">position</f>
        <v/>
      </c>
      <c r="J706" s="318"/>
      <c r="M706" s="4"/>
      <c r="O706" s="6"/>
      <c r="Q706" s="20"/>
      <c r="R706" s="5" t="str">
        <f ca="1">score</f>
        <v/>
      </c>
      <c r="S706" s="7" t="str">
        <f ca="1">rescore_svc</f>
        <v/>
      </c>
      <c r="U706" s="11" t="str">
        <f ca="1">price</f>
        <v/>
      </c>
      <c r="V706" s="4"/>
      <c r="Y706" s="388">
        <f ca="1">COUNTIFS(OFFSET($B$10, 0, 0, ROW()-9, 1), SERVICE[[#This Row],[Employee ID]], OFFSET($F$10, 0, 0, ROW()-9, 1), SERVICE[[#This Row],[Resources Role]])</f>
        <v>0</v>
      </c>
      <c r="Z706" s="388">
        <f ca="1">COUNTIFS(OFFSET($F$10, 0, 0, ROW()-9, 1), SERVICE[[#This Row],[Resources Role]], OFFSET($H$10, 0, 0, ROW()-9, 1), SERVICE[[#This Row],[Booking]])</f>
        <v>0</v>
      </c>
    </row>
    <row r="707" spans="1:26" x14ac:dyDescent="0.25">
      <c r="A707" s="6" t="str">
        <f ca="1">no.</f>
        <v/>
      </c>
      <c r="E707" s="4" t="str">
        <f ca="1">position</f>
        <v/>
      </c>
      <c r="J707" s="318"/>
      <c r="M707" s="4"/>
      <c r="O707" s="6"/>
      <c r="Q707" s="20"/>
      <c r="R707" s="5" t="str">
        <f ca="1">score</f>
        <v/>
      </c>
      <c r="S707" s="7" t="str">
        <f ca="1">rescore_svc</f>
        <v/>
      </c>
      <c r="U707" s="11" t="str">
        <f ca="1">price</f>
        <v/>
      </c>
      <c r="V707" s="4"/>
      <c r="Y707" s="388">
        <f ca="1">COUNTIFS(OFFSET($B$10, 0, 0, ROW()-9, 1), SERVICE[[#This Row],[Employee ID]], OFFSET($F$10, 0, 0, ROW()-9, 1), SERVICE[[#This Row],[Resources Role]])</f>
        <v>0</v>
      </c>
      <c r="Z707" s="388">
        <f ca="1">COUNTIFS(OFFSET($F$10, 0, 0, ROW()-9, 1), SERVICE[[#This Row],[Resources Role]], OFFSET($H$10, 0, 0, ROW()-9, 1), SERVICE[[#This Row],[Booking]])</f>
        <v>0</v>
      </c>
    </row>
    <row r="708" spans="1:26" x14ac:dyDescent="0.25">
      <c r="A708" s="6" t="str">
        <f ca="1">no.</f>
        <v/>
      </c>
      <c r="E708" s="4" t="str">
        <f ca="1">position</f>
        <v/>
      </c>
      <c r="J708" s="318"/>
      <c r="M708" s="4"/>
      <c r="O708" s="6"/>
      <c r="Q708" s="20"/>
      <c r="R708" s="5" t="str">
        <f ca="1">score</f>
        <v/>
      </c>
      <c r="S708" s="7" t="str">
        <f ca="1">rescore_svc</f>
        <v/>
      </c>
      <c r="U708" s="11" t="str">
        <f ca="1">price</f>
        <v/>
      </c>
      <c r="V708" s="4"/>
      <c r="Y708" s="388">
        <f ca="1">COUNTIFS(OFFSET($B$10, 0, 0, ROW()-9, 1), SERVICE[[#This Row],[Employee ID]], OFFSET($F$10, 0, 0, ROW()-9, 1), SERVICE[[#This Row],[Resources Role]])</f>
        <v>0</v>
      </c>
      <c r="Z708" s="388">
        <f ca="1">COUNTIFS(OFFSET($F$10, 0, 0, ROW()-9, 1), SERVICE[[#This Row],[Resources Role]], OFFSET($H$10, 0, 0, ROW()-9, 1), SERVICE[[#This Row],[Booking]])</f>
        <v>0</v>
      </c>
    </row>
    <row r="709" spans="1:26" x14ac:dyDescent="0.25">
      <c r="A709" s="6" t="str">
        <f ca="1">no.</f>
        <v/>
      </c>
      <c r="E709" s="4" t="str">
        <f ca="1">position</f>
        <v/>
      </c>
      <c r="J709" s="318"/>
      <c r="M709" s="4"/>
      <c r="O709" s="6"/>
      <c r="Q709" s="20"/>
      <c r="R709" s="5" t="str">
        <f ca="1">score</f>
        <v/>
      </c>
      <c r="S709" s="7" t="str">
        <f ca="1">rescore_svc</f>
        <v/>
      </c>
      <c r="U709" s="11" t="str">
        <f ca="1">price</f>
        <v/>
      </c>
      <c r="V709" s="4"/>
      <c r="Y709" s="388">
        <f ca="1">COUNTIFS(OFFSET($B$10, 0, 0, ROW()-9, 1), SERVICE[[#This Row],[Employee ID]], OFFSET($F$10, 0, 0, ROW()-9, 1), SERVICE[[#This Row],[Resources Role]])</f>
        <v>0</v>
      </c>
      <c r="Z709" s="388">
        <f ca="1">COUNTIFS(OFFSET($F$10, 0, 0, ROW()-9, 1), SERVICE[[#This Row],[Resources Role]], OFFSET($H$10, 0, 0, ROW()-9, 1), SERVICE[[#This Row],[Booking]])</f>
        <v>0</v>
      </c>
    </row>
    <row r="710" spans="1:26" x14ac:dyDescent="0.25">
      <c r="A710" s="6" t="str">
        <f ca="1">no.</f>
        <v/>
      </c>
      <c r="E710" s="4" t="str">
        <f ca="1">position</f>
        <v/>
      </c>
      <c r="J710" s="318"/>
      <c r="M710" s="4"/>
      <c r="O710" s="6"/>
      <c r="Q710" s="20"/>
      <c r="R710" s="5" t="str">
        <f ca="1">score</f>
        <v/>
      </c>
      <c r="S710" s="7" t="str">
        <f ca="1">rescore_svc</f>
        <v/>
      </c>
      <c r="U710" s="11" t="str">
        <f ca="1">price</f>
        <v/>
      </c>
      <c r="V710" s="4"/>
      <c r="Y710" s="388">
        <f ca="1">COUNTIFS(OFFSET($B$10, 0, 0, ROW()-9, 1), SERVICE[[#This Row],[Employee ID]], OFFSET($F$10, 0, 0, ROW()-9, 1), SERVICE[[#This Row],[Resources Role]])</f>
        <v>0</v>
      </c>
      <c r="Z710" s="388">
        <f ca="1">COUNTIFS(OFFSET($F$10, 0, 0, ROW()-9, 1), SERVICE[[#This Row],[Resources Role]], OFFSET($H$10, 0, 0, ROW()-9, 1), SERVICE[[#This Row],[Booking]])</f>
        <v>0</v>
      </c>
    </row>
    <row r="711" spans="1:26" x14ac:dyDescent="0.25">
      <c r="A711" s="6" t="str">
        <f ca="1">no.</f>
        <v/>
      </c>
      <c r="E711" s="4" t="str">
        <f ca="1">position</f>
        <v/>
      </c>
      <c r="J711" s="318"/>
      <c r="M711" s="4"/>
      <c r="O711" s="6"/>
      <c r="Q711" s="20"/>
      <c r="R711" s="5" t="str">
        <f ca="1">score</f>
        <v/>
      </c>
      <c r="S711" s="7" t="str">
        <f ca="1">rescore_svc</f>
        <v/>
      </c>
      <c r="U711" s="11" t="str">
        <f ca="1">price</f>
        <v/>
      </c>
      <c r="V711" s="4"/>
      <c r="Y711" s="388">
        <f ca="1">COUNTIFS(OFFSET($B$10, 0, 0, ROW()-9, 1), SERVICE[[#This Row],[Employee ID]], OFFSET($F$10, 0, 0, ROW()-9, 1), SERVICE[[#This Row],[Resources Role]])</f>
        <v>0</v>
      </c>
      <c r="Z711" s="388">
        <f ca="1">COUNTIFS(OFFSET($F$10, 0, 0, ROW()-9, 1), SERVICE[[#This Row],[Resources Role]], OFFSET($H$10, 0, 0, ROW()-9, 1), SERVICE[[#This Row],[Booking]])</f>
        <v>0</v>
      </c>
    </row>
    <row r="712" spans="1:26" x14ac:dyDescent="0.25">
      <c r="A712" s="6" t="str">
        <f ca="1">no.</f>
        <v/>
      </c>
      <c r="E712" s="4" t="str">
        <f ca="1">position</f>
        <v/>
      </c>
      <c r="J712" s="318"/>
      <c r="M712" s="4"/>
      <c r="O712" s="6"/>
      <c r="Q712" s="20"/>
      <c r="R712" s="5" t="str">
        <f ca="1">score</f>
        <v/>
      </c>
      <c r="S712" s="7" t="str">
        <f ca="1">rescore_svc</f>
        <v/>
      </c>
      <c r="U712" s="11" t="str">
        <f ca="1">price</f>
        <v/>
      </c>
      <c r="V712" s="4"/>
      <c r="Y712" s="388">
        <f ca="1">COUNTIFS(OFFSET($B$10, 0, 0, ROW()-9, 1), SERVICE[[#This Row],[Employee ID]], OFFSET($F$10, 0, 0, ROW()-9, 1), SERVICE[[#This Row],[Resources Role]])</f>
        <v>0</v>
      </c>
      <c r="Z712" s="388">
        <f ca="1">COUNTIFS(OFFSET($F$10, 0, 0, ROW()-9, 1), SERVICE[[#This Row],[Resources Role]], OFFSET($H$10, 0, 0, ROW()-9, 1), SERVICE[[#This Row],[Booking]])</f>
        <v>0</v>
      </c>
    </row>
    <row r="713" spans="1:26" x14ac:dyDescent="0.25">
      <c r="A713" s="6" t="str">
        <f ca="1">no.</f>
        <v/>
      </c>
      <c r="E713" s="4" t="str">
        <f ca="1">position</f>
        <v/>
      </c>
      <c r="J713" s="318"/>
      <c r="M713" s="4"/>
      <c r="O713" s="6"/>
      <c r="Q713" s="20"/>
      <c r="R713" s="5" t="str">
        <f ca="1">score</f>
        <v/>
      </c>
      <c r="S713" s="7" t="str">
        <f ca="1">rescore_svc</f>
        <v/>
      </c>
      <c r="U713" s="11" t="str">
        <f ca="1">price</f>
        <v/>
      </c>
      <c r="V713" s="4"/>
      <c r="Y713" s="388">
        <f ca="1">COUNTIFS(OFFSET($B$10, 0, 0, ROW()-9, 1), SERVICE[[#This Row],[Employee ID]], OFFSET($F$10, 0, 0, ROW()-9, 1), SERVICE[[#This Row],[Resources Role]])</f>
        <v>0</v>
      </c>
      <c r="Z713" s="388">
        <f ca="1">COUNTIFS(OFFSET($F$10, 0, 0, ROW()-9, 1), SERVICE[[#This Row],[Resources Role]], OFFSET($H$10, 0, 0, ROW()-9, 1), SERVICE[[#This Row],[Booking]])</f>
        <v>0</v>
      </c>
    </row>
    <row r="714" spans="1:26" x14ac:dyDescent="0.25">
      <c r="A714" s="6" t="str">
        <f ca="1">no.</f>
        <v/>
      </c>
      <c r="E714" s="4" t="str">
        <f ca="1">position</f>
        <v/>
      </c>
      <c r="J714" s="318"/>
      <c r="M714" s="4"/>
      <c r="O714" s="6"/>
      <c r="Q714" s="20"/>
      <c r="R714" s="5" t="str">
        <f ca="1">score</f>
        <v/>
      </c>
      <c r="S714" s="7" t="str">
        <f ca="1">rescore_svc</f>
        <v/>
      </c>
      <c r="U714" s="11" t="str">
        <f ca="1">price</f>
        <v/>
      </c>
      <c r="V714" s="4"/>
      <c r="Y714" s="388">
        <f ca="1">COUNTIFS(OFFSET($B$10, 0, 0, ROW()-9, 1), SERVICE[[#This Row],[Employee ID]], OFFSET($F$10, 0, 0, ROW()-9, 1), SERVICE[[#This Row],[Resources Role]])</f>
        <v>0</v>
      </c>
      <c r="Z714" s="388">
        <f ca="1">COUNTIFS(OFFSET($F$10, 0, 0, ROW()-9, 1), SERVICE[[#This Row],[Resources Role]], OFFSET($H$10, 0, 0, ROW()-9, 1), SERVICE[[#This Row],[Booking]])</f>
        <v>0</v>
      </c>
    </row>
    <row r="715" spans="1:26" x14ac:dyDescent="0.25">
      <c r="A715" s="6" t="str">
        <f ca="1">no.</f>
        <v/>
      </c>
      <c r="E715" s="4" t="str">
        <f ca="1">position</f>
        <v/>
      </c>
      <c r="J715" s="318"/>
      <c r="M715" s="4"/>
      <c r="O715" s="6"/>
      <c r="Q715" s="20"/>
      <c r="R715" s="5" t="str">
        <f ca="1">score</f>
        <v/>
      </c>
      <c r="S715" s="7" t="str">
        <f ca="1">rescore_svc</f>
        <v/>
      </c>
      <c r="U715" s="11" t="str">
        <f ca="1">price</f>
        <v/>
      </c>
      <c r="V715" s="4"/>
      <c r="Y715" s="388">
        <f ca="1">COUNTIFS(OFFSET($B$10, 0, 0, ROW()-9, 1), SERVICE[[#This Row],[Employee ID]], OFFSET($F$10, 0, 0, ROW()-9, 1), SERVICE[[#This Row],[Resources Role]])</f>
        <v>0</v>
      </c>
      <c r="Z715" s="388">
        <f ca="1">COUNTIFS(OFFSET($F$10, 0, 0, ROW()-9, 1), SERVICE[[#This Row],[Resources Role]], OFFSET($H$10, 0, 0, ROW()-9, 1), SERVICE[[#This Row],[Booking]])</f>
        <v>0</v>
      </c>
    </row>
    <row r="716" spans="1:26" x14ac:dyDescent="0.25">
      <c r="A716" s="6" t="str">
        <f ca="1">no.</f>
        <v/>
      </c>
      <c r="E716" s="4" t="str">
        <f ca="1">position</f>
        <v/>
      </c>
      <c r="J716" s="318"/>
      <c r="M716" s="4"/>
      <c r="O716" s="6"/>
      <c r="Q716" s="20"/>
      <c r="R716" s="5" t="str">
        <f ca="1">score</f>
        <v/>
      </c>
      <c r="S716" s="7" t="str">
        <f ca="1">rescore_svc</f>
        <v/>
      </c>
      <c r="U716" s="11" t="str">
        <f ca="1">price</f>
        <v/>
      </c>
      <c r="V716" s="4"/>
      <c r="Y716" s="388">
        <f ca="1">COUNTIFS(OFFSET($B$10, 0, 0, ROW()-9, 1), SERVICE[[#This Row],[Employee ID]], OFFSET($F$10, 0, 0, ROW()-9, 1), SERVICE[[#This Row],[Resources Role]])</f>
        <v>0</v>
      </c>
      <c r="Z716" s="388">
        <f ca="1">COUNTIFS(OFFSET($F$10, 0, 0, ROW()-9, 1), SERVICE[[#This Row],[Resources Role]], OFFSET($H$10, 0, 0, ROW()-9, 1), SERVICE[[#This Row],[Booking]])</f>
        <v>0</v>
      </c>
    </row>
    <row r="717" spans="1:26" x14ac:dyDescent="0.25">
      <c r="A717" s="6" t="str">
        <f ca="1">no.</f>
        <v/>
      </c>
      <c r="E717" s="4" t="str">
        <f ca="1">position</f>
        <v/>
      </c>
      <c r="J717" s="318"/>
      <c r="M717" s="4"/>
      <c r="O717" s="6"/>
      <c r="Q717" s="20"/>
      <c r="R717" s="5" t="str">
        <f ca="1">score</f>
        <v/>
      </c>
      <c r="S717" s="7" t="str">
        <f ca="1">rescore_svc</f>
        <v/>
      </c>
      <c r="U717" s="11" t="str">
        <f ca="1">price</f>
        <v/>
      </c>
      <c r="V717" s="4"/>
      <c r="Y717" s="388">
        <f ca="1">COUNTIFS(OFFSET($B$10, 0, 0, ROW()-9, 1), SERVICE[[#This Row],[Employee ID]], OFFSET($F$10, 0, 0, ROW()-9, 1), SERVICE[[#This Row],[Resources Role]])</f>
        <v>0</v>
      </c>
      <c r="Z717" s="388">
        <f ca="1">COUNTIFS(OFFSET($F$10, 0, 0, ROW()-9, 1), SERVICE[[#This Row],[Resources Role]], OFFSET($H$10, 0, 0, ROW()-9, 1), SERVICE[[#This Row],[Booking]])</f>
        <v>0</v>
      </c>
    </row>
    <row r="718" spans="1:26" x14ac:dyDescent="0.25">
      <c r="A718" s="6" t="str">
        <f ca="1">no.</f>
        <v/>
      </c>
      <c r="E718" s="4" t="str">
        <f ca="1">position</f>
        <v/>
      </c>
      <c r="J718" s="318"/>
      <c r="M718" s="4"/>
      <c r="O718" s="6"/>
      <c r="Q718" s="20"/>
      <c r="R718" s="5" t="str">
        <f ca="1">score</f>
        <v/>
      </c>
      <c r="S718" s="7" t="str">
        <f ca="1">rescore_svc</f>
        <v/>
      </c>
      <c r="U718" s="11" t="str">
        <f ca="1">price</f>
        <v/>
      </c>
      <c r="V718" s="4"/>
      <c r="Y718" s="388">
        <f ca="1">COUNTIFS(OFFSET($B$10, 0, 0, ROW()-9, 1), SERVICE[[#This Row],[Employee ID]], OFFSET($F$10, 0, 0, ROW()-9, 1), SERVICE[[#This Row],[Resources Role]])</f>
        <v>0</v>
      </c>
      <c r="Z718" s="388">
        <f ca="1">COUNTIFS(OFFSET($F$10, 0, 0, ROW()-9, 1), SERVICE[[#This Row],[Resources Role]], OFFSET($H$10, 0, 0, ROW()-9, 1), SERVICE[[#This Row],[Booking]])</f>
        <v>0</v>
      </c>
    </row>
    <row r="719" spans="1:26" x14ac:dyDescent="0.25">
      <c r="A719" s="6" t="str">
        <f ca="1">no.</f>
        <v/>
      </c>
      <c r="E719" s="4" t="str">
        <f ca="1">position</f>
        <v/>
      </c>
      <c r="J719" s="318"/>
      <c r="M719" s="4"/>
      <c r="O719" s="6"/>
      <c r="Q719" s="20"/>
      <c r="R719" s="5" t="str">
        <f ca="1">score</f>
        <v/>
      </c>
      <c r="S719" s="7" t="str">
        <f ca="1">rescore_svc</f>
        <v/>
      </c>
      <c r="U719" s="11" t="str">
        <f ca="1">price</f>
        <v/>
      </c>
      <c r="V719" s="4"/>
      <c r="Y719" s="388">
        <f ca="1">COUNTIFS(OFFSET($B$10, 0, 0, ROW()-9, 1), SERVICE[[#This Row],[Employee ID]], OFFSET($F$10, 0, 0, ROW()-9, 1), SERVICE[[#This Row],[Resources Role]])</f>
        <v>0</v>
      </c>
      <c r="Z719" s="388">
        <f ca="1">COUNTIFS(OFFSET($F$10, 0, 0, ROW()-9, 1), SERVICE[[#This Row],[Resources Role]], OFFSET($H$10, 0, 0, ROW()-9, 1), SERVICE[[#This Row],[Booking]])</f>
        <v>0</v>
      </c>
    </row>
    <row r="720" spans="1:26" x14ac:dyDescent="0.25">
      <c r="A720" s="6" t="str">
        <f ca="1">no.</f>
        <v/>
      </c>
      <c r="E720" s="4" t="str">
        <f ca="1">position</f>
        <v/>
      </c>
      <c r="J720" s="318"/>
      <c r="M720" s="4"/>
      <c r="O720" s="6"/>
      <c r="Q720" s="20"/>
      <c r="R720" s="5" t="str">
        <f ca="1">score</f>
        <v/>
      </c>
      <c r="S720" s="7" t="str">
        <f ca="1">rescore_svc</f>
        <v/>
      </c>
      <c r="U720" s="11" t="str">
        <f ca="1">price</f>
        <v/>
      </c>
      <c r="V720" s="4"/>
      <c r="Y720" s="388">
        <f ca="1">COUNTIFS(OFFSET($B$10, 0, 0, ROW()-9, 1), SERVICE[[#This Row],[Employee ID]], OFFSET($F$10, 0, 0, ROW()-9, 1), SERVICE[[#This Row],[Resources Role]])</f>
        <v>0</v>
      </c>
      <c r="Z720" s="388">
        <f ca="1">COUNTIFS(OFFSET($F$10, 0, 0, ROW()-9, 1), SERVICE[[#This Row],[Resources Role]], OFFSET($H$10, 0, 0, ROW()-9, 1), SERVICE[[#This Row],[Booking]])</f>
        <v>0</v>
      </c>
    </row>
    <row r="721" spans="1:26" x14ac:dyDescent="0.25">
      <c r="A721" s="6" t="str">
        <f ca="1">no.</f>
        <v/>
      </c>
      <c r="E721" s="4" t="str">
        <f ca="1">position</f>
        <v/>
      </c>
      <c r="J721" s="318"/>
      <c r="M721" s="4"/>
      <c r="O721" s="6"/>
      <c r="Q721" s="20"/>
      <c r="R721" s="5" t="str">
        <f ca="1">score</f>
        <v/>
      </c>
      <c r="S721" s="7" t="str">
        <f ca="1">rescore_svc</f>
        <v/>
      </c>
      <c r="U721" s="11" t="str">
        <f ca="1">price</f>
        <v/>
      </c>
      <c r="V721" s="4"/>
      <c r="Y721" s="388">
        <f ca="1">COUNTIFS(OFFSET($B$10, 0, 0, ROW()-9, 1), SERVICE[[#This Row],[Employee ID]], OFFSET($F$10, 0, 0, ROW()-9, 1), SERVICE[[#This Row],[Resources Role]])</f>
        <v>0</v>
      </c>
      <c r="Z721" s="388">
        <f ca="1">COUNTIFS(OFFSET($F$10, 0, 0, ROW()-9, 1), SERVICE[[#This Row],[Resources Role]], OFFSET($H$10, 0, 0, ROW()-9, 1), SERVICE[[#This Row],[Booking]])</f>
        <v>0</v>
      </c>
    </row>
    <row r="722" spans="1:26" x14ac:dyDescent="0.25">
      <c r="A722" s="6" t="str">
        <f ca="1">no.</f>
        <v/>
      </c>
      <c r="E722" s="4" t="str">
        <f ca="1">position</f>
        <v/>
      </c>
      <c r="J722" s="318"/>
      <c r="M722" s="4"/>
      <c r="O722" s="6"/>
      <c r="Q722" s="20"/>
      <c r="R722" s="5" t="str">
        <f ca="1">score</f>
        <v/>
      </c>
      <c r="S722" s="7" t="str">
        <f ca="1">rescore_svc</f>
        <v/>
      </c>
      <c r="U722" s="11" t="str">
        <f ca="1">price</f>
        <v/>
      </c>
      <c r="V722" s="4"/>
      <c r="Y722" s="388">
        <f ca="1">COUNTIFS(OFFSET($B$10, 0, 0, ROW()-9, 1), SERVICE[[#This Row],[Employee ID]], OFFSET($F$10, 0, 0, ROW()-9, 1), SERVICE[[#This Row],[Resources Role]])</f>
        <v>0</v>
      </c>
      <c r="Z722" s="388">
        <f ca="1">COUNTIFS(OFFSET($F$10, 0, 0, ROW()-9, 1), SERVICE[[#This Row],[Resources Role]], OFFSET($H$10, 0, 0, ROW()-9, 1), SERVICE[[#This Row],[Booking]])</f>
        <v>0</v>
      </c>
    </row>
    <row r="723" spans="1:26" x14ac:dyDescent="0.25">
      <c r="A723" s="6" t="str">
        <f ca="1">no.</f>
        <v/>
      </c>
      <c r="E723" s="4" t="str">
        <f ca="1">position</f>
        <v/>
      </c>
      <c r="J723" s="318"/>
      <c r="M723" s="4"/>
      <c r="O723" s="6"/>
      <c r="Q723" s="20"/>
      <c r="R723" s="5" t="str">
        <f ca="1">score</f>
        <v/>
      </c>
      <c r="S723" s="7" t="str">
        <f ca="1">rescore_svc</f>
        <v/>
      </c>
      <c r="U723" s="11" t="str">
        <f ca="1">price</f>
        <v/>
      </c>
      <c r="V723" s="4"/>
      <c r="Y723" s="388">
        <f ca="1">COUNTIFS(OFFSET($B$10, 0, 0, ROW()-9, 1), SERVICE[[#This Row],[Employee ID]], OFFSET($F$10, 0, 0, ROW()-9, 1), SERVICE[[#This Row],[Resources Role]])</f>
        <v>0</v>
      </c>
      <c r="Z723" s="388">
        <f ca="1">COUNTIFS(OFFSET($F$10, 0, 0, ROW()-9, 1), SERVICE[[#This Row],[Resources Role]], OFFSET($H$10, 0, 0, ROW()-9, 1), SERVICE[[#This Row],[Booking]])</f>
        <v>0</v>
      </c>
    </row>
    <row r="724" spans="1:26" x14ac:dyDescent="0.25">
      <c r="A724" s="6" t="str">
        <f ca="1">no.</f>
        <v/>
      </c>
      <c r="E724" s="4" t="str">
        <f ca="1">position</f>
        <v/>
      </c>
      <c r="J724" s="318"/>
      <c r="M724" s="4"/>
      <c r="O724" s="6"/>
      <c r="Q724" s="20"/>
      <c r="R724" s="5" t="str">
        <f ca="1">score</f>
        <v/>
      </c>
      <c r="S724" s="7" t="str">
        <f ca="1">rescore_svc</f>
        <v/>
      </c>
      <c r="U724" s="11" t="str">
        <f ca="1">price</f>
        <v/>
      </c>
      <c r="V724" s="4"/>
      <c r="Y724" s="388">
        <f ca="1">COUNTIFS(OFFSET($B$10, 0, 0, ROW()-9, 1), SERVICE[[#This Row],[Employee ID]], OFFSET($F$10, 0, 0, ROW()-9, 1), SERVICE[[#This Row],[Resources Role]])</f>
        <v>0</v>
      </c>
      <c r="Z724" s="388">
        <f ca="1">COUNTIFS(OFFSET($F$10, 0, 0, ROW()-9, 1), SERVICE[[#This Row],[Resources Role]], OFFSET($H$10, 0, 0, ROW()-9, 1), SERVICE[[#This Row],[Booking]])</f>
        <v>0</v>
      </c>
    </row>
    <row r="725" spans="1:26" x14ac:dyDescent="0.25">
      <c r="A725" s="6" t="str">
        <f ca="1">no.</f>
        <v/>
      </c>
      <c r="E725" s="4" t="str">
        <f ca="1">position</f>
        <v/>
      </c>
      <c r="J725" s="318"/>
      <c r="M725" s="4"/>
      <c r="O725" s="6"/>
      <c r="Q725" s="20"/>
      <c r="R725" s="5" t="str">
        <f ca="1">score</f>
        <v/>
      </c>
      <c r="S725" s="7" t="str">
        <f ca="1">rescore_svc</f>
        <v/>
      </c>
      <c r="U725" s="11" t="str">
        <f ca="1">price</f>
        <v/>
      </c>
      <c r="V725" s="4"/>
      <c r="Y725" s="388">
        <f ca="1">COUNTIFS(OFFSET($B$10, 0, 0, ROW()-9, 1), SERVICE[[#This Row],[Employee ID]], OFFSET($F$10, 0, 0, ROW()-9, 1), SERVICE[[#This Row],[Resources Role]])</f>
        <v>0</v>
      </c>
      <c r="Z725" s="388">
        <f ca="1">COUNTIFS(OFFSET($F$10, 0, 0, ROW()-9, 1), SERVICE[[#This Row],[Resources Role]], OFFSET($H$10, 0, 0, ROW()-9, 1), SERVICE[[#This Row],[Booking]])</f>
        <v>0</v>
      </c>
    </row>
    <row r="726" spans="1:26" x14ac:dyDescent="0.25">
      <c r="A726" s="6" t="str">
        <f ca="1">no.</f>
        <v/>
      </c>
      <c r="E726" s="4" t="str">
        <f ca="1">position</f>
        <v/>
      </c>
      <c r="J726" s="318"/>
      <c r="M726" s="4"/>
      <c r="O726" s="6"/>
      <c r="Q726" s="20"/>
      <c r="R726" s="5" t="str">
        <f ca="1">score</f>
        <v/>
      </c>
      <c r="S726" s="7" t="str">
        <f ca="1">rescore_svc</f>
        <v/>
      </c>
      <c r="U726" s="11" t="str">
        <f ca="1">price</f>
        <v/>
      </c>
      <c r="V726" s="4"/>
      <c r="Y726" s="388">
        <f ca="1">COUNTIFS(OFFSET($B$10, 0, 0, ROW()-9, 1), SERVICE[[#This Row],[Employee ID]], OFFSET($F$10, 0, 0, ROW()-9, 1), SERVICE[[#This Row],[Resources Role]])</f>
        <v>0</v>
      </c>
      <c r="Z726" s="388">
        <f ca="1">COUNTIFS(OFFSET($F$10, 0, 0, ROW()-9, 1), SERVICE[[#This Row],[Resources Role]], OFFSET($H$10, 0, 0, ROW()-9, 1), SERVICE[[#This Row],[Booking]])</f>
        <v>0</v>
      </c>
    </row>
    <row r="727" spans="1:26" x14ac:dyDescent="0.25">
      <c r="A727" s="6" t="str">
        <f ca="1">no.</f>
        <v/>
      </c>
      <c r="E727" s="4" t="str">
        <f ca="1">position</f>
        <v/>
      </c>
      <c r="J727" s="318"/>
      <c r="M727" s="4"/>
      <c r="O727" s="6"/>
      <c r="Q727" s="20"/>
      <c r="R727" s="5" t="str">
        <f ca="1">score</f>
        <v/>
      </c>
      <c r="S727" s="7" t="str">
        <f ca="1">rescore_svc</f>
        <v/>
      </c>
      <c r="U727" s="11" t="str">
        <f ca="1">price</f>
        <v/>
      </c>
      <c r="V727" s="4"/>
      <c r="Y727" s="388">
        <f ca="1">COUNTIFS(OFFSET($B$10, 0, 0, ROW()-9, 1), SERVICE[[#This Row],[Employee ID]], OFFSET($F$10, 0, 0, ROW()-9, 1), SERVICE[[#This Row],[Resources Role]])</f>
        <v>0</v>
      </c>
      <c r="Z727" s="388">
        <f ca="1">COUNTIFS(OFFSET($F$10, 0, 0, ROW()-9, 1), SERVICE[[#This Row],[Resources Role]], OFFSET($H$10, 0, 0, ROW()-9, 1), SERVICE[[#This Row],[Booking]])</f>
        <v>0</v>
      </c>
    </row>
    <row r="728" spans="1:26" x14ac:dyDescent="0.25">
      <c r="A728" s="6" t="str">
        <f ca="1">no.</f>
        <v/>
      </c>
      <c r="E728" s="4" t="str">
        <f ca="1">position</f>
        <v/>
      </c>
      <c r="J728" s="318"/>
      <c r="M728" s="4"/>
      <c r="O728" s="6"/>
      <c r="Q728" s="20"/>
      <c r="R728" s="5" t="str">
        <f ca="1">score</f>
        <v/>
      </c>
      <c r="S728" s="7" t="str">
        <f ca="1">rescore_svc</f>
        <v/>
      </c>
      <c r="U728" s="11" t="str">
        <f ca="1">price</f>
        <v/>
      </c>
      <c r="V728" s="4"/>
      <c r="Y728" s="388">
        <f ca="1">COUNTIFS(OFFSET($B$10, 0, 0, ROW()-9, 1), SERVICE[[#This Row],[Employee ID]], OFFSET($F$10, 0, 0, ROW()-9, 1), SERVICE[[#This Row],[Resources Role]])</f>
        <v>0</v>
      </c>
      <c r="Z728" s="388">
        <f ca="1">COUNTIFS(OFFSET($F$10, 0, 0, ROW()-9, 1), SERVICE[[#This Row],[Resources Role]], OFFSET($H$10, 0, 0, ROW()-9, 1), SERVICE[[#This Row],[Booking]])</f>
        <v>0</v>
      </c>
    </row>
    <row r="729" spans="1:26" x14ac:dyDescent="0.25">
      <c r="A729" s="6" t="str">
        <f ca="1">no.</f>
        <v/>
      </c>
      <c r="E729" s="4" t="str">
        <f ca="1">position</f>
        <v/>
      </c>
      <c r="J729" s="318"/>
      <c r="M729" s="4"/>
      <c r="O729" s="6"/>
      <c r="Q729" s="20"/>
      <c r="R729" s="5" t="str">
        <f ca="1">score</f>
        <v/>
      </c>
      <c r="S729" s="7" t="str">
        <f ca="1">rescore_svc</f>
        <v/>
      </c>
      <c r="U729" s="11" t="str">
        <f ca="1">price</f>
        <v/>
      </c>
      <c r="V729" s="4"/>
      <c r="Y729" s="388">
        <f ca="1">COUNTIFS(OFFSET($B$10, 0, 0, ROW()-9, 1), SERVICE[[#This Row],[Employee ID]], OFFSET($F$10, 0, 0, ROW()-9, 1), SERVICE[[#This Row],[Resources Role]])</f>
        <v>0</v>
      </c>
      <c r="Z729" s="388">
        <f ca="1">COUNTIFS(OFFSET($F$10, 0, 0, ROW()-9, 1), SERVICE[[#This Row],[Resources Role]], OFFSET($H$10, 0, 0, ROW()-9, 1), SERVICE[[#This Row],[Booking]])</f>
        <v>0</v>
      </c>
    </row>
    <row r="730" spans="1:26" x14ac:dyDescent="0.25">
      <c r="A730" s="6" t="str">
        <f ca="1">no.</f>
        <v/>
      </c>
      <c r="E730" s="4" t="str">
        <f ca="1">position</f>
        <v/>
      </c>
      <c r="J730" s="318"/>
      <c r="M730" s="4"/>
      <c r="O730" s="6"/>
      <c r="Q730" s="20"/>
      <c r="R730" s="5" t="str">
        <f ca="1">score</f>
        <v/>
      </c>
      <c r="S730" s="7" t="str">
        <f ca="1">rescore_svc</f>
        <v/>
      </c>
      <c r="U730" s="11" t="str">
        <f ca="1">price</f>
        <v/>
      </c>
      <c r="V730" s="4"/>
      <c r="Y730" s="388">
        <f ca="1">COUNTIFS(OFFSET($B$10, 0, 0, ROW()-9, 1), SERVICE[[#This Row],[Employee ID]], OFFSET($F$10, 0, 0, ROW()-9, 1), SERVICE[[#This Row],[Resources Role]])</f>
        <v>0</v>
      </c>
      <c r="Z730" s="388">
        <f ca="1">COUNTIFS(OFFSET($F$10, 0, 0, ROW()-9, 1), SERVICE[[#This Row],[Resources Role]], OFFSET($H$10, 0, 0, ROW()-9, 1), SERVICE[[#This Row],[Booking]])</f>
        <v>0</v>
      </c>
    </row>
    <row r="731" spans="1:26" x14ac:dyDescent="0.25">
      <c r="A731" s="6" t="str">
        <f ca="1">no.</f>
        <v/>
      </c>
      <c r="E731" s="4" t="str">
        <f ca="1">position</f>
        <v/>
      </c>
      <c r="J731" s="318"/>
      <c r="M731" s="4"/>
      <c r="O731" s="6"/>
      <c r="Q731" s="20"/>
      <c r="R731" s="5" t="str">
        <f ca="1">score</f>
        <v/>
      </c>
      <c r="S731" s="7" t="str">
        <f ca="1">rescore_svc</f>
        <v/>
      </c>
      <c r="U731" s="11" t="str">
        <f ca="1">price</f>
        <v/>
      </c>
      <c r="V731" s="4"/>
      <c r="Y731" s="388">
        <f ca="1">COUNTIFS(OFFSET($B$10, 0, 0, ROW()-9, 1), SERVICE[[#This Row],[Employee ID]], OFFSET($F$10, 0, 0, ROW()-9, 1), SERVICE[[#This Row],[Resources Role]])</f>
        <v>0</v>
      </c>
      <c r="Z731" s="388">
        <f ca="1">COUNTIFS(OFFSET($F$10, 0, 0, ROW()-9, 1), SERVICE[[#This Row],[Resources Role]], OFFSET($H$10, 0, 0, ROW()-9, 1), SERVICE[[#This Row],[Booking]])</f>
        <v>0</v>
      </c>
    </row>
    <row r="732" spans="1:26" x14ac:dyDescent="0.25">
      <c r="A732" s="6" t="str">
        <f ca="1">no.</f>
        <v/>
      </c>
      <c r="E732" s="4" t="str">
        <f ca="1">position</f>
        <v/>
      </c>
      <c r="J732" s="318"/>
      <c r="M732" s="4"/>
      <c r="O732" s="6"/>
      <c r="Q732" s="20"/>
      <c r="R732" s="5" t="str">
        <f ca="1">score</f>
        <v/>
      </c>
      <c r="S732" s="7" t="str">
        <f ca="1">rescore_svc</f>
        <v/>
      </c>
      <c r="U732" s="11" t="str">
        <f ca="1">price</f>
        <v/>
      </c>
      <c r="V732" s="4"/>
      <c r="Y732" s="388">
        <f ca="1">COUNTIFS(OFFSET($B$10, 0, 0, ROW()-9, 1), SERVICE[[#This Row],[Employee ID]], OFFSET($F$10, 0, 0, ROW()-9, 1), SERVICE[[#This Row],[Resources Role]])</f>
        <v>0</v>
      </c>
      <c r="Z732" s="388">
        <f ca="1">COUNTIFS(OFFSET($F$10, 0, 0, ROW()-9, 1), SERVICE[[#This Row],[Resources Role]], OFFSET($H$10, 0, 0, ROW()-9, 1), SERVICE[[#This Row],[Booking]])</f>
        <v>0</v>
      </c>
    </row>
    <row r="733" spans="1:26" x14ac:dyDescent="0.25">
      <c r="A733" s="6" t="str">
        <f ca="1">no.</f>
        <v/>
      </c>
      <c r="E733" s="4" t="str">
        <f ca="1">position</f>
        <v/>
      </c>
      <c r="J733" s="318"/>
      <c r="M733" s="4"/>
      <c r="O733" s="6"/>
      <c r="Q733" s="20"/>
      <c r="R733" s="5" t="str">
        <f ca="1">score</f>
        <v/>
      </c>
      <c r="S733" s="7" t="str">
        <f ca="1">rescore_svc</f>
        <v/>
      </c>
      <c r="U733" s="11" t="str">
        <f ca="1">price</f>
        <v/>
      </c>
      <c r="V733" s="4"/>
      <c r="Y733" s="388">
        <f ca="1">COUNTIFS(OFFSET($B$10, 0, 0, ROW()-9, 1), SERVICE[[#This Row],[Employee ID]], OFFSET($F$10, 0, 0, ROW()-9, 1), SERVICE[[#This Row],[Resources Role]])</f>
        <v>0</v>
      </c>
      <c r="Z733" s="388">
        <f ca="1">COUNTIFS(OFFSET($F$10, 0, 0, ROW()-9, 1), SERVICE[[#This Row],[Resources Role]], OFFSET($H$10, 0, 0, ROW()-9, 1), SERVICE[[#This Row],[Booking]])</f>
        <v>0</v>
      </c>
    </row>
    <row r="734" spans="1:26" x14ac:dyDescent="0.25">
      <c r="A734" s="6" t="str">
        <f ca="1">no.</f>
        <v/>
      </c>
      <c r="E734" s="4" t="str">
        <f ca="1">position</f>
        <v/>
      </c>
      <c r="J734" s="318"/>
      <c r="M734" s="4"/>
      <c r="O734" s="6"/>
      <c r="Q734" s="20"/>
      <c r="R734" s="5" t="str">
        <f ca="1">score</f>
        <v/>
      </c>
      <c r="S734" s="7" t="str">
        <f ca="1">rescore_svc</f>
        <v/>
      </c>
      <c r="U734" s="11" t="str">
        <f ca="1">price</f>
        <v/>
      </c>
      <c r="V734" s="4"/>
      <c r="Y734" s="388">
        <f ca="1">COUNTIFS(OFFSET($B$10, 0, 0, ROW()-9, 1), SERVICE[[#This Row],[Employee ID]], OFFSET($F$10, 0, 0, ROW()-9, 1), SERVICE[[#This Row],[Resources Role]])</f>
        <v>0</v>
      </c>
      <c r="Z734" s="388">
        <f ca="1">COUNTIFS(OFFSET($F$10, 0, 0, ROW()-9, 1), SERVICE[[#This Row],[Resources Role]], OFFSET($H$10, 0, 0, ROW()-9, 1), SERVICE[[#This Row],[Booking]])</f>
        <v>0</v>
      </c>
    </row>
    <row r="735" spans="1:26" x14ac:dyDescent="0.25">
      <c r="A735" s="6" t="str">
        <f ca="1">no.</f>
        <v/>
      </c>
      <c r="E735" s="4" t="str">
        <f ca="1">position</f>
        <v/>
      </c>
      <c r="J735" s="318"/>
      <c r="M735" s="4"/>
      <c r="O735" s="6"/>
      <c r="Q735" s="20"/>
      <c r="R735" s="5" t="str">
        <f ca="1">score</f>
        <v/>
      </c>
      <c r="S735" s="7" t="str">
        <f ca="1">rescore_svc</f>
        <v/>
      </c>
      <c r="U735" s="11" t="str">
        <f ca="1">price</f>
        <v/>
      </c>
      <c r="V735" s="4"/>
      <c r="Y735" s="388">
        <f ca="1">COUNTIFS(OFFSET($B$10, 0, 0, ROW()-9, 1), SERVICE[[#This Row],[Employee ID]], OFFSET($F$10, 0, 0, ROW()-9, 1), SERVICE[[#This Row],[Resources Role]])</f>
        <v>0</v>
      </c>
      <c r="Z735" s="388">
        <f ca="1">COUNTIFS(OFFSET($F$10, 0, 0, ROW()-9, 1), SERVICE[[#This Row],[Resources Role]], OFFSET($H$10, 0, 0, ROW()-9, 1), SERVICE[[#This Row],[Booking]])</f>
        <v>0</v>
      </c>
    </row>
    <row r="736" spans="1:26" x14ac:dyDescent="0.25">
      <c r="A736" s="6" t="str">
        <f ca="1">no.</f>
        <v/>
      </c>
      <c r="E736" s="4" t="str">
        <f ca="1">position</f>
        <v/>
      </c>
      <c r="J736" s="318"/>
      <c r="M736" s="4"/>
      <c r="O736" s="6"/>
      <c r="Q736" s="20"/>
      <c r="R736" s="5" t="str">
        <f ca="1">score</f>
        <v/>
      </c>
      <c r="S736" s="7" t="str">
        <f ca="1">rescore_svc</f>
        <v/>
      </c>
      <c r="U736" s="11" t="str">
        <f ca="1">price</f>
        <v/>
      </c>
      <c r="V736" s="4"/>
      <c r="Y736" s="388">
        <f ca="1">COUNTIFS(OFFSET($B$10, 0, 0, ROW()-9, 1), SERVICE[[#This Row],[Employee ID]], OFFSET($F$10, 0, 0, ROW()-9, 1), SERVICE[[#This Row],[Resources Role]])</f>
        <v>0</v>
      </c>
      <c r="Z736" s="388">
        <f ca="1">COUNTIFS(OFFSET($F$10, 0, 0, ROW()-9, 1), SERVICE[[#This Row],[Resources Role]], OFFSET($H$10, 0, 0, ROW()-9, 1), SERVICE[[#This Row],[Booking]])</f>
        <v>0</v>
      </c>
    </row>
    <row r="737" spans="1:26" x14ac:dyDescent="0.25">
      <c r="A737" s="6" t="str">
        <f ca="1">no.</f>
        <v/>
      </c>
      <c r="E737" s="4" t="str">
        <f ca="1">position</f>
        <v/>
      </c>
      <c r="J737" s="318"/>
      <c r="M737" s="4"/>
      <c r="O737" s="6"/>
      <c r="Q737" s="20"/>
      <c r="R737" s="5" t="str">
        <f ca="1">score</f>
        <v/>
      </c>
      <c r="S737" s="7" t="str">
        <f ca="1">rescore_svc</f>
        <v/>
      </c>
      <c r="U737" s="11" t="str">
        <f ca="1">price</f>
        <v/>
      </c>
      <c r="V737" s="4"/>
      <c r="Y737" s="388">
        <f ca="1">COUNTIFS(OFFSET($B$10, 0, 0, ROW()-9, 1), SERVICE[[#This Row],[Employee ID]], OFFSET($F$10, 0, 0, ROW()-9, 1), SERVICE[[#This Row],[Resources Role]])</f>
        <v>0</v>
      </c>
      <c r="Z737" s="388">
        <f ca="1">COUNTIFS(OFFSET($F$10, 0, 0, ROW()-9, 1), SERVICE[[#This Row],[Resources Role]], OFFSET($H$10, 0, 0, ROW()-9, 1), SERVICE[[#This Row],[Booking]])</f>
        <v>0</v>
      </c>
    </row>
    <row r="738" spans="1:26" x14ac:dyDescent="0.25">
      <c r="A738" s="6" t="str">
        <f ca="1">no.</f>
        <v/>
      </c>
      <c r="E738" s="4" t="str">
        <f ca="1">position</f>
        <v/>
      </c>
      <c r="J738" s="318"/>
      <c r="M738" s="4"/>
      <c r="O738" s="6"/>
      <c r="Q738" s="20"/>
      <c r="R738" s="5" t="str">
        <f ca="1">score</f>
        <v/>
      </c>
      <c r="S738" s="7" t="str">
        <f ca="1">rescore_svc</f>
        <v/>
      </c>
      <c r="U738" s="11" t="str">
        <f ca="1">price</f>
        <v/>
      </c>
      <c r="V738" s="4"/>
      <c r="Y738" s="388">
        <f ca="1">COUNTIFS(OFFSET($B$10, 0, 0, ROW()-9, 1), SERVICE[[#This Row],[Employee ID]], OFFSET($F$10, 0, 0, ROW()-9, 1), SERVICE[[#This Row],[Resources Role]])</f>
        <v>0</v>
      </c>
      <c r="Z738" s="388">
        <f ca="1">COUNTIFS(OFFSET($F$10, 0, 0, ROW()-9, 1), SERVICE[[#This Row],[Resources Role]], OFFSET($H$10, 0, 0, ROW()-9, 1), SERVICE[[#This Row],[Booking]])</f>
        <v>0</v>
      </c>
    </row>
    <row r="739" spans="1:26" x14ac:dyDescent="0.25">
      <c r="A739" s="6" t="str">
        <f ca="1">no.</f>
        <v/>
      </c>
      <c r="E739" s="4" t="str">
        <f ca="1">position</f>
        <v/>
      </c>
      <c r="J739" s="318"/>
      <c r="M739" s="4"/>
      <c r="O739" s="6"/>
      <c r="Q739" s="20"/>
      <c r="R739" s="5" t="str">
        <f ca="1">score</f>
        <v/>
      </c>
      <c r="S739" s="7" t="str">
        <f ca="1">rescore_svc</f>
        <v/>
      </c>
      <c r="U739" s="11" t="str">
        <f ca="1">price</f>
        <v/>
      </c>
      <c r="V739" s="4"/>
      <c r="Y739" s="388">
        <f ca="1">COUNTIFS(OFFSET($B$10, 0, 0, ROW()-9, 1), SERVICE[[#This Row],[Employee ID]], OFFSET($F$10, 0, 0, ROW()-9, 1), SERVICE[[#This Row],[Resources Role]])</f>
        <v>0</v>
      </c>
      <c r="Z739" s="388">
        <f ca="1">COUNTIFS(OFFSET($F$10, 0, 0, ROW()-9, 1), SERVICE[[#This Row],[Resources Role]], OFFSET($H$10, 0, 0, ROW()-9, 1), SERVICE[[#This Row],[Booking]])</f>
        <v>0</v>
      </c>
    </row>
    <row r="740" spans="1:26" x14ac:dyDescent="0.25">
      <c r="A740" s="6" t="str">
        <f ca="1">no.</f>
        <v/>
      </c>
      <c r="E740" s="4" t="str">
        <f ca="1">position</f>
        <v/>
      </c>
      <c r="J740" s="318"/>
      <c r="M740" s="4"/>
      <c r="O740" s="6"/>
      <c r="Q740" s="20"/>
      <c r="R740" s="5" t="str">
        <f ca="1">score</f>
        <v/>
      </c>
      <c r="S740" s="7" t="str">
        <f ca="1">rescore_svc</f>
        <v/>
      </c>
      <c r="U740" s="11" t="str">
        <f ca="1">price</f>
        <v/>
      </c>
      <c r="V740" s="4"/>
      <c r="Y740" s="388">
        <f ca="1">COUNTIFS(OFFSET($B$10, 0, 0, ROW()-9, 1), SERVICE[[#This Row],[Employee ID]], OFFSET($F$10, 0, 0, ROW()-9, 1), SERVICE[[#This Row],[Resources Role]])</f>
        <v>0</v>
      </c>
      <c r="Z740" s="388">
        <f ca="1">COUNTIFS(OFFSET($F$10, 0, 0, ROW()-9, 1), SERVICE[[#This Row],[Resources Role]], OFFSET($H$10, 0, 0, ROW()-9, 1), SERVICE[[#This Row],[Booking]])</f>
        <v>0</v>
      </c>
    </row>
    <row r="741" spans="1:26" x14ac:dyDescent="0.25">
      <c r="A741" s="6" t="str">
        <f ca="1">no.</f>
        <v/>
      </c>
      <c r="E741" s="4" t="str">
        <f ca="1">position</f>
        <v/>
      </c>
      <c r="J741" s="318"/>
      <c r="M741" s="4"/>
      <c r="O741" s="6"/>
      <c r="Q741" s="20"/>
      <c r="R741" s="5" t="str">
        <f ca="1">score</f>
        <v/>
      </c>
      <c r="S741" s="7" t="str">
        <f ca="1">rescore_svc</f>
        <v/>
      </c>
      <c r="U741" s="11" t="str">
        <f ca="1">price</f>
        <v/>
      </c>
      <c r="V741" s="4"/>
      <c r="Y741" s="388">
        <f ca="1">COUNTIFS(OFFSET($B$10, 0, 0, ROW()-9, 1), SERVICE[[#This Row],[Employee ID]], OFFSET($F$10, 0, 0, ROW()-9, 1), SERVICE[[#This Row],[Resources Role]])</f>
        <v>0</v>
      </c>
      <c r="Z741" s="388">
        <f ca="1">COUNTIFS(OFFSET($F$10, 0, 0, ROW()-9, 1), SERVICE[[#This Row],[Resources Role]], OFFSET($H$10, 0, 0, ROW()-9, 1), SERVICE[[#This Row],[Booking]])</f>
        <v>0</v>
      </c>
    </row>
    <row r="742" spans="1:26" x14ac:dyDescent="0.25">
      <c r="A742" s="6" t="str">
        <f ca="1">no.</f>
        <v/>
      </c>
      <c r="E742" s="4" t="str">
        <f ca="1">position</f>
        <v/>
      </c>
      <c r="J742" s="318"/>
      <c r="M742" s="4"/>
      <c r="O742" s="6"/>
      <c r="Q742" s="20"/>
      <c r="R742" s="5" t="str">
        <f ca="1">score</f>
        <v/>
      </c>
      <c r="S742" s="7" t="str">
        <f ca="1">rescore_svc</f>
        <v/>
      </c>
      <c r="U742" s="11" t="str">
        <f ca="1">price</f>
        <v/>
      </c>
      <c r="V742" s="4"/>
      <c r="Y742" s="388">
        <f ca="1">COUNTIFS(OFFSET($B$10, 0, 0, ROW()-9, 1), SERVICE[[#This Row],[Employee ID]], OFFSET($F$10, 0, 0, ROW()-9, 1), SERVICE[[#This Row],[Resources Role]])</f>
        <v>0</v>
      </c>
      <c r="Z742" s="388">
        <f ca="1">COUNTIFS(OFFSET($F$10, 0, 0, ROW()-9, 1), SERVICE[[#This Row],[Resources Role]], OFFSET($H$10, 0, 0, ROW()-9, 1), SERVICE[[#This Row],[Booking]])</f>
        <v>0</v>
      </c>
    </row>
    <row r="743" spans="1:26" x14ac:dyDescent="0.25">
      <c r="A743" s="6" t="str">
        <f ca="1">no.</f>
        <v/>
      </c>
      <c r="E743" s="4" t="str">
        <f ca="1">position</f>
        <v/>
      </c>
      <c r="J743" s="318"/>
      <c r="M743" s="4"/>
      <c r="O743" s="6"/>
      <c r="Q743" s="20"/>
      <c r="R743" s="5" t="str">
        <f ca="1">score</f>
        <v/>
      </c>
      <c r="S743" s="7" t="str">
        <f ca="1">rescore_svc</f>
        <v/>
      </c>
      <c r="U743" s="11" t="str">
        <f ca="1">price</f>
        <v/>
      </c>
      <c r="V743" s="4"/>
      <c r="Y743" s="388">
        <f ca="1">COUNTIFS(OFFSET($B$10, 0, 0, ROW()-9, 1), SERVICE[[#This Row],[Employee ID]], OFFSET($F$10, 0, 0, ROW()-9, 1), SERVICE[[#This Row],[Resources Role]])</f>
        <v>0</v>
      </c>
      <c r="Z743" s="388">
        <f ca="1">COUNTIFS(OFFSET($F$10, 0, 0, ROW()-9, 1), SERVICE[[#This Row],[Resources Role]], OFFSET($H$10, 0, 0, ROW()-9, 1), SERVICE[[#This Row],[Booking]])</f>
        <v>0</v>
      </c>
    </row>
    <row r="744" spans="1:26" x14ac:dyDescent="0.25">
      <c r="A744" s="6" t="str">
        <f ca="1">no.</f>
        <v/>
      </c>
      <c r="E744" s="4" t="str">
        <f ca="1">position</f>
        <v/>
      </c>
      <c r="J744" s="318"/>
      <c r="M744" s="4"/>
      <c r="O744" s="6"/>
      <c r="Q744" s="20"/>
      <c r="R744" s="5" t="str">
        <f ca="1">score</f>
        <v/>
      </c>
      <c r="S744" s="7" t="str">
        <f ca="1">rescore_svc</f>
        <v/>
      </c>
      <c r="U744" s="11" t="str">
        <f ca="1">price</f>
        <v/>
      </c>
      <c r="V744" s="4"/>
      <c r="Y744" s="388">
        <f ca="1">COUNTIFS(OFFSET($B$10, 0, 0, ROW()-9, 1), SERVICE[[#This Row],[Employee ID]], OFFSET($F$10, 0, 0, ROW()-9, 1), SERVICE[[#This Row],[Resources Role]])</f>
        <v>0</v>
      </c>
      <c r="Z744" s="388">
        <f ca="1">COUNTIFS(OFFSET($F$10, 0, 0, ROW()-9, 1), SERVICE[[#This Row],[Resources Role]], OFFSET($H$10, 0, 0, ROW()-9, 1), SERVICE[[#This Row],[Booking]])</f>
        <v>0</v>
      </c>
    </row>
    <row r="745" spans="1:26" x14ac:dyDescent="0.25">
      <c r="A745" s="6" t="str">
        <f ca="1">no.</f>
        <v/>
      </c>
      <c r="E745" s="4" t="str">
        <f ca="1">position</f>
        <v/>
      </c>
      <c r="J745" s="318"/>
      <c r="M745" s="4"/>
      <c r="O745" s="6"/>
      <c r="Q745" s="20"/>
      <c r="R745" s="5" t="str">
        <f ca="1">score</f>
        <v/>
      </c>
      <c r="S745" s="7" t="str">
        <f ca="1">rescore_svc</f>
        <v/>
      </c>
      <c r="U745" s="11" t="str">
        <f ca="1">price</f>
        <v/>
      </c>
      <c r="V745" s="4"/>
      <c r="Y745" s="388">
        <f ca="1">COUNTIFS(OFFSET($B$10, 0, 0, ROW()-9, 1), SERVICE[[#This Row],[Employee ID]], OFFSET($F$10, 0, 0, ROW()-9, 1), SERVICE[[#This Row],[Resources Role]])</f>
        <v>0</v>
      </c>
      <c r="Z745" s="388">
        <f ca="1">COUNTIFS(OFFSET($F$10, 0, 0, ROW()-9, 1), SERVICE[[#This Row],[Resources Role]], OFFSET($H$10, 0, 0, ROW()-9, 1), SERVICE[[#This Row],[Booking]])</f>
        <v>0</v>
      </c>
    </row>
    <row r="746" spans="1:26" x14ac:dyDescent="0.25">
      <c r="A746" s="6" t="str">
        <f ca="1">no.</f>
        <v/>
      </c>
      <c r="E746" s="4" t="str">
        <f ca="1">position</f>
        <v/>
      </c>
      <c r="J746" s="318"/>
      <c r="M746" s="4"/>
      <c r="O746" s="6"/>
      <c r="Q746" s="20"/>
      <c r="R746" s="5" t="str">
        <f ca="1">score</f>
        <v/>
      </c>
      <c r="S746" s="7" t="str">
        <f ca="1">rescore_svc</f>
        <v/>
      </c>
      <c r="U746" s="11" t="str">
        <f ca="1">price</f>
        <v/>
      </c>
      <c r="V746" s="4"/>
      <c r="Y746" s="388">
        <f ca="1">COUNTIFS(OFFSET($B$10, 0, 0, ROW()-9, 1), SERVICE[[#This Row],[Employee ID]], OFFSET($F$10, 0, 0, ROW()-9, 1), SERVICE[[#This Row],[Resources Role]])</f>
        <v>0</v>
      </c>
      <c r="Z746" s="388">
        <f ca="1">COUNTIFS(OFFSET($F$10, 0, 0, ROW()-9, 1), SERVICE[[#This Row],[Resources Role]], OFFSET($H$10, 0, 0, ROW()-9, 1), SERVICE[[#This Row],[Booking]])</f>
        <v>0</v>
      </c>
    </row>
    <row r="747" spans="1:26" x14ac:dyDescent="0.25">
      <c r="A747" s="6" t="str">
        <f ca="1">no.</f>
        <v/>
      </c>
      <c r="E747" s="4" t="str">
        <f ca="1">position</f>
        <v/>
      </c>
      <c r="J747" s="318"/>
      <c r="M747" s="4"/>
      <c r="O747" s="6"/>
      <c r="Q747" s="20"/>
      <c r="R747" s="5" t="str">
        <f ca="1">score</f>
        <v/>
      </c>
      <c r="S747" s="7" t="str">
        <f ca="1">rescore_svc</f>
        <v/>
      </c>
      <c r="U747" s="11" t="str">
        <f ca="1">price</f>
        <v/>
      </c>
      <c r="V747" s="4"/>
      <c r="Y747" s="388">
        <f ca="1">COUNTIFS(OFFSET($B$10, 0, 0, ROW()-9, 1), SERVICE[[#This Row],[Employee ID]], OFFSET($F$10, 0, 0, ROW()-9, 1), SERVICE[[#This Row],[Resources Role]])</f>
        <v>0</v>
      </c>
      <c r="Z747" s="388">
        <f ca="1">COUNTIFS(OFFSET($F$10, 0, 0, ROW()-9, 1), SERVICE[[#This Row],[Resources Role]], OFFSET($H$10, 0, 0, ROW()-9, 1), SERVICE[[#This Row],[Booking]])</f>
        <v>0</v>
      </c>
    </row>
    <row r="748" spans="1:26" x14ac:dyDescent="0.25">
      <c r="A748" s="6" t="str">
        <f ca="1">no.</f>
        <v/>
      </c>
      <c r="E748" s="4" t="str">
        <f ca="1">position</f>
        <v/>
      </c>
      <c r="J748" s="318"/>
      <c r="M748" s="4"/>
      <c r="O748" s="6"/>
      <c r="Q748" s="20"/>
      <c r="R748" s="5" t="str">
        <f ca="1">score</f>
        <v/>
      </c>
      <c r="S748" s="7" t="str">
        <f ca="1">rescore_svc</f>
        <v/>
      </c>
      <c r="U748" s="11" t="str">
        <f ca="1">price</f>
        <v/>
      </c>
      <c r="V748" s="4"/>
      <c r="Y748" s="388">
        <f ca="1">COUNTIFS(OFFSET($B$10, 0, 0, ROW()-9, 1), SERVICE[[#This Row],[Employee ID]], OFFSET($F$10, 0, 0, ROW()-9, 1), SERVICE[[#This Row],[Resources Role]])</f>
        <v>0</v>
      </c>
      <c r="Z748" s="388">
        <f ca="1">COUNTIFS(OFFSET($F$10, 0, 0, ROW()-9, 1), SERVICE[[#This Row],[Resources Role]], OFFSET($H$10, 0, 0, ROW()-9, 1), SERVICE[[#This Row],[Booking]])</f>
        <v>0</v>
      </c>
    </row>
    <row r="749" spans="1:26" x14ac:dyDescent="0.25">
      <c r="A749" s="6" t="str">
        <f ca="1">no.</f>
        <v/>
      </c>
      <c r="E749" s="4" t="str">
        <f ca="1">position</f>
        <v/>
      </c>
      <c r="J749" s="318"/>
      <c r="M749" s="4"/>
      <c r="O749" s="6"/>
      <c r="Q749" s="20"/>
      <c r="R749" s="5" t="str">
        <f ca="1">score</f>
        <v/>
      </c>
      <c r="S749" s="7" t="str">
        <f ca="1">rescore_svc</f>
        <v/>
      </c>
      <c r="U749" s="11" t="str">
        <f ca="1">price</f>
        <v/>
      </c>
      <c r="V749" s="4"/>
      <c r="Y749" s="388">
        <f ca="1">COUNTIFS(OFFSET($B$10, 0, 0, ROW()-9, 1), SERVICE[[#This Row],[Employee ID]], OFFSET($F$10, 0, 0, ROW()-9, 1), SERVICE[[#This Row],[Resources Role]])</f>
        <v>0</v>
      </c>
      <c r="Z749" s="388">
        <f ca="1">COUNTIFS(OFFSET($F$10, 0, 0, ROW()-9, 1), SERVICE[[#This Row],[Resources Role]], OFFSET($H$10, 0, 0, ROW()-9, 1), SERVICE[[#This Row],[Booking]])</f>
        <v>0</v>
      </c>
    </row>
    <row r="750" spans="1:26" x14ac:dyDescent="0.25">
      <c r="A750" s="6" t="str">
        <f ca="1">no.</f>
        <v/>
      </c>
      <c r="E750" s="4" t="str">
        <f ca="1">position</f>
        <v/>
      </c>
      <c r="J750" s="318"/>
      <c r="M750" s="4"/>
      <c r="O750" s="6"/>
      <c r="Q750" s="20"/>
      <c r="R750" s="5" t="str">
        <f ca="1">score</f>
        <v/>
      </c>
      <c r="S750" s="7" t="str">
        <f ca="1">rescore_svc</f>
        <v/>
      </c>
      <c r="U750" s="11" t="str">
        <f ca="1">price</f>
        <v/>
      </c>
      <c r="V750" s="4"/>
      <c r="Y750" s="388">
        <f ca="1">COUNTIFS(OFFSET($B$10, 0, 0, ROW()-9, 1), SERVICE[[#This Row],[Employee ID]], OFFSET($F$10, 0, 0, ROW()-9, 1), SERVICE[[#This Row],[Resources Role]])</f>
        <v>0</v>
      </c>
      <c r="Z750" s="388">
        <f ca="1">COUNTIFS(OFFSET($F$10, 0, 0, ROW()-9, 1), SERVICE[[#This Row],[Resources Role]], OFFSET($H$10, 0, 0, ROW()-9, 1), SERVICE[[#This Row],[Booking]])</f>
        <v>0</v>
      </c>
    </row>
    <row r="751" spans="1:26" x14ac:dyDescent="0.25">
      <c r="A751" s="6" t="str">
        <f ca="1">no.</f>
        <v/>
      </c>
      <c r="E751" s="4" t="str">
        <f ca="1">position</f>
        <v/>
      </c>
      <c r="J751" s="318"/>
      <c r="M751" s="4"/>
      <c r="O751" s="6"/>
      <c r="Q751" s="20"/>
      <c r="R751" s="5" t="str">
        <f ca="1">score</f>
        <v/>
      </c>
      <c r="S751" s="7" t="str">
        <f ca="1">rescore_svc</f>
        <v/>
      </c>
      <c r="U751" s="11" t="str">
        <f ca="1">price</f>
        <v/>
      </c>
      <c r="V751" s="4"/>
      <c r="Y751" s="388">
        <f ca="1">COUNTIFS(OFFSET($B$10, 0, 0, ROW()-9, 1), SERVICE[[#This Row],[Employee ID]], OFFSET($F$10, 0, 0, ROW()-9, 1), SERVICE[[#This Row],[Resources Role]])</f>
        <v>0</v>
      </c>
      <c r="Z751" s="388">
        <f ca="1">COUNTIFS(OFFSET($F$10, 0, 0, ROW()-9, 1), SERVICE[[#This Row],[Resources Role]], OFFSET($H$10, 0, 0, ROW()-9, 1), SERVICE[[#This Row],[Booking]])</f>
        <v>0</v>
      </c>
    </row>
    <row r="752" spans="1:26" x14ac:dyDescent="0.25">
      <c r="A752" s="6" t="str">
        <f ca="1">no.</f>
        <v/>
      </c>
      <c r="E752" s="4" t="str">
        <f ca="1">position</f>
        <v/>
      </c>
      <c r="J752" s="318"/>
      <c r="M752" s="4"/>
      <c r="O752" s="6"/>
      <c r="Q752" s="20"/>
      <c r="R752" s="5" t="str">
        <f ca="1">score</f>
        <v/>
      </c>
      <c r="S752" s="7" t="str">
        <f ca="1">rescore_svc</f>
        <v/>
      </c>
      <c r="U752" s="11" t="str">
        <f ca="1">price</f>
        <v/>
      </c>
      <c r="V752" s="4"/>
      <c r="Y752" s="388">
        <f ca="1">COUNTIFS(OFFSET($B$10, 0, 0, ROW()-9, 1), SERVICE[[#This Row],[Employee ID]], OFFSET($F$10, 0, 0, ROW()-9, 1), SERVICE[[#This Row],[Resources Role]])</f>
        <v>0</v>
      </c>
      <c r="Z752" s="388">
        <f ca="1">COUNTIFS(OFFSET($F$10, 0, 0, ROW()-9, 1), SERVICE[[#This Row],[Resources Role]], OFFSET($H$10, 0, 0, ROW()-9, 1), SERVICE[[#This Row],[Booking]])</f>
        <v>0</v>
      </c>
    </row>
    <row r="753" spans="1:26" x14ac:dyDescent="0.25">
      <c r="A753" s="6" t="str">
        <f ca="1">no.</f>
        <v/>
      </c>
      <c r="E753" s="4" t="str">
        <f ca="1">position</f>
        <v/>
      </c>
      <c r="J753" s="318"/>
      <c r="M753" s="4"/>
      <c r="O753" s="6"/>
      <c r="Q753" s="20"/>
      <c r="R753" s="5" t="str">
        <f ca="1">score</f>
        <v/>
      </c>
      <c r="S753" s="7" t="str">
        <f ca="1">rescore_svc</f>
        <v/>
      </c>
      <c r="U753" s="11" t="str">
        <f ca="1">price</f>
        <v/>
      </c>
      <c r="V753" s="4"/>
      <c r="Y753" s="388">
        <f ca="1">COUNTIFS(OFFSET($B$10, 0, 0, ROW()-9, 1), SERVICE[[#This Row],[Employee ID]], OFFSET($F$10, 0, 0, ROW()-9, 1), SERVICE[[#This Row],[Resources Role]])</f>
        <v>0</v>
      </c>
      <c r="Z753" s="388">
        <f ca="1">COUNTIFS(OFFSET($F$10, 0, 0, ROW()-9, 1), SERVICE[[#This Row],[Resources Role]], OFFSET($H$10, 0, 0, ROW()-9, 1), SERVICE[[#This Row],[Booking]])</f>
        <v>0</v>
      </c>
    </row>
    <row r="754" spans="1:26" x14ac:dyDescent="0.25">
      <c r="A754" s="6" t="str">
        <f ca="1">no.</f>
        <v/>
      </c>
      <c r="E754" s="4" t="str">
        <f ca="1">position</f>
        <v/>
      </c>
      <c r="J754" s="318"/>
      <c r="M754" s="4"/>
      <c r="O754" s="6"/>
      <c r="Q754" s="20"/>
      <c r="R754" s="5" t="str">
        <f ca="1">score</f>
        <v/>
      </c>
      <c r="S754" s="7" t="str">
        <f ca="1">rescore_svc</f>
        <v/>
      </c>
      <c r="U754" s="11" t="str">
        <f ca="1">price</f>
        <v/>
      </c>
      <c r="V754" s="4"/>
      <c r="Y754" s="388">
        <f ca="1">COUNTIFS(OFFSET($B$10, 0, 0, ROW()-9, 1), SERVICE[[#This Row],[Employee ID]], OFFSET($F$10, 0, 0, ROW()-9, 1), SERVICE[[#This Row],[Resources Role]])</f>
        <v>0</v>
      </c>
      <c r="Z754" s="388">
        <f ca="1">COUNTIFS(OFFSET($F$10, 0, 0, ROW()-9, 1), SERVICE[[#This Row],[Resources Role]], OFFSET($H$10, 0, 0, ROW()-9, 1), SERVICE[[#This Row],[Booking]])</f>
        <v>0</v>
      </c>
    </row>
    <row r="755" spans="1:26" x14ac:dyDescent="0.25">
      <c r="A755" s="6" t="str">
        <f ca="1">no.</f>
        <v/>
      </c>
      <c r="E755" s="4" t="str">
        <f ca="1">position</f>
        <v/>
      </c>
      <c r="J755" s="318"/>
      <c r="M755" s="4"/>
      <c r="O755" s="6"/>
      <c r="Q755" s="20"/>
      <c r="R755" s="5" t="str">
        <f ca="1">score</f>
        <v/>
      </c>
      <c r="S755" s="7" t="str">
        <f ca="1">rescore_svc</f>
        <v/>
      </c>
      <c r="U755" s="11" t="str">
        <f ca="1">price</f>
        <v/>
      </c>
      <c r="V755" s="4"/>
      <c r="Y755" s="388">
        <f ca="1">COUNTIFS(OFFSET($B$10, 0, 0, ROW()-9, 1), SERVICE[[#This Row],[Employee ID]], OFFSET($F$10, 0, 0, ROW()-9, 1), SERVICE[[#This Row],[Resources Role]])</f>
        <v>0</v>
      </c>
      <c r="Z755" s="388">
        <f ca="1">COUNTIFS(OFFSET($F$10, 0, 0, ROW()-9, 1), SERVICE[[#This Row],[Resources Role]], OFFSET($H$10, 0, 0, ROW()-9, 1), SERVICE[[#This Row],[Booking]])</f>
        <v>0</v>
      </c>
    </row>
    <row r="756" spans="1:26" x14ac:dyDescent="0.25">
      <c r="A756" s="6" t="str">
        <f ca="1">no.</f>
        <v/>
      </c>
      <c r="E756" s="4" t="str">
        <f ca="1">position</f>
        <v/>
      </c>
      <c r="J756" s="318"/>
      <c r="M756" s="4"/>
      <c r="O756" s="6"/>
      <c r="Q756" s="20"/>
      <c r="R756" s="5" t="str">
        <f ca="1">score</f>
        <v/>
      </c>
      <c r="S756" s="7" t="str">
        <f ca="1">rescore_svc</f>
        <v/>
      </c>
      <c r="U756" s="11" t="str">
        <f ca="1">price</f>
        <v/>
      </c>
      <c r="V756" s="4"/>
      <c r="Y756" s="388">
        <f ca="1">COUNTIFS(OFFSET($B$10, 0, 0, ROW()-9, 1), SERVICE[[#This Row],[Employee ID]], OFFSET($F$10, 0, 0, ROW()-9, 1), SERVICE[[#This Row],[Resources Role]])</f>
        <v>0</v>
      </c>
      <c r="Z756" s="388">
        <f ca="1">COUNTIFS(OFFSET($F$10, 0, 0, ROW()-9, 1), SERVICE[[#This Row],[Resources Role]], OFFSET($H$10, 0, 0, ROW()-9, 1), SERVICE[[#This Row],[Booking]])</f>
        <v>0</v>
      </c>
    </row>
    <row r="757" spans="1:26" x14ac:dyDescent="0.25">
      <c r="A757" s="6" t="str">
        <f ca="1">no.</f>
        <v/>
      </c>
      <c r="E757" s="4" t="str">
        <f ca="1">position</f>
        <v/>
      </c>
      <c r="J757" s="318"/>
      <c r="M757" s="4"/>
      <c r="O757" s="6"/>
      <c r="Q757" s="20"/>
      <c r="R757" s="5" t="str">
        <f ca="1">score</f>
        <v/>
      </c>
      <c r="S757" s="7" t="str">
        <f ca="1">rescore_svc</f>
        <v/>
      </c>
      <c r="U757" s="11" t="str">
        <f ca="1">price</f>
        <v/>
      </c>
      <c r="V757" s="4"/>
      <c r="Y757" s="388">
        <f ca="1">COUNTIFS(OFFSET($B$10, 0, 0, ROW()-9, 1), SERVICE[[#This Row],[Employee ID]], OFFSET($F$10, 0, 0, ROW()-9, 1), SERVICE[[#This Row],[Resources Role]])</f>
        <v>0</v>
      </c>
      <c r="Z757" s="388">
        <f ca="1">COUNTIFS(OFFSET($F$10, 0, 0, ROW()-9, 1), SERVICE[[#This Row],[Resources Role]], OFFSET($H$10, 0, 0, ROW()-9, 1), SERVICE[[#This Row],[Booking]])</f>
        <v>0</v>
      </c>
    </row>
    <row r="758" spans="1:26" x14ac:dyDescent="0.25">
      <c r="A758" s="6" t="str">
        <f ca="1">no.</f>
        <v/>
      </c>
      <c r="E758" s="4" t="str">
        <f ca="1">position</f>
        <v/>
      </c>
      <c r="J758" s="318"/>
      <c r="M758" s="4"/>
      <c r="O758" s="6"/>
      <c r="Q758" s="20"/>
      <c r="R758" s="5" t="str">
        <f ca="1">score</f>
        <v/>
      </c>
      <c r="S758" s="7" t="str">
        <f ca="1">rescore_svc</f>
        <v/>
      </c>
      <c r="U758" s="11" t="str">
        <f ca="1">price</f>
        <v/>
      </c>
      <c r="V758" s="4"/>
      <c r="Y758" s="388">
        <f ca="1">COUNTIFS(OFFSET($B$10, 0, 0, ROW()-9, 1), SERVICE[[#This Row],[Employee ID]], OFFSET($F$10, 0, 0, ROW()-9, 1), SERVICE[[#This Row],[Resources Role]])</f>
        <v>0</v>
      </c>
      <c r="Z758" s="388">
        <f ca="1">COUNTIFS(OFFSET($F$10, 0, 0, ROW()-9, 1), SERVICE[[#This Row],[Resources Role]], OFFSET($H$10, 0, 0, ROW()-9, 1), SERVICE[[#This Row],[Booking]])</f>
        <v>0</v>
      </c>
    </row>
    <row r="759" spans="1:26" x14ac:dyDescent="0.25">
      <c r="A759" s="6" t="str">
        <f ca="1">no.</f>
        <v/>
      </c>
      <c r="E759" s="4" t="str">
        <f ca="1">position</f>
        <v/>
      </c>
      <c r="J759" s="318"/>
      <c r="M759" s="4"/>
      <c r="O759" s="6"/>
      <c r="Q759" s="20"/>
      <c r="R759" s="5" t="str">
        <f ca="1">score</f>
        <v/>
      </c>
      <c r="S759" s="7" t="str">
        <f ca="1">rescore_svc</f>
        <v/>
      </c>
      <c r="U759" s="11" t="str">
        <f ca="1">price</f>
        <v/>
      </c>
      <c r="V759" s="4"/>
      <c r="Y759" s="388">
        <f ca="1">COUNTIFS(OFFSET($B$10, 0, 0, ROW()-9, 1), SERVICE[[#This Row],[Employee ID]], OFFSET($F$10, 0, 0, ROW()-9, 1), SERVICE[[#This Row],[Resources Role]])</f>
        <v>0</v>
      </c>
      <c r="Z759" s="388">
        <f ca="1">COUNTIFS(OFFSET($F$10, 0, 0, ROW()-9, 1), SERVICE[[#This Row],[Resources Role]], OFFSET($H$10, 0, 0, ROW()-9, 1), SERVICE[[#This Row],[Booking]])</f>
        <v>0</v>
      </c>
    </row>
    <row r="760" spans="1:26" x14ac:dyDescent="0.25">
      <c r="A760" s="6" t="str">
        <f ca="1">no.</f>
        <v/>
      </c>
      <c r="E760" s="4" t="str">
        <f ca="1">position</f>
        <v/>
      </c>
      <c r="J760" s="318"/>
      <c r="M760" s="4"/>
      <c r="O760" s="6"/>
      <c r="Q760" s="20"/>
      <c r="R760" s="5" t="str">
        <f ca="1">score</f>
        <v/>
      </c>
      <c r="S760" s="7" t="str">
        <f ca="1">rescore_svc</f>
        <v/>
      </c>
      <c r="U760" s="11" t="str">
        <f ca="1">price</f>
        <v/>
      </c>
      <c r="V760" s="4"/>
      <c r="Y760" s="388">
        <f ca="1">COUNTIFS(OFFSET($B$10, 0, 0, ROW()-9, 1), SERVICE[[#This Row],[Employee ID]], OFFSET($F$10, 0, 0, ROW()-9, 1), SERVICE[[#This Row],[Resources Role]])</f>
        <v>0</v>
      </c>
      <c r="Z760" s="388">
        <f ca="1">COUNTIFS(OFFSET($F$10, 0, 0, ROW()-9, 1), SERVICE[[#This Row],[Resources Role]], OFFSET($H$10, 0, 0, ROW()-9, 1), SERVICE[[#This Row],[Booking]])</f>
        <v>0</v>
      </c>
    </row>
    <row r="761" spans="1:26" x14ac:dyDescent="0.25">
      <c r="A761" s="6" t="str">
        <f ca="1">no.</f>
        <v/>
      </c>
      <c r="E761" s="4" t="str">
        <f ca="1">position</f>
        <v/>
      </c>
      <c r="J761" s="318"/>
      <c r="M761" s="4"/>
      <c r="O761" s="6"/>
      <c r="Q761" s="20"/>
      <c r="R761" s="5" t="str">
        <f ca="1">score</f>
        <v/>
      </c>
      <c r="S761" s="7" t="str">
        <f ca="1">rescore_svc</f>
        <v/>
      </c>
      <c r="U761" s="11" t="str">
        <f ca="1">price</f>
        <v/>
      </c>
      <c r="V761" s="4"/>
      <c r="Y761" s="388">
        <f ca="1">COUNTIFS(OFFSET($B$10, 0, 0, ROW()-9, 1), SERVICE[[#This Row],[Employee ID]], OFFSET($F$10, 0, 0, ROW()-9, 1), SERVICE[[#This Row],[Resources Role]])</f>
        <v>0</v>
      </c>
      <c r="Z761" s="388">
        <f ca="1">COUNTIFS(OFFSET($F$10, 0, 0, ROW()-9, 1), SERVICE[[#This Row],[Resources Role]], OFFSET($H$10, 0, 0, ROW()-9, 1), SERVICE[[#This Row],[Booking]])</f>
        <v>0</v>
      </c>
    </row>
    <row r="762" spans="1:26" x14ac:dyDescent="0.25">
      <c r="A762" s="6" t="str">
        <f ca="1">no.</f>
        <v/>
      </c>
      <c r="E762" s="4" t="str">
        <f ca="1">position</f>
        <v/>
      </c>
      <c r="J762" s="318"/>
      <c r="M762" s="4"/>
      <c r="O762" s="6"/>
      <c r="Q762" s="20"/>
      <c r="R762" s="5" t="str">
        <f ca="1">score</f>
        <v/>
      </c>
      <c r="S762" s="7" t="str">
        <f ca="1">rescore_svc</f>
        <v/>
      </c>
      <c r="U762" s="11" t="str">
        <f ca="1">price</f>
        <v/>
      </c>
      <c r="V762" s="4"/>
      <c r="Y762" s="388">
        <f ca="1">COUNTIFS(OFFSET($B$10, 0, 0, ROW()-9, 1), SERVICE[[#This Row],[Employee ID]], OFFSET($F$10, 0, 0, ROW()-9, 1), SERVICE[[#This Row],[Resources Role]])</f>
        <v>0</v>
      </c>
      <c r="Z762" s="388">
        <f ca="1">COUNTIFS(OFFSET($F$10, 0, 0, ROW()-9, 1), SERVICE[[#This Row],[Resources Role]], OFFSET($H$10, 0, 0, ROW()-9, 1), SERVICE[[#This Row],[Booking]])</f>
        <v>0</v>
      </c>
    </row>
    <row r="763" spans="1:26" x14ac:dyDescent="0.25">
      <c r="A763" s="6" t="str">
        <f ca="1">no.</f>
        <v/>
      </c>
      <c r="E763" s="4" t="str">
        <f ca="1">position</f>
        <v/>
      </c>
      <c r="J763" s="318"/>
      <c r="M763" s="4"/>
      <c r="O763" s="6"/>
      <c r="Q763" s="20"/>
      <c r="R763" s="5" t="str">
        <f ca="1">score</f>
        <v/>
      </c>
      <c r="S763" s="7" t="str">
        <f ca="1">rescore_svc</f>
        <v/>
      </c>
      <c r="U763" s="11" t="str">
        <f ca="1">price</f>
        <v/>
      </c>
      <c r="V763" s="4"/>
      <c r="Y763" s="388">
        <f ca="1">COUNTIFS(OFFSET($B$10, 0, 0, ROW()-9, 1), SERVICE[[#This Row],[Employee ID]], OFFSET($F$10, 0, 0, ROW()-9, 1), SERVICE[[#This Row],[Resources Role]])</f>
        <v>0</v>
      </c>
      <c r="Z763" s="388">
        <f ca="1">COUNTIFS(OFFSET($F$10, 0, 0, ROW()-9, 1), SERVICE[[#This Row],[Resources Role]], OFFSET($H$10, 0, 0, ROW()-9, 1), SERVICE[[#This Row],[Booking]])</f>
        <v>0</v>
      </c>
    </row>
    <row r="764" spans="1:26" x14ac:dyDescent="0.25">
      <c r="A764" s="6" t="str">
        <f ca="1">no.</f>
        <v/>
      </c>
      <c r="E764" s="4" t="str">
        <f ca="1">position</f>
        <v/>
      </c>
      <c r="J764" s="318"/>
      <c r="M764" s="4"/>
      <c r="O764" s="6"/>
      <c r="Q764" s="20"/>
      <c r="R764" s="5" t="str">
        <f ca="1">score</f>
        <v/>
      </c>
      <c r="S764" s="7" t="str">
        <f ca="1">rescore_svc</f>
        <v/>
      </c>
      <c r="U764" s="11" t="str">
        <f ca="1">price</f>
        <v/>
      </c>
      <c r="V764" s="4"/>
      <c r="Y764" s="388">
        <f ca="1">COUNTIFS(OFFSET($B$10, 0, 0, ROW()-9, 1), SERVICE[[#This Row],[Employee ID]], OFFSET($F$10, 0, 0, ROW()-9, 1), SERVICE[[#This Row],[Resources Role]])</f>
        <v>0</v>
      </c>
      <c r="Z764" s="388">
        <f ca="1">COUNTIFS(OFFSET($F$10, 0, 0, ROW()-9, 1), SERVICE[[#This Row],[Resources Role]], OFFSET($H$10, 0, 0, ROW()-9, 1), SERVICE[[#This Row],[Booking]])</f>
        <v>0</v>
      </c>
    </row>
    <row r="765" spans="1:26" x14ac:dyDescent="0.25">
      <c r="A765" s="6" t="str">
        <f ca="1">no.</f>
        <v/>
      </c>
      <c r="E765" s="4" t="str">
        <f ca="1">position</f>
        <v/>
      </c>
      <c r="J765" s="318"/>
      <c r="M765" s="4"/>
      <c r="O765" s="6"/>
      <c r="Q765" s="20"/>
      <c r="R765" s="5" t="str">
        <f ca="1">score</f>
        <v/>
      </c>
      <c r="S765" s="7" t="str">
        <f ca="1">rescore_svc</f>
        <v/>
      </c>
      <c r="U765" s="11" t="str">
        <f ca="1">price</f>
        <v/>
      </c>
      <c r="V765" s="4"/>
      <c r="Y765" s="388">
        <f ca="1">COUNTIFS(OFFSET($B$10, 0, 0, ROW()-9, 1), SERVICE[[#This Row],[Employee ID]], OFFSET($F$10, 0, 0, ROW()-9, 1), SERVICE[[#This Row],[Resources Role]])</f>
        <v>0</v>
      </c>
      <c r="Z765" s="388">
        <f ca="1">COUNTIFS(OFFSET($F$10, 0, 0, ROW()-9, 1), SERVICE[[#This Row],[Resources Role]], OFFSET($H$10, 0, 0, ROW()-9, 1), SERVICE[[#This Row],[Booking]])</f>
        <v>0</v>
      </c>
    </row>
    <row r="766" spans="1:26" x14ac:dyDescent="0.25">
      <c r="A766" s="6" t="str">
        <f ca="1">no.</f>
        <v/>
      </c>
      <c r="E766" s="4" t="str">
        <f ca="1">position</f>
        <v/>
      </c>
      <c r="J766" s="318"/>
      <c r="M766" s="4"/>
      <c r="O766" s="6"/>
      <c r="Q766" s="20"/>
      <c r="R766" s="5" t="str">
        <f ca="1">score</f>
        <v/>
      </c>
      <c r="S766" s="7" t="str">
        <f ca="1">rescore_svc</f>
        <v/>
      </c>
      <c r="U766" s="11" t="str">
        <f ca="1">price</f>
        <v/>
      </c>
      <c r="V766" s="4"/>
      <c r="Y766" s="388">
        <f ca="1">COUNTIFS(OFFSET($B$10, 0, 0, ROW()-9, 1), SERVICE[[#This Row],[Employee ID]], OFFSET($F$10, 0, 0, ROW()-9, 1), SERVICE[[#This Row],[Resources Role]])</f>
        <v>0</v>
      </c>
      <c r="Z766" s="388">
        <f ca="1">COUNTIFS(OFFSET($F$10, 0, 0, ROW()-9, 1), SERVICE[[#This Row],[Resources Role]], OFFSET($H$10, 0, 0, ROW()-9, 1), SERVICE[[#This Row],[Booking]])</f>
        <v>0</v>
      </c>
    </row>
    <row r="767" spans="1:26" x14ac:dyDescent="0.25">
      <c r="A767" s="6" t="str">
        <f ca="1">no.</f>
        <v/>
      </c>
      <c r="E767" s="4" t="str">
        <f ca="1">position</f>
        <v/>
      </c>
      <c r="J767" s="318"/>
      <c r="M767" s="4"/>
      <c r="O767" s="6"/>
      <c r="Q767" s="20"/>
      <c r="R767" s="5" t="str">
        <f ca="1">score</f>
        <v/>
      </c>
      <c r="S767" s="7" t="str">
        <f ca="1">rescore_svc</f>
        <v/>
      </c>
      <c r="U767" s="11" t="str">
        <f ca="1">price</f>
        <v/>
      </c>
      <c r="V767" s="4"/>
      <c r="Y767" s="388">
        <f ca="1">COUNTIFS(OFFSET($B$10, 0, 0, ROW()-9, 1), SERVICE[[#This Row],[Employee ID]], OFFSET($F$10, 0, 0, ROW()-9, 1), SERVICE[[#This Row],[Resources Role]])</f>
        <v>0</v>
      </c>
      <c r="Z767" s="388">
        <f ca="1">COUNTIFS(OFFSET($F$10, 0, 0, ROW()-9, 1), SERVICE[[#This Row],[Resources Role]], OFFSET($H$10, 0, 0, ROW()-9, 1), SERVICE[[#This Row],[Booking]])</f>
        <v>0</v>
      </c>
    </row>
    <row r="768" spans="1:26" x14ac:dyDescent="0.25">
      <c r="A768" s="6" t="str">
        <f ca="1">no.</f>
        <v/>
      </c>
      <c r="E768" s="4" t="str">
        <f ca="1">position</f>
        <v/>
      </c>
      <c r="J768" s="318"/>
      <c r="M768" s="4"/>
      <c r="O768" s="6"/>
      <c r="Q768" s="20"/>
      <c r="R768" s="5" t="str">
        <f ca="1">score</f>
        <v/>
      </c>
      <c r="S768" s="7" t="str">
        <f ca="1">rescore_svc</f>
        <v/>
      </c>
      <c r="U768" s="11" t="str">
        <f ca="1">price</f>
        <v/>
      </c>
      <c r="V768" s="4"/>
      <c r="Y768" s="388">
        <f ca="1">COUNTIFS(OFFSET($B$10, 0, 0, ROW()-9, 1), SERVICE[[#This Row],[Employee ID]], OFFSET($F$10, 0, 0, ROW()-9, 1), SERVICE[[#This Row],[Resources Role]])</f>
        <v>0</v>
      </c>
      <c r="Z768" s="388">
        <f ca="1">COUNTIFS(OFFSET($F$10, 0, 0, ROW()-9, 1), SERVICE[[#This Row],[Resources Role]], OFFSET($H$10, 0, 0, ROW()-9, 1), SERVICE[[#This Row],[Booking]])</f>
        <v>0</v>
      </c>
    </row>
    <row r="769" spans="1:26" x14ac:dyDescent="0.25">
      <c r="A769" s="6" t="str">
        <f ca="1">no.</f>
        <v/>
      </c>
      <c r="E769" s="4" t="str">
        <f ca="1">position</f>
        <v/>
      </c>
      <c r="J769" s="318"/>
      <c r="M769" s="4"/>
      <c r="O769" s="6"/>
      <c r="Q769" s="20"/>
      <c r="R769" s="5" t="str">
        <f ca="1">score</f>
        <v/>
      </c>
      <c r="S769" s="7" t="str">
        <f ca="1">rescore_svc</f>
        <v/>
      </c>
      <c r="U769" s="11" t="str">
        <f ca="1">price</f>
        <v/>
      </c>
      <c r="V769" s="4"/>
      <c r="Y769" s="388">
        <f ca="1">COUNTIFS(OFFSET($B$10, 0, 0, ROW()-9, 1), SERVICE[[#This Row],[Employee ID]], OFFSET($F$10, 0, 0, ROW()-9, 1), SERVICE[[#This Row],[Resources Role]])</f>
        <v>0</v>
      </c>
      <c r="Z769" s="388">
        <f ca="1">COUNTIFS(OFFSET($F$10, 0, 0, ROW()-9, 1), SERVICE[[#This Row],[Resources Role]], OFFSET($H$10, 0, 0, ROW()-9, 1), SERVICE[[#This Row],[Booking]])</f>
        <v>0</v>
      </c>
    </row>
    <row r="770" spans="1:26" x14ac:dyDescent="0.25">
      <c r="A770" s="6" t="str">
        <f ca="1">no.</f>
        <v/>
      </c>
      <c r="E770" s="4" t="str">
        <f ca="1">position</f>
        <v/>
      </c>
      <c r="J770" s="318"/>
      <c r="M770" s="4"/>
      <c r="O770" s="6"/>
      <c r="Q770" s="20"/>
      <c r="R770" s="5" t="str">
        <f ca="1">score</f>
        <v/>
      </c>
      <c r="S770" s="7" t="str">
        <f ca="1">rescore_svc</f>
        <v/>
      </c>
      <c r="U770" s="11" t="str">
        <f ca="1">price</f>
        <v/>
      </c>
      <c r="V770" s="4"/>
      <c r="Y770" s="388">
        <f ca="1">COUNTIFS(OFFSET($B$10, 0, 0, ROW()-9, 1), SERVICE[[#This Row],[Employee ID]], OFFSET($F$10, 0, 0, ROW()-9, 1), SERVICE[[#This Row],[Resources Role]])</f>
        <v>0</v>
      </c>
      <c r="Z770" s="388">
        <f ca="1">COUNTIFS(OFFSET($F$10, 0, 0, ROW()-9, 1), SERVICE[[#This Row],[Resources Role]], OFFSET($H$10, 0, 0, ROW()-9, 1), SERVICE[[#This Row],[Booking]])</f>
        <v>0</v>
      </c>
    </row>
    <row r="771" spans="1:26" x14ac:dyDescent="0.25">
      <c r="A771" s="6" t="str">
        <f ca="1">no.</f>
        <v/>
      </c>
      <c r="E771" s="4" t="str">
        <f ca="1">position</f>
        <v/>
      </c>
      <c r="J771" s="318"/>
      <c r="M771" s="4"/>
      <c r="O771" s="6"/>
      <c r="Q771" s="20"/>
      <c r="R771" s="5" t="str">
        <f ca="1">score</f>
        <v/>
      </c>
      <c r="S771" s="7" t="str">
        <f ca="1">rescore_svc</f>
        <v/>
      </c>
      <c r="U771" s="11" t="str">
        <f ca="1">price</f>
        <v/>
      </c>
      <c r="V771" s="4"/>
      <c r="Y771" s="388">
        <f ca="1">COUNTIFS(OFFSET($B$10, 0, 0, ROW()-9, 1), SERVICE[[#This Row],[Employee ID]], OFFSET($F$10, 0, 0, ROW()-9, 1), SERVICE[[#This Row],[Resources Role]])</f>
        <v>0</v>
      </c>
      <c r="Z771" s="388">
        <f ca="1">COUNTIFS(OFFSET($F$10, 0, 0, ROW()-9, 1), SERVICE[[#This Row],[Resources Role]], OFFSET($H$10, 0, 0, ROW()-9, 1), SERVICE[[#This Row],[Booking]])</f>
        <v>0</v>
      </c>
    </row>
    <row r="772" spans="1:26" x14ac:dyDescent="0.25">
      <c r="A772" s="6" t="str">
        <f ca="1">no.</f>
        <v/>
      </c>
      <c r="E772" s="4" t="str">
        <f ca="1">position</f>
        <v/>
      </c>
      <c r="J772" s="318"/>
      <c r="M772" s="4"/>
      <c r="O772" s="6"/>
      <c r="Q772" s="20"/>
      <c r="R772" s="5" t="str">
        <f ca="1">score</f>
        <v/>
      </c>
      <c r="S772" s="7" t="str">
        <f ca="1">rescore_svc</f>
        <v/>
      </c>
      <c r="U772" s="11" t="str">
        <f ca="1">price</f>
        <v/>
      </c>
      <c r="V772" s="4"/>
      <c r="Y772" s="388">
        <f ca="1">COUNTIFS(OFFSET($B$10, 0, 0, ROW()-9, 1), SERVICE[[#This Row],[Employee ID]], OFFSET($F$10, 0, 0, ROW()-9, 1), SERVICE[[#This Row],[Resources Role]])</f>
        <v>0</v>
      </c>
      <c r="Z772" s="388">
        <f ca="1">COUNTIFS(OFFSET($F$10, 0, 0, ROW()-9, 1), SERVICE[[#This Row],[Resources Role]], OFFSET($H$10, 0, 0, ROW()-9, 1), SERVICE[[#This Row],[Booking]])</f>
        <v>0</v>
      </c>
    </row>
    <row r="773" spans="1:26" x14ac:dyDescent="0.25">
      <c r="A773" s="6" t="str">
        <f ca="1">no.</f>
        <v/>
      </c>
      <c r="E773" s="4" t="str">
        <f ca="1">position</f>
        <v/>
      </c>
      <c r="J773" s="318"/>
      <c r="M773" s="4"/>
      <c r="O773" s="6"/>
      <c r="Q773" s="20"/>
      <c r="R773" s="5" t="str">
        <f ca="1">score</f>
        <v/>
      </c>
      <c r="S773" s="7" t="str">
        <f ca="1">rescore_svc</f>
        <v/>
      </c>
      <c r="U773" s="11" t="str">
        <f ca="1">price</f>
        <v/>
      </c>
      <c r="V773" s="4"/>
      <c r="Y773" s="388">
        <f ca="1">COUNTIFS(OFFSET($B$10, 0, 0, ROW()-9, 1), SERVICE[[#This Row],[Employee ID]], OFFSET($F$10, 0, 0, ROW()-9, 1), SERVICE[[#This Row],[Resources Role]])</f>
        <v>0</v>
      </c>
      <c r="Z773" s="388">
        <f ca="1">COUNTIFS(OFFSET($F$10, 0, 0, ROW()-9, 1), SERVICE[[#This Row],[Resources Role]], OFFSET($H$10, 0, 0, ROW()-9, 1), SERVICE[[#This Row],[Booking]])</f>
        <v>0</v>
      </c>
    </row>
    <row r="774" spans="1:26" x14ac:dyDescent="0.25">
      <c r="A774" s="6" t="str">
        <f ca="1">no.</f>
        <v/>
      </c>
      <c r="E774" s="4" t="str">
        <f ca="1">position</f>
        <v/>
      </c>
      <c r="J774" s="318"/>
      <c r="M774" s="4"/>
      <c r="O774" s="6"/>
      <c r="Q774" s="20"/>
      <c r="R774" s="5" t="str">
        <f ca="1">score</f>
        <v/>
      </c>
      <c r="S774" s="7" t="str">
        <f ca="1">rescore_svc</f>
        <v/>
      </c>
      <c r="U774" s="11" t="str">
        <f ca="1">price</f>
        <v/>
      </c>
      <c r="V774" s="4"/>
      <c r="Y774" s="388">
        <f ca="1">COUNTIFS(OFFSET($B$10, 0, 0, ROW()-9, 1), SERVICE[[#This Row],[Employee ID]], OFFSET($F$10, 0, 0, ROW()-9, 1), SERVICE[[#This Row],[Resources Role]])</f>
        <v>0</v>
      </c>
      <c r="Z774" s="388">
        <f ca="1">COUNTIFS(OFFSET($F$10, 0, 0, ROW()-9, 1), SERVICE[[#This Row],[Resources Role]], OFFSET($H$10, 0, 0, ROW()-9, 1), SERVICE[[#This Row],[Booking]])</f>
        <v>0</v>
      </c>
    </row>
    <row r="775" spans="1:26" x14ac:dyDescent="0.25">
      <c r="A775" s="6" t="str">
        <f ca="1">no.</f>
        <v/>
      </c>
      <c r="E775" s="4" t="str">
        <f ca="1">position</f>
        <v/>
      </c>
      <c r="J775" s="318"/>
      <c r="M775" s="4"/>
      <c r="O775" s="6"/>
      <c r="Q775" s="20"/>
      <c r="R775" s="5" t="str">
        <f ca="1">score</f>
        <v/>
      </c>
      <c r="S775" s="7" t="str">
        <f ca="1">rescore_svc</f>
        <v/>
      </c>
      <c r="U775" s="11" t="str">
        <f ca="1">price</f>
        <v/>
      </c>
      <c r="V775" s="4"/>
      <c r="Y775" s="388">
        <f ca="1">COUNTIFS(OFFSET($B$10, 0, 0, ROW()-9, 1), SERVICE[[#This Row],[Employee ID]], OFFSET($F$10, 0, 0, ROW()-9, 1), SERVICE[[#This Row],[Resources Role]])</f>
        <v>0</v>
      </c>
      <c r="Z775" s="388">
        <f ca="1">COUNTIFS(OFFSET($F$10, 0, 0, ROW()-9, 1), SERVICE[[#This Row],[Resources Role]], OFFSET($H$10, 0, 0, ROW()-9, 1), SERVICE[[#This Row],[Booking]])</f>
        <v>0</v>
      </c>
    </row>
    <row r="776" spans="1:26" x14ac:dyDescent="0.25">
      <c r="A776" s="6" t="str">
        <f ca="1">no.</f>
        <v/>
      </c>
      <c r="E776" s="4" t="str">
        <f ca="1">position</f>
        <v/>
      </c>
      <c r="J776" s="318"/>
      <c r="M776" s="4"/>
      <c r="O776" s="6"/>
      <c r="Q776" s="20"/>
      <c r="R776" s="5" t="str">
        <f ca="1">score</f>
        <v/>
      </c>
      <c r="S776" s="7" t="str">
        <f ca="1">rescore_svc</f>
        <v/>
      </c>
      <c r="U776" s="11" t="str">
        <f ca="1">price</f>
        <v/>
      </c>
      <c r="V776" s="4"/>
      <c r="Y776" s="388">
        <f ca="1">COUNTIFS(OFFSET($B$10, 0, 0, ROW()-9, 1), SERVICE[[#This Row],[Employee ID]], OFFSET($F$10, 0, 0, ROW()-9, 1), SERVICE[[#This Row],[Resources Role]])</f>
        <v>0</v>
      </c>
      <c r="Z776" s="388">
        <f ca="1">COUNTIFS(OFFSET($F$10, 0, 0, ROW()-9, 1), SERVICE[[#This Row],[Resources Role]], OFFSET($H$10, 0, 0, ROW()-9, 1), SERVICE[[#This Row],[Booking]])</f>
        <v>0</v>
      </c>
    </row>
    <row r="777" spans="1:26" x14ac:dyDescent="0.25">
      <c r="A777" s="6" t="str">
        <f ca="1">no.</f>
        <v/>
      </c>
      <c r="E777" s="4" t="str">
        <f ca="1">position</f>
        <v/>
      </c>
      <c r="J777" s="318"/>
      <c r="M777" s="4"/>
      <c r="O777" s="6"/>
      <c r="Q777" s="20"/>
      <c r="R777" s="5" t="str">
        <f ca="1">score</f>
        <v/>
      </c>
      <c r="S777" s="7" t="str">
        <f ca="1">rescore_svc</f>
        <v/>
      </c>
      <c r="U777" s="11" t="str">
        <f ca="1">price</f>
        <v/>
      </c>
      <c r="V777" s="4"/>
      <c r="Y777" s="388">
        <f ca="1">COUNTIFS(OFFSET($B$10, 0, 0, ROW()-9, 1), SERVICE[[#This Row],[Employee ID]], OFFSET($F$10, 0, 0, ROW()-9, 1), SERVICE[[#This Row],[Resources Role]])</f>
        <v>0</v>
      </c>
      <c r="Z777" s="388">
        <f ca="1">COUNTIFS(OFFSET($F$10, 0, 0, ROW()-9, 1), SERVICE[[#This Row],[Resources Role]], OFFSET($H$10, 0, 0, ROW()-9, 1), SERVICE[[#This Row],[Booking]])</f>
        <v>0</v>
      </c>
    </row>
    <row r="778" spans="1:26" x14ac:dyDescent="0.25">
      <c r="A778" s="6" t="str">
        <f ca="1">no.</f>
        <v/>
      </c>
      <c r="E778" s="4" t="str">
        <f ca="1">position</f>
        <v/>
      </c>
      <c r="J778" s="318"/>
      <c r="M778" s="4"/>
      <c r="O778" s="6"/>
      <c r="Q778" s="20"/>
      <c r="R778" s="5" t="str">
        <f ca="1">score</f>
        <v/>
      </c>
      <c r="S778" s="7" t="str">
        <f ca="1">rescore_svc</f>
        <v/>
      </c>
      <c r="U778" s="11" t="str">
        <f ca="1">price</f>
        <v/>
      </c>
      <c r="V778" s="4"/>
      <c r="Y778" s="388">
        <f ca="1">COUNTIFS(OFFSET($B$10, 0, 0, ROW()-9, 1), SERVICE[[#This Row],[Employee ID]], OFFSET($F$10, 0, 0, ROW()-9, 1), SERVICE[[#This Row],[Resources Role]])</f>
        <v>0</v>
      </c>
      <c r="Z778" s="388">
        <f ca="1">COUNTIFS(OFFSET($F$10, 0, 0, ROW()-9, 1), SERVICE[[#This Row],[Resources Role]], OFFSET($H$10, 0, 0, ROW()-9, 1), SERVICE[[#This Row],[Booking]])</f>
        <v>0</v>
      </c>
    </row>
    <row r="779" spans="1:26" x14ac:dyDescent="0.25">
      <c r="A779" s="6" t="str">
        <f ca="1">no.</f>
        <v/>
      </c>
      <c r="E779" s="4" t="str">
        <f ca="1">position</f>
        <v/>
      </c>
      <c r="J779" s="318"/>
      <c r="M779" s="4"/>
      <c r="O779" s="6"/>
      <c r="Q779" s="20"/>
      <c r="R779" s="5" t="str">
        <f ca="1">score</f>
        <v/>
      </c>
      <c r="S779" s="7" t="str">
        <f ca="1">rescore_svc</f>
        <v/>
      </c>
      <c r="U779" s="11" t="str">
        <f ca="1">price</f>
        <v/>
      </c>
      <c r="V779" s="4"/>
      <c r="Y779" s="388">
        <f ca="1">COUNTIFS(OFFSET($B$10, 0, 0, ROW()-9, 1), SERVICE[[#This Row],[Employee ID]], OFFSET($F$10, 0, 0, ROW()-9, 1), SERVICE[[#This Row],[Resources Role]])</f>
        <v>0</v>
      </c>
      <c r="Z779" s="388">
        <f ca="1">COUNTIFS(OFFSET($F$10, 0, 0, ROW()-9, 1), SERVICE[[#This Row],[Resources Role]], OFFSET($H$10, 0, 0, ROW()-9, 1), SERVICE[[#This Row],[Booking]])</f>
        <v>0</v>
      </c>
    </row>
    <row r="780" spans="1:26" x14ac:dyDescent="0.25">
      <c r="A780" s="6" t="str">
        <f ca="1">no.</f>
        <v/>
      </c>
      <c r="E780" s="4" t="str">
        <f ca="1">position</f>
        <v/>
      </c>
      <c r="J780" s="318"/>
      <c r="M780" s="4"/>
      <c r="O780" s="6"/>
      <c r="Q780" s="20"/>
      <c r="R780" s="5" t="str">
        <f ca="1">score</f>
        <v/>
      </c>
      <c r="S780" s="7" t="str">
        <f ca="1">rescore_svc</f>
        <v/>
      </c>
      <c r="U780" s="11" t="str">
        <f ca="1">price</f>
        <v/>
      </c>
      <c r="V780" s="4"/>
      <c r="Y780" s="388">
        <f ca="1">COUNTIFS(OFFSET($B$10, 0, 0, ROW()-9, 1), SERVICE[[#This Row],[Employee ID]], OFFSET($F$10, 0, 0, ROW()-9, 1), SERVICE[[#This Row],[Resources Role]])</f>
        <v>0</v>
      </c>
      <c r="Z780" s="388">
        <f ca="1">COUNTIFS(OFFSET($F$10, 0, 0, ROW()-9, 1), SERVICE[[#This Row],[Resources Role]], OFFSET($H$10, 0, 0, ROW()-9, 1), SERVICE[[#This Row],[Booking]])</f>
        <v>0</v>
      </c>
    </row>
    <row r="781" spans="1:26" x14ac:dyDescent="0.25">
      <c r="A781" s="6" t="str">
        <f ca="1">no.</f>
        <v/>
      </c>
      <c r="E781" s="4" t="str">
        <f ca="1">position</f>
        <v/>
      </c>
      <c r="J781" s="318"/>
      <c r="M781" s="4"/>
      <c r="O781" s="6"/>
      <c r="Q781" s="20"/>
      <c r="R781" s="5" t="str">
        <f ca="1">score</f>
        <v/>
      </c>
      <c r="S781" s="7" t="str">
        <f ca="1">rescore_svc</f>
        <v/>
      </c>
      <c r="U781" s="11" t="str">
        <f ca="1">price</f>
        <v/>
      </c>
      <c r="V781" s="4"/>
      <c r="Y781" s="388">
        <f ca="1">COUNTIFS(OFFSET($B$10, 0, 0, ROW()-9, 1), SERVICE[[#This Row],[Employee ID]], OFFSET($F$10, 0, 0, ROW()-9, 1), SERVICE[[#This Row],[Resources Role]])</f>
        <v>0</v>
      </c>
      <c r="Z781" s="388">
        <f ca="1">COUNTIFS(OFFSET($F$10, 0, 0, ROW()-9, 1), SERVICE[[#This Row],[Resources Role]], OFFSET($H$10, 0, 0, ROW()-9, 1), SERVICE[[#This Row],[Booking]])</f>
        <v>0</v>
      </c>
    </row>
    <row r="782" spans="1:26" x14ac:dyDescent="0.25">
      <c r="A782" s="6" t="str">
        <f ca="1">no.</f>
        <v/>
      </c>
      <c r="E782" s="4" t="str">
        <f ca="1">position</f>
        <v/>
      </c>
      <c r="J782" s="318"/>
      <c r="M782" s="4"/>
      <c r="O782" s="6"/>
      <c r="Q782" s="20"/>
      <c r="R782" s="5" t="str">
        <f ca="1">score</f>
        <v/>
      </c>
      <c r="S782" s="7" t="str">
        <f ca="1">rescore_svc</f>
        <v/>
      </c>
      <c r="U782" s="11" t="str">
        <f ca="1">price</f>
        <v/>
      </c>
      <c r="V782" s="4"/>
      <c r="Y782" s="388">
        <f ca="1">COUNTIFS(OFFSET($B$10, 0, 0, ROW()-9, 1), SERVICE[[#This Row],[Employee ID]], OFFSET($F$10, 0, 0, ROW()-9, 1), SERVICE[[#This Row],[Resources Role]])</f>
        <v>0</v>
      </c>
      <c r="Z782" s="388">
        <f ca="1">COUNTIFS(OFFSET($F$10, 0, 0, ROW()-9, 1), SERVICE[[#This Row],[Resources Role]], OFFSET($H$10, 0, 0, ROW()-9, 1), SERVICE[[#This Row],[Booking]])</f>
        <v>0</v>
      </c>
    </row>
    <row r="783" spans="1:26" x14ac:dyDescent="0.25">
      <c r="A783" s="6" t="str">
        <f ca="1">no.</f>
        <v/>
      </c>
      <c r="E783" s="4" t="str">
        <f ca="1">position</f>
        <v/>
      </c>
      <c r="J783" s="318"/>
      <c r="M783" s="4"/>
      <c r="O783" s="6"/>
      <c r="Q783" s="20"/>
      <c r="R783" s="5" t="str">
        <f ca="1">score</f>
        <v/>
      </c>
      <c r="S783" s="7" t="str">
        <f ca="1">rescore_svc</f>
        <v/>
      </c>
      <c r="U783" s="11" t="str">
        <f ca="1">price</f>
        <v/>
      </c>
      <c r="V783" s="4"/>
      <c r="Y783" s="388">
        <f ca="1">COUNTIFS(OFFSET($B$10, 0, 0, ROW()-9, 1), SERVICE[[#This Row],[Employee ID]], OFFSET($F$10, 0, 0, ROW()-9, 1), SERVICE[[#This Row],[Resources Role]])</f>
        <v>0</v>
      </c>
      <c r="Z783" s="388">
        <f ca="1">COUNTIFS(OFFSET($F$10, 0, 0, ROW()-9, 1), SERVICE[[#This Row],[Resources Role]], OFFSET($H$10, 0, 0, ROW()-9, 1), SERVICE[[#This Row],[Booking]])</f>
        <v>0</v>
      </c>
    </row>
    <row r="784" spans="1:26" x14ac:dyDescent="0.25">
      <c r="A784" s="6" t="str">
        <f ca="1">no.</f>
        <v/>
      </c>
      <c r="E784" s="4" t="str">
        <f ca="1">position</f>
        <v/>
      </c>
      <c r="J784" s="318"/>
      <c r="M784" s="4"/>
      <c r="O784" s="6"/>
      <c r="Q784" s="20"/>
      <c r="R784" s="5" t="str">
        <f ca="1">score</f>
        <v/>
      </c>
      <c r="S784" s="7" t="str">
        <f ca="1">rescore_svc</f>
        <v/>
      </c>
      <c r="U784" s="11" t="str">
        <f ca="1">price</f>
        <v/>
      </c>
      <c r="V784" s="4"/>
      <c r="Y784" s="388">
        <f ca="1">COUNTIFS(OFFSET($B$10, 0, 0, ROW()-9, 1), SERVICE[[#This Row],[Employee ID]], OFFSET($F$10, 0, 0, ROW()-9, 1), SERVICE[[#This Row],[Resources Role]])</f>
        <v>0</v>
      </c>
      <c r="Z784" s="388">
        <f ca="1">COUNTIFS(OFFSET($F$10, 0, 0, ROW()-9, 1), SERVICE[[#This Row],[Resources Role]], OFFSET($H$10, 0, 0, ROW()-9, 1), SERVICE[[#This Row],[Booking]])</f>
        <v>0</v>
      </c>
    </row>
    <row r="785" spans="1:26" x14ac:dyDescent="0.25">
      <c r="A785" s="6" t="str">
        <f ca="1">no.</f>
        <v/>
      </c>
      <c r="E785" s="4" t="str">
        <f ca="1">position</f>
        <v/>
      </c>
      <c r="J785" s="318"/>
      <c r="M785" s="4"/>
      <c r="O785" s="6"/>
      <c r="Q785" s="20"/>
      <c r="R785" s="5" t="str">
        <f ca="1">score</f>
        <v/>
      </c>
      <c r="S785" s="7" t="str">
        <f ca="1">rescore_svc</f>
        <v/>
      </c>
      <c r="U785" s="11" t="str">
        <f ca="1">price</f>
        <v/>
      </c>
      <c r="V785" s="4"/>
      <c r="Y785" s="388">
        <f ca="1">COUNTIFS(OFFSET($B$10, 0, 0, ROW()-9, 1), SERVICE[[#This Row],[Employee ID]], OFFSET($F$10, 0, 0, ROW()-9, 1), SERVICE[[#This Row],[Resources Role]])</f>
        <v>0</v>
      </c>
      <c r="Z785" s="388">
        <f ca="1">COUNTIFS(OFFSET($F$10, 0, 0, ROW()-9, 1), SERVICE[[#This Row],[Resources Role]], OFFSET($H$10, 0, 0, ROW()-9, 1), SERVICE[[#This Row],[Booking]])</f>
        <v>0</v>
      </c>
    </row>
    <row r="786" spans="1:26" x14ac:dyDescent="0.25">
      <c r="A786" s="6" t="str">
        <f ca="1">no.</f>
        <v/>
      </c>
      <c r="E786" s="4" t="str">
        <f ca="1">position</f>
        <v/>
      </c>
      <c r="J786" s="318"/>
      <c r="M786" s="4"/>
      <c r="O786" s="6"/>
      <c r="Q786" s="20"/>
      <c r="R786" s="5" t="str">
        <f ca="1">score</f>
        <v/>
      </c>
      <c r="S786" s="7" t="str">
        <f ca="1">rescore_svc</f>
        <v/>
      </c>
      <c r="U786" s="11" t="str">
        <f ca="1">price</f>
        <v/>
      </c>
      <c r="V786" s="4"/>
      <c r="Y786" s="388">
        <f ca="1">COUNTIFS(OFFSET($B$10, 0, 0, ROW()-9, 1), SERVICE[[#This Row],[Employee ID]], OFFSET($F$10, 0, 0, ROW()-9, 1), SERVICE[[#This Row],[Resources Role]])</f>
        <v>0</v>
      </c>
      <c r="Z786" s="388">
        <f ca="1">COUNTIFS(OFFSET($F$10, 0, 0, ROW()-9, 1), SERVICE[[#This Row],[Resources Role]], OFFSET($H$10, 0, 0, ROW()-9, 1), SERVICE[[#This Row],[Booking]])</f>
        <v>0</v>
      </c>
    </row>
    <row r="787" spans="1:26" x14ac:dyDescent="0.25">
      <c r="A787" s="6" t="str">
        <f ca="1">no.</f>
        <v/>
      </c>
      <c r="E787" s="4" t="str">
        <f ca="1">position</f>
        <v/>
      </c>
      <c r="J787" s="318"/>
      <c r="M787" s="4"/>
      <c r="O787" s="6"/>
      <c r="Q787" s="20"/>
      <c r="R787" s="5" t="str">
        <f ca="1">score</f>
        <v/>
      </c>
      <c r="S787" s="7" t="str">
        <f ca="1">rescore_svc</f>
        <v/>
      </c>
      <c r="U787" s="11" t="str">
        <f ca="1">price</f>
        <v/>
      </c>
      <c r="V787" s="4"/>
      <c r="Y787" s="388">
        <f ca="1">COUNTIFS(OFFSET($B$10, 0, 0, ROW()-9, 1), SERVICE[[#This Row],[Employee ID]], OFFSET($F$10, 0, 0, ROW()-9, 1), SERVICE[[#This Row],[Resources Role]])</f>
        <v>0</v>
      </c>
      <c r="Z787" s="388">
        <f ca="1">COUNTIFS(OFFSET($F$10, 0, 0, ROW()-9, 1), SERVICE[[#This Row],[Resources Role]], OFFSET($H$10, 0, 0, ROW()-9, 1), SERVICE[[#This Row],[Booking]])</f>
        <v>0</v>
      </c>
    </row>
    <row r="788" spans="1:26" x14ac:dyDescent="0.25">
      <c r="A788" s="6" t="str">
        <f ca="1">no.</f>
        <v/>
      </c>
      <c r="E788" s="4" t="str">
        <f ca="1">position</f>
        <v/>
      </c>
      <c r="J788" s="318"/>
      <c r="M788" s="4"/>
      <c r="O788" s="6"/>
      <c r="Q788" s="20"/>
      <c r="R788" s="5" t="str">
        <f ca="1">score</f>
        <v/>
      </c>
      <c r="S788" s="7" t="str">
        <f ca="1">rescore_svc</f>
        <v/>
      </c>
      <c r="U788" s="11" t="str">
        <f ca="1">price</f>
        <v/>
      </c>
      <c r="V788" s="4"/>
      <c r="Y788" s="388">
        <f ca="1">COUNTIFS(OFFSET($B$10, 0, 0, ROW()-9, 1), SERVICE[[#This Row],[Employee ID]], OFFSET($F$10, 0, 0, ROW()-9, 1), SERVICE[[#This Row],[Resources Role]])</f>
        <v>0</v>
      </c>
      <c r="Z788" s="388">
        <f ca="1">COUNTIFS(OFFSET($F$10, 0, 0, ROW()-9, 1), SERVICE[[#This Row],[Resources Role]], OFFSET($H$10, 0, 0, ROW()-9, 1), SERVICE[[#This Row],[Booking]])</f>
        <v>0</v>
      </c>
    </row>
    <row r="789" spans="1:26" x14ac:dyDescent="0.25">
      <c r="A789" s="6" t="str">
        <f ca="1">no.</f>
        <v/>
      </c>
      <c r="E789" s="4" t="str">
        <f ca="1">position</f>
        <v/>
      </c>
      <c r="J789" s="318"/>
      <c r="M789" s="4"/>
      <c r="O789" s="6"/>
      <c r="Q789" s="20"/>
      <c r="R789" s="5" t="str">
        <f ca="1">score</f>
        <v/>
      </c>
      <c r="S789" s="7" t="str">
        <f ca="1">rescore_svc</f>
        <v/>
      </c>
      <c r="U789" s="11" t="str">
        <f ca="1">price</f>
        <v/>
      </c>
      <c r="V789" s="4"/>
      <c r="Y789" s="388">
        <f ca="1">COUNTIFS(OFFSET($B$10, 0, 0, ROW()-9, 1), SERVICE[[#This Row],[Employee ID]], OFFSET($F$10, 0, 0, ROW()-9, 1), SERVICE[[#This Row],[Resources Role]])</f>
        <v>0</v>
      </c>
      <c r="Z789" s="388">
        <f ca="1">COUNTIFS(OFFSET($F$10, 0, 0, ROW()-9, 1), SERVICE[[#This Row],[Resources Role]], OFFSET($H$10, 0, 0, ROW()-9, 1), SERVICE[[#This Row],[Booking]])</f>
        <v>0</v>
      </c>
    </row>
    <row r="790" spans="1:26" x14ac:dyDescent="0.25">
      <c r="A790" s="6" t="str">
        <f ca="1">no.</f>
        <v/>
      </c>
      <c r="E790" s="4" t="str">
        <f ca="1">position</f>
        <v/>
      </c>
      <c r="J790" s="318"/>
      <c r="M790" s="4"/>
      <c r="O790" s="6"/>
      <c r="Q790" s="20"/>
      <c r="R790" s="5" t="str">
        <f ca="1">score</f>
        <v/>
      </c>
      <c r="S790" s="7" t="str">
        <f ca="1">rescore_svc</f>
        <v/>
      </c>
      <c r="U790" s="11" t="str">
        <f ca="1">price</f>
        <v/>
      </c>
      <c r="V790" s="4"/>
      <c r="Y790" s="388">
        <f ca="1">COUNTIFS(OFFSET($B$10, 0, 0, ROW()-9, 1), SERVICE[[#This Row],[Employee ID]], OFFSET($F$10, 0, 0, ROW()-9, 1), SERVICE[[#This Row],[Resources Role]])</f>
        <v>0</v>
      </c>
      <c r="Z790" s="388">
        <f ca="1">COUNTIFS(OFFSET($F$10, 0, 0, ROW()-9, 1), SERVICE[[#This Row],[Resources Role]], OFFSET($H$10, 0, 0, ROW()-9, 1), SERVICE[[#This Row],[Booking]])</f>
        <v>0</v>
      </c>
    </row>
    <row r="791" spans="1:26" x14ac:dyDescent="0.25">
      <c r="A791" s="6" t="str">
        <f ca="1">no.</f>
        <v/>
      </c>
      <c r="E791" s="4" t="str">
        <f ca="1">position</f>
        <v/>
      </c>
      <c r="J791" s="318"/>
      <c r="M791" s="4"/>
      <c r="O791" s="6"/>
      <c r="Q791" s="20"/>
      <c r="R791" s="5" t="str">
        <f ca="1">score</f>
        <v/>
      </c>
      <c r="S791" s="7" t="str">
        <f ca="1">rescore_svc</f>
        <v/>
      </c>
      <c r="U791" s="11" t="str">
        <f ca="1">price</f>
        <v/>
      </c>
      <c r="V791" s="4"/>
      <c r="Y791" s="388">
        <f ca="1">COUNTIFS(OFFSET($B$10, 0, 0, ROW()-9, 1), SERVICE[[#This Row],[Employee ID]], OFFSET($F$10, 0, 0, ROW()-9, 1), SERVICE[[#This Row],[Resources Role]])</f>
        <v>0</v>
      </c>
      <c r="Z791" s="388">
        <f ca="1">COUNTIFS(OFFSET($F$10, 0, 0, ROW()-9, 1), SERVICE[[#This Row],[Resources Role]], OFFSET($H$10, 0, 0, ROW()-9, 1), SERVICE[[#This Row],[Booking]])</f>
        <v>0</v>
      </c>
    </row>
    <row r="792" spans="1:26" x14ac:dyDescent="0.25">
      <c r="A792" s="6" t="str">
        <f ca="1">no.</f>
        <v/>
      </c>
      <c r="E792" s="4" t="str">
        <f ca="1">position</f>
        <v/>
      </c>
      <c r="J792" s="318"/>
      <c r="M792" s="4"/>
      <c r="O792" s="6"/>
      <c r="Q792" s="20"/>
      <c r="R792" s="5" t="str">
        <f ca="1">score</f>
        <v/>
      </c>
      <c r="S792" s="7" t="str">
        <f ca="1">rescore_svc</f>
        <v/>
      </c>
      <c r="U792" s="11" t="str">
        <f ca="1">price</f>
        <v/>
      </c>
      <c r="V792" s="4"/>
      <c r="Y792" s="388">
        <f ca="1">COUNTIFS(OFFSET($B$10, 0, 0, ROW()-9, 1), SERVICE[[#This Row],[Employee ID]], OFFSET($F$10, 0, 0, ROW()-9, 1), SERVICE[[#This Row],[Resources Role]])</f>
        <v>0</v>
      </c>
      <c r="Z792" s="388">
        <f ca="1">COUNTIFS(OFFSET($F$10, 0, 0, ROW()-9, 1), SERVICE[[#This Row],[Resources Role]], OFFSET($H$10, 0, 0, ROW()-9, 1), SERVICE[[#This Row],[Booking]])</f>
        <v>0</v>
      </c>
    </row>
    <row r="793" spans="1:26" x14ac:dyDescent="0.25">
      <c r="A793" s="6" t="str">
        <f ca="1">no.</f>
        <v/>
      </c>
      <c r="E793" s="4" t="str">
        <f ca="1">position</f>
        <v/>
      </c>
      <c r="J793" s="318"/>
      <c r="M793" s="4"/>
      <c r="O793" s="6"/>
      <c r="Q793" s="20"/>
      <c r="R793" s="5" t="str">
        <f ca="1">score</f>
        <v/>
      </c>
      <c r="S793" s="7" t="str">
        <f ca="1">rescore_svc</f>
        <v/>
      </c>
      <c r="U793" s="11" t="str">
        <f ca="1">price</f>
        <v/>
      </c>
      <c r="V793" s="4"/>
      <c r="Y793" s="388">
        <f ca="1">COUNTIFS(OFFSET($B$10, 0, 0, ROW()-9, 1), SERVICE[[#This Row],[Employee ID]], OFFSET($F$10, 0, 0, ROW()-9, 1), SERVICE[[#This Row],[Resources Role]])</f>
        <v>0</v>
      </c>
      <c r="Z793" s="388">
        <f ca="1">COUNTIFS(OFFSET($F$10, 0, 0, ROW()-9, 1), SERVICE[[#This Row],[Resources Role]], OFFSET($H$10, 0, 0, ROW()-9, 1), SERVICE[[#This Row],[Booking]])</f>
        <v>0</v>
      </c>
    </row>
    <row r="794" spans="1:26" x14ac:dyDescent="0.25">
      <c r="A794" s="6" t="str">
        <f ca="1">no.</f>
        <v/>
      </c>
      <c r="E794" s="4" t="str">
        <f ca="1">position</f>
        <v/>
      </c>
      <c r="J794" s="318"/>
      <c r="M794" s="4"/>
      <c r="O794" s="6"/>
      <c r="Q794" s="20"/>
      <c r="R794" s="5" t="str">
        <f ca="1">score</f>
        <v/>
      </c>
      <c r="S794" s="7" t="str">
        <f ca="1">rescore_svc</f>
        <v/>
      </c>
      <c r="U794" s="11" t="str">
        <f ca="1">price</f>
        <v/>
      </c>
      <c r="V794" s="4"/>
      <c r="Y794" s="388">
        <f ca="1">COUNTIFS(OFFSET($B$10, 0, 0, ROW()-9, 1), SERVICE[[#This Row],[Employee ID]], OFFSET($F$10, 0, 0, ROW()-9, 1), SERVICE[[#This Row],[Resources Role]])</f>
        <v>0</v>
      </c>
      <c r="Z794" s="388">
        <f ca="1">COUNTIFS(OFFSET($F$10, 0, 0, ROW()-9, 1), SERVICE[[#This Row],[Resources Role]], OFFSET($H$10, 0, 0, ROW()-9, 1), SERVICE[[#This Row],[Booking]])</f>
        <v>0</v>
      </c>
    </row>
    <row r="795" spans="1:26" x14ac:dyDescent="0.25">
      <c r="A795" s="6" t="str">
        <f ca="1">no.</f>
        <v/>
      </c>
      <c r="E795" s="4" t="str">
        <f ca="1">position</f>
        <v/>
      </c>
      <c r="J795" s="318"/>
      <c r="M795" s="4"/>
      <c r="O795" s="6"/>
      <c r="Q795" s="20"/>
      <c r="R795" s="5" t="str">
        <f ca="1">score</f>
        <v/>
      </c>
      <c r="S795" s="7" t="str">
        <f ca="1">rescore_svc</f>
        <v/>
      </c>
      <c r="U795" s="11" t="str">
        <f ca="1">price</f>
        <v/>
      </c>
      <c r="V795" s="4"/>
      <c r="Y795" s="388">
        <f ca="1">COUNTIFS(OFFSET($B$10, 0, 0, ROW()-9, 1), SERVICE[[#This Row],[Employee ID]], OFFSET($F$10, 0, 0, ROW()-9, 1), SERVICE[[#This Row],[Resources Role]])</f>
        <v>0</v>
      </c>
      <c r="Z795" s="388">
        <f ca="1">COUNTIFS(OFFSET($F$10, 0, 0, ROW()-9, 1), SERVICE[[#This Row],[Resources Role]], OFFSET($H$10, 0, 0, ROW()-9, 1), SERVICE[[#This Row],[Booking]])</f>
        <v>0</v>
      </c>
    </row>
    <row r="796" spans="1:26" x14ac:dyDescent="0.25">
      <c r="A796" s="6" t="str">
        <f ca="1">no.</f>
        <v/>
      </c>
      <c r="E796" s="4" t="str">
        <f ca="1">position</f>
        <v/>
      </c>
      <c r="J796" s="318"/>
      <c r="M796" s="4"/>
      <c r="O796" s="6"/>
      <c r="Q796" s="20"/>
      <c r="R796" s="5" t="str">
        <f ca="1">score</f>
        <v/>
      </c>
      <c r="S796" s="7" t="str">
        <f ca="1">rescore_svc</f>
        <v/>
      </c>
      <c r="U796" s="11" t="str">
        <f ca="1">price</f>
        <v/>
      </c>
      <c r="V796" s="4"/>
      <c r="Y796" s="388">
        <f ca="1">COUNTIFS(OFFSET($B$10, 0, 0, ROW()-9, 1), SERVICE[[#This Row],[Employee ID]], OFFSET($F$10, 0, 0, ROW()-9, 1), SERVICE[[#This Row],[Resources Role]])</f>
        <v>0</v>
      </c>
      <c r="Z796" s="388">
        <f ca="1">COUNTIFS(OFFSET($F$10, 0, 0, ROW()-9, 1), SERVICE[[#This Row],[Resources Role]], OFFSET($H$10, 0, 0, ROW()-9, 1), SERVICE[[#This Row],[Booking]])</f>
        <v>0</v>
      </c>
    </row>
    <row r="797" spans="1:26" x14ac:dyDescent="0.25">
      <c r="A797" s="6" t="str">
        <f ca="1">no.</f>
        <v/>
      </c>
      <c r="E797" s="4" t="str">
        <f ca="1">position</f>
        <v/>
      </c>
      <c r="J797" s="318"/>
      <c r="M797" s="4"/>
      <c r="O797" s="6"/>
      <c r="Q797" s="20"/>
      <c r="R797" s="5" t="str">
        <f ca="1">score</f>
        <v/>
      </c>
      <c r="S797" s="7" t="str">
        <f ca="1">rescore_svc</f>
        <v/>
      </c>
      <c r="U797" s="11" t="str">
        <f ca="1">price</f>
        <v/>
      </c>
      <c r="V797" s="4"/>
      <c r="Y797" s="388">
        <f ca="1">COUNTIFS(OFFSET($B$10, 0, 0, ROW()-9, 1), SERVICE[[#This Row],[Employee ID]], OFFSET($F$10, 0, 0, ROW()-9, 1), SERVICE[[#This Row],[Resources Role]])</f>
        <v>0</v>
      </c>
      <c r="Z797" s="388">
        <f ca="1">COUNTIFS(OFFSET($F$10, 0, 0, ROW()-9, 1), SERVICE[[#This Row],[Resources Role]], OFFSET($H$10, 0, 0, ROW()-9, 1), SERVICE[[#This Row],[Booking]])</f>
        <v>0</v>
      </c>
    </row>
    <row r="798" spans="1:26" x14ac:dyDescent="0.25">
      <c r="A798" s="6" t="str">
        <f ca="1">no.</f>
        <v/>
      </c>
      <c r="E798" s="4" t="str">
        <f ca="1">position</f>
        <v/>
      </c>
      <c r="J798" s="318"/>
      <c r="M798" s="4"/>
      <c r="O798" s="6"/>
      <c r="Q798" s="20"/>
      <c r="R798" s="5" t="str">
        <f ca="1">score</f>
        <v/>
      </c>
      <c r="S798" s="7" t="str">
        <f ca="1">rescore_svc</f>
        <v/>
      </c>
      <c r="U798" s="11" t="str">
        <f ca="1">price</f>
        <v/>
      </c>
      <c r="V798" s="4"/>
      <c r="Y798" s="388">
        <f ca="1">COUNTIFS(OFFSET($B$10, 0, 0, ROW()-9, 1), SERVICE[[#This Row],[Employee ID]], OFFSET($F$10, 0, 0, ROW()-9, 1), SERVICE[[#This Row],[Resources Role]])</f>
        <v>0</v>
      </c>
      <c r="Z798" s="388">
        <f ca="1">COUNTIFS(OFFSET($F$10, 0, 0, ROW()-9, 1), SERVICE[[#This Row],[Resources Role]], OFFSET($H$10, 0, 0, ROW()-9, 1), SERVICE[[#This Row],[Booking]])</f>
        <v>0</v>
      </c>
    </row>
    <row r="799" spans="1:26" x14ac:dyDescent="0.25">
      <c r="A799" s="6" t="str">
        <f ca="1">no.</f>
        <v/>
      </c>
      <c r="E799" s="4" t="str">
        <f ca="1">position</f>
        <v/>
      </c>
      <c r="J799" s="318"/>
      <c r="M799" s="4"/>
      <c r="O799" s="6"/>
      <c r="Q799" s="20"/>
      <c r="R799" s="5" t="str">
        <f ca="1">score</f>
        <v/>
      </c>
      <c r="S799" s="7" t="str">
        <f ca="1">rescore_svc</f>
        <v/>
      </c>
      <c r="U799" s="11" t="str">
        <f ca="1">price</f>
        <v/>
      </c>
      <c r="V799" s="4"/>
      <c r="Y799" s="388">
        <f ca="1">COUNTIFS(OFFSET($B$10, 0, 0, ROW()-9, 1), SERVICE[[#This Row],[Employee ID]], OFFSET($F$10, 0, 0, ROW()-9, 1), SERVICE[[#This Row],[Resources Role]])</f>
        <v>0</v>
      </c>
      <c r="Z799" s="388">
        <f ca="1">COUNTIFS(OFFSET($F$10, 0, 0, ROW()-9, 1), SERVICE[[#This Row],[Resources Role]], OFFSET($H$10, 0, 0, ROW()-9, 1), SERVICE[[#This Row],[Booking]])</f>
        <v>0</v>
      </c>
    </row>
    <row r="800" spans="1:26" x14ac:dyDescent="0.25">
      <c r="A800" s="6" t="str">
        <f ca="1">no.</f>
        <v/>
      </c>
      <c r="E800" s="4" t="str">
        <f ca="1">position</f>
        <v/>
      </c>
      <c r="J800" s="318"/>
      <c r="M800" s="4"/>
      <c r="O800" s="6"/>
      <c r="Q800" s="20"/>
      <c r="R800" s="5" t="str">
        <f ca="1">score</f>
        <v/>
      </c>
      <c r="S800" s="7" t="str">
        <f ca="1">rescore_svc</f>
        <v/>
      </c>
      <c r="U800" s="11" t="str">
        <f ca="1">price</f>
        <v/>
      </c>
      <c r="V800" s="4"/>
      <c r="Y800" s="388">
        <f ca="1">COUNTIFS(OFFSET($B$10, 0, 0, ROW()-9, 1), SERVICE[[#This Row],[Employee ID]], OFFSET($F$10, 0, 0, ROW()-9, 1), SERVICE[[#This Row],[Resources Role]])</f>
        <v>0</v>
      </c>
      <c r="Z800" s="388">
        <f ca="1">COUNTIFS(OFFSET($F$10, 0, 0, ROW()-9, 1), SERVICE[[#This Row],[Resources Role]], OFFSET($H$10, 0, 0, ROW()-9, 1), SERVICE[[#This Row],[Booking]])</f>
        <v>0</v>
      </c>
    </row>
    <row r="801" spans="1:26" x14ac:dyDescent="0.25">
      <c r="A801" s="6" t="str">
        <f ca="1">no.</f>
        <v/>
      </c>
      <c r="E801" s="4" t="str">
        <f ca="1">position</f>
        <v/>
      </c>
      <c r="J801" s="318"/>
      <c r="M801" s="4"/>
      <c r="O801" s="6"/>
      <c r="Q801" s="20"/>
      <c r="R801" s="5" t="str">
        <f ca="1">score</f>
        <v/>
      </c>
      <c r="S801" s="7" t="str">
        <f ca="1">rescore_svc</f>
        <v/>
      </c>
      <c r="U801" s="11" t="str">
        <f ca="1">price</f>
        <v/>
      </c>
      <c r="V801" s="4"/>
      <c r="Y801" s="388">
        <f ca="1">COUNTIFS(OFFSET($B$10, 0, 0, ROW()-9, 1), SERVICE[[#This Row],[Employee ID]], OFFSET($F$10, 0, 0, ROW()-9, 1), SERVICE[[#This Row],[Resources Role]])</f>
        <v>0</v>
      </c>
      <c r="Z801" s="388">
        <f ca="1">COUNTIFS(OFFSET($F$10, 0, 0, ROW()-9, 1), SERVICE[[#This Row],[Resources Role]], OFFSET($H$10, 0, 0, ROW()-9, 1), SERVICE[[#This Row],[Booking]])</f>
        <v>0</v>
      </c>
    </row>
    <row r="802" spans="1:26" x14ac:dyDescent="0.25">
      <c r="A802" s="6" t="str">
        <f ca="1">no.</f>
        <v/>
      </c>
      <c r="E802" s="4" t="str">
        <f ca="1">position</f>
        <v/>
      </c>
      <c r="J802" s="318"/>
      <c r="M802" s="4"/>
      <c r="O802" s="6"/>
      <c r="Q802" s="20"/>
      <c r="R802" s="5" t="str">
        <f ca="1">score</f>
        <v/>
      </c>
      <c r="S802" s="7" t="str">
        <f ca="1">rescore_svc</f>
        <v/>
      </c>
      <c r="U802" s="11" t="str">
        <f ca="1">price</f>
        <v/>
      </c>
      <c r="V802" s="4"/>
      <c r="Y802" s="388">
        <f ca="1">COUNTIFS(OFFSET($B$10, 0, 0, ROW()-9, 1), SERVICE[[#This Row],[Employee ID]], OFFSET($F$10, 0, 0, ROW()-9, 1), SERVICE[[#This Row],[Resources Role]])</f>
        <v>0</v>
      </c>
      <c r="Z802" s="388">
        <f ca="1">COUNTIFS(OFFSET($F$10, 0, 0, ROW()-9, 1), SERVICE[[#This Row],[Resources Role]], OFFSET($H$10, 0, 0, ROW()-9, 1), SERVICE[[#This Row],[Booking]])</f>
        <v>0</v>
      </c>
    </row>
    <row r="803" spans="1:26" x14ac:dyDescent="0.25">
      <c r="A803" s="6" t="str">
        <f ca="1">no.</f>
        <v/>
      </c>
      <c r="E803" s="4" t="str">
        <f ca="1">position</f>
        <v/>
      </c>
      <c r="J803" s="318"/>
      <c r="M803" s="4"/>
      <c r="O803" s="6"/>
      <c r="Q803" s="20"/>
      <c r="R803" s="5" t="str">
        <f ca="1">score</f>
        <v/>
      </c>
      <c r="S803" s="7" t="str">
        <f ca="1">rescore_svc</f>
        <v/>
      </c>
      <c r="U803" s="11" t="str">
        <f ca="1">price</f>
        <v/>
      </c>
      <c r="V803" s="4"/>
      <c r="Y803" s="388">
        <f ca="1">COUNTIFS(OFFSET($B$10, 0, 0, ROW()-9, 1), SERVICE[[#This Row],[Employee ID]], OFFSET($F$10, 0, 0, ROW()-9, 1), SERVICE[[#This Row],[Resources Role]])</f>
        <v>0</v>
      </c>
      <c r="Z803" s="388">
        <f ca="1">COUNTIFS(OFFSET($F$10, 0, 0, ROW()-9, 1), SERVICE[[#This Row],[Resources Role]], OFFSET($H$10, 0, 0, ROW()-9, 1), SERVICE[[#This Row],[Booking]])</f>
        <v>0</v>
      </c>
    </row>
    <row r="804" spans="1:26" x14ac:dyDescent="0.25">
      <c r="A804" s="6" t="str">
        <f ca="1">no.</f>
        <v/>
      </c>
      <c r="E804" s="4" t="str">
        <f ca="1">position</f>
        <v/>
      </c>
      <c r="J804" s="318"/>
      <c r="M804" s="4"/>
      <c r="O804" s="6"/>
      <c r="Q804" s="20"/>
      <c r="R804" s="5" t="str">
        <f ca="1">score</f>
        <v/>
      </c>
      <c r="S804" s="7" t="str">
        <f ca="1">rescore_svc</f>
        <v/>
      </c>
      <c r="U804" s="11" t="str">
        <f ca="1">price</f>
        <v/>
      </c>
      <c r="V804" s="4"/>
      <c r="Y804" s="388">
        <f ca="1">COUNTIFS(OFFSET($B$10, 0, 0, ROW()-9, 1), SERVICE[[#This Row],[Employee ID]], OFFSET($F$10, 0, 0, ROW()-9, 1), SERVICE[[#This Row],[Resources Role]])</f>
        <v>0</v>
      </c>
      <c r="Z804" s="388">
        <f ca="1">COUNTIFS(OFFSET($F$10, 0, 0, ROW()-9, 1), SERVICE[[#This Row],[Resources Role]], OFFSET($H$10, 0, 0, ROW()-9, 1), SERVICE[[#This Row],[Booking]])</f>
        <v>0</v>
      </c>
    </row>
    <row r="805" spans="1:26" x14ac:dyDescent="0.25">
      <c r="A805" s="6" t="str">
        <f ca="1">no.</f>
        <v/>
      </c>
      <c r="E805" s="4" t="str">
        <f ca="1">position</f>
        <v/>
      </c>
      <c r="J805" s="318"/>
      <c r="M805" s="4"/>
      <c r="O805" s="6"/>
      <c r="Q805" s="20"/>
      <c r="R805" s="5" t="str">
        <f ca="1">score</f>
        <v/>
      </c>
      <c r="S805" s="7" t="str">
        <f ca="1">rescore_svc</f>
        <v/>
      </c>
      <c r="U805" s="11" t="str">
        <f ca="1">price</f>
        <v/>
      </c>
      <c r="V805" s="4"/>
      <c r="Y805" s="388">
        <f ca="1">COUNTIFS(OFFSET($B$10, 0, 0, ROW()-9, 1), SERVICE[[#This Row],[Employee ID]], OFFSET($F$10, 0, 0, ROW()-9, 1), SERVICE[[#This Row],[Resources Role]])</f>
        <v>0</v>
      </c>
      <c r="Z805" s="388">
        <f ca="1">COUNTIFS(OFFSET($F$10, 0, 0, ROW()-9, 1), SERVICE[[#This Row],[Resources Role]], OFFSET($H$10, 0, 0, ROW()-9, 1), SERVICE[[#This Row],[Booking]])</f>
        <v>0</v>
      </c>
    </row>
    <row r="806" spans="1:26" x14ac:dyDescent="0.25">
      <c r="A806" s="6" t="str">
        <f ca="1">no.</f>
        <v/>
      </c>
      <c r="E806" s="4" t="str">
        <f ca="1">position</f>
        <v/>
      </c>
      <c r="J806" s="318"/>
      <c r="M806" s="4"/>
      <c r="O806" s="6"/>
      <c r="Q806" s="20"/>
      <c r="R806" s="5" t="str">
        <f ca="1">score</f>
        <v/>
      </c>
      <c r="S806" s="7" t="str">
        <f ca="1">rescore_svc</f>
        <v/>
      </c>
      <c r="U806" s="11" t="str">
        <f ca="1">price</f>
        <v/>
      </c>
      <c r="V806" s="4"/>
      <c r="Y806" s="388">
        <f ca="1">COUNTIFS(OFFSET($B$10, 0, 0, ROW()-9, 1), SERVICE[[#This Row],[Employee ID]], OFFSET($F$10, 0, 0, ROW()-9, 1), SERVICE[[#This Row],[Resources Role]])</f>
        <v>0</v>
      </c>
      <c r="Z806" s="388">
        <f ca="1">COUNTIFS(OFFSET($F$10, 0, 0, ROW()-9, 1), SERVICE[[#This Row],[Resources Role]], OFFSET($H$10, 0, 0, ROW()-9, 1), SERVICE[[#This Row],[Booking]])</f>
        <v>0</v>
      </c>
    </row>
    <row r="807" spans="1:26" x14ac:dyDescent="0.25">
      <c r="A807" s="6" t="str">
        <f ca="1">no.</f>
        <v/>
      </c>
      <c r="E807" s="4" t="str">
        <f ca="1">position</f>
        <v/>
      </c>
      <c r="J807" s="318"/>
      <c r="M807" s="4"/>
      <c r="O807" s="6"/>
      <c r="Q807" s="20"/>
      <c r="R807" s="5" t="str">
        <f ca="1">score</f>
        <v/>
      </c>
      <c r="S807" s="7" t="str">
        <f ca="1">rescore_svc</f>
        <v/>
      </c>
      <c r="U807" s="11" t="str">
        <f ca="1">price</f>
        <v/>
      </c>
      <c r="V807" s="4"/>
      <c r="Y807" s="388">
        <f ca="1">COUNTIFS(OFFSET($B$10, 0, 0, ROW()-9, 1), SERVICE[[#This Row],[Employee ID]], OFFSET($F$10, 0, 0, ROW()-9, 1), SERVICE[[#This Row],[Resources Role]])</f>
        <v>0</v>
      </c>
      <c r="Z807" s="388">
        <f ca="1">COUNTIFS(OFFSET($F$10, 0, 0, ROW()-9, 1), SERVICE[[#This Row],[Resources Role]], OFFSET($H$10, 0, 0, ROW()-9, 1), SERVICE[[#This Row],[Booking]])</f>
        <v>0</v>
      </c>
    </row>
    <row r="808" spans="1:26" x14ac:dyDescent="0.25">
      <c r="A808" s="6" t="str">
        <f ca="1">no.</f>
        <v/>
      </c>
      <c r="E808" s="4" t="str">
        <f ca="1">position</f>
        <v/>
      </c>
      <c r="J808" s="318"/>
      <c r="M808" s="4"/>
      <c r="O808" s="6"/>
      <c r="Q808" s="20"/>
      <c r="R808" s="5" t="str">
        <f ca="1">score</f>
        <v/>
      </c>
      <c r="S808" s="7" t="str">
        <f ca="1">rescore_svc</f>
        <v/>
      </c>
      <c r="U808" s="11" t="str">
        <f ca="1">price</f>
        <v/>
      </c>
      <c r="V808" s="4"/>
      <c r="Y808" s="388">
        <f ca="1">COUNTIFS(OFFSET($B$10, 0, 0, ROW()-9, 1), SERVICE[[#This Row],[Employee ID]], OFFSET($F$10, 0, 0, ROW()-9, 1), SERVICE[[#This Row],[Resources Role]])</f>
        <v>0</v>
      </c>
      <c r="Z808" s="388">
        <f ca="1">COUNTIFS(OFFSET($F$10, 0, 0, ROW()-9, 1), SERVICE[[#This Row],[Resources Role]], OFFSET($H$10, 0, 0, ROW()-9, 1), SERVICE[[#This Row],[Booking]])</f>
        <v>0</v>
      </c>
    </row>
    <row r="809" spans="1:26" x14ac:dyDescent="0.25">
      <c r="A809" s="6" t="str">
        <f ca="1">no.</f>
        <v/>
      </c>
      <c r="E809" s="4" t="str">
        <f ca="1">position</f>
        <v/>
      </c>
      <c r="J809" s="318"/>
      <c r="M809" s="4"/>
      <c r="O809" s="6"/>
      <c r="Q809" s="20"/>
      <c r="R809" s="5" t="str">
        <f ca="1">score</f>
        <v/>
      </c>
      <c r="S809" s="7" t="str">
        <f ca="1">rescore_svc</f>
        <v/>
      </c>
      <c r="U809" s="11" t="str">
        <f ca="1">price</f>
        <v/>
      </c>
      <c r="V809" s="4"/>
      <c r="Y809" s="388">
        <f ca="1">COUNTIFS(OFFSET($B$10, 0, 0, ROW()-9, 1), SERVICE[[#This Row],[Employee ID]], OFFSET($F$10, 0, 0, ROW()-9, 1), SERVICE[[#This Row],[Resources Role]])</f>
        <v>0</v>
      </c>
      <c r="Z809" s="388">
        <f ca="1">COUNTIFS(OFFSET($F$10, 0, 0, ROW()-9, 1), SERVICE[[#This Row],[Resources Role]], OFFSET($H$10, 0, 0, ROW()-9, 1), SERVICE[[#This Row],[Booking]])</f>
        <v>0</v>
      </c>
    </row>
    <row r="810" spans="1:26" x14ac:dyDescent="0.25">
      <c r="A810" s="6" t="str">
        <f ca="1">no.</f>
        <v/>
      </c>
      <c r="E810" s="4" t="str">
        <f ca="1">position</f>
        <v/>
      </c>
      <c r="J810" s="318"/>
      <c r="M810" s="4"/>
      <c r="O810" s="6"/>
      <c r="Q810" s="20"/>
      <c r="R810" s="5" t="str">
        <f ca="1">score</f>
        <v/>
      </c>
      <c r="S810" s="7" t="str">
        <f ca="1">rescore_svc</f>
        <v/>
      </c>
      <c r="U810" s="11" t="str">
        <f ca="1">price</f>
        <v/>
      </c>
      <c r="V810" s="4"/>
      <c r="Y810" s="388">
        <f ca="1">COUNTIFS(OFFSET($B$10, 0, 0, ROW()-9, 1), SERVICE[[#This Row],[Employee ID]], OFFSET($F$10, 0, 0, ROW()-9, 1), SERVICE[[#This Row],[Resources Role]])</f>
        <v>0</v>
      </c>
      <c r="Z810" s="388">
        <f ca="1">COUNTIFS(OFFSET($F$10, 0, 0, ROW()-9, 1), SERVICE[[#This Row],[Resources Role]], OFFSET($H$10, 0, 0, ROW()-9, 1), SERVICE[[#This Row],[Booking]])</f>
        <v>0</v>
      </c>
    </row>
    <row r="811" spans="1:26" x14ac:dyDescent="0.25">
      <c r="A811" s="6" t="str">
        <f ca="1">no.</f>
        <v/>
      </c>
      <c r="E811" s="4" t="str">
        <f ca="1">position</f>
        <v/>
      </c>
      <c r="J811" s="318"/>
      <c r="M811" s="4"/>
      <c r="O811" s="6"/>
      <c r="Q811" s="20"/>
      <c r="R811" s="5" t="str">
        <f ca="1">score</f>
        <v/>
      </c>
      <c r="S811" s="7" t="str">
        <f ca="1">rescore_svc</f>
        <v/>
      </c>
      <c r="U811" s="11" t="str">
        <f ca="1">price</f>
        <v/>
      </c>
      <c r="V811" s="4"/>
      <c r="Y811" s="388">
        <f ca="1">COUNTIFS(OFFSET($B$10, 0, 0, ROW()-9, 1), SERVICE[[#This Row],[Employee ID]], OFFSET($F$10, 0, 0, ROW()-9, 1), SERVICE[[#This Row],[Resources Role]])</f>
        <v>0</v>
      </c>
      <c r="Z811" s="388">
        <f ca="1">COUNTIFS(OFFSET($F$10, 0, 0, ROW()-9, 1), SERVICE[[#This Row],[Resources Role]], OFFSET($H$10, 0, 0, ROW()-9, 1), SERVICE[[#This Row],[Booking]])</f>
        <v>0</v>
      </c>
    </row>
    <row r="812" spans="1:26" x14ac:dyDescent="0.25">
      <c r="A812" s="6" t="str">
        <f ca="1">no.</f>
        <v/>
      </c>
      <c r="E812" s="4" t="str">
        <f ca="1">position</f>
        <v/>
      </c>
      <c r="J812" s="318"/>
      <c r="M812" s="4"/>
      <c r="O812" s="6"/>
      <c r="Q812" s="20"/>
      <c r="R812" s="5" t="str">
        <f ca="1">score</f>
        <v/>
      </c>
      <c r="S812" s="7" t="str">
        <f ca="1">rescore_svc</f>
        <v/>
      </c>
      <c r="U812" s="11" t="str">
        <f ca="1">price</f>
        <v/>
      </c>
      <c r="V812" s="4"/>
      <c r="Y812" s="388">
        <f ca="1">COUNTIFS(OFFSET($B$10, 0, 0, ROW()-9, 1), SERVICE[[#This Row],[Employee ID]], OFFSET($F$10, 0, 0, ROW()-9, 1), SERVICE[[#This Row],[Resources Role]])</f>
        <v>0</v>
      </c>
      <c r="Z812" s="388">
        <f ca="1">COUNTIFS(OFFSET($F$10, 0, 0, ROW()-9, 1), SERVICE[[#This Row],[Resources Role]], OFFSET($H$10, 0, 0, ROW()-9, 1), SERVICE[[#This Row],[Booking]])</f>
        <v>0</v>
      </c>
    </row>
    <row r="813" spans="1:26" x14ac:dyDescent="0.25">
      <c r="A813" s="6" t="str">
        <f ca="1">no.</f>
        <v/>
      </c>
      <c r="E813" s="4" t="str">
        <f ca="1">position</f>
        <v/>
      </c>
      <c r="J813" s="318"/>
      <c r="M813" s="4"/>
      <c r="O813" s="6"/>
      <c r="Q813" s="20"/>
      <c r="R813" s="5" t="str">
        <f ca="1">score</f>
        <v/>
      </c>
      <c r="S813" s="7" t="str">
        <f ca="1">rescore_svc</f>
        <v/>
      </c>
      <c r="U813" s="11" t="str">
        <f ca="1">price</f>
        <v/>
      </c>
      <c r="V813" s="4"/>
      <c r="Y813" s="388">
        <f ca="1">COUNTIFS(OFFSET($B$10, 0, 0, ROW()-9, 1), SERVICE[[#This Row],[Employee ID]], OFFSET($F$10, 0, 0, ROW()-9, 1), SERVICE[[#This Row],[Resources Role]])</f>
        <v>0</v>
      </c>
      <c r="Z813" s="388">
        <f ca="1">COUNTIFS(OFFSET($F$10, 0, 0, ROW()-9, 1), SERVICE[[#This Row],[Resources Role]], OFFSET($H$10, 0, 0, ROW()-9, 1), SERVICE[[#This Row],[Booking]])</f>
        <v>0</v>
      </c>
    </row>
    <row r="814" spans="1:26" x14ac:dyDescent="0.25">
      <c r="A814" s="6" t="str">
        <f ca="1">no.</f>
        <v/>
      </c>
      <c r="E814" s="4" t="str">
        <f ca="1">position</f>
        <v/>
      </c>
      <c r="J814" s="318"/>
      <c r="M814" s="4"/>
      <c r="O814" s="6"/>
      <c r="Q814" s="20"/>
      <c r="R814" s="5" t="str">
        <f ca="1">score</f>
        <v/>
      </c>
      <c r="S814" s="7" t="str">
        <f ca="1">rescore_svc</f>
        <v/>
      </c>
      <c r="U814" s="11" t="str">
        <f ca="1">price</f>
        <v/>
      </c>
      <c r="V814" s="4"/>
      <c r="Y814" s="388">
        <f ca="1">COUNTIFS(OFFSET($B$10, 0, 0, ROW()-9, 1), SERVICE[[#This Row],[Employee ID]], OFFSET($F$10, 0, 0, ROW()-9, 1), SERVICE[[#This Row],[Resources Role]])</f>
        <v>0</v>
      </c>
      <c r="Z814" s="388">
        <f ca="1">COUNTIFS(OFFSET($F$10, 0, 0, ROW()-9, 1), SERVICE[[#This Row],[Resources Role]], OFFSET($H$10, 0, 0, ROW()-9, 1), SERVICE[[#This Row],[Booking]])</f>
        <v>0</v>
      </c>
    </row>
    <row r="815" spans="1:26" x14ac:dyDescent="0.25">
      <c r="A815" s="6" t="str">
        <f ca="1">no.</f>
        <v/>
      </c>
      <c r="E815" s="4" t="str">
        <f ca="1">position</f>
        <v/>
      </c>
      <c r="J815" s="318"/>
      <c r="M815" s="4"/>
      <c r="O815" s="6"/>
      <c r="Q815" s="20"/>
      <c r="R815" s="5" t="str">
        <f ca="1">score</f>
        <v/>
      </c>
      <c r="S815" s="7" t="str">
        <f ca="1">rescore_svc</f>
        <v/>
      </c>
      <c r="U815" s="11" t="str">
        <f ca="1">price</f>
        <v/>
      </c>
      <c r="V815" s="4"/>
      <c r="Y815" s="388">
        <f ca="1">COUNTIFS(OFFSET($B$10, 0, 0, ROW()-9, 1), SERVICE[[#This Row],[Employee ID]], OFFSET($F$10, 0, 0, ROW()-9, 1), SERVICE[[#This Row],[Resources Role]])</f>
        <v>0</v>
      </c>
      <c r="Z815" s="388">
        <f ca="1">COUNTIFS(OFFSET($F$10, 0, 0, ROW()-9, 1), SERVICE[[#This Row],[Resources Role]], OFFSET($H$10, 0, 0, ROW()-9, 1), SERVICE[[#This Row],[Booking]])</f>
        <v>0</v>
      </c>
    </row>
    <row r="816" spans="1:26" x14ac:dyDescent="0.25">
      <c r="A816" s="6" t="str">
        <f ca="1">no.</f>
        <v/>
      </c>
      <c r="E816" s="4" t="str">
        <f ca="1">position</f>
        <v/>
      </c>
      <c r="J816" s="318"/>
      <c r="M816" s="4"/>
      <c r="O816" s="6"/>
      <c r="Q816" s="20"/>
      <c r="R816" s="5" t="str">
        <f ca="1">score</f>
        <v/>
      </c>
      <c r="S816" s="7" t="str">
        <f ca="1">rescore_svc</f>
        <v/>
      </c>
      <c r="U816" s="11" t="str">
        <f ca="1">price</f>
        <v/>
      </c>
      <c r="V816" s="4"/>
      <c r="Y816" s="388">
        <f ca="1">COUNTIFS(OFFSET($B$10, 0, 0, ROW()-9, 1), SERVICE[[#This Row],[Employee ID]], OFFSET($F$10, 0, 0, ROW()-9, 1), SERVICE[[#This Row],[Resources Role]])</f>
        <v>0</v>
      </c>
      <c r="Z816" s="388">
        <f ca="1">COUNTIFS(OFFSET($F$10, 0, 0, ROW()-9, 1), SERVICE[[#This Row],[Resources Role]], OFFSET($H$10, 0, 0, ROW()-9, 1), SERVICE[[#This Row],[Booking]])</f>
        <v>0</v>
      </c>
    </row>
    <row r="817" spans="1:26" x14ac:dyDescent="0.25">
      <c r="A817" s="6" t="str">
        <f ca="1">no.</f>
        <v/>
      </c>
      <c r="E817" s="4" t="str">
        <f ca="1">position</f>
        <v/>
      </c>
      <c r="J817" s="318"/>
      <c r="M817" s="4"/>
      <c r="O817" s="6"/>
      <c r="Q817" s="20"/>
      <c r="R817" s="5" t="str">
        <f ca="1">score</f>
        <v/>
      </c>
      <c r="S817" s="7" t="str">
        <f ca="1">rescore_svc</f>
        <v/>
      </c>
      <c r="U817" s="11" t="str">
        <f ca="1">price</f>
        <v/>
      </c>
      <c r="V817" s="4"/>
      <c r="Y817" s="388">
        <f ca="1">COUNTIFS(OFFSET($B$10, 0, 0, ROW()-9, 1), SERVICE[[#This Row],[Employee ID]], OFFSET($F$10, 0, 0, ROW()-9, 1), SERVICE[[#This Row],[Resources Role]])</f>
        <v>0</v>
      </c>
      <c r="Z817" s="388">
        <f ca="1">COUNTIFS(OFFSET($F$10, 0, 0, ROW()-9, 1), SERVICE[[#This Row],[Resources Role]], OFFSET($H$10, 0, 0, ROW()-9, 1), SERVICE[[#This Row],[Booking]])</f>
        <v>0</v>
      </c>
    </row>
    <row r="818" spans="1:26" x14ac:dyDescent="0.25">
      <c r="A818" s="6" t="str">
        <f ca="1">no.</f>
        <v/>
      </c>
      <c r="E818" s="4" t="str">
        <f ca="1">position</f>
        <v/>
      </c>
      <c r="J818" s="318"/>
      <c r="M818" s="4"/>
      <c r="O818" s="6"/>
      <c r="Q818" s="20"/>
      <c r="R818" s="5" t="str">
        <f ca="1">score</f>
        <v/>
      </c>
      <c r="S818" s="7" t="str">
        <f ca="1">rescore_svc</f>
        <v/>
      </c>
      <c r="U818" s="11" t="str">
        <f ca="1">price</f>
        <v/>
      </c>
      <c r="V818" s="4"/>
      <c r="Y818" s="388">
        <f ca="1">COUNTIFS(OFFSET($B$10, 0, 0, ROW()-9, 1), SERVICE[[#This Row],[Employee ID]], OFFSET($F$10, 0, 0, ROW()-9, 1), SERVICE[[#This Row],[Resources Role]])</f>
        <v>0</v>
      </c>
      <c r="Z818" s="388">
        <f ca="1">COUNTIFS(OFFSET($F$10, 0, 0, ROW()-9, 1), SERVICE[[#This Row],[Resources Role]], OFFSET($H$10, 0, 0, ROW()-9, 1), SERVICE[[#This Row],[Booking]])</f>
        <v>0</v>
      </c>
    </row>
    <row r="819" spans="1:26" x14ac:dyDescent="0.25">
      <c r="A819" s="6" t="str">
        <f ca="1">no.</f>
        <v/>
      </c>
      <c r="E819" s="4" t="str">
        <f ca="1">position</f>
        <v/>
      </c>
      <c r="J819" s="318"/>
      <c r="M819" s="4"/>
      <c r="O819" s="6"/>
      <c r="Q819" s="20"/>
      <c r="R819" s="5" t="str">
        <f ca="1">score</f>
        <v/>
      </c>
      <c r="S819" s="7" t="str">
        <f ca="1">rescore_svc</f>
        <v/>
      </c>
      <c r="U819" s="11" t="str">
        <f ca="1">price</f>
        <v/>
      </c>
      <c r="V819" s="4"/>
      <c r="Y819" s="388">
        <f ca="1">COUNTIFS(OFFSET($B$10, 0, 0, ROW()-9, 1), SERVICE[[#This Row],[Employee ID]], OFFSET($F$10, 0, 0, ROW()-9, 1), SERVICE[[#This Row],[Resources Role]])</f>
        <v>0</v>
      </c>
      <c r="Z819" s="388">
        <f ca="1">COUNTIFS(OFFSET($F$10, 0, 0, ROW()-9, 1), SERVICE[[#This Row],[Resources Role]], OFFSET($H$10, 0, 0, ROW()-9, 1), SERVICE[[#This Row],[Booking]])</f>
        <v>0</v>
      </c>
    </row>
    <row r="820" spans="1:26" x14ac:dyDescent="0.25">
      <c r="A820" s="6" t="str">
        <f ca="1">no.</f>
        <v/>
      </c>
      <c r="E820" s="4" t="str">
        <f ca="1">position</f>
        <v/>
      </c>
      <c r="J820" s="318"/>
      <c r="M820" s="4"/>
      <c r="O820" s="6"/>
      <c r="Q820" s="20"/>
      <c r="R820" s="5" t="str">
        <f ca="1">score</f>
        <v/>
      </c>
      <c r="S820" s="7" t="str">
        <f ca="1">rescore_svc</f>
        <v/>
      </c>
      <c r="U820" s="11" t="str">
        <f ca="1">price</f>
        <v/>
      </c>
      <c r="V820" s="4"/>
      <c r="Y820" s="388">
        <f ca="1">COUNTIFS(OFFSET($B$10, 0, 0, ROW()-9, 1), SERVICE[[#This Row],[Employee ID]], OFFSET($F$10, 0, 0, ROW()-9, 1), SERVICE[[#This Row],[Resources Role]])</f>
        <v>0</v>
      </c>
      <c r="Z820" s="388">
        <f ca="1">COUNTIFS(OFFSET($F$10, 0, 0, ROW()-9, 1), SERVICE[[#This Row],[Resources Role]], OFFSET($H$10, 0, 0, ROW()-9, 1), SERVICE[[#This Row],[Booking]])</f>
        <v>0</v>
      </c>
    </row>
    <row r="821" spans="1:26" x14ac:dyDescent="0.25">
      <c r="A821" s="6" t="str">
        <f ca="1">no.</f>
        <v/>
      </c>
      <c r="E821" s="4" t="str">
        <f ca="1">position</f>
        <v/>
      </c>
      <c r="J821" s="318"/>
      <c r="M821" s="4"/>
      <c r="O821" s="6"/>
      <c r="Q821" s="20"/>
      <c r="R821" s="5" t="str">
        <f ca="1">score</f>
        <v/>
      </c>
      <c r="S821" s="7" t="str">
        <f ca="1">rescore_svc</f>
        <v/>
      </c>
      <c r="U821" s="11" t="str">
        <f ca="1">price</f>
        <v/>
      </c>
      <c r="V821" s="4"/>
      <c r="Y821" s="388">
        <f ca="1">COUNTIFS(OFFSET($B$10, 0, 0, ROW()-9, 1), SERVICE[[#This Row],[Employee ID]], OFFSET($F$10, 0, 0, ROW()-9, 1), SERVICE[[#This Row],[Resources Role]])</f>
        <v>0</v>
      </c>
      <c r="Z821" s="388">
        <f ca="1">COUNTIFS(OFFSET($F$10, 0, 0, ROW()-9, 1), SERVICE[[#This Row],[Resources Role]], OFFSET($H$10, 0, 0, ROW()-9, 1), SERVICE[[#This Row],[Booking]])</f>
        <v>0</v>
      </c>
    </row>
    <row r="822" spans="1:26" x14ac:dyDescent="0.25">
      <c r="A822" s="6" t="str">
        <f ca="1">no.</f>
        <v/>
      </c>
      <c r="E822" s="4" t="str">
        <f ca="1">position</f>
        <v/>
      </c>
      <c r="J822" s="318"/>
      <c r="M822" s="4"/>
      <c r="O822" s="6"/>
      <c r="Q822" s="20"/>
      <c r="R822" s="5" t="str">
        <f ca="1">score</f>
        <v/>
      </c>
      <c r="S822" s="7" t="str">
        <f ca="1">rescore_svc</f>
        <v/>
      </c>
      <c r="U822" s="11" t="str">
        <f ca="1">price</f>
        <v/>
      </c>
      <c r="V822" s="4"/>
      <c r="Y822" s="388">
        <f ca="1">COUNTIFS(OFFSET($B$10, 0, 0, ROW()-9, 1), SERVICE[[#This Row],[Employee ID]], OFFSET($F$10, 0, 0, ROW()-9, 1), SERVICE[[#This Row],[Resources Role]])</f>
        <v>0</v>
      </c>
      <c r="Z822" s="388">
        <f ca="1">COUNTIFS(OFFSET($F$10, 0, 0, ROW()-9, 1), SERVICE[[#This Row],[Resources Role]], OFFSET($H$10, 0, 0, ROW()-9, 1), SERVICE[[#This Row],[Booking]])</f>
        <v>0</v>
      </c>
    </row>
    <row r="823" spans="1:26" x14ac:dyDescent="0.25">
      <c r="A823" s="6" t="str">
        <f ca="1">no.</f>
        <v/>
      </c>
      <c r="E823" s="4" t="str">
        <f ca="1">position</f>
        <v/>
      </c>
      <c r="J823" s="318"/>
      <c r="M823" s="4"/>
      <c r="O823" s="6"/>
      <c r="Q823" s="20"/>
      <c r="R823" s="5" t="str">
        <f ca="1">score</f>
        <v/>
      </c>
      <c r="S823" s="7" t="str">
        <f ca="1">rescore_svc</f>
        <v/>
      </c>
      <c r="U823" s="11" t="str">
        <f ca="1">price</f>
        <v/>
      </c>
      <c r="V823" s="4"/>
      <c r="Y823" s="388">
        <f ca="1">COUNTIFS(OFFSET($B$10, 0, 0, ROW()-9, 1), SERVICE[[#This Row],[Employee ID]], OFFSET($F$10, 0, 0, ROW()-9, 1), SERVICE[[#This Row],[Resources Role]])</f>
        <v>0</v>
      </c>
      <c r="Z823" s="388">
        <f ca="1">COUNTIFS(OFFSET($F$10, 0, 0, ROW()-9, 1), SERVICE[[#This Row],[Resources Role]], OFFSET($H$10, 0, 0, ROW()-9, 1), SERVICE[[#This Row],[Booking]])</f>
        <v>0</v>
      </c>
    </row>
    <row r="824" spans="1:26" x14ac:dyDescent="0.25">
      <c r="A824" s="6" t="str">
        <f ca="1">no.</f>
        <v/>
      </c>
      <c r="E824" s="4" t="str">
        <f ca="1">position</f>
        <v/>
      </c>
      <c r="J824" s="318"/>
      <c r="M824" s="4"/>
      <c r="O824" s="6"/>
      <c r="Q824" s="20"/>
      <c r="R824" s="5" t="str">
        <f ca="1">score</f>
        <v/>
      </c>
      <c r="S824" s="7" t="str">
        <f ca="1">rescore_svc</f>
        <v/>
      </c>
      <c r="U824" s="11" t="str">
        <f ca="1">price</f>
        <v/>
      </c>
      <c r="V824" s="4"/>
      <c r="Y824" s="388">
        <f ca="1">COUNTIFS(OFFSET($B$10, 0, 0, ROW()-9, 1), SERVICE[[#This Row],[Employee ID]], OFFSET($F$10, 0, 0, ROW()-9, 1), SERVICE[[#This Row],[Resources Role]])</f>
        <v>0</v>
      </c>
      <c r="Z824" s="388">
        <f ca="1">COUNTIFS(OFFSET($F$10, 0, 0, ROW()-9, 1), SERVICE[[#This Row],[Resources Role]], OFFSET($H$10, 0, 0, ROW()-9, 1), SERVICE[[#This Row],[Booking]])</f>
        <v>0</v>
      </c>
    </row>
    <row r="825" spans="1:26" x14ac:dyDescent="0.25">
      <c r="A825" s="6" t="str">
        <f ca="1">no.</f>
        <v/>
      </c>
      <c r="E825" s="4" t="str">
        <f ca="1">position</f>
        <v/>
      </c>
      <c r="J825" s="318"/>
      <c r="M825" s="4"/>
      <c r="O825" s="6"/>
      <c r="Q825" s="20"/>
      <c r="R825" s="5" t="str">
        <f ca="1">score</f>
        <v/>
      </c>
      <c r="S825" s="7" t="str">
        <f ca="1">rescore_svc</f>
        <v/>
      </c>
      <c r="U825" s="11" t="str">
        <f ca="1">price</f>
        <v/>
      </c>
      <c r="V825" s="4"/>
      <c r="Y825" s="388">
        <f ca="1">COUNTIFS(OFFSET($B$10, 0, 0, ROW()-9, 1), SERVICE[[#This Row],[Employee ID]], OFFSET($F$10, 0, 0, ROW()-9, 1), SERVICE[[#This Row],[Resources Role]])</f>
        <v>0</v>
      </c>
      <c r="Z825" s="388">
        <f ca="1">COUNTIFS(OFFSET($F$10, 0, 0, ROW()-9, 1), SERVICE[[#This Row],[Resources Role]], OFFSET($H$10, 0, 0, ROW()-9, 1), SERVICE[[#This Row],[Booking]])</f>
        <v>0</v>
      </c>
    </row>
    <row r="826" spans="1:26" x14ac:dyDescent="0.25">
      <c r="A826" s="6" t="str">
        <f ca="1">no.</f>
        <v/>
      </c>
      <c r="E826" s="4" t="str">
        <f ca="1">position</f>
        <v/>
      </c>
      <c r="J826" s="318"/>
      <c r="M826" s="4"/>
      <c r="O826" s="6"/>
      <c r="Q826" s="20"/>
      <c r="R826" s="5" t="str">
        <f ca="1">score</f>
        <v/>
      </c>
      <c r="S826" s="7" t="str">
        <f ca="1">rescore_svc</f>
        <v/>
      </c>
      <c r="U826" s="11" t="str">
        <f ca="1">price</f>
        <v/>
      </c>
      <c r="V826" s="4"/>
      <c r="Y826" s="388">
        <f ca="1">COUNTIFS(OFFSET($B$10, 0, 0, ROW()-9, 1), SERVICE[[#This Row],[Employee ID]], OFFSET($F$10, 0, 0, ROW()-9, 1), SERVICE[[#This Row],[Resources Role]])</f>
        <v>0</v>
      </c>
      <c r="Z826" s="388">
        <f ca="1">COUNTIFS(OFFSET($F$10, 0, 0, ROW()-9, 1), SERVICE[[#This Row],[Resources Role]], OFFSET($H$10, 0, 0, ROW()-9, 1), SERVICE[[#This Row],[Booking]])</f>
        <v>0</v>
      </c>
    </row>
    <row r="827" spans="1:26" x14ac:dyDescent="0.25">
      <c r="A827" s="6" t="str">
        <f ca="1">no.</f>
        <v/>
      </c>
      <c r="E827" s="4" t="str">
        <f ca="1">position</f>
        <v/>
      </c>
      <c r="J827" s="318"/>
      <c r="M827" s="4"/>
      <c r="O827" s="6"/>
      <c r="Q827" s="20"/>
      <c r="R827" s="5" t="str">
        <f ca="1">score</f>
        <v/>
      </c>
      <c r="S827" s="7" t="str">
        <f ca="1">rescore_svc</f>
        <v/>
      </c>
      <c r="U827" s="11" t="str">
        <f ca="1">price</f>
        <v/>
      </c>
      <c r="V827" s="4"/>
      <c r="Y827" s="388">
        <f ca="1">COUNTIFS(OFFSET($B$10, 0, 0, ROW()-9, 1), SERVICE[[#This Row],[Employee ID]], OFFSET($F$10, 0, 0, ROW()-9, 1), SERVICE[[#This Row],[Resources Role]])</f>
        <v>0</v>
      </c>
      <c r="Z827" s="388">
        <f ca="1">COUNTIFS(OFFSET($F$10, 0, 0, ROW()-9, 1), SERVICE[[#This Row],[Resources Role]], OFFSET($H$10, 0, 0, ROW()-9, 1), SERVICE[[#This Row],[Booking]])</f>
        <v>0</v>
      </c>
    </row>
    <row r="828" spans="1:26" x14ac:dyDescent="0.25">
      <c r="A828" s="6" t="str">
        <f ca="1">no.</f>
        <v/>
      </c>
      <c r="E828" s="4" t="str">
        <f ca="1">position</f>
        <v/>
      </c>
      <c r="J828" s="318"/>
      <c r="M828" s="4"/>
      <c r="O828" s="6"/>
      <c r="Q828" s="20"/>
      <c r="R828" s="5" t="str">
        <f ca="1">score</f>
        <v/>
      </c>
      <c r="S828" s="7" t="str">
        <f ca="1">rescore_svc</f>
        <v/>
      </c>
      <c r="U828" s="11" t="str">
        <f ca="1">price</f>
        <v/>
      </c>
      <c r="V828" s="4"/>
      <c r="Y828" s="388">
        <f ca="1">COUNTIFS(OFFSET($B$10, 0, 0, ROW()-9, 1), SERVICE[[#This Row],[Employee ID]], OFFSET($F$10, 0, 0, ROW()-9, 1), SERVICE[[#This Row],[Resources Role]])</f>
        <v>0</v>
      </c>
      <c r="Z828" s="388">
        <f ca="1">COUNTIFS(OFFSET($F$10, 0, 0, ROW()-9, 1), SERVICE[[#This Row],[Resources Role]], OFFSET($H$10, 0, 0, ROW()-9, 1), SERVICE[[#This Row],[Booking]])</f>
        <v>0</v>
      </c>
    </row>
    <row r="829" spans="1:26" x14ac:dyDescent="0.25">
      <c r="A829" s="6" t="str">
        <f ca="1">no.</f>
        <v/>
      </c>
      <c r="E829" s="4" t="str">
        <f ca="1">position</f>
        <v/>
      </c>
      <c r="J829" s="318"/>
      <c r="M829" s="4"/>
      <c r="O829" s="6"/>
      <c r="Q829" s="20"/>
      <c r="R829" s="5" t="str">
        <f ca="1">score</f>
        <v/>
      </c>
      <c r="S829" s="7" t="str">
        <f ca="1">rescore_svc</f>
        <v/>
      </c>
      <c r="U829" s="11" t="str">
        <f ca="1">price</f>
        <v/>
      </c>
      <c r="V829" s="4"/>
      <c r="Y829" s="388">
        <f ca="1">COUNTIFS(OFFSET($B$10, 0, 0, ROW()-9, 1), SERVICE[[#This Row],[Employee ID]], OFFSET($F$10, 0, 0, ROW()-9, 1), SERVICE[[#This Row],[Resources Role]])</f>
        <v>0</v>
      </c>
      <c r="Z829" s="388">
        <f ca="1">COUNTIFS(OFFSET($F$10, 0, 0, ROW()-9, 1), SERVICE[[#This Row],[Resources Role]], OFFSET($H$10, 0, 0, ROW()-9, 1), SERVICE[[#This Row],[Booking]])</f>
        <v>0</v>
      </c>
    </row>
    <row r="830" spans="1:26" x14ac:dyDescent="0.25">
      <c r="A830" s="6" t="str">
        <f ca="1">no.</f>
        <v/>
      </c>
      <c r="E830" s="4" t="str">
        <f ca="1">position</f>
        <v/>
      </c>
      <c r="J830" s="318"/>
      <c r="M830" s="4"/>
      <c r="O830" s="6"/>
      <c r="Q830" s="20"/>
      <c r="R830" s="5" t="str">
        <f ca="1">score</f>
        <v/>
      </c>
      <c r="S830" s="7" t="str">
        <f ca="1">rescore_svc</f>
        <v/>
      </c>
      <c r="U830" s="11" t="str">
        <f ca="1">price</f>
        <v/>
      </c>
      <c r="V830" s="4"/>
      <c r="Y830" s="388">
        <f ca="1">COUNTIFS(OFFSET($B$10, 0, 0, ROW()-9, 1), SERVICE[[#This Row],[Employee ID]], OFFSET($F$10, 0, 0, ROW()-9, 1), SERVICE[[#This Row],[Resources Role]])</f>
        <v>0</v>
      </c>
      <c r="Z830" s="388">
        <f ca="1">COUNTIFS(OFFSET($F$10, 0, 0, ROW()-9, 1), SERVICE[[#This Row],[Resources Role]], OFFSET($H$10, 0, 0, ROW()-9, 1), SERVICE[[#This Row],[Booking]])</f>
        <v>0</v>
      </c>
    </row>
    <row r="831" spans="1:26" x14ac:dyDescent="0.25">
      <c r="A831" s="6" t="str">
        <f ca="1">no.</f>
        <v/>
      </c>
      <c r="E831" s="4" t="str">
        <f ca="1">position</f>
        <v/>
      </c>
      <c r="J831" s="318"/>
      <c r="M831" s="4"/>
      <c r="O831" s="6"/>
      <c r="Q831" s="20"/>
      <c r="R831" s="5" t="str">
        <f ca="1">score</f>
        <v/>
      </c>
      <c r="S831" s="7" t="str">
        <f ca="1">rescore_svc</f>
        <v/>
      </c>
      <c r="U831" s="11" t="str">
        <f ca="1">price</f>
        <v/>
      </c>
      <c r="V831" s="4"/>
      <c r="Y831" s="388">
        <f ca="1">COUNTIFS(OFFSET($B$10, 0, 0, ROW()-9, 1), SERVICE[[#This Row],[Employee ID]], OFFSET($F$10, 0, 0, ROW()-9, 1), SERVICE[[#This Row],[Resources Role]])</f>
        <v>0</v>
      </c>
      <c r="Z831" s="388">
        <f ca="1">COUNTIFS(OFFSET($F$10, 0, 0, ROW()-9, 1), SERVICE[[#This Row],[Resources Role]], OFFSET($H$10, 0, 0, ROW()-9, 1), SERVICE[[#This Row],[Booking]])</f>
        <v>0</v>
      </c>
    </row>
    <row r="832" spans="1:26" x14ac:dyDescent="0.25">
      <c r="A832" s="6" t="str">
        <f ca="1">no.</f>
        <v/>
      </c>
      <c r="E832" s="4" t="str">
        <f ca="1">position</f>
        <v/>
      </c>
      <c r="J832" s="318"/>
      <c r="M832" s="4"/>
      <c r="O832" s="6"/>
      <c r="Q832" s="20"/>
      <c r="R832" s="5" t="str">
        <f ca="1">score</f>
        <v/>
      </c>
      <c r="S832" s="7" t="str">
        <f ca="1">rescore_svc</f>
        <v/>
      </c>
      <c r="U832" s="11" t="str">
        <f ca="1">price</f>
        <v/>
      </c>
      <c r="V832" s="4"/>
      <c r="Y832" s="388">
        <f ca="1">COUNTIFS(OFFSET($B$10, 0, 0, ROW()-9, 1), SERVICE[[#This Row],[Employee ID]], OFFSET($F$10, 0, 0, ROW()-9, 1), SERVICE[[#This Row],[Resources Role]])</f>
        <v>0</v>
      </c>
      <c r="Z832" s="388">
        <f ca="1">COUNTIFS(OFFSET($F$10, 0, 0, ROW()-9, 1), SERVICE[[#This Row],[Resources Role]], OFFSET($H$10, 0, 0, ROW()-9, 1), SERVICE[[#This Row],[Booking]])</f>
        <v>0</v>
      </c>
    </row>
    <row r="833" spans="1:26" x14ac:dyDescent="0.25">
      <c r="A833" s="6" t="str">
        <f ca="1">no.</f>
        <v/>
      </c>
      <c r="E833" s="4" t="str">
        <f ca="1">position</f>
        <v/>
      </c>
      <c r="J833" s="318"/>
      <c r="M833" s="4"/>
      <c r="O833" s="6"/>
      <c r="Q833" s="20"/>
      <c r="R833" s="5" t="str">
        <f ca="1">score</f>
        <v/>
      </c>
      <c r="S833" s="7" t="str">
        <f ca="1">rescore_svc</f>
        <v/>
      </c>
      <c r="U833" s="11" t="str">
        <f ca="1">price</f>
        <v/>
      </c>
      <c r="V833" s="4"/>
      <c r="Y833" s="388">
        <f ca="1">COUNTIFS(OFFSET($B$10, 0, 0, ROW()-9, 1), SERVICE[[#This Row],[Employee ID]], OFFSET($F$10, 0, 0, ROW()-9, 1), SERVICE[[#This Row],[Resources Role]])</f>
        <v>0</v>
      </c>
      <c r="Z833" s="388">
        <f ca="1">COUNTIFS(OFFSET($F$10, 0, 0, ROW()-9, 1), SERVICE[[#This Row],[Resources Role]], OFFSET($H$10, 0, 0, ROW()-9, 1), SERVICE[[#This Row],[Booking]])</f>
        <v>0</v>
      </c>
    </row>
    <row r="834" spans="1:26" x14ac:dyDescent="0.25">
      <c r="A834" s="6" t="str">
        <f ca="1">no.</f>
        <v/>
      </c>
      <c r="E834" s="4" t="str">
        <f ca="1">position</f>
        <v/>
      </c>
      <c r="J834" s="318"/>
      <c r="M834" s="4"/>
      <c r="O834" s="6"/>
      <c r="Q834" s="20"/>
      <c r="R834" s="5" t="str">
        <f ca="1">score</f>
        <v/>
      </c>
      <c r="S834" s="7" t="str">
        <f ca="1">rescore_svc</f>
        <v/>
      </c>
      <c r="U834" s="11" t="str">
        <f ca="1">price</f>
        <v/>
      </c>
      <c r="V834" s="4"/>
      <c r="Y834" s="388">
        <f ca="1">COUNTIFS(OFFSET($B$10, 0, 0, ROW()-9, 1), SERVICE[[#This Row],[Employee ID]], OFFSET($F$10, 0, 0, ROW()-9, 1), SERVICE[[#This Row],[Resources Role]])</f>
        <v>0</v>
      </c>
      <c r="Z834" s="388">
        <f ca="1">COUNTIFS(OFFSET($F$10, 0, 0, ROW()-9, 1), SERVICE[[#This Row],[Resources Role]], OFFSET($H$10, 0, 0, ROW()-9, 1), SERVICE[[#This Row],[Booking]])</f>
        <v>0</v>
      </c>
    </row>
    <row r="835" spans="1:26" x14ac:dyDescent="0.25">
      <c r="A835" s="6" t="str">
        <f ca="1">no.</f>
        <v/>
      </c>
      <c r="E835" s="4" t="str">
        <f ca="1">position</f>
        <v/>
      </c>
      <c r="J835" s="318"/>
      <c r="M835" s="4"/>
      <c r="O835" s="6"/>
      <c r="Q835" s="20"/>
      <c r="R835" s="5" t="str">
        <f ca="1">score</f>
        <v/>
      </c>
      <c r="S835" s="7" t="str">
        <f ca="1">rescore_svc</f>
        <v/>
      </c>
      <c r="U835" s="11" t="str">
        <f ca="1">price</f>
        <v/>
      </c>
      <c r="V835" s="4"/>
      <c r="Y835" s="388">
        <f ca="1">COUNTIFS(OFFSET($B$10, 0, 0, ROW()-9, 1), SERVICE[[#This Row],[Employee ID]], OFFSET($F$10, 0, 0, ROW()-9, 1), SERVICE[[#This Row],[Resources Role]])</f>
        <v>0</v>
      </c>
      <c r="Z835" s="388">
        <f ca="1">COUNTIFS(OFFSET($F$10, 0, 0, ROW()-9, 1), SERVICE[[#This Row],[Resources Role]], OFFSET($H$10, 0, 0, ROW()-9, 1), SERVICE[[#This Row],[Booking]])</f>
        <v>0</v>
      </c>
    </row>
    <row r="836" spans="1:26" x14ac:dyDescent="0.25">
      <c r="A836" s="6" t="str">
        <f ca="1">no.</f>
        <v/>
      </c>
      <c r="E836" s="4" t="str">
        <f ca="1">position</f>
        <v/>
      </c>
      <c r="J836" s="318"/>
      <c r="M836" s="4"/>
      <c r="O836" s="6"/>
      <c r="Q836" s="20"/>
      <c r="R836" s="5" t="str">
        <f ca="1">score</f>
        <v/>
      </c>
      <c r="S836" s="7" t="str">
        <f ca="1">rescore_svc</f>
        <v/>
      </c>
      <c r="U836" s="11" t="str">
        <f ca="1">price</f>
        <v/>
      </c>
      <c r="V836" s="4"/>
      <c r="Y836" s="388">
        <f ca="1">COUNTIFS(OFFSET($B$10, 0, 0, ROW()-9, 1), SERVICE[[#This Row],[Employee ID]], OFFSET($F$10, 0, 0, ROW()-9, 1), SERVICE[[#This Row],[Resources Role]])</f>
        <v>0</v>
      </c>
      <c r="Z836" s="388">
        <f ca="1">COUNTIFS(OFFSET($F$10, 0, 0, ROW()-9, 1), SERVICE[[#This Row],[Resources Role]], OFFSET($H$10, 0, 0, ROW()-9, 1), SERVICE[[#This Row],[Booking]])</f>
        <v>0</v>
      </c>
    </row>
    <row r="837" spans="1:26" x14ac:dyDescent="0.25">
      <c r="A837" s="6" t="str">
        <f ca="1">no.</f>
        <v/>
      </c>
      <c r="E837" s="4" t="str">
        <f ca="1">position</f>
        <v/>
      </c>
      <c r="J837" s="318"/>
      <c r="M837" s="4"/>
      <c r="O837" s="6"/>
      <c r="Q837" s="20"/>
      <c r="R837" s="5" t="str">
        <f ca="1">score</f>
        <v/>
      </c>
      <c r="S837" s="7" t="str">
        <f ca="1">rescore_svc</f>
        <v/>
      </c>
      <c r="U837" s="11" t="str">
        <f ca="1">price</f>
        <v/>
      </c>
      <c r="V837" s="4"/>
      <c r="Y837" s="388">
        <f ca="1">COUNTIFS(OFFSET($B$10, 0, 0, ROW()-9, 1), SERVICE[[#This Row],[Employee ID]], OFFSET($F$10, 0, 0, ROW()-9, 1), SERVICE[[#This Row],[Resources Role]])</f>
        <v>0</v>
      </c>
      <c r="Z837" s="388">
        <f ca="1">COUNTIFS(OFFSET($F$10, 0, 0, ROW()-9, 1), SERVICE[[#This Row],[Resources Role]], OFFSET($H$10, 0, 0, ROW()-9, 1), SERVICE[[#This Row],[Booking]])</f>
        <v>0</v>
      </c>
    </row>
    <row r="838" spans="1:26" x14ac:dyDescent="0.25">
      <c r="A838" s="6" t="str">
        <f ca="1">no.</f>
        <v/>
      </c>
      <c r="E838" s="4" t="str">
        <f ca="1">position</f>
        <v/>
      </c>
      <c r="J838" s="318"/>
      <c r="M838" s="4"/>
      <c r="O838" s="6"/>
      <c r="Q838" s="20"/>
      <c r="R838" s="5" t="str">
        <f ca="1">score</f>
        <v/>
      </c>
      <c r="S838" s="7" t="str">
        <f ca="1">rescore_svc</f>
        <v/>
      </c>
      <c r="U838" s="11" t="str">
        <f ca="1">price</f>
        <v/>
      </c>
      <c r="V838" s="4"/>
      <c r="Y838" s="388">
        <f ca="1">COUNTIFS(OFFSET($B$10, 0, 0, ROW()-9, 1), SERVICE[[#This Row],[Employee ID]], OFFSET($F$10, 0, 0, ROW()-9, 1), SERVICE[[#This Row],[Resources Role]])</f>
        <v>0</v>
      </c>
      <c r="Z838" s="388">
        <f ca="1">COUNTIFS(OFFSET($F$10, 0, 0, ROW()-9, 1), SERVICE[[#This Row],[Resources Role]], OFFSET($H$10, 0, 0, ROW()-9, 1), SERVICE[[#This Row],[Booking]])</f>
        <v>0</v>
      </c>
    </row>
    <row r="839" spans="1:26" x14ac:dyDescent="0.25">
      <c r="A839" s="6" t="str">
        <f ca="1">no.</f>
        <v/>
      </c>
      <c r="E839" s="4" t="str">
        <f ca="1">position</f>
        <v/>
      </c>
      <c r="J839" s="318"/>
      <c r="M839" s="4"/>
      <c r="O839" s="6"/>
      <c r="Q839" s="20"/>
      <c r="R839" s="5" t="str">
        <f ca="1">score</f>
        <v/>
      </c>
      <c r="S839" s="7" t="str">
        <f ca="1">rescore_svc</f>
        <v/>
      </c>
      <c r="U839" s="11" t="str">
        <f ca="1">price</f>
        <v/>
      </c>
      <c r="V839" s="4"/>
      <c r="Y839" s="388">
        <f ca="1">COUNTIFS(OFFSET($B$10, 0, 0, ROW()-9, 1), SERVICE[[#This Row],[Employee ID]], OFFSET($F$10, 0, 0, ROW()-9, 1), SERVICE[[#This Row],[Resources Role]])</f>
        <v>0</v>
      </c>
      <c r="Z839" s="388">
        <f ca="1">COUNTIFS(OFFSET($F$10, 0, 0, ROW()-9, 1), SERVICE[[#This Row],[Resources Role]], OFFSET($H$10, 0, 0, ROW()-9, 1), SERVICE[[#This Row],[Booking]])</f>
        <v>0</v>
      </c>
    </row>
    <row r="840" spans="1:26" x14ac:dyDescent="0.25">
      <c r="A840" s="6" t="str">
        <f ca="1">no.</f>
        <v/>
      </c>
      <c r="E840" s="4" t="str">
        <f ca="1">position</f>
        <v/>
      </c>
      <c r="J840" s="318"/>
      <c r="M840" s="4"/>
      <c r="O840" s="6"/>
      <c r="Q840" s="20"/>
      <c r="R840" s="5" t="str">
        <f ca="1">score</f>
        <v/>
      </c>
      <c r="S840" s="7" t="str">
        <f ca="1">rescore_svc</f>
        <v/>
      </c>
      <c r="U840" s="11" t="str">
        <f ca="1">price</f>
        <v/>
      </c>
      <c r="V840" s="4"/>
      <c r="Y840" s="388">
        <f ca="1">COUNTIFS(OFFSET($B$10, 0, 0, ROW()-9, 1), SERVICE[[#This Row],[Employee ID]], OFFSET($F$10, 0, 0, ROW()-9, 1), SERVICE[[#This Row],[Resources Role]])</f>
        <v>0</v>
      </c>
      <c r="Z840" s="388">
        <f ca="1">COUNTIFS(OFFSET($F$10, 0, 0, ROW()-9, 1), SERVICE[[#This Row],[Resources Role]], OFFSET($H$10, 0, 0, ROW()-9, 1), SERVICE[[#This Row],[Booking]])</f>
        <v>0</v>
      </c>
    </row>
    <row r="841" spans="1:26" x14ac:dyDescent="0.25">
      <c r="A841" s="6" t="str">
        <f ca="1">no.</f>
        <v/>
      </c>
      <c r="E841" s="4" t="str">
        <f ca="1">position</f>
        <v/>
      </c>
      <c r="J841" s="318"/>
      <c r="M841" s="4"/>
      <c r="O841" s="6"/>
      <c r="Q841" s="20"/>
      <c r="R841" s="5" t="str">
        <f ca="1">score</f>
        <v/>
      </c>
      <c r="S841" s="7" t="str">
        <f ca="1">rescore_svc</f>
        <v/>
      </c>
      <c r="U841" s="11" t="str">
        <f ca="1">price</f>
        <v/>
      </c>
      <c r="V841" s="4"/>
      <c r="Y841" s="388">
        <f ca="1">COUNTIFS(OFFSET($B$10, 0, 0, ROW()-9, 1), SERVICE[[#This Row],[Employee ID]], OFFSET($F$10, 0, 0, ROW()-9, 1), SERVICE[[#This Row],[Resources Role]])</f>
        <v>0</v>
      </c>
      <c r="Z841" s="388">
        <f ca="1">COUNTIFS(OFFSET($F$10, 0, 0, ROW()-9, 1), SERVICE[[#This Row],[Resources Role]], OFFSET($H$10, 0, 0, ROW()-9, 1), SERVICE[[#This Row],[Booking]])</f>
        <v>0</v>
      </c>
    </row>
    <row r="842" spans="1:26" x14ac:dyDescent="0.25">
      <c r="A842" s="6" t="str">
        <f ca="1">no.</f>
        <v/>
      </c>
      <c r="E842" s="4" t="str">
        <f ca="1">position</f>
        <v/>
      </c>
      <c r="J842" s="318"/>
      <c r="M842" s="4"/>
      <c r="O842" s="6"/>
      <c r="Q842" s="20"/>
      <c r="R842" s="5" t="str">
        <f ca="1">score</f>
        <v/>
      </c>
      <c r="S842" s="7" t="str">
        <f ca="1">rescore_svc</f>
        <v/>
      </c>
      <c r="U842" s="11" t="str">
        <f ca="1">price</f>
        <v/>
      </c>
      <c r="V842" s="4"/>
      <c r="Y842" s="388">
        <f ca="1">COUNTIFS(OFFSET($B$10, 0, 0, ROW()-9, 1), SERVICE[[#This Row],[Employee ID]], OFFSET($F$10, 0, 0, ROW()-9, 1), SERVICE[[#This Row],[Resources Role]])</f>
        <v>0</v>
      </c>
      <c r="Z842" s="388">
        <f ca="1">COUNTIFS(OFFSET($F$10, 0, 0, ROW()-9, 1), SERVICE[[#This Row],[Resources Role]], OFFSET($H$10, 0, 0, ROW()-9, 1), SERVICE[[#This Row],[Booking]])</f>
        <v>0</v>
      </c>
    </row>
    <row r="843" spans="1:26" x14ac:dyDescent="0.25">
      <c r="A843" s="6" t="str">
        <f ca="1">no.</f>
        <v/>
      </c>
      <c r="E843" s="4" t="str">
        <f ca="1">position</f>
        <v/>
      </c>
      <c r="J843" s="318"/>
      <c r="M843" s="4"/>
      <c r="O843" s="6"/>
      <c r="Q843" s="20"/>
      <c r="R843" s="5" t="str">
        <f ca="1">score</f>
        <v/>
      </c>
      <c r="S843" s="7" t="str">
        <f ca="1">rescore_svc</f>
        <v/>
      </c>
      <c r="U843" s="11" t="str">
        <f ca="1">price</f>
        <v/>
      </c>
      <c r="V843" s="4"/>
      <c r="Y843" s="388">
        <f ca="1">COUNTIFS(OFFSET($B$10, 0, 0, ROW()-9, 1), SERVICE[[#This Row],[Employee ID]], OFFSET($F$10, 0, 0, ROW()-9, 1), SERVICE[[#This Row],[Resources Role]])</f>
        <v>0</v>
      </c>
      <c r="Z843" s="388">
        <f ca="1">COUNTIFS(OFFSET($F$10, 0, 0, ROW()-9, 1), SERVICE[[#This Row],[Resources Role]], OFFSET($H$10, 0, 0, ROW()-9, 1), SERVICE[[#This Row],[Booking]])</f>
        <v>0</v>
      </c>
    </row>
    <row r="844" spans="1:26" x14ac:dyDescent="0.25">
      <c r="A844" s="6" t="str">
        <f ca="1">no.</f>
        <v/>
      </c>
      <c r="E844" s="4" t="str">
        <f ca="1">position</f>
        <v/>
      </c>
      <c r="J844" s="318"/>
      <c r="M844" s="4"/>
      <c r="O844" s="6"/>
      <c r="Q844" s="20"/>
      <c r="R844" s="5" t="str">
        <f ca="1">score</f>
        <v/>
      </c>
      <c r="S844" s="7" t="str">
        <f ca="1">rescore_svc</f>
        <v/>
      </c>
      <c r="U844" s="11" t="str">
        <f ca="1">price</f>
        <v/>
      </c>
      <c r="V844" s="4"/>
      <c r="Y844" s="388">
        <f ca="1">COUNTIFS(OFFSET($B$10, 0, 0, ROW()-9, 1), SERVICE[[#This Row],[Employee ID]], OFFSET($F$10, 0, 0, ROW()-9, 1), SERVICE[[#This Row],[Resources Role]])</f>
        <v>0</v>
      </c>
      <c r="Z844" s="388">
        <f ca="1">COUNTIFS(OFFSET($F$10, 0, 0, ROW()-9, 1), SERVICE[[#This Row],[Resources Role]], OFFSET($H$10, 0, 0, ROW()-9, 1), SERVICE[[#This Row],[Booking]])</f>
        <v>0</v>
      </c>
    </row>
    <row r="845" spans="1:26" x14ac:dyDescent="0.25">
      <c r="A845" s="6" t="str">
        <f ca="1">no.</f>
        <v/>
      </c>
      <c r="E845" s="4" t="str">
        <f ca="1">position</f>
        <v/>
      </c>
      <c r="J845" s="318"/>
      <c r="M845" s="4"/>
      <c r="O845" s="6"/>
      <c r="Q845" s="20"/>
      <c r="R845" s="5" t="str">
        <f ca="1">score</f>
        <v/>
      </c>
      <c r="S845" s="7" t="str">
        <f ca="1">rescore_svc</f>
        <v/>
      </c>
      <c r="U845" s="11" t="str">
        <f ca="1">price</f>
        <v/>
      </c>
      <c r="V845" s="4"/>
      <c r="Y845" s="388">
        <f ca="1">COUNTIFS(OFFSET($B$10, 0, 0, ROW()-9, 1), SERVICE[[#This Row],[Employee ID]], OFFSET($F$10, 0, 0, ROW()-9, 1), SERVICE[[#This Row],[Resources Role]])</f>
        <v>0</v>
      </c>
      <c r="Z845" s="388">
        <f ca="1">COUNTIFS(OFFSET($F$10, 0, 0, ROW()-9, 1), SERVICE[[#This Row],[Resources Role]], OFFSET($H$10, 0, 0, ROW()-9, 1), SERVICE[[#This Row],[Booking]])</f>
        <v>0</v>
      </c>
    </row>
    <row r="846" spans="1:26" x14ac:dyDescent="0.25">
      <c r="A846" s="6" t="str">
        <f ca="1">no.</f>
        <v/>
      </c>
      <c r="E846" s="4" t="str">
        <f ca="1">position</f>
        <v/>
      </c>
      <c r="J846" s="318"/>
      <c r="M846" s="4"/>
      <c r="O846" s="6"/>
      <c r="Q846" s="20"/>
      <c r="R846" s="5" t="str">
        <f ca="1">score</f>
        <v/>
      </c>
      <c r="S846" s="7" t="str">
        <f ca="1">rescore_svc</f>
        <v/>
      </c>
      <c r="U846" s="11" t="str">
        <f ca="1">price</f>
        <v/>
      </c>
      <c r="V846" s="4"/>
      <c r="Y846" s="388">
        <f ca="1">COUNTIFS(OFFSET($B$10, 0, 0, ROW()-9, 1), SERVICE[[#This Row],[Employee ID]], OFFSET($F$10, 0, 0, ROW()-9, 1), SERVICE[[#This Row],[Resources Role]])</f>
        <v>0</v>
      </c>
      <c r="Z846" s="388">
        <f ca="1">COUNTIFS(OFFSET($F$10, 0, 0, ROW()-9, 1), SERVICE[[#This Row],[Resources Role]], OFFSET($H$10, 0, 0, ROW()-9, 1), SERVICE[[#This Row],[Booking]])</f>
        <v>0</v>
      </c>
    </row>
    <row r="847" spans="1:26" x14ac:dyDescent="0.25">
      <c r="A847" s="6" t="str">
        <f ca="1">no.</f>
        <v/>
      </c>
      <c r="E847" s="4" t="str">
        <f ca="1">position</f>
        <v/>
      </c>
      <c r="J847" s="318"/>
      <c r="M847" s="4"/>
      <c r="O847" s="6"/>
      <c r="Q847" s="20"/>
      <c r="R847" s="5" t="str">
        <f ca="1">score</f>
        <v/>
      </c>
      <c r="S847" s="7" t="str">
        <f ca="1">rescore_svc</f>
        <v/>
      </c>
      <c r="U847" s="11" t="str">
        <f ca="1">price</f>
        <v/>
      </c>
      <c r="V847" s="4"/>
      <c r="Y847" s="388">
        <f ca="1">COUNTIFS(OFFSET($B$10, 0, 0, ROW()-9, 1), SERVICE[[#This Row],[Employee ID]], OFFSET($F$10, 0, 0, ROW()-9, 1), SERVICE[[#This Row],[Resources Role]])</f>
        <v>0</v>
      </c>
      <c r="Z847" s="388">
        <f ca="1">COUNTIFS(OFFSET($F$10, 0, 0, ROW()-9, 1), SERVICE[[#This Row],[Resources Role]], OFFSET($H$10, 0, 0, ROW()-9, 1), SERVICE[[#This Row],[Booking]])</f>
        <v>0</v>
      </c>
    </row>
    <row r="848" spans="1:26" x14ac:dyDescent="0.25">
      <c r="A848" s="6" t="str">
        <f ca="1">no.</f>
        <v/>
      </c>
      <c r="E848" s="4" t="str">
        <f ca="1">position</f>
        <v/>
      </c>
      <c r="J848" s="318"/>
      <c r="M848" s="4"/>
      <c r="O848" s="6"/>
      <c r="Q848" s="20"/>
      <c r="R848" s="5" t="str">
        <f ca="1">score</f>
        <v/>
      </c>
      <c r="S848" s="7" t="str">
        <f ca="1">rescore_svc</f>
        <v/>
      </c>
      <c r="U848" s="11" t="str">
        <f ca="1">price</f>
        <v/>
      </c>
      <c r="V848" s="4"/>
      <c r="Y848" s="388">
        <f ca="1">COUNTIFS(OFFSET($B$10, 0, 0, ROW()-9, 1), SERVICE[[#This Row],[Employee ID]], OFFSET($F$10, 0, 0, ROW()-9, 1), SERVICE[[#This Row],[Resources Role]])</f>
        <v>0</v>
      </c>
      <c r="Z848" s="388">
        <f ca="1">COUNTIFS(OFFSET($F$10, 0, 0, ROW()-9, 1), SERVICE[[#This Row],[Resources Role]], OFFSET($H$10, 0, 0, ROW()-9, 1), SERVICE[[#This Row],[Booking]])</f>
        <v>0</v>
      </c>
    </row>
    <row r="849" spans="1:26" x14ac:dyDescent="0.25">
      <c r="A849" s="6" t="str">
        <f ca="1">no.</f>
        <v/>
      </c>
      <c r="E849" s="4" t="str">
        <f ca="1">position</f>
        <v/>
      </c>
      <c r="J849" s="318"/>
      <c r="M849" s="4"/>
      <c r="O849" s="6"/>
      <c r="Q849" s="20"/>
      <c r="R849" s="5" t="str">
        <f ca="1">score</f>
        <v/>
      </c>
      <c r="S849" s="7" t="str">
        <f ca="1">rescore_svc</f>
        <v/>
      </c>
      <c r="U849" s="11" t="str">
        <f ca="1">price</f>
        <v/>
      </c>
      <c r="V849" s="4"/>
      <c r="Y849" s="388">
        <f ca="1">COUNTIFS(OFFSET($B$10, 0, 0, ROW()-9, 1), SERVICE[[#This Row],[Employee ID]], OFFSET($F$10, 0, 0, ROW()-9, 1), SERVICE[[#This Row],[Resources Role]])</f>
        <v>0</v>
      </c>
      <c r="Z849" s="388">
        <f ca="1">COUNTIFS(OFFSET($F$10, 0, 0, ROW()-9, 1), SERVICE[[#This Row],[Resources Role]], OFFSET($H$10, 0, 0, ROW()-9, 1), SERVICE[[#This Row],[Booking]])</f>
        <v>0</v>
      </c>
    </row>
    <row r="850" spans="1:26" x14ac:dyDescent="0.25">
      <c r="A850" s="6" t="str">
        <f ca="1">no.</f>
        <v/>
      </c>
      <c r="E850" s="4" t="str">
        <f ca="1">position</f>
        <v/>
      </c>
      <c r="J850" s="318"/>
      <c r="M850" s="4"/>
      <c r="O850" s="6"/>
      <c r="Q850" s="20"/>
      <c r="R850" s="5" t="str">
        <f ca="1">score</f>
        <v/>
      </c>
      <c r="S850" s="7" t="str">
        <f ca="1">rescore_svc</f>
        <v/>
      </c>
      <c r="U850" s="11" t="str">
        <f ca="1">price</f>
        <v/>
      </c>
      <c r="V850" s="4"/>
      <c r="Y850" s="388">
        <f ca="1">COUNTIFS(OFFSET($B$10, 0, 0, ROW()-9, 1), SERVICE[[#This Row],[Employee ID]], OFFSET($F$10, 0, 0, ROW()-9, 1), SERVICE[[#This Row],[Resources Role]])</f>
        <v>0</v>
      </c>
      <c r="Z850" s="388">
        <f ca="1">COUNTIFS(OFFSET($F$10, 0, 0, ROW()-9, 1), SERVICE[[#This Row],[Resources Role]], OFFSET($H$10, 0, 0, ROW()-9, 1), SERVICE[[#This Row],[Booking]])</f>
        <v>0</v>
      </c>
    </row>
    <row r="851" spans="1:26" x14ac:dyDescent="0.25">
      <c r="A851" s="6" t="str">
        <f ca="1">no.</f>
        <v/>
      </c>
      <c r="E851" s="4" t="str">
        <f ca="1">position</f>
        <v/>
      </c>
      <c r="J851" s="318"/>
      <c r="M851" s="4"/>
      <c r="O851" s="6"/>
      <c r="Q851" s="20"/>
      <c r="R851" s="5" t="str">
        <f ca="1">score</f>
        <v/>
      </c>
      <c r="S851" s="7" t="str">
        <f ca="1">rescore_svc</f>
        <v/>
      </c>
      <c r="U851" s="11" t="str">
        <f ca="1">price</f>
        <v/>
      </c>
      <c r="V851" s="4"/>
      <c r="Y851" s="388">
        <f ca="1">COUNTIFS(OFFSET($B$10, 0, 0, ROW()-9, 1), SERVICE[[#This Row],[Employee ID]], OFFSET($F$10, 0, 0, ROW()-9, 1), SERVICE[[#This Row],[Resources Role]])</f>
        <v>0</v>
      </c>
      <c r="Z851" s="388">
        <f ca="1">COUNTIFS(OFFSET($F$10, 0, 0, ROW()-9, 1), SERVICE[[#This Row],[Resources Role]], OFFSET($H$10, 0, 0, ROW()-9, 1), SERVICE[[#This Row],[Booking]])</f>
        <v>0</v>
      </c>
    </row>
    <row r="852" spans="1:26" x14ac:dyDescent="0.25">
      <c r="A852" s="6" t="str">
        <f ca="1">no.</f>
        <v/>
      </c>
      <c r="E852" s="4" t="str">
        <f ca="1">position</f>
        <v/>
      </c>
      <c r="J852" s="318"/>
      <c r="M852" s="4"/>
      <c r="O852" s="6"/>
      <c r="Q852" s="20"/>
      <c r="R852" s="5" t="str">
        <f ca="1">score</f>
        <v/>
      </c>
      <c r="S852" s="7" t="str">
        <f ca="1">rescore_svc</f>
        <v/>
      </c>
      <c r="U852" s="11" t="str">
        <f ca="1">price</f>
        <v/>
      </c>
      <c r="V852" s="4"/>
      <c r="Y852" s="388">
        <f ca="1">COUNTIFS(OFFSET($B$10, 0, 0, ROW()-9, 1), SERVICE[[#This Row],[Employee ID]], OFFSET($F$10, 0, 0, ROW()-9, 1), SERVICE[[#This Row],[Resources Role]])</f>
        <v>0</v>
      </c>
      <c r="Z852" s="388">
        <f ca="1">COUNTIFS(OFFSET($F$10, 0, 0, ROW()-9, 1), SERVICE[[#This Row],[Resources Role]], OFFSET($H$10, 0, 0, ROW()-9, 1), SERVICE[[#This Row],[Booking]])</f>
        <v>0</v>
      </c>
    </row>
    <row r="853" spans="1:26" x14ac:dyDescent="0.25">
      <c r="A853" s="6" t="str">
        <f ca="1">no.</f>
        <v/>
      </c>
      <c r="E853" s="4" t="str">
        <f ca="1">position</f>
        <v/>
      </c>
      <c r="J853" s="318"/>
      <c r="M853" s="4"/>
      <c r="O853" s="6"/>
      <c r="Q853" s="20"/>
      <c r="R853" s="5" t="str">
        <f ca="1">score</f>
        <v/>
      </c>
      <c r="S853" s="7" t="str">
        <f ca="1">rescore_svc</f>
        <v/>
      </c>
      <c r="U853" s="11" t="str">
        <f ca="1">price</f>
        <v/>
      </c>
      <c r="V853" s="4"/>
      <c r="Y853" s="388">
        <f ca="1">COUNTIFS(OFFSET($B$10, 0, 0, ROW()-9, 1), SERVICE[[#This Row],[Employee ID]], OFFSET($F$10, 0, 0, ROW()-9, 1), SERVICE[[#This Row],[Resources Role]])</f>
        <v>0</v>
      </c>
      <c r="Z853" s="388">
        <f ca="1">COUNTIFS(OFFSET($F$10, 0, 0, ROW()-9, 1), SERVICE[[#This Row],[Resources Role]], OFFSET($H$10, 0, 0, ROW()-9, 1), SERVICE[[#This Row],[Booking]])</f>
        <v>0</v>
      </c>
    </row>
    <row r="854" spans="1:26" x14ac:dyDescent="0.25">
      <c r="A854" s="6" t="str">
        <f ca="1">no.</f>
        <v/>
      </c>
      <c r="E854" s="4" t="str">
        <f ca="1">position</f>
        <v/>
      </c>
      <c r="J854" s="318"/>
      <c r="M854" s="4"/>
      <c r="O854" s="6"/>
      <c r="Q854" s="20"/>
      <c r="R854" s="5" t="str">
        <f ca="1">score</f>
        <v/>
      </c>
      <c r="S854" s="7" t="str">
        <f ca="1">rescore_svc</f>
        <v/>
      </c>
      <c r="U854" s="11" t="str">
        <f ca="1">price</f>
        <v/>
      </c>
      <c r="V854" s="4"/>
      <c r="Y854" s="388">
        <f ca="1">COUNTIFS(OFFSET($B$10, 0, 0, ROW()-9, 1), SERVICE[[#This Row],[Employee ID]], OFFSET($F$10, 0, 0, ROW()-9, 1), SERVICE[[#This Row],[Resources Role]])</f>
        <v>0</v>
      </c>
      <c r="Z854" s="388">
        <f ca="1">COUNTIFS(OFFSET($F$10, 0, 0, ROW()-9, 1), SERVICE[[#This Row],[Resources Role]], OFFSET($H$10, 0, 0, ROW()-9, 1), SERVICE[[#This Row],[Booking]])</f>
        <v>0</v>
      </c>
    </row>
    <row r="855" spans="1:26" x14ac:dyDescent="0.25">
      <c r="A855" s="6" t="str">
        <f ca="1">no.</f>
        <v/>
      </c>
      <c r="E855" s="4" t="str">
        <f ca="1">position</f>
        <v/>
      </c>
      <c r="J855" s="318"/>
      <c r="M855" s="4"/>
      <c r="O855" s="6"/>
      <c r="Q855" s="20"/>
      <c r="R855" s="5" t="str">
        <f ca="1">score</f>
        <v/>
      </c>
      <c r="S855" s="7" t="str">
        <f ca="1">rescore_svc</f>
        <v/>
      </c>
      <c r="U855" s="11" t="str">
        <f ca="1">price</f>
        <v/>
      </c>
      <c r="V855" s="4"/>
      <c r="Y855" s="388">
        <f ca="1">COUNTIFS(OFFSET($B$10, 0, 0, ROW()-9, 1), SERVICE[[#This Row],[Employee ID]], OFFSET($F$10, 0, 0, ROW()-9, 1), SERVICE[[#This Row],[Resources Role]])</f>
        <v>0</v>
      </c>
      <c r="Z855" s="388">
        <f ca="1">COUNTIFS(OFFSET($F$10, 0, 0, ROW()-9, 1), SERVICE[[#This Row],[Resources Role]], OFFSET($H$10, 0, 0, ROW()-9, 1), SERVICE[[#This Row],[Booking]])</f>
        <v>0</v>
      </c>
    </row>
    <row r="856" spans="1:26" x14ac:dyDescent="0.25">
      <c r="A856" s="6" t="str">
        <f ca="1">no.</f>
        <v/>
      </c>
      <c r="E856" s="4" t="str">
        <f ca="1">position</f>
        <v/>
      </c>
      <c r="J856" s="318"/>
      <c r="M856" s="4"/>
      <c r="O856" s="6"/>
      <c r="Q856" s="20"/>
      <c r="R856" s="5" t="str">
        <f ca="1">score</f>
        <v/>
      </c>
      <c r="S856" s="7" t="str">
        <f ca="1">rescore_svc</f>
        <v/>
      </c>
      <c r="U856" s="11" t="str">
        <f ca="1">price</f>
        <v/>
      </c>
      <c r="V856" s="4"/>
      <c r="Y856" s="388">
        <f ca="1">COUNTIFS(OFFSET($B$10, 0, 0, ROW()-9, 1), SERVICE[[#This Row],[Employee ID]], OFFSET($F$10, 0, 0, ROW()-9, 1), SERVICE[[#This Row],[Resources Role]])</f>
        <v>0</v>
      </c>
      <c r="Z856" s="388">
        <f ca="1">COUNTIFS(OFFSET($F$10, 0, 0, ROW()-9, 1), SERVICE[[#This Row],[Resources Role]], OFFSET($H$10, 0, 0, ROW()-9, 1), SERVICE[[#This Row],[Booking]])</f>
        <v>0</v>
      </c>
    </row>
    <row r="857" spans="1:26" x14ac:dyDescent="0.25">
      <c r="A857" s="6" t="str">
        <f ca="1">no.</f>
        <v/>
      </c>
      <c r="E857" s="4" t="str">
        <f ca="1">position</f>
        <v/>
      </c>
      <c r="J857" s="318"/>
      <c r="M857" s="4"/>
      <c r="O857" s="6"/>
      <c r="Q857" s="20"/>
      <c r="R857" s="5" t="str">
        <f ca="1">score</f>
        <v/>
      </c>
      <c r="S857" s="7" t="str">
        <f ca="1">rescore_svc</f>
        <v/>
      </c>
      <c r="U857" s="11" t="str">
        <f ca="1">price</f>
        <v/>
      </c>
      <c r="V857" s="4"/>
      <c r="Y857" s="388">
        <f ca="1">COUNTIFS(OFFSET($B$10, 0, 0, ROW()-9, 1), SERVICE[[#This Row],[Employee ID]], OFFSET($F$10, 0, 0, ROW()-9, 1), SERVICE[[#This Row],[Resources Role]])</f>
        <v>0</v>
      </c>
      <c r="Z857" s="388">
        <f ca="1">COUNTIFS(OFFSET($F$10, 0, 0, ROW()-9, 1), SERVICE[[#This Row],[Resources Role]], OFFSET($H$10, 0, 0, ROW()-9, 1), SERVICE[[#This Row],[Booking]])</f>
        <v>0</v>
      </c>
    </row>
    <row r="858" spans="1:26" x14ac:dyDescent="0.25">
      <c r="A858" s="6" t="str">
        <f ca="1">no.</f>
        <v/>
      </c>
      <c r="E858" s="4" t="str">
        <f ca="1">position</f>
        <v/>
      </c>
      <c r="J858" s="318"/>
      <c r="M858" s="4"/>
      <c r="O858" s="6"/>
      <c r="Q858" s="20"/>
      <c r="R858" s="5" t="str">
        <f ca="1">score</f>
        <v/>
      </c>
      <c r="S858" s="7" t="str">
        <f ca="1">rescore_svc</f>
        <v/>
      </c>
      <c r="U858" s="11" t="str">
        <f ca="1">price</f>
        <v/>
      </c>
      <c r="V858" s="4"/>
      <c r="Y858" s="388">
        <f ca="1">COUNTIFS(OFFSET($B$10, 0, 0, ROW()-9, 1), SERVICE[[#This Row],[Employee ID]], OFFSET($F$10, 0, 0, ROW()-9, 1), SERVICE[[#This Row],[Resources Role]])</f>
        <v>0</v>
      </c>
      <c r="Z858" s="388">
        <f ca="1">COUNTIFS(OFFSET($F$10, 0, 0, ROW()-9, 1), SERVICE[[#This Row],[Resources Role]], OFFSET($H$10, 0, 0, ROW()-9, 1), SERVICE[[#This Row],[Booking]])</f>
        <v>0</v>
      </c>
    </row>
    <row r="859" spans="1:26" x14ac:dyDescent="0.25">
      <c r="A859" s="6" t="str">
        <f ca="1">no.</f>
        <v/>
      </c>
      <c r="E859" s="4" t="str">
        <f ca="1">position</f>
        <v/>
      </c>
      <c r="J859" s="318"/>
      <c r="M859" s="4"/>
      <c r="O859" s="6"/>
      <c r="Q859" s="20"/>
      <c r="R859" s="5" t="str">
        <f ca="1">score</f>
        <v/>
      </c>
      <c r="S859" s="7" t="str">
        <f ca="1">rescore_svc</f>
        <v/>
      </c>
      <c r="U859" s="11" t="str">
        <f ca="1">price</f>
        <v/>
      </c>
      <c r="V859" s="4"/>
      <c r="Y859" s="388">
        <f ca="1">COUNTIFS(OFFSET($B$10, 0, 0, ROW()-9, 1), SERVICE[[#This Row],[Employee ID]], OFFSET($F$10, 0, 0, ROW()-9, 1), SERVICE[[#This Row],[Resources Role]])</f>
        <v>0</v>
      </c>
      <c r="Z859" s="388">
        <f ca="1">COUNTIFS(OFFSET($F$10, 0, 0, ROW()-9, 1), SERVICE[[#This Row],[Resources Role]], OFFSET($H$10, 0, 0, ROW()-9, 1), SERVICE[[#This Row],[Booking]])</f>
        <v>0</v>
      </c>
    </row>
    <row r="860" spans="1:26" x14ac:dyDescent="0.25">
      <c r="A860" s="6" t="str">
        <f ca="1">no.</f>
        <v/>
      </c>
      <c r="E860" s="4" t="str">
        <f ca="1">position</f>
        <v/>
      </c>
      <c r="J860" s="318"/>
      <c r="M860" s="4"/>
      <c r="O860" s="6"/>
      <c r="Q860" s="20"/>
      <c r="R860" s="5" t="str">
        <f ca="1">score</f>
        <v/>
      </c>
      <c r="S860" s="7" t="str">
        <f ca="1">rescore_svc</f>
        <v/>
      </c>
      <c r="U860" s="11" t="str">
        <f ca="1">price</f>
        <v/>
      </c>
      <c r="V860" s="4"/>
      <c r="Y860" s="388">
        <f ca="1">COUNTIFS(OFFSET($B$10, 0, 0, ROW()-9, 1), SERVICE[[#This Row],[Employee ID]], OFFSET($F$10, 0, 0, ROW()-9, 1), SERVICE[[#This Row],[Resources Role]])</f>
        <v>0</v>
      </c>
      <c r="Z860" s="388">
        <f ca="1">COUNTIFS(OFFSET($F$10, 0, 0, ROW()-9, 1), SERVICE[[#This Row],[Resources Role]], OFFSET($H$10, 0, 0, ROW()-9, 1), SERVICE[[#This Row],[Booking]])</f>
        <v>0</v>
      </c>
    </row>
    <row r="861" spans="1:26" x14ac:dyDescent="0.25">
      <c r="A861" s="6" t="str">
        <f ca="1">no.</f>
        <v/>
      </c>
      <c r="E861" s="4" t="str">
        <f ca="1">position</f>
        <v/>
      </c>
      <c r="J861" s="318"/>
      <c r="M861" s="4"/>
      <c r="O861" s="6"/>
      <c r="Q861" s="20"/>
      <c r="R861" s="5" t="str">
        <f ca="1">score</f>
        <v/>
      </c>
      <c r="S861" s="7" t="str">
        <f ca="1">rescore_svc</f>
        <v/>
      </c>
      <c r="U861" s="11" t="str">
        <f ca="1">price</f>
        <v/>
      </c>
      <c r="V861" s="4"/>
      <c r="Y861" s="388">
        <f ca="1">COUNTIFS(OFFSET($B$10, 0, 0, ROW()-9, 1), SERVICE[[#This Row],[Employee ID]], OFFSET($F$10, 0, 0, ROW()-9, 1), SERVICE[[#This Row],[Resources Role]])</f>
        <v>0</v>
      </c>
      <c r="Z861" s="388">
        <f ca="1">COUNTIFS(OFFSET($F$10, 0, 0, ROW()-9, 1), SERVICE[[#This Row],[Resources Role]], OFFSET($H$10, 0, 0, ROW()-9, 1), SERVICE[[#This Row],[Booking]])</f>
        <v>0</v>
      </c>
    </row>
    <row r="862" spans="1:26" x14ac:dyDescent="0.25">
      <c r="A862" s="6" t="str">
        <f ca="1">no.</f>
        <v/>
      </c>
      <c r="E862" s="4" t="str">
        <f ca="1">position</f>
        <v/>
      </c>
      <c r="J862" s="318"/>
      <c r="M862" s="4"/>
      <c r="O862" s="6"/>
      <c r="Q862" s="20"/>
      <c r="R862" s="5" t="str">
        <f ca="1">score</f>
        <v/>
      </c>
      <c r="S862" s="7" t="str">
        <f ca="1">rescore_svc</f>
        <v/>
      </c>
      <c r="U862" s="11" t="str">
        <f ca="1">price</f>
        <v/>
      </c>
      <c r="V862" s="4"/>
      <c r="Y862" s="388">
        <f ca="1">COUNTIFS(OFFSET($B$10, 0, 0, ROW()-9, 1), SERVICE[[#This Row],[Employee ID]], OFFSET($F$10, 0, 0, ROW()-9, 1), SERVICE[[#This Row],[Resources Role]])</f>
        <v>0</v>
      </c>
      <c r="Z862" s="388">
        <f ca="1">COUNTIFS(OFFSET($F$10, 0, 0, ROW()-9, 1), SERVICE[[#This Row],[Resources Role]], OFFSET($H$10, 0, 0, ROW()-9, 1), SERVICE[[#This Row],[Booking]])</f>
        <v>0</v>
      </c>
    </row>
    <row r="863" spans="1:26" x14ac:dyDescent="0.25">
      <c r="A863" s="6" t="str">
        <f ca="1">no.</f>
        <v/>
      </c>
      <c r="E863" s="4" t="str">
        <f ca="1">position</f>
        <v/>
      </c>
      <c r="J863" s="318"/>
      <c r="M863" s="4"/>
      <c r="O863" s="6"/>
      <c r="Q863" s="20"/>
      <c r="R863" s="5" t="str">
        <f ca="1">score</f>
        <v/>
      </c>
      <c r="S863" s="7" t="str">
        <f ca="1">rescore_svc</f>
        <v/>
      </c>
      <c r="U863" s="11" t="str">
        <f ca="1">price</f>
        <v/>
      </c>
      <c r="V863" s="4"/>
      <c r="Y863" s="388">
        <f ca="1">COUNTIFS(OFFSET($B$10, 0, 0, ROW()-9, 1), SERVICE[[#This Row],[Employee ID]], OFFSET($F$10, 0, 0, ROW()-9, 1), SERVICE[[#This Row],[Resources Role]])</f>
        <v>0</v>
      </c>
      <c r="Z863" s="388">
        <f ca="1">COUNTIFS(OFFSET($F$10, 0, 0, ROW()-9, 1), SERVICE[[#This Row],[Resources Role]], OFFSET($H$10, 0, 0, ROW()-9, 1), SERVICE[[#This Row],[Booking]])</f>
        <v>0</v>
      </c>
    </row>
    <row r="864" spans="1:26" x14ac:dyDescent="0.25">
      <c r="A864" s="6" t="str">
        <f ca="1">no.</f>
        <v/>
      </c>
      <c r="E864" s="4" t="str">
        <f ca="1">position</f>
        <v/>
      </c>
      <c r="J864" s="318"/>
      <c r="M864" s="4"/>
      <c r="O864" s="6"/>
      <c r="Q864" s="20"/>
      <c r="R864" s="5" t="str">
        <f ca="1">score</f>
        <v/>
      </c>
      <c r="S864" s="7" t="str">
        <f ca="1">rescore_svc</f>
        <v/>
      </c>
      <c r="U864" s="11" t="str">
        <f ca="1">price</f>
        <v/>
      </c>
      <c r="V864" s="4"/>
      <c r="Y864" s="388">
        <f ca="1">COUNTIFS(OFFSET($B$10, 0, 0, ROW()-9, 1), SERVICE[[#This Row],[Employee ID]], OFFSET($F$10, 0, 0, ROW()-9, 1), SERVICE[[#This Row],[Resources Role]])</f>
        <v>0</v>
      </c>
      <c r="Z864" s="388">
        <f ca="1">COUNTIFS(OFFSET($F$10, 0, 0, ROW()-9, 1), SERVICE[[#This Row],[Resources Role]], OFFSET($H$10, 0, 0, ROW()-9, 1), SERVICE[[#This Row],[Booking]])</f>
        <v>0</v>
      </c>
    </row>
    <row r="865" spans="1:26" x14ac:dyDescent="0.25">
      <c r="A865" s="6" t="str">
        <f ca="1">no.</f>
        <v/>
      </c>
      <c r="E865" s="4" t="str">
        <f ca="1">position</f>
        <v/>
      </c>
      <c r="J865" s="318"/>
      <c r="M865" s="4"/>
      <c r="O865" s="6"/>
      <c r="Q865" s="20"/>
      <c r="R865" s="5" t="str">
        <f ca="1">score</f>
        <v/>
      </c>
      <c r="S865" s="7" t="str">
        <f ca="1">rescore_svc</f>
        <v/>
      </c>
      <c r="U865" s="11" t="str">
        <f ca="1">price</f>
        <v/>
      </c>
      <c r="V865" s="4"/>
      <c r="Y865" s="388">
        <f ca="1">COUNTIFS(OFFSET($B$10, 0, 0, ROW()-9, 1), SERVICE[[#This Row],[Employee ID]], OFFSET($F$10, 0, 0, ROW()-9, 1), SERVICE[[#This Row],[Resources Role]])</f>
        <v>0</v>
      </c>
      <c r="Z865" s="388">
        <f ca="1">COUNTIFS(OFFSET($F$10, 0, 0, ROW()-9, 1), SERVICE[[#This Row],[Resources Role]], OFFSET($H$10, 0, 0, ROW()-9, 1), SERVICE[[#This Row],[Booking]])</f>
        <v>0</v>
      </c>
    </row>
    <row r="866" spans="1:26" x14ac:dyDescent="0.25">
      <c r="A866" s="6" t="str">
        <f ca="1">no.</f>
        <v/>
      </c>
      <c r="E866" s="4" t="str">
        <f ca="1">position</f>
        <v/>
      </c>
      <c r="J866" s="318"/>
      <c r="M866" s="4"/>
      <c r="O866" s="6"/>
      <c r="Q866" s="20"/>
      <c r="R866" s="5" t="str">
        <f ca="1">score</f>
        <v/>
      </c>
      <c r="S866" s="7" t="str">
        <f ca="1">rescore_svc</f>
        <v/>
      </c>
      <c r="U866" s="11" t="str">
        <f ca="1">price</f>
        <v/>
      </c>
      <c r="V866" s="4"/>
      <c r="Y866" s="388">
        <f ca="1">COUNTIFS(OFFSET($B$10, 0, 0, ROW()-9, 1), SERVICE[[#This Row],[Employee ID]], OFFSET($F$10, 0, 0, ROW()-9, 1), SERVICE[[#This Row],[Resources Role]])</f>
        <v>0</v>
      </c>
      <c r="Z866" s="388">
        <f ca="1">COUNTIFS(OFFSET($F$10, 0, 0, ROW()-9, 1), SERVICE[[#This Row],[Resources Role]], OFFSET($H$10, 0, 0, ROW()-9, 1), SERVICE[[#This Row],[Booking]])</f>
        <v>0</v>
      </c>
    </row>
    <row r="867" spans="1:26" x14ac:dyDescent="0.25">
      <c r="A867" s="6" t="str">
        <f ca="1">no.</f>
        <v/>
      </c>
      <c r="E867" s="4" t="str">
        <f ca="1">position</f>
        <v/>
      </c>
      <c r="J867" s="318"/>
      <c r="M867" s="4"/>
      <c r="O867" s="6"/>
      <c r="Q867" s="20"/>
      <c r="R867" s="5" t="str">
        <f ca="1">score</f>
        <v/>
      </c>
      <c r="S867" s="7" t="str">
        <f ca="1">rescore_svc</f>
        <v/>
      </c>
      <c r="U867" s="11" t="str">
        <f ca="1">price</f>
        <v/>
      </c>
      <c r="V867" s="4"/>
      <c r="Y867" s="388">
        <f ca="1">COUNTIFS(OFFSET($B$10, 0, 0, ROW()-9, 1), SERVICE[[#This Row],[Employee ID]], OFFSET($F$10, 0, 0, ROW()-9, 1), SERVICE[[#This Row],[Resources Role]])</f>
        <v>0</v>
      </c>
      <c r="Z867" s="388">
        <f ca="1">COUNTIFS(OFFSET($F$10, 0, 0, ROW()-9, 1), SERVICE[[#This Row],[Resources Role]], OFFSET($H$10, 0, 0, ROW()-9, 1), SERVICE[[#This Row],[Booking]])</f>
        <v>0</v>
      </c>
    </row>
    <row r="868" spans="1:26" x14ac:dyDescent="0.25">
      <c r="A868" s="6" t="str">
        <f ca="1">no.</f>
        <v/>
      </c>
      <c r="E868" s="4" t="str">
        <f ca="1">position</f>
        <v/>
      </c>
      <c r="J868" s="318"/>
      <c r="M868" s="4"/>
      <c r="O868" s="6"/>
      <c r="Q868" s="20"/>
      <c r="R868" s="5" t="str">
        <f ca="1">score</f>
        <v/>
      </c>
      <c r="S868" s="7" t="str">
        <f ca="1">rescore_svc</f>
        <v/>
      </c>
      <c r="U868" s="11" t="str">
        <f ca="1">price</f>
        <v/>
      </c>
      <c r="V868" s="4"/>
      <c r="Y868" s="388">
        <f ca="1">COUNTIFS(OFFSET($B$10, 0, 0, ROW()-9, 1), SERVICE[[#This Row],[Employee ID]], OFFSET($F$10, 0, 0, ROW()-9, 1), SERVICE[[#This Row],[Resources Role]])</f>
        <v>0</v>
      </c>
      <c r="Z868" s="388">
        <f ca="1">COUNTIFS(OFFSET($F$10, 0, 0, ROW()-9, 1), SERVICE[[#This Row],[Resources Role]], OFFSET($H$10, 0, 0, ROW()-9, 1), SERVICE[[#This Row],[Booking]])</f>
        <v>0</v>
      </c>
    </row>
    <row r="869" spans="1:26" x14ac:dyDescent="0.25">
      <c r="A869" s="6" t="str">
        <f ca="1">no.</f>
        <v/>
      </c>
      <c r="E869" s="4" t="str">
        <f ca="1">position</f>
        <v/>
      </c>
      <c r="J869" s="318"/>
      <c r="M869" s="4"/>
      <c r="O869" s="6"/>
      <c r="Q869" s="20"/>
      <c r="R869" s="5" t="str">
        <f ca="1">score</f>
        <v/>
      </c>
      <c r="S869" s="7" t="str">
        <f ca="1">rescore_svc</f>
        <v/>
      </c>
      <c r="U869" s="11" t="str">
        <f ca="1">price</f>
        <v/>
      </c>
      <c r="V869" s="4"/>
      <c r="Y869" s="388">
        <f ca="1">COUNTIFS(OFFSET($B$10, 0, 0, ROW()-9, 1), SERVICE[[#This Row],[Employee ID]], OFFSET($F$10, 0, 0, ROW()-9, 1), SERVICE[[#This Row],[Resources Role]])</f>
        <v>0</v>
      </c>
      <c r="Z869" s="388">
        <f ca="1">COUNTIFS(OFFSET($F$10, 0, 0, ROW()-9, 1), SERVICE[[#This Row],[Resources Role]], OFFSET($H$10, 0, 0, ROW()-9, 1), SERVICE[[#This Row],[Booking]])</f>
        <v>0</v>
      </c>
    </row>
    <row r="870" spans="1:26" x14ac:dyDescent="0.25">
      <c r="A870" s="6" t="str">
        <f ca="1">no.</f>
        <v/>
      </c>
      <c r="E870" s="4" t="str">
        <f ca="1">position</f>
        <v/>
      </c>
      <c r="J870" s="318"/>
      <c r="M870" s="4"/>
      <c r="O870" s="6"/>
      <c r="Q870" s="20"/>
      <c r="R870" s="5" t="str">
        <f ca="1">score</f>
        <v/>
      </c>
      <c r="S870" s="7" t="str">
        <f ca="1">rescore_svc</f>
        <v/>
      </c>
      <c r="U870" s="11" t="str">
        <f ca="1">price</f>
        <v/>
      </c>
      <c r="V870" s="4"/>
      <c r="Y870" s="388">
        <f ca="1">COUNTIFS(OFFSET($B$10, 0, 0, ROW()-9, 1), SERVICE[[#This Row],[Employee ID]], OFFSET($F$10, 0, 0, ROW()-9, 1), SERVICE[[#This Row],[Resources Role]])</f>
        <v>0</v>
      </c>
      <c r="Z870" s="388">
        <f ca="1">COUNTIFS(OFFSET($F$10, 0, 0, ROW()-9, 1), SERVICE[[#This Row],[Resources Role]], OFFSET($H$10, 0, 0, ROW()-9, 1), SERVICE[[#This Row],[Booking]])</f>
        <v>0</v>
      </c>
    </row>
    <row r="871" spans="1:26" x14ac:dyDescent="0.25">
      <c r="A871" s="6" t="str">
        <f ca="1">no.</f>
        <v/>
      </c>
      <c r="E871" s="4" t="str">
        <f ca="1">position</f>
        <v/>
      </c>
      <c r="J871" s="318"/>
      <c r="M871" s="4"/>
      <c r="O871" s="6"/>
      <c r="Q871" s="20"/>
      <c r="R871" s="5" t="str">
        <f ca="1">score</f>
        <v/>
      </c>
      <c r="S871" s="7" t="str">
        <f ca="1">rescore_svc</f>
        <v/>
      </c>
      <c r="U871" s="11" t="str">
        <f ca="1">price</f>
        <v/>
      </c>
      <c r="V871" s="4"/>
      <c r="Y871" s="388">
        <f ca="1">COUNTIFS(OFFSET($B$10, 0, 0, ROW()-9, 1), SERVICE[[#This Row],[Employee ID]], OFFSET($F$10, 0, 0, ROW()-9, 1), SERVICE[[#This Row],[Resources Role]])</f>
        <v>0</v>
      </c>
      <c r="Z871" s="388">
        <f ca="1">COUNTIFS(OFFSET($F$10, 0, 0, ROW()-9, 1), SERVICE[[#This Row],[Resources Role]], OFFSET($H$10, 0, 0, ROW()-9, 1), SERVICE[[#This Row],[Booking]])</f>
        <v>0</v>
      </c>
    </row>
    <row r="872" spans="1:26" x14ac:dyDescent="0.25">
      <c r="A872" s="6" t="str">
        <f ca="1">no.</f>
        <v/>
      </c>
      <c r="E872" s="4" t="str">
        <f ca="1">position</f>
        <v/>
      </c>
      <c r="J872" s="318"/>
      <c r="M872" s="4"/>
      <c r="O872" s="6"/>
      <c r="Q872" s="20"/>
      <c r="R872" s="5" t="str">
        <f ca="1">score</f>
        <v/>
      </c>
      <c r="S872" s="7" t="str">
        <f ca="1">rescore_svc</f>
        <v/>
      </c>
      <c r="U872" s="11" t="str">
        <f ca="1">price</f>
        <v/>
      </c>
      <c r="V872" s="4"/>
      <c r="Y872" s="388">
        <f ca="1">COUNTIFS(OFFSET($B$10, 0, 0, ROW()-9, 1), SERVICE[[#This Row],[Employee ID]], OFFSET($F$10, 0, 0, ROW()-9, 1), SERVICE[[#This Row],[Resources Role]])</f>
        <v>0</v>
      </c>
      <c r="Z872" s="388">
        <f ca="1">COUNTIFS(OFFSET($F$10, 0, 0, ROW()-9, 1), SERVICE[[#This Row],[Resources Role]], OFFSET($H$10, 0, 0, ROW()-9, 1), SERVICE[[#This Row],[Booking]])</f>
        <v>0</v>
      </c>
    </row>
    <row r="873" spans="1:26" x14ac:dyDescent="0.25">
      <c r="A873" s="6" t="str">
        <f ca="1">no.</f>
        <v/>
      </c>
      <c r="E873" s="4" t="str">
        <f ca="1">position</f>
        <v/>
      </c>
      <c r="J873" s="318"/>
      <c r="M873" s="4"/>
      <c r="O873" s="6"/>
      <c r="Q873" s="20"/>
      <c r="R873" s="5" t="str">
        <f ca="1">score</f>
        <v/>
      </c>
      <c r="S873" s="7" t="str">
        <f ca="1">rescore_svc</f>
        <v/>
      </c>
      <c r="U873" s="11" t="str">
        <f ca="1">price</f>
        <v/>
      </c>
      <c r="V873" s="4"/>
      <c r="Y873" s="388">
        <f ca="1">COUNTIFS(OFFSET($B$10, 0, 0, ROW()-9, 1), SERVICE[[#This Row],[Employee ID]], OFFSET($F$10, 0, 0, ROW()-9, 1), SERVICE[[#This Row],[Resources Role]])</f>
        <v>0</v>
      </c>
      <c r="Z873" s="388">
        <f ca="1">COUNTIFS(OFFSET($F$10, 0, 0, ROW()-9, 1), SERVICE[[#This Row],[Resources Role]], OFFSET($H$10, 0, 0, ROW()-9, 1), SERVICE[[#This Row],[Booking]])</f>
        <v>0</v>
      </c>
    </row>
    <row r="874" spans="1:26" x14ac:dyDescent="0.25">
      <c r="A874" s="6" t="str">
        <f ca="1">no.</f>
        <v/>
      </c>
      <c r="E874" s="4" t="str">
        <f ca="1">position</f>
        <v/>
      </c>
      <c r="J874" s="318"/>
      <c r="M874" s="4"/>
      <c r="O874" s="6"/>
      <c r="Q874" s="20"/>
      <c r="R874" s="5" t="str">
        <f ca="1">score</f>
        <v/>
      </c>
      <c r="S874" s="7" t="str">
        <f ca="1">rescore_svc</f>
        <v/>
      </c>
      <c r="U874" s="11" t="str">
        <f ca="1">price</f>
        <v/>
      </c>
      <c r="V874" s="4"/>
      <c r="Y874" s="388">
        <f ca="1">COUNTIFS(OFFSET($B$10, 0, 0, ROW()-9, 1), SERVICE[[#This Row],[Employee ID]], OFFSET($F$10, 0, 0, ROW()-9, 1), SERVICE[[#This Row],[Resources Role]])</f>
        <v>0</v>
      </c>
      <c r="Z874" s="388">
        <f ca="1">COUNTIFS(OFFSET($F$10, 0, 0, ROW()-9, 1), SERVICE[[#This Row],[Resources Role]], OFFSET($H$10, 0, 0, ROW()-9, 1), SERVICE[[#This Row],[Booking]])</f>
        <v>0</v>
      </c>
    </row>
    <row r="875" spans="1:26" x14ac:dyDescent="0.25">
      <c r="A875" s="6" t="str">
        <f ca="1">no.</f>
        <v/>
      </c>
      <c r="E875" s="4" t="str">
        <f ca="1">position</f>
        <v/>
      </c>
      <c r="J875" s="318"/>
      <c r="M875" s="4"/>
      <c r="O875" s="6"/>
      <c r="Q875" s="20"/>
      <c r="R875" s="5" t="str">
        <f ca="1">score</f>
        <v/>
      </c>
      <c r="S875" s="7" t="str">
        <f ca="1">rescore_svc</f>
        <v/>
      </c>
      <c r="U875" s="11" t="str">
        <f ca="1">price</f>
        <v/>
      </c>
      <c r="V875" s="4"/>
      <c r="Y875" s="388">
        <f ca="1">COUNTIFS(OFFSET($B$10, 0, 0, ROW()-9, 1), SERVICE[[#This Row],[Employee ID]], OFFSET($F$10, 0, 0, ROW()-9, 1), SERVICE[[#This Row],[Resources Role]])</f>
        <v>0</v>
      </c>
      <c r="Z875" s="388">
        <f ca="1">COUNTIFS(OFFSET($F$10, 0, 0, ROW()-9, 1), SERVICE[[#This Row],[Resources Role]], OFFSET($H$10, 0, 0, ROW()-9, 1), SERVICE[[#This Row],[Booking]])</f>
        <v>0</v>
      </c>
    </row>
    <row r="876" spans="1:26" x14ac:dyDescent="0.25">
      <c r="A876" s="6" t="str">
        <f ca="1">no.</f>
        <v/>
      </c>
      <c r="E876" s="4" t="str">
        <f ca="1">position</f>
        <v/>
      </c>
      <c r="J876" s="318"/>
      <c r="M876" s="4"/>
      <c r="O876" s="6"/>
      <c r="Q876" s="20"/>
      <c r="R876" s="5" t="str">
        <f ca="1">score</f>
        <v/>
      </c>
      <c r="S876" s="7" t="str">
        <f ca="1">rescore_svc</f>
        <v/>
      </c>
      <c r="U876" s="11" t="str">
        <f ca="1">price</f>
        <v/>
      </c>
      <c r="V876" s="4"/>
      <c r="Y876" s="388">
        <f ca="1">COUNTIFS(OFFSET($B$10, 0, 0, ROW()-9, 1), SERVICE[[#This Row],[Employee ID]], OFFSET($F$10, 0, 0, ROW()-9, 1), SERVICE[[#This Row],[Resources Role]])</f>
        <v>0</v>
      </c>
      <c r="Z876" s="388">
        <f ca="1">COUNTIFS(OFFSET($F$10, 0, 0, ROW()-9, 1), SERVICE[[#This Row],[Resources Role]], OFFSET($H$10, 0, 0, ROW()-9, 1), SERVICE[[#This Row],[Booking]])</f>
        <v>0</v>
      </c>
    </row>
    <row r="877" spans="1:26" x14ac:dyDescent="0.25">
      <c r="A877" s="6" t="str">
        <f ca="1">no.</f>
        <v/>
      </c>
      <c r="E877" s="4" t="str">
        <f ca="1">position</f>
        <v/>
      </c>
      <c r="J877" s="318"/>
      <c r="M877" s="4"/>
      <c r="O877" s="6"/>
      <c r="Q877" s="20"/>
      <c r="R877" s="5" t="str">
        <f ca="1">score</f>
        <v/>
      </c>
      <c r="S877" s="7" t="str">
        <f ca="1">rescore_svc</f>
        <v/>
      </c>
      <c r="U877" s="11" t="str">
        <f ca="1">price</f>
        <v/>
      </c>
      <c r="V877" s="4"/>
      <c r="Y877" s="388">
        <f ca="1">COUNTIFS(OFFSET($B$10, 0, 0, ROW()-9, 1), SERVICE[[#This Row],[Employee ID]], OFFSET($F$10, 0, 0, ROW()-9, 1), SERVICE[[#This Row],[Resources Role]])</f>
        <v>0</v>
      </c>
      <c r="Z877" s="388">
        <f ca="1">COUNTIFS(OFFSET($F$10, 0, 0, ROW()-9, 1), SERVICE[[#This Row],[Resources Role]], OFFSET($H$10, 0, 0, ROW()-9, 1), SERVICE[[#This Row],[Booking]])</f>
        <v>0</v>
      </c>
    </row>
    <row r="878" spans="1:26" x14ac:dyDescent="0.25">
      <c r="A878" s="6" t="str">
        <f ca="1">no.</f>
        <v/>
      </c>
      <c r="E878" s="4" t="str">
        <f ca="1">position</f>
        <v/>
      </c>
      <c r="J878" s="318"/>
      <c r="M878" s="4"/>
      <c r="O878" s="6"/>
      <c r="Q878" s="20"/>
      <c r="R878" s="5" t="str">
        <f ca="1">score</f>
        <v/>
      </c>
      <c r="S878" s="7" t="str">
        <f ca="1">rescore_svc</f>
        <v/>
      </c>
      <c r="U878" s="11" t="str">
        <f ca="1">price</f>
        <v/>
      </c>
      <c r="V878" s="4"/>
      <c r="Y878" s="388">
        <f ca="1">COUNTIFS(OFFSET($B$10, 0, 0, ROW()-9, 1), SERVICE[[#This Row],[Employee ID]], OFFSET($F$10, 0, 0, ROW()-9, 1), SERVICE[[#This Row],[Resources Role]])</f>
        <v>0</v>
      </c>
      <c r="Z878" s="388">
        <f ca="1">COUNTIFS(OFFSET($F$10, 0, 0, ROW()-9, 1), SERVICE[[#This Row],[Resources Role]], OFFSET($H$10, 0, 0, ROW()-9, 1), SERVICE[[#This Row],[Booking]])</f>
        <v>0</v>
      </c>
    </row>
    <row r="879" spans="1:26" x14ac:dyDescent="0.25">
      <c r="A879" s="6" t="str">
        <f ca="1">no.</f>
        <v/>
      </c>
      <c r="E879" s="4" t="str">
        <f ca="1">position</f>
        <v/>
      </c>
      <c r="J879" s="318"/>
      <c r="M879" s="4"/>
      <c r="O879" s="6"/>
      <c r="Q879" s="20"/>
      <c r="R879" s="5" t="str">
        <f ca="1">score</f>
        <v/>
      </c>
      <c r="S879" s="7" t="str">
        <f ca="1">rescore_svc</f>
        <v/>
      </c>
      <c r="U879" s="11" t="str">
        <f ca="1">price</f>
        <v/>
      </c>
      <c r="V879" s="4"/>
      <c r="Y879" s="388">
        <f ca="1">COUNTIFS(OFFSET($B$10, 0, 0, ROW()-9, 1), SERVICE[[#This Row],[Employee ID]], OFFSET($F$10, 0, 0, ROW()-9, 1), SERVICE[[#This Row],[Resources Role]])</f>
        <v>0</v>
      </c>
      <c r="Z879" s="388">
        <f ca="1">COUNTIFS(OFFSET($F$10, 0, 0, ROW()-9, 1), SERVICE[[#This Row],[Resources Role]], OFFSET($H$10, 0, 0, ROW()-9, 1), SERVICE[[#This Row],[Booking]])</f>
        <v>0</v>
      </c>
    </row>
    <row r="880" spans="1:26" x14ac:dyDescent="0.25">
      <c r="A880" s="6" t="str">
        <f ca="1">no.</f>
        <v/>
      </c>
      <c r="E880" s="4" t="str">
        <f ca="1">position</f>
        <v/>
      </c>
      <c r="J880" s="318"/>
      <c r="M880" s="4"/>
      <c r="O880" s="6"/>
      <c r="Q880" s="20"/>
      <c r="R880" s="5" t="str">
        <f ca="1">score</f>
        <v/>
      </c>
      <c r="S880" s="7" t="str">
        <f ca="1">rescore_svc</f>
        <v/>
      </c>
      <c r="U880" s="11" t="str">
        <f ca="1">price</f>
        <v/>
      </c>
      <c r="V880" s="4"/>
      <c r="Y880" s="388">
        <f ca="1">COUNTIFS(OFFSET($B$10, 0, 0, ROW()-9, 1), SERVICE[[#This Row],[Employee ID]], OFFSET($F$10, 0, 0, ROW()-9, 1), SERVICE[[#This Row],[Resources Role]])</f>
        <v>0</v>
      </c>
      <c r="Z880" s="388">
        <f ca="1">COUNTIFS(OFFSET($F$10, 0, 0, ROW()-9, 1), SERVICE[[#This Row],[Resources Role]], OFFSET($H$10, 0, 0, ROW()-9, 1), SERVICE[[#This Row],[Booking]])</f>
        <v>0</v>
      </c>
    </row>
    <row r="881" spans="1:26" x14ac:dyDescent="0.25">
      <c r="A881" s="6" t="str">
        <f ca="1">no.</f>
        <v/>
      </c>
      <c r="E881" s="4" t="str">
        <f ca="1">position</f>
        <v/>
      </c>
      <c r="J881" s="318"/>
      <c r="M881" s="4"/>
      <c r="O881" s="6"/>
      <c r="Q881" s="20"/>
      <c r="R881" s="5" t="str">
        <f ca="1">score</f>
        <v/>
      </c>
      <c r="S881" s="7" t="str">
        <f ca="1">rescore_svc</f>
        <v/>
      </c>
      <c r="U881" s="11" t="str">
        <f ca="1">price</f>
        <v/>
      </c>
      <c r="V881" s="4"/>
      <c r="Y881" s="388">
        <f ca="1">COUNTIFS(OFFSET($B$10, 0, 0, ROW()-9, 1), SERVICE[[#This Row],[Employee ID]], OFFSET($F$10, 0, 0, ROW()-9, 1), SERVICE[[#This Row],[Resources Role]])</f>
        <v>0</v>
      </c>
      <c r="Z881" s="388">
        <f ca="1">COUNTIFS(OFFSET($F$10, 0, 0, ROW()-9, 1), SERVICE[[#This Row],[Resources Role]], OFFSET($H$10, 0, 0, ROW()-9, 1), SERVICE[[#This Row],[Booking]])</f>
        <v>0</v>
      </c>
    </row>
    <row r="882" spans="1:26" x14ac:dyDescent="0.25">
      <c r="A882" s="6" t="str">
        <f ca="1">no.</f>
        <v/>
      </c>
      <c r="E882" s="4" t="str">
        <f ca="1">position</f>
        <v/>
      </c>
      <c r="J882" s="318"/>
      <c r="M882" s="4"/>
      <c r="O882" s="6"/>
      <c r="Q882" s="20"/>
      <c r="R882" s="5" t="str">
        <f ca="1">score</f>
        <v/>
      </c>
      <c r="S882" s="7" t="str">
        <f ca="1">rescore_svc</f>
        <v/>
      </c>
      <c r="U882" s="11" t="str">
        <f ca="1">price</f>
        <v/>
      </c>
      <c r="V882" s="4"/>
      <c r="Y882" s="388">
        <f ca="1">COUNTIFS(OFFSET($B$10, 0, 0, ROW()-9, 1), SERVICE[[#This Row],[Employee ID]], OFFSET($F$10, 0, 0, ROW()-9, 1), SERVICE[[#This Row],[Resources Role]])</f>
        <v>0</v>
      </c>
      <c r="Z882" s="388">
        <f ca="1">COUNTIFS(OFFSET($F$10, 0, 0, ROW()-9, 1), SERVICE[[#This Row],[Resources Role]], OFFSET($H$10, 0, 0, ROW()-9, 1), SERVICE[[#This Row],[Booking]])</f>
        <v>0</v>
      </c>
    </row>
    <row r="883" spans="1:26" x14ac:dyDescent="0.25">
      <c r="A883" s="6" t="str">
        <f ca="1">no.</f>
        <v/>
      </c>
      <c r="E883" s="4" t="str">
        <f ca="1">position</f>
        <v/>
      </c>
      <c r="J883" s="318"/>
      <c r="M883" s="4"/>
      <c r="O883" s="6"/>
      <c r="Q883" s="20"/>
      <c r="R883" s="5" t="str">
        <f ca="1">score</f>
        <v/>
      </c>
      <c r="S883" s="7" t="str">
        <f ca="1">rescore_svc</f>
        <v/>
      </c>
      <c r="U883" s="11" t="str">
        <f ca="1">price</f>
        <v/>
      </c>
      <c r="V883" s="4"/>
      <c r="Y883" s="388">
        <f ca="1">COUNTIFS(OFFSET($B$10, 0, 0, ROW()-9, 1), SERVICE[[#This Row],[Employee ID]], OFFSET($F$10, 0, 0, ROW()-9, 1), SERVICE[[#This Row],[Resources Role]])</f>
        <v>0</v>
      </c>
      <c r="Z883" s="388">
        <f ca="1">COUNTIFS(OFFSET($F$10, 0, 0, ROW()-9, 1), SERVICE[[#This Row],[Resources Role]], OFFSET($H$10, 0, 0, ROW()-9, 1), SERVICE[[#This Row],[Booking]])</f>
        <v>0</v>
      </c>
    </row>
    <row r="884" spans="1:26" x14ac:dyDescent="0.25">
      <c r="A884" s="6" t="str">
        <f ca="1">no.</f>
        <v/>
      </c>
      <c r="E884" s="4" t="str">
        <f ca="1">position</f>
        <v/>
      </c>
      <c r="J884" s="318"/>
      <c r="M884" s="4"/>
      <c r="O884" s="6"/>
      <c r="Q884" s="20"/>
      <c r="R884" s="5" t="str">
        <f ca="1">score</f>
        <v/>
      </c>
      <c r="S884" s="7" t="str">
        <f ca="1">rescore_svc</f>
        <v/>
      </c>
      <c r="U884" s="11" t="str">
        <f ca="1">price</f>
        <v/>
      </c>
      <c r="V884" s="4"/>
      <c r="Y884" s="388">
        <f ca="1">COUNTIFS(OFFSET($B$10, 0, 0, ROW()-9, 1), SERVICE[[#This Row],[Employee ID]], OFFSET($F$10, 0, 0, ROW()-9, 1), SERVICE[[#This Row],[Resources Role]])</f>
        <v>0</v>
      </c>
      <c r="Z884" s="388">
        <f ca="1">COUNTIFS(OFFSET($F$10, 0, 0, ROW()-9, 1), SERVICE[[#This Row],[Resources Role]], OFFSET($H$10, 0, 0, ROW()-9, 1), SERVICE[[#This Row],[Booking]])</f>
        <v>0</v>
      </c>
    </row>
    <row r="885" spans="1:26" x14ac:dyDescent="0.25">
      <c r="A885" s="6" t="str">
        <f ca="1">no.</f>
        <v/>
      </c>
      <c r="E885" s="4" t="str">
        <f ca="1">position</f>
        <v/>
      </c>
      <c r="J885" s="318"/>
      <c r="M885" s="4"/>
      <c r="O885" s="6"/>
      <c r="Q885" s="20"/>
      <c r="R885" s="5" t="str">
        <f ca="1">score</f>
        <v/>
      </c>
      <c r="S885" s="7" t="str">
        <f ca="1">rescore_svc</f>
        <v/>
      </c>
      <c r="U885" s="11" t="str">
        <f ca="1">price</f>
        <v/>
      </c>
      <c r="V885" s="4"/>
      <c r="Y885" s="388">
        <f ca="1">COUNTIFS(OFFSET($B$10, 0, 0, ROW()-9, 1), SERVICE[[#This Row],[Employee ID]], OFFSET($F$10, 0, 0, ROW()-9, 1), SERVICE[[#This Row],[Resources Role]])</f>
        <v>0</v>
      </c>
      <c r="Z885" s="388">
        <f ca="1">COUNTIFS(OFFSET($F$10, 0, 0, ROW()-9, 1), SERVICE[[#This Row],[Resources Role]], OFFSET($H$10, 0, 0, ROW()-9, 1), SERVICE[[#This Row],[Booking]])</f>
        <v>0</v>
      </c>
    </row>
    <row r="886" spans="1:26" x14ac:dyDescent="0.25">
      <c r="A886" s="6" t="str">
        <f ca="1">no.</f>
        <v/>
      </c>
      <c r="E886" s="4" t="str">
        <f ca="1">position</f>
        <v/>
      </c>
      <c r="J886" s="318"/>
      <c r="M886" s="4"/>
      <c r="O886" s="6"/>
      <c r="Q886" s="20"/>
      <c r="R886" s="5" t="str">
        <f ca="1">score</f>
        <v/>
      </c>
      <c r="S886" s="7" t="str">
        <f ca="1">rescore_svc</f>
        <v/>
      </c>
      <c r="U886" s="11" t="str">
        <f ca="1">price</f>
        <v/>
      </c>
      <c r="V886" s="4"/>
      <c r="Y886" s="388">
        <f ca="1">COUNTIFS(OFFSET($B$10, 0, 0, ROW()-9, 1), SERVICE[[#This Row],[Employee ID]], OFFSET($F$10, 0, 0, ROW()-9, 1), SERVICE[[#This Row],[Resources Role]])</f>
        <v>0</v>
      </c>
      <c r="Z886" s="388">
        <f ca="1">COUNTIFS(OFFSET($F$10, 0, 0, ROW()-9, 1), SERVICE[[#This Row],[Resources Role]], OFFSET($H$10, 0, 0, ROW()-9, 1), SERVICE[[#This Row],[Booking]])</f>
        <v>0</v>
      </c>
    </row>
    <row r="887" spans="1:26" x14ac:dyDescent="0.25">
      <c r="A887" s="6" t="str">
        <f ca="1">no.</f>
        <v/>
      </c>
      <c r="E887" s="4" t="str">
        <f ca="1">position</f>
        <v/>
      </c>
      <c r="J887" s="318"/>
      <c r="M887" s="4"/>
      <c r="O887" s="6"/>
      <c r="Q887" s="20"/>
      <c r="R887" s="5" t="str">
        <f ca="1">score</f>
        <v/>
      </c>
      <c r="S887" s="7" t="str">
        <f ca="1">rescore_svc</f>
        <v/>
      </c>
      <c r="U887" s="11" t="str">
        <f ca="1">price</f>
        <v/>
      </c>
      <c r="V887" s="4"/>
      <c r="Y887" s="388">
        <f ca="1">COUNTIFS(OFFSET($B$10, 0, 0, ROW()-9, 1), SERVICE[[#This Row],[Employee ID]], OFFSET($F$10, 0, 0, ROW()-9, 1), SERVICE[[#This Row],[Resources Role]])</f>
        <v>0</v>
      </c>
      <c r="Z887" s="388">
        <f ca="1">COUNTIFS(OFFSET($F$10, 0, 0, ROW()-9, 1), SERVICE[[#This Row],[Resources Role]], OFFSET($H$10, 0, 0, ROW()-9, 1), SERVICE[[#This Row],[Booking]])</f>
        <v>0</v>
      </c>
    </row>
    <row r="888" spans="1:26" x14ac:dyDescent="0.25">
      <c r="A888" s="6" t="str">
        <f ca="1">no.</f>
        <v/>
      </c>
      <c r="E888" s="4" t="str">
        <f ca="1">position</f>
        <v/>
      </c>
      <c r="J888" s="318"/>
      <c r="M888" s="4"/>
      <c r="O888" s="6"/>
      <c r="Q888" s="20"/>
      <c r="R888" s="5" t="str">
        <f ca="1">score</f>
        <v/>
      </c>
      <c r="S888" s="7" t="str">
        <f ca="1">rescore_svc</f>
        <v/>
      </c>
      <c r="U888" s="11" t="str">
        <f ca="1">price</f>
        <v/>
      </c>
      <c r="V888" s="4"/>
      <c r="Y888" s="388">
        <f ca="1">COUNTIFS(OFFSET($B$10, 0, 0, ROW()-9, 1), SERVICE[[#This Row],[Employee ID]], OFFSET($F$10, 0, 0, ROW()-9, 1), SERVICE[[#This Row],[Resources Role]])</f>
        <v>0</v>
      </c>
      <c r="Z888" s="388">
        <f ca="1">COUNTIFS(OFFSET($F$10, 0, 0, ROW()-9, 1), SERVICE[[#This Row],[Resources Role]], OFFSET($H$10, 0, 0, ROW()-9, 1), SERVICE[[#This Row],[Booking]])</f>
        <v>0</v>
      </c>
    </row>
    <row r="889" spans="1:26" x14ac:dyDescent="0.25">
      <c r="A889" s="6" t="str">
        <f ca="1">no.</f>
        <v/>
      </c>
      <c r="E889" s="4" t="str">
        <f ca="1">position</f>
        <v/>
      </c>
      <c r="J889" s="318"/>
      <c r="M889" s="4"/>
      <c r="O889" s="6"/>
      <c r="Q889" s="20"/>
      <c r="R889" s="5" t="str">
        <f ca="1">score</f>
        <v/>
      </c>
      <c r="S889" s="7" t="str">
        <f ca="1">rescore_svc</f>
        <v/>
      </c>
      <c r="U889" s="11" t="str">
        <f ca="1">price</f>
        <v/>
      </c>
      <c r="V889" s="4"/>
      <c r="Y889" s="388">
        <f ca="1">COUNTIFS(OFFSET($B$10, 0, 0, ROW()-9, 1), SERVICE[[#This Row],[Employee ID]], OFFSET($F$10, 0, 0, ROW()-9, 1), SERVICE[[#This Row],[Resources Role]])</f>
        <v>0</v>
      </c>
      <c r="Z889" s="388">
        <f ca="1">COUNTIFS(OFFSET($F$10, 0, 0, ROW()-9, 1), SERVICE[[#This Row],[Resources Role]], OFFSET($H$10, 0, 0, ROW()-9, 1), SERVICE[[#This Row],[Booking]])</f>
        <v>0</v>
      </c>
    </row>
    <row r="890" spans="1:26" x14ac:dyDescent="0.25">
      <c r="A890" s="6" t="str">
        <f ca="1">no.</f>
        <v/>
      </c>
      <c r="E890" s="4" t="str">
        <f ca="1">position</f>
        <v/>
      </c>
      <c r="J890" s="318"/>
      <c r="M890" s="4"/>
      <c r="O890" s="6"/>
      <c r="Q890" s="20"/>
      <c r="R890" s="5" t="str">
        <f ca="1">score</f>
        <v/>
      </c>
      <c r="S890" s="7" t="str">
        <f ca="1">rescore_svc</f>
        <v/>
      </c>
      <c r="U890" s="11" t="str">
        <f ca="1">price</f>
        <v/>
      </c>
      <c r="V890" s="4"/>
      <c r="Y890" s="388">
        <f ca="1">COUNTIFS(OFFSET($B$10, 0, 0, ROW()-9, 1), SERVICE[[#This Row],[Employee ID]], OFFSET($F$10, 0, 0, ROW()-9, 1), SERVICE[[#This Row],[Resources Role]])</f>
        <v>0</v>
      </c>
      <c r="Z890" s="388">
        <f ca="1">COUNTIFS(OFFSET($F$10, 0, 0, ROW()-9, 1), SERVICE[[#This Row],[Resources Role]], OFFSET($H$10, 0, 0, ROW()-9, 1), SERVICE[[#This Row],[Booking]])</f>
        <v>0</v>
      </c>
    </row>
    <row r="891" spans="1:26" x14ac:dyDescent="0.25">
      <c r="A891" s="6" t="str">
        <f ca="1">no.</f>
        <v/>
      </c>
      <c r="E891" s="4" t="str">
        <f ca="1">position</f>
        <v/>
      </c>
      <c r="J891" s="318"/>
      <c r="M891" s="4"/>
      <c r="O891" s="6"/>
      <c r="Q891" s="20"/>
      <c r="R891" s="5" t="str">
        <f ca="1">score</f>
        <v/>
      </c>
      <c r="S891" s="7" t="str">
        <f ca="1">rescore_svc</f>
        <v/>
      </c>
      <c r="U891" s="11" t="str">
        <f ca="1">price</f>
        <v/>
      </c>
      <c r="V891" s="4"/>
      <c r="Y891" s="388">
        <f ca="1">COUNTIFS(OFFSET($B$10, 0, 0, ROW()-9, 1), SERVICE[[#This Row],[Employee ID]], OFFSET($F$10, 0, 0, ROW()-9, 1), SERVICE[[#This Row],[Resources Role]])</f>
        <v>0</v>
      </c>
      <c r="Z891" s="388">
        <f ca="1">COUNTIFS(OFFSET($F$10, 0, 0, ROW()-9, 1), SERVICE[[#This Row],[Resources Role]], OFFSET($H$10, 0, 0, ROW()-9, 1), SERVICE[[#This Row],[Booking]])</f>
        <v>0</v>
      </c>
    </row>
    <row r="892" spans="1:26" x14ac:dyDescent="0.25">
      <c r="A892" s="6" t="str">
        <f ca="1">no.</f>
        <v/>
      </c>
      <c r="E892" s="4" t="str">
        <f ca="1">position</f>
        <v/>
      </c>
      <c r="J892" s="318"/>
      <c r="M892" s="4"/>
      <c r="O892" s="6"/>
      <c r="Q892" s="20"/>
      <c r="R892" s="5" t="str">
        <f ca="1">score</f>
        <v/>
      </c>
      <c r="S892" s="7" t="str">
        <f ca="1">rescore_svc</f>
        <v/>
      </c>
      <c r="U892" s="11" t="str">
        <f ca="1">price</f>
        <v/>
      </c>
      <c r="V892" s="4"/>
      <c r="Y892" s="388">
        <f ca="1">COUNTIFS(OFFSET($B$10, 0, 0, ROW()-9, 1), SERVICE[[#This Row],[Employee ID]], OFFSET($F$10, 0, 0, ROW()-9, 1), SERVICE[[#This Row],[Resources Role]])</f>
        <v>0</v>
      </c>
      <c r="Z892" s="388">
        <f ca="1">COUNTIFS(OFFSET($F$10, 0, 0, ROW()-9, 1), SERVICE[[#This Row],[Resources Role]], OFFSET($H$10, 0, 0, ROW()-9, 1), SERVICE[[#This Row],[Booking]])</f>
        <v>0</v>
      </c>
    </row>
    <row r="893" spans="1:26" x14ac:dyDescent="0.25">
      <c r="A893" s="6" t="str">
        <f ca="1">no.</f>
        <v/>
      </c>
      <c r="E893" s="4" t="str">
        <f ca="1">position</f>
        <v/>
      </c>
      <c r="J893" s="318"/>
      <c r="M893" s="4"/>
      <c r="O893" s="6"/>
      <c r="Q893" s="20"/>
      <c r="R893" s="5" t="str">
        <f ca="1">score</f>
        <v/>
      </c>
      <c r="S893" s="7" t="str">
        <f ca="1">rescore_svc</f>
        <v/>
      </c>
      <c r="U893" s="11" t="str">
        <f ca="1">price</f>
        <v/>
      </c>
      <c r="V893" s="4"/>
      <c r="Y893" s="388">
        <f ca="1">COUNTIFS(OFFSET($B$10, 0, 0, ROW()-9, 1), SERVICE[[#This Row],[Employee ID]], OFFSET($F$10, 0, 0, ROW()-9, 1), SERVICE[[#This Row],[Resources Role]])</f>
        <v>0</v>
      </c>
      <c r="Z893" s="388">
        <f ca="1">COUNTIFS(OFFSET($F$10, 0, 0, ROW()-9, 1), SERVICE[[#This Row],[Resources Role]], OFFSET($H$10, 0, 0, ROW()-9, 1), SERVICE[[#This Row],[Booking]])</f>
        <v>0</v>
      </c>
    </row>
    <row r="894" spans="1:26" x14ac:dyDescent="0.25">
      <c r="A894" s="6" t="str">
        <f ca="1">no.</f>
        <v/>
      </c>
      <c r="E894" s="4" t="str">
        <f ca="1">position</f>
        <v/>
      </c>
      <c r="J894" s="318"/>
      <c r="M894" s="4"/>
      <c r="O894" s="6"/>
      <c r="Q894" s="20"/>
      <c r="R894" s="5" t="str">
        <f ca="1">score</f>
        <v/>
      </c>
      <c r="S894" s="7" t="str">
        <f ca="1">rescore_svc</f>
        <v/>
      </c>
      <c r="U894" s="11" t="str">
        <f ca="1">price</f>
        <v/>
      </c>
      <c r="V894" s="4"/>
      <c r="Y894" s="388">
        <f ca="1">COUNTIFS(OFFSET($B$10, 0, 0, ROW()-9, 1), SERVICE[[#This Row],[Employee ID]], OFFSET($F$10, 0, 0, ROW()-9, 1), SERVICE[[#This Row],[Resources Role]])</f>
        <v>0</v>
      </c>
      <c r="Z894" s="388">
        <f ca="1">COUNTIFS(OFFSET($F$10, 0, 0, ROW()-9, 1), SERVICE[[#This Row],[Resources Role]], OFFSET($H$10, 0, 0, ROW()-9, 1), SERVICE[[#This Row],[Booking]])</f>
        <v>0</v>
      </c>
    </row>
    <row r="895" spans="1:26" x14ac:dyDescent="0.25">
      <c r="A895" s="6" t="str">
        <f ca="1">no.</f>
        <v/>
      </c>
      <c r="E895" s="4" t="str">
        <f ca="1">position</f>
        <v/>
      </c>
      <c r="J895" s="318"/>
      <c r="M895" s="4"/>
      <c r="O895" s="6"/>
      <c r="Q895" s="20"/>
      <c r="R895" s="5" t="str">
        <f ca="1">score</f>
        <v/>
      </c>
      <c r="S895" s="7" t="str">
        <f ca="1">rescore_svc</f>
        <v/>
      </c>
      <c r="U895" s="11" t="str">
        <f ca="1">price</f>
        <v/>
      </c>
      <c r="V895" s="4"/>
      <c r="Y895" s="388">
        <f ca="1">COUNTIFS(OFFSET($B$10, 0, 0, ROW()-9, 1), SERVICE[[#This Row],[Employee ID]], OFFSET($F$10, 0, 0, ROW()-9, 1), SERVICE[[#This Row],[Resources Role]])</f>
        <v>0</v>
      </c>
      <c r="Z895" s="388">
        <f ca="1">COUNTIFS(OFFSET($F$10, 0, 0, ROW()-9, 1), SERVICE[[#This Row],[Resources Role]], OFFSET($H$10, 0, 0, ROW()-9, 1), SERVICE[[#This Row],[Booking]])</f>
        <v>0</v>
      </c>
    </row>
    <row r="896" spans="1:26" x14ac:dyDescent="0.25">
      <c r="A896" s="6" t="str">
        <f ca="1">no.</f>
        <v/>
      </c>
      <c r="E896" s="4" t="str">
        <f ca="1">position</f>
        <v/>
      </c>
      <c r="J896" s="318"/>
      <c r="M896" s="4"/>
      <c r="O896" s="6"/>
      <c r="Q896" s="20"/>
      <c r="R896" s="5" t="str">
        <f ca="1">score</f>
        <v/>
      </c>
      <c r="S896" s="7" t="str">
        <f ca="1">rescore_svc</f>
        <v/>
      </c>
      <c r="U896" s="11" t="str">
        <f ca="1">price</f>
        <v/>
      </c>
      <c r="V896" s="4"/>
      <c r="Y896" s="388">
        <f ca="1">COUNTIFS(OFFSET($B$10, 0, 0, ROW()-9, 1), SERVICE[[#This Row],[Employee ID]], OFFSET($F$10, 0, 0, ROW()-9, 1), SERVICE[[#This Row],[Resources Role]])</f>
        <v>0</v>
      </c>
      <c r="Z896" s="388">
        <f ca="1">COUNTIFS(OFFSET($F$10, 0, 0, ROW()-9, 1), SERVICE[[#This Row],[Resources Role]], OFFSET($H$10, 0, 0, ROW()-9, 1), SERVICE[[#This Row],[Booking]])</f>
        <v>0</v>
      </c>
    </row>
    <row r="897" spans="1:26" x14ac:dyDescent="0.25">
      <c r="A897" s="6" t="str">
        <f ca="1">no.</f>
        <v/>
      </c>
      <c r="E897" s="4" t="str">
        <f ca="1">position</f>
        <v/>
      </c>
      <c r="J897" s="318"/>
      <c r="M897" s="4"/>
      <c r="O897" s="6"/>
      <c r="Q897" s="20"/>
      <c r="R897" s="5" t="str">
        <f ca="1">score</f>
        <v/>
      </c>
      <c r="S897" s="7" t="str">
        <f ca="1">rescore_svc</f>
        <v/>
      </c>
      <c r="U897" s="11" t="str">
        <f ca="1">price</f>
        <v/>
      </c>
      <c r="V897" s="4"/>
      <c r="Y897" s="388">
        <f ca="1">COUNTIFS(OFFSET($B$10, 0, 0, ROW()-9, 1), SERVICE[[#This Row],[Employee ID]], OFFSET($F$10, 0, 0, ROW()-9, 1), SERVICE[[#This Row],[Resources Role]])</f>
        <v>0</v>
      </c>
      <c r="Z897" s="388">
        <f ca="1">COUNTIFS(OFFSET($F$10, 0, 0, ROW()-9, 1), SERVICE[[#This Row],[Resources Role]], OFFSET($H$10, 0, 0, ROW()-9, 1), SERVICE[[#This Row],[Booking]])</f>
        <v>0</v>
      </c>
    </row>
    <row r="898" spans="1:26" x14ac:dyDescent="0.25">
      <c r="A898" s="6" t="str">
        <f ca="1">no.</f>
        <v/>
      </c>
      <c r="E898" s="4" t="str">
        <f ca="1">position</f>
        <v/>
      </c>
      <c r="J898" s="318"/>
      <c r="M898" s="4"/>
      <c r="O898" s="6"/>
      <c r="Q898" s="20"/>
      <c r="R898" s="5" t="str">
        <f ca="1">score</f>
        <v/>
      </c>
      <c r="S898" s="7" t="str">
        <f ca="1">rescore_svc</f>
        <v/>
      </c>
      <c r="U898" s="11" t="str">
        <f ca="1">price</f>
        <v/>
      </c>
      <c r="V898" s="4"/>
      <c r="Y898" s="388">
        <f ca="1">COUNTIFS(OFFSET($B$10, 0, 0, ROW()-9, 1), SERVICE[[#This Row],[Employee ID]], OFFSET($F$10, 0, 0, ROW()-9, 1), SERVICE[[#This Row],[Resources Role]])</f>
        <v>0</v>
      </c>
      <c r="Z898" s="388">
        <f ca="1">COUNTIFS(OFFSET($F$10, 0, 0, ROW()-9, 1), SERVICE[[#This Row],[Resources Role]], OFFSET($H$10, 0, 0, ROW()-9, 1), SERVICE[[#This Row],[Booking]])</f>
        <v>0</v>
      </c>
    </row>
    <row r="899" spans="1:26" x14ac:dyDescent="0.25">
      <c r="A899" s="6" t="str">
        <f ca="1">no.</f>
        <v/>
      </c>
      <c r="E899" s="4" t="str">
        <f ca="1">position</f>
        <v/>
      </c>
      <c r="J899" s="318"/>
      <c r="M899" s="4"/>
      <c r="O899" s="6"/>
      <c r="Q899" s="20"/>
      <c r="R899" s="5" t="str">
        <f ca="1">score</f>
        <v/>
      </c>
      <c r="S899" s="7" t="str">
        <f ca="1">rescore_svc</f>
        <v/>
      </c>
      <c r="U899" s="11" t="str">
        <f ca="1">price</f>
        <v/>
      </c>
      <c r="V899" s="4"/>
      <c r="Y899" s="388">
        <f ca="1">COUNTIFS(OFFSET($B$10, 0, 0, ROW()-9, 1), SERVICE[[#This Row],[Employee ID]], OFFSET($F$10, 0, 0, ROW()-9, 1), SERVICE[[#This Row],[Resources Role]])</f>
        <v>0</v>
      </c>
      <c r="Z899" s="388">
        <f ca="1">COUNTIFS(OFFSET($F$10, 0, 0, ROW()-9, 1), SERVICE[[#This Row],[Resources Role]], OFFSET($H$10, 0, 0, ROW()-9, 1), SERVICE[[#This Row],[Booking]])</f>
        <v>0</v>
      </c>
    </row>
    <row r="900" spans="1:26" x14ac:dyDescent="0.25">
      <c r="A900" s="6" t="str">
        <f ca="1">no.</f>
        <v/>
      </c>
      <c r="E900" s="4" t="str">
        <f ca="1">position</f>
        <v/>
      </c>
      <c r="J900" s="318"/>
      <c r="M900" s="4"/>
      <c r="O900" s="6"/>
      <c r="Q900" s="20"/>
      <c r="R900" s="5" t="str">
        <f ca="1">score</f>
        <v/>
      </c>
      <c r="S900" s="7" t="str">
        <f ca="1">rescore_svc</f>
        <v/>
      </c>
      <c r="U900" s="11" t="str">
        <f ca="1">price</f>
        <v/>
      </c>
      <c r="V900" s="4"/>
      <c r="Y900" s="388">
        <f ca="1">COUNTIFS(OFFSET($B$10, 0, 0, ROW()-9, 1), SERVICE[[#This Row],[Employee ID]], OFFSET($F$10, 0, 0, ROW()-9, 1), SERVICE[[#This Row],[Resources Role]])</f>
        <v>0</v>
      </c>
      <c r="Z900" s="388">
        <f ca="1">COUNTIFS(OFFSET($F$10, 0, 0, ROW()-9, 1), SERVICE[[#This Row],[Resources Role]], OFFSET($H$10, 0, 0, ROW()-9, 1), SERVICE[[#This Row],[Booking]])</f>
        <v>0</v>
      </c>
    </row>
    <row r="901" spans="1:26" x14ac:dyDescent="0.25">
      <c r="A901" s="6" t="str">
        <f ca="1">no.</f>
        <v/>
      </c>
      <c r="E901" s="4" t="str">
        <f ca="1">position</f>
        <v/>
      </c>
      <c r="J901" s="318"/>
      <c r="M901" s="4"/>
      <c r="O901" s="6"/>
      <c r="Q901" s="20"/>
      <c r="R901" s="5" t="str">
        <f ca="1">score</f>
        <v/>
      </c>
      <c r="S901" s="7" t="str">
        <f ca="1">rescore_svc</f>
        <v/>
      </c>
      <c r="U901" s="11" t="str">
        <f ca="1">price</f>
        <v/>
      </c>
      <c r="V901" s="4"/>
      <c r="Y901" s="388">
        <f ca="1">COUNTIFS(OFFSET($B$10, 0, 0, ROW()-9, 1), SERVICE[[#This Row],[Employee ID]], OFFSET($F$10, 0, 0, ROW()-9, 1), SERVICE[[#This Row],[Resources Role]])</f>
        <v>0</v>
      </c>
      <c r="Z901" s="388">
        <f ca="1">COUNTIFS(OFFSET($F$10, 0, 0, ROW()-9, 1), SERVICE[[#This Row],[Resources Role]], OFFSET($H$10, 0, 0, ROW()-9, 1), SERVICE[[#This Row],[Booking]])</f>
        <v>0</v>
      </c>
    </row>
    <row r="902" spans="1:26" x14ac:dyDescent="0.25">
      <c r="A902" s="6" t="str">
        <f ca="1">no.</f>
        <v/>
      </c>
      <c r="E902" s="4" t="str">
        <f ca="1">position</f>
        <v/>
      </c>
      <c r="J902" s="318"/>
      <c r="M902" s="4"/>
      <c r="O902" s="6"/>
      <c r="Q902" s="20"/>
      <c r="R902" s="5" t="str">
        <f ca="1">score</f>
        <v/>
      </c>
      <c r="S902" s="7" t="str">
        <f ca="1">rescore_svc</f>
        <v/>
      </c>
      <c r="U902" s="11" t="str">
        <f ca="1">price</f>
        <v/>
      </c>
      <c r="V902" s="4"/>
      <c r="Y902" s="388">
        <f ca="1">COUNTIFS(OFFSET($B$10, 0, 0, ROW()-9, 1), SERVICE[[#This Row],[Employee ID]], OFFSET($F$10, 0, 0, ROW()-9, 1), SERVICE[[#This Row],[Resources Role]])</f>
        <v>0</v>
      </c>
      <c r="Z902" s="388">
        <f ca="1">COUNTIFS(OFFSET($F$10, 0, 0, ROW()-9, 1), SERVICE[[#This Row],[Resources Role]], OFFSET($H$10, 0, 0, ROW()-9, 1), SERVICE[[#This Row],[Booking]])</f>
        <v>0</v>
      </c>
    </row>
    <row r="903" spans="1:26" x14ac:dyDescent="0.25">
      <c r="A903" s="6" t="str">
        <f ca="1">no.</f>
        <v/>
      </c>
      <c r="E903" s="4" t="str">
        <f ca="1">position</f>
        <v/>
      </c>
      <c r="J903" s="318"/>
      <c r="M903" s="4"/>
      <c r="O903" s="6"/>
      <c r="Q903" s="20"/>
      <c r="R903" s="5" t="str">
        <f ca="1">score</f>
        <v/>
      </c>
      <c r="S903" s="7" t="str">
        <f ca="1">rescore_svc</f>
        <v/>
      </c>
      <c r="U903" s="11" t="str">
        <f ca="1">price</f>
        <v/>
      </c>
      <c r="V903" s="4"/>
      <c r="Y903" s="388">
        <f ca="1">COUNTIFS(OFFSET($B$10, 0, 0, ROW()-9, 1), SERVICE[[#This Row],[Employee ID]], OFFSET($F$10, 0, 0, ROW()-9, 1), SERVICE[[#This Row],[Resources Role]])</f>
        <v>0</v>
      </c>
      <c r="Z903" s="388">
        <f ca="1">COUNTIFS(OFFSET($F$10, 0, 0, ROW()-9, 1), SERVICE[[#This Row],[Resources Role]], OFFSET($H$10, 0, 0, ROW()-9, 1), SERVICE[[#This Row],[Booking]])</f>
        <v>0</v>
      </c>
    </row>
    <row r="904" spans="1:26" x14ac:dyDescent="0.25">
      <c r="A904" s="6" t="str">
        <f ca="1">no.</f>
        <v/>
      </c>
      <c r="E904" s="4" t="str">
        <f ca="1">position</f>
        <v/>
      </c>
      <c r="J904" s="318"/>
      <c r="M904" s="4"/>
      <c r="O904" s="6"/>
      <c r="Q904" s="20"/>
      <c r="R904" s="5" t="str">
        <f ca="1">score</f>
        <v/>
      </c>
      <c r="S904" s="7" t="str">
        <f ca="1">rescore_svc</f>
        <v/>
      </c>
      <c r="U904" s="11" t="str">
        <f ca="1">price</f>
        <v/>
      </c>
      <c r="V904" s="4"/>
      <c r="Y904" s="388">
        <f ca="1">COUNTIFS(OFFSET($B$10, 0, 0, ROW()-9, 1), SERVICE[[#This Row],[Employee ID]], OFFSET($F$10, 0, 0, ROW()-9, 1), SERVICE[[#This Row],[Resources Role]])</f>
        <v>0</v>
      </c>
      <c r="Z904" s="388">
        <f ca="1">COUNTIFS(OFFSET($F$10, 0, 0, ROW()-9, 1), SERVICE[[#This Row],[Resources Role]], OFFSET($H$10, 0, 0, ROW()-9, 1), SERVICE[[#This Row],[Booking]])</f>
        <v>0</v>
      </c>
    </row>
    <row r="905" spans="1:26" x14ac:dyDescent="0.25">
      <c r="A905" s="6" t="str">
        <f ca="1">no.</f>
        <v/>
      </c>
      <c r="E905" s="4" t="str">
        <f ca="1">position</f>
        <v/>
      </c>
      <c r="J905" s="318"/>
      <c r="M905" s="4"/>
      <c r="O905" s="6"/>
      <c r="Q905" s="20"/>
      <c r="R905" s="5" t="str">
        <f ca="1">score</f>
        <v/>
      </c>
      <c r="S905" s="7" t="str">
        <f ca="1">rescore_svc</f>
        <v/>
      </c>
      <c r="U905" s="11" t="str">
        <f ca="1">price</f>
        <v/>
      </c>
      <c r="V905" s="4"/>
      <c r="Y905" s="388">
        <f ca="1">COUNTIFS(OFFSET($B$10, 0, 0, ROW()-9, 1), SERVICE[[#This Row],[Employee ID]], OFFSET($F$10, 0, 0, ROW()-9, 1), SERVICE[[#This Row],[Resources Role]])</f>
        <v>0</v>
      </c>
      <c r="Z905" s="388">
        <f ca="1">COUNTIFS(OFFSET($F$10, 0, 0, ROW()-9, 1), SERVICE[[#This Row],[Resources Role]], OFFSET($H$10, 0, 0, ROW()-9, 1), SERVICE[[#This Row],[Booking]])</f>
        <v>0</v>
      </c>
    </row>
    <row r="906" spans="1:26" x14ac:dyDescent="0.25">
      <c r="A906" s="6" t="str">
        <f ca="1">no.</f>
        <v/>
      </c>
      <c r="E906" s="4" t="str">
        <f ca="1">position</f>
        <v/>
      </c>
      <c r="J906" s="318"/>
      <c r="M906" s="4"/>
      <c r="O906" s="6"/>
      <c r="Q906" s="20"/>
      <c r="R906" s="5" t="str">
        <f ca="1">score</f>
        <v/>
      </c>
      <c r="S906" s="7" t="str">
        <f ca="1">rescore_svc</f>
        <v/>
      </c>
      <c r="U906" s="11" t="str">
        <f ca="1">price</f>
        <v/>
      </c>
      <c r="V906" s="4"/>
      <c r="Y906" s="388">
        <f ca="1">COUNTIFS(OFFSET($B$10, 0, 0, ROW()-9, 1), SERVICE[[#This Row],[Employee ID]], OFFSET($F$10, 0, 0, ROW()-9, 1), SERVICE[[#This Row],[Resources Role]])</f>
        <v>0</v>
      </c>
      <c r="Z906" s="388">
        <f ca="1">COUNTIFS(OFFSET($F$10, 0, 0, ROW()-9, 1), SERVICE[[#This Row],[Resources Role]], OFFSET($H$10, 0, 0, ROW()-9, 1), SERVICE[[#This Row],[Booking]])</f>
        <v>0</v>
      </c>
    </row>
    <row r="907" spans="1:26" x14ac:dyDescent="0.25">
      <c r="A907" s="6" t="str">
        <f ca="1">no.</f>
        <v/>
      </c>
      <c r="E907" s="4" t="str">
        <f ca="1">position</f>
        <v/>
      </c>
      <c r="J907" s="318"/>
      <c r="M907" s="4"/>
      <c r="O907" s="6"/>
      <c r="Q907" s="20"/>
      <c r="R907" s="5" t="str">
        <f ca="1">score</f>
        <v/>
      </c>
      <c r="S907" s="7" t="str">
        <f ca="1">rescore_svc</f>
        <v/>
      </c>
      <c r="U907" s="11" t="str">
        <f ca="1">price</f>
        <v/>
      </c>
      <c r="V907" s="4"/>
      <c r="Y907" s="388">
        <f ca="1">COUNTIFS(OFFSET($B$10, 0, 0, ROW()-9, 1), SERVICE[[#This Row],[Employee ID]], OFFSET($F$10, 0, 0, ROW()-9, 1), SERVICE[[#This Row],[Resources Role]])</f>
        <v>0</v>
      </c>
      <c r="Z907" s="388">
        <f ca="1">COUNTIFS(OFFSET($F$10, 0, 0, ROW()-9, 1), SERVICE[[#This Row],[Resources Role]], OFFSET($H$10, 0, 0, ROW()-9, 1), SERVICE[[#This Row],[Booking]])</f>
        <v>0</v>
      </c>
    </row>
    <row r="908" spans="1:26" x14ac:dyDescent="0.25">
      <c r="A908" s="6" t="str">
        <f ca="1">no.</f>
        <v/>
      </c>
      <c r="E908" s="4" t="str">
        <f ca="1">position</f>
        <v/>
      </c>
      <c r="J908" s="318"/>
      <c r="M908" s="4"/>
      <c r="O908" s="6"/>
      <c r="Q908" s="20"/>
      <c r="R908" s="5" t="str">
        <f ca="1">score</f>
        <v/>
      </c>
      <c r="S908" s="7" t="str">
        <f ca="1">rescore_svc</f>
        <v/>
      </c>
      <c r="U908" s="11" t="str">
        <f ca="1">price</f>
        <v/>
      </c>
      <c r="V908" s="4"/>
      <c r="Y908" s="388">
        <f ca="1">COUNTIFS(OFFSET($B$10, 0, 0, ROW()-9, 1), SERVICE[[#This Row],[Employee ID]], OFFSET($F$10, 0, 0, ROW()-9, 1), SERVICE[[#This Row],[Resources Role]])</f>
        <v>0</v>
      </c>
      <c r="Z908" s="388">
        <f ca="1">COUNTIFS(OFFSET($F$10, 0, 0, ROW()-9, 1), SERVICE[[#This Row],[Resources Role]], OFFSET($H$10, 0, 0, ROW()-9, 1), SERVICE[[#This Row],[Booking]])</f>
        <v>0</v>
      </c>
    </row>
    <row r="909" spans="1:26" x14ac:dyDescent="0.25">
      <c r="A909" s="6" t="str">
        <f ca="1">no.</f>
        <v/>
      </c>
      <c r="E909" s="4" t="str">
        <f ca="1">position</f>
        <v/>
      </c>
      <c r="J909" s="318"/>
      <c r="M909" s="4"/>
      <c r="O909" s="6"/>
      <c r="Q909" s="20"/>
      <c r="R909" s="5" t="str">
        <f ca="1">score</f>
        <v/>
      </c>
      <c r="S909" s="7" t="str">
        <f ca="1">rescore_svc</f>
        <v/>
      </c>
      <c r="U909" s="11" t="str">
        <f ca="1">price</f>
        <v/>
      </c>
      <c r="V909" s="4"/>
      <c r="Y909" s="388">
        <f ca="1">COUNTIFS(OFFSET($B$10, 0, 0, ROW()-9, 1), SERVICE[[#This Row],[Employee ID]], OFFSET($F$10, 0, 0, ROW()-9, 1), SERVICE[[#This Row],[Resources Role]])</f>
        <v>0</v>
      </c>
      <c r="Z909" s="388">
        <f ca="1">COUNTIFS(OFFSET($F$10, 0, 0, ROW()-9, 1), SERVICE[[#This Row],[Resources Role]], OFFSET($H$10, 0, 0, ROW()-9, 1), SERVICE[[#This Row],[Booking]])</f>
        <v>0</v>
      </c>
    </row>
    <row r="910" spans="1:26" x14ac:dyDescent="0.25">
      <c r="A910" s="6" t="str">
        <f ca="1">no.</f>
        <v/>
      </c>
      <c r="E910" s="4" t="str">
        <f ca="1">position</f>
        <v/>
      </c>
      <c r="J910" s="318"/>
      <c r="M910" s="4"/>
      <c r="O910" s="6"/>
      <c r="Q910" s="20"/>
      <c r="R910" s="5" t="str">
        <f ca="1">score</f>
        <v/>
      </c>
      <c r="S910" s="7" t="str">
        <f ca="1">rescore_svc</f>
        <v/>
      </c>
      <c r="U910" s="11" t="str">
        <f ca="1">price</f>
        <v/>
      </c>
      <c r="V910" s="4"/>
      <c r="Y910" s="388">
        <f ca="1">COUNTIFS(OFFSET($B$10, 0, 0, ROW()-9, 1), SERVICE[[#This Row],[Employee ID]], OFFSET($F$10, 0, 0, ROW()-9, 1), SERVICE[[#This Row],[Resources Role]])</f>
        <v>0</v>
      </c>
      <c r="Z910" s="388">
        <f ca="1">COUNTIFS(OFFSET($F$10, 0, 0, ROW()-9, 1), SERVICE[[#This Row],[Resources Role]], OFFSET($H$10, 0, 0, ROW()-9, 1), SERVICE[[#This Row],[Booking]])</f>
        <v>0</v>
      </c>
    </row>
    <row r="911" spans="1:26" x14ac:dyDescent="0.25">
      <c r="A911" s="6" t="str">
        <f ca="1">no.</f>
        <v/>
      </c>
      <c r="E911" s="4" t="str">
        <f ca="1">position</f>
        <v/>
      </c>
      <c r="J911" s="318"/>
      <c r="M911" s="4"/>
      <c r="O911" s="6"/>
      <c r="Q911" s="20"/>
      <c r="R911" s="5" t="str">
        <f ca="1">score</f>
        <v/>
      </c>
      <c r="S911" s="7" t="str">
        <f ca="1">rescore_svc</f>
        <v/>
      </c>
      <c r="U911" s="11" t="str">
        <f ca="1">price</f>
        <v/>
      </c>
      <c r="V911" s="4"/>
      <c r="Y911" s="388">
        <f ca="1">COUNTIFS(OFFSET($B$10, 0, 0, ROW()-9, 1), SERVICE[[#This Row],[Employee ID]], OFFSET($F$10, 0, 0, ROW()-9, 1), SERVICE[[#This Row],[Resources Role]])</f>
        <v>0</v>
      </c>
      <c r="Z911" s="388">
        <f ca="1">COUNTIFS(OFFSET($F$10, 0, 0, ROW()-9, 1), SERVICE[[#This Row],[Resources Role]], OFFSET($H$10, 0, 0, ROW()-9, 1), SERVICE[[#This Row],[Booking]])</f>
        <v>0</v>
      </c>
    </row>
    <row r="912" spans="1:26" x14ac:dyDescent="0.25">
      <c r="A912" s="6" t="str">
        <f ca="1">no.</f>
        <v/>
      </c>
      <c r="E912" s="4" t="str">
        <f ca="1">position</f>
        <v/>
      </c>
      <c r="J912" s="318"/>
      <c r="M912" s="4"/>
      <c r="O912" s="6"/>
      <c r="Q912" s="20"/>
      <c r="R912" s="5" t="str">
        <f ca="1">score</f>
        <v/>
      </c>
      <c r="S912" s="7" t="str">
        <f ca="1">rescore_svc</f>
        <v/>
      </c>
      <c r="U912" s="11" t="str">
        <f ca="1">price</f>
        <v/>
      </c>
      <c r="V912" s="4"/>
      <c r="Y912" s="388">
        <f ca="1">COUNTIFS(OFFSET($B$10, 0, 0, ROW()-9, 1), SERVICE[[#This Row],[Employee ID]], OFFSET($F$10, 0, 0, ROW()-9, 1), SERVICE[[#This Row],[Resources Role]])</f>
        <v>0</v>
      </c>
      <c r="Z912" s="388">
        <f ca="1">COUNTIFS(OFFSET($F$10, 0, 0, ROW()-9, 1), SERVICE[[#This Row],[Resources Role]], OFFSET($H$10, 0, 0, ROW()-9, 1), SERVICE[[#This Row],[Booking]])</f>
        <v>0</v>
      </c>
    </row>
    <row r="913" spans="1:26" x14ac:dyDescent="0.25">
      <c r="A913" s="6" t="str">
        <f ca="1">no.</f>
        <v/>
      </c>
      <c r="E913" s="4" t="str">
        <f ca="1">position</f>
        <v/>
      </c>
      <c r="J913" s="318"/>
      <c r="M913" s="4"/>
      <c r="O913" s="6"/>
      <c r="Q913" s="20"/>
      <c r="R913" s="5" t="str">
        <f ca="1">score</f>
        <v/>
      </c>
      <c r="S913" s="7" t="str">
        <f ca="1">rescore_svc</f>
        <v/>
      </c>
      <c r="U913" s="11" t="str">
        <f ca="1">price</f>
        <v/>
      </c>
      <c r="V913" s="4"/>
      <c r="Y913" s="388">
        <f ca="1">COUNTIFS(OFFSET($B$10, 0, 0, ROW()-9, 1), SERVICE[[#This Row],[Employee ID]], OFFSET($F$10, 0, 0, ROW()-9, 1), SERVICE[[#This Row],[Resources Role]])</f>
        <v>0</v>
      </c>
      <c r="Z913" s="388">
        <f ca="1">COUNTIFS(OFFSET($F$10, 0, 0, ROW()-9, 1), SERVICE[[#This Row],[Resources Role]], OFFSET($H$10, 0, 0, ROW()-9, 1), SERVICE[[#This Row],[Booking]])</f>
        <v>0</v>
      </c>
    </row>
    <row r="914" spans="1:26" x14ac:dyDescent="0.25">
      <c r="A914" s="6" t="str">
        <f ca="1">no.</f>
        <v/>
      </c>
      <c r="E914" s="4" t="str">
        <f ca="1">position</f>
        <v/>
      </c>
      <c r="J914" s="318"/>
      <c r="M914" s="4"/>
      <c r="O914" s="6"/>
      <c r="Q914" s="20"/>
      <c r="R914" s="5" t="str">
        <f ca="1">score</f>
        <v/>
      </c>
      <c r="S914" s="7" t="str">
        <f ca="1">rescore_svc</f>
        <v/>
      </c>
      <c r="U914" s="11" t="str">
        <f ca="1">price</f>
        <v/>
      </c>
      <c r="V914" s="4"/>
      <c r="Y914" s="388">
        <f ca="1">COUNTIFS(OFFSET($B$10, 0, 0, ROW()-9, 1), SERVICE[[#This Row],[Employee ID]], OFFSET($F$10, 0, 0, ROW()-9, 1), SERVICE[[#This Row],[Resources Role]])</f>
        <v>0</v>
      </c>
      <c r="Z914" s="388">
        <f ca="1">COUNTIFS(OFFSET($F$10, 0, 0, ROW()-9, 1), SERVICE[[#This Row],[Resources Role]], OFFSET($H$10, 0, 0, ROW()-9, 1), SERVICE[[#This Row],[Booking]])</f>
        <v>0</v>
      </c>
    </row>
    <row r="915" spans="1:26" x14ac:dyDescent="0.25">
      <c r="A915" s="6" t="str">
        <f ca="1">no.</f>
        <v/>
      </c>
      <c r="E915" s="4" t="str">
        <f ca="1">position</f>
        <v/>
      </c>
      <c r="J915" s="318"/>
      <c r="M915" s="4"/>
      <c r="O915" s="6"/>
      <c r="Q915" s="20"/>
      <c r="R915" s="5" t="str">
        <f ca="1">score</f>
        <v/>
      </c>
      <c r="S915" s="7" t="str">
        <f ca="1">rescore_svc</f>
        <v/>
      </c>
      <c r="U915" s="11" t="str">
        <f ca="1">price</f>
        <v/>
      </c>
      <c r="V915" s="4"/>
      <c r="Y915" s="388">
        <f ca="1">COUNTIFS(OFFSET($B$10, 0, 0, ROW()-9, 1), SERVICE[[#This Row],[Employee ID]], OFFSET($F$10, 0, 0, ROW()-9, 1), SERVICE[[#This Row],[Resources Role]])</f>
        <v>0</v>
      </c>
      <c r="Z915" s="388">
        <f ca="1">COUNTIFS(OFFSET($F$10, 0, 0, ROW()-9, 1), SERVICE[[#This Row],[Resources Role]], OFFSET($H$10, 0, 0, ROW()-9, 1), SERVICE[[#This Row],[Booking]])</f>
        <v>0</v>
      </c>
    </row>
    <row r="916" spans="1:26" x14ac:dyDescent="0.25">
      <c r="A916" s="6" t="str">
        <f ca="1">no.</f>
        <v/>
      </c>
      <c r="E916" s="4" t="str">
        <f ca="1">position</f>
        <v/>
      </c>
      <c r="J916" s="318"/>
      <c r="M916" s="4"/>
      <c r="O916" s="6"/>
      <c r="Q916" s="20"/>
      <c r="R916" s="5" t="str">
        <f ca="1">score</f>
        <v/>
      </c>
      <c r="S916" s="7" t="str">
        <f ca="1">rescore_svc</f>
        <v/>
      </c>
      <c r="U916" s="11" t="str">
        <f ca="1">price</f>
        <v/>
      </c>
      <c r="V916" s="4"/>
      <c r="Y916" s="388">
        <f ca="1">COUNTIFS(OFFSET($B$10, 0, 0, ROW()-9, 1), SERVICE[[#This Row],[Employee ID]], OFFSET($F$10, 0, 0, ROW()-9, 1), SERVICE[[#This Row],[Resources Role]])</f>
        <v>0</v>
      </c>
      <c r="Z916" s="388">
        <f ca="1">COUNTIFS(OFFSET($F$10, 0, 0, ROW()-9, 1), SERVICE[[#This Row],[Resources Role]], OFFSET($H$10, 0, 0, ROW()-9, 1), SERVICE[[#This Row],[Booking]])</f>
        <v>0</v>
      </c>
    </row>
    <row r="917" spans="1:26" x14ac:dyDescent="0.25">
      <c r="A917" s="6" t="str">
        <f ca="1">no.</f>
        <v/>
      </c>
      <c r="E917" s="4" t="str">
        <f ca="1">position</f>
        <v/>
      </c>
      <c r="J917" s="318"/>
      <c r="M917" s="4"/>
      <c r="O917" s="6"/>
      <c r="Q917" s="20"/>
      <c r="R917" s="5" t="str">
        <f ca="1">score</f>
        <v/>
      </c>
      <c r="S917" s="7" t="str">
        <f ca="1">rescore_svc</f>
        <v/>
      </c>
      <c r="U917" s="11" t="str">
        <f ca="1">price</f>
        <v/>
      </c>
      <c r="V917" s="4"/>
      <c r="Y917" s="388">
        <f ca="1">COUNTIFS(OFFSET($B$10, 0, 0, ROW()-9, 1), SERVICE[[#This Row],[Employee ID]], OFFSET($F$10, 0, 0, ROW()-9, 1), SERVICE[[#This Row],[Resources Role]])</f>
        <v>0</v>
      </c>
      <c r="Z917" s="388">
        <f ca="1">COUNTIFS(OFFSET($F$10, 0, 0, ROW()-9, 1), SERVICE[[#This Row],[Resources Role]], OFFSET($H$10, 0, 0, ROW()-9, 1), SERVICE[[#This Row],[Booking]])</f>
        <v>0</v>
      </c>
    </row>
    <row r="918" spans="1:26" x14ac:dyDescent="0.25">
      <c r="A918" s="6" t="str">
        <f ca="1">no.</f>
        <v/>
      </c>
      <c r="E918" s="4" t="str">
        <f ca="1">position</f>
        <v/>
      </c>
      <c r="J918" s="318"/>
      <c r="M918" s="4"/>
      <c r="O918" s="6"/>
      <c r="Q918" s="20"/>
      <c r="R918" s="5" t="str">
        <f ca="1">score</f>
        <v/>
      </c>
      <c r="S918" s="7" t="str">
        <f ca="1">rescore_svc</f>
        <v/>
      </c>
      <c r="U918" s="11" t="str">
        <f ca="1">price</f>
        <v/>
      </c>
      <c r="V918" s="4"/>
      <c r="Y918" s="388">
        <f ca="1">COUNTIFS(OFFSET($B$10, 0, 0, ROW()-9, 1), SERVICE[[#This Row],[Employee ID]], OFFSET($F$10, 0, 0, ROW()-9, 1), SERVICE[[#This Row],[Resources Role]])</f>
        <v>0</v>
      </c>
      <c r="Z918" s="388">
        <f ca="1">COUNTIFS(OFFSET($F$10, 0, 0, ROW()-9, 1), SERVICE[[#This Row],[Resources Role]], OFFSET($H$10, 0, 0, ROW()-9, 1), SERVICE[[#This Row],[Booking]])</f>
        <v>0</v>
      </c>
    </row>
    <row r="919" spans="1:26" x14ac:dyDescent="0.25">
      <c r="A919" s="6" t="str">
        <f ca="1">no.</f>
        <v/>
      </c>
      <c r="E919" s="4" t="str">
        <f ca="1">position</f>
        <v/>
      </c>
      <c r="J919" s="318"/>
      <c r="M919" s="4"/>
      <c r="O919" s="6"/>
      <c r="Q919" s="20"/>
      <c r="R919" s="5" t="str">
        <f ca="1">score</f>
        <v/>
      </c>
      <c r="S919" s="7" t="str">
        <f ca="1">rescore_svc</f>
        <v/>
      </c>
      <c r="U919" s="11" t="str">
        <f ca="1">price</f>
        <v/>
      </c>
      <c r="V919" s="4"/>
      <c r="Y919" s="388">
        <f ca="1">COUNTIFS(OFFSET($B$10, 0, 0, ROW()-9, 1), SERVICE[[#This Row],[Employee ID]], OFFSET($F$10, 0, 0, ROW()-9, 1), SERVICE[[#This Row],[Resources Role]])</f>
        <v>0</v>
      </c>
      <c r="Z919" s="388">
        <f ca="1">COUNTIFS(OFFSET($F$10, 0, 0, ROW()-9, 1), SERVICE[[#This Row],[Resources Role]], OFFSET($H$10, 0, 0, ROW()-9, 1), SERVICE[[#This Row],[Booking]])</f>
        <v>0</v>
      </c>
    </row>
    <row r="920" spans="1:26" x14ac:dyDescent="0.25">
      <c r="A920" s="6" t="str">
        <f ca="1">no.</f>
        <v/>
      </c>
      <c r="E920" s="4" t="str">
        <f ca="1">position</f>
        <v/>
      </c>
      <c r="J920" s="318"/>
      <c r="M920" s="4"/>
      <c r="O920" s="6"/>
      <c r="Q920" s="20"/>
      <c r="R920" s="5" t="str">
        <f ca="1">score</f>
        <v/>
      </c>
      <c r="S920" s="7" t="str">
        <f ca="1">rescore_svc</f>
        <v/>
      </c>
      <c r="U920" s="11" t="str">
        <f ca="1">price</f>
        <v/>
      </c>
      <c r="V920" s="4"/>
      <c r="Y920" s="388">
        <f ca="1">COUNTIFS(OFFSET($B$10, 0, 0, ROW()-9, 1), SERVICE[[#This Row],[Employee ID]], OFFSET($F$10, 0, 0, ROW()-9, 1), SERVICE[[#This Row],[Resources Role]])</f>
        <v>0</v>
      </c>
      <c r="Z920" s="388">
        <f ca="1">COUNTIFS(OFFSET($F$10, 0, 0, ROW()-9, 1), SERVICE[[#This Row],[Resources Role]], OFFSET($H$10, 0, 0, ROW()-9, 1), SERVICE[[#This Row],[Booking]])</f>
        <v>0</v>
      </c>
    </row>
    <row r="921" spans="1:26" x14ac:dyDescent="0.25">
      <c r="A921" s="6" t="str">
        <f ca="1">no.</f>
        <v/>
      </c>
      <c r="E921" s="4" t="str">
        <f ca="1">position</f>
        <v/>
      </c>
      <c r="J921" s="318"/>
      <c r="M921" s="4"/>
      <c r="O921" s="6"/>
      <c r="Q921" s="20"/>
      <c r="R921" s="5" t="str">
        <f ca="1">score</f>
        <v/>
      </c>
      <c r="S921" s="7" t="str">
        <f ca="1">rescore_svc</f>
        <v/>
      </c>
      <c r="U921" s="11" t="str">
        <f ca="1">price</f>
        <v/>
      </c>
      <c r="V921" s="4"/>
      <c r="Y921" s="388">
        <f ca="1">COUNTIFS(OFFSET($B$10, 0, 0, ROW()-9, 1), SERVICE[[#This Row],[Employee ID]], OFFSET($F$10, 0, 0, ROW()-9, 1), SERVICE[[#This Row],[Resources Role]])</f>
        <v>0</v>
      </c>
      <c r="Z921" s="388">
        <f ca="1">COUNTIFS(OFFSET($F$10, 0, 0, ROW()-9, 1), SERVICE[[#This Row],[Resources Role]], OFFSET($H$10, 0, 0, ROW()-9, 1), SERVICE[[#This Row],[Booking]])</f>
        <v>0</v>
      </c>
    </row>
    <row r="922" spans="1:26" x14ac:dyDescent="0.25">
      <c r="A922" s="6" t="str">
        <f ca="1">no.</f>
        <v/>
      </c>
      <c r="E922" s="4" t="str">
        <f ca="1">position</f>
        <v/>
      </c>
      <c r="J922" s="318"/>
      <c r="M922" s="4"/>
      <c r="O922" s="6"/>
      <c r="Q922" s="20"/>
      <c r="R922" s="5" t="str">
        <f ca="1">score</f>
        <v/>
      </c>
      <c r="S922" s="7" t="str">
        <f ca="1">rescore_svc</f>
        <v/>
      </c>
      <c r="U922" s="11" t="str">
        <f ca="1">price</f>
        <v/>
      </c>
      <c r="V922" s="4"/>
      <c r="Y922" s="388">
        <f ca="1">COUNTIFS(OFFSET($B$10, 0, 0, ROW()-9, 1), SERVICE[[#This Row],[Employee ID]], OFFSET($F$10, 0, 0, ROW()-9, 1), SERVICE[[#This Row],[Resources Role]])</f>
        <v>0</v>
      </c>
      <c r="Z922" s="388">
        <f ca="1">COUNTIFS(OFFSET($F$10, 0, 0, ROW()-9, 1), SERVICE[[#This Row],[Resources Role]], OFFSET($H$10, 0, 0, ROW()-9, 1), SERVICE[[#This Row],[Booking]])</f>
        <v>0</v>
      </c>
    </row>
    <row r="923" spans="1:26" x14ac:dyDescent="0.25">
      <c r="A923" s="6" t="str">
        <f ca="1">no.</f>
        <v/>
      </c>
      <c r="E923" s="4" t="str">
        <f ca="1">position</f>
        <v/>
      </c>
      <c r="J923" s="318"/>
      <c r="M923" s="4"/>
      <c r="O923" s="6"/>
      <c r="Q923" s="20"/>
      <c r="R923" s="5" t="str">
        <f ca="1">score</f>
        <v/>
      </c>
      <c r="S923" s="7" t="str">
        <f ca="1">rescore_svc</f>
        <v/>
      </c>
      <c r="U923" s="11" t="str">
        <f ca="1">price</f>
        <v/>
      </c>
      <c r="V923" s="4"/>
      <c r="Y923" s="388">
        <f ca="1">COUNTIFS(OFFSET($B$10, 0, 0, ROW()-9, 1), SERVICE[[#This Row],[Employee ID]], OFFSET($F$10, 0, 0, ROW()-9, 1), SERVICE[[#This Row],[Resources Role]])</f>
        <v>0</v>
      </c>
      <c r="Z923" s="388">
        <f ca="1">COUNTIFS(OFFSET($F$10, 0, 0, ROW()-9, 1), SERVICE[[#This Row],[Resources Role]], OFFSET($H$10, 0, 0, ROW()-9, 1), SERVICE[[#This Row],[Booking]])</f>
        <v>0</v>
      </c>
    </row>
    <row r="924" spans="1:26" x14ac:dyDescent="0.25">
      <c r="A924" s="6" t="str">
        <f ca="1">no.</f>
        <v/>
      </c>
      <c r="E924" s="4" t="str">
        <f ca="1">position</f>
        <v/>
      </c>
      <c r="J924" s="318"/>
      <c r="M924" s="4"/>
      <c r="O924" s="6"/>
      <c r="Q924" s="20"/>
      <c r="R924" s="5" t="str">
        <f ca="1">score</f>
        <v/>
      </c>
      <c r="S924" s="7" t="str">
        <f ca="1">rescore_svc</f>
        <v/>
      </c>
      <c r="U924" s="11" t="str">
        <f ca="1">price</f>
        <v/>
      </c>
      <c r="V924" s="4"/>
      <c r="Y924" s="388">
        <f ca="1">COUNTIFS(OFFSET($B$10, 0, 0, ROW()-9, 1), SERVICE[[#This Row],[Employee ID]], OFFSET($F$10, 0, 0, ROW()-9, 1), SERVICE[[#This Row],[Resources Role]])</f>
        <v>0</v>
      </c>
      <c r="Z924" s="388">
        <f ca="1">COUNTIFS(OFFSET($F$10, 0, 0, ROW()-9, 1), SERVICE[[#This Row],[Resources Role]], OFFSET($H$10, 0, 0, ROW()-9, 1), SERVICE[[#This Row],[Booking]])</f>
        <v>0</v>
      </c>
    </row>
    <row r="925" spans="1:26" x14ac:dyDescent="0.25">
      <c r="A925" s="6" t="str">
        <f ca="1">no.</f>
        <v/>
      </c>
      <c r="E925" s="4" t="str">
        <f ca="1">position</f>
        <v/>
      </c>
      <c r="J925" s="318"/>
      <c r="M925" s="4"/>
      <c r="O925" s="6"/>
      <c r="Q925" s="20"/>
      <c r="R925" s="5" t="str">
        <f ca="1">score</f>
        <v/>
      </c>
      <c r="S925" s="7" t="str">
        <f ca="1">rescore_svc</f>
        <v/>
      </c>
      <c r="U925" s="11" t="str">
        <f ca="1">price</f>
        <v/>
      </c>
      <c r="V925" s="4"/>
      <c r="Y925" s="388">
        <f ca="1">COUNTIFS(OFFSET($B$10, 0, 0, ROW()-9, 1), SERVICE[[#This Row],[Employee ID]], OFFSET($F$10, 0, 0, ROW()-9, 1), SERVICE[[#This Row],[Resources Role]])</f>
        <v>0</v>
      </c>
      <c r="Z925" s="388">
        <f ca="1">COUNTIFS(OFFSET($F$10, 0, 0, ROW()-9, 1), SERVICE[[#This Row],[Resources Role]], OFFSET($H$10, 0, 0, ROW()-9, 1), SERVICE[[#This Row],[Booking]])</f>
        <v>0</v>
      </c>
    </row>
    <row r="926" spans="1:26" x14ac:dyDescent="0.25">
      <c r="A926" s="6" t="str">
        <f ca="1">no.</f>
        <v/>
      </c>
      <c r="E926" s="4" t="str">
        <f ca="1">position</f>
        <v/>
      </c>
      <c r="J926" s="318"/>
      <c r="M926" s="4"/>
      <c r="O926" s="6"/>
      <c r="Q926" s="20"/>
      <c r="R926" s="5" t="str">
        <f ca="1">score</f>
        <v/>
      </c>
      <c r="S926" s="7" t="str">
        <f ca="1">rescore_svc</f>
        <v/>
      </c>
      <c r="U926" s="11" t="str">
        <f ca="1">price</f>
        <v/>
      </c>
      <c r="V926" s="4"/>
      <c r="Y926" s="388">
        <f ca="1">COUNTIFS(OFFSET($B$10, 0, 0, ROW()-9, 1), SERVICE[[#This Row],[Employee ID]], OFFSET($F$10, 0, 0, ROW()-9, 1), SERVICE[[#This Row],[Resources Role]])</f>
        <v>0</v>
      </c>
      <c r="Z926" s="388">
        <f ca="1">COUNTIFS(OFFSET($F$10, 0, 0, ROW()-9, 1), SERVICE[[#This Row],[Resources Role]], OFFSET($H$10, 0, 0, ROW()-9, 1), SERVICE[[#This Row],[Booking]])</f>
        <v>0</v>
      </c>
    </row>
    <row r="927" spans="1:26" x14ac:dyDescent="0.25">
      <c r="A927" s="6" t="str">
        <f ca="1">no.</f>
        <v/>
      </c>
      <c r="E927" s="4" t="str">
        <f ca="1">position</f>
        <v/>
      </c>
      <c r="J927" s="318"/>
      <c r="M927" s="4"/>
      <c r="O927" s="6"/>
      <c r="Q927" s="20"/>
      <c r="R927" s="5" t="str">
        <f ca="1">score</f>
        <v/>
      </c>
      <c r="S927" s="7" t="str">
        <f ca="1">rescore_svc</f>
        <v/>
      </c>
      <c r="U927" s="11" t="str">
        <f ca="1">price</f>
        <v/>
      </c>
      <c r="V927" s="4"/>
      <c r="Y927" s="388">
        <f ca="1">COUNTIFS(OFFSET($B$10, 0, 0, ROW()-9, 1), SERVICE[[#This Row],[Employee ID]], OFFSET($F$10, 0, 0, ROW()-9, 1), SERVICE[[#This Row],[Resources Role]])</f>
        <v>0</v>
      </c>
      <c r="Z927" s="388">
        <f ca="1">COUNTIFS(OFFSET($F$10, 0, 0, ROW()-9, 1), SERVICE[[#This Row],[Resources Role]], OFFSET($H$10, 0, 0, ROW()-9, 1), SERVICE[[#This Row],[Booking]])</f>
        <v>0</v>
      </c>
    </row>
    <row r="928" spans="1:26" x14ac:dyDescent="0.25">
      <c r="A928" s="6" t="str">
        <f ca="1">no.</f>
        <v/>
      </c>
      <c r="E928" s="4" t="str">
        <f ca="1">position</f>
        <v/>
      </c>
      <c r="J928" s="318"/>
      <c r="M928" s="4"/>
      <c r="O928" s="6"/>
      <c r="Q928" s="20"/>
      <c r="R928" s="5" t="str">
        <f ca="1">score</f>
        <v/>
      </c>
      <c r="S928" s="7" t="str">
        <f ca="1">rescore_svc</f>
        <v/>
      </c>
      <c r="U928" s="11" t="str">
        <f ca="1">price</f>
        <v/>
      </c>
      <c r="V928" s="4"/>
      <c r="Y928" s="388">
        <f ca="1">COUNTIFS(OFFSET($B$10, 0, 0, ROW()-9, 1), SERVICE[[#This Row],[Employee ID]], OFFSET($F$10, 0, 0, ROW()-9, 1), SERVICE[[#This Row],[Resources Role]])</f>
        <v>0</v>
      </c>
      <c r="Z928" s="388">
        <f ca="1">COUNTIFS(OFFSET($F$10, 0, 0, ROW()-9, 1), SERVICE[[#This Row],[Resources Role]], OFFSET($H$10, 0, 0, ROW()-9, 1), SERVICE[[#This Row],[Booking]])</f>
        <v>0</v>
      </c>
    </row>
    <row r="929" spans="1:26" x14ac:dyDescent="0.25">
      <c r="A929" s="6" t="str">
        <f ca="1">no.</f>
        <v/>
      </c>
      <c r="E929" s="4" t="str">
        <f ca="1">position</f>
        <v/>
      </c>
      <c r="J929" s="318"/>
      <c r="M929" s="4"/>
      <c r="O929" s="6"/>
      <c r="Q929" s="20"/>
      <c r="R929" s="5" t="str">
        <f ca="1">score</f>
        <v/>
      </c>
      <c r="S929" s="7" t="str">
        <f ca="1">rescore_svc</f>
        <v/>
      </c>
      <c r="U929" s="11" t="str">
        <f ca="1">price</f>
        <v/>
      </c>
      <c r="V929" s="4"/>
      <c r="Y929" s="388">
        <f ca="1">COUNTIFS(OFFSET($B$10, 0, 0, ROW()-9, 1), SERVICE[[#This Row],[Employee ID]], OFFSET($F$10, 0, 0, ROW()-9, 1), SERVICE[[#This Row],[Resources Role]])</f>
        <v>0</v>
      </c>
      <c r="Z929" s="388">
        <f ca="1">COUNTIFS(OFFSET($F$10, 0, 0, ROW()-9, 1), SERVICE[[#This Row],[Resources Role]], OFFSET($H$10, 0, 0, ROW()-9, 1), SERVICE[[#This Row],[Booking]])</f>
        <v>0</v>
      </c>
    </row>
    <row r="930" spans="1:26" x14ac:dyDescent="0.25">
      <c r="A930" s="6" t="str">
        <f ca="1">no.</f>
        <v/>
      </c>
      <c r="E930" s="4" t="str">
        <f ca="1">position</f>
        <v/>
      </c>
      <c r="J930" s="318"/>
      <c r="M930" s="4"/>
      <c r="O930" s="6"/>
      <c r="Q930" s="20"/>
      <c r="R930" s="5" t="str">
        <f ca="1">score</f>
        <v/>
      </c>
      <c r="S930" s="7" t="str">
        <f ca="1">rescore_svc</f>
        <v/>
      </c>
      <c r="U930" s="11" t="str">
        <f ca="1">price</f>
        <v/>
      </c>
      <c r="V930" s="4"/>
      <c r="Y930" s="388">
        <f ca="1">COUNTIFS(OFFSET($B$10, 0, 0, ROW()-9, 1), SERVICE[[#This Row],[Employee ID]], OFFSET($F$10, 0, 0, ROW()-9, 1), SERVICE[[#This Row],[Resources Role]])</f>
        <v>0</v>
      </c>
      <c r="Z930" s="388">
        <f ca="1">COUNTIFS(OFFSET($F$10, 0, 0, ROW()-9, 1), SERVICE[[#This Row],[Resources Role]], OFFSET($H$10, 0, 0, ROW()-9, 1), SERVICE[[#This Row],[Booking]])</f>
        <v>0</v>
      </c>
    </row>
    <row r="931" spans="1:26" x14ac:dyDescent="0.25">
      <c r="A931" s="6" t="str">
        <f ca="1">no.</f>
        <v/>
      </c>
      <c r="E931" s="4" t="str">
        <f ca="1">position</f>
        <v/>
      </c>
      <c r="J931" s="318"/>
      <c r="M931" s="4"/>
      <c r="O931" s="6"/>
      <c r="Q931" s="20"/>
      <c r="R931" s="5" t="str">
        <f ca="1">score</f>
        <v/>
      </c>
      <c r="S931" s="7" t="str">
        <f ca="1">rescore_svc</f>
        <v/>
      </c>
      <c r="U931" s="11" t="str">
        <f ca="1">price</f>
        <v/>
      </c>
      <c r="V931" s="4"/>
      <c r="Y931" s="388">
        <f ca="1">COUNTIFS(OFFSET($B$10, 0, 0, ROW()-9, 1), SERVICE[[#This Row],[Employee ID]], OFFSET($F$10, 0, 0, ROW()-9, 1), SERVICE[[#This Row],[Resources Role]])</f>
        <v>0</v>
      </c>
      <c r="Z931" s="388">
        <f ca="1">COUNTIFS(OFFSET($F$10, 0, 0, ROW()-9, 1), SERVICE[[#This Row],[Resources Role]], OFFSET($H$10, 0, 0, ROW()-9, 1), SERVICE[[#This Row],[Booking]])</f>
        <v>0</v>
      </c>
    </row>
    <row r="932" spans="1:26" x14ac:dyDescent="0.25">
      <c r="A932" s="6" t="str">
        <f ca="1">no.</f>
        <v/>
      </c>
      <c r="E932" s="4" t="str">
        <f ca="1">position</f>
        <v/>
      </c>
      <c r="J932" s="318"/>
      <c r="M932" s="4"/>
      <c r="O932" s="6"/>
      <c r="Q932" s="20"/>
      <c r="R932" s="5" t="str">
        <f ca="1">score</f>
        <v/>
      </c>
      <c r="S932" s="7" t="str">
        <f ca="1">rescore_svc</f>
        <v/>
      </c>
      <c r="U932" s="11" t="str">
        <f ca="1">price</f>
        <v/>
      </c>
      <c r="V932" s="4"/>
      <c r="Y932" s="388">
        <f ca="1">COUNTIFS(OFFSET($B$10, 0, 0, ROW()-9, 1), SERVICE[[#This Row],[Employee ID]], OFFSET($F$10, 0, 0, ROW()-9, 1), SERVICE[[#This Row],[Resources Role]])</f>
        <v>0</v>
      </c>
      <c r="Z932" s="388">
        <f ca="1">COUNTIFS(OFFSET($F$10, 0, 0, ROW()-9, 1), SERVICE[[#This Row],[Resources Role]], OFFSET($H$10, 0, 0, ROW()-9, 1), SERVICE[[#This Row],[Booking]])</f>
        <v>0</v>
      </c>
    </row>
    <row r="933" spans="1:26" x14ac:dyDescent="0.25">
      <c r="A933" s="6" t="str">
        <f ca="1">no.</f>
        <v/>
      </c>
      <c r="E933" s="4" t="str">
        <f ca="1">position</f>
        <v/>
      </c>
      <c r="J933" s="318"/>
      <c r="M933" s="4"/>
      <c r="O933" s="6"/>
      <c r="Q933" s="20"/>
      <c r="R933" s="5" t="str">
        <f ca="1">score</f>
        <v/>
      </c>
      <c r="S933" s="7" t="str">
        <f ca="1">rescore_svc</f>
        <v/>
      </c>
      <c r="U933" s="11" t="str">
        <f ca="1">price</f>
        <v/>
      </c>
      <c r="V933" s="4"/>
      <c r="Y933" s="388">
        <f ca="1">COUNTIFS(OFFSET($B$10, 0, 0, ROW()-9, 1), SERVICE[[#This Row],[Employee ID]], OFFSET($F$10, 0, 0, ROW()-9, 1), SERVICE[[#This Row],[Resources Role]])</f>
        <v>0</v>
      </c>
      <c r="Z933" s="388">
        <f ca="1">COUNTIFS(OFFSET($F$10, 0, 0, ROW()-9, 1), SERVICE[[#This Row],[Resources Role]], OFFSET($H$10, 0, 0, ROW()-9, 1), SERVICE[[#This Row],[Booking]])</f>
        <v>0</v>
      </c>
    </row>
    <row r="934" spans="1:26" x14ac:dyDescent="0.25">
      <c r="A934" s="6" t="str">
        <f ca="1">no.</f>
        <v/>
      </c>
      <c r="E934" s="4" t="str">
        <f ca="1">position</f>
        <v/>
      </c>
      <c r="J934" s="318"/>
      <c r="M934" s="4"/>
      <c r="O934" s="6"/>
      <c r="Q934" s="20"/>
      <c r="R934" s="5" t="str">
        <f ca="1">score</f>
        <v/>
      </c>
      <c r="S934" s="7" t="str">
        <f ca="1">rescore_svc</f>
        <v/>
      </c>
      <c r="U934" s="11" t="str">
        <f ca="1">price</f>
        <v/>
      </c>
      <c r="V934" s="4"/>
      <c r="Y934" s="388">
        <f ca="1">COUNTIFS(OFFSET($B$10, 0, 0, ROW()-9, 1), SERVICE[[#This Row],[Employee ID]], OFFSET($F$10, 0, 0, ROW()-9, 1), SERVICE[[#This Row],[Resources Role]])</f>
        <v>0</v>
      </c>
      <c r="Z934" s="388">
        <f ca="1">COUNTIFS(OFFSET($F$10, 0, 0, ROW()-9, 1), SERVICE[[#This Row],[Resources Role]], OFFSET($H$10, 0, 0, ROW()-9, 1), SERVICE[[#This Row],[Booking]])</f>
        <v>0</v>
      </c>
    </row>
    <row r="935" spans="1:26" x14ac:dyDescent="0.25">
      <c r="A935" s="6" t="str">
        <f ca="1">no.</f>
        <v/>
      </c>
      <c r="E935" s="4" t="str">
        <f ca="1">position</f>
        <v/>
      </c>
      <c r="J935" s="318"/>
      <c r="M935" s="4"/>
      <c r="O935" s="6"/>
      <c r="Q935" s="20"/>
      <c r="R935" s="5" t="str">
        <f ca="1">score</f>
        <v/>
      </c>
      <c r="S935" s="7" t="str">
        <f ca="1">rescore_svc</f>
        <v/>
      </c>
      <c r="U935" s="11" t="str">
        <f ca="1">price</f>
        <v/>
      </c>
      <c r="V935" s="4"/>
      <c r="Y935" s="388">
        <f ca="1">COUNTIFS(OFFSET($B$10, 0, 0, ROW()-9, 1), SERVICE[[#This Row],[Employee ID]], OFFSET($F$10, 0, 0, ROW()-9, 1), SERVICE[[#This Row],[Resources Role]])</f>
        <v>0</v>
      </c>
      <c r="Z935" s="388">
        <f ca="1">COUNTIFS(OFFSET($F$10, 0, 0, ROW()-9, 1), SERVICE[[#This Row],[Resources Role]], OFFSET($H$10, 0, 0, ROW()-9, 1), SERVICE[[#This Row],[Booking]])</f>
        <v>0</v>
      </c>
    </row>
    <row r="936" spans="1:26" x14ac:dyDescent="0.25">
      <c r="A936" s="6" t="str">
        <f ca="1">no.</f>
        <v/>
      </c>
      <c r="E936" s="4" t="str">
        <f ca="1">position</f>
        <v/>
      </c>
      <c r="J936" s="318"/>
      <c r="M936" s="4"/>
      <c r="O936" s="6"/>
      <c r="Q936" s="20"/>
      <c r="R936" s="5" t="str">
        <f ca="1">score</f>
        <v/>
      </c>
      <c r="S936" s="7" t="str">
        <f ca="1">rescore_svc</f>
        <v/>
      </c>
      <c r="U936" s="11" t="str">
        <f ca="1">price</f>
        <v/>
      </c>
      <c r="V936" s="4"/>
      <c r="Y936" s="388">
        <f ca="1">COUNTIFS(OFFSET($B$10, 0, 0, ROW()-9, 1), SERVICE[[#This Row],[Employee ID]], OFFSET($F$10, 0, 0, ROW()-9, 1), SERVICE[[#This Row],[Resources Role]])</f>
        <v>0</v>
      </c>
      <c r="Z936" s="388">
        <f ca="1">COUNTIFS(OFFSET($F$10, 0, 0, ROW()-9, 1), SERVICE[[#This Row],[Resources Role]], OFFSET($H$10, 0, 0, ROW()-9, 1), SERVICE[[#This Row],[Booking]])</f>
        <v>0</v>
      </c>
    </row>
    <row r="937" spans="1:26" x14ac:dyDescent="0.25">
      <c r="A937" s="6" t="str">
        <f ca="1">no.</f>
        <v/>
      </c>
      <c r="E937" s="4" t="str">
        <f ca="1">position</f>
        <v/>
      </c>
      <c r="J937" s="318"/>
      <c r="M937" s="4"/>
      <c r="O937" s="6"/>
      <c r="Q937" s="20"/>
      <c r="R937" s="5" t="str">
        <f ca="1">score</f>
        <v/>
      </c>
      <c r="S937" s="7" t="str">
        <f ca="1">rescore_svc</f>
        <v/>
      </c>
      <c r="U937" s="11" t="str">
        <f ca="1">price</f>
        <v/>
      </c>
      <c r="V937" s="4"/>
      <c r="Y937" s="388">
        <f ca="1">COUNTIFS(OFFSET($B$10, 0, 0, ROW()-9, 1), SERVICE[[#This Row],[Employee ID]], OFFSET($F$10, 0, 0, ROW()-9, 1), SERVICE[[#This Row],[Resources Role]])</f>
        <v>0</v>
      </c>
      <c r="Z937" s="388">
        <f ca="1">COUNTIFS(OFFSET($F$10, 0, 0, ROW()-9, 1), SERVICE[[#This Row],[Resources Role]], OFFSET($H$10, 0, 0, ROW()-9, 1), SERVICE[[#This Row],[Booking]])</f>
        <v>0</v>
      </c>
    </row>
    <row r="938" spans="1:26" x14ac:dyDescent="0.25">
      <c r="A938" s="6" t="str">
        <f ca="1">no.</f>
        <v/>
      </c>
      <c r="E938" s="4" t="str">
        <f ca="1">position</f>
        <v/>
      </c>
      <c r="J938" s="318"/>
      <c r="M938" s="4"/>
      <c r="O938" s="6"/>
      <c r="Q938" s="20"/>
      <c r="R938" s="5" t="str">
        <f ca="1">score</f>
        <v/>
      </c>
      <c r="S938" s="7" t="str">
        <f ca="1">rescore_svc</f>
        <v/>
      </c>
      <c r="U938" s="11" t="str">
        <f ca="1">price</f>
        <v/>
      </c>
      <c r="V938" s="4"/>
      <c r="Y938" s="388">
        <f ca="1">COUNTIFS(OFFSET($B$10, 0, 0, ROW()-9, 1), SERVICE[[#This Row],[Employee ID]], OFFSET($F$10, 0, 0, ROW()-9, 1), SERVICE[[#This Row],[Resources Role]])</f>
        <v>0</v>
      </c>
      <c r="Z938" s="388">
        <f ca="1">COUNTIFS(OFFSET($F$10, 0, 0, ROW()-9, 1), SERVICE[[#This Row],[Resources Role]], OFFSET($H$10, 0, 0, ROW()-9, 1), SERVICE[[#This Row],[Booking]])</f>
        <v>0</v>
      </c>
    </row>
    <row r="939" spans="1:26" x14ac:dyDescent="0.25">
      <c r="A939" s="6" t="str">
        <f ca="1">no.</f>
        <v/>
      </c>
      <c r="E939" s="4" t="str">
        <f ca="1">position</f>
        <v/>
      </c>
      <c r="J939" s="318"/>
      <c r="M939" s="4"/>
      <c r="O939" s="6"/>
      <c r="Q939" s="20"/>
      <c r="R939" s="5" t="str">
        <f ca="1">score</f>
        <v/>
      </c>
      <c r="S939" s="7" t="str">
        <f ca="1">rescore_svc</f>
        <v/>
      </c>
      <c r="U939" s="11" t="str">
        <f ca="1">price</f>
        <v/>
      </c>
      <c r="V939" s="4"/>
      <c r="Y939" s="388">
        <f ca="1">COUNTIFS(OFFSET($B$10, 0, 0, ROW()-9, 1), SERVICE[[#This Row],[Employee ID]], OFFSET($F$10, 0, 0, ROW()-9, 1), SERVICE[[#This Row],[Resources Role]])</f>
        <v>0</v>
      </c>
      <c r="Z939" s="388">
        <f ca="1">COUNTIFS(OFFSET($F$10, 0, 0, ROW()-9, 1), SERVICE[[#This Row],[Resources Role]], OFFSET($H$10, 0, 0, ROW()-9, 1), SERVICE[[#This Row],[Booking]])</f>
        <v>0</v>
      </c>
    </row>
    <row r="940" spans="1:26" x14ac:dyDescent="0.25">
      <c r="A940" s="6" t="str">
        <f ca="1">no.</f>
        <v/>
      </c>
      <c r="E940" s="4" t="str">
        <f ca="1">position</f>
        <v/>
      </c>
      <c r="J940" s="318"/>
      <c r="M940" s="4"/>
      <c r="O940" s="6"/>
      <c r="Q940" s="20"/>
      <c r="R940" s="5" t="str">
        <f ca="1">score</f>
        <v/>
      </c>
      <c r="S940" s="7" t="str">
        <f ca="1">rescore_svc</f>
        <v/>
      </c>
      <c r="U940" s="11" t="str">
        <f ca="1">price</f>
        <v/>
      </c>
      <c r="V940" s="4"/>
      <c r="Y940" s="388">
        <f ca="1">COUNTIFS(OFFSET($B$10, 0, 0, ROW()-9, 1), SERVICE[[#This Row],[Employee ID]], OFFSET($F$10, 0, 0, ROW()-9, 1), SERVICE[[#This Row],[Resources Role]])</f>
        <v>0</v>
      </c>
      <c r="Z940" s="388">
        <f ca="1">COUNTIFS(OFFSET($F$10, 0, 0, ROW()-9, 1), SERVICE[[#This Row],[Resources Role]], OFFSET($H$10, 0, 0, ROW()-9, 1), SERVICE[[#This Row],[Booking]])</f>
        <v>0</v>
      </c>
    </row>
    <row r="941" spans="1:26" x14ac:dyDescent="0.25">
      <c r="A941" s="6" t="str">
        <f ca="1">no.</f>
        <v/>
      </c>
      <c r="E941" s="4" t="str">
        <f ca="1">position</f>
        <v/>
      </c>
      <c r="J941" s="318"/>
      <c r="M941" s="4"/>
      <c r="O941" s="6"/>
      <c r="Q941" s="20"/>
      <c r="R941" s="5" t="str">
        <f ca="1">score</f>
        <v/>
      </c>
      <c r="S941" s="7" t="str">
        <f ca="1">rescore_svc</f>
        <v/>
      </c>
      <c r="U941" s="11" t="str">
        <f ca="1">price</f>
        <v/>
      </c>
      <c r="V941" s="4"/>
      <c r="Y941" s="388">
        <f ca="1">COUNTIFS(OFFSET($B$10, 0, 0, ROW()-9, 1), SERVICE[[#This Row],[Employee ID]], OFFSET($F$10, 0, 0, ROW()-9, 1), SERVICE[[#This Row],[Resources Role]])</f>
        <v>0</v>
      </c>
      <c r="Z941" s="388">
        <f ca="1">COUNTIFS(OFFSET($F$10, 0, 0, ROW()-9, 1), SERVICE[[#This Row],[Resources Role]], OFFSET($H$10, 0, 0, ROW()-9, 1), SERVICE[[#This Row],[Booking]])</f>
        <v>0</v>
      </c>
    </row>
    <row r="942" spans="1:26" x14ac:dyDescent="0.25">
      <c r="A942" s="6" t="str">
        <f ca="1">no.</f>
        <v/>
      </c>
      <c r="E942" s="4" t="str">
        <f ca="1">position</f>
        <v/>
      </c>
      <c r="J942" s="318"/>
      <c r="M942" s="4"/>
      <c r="O942" s="6"/>
      <c r="Q942" s="20"/>
      <c r="R942" s="5" t="str">
        <f ca="1">score</f>
        <v/>
      </c>
      <c r="S942" s="7" t="str">
        <f ca="1">rescore_svc</f>
        <v/>
      </c>
      <c r="U942" s="11" t="str">
        <f ca="1">price</f>
        <v/>
      </c>
      <c r="V942" s="4"/>
      <c r="Y942" s="388">
        <f ca="1">COUNTIFS(OFFSET($B$10, 0, 0, ROW()-9, 1), SERVICE[[#This Row],[Employee ID]], OFFSET($F$10, 0, 0, ROW()-9, 1), SERVICE[[#This Row],[Resources Role]])</f>
        <v>0</v>
      </c>
      <c r="Z942" s="388">
        <f ca="1">COUNTIFS(OFFSET($F$10, 0, 0, ROW()-9, 1), SERVICE[[#This Row],[Resources Role]], OFFSET($H$10, 0, 0, ROW()-9, 1), SERVICE[[#This Row],[Booking]])</f>
        <v>0</v>
      </c>
    </row>
    <row r="943" spans="1:26" x14ac:dyDescent="0.25">
      <c r="A943" s="6" t="str">
        <f ca="1">no.</f>
        <v/>
      </c>
      <c r="E943" s="4" t="str">
        <f ca="1">position</f>
        <v/>
      </c>
      <c r="J943" s="318"/>
      <c r="M943" s="4"/>
      <c r="O943" s="6"/>
      <c r="Q943" s="20"/>
      <c r="R943" s="5" t="str">
        <f ca="1">score</f>
        <v/>
      </c>
      <c r="S943" s="7" t="str">
        <f ca="1">rescore_svc</f>
        <v/>
      </c>
      <c r="U943" s="11" t="str">
        <f ca="1">price</f>
        <v/>
      </c>
      <c r="V943" s="4"/>
      <c r="Y943" s="388">
        <f ca="1">COUNTIFS(OFFSET($B$10, 0, 0, ROW()-9, 1), SERVICE[[#This Row],[Employee ID]], OFFSET($F$10, 0, 0, ROW()-9, 1), SERVICE[[#This Row],[Resources Role]])</f>
        <v>0</v>
      </c>
      <c r="Z943" s="388">
        <f ca="1">COUNTIFS(OFFSET($F$10, 0, 0, ROW()-9, 1), SERVICE[[#This Row],[Resources Role]], OFFSET($H$10, 0, 0, ROW()-9, 1), SERVICE[[#This Row],[Booking]])</f>
        <v>0</v>
      </c>
    </row>
    <row r="944" spans="1:26" x14ac:dyDescent="0.25">
      <c r="A944" s="6" t="str">
        <f ca="1">no.</f>
        <v/>
      </c>
      <c r="E944" s="4" t="str">
        <f ca="1">position</f>
        <v/>
      </c>
      <c r="J944" s="318"/>
      <c r="M944" s="4"/>
      <c r="O944" s="6"/>
      <c r="Q944" s="20"/>
      <c r="R944" s="5" t="str">
        <f ca="1">score</f>
        <v/>
      </c>
      <c r="S944" s="7" t="str">
        <f ca="1">rescore_svc</f>
        <v/>
      </c>
      <c r="U944" s="11" t="str">
        <f ca="1">price</f>
        <v/>
      </c>
      <c r="V944" s="4"/>
      <c r="Y944" s="388">
        <f ca="1">COUNTIFS(OFFSET($B$10, 0, 0, ROW()-9, 1), SERVICE[[#This Row],[Employee ID]], OFFSET($F$10, 0, 0, ROW()-9, 1), SERVICE[[#This Row],[Resources Role]])</f>
        <v>0</v>
      </c>
      <c r="Z944" s="388">
        <f ca="1">COUNTIFS(OFFSET($F$10, 0, 0, ROW()-9, 1), SERVICE[[#This Row],[Resources Role]], OFFSET($H$10, 0, 0, ROW()-9, 1), SERVICE[[#This Row],[Booking]])</f>
        <v>0</v>
      </c>
    </row>
    <row r="945" spans="1:26" x14ac:dyDescent="0.25">
      <c r="A945" s="6" t="str">
        <f ca="1">no.</f>
        <v/>
      </c>
      <c r="E945" s="4" t="str">
        <f ca="1">position</f>
        <v/>
      </c>
      <c r="J945" s="318"/>
      <c r="M945" s="4"/>
      <c r="O945" s="6"/>
      <c r="Q945" s="20"/>
      <c r="R945" s="5" t="str">
        <f ca="1">score</f>
        <v/>
      </c>
      <c r="S945" s="7" t="str">
        <f ca="1">rescore_svc</f>
        <v/>
      </c>
      <c r="U945" s="11" t="str">
        <f ca="1">price</f>
        <v/>
      </c>
      <c r="V945" s="4"/>
      <c r="Y945" s="388">
        <f ca="1">COUNTIFS(OFFSET($B$10, 0, 0, ROW()-9, 1), SERVICE[[#This Row],[Employee ID]], OFFSET($F$10, 0, 0, ROW()-9, 1), SERVICE[[#This Row],[Resources Role]])</f>
        <v>0</v>
      </c>
      <c r="Z945" s="388">
        <f ca="1">COUNTIFS(OFFSET($F$10, 0, 0, ROW()-9, 1), SERVICE[[#This Row],[Resources Role]], OFFSET($H$10, 0, 0, ROW()-9, 1), SERVICE[[#This Row],[Booking]])</f>
        <v>0</v>
      </c>
    </row>
    <row r="946" spans="1:26" x14ac:dyDescent="0.25">
      <c r="A946" s="6" t="str">
        <f ca="1">no.</f>
        <v/>
      </c>
      <c r="E946" s="4" t="str">
        <f ca="1">position</f>
        <v/>
      </c>
      <c r="J946" s="318"/>
      <c r="M946" s="4"/>
      <c r="O946" s="6"/>
      <c r="Q946" s="20"/>
      <c r="R946" s="5" t="str">
        <f ca="1">score</f>
        <v/>
      </c>
      <c r="S946" s="7" t="str">
        <f ca="1">rescore_svc</f>
        <v/>
      </c>
      <c r="U946" s="11" t="str">
        <f ca="1">price</f>
        <v/>
      </c>
      <c r="V946" s="4"/>
      <c r="Y946" s="388">
        <f ca="1">COUNTIFS(OFFSET($B$10, 0, 0, ROW()-9, 1), SERVICE[[#This Row],[Employee ID]], OFFSET($F$10, 0, 0, ROW()-9, 1), SERVICE[[#This Row],[Resources Role]])</f>
        <v>0</v>
      </c>
      <c r="Z946" s="388">
        <f ca="1">COUNTIFS(OFFSET($F$10, 0, 0, ROW()-9, 1), SERVICE[[#This Row],[Resources Role]], OFFSET($H$10, 0, 0, ROW()-9, 1), SERVICE[[#This Row],[Booking]])</f>
        <v>0</v>
      </c>
    </row>
    <row r="947" spans="1:26" x14ac:dyDescent="0.25">
      <c r="A947" s="6" t="str">
        <f ca="1">no.</f>
        <v/>
      </c>
      <c r="E947" s="4" t="str">
        <f ca="1">position</f>
        <v/>
      </c>
      <c r="J947" s="318"/>
      <c r="M947" s="4"/>
      <c r="O947" s="6"/>
      <c r="Q947" s="20"/>
      <c r="R947" s="5" t="str">
        <f ca="1">score</f>
        <v/>
      </c>
      <c r="S947" s="7" t="str">
        <f ca="1">rescore_svc</f>
        <v/>
      </c>
      <c r="U947" s="11" t="str">
        <f ca="1">price</f>
        <v/>
      </c>
      <c r="V947" s="4"/>
      <c r="Y947" s="388">
        <f ca="1">COUNTIFS(OFFSET($B$10, 0, 0, ROW()-9, 1), SERVICE[[#This Row],[Employee ID]], OFFSET($F$10, 0, 0, ROW()-9, 1), SERVICE[[#This Row],[Resources Role]])</f>
        <v>0</v>
      </c>
      <c r="Z947" s="388">
        <f ca="1">COUNTIFS(OFFSET($F$10, 0, 0, ROW()-9, 1), SERVICE[[#This Row],[Resources Role]], OFFSET($H$10, 0, 0, ROW()-9, 1), SERVICE[[#This Row],[Booking]])</f>
        <v>0</v>
      </c>
    </row>
    <row r="948" spans="1:26" x14ac:dyDescent="0.25">
      <c r="A948" s="6" t="str">
        <f ca="1">no.</f>
        <v/>
      </c>
      <c r="E948" s="4" t="str">
        <f ca="1">position</f>
        <v/>
      </c>
      <c r="J948" s="318"/>
      <c r="M948" s="4"/>
      <c r="O948" s="6"/>
      <c r="Q948" s="20"/>
      <c r="R948" s="5" t="str">
        <f ca="1">score</f>
        <v/>
      </c>
      <c r="S948" s="7" t="str">
        <f ca="1">rescore_svc</f>
        <v/>
      </c>
      <c r="U948" s="11" t="str">
        <f ca="1">price</f>
        <v/>
      </c>
      <c r="V948" s="4"/>
      <c r="Y948" s="388">
        <f ca="1">COUNTIFS(OFFSET($B$10, 0, 0, ROW()-9, 1), SERVICE[[#This Row],[Employee ID]], OFFSET($F$10, 0, 0, ROW()-9, 1), SERVICE[[#This Row],[Resources Role]])</f>
        <v>0</v>
      </c>
      <c r="Z948" s="388">
        <f ca="1">COUNTIFS(OFFSET($F$10, 0, 0, ROW()-9, 1), SERVICE[[#This Row],[Resources Role]], OFFSET($H$10, 0, 0, ROW()-9, 1), SERVICE[[#This Row],[Booking]])</f>
        <v>0</v>
      </c>
    </row>
    <row r="949" spans="1:26" x14ac:dyDescent="0.25">
      <c r="A949" s="6" t="str">
        <f ca="1">no.</f>
        <v/>
      </c>
      <c r="E949" s="4" t="str">
        <f ca="1">position</f>
        <v/>
      </c>
      <c r="J949" s="318"/>
      <c r="M949" s="4"/>
      <c r="O949" s="6"/>
      <c r="Q949" s="20"/>
      <c r="R949" s="5" t="str">
        <f ca="1">score</f>
        <v/>
      </c>
      <c r="S949" s="7" t="str">
        <f ca="1">rescore_svc</f>
        <v/>
      </c>
      <c r="U949" s="11" t="str">
        <f ca="1">price</f>
        <v/>
      </c>
      <c r="V949" s="4"/>
      <c r="Y949" s="388">
        <f ca="1">COUNTIFS(OFFSET($B$10, 0, 0, ROW()-9, 1), SERVICE[[#This Row],[Employee ID]], OFFSET($F$10, 0, 0, ROW()-9, 1), SERVICE[[#This Row],[Resources Role]])</f>
        <v>0</v>
      </c>
      <c r="Z949" s="388">
        <f ca="1">COUNTIFS(OFFSET($F$10, 0, 0, ROW()-9, 1), SERVICE[[#This Row],[Resources Role]], OFFSET($H$10, 0, 0, ROW()-9, 1), SERVICE[[#This Row],[Booking]])</f>
        <v>0</v>
      </c>
    </row>
    <row r="950" spans="1:26" x14ac:dyDescent="0.25">
      <c r="A950" s="6" t="str">
        <f ca="1">no.</f>
        <v/>
      </c>
      <c r="E950" s="4" t="str">
        <f ca="1">position</f>
        <v/>
      </c>
      <c r="J950" s="318"/>
      <c r="M950" s="4"/>
      <c r="O950" s="6"/>
      <c r="Q950" s="20"/>
      <c r="R950" s="5" t="str">
        <f ca="1">score</f>
        <v/>
      </c>
      <c r="S950" s="7" t="str">
        <f ca="1">rescore_svc</f>
        <v/>
      </c>
      <c r="U950" s="11" t="str">
        <f ca="1">price</f>
        <v/>
      </c>
      <c r="V950" s="4"/>
      <c r="Y950" s="388">
        <f ca="1">COUNTIFS(OFFSET($B$10, 0, 0, ROW()-9, 1), SERVICE[[#This Row],[Employee ID]], OFFSET($F$10, 0, 0, ROW()-9, 1), SERVICE[[#This Row],[Resources Role]])</f>
        <v>0</v>
      </c>
      <c r="Z950" s="388">
        <f ca="1">COUNTIFS(OFFSET($F$10, 0, 0, ROW()-9, 1), SERVICE[[#This Row],[Resources Role]], OFFSET($H$10, 0, 0, ROW()-9, 1), SERVICE[[#This Row],[Booking]])</f>
        <v>0</v>
      </c>
    </row>
    <row r="951" spans="1:26" x14ac:dyDescent="0.25">
      <c r="A951" s="6" t="str">
        <f ca="1">no.</f>
        <v/>
      </c>
      <c r="E951" s="4" t="str">
        <f ca="1">position</f>
        <v/>
      </c>
      <c r="J951" s="318"/>
      <c r="M951" s="4"/>
      <c r="O951" s="6"/>
      <c r="Q951" s="20"/>
      <c r="R951" s="5" t="str">
        <f ca="1">score</f>
        <v/>
      </c>
      <c r="S951" s="7" t="str">
        <f ca="1">rescore_svc</f>
        <v/>
      </c>
      <c r="U951" s="11" t="str">
        <f ca="1">price</f>
        <v/>
      </c>
      <c r="V951" s="4"/>
      <c r="Y951" s="388">
        <f ca="1">COUNTIFS(OFFSET($B$10, 0, 0, ROW()-9, 1), SERVICE[[#This Row],[Employee ID]], OFFSET($F$10, 0, 0, ROW()-9, 1), SERVICE[[#This Row],[Resources Role]])</f>
        <v>0</v>
      </c>
      <c r="Z951" s="388">
        <f ca="1">COUNTIFS(OFFSET($F$10, 0, 0, ROW()-9, 1), SERVICE[[#This Row],[Resources Role]], OFFSET($H$10, 0, 0, ROW()-9, 1), SERVICE[[#This Row],[Booking]])</f>
        <v>0</v>
      </c>
    </row>
    <row r="952" spans="1:26" x14ac:dyDescent="0.25">
      <c r="A952" s="6" t="str">
        <f ca="1">no.</f>
        <v/>
      </c>
      <c r="E952" s="4" t="str">
        <f ca="1">position</f>
        <v/>
      </c>
      <c r="J952" s="318"/>
      <c r="M952" s="4"/>
      <c r="O952" s="6"/>
      <c r="Q952" s="20"/>
      <c r="R952" s="5" t="str">
        <f ca="1">score</f>
        <v/>
      </c>
      <c r="S952" s="7" t="str">
        <f ca="1">rescore_svc</f>
        <v/>
      </c>
      <c r="U952" s="11" t="str">
        <f ca="1">price</f>
        <v/>
      </c>
      <c r="V952" s="4"/>
      <c r="Y952" s="388">
        <f ca="1">COUNTIFS(OFFSET($B$10, 0, 0, ROW()-9, 1), SERVICE[[#This Row],[Employee ID]], OFFSET($F$10, 0, 0, ROW()-9, 1), SERVICE[[#This Row],[Resources Role]])</f>
        <v>0</v>
      </c>
      <c r="Z952" s="388">
        <f ca="1">COUNTIFS(OFFSET($F$10, 0, 0, ROW()-9, 1), SERVICE[[#This Row],[Resources Role]], OFFSET($H$10, 0, 0, ROW()-9, 1), SERVICE[[#This Row],[Booking]])</f>
        <v>0</v>
      </c>
    </row>
    <row r="953" spans="1:26" x14ac:dyDescent="0.25">
      <c r="A953" s="6" t="str">
        <f ca="1">no.</f>
        <v/>
      </c>
      <c r="E953" s="4" t="str">
        <f ca="1">position</f>
        <v/>
      </c>
      <c r="J953" s="318"/>
      <c r="M953" s="4"/>
      <c r="O953" s="6"/>
      <c r="Q953" s="20"/>
      <c r="R953" s="5" t="str">
        <f ca="1">score</f>
        <v/>
      </c>
      <c r="S953" s="7" t="str">
        <f ca="1">rescore_svc</f>
        <v/>
      </c>
      <c r="U953" s="11" t="str">
        <f ca="1">price</f>
        <v/>
      </c>
      <c r="V953" s="4"/>
      <c r="Y953" s="388">
        <f ca="1">COUNTIFS(OFFSET($B$10, 0, 0, ROW()-9, 1), SERVICE[[#This Row],[Employee ID]], OFFSET($F$10, 0, 0, ROW()-9, 1), SERVICE[[#This Row],[Resources Role]])</f>
        <v>0</v>
      </c>
      <c r="Z953" s="388">
        <f ca="1">COUNTIFS(OFFSET($F$10, 0, 0, ROW()-9, 1), SERVICE[[#This Row],[Resources Role]], OFFSET($H$10, 0, 0, ROW()-9, 1), SERVICE[[#This Row],[Booking]])</f>
        <v>0</v>
      </c>
    </row>
    <row r="954" spans="1:26" x14ac:dyDescent="0.25">
      <c r="A954" s="6" t="str">
        <f ca="1">no.</f>
        <v/>
      </c>
      <c r="E954" s="4" t="str">
        <f ca="1">position</f>
        <v/>
      </c>
      <c r="J954" s="318"/>
      <c r="M954" s="4"/>
      <c r="O954" s="6"/>
      <c r="Q954" s="20"/>
      <c r="R954" s="5" t="str">
        <f ca="1">score</f>
        <v/>
      </c>
      <c r="S954" s="7" t="str">
        <f ca="1">rescore_svc</f>
        <v/>
      </c>
      <c r="U954" s="11" t="str">
        <f ca="1">price</f>
        <v/>
      </c>
      <c r="V954" s="4"/>
      <c r="Y954" s="388">
        <f ca="1">COUNTIFS(OFFSET($B$10, 0, 0, ROW()-9, 1), SERVICE[[#This Row],[Employee ID]], OFFSET($F$10, 0, 0, ROW()-9, 1), SERVICE[[#This Row],[Resources Role]])</f>
        <v>0</v>
      </c>
      <c r="Z954" s="388">
        <f ca="1">COUNTIFS(OFFSET($F$10, 0, 0, ROW()-9, 1), SERVICE[[#This Row],[Resources Role]], OFFSET($H$10, 0, 0, ROW()-9, 1), SERVICE[[#This Row],[Booking]])</f>
        <v>0</v>
      </c>
    </row>
    <row r="955" spans="1:26" x14ac:dyDescent="0.25">
      <c r="A955" s="6" t="str">
        <f ca="1">no.</f>
        <v/>
      </c>
      <c r="E955" s="4" t="str">
        <f ca="1">position</f>
        <v/>
      </c>
      <c r="J955" s="318"/>
      <c r="M955" s="4"/>
      <c r="O955" s="6"/>
      <c r="Q955" s="20"/>
      <c r="R955" s="5" t="str">
        <f ca="1">score</f>
        <v/>
      </c>
      <c r="S955" s="7" t="str">
        <f ca="1">rescore_svc</f>
        <v/>
      </c>
      <c r="U955" s="11" t="str">
        <f ca="1">price</f>
        <v/>
      </c>
      <c r="V955" s="4"/>
      <c r="Y955" s="388">
        <f ca="1">COUNTIFS(OFFSET($B$10, 0, 0, ROW()-9, 1), SERVICE[[#This Row],[Employee ID]], OFFSET($F$10, 0, 0, ROW()-9, 1), SERVICE[[#This Row],[Resources Role]])</f>
        <v>0</v>
      </c>
      <c r="Z955" s="388">
        <f ca="1">COUNTIFS(OFFSET($F$10, 0, 0, ROW()-9, 1), SERVICE[[#This Row],[Resources Role]], OFFSET($H$10, 0, 0, ROW()-9, 1), SERVICE[[#This Row],[Booking]])</f>
        <v>0</v>
      </c>
    </row>
    <row r="956" spans="1:26" x14ac:dyDescent="0.25">
      <c r="A956" s="6" t="str">
        <f ca="1">no.</f>
        <v/>
      </c>
      <c r="E956" s="4" t="str">
        <f ca="1">position</f>
        <v/>
      </c>
      <c r="J956" s="318"/>
      <c r="M956" s="4"/>
      <c r="O956" s="6"/>
      <c r="Q956" s="20"/>
      <c r="R956" s="5" t="str">
        <f ca="1">score</f>
        <v/>
      </c>
      <c r="S956" s="7" t="str">
        <f ca="1">rescore_svc</f>
        <v/>
      </c>
      <c r="U956" s="11" t="str">
        <f ca="1">price</f>
        <v/>
      </c>
      <c r="V956" s="4"/>
      <c r="Y956" s="388">
        <f ca="1">COUNTIFS(OFFSET($B$10, 0, 0, ROW()-9, 1), SERVICE[[#This Row],[Employee ID]], OFFSET($F$10, 0, 0, ROW()-9, 1), SERVICE[[#This Row],[Resources Role]])</f>
        <v>0</v>
      </c>
      <c r="Z956" s="388">
        <f ca="1">COUNTIFS(OFFSET($F$10, 0, 0, ROW()-9, 1), SERVICE[[#This Row],[Resources Role]], OFFSET($H$10, 0, 0, ROW()-9, 1), SERVICE[[#This Row],[Booking]])</f>
        <v>0</v>
      </c>
    </row>
    <row r="957" spans="1:26" x14ac:dyDescent="0.25">
      <c r="A957" s="6" t="str">
        <f ca="1">no.</f>
        <v/>
      </c>
      <c r="E957" s="4" t="str">
        <f ca="1">position</f>
        <v/>
      </c>
      <c r="J957" s="318"/>
      <c r="M957" s="4"/>
      <c r="O957" s="6"/>
      <c r="Q957" s="20"/>
      <c r="R957" s="5" t="str">
        <f ca="1">score</f>
        <v/>
      </c>
      <c r="S957" s="7" t="str">
        <f ca="1">rescore_svc</f>
        <v/>
      </c>
      <c r="U957" s="11" t="str">
        <f ca="1">price</f>
        <v/>
      </c>
      <c r="V957" s="4"/>
      <c r="Y957" s="388">
        <f ca="1">COUNTIFS(OFFSET($B$10, 0, 0, ROW()-9, 1), SERVICE[[#This Row],[Employee ID]], OFFSET($F$10, 0, 0, ROW()-9, 1), SERVICE[[#This Row],[Resources Role]])</f>
        <v>0</v>
      </c>
      <c r="Z957" s="388">
        <f ca="1">COUNTIFS(OFFSET($F$10, 0, 0, ROW()-9, 1), SERVICE[[#This Row],[Resources Role]], OFFSET($H$10, 0, 0, ROW()-9, 1), SERVICE[[#This Row],[Booking]])</f>
        <v>0</v>
      </c>
    </row>
    <row r="958" spans="1:26" x14ac:dyDescent="0.25">
      <c r="A958" s="6" t="str">
        <f ca="1">no.</f>
        <v/>
      </c>
      <c r="E958" s="4" t="str">
        <f ca="1">position</f>
        <v/>
      </c>
      <c r="J958" s="318"/>
      <c r="M958" s="4"/>
      <c r="O958" s="6"/>
      <c r="Q958" s="20"/>
      <c r="R958" s="5" t="str">
        <f ca="1">score</f>
        <v/>
      </c>
      <c r="S958" s="7" t="str">
        <f ca="1">rescore_svc</f>
        <v/>
      </c>
      <c r="U958" s="11" t="str">
        <f ca="1">price</f>
        <v/>
      </c>
      <c r="V958" s="4"/>
      <c r="Y958" s="388">
        <f ca="1">COUNTIFS(OFFSET($B$10, 0, 0, ROW()-9, 1), SERVICE[[#This Row],[Employee ID]], OFFSET($F$10, 0, 0, ROW()-9, 1), SERVICE[[#This Row],[Resources Role]])</f>
        <v>0</v>
      </c>
      <c r="Z958" s="388">
        <f ca="1">COUNTIFS(OFFSET($F$10, 0, 0, ROW()-9, 1), SERVICE[[#This Row],[Resources Role]], OFFSET($H$10, 0, 0, ROW()-9, 1), SERVICE[[#This Row],[Booking]])</f>
        <v>0</v>
      </c>
    </row>
    <row r="959" spans="1:26" x14ac:dyDescent="0.25">
      <c r="A959" s="6" t="str">
        <f ca="1">no.</f>
        <v/>
      </c>
      <c r="E959" s="4" t="str">
        <f ca="1">position</f>
        <v/>
      </c>
      <c r="J959" s="318"/>
      <c r="M959" s="4"/>
      <c r="O959" s="6"/>
      <c r="Q959" s="20"/>
      <c r="R959" s="5" t="str">
        <f ca="1">score</f>
        <v/>
      </c>
      <c r="S959" s="7" t="str">
        <f ca="1">rescore_svc</f>
        <v/>
      </c>
      <c r="U959" s="11" t="str">
        <f ca="1">price</f>
        <v/>
      </c>
      <c r="V959" s="4"/>
      <c r="Y959" s="388">
        <f ca="1">COUNTIFS(OFFSET($B$10, 0, 0, ROW()-9, 1), SERVICE[[#This Row],[Employee ID]], OFFSET($F$10, 0, 0, ROW()-9, 1), SERVICE[[#This Row],[Resources Role]])</f>
        <v>0</v>
      </c>
      <c r="Z959" s="388">
        <f ca="1">COUNTIFS(OFFSET($F$10, 0, 0, ROW()-9, 1), SERVICE[[#This Row],[Resources Role]], OFFSET($H$10, 0, 0, ROW()-9, 1), SERVICE[[#This Row],[Booking]])</f>
        <v>0</v>
      </c>
    </row>
    <row r="960" spans="1:26" x14ac:dyDescent="0.25">
      <c r="A960" s="6" t="str">
        <f ca="1">no.</f>
        <v/>
      </c>
      <c r="E960" s="4" t="str">
        <f ca="1">position</f>
        <v/>
      </c>
      <c r="J960" s="318"/>
      <c r="M960" s="4"/>
      <c r="O960" s="6"/>
      <c r="Q960" s="20"/>
      <c r="R960" s="5" t="str">
        <f ca="1">score</f>
        <v/>
      </c>
      <c r="S960" s="7" t="str">
        <f ca="1">rescore_svc</f>
        <v/>
      </c>
      <c r="U960" s="11" t="str">
        <f ca="1">price</f>
        <v/>
      </c>
      <c r="V960" s="4"/>
      <c r="Y960" s="388">
        <f ca="1">COUNTIFS(OFFSET($B$10, 0, 0, ROW()-9, 1), SERVICE[[#This Row],[Employee ID]], OFFSET($F$10, 0, 0, ROW()-9, 1), SERVICE[[#This Row],[Resources Role]])</f>
        <v>0</v>
      </c>
      <c r="Z960" s="388">
        <f ca="1">COUNTIFS(OFFSET($F$10, 0, 0, ROW()-9, 1), SERVICE[[#This Row],[Resources Role]], OFFSET($H$10, 0, 0, ROW()-9, 1), SERVICE[[#This Row],[Booking]])</f>
        <v>0</v>
      </c>
    </row>
    <row r="961" spans="1:26" x14ac:dyDescent="0.25">
      <c r="A961" s="6" t="str">
        <f ca="1">no.</f>
        <v/>
      </c>
      <c r="E961" s="4" t="str">
        <f ca="1">position</f>
        <v/>
      </c>
      <c r="J961" s="318"/>
      <c r="M961" s="4"/>
      <c r="O961" s="6"/>
      <c r="Q961" s="20"/>
      <c r="R961" s="5" t="str">
        <f ca="1">score</f>
        <v/>
      </c>
      <c r="S961" s="7" t="str">
        <f ca="1">rescore_svc</f>
        <v/>
      </c>
      <c r="U961" s="11" t="str">
        <f ca="1">price</f>
        <v/>
      </c>
      <c r="V961" s="4"/>
      <c r="Y961" s="388">
        <f ca="1">COUNTIFS(OFFSET($B$10, 0, 0, ROW()-9, 1), SERVICE[[#This Row],[Employee ID]], OFFSET($F$10, 0, 0, ROW()-9, 1), SERVICE[[#This Row],[Resources Role]])</f>
        <v>0</v>
      </c>
      <c r="Z961" s="388">
        <f ca="1">COUNTIFS(OFFSET($F$10, 0, 0, ROW()-9, 1), SERVICE[[#This Row],[Resources Role]], OFFSET($H$10, 0, 0, ROW()-9, 1), SERVICE[[#This Row],[Booking]])</f>
        <v>0</v>
      </c>
    </row>
    <row r="962" spans="1:26" x14ac:dyDescent="0.25">
      <c r="A962" s="6" t="str">
        <f ca="1">no.</f>
        <v/>
      </c>
      <c r="E962" s="4" t="str">
        <f ca="1">position</f>
        <v/>
      </c>
      <c r="J962" s="318"/>
      <c r="M962" s="4"/>
      <c r="O962" s="6"/>
      <c r="Q962" s="20"/>
      <c r="R962" s="5" t="str">
        <f ca="1">score</f>
        <v/>
      </c>
      <c r="S962" s="7" t="str">
        <f ca="1">rescore_svc</f>
        <v/>
      </c>
      <c r="U962" s="11" t="str">
        <f ca="1">price</f>
        <v/>
      </c>
      <c r="V962" s="4"/>
      <c r="Y962" s="388">
        <f ca="1">COUNTIFS(OFFSET($B$10, 0, 0, ROW()-9, 1), SERVICE[[#This Row],[Employee ID]], OFFSET($F$10, 0, 0, ROW()-9, 1), SERVICE[[#This Row],[Resources Role]])</f>
        <v>0</v>
      </c>
      <c r="Z962" s="388">
        <f ca="1">COUNTIFS(OFFSET($F$10, 0, 0, ROW()-9, 1), SERVICE[[#This Row],[Resources Role]], OFFSET($H$10, 0, 0, ROW()-9, 1), SERVICE[[#This Row],[Booking]])</f>
        <v>0</v>
      </c>
    </row>
    <row r="963" spans="1:26" x14ac:dyDescent="0.25">
      <c r="A963" s="6" t="str">
        <f ca="1">no.</f>
        <v/>
      </c>
      <c r="E963" s="4" t="str">
        <f ca="1">position</f>
        <v/>
      </c>
      <c r="J963" s="318"/>
      <c r="M963" s="4"/>
      <c r="O963" s="6"/>
      <c r="Q963" s="20"/>
      <c r="R963" s="5" t="str">
        <f ca="1">score</f>
        <v/>
      </c>
      <c r="S963" s="7" t="str">
        <f ca="1">rescore_svc</f>
        <v/>
      </c>
      <c r="U963" s="11" t="str">
        <f ca="1">price</f>
        <v/>
      </c>
      <c r="V963" s="4"/>
      <c r="Y963" s="388">
        <f ca="1">COUNTIFS(OFFSET($B$10, 0, 0, ROW()-9, 1), SERVICE[[#This Row],[Employee ID]], OFFSET($F$10, 0, 0, ROW()-9, 1), SERVICE[[#This Row],[Resources Role]])</f>
        <v>0</v>
      </c>
      <c r="Z963" s="388">
        <f ca="1">COUNTIFS(OFFSET($F$10, 0, 0, ROW()-9, 1), SERVICE[[#This Row],[Resources Role]], OFFSET($H$10, 0, 0, ROW()-9, 1), SERVICE[[#This Row],[Booking]])</f>
        <v>0</v>
      </c>
    </row>
    <row r="964" spans="1:26" x14ac:dyDescent="0.25">
      <c r="A964" s="6" t="str">
        <f ca="1">no.</f>
        <v/>
      </c>
      <c r="E964" s="4" t="str">
        <f ca="1">position</f>
        <v/>
      </c>
      <c r="J964" s="318"/>
      <c r="M964" s="4"/>
      <c r="O964" s="6"/>
      <c r="Q964" s="20"/>
      <c r="R964" s="5" t="str">
        <f ca="1">score</f>
        <v/>
      </c>
      <c r="S964" s="7" t="str">
        <f ca="1">rescore_svc</f>
        <v/>
      </c>
      <c r="U964" s="11" t="str">
        <f ca="1">price</f>
        <v/>
      </c>
      <c r="V964" s="4"/>
      <c r="Y964" s="388">
        <f ca="1">COUNTIFS(OFFSET($B$10, 0, 0, ROW()-9, 1), SERVICE[[#This Row],[Employee ID]], OFFSET($F$10, 0, 0, ROW()-9, 1), SERVICE[[#This Row],[Resources Role]])</f>
        <v>0</v>
      </c>
      <c r="Z964" s="388">
        <f ca="1">COUNTIFS(OFFSET($F$10, 0, 0, ROW()-9, 1), SERVICE[[#This Row],[Resources Role]], OFFSET($H$10, 0, 0, ROW()-9, 1), SERVICE[[#This Row],[Booking]])</f>
        <v>0</v>
      </c>
    </row>
    <row r="965" spans="1:26" x14ac:dyDescent="0.25">
      <c r="A965" s="6" t="str">
        <f ca="1">no.</f>
        <v/>
      </c>
      <c r="E965" s="4" t="str">
        <f ca="1">position</f>
        <v/>
      </c>
      <c r="J965" s="318"/>
      <c r="M965" s="4"/>
      <c r="O965" s="6"/>
      <c r="Q965" s="20"/>
      <c r="R965" s="5" t="str">
        <f ca="1">score</f>
        <v/>
      </c>
      <c r="S965" s="7" t="str">
        <f ca="1">rescore_svc</f>
        <v/>
      </c>
      <c r="U965" s="11" t="str">
        <f ca="1">price</f>
        <v/>
      </c>
      <c r="V965" s="4"/>
      <c r="Y965" s="388">
        <f ca="1">COUNTIFS(OFFSET($B$10, 0, 0, ROW()-9, 1), SERVICE[[#This Row],[Employee ID]], OFFSET($F$10, 0, 0, ROW()-9, 1), SERVICE[[#This Row],[Resources Role]])</f>
        <v>0</v>
      </c>
      <c r="Z965" s="388">
        <f ca="1">COUNTIFS(OFFSET($F$10, 0, 0, ROW()-9, 1), SERVICE[[#This Row],[Resources Role]], OFFSET($H$10, 0, 0, ROW()-9, 1), SERVICE[[#This Row],[Booking]])</f>
        <v>0</v>
      </c>
    </row>
    <row r="966" spans="1:26" x14ac:dyDescent="0.25">
      <c r="A966" s="6" t="str">
        <f ca="1">no.</f>
        <v/>
      </c>
      <c r="E966" s="4" t="str">
        <f ca="1">position</f>
        <v/>
      </c>
      <c r="J966" s="318"/>
      <c r="M966" s="4"/>
      <c r="O966" s="6"/>
      <c r="Q966" s="20"/>
      <c r="R966" s="5" t="str">
        <f ca="1">score</f>
        <v/>
      </c>
      <c r="S966" s="7" t="str">
        <f ca="1">rescore_svc</f>
        <v/>
      </c>
      <c r="U966" s="11" t="str">
        <f ca="1">price</f>
        <v/>
      </c>
      <c r="V966" s="4"/>
      <c r="Y966" s="388">
        <f ca="1">COUNTIFS(OFFSET($B$10, 0, 0, ROW()-9, 1), SERVICE[[#This Row],[Employee ID]], OFFSET($F$10, 0, 0, ROW()-9, 1), SERVICE[[#This Row],[Resources Role]])</f>
        <v>0</v>
      </c>
      <c r="Z966" s="388">
        <f ca="1">COUNTIFS(OFFSET($F$10, 0, 0, ROW()-9, 1), SERVICE[[#This Row],[Resources Role]], OFFSET($H$10, 0, 0, ROW()-9, 1), SERVICE[[#This Row],[Booking]])</f>
        <v>0</v>
      </c>
    </row>
    <row r="967" spans="1:26" x14ac:dyDescent="0.25">
      <c r="A967" s="6" t="str">
        <f ca="1">no.</f>
        <v/>
      </c>
      <c r="E967" s="4" t="str">
        <f ca="1">position</f>
        <v/>
      </c>
      <c r="J967" s="318"/>
      <c r="M967" s="4"/>
      <c r="O967" s="6"/>
      <c r="Q967" s="20"/>
      <c r="R967" s="5" t="str">
        <f ca="1">score</f>
        <v/>
      </c>
      <c r="S967" s="7" t="str">
        <f ca="1">rescore_svc</f>
        <v/>
      </c>
      <c r="U967" s="11" t="str">
        <f ca="1">price</f>
        <v/>
      </c>
      <c r="V967" s="4"/>
      <c r="Y967" s="388">
        <f ca="1">COUNTIFS(OFFSET($B$10, 0, 0, ROW()-9, 1), SERVICE[[#This Row],[Employee ID]], OFFSET($F$10, 0, 0, ROW()-9, 1), SERVICE[[#This Row],[Resources Role]])</f>
        <v>0</v>
      </c>
      <c r="Z967" s="388">
        <f ca="1">COUNTIFS(OFFSET($F$10, 0, 0, ROW()-9, 1), SERVICE[[#This Row],[Resources Role]], OFFSET($H$10, 0, 0, ROW()-9, 1), SERVICE[[#This Row],[Booking]])</f>
        <v>0</v>
      </c>
    </row>
    <row r="968" spans="1:26" x14ac:dyDescent="0.25">
      <c r="A968" s="6" t="str">
        <f ca="1">no.</f>
        <v/>
      </c>
      <c r="E968" s="4" t="str">
        <f ca="1">position</f>
        <v/>
      </c>
      <c r="J968" s="318"/>
      <c r="M968" s="4"/>
      <c r="O968" s="6"/>
      <c r="Q968" s="20"/>
      <c r="R968" s="5" t="str">
        <f ca="1">score</f>
        <v/>
      </c>
      <c r="S968" s="7" t="str">
        <f ca="1">rescore_svc</f>
        <v/>
      </c>
      <c r="U968" s="11" t="str">
        <f ca="1">price</f>
        <v/>
      </c>
      <c r="V968" s="4"/>
      <c r="Y968" s="388">
        <f ca="1">COUNTIFS(OFFSET($B$10, 0, 0, ROW()-9, 1), SERVICE[[#This Row],[Employee ID]], OFFSET($F$10, 0, 0, ROW()-9, 1), SERVICE[[#This Row],[Resources Role]])</f>
        <v>0</v>
      </c>
      <c r="Z968" s="388">
        <f ca="1">COUNTIFS(OFFSET($F$10, 0, 0, ROW()-9, 1), SERVICE[[#This Row],[Resources Role]], OFFSET($H$10, 0, 0, ROW()-9, 1), SERVICE[[#This Row],[Booking]])</f>
        <v>0</v>
      </c>
    </row>
    <row r="969" spans="1:26" x14ac:dyDescent="0.25">
      <c r="A969" s="6" t="str">
        <f ca="1">no.</f>
        <v/>
      </c>
      <c r="E969" s="4" t="str">
        <f ca="1">position</f>
        <v/>
      </c>
      <c r="J969" s="318"/>
      <c r="M969" s="4"/>
      <c r="O969" s="6"/>
      <c r="Q969" s="20"/>
      <c r="R969" s="5" t="str">
        <f ca="1">score</f>
        <v/>
      </c>
      <c r="S969" s="7" t="str">
        <f ca="1">rescore_svc</f>
        <v/>
      </c>
      <c r="U969" s="11" t="str">
        <f ca="1">price</f>
        <v/>
      </c>
      <c r="V969" s="4"/>
      <c r="Y969" s="388">
        <f ca="1">COUNTIFS(OFFSET($B$10, 0, 0, ROW()-9, 1), SERVICE[[#This Row],[Employee ID]], OFFSET($F$10, 0, 0, ROW()-9, 1), SERVICE[[#This Row],[Resources Role]])</f>
        <v>0</v>
      </c>
      <c r="Z969" s="388">
        <f ca="1">COUNTIFS(OFFSET($F$10, 0, 0, ROW()-9, 1), SERVICE[[#This Row],[Resources Role]], OFFSET($H$10, 0, 0, ROW()-9, 1), SERVICE[[#This Row],[Booking]])</f>
        <v>0</v>
      </c>
    </row>
    <row r="970" spans="1:26" x14ac:dyDescent="0.25">
      <c r="A970" s="6" t="str">
        <f ca="1">no.</f>
        <v/>
      </c>
      <c r="E970" s="4" t="str">
        <f ca="1">position</f>
        <v/>
      </c>
      <c r="J970" s="318"/>
      <c r="M970" s="4"/>
      <c r="O970" s="6"/>
      <c r="Q970" s="20"/>
      <c r="R970" s="5" t="str">
        <f ca="1">score</f>
        <v/>
      </c>
      <c r="S970" s="7" t="str">
        <f ca="1">rescore_svc</f>
        <v/>
      </c>
      <c r="U970" s="11" t="str">
        <f ca="1">price</f>
        <v/>
      </c>
      <c r="V970" s="4"/>
      <c r="Y970" s="388">
        <f ca="1">COUNTIFS(OFFSET($B$10, 0, 0, ROW()-9, 1), SERVICE[[#This Row],[Employee ID]], OFFSET($F$10, 0, 0, ROW()-9, 1), SERVICE[[#This Row],[Resources Role]])</f>
        <v>0</v>
      </c>
      <c r="Z970" s="388">
        <f ca="1">COUNTIFS(OFFSET($F$10, 0, 0, ROW()-9, 1), SERVICE[[#This Row],[Resources Role]], OFFSET($H$10, 0, 0, ROW()-9, 1), SERVICE[[#This Row],[Booking]])</f>
        <v>0</v>
      </c>
    </row>
    <row r="971" spans="1:26" x14ac:dyDescent="0.25">
      <c r="A971" s="6" t="str">
        <f ca="1">no.</f>
        <v/>
      </c>
      <c r="E971" s="4" t="str">
        <f ca="1">position</f>
        <v/>
      </c>
      <c r="J971" s="318"/>
      <c r="M971" s="4"/>
      <c r="O971" s="6"/>
      <c r="Q971" s="20"/>
      <c r="R971" s="5" t="str">
        <f ca="1">score</f>
        <v/>
      </c>
      <c r="S971" s="7" t="str">
        <f ca="1">rescore_svc</f>
        <v/>
      </c>
      <c r="U971" s="11" t="str">
        <f ca="1">price</f>
        <v/>
      </c>
      <c r="V971" s="4"/>
      <c r="Y971" s="388">
        <f ca="1">COUNTIFS(OFFSET($B$10, 0, 0, ROW()-9, 1), SERVICE[[#This Row],[Employee ID]], OFFSET($F$10, 0, 0, ROW()-9, 1), SERVICE[[#This Row],[Resources Role]])</f>
        <v>0</v>
      </c>
      <c r="Z971" s="388">
        <f ca="1">COUNTIFS(OFFSET($F$10, 0, 0, ROW()-9, 1), SERVICE[[#This Row],[Resources Role]], OFFSET($H$10, 0, 0, ROW()-9, 1), SERVICE[[#This Row],[Booking]])</f>
        <v>0</v>
      </c>
    </row>
    <row r="972" spans="1:26" x14ac:dyDescent="0.25">
      <c r="A972" s="6" t="str">
        <f ca="1">no.</f>
        <v/>
      </c>
      <c r="E972" s="4" t="str">
        <f ca="1">position</f>
        <v/>
      </c>
      <c r="J972" s="318"/>
      <c r="M972" s="4"/>
      <c r="O972" s="6"/>
      <c r="Q972" s="20"/>
      <c r="R972" s="5" t="str">
        <f ca="1">score</f>
        <v/>
      </c>
      <c r="S972" s="7" t="str">
        <f ca="1">rescore_svc</f>
        <v/>
      </c>
      <c r="U972" s="11" t="str">
        <f ca="1">price</f>
        <v/>
      </c>
      <c r="V972" s="4"/>
      <c r="Y972" s="388">
        <f ca="1">COUNTIFS(OFFSET($B$10, 0, 0, ROW()-9, 1), SERVICE[[#This Row],[Employee ID]], OFFSET($F$10, 0, 0, ROW()-9, 1), SERVICE[[#This Row],[Resources Role]])</f>
        <v>0</v>
      </c>
      <c r="Z972" s="388">
        <f ca="1">COUNTIFS(OFFSET($F$10, 0, 0, ROW()-9, 1), SERVICE[[#This Row],[Resources Role]], OFFSET($H$10, 0, 0, ROW()-9, 1), SERVICE[[#This Row],[Booking]])</f>
        <v>0</v>
      </c>
    </row>
    <row r="973" spans="1:26" x14ac:dyDescent="0.25">
      <c r="A973" s="6" t="str">
        <f ca="1">no.</f>
        <v/>
      </c>
      <c r="E973" s="4" t="str">
        <f ca="1">position</f>
        <v/>
      </c>
      <c r="J973" s="318"/>
      <c r="M973" s="4"/>
      <c r="O973" s="6"/>
      <c r="Q973" s="20"/>
      <c r="R973" s="5" t="str">
        <f ca="1">score</f>
        <v/>
      </c>
      <c r="S973" s="7" t="str">
        <f ca="1">rescore_svc</f>
        <v/>
      </c>
      <c r="U973" s="11" t="str">
        <f ca="1">price</f>
        <v/>
      </c>
      <c r="V973" s="4"/>
      <c r="Y973" s="388">
        <f ca="1">COUNTIFS(OFFSET($B$10, 0, 0, ROW()-9, 1), SERVICE[[#This Row],[Employee ID]], OFFSET($F$10, 0, 0, ROW()-9, 1), SERVICE[[#This Row],[Resources Role]])</f>
        <v>0</v>
      </c>
      <c r="Z973" s="388">
        <f ca="1">COUNTIFS(OFFSET($F$10, 0, 0, ROW()-9, 1), SERVICE[[#This Row],[Resources Role]], OFFSET($H$10, 0, 0, ROW()-9, 1), SERVICE[[#This Row],[Booking]])</f>
        <v>0</v>
      </c>
    </row>
    <row r="974" spans="1:26" x14ac:dyDescent="0.25">
      <c r="A974" s="6" t="str">
        <f ca="1">no.</f>
        <v/>
      </c>
      <c r="E974" s="4" t="str">
        <f ca="1">position</f>
        <v/>
      </c>
      <c r="J974" s="318"/>
      <c r="M974" s="4"/>
      <c r="O974" s="6"/>
      <c r="Q974" s="20"/>
      <c r="R974" s="5" t="str">
        <f ca="1">score</f>
        <v/>
      </c>
      <c r="S974" s="7" t="str">
        <f ca="1">rescore_svc</f>
        <v/>
      </c>
      <c r="U974" s="11" t="str">
        <f ca="1">price</f>
        <v/>
      </c>
      <c r="V974" s="4"/>
      <c r="Y974" s="388">
        <f ca="1">COUNTIFS(OFFSET($B$10, 0, 0, ROW()-9, 1), SERVICE[[#This Row],[Employee ID]], OFFSET($F$10, 0, 0, ROW()-9, 1), SERVICE[[#This Row],[Resources Role]])</f>
        <v>0</v>
      </c>
      <c r="Z974" s="388">
        <f ca="1">COUNTIFS(OFFSET($F$10, 0, 0, ROW()-9, 1), SERVICE[[#This Row],[Resources Role]], OFFSET($H$10, 0, 0, ROW()-9, 1), SERVICE[[#This Row],[Booking]])</f>
        <v>0</v>
      </c>
    </row>
    <row r="975" spans="1:26" x14ac:dyDescent="0.25">
      <c r="A975" s="6" t="str">
        <f ca="1">no.</f>
        <v/>
      </c>
      <c r="E975" s="4" t="str">
        <f ca="1">position</f>
        <v/>
      </c>
      <c r="J975" s="318"/>
      <c r="M975" s="4"/>
      <c r="O975" s="6"/>
      <c r="Q975" s="20"/>
      <c r="R975" s="5" t="str">
        <f ca="1">score</f>
        <v/>
      </c>
      <c r="S975" s="7" t="str">
        <f ca="1">rescore_svc</f>
        <v/>
      </c>
      <c r="U975" s="11" t="str">
        <f ca="1">price</f>
        <v/>
      </c>
      <c r="V975" s="4"/>
      <c r="Y975" s="388">
        <f ca="1">COUNTIFS(OFFSET($B$10, 0, 0, ROW()-9, 1), SERVICE[[#This Row],[Employee ID]], OFFSET($F$10, 0, 0, ROW()-9, 1), SERVICE[[#This Row],[Resources Role]])</f>
        <v>0</v>
      </c>
      <c r="Z975" s="388">
        <f ca="1">COUNTIFS(OFFSET($F$10, 0, 0, ROW()-9, 1), SERVICE[[#This Row],[Resources Role]], OFFSET($H$10, 0, 0, ROW()-9, 1), SERVICE[[#This Row],[Booking]])</f>
        <v>0</v>
      </c>
    </row>
    <row r="976" spans="1:26" x14ac:dyDescent="0.25">
      <c r="A976" s="6" t="str">
        <f ca="1">no.</f>
        <v/>
      </c>
      <c r="E976" s="4" t="str">
        <f ca="1">position</f>
        <v/>
      </c>
      <c r="J976" s="318"/>
      <c r="M976" s="4"/>
      <c r="O976" s="6"/>
      <c r="Q976" s="20"/>
      <c r="R976" s="5" t="str">
        <f ca="1">score</f>
        <v/>
      </c>
      <c r="S976" s="7" t="str">
        <f ca="1">rescore_svc</f>
        <v/>
      </c>
      <c r="U976" s="11" t="str">
        <f ca="1">price</f>
        <v/>
      </c>
      <c r="V976" s="4"/>
      <c r="Y976" s="388">
        <f ca="1">COUNTIFS(OFFSET($B$10, 0, 0, ROW()-9, 1), SERVICE[[#This Row],[Employee ID]], OFFSET($F$10, 0, 0, ROW()-9, 1), SERVICE[[#This Row],[Resources Role]])</f>
        <v>0</v>
      </c>
      <c r="Z976" s="388">
        <f ca="1">COUNTIFS(OFFSET($F$10, 0, 0, ROW()-9, 1), SERVICE[[#This Row],[Resources Role]], OFFSET($H$10, 0, 0, ROW()-9, 1), SERVICE[[#This Row],[Booking]])</f>
        <v>0</v>
      </c>
    </row>
    <row r="977" spans="1:26" x14ac:dyDescent="0.25">
      <c r="A977" s="6" t="str">
        <f ca="1">no.</f>
        <v/>
      </c>
      <c r="E977" s="4" t="str">
        <f ca="1">position</f>
        <v/>
      </c>
      <c r="J977" s="318"/>
      <c r="M977" s="4"/>
      <c r="O977" s="6"/>
      <c r="Q977" s="20"/>
      <c r="R977" s="5" t="str">
        <f ca="1">score</f>
        <v/>
      </c>
      <c r="S977" s="7" t="str">
        <f ca="1">rescore_svc</f>
        <v/>
      </c>
      <c r="U977" s="11" t="str">
        <f ca="1">price</f>
        <v/>
      </c>
      <c r="V977" s="4"/>
      <c r="Y977" s="388">
        <f ca="1">COUNTIFS(OFFSET($B$10, 0, 0, ROW()-9, 1), SERVICE[[#This Row],[Employee ID]], OFFSET($F$10, 0, 0, ROW()-9, 1), SERVICE[[#This Row],[Resources Role]])</f>
        <v>0</v>
      </c>
      <c r="Z977" s="388">
        <f ca="1">COUNTIFS(OFFSET($F$10, 0, 0, ROW()-9, 1), SERVICE[[#This Row],[Resources Role]], OFFSET($H$10, 0, 0, ROW()-9, 1), SERVICE[[#This Row],[Booking]])</f>
        <v>0</v>
      </c>
    </row>
    <row r="978" spans="1:26" x14ac:dyDescent="0.25">
      <c r="A978" s="6" t="str">
        <f ca="1">no.</f>
        <v/>
      </c>
      <c r="E978" s="4" t="str">
        <f ca="1">position</f>
        <v/>
      </c>
      <c r="J978" s="318"/>
      <c r="M978" s="4"/>
      <c r="O978" s="6"/>
      <c r="Q978" s="20"/>
      <c r="R978" s="5" t="str">
        <f ca="1">score</f>
        <v/>
      </c>
      <c r="S978" s="7" t="str">
        <f ca="1">rescore_svc</f>
        <v/>
      </c>
      <c r="U978" s="11" t="str">
        <f ca="1">price</f>
        <v/>
      </c>
      <c r="V978" s="4"/>
      <c r="Y978" s="388">
        <f ca="1">COUNTIFS(OFFSET($B$10, 0, 0, ROW()-9, 1), SERVICE[[#This Row],[Employee ID]], OFFSET($F$10, 0, 0, ROW()-9, 1), SERVICE[[#This Row],[Resources Role]])</f>
        <v>0</v>
      </c>
      <c r="Z978" s="388">
        <f ca="1">COUNTIFS(OFFSET($F$10, 0, 0, ROW()-9, 1), SERVICE[[#This Row],[Resources Role]], OFFSET($H$10, 0, 0, ROW()-9, 1), SERVICE[[#This Row],[Booking]])</f>
        <v>0</v>
      </c>
    </row>
    <row r="979" spans="1:26" x14ac:dyDescent="0.25">
      <c r="A979" s="6" t="str">
        <f ca="1">no.</f>
        <v/>
      </c>
      <c r="E979" s="4" t="str">
        <f ca="1">position</f>
        <v/>
      </c>
      <c r="J979" s="318"/>
      <c r="M979" s="4"/>
      <c r="O979" s="6"/>
      <c r="Q979" s="20"/>
      <c r="R979" s="5" t="str">
        <f ca="1">score</f>
        <v/>
      </c>
      <c r="S979" s="7" t="str">
        <f ca="1">rescore_svc</f>
        <v/>
      </c>
      <c r="U979" s="11" t="str">
        <f ca="1">price</f>
        <v/>
      </c>
      <c r="V979" s="4"/>
      <c r="Y979" s="388">
        <f ca="1">COUNTIFS(OFFSET($B$10, 0, 0, ROW()-9, 1), SERVICE[[#This Row],[Employee ID]], OFFSET($F$10, 0, 0, ROW()-9, 1), SERVICE[[#This Row],[Resources Role]])</f>
        <v>0</v>
      </c>
      <c r="Z979" s="388">
        <f ca="1">COUNTIFS(OFFSET($F$10, 0, 0, ROW()-9, 1), SERVICE[[#This Row],[Resources Role]], OFFSET($H$10, 0, 0, ROW()-9, 1), SERVICE[[#This Row],[Booking]])</f>
        <v>0</v>
      </c>
    </row>
    <row r="980" spans="1:26" x14ac:dyDescent="0.25">
      <c r="A980" s="6" t="str">
        <f ca="1">no.</f>
        <v/>
      </c>
      <c r="E980" s="4" t="str">
        <f ca="1">position</f>
        <v/>
      </c>
      <c r="J980" s="318"/>
      <c r="M980" s="4"/>
      <c r="O980" s="6"/>
      <c r="Q980" s="20"/>
      <c r="R980" s="5" t="str">
        <f ca="1">score</f>
        <v/>
      </c>
      <c r="S980" s="7" t="str">
        <f ca="1">rescore_svc</f>
        <v/>
      </c>
      <c r="U980" s="11" t="str">
        <f ca="1">price</f>
        <v/>
      </c>
      <c r="V980" s="4"/>
      <c r="Y980" s="388">
        <f ca="1">COUNTIFS(OFFSET($B$10, 0, 0, ROW()-9, 1), SERVICE[[#This Row],[Employee ID]], OFFSET($F$10, 0, 0, ROW()-9, 1), SERVICE[[#This Row],[Resources Role]])</f>
        <v>0</v>
      </c>
      <c r="Z980" s="388">
        <f ca="1">COUNTIFS(OFFSET($F$10, 0, 0, ROW()-9, 1), SERVICE[[#This Row],[Resources Role]], OFFSET($H$10, 0, 0, ROW()-9, 1), SERVICE[[#This Row],[Booking]])</f>
        <v>0</v>
      </c>
    </row>
    <row r="981" spans="1:26" x14ac:dyDescent="0.25">
      <c r="A981" s="6" t="str">
        <f ca="1">no.</f>
        <v/>
      </c>
      <c r="E981" s="4" t="str">
        <f ca="1">position</f>
        <v/>
      </c>
      <c r="J981" s="318"/>
      <c r="M981" s="4"/>
      <c r="O981" s="6"/>
      <c r="Q981" s="20"/>
      <c r="R981" s="5" t="str">
        <f ca="1">score</f>
        <v/>
      </c>
      <c r="S981" s="7" t="str">
        <f ca="1">rescore_svc</f>
        <v/>
      </c>
      <c r="U981" s="11" t="str">
        <f ca="1">price</f>
        <v/>
      </c>
      <c r="V981" s="4"/>
      <c r="Y981" s="388">
        <f ca="1">COUNTIFS(OFFSET($B$10, 0, 0, ROW()-9, 1), SERVICE[[#This Row],[Employee ID]], OFFSET($F$10, 0, 0, ROW()-9, 1), SERVICE[[#This Row],[Resources Role]])</f>
        <v>0</v>
      </c>
      <c r="Z981" s="388">
        <f ca="1">COUNTIFS(OFFSET($F$10, 0, 0, ROW()-9, 1), SERVICE[[#This Row],[Resources Role]], OFFSET($H$10, 0, 0, ROW()-9, 1), SERVICE[[#This Row],[Booking]])</f>
        <v>0</v>
      </c>
    </row>
    <row r="982" spans="1:26" x14ac:dyDescent="0.25">
      <c r="A982" s="6" t="str">
        <f ca="1">no.</f>
        <v/>
      </c>
      <c r="E982" s="4" t="str">
        <f ca="1">position</f>
        <v/>
      </c>
      <c r="J982" s="318"/>
      <c r="M982" s="4"/>
      <c r="O982" s="6"/>
      <c r="Q982" s="20"/>
      <c r="R982" s="5" t="str">
        <f ca="1">score</f>
        <v/>
      </c>
      <c r="S982" s="7" t="str">
        <f ca="1">rescore_svc</f>
        <v/>
      </c>
      <c r="U982" s="11" t="str">
        <f ca="1">price</f>
        <v/>
      </c>
      <c r="V982" s="4"/>
      <c r="Y982" s="388">
        <f ca="1">COUNTIFS(OFFSET($B$10, 0, 0, ROW()-9, 1), SERVICE[[#This Row],[Employee ID]], OFFSET($F$10, 0, 0, ROW()-9, 1), SERVICE[[#This Row],[Resources Role]])</f>
        <v>0</v>
      </c>
      <c r="Z982" s="388">
        <f ca="1">COUNTIFS(OFFSET($F$10, 0, 0, ROW()-9, 1), SERVICE[[#This Row],[Resources Role]], OFFSET($H$10, 0, 0, ROW()-9, 1), SERVICE[[#This Row],[Booking]])</f>
        <v>0</v>
      </c>
    </row>
    <row r="983" spans="1:26" x14ac:dyDescent="0.25">
      <c r="A983" s="6" t="str">
        <f ca="1">no.</f>
        <v/>
      </c>
      <c r="E983" s="4" t="str">
        <f ca="1">position</f>
        <v/>
      </c>
      <c r="J983" s="318"/>
      <c r="M983" s="4"/>
      <c r="O983" s="6"/>
      <c r="Q983" s="20"/>
      <c r="R983" s="5" t="str">
        <f ca="1">score</f>
        <v/>
      </c>
      <c r="S983" s="7" t="str">
        <f ca="1">rescore_svc</f>
        <v/>
      </c>
      <c r="U983" s="11" t="str">
        <f ca="1">price</f>
        <v/>
      </c>
      <c r="V983" s="4"/>
      <c r="Y983" s="388">
        <f ca="1">COUNTIFS(OFFSET($B$10, 0, 0, ROW()-9, 1), SERVICE[[#This Row],[Employee ID]], OFFSET($F$10, 0, 0, ROW()-9, 1), SERVICE[[#This Row],[Resources Role]])</f>
        <v>0</v>
      </c>
      <c r="Z983" s="388">
        <f ca="1">COUNTIFS(OFFSET($F$10, 0, 0, ROW()-9, 1), SERVICE[[#This Row],[Resources Role]], OFFSET($H$10, 0, 0, ROW()-9, 1), SERVICE[[#This Row],[Booking]])</f>
        <v>0</v>
      </c>
    </row>
    <row r="984" spans="1:26" x14ac:dyDescent="0.25">
      <c r="A984" s="6" t="str">
        <f ca="1">no.</f>
        <v/>
      </c>
      <c r="E984" s="4" t="str">
        <f ca="1">position</f>
        <v/>
      </c>
      <c r="J984" s="318"/>
      <c r="M984" s="4"/>
      <c r="O984" s="6"/>
      <c r="Q984" s="20"/>
      <c r="R984" s="5" t="str">
        <f ca="1">score</f>
        <v/>
      </c>
      <c r="S984" s="7" t="str">
        <f ca="1">rescore_svc</f>
        <v/>
      </c>
      <c r="U984" s="11" t="str">
        <f ca="1">price</f>
        <v/>
      </c>
      <c r="V984" s="4"/>
      <c r="Y984" s="388">
        <f ca="1">COUNTIFS(OFFSET($B$10, 0, 0, ROW()-9, 1), SERVICE[[#This Row],[Employee ID]], OFFSET($F$10, 0, 0, ROW()-9, 1), SERVICE[[#This Row],[Resources Role]])</f>
        <v>0</v>
      </c>
      <c r="Z984" s="388">
        <f ca="1">COUNTIFS(OFFSET($F$10, 0, 0, ROW()-9, 1), SERVICE[[#This Row],[Resources Role]], OFFSET($H$10, 0, 0, ROW()-9, 1), SERVICE[[#This Row],[Booking]])</f>
        <v>0</v>
      </c>
    </row>
    <row r="985" spans="1:26" x14ac:dyDescent="0.25">
      <c r="A985" s="6" t="str">
        <f ca="1">no.</f>
        <v/>
      </c>
      <c r="E985" s="4" t="str">
        <f ca="1">position</f>
        <v/>
      </c>
      <c r="J985" s="318"/>
      <c r="M985" s="4"/>
      <c r="O985" s="6"/>
      <c r="Q985" s="20"/>
      <c r="R985" s="5" t="str">
        <f ca="1">score</f>
        <v/>
      </c>
      <c r="S985" s="7" t="str">
        <f ca="1">rescore_svc</f>
        <v/>
      </c>
      <c r="U985" s="11" t="str">
        <f ca="1">price</f>
        <v/>
      </c>
      <c r="V985" s="4"/>
      <c r="Y985" s="388">
        <f ca="1">COUNTIFS(OFFSET($B$10, 0, 0, ROW()-9, 1), SERVICE[[#This Row],[Employee ID]], OFFSET($F$10, 0, 0, ROW()-9, 1), SERVICE[[#This Row],[Resources Role]])</f>
        <v>0</v>
      </c>
      <c r="Z985" s="388">
        <f ca="1">COUNTIFS(OFFSET($F$10, 0, 0, ROW()-9, 1), SERVICE[[#This Row],[Resources Role]], OFFSET($H$10, 0, 0, ROW()-9, 1), SERVICE[[#This Row],[Booking]])</f>
        <v>0</v>
      </c>
    </row>
    <row r="986" spans="1:26" x14ac:dyDescent="0.25">
      <c r="A986" s="6" t="str">
        <f ca="1">no.</f>
        <v/>
      </c>
      <c r="E986" s="4" t="str">
        <f ca="1">position</f>
        <v/>
      </c>
      <c r="J986" s="318"/>
      <c r="M986" s="4"/>
      <c r="O986" s="6"/>
      <c r="Q986" s="20"/>
      <c r="R986" s="5" t="str">
        <f ca="1">score</f>
        <v/>
      </c>
      <c r="S986" s="7" t="str">
        <f ca="1">rescore_svc</f>
        <v/>
      </c>
      <c r="U986" s="11" t="str">
        <f ca="1">price</f>
        <v/>
      </c>
      <c r="V986" s="4"/>
      <c r="Y986" s="388">
        <f ca="1">COUNTIFS(OFFSET($B$10, 0, 0, ROW()-9, 1), SERVICE[[#This Row],[Employee ID]], OFFSET($F$10, 0, 0, ROW()-9, 1), SERVICE[[#This Row],[Resources Role]])</f>
        <v>0</v>
      </c>
      <c r="Z986" s="388">
        <f ca="1">COUNTIFS(OFFSET($F$10, 0, 0, ROW()-9, 1), SERVICE[[#This Row],[Resources Role]], OFFSET($H$10, 0, 0, ROW()-9, 1), SERVICE[[#This Row],[Booking]])</f>
        <v>0</v>
      </c>
    </row>
    <row r="987" spans="1:26" x14ac:dyDescent="0.25">
      <c r="A987" s="6" t="str">
        <f ca="1">no.</f>
        <v/>
      </c>
      <c r="E987" s="4" t="str">
        <f ca="1">position</f>
        <v/>
      </c>
      <c r="J987" s="318"/>
      <c r="M987" s="4"/>
      <c r="O987" s="6"/>
      <c r="Q987" s="20"/>
      <c r="R987" s="5" t="str">
        <f ca="1">score</f>
        <v/>
      </c>
      <c r="S987" s="7" t="str">
        <f ca="1">rescore_svc</f>
        <v/>
      </c>
      <c r="U987" s="11" t="str">
        <f ca="1">price</f>
        <v/>
      </c>
      <c r="V987" s="4"/>
      <c r="Y987" s="388">
        <f ca="1">COUNTIFS(OFFSET($B$10, 0, 0, ROW()-9, 1), SERVICE[[#This Row],[Employee ID]], OFFSET($F$10, 0, 0, ROW()-9, 1), SERVICE[[#This Row],[Resources Role]])</f>
        <v>0</v>
      </c>
      <c r="Z987" s="388">
        <f ca="1">COUNTIFS(OFFSET($F$10, 0, 0, ROW()-9, 1), SERVICE[[#This Row],[Resources Role]], OFFSET($H$10, 0, 0, ROW()-9, 1), SERVICE[[#This Row],[Booking]])</f>
        <v>0</v>
      </c>
    </row>
    <row r="988" spans="1:26" x14ac:dyDescent="0.25">
      <c r="A988" s="6" t="str">
        <f ca="1">no.</f>
        <v/>
      </c>
      <c r="E988" s="4" t="str">
        <f ca="1">position</f>
        <v/>
      </c>
      <c r="J988" s="318"/>
      <c r="M988" s="4"/>
      <c r="O988" s="6"/>
      <c r="Q988" s="20"/>
      <c r="R988" s="5" t="str">
        <f ca="1">score</f>
        <v/>
      </c>
      <c r="S988" s="7" t="str">
        <f ca="1">rescore_svc</f>
        <v/>
      </c>
      <c r="U988" s="11" t="str">
        <f ca="1">price</f>
        <v/>
      </c>
      <c r="V988" s="4"/>
      <c r="Y988" s="388">
        <f ca="1">COUNTIFS(OFFSET($B$10, 0, 0, ROW()-9, 1), SERVICE[[#This Row],[Employee ID]], OFFSET($F$10, 0, 0, ROW()-9, 1), SERVICE[[#This Row],[Resources Role]])</f>
        <v>0</v>
      </c>
      <c r="Z988" s="388">
        <f ca="1">COUNTIFS(OFFSET($F$10, 0, 0, ROW()-9, 1), SERVICE[[#This Row],[Resources Role]], OFFSET($H$10, 0, 0, ROW()-9, 1), SERVICE[[#This Row],[Booking]])</f>
        <v>0</v>
      </c>
    </row>
    <row r="989" spans="1:26" x14ac:dyDescent="0.25">
      <c r="A989" s="6" t="str">
        <f ca="1">no.</f>
        <v/>
      </c>
      <c r="E989" s="4" t="str">
        <f ca="1">position</f>
        <v/>
      </c>
      <c r="J989" s="318"/>
      <c r="M989" s="4"/>
      <c r="O989" s="6"/>
      <c r="Q989" s="20"/>
      <c r="R989" s="5" t="str">
        <f ca="1">score</f>
        <v/>
      </c>
      <c r="S989" s="7" t="str">
        <f ca="1">rescore_svc</f>
        <v/>
      </c>
      <c r="U989" s="11" t="str">
        <f ca="1">price</f>
        <v/>
      </c>
      <c r="V989" s="4"/>
      <c r="Y989" s="388">
        <f ca="1">COUNTIFS(OFFSET($B$10, 0, 0, ROW()-9, 1), SERVICE[[#This Row],[Employee ID]], OFFSET($F$10, 0, 0, ROW()-9, 1), SERVICE[[#This Row],[Resources Role]])</f>
        <v>0</v>
      </c>
      <c r="Z989" s="388">
        <f ca="1">COUNTIFS(OFFSET($F$10, 0, 0, ROW()-9, 1), SERVICE[[#This Row],[Resources Role]], OFFSET($H$10, 0, 0, ROW()-9, 1), SERVICE[[#This Row],[Booking]])</f>
        <v>0</v>
      </c>
    </row>
    <row r="990" spans="1:26" x14ac:dyDescent="0.25">
      <c r="A990" s="6" t="str">
        <f ca="1">no.</f>
        <v/>
      </c>
      <c r="E990" s="4" t="str">
        <f ca="1">position</f>
        <v/>
      </c>
      <c r="J990" s="318"/>
      <c r="M990" s="4"/>
      <c r="O990" s="6"/>
      <c r="Q990" s="20"/>
      <c r="R990" s="5" t="str">
        <f ca="1">score</f>
        <v/>
      </c>
      <c r="S990" s="7" t="str">
        <f ca="1">rescore_svc</f>
        <v/>
      </c>
      <c r="U990" s="11" t="str">
        <f ca="1">price</f>
        <v/>
      </c>
      <c r="V990" s="4"/>
      <c r="Y990" s="388">
        <f ca="1">COUNTIFS(OFFSET($B$10, 0, 0, ROW()-9, 1), SERVICE[[#This Row],[Employee ID]], OFFSET($F$10, 0, 0, ROW()-9, 1), SERVICE[[#This Row],[Resources Role]])</f>
        <v>0</v>
      </c>
      <c r="Z990" s="388">
        <f ca="1">COUNTIFS(OFFSET($F$10, 0, 0, ROW()-9, 1), SERVICE[[#This Row],[Resources Role]], OFFSET($H$10, 0, 0, ROW()-9, 1), SERVICE[[#This Row],[Booking]])</f>
        <v>0</v>
      </c>
    </row>
    <row r="991" spans="1:26" x14ac:dyDescent="0.25">
      <c r="A991" s="6" t="str">
        <f ca="1">no.</f>
        <v/>
      </c>
      <c r="E991" s="4" t="str">
        <f ca="1">position</f>
        <v/>
      </c>
      <c r="J991" s="318"/>
      <c r="M991" s="4"/>
      <c r="O991" s="6"/>
      <c r="Q991" s="20"/>
      <c r="R991" s="5" t="str">
        <f ca="1">score</f>
        <v/>
      </c>
      <c r="S991" s="7" t="str">
        <f ca="1">rescore_svc</f>
        <v/>
      </c>
      <c r="U991" s="11" t="str">
        <f ca="1">price</f>
        <v/>
      </c>
      <c r="V991" s="4"/>
      <c r="Y991" s="388">
        <f ca="1">COUNTIFS(OFFSET($B$10, 0, 0, ROW()-9, 1), SERVICE[[#This Row],[Employee ID]], OFFSET($F$10, 0, 0, ROW()-9, 1), SERVICE[[#This Row],[Resources Role]])</f>
        <v>0</v>
      </c>
      <c r="Z991" s="388">
        <f ca="1">COUNTIFS(OFFSET($F$10, 0, 0, ROW()-9, 1), SERVICE[[#This Row],[Resources Role]], OFFSET($H$10, 0, 0, ROW()-9, 1), SERVICE[[#This Row],[Booking]])</f>
        <v>0</v>
      </c>
    </row>
    <row r="992" spans="1:26" x14ac:dyDescent="0.25">
      <c r="A992" s="6" t="str">
        <f ca="1">no.</f>
        <v/>
      </c>
      <c r="E992" s="4" t="str">
        <f ca="1">position</f>
        <v/>
      </c>
      <c r="J992" s="318"/>
      <c r="M992" s="4"/>
      <c r="O992" s="6"/>
      <c r="Q992" s="20"/>
      <c r="R992" s="5" t="str">
        <f ca="1">score</f>
        <v/>
      </c>
      <c r="S992" s="7" t="str">
        <f ca="1">rescore_svc</f>
        <v/>
      </c>
      <c r="U992" s="11" t="str">
        <f ca="1">price</f>
        <v/>
      </c>
      <c r="V992" s="4"/>
      <c r="Y992" s="388">
        <f ca="1">COUNTIFS(OFFSET($B$10, 0, 0, ROW()-9, 1), SERVICE[[#This Row],[Employee ID]], OFFSET($F$10, 0, 0, ROW()-9, 1), SERVICE[[#This Row],[Resources Role]])</f>
        <v>0</v>
      </c>
      <c r="Z992" s="388">
        <f ca="1">COUNTIFS(OFFSET($F$10, 0, 0, ROW()-9, 1), SERVICE[[#This Row],[Resources Role]], OFFSET($H$10, 0, 0, ROW()-9, 1), SERVICE[[#This Row],[Booking]])</f>
        <v>0</v>
      </c>
    </row>
    <row r="993" spans="1:26" x14ac:dyDescent="0.25">
      <c r="A993" s="6" t="str">
        <f ca="1">no.</f>
        <v/>
      </c>
      <c r="E993" s="4" t="str">
        <f ca="1">position</f>
        <v/>
      </c>
      <c r="J993" s="318"/>
      <c r="M993" s="4"/>
      <c r="O993" s="6"/>
      <c r="Q993" s="20"/>
      <c r="R993" s="5" t="str">
        <f ca="1">score</f>
        <v/>
      </c>
      <c r="S993" s="7" t="str">
        <f ca="1">rescore_svc</f>
        <v/>
      </c>
      <c r="U993" s="11" t="str">
        <f ca="1">price</f>
        <v/>
      </c>
      <c r="V993" s="4"/>
      <c r="Y993" s="388">
        <f ca="1">COUNTIFS(OFFSET($B$10, 0, 0, ROW()-9, 1), SERVICE[[#This Row],[Employee ID]], OFFSET($F$10, 0, 0, ROW()-9, 1), SERVICE[[#This Row],[Resources Role]])</f>
        <v>0</v>
      </c>
      <c r="Z993" s="388">
        <f ca="1">COUNTIFS(OFFSET($F$10, 0, 0, ROW()-9, 1), SERVICE[[#This Row],[Resources Role]], OFFSET($H$10, 0, 0, ROW()-9, 1), SERVICE[[#This Row],[Booking]])</f>
        <v>0</v>
      </c>
    </row>
    <row r="994" spans="1:26" x14ac:dyDescent="0.25">
      <c r="A994" s="6" t="str">
        <f ca="1">no.</f>
        <v/>
      </c>
      <c r="E994" s="4" t="str">
        <f ca="1">position</f>
        <v/>
      </c>
      <c r="J994" s="318"/>
      <c r="M994" s="4"/>
      <c r="O994" s="6"/>
      <c r="Q994" s="20"/>
      <c r="R994" s="5" t="str">
        <f ca="1">score</f>
        <v/>
      </c>
      <c r="S994" s="7" t="str">
        <f ca="1">rescore_svc</f>
        <v/>
      </c>
      <c r="U994" s="11" t="str">
        <f ca="1">price</f>
        <v/>
      </c>
      <c r="V994" s="4"/>
      <c r="Y994" s="388">
        <f ca="1">COUNTIFS(OFFSET($B$10, 0, 0, ROW()-9, 1), SERVICE[[#This Row],[Employee ID]], OFFSET($F$10, 0, 0, ROW()-9, 1), SERVICE[[#This Row],[Resources Role]])</f>
        <v>0</v>
      </c>
      <c r="Z994" s="388">
        <f ca="1">COUNTIFS(OFFSET($F$10, 0, 0, ROW()-9, 1), SERVICE[[#This Row],[Resources Role]], OFFSET($H$10, 0, 0, ROW()-9, 1), SERVICE[[#This Row],[Booking]])</f>
        <v>0</v>
      </c>
    </row>
    <row r="995" spans="1:26" x14ac:dyDescent="0.25">
      <c r="A995" s="6" t="str">
        <f ca="1">no.</f>
        <v/>
      </c>
      <c r="E995" s="4" t="str">
        <f ca="1">position</f>
        <v/>
      </c>
      <c r="J995" s="318"/>
      <c r="M995" s="4"/>
      <c r="O995" s="6"/>
      <c r="Q995" s="20"/>
      <c r="R995" s="5" t="str">
        <f ca="1">score</f>
        <v/>
      </c>
      <c r="S995" s="7" t="str">
        <f ca="1">rescore_svc</f>
        <v/>
      </c>
      <c r="U995" s="11" t="str">
        <f ca="1">price</f>
        <v/>
      </c>
      <c r="V995" s="4"/>
      <c r="Y995" s="388">
        <f ca="1">COUNTIFS(OFFSET($B$10, 0, 0, ROW()-9, 1), SERVICE[[#This Row],[Employee ID]], OFFSET($F$10, 0, 0, ROW()-9, 1), SERVICE[[#This Row],[Resources Role]])</f>
        <v>0</v>
      </c>
      <c r="Z995" s="388">
        <f ca="1">COUNTIFS(OFFSET($F$10, 0, 0, ROW()-9, 1), SERVICE[[#This Row],[Resources Role]], OFFSET($H$10, 0, 0, ROW()-9, 1), SERVICE[[#This Row],[Booking]])</f>
        <v>0</v>
      </c>
    </row>
    <row r="996" spans="1:26" x14ac:dyDescent="0.25">
      <c r="A996" s="6" t="str">
        <f ca="1">no.</f>
        <v/>
      </c>
      <c r="E996" s="4" t="str">
        <f ca="1">position</f>
        <v/>
      </c>
      <c r="J996" s="318"/>
      <c r="M996" s="4"/>
      <c r="O996" s="6"/>
      <c r="Q996" s="20"/>
      <c r="R996" s="5" t="str">
        <f ca="1">score</f>
        <v/>
      </c>
      <c r="S996" s="7" t="str">
        <f ca="1">rescore_svc</f>
        <v/>
      </c>
      <c r="U996" s="11" t="str">
        <f ca="1">price</f>
        <v/>
      </c>
      <c r="V996" s="4"/>
      <c r="Y996" s="388">
        <f ca="1">COUNTIFS(OFFSET($B$10, 0, 0, ROW()-9, 1), SERVICE[[#This Row],[Employee ID]], OFFSET($F$10, 0, 0, ROW()-9, 1), SERVICE[[#This Row],[Resources Role]])</f>
        <v>0</v>
      </c>
      <c r="Z996" s="388">
        <f ca="1">COUNTIFS(OFFSET($F$10, 0, 0, ROW()-9, 1), SERVICE[[#This Row],[Resources Role]], OFFSET($H$10, 0, 0, ROW()-9, 1), SERVICE[[#This Row],[Booking]])</f>
        <v>0</v>
      </c>
    </row>
    <row r="997" spans="1:26" x14ac:dyDescent="0.25">
      <c r="A997" s="6" t="str">
        <f ca="1">no.</f>
        <v/>
      </c>
      <c r="E997" s="4" t="str">
        <f ca="1">position</f>
        <v/>
      </c>
      <c r="J997" s="318"/>
      <c r="M997" s="4"/>
      <c r="O997" s="6"/>
      <c r="Q997" s="20"/>
      <c r="R997" s="5" t="str">
        <f ca="1">score</f>
        <v/>
      </c>
      <c r="S997" s="7" t="str">
        <f ca="1">rescore_svc</f>
        <v/>
      </c>
      <c r="U997" s="11" t="str">
        <f ca="1">price</f>
        <v/>
      </c>
      <c r="V997" s="4"/>
      <c r="Y997" s="388">
        <f ca="1">COUNTIFS(OFFSET($B$10, 0, 0, ROW()-9, 1), SERVICE[[#This Row],[Employee ID]], OFFSET($F$10, 0, 0, ROW()-9, 1), SERVICE[[#This Row],[Resources Role]])</f>
        <v>0</v>
      </c>
      <c r="Z997" s="388">
        <f ca="1">COUNTIFS(OFFSET($F$10, 0, 0, ROW()-9, 1), SERVICE[[#This Row],[Resources Role]], OFFSET($H$10, 0, 0, ROW()-9, 1), SERVICE[[#This Row],[Booking]])</f>
        <v>0</v>
      </c>
    </row>
    <row r="998" spans="1:26" x14ac:dyDescent="0.25">
      <c r="A998" s="6" t="str">
        <f ca="1">no.</f>
        <v/>
      </c>
      <c r="E998" s="4" t="str">
        <f ca="1">position</f>
        <v/>
      </c>
      <c r="J998" s="318"/>
      <c r="M998" s="4"/>
      <c r="O998" s="6"/>
      <c r="Q998" s="20"/>
      <c r="R998" s="5" t="str">
        <f ca="1">score</f>
        <v/>
      </c>
      <c r="S998" s="7" t="str">
        <f ca="1">rescore_svc</f>
        <v/>
      </c>
      <c r="U998" s="11" t="str">
        <f ca="1">price</f>
        <v/>
      </c>
      <c r="V998" s="4"/>
      <c r="Y998" s="388">
        <f ca="1">COUNTIFS(OFFSET($B$10, 0, 0, ROW()-9, 1), SERVICE[[#This Row],[Employee ID]], OFFSET($F$10, 0, 0, ROW()-9, 1), SERVICE[[#This Row],[Resources Role]])</f>
        <v>0</v>
      </c>
      <c r="Z998" s="388">
        <f ca="1">COUNTIFS(OFFSET($F$10, 0, 0, ROW()-9, 1), SERVICE[[#This Row],[Resources Role]], OFFSET($H$10, 0, 0, ROW()-9, 1), SERVICE[[#This Row],[Booking]])</f>
        <v>0</v>
      </c>
    </row>
    <row r="999" spans="1:26" x14ac:dyDescent="0.25">
      <c r="A999" s="6" t="str">
        <f ca="1">no.</f>
        <v/>
      </c>
      <c r="E999" s="4" t="str">
        <f ca="1">position</f>
        <v/>
      </c>
      <c r="J999" s="318"/>
      <c r="M999" s="4"/>
      <c r="O999" s="6"/>
      <c r="Q999" s="20"/>
      <c r="R999" s="5" t="str">
        <f ca="1">score</f>
        <v/>
      </c>
      <c r="S999" s="7" t="str">
        <f ca="1">rescore_svc</f>
        <v/>
      </c>
      <c r="U999" s="11" t="str">
        <f ca="1">price</f>
        <v/>
      </c>
      <c r="V999" s="4"/>
      <c r="Y999" s="388">
        <f ca="1">COUNTIFS(OFFSET($B$10, 0, 0, ROW()-9, 1), SERVICE[[#This Row],[Employee ID]], OFFSET($F$10, 0, 0, ROW()-9, 1), SERVICE[[#This Row],[Resources Role]])</f>
        <v>0</v>
      </c>
      <c r="Z999" s="388">
        <f ca="1">COUNTIFS(OFFSET($F$10, 0, 0, ROW()-9, 1), SERVICE[[#This Row],[Resources Role]], OFFSET($H$10, 0, 0, ROW()-9, 1), SERVICE[[#This Row],[Booking]])</f>
        <v>0</v>
      </c>
    </row>
    <row r="1000" spans="1:26" x14ac:dyDescent="0.25">
      <c r="A1000" s="6" t="str">
        <f ca="1">no.</f>
        <v/>
      </c>
      <c r="E1000" s="4" t="str">
        <f ca="1">position</f>
        <v/>
      </c>
      <c r="J1000" s="318"/>
      <c r="M1000" s="4"/>
      <c r="O1000" s="6"/>
      <c r="Q1000" s="20"/>
      <c r="R1000" s="5" t="str">
        <f ca="1">score</f>
        <v/>
      </c>
      <c r="S1000" s="7" t="str">
        <f ca="1">rescore_svc</f>
        <v/>
      </c>
      <c r="U1000" s="11" t="str">
        <f ca="1">price</f>
        <v/>
      </c>
      <c r="V1000" s="4"/>
      <c r="Y1000" s="388">
        <f ca="1">COUNTIFS(OFFSET($B$10, 0, 0, ROW()-9, 1), SERVICE[[#This Row],[Employee ID]], OFFSET($F$10, 0, 0, ROW()-9, 1), SERVICE[[#This Row],[Resources Role]])</f>
        <v>0</v>
      </c>
      <c r="Z1000" s="388">
        <f ca="1">COUNTIFS(OFFSET($F$10, 0, 0, ROW()-9, 1), SERVICE[[#This Row],[Resources Role]], OFFSET($H$10, 0, 0, ROW()-9, 1), SERVICE[[#This Row],[Booking]])</f>
        <v>0</v>
      </c>
    </row>
    <row r="1001" spans="1:26" x14ac:dyDescent="0.25">
      <c r="A1001" s="6" t="str">
        <f ca="1">no.</f>
        <v/>
      </c>
      <c r="E1001" s="4" t="str">
        <f ca="1">position</f>
        <v/>
      </c>
      <c r="J1001" s="318"/>
      <c r="M1001" s="4"/>
      <c r="O1001" s="6"/>
      <c r="Q1001" s="20"/>
      <c r="R1001" s="5" t="str">
        <f ca="1">score</f>
        <v/>
      </c>
      <c r="S1001" s="7" t="str">
        <f ca="1">rescore_svc</f>
        <v/>
      </c>
      <c r="U1001" s="11" t="str">
        <f ca="1">price</f>
        <v/>
      </c>
      <c r="V1001" s="4"/>
      <c r="Y1001" s="388">
        <f ca="1">COUNTIFS(OFFSET($B$10, 0, 0, ROW()-9, 1), SERVICE[[#This Row],[Employee ID]], OFFSET($F$10, 0, 0, ROW()-9, 1), SERVICE[[#This Row],[Resources Role]])</f>
        <v>0</v>
      </c>
      <c r="Z1001" s="388">
        <f ca="1">COUNTIFS(OFFSET($F$10, 0, 0, ROW()-9, 1), SERVICE[[#This Row],[Resources Role]], OFFSET($H$10, 0, 0, ROW()-9, 1), SERVICE[[#This Row],[Booking]])</f>
        <v>0</v>
      </c>
    </row>
    <row r="1002" spans="1:26" x14ac:dyDescent="0.25">
      <c r="A1002" s="6" t="str">
        <f ca="1">no.</f>
        <v/>
      </c>
      <c r="E1002" s="4" t="str">
        <f ca="1">position</f>
        <v/>
      </c>
      <c r="J1002" s="318"/>
      <c r="M1002" s="4"/>
      <c r="O1002" s="6"/>
      <c r="Q1002" s="20"/>
      <c r="R1002" s="5" t="str">
        <f ca="1">score</f>
        <v/>
      </c>
      <c r="S1002" s="7" t="str">
        <f ca="1">rescore_svc</f>
        <v/>
      </c>
      <c r="U1002" s="11" t="str">
        <f ca="1">price</f>
        <v/>
      </c>
      <c r="V1002" s="4"/>
      <c r="Y1002" s="388">
        <f ca="1">COUNTIFS(OFFSET($B$10, 0, 0, ROW()-9, 1), SERVICE[[#This Row],[Employee ID]], OFFSET($F$10, 0, 0, ROW()-9, 1), SERVICE[[#This Row],[Resources Role]])</f>
        <v>0</v>
      </c>
      <c r="Z1002" s="388">
        <f ca="1">COUNTIFS(OFFSET($F$10, 0, 0, ROW()-9, 1), SERVICE[[#This Row],[Resources Role]], OFFSET($H$10, 0, 0, ROW()-9, 1), SERVICE[[#This Row],[Booking]])</f>
        <v>0</v>
      </c>
    </row>
    <row r="1003" spans="1:26" x14ac:dyDescent="0.25">
      <c r="A1003" s="6" t="str">
        <f ca="1">no.</f>
        <v/>
      </c>
      <c r="E1003" s="4" t="str">
        <f ca="1">position</f>
        <v/>
      </c>
      <c r="J1003" s="318"/>
      <c r="M1003" s="4"/>
      <c r="O1003" s="6"/>
      <c r="Q1003" s="20"/>
      <c r="R1003" s="5" t="str">
        <f ca="1">score</f>
        <v/>
      </c>
      <c r="S1003" s="7" t="str">
        <f ca="1">rescore_svc</f>
        <v/>
      </c>
      <c r="U1003" s="11" t="str">
        <f ca="1">price</f>
        <v/>
      </c>
      <c r="V1003" s="4"/>
      <c r="Y1003" s="388">
        <f ca="1">COUNTIFS(OFFSET($B$10, 0, 0, ROW()-9, 1), SERVICE[[#This Row],[Employee ID]], OFFSET($F$10, 0, 0, ROW()-9, 1), SERVICE[[#This Row],[Resources Role]])</f>
        <v>0</v>
      </c>
      <c r="Z1003" s="388">
        <f ca="1">COUNTIFS(OFFSET($F$10, 0, 0, ROW()-9, 1), SERVICE[[#This Row],[Resources Role]], OFFSET($H$10, 0, 0, ROW()-9, 1), SERVICE[[#This Row],[Booking]])</f>
        <v>0</v>
      </c>
    </row>
    <row r="1004" spans="1:26" x14ac:dyDescent="0.25">
      <c r="A1004" s="6" t="str">
        <f ca="1">no.</f>
        <v/>
      </c>
      <c r="E1004" s="4" t="str">
        <f ca="1">position</f>
        <v/>
      </c>
      <c r="J1004" s="318"/>
      <c r="M1004" s="4"/>
      <c r="O1004" s="6"/>
      <c r="Q1004" s="20"/>
      <c r="R1004" s="5" t="str">
        <f ca="1">score</f>
        <v/>
      </c>
      <c r="S1004" s="7" t="str">
        <f ca="1">rescore_svc</f>
        <v/>
      </c>
      <c r="U1004" s="11" t="str">
        <f ca="1">price</f>
        <v/>
      </c>
      <c r="V1004" s="4"/>
      <c r="Y1004" s="388">
        <f ca="1">COUNTIFS(OFFSET($B$10, 0, 0, ROW()-9, 1), SERVICE[[#This Row],[Employee ID]], OFFSET($F$10, 0, 0, ROW()-9, 1), SERVICE[[#This Row],[Resources Role]])</f>
        <v>0</v>
      </c>
      <c r="Z1004" s="388">
        <f ca="1">COUNTIFS(OFFSET($F$10, 0, 0, ROW()-9, 1), SERVICE[[#This Row],[Resources Role]], OFFSET($H$10, 0, 0, ROW()-9, 1), SERVICE[[#This Row],[Booking]])</f>
        <v>0</v>
      </c>
    </row>
    <row r="1005" spans="1:26" x14ac:dyDescent="0.25">
      <c r="A1005" s="6" t="str">
        <f ca="1">no.</f>
        <v/>
      </c>
      <c r="E1005" s="4" t="str">
        <f ca="1">position</f>
        <v/>
      </c>
      <c r="J1005" s="318"/>
      <c r="M1005" s="4"/>
      <c r="O1005" s="6"/>
      <c r="Q1005" s="20"/>
      <c r="R1005" s="5" t="str">
        <f ca="1">score</f>
        <v/>
      </c>
      <c r="S1005" s="7" t="str">
        <f ca="1">rescore_svc</f>
        <v/>
      </c>
      <c r="U1005" s="11" t="str">
        <f ca="1">price</f>
        <v/>
      </c>
      <c r="V1005" s="4"/>
      <c r="Y1005" s="388">
        <f ca="1">COUNTIFS(OFFSET($B$10, 0, 0, ROW()-9, 1), SERVICE[[#This Row],[Employee ID]], OFFSET($F$10, 0, 0, ROW()-9, 1), SERVICE[[#This Row],[Resources Role]])</f>
        <v>0</v>
      </c>
      <c r="Z1005" s="388">
        <f ca="1">COUNTIFS(OFFSET($F$10, 0, 0, ROW()-9, 1), SERVICE[[#This Row],[Resources Role]], OFFSET($H$10, 0, 0, ROW()-9, 1), SERVICE[[#This Row],[Booking]])</f>
        <v>0</v>
      </c>
    </row>
    <row r="1006" spans="1:26" x14ac:dyDescent="0.25">
      <c r="A1006" s="6" t="str">
        <f ca="1">no.</f>
        <v/>
      </c>
      <c r="E1006" s="4" t="str">
        <f ca="1">position</f>
        <v/>
      </c>
      <c r="J1006" s="318"/>
      <c r="M1006" s="4"/>
      <c r="O1006" s="6"/>
      <c r="Q1006" s="20"/>
      <c r="R1006" s="5" t="str">
        <f ca="1">score</f>
        <v/>
      </c>
      <c r="S1006" s="7" t="str">
        <f ca="1">rescore_svc</f>
        <v/>
      </c>
      <c r="U1006" s="11" t="str">
        <f ca="1">price</f>
        <v/>
      </c>
      <c r="V1006" s="4"/>
      <c r="Y1006" s="388">
        <f ca="1">COUNTIFS(OFFSET($B$10, 0, 0, ROW()-9, 1), SERVICE[[#This Row],[Employee ID]], OFFSET($F$10, 0, 0, ROW()-9, 1), SERVICE[[#This Row],[Resources Role]])</f>
        <v>0</v>
      </c>
      <c r="Z1006" s="388">
        <f ca="1">COUNTIFS(OFFSET($F$10, 0, 0, ROW()-9, 1), SERVICE[[#This Row],[Resources Role]], OFFSET($H$10, 0, 0, ROW()-9, 1), SERVICE[[#This Row],[Booking]])</f>
        <v>0</v>
      </c>
    </row>
    <row r="1007" spans="1:26" x14ac:dyDescent="0.25">
      <c r="A1007" s="6" t="str">
        <f ca="1">no.</f>
        <v/>
      </c>
      <c r="E1007" s="4" t="str">
        <f ca="1">position</f>
        <v/>
      </c>
      <c r="J1007" s="318"/>
      <c r="M1007" s="4"/>
      <c r="O1007" s="6"/>
      <c r="Q1007" s="20"/>
      <c r="R1007" s="5" t="str">
        <f ca="1">score</f>
        <v/>
      </c>
      <c r="S1007" s="7" t="str">
        <f ca="1">rescore_svc</f>
        <v/>
      </c>
      <c r="U1007" s="11" t="str">
        <f ca="1">price</f>
        <v/>
      </c>
      <c r="V1007" s="4"/>
      <c r="Y1007" s="388">
        <f ca="1">COUNTIFS(OFFSET($B$10, 0, 0, ROW()-9, 1), SERVICE[[#This Row],[Employee ID]], OFFSET($F$10, 0, 0, ROW()-9, 1), SERVICE[[#This Row],[Resources Role]])</f>
        <v>0</v>
      </c>
      <c r="Z1007" s="388">
        <f ca="1">COUNTIFS(OFFSET($F$10, 0, 0, ROW()-9, 1), SERVICE[[#This Row],[Resources Role]], OFFSET($H$10, 0, 0, ROW()-9, 1), SERVICE[[#This Row],[Booking]])</f>
        <v>0</v>
      </c>
    </row>
    <row r="1008" spans="1:26" x14ac:dyDescent="0.25">
      <c r="A1008" s="6" t="str">
        <f ca="1">no.</f>
        <v/>
      </c>
      <c r="E1008" s="4" t="str">
        <f ca="1">position</f>
        <v/>
      </c>
      <c r="J1008" s="318"/>
      <c r="M1008" s="4"/>
      <c r="O1008" s="6"/>
      <c r="Q1008" s="20"/>
      <c r="R1008" s="5" t="str">
        <f ca="1">score</f>
        <v/>
      </c>
      <c r="S1008" s="7" t="str">
        <f ca="1">rescore_svc</f>
        <v/>
      </c>
      <c r="U1008" s="11" t="str">
        <f ca="1">price</f>
        <v/>
      </c>
      <c r="V1008" s="4"/>
      <c r="Y1008" s="388">
        <f ca="1">COUNTIFS(OFFSET($B$10, 0, 0, ROW()-9, 1), SERVICE[[#This Row],[Employee ID]], OFFSET($F$10, 0, 0, ROW()-9, 1), SERVICE[[#This Row],[Resources Role]])</f>
        <v>0</v>
      </c>
      <c r="Z1008" s="388">
        <f ca="1">COUNTIFS(OFFSET($F$10, 0, 0, ROW()-9, 1), SERVICE[[#This Row],[Resources Role]], OFFSET($H$10, 0, 0, ROW()-9, 1), SERVICE[[#This Row],[Booking]])</f>
        <v>0</v>
      </c>
    </row>
    <row r="1009" spans="1:26" x14ac:dyDescent="0.25">
      <c r="A1009" s="6" t="str">
        <f ca="1">no.</f>
        <v/>
      </c>
      <c r="E1009" s="4" t="str">
        <f ca="1">position</f>
        <v/>
      </c>
      <c r="J1009" s="318"/>
      <c r="M1009" s="4"/>
      <c r="O1009" s="6"/>
      <c r="Q1009" s="20"/>
      <c r="R1009" s="5" t="str">
        <f ca="1">score</f>
        <v/>
      </c>
      <c r="S1009" s="7" t="str">
        <f ca="1">rescore_svc</f>
        <v/>
      </c>
      <c r="U1009" s="11" t="str">
        <f ca="1">price</f>
        <v/>
      </c>
      <c r="V1009" s="4"/>
      <c r="Y1009" s="388">
        <f ca="1">COUNTIFS(OFFSET($B$10, 0, 0, ROW()-9, 1), SERVICE[[#This Row],[Employee ID]], OFFSET($F$10, 0, 0, ROW()-9, 1), SERVICE[[#This Row],[Resources Role]])</f>
        <v>0</v>
      </c>
      <c r="Z1009" s="388">
        <f ca="1">COUNTIFS(OFFSET($F$10, 0, 0, ROW()-9, 1), SERVICE[[#This Row],[Resources Role]], OFFSET($H$10, 0, 0, ROW()-9, 1), SERVICE[[#This Row],[Booking]])</f>
        <v>0</v>
      </c>
    </row>
    <row r="1010" spans="1:26" x14ac:dyDescent="0.25">
      <c r="A1010" s="6" t="str">
        <f ca="1">no.</f>
        <v/>
      </c>
      <c r="E1010" s="4" t="str">
        <f ca="1">position</f>
        <v/>
      </c>
      <c r="J1010" s="318"/>
      <c r="M1010" s="4"/>
      <c r="O1010" s="6"/>
      <c r="Q1010" s="20"/>
      <c r="R1010" s="5" t="str">
        <f ca="1">score</f>
        <v/>
      </c>
      <c r="S1010" s="7" t="str">
        <f ca="1">rescore_svc</f>
        <v/>
      </c>
      <c r="U1010" s="11" t="str">
        <f ca="1">price</f>
        <v/>
      </c>
      <c r="V1010" s="4"/>
      <c r="Y1010" s="388">
        <f ca="1">COUNTIFS(OFFSET($B$10, 0, 0, ROW()-9, 1), SERVICE[[#This Row],[Employee ID]], OFFSET($F$10, 0, 0, ROW()-9, 1), SERVICE[[#This Row],[Resources Role]])</f>
        <v>0</v>
      </c>
      <c r="Z1010" s="388">
        <f ca="1">COUNTIFS(OFFSET($F$10, 0, 0, ROW()-9, 1), SERVICE[[#This Row],[Resources Role]], OFFSET($H$10, 0, 0, ROW()-9, 1), SERVICE[[#This Row],[Booking]])</f>
        <v>0</v>
      </c>
    </row>
    <row r="1011" spans="1:26" x14ac:dyDescent="0.25">
      <c r="A1011" s="6" t="str">
        <f ca="1">no.</f>
        <v/>
      </c>
      <c r="E1011" s="4" t="str">
        <f ca="1">position</f>
        <v/>
      </c>
      <c r="J1011" s="318"/>
      <c r="M1011" s="4"/>
      <c r="O1011" s="6"/>
      <c r="Q1011" s="20"/>
      <c r="R1011" s="5" t="str">
        <f ca="1">score</f>
        <v/>
      </c>
      <c r="S1011" s="7" t="str">
        <f ca="1">rescore_svc</f>
        <v/>
      </c>
      <c r="U1011" s="11" t="str">
        <f ca="1">price</f>
        <v/>
      </c>
      <c r="V1011" s="4"/>
      <c r="Y1011" s="388">
        <f ca="1">COUNTIFS(OFFSET($B$10, 0, 0, ROW()-9, 1), SERVICE[[#This Row],[Employee ID]], OFFSET($F$10, 0, 0, ROW()-9, 1), SERVICE[[#This Row],[Resources Role]])</f>
        <v>0</v>
      </c>
      <c r="Z1011" s="388">
        <f ca="1">COUNTIFS(OFFSET($F$10, 0, 0, ROW()-9, 1), SERVICE[[#This Row],[Resources Role]], OFFSET($H$10, 0, 0, ROW()-9, 1), SERVICE[[#This Row],[Booking]])</f>
        <v>0</v>
      </c>
    </row>
    <row r="1012" spans="1:26" x14ac:dyDescent="0.25">
      <c r="A1012" s="6" t="str">
        <f ca="1">no.</f>
        <v/>
      </c>
      <c r="E1012" s="4" t="str">
        <f ca="1">position</f>
        <v/>
      </c>
      <c r="J1012" s="318"/>
      <c r="M1012" s="4"/>
      <c r="O1012" s="6"/>
      <c r="Q1012" s="20"/>
      <c r="R1012" s="5" t="str">
        <f ca="1">score</f>
        <v/>
      </c>
      <c r="S1012" s="7" t="str">
        <f ca="1">rescore_svc</f>
        <v/>
      </c>
      <c r="U1012" s="11" t="str">
        <f ca="1">price</f>
        <v/>
      </c>
      <c r="V1012" s="4"/>
      <c r="Y1012" s="388">
        <f ca="1">COUNTIFS(OFFSET($B$10, 0, 0, ROW()-9, 1), SERVICE[[#This Row],[Employee ID]], OFFSET($F$10, 0, 0, ROW()-9, 1), SERVICE[[#This Row],[Resources Role]])</f>
        <v>0</v>
      </c>
      <c r="Z1012" s="388">
        <f ca="1">COUNTIFS(OFFSET($F$10, 0, 0, ROW()-9, 1), SERVICE[[#This Row],[Resources Role]], OFFSET($H$10, 0, 0, ROW()-9, 1), SERVICE[[#This Row],[Booking]])</f>
        <v>0</v>
      </c>
    </row>
    <row r="1013" spans="1:26" x14ac:dyDescent="0.25">
      <c r="A1013" s="6" t="str">
        <f ca="1">no.</f>
        <v/>
      </c>
      <c r="E1013" s="4" t="str">
        <f ca="1">position</f>
        <v/>
      </c>
      <c r="J1013" s="318"/>
      <c r="M1013" s="4"/>
      <c r="O1013" s="6"/>
      <c r="Q1013" s="20"/>
      <c r="R1013" s="5" t="str">
        <f ca="1">score</f>
        <v/>
      </c>
      <c r="S1013" s="7" t="str">
        <f ca="1">rescore_svc</f>
        <v/>
      </c>
      <c r="U1013" s="11" t="str">
        <f ca="1">price</f>
        <v/>
      </c>
      <c r="V1013" s="4"/>
      <c r="Y1013" s="388">
        <f ca="1">COUNTIFS(OFFSET($B$10, 0, 0, ROW()-9, 1), SERVICE[[#This Row],[Employee ID]], OFFSET($F$10, 0, 0, ROW()-9, 1), SERVICE[[#This Row],[Resources Role]])</f>
        <v>0</v>
      </c>
      <c r="Z1013" s="388">
        <f ca="1">COUNTIFS(OFFSET($F$10, 0, 0, ROW()-9, 1), SERVICE[[#This Row],[Resources Role]], OFFSET($H$10, 0, 0, ROW()-9, 1), SERVICE[[#This Row],[Booking]])</f>
        <v>0</v>
      </c>
    </row>
    <row r="1014" spans="1:26" x14ac:dyDescent="0.25">
      <c r="A1014" s="6" t="str">
        <f ca="1">no.</f>
        <v/>
      </c>
      <c r="E1014" s="4" t="str">
        <f ca="1">position</f>
        <v/>
      </c>
      <c r="J1014" s="318"/>
      <c r="M1014" s="4"/>
      <c r="O1014" s="6"/>
      <c r="Q1014" s="20"/>
      <c r="R1014" s="5" t="str">
        <f ca="1">score</f>
        <v/>
      </c>
      <c r="S1014" s="7" t="str">
        <f ca="1">rescore_svc</f>
        <v/>
      </c>
      <c r="U1014" s="11" t="str">
        <f ca="1">price</f>
        <v/>
      </c>
      <c r="V1014" s="4"/>
      <c r="Y1014" s="388">
        <f ca="1">COUNTIFS(OFFSET($B$10, 0, 0, ROW()-9, 1), SERVICE[[#This Row],[Employee ID]], OFFSET($F$10, 0, 0, ROW()-9, 1), SERVICE[[#This Row],[Resources Role]])</f>
        <v>0</v>
      </c>
      <c r="Z1014" s="388">
        <f ca="1">COUNTIFS(OFFSET($F$10, 0, 0, ROW()-9, 1), SERVICE[[#This Row],[Resources Role]], OFFSET($H$10, 0, 0, ROW()-9, 1), SERVICE[[#This Row],[Booking]])</f>
        <v>0</v>
      </c>
    </row>
    <row r="1015" spans="1:26" x14ac:dyDescent="0.25">
      <c r="A1015" s="6" t="str">
        <f ca="1">no.</f>
        <v/>
      </c>
      <c r="E1015" s="4" t="str">
        <f ca="1">position</f>
        <v/>
      </c>
      <c r="J1015" s="318"/>
      <c r="M1015" s="4"/>
      <c r="O1015" s="6"/>
      <c r="Q1015" s="20"/>
      <c r="R1015" s="5" t="str">
        <f ca="1">score</f>
        <v/>
      </c>
      <c r="S1015" s="7" t="str">
        <f ca="1">rescore_svc</f>
        <v/>
      </c>
      <c r="U1015" s="11" t="str">
        <f ca="1">price</f>
        <v/>
      </c>
      <c r="V1015" s="4"/>
      <c r="Y1015" s="388">
        <f ca="1">COUNTIFS(OFFSET($B$10, 0, 0, ROW()-9, 1), SERVICE[[#This Row],[Employee ID]], OFFSET($F$10, 0, 0, ROW()-9, 1), SERVICE[[#This Row],[Resources Role]])</f>
        <v>0</v>
      </c>
      <c r="Z1015" s="388">
        <f ca="1">COUNTIFS(OFFSET($F$10, 0, 0, ROW()-9, 1), SERVICE[[#This Row],[Resources Role]], OFFSET($H$10, 0, 0, ROW()-9, 1), SERVICE[[#This Row],[Booking]])</f>
        <v>0</v>
      </c>
    </row>
    <row r="1016" spans="1:26" x14ac:dyDescent="0.25">
      <c r="A1016" s="6" t="str">
        <f ca="1">no.</f>
        <v/>
      </c>
      <c r="E1016" s="4" t="str">
        <f ca="1">position</f>
        <v/>
      </c>
      <c r="J1016" s="318"/>
      <c r="M1016" s="4"/>
      <c r="O1016" s="6"/>
      <c r="Q1016" s="20"/>
      <c r="R1016" s="5" t="str">
        <f ca="1">score</f>
        <v/>
      </c>
      <c r="S1016" s="7" t="str">
        <f ca="1">rescore_svc</f>
        <v/>
      </c>
      <c r="U1016" s="11" t="str">
        <f ca="1">price</f>
        <v/>
      </c>
      <c r="V1016" s="4"/>
      <c r="Y1016" s="388">
        <f ca="1">COUNTIFS(OFFSET($B$10, 0, 0, ROW()-9, 1), SERVICE[[#This Row],[Employee ID]], OFFSET($F$10, 0, 0, ROW()-9, 1), SERVICE[[#This Row],[Resources Role]])</f>
        <v>0</v>
      </c>
      <c r="Z1016" s="388">
        <f ca="1">COUNTIFS(OFFSET($F$10, 0, 0, ROW()-9, 1), SERVICE[[#This Row],[Resources Role]], OFFSET($H$10, 0, 0, ROW()-9, 1), SERVICE[[#This Row],[Booking]])</f>
        <v>0</v>
      </c>
    </row>
    <row r="1017" spans="1:26" x14ac:dyDescent="0.25">
      <c r="A1017" s="6" t="str">
        <f ca="1">no.</f>
        <v/>
      </c>
      <c r="E1017" s="4" t="str">
        <f ca="1">position</f>
        <v/>
      </c>
      <c r="J1017" s="318"/>
      <c r="M1017" s="4"/>
      <c r="O1017" s="6"/>
      <c r="Q1017" s="20"/>
      <c r="R1017" s="5" t="str">
        <f ca="1">score</f>
        <v/>
      </c>
      <c r="S1017" s="7" t="str">
        <f ca="1">rescore_svc</f>
        <v/>
      </c>
      <c r="U1017" s="11" t="str">
        <f ca="1">price</f>
        <v/>
      </c>
      <c r="V1017" s="4"/>
      <c r="Y1017" s="388">
        <f ca="1">COUNTIFS(OFFSET($B$10, 0, 0, ROW()-9, 1), SERVICE[[#This Row],[Employee ID]], OFFSET($F$10, 0, 0, ROW()-9, 1), SERVICE[[#This Row],[Resources Role]])</f>
        <v>0</v>
      </c>
      <c r="Z1017" s="388">
        <f ca="1">COUNTIFS(OFFSET($F$10, 0, 0, ROW()-9, 1), SERVICE[[#This Row],[Resources Role]], OFFSET($H$10, 0, 0, ROW()-9, 1), SERVICE[[#This Row],[Booking]])</f>
        <v>0</v>
      </c>
    </row>
    <row r="1018" spans="1:26" x14ac:dyDescent="0.25">
      <c r="A1018" s="6" t="str">
        <f ca="1">no.</f>
        <v/>
      </c>
      <c r="E1018" s="4" t="str">
        <f ca="1">position</f>
        <v/>
      </c>
      <c r="J1018" s="318"/>
      <c r="M1018" s="4"/>
      <c r="O1018" s="6"/>
      <c r="Q1018" s="20"/>
      <c r="R1018" s="5" t="str">
        <f ca="1">score</f>
        <v/>
      </c>
      <c r="S1018" s="7" t="str">
        <f ca="1">rescore_svc</f>
        <v/>
      </c>
      <c r="U1018" s="11" t="str">
        <f ca="1">price</f>
        <v/>
      </c>
      <c r="V1018" s="4"/>
      <c r="Y1018" s="388">
        <f ca="1">COUNTIFS(OFFSET($B$10, 0, 0, ROW()-9, 1), SERVICE[[#This Row],[Employee ID]], OFFSET($F$10, 0, 0, ROW()-9, 1), SERVICE[[#This Row],[Resources Role]])</f>
        <v>0</v>
      </c>
      <c r="Z1018" s="388">
        <f ca="1">COUNTIFS(OFFSET($F$10, 0, 0, ROW()-9, 1), SERVICE[[#This Row],[Resources Role]], OFFSET($H$10, 0, 0, ROW()-9, 1), SERVICE[[#This Row],[Booking]])</f>
        <v>0</v>
      </c>
    </row>
    <row r="1019" spans="1:26" x14ac:dyDescent="0.25">
      <c r="A1019" s="6" t="str">
        <f ca="1">no.</f>
        <v/>
      </c>
      <c r="E1019" s="4" t="str">
        <f ca="1">position</f>
        <v/>
      </c>
      <c r="J1019" s="318"/>
      <c r="M1019" s="4"/>
      <c r="O1019" s="6"/>
      <c r="Q1019" s="20"/>
      <c r="R1019" s="5" t="str">
        <f ca="1">score</f>
        <v/>
      </c>
      <c r="S1019" s="7" t="str">
        <f ca="1">rescore_svc</f>
        <v/>
      </c>
      <c r="U1019" s="11" t="str">
        <f ca="1">price</f>
        <v/>
      </c>
      <c r="V1019" s="4"/>
      <c r="Y1019" s="388">
        <f ca="1">COUNTIFS(OFFSET($B$10, 0, 0, ROW()-9, 1), SERVICE[[#This Row],[Employee ID]], OFFSET($F$10, 0, 0, ROW()-9, 1), SERVICE[[#This Row],[Resources Role]])</f>
        <v>0</v>
      </c>
      <c r="Z1019" s="388">
        <f ca="1">COUNTIFS(OFFSET($F$10, 0, 0, ROW()-9, 1), SERVICE[[#This Row],[Resources Role]], OFFSET($H$10, 0, 0, ROW()-9, 1), SERVICE[[#This Row],[Booking]])</f>
        <v>0</v>
      </c>
    </row>
    <row r="1020" spans="1:26" x14ac:dyDescent="0.25">
      <c r="A1020" s="6" t="str">
        <f ca="1">no.</f>
        <v/>
      </c>
      <c r="E1020" s="4" t="str">
        <f ca="1">position</f>
        <v/>
      </c>
      <c r="J1020" s="318"/>
      <c r="M1020" s="4"/>
      <c r="O1020" s="6"/>
      <c r="Q1020" s="20"/>
      <c r="R1020" s="5" t="str">
        <f ca="1">score</f>
        <v/>
      </c>
      <c r="S1020" s="7" t="str">
        <f ca="1">rescore_svc</f>
        <v/>
      </c>
      <c r="U1020" s="11" t="str">
        <f ca="1">price</f>
        <v/>
      </c>
      <c r="V1020" s="4"/>
      <c r="Y1020" s="388">
        <f ca="1">COUNTIFS(OFFSET($B$10, 0, 0, ROW()-9, 1), SERVICE[[#This Row],[Employee ID]], OFFSET($F$10, 0, 0, ROW()-9, 1), SERVICE[[#This Row],[Resources Role]])</f>
        <v>0</v>
      </c>
      <c r="Z1020" s="388">
        <f ca="1">COUNTIFS(OFFSET($F$10, 0, 0, ROW()-9, 1), SERVICE[[#This Row],[Resources Role]], OFFSET($H$10, 0, 0, ROW()-9, 1), SERVICE[[#This Row],[Booking]])</f>
        <v>0</v>
      </c>
    </row>
    <row r="1021" spans="1:26" x14ac:dyDescent="0.25">
      <c r="A1021" s="6" t="str">
        <f ca="1">no.</f>
        <v/>
      </c>
      <c r="E1021" s="4" t="str">
        <f ca="1">position</f>
        <v/>
      </c>
      <c r="J1021" s="318"/>
      <c r="M1021" s="4"/>
      <c r="O1021" s="6"/>
      <c r="Q1021" s="20"/>
      <c r="R1021" s="5" t="str">
        <f ca="1">score</f>
        <v/>
      </c>
      <c r="S1021" s="7" t="str">
        <f ca="1">rescore_svc</f>
        <v/>
      </c>
      <c r="U1021" s="11" t="str">
        <f ca="1">price</f>
        <v/>
      </c>
      <c r="V1021" s="4"/>
      <c r="Y1021" s="388">
        <f ca="1">COUNTIFS(OFFSET($B$10, 0, 0, ROW()-9, 1), SERVICE[[#This Row],[Employee ID]], OFFSET($F$10, 0, 0, ROW()-9, 1), SERVICE[[#This Row],[Resources Role]])</f>
        <v>0</v>
      </c>
      <c r="Z1021" s="388">
        <f ca="1">COUNTIFS(OFFSET($F$10, 0, 0, ROW()-9, 1), SERVICE[[#This Row],[Resources Role]], OFFSET($H$10, 0, 0, ROW()-9, 1), SERVICE[[#This Row],[Booking]])</f>
        <v>0</v>
      </c>
    </row>
    <row r="1022" spans="1:26" x14ac:dyDescent="0.25">
      <c r="A1022" s="6" t="str">
        <f ca="1">no.</f>
        <v/>
      </c>
      <c r="E1022" s="4" t="str">
        <f ca="1">position</f>
        <v/>
      </c>
      <c r="J1022" s="318"/>
      <c r="M1022" s="4"/>
      <c r="O1022" s="6"/>
      <c r="Q1022" s="20"/>
      <c r="R1022" s="5" t="str">
        <f ca="1">score</f>
        <v/>
      </c>
      <c r="S1022" s="7" t="str">
        <f ca="1">rescore_svc</f>
        <v/>
      </c>
      <c r="U1022" s="11" t="str">
        <f ca="1">price</f>
        <v/>
      </c>
      <c r="V1022" s="4"/>
      <c r="Y1022" s="388">
        <f ca="1">COUNTIFS(OFFSET($B$10, 0, 0, ROW()-9, 1), SERVICE[[#This Row],[Employee ID]], OFFSET($F$10, 0, 0, ROW()-9, 1), SERVICE[[#This Row],[Resources Role]])</f>
        <v>0</v>
      </c>
      <c r="Z1022" s="388">
        <f ca="1">COUNTIFS(OFFSET($F$10, 0, 0, ROW()-9, 1), SERVICE[[#This Row],[Resources Role]], OFFSET($H$10, 0, 0, ROW()-9, 1), SERVICE[[#This Row],[Booking]])</f>
        <v>0</v>
      </c>
    </row>
    <row r="1023" spans="1:26" x14ac:dyDescent="0.25">
      <c r="A1023" s="6" t="str">
        <f ca="1">no.</f>
        <v/>
      </c>
      <c r="E1023" s="4" t="str">
        <f ca="1">position</f>
        <v/>
      </c>
      <c r="J1023" s="318"/>
      <c r="M1023" s="4"/>
      <c r="O1023" s="6"/>
      <c r="Q1023" s="20"/>
      <c r="R1023" s="5" t="str">
        <f ca="1">score</f>
        <v/>
      </c>
      <c r="S1023" s="7" t="str">
        <f ca="1">rescore_svc</f>
        <v/>
      </c>
      <c r="U1023" s="11" t="str">
        <f ca="1">price</f>
        <v/>
      </c>
      <c r="V1023" s="4"/>
      <c r="Y1023" s="388">
        <f ca="1">COUNTIFS(OFFSET($B$10, 0, 0, ROW()-9, 1), SERVICE[[#This Row],[Employee ID]], OFFSET($F$10, 0, 0, ROW()-9, 1), SERVICE[[#This Row],[Resources Role]])</f>
        <v>0</v>
      </c>
      <c r="Z1023" s="388">
        <f ca="1">COUNTIFS(OFFSET($F$10, 0, 0, ROW()-9, 1), SERVICE[[#This Row],[Resources Role]], OFFSET($H$10, 0, 0, ROW()-9, 1), SERVICE[[#This Row],[Booking]])</f>
        <v>0</v>
      </c>
    </row>
    <row r="1024" spans="1:26" x14ac:dyDescent="0.25">
      <c r="A1024" s="6" t="str">
        <f ca="1">no.</f>
        <v/>
      </c>
      <c r="E1024" s="4" t="str">
        <f ca="1">position</f>
        <v/>
      </c>
      <c r="J1024" s="318"/>
      <c r="M1024" s="4"/>
      <c r="O1024" s="6"/>
      <c r="Q1024" s="20"/>
      <c r="R1024" s="5" t="str">
        <f ca="1">score</f>
        <v/>
      </c>
      <c r="S1024" s="7" t="str">
        <f ca="1">rescore_svc</f>
        <v/>
      </c>
      <c r="U1024" s="11" t="str">
        <f ca="1">price</f>
        <v/>
      </c>
      <c r="V1024" s="4"/>
      <c r="Y1024" s="388">
        <f ca="1">COUNTIFS(OFFSET($B$10, 0, 0, ROW()-9, 1), SERVICE[[#This Row],[Employee ID]], OFFSET($F$10, 0, 0, ROW()-9, 1), SERVICE[[#This Row],[Resources Role]])</f>
        <v>0</v>
      </c>
      <c r="Z1024" s="388">
        <f ca="1">COUNTIFS(OFFSET($F$10, 0, 0, ROW()-9, 1), SERVICE[[#This Row],[Resources Role]], OFFSET($H$10, 0, 0, ROW()-9, 1), SERVICE[[#This Row],[Booking]])</f>
        <v>0</v>
      </c>
    </row>
    <row r="1025" spans="1:26" x14ac:dyDescent="0.25">
      <c r="A1025" s="6" t="str">
        <f ca="1">no.</f>
        <v/>
      </c>
      <c r="E1025" s="4" t="str">
        <f ca="1">position</f>
        <v/>
      </c>
      <c r="J1025" s="318"/>
      <c r="M1025" s="4"/>
      <c r="O1025" s="6"/>
      <c r="Q1025" s="20"/>
      <c r="R1025" s="5" t="str">
        <f ca="1">score</f>
        <v/>
      </c>
      <c r="S1025" s="7" t="str">
        <f ca="1">rescore_svc</f>
        <v/>
      </c>
      <c r="U1025" s="11" t="str">
        <f ca="1">price</f>
        <v/>
      </c>
      <c r="V1025" s="4"/>
      <c r="Y1025" s="388">
        <f ca="1">COUNTIFS(OFFSET($B$10, 0, 0, ROW()-9, 1), SERVICE[[#This Row],[Employee ID]], OFFSET($F$10, 0, 0, ROW()-9, 1), SERVICE[[#This Row],[Resources Role]])</f>
        <v>0</v>
      </c>
      <c r="Z1025" s="388">
        <f ca="1">COUNTIFS(OFFSET($F$10, 0, 0, ROW()-9, 1), SERVICE[[#This Row],[Resources Role]], OFFSET($H$10, 0, 0, ROW()-9, 1), SERVICE[[#This Row],[Booking]])</f>
        <v>0</v>
      </c>
    </row>
    <row r="1026" spans="1:26" x14ac:dyDescent="0.25">
      <c r="A1026" s="6" t="str">
        <f ca="1">no.</f>
        <v/>
      </c>
      <c r="E1026" s="4" t="str">
        <f ca="1">position</f>
        <v/>
      </c>
      <c r="J1026" s="318"/>
      <c r="M1026" s="4"/>
      <c r="O1026" s="6"/>
      <c r="Q1026" s="20"/>
      <c r="R1026" s="5" t="str">
        <f ca="1">score</f>
        <v/>
      </c>
      <c r="S1026" s="7" t="str">
        <f ca="1">rescore_svc</f>
        <v/>
      </c>
      <c r="U1026" s="11" t="str">
        <f ca="1">price</f>
        <v/>
      </c>
      <c r="V1026" s="4"/>
      <c r="Y1026" s="388">
        <f ca="1">COUNTIFS(OFFSET($B$10, 0, 0, ROW()-9, 1), SERVICE[[#This Row],[Employee ID]], OFFSET($F$10, 0, 0, ROW()-9, 1), SERVICE[[#This Row],[Resources Role]])</f>
        <v>0</v>
      </c>
      <c r="Z1026" s="388">
        <f ca="1">COUNTIFS(OFFSET($F$10, 0, 0, ROW()-9, 1), SERVICE[[#This Row],[Resources Role]], OFFSET($H$10, 0, 0, ROW()-9, 1), SERVICE[[#This Row],[Booking]])</f>
        <v>0</v>
      </c>
    </row>
    <row r="1027" spans="1:26" x14ac:dyDescent="0.25">
      <c r="A1027" s="6" t="str">
        <f ca="1">no.</f>
        <v/>
      </c>
      <c r="E1027" s="4" t="str">
        <f ca="1">position</f>
        <v/>
      </c>
      <c r="J1027" s="318"/>
      <c r="M1027" s="4"/>
      <c r="O1027" s="6"/>
      <c r="Q1027" s="20"/>
      <c r="R1027" s="5" t="str">
        <f ca="1">score</f>
        <v/>
      </c>
      <c r="S1027" s="7" t="str">
        <f ca="1">rescore_svc</f>
        <v/>
      </c>
      <c r="U1027" s="11" t="str">
        <f ca="1">price</f>
        <v/>
      </c>
      <c r="V1027" s="4"/>
      <c r="Y1027" s="388">
        <f ca="1">COUNTIFS(OFFSET($B$10, 0, 0, ROW()-9, 1), SERVICE[[#This Row],[Employee ID]], OFFSET($F$10, 0, 0, ROW()-9, 1), SERVICE[[#This Row],[Resources Role]])</f>
        <v>0</v>
      </c>
      <c r="Z1027" s="388">
        <f ca="1">COUNTIFS(OFFSET($F$10, 0, 0, ROW()-9, 1), SERVICE[[#This Row],[Resources Role]], OFFSET($H$10, 0, 0, ROW()-9, 1), SERVICE[[#This Row],[Booking]])</f>
        <v>0</v>
      </c>
    </row>
    <row r="1028" spans="1:26" x14ac:dyDescent="0.25">
      <c r="A1028" s="6" t="str">
        <f ca="1">no.</f>
        <v/>
      </c>
      <c r="E1028" s="4" t="str">
        <f ca="1">position</f>
        <v/>
      </c>
      <c r="J1028" s="318"/>
      <c r="M1028" s="4"/>
      <c r="O1028" s="6"/>
      <c r="Q1028" s="20"/>
      <c r="R1028" s="5" t="str">
        <f ca="1">score</f>
        <v/>
      </c>
      <c r="S1028" s="7" t="str">
        <f ca="1">rescore_svc</f>
        <v/>
      </c>
      <c r="U1028" s="11" t="str">
        <f ca="1">price</f>
        <v/>
      </c>
      <c r="V1028" s="4"/>
      <c r="Y1028" s="388">
        <f ca="1">COUNTIFS(OFFSET($B$10, 0, 0, ROW()-9, 1), SERVICE[[#This Row],[Employee ID]], OFFSET($F$10, 0, 0, ROW()-9, 1), SERVICE[[#This Row],[Resources Role]])</f>
        <v>0</v>
      </c>
      <c r="Z1028" s="388">
        <f ca="1">COUNTIFS(OFFSET($F$10, 0, 0, ROW()-9, 1), SERVICE[[#This Row],[Resources Role]], OFFSET($H$10, 0, 0, ROW()-9, 1), SERVICE[[#This Row],[Booking]])</f>
        <v>0</v>
      </c>
    </row>
    <row r="1029" spans="1:26" x14ac:dyDescent="0.25">
      <c r="A1029" s="6" t="str">
        <f ca="1">no.</f>
        <v/>
      </c>
      <c r="E1029" s="4" t="str">
        <f ca="1">position</f>
        <v/>
      </c>
      <c r="J1029" s="318"/>
      <c r="M1029" s="4"/>
      <c r="O1029" s="6"/>
      <c r="Q1029" s="20"/>
      <c r="R1029" s="5" t="str">
        <f ca="1">score</f>
        <v/>
      </c>
      <c r="S1029" s="7" t="str">
        <f ca="1">rescore_svc</f>
        <v/>
      </c>
      <c r="U1029" s="11" t="str">
        <f ca="1">price</f>
        <v/>
      </c>
      <c r="V1029" s="4"/>
      <c r="Y1029" s="388">
        <f ca="1">COUNTIFS(OFFSET($B$10, 0, 0, ROW()-9, 1), SERVICE[[#This Row],[Employee ID]], OFFSET($F$10, 0, 0, ROW()-9, 1), SERVICE[[#This Row],[Resources Role]])</f>
        <v>0</v>
      </c>
      <c r="Z1029" s="388">
        <f ca="1">COUNTIFS(OFFSET($F$10, 0, 0, ROW()-9, 1), SERVICE[[#This Row],[Resources Role]], OFFSET($H$10, 0, 0, ROW()-9, 1), SERVICE[[#This Row],[Booking]])</f>
        <v>0</v>
      </c>
    </row>
    <row r="1030" spans="1:26" x14ac:dyDescent="0.25">
      <c r="A1030" s="6" t="str">
        <f ca="1">no.</f>
        <v/>
      </c>
      <c r="E1030" s="4" t="str">
        <f ca="1">position</f>
        <v/>
      </c>
      <c r="J1030" s="318"/>
      <c r="M1030" s="4"/>
      <c r="O1030" s="6"/>
      <c r="Q1030" s="20"/>
      <c r="R1030" s="5" t="str">
        <f ca="1">score</f>
        <v/>
      </c>
      <c r="S1030" s="7" t="str">
        <f ca="1">rescore_svc</f>
        <v/>
      </c>
      <c r="U1030" s="11" t="str">
        <f ca="1">price</f>
        <v/>
      </c>
      <c r="V1030" s="4"/>
      <c r="Y1030" s="388">
        <f ca="1">COUNTIFS(OFFSET($B$10, 0, 0, ROW()-9, 1), SERVICE[[#This Row],[Employee ID]], OFFSET($F$10, 0, 0, ROW()-9, 1), SERVICE[[#This Row],[Resources Role]])</f>
        <v>0</v>
      </c>
      <c r="Z1030" s="388">
        <f ca="1">COUNTIFS(OFFSET($F$10, 0, 0, ROW()-9, 1), SERVICE[[#This Row],[Resources Role]], OFFSET($H$10, 0, 0, ROW()-9, 1), SERVICE[[#This Row],[Booking]])</f>
        <v>0</v>
      </c>
    </row>
    <row r="1031" spans="1:26" x14ac:dyDescent="0.25">
      <c r="A1031" s="6" t="str">
        <f ca="1">no.</f>
        <v/>
      </c>
      <c r="E1031" s="4" t="str">
        <f ca="1">position</f>
        <v/>
      </c>
      <c r="J1031" s="318"/>
      <c r="M1031" s="4"/>
      <c r="O1031" s="6"/>
      <c r="Q1031" s="20"/>
      <c r="R1031" s="5" t="str">
        <f ca="1">score</f>
        <v/>
      </c>
      <c r="S1031" s="7" t="str">
        <f ca="1">rescore_svc</f>
        <v/>
      </c>
      <c r="U1031" s="11" t="str">
        <f ca="1">price</f>
        <v/>
      </c>
      <c r="V1031" s="4"/>
      <c r="Y1031" s="388">
        <f ca="1">COUNTIFS(OFFSET($B$10, 0, 0, ROW()-9, 1), SERVICE[[#This Row],[Employee ID]], OFFSET($F$10, 0, 0, ROW()-9, 1), SERVICE[[#This Row],[Resources Role]])</f>
        <v>0</v>
      </c>
      <c r="Z1031" s="388">
        <f ca="1">COUNTIFS(OFFSET($F$10, 0, 0, ROW()-9, 1), SERVICE[[#This Row],[Resources Role]], OFFSET($H$10, 0, 0, ROW()-9, 1), SERVICE[[#This Row],[Booking]])</f>
        <v>0</v>
      </c>
    </row>
    <row r="1032" spans="1:26" x14ac:dyDescent="0.25">
      <c r="A1032" s="6" t="str">
        <f ca="1">no.</f>
        <v/>
      </c>
      <c r="E1032" s="4" t="str">
        <f ca="1">position</f>
        <v/>
      </c>
      <c r="J1032" s="318"/>
      <c r="M1032" s="4"/>
      <c r="O1032" s="6"/>
      <c r="Q1032" s="20"/>
      <c r="R1032" s="5" t="str">
        <f ca="1">score</f>
        <v/>
      </c>
      <c r="S1032" s="7" t="str">
        <f ca="1">rescore_svc</f>
        <v/>
      </c>
      <c r="U1032" s="11" t="str">
        <f ca="1">price</f>
        <v/>
      </c>
      <c r="V1032" s="4"/>
      <c r="Y1032" s="388">
        <f ca="1">COUNTIFS(OFFSET($B$10, 0, 0, ROW()-9, 1), SERVICE[[#This Row],[Employee ID]], OFFSET($F$10, 0, 0, ROW()-9, 1), SERVICE[[#This Row],[Resources Role]])</f>
        <v>0</v>
      </c>
      <c r="Z1032" s="388">
        <f ca="1">COUNTIFS(OFFSET($F$10, 0, 0, ROW()-9, 1), SERVICE[[#This Row],[Resources Role]], OFFSET($H$10, 0, 0, ROW()-9, 1), SERVICE[[#This Row],[Booking]])</f>
        <v>0</v>
      </c>
    </row>
    <row r="1033" spans="1:26" x14ac:dyDescent="0.25">
      <c r="A1033" s="6" t="str">
        <f ca="1">no.</f>
        <v/>
      </c>
      <c r="E1033" s="4" t="str">
        <f ca="1">position</f>
        <v/>
      </c>
      <c r="J1033" s="318"/>
      <c r="M1033" s="4"/>
      <c r="O1033" s="6"/>
      <c r="Q1033" s="20"/>
      <c r="R1033" s="5" t="str">
        <f ca="1">score</f>
        <v/>
      </c>
      <c r="S1033" s="7" t="str">
        <f ca="1">rescore_svc</f>
        <v/>
      </c>
      <c r="U1033" s="11" t="str">
        <f ca="1">price</f>
        <v/>
      </c>
      <c r="V1033" s="4"/>
      <c r="Y1033" s="388">
        <f ca="1">COUNTIFS(OFFSET($B$10, 0, 0, ROW()-9, 1), SERVICE[[#This Row],[Employee ID]], OFFSET($F$10, 0, 0, ROW()-9, 1), SERVICE[[#This Row],[Resources Role]])</f>
        <v>0</v>
      </c>
      <c r="Z1033" s="388">
        <f ca="1">COUNTIFS(OFFSET($F$10, 0, 0, ROW()-9, 1), SERVICE[[#This Row],[Resources Role]], OFFSET($H$10, 0, 0, ROW()-9, 1), SERVICE[[#This Row],[Booking]])</f>
        <v>0</v>
      </c>
    </row>
    <row r="1034" spans="1:26" x14ac:dyDescent="0.25">
      <c r="A1034" s="6" t="str">
        <f ca="1">no.</f>
        <v/>
      </c>
      <c r="E1034" s="4" t="str">
        <f ca="1">position</f>
        <v/>
      </c>
      <c r="J1034" s="318"/>
      <c r="M1034" s="4"/>
      <c r="O1034" s="6"/>
      <c r="Q1034" s="20"/>
      <c r="R1034" s="5" t="str">
        <f ca="1">score</f>
        <v/>
      </c>
      <c r="S1034" s="7" t="str">
        <f ca="1">rescore_svc</f>
        <v/>
      </c>
      <c r="U1034" s="11" t="str">
        <f ca="1">price</f>
        <v/>
      </c>
      <c r="V1034" s="4"/>
      <c r="Y1034" s="388">
        <f ca="1">COUNTIFS(OFFSET($B$10, 0, 0, ROW()-9, 1), SERVICE[[#This Row],[Employee ID]], OFFSET($F$10, 0, 0, ROW()-9, 1), SERVICE[[#This Row],[Resources Role]])</f>
        <v>0</v>
      </c>
      <c r="Z1034" s="388">
        <f ca="1">COUNTIFS(OFFSET($F$10, 0, 0, ROW()-9, 1), SERVICE[[#This Row],[Resources Role]], OFFSET($H$10, 0, 0, ROW()-9, 1), SERVICE[[#This Row],[Booking]])</f>
        <v>0</v>
      </c>
    </row>
    <row r="1035" spans="1:26" x14ac:dyDescent="0.25">
      <c r="A1035" s="6" t="str">
        <f ca="1">no.</f>
        <v/>
      </c>
      <c r="E1035" s="4" t="str">
        <f ca="1">position</f>
        <v/>
      </c>
      <c r="J1035" s="318"/>
      <c r="M1035" s="4"/>
      <c r="O1035" s="6"/>
      <c r="Q1035" s="20"/>
      <c r="R1035" s="5" t="str">
        <f ca="1">score</f>
        <v/>
      </c>
      <c r="S1035" s="7" t="str">
        <f ca="1">rescore_svc</f>
        <v/>
      </c>
      <c r="U1035" s="11" t="str">
        <f ca="1">price</f>
        <v/>
      </c>
      <c r="V1035" s="4"/>
      <c r="Y1035" s="388">
        <f ca="1">COUNTIFS(OFFSET($B$10, 0, 0, ROW()-9, 1), SERVICE[[#This Row],[Employee ID]], OFFSET($F$10, 0, 0, ROW()-9, 1), SERVICE[[#This Row],[Resources Role]])</f>
        <v>0</v>
      </c>
      <c r="Z1035" s="388">
        <f ca="1">COUNTIFS(OFFSET($F$10, 0, 0, ROW()-9, 1), SERVICE[[#This Row],[Resources Role]], OFFSET($H$10, 0, 0, ROW()-9, 1), SERVICE[[#This Row],[Booking]])</f>
        <v>0</v>
      </c>
    </row>
    <row r="1036" spans="1:26" x14ac:dyDescent="0.25">
      <c r="A1036" s="6" t="str">
        <f ca="1">no.</f>
        <v/>
      </c>
      <c r="E1036" s="4" t="str">
        <f ca="1">position</f>
        <v/>
      </c>
      <c r="J1036" s="318"/>
      <c r="M1036" s="4"/>
      <c r="O1036" s="6"/>
      <c r="Q1036" s="20"/>
      <c r="R1036" s="5" t="str">
        <f ca="1">score</f>
        <v/>
      </c>
      <c r="S1036" s="7" t="str">
        <f ca="1">rescore_svc</f>
        <v/>
      </c>
      <c r="U1036" s="11" t="str">
        <f ca="1">price</f>
        <v/>
      </c>
      <c r="V1036" s="4"/>
      <c r="Y1036" s="388">
        <f ca="1">COUNTIFS(OFFSET($B$10, 0, 0, ROW()-9, 1), SERVICE[[#This Row],[Employee ID]], OFFSET($F$10, 0, 0, ROW()-9, 1), SERVICE[[#This Row],[Resources Role]])</f>
        <v>0</v>
      </c>
      <c r="Z1036" s="388">
        <f ca="1">COUNTIFS(OFFSET($F$10, 0, 0, ROW()-9, 1), SERVICE[[#This Row],[Resources Role]], OFFSET($H$10, 0, 0, ROW()-9, 1), SERVICE[[#This Row],[Booking]])</f>
        <v>0</v>
      </c>
    </row>
    <row r="1037" spans="1:26" x14ac:dyDescent="0.25">
      <c r="A1037" s="6" t="str">
        <f ca="1">no.</f>
        <v/>
      </c>
      <c r="E1037" s="4" t="str">
        <f ca="1">position</f>
        <v/>
      </c>
      <c r="J1037" s="318"/>
      <c r="M1037" s="4"/>
      <c r="O1037" s="6"/>
      <c r="Q1037" s="20"/>
      <c r="R1037" s="5" t="str">
        <f ca="1">score</f>
        <v/>
      </c>
      <c r="S1037" s="7" t="str">
        <f ca="1">rescore_svc</f>
        <v/>
      </c>
      <c r="U1037" s="11" t="str">
        <f ca="1">price</f>
        <v/>
      </c>
      <c r="V1037" s="4"/>
      <c r="Y1037" s="388">
        <f ca="1">COUNTIFS(OFFSET($B$10, 0, 0, ROW()-9, 1), SERVICE[[#This Row],[Employee ID]], OFFSET($F$10, 0, 0, ROW()-9, 1), SERVICE[[#This Row],[Resources Role]])</f>
        <v>0</v>
      </c>
      <c r="Z1037" s="388">
        <f ca="1">COUNTIFS(OFFSET($F$10, 0, 0, ROW()-9, 1), SERVICE[[#This Row],[Resources Role]], OFFSET($H$10, 0, 0, ROW()-9, 1), SERVICE[[#This Row],[Booking]])</f>
        <v>0</v>
      </c>
    </row>
    <row r="1038" spans="1:26" x14ac:dyDescent="0.25">
      <c r="A1038" s="6" t="str">
        <f ca="1">no.</f>
        <v/>
      </c>
      <c r="E1038" s="4" t="str">
        <f ca="1">position</f>
        <v/>
      </c>
      <c r="J1038" s="318"/>
      <c r="M1038" s="4"/>
      <c r="O1038" s="6"/>
      <c r="Q1038" s="20"/>
      <c r="R1038" s="5" t="str">
        <f ca="1">score</f>
        <v/>
      </c>
      <c r="S1038" s="7" t="str">
        <f ca="1">rescore_svc</f>
        <v/>
      </c>
      <c r="U1038" s="11" t="str">
        <f ca="1">price</f>
        <v/>
      </c>
      <c r="V1038" s="4"/>
      <c r="Y1038" s="388">
        <f ca="1">COUNTIFS(OFFSET($B$10, 0, 0, ROW()-9, 1), SERVICE[[#This Row],[Employee ID]], OFFSET($F$10, 0, 0, ROW()-9, 1), SERVICE[[#This Row],[Resources Role]])</f>
        <v>0</v>
      </c>
      <c r="Z1038" s="388">
        <f ca="1">COUNTIFS(OFFSET($F$10, 0, 0, ROW()-9, 1), SERVICE[[#This Row],[Resources Role]], OFFSET($H$10, 0, 0, ROW()-9, 1), SERVICE[[#This Row],[Booking]])</f>
        <v>0</v>
      </c>
    </row>
    <row r="1039" spans="1:26" x14ac:dyDescent="0.25">
      <c r="A1039" s="6" t="str">
        <f ca="1">no.</f>
        <v/>
      </c>
      <c r="E1039" s="4" t="str">
        <f ca="1">position</f>
        <v/>
      </c>
      <c r="J1039" s="318"/>
      <c r="M1039" s="4"/>
      <c r="O1039" s="6"/>
      <c r="Q1039" s="20"/>
      <c r="R1039" s="5" t="str">
        <f ca="1">score</f>
        <v/>
      </c>
      <c r="S1039" s="7" t="str">
        <f ca="1">rescore_svc</f>
        <v/>
      </c>
      <c r="U1039" s="11" t="str">
        <f ca="1">price</f>
        <v/>
      </c>
      <c r="V1039" s="4"/>
      <c r="Y1039" s="388">
        <f ca="1">COUNTIFS(OFFSET($B$10, 0, 0, ROW()-9, 1), SERVICE[[#This Row],[Employee ID]], OFFSET($F$10, 0, 0, ROW()-9, 1), SERVICE[[#This Row],[Resources Role]])</f>
        <v>0</v>
      </c>
      <c r="Z1039" s="388">
        <f ca="1">COUNTIFS(OFFSET($F$10, 0, 0, ROW()-9, 1), SERVICE[[#This Row],[Resources Role]], OFFSET($H$10, 0, 0, ROW()-9, 1), SERVICE[[#This Row],[Booking]])</f>
        <v>0</v>
      </c>
    </row>
    <row r="1040" spans="1:26" x14ac:dyDescent="0.25">
      <c r="A1040" s="6" t="str">
        <f ca="1">no.</f>
        <v/>
      </c>
      <c r="E1040" s="4" t="str">
        <f ca="1">position</f>
        <v/>
      </c>
      <c r="J1040" s="318"/>
      <c r="M1040" s="4"/>
      <c r="O1040" s="6"/>
      <c r="Q1040" s="20"/>
      <c r="R1040" s="5" t="str">
        <f ca="1">score</f>
        <v/>
      </c>
      <c r="S1040" s="7" t="str">
        <f ca="1">rescore_svc</f>
        <v/>
      </c>
      <c r="U1040" s="11" t="str">
        <f ca="1">price</f>
        <v/>
      </c>
      <c r="V1040" s="4"/>
      <c r="Y1040" s="388">
        <f ca="1">COUNTIFS(OFFSET($B$10, 0, 0, ROW()-9, 1), SERVICE[[#This Row],[Employee ID]], OFFSET($F$10, 0, 0, ROW()-9, 1), SERVICE[[#This Row],[Resources Role]])</f>
        <v>0</v>
      </c>
      <c r="Z1040" s="388">
        <f ca="1">COUNTIFS(OFFSET($F$10, 0, 0, ROW()-9, 1), SERVICE[[#This Row],[Resources Role]], OFFSET($H$10, 0, 0, ROW()-9, 1), SERVICE[[#This Row],[Booking]])</f>
        <v>0</v>
      </c>
    </row>
    <row r="1041" spans="1:26" x14ac:dyDescent="0.25">
      <c r="A1041" s="6" t="str">
        <f ca="1">no.</f>
        <v/>
      </c>
      <c r="E1041" s="4" t="str">
        <f ca="1">position</f>
        <v/>
      </c>
      <c r="J1041" s="318"/>
      <c r="M1041" s="4"/>
      <c r="O1041" s="6"/>
      <c r="Q1041" s="20"/>
      <c r="R1041" s="5" t="str">
        <f ca="1">score</f>
        <v/>
      </c>
      <c r="S1041" s="7" t="str">
        <f ca="1">rescore_svc</f>
        <v/>
      </c>
      <c r="U1041" s="11" t="str">
        <f ca="1">price</f>
        <v/>
      </c>
      <c r="V1041" s="4"/>
      <c r="Y1041" s="388">
        <f ca="1">COUNTIFS(OFFSET($B$10, 0, 0, ROW()-9, 1), SERVICE[[#This Row],[Employee ID]], OFFSET($F$10, 0, 0, ROW()-9, 1), SERVICE[[#This Row],[Resources Role]])</f>
        <v>0</v>
      </c>
      <c r="Z1041" s="388">
        <f ca="1">COUNTIFS(OFFSET($F$10, 0, 0, ROW()-9, 1), SERVICE[[#This Row],[Resources Role]], OFFSET($H$10, 0, 0, ROW()-9, 1), SERVICE[[#This Row],[Booking]])</f>
        <v>0</v>
      </c>
    </row>
    <row r="1042" spans="1:26" x14ac:dyDescent="0.25">
      <c r="A1042" s="6" t="str">
        <f ca="1">no.</f>
        <v/>
      </c>
      <c r="E1042" s="4" t="str">
        <f ca="1">position</f>
        <v/>
      </c>
      <c r="J1042" s="318"/>
      <c r="M1042" s="4"/>
      <c r="O1042" s="6"/>
      <c r="Q1042" s="20"/>
      <c r="R1042" s="5" t="str">
        <f ca="1">score</f>
        <v/>
      </c>
      <c r="S1042" s="7" t="str">
        <f ca="1">rescore_svc</f>
        <v/>
      </c>
      <c r="U1042" s="11" t="str">
        <f ca="1">price</f>
        <v/>
      </c>
      <c r="V1042" s="4"/>
      <c r="Y1042" s="388">
        <f ca="1">COUNTIFS(OFFSET($B$10, 0, 0, ROW()-9, 1), SERVICE[[#This Row],[Employee ID]], OFFSET($F$10, 0, 0, ROW()-9, 1), SERVICE[[#This Row],[Resources Role]])</f>
        <v>0</v>
      </c>
      <c r="Z1042" s="388">
        <f ca="1">COUNTIFS(OFFSET($F$10, 0, 0, ROW()-9, 1), SERVICE[[#This Row],[Resources Role]], OFFSET($H$10, 0, 0, ROW()-9, 1), SERVICE[[#This Row],[Booking]])</f>
        <v>0</v>
      </c>
    </row>
    <row r="1043" spans="1:26" x14ac:dyDescent="0.25">
      <c r="A1043" s="6" t="str">
        <f ca="1">no.</f>
        <v/>
      </c>
      <c r="E1043" s="4" t="str">
        <f ca="1">position</f>
        <v/>
      </c>
      <c r="J1043" s="318"/>
      <c r="M1043" s="4"/>
      <c r="O1043" s="6"/>
      <c r="Q1043" s="20"/>
      <c r="R1043" s="5" t="str">
        <f ca="1">score</f>
        <v/>
      </c>
      <c r="S1043" s="7" t="str">
        <f ca="1">rescore_svc</f>
        <v/>
      </c>
      <c r="U1043" s="11" t="str">
        <f ca="1">price</f>
        <v/>
      </c>
      <c r="V1043" s="4"/>
      <c r="Y1043" s="388">
        <f ca="1">COUNTIFS(OFFSET($B$10, 0, 0, ROW()-9, 1), SERVICE[[#This Row],[Employee ID]], OFFSET($F$10, 0, 0, ROW()-9, 1), SERVICE[[#This Row],[Resources Role]])</f>
        <v>0</v>
      </c>
      <c r="Z1043" s="388">
        <f ca="1">COUNTIFS(OFFSET($F$10, 0, 0, ROW()-9, 1), SERVICE[[#This Row],[Resources Role]], OFFSET($H$10, 0, 0, ROW()-9, 1), SERVICE[[#This Row],[Booking]])</f>
        <v>0</v>
      </c>
    </row>
    <row r="1044" spans="1:26" x14ac:dyDescent="0.25">
      <c r="A1044" s="6" t="str">
        <f ca="1">no.</f>
        <v/>
      </c>
      <c r="E1044" s="4" t="str">
        <f ca="1">position</f>
        <v/>
      </c>
      <c r="J1044" s="318"/>
      <c r="M1044" s="4"/>
      <c r="O1044" s="6"/>
      <c r="Q1044" s="20"/>
      <c r="R1044" s="5" t="str">
        <f ca="1">score</f>
        <v/>
      </c>
      <c r="S1044" s="7" t="str">
        <f ca="1">rescore_svc</f>
        <v/>
      </c>
      <c r="U1044" s="11" t="str">
        <f ca="1">price</f>
        <v/>
      </c>
      <c r="V1044" s="4"/>
      <c r="Y1044" s="388">
        <f ca="1">COUNTIFS(OFFSET($B$10, 0, 0, ROW()-9, 1), SERVICE[[#This Row],[Employee ID]], OFFSET($F$10, 0, 0, ROW()-9, 1), SERVICE[[#This Row],[Resources Role]])</f>
        <v>0</v>
      </c>
      <c r="Z1044" s="388">
        <f ca="1">COUNTIFS(OFFSET($F$10, 0, 0, ROW()-9, 1), SERVICE[[#This Row],[Resources Role]], OFFSET($H$10, 0, 0, ROW()-9, 1), SERVICE[[#This Row],[Booking]])</f>
        <v>0</v>
      </c>
    </row>
    <row r="1045" spans="1:26" x14ac:dyDescent="0.25">
      <c r="A1045" s="6" t="str">
        <f ca="1">no.</f>
        <v/>
      </c>
      <c r="E1045" s="4" t="str">
        <f ca="1">position</f>
        <v/>
      </c>
      <c r="J1045" s="318"/>
      <c r="M1045" s="4"/>
      <c r="O1045" s="6"/>
      <c r="Q1045" s="20"/>
      <c r="R1045" s="5" t="str">
        <f ca="1">score</f>
        <v/>
      </c>
      <c r="S1045" s="7" t="str">
        <f ca="1">rescore_svc</f>
        <v/>
      </c>
      <c r="U1045" s="11" t="str">
        <f ca="1">price</f>
        <v/>
      </c>
      <c r="V1045" s="4"/>
      <c r="Y1045" s="388">
        <f ca="1">COUNTIFS(OFFSET($B$10, 0, 0, ROW()-9, 1), SERVICE[[#This Row],[Employee ID]], OFFSET($F$10, 0, 0, ROW()-9, 1), SERVICE[[#This Row],[Resources Role]])</f>
        <v>0</v>
      </c>
      <c r="Z1045" s="388">
        <f ca="1">COUNTIFS(OFFSET($F$10, 0, 0, ROW()-9, 1), SERVICE[[#This Row],[Resources Role]], OFFSET($H$10, 0, 0, ROW()-9, 1), SERVICE[[#This Row],[Booking]])</f>
        <v>0</v>
      </c>
    </row>
    <row r="1046" spans="1:26" x14ac:dyDescent="0.25">
      <c r="A1046" s="6" t="str">
        <f ca="1">no.</f>
        <v/>
      </c>
      <c r="E1046" s="4" t="str">
        <f ca="1">position</f>
        <v/>
      </c>
      <c r="J1046" s="318"/>
      <c r="M1046" s="4"/>
      <c r="O1046" s="6"/>
      <c r="Q1046" s="20"/>
      <c r="R1046" s="5" t="str">
        <f ca="1">score</f>
        <v/>
      </c>
      <c r="S1046" s="7" t="str">
        <f ca="1">rescore_svc</f>
        <v/>
      </c>
      <c r="U1046" s="11" t="str">
        <f ca="1">price</f>
        <v/>
      </c>
      <c r="V1046" s="4"/>
      <c r="Y1046" s="388">
        <f ca="1">COUNTIFS(OFFSET($B$10, 0, 0, ROW()-9, 1), SERVICE[[#This Row],[Employee ID]], OFFSET($F$10, 0, 0, ROW()-9, 1), SERVICE[[#This Row],[Resources Role]])</f>
        <v>0</v>
      </c>
      <c r="Z1046" s="388">
        <f ca="1">COUNTIFS(OFFSET($F$10, 0, 0, ROW()-9, 1), SERVICE[[#This Row],[Resources Role]], OFFSET($H$10, 0, 0, ROW()-9, 1), SERVICE[[#This Row],[Booking]])</f>
        <v>0</v>
      </c>
    </row>
    <row r="1047" spans="1:26" x14ac:dyDescent="0.25">
      <c r="A1047" s="6" t="str">
        <f ca="1">no.</f>
        <v/>
      </c>
      <c r="E1047" s="4" t="str">
        <f ca="1">position</f>
        <v/>
      </c>
      <c r="J1047" s="318"/>
      <c r="M1047" s="4"/>
      <c r="O1047" s="6"/>
      <c r="Q1047" s="20"/>
      <c r="R1047" s="5" t="str">
        <f ca="1">score</f>
        <v/>
      </c>
      <c r="S1047" s="7" t="str">
        <f ca="1">rescore_svc</f>
        <v/>
      </c>
      <c r="U1047" s="11" t="str">
        <f ca="1">price</f>
        <v/>
      </c>
      <c r="V1047" s="4"/>
      <c r="Y1047" s="388">
        <f ca="1">COUNTIFS(OFFSET($B$10, 0, 0, ROW()-9, 1), SERVICE[[#This Row],[Employee ID]], OFFSET($F$10, 0, 0, ROW()-9, 1), SERVICE[[#This Row],[Resources Role]])</f>
        <v>0</v>
      </c>
      <c r="Z1047" s="388">
        <f ca="1">COUNTIFS(OFFSET($F$10, 0, 0, ROW()-9, 1), SERVICE[[#This Row],[Resources Role]], OFFSET($H$10, 0, 0, ROW()-9, 1), SERVICE[[#This Row],[Booking]])</f>
        <v>0</v>
      </c>
    </row>
    <row r="1048" spans="1:26" x14ac:dyDescent="0.25">
      <c r="A1048" s="6" t="str">
        <f ca="1">no.</f>
        <v/>
      </c>
      <c r="E1048" s="4" t="str">
        <f ca="1">position</f>
        <v/>
      </c>
      <c r="J1048" s="318"/>
      <c r="M1048" s="4"/>
      <c r="O1048" s="6"/>
      <c r="Q1048" s="20"/>
      <c r="R1048" s="5" t="str">
        <f ca="1">score</f>
        <v/>
      </c>
      <c r="S1048" s="7" t="str">
        <f ca="1">rescore_svc</f>
        <v/>
      </c>
      <c r="U1048" s="11" t="str">
        <f ca="1">price</f>
        <v/>
      </c>
      <c r="V1048" s="4"/>
      <c r="Y1048" s="388">
        <f ca="1">COUNTIFS(OFFSET($B$10, 0, 0, ROW()-9, 1), SERVICE[[#This Row],[Employee ID]], OFFSET($F$10, 0, 0, ROW()-9, 1), SERVICE[[#This Row],[Resources Role]])</f>
        <v>0</v>
      </c>
      <c r="Z1048" s="388">
        <f ca="1">COUNTIFS(OFFSET($F$10, 0, 0, ROW()-9, 1), SERVICE[[#This Row],[Resources Role]], OFFSET($H$10, 0, 0, ROW()-9, 1), SERVICE[[#This Row],[Booking]])</f>
        <v>0</v>
      </c>
    </row>
    <row r="1049" spans="1:26" x14ac:dyDescent="0.25">
      <c r="A1049" s="6" t="str">
        <f ca="1">no.</f>
        <v/>
      </c>
      <c r="E1049" s="4" t="str">
        <f ca="1">position</f>
        <v/>
      </c>
      <c r="J1049" s="318"/>
      <c r="M1049" s="4"/>
      <c r="O1049" s="6"/>
      <c r="Q1049" s="20"/>
      <c r="R1049" s="5" t="str">
        <f ca="1">score</f>
        <v/>
      </c>
      <c r="S1049" s="7" t="str">
        <f ca="1">rescore_svc</f>
        <v/>
      </c>
      <c r="U1049" s="11" t="str">
        <f ca="1">price</f>
        <v/>
      </c>
      <c r="V1049" s="4"/>
      <c r="Y1049" s="388">
        <f ca="1">COUNTIFS(OFFSET($B$10, 0, 0, ROW()-9, 1), SERVICE[[#This Row],[Employee ID]], OFFSET($F$10, 0, 0, ROW()-9, 1), SERVICE[[#This Row],[Resources Role]])</f>
        <v>0</v>
      </c>
      <c r="Z1049" s="388">
        <f ca="1">COUNTIFS(OFFSET($F$10, 0, 0, ROW()-9, 1), SERVICE[[#This Row],[Resources Role]], OFFSET($H$10, 0, 0, ROW()-9, 1), SERVICE[[#This Row],[Booking]])</f>
        <v>0</v>
      </c>
    </row>
    <row r="1050" spans="1:26" x14ac:dyDescent="0.25">
      <c r="A1050" s="6" t="str">
        <f ca="1">no.</f>
        <v/>
      </c>
      <c r="E1050" s="4" t="str">
        <f ca="1">position</f>
        <v/>
      </c>
      <c r="J1050" s="318"/>
      <c r="M1050" s="4"/>
      <c r="O1050" s="6"/>
      <c r="Q1050" s="20"/>
      <c r="R1050" s="5" t="str">
        <f ca="1">score</f>
        <v/>
      </c>
      <c r="S1050" s="7" t="str">
        <f ca="1">rescore_svc</f>
        <v/>
      </c>
      <c r="U1050" s="11" t="str">
        <f ca="1">price</f>
        <v/>
      </c>
      <c r="V1050" s="4"/>
      <c r="Y1050" s="388">
        <f ca="1">COUNTIFS(OFFSET($B$10, 0, 0, ROW()-9, 1), SERVICE[[#This Row],[Employee ID]], OFFSET($F$10, 0, 0, ROW()-9, 1), SERVICE[[#This Row],[Resources Role]])</f>
        <v>0</v>
      </c>
      <c r="Z1050" s="388">
        <f ca="1">COUNTIFS(OFFSET($F$10, 0, 0, ROW()-9, 1), SERVICE[[#This Row],[Resources Role]], OFFSET($H$10, 0, 0, ROW()-9, 1), SERVICE[[#This Row],[Booking]])</f>
        <v>0</v>
      </c>
    </row>
    <row r="1051" spans="1:26" x14ac:dyDescent="0.25">
      <c r="A1051" s="6" t="str">
        <f ca="1">no.</f>
        <v/>
      </c>
      <c r="E1051" s="4" t="str">
        <f ca="1">position</f>
        <v/>
      </c>
      <c r="J1051" s="318"/>
      <c r="M1051" s="4"/>
      <c r="O1051" s="6"/>
      <c r="Q1051" s="20"/>
      <c r="R1051" s="5" t="str">
        <f ca="1">score</f>
        <v/>
      </c>
      <c r="S1051" s="7" t="str">
        <f ca="1">rescore_svc</f>
        <v/>
      </c>
      <c r="U1051" s="11" t="str">
        <f ca="1">price</f>
        <v/>
      </c>
      <c r="V1051" s="4"/>
      <c r="Y1051" s="388">
        <f ca="1">COUNTIFS(OFFSET($B$10, 0, 0, ROW()-9, 1), SERVICE[[#This Row],[Employee ID]], OFFSET($F$10, 0, 0, ROW()-9, 1), SERVICE[[#This Row],[Resources Role]])</f>
        <v>0</v>
      </c>
      <c r="Z1051" s="388">
        <f ca="1">COUNTIFS(OFFSET($F$10, 0, 0, ROW()-9, 1), SERVICE[[#This Row],[Resources Role]], OFFSET($H$10, 0, 0, ROW()-9, 1), SERVICE[[#This Row],[Booking]])</f>
        <v>0</v>
      </c>
    </row>
    <row r="1052" spans="1:26" x14ac:dyDescent="0.25">
      <c r="A1052" s="6" t="str">
        <f ca="1">no.</f>
        <v/>
      </c>
      <c r="E1052" s="4" t="str">
        <f ca="1">position</f>
        <v/>
      </c>
      <c r="J1052" s="318"/>
      <c r="M1052" s="4"/>
      <c r="O1052" s="6"/>
      <c r="Q1052" s="20"/>
      <c r="R1052" s="5" t="str">
        <f ca="1">score</f>
        <v/>
      </c>
      <c r="S1052" s="7" t="str">
        <f ca="1">rescore_svc</f>
        <v/>
      </c>
      <c r="U1052" s="11" t="str">
        <f ca="1">price</f>
        <v/>
      </c>
      <c r="V1052" s="4"/>
      <c r="Y1052" s="388">
        <f ca="1">COUNTIFS(OFFSET($B$10, 0, 0, ROW()-9, 1), SERVICE[[#This Row],[Employee ID]], OFFSET($F$10, 0, 0, ROW()-9, 1), SERVICE[[#This Row],[Resources Role]])</f>
        <v>0</v>
      </c>
      <c r="Z1052" s="388">
        <f ca="1">COUNTIFS(OFFSET($F$10, 0, 0, ROW()-9, 1), SERVICE[[#This Row],[Resources Role]], OFFSET($H$10, 0, 0, ROW()-9, 1), SERVICE[[#This Row],[Booking]])</f>
        <v>0</v>
      </c>
    </row>
    <row r="1053" spans="1:26" x14ac:dyDescent="0.25">
      <c r="A1053" s="6" t="str">
        <f ca="1">no.</f>
        <v/>
      </c>
      <c r="E1053" s="4" t="str">
        <f ca="1">position</f>
        <v/>
      </c>
      <c r="J1053" s="318"/>
      <c r="M1053" s="4"/>
      <c r="O1053" s="6"/>
      <c r="Q1053" s="20"/>
      <c r="R1053" s="5" t="str">
        <f ca="1">score</f>
        <v/>
      </c>
      <c r="S1053" s="7" t="str">
        <f ca="1">rescore_svc</f>
        <v/>
      </c>
      <c r="U1053" s="11" t="str">
        <f ca="1">price</f>
        <v/>
      </c>
      <c r="V1053" s="4"/>
      <c r="Y1053" s="388">
        <f ca="1">COUNTIFS(OFFSET($B$10, 0, 0, ROW()-9, 1), SERVICE[[#This Row],[Employee ID]], OFFSET($F$10, 0, 0, ROW()-9, 1), SERVICE[[#This Row],[Resources Role]])</f>
        <v>0</v>
      </c>
      <c r="Z1053" s="388">
        <f ca="1">COUNTIFS(OFFSET($F$10, 0, 0, ROW()-9, 1), SERVICE[[#This Row],[Resources Role]], OFFSET($H$10, 0, 0, ROW()-9, 1), SERVICE[[#This Row],[Booking]])</f>
        <v>0</v>
      </c>
    </row>
    <row r="1054" spans="1:26" x14ac:dyDescent="0.25">
      <c r="A1054" s="6" t="str">
        <f ca="1">no.</f>
        <v/>
      </c>
      <c r="E1054" s="4" t="str">
        <f ca="1">position</f>
        <v/>
      </c>
      <c r="J1054" s="318"/>
      <c r="M1054" s="4"/>
      <c r="O1054" s="6"/>
      <c r="Q1054" s="20"/>
      <c r="R1054" s="5" t="str">
        <f ca="1">score</f>
        <v/>
      </c>
      <c r="S1054" s="7" t="str">
        <f ca="1">rescore_svc</f>
        <v/>
      </c>
      <c r="U1054" s="11" t="str">
        <f ca="1">price</f>
        <v/>
      </c>
      <c r="V1054" s="4"/>
      <c r="Y1054" s="388">
        <f ca="1">COUNTIFS(OFFSET($B$10, 0, 0, ROW()-9, 1), SERVICE[[#This Row],[Employee ID]], OFFSET($F$10, 0, 0, ROW()-9, 1), SERVICE[[#This Row],[Resources Role]])</f>
        <v>0</v>
      </c>
      <c r="Z1054" s="388">
        <f ca="1">COUNTIFS(OFFSET($F$10, 0, 0, ROW()-9, 1), SERVICE[[#This Row],[Resources Role]], OFFSET($H$10, 0, 0, ROW()-9, 1), SERVICE[[#This Row],[Booking]])</f>
        <v>0</v>
      </c>
    </row>
    <row r="1055" spans="1:26" x14ac:dyDescent="0.25">
      <c r="A1055" s="6" t="str">
        <f ca="1">no.</f>
        <v/>
      </c>
      <c r="E1055" s="4" t="str">
        <f ca="1">position</f>
        <v/>
      </c>
      <c r="J1055" s="318"/>
      <c r="M1055" s="4"/>
      <c r="O1055" s="6"/>
      <c r="Q1055" s="20"/>
      <c r="R1055" s="5" t="str">
        <f ca="1">score</f>
        <v/>
      </c>
      <c r="S1055" s="7" t="str">
        <f ca="1">rescore_svc</f>
        <v/>
      </c>
      <c r="U1055" s="11" t="str">
        <f ca="1">price</f>
        <v/>
      </c>
      <c r="V1055" s="4"/>
      <c r="Y1055" s="388">
        <f ca="1">COUNTIFS(OFFSET($B$10, 0, 0, ROW()-9, 1), SERVICE[[#This Row],[Employee ID]], OFFSET($F$10, 0, 0, ROW()-9, 1), SERVICE[[#This Row],[Resources Role]])</f>
        <v>0</v>
      </c>
      <c r="Z1055" s="388">
        <f ca="1">COUNTIFS(OFFSET($F$10, 0, 0, ROW()-9, 1), SERVICE[[#This Row],[Resources Role]], OFFSET($H$10, 0, 0, ROW()-9, 1), SERVICE[[#This Row],[Booking]])</f>
        <v>0</v>
      </c>
    </row>
    <row r="1056" spans="1:26" x14ac:dyDescent="0.25">
      <c r="A1056" s="6" t="str">
        <f ca="1">no.</f>
        <v/>
      </c>
      <c r="E1056" s="4" t="str">
        <f ca="1">position</f>
        <v/>
      </c>
      <c r="J1056" s="318"/>
      <c r="M1056" s="4"/>
      <c r="O1056" s="6"/>
      <c r="Q1056" s="20"/>
      <c r="R1056" s="5" t="str">
        <f ca="1">score</f>
        <v/>
      </c>
      <c r="S1056" s="7" t="str">
        <f ca="1">rescore_svc</f>
        <v/>
      </c>
      <c r="U1056" s="11" t="str">
        <f ca="1">price</f>
        <v/>
      </c>
      <c r="V1056" s="4"/>
      <c r="Y1056" s="388">
        <f ca="1">COUNTIFS(OFFSET($B$10, 0, 0, ROW()-9, 1), SERVICE[[#This Row],[Employee ID]], OFFSET($F$10, 0, 0, ROW()-9, 1), SERVICE[[#This Row],[Resources Role]])</f>
        <v>0</v>
      </c>
      <c r="Z1056" s="388">
        <f ca="1">COUNTIFS(OFFSET($F$10, 0, 0, ROW()-9, 1), SERVICE[[#This Row],[Resources Role]], OFFSET($H$10, 0, 0, ROW()-9, 1), SERVICE[[#This Row],[Booking]])</f>
        <v>0</v>
      </c>
    </row>
    <row r="1057" spans="1:26" x14ac:dyDescent="0.25">
      <c r="A1057" s="6" t="str">
        <f ca="1">no.</f>
        <v/>
      </c>
      <c r="E1057" s="4" t="str">
        <f ca="1">position</f>
        <v/>
      </c>
      <c r="J1057" s="318"/>
      <c r="M1057" s="4"/>
      <c r="O1057" s="6"/>
      <c r="Q1057" s="20"/>
      <c r="R1057" s="5" t="str">
        <f ca="1">score</f>
        <v/>
      </c>
      <c r="S1057" s="7" t="str">
        <f ca="1">rescore_svc</f>
        <v/>
      </c>
      <c r="U1057" s="11" t="str">
        <f ca="1">price</f>
        <v/>
      </c>
      <c r="V1057" s="4"/>
      <c r="Y1057" s="388">
        <f ca="1">COUNTIFS(OFFSET($B$10, 0, 0, ROW()-9, 1), SERVICE[[#This Row],[Employee ID]], OFFSET($F$10, 0, 0, ROW()-9, 1), SERVICE[[#This Row],[Resources Role]])</f>
        <v>0</v>
      </c>
      <c r="Z1057" s="388">
        <f ca="1">COUNTIFS(OFFSET($F$10, 0, 0, ROW()-9, 1), SERVICE[[#This Row],[Resources Role]], OFFSET($H$10, 0, 0, ROW()-9, 1), SERVICE[[#This Row],[Booking]])</f>
        <v>0</v>
      </c>
    </row>
    <row r="1058" spans="1:26" x14ac:dyDescent="0.25">
      <c r="A1058" s="6" t="str">
        <f ca="1">no.</f>
        <v/>
      </c>
      <c r="E1058" s="4" t="str">
        <f ca="1">position</f>
        <v/>
      </c>
      <c r="J1058" s="318"/>
      <c r="M1058" s="4"/>
      <c r="O1058" s="6"/>
      <c r="Q1058" s="20"/>
      <c r="R1058" s="5" t="str">
        <f ca="1">score</f>
        <v/>
      </c>
      <c r="S1058" s="7" t="str">
        <f ca="1">rescore_svc</f>
        <v/>
      </c>
      <c r="U1058" s="11" t="str">
        <f ca="1">price</f>
        <v/>
      </c>
      <c r="V1058" s="4"/>
      <c r="Y1058" s="388">
        <f ca="1">COUNTIFS(OFFSET($B$10, 0, 0, ROW()-9, 1), SERVICE[[#This Row],[Employee ID]], OFFSET($F$10, 0, 0, ROW()-9, 1), SERVICE[[#This Row],[Resources Role]])</f>
        <v>0</v>
      </c>
      <c r="Z1058" s="388">
        <f ca="1">COUNTIFS(OFFSET($F$10, 0, 0, ROW()-9, 1), SERVICE[[#This Row],[Resources Role]], OFFSET($H$10, 0, 0, ROW()-9, 1), SERVICE[[#This Row],[Booking]])</f>
        <v>0</v>
      </c>
    </row>
    <row r="1059" spans="1:26" x14ac:dyDescent="0.25">
      <c r="A1059" s="6" t="str">
        <f ca="1">no.</f>
        <v/>
      </c>
      <c r="E1059" s="4" t="str">
        <f ca="1">position</f>
        <v/>
      </c>
      <c r="J1059" s="318"/>
      <c r="M1059" s="4"/>
      <c r="O1059" s="6"/>
      <c r="Q1059" s="20"/>
      <c r="R1059" s="5" t="str">
        <f ca="1">score</f>
        <v/>
      </c>
      <c r="S1059" s="7" t="str">
        <f ca="1">rescore_svc</f>
        <v/>
      </c>
      <c r="U1059" s="11" t="str">
        <f ca="1">price</f>
        <v/>
      </c>
      <c r="V1059" s="4"/>
      <c r="Y1059" s="388">
        <f ca="1">COUNTIFS(OFFSET($B$10, 0, 0, ROW()-9, 1), SERVICE[[#This Row],[Employee ID]], OFFSET($F$10, 0, 0, ROW()-9, 1), SERVICE[[#This Row],[Resources Role]])</f>
        <v>0</v>
      </c>
      <c r="Z1059" s="388">
        <f ca="1">COUNTIFS(OFFSET($F$10, 0, 0, ROW()-9, 1), SERVICE[[#This Row],[Resources Role]], OFFSET($H$10, 0, 0, ROW()-9, 1), SERVICE[[#This Row],[Booking]])</f>
        <v>0</v>
      </c>
    </row>
    <row r="1060" spans="1:26" x14ac:dyDescent="0.25">
      <c r="A1060" s="6" t="str">
        <f ca="1">no.</f>
        <v/>
      </c>
      <c r="E1060" s="4" t="str">
        <f ca="1">position</f>
        <v/>
      </c>
      <c r="J1060" s="318"/>
      <c r="M1060" s="4"/>
      <c r="O1060" s="6"/>
      <c r="Q1060" s="20"/>
      <c r="R1060" s="5" t="str">
        <f ca="1">score</f>
        <v/>
      </c>
      <c r="S1060" s="7" t="str">
        <f ca="1">rescore_svc</f>
        <v/>
      </c>
      <c r="U1060" s="11" t="str">
        <f ca="1">price</f>
        <v/>
      </c>
      <c r="V1060" s="4"/>
      <c r="Y1060" s="388">
        <f ca="1">COUNTIFS(OFFSET($B$10, 0, 0, ROW()-9, 1), SERVICE[[#This Row],[Employee ID]], OFFSET($F$10, 0, 0, ROW()-9, 1), SERVICE[[#This Row],[Resources Role]])</f>
        <v>0</v>
      </c>
      <c r="Z1060" s="388">
        <f ca="1">COUNTIFS(OFFSET($F$10, 0, 0, ROW()-9, 1), SERVICE[[#This Row],[Resources Role]], OFFSET($H$10, 0, 0, ROW()-9, 1), SERVICE[[#This Row],[Booking]])</f>
        <v>0</v>
      </c>
    </row>
    <row r="1061" spans="1:26" x14ac:dyDescent="0.25">
      <c r="A1061" s="6" t="str">
        <f ca="1">no.</f>
        <v/>
      </c>
      <c r="E1061" s="4" t="str">
        <f ca="1">position</f>
        <v/>
      </c>
      <c r="J1061" s="318"/>
      <c r="M1061" s="4"/>
      <c r="O1061" s="6"/>
      <c r="Q1061" s="20"/>
      <c r="R1061" s="5" t="str">
        <f ca="1">score</f>
        <v/>
      </c>
      <c r="S1061" s="7" t="str">
        <f ca="1">rescore_svc</f>
        <v/>
      </c>
      <c r="U1061" s="11" t="str">
        <f ca="1">price</f>
        <v/>
      </c>
      <c r="V1061" s="4"/>
      <c r="Y1061" s="388">
        <f ca="1">COUNTIFS(OFFSET($B$10, 0, 0, ROW()-9, 1), SERVICE[[#This Row],[Employee ID]], OFFSET($F$10, 0, 0, ROW()-9, 1), SERVICE[[#This Row],[Resources Role]])</f>
        <v>0</v>
      </c>
      <c r="Z1061" s="388">
        <f ca="1">COUNTIFS(OFFSET($F$10, 0, 0, ROW()-9, 1), SERVICE[[#This Row],[Resources Role]], OFFSET($H$10, 0, 0, ROW()-9, 1), SERVICE[[#This Row],[Booking]])</f>
        <v>0</v>
      </c>
    </row>
    <row r="1062" spans="1:26" x14ac:dyDescent="0.25">
      <c r="A1062" s="6" t="str">
        <f ca="1">no.</f>
        <v/>
      </c>
      <c r="E1062" s="4" t="str">
        <f ca="1">position</f>
        <v/>
      </c>
      <c r="J1062" s="318"/>
      <c r="M1062" s="4"/>
      <c r="O1062" s="6"/>
      <c r="Q1062" s="20"/>
      <c r="R1062" s="5" t="str">
        <f ca="1">score</f>
        <v/>
      </c>
      <c r="S1062" s="7" t="str">
        <f ca="1">rescore_svc</f>
        <v/>
      </c>
      <c r="U1062" s="11" t="str">
        <f ca="1">price</f>
        <v/>
      </c>
      <c r="V1062" s="4"/>
      <c r="Y1062" s="388">
        <f ca="1">COUNTIFS(OFFSET($B$10, 0, 0, ROW()-9, 1), SERVICE[[#This Row],[Employee ID]], OFFSET($F$10, 0, 0, ROW()-9, 1), SERVICE[[#This Row],[Resources Role]])</f>
        <v>0</v>
      </c>
      <c r="Z1062" s="388">
        <f ca="1">COUNTIFS(OFFSET($F$10, 0, 0, ROW()-9, 1), SERVICE[[#This Row],[Resources Role]], OFFSET($H$10, 0, 0, ROW()-9, 1), SERVICE[[#This Row],[Booking]])</f>
        <v>0</v>
      </c>
    </row>
    <row r="1063" spans="1:26" x14ac:dyDescent="0.25">
      <c r="A1063" s="6" t="str">
        <f ca="1">no.</f>
        <v/>
      </c>
      <c r="E1063" s="4" t="str">
        <f ca="1">position</f>
        <v/>
      </c>
      <c r="J1063" s="318"/>
      <c r="M1063" s="4"/>
      <c r="O1063" s="6"/>
      <c r="Q1063" s="20"/>
      <c r="R1063" s="5" t="str">
        <f ca="1">score</f>
        <v/>
      </c>
      <c r="S1063" s="7" t="str">
        <f ca="1">rescore_svc</f>
        <v/>
      </c>
      <c r="U1063" s="11" t="str">
        <f ca="1">price</f>
        <v/>
      </c>
      <c r="V1063" s="4"/>
      <c r="Y1063" s="388">
        <f ca="1">COUNTIFS(OFFSET($B$10, 0, 0, ROW()-9, 1), SERVICE[[#This Row],[Employee ID]], OFFSET($F$10, 0, 0, ROW()-9, 1), SERVICE[[#This Row],[Resources Role]])</f>
        <v>0</v>
      </c>
      <c r="Z1063" s="388">
        <f ca="1">COUNTIFS(OFFSET($F$10, 0, 0, ROW()-9, 1), SERVICE[[#This Row],[Resources Role]], OFFSET($H$10, 0, 0, ROW()-9, 1), SERVICE[[#This Row],[Booking]])</f>
        <v>0</v>
      </c>
    </row>
    <row r="1064" spans="1:26" x14ac:dyDescent="0.25">
      <c r="A1064" s="6" t="str">
        <f ca="1">no.</f>
        <v/>
      </c>
      <c r="E1064" s="4" t="str">
        <f ca="1">position</f>
        <v/>
      </c>
      <c r="J1064" s="318"/>
      <c r="M1064" s="4"/>
      <c r="O1064" s="6"/>
      <c r="Q1064" s="20"/>
      <c r="R1064" s="5" t="str">
        <f ca="1">score</f>
        <v/>
      </c>
      <c r="S1064" s="7" t="str">
        <f ca="1">rescore_svc</f>
        <v/>
      </c>
      <c r="U1064" s="11" t="str">
        <f ca="1">price</f>
        <v/>
      </c>
      <c r="V1064" s="4"/>
      <c r="Y1064" s="388">
        <f ca="1">COUNTIFS(OFFSET($B$10, 0, 0, ROW()-9, 1), SERVICE[[#This Row],[Employee ID]], OFFSET($F$10, 0, 0, ROW()-9, 1), SERVICE[[#This Row],[Resources Role]])</f>
        <v>0</v>
      </c>
      <c r="Z1064" s="388">
        <f ca="1">COUNTIFS(OFFSET($F$10, 0, 0, ROW()-9, 1), SERVICE[[#This Row],[Resources Role]], OFFSET($H$10, 0, 0, ROW()-9, 1), SERVICE[[#This Row],[Booking]])</f>
        <v>0</v>
      </c>
    </row>
    <row r="1065" spans="1:26" x14ac:dyDescent="0.25">
      <c r="A1065" s="6" t="str">
        <f ca="1">no.</f>
        <v/>
      </c>
      <c r="E1065" s="4" t="str">
        <f ca="1">position</f>
        <v/>
      </c>
      <c r="J1065" s="318"/>
      <c r="M1065" s="4"/>
      <c r="O1065" s="6"/>
      <c r="Q1065" s="20"/>
      <c r="R1065" s="5" t="str">
        <f ca="1">score</f>
        <v/>
      </c>
      <c r="S1065" s="7" t="str">
        <f ca="1">rescore_svc</f>
        <v/>
      </c>
      <c r="U1065" s="11" t="str">
        <f ca="1">price</f>
        <v/>
      </c>
      <c r="V1065" s="4"/>
      <c r="Y1065" s="388">
        <f ca="1">COUNTIFS(OFFSET($B$10, 0, 0, ROW()-9, 1), SERVICE[[#This Row],[Employee ID]], OFFSET($F$10, 0, 0, ROW()-9, 1), SERVICE[[#This Row],[Resources Role]])</f>
        <v>0</v>
      </c>
      <c r="Z1065" s="388">
        <f ca="1">COUNTIFS(OFFSET($F$10, 0, 0, ROW()-9, 1), SERVICE[[#This Row],[Resources Role]], OFFSET($H$10, 0, 0, ROW()-9, 1), SERVICE[[#This Row],[Booking]])</f>
        <v>0</v>
      </c>
    </row>
    <row r="1066" spans="1:26" x14ac:dyDescent="0.25">
      <c r="A1066" s="6" t="str">
        <f ca="1">no.</f>
        <v/>
      </c>
      <c r="E1066" s="4" t="str">
        <f ca="1">position</f>
        <v/>
      </c>
      <c r="J1066" s="318"/>
      <c r="M1066" s="4"/>
      <c r="O1066" s="6"/>
      <c r="Q1066" s="20"/>
      <c r="R1066" s="5" t="str">
        <f ca="1">score</f>
        <v/>
      </c>
      <c r="S1066" s="7" t="str">
        <f ca="1">rescore_svc</f>
        <v/>
      </c>
      <c r="U1066" s="11" t="str">
        <f ca="1">price</f>
        <v/>
      </c>
      <c r="V1066" s="4"/>
      <c r="Y1066" s="388">
        <f ca="1">COUNTIFS(OFFSET($B$10, 0, 0, ROW()-9, 1), SERVICE[[#This Row],[Employee ID]], OFFSET($F$10, 0, 0, ROW()-9, 1), SERVICE[[#This Row],[Resources Role]])</f>
        <v>0</v>
      </c>
      <c r="Z1066" s="388">
        <f ca="1">COUNTIFS(OFFSET($F$10, 0, 0, ROW()-9, 1), SERVICE[[#This Row],[Resources Role]], OFFSET($H$10, 0, 0, ROW()-9, 1), SERVICE[[#This Row],[Booking]])</f>
        <v>0</v>
      </c>
    </row>
    <row r="1067" spans="1:26" x14ac:dyDescent="0.25">
      <c r="A1067" s="6" t="str">
        <f ca="1">no.</f>
        <v/>
      </c>
      <c r="E1067" s="4" t="str">
        <f ca="1">position</f>
        <v/>
      </c>
      <c r="J1067" s="318"/>
      <c r="M1067" s="4"/>
      <c r="O1067" s="6"/>
      <c r="Q1067" s="20"/>
      <c r="R1067" s="5" t="str">
        <f ca="1">score</f>
        <v/>
      </c>
      <c r="S1067" s="7" t="str">
        <f ca="1">rescore_svc</f>
        <v/>
      </c>
      <c r="U1067" s="11" t="str">
        <f ca="1">price</f>
        <v/>
      </c>
      <c r="V1067" s="4"/>
      <c r="Y1067" s="388">
        <f ca="1">COUNTIFS(OFFSET($B$10, 0, 0, ROW()-9, 1), SERVICE[[#This Row],[Employee ID]], OFFSET($F$10, 0, 0, ROW()-9, 1), SERVICE[[#This Row],[Resources Role]])</f>
        <v>0</v>
      </c>
      <c r="Z1067" s="388">
        <f ca="1">COUNTIFS(OFFSET($F$10, 0, 0, ROW()-9, 1), SERVICE[[#This Row],[Resources Role]], OFFSET($H$10, 0, 0, ROW()-9, 1), SERVICE[[#This Row],[Booking]])</f>
        <v>0</v>
      </c>
    </row>
    <row r="1068" spans="1:26" x14ac:dyDescent="0.25">
      <c r="A1068" s="6" t="str">
        <f ca="1">no.</f>
        <v/>
      </c>
      <c r="E1068" s="4" t="str">
        <f ca="1">position</f>
        <v/>
      </c>
      <c r="J1068" s="318"/>
      <c r="M1068" s="4"/>
      <c r="O1068" s="6"/>
      <c r="Q1068" s="20"/>
      <c r="R1068" s="5" t="str">
        <f ca="1">score</f>
        <v/>
      </c>
      <c r="S1068" s="7" t="str">
        <f ca="1">rescore_svc</f>
        <v/>
      </c>
      <c r="U1068" s="11" t="str">
        <f ca="1">price</f>
        <v/>
      </c>
      <c r="V1068" s="4"/>
      <c r="Y1068" s="388">
        <f ca="1">COUNTIFS(OFFSET($B$10, 0, 0, ROW()-9, 1), SERVICE[[#This Row],[Employee ID]], OFFSET($F$10, 0, 0, ROW()-9, 1), SERVICE[[#This Row],[Resources Role]])</f>
        <v>0</v>
      </c>
      <c r="Z1068" s="388">
        <f ca="1">COUNTIFS(OFFSET($F$10, 0, 0, ROW()-9, 1), SERVICE[[#This Row],[Resources Role]], OFFSET($H$10, 0, 0, ROW()-9, 1), SERVICE[[#This Row],[Booking]])</f>
        <v>0</v>
      </c>
    </row>
    <row r="1069" spans="1:26" x14ac:dyDescent="0.25">
      <c r="A1069" s="6" t="str">
        <f ca="1">no.</f>
        <v/>
      </c>
      <c r="E1069" s="4" t="str">
        <f ca="1">position</f>
        <v/>
      </c>
      <c r="J1069" s="318"/>
      <c r="M1069" s="4"/>
      <c r="O1069" s="6"/>
      <c r="Q1069" s="20"/>
      <c r="R1069" s="5" t="str">
        <f ca="1">score</f>
        <v/>
      </c>
      <c r="S1069" s="7" t="str">
        <f ca="1">rescore_svc</f>
        <v/>
      </c>
      <c r="U1069" s="11" t="str">
        <f ca="1">price</f>
        <v/>
      </c>
      <c r="V1069" s="4"/>
      <c r="Y1069" s="388">
        <f ca="1">COUNTIFS(OFFSET($B$10, 0, 0, ROW()-9, 1), SERVICE[[#This Row],[Employee ID]], OFFSET($F$10, 0, 0, ROW()-9, 1), SERVICE[[#This Row],[Resources Role]])</f>
        <v>0</v>
      </c>
      <c r="Z1069" s="388">
        <f ca="1">COUNTIFS(OFFSET($F$10, 0, 0, ROW()-9, 1), SERVICE[[#This Row],[Resources Role]], OFFSET($H$10, 0, 0, ROW()-9, 1), SERVICE[[#This Row],[Booking]])</f>
        <v>0</v>
      </c>
    </row>
    <row r="1070" spans="1:26" x14ac:dyDescent="0.25">
      <c r="A1070" s="6" t="str">
        <f ca="1">no.</f>
        <v/>
      </c>
      <c r="E1070" s="4" t="str">
        <f ca="1">position</f>
        <v/>
      </c>
      <c r="J1070" s="318"/>
      <c r="M1070" s="4"/>
      <c r="O1070" s="6"/>
      <c r="Q1070" s="20"/>
      <c r="R1070" s="5" t="str">
        <f ca="1">score</f>
        <v/>
      </c>
      <c r="S1070" s="7" t="str">
        <f ca="1">rescore_svc</f>
        <v/>
      </c>
      <c r="U1070" s="11" t="str">
        <f ca="1">price</f>
        <v/>
      </c>
      <c r="V1070" s="4"/>
      <c r="Y1070" s="388">
        <f ca="1">COUNTIFS(OFFSET($B$10, 0, 0, ROW()-9, 1), SERVICE[[#This Row],[Employee ID]], OFFSET($F$10, 0, 0, ROW()-9, 1), SERVICE[[#This Row],[Resources Role]])</f>
        <v>0</v>
      </c>
      <c r="Z1070" s="388">
        <f ca="1">COUNTIFS(OFFSET($F$10, 0, 0, ROW()-9, 1), SERVICE[[#This Row],[Resources Role]], OFFSET($H$10, 0, 0, ROW()-9, 1), SERVICE[[#This Row],[Booking]])</f>
        <v>0</v>
      </c>
    </row>
    <row r="1071" spans="1:26" x14ac:dyDescent="0.25">
      <c r="A1071" s="6" t="str">
        <f ca="1">no.</f>
        <v/>
      </c>
      <c r="E1071" s="4" t="str">
        <f ca="1">position</f>
        <v/>
      </c>
      <c r="J1071" s="318"/>
      <c r="M1071" s="4"/>
      <c r="O1071" s="6"/>
      <c r="Q1071" s="20"/>
      <c r="R1071" s="5" t="str">
        <f ca="1">score</f>
        <v/>
      </c>
      <c r="S1071" s="7" t="str">
        <f ca="1">rescore_svc</f>
        <v/>
      </c>
      <c r="U1071" s="11" t="str">
        <f ca="1">price</f>
        <v/>
      </c>
      <c r="V1071" s="4"/>
      <c r="Y1071" s="388">
        <f ca="1">COUNTIFS(OFFSET($B$10, 0, 0, ROW()-9, 1), SERVICE[[#This Row],[Employee ID]], OFFSET($F$10, 0, 0, ROW()-9, 1), SERVICE[[#This Row],[Resources Role]])</f>
        <v>0</v>
      </c>
      <c r="Z1071" s="388">
        <f ca="1">COUNTIFS(OFFSET($F$10, 0, 0, ROW()-9, 1), SERVICE[[#This Row],[Resources Role]], OFFSET($H$10, 0, 0, ROW()-9, 1), SERVICE[[#This Row],[Booking]])</f>
        <v>0</v>
      </c>
    </row>
    <row r="1072" spans="1:26" x14ac:dyDescent="0.25">
      <c r="A1072" s="6" t="str">
        <f ca="1">no.</f>
        <v/>
      </c>
      <c r="E1072" s="4" t="str">
        <f ca="1">position</f>
        <v/>
      </c>
      <c r="J1072" s="318"/>
      <c r="M1072" s="4"/>
      <c r="O1072" s="6"/>
      <c r="Q1072" s="20"/>
      <c r="R1072" s="5" t="str">
        <f ca="1">score</f>
        <v/>
      </c>
      <c r="S1072" s="7" t="str">
        <f ca="1">rescore_svc</f>
        <v/>
      </c>
      <c r="U1072" s="11" t="str">
        <f ca="1">price</f>
        <v/>
      </c>
      <c r="V1072" s="4"/>
      <c r="Y1072" s="388">
        <f ca="1">COUNTIFS(OFFSET($B$10, 0, 0, ROW()-9, 1), SERVICE[[#This Row],[Employee ID]], OFFSET($F$10, 0, 0, ROW()-9, 1), SERVICE[[#This Row],[Resources Role]])</f>
        <v>0</v>
      </c>
      <c r="Z1072" s="388">
        <f ca="1">COUNTIFS(OFFSET($F$10, 0, 0, ROW()-9, 1), SERVICE[[#This Row],[Resources Role]], OFFSET($H$10, 0, 0, ROW()-9, 1), SERVICE[[#This Row],[Booking]])</f>
        <v>0</v>
      </c>
    </row>
    <row r="1073" spans="1:26" x14ac:dyDescent="0.25">
      <c r="A1073" s="6" t="str">
        <f ca="1">no.</f>
        <v/>
      </c>
      <c r="E1073" s="4" t="str">
        <f ca="1">position</f>
        <v/>
      </c>
      <c r="J1073" s="318"/>
      <c r="M1073" s="4"/>
      <c r="O1073" s="6"/>
      <c r="Q1073" s="20"/>
      <c r="R1073" s="5" t="str">
        <f ca="1">score</f>
        <v/>
      </c>
      <c r="S1073" s="7" t="str">
        <f ca="1">rescore_svc</f>
        <v/>
      </c>
      <c r="U1073" s="11" t="str">
        <f ca="1">price</f>
        <v/>
      </c>
      <c r="V1073" s="4"/>
      <c r="Y1073" s="388">
        <f ca="1">COUNTIFS(OFFSET($B$10, 0, 0, ROW()-9, 1), SERVICE[[#This Row],[Employee ID]], OFFSET($F$10, 0, 0, ROW()-9, 1), SERVICE[[#This Row],[Resources Role]])</f>
        <v>0</v>
      </c>
      <c r="Z1073" s="388">
        <f ca="1">COUNTIFS(OFFSET($F$10, 0, 0, ROW()-9, 1), SERVICE[[#This Row],[Resources Role]], OFFSET($H$10, 0, 0, ROW()-9, 1), SERVICE[[#This Row],[Booking]])</f>
        <v>0</v>
      </c>
    </row>
    <row r="1074" spans="1:26" x14ac:dyDescent="0.25">
      <c r="A1074" s="6" t="str">
        <f ca="1">no.</f>
        <v/>
      </c>
      <c r="E1074" s="4" t="str">
        <f ca="1">position</f>
        <v/>
      </c>
      <c r="J1074" s="318"/>
      <c r="M1074" s="4"/>
      <c r="O1074" s="6"/>
      <c r="Q1074" s="20"/>
      <c r="R1074" s="5" t="str">
        <f ca="1">score</f>
        <v/>
      </c>
      <c r="S1074" s="7" t="str">
        <f ca="1">rescore_svc</f>
        <v/>
      </c>
      <c r="U1074" s="11" t="str">
        <f ca="1">price</f>
        <v/>
      </c>
      <c r="V1074" s="4"/>
      <c r="Y1074" s="388">
        <f ca="1">COUNTIFS(OFFSET($B$10, 0, 0, ROW()-9, 1), SERVICE[[#This Row],[Employee ID]], OFFSET($F$10, 0, 0, ROW()-9, 1), SERVICE[[#This Row],[Resources Role]])</f>
        <v>0</v>
      </c>
      <c r="Z1074" s="388">
        <f ca="1">COUNTIFS(OFFSET($F$10, 0, 0, ROW()-9, 1), SERVICE[[#This Row],[Resources Role]], OFFSET($H$10, 0, 0, ROW()-9, 1), SERVICE[[#This Row],[Booking]])</f>
        <v>0</v>
      </c>
    </row>
    <row r="1075" spans="1:26" x14ac:dyDescent="0.25">
      <c r="A1075" s="6" t="str">
        <f ca="1">no.</f>
        <v/>
      </c>
      <c r="E1075" s="4" t="str">
        <f ca="1">position</f>
        <v/>
      </c>
      <c r="J1075" s="318"/>
      <c r="M1075" s="4"/>
      <c r="O1075" s="6"/>
      <c r="Q1075" s="20"/>
      <c r="R1075" s="5" t="str">
        <f ca="1">score</f>
        <v/>
      </c>
      <c r="S1075" s="7" t="str">
        <f ca="1">rescore_svc</f>
        <v/>
      </c>
      <c r="U1075" s="11" t="str">
        <f ca="1">price</f>
        <v/>
      </c>
      <c r="V1075" s="4"/>
      <c r="Y1075" s="388">
        <f ca="1">COUNTIFS(OFFSET($B$10, 0, 0, ROW()-9, 1), SERVICE[[#This Row],[Employee ID]], OFFSET($F$10, 0, 0, ROW()-9, 1), SERVICE[[#This Row],[Resources Role]])</f>
        <v>0</v>
      </c>
      <c r="Z1075" s="388">
        <f ca="1">COUNTIFS(OFFSET($F$10, 0, 0, ROW()-9, 1), SERVICE[[#This Row],[Resources Role]], OFFSET($H$10, 0, 0, ROW()-9, 1), SERVICE[[#This Row],[Booking]])</f>
        <v>0</v>
      </c>
    </row>
    <row r="1076" spans="1:26" x14ac:dyDescent="0.25">
      <c r="A1076" s="6" t="str">
        <f ca="1">no.</f>
        <v/>
      </c>
      <c r="E1076" s="4" t="str">
        <f ca="1">position</f>
        <v/>
      </c>
      <c r="J1076" s="318"/>
      <c r="M1076" s="4"/>
      <c r="O1076" s="6"/>
      <c r="Q1076" s="20"/>
      <c r="R1076" s="5" t="str">
        <f ca="1">score</f>
        <v/>
      </c>
      <c r="S1076" s="7" t="str">
        <f ca="1">rescore_svc</f>
        <v/>
      </c>
      <c r="U1076" s="11" t="str">
        <f ca="1">price</f>
        <v/>
      </c>
      <c r="V1076" s="4"/>
      <c r="Y1076" s="388">
        <f ca="1">COUNTIFS(OFFSET($B$10, 0, 0, ROW()-9, 1), SERVICE[[#This Row],[Employee ID]], OFFSET($F$10, 0, 0, ROW()-9, 1), SERVICE[[#This Row],[Resources Role]])</f>
        <v>0</v>
      </c>
      <c r="Z1076" s="388">
        <f ca="1">COUNTIFS(OFFSET($F$10, 0, 0, ROW()-9, 1), SERVICE[[#This Row],[Resources Role]], OFFSET($H$10, 0, 0, ROW()-9, 1), SERVICE[[#This Row],[Booking]])</f>
        <v>0</v>
      </c>
    </row>
    <row r="1077" spans="1:26" x14ac:dyDescent="0.25">
      <c r="A1077" s="6" t="str">
        <f ca="1">no.</f>
        <v/>
      </c>
      <c r="E1077" s="4" t="str">
        <f ca="1">position</f>
        <v/>
      </c>
      <c r="J1077" s="318"/>
      <c r="M1077" s="4"/>
      <c r="O1077" s="6"/>
      <c r="Q1077" s="20"/>
      <c r="R1077" s="5" t="str">
        <f ca="1">score</f>
        <v/>
      </c>
      <c r="S1077" s="7" t="str">
        <f ca="1">rescore_svc</f>
        <v/>
      </c>
      <c r="U1077" s="11" t="str">
        <f ca="1">price</f>
        <v/>
      </c>
      <c r="V1077" s="4"/>
      <c r="Y1077" s="388">
        <f ca="1">COUNTIFS(OFFSET($B$10, 0, 0, ROW()-9, 1), SERVICE[[#This Row],[Employee ID]], OFFSET($F$10, 0, 0, ROW()-9, 1), SERVICE[[#This Row],[Resources Role]])</f>
        <v>0</v>
      </c>
      <c r="Z1077" s="388">
        <f ca="1">COUNTIFS(OFFSET($F$10, 0, 0, ROW()-9, 1), SERVICE[[#This Row],[Resources Role]], OFFSET($H$10, 0, 0, ROW()-9, 1), SERVICE[[#This Row],[Booking]])</f>
        <v>0</v>
      </c>
    </row>
    <row r="1078" spans="1:26" x14ac:dyDescent="0.25">
      <c r="A1078" s="6" t="str">
        <f ca="1">no.</f>
        <v/>
      </c>
      <c r="E1078" s="4" t="str">
        <f ca="1">position</f>
        <v/>
      </c>
      <c r="J1078" s="318"/>
      <c r="M1078" s="4"/>
      <c r="O1078" s="6"/>
      <c r="Q1078" s="20"/>
      <c r="R1078" s="5" t="str">
        <f ca="1">score</f>
        <v/>
      </c>
      <c r="S1078" s="7" t="str">
        <f ca="1">rescore_svc</f>
        <v/>
      </c>
      <c r="U1078" s="11" t="str">
        <f ca="1">price</f>
        <v/>
      </c>
      <c r="V1078" s="4"/>
      <c r="Y1078" s="388">
        <f ca="1">COUNTIFS(OFFSET($B$10, 0, 0, ROW()-9, 1), SERVICE[[#This Row],[Employee ID]], OFFSET($F$10, 0, 0, ROW()-9, 1), SERVICE[[#This Row],[Resources Role]])</f>
        <v>0</v>
      </c>
      <c r="Z1078" s="388">
        <f ca="1">COUNTIFS(OFFSET($F$10, 0, 0, ROW()-9, 1), SERVICE[[#This Row],[Resources Role]], OFFSET($H$10, 0, 0, ROW()-9, 1), SERVICE[[#This Row],[Booking]])</f>
        <v>0</v>
      </c>
    </row>
    <row r="1079" spans="1:26" x14ac:dyDescent="0.25">
      <c r="A1079" s="6" t="str">
        <f ca="1">no.</f>
        <v/>
      </c>
      <c r="E1079" s="4" t="str">
        <f ca="1">position</f>
        <v/>
      </c>
      <c r="J1079" s="318"/>
      <c r="M1079" s="4"/>
      <c r="O1079" s="6"/>
      <c r="Q1079" s="20"/>
      <c r="R1079" s="5" t="str">
        <f ca="1">score</f>
        <v/>
      </c>
      <c r="S1079" s="7" t="str">
        <f ca="1">rescore_svc</f>
        <v/>
      </c>
      <c r="U1079" s="11" t="str">
        <f ca="1">price</f>
        <v/>
      </c>
      <c r="V1079" s="4"/>
      <c r="Y1079" s="388">
        <f ca="1">COUNTIFS(OFFSET($B$10, 0, 0, ROW()-9, 1), SERVICE[[#This Row],[Employee ID]], OFFSET($F$10, 0, 0, ROW()-9, 1), SERVICE[[#This Row],[Resources Role]])</f>
        <v>0</v>
      </c>
      <c r="Z1079" s="388">
        <f ca="1">COUNTIFS(OFFSET($F$10, 0, 0, ROW()-9, 1), SERVICE[[#This Row],[Resources Role]], OFFSET($H$10, 0, 0, ROW()-9, 1), SERVICE[[#This Row],[Booking]])</f>
        <v>0</v>
      </c>
    </row>
    <row r="1080" spans="1:26" x14ac:dyDescent="0.25">
      <c r="A1080" s="6" t="str">
        <f ca="1">no.</f>
        <v/>
      </c>
      <c r="E1080" s="4" t="str">
        <f ca="1">position</f>
        <v/>
      </c>
      <c r="J1080" s="318"/>
      <c r="M1080" s="4"/>
      <c r="O1080" s="6"/>
      <c r="Q1080" s="20"/>
      <c r="R1080" s="5" t="str">
        <f ca="1">score</f>
        <v/>
      </c>
      <c r="S1080" s="7" t="str">
        <f ca="1">rescore_svc</f>
        <v/>
      </c>
      <c r="U1080" s="11" t="str">
        <f ca="1">price</f>
        <v/>
      </c>
      <c r="V1080" s="4"/>
      <c r="Y1080" s="388">
        <f ca="1">COUNTIFS(OFFSET($B$10, 0, 0, ROW()-9, 1), SERVICE[[#This Row],[Employee ID]], OFFSET($F$10, 0, 0, ROW()-9, 1), SERVICE[[#This Row],[Resources Role]])</f>
        <v>0</v>
      </c>
      <c r="Z1080" s="388">
        <f ca="1">COUNTIFS(OFFSET($F$10, 0, 0, ROW()-9, 1), SERVICE[[#This Row],[Resources Role]], OFFSET($H$10, 0, 0, ROW()-9, 1), SERVICE[[#This Row],[Booking]])</f>
        <v>0</v>
      </c>
    </row>
    <row r="1081" spans="1:26" x14ac:dyDescent="0.25">
      <c r="A1081" s="6" t="str">
        <f ca="1">no.</f>
        <v/>
      </c>
      <c r="E1081" s="4" t="str">
        <f ca="1">position</f>
        <v/>
      </c>
      <c r="J1081" s="318"/>
      <c r="M1081" s="4"/>
      <c r="O1081" s="6"/>
      <c r="Q1081" s="20"/>
      <c r="R1081" s="5" t="str">
        <f ca="1">score</f>
        <v/>
      </c>
      <c r="S1081" s="7" t="str">
        <f ca="1">rescore_svc</f>
        <v/>
      </c>
      <c r="U1081" s="11" t="str">
        <f ca="1">price</f>
        <v/>
      </c>
      <c r="V1081" s="4"/>
      <c r="Y1081" s="388">
        <f ca="1">COUNTIFS(OFFSET($B$10, 0, 0, ROW()-9, 1), SERVICE[[#This Row],[Employee ID]], OFFSET($F$10, 0, 0, ROW()-9, 1), SERVICE[[#This Row],[Resources Role]])</f>
        <v>0</v>
      </c>
      <c r="Z1081" s="388">
        <f ca="1">COUNTIFS(OFFSET($F$10, 0, 0, ROW()-9, 1), SERVICE[[#This Row],[Resources Role]], OFFSET($H$10, 0, 0, ROW()-9, 1), SERVICE[[#This Row],[Booking]])</f>
        <v>0</v>
      </c>
    </row>
    <row r="1082" spans="1:26" x14ac:dyDescent="0.25">
      <c r="A1082" s="6" t="str">
        <f ca="1">no.</f>
        <v/>
      </c>
      <c r="E1082" s="4" t="str">
        <f ca="1">position</f>
        <v/>
      </c>
      <c r="J1082" s="318"/>
      <c r="M1082" s="4"/>
      <c r="O1082" s="6"/>
      <c r="Q1082" s="20"/>
      <c r="R1082" s="5" t="str">
        <f ca="1">score</f>
        <v/>
      </c>
      <c r="S1082" s="7" t="str">
        <f ca="1">rescore_svc</f>
        <v/>
      </c>
      <c r="U1082" s="11" t="str">
        <f ca="1">price</f>
        <v/>
      </c>
      <c r="V1082" s="4"/>
      <c r="Y1082" s="388">
        <f ca="1">COUNTIFS(OFFSET($B$10, 0, 0, ROW()-9, 1), SERVICE[[#This Row],[Employee ID]], OFFSET($F$10, 0, 0, ROW()-9, 1), SERVICE[[#This Row],[Resources Role]])</f>
        <v>0</v>
      </c>
      <c r="Z1082" s="388">
        <f ca="1">COUNTIFS(OFFSET($F$10, 0, 0, ROW()-9, 1), SERVICE[[#This Row],[Resources Role]], OFFSET($H$10, 0, 0, ROW()-9, 1), SERVICE[[#This Row],[Booking]])</f>
        <v>0</v>
      </c>
    </row>
    <row r="1083" spans="1:26" x14ac:dyDescent="0.25">
      <c r="A1083" s="6" t="str">
        <f ca="1">no.</f>
        <v/>
      </c>
      <c r="E1083" s="4" t="str">
        <f ca="1">position</f>
        <v/>
      </c>
      <c r="J1083" s="318"/>
      <c r="M1083" s="4"/>
      <c r="O1083" s="6"/>
      <c r="Q1083" s="20"/>
      <c r="R1083" s="5" t="str">
        <f ca="1">score</f>
        <v/>
      </c>
      <c r="S1083" s="7" t="str">
        <f ca="1">rescore_svc</f>
        <v/>
      </c>
      <c r="U1083" s="11" t="str">
        <f ca="1">price</f>
        <v/>
      </c>
      <c r="V1083" s="4"/>
      <c r="Y1083" s="388">
        <f ca="1">COUNTIFS(OFFSET($B$10, 0, 0, ROW()-9, 1), SERVICE[[#This Row],[Employee ID]], OFFSET($F$10, 0, 0, ROW()-9, 1), SERVICE[[#This Row],[Resources Role]])</f>
        <v>0</v>
      </c>
      <c r="Z1083" s="388">
        <f ca="1">COUNTIFS(OFFSET($F$10, 0, 0, ROW()-9, 1), SERVICE[[#This Row],[Resources Role]], OFFSET($H$10, 0, 0, ROW()-9, 1), SERVICE[[#This Row],[Booking]])</f>
        <v>0</v>
      </c>
    </row>
    <row r="1084" spans="1:26" x14ac:dyDescent="0.25">
      <c r="A1084" s="6" t="str">
        <f ca="1">no.</f>
        <v/>
      </c>
      <c r="E1084" s="4" t="str">
        <f ca="1">position</f>
        <v/>
      </c>
      <c r="J1084" s="318"/>
      <c r="M1084" s="4"/>
      <c r="O1084" s="6"/>
      <c r="Q1084" s="20"/>
      <c r="R1084" s="5" t="str">
        <f ca="1">score</f>
        <v/>
      </c>
      <c r="S1084" s="7" t="str">
        <f ca="1">rescore_svc</f>
        <v/>
      </c>
      <c r="U1084" s="11" t="str">
        <f ca="1">price</f>
        <v/>
      </c>
      <c r="V1084" s="4"/>
      <c r="Y1084" s="388">
        <f ca="1">COUNTIFS(OFFSET($B$10, 0, 0, ROW()-9, 1), SERVICE[[#This Row],[Employee ID]], OFFSET($F$10, 0, 0, ROW()-9, 1), SERVICE[[#This Row],[Resources Role]])</f>
        <v>0</v>
      </c>
      <c r="Z1084" s="388">
        <f ca="1">COUNTIFS(OFFSET($F$10, 0, 0, ROW()-9, 1), SERVICE[[#This Row],[Resources Role]], OFFSET($H$10, 0, 0, ROW()-9, 1), SERVICE[[#This Row],[Booking]])</f>
        <v>0</v>
      </c>
    </row>
    <row r="1085" spans="1:26" x14ac:dyDescent="0.25">
      <c r="A1085" s="6" t="str">
        <f ca="1">no.</f>
        <v/>
      </c>
      <c r="E1085" s="4" t="str">
        <f ca="1">position</f>
        <v/>
      </c>
      <c r="J1085" s="318"/>
      <c r="M1085" s="4"/>
      <c r="O1085" s="6"/>
      <c r="Q1085" s="20"/>
      <c r="R1085" s="5" t="str">
        <f ca="1">score</f>
        <v/>
      </c>
      <c r="S1085" s="7" t="str">
        <f ca="1">rescore_svc</f>
        <v/>
      </c>
      <c r="U1085" s="11" t="str">
        <f ca="1">price</f>
        <v/>
      </c>
      <c r="V1085" s="4"/>
      <c r="Y1085" s="388">
        <f ca="1">COUNTIFS(OFFSET($B$10, 0, 0, ROW()-9, 1), SERVICE[[#This Row],[Employee ID]], OFFSET($F$10, 0, 0, ROW()-9, 1), SERVICE[[#This Row],[Resources Role]])</f>
        <v>0</v>
      </c>
      <c r="Z1085" s="388">
        <f ca="1">COUNTIFS(OFFSET($F$10, 0, 0, ROW()-9, 1), SERVICE[[#This Row],[Resources Role]], OFFSET($H$10, 0, 0, ROW()-9, 1), SERVICE[[#This Row],[Booking]])</f>
        <v>0</v>
      </c>
    </row>
    <row r="1086" spans="1:26" x14ac:dyDescent="0.25">
      <c r="A1086" s="6" t="str">
        <f ca="1">no.</f>
        <v/>
      </c>
      <c r="E1086" s="4" t="str">
        <f ca="1">position</f>
        <v/>
      </c>
      <c r="J1086" s="318"/>
      <c r="M1086" s="4"/>
      <c r="O1086" s="6"/>
      <c r="Q1086" s="20"/>
      <c r="R1086" s="5" t="str">
        <f ca="1">score</f>
        <v/>
      </c>
      <c r="S1086" s="7" t="str">
        <f ca="1">rescore_svc</f>
        <v/>
      </c>
      <c r="U1086" s="11" t="str">
        <f ca="1">price</f>
        <v/>
      </c>
      <c r="V1086" s="4"/>
      <c r="Y1086" s="388">
        <f ca="1">COUNTIFS(OFFSET($B$10, 0, 0, ROW()-9, 1), SERVICE[[#This Row],[Employee ID]], OFFSET($F$10, 0, 0, ROW()-9, 1), SERVICE[[#This Row],[Resources Role]])</f>
        <v>0</v>
      </c>
      <c r="Z1086" s="388">
        <f ca="1">COUNTIFS(OFFSET($F$10, 0, 0, ROW()-9, 1), SERVICE[[#This Row],[Resources Role]], OFFSET($H$10, 0, 0, ROW()-9, 1), SERVICE[[#This Row],[Booking]])</f>
        <v>0</v>
      </c>
    </row>
    <row r="1087" spans="1:26" x14ac:dyDescent="0.25">
      <c r="A1087" s="6" t="str">
        <f ca="1">no.</f>
        <v/>
      </c>
      <c r="E1087" s="4" t="str">
        <f ca="1">position</f>
        <v/>
      </c>
      <c r="J1087" s="318"/>
      <c r="M1087" s="4"/>
      <c r="O1087" s="6"/>
      <c r="Q1087" s="20"/>
      <c r="R1087" s="5" t="str">
        <f ca="1">score</f>
        <v/>
      </c>
      <c r="S1087" s="7" t="str">
        <f ca="1">rescore_svc</f>
        <v/>
      </c>
      <c r="U1087" s="11" t="str">
        <f ca="1">price</f>
        <v/>
      </c>
      <c r="V1087" s="4"/>
      <c r="Y1087" s="388">
        <f ca="1">COUNTIFS(OFFSET($B$10, 0, 0, ROW()-9, 1), SERVICE[[#This Row],[Employee ID]], OFFSET($F$10, 0, 0, ROW()-9, 1), SERVICE[[#This Row],[Resources Role]])</f>
        <v>0</v>
      </c>
      <c r="Z1087" s="388">
        <f ca="1">COUNTIFS(OFFSET($F$10, 0, 0, ROW()-9, 1), SERVICE[[#This Row],[Resources Role]], OFFSET($H$10, 0, 0, ROW()-9, 1), SERVICE[[#This Row],[Booking]])</f>
        <v>0</v>
      </c>
    </row>
    <row r="1088" spans="1:26" x14ac:dyDescent="0.25">
      <c r="A1088" s="6" t="str">
        <f ca="1">no.</f>
        <v/>
      </c>
      <c r="E1088" s="4" t="str">
        <f ca="1">position</f>
        <v/>
      </c>
      <c r="J1088" s="318"/>
      <c r="M1088" s="4"/>
      <c r="O1088" s="6"/>
      <c r="Q1088" s="20"/>
      <c r="R1088" s="5" t="str">
        <f ca="1">score</f>
        <v/>
      </c>
      <c r="S1088" s="7" t="str">
        <f ca="1">rescore_svc</f>
        <v/>
      </c>
      <c r="U1088" s="11" t="str">
        <f ca="1">price</f>
        <v/>
      </c>
      <c r="V1088" s="4"/>
      <c r="Y1088" s="388">
        <f ca="1">COUNTIFS(OFFSET($B$10, 0, 0, ROW()-9, 1), SERVICE[[#This Row],[Employee ID]], OFFSET($F$10, 0, 0, ROW()-9, 1), SERVICE[[#This Row],[Resources Role]])</f>
        <v>0</v>
      </c>
      <c r="Z1088" s="388">
        <f ca="1">COUNTIFS(OFFSET($F$10, 0, 0, ROW()-9, 1), SERVICE[[#This Row],[Resources Role]], OFFSET($H$10, 0, 0, ROW()-9, 1), SERVICE[[#This Row],[Booking]])</f>
        <v>0</v>
      </c>
    </row>
    <row r="1089" spans="1:26" x14ac:dyDescent="0.25">
      <c r="A1089" s="6" t="str">
        <f ca="1">no.</f>
        <v/>
      </c>
      <c r="E1089" s="4" t="str">
        <f ca="1">position</f>
        <v/>
      </c>
      <c r="J1089" s="318"/>
      <c r="M1089" s="4"/>
      <c r="O1089" s="6"/>
      <c r="Q1089" s="20"/>
      <c r="R1089" s="5" t="str">
        <f ca="1">score</f>
        <v/>
      </c>
      <c r="S1089" s="7" t="str">
        <f ca="1">rescore_svc</f>
        <v/>
      </c>
      <c r="U1089" s="11" t="str">
        <f ca="1">price</f>
        <v/>
      </c>
      <c r="V1089" s="4"/>
      <c r="Y1089" s="388">
        <f ca="1">COUNTIFS(OFFSET($B$10, 0, 0, ROW()-9, 1), SERVICE[[#This Row],[Employee ID]], OFFSET($F$10, 0, 0, ROW()-9, 1), SERVICE[[#This Row],[Resources Role]])</f>
        <v>0</v>
      </c>
      <c r="Z1089" s="388">
        <f ca="1">COUNTIFS(OFFSET($F$10, 0, 0, ROW()-9, 1), SERVICE[[#This Row],[Resources Role]], OFFSET($H$10, 0, 0, ROW()-9, 1), SERVICE[[#This Row],[Booking]])</f>
        <v>0</v>
      </c>
    </row>
    <row r="1090" spans="1:26" x14ac:dyDescent="0.25">
      <c r="A1090" s="6" t="str">
        <f ca="1">no.</f>
        <v/>
      </c>
      <c r="E1090" s="4" t="str">
        <f ca="1">position</f>
        <v/>
      </c>
      <c r="J1090" s="318"/>
      <c r="M1090" s="4"/>
      <c r="O1090" s="6"/>
      <c r="Q1090" s="20"/>
      <c r="R1090" s="5" t="str">
        <f ca="1">score</f>
        <v/>
      </c>
      <c r="S1090" s="7" t="str">
        <f ca="1">rescore_svc</f>
        <v/>
      </c>
      <c r="U1090" s="11" t="str">
        <f ca="1">price</f>
        <v/>
      </c>
      <c r="V1090" s="4"/>
      <c r="Y1090" s="388">
        <f ca="1">COUNTIFS(OFFSET($B$10, 0, 0, ROW()-9, 1), SERVICE[[#This Row],[Employee ID]], OFFSET($F$10, 0, 0, ROW()-9, 1), SERVICE[[#This Row],[Resources Role]])</f>
        <v>0</v>
      </c>
      <c r="Z1090" s="388">
        <f ca="1">COUNTIFS(OFFSET($F$10, 0, 0, ROW()-9, 1), SERVICE[[#This Row],[Resources Role]], OFFSET($H$10, 0, 0, ROW()-9, 1), SERVICE[[#This Row],[Booking]])</f>
        <v>0</v>
      </c>
    </row>
    <row r="1091" spans="1:26" x14ac:dyDescent="0.25">
      <c r="A1091" s="6" t="str">
        <f ca="1">no.</f>
        <v/>
      </c>
      <c r="E1091" s="4" t="str">
        <f ca="1">position</f>
        <v/>
      </c>
      <c r="J1091" s="318"/>
      <c r="M1091" s="4"/>
      <c r="O1091" s="6"/>
      <c r="Q1091" s="20"/>
      <c r="R1091" s="5" t="str">
        <f ca="1">score</f>
        <v/>
      </c>
      <c r="S1091" s="7" t="str">
        <f ca="1">rescore_svc</f>
        <v/>
      </c>
      <c r="U1091" s="11" t="str">
        <f ca="1">price</f>
        <v/>
      </c>
      <c r="V1091" s="4"/>
      <c r="Y1091" s="388">
        <f ca="1">COUNTIFS(OFFSET($B$10, 0, 0, ROW()-9, 1), SERVICE[[#This Row],[Employee ID]], OFFSET($F$10, 0, 0, ROW()-9, 1), SERVICE[[#This Row],[Resources Role]])</f>
        <v>0</v>
      </c>
      <c r="Z1091" s="388">
        <f ca="1">COUNTIFS(OFFSET($F$10, 0, 0, ROW()-9, 1), SERVICE[[#This Row],[Resources Role]], OFFSET($H$10, 0, 0, ROW()-9, 1), SERVICE[[#This Row],[Booking]])</f>
        <v>0</v>
      </c>
    </row>
    <row r="1092" spans="1:26" x14ac:dyDescent="0.25">
      <c r="A1092" s="6" t="str">
        <f ca="1">no.</f>
        <v/>
      </c>
      <c r="E1092" s="4" t="str">
        <f ca="1">position</f>
        <v/>
      </c>
      <c r="J1092" s="318"/>
      <c r="M1092" s="4"/>
      <c r="O1092" s="6"/>
      <c r="Q1092" s="20"/>
      <c r="R1092" s="5" t="str">
        <f ca="1">score</f>
        <v/>
      </c>
      <c r="S1092" s="7" t="str">
        <f ca="1">rescore_svc</f>
        <v/>
      </c>
      <c r="U1092" s="11" t="str">
        <f ca="1">price</f>
        <v/>
      </c>
      <c r="V1092" s="4"/>
      <c r="Y1092" s="388">
        <f ca="1">COUNTIFS(OFFSET($B$10, 0, 0, ROW()-9, 1), SERVICE[[#This Row],[Employee ID]], OFFSET($F$10, 0, 0, ROW()-9, 1), SERVICE[[#This Row],[Resources Role]])</f>
        <v>0</v>
      </c>
      <c r="Z1092" s="388">
        <f ca="1">COUNTIFS(OFFSET($F$10, 0, 0, ROW()-9, 1), SERVICE[[#This Row],[Resources Role]], OFFSET($H$10, 0, 0, ROW()-9, 1), SERVICE[[#This Row],[Booking]])</f>
        <v>0</v>
      </c>
    </row>
    <row r="1093" spans="1:26" x14ac:dyDescent="0.25">
      <c r="A1093" s="6" t="str">
        <f ca="1">no.</f>
        <v/>
      </c>
      <c r="E1093" s="4" t="str">
        <f ca="1">position</f>
        <v/>
      </c>
      <c r="J1093" s="318"/>
      <c r="M1093" s="4"/>
      <c r="O1093" s="6"/>
      <c r="Q1093" s="20"/>
      <c r="R1093" s="5" t="str">
        <f ca="1">score</f>
        <v/>
      </c>
      <c r="S1093" s="7" t="str">
        <f ca="1">rescore_svc</f>
        <v/>
      </c>
      <c r="U1093" s="11" t="str">
        <f ca="1">price</f>
        <v/>
      </c>
      <c r="V1093" s="4"/>
      <c r="Y1093" s="388">
        <f ca="1">COUNTIFS(OFFSET($B$10, 0, 0, ROW()-9, 1), SERVICE[[#This Row],[Employee ID]], OFFSET($F$10, 0, 0, ROW()-9, 1), SERVICE[[#This Row],[Resources Role]])</f>
        <v>0</v>
      </c>
      <c r="Z1093" s="388">
        <f ca="1">COUNTIFS(OFFSET($F$10, 0, 0, ROW()-9, 1), SERVICE[[#This Row],[Resources Role]], OFFSET($H$10, 0, 0, ROW()-9, 1), SERVICE[[#This Row],[Booking]])</f>
        <v>0</v>
      </c>
    </row>
    <row r="1094" spans="1:26" x14ac:dyDescent="0.25">
      <c r="A1094" s="6" t="str">
        <f ca="1">no.</f>
        <v/>
      </c>
      <c r="E1094" s="4" t="str">
        <f ca="1">position</f>
        <v/>
      </c>
      <c r="J1094" s="318"/>
      <c r="M1094" s="4"/>
      <c r="O1094" s="6"/>
      <c r="Q1094" s="20"/>
      <c r="R1094" s="5" t="str">
        <f ca="1">score</f>
        <v/>
      </c>
      <c r="S1094" s="7" t="str">
        <f ca="1">rescore_svc</f>
        <v/>
      </c>
      <c r="U1094" s="11" t="str">
        <f ca="1">price</f>
        <v/>
      </c>
      <c r="V1094" s="4"/>
      <c r="Y1094" s="388">
        <f ca="1">COUNTIFS(OFFSET($B$10, 0, 0, ROW()-9, 1), SERVICE[[#This Row],[Employee ID]], OFFSET($F$10, 0, 0, ROW()-9, 1), SERVICE[[#This Row],[Resources Role]])</f>
        <v>0</v>
      </c>
      <c r="Z1094" s="388">
        <f ca="1">COUNTIFS(OFFSET($F$10, 0, 0, ROW()-9, 1), SERVICE[[#This Row],[Resources Role]], OFFSET($H$10, 0, 0, ROW()-9, 1), SERVICE[[#This Row],[Booking]])</f>
        <v>0</v>
      </c>
    </row>
    <row r="1095" spans="1:26" x14ac:dyDescent="0.25">
      <c r="A1095" s="6" t="str">
        <f ca="1">no.</f>
        <v/>
      </c>
      <c r="E1095" s="4" t="str">
        <f ca="1">position</f>
        <v/>
      </c>
      <c r="J1095" s="318"/>
      <c r="M1095" s="4"/>
      <c r="O1095" s="6"/>
      <c r="Q1095" s="20"/>
      <c r="R1095" s="5" t="str">
        <f ca="1">score</f>
        <v/>
      </c>
      <c r="S1095" s="7" t="str">
        <f ca="1">rescore_svc</f>
        <v/>
      </c>
      <c r="U1095" s="11" t="str">
        <f ca="1">price</f>
        <v/>
      </c>
      <c r="V1095" s="4"/>
      <c r="Y1095" s="388">
        <f ca="1">COUNTIFS(OFFSET($B$10, 0, 0, ROW()-9, 1), SERVICE[[#This Row],[Employee ID]], OFFSET($F$10, 0, 0, ROW()-9, 1), SERVICE[[#This Row],[Resources Role]])</f>
        <v>0</v>
      </c>
      <c r="Z1095" s="388">
        <f ca="1">COUNTIFS(OFFSET($F$10, 0, 0, ROW()-9, 1), SERVICE[[#This Row],[Resources Role]], OFFSET($H$10, 0, 0, ROW()-9, 1), SERVICE[[#This Row],[Booking]])</f>
        <v>0</v>
      </c>
    </row>
    <row r="1096" spans="1:26" x14ac:dyDescent="0.25">
      <c r="A1096" s="6" t="str">
        <f ca="1">no.</f>
        <v/>
      </c>
      <c r="E1096" s="4" t="str">
        <f ca="1">position</f>
        <v/>
      </c>
      <c r="J1096" s="318"/>
      <c r="M1096" s="4"/>
      <c r="O1096" s="6"/>
      <c r="Q1096" s="20"/>
      <c r="R1096" s="5" t="str">
        <f ca="1">score</f>
        <v/>
      </c>
      <c r="S1096" s="7" t="str">
        <f ca="1">rescore_svc</f>
        <v/>
      </c>
      <c r="U1096" s="11" t="str">
        <f ca="1">price</f>
        <v/>
      </c>
      <c r="V1096" s="4"/>
      <c r="Y1096" s="388">
        <f ca="1">COUNTIFS(OFFSET($B$10, 0, 0, ROW()-9, 1), SERVICE[[#This Row],[Employee ID]], OFFSET($F$10, 0, 0, ROW()-9, 1), SERVICE[[#This Row],[Resources Role]])</f>
        <v>0</v>
      </c>
      <c r="Z1096" s="388">
        <f ca="1">COUNTIFS(OFFSET($F$10, 0, 0, ROW()-9, 1), SERVICE[[#This Row],[Resources Role]], OFFSET($H$10, 0, 0, ROW()-9, 1), SERVICE[[#This Row],[Booking]])</f>
        <v>0</v>
      </c>
    </row>
    <row r="1097" spans="1:26" x14ac:dyDescent="0.25">
      <c r="A1097" s="6" t="str">
        <f ca="1">no.</f>
        <v/>
      </c>
      <c r="E1097" s="4" t="str">
        <f ca="1">position</f>
        <v/>
      </c>
      <c r="J1097" s="318"/>
      <c r="M1097" s="4"/>
      <c r="O1097" s="6"/>
      <c r="Q1097" s="20"/>
      <c r="R1097" s="5" t="str">
        <f ca="1">score</f>
        <v/>
      </c>
      <c r="S1097" s="7" t="str">
        <f ca="1">rescore_svc</f>
        <v/>
      </c>
      <c r="U1097" s="11" t="str">
        <f ca="1">price</f>
        <v/>
      </c>
      <c r="V1097" s="4"/>
      <c r="Y1097" s="388">
        <f ca="1">COUNTIFS(OFFSET($B$10, 0, 0, ROW()-9, 1), SERVICE[[#This Row],[Employee ID]], OFFSET($F$10, 0, 0, ROW()-9, 1), SERVICE[[#This Row],[Resources Role]])</f>
        <v>0</v>
      </c>
      <c r="Z1097" s="388">
        <f ca="1">COUNTIFS(OFFSET($F$10, 0, 0, ROW()-9, 1), SERVICE[[#This Row],[Resources Role]], OFFSET($H$10, 0, 0, ROW()-9, 1), SERVICE[[#This Row],[Booking]])</f>
        <v>0</v>
      </c>
    </row>
    <row r="1098" spans="1:26" x14ac:dyDescent="0.25">
      <c r="A1098" s="6" t="str">
        <f ca="1">no.</f>
        <v/>
      </c>
      <c r="E1098" s="4" t="str">
        <f ca="1">position</f>
        <v/>
      </c>
      <c r="J1098" s="318"/>
      <c r="M1098" s="4"/>
      <c r="O1098" s="6"/>
      <c r="Q1098" s="20"/>
      <c r="R1098" s="5" t="str">
        <f ca="1">score</f>
        <v/>
      </c>
      <c r="S1098" s="7" t="str">
        <f ca="1">rescore_svc</f>
        <v/>
      </c>
      <c r="U1098" s="11" t="str">
        <f ca="1">price</f>
        <v/>
      </c>
      <c r="V1098" s="4"/>
      <c r="Y1098" s="388">
        <f ca="1">COUNTIFS(OFFSET($B$10, 0, 0, ROW()-9, 1), SERVICE[[#This Row],[Employee ID]], OFFSET($F$10, 0, 0, ROW()-9, 1), SERVICE[[#This Row],[Resources Role]])</f>
        <v>0</v>
      </c>
      <c r="Z1098" s="388">
        <f ca="1">COUNTIFS(OFFSET($F$10, 0, 0, ROW()-9, 1), SERVICE[[#This Row],[Resources Role]], OFFSET($H$10, 0, 0, ROW()-9, 1), SERVICE[[#This Row],[Booking]])</f>
        <v>0</v>
      </c>
    </row>
    <row r="1099" spans="1:26" x14ac:dyDescent="0.25">
      <c r="A1099" s="6" t="str">
        <f ca="1">no.</f>
        <v/>
      </c>
      <c r="E1099" s="4" t="str">
        <f ca="1">position</f>
        <v/>
      </c>
      <c r="J1099" s="318"/>
      <c r="M1099" s="4"/>
      <c r="O1099" s="6"/>
      <c r="Q1099" s="20"/>
      <c r="R1099" s="5" t="str">
        <f ca="1">score</f>
        <v/>
      </c>
      <c r="S1099" s="7" t="str">
        <f ca="1">rescore_svc</f>
        <v/>
      </c>
      <c r="U1099" s="11" t="str">
        <f ca="1">price</f>
        <v/>
      </c>
      <c r="V1099" s="4"/>
      <c r="Y1099" s="388">
        <f ca="1">COUNTIFS(OFFSET($B$10, 0, 0, ROW()-9, 1), SERVICE[[#This Row],[Employee ID]], OFFSET($F$10, 0, 0, ROW()-9, 1), SERVICE[[#This Row],[Resources Role]])</f>
        <v>0</v>
      </c>
      <c r="Z1099" s="388">
        <f ca="1">COUNTIFS(OFFSET($F$10, 0, 0, ROW()-9, 1), SERVICE[[#This Row],[Resources Role]], OFFSET($H$10, 0, 0, ROW()-9, 1), SERVICE[[#This Row],[Booking]])</f>
        <v>0</v>
      </c>
    </row>
    <row r="1100" spans="1:26" x14ac:dyDescent="0.25">
      <c r="A1100" s="6" t="str">
        <f ca="1">no.</f>
        <v/>
      </c>
      <c r="E1100" s="4" t="str">
        <f ca="1">position</f>
        <v/>
      </c>
      <c r="J1100" s="318"/>
      <c r="M1100" s="4"/>
      <c r="O1100" s="6"/>
      <c r="Q1100" s="20"/>
      <c r="R1100" s="5" t="str">
        <f ca="1">score</f>
        <v/>
      </c>
      <c r="S1100" s="7" t="str">
        <f ca="1">rescore_svc</f>
        <v/>
      </c>
      <c r="U1100" s="11" t="str">
        <f ca="1">price</f>
        <v/>
      </c>
      <c r="V1100" s="4"/>
      <c r="Y1100" s="388">
        <f ca="1">COUNTIFS(OFFSET($B$10, 0, 0, ROW()-9, 1), SERVICE[[#This Row],[Employee ID]], OFFSET($F$10, 0, 0, ROW()-9, 1), SERVICE[[#This Row],[Resources Role]])</f>
        <v>0</v>
      </c>
      <c r="Z1100" s="388">
        <f ca="1">COUNTIFS(OFFSET($F$10, 0, 0, ROW()-9, 1), SERVICE[[#This Row],[Resources Role]], OFFSET($H$10, 0, 0, ROW()-9, 1), SERVICE[[#This Row],[Booking]])</f>
        <v>0</v>
      </c>
    </row>
    <row r="1101" spans="1:26" x14ac:dyDescent="0.25">
      <c r="A1101" s="6" t="str">
        <f ca="1">no.</f>
        <v/>
      </c>
      <c r="E1101" s="4" t="str">
        <f ca="1">position</f>
        <v/>
      </c>
      <c r="J1101" s="318"/>
      <c r="M1101" s="4"/>
      <c r="O1101" s="6"/>
      <c r="Q1101" s="20"/>
      <c r="R1101" s="5" t="str">
        <f ca="1">score</f>
        <v/>
      </c>
      <c r="S1101" s="7" t="str">
        <f ca="1">rescore_svc</f>
        <v/>
      </c>
      <c r="U1101" s="11" t="str">
        <f ca="1">price</f>
        <v/>
      </c>
      <c r="V1101" s="4"/>
      <c r="Y1101" s="388">
        <f ca="1">COUNTIFS(OFFSET($B$10, 0, 0, ROW()-9, 1), SERVICE[[#This Row],[Employee ID]], OFFSET($F$10, 0, 0, ROW()-9, 1), SERVICE[[#This Row],[Resources Role]])</f>
        <v>0</v>
      </c>
      <c r="Z1101" s="388">
        <f ca="1">COUNTIFS(OFFSET($F$10, 0, 0, ROW()-9, 1), SERVICE[[#This Row],[Resources Role]], OFFSET($H$10, 0, 0, ROW()-9, 1), SERVICE[[#This Row],[Booking]])</f>
        <v>0</v>
      </c>
    </row>
    <row r="1102" spans="1:26" x14ac:dyDescent="0.25">
      <c r="A1102" s="6" t="str">
        <f ca="1">no.</f>
        <v/>
      </c>
      <c r="E1102" s="4" t="str">
        <f ca="1">position</f>
        <v/>
      </c>
      <c r="J1102" s="318"/>
      <c r="M1102" s="4"/>
      <c r="O1102" s="6"/>
      <c r="Q1102" s="20"/>
      <c r="R1102" s="5" t="str">
        <f ca="1">score</f>
        <v/>
      </c>
      <c r="S1102" s="7" t="str">
        <f ca="1">rescore_svc</f>
        <v/>
      </c>
      <c r="U1102" s="11" t="str">
        <f ca="1">price</f>
        <v/>
      </c>
      <c r="V1102" s="4"/>
      <c r="Y1102" s="388">
        <f ca="1">COUNTIFS(OFFSET($B$10, 0, 0, ROW()-9, 1), SERVICE[[#This Row],[Employee ID]], OFFSET($F$10, 0, 0, ROW()-9, 1), SERVICE[[#This Row],[Resources Role]])</f>
        <v>0</v>
      </c>
      <c r="Z1102" s="388">
        <f ca="1">COUNTIFS(OFFSET($F$10, 0, 0, ROW()-9, 1), SERVICE[[#This Row],[Resources Role]], OFFSET($H$10, 0, 0, ROW()-9, 1), SERVICE[[#This Row],[Booking]])</f>
        <v>0</v>
      </c>
    </row>
    <row r="1103" spans="1:26" x14ac:dyDescent="0.25">
      <c r="A1103" s="6" t="str">
        <f ca="1">no.</f>
        <v/>
      </c>
      <c r="E1103" s="4" t="str">
        <f ca="1">position</f>
        <v/>
      </c>
      <c r="J1103" s="318"/>
      <c r="M1103" s="4"/>
      <c r="O1103" s="6"/>
      <c r="Q1103" s="20"/>
      <c r="R1103" s="5" t="str">
        <f ca="1">score</f>
        <v/>
      </c>
      <c r="S1103" s="7" t="str">
        <f ca="1">rescore_svc</f>
        <v/>
      </c>
      <c r="U1103" s="11" t="str">
        <f ca="1">price</f>
        <v/>
      </c>
      <c r="V1103" s="4"/>
      <c r="Y1103" s="388">
        <f ca="1">COUNTIFS(OFFSET($B$10, 0, 0, ROW()-9, 1), SERVICE[[#This Row],[Employee ID]], OFFSET($F$10, 0, 0, ROW()-9, 1), SERVICE[[#This Row],[Resources Role]])</f>
        <v>0</v>
      </c>
      <c r="Z1103" s="388">
        <f ca="1">COUNTIFS(OFFSET($F$10, 0, 0, ROW()-9, 1), SERVICE[[#This Row],[Resources Role]], OFFSET($H$10, 0, 0, ROW()-9, 1), SERVICE[[#This Row],[Booking]])</f>
        <v>0</v>
      </c>
    </row>
    <row r="1104" spans="1:26" x14ac:dyDescent="0.25">
      <c r="A1104" s="6" t="str">
        <f ca="1">no.</f>
        <v/>
      </c>
      <c r="E1104" s="4" t="str">
        <f ca="1">position</f>
        <v/>
      </c>
      <c r="J1104" s="318"/>
      <c r="M1104" s="4"/>
      <c r="O1104" s="6"/>
      <c r="Q1104" s="20"/>
      <c r="R1104" s="5" t="str">
        <f ca="1">score</f>
        <v/>
      </c>
      <c r="S1104" s="7" t="str">
        <f ca="1">rescore_svc</f>
        <v/>
      </c>
      <c r="U1104" s="11" t="str">
        <f ca="1">price</f>
        <v/>
      </c>
      <c r="V1104" s="4"/>
      <c r="Y1104" s="388">
        <f ca="1">COUNTIFS(OFFSET($B$10, 0, 0, ROW()-9, 1), SERVICE[[#This Row],[Employee ID]], OFFSET($F$10, 0, 0, ROW()-9, 1), SERVICE[[#This Row],[Resources Role]])</f>
        <v>0</v>
      </c>
      <c r="Z1104" s="388">
        <f ca="1">COUNTIFS(OFFSET($F$10, 0, 0, ROW()-9, 1), SERVICE[[#This Row],[Resources Role]], OFFSET($H$10, 0, 0, ROW()-9, 1), SERVICE[[#This Row],[Booking]])</f>
        <v>0</v>
      </c>
    </row>
    <row r="1105" spans="1:26" x14ac:dyDescent="0.25">
      <c r="A1105" s="6" t="str">
        <f ca="1">no.</f>
        <v/>
      </c>
      <c r="E1105" s="4" t="str">
        <f ca="1">position</f>
        <v/>
      </c>
      <c r="J1105" s="318"/>
      <c r="M1105" s="4"/>
      <c r="O1105" s="6"/>
      <c r="Q1105" s="20"/>
      <c r="R1105" s="5" t="str">
        <f ca="1">score</f>
        <v/>
      </c>
      <c r="S1105" s="7" t="str">
        <f ca="1">rescore_svc</f>
        <v/>
      </c>
      <c r="U1105" s="11" t="str">
        <f ca="1">price</f>
        <v/>
      </c>
      <c r="V1105" s="4"/>
      <c r="Y1105" s="388">
        <f ca="1">COUNTIFS(OFFSET($B$10, 0, 0, ROW()-9, 1), SERVICE[[#This Row],[Employee ID]], OFFSET($F$10, 0, 0, ROW()-9, 1), SERVICE[[#This Row],[Resources Role]])</f>
        <v>0</v>
      </c>
      <c r="Z1105" s="388">
        <f ca="1">COUNTIFS(OFFSET($F$10, 0, 0, ROW()-9, 1), SERVICE[[#This Row],[Resources Role]], OFFSET($H$10, 0, 0, ROW()-9, 1), SERVICE[[#This Row],[Booking]])</f>
        <v>0</v>
      </c>
    </row>
    <row r="1106" spans="1:26" x14ac:dyDescent="0.25">
      <c r="A1106" s="6" t="str">
        <f ca="1">no.</f>
        <v/>
      </c>
      <c r="E1106" s="4" t="str">
        <f ca="1">position</f>
        <v/>
      </c>
      <c r="J1106" s="318"/>
      <c r="M1106" s="4"/>
      <c r="O1106" s="6"/>
      <c r="Q1106" s="20"/>
      <c r="R1106" s="5" t="str">
        <f ca="1">score</f>
        <v/>
      </c>
      <c r="S1106" s="7" t="str">
        <f ca="1">rescore_svc</f>
        <v/>
      </c>
      <c r="U1106" s="11" t="str">
        <f ca="1">price</f>
        <v/>
      </c>
      <c r="V1106" s="4"/>
      <c r="Y1106" s="388">
        <f ca="1">COUNTIFS(OFFSET($B$10, 0, 0, ROW()-9, 1), SERVICE[[#This Row],[Employee ID]], OFFSET($F$10, 0, 0, ROW()-9, 1), SERVICE[[#This Row],[Resources Role]])</f>
        <v>0</v>
      </c>
      <c r="Z1106" s="388">
        <f ca="1">COUNTIFS(OFFSET($F$10, 0, 0, ROW()-9, 1), SERVICE[[#This Row],[Resources Role]], OFFSET($H$10, 0, 0, ROW()-9, 1), SERVICE[[#This Row],[Booking]])</f>
        <v>0</v>
      </c>
    </row>
    <row r="1107" spans="1:26" x14ac:dyDescent="0.25">
      <c r="A1107" s="6" t="str">
        <f ca="1">no.</f>
        <v/>
      </c>
      <c r="E1107" s="4" t="str">
        <f ca="1">position</f>
        <v/>
      </c>
      <c r="J1107" s="318"/>
      <c r="M1107" s="4"/>
      <c r="O1107" s="6"/>
      <c r="Q1107" s="20"/>
      <c r="R1107" s="5" t="str">
        <f ca="1">score</f>
        <v/>
      </c>
      <c r="S1107" s="7" t="str">
        <f ca="1">rescore_svc</f>
        <v/>
      </c>
      <c r="U1107" s="11" t="str">
        <f ca="1">price</f>
        <v/>
      </c>
      <c r="V1107" s="4"/>
      <c r="Y1107" s="388">
        <f ca="1">COUNTIFS(OFFSET($B$10, 0, 0, ROW()-9, 1), SERVICE[[#This Row],[Employee ID]], OFFSET($F$10, 0, 0, ROW()-9, 1), SERVICE[[#This Row],[Resources Role]])</f>
        <v>0</v>
      </c>
      <c r="Z1107" s="388">
        <f ca="1">COUNTIFS(OFFSET($F$10, 0, 0, ROW()-9, 1), SERVICE[[#This Row],[Resources Role]], OFFSET($H$10, 0, 0, ROW()-9, 1), SERVICE[[#This Row],[Booking]])</f>
        <v>0</v>
      </c>
    </row>
    <row r="1108" spans="1:26" x14ac:dyDescent="0.25">
      <c r="A1108" s="6" t="str">
        <f ca="1">no.</f>
        <v/>
      </c>
      <c r="E1108" s="4" t="str">
        <f ca="1">position</f>
        <v/>
      </c>
      <c r="J1108" s="318"/>
      <c r="M1108" s="4"/>
      <c r="O1108" s="6"/>
      <c r="Q1108" s="20"/>
      <c r="R1108" s="5" t="str">
        <f ca="1">score</f>
        <v/>
      </c>
      <c r="S1108" s="7" t="str">
        <f ca="1">rescore_svc</f>
        <v/>
      </c>
      <c r="U1108" s="11" t="str">
        <f ca="1">price</f>
        <v/>
      </c>
      <c r="V1108" s="4"/>
      <c r="Y1108" s="388">
        <f ca="1">COUNTIFS(OFFSET($B$10, 0, 0, ROW()-9, 1), SERVICE[[#This Row],[Employee ID]], OFFSET($F$10, 0, 0, ROW()-9, 1), SERVICE[[#This Row],[Resources Role]])</f>
        <v>0</v>
      </c>
      <c r="Z1108" s="388">
        <f ca="1">COUNTIFS(OFFSET($F$10, 0, 0, ROW()-9, 1), SERVICE[[#This Row],[Resources Role]], OFFSET($H$10, 0, 0, ROW()-9, 1), SERVICE[[#This Row],[Booking]])</f>
        <v>0</v>
      </c>
    </row>
    <row r="1109" spans="1:26" x14ac:dyDescent="0.25">
      <c r="A1109" s="6" t="str">
        <f ca="1">no.</f>
        <v/>
      </c>
      <c r="E1109" s="4" t="str">
        <f ca="1">position</f>
        <v/>
      </c>
      <c r="J1109" s="318"/>
      <c r="M1109" s="4"/>
      <c r="O1109" s="6"/>
      <c r="Q1109" s="20"/>
      <c r="R1109" s="5" t="str">
        <f ca="1">score</f>
        <v/>
      </c>
      <c r="S1109" s="7" t="str">
        <f ca="1">rescore_svc</f>
        <v/>
      </c>
      <c r="U1109" s="11" t="str">
        <f ca="1">price</f>
        <v/>
      </c>
      <c r="V1109" s="4"/>
      <c r="Y1109" s="388">
        <f ca="1">COUNTIFS(OFFSET($B$10, 0, 0, ROW()-9, 1), SERVICE[[#This Row],[Employee ID]], OFFSET($F$10, 0, 0, ROW()-9, 1), SERVICE[[#This Row],[Resources Role]])</f>
        <v>0</v>
      </c>
      <c r="Z1109" s="388">
        <f ca="1">COUNTIFS(OFFSET($F$10, 0, 0, ROW()-9, 1), SERVICE[[#This Row],[Resources Role]], OFFSET($H$10, 0, 0, ROW()-9, 1), SERVICE[[#This Row],[Booking]])</f>
        <v>0</v>
      </c>
    </row>
    <row r="1110" spans="1:26" x14ac:dyDescent="0.25">
      <c r="A1110" s="6" t="str">
        <f ca="1">no.</f>
        <v/>
      </c>
      <c r="E1110" s="4" t="str">
        <f ca="1">position</f>
        <v/>
      </c>
      <c r="J1110" s="318"/>
      <c r="M1110" s="4"/>
      <c r="O1110" s="6"/>
      <c r="Q1110" s="20"/>
      <c r="R1110" s="5" t="str">
        <f ca="1">score</f>
        <v/>
      </c>
      <c r="S1110" s="7" t="str">
        <f ca="1">rescore_svc</f>
        <v/>
      </c>
      <c r="U1110" s="11" t="str">
        <f ca="1">price</f>
        <v/>
      </c>
      <c r="V1110" s="4"/>
      <c r="Y1110" s="388">
        <f ca="1">COUNTIFS(OFFSET($B$10, 0, 0, ROW()-9, 1), SERVICE[[#This Row],[Employee ID]], OFFSET($F$10, 0, 0, ROW()-9, 1), SERVICE[[#This Row],[Resources Role]])</f>
        <v>0</v>
      </c>
      <c r="Z1110" s="388">
        <f ca="1">COUNTIFS(OFFSET($F$10, 0, 0, ROW()-9, 1), SERVICE[[#This Row],[Resources Role]], OFFSET($H$10, 0, 0, ROW()-9, 1), SERVICE[[#This Row],[Booking]])</f>
        <v>0</v>
      </c>
    </row>
    <row r="1111" spans="1:26" x14ac:dyDescent="0.25">
      <c r="A1111" s="6" t="str">
        <f ca="1">no.</f>
        <v/>
      </c>
      <c r="E1111" s="4" t="str">
        <f ca="1">position</f>
        <v/>
      </c>
      <c r="J1111" s="318"/>
      <c r="M1111" s="4"/>
      <c r="O1111" s="6"/>
      <c r="Q1111" s="20"/>
      <c r="R1111" s="5" t="str">
        <f ca="1">score</f>
        <v/>
      </c>
      <c r="S1111" s="7" t="str">
        <f ca="1">rescore_svc</f>
        <v/>
      </c>
      <c r="U1111" s="11" t="str">
        <f ca="1">price</f>
        <v/>
      </c>
      <c r="V1111" s="4"/>
      <c r="Y1111" s="388">
        <f ca="1">COUNTIFS(OFFSET($B$10, 0, 0, ROW()-9, 1), SERVICE[[#This Row],[Employee ID]], OFFSET($F$10, 0, 0, ROW()-9, 1), SERVICE[[#This Row],[Resources Role]])</f>
        <v>0</v>
      </c>
      <c r="Z1111" s="388">
        <f ca="1">COUNTIFS(OFFSET($F$10, 0, 0, ROW()-9, 1), SERVICE[[#This Row],[Resources Role]], OFFSET($H$10, 0, 0, ROW()-9, 1), SERVICE[[#This Row],[Booking]])</f>
        <v>0</v>
      </c>
    </row>
    <row r="1112" spans="1:26" x14ac:dyDescent="0.25">
      <c r="A1112" s="6" t="str">
        <f ca="1">no.</f>
        <v/>
      </c>
      <c r="E1112" s="4" t="str">
        <f ca="1">position</f>
        <v/>
      </c>
      <c r="J1112" s="318"/>
      <c r="M1112" s="4"/>
      <c r="O1112" s="6"/>
      <c r="Q1112" s="20"/>
      <c r="R1112" s="5" t="str">
        <f ca="1">score</f>
        <v/>
      </c>
      <c r="S1112" s="7" t="str">
        <f ca="1">rescore_svc</f>
        <v/>
      </c>
      <c r="U1112" s="11" t="str">
        <f ca="1">price</f>
        <v/>
      </c>
      <c r="V1112" s="4"/>
      <c r="Y1112" s="388">
        <f ca="1">COUNTIFS(OFFSET($B$10, 0, 0, ROW()-9, 1), SERVICE[[#This Row],[Employee ID]], OFFSET($F$10, 0, 0, ROW()-9, 1), SERVICE[[#This Row],[Resources Role]])</f>
        <v>0</v>
      </c>
      <c r="Z1112" s="388">
        <f ca="1">COUNTIFS(OFFSET($F$10, 0, 0, ROW()-9, 1), SERVICE[[#This Row],[Resources Role]], OFFSET($H$10, 0, 0, ROW()-9, 1), SERVICE[[#This Row],[Booking]])</f>
        <v>0</v>
      </c>
    </row>
    <row r="1113" spans="1:26" x14ac:dyDescent="0.25">
      <c r="A1113" s="6" t="str">
        <f ca="1">no.</f>
        <v/>
      </c>
      <c r="E1113" s="4" t="str">
        <f ca="1">position</f>
        <v/>
      </c>
      <c r="J1113" s="318"/>
      <c r="M1113" s="4"/>
      <c r="O1113" s="6"/>
      <c r="Q1113" s="20"/>
      <c r="R1113" s="5" t="str">
        <f ca="1">score</f>
        <v/>
      </c>
      <c r="S1113" s="7" t="str">
        <f ca="1">rescore_svc</f>
        <v/>
      </c>
      <c r="U1113" s="11" t="str">
        <f ca="1">price</f>
        <v/>
      </c>
      <c r="V1113" s="4"/>
      <c r="Y1113" s="388">
        <f ca="1">COUNTIFS(OFFSET($B$10, 0, 0, ROW()-9, 1), SERVICE[[#This Row],[Employee ID]], OFFSET($F$10, 0, 0, ROW()-9, 1), SERVICE[[#This Row],[Resources Role]])</f>
        <v>0</v>
      </c>
      <c r="Z1113" s="388">
        <f ca="1">COUNTIFS(OFFSET($F$10, 0, 0, ROW()-9, 1), SERVICE[[#This Row],[Resources Role]], OFFSET($H$10, 0, 0, ROW()-9, 1), SERVICE[[#This Row],[Booking]])</f>
        <v>0</v>
      </c>
    </row>
    <row r="1114" spans="1:26" x14ac:dyDescent="0.25">
      <c r="A1114" s="6" t="str">
        <f ca="1">no.</f>
        <v/>
      </c>
      <c r="E1114" s="4" t="str">
        <f ca="1">position</f>
        <v/>
      </c>
      <c r="J1114" s="318"/>
      <c r="M1114" s="4"/>
      <c r="O1114" s="6"/>
      <c r="Q1114" s="20"/>
      <c r="R1114" s="5" t="str">
        <f ca="1">score</f>
        <v/>
      </c>
      <c r="S1114" s="7" t="str">
        <f ca="1">rescore_svc</f>
        <v/>
      </c>
      <c r="U1114" s="11" t="str">
        <f ca="1">price</f>
        <v/>
      </c>
      <c r="V1114" s="4"/>
      <c r="Y1114" s="388">
        <f ca="1">COUNTIFS(OFFSET($B$10, 0, 0, ROW()-9, 1), SERVICE[[#This Row],[Employee ID]], OFFSET($F$10, 0, 0, ROW()-9, 1), SERVICE[[#This Row],[Resources Role]])</f>
        <v>0</v>
      </c>
      <c r="Z1114" s="388">
        <f ca="1">COUNTIFS(OFFSET($F$10, 0, 0, ROW()-9, 1), SERVICE[[#This Row],[Resources Role]], OFFSET($H$10, 0, 0, ROW()-9, 1), SERVICE[[#This Row],[Booking]])</f>
        <v>0</v>
      </c>
    </row>
    <row r="1115" spans="1:26" x14ac:dyDescent="0.25">
      <c r="A1115" s="6" t="str">
        <f ca="1">no.</f>
        <v/>
      </c>
      <c r="E1115" s="4" t="str">
        <f ca="1">position</f>
        <v/>
      </c>
      <c r="J1115" s="318"/>
      <c r="M1115" s="4"/>
      <c r="O1115" s="6"/>
      <c r="Q1115" s="20"/>
      <c r="R1115" s="5" t="str">
        <f ca="1">score</f>
        <v/>
      </c>
      <c r="S1115" s="7" t="str">
        <f ca="1">rescore_svc</f>
        <v/>
      </c>
      <c r="U1115" s="11" t="str">
        <f ca="1">price</f>
        <v/>
      </c>
      <c r="V1115" s="4"/>
      <c r="Y1115" s="388">
        <f ca="1">COUNTIFS(OFFSET($B$10, 0, 0, ROW()-9, 1), SERVICE[[#This Row],[Employee ID]], OFFSET($F$10, 0, 0, ROW()-9, 1), SERVICE[[#This Row],[Resources Role]])</f>
        <v>0</v>
      </c>
      <c r="Z1115" s="388">
        <f ca="1">COUNTIFS(OFFSET($F$10, 0, 0, ROW()-9, 1), SERVICE[[#This Row],[Resources Role]], OFFSET($H$10, 0, 0, ROW()-9, 1), SERVICE[[#This Row],[Booking]])</f>
        <v>0</v>
      </c>
    </row>
    <row r="1116" spans="1:26" x14ac:dyDescent="0.25">
      <c r="A1116" s="6" t="str">
        <f ca="1">no.</f>
        <v/>
      </c>
      <c r="E1116" s="4" t="str">
        <f ca="1">position</f>
        <v/>
      </c>
      <c r="J1116" s="318"/>
      <c r="M1116" s="4"/>
      <c r="O1116" s="6"/>
      <c r="Q1116" s="20"/>
      <c r="R1116" s="5" t="str">
        <f ca="1">score</f>
        <v/>
      </c>
      <c r="S1116" s="7" t="str">
        <f ca="1">rescore_svc</f>
        <v/>
      </c>
      <c r="U1116" s="11" t="str">
        <f ca="1">price</f>
        <v/>
      </c>
      <c r="V1116" s="4"/>
      <c r="Y1116" s="388">
        <f ca="1">COUNTIFS(OFFSET($B$10, 0, 0, ROW()-9, 1), SERVICE[[#This Row],[Employee ID]], OFFSET($F$10, 0, 0, ROW()-9, 1), SERVICE[[#This Row],[Resources Role]])</f>
        <v>0</v>
      </c>
      <c r="Z1116" s="388">
        <f ca="1">COUNTIFS(OFFSET($F$10, 0, 0, ROW()-9, 1), SERVICE[[#This Row],[Resources Role]], OFFSET($H$10, 0, 0, ROW()-9, 1), SERVICE[[#This Row],[Booking]])</f>
        <v>0</v>
      </c>
    </row>
    <row r="1117" spans="1:26" x14ac:dyDescent="0.25">
      <c r="A1117" s="6" t="str">
        <f ca="1">no.</f>
        <v/>
      </c>
      <c r="E1117" s="4" t="str">
        <f ca="1">position</f>
        <v/>
      </c>
      <c r="J1117" s="318"/>
      <c r="M1117" s="4"/>
      <c r="O1117" s="6"/>
      <c r="Q1117" s="20"/>
      <c r="R1117" s="5" t="str">
        <f ca="1">score</f>
        <v/>
      </c>
      <c r="S1117" s="7" t="str">
        <f ca="1">rescore_svc</f>
        <v/>
      </c>
      <c r="U1117" s="11" t="str">
        <f ca="1">price</f>
        <v/>
      </c>
      <c r="V1117" s="4"/>
      <c r="Y1117" s="388">
        <f ca="1">COUNTIFS(OFFSET($B$10, 0, 0, ROW()-9, 1), SERVICE[[#This Row],[Employee ID]], OFFSET($F$10, 0, 0, ROW()-9, 1), SERVICE[[#This Row],[Resources Role]])</f>
        <v>0</v>
      </c>
      <c r="Z1117" s="388">
        <f ca="1">COUNTIFS(OFFSET($F$10, 0, 0, ROW()-9, 1), SERVICE[[#This Row],[Resources Role]], OFFSET($H$10, 0, 0, ROW()-9, 1), SERVICE[[#This Row],[Booking]])</f>
        <v>0</v>
      </c>
    </row>
    <row r="1118" spans="1:26" x14ac:dyDescent="0.25">
      <c r="A1118" s="6" t="str">
        <f ca="1">no.</f>
        <v/>
      </c>
      <c r="E1118" s="4" t="str">
        <f ca="1">position</f>
        <v/>
      </c>
      <c r="J1118" s="318"/>
      <c r="M1118" s="4"/>
      <c r="O1118" s="6"/>
      <c r="Q1118" s="20"/>
      <c r="R1118" s="5" t="str">
        <f ca="1">score</f>
        <v/>
      </c>
      <c r="S1118" s="7" t="str">
        <f ca="1">rescore_svc</f>
        <v/>
      </c>
      <c r="U1118" s="11" t="str">
        <f ca="1">price</f>
        <v/>
      </c>
      <c r="V1118" s="4"/>
      <c r="Y1118" s="388">
        <f ca="1">COUNTIFS(OFFSET($B$10, 0, 0, ROW()-9, 1), SERVICE[[#This Row],[Employee ID]], OFFSET($F$10, 0, 0, ROW()-9, 1), SERVICE[[#This Row],[Resources Role]])</f>
        <v>0</v>
      </c>
      <c r="Z1118" s="388">
        <f ca="1">COUNTIFS(OFFSET($F$10, 0, 0, ROW()-9, 1), SERVICE[[#This Row],[Resources Role]], OFFSET($H$10, 0, 0, ROW()-9, 1), SERVICE[[#This Row],[Booking]])</f>
        <v>0</v>
      </c>
    </row>
    <row r="1119" spans="1:26" x14ac:dyDescent="0.25">
      <c r="A1119" s="6" t="str">
        <f ca="1">no.</f>
        <v/>
      </c>
      <c r="E1119" s="4" t="str">
        <f ca="1">position</f>
        <v/>
      </c>
      <c r="J1119" s="318"/>
      <c r="M1119" s="4"/>
      <c r="O1119" s="6"/>
      <c r="Q1119" s="20"/>
      <c r="R1119" s="5" t="str">
        <f ca="1">score</f>
        <v/>
      </c>
      <c r="S1119" s="7" t="str">
        <f ca="1">rescore_svc</f>
        <v/>
      </c>
      <c r="U1119" s="11" t="str">
        <f ca="1">price</f>
        <v/>
      </c>
      <c r="V1119" s="4"/>
      <c r="Y1119" s="388">
        <f ca="1">COUNTIFS(OFFSET($B$10, 0, 0, ROW()-9, 1), SERVICE[[#This Row],[Employee ID]], OFFSET($F$10, 0, 0, ROW()-9, 1), SERVICE[[#This Row],[Resources Role]])</f>
        <v>0</v>
      </c>
      <c r="Z1119" s="388">
        <f ca="1">COUNTIFS(OFFSET($F$10, 0, 0, ROW()-9, 1), SERVICE[[#This Row],[Resources Role]], OFFSET($H$10, 0, 0, ROW()-9, 1), SERVICE[[#This Row],[Booking]])</f>
        <v>0</v>
      </c>
    </row>
    <row r="1120" spans="1:26" x14ac:dyDescent="0.25">
      <c r="A1120" s="6" t="str">
        <f ca="1">no.</f>
        <v/>
      </c>
      <c r="E1120" s="4" t="str">
        <f ca="1">position</f>
        <v/>
      </c>
      <c r="J1120" s="318"/>
      <c r="M1120" s="4"/>
      <c r="O1120" s="6"/>
      <c r="Q1120" s="20"/>
      <c r="R1120" s="5" t="str">
        <f ca="1">score</f>
        <v/>
      </c>
      <c r="S1120" s="7" t="str">
        <f ca="1">rescore_svc</f>
        <v/>
      </c>
      <c r="U1120" s="11" t="str">
        <f ca="1">price</f>
        <v/>
      </c>
      <c r="V1120" s="4"/>
      <c r="Y1120" s="388">
        <f ca="1">COUNTIFS(OFFSET($B$10, 0, 0, ROW()-9, 1), SERVICE[[#This Row],[Employee ID]], OFFSET($F$10, 0, 0, ROW()-9, 1), SERVICE[[#This Row],[Resources Role]])</f>
        <v>0</v>
      </c>
      <c r="Z1120" s="388">
        <f ca="1">COUNTIFS(OFFSET($F$10, 0, 0, ROW()-9, 1), SERVICE[[#This Row],[Resources Role]], OFFSET($H$10, 0, 0, ROW()-9, 1), SERVICE[[#This Row],[Booking]])</f>
        <v>0</v>
      </c>
    </row>
    <row r="1121" spans="1:26" x14ac:dyDescent="0.25">
      <c r="A1121" s="6" t="str">
        <f ca="1">no.</f>
        <v/>
      </c>
      <c r="E1121" s="4" t="str">
        <f ca="1">position</f>
        <v/>
      </c>
      <c r="J1121" s="318"/>
      <c r="M1121" s="4"/>
      <c r="O1121" s="6"/>
      <c r="Q1121" s="20"/>
      <c r="R1121" s="5" t="str">
        <f ca="1">score</f>
        <v/>
      </c>
      <c r="S1121" s="7" t="str">
        <f ca="1">rescore_svc</f>
        <v/>
      </c>
      <c r="U1121" s="11" t="str">
        <f ca="1">price</f>
        <v/>
      </c>
      <c r="V1121" s="4"/>
      <c r="Y1121" s="388">
        <f ca="1">COUNTIFS(OFFSET($B$10, 0, 0, ROW()-9, 1), SERVICE[[#This Row],[Employee ID]], OFFSET($F$10, 0, 0, ROW()-9, 1), SERVICE[[#This Row],[Resources Role]])</f>
        <v>0</v>
      </c>
      <c r="Z1121" s="388">
        <f ca="1">COUNTIFS(OFFSET($F$10, 0, 0, ROW()-9, 1), SERVICE[[#This Row],[Resources Role]], OFFSET($H$10, 0, 0, ROW()-9, 1), SERVICE[[#This Row],[Booking]])</f>
        <v>0</v>
      </c>
    </row>
    <row r="1122" spans="1:26" x14ac:dyDescent="0.25">
      <c r="A1122" s="6" t="str">
        <f ca="1">no.</f>
        <v/>
      </c>
      <c r="E1122" s="4" t="str">
        <f ca="1">position</f>
        <v/>
      </c>
      <c r="J1122" s="318"/>
      <c r="M1122" s="4"/>
      <c r="O1122" s="6"/>
      <c r="Q1122" s="20"/>
      <c r="R1122" s="5" t="str">
        <f ca="1">score</f>
        <v/>
      </c>
      <c r="S1122" s="7" t="str">
        <f ca="1">rescore_svc</f>
        <v/>
      </c>
      <c r="U1122" s="11" t="str">
        <f ca="1">price</f>
        <v/>
      </c>
      <c r="V1122" s="4"/>
      <c r="Y1122" s="388">
        <f ca="1">COUNTIFS(OFFSET($B$10, 0, 0, ROW()-9, 1), SERVICE[[#This Row],[Employee ID]], OFFSET($F$10, 0, 0, ROW()-9, 1), SERVICE[[#This Row],[Resources Role]])</f>
        <v>0</v>
      </c>
      <c r="Z1122" s="388">
        <f ca="1">COUNTIFS(OFFSET($F$10, 0, 0, ROW()-9, 1), SERVICE[[#This Row],[Resources Role]], OFFSET($H$10, 0, 0, ROW()-9, 1), SERVICE[[#This Row],[Booking]])</f>
        <v>0</v>
      </c>
    </row>
    <row r="1123" spans="1:26" x14ac:dyDescent="0.25">
      <c r="A1123" s="6" t="str">
        <f ca="1">no.</f>
        <v/>
      </c>
      <c r="E1123" s="4" t="str">
        <f ca="1">position</f>
        <v/>
      </c>
      <c r="J1123" s="318"/>
      <c r="M1123" s="4"/>
      <c r="O1123" s="6"/>
      <c r="Q1123" s="20"/>
      <c r="R1123" s="5" t="str">
        <f ca="1">score</f>
        <v/>
      </c>
      <c r="S1123" s="7" t="str">
        <f ca="1">rescore_svc</f>
        <v/>
      </c>
      <c r="U1123" s="11" t="str">
        <f ca="1">price</f>
        <v/>
      </c>
      <c r="V1123" s="4"/>
      <c r="Y1123" s="388">
        <f ca="1">COUNTIFS(OFFSET($B$10, 0, 0, ROW()-9, 1), SERVICE[[#This Row],[Employee ID]], OFFSET($F$10, 0, 0, ROW()-9, 1), SERVICE[[#This Row],[Resources Role]])</f>
        <v>0</v>
      </c>
      <c r="Z1123" s="388">
        <f ca="1">COUNTIFS(OFFSET($F$10, 0, 0, ROW()-9, 1), SERVICE[[#This Row],[Resources Role]], OFFSET($H$10, 0, 0, ROW()-9, 1), SERVICE[[#This Row],[Booking]])</f>
        <v>0</v>
      </c>
    </row>
    <row r="1124" spans="1:26" x14ac:dyDescent="0.25">
      <c r="A1124" s="6" t="str">
        <f ca="1">no.</f>
        <v/>
      </c>
      <c r="E1124" s="4" t="str">
        <f ca="1">position</f>
        <v/>
      </c>
      <c r="J1124" s="318"/>
      <c r="M1124" s="4"/>
      <c r="O1124" s="6"/>
      <c r="Q1124" s="20"/>
      <c r="R1124" s="5" t="str">
        <f ca="1">score</f>
        <v/>
      </c>
      <c r="S1124" s="7" t="str">
        <f ca="1">rescore_svc</f>
        <v/>
      </c>
      <c r="U1124" s="11" t="str">
        <f ca="1">price</f>
        <v/>
      </c>
      <c r="V1124" s="4"/>
      <c r="Y1124" s="388">
        <f ca="1">COUNTIFS(OFFSET($B$10, 0, 0, ROW()-9, 1), SERVICE[[#This Row],[Employee ID]], OFFSET($F$10, 0, 0, ROW()-9, 1), SERVICE[[#This Row],[Resources Role]])</f>
        <v>0</v>
      </c>
      <c r="Z1124" s="388">
        <f ca="1">COUNTIFS(OFFSET($F$10, 0, 0, ROW()-9, 1), SERVICE[[#This Row],[Resources Role]], OFFSET($H$10, 0, 0, ROW()-9, 1), SERVICE[[#This Row],[Booking]])</f>
        <v>0</v>
      </c>
    </row>
    <row r="1125" spans="1:26" x14ac:dyDescent="0.25">
      <c r="A1125" s="6" t="str">
        <f ca="1">no.</f>
        <v/>
      </c>
      <c r="E1125" s="4" t="str">
        <f ca="1">position</f>
        <v/>
      </c>
      <c r="J1125" s="318"/>
      <c r="M1125" s="4"/>
      <c r="O1125" s="6"/>
      <c r="Q1125" s="20"/>
      <c r="R1125" s="5" t="str">
        <f ca="1">score</f>
        <v/>
      </c>
      <c r="S1125" s="7" t="str">
        <f ca="1">rescore_svc</f>
        <v/>
      </c>
      <c r="U1125" s="11" t="str">
        <f ca="1">price</f>
        <v/>
      </c>
      <c r="V1125" s="4"/>
      <c r="Y1125" s="388">
        <f ca="1">COUNTIFS(OFFSET($B$10, 0, 0, ROW()-9, 1), SERVICE[[#This Row],[Employee ID]], OFFSET($F$10, 0, 0, ROW()-9, 1), SERVICE[[#This Row],[Resources Role]])</f>
        <v>0</v>
      </c>
      <c r="Z1125" s="388">
        <f ca="1">COUNTIFS(OFFSET($F$10, 0, 0, ROW()-9, 1), SERVICE[[#This Row],[Resources Role]], OFFSET($H$10, 0, 0, ROW()-9, 1), SERVICE[[#This Row],[Booking]])</f>
        <v>0</v>
      </c>
    </row>
    <row r="1126" spans="1:26" x14ac:dyDescent="0.25">
      <c r="A1126" s="6" t="str">
        <f ca="1">no.</f>
        <v/>
      </c>
      <c r="E1126" s="4" t="str">
        <f ca="1">position</f>
        <v/>
      </c>
      <c r="J1126" s="318"/>
      <c r="M1126" s="4"/>
      <c r="O1126" s="6"/>
      <c r="Q1126" s="20"/>
      <c r="R1126" s="5" t="str">
        <f ca="1">score</f>
        <v/>
      </c>
      <c r="S1126" s="7" t="str">
        <f ca="1">rescore_svc</f>
        <v/>
      </c>
      <c r="U1126" s="11" t="str">
        <f ca="1">price</f>
        <v/>
      </c>
      <c r="V1126" s="4"/>
      <c r="Y1126" s="388">
        <f ca="1">COUNTIFS(OFFSET($B$10, 0, 0, ROW()-9, 1), SERVICE[[#This Row],[Employee ID]], OFFSET($F$10, 0, 0, ROW()-9, 1), SERVICE[[#This Row],[Resources Role]])</f>
        <v>0</v>
      </c>
      <c r="Z1126" s="388">
        <f ca="1">COUNTIFS(OFFSET($F$10, 0, 0, ROW()-9, 1), SERVICE[[#This Row],[Resources Role]], OFFSET($H$10, 0, 0, ROW()-9, 1), SERVICE[[#This Row],[Booking]])</f>
        <v>0</v>
      </c>
    </row>
    <row r="1127" spans="1:26" x14ac:dyDescent="0.25">
      <c r="A1127" s="6" t="str">
        <f ca="1">no.</f>
        <v/>
      </c>
      <c r="E1127" s="4" t="str">
        <f ca="1">position</f>
        <v/>
      </c>
      <c r="J1127" s="318"/>
      <c r="M1127" s="4"/>
      <c r="O1127" s="6"/>
      <c r="Q1127" s="20"/>
      <c r="R1127" s="5" t="str">
        <f ca="1">score</f>
        <v/>
      </c>
      <c r="S1127" s="7" t="str">
        <f ca="1">rescore_svc</f>
        <v/>
      </c>
      <c r="U1127" s="11" t="str">
        <f ca="1">price</f>
        <v/>
      </c>
      <c r="V1127" s="4"/>
      <c r="Y1127" s="388">
        <f ca="1">COUNTIFS(OFFSET($B$10, 0, 0, ROW()-9, 1), SERVICE[[#This Row],[Employee ID]], OFFSET($F$10, 0, 0, ROW()-9, 1), SERVICE[[#This Row],[Resources Role]])</f>
        <v>0</v>
      </c>
      <c r="Z1127" s="388">
        <f ca="1">COUNTIFS(OFFSET($F$10, 0, 0, ROW()-9, 1), SERVICE[[#This Row],[Resources Role]], OFFSET($H$10, 0, 0, ROW()-9, 1), SERVICE[[#This Row],[Booking]])</f>
        <v>0</v>
      </c>
    </row>
    <row r="1128" spans="1:26" x14ac:dyDescent="0.25">
      <c r="A1128" s="6" t="str">
        <f ca="1">no.</f>
        <v/>
      </c>
      <c r="E1128" s="4" t="str">
        <f ca="1">position</f>
        <v/>
      </c>
      <c r="J1128" s="318"/>
      <c r="M1128" s="4"/>
      <c r="O1128" s="6"/>
      <c r="Q1128" s="20"/>
      <c r="R1128" s="5" t="str">
        <f ca="1">score</f>
        <v/>
      </c>
      <c r="S1128" s="7" t="str">
        <f ca="1">rescore_svc</f>
        <v/>
      </c>
      <c r="U1128" s="11" t="str">
        <f ca="1">price</f>
        <v/>
      </c>
      <c r="V1128" s="4"/>
      <c r="Y1128" s="388">
        <f ca="1">COUNTIFS(OFFSET($B$10, 0, 0, ROW()-9, 1), SERVICE[[#This Row],[Employee ID]], OFFSET($F$10, 0, 0, ROW()-9, 1), SERVICE[[#This Row],[Resources Role]])</f>
        <v>0</v>
      </c>
      <c r="Z1128" s="388">
        <f ca="1">COUNTIFS(OFFSET($F$10, 0, 0, ROW()-9, 1), SERVICE[[#This Row],[Resources Role]], OFFSET($H$10, 0, 0, ROW()-9, 1), SERVICE[[#This Row],[Booking]])</f>
        <v>0</v>
      </c>
    </row>
    <row r="1129" spans="1:26" x14ac:dyDescent="0.25">
      <c r="A1129" s="6" t="str">
        <f ca="1">no.</f>
        <v/>
      </c>
      <c r="E1129" s="4" t="str">
        <f ca="1">position</f>
        <v/>
      </c>
      <c r="J1129" s="318"/>
      <c r="M1129" s="4"/>
      <c r="O1129" s="6"/>
      <c r="Q1129" s="20"/>
      <c r="R1129" s="5" t="str">
        <f ca="1">score</f>
        <v/>
      </c>
      <c r="S1129" s="7" t="str">
        <f ca="1">rescore_svc</f>
        <v/>
      </c>
      <c r="U1129" s="11" t="str">
        <f ca="1">price</f>
        <v/>
      </c>
      <c r="V1129" s="4"/>
      <c r="Y1129" s="388">
        <f ca="1">COUNTIFS(OFFSET($B$10, 0, 0, ROW()-9, 1), SERVICE[[#This Row],[Employee ID]], OFFSET($F$10, 0, 0, ROW()-9, 1), SERVICE[[#This Row],[Resources Role]])</f>
        <v>0</v>
      </c>
      <c r="Z1129" s="388">
        <f ca="1">COUNTIFS(OFFSET($F$10, 0, 0, ROW()-9, 1), SERVICE[[#This Row],[Resources Role]], OFFSET($H$10, 0, 0, ROW()-9, 1), SERVICE[[#This Row],[Booking]])</f>
        <v>0</v>
      </c>
    </row>
    <row r="1130" spans="1:26" x14ac:dyDescent="0.25">
      <c r="A1130" s="6" t="str">
        <f ca="1">no.</f>
        <v/>
      </c>
      <c r="E1130" s="4" t="str">
        <f ca="1">position</f>
        <v/>
      </c>
      <c r="J1130" s="318"/>
      <c r="M1130" s="4"/>
      <c r="O1130" s="6"/>
      <c r="Q1130" s="20"/>
      <c r="R1130" s="5" t="str">
        <f ca="1">score</f>
        <v/>
      </c>
      <c r="S1130" s="7" t="str">
        <f ca="1">rescore_svc</f>
        <v/>
      </c>
      <c r="U1130" s="11" t="str">
        <f ca="1">price</f>
        <v/>
      </c>
      <c r="V1130" s="4"/>
      <c r="Y1130" s="388">
        <f ca="1">COUNTIFS(OFFSET($B$10, 0, 0, ROW()-9, 1), SERVICE[[#This Row],[Employee ID]], OFFSET($F$10, 0, 0, ROW()-9, 1), SERVICE[[#This Row],[Resources Role]])</f>
        <v>0</v>
      </c>
      <c r="Z1130" s="388">
        <f ca="1">COUNTIFS(OFFSET($F$10, 0, 0, ROW()-9, 1), SERVICE[[#This Row],[Resources Role]], OFFSET($H$10, 0, 0, ROW()-9, 1), SERVICE[[#This Row],[Booking]])</f>
        <v>0</v>
      </c>
    </row>
    <row r="1131" spans="1:26" x14ac:dyDescent="0.25">
      <c r="A1131" s="6" t="str">
        <f ca="1">no.</f>
        <v/>
      </c>
      <c r="E1131" s="4" t="str">
        <f ca="1">position</f>
        <v/>
      </c>
      <c r="J1131" s="318"/>
      <c r="M1131" s="4"/>
      <c r="O1131" s="6"/>
      <c r="Q1131" s="20"/>
      <c r="R1131" s="5" t="str">
        <f ca="1">score</f>
        <v/>
      </c>
      <c r="S1131" s="7" t="str">
        <f ca="1">rescore_svc</f>
        <v/>
      </c>
      <c r="U1131" s="11" t="str">
        <f ca="1">price</f>
        <v/>
      </c>
      <c r="V1131" s="4"/>
      <c r="Y1131" s="388">
        <f ca="1">COUNTIFS(OFFSET($B$10, 0, 0, ROW()-9, 1), SERVICE[[#This Row],[Employee ID]], OFFSET($F$10, 0, 0, ROW()-9, 1), SERVICE[[#This Row],[Resources Role]])</f>
        <v>0</v>
      </c>
      <c r="Z1131" s="388">
        <f ca="1">COUNTIFS(OFFSET($F$10, 0, 0, ROW()-9, 1), SERVICE[[#This Row],[Resources Role]], OFFSET($H$10, 0, 0, ROW()-9, 1), SERVICE[[#This Row],[Booking]])</f>
        <v>0</v>
      </c>
    </row>
    <row r="1132" spans="1:26" x14ac:dyDescent="0.25">
      <c r="A1132" s="6" t="str">
        <f ca="1">no.</f>
        <v/>
      </c>
      <c r="E1132" s="4" t="str">
        <f ca="1">position</f>
        <v/>
      </c>
      <c r="J1132" s="318"/>
      <c r="M1132" s="4"/>
      <c r="O1132" s="6"/>
      <c r="Q1132" s="20"/>
      <c r="R1132" s="5" t="str">
        <f ca="1">score</f>
        <v/>
      </c>
      <c r="S1132" s="7" t="str">
        <f ca="1">rescore_svc</f>
        <v/>
      </c>
      <c r="U1132" s="11" t="str">
        <f ca="1">price</f>
        <v/>
      </c>
      <c r="V1132" s="4"/>
      <c r="Y1132" s="388">
        <f ca="1">COUNTIFS(OFFSET($B$10, 0, 0, ROW()-9, 1), SERVICE[[#This Row],[Employee ID]], OFFSET($F$10, 0, 0, ROW()-9, 1), SERVICE[[#This Row],[Resources Role]])</f>
        <v>0</v>
      </c>
      <c r="Z1132" s="388">
        <f ca="1">COUNTIFS(OFFSET($F$10, 0, 0, ROW()-9, 1), SERVICE[[#This Row],[Resources Role]], OFFSET($H$10, 0, 0, ROW()-9, 1), SERVICE[[#This Row],[Booking]])</f>
        <v>0</v>
      </c>
    </row>
    <row r="1133" spans="1:26" x14ac:dyDescent="0.25">
      <c r="A1133" s="6" t="str">
        <f ca="1">no.</f>
        <v/>
      </c>
      <c r="E1133" s="4" t="str">
        <f ca="1">position</f>
        <v/>
      </c>
      <c r="J1133" s="318"/>
      <c r="M1133" s="4"/>
      <c r="O1133" s="6"/>
      <c r="Q1133" s="20"/>
      <c r="R1133" s="5" t="str">
        <f ca="1">score</f>
        <v/>
      </c>
      <c r="S1133" s="7" t="str">
        <f ca="1">rescore_svc</f>
        <v/>
      </c>
      <c r="U1133" s="11" t="str">
        <f ca="1">price</f>
        <v/>
      </c>
      <c r="V1133" s="4"/>
      <c r="Y1133" s="388">
        <f ca="1">COUNTIFS(OFFSET($B$10, 0, 0, ROW()-9, 1), SERVICE[[#This Row],[Employee ID]], OFFSET($F$10, 0, 0, ROW()-9, 1), SERVICE[[#This Row],[Resources Role]])</f>
        <v>0</v>
      </c>
      <c r="Z1133" s="388">
        <f ca="1">COUNTIFS(OFFSET($F$10, 0, 0, ROW()-9, 1), SERVICE[[#This Row],[Resources Role]], OFFSET($H$10, 0, 0, ROW()-9, 1), SERVICE[[#This Row],[Booking]])</f>
        <v>0</v>
      </c>
    </row>
    <row r="1134" spans="1:26" x14ac:dyDescent="0.25">
      <c r="A1134" s="6" t="str">
        <f ca="1">no.</f>
        <v/>
      </c>
      <c r="E1134" s="4" t="str">
        <f ca="1">position</f>
        <v/>
      </c>
      <c r="J1134" s="318"/>
      <c r="M1134" s="4"/>
      <c r="O1134" s="6"/>
      <c r="Q1134" s="20"/>
      <c r="R1134" s="5" t="str">
        <f ca="1">score</f>
        <v/>
      </c>
      <c r="S1134" s="7" t="str">
        <f ca="1">rescore_svc</f>
        <v/>
      </c>
      <c r="U1134" s="11" t="str">
        <f ca="1">price</f>
        <v/>
      </c>
      <c r="V1134" s="4"/>
      <c r="Y1134" s="388">
        <f ca="1">COUNTIFS(OFFSET($B$10, 0, 0, ROW()-9, 1), SERVICE[[#This Row],[Employee ID]], OFFSET($F$10, 0, 0, ROW()-9, 1), SERVICE[[#This Row],[Resources Role]])</f>
        <v>0</v>
      </c>
      <c r="Z1134" s="388">
        <f ca="1">COUNTIFS(OFFSET($F$10, 0, 0, ROW()-9, 1), SERVICE[[#This Row],[Resources Role]], OFFSET($H$10, 0, 0, ROW()-9, 1), SERVICE[[#This Row],[Booking]])</f>
        <v>0</v>
      </c>
    </row>
    <row r="1135" spans="1:26" x14ac:dyDescent="0.25">
      <c r="A1135" s="6" t="str">
        <f ca="1">no.</f>
        <v/>
      </c>
      <c r="E1135" s="4" t="str">
        <f ca="1">position</f>
        <v/>
      </c>
      <c r="J1135" s="318"/>
      <c r="M1135" s="4"/>
      <c r="O1135" s="6"/>
      <c r="Q1135" s="20"/>
      <c r="R1135" s="5" t="str">
        <f ca="1">score</f>
        <v/>
      </c>
      <c r="S1135" s="7" t="str">
        <f ca="1">rescore_svc</f>
        <v/>
      </c>
      <c r="U1135" s="11" t="str">
        <f ca="1">price</f>
        <v/>
      </c>
      <c r="V1135" s="4"/>
      <c r="Y1135" s="388">
        <f ca="1">COUNTIFS(OFFSET($B$10, 0, 0, ROW()-9, 1), SERVICE[[#This Row],[Employee ID]], OFFSET($F$10, 0, 0, ROW()-9, 1), SERVICE[[#This Row],[Resources Role]])</f>
        <v>0</v>
      </c>
      <c r="Z1135" s="388">
        <f ca="1">COUNTIFS(OFFSET($F$10, 0, 0, ROW()-9, 1), SERVICE[[#This Row],[Resources Role]], OFFSET($H$10, 0, 0, ROW()-9, 1), SERVICE[[#This Row],[Booking]])</f>
        <v>0</v>
      </c>
    </row>
    <row r="1136" spans="1:26" x14ac:dyDescent="0.25">
      <c r="A1136" s="6" t="str">
        <f ca="1">no.</f>
        <v/>
      </c>
      <c r="E1136" s="4" t="str">
        <f ca="1">position</f>
        <v/>
      </c>
      <c r="J1136" s="318"/>
      <c r="M1136" s="4"/>
      <c r="O1136" s="6"/>
      <c r="Q1136" s="20"/>
      <c r="R1136" s="5" t="str">
        <f ca="1">score</f>
        <v/>
      </c>
      <c r="S1136" s="7" t="str">
        <f ca="1">rescore_svc</f>
        <v/>
      </c>
      <c r="U1136" s="11" t="str">
        <f ca="1">price</f>
        <v/>
      </c>
      <c r="V1136" s="4"/>
      <c r="Y1136" s="388">
        <f ca="1">COUNTIFS(OFFSET($B$10, 0, 0, ROW()-9, 1), SERVICE[[#This Row],[Employee ID]], OFFSET($F$10, 0, 0, ROW()-9, 1), SERVICE[[#This Row],[Resources Role]])</f>
        <v>0</v>
      </c>
      <c r="Z1136" s="388">
        <f ca="1">COUNTIFS(OFFSET($F$10, 0, 0, ROW()-9, 1), SERVICE[[#This Row],[Resources Role]], OFFSET($H$10, 0, 0, ROW()-9, 1), SERVICE[[#This Row],[Booking]])</f>
        <v>0</v>
      </c>
    </row>
    <row r="1137" spans="1:26" x14ac:dyDescent="0.25">
      <c r="A1137" s="6" t="str">
        <f ca="1">no.</f>
        <v/>
      </c>
      <c r="E1137" s="4" t="str">
        <f ca="1">position</f>
        <v/>
      </c>
      <c r="J1137" s="318"/>
      <c r="M1137" s="4"/>
      <c r="O1137" s="6"/>
      <c r="Q1137" s="20"/>
      <c r="R1137" s="5" t="str">
        <f ca="1">score</f>
        <v/>
      </c>
      <c r="S1137" s="7" t="str">
        <f ca="1">rescore_svc</f>
        <v/>
      </c>
      <c r="U1137" s="11" t="str">
        <f ca="1">price</f>
        <v/>
      </c>
      <c r="V1137" s="4"/>
      <c r="Y1137" s="388">
        <f ca="1">COUNTIFS(OFFSET($B$10, 0, 0, ROW()-9, 1), SERVICE[[#This Row],[Employee ID]], OFFSET($F$10, 0, 0, ROW()-9, 1), SERVICE[[#This Row],[Resources Role]])</f>
        <v>0</v>
      </c>
      <c r="Z1137" s="388">
        <f ca="1">COUNTIFS(OFFSET($F$10, 0, 0, ROW()-9, 1), SERVICE[[#This Row],[Resources Role]], OFFSET($H$10, 0, 0, ROW()-9, 1), SERVICE[[#This Row],[Booking]])</f>
        <v>0</v>
      </c>
    </row>
    <row r="1138" spans="1:26" x14ac:dyDescent="0.25">
      <c r="A1138" s="6" t="str">
        <f ca="1">no.</f>
        <v/>
      </c>
      <c r="E1138" s="4" t="str">
        <f ca="1">position</f>
        <v/>
      </c>
      <c r="J1138" s="318"/>
      <c r="M1138" s="4"/>
      <c r="O1138" s="6"/>
      <c r="Q1138" s="20"/>
      <c r="R1138" s="5" t="str">
        <f ca="1">score</f>
        <v/>
      </c>
      <c r="S1138" s="7" t="str">
        <f ca="1">rescore_svc</f>
        <v/>
      </c>
      <c r="U1138" s="11" t="str">
        <f ca="1">price</f>
        <v/>
      </c>
      <c r="V1138" s="4"/>
      <c r="Y1138" s="388">
        <f ca="1">COUNTIFS(OFFSET($B$10, 0, 0, ROW()-9, 1), SERVICE[[#This Row],[Employee ID]], OFFSET($F$10, 0, 0, ROW()-9, 1), SERVICE[[#This Row],[Resources Role]])</f>
        <v>0</v>
      </c>
      <c r="Z1138" s="388">
        <f ca="1">COUNTIFS(OFFSET($F$10, 0, 0, ROW()-9, 1), SERVICE[[#This Row],[Resources Role]], OFFSET($H$10, 0, 0, ROW()-9, 1), SERVICE[[#This Row],[Booking]])</f>
        <v>0</v>
      </c>
    </row>
    <row r="1139" spans="1:26" x14ac:dyDescent="0.25">
      <c r="A1139" s="6" t="str">
        <f ca="1">no.</f>
        <v/>
      </c>
      <c r="E1139" s="4" t="str">
        <f ca="1">position</f>
        <v/>
      </c>
      <c r="J1139" s="318"/>
      <c r="M1139" s="4"/>
      <c r="O1139" s="6"/>
      <c r="Q1139" s="20"/>
      <c r="R1139" s="5" t="str">
        <f ca="1">score</f>
        <v/>
      </c>
      <c r="S1139" s="7" t="str">
        <f ca="1">rescore_svc</f>
        <v/>
      </c>
      <c r="U1139" s="11" t="str">
        <f ca="1">price</f>
        <v/>
      </c>
      <c r="V1139" s="4"/>
      <c r="Y1139" s="388">
        <f ca="1">COUNTIFS(OFFSET($B$10, 0, 0, ROW()-9, 1), SERVICE[[#This Row],[Employee ID]], OFFSET($F$10, 0, 0, ROW()-9, 1), SERVICE[[#This Row],[Resources Role]])</f>
        <v>0</v>
      </c>
      <c r="Z1139" s="388">
        <f ca="1">COUNTIFS(OFFSET($F$10, 0, 0, ROW()-9, 1), SERVICE[[#This Row],[Resources Role]], OFFSET($H$10, 0, 0, ROW()-9, 1), SERVICE[[#This Row],[Booking]])</f>
        <v>0</v>
      </c>
    </row>
    <row r="1140" spans="1:26" x14ac:dyDescent="0.25">
      <c r="A1140" s="6" t="str">
        <f ca="1">no.</f>
        <v/>
      </c>
      <c r="E1140" s="4" t="str">
        <f ca="1">position</f>
        <v/>
      </c>
      <c r="J1140" s="318"/>
      <c r="M1140" s="4"/>
      <c r="O1140" s="6"/>
      <c r="Q1140" s="20"/>
      <c r="R1140" s="5" t="str">
        <f ca="1">score</f>
        <v/>
      </c>
      <c r="S1140" s="7" t="str">
        <f ca="1">rescore_svc</f>
        <v/>
      </c>
      <c r="U1140" s="11" t="str">
        <f ca="1">price</f>
        <v/>
      </c>
      <c r="V1140" s="4"/>
      <c r="Y1140" s="388">
        <f ca="1">COUNTIFS(OFFSET($B$10, 0, 0, ROW()-9, 1), SERVICE[[#This Row],[Employee ID]], OFFSET($F$10, 0, 0, ROW()-9, 1), SERVICE[[#This Row],[Resources Role]])</f>
        <v>0</v>
      </c>
      <c r="Z1140" s="388">
        <f ca="1">COUNTIFS(OFFSET($F$10, 0, 0, ROW()-9, 1), SERVICE[[#This Row],[Resources Role]], OFFSET($H$10, 0, 0, ROW()-9, 1), SERVICE[[#This Row],[Booking]])</f>
        <v>0</v>
      </c>
    </row>
    <row r="1141" spans="1:26" x14ac:dyDescent="0.25">
      <c r="A1141" s="6" t="str">
        <f ca="1">no.</f>
        <v/>
      </c>
      <c r="E1141" s="4" t="str">
        <f ca="1">position</f>
        <v/>
      </c>
      <c r="J1141" s="318"/>
      <c r="M1141" s="4"/>
      <c r="O1141" s="6"/>
      <c r="Q1141" s="20"/>
      <c r="R1141" s="5" t="str">
        <f ca="1">score</f>
        <v/>
      </c>
      <c r="S1141" s="7" t="str">
        <f ca="1">rescore_svc</f>
        <v/>
      </c>
      <c r="U1141" s="11" t="str">
        <f ca="1">price</f>
        <v/>
      </c>
      <c r="V1141" s="4"/>
      <c r="Y1141" s="388">
        <f ca="1">COUNTIFS(OFFSET($B$10, 0, 0, ROW()-9, 1), SERVICE[[#This Row],[Employee ID]], OFFSET($F$10, 0, 0, ROW()-9, 1), SERVICE[[#This Row],[Resources Role]])</f>
        <v>0</v>
      </c>
      <c r="Z1141" s="388">
        <f ca="1">COUNTIFS(OFFSET($F$10, 0, 0, ROW()-9, 1), SERVICE[[#This Row],[Resources Role]], OFFSET($H$10, 0, 0, ROW()-9, 1), SERVICE[[#This Row],[Booking]])</f>
        <v>0</v>
      </c>
    </row>
    <row r="1142" spans="1:26" x14ac:dyDescent="0.25">
      <c r="A1142" s="6" t="str">
        <f ca="1">no.</f>
        <v/>
      </c>
      <c r="E1142" s="4" t="str">
        <f ca="1">position</f>
        <v/>
      </c>
      <c r="J1142" s="318"/>
      <c r="M1142" s="4"/>
      <c r="O1142" s="6"/>
      <c r="Q1142" s="20"/>
      <c r="R1142" s="5" t="str">
        <f ca="1">score</f>
        <v/>
      </c>
      <c r="S1142" s="7" t="str">
        <f ca="1">rescore_svc</f>
        <v/>
      </c>
      <c r="U1142" s="11" t="str">
        <f ca="1">price</f>
        <v/>
      </c>
      <c r="V1142" s="4"/>
      <c r="Y1142" s="388">
        <f ca="1">COUNTIFS(OFFSET($B$10, 0, 0, ROW()-9, 1), SERVICE[[#This Row],[Employee ID]], OFFSET($F$10, 0, 0, ROW()-9, 1), SERVICE[[#This Row],[Resources Role]])</f>
        <v>0</v>
      </c>
      <c r="Z1142" s="388">
        <f ca="1">COUNTIFS(OFFSET($F$10, 0, 0, ROW()-9, 1), SERVICE[[#This Row],[Resources Role]], OFFSET($H$10, 0, 0, ROW()-9, 1), SERVICE[[#This Row],[Booking]])</f>
        <v>0</v>
      </c>
    </row>
    <row r="1143" spans="1:26" x14ac:dyDescent="0.25">
      <c r="A1143" s="6" t="str">
        <f ca="1">no.</f>
        <v/>
      </c>
      <c r="E1143" s="4" t="str">
        <f ca="1">position</f>
        <v/>
      </c>
      <c r="J1143" s="318"/>
      <c r="M1143" s="4"/>
      <c r="O1143" s="6"/>
      <c r="Q1143" s="20"/>
      <c r="R1143" s="5" t="str">
        <f ca="1">score</f>
        <v/>
      </c>
      <c r="S1143" s="7" t="str">
        <f ca="1">rescore_svc</f>
        <v/>
      </c>
      <c r="U1143" s="11" t="str">
        <f ca="1">price</f>
        <v/>
      </c>
      <c r="V1143" s="4"/>
      <c r="Y1143" s="388">
        <f ca="1">COUNTIFS(OFFSET($B$10, 0, 0, ROW()-9, 1), SERVICE[[#This Row],[Employee ID]], OFFSET($F$10, 0, 0, ROW()-9, 1), SERVICE[[#This Row],[Resources Role]])</f>
        <v>0</v>
      </c>
      <c r="Z1143" s="388">
        <f ca="1">COUNTIFS(OFFSET($F$10, 0, 0, ROW()-9, 1), SERVICE[[#This Row],[Resources Role]], OFFSET($H$10, 0, 0, ROW()-9, 1), SERVICE[[#This Row],[Booking]])</f>
        <v>0</v>
      </c>
    </row>
    <row r="1144" spans="1:26" x14ac:dyDescent="0.25">
      <c r="A1144" s="6" t="str">
        <f ca="1">no.</f>
        <v/>
      </c>
      <c r="E1144" s="4" t="str">
        <f ca="1">position</f>
        <v/>
      </c>
      <c r="J1144" s="318"/>
      <c r="M1144" s="4"/>
      <c r="O1144" s="6"/>
      <c r="Q1144" s="20"/>
      <c r="R1144" s="5" t="str">
        <f ca="1">score</f>
        <v/>
      </c>
      <c r="S1144" s="7" t="str">
        <f ca="1">rescore_svc</f>
        <v/>
      </c>
      <c r="U1144" s="11" t="str">
        <f ca="1">price</f>
        <v/>
      </c>
      <c r="V1144" s="4"/>
      <c r="Y1144" s="388">
        <f ca="1">COUNTIFS(OFFSET($B$10, 0, 0, ROW()-9, 1), SERVICE[[#This Row],[Employee ID]], OFFSET($F$10, 0, 0, ROW()-9, 1), SERVICE[[#This Row],[Resources Role]])</f>
        <v>0</v>
      </c>
      <c r="Z1144" s="388">
        <f ca="1">COUNTIFS(OFFSET($F$10, 0, 0, ROW()-9, 1), SERVICE[[#This Row],[Resources Role]], OFFSET($H$10, 0, 0, ROW()-9, 1), SERVICE[[#This Row],[Booking]])</f>
        <v>0</v>
      </c>
    </row>
    <row r="1145" spans="1:26" x14ac:dyDescent="0.25">
      <c r="A1145" s="6" t="str">
        <f ca="1">no.</f>
        <v/>
      </c>
      <c r="E1145" s="4" t="str">
        <f ca="1">position</f>
        <v/>
      </c>
      <c r="J1145" s="318"/>
      <c r="M1145" s="4"/>
      <c r="O1145" s="6"/>
      <c r="Q1145" s="20"/>
      <c r="R1145" s="5" t="str">
        <f ca="1">score</f>
        <v/>
      </c>
      <c r="S1145" s="7" t="str">
        <f ca="1">rescore_svc</f>
        <v/>
      </c>
      <c r="U1145" s="11" t="str">
        <f ca="1">price</f>
        <v/>
      </c>
      <c r="V1145" s="4"/>
      <c r="Y1145" s="388">
        <f ca="1">COUNTIFS(OFFSET($B$10, 0, 0, ROW()-9, 1), SERVICE[[#This Row],[Employee ID]], OFFSET($F$10, 0, 0, ROW()-9, 1), SERVICE[[#This Row],[Resources Role]])</f>
        <v>0</v>
      </c>
      <c r="Z1145" s="388">
        <f ca="1">COUNTIFS(OFFSET($F$10, 0, 0, ROW()-9, 1), SERVICE[[#This Row],[Resources Role]], OFFSET($H$10, 0, 0, ROW()-9, 1), SERVICE[[#This Row],[Booking]])</f>
        <v>0</v>
      </c>
    </row>
    <row r="1146" spans="1:26" x14ac:dyDescent="0.25">
      <c r="A1146" s="6" t="str">
        <f ca="1">no.</f>
        <v/>
      </c>
      <c r="E1146" s="4" t="str">
        <f ca="1">position</f>
        <v/>
      </c>
      <c r="J1146" s="318"/>
      <c r="M1146" s="4"/>
      <c r="O1146" s="6"/>
      <c r="Q1146" s="20"/>
      <c r="R1146" s="5" t="str">
        <f ca="1">score</f>
        <v/>
      </c>
      <c r="S1146" s="7" t="str">
        <f ca="1">rescore_svc</f>
        <v/>
      </c>
      <c r="U1146" s="11" t="str">
        <f ca="1">price</f>
        <v/>
      </c>
      <c r="V1146" s="4"/>
      <c r="Y1146" s="388">
        <f ca="1">COUNTIFS(OFFSET($B$10, 0, 0, ROW()-9, 1), SERVICE[[#This Row],[Employee ID]], OFFSET($F$10, 0, 0, ROW()-9, 1), SERVICE[[#This Row],[Resources Role]])</f>
        <v>0</v>
      </c>
      <c r="Z1146" s="388">
        <f ca="1">COUNTIFS(OFFSET($F$10, 0, 0, ROW()-9, 1), SERVICE[[#This Row],[Resources Role]], OFFSET($H$10, 0, 0, ROW()-9, 1), SERVICE[[#This Row],[Booking]])</f>
        <v>0</v>
      </c>
    </row>
    <row r="1147" spans="1:26" x14ac:dyDescent="0.25">
      <c r="A1147" s="6" t="str">
        <f ca="1">no.</f>
        <v/>
      </c>
      <c r="E1147" s="4" t="str">
        <f ca="1">position</f>
        <v/>
      </c>
      <c r="J1147" s="318"/>
      <c r="M1147" s="4"/>
      <c r="O1147" s="6"/>
      <c r="Q1147" s="20"/>
      <c r="R1147" s="5" t="str">
        <f ca="1">score</f>
        <v/>
      </c>
      <c r="S1147" s="7" t="str">
        <f ca="1">rescore_svc</f>
        <v/>
      </c>
      <c r="U1147" s="11" t="str">
        <f ca="1">price</f>
        <v/>
      </c>
      <c r="V1147" s="4"/>
      <c r="Y1147" s="388">
        <f ca="1">COUNTIFS(OFFSET($B$10, 0, 0, ROW()-9, 1), SERVICE[[#This Row],[Employee ID]], OFFSET($F$10, 0, 0, ROW()-9, 1), SERVICE[[#This Row],[Resources Role]])</f>
        <v>0</v>
      </c>
      <c r="Z1147" s="388">
        <f ca="1">COUNTIFS(OFFSET($F$10, 0, 0, ROW()-9, 1), SERVICE[[#This Row],[Resources Role]], OFFSET($H$10, 0, 0, ROW()-9, 1), SERVICE[[#This Row],[Booking]])</f>
        <v>0</v>
      </c>
    </row>
    <row r="1148" spans="1:26" x14ac:dyDescent="0.25">
      <c r="A1148" s="6" t="str">
        <f ca="1">no.</f>
        <v/>
      </c>
      <c r="E1148" s="4" t="str">
        <f ca="1">position</f>
        <v/>
      </c>
      <c r="J1148" s="318"/>
      <c r="M1148" s="4"/>
      <c r="O1148" s="6"/>
      <c r="Q1148" s="20"/>
      <c r="R1148" s="5" t="str">
        <f ca="1">score</f>
        <v/>
      </c>
      <c r="S1148" s="7" t="str">
        <f ca="1">rescore_svc</f>
        <v/>
      </c>
      <c r="U1148" s="11" t="str">
        <f ca="1">price</f>
        <v/>
      </c>
      <c r="V1148" s="4"/>
      <c r="Y1148" s="388">
        <f ca="1">COUNTIFS(OFFSET($B$10, 0, 0, ROW()-9, 1), SERVICE[[#This Row],[Employee ID]], OFFSET($F$10, 0, 0, ROW()-9, 1), SERVICE[[#This Row],[Resources Role]])</f>
        <v>0</v>
      </c>
      <c r="Z1148" s="388">
        <f ca="1">COUNTIFS(OFFSET($F$10, 0, 0, ROW()-9, 1), SERVICE[[#This Row],[Resources Role]], OFFSET($H$10, 0, 0, ROW()-9, 1), SERVICE[[#This Row],[Booking]])</f>
        <v>0</v>
      </c>
    </row>
    <row r="1149" spans="1:26" x14ac:dyDescent="0.25">
      <c r="A1149" s="6" t="str">
        <f ca="1">no.</f>
        <v/>
      </c>
      <c r="E1149" s="4" t="str">
        <f ca="1">position</f>
        <v/>
      </c>
      <c r="J1149" s="318"/>
      <c r="M1149" s="4"/>
      <c r="O1149" s="6"/>
      <c r="Q1149" s="20"/>
      <c r="R1149" s="5" t="str">
        <f ca="1">score</f>
        <v/>
      </c>
      <c r="S1149" s="7" t="str">
        <f ca="1">rescore_svc</f>
        <v/>
      </c>
      <c r="U1149" s="11" t="str">
        <f ca="1">price</f>
        <v/>
      </c>
      <c r="V1149" s="4"/>
      <c r="Y1149" s="388">
        <f ca="1">COUNTIFS(OFFSET($B$10, 0, 0, ROW()-9, 1), SERVICE[[#This Row],[Employee ID]], OFFSET($F$10, 0, 0, ROW()-9, 1), SERVICE[[#This Row],[Resources Role]])</f>
        <v>0</v>
      </c>
      <c r="Z1149" s="388">
        <f ca="1">COUNTIFS(OFFSET($F$10, 0, 0, ROW()-9, 1), SERVICE[[#This Row],[Resources Role]], OFFSET($H$10, 0, 0, ROW()-9, 1), SERVICE[[#This Row],[Booking]])</f>
        <v>0</v>
      </c>
    </row>
    <row r="1150" spans="1:26" x14ac:dyDescent="0.25">
      <c r="A1150" s="6" t="str">
        <f ca="1">no.</f>
        <v/>
      </c>
      <c r="E1150" s="4" t="str">
        <f ca="1">position</f>
        <v/>
      </c>
      <c r="J1150" s="318"/>
      <c r="M1150" s="4"/>
      <c r="O1150" s="6"/>
      <c r="Q1150" s="20"/>
      <c r="R1150" s="5" t="str">
        <f ca="1">score</f>
        <v/>
      </c>
      <c r="S1150" s="7" t="str">
        <f ca="1">rescore_svc</f>
        <v/>
      </c>
      <c r="U1150" s="11" t="str">
        <f ca="1">price</f>
        <v/>
      </c>
      <c r="V1150" s="4"/>
      <c r="Y1150" s="388">
        <f ca="1">COUNTIFS(OFFSET($B$10, 0, 0, ROW()-9, 1), SERVICE[[#This Row],[Employee ID]], OFFSET($F$10, 0, 0, ROW()-9, 1), SERVICE[[#This Row],[Resources Role]])</f>
        <v>0</v>
      </c>
      <c r="Z1150" s="388">
        <f ca="1">COUNTIFS(OFFSET($F$10, 0, 0, ROW()-9, 1), SERVICE[[#This Row],[Resources Role]], OFFSET($H$10, 0, 0, ROW()-9, 1), SERVICE[[#This Row],[Booking]])</f>
        <v>0</v>
      </c>
    </row>
    <row r="1151" spans="1:26" x14ac:dyDescent="0.25">
      <c r="A1151" s="6" t="str">
        <f ca="1">no.</f>
        <v/>
      </c>
      <c r="E1151" s="4" t="str">
        <f ca="1">position</f>
        <v/>
      </c>
      <c r="J1151" s="318"/>
      <c r="M1151" s="4"/>
      <c r="O1151" s="6"/>
      <c r="Q1151" s="20"/>
      <c r="R1151" s="5" t="str">
        <f ca="1">score</f>
        <v/>
      </c>
      <c r="S1151" s="7" t="str">
        <f ca="1">rescore_svc</f>
        <v/>
      </c>
      <c r="U1151" s="11" t="str">
        <f ca="1">price</f>
        <v/>
      </c>
      <c r="V1151" s="4"/>
      <c r="Y1151" s="388">
        <f ca="1">COUNTIFS(OFFSET($B$10, 0, 0, ROW()-9, 1), SERVICE[[#This Row],[Employee ID]], OFFSET($F$10, 0, 0, ROW()-9, 1), SERVICE[[#This Row],[Resources Role]])</f>
        <v>0</v>
      </c>
      <c r="Z1151" s="388">
        <f ca="1">COUNTIFS(OFFSET($F$10, 0, 0, ROW()-9, 1), SERVICE[[#This Row],[Resources Role]], OFFSET($H$10, 0, 0, ROW()-9, 1), SERVICE[[#This Row],[Booking]])</f>
        <v>0</v>
      </c>
    </row>
    <row r="1152" spans="1:26" x14ac:dyDescent="0.25">
      <c r="A1152" s="6" t="str">
        <f ca="1">no.</f>
        <v/>
      </c>
      <c r="E1152" s="4" t="str">
        <f ca="1">position</f>
        <v/>
      </c>
      <c r="J1152" s="318"/>
      <c r="M1152" s="4"/>
      <c r="O1152" s="6"/>
      <c r="Q1152" s="20"/>
      <c r="R1152" s="5" t="str">
        <f ca="1">score</f>
        <v/>
      </c>
      <c r="S1152" s="7" t="str">
        <f ca="1">rescore_svc</f>
        <v/>
      </c>
      <c r="U1152" s="11" t="str">
        <f ca="1">price</f>
        <v/>
      </c>
      <c r="V1152" s="4"/>
      <c r="Y1152" s="388">
        <f ca="1">COUNTIFS(OFFSET($B$10, 0, 0, ROW()-9, 1), SERVICE[[#This Row],[Employee ID]], OFFSET($F$10, 0, 0, ROW()-9, 1), SERVICE[[#This Row],[Resources Role]])</f>
        <v>0</v>
      </c>
      <c r="Z1152" s="388">
        <f ca="1">COUNTIFS(OFFSET($F$10, 0, 0, ROW()-9, 1), SERVICE[[#This Row],[Resources Role]], OFFSET($H$10, 0, 0, ROW()-9, 1), SERVICE[[#This Row],[Booking]])</f>
        <v>0</v>
      </c>
    </row>
    <row r="1153" spans="1:26" x14ac:dyDescent="0.25">
      <c r="A1153" s="6" t="str">
        <f ca="1">no.</f>
        <v/>
      </c>
      <c r="E1153" s="4" t="str">
        <f ca="1">position</f>
        <v/>
      </c>
      <c r="J1153" s="318"/>
      <c r="M1153" s="4"/>
      <c r="O1153" s="6"/>
      <c r="Q1153" s="20"/>
      <c r="R1153" s="5" t="str">
        <f ca="1">score</f>
        <v/>
      </c>
      <c r="S1153" s="7" t="str">
        <f ca="1">rescore_svc</f>
        <v/>
      </c>
      <c r="U1153" s="11" t="str">
        <f ca="1">price</f>
        <v/>
      </c>
      <c r="V1153" s="4"/>
      <c r="Y1153" s="388">
        <f ca="1">COUNTIFS(OFFSET($B$10, 0, 0, ROW()-9, 1), SERVICE[[#This Row],[Employee ID]], OFFSET($F$10, 0, 0, ROW()-9, 1), SERVICE[[#This Row],[Resources Role]])</f>
        <v>0</v>
      </c>
      <c r="Z1153" s="388">
        <f ca="1">COUNTIFS(OFFSET($F$10, 0, 0, ROW()-9, 1), SERVICE[[#This Row],[Resources Role]], OFFSET($H$10, 0, 0, ROW()-9, 1), SERVICE[[#This Row],[Booking]])</f>
        <v>0</v>
      </c>
    </row>
    <row r="1154" spans="1:26" x14ac:dyDescent="0.25">
      <c r="A1154" s="6" t="str">
        <f ca="1">no.</f>
        <v/>
      </c>
      <c r="E1154" s="4" t="str">
        <f ca="1">position</f>
        <v/>
      </c>
      <c r="J1154" s="318"/>
      <c r="M1154" s="4"/>
      <c r="O1154" s="6"/>
      <c r="Q1154" s="20"/>
      <c r="R1154" s="5" t="str">
        <f ca="1">score</f>
        <v/>
      </c>
      <c r="S1154" s="7" t="str">
        <f ca="1">rescore_svc</f>
        <v/>
      </c>
      <c r="U1154" s="11" t="str">
        <f ca="1">price</f>
        <v/>
      </c>
      <c r="V1154" s="4"/>
      <c r="Y1154" s="388">
        <f ca="1">COUNTIFS(OFFSET($B$10, 0, 0, ROW()-9, 1), SERVICE[[#This Row],[Employee ID]], OFFSET($F$10, 0, 0, ROW()-9, 1), SERVICE[[#This Row],[Resources Role]])</f>
        <v>0</v>
      </c>
      <c r="Z1154" s="388">
        <f ca="1">COUNTIFS(OFFSET($F$10, 0, 0, ROW()-9, 1), SERVICE[[#This Row],[Resources Role]], OFFSET($H$10, 0, 0, ROW()-9, 1), SERVICE[[#This Row],[Booking]])</f>
        <v>0</v>
      </c>
    </row>
    <row r="1155" spans="1:26" x14ac:dyDescent="0.25">
      <c r="A1155" s="6" t="str">
        <f ca="1">no.</f>
        <v/>
      </c>
      <c r="E1155" s="4" t="str">
        <f ca="1">position</f>
        <v/>
      </c>
      <c r="J1155" s="318"/>
      <c r="M1155" s="4"/>
      <c r="O1155" s="6"/>
      <c r="Q1155" s="20"/>
      <c r="R1155" s="5" t="str">
        <f ca="1">score</f>
        <v/>
      </c>
      <c r="S1155" s="7" t="str">
        <f ca="1">rescore_svc</f>
        <v/>
      </c>
      <c r="U1155" s="11" t="str">
        <f ca="1">price</f>
        <v/>
      </c>
      <c r="V1155" s="4"/>
      <c r="Y1155" s="388">
        <f ca="1">COUNTIFS(OFFSET($B$10, 0, 0, ROW()-9, 1), SERVICE[[#This Row],[Employee ID]], OFFSET($F$10, 0, 0, ROW()-9, 1), SERVICE[[#This Row],[Resources Role]])</f>
        <v>0</v>
      </c>
      <c r="Z1155" s="388">
        <f ca="1">COUNTIFS(OFFSET($F$10, 0, 0, ROW()-9, 1), SERVICE[[#This Row],[Resources Role]], OFFSET($H$10, 0, 0, ROW()-9, 1), SERVICE[[#This Row],[Booking]])</f>
        <v>0</v>
      </c>
    </row>
    <row r="1156" spans="1:26" x14ac:dyDescent="0.25">
      <c r="A1156" s="6" t="str">
        <f ca="1">no.</f>
        <v/>
      </c>
      <c r="E1156" s="4" t="str">
        <f ca="1">position</f>
        <v/>
      </c>
      <c r="J1156" s="318"/>
      <c r="M1156" s="4"/>
      <c r="O1156" s="6"/>
      <c r="Q1156" s="20"/>
      <c r="R1156" s="5" t="str">
        <f ca="1">score</f>
        <v/>
      </c>
      <c r="S1156" s="7" t="str">
        <f ca="1">rescore_svc</f>
        <v/>
      </c>
      <c r="U1156" s="11" t="str">
        <f ca="1">price</f>
        <v/>
      </c>
      <c r="V1156" s="4"/>
      <c r="Y1156" s="388">
        <f ca="1">COUNTIFS(OFFSET($B$10, 0, 0, ROW()-9, 1), SERVICE[[#This Row],[Employee ID]], OFFSET($F$10, 0, 0, ROW()-9, 1), SERVICE[[#This Row],[Resources Role]])</f>
        <v>0</v>
      </c>
      <c r="Z1156" s="388">
        <f ca="1">COUNTIFS(OFFSET($F$10, 0, 0, ROW()-9, 1), SERVICE[[#This Row],[Resources Role]], OFFSET($H$10, 0, 0, ROW()-9, 1), SERVICE[[#This Row],[Booking]])</f>
        <v>0</v>
      </c>
    </row>
    <row r="1157" spans="1:26" x14ac:dyDescent="0.25">
      <c r="A1157" s="6" t="str">
        <f ca="1">no.</f>
        <v/>
      </c>
      <c r="E1157" s="4" t="str">
        <f ca="1">position</f>
        <v/>
      </c>
      <c r="J1157" s="318"/>
      <c r="M1157" s="4"/>
      <c r="O1157" s="6"/>
      <c r="Q1157" s="20"/>
      <c r="R1157" s="5" t="str">
        <f ca="1">score</f>
        <v/>
      </c>
      <c r="S1157" s="7" t="str">
        <f ca="1">rescore_svc</f>
        <v/>
      </c>
      <c r="U1157" s="11" t="str">
        <f ca="1">price</f>
        <v/>
      </c>
      <c r="V1157" s="4"/>
      <c r="Y1157" s="388">
        <f ca="1">COUNTIFS(OFFSET($B$10, 0, 0, ROW()-9, 1), SERVICE[[#This Row],[Employee ID]], OFFSET($F$10, 0, 0, ROW()-9, 1), SERVICE[[#This Row],[Resources Role]])</f>
        <v>0</v>
      </c>
      <c r="Z1157" s="388">
        <f ca="1">COUNTIFS(OFFSET($F$10, 0, 0, ROW()-9, 1), SERVICE[[#This Row],[Resources Role]], OFFSET($H$10, 0, 0, ROW()-9, 1), SERVICE[[#This Row],[Booking]])</f>
        <v>0</v>
      </c>
    </row>
    <row r="1158" spans="1:26" x14ac:dyDescent="0.25">
      <c r="A1158" s="6" t="str">
        <f ca="1">no.</f>
        <v/>
      </c>
      <c r="E1158" s="4" t="str">
        <f ca="1">position</f>
        <v/>
      </c>
      <c r="J1158" s="318"/>
      <c r="M1158" s="4"/>
      <c r="O1158" s="6"/>
      <c r="Q1158" s="20"/>
      <c r="R1158" s="5" t="str">
        <f ca="1">score</f>
        <v/>
      </c>
      <c r="S1158" s="7" t="str">
        <f ca="1">rescore_svc</f>
        <v/>
      </c>
      <c r="U1158" s="11" t="str">
        <f ca="1">price</f>
        <v/>
      </c>
      <c r="V1158" s="4"/>
      <c r="Y1158" s="388">
        <f ca="1">COUNTIFS(OFFSET($B$10, 0, 0, ROW()-9, 1), SERVICE[[#This Row],[Employee ID]], OFFSET($F$10, 0, 0, ROW()-9, 1), SERVICE[[#This Row],[Resources Role]])</f>
        <v>0</v>
      </c>
      <c r="Z1158" s="388">
        <f ca="1">COUNTIFS(OFFSET($F$10, 0, 0, ROW()-9, 1), SERVICE[[#This Row],[Resources Role]], OFFSET($H$10, 0, 0, ROW()-9, 1), SERVICE[[#This Row],[Booking]])</f>
        <v>0</v>
      </c>
    </row>
    <row r="1159" spans="1:26" x14ac:dyDescent="0.25">
      <c r="A1159" s="6" t="str">
        <f ca="1">no.</f>
        <v/>
      </c>
      <c r="E1159" s="4" t="str">
        <f ca="1">position</f>
        <v/>
      </c>
      <c r="J1159" s="318"/>
      <c r="M1159" s="4"/>
      <c r="O1159" s="6"/>
      <c r="Q1159" s="20"/>
      <c r="R1159" s="5" t="str">
        <f ca="1">score</f>
        <v/>
      </c>
      <c r="S1159" s="7" t="str">
        <f ca="1">rescore_svc</f>
        <v/>
      </c>
      <c r="U1159" s="11" t="str">
        <f ca="1">price</f>
        <v/>
      </c>
      <c r="V1159" s="4"/>
      <c r="Y1159" s="388">
        <f ca="1">COUNTIFS(OFFSET($B$10, 0, 0, ROW()-9, 1), SERVICE[[#This Row],[Employee ID]], OFFSET($F$10, 0, 0, ROW()-9, 1), SERVICE[[#This Row],[Resources Role]])</f>
        <v>0</v>
      </c>
      <c r="Z1159" s="388">
        <f ca="1">COUNTIFS(OFFSET($F$10, 0, 0, ROW()-9, 1), SERVICE[[#This Row],[Resources Role]], OFFSET($H$10, 0, 0, ROW()-9, 1), SERVICE[[#This Row],[Booking]])</f>
        <v>0</v>
      </c>
    </row>
    <row r="1160" spans="1:26" x14ac:dyDescent="0.25">
      <c r="A1160" s="6" t="str">
        <f ca="1">no.</f>
        <v/>
      </c>
      <c r="E1160" s="4" t="str">
        <f ca="1">position</f>
        <v/>
      </c>
      <c r="J1160" s="318"/>
      <c r="M1160" s="4"/>
      <c r="O1160" s="6"/>
      <c r="Q1160" s="20"/>
      <c r="R1160" s="5" t="str">
        <f ca="1">score</f>
        <v/>
      </c>
      <c r="S1160" s="7" t="str">
        <f ca="1">rescore_svc</f>
        <v/>
      </c>
      <c r="U1160" s="11" t="str">
        <f ca="1">price</f>
        <v/>
      </c>
      <c r="V1160" s="4"/>
      <c r="Y1160" s="388">
        <f ca="1">COUNTIFS(OFFSET($B$10, 0, 0, ROW()-9, 1), SERVICE[[#This Row],[Employee ID]], OFFSET($F$10, 0, 0, ROW()-9, 1), SERVICE[[#This Row],[Resources Role]])</f>
        <v>0</v>
      </c>
      <c r="Z1160" s="388">
        <f ca="1">COUNTIFS(OFFSET($F$10, 0, 0, ROW()-9, 1), SERVICE[[#This Row],[Resources Role]], OFFSET($H$10, 0, 0, ROW()-9, 1), SERVICE[[#This Row],[Booking]])</f>
        <v>0</v>
      </c>
    </row>
    <row r="1161" spans="1:26" x14ac:dyDescent="0.25">
      <c r="A1161" s="6" t="str">
        <f ca="1">no.</f>
        <v/>
      </c>
      <c r="E1161" s="4" t="str">
        <f ca="1">position</f>
        <v/>
      </c>
      <c r="J1161" s="318"/>
      <c r="M1161" s="4"/>
      <c r="O1161" s="6"/>
      <c r="Q1161" s="20"/>
      <c r="R1161" s="5" t="str">
        <f ca="1">score</f>
        <v/>
      </c>
      <c r="S1161" s="7" t="str">
        <f ca="1">rescore_svc</f>
        <v/>
      </c>
      <c r="U1161" s="11" t="str">
        <f ca="1">price</f>
        <v/>
      </c>
      <c r="V1161" s="4"/>
      <c r="Y1161" s="388">
        <f ca="1">COUNTIFS(OFFSET($B$10, 0, 0, ROW()-9, 1), SERVICE[[#This Row],[Employee ID]], OFFSET($F$10, 0, 0, ROW()-9, 1), SERVICE[[#This Row],[Resources Role]])</f>
        <v>0</v>
      </c>
      <c r="Z1161" s="388">
        <f ca="1">COUNTIFS(OFFSET($F$10, 0, 0, ROW()-9, 1), SERVICE[[#This Row],[Resources Role]], OFFSET($H$10, 0, 0, ROW()-9, 1), SERVICE[[#This Row],[Booking]])</f>
        <v>0</v>
      </c>
    </row>
    <row r="1162" spans="1:26" x14ac:dyDescent="0.25">
      <c r="A1162" s="6" t="str">
        <f ca="1">no.</f>
        <v/>
      </c>
      <c r="E1162" s="4" t="str">
        <f ca="1">position</f>
        <v/>
      </c>
      <c r="J1162" s="318"/>
      <c r="M1162" s="4"/>
      <c r="O1162" s="6"/>
      <c r="Q1162" s="20"/>
      <c r="R1162" s="5" t="str">
        <f ca="1">score</f>
        <v/>
      </c>
      <c r="S1162" s="7" t="str">
        <f ca="1">rescore_svc</f>
        <v/>
      </c>
      <c r="U1162" s="11" t="str">
        <f ca="1">price</f>
        <v/>
      </c>
      <c r="V1162" s="4"/>
      <c r="Y1162" s="388">
        <f ca="1">COUNTIFS(OFFSET($B$10, 0, 0, ROW()-9, 1), SERVICE[[#This Row],[Employee ID]], OFFSET($F$10, 0, 0, ROW()-9, 1), SERVICE[[#This Row],[Resources Role]])</f>
        <v>0</v>
      </c>
      <c r="Z1162" s="388">
        <f ca="1">COUNTIFS(OFFSET($F$10, 0, 0, ROW()-9, 1), SERVICE[[#This Row],[Resources Role]], OFFSET($H$10, 0, 0, ROW()-9, 1), SERVICE[[#This Row],[Booking]])</f>
        <v>0</v>
      </c>
    </row>
    <row r="1163" spans="1:26" x14ac:dyDescent="0.25">
      <c r="A1163" s="6" t="str">
        <f ca="1">no.</f>
        <v/>
      </c>
      <c r="E1163" s="4" t="str">
        <f ca="1">position</f>
        <v/>
      </c>
      <c r="J1163" s="318"/>
      <c r="M1163" s="4"/>
      <c r="O1163" s="6"/>
      <c r="Q1163" s="20"/>
      <c r="R1163" s="5" t="str">
        <f ca="1">score</f>
        <v/>
      </c>
      <c r="S1163" s="7" t="str">
        <f ca="1">rescore_svc</f>
        <v/>
      </c>
      <c r="U1163" s="11" t="str">
        <f ca="1">price</f>
        <v/>
      </c>
      <c r="V1163" s="4"/>
      <c r="Y1163" s="388">
        <f ca="1">COUNTIFS(OFFSET($B$10, 0, 0, ROW()-9, 1), SERVICE[[#This Row],[Employee ID]], OFFSET($F$10, 0, 0, ROW()-9, 1), SERVICE[[#This Row],[Resources Role]])</f>
        <v>0</v>
      </c>
      <c r="Z1163" s="388">
        <f ca="1">COUNTIFS(OFFSET($F$10, 0, 0, ROW()-9, 1), SERVICE[[#This Row],[Resources Role]], OFFSET($H$10, 0, 0, ROW()-9, 1), SERVICE[[#This Row],[Booking]])</f>
        <v>0</v>
      </c>
    </row>
    <row r="1164" spans="1:26" x14ac:dyDescent="0.25">
      <c r="A1164" s="6" t="str">
        <f ca="1">no.</f>
        <v/>
      </c>
      <c r="E1164" s="4" t="str">
        <f ca="1">position</f>
        <v/>
      </c>
      <c r="J1164" s="318"/>
      <c r="M1164" s="4"/>
      <c r="O1164" s="6"/>
      <c r="Q1164" s="20"/>
      <c r="R1164" s="5" t="str">
        <f ca="1">score</f>
        <v/>
      </c>
      <c r="S1164" s="7" t="str">
        <f ca="1">rescore_svc</f>
        <v/>
      </c>
      <c r="U1164" s="11" t="str">
        <f ca="1">price</f>
        <v/>
      </c>
      <c r="V1164" s="4"/>
      <c r="Y1164" s="388">
        <f ca="1">COUNTIFS(OFFSET($B$10, 0, 0, ROW()-9, 1), SERVICE[[#This Row],[Employee ID]], OFFSET($F$10, 0, 0, ROW()-9, 1), SERVICE[[#This Row],[Resources Role]])</f>
        <v>0</v>
      </c>
      <c r="Z1164" s="388">
        <f ca="1">COUNTIFS(OFFSET($F$10, 0, 0, ROW()-9, 1), SERVICE[[#This Row],[Resources Role]], OFFSET($H$10, 0, 0, ROW()-9, 1), SERVICE[[#This Row],[Booking]])</f>
        <v>0</v>
      </c>
    </row>
    <row r="1165" spans="1:26" x14ac:dyDescent="0.25">
      <c r="A1165" s="6" t="str">
        <f ca="1">no.</f>
        <v/>
      </c>
      <c r="E1165" s="4" t="str">
        <f ca="1">position</f>
        <v/>
      </c>
      <c r="J1165" s="318"/>
      <c r="M1165" s="4"/>
      <c r="O1165" s="6"/>
      <c r="Q1165" s="20"/>
      <c r="R1165" s="5" t="str">
        <f ca="1">score</f>
        <v/>
      </c>
      <c r="S1165" s="7" t="str">
        <f ca="1">rescore_svc</f>
        <v/>
      </c>
      <c r="U1165" s="11" t="str">
        <f ca="1">price</f>
        <v/>
      </c>
      <c r="V1165" s="4"/>
      <c r="Y1165" s="388">
        <f ca="1">COUNTIFS(OFFSET($B$10, 0, 0, ROW()-9, 1), SERVICE[[#This Row],[Employee ID]], OFFSET($F$10, 0, 0, ROW()-9, 1), SERVICE[[#This Row],[Resources Role]])</f>
        <v>0</v>
      </c>
      <c r="Z1165" s="388">
        <f ca="1">COUNTIFS(OFFSET($F$10, 0, 0, ROW()-9, 1), SERVICE[[#This Row],[Resources Role]], OFFSET($H$10, 0, 0, ROW()-9, 1), SERVICE[[#This Row],[Booking]])</f>
        <v>0</v>
      </c>
    </row>
    <row r="1166" spans="1:26" x14ac:dyDescent="0.25">
      <c r="A1166" s="6" t="str">
        <f ca="1">no.</f>
        <v/>
      </c>
      <c r="E1166" s="4" t="str">
        <f ca="1">position</f>
        <v/>
      </c>
      <c r="J1166" s="318"/>
      <c r="M1166" s="4"/>
      <c r="O1166" s="6"/>
      <c r="Q1166" s="20"/>
      <c r="R1166" s="5" t="str">
        <f ca="1">score</f>
        <v/>
      </c>
      <c r="S1166" s="7" t="str">
        <f ca="1">rescore_svc</f>
        <v/>
      </c>
      <c r="U1166" s="11" t="str">
        <f ca="1">price</f>
        <v/>
      </c>
      <c r="V1166" s="4"/>
      <c r="Y1166" s="388">
        <f ca="1">COUNTIFS(OFFSET($B$10, 0, 0, ROW()-9, 1), SERVICE[[#This Row],[Employee ID]], OFFSET($F$10, 0, 0, ROW()-9, 1), SERVICE[[#This Row],[Resources Role]])</f>
        <v>0</v>
      </c>
      <c r="Z1166" s="388">
        <f ca="1">COUNTIFS(OFFSET($F$10, 0, 0, ROW()-9, 1), SERVICE[[#This Row],[Resources Role]], OFFSET($H$10, 0, 0, ROW()-9, 1), SERVICE[[#This Row],[Booking]])</f>
        <v>0</v>
      </c>
    </row>
    <row r="1167" spans="1:26" x14ac:dyDescent="0.25">
      <c r="A1167" s="6" t="str">
        <f ca="1">no.</f>
        <v/>
      </c>
      <c r="E1167" s="4" t="str">
        <f ca="1">position</f>
        <v/>
      </c>
      <c r="J1167" s="318"/>
      <c r="M1167" s="4"/>
      <c r="O1167" s="6"/>
      <c r="Q1167" s="20"/>
      <c r="R1167" s="5" t="str">
        <f ca="1">score</f>
        <v/>
      </c>
      <c r="S1167" s="7" t="str">
        <f ca="1">rescore_svc</f>
        <v/>
      </c>
      <c r="U1167" s="11" t="str">
        <f ca="1">price</f>
        <v/>
      </c>
      <c r="V1167" s="4"/>
      <c r="Y1167" s="388">
        <f ca="1">COUNTIFS(OFFSET($B$10, 0, 0, ROW()-9, 1), SERVICE[[#This Row],[Employee ID]], OFFSET($F$10, 0, 0, ROW()-9, 1), SERVICE[[#This Row],[Resources Role]])</f>
        <v>0</v>
      </c>
      <c r="Z1167" s="388">
        <f ca="1">COUNTIFS(OFFSET($F$10, 0, 0, ROW()-9, 1), SERVICE[[#This Row],[Resources Role]], OFFSET($H$10, 0, 0, ROW()-9, 1), SERVICE[[#This Row],[Booking]])</f>
        <v>0</v>
      </c>
    </row>
    <row r="1168" spans="1:26" x14ac:dyDescent="0.25">
      <c r="A1168" s="6" t="str">
        <f ca="1">no.</f>
        <v/>
      </c>
      <c r="E1168" s="4" t="str">
        <f ca="1">position</f>
        <v/>
      </c>
      <c r="J1168" s="318"/>
      <c r="M1168" s="4"/>
      <c r="O1168" s="6"/>
      <c r="Q1168" s="20"/>
      <c r="R1168" s="5" t="str">
        <f ca="1">score</f>
        <v/>
      </c>
      <c r="S1168" s="7" t="str">
        <f ca="1">rescore_svc</f>
        <v/>
      </c>
      <c r="U1168" s="11" t="str">
        <f ca="1">price</f>
        <v/>
      </c>
      <c r="V1168" s="4"/>
      <c r="Y1168" s="388">
        <f ca="1">COUNTIFS(OFFSET($B$10, 0, 0, ROW()-9, 1), SERVICE[[#This Row],[Employee ID]], OFFSET($F$10, 0, 0, ROW()-9, 1), SERVICE[[#This Row],[Resources Role]])</f>
        <v>0</v>
      </c>
      <c r="Z1168" s="388">
        <f ca="1">COUNTIFS(OFFSET($F$10, 0, 0, ROW()-9, 1), SERVICE[[#This Row],[Resources Role]], OFFSET($H$10, 0, 0, ROW()-9, 1), SERVICE[[#This Row],[Booking]])</f>
        <v>0</v>
      </c>
    </row>
    <row r="1169" spans="1:26" x14ac:dyDescent="0.25">
      <c r="A1169" s="6" t="str">
        <f ca="1">no.</f>
        <v/>
      </c>
      <c r="E1169" s="4" t="str">
        <f ca="1">position</f>
        <v/>
      </c>
      <c r="J1169" s="318"/>
      <c r="M1169" s="4"/>
      <c r="O1169" s="6"/>
      <c r="Q1169" s="20"/>
      <c r="R1169" s="5" t="str">
        <f ca="1">score</f>
        <v/>
      </c>
      <c r="S1169" s="7" t="str">
        <f ca="1">rescore_svc</f>
        <v/>
      </c>
      <c r="U1169" s="11" t="str">
        <f ca="1">price</f>
        <v/>
      </c>
      <c r="V1169" s="4"/>
      <c r="Y1169" s="388">
        <f ca="1">COUNTIFS(OFFSET($B$10, 0, 0, ROW()-9, 1), SERVICE[[#This Row],[Employee ID]], OFFSET($F$10, 0, 0, ROW()-9, 1), SERVICE[[#This Row],[Resources Role]])</f>
        <v>0</v>
      </c>
      <c r="Z1169" s="388">
        <f ca="1">COUNTIFS(OFFSET($F$10, 0, 0, ROW()-9, 1), SERVICE[[#This Row],[Resources Role]], OFFSET($H$10, 0, 0, ROW()-9, 1), SERVICE[[#This Row],[Booking]])</f>
        <v>0</v>
      </c>
    </row>
    <row r="1170" spans="1:26" x14ac:dyDescent="0.25">
      <c r="A1170" s="6" t="str">
        <f ca="1">no.</f>
        <v/>
      </c>
      <c r="E1170" s="4" t="str">
        <f ca="1">position</f>
        <v/>
      </c>
      <c r="J1170" s="318"/>
      <c r="M1170" s="4"/>
      <c r="O1170" s="6"/>
      <c r="Q1170" s="20"/>
      <c r="R1170" s="5" t="str">
        <f ca="1">score</f>
        <v/>
      </c>
      <c r="S1170" s="7" t="str">
        <f ca="1">rescore_svc</f>
        <v/>
      </c>
      <c r="U1170" s="11" t="str">
        <f ca="1">price</f>
        <v/>
      </c>
      <c r="V1170" s="4"/>
      <c r="Y1170" s="388">
        <f ca="1">COUNTIFS(OFFSET($B$10, 0, 0, ROW()-9, 1), SERVICE[[#This Row],[Employee ID]], OFFSET($F$10, 0, 0, ROW()-9, 1), SERVICE[[#This Row],[Resources Role]])</f>
        <v>0</v>
      </c>
      <c r="Z1170" s="388">
        <f ca="1">COUNTIFS(OFFSET($F$10, 0, 0, ROW()-9, 1), SERVICE[[#This Row],[Resources Role]], OFFSET($H$10, 0, 0, ROW()-9, 1), SERVICE[[#This Row],[Booking]])</f>
        <v>0</v>
      </c>
    </row>
    <row r="1171" spans="1:26" x14ac:dyDescent="0.25">
      <c r="A1171" s="6" t="str">
        <f ca="1">no.</f>
        <v/>
      </c>
      <c r="E1171" s="4" t="str">
        <f ca="1">position</f>
        <v/>
      </c>
      <c r="J1171" s="318"/>
      <c r="M1171" s="4"/>
      <c r="O1171" s="6"/>
      <c r="Q1171" s="20"/>
      <c r="R1171" s="5" t="str">
        <f ca="1">score</f>
        <v/>
      </c>
      <c r="S1171" s="7" t="str">
        <f ca="1">rescore_svc</f>
        <v/>
      </c>
      <c r="U1171" s="11" t="str">
        <f ca="1">price</f>
        <v/>
      </c>
      <c r="V1171" s="4"/>
      <c r="Y1171" s="388">
        <f ca="1">COUNTIFS(OFFSET($B$10, 0, 0, ROW()-9, 1), SERVICE[[#This Row],[Employee ID]], OFFSET($F$10, 0, 0, ROW()-9, 1), SERVICE[[#This Row],[Resources Role]])</f>
        <v>0</v>
      </c>
      <c r="Z1171" s="388">
        <f ca="1">COUNTIFS(OFFSET($F$10, 0, 0, ROW()-9, 1), SERVICE[[#This Row],[Resources Role]], OFFSET($H$10, 0, 0, ROW()-9, 1), SERVICE[[#This Row],[Booking]])</f>
        <v>0</v>
      </c>
    </row>
    <row r="1172" spans="1:26" x14ac:dyDescent="0.25">
      <c r="A1172" s="6" t="str">
        <f ca="1">no.</f>
        <v/>
      </c>
      <c r="E1172" s="4" t="str">
        <f ca="1">position</f>
        <v/>
      </c>
      <c r="J1172" s="318"/>
      <c r="M1172" s="4"/>
      <c r="O1172" s="6"/>
      <c r="Q1172" s="20"/>
      <c r="R1172" s="5" t="str">
        <f ca="1">score</f>
        <v/>
      </c>
      <c r="S1172" s="7" t="str">
        <f ca="1">rescore_svc</f>
        <v/>
      </c>
      <c r="U1172" s="11" t="str">
        <f ca="1">price</f>
        <v/>
      </c>
      <c r="V1172" s="4"/>
      <c r="Y1172" s="388">
        <f ca="1">COUNTIFS(OFFSET($B$10, 0, 0, ROW()-9, 1), SERVICE[[#This Row],[Employee ID]], OFFSET($F$10, 0, 0, ROW()-9, 1), SERVICE[[#This Row],[Resources Role]])</f>
        <v>0</v>
      </c>
      <c r="Z1172" s="388">
        <f ca="1">COUNTIFS(OFFSET($F$10, 0, 0, ROW()-9, 1), SERVICE[[#This Row],[Resources Role]], OFFSET($H$10, 0, 0, ROW()-9, 1), SERVICE[[#This Row],[Booking]])</f>
        <v>0</v>
      </c>
    </row>
    <row r="1173" spans="1:26" x14ac:dyDescent="0.25">
      <c r="A1173" s="6" t="str">
        <f ca="1">no.</f>
        <v/>
      </c>
      <c r="E1173" s="4" t="str">
        <f ca="1">position</f>
        <v/>
      </c>
      <c r="J1173" s="318"/>
      <c r="M1173" s="4"/>
      <c r="O1173" s="6"/>
      <c r="Q1173" s="20"/>
      <c r="R1173" s="5" t="str">
        <f ca="1">score</f>
        <v/>
      </c>
      <c r="S1173" s="7" t="str">
        <f ca="1">rescore_svc</f>
        <v/>
      </c>
      <c r="U1173" s="11" t="str">
        <f ca="1">price</f>
        <v/>
      </c>
      <c r="V1173" s="4"/>
      <c r="Y1173" s="388">
        <f ca="1">COUNTIFS(OFFSET($B$10, 0, 0, ROW()-9, 1), SERVICE[[#This Row],[Employee ID]], OFFSET($F$10, 0, 0, ROW()-9, 1), SERVICE[[#This Row],[Resources Role]])</f>
        <v>0</v>
      </c>
      <c r="Z1173" s="388">
        <f ca="1">COUNTIFS(OFFSET($F$10, 0, 0, ROW()-9, 1), SERVICE[[#This Row],[Resources Role]], OFFSET($H$10, 0, 0, ROW()-9, 1), SERVICE[[#This Row],[Booking]])</f>
        <v>0</v>
      </c>
    </row>
    <row r="1174" spans="1:26" x14ac:dyDescent="0.25">
      <c r="A1174" s="6" t="str">
        <f ca="1">no.</f>
        <v/>
      </c>
      <c r="E1174" s="4" t="str">
        <f ca="1">position</f>
        <v/>
      </c>
      <c r="J1174" s="318"/>
      <c r="M1174" s="4"/>
      <c r="O1174" s="6"/>
      <c r="Q1174" s="20"/>
      <c r="R1174" s="5" t="str">
        <f ca="1">score</f>
        <v/>
      </c>
      <c r="S1174" s="7" t="str">
        <f ca="1">rescore_svc</f>
        <v/>
      </c>
      <c r="U1174" s="11" t="str">
        <f ca="1">price</f>
        <v/>
      </c>
      <c r="V1174" s="4"/>
      <c r="Y1174" s="388">
        <f ca="1">COUNTIFS(OFFSET($B$10, 0, 0, ROW()-9, 1), SERVICE[[#This Row],[Employee ID]], OFFSET($F$10, 0, 0, ROW()-9, 1), SERVICE[[#This Row],[Resources Role]])</f>
        <v>0</v>
      </c>
      <c r="Z1174" s="388">
        <f ca="1">COUNTIFS(OFFSET($F$10, 0, 0, ROW()-9, 1), SERVICE[[#This Row],[Resources Role]], OFFSET($H$10, 0, 0, ROW()-9, 1), SERVICE[[#This Row],[Booking]])</f>
        <v>0</v>
      </c>
    </row>
    <row r="1175" spans="1:26" x14ac:dyDescent="0.25">
      <c r="A1175" s="6" t="str">
        <f ca="1">no.</f>
        <v/>
      </c>
      <c r="E1175" s="4" t="str">
        <f ca="1">position</f>
        <v/>
      </c>
      <c r="J1175" s="318"/>
      <c r="M1175" s="4"/>
      <c r="O1175" s="6"/>
      <c r="Q1175" s="20"/>
      <c r="R1175" s="5" t="str">
        <f ca="1">score</f>
        <v/>
      </c>
      <c r="S1175" s="7" t="str">
        <f ca="1">rescore_svc</f>
        <v/>
      </c>
      <c r="U1175" s="11" t="str">
        <f ca="1">price</f>
        <v/>
      </c>
      <c r="V1175" s="4"/>
      <c r="Y1175" s="388">
        <f ca="1">COUNTIFS(OFFSET($B$10, 0, 0, ROW()-9, 1), SERVICE[[#This Row],[Employee ID]], OFFSET($F$10, 0, 0, ROW()-9, 1), SERVICE[[#This Row],[Resources Role]])</f>
        <v>0</v>
      </c>
      <c r="Z1175" s="388">
        <f ca="1">COUNTIFS(OFFSET($F$10, 0, 0, ROW()-9, 1), SERVICE[[#This Row],[Resources Role]], OFFSET($H$10, 0, 0, ROW()-9, 1), SERVICE[[#This Row],[Booking]])</f>
        <v>0</v>
      </c>
    </row>
    <row r="1176" spans="1:26" x14ac:dyDescent="0.25">
      <c r="A1176" s="6" t="str">
        <f ca="1">no.</f>
        <v/>
      </c>
      <c r="E1176" s="4" t="str">
        <f ca="1">position</f>
        <v/>
      </c>
      <c r="J1176" s="318"/>
      <c r="M1176" s="4"/>
      <c r="O1176" s="6"/>
      <c r="Q1176" s="20"/>
      <c r="R1176" s="5" t="str">
        <f ca="1">score</f>
        <v/>
      </c>
      <c r="S1176" s="7" t="str">
        <f ca="1">rescore_svc</f>
        <v/>
      </c>
      <c r="U1176" s="11" t="str">
        <f ca="1">price</f>
        <v/>
      </c>
      <c r="V1176" s="4"/>
      <c r="Y1176" s="388">
        <f ca="1">COUNTIFS(OFFSET($B$10, 0, 0, ROW()-9, 1), SERVICE[[#This Row],[Employee ID]], OFFSET($F$10, 0, 0, ROW()-9, 1), SERVICE[[#This Row],[Resources Role]])</f>
        <v>0</v>
      </c>
      <c r="Z1176" s="388">
        <f ca="1">COUNTIFS(OFFSET($F$10, 0, 0, ROW()-9, 1), SERVICE[[#This Row],[Resources Role]], OFFSET($H$10, 0, 0, ROW()-9, 1), SERVICE[[#This Row],[Booking]])</f>
        <v>0</v>
      </c>
    </row>
    <row r="1177" spans="1:26" x14ac:dyDescent="0.25">
      <c r="A1177" s="6" t="str">
        <f ca="1">no.</f>
        <v/>
      </c>
      <c r="E1177" s="4" t="str">
        <f ca="1">position</f>
        <v/>
      </c>
      <c r="J1177" s="318"/>
      <c r="M1177" s="4"/>
      <c r="O1177" s="6"/>
      <c r="Q1177" s="20"/>
      <c r="R1177" s="5" t="str">
        <f ca="1">score</f>
        <v/>
      </c>
      <c r="S1177" s="7" t="str">
        <f ca="1">rescore_svc</f>
        <v/>
      </c>
      <c r="U1177" s="11" t="str">
        <f ca="1">price</f>
        <v/>
      </c>
      <c r="V1177" s="4"/>
      <c r="Y1177" s="388">
        <f ca="1">COUNTIFS(OFFSET($B$10, 0, 0, ROW()-9, 1), SERVICE[[#This Row],[Employee ID]], OFFSET($F$10, 0, 0, ROW()-9, 1), SERVICE[[#This Row],[Resources Role]])</f>
        <v>0</v>
      </c>
      <c r="Z1177" s="388">
        <f ca="1">COUNTIFS(OFFSET($F$10, 0, 0, ROW()-9, 1), SERVICE[[#This Row],[Resources Role]], OFFSET($H$10, 0, 0, ROW()-9, 1), SERVICE[[#This Row],[Booking]])</f>
        <v>0</v>
      </c>
    </row>
    <row r="1178" spans="1:26" x14ac:dyDescent="0.25">
      <c r="A1178" s="6" t="str">
        <f ca="1">no.</f>
        <v/>
      </c>
      <c r="E1178" s="4" t="str">
        <f ca="1">position</f>
        <v/>
      </c>
      <c r="J1178" s="318"/>
      <c r="M1178" s="4"/>
      <c r="O1178" s="6"/>
      <c r="Q1178" s="20"/>
      <c r="R1178" s="5" t="str">
        <f ca="1">score</f>
        <v/>
      </c>
      <c r="S1178" s="7" t="str">
        <f ca="1">rescore_svc</f>
        <v/>
      </c>
      <c r="U1178" s="11" t="str">
        <f ca="1">price</f>
        <v/>
      </c>
      <c r="V1178" s="4"/>
      <c r="Y1178" s="388">
        <f ca="1">COUNTIFS(OFFSET($B$10, 0, 0, ROW()-9, 1), SERVICE[[#This Row],[Employee ID]], OFFSET($F$10, 0, 0, ROW()-9, 1), SERVICE[[#This Row],[Resources Role]])</f>
        <v>0</v>
      </c>
      <c r="Z1178" s="388">
        <f ca="1">COUNTIFS(OFFSET($F$10, 0, 0, ROW()-9, 1), SERVICE[[#This Row],[Resources Role]], OFFSET($H$10, 0, 0, ROW()-9, 1), SERVICE[[#This Row],[Booking]])</f>
        <v>0</v>
      </c>
    </row>
    <row r="1179" spans="1:26" x14ac:dyDescent="0.25">
      <c r="A1179" s="6" t="str">
        <f ca="1">no.</f>
        <v/>
      </c>
      <c r="E1179" s="4" t="str">
        <f ca="1">position</f>
        <v/>
      </c>
      <c r="J1179" s="318"/>
      <c r="M1179" s="4"/>
      <c r="O1179" s="6"/>
      <c r="Q1179" s="20"/>
      <c r="R1179" s="5" t="str">
        <f ca="1">score</f>
        <v/>
      </c>
      <c r="S1179" s="7" t="str">
        <f ca="1">rescore_svc</f>
        <v/>
      </c>
      <c r="U1179" s="11" t="str">
        <f ca="1">price</f>
        <v/>
      </c>
      <c r="V1179" s="4"/>
      <c r="Y1179" s="388">
        <f ca="1">COUNTIFS(OFFSET($B$10, 0, 0, ROW()-9, 1), SERVICE[[#This Row],[Employee ID]], OFFSET($F$10, 0, 0, ROW()-9, 1), SERVICE[[#This Row],[Resources Role]])</f>
        <v>0</v>
      </c>
      <c r="Z1179" s="388">
        <f ca="1">COUNTIFS(OFFSET($F$10, 0, 0, ROW()-9, 1), SERVICE[[#This Row],[Resources Role]], OFFSET($H$10, 0, 0, ROW()-9, 1), SERVICE[[#This Row],[Booking]])</f>
        <v>0</v>
      </c>
    </row>
    <row r="1180" spans="1:26" x14ac:dyDescent="0.25">
      <c r="A1180" s="6" t="str">
        <f ca="1">no.</f>
        <v/>
      </c>
      <c r="E1180" s="4" t="str">
        <f ca="1">position</f>
        <v/>
      </c>
      <c r="J1180" s="318"/>
      <c r="M1180" s="4"/>
      <c r="O1180" s="6"/>
      <c r="Q1180" s="20"/>
      <c r="R1180" s="5" t="str">
        <f ca="1">score</f>
        <v/>
      </c>
      <c r="S1180" s="7" t="str">
        <f ca="1">rescore_svc</f>
        <v/>
      </c>
      <c r="U1180" s="11" t="str">
        <f ca="1">price</f>
        <v/>
      </c>
      <c r="V1180" s="4"/>
      <c r="Y1180" s="388">
        <f ca="1">COUNTIFS(OFFSET($B$10, 0, 0, ROW()-9, 1), SERVICE[[#This Row],[Employee ID]], OFFSET($F$10, 0, 0, ROW()-9, 1), SERVICE[[#This Row],[Resources Role]])</f>
        <v>0</v>
      </c>
      <c r="Z1180" s="388">
        <f ca="1">COUNTIFS(OFFSET($F$10, 0, 0, ROW()-9, 1), SERVICE[[#This Row],[Resources Role]], OFFSET($H$10, 0, 0, ROW()-9, 1), SERVICE[[#This Row],[Booking]])</f>
        <v>0</v>
      </c>
    </row>
    <row r="1181" spans="1:26" x14ac:dyDescent="0.25">
      <c r="A1181" s="6" t="str">
        <f ca="1">no.</f>
        <v/>
      </c>
      <c r="E1181" s="4" t="str">
        <f ca="1">position</f>
        <v/>
      </c>
      <c r="J1181" s="318"/>
      <c r="M1181" s="4"/>
      <c r="O1181" s="6"/>
      <c r="Q1181" s="20"/>
      <c r="R1181" s="5" t="str">
        <f ca="1">score</f>
        <v/>
      </c>
      <c r="S1181" s="7" t="str">
        <f ca="1">rescore_svc</f>
        <v/>
      </c>
      <c r="U1181" s="11" t="str">
        <f ca="1">price</f>
        <v/>
      </c>
      <c r="V1181" s="4"/>
      <c r="Y1181" s="388">
        <f ca="1">COUNTIFS(OFFSET($B$10, 0, 0, ROW()-9, 1), SERVICE[[#This Row],[Employee ID]], OFFSET($F$10, 0, 0, ROW()-9, 1), SERVICE[[#This Row],[Resources Role]])</f>
        <v>0</v>
      </c>
      <c r="Z1181" s="388">
        <f ca="1">COUNTIFS(OFFSET($F$10, 0, 0, ROW()-9, 1), SERVICE[[#This Row],[Resources Role]], OFFSET($H$10, 0, 0, ROW()-9, 1), SERVICE[[#This Row],[Booking]])</f>
        <v>0</v>
      </c>
    </row>
    <row r="1182" spans="1:26" x14ac:dyDescent="0.25">
      <c r="A1182" s="6" t="str">
        <f ca="1">no.</f>
        <v/>
      </c>
      <c r="E1182" s="4" t="str">
        <f ca="1">position</f>
        <v/>
      </c>
      <c r="J1182" s="318"/>
      <c r="M1182" s="4"/>
      <c r="O1182" s="6"/>
      <c r="Q1182" s="20"/>
      <c r="R1182" s="5" t="str">
        <f ca="1">score</f>
        <v/>
      </c>
      <c r="S1182" s="7" t="str">
        <f ca="1">rescore_svc</f>
        <v/>
      </c>
      <c r="U1182" s="11" t="str">
        <f ca="1">price</f>
        <v/>
      </c>
      <c r="V1182" s="4"/>
      <c r="Y1182" s="388">
        <f ca="1">COUNTIFS(OFFSET($B$10, 0, 0, ROW()-9, 1), SERVICE[[#This Row],[Employee ID]], OFFSET($F$10, 0, 0, ROW()-9, 1), SERVICE[[#This Row],[Resources Role]])</f>
        <v>0</v>
      </c>
      <c r="Z1182" s="388">
        <f ca="1">COUNTIFS(OFFSET($F$10, 0, 0, ROW()-9, 1), SERVICE[[#This Row],[Resources Role]], OFFSET($H$10, 0, 0, ROW()-9, 1), SERVICE[[#This Row],[Booking]])</f>
        <v>0</v>
      </c>
    </row>
    <row r="1183" spans="1:26" x14ac:dyDescent="0.25">
      <c r="A1183" s="6" t="str">
        <f ca="1">no.</f>
        <v/>
      </c>
      <c r="E1183" s="4" t="str">
        <f ca="1">position</f>
        <v/>
      </c>
      <c r="J1183" s="318"/>
      <c r="M1183" s="4"/>
      <c r="O1183" s="6"/>
      <c r="Q1183" s="20"/>
      <c r="R1183" s="5" t="str">
        <f ca="1">score</f>
        <v/>
      </c>
      <c r="S1183" s="7" t="str">
        <f ca="1">rescore_svc</f>
        <v/>
      </c>
      <c r="U1183" s="11" t="str">
        <f ca="1">price</f>
        <v/>
      </c>
      <c r="V1183" s="4"/>
      <c r="Y1183" s="388">
        <f ca="1">COUNTIFS(OFFSET($B$10, 0, 0, ROW()-9, 1), SERVICE[[#This Row],[Employee ID]], OFFSET($F$10, 0, 0, ROW()-9, 1), SERVICE[[#This Row],[Resources Role]])</f>
        <v>0</v>
      </c>
      <c r="Z1183" s="388">
        <f ca="1">COUNTIFS(OFFSET($F$10, 0, 0, ROW()-9, 1), SERVICE[[#This Row],[Resources Role]], OFFSET($H$10, 0, 0, ROW()-9, 1), SERVICE[[#This Row],[Booking]])</f>
        <v>0</v>
      </c>
    </row>
    <row r="1184" spans="1:26" x14ac:dyDescent="0.25">
      <c r="A1184" s="6" t="str">
        <f ca="1">no.</f>
        <v/>
      </c>
      <c r="E1184" s="4" t="str">
        <f ca="1">position</f>
        <v/>
      </c>
      <c r="J1184" s="318"/>
      <c r="M1184" s="4"/>
      <c r="O1184" s="6"/>
      <c r="Q1184" s="20"/>
      <c r="R1184" s="5" t="str">
        <f ca="1">score</f>
        <v/>
      </c>
      <c r="S1184" s="7" t="str">
        <f ca="1">rescore_svc</f>
        <v/>
      </c>
      <c r="U1184" s="11" t="str">
        <f ca="1">price</f>
        <v/>
      </c>
      <c r="V1184" s="4"/>
      <c r="Y1184" s="388">
        <f ca="1">COUNTIFS(OFFSET($B$10, 0, 0, ROW()-9, 1), SERVICE[[#This Row],[Employee ID]], OFFSET($F$10, 0, 0, ROW()-9, 1), SERVICE[[#This Row],[Resources Role]])</f>
        <v>0</v>
      </c>
      <c r="Z1184" s="388">
        <f ca="1">COUNTIFS(OFFSET($F$10, 0, 0, ROW()-9, 1), SERVICE[[#This Row],[Resources Role]], OFFSET($H$10, 0, 0, ROW()-9, 1), SERVICE[[#This Row],[Booking]])</f>
        <v>0</v>
      </c>
    </row>
    <row r="1185" spans="1:26" x14ac:dyDescent="0.25">
      <c r="A1185" s="6" t="str">
        <f ca="1">no.</f>
        <v/>
      </c>
      <c r="E1185" s="4" t="str">
        <f ca="1">position</f>
        <v/>
      </c>
      <c r="J1185" s="318"/>
      <c r="M1185" s="4"/>
      <c r="O1185" s="6"/>
      <c r="Q1185" s="20"/>
      <c r="R1185" s="5" t="str">
        <f ca="1">score</f>
        <v/>
      </c>
      <c r="S1185" s="7" t="str">
        <f ca="1">rescore_svc</f>
        <v/>
      </c>
      <c r="U1185" s="11" t="str">
        <f ca="1">price</f>
        <v/>
      </c>
      <c r="V1185" s="4"/>
      <c r="Y1185" s="388">
        <f ca="1">COUNTIFS(OFFSET($B$10, 0, 0, ROW()-9, 1), SERVICE[[#This Row],[Employee ID]], OFFSET($F$10, 0, 0, ROW()-9, 1), SERVICE[[#This Row],[Resources Role]])</f>
        <v>0</v>
      </c>
      <c r="Z1185" s="388">
        <f ca="1">COUNTIFS(OFFSET($F$10, 0, 0, ROW()-9, 1), SERVICE[[#This Row],[Resources Role]], OFFSET($H$10, 0, 0, ROW()-9, 1), SERVICE[[#This Row],[Booking]])</f>
        <v>0</v>
      </c>
    </row>
    <row r="1186" spans="1:26" x14ac:dyDescent="0.25">
      <c r="A1186" s="6" t="str">
        <f ca="1">no.</f>
        <v/>
      </c>
      <c r="E1186" s="4" t="str">
        <f ca="1">position</f>
        <v/>
      </c>
      <c r="J1186" s="318"/>
      <c r="M1186" s="4"/>
      <c r="O1186" s="6"/>
      <c r="Q1186" s="20"/>
      <c r="R1186" s="5" t="str">
        <f ca="1">score</f>
        <v/>
      </c>
      <c r="S1186" s="7" t="str">
        <f ca="1">rescore_svc</f>
        <v/>
      </c>
      <c r="U1186" s="11" t="str">
        <f ca="1">price</f>
        <v/>
      </c>
      <c r="V1186" s="4"/>
      <c r="Y1186" s="388">
        <f ca="1">COUNTIFS(OFFSET($B$10, 0, 0, ROW()-9, 1), SERVICE[[#This Row],[Employee ID]], OFFSET($F$10, 0, 0, ROW()-9, 1), SERVICE[[#This Row],[Resources Role]])</f>
        <v>0</v>
      </c>
      <c r="Z1186" s="388">
        <f ca="1">COUNTIFS(OFFSET($F$10, 0, 0, ROW()-9, 1), SERVICE[[#This Row],[Resources Role]], OFFSET($H$10, 0, 0, ROW()-9, 1), SERVICE[[#This Row],[Booking]])</f>
        <v>0</v>
      </c>
    </row>
    <row r="1187" spans="1:26" x14ac:dyDescent="0.25">
      <c r="A1187" s="6" t="str">
        <f ca="1">no.</f>
        <v/>
      </c>
      <c r="E1187" s="4" t="str">
        <f ca="1">position</f>
        <v/>
      </c>
      <c r="J1187" s="318"/>
      <c r="M1187" s="4"/>
      <c r="O1187" s="6"/>
      <c r="Q1187" s="20"/>
      <c r="R1187" s="5" t="str">
        <f ca="1">score</f>
        <v/>
      </c>
      <c r="S1187" s="7" t="str">
        <f ca="1">rescore_svc</f>
        <v/>
      </c>
      <c r="U1187" s="11" t="str">
        <f ca="1">price</f>
        <v/>
      </c>
      <c r="V1187" s="4"/>
      <c r="Y1187" s="388">
        <f ca="1">COUNTIFS(OFFSET($B$10, 0, 0, ROW()-9, 1), SERVICE[[#This Row],[Employee ID]], OFFSET($F$10, 0, 0, ROW()-9, 1), SERVICE[[#This Row],[Resources Role]])</f>
        <v>0</v>
      </c>
      <c r="Z1187" s="388">
        <f ca="1">COUNTIFS(OFFSET($F$10, 0, 0, ROW()-9, 1), SERVICE[[#This Row],[Resources Role]], OFFSET($H$10, 0, 0, ROW()-9, 1), SERVICE[[#This Row],[Booking]])</f>
        <v>0</v>
      </c>
    </row>
    <row r="1188" spans="1:26" x14ac:dyDescent="0.25">
      <c r="A1188" s="6" t="str">
        <f ca="1">no.</f>
        <v/>
      </c>
      <c r="E1188" s="4" t="str">
        <f ca="1">position</f>
        <v/>
      </c>
      <c r="J1188" s="318"/>
      <c r="M1188" s="4"/>
      <c r="O1188" s="6"/>
      <c r="Q1188" s="20"/>
      <c r="R1188" s="5" t="str">
        <f ca="1">score</f>
        <v/>
      </c>
      <c r="S1188" s="7" t="str">
        <f ca="1">rescore_svc</f>
        <v/>
      </c>
      <c r="U1188" s="11" t="str">
        <f ca="1">price</f>
        <v/>
      </c>
      <c r="V1188" s="4"/>
      <c r="Y1188" s="388">
        <f ca="1">COUNTIFS(OFFSET($B$10, 0, 0, ROW()-9, 1), SERVICE[[#This Row],[Employee ID]], OFFSET($F$10, 0, 0, ROW()-9, 1), SERVICE[[#This Row],[Resources Role]])</f>
        <v>0</v>
      </c>
      <c r="Z1188" s="388">
        <f ca="1">COUNTIFS(OFFSET($F$10, 0, 0, ROW()-9, 1), SERVICE[[#This Row],[Resources Role]], OFFSET($H$10, 0, 0, ROW()-9, 1), SERVICE[[#This Row],[Booking]])</f>
        <v>0</v>
      </c>
    </row>
    <row r="1189" spans="1:26" x14ac:dyDescent="0.25">
      <c r="A1189" s="6" t="str">
        <f ca="1">no.</f>
        <v/>
      </c>
      <c r="E1189" s="4" t="str">
        <f ca="1">position</f>
        <v/>
      </c>
      <c r="J1189" s="318"/>
      <c r="M1189" s="4"/>
      <c r="O1189" s="6"/>
      <c r="Q1189" s="20"/>
      <c r="R1189" s="5" t="str">
        <f ca="1">score</f>
        <v/>
      </c>
      <c r="S1189" s="7" t="str">
        <f ca="1">rescore_svc</f>
        <v/>
      </c>
      <c r="U1189" s="11" t="str">
        <f ca="1">price</f>
        <v/>
      </c>
      <c r="V1189" s="4"/>
      <c r="Y1189" s="388">
        <f ca="1">COUNTIFS(OFFSET($B$10, 0, 0, ROW()-9, 1), SERVICE[[#This Row],[Employee ID]], OFFSET($F$10, 0, 0, ROW()-9, 1), SERVICE[[#This Row],[Resources Role]])</f>
        <v>0</v>
      </c>
      <c r="Z1189" s="388">
        <f ca="1">COUNTIFS(OFFSET($F$10, 0, 0, ROW()-9, 1), SERVICE[[#This Row],[Resources Role]], OFFSET($H$10, 0, 0, ROW()-9, 1), SERVICE[[#This Row],[Booking]])</f>
        <v>0</v>
      </c>
    </row>
    <row r="1190" spans="1:26" x14ac:dyDescent="0.25">
      <c r="A1190" s="6" t="str">
        <f ca="1">no.</f>
        <v/>
      </c>
      <c r="E1190" s="4" t="str">
        <f ca="1">position</f>
        <v/>
      </c>
      <c r="J1190" s="318"/>
      <c r="M1190" s="4"/>
      <c r="O1190" s="6"/>
      <c r="Q1190" s="20"/>
      <c r="R1190" s="5" t="str">
        <f ca="1">score</f>
        <v/>
      </c>
      <c r="S1190" s="7" t="str">
        <f ca="1">rescore_svc</f>
        <v/>
      </c>
      <c r="U1190" s="11" t="str">
        <f ca="1">price</f>
        <v/>
      </c>
      <c r="V1190" s="4"/>
      <c r="Y1190" s="388">
        <f ca="1">COUNTIFS(OFFSET($B$10, 0, 0, ROW()-9, 1), SERVICE[[#This Row],[Employee ID]], OFFSET($F$10, 0, 0, ROW()-9, 1), SERVICE[[#This Row],[Resources Role]])</f>
        <v>0</v>
      </c>
      <c r="Z1190" s="388">
        <f ca="1">COUNTIFS(OFFSET($F$10, 0, 0, ROW()-9, 1), SERVICE[[#This Row],[Resources Role]], OFFSET($H$10, 0, 0, ROW()-9, 1), SERVICE[[#This Row],[Booking]])</f>
        <v>0</v>
      </c>
    </row>
    <row r="1191" spans="1:26" x14ac:dyDescent="0.25">
      <c r="A1191" s="6" t="str">
        <f ca="1">no.</f>
        <v/>
      </c>
      <c r="E1191" s="4" t="str">
        <f ca="1">position</f>
        <v/>
      </c>
      <c r="J1191" s="318"/>
      <c r="M1191" s="4"/>
      <c r="O1191" s="6"/>
      <c r="Q1191" s="20"/>
      <c r="R1191" s="5" t="str">
        <f ca="1">score</f>
        <v/>
      </c>
      <c r="S1191" s="7" t="str">
        <f ca="1">rescore_svc</f>
        <v/>
      </c>
      <c r="U1191" s="11" t="str">
        <f ca="1">price</f>
        <v/>
      </c>
      <c r="V1191" s="4"/>
      <c r="Y1191" s="388">
        <f ca="1">COUNTIFS(OFFSET($B$10, 0, 0, ROW()-9, 1), SERVICE[[#This Row],[Employee ID]], OFFSET($F$10, 0, 0, ROW()-9, 1), SERVICE[[#This Row],[Resources Role]])</f>
        <v>0</v>
      </c>
      <c r="Z1191" s="388">
        <f ca="1">COUNTIFS(OFFSET($F$10, 0, 0, ROW()-9, 1), SERVICE[[#This Row],[Resources Role]], OFFSET($H$10, 0, 0, ROW()-9, 1), SERVICE[[#This Row],[Booking]])</f>
        <v>0</v>
      </c>
    </row>
    <row r="1192" spans="1:26" x14ac:dyDescent="0.25">
      <c r="A1192" s="6" t="str">
        <f ca="1">no.</f>
        <v/>
      </c>
      <c r="E1192" s="4" t="str">
        <f ca="1">position</f>
        <v/>
      </c>
      <c r="J1192" s="318"/>
      <c r="M1192" s="4"/>
      <c r="O1192" s="6"/>
      <c r="Q1192" s="20"/>
      <c r="R1192" s="5" t="str">
        <f ca="1">score</f>
        <v/>
      </c>
      <c r="S1192" s="7" t="str">
        <f ca="1">rescore_svc</f>
        <v/>
      </c>
      <c r="U1192" s="11" t="str">
        <f ca="1">price</f>
        <v/>
      </c>
      <c r="V1192" s="4"/>
      <c r="Y1192" s="388">
        <f ca="1">COUNTIFS(OFFSET($B$10, 0, 0, ROW()-9, 1), SERVICE[[#This Row],[Employee ID]], OFFSET($F$10, 0, 0, ROW()-9, 1), SERVICE[[#This Row],[Resources Role]])</f>
        <v>0</v>
      </c>
      <c r="Z1192" s="388">
        <f ca="1">COUNTIFS(OFFSET($F$10, 0, 0, ROW()-9, 1), SERVICE[[#This Row],[Resources Role]], OFFSET($H$10, 0, 0, ROW()-9, 1), SERVICE[[#This Row],[Booking]])</f>
        <v>0</v>
      </c>
    </row>
    <row r="1193" spans="1:26" x14ac:dyDescent="0.25">
      <c r="A1193" s="6" t="str">
        <f ca="1">no.</f>
        <v/>
      </c>
      <c r="E1193" s="4" t="str">
        <f ca="1">position</f>
        <v/>
      </c>
      <c r="J1193" s="318"/>
      <c r="M1193" s="4"/>
      <c r="O1193" s="6"/>
      <c r="Q1193" s="20"/>
      <c r="R1193" s="5" t="str">
        <f ca="1">score</f>
        <v/>
      </c>
      <c r="S1193" s="7" t="str">
        <f ca="1">rescore_svc</f>
        <v/>
      </c>
      <c r="U1193" s="11" t="str">
        <f ca="1">price</f>
        <v/>
      </c>
      <c r="V1193" s="4"/>
      <c r="Y1193" s="388">
        <f ca="1">COUNTIFS(OFFSET($B$10, 0, 0, ROW()-9, 1), SERVICE[[#This Row],[Employee ID]], OFFSET($F$10, 0, 0, ROW()-9, 1), SERVICE[[#This Row],[Resources Role]])</f>
        <v>0</v>
      </c>
      <c r="Z1193" s="388">
        <f ca="1">COUNTIFS(OFFSET($F$10, 0, 0, ROW()-9, 1), SERVICE[[#This Row],[Resources Role]], OFFSET($H$10, 0, 0, ROW()-9, 1), SERVICE[[#This Row],[Booking]])</f>
        <v>0</v>
      </c>
    </row>
    <row r="1194" spans="1:26" x14ac:dyDescent="0.25">
      <c r="A1194" s="6" t="str">
        <f ca="1">no.</f>
        <v/>
      </c>
      <c r="E1194" s="4" t="str">
        <f ca="1">position</f>
        <v/>
      </c>
      <c r="J1194" s="318"/>
      <c r="M1194" s="4"/>
      <c r="O1194" s="6"/>
      <c r="Q1194" s="20"/>
      <c r="R1194" s="5" t="str">
        <f ca="1">score</f>
        <v/>
      </c>
      <c r="S1194" s="7" t="str">
        <f ca="1">rescore_svc</f>
        <v/>
      </c>
      <c r="U1194" s="11" t="str">
        <f ca="1">price</f>
        <v/>
      </c>
      <c r="V1194" s="4"/>
      <c r="Y1194" s="388">
        <f ca="1">COUNTIFS(OFFSET($B$10, 0, 0, ROW()-9, 1), SERVICE[[#This Row],[Employee ID]], OFFSET($F$10, 0, 0, ROW()-9, 1), SERVICE[[#This Row],[Resources Role]])</f>
        <v>0</v>
      </c>
      <c r="Z1194" s="388">
        <f ca="1">COUNTIFS(OFFSET($F$10, 0, 0, ROW()-9, 1), SERVICE[[#This Row],[Resources Role]], OFFSET($H$10, 0, 0, ROW()-9, 1), SERVICE[[#This Row],[Booking]])</f>
        <v>0</v>
      </c>
    </row>
    <row r="1195" spans="1:26" x14ac:dyDescent="0.25">
      <c r="A1195" s="6" t="str">
        <f ca="1">no.</f>
        <v/>
      </c>
      <c r="E1195" s="4" t="str">
        <f ca="1">position</f>
        <v/>
      </c>
      <c r="J1195" s="318"/>
      <c r="M1195" s="4"/>
      <c r="O1195" s="6"/>
      <c r="Q1195" s="20"/>
      <c r="R1195" s="5" t="str">
        <f ca="1">score</f>
        <v/>
      </c>
      <c r="S1195" s="7" t="str">
        <f ca="1">rescore_svc</f>
        <v/>
      </c>
      <c r="U1195" s="11" t="str">
        <f ca="1">price</f>
        <v/>
      </c>
      <c r="V1195" s="4"/>
      <c r="Y1195" s="388">
        <f ca="1">COUNTIFS(OFFSET($B$10, 0, 0, ROW()-9, 1), SERVICE[[#This Row],[Employee ID]], OFFSET($F$10, 0, 0, ROW()-9, 1), SERVICE[[#This Row],[Resources Role]])</f>
        <v>0</v>
      </c>
      <c r="Z1195" s="388">
        <f ca="1">COUNTIFS(OFFSET($F$10, 0, 0, ROW()-9, 1), SERVICE[[#This Row],[Resources Role]], OFFSET($H$10, 0, 0, ROW()-9, 1), SERVICE[[#This Row],[Booking]])</f>
        <v>0</v>
      </c>
    </row>
    <row r="1196" spans="1:26" x14ac:dyDescent="0.25">
      <c r="A1196" s="6" t="str">
        <f ca="1">no.</f>
        <v/>
      </c>
      <c r="E1196" s="4" t="str">
        <f ca="1">position</f>
        <v/>
      </c>
      <c r="J1196" s="318"/>
      <c r="M1196" s="4"/>
      <c r="O1196" s="6"/>
      <c r="Q1196" s="20"/>
      <c r="R1196" s="5" t="str">
        <f ca="1">score</f>
        <v/>
      </c>
      <c r="S1196" s="7" t="str">
        <f ca="1">rescore_svc</f>
        <v/>
      </c>
      <c r="U1196" s="11" t="str">
        <f ca="1">price</f>
        <v/>
      </c>
      <c r="V1196" s="4"/>
      <c r="Y1196" s="388">
        <f ca="1">COUNTIFS(OFFSET($B$10, 0, 0, ROW()-9, 1), SERVICE[[#This Row],[Employee ID]], OFFSET($F$10, 0, 0, ROW()-9, 1), SERVICE[[#This Row],[Resources Role]])</f>
        <v>0</v>
      </c>
      <c r="Z1196" s="388">
        <f ca="1">COUNTIFS(OFFSET($F$10, 0, 0, ROW()-9, 1), SERVICE[[#This Row],[Resources Role]], OFFSET($H$10, 0, 0, ROW()-9, 1), SERVICE[[#This Row],[Booking]])</f>
        <v>0</v>
      </c>
    </row>
    <row r="1197" spans="1:26" x14ac:dyDescent="0.25">
      <c r="A1197" s="6" t="str">
        <f ca="1">no.</f>
        <v/>
      </c>
      <c r="E1197" s="4" t="str">
        <f ca="1">position</f>
        <v/>
      </c>
      <c r="J1197" s="318"/>
      <c r="M1197" s="4"/>
      <c r="O1197" s="6"/>
      <c r="Q1197" s="20"/>
      <c r="R1197" s="5" t="str">
        <f ca="1">score</f>
        <v/>
      </c>
      <c r="S1197" s="7" t="str">
        <f ca="1">rescore_svc</f>
        <v/>
      </c>
      <c r="U1197" s="11" t="str">
        <f ca="1">price</f>
        <v/>
      </c>
      <c r="V1197" s="4"/>
      <c r="Y1197" s="388">
        <f ca="1">COUNTIFS(OFFSET($B$10, 0, 0, ROW()-9, 1), SERVICE[[#This Row],[Employee ID]], OFFSET($F$10, 0, 0, ROW()-9, 1), SERVICE[[#This Row],[Resources Role]])</f>
        <v>0</v>
      </c>
      <c r="Z1197" s="388">
        <f ca="1">COUNTIFS(OFFSET($F$10, 0, 0, ROW()-9, 1), SERVICE[[#This Row],[Resources Role]], OFFSET($H$10, 0, 0, ROW()-9, 1), SERVICE[[#This Row],[Booking]])</f>
        <v>0</v>
      </c>
    </row>
    <row r="1198" spans="1:26" x14ac:dyDescent="0.25">
      <c r="A1198" s="6" t="str">
        <f ca="1">no.</f>
        <v/>
      </c>
      <c r="E1198" s="4" t="str">
        <f ca="1">position</f>
        <v/>
      </c>
      <c r="J1198" s="318"/>
      <c r="M1198" s="4"/>
      <c r="O1198" s="6"/>
      <c r="Q1198" s="20"/>
      <c r="R1198" s="5" t="str">
        <f ca="1">score</f>
        <v/>
      </c>
      <c r="S1198" s="7" t="str">
        <f ca="1">rescore_svc</f>
        <v/>
      </c>
      <c r="U1198" s="11" t="str">
        <f ca="1">price</f>
        <v/>
      </c>
      <c r="V1198" s="4"/>
      <c r="Y1198" s="388">
        <f ca="1">COUNTIFS(OFFSET($B$10, 0, 0, ROW()-9, 1), SERVICE[[#This Row],[Employee ID]], OFFSET($F$10, 0, 0, ROW()-9, 1), SERVICE[[#This Row],[Resources Role]])</f>
        <v>0</v>
      </c>
      <c r="Z1198" s="388">
        <f ca="1">COUNTIFS(OFFSET($F$10, 0, 0, ROW()-9, 1), SERVICE[[#This Row],[Resources Role]], OFFSET($H$10, 0, 0, ROW()-9, 1), SERVICE[[#This Row],[Booking]])</f>
        <v>0</v>
      </c>
    </row>
    <row r="1199" spans="1:26" x14ac:dyDescent="0.25">
      <c r="A1199" s="6" t="str">
        <f ca="1">no.</f>
        <v/>
      </c>
      <c r="E1199" s="4" t="str">
        <f ca="1">position</f>
        <v/>
      </c>
      <c r="J1199" s="318"/>
      <c r="M1199" s="4"/>
      <c r="O1199" s="6"/>
      <c r="Q1199" s="20"/>
      <c r="R1199" s="5" t="str">
        <f ca="1">score</f>
        <v/>
      </c>
      <c r="S1199" s="7" t="str">
        <f ca="1">rescore_svc</f>
        <v/>
      </c>
      <c r="U1199" s="11" t="str">
        <f ca="1">price</f>
        <v/>
      </c>
      <c r="V1199" s="4"/>
      <c r="Y1199" s="388">
        <f ca="1">COUNTIFS(OFFSET($B$10, 0, 0, ROW()-9, 1), SERVICE[[#This Row],[Employee ID]], OFFSET($F$10, 0, 0, ROW()-9, 1), SERVICE[[#This Row],[Resources Role]])</f>
        <v>0</v>
      </c>
      <c r="Z1199" s="388">
        <f ca="1">COUNTIFS(OFFSET($F$10, 0, 0, ROW()-9, 1), SERVICE[[#This Row],[Resources Role]], OFFSET($H$10, 0, 0, ROW()-9, 1), SERVICE[[#This Row],[Booking]])</f>
        <v>0</v>
      </c>
    </row>
    <row r="1200" spans="1:26" x14ac:dyDescent="0.25">
      <c r="A1200" s="6" t="str">
        <f ca="1">no.</f>
        <v/>
      </c>
      <c r="E1200" s="4" t="str">
        <f ca="1">position</f>
        <v/>
      </c>
      <c r="J1200" s="318"/>
      <c r="M1200" s="4"/>
      <c r="O1200" s="6"/>
      <c r="Q1200" s="20"/>
      <c r="R1200" s="5" t="str">
        <f ca="1">score</f>
        <v/>
      </c>
      <c r="S1200" s="7" t="str">
        <f ca="1">rescore_svc</f>
        <v/>
      </c>
      <c r="U1200" s="11" t="str">
        <f ca="1">price</f>
        <v/>
      </c>
      <c r="V1200" s="4"/>
      <c r="Y1200" s="388">
        <f ca="1">COUNTIFS(OFFSET($B$10, 0, 0, ROW()-9, 1), SERVICE[[#This Row],[Employee ID]], OFFSET($F$10, 0, 0, ROW()-9, 1), SERVICE[[#This Row],[Resources Role]])</f>
        <v>0</v>
      </c>
      <c r="Z1200" s="388">
        <f ca="1">COUNTIFS(OFFSET($F$10, 0, 0, ROW()-9, 1), SERVICE[[#This Row],[Resources Role]], OFFSET($H$10, 0, 0, ROW()-9, 1), SERVICE[[#This Row],[Booking]])</f>
        <v>0</v>
      </c>
    </row>
    <row r="1201" spans="1:26" x14ac:dyDescent="0.25">
      <c r="A1201" s="6" t="str">
        <f ca="1">no.</f>
        <v/>
      </c>
      <c r="E1201" s="4" t="str">
        <f ca="1">position</f>
        <v/>
      </c>
      <c r="J1201" s="318"/>
      <c r="M1201" s="4"/>
      <c r="O1201" s="6"/>
      <c r="Q1201" s="20"/>
      <c r="R1201" s="5" t="str">
        <f ca="1">score</f>
        <v/>
      </c>
      <c r="S1201" s="7" t="str">
        <f ca="1">rescore_svc</f>
        <v/>
      </c>
      <c r="U1201" s="11" t="str">
        <f ca="1">price</f>
        <v/>
      </c>
      <c r="V1201" s="4"/>
      <c r="Y1201" s="388">
        <f ca="1">COUNTIFS(OFFSET($B$10, 0, 0, ROW()-9, 1), SERVICE[[#This Row],[Employee ID]], OFFSET($F$10, 0, 0, ROW()-9, 1), SERVICE[[#This Row],[Resources Role]])</f>
        <v>0</v>
      </c>
      <c r="Z1201" s="388">
        <f ca="1">COUNTIFS(OFFSET($F$10, 0, 0, ROW()-9, 1), SERVICE[[#This Row],[Resources Role]], OFFSET($H$10, 0, 0, ROW()-9, 1), SERVICE[[#This Row],[Booking]])</f>
        <v>0</v>
      </c>
    </row>
    <row r="1202" spans="1:26" x14ac:dyDescent="0.25">
      <c r="A1202" s="6" t="str">
        <f ca="1">no.</f>
        <v/>
      </c>
      <c r="E1202" s="4" t="str">
        <f ca="1">position</f>
        <v/>
      </c>
      <c r="J1202" s="318"/>
      <c r="M1202" s="4"/>
      <c r="O1202" s="6"/>
      <c r="Q1202" s="20"/>
      <c r="R1202" s="5" t="str">
        <f ca="1">score</f>
        <v/>
      </c>
      <c r="S1202" s="7" t="str">
        <f ca="1">rescore_svc</f>
        <v/>
      </c>
      <c r="U1202" s="11" t="str">
        <f ca="1">price</f>
        <v/>
      </c>
      <c r="V1202" s="4"/>
      <c r="Y1202" s="388">
        <f ca="1">COUNTIFS(OFFSET($B$10, 0, 0, ROW()-9, 1), SERVICE[[#This Row],[Employee ID]], OFFSET($F$10, 0, 0, ROW()-9, 1), SERVICE[[#This Row],[Resources Role]])</f>
        <v>0</v>
      </c>
      <c r="Z1202" s="388">
        <f ca="1">COUNTIFS(OFFSET($F$10, 0, 0, ROW()-9, 1), SERVICE[[#This Row],[Resources Role]], OFFSET($H$10, 0, 0, ROW()-9, 1), SERVICE[[#This Row],[Booking]])</f>
        <v>0</v>
      </c>
    </row>
    <row r="1203" spans="1:26" x14ac:dyDescent="0.25">
      <c r="A1203" s="6" t="str">
        <f ca="1">no.</f>
        <v/>
      </c>
      <c r="E1203" s="4" t="str">
        <f ca="1">position</f>
        <v/>
      </c>
      <c r="J1203" s="318"/>
      <c r="M1203" s="4"/>
      <c r="O1203" s="6"/>
      <c r="Q1203" s="20"/>
      <c r="R1203" s="5" t="str">
        <f ca="1">score</f>
        <v/>
      </c>
      <c r="S1203" s="7" t="str">
        <f ca="1">rescore_svc</f>
        <v/>
      </c>
      <c r="U1203" s="11" t="str">
        <f ca="1">price</f>
        <v/>
      </c>
      <c r="V1203" s="4"/>
      <c r="Y1203" s="388">
        <f ca="1">COUNTIFS(OFFSET($B$10, 0, 0, ROW()-9, 1), SERVICE[[#This Row],[Employee ID]], OFFSET($F$10, 0, 0, ROW()-9, 1), SERVICE[[#This Row],[Resources Role]])</f>
        <v>0</v>
      </c>
      <c r="Z1203" s="388">
        <f ca="1">COUNTIFS(OFFSET($F$10, 0, 0, ROW()-9, 1), SERVICE[[#This Row],[Resources Role]], OFFSET($H$10, 0, 0, ROW()-9, 1), SERVICE[[#This Row],[Booking]])</f>
        <v>0</v>
      </c>
    </row>
    <row r="1204" spans="1:26" x14ac:dyDescent="0.25">
      <c r="A1204" s="6" t="str">
        <f ca="1">no.</f>
        <v/>
      </c>
      <c r="E1204" s="4" t="str">
        <f ca="1">position</f>
        <v/>
      </c>
      <c r="J1204" s="318"/>
      <c r="M1204" s="4"/>
      <c r="O1204" s="6"/>
      <c r="Q1204" s="20"/>
      <c r="R1204" s="5" t="str">
        <f ca="1">score</f>
        <v/>
      </c>
      <c r="S1204" s="7" t="str">
        <f ca="1">rescore_svc</f>
        <v/>
      </c>
      <c r="U1204" s="11" t="str">
        <f ca="1">price</f>
        <v/>
      </c>
      <c r="V1204" s="4"/>
      <c r="Y1204" s="388">
        <f ca="1">COUNTIFS(OFFSET($B$10, 0, 0, ROW()-9, 1), SERVICE[[#This Row],[Employee ID]], OFFSET($F$10, 0, 0, ROW()-9, 1), SERVICE[[#This Row],[Resources Role]])</f>
        <v>0</v>
      </c>
      <c r="Z1204" s="388">
        <f ca="1">COUNTIFS(OFFSET($F$10, 0, 0, ROW()-9, 1), SERVICE[[#This Row],[Resources Role]], OFFSET($H$10, 0, 0, ROW()-9, 1), SERVICE[[#This Row],[Booking]])</f>
        <v>0</v>
      </c>
    </row>
    <row r="1205" spans="1:26" x14ac:dyDescent="0.25">
      <c r="A1205" s="6" t="str">
        <f ca="1">no.</f>
        <v/>
      </c>
      <c r="E1205" s="4" t="str">
        <f ca="1">position</f>
        <v/>
      </c>
      <c r="J1205" s="318"/>
      <c r="M1205" s="4"/>
      <c r="O1205" s="6"/>
      <c r="Q1205" s="20"/>
      <c r="R1205" s="5" t="str">
        <f ca="1">score</f>
        <v/>
      </c>
      <c r="S1205" s="7" t="str">
        <f ca="1">rescore_svc</f>
        <v/>
      </c>
      <c r="U1205" s="11" t="str">
        <f ca="1">price</f>
        <v/>
      </c>
      <c r="V1205" s="4"/>
      <c r="Y1205" s="388">
        <f ca="1">COUNTIFS(OFFSET($B$10, 0, 0, ROW()-9, 1), SERVICE[[#This Row],[Employee ID]], OFFSET($F$10, 0, 0, ROW()-9, 1), SERVICE[[#This Row],[Resources Role]])</f>
        <v>0</v>
      </c>
      <c r="Z1205" s="388">
        <f ca="1">COUNTIFS(OFFSET($F$10, 0, 0, ROW()-9, 1), SERVICE[[#This Row],[Resources Role]], OFFSET($H$10, 0, 0, ROW()-9, 1), SERVICE[[#This Row],[Booking]])</f>
        <v>0</v>
      </c>
    </row>
    <row r="1206" spans="1:26" x14ac:dyDescent="0.25">
      <c r="A1206" s="6" t="str">
        <f ca="1">no.</f>
        <v/>
      </c>
      <c r="E1206" s="4" t="str">
        <f ca="1">position</f>
        <v/>
      </c>
      <c r="J1206" s="318"/>
      <c r="M1206" s="4"/>
      <c r="O1206" s="6"/>
      <c r="Q1206" s="20"/>
      <c r="R1206" s="5" t="str">
        <f ca="1">score</f>
        <v/>
      </c>
      <c r="S1206" s="7" t="str">
        <f ca="1">rescore_svc</f>
        <v/>
      </c>
      <c r="U1206" s="11" t="str">
        <f ca="1">price</f>
        <v/>
      </c>
      <c r="V1206" s="4"/>
      <c r="Y1206" s="388">
        <f ca="1">COUNTIFS(OFFSET($B$10, 0, 0, ROW()-9, 1), SERVICE[[#This Row],[Employee ID]], OFFSET($F$10, 0, 0, ROW()-9, 1), SERVICE[[#This Row],[Resources Role]])</f>
        <v>0</v>
      </c>
      <c r="Z1206" s="388">
        <f ca="1">COUNTIFS(OFFSET($F$10, 0, 0, ROW()-9, 1), SERVICE[[#This Row],[Resources Role]], OFFSET($H$10, 0, 0, ROW()-9, 1), SERVICE[[#This Row],[Booking]])</f>
        <v>0</v>
      </c>
    </row>
    <row r="1207" spans="1:26" x14ac:dyDescent="0.25">
      <c r="A1207" s="6" t="str">
        <f ca="1">no.</f>
        <v/>
      </c>
      <c r="E1207" s="4" t="str">
        <f ca="1">position</f>
        <v/>
      </c>
      <c r="J1207" s="318"/>
      <c r="M1207" s="4"/>
      <c r="O1207" s="6"/>
      <c r="Q1207" s="20"/>
      <c r="R1207" s="5" t="str">
        <f ca="1">score</f>
        <v/>
      </c>
      <c r="S1207" s="7" t="str">
        <f ca="1">rescore_svc</f>
        <v/>
      </c>
      <c r="U1207" s="11" t="str">
        <f ca="1">price</f>
        <v/>
      </c>
      <c r="V1207" s="4"/>
      <c r="Y1207" s="388">
        <f ca="1">COUNTIFS(OFFSET($B$10, 0, 0, ROW()-9, 1), SERVICE[[#This Row],[Employee ID]], OFFSET($F$10, 0, 0, ROW()-9, 1), SERVICE[[#This Row],[Resources Role]])</f>
        <v>0</v>
      </c>
      <c r="Z1207" s="388">
        <f ca="1">COUNTIFS(OFFSET($F$10, 0, 0, ROW()-9, 1), SERVICE[[#This Row],[Resources Role]], OFFSET($H$10, 0, 0, ROW()-9, 1), SERVICE[[#This Row],[Booking]])</f>
        <v>0</v>
      </c>
    </row>
    <row r="1208" spans="1:26" x14ac:dyDescent="0.25">
      <c r="A1208" s="6" t="str">
        <f ca="1">no.</f>
        <v/>
      </c>
      <c r="E1208" s="4" t="str">
        <f ca="1">position</f>
        <v/>
      </c>
      <c r="J1208" s="318"/>
      <c r="M1208" s="4"/>
      <c r="O1208" s="6"/>
      <c r="Q1208" s="20"/>
      <c r="R1208" s="5" t="str">
        <f ca="1">score</f>
        <v/>
      </c>
      <c r="S1208" s="7" t="str">
        <f ca="1">rescore_svc</f>
        <v/>
      </c>
      <c r="U1208" s="11" t="str">
        <f ca="1">price</f>
        <v/>
      </c>
      <c r="V1208" s="4"/>
      <c r="Y1208" s="388">
        <f ca="1">COUNTIFS(OFFSET($B$10, 0, 0, ROW()-9, 1), SERVICE[[#This Row],[Employee ID]], OFFSET($F$10, 0, 0, ROW()-9, 1), SERVICE[[#This Row],[Resources Role]])</f>
        <v>0</v>
      </c>
      <c r="Z1208" s="388">
        <f ca="1">COUNTIFS(OFFSET($F$10, 0, 0, ROW()-9, 1), SERVICE[[#This Row],[Resources Role]], OFFSET($H$10, 0, 0, ROW()-9, 1), SERVICE[[#This Row],[Booking]])</f>
        <v>0</v>
      </c>
    </row>
    <row r="1209" spans="1:26" x14ac:dyDescent="0.25">
      <c r="A1209" s="6" t="str">
        <f ca="1">no.</f>
        <v/>
      </c>
      <c r="E1209" s="4" t="str">
        <f ca="1">position</f>
        <v/>
      </c>
      <c r="J1209" s="318"/>
      <c r="M1209" s="4"/>
      <c r="O1209" s="6"/>
      <c r="Q1209" s="20"/>
      <c r="R1209" s="5" t="str">
        <f ca="1">score</f>
        <v/>
      </c>
      <c r="S1209" s="7" t="str">
        <f ca="1">rescore_svc</f>
        <v/>
      </c>
      <c r="U1209" s="11" t="str">
        <f ca="1">price</f>
        <v/>
      </c>
      <c r="V1209" s="4"/>
      <c r="Y1209" s="388">
        <f ca="1">COUNTIFS(OFFSET($B$10, 0, 0, ROW()-9, 1), SERVICE[[#This Row],[Employee ID]], OFFSET($F$10, 0, 0, ROW()-9, 1), SERVICE[[#This Row],[Resources Role]])</f>
        <v>0</v>
      </c>
      <c r="Z1209" s="388">
        <f ca="1">COUNTIFS(OFFSET($F$10, 0, 0, ROW()-9, 1), SERVICE[[#This Row],[Resources Role]], OFFSET($H$10, 0, 0, ROW()-9, 1), SERVICE[[#This Row],[Booking]])</f>
        <v>0</v>
      </c>
    </row>
    <row r="1210" spans="1:26" x14ac:dyDescent="0.25">
      <c r="A1210" s="6" t="str">
        <f ca="1">no.</f>
        <v/>
      </c>
      <c r="E1210" s="4" t="str">
        <f ca="1">position</f>
        <v/>
      </c>
      <c r="J1210" s="318"/>
      <c r="M1210" s="4"/>
      <c r="O1210" s="6"/>
      <c r="Q1210" s="20"/>
      <c r="R1210" s="5" t="str">
        <f ca="1">score</f>
        <v/>
      </c>
      <c r="S1210" s="7" t="str">
        <f ca="1">rescore_svc</f>
        <v/>
      </c>
      <c r="U1210" s="11" t="str">
        <f ca="1">price</f>
        <v/>
      </c>
      <c r="V1210" s="4"/>
      <c r="Y1210" s="388">
        <f ca="1">COUNTIFS(OFFSET($B$10, 0, 0, ROW()-9, 1), SERVICE[[#This Row],[Employee ID]], OFFSET($F$10, 0, 0, ROW()-9, 1), SERVICE[[#This Row],[Resources Role]])</f>
        <v>0</v>
      </c>
      <c r="Z1210" s="388">
        <f ca="1">COUNTIFS(OFFSET($F$10, 0, 0, ROW()-9, 1), SERVICE[[#This Row],[Resources Role]], OFFSET($H$10, 0, 0, ROW()-9, 1), SERVICE[[#This Row],[Booking]])</f>
        <v>0</v>
      </c>
    </row>
    <row r="1211" spans="1:26" x14ac:dyDescent="0.25">
      <c r="A1211" s="6" t="str">
        <f ca="1">no.</f>
        <v/>
      </c>
      <c r="E1211" s="4" t="str">
        <f ca="1">position</f>
        <v/>
      </c>
      <c r="J1211" s="318"/>
      <c r="M1211" s="4"/>
      <c r="O1211" s="6"/>
      <c r="Q1211" s="20"/>
      <c r="R1211" s="5" t="str">
        <f ca="1">score</f>
        <v/>
      </c>
      <c r="S1211" s="7" t="str">
        <f ca="1">rescore_svc</f>
        <v/>
      </c>
      <c r="U1211" s="11" t="str">
        <f ca="1">price</f>
        <v/>
      </c>
      <c r="V1211" s="4"/>
      <c r="Y1211" s="388">
        <f ca="1">COUNTIFS(OFFSET($B$10, 0, 0, ROW()-9, 1), SERVICE[[#This Row],[Employee ID]], OFFSET($F$10, 0, 0, ROW()-9, 1), SERVICE[[#This Row],[Resources Role]])</f>
        <v>0</v>
      </c>
      <c r="Z1211" s="388">
        <f ca="1">COUNTIFS(OFFSET($F$10, 0, 0, ROW()-9, 1), SERVICE[[#This Row],[Resources Role]], OFFSET($H$10, 0, 0, ROW()-9, 1), SERVICE[[#This Row],[Booking]])</f>
        <v>0</v>
      </c>
    </row>
    <row r="1212" spans="1:26" x14ac:dyDescent="0.25">
      <c r="A1212" s="6" t="str">
        <f ca="1">no.</f>
        <v/>
      </c>
      <c r="E1212" s="4" t="str">
        <f ca="1">position</f>
        <v/>
      </c>
      <c r="J1212" s="318"/>
      <c r="M1212" s="4"/>
      <c r="O1212" s="6"/>
      <c r="Q1212" s="20"/>
      <c r="R1212" s="5" t="str">
        <f ca="1">score</f>
        <v/>
      </c>
      <c r="S1212" s="7" t="str">
        <f ca="1">rescore_svc</f>
        <v/>
      </c>
      <c r="U1212" s="11" t="str">
        <f ca="1">price</f>
        <v/>
      </c>
      <c r="V1212" s="4"/>
      <c r="Y1212" s="388">
        <f ca="1">COUNTIFS(OFFSET($B$10, 0, 0, ROW()-9, 1), SERVICE[[#This Row],[Employee ID]], OFFSET($F$10, 0, 0, ROW()-9, 1), SERVICE[[#This Row],[Resources Role]])</f>
        <v>0</v>
      </c>
      <c r="Z1212" s="388">
        <f ca="1">COUNTIFS(OFFSET($F$10, 0, 0, ROW()-9, 1), SERVICE[[#This Row],[Resources Role]], OFFSET($H$10, 0, 0, ROW()-9, 1), SERVICE[[#This Row],[Booking]])</f>
        <v>0</v>
      </c>
    </row>
    <row r="1213" spans="1:26" x14ac:dyDescent="0.25">
      <c r="A1213" s="6" t="str">
        <f ca="1">no.</f>
        <v/>
      </c>
      <c r="E1213" s="4" t="str">
        <f ca="1">position</f>
        <v/>
      </c>
      <c r="J1213" s="318"/>
      <c r="M1213" s="4"/>
      <c r="O1213" s="6"/>
      <c r="Q1213" s="20"/>
      <c r="R1213" s="5" t="str">
        <f ca="1">score</f>
        <v/>
      </c>
      <c r="S1213" s="7" t="str">
        <f ca="1">rescore_svc</f>
        <v/>
      </c>
      <c r="U1213" s="11" t="str">
        <f ca="1">price</f>
        <v/>
      </c>
      <c r="V1213" s="4"/>
      <c r="Y1213" s="388">
        <f ca="1">COUNTIFS(OFFSET($B$10, 0, 0, ROW()-9, 1), SERVICE[[#This Row],[Employee ID]], OFFSET($F$10, 0, 0, ROW()-9, 1), SERVICE[[#This Row],[Resources Role]])</f>
        <v>0</v>
      </c>
      <c r="Z1213" s="388">
        <f ca="1">COUNTIFS(OFFSET($F$10, 0, 0, ROW()-9, 1), SERVICE[[#This Row],[Resources Role]], OFFSET($H$10, 0, 0, ROW()-9, 1), SERVICE[[#This Row],[Booking]])</f>
        <v>0</v>
      </c>
    </row>
    <row r="1214" spans="1:26" x14ac:dyDescent="0.25">
      <c r="A1214" s="6" t="str">
        <f ca="1">no.</f>
        <v/>
      </c>
      <c r="E1214" s="4" t="str">
        <f ca="1">position</f>
        <v/>
      </c>
      <c r="J1214" s="318"/>
      <c r="M1214" s="4"/>
      <c r="O1214" s="6"/>
      <c r="Q1214" s="20"/>
      <c r="R1214" s="5" t="str">
        <f ca="1">score</f>
        <v/>
      </c>
      <c r="S1214" s="7" t="str">
        <f ca="1">rescore_svc</f>
        <v/>
      </c>
      <c r="U1214" s="11" t="str">
        <f ca="1">price</f>
        <v/>
      </c>
      <c r="V1214" s="4"/>
      <c r="Y1214" s="388">
        <f ca="1">COUNTIFS(OFFSET($B$10, 0, 0, ROW()-9, 1), SERVICE[[#This Row],[Employee ID]], OFFSET($F$10, 0, 0, ROW()-9, 1), SERVICE[[#This Row],[Resources Role]])</f>
        <v>0</v>
      </c>
      <c r="Z1214" s="388">
        <f ca="1">COUNTIFS(OFFSET($F$10, 0, 0, ROW()-9, 1), SERVICE[[#This Row],[Resources Role]], OFFSET($H$10, 0, 0, ROW()-9, 1), SERVICE[[#This Row],[Booking]])</f>
        <v>0</v>
      </c>
    </row>
    <row r="1215" spans="1:26" x14ac:dyDescent="0.25">
      <c r="A1215" s="6" t="str">
        <f ca="1">no.</f>
        <v/>
      </c>
      <c r="E1215" s="4" t="str">
        <f ca="1">position</f>
        <v/>
      </c>
      <c r="J1215" s="318"/>
      <c r="M1215" s="4"/>
      <c r="O1215" s="6"/>
      <c r="Q1215" s="20"/>
      <c r="R1215" s="5" t="str">
        <f ca="1">score</f>
        <v/>
      </c>
      <c r="S1215" s="7" t="str">
        <f ca="1">rescore_svc</f>
        <v/>
      </c>
      <c r="U1215" s="11" t="str">
        <f ca="1">price</f>
        <v/>
      </c>
      <c r="V1215" s="4"/>
      <c r="Y1215" s="388">
        <f ca="1">COUNTIFS(OFFSET($B$10, 0, 0, ROW()-9, 1), SERVICE[[#This Row],[Employee ID]], OFFSET($F$10, 0, 0, ROW()-9, 1), SERVICE[[#This Row],[Resources Role]])</f>
        <v>0</v>
      </c>
      <c r="Z1215" s="388">
        <f ca="1">COUNTIFS(OFFSET($F$10, 0, 0, ROW()-9, 1), SERVICE[[#This Row],[Resources Role]], OFFSET($H$10, 0, 0, ROW()-9, 1), SERVICE[[#This Row],[Booking]])</f>
        <v>0</v>
      </c>
    </row>
    <row r="1216" spans="1:26" x14ac:dyDescent="0.25">
      <c r="A1216" s="6" t="str">
        <f ca="1">no.</f>
        <v/>
      </c>
      <c r="E1216" s="4" t="str">
        <f ca="1">position</f>
        <v/>
      </c>
      <c r="J1216" s="318"/>
      <c r="M1216" s="4"/>
      <c r="O1216" s="6"/>
      <c r="Q1216" s="20"/>
      <c r="R1216" s="5" t="str">
        <f ca="1">score</f>
        <v/>
      </c>
      <c r="S1216" s="7" t="str">
        <f ca="1">rescore_svc</f>
        <v/>
      </c>
      <c r="U1216" s="11" t="str">
        <f ca="1">price</f>
        <v/>
      </c>
      <c r="V1216" s="4"/>
      <c r="Y1216" s="388">
        <f ca="1">COUNTIFS(OFFSET($B$10, 0, 0, ROW()-9, 1), SERVICE[[#This Row],[Employee ID]], OFFSET($F$10, 0, 0, ROW()-9, 1), SERVICE[[#This Row],[Resources Role]])</f>
        <v>0</v>
      </c>
      <c r="Z1216" s="388">
        <f ca="1">COUNTIFS(OFFSET($F$10, 0, 0, ROW()-9, 1), SERVICE[[#This Row],[Resources Role]], OFFSET($H$10, 0, 0, ROW()-9, 1), SERVICE[[#This Row],[Booking]])</f>
        <v>0</v>
      </c>
    </row>
    <row r="1217" spans="1:26" x14ac:dyDescent="0.25">
      <c r="A1217" s="6" t="str">
        <f ca="1">no.</f>
        <v/>
      </c>
      <c r="E1217" s="4" t="str">
        <f ca="1">position</f>
        <v/>
      </c>
      <c r="J1217" s="318"/>
      <c r="M1217" s="4"/>
      <c r="O1217" s="6"/>
      <c r="Q1217" s="20"/>
      <c r="R1217" s="5" t="str">
        <f ca="1">score</f>
        <v/>
      </c>
      <c r="S1217" s="7" t="str">
        <f ca="1">rescore_svc</f>
        <v/>
      </c>
      <c r="U1217" s="11" t="str">
        <f ca="1">price</f>
        <v/>
      </c>
      <c r="V1217" s="4"/>
      <c r="Y1217" s="388">
        <f ca="1">COUNTIFS(OFFSET($B$10, 0, 0, ROW()-9, 1), SERVICE[[#This Row],[Employee ID]], OFFSET($F$10, 0, 0, ROW()-9, 1), SERVICE[[#This Row],[Resources Role]])</f>
        <v>0</v>
      </c>
      <c r="Z1217" s="388">
        <f ca="1">COUNTIFS(OFFSET($F$10, 0, 0, ROW()-9, 1), SERVICE[[#This Row],[Resources Role]], OFFSET($H$10, 0, 0, ROW()-9, 1), SERVICE[[#This Row],[Booking]])</f>
        <v>0</v>
      </c>
    </row>
    <row r="1218" spans="1:26" x14ac:dyDescent="0.25">
      <c r="A1218" s="6" t="str">
        <f ca="1">no.</f>
        <v/>
      </c>
      <c r="E1218" s="4" t="str">
        <f ca="1">position</f>
        <v/>
      </c>
      <c r="J1218" s="318"/>
      <c r="M1218" s="4"/>
      <c r="O1218" s="6"/>
      <c r="Q1218" s="20"/>
      <c r="R1218" s="5" t="str">
        <f ca="1">score</f>
        <v/>
      </c>
      <c r="S1218" s="7" t="str">
        <f ca="1">rescore_svc</f>
        <v/>
      </c>
      <c r="U1218" s="11" t="str">
        <f ca="1">price</f>
        <v/>
      </c>
      <c r="V1218" s="4"/>
      <c r="Y1218" s="388">
        <f ca="1">COUNTIFS(OFFSET($B$10, 0, 0, ROW()-9, 1), SERVICE[[#This Row],[Employee ID]], OFFSET($F$10, 0, 0, ROW()-9, 1), SERVICE[[#This Row],[Resources Role]])</f>
        <v>0</v>
      </c>
      <c r="Z1218" s="388">
        <f ca="1">COUNTIFS(OFFSET($F$10, 0, 0, ROW()-9, 1), SERVICE[[#This Row],[Resources Role]], OFFSET($H$10, 0, 0, ROW()-9, 1), SERVICE[[#This Row],[Booking]])</f>
        <v>0</v>
      </c>
    </row>
    <row r="1219" spans="1:26" x14ac:dyDescent="0.25">
      <c r="A1219" s="6" t="str">
        <f ca="1">no.</f>
        <v/>
      </c>
      <c r="E1219" s="4" t="str">
        <f ca="1">position</f>
        <v/>
      </c>
      <c r="J1219" s="318"/>
      <c r="M1219" s="4"/>
      <c r="O1219" s="6"/>
      <c r="Q1219" s="20"/>
      <c r="R1219" s="5" t="str">
        <f ca="1">score</f>
        <v/>
      </c>
      <c r="S1219" s="7" t="str">
        <f ca="1">rescore_svc</f>
        <v/>
      </c>
      <c r="U1219" s="11" t="str">
        <f ca="1">price</f>
        <v/>
      </c>
      <c r="V1219" s="4"/>
      <c r="Y1219" s="388">
        <f ca="1">COUNTIFS(OFFSET($B$10, 0, 0, ROW()-9, 1), SERVICE[[#This Row],[Employee ID]], OFFSET($F$10, 0, 0, ROW()-9, 1), SERVICE[[#This Row],[Resources Role]])</f>
        <v>0</v>
      </c>
      <c r="Z1219" s="388">
        <f ca="1">COUNTIFS(OFFSET($F$10, 0, 0, ROW()-9, 1), SERVICE[[#This Row],[Resources Role]], OFFSET($H$10, 0, 0, ROW()-9, 1), SERVICE[[#This Row],[Booking]])</f>
        <v>0</v>
      </c>
    </row>
    <row r="1220" spans="1:26" x14ac:dyDescent="0.25">
      <c r="A1220" s="6" t="str">
        <f ca="1">no.</f>
        <v/>
      </c>
      <c r="E1220" s="4" t="str">
        <f ca="1">position</f>
        <v/>
      </c>
      <c r="J1220" s="318"/>
      <c r="M1220" s="4"/>
      <c r="O1220" s="6"/>
      <c r="Q1220" s="20"/>
      <c r="R1220" s="5" t="str">
        <f ca="1">score</f>
        <v/>
      </c>
      <c r="S1220" s="7" t="str">
        <f ca="1">rescore_svc</f>
        <v/>
      </c>
      <c r="U1220" s="11" t="str">
        <f ca="1">price</f>
        <v/>
      </c>
      <c r="V1220" s="4"/>
      <c r="Y1220" s="388">
        <f ca="1">COUNTIFS(OFFSET($B$10, 0, 0, ROW()-9, 1), SERVICE[[#This Row],[Employee ID]], OFFSET($F$10, 0, 0, ROW()-9, 1), SERVICE[[#This Row],[Resources Role]])</f>
        <v>0</v>
      </c>
      <c r="Z1220" s="388">
        <f ca="1">COUNTIFS(OFFSET($F$10, 0, 0, ROW()-9, 1), SERVICE[[#This Row],[Resources Role]], OFFSET($H$10, 0, 0, ROW()-9, 1), SERVICE[[#This Row],[Booking]])</f>
        <v>0</v>
      </c>
    </row>
    <row r="1221" spans="1:26" x14ac:dyDescent="0.25">
      <c r="A1221" s="6" t="str">
        <f ca="1">no.</f>
        <v/>
      </c>
      <c r="E1221" s="4" t="str">
        <f ca="1">position</f>
        <v/>
      </c>
      <c r="J1221" s="318"/>
      <c r="M1221" s="4"/>
      <c r="O1221" s="6"/>
      <c r="Q1221" s="20"/>
      <c r="R1221" s="5" t="str">
        <f ca="1">score</f>
        <v/>
      </c>
      <c r="S1221" s="7" t="str">
        <f ca="1">rescore_svc</f>
        <v/>
      </c>
      <c r="U1221" s="11" t="str">
        <f ca="1">price</f>
        <v/>
      </c>
      <c r="V1221" s="4"/>
      <c r="Y1221" s="388">
        <f ca="1">COUNTIFS(OFFSET($B$10, 0, 0, ROW()-9, 1), SERVICE[[#This Row],[Employee ID]], OFFSET($F$10, 0, 0, ROW()-9, 1), SERVICE[[#This Row],[Resources Role]])</f>
        <v>0</v>
      </c>
      <c r="Z1221" s="388">
        <f ca="1">COUNTIFS(OFFSET($F$10, 0, 0, ROW()-9, 1), SERVICE[[#This Row],[Resources Role]], OFFSET($H$10, 0, 0, ROW()-9, 1), SERVICE[[#This Row],[Booking]])</f>
        <v>0</v>
      </c>
    </row>
    <row r="1222" spans="1:26" x14ac:dyDescent="0.25">
      <c r="A1222" s="6" t="str">
        <f ca="1">no.</f>
        <v/>
      </c>
      <c r="E1222" s="4" t="str">
        <f ca="1">position</f>
        <v/>
      </c>
      <c r="J1222" s="318"/>
      <c r="M1222" s="4"/>
      <c r="O1222" s="6"/>
      <c r="Q1222" s="20"/>
      <c r="R1222" s="5" t="str">
        <f ca="1">score</f>
        <v/>
      </c>
      <c r="S1222" s="7" t="str">
        <f ca="1">rescore_svc</f>
        <v/>
      </c>
      <c r="U1222" s="11" t="str">
        <f ca="1">price</f>
        <v/>
      </c>
      <c r="V1222" s="4"/>
      <c r="Y1222" s="388">
        <f ca="1">COUNTIFS(OFFSET($B$10, 0, 0, ROW()-9, 1), SERVICE[[#This Row],[Employee ID]], OFFSET($F$10, 0, 0, ROW()-9, 1), SERVICE[[#This Row],[Resources Role]])</f>
        <v>0</v>
      </c>
      <c r="Z1222" s="388">
        <f ca="1">COUNTIFS(OFFSET($F$10, 0, 0, ROW()-9, 1), SERVICE[[#This Row],[Resources Role]], OFFSET($H$10, 0, 0, ROW()-9, 1), SERVICE[[#This Row],[Booking]])</f>
        <v>0</v>
      </c>
    </row>
    <row r="1223" spans="1:26" x14ac:dyDescent="0.25">
      <c r="A1223" s="6" t="str">
        <f ca="1">no.</f>
        <v/>
      </c>
      <c r="E1223" s="4" t="str">
        <f ca="1">position</f>
        <v/>
      </c>
      <c r="J1223" s="318"/>
      <c r="M1223" s="4"/>
      <c r="O1223" s="6"/>
      <c r="Q1223" s="20"/>
      <c r="R1223" s="5" t="str">
        <f ca="1">score</f>
        <v/>
      </c>
      <c r="S1223" s="7" t="str">
        <f ca="1">rescore_svc</f>
        <v/>
      </c>
      <c r="U1223" s="11" t="str">
        <f ca="1">price</f>
        <v/>
      </c>
      <c r="V1223" s="4"/>
      <c r="Y1223" s="388">
        <f ca="1">COUNTIFS(OFFSET($B$10, 0, 0, ROW()-9, 1), SERVICE[[#This Row],[Employee ID]], OFFSET($F$10, 0, 0, ROW()-9, 1), SERVICE[[#This Row],[Resources Role]])</f>
        <v>0</v>
      </c>
      <c r="Z1223" s="388">
        <f ca="1">COUNTIFS(OFFSET($F$10, 0, 0, ROW()-9, 1), SERVICE[[#This Row],[Resources Role]], OFFSET($H$10, 0, 0, ROW()-9, 1), SERVICE[[#This Row],[Booking]])</f>
        <v>0</v>
      </c>
    </row>
    <row r="1224" spans="1:26" x14ac:dyDescent="0.25">
      <c r="A1224" s="6" t="str">
        <f ca="1">no.</f>
        <v/>
      </c>
      <c r="E1224" s="4" t="str">
        <f ca="1">position</f>
        <v/>
      </c>
      <c r="J1224" s="318"/>
      <c r="M1224" s="4"/>
      <c r="O1224" s="6"/>
      <c r="Q1224" s="20"/>
      <c r="R1224" s="5" t="str">
        <f ca="1">score</f>
        <v/>
      </c>
      <c r="S1224" s="7" t="str">
        <f ca="1">rescore_svc</f>
        <v/>
      </c>
      <c r="U1224" s="11" t="str">
        <f ca="1">price</f>
        <v/>
      </c>
      <c r="V1224" s="4"/>
      <c r="Y1224" s="388">
        <f ca="1">COUNTIFS(OFFSET($B$10, 0, 0, ROW()-9, 1), SERVICE[[#This Row],[Employee ID]], OFFSET($F$10, 0, 0, ROW()-9, 1), SERVICE[[#This Row],[Resources Role]])</f>
        <v>0</v>
      </c>
      <c r="Z1224" s="388">
        <f ca="1">COUNTIFS(OFFSET($F$10, 0, 0, ROW()-9, 1), SERVICE[[#This Row],[Resources Role]], OFFSET($H$10, 0, 0, ROW()-9, 1), SERVICE[[#This Row],[Booking]])</f>
        <v>0</v>
      </c>
    </row>
    <row r="1225" spans="1:26" x14ac:dyDescent="0.25">
      <c r="A1225" s="6" t="str">
        <f ca="1">no.</f>
        <v/>
      </c>
      <c r="E1225" s="4" t="str">
        <f ca="1">position</f>
        <v/>
      </c>
      <c r="J1225" s="318"/>
      <c r="M1225" s="4"/>
      <c r="O1225" s="6"/>
      <c r="Q1225" s="20"/>
      <c r="R1225" s="5" t="str">
        <f ca="1">score</f>
        <v/>
      </c>
      <c r="S1225" s="7" t="str">
        <f ca="1">rescore_svc</f>
        <v/>
      </c>
      <c r="U1225" s="11" t="str">
        <f ca="1">price</f>
        <v/>
      </c>
      <c r="V1225" s="4"/>
      <c r="Y1225" s="388">
        <f ca="1">COUNTIFS(OFFSET($B$10, 0, 0, ROW()-9, 1), SERVICE[[#This Row],[Employee ID]], OFFSET($F$10, 0, 0, ROW()-9, 1), SERVICE[[#This Row],[Resources Role]])</f>
        <v>0</v>
      </c>
      <c r="Z1225" s="388">
        <f ca="1">COUNTIFS(OFFSET($F$10, 0, 0, ROW()-9, 1), SERVICE[[#This Row],[Resources Role]], OFFSET($H$10, 0, 0, ROW()-9, 1), SERVICE[[#This Row],[Booking]])</f>
        <v>0</v>
      </c>
    </row>
    <row r="1226" spans="1:26" x14ac:dyDescent="0.25">
      <c r="A1226" s="6" t="str">
        <f ca="1">no.</f>
        <v/>
      </c>
      <c r="E1226" s="4" t="str">
        <f ca="1">position</f>
        <v/>
      </c>
      <c r="J1226" s="318"/>
      <c r="M1226" s="4"/>
      <c r="O1226" s="6"/>
      <c r="Q1226" s="20"/>
      <c r="R1226" s="5" t="str">
        <f ca="1">score</f>
        <v/>
      </c>
      <c r="S1226" s="7" t="str">
        <f ca="1">rescore_svc</f>
        <v/>
      </c>
      <c r="U1226" s="11" t="str">
        <f ca="1">price</f>
        <v/>
      </c>
      <c r="V1226" s="4"/>
      <c r="Y1226" s="388">
        <f ca="1">COUNTIFS(OFFSET($B$10, 0, 0, ROW()-9, 1), SERVICE[[#This Row],[Employee ID]], OFFSET($F$10, 0, 0, ROW()-9, 1), SERVICE[[#This Row],[Resources Role]])</f>
        <v>0</v>
      </c>
      <c r="Z1226" s="388">
        <f ca="1">COUNTIFS(OFFSET($F$10, 0, 0, ROW()-9, 1), SERVICE[[#This Row],[Resources Role]], OFFSET($H$10, 0, 0, ROW()-9, 1), SERVICE[[#This Row],[Booking]])</f>
        <v>0</v>
      </c>
    </row>
    <row r="1227" spans="1:26" x14ac:dyDescent="0.25">
      <c r="A1227" s="6" t="str">
        <f ca="1">no.</f>
        <v/>
      </c>
      <c r="E1227" s="4" t="str">
        <f ca="1">position</f>
        <v/>
      </c>
      <c r="J1227" s="318"/>
      <c r="M1227" s="4"/>
      <c r="O1227" s="6"/>
      <c r="Q1227" s="20"/>
      <c r="R1227" s="5" t="str">
        <f ca="1">score</f>
        <v/>
      </c>
      <c r="S1227" s="7" t="str">
        <f ca="1">rescore_svc</f>
        <v/>
      </c>
      <c r="U1227" s="11" t="str">
        <f ca="1">price</f>
        <v/>
      </c>
      <c r="V1227" s="4"/>
      <c r="Y1227" s="388">
        <f ca="1">COUNTIFS(OFFSET($B$10, 0, 0, ROW()-9, 1), SERVICE[[#This Row],[Employee ID]], OFFSET($F$10, 0, 0, ROW()-9, 1), SERVICE[[#This Row],[Resources Role]])</f>
        <v>0</v>
      </c>
      <c r="Z1227" s="388">
        <f ca="1">COUNTIFS(OFFSET($F$10, 0, 0, ROW()-9, 1), SERVICE[[#This Row],[Resources Role]], OFFSET($H$10, 0, 0, ROW()-9, 1), SERVICE[[#This Row],[Booking]])</f>
        <v>0</v>
      </c>
    </row>
    <row r="1228" spans="1:26" x14ac:dyDescent="0.25">
      <c r="A1228" s="6" t="str">
        <f ca="1">no.</f>
        <v/>
      </c>
      <c r="E1228" s="4" t="str">
        <f ca="1">position</f>
        <v/>
      </c>
      <c r="J1228" s="318"/>
      <c r="M1228" s="4"/>
      <c r="O1228" s="6"/>
      <c r="Q1228" s="20"/>
      <c r="R1228" s="5" t="str">
        <f ca="1">score</f>
        <v/>
      </c>
      <c r="S1228" s="7" t="str">
        <f ca="1">rescore_svc</f>
        <v/>
      </c>
      <c r="U1228" s="11" t="str">
        <f ca="1">price</f>
        <v/>
      </c>
      <c r="V1228" s="4"/>
      <c r="Y1228" s="388">
        <f ca="1">COUNTIFS(OFFSET($B$10, 0, 0, ROW()-9, 1), SERVICE[[#This Row],[Employee ID]], OFFSET($F$10, 0, 0, ROW()-9, 1), SERVICE[[#This Row],[Resources Role]])</f>
        <v>0</v>
      </c>
      <c r="Z1228" s="388">
        <f ca="1">COUNTIFS(OFFSET($F$10, 0, 0, ROW()-9, 1), SERVICE[[#This Row],[Resources Role]], OFFSET($H$10, 0, 0, ROW()-9, 1), SERVICE[[#This Row],[Booking]])</f>
        <v>0</v>
      </c>
    </row>
    <row r="1229" spans="1:26" x14ac:dyDescent="0.25">
      <c r="A1229" s="6" t="str">
        <f ca="1">no.</f>
        <v/>
      </c>
      <c r="E1229" s="4" t="str">
        <f ca="1">position</f>
        <v/>
      </c>
      <c r="J1229" s="318"/>
      <c r="M1229" s="4"/>
      <c r="O1229" s="6"/>
      <c r="Q1229" s="20"/>
      <c r="R1229" s="5" t="str">
        <f ca="1">score</f>
        <v/>
      </c>
      <c r="S1229" s="7" t="str">
        <f ca="1">rescore_svc</f>
        <v/>
      </c>
      <c r="U1229" s="11" t="str">
        <f ca="1">price</f>
        <v/>
      </c>
      <c r="V1229" s="4"/>
      <c r="Y1229" s="388">
        <f ca="1">COUNTIFS(OFFSET($B$10, 0, 0, ROW()-9, 1), SERVICE[[#This Row],[Employee ID]], OFFSET($F$10, 0, 0, ROW()-9, 1), SERVICE[[#This Row],[Resources Role]])</f>
        <v>0</v>
      </c>
      <c r="Z1229" s="388">
        <f ca="1">COUNTIFS(OFFSET($F$10, 0, 0, ROW()-9, 1), SERVICE[[#This Row],[Resources Role]], OFFSET($H$10, 0, 0, ROW()-9, 1), SERVICE[[#This Row],[Booking]])</f>
        <v>0</v>
      </c>
    </row>
    <row r="1230" spans="1:26" x14ac:dyDescent="0.25">
      <c r="A1230" s="6" t="str">
        <f ca="1">no.</f>
        <v/>
      </c>
      <c r="E1230" s="4" t="str">
        <f ca="1">position</f>
        <v/>
      </c>
      <c r="J1230" s="318"/>
      <c r="M1230" s="4"/>
      <c r="O1230" s="6"/>
      <c r="Q1230" s="20"/>
      <c r="R1230" s="5" t="str">
        <f ca="1">score</f>
        <v/>
      </c>
      <c r="S1230" s="7" t="str">
        <f ca="1">rescore_svc</f>
        <v/>
      </c>
      <c r="U1230" s="11" t="str">
        <f ca="1">price</f>
        <v/>
      </c>
      <c r="V1230" s="4"/>
      <c r="Y1230" s="388">
        <f ca="1">COUNTIFS(OFFSET($B$10, 0, 0, ROW()-9, 1), SERVICE[[#This Row],[Employee ID]], OFFSET($F$10, 0, 0, ROW()-9, 1), SERVICE[[#This Row],[Resources Role]])</f>
        <v>0</v>
      </c>
      <c r="Z1230" s="388">
        <f ca="1">COUNTIFS(OFFSET($F$10, 0, 0, ROW()-9, 1), SERVICE[[#This Row],[Resources Role]], OFFSET($H$10, 0, 0, ROW()-9, 1), SERVICE[[#This Row],[Booking]])</f>
        <v>0</v>
      </c>
    </row>
    <row r="1231" spans="1:26" x14ac:dyDescent="0.25">
      <c r="A1231" s="6" t="str">
        <f ca="1">no.</f>
        <v/>
      </c>
      <c r="E1231" s="4" t="str">
        <f ca="1">position</f>
        <v/>
      </c>
      <c r="J1231" s="318"/>
      <c r="M1231" s="4"/>
      <c r="O1231" s="6"/>
      <c r="Q1231" s="20"/>
      <c r="R1231" s="5" t="str">
        <f ca="1">score</f>
        <v/>
      </c>
      <c r="S1231" s="7" t="str">
        <f ca="1">rescore_svc</f>
        <v/>
      </c>
      <c r="U1231" s="11" t="str">
        <f ca="1">price</f>
        <v/>
      </c>
      <c r="V1231" s="4"/>
      <c r="Y1231" s="388">
        <f ca="1">COUNTIFS(OFFSET($B$10, 0, 0, ROW()-9, 1), SERVICE[[#This Row],[Employee ID]], OFFSET($F$10, 0, 0, ROW()-9, 1), SERVICE[[#This Row],[Resources Role]])</f>
        <v>0</v>
      </c>
      <c r="Z1231" s="388">
        <f ca="1">COUNTIFS(OFFSET($F$10, 0, 0, ROW()-9, 1), SERVICE[[#This Row],[Resources Role]], OFFSET($H$10, 0, 0, ROW()-9, 1), SERVICE[[#This Row],[Booking]])</f>
        <v>0</v>
      </c>
    </row>
    <row r="1232" spans="1:26" x14ac:dyDescent="0.25">
      <c r="A1232" s="6" t="str">
        <f ca="1">no.</f>
        <v/>
      </c>
      <c r="E1232" s="4" t="str">
        <f ca="1">position</f>
        <v/>
      </c>
      <c r="J1232" s="318"/>
      <c r="M1232" s="4"/>
      <c r="O1232" s="6"/>
      <c r="Q1232" s="20"/>
      <c r="R1232" s="5" t="str">
        <f ca="1">score</f>
        <v/>
      </c>
      <c r="S1232" s="7" t="str">
        <f ca="1">rescore_svc</f>
        <v/>
      </c>
      <c r="U1232" s="11" t="str">
        <f ca="1">price</f>
        <v/>
      </c>
      <c r="V1232" s="4"/>
      <c r="Y1232" s="388">
        <f ca="1">COUNTIFS(OFFSET($B$10, 0, 0, ROW()-9, 1), SERVICE[[#This Row],[Employee ID]], OFFSET($F$10, 0, 0, ROW()-9, 1), SERVICE[[#This Row],[Resources Role]])</f>
        <v>0</v>
      </c>
      <c r="Z1232" s="388">
        <f ca="1">COUNTIFS(OFFSET($F$10, 0, 0, ROW()-9, 1), SERVICE[[#This Row],[Resources Role]], OFFSET($H$10, 0, 0, ROW()-9, 1), SERVICE[[#This Row],[Booking]])</f>
        <v>0</v>
      </c>
    </row>
    <row r="1233" spans="1:26" x14ac:dyDescent="0.25">
      <c r="A1233" s="6" t="str">
        <f ca="1">no.</f>
        <v/>
      </c>
      <c r="E1233" s="4" t="str">
        <f ca="1">position</f>
        <v/>
      </c>
      <c r="J1233" s="318"/>
      <c r="M1233" s="4"/>
      <c r="O1233" s="6"/>
      <c r="Q1233" s="20"/>
      <c r="R1233" s="5" t="str">
        <f ca="1">score</f>
        <v/>
      </c>
      <c r="S1233" s="7" t="str">
        <f ca="1">rescore_svc</f>
        <v/>
      </c>
      <c r="U1233" s="11" t="str">
        <f ca="1">price</f>
        <v/>
      </c>
      <c r="V1233" s="4"/>
      <c r="Y1233" s="388">
        <f ca="1">COUNTIFS(OFFSET($B$10, 0, 0, ROW()-9, 1), SERVICE[[#This Row],[Employee ID]], OFFSET($F$10, 0, 0, ROW()-9, 1), SERVICE[[#This Row],[Resources Role]])</f>
        <v>0</v>
      </c>
      <c r="Z1233" s="388">
        <f ca="1">COUNTIFS(OFFSET($F$10, 0, 0, ROW()-9, 1), SERVICE[[#This Row],[Resources Role]], OFFSET($H$10, 0, 0, ROW()-9, 1), SERVICE[[#This Row],[Booking]])</f>
        <v>0</v>
      </c>
    </row>
    <row r="1234" spans="1:26" x14ac:dyDescent="0.25">
      <c r="A1234" s="6" t="str">
        <f ca="1">no.</f>
        <v/>
      </c>
      <c r="E1234" s="4" t="str">
        <f ca="1">position</f>
        <v/>
      </c>
      <c r="J1234" s="318"/>
      <c r="M1234" s="4"/>
      <c r="O1234" s="6"/>
      <c r="Q1234" s="20"/>
      <c r="R1234" s="5" t="str">
        <f ca="1">score</f>
        <v/>
      </c>
      <c r="S1234" s="7" t="str">
        <f ca="1">rescore_svc</f>
        <v/>
      </c>
      <c r="U1234" s="11" t="str">
        <f ca="1">price</f>
        <v/>
      </c>
      <c r="V1234" s="4"/>
      <c r="Y1234" s="388">
        <f ca="1">COUNTIFS(OFFSET($B$10, 0, 0, ROW()-9, 1), SERVICE[[#This Row],[Employee ID]], OFFSET($F$10, 0, 0, ROW()-9, 1), SERVICE[[#This Row],[Resources Role]])</f>
        <v>0</v>
      </c>
      <c r="Z1234" s="388">
        <f ca="1">COUNTIFS(OFFSET($F$10, 0, 0, ROW()-9, 1), SERVICE[[#This Row],[Resources Role]], OFFSET($H$10, 0, 0, ROW()-9, 1), SERVICE[[#This Row],[Booking]])</f>
        <v>0</v>
      </c>
    </row>
    <row r="1235" spans="1:26" x14ac:dyDescent="0.25">
      <c r="A1235" s="6" t="str">
        <f ca="1">no.</f>
        <v/>
      </c>
      <c r="E1235" s="4" t="str">
        <f ca="1">position</f>
        <v/>
      </c>
      <c r="J1235" s="318"/>
      <c r="M1235" s="4"/>
      <c r="O1235" s="6"/>
      <c r="Q1235" s="20"/>
      <c r="R1235" s="5" t="str">
        <f ca="1">score</f>
        <v/>
      </c>
      <c r="S1235" s="7" t="str">
        <f ca="1">rescore_svc</f>
        <v/>
      </c>
      <c r="U1235" s="11" t="str">
        <f ca="1">price</f>
        <v/>
      </c>
      <c r="V1235" s="4"/>
      <c r="Y1235" s="388">
        <f ca="1">COUNTIFS(OFFSET($B$10, 0, 0, ROW()-9, 1), SERVICE[[#This Row],[Employee ID]], OFFSET($F$10, 0, 0, ROW()-9, 1), SERVICE[[#This Row],[Resources Role]])</f>
        <v>0</v>
      </c>
      <c r="Z1235" s="388">
        <f ca="1">COUNTIFS(OFFSET($F$10, 0, 0, ROW()-9, 1), SERVICE[[#This Row],[Resources Role]], OFFSET($H$10, 0, 0, ROW()-9, 1), SERVICE[[#This Row],[Booking]])</f>
        <v>0</v>
      </c>
    </row>
    <row r="1236" spans="1:26" x14ac:dyDescent="0.25">
      <c r="A1236" s="6" t="str">
        <f ca="1">no.</f>
        <v/>
      </c>
      <c r="E1236" s="4" t="str">
        <f ca="1">position</f>
        <v/>
      </c>
      <c r="J1236" s="318"/>
      <c r="M1236" s="4"/>
      <c r="O1236" s="6"/>
      <c r="Q1236" s="20"/>
      <c r="R1236" s="5" t="str">
        <f ca="1">score</f>
        <v/>
      </c>
      <c r="S1236" s="7" t="str">
        <f ca="1">rescore_svc</f>
        <v/>
      </c>
      <c r="U1236" s="11" t="str">
        <f ca="1">price</f>
        <v/>
      </c>
      <c r="V1236" s="4"/>
      <c r="Y1236" s="388">
        <f ca="1">COUNTIFS(OFFSET($B$10, 0, 0, ROW()-9, 1), SERVICE[[#This Row],[Employee ID]], OFFSET($F$10, 0, 0, ROW()-9, 1), SERVICE[[#This Row],[Resources Role]])</f>
        <v>0</v>
      </c>
      <c r="Z1236" s="388">
        <f ca="1">COUNTIFS(OFFSET($F$10, 0, 0, ROW()-9, 1), SERVICE[[#This Row],[Resources Role]], OFFSET($H$10, 0, 0, ROW()-9, 1), SERVICE[[#This Row],[Booking]])</f>
        <v>0</v>
      </c>
    </row>
    <row r="1237" spans="1:26" x14ac:dyDescent="0.25">
      <c r="A1237" s="6" t="str">
        <f ca="1">no.</f>
        <v/>
      </c>
      <c r="E1237" s="4" t="str">
        <f ca="1">position</f>
        <v/>
      </c>
      <c r="J1237" s="318"/>
      <c r="M1237" s="4"/>
      <c r="O1237" s="6"/>
      <c r="Q1237" s="20"/>
      <c r="R1237" s="5" t="str">
        <f ca="1">score</f>
        <v/>
      </c>
      <c r="S1237" s="7" t="str">
        <f ca="1">rescore_svc</f>
        <v/>
      </c>
      <c r="U1237" s="11" t="str">
        <f ca="1">price</f>
        <v/>
      </c>
      <c r="V1237" s="4"/>
      <c r="Y1237" s="388">
        <f ca="1">COUNTIFS(OFFSET($B$10, 0, 0, ROW()-9, 1), SERVICE[[#This Row],[Employee ID]], OFFSET($F$10, 0, 0, ROW()-9, 1), SERVICE[[#This Row],[Resources Role]])</f>
        <v>0</v>
      </c>
      <c r="Z1237" s="388">
        <f ca="1">COUNTIFS(OFFSET($F$10, 0, 0, ROW()-9, 1), SERVICE[[#This Row],[Resources Role]], OFFSET($H$10, 0, 0, ROW()-9, 1), SERVICE[[#This Row],[Booking]])</f>
        <v>0</v>
      </c>
    </row>
    <row r="1238" spans="1:26" x14ac:dyDescent="0.25">
      <c r="A1238" s="6" t="str">
        <f ca="1">no.</f>
        <v/>
      </c>
      <c r="E1238" s="4" t="str">
        <f ca="1">position</f>
        <v/>
      </c>
      <c r="J1238" s="318"/>
      <c r="M1238" s="4"/>
      <c r="O1238" s="6"/>
      <c r="Q1238" s="20"/>
      <c r="R1238" s="5" t="str">
        <f ca="1">score</f>
        <v/>
      </c>
      <c r="S1238" s="7" t="str">
        <f ca="1">rescore_svc</f>
        <v/>
      </c>
      <c r="U1238" s="11" t="str">
        <f ca="1">price</f>
        <v/>
      </c>
      <c r="V1238" s="4"/>
      <c r="Y1238" s="388">
        <f ca="1">COUNTIFS(OFFSET($B$10, 0, 0, ROW()-9, 1), SERVICE[[#This Row],[Employee ID]], OFFSET($F$10, 0, 0, ROW()-9, 1), SERVICE[[#This Row],[Resources Role]])</f>
        <v>0</v>
      </c>
      <c r="Z1238" s="388">
        <f ca="1">COUNTIFS(OFFSET($F$10, 0, 0, ROW()-9, 1), SERVICE[[#This Row],[Resources Role]], OFFSET($H$10, 0, 0, ROW()-9, 1), SERVICE[[#This Row],[Booking]])</f>
        <v>0</v>
      </c>
    </row>
    <row r="1239" spans="1:26" x14ac:dyDescent="0.25">
      <c r="A1239" s="6" t="str">
        <f ca="1">no.</f>
        <v/>
      </c>
      <c r="E1239" s="4" t="str">
        <f ca="1">position</f>
        <v/>
      </c>
      <c r="J1239" s="318"/>
      <c r="M1239" s="4"/>
      <c r="O1239" s="6"/>
      <c r="Q1239" s="20"/>
      <c r="R1239" s="5" t="str">
        <f ca="1">score</f>
        <v/>
      </c>
      <c r="S1239" s="7" t="str">
        <f ca="1">rescore_svc</f>
        <v/>
      </c>
      <c r="U1239" s="11" t="str">
        <f ca="1">price</f>
        <v/>
      </c>
      <c r="V1239" s="4"/>
      <c r="Y1239" s="388">
        <f ca="1">COUNTIFS(OFFSET($B$10, 0, 0, ROW()-9, 1), SERVICE[[#This Row],[Employee ID]], OFFSET($F$10, 0, 0, ROW()-9, 1), SERVICE[[#This Row],[Resources Role]])</f>
        <v>0</v>
      </c>
      <c r="Z1239" s="388">
        <f ca="1">COUNTIFS(OFFSET($F$10, 0, 0, ROW()-9, 1), SERVICE[[#This Row],[Resources Role]], OFFSET($H$10, 0, 0, ROW()-9, 1), SERVICE[[#This Row],[Booking]])</f>
        <v>0</v>
      </c>
    </row>
    <row r="1240" spans="1:26" x14ac:dyDescent="0.25">
      <c r="A1240" s="6" t="str">
        <f ca="1">no.</f>
        <v/>
      </c>
      <c r="E1240" s="4" t="str">
        <f ca="1">position</f>
        <v/>
      </c>
      <c r="J1240" s="318"/>
      <c r="M1240" s="4"/>
      <c r="O1240" s="6"/>
      <c r="Q1240" s="20"/>
      <c r="R1240" s="5" t="str">
        <f ca="1">score</f>
        <v/>
      </c>
      <c r="S1240" s="7" t="str">
        <f ca="1">rescore_svc</f>
        <v/>
      </c>
      <c r="U1240" s="11" t="str">
        <f ca="1">price</f>
        <v/>
      </c>
      <c r="V1240" s="4"/>
      <c r="Y1240" s="388">
        <f ca="1">COUNTIFS(OFFSET($B$10, 0, 0, ROW()-9, 1), SERVICE[[#This Row],[Employee ID]], OFFSET($F$10, 0, 0, ROW()-9, 1), SERVICE[[#This Row],[Resources Role]])</f>
        <v>0</v>
      </c>
      <c r="Z1240" s="388">
        <f ca="1">COUNTIFS(OFFSET($F$10, 0, 0, ROW()-9, 1), SERVICE[[#This Row],[Resources Role]], OFFSET($H$10, 0, 0, ROW()-9, 1), SERVICE[[#This Row],[Booking]])</f>
        <v>0</v>
      </c>
    </row>
    <row r="1241" spans="1:26" x14ac:dyDescent="0.25">
      <c r="A1241" s="6" t="str">
        <f ca="1">no.</f>
        <v/>
      </c>
      <c r="E1241" s="4" t="str">
        <f ca="1">position</f>
        <v/>
      </c>
      <c r="J1241" s="318"/>
      <c r="M1241" s="4"/>
      <c r="O1241" s="6"/>
      <c r="Q1241" s="20"/>
      <c r="R1241" s="5" t="str">
        <f ca="1">score</f>
        <v/>
      </c>
      <c r="S1241" s="7" t="str">
        <f ca="1">rescore_svc</f>
        <v/>
      </c>
      <c r="U1241" s="11" t="str">
        <f ca="1">price</f>
        <v/>
      </c>
      <c r="V1241" s="4"/>
      <c r="Y1241" s="388">
        <f ca="1">COUNTIFS(OFFSET($B$10, 0, 0, ROW()-9, 1), SERVICE[[#This Row],[Employee ID]], OFFSET($F$10, 0, 0, ROW()-9, 1), SERVICE[[#This Row],[Resources Role]])</f>
        <v>0</v>
      </c>
      <c r="Z1241" s="388">
        <f ca="1">COUNTIFS(OFFSET($F$10, 0, 0, ROW()-9, 1), SERVICE[[#This Row],[Resources Role]], OFFSET($H$10, 0, 0, ROW()-9, 1), SERVICE[[#This Row],[Booking]])</f>
        <v>0</v>
      </c>
    </row>
    <row r="1242" spans="1:26" x14ac:dyDescent="0.25">
      <c r="A1242" s="6" t="str">
        <f ca="1">no.</f>
        <v/>
      </c>
      <c r="E1242" s="4" t="str">
        <f ca="1">position</f>
        <v/>
      </c>
      <c r="J1242" s="318"/>
      <c r="M1242" s="4"/>
      <c r="O1242" s="6"/>
      <c r="Q1242" s="20"/>
      <c r="R1242" s="5" t="str">
        <f ca="1">score</f>
        <v/>
      </c>
      <c r="S1242" s="7" t="str">
        <f ca="1">rescore_svc</f>
        <v/>
      </c>
      <c r="U1242" s="11" t="str">
        <f ca="1">price</f>
        <v/>
      </c>
      <c r="V1242" s="4"/>
      <c r="Y1242" s="388">
        <f ca="1">COUNTIFS(OFFSET($B$10, 0, 0, ROW()-9, 1), SERVICE[[#This Row],[Employee ID]], OFFSET($F$10, 0, 0, ROW()-9, 1), SERVICE[[#This Row],[Resources Role]])</f>
        <v>0</v>
      </c>
      <c r="Z1242" s="388">
        <f ca="1">COUNTIFS(OFFSET($F$10, 0, 0, ROW()-9, 1), SERVICE[[#This Row],[Resources Role]], OFFSET($H$10, 0, 0, ROW()-9, 1), SERVICE[[#This Row],[Booking]])</f>
        <v>0</v>
      </c>
    </row>
    <row r="1243" spans="1:26" x14ac:dyDescent="0.25">
      <c r="A1243" s="6" t="str">
        <f ca="1">no.</f>
        <v/>
      </c>
      <c r="E1243" s="4" t="str">
        <f ca="1">position</f>
        <v/>
      </c>
      <c r="J1243" s="318"/>
      <c r="M1243" s="4"/>
      <c r="O1243" s="6"/>
      <c r="Q1243" s="20"/>
      <c r="R1243" s="5" t="str">
        <f ca="1">score</f>
        <v/>
      </c>
      <c r="S1243" s="7" t="str">
        <f ca="1">rescore_svc</f>
        <v/>
      </c>
      <c r="U1243" s="11" t="str">
        <f ca="1">price</f>
        <v/>
      </c>
      <c r="V1243" s="4"/>
      <c r="Y1243" s="388">
        <f ca="1">COUNTIFS(OFFSET($B$10, 0, 0, ROW()-9, 1), SERVICE[[#This Row],[Employee ID]], OFFSET($F$10, 0, 0, ROW()-9, 1), SERVICE[[#This Row],[Resources Role]])</f>
        <v>0</v>
      </c>
      <c r="Z1243" s="388">
        <f ca="1">COUNTIFS(OFFSET($F$10, 0, 0, ROW()-9, 1), SERVICE[[#This Row],[Resources Role]], OFFSET($H$10, 0, 0, ROW()-9, 1), SERVICE[[#This Row],[Booking]])</f>
        <v>0</v>
      </c>
    </row>
    <row r="1244" spans="1:26" x14ac:dyDescent="0.25">
      <c r="A1244" s="6" t="str">
        <f ca="1">no.</f>
        <v/>
      </c>
      <c r="E1244" s="4" t="str">
        <f ca="1">position</f>
        <v/>
      </c>
      <c r="J1244" s="318"/>
      <c r="M1244" s="4"/>
      <c r="O1244" s="6"/>
      <c r="Q1244" s="20"/>
      <c r="R1244" s="5" t="str">
        <f ca="1">score</f>
        <v/>
      </c>
      <c r="S1244" s="7" t="str">
        <f ca="1">rescore_svc</f>
        <v/>
      </c>
      <c r="U1244" s="11" t="str">
        <f ca="1">price</f>
        <v/>
      </c>
      <c r="V1244" s="4"/>
      <c r="Y1244" s="388">
        <f ca="1">COUNTIFS(OFFSET($B$10, 0, 0, ROW()-9, 1), SERVICE[[#This Row],[Employee ID]], OFFSET($F$10, 0, 0, ROW()-9, 1), SERVICE[[#This Row],[Resources Role]])</f>
        <v>0</v>
      </c>
      <c r="Z1244" s="388">
        <f ca="1">COUNTIFS(OFFSET($F$10, 0, 0, ROW()-9, 1), SERVICE[[#This Row],[Resources Role]], OFFSET($H$10, 0, 0, ROW()-9, 1), SERVICE[[#This Row],[Booking]])</f>
        <v>0</v>
      </c>
    </row>
    <row r="1245" spans="1:26" x14ac:dyDescent="0.25">
      <c r="A1245" s="6" t="str">
        <f ca="1">no.</f>
        <v/>
      </c>
      <c r="E1245" s="4" t="str">
        <f ca="1">position</f>
        <v/>
      </c>
      <c r="J1245" s="318"/>
      <c r="M1245" s="4"/>
      <c r="O1245" s="6"/>
      <c r="Q1245" s="20"/>
      <c r="R1245" s="5" t="str">
        <f ca="1">score</f>
        <v/>
      </c>
      <c r="S1245" s="7" t="str">
        <f ca="1">rescore_svc</f>
        <v/>
      </c>
      <c r="U1245" s="11" t="str">
        <f ca="1">price</f>
        <v/>
      </c>
      <c r="V1245" s="4"/>
      <c r="Y1245" s="388">
        <f ca="1">COUNTIFS(OFFSET($B$10, 0, 0, ROW()-9, 1), SERVICE[[#This Row],[Employee ID]], OFFSET($F$10, 0, 0, ROW()-9, 1), SERVICE[[#This Row],[Resources Role]])</f>
        <v>0</v>
      </c>
      <c r="Z1245" s="388">
        <f ca="1">COUNTIFS(OFFSET($F$10, 0, 0, ROW()-9, 1), SERVICE[[#This Row],[Resources Role]], OFFSET($H$10, 0, 0, ROW()-9, 1), SERVICE[[#This Row],[Booking]])</f>
        <v>0</v>
      </c>
    </row>
    <row r="1246" spans="1:26" x14ac:dyDescent="0.25">
      <c r="A1246" s="6" t="str">
        <f ca="1">no.</f>
        <v/>
      </c>
      <c r="E1246" s="4" t="str">
        <f ca="1">position</f>
        <v/>
      </c>
      <c r="J1246" s="318"/>
      <c r="M1246" s="4"/>
      <c r="O1246" s="6"/>
      <c r="Q1246" s="20"/>
      <c r="R1246" s="5" t="str">
        <f ca="1">score</f>
        <v/>
      </c>
      <c r="S1246" s="7" t="str">
        <f ca="1">rescore_svc</f>
        <v/>
      </c>
      <c r="U1246" s="11" t="str">
        <f ca="1">price</f>
        <v/>
      </c>
      <c r="V1246" s="4"/>
      <c r="Y1246" s="388">
        <f ca="1">COUNTIFS(OFFSET($B$10, 0, 0, ROW()-9, 1), SERVICE[[#This Row],[Employee ID]], OFFSET($F$10, 0, 0, ROW()-9, 1), SERVICE[[#This Row],[Resources Role]])</f>
        <v>0</v>
      </c>
      <c r="Z1246" s="388">
        <f ca="1">COUNTIFS(OFFSET($F$10, 0, 0, ROW()-9, 1), SERVICE[[#This Row],[Resources Role]], OFFSET($H$10, 0, 0, ROW()-9, 1), SERVICE[[#This Row],[Booking]])</f>
        <v>0</v>
      </c>
    </row>
    <row r="1247" spans="1:26" x14ac:dyDescent="0.25">
      <c r="A1247" s="6" t="str">
        <f ca="1">no.</f>
        <v/>
      </c>
      <c r="E1247" s="4" t="str">
        <f ca="1">position</f>
        <v/>
      </c>
      <c r="J1247" s="318"/>
      <c r="M1247" s="4"/>
      <c r="O1247" s="6"/>
      <c r="Q1247" s="20"/>
      <c r="R1247" s="5" t="str">
        <f ca="1">score</f>
        <v/>
      </c>
      <c r="S1247" s="7" t="str">
        <f ca="1">rescore_svc</f>
        <v/>
      </c>
      <c r="U1247" s="11" t="str">
        <f ca="1">price</f>
        <v/>
      </c>
      <c r="V1247" s="4"/>
      <c r="Y1247" s="388">
        <f ca="1">COUNTIFS(OFFSET($B$10, 0, 0, ROW()-9, 1), SERVICE[[#This Row],[Employee ID]], OFFSET($F$10, 0, 0, ROW()-9, 1), SERVICE[[#This Row],[Resources Role]])</f>
        <v>0</v>
      </c>
      <c r="Z1247" s="388">
        <f ca="1">COUNTIFS(OFFSET($F$10, 0, 0, ROW()-9, 1), SERVICE[[#This Row],[Resources Role]], OFFSET($H$10, 0, 0, ROW()-9, 1), SERVICE[[#This Row],[Booking]])</f>
        <v>0</v>
      </c>
    </row>
    <row r="1248" spans="1:26" x14ac:dyDescent="0.25">
      <c r="A1248" s="6" t="str">
        <f ca="1">no.</f>
        <v/>
      </c>
      <c r="E1248" s="4" t="str">
        <f ca="1">position</f>
        <v/>
      </c>
      <c r="J1248" s="318"/>
      <c r="M1248" s="4"/>
      <c r="O1248" s="6"/>
      <c r="Q1248" s="20"/>
      <c r="R1248" s="5" t="str">
        <f ca="1">score</f>
        <v/>
      </c>
      <c r="S1248" s="7" t="str">
        <f ca="1">rescore_svc</f>
        <v/>
      </c>
      <c r="U1248" s="11" t="str">
        <f ca="1">price</f>
        <v/>
      </c>
      <c r="V1248" s="4"/>
      <c r="Y1248" s="388">
        <f ca="1">COUNTIFS(OFFSET($B$10, 0, 0, ROW()-9, 1), SERVICE[[#This Row],[Employee ID]], OFFSET($F$10, 0, 0, ROW()-9, 1), SERVICE[[#This Row],[Resources Role]])</f>
        <v>0</v>
      </c>
      <c r="Z1248" s="388">
        <f ca="1">COUNTIFS(OFFSET($F$10, 0, 0, ROW()-9, 1), SERVICE[[#This Row],[Resources Role]], OFFSET($H$10, 0, 0, ROW()-9, 1), SERVICE[[#This Row],[Booking]])</f>
        <v>0</v>
      </c>
    </row>
    <row r="1249" spans="1:26" x14ac:dyDescent="0.25">
      <c r="A1249" s="6" t="str">
        <f ca="1">no.</f>
        <v/>
      </c>
      <c r="E1249" s="4" t="str">
        <f ca="1">position</f>
        <v/>
      </c>
      <c r="J1249" s="318"/>
      <c r="M1249" s="4"/>
      <c r="O1249" s="6"/>
      <c r="Q1249" s="20"/>
      <c r="R1249" s="5" t="str">
        <f ca="1">score</f>
        <v/>
      </c>
      <c r="S1249" s="7" t="str">
        <f ca="1">rescore_svc</f>
        <v/>
      </c>
      <c r="U1249" s="11" t="str">
        <f ca="1">price</f>
        <v/>
      </c>
      <c r="V1249" s="4"/>
      <c r="Y1249" s="388">
        <f ca="1">COUNTIFS(OFFSET($B$10, 0, 0, ROW()-9, 1), SERVICE[[#This Row],[Employee ID]], OFFSET($F$10, 0, 0, ROW()-9, 1), SERVICE[[#This Row],[Resources Role]])</f>
        <v>0</v>
      </c>
      <c r="Z1249" s="388">
        <f ca="1">COUNTIFS(OFFSET($F$10, 0, 0, ROW()-9, 1), SERVICE[[#This Row],[Resources Role]], OFFSET($H$10, 0, 0, ROW()-9, 1), SERVICE[[#This Row],[Booking]])</f>
        <v>0</v>
      </c>
    </row>
    <row r="1250" spans="1:26" x14ac:dyDescent="0.25">
      <c r="A1250" s="6" t="str">
        <f ca="1">no.</f>
        <v/>
      </c>
      <c r="E1250" s="4" t="str">
        <f ca="1">position</f>
        <v/>
      </c>
      <c r="J1250" s="318"/>
      <c r="M1250" s="4"/>
      <c r="O1250" s="6"/>
      <c r="Q1250" s="20"/>
      <c r="R1250" s="5" t="str">
        <f ca="1">score</f>
        <v/>
      </c>
      <c r="S1250" s="7" t="str">
        <f ca="1">rescore_svc</f>
        <v/>
      </c>
      <c r="U1250" s="11" t="str">
        <f ca="1">price</f>
        <v/>
      </c>
      <c r="V1250" s="4"/>
      <c r="Y1250" s="388">
        <f ca="1">COUNTIFS(OFFSET($B$10, 0, 0, ROW()-9, 1), SERVICE[[#This Row],[Employee ID]], OFFSET($F$10, 0, 0, ROW()-9, 1), SERVICE[[#This Row],[Resources Role]])</f>
        <v>0</v>
      </c>
      <c r="Z1250" s="388">
        <f ca="1">COUNTIFS(OFFSET($F$10, 0, 0, ROW()-9, 1), SERVICE[[#This Row],[Resources Role]], OFFSET($H$10, 0, 0, ROW()-9, 1), SERVICE[[#This Row],[Booking]])</f>
        <v>0</v>
      </c>
    </row>
    <row r="1251" spans="1:26" x14ac:dyDescent="0.25">
      <c r="A1251" s="6" t="str">
        <f ca="1">no.</f>
        <v/>
      </c>
      <c r="E1251" s="4" t="str">
        <f ca="1">position</f>
        <v/>
      </c>
      <c r="J1251" s="318"/>
      <c r="M1251" s="4"/>
      <c r="O1251" s="6"/>
      <c r="Q1251" s="20"/>
      <c r="R1251" s="5" t="str">
        <f ca="1">score</f>
        <v/>
      </c>
      <c r="S1251" s="7" t="str">
        <f ca="1">rescore_svc</f>
        <v/>
      </c>
      <c r="U1251" s="11" t="str">
        <f ca="1">price</f>
        <v/>
      </c>
      <c r="V1251" s="4"/>
      <c r="Y1251" s="388">
        <f ca="1">COUNTIFS(OFFSET($B$10, 0, 0, ROW()-9, 1), SERVICE[[#This Row],[Employee ID]], OFFSET($F$10, 0, 0, ROW()-9, 1), SERVICE[[#This Row],[Resources Role]])</f>
        <v>0</v>
      </c>
      <c r="Z1251" s="388">
        <f ca="1">COUNTIFS(OFFSET($F$10, 0, 0, ROW()-9, 1), SERVICE[[#This Row],[Resources Role]], OFFSET($H$10, 0, 0, ROW()-9, 1), SERVICE[[#This Row],[Booking]])</f>
        <v>0</v>
      </c>
    </row>
    <row r="1252" spans="1:26" x14ac:dyDescent="0.25">
      <c r="A1252" s="6" t="str">
        <f ca="1">no.</f>
        <v/>
      </c>
      <c r="E1252" s="4" t="str">
        <f ca="1">position</f>
        <v/>
      </c>
      <c r="J1252" s="318"/>
      <c r="M1252" s="4"/>
      <c r="O1252" s="6"/>
      <c r="Q1252" s="20"/>
      <c r="R1252" s="5" t="str">
        <f ca="1">score</f>
        <v/>
      </c>
      <c r="S1252" s="7" t="str">
        <f ca="1">rescore_svc</f>
        <v/>
      </c>
      <c r="U1252" s="11" t="str">
        <f ca="1">price</f>
        <v/>
      </c>
      <c r="V1252" s="4"/>
      <c r="Y1252" s="388">
        <f ca="1">COUNTIFS(OFFSET($B$10, 0, 0, ROW()-9, 1), SERVICE[[#This Row],[Employee ID]], OFFSET($F$10, 0, 0, ROW()-9, 1), SERVICE[[#This Row],[Resources Role]])</f>
        <v>0</v>
      </c>
      <c r="Z1252" s="388">
        <f ca="1">COUNTIFS(OFFSET($F$10, 0, 0, ROW()-9, 1), SERVICE[[#This Row],[Resources Role]], OFFSET($H$10, 0, 0, ROW()-9, 1), SERVICE[[#This Row],[Booking]])</f>
        <v>0</v>
      </c>
    </row>
    <row r="1253" spans="1:26" x14ac:dyDescent="0.25">
      <c r="A1253" s="6" t="str">
        <f ca="1">no.</f>
        <v/>
      </c>
      <c r="E1253" s="4" t="str">
        <f ca="1">position</f>
        <v/>
      </c>
      <c r="J1253" s="318"/>
      <c r="M1253" s="4"/>
      <c r="O1253" s="6"/>
      <c r="Q1253" s="20"/>
      <c r="R1253" s="5" t="str">
        <f ca="1">score</f>
        <v/>
      </c>
      <c r="S1253" s="7" t="str">
        <f ca="1">rescore_svc</f>
        <v/>
      </c>
      <c r="U1253" s="11" t="str">
        <f ca="1">price</f>
        <v/>
      </c>
      <c r="V1253" s="4"/>
      <c r="Y1253" s="388">
        <f ca="1">COUNTIFS(OFFSET($B$10, 0, 0, ROW()-9, 1), SERVICE[[#This Row],[Employee ID]], OFFSET($F$10, 0, 0, ROW()-9, 1), SERVICE[[#This Row],[Resources Role]])</f>
        <v>0</v>
      </c>
      <c r="Z1253" s="388">
        <f ca="1">COUNTIFS(OFFSET($F$10, 0, 0, ROW()-9, 1), SERVICE[[#This Row],[Resources Role]], OFFSET($H$10, 0, 0, ROW()-9, 1), SERVICE[[#This Row],[Booking]])</f>
        <v>0</v>
      </c>
    </row>
    <row r="1254" spans="1:26" x14ac:dyDescent="0.25">
      <c r="A1254" s="6" t="str">
        <f ca="1">no.</f>
        <v/>
      </c>
      <c r="E1254" s="4" t="str">
        <f ca="1">position</f>
        <v/>
      </c>
      <c r="J1254" s="318"/>
      <c r="M1254" s="4"/>
      <c r="O1254" s="6"/>
      <c r="Q1254" s="20"/>
      <c r="R1254" s="5" t="str">
        <f ca="1">score</f>
        <v/>
      </c>
      <c r="S1254" s="7" t="str">
        <f ca="1">rescore_svc</f>
        <v/>
      </c>
      <c r="U1254" s="11" t="str">
        <f ca="1">price</f>
        <v/>
      </c>
      <c r="V1254" s="4"/>
      <c r="Y1254" s="388">
        <f ca="1">COUNTIFS(OFFSET($B$10, 0, 0, ROW()-9, 1), SERVICE[[#This Row],[Employee ID]], OFFSET($F$10, 0, 0, ROW()-9, 1), SERVICE[[#This Row],[Resources Role]])</f>
        <v>0</v>
      </c>
      <c r="Z1254" s="388">
        <f ca="1">COUNTIFS(OFFSET($F$10, 0, 0, ROW()-9, 1), SERVICE[[#This Row],[Resources Role]], OFFSET($H$10, 0, 0, ROW()-9, 1), SERVICE[[#This Row],[Booking]])</f>
        <v>0</v>
      </c>
    </row>
    <row r="1255" spans="1:26" x14ac:dyDescent="0.25">
      <c r="A1255" s="6" t="str">
        <f ca="1">no.</f>
        <v/>
      </c>
      <c r="E1255" s="4" t="str">
        <f ca="1">position</f>
        <v/>
      </c>
      <c r="J1255" s="318"/>
      <c r="M1255" s="4"/>
      <c r="O1255" s="6"/>
      <c r="Q1255" s="20"/>
      <c r="R1255" s="5" t="str">
        <f ca="1">score</f>
        <v/>
      </c>
      <c r="S1255" s="7" t="str">
        <f ca="1">rescore_svc</f>
        <v/>
      </c>
      <c r="U1255" s="11" t="str">
        <f ca="1">price</f>
        <v/>
      </c>
      <c r="V1255" s="4"/>
      <c r="Y1255" s="388">
        <f ca="1">COUNTIFS(OFFSET($B$10, 0, 0, ROW()-9, 1), SERVICE[[#This Row],[Employee ID]], OFFSET($F$10, 0, 0, ROW()-9, 1), SERVICE[[#This Row],[Resources Role]])</f>
        <v>0</v>
      </c>
      <c r="Z1255" s="388">
        <f ca="1">COUNTIFS(OFFSET($F$10, 0, 0, ROW()-9, 1), SERVICE[[#This Row],[Resources Role]], OFFSET($H$10, 0, 0, ROW()-9, 1), SERVICE[[#This Row],[Booking]])</f>
        <v>0</v>
      </c>
    </row>
    <row r="1256" spans="1:26" x14ac:dyDescent="0.25">
      <c r="A1256" s="6" t="str">
        <f ca="1">no.</f>
        <v/>
      </c>
      <c r="E1256" s="4" t="str">
        <f ca="1">position</f>
        <v/>
      </c>
      <c r="J1256" s="318"/>
      <c r="M1256" s="4"/>
      <c r="O1256" s="6"/>
      <c r="Q1256" s="20"/>
      <c r="R1256" s="5" t="str">
        <f ca="1">score</f>
        <v/>
      </c>
      <c r="S1256" s="7" t="str">
        <f ca="1">rescore_svc</f>
        <v/>
      </c>
      <c r="U1256" s="11" t="str">
        <f ca="1">price</f>
        <v/>
      </c>
      <c r="V1256" s="4"/>
      <c r="Y1256" s="388">
        <f ca="1">COUNTIFS(OFFSET($B$10, 0, 0, ROW()-9, 1), SERVICE[[#This Row],[Employee ID]], OFFSET($F$10, 0, 0, ROW()-9, 1), SERVICE[[#This Row],[Resources Role]])</f>
        <v>0</v>
      </c>
      <c r="Z1256" s="388">
        <f ca="1">COUNTIFS(OFFSET($F$10, 0, 0, ROW()-9, 1), SERVICE[[#This Row],[Resources Role]], OFFSET($H$10, 0, 0, ROW()-9, 1), SERVICE[[#This Row],[Booking]])</f>
        <v>0</v>
      </c>
    </row>
    <row r="1257" spans="1:26" x14ac:dyDescent="0.25">
      <c r="A1257" s="6" t="str">
        <f ca="1">no.</f>
        <v/>
      </c>
      <c r="E1257" s="4" t="str">
        <f ca="1">position</f>
        <v/>
      </c>
      <c r="J1257" s="318"/>
      <c r="M1257" s="4"/>
      <c r="O1257" s="6"/>
      <c r="Q1257" s="20"/>
      <c r="R1257" s="5" t="str">
        <f ca="1">score</f>
        <v/>
      </c>
      <c r="S1257" s="7" t="str">
        <f ca="1">rescore_svc</f>
        <v/>
      </c>
      <c r="U1257" s="11" t="str">
        <f ca="1">price</f>
        <v/>
      </c>
      <c r="V1257" s="4"/>
      <c r="Y1257" s="388">
        <f ca="1">COUNTIFS(OFFSET($B$10, 0, 0, ROW()-9, 1), SERVICE[[#This Row],[Employee ID]], OFFSET($F$10, 0, 0, ROW()-9, 1), SERVICE[[#This Row],[Resources Role]])</f>
        <v>0</v>
      </c>
      <c r="Z1257" s="388">
        <f ca="1">COUNTIFS(OFFSET($F$10, 0, 0, ROW()-9, 1), SERVICE[[#This Row],[Resources Role]], OFFSET($H$10, 0, 0, ROW()-9, 1), SERVICE[[#This Row],[Booking]])</f>
        <v>0</v>
      </c>
    </row>
    <row r="1258" spans="1:26" x14ac:dyDescent="0.25">
      <c r="A1258" s="6" t="str">
        <f ca="1">no.</f>
        <v/>
      </c>
      <c r="E1258" s="4" t="str">
        <f ca="1">position</f>
        <v/>
      </c>
      <c r="J1258" s="318"/>
      <c r="M1258" s="4"/>
      <c r="O1258" s="6"/>
      <c r="Q1258" s="20"/>
      <c r="R1258" s="5" t="str">
        <f ca="1">score</f>
        <v/>
      </c>
      <c r="S1258" s="7" t="str">
        <f ca="1">rescore_svc</f>
        <v/>
      </c>
      <c r="U1258" s="11" t="str">
        <f ca="1">price</f>
        <v/>
      </c>
      <c r="V1258" s="4"/>
      <c r="Y1258" s="388">
        <f ca="1">COUNTIFS(OFFSET($B$10, 0, 0, ROW()-9, 1), SERVICE[[#This Row],[Employee ID]], OFFSET($F$10, 0, 0, ROW()-9, 1), SERVICE[[#This Row],[Resources Role]])</f>
        <v>0</v>
      </c>
      <c r="Z1258" s="388">
        <f ca="1">COUNTIFS(OFFSET($F$10, 0, 0, ROW()-9, 1), SERVICE[[#This Row],[Resources Role]], OFFSET($H$10, 0, 0, ROW()-9, 1), SERVICE[[#This Row],[Booking]])</f>
        <v>0</v>
      </c>
    </row>
    <row r="1259" spans="1:26" x14ac:dyDescent="0.25">
      <c r="A1259" s="6" t="str">
        <f ca="1">no.</f>
        <v/>
      </c>
      <c r="E1259" s="4" t="str">
        <f ca="1">position</f>
        <v/>
      </c>
      <c r="J1259" s="318"/>
      <c r="M1259" s="4"/>
      <c r="O1259" s="6"/>
      <c r="Q1259" s="20"/>
      <c r="R1259" s="5" t="str">
        <f ca="1">score</f>
        <v/>
      </c>
      <c r="S1259" s="7" t="str">
        <f ca="1">rescore_svc</f>
        <v/>
      </c>
      <c r="U1259" s="11" t="str">
        <f ca="1">price</f>
        <v/>
      </c>
      <c r="V1259" s="4"/>
      <c r="Y1259" s="388">
        <f ca="1">COUNTIFS(OFFSET($B$10, 0, 0, ROW()-9, 1), SERVICE[[#This Row],[Employee ID]], OFFSET($F$10, 0, 0, ROW()-9, 1), SERVICE[[#This Row],[Resources Role]])</f>
        <v>0</v>
      </c>
      <c r="Z1259" s="388">
        <f ca="1">COUNTIFS(OFFSET($F$10, 0, 0, ROW()-9, 1), SERVICE[[#This Row],[Resources Role]], OFFSET($H$10, 0, 0, ROW()-9, 1), SERVICE[[#This Row],[Booking]])</f>
        <v>0</v>
      </c>
    </row>
    <row r="1260" spans="1:26" x14ac:dyDescent="0.25">
      <c r="A1260" s="6" t="str">
        <f ca="1">no.</f>
        <v/>
      </c>
      <c r="E1260" s="4" t="str">
        <f ca="1">position</f>
        <v/>
      </c>
      <c r="J1260" s="318"/>
      <c r="M1260" s="4"/>
      <c r="O1260" s="6"/>
      <c r="Q1260" s="20"/>
      <c r="R1260" s="5" t="str">
        <f ca="1">score</f>
        <v/>
      </c>
      <c r="S1260" s="7" t="str">
        <f ca="1">rescore_svc</f>
        <v/>
      </c>
      <c r="U1260" s="11" t="str">
        <f ca="1">price</f>
        <v/>
      </c>
      <c r="V1260" s="4"/>
      <c r="Y1260" s="388">
        <f ca="1">COUNTIFS(OFFSET($B$10, 0, 0, ROW()-9, 1), SERVICE[[#This Row],[Employee ID]], OFFSET($F$10, 0, 0, ROW()-9, 1), SERVICE[[#This Row],[Resources Role]])</f>
        <v>0</v>
      </c>
      <c r="Z1260" s="388">
        <f ca="1">COUNTIFS(OFFSET($F$10, 0, 0, ROW()-9, 1), SERVICE[[#This Row],[Resources Role]], OFFSET($H$10, 0, 0, ROW()-9, 1), SERVICE[[#This Row],[Booking]])</f>
        <v>0</v>
      </c>
    </row>
    <row r="1261" spans="1:26" x14ac:dyDescent="0.25">
      <c r="A1261" s="6" t="str">
        <f ca="1">no.</f>
        <v/>
      </c>
      <c r="E1261" s="4" t="str">
        <f ca="1">position</f>
        <v/>
      </c>
      <c r="J1261" s="318"/>
      <c r="M1261" s="4"/>
      <c r="O1261" s="6"/>
      <c r="Q1261" s="20"/>
      <c r="R1261" s="5" t="str">
        <f ca="1">score</f>
        <v/>
      </c>
      <c r="S1261" s="7" t="str">
        <f ca="1">rescore_svc</f>
        <v/>
      </c>
      <c r="U1261" s="11" t="str">
        <f ca="1">price</f>
        <v/>
      </c>
      <c r="V1261" s="4"/>
      <c r="Y1261" s="388">
        <f ca="1">COUNTIFS(OFFSET($B$10, 0, 0, ROW()-9, 1), SERVICE[[#This Row],[Employee ID]], OFFSET($F$10, 0, 0, ROW()-9, 1), SERVICE[[#This Row],[Resources Role]])</f>
        <v>0</v>
      </c>
      <c r="Z1261" s="388">
        <f ca="1">COUNTIFS(OFFSET($F$10, 0, 0, ROW()-9, 1), SERVICE[[#This Row],[Resources Role]], OFFSET($H$10, 0, 0, ROW()-9, 1), SERVICE[[#This Row],[Booking]])</f>
        <v>0</v>
      </c>
    </row>
    <row r="1262" spans="1:26" x14ac:dyDescent="0.25">
      <c r="A1262" s="6" t="str">
        <f ca="1">no.</f>
        <v/>
      </c>
      <c r="E1262" s="4" t="str">
        <f ca="1">position</f>
        <v/>
      </c>
      <c r="J1262" s="318"/>
      <c r="M1262" s="4"/>
      <c r="O1262" s="6"/>
      <c r="Q1262" s="20"/>
      <c r="R1262" s="5" t="str">
        <f ca="1">score</f>
        <v/>
      </c>
      <c r="S1262" s="7" t="str">
        <f ca="1">rescore_svc</f>
        <v/>
      </c>
      <c r="U1262" s="11" t="str">
        <f ca="1">price</f>
        <v/>
      </c>
      <c r="V1262" s="4"/>
      <c r="Y1262" s="388">
        <f ca="1">COUNTIFS(OFFSET($B$10, 0, 0, ROW()-9, 1), SERVICE[[#This Row],[Employee ID]], OFFSET($F$10, 0, 0, ROW()-9, 1), SERVICE[[#This Row],[Resources Role]])</f>
        <v>0</v>
      </c>
      <c r="Z1262" s="388">
        <f ca="1">COUNTIFS(OFFSET($F$10, 0, 0, ROW()-9, 1), SERVICE[[#This Row],[Resources Role]], OFFSET($H$10, 0, 0, ROW()-9, 1), SERVICE[[#This Row],[Booking]])</f>
        <v>0</v>
      </c>
    </row>
    <row r="1263" spans="1:26" x14ac:dyDescent="0.25">
      <c r="A1263" s="6" t="str">
        <f ca="1">no.</f>
        <v/>
      </c>
      <c r="E1263" s="4" t="str">
        <f ca="1">position</f>
        <v/>
      </c>
      <c r="J1263" s="318"/>
      <c r="M1263" s="4"/>
      <c r="O1263" s="6"/>
      <c r="Q1263" s="20"/>
      <c r="R1263" s="5" t="str">
        <f ca="1">score</f>
        <v/>
      </c>
      <c r="S1263" s="7" t="str">
        <f ca="1">rescore_svc</f>
        <v/>
      </c>
      <c r="U1263" s="11" t="str">
        <f ca="1">price</f>
        <v/>
      </c>
      <c r="V1263" s="4"/>
      <c r="Y1263" s="388">
        <f ca="1">COUNTIFS(OFFSET($B$10, 0, 0, ROW()-9, 1), SERVICE[[#This Row],[Employee ID]], OFFSET($F$10, 0, 0, ROW()-9, 1), SERVICE[[#This Row],[Resources Role]])</f>
        <v>0</v>
      </c>
      <c r="Z1263" s="388">
        <f ca="1">COUNTIFS(OFFSET($F$10, 0, 0, ROW()-9, 1), SERVICE[[#This Row],[Resources Role]], OFFSET($H$10, 0, 0, ROW()-9, 1), SERVICE[[#This Row],[Booking]])</f>
        <v>0</v>
      </c>
    </row>
    <row r="1264" spans="1:26" x14ac:dyDescent="0.25">
      <c r="A1264" s="6" t="str">
        <f ca="1">no.</f>
        <v/>
      </c>
      <c r="E1264" s="4" t="str">
        <f ca="1">position</f>
        <v/>
      </c>
      <c r="J1264" s="318"/>
      <c r="M1264" s="4"/>
      <c r="O1264" s="6"/>
      <c r="Q1264" s="20"/>
      <c r="R1264" s="5" t="str">
        <f ca="1">score</f>
        <v/>
      </c>
      <c r="S1264" s="7" t="str">
        <f ca="1">rescore_svc</f>
        <v/>
      </c>
      <c r="U1264" s="11" t="str">
        <f ca="1">price</f>
        <v/>
      </c>
      <c r="V1264" s="4"/>
      <c r="Y1264" s="388">
        <f ca="1">COUNTIFS(OFFSET($B$10, 0, 0, ROW()-9, 1), SERVICE[[#This Row],[Employee ID]], OFFSET($F$10, 0, 0, ROW()-9, 1), SERVICE[[#This Row],[Resources Role]])</f>
        <v>0</v>
      </c>
      <c r="Z1264" s="388">
        <f ca="1">COUNTIFS(OFFSET($F$10, 0, 0, ROW()-9, 1), SERVICE[[#This Row],[Resources Role]], OFFSET($H$10, 0, 0, ROW()-9, 1), SERVICE[[#This Row],[Booking]])</f>
        <v>0</v>
      </c>
    </row>
    <row r="1265" spans="1:26" x14ac:dyDescent="0.25">
      <c r="A1265" s="6" t="str">
        <f ca="1">no.</f>
        <v/>
      </c>
      <c r="E1265" s="4" t="str">
        <f ca="1">position</f>
        <v/>
      </c>
      <c r="J1265" s="318"/>
      <c r="M1265" s="4"/>
      <c r="O1265" s="6"/>
      <c r="Q1265" s="20"/>
      <c r="R1265" s="5" t="str">
        <f ca="1">score</f>
        <v/>
      </c>
      <c r="S1265" s="7" t="str">
        <f ca="1">rescore_svc</f>
        <v/>
      </c>
      <c r="U1265" s="11" t="str">
        <f ca="1">price</f>
        <v/>
      </c>
      <c r="V1265" s="4"/>
      <c r="Y1265" s="388">
        <f ca="1">COUNTIFS(OFFSET($B$10, 0, 0, ROW()-9, 1), SERVICE[[#This Row],[Employee ID]], OFFSET($F$10, 0, 0, ROW()-9, 1), SERVICE[[#This Row],[Resources Role]])</f>
        <v>0</v>
      </c>
      <c r="Z1265" s="388">
        <f ca="1">COUNTIFS(OFFSET($F$10, 0, 0, ROW()-9, 1), SERVICE[[#This Row],[Resources Role]], OFFSET($H$10, 0, 0, ROW()-9, 1), SERVICE[[#This Row],[Booking]])</f>
        <v>0</v>
      </c>
    </row>
    <row r="1266" spans="1:26" x14ac:dyDescent="0.25">
      <c r="A1266" s="6" t="str">
        <f ca="1">no.</f>
        <v/>
      </c>
      <c r="E1266" s="4" t="str">
        <f ca="1">position</f>
        <v/>
      </c>
      <c r="J1266" s="318"/>
      <c r="M1266" s="4"/>
      <c r="O1266" s="6"/>
      <c r="Q1266" s="20"/>
      <c r="R1266" s="5" t="str">
        <f ca="1">score</f>
        <v/>
      </c>
      <c r="S1266" s="7" t="str">
        <f ca="1">rescore_svc</f>
        <v/>
      </c>
      <c r="U1266" s="11" t="str">
        <f ca="1">price</f>
        <v/>
      </c>
      <c r="V1266" s="4"/>
      <c r="Y1266" s="388">
        <f ca="1">COUNTIFS(OFFSET($B$10, 0, 0, ROW()-9, 1), SERVICE[[#This Row],[Employee ID]], OFFSET($F$10, 0, 0, ROW()-9, 1), SERVICE[[#This Row],[Resources Role]])</f>
        <v>0</v>
      </c>
      <c r="Z1266" s="388">
        <f ca="1">COUNTIFS(OFFSET($F$10, 0, 0, ROW()-9, 1), SERVICE[[#This Row],[Resources Role]], OFFSET($H$10, 0, 0, ROW()-9, 1), SERVICE[[#This Row],[Booking]])</f>
        <v>0</v>
      </c>
    </row>
    <row r="1267" spans="1:26" x14ac:dyDescent="0.25">
      <c r="A1267" s="6" t="str">
        <f ca="1">no.</f>
        <v/>
      </c>
      <c r="E1267" s="4" t="str">
        <f ca="1">position</f>
        <v/>
      </c>
      <c r="J1267" s="318"/>
      <c r="M1267" s="4"/>
      <c r="O1267" s="6"/>
      <c r="Q1267" s="20"/>
      <c r="R1267" s="5" t="str">
        <f ca="1">score</f>
        <v/>
      </c>
      <c r="S1267" s="7" t="str">
        <f ca="1">rescore_svc</f>
        <v/>
      </c>
      <c r="U1267" s="11" t="str">
        <f ca="1">price</f>
        <v/>
      </c>
      <c r="V1267" s="4"/>
      <c r="Y1267" s="388">
        <f ca="1">COUNTIFS(OFFSET($B$10, 0, 0, ROW()-9, 1), SERVICE[[#This Row],[Employee ID]], OFFSET($F$10, 0, 0, ROW()-9, 1), SERVICE[[#This Row],[Resources Role]])</f>
        <v>0</v>
      </c>
      <c r="Z1267" s="388">
        <f ca="1">COUNTIFS(OFFSET($F$10, 0, 0, ROW()-9, 1), SERVICE[[#This Row],[Resources Role]], OFFSET($H$10, 0, 0, ROW()-9, 1), SERVICE[[#This Row],[Booking]])</f>
        <v>0</v>
      </c>
    </row>
    <row r="1268" spans="1:26" x14ac:dyDescent="0.25">
      <c r="A1268" s="6" t="str">
        <f ca="1">no.</f>
        <v/>
      </c>
      <c r="E1268" s="4" t="str">
        <f ca="1">position</f>
        <v/>
      </c>
      <c r="J1268" s="318"/>
      <c r="M1268" s="4"/>
      <c r="O1268" s="6"/>
      <c r="Q1268" s="20"/>
      <c r="R1268" s="5" t="str">
        <f ca="1">score</f>
        <v/>
      </c>
      <c r="S1268" s="7" t="str">
        <f ca="1">rescore_svc</f>
        <v/>
      </c>
      <c r="U1268" s="11" t="str">
        <f ca="1">price</f>
        <v/>
      </c>
      <c r="V1268" s="4"/>
      <c r="Y1268" s="388">
        <f ca="1">COUNTIFS(OFFSET($B$10, 0, 0, ROW()-9, 1), SERVICE[[#This Row],[Employee ID]], OFFSET($F$10, 0, 0, ROW()-9, 1), SERVICE[[#This Row],[Resources Role]])</f>
        <v>0</v>
      </c>
      <c r="Z1268" s="388">
        <f ca="1">COUNTIFS(OFFSET($F$10, 0, 0, ROW()-9, 1), SERVICE[[#This Row],[Resources Role]], OFFSET($H$10, 0, 0, ROW()-9, 1), SERVICE[[#This Row],[Booking]])</f>
        <v>0</v>
      </c>
    </row>
    <row r="1269" spans="1:26" x14ac:dyDescent="0.25">
      <c r="A1269" s="6" t="str">
        <f ca="1">no.</f>
        <v/>
      </c>
      <c r="E1269" s="4" t="str">
        <f ca="1">position</f>
        <v/>
      </c>
      <c r="J1269" s="318"/>
      <c r="M1269" s="4"/>
      <c r="O1269" s="6"/>
      <c r="Q1269" s="20"/>
      <c r="R1269" s="5" t="str">
        <f ca="1">score</f>
        <v/>
      </c>
      <c r="S1269" s="7" t="str">
        <f ca="1">rescore_svc</f>
        <v/>
      </c>
      <c r="U1269" s="11" t="str">
        <f ca="1">price</f>
        <v/>
      </c>
      <c r="V1269" s="4"/>
      <c r="Y1269" s="388">
        <f ca="1">COUNTIFS(OFFSET($B$10, 0, 0, ROW()-9, 1), SERVICE[[#This Row],[Employee ID]], OFFSET($F$10, 0, 0, ROW()-9, 1), SERVICE[[#This Row],[Resources Role]])</f>
        <v>0</v>
      </c>
      <c r="Z1269" s="388">
        <f ca="1">COUNTIFS(OFFSET($F$10, 0, 0, ROW()-9, 1), SERVICE[[#This Row],[Resources Role]], OFFSET($H$10, 0, 0, ROW()-9, 1), SERVICE[[#This Row],[Booking]])</f>
        <v>0</v>
      </c>
    </row>
    <row r="1270" spans="1:26" x14ac:dyDescent="0.25">
      <c r="A1270" s="6" t="str">
        <f ca="1">no.</f>
        <v/>
      </c>
      <c r="E1270" s="4" t="str">
        <f ca="1">position</f>
        <v/>
      </c>
      <c r="J1270" s="318"/>
      <c r="M1270" s="4"/>
      <c r="O1270" s="6"/>
      <c r="Q1270" s="20"/>
      <c r="R1270" s="5" t="str">
        <f ca="1">score</f>
        <v/>
      </c>
      <c r="S1270" s="7" t="str">
        <f ca="1">rescore_svc</f>
        <v/>
      </c>
      <c r="U1270" s="11" t="str">
        <f ca="1">price</f>
        <v/>
      </c>
      <c r="V1270" s="4"/>
      <c r="Y1270" s="388">
        <f ca="1">COUNTIFS(OFFSET($B$10, 0, 0, ROW()-9, 1), SERVICE[[#This Row],[Employee ID]], OFFSET($F$10, 0, 0, ROW()-9, 1), SERVICE[[#This Row],[Resources Role]])</f>
        <v>0</v>
      </c>
      <c r="Z1270" s="388">
        <f ca="1">COUNTIFS(OFFSET($F$10, 0, 0, ROW()-9, 1), SERVICE[[#This Row],[Resources Role]], OFFSET($H$10, 0, 0, ROW()-9, 1), SERVICE[[#This Row],[Booking]])</f>
        <v>0</v>
      </c>
    </row>
    <row r="1271" spans="1:26" x14ac:dyDescent="0.25">
      <c r="A1271" s="6" t="str">
        <f ca="1">no.</f>
        <v/>
      </c>
      <c r="E1271" s="4" t="str">
        <f ca="1">position</f>
        <v/>
      </c>
      <c r="J1271" s="318"/>
      <c r="M1271" s="4"/>
      <c r="O1271" s="6"/>
      <c r="Q1271" s="20"/>
      <c r="R1271" s="5" t="str">
        <f ca="1">score</f>
        <v/>
      </c>
      <c r="S1271" s="7" t="str">
        <f ca="1">rescore_svc</f>
        <v/>
      </c>
      <c r="U1271" s="11" t="str">
        <f ca="1">price</f>
        <v/>
      </c>
      <c r="V1271" s="4"/>
      <c r="Y1271" s="388">
        <f ca="1">COUNTIFS(OFFSET($B$10, 0, 0, ROW()-9, 1), SERVICE[[#This Row],[Employee ID]], OFFSET($F$10, 0, 0, ROW()-9, 1), SERVICE[[#This Row],[Resources Role]])</f>
        <v>0</v>
      </c>
      <c r="Z1271" s="388">
        <f ca="1">COUNTIFS(OFFSET($F$10, 0, 0, ROW()-9, 1), SERVICE[[#This Row],[Resources Role]], OFFSET($H$10, 0, 0, ROW()-9, 1), SERVICE[[#This Row],[Booking]])</f>
        <v>0</v>
      </c>
    </row>
    <row r="1272" spans="1:26" x14ac:dyDescent="0.25">
      <c r="A1272" s="6" t="str">
        <f ca="1">no.</f>
        <v/>
      </c>
      <c r="E1272" s="4" t="str">
        <f ca="1">position</f>
        <v/>
      </c>
      <c r="J1272" s="318"/>
      <c r="M1272" s="4"/>
      <c r="O1272" s="6"/>
      <c r="Q1272" s="20"/>
      <c r="R1272" s="5" t="str">
        <f ca="1">score</f>
        <v/>
      </c>
      <c r="S1272" s="7" t="str">
        <f ca="1">rescore_svc</f>
        <v/>
      </c>
      <c r="U1272" s="11" t="str">
        <f ca="1">price</f>
        <v/>
      </c>
      <c r="V1272" s="4"/>
      <c r="Y1272" s="388">
        <f ca="1">COUNTIFS(OFFSET($B$10, 0, 0, ROW()-9, 1), SERVICE[[#This Row],[Employee ID]], OFFSET($F$10, 0, 0, ROW()-9, 1), SERVICE[[#This Row],[Resources Role]])</f>
        <v>0</v>
      </c>
      <c r="Z1272" s="388">
        <f ca="1">COUNTIFS(OFFSET($F$10, 0, 0, ROW()-9, 1), SERVICE[[#This Row],[Resources Role]], OFFSET($H$10, 0, 0, ROW()-9, 1), SERVICE[[#This Row],[Booking]])</f>
        <v>0</v>
      </c>
    </row>
    <row r="1273" spans="1:26" x14ac:dyDescent="0.25">
      <c r="A1273" s="6" t="str">
        <f ca="1">no.</f>
        <v/>
      </c>
      <c r="E1273" s="4" t="str">
        <f ca="1">position</f>
        <v/>
      </c>
      <c r="J1273" s="318"/>
      <c r="M1273" s="4"/>
      <c r="O1273" s="6"/>
      <c r="Q1273" s="20"/>
      <c r="R1273" s="5" t="str">
        <f ca="1">score</f>
        <v/>
      </c>
      <c r="S1273" s="7" t="str">
        <f ca="1">rescore_svc</f>
        <v/>
      </c>
      <c r="U1273" s="11" t="str">
        <f ca="1">price</f>
        <v/>
      </c>
      <c r="V1273" s="4"/>
      <c r="Y1273" s="388">
        <f ca="1">COUNTIFS(OFFSET($B$10, 0, 0, ROW()-9, 1), SERVICE[[#This Row],[Employee ID]], OFFSET($F$10, 0, 0, ROW()-9, 1), SERVICE[[#This Row],[Resources Role]])</f>
        <v>0</v>
      </c>
      <c r="Z1273" s="388">
        <f ca="1">COUNTIFS(OFFSET($F$10, 0, 0, ROW()-9, 1), SERVICE[[#This Row],[Resources Role]], OFFSET($H$10, 0, 0, ROW()-9, 1), SERVICE[[#This Row],[Booking]])</f>
        <v>0</v>
      </c>
    </row>
    <row r="1274" spans="1:26" x14ac:dyDescent="0.25">
      <c r="A1274" s="6" t="str">
        <f ca="1">no.</f>
        <v/>
      </c>
      <c r="E1274" s="4" t="str">
        <f ca="1">position</f>
        <v/>
      </c>
      <c r="J1274" s="318"/>
      <c r="M1274" s="4"/>
      <c r="O1274" s="6"/>
      <c r="Q1274" s="20"/>
      <c r="R1274" s="5" t="str">
        <f ca="1">score</f>
        <v/>
      </c>
      <c r="S1274" s="7" t="str">
        <f ca="1">rescore_svc</f>
        <v/>
      </c>
      <c r="U1274" s="11" t="str">
        <f ca="1">price</f>
        <v/>
      </c>
      <c r="V1274" s="4"/>
      <c r="Y1274" s="388">
        <f ca="1">COUNTIFS(OFFSET($B$10, 0, 0, ROW()-9, 1), SERVICE[[#This Row],[Employee ID]], OFFSET($F$10, 0, 0, ROW()-9, 1), SERVICE[[#This Row],[Resources Role]])</f>
        <v>0</v>
      </c>
      <c r="Z1274" s="388">
        <f ca="1">COUNTIFS(OFFSET($F$10, 0, 0, ROW()-9, 1), SERVICE[[#This Row],[Resources Role]], OFFSET($H$10, 0, 0, ROW()-9, 1), SERVICE[[#This Row],[Booking]])</f>
        <v>0</v>
      </c>
    </row>
    <row r="1275" spans="1:26" x14ac:dyDescent="0.25">
      <c r="A1275" s="6" t="str">
        <f ca="1">no.</f>
        <v/>
      </c>
      <c r="E1275" s="4" t="str">
        <f ca="1">position</f>
        <v/>
      </c>
      <c r="J1275" s="318"/>
      <c r="M1275" s="4"/>
      <c r="O1275" s="6"/>
      <c r="Q1275" s="20"/>
      <c r="R1275" s="5" t="str">
        <f ca="1">score</f>
        <v/>
      </c>
      <c r="S1275" s="7" t="str">
        <f ca="1">rescore_svc</f>
        <v/>
      </c>
      <c r="U1275" s="11" t="str">
        <f ca="1">price</f>
        <v/>
      </c>
      <c r="V1275" s="4"/>
      <c r="Y1275" s="388">
        <f ca="1">COUNTIFS(OFFSET($B$10, 0, 0, ROW()-9, 1), SERVICE[[#This Row],[Employee ID]], OFFSET($F$10, 0, 0, ROW()-9, 1), SERVICE[[#This Row],[Resources Role]])</f>
        <v>0</v>
      </c>
      <c r="Z1275" s="388">
        <f ca="1">COUNTIFS(OFFSET($F$10, 0, 0, ROW()-9, 1), SERVICE[[#This Row],[Resources Role]], OFFSET($H$10, 0, 0, ROW()-9, 1), SERVICE[[#This Row],[Booking]])</f>
        <v>0</v>
      </c>
    </row>
    <row r="1276" spans="1:26" x14ac:dyDescent="0.25">
      <c r="A1276" s="6" t="str">
        <f ca="1">no.</f>
        <v/>
      </c>
      <c r="E1276" s="4" t="str">
        <f ca="1">position</f>
        <v/>
      </c>
      <c r="J1276" s="318"/>
      <c r="M1276" s="4"/>
      <c r="O1276" s="6"/>
      <c r="Q1276" s="20"/>
      <c r="R1276" s="5" t="str">
        <f ca="1">score</f>
        <v/>
      </c>
      <c r="S1276" s="7" t="str">
        <f ca="1">rescore_svc</f>
        <v/>
      </c>
      <c r="U1276" s="11" t="str">
        <f ca="1">price</f>
        <v/>
      </c>
      <c r="V1276" s="4"/>
      <c r="Y1276" s="388">
        <f ca="1">COUNTIFS(OFFSET($B$10, 0, 0, ROW()-9, 1), SERVICE[[#This Row],[Employee ID]], OFFSET($F$10, 0, 0, ROW()-9, 1), SERVICE[[#This Row],[Resources Role]])</f>
        <v>0</v>
      </c>
      <c r="Z1276" s="388">
        <f ca="1">COUNTIFS(OFFSET($F$10, 0, 0, ROW()-9, 1), SERVICE[[#This Row],[Resources Role]], OFFSET($H$10, 0, 0, ROW()-9, 1), SERVICE[[#This Row],[Booking]])</f>
        <v>0</v>
      </c>
    </row>
    <row r="1277" spans="1:26" x14ac:dyDescent="0.25">
      <c r="A1277" s="6" t="str">
        <f ca="1">no.</f>
        <v/>
      </c>
      <c r="E1277" s="4" t="str">
        <f ca="1">position</f>
        <v/>
      </c>
      <c r="J1277" s="318"/>
      <c r="M1277" s="4"/>
      <c r="O1277" s="6"/>
      <c r="Q1277" s="20"/>
      <c r="R1277" s="5" t="str">
        <f ca="1">score</f>
        <v/>
      </c>
      <c r="S1277" s="7" t="str">
        <f ca="1">rescore_svc</f>
        <v/>
      </c>
      <c r="U1277" s="11" t="str">
        <f ca="1">price</f>
        <v/>
      </c>
      <c r="V1277" s="4"/>
      <c r="Y1277" s="388">
        <f ca="1">COUNTIFS(OFFSET($B$10, 0, 0, ROW()-9, 1), SERVICE[[#This Row],[Employee ID]], OFFSET($F$10, 0, 0, ROW()-9, 1), SERVICE[[#This Row],[Resources Role]])</f>
        <v>0</v>
      </c>
      <c r="Z1277" s="388">
        <f ca="1">COUNTIFS(OFFSET($F$10, 0, 0, ROW()-9, 1), SERVICE[[#This Row],[Resources Role]], OFFSET($H$10, 0, 0, ROW()-9, 1), SERVICE[[#This Row],[Booking]])</f>
        <v>0</v>
      </c>
    </row>
    <row r="1278" spans="1:26" x14ac:dyDescent="0.25">
      <c r="A1278" s="6" t="str">
        <f ca="1">no.</f>
        <v/>
      </c>
      <c r="E1278" s="4" t="str">
        <f ca="1">position</f>
        <v/>
      </c>
      <c r="J1278" s="318"/>
      <c r="M1278" s="4"/>
      <c r="O1278" s="6"/>
      <c r="Q1278" s="20"/>
      <c r="R1278" s="5" t="str">
        <f ca="1">score</f>
        <v/>
      </c>
      <c r="S1278" s="7" t="str">
        <f ca="1">rescore_svc</f>
        <v/>
      </c>
      <c r="U1278" s="11" t="str">
        <f ca="1">price</f>
        <v/>
      </c>
      <c r="V1278" s="4"/>
      <c r="Y1278" s="388">
        <f ca="1">COUNTIFS(OFFSET($B$10, 0, 0, ROW()-9, 1), SERVICE[[#This Row],[Employee ID]], OFFSET($F$10, 0, 0, ROW()-9, 1), SERVICE[[#This Row],[Resources Role]])</f>
        <v>0</v>
      </c>
      <c r="Z1278" s="388">
        <f ca="1">COUNTIFS(OFFSET($F$10, 0, 0, ROW()-9, 1), SERVICE[[#This Row],[Resources Role]], OFFSET($H$10, 0, 0, ROW()-9, 1), SERVICE[[#This Row],[Booking]])</f>
        <v>0</v>
      </c>
    </row>
    <row r="1279" spans="1:26" x14ac:dyDescent="0.25">
      <c r="A1279" s="6" t="str">
        <f ca="1">no.</f>
        <v/>
      </c>
      <c r="E1279" s="4" t="str">
        <f ca="1">position</f>
        <v/>
      </c>
      <c r="J1279" s="318"/>
      <c r="M1279" s="4"/>
      <c r="O1279" s="6"/>
      <c r="Q1279" s="20"/>
      <c r="R1279" s="5" t="str">
        <f ca="1">score</f>
        <v/>
      </c>
      <c r="S1279" s="7" t="str">
        <f ca="1">rescore_svc</f>
        <v/>
      </c>
      <c r="U1279" s="11" t="str">
        <f ca="1">price</f>
        <v/>
      </c>
      <c r="V1279" s="4"/>
      <c r="Y1279" s="388">
        <f ca="1">COUNTIFS(OFFSET($B$10, 0, 0, ROW()-9, 1), SERVICE[[#This Row],[Employee ID]], OFFSET($F$10, 0, 0, ROW()-9, 1), SERVICE[[#This Row],[Resources Role]])</f>
        <v>0</v>
      </c>
      <c r="Z1279" s="388">
        <f ca="1">COUNTIFS(OFFSET($F$10, 0, 0, ROW()-9, 1), SERVICE[[#This Row],[Resources Role]], OFFSET($H$10, 0, 0, ROW()-9, 1), SERVICE[[#This Row],[Booking]])</f>
        <v>0</v>
      </c>
    </row>
    <row r="1280" spans="1:26" x14ac:dyDescent="0.25">
      <c r="A1280" s="6" t="str">
        <f ca="1">no.</f>
        <v/>
      </c>
      <c r="E1280" s="4" t="str">
        <f ca="1">position</f>
        <v/>
      </c>
      <c r="J1280" s="318"/>
      <c r="M1280" s="4"/>
      <c r="O1280" s="6"/>
      <c r="Q1280" s="20"/>
      <c r="R1280" s="5" t="str">
        <f ca="1">score</f>
        <v/>
      </c>
      <c r="S1280" s="7" t="str">
        <f ca="1">rescore_svc</f>
        <v/>
      </c>
      <c r="U1280" s="11" t="str">
        <f ca="1">price</f>
        <v/>
      </c>
      <c r="V1280" s="4"/>
      <c r="Y1280" s="388">
        <f ca="1">COUNTIFS(OFFSET($B$10, 0, 0, ROW()-9, 1), SERVICE[[#This Row],[Employee ID]], OFFSET($F$10, 0, 0, ROW()-9, 1), SERVICE[[#This Row],[Resources Role]])</f>
        <v>0</v>
      </c>
      <c r="Z1280" s="388">
        <f ca="1">COUNTIFS(OFFSET($F$10, 0, 0, ROW()-9, 1), SERVICE[[#This Row],[Resources Role]], OFFSET($H$10, 0, 0, ROW()-9, 1), SERVICE[[#This Row],[Booking]])</f>
        <v>0</v>
      </c>
    </row>
    <row r="1281" spans="1:26" x14ac:dyDescent="0.25">
      <c r="A1281" s="6" t="str">
        <f ca="1">no.</f>
        <v/>
      </c>
      <c r="E1281" s="4" t="str">
        <f ca="1">position</f>
        <v/>
      </c>
      <c r="J1281" s="318"/>
      <c r="M1281" s="4"/>
      <c r="O1281" s="6"/>
      <c r="Q1281" s="20"/>
      <c r="R1281" s="5" t="str">
        <f ca="1">score</f>
        <v/>
      </c>
      <c r="S1281" s="7" t="str">
        <f ca="1">rescore_svc</f>
        <v/>
      </c>
      <c r="U1281" s="11" t="str">
        <f ca="1">price</f>
        <v/>
      </c>
      <c r="V1281" s="4"/>
      <c r="Y1281" s="388">
        <f ca="1">COUNTIFS(OFFSET($B$10, 0, 0, ROW()-9, 1), SERVICE[[#This Row],[Employee ID]], OFFSET($F$10, 0, 0, ROW()-9, 1), SERVICE[[#This Row],[Resources Role]])</f>
        <v>0</v>
      </c>
      <c r="Z1281" s="388">
        <f ca="1">COUNTIFS(OFFSET($F$10, 0, 0, ROW()-9, 1), SERVICE[[#This Row],[Resources Role]], OFFSET($H$10, 0, 0, ROW()-9, 1), SERVICE[[#This Row],[Booking]])</f>
        <v>0</v>
      </c>
    </row>
    <row r="1282" spans="1:26" x14ac:dyDescent="0.25">
      <c r="A1282" s="6" t="str">
        <f ca="1">no.</f>
        <v/>
      </c>
      <c r="E1282" s="4" t="str">
        <f ca="1">position</f>
        <v/>
      </c>
      <c r="J1282" s="318"/>
      <c r="M1282" s="4"/>
      <c r="O1282" s="6"/>
      <c r="Q1282" s="20"/>
      <c r="R1282" s="5" t="str">
        <f ca="1">score</f>
        <v/>
      </c>
      <c r="S1282" s="7" t="str">
        <f ca="1">rescore_svc</f>
        <v/>
      </c>
      <c r="U1282" s="11" t="str">
        <f ca="1">price</f>
        <v/>
      </c>
      <c r="V1282" s="4"/>
      <c r="Y1282" s="388">
        <f ca="1">COUNTIFS(OFFSET($B$10, 0, 0, ROW()-9, 1), SERVICE[[#This Row],[Employee ID]], OFFSET($F$10, 0, 0, ROW()-9, 1), SERVICE[[#This Row],[Resources Role]])</f>
        <v>0</v>
      </c>
      <c r="Z1282" s="388">
        <f ca="1">COUNTIFS(OFFSET($F$10, 0, 0, ROW()-9, 1), SERVICE[[#This Row],[Resources Role]], OFFSET($H$10, 0, 0, ROW()-9, 1), SERVICE[[#This Row],[Booking]])</f>
        <v>0</v>
      </c>
    </row>
    <row r="1283" spans="1:26" x14ac:dyDescent="0.25">
      <c r="A1283" s="6" t="str">
        <f ca="1">no.</f>
        <v/>
      </c>
      <c r="E1283" s="4" t="str">
        <f ca="1">position</f>
        <v/>
      </c>
      <c r="J1283" s="318"/>
      <c r="M1283" s="4"/>
      <c r="O1283" s="6"/>
      <c r="Q1283" s="20"/>
      <c r="R1283" s="5" t="str">
        <f ca="1">score</f>
        <v/>
      </c>
      <c r="S1283" s="7" t="str">
        <f ca="1">rescore_svc</f>
        <v/>
      </c>
      <c r="U1283" s="11" t="str">
        <f ca="1">price</f>
        <v/>
      </c>
      <c r="V1283" s="4"/>
      <c r="Y1283" s="388">
        <f ca="1">COUNTIFS(OFFSET($B$10, 0, 0, ROW()-9, 1), SERVICE[[#This Row],[Employee ID]], OFFSET($F$10, 0, 0, ROW()-9, 1), SERVICE[[#This Row],[Resources Role]])</f>
        <v>0</v>
      </c>
      <c r="Z1283" s="388">
        <f ca="1">COUNTIFS(OFFSET($F$10, 0, 0, ROW()-9, 1), SERVICE[[#This Row],[Resources Role]], OFFSET($H$10, 0, 0, ROW()-9, 1), SERVICE[[#This Row],[Booking]])</f>
        <v>0</v>
      </c>
    </row>
    <row r="1284" spans="1:26" x14ac:dyDescent="0.25">
      <c r="A1284" s="6" t="str">
        <f ca="1">no.</f>
        <v/>
      </c>
      <c r="E1284" s="4" t="str">
        <f ca="1">position</f>
        <v/>
      </c>
      <c r="J1284" s="318"/>
      <c r="M1284" s="4"/>
      <c r="O1284" s="6"/>
      <c r="Q1284" s="20"/>
      <c r="R1284" s="5" t="str">
        <f ca="1">score</f>
        <v/>
      </c>
      <c r="S1284" s="7" t="str">
        <f ca="1">rescore_svc</f>
        <v/>
      </c>
      <c r="U1284" s="11" t="str">
        <f ca="1">price</f>
        <v/>
      </c>
      <c r="V1284" s="4"/>
      <c r="Y1284" s="388">
        <f ca="1">COUNTIFS(OFFSET($B$10, 0, 0, ROW()-9, 1), SERVICE[[#This Row],[Employee ID]], OFFSET($F$10, 0, 0, ROW()-9, 1), SERVICE[[#This Row],[Resources Role]])</f>
        <v>0</v>
      </c>
      <c r="Z1284" s="388">
        <f ca="1">COUNTIFS(OFFSET($F$10, 0, 0, ROW()-9, 1), SERVICE[[#This Row],[Resources Role]], OFFSET($H$10, 0, 0, ROW()-9, 1), SERVICE[[#This Row],[Booking]])</f>
        <v>0</v>
      </c>
    </row>
    <row r="1285" spans="1:26" x14ac:dyDescent="0.25">
      <c r="A1285" s="6" t="str">
        <f ca="1">no.</f>
        <v/>
      </c>
      <c r="E1285" s="4" t="str">
        <f ca="1">position</f>
        <v/>
      </c>
      <c r="J1285" s="318"/>
      <c r="M1285" s="4"/>
      <c r="O1285" s="6"/>
      <c r="Q1285" s="20"/>
      <c r="R1285" s="5" t="str">
        <f ca="1">score</f>
        <v/>
      </c>
      <c r="S1285" s="7" t="str">
        <f ca="1">rescore_svc</f>
        <v/>
      </c>
      <c r="U1285" s="11" t="str">
        <f ca="1">price</f>
        <v/>
      </c>
      <c r="V1285" s="4"/>
      <c r="Y1285" s="388">
        <f ca="1">COUNTIFS(OFFSET($B$10, 0, 0, ROW()-9, 1), SERVICE[[#This Row],[Employee ID]], OFFSET($F$10, 0, 0, ROW()-9, 1), SERVICE[[#This Row],[Resources Role]])</f>
        <v>0</v>
      </c>
      <c r="Z1285" s="388">
        <f ca="1">COUNTIFS(OFFSET($F$10, 0, 0, ROW()-9, 1), SERVICE[[#This Row],[Resources Role]], OFFSET($H$10, 0, 0, ROW()-9, 1), SERVICE[[#This Row],[Booking]])</f>
        <v>0</v>
      </c>
    </row>
    <row r="1286" spans="1:26" x14ac:dyDescent="0.25">
      <c r="A1286" s="6" t="str">
        <f ca="1">no.</f>
        <v/>
      </c>
      <c r="E1286" s="4" t="str">
        <f ca="1">position</f>
        <v/>
      </c>
      <c r="J1286" s="318"/>
      <c r="M1286" s="4"/>
      <c r="O1286" s="6"/>
      <c r="Q1286" s="20"/>
      <c r="R1286" s="5" t="str">
        <f ca="1">score</f>
        <v/>
      </c>
      <c r="S1286" s="7" t="str">
        <f ca="1">rescore_svc</f>
        <v/>
      </c>
      <c r="U1286" s="11" t="str">
        <f ca="1">price</f>
        <v/>
      </c>
      <c r="V1286" s="4"/>
      <c r="Y1286" s="388">
        <f ca="1">COUNTIFS(OFFSET($B$10, 0, 0, ROW()-9, 1), SERVICE[[#This Row],[Employee ID]], OFFSET($F$10, 0, 0, ROW()-9, 1), SERVICE[[#This Row],[Resources Role]])</f>
        <v>0</v>
      </c>
      <c r="Z1286" s="388">
        <f ca="1">COUNTIFS(OFFSET($F$10, 0, 0, ROW()-9, 1), SERVICE[[#This Row],[Resources Role]], OFFSET($H$10, 0, 0, ROW()-9, 1), SERVICE[[#This Row],[Booking]])</f>
        <v>0</v>
      </c>
    </row>
    <row r="1287" spans="1:26" x14ac:dyDescent="0.25">
      <c r="A1287" s="6" t="str">
        <f ca="1">no.</f>
        <v/>
      </c>
      <c r="E1287" s="4" t="str">
        <f ca="1">position</f>
        <v/>
      </c>
      <c r="J1287" s="318"/>
      <c r="M1287" s="4"/>
      <c r="O1287" s="6"/>
      <c r="Q1287" s="20"/>
      <c r="R1287" s="5" t="str">
        <f ca="1">score</f>
        <v/>
      </c>
      <c r="S1287" s="7" t="str">
        <f ca="1">rescore_svc</f>
        <v/>
      </c>
      <c r="U1287" s="11" t="str">
        <f ca="1">price</f>
        <v/>
      </c>
      <c r="V1287" s="4"/>
      <c r="Y1287" s="388">
        <f ca="1">COUNTIFS(OFFSET($B$10, 0, 0, ROW()-9, 1), SERVICE[[#This Row],[Employee ID]], OFFSET($F$10, 0, 0, ROW()-9, 1), SERVICE[[#This Row],[Resources Role]])</f>
        <v>0</v>
      </c>
      <c r="Z1287" s="388">
        <f ca="1">COUNTIFS(OFFSET($F$10, 0, 0, ROW()-9, 1), SERVICE[[#This Row],[Resources Role]], OFFSET($H$10, 0, 0, ROW()-9, 1), SERVICE[[#This Row],[Booking]])</f>
        <v>0</v>
      </c>
    </row>
    <row r="1288" spans="1:26" x14ac:dyDescent="0.25">
      <c r="A1288" s="6" t="str">
        <f ca="1">no.</f>
        <v/>
      </c>
      <c r="E1288" s="4" t="str">
        <f ca="1">position</f>
        <v/>
      </c>
      <c r="J1288" s="318"/>
      <c r="M1288" s="4"/>
      <c r="O1288" s="6"/>
      <c r="Q1288" s="20"/>
      <c r="R1288" s="5" t="str">
        <f ca="1">score</f>
        <v/>
      </c>
      <c r="S1288" s="7" t="str">
        <f ca="1">rescore_svc</f>
        <v/>
      </c>
      <c r="U1288" s="11" t="str">
        <f ca="1">price</f>
        <v/>
      </c>
      <c r="V1288" s="4"/>
      <c r="Y1288" s="388">
        <f ca="1">COUNTIFS(OFFSET($B$10, 0, 0, ROW()-9, 1), SERVICE[[#This Row],[Employee ID]], OFFSET($F$10, 0, 0, ROW()-9, 1), SERVICE[[#This Row],[Resources Role]])</f>
        <v>0</v>
      </c>
      <c r="Z1288" s="388">
        <f ca="1">COUNTIFS(OFFSET($F$10, 0, 0, ROW()-9, 1), SERVICE[[#This Row],[Resources Role]], OFFSET($H$10, 0, 0, ROW()-9, 1), SERVICE[[#This Row],[Booking]])</f>
        <v>0</v>
      </c>
    </row>
    <row r="1289" spans="1:26" x14ac:dyDescent="0.25">
      <c r="A1289" s="6" t="str">
        <f ca="1">no.</f>
        <v/>
      </c>
      <c r="E1289" s="4" t="str">
        <f ca="1">position</f>
        <v/>
      </c>
      <c r="J1289" s="318"/>
      <c r="M1289" s="4"/>
      <c r="O1289" s="6"/>
      <c r="Q1289" s="20"/>
      <c r="R1289" s="5" t="str">
        <f ca="1">score</f>
        <v/>
      </c>
      <c r="S1289" s="7" t="str">
        <f ca="1">rescore_svc</f>
        <v/>
      </c>
      <c r="U1289" s="11" t="str">
        <f ca="1">price</f>
        <v/>
      </c>
      <c r="V1289" s="4"/>
      <c r="Y1289" s="388">
        <f ca="1">COUNTIFS(OFFSET($B$10, 0, 0, ROW()-9, 1), SERVICE[[#This Row],[Employee ID]], OFFSET($F$10, 0, 0, ROW()-9, 1), SERVICE[[#This Row],[Resources Role]])</f>
        <v>0</v>
      </c>
      <c r="Z1289" s="388">
        <f ca="1">COUNTIFS(OFFSET($F$10, 0, 0, ROW()-9, 1), SERVICE[[#This Row],[Resources Role]], OFFSET($H$10, 0, 0, ROW()-9, 1), SERVICE[[#This Row],[Booking]])</f>
        <v>0</v>
      </c>
    </row>
    <row r="1290" spans="1:26" x14ac:dyDescent="0.25">
      <c r="A1290" s="6" t="str">
        <f ca="1">no.</f>
        <v/>
      </c>
      <c r="E1290" s="4" t="str">
        <f ca="1">position</f>
        <v/>
      </c>
      <c r="J1290" s="318"/>
      <c r="M1290" s="4"/>
      <c r="O1290" s="6"/>
      <c r="Q1290" s="20"/>
      <c r="R1290" s="5" t="str">
        <f ca="1">score</f>
        <v/>
      </c>
      <c r="S1290" s="7" t="str">
        <f ca="1">rescore_svc</f>
        <v/>
      </c>
      <c r="U1290" s="11" t="str">
        <f ca="1">price</f>
        <v/>
      </c>
      <c r="V1290" s="4"/>
      <c r="Y1290" s="388">
        <f ca="1">COUNTIFS(OFFSET($B$10, 0, 0, ROW()-9, 1), SERVICE[[#This Row],[Employee ID]], OFFSET($F$10, 0, 0, ROW()-9, 1), SERVICE[[#This Row],[Resources Role]])</f>
        <v>0</v>
      </c>
      <c r="Z1290" s="388">
        <f ca="1">COUNTIFS(OFFSET($F$10, 0, 0, ROW()-9, 1), SERVICE[[#This Row],[Resources Role]], OFFSET($H$10, 0, 0, ROW()-9, 1), SERVICE[[#This Row],[Booking]])</f>
        <v>0</v>
      </c>
    </row>
    <row r="1291" spans="1:26" x14ac:dyDescent="0.25">
      <c r="A1291" s="6" t="str">
        <f ca="1">no.</f>
        <v/>
      </c>
      <c r="E1291" s="4" t="str">
        <f ca="1">position</f>
        <v/>
      </c>
      <c r="J1291" s="318"/>
      <c r="M1291" s="4"/>
      <c r="O1291" s="6"/>
      <c r="Q1291" s="20"/>
      <c r="R1291" s="5" t="str">
        <f ca="1">score</f>
        <v/>
      </c>
      <c r="S1291" s="7" t="str">
        <f ca="1">rescore_svc</f>
        <v/>
      </c>
      <c r="U1291" s="11" t="str">
        <f ca="1">price</f>
        <v/>
      </c>
      <c r="V1291" s="4"/>
      <c r="Y1291" s="388">
        <f ca="1">COUNTIFS(OFFSET($B$10, 0, 0, ROW()-9, 1), SERVICE[[#This Row],[Employee ID]], OFFSET($F$10, 0, 0, ROW()-9, 1), SERVICE[[#This Row],[Resources Role]])</f>
        <v>0</v>
      </c>
      <c r="Z1291" s="388">
        <f ca="1">COUNTIFS(OFFSET($F$10, 0, 0, ROW()-9, 1), SERVICE[[#This Row],[Resources Role]], OFFSET($H$10, 0, 0, ROW()-9, 1), SERVICE[[#This Row],[Booking]])</f>
        <v>0</v>
      </c>
    </row>
    <row r="1292" spans="1:26" x14ac:dyDescent="0.25">
      <c r="A1292" s="6" t="str">
        <f ca="1">no.</f>
        <v/>
      </c>
      <c r="E1292" s="4" t="str">
        <f ca="1">position</f>
        <v/>
      </c>
      <c r="J1292" s="318"/>
      <c r="M1292" s="4"/>
      <c r="O1292" s="6"/>
      <c r="Q1292" s="20"/>
      <c r="R1292" s="5" t="str">
        <f ca="1">score</f>
        <v/>
      </c>
      <c r="S1292" s="7" t="str">
        <f ca="1">rescore_svc</f>
        <v/>
      </c>
      <c r="U1292" s="11" t="str">
        <f ca="1">price</f>
        <v/>
      </c>
      <c r="V1292" s="4"/>
      <c r="Y1292" s="388">
        <f ca="1">COUNTIFS(OFFSET($B$10, 0, 0, ROW()-9, 1), SERVICE[[#This Row],[Employee ID]], OFFSET($F$10, 0, 0, ROW()-9, 1), SERVICE[[#This Row],[Resources Role]])</f>
        <v>0</v>
      </c>
      <c r="Z1292" s="388">
        <f ca="1">COUNTIFS(OFFSET($F$10, 0, 0, ROW()-9, 1), SERVICE[[#This Row],[Resources Role]], OFFSET($H$10, 0, 0, ROW()-9, 1), SERVICE[[#This Row],[Booking]])</f>
        <v>0</v>
      </c>
    </row>
    <row r="1293" spans="1:26" x14ac:dyDescent="0.25">
      <c r="A1293" s="6" t="str">
        <f ca="1">no.</f>
        <v/>
      </c>
      <c r="E1293" s="4" t="str">
        <f ca="1">position</f>
        <v/>
      </c>
      <c r="J1293" s="318"/>
      <c r="M1293" s="4"/>
      <c r="O1293" s="6"/>
      <c r="Q1293" s="20"/>
      <c r="R1293" s="5" t="str">
        <f ca="1">score</f>
        <v/>
      </c>
      <c r="S1293" s="7" t="str">
        <f ca="1">rescore_svc</f>
        <v/>
      </c>
      <c r="U1293" s="11" t="str">
        <f ca="1">price</f>
        <v/>
      </c>
      <c r="V1293" s="4"/>
      <c r="Y1293" s="388">
        <f ca="1">COUNTIFS(OFFSET($B$10, 0, 0, ROW()-9, 1), SERVICE[[#This Row],[Employee ID]], OFFSET($F$10, 0, 0, ROW()-9, 1), SERVICE[[#This Row],[Resources Role]])</f>
        <v>0</v>
      </c>
      <c r="Z1293" s="388">
        <f ca="1">COUNTIFS(OFFSET($F$10, 0, 0, ROW()-9, 1), SERVICE[[#This Row],[Resources Role]], OFFSET($H$10, 0, 0, ROW()-9, 1), SERVICE[[#This Row],[Booking]])</f>
        <v>0</v>
      </c>
    </row>
    <row r="1294" spans="1:26" x14ac:dyDescent="0.25">
      <c r="A1294" s="6" t="str">
        <f ca="1">no.</f>
        <v/>
      </c>
      <c r="E1294" s="4" t="str">
        <f ca="1">position</f>
        <v/>
      </c>
      <c r="J1294" s="318"/>
      <c r="M1294" s="4"/>
      <c r="O1294" s="6"/>
      <c r="Q1294" s="20"/>
      <c r="R1294" s="5" t="str">
        <f ca="1">score</f>
        <v/>
      </c>
      <c r="S1294" s="7" t="str">
        <f ca="1">rescore_svc</f>
        <v/>
      </c>
      <c r="U1294" s="11" t="str">
        <f ca="1">price</f>
        <v/>
      </c>
      <c r="V1294" s="4"/>
      <c r="Y1294" s="388">
        <f ca="1">COUNTIFS(OFFSET($B$10, 0, 0, ROW()-9, 1), SERVICE[[#This Row],[Employee ID]], OFFSET($F$10, 0, 0, ROW()-9, 1), SERVICE[[#This Row],[Resources Role]])</f>
        <v>0</v>
      </c>
      <c r="Z1294" s="388">
        <f ca="1">COUNTIFS(OFFSET($F$10, 0, 0, ROW()-9, 1), SERVICE[[#This Row],[Resources Role]], OFFSET($H$10, 0, 0, ROW()-9, 1), SERVICE[[#This Row],[Booking]])</f>
        <v>0</v>
      </c>
    </row>
    <row r="1295" spans="1:26" x14ac:dyDescent="0.25">
      <c r="A1295" s="6" t="str">
        <f ca="1">no.</f>
        <v/>
      </c>
      <c r="E1295" s="4" t="str">
        <f ca="1">position</f>
        <v/>
      </c>
      <c r="J1295" s="318"/>
      <c r="M1295" s="4"/>
      <c r="O1295" s="6"/>
      <c r="Q1295" s="20"/>
      <c r="R1295" s="5" t="str">
        <f ca="1">score</f>
        <v/>
      </c>
      <c r="S1295" s="7" t="str">
        <f ca="1">rescore_svc</f>
        <v/>
      </c>
      <c r="U1295" s="11" t="str">
        <f ca="1">price</f>
        <v/>
      </c>
      <c r="V1295" s="4"/>
      <c r="Y1295" s="388">
        <f ca="1">COUNTIFS(OFFSET($B$10, 0, 0, ROW()-9, 1), SERVICE[[#This Row],[Employee ID]], OFFSET($F$10, 0, 0, ROW()-9, 1), SERVICE[[#This Row],[Resources Role]])</f>
        <v>0</v>
      </c>
      <c r="Z1295" s="388">
        <f ca="1">COUNTIFS(OFFSET($F$10, 0, 0, ROW()-9, 1), SERVICE[[#This Row],[Resources Role]], OFFSET($H$10, 0, 0, ROW()-9, 1), SERVICE[[#This Row],[Booking]])</f>
        <v>0</v>
      </c>
    </row>
    <row r="1296" spans="1:26" x14ac:dyDescent="0.25">
      <c r="A1296" s="6" t="str">
        <f ca="1">no.</f>
        <v/>
      </c>
      <c r="E1296" s="4" t="str">
        <f ca="1">position</f>
        <v/>
      </c>
      <c r="J1296" s="318"/>
      <c r="M1296" s="4"/>
      <c r="O1296" s="6"/>
      <c r="Q1296" s="20"/>
      <c r="R1296" s="5" t="str">
        <f ca="1">score</f>
        <v/>
      </c>
      <c r="S1296" s="7" t="str">
        <f ca="1">rescore_svc</f>
        <v/>
      </c>
      <c r="U1296" s="11" t="str">
        <f ca="1">price</f>
        <v/>
      </c>
      <c r="V1296" s="4"/>
      <c r="Y1296" s="388">
        <f ca="1">COUNTIFS(OFFSET($B$10, 0, 0, ROW()-9, 1), SERVICE[[#This Row],[Employee ID]], OFFSET($F$10, 0, 0, ROW()-9, 1), SERVICE[[#This Row],[Resources Role]])</f>
        <v>0</v>
      </c>
      <c r="Z1296" s="388">
        <f ca="1">COUNTIFS(OFFSET($F$10, 0, 0, ROW()-9, 1), SERVICE[[#This Row],[Resources Role]], OFFSET($H$10, 0, 0, ROW()-9, 1), SERVICE[[#This Row],[Booking]])</f>
        <v>0</v>
      </c>
    </row>
    <row r="1297" spans="1:26" x14ac:dyDescent="0.25">
      <c r="A1297" s="6" t="str">
        <f ca="1">no.</f>
        <v/>
      </c>
      <c r="E1297" s="4" t="str">
        <f ca="1">position</f>
        <v/>
      </c>
      <c r="J1297" s="318"/>
      <c r="M1297" s="4"/>
      <c r="O1297" s="6"/>
      <c r="Q1297" s="20"/>
      <c r="R1297" s="5" t="str">
        <f ca="1">score</f>
        <v/>
      </c>
      <c r="S1297" s="7" t="str">
        <f ca="1">rescore_svc</f>
        <v/>
      </c>
      <c r="U1297" s="11" t="str">
        <f ca="1">price</f>
        <v/>
      </c>
      <c r="V1297" s="4"/>
      <c r="Y1297" s="388">
        <f ca="1">COUNTIFS(OFFSET($B$10, 0, 0, ROW()-9, 1), SERVICE[[#This Row],[Employee ID]], OFFSET($F$10, 0, 0, ROW()-9, 1), SERVICE[[#This Row],[Resources Role]])</f>
        <v>0</v>
      </c>
      <c r="Z1297" s="388">
        <f ca="1">COUNTIFS(OFFSET($F$10, 0, 0, ROW()-9, 1), SERVICE[[#This Row],[Resources Role]], OFFSET($H$10, 0, 0, ROW()-9, 1), SERVICE[[#This Row],[Booking]])</f>
        <v>0</v>
      </c>
    </row>
    <row r="1298" spans="1:26" x14ac:dyDescent="0.25">
      <c r="A1298" s="6" t="str">
        <f ca="1">no.</f>
        <v/>
      </c>
      <c r="E1298" s="4" t="str">
        <f ca="1">position</f>
        <v/>
      </c>
      <c r="J1298" s="318"/>
      <c r="M1298" s="4"/>
      <c r="O1298" s="6"/>
      <c r="Q1298" s="20"/>
      <c r="R1298" s="5" t="str">
        <f ca="1">score</f>
        <v/>
      </c>
      <c r="S1298" s="7" t="str">
        <f ca="1">rescore_svc</f>
        <v/>
      </c>
      <c r="U1298" s="11" t="str">
        <f ca="1">price</f>
        <v/>
      </c>
      <c r="V1298" s="4"/>
      <c r="Y1298" s="388">
        <f ca="1">COUNTIFS(OFFSET($B$10, 0, 0, ROW()-9, 1), SERVICE[[#This Row],[Employee ID]], OFFSET($F$10, 0, 0, ROW()-9, 1), SERVICE[[#This Row],[Resources Role]])</f>
        <v>0</v>
      </c>
      <c r="Z1298" s="388">
        <f ca="1">COUNTIFS(OFFSET($F$10, 0, 0, ROW()-9, 1), SERVICE[[#This Row],[Resources Role]], OFFSET($H$10, 0, 0, ROW()-9, 1), SERVICE[[#This Row],[Booking]])</f>
        <v>0</v>
      </c>
    </row>
    <row r="1299" spans="1:26" x14ac:dyDescent="0.25">
      <c r="A1299" s="6" t="str">
        <f ca="1">no.</f>
        <v/>
      </c>
      <c r="E1299" s="4" t="str">
        <f ca="1">position</f>
        <v/>
      </c>
      <c r="J1299" s="318"/>
      <c r="M1299" s="4"/>
      <c r="O1299" s="6"/>
      <c r="Q1299" s="20"/>
      <c r="R1299" s="5" t="str">
        <f ca="1">score</f>
        <v/>
      </c>
      <c r="S1299" s="7" t="str">
        <f ca="1">rescore_svc</f>
        <v/>
      </c>
      <c r="U1299" s="11" t="str">
        <f ca="1">price</f>
        <v/>
      </c>
      <c r="V1299" s="4"/>
      <c r="Y1299" s="388">
        <f ca="1">COUNTIFS(OFFSET($B$10, 0, 0, ROW()-9, 1), SERVICE[[#This Row],[Employee ID]], OFFSET($F$10, 0, 0, ROW()-9, 1), SERVICE[[#This Row],[Resources Role]])</f>
        <v>0</v>
      </c>
      <c r="Z1299" s="388">
        <f ca="1">COUNTIFS(OFFSET($F$10, 0, 0, ROW()-9, 1), SERVICE[[#This Row],[Resources Role]], OFFSET($H$10, 0, 0, ROW()-9, 1), SERVICE[[#This Row],[Booking]])</f>
        <v>0</v>
      </c>
    </row>
    <row r="1300" spans="1:26" x14ac:dyDescent="0.25">
      <c r="A1300" s="6" t="str">
        <f ca="1">no.</f>
        <v/>
      </c>
      <c r="E1300" s="4" t="str">
        <f ca="1">position</f>
        <v/>
      </c>
      <c r="J1300" s="318"/>
      <c r="M1300" s="4"/>
      <c r="O1300" s="6"/>
      <c r="Q1300" s="20"/>
      <c r="R1300" s="5" t="str">
        <f ca="1">score</f>
        <v/>
      </c>
      <c r="S1300" s="7" t="str">
        <f ca="1">rescore_svc</f>
        <v/>
      </c>
      <c r="U1300" s="11" t="str">
        <f ca="1">price</f>
        <v/>
      </c>
      <c r="V1300" s="4"/>
      <c r="Y1300" s="388">
        <f ca="1">COUNTIFS(OFFSET($B$10, 0, 0, ROW()-9, 1), SERVICE[[#This Row],[Employee ID]], OFFSET($F$10, 0, 0, ROW()-9, 1), SERVICE[[#This Row],[Resources Role]])</f>
        <v>0</v>
      </c>
      <c r="Z1300" s="388">
        <f ca="1">COUNTIFS(OFFSET($F$10, 0, 0, ROW()-9, 1), SERVICE[[#This Row],[Resources Role]], OFFSET($H$10, 0, 0, ROW()-9, 1), SERVICE[[#This Row],[Booking]])</f>
        <v>0</v>
      </c>
    </row>
    <row r="1301" spans="1:26" x14ac:dyDescent="0.25">
      <c r="A1301" s="6" t="str">
        <f ca="1">no.</f>
        <v/>
      </c>
      <c r="E1301" s="4" t="str">
        <f ca="1">position</f>
        <v/>
      </c>
      <c r="J1301" s="318"/>
      <c r="M1301" s="4"/>
      <c r="O1301" s="6"/>
      <c r="Q1301" s="20"/>
      <c r="R1301" s="5" t="str">
        <f ca="1">score</f>
        <v/>
      </c>
      <c r="S1301" s="7" t="str">
        <f ca="1">rescore_svc</f>
        <v/>
      </c>
      <c r="U1301" s="11" t="str">
        <f ca="1">price</f>
        <v/>
      </c>
      <c r="V1301" s="4"/>
      <c r="Y1301" s="388">
        <f ca="1">COUNTIFS(OFFSET($B$10, 0, 0, ROW()-9, 1), SERVICE[[#This Row],[Employee ID]], OFFSET($F$10, 0, 0, ROW()-9, 1), SERVICE[[#This Row],[Resources Role]])</f>
        <v>0</v>
      </c>
      <c r="Z1301" s="388">
        <f ca="1">COUNTIFS(OFFSET($F$10, 0, 0, ROW()-9, 1), SERVICE[[#This Row],[Resources Role]], OFFSET($H$10, 0, 0, ROW()-9, 1), SERVICE[[#This Row],[Booking]])</f>
        <v>0</v>
      </c>
    </row>
    <row r="1302" spans="1:26" x14ac:dyDescent="0.25">
      <c r="A1302" s="6" t="str">
        <f ca="1">no.</f>
        <v/>
      </c>
      <c r="E1302" s="4" t="str">
        <f ca="1">position</f>
        <v/>
      </c>
      <c r="J1302" s="318"/>
      <c r="M1302" s="4"/>
      <c r="O1302" s="6"/>
      <c r="Q1302" s="20"/>
      <c r="R1302" s="5" t="str">
        <f ca="1">score</f>
        <v/>
      </c>
      <c r="S1302" s="7" t="str">
        <f ca="1">rescore_svc</f>
        <v/>
      </c>
      <c r="U1302" s="11" t="str">
        <f ca="1">price</f>
        <v/>
      </c>
      <c r="V1302" s="4"/>
      <c r="Y1302" s="388">
        <f ca="1">COUNTIFS(OFFSET($B$10, 0, 0, ROW()-9, 1), SERVICE[[#This Row],[Employee ID]], OFFSET($F$10, 0, 0, ROW()-9, 1), SERVICE[[#This Row],[Resources Role]])</f>
        <v>0</v>
      </c>
      <c r="Z1302" s="388">
        <f ca="1">COUNTIFS(OFFSET($F$10, 0, 0, ROW()-9, 1), SERVICE[[#This Row],[Resources Role]], OFFSET($H$10, 0, 0, ROW()-9, 1), SERVICE[[#This Row],[Booking]])</f>
        <v>0</v>
      </c>
    </row>
    <row r="1303" spans="1:26" x14ac:dyDescent="0.25">
      <c r="A1303" s="6" t="str">
        <f ca="1">no.</f>
        <v/>
      </c>
      <c r="E1303" s="4" t="str">
        <f ca="1">position</f>
        <v/>
      </c>
      <c r="J1303" s="318"/>
      <c r="M1303" s="4"/>
      <c r="O1303" s="6"/>
      <c r="Q1303" s="20"/>
      <c r="R1303" s="5" t="str">
        <f ca="1">score</f>
        <v/>
      </c>
      <c r="S1303" s="7" t="str">
        <f ca="1">rescore_svc</f>
        <v/>
      </c>
      <c r="U1303" s="11" t="str">
        <f ca="1">price</f>
        <v/>
      </c>
      <c r="V1303" s="4"/>
      <c r="Y1303" s="388">
        <f ca="1">COUNTIFS(OFFSET($B$10, 0, 0, ROW()-9, 1), SERVICE[[#This Row],[Employee ID]], OFFSET($F$10, 0, 0, ROW()-9, 1), SERVICE[[#This Row],[Resources Role]])</f>
        <v>0</v>
      </c>
      <c r="Z1303" s="388">
        <f ca="1">COUNTIFS(OFFSET($F$10, 0, 0, ROW()-9, 1), SERVICE[[#This Row],[Resources Role]], OFFSET($H$10, 0, 0, ROW()-9, 1), SERVICE[[#This Row],[Booking]])</f>
        <v>0</v>
      </c>
    </row>
    <row r="1304" spans="1:26" x14ac:dyDescent="0.25">
      <c r="A1304" s="6" t="str">
        <f ca="1">no.</f>
        <v/>
      </c>
      <c r="E1304" s="4" t="str">
        <f ca="1">position</f>
        <v/>
      </c>
      <c r="J1304" s="318"/>
      <c r="M1304" s="4"/>
      <c r="O1304" s="6"/>
      <c r="Q1304" s="20"/>
      <c r="R1304" s="5" t="str">
        <f ca="1">score</f>
        <v/>
      </c>
      <c r="S1304" s="7" t="str">
        <f ca="1">rescore_svc</f>
        <v/>
      </c>
      <c r="U1304" s="11" t="str">
        <f ca="1">price</f>
        <v/>
      </c>
      <c r="V1304" s="4"/>
      <c r="Y1304" s="388">
        <f ca="1">COUNTIFS(OFFSET($B$10, 0, 0, ROW()-9, 1), SERVICE[[#This Row],[Employee ID]], OFFSET($F$10, 0, 0, ROW()-9, 1), SERVICE[[#This Row],[Resources Role]])</f>
        <v>0</v>
      </c>
      <c r="Z1304" s="388">
        <f ca="1">COUNTIFS(OFFSET($F$10, 0, 0, ROW()-9, 1), SERVICE[[#This Row],[Resources Role]], OFFSET($H$10, 0, 0, ROW()-9, 1), SERVICE[[#This Row],[Booking]])</f>
        <v>0</v>
      </c>
    </row>
    <row r="1305" spans="1:26" x14ac:dyDescent="0.25">
      <c r="A1305" s="6" t="str">
        <f ca="1">no.</f>
        <v/>
      </c>
      <c r="E1305" s="4" t="str">
        <f ca="1">position</f>
        <v/>
      </c>
      <c r="J1305" s="318"/>
      <c r="M1305" s="4"/>
      <c r="O1305" s="6"/>
      <c r="Q1305" s="20"/>
      <c r="R1305" s="5" t="str">
        <f ca="1">score</f>
        <v/>
      </c>
      <c r="S1305" s="7" t="str">
        <f ca="1">rescore_svc</f>
        <v/>
      </c>
      <c r="U1305" s="11" t="str">
        <f ca="1">price</f>
        <v/>
      </c>
      <c r="V1305" s="4"/>
      <c r="Y1305" s="388">
        <f ca="1">COUNTIFS(OFFSET($B$10, 0, 0, ROW()-9, 1), SERVICE[[#This Row],[Employee ID]], OFFSET($F$10, 0, 0, ROW()-9, 1), SERVICE[[#This Row],[Resources Role]])</f>
        <v>0</v>
      </c>
      <c r="Z1305" s="388">
        <f ca="1">COUNTIFS(OFFSET($F$10, 0, 0, ROW()-9, 1), SERVICE[[#This Row],[Resources Role]], OFFSET($H$10, 0, 0, ROW()-9, 1), SERVICE[[#This Row],[Booking]])</f>
        <v>0</v>
      </c>
    </row>
    <row r="1306" spans="1:26" x14ac:dyDescent="0.25">
      <c r="A1306" s="6" t="str">
        <f ca="1">no.</f>
        <v/>
      </c>
      <c r="E1306" s="4" t="str">
        <f ca="1">position</f>
        <v/>
      </c>
      <c r="J1306" s="318"/>
      <c r="M1306" s="4"/>
      <c r="O1306" s="6"/>
      <c r="Q1306" s="20"/>
      <c r="R1306" s="5" t="str">
        <f ca="1">score</f>
        <v/>
      </c>
      <c r="S1306" s="7" t="str">
        <f ca="1">rescore_svc</f>
        <v/>
      </c>
      <c r="U1306" s="11" t="str">
        <f ca="1">price</f>
        <v/>
      </c>
      <c r="V1306" s="4"/>
      <c r="Y1306" s="388">
        <f ca="1">COUNTIFS(OFFSET($B$10, 0, 0, ROW()-9, 1), SERVICE[[#This Row],[Employee ID]], OFFSET($F$10, 0, 0, ROW()-9, 1), SERVICE[[#This Row],[Resources Role]])</f>
        <v>0</v>
      </c>
      <c r="Z1306" s="388">
        <f ca="1">COUNTIFS(OFFSET($F$10, 0, 0, ROW()-9, 1), SERVICE[[#This Row],[Resources Role]], OFFSET($H$10, 0, 0, ROW()-9, 1), SERVICE[[#This Row],[Booking]])</f>
        <v>0</v>
      </c>
    </row>
    <row r="1307" spans="1:26" x14ac:dyDescent="0.25">
      <c r="A1307" s="6" t="str">
        <f ca="1">no.</f>
        <v/>
      </c>
      <c r="E1307" s="4" t="str">
        <f ca="1">position</f>
        <v/>
      </c>
      <c r="J1307" s="318"/>
      <c r="M1307" s="4"/>
      <c r="O1307" s="6"/>
      <c r="Q1307" s="20"/>
      <c r="R1307" s="5" t="str">
        <f ca="1">score</f>
        <v/>
      </c>
      <c r="S1307" s="7" t="str">
        <f ca="1">rescore_svc</f>
        <v/>
      </c>
      <c r="U1307" s="11" t="str">
        <f ca="1">price</f>
        <v/>
      </c>
      <c r="V1307" s="4"/>
      <c r="Y1307" s="388">
        <f ca="1">COUNTIFS(OFFSET($B$10, 0, 0, ROW()-9, 1), SERVICE[[#This Row],[Employee ID]], OFFSET($F$10, 0, 0, ROW()-9, 1), SERVICE[[#This Row],[Resources Role]])</f>
        <v>0</v>
      </c>
      <c r="Z1307" s="388">
        <f ca="1">COUNTIFS(OFFSET($F$10, 0, 0, ROW()-9, 1), SERVICE[[#This Row],[Resources Role]], OFFSET($H$10, 0, 0, ROW()-9, 1), SERVICE[[#This Row],[Booking]])</f>
        <v>0</v>
      </c>
    </row>
    <row r="1308" spans="1:26" x14ac:dyDescent="0.25">
      <c r="A1308" s="6" t="str">
        <f ca="1">no.</f>
        <v/>
      </c>
      <c r="E1308" s="4" t="str">
        <f ca="1">position</f>
        <v/>
      </c>
      <c r="J1308" s="318"/>
      <c r="M1308" s="4"/>
      <c r="O1308" s="6"/>
      <c r="Q1308" s="20"/>
      <c r="R1308" s="5" t="str">
        <f ca="1">score</f>
        <v/>
      </c>
      <c r="S1308" s="7" t="str">
        <f ca="1">rescore_svc</f>
        <v/>
      </c>
      <c r="U1308" s="11" t="str">
        <f ca="1">price</f>
        <v/>
      </c>
      <c r="V1308" s="4"/>
      <c r="Y1308" s="388">
        <f ca="1">COUNTIFS(OFFSET($B$10, 0, 0, ROW()-9, 1), SERVICE[[#This Row],[Employee ID]], OFFSET($F$10, 0, 0, ROW()-9, 1), SERVICE[[#This Row],[Resources Role]])</f>
        <v>0</v>
      </c>
      <c r="Z1308" s="388">
        <f ca="1">COUNTIFS(OFFSET($F$10, 0, 0, ROW()-9, 1), SERVICE[[#This Row],[Resources Role]], OFFSET($H$10, 0, 0, ROW()-9, 1), SERVICE[[#This Row],[Booking]])</f>
        <v>0</v>
      </c>
    </row>
    <row r="1309" spans="1:26" x14ac:dyDescent="0.25">
      <c r="A1309" s="6" t="str">
        <f ca="1">no.</f>
        <v/>
      </c>
      <c r="E1309" s="4" t="str">
        <f ca="1">position</f>
        <v/>
      </c>
      <c r="J1309" s="318"/>
      <c r="M1309" s="4"/>
      <c r="O1309" s="6"/>
      <c r="Q1309" s="20"/>
      <c r="R1309" s="5" t="str">
        <f ca="1">score</f>
        <v/>
      </c>
      <c r="S1309" s="7" t="str">
        <f ca="1">rescore_svc</f>
        <v/>
      </c>
      <c r="U1309" s="11" t="str">
        <f ca="1">price</f>
        <v/>
      </c>
      <c r="V1309" s="4"/>
      <c r="Y1309" s="388">
        <f ca="1">COUNTIFS(OFFSET($B$10, 0, 0, ROW()-9, 1), SERVICE[[#This Row],[Employee ID]], OFFSET($F$10, 0, 0, ROW()-9, 1), SERVICE[[#This Row],[Resources Role]])</f>
        <v>0</v>
      </c>
      <c r="Z1309" s="388">
        <f ca="1">COUNTIFS(OFFSET($F$10, 0, 0, ROW()-9, 1), SERVICE[[#This Row],[Resources Role]], OFFSET($H$10, 0, 0, ROW()-9, 1), SERVICE[[#This Row],[Booking]])</f>
        <v>0</v>
      </c>
    </row>
    <row r="1310" spans="1:26" x14ac:dyDescent="0.25">
      <c r="A1310" s="6" t="str">
        <f ca="1">no.</f>
        <v/>
      </c>
      <c r="E1310" s="4" t="str">
        <f ca="1">position</f>
        <v/>
      </c>
      <c r="J1310" s="318"/>
      <c r="M1310" s="4"/>
      <c r="O1310" s="6"/>
      <c r="Q1310" s="20"/>
      <c r="R1310" s="5" t="str">
        <f ca="1">score</f>
        <v/>
      </c>
      <c r="S1310" s="7" t="str">
        <f ca="1">rescore_svc</f>
        <v/>
      </c>
      <c r="U1310" s="11" t="str">
        <f ca="1">price</f>
        <v/>
      </c>
      <c r="V1310" s="4"/>
      <c r="Y1310" s="388">
        <f ca="1">COUNTIFS(OFFSET($B$10, 0, 0, ROW()-9, 1), SERVICE[[#This Row],[Employee ID]], OFFSET($F$10, 0, 0, ROW()-9, 1), SERVICE[[#This Row],[Resources Role]])</f>
        <v>0</v>
      </c>
      <c r="Z1310" s="388">
        <f ca="1">COUNTIFS(OFFSET($F$10, 0, 0, ROW()-9, 1), SERVICE[[#This Row],[Resources Role]], OFFSET($H$10, 0, 0, ROW()-9, 1), SERVICE[[#This Row],[Booking]])</f>
        <v>0</v>
      </c>
    </row>
    <row r="1311" spans="1:26" x14ac:dyDescent="0.25">
      <c r="A1311" s="6" t="str">
        <f ca="1">no.</f>
        <v/>
      </c>
      <c r="E1311" s="4" t="str">
        <f ca="1">position</f>
        <v/>
      </c>
      <c r="J1311" s="318"/>
      <c r="M1311" s="4"/>
      <c r="O1311" s="6"/>
      <c r="Q1311" s="20"/>
      <c r="R1311" s="5" t="str">
        <f ca="1">score</f>
        <v/>
      </c>
      <c r="S1311" s="7" t="str">
        <f ca="1">rescore_svc</f>
        <v/>
      </c>
      <c r="U1311" s="11" t="str">
        <f ca="1">price</f>
        <v/>
      </c>
      <c r="V1311" s="4"/>
      <c r="Y1311" s="388">
        <f ca="1">COUNTIFS(OFFSET($B$10, 0, 0, ROW()-9, 1), SERVICE[[#This Row],[Employee ID]], OFFSET($F$10, 0, 0, ROW()-9, 1), SERVICE[[#This Row],[Resources Role]])</f>
        <v>0</v>
      </c>
      <c r="Z1311" s="388">
        <f ca="1">COUNTIFS(OFFSET($F$10, 0, 0, ROW()-9, 1), SERVICE[[#This Row],[Resources Role]], OFFSET($H$10, 0, 0, ROW()-9, 1), SERVICE[[#This Row],[Booking]])</f>
        <v>0</v>
      </c>
    </row>
    <row r="1312" spans="1:26" x14ac:dyDescent="0.25">
      <c r="A1312" s="6" t="str">
        <f ca="1">no.</f>
        <v/>
      </c>
      <c r="E1312" s="4" t="str">
        <f ca="1">position</f>
        <v/>
      </c>
      <c r="J1312" s="318"/>
      <c r="M1312" s="4"/>
      <c r="O1312" s="6"/>
      <c r="Q1312" s="20"/>
      <c r="R1312" s="5" t="str">
        <f ca="1">score</f>
        <v/>
      </c>
      <c r="S1312" s="7" t="str">
        <f ca="1">rescore_svc</f>
        <v/>
      </c>
      <c r="U1312" s="11" t="str">
        <f ca="1">price</f>
        <v/>
      </c>
      <c r="V1312" s="4"/>
      <c r="Y1312" s="388">
        <f ca="1">COUNTIFS(OFFSET($B$10, 0, 0, ROW()-9, 1), SERVICE[[#This Row],[Employee ID]], OFFSET($F$10, 0, 0, ROW()-9, 1), SERVICE[[#This Row],[Resources Role]])</f>
        <v>0</v>
      </c>
      <c r="Z1312" s="388">
        <f ca="1">COUNTIFS(OFFSET($F$10, 0, 0, ROW()-9, 1), SERVICE[[#This Row],[Resources Role]], OFFSET($H$10, 0, 0, ROW()-9, 1), SERVICE[[#This Row],[Booking]])</f>
        <v>0</v>
      </c>
    </row>
    <row r="1313" spans="1:26" x14ac:dyDescent="0.25">
      <c r="A1313" s="6" t="str">
        <f ca="1">no.</f>
        <v/>
      </c>
      <c r="E1313" s="4" t="str">
        <f ca="1">position</f>
        <v/>
      </c>
      <c r="J1313" s="318"/>
      <c r="M1313" s="4"/>
      <c r="O1313" s="6"/>
      <c r="Q1313" s="20"/>
      <c r="R1313" s="5" t="str">
        <f ca="1">score</f>
        <v/>
      </c>
      <c r="S1313" s="7" t="str">
        <f ca="1">rescore_svc</f>
        <v/>
      </c>
      <c r="U1313" s="11" t="str">
        <f ca="1">price</f>
        <v/>
      </c>
      <c r="V1313" s="4"/>
      <c r="Y1313" s="388">
        <f ca="1">COUNTIFS(OFFSET($B$10, 0, 0, ROW()-9, 1), SERVICE[[#This Row],[Employee ID]], OFFSET($F$10, 0, 0, ROW()-9, 1), SERVICE[[#This Row],[Resources Role]])</f>
        <v>0</v>
      </c>
      <c r="Z1313" s="388">
        <f ca="1">COUNTIFS(OFFSET($F$10, 0, 0, ROW()-9, 1), SERVICE[[#This Row],[Resources Role]], OFFSET($H$10, 0, 0, ROW()-9, 1), SERVICE[[#This Row],[Booking]])</f>
        <v>0</v>
      </c>
    </row>
    <row r="1314" spans="1:26" x14ac:dyDescent="0.25">
      <c r="A1314" s="6" t="str">
        <f ca="1">no.</f>
        <v/>
      </c>
      <c r="E1314" s="4" t="str">
        <f ca="1">position</f>
        <v/>
      </c>
      <c r="J1314" s="318"/>
      <c r="M1314" s="4"/>
      <c r="O1314" s="6"/>
      <c r="Q1314" s="20"/>
      <c r="R1314" s="5" t="str">
        <f ca="1">score</f>
        <v/>
      </c>
      <c r="S1314" s="7" t="str">
        <f ca="1">rescore_svc</f>
        <v/>
      </c>
      <c r="U1314" s="11" t="str">
        <f ca="1">price</f>
        <v/>
      </c>
      <c r="V1314" s="4"/>
      <c r="Y1314" s="388">
        <f ca="1">COUNTIFS(OFFSET($B$10, 0, 0, ROW()-9, 1), SERVICE[[#This Row],[Employee ID]], OFFSET($F$10, 0, 0, ROW()-9, 1), SERVICE[[#This Row],[Resources Role]])</f>
        <v>0</v>
      </c>
      <c r="Z1314" s="388">
        <f ca="1">COUNTIFS(OFFSET($F$10, 0, 0, ROW()-9, 1), SERVICE[[#This Row],[Resources Role]], OFFSET($H$10, 0, 0, ROW()-9, 1), SERVICE[[#This Row],[Booking]])</f>
        <v>0</v>
      </c>
    </row>
    <row r="1315" spans="1:26" x14ac:dyDescent="0.25">
      <c r="A1315" s="6" t="str">
        <f ca="1">no.</f>
        <v/>
      </c>
      <c r="E1315" s="4" t="str">
        <f ca="1">position</f>
        <v/>
      </c>
      <c r="J1315" s="318"/>
      <c r="M1315" s="4"/>
      <c r="O1315" s="6"/>
      <c r="Q1315" s="20"/>
      <c r="R1315" s="5" t="str">
        <f ca="1">score</f>
        <v/>
      </c>
      <c r="S1315" s="7" t="str">
        <f ca="1">rescore_svc</f>
        <v/>
      </c>
      <c r="U1315" s="11" t="str">
        <f ca="1">price</f>
        <v/>
      </c>
      <c r="V1315" s="4"/>
      <c r="Y1315" s="388">
        <f ca="1">COUNTIFS(OFFSET($B$10, 0, 0, ROW()-9, 1), SERVICE[[#This Row],[Employee ID]], OFFSET($F$10, 0, 0, ROW()-9, 1), SERVICE[[#This Row],[Resources Role]])</f>
        <v>0</v>
      </c>
      <c r="Z1315" s="388">
        <f ca="1">COUNTIFS(OFFSET($F$10, 0, 0, ROW()-9, 1), SERVICE[[#This Row],[Resources Role]], OFFSET($H$10, 0, 0, ROW()-9, 1), SERVICE[[#This Row],[Booking]])</f>
        <v>0</v>
      </c>
    </row>
    <row r="1316" spans="1:26" x14ac:dyDescent="0.25">
      <c r="A1316" s="6" t="str">
        <f ca="1">no.</f>
        <v/>
      </c>
      <c r="E1316" s="4" t="str">
        <f ca="1">position</f>
        <v/>
      </c>
      <c r="J1316" s="318"/>
      <c r="M1316" s="4"/>
      <c r="O1316" s="6"/>
      <c r="Q1316" s="20"/>
      <c r="R1316" s="5" t="str">
        <f ca="1">score</f>
        <v/>
      </c>
      <c r="S1316" s="7" t="str">
        <f ca="1">rescore_svc</f>
        <v/>
      </c>
      <c r="U1316" s="11" t="str">
        <f ca="1">price</f>
        <v/>
      </c>
      <c r="V1316" s="4"/>
      <c r="Y1316" s="388">
        <f ca="1">COUNTIFS(OFFSET($B$10, 0, 0, ROW()-9, 1), SERVICE[[#This Row],[Employee ID]], OFFSET($F$10, 0, 0, ROW()-9, 1), SERVICE[[#This Row],[Resources Role]])</f>
        <v>0</v>
      </c>
      <c r="Z1316" s="388">
        <f ca="1">COUNTIFS(OFFSET($F$10, 0, 0, ROW()-9, 1), SERVICE[[#This Row],[Resources Role]], OFFSET($H$10, 0, 0, ROW()-9, 1), SERVICE[[#This Row],[Booking]])</f>
        <v>0</v>
      </c>
    </row>
    <row r="1317" spans="1:26" x14ac:dyDescent="0.25">
      <c r="A1317" s="6" t="str">
        <f ca="1">no.</f>
        <v/>
      </c>
      <c r="E1317" s="4" t="str">
        <f ca="1">position</f>
        <v/>
      </c>
      <c r="J1317" s="318"/>
      <c r="M1317" s="4"/>
      <c r="O1317" s="6"/>
      <c r="Q1317" s="20"/>
      <c r="R1317" s="5" t="str">
        <f ca="1">score</f>
        <v/>
      </c>
      <c r="S1317" s="7" t="str">
        <f ca="1">rescore_svc</f>
        <v/>
      </c>
      <c r="U1317" s="11" t="str">
        <f ca="1">price</f>
        <v/>
      </c>
      <c r="V1317" s="4"/>
      <c r="Y1317" s="388">
        <f ca="1">COUNTIFS(OFFSET($B$10, 0, 0, ROW()-9, 1), SERVICE[[#This Row],[Employee ID]], OFFSET($F$10, 0, 0, ROW()-9, 1), SERVICE[[#This Row],[Resources Role]])</f>
        <v>0</v>
      </c>
      <c r="Z1317" s="388">
        <f ca="1">COUNTIFS(OFFSET($F$10, 0, 0, ROW()-9, 1), SERVICE[[#This Row],[Resources Role]], OFFSET($H$10, 0, 0, ROW()-9, 1), SERVICE[[#This Row],[Booking]])</f>
        <v>0</v>
      </c>
    </row>
    <row r="1318" spans="1:26" x14ac:dyDescent="0.25">
      <c r="A1318" s="6" t="str">
        <f ca="1">no.</f>
        <v/>
      </c>
      <c r="E1318" s="4" t="str">
        <f ca="1">position</f>
        <v/>
      </c>
      <c r="J1318" s="318"/>
      <c r="M1318" s="4"/>
      <c r="O1318" s="6"/>
      <c r="Q1318" s="20"/>
      <c r="R1318" s="5" t="str">
        <f ca="1">score</f>
        <v/>
      </c>
      <c r="S1318" s="7" t="str">
        <f ca="1">rescore_svc</f>
        <v/>
      </c>
      <c r="U1318" s="11" t="str">
        <f ca="1">price</f>
        <v/>
      </c>
      <c r="V1318" s="4"/>
      <c r="Y1318" s="388">
        <f ca="1">COUNTIFS(OFFSET($B$10, 0, 0, ROW()-9, 1), SERVICE[[#This Row],[Employee ID]], OFFSET($F$10, 0, 0, ROW()-9, 1), SERVICE[[#This Row],[Resources Role]])</f>
        <v>0</v>
      </c>
      <c r="Z1318" s="388">
        <f ca="1">COUNTIFS(OFFSET($F$10, 0, 0, ROW()-9, 1), SERVICE[[#This Row],[Resources Role]], OFFSET($H$10, 0, 0, ROW()-9, 1), SERVICE[[#This Row],[Booking]])</f>
        <v>0</v>
      </c>
    </row>
    <row r="1319" spans="1:26" x14ac:dyDescent="0.25">
      <c r="A1319" s="6" t="str">
        <f ca="1">no.</f>
        <v/>
      </c>
      <c r="E1319" s="4" t="str">
        <f ca="1">position</f>
        <v/>
      </c>
      <c r="J1319" s="318"/>
      <c r="M1319" s="4"/>
      <c r="O1319" s="6"/>
      <c r="Q1319" s="20"/>
      <c r="R1319" s="5" t="str">
        <f ca="1">score</f>
        <v/>
      </c>
      <c r="S1319" s="7" t="str">
        <f ca="1">rescore_svc</f>
        <v/>
      </c>
      <c r="U1319" s="11" t="str">
        <f ca="1">price</f>
        <v/>
      </c>
      <c r="V1319" s="4"/>
      <c r="Y1319" s="388">
        <f ca="1">COUNTIFS(OFFSET($B$10, 0, 0, ROW()-9, 1), SERVICE[[#This Row],[Employee ID]], OFFSET($F$10, 0, 0, ROW()-9, 1), SERVICE[[#This Row],[Resources Role]])</f>
        <v>0</v>
      </c>
      <c r="Z1319" s="388">
        <f ca="1">COUNTIFS(OFFSET($F$10, 0, 0, ROW()-9, 1), SERVICE[[#This Row],[Resources Role]], OFFSET($H$10, 0, 0, ROW()-9, 1), SERVICE[[#This Row],[Booking]])</f>
        <v>0</v>
      </c>
    </row>
    <row r="1320" spans="1:26" x14ac:dyDescent="0.25">
      <c r="A1320" s="6" t="str">
        <f ca="1">no.</f>
        <v/>
      </c>
      <c r="E1320" s="4" t="str">
        <f ca="1">position</f>
        <v/>
      </c>
      <c r="J1320" s="318"/>
      <c r="M1320" s="4"/>
      <c r="O1320" s="6"/>
      <c r="Q1320" s="20"/>
      <c r="R1320" s="5" t="str">
        <f ca="1">score</f>
        <v/>
      </c>
      <c r="S1320" s="7" t="str">
        <f ca="1">rescore_svc</f>
        <v/>
      </c>
      <c r="U1320" s="11" t="str">
        <f ca="1">price</f>
        <v/>
      </c>
      <c r="V1320" s="4"/>
      <c r="Y1320" s="388">
        <f ca="1">COUNTIFS(OFFSET($B$10, 0, 0, ROW()-9, 1), SERVICE[[#This Row],[Employee ID]], OFFSET($F$10, 0, 0, ROW()-9, 1), SERVICE[[#This Row],[Resources Role]])</f>
        <v>0</v>
      </c>
      <c r="Z1320" s="388">
        <f ca="1">COUNTIFS(OFFSET($F$10, 0, 0, ROW()-9, 1), SERVICE[[#This Row],[Resources Role]], OFFSET($H$10, 0, 0, ROW()-9, 1), SERVICE[[#This Row],[Booking]])</f>
        <v>0</v>
      </c>
    </row>
    <row r="1321" spans="1:26" x14ac:dyDescent="0.25">
      <c r="A1321" s="6" t="str">
        <f ca="1">no.</f>
        <v/>
      </c>
      <c r="E1321" s="4" t="str">
        <f ca="1">position</f>
        <v/>
      </c>
      <c r="J1321" s="318"/>
      <c r="M1321" s="4"/>
      <c r="O1321" s="6"/>
      <c r="Q1321" s="20"/>
      <c r="R1321" s="5" t="str">
        <f ca="1">score</f>
        <v/>
      </c>
      <c r="S1321" s="7" t="str">
        <f ca="1">rescore_svc</f>
        <v/>
      </c>
      <c r="U1321" s="11" t="str">
        <f ca="1">price</f>
        <v/>
      </c>
      <c r="V1321" s="4"/>
      <c r="Y1321" s="388">
        <f ca="1">COUNTIFS(OFFSET($B$10, 0, 0, ROW()-9, 1), SERVICE[[#This Row],[Employee ID]], OFFSET($F$10, 0, 0, ROW()-9, 1), SERVICE[[#This Row],[Resources Role]])</f>
        <v>0</v>
      </c>
      <c r="Z1321" s="388">
        <f ca="1">COUNTIFS(OFFSET($F$10, 0, 0, ROW()-9, 1), SERVICE[[#This Row],[Resources Role]], OFFSET($H$10, 0, 0, ROW()-9, 1), SERVICE[[#This Row],[Booking]])</f>
        <v>0</v>
      </c>
    </row>
    <row r="1322" spans="1:26" x14ac:dyDescent="0.25">
      <c r="A1322" s="6" t="str">
        <f ca="1">no.</f>
        <v/>
      </c>
      <c r="E1322" s="4" t="str">
        <f ca="1">position</f>
        <v/>
      </c>
      <c r="J1322" s="318"/>
      <c r="M1322" s="4"/>
      <c r="O1322" s="6"/>
      <c r="Q1322" s="20"/>
      <c r="R1322" s="5" t="str">
        <f ca="1">score</f>
        <v/>
      </c>
      <c r="S1322" s="7" t="str">
        <f ca="1">rescore_svc</f>
        <v/>
      </c>
      <c r="U1322" s="11" t="str">
        <f ca="1">price</f>
        <v/>
      </c>
      <c r="V1322" s="4"/>
      <c r="Y1322" s="388">
        <f ca="1">COUNTIFS(OFFSET($B$10, 0, 0, ROW()-9, 1), SERVICE[[#This Row],[Employee ID]], OFFSET($F$10, 0, 0, ROW()-9, 1), SERVICE[[#This Row],[Resources Role]])</f>
        <v>0</v>
      </c>
      <c r="Z1322" s="388">
        <f ca="1">COUNTIFS(OFFSET($F$10, 0, 0, ROW()-9, 1), SERVICE[[#This Row],[Resources Role]], OFFSET($H$10, 0, 0, ROW()-9, 1), SERVICE[[#This Row],[Booking]])</f>
        <v>0</v>
      </c>
    </row>
    <row r="1323" spans="1:26" x14ac:dyDescent="0.25">
      <c r="A1323" s="6" t="str">
        <f ca="1">no.</f>
        <v/>
      </c>
      <c r="E1323" s="4" t="str">
        <f ca="1">position</f>
        <v/>
      </c>
      <c r="J1323" s="318"/>
      <c r="M1323" s="4"/>
      <c r="O1323" s="6"/>
      <c r="Q1323" s="20"/>
      <c r="R1323" s="5" t="str">
        <f ca="1">score</f>
        <v/>
      </c>
      <c r="S1323" s="7" t="str">
        <f ca="1">rescore_svc</f>
        <v/>
      </c>
      <c r="U1323" s="11" t="str">
        <f ca="1">price</f>
        <v/>
      </c>
      <c r="V1323" s="4"/>
      <c r="Y1323" s="388">
        <f ca="1">COUNTIFS(OFFSET($B$10, 0, 0, ROW()-9, 1), SERVICE[[#This Row],[Employee ID]], OFFSET($F$10, 0, 0, ROW()-9, 1), SERVICE[[#This Row],[Resources Role]])</f>
        <v>0</v>
      </c>
      <c r="Z1323" s="388">
        <f ca="1">COUNTIFS(OFFSET($F$10, 0, 0, ROW()-9, 1), SERVICE[[#This Row],[Resources Role]], OFFSET($H$10, 0, 0, ROW()-9, 1), SERVICE[[#This Row],[Booking]])</f>
        <v>0</v>
      </c>
    </row>
    <row r="1324" spans="1:26" x14ac:dyDescent="0.25">
      <c r="A1324" s="6" t="str">
        <f ca="1">no.</f>
        <v/>
      </c>
      <c r="E1324" s="4" t="str">
        <f ca="1">position</f>
        <v/>
      </c>
      <c r="J1324" s="318"/>
      <c r="M1324" s="4"/>
      <c r="O1324" s="6"/>
      <c r="Q1324" s="20"/>
      <c r="R1324" s="5" t="str">
        <f ca="1">score</f>
        <v/>
      </c>
      <c r="S1324" s="7" t="str">
        <f ca="1">rescore_svc</f>
        <v/>
      </c>
      <c r="U1324" s="11" t="str">
        <f ca="1">price</f>
        <v/>
      </c>
      <c r="V1324" s="4"/>
      <c r="Y1324" s="388">
        <f ca="1">COUNTIFS(OFFSET($B$10, 0, 0, ROW()-9, 1), SERVICE[[#This Row],[Employee ID]], OFFSET($F$10, 0, 0, ROW()-9, 1), SERVICE[[#This Row],[Resources Role]])</f>
        <v>0</v>
      </c>
      <c r="Z1324" s="388">
        <f ca="1">COUNTIFS(OFFSET($F$10, 0, 0, ROW()-9, 1), SERVICE[[#This Row],[Resources Role]], OFFSET($H$10, 0, 0, ROW()-9, 1), SERVICE[[#This Row],[Booking]])</f>
        <v>0</v>
      </c>
    </row>
    <row r="1325" spans="1:26" x14ac:dyDescent="0.25">
      <c r="A1325" s="6" t="str">
        <f ca="1">no.</f>
        <v/>
      </c>
      <c r="E1325" s="4" t="str">
        <f ca="1">position</f>
        <v/>
      </c>
      <c r="J1325" s="318"/>
      <c r="M1325" s="4"/>
      <c r="O1325" s="6"/>
      <c r="Q1325" s="20"/>
      <c r="R1325" s="5" t="str">
        <f ca="1">score</f>
        <v/>
      </c>
      <c r="S1325" s="7" t="str">
        <f ca="1">rescore_svc</f>
        <v/>
      </c>
      <c r="U1325" s="11" t="str">
        <f ca="1">price</f>
        <v/>
      </c>
      <c r="V1325" s="4"/>
      <c r="Y1325" s="388">
        <f ca="1">COUNTIFS(OFFSET($B$10, 0, 0, ROW()-9, 1), SERVICE[[#This Row],[Employee ID]], OFFSET($F$10, 0, 0, ROW()-9, 1), SERVICE[[#This Row],[Resources Role]])</f>
        <v>0</v>
      </c>
      <c r="Z1325" s="388">
        <f ca="1">COUNTIFS(OFFSET($F$10, 0, 0, ROW()-9, 1), SERVICE[[#This Row],[Resources Role]], OFFSET($H$10, 0, 0, ROW()-9, 1), SERVICE[[#This Row],[Booking]])</f>
        <v>0</v>
      </c>
    </row>
    <row r="1326" spans="1:26" x14ac:dyDescent="0.25">
      <c r="A1326" s="6" t="str">
        <f ca="1">no.</f>
        <v/>
      </c>
      <c r="E1326" s="4" t="str">
        <f ca="1">position</f>
        <v/>
      </c>
      <c r="J1326" s="318"/>
      <c r="M1326" s="4"/>
      <c r="O1326" s="6"/>
      <c r="Q1326" s="20"/>
      <c r="R1326" s="5" t="str">
        <f ca="1">score</f>
        <v/>
      </c>
      <c r="S1326" s="7" t="str">
        <f ca="1">rescore_svc</f>
        <v/>
      </c>
      <c r="U1326" s="11" t="str">
        <f ca="1">price</f>
        <v/>
      </c>
      <c r="V1326" s="4"/>
      <c r="Y1326" s="388">
        <f ca="1">COUNTIFS(OFFSET($B$10, 0, 0, ROW()-9, 1), SERVICE[[#This Row],[Employee ID]], OFFSET($F$10, 0, 0, ROW()-9, 1), SERVICE[[#This Row],[Resources Role]])</f>
        <v>0</v>
      </c>
      <c r="Z1326" s="388">
        <f ca="1">COUNTIFS(OFFSET($F$10, 0, 0, ROW()-9, 1), SERVICE[[#This Row],[Resources Role]], OFFSET($H$10, 0, 0, ROW()-9, 1), SERVICE[[#This Row],[Booking]])</f>
        <v>0</v>
      </c>
    </row>
    <row r="1327" spans="1:26" x14ac:dyDescent="0.25">
      <c r="A1327" s="6" t="str">
        <f ca="1">no.</f>
        <v/>
      </c>
      <c r="E1327" s="4" t="str">
        <f ca="1">position</f>
        <v/>
      </c>
      <c r="J1327" s="318"/>
      <c r="M1327" s="4"/>
      <c r="O1327" s="6"/>
      <c r="Q1327" s="20"/>
      <c r="R1327" s="5" t="str">
        <f ca="1">score</f>
        <v/>
      </c>
      <c r="S1327" s="7" t="str">
        <f ca="1">rescore_svc</f>
        <v/>
      </c>
      <c r="U1327" s="11" t="str">
        <f ca="1">price</f>
        <v/>
      </c>
      <c r="V1327" s="4"/>
      <c r="Y1327" s="388">
        <f ca="1">COUNTIFS(OFFSET($B$10, 0, 0, ROW()-9, 1), SERVICE[[#This Row],[Employee ID]], OFFSET($F$10, 0, 0, ROW()-9, 1), SERVICE[[#This Row],[Resources Role]])</f>
        <v>0</v>
      </c>
      <c r="Z1327" s="388">
        <f ca="1">COUNTIFS(OFFSET($F$10, 0, 0, ROW()-9, 1), SERVICE[[#This Row],[Resources Role]], OFFSET($H$10, 0, 0, ROW()-9, 1), SERVICE[[#This Row],[Booking]])</f>
        <v>0</v>
      </c>
    </row>
    <row r="1328" spans="1:26" x14ac:dyDescent="0.25">
      <c r="A1328" s="6" t="str">
        <f ca="1">no.</f>
        <v/>
      </c>
      <c r="E1328" s="4" t="str">
        <f ca="1">position</f>
        <v/>
      </c>
      <c r="J1328" s="318"/>
      <c r="M1328" s="4"/>
      <c r="O1328" s="6"/>
      <c r="Q1328" s="20"/>
      <c r="R1328" s="5" t="str">
        <f ca="1">score</f>
        <v/>
      </c>
      <c r="S1328" s="7" t="str">
        <f ca="1">rescore_svc</f>
        <v/>
      </c>
      <c r="U1328" s="11" t="str">
        <f ca="1">price</f>
        <v/>
      </c>
      <c r="V1328" s="4"/>
      <c r="Y1328" s="388">
        <f ca="1">COUNTIFS(OFFSET($B$10, 0, 0, ROW()-9, 1), SERVICE[[#This Row],[Employee ID]], OFFSET($F$10, 0, 0, ROW()-9, 1), SERVICE[[#This Row],[Resources Role]])</f>
        <v>0</v>
      </c>
      <c r="Z1328" s="388">
        <f ca="1">COUNTIFS(OFFSET($F$10, 0, 0, ROW()-9, 1), SERVICE[[#This Row],[Resources Role]], OFFSET($H$10, 0, 0, ROW()-9, 1), SERVICE[[#This Row],[Booking]])</f>
        <v>0</v>
      </c>
    </row>
    <row r="1329" spans="1:26" x14ac:dyDescent="0.25">
      <c r="A1329" s="6" t="str">
        <f ca="1">no.</f>
        <v/>
      </c>
      <c r="E1329" s="4" t="str">
        <f ca="1">position</f>
        <v/>
      </c>
      <c r="J1329" s="318"/>
      <c r="M1329" s="4"/>
      <c r="O1329" s="6"/>
      <c r="Q1329" s="20"/>
      <c r="R1329" s="5" t="str">
        <f ca="1">score</f>
        <v/>
      </c>
      <c r="S1329" s="7" t="str">
        <f ca="1">rescore_svc</f>
        <v/>
      </c>
      <c r="U1329" s="11" t="str">
        <f ca="1">price</f>
        <v/>
      </c>
      <c r="V1329" s="4"/>
      <c r="Y1329" s="388">
        <f ca="1">COUNTIFS(OFFSET($B$10, 0, 0, ROW()-9, 1), SERVICE[[#This Row],[Employee ID]], OFFSET($F$10, 0, 0, ROW()-9, 1), SERVICE[[#This Row],[Resources Role]])</f>
        <v>0</v>
      </c>
      <c r="Z1329" s="388">
        <f ca="1">COUNTIFS(OFFSET($F$10, 0, 0, ROW()-9, 1), SERVICE[[#This Row],[Resources Role]], OFFSET($H$10, 0, 0, ROW()-9, 1), SERVICE[[#This Row],[Booking]])</f>
        <v>0</v>
      </c>
    </row>
    <row r="1330" spans="1:26" x14ac:dyDescent="0.25">
      <c r="A1330" s="6" t="str">
        <f ca="1">no.</f>
        <v/>
      </c>
      <c r="E1330" s="4" t="str">
        <f ca="1">position</f>
        <v/>
      </c>
      <c r="J1330" s="318"/>
      <c r="M1330" s="4"/>
      <c r="O1330" s="6"/>
      <c r="Q1330" s="20"/>
      <c r="R1330" s="5" t="str">
        <f ca="1">score</f>
        <v/>
      </c>
      <c r="S1330" s="7" t="str">
        <f ca="1">rescore_svc</f>
        <v/>
      </c>
      <c r="U1330" s="11" t="str">
        <f ca="1">price</f>
        <v/>
      </c>
      <c r="V1330" s="4"/>
      <c r="Y1330" s="388">
        <f ca="1">COUNTIFS(OFFSET($B$10, 0, 0, ROW()-9, 1), SERVICE[[#This Row],[Employee ID]], OFFSET($F$10, 0, 0, ROW()-9, 1), SERVICE[[#This Row],[Resources Role]])</f>
        <v>0</v>
      </c>
      <c r="Z1330" s="388">
        <f ca="1">COUNTIFS(OFFSET($F$10, 0, 0, ROW()-9, 1), SERVICE[[#This Row],[Resources Role]], OFFSET($H$10, 0, 0, ROW()-9, 1), SERVICE[[#This Row],[Booking]])</f>
        <v>0</v>
      </c>
    </row>
    <row r="1331" spans="1:26" x14ac:dyDescent="0.25">
      <c r="A1331" s="6" t="str">
        <f ca="1">no.</f>
        <v/>
      </c>
      <c r="E1331" s="4" t="str">
        <f ca="1">position</f>
        <v/>
      </c>
      <c r="J1331" s="318"/>
      <c r="M1331" s="4"/>
      <c r="O1331" s="6"/>
      <c r="Q1331" s="20"/>
      <c r="R1331" s="5" t="str">
        <f ca="1">score</f>
        <v/>
      </c>
      <c r="S1331" s="7" t="str">
        <f ca="1">rescore_svc</f>
        <v/>
      </c>
      <c r="U1331" s="11" t="str">
        <f ca="1">price</f>
        <v/>
      </c>
      <c r="V1331" s="4"/>
      <c r="Y1331" s="388">
        <f ca="1">COUNTIFS(OFFSET($B$10, 0, 0, ROW()-9, 1), SERVICE[[#This Row],[Employee ID]], OFFSET($F$10, 0, 0, ROW()-9, 1), SERVICE[[#This Row],[Resources Role]])</f>
        <v>0</v>
      </c>
      <c r="Z1331" s="388">
        <f ca="1">COUNTIFS(OFFSET($F$10, 0, 0, ROW()-9, 1), SERVICE[[#This Row],[Resources Role]], OFFSET($H$10, 0, 0, ROW()-9, 1), SERVICE[[#This Row],[Booking]])</f>
        <v>0</v>
      </c>
    </row>
    <row r="1332" spans="1:26" x14ac:dyDescent="0.25">
      <c r="A1332" s="6" t="str">
        <f ca="1">no.</f>
        <v/>
      </c>
      <c r="E1332" s="4" t="str">
        <f ca="1">position</f>
        <v/>
      </c>
      <c r="J1332" s="318"/>
      <c r="M1332" s="4"/>
      <c r="O1332" s="6"/>
      <c r="Q1332" s="20"/>
      <c r="R1332" s="5" t="str">
        <f ca="1">score</f>
        <v/>
      </c>
      <c r="S1332" s="7" t="str">
        <f ca="1">rescore_svc</f>
        <v/>
      </c>
      <c r="U1332" s="11" t="str">
        <f ca="1">price</f>
        <v/>
      </c>
      <c r="V1332" s="4"/>
      <c r="Y1332" s="388">
        <f ca="1">COUNTIFS(OFFSET($B$10, 0, 0, ROW()-9, 1), SERVICE[[#This Row],[Employee ID]], OFFSET($F$10, 0, 0, ROW()-9, 1), SERVICE[[#This Row],[Resources Role]])</f>
        <v>0</v>
      </c>
      <c r="Z1332" s="388">
        <f ca="1">COUNTIFS(OFFSET($F$10, 0, 0, ROW()-9, 1), SERVICE[[#This Row],[Resources Role]], OFFSET($H$10, 0, 0, ROW()-9, 1), SERVICE[[#This Row],[Booking]])</f>
        <v>0</v>
      </c>
    </row>
    <row r="1333" spans="1:26" x14ac:dyDescent="0.25">
      <c r="A1333" s="6" t="str">
        <f ca="1">no.</f>
        <v/>
      </c>
      <c r="E1333" s="4" t="str">
        <f ca="1">position</f>
        <v/>
      </c>
      <c r="J1333" s="318"/>
      <c r="M1333" s="4"/>
      <c r="O1333" s="6"/>
      <c r="Q1333" s="20"/>
      <c r="R1333" s="5" t="str">
        <f ca="1">score</f>
        <v/>
      </c>
      <c r="S1333" s="7" t="str">
        <f ca="1">rescore_svc</f>
        <v/>
      </c>
      <c r="U1333" s="11" t="str">
        <f ca="1">price</f>
        <v/>
      </c>
      <c r="V1333" s="4"/>
      <c r="Y1333" s="388">
        <f ca="1">COUNTIFS(OFFSET($B$10, 0, 0, ROW()-9, 1), SERVICE[[#This Row],[Employee ID]], OFFSET($F$10, 0, 0, ROW()-9, 1), SERVICE[[#This Row],[Resources Role]])</f>
        <v>0</v>
      </c>
      <c r="Z1333" s="388">
        <f ca="1">COUNTIFS(OFFSET($F$10, 0, 0, ROW()-9, 1), SERVICE[[#This Row],[Resources Role]], OFFSET($H$10, 0, 0, ROW()-9, 1), SERVICE[[#This Row],[Booking]])</f>
        <v>0</v>
      </c>
    </row>
    <row r="1334" spans="1:26" x14ac:dyDescent="0.25">
      <c r="A1334" s="6" t="str">
        <f ca="1">no.</f>
        <v/>
      </c>
      <c r="E1334" s="4" t="str">
        <f ca="1">position</f>
        <v/>
      </c>
      <c r="J1334" s="318"/>
      <c r="M1334" s="4"/>
      <c r="O1334" s="6"/>
      <c r="Q1334" s="20"/>
      <c r="R1334" s="5" t="str">
        <f ca="1">score</f>
        <v/>
      </c>
      <c r="S1334" s="7" t="str">
        <f ca="1">rescore_svc</f>
        <v/>
      </c>
      <c r="U1334" s="11" t="str">
        <f ca="1">price</f>
        <v/>
      </c>
      <c r="V1334" s="4"/>
      <c r="Y1334" s="388">
        <f ca="1">COUNTIFS(OFFSET($B$10, 0, 0, ROW()-9, 1), SERVICE[[#This Row],[Employee ID]], OFFSET($F$10, 0, 0, ROW()-9, 1), SERVICE[[#This Row],[Resources Role]])</f>
        <v>0</v>
      </c>
      <c r="Z1334" s="388">
        <f ca="1">COUNTIFS(OFFSET($F$10, 0, 0, ROW()-9, 1), SERVICE[[#This Row],[Resources Role]], OFFSET($H$10, 0, 0, ROW()-9, 1), SERVICE[[#This Row],[Booking]])</f>
        <v>0</v>
      </c>
    </row>
    <row r="1335" spans="1:26" x14ac:dyDescent="0.25">
      <c r="A1335" s="6" t="str">
        <f ca="1">no.</f>
        <v/>
      </c>
      <c r="E1335" s="4" t="str">
        <f ca="1">position</f>
        <v/>
      </c>
      <c r="J1335" s="318"/>
      <c r="M1335" s="4"/>
      <c r="O1335" s="6"/>
      <c r="Q1335" s="20"/>
      <c r="R1335" s="5" t="str">
        <f ca="1">score</f>
        <v/>
      </c>
      <c r="S1335" s="7" t="str">
        <f ca="1">rescore_svc</f>
        <v/>
      </c>
      <c r="U1335" s="11" t="str">
        <f ca="1">price</f>
        <v/>
      </c>
      <c r="V1335" s="4"/>
      <c r="Y1335" s="388">
        <f ca="1">COUNTIFS(OFFSET($B$10, 0, 0, ROW()-9, 1), SERVICE[[#This Row],[Employee ID]], OFFSET($F$10, 0, 0, ROW()-9, 1), SERVICE[[#This Row],[Resources Role]])</f>
        <v>0</v>
      </c>
      <c r="Z1335" s="388">
        <f ca="1">COUNTIFS(OFFSET($F$10, 0, 0, ROW()-9, 1), SERVICE[[#This Row],[Resources Role]], OFFSET($H$10, 0, 0, ROW()-9, 1), SERVICE[[#This Row],[Booking]])</f>
        <v>0</v>
      </c>
    </row>
    <row r="1336" spans="1:26" x14ac:dyDescent="0.25">
      <c r="A1336" s="6" t="str">
        <f ca="1">no.</f>
        <v/>
      </c>
      <c r="E1336" s="4" t="str">
        <f ca="1">position</f>
        <v/>
      </c>
      <c r="J1336" s="318"/>
      <c r="M1336" s="4"/>
      <c r="O1336" s="6"/>
      <c r="Q1336" s="20"/>
      <c r="R1336" s="5" t="str">
        <f ca="1">score</f>
        <v/>
      </c>
      <c r="S1336" s="7" t="str">
        <f ca="1">rescore_svc</f>
        <v/>
      </c>
      <c r="U1336" s="11" t="str">
        <f ca="1">price</f>
        <v/>
      </c>
      <c r="V1336" s="4"/>
      <c r="Y1336" s="388">
        <f ca="1">COUNTIFS(OFFSET($B$10, 0, 0, ROW()-9, 1), SERVICE[[#This Row],[Employee ID]], OFFSET($F$10, 0, 0, ROW()-9, 1), SERVICE[[#This Row],[Resources Role]])</f>
        <v>0</v>
      </c>
      <c r="Z1336" s="388">
        <f ca="1">COUNTIFS(OFFSET($F$10, 0, 0, ROW()-9, 1), SERVICE[[#This Row],[Resources Role]], OFFSET($H$10, 0, 0, ROW()-9, 1), SERVICE[[#This Row],[Booking]])</f>
        <v>0</v>
      </c>
    </row>
    <row r="1337" spans="1:26" x14ac:dyDescent="0.25">
      <c r="A1337" s="6" t="str">
        <f ca="1">no.</f>
        <v/>
      </c>
      <c r="E1337" s="4" t="str">
        <f ca="1">position</f>
        <v/>
      </c>
      <c r="J1337" s="318"/>
      <c r="M1337" s="4"/>
      <c r="O1337" s="6"/>
      <c r="Q1337" s="20"/>
      <c r="R1337" s="5" t="str">
        <f ca="1">score</f>
        <v/>
      </c>
      <c r="S1337" s="7" t="str">
        <f ca="1">rescore_svc</f>
        <v/>
      </c>
      <c r="U1337" s="11" t="str">
        <f ca="1">price</f>
        <v/>
      </c>
      <c r="V1337" s="4"/>
      <c r="Y1337" s="388">
        <f ca="1">COUNTIFS(OFFSET($B$10, 0, 0, ROW()-9, 1), SERVICE[[#This Row],[Employee ID]], OFFSET($F$10, 0, 0, ROW()-9, 1), SERVICE[[#This Row],[Resources Role]])</f>
        <v>0</v>
      </c>
      <c r="Z1337" s="388">
        <f ca="1">COUNTIFS(OFFSET($F$10, 0, 0, ROW()-9, 1), SERVICE[[#This Row],[Resources Role]], OFFSET($H$10, 0, 0, ROW()-9, 1), SERVICE[[#This Row],[Booking]])</f>
        <v>0</v>
      </c>
    </row>
    <row r="1338" spans="1:26" x14ac:dyDescent="0.25">
      <c r="A1338" s="6" t="str">
        <f ca="1">no.</f>
        <v/>
      </c>
      <c r="E1338" s="4" t="str">
        <f ca="1">position</f>
        <v/>
      </c>
      <c r="J1338" s="318"/>
      <c r="M1338" s="4"/>
      <c r="O1338" s="6"/>
      <c r="Q1338" s="20"/>
      <c r="R1338" s="5" t="str">
        <f ca="1">score</f>
        <v/>
      </c>
      <c r="S1338" s="7" t="str">
        <f ca="1">rescore_svc</f>
        <v/>
      </c>
      <c r="U1338" s="11" t="str">
        <f ca="1">price</f>
        <v/>
      </c>
      <c r="V1338" s="4"/>
      <c r="Y1338" s="388">
        <f ca="1">COUNTIFS(OFFSET($B$10, 0, 0, ROW()-9, 1), SERVICE[[#This Row],[Employee ID]], OFFSET($F$10, 0, 0, ROW()-9, 1), SERVICE[[#This Row],[Resources Role]])</f>
        <v>0</v>
      </c>
      <c r="Z1338" s="388">
        <f ca="1">COUNTIFS(OFFSET($F$10, 0, 0, ROW()-9, 1), SERVICE[[#This Row],[Resources Role]], OFFSET($H$10, 0, 0, ROW()-9, 1), SERVICE[[#This Row],[Booking]])</f>
        <v>0</v>
      </c>
    </row>
    <row r="1339" spans="1:26" x14ac:dyDescent="0.25">
      <c r="A1339" s="6" t="str">
        <f ca="1">no.</f>
        <v/>
      </c>
      <c r="E1339" s="4" t="str">
        <f ca="1">position</f>
        <v/>
      </c>
      <c r="J1339" s="318"/>
      <c r="M1339" s="4"/>
      <c r="O1339" s="6"/>
      <c r="Q1339" s="20"/>
      <c r="R1339" s="5" t="str">
        <f ca="1">score</f>
        <v/>
      </c>
      <c r="S1339" s="7" t="str">
        <f ca="1">rescore_svc</f>
        <v/>
      </c>
      <c r="U1339" s="11" t="str">
        <f ca="1">price</f>
        <v/>
      </c>
      <c r="V1339" s="4"/>
      <c r="Y1339" s="388">
        <f ca="1">COUNTIFS(OFFSET($B$10, 0, 0, ROW()-9, 1), SERVICE[[#This Row],[Employee ID]], OFFSET($F$10, 0, 0, ROW()-9, 1), SERVICE[[#This Row],[Resources Role]])</f>
        <v>0</v>
      </c>
      <c r="Z1339" s="388">
        <f ca="1">COUNTIFS(OFFSET($F$10, 0, 0, ROW()-9, 1), SERVICE[[#This Row],[Resources Role]], OFFSET($H$10, 0, 0, ROW()-9, 1), SERVICE[[#This Row],[Booking]])</f>
        <v>0</v>
      </c>
    </row>
    <row r="1340" spans="1:26" x14ac:dyDescent="0.25">
      <c r="A1340" s="6" t="str">
        <f ca="1">no.</f>
        <v/>
      </c>
      <c r="E1340" s="4" t="str">
        <f ca="1">position</f>
        <v/>
      </c>
      <c r="J1340" s="318"/>
      <c r="M1340" s="4"/>
      <c r="O1340" s="6"/>
      <c r="Q1340" s="20"/>
      <c r="R1340" s="5" t="str">
        <f ca="1">score</f>
        <v/>
      </c>
      <c r="S1340" s="7" t="str">
        <f ca="1">rescore_svc</f>
        <v/>
      </c>
      <c r="U1340" s="11" t="str">
        <f ca="1">price</f>
        <v/>
      </c>
      <c r="V1340" s="4"/>
      <c r="Y1340" s="388">
        <f ca="1">COUNTIFS(OFFSET($B$10, 0, 0, ROW()-9, 1), SERVICE[[#This Row],[Employee ID]], OFFSET($F$10, 0, 0, ROW()-9, 1), SERVICE[[#This Row],[Resources Role]])</f>
        <v>0</v>
      </c>
      <c r="Z1340" s="388">
        <f ca="1">COUNTIFS(OFFSET($F$10, 0, 0, ROW()-9, 1), SERVICE[[#This Row],[Resources Role]], OFFSET($H$10, 0, 0, ROW()-9, 1), SERVICE[[#This Row],[Booking]])</f>
        <v>0</v>
      </c>
    </row>
    <row r="1341" spans="1:26" x14ac:dyDescent="0.25">
      <c r="A1341" s="6" t="str">
        <f ca="1">no.</f>
        <v/>
      </c>
      <c r="E1341" s="4" t="str">
        <f ca="1">position</f>
        <v/>
      </c>
      <c r="J1341" s="318"/>
      <c r="M1341" s="4"/>
      <c r="O1341" s="6"/>
      <c r="Q1341" s="20"/>
      <c r="R1341" s="5" t="str">
        <f ca="1">score</f>
        <v/>
      </c>
      <c r="S1341" s="7" t="str">
        <f ca="1">rescore_svc</f>
        <v/>
      </c>
      <c r="U1341" s="11" t="str">
        <f ca="1">price</f>
        <v/>
      </c>
      <c r="V1341" s="4"/>
      <c r="Y1341" s="388">
        <f ca="1">COUNTIFS(OFFSET($B$10, 0, 0, ROW()-9, 1), SERVICE[[#This Row],[Employee ID]], OFFSET($F$10, 0, 0, ROW()-9, 1), SERVICE[[#This Row],[Resources Role]])</f>
        <v>0</v>
      </c>
      <c r="Z1341" s="388">
        <f ca="1">COUNTIFS(OFFSET($F$10, 0, 0, ROW()-9, 1), SERVICE[[#This Row],[Resources Role]], OFFSET($H$10, 0, 0, ROW()-9, 1), SERVICE[[#This Row],[Booking]])</f>
        <v>0</v>
      </c>
    </row>
    <row r="1342" spans="1:26" x14ac:dyDescent="0.25">
      <c r="A1342" s="6" t="str">
        <f ca="1">no.</f>
        <v/>
      </c>
      <c r="E1342" s="4" t="str">
        <f ca="1">position</f>
        <v/>
      </c>
      <c r="J1342" s="318"/>
      <c r="M1342" s="4"/>
      <c r="O1342" s="6"/>
      <c r="Q1342" s="20"/>
      <c r="R1342" s="5" t="str">
        <f ca="1">score</f>
        <v/>
      </c>
      <c r="S1342" s="7" t="str">
        <f ca="1">rescore_svc</f>
        <v/>
      </c>
      <c r="U1342" s="11" t="str">
        <f ca="1">price</f>
        <v/>
      </c>
      <c r="V1342" s="4"/>
      <c r="Y1342" s="388">
        <f ca="1">COUNTIFS(OFFSET($B$10, 0, 0, ROW()-9, 1), SERVICE[[#This Row],[Employee ID]], OFFSET($F$10, 0, 0, ROW()-9, 1), SERVICE[[#This Row],[Resources Role]])</f>
        <v>0</v>
      </c>
      <c r="Z1342" s="388">
        <f ca="1">COUNTIFS(OFFSET($F$10, 0, 0, ROW()-9, 1), SERVICE[[#This Row],[Resources Role]], OFFSET($H$10, 0, 0, ROW()-9, 1), SERVICE[[#This Row],[Booking]])</f>
        <v>0</v>
      </c>
    </row>
    <row r="1343" spans="1:26" x14ac:dyDescent="0.25">
      <c r="A1343" s="6" t="str">
        <f ca="1">no.</f>
        <v/>
      </c>
      <c r="E1343" s="4" t="str">
        <f ca="1">position</f>
        <v/>
      </c>
      <c r="J1343" s="318"/>
      <c r="M1343" s="4"/>
      <c r="O1343" s="6"/>
      <c r="Q1343" s="20"/>
      <c r="R1343" s="5" t="str">
        <f ca="1">score</f>
        <v/>
      </c>
      <c r="S1343" s="7" t="str">
        <f ca="1">rescore_svc</f>
        <v/>
      </c>
      <c r="U1343" s="11" t="str">
        <f ca="1">price</f>
        <v/>
      </c>
      <c r="V1343" s="4"/>
      <c r="Y1343" s="388">
        <f ca="1">COUNTIFS(OFFSET($B$10, 0, 0, ROW()-9, 1), SERVICE[[#This Row],[Employee ID]], OFFSET($F$10, 0, 0, ROW()-9, 1), SERVICE[[#This Row],[Resources Role]])</f>
        <v>0</v>
      </c>
      <c r="Z1343" s="388">
        <f ca="1">COUNTIFS(OFFSET($F$10, 0, 0, ROW()-9, 1), SERVICE[[#This Row],[Resources Role]], OFFSET($H$10, 0, 0, ROW()-9, 1), SERVICE[[#This Row],[Booking]])</f>
        <v>0</v>
      </c>
    </row>
    <row r="1344" spans="1:26" x14ac:dyDescent="0.25">
      <c r="A1344" s="6" t="str">
        <f ca="1">no.</f>
        <v/>
      </c>
      <c r="E1344" s="4" t="str">
        <f ca="1">position</f>
        <v/>
      </c>
      <c r="J1344" s="318"/>
      <c r="M1344" s="4"/>
      <c r="O1344" s="6"/>
      <c r="Q1344" s="20"/>
      <c r="R1344" s="5" t="str">
        <f ca="1">score</f>
        <v/>
      </c>
      <c r="S1344" s="7" t="str">
        <f ca="1">rescore_svc</f>
        <v/>
      </c>
      <c r="U1344" s="11" t="str">
        <f ca="1">price</f>
        <v/>
      </c>
      <c r="V1344" s="4"/>
      <c r="Y1344" s="388">
        <f ca="1">COUNTIFS(OFFSET($B$10, 0, 0, ROW()-9, 1), SERVICE[[#This Row],[Employee ID]], OFFSET($F$10, 0, 0, ROW()-9, 1), SERVICE[[#This Row],[Resources Role]])</f>
        <v>0</v>
      </c>
      <c r="Z1344" s="388">
        <f ca="1">COUNTIFS(OFFSET($F$10, 0, 0, ROW()-9, 1), SERVICE[[#This Row],[Resources Role]], OFFSET($H$10, 0, 0, ROW()-9, 1), SERVICE[[#This Row],[Booking]])</f>
        <v>0</v>
      </c>
    </row>
    <row r="1345" spans="1:26" x14ac:dyDescent="0.25">
      <c r="A1345" s="6" t="str">
        <f ca="1">no.</f>
        <v/>
      </c>
      <c r="E1345" s="4" t="str">
        <f ca="1">position</f>
        <v/>
      </c>
      <c r="J1345" s="318"/>
      <c r="M1345" s="4"/>
      <c r="O1345" s="6"/>
      <c r="Q1345" s="20"/>
      <c r="R1345" s="5" t="str">
        <f ca="1">score</f>
        <v/>
      </c>
      <c r="S1345" s="7" t="str">
        <f ca="1">rescore_svc</f>
        <v/>
      </c>
      <c r="U1345" s="11" t="str">
        <f ca="1">price</f>
        <v/>
      </c>
      <c r="V1345" s="4"/>
      <c r="Y1345" s="388">
        <f ca="1">COUNTIFS(OFFSET($B$10, 0, 0, ROW()-9, 1), SERVICE[[#This Row],[Employee ID]], OFFSET($F$10, 0, 0, ROW()-9, 1), SERVICE[[#This Row],[Resources Role]])</f>
        <v>0</v>
      </c>
      <c r="Z1345" s="388">
        <f ca="1">COUNTIFS(OFFSET($F$10, 0, 0, ROW()-9, 1), SERVICE[[#This Row],[Resources Role]], OFFSET($H$10, 0, 0, ROW()-9, 1), SERVICE[[#This Row],[Booking]])</f>
        <v>0</v>
      </c>
    </row>
    <row r="1346" spans="1:26" x14ac:dyDescent="0.25">
      <c r="A1346" s="6" t="str">
        <f ca="1">no.</f>
        <v/>
      </c>
      <c r="E1346" s="4" t="str">
        <f ca="1">position</f>
        <v/>
      </c>
      <c r="J1346" s="318"/>
      <c r="M1346" s="4"/>
      <c r="O1346" s="6"/>
      <c r="Q1346" s="20"/>
      <c r="R1346" s="5" t="str">
        <f ca="1">score</f>
        <v/>
      </c>
      <c r="S1346" s="7" t="str">
        <f ca="1">rescore_svc</f>
        <v/>
      </c>
      <c r="U1346" s="11" t="str">
        <f ca="1">price</f>
        <v/>
      </c>
      <c r="V1346" s="4"/>
      <c r="Y1346" s="388">
        <f ca="1">COUNTIFS(OFFSET($B$10, 0, 0, ROW()-9, 1), SERVICE[[#This Row],[Employee ID]], OFFSET($F$10, 0, 0, ROW()-9, 1), SERVICE[[#This Row],[Resources Role]])</f>
        <v>0</v>
      </c>
      <c r="Z1346" s="388">
        <f ca="1">COUNTIFS(OFFSET($F$10, 0, 0, ROW()-9, 1), SERVICE[[#This Row],[Resources Role]], OFFSET($H$10, 0, 0, ROW()-9, 1), SERVICE[[#This Row],[Booking]])</f>
        <v>0</v>
      </c>
    </row>
    <row r="1347" spans="1:26" x14ac:dyDescent="0.25">
      <c r="A1347" s="6" t="str">
        <f ca="1">no.</f>
        <v/>
      </c>
      <c r="E1347" s="4" t="str">
        <f ca="1">position</f>
        <v/>
      </c>
      <c r="J1347" s="318"/>
      <c r="M1347" s="4"/>
      <c r="O1347" s="6"/>
      <c r="Q1347" s="20"/>
      <c r="R1347" s="5" t="str">
        <f ca="1">score</f>
        <v/>
      </c>
      <c r="S1347" s="7" t="str">
        <f ca="1">rescore_svc</f>
        <v/>
      </c>
      <c r="U1347" s="11" t="str">
        <f ca="1">price</f>
        <v/>
      </c>
      <c r="V1347" s="4"/>
      <c r="Y1347" s="388">
        <f ca="1">COUNTIFS(OFFSET($B$10, 0, 0, ROW()-9, 1), SERVICE[[#This Row],[Employee ID]], OFFSET($F$10, 0, 0, ROW()-9, 1), SERVICE[[#This Row],[Resources Role]])</f>
        <v>0</v>
      </c>
      <c r="Z1347" s="388">
        <f ca="1">COUNTIFS(OFFSET($F$10, 0, 0, ROW()-9, 1), SERVICE[[#This Row],[Resources Role]], OFFSET($H$10, 0, 0, ROW()-9, 1), SERVICE[[#This Row],[Booking]])</f>
        <v>0</v>
      </c>
    </row>
    <row r="1348" spans="1:26" x14ac:dyDescent="0.25">
      <c r="A1348" s="6" t="str">
        <f ca="1">no.</f>
        <v/>
      </c>
      <c r="E1348" s="4" t="str">
        <f ca="1">position</f>
        <v/>
      </c>
      <c r="J1348" s="318"/>
      <c r="M1348" s="4"/>
      <c r="O1348" s="6"/>
      <c r="Q1348" s="20"/>
      <c r="R1348" s="5" t="str">
        <f ca="1">score</f>
        <v/>
      </c>
      <c r="S1348" s="7" t="str">
        <f ca="1">rescore_svc</f>
        <v/>
      </c>
      <c r="U1348" s="11" t="str">
        <f ca="1">price</f>
        <v/>
      </c>
      <c r="V1348" s="4"/>
      <c r="Y1348" s="388">
        <f ca="1">COUNTIFS(OFFSET($B$10, 0, 0, ROW()-9, 1), SERVICE[[#This Row],[Employee ID]], OFFSET($F$10, 0, 0, ROW()-9, 1), SERVICE[[#This Row],[Resources Role]])</f>
        <v>0</v>
      </c>
      <c r="Z1348" s="388">
        <f ca="1">COUNTIFS(OFFSET($F$10, 0, 0, ROW()-9, 1), SERVICE[[#This Row],[Resources Role]], OFFSET($H$10, 0, 0, ROW()-9, 1), SERVICE[[#This Row],[Booking]])</f>
        <v>0</v>
      </c>
    </row>
    <row r="1349" spans="1:26" x14ac:dyDescent="0.25">
      <c r="A1349" s="6" t="str">
        <f ca="1">no.</f>
        <v/>
      </c>
      <c r="E1349" s="4" t="str">
        <f ca="1">position</f>
        <v/>
      </c>
      <c r="J1349" s="318"/>
      <c r="M1349" s="4"/>
      <c r="O1349" s="6"/>
      <c r="Q1349" s="20"/>
      <c r="R1349" s="5" t="str">
        <f ca="1">score</f>
        <v/>
      </c>
      <c r="S1349" s="7" t="str">
        <f ca="1">rescore_svc</f>
        <v/>
      </c>
      <c r="U1349" s="11" t="str">
        <f ca="1">price</f>
        <v/>
      </c>
      <c r="V1349" s="4"/>
      <c r="Y1349" s="388">
        <f ca="1">COUNTIFS(OFFSET($B$10, 0, 0, ROW()-9, 1), SERVICE[[#This Row],[Employee ID]], OFFSET($F$10, 0, 0, ROW()-9, 1), SERVICE[[#This Row],[Resources Role]])</f>
        <v>0</v>
      </c>
      <c r="Z1349" s="388">
        <f ca="1">COUNTIFS(OFFSET($F$10, 0, 0, ROW()-9, 1), SERVICE[[#This Row],[Resources Role]], OFFSET($H$10, 0, 0, ROW()-9, 1), SERVICE[[#This Row],[Booking]])</f>
        <v>0</v>
      </c>
    </row>
    <row r="1350" spans="1:26" x14ac:dyDescent="0.25">
      <c r="A1350" s="6" t="str">
        <f ca="1">no.</f>
        <v/>
      </c>
      <c r="E1350" s="4" t="str">
        <f ca="1">position</f>
        <v/>
      </c>
      <c r="J1350" s="318"/>
      <c r="M1350" s="4"/>
      <c r="O1350" s="6"/>
      <c r="Q1350" s="20"/>
      <c r="R1350" s="5" t="str">
        <f ca="1">score</f>
        <v/>
      </c>
      <c r="S1350" s="7" t="str">
        <f ca="1">rescore_svc</f>
        <v/>
      </c>
      <c r="U1350" s="11" t="str">
        <f ca="1">price</f>
        <v/>
      </c>
      <c r="V1350" s="4"/>
      <c r="Y1350" s="388">
        <f ca="1">COUNTIFS(OFFSET($B$10, 0, 0, ROW()-9, 1), SERVICE[[#This Row],[Employee ID]], OFFSET($F$10, 0, 0, ROW()-9, 1), SERVICE[[#This Row],[Resources Role]])</f>
        <v>0</v>
      </c>
      <c r="Z1350" s="388">
        <f ca="1">COUNTIFS(OFFSET($F$10, 0, 0, ROW()-9, 1), SERVICE[[#This Row],[Resources Role]], OFFSET($H$10, 0, 0, ROW()-9, 1), SERVICE[[#This Row],[Booking]])</f>
        <v>0</v>
      </c>
    </row>
    <row r="1351" spans="1:26" x14ac:dyDescent="0.25">
      <c r="A1351" s="6" t="str">
        <f ca="1">no.</f>
        <v/>
      </c>
      <c r="E1351" s="4" t="str">
        <f ca="1">position</f>
        <v/>
      </c>
      <c r="J1351" s="318"/>
      <c r="M1351" s="4"/>
      <c r="O1351" s="6"/>
      <c r="Q1351" s="20"/>
      <c r="R1351" s="5" t="str">
        <f ca="1">score</f>
        <v/>
      </c>
      <c r="S1351" s="7" t="str">
        <f ca="1">rescore_svc</f>
        <v/>
      </c>
      <c r="U1351" s="11" t="str">
        <f ca="1">price</f>
        <v/>
      </c>
      <c r="V1351" s="4"/>
      <c r="Y1351" s="388">
        <f ca="1">COUNTIFS(OFFSET($B$10, 0, 0, ROW()-9, 1), SERVICE[[#This Row],[Employee ID]], OFFSET($F$10, 0, 0, ROW()-9, 1), SERVICE[[#This Row],[Resources Role]])</f>
        <v>0</v>
      </c>
      <c r="Z1351" s="388">
        <f ca="1">COUNTIFS(OFFSET($F$10, 0, 0, ROW()-9, 1), SERVICE[[#This Row],[Resources Role]], OFFSET($H$10, 0, 0, ROW()-9, 1), SERVICE[[#This Row],[Booking]])</f>
        <v>0</v>
      </c>
    </row>
    <row r="1352" spans="1:26" x14ac:dyDescent="0.25">
      <c r="A1352" s="6" t="str">
        <f ca="1">no.</f>
        <v/>
      </c>
      <c r="E1352" s="4" t="str">
        <f ca="1">position</f>
        <v/>
      </c>
      <c r="J1352" s="318"/>
      <c r="M1352" s="4"/>
      <c r="O1352" s="6"/>
      <c r="Q1352" s="20"/>
      <c r="R1352" s="5" t="str">
        <f ca="1">score</f>
        <v/>
      </c>
      <c r="S1352" s="7" t="str">
        <f ca="1">rescore_svc</f>
        <v/>
      </c>
      <c r="U1352" s="11" t="str">
        <f ca="1">price</f>
        <v/>
      </c>
      <c r="V1352" s="4"/>
      <c r="Y1352" s="388">
        <f ca="1">COUNTIFS(OFFSET($B$10, 0, 0, ROW()-9, 1), SERVICE[[#This Row],[Employee ID]], OFFSET($F$10, 0, 0, ROW()-9, 1), SERVICE[[#This Row],[Resources Role]])</f>
        <v>0</v>
      </c>
      <c r="Z1352" s="388">
        <f ca="1">COUNTIFS(OFFSET($F$10, 0, 0, ROW()-9, 1), SERVICE[[#This Row],[Resources Role]], OFFSET($H$10, 0, 0, ROW()-9, 1), SERVICE[[#This Row],[Booking]])</f>
        <v>0</v>
      </c>
    </row>
    <row r="1353" spans="1:26" x14ac:dyDescent="0.25">
      <c r="A1353" s="6" t="str">
        <f ca="1">no.</f>
        <v/>
      </c>
      <c r="E1353" s="4" t="str">
        <f ca="1">position</f>
        <v/>
      </c>
      <c r="J1353" s="318"/>
      <c r="M1353" s="4"/>
      <c r="O1353" s="6"/>
      <c r="Q1353" s="20"/>
      <c r="R1353" s="5" t="str">
        <f ca="1">score</f>
        <v/>
      </c>
      <c r="S1353" s="7" t="str">
        <f ca="1">rescore_svc</f>
        <v/>
      </c>
      <c r="U1353" s="11" t="str">
        <f ca="1">price</f>
        <v/>
      </c>
      <c r="V1353" s="4"/>
      <c r="Y1353" s="388">
        <f ca="1">COUNTIFS(OFFSET($B$10, 0, 0, ROW()-9, 1), SERVICE[[#This Row],[Employee ID]], OFFSET($F$10, 0, 0, ROW()-9, 1), SERVICE[[#This Row],[Resources Role]])</f>
        <v>0</v>
      </c>
      <c r="Z1353" s="388">
        <f ca="1">COUNTIFS(OFFSET($F$10, 0, 0, ROW()-9, 1), SERVICE[[#This Row],[Resources Role]], OFFSET($H$10, 0, 0, ROW()-9, 1), SERVICE[[#This Row],[Booking]])</f>
        <v>0</v>
      </c>
    </row>
    <row r="1354" spans="1:26" x14ac:dyDescent="0.25">
      <c r="A1354" s="6" t="str">
        <f ca="1">no.</f>
        <v/>
      </c>
      <c r="E1354" s="4" t="str">
        <f ca="1">position</f>
        <v/>
      </c>
      <c r="J1354" s="318"/>
      <c r="M1354" s="4"/>
      <c r="O1354" s="6"/>
      <c r="Q1354" s="20"/>
      <c r="R1354" s="5" t="str">
        <f ca="1">score</f>
        <v/>
      </c>
      <c r="S1354" s="7" t="str">
        <f ca="1">rescore_svc</f>
        <v/>
      </c>
      <c r="U1354" s="11" t="str">
        <f ca="1">price</f>
        <v/>
      </c>
      <c r="V1354" s="4"/>
      <c r="Y1354" s="388">
        <f ca="1">COUNTIFS(OFFSET($B$10, 0, 0, ROW()-9, 1), SERVICE[[#This Row],[Employee ID]], OFFSET($F$10, 0, 0, ROW()-9, 1), SERVICE[[#This Row],[Resources Role]])</f>
        <v>0</v>
      </c>
      <c r="Z1354" s="388">
        <f ca="1">COUNTIFS(OFFSET($F$10, 0, 0, ROW()-9, 1), SERVICE[[#This Row],[Resources Role]], OFFSET($H$10, 0, 0, ROW()-9, 1), SERVICE[[#This Row],[Booking]])</f>
        <v>0</v>
      </c>
    </row>
    <row r="1355" spans="1:26" x14ac:dyDescent="0.25">
      <c r="A1355" s="6" t="str">
        <f ca="1">no.</f>
        <v/>
      </c>
      <c r="E1355" s="4" t="str">
        <f ca="1">position</f>
        <v/>
      </c>
      <c r="J1355" s="318"/>
      <c r="M1355" s="4"/>
      <c r="O1355" s="6"/>
      <c r="Q1355" s="20"/>
      <c r="R1355" s="5" t="str">
        <f ca="1">score</f>
        <v/>
      </c>
      <c r="S1355" s="7" t="str">
        <f ca="1">rescore_svc</f>
        <v/>
      </c>
      <c r="U1355" s="11" t="str">
        <f ca="1">price</f>
        <v/>
      </c>
      <c r="V1355" s="4"/>
      <c r="Y1355" s="388">
        <f ca="1">COUNTIFS(OFFSET($B$10, 0, 0, ROW()-9, 1), SERVICE[[#This Row],[Employee ID]], OFFSET($F$10, 0, 0, ROW()-9, 1), SERVICE[[#This Row],[Resources Role]])</f>
        <v>0</v>
      </c>
      <c r="Z1355" s="388">
        <f ca="1">COUNTIFS(OFFSET($F$10, 0, 0, ROW()-9, 1), SERVICE[[#This Row],[Resources Role]], OFFSET($H$10, 0, 0, ROW()-9, 1), SERVICE[[#This Row],[Booking]])</f>
        <v>0</v>
      </c>
    </row>
    <row r="1356" spans="1:26" x14ac:dyDescent="0.25">
      <c r="A1356" s="6" t="str">
        <f ca="1">no.</f>
        <v/>
      </c>
      <c r="E1356" s="4" t="str">
        <f ca="1">position</f>
        <v/>
      </c>
      <c r="J1356" s="318"/>
      <c r="M1356" s="4"/>
      <c r="O1356" s="6"/>
      <c r="Q1356" s="20"/>
      <c r="R1356" s="5" t="str">
        <f ca="1">score</f>
        <v/>
      </c>
      <c r="S1356" s="7" t="str">
        <f ca="1">rescore_svc</f>
        <v/>
      </c>
      <c r="U1356" s="11" t="str">
        <f ca="1">price</f>
        <v/>
      </c>
      <c r="V1356" s="4"/>
      <c r="Y1356" s="388">
        <f ca="1">COUNTIFS(OFFSET($B$10, 0, 0, ROW()-9, 1), SERVICE[[#This Row],[Employee ID]], OFFSET($F$10, 0, 0, ROW()-9, 1), SERVICE[[#This Row],[Resources Role]])</f>
        <v>0</v>
      </c>
      <c r="Z1356" s="388">
        <f ca="1">COUNTIFS(OFFSET($F$10, 0, 0, ROW()-9, 1), SERVICE[[#This Row],[Resources Role]], OFFSET($H$10, 0, 0, ROW()-9, 1), SERVICE[[#This Row],[Booking]])</f>
        <v>0</v>
      </c>
    </row>
    <row r="1357" spans="1:26" x14ac:dyDescent="0.25">
      <c r="A1357" s="6" t="str">
        <f ca="1">no.</f>
        <v/>
      </c>
      <c r="E1357" s="4" t="str">
        <f ca="1">position</f>
        <v/>
      </c>
      <c r="J1357" s="318"/>
      <c r="M1357" s="4"/>
      <c r="O1357" s="6"/>
      <c r="Q1357" s="20"/>
      <c r="R1357" s="5" t="str">
        <f ca="1">score</f>
        <v/>
      </c>
      <c r="S1357" s="7" t="str">
        <f ca="1">rescore_svc</f>
        <v/>
      </c>
      <c r="U1357" s="11" t="str">
        <f ca="1">price</f>
        <v/>
      </c>
      <c r="V1357" s="4"/>
      <c r="Y1357" s="388">
        <f ca="1">COUNTIFS(OFFSET($B$10, 0, 0, ROW()-9, 1), SERVICE[[#This Row],[Employee ID]], OFFSET($F$10, 0, 0, ROW()-9, 1), SERVICE[[#This Row],[Resources Role]])</f>
        <v>0</v>
      </c>
      <c r="Z1357" s="388">
        <f ca="1">COUNTIFS(OFFSET($F$10, 0, 0, ROW()-9, 1), SERVICE[[#This Row],[Resources Role]], OFFSET($H$10, 0, 0, ROW()-9, 1), SERVICE[[#This Row],[Booking]])</f>
        <v>0</v>
      </c>
    </row>
    <row r="1358" spans="1:26" x14ac:dyDescent="0.25">
      <c r="A1358" s="6" t="str">
        <f ca="1">no.</f>
        <v/>
      </c>
      <c r="E1358" s="4" t="str">
        <f ca="1">position</f>
        <v/>
      </c>
      <c r="J1358" s="318"/>
      <c r="M1358" s="4"/>
      <c r="O1358" s="6"/>
      <c r="Q1358" s="20"/>
      <c r="R1358" s="5" t="str">
        <f ca="1">score</f>
        <v/>
      </c>
      <c r="S1358" s="7" t="str">
        <f ca="1">rescore_svc</f>
        <v/>
      </c>
      <c r="U1358" s="11" t="str">
        <f ca="1">price</f>
        <v/>
      </c>
      <c r="V1358" s="4"/>
      <c r="Y1358" s="388">
        <f ca="1">COUNTIFS(OFFSET($B$10, 0, 0, ROW()-9, 1), SERVICE[[#This Row],[Employee ID]], OFFSET($F$10, 0, 0, ROW()-9, 1), SERVICE[[#This Row],[Resources Role]])</f>
        <v>0</v>
      </c>
      <c r="Z1358" s="388">
        <f ca="1">COUNTIFS(OFFSET($F$10, 0, 0, ROW()-9, 1), SERVICE[[#This Row],[Resources Role]], OFFSET($H$10, 0, 0, ROW()-9, 1), SERVICE[[#This Row],[Booking]])</f>
        <v>0</v>
      </c>
    </row>
    <row r="1359" spans="1:26" x14ac:dyDescent="0.25">
      <c r="A1359" s="6" t="str">
        <f ca="1">no.</f>
        <v/>
      </c>
      <c r="E1359" s="4" t="str">
        <f ca="1">position</f>
        <v/>
      </c>
      <c r="J1359" s="318"/>
      <c r="M1359" s="4"/>
      <c r="O1359" s="6"/>
      <c r="Q1359" s="20"/>
      <c r="R1359" s="5" t="str">
        <f ca="1">score</f>
        <v/>
      </c>
      <c r="S1359" s="7" t="str">
        <f ca="1">rescore_svc</f>
        <v/>
      </c>
      <c r="U1359" s="11" t="str">
        <f ca="1">price</f>
        <v/>
      </c>
      <c r="V1359" s="4"/>
      <c r="Y1359" s="388">
        <f ca="1">COUNTIFS(OFFSET($B$10, 0, 0, ROW()-9, 1), SERVICE[[#This Row],[Employee ID]], OFFSET($F$10, 0, 0, ROW()-9, 1), SERVICE[[#This Row],[Resources Role]])</f>
        <v>0</v>
      </c>
      <c r="Z1359" s="388">
        <f ca="1">COUNTIFS(OFFSET($F$10, 0, 0, ROW()-9, 1), SERVICE[[#This Row],[Resources Role]], OFFSET($H$10, 0, 0, ROW()-9, 1), SERVICE[[#This Row],[Booking]])</f>
        <v>0</v>
      </c>
    </row>
    <row r="1360" spans="1:26" x14ac:dyDescent="0.25">
      <c r="A1360" s="6" t="str">
        <f ca="1">no.</f>
        <v/>
      </c>
      <c r="E1360" s="4" t="str">
        <f ca="1">position</f>
        <v/>
      </c>
      <c r="J1360" s="318"/>
      <c r="M1360" s="4"/>
      <c r="O1360" s="6"/>
      <c r="Q1360" s="20"/>
      <c r="R1360" s="5" t="str">
        <f ca="1">score</f>
        <v/>
      </c>
      <c r="S1360" s="7" t="str">
        <f ca="1">rescore_svc</f>
        <v/>
      </c>
      <c r="U1360" s="11" t="str">
        <f ca="1">price</f>
        <v/>
      </c>
      <c r="V1360" s="4"/>
      <c r="Y1360" s="388">
        <f ca="1">COUNTIFS(OFFSET($B$10, 0, 0, ROW()-9, 1), SERVICE[[#This Row],[Employee ID]], OFFSET($F$10, 0, 0, ROW()-9, 1), SERVICE[[#This Row],[Resources Role]])</f>
        <v>0</v>
      </c>
      <c r="Z1360" s="388">
        <f ca="1">COUNTIFS(OFFSET($F$10, 0, 0, ROW()-9, 1), SERVICE[[#This Row],[Resources Role]], OFFSET($H$10, 0, 0, ROW()-9, 1), SERVICE[[#This Row],[Booking]])</f>
        <v>0</v>
      </c>
    </row>
    <row r="1361" spans="1:26" x14ac:dyDescent="0.25">
      <c r="A1361" s="6" t="str">
        <f ca="1">no.</f>
        <v/>
      </c>
      <c r="E1361" s="4" t="str">
        <f ca="1">position</f>
        <v/>
      </c>
      <c r="J1361" s="318"/>
      <c r="M1361" s="4"/>
      <c r="O1361" s="6"/>
      <c r="Q1361" s="20"/>
      <c r="R1361" s="5" t="str">
        <f ca="1">score</f>
        <v/>
      </c>
      <c r="S1361" s="7" t="str">
        <f ca="1">rescore_svc</f>
        <v/>
      </c>
      <c r="U1361" s="11" t="str">
        <f ca="1">price</f>
        <v/>
      </c>
      <c r="V1361" s="4"/>
      <c r="Y1361" s="388">
        <f ca="1">COUNTIFS(OFFSET($B$10, 0, 0, ROW()-9, 1), SERVICE[[#This Row],[Employee ID]], OFFSET($F$10, 0, 0, ROW()-9, 1), SERVICE[[#This Row],[Resources Role]])</f>
        <v>0</v>
      </c>
      <c r="Z1361" s="388">
        <f ca="1">COUNTIFS(OFFSET($F$10, 0, 0, ROW()-9, 1), SERVICE[[#This Row],[Resources Role]], OFFSET($H$10, 0, 0, ROW()-9, 1), SERVICE[[#This Row],[Booking]])</f>
        <v>0</v>
      </c>
    </row>
    <row r="1362" spans="1:26" x14ac:dyDescent="0.25">
      <c r="A1362" s="6" t="str">
        <f ca="1">no.</f>
        <v/>
      </c>
      <c r="E1362" s="4" t="str">
        <f ca="1">position</f>
        <v/>
      </c>
      <c r="J1362" s="318"/>
      <c r="M1362" s="4"/>
      <c r="O1362" s="6"/>
      <c r="Q1362" s="20"/>
      <c r="R1362" s="5" t="str">
        <f ca="1">score</f>
        <v/>
      </c>
      <c r="S1362" s="7" t="str">
        <f ca="1">rescore_svc</f>
        <v/>
      </c>
      <c r="U1362" s="11" t="str">
        <f ca="1">price</f>
        <v/>
      </c>
      <c r="V1362" s="4"/>
      <c r="Y1362" s="388">
        <f ca="1">COUNTIFS(OFFSET($B$10, 0, 0, ROW()-9, 1), SERVICE[[#This Row],[Employee ID]], OFFSET($F$10, 0, 0, ROW()-9, 1), SERVICE[[#This Row],[Resources Role]])</f>
        <v>0</v>
      </c>
      <c r="Z1362" s="388">
        <f ca="1">COUNTIFS(OFFSET($F$10, 0, 0, ROW()-9, 1), SERVICE[[#This Row],[Resources Role]], OFFSET($H$10, 0, 0, ROW()-9, 1), SERVICE[[#This Row],[Booking]])</f>
        <v>0</v>
      </c>
    </row>
    <row r="1363" spans="1:26" x14ac:dyDescent="0.25">
      <c r="A1363" s="6" t="str">
        <f ca="1">no.</f>
        <v/>
      </c>
      <c r="E1363" s="4" t="str">
        <f ca="1">position</f>
        <v/>
      </c>
      <c r="J1363" s="318"/>
      <c r="M1363" s="4"/>
      <c r="O1363" s="6"/>
      <c r="Q1363" s="20"/>
      <c r="R1363" s="5" t="str">
        <f ca="1">score</f>
        <v/>
      </c>
      <c r="S1363" s="7" t="str">
        <f ca="1">rescore_svc</f>
        <v/>
      </c>
      <c r="U1363" s="11" t="str">
        <f ca="1">price</f>
        <v/>
      </c>
      <c r="V1363" s="4"/>
      <c r="Y1363" s="388">
        <f ca="1">COUNTIFS(OFFSET($B$10, 0, 0, ROW()-9, 1), SERVICE[[#This Row],[Employee ID]], OFFSET($F$10, 0, 0, ROW()-9, 1), SERVICE[[#This Row],[Resources Role]])</f>
        <v>0</v>
      </c>
      <c r="Z1363" s="388">
        <f ca="1">COUNTIFS(OFFSET($F$10, 0, 0, ROW()-9, 1), SERVICE[[#This Row],[Resources Role]], OFFSET($H$10, 0, 0, ROW()-9, 1), SERVICE[[#This Row],[Booking]])</f>
        <v>0</v>
      </c>
    </row>
    <row r="1364" spans="1:26" x14ac:dyDescent="0.25">
      <c r="A1364" s="6" t="str">
        <f ca="1">no.</f>
        <v/>
      </c>
      <c r="E1364" s="4" t="str">
        <f ca="1">position</f>
        <v/>
      </c>
      <c r="J1364" s="318"/>
      <c r="M1364" s="4"/>
      <c r="O1364" s="6"/>
      <c r="Q1364" s="20"/>
      <c r="R1364" s="5" t="str">
        <f ca="1">score</f>
        <v/>
      </c>
      <c r="S1364" s="7" t="str">
        <f ca="1">rescore_svc</f>
        <v/>
      </c>
      <c r="U1364" s="11" t="str">
        <f ca="1">price</f>
        <v/>
      </c>
      <c r="V1364" s="4"/>
      <c r="Y1364" s="388">
        <f ca="1">COUNTIFS(OFFSET($B$10, 0, 0, ROW()-9, 1), SERVICE[[#This Row],[Employee ID]], OFFSET($F$10, 0, 0, ROW()-9, 1), SERVICE[[#This Row],[Resources Role]])</f>
        <v>0</v>
      </c>
      <c r="Z1364" s="388">
        <f ca="1">COUNTIFS(OFFSET($F$10, 0, 0, ROW()-9, 1), SERVICE[[#This Row],[Resources Role]], OFFSET($H$10, 0, 0, ROW()-9, 1), SERVICE[[#This Row],[Booking]])</f>
        <v>0</v>
      </c>
    </row>
    <row r="1365" spans="1:26" x14ac:dyDescent="0.25">
      <c r="A1365" s="6" t="str">
        <f ca="1">no.</f>
        <v/>
      </c>
      <c r="E1365" s="4" t="str">
        <f ca="1">position</f>
        <v/>
      </c>
      <c r="J1365" s="318"/>
      <c r="M1365" s="4"/>
      <c r="O1365" s="6"/>
      <c r="Q1365" s="20"/>
      <c r="R1365" s="5" t="str">
        <f ca="1">score</f>
        <v/>
      </c>
      <c r="S1365" s="7" t="str">
        <f ca="1">rescore_svc</f>
        <v/>
      </c>
      <c r="U1365" s="11" t="str">
        <f ca="1">price</f>
        <v/>
      </c>
      <c r="V1365" s="4"/>
      <c r="Y1365" s="388">
        <f ca="1">COUNTIFS(OFFSET($B$10, 0, 0, ROW()-9, 1), SERVICE[[#This Row],[Employee ID]], OFFSET($F$10, 0, 0, ROW()-9, 1), SERVICE[[#This Row],[Resources Role]])</f>
        <v>0</v>
      </c>
      <c r="Z1365" s="388">
        <f ca="1">COUNTIFS(OFFSET($F$10, 0, 0, ROW()-9, 1), SERVICE[[#This Row],[Resources Role]], OFFSET($H$10, 0, 0, ROW()-9, 1), SERVICE[[#This Row],[Booking]])</f>
        <v>0</v>
      </c>
    </row>
    <row r="1366" spans="1:26" x14ac:dyDescent="0.25">
      <c r="A1366" s="6" t="str">
        <f ca="1">no.</f>
        <v/>
      </c>
      <c r="E1366" s="4" t="str">
        <f ca="1">position</f>
        <v/>
      </c>
      <c r="J1366" s="318"/>
      <c r="M1366" s="4"/>
      <c r="O1366" s="6"/>
      <c r="Q1366" s="20"/>
      <c r="R1366" s="5" t="str">
        <f ca="1">score</f>
        <v/>
      </c>
      <c r="S1366" s="7" t="str">
        <f ca="1">rescore_svc</f>
        <v/>
      </c>
      <c r="U1366" s="11" t="str">
        <f ca="1">price</f>
        <v/>
      </c>
      <c r="V1366" s="4"/>
      <c r="Y1366" s="388">
        <f ca="1">COUNTIFS(OFFSET($B$10, 0, 0, ROW()-9, 1), SERVICE[[#This Row],[Employee ID]], OFFSET($F$10, 0, 0, ROW()-9, 1), SERVICE[[#This Row],[Resources Role]])</f>
        <v>0</v>
      </c>
      <c r="Z1366" s="388">
        <f ca="1">COUNTIFS(OFFSET($F$10, 0, 0, ROW()-9, 1), SERVICE[[#This Row],[Resources Role]], OFFSET($H$10, 0, 0, ROW()-9, 1), SERVICE[[#This Row],[Booking]])</f>
        <v>0</v>
      </c>
    </row>
    <row r="1367" spans="1:26" x14ac:dyDescent="0.25">
      <c r="A1367" s="6" t="str">
        <f ca="1">no.</f>
        <v/>
      </c>
      <c r="E1367" s="4" t="str">
        <f ca="1">position</f>
        <v/>
      </c>
      <c r="J1367" s="318"/>
      <c r="M1367" s="4"/>
      <c r="O1367" s="6"/>
      <c r="Q1367" s="20"/>
      <c r="R1367" s="5" t="str">
        <f ca="1">score</f>
        <v/>
      </c>
      <c r="S1367" s="7" t="str">
        <f ca="1">rescore_svc</f>
        <v/>
      </c>
      <c r="U1367" s="11" t="str">
        <f ca="1">price</f>
        <v/>
      </c>
      <c r="V1367" s="4"/>
      <c r="Y1367" s="388">
        <f ca="1">COUNTIFS(OFFSET($B$10, 0, 0, ROW()-9, 1), SERVICE[[#This Row],[Employee ID]], OFFSET($F$10, 0, 0, ROW()-9, 1), SERVICE[[#This Row],[Resources Role]])</f>
        <v>0</v>
      </c>
      <c r="Z1367" s="388">
        <f ca="1">COUNTIFS(OFFSET($F$10, 0, 0, ROW()-9, 1), SERVICE[[#This Row],[Resources Role]], OFFSET($H$10, 0, 0, ROW()-9, 1), SERVICE[[#This Row],[Booking]])</f>
        <v>0</v>
      </c>
    </row>
    <row r="1368" spans="1:26" x14ac:dyDescent="0.25">
      <c r="A1368" s="6" t="str">
        <f ca="1">no.</f>
        <v/>
      </c>
      <c r="E1368" s="4" t="str">
        <f ca="1">position</f>
        <v/>
      </c>
      <c r="J1368" s="318"/>
      <c r="M1368" s="4"/>
      <c r="O1368" s="6"/>
      <c r="Q1368" s="20"/>
      <c r="R1368" s="5" t="str">
        <f ca="1">score</f>
        <v/>
      </c>
      <c r="S1368" s="7" t="str">
        <f ca="1">rescore_svc</f>
        <v/>
      </c>
      <c r="U1368" s="11" t="str">
        <f ca="1">price</f>
        <v/>
      </c>
      <c r="V1368" s="4"/>
      <c r="Y1368" s="388">
        <f ca="1">COUNTIFS(OFFSET($B$10, 0, 0, ROW()-9, 1), SERVICE[[#This Row],[Employee ID]], OFFSET($F$10, 0, 0, ROW()-9, 1), SERVICE[[#This Row],[Resources Role]])</f>
        <v>0</v>
      </c>
      <c r="Z1368" s="388">
        <f ca="1">COUNTIFS(OFFSET($F$10, 0, 0, ROW()-9, 1), SERVICE[[#This Row],[Resources Role]], OFFSET($H$10, 0, 0, ROW()-9, 1), SERVICE[[#This Row],[Booking]])</f>
        <v>0</v>
      </c>
    </row>
    <row r="1369" spans="1:26" x14ac:dyDescent="0.25">
      <c r="A1369" s="6" t="str">
        <f ca="1">no.</f>
        <v/>
      </c>
      <c r="E1369" s="4" t="str">
        <f ca="1">position</f>
        <v/>
      </c>
      <c r="J1369" s="318"/>
      <c r="M1369" s="4"/>
      <c r="O1369" s="6"/>
      <c r="Q1369" s="20"/>
      <c r="R1369" s="5" t="str">
        <f ca="1">score</f>
        <v/>
      </c>
      <c r="S1369" s="7" t="str">
        <f ca="1">rescore_svc</f>
        <v/>
      </c>
      <c r="U1369" s="11" t="str">
        <f ca="1">price</f>
        <v/>
      </c>
      <c r="V1369" s="4"/>
      <c r="Y1369" s="388">
        <f ca="1">COUNTIFS(OFFSET($B$10, 0, 0, ROW()-9, 1), SERVICE[[#This Row],[Employee ID]], OFFSET($F$10, 0, 0, ROW()-9, 1), SERVICE[[#This Row],[Resources Role]])</f>
        <v>0</v>
      </c>
      <c r="Z1369" s="388">
        <f ca="1">COUNTIFS(OFFSET($F$10, 0, 0, ROW()-9, 1), SERVICE[[#This Row],[Resources Role]], OFFSET($H$10, 0, 0, ROW()-9, 1), SERVICE[[#This Row],[Booking]])</f>
        <v>0</v>
      </c>
    </row>
    <row r="1370" spans="1:26" x14ac:dyDescent="0.25">
      <c r="A1370" s="6" t="str">
        <f ca="1">no.</f>
        <v/>
      </c>
      <c r="E1370" s="4" t="str">
        <f ca="1">position</f>
        <v/>
      </c>
      <c r="J1370" s="318"/>
      <c r="M1370" s="4"/>
      <c r="O1370" s="6"/>
      <c r="Q1370" s="20"/>
      <c r="R1370" s="5" t="str">
        <f ca="1">score</f>
        <v/>
      </c>
      <c r="S1370" s="7" t="str">
        <f ca="1">rescore_svc</f>
        <v/>
      </c>
      <c r="U1370" s="11" t="str">
        <f ca="1">price</f>
        <v/>
      </c>
      <c r="V1370" s="4"/>
      <c r="Y1370" s="388">
        <f ca="1">COUNTIFS(OFFSET($B$10, 0, 0, ROW()-9, 1), SERVICE[[#This Row],[Employee ID]], OFFSET($F$10, 0, 0, ROW()-9, 1), SERVICE[[#This Row],[Resources Role]])</f>
        <v>0</v>
      </c>
      <c r="Z1370" s="388">
        <f ca="1">COUNTIFS(OFFSET($F$10, 0, 0, ROW()-9, 1), SERVICE[[#This Row],[Resources Role]], OFFSET($H$10, 0, 0, ROW()-9, 1), SERVICE[[#This Row],[Booking]])</f>
        <v>0</v>
      </c>
    </row>
    <row r="1371" spans="1:26" x14ac:dyDescent="0.25">
      <c r="A1371" s="6" t="str">
        <f ca="1">no.</f>
        <v/>
      </c>
      <c r="E1371" s="4" t="str">
        <f ca="1">position</f>
        <v/>
      </c>
      <c r="J1371" s="318"/>
      <c r="M1371" s="4"/>
      <c r="O1371" s="6"/>
      <c r="Q1371" s="20"/>
      <c r="R1371" s="5" t="str">
        <f ca="1">score</f>
        <v/>
      </c>
      <c r="S1371" s="7" t="str">
        <f ca="1">rescore_svc</f>
        <v/>
      </c>
      <c r="U1371" s="11" t="str">
        <f ca="1">price</f>
        <v/>
      </c>
      <c r="V1371" s="4"/>
      <c r="Y1371" s="388">
        <f ca="1">COUNTIFS(OFFSET($B$10, 0, 0, ROW()-9, 1), SERVICE[[#This Row],[Employee ID]], OFFSET($F$10, 0, 0, ROW()-9, 1), SERVICE[[#This Row],[Resources Role]])</f>
        <v>0</v>
      </c>
      <c r="Z1371" s="388">
        <f ca="1">COUNTIFS(OFFSET($F$10, 0, 0, ROW()-9, 1), SERVICE[[#This Row],[Resources Role]], OFFSET($H$10, 0, 0, ROW()-9, 1), SERVICE[[#This Row],[Booking]])</f>
        <v>0</v>
      </c>
    </row>
    <row r="1372" spans="1:26" x14ac:dyDescent="0.25">
      <c r="A1372" s="6" t="str">
        <f ca="1">no.</f>
        <v/>
      </c>
      <c r="E1372" s="4" t="str">
        <f ca="1">position</f>
        <v/>
      </c>
      <c r="J1372" s="318"/>
      <c r="M1372" s="4"/>
      <c r="O1372" s="6"/>
      <c r="Q1372" s="20"/>
      <c r="R1372" s="5" t="str">
        <f ca="1">score</f>
        <v/>
      </c>
      <c r="S1372" s="7" t="str">
        <f ca="1">rescore_svc</f>
        <v/>
      </c>
      <c r="U1372" s="11" t="str">
        <f ca="1">price</f>
        <v/>
      </c>
      <c r="V1372" s="4"/>
      <c r="Y1372" s="388">
        <f ca="1">COUNTIFS(OFFSET($B$10, 0, 0, ROW()-9, 1), SERVICE[[#This Row],[Employee ID]], OFFSET($F$10, 0, 0, ROW()-9, 1), SERVICE[[#This Row],[Resources Role]])</f>
        <v>0</v>
      </c>
      <c r="Z1372" s="388">
        <f ca="1">COUNTIFS(OFFSET($F$10, 0, 0, ROW()-9, 1), SERVICE[[#This Row],[Resources Role]], OFFSET($H$10, 0, 0, ROW()-9, 1), SERVICE[[#This Row],[Booking]])</f>
        <v>0</v>
      </c>
    </row>
    <row r="1373" spans="1:26" x14ac:dyDescent="0.25">
      <c r="A1373" s="6" t="str">
        <f ca="1">no.</f>
        <v/>
      </c>
      <c r="E1373" s="4" t="str">
        <f ca="1">position</f>
        <v/>
      </c>
      <c r="J1373" s="318"/>
      <c r="M1373" s="4"/>
      <c r="O1373" s="6"/>
      <c r="Q1373" s="20"/>
      <c r="R1373" s="5" t="str">
        <f ca="1">score</f>
        <v/>
      </c>
      <c r="S1373" s="7" t="str">
        <f ca="1">rescore_svc</f>
        <v/>
      </c>
      <c r="U1373" s="11" t="str">
        <f ca="1">price</f>
        <v/>
      </c>
      <c r="V1373" s="4"/>
      <c r="Y1373" s="388">
        <f ca="1">COUNTIFS(OFFSET($B$10, 0, 0, ROW()-9, 1), SERVICE[[#This Row],[Employee ID]], OFFSET($F$10, 0, 0, ROW()-9, 1), SERVICE[[#This Row],[Resources Role]])</f>
        <v>0</v>
      </c>
      <c r="Z1373" s="388">
        <f ca="1">COUNTIFS(OFFSET($F$10, 0, 0, ROW()-9, 1), SERVICE[[#This Row],[Resources Role]], OFFSET($H$10, 0, 0, ROW()-9, 1), SERVICE[[#This Row],[Booking]])</f>
        <v>0</v>
      </c>
    </row>
    <row r="1374" spans="1:26" x14ac:dyDescent="0.25">
      <c r="A1374" s="6" t="str">
        <f ca="1">no.</f>
        <v/>
      </c>
      <c r="E1374" s="4" t="str">
        <f ca="1">position</f>
        <v/>
      </c>
      <c r="J1374" s="318"/>
      <c r="M1374" s="4"/>
      <c r="O1374" s="6"/>
      <c r="Q1374" s="20"/>
      <c r="R1374" s="5" t="str">
        <f ca="1">score</f>
        <v/>
      </c>
      <c r="S1374" s="7" t="str">
        <f ca="1">rescore_svc</f>
        <v/>
      </c>
      <c r="U1374" s="11" t="str">
        <f ca="1">price</f>
        <v/>
      </c>
      <c r="V1374" s="4"/>
      <c r="Y1374" s="388">
        <f ca="1">COUNTIFS(OFFSET($B$10, 0, 0, ROW()-9, 1), SERVICE[[#This Row],[Employee ID]], OFFSET($F$10, 0, 0, ROW()-9, 1), SERVICE[[#This Row],[Resources Role]])</f>
        <v>0</v>
      </c>
      <c r="Z1374" s="388">
        <f ca="1">COUNTIFS(OFFSET($F$10, 0, 0, ROW()-9, 1), SERVICE[[#This Row],[Resources Role]], OFFSET($H$10, 0, 0, ROW()-9, 1), SERVICE[[#This Row],[Booking]])</f>
        <v>0</v>
      </c>
    </row>
    <row r="1375" spans="1:26" x14ac:dyDescent="0.25">
      <c r="A1375" s="6" t="str">
        <f ca="1">no.</f>
        <v/>
      </c>
      <c r="E1375" s="4" t="str">
        <f ca="1">position</f>
        <v/>
      </c>
      <c r="J1375" s="318"/>
      <c r="M1375" s="4"/>
      <c r="O1375" s="6"/>
      <c r="Q1375" s="20"/>
      <c r="R1375" s="5" t="str">
        <f ca="1">score</f>
        <v/>
      </c>
      <c r="S1375" s="7" t="str">
        <f ca="1">rescore_svc</f>
        <v/>
      </c>
      <c r="U1375" s="11" t="str">
        <f ca="1">price</f>
        <v/>
      </c>
      <c r="V1375" s="4"/>
      <c r="Y1375" s="388">
        <f ca="1">COUNTIFS(OFFSET($B$10, 0, 0, ROW()-9, 1), SERVICE[[#This Row],[Employee ID]], OFFSET($F$10, 0, 0, ROW()-9, 1), SERVICE[[#This Row],[Resources Role]])</f>
        <v>0</v>
      </c>
      <c r="Z1375" s="388">
        <f ca="1">COUNTIFS(OFFSET($F$10, 0, 0, ROW()-9, 1), SERVICE[[#This Row],[Resources Role]], OFFSET($H$10, 0, 0, ROW()-9, 1), SERVICE[[#This Row],[Booking]])</f>
        <v>0</v>
      </c>
    </row>
    <row r="1376" spans="1:26" x14ac:dyDescent="0.25">
      <c r="A1376" s="6" t="str">
        <f ca="1">no.</f>
        <v/>
      </c>
      <c r="E1376" s="4" t="str">
        <f ca="1">position</f>
        <v/>
      </c>
      <c r="J1376" s="318"/>
      <c r="M1376" s="4"/>
      <c r="O1376" s="6"/>
      <c r="Q1376" s="20"/>
      <c r="R1376" s="5" t="str">
        <f ca="1">score</f>
        <v/>
      </c>
      <c r="S1376" s="7" t="str">
        <f ca="1">rescore_svc</f>
        <v/>
      </c>
      <c r="U1376" s="11" t="str">
        <f ca="1">price</f>
        <v/>
      </c>
      <c r="V1376" s="4"/>
      <c r="Y1376" s="388">
        <f ca="1">COUNTIFS(OFFSET($B$10, 0, 0, ROW()-9, 1), SERVICE[[#This Row],[Employee ID]], OFFSET($F$10, 0, 0, ROW()-9, 1), SERVICE[[#This Row],[Resources Role]])</f>
        <v>0</v>
      </c>
      <c r="Z1376" s="388">
        <f ca="1">COUNTIFS(OFFSET($F$10, 0, 0, ROW()-9, 1), SERVICE[[#This Row],[Resources Role]], OFFSET($H$10, 0, 0, ROW()-9, 1), SERVICE[[#This Row],[Booking]])</f>
        <v>0</v>
      </c>
    </row>
    <row r="1377" spans="1:26" x14ac:dyDescent="0.25">
      <c r="A1377" s="6" t="str">
        <f ca="1">no.</f>
        <v/>
      </c>
      <c r="E1377" s="4" t="str">
        <f ca="1">position</f>
        <v/>
      </c>
      <c r="J1377" s="318"/>
      <c r="M1377" s="4"/>
      <c r="O1377" s="6"/>
      <c r="Q1377" s="20"/>
      <c r="R1377" s="5" t="str">
        <f ca="1">score</f>
        <v/>
      </c>
      <c r="S1377" s="7" t="str">
        <f ca="1">rescore_svc</f>
        <v/>
      </c>
      <c r="U1377" s="11" t="str">
        <f ca="1">price</f>
        <v/>
      </c>
      <c r="V1377" s="4"/>
      <c r="Y1377" s="388">
        <f ca="1">COUNTIFS(OFFSET($B$10, 0, 0, ROW()-9, 1), SERVICE[[#This Row],[Employee ID]], OFFSET($F$10, 0, 0, ROW()-9, 1), SERVICE[[#This Row],[Resources Role]])</f>
        <v>0</v>
      </c>
      <c r="Z1377" s="388">
        <f ca="1">COUNTIFS(OFFSET($F$10, 0, 0, ROW()-9, 1), SERVICE[[#This Row],[Resources Role]], OFFSET($H$10, 0, 0, ROW()-9, 1), SERVICE[[#This Row],[Booking]])</f>
        <v>0</v>
      </c>
    </row>
    <row r="1378" spans="1:26" x14ac:dyDescent="0.25">
      <c r="A1378" s="6" t="str">
        <f ca="1">no.</f>
        <v/>
      </c>
      <c r="E1378" s="4" t="str">
        <f ca="1">position</f>
        <v/>
      </c>
      <c r="J1378" s="318"/>
      <c r="M1378" s="4"/>
      <c r="O1378" s="6"/>
      <c r="Q1378" s="20"/>
      <c r="R1378" s="5" t="str">
        <f ca="1">score</f>
        <v/>
      </c>
      <c r="S1378" s="7" t="str">
        <f ca="1">rescore_svc</f>
        <v/>
      </c>
      <c r="U1378" s="11" t="str">
        <f ca="1">price</f>
        <v/>
      </c>
      <c r="V1378" s="4"/>
      <c r="Y1378" s="388">
        <f ca="1">COUNTIFS(OFFSET($B$10, 0, 0, ROW()-9, 1), SERVICE[[#This Row],[Employee ID]], OFFSET($F$10, 0, 0, ROW()-9, 1), SERVICE[[#This Row],[Resources Role]])</f>
        <v>0</v>
      </c>
      <c r="Z1378" s="388">
        <f ca="1">COUNTIFS(OFFSET($F$10, 0, 0, ROW()-9, 1), SERVICE[[#This Row],[Resources Role]], OFFSET($H$10, 0, 0, ROW()-9, 1), SERVICE[[#This Row],[Booking]])</f>
        <v>0</v>
      </c>
    </row>
    <row r="1379" spans="1:26" x14ac:dyDescent="0.25">
      <c r="A1379" s="6" t="str">
        <f ca="1">no.</f>
        <v/>
      </c>
      <c r="E1379" s="4" t="str">
        <f ca="1">position</f>
        <v/>
      </c>
      <c r="J1379" s="318"/>
      <c r="M1379" s="4"/>
      <c r="O1379" s="6"/>
      <c r="Q1379" s="20"/>
      <c r="R1379" s="5" t="str">
        <f ca="1">score</f>
        <v/>
      </c>
      <c r="S1379" s="7" t="str">
        <f ca="1">rescore_svc</f>
        <v/>
      </c>
      <c r="U1379" s="11" t="str">
        <f ca="1">price</f>
        <v/>
      </c>
      <c r="V1379" s="4"/>
      <c r="Y1379" s="388">
        <f ca="1">COUNTIFS(OFFSET($B$10, 0, 0, ROW()-9, 1), SERVICE[[#This Row],[Employee ID]], OFFSET($F$10, 0, 0, ROW()-9, 1), SERVICE[[#This Row],[Resources Role]])</f>
        <v>0</v>
      </c>
      <c r="Z1379" s="388">
        <f ca="1">COUNTIFS(OFFSET($F$10, 0, 0, ROW()-9, 1), SERVICE[[#This Row],[Resources Role]], OFFSET($H$10, 0, 0, ROW()-9, 1), SERVICE[[#This Row],[Booking]])</f>
        <v>0</v>
      </c>
    </row>
    <row r="1380" spans="1:26" x14ac:dyDescent="0.25">
      <c r="A1380" s="6" t="str">
        <f ca="1">no.</f>
        <v/>
      </c>
      <c r="E1380" s="4" t="str">
        <f ca="1">position</f>
        <v/>
      </c>
      <c r="J1380" s="318"/>
      <c r="M1380" s="4"/>
      <c r="O1380" s="6"/>
      <c r="Q1380" s="20"/>
      <c r="R1380" s="5" t="str">
        <f ca="1">score</f>
        <v/>
      </c>
      <c r="S1380" s="7" t="str">
        <f ca="1">rescore_svc</f>
        <v/>
      </c>
      <c r="U1380" s="11" t="str">
        <f ca="1">price</f>
        <v/>
      </c>
      <c r="V1380" s="4"/>
      <c r="Y1380" s="388">
        <f ca="1">COUNTIFS(OFFSET($B$10, 0, 0, ROW()-9, 1), SERVICE[[#This Row],[Employee ID]], OFFSET($F$10, 0, 0, ROW()-9, 1), SERVICE[[#This Row],[Resources Role]])</f>
        <v>0</v>
      </c>
      <c r="Z1380" s="388">
        <f ca="1">COUNTIFS(OFFSET($F$10, 0, 0, ROW()-9, 1), SERVICE[[#This Row],[Resources Role]], OFFSET($H$10, 0, 0, ROW()-9, 1), SERVICE[[#This Row],[Booking]])</f>
        <v>0</v>
      </c>
    </row>
    <row r="1381" spans="1:26" x14ac:dyDescent="0.25">
      <c r="A1381" s="6" t="str">
        <f ca="1">no.</f>
        <v/>
      </c>
      <c r="E1381" s="4" t="str">
        <f ca="1">position</f>
        <v/>
      </c>
      <c r="J1381" s="318"/>
      <c r="M1381" s="4"/>
      <c r="O1381" s="6"/>
      <c r="Q1381" s="20"/>
      <c r="R1381" s="5" t="str">
        <f ca="1">score</f>
        <v/>
      </c>
      <c r="S1381" s="7" t="str">
        <f ca="1">rescore_svc</f>
        <v/>
      </c>
      <c r="U1381" s="11" t="str">
        <f ca="1">price</f>
        <v/>
      </c>
      <c r="V1381" s="4"/>
      <c r="Y1381" s="388">
        <f ca="1">COUNTIFS(OFFSET($B$10, 0, 0, ROW()-9, 1), SERVICE[[#This Row],[Employee ID]], OFFSET($F$10, 0, 0, ROW()-9, 1), SERVICE[[#This Row],[Resources Role]])</f>
        <v>0</v>
      </c>
      <c r="Z1381" s="388">
        <f ca="1">COUNTIFS(OFFSET($F$10, 0, 0, ROW()-9, 1), SERVICE[[#This Row],[Resources Role]], OFFSET($H$10, 0, 0, ROW()-9, 1), SERVICE[[#This Row],[Booking]])</f>
        <v>0</v>
      </c>
    </row>
    <row r="1382" spans="1:26" x14ac:dyDescent="0.25">
      <c r="A1382" s="6" t="str">
        <f ca="1">no.</f>
        <v/>
      </c>
      <c r="E1382" s="4" t="str">
        <f ca="1">position</f>
        <v/>
      </c>
      <c r="J1382" s="318"/>
      <c r="M1382" s="4"/>
      <c r="O1382" s="6"/>
      <c r="Q1382" s="20"/>
      <c r="R1382" s="5" t="str">
        <f ca="1">score</f>
        <v/>
      </c>
      <c r="S1382" s="7" t="str">
        <f ca="1">rescore_svc</f>
        <v/>
      </c>
      <c r="U1382" s="11" t="str">
        <f ca="1">price</f>
        <v/>
      </c>
      <c r="V1382" s="4"/>
      <c r="Y1382" s="388">
        <f ca="1">COUNTIFS(OFFSET($B$10, 0, 0, ROW()-9, 1), SERVICE[[#This Row],[Employee ID]], OFFSET($F$10, 0, 0, ROW()-9, 1), SERVICE[[#This Row],[Resources Role]])</f>
        <v>0</v>
      </c>
      <c r="Z1382" s="388">
        <f ca="1">COUNTIFS(OFFSET($F$10, 0, 0, ROW()-9, 1), SERVICE[[#This Row],[Resources Role]], OFFSET($H$10, 0, 0, ROW()-9, 1), SERVICE[[#This Row],[Booking]])</f>
        <v>0</v>
      </c>
    </row>
    <row r="1383" spans="1:26" x14ac:dyDescent="0.25">
      <c r="A1383" s="6" t="str">
        <f ca="1">no.</f>
        <v/>
      </c>
      <c r="E1383" s="4" t="str">
        <f ca="1">position</f>
        <v/>
      </c>
      <c r="J1383" s="318"/>
      <c r="M1383" s="4"/>
      <c r="O1383" s="6"/>
      <c r="Q1383" s="20"/>
      <c r="R1383" s="5" t="str">
        <f ca="1">score</f>
        <v/>
      </c>
      <c r="S1383" s="7" t="str">
        <f ca="1">rescore_svc</f>
        <v/>
      </c>
      <c r="U1383" s="11" t="str">
        <f ca="1">price</f>
        <v/>
      </c>
      <c r="V1383" s="4"/>
      <c r="Y1383" s="388">
        <f ca="1">COUNTIFS(OFFSET($B$10, 0, 0, ROW()-9, 1), SERVICE[[#This Row],[Employee ID]], OFFSET($F$10, 0, 0, ROW()-9, 1), SERVICE[[#This Row],[Resources Role]])</f>
        <v>0</v>
      </c>
      <c r="Z1383" s="388">
        <f ca="1">COUNTIFS(OFFSET($F$10, 0, 0, ROW()-9, 1), SERVICE[[#This Row],[Resources Role]], OFFSET($H$10, 0, 0, ROW()-9, 1), SERVICE[[#This Row],[Booking]])</f>
        <v>0</v>
      </c>
    </row>
    <row r="1384" spans="1:26" x14ac:dyDescent="0.25">
      <c r="A1384" s="6" t="str">
        <f ca="1">no.</f>
        <v/>
      </c>
      <c r="E1384" s="4" t="str">
        <f ca="1">position</f>
        <v/>
      </c>
      <c r="J1384" s="318"/>
      <c r="M1384" s="4"/>
      <c r="O1384" s="6"/>
      <c r="Q1384" s="20"/>
      <c r="R1384" s="5" t="str">
        <f ca="1">score</f>
        <v/>
      </c>
      <c r="S1384" s="7" t="str">
        <f ca="1">rescore_svc</f>
        <v/>
      </c>
      <c r="U1384" s="11" t="str">
        <f ca="1">price</f>
        <v/>
      </c>
      <c r="V1384" s="4"/>
      <c r="Y1384" s="388">
        <f ca="1">COUNTIFS(OFFSET($B$10, 0, 0, ROW()-9, 1), SERVICE[[#This Row],[Employee ID]], OFFSET($F$10, 0, 0, ROW()-9, 1), SERVICE[[#This Row],[Resources Role]])</f>
        <v>0</v>
      </c>
      <c r="Z1384" s="388">
        <f ca="1">COUNTIFS(OFFSET($F$10, 0, 0, ROW()-9, 1), SERVICE[[#This Row],[Resources Role]], OFFSET($H$10, 0, 0, ROW()-9, 1), SERVICE[[#This Row],[Booking]])</f>
        <v>0</v>
      </c>
    </row>
    <row r="1385" spans="1:26" x14ac:dyDescent="0.25">
      <c r="A1385" s="6" t="str">
        <f ca="1">no.</f>
        <v/>
      </c>
      <c r="E1385" s="4" t="str">
        <f ca="1">position</f>
        <v/>
      </c>
      <c r="J1385" s="318"/>
      <c r="M1385" s="4"/>
      <c r="O1385" s="6"/>
      <c r="Q1385" s="20"/>
      <c r="R1385" s="5" t="str">
        <f ca="1">score</f>
        <v/>
      </c>
      <c r="S1385" s="7" t="str">
        <f ca="1">rescore_svc</f>
        <v/>
      </c>
      <c r="U1385" s="11" t="str">
        <f ca="1">price</f>
        <v/>
      </c>
      <c r="V1385" s="4"/>
      <c r="Y1385" s="388">
        <f ca="1">COUNTIFS(OFFSET($B$10, 0, 0, ROW()-9, 1), SERVICE[[#This Row],[Employee ID]], OFFSET($F$10, 0, 0, ROW()-9, 1), SERVICE[[#This Row],[Resources Role]])</f>
        <v>0</v>
      </c>
      <c r="Z1385" s="388">
        <f ca="1">COUNTIFS(OFFSET($F$10, 0, 0, ROW()-9, 1), SERVICE[[#This Row],[Resources Role]], OFFSET($H$10, 0, 0, ROW()-9, 1), SERVICE[[#This Row],[Booking]])</f>
        <v>0</v>
      </c>
    </row>
    <row r="1386" spans="1:26" x14ac:dyDescent="0.25">
      <c r="A1386" s="6" t="str">
        <f ca="1">no.</f>
        <v/>
      </c>
      <c r="E1386" s="4" t="str">
        <f ca="1">position</f>
        <v/>
      </c>
      <c r="J1386" s="318"/>
      <c r="M1386" s="4"/>
      <c r="O1386" s="6"/>
      <c r="Q1386" s="20"/>
      <c r="R1386" s="5" t="str">
        <f ca="1">score</f>
        <v/>
      </c>
      <c r="S1386" s="7" t="str">
        <f ca="1">rescore_svc</f>
        <v/>
      </c>
      <c r="U1386" s="11" t="str">
        <f ca="1">price</f>
        <v/>
      </c>
      <c r="V1386" s="4"/>
      <c r="Y1386" s="388">
        <f ca="1">COUNTIFS(OFFSET($B$10, 0, 0, ROW()-9, 1), SERVICE[[#This Row],[Employee ID]], OFFSET($F$10, 0, 0, ROW()-9, 1), SERVICE[[#This Row],[Resources Role]])</f>
        <v>0</v>
      </c>
      <c r="Z1386" s="388">
        <f ca="1">COUNTIFS(OFFSET($F$10, 0, 0, ROW()-9, 1), SERVICE[[#This Row],[Resources Role]], OFFSET($H$10, 0, 0, ROW()-9, 1), SERVICE[[#This Row],[Booking]])</f>
        <v>0</v>
      </c>
    </row>
    <row r="1387" spans="1:26" x14ac:dyDescent="0.25">
      <c r="A1387" s="6" t="str">
        <f ca="1">no.</f>
        <v/>
      </c>
      <c r="E1387" s="4" t="str">
        <f ca="1">position</f>
        <v/>
      </c>
      <c r="J1387" s="318"/>
      <c r="M1387" s="4"/>
      <c r="O1387" s="6"/>
      <c r="Q1387" s="20"/>
      <c r="R1387" s="5" t="str">
        <f ca="1">score</f>
        <v/>
      </c>
      <c r="S1387" s="7" t="str">
        <f ca="1">rescore_svc</f>
        <v/>
      </c>
      <c r="U1387" s="11" t="str">
        <f ca="1">price</f>
        <v/>
      </c>
      <c r="V1387" s="4"/>
      <c r="Y1387" s="388">
        <f ca="1">COUNTIFS(OFFSET($B$10, 0, 0, ROW()-9, 1), SERVICE[[#This Row],[Employee ID]], OFFSET($F$10, 0, 0, ROW()-9, 1), SERVICE[[#This Row],[Resources Role]])</f>
        <v>0</v>
      </c>
      <c r="Z1387" s="388">
        <f ca="1">COUNTIFS(OFFSET($F$10, 0, 0, ROW()-9, 1), SERVICE[[#This Row],[Resources Role]], OFFSET($H$10, 0, 0, ROW()-9, 1), SERVICE[[#This Row],[Booking]])</f>
        <v>0</v>
      </c>
    </row>
    <row r="1388" spans="1:26" x14ac:dyDescent="0.25">
      <c r="A1388" s="6" t="str">
        <f ca="1">no.</f>
        <v/>
      </c>
      <c r="E1388" s="4" t="str">
        <f ca="1">position</f>
        <v/>
      </c>
      <c r="J1388" s="318"/>
      <c r="M1388" s="4"/>
      <c r="O1388" s="6"/>
      <c r="Q1388" s="20"/>
      <c r="R1388" s="5" t="str">
        <f ca="1">score</f>
        <v/>
      </c>
      <c r="S1388" s="7" t="str">
        <f ca="1">rescore_svc</f>
        <v/>
      </c>
      <c r="U1388" s="11" t="str">
        <f ca="1">price</f>
        <v/>
      </c>
      <c r="V1388" s="4"/>
      <c r="Y1388" s="388">
        <f ca="1">COUNTIFS(OFFSET($B$10, 0, 0, ROW()-9, 1), SERVICE[[#This Row],[Employee ID]], OFFSET($F$10, 0, 0, ROW()-9, 1), SERVICE[[#This Row],[Resources Role]])</f>
        <v>0</v>
      </c>
      <c r="Z1388" s="388">
        <f ca="1">COUNTIFS(OFFSET($F$10, 0, 0, ROW()-9, 1), SERVICE[[#This Row],[Resources Role]], OFFSET($H$10, 0, 0, ROW()-9, 1), SERVICE[[#This Row],[Booking]])</f>
        <v>0</v>
      </c>
    </row>
    <row r="1389" spans="1:26" x14ac:dyDescent="0.25">
      <c r="A1389" s="6" t="str">
        <f ca="1">no.</f>
        <v/>
      </c>
      <c r="E1389" s="4" t="str">
        <f ca="1">position</f>
        <v/>
      </c>
      <c r="J1389" s="318"/>
      <c r="M1389" s="4"/>
      <c r="O1389" s="6"/>
      <c r="Q1389" s="20"/>
      <c r="R1389" s="5" t="str">
        <f ca="1">score</f>
        <v/>
      </c>
      <c r="S1389" s="7" t="str">
        <f ca="1">rescore_svc</f>
        <v/>
      </c>
      <c r="U1389" s="11" t="str">
        <f ca="1">price</f>
        <v/>
      </c>
      <c r="V1389" s="4"/>
      <c r="Y1389" s="388">
        <f ca="1">COUNTIFS(OFFSET($B$10, 0, 0, ROW()-9, 1), SERVICE[[#This Row],[Employee ID]], OFFSET($F$10, 0, 0, ROW()-9, 1), SERVICE[[#This Row],[Resources Role]])</f>
        <v>0</v>
      </c>
      <c r="Z1389" s="388">
        <f ca="1">COUNTIFS(OFFSET($F$10, 0, 0, ROW()-9, 1), SERVICE[[#This Row],[Resources Role]], OFFSET($H$10, 0, 0, ROW()-9, 1), SERVICE[[#This Row],[Booking]])</f>
        <v>0</v>
      </c>
    </row>
    <row r="1390" spans="1:26" x14ac:dyDescent="0.25">
      <c r="A1390" s="6" t="str">
        <f ca="1">no.</f>
        <v/>
      </c>
      <c r="E1390" s="4" t="str">
        <f ca="1">position</f>
        <v/>
      </c>
      <c r="J1390" s="318"/>
      <c r="M1390" s="4"/>
      <c r="O1390" s="6"/>
      <c r="Q1390" s="20"/>
      <c r="R1390" s="5" t="str">
        <f ca="1">score</f>
        <v/>
      </c>
      <c r="S1390" s="7" t="str">
        <f ca="1">rescore_svc</f>
        <v/>
      </c>
      <c r="U1390" s="11" t="str">
        <f ca="1">price</f>
        <v/>
      </c>
      <c r="V1390" s="4"/>
      <c r="Y1390" s="388">
        <f ca="1">COUNTIFS(OFFSET($B$10, 0, 0, ROW()-9, 1), SERVICE[[#This Row],[Employee ID]], OFFSET($F$10, 0, 0, ROW()-9, 1), SERVICE[[#This Row],[Resources Role]])</f>
        <v>0</v>
      </c>
      <c r="Z1390" s="388">
        <f ca="1">COUNTIFS(OFFSET($F$10, 0, 0, ROW()-9, 1), SERVICE[[#This Row],[Resources Role]], OFFSET($H$10, 0, 0, ROW()-9, 1), SERVICE[[#This Row],[Booking]])</f>
        <v>0</v>
      </c>
    </row>
    <row r="1391" spans="1:26" x14ac:dyDescent="0.25">
      <c r="A1391" s="6" t="str">
        <f ca="1">no.</f>
        <v/>
      </c>
      <c r="E1391" s="4" t="str">
        <f ca="1">position</f>
        <v/>
      </c>
      <c r="J1391" s="318"/>
      <c r="M1391" s="4"/>
      <c r="O1391" s="6"/>
      <c r="Q1391" s="20"/>
      <c r="R1391" s="5" t="str">
        <f ca="1">score</f>
        <v/>
      </c>
      <c r="S1391" s="7" t="str">
        <f ca="1">rescore_svc</f>
        <v/>
      </c>
      <c r="U1391" s="11" t="str">
        <f ca="1">price</f>
        <v/>
      </c>
      <c r="V1391" s="4"/>
      <c r="Y1391" s="388">
        <f ca="1">COUNTIFS(OFFSET($B$10, 0, 0, ROW()-9, 1), SERVICE[[#This Row],[Employee ID]], OFFSET($F$10, 0, 0, ROW()-9, 1), SERVICE[[#This Row],[Resources Role]])</f>
        <v>0</v>
      </c>
      <c r="Z1391" s="388">
        <f ca="1">COUNTIFS(OFFSET($F$10, 0, 0, ROW()-9, 1), SERVICE[[#This Row],[Resources Role]], OFFSET($H$10, 0, 0, ROW()-9, 1), SERVICE[[#This Row],[Booking]])</f>
        <v>0</v>
      </c>
    </row>
    <row r="1392" spans="1:26" x14ac:dyDescent="0.25">
      <c r="A1392" s="6" t="str">
        <f ca="1">no.</f>
        <v/>
      </c>
      <c r="E1392" s="4" t="str">
        <f ca="1">position</f>
        <v/>
      </c>
      <c r="J1392" s="318"/>
      <c r="M1392" s="4"/>
      <c r="O1392" s="6"/>
      <c r="Q1392" s="20"/>
      <c r="R1392" s="5" t="str">
        <f ca="1">score</f>
        <v/>
      </c>
      <c r="S1392" s="7" t="str">
        <f ca="1">rescore_svc</f>
        <v/>
      </c>
      <c r="U1392" s="11" t="str">
        <f ca="1">price</f>
        <v/>
      </c>
      <c r="V1392" s="4"/>
      <c r="Y1392" s="388">
        <f ca="1">COUNTIFS(OFFSET($B$10, 0, 0, ROW()-9, 1), SERVICE[[#This Row],[Employee ID]], OFFSET($F$10, 0, 0, ROW()-9, 1), SERVICE[[#This Row],[Resources Role]])</f>
        <v>0</v>
      </c>
      <c r="Z1392" s="388">
        <f ca="1">COUNTIFS(OFFSET($F$10, 0, 0, ROW()-9, 1), SERVICE[[#This Row],[Resources Role]], OFFSET($H$10, 0, 0, ROW()-9, 1), SERVICE[[#This Row],[Booking]])</f>
        <v>0</v>
      </c>
    </row>
    <row r="1393" spans="1:26" x14ac:dyDescent="0.25">
      <c r="A1393" s="6" t="str">
        <f ca="1">no.</f>
        <v/>
      </c>
      <c r="E1393" s="4" t="str">
        <f ca="1">position</f>
        <v/>
      </c>
      <c r="J1393" s="318"/>
      <c r="M1393" s="4"/>
      <c r="O1393" s="6"/>
      <c r="Q1393" s="20"/>
      <c r="R1393" s="5" t="str">
        <f ca="1">score</f>
        <v/>
      </c>
      <c r="S1393" s="7" t="str">
        <f ca="1">rescore_svc</f>
        <v/>
      </c>
      <c r="U1393" s="11" t="str">
        <f ca="1">price</f>
        <v/>
      </c>
      <c r="V1393" s="4"/>
      <c r="Y1393" s="388">
        <f ca="1">COUNTIFS(OFFSET($B$10, 0, 0, ROW()-9, 1), SERVICE[[#This Row],[Employee ID]], OFFSET($F$10, 0, 0, ROW()-9, 1), SERVICE[[#This Row],[Resources Role]])</f>
        <v>0</v>
      </c>
      <c r="Z1393" s="388">
        <f ca="1">COUNTIFS(OFFSET($F$10, 0, 0, ROW()-9, 1), SERVICE[[#This Row],[Resources Role]], OFFSET($H$10, 0, 0, ROW()-9, 1), SERVICE[[#This Row],[Booking]])</f>
        <v>0</v>
      </c>
    </row>
    <row r="1394" spans="1:26" x14ac:dyDescent="0.25">
      <c r="A1394" s="6" t="str">
        <f ca="1">no.</f>
        <v/>
      </c>
      <c r="E1394" s="4" t="str">
        <f ca="1">position</f>
        <v/>
      </c>
      <c r="J1394" s="318"/>
      <c r="M1394" s="4"/>
      <c r="O1394" s="6"/>
      <c r="Q1394" s="20"/>
      <c r="R1394" s="5" t="str">
        <f ca="1">score</f>
        <v/>
      </c>
      <c r="S1394" s="7" t="str">
        <f ca="1">rescore_svc</f>
        <v/>
      </c>
      <c r="U1394" s="11" t="str">
        <f ca="1">price</f>
        <v/>
      </c>
      <c r="V1394" s="4"/>
      <c r="Y1394" s="388">
        <f ca="1">COUNTIFS(OFFSET($B$10, 0, 0, ROW()-9, 1), SERVICE[[#This Row],[Employee ID]], OFFSET($F$10, 0, 0, ROW()-9, 1), SERVICE[[#This Row],[Resources Role]])</f>
        <v>0</v>
      </c>
      <c r="Z1394" s="388">
        <f ca="1">COUNTIFS(OFFSET($F$10, 0, 0, ROW()-9, 1), SERVICE[[#This Row],[Resources Role]], OFFSET($H$10, 0, 0, ROW()-9, 1), SERVICE[[#This Row],[Booking]])</f>
        <v>0</v>
      </c>
    </row>
    <row r="1395" spans="1:26" x14ac:dyDescent="0.25">
      <c r="A1395" s="6" t="str">
        <f ca="1">no.</f>
        <v/>
      </c>
      <c r="E1395" s="4" t="str">
        <f ca="1">position</f>
        <v/>
      </c>
      <c r="J1395" s="318"/>
      <c r="M1395" s="4"/>
      <c r="O1395" s="6"/>
      <c r="Q1395" s="20"/>
      <c r="R1395" s="5" t="str">
        <f ca="1">score</f>
        <v/>
      </c>
      <c r="S1395" s="7" t="str">
        <f ca="1">rescore_svc</f>
        <v/>
      </c>
      <c r="U1395" s="11" t="str">
        <f ca="1">price</f>
        <v/>
      </c>
      <c r="V1395" s="4"/>
      <c r="Y1395" s="388">
        <f ca="1">COUNTIFS(OFFSET($B$10, 0, 0, ROW()-9, 1), SERVICE[[#This Row],[Employee ID]], OFFSET($F$10, 0, 0, ROW()-9, 1), SERVICE[[#This Row],[Resources Role]])</f>
        <v>0</v>
      </c>
      <c r="Z1395" s="388">
        <f ca="1">COUNTIFS(OFFSET($F$10, 0, 0, ROW()-9, 1), SERVICE[[#This Row],[Resources Role]], OFFSET($H$10, 0, 0, ROW()-9, 1), SERVICE[[#This Row],[Booking]])</f>
        <v>0</v>
      </c>
    </row>
    <row r="1396" spans="1:26" x14ac:dyDescent="0.25">
      <c r="A1396" s="6" t="str">
        <f ca="1">no.</f>
        <v/>
      </c>
      <c r="E1396" s="4" t="str">
        <f ca="1">position</f>
        <v/>
      </c>
      <c r="J1396" s="318"/>
      <c r="M1396" s="4"/>
      <c r="O1396" s="6"/>
      <c r="Q1396" s="20"/>
      <c r="R1396" s="5" t="str">
        <f ca="1">score</f>
        <v/>
      </c>
      <c r="S1396" s="7" t="str">
        <f ca="1">rescore_svc</f>
        <v/>
      </c>
      <c r="U1396" s="11" t="str">
        <f ca="1">price</f>
        <v/>
      </c>
      <c r="V1396" s="4"/>
      <c r="Y1396" s="388">
        <f ca="1">COUNTIFS(OFFSET($B$10, 0, 0, ROW()-9, 1), SERVICE[[#This Row],[Employee ID]], OFFSET($F$10, 0, 0, ROW()-9, 1), SERVICE[[#This Row],[Resources Role]])</f>
        <v>0</v>
      </c>
      <c r="Z1396" s="388">
        <f ca="1">COUNTIFS(OFFSET($F$10, 0, 0, ROW()-9, 1), SERVICE[[#This Row],[Resources Role]], OFFSET($H$10, 0, 0, ROW()-9, 1), SERVICE[[#This Row],[Booking]])</f>
        <v>0</v>
      </c>
    </row>
    <row r="1397" spans="1:26" x14ac:dyDescent="0.25">
      <c r="A1397" s="6" t="str">
        <f ca="1">no.</f>
        <v/>
      </c>
      <c r="E1397" s="4" t="str">
        <f ca="1">position</f>
        <v/>
      </c>
      <c r="J1397" s="318"/>
      <c r="M1397" s="4"/>
      <c r="O1397" s="6"/>
      <c r="Q1397" s="20"/>
      <c r="R1397" s="5" t="str">
        <f ca="1">score</f>
        <v/>
      </c>
      <c r="S1397" s="7" t="str">
        <f ca="1">rescore_svc</f>
        <v/>
      </c>
      <c r="U1397" s="11" t="str">
        <f ca="1">price</f>
        <v/>
      </c>
      <c r="V1397" s="4"/>
      <c r="Y1397" s="388">
        <f ca="1">COUNTIFS(OFFSET($B$10, 0, 0, ROW()-9, 1), SERVICE[[#This Row],[Employee ID]], OFFSET($F$10, 0, 0, ROW()-9, 1), SERVICE[[#This Row],[Resources Role]])</f>
        <v>0</v>
      </c>
      <c r="Z1397" s="388">
        <f ca="1">COUNTIFS(OFFSET($F$10, 0, 0, ROW()-9, 1), SERVICE[[#This Row],[Resources Role]], OFFSET($H$10, 0, 0, ROW()-9, 1), SERVICE[[#This Row],[Booking]])</f>
        <v>0</v>
      </c>
    </row>
    <row r="1398" spans="1:26" x14ac:dyDescent="0.25">
      <c r="A1398" s="6" t="str">
        <f ca="1">no.</f>
        <v/>
      </c>
      <c r="E1398" s="4" t="str">
        <f ca="1">position</f>
        <v/>
      </c>
      <c r="J1398" s="318"/>
      <c r="M1398" s="4"/>
      <c r="O1398" s="6"/>
      <c r="Q1398" s="20"/>
      <c r="R1398" s="5" t="str">
        <f ca="1">score</f>
        <v/>
      </c>
      <c r="S1398" s="7" t="str">
        <f ca="1">rescore_svc</f>
        <v/>
      </c>
      <c r="U1398" s="11" t="str">
        <f ca="1">price</f>
        <v/>
      </c>
      <c r="V1398" s="4"/>
      <c r="Y1398" s="388">
        <f ca="1">COUNTIFS(OFFSET($B$10, 0, 0, ROW()-9, 1), SERVICE[[#This Row],[Employee ID]], OFFSET($F$10, 0, 0, ROW()-9, 1), SERVICE[[#This Row],[Resources Role]])</f>
        <v>0</v>
      </c>
      <c r="Z1398" s="388">
        <f ca="1">COUNTIFS(OFFSET($F$10, 0, 0, ROW()-9, 1), SERVICE[[#This Row],[Resources Role]], OFFSET($H$10, 0, 0, ROW()-9, 1), SERVICE[[#This Row],[Booking]])</f>
        <v>0</v>
      </c>
    </row>
    <row r="1399" spans="1:26" x14ac:dyDescent="0.25">
      <c r="A1399" s="6" t="str">
        <f ca="1">no.</f>
        <v/>
      </c>
      <c r="E1399" s="4" t="str">
        <f ca="1">position</f>
        <v/>
      </c>
      <c r="J1399" s="318"/>
      <c r="M1399" s="4"/>
      <c r="O1399" s="6"/>
      <c r="Q1399" s="20"/>
      <c r="R1399" s="5" t="str">
        <f ca="1">score</f>
        <v/>
      </c>
      <c r="S1399" s="7" t="str">
        <f ca="1">rescore_svc</f>
        <v/>
      </c>
      <c r="U1399" s="11" t="str">
        <f ca="1">price</f>
        <v/>
      </c>
      <c r="V1399" s="4"/>
      <c r="Y1399" s="388">
        <f ca="1">COUNTIFS(OFFSET($B$10, 0, 0, ROW()-9, 1), SERVICE[[#This Row],[Employee ID]], OFFSET($F$10, 0, 0, ROW()-9, 1), SERVICE[[#This Row],[Resources Role]])</f>
        <v>0</v>
      </c>
      <c r="Z1399" s="388">
        <f ca="1">COUNTIFS(OFFSET($F$10, 0, 0, ROW()-9, 1), SERVICE[[#This Row],[Resources Role]], OFFSET($H$10, 0, 0, ROW()-9, 1), SERVICE[[#This Row],[Booking]])</f>
        <v>0</v>
      </c>
    </row>
    <row r="1400" spans="1:26" x14ac:dyDescent="0.25">
      <c r="A1400" s="6" t="str">
        <f ca="1">no.</f>
        <v/>
      </c>
      <c r="E1400" s="4" t="str">
        <f ca="1">position</f>
        <v/>
      </c>
      <c r="J1400" s="318"/>
      <c r="M1400" s="4"/>
      <c r="O1400" s="6"/>
      <c r="Q1400" s="20"/>
      <c r="R1400" s="5" t="str">
        <f ca="1">score</f>
        <v/>
      </c>
      <c r="S1400" s="7" t="str">
        <f ca="1">rescore_svc</f>
        <v/>
      </c>
      <c r="U1400" s="11" t="str">
        <f ca="1">price</f>
        <v/>
      </c>
      <c r="V1400" s="4"/>
      <c r="Y1400" s="388">
        <f ca="1">COUNTIFS(OFFSET($B$10, 0, 0, ROW()-9, 1), SERVICE[[#This Row],[Employee ID]], OFFSET($F$10, 0, 0, ROW()-9, 1), SERVICE[[#This Row],[Resources Role]])</f>
        <v>0</v>
      </c>
      <c r="Z1400" s="388">
        <f ca="1">COUNTIFS(OFFSET($F$10, 0, 0, ROW()-9, 1), SERVICE[[#This Row],[Resources Role]], OFFSET($H$10, 0, 0, ROW()-9, 1), SERVICE[[#This Row],[Booking]])</f>
        <v>0</v>
      </c>
    </row>
    <row r="1401" spans="1:26" x14ac:dyDescent="0.25">
      <c r="A1401" s="6" t="str">
        <f ca="1">no.</f>
        <v/>
      </c>
      <c r="E1401" s="4" t="str">
        <f ca="1">position</f>
        <v/>
      </c>
      <c r="J1401" s="318"/>
      <c r="M1401" s="4"/>
      <c r="O1401" s="6"/>
      <c r="Q1401" s="20"/>
      <c r="R1401" s="5" t="str">
        <f ca="1">score</f>
        <v/>
      </c>
      <c r="S1401" s="7" t="str">
        <f ca="1">rescore_svc</f>
        <v/>
      </c>
      <c r="U1401" s="11" t="str">
        <f ca="1">price</f>
        <v/>
      </c>
      <c r="V1401" s="4"/>
      <c r="Y1401" s="388">
        <f ca="1">COUNTIFS(OFFSET($B$10, 0, 0, ROW()-9, 1), SERVICE[[#This Row],[Employee ID]], OFFSET($F$10, 0, 0, ROW()-9, 1), SERVICE[[#This Row],[Resources Role]])</f>
        <v>0</v>
      </c>
      <c r="Z1401" s="388">
        <f ca="1">COUNTIFS(OFFSET($F$10, 0, 0, ROW()-9, 1), SERVICE[[#This Row],[Resources Role]], OFFSET($H$10, 0, 0, ROW()-9, 1), SERVICE[[#This Row],[Booking]])</f>
        <v>0</v>
      </c>
    </row>
    <row r="1402" spans="1:26" x14ac:dyDescent="0.25">
      <c r="A1402" s="6" t="str">
        <f ca="1">no.</f>
        <v/>
      </c>
      <c r="E1402" s="4" t="str">
        <f ca="1">position</f>
        <v/>
      </c>
      <c r="J1402" s="318"/>
      <c r="M1402" s="4"/>
      <c r="O1402" s="6"/>
      <c r="Q1402" s="20"/>
      <c r="R1402" s="5" t="str">
        <f ca="1">score</f>
        <v/>
      </c>
      <c r="S1402" s="7" t="str">
        <f ca="1">rescore_svc</f>
        <v/>
      </c>
      <c r="U1402" s="11" t="str">
        <f ca="1">price</f>
        <v/>
      </c>
      <c r="V1402" s="4"/>
      <c r="Y1402" s="388">
        <f ca="1">COUNTIFS(OFFSET($B$10, 0, 0, ROW()-9, 1), SERVICE[[#This Row],[Employee ID]], OFFSET($F$10, 0, 0, ROW()-9, 1), SERVICE[[#This Row],[Resources Role]])</f>
        <v>0</v>
      </c>
      <c r="Z1402" s="388">
        <f ca="1">COUNTIFS(OFFSET($F$10, 0, 0, ROW()-9, 1), SERVICE[[#This Row],[Resources Role]], OFFSET($H$10, 0, 0, ROW()-9, 1), SERVICE[[#This Row],[Booking]])</f>
        <v>0</v>
      </c>
    </row>
    <row r="1403" spans="1:26" x14ac:dyDescent="0.25">
      <c r="A1403" s="6" t="str">
        <f ca="1">no.</f>
        <v/>
      </c>
      <c r="E1403" s="4" t="str">
        <f ca="1">position</f>
        <v/>
      </c>
      <c r="J1403" s="318"/>
      <c r="M1403" s="4"/>
      <c r="O1403" s="6"/>
      <c r="Q1403" s="20"/>
      <c r="R1403" s="5" t="str">
        <f ca="1">score</f>
        <v/>
      </c>
      <c r="S1403" s="7" t="str">
        <f ca="1">rescore_svc</f>
        <v/>
      </c>
      <c r="U1403" s="11" t="str">
        <f ca="1">price</f>
        <v/>
      </c>
      <c r="V1403" s="4"/>
      <c r="Y1403" s="388">
        <f ca="1">COUNTIFS(OFFSET($B$10, 0, 0, ROW()-9, 1), SERVICE[[#This Row],[Employee ID]], OFFSET($F$10, 0, 0, ROW()-9, 1), SERVICE[[#This Row],[Resources Role]])</f>
        <v>0</v>
      </c>
      <c r="Z1403" s="388">
        <f ca="1">COUNTIFS(OFFSET($F$10, 0, 0, ROW()-9, 1), SERVICE[[#This Row],[Resources Role]], OFFSET($H$10, 0, 0, ROW()-9, 1), SERVICE[[#This Row],[Booking]])</f>
        <v>0</v>
      </c>
    </row>
    <row r="1404" spans="1:26" x14ac:dyDescent="0.25">
      <c r="A1404" s="6" t="str">
        <f ca="1">no.</f>
        <v/>
      </c>
      <c r="E1404" s="4" t="str">
        <f ca="1">position</f>
        <v/>
      </c>
      <c r="J1404" s="318"/>
      <c r="M1404" s="4"/>
      <c r="O1404" s="6"/>
      <c r="Q1404" s="20"/>
      <c r="R1404" s="5" t="str">
        <f ca="1">score</f>
        <v/>
      </c>
      <c r="S1404" s="7" t="str">
        <f ca="1">rescore_svc</f>
        <v/>
      </c>
      <c r="U1404" s="11" t="str">
        <f ca="1">price</f>
        <v/>
      </c>
      <c r="V1404" s="4"/>
      <c r="Y1404" s="388">
        <f ca="1">COUNTIFS(OFFSET($B$10, 0, 0, ROW()-9, 1), SERVICE[[#This Row],[Employee ID]], OFFSET($F$10, 0, 0, ROW()-9, 1), SERVICE[[#This Row],[Resources Role]])</f>
        <v>0</v>
      </c>
      <c r="Z1404" s="388">
        <f ca="1">COUNTIFS(OFFSET($F$10, 0, 0, ROW()-9, 1), SERVICE[[#This Row],[Resources Role]], OFFSET($H$10, 0, 0, ROW()-9, 1), SERVICE[[#This Row],[Booking]])</f>
        <v>0</v>
      </c>
    </row>
    <row r="1405" spans="1:26" x14ac:dyDescent="0.25">
      <c r="A1405" s="6" t="str">
        <f ca="1">no.</f>
        <v/>
      </c>
      <c r="E1405" s="4" t="str">
        <f ca="1">position</f>
        <v/>
      </c>
      <c r="J1405" s="318"/>
      <c r="M1405" s="4"/>
      <c r="O1405" s="6"/>
      <c r="Q1405" s="20"/>
      <c r="R1405" s="5" t="str">
        <f ca="1">score</f>
        <v/>
      </c>
      <c r="S1405" s="7" t="str">
        <f ca="1">rescore_svc</f>
        <v/>
      </c>
      <c r="U1405" s="11" t="str">
        <f ca="1">price</f>
        <v/>
      </c>
      <c r="V1405" s="4"/>
      <c r="Y1405" s="388">
        <f ca="1">COUNTIFS(OFFSET($B$10, 0, 0, ROW()-9, 1), SERVICE[[#This Row],[Employee ID]], OFFSET($F$10, 0, 0, ROW()-9, 1), SERVICE[[#This Row],[Resources Role]])</f>
        <v>0</v>
      </c>
      <c r="Z1405" s="388">
        <f ca="1">COUNTIFS(OFFSET($F$10, 0, 0, ROW()-9, 1), SERVICE[[#This Row],[Resources Role]], OFFSET($H$10, 0, 0, ROW()-9, 1), SERVICE[[#This Row],[Booking]])</f>
        <v>0</v>
      </c>
    </row>
    <row r="1406" spans="1:26" x14ac:dyDescent="0.25">
      <c r="A1406" s="6" t="str">
        <f ca="1">no.</f>
        <v/>
      </c>
      <c r="E1406" s="4" t="str">
        <f ca="1">position</f>
        <v/>
      </c>
      <c r="J1406" s="318"/>
      <c r="M1406" s="4"/>
      <c r="O1406" s="6"/>
      <c r="Q1406" s="20"/>
      <c r="R1406" s="5" t="str">
        <f ca="1">score</f>
        <v/>
      </c>
      <c r="S1406" s="7" t="str">
        <f ca="1">rescore_svc</f>
        <v/>
      </c>
      <c r="U1406" s="11" t="str">
        <f ca="1">price</f>
        <v/>
      </c>
      <c r="V1406" s="4"/>
      <c r="Y1406" s="388">
        <f ca="1">COUNTIFS(OFFSET($B$10, 0, 0, ROW()-9, 1), SERVICE[[#This Row],[Employee ID]], OFFSET($F$10, 0, 0, ROW()-9, 1), SERVICE[[#This Row],[Resources Role]])</f>
        <v>0</v>
      </c>
      <c r="Z1406" s="388">
        <f ca="1">COUNTIFS(OFFSET($F$10, 0, 0, ROW()-9, 1), SERVICE[[#This Row],[Resources Role]], OFFSET($H$10, 0, 0, ROW()-9, 1), SERVICE[[#This Row],[Booking]])</f>
        <v>0</v>
      </c>
    </row>
    <row r="1407" spans="1:26" x14ac:dyDescent="0.25">
      <c r="A1407" s="6" t="str">
        <f ca="1">no.</f>
        <v/>
      </c>
      <c r="E1407" s="4" t="str">
        <f ca="1">position</f>
        <v/>
      </c>
      <c r="J1407" s="318"/>
      <c r="M1407" s="4"/>
      <c r="O1407" s="6"/>
      <c r="Q1407" s="20"/>
      <c r="R1407" s="5" t="str">
        <f ca="1">score</f>
        <v/>
      </c>
      <c r="S1407" s="7" t="str">
        <f ca="1">rescore_svc</f>
        <v/>
      </c>
      <c r="U1407" s="11" t="str">
        <f ca="1">price</f>
        <v/>
      </c>
      <c r="V1407" s="4"/>
      <c r="Y1407" s="388">
        <f ca="1">COUNTIFS(OFFSET($B$10, 0, 0, ROW()-9, 1), SERVICE[[#This Row],[Employee ID]], OFFSET($F$10, 0, 0, ROW()-9, 1), SERVICE[[#This Row],[Resources Role]])</f>
        <v>0</v>
      </c>
      <c r="Z1407" s="388">
        <f ca="1">COUNTIFS(OFFSET($F$10, 0, 0, ROW()-9, 1), SERVICE[[#This Row],[Resources Role]], OFFSET($H$10, 0, 0, ROW()-9, 1), SERVICE[[#This Row],[Booking]])</f>
        <v>0</v>
      </c>
    </row>
    <row r="1408" spans="1:26" x14ac:dyDescent="0.25">
      <c r="A1408" s="6" t="str">
        <f ca="1">no.</f>
        <v/>
      </c>
      <c r="E1408" s="4" t="str">
        <f ca="1">position</f>
        <v/>
      </c>
      <c r="J1408" s="318"/>
      <c r="M1408" s="4"/>
      <c r="O1408" s="6"/>
      <c r="Q1408" s="20"/>
      <c r="R1408" s="5" t="str">
        <f ca="1">score</f>
        <v/>
      </c>
      <c r="S1408" s="7" t="str">
        <f ca="1">rescore_svc</f>
        <v/>
      </c>
      <c r="U1408" s="11" t="str">
        <f ca="1">price</f>
        <v/>
      </c>
      <c r="V1408" s="4"/>
      <c r="Y1408" s="388">
        <f ca="1">COUNTIFS(OFFSET($B$10, 0, 0, ROW()-9, 1), SERVICE[[#This Row],[Employee ID]], OFFSET($F$10, 0, 0, ROW()-9, 1), SERVICE[[#This Row],[Resources Role]])</f>
        <v>0</v>
      </c>
      <c r="Z1408" s="388">
        <f ca="1">COUNTIFS(OFFSET($F$10, 0, 0, ROW()-9, 1), SERVICE[[#This Row],[Resources Role]], OFFSET($H$10, 0, 0, ROW()-9, 1), SERVICE[[#This Row],[Booking]])</f>
        <v>0</v>
      </c>
    </row>
    <row r="1409" spans="1:26" x14ac:dyDescent="0.25">
      <c r="A1409" s="6" t="str">
        <f ca="1">no.</f>
        <v/>
      </c>
      <c r="E1409" s="4" t="str">
        <f ca="1">position</f>
        <v/>
      </c>
      <c r="J1409" s="318"/>
      <c r="M1409" s="4"/>
      <c r="O1409" s="6"/>
      <c r="Q1409" s="20"/>
      <c r="R1409" s="5" t="str">
        <f ca="1">score</f>
        <v/>
      </c>
      <c r="S1409" s="7" t="str">
        <f ca="1">rescore_svc</f>
        <v/>
      </c>
      <c r="U1409" s="11" t="str">
        <f ca="1">price</f>
        <v/>
      </c>
      <c r="V1409" s="4"/>
      <c r="Y1409" s="388">
        <f ca="1">COUNTIFS(OFFSET($B$10, 0, 0, ROW()-9, 1), SERVICE[[#This Row],[Employee ID]], OFFSET($F$10, 0, 0, ROW()-9, 1), SERVICE[[#This Row],[Resources Role]])</f>
        <v>0</v>
      </c>
      <c r="Z1409" s="388">
        <f ca="1">COUNTIFS(OFFSET($F$10, 0, 0, ROW()-9, 1), SERVICE[[#This Row],[Resources Role]], OFFSET($H$10, 0, 0, ROW()-9, 1), SERVICE[[#This Row],[Booking]])</f>
        <v>0</v>
      </c>
    </row>
    <row r="1410" spans="1:26" x14ac:dyDescent="0.25">
      <c r="A1410" s="6" t="str">
        <f ca="1">no.</f>
        <v/>
      </c>
      <c r="E1410" s="4" t="str">
        <f ca="1">position</f>
        <v/>
      </c>
      <c r="J1410" s="318"/>
      <c r="M1410" s="4"/>
      <c r="O1410" s="6"/>
      <c r="Q1410" s="20"/>
      <c r="R1410" s="5" t="str">
        <f ca="1">score</f>
        <v/>
      </c>
      <c r="S1410" s="7" t="str">
        <f ca="1">rescore_svc</f>
        <v/>
      </c>
      <c r="U1410" s="11" t="str">
        <f ca="1">price</f>
        <v/>
      </c>
      <c r="V1410" s="4"/>
      <c r="Y1410" s="388">
        <f ca="1">COUNTIFS(OFFSET($B$10, 0, 0, ROW()-9, 1), SERVICE[[#This Row],[Employee ID]], OFFSET($F$10, 0, 0, ROW()-9, 1), SERVICE[[#This Row],[Resources Role]])</f>
        <v>0</v>
      </c>
      <c r="Z1410" s="388">
        <f ca="1">COUNTIFS(OFFSET($F$10, 0, 0, ROW()-9, 1), SERVICE[[#This Row],[Resources Role]], OFFSET($H$10, 0, 0, ROW()-9, 1), SERVICE[[#This Row],[Booking]])</f>
        <v>0</v>
      </c>
    </row>
    <row r="1411" spans="1:26" x14ac:dyDescent="0.25">
      <c r="A1411" s="6" t="str">
        <f ca="1">no.</f>
        <v/>
      </c>
      <c r="E1411" s="4" t="str">
        <f ca="1">position</f>
        <v/>
      </c>
      <c r="J1411" s="318"/>
      <c r="M1411" s="4"/>
      <c r="O1411" s="6"/>
      <c r="Q1411" s="20"/>
      <c r="R1411" s="5" t="str">
        <f ca="1">score</f>
        <v/>
      </c>
      <c r="S1411" s="7" t="str">
        <f ca="1">rescore_svc</f>
        <v/>
      </c>
      <c r="U1411" s="11" t="str">
        <f ca="1">price</f>
        <v/>
      </c>
      <c r="V1411" s="4"/>
      <c r="Y1411" s="388">
        <f ca="1">COUNTIFS(OFFSET($B$10, 0, 0, ROW()-9, 1), SERVICE[[#This Row],[Employee ID]], OFFSET($F$10, 0, 0, ROW()-9, 1), SERVICE[[#This Row],[Resources Role]])</f>
        <v>0</v>
      </c>
      <c r="Z1411" s="388">
        <f ca="1">COUNTIFS(OFFSET($F$10, 0, 0, ROW()-9, 1), SERVICE[[#This Row],[Resources Role]], OFFSET($H$10, 0, 0, ROW()-9, 1), SERVICE[[#This Row],[Booking]])</f>
        <v>0</v>
      </c>
    </row>
    <row r="1412" spans="1:26" x14ac:dyDescent="0.25">
      <c r="A1412" s="6" t="str">
        <f ca="1">no.</f>
        <v/>
      </c>
      <c r="E1412" s="4" t="str">
        <f ca="1">position</f>
        <v/>
      </c>
      <c r="J1412" s="318"/>
      <c r="M1412" s="4"/>
      <c r="O1412" s="6"/>
      <c r="Q1412" s="20"/>
      <c r="R1412" s="5" t="str">
        <f ca="1">score</f>
        <v/>
      </c>
      <c r="S1412" s="7" t="str">
        <f ca="1">rescore_svc</f>
        <v/>
      </c>
      <c r="U1412" s="11" t="str">
        <f ca="1">price</f>
        <v/>
      </c>
      <c r="V1412" s="4"/>
      <c r="Y1412" s="388">
        <f ca="1">COUNTIFS(OFFSET($B$10, 0, 0, ROW()-9, 1), SERVICE[[#This Row],[Employee ID]], OFFSET($F$10, 0, 0, ROW()-9, 1), SERVICE[[#This Row],[Resources Role]])</f>
        <v>0</v>
      </c>
      <c r="Z1412" s="388">
        <f ca="1">COUNTIFS(OFFSET($F$10, 0, 0, ROW()-9, 1), SERVICE[[#This Row],[Resources Role]], OFFSET($H$10, 0, 0, ROW()-9, 1), SERVICE[[#This Row],[Booking]])</f>
        <v>0</v>
      </c>
    </row>
    <row r="1413" spans="1:26" x14ac:dyDescent="0.25">
      <c r="A1413" s="6" t="str">
        <f ca="1">no.</f>
        <v/>
      </c>
      <c r="E1413" s="4" t="str">
        <f ca="1">position</f>
        <v/>
      </c>
      <c r="J1413" s="318"/>
      <c r="M1413" s="4"/>
      <c r="O1413" s="6"/>
      <c r="Q1413" s="20"/>
      <c r="R1413" s="5" t="str">
        <f ca="1">score</f>
        <v/>
      </c>
      <c r="S1413" s="7" t="str">
        <f ca="1">rescore_svc</f>
        <v/>
      </c>
      <c r="U1413" s="11" t="str">
        <f ca="1">price</f>
        <v/>
      </c>
      <c r="V1413" s="4"/>
      <c r="Y1413" s="388">
        <f ca="1">COUNTIFS(OFFSET($B$10, 0, 0, ROW()-9, 1), SERVICE[[#This Row],[Employee ID]], OFFSET($F$10, 0, 0, ROW()-9, 1), SERVICE[[#This Row],[Resources Role]])</f>
        <v>0</v>
      </c>
      <c r="Z1413" s="388">
        <f ca="1">COUNTIFS(OFFSET($F$10, 0, 0, ROW()-9, 1), SERVICE[[#This Row],[Resources Role]], OFFSET($H$10, 0, 0, ROW()-9, 1), SERVICE[[#This Row],[Booking]])</f>
        <v>0</v>
      </c>
    </row>
    <row r="1414" spans="1:26" x14ac:dyDescent="0.25">
      <c r="A1414" s="6" t="str">
        <f ca="1">no.</f>
        <v/>
      </c>
      <c r="E1414" s="4" t="str">
        <f ca="1">position</f>
        <v/>
      </c>
      <c r="J1414" s="318"/>
      <c r="M1414" s="4"/>
      <c r="O1414" s="6"/>
      <c r="Q1414" s="20"/>
      <c r="R1414" s="5" t="str">
        <f ca="1">score</f>
        <v/>
      </c>
      <c r="S1414" s="7" t="str">
        <f ca="1">rescore_svc</f>
        <v/>
      </c>
      <c r="U1414" s="11" t="str">
        <f ca="1">price</f>
        <v/>
      </c>
      <c r="V1414" s="4"/>
      <c r="Y1414" s="388">
        <f ca="1">COUNTIFS(OFFSET($B$10, 0, 0, ROW()-9, 1), SERVICE[[#This Row],[Employee ID]], OFFSET($F$10, 0, 0, ROW()-9, 1), SERVICE[[#This Row],[Resources Role]])</f>
        <v>0</v>
      </c>
      <c r="Z1414" s="388">
        <f ca="1">COUNTIFS(OFFSET($F$10, 0, 0, ROW()-9, 1), SERVICE[[#This Row],[Resources Role]], OFFSET($H$10, 0, 0, ROW()-9, 1), SERVICE[[#This Row],[Booking]])</f>
        <v>0</v>
      </c>
    </row>
    <row r="1415" spans="1:26" x14ac:dyDescent="0.25">
      <c r="A1415" s="6" t="str">
        <f ca="1">no.</f>
        <v/>
      </c>
      <c r="E1415" s="4" t="str">
        <f ca="1">position</f>
        <v/>
      </c>
      <c r="J1415" s="318"/>
      <c r="M1415" s="4"/>
      <c r="O1415" s="6"/>
      <c r="Q1415" s="20"/>
      <c r="R1415" s="5" t="str">
        <f ca="1">score</f>
        <v/>
      </c>
      <c r="S1415" s="7" t="str">
        <f ca="1">rescore_svc</f>
        <v/>
      </c>
      <c r="U1415" s="11" t="str">
        <f ca="1">price</f>
        <v/>
      </c>
      <c r="V1415" s="4"/>
      <c r="Y1415" s="388">
        <f ca="1">COUNTIFS(OFFSET($B$10, 0, 0, ROW()-9, 1), SERVICE[[#This Row],[Employee ID]], OFFSET($F$10, 0, 0, ROW()-9, 1), SERVICE[[#This Row],[Resources Role]])</f>
        <v>0</v>
      </c>
      <c r="Z1415" s="388">
        <f ca="1">COUNTIFS(OFFSET($F$10, 0, 0, ROW()-9, 1), SERVICE[[#This Row],[Resources Role]], OFFSET($H$10, 0, 0, ROW()-9, 1), SERVICE[[#This Row],[Booking]])</f>
        <v>0</v>
      </c>
    </row>
    <row r="1416" spans="1:26" x14ac:dyDescent="0.25">
      <c r="A1416" s="6" t="str">
        <f ca="1">no.</f>
        <v/>
      </c>
      <c r="E1416" s="4" t="str">
        <f ca="1">position</f>
        <v/>
      </c>
      <c r="J1416" s="318"/>
      <c r="M1416" s="4"/>
      <c r="O1416" s="6"/>
      <c r="Q1416" s="20"/>
      <c r="R1416" s="5" t="str">
        <f ca="1">score</f>
        <v/>
      </c>
      <c r="S1416" s="7" t="str">
        <f ca="1">rescore_svc</f>
        <v/>
      </c>
      <c r="U1416" s="11" t="str">
        <f ca="1">price</f>
        <v/>
      </c>
      <c r="V1416" s="4"/>
      <c r="Y1416" s="388">
        <f ca="1">COUNTIFS(OFFSET($B$10, 0, 0, ROW()-9, 1), SERVICE[[#This Row],[Employee ID]], OFFSET($F$10, 0, 0, ROW()-9, 1), SERVICE[[#This Row],[Resources Role]])</f>
        <v>0</v>
      </c>
      <c r="Z1416" s="388">
        <f ca="1">COUNTIFS(OFFSET($F$10, 0, 0, ROW()-9, 1), SERVICE[[#This Row],[Resources Role]], OFFSET($H$10, 0, 0, ROW()-9, 1), SERVICE[[#This Row],[Booking]])</f>
        <v>0</v>
      </c>
    </row>
    <row r="1417" spans="1:26" x14ac:dyDescent="0.25">
      <c r="A1417" s="6" t="str">
        <f ca="1">no.</f>
        <v/>
      </c>
      <c r="E1417" s="4" t="str">
        <f ca="1">position</f>
        <v/>
      </c>
      <c r="J1417" s="318"/>
      <c r="M1417" s="4"/>
      <c r="O1417" s="6"/>
      <c r="Q1417" s="20"/>
      <c r="R1417" s="5" t="str">
        <f ca="1">score</f>
        <v/>
      </c>
      <c r="S1417" s="7" t="str">
        <f ca="1">rescore_svc</f>
        <v/>
      </c>
      <c r="U1417" s="11" t="str">
        <f ca="1">price</f>
        <v/>
      </c>
      <c r="V1417" s="4"/>
      <c r="Y1417" s="388">
        <f ca="1">COUNTIFS(OFFSET($B$10, 0, 0, ROW()-9, 1), SERVICE[[#This Row],[Employee ID]], OFFSET($F$10, 0, 0, ROW()-9, 1), SERVICE[[#This Row],[Resources Role]])</f>
        <v>0</v>
      </c>
      <c r="Z1417" s="388">
        <f ca="1">COUNTIFS(OFFSET($F$10, 0, 0, ROW()-9, 1), SERVICE[[#This Row],[Resources Role]], OFFSET($H$10, 0, 0, ROW()-9, 1), SERVICE[[#This Row],[Booking]])</f>
        <v>0</v>
      </c>
    </row>
    <row r="1418" spans="1:26" x14ac:dyDescent="0.25">
      <c r="A1418" s="6" t="str">
        <f ca="1">no.</f>
        <v/>
      </c>
      <c r="E1418" s="4" t="str">
        <f ca="1">position</f>
        <v/>
      </c>
      <c r="J1418" s="318"/>
      <c r="M1418" s="4"/>
      <c r="O1418" s="6"/>
      <c r="Q1418" s="20"/>
      <c r="R1418" s="5" t="str">
        <f ca="1">score</f>
        <v/>
      </c>
      <c r="S1418" s="7" t="str">
        <f ca="1">rescore_svc</f>
        <v/>
      </c>
      <c r="U1418" s="11" t="str">
        <f ca="1">price</f>
        <v/>
      </c>
      <c r="V1418" s="4"/>
      <c r="Y1418" s="388">
        <f ca="1">COUNTIFS(OFFSET($B$10, 0, 0, ROW()-9, 1), SERVICE[[#This Row],[Employee ID]], OFFSET($F$10, 0, 0, ROW()-9, 1), SERVICE[[#This Row],[Resources Role]])</f>
        <v>0</v>
      </c>
      <c r="Z1418" s="388">
        <f ca="1">COUNTIFS(OFFSET($F$10, 0, 0, ROW()-9, 1), SERVICE[[#This Row],[Resources Role]], OFFSET($H$10, 0, 0, ROW()-9, 1), SERVICE[[#This Row],[Booking]])</f>
        <v>0</v>
      </c>
    </row>
    <row r="1419" spans="1:26" x14ac:dyDescent="0.25">
      <c r="A1419" s="6" t="str">
        <f ca="1">no.</f>
        <v/>
      </c>
      <c r="E1419" s="4" t="str">
        <f ca="1">position</f>
        <v/>
      </c>
      <c r="J1419" s="318"/>
      <c r="M1419" s="4"/>
      <c r="O1419" s="6"/>
      <c r="Q1419" s="20"/>
      <c r="R1419" s="5" t="str">
        <f ca="1">score</f>
        <v/>
      </c>
      <c r="S1419" s="7" t="str">
        <f ca="1">rescore_svc</f>
        <v/>
      </c>
      <c r="U1419" s="11" t="str">
        <f ca="1">price</f>
        <v/>
      </c>
      <c r="V1419" s="4"/>
      <c r="Y1419" s="388">
        <f ca="1">COUNTIFS(OFFSET($B$10, 0, 0, ROW()-9, 1), SERVICE[[#This Row],[Employee ID]], OFFSET($F$10, 0, 0, ROW()-9, 1), SERVICE[[#This Row],[Resources Role]])</f>
        <v>0</v>
      </c>
      <c r="Z1419" s="388">
        <f ca="1">COUNTIFS(OFFSET($F$10, 0, 0, ROW()-9, 1), SERVICE[[#This Row],[Resources Role]], OFFSET($H$10, 0, 0, ROW()-9, 1), SERVICE[[#This Row],[Booking]])</f>
        <v>0</v>
      </c>
    </row>
    <row r="1420" spans="1:26" x14ac:dyDescent="0.25">
      <c r="A1420" s="6" t="str">
        <f ca="1">no.</f>
        <v/>
      </c>
      <c r="E1420" s="4" t="str">
        <f ca="1">position</f>
        <v/>
      </c>
      <c r="J1420" s="318"/>
      <c r="M1420" s="4"/>
      <c r="O1420" s="6"/>
      <c r="Q1420" s="20"/>
      <c r="R1420" s="5" t="str">
        <f ca="1">score</f>
        <v/>
      </c>
      <c r="S1420" s="7" t="str">
        <f ca="1">rescore_svc</f>
        <v/>
      </c>
      <c r="U1420" s="11" t="str">
        <f ca="1">price</f>
        <v/>
      </c>
      <c r="V1420" s="4"/>
      <c r="Y1420" s="388">
        <f ca="1">COUNTIFS(OFFSET($B$10, 0, 0, ROW()-9, 1), SERVICE[[#This Row],[Employee ID]], OFFSET($F$10, 0, 0, ROW()-9, 1), SERVICE[[#This Row],[Resources Role]])</f>
        <v>0</v>
      </c>
      <c r="Z1420" s="388">
        <f ca="1">COUNTIFS(OFFSET($F$10, 0, 0, ROW()-9, 1), SERVICE[[#This Row],[Resources Role]], OFFSET($H$10, 0, 0, ROW()-9, 1), SERVICE[[#This Row],[Booking]])</f>
        <v>0</v>
      </c>
    </row>
    <row r="1421" spans="1:26" x14ac:dyDescent="0.25">
      <c r="A1421" s="6" t="str">
        <f ca="1">no.</f>
        <v/>
      </c>
      <c r="E1421" s="4" t="str">
        <f ca="1">position</f>
        <v/>
      </c>
      <c r="J1421" s="318"/>
      <c r="M1421" s="4"/>
      <c r="O1421" s="6"/>
      <c r="Q1421" s="20"/>
      <c r="R1421" s="5" t="str">
        <f ca="1">score</f>
        <v/>
      </c>
      <c r="S1421" s="7" t="str">
        <f ca="1">rescore_svc</f>
        <v/>
      </c>
      <c r="U1421" s="11" t="str">
        <f ca="1">price</f>
        <v/>
      </c>
      <c r="V1421" s="4"/>
      <c r="Y1421" s="388">
        <f ca="1">COUNTIFS(OFFSET($B$10, 0, 0, ROW()-9, 1), SERVICE[[#This Row],[Employee ID]], OFFSET($F$10, 0, 0, ROW()-9, 1), SERVICE[[#This Row],[Resources Role]])</f>
        <v>0</v>
      </c>
      <c r="Z1421" s="388">
        <f ca="1">COUNTIFS(OFFSET($F$10, 0, 0, ROW()-9, 1), SERVICE[[#This Row],[Resources Role]], OFFSET($H$10, 0, 0, ROW()-9, 1), SERVICE[[#This Row],[Booking]])</f>
        <v>0</v>
      </c>
    </row>
    <row r="1422" spans="1:26" x14ac:dyDescent="0.25">
      <c r="A1422" s="6" t="str">
        <f ca="1">no.</f>
        <v/>
      </c>
      <c r="E1422" s="4" t="str">
        <f ca="1">position</f>
        <v/>
      </c>
      <c r="J1422" s="318"/>
      <c r="M1422" s="4"/>
      <c r="O1422" s="6"/>
      <c r="Q1422" s="20"/>
      <c r="R1422" s="5" t="str">
        <f ca="1">score</f>
        <v/>
      </c>
      <c r="S1422" s="7" t="str">
        <f ca="1">rescore_svc</f>
        <v/>
      </c>
      <c r="U1422" s="11" t="str">
        <f ca="1">price</f>
        <v/>
      </c>
      <c r="V1422" s="4"/>
      <c r="Y1422" s="388">
        <f ca="1">COUNTIFS(OFFSET($B$10, 0, 0, ROW()-9, 1), SERVICE[[#This Row],[Employee ID]], OFFSET($F$10, 0, 0, ROW()-9, 1), SERVICE[[#This Row],[Resources Role]])</f>
        <v>0</v>
      </c>
      <c r="Z1422" s="388">
        <f ca="1">COUNTIFS(OFFSET($F$10, 0, 0, ROW()-9, 1), SERVICE[[#This Row],[Resources Role]], OFFSET($H$10, 0, 0, ROW()-9, 1), SERVICE[[#This Row],[Booking]])</f>
        <v>0</v>
      </c>
    </row>
    <row r="1423" spans="1:26" x14ac:dyDescent="0.25">
      <c r="A1423" s="6" t="str">
        <f ca="1">no.</f>
        <v/>
      </c>
      <c r="E1423" s="4" t="str">
        <f ca="1">position</f>
        <v/>
      </c>
      <c r="J1423" s="318"/>
      <c r="M1423" s="4"/>
      <c r="O1423" s="6"/>
      <c r="Q1423" s="20"/>
      <c r="R1423" s="5" t="str">
        <f ca="1">score</f>
        <v/>
      </c>
      <c r="S1423" s="7" t="str">
        <f ca="1">rescore_svc</f>
        <v/>
      </c>
      <c r="U1423" s="11" t="str">
        <f ca="1">price</f>
        <v/>
      </c>
      <c r="V1423" s="4"/>
      <c r="Y1423" s="388">
        <f ca="1">COUNTIFS(OFFSET($B$10, 0, 0, ROW()-9, 1), SERVICE[[#This Row],[Employee ID]], OFFSET($F$10, 0, 0, ROW()-9, 1), SERVICE[[#This Row],[Resources Role]])</f>
        <v>0</v>
      </c>
      <c r="Z1423" s="388">
        <f ca="1">COUNTIFS(OFFSET($F$10, 0, 0, ROW()-9, 1), SERVICE[[#This Row],[Resources Role]], OFFSET($H$10, 0, 0, ROW()-9, 1), SERVICE[[#This Row],[Booking]])</f>
        <v>0</v>
      </c>
    </row>
    <row r="1424" spans="1:26" x14ac:dyDescent="0.25">
      <c r="A1424" s="6" t="str">
        <f ca="1">no.</f>
        <v/>
      </c>
      <c r="E1424" s="4" t="str">
        <f ca="1">position</f>
        <v/>
      </c>
      <c r="J1424" s="318"/>
      <c r="M1424" s="4"/>
      <c r="O1424" s="6"/>
      <c r="Q1424" s="20"/>
      <c r="R1424" s="5" t="str">
        <f ca="1">score</f>
        <v/>
      </c>
      <c r="S1424" s="7" t="str">
        <f ca="1">rescore_svc</f>
        <v/>
      </c>
      <c r="U1424" s="11" t="str">
        <f ca="1">price</f>
        <v/>
      </c>
      <c r="V1424" s="4"/>
      <c r="Y1424" s="388">
        <f ca="1">COUNTIFS(OFFSET($B$10, 0, 0, ROW()-9, 1), SERVICE[[#This Row],[Employee ID]], OFFSET($F$10, 0, 0, ROW()-9, 1), SERVICE[[#This Row],[Resources Role]])</f>
        <v>0</v>
      </c>
      <c r="Z1424" s="388">
        <f ca="1">COUNTIFS(OFFSET($F$10, 0, 0, ROW()-9, 1), SERVICE[[#This Row],[Resources Role]], OFFSET($H$10, 0, 0, ROW()-9, 1), SERVICE[[#This Row],[Booking]])</f>
        <v>0</v>
      </c>
    </row>
    <row r="1425" spans="1:26" x14ac:dyDescent="0.25">
      <c r="A1425" s="6" t="str">
        <f ca="1">no.</f>
        <v/>
      </c>
      <c r="E1425" s="4" t="str">
        <f ca="1">position</f>
        <v/>
      </c>
      <c r="J1425" s="318"/>
      <c r="M1425" s="4"/>
      <c r="O1425" s="6"/>
      <c r="Q1425" s="20"/>
      <c r="R1425" s="5" t="str">
        <f ca="1">score</f>
        <v/>
      </c>
      <c r="S1425" s="7" t="str">
        <f ca="1">rescore_svc</f>
        <v/>
      </c>
      <c r="U1425" s="11" t="str">
        <f ca="1">price</f>
        <v/>
      </c>
      <c r="V1425" s="4"/>
      <c r="Y1425" s="388">
        <f ca="1">COUNTIFS(OFFSET($B$10, 0, 0, ROW()-9, 1), SERVICE[[#This Row],[Employee ID]], OFFSET($F$10, 0, 0, ROW()-9, 1), SERVICE[[#This Row],[Resources Role]])</f>
        <v>0</v>
      </c>
      <c r="Z1425" s="388">
        <f ca="1">COUNTIFS(OFFSET($F$10, 0, 0, ROW()-9, 1), SERVICE[[#This Row],[Resources Role]], OFFSET($H$10, 0, 0, ROW()-9, 1), SERVICE[[#This Row],[Booking]])</f>
        <v>0</v>
      </c>
    </row>
    <row r="1426" spans="1:26" x14ac:dyDescent="0.25">
      <c r="A1426" s="6" t="str">
        <f ca="1">no.</f>
        <v/>
      </c>
      <c r="E1426" s="4" t="str">
        <f ca="1">position</f>
        <v/>
      </c>
      <c r="J1426" s="318"/>
      <c r="M1426" s="4"/>
      <c r="O1426" s="6"/>
      <c r="Q1426" s="20"/>
      <c r="R1426" s="5" t="str">
        <f ca="1">score</f>
        <v/>
      </c>
      <c r="S1426" s="7" t="str">
        <f ca="1">rescore_svc</f>
        <v/>
      </c>
      <c r="U1426" s="11" t="str">
        <f ca="1">price</f>
        <v/>
      </c>
      <c r="V1426" s="4"/>
      <c r="Y1426" s="388">
        <f ca="1">COUNTIFS(OFFSET($B$10, 0, 0, ROW()-9, 1), SERVICE[[#This Row],[Employee ID]], OFFSET($F$10, 0, 0, ROW()-9, 1), SERVICE[[#This Row],[Resources Role]])</f>
        <v>0</v>
      </c>
      <c r="Z1426" s="388">
        <f ca="1">COUNTIFS(OFFSET($F$10, 0, 0, ROW()-9, 1), SERVICE[[#This Row],[Resources Role]], OFFSET($H$10, 0, 0, ROW()-9, 1), SERVICE[[#This Row],[Booking]])</f>
        <v>0</v>
      </c>
    </row>
    <row r="1427" spans="1:26" x14ac:dyDescent="0.25">
      <c r="A1427" s="6" t="str">
        <f ca="1">no.</f>
        <v/>
      </c>
      <c r="E1427" s="4" t="str">
        <f ca="1">position</f>
        <v/>
      </c>
      <c r="J1427" s="318"/>
      <c r="M1427" s="4"/>
      <c r="O1427" s="6"/>
      <c r="Q1427" s="20"/>
      <c r="R1427" s="5" t="str">
        <f ca="1">score</f>
        <v/>
      </c>
      <c r="S1427" s="7" t="str">
        <f ca="1">rescore_svc</f>
        <v/>
      </c>
      <c r="U1427" s="11" t="str">
        <f ca="1">price</f>
        <v/>
      </c>
      <c r="V1427" s="4"/>
      <c r="Y1427" s="388">
        <f ca="1">COUNTIFS(OFFSET($B$10, 0, 0, ROW()-9, 1), SERVICE[[#This Row],[Employee ID]], OFFSET($F$10, 0, 0, ROW()-9, 1), SERVICE[[#This Row],[Resources Role]])</f>
        <v>0</v>
      </c>
      <c r="Z1427" s="388">
        <f ca="1">COUNTIFS(OFFSET($F$10, 0, 0, ROW()-9, 1), SERVICE[[#This Row],[Resources Role]], OFFSET($H$10, 0, 0, ROW()-9, 1), SERVICE[[#This Row],[Booking]])</f>
        <v>0</v>
      </c>
    </row>
    <row r="1428" spans="1:26" x14ac:dyDescent="0.25">
      <c r="A1428" s="6" t="str">
        <f ca="1">no.</f>
        <v/>
      </c>
      <c r="E1428" s="4" t="str">
        <f ca="1">position</f>
        <v/>
      </c>
      <c r="J1428" s="318"/>
      <c r="M1428" s="4"/>
      <c r="O1428" s="6"/>
      <c r="Q1428" s="20"/>
      <c r="R1428" s="5" t="str">
        <f ca="1">score</f>
        <v/>
      </c>
      <c r="S1428" s="7" t="str">
        <f ca="1">rescore_svc</f>
        <v/>
      </c>
      <c r="U1428" s="11" t="str">
        <f ca="1">price</f>
        <v/>
      </c>
      <c r="V1428" s="4"/>
      <c r="Y1428" s="388">
        <f ca="1">COUNTIFS(OFFSET($B$10, 0, 0, ROW()-9, 1), SERVICE[[#This Row],[Employee ID]], OFFSET($F$10, 0, 0, ROW()-9, 1), SERVICE[[#This Row],[Resources Role]])</f>
        <v>0</v>
      </c>
      <c r="Z1428" s="388">
        <f ca="1">COUNTIFS(OFFSET($F$10, 0, 0, ROW()-9, 1), SERVICE[[#This Row],[Resources Role]], OFFSET($H$10, 0, 0, ROW()-9, 1), SERVICE[[#This Row],[Booking]])</f>
        <v>0</v>
      </c>
    </row>
    <row r="1429" spans="1:26" x14ac:dyDescent="0.25">
      <c r="A1429" s="6" t="str">
        <f ca="1">no.</f>
        <v/>
      </c>
      <c r="E1429" s="4" t="str">
        <f ca="1">position</f>
        <v/>
      </c>
      <c r="J1429" s="318"/>
      <c r="M1429" s="4"/>
      <c r="O1429" s="6"/>
      <c r="Q1429" s="20"/>
      <c r="R1429" s="5" t="str">
        <f ca="1">score</f>
        <v/>
      </c>
      <c r="S1429" s="7" t="str">
        <f ca="1">rescore_svc</f>
        <v/>
      </c>
      <c r="U1429" s="11" t="str">
        <f ca="1">price</f>
        <v/>
      </c>
      <c r="V1429" s="4"/>
      <c r="Y1429" s="388">
        <f ca="1">COUNTIFS(OFFSET($B$10, 0, 0, ROW()-9, 1), SERVICE[[#This Row],[Employee ID]], OFFSET($F$10, 0, 0, ROW()-9, 1), SERVICE[[#This Row],[Resources Role]])</f>
        <v>0</v>
      </c>
      <c r="Z1429" s="388">
        <f ca="1">COUNTIFS(OFFSET($F$10, 0, 0, ROW()-9, 1), SERVICE[[#This Row],[Resources Role]], OFFSET($H$10, 0, 0, ROW()-9, 1), SERVICE[[#This Row],[Booking]])</f>
        <v>0</v>
      </c>
    </row>
    <row r="1430" spans="1:26" x14ac:dyDescent="0.25">
      <c r="A1430" s="6" t="str">
        <f ca="1">no.</f>
        <v/>
      </c>
      <c r="E1430" s="4" t="str">
        <f ca="1">position</f>
        <v/>
      </c>
      <c r="J1430" s="318"/>
      <c r="M1430" s="4"/>
      <c r="O1430" s="6"/>
      <c r="Q1430" s="20"/>
      <c r="R1430" s="5" t="str">
        <f ca="1">score</f>
        <v/>
      </c>
      <c r="S1430" s="7" t="str">
        <f ca="1">rescore_svc</f>
        <v/>
      </c>
      <c r="U1430" s="11" t="str">
        <f ca="1">price</f>
        <v/>
      </c>
      <c r="V1430" s="4"/>
      <c r="Y1430" s="388">
        <f ca="1">COUNTIFS(OFFSET($B$10, 0, 0, ROW()-9, 1), SERVICE[[#This Row],[Employee ID]], OFFSET($F$10, 0, 0, ROW()-9, 1), SERVICE[[#This Row],[Resources Role]])</f>
        <v>0</v>
      </c>
      <c r="Z1430" s="388">
        <f ca="1">COUNTIFS(OFFSET($F$10, 0, 0, ROW()-9, 1), SERVICE[[#This Row],[Resources Role]], OFFSET($H$10, 0, 0, ROW()-9, 1), SERVICE[[#This Row],[Booking]])</f>
        <v>0</v>
      </c>
    </row>
    <row r="1431" spans="1:26" x14ac:dyDescent="0.25">
      <c r="A1431" s="6" t="str">
        <f ca="1">no.</f>
        <v/>
      </c>
      <c r="E1431" s="4" t="str">
        <f ca="1">position</f>
        <v/>
      </c>
      <c r="J1431" s="318"/>
      <c r="M1431" s="4"/>
      <c r="O1431" s="6"/>
      <c r="Q1431" s="20"/>
      <c r="R1431" s="5" t="str">
        <f ca="1">score</f>
        <v/>
      </c>
      <c r="S1431" s="7" t="str">
        <f ca="1">rescore_svc</f>
        <v/>
      </c>
      <c r="U1431" s="11" t="str">
        <f ca="1">price</f>
        <v/>
      </c>
      <c r="V1431" s="4"/>
      <c r="Y1431" s="388">
        <f ca="1">COUNTIFS(OFFSET($B$10, 0, 0, ROW()-9, 1), SERVICE[[#This Row],[Employee ID]], OFFSET($F$10, 0, 0, ROW()-9, 1), SERVICE[[#This Row],[Resources Role]])</f>
        <v>0</v>
      </c>
      <c r="Z1431" s="388">
        <f ca="1">COUNTIFS(OFFSET($F$10, 0, 0, ROW()-9, 1), SERVICE[[#This Row],[Resources Role]], OFFSET($H$10, 0, 0, ROW()-9, 1), SERVICE[[#This Row],[Booking]])</f>
        <v>0</v>
      </c>
    </row>
    <row r="1432" spans="1:26" x14ac:dyDescent="0.25">
      <c r="A1432" s="6" t="str">
        <f ca="1">no.</f>
        <v/>
      </c>
      <c r="E1432" s="4" t="str">
        <f ca="1">position</f>
        <v/>
      </c>
      <c r="J1432" s="318"/>
      <c r="M1432" s="4"/>
      <c r="O1432" s="6"/>
      <c r="Q1432" s="20"/>
      <c r="R1432" s="5" t="str">
        <f ca="1">score</f>
        <v/>
      </c>
      <c r="S1432" s="7" t="str">
        <f ca="1">rescore_svc</f>
        <v/>
      </c>
      <c r="U1432" s="11" t="str">
        <f ca="1">price</f>
        <v/>
      </c>
      <c r="V1432" s="4"/>
      <c r="Y1432" s="388">
        <f ca="1">COUNTIFS(OFFSET($B$10, 0, 0, ROW()-9, 1), SERVICE[[#This Row],[Employee ID]], OFFSET($F$10, 0, 0, ROW()-9, 1), SERVICE[[#This Row],[Resources Role]])</f>
        <v>0</v>
      </c>
      <c r="Z1432" s="388">
        <f ca="1">COUNTIFS(OFFSET($F$10, 0, 0, ROW()-9, 1), SERVICE[[#This Row],[Resources Role]], OFFSET($H$10, 0, 0, ROW()-9, 1), SERVICE[[#This Row],[Booking]])</f>
        <v>0</v>
      </c>
    </row>
    <row r="1433" spans="1:26" x14ac:dyDescent="0.25">
      <c r="A1433" s="6" t="str">
        <f ca="1">no.</f>
        <v/>
      </c>
      <c r="E1433" s="4" t="str">
        <f ca="1">position</f>
        <v/>
      </c>
      <c r="J1433" s="318"/>
      <c r="M1433" s="4"/>
      <c r="O1433" s="6"/>
      <c r="Q1433" s="20"/>
      <c r="R1433" s="5" t="str">
        <f ca="1">score</f>
        <v/>
      </c>
      <c r="S1433" s="7" t="str">
        <f ca="1">rescore_svc</f>
        <v/>
      </c>
      <c r="U1433" s="11" t="str">
        <f ca="1">price</f>
        <v/>
      </c>
      <c r="V1433" s="4"/>
      <c r="Y1433" s="388">
        <f ca="1">COUNTIFS(OFFSET($B$10, 0, 0, ROW()-9, 1), SERVICE[[#This Row],[Employee ID]], OFFSET($F$10, 0, 0, ROW()-9, 1), SERVICE[[#This Row],[Resources Role]])</f>
        <v>0</v>
      </c>
      <c r="Z1433" s="388">
        <f ca="1">COUNTIFS(OFFSET($F$10, 0, 0, ROW()-9, 1), SERVICE[[#This Row],[Resources Role]], OFFSET($H$10, 0, 0, ROW()-9, 1), SERVICE[[#This Row],[Booking]])</f>
        <v>0</v>
      </c>
    </row>
    <row r="1434" spans="1:26" x14ac:dyDescent="0.25">
      <c r="A1434" s="6" t="str">
        <f ca="1">no.</f>
        <v/>
      </c>
      <c r="E1434" s="4" t="str">
        <f ca="1">position</f>
        <v/>
      </c>
      <c r="J1434" s="318"/>
      <c r="M1434" s="4"/>
      <c r="O1434" s="6"/>
      <c r="Q1434" s="20"/>
      <c r="R1434" s="5" t="str">
        <f ca="1">score</f>
        <v/>
      </c>
      <c r="S1434" s="7" t="str">
        <f ca="1">rescore_svc</f>
        <v/>
      </c>
      <c r="U1434" s="11" t="str">
        <f ca="1">price</f>
        <v/>
      </c>
      <c r="V1434" s="4"/>
      <c r="Y1434" s="388">
        <f ca="1">COUNTIFS(OFFSET($B$10, 0, 0, ROW()-9, 1), SERVICE[[#This Row],[Employee ID]], OFFSET($F$10, 0, 0, ROW()-9, 1), SERVICE[[#This Row],[Resources Role]])</f>
        <v>0</v>
      </c>
      <c r="Z1434" s="388">
        <f ca="1">COUNTIFS(OFFSET($F$10, 0, 0, ROW()-9, 1), SERVICE[[#This Row],[Resources Role]], OFFSET($H$10, 0, 0, ROW()-9, 1), SERVICE[[#This Row],[Booking]])</f>
        <v>0</v>
      </c>
    </row>
    <row r="1435" spans="1:26" x14ac:dyDescent="0.25">
      <c r="A1435" s="6" t="str">
        <f ca="1">no.</f>
        <v/>
      </c>
      <c r="E1435" s="4" t="str">
        <f ca="1">position</f>
        <v/>
      </c>
      <c r="J1435" s="318"/>
      <c r="M1435" s="4"/>
      <c r="O1435" s="6"/>
      <c r="Q1435" s="20"/>
      <c r="R1435" s="5" t="str">
        <f ca="1">score</f>
        <v/>
      </c>
      <c r="S1435" s="7" t="str">
        <f ca="1">rescore_svc</f>
        <v/>
      </c>
      <c r="U1435" s="11" t="str">
        <f ca="1">price</f>
        <v/>
      </c>
      <c r="V1435" s="4"/>
      <c r="Y1435" s="388">
        <f ca="1">COUNTIFS(OFFSET($B$10, 0, 0, ROW()-9, 1), SERVICE[[#This Row],[Employee ID]], OFFSET($F$10, 0, 0, ROW()-9, 1), SERVICE[[#This Row],[Resources Role]])</f>
        <v>0</v>
      </c>
      <c r="Z1435" s="388">
        <f ca="1">COUNTIFS(OFFSET($F$10, 0, 0, ROW()-9, 1), SERVICE[[#This Row],[Resources Role]], OFFSET($H$10, 0, 0, ROW()-9, 1), SERVICE[[#This Row],[Booking]])</f>
        <v>0</v>
      </c>
    </row>
    <row r="1436" spans="1:26" x14ac:dyDescent="0.25">
      <c r="A1436" s="6" t="str">
        <f ca="1">no.</f>
        <v/>
      </c>
      <c r="E1436" s="4" t="str">
        <f ca="1">position</f>
        <v/>
      </c>
      <c r="J1436" s="318"/>
      <c r="M1436" s="4"/>
      <c r="O1436" s="6"/>
      <c r="Q1436" s="20"/>
      <c r="R1436" s="5" t="str">
        <f ca="1">score</f>
        <v/>
      </c>
      <c r="S1436" s="7" t="str">
        <f ca="1">rescore_svc</f>
        <v/>
      </c>
      <c r="U1436" s="11" t="str">
        <f ca="1">price</f>
        <v/>
      </c>
      <c r="V1436" s="4"/>
      <c r="Y1436" s="388">
        <f ca="1">COUNTIFS(OFFSET($B$10, 0, 0, ROW()-9, 1), SERVICE[[#This Row],[Employee ID]], OFFSET($F$10, 0, 0, ROW()-9, 1), SERVICE[[#This Row],[Resources Role]])</f>
        <v>0</v>
      </c>
      <c r="Z1436" s="388">
        <f ca="1">COUNTIFS(OFFSET($F$10, 0, 0, ROW()-9, 1), SERVICE[[#This Row],[Resources Role]], OFFSET($H$10, 0, 0, ROW()-9, 1), SERVICE[[#This Row],[Booking]])</f>
        <v>0</v>
      </c>
    </row>
    <row r="1437" spans="1:26" x14ac:dyDescent="0.25">
      <c r="A1437" s="6" t="str">
        <f ca="1">no.</f>
        <v/>
      </c>
      <c r="E1437" s="4" t="str">
        <f ca="1">position</f>
        <v/>
      </c>
      <c r="J1437" s="318"/>
      <c r="M1437" s="4"/>
      <c r="O1437" s="6"/>
      <c r="Q1437" s="20"/>
      <c r="R1437" s="5" t="str">
        <f ca="1">score</f>
        <v/>
      </c>
      <c r="S1437" s="7" t="str">
        <f ca="1">rescore_svc</f>
        <v/>
      </c>
      <c r="U1437" s="11" t="str">
        <f ca="1">price</f>
        <v/>
      </c>
      <c r="V1437" s="4"/>
      <c r="Y1437" s="388">
        <f ca="1">COUNTIFS(OFFSET($B$10, 0, 0, ROW()-9, 1), SERVICE[[#This Row],[Employee ID]], OFFSET($F$10, 0, 0, ROW()-9, 1), SERVICE[[#This Row],[Resources Role]])</f>
        <v>0</v>
      </c>
      <c r="Z1437" s="388">
        <f ca="1">COUNTIFS(OFFSET($F$10, 0, 0, ROW()-9, 1), SERVICE[[#This Row],[Resources Role]], OFFSET($H$10, 0, 0, ROW()-9, 1), SERVICE[[#This Row],[Booking]])</f>
        <v>0</v>
      </c>
    </row>
    <row r="1438" spans="1:26" x14ac:dyDescent="0.25">
      <c r="A1438" s="6" t="str">
        <f ca="1">no.</f>
        <v/>
      </c>
      <c r="E1438" s="4" t="str">
        <f ca="1">position</f>
        <v/>
      </c>
      <c r="J1438" s="318"/>
      <c r="M1438" s="4"/>
      <c r="O1438" s="6"/>
      <c r="Q1438" s="20"/>
      <c r="R1438" s="5" t="str">
        <f ca="1">score</f>
        <v/>
      </c>
      <c r="S1438" s="7" t="str">
        <f ca="1">rescore_svc</f>
        <v/>
      </c>
      <c r="U1438" s="11" t="str">
        <f ca="1">price</f>
        <v/>
      </c>
      <c r="V1438" s="4"/>
      <c r="Y1438" s="388">
        <f ca="1">COUNTIFS(OFFSET($B$10, 0, 0, ROW()-9, 1), SERVICE[[#This Row],[Employee ID]], OFFSET($F$10, 0, 0, ROW()-9, 1), SERVICE[[#This Row],[Resources Role]])</f>
        <v>0</v>
      </c>
      <c r="Z1438" s="388">
        <f ca="1">COUNTIFS(OFFSET($F$10, 0, 0, ROW()-9, 1), SERVICE[[#This Row],[Resources Role]], OFFSET($H$10, 0, 0, ROW()-9, 1), SERVICE[[#This Row],[Booking]])</f>
        <v>0</v>
      </c>
    </row>
    <row r="1439" spans="1:26" x14ac:dyDescent="0.25">
      <c r="A1439" s="6" t="str">
        <f ca="1">no.</f>
        <v/>
      </c>
      <c r="E1439" s="4" t="str">
        <f ca="1">position</f>
        <v/>
      </c>
      <c r="J1439" s="318"/>
      <c r="M1439" s="4"/>
      <c r="O1439" s="6"/>
      <c r="Q1439" s="20"/>
      <c r="R1439" s="5" t="str">
        <f ca="1">score</f>
        <v/>
      </c>
      <c r="S1439" s="7" t="str">
        <f ca="1">rescore_svc</f>
        <v/>
      </c>
      <c r="U1439" s="11" t="str">
        <f ca="1">price</f>
        <v/>
      </c>
      <c r="V1439" s="4"/>
      <c r="Y1439" s="388">
        <f ca="1">COUNTIFS(OFFSET($B$10, 0, 0, ROW()-9, 1), SERVICE[[#This Row],[Employee ID]], OFFSET($F$10, 0, 0, ROW()-9, 1), SERVICE[[#This Row],[Resources Role]])</f>
        <v>0</v>
      </c>
      <c r="Z1439" s="388">
        <f ca="1">COUNTIFS(OFFSET($F$10, 0, 0, ROW()-9, 1), SERVICE[[#This Row],[Resources Role]], OFFSET($H$10, 0, 0, ROW()-9, 1), SERVICE[[#This Row],[Booking]])</f>
        <v>0</v>
      </c>
    </row>
    <row r="1440" spans="1:26" x14ac:dyDescent="0.25">
      <c r="A1440" s="6" t="str">
        <f ca="1">no.</f>
        <v/>
      </c>
      <c r="E1440" s="4" t="str">
        <f ca="1">position</f>
        <v/>
      </c>
      <c r="J1440" s="318"/>
      <c r="M1440" s="4"/>
      <c r="O1440" s="6"/>
      <c r="Q1440" s="20"/>
      <c r="R1440" s="5" t="str">
        <f ca="1">score</f>
        <v/>
      </c>
      <c r="S1440" s="7" t="str">
        <f ca="1">rescore_svc</f>
        <v/>
      </c>
      <c r="U1440" s="11" t="str">
        <f ca="1">price</f>
        <v/>
      </c>
      <c r="V1440" s="4"/>
      <c r="Y1440" s="388">
        <f ca="1">COUNTIFS(OFFSET($B$10, 0, 0, ROW()-9, 1), SERVICE[[#This Row],[Employee ID]], OFFSET($F$10, 0, 0, ROW()-9, 1), SERVICE[[#This Row],[Resources Role]])</f>
        <v>0</v>
      </c>
      <c r="Z1440" s="388">
        <f ca="1">COUNTIFS(OFFSET($F$10, 0, 0, ROW()-9, 1), SERVICE[[#This Row],[Resources Role]], OFFSET($H$10, 0, 0, ROW()-9, 1), SERVICE[[#This Row],[Booking]])</f>
        <v>0</v>
      </c>
    </row>
    <row r="1441" spans="1:26" x14ac:dyDescent="0.25">
      <c r="A1441" s="6" t="str">
        <f ca="1">no.</f>
        <v/>
      </c>
      <c r="E1441" s="4" t="str">
        <f ca="1">position</f>
        <v/>
      </c>
      <c r="J1441" s="318"/>
      <c r="M1441" s="4"/>
      <c r="O1441" s="6"/>
      <c r="Q1441" s="20"/>
      <c r="R1441" s="5" t="str">
        <f ca="1">score</f>
        <v/>
      </c>
      <c r="S1441" s="7" t="str">
        <f ca="1">rescore_svc</f>
        <v/>
      </c>
      <c r="U1441" s="11" t="str">
        <f ca="1">price</f>
        <v/>
      </c>
      <c r="V1441" s="4"/>
      <c r="Y1441" s="388">
        <f ca="1">COUNTIFS(OFFSET($B$10, 0, 0, ROW()-9, 1), SERVICE[[#This Row],[Employee ID]], OFFSET($F$10, 0, 0, ROW()-9, 1), SERVICE[[#This Row],[Resources Role]])</f>
        <v>0</v>
      </c>
      <c r="Z1441" s="388">
        <f ca="1">COUNTIFS(OFFSET($F$10, 0, 0, ROW()-9, 1), SERVICE[[#This Row],[Resources Role]], OFFSET($H$10, 0, 0, ROW()-9, 1), SERVICE[[#This Row],[Booking]])</f>
        <v>0</v>
      </c>
    </row>
    <row r="1442" spans="1:26" x14ac:dyDescent="0.25">
      <c r="A1442" s="6" t="str">
        <f ca="1">no.</f>
        <v/>
      </c>
      <c r="E1442" s="4" t="str">
        <f ca="1">position</f>
        <v/>
      </c>
      <c r="J1442" s="318"/>
      <c r="M1442" s="4"/>
      <c r="O1442" s="6"/>
      <c r="Q1442" s="20"/>
      <c r="R1442" s="5" t="str">
        <f ca="1">score</f>
        <v/>
      </c>
      <c r="S1442" s="7" t="str">
        <f ca="1">rescore_svc</f>
        <v/>
      </c>
      <c r="U1442" s="11" t="str">
        <f ca="1">price</f>
        <v/>
      </c>
      <c r="V1442" s="4"/>
      <c r="Y1442" s="388">
        <f ca="1">COUNTIFS(OFFSET($B$10, 0, 0, ROW()-9, 1), SERVICE[[#This Row],[Employee ID]], OFFSET($F$10, 0, 0, ROW()-9, 1), SERVICE[[#This Row],[Resources Role]])</f>
        <v>0</v>
      </c>
      <c r="Z1442" s="388">
        <f ca="1">COUNTIFS(OFFSET($F$10, 0, 0, ROW()-9, 1), SERVICE[[#This Row],[Resources Role]], OFFSET($H$10, 0, 0, ROW()-9, 1), SERVICE[[#This Row],[Booking]])</f>
        <v>0</v>
      </c>
    </row>
    <row r="1443" spans="1:26" x14ac:dyDescent="0.25">
      <c r="A1443" s="6" t="str">
        <f ca="1">no.</f>
        <v/>
      </c>
      <c r="E1443" s="4" t="str">
        <f ca="1">position</f>
        <v/>
      </c>
      <c r="J1443" s="318"/>
      <c r="M1443" s="4"/>
      <c r="O1443" s="6"/>
      <c r="Q1443" s="20"/>
      <c r="R1443" s="5" t="str">
        <f ca="1">score</f>
        <v/>
      </c>
      <c r="S1443" s="7" t="str">
        <f ca="1">rescore_svc</f>
        <v/>
      </c>
      <c r="U1443" s="11" t="str">
        <f ca="1">price</f>
        <v/>
      </c>
      <c r="V1443" s="4"/>
      <c r="Y1443" s="388">
        <f ca="1">COUNTIFS(OFFSET($B$10, 0, 0, ROW()-9, 1), SERVICE[[#This Row],[Employee ID]], OFFSET($F$10, 0, 0, ROW()-9, 1), SERVICE[[#This Row],[Resources Role]])</f>
        <v>0</v>
      </c>
      <c r="Z1443" s="388">
        <f ca="1">COUNTIFS(OFFSET($F$10, 0, 0, ROW()-9, 1), SERVICE[[#This Row],[Resources Role]], OFFSET($H$10, 0, 0, ROW()-9, 1), SERVICE[[#This Row],[Booking]])</f>
        <v>0</v>
      </c>
    </row>
    <row r="1444" spans="1:26" x14ac:dyDescent="0.25">
      <c r="A1444" s="6" t="str">
        <f ca="1">no.</f>
        <v/>
      </c>
      <c r="E1444" s="4" t="str">
        <f ca="1">position</f>
        <v/>
      </c>
      <c r="J1444" s="318"/>
      <c r="M1444" s="4"/>
      <c r="O1444" s="6"/>
      <c r="Q1444" s="20"/>
      <c r="R1444" s="5" t="str">
        <f ca="1">score</f>
        <v/>
      </c>
      <c r="S1444" s="7" t="str">
        <f ca="1">rescore_svc</f>
        <v/>
      </c>
      <c r="U1444" s="11" t="str">
        <f ca="1">price</f>
        <v/>
      </c>
      <c r="V1444" s="4"/>
      <c r="Y1444" s="388">
        <f ca="1">COUNTIFS(OFFSET($B$10, 0, 0, ROW()-9, 1), SERVICE[[#This Row],[Employee ID]], OFFSET($F$10, 0, 0, ROW()-9, 1), SERVICE[[#This Row],[Resources Role]])</f>
        <v>0</v>
      </c>
      <c r="Z1444" s="388">
        <f ca="1">COUNTIFS(OFFSET($F$10, 0, 0, ROW()-9, 1), SERVICE[[#This Row],[Resources Role]], OFFSET($H$10, 0, 0, ROW()-9, 1), SERVICE[[#This Row],[Booking]])</f>
        <v>0</v>
      </c>
    </row>
    <row r="1445" spans="1:26" x14ac:dyDescent="0.25">
      <c r="A1445" s="6" t="str">
        <f ca="1">no.</f>
        <v/>
      </c>
      <c r="E1445" s="4" t="str">
        <f ca="1">position</f>
        <v/>
      </c>
      <c r="J1445" s="318"/>
      <c r="M1445" s="4"/>
      <c r="O1445" s="6"/>
      <c r="Q1445" s="20"/>
      <c r="R1445" s="5" t="str">
        <f ca="1">score</f>
        <v/>
      </c>
      <c r="S1445" s="7" t="str">
        <f ca="1">rescore_svc</f>
        <v/>
      </c>
      <c r="U1445" s="11" t="str">
        <f ca="1">price</f>
        <v/>
      </c>
      <c r="V1445" s="4"/>
      <c r="Y1445" s="388">
        <f ca="1">COUNTIFS(OFFSET($B$10, 0, 0, ROW()-9, 1), SERVICE[[#This Row],[Employee ID]], OFFSET($F$10, 0, 0, ROW()-9, 1), SERVICE[[#This Row],[Resources Role]])</f>
        <v>0</v>
      </c>
      <c r="Z1445" s="388">
        <f ca="1">COUNTIFS(OFFSET($F$10, 0, 0, ROW()-9, 1), SERVICE[[#This Row],[Resources Role]], OFFSET($H$10, 0, 0, ROW()-9, 1), SERVICE[[#This Row],[Booking]])</f>
        <v>0</v>
      </c>
    </row>
    <row r="1446" spans="1:26" x14ac:dyDescent="0.25">
      <c r="A1446" s="6" t="str">
        <f ca="1">no.</f>
        <v/>
      </c>
      <c r="E1446" s="4" t="str">
        <f ca="1">position</f>
        <v/>
      </c>
      <c r="J1446" s="318"/>
      <c r="M1446" s="4"/>
      <c r="O1446" s="6"/>
      <c r="Q1446" s="20"/>
      <c r="R1446" s="5" t="str">
        <f ca="1">score</f>
        <v/>
      </c>
      <c r="S1446" s="7" t="str">
        <f ca="1">rescore_svc</f>
        <v/>
      </c>
      <c r="U1446" s="11" t="str">
        <f ca="1">price</f>
        <v/>
      </c>
      <c r="V1446" s="4"/>
      <c r="Y1446" s="388">
        <f ca="1">COUNTIFS(OFFSET($B$10, 0, 0, ROW()-9, 1), SERVICE[[#This Row],[Employee ID]], OFFSET($F$10, 0, 0, ROW()-9, 1), SERVICE[[#This Row],[Resources Role]])</f>
        <v>0</v>
      </c>
      <c r="Z1446" s="388">
        <f ca="1">COUNTIFS(OFFSET($F$10, 0, 0, ROW()-9, 1), SERVICE[[#This Row],[Resources Role]], OFFSET($H$10, 0, 0, ROW()-9, 1), SERVICE[[#This Row],[Booking]])</f>
        <v>0</v>
      </c>
    </row>
    <row r="1447" spans="1:26" x14ac:dyDescent="0.25">
      <c r="A1447" s="6" t="str">
        <f ca="1">no.</f>
        <v/>
      </c>
      <c r="E1447" s="4" t="str">
        <f ca="1">position</f>
        <v/>
      </c>
      <c r="J1447" s="318"/>
      <c r="M1447" s="4"/>
      <c r="O1447" s="6"/>
      <c r="Q1447" s="20"/>
      <c r="R1447" s="5" t="str">
        <f ca="1">score</f>
        <v/>
      </c>
      <c r="S1447" s="7" t="str">
        <f ca="1">rescore_svc</f>
        <v/>
      </c>
      <c r="U1447" s="11" t="str">
        <f ca="1">price</f>
        <v/>
      </c>
      <c r="V1447" s="4"/>
      <c r="Y1447" s="388">
        <f ca="1">COUNTIFS(OFFSET($B$10, 0, 0, ROW()-9, 1), SERVICE[[#This Row],[Employee ID]], OFFSET($F$10, 0, 0, ROW()-9, 1), SERVICE[[#This Row],[Resources Role]])</f>
        <v>0</v>
      </c>
      <c r="Z1447" s="388">
        <f ca="1">COUNTIFS(OFFSET($F$10, 0, 0, ROW()-9, 1), SERVICE[[#This Row],[Resources Role]], OFFSET($H$10, 0, 0, ROW()-9, 1), SERVICE[[#This Row],[Booking]])</f>
        <v>0</v>
      </c>
    </row>
    <row r="1448" spans="1:26" x14ac:dyDescent="0.25">
      <c r="A1448" s="6" t="str">
        <f ca="1">no.</f>
        <v/>
      </c>
      <c r="E1448" s="4" t="str">
        <f ca="1">position</f>
        <v/>
      </c>
      <c r="J1448" s="318"/>
      <c r="M1448" s="4"/>
      <c r="O1448" s="6"/>
      <c r="Q1448" s="20"/>
      <c r="R1448" s="5" t="str">
        <f ca="1">score</f>
        <v/>
      </c>
      <c r="S1448" s="7" t="str">
        <f ca="1">rescore_svc</f>
        <v/>
      </c>
      <c r="U1448" s="11" t="str">
        <f ca="1">price</f>
        <v/>
      </c>
      <c r="V1448" s="4"/>
      <c r="Y1448" s="388">
        <f ca="1">COUNTIFS(OFFSET($B$10, 0, 0, ROW()-9, 1), SERVICE[[#This Row],[Employee ID]], OFFSET($F$10, 0, 0, ROW()-9, 1), SERVICE[[#This Row],[Resources Role]])</f>
        <v>0</v>
      </c>
      <c r="Z1448" s="388">
        <f ca="1">COUNTIFS(OFFSET($F$10, 0, 0, ROW()-9, 1), SERVICE[[#This Row],[Resources Role]], OFFSET($H$10, 0, 0, ROW()-9, 1), SERVICE[[#This Row],[Booking]])</f>
        <v>0</v>
      </c>
    </row>
    <row r="1449" spans="1:26" x14ac:dyDescent="0.25">
      <c r="A1449" s="6" t="str">
        <f ca="1">no.</f>
        <v/>
      </c>
      <c r="E1449" s="4" t="str">
        <f ca="1">position</f>
        <v/>
      </c>
      <c r="J1449" s="318"/>
      <c r="M1449" s="4"/>
      <c r="O1449" s="6"/>
      <c r="Q1449" s="20"/>
      <c r="R1449" s="5" t="str">
        <f ca="1">score</f>
        <v/>
      </c>
      <c r="S1449" s="7" t="str">
        <f ca="1">rescore_svc</f>
        <v/>
      </c>
      <c r="U1449" s="11" t="str">
        <f ca="1">price</f>
        <v/>
      </c>
      <c r="V1449" s="4"/>
      <c r="Y1449" s="388">
        <f ca="1">COUNTIFS(OFFSET($B$10, 0, 0, ROW()-9, 1), SERVICE[[#This Row],[Employee ID]], OFFSET($F$10, 0, 0, ROW()-9, 1), SERVICE[[#This Row],[Resources Role]])</f>
        <v>0</v>
      </c>
      <c r="Z1449" s="388">
        <f ca="1">COUNTIFS(OFFSET($F$10, 0, 0, ROW()-9, 1), SERVICE[[#This Row],[Resources Role]], OFFSET($H$10, 0, 0, ROW()-9, 1), SERVICE[[#This Row],[Booking]])</f>
        <v>0</v>
      </c>
    </row>
    <row r="1450" spans="1:26" x14ac:dyDescent="0.25">
      <c r="A1450" s="6" t="str">
        <f ca="1">no.</f>
        <v/>
      </c>
      <c r="E1450" s="4" t="str">
        <f ca="1">position</f>
        <v/>
      </c>
      <c r="J1450" s="318"/>
      <c r="M1450" s="4"/>
      <c r="O1450" s="6"/>
      <c r="Q1450" s="20"/>
      <c r="R1450" s="5" t="str">
        <f ca="1">score</f>
        <v/>
      </c>
      <c r="S1450" s="7" t="str">
        <f ca="1">rescore_svc</f>
        <v/>
      </c>
      <c r="U1450" s="11" t="str">
        <f ca="1">price</f>
        <v/>
      </c>
      <c r="V1450" s="4"/>
      <c r="Y1450" s="388">
        <f ca="1">COUNTIFS(OFFSET($B$10, 0, 0, ROW()-9, 1), SERVICE[[#This Row],[Employee ID]], OFFSET($F$10, 0, 0, ROW()-9, 1), SERVICE[[#This Row],[Resources Role]])</f>
        <v>0</v>
      </c>
      <c r="Z1450" s="388">
        <f ca="1">COUNTIFS(OFFSET($F$10, 0, 0, ROW()-9, 1), SERVICE[[#This Row],[Resources Role]], OFFSET($H$10, 0, 0, ROW()-9, 1), SERVICE[[#This Row],[Booking]])</f>
        <v>0</v>
      </c>
    </row>
    <row r="1451" spans="1:26" x14ac:dyDescent="0.25">
      <c r="A1451" s="6" t="str">
        <f ca="1">no.</f>
        <v/>
      </c>
      <c r="E1451" s="4" t="str">
        <f ca="1">position</f>
        <v/>
      </c>
      <c r="J1451" s="318"/>
      <c r="M1451" s="4"/>
      <c r="O1451" s="6"/>
      <c r="Q1451" s="20"/>
      <c r="R1451" s="5" t="str">
        <f ca="1">score</f>
        <v/>
      </c>
      <c r="S1451" s="7" t="str">
        <f ca="1">rescore_svc</f>
        <v/>
      </c>
      <c r="U1451" s="11" t="str">
        <f ca="1">price</f>
        <v/>
      </c>
      <c r="V1451" s="4"/>
      <c r="Y1451" s="388">
        <f ca="1">COUNTIFS(OFFSET($B$10, 0, 0, ROW()-9, 1), SERVICE[[#This Row],[Employee ID]], OFFSET($F$10, 0, 0, ROW()-9, 1), SERVICE[[#This Row],[Resources Role]])</f>
        <v>0</v>
      </c>
      <c r="Z1451" s="388">
        <f ca="1">COUNTIFS(OFFSET($F$10, 0, 0, ROW()-9, 1), SERVICE[[#This Row],[Resources Role]], OFFSET($H$10, 0, 0, ROW()-9, 1), SERVICE[[#This Row],[Booking]])</f>
        <v>0</v>
      </c>
    </row>
    <row r="1452" spans="1:26" x14ac:dyDescent="0.25">
      <c r="A1452" s="6" t="str">
        <f ca="1">no.</f>
        <v/>
      </c>
      <c r="E1452" s="4" t="str">
        <f ca="1">position</f>
        <v/>
      </c>
      <c r="J1452" s="318"/>
      <c r="M1452" s="4"/>
      <c r="O1452" s="6"/>
      <c r="Q1452" s="20"/>
      <c r="R1452" s="5" t="str">
        <f ca="1">score</f>
        <v/>
      </c>
      <c r="S1452" s="7" t="str">
        <f ca="1">rescore_svc</f>
        <v/>
      </c>
      <c r="U1452" s="11" t="str">
        <f ca="1">price</f>
        <v/>
      </c>
      <c r="V1452" s="4"/>
      <c r="Y1452" s="388">
        <f ca="1">COUNTIFS(OFFSET($B$10, 0, 0, ROW()-9, 1), SERVICE[[#This Row],[Employee ID]], OFFSET($F$10, 0, 0, ROW()-9, 1), SERVICE[[#This Row],[Resources Role]])</f>
        <v>0</v>
      </c>
      <c r="Z1452" s="388">
        <f ca="1">COUNTIFS(OFFSET($F$10, 0, 0, ROW()-9, 1), SERVICE[[#This Row],[Resources Role]], OFFSET($H$10, 0, 0, ROW()-9, 1), SERVICE[[#This Row],[Booking]])</f>
        <v>0</v>
      </c>
    </row>
    <row r="1453" spans="1:26" x14ac:dyDescent="0.25">
      <c r="A1453" s="6" t="str">
        <f ca="1">no.</f>
        <v/>
      </c>
      <c r="E1453" s="4" t="str">
        <f ca="1">position</f>
        <v/>
      </c>
      <c r="J1453" s="318"/>
      <c r="M1453" s="4"/>
      <c r="O1453" s="6"/>
      <c r="Q1453" s="20"/>
      <c r="R1453" s="5" t="str">
        <f ca="1">score</f>
        <v/>
      </c>
      <c r="S1453" s="7" t="str">
        <f ca="1">rescore_svc</f>
        <v/>
      </c>
      <c r="U1453" s="11" t="str">
        <f ca="1">price</f>
        <v/>
      </c>
      <c r="V1453" s="4"/>
      <c r="Y1453" s="388">
        <f ca="1">COUNTIFS(OFFSET($B$10, 0, 0, ROW()-9, 1), SERVICE[[#This Row],[Employee ID]], OFFSET($F$10, 0, 0, ROW()-9, 1), SERVICE[[#This Row],[Resources Role]])</f>
        <v>0</v>
      </c>
      <c r="Z1453" s="388">
        <f ca="1">COUNTIFS(OFFSET($F$10, 0, 0, ROW()-9, 1), SERVICE[[#This Row],[Resources Role]], OFFSET($H$10, 0, 0, ROW()-9, 1), SERVICE[[#This Row],[Booking]])</f>
        <v>0</v>
      </c>
    </row>
    <row r="1454" spans="1:26" x14ac:dyDescent="0.25">
      <c r="A1454" s="6" t="str">
        <f ca="1">no.</f>
        <v/>
      </c>
      <c r="E1454" s="4" t="str">
        <f ca="1">position</f>
        <v/>
      </c>
      <c r="J1454" s="318"/>
      <c r="M1454" s="4"/>
      <c r="O1454" s="6"/>
      <c r="Q1454" s="20"/>
      <c r="R1454" s="5" t="str">
        <f ca="1">score</f>
        <v/>
      </c>
      <c r="S1454" s="7" t="str">
        <f ca="1">rescore_svc</f>
        <v/>
      </c>
      <c r="U1454" s="11" t="str">
        <f ca="1">price</f>
        <v/>
      </c>
      <c r="V1454" s="4"/>
      <c r="Y1454" s="388">
        <f ca="1">COUNTIFS(OFFSET($B$10, 0, 0, ROW()-9, 1), SERVICE[[#This Row],[Employee ID]], OFFSET($F$10, 0, 0, ROW()-9, 1), SERVICE[[#This Row],[Resources Role]])</f>
        <v>0</v>
      </c>
      <c r="Z1454" s="388">
        <f ca="1">COUNTIFS(OFFSET($F$10, 0, 0, ROW()-9, 1), SERVICE[[#This Row],[Resources Role]], OFFSET($H$10, 0, 0, ROW()-9, 1), SERVICE[[#This Row],[Booking]])</f>
        <v>0</v>
      </c>
    </row>
    <row r="1455" spans="1:26" x14ac:dyDescent="0.25">
      <c r="A1455" s="6" t="str">
        <f ca="1">no.</f>
        <v/>
      </c>
      <c r="E1455" s="4" t="str">
        <f ca="1">position</f>
        <v/>
      </c>
      <c r="J1455" s="318"/>
      <c r="M1455" s="4"/>
      <c r="O1455" s="6"/>
      <c r="Q1455" s="20"/>
      <c r="R1455" s="5" t="str">
        <f ca="1">score</f>
        <v/>
      </c>
      <c r="S1455" s="7" t="str">
        <f ca="1">rescore_svc</f>
        <v/>
      </c>
      <c r="U1455" s="11" t="str">
        <f ca="1">price</f>
        <v/>
      </c>
      <c r="V1455" s="4"/>
      <c r="Y1455" s="388">
        <f ca="1">COUNTIFS(OFFSET($B$10, 0, 0, ROW()-9, 1), SERVICE[[#This Row],[Employee ID]], OFFSET($F$10, 0, 0, ROW()-9, 1), SERVICE[[#This Row],[Resources Role]])</f>
        <v>0</v>
      </c>
      <c r="Z1455" s="388">
        <f ca="1">COUNTIFS(OFFSET($F$10, 0, 0, ROW()-9, 1), SERVICE[[#This Row],[Resources Role]], OFFSET($H$10, 0, 0, ROW()-9, 1), SERVICE[[#This Row],[Booking]])</f>
        <v>0</v>
      </c>
    </row>
    <row r="1456" spans="1:26" x14ac:dyDescent="0.25">
      <c r="A1456" s="6" t="str">
        <f ca="1">no.</f>
        <v/>
      </c>
      <c r="E1456" s="4" t="str">
        <f ca="1">position</f>
        <v/>
      </c>
      <c r="J1456" s="318"/>
      <c r="M1456" s="4"/>
      <c r="O1456" s="6"/>
      <c r="Q1456" s="20"/>
      <c r="R1456" s="5" t="str">
        <f ca="1">score</f>
        <v/>
      </c>
      <c r="S1456" s="7" t="str">
        <f ca="1">rescore_svc</f>
        <v/>
      </c>
      <c r="U1456" s="11" t="str">
        <f ca="1">price</f>
        <v/>
      </c>
      <c r="V1456" s="4"/>
      <c r="Y1456" s="388">
        <f ca="1">COUNTIFS(OFFSET($B$10, 0, 0, ROW()-9, 1), SERVICE[[#This Row],[Employee ID]], OFFSET($F$10, 0, 0, ROW()-9, 1), SERVICE[[#This Row],[Resources Role]])</f>
        <v>0</v>
      </c>
      <c r="Z1456" s="388">
        <f ca="1">COUNTIFS(OFFSET($F$10, 0, 0, ROW()-9, 1), SERVICE[[#This Row],[Resources Role]], OFFSET($H$10, 0, 0, ROW()-9, 1), SERVICE[[#This Row],[Booking]])</f>
        <v>0</v>
      </c>
    </row>
    <row r="1457" spans="1:26" x14ac:dyDescent="0.25">
      <c r="A1457" s="6" t="str">
        <f ca="1">no.</f>
        <v/>
      </c>
      <c r="E1457" s="4" t="str">
        <f ca="1">position</f>
        <v/>
      </c>
      <c r="J1457" s="318"/>
      <c r="M1457" s="4"/>
      <c r="O1457" s="6"/>
      <c r="Q1457" s="20"/>
      <c r="R1457" s="5" t="str">
        <f ca="1">score</f>
        <v/>
      </c>
      <c r="S1457" s="7" t="str">
        <f ca="1">rescore_svc</f>
        <v/>
      </c>
      <c r="U1457" s="11" t="str">
        <f ca="1">price</f>
        <v/>
      </c>
      <c r="V1457" s="4"/>
      <c r="Y1457" s="388">
        <f ca="1">COUNTIFS(OFFSET($B$10, 0, 0, ROW()-9, 1), SERVICE[[#This Row],[Employee ID]], OFFSET($F$10, 0, 0, ROW()-9, 1), SERVICE[[#This Row],[Resources Role]])</f>
        <v>0</v>
      </c>
      <c r="Z1457" s="388">
        <f ca="1">COUNTIFS(OFFSET($F$10, 0, 0, ROW()-9, 1), SERVICE[[#This Row],[Resources Role]], OFFSET($H$10, 0, 0, ROW()-9, 1), SERVICE[[#This Row],[Booking]])</f>
        <v>0</v>
      </c>
    </row>
    <row r="1458" spans="1:26" x14ac:dyDescent="0.25">
      <c r="A1458" s="6" t="str">
        <f ca="1">no.</f>
        <v/>
      </c>
      <c r="E1458" s="4" t="str">
        <f ca="1">position</f>
        <v/>
      </c>
      <c r="J1458" s="318"/>
      <c r="M1458" s="4"/>
      <c r="O1458" s="6"/>
      <c r="Q1458" s="20"/>
      <c r="R1458" s="5" t="str">
        <f ca="1">score</f>
        <v/>
      </c>
      <c r="S1458" s="7" t="str">
        <f ca="1">rescore_svc</f>
        <v/>
      </c>
      <c r="U1458" s="11" t="str">
        <f ca="1">price</f>
        <v/>
      </c>
      <c r="V1458" s="4"/>
      <c r="Y1458" s="388">
        <f ca="1">COUNTIFS(OFFSET($B$10, 0, 0, ROW()-9, 1), SERVICE[[#This Row],[Employee ID]], OFFSET($F$10, 0, 0, ROW()-9, 1), SERVICE[[#This Row],[Resources Role]])</f>
        <v>0</v>
      </c>
      <c r="Z1458" s="388">
        <f ca="1">COUNTIFS(OFFSET($F$10, 0, 0, ROW()-9, 1), SERVICE[[#This Row],[Resources Role]], OFFSET($H$10, 0, 0, ROW()-9, 1), SERVICE[[#This Row],[Booking]])</f>
        <v>0</v>
      </c>
    </row>
    <row r="1459" spans="1:26" x14ac:dyDescent="0.25">
      <c r="A1459" s="6" t="str">
        <f ca="1">no.</f>
        <v/>
      </c>
      <c r="E1459" s="4" t="str">
        <f ca="1">position</f>
        <v/>
      </c>
      <c r="J1459" s="318"/>
      <c r="M1459" s="4"/>
      <c r="O1459" s="6"/>
      <c r="Q1459" s="20"/>
      <c r="R1459" s="5" t="str">
        <f ca="1">score</f>
        <v/>
      </c>
      <c r="S1459" s="7" t="str">
        <f ca="1">rescore_svc</f>
        <v/>
      </c>
      <c r="U1459" s="11" t="str">
        <f ca="1">price</f>
        <v/>
      </c>
      <c r="V1459" s="4"/>
      <c r="Y1459" s="388">
        <f ca="1">COUNTIFS(OFFSET($B$10, 0, 0, ROW()-9, 1), SERVICE[[#This Row],[Employee ID]], OFFSET($F$10, 0, 0, ROW()-9, 1), SERVICE[[#This Row],[Resources Role]])</f>
        <v>0</v>
      </c>
      <c r="Z1459" s="388">
        <f ca="1">COUNTIFS(OFFSET($F$10, 0, 0, ROW()-9, 1), SERVICE[[#This Row],[Resources Role]], OFFSET($H$10, 0, 0, ROW()-9, 1), SERVICE[[#This Row],[Booking]])</f>
        <v>0</v>
      </c>
    </row>
    <row r="1460" spans="1:26" x14ac:dyDescent="0.25">
      <c r="A1460" s="6" t="str">
        <f ca="1">no.</f>
        <v/>
      </c>
      <c r="E1460" s="4" t="str">
        <f ca="1">position</f>
        <v/>
      </c>
      <c r="J1460" s="318"/>
      <c r="M1460" s="4"/>
      <c r="O1460" s="6"/>
      <c r="Q1460" s="20"/>
      <c r="R1460" s="5" t="str">
        <f ca="1">score</f>
        <v/>
      </c>
      <c r="S1460" s="7" t="str">
        <f ca="1">rescore_svc</f>
        <v/>
      </c>
      <c r="U1460" s="11" t="str">
        <f ca="1">price</f>
        <v/>
      </c>
      <c r="V1460" s="4"/>
      <c r="Y1460" s="388">
        <f ca="1">COUNTIFS(OFFSET($B$10, 0, 0, ROW()-9, 1), SERVICE[[#This Row],[Employee ID]], OFFSET($F$10, 0, 0, ROW()-9, 1), SERVICE[[#This Row],[Resources Role]])</f>
        <v>0</v>
      </c>
      <c r="Z1460" s="388">
        <f ca="1">COUNTIFS(OFFSET($F$10, 0, 0, ROW()-9, 1), SERVICE[[#This Row],[Resources Role]], OFFSET($H$10, 0, 0, ROW()-9, 1), SERVICE[[#This Row],[Booking]])</f>
        <v>0</v>
      </c>
    </row>
    <row r="1461" spans="1:26" x14ac:dyDescent="0.25">
      <c r="A1461" s="6" t="str">
        <f ca="1">no.</f>
        <v/>
      </c>
      <c r="E1461" s="4" t="str">
        <f ca="1">position</f>
        <v/>
      </c>
      <c r="J1461" s="318"/>
      <c r="M1461" s="4"/>
      <c r="O1461" s="6"/>
      <c r="Q1461" s="20"/>
      <c r="R1461" s="5" t="str">
        <f ca="1">score</f>
        <v/>
      </c>
      <c r="S1461" s="7" t="str">
        <f ca="1">rescore_svc</f>
        <v/>
      </c>
      <c r="U1461" s="11" t="str">
        <f ca="1">price</f>
        <v/>
      </c>
      <c r="V1461" s="4"/>
      <c r="Y1461" s="388">
        <f ca="1">COUNTIFS(OFFSET($B$10, 0, 0, ROW()-9, 1), SERVICE[[#This Row],[Employee ID]], OFFSET($F$10, 0, 0, ROW()-9, 1), SERVICE[[#This Row],[Resources Role]])</f>
        <v>0</v>
      </c>
      <c r="Z1461" s="388">
        <f ca="1">COUNTIFS(OFFSET($F$10, 0, 0, ROW()-9, 1), SERVICE[[#This Row],[Resources Role]], OFFSET($H$10, 0, 0, ROW()-9, 1), SERVICE[[#This Row],[Booking]])</f>
        <v>0</v>
      </c>
    </row>
    <row r="1462" spans="1:26" x14ac:dyDescent="0.25">
      <c r="A1462" s="6" t="str">
        <f ca="1">no.</f>
        <v/>
      </c>
      <c r="E1462" s="4" t="str">
        <f ca="1">position</f>
        <v/>
      </c>
      <c r="J1462" s="318"/>
      <c r="M1462" s="4"/>
      <c r="O1462" s="6"/>
      <c r="Q1462" s="20"/>
      <c r="R1462" s="5" t="str">
        <f ca="1">score</f>
        <v/>
      </c>
      <c r="S1462" s="7" t="str">
        <f ca="1">rescore_svc</f>
        <v/>
      </c>
      <c r="U1462" s="11" t="str">
        <f ca="1">price</f>
        <v/>
      </c>
      <c r="V1462" s="4"/>
      <c r="Y1462" s="388">
        <f ca="1">COUNTIFS(OFFSET($B$10, 0, 0, ROW()-9, 1), SERVICE[[#This Row],[Employee ID]], OFFSET($F$10, 0, 0, ROW()-9, 1), SERVICE[[#This Row],[Resources Role]])</f>
        <v>0</v>
      </c>
      <c r="Z1462" s="388">
        <f ca="1">COUNTIFS(OFFSET($F$10, 0, 0, ROW()-9, 1), SERVICE[[#This Row],[Resources Role]], OFFSET($H$10, 0, 0, ROW()-9, 1), SERVICE[[#This Row],[Booking]])</f>
        <v>0</v>
      </c>
    </row>
    <row r="1463" spans="1:26" x14ac:dyDescent="0.25">
      <c r="A1463" s="6" t="str">
        <f ca="1">no.</f>
        <v/>
      </c>
      <c r="E1463" s="4" t="str">
        <f ca="1">position</f>
        <v/>
      </c>
      <c r="J1463" s="318"/>
      <c r="M1463" s="4"/>
      <c r="O1463" s="6"/>
      <c r="Q1463" s="20"/>
      <c r="R1463" s="5" t="str">
        <f ca="1">score</f>
        <v/>
      </c>
      <c r="S1463" s="7" t="str">
        <f ca="1">rescore_svc</f>
        <v/>
      </c>
      <c r="U1463" s="11" t="str">
        <f ca="1">price</f>
        <v/>
      </c>
      <c r="V1463" s="4"/>
      <c r="Y1463" s="388">
        <f ca="1">COUNTIFS(OFFSET($B$10, 0, 0, ROW()-9, 1), SERVICE[[#This Row],[Employee ID]], OFFSET($F$10, 0, 0, ROW()-9, 1), SERVICE[[#This Row],[Resources Role]])</f>
        <v>0</v>
      </c>
      <c r="Z1463" s="388">
        <f ca="1">COUNTIFS(OFFSET($F$10, 0, 0, ROW()-9, 1), SERVICE[[#This Row],[Resources Role]], OFFSET($H$10, 0, 0, ROW()-9, 1), SERVICE[[#This Row],[Booking]])</f>
        <v>0</v>
      </c>
    </row>
    <row r="1464" spans="1:26" x14ac:dyDescent="0.25">
      <c r="A1464" s="6" t="str">
        <f ca="1">no.</f>
        <v/>
      </c>
      <c r="E1464" s="4" t="str">
        <f ca="1">position</f>
        <v/>
      </c>
      <c r="J1464" s="318"/>
      <c r="M1464" s="4"/>
      <c r="O1464" s="6"/>
      <c r="Q1464" s="20"/>
      <c r="R1464" s="5" t="str">
        <f ca="1">score</f>
        <v/>
      </c>
      <c r="S1464" s="7" t="str">
        <f ca="1">rescore_svc</f>
        <v/>
      </c>
      <c r="U1464" s="11" t="str">
        <f ca="1">price</f>
        <v/>
      </c>
      <c r="V1464" s="4"/>
      <c r="Y1464" s="388">
        <f ca="1">COUNTIFS(OFFSET($B$10, 0, 0, ROW()-9, 1), SERVICE[[#This Row],[Employee ID]], OFFSET($F$10, 0, 0, ROW()-9, 1), SERVICE[[#This Row],[Resources Role]])</f>
        <v>0</v>
      </c>
      <c r="Z1464" s="388">
        <f ca="1">COUNTIFS(OFFSET($F$10, 0, 0, ROW()-9, 1), SERVICE[[#This Row],[Resources Role]], OFFSET($H$10, 0, 0, ROW()-9, 1), SERVICE[[#This Row],[Booking]])</f>
        <v>0</v>
      </c>
    </row>
    <row r="1465" spans="1:26" x14ac:dyDescent="0.25">
      <c r="A1465" s="6" t="str">
        <f ca="1">no.</f>
        <v/>
      </c>
      <c r="E1465" s="4" t="str">
        <f ca="1">position</f>
        <v/>
      </c>
      <c r="J1465" s="318"/>
      <c r="M1465" s="4"/>
      <c r="O1465" s="6"/>
      <c r="Q1465" s="20"/>
      <c r="R1465" s="5" t="str">
        <f ca="1">score</f>
        <v/>
      </c>
      <c r="S1465" s="7" t="str">
        <f ca="1">rescore_svc</f>
        <v/>
      </c>
      <c r="U1465" s="11" t="str">
        <f ca="1">price</f>
        <v/>
      </c>
      <c r="V1465" s="4"/>
      <c r="Y1465" s="388">
        <f ca="1">COUNTIFS(OFFSET($B$10, 0, 0, ROW()-9, 1), SERVICE[[#This Row],[Employee ID]], OFFSET($F$10, 0, 0, ROW()-9, 1), SERVICE[[#This Row],[Resources Role]])</f>
        <v>0</v>
      </c>
      <c r="Z1465" s="388">
        <f ca="1">COUNTIFS(OFFSET($F$10, 0, 0, ROW()-9, 1), SERVICE[[#This Row],[Resources Role]], OFFSET($H$10, 0, 0, ROW()-9, 1), SERVICE[[#This Row],[Booking]])</f>
        <v>0</v>
      </c>
    </row>
    <row r="1466" spans="1:26" x14ac:dyDescent="0.25">
      <c r="A1466" s="6" t="str">
        <f ca="1">no.</f>
        <v/>
      </c>
      <c r="E1466" s="4" t="str">
        <f ca="1">position</f>
        <v/>
      </c>
      <c r="J1466" s="318"/>
      <c r="M1466" s="4"/>
      <c r="O1466" s="6"/>
      <c r="Q1466" s="20"/>
      <c r="R1466" s="5" t="str">
        <f ca="1">score</f>
        <v/>
      </c>
      <c r="S1466" s="7" t="str">
        <f ca="1">rescore_svc</f>
        <v/>
      </c>
      <c r="U1466" s="11" t="str">
        <f ca="1">price</f>
        <v/>
      </c>
      <c r="V1466" s="4"/>
      <c r="Y1466" s="388">
        <f ca="1">COUNTIFS(OFFSET($B$10, 0, 0, ROW()-9, 1), SERVICE[[#This Row],[Employee ID]], OFFSET($F$10, 0, 0, ROW()-9, 1), SERVICE[[#This Row],[Resources Role]])</f>
        <v>0</v>
      </c>
      <c r="Z1466" s="388">
        <f ca="1">COUNTIFS(OFFSET($F$10, 0, 0, ROW()-9, 1), SERVICE[[#This Row],[Resources Role]], OFFSET($H$10, 0, 0, ROW()-9, 1), SERVICE[[#This Row],[Booking]])</f>
        <v>0</v>
      </c>
    </row>
    <row r="1467" spans="1:26" x14ac:dyDescent="0.25">
      <c r="A1467" s="6" t="str">
        <f ca="1">no.</f>
        <v/>
      </c>
      <c r="E1467" s="4" t="str">
        <f ca="1">position</f>
        <v/>
      </c>
      <c r="J1467" s="318"/>
      <c r="M1467" s="4"/>
      <c r="O1467" s="6"/>
      <c r="Q1467" s="20"/>
      <c r="R1467" s="5" t="str">
        <f ca="1">score</f>
        <v/>
      </c>
      <c r="S1467" s="7" t="str">
        <f ca="1">rescore_svc</f>
        <v/>
      </c>
      <c r="U1467" s="11" t="str">
        <f ca="1">price</f>
        <v/>
      </c>
      <c r="V1467" s="4"/>
      <c r="Y1467" s="388">
        <f ca="1">COUNTIFS(OFFSET($B$10, 0, 0, ROW()-9, 1), SERVICE[[#This Row],[Employee ID]], OFFSET($F$10, 0, 0, ROW()-9, 1), SERVICE[[#This Row],[Resources Role]])</f>
        <v>0</v>
      </c>
      <c r="Z1467" s="388">
        <f ca="1">COUNTIFS(OFFSET($F$10, 0, 0, ROW()-9, 1), SERVICE[[#This Row],[Resources Role]], OFFSET($H$10, 0, 0, ROW()-9, 1), SERVICE[[#This Row],[Booking]])</f>
        <v>0</v>
      </c>
    </row>
    <row r="1468" spans="1:26" x14ac:dyDescent="0.25">
      <c r="A1468" s="6" t="str">
        <f ca="1">no.</f>
        <v/>
      </c>
      <c r="E1468" s="4" t="str">
        <f ca="1">position</f>
        <v/>
      </c>
      <c r="J1468" s="318"/>
      <c r="M1468" s="4"/>
      <c r="O1468" s="6"/>
      <c r="Q1468" s="20"/>
      <c r="R1468" s="5" t="str">
        <f ca="1">score</f>
        <v/>
      </c>
      <c r="S1468" s="7" t="str">
        <f ca="1">rescore_svc</f>
        <v/>
      </c>
      <c r="U1468" s="11" t="str">
        <f ca="1">price</f>
        <v/>
      </c>
      <c r="V1468" s="4"/>
      <c r="Y1468" s="388">
        <f ca="1">COUNTIFS(OFFSET($B$10, 0, 0, ROW()-9, 1), SERVICE[[#This Row],[Employee ID]], OFFSET($F$10, 0, 0, ROW()-9, 1), SERVICE[[#This Row],[Resources Role]])</f>
        <v>0</v>
      </c>
      <c r="Z1468" s="388">
        <f ca="1">COUNTIFS(OFFSET($F$10, 0, 0, ROW()-9, 1), SERVICE[[#This Row],[Resources Role]], OFFSET($H$10, 0, 0, ROW()-9, 1), SERVICE[[#This Row],[Booking]])</f>
        <v>0</v>
      </c>
    </row>
    <row r="1469" spans="1:26" x14ac:dyDescent="0.25">
      <c r="A1469" s="6" t="str">
        <f ca="1">no.</f>
        <v/>
      </c>
      <c r="E1469" s="4" t="str">
        <f ca="1">position</f>
        <v/>
      </c>
      <c r="J1469" s="318"/>
      <c r="M1469" s="4"/>
      <c r="O1469" s="6"/>
      <c r="Q1469" s="20"/>
      <c r="R1469" s="5" t="str">
        <f ca="1">score</f>
        <v/>
      </c>
      <c r="S1469" s="7" t="str">
        <f ca="1">rescore_svc</f>
        <v/>
      </c>
      <c r="U1469" s="11" t="str">
        <f ca="1">price</f>
        <v/>
      </c>
      <c r="V1469" s="4"/>
      <c r="Y1469" s="388">
        <f ca="1">COUNTIFS(OFFSET($B$10, 0, 0, ROW()-9, 1), SERVICE[[#This Row],[Employee ID]], OFFSET($F$10, 0, 0, ROW()-9, 1), SERVICE[[#This Row],[Resources Role]])</f>
        <v>0</v>
      </c>
      <c r="Z1469" s="388">
        <f ca="1">COUNTIFS(OFFSET($F$10, 0, 0, ROW()-9, 1), SERVICE[[#This Row],[Resources Role]], OFFSET($H$10, 0, 0, ROW()-9, 1), SERVICE[[#This Row],[Booking]])</f>
        <v>0</v>
      </c>
    </row>
    <row r="1470" spans="1:26" x14ac:dyDescent="0.25">
      <c r="A1470" s="6" t="str">
        <f ca="1">no.</f>
        <v/>
      </c>
      <c r="E1470" s="4" t="str">
        <f ca="1">position</f>
        <v/>
      </c>
      <c r="J1470" s="318"/>
      <c r="M1470" s="4"/>
      <c r="O1470" s="6"/>
      <c r="Q1470" s="20"/>
      <c r="R1470" s="5" t="str">
        <f ca="1">score</f>
        <v/>
      </c>
      <c r="S1470" s="7" t="str">
        <f ca="1">rescore_svc</f>
        <v/>
      </c>
      <c r="U1470" s="11" t="str">
        <f ca="1">price</f>
        <v/>
      </c>
      <c r="V1470" s="4"/>
      <c r="Y1470" s="388">
        <f ca="1">COUNTIFS(OFFSET($B$10, 0, 0, ROW()-9, 1), SERVICE[[#This Row],[Employee ID]], OFFSET($F$10, 0, 0, ROW()-9, 1), SERVICE[[#This Row],[Resources Role]])</f>
        <v>0</v>
      </c>
      <c r="Z1470" s="388">
        <f ca="1">COUNTIFS(OFFSET($F$10, 0, 0, ROW()-9, 1), SERVICE[[#This Row],[Resources Role]], OFFSET($H$10, 0, 0, ROW()-9, 1), SERVICE[[#This Row],[Booking]])</f>
        <v>0</v>
      </c>
    </row>
    <row r="1471" spans="1:26" x14ac:dyDescent="0.25">
      <c r="A1471" s="6" t="str">
        <f ca="1">no.</f>
        <v/>
      </c>
      <c r="E1471" s="4" t="str">
        <f ca="1">position</f>
        <v/>
      </c>
      <c r="J1471" s="318"/>
      <c r="M1471" s="4"/>
      <c r="O1471" s="6"/>
      <c r="Q1471" s="20"/>
      <c r="R1471" s="5" t="str">
        <f ca="1">score</f>
        <v/>
      </c>
      <c r="S1471" s="7" t="str">
        <f ca="1">rescore_svc</f>
        <v/>
      </c>
      <c r="U1471" s="11" t="str">
        <f ca="1">price</f>
        <v/>
      </c>
      <c r="V1471" s="4"/>
      <c r="Y1471" s="388">
        <f ca="1">COUNTIFS(OFFSET($B$10, 0, 0, ROW()-9, 1), SERVICE[[#This Row],[Employee ID]], OFFSET($F$10, 0, 0, ROW()-9, 1), SERVICE[[#This Row],[Resources Role]])</f>
        <v>0</v>
      </c>
      <c r="Z1471" s="388">
        <f ca="1">COUNTIFS(OFFSET($F$10, 0, 0, ROW()-9, 1), SERVICE[[#This Row],[Resources Role]], OFFSET($H$10, 0, 0, ROW()-9, 1), SERVICE[[#This Row],[Booking]])</f>
        <v>0</v>
      </c>
    </row>
    <row r="1472" spans="1:26" x14ac:dyDescent="0.25">
      <c r="A1472" s="6" t="str">
        <f ca="1">no.</f>
        <v/>
      </c>
      <c r="E1472" s="4" t="str">
        <f ca="1">position</f>
        <v/>
      </c>
      <c r="J1472" s="318"/>
      <c r="M1472" s="4"/>
      <c r="O1472" s="6"/>
      <c r="Q1472" s="20"/>
      <c r="R1472" s="5" t="str">
        <f ca="1">score</f>
        <v/>
      </c>
      <c r="S1472" s="7" t="str">
        <f ca="1">rescore_svc</f>
        <v/>
      </c>
      <c r="U1472" s="11" t="str">
        <f ca="1">price</f>
        <v/>
      </c>
      <c r="V1472" s="4"/>
      <c r="Y1472" s="388">
        <f ca="1">COUNTIFS(OFFSET($B$10, 0, 0, ROW()-9, 1), SERVICE[[#This Row],[Employee ID]], OFFSET($F$10, 0, 0, ROW()-9, 1), SERVICE[[#This Row],[Resources Role]])</f>
        <v>0</v>
      </c>
      <c r="Z1472" s="388">
        <f ca="1">COUNTIFS(OFFSET($F$10, 0, 0, ROW()-9, 1), SERVICE[[#This Row],[Resources Role]], OFFSET($H$10, 0, 0, ROW()-9, 1), SERVICE[[#This Row],[Booking]])</f>
        <v>0</v>
      </c>
    </row>
    <row r="1473" spans="1:26" x14ac:dyDescent="0.25">
      <c r="A1473" s="6" t="str">
        <f ca="1">no.</f>
        <v/>
      </c>
      <c r="E1473" s="4" t="str">
        <f ca="1">position</f>
        <v/>
      </c>
      <c r="J1473" s="318"/>
      <c r="M1473" s="4"/>
      <c r="O1473" s="6"/>
      <c r="Q1473" s="20"/>
      <c r="R1473" s="5" t="str">
        <f ca="1">score</f>
        <v/>
      </c>
      <c r="S1473" s="7" t="str">
        <f ca="1">rescore_svc</f>
        <v/>
      </c>
      <c r="U1473" s="11" t="str">
        <f ca="1">price</f>
        <v/>
      </c>
      <c r="V1473" s="4"/>
      <c r="Y1473" s="388">
        <f ca="1">COUNTIFS(OFFSET($B$10, 0, 0, ROW()-9, 1), SERVICE[[#This Row],[Employee ID]], OFFSET($F$10, 0, 0, ROW()-9, 1), SERVICE[[#This Row],[Resources Role]])</f>
        <v>0</v>
      </c>
      <c r="Z1473" s="388">
        <f ca="1">COUNTIFS(OFFSET($F$10, 0, 0, ROW()-9, 1), SERVICE[[#This Row],[Resources Role]], OFFSET($H$10, 0, 0, ROW()-9, 1), SERVICE[[#This Row],[Booking]])</f>
        <v>0</v>
      </c>
    </row>
    <row r="1474" spans="1:26" x14ac:dyDescent="0.25">
      <c r="A1474" s="6" t="str">
        <f ca="1">no.</f>
        <v/>
      </c>
      <c r="E1474" s="4" t="str">
        <f ca="1">position</f>
        <v/>
      </c>
      <c r="J1474" s="318"/>
      <c r="M1474" s="4"/>
      <c r="O1474" s="6"/>
      <c r="Q1474" s="20"/>
      <c r="R1474" s="5" t="str">
        <f ca="1">score</f>
        <v/>
      </c>
      <c r="S1474" s="7" t="str">
        <f ca="1">rescore_svc</f>
        <v/>
      </c>
      <c r="U1474" s="11" t="str">
        <f ca="1">price</f>
        <v/>
      </c>
      <c r="V1474" s="4"/>
      <c r="Y1474" s="388">
        <f ca="1">COUNTIFS(OFFSET($B$10, 0, 0, ROW()-9, 1), SERVICE[[#This Row],[Employee ID]], OFFSET($F$10, 0, 0, ROW()-9, 1), SERVICE[[#This Row],[Resources Role]])</f>
        <v>0</v>
      </c>
      <c r="Z1474" s="388">
        <f ca="1">COUNTIFS(OFFSET($F$10, 0, 0, ROW()-9, 1), SERVICE[[#This Row],[Resources Role]], OFFSET($H$10, 0, 0, ROW()-9, 1), SERVICE[[#This Row],[Booking]])</f>
        <v>0</v>
      </c>
    </row>
    <row r="1475" spans="1:26" x14ac:dyDescent="0.25">
      <c r="A1475" s="6" t="str">
        <f ca="1">no.</f>
        <v/>
      </c>
      <c r="E1475" s="4" t="str">
        <f ca="1">position</f>
        <v/>
      </c>
      <c r="J1475" s="318"/>
      <c r="M1475" s="4"/>
      <c r="O1475" s="6"/>
      <c r="Q1475" s="20"/>
      <c r="R1475" s="5" t="str">
        <f ca="1">score</f>
        <v/>
      </c>
      <c r="S1475" s="7" t="str">
        <f ca="1">rescore_svc</f>
        <v/>
      </c>
      <c r="U1475" s="11" t="str">
        <f ca="1">price</f>
        <v/>
      </c>
      <c r="V1475" s="4"/>
      <c r="Y1475" s="388">
        <f ca="1">COUNTIFS(OFFSET($B$10, 0, 0, ROW()-9, 1), SERVICE[[#This Row],[Employee ID]], OFFSET($F$10, 0, 0, ROW()-9, 1), SERVICE[[#This Row],[Resources Role]])</f>
        <v>0</v>
      </c>
      <c r="Z1475" s="388">
        <f ca="1">COUNTIFS(OFFSET($F$10, 0, 0, ROW()-9, 1), SERVICE[[#This Row],[Resources Role]], OFFSET($H$10, 0, 0, ROW()-9, 1), SERVICE[[#This Row],[Booking]])</f>
        <v>0</v>
      </c>
    </row>
    <row r="1476" spans="1:26" x14ac:dyDescent="0.25">
      <c r="A1476" s="6" t="str">
        <f ca="1">no.</f>
        <v/>
      </c>
      <c r="E1476" s="4" t="str">
        <f ca="1">position</f>
        <v/>
      </c>
      <c r="J1476" s="318"/>
      <c r="M1476" s="4"/>
      <c r="O1476" s="6"/>
      <c r="Q1476" s="20"/>
      <c r="R1476" s="5" t="str">
        <f ca="1">score</f>
        <v/>
      </c>
      <c r="S1476" s="7" t="str">
        <f ca="1">rescore_svc</f>
        <v/>
      </c>
      <c r="U1476" s="11" t="str">
        <f ca="1">price</f>
        <v/>
      </c>
      <c r="V1476" s="4"/>
      <c r="Y1476" s="388">
        <f ca="1">COUNTIFS(OFFSET($B$10, 0, 0, ROW()-9, 1), SERVICE[[#This Row],[Employee ID]], OFFSET($F$10, 0, 0, ROW()-9, 1), SERVICE[[#This Row],[Resources Role]])</f>
        <v>0</v>
      </c>
      <c r="Z1476" s="388">
        <f ca="1">COUNTIFS(OFFSET($F$10, 0, 0, ROW()-9, 1), SERVICE[[#This Row],[Resources Role]], OFFSET($H$10, 0, 0, ROW()-9, 1), SERVICE[[#This Row],[Booking]])</f>
        <v>0</v>
      </c>
    </row>
    <row r="1477" spans="1:26" x14ac:dyDescent="0.25">
      <c r="A1477" s="6" t="str">
        <f ca="1">no.</f>
        <v/>
      </c>
      <c r="E1477" s="4" t="str">
        <f ca="1">position</f>
        <v/>
      </c>
      <c r="J1477" s="318"/>
      <c r="M1477" s="4"/>
      <c r="O1477" s="6"/>
      <c r="Q1477" s="20"/>
      <c r="R1477" s="5" t="str">
        <f ca="1">score</f>
        <v/>
      </c>
      <c r="S1477" s="7" t="str">
        <f ca="1">rescore_svc</f>
        <v/>
      </c>
      <c r="U1477" s="11" t="str">
        <f ca="1">price</f>
        <v/>
      </c>
      <c r="V1477" s="4"/>
      <c r="Y1477" s="388">
        <f ca="1">COUNTIFS(OFFSET($B$10, 0, 0, ROW()-9, 1), SERVICE[[#This Row],[Employee ID]], OFFSET($F$10, 0, 0, ROW()-9, 1), SERVICE[[#This Row],[Resources Role]])</f>
        <v>0</v>
      </c>
      <c r="Z1477" s="388">
        <f ca="1">COUNTIFS(OFFSET($F$10, 0, 0, ROW()-9, 1), SERVICE[[#This Row],[Resources Role]], OFFSET($H$10, 0, 0, ROW()-9, 1), SERVICE[[#This Row],[Booking]])</f>
        <v>0</v>
      </c>
    </row>
    <row r="1478" spans="1:26" x14ac:dyDescent="0.25">
      <c r="A1478" s="6" t="str">
        <f ca="1">no.</f>
        <v/>
      </c>
      <c r="E1478" s="4" t="str">
        <f ca="1">position</f>
        <v/>
      </c>
      <c r="J1478" s="318"/>
      <c r="M1478" s="4"/>
      <c r="O1478" s="6"/>
      <c r="Q1478" s="20"/>
      <c r="R1478" s="5" t="str">
        <f ca="1">score</f>
        <v/>
      </c>
      <c r="S1478" s="7" t="str">
        <f ca="1">rescore_svc</f>
        <v/>
      </c>
      <c r="U1478" s="11" t="str">
        <f ca="1">price</f>
        <v/>
      </c>
      <c r="V1478" s="4"/>
      <c r="Y1478" s="388">
        <f ca="1">COUNTIFS(OFFSET($B$10, 0, 0, ROW()-9, 1), SERVICE[[#This Row],[Employee ID]], OFFSET($F$10, 0, 0, ROW()-9, 1), SERVICE[[#This Row],[Resources Role]])</f>
        <v>0</v>
      </c>
      <c r="Z1478" s="388">
        <f ca="1">COUNTIFS(OFFSET($F$10, 0, 0, ROW()-9, 1), SERVICE[[#This Row],[Resources Role]], OFFSET($H$10, 0, 0, ROW()-9, 1), SERVICE[[#This Row],[Booking]])</f>
        <v>0</v>
      </c>
    </row>
    <row r="1479" spans="1:26" x14ac:dyDescent="0.25">
      <c r="A1479" s="6" t="str">
        <f ca="1">no.</f>
        <v/>
      </c>
      <c r="E1479" s="4" t="str">
        <f ca="1">position</f>
        <v/>
      </c>
      <c r="J1479" s="318"/>
      <c r="M1479" s="4"/>
      <c r="O1479" s="6"/>
      <c r="Q1479" s="20"/>
      <c r="R1479" s="5" t="str">
        <f ca="1">score</f>
        <v/>
      </c>
      <c r="S1479" s="7" t="str">
        <f ca="1">rescore_svc</f>
        <v/>
      </c>
      <c r="U1479" s="11" t="str">
        <f ca="1">price</f>
        <v/>
      </c>
      <c r="V1479" s="4"/>
      <c r="Y1479" s="388">
        <f ca="1">COUNTIFS(OFFSET($B$10, 0, 0, ROW()-9, 1), SERVICE[[#This Row],[Employee ID]], OFFSET($F$10, 0, 0, ROW()-9, 1), SERVICE[[#This Row],[Resources Role]])</f>
        <v>0</v>
      </c>
      <c r="Z1479" s="388">
        <f ca="1">COUNTIFS(OFFSET($F$10, 0, 0, ROW()-9, 1), SERVICE[[#This Row],[Resources Role]], OFFSET($H$10, 0, 0, ROW()-9, 1), SERVICE[[#This Row],[Booking]])</f>
        <v>0</v>
      </c>
    </row>
    <row r="1480" spans="1:26" x14ac:dyDescent="0.25">
      <c r="A1480" s="6" t="str">
        <f ca="1">no.</f>
        <v/>
      </c>
      <c r="E1480" s="4" t="str">
        <f ca="1">position</f>
        <v/>
      </c>
      <c r="J1480" s="318"/>
      <c r="M1480" s="4"/>
      <c r="O1480" s="6"/>
      <c r="Q1480" s="20"/>
      <c r="R1480" s="5" t="str">
        <f ca="1">score</f>
        <v/>
      </c>
      <c r="S1480" s="7" t="str">
        <f ca="1">rescore_svc</f>
        <v/>
      </c>
      <c r="U1480" s="11" t="str">
        <f ca="1">price</f>
        <v/>
      </c>
      <c r="V1480" s="4"/>
      <c r="Y1480" s="388">
        <f ca="1">COUNTIFS(OFFSET($B$10, 0, 0, ROW()-9, 1), SERVICE[[#This Row],[Employee ID]], OFFSET($F$10, 0, 0, ROW()-9, 1), SERVICE[[#This Row],[Resources Role]])</f>
        <v>0</v>
      </c>
      <c r="Z1480" s="388">
        <f ca="1">COUNTIFS(OFFSET($F$10, 0, 0, ROW()-9, 1), SERVICE[[#This Row],[Resources Role]], OFFSET($H$10, 0, 0, ROW()-9, 1), SERVICE[[#This Row],[Booking]])</f>
        <v>0</v>
      </c>
    </row>
    <row r="1481" spans="1:26" x14ac:dyDescent="0.25">
      <c r="A1481" s="6" t="str">
        <f ca="1">no.</f>
        <v/>
      </c>
      <c r="E1481" s="4" t="str">
        <f ca="1">position</f>
        <v/>
      </c>
      <c r="J1481" s="318"/>
      <c r="M1481" s="4"/>
      <c r="O1481" s="6"/>
      <c r="Q1481" s="20"/>
      <c r="R1481" s="5" t="str">
        <f ca="1">score</f>
        <v/>
      </c>
      <c r="S1481" s="7" t="str">
        <f ca="1">rescore_svc</f>
        <v/>
      </c>
      <c r="U1481" s="11" t="str">
        <f ca="1">price</f>
        <v/>
      </c>
      <c r="V1481" s="4"/>
      <c r="Y1481" s="388">
        <f ca="1">COUNTIFS(OFFSET($B$10, 0, 0, ROW()-9, 1), SERVICE[[#This Row],[Employee ID]], OFFSET($F$10, 0, 0, ROW()-9, 1), SERVICE[[#This Row],[Resources Role]])</f>
        <v>0</v>
      </c>
      <c r="Z1481" s="388">
        <f ca="1">COUNTIFS(OFFSET($F$10, 0, 0, ROW()-9, 1), SERVICE[[#This Row],[Resources Role]], OFFSET($H$10, 0, 0, ROW()-9, 1), SERVICE[[#This Row],[Booking]])</f>
        <v>0</v>
      </c>
    </row>
    <row r="1482" spans="1:26" x14ac:dyDescent="0.25">
      <c r="A1482" s="6" t="str">
        <f ca="1">no.</f>
        <v/>
      </c>
      <c r="E1482" s="4" t="str">
        <f ca="1">position</f>
        <v/>
      </c>
      <c r="J1482" s="318"/>
      <c r="M1482" s="4"/>
      <c r="O1482" s="6"/>
      <c r="Q1482" s="20"/>
      <c r="R1482" s="5" t="str">
        <f ca="1">score</f>
        <v/>
      </c>
      <c r="S1482" s="7" t="str">
        <f ca="1">rescore_svc</f>
        <v/>
      </c>
      <c r="U1482" s="11" t="str">
        <f ca="1">price</f>
        <v/>
      </c>
      <c r="V1482" s="4"/>
      <c r="Y1482" s="388">
        <f ca="1">COUNTIFS(OFFSET($B$10, 0, 0, ROW()-9, 1), SERVICE[[#This Row],[Employee ID]], OFFSET($F$10, 0, 0, ROW()-9, 1), SERVICE[[#This Row],[Resources Role]])</f>
        <v>0</v>
      </c>
      <c r="Z1482" s="388">
        <f ca="1">COUNTIFS(OFFSET($F$10, 0, 0, ROW()-9, 1), SERVICE[[#This Row],[Resources Role]], OFFSET($H$10, 0, 0, ROW()-9, 1), SERVICE[[#This Row],[Booking]])</f>
        <v>0</v>
      </c>
    </row>
    <row r="1483" spans="1:26" x14ac:dyDescent="0.25">
      <c r="A1483" s="6" t="str">
        <f ca="1">no.</f>
        <v/>
      </c>
      <c r="E1483" s="4" t="str">
        <f ca="1">position</f>
        <v/>
      </c>
      <c r="J1483" s="318"/>
      <c r="M1483" s="4"/>
      <c r="O1483" s="6"/>
      <c r="Q1483" s="20"/>
      <c r="R1483" s="5" t="str">
        <f ca="1">score</f>
        <v/>
      </c>
      <c r="S1483" s="7" t="str">
        <f ca="1">rescore_svc</f>
        <v/>
      </c>
      <c r="U1483" s="11" t="str">
        <f ca="1">price</f>
        <v/>
      </c>
      <c r="V1483" s="4"/>
      <c r="Y1483" s="388">
        <f ca="1">COUNTIFS(OFFSET($B$10, 0, 0, ROW()-9, 1), SERVICE[[#This Row],[Employee ID]], OFFSET($F$10, 0, 0, ROW()-9, 1), SERVICE[[#This Row],[Resources Role]])</f>
        <v>0</v>
      </c>
      <c r="Z1483" s="388">
        <f ca="1">COUNTIFS(OFFSET($F$10, 0, 0, ROW()-9, 1), SERVICE[[#This Row],[Resources Role]], OFFSET($H$10, 0, 0, ROW()-9, 1), SERVICE[[#This Row],[Booking]])</f>
        <v>0</v>
      </c>
    </row>
    <row r="1484" spans="1:26" x14ac:dyDescent="0.25">
      <c r="A1484" s="6" t="str">
        <f ca="1">no.</f>
        <v/>
      </c>
      <c r="E1484" s="4" t="str">
        <f ca="1">position</f>
        <v/>
      </c>
      <c r="J1484" s="318"/>
      <c r="M1484" s="4"/>
      <c r="O1484" s="6"/>
      <c r="Q1484" s="20"/>
      <c r="R1484" s="5" t="str">
        <f ca="1">score</f>
        <v/>
      </c>
      <c r="S1484" s="7" t="str">
        <f ca="1">rescore_svc</f>
        <v/>
      </c>
      <c r="U1484" s="11" t="str">
        <f ca="1">price</f>
        <v/>
      </c>
      <c r="V1484" s="4"/>
      <c r="Y1484" s="388">
        <f ca="1">COUNTIFS(OFFSET($B$10, 0, 0, ROW()-9, 1), SERVICE[[#This Row],[Employee ID]], OFFSET($F$10, 0, 0, ROW()-9, 1), SERVICE[[#This Row],[Resources Role]])</f>
        <v>0</v>
      </c>
      <c r="Z1484" s="388">
        <f ca="1">COUNTIFS(OFFSET($F$10, 0, 0, ROW()-9, 1), SERVICE[[#This Row],[Resources Role]], OFFSET($H$10, 0, 0, ROW()-9, 1), SERVICE[[#This Row],[Booking]])</f>
        <v>0</v>
      </c>
    </row>
    <row r="1485" spans="1:26" x14ac:dyDescent="0.25">
      <c r="A1485" s="6" t="str">
        <f ca="1">no.</f>
        <v/>
      </c>
      <c r="E1485" s="4" t="str">
        <f ca="1">position</f>
        <v/>
      </c>
      <c r="J1485" s="318"/>
      <c r="M1485" s="4"/>
      <c r="O1485" s="6"/>
      <c r="Q1485" s="20"/>
      <c r="R1485" s="5" t="str">
        <f ca="1">score</f>
        <v/>
      </c>
      <c r="S1485" s="7" t="str">
        <f ca="1">rescore_svc</f>
        <v/>
      </c>
      <c r="U1485" s="11" t="str">
        <f ca="1">price</f>
        <v/>
      </c>
      <c r="V1485" s="4"/>
      <c r="Y1485" s="388">
        <f ca="1">COUNTIFS(OFFSET($B$10, 0, 0, ROW()-9, 1), SERVICE[[#This Row],[Employee ID]], OFFSET($F$10, 0, 0, ROW()-9, 1), SERVICE[[#This Row],[Resources Role]])</f>
        <v>0</v>
      </c>
      <c r="Z1485" s="388">
        <f ca="1">COUNTIFS(OFFSET($F$10, 0, 0, ROW()-9, 1), SERVICE[[#This Row],[Resources Role]], OFFSET($H$10, 0, 0, ROW()-9, 1), SERVICE[[#This Row],[Booking]])</f>
        <v>0</v>
      </c>
    </row>
    <row r="1486" spans="1:26" x14ac:dyDescent="0.25">
      <c r="A1486" s="6" t="str">
        <f ca="1">no.</f>
        <v/>
      </c>
      <c r="E1486" s="4" t="str">
        <f ca="1">position</f>
        <v/>
      </c>
      <c r="J1486" s="318"/>
      <c r="M1486" s="4"/>
      <c r="O1486" s="6"/>
      <c r="Q1486" s="20"/>
      <c r="R1486" s="5" t="str">
        <f ca="1">score</f>
        <v/>
      </c>
      <c r="S1486" s="7" t="str">
        <f ca="1">rescore_svc</f>
        <v/>
      </c>
      <c r="U1486" s="11" t="str">
        <f ca="1">price</f>
        <v/>
      </c>
      <c r="V1486" s="4"/>
      <c r="Y1486" s="388">
        <f ca="1">COUNTIFS(OFFSET($B$10, 0, 0, ROW()-9, 1), SERVICE[[#This Row],[Employee ID]], OFFSET($F$10, 0, 0, ROW()-9, 1), SERVICE[[#This Row],[Resources Role]])</f>
        <v>0</v>
      </c>
      <c r="Z1486" s="388">
        <f ca="1">COUNTIFS(OFFSET($F$10, 0, 0, ROW()-9, 1), SERVICE[[#This Row],[Resources Role]], OFFSET($H$10, 0, 0, ROW()-9, 1), SERVICE[[#This Row],[Booking]])</f>
        <v>0</v>
      </c>
    </row>
    <row r="1487" spans="1:26" x14ac:dyDescent="0.25">
      <c r="A1487" s="6" t="str">
        <f ca="1">no.</f>
        <v/>
      </c>
      <c r="E1487" s="4" t="str">
        <f ca="1">position</f>
        <v/>
      </c>
      <c r="J1487" s="318"/>
      <c r="M1487" s="4"/>
      <c r="O1487" s="6"/>
      <c r="Q1487" s="20"/>
      <c r="R1487" s="5" t="str">
        <f ca="1">score</f>
        <v/>
      </c>
      <c r="S1487" s="7" t="str">
        <f ca="1">rescore_svc</f>
        <v/>
      </c>
      <c r="U1487" s="11" t="str">
        <f ca="1">price</f>
        <v/>
      </c>
      <c r="V1487" s="4"/>
      <c r="Y1487" s="388">
        <f ca="1">COUNTIFS(OFFSET($B$10, 0, 0, ROW()-9, 1), SERVICE[[#This Row],[Employee ID]], OFFSET($F$10, 0, 0, ROW()-9, 1), SERVICE[[#This Row],[Resources Role]])</f>
        <v>0</v>
      </c>
      <c r="Z1487" s="388">
        <f ca="1">COUNTIFS(OFFSET($F$10, 0, 0, ROW()-9, 1), SERVICE[[#This Row],[Resources Role]], OFFSET($H$10, 0, 0, ROW()-9, 1), SERVICE[[#This Row],[Booking]])</f>
        <v>0</v>
      </c>
    </row>
    <row r="1488" spans="1:26" x14ac:dyDescent="0.25">
      <c r="A1488" s="6" t="str">
        <f ca="1">no.</f>
        <v/>
      </c>
      <c r="E1488" s="4" t="str">
        <f ca="1">position</f>
        <v/>
      </c>
      <c r="J1488" s="318"/>
      <c r="M1488" s="4"/>
      <c r="O1488" s="6"/>
      <c r="Q1488" s="20"/>
      <c r="R1488" s="5" t="str">
        <f ca="1">score</f>
        <v/>
      </c>
      <c r="S1488" s="7" t="str">
        <f ca="1">rescore_svc</f>
        <v/>
      </c>
      <c r="U1488" s="11" t="str">
        <f ca="1">price</f>
        <v/>
      </c>
      <c r="V1488" s="4"/>
      <c r="Y1488" s="388">
        <f ca="1">COUNTIFS(OFFSET($B$10, 0, 0, ROW()-9, 1), SERVICE[[#This Row],[Employee ID]], OFFSET($F$10, 0, 0, ROW()-9, 1), SERVICE[[#This Row],[Resources Role]])</f>
        <v>0</v>
      </c>
      <c r="Z1488" s="388">
        <f ca="1">COUNTIFS(OFFSET($F$10, 0, 0, ROW()-9, 1), SERVICE[[#This Row],[Resources Role]], OFFSET($H$10, 0, 0, ROW()-9, 1), SERVICE[[#This Row],[Booking]])</f>
        <v>0</v>
      </c>
    </row>
    <row r="1489" spans="1:26" x14ac:dyDescent="0.25">
      <c r="A1489" s="6" t="str">
        <f ca="1">no.</f>
        <v/>
      </c>
      <c r="E1489" s="4" t="str">
        <f ca="1">position</f>
        <v/>
      </c>
      <c r="J1489" s="318"/>
      <c r="M1489" s="4"/>
      <c r="O1489" s="6"/>
      <c r="Q1489" s="20"/>
      <c r="R1489" s="5" t="str">
        <f ca="1">score</f>
        <v/>
      </c>
      <c r="S1489" s="7" t="str">
        <f ca="1">rescore_svc</f>
        <v/>
      </c>
      <c r="U1489" s="11" t="str">
        <f ca="1">price</f>
        <v/>
      </c>
      <c r="V1489" s="4"/>
      <c r="Y1489" s="388">
        <f ca="1">COUNTIFS(OFFSET($B$10, 0, 0, ROW()-9, 1), SERVICE[[#This Row],[Employee ID]], OFFSET($F$10, 0, 0, ROW()-9, 1), SERVICE[[#This Row],[Resources Role]])</f>
        <v>0</v>
      </c>
      <c r="Z1489" s="388">
        <f ca="1">COUNTIFS(OFFSET($F$10, 0, 0, ROW()-9, 1), SERVICE[[#This Row],[Resources Role]], OFFSET($H$10, 0, 0, ROW()-9, 1), SERVICE[[#This Row],[Booking]])</f>
        <v>0</v>
      </c>
    </row>
    <row r="1490" spans="1:26" x14ac:dyDescent="0.25">
      <c r="A1490" s="6" t="str">
        <f ca="1">no.</f>
        <v/>
      </c>
      <c r="E1490" s="4" t="str">
        <f ca="1">position</f>
        <v/>
      </c>
      <c r="J1490" s="318"/>
      <c r="M1490" s="4"/>
      <c r="O1490" s="6"/>
      <c r="Q1490" s="20"/>
      <c r="R1490" s="5" t="str">
        <f ca="1">score</f>
        <v/>
      </c>
      <c r="S1490" s="7" t="str">
        <f ca="1">rescore_svc</f>
        <v/>
      </c>
      <c r="U1490" s="11" t="str">
        <f ca="1">price</f>
        <v/>
      </c>
      <c r="V1490" s="4"/>
      <c r="Y1490" s="388">
        <f ca="1">COUNTIFS(OFFSET($B$10, 0, 0, ROW()-9, 1), SERVICE[[#This Row],[Employee ID]], OFFSET($F$10, 0, 0, ROW()-9, 1), SERVICE[[#This Row],[Resources Role]])</f>
        <v>0</v>
      </c>
      <c r="Z1490" s="388">
        <f ca="1">COUNTIFS(OFFSET($F$10, 0, 0, ROW()-9, 1), SERVICE[[#This Row],[Resources Role]], OFFSET($H$10, 0, 0, ROW()-9, 1), SERVICE[[#This Row],[Booking]])</f>
        <v>0</v>
      </c>
    </row>
    <row r="1491" spans="1:26" x14ac:dyDescent="0.25">
      <c r="A1491" s="6" t="str">
        <f ca="1">no.</f>
        <v/>
      </c>
      <c r="E1491" s="4" t="str">
        <f ca="1">position</f>
        <v/>
      </c>
      <c r="J1491" s="318"/>
      <c r="M1491" s="4"/>
      <c r="O1491" s="6"/>
      <c r="Q1491" s="20"/>
      <c r="R1491" s="5" t="str">
        <f ca="1">score</f>
        <v/>
      </c>
      <c r="S1491" s="7" t="str">
        <f ca="1">rescore_svc</f>
        <v/>
      </c>
      <c r="U1491" s="11" t="str">
        <f ca="1">price</f>
        <v/>
      </c>
      <c r="V1491" s="4"/>
      <c r="Y1491" s="388">
        <f ca="1">COUNTIFS(OFFSET($B$10, 0, 0, ROW()-9, 1), SERVICE[[#This Row],[Employee ID]], OFFSET($F$10, 0, 0, ROW()-9, 1), SERVICE[[#This Row],[Resources Role]])</f>
        <v>0</v>
      </c>
      <c r="Z1491" s="388">
        <f ca="1">COUNTIFS(OFFSET($F$10, 0, 0, ROW()-9, 1), SERVICE[[#This Row],[Resources Role]], OFFSET($H$10, 0, 0, ROW()-9, 1), SERVICE[[#This Row],[Booking]])</f>
        <v>0</v>
      </c>
    </row>
    <row r="1492" spans="1:26" x14ac:dyDescent="0.25">
      <c r="A1492" s="6" t="str">
        <f ca="1">no.</f>
        <v/>
      </c>
      <c r="E1492" s="4" t="str">
        <f ca="1">position</f>
        <v/>
      </c>
      <c r="J1492" s="318"/>
      <c r="M1492" s="4"/>
      <c r="O1492" s="6"/>
      <c r="Q1492" s="20"/>
      <c r="R1492" s="5" t="str">
        <f ca="1">score</f>
        <v/>
      </c>
      <c r="S1492" s="7" t="str">
        <f ca="1">rescore_svc</f>
        <v/>
      </c>
      <c r="U1492" s="11" t="str">
        <f ca="1">price</f>
        <v/>
      </c>
      <c r="V1492" s="4"/>
      <c r="Y1492" s="388">
        <f ca="1">COUNTIFS(OFFSET($B$10, 0, 0, ROW()-9, 1), SERVICE[[#This Row],[Employee ID]], OFFSET($F$10, 0, 0, ROW()-9, 1), SERVICE[[#This Row],[Resources Role]])</f>
        <v>0</v>
      </c>
      <c r="Z1492" s="388">
        <f ca="1">COUNTIFS(OFFSET($F$10, 0, 0, ROW()-9, 1), SERVICE[[#This Row],[Resources Role]], OFFSET($H$10, 0, 0, ROW()-9, 1), SERVICE[[#This Row],[Booking]])</f>
        <v>0</v>
      </c>
    </row>
    <row r="1493" spans="1:26" x14ac:dyDescent="0.25">
      <c r="A1493" s="6" t="str">
        <f ca="1">no.</f>
        <v/>
      </c>
      <c r="E1493" s="4" t="str">
        <f ca="1">position</f>
        <v/>
      </c>
      <c r="J1493" s="318"/>
      <c r="M1493" s="4"/>
      <c r="O1493" s="6"/>
      <c r="Q1493" s="20"/>
      <c r="R1493" s="5" t="str">
        <f ca="1">score</f>
        <v/>
      </c>
      <c r="S1493" s="7" t="str">
        <f ca="1">rescore_svc</f>
        <v/>
      </c>
      <c r="U1493" s="11" t="str">
        <f ca="1">price</f>
        <v/>
      </c>
      <c r="V1493" s="4"/>
      <c r="Y1493" s="388">
        <f ca="1">COUNTIFS(OFFSET($B$10, 0, 0, ROW()-9, 1), SERVICE[[#This Row],[Employee ID]], OFFSET($F$10, 0, 0, ROW()-9, 1), SERVICE[[#This Row],[Resources Role]])</f>
        <v>0</v>
      </c>
      <c r="Z1493" s="388">
        <f ca="1">COUNTIFS(OFFSET($F$10, 0, 0, ROW()-9, 1), SERVICE[[#This Row],[Resources Role]], OFFSET($H$10, 0, 0, ROW()-9, 1), SERVICE[[#This Row],[Booking]])</f>
        <v>0</v>
      </c>
    </row>
    <row r="1494" spans="1:26" x14ac:dyDescent="0.25">
      <c r="A1494" s="6" t="str">
        <f ca="1">no.</f>
        <v/>
      </c>
      <c r="E1494" s="4" t="str">
        <f ca="1">position</f>
        <v/>
      </c>
      <c r="J1494" s="318"/>
      <c r="M1494" s="4"/>
      <c r="O1494" s="6"/>
      <c r="Q1494" s="20"/>
      <c r="R1494" s="5" t="str">
        <f ca="1">score</f>
        <v/>
      </c>
      <c r="S1494" s="7" t="str">
        <f ca="1">rescore_svc</f>
        <v/>
      </c>
      <c r="U1494" s="11" t="str">
        <f ca="1">price</f>
        <v/>
      </c>
      <c r="V1494" s="4"/>
      <c r="Y1494" s="388">
        <f ca="1">COUNTIFS(OFFSET($B$10, 0, 0, ROW()-9, 1), SERVICE[[#This Row],[Employee ID]], OFFSET($F$10, 0, 0, ROW()-9, 1), SERVICE[[#This Row],[Resources Role]])</f>
        <v>0</v>
      </c>
      <c r="Z1494" s="388">
        <f ca="1">COUNTIFS(OFFSET($F$10, 0, 0, ROW()-9, 1), SERVICE[[#This Row],[Resources Role]], OFFSET($H$10, 0, 0, ROW()-9, 1), SERVICE[[#This Row],[Booking]])</f>
        <v>0</v>
      </c>
    </row>
    <row r="1495" spans="1:26" x14ac:dyDescent="0.25">
      <c r="A1495" s="6" t="str">
        <f ca="1">no.</f>
        <v/>
      </c>
      <c r="E1495" s="4" t="str">
        <f ca="1">position</f>
        <v/>
      </c>
      <c r="J1495" s="318"/>
      <c r="M1495" s="4"/>
      <c r="O1495" s="6"/>
      <c r="Q1495" s="20"/>
      <c r="R1495" s="5" t="str">
        <f ca="1">score</f>
        <v/>
      </c>
      <c r="S1495" s="7" t="str">
        <f ca="1">rescore_svc</f>
        <v/>
      </c>
      <c r="U1495" s="11" t="str">
        <f ca="1">price</f>
        <v/>
      </c>
      <c r="V1495" s="4"/>
      <c r="Y1495" s="388">
        <f ca="1">COUNTIFS(OFFSET($B$10, 0, 0, ROW()-9, 1), SERVICE[[#This Row],[Employee ID]], OFFSET($F$10, 0, 0, ROW()-9, 1), SERVICE[[#This Row],[Resources Role]])</f>
        <v>0</v>
      </c>
      <c r="Z1495" s="388">
        <f ca="1">COUNTIFS(OFFSET($F$10, 0, 0, ROW()-9, 1), SERVICE[[#This Row],[Resources Role]], OFFSET($H$10, 0, 0, ROW()-9, 1), SERVICE[[#This Row],[Booking]])</f>
        <v>0</v>
      </c>
    </row>
    <row r="1496" spans="1:26" x14ac:dyDescent="0.25">
      <c r="A1496" s="6" t="str">
        <f ca="1">no.</f>
        <v/>
      </c>
      <c r="E1496" s="4" t="str">
        <f ca="1">position</f>
        <v/>
      </c>
      <c r="J1496" s="318"/>
      <c r="M1496" s="4"/>
      <c r="O1496" s="6"/>
      <c r="Q1496" s="20"/>
      <c r="R1496" s="5" t="str">
        <f ca="1">score</f>
        <v/>
      </c>
      <c r="S1496" s="7" t="str">
        <f ca="1">rescore_svc</f>
        <v/>
      </c>
      <c r="U1496" s="11" t="str">
        <f ca="1">price</f>
        <v/>
      </c>
      <c r="V1496" s="4"/>
      <c r="Y1496" s="388">
        <f ca="1">COUNTIFS(OFFSET($B$10, 0, 0, ROW()-9, 1), SERVICE[[#This Row],[Employee ID]], OFFSET($F$10, 0, 0, ROW()-9, 1), SERVICE[[#This Row],[Resources Role]])</f>
        <v>0</v>
      </c>
      <c r="Z1496" s="388">
        <f ca="1">COUNTIFS(OFFSET($F$10, 0, 0, ROW()-9, 1), SERVICE[[#This Row],[Resources Role]], OFFSET($H$10, 0, 0, ROW()-9, 1), SERVICE[[#This Row],[Booking]])</f>
        <v>0</v>
      </c>
    </row>
    <row r="1497" spans="1:26" x14ac:dyDescent="0.25">
      <c r="A1497" s="6" t="str">
        <f ca="1">no.</f>
        <v/>
      </c>
      <c r="E1497" s="4" t="str">
        <f ca="1">position</f>
        <v/>
      </c>
      <c r="J1497" s="318"/>
      <c r="M1497" s="4"/>
      <c r="O1497" s="6"/>
      <c r="Q1497" s="20"/>
      <c r="R1497" s="5" t="str">
        <f ca="1">score</f>
        <v/>
      </c>
      <c r="S1497" s="7" t="str">
        <f ca="1">rescore_svc</f>
        <v/>
      </c>
      <c r="U1497" s="11" t="str">
        <f ca="1">price</f>
        <v/>
      </c>
      <c r="V1497" s="4"/>
      <c r="Y1497" s="388">
        <f ca="1">COUNTIFS(OFFSET($B$10, 0, 0, ROW()-9, 1), SERVICE[[#This Row],[Employee ID]], OFFSET($F$10, 0, 0, ROW()-9, 1), SERVICE[[#This Row],[Resources Role]])</f>
        <v>0</v>
      </c>
      <c r="Z1497" s="388">
        <f ca="1">COUNTIFS(OFFSET($F$10, 0, 0, ROW()-9, 1), SERVICE[[#This Row],[Resources Role]], OFFSET($H$10, 0, 0, ROW()-9, 1), SERVICE[[#This Row],[Booking]])</f>
        <v>0</v>
      </c>
    </row>
    <row r="1498" spans="1:26" x14ac:dyDescent="0.25">
      <c r="A1498" s="6" t="str">
        <f ca="1">no.</f>
        <v/>
      </c>
      <c r="E1498" s="4" t="str">
        <f ca="1">position</f>
        <v/>
      </c>
      <c r="J1498" s="318"/>
      <c r="M1498" s="4"/>
      <c r="O1498" s="6"/>
      <c r="Q1498" s="20"/>
      <c r="R1498" s="5" t="str">
        <f ca="1">score</f>
        <v/>
      </c>
      <c r="S1498" s="7" t="str">
        <f ca="1">rescore_svc</f>
        <v/>
      </c>
      <c r="U1498" s="11" t="str">
        <f ca="1">price</f>
        <v/>
      </c>
      <c r="V1498" s="4"/>
      <c r="Y1498" s="388">
        <f ca="1">COUNTIFS(OFFSET($B$10, 0, 0, ROW()-9, 1), SERVICE[[#This Row],[Employee ID]], OFFSET($F$10, 0, 0, ROW()-9, 1), SERVICE[[#This Row],[Resources Role]])</f>
        <v>0</v>
      </c>
      <c r="Z1498" s="388">
        <f ca="1">COUNTIFS(OFFSET($F$10, 0, 0, ROW()-9, 1), SERVICE[[#This Row],[Resources Role]], OFFSET($H$10, 0, 0, ROW()-9, 1), SERVICE[[#This Row],[Booking]])</f>
        <v>0</v>
      </c>
    </row>
    <row r="1499" spans="1:26" x14ac:dyDescent="0.25">
      <c r="A1499" s="6" t="str">
        <f ca="1">no.</f>
        <v/>
      </c>
      <c r="E1499" s="4" t="str">
        <f ca="1">position</f>
        <v/>
      </c>
      <c r="J1499" s="318"/>
      <c r="M1499" s="4"/>
      <c r="O1499" s="6"/>
      <c r="Q1499" s="20"/>
      <c r="R1499" s="5" t="str">
        <f ca="1">score</f>
        <v/>
      </c>
      <c r="S1499" s="7" t="str">
        <f ca="1">rescore_svc</f>
        <v/>
      </c>
      <c r="U1499" s="11" t="str">
        <f ca="1">price</f>
        <v/>
      </c>
      <c r="V1499" s="4"/>
      <c r="Y1499" s="388">
        <f ca="1">COUNTIFS(OFFSET($B$10, 0, 0, ROW()-9, 1), SERVICE[[#This Row],[Employee ID]], OFFSET($F$10, 0, 0, ROW()-9, 1), SERVICE[[#This Row],[Resources Role]])</f>
        <v>0</v>
      </c>
      <c r="Z1499" s="388">
        <f ca="1">COUNTIFS(OFFSET($F$10, 0, 0, ROW()-9, 1), SERVICE[[#This Row],[Resources Role]], OFFSET($H$10, 0, 0, ROW()-9, 1), SERVICE[[#This Row],[Booking]])</f>
        <v>0</v>
      </c>
    </row>
    <row r="1500" spans="1:26" x14ac:dyDescent="0.25">
      <c r="A1500" s="6" t="str">
        <f ca="1">no.</f>
        <v/>
      </c>
      <c r="E1500" s="4" t="str">
        <f ca="1">position</f>
        <v/>
      </c>
      <c r="J1500" s="318"/>
      <c r="M1500" s="4"/>
      <c r="O1500" s="6"/>
      <c r="Q1500" s="20"/>
      <c r="R1500" s="5" t="str">
        <f ca="1">score</f>
        <v/>
      </c>
      <c r="S1500" s="7" t="str">
        <f ca="1">rescore_svc</f>
        <v/>
      </c>
      <c r="U1500" s="11" t="str">
        <f ca="1">price</f>
        <v/>
      </c>
      <c r="V1500" s="4"/>
      <c r="Y1500" s="388">
        <f ca="1">COUNTIFS(OFFSET($B$10, 0, 0, ROW()-9, 1), SERVICE[[#This Row],[Employee ID]], OFFSET($F$10, 0, 0, ROW()-9, 1), SERVICE[[#This Row],[Resources Role]])</f>
        <v>0</v>
      </c>
      <c r="Z1500" s="388">
        <f ca="1">COUNTIFS(OFFSET($F$10, 0, 0, ROW()-9, 1), SERVICE[[#This Row],[Resources Role]], OFFSET($H$10, 0, 0, ROW()-9, 1), SERVICE[[#This Row],[Booking]])</f>
        <v>0</v>
      </c>
    </row>
    <row r="1501" spans="1:26" x14ac:dyDescent="0.25">
      <c r="A1501" s="6" t="str">
        <f ca="1">no.</f>
        <v/>
      </c>
      <c r="E1501" s="4" t="str">
        <f ca="1">position</f>
        <v/>
      </c>
      <c r="J1501" s="318"/>
      <c r="M1501" s="4"/>
      <c r="O1501" s="6"/>
      <c r="Q1501" s="20"/>
      <c r="R1501" s="5" t="str">
        <f ca="1">score</f>
        <v/>
      </c>
      <c r="S1501" s="7" t="str">
        <f ca="1">rescore_svc</f>
        <v/>
      </c>
      <c r="U1501" s="11" t="str">
        <f ca="1">price</f>
        <v/>
      </c>
      <c r="V1501" s="4"/>
      <c r="Y1501" s="388">
        <f ca="1">COUNTIFS(OFFSET($B$10, 0, 0, ROW()-9, 1), SERVICE[[#This Row],[Employee ID]], OFFSET($F$10, 0, 0, ROW()-9, 1), SERVICE[[#This Row],[Resources Role]])</f>
        <v>0</v>
      </c>
      <c r="Z1501" s="388">
        <f ca="1">COUNTIFS(OFFSET($F$10, 0, 0, ROW()-9, 1), SERVICE[[#This Row],[Resources Role]], OFFSET($H$10, 0, 0, ROW()-9, 1), SERVICE[[#This Row],[Booking]])</f>
        <v>0</v>
      </c>
    </row>
    <row r="1502" spans="1:26" x14ac:dyDescent="0.25">
      <c r="A1502" s="6" t="str">
        <f ca="1">no.</f>
        <v/>
      </c>
      <c r="E1502" s="4" t="str">
        <f ca="1">position</f>
        <v/>
      </c>
      <c r="J1502" s="318"/>
      <c r="M1502" s="4"/>
      <c r="O1502" s="6"/>
      <c r="Q1502" s="20"/>
      <c r="R1502" s="5" t="str">
        <f ca="1">score</f>
        <v/>
      </c>
      <c r="S1502" s="7" t="str">
        <f ca="1">rescore_svc</f>
        <v/>
      </c>
      <c r="U1502" s="11" t="str">
        <f ca="1">price</f>
        <v/>
      </c>
      <c r="V1502" s="4"/>
      <c r="Y1502" s="388">
        <f ca="1">COUNTIFS(OFFSET($B$10, 0, 0, ROW()-9, 1), SERVICE[[#This Row],[Employee ID]], OFFSET($F$10, 0, 0, ROW()-9, 1), SERVICE[[#This Row],[Resources Role]])</f>
        <v>0</v>
      </c>
      <c r="Z1502" s="388">
        <f ca="1">COUNTIFS(OFFSET($F$10, 0, 0, ROW()-9, 1), SERVICE[[#This Row],[Resources Role]], OFFSET($H$10, 0, 0, ROW()-9, 1), SERVICE[[#This Row],[Booking]])</f>
        <v>0</v>
      </c>
    </row>
    <row r="1503" spans="1:26" x14ac:dyDescent="0.25">
      <c r="A1503" s="6" t="str">
        <f ca="1">no.</f>
        <v/>
      </c>
      <c r="E1503" s="4" t="str">
        <f ca="1">position</f>
        <v/>
      </c>
      <c r="J1503" s="318"/>
      <c r="M1503" s="4"/>
      <c r="O1503" s="6"/>
      <c r="Q1503" s="20"/>
      <c r="R1503" s="5" t="str">
        <f ca="1">score</f>
        <v/>
      </c>
      <c r="S1503" s="7" t="str">
        <f ca="1">rescore_svc</f>
        <v/>
      </c>
      <c r="U1503" s="11" t="str">
        <f ca="1">price</f>
        <v/>
      </c>
      <c r="V1503" s="4"/>
      <c r="Y1503" s="388">
        <f ca="1">COUNTIFS(OFFSET($B$10, 0, 0, ROW()-9, 1), SERVICE[[#This Row],[Employee ID]], OFFSET($F$10, 0, 0, ROW()-9, 1), SERVICE[[#This Row],[Resources Role]])</f>
        <v>0</v>
      </c>
      <c r="Z1503" s="388">
        <f ca="1">COUNTIFS(OFFSET($F$10, 0, 0, ROW()-9, 1), SERVICE[[#This Row],[Resources Role]], OFFSET($H$10, 0, 0, ROW()-9, 1), SERVICE[[#This Row],[Booking]])</f>
        <v>0</v>
      </c>
    </row>
    <row r="1504" spans="1:26" x14ac:dyDescent="0.25">
      <c r="A1504" s="6" t="str">
        <f ca="1">no.</f>
        <v/>
      </c>
      <c r="E1504" s="4" t="str">
        <f ca="1">position</f>
        <v/>
      </c>
      <c r="J1504" s="318"/>
      <c r="M1504" s="4"/>
      <c r="O1504" s="6"/>
      <c r="Q1504" s="20"/>
      <c r="R1504" s="5" t="str">
        <f ca="1">score</f>
        <v/>
      </c>
      <c r="S1504" s="7" t="str">
        <f ca="1">rescore_svc</f>
        <v/>
      </c>
      <c r="U1504" s="11" t="str">
        <f ca="1">price</f>
        <v/>
      </c>
      <c r="V1504" s="4"/>
      <c r="Y1504" s="388">
        <f ca="1">COUNTIFS(OFFSET($B$10, 0, 0, ROW()-9, 1), SERVICE[[#This Row],[Employee ID]], OFFSET($F$10, 0, 0, ROW()-9, 1), SERVICE[[#This Row],[Resources Role]])</f>
        <v>0</v>
      </c>
      <c r="Z1504" s="388">
        <f ca="1">COUNTIFS(OFFSET($F$10, 0, 0, ROW()-9, 1), SERVICE[[#This Row],[Resources Role]], OFFSET($H$10, 0, 0, ROW()-9, 1), SERVICE[[#This Row],[Booking]])</f>
        <v>0</v>
      </c>
    </row>
    <row r="1505" spans="1:26" x14ac:dyDescent="0.25">
      <c r="A1505" s="6" t="str">
        <f ca="1">no.</f>
        <v/>
      </c>
      <c r="E1505" s="4" t="str">
        <f ca="1">position</f>
        <v/>
      </c>
      <c r="J1505" s="318"/>
      <c r="M1505" s="4"/>
      <c r="O1505" s="6"/>
      <c r="Q1505" s="20"/>
      <c r="R1505" s="5" t="str">
        <f ca="1">score</f>
        <v/>
      </c>
      <c r="S1505" s="7" t="str">
        <f ca="1">rescore_svc</f>
        <v/>
      </c>
      <c r="U1505" s="11" t="str">
        <f ca="1">price</f>
        <v/>
      </c>
      <c r="V1505" s="4"/>
      <c r="Y1505" s="388">
        <f ca="1">COUNTIFS(OFFSET($B$10, 0, 0, ROW()-9, 1), SERVICE[[#This Row],[Employee ID]], OFFSET($F$10, 0, 0, ROW()-9, 1), SERVICE[[#This Row],[Resources Role]])</f>
        <v>0</v>
      </c>
      <c r="Z1505" s="388">
        <f ca="1">COUNTIFS(OFFSET($F$10, 0, 0, ROW()-9, 1), SERVICE[[#This Row],[Resources Role]], OFFSET($H$10, 0, 0, ROW()-9, 1), SERVICE[[#This Row],[Booking]])</f>
        <v>0</v>
      </c>
    </row>
    <row r="1506" spans="1:26" x14ac:dyDescent="0.25">
      <c r="A1506" s="6" t="str">
        <f ca="1">no.</f>
        <v/>
      </c>
      <c r="E1506" s="4" t="str">
        <f ca="1">position</f>
        <v/>
      </c>
      <c r="J1506" s="318"/>
      <c r="M1506" s="4"/>
      <c r="O1506" s="6"/>
      <c r="Q1506" s="20"/>
      <c r="R1506" s="5" t="str">
        <f ca="1">score</f>
        <v/>
      </c>
      <c r="S1506" s="7" t="str">
        <f ca="1">rescore_svc</f>
        <v/>
      </c>
      <c r="U1506" s="11" t="str">
        <f ca="1">price</f>
        <v/>
      </c>
      <c r="V1506" s="4"/>
      <c r="Y1506" s="388">
        <f ca="1">COUNTIFS(OFFSET($B$10, 0, 0, ROW()-9, 1), SERVICE[[#This Row],[Employee ID]], OFFSET($F$10, 0, 0, ROW()-9, 1), SERVICE[[#This Row],[Resources Role]])</f>
        <v>0</v>
      </c>
      <c r="Z1506" s="388">
        <f ca="1">COUNTIFS(OFFSET($F$10, 0, 0, ROW()-9, 1), SERVICE[[#This Row],[Resources Role]], OFFSET($H$10, 0, 0, ROW()-9, 1), SERVICE[[#This Row],[Booking]])</f>
        <v>0</v>
      </c>
    </row>
    <row r="1507" spans="1:26" x14ac:dyDescent="0.25">
      <c r="A1507" s="6" t="str">
        <f ca="1">no.</f>
        <v/>
      </c>
      <c r="E1507" s="4" t="str">
        <f ca="1">position</f>
        <v/>
      </c>
      <c r="J1507" s="318"/>
      <c r="M1507" s="4"/>
      <c r="O1507" s="6"/>
      <c r="Q1507" s="20"/>
      <c r="R1507" s="5" t="str">
        <f ca="1">score</f>
        <v/>
      </c>
      <c r="S1507" s="7" t="str">
        <f ca="1">rescore_svc</f>
        <v/>
      </c>
      <c r="U1507" s="11" t="str">
        <f ca="1">price</f>
        <v/>
      </c>
      <c r="V1507" s="4"/>
      <c r="Y1507" s="388">
        <f ca="1">COUNTIFS(OFFSET($B$10, 0, 0, ROW()-9, 1), SERVICE[[#This Row],[Employee ID]], OFFSET($F$10, 0, 0, ROW()-9, 1), SERVICE[[#This Row],[Resources Role]])</f>
        <v>0</v>
      </c>
      <c r="Z1507" s="388">
        <f ca="1">COUNTIFS(OFFSET($F$10, 0, 0, ROW()-9, 1), SERVICE[[#This Row],[Resources Role]], OFFSET($H$10, 0, 0, ROW()-9, 1), SERVICE[[#This Row],[Booking]])</f>
        <v>0</v>
      </c>
    </row>
    <row r="1508" spans="1:26" x14ac:dyDescent="0.25">
      <c r="A1508" s="6" t="str">
        <f ca="1">no.</f>
        <v/>
      </c>
      <c r="E1508" s="4" t="str">
        <f ca="1">position</f>
        <v/>
      </c>
      <c r="J1508" s="318"/>
      <c r="M1508" s="4"/>
      <c r="O1508" s="6"/>
      <c r="Q1508" s="20"/>
      <c r="R1508" s="5" t="str">
        <f ca="1">score</f>
        <v/>
      </c>
      <c r="S1508" s="7" t="str">
        <f ca="1">rescore_svc</f>
        <v/>
      </c>
      <c r="U1508" s="11" t="str">
        <f ca="1">price</f>
        <v/>
      </c>
      <c r="V1508" s="4"/>
      <c r="Y1508" s="388">
        <f ca="1">COUNTIFS(OFFSET($B$10, 0, 0, ROW()-9, 1), SERVICE[[#This Row],[Employee ID]], OFFSET($F$10, 0, 0, ROW()-9, 1), SERVICE[[#This Row],[Resources Role]])</f>
        <v>0</v>
      </c>
      <c r="Z1508" s="388">
        <f ca="1">COUNTIFS(OFFSET($F$10, 0, 0, ROW()-9, 1), SERVICE[[#This Row],[Resources Role]], OFFSET($H$10, 0, 0, ROW()-9, 1), SERVICE[[#This Row],[Booking]])</f>
        <v>0</v>
      </c>
    </row>
    <row r="1509" spans="1:26" x14ac:dyDescent="0.25">
      <c r="A1509" s="6" t="str">
        <f ca="1">no.</f>
        <v/>
      </c>
      <c r="E1509" s="4" t="str">
        <f ca="1">position</f>
        <v/>
      </c>
      <c r="J1509" s="318"/>
      <c r="M1509" s="4"/>
      <c r="O1509" s="6"/>
      <c r="Q1509" s="20"/>
      <c r="R1509" s="5" t="str">
        <f ca="1">score</f>
        <v/>
      </c>
      <c r="S1509" s="7" t="str">
        <f ca="1">rescore_svc</f>
        <v/>
      </c>
      <c r="U1509" s="11" t="str">
        <f ca="1">price</f>
        <v/>
      </c>
      <c r="V1509" s="4"/>
      <c r="Y1509" s="388">
        <f ca="1">COUNTIFS(OFFSET($B$10, 0, 0, ROW()-9, 1), SERVICE[[#This Row],[Employee ID]], OFFSET($F$10, 0, 0, ROW()-9, 1), SERVICE[[#This Row],[Resources Role]])</f>
        <v>0</v>
      </c>
      <c r="Z1509" s="388">
        <f ca="1">COUNTIFS(OFFSET($F$10, 0, 0, ROW()-9, 1), SERVICE[[#This Row],[Resources Role]], OFFSET($H$10, 0, 0, ROW()-9, 1), SERVICE[[#This Row],[Booking]])</f>
        <v>0</v>
      </c>
    </row>
    <row r="1510" spans="1:26" x14ac:dyDescent="0.25">
      <c r="A1510" s="6" t="str">
        <f ca="1">no.</f>
        <v/>
      </c>
      <c r="E1510" s="4" t="str">
        <f ca="1">position</f>
        <v/>
      </c>
      <c r="J1510" s="318"/>
      <c r="M1510" s="4"/>
      <c r="O1510" s="6"/>
      <c r="Q1510" s="20"/>
      <c r="R1510" s="5" t="str">
        <f ca="1">score</f>
        <v/>
      </c>
      <c r="S1510" s="7" t="str">
        <f ca="1">rescore_svc</f>
        <v/>
      </c>
      <c r="U1510" s="11" t="str">
        <f ca="1">price</f>
        <v/>
      </c>
      <c r="V1510" s="4"/>
      <c r="Y1510" s="388">
        <f ca="1">COUNTIFS(OFFSET($B$10, 0, 0, ROW()-9, 1), SERVICE[[#This Row],[Employee ID]], OFFSET($F$10, 0, 0, ROW()-9, 1), SERVICE[[#This Row],[Resources Role]])</f>
        <v>0</v>
      </c>
      <c r="Z1510" s="388">
        <f ca="1">COUNTIFS(OFFSET($F$10, 0, 0, ROW()-9, 1), SERVICE[[#This Row],[Resources Role]], OFFSET($H$10, 0, 0, ROW()-9, 1), SERVICE[[#This Row],[Booking]])</f>
        <v>0</v>
      </c>
    </row>
    <row r="1511" spans="1:26" x14ac:dyDescent="0.25">
      <c r="A1511" s="6" t="str">
        <f ca="1">no.</f>
        <v/>
      </c>
      <c r="E1511" s="4" t="str">
        <f ca="1">position</f>
        <v/>
      </c>
      <c r="J1511" s="318"/>
      <c r="M1511" s="4"/>
      <c r="O1511" s="6"/>
      <c r="Q1511" s="20"/>
      <c r="R1511" s="5" t="str">
        <f ca="1">score</f>
        <v/>
      </c>
      <c r="S1511" s="7" t="str">
        <f ca="1">rescore_svc</f>
        <v/>
      </c>
      <c r="U1511" s="11" t="str">
        <f ca="1">price</f>
        <v/>
      </c>
      <c r="V1511" s="4"/>
      <c r="Y1511" s="388">
        <f ca="1">COUNTIFS(OFFSET($B$10, 0, 0, ROW()-9, 1), SERVICE[[#This Row],[Employee ID]], OFFSET($F$10, 0, 0, ROW()-9, 1), SERVICE[[#This Row],[Resources Role]])</f>
        <v>0</v>
      </c>
      <c r="Z1511" s="388">
        <f ca="1">COUNTIFS(OFFSET($F$10, 0, 0, ROW()-9, 1), SERVICE[[#This Row],[Resources Role]], OFFSET($H$10, 0, 0, ROW()-9, 1), SERVICE[[#This Row],[Booking]])</f>
        <v>0</v>
      </c>
    </row>
    <row r="1512" spans="1:26" x14ac:dyDescent="0.25">
      <c r="A1512" s="6" t="str">
        <f ca="1">no.</f>
        <v/>
      </c>
      <c r="E1512" s="4" t="str">
        <f ca="1">position</f>
        <v/>
      </c>
      <c r="J1512" s="318"/>
      <c r="M1512" s="4"/>
      <c r="O1512" s="6"/>
      <c r="Q1512" s="20"/>
      <c r="R1512" s="5" t="str">
        <f ca="1">score</f>
        <v/>
      </c>
      <c r="S1512" s="7" t="str">
        <f ca="1">rescore_svc</f>
        <v/>
      </c>
      <c r="U1512" s="11" t="str">
        <f ca="1">price</f>
        <v/>
      </c>
      <c r="V1512" s="4"/>
      <c r="Y1512" s="388">
        <f ca="1">COUNTIFS(OFFSET($B$10, 0, 0, ROW()-9, 1), SERVICE[[#This Row],[Employee ID]], OFFSET($F$10, 0, 0, ROW()-9, 1), SERVICE[[#This Row],[Resources Role]])</f>
        <v>0</v>
      </c>
      <c r="Z1512" s="388">
        <f ca="1">COUNTIFS(OFFSET($F$10, 0, 0, ROW()-9, 1), SERVICE[[#This Row],[Resources Role]], OFFSET($H$10, 0, 0, ROW()-9, 1), SERVICE[[#This Row],[Booking]])</f>
        <v>0</v>
      </c>
    </row>
    <row r="1513" spans="1:26" x14ac:dyDescent="0.25">
      <c r="A1513" s="6" t="str">
        <f ca="1">no.</f>
        <v/>
      </c>
      <c r="E1513" s="4" t="str">
        <f ca="1">position</f>
        <v/>
      </c>
      <c r="J1513" s="318"/>
      <c r="M1513" s="4"/>
      <c r="O1513" s="6"/>
      <c r="Q1513" s="20"/>
      <c r="R1513" s="5" t="str">
        <f ca="1">score</f>
        <v/>
      </c>
      <c r="S1513" s="7" t="str">
        <f ca="1">rescore_svc</f>
        <v/>
      </c>
      <c r="U1513" s="11" t="str">
        <f ca="1">price</f>
        <v/>
      </c>
      <c r="V1513" s="4"/>
      <c r="Y1513" s="388">
        <f ca="1">COUNTIFS(OFFSET($B$10, 0, 0, ROW()-9, 1), SERVICE[[#This Row],[Employee ID]], OFFSET($F$10, 0, 0, ROW()-9, 1), SERVICE[[#This Row],[Resources Role]])</f>
        <v>0</v>
      </c>
      <c r="Z1513" s="388">
        <f ca="1">COUNTIFS(OFFSET($F$10, 0, 0, ROW()-9, 1), SERVICE[[#This Row],[Resources Role]], OFFSET($H$10, 0, 0, ROW()-9, 1), SERVICE[[#This Row],[Booking]])</f>
        <v>0</v>
      </c>
    </row>
    <row r="1514" spans="1:26" x14ac:dyDescent="0.25">
      <c r="A1514" s="6" t="str">
        <f ca="1">no.</f>
        <v/>
      </c>
      <c r="E1514" s="4" t="str">
        <f ca="1">position</f>
        <v/>
      </c>
      <c r="J1514" s="318"/>
      <c r="M1514" s="4"/>
      <c r="O1514" s="6"/>
      <c r="Q1514" s="20"/>
      <c r="R1514" s="5" t="str">
        <f ca="1">score</f>
        <v/>
      </c>
      <c r="S1514" s="7" t="str">
        <f ca="1">rescore_svc</f>
        <v/>
      </c>
      <c r="U1514" s="11" t="str">
        <f ca="1">price</f>
        <v/>
      </c>
      <c r="V1514" s="4"/>
      <c r="Y1514" s="388">
        <f ca="1">COUNTIFS(OFFSET($B$10, 0, 0, ROW()-9, 1), SERVICE[[#This Row],[Employee ID]], OFFSET($F$10, 0, 0, ROW()-9, 1), SERVICE[[#This Row],[Resources Role]])</f>
        <v>0</v>
      </c>
      <c r="Z1514" s="388">
        <f ca="1">COUNTIFS(OFFSET($F$10, 0, 0, ROW()-9, 1), SERVICE[[#This Row],[Resources Role]], OFFSET($H$10, 0, 0, ROW()-9, 1), SERVICE[[#This Row],[Booking]])</f>
        <v>0</v>
      </c>
    </row>
    <row r="1515" spans="1:26" x14ac:dyDescent="0.25">
      <c r="A1515" s="6" t="str">
        <f ca="1">no.</f>
        <v/>
      </c>
      <c r="E1515" s="4" t="str">
        <f ca="1">position</f>
        <v/>
      </c>
      <c r="J1515" s="318"/>
      <c r="M1515" s="4"/>
      <c r="O1515" s="6"/>
      <c r="Q1515" s="20"/>
      <c r="R1515" s="5" t="str">
        <f ca="1">score</f>
        <v/>
      </c>
      <c r="S1515" s="7" t="str">
        <f ca="1">rescore_svc</f>
        <v/>
      </c>
      <c r="U1515" s="11" t="str">
        <f ca="1">price</f>
        <v/>
      </c>
      <c r="V1515" s="4"/>
      <c r="Y1515" s="388">
        <f ca="1">COUNTIFS(OFFSET($B$10, 0, 0, ROW()-9, 1), SERVICE[[#This Row],[Employee ID]], OFFSET($F$10, 0, 0, ROW()-9, 1), SERVICE[[#This Row],[Resources Role]])</f>
        <v>0</v>
      </c>
      <c r="Z1515" s="388">
        <f ca="1">COUNTIFS(OFFSET($F$10, 0, 0, ROW()-9, 1), SERVICE[[#This Row],[Resources Role]], OFFSET($H$10, 0, 0, ROW()-9, 1), SERVICE[[#This Row],[Booking]])</f>
        <v>0</v>
      </c>
    </row>
    <row r="1516" spans="1:26" x14ac:dyDescent="0.25">
      <c r="A1516" s="6" t="str">
        <f ca="1">no.</f>
        <v/>
      </c>
      <c r="E1516" s="4" t="str">
        <f ca="1">position</f>
        <v/>
      </c>
      <c r="J1516" s="318"/>
      <c r="M1516" s="4"/>
      <c r="O1516" s="6"/>
      <c r="Q1516" s="20"/>
      <c r="R1516" s="5" t="str">
        <f ca="1">score</f>
        <v/>
      </c>
      <c r="S1516" s="7" t="str">
        <f ca="1">rescore_svc</f>
        <v/>
      </c>
      <c r="U1516" s="11" t="str">
        <f ca="1">price</f>
        <v/>
      </c>
      <c r="V1516" s="4"/>
      <c r="Y1516" s="388">
        <f ca="1">COUNTIFS(OFFSET($B$10, 0, 0, ROW()-9, 1), SERVICE[[#This Row],[Employee ID]], OFFSET($F$10, 0, 0, ROW()-9, 1), SERVICE[[#This Row],[Resources Role]])</f>
        <v>0</v>
      </c>
      <c r="Z1516" s="388">
        <f ca="1">COUNTIFS(OFFSET($F$10, 0, 0, ROW()-9, 1), SERVICE[[#This Row],[Resources Role]], OFFSET($H$10, 0, 0, ROW()-9, 1), SERVICE[[#This Row],[Booking]])</f>
        <v>0</v>
      </c>
    </row>
    <row r="1517" spans="1:26" x14ac:dyDescent="0.25">
      <c r="A1517" s="6" t="str">
        <f ca="1">no.</f>
        <v/>
      </c>
      <c r="E1517" s="4" t="str">
        <f ca="1">position</f>
        <v/>
      </c>
      <c r="J1517" s="318"/>
      <c r="M1517" s="4"/>
      <c r="O1517" s="6"/>
      <c r="Q1517" s="20"/>
      <c r="R1517" s="5" t="str">
        <f ca="1">score</f>
        <v/>
      </c>
      <c r="S1517" s="7" t="str">
        <f ca="1">rescore_svc</f>
        <v/>
      </c>
      <c r="U1517" s="11" t="str">
        <f ca="1">price</f>
        <v/>
      </c>
      <c r="V1517" s="4"/>
      <c r="Y1517" s="388">
        <f ca="1">COUNTIFS(OFFSET($B$10, 0, 0, ROW()-9, 1), SERVICE[[#This Row],[Employee ID]], OFFSET($F$10, 0, 0, ROW()-9, 1), SERVICE[[#This Row],[Resources Role]])</f>
        <v>0</v>
      </c>
      <c r="Z1517" s="388">
        <f ca="1">COUNTIFS(OFFSET($F$10, 0, 0, ROW()-9, 1), SERVICE[[#This Row],[Resources Role]], OFFSET($H$10, 0, 0, ROW()-9, 1), SERVICE[[#This Row],[Booking]])</f>
        <v>0</v>
      </c>
    </row>
    <row r="1518" spans="1:26" x14ac:dyDescent="0.25">
      <c r="A1518" s="6" t="str">
        <f ca="1">no.</f>
        <v/>
      </c>
      <c r="E1518" s="4" t="str">
        <f ca="1">position</f>
        <v/>
      </c>
      <c r="J1518" s="318"/>
      <c r="M1518" s="4"/>
      <c r="O1518" s="6"/>
      <c r="Q1518" s="20"/>
      <c r="R1518" s="5" t="str">
        <f ca="1">score</f>
        <v/>
      </c>
      <c r="S1518" s="7" t="str">
        <f ca="1">rescore_svc</f>
        <v/>
      </c>
      <c r="U1518" s="11" t="str">
        <f ca="1">price</f>
        <v/>
      </c>
      <c r="V1518" s="4"/>
      <c r="Y1518" s="388">
        <f ca="1">COUNTIFS(OFFSET($B$10, 0, 0, ROW()-9, 1), SERVICE[[#This Row],[Employee ID]], OFFSET($F$10, 0, 0, ROW()-9, 1), SERVICE[[#This Row],[Resources Role]])</f>
        <v>0</v>
      </c>
      <c r="Z1518" s="388">
        <f ca="1">COUNTIFS(OFFSET($F$10, 0, 0, ROW()-9, 1), SERVICE[[#This Row],[Resources Role]], OFFSET($H$10, 0, 0, ROW()-9, 1), SERVICE[[#This Row],[Booking]])</f>
        <v>0</v>
      </c>
    </row>
    <row r="1519" spans="1:26" x14ac:dyDescent="0.25">
      <c r="A1519" s="6" t="str">
        <f ca="1">no.</f>
        <v/>
      </c>
      <c r="E1519" s="4" t="str">
        <f ca="1">position</f>
        <v/>
      </c>
      <c r="J1519" s="318"/>
      <c r="M1519" s="4"/>
      <c r="O1519" s="6"/>
      <c r="Q1519" s="20"/>
      <c r="R1519" s="5" t="str">
        <f ca="1">score</f>
        <v/>
      </c>
      <c r="S1519" s="7" t="str">
        <f ca="1">rescore_svc</f>
        <v/>
      </c>
      <c r="U1519" s="11" t="str">
        <f ca="1">price</f>
        <v/>
      </c>
      <c r="V1519" s="4"/>
      <c r="Y1519" s="388">
        <f ca="1">COUNTIFS(OFFSET($B$10, 0, 0, ROW()-9, 1), SERVICE[[#This Row],[Employee ID]], OFFSET($F$10, 0, 0, ROW()-9, 1), SERVICE[[#This Row],[Resources Role]])</f>
        <v>0</v>
      </c>
      <c r="Z1519" s="388">
        <f ca="1">COUNTIFS(OFFSET($F$10, 0, 0, ROW()-9, 1), SERVICE[[#This Row],[Resources Role]], OFFSET($H$10, 0, 0, ROW()-9, 1), SERVICE[[#This Row],[Booking]])</f>
        <v>0</v>
      </c>
    </row>
    <row r="1520" spans="1:26" x14ac:dyDescent="0.25">
      <c r="A1520" s="6" t="str">
        <f ca="1">no.</f>
        <v/>
      </c>
      <c r="E1520" s="4" t="str">
        <f ca="1">position</f>
        <v/>
      </c>
      <c r="J1520" s="318"/>
      <c r="M1520" s="4"/>
      <c r="O1520" s="6"/>
      <c r="Q1520" s="20"/>
      <c r="R1520" s="5" t="str">
        <f ca="1">score</f>
        <v/>
      </c>
      <c r="S1520" s="7" t="str">
        <f ca="1">rescore_svc</f>
        <v/>
      </c>
      <c r="U1520" s="11" t="str">
        <f ca="1">price</f>
        <v/>
      </c>
      <c r="V1520" s="4"/>
      <c r="Y1520" s="388">
        <f ca="1">COUNTIFS(OFFSET($B$10, 0, 0, ROW()-9, 1), SERVICE[[#This Row],[Employee ID]], OFFSET($F$10, 0, 0, ROW()-9, 1), SERVICE[[#This Row],[Resources Role]])</f>
        <v>0</v>
      </c>
      <c r="Z1520" s="388">
        <f ca="1">COUNTIFS(OFFSET($F$10, 0, 0, ROW()-9, 1), SERVICE[[#This Row],[Resources Role]], OFFSET($H$10, 0, 0, ROW()-9, 1), SERVICE[[#This Row],[Booking]])</f>
        <v>0</v>
      </c>
    </row>
    <row r="1521" spans="1:26" x14ac:dyDescent="0.25">
      <c r="A1521" s="6" t="str">
        <f ca="1">no.</f>
        <v/>
      </c>
      <c r="E1521" s="4" t="str">
        <f ca="1">position</f>
        <v/>
      </c>
      <c r="J1521" s="318"/>
      <c r="M1521" s="4"/>
      <c r="O1521" s="6"/>
      <c r="Q1521" s="20"/>
      <c r="R1521" s="5" t="str">
        <f ca="1">score</f>
        <v/>
      </c>
      <c r="S1521" s="7" t="str">
        <f ca="1">rescore_svc</f>
        <v/>
      </c>
      <c r="U1521" s="11" t="str">
        <f ca="1">price</f>
        <v/>
      </c>
      <c r="V1521" s="4"/>
      <c r="Y1521" s="388">
        <f ca="1">COUNTIFS(OFFSET($B$10, 0, 0, ROW()-9, 1), SERVICE[[#This Row],[Employee ID]], OFFSET($F$10, 0, 0, ROW()-9, 1), SERVICE[[#This Row],[Resources Role]])</f>
        <v>0</v>
      </c>
      <c r="Z1521" s="388">
        <f ca="1">COUNTIFS(OFFSET($F$10, 0, 0, ROW()-9, 1), SERVICE[[#This Row],[Resources Role]], OFFSET($H$10, 0, 0, ROW()-9, 1), SERVICE[[#This Row],[Booking]])</f>
        <v>0</v>
      </c>
    </row>
    <row r="1522" spans="1:26" x14ac:dyDescent="0.25">
      <c r="A1522" s="6" t="str">
        <f ca="1">no.</f>
        <v/>
      </c>
      <c r="E1522" s="4" t="str">
        <f ca="1">position</f>
        <v/>
      </c>
      <c r="J1522" s="318"/>
      <c r="M1522" s="4"/>
      <c r="O1522" s="6"/>
      <c r="Q1522" s="20"/>
      <c r="R1522" s="5" t="str">
        <f ca="1">score</f>
        <v/>
      </c>
      <c r="S1522" s="7" t="str">
        <f ca="1">rescore_svc</f>
        <v/>
      </c>
      <c r="U1522" s="11" t="str">
        <f ca="1">price</f>
        <v/>
      </c>
      <c r="V1522" s="4"/>
      <c r="Y1522" s="388">
        <f ca="1">COUNTIFS(OFFSET($B$10, 0, 0, ROW()-9, 1), SERVICE[[#This Row],[Employee ID]], OFFSET($F$10, 0, 0, ROW()-9, 1), SERVICE[[#This Row],[Resources Role]])</f>
        <v>0</v>
      </c>
      <c r="Z1522" s="388">
        <f ca="1">COUNTIFS(OFFSET($F$10, 0, 0, ROW()-9, 1), SERVICE[[#This Row],[Resources Role]], OFFSET($H$10, 0, 0, ROW()-9, 1), SERVICE[[#This Row],[Booking]])</f>
        <v>0</v>
      </c>
    </row>
    <row r="1523" spans="1:26" x14ac:dyDescent="0.25">
      <c r="A1523" s="6" t="str">
        <f ca="1">no.</f>
        <v/>
      </c>
      <c r="E1523" s="4" t="str">
        <f ca="1">position</f>
        <v/>
      </c>
      <c r="J1523" s="318"/>
      <c r="M1523" s="4"/>
      <c r="O1523" s="6"/>
      <c r="Q1523" s="20"/>
      <c r="R1523" s="5" t="str">
        <f ca="1">score</f>
        <v/>
      </c>
      <c r="S1523" s="7" t="str">
        <f ca="1">rescore_svc</f>
        <v/>
      </c>
      <c r="U1523" s="11" t="str">
        <f ca="1">price</f>
        <v/>
      </c>
      <c r="V1523" s="4"/>
      <c r="Y1523" s="388">
        <f ca="1">COUNTIFS(OFFSET($B$10, 0, 0, ROW()-9, 1), SERVICE[[#This Row],[Employee ID]], OFFSET($F$10, 0, 0, ROW()-9, 1), SERVICE[[#This Row],[Resources Role]])</f>
        <v>0</v>
      </c>
      <c r="Z1523" s="388">
        <f ca="1">COUNTIFS(OFFSET($F$10, 0, 0, ROW()-9, 1), SERVICE[[#This Row],[Resources Role]], OFFSET($H$10, 0, 0, ROW()-9, 1), SERVICE[[#This Row],[Booking]])</f>
        <v>0</v>
      </c>
    </row>
    <row r="1524" spans="1:26" x14ac:dyDescent="0.25">
      <c r="A1524" s="6" t="str">
        <f ca="1">no.</f>
        <v/>
      </c>
      <c r="E1524" s="4" t="str">
        <f ca="1">position</f>
        <v/>
      </c>
      <c r="J1524" s="318"/>
      <c r="M1524" s="4"/>
      <c r="O1524" s="6"/>
      <c r="Q1524" s="20"/>
      <c r="R1524" s="5" t="str">
        <f ca="1">score</f>
        <v/>
      </c>
      <c r="S1524" s="7" t="str">
        <f ca="1">rescore_svc</f>
        <v/>
      </c>
      <c r="U1524" s="11" t="str">
        <f ca="1">price</f>
        <v/>
      </c>
      <c r="V1524" s="4"/>
      <c r="Y1524" s="388">
        <f ca="1">COUNTIFS(OFFSET($B$10, 0, 0, ROW()-9, 1), SERVICE[[#This Row],[Employee ID]], OFFSET($F$10, 0, 0, ROW()-9, 1), SERVICE[[#This Row],[Resources Role]])</f>
        <v>0</v>
      </c>
      <c r="Z1524" s="388">
        <f ca="1">COUNTIFS(OFFSET($F$10, 0, 0, ROW()-9, 1), SERVICE[[#This Row],[Resources Role]], OFFSET($H$10, 0, 0, ROW()-9, 1), SERVICE[[#This Row],[Booking]])</f>
        <v>0</v>
      </c>
    </row>
    <row r="1525" spans="1:26" x14ac:dyDescent="0.25">
      <c r="A1525" s="6" t="str">
        <f ca="1">no.</f>
        <v/>
      </c>
      <c r="E1525" s="4" t="str">
        <f ca="1">position</f>
        <v/>
      </c>
      <c r="J1525" s="318"/>
      <c r="M1525" s="4"/>
      <c r="O1525" s="6"/>
      <c r="Q1525" s="20"/>
      <c r="R1525" s="5" t="str">
        <f ca="1">score</f>
        <v/>
      </c>
      <c r="S1525" s="7" t="str">
        <f ca="1">rescore_svc</f>
        <v/>
      </c>
      <c r="U1525" s="11" t="str">
        <f ca="1">price</f>
        <v/>
      </c>
      <c r="V1525" s="4"/>
      <c r="Y1525" s="388">
        <f ca="1">COUNTIFS(OFFSET($B$10, 0, 0, ROW()-9, 1), SERVICE[[#This Row],[Employee ID]], OFFSET($F$10, 0, 0, ROW()-9, 1), SERVICE[[#This Row],[Resources Role]])</f>
        <v>0</v>
      </c>
      <c r="Z1525" s="388">
        <f ca="1">COUNTIFS(OFFSET($F$10, 0, 0, ROW()-9, 1), SERVICE[[#This Row],[Resources Role]], OFFSET($H$10, 0, 0, ROW()-9, 1), SERVICE[[#This Row],[Booking]])</f>
        <v>0</v>
      </c>
    </row>
    <row r="1526" spans="1:26" x14ac:dyDescent="0.25">
      <c r="A1526" s="6" t="str">
        <f ca="1">no.</f>
        <v/>
      </c>
      <c r="E1526" s="4" t="str">
        <f ca="1">position</f>
        <v/>
      </c>
      <c r="J1526" s="318"/>
      <c r="M1526" s="4"/>
      <c r="O1526" s="6"/>
      <c r="Q1526" s="20"/>
      <c r="R1526" s="5" t="str">
        <f ca="1">score</f>
        <v/>
      </c>
      <c r="S1526" s="7" t="str">
        <f ca="1">rescore_svc</f>
        <v/>
      </c>
      <c r="U1526" s="11" t="str">
        <f ca="1">price</f>
        <v/>
      </c>
      <c r="V1526" s="4"/>
      <c r="Y1526" s="388">
        <f ca="1">COUNTIFS(OFFSET($B$10, 0, 0, ROW()-9, 1), SERVICE[[#This Row],[Employee ID]], OFFSET($F$10, 0, 0, ROW()-9, 1), SERVICE[[#This Row],[Resources Role]])</f>
        <v>0</v>
      </c>
      <c r="Z1526" s="388">
        <f ca="1">COUNTIFS(OFFSET($F$10, 0, 0, ROW()-9, 1), SERVICE[[#This Row],[Resources Role]], OFFSET($H$10, 0, 0, ROW()-9, 1), SERVICE[[#This Row],[Booking]])</f>
        <v>0</v>
      </c>
    </row>
    <row r="1527" spans="1:26" x14ac:dyDescent="0.25">
      <c r="A1527" s="6" t="str">
        <f ca="1">no.</f>
        <v/>
      </c>
      <c r="E1527" s="4" t="str">
        <f ca="1">position</f>
        <v/>
      </c>
      <c r="J1527" s="318"/>
      <c r="M1527" s="4"/>
      <c r="O1527" s="6"/>
      <c r="Q1527" s="20"/>
      <c r="R1527" s="5" t="str">
        <f ca="1">score</f>
        <v/>
      </c>
      <c r="S1527" s="7" t="str">
        <f ca="1">rescore_svc</f>
        <v/>
      </c>
      <c r="U1527" s="11" t="str">
        <f ca="1">price</f>
        <v/>
      </c>
      <c r="V1527" s="4"/>
      <c r="Y1527" s="388">
        <f ca="1">COUNTIFS(OFFSET($B$10, 0, 0, ROW()-9, 1), SERVICE[[#This Row],[Employee ID]], OFFSET($F$10, 0, 0, ROW()-9, 1), SERVICE[[#This Row],[Resources Role]])</f>
        <v>0</v>
      </c>
      <c r="Z1527" s="388">
        <f ca="1">COUNTIFS(OFFSET($F$10, 0, 0, ROW()-9, 1), SERVICE[[#This Row],[Resources Role]], OFFSET($H$10, 0, 0, ROW()-9, 1), SERVICE[[#This Row],[Booking]])</f>
        <v>0</v>
      </c>
    </row>
    <row r="1528" spans="1:26" x14ac:dyDescent="0.25">
      <c r="A1528" s="6" t="str">
        <f ca="1">no.</f>
        <v/>
      </c>
      <c r="E1528" s="4" t="str">
        <f ca="1">position</f>
        <v/>
      </c>
      <c r="J1528" s="318"/>
      <c r="M1528" s="4"/>
      <c r="O1528" s="6"/>
      <c r="Q1528" s="20"/>
      <c r="R1528" s="5" t="str">
        <f ca="1">score</f>
        <v/>
      </c>
      <c r="S1528" s="7" t="str">
        <f ca="1">rescore_svc</f>
        <v/>
      </c>
      <c r="U1528" s="11" t="str">
        <f ca="1">price</f>
        <v/>
      </c>
      <c r="V1528" s="4"/>
      <c r="Y1528" s="388">
        <f ca="1">COUNTIFS(OFFSET($B$10, 0, 0, ROW()-9, 1), SERVICE[[#This Row],[Employee ID]], OFFSET($F$10, 0, 0, ROW()-9, 1), SERVICE[[#This Row],[Resources Role]])</f>
        <v>0</v>
      </c>
      <c r="Z1528" s="388">
        <f ca="1">COUNTIFS(OFFSET($F$10, 0, 0, ROW()-9, 1), SERVICE[[#This Row],[Resources Role]], OFFSET($H$10, 0, 0, ROW()-9, 1), SERVICE[[#This Row],[Booking]])</f>
        <v>0</v>
      </c>
    </row>
    <row r="1529" spans="1:26" x14ac:dyDescent="0.25">
      <c r="A1529" s="6" t="str">
        <f ca="1">no.</f>
        <v/>
      </c>
      <c r="E1529" s="4" t="str">
        <f ca="1">position</f>
        <v/>
      </c>
      <c r="J1529" s="318"/>
      <c r="M1529" s="4"/>
      <c r="O1529" s="6"/>
      <c r="Q1529" s="20"/>
      <c r="R1529" s="5" t="str">
        <f ca="1">score</f>
        <v/>
      </c>
      <c r="S1529" s="7" t="str">
        <f ca="1">rescore_svc</f>
        <v/>
      </c>
      <c r="U1529" s="11" t="str">
        <f ca="1">price</f>
        <v/>
      </c>
      <c r="V1529" s="4"/>
      <c r="Y1529" s="388">
        <f ca="1">COUNTIFS(OFFSET($B$10, 0, 0, ROW()-9, 1), SERVICE[[#This Row],[Employee ID]], OFFSET($F$10, 0, 0, ROW()-9, 1), SERVICE[[#This Row],[Resources Role]])</f>
        <v>0</v>
      </c>
      <c r="Z1529" s="388">
        <f ca="1">COUNTIFS(OFFSET($F$10, 0, 0, ROW()-9, 1), SERVICE[[#This Row],[Resources Role]], OFFSET($H$10, 0, 0, ROW()-9, 1), SERVICE[[#This Row],[Booking]])</f>
        <v>0</v>
      </c>
    </row>
    <row r="1530" spans="1:26" x14ac:dyDescent="0.25">
      <c r="A1530" s="6" t="str">
        <f ca="1">no.</f>
        <v/>
      </c>
      <c r="E1530" s="4" t="str">
        <f ca="1">position</f>
        <v/>
      </c>
      <c r="J1530" s="318"/>
      <c r="M1530" s="4"/>
      <c r="O1530" s="6"/>
      <c r="Q1530" s="20"/>
      <c r="R1530" s="5" t="str">
        <f ca="1">score</f>
        <v/>
      </c>
      <c r="S1530" s="7" t="str">
        <f ca="1">rescore_svc</f>
        <v/>
      </c>
      <c r="U1530" s="11" t="str">
        <f ca="1">price</f>
        <v/>
      </c>
      <c r="V1530" s="4"/>
      <c r="Y1530" s="388">
        <f ca="1">COUNTIFS(OFFSET($B$10, 0, 0, ROW()-9, 1), SERVICE[[#This Row],[Employee ID]], OFFSET($F$10, 0, 0, ROW()-9, 1), SERVICE[[#This Row],[Resources Role]])</f>
        <v>0</v>
      </c>
      <c r="Z1530" s="388">
        <f ca="1">COUNTIFS(OFFSET($F$10, 0, 0, ROW()-9, 1), SERVICE[[#This Row],[Resources Role]], OFFSET($H$10, 0, 0, ROW()-9, 1), SERVICE[[#This Row],[Booking]])</f>
        <v>0</v>
      </c>
    </row>
    <row r="1531" spans="1:26" x14ac:dyDescent="0.25">
      <c r="A1531" s="6" t="str">
        <f ca="1">no.</f>
        <v/>
      </c>
      <c r="E1531" s="4" t="str">
        <f ca="1">position</f>
        <v/>
      </c>
      <c r="J1531" s="318"/>
      <c r="M1531" s="4"/>
      <c r="O1531" s="6"/>
      <c r="Q1531" s="20"/>
      <c r="R1531" s="5" t="str">
        <f ca="1">score</f>
        <v/>
      </c>
      <c r="S1531" s="7" t="str">
        <f ca="1">rescore_svc</f>
        <v/>
      </c>
      <c r="U1531" s="11" t="str">
        <f ca="1">price</f>
        <v/>
      </c>
      <c r="V1531" s="4"/>
      <c r="Y1531" s="388">
        <f ca="1">COUNTIFS(OFFSET($B$10, 0, 0, ROW()-9, 1), SERVICE[[#This Row],[Employee ID]], OFFSET($F$10, 0, 0, ROW()-9, 1), SERVICE[[#This Row],[Resources Role]])</f>
        <v>0</v>
      </c>
      <c r="Z1531" s="388">
        <f ca="1">COUNTIFS(OFFSET($F$10, 0, 0, ROW()-9, 1), SERVICE[[#This Row],[Resources Role]], OFFSET($H$10, 0, 0, ROW()-9, 1), SERVICE[[#This Row],[Booking]])</f>
        <v>0</v>
      </c>
    </row>
    <row r="1532" spans="1:26" x14ac:dyDescent="0.25">
      <c r="A1532" s="6" t="str">
        <f ca="1">no.</f>
        <v/>
      </c>
      <c r="E1532" s="4" t="str">
        <f ca="1">position</f>
        <v/>
      </c>
      <c r="J1532" s="318"/>
      <c r="M1532" s="4"/>
      <c r="O1532" s="6"/>
      <c r="Q1532" s="20"/>
      <c r="R1532" s="5" t="str">
        <f ca="1">score</f>
        <v/>
      </c>
      <c r="S1532" s="7" t="str">
        <f ca="1">rescore_svc</f>
        <v/>
      </c>
      <c r="U1532" s="11" t="str">
        <f ca="1">price</f>
        <v/>
      </c>
      <c r="V1532" s="4"/>
      <c r="Y1532" s="388">
        <f ca="1">COUNTIFS(OFFSET($B$10, 0, 0, ROW()-9, 1), SERVICE[[#This Row],[Employee ID]], OFFSET($F$10, 0, 0, ROW()-9, 1), SERVICE[[#This Row],[Resources Role]])</f>
        <v>0</v>
      </c>
      <c r="Z1532" s="388">
        <f ca="1">COUNTIFS(OFFSET($F$10, 0, 0, ROW()-9, 1), SERVICE[[#This Row],[Resources Role]], OFFSET($H$10, 0, 0, ROW()-9, 1), SERVICE[[#This Row],[Booking]])</f>
        <v>0</v>
      </c>
    </row>
    <row r="1533" spans="1:26" x14ac:dyDescent="0.25">
      <c r="A1533" s="6" t="str">
        <f ca="1">no.</f>
        <v/>
      </c>
      <c r="E1533" s="4" t="str">
        <f ca="1">position</f>
        <v/>
      </c>
      <c r="J1533" s="318"/>
      <c r="M1533" s="4"/>
      <c r="O1533" s="6"/>
      <c r="Q1533" s="20"/>
      <c r="R1533" s="5" t="str">
        <f ca="1">score</f>
        <v/>
      </c>
      <c r="S1533" s="7" t="str">
        <f ca="1">rescore_svc</f>
        <v/>
      </c>
      <c r="U1533" s="11" t="str">
        <f ca="1">price</f>
        <v/>
      </c>
      <c r="V1533" s="4"/>
      <c r="Y1533" s="388">
        <f ca="1">COUNTIFS(OFFSET($B$10, 0, 0, ROW()-9, 1), SERVICE[[#This Row],[Employee ID]], OFFSET($F$10, 0, 0, ROW()-9, 1), SERVICE[[#This Row],[Resources Role]])</f>
        <v>0</v>
      </c>
      <c r="Z1533" s="388">
        <f ca="1">COUNTIFS(OFFSET($F$10, 0, 0, ROW()-9, 1), SERVICE[[#This Row],[Resources Role]], OFFSET($H$10, 0, 0, ROW()-9, 1), SERVICE[[#This Row],[Booking]])</f>
        <v>0</v>
      </c>
    </row>
    <row r="1534" spans="1:26" x14ac:dyDescent="0.25">
      <c r="A1534" s="6" t="str">
        <f ca="1">no.</f>
        <v/>
      </c>
      <c r="E1534" s="4" t="str">
        <f ca="1">position</f>
        <v/>
      </c>
      <c r="J1534" s="318"/>
      <c r="M1534" s="4"/>
      <c r="O1534" s="6"/>
      <c r="Q1534" s="20"/>
      <c r="R1534" s="5" t="str">
        <f ca="1">score</f>
        <v/>
      </c>
      <c r="S1534" s="7" t="str">
        <f ca="1">rescore_svc</f>
        <v/>
      </c>
      <c r="U1534" s="11" t="str">
        <f ca="1">price</f>
        <v/>
      </c>
      <c r="V1534" s="4"/>
      <c r="Y1534" s="388">
        <f ca="1">COUNTIFS(OFFSET($B$10, 0, 0, ROW()-9, 1), SERVICE[[#This Row],[Employee ID]], OFFSET($F$10, 0, 0, ROW()-9, 1), SERVICE[[#This Row],[Resources Role]])</f>
        <v>0</v>
      </c>
      <c r="Z1534" s="388">
        <f ca="1">COUNTIFS(OFFSET($F$10, 0, 0, ROW()-9, 1), SERVICE[[#This Row],[Resources Role]], OFFSET($H$10, 0, 0, ROW()-9, 1), SERVICE[[#This Row],[Booking]])</f>
        <v>0</v>
      </c>
    </row>
    <row r="1535" spans="1:26" x14ac:dyDescent="0.25">
      <c r="A1535" s="6" t="str">
        <f ca="1">no.</f>
        <v/>
      </c>
      <c r="E1535" s="4" t="str">
        <f ca="1">position</f>
        <v/>
      </c>
      <c r="J1535" s="318"/>
      <c r="M1535" s="4"/>
      <c r="O1535" s="6"/>
      <c r="Q1535" s="20"/>
      <c r="R1535" s="5" t="str">
        <f ca="1">score</f>
        <v/>
      </c>
      <c r="S1535" s="7" t="str">
        <f ca="1">rescore_svc</f>
        <v/>
      </c>
      <c r="U1535" s="11" t="str">
        <f ca="1">price</f>
        <v/>
      </c>
      <c r="V1535" s="4"/>
      <c r="Y1535" s="388">
        <f ca="1">COUNTIFS(OFFSET($B$10, 0, 0, ROW()-9, 1), SERVICE[[#This Row],[Employee ID]], OFFSET($F$10, 0, 0, ROW()-9, 1), SERVICE[[#This Row],[Resources Role]])</f>
        <v>0</v>
      </c>
      <c r="Z1535" s="388">
        <f ca="1">COUNTIFS(OFFSET($F$10, 0, 0, ROW()-9, 1), SERVICE[[#This Row],[Resources Role]], OFFSET($H$10, 0, 0, ROW()-9, 1), SERVICE[[#This Row],[Booking]])</f>
        <v>0</v>
      </c>
    </row>
    <row r="1536" spans="1:26" x14ac:dyDescent="0.25">
      <c r="A1536" s="6" t="str">
        <f ca="1">no.</f>
        <v/>
      </c>
      <c r="E1536" s="4" t="str">
        <f ca="1">position</f>
        <v/>
      </c>
      <c r="J1536" s="318"/>
      <c r="M1536" s="4"/>
      <c r="O1536" s="6"/>
      <c r="Q1536" s="20"/>
      <c r="R1536" s="5" t="str">
        <f ca="1">score</f>
        <v/>
      </c>
      <c r="S1536" s="7" t="str">
        <f ca="1">rescore_svc</f>
        <v/>
      </c>
      <c r="U1536" s="11" t="str">
        <f ca="1">price</f>
        <v/>
      </c>
      <c r="V1536" s="4"/>
      <c r="Y1536" s="388">
        <f ca="1">COUNTIFS(OFFSET($B$10, 0, 0, ROW()-9, 1), SERVICE[[#This Row],[Employee ID]], OFFSET($F$10, 0, 0, ROW()-9, 1), SERVICE[[#This Row],[Resources Role]])</f>
        <v>0</v>
      </c>
      <c r="Z1536" s="388">
        <f ca="1">COUNTIFS(OFFSET($F$10, 0, 0, ROW()-9, 1), SERVICE[[#This Row],[Resources Role]], OFFSET($H$10, 0, 0, ROW()-9, 1), SERVICE[[#This Row],[Booking]])</f>
        <v>0</v>
      </c>
    </row>
    <row r="1537" spans="1:26" x14ac:dyDescent="0.25">
      <c r="A1537" s="6" t="str">
        <f ca="1">no.</f>
        <v/>
      </c>
      <c r="E1537" s="4" t="str">
        <f ca="1">position</f>
        <v/>
      </c>
      <c r="J1537" s="318"/>
      <c r="M1537" s="4"/>
      <c r="O1537" s="6"/>
      <c r="Q1537" s="20"/>
      <c r="R1537" s="5" t="str">
        <f ca="1">score</f>
        <v/>
      </c>
      <c r="S1537" s="7" t="str">
        <f ca="1">rescore_svc</f>
        <v/>
      </c>
      <c r="U1537" s="11" t="str">
        <f ca="1">price</f>
        <v/>
      </c>
      <c r="V1537" s="4"/>
      <c r="Y1537" s="388">
        <f ca="1">COUNTIFS(OFFSET($B$10, 0, 0, ROW()-9, 1), SERVICE[[#This Row],[Employee ID]], OFFSET($F$10, 0, 0, ROW()-9, 1), SERVICE[[#This Row],[Resources Role]])</f>
        <v>0</v>
      </c>
      <c r="Z1537" s="388">
        <f ca="1">COUNTIFS(OFFSET($F$10, 0, 0, ROW()-9, 1), SERVICE[[#This Row],[Resources Role]], OFFSET($H$10, 0, 0, ROW()-9, 1), SERVICE[[#This Row],[Booking]])</f>
        <v>0</v>
      </c>
    </row>
    <row r="1538" spans="1:26" x14ac:dyDescent="0.25">
      <c r="A1538" s="6" t="str">
        <f ca="1">no.</f>
        <v/>
      </c>
      <c r="E1538" s="4" t="str">
        <f ca="1">position</f>
        <v/>
      </c>
      <c r="J1538" s="318"/>
      <c r="M1538" s="4"/>
      <c r="O1538" s="6"/>
      <c r="Q1538" s="20"/>
      <c r="R1538" s="5" t="str">
        <f ca="1">score</f>
        <v/>
      </c>
      <c r="S1538" s="7" t="str">
        <f ca="1">rescore_svc</f>
        <v/>
      </c>
      <c r="U1538" s="11" t="str">
        <f ca="1">price</f>
        <v/>
      </c>
      <c r="V1538" s="4"/>
      <c r="Y1538" s="388">
        <f ca="1">COUNTIFS(OFFSET($B$10, 0, 0, ROW()-9, 1), SERVICE[[#This Row],[Employee ID]], OFFSET($F$10, 0, 0, ROW()-9, 1), SERVICE[[#This Row],[Resources Role]])</f>
        <v>0</v>
      </c>
      <c r="Z1538" s="388">
        <f ca="1">COUNTIFS(OFFSET($F$10, 0, 0, ROW()-9, 1), SERVICE[[#This Row],[Resources Role]], OFFSET($H$10, 0, 0, ROW()-9, 1), SERVICE[[#This Row],[Booking]])</f>
        <v>0</v>
      </c>
    </row>
    <row r="1539" spans="1:26" x14ac:dyDescent="0.25">
      <c r="A1539" s="6" t="str">
        <f ca="1">no.</f>
        <v/>
      </c>
      <c r="E1539" s="4" t="str">
        <f ca="1">position</f>
        <v/>
      </c>
      <c r="J1539" s="318"/>
      <c r="M1539" s="4"/>
      <c r="O1539" s="6"/>
      <c r="Q1539" s="20"/>
      <c r="R1539" s="5" t="str">
        <f ca="1">score</f>
        <v/>
      </c>
      <c r="S1539" s="7" t="str">
        <f ca="1">rescore_svc</f>
        <v/>
      </c>
      <c r="U1539" s="11" t="str">
        <f ca="1">price</f>
        <v/>
      </c>
      <c r="V1539" s="4"/>
      <c r="Y1539" s="388">
        <f ca="1">COUNTIFS(OFFSET($B$10, 0, 0, ROW()-9, 1), SERVICE[[#This Row],[Employee ID]], OFFSET($F$10, 0, 0, ROW()-9, 1), SERVICE[[#This Row],[Resources Role]])</f>
        <v>0</v>
      </c>
      <c r="Z1539" s="388">
        <f ca="1">COUNTIFS(OFFSET($F$10, 0, 0, ROW()-9, 1), SERVICE[[#This Row],[Resources Role]], OFFSET($H$10, 0, 0, ROW()-9, 1), SERVICE[[#This Row],[Booking]])</f>
        <v>0</v>
      </c>
    </row>
    <row r="1540" spans="1:26" x14ac:dyDescent="0.25">
      <c r="A1540" s="6" t="str">
        <f ca="1">no.</f>
        <v/>
      </c>
      <c r="E1540" s="4" t="str">
        <f ca="1">position</f>
        <v/>
      </c>
      <c r="J1540" s="318"/>
      <c r="M1540" s="4"/>
      <c r="O1540" s="6"/>
      <c r="Q1540" s="20"/>
      <c r="R1540" s="5" t="str">
        <f ca="1">score</f>
        <v/>
      </c>
      <c r="S1540" s="7" t="str">
        <f ca="1">rescore_svc</f>
        <v/>
      </c>
      <c r="U1540" s="11" t="str">
        <f ca="1">price</f>
        <v/>
      </c>
      <c r="V1540" s="4"/>
      <c r="Y1540" s="388">
        <f ca="1">COUNTIFS(OFFSET($B$10, 0, 0, ROW()-9, 1), SERVICE[[#This Row],[Employee ID]], OFFSET($F$10, 0, 0, ROW()-9, 1), SERVICE[[#This Row],[Resources Role]])</f>
        <v>0</v>
      </c>
      <c r="Z1540" s="388">
        <f ca="1">COUNTIFS(OFFSET($F$10, 0, 0, ROW()-9, 1), SERVICE[[#This Row],[Resources Role]], OFFSET($H$10, 0, 0, ROW()-9, 1), SERVICE[[#This Row],[Booking]])</f>
        <v>0</v>
      </c>
    </row>
    <row r="1541" spans="1:26" x14ac:dyDescent="0.25">
      <c r="A1541" s="6" t="str">
        <f ca="1">no.</f>
        <v/>
      </c>
      <c r="E1541" s="4" t="str">
        <f ca="1">position</f>
        <v/>
      </c>
      <c r="J1541" s="318"/>
      <c r="M1541" s="4"/>
      <c r="O1541" s="6"/>
      <c r="Q1541" s="20"/>
      <c r="R1541" s="5" t="str">
        <f ca="1">score</f>
        <v/>
      </c>
      <c r="S1541" s="7" t="str">
        <f ca="1">rescore_svc</f>
        <v/>
      </c>
      <c r="U1541" s="11" t="str">
        <f ca="1">price</f>
        <v/>
      </c>
      <c r="V1541" s="4"/>
      <c r="Y1541" s="388">
        <f ca="1">COUNTIFS(OFFSET($B$10, 0, 0, ROW()-9, 1), SERVICE[[#This Row],[Employee ID]], OFFSET($F$10, 0, 0, ROW()-9, 1), SERVICE[[#This Row],[Resources Role]])</f>
        <v>0</v>
      </c>
      <c r="Z1541" s="388">
        <f ca="1">COUNTIFS(OFFSET($F$10, 0, 0, ROW()-9, 1), SERVICE[[#This Row],[Resources Role]], OFFSET($H$10, 0, 0, ROW()-9, 1), SERVICE[[#This Row],[Booking]])</f>
        <v>0</v>
      </c>
    </row>
    <row r="1542" spans="1:26" x14ac:dyDescent="0.25">
      <c r="A1542" s="6" t="str">
        <f ca="1">no.</f>
        <v/>
      </c>
      <c r="E1542" s="4" t="str">
        <f ca="1">position</f>
        <v/>
      </c>
      <c r="J1542" s="318"/>
      <c r="M1542" s="4"/>
      <c r="O1542" s="6"/>
      <c r="Q1542" s="20"/>
      <c r="R1542" s="5" t="str">
        <f ca="1">score</f>
        <v/>
      </c>
      <c r="S1542" s="7" t="str">
        <f ca="1">rescore_svc</f>
        <v/>
      </c>
      <c r="U1542" s="11" t="str">
        <f ca="1">price</f>
        <v/>
      </c>
      <c r="V1542" s="4"/>
      <c r="Y1542" s="388">
        <f ca="1">COUNTIFS(OFFSET($B$10, 0, 0, ROW()-9, 1), SERVICE[[#This Row],[Employee ID]], OFFSET($F$10, 0, 0, ROW()-9, 1), SERVICE[[#This Row],[Resources Role]])</f>
        <v>0</v>
      </c>
      <c r="Z1542" s="388">
        <f ca="1">COUNTIFS(OFFSET($F$10, 0, 0, ROW()-9, 1), SERVICE[[#This Row],[Resources Role]], OFFSET($H$10, 0, 0, ROW()-9, 1), SERVICE[[#This Row],[Booking]])</f>
        <v>0</v>
      </c>
    </row>
    <row r="1543" spans="1:26" x14ac:dyDescent="0.25">
      <c r="A1543" s="6" t="str">
        <f ca="1">no.</f>
        <v/>
      </c>
      <c r="E1543" s="4" t="str">
        <f ca="1">position</f>
        <v/>
      </c>
      <c r="J1543" s="318"/>
      <c r="M1543" s="4"/>
      <c r="O1543" s="6"/>
      <c r="Q1543" s="20"/>
      <c r="R1543" s="5" t="str">
        <f ca="1">score</f>
        <v/>
      </c>
      <c r="S1543" s="7" t="str">
        <f ca="1">rescore_svc</f>
        <v/>
      </c>
      <c r="U1543" s="11" t="str">
        <f ca="1">price</f>
        <v/>
      </c>
      <c r="V1543" s="4"/>
      <c r="Y1543" s="388">
        <f ca="1">COUNTIFS(OFFSET($B$10, 0, 0, ROW()-9, 1), SERVICE[[#This Row],[Employee ID]], OFFSET($F$10, 0, 0, ROW()-9, 1), SERVICE[[#This Row],[Resources Role]])</f>
        <v>0</v>
      </c>
      <c r="Z1543" s="388">
        <f ca="1">COUNTIFS(OFFSET($F$10, 0, 0, ROW()-9, 1), SERVICE[[#This Row],[Resources Role]], OFFSET($H$10, 0, 0, ROW()-9, 1), SERVICE[[#This Row],[Booking]])</f>
        <v>0</v>
      </c>
    </row>
    <row r="1544" spans="1:26" x14ac:dyDescent="0.25">
      <c r="A1544" s="6" t="str">
        <f ca="1">no.</f>
        <v/>
      </c>
      <c r="E1544" s="4" t="str">
        <f ca="1">position</f>
        <v/>
      </c>
      <c r="J1544" s="318"/>
      <c r="M1544" s="4"/>
      <c r="O1544" s="6"/>
      <c r="Q1544" s="20"/>
      <c r="R1544" s="5" t="str">
        <f ca="1">score</f>
        <v/>
      </c>
      <c r="S1544" s="7" t="str">
        <f ca="1">rescore_svc</f>
        <v/>
      </c>
      <c r="U1544" s="11" t="str">
        <f ca="1">price</f>
        <v/>
      </c>
      <c r="V1544" s="4"/>
      <c r="Y1544" s="388">
        <f ca="1">COUNTIFS(OFFSET($B$10, 0, 0, ROW()-9, 1), SERVICE[[#This Row],[Employee ID]], OFFSET($F$10, 0, 0, ROW()-9, 1), SERVICE[[#This Row],[Resources Role]])</f>
        <v>0</v>
      </c>
      <c r="Z1544" s="388">
        <f ca="1">COUNTIFS(OFFSET($F$10, 0, 0, ROW()-9, 1), SERVICE[[#This Row],[Resources Role]], OFFSET($H$10, 0, 0, ROW()-9, 1), SERVICE[[#This Row],[Booking]])</f>
        <v>0</v>
      </c>
    </row>
    <row r="1545" spans="1:26" x14ac:dyDescent="0.25">
      <c r="A1545" s="6" t="str">
        <f ca="1">no.</f>
        <v/>
      </c>
      <c r="E1545" s="4" t="str">
        <f ca="1">position</f>
        <v/>
      </c>
      <c r="J1545" s="318"/>
      <c r="M1545" s="4"/>
      <c r="O1545" s="6"/>
      <c r="Q1545" s="20"/>
      <c r="R1545" s="5" t="str">
        <f ca="1">score</f>
        <v/>
      </c>
      <c r="S1545" s="7" t="str">
        <f ca="1">rescore_svc</f>
        <v/>
      </c>
      <c r="U1545" s="11" t="str">
        <f ca="1">price</f>
        <v/>
      </c>
      <c r="V1545" s="4"/>
      <c r="Y1545" s="388">
        <f ca="1">COUNTIFS(OFFSET($B$10, 0, 0, ROW()-9, 1), SERVICE[[#This Row],[Employee ID]], OFFSET($F$10, 0, 0, ROW()-9, 1), SERVICE[[#This Row],[Resources Role]])</f>
        <v>0</v>
      </c>
      <c r="Z1545" s="388">
        <f ca="1">COUNTIFS(OFFSET($F$10, 0, 0, ROW()-9, 1), SERVICE[[#This Row],[Resources Role]], OFFSET($H$10, 0, 0, ROW()-9, 1), SERVICE[[#This Row],[Booking]])</f>
        <v>0</v>
      </c>
    </row>
    <row r="1546" spans="1:26" x14ac:dyDescent="0.25">
      <c r="A1546" s="6" t="str">
        <f ca="1">no.</f>
        <v/>
      </c>
      <c r="E1546" s="4" t="str">
        <f ca="1">position</f>
        <v/>
      </c>
      <c r="J1546" s="318"/>
      <c r="M1546" s="4"/>
      <c r="O1546" s="6"/>
      <c r="Q1546" s="20"/>
      <c r="R1546" s="5" t="str">
        <f ca="1">score</f>
        <v/>
      </c>
      <c r="S1546" s="7" t="str">
        <f ca="1">rescore_svc</f>
        <v/>
      </c>
      <c r="U1546" s="11" t="str">
        <f ca="1">price</f>
        <v/>
      </c>
      <c r="V1546" s="4"/>
      <c r="Y1546" s="388">
        <f ca="1">COUNTIFS(OFFSET($B$10, 0, 0, ROW()-9, 1), SERVICE[[#This Row],[Employee ID]], OFFSET($F$10, 0, 0, ROW()-9, 1), SERVICE[[#This Row],[Resources Role]])</f>
        <v>0</v>
      </c>
      <c r="Z1546" s="388">
        <f ca="1">COUNTIFS(OFFSET($F$10, 0, 0, ROW()-9, 1), SERVICE[[#This Row],[Resources Role]], OFFSET($H$10, 0, 0, ROW()-9, 1), SERVICE[[#This Row],[Booking]])</f>
        <v>0</v>
      </c>
    </row>
    <row r="1547" spans="1:26" x14ac:dyDescent="0.25">
      <c r="A1547" s="6" t="str">
        <f ca="1">no.</f>
        <v/>
      </c>
      <c r="E1547" s="4" t="str">
        <f ca="1">position</f>
        <v/>
      </c>
      <c r="J1547" s="318"/>
      <c r="M1547" s="4"/>
      <c r="O1547" s="6"/>
      <c r="Q1547" s="20"/>
      <c r="R1547" s="5" t="str">
        <f ca="1">score</f>
        <v/>
      </c>
      <c r="S1547" s="7" t="str">
        <f ca="1">rescore_svc</f>
        <v/>
      </c>
      <c r="U1547" s="11" t="str">
        <f ca="1">price</f>
        <v/>
      </c>
      <c r="V1547" s="4"/>
      <c r="Y1547" s="388">
        <f ca="1">COUNTIFS(OFFSET($B$10, 0, 0, ROW()-9, 1), SERVICE[[#This Row],[Employee ID]], OFFSET($F$10, 0, 0, ROW()-9, 1), SERVICE[[#This Row],[Resources Role]])</f>
        <v>0</v>
      </c>
      <c r="Z1547" s="388">
        <f ca="1">COUNTIFS(OFFSET($F$10, 0, 0, ROW()-9, 1), SERVICE[[#This Row],[Resources Role]], OFFSET($H$10, 0, 0, ROW()-9, 1), SERVICE[[#This Row],[Booking]])</f>
        <v>0</v>
      </c>
    </row>
    <row r="1548" spans="1:26" x14ac:dyDescent="0.25">
      <c r="A1548" s="6" t="str">
        <f ca="1">no.</f>
        <v/>
      </c>
      <c r="E1548" s="4" t="str">
        <f ca="1">position</f>
        <v/>
      </c>
      <c r="J1548" s="318"/>
      <c r="M1548" s="4"/>
      <c r="O1548" s="6"/>
      <c r="Q1548" s="20"/>
      <c r="R1548" s="5" t="str">
        <f ca="1">score</f>
        <v/>
      </c>
      <c r="S1548" s="7" t="str">
        <f ca="1">rescore_svc</f>
        <v/>
      </c>
      <c r="U1548" s="11" t="str">
        <f ca="1">price</f>
        <v/>
      </c>
      <c r="V1548" s="4"/>
      <c r="Y1548" s="388">
        <f ca="1">COUNTIFS(OFFSET($B$10, 0, 0, ROW()-9, 1), SERVICE[[#This Row],[Employee ID]], OFFSET($F$10, 0, 0, ROW()-9, 1), SERVICE[[#This Row],[Resources Role]])</f>
        <v>0</v>
      </c>
      <c r="Z1548" s="388">
        <f ca="1">COUNTIFS(OFFSET($F$10, 0, 0, ROW()-9, 1), SERVICE[[#This Row],[Resources Role]], OFFSET($H$10, 0, 0, ROW()-9, 1), SERVICE[[#This Row],[Booking]])</f>
        <v>0</v>
      </c>
    </row>
    <row r="1549" spans="1:26" x14ac:dyDescent="0.25">
      <c r="A1549" s="6" t="str">
        <f ca="1">no.</f>
        <v/>
      </c>
      <c r="E1549" s="4" t="str">
        <f ca="1">position</f>
        <v/>
      </c>
      <c r="J1549" s="318"/>
      <c r="M1549" s="4"/>
      <c r="O1549" s="6"/>
      <c r="Q1549" s="20"/>
      <c r="R1549" s="5" t="str">
        <f ca="1">score</f>
        <v/>
      </c>
      <c r="S1549" s="7" t="str">
        <f ca="1">rescore_svc</f>
        <v/>
      </c>
      <c r="U1549" s="11" t="str">
        <f ca="1">price</f>
        <v/>
      </c>
      <c r="V1549" s="4"/>
      <c r="Y1549" s="388">
        <f ca="1">COUNTIFS(OFFSET($B$10, 0, 0, ROW()-9, 1), SERVICE[[#This Row],[Employee ID]], OFFSET($F$10, 0, 0, ROW()-9, 1), SERVICE[[#This Row],[Resources Role]])</f>
        <v>0</v>
      </c>
      <c r="Z1549" s="388">
        <f ca="1">COUNTIFS(OFFSET($F$10, 0, 0, ROW()-9, 1), SERVICE[[#This Row],[Resources Role]], OFFSET($H$10, 0, 0, ROW()-9, 1), SERVICE[[#This Row],[Booking]])</f>
        <v>0</v>
      </c>
    </row>
    <row r="1550" spans="1:26" x14ac:dyDescent="0.25">
      <c r="A1550" s="6" t="str">
        <f ca="1">no.</f>
        <v/>
      </c>
      <c r="E1550" s="4" t="str">
        <f ca="1">position</f>
        <v/>
      </c>
      <c r="J1550" s="318"/>
      <c r="M1550" s="4"/>
      <c r="O1550" s="6"/>
      <c r="Q1550" s="20"/>
      <c r="R1550" s="5" t="str">
        <f ca="1">score</f>
        <v/>
      </c>
      <c r="S1550" s="7" t="str">
        <f ca="1">rescore_svc</f>
        <v/>
      </c>
      <c r="U1550" s="11" t="str">
        <f ca="1">price</f>
        <v/>
      </c>
      <c r="V1550" s="4"/>
      <c r="Y1550" s="388">
        <f ca="1">COUNTIFS(OFFSET($B$10, 0, 0, ROW()-9, 1), SERVICE[[#This Row],[Employee ID]], OFFSET($F$10, 0, 0, ROW()-9, 1), SERVICE[[#This Row],[Resources Role]])</f>
        <v>0</v>
      </c>
      <c r="Z1550" s="388">
        <f ca="1">COUNTIFS(OFFSET($F$10, 0, 0, ROW()-9, 1), SERVICE[[#This Row],[Resources Role]], OFFSET($H$10, 0, 0, ROW()-9, 1), SERVICE[[#This Row],[Booking]])</f>
        <v>0</v>
      </c>
    </row>
    <row r="1551" spans="1:26" x14ac:dyDescent="0.25">
      <c r="A1551" s="6" t="str">
        <f ca="1">no.</f>
        <v/>
      </c>
      <c r="E1551" s="4" t="str">
        <f ca="1">position</f>
        <v/>
      </c>
      <c r="J1551" s="318"/>
      <c r="M1551" s="4"/>
      <c r="O1551" s="6"/>
      <c r="Q1551" s="20"/>
      <c r="R1551" s="5" t="str">
        <f ca="1">score</f>
        <v/>
      </c>
      <c r="S1551" s="7" t="str">
        <f ca="1">rescore_svc</f>
        <v/>
      </c>
      <c r="U1551" s="11" t="str">
        <f ca="1">price</f>
        <v/>
      </c>
      <c r="V1551" s="4"/>
      <c r="Y1551" s="388">
        <f ca="1">COUNTIFS(OFFSET($B$10, 0, 0, ROW()-9, 1), SERVICE[[#This Row],[Employee ID]], OFFSET($F$10, 0, 0, ROW()-9, 1), SERVICE[[#This Row],[Resources Role]])</f>
        <v>0</v>
      </c>
      <c r="Z1551" s="388">
        <f ca="1">COUNTIFS(OFFSET($F$10, 0, 0, ROW()-9, 1), SERVICE[[#This Row],[Resources Role]], OFFSET($H$10, 0, 0, ROW()-9, 1), SERVICE[[#This Row],[Booking]])</f>
        <v>0</v>
      </c>
    </row>
    <row r="1552" spans="1:26" x14ac:dyDescent="0.25">
      <c r="A1552" s="6" t="str">
        <f ca="1">no.</f>
        <v/>
      </c>
      <c r="E1552" s="4" t="str">
        <f ca="1">position</f>
        <v/>
      </c>
      <c r="J1552" s="318"/>
      <c r="M1552" s="4"/>
      <c r="O1552" s="6"/>
      <c r="Q1552" s="20"/>
      <c r="R1552" s="5" t="str">
        <f ca="1">score</f>
        <v/>
      </c>
      <c r="S1552" s="7" t="str">
        <f ca="1">rescore_svc</f>
        <v/>
      </c>
      <c r="U1552" s="11" t="str">
        <f ca="1">price</f>
        <v/>
      </c>
      <c r="V1552" s="4"/>
      <c r="Y1552" s="388">
        <f ca="1">COUNTIFS(OFFSET($B$10, 0, 0, ROW()-9, 1), SERVICE[[#This Row],[Employee ID]], OFFSET($F$10, 0, 0, ROW()-9, 1), SERVICE[[#This Row],[Resources Role]])</f>
        <v>0</v>
      </c>
      <c r="Z1552" s="388">
        <f ca="1">COUNTIFS(OFFSET($F$10, 0, 0, ROW()-9, 1), SERVICE[[#This Row],[Resources Role]], OFFSET($H$10, 0, 0, ROW()-9, 1), SERVICE[[#This Row],[Booking]])</f>
        <v>0</v>
      </c>
    </row>
    <row r="1553" spans="1:26" x14ac:dyDescent="0.25">
      <c r="A1553" s="6" t="str">
        <f ca="1">no.</f>
        <v/>
      </c>
      <c r="E1553" s="4" t="str">
        <f ca="1">position</f>
        <v/>
      </c>
      <c r="J1553" s="318"/>
      <c r="M1553" s="4"/>
      <c r="O1553" s="6"/>
      <c r="Q1553" s="20"/>
      <c r="R1553" s="5" t="str">
        <f ca="1">score</f>
        <v/>
      </c>
      <c r="S1553" s="7" t="str">
        <f ca="1">rescore_svc</f>
        <v/>
      </c>
      <c r="U1553" s="11" t="str">
        <f ca="1">price</f>
        <v/>
      </c>
      <c r="V1553" s="4"/>
      <c r="Y1553" s="388">
        <f ca="1">COUNTIFS(OFFSET($B$10, 0, 0, ROW()-9, 1), SERVICE[[#This Row],[Employee ID]], OFFSET($F$10, 0, 0, ROW()-9, 1), SERVICE[[#This Row],[Resources Role]])</f>
        <v>0</v>
      </c>
      <c r="Z1553" s="388">
        <f ca="1">COUNTIFS(OFFSET($F$10, 0, 0, ROW()-9, 1), SERVICE[[#This Row],[Resources Role]], OFFSET($H$10, 0, 0, ROW()-9, 1), SERVICE[[#This Row],[Booking]])</f>
        <v>0</v>
      </c>
    </row>
    <row r="1554" spans="1:26" x14ac:dyDescent="0.25">
      <c r="A1554" s="6" t="str">
        <f ca="1">no.</f>
        <v/>
      </c>
      <c r="E1554" s="4" t="str">
        <f ca="1">position</f>
        <v/>
      </c>
      <c r="J1554" s="318"/>
      <c r="M1554" s="4"/>
      <c r="O1554" s="6"/>
      <c r="Q1554" s="20"/>
      <c r="R1554" s="5" t="str">
        <f ca="1">score</f>
        <v/>
      </c>
      <c r="S1554" s="7" t="str">
        <f ca="1">rescore_svc</f>
        <v/>
      </c>
      <c r="U1554" s="11" t="str">
        <f ca="1">price</f>
        <v/>
      </c>
      <c r="V1554" s="4"/>
      <c r="Y1554" s="388">
        <f ca="1">COUNTIFS(OFFSET($B$10, 0, 0, ROW()-9, 1), SERVICE[[#This Row],[Employee ID]], OFFSET($F$10, 0, 0, ROW()-9, 1), SERVICE[[#This Row],[Resources Role]])</f>
        <v>0</v>
      </c>
      <c r="Z1554" s="388">
        <f ca="1">COUNTIFS(OFFSET($F$10, 0, 0, ROW()-9, 1), SERVICE[[#This Row],[Resources Role]], OFFSET($H$10, 0, 0, ROW()-9, 1), SERVICE[[#This Row],[Booking]])</f>
        <v>0</v>
      </c>
    </row>
    <row r="1555" spans="1:26" x14ac:dyDescent="0.25">
      <c r="A1555" s="6" t="str">
        <f ca="1">no.</f>
        <v/>
      </c>
      <c r="E1555" s="4" t="str">
        <f ca="1">position</f>
        <v/>
      </c>
      <c r="J1555" s="318"/>
      <c r="M1555" s="4"/>
      <c r="O1555" s="6"/>
      <c r="Q1555" s="20"/>
      <c r="R1555" s="5" t="str">
        <f ca="1">score</f>
        <v/>
      </c>
      <c r="S1555" s="7" t="str">
        <f ca="1">rescore_svc</f>
        <v/>
      </c>
      <c r="U1555" s="11" t="str">
        <f ca="1">price</f>
        <v/>
      </c>
      <c r="V1555" s="4"/>
      <c r="Y1555" s="388">
        <f ca="1">COUNTIFS(OFFSET($B$10, 0, 0, ROW()-9, 1), SERVICE[[#This Row],[Employee ID]], OFFSET($F$10, 0, 0, ROW()-9, 1), SERVICE[[#This Row],[Resources Role]])</f>
        <v>0</v>
      </c>
      <c r="Z1555" s="388">
        <f ca="1">COUNTIFS(OFFSET($F$10, 0, 0, ROW()-9, 1), SERVICE[[#This Row],[Resources Role]], OFFSET($H$10, 0, 0, ROW()-9, 1), SERVICE[[#This Row],[Booking]])</f>
        <v>0</v>
      </c>
    </row>
    <row r="1556" spans="1:26" x14ac:dyDescent="0.25">
      <c r="A1556" s="6" t="str">
        <f ca="1">no.</f>
        <v/>
      </c>
      <c r="E1556" s="4" t="str">
        <f ca="1">position</f>
        <v/>
      </c>
      <c r="J1556" s="318"/>
      <c r="M1556" s="4"/>
      <c r="O1556" s="6"/>
      <c r="Q1556" s="20"/>
      <c r="R1556" s="5" t="str">
        <f ca="1">score</f>
        <v/>
      </c>
      <c r="S1556" s="7" t="str">
        <f ca="1">rescore_svc</f>
        <v/>
      </c>
      <c r="U1556" s="11" t="str">
        <f ca="1">price</f>
        <v/>
      </c>
      <c r="V1556" s="4"/>
      <c r="Y1556" s="388">
        <f ca="1">COUNTIFS(OFFSET($B$10, 0, 0, ROW()-9, 1), SERVICE[[#This Row],[Employee ID]], OFFSET($F$10, 0, 0, ROW()-9, 1), SERVICE[[#This Row],[Resources Role]])</f>
        <v>0</v>
      </c>
      <c r="Z1556" s="388">
        <f ca="1">COUNTIFS(OFFSET($F$10, 0, 0, ROW()-9, 1), SERVICE[[#This Row],[Resources Role]], OFFSET($H$10, 0, 0, ROW()-9, 1), SERVICE[[#This Row],[Booking]])</f>
        <v>0</v>
      </c>
    </row>
    <row r="1557" spans="1:26" x14ac:dyDescent="0.25">
      <c r="A1557" s="6" t="str">
        <f ca="1">no.</f>
        <v/>
      </c>
      <c r="E1557" s="4" t="str">
        <f ca="1">position</f>
        <v/>
      </c>
      <c r="J1557" s="318"/>
      <c r="M1557" s="4"/>
      <c r="O1557" s="6"/>
      <c r="Q1557" s="20"/>
      <c r="R1557" s="5" t="str">
        <f ca="1">score</f>
        <v/>
      </c>
      <c r="S1557" s="7" t="str">
        <f ca="1">rescore_svc</f>
        <v/>
      </c>
      <c r="U1557" s="11" t="str">
        <f ca="1">price</f>
        <v/>
      </c>
      <c r="V1557" s="4"/>
      <c r="Y1557" s="388">
        <f ca="1">COUNTIFS(OFFSET($B$10, 0, 0, ROW()-9, 1), SERVICE[[#This Row],[Employee ID]], OFFSET($F$10, 0, 0, ROW()-9, 1), SERVICE[[#This Row],[Resources Role]])</f>
        <v>0</v>
      </c>
      <c r="Z1557" s="388">
        <f ca="1">COUNTIFS(OFFSET($F$10, 0, 0, ROW()-9, 1), SERVICE[[#This Row],[Resources Role]], OFFSET($H$10, 0, 0, ROW()-9, 1), SERVICE[[#This Row],[Booking]])</f>
        <v>0</v>
      </c>
    </row>
    <row r="1558" spans="1:26" x14ac:dyDescent="0.25">
      <c r="A1558" s="6" t="str">
        <f ca="1">no.</f>
        <v/>
      </c>
      <c r="E1558" s="4" t="str">
        <f ca="1">position</f>
        <v/>
      </c>
      <c r="J1558" s="318"/>
      <c r="M1558" s="4"/>
      <c r="O1558" s="6"/>
      <c r="Q1558" s="20"/>
      <c r="R1558" s="5" t="str">
        <f ca="1">score</f>
        <v/>
      </c>
      <c r="S1558" s="7" t="str">
        <f ca="1">rescore_svc</f>
        <v/>
      </c>
      <c r="U1558" s="11" t="str">
        <f ca="1">price</f>
        <v/>
      </c>
      <c r="V1558" s="4"/>
      <c r="Y1558" s="388">
        <f ca="1">COUNTIFS(OFFSET($B$10, 0, 0, ROW()-9, 1), SERVICE[[#This Row],[Employee ID]], OFFSET($F$10, 0, 0, ROW()-9, 1), SERVICE[[#This Row],[Resources Role]])</f>
        <v>0</v>
      </c>
      <c r="Z1558" s="388">
        <f ca="1">COUNTIFS(OFFSET($F$10, 0, 0, ROW()-9, 1), SERVICE[[#This Row],[Resources Role]], OFFSET($H$10, 0, 0, ROW()-9, 1), SERVICE[[#This Row],[Booking]])</f>
        <v>0</v>
      </c>
    </row>
    <row r="1559" spans="1:26" x14ac:dyDescent="0.25">
      <c r="A1559" s="6" t="str">
        <f ca="1">no.</f>
        <v/>
      </c>
      <c r="E1559" s="4" t="str">
        <f ca="1">position</f>
        <v/>
      </c>
      <c r="J1559" s="318"/>
      <c r="M1559" s="4"/>
      <c r="O1559" s="6"/>
      <c r="Q1559" s="20"/>
      <c r="R1559" s="5" t="str">
        <f ca="1">score</f>
        <v/>
      </c>
      <c r="S1559" s="7" t="str">
        <f ca="1">rescore_svc</f>
        <v/>
      </c>
      <c r="U1559" s="11" t="str">
        <f ca="1">price</f>
        <v/>
      </c>
      <c r="V1559" s="4"/>
      <c r="Y1559" s="388">
        <f ca="1">COUNTIFS(OFFSET($B$10, 0, 0, ROW()-9, 1), SERVICE[[#This Row],[Employee ID]], OFFSET($F$10, 0, 0, ROW()-9, 1), SERVICE[[#This Row],[Resources Role]])</f>
        <v>0</v>
      </c>
      <c r="Z1559" s="388">
        <f ca="1">COUNTIFS(OFFSET($F$10, 0, 0, ROW()-9, 1), SERVICE[[#This Row],[Resources Role]], OFFSET($H$10, 0, 0, ROW()-9, 1), SERVICE[[#This Row],[Booking]])</f>
        <v>0</v>
      </c>
    </row>
    <row r="1560" spans="1:26" x14ac:dyDescent="0.25">
      <c r="A1560" s="6" t="str">
        <f ca="1">no.</f>
        <v/>
      </c>
      <c r="E1560" s="4" t="str">
        <f ca="1">position</f>
        <v/>
      </c>
      <c r="J1560" s="318"/>
      <c r="M1560" s="4"/>
      <c r="O1560" s="6"/>
      <c r="Q1560" s="20"/>
      <c r="R1560" s="5" t="str">
        <f ca="1">score</f>
        <v/>
      </c>
      <c r="S1560" s="7" t="str">
        <f ca="1">rescore_svc</f>
        <v/>
      </c>
      <c r="U1560" s="11" t="str">
        <f ca="1">price</f>
        <v/>
      </c>
      <c r="V1560" s="4"/>
      <c r="Y1560" s="388">
        <f ca="1">COUNTIFS(OFFSET($B$10, 0, 0, ROW()-9, 1), SERVICE[[#This Row],[Employee ID]], OFFSET($F$10, 0, 0, ROW()-9, 1), SERVICE[[#This Row],[Resources Role]])</f>
        <v>0</v>
      </c>
      <c r="Z1560" s="388">
        <f ca="1">COUNTIFS(OFFSET($F$10, 0, 0, ROW()-9, 1), SERVICE[[#This Row],[Resources Role]], OFFSET($H$10, 0, 0, ROW()-9, 1), SERVICE[[#This Row],[Booking]])</f>
        <v>0</v>
      </c>
    </row>
    <row r="1561" spans="1:26" x14ac:dyDescent="0.25">
      <c r="A1561" s="6" t="str">
        <f ca="1">no.</f>
        <v/>
      </c>
      <c r="E1561" s="4" t="str">
        <f ca="1">position</f>
        <v/>
      </c>
      <c r="J1561" s="318"/>
      <c r="M1561" s="4"/>
      <c r="O1561" s="6"/>
      <c r="Q1561" s="20"/>
      <c r="R1561" s="5" t="str">
        <f ca="1">score</f>
        <v/>
      </c>
      <c r="S1561" s="7" t="str">
        <f ca="1">rescore_svc</f>
        <v/>
      </c>
      <c r="U1561" s="11" t="str">
        <f ca="1">price</f>
        <v/>
      </c>
      <c r="V1561" s="4"/>
      <c r="Y1561" s="388">
        <f ca="1">COUNTIFS(OFFSET($B$10, 0, 0, ROW()-9, 1), SERVICE[[#This Row],[Employee ID]], OFFSET($F$10, 0, 0, ROW()-9, 1), SERVICE[[#This Row],[Resources Role]])</f>
        <v>0</v>
      </c>
      <c r="Z1561" s="388">
        <f ca="1">COUNTIFS(OFFSET($F$10, 0, 0, ROW()-9, 1), SERVICE[[#This Row],[Resources Role]], OFFSET($H$10, 0, 0, ROW()-9, 1), SERVICE[[#This Row],[Booking]])</f>
        <v>0</v>
      </c>
    </row>
    <row r="1562" spans="1:26" x14ac:dyDescent="0.25">
      <c r="A1562" s="6" t="str">
        <f ca="1">no.</f>
        <v/>
      </c>
      <c r="E1562" s="4" t="str">
        <f ca="1">position</f>
        <v/>
      </c>
      <c r="J1562" s="318"/>
      <c r="M1562" s="4"/>
      <c r="O1562" s="6"/>
      <c r="Q1562" s="20"/>
      <c r="R1562" s="5" t="str">
        <f ca="1">score</f>
        <v/>
      </c>
      <c r="S1562" s="7" t="str">
        <f ca="1">rescore_svc</f>
        <v/>
      </c>
      <c r="U1562" s="11" t="str">
        <f ca="1">price</f>
        <v/>
      </c>
      <c r="V1562" s="4"/>
      <c r="Y1562" s="388">
        <f ca="1">COUNTIFS(OFFSET($B$10, 0, 0, ROW()-9, 1), SERVICE[[#This Row],[Employee ID]], OFFSET($F$10, 0, 0, ROW()-9, 1), SERVICE[[#This Row],[Resources Role]])</f>
        <v>0</v>
      </c>
      <c r="Z1562" s="388">
        <f ca="1">COUNTIFS(OFFSET($F$10, 0, 0, ROW()-9, 1), SERVICE[[#This Row],[Resources Role]], OFFSET($H$10, 0, 0, ROW()-9, 1), SERVICE[[#This Row],[Booking]])</f>
        <v>0</v>
      </c>
    </row>
    <row r="1563" spans="1:26" x14ac:dyDescent="0.25">
      <c r="A1563" s="6" t="str">
        <f ca="1">no.</f>
        <v/>
      </c>
      <c r="E1563" s="4" t="str">
        <f ca="1">position</f>
        <v/>
      </c>
      <c r="J1563" s="318"/>
      <c r="M1563" s="4"/>
      <c r="O1563" s="6"/>
      <c r="Q1563" s="20"/>
      <c r="R1563" s="5" t="str">
        <f ca="1">score</f>
        <v/>
      </c>
      <c r="S1563" s="7" t="str">
        <f ca="1">rescore_svc</f>
        <v/>
      </c>
      <c r="U1563" s="11" t="str">
        <f ca="1">price</f>
        <v/>
      </c>
      <c r="V1563" s="4"/>
      <c r="Y1563" s="388">
        <f ca="1">COUNTIFS(OFFSET($B$10, 0, 0, ROW()-9, 1), SERVICE[[#This Row],[Employee ID]], OFFSET($F$10, 0, 0, ROW()-9, 1), SERVICE[[#This Row],[Resources Role]])</f>
        <v>0</v>
      </c>
      <c r="Z1563" s="388">
        <f ca="1">COUNTIFS(OFFSET($F$10, 0, 0, ROW()-9, 1), SERVICE[[#This Row],[Resources Role]], OFFSET($H$10, 0, 0, ROW()-9, 1), SERVICE[[#This Row],[Booking]])</f>
        <v>0</v>
      </c>
    </row>
    <row r="1564" spans="1:26" x14ac:dyDescent="0.25">
      <c r="A1564" s="6" t="str">
        <f ca="1">no.</f>
        <v/>
      </c>
      <c r="E1564" s="4" t="str">
        <f ca="1">position</f>
        <v/>
      </c>
      <c r="J1564" s="318"/>
      <c r="M1564" s="4"/>
      <c r="O1564" s="6"/>
      <c r="Q1564" s="20"/>
      <c r="R1564" s="5" t="str">
        <f ca="1">score</f>
        <v/>
      </c>
      <c r="S1564" s="7" t="str">
        <f ca="1">rescore_svc</f>
        <v/>
      </c>
      <c r="U1564" s="11" t="str">
        <f ca="1">price</f>
        <v/>
      </c>
      <c r="V1564" s="4"/>
      <c r="Y1564" s="388">
        <f ca="1">COUNTIFS(OFFSET($B$10, 0, 0, ROW()-9, 1), SERVICE[[#This Row],[Employee ID]], OFFSET($F$10, 0, 0, ROW()-9, 1), SERVICE[[#This Row],[Resources Role]])</f>
        <v>0</v>
      </c>
      <c r="Z1564" s="388">
        <f ca="1">COUNTIFS(OFFSET($F$10, 0, 0, ROW()-9, 1), SERVICE[[#This Row],[Resources Role]], OFFSET($H$10, 0, 0, ROW()-9, 1), SERVICE[[#This Row],[Booking]])</f>
        <v>0</v>
      </c>
    </row>
    <row r="1565" spans="1:26" x14ac:dyDescent="0.25">
      <c r="A1565" s="6" t="str">
        <f ca="1">no.</f>
        <v/>
      </c>
      <c r="E1565" s="4" t="str">
        <f ca="1">position</f>
        <v/>
      </c>
      <c r="J1565" s="318"/>
      <c r="M1565" s="4"/>
      <c r="O1565" s="6"/>
      <c r="Q1565" s="20"/>
      <c r="R1565" s="5" t="str">
        <f ca="1">score</f>
        <v/>
      </c>
      <c r="S1565" s="7" t="str">
        <f ca="1">rescore_svc</f>
        <v/>
      </c>
      <c r="U1565" s="11" t="str">
        <f ca="1">price</f>
        <v/>
      </c>
      <c r="V1565" s="4"/>
      <c r="Y1565" s="388">
        <f ca="1">COUNTIFS(OFFSET($B$10, 0, 0, ROW()-9, 1), SERVICE[[#This Row],[Employee ID]], OFFSET($F$10, 0, 0, ROW()-9, 1), SERVICE[[#This Row],[Resources Role]])</f>
        <v>0</v>
      </c>
      <c r="Z1565" s="388">
        <f ca="1">COUNTIFS(OFFSET($F$10, 0, 0, ROW()-9, 1), SERVICE[[#This Row],[Resources Role]], OFFSET($H$10, 0, 0, ROW()-9, 1), SERVICE[[#This Row],[Booking]])</f>
        <v>0</v>
      </c>
    </row>
    <row r="1566" spans="1:26" x14ac:dyDescent="0.25">
      <c r="A1566" s="6" t="str">
        <f ca="1">no.</f>
        <v/>
      </c>
      <c r="E1566" s="4" t="str">
        <f ca="1">position</f>
        <v/>
      </c>
      <c r="J1566" s="318"/>
      <c r="M1566" s="4"/>
      <c r="O1566" s="6"/>
      <c r="Q1566" s="20"/>
      <c r="R1566" s="5" t="str">
        <f ca="1">score</f>
        <v/>
      </c>
      <c r="S1566" s="7" t="str">
        <f ca="1">rescore_svc</f>
        <v/>
      </c>
      <c r="U1566" s="11" t="str">
        <f ca="1">price</f>
        <v/>
      </c>
      <c r="V1566" s="4"/>
      <c r="Y1566" s="388">
        <f ca="1">COUNTIFS(OFFSET($B$10, 0, 0, ROW()-9, 1), SERVICE[[#This Row],[Employee ID]], OFFSET($F$10, 0, 0, ROW()-9, 1), SERVICE[[#This Row],[Resources Role]])</f>
        <v>0</v>
      </c>
      <c r="Z1566" s="388">
        <f ca="1">COUNTIFS(OFFSET($F$10, 0, 0, ROW()-9, 1), SERVICE[[#This Row],[Resources Role]], OFFSET($H$10, 0, 0, ROW()-9, 1), SERVICE[[#This Row],[Booking]])</f>
        <v>0</v>
      </c>
    </row>
    <row r="1567" spans="1:26" x14ac:dyDescent="0.25">
      <c r="A1567" s="6" t="str">
        <f ca="1">no.</f>
        <v/>
      </c>
      <c r="E1567" s="4" t="str">
        <f ca="1">position</f>
        <v/>
      </c>
      <c r="J1567" s="318"/>
      <c r="M1567" s="4"/>
      <c r="O1567" s="6"/>
      <c r="Q1567" s="20"/>
      <c r="R1567" s="5" t="str">
        <f ca="1">score</f>
        <v/>
      </c>
      <c r="S1567" s="7" t="str">
        <f ca="1">rescore_svc</f>
        <v/>
      </c>
      <c r="U1567" s="11" t="str">
        <f ca="1">price</f>
        <v/>
      </c>
      <c r="V1567" s="4"/>
      <c r="Y1567" s="388">
        <f ca="1">COUNTIFS(OFFSET($B$10, 0, 0, ROW()-9, 1), SERVICE[[#This Row],[Employee ID]], OFFSET($F$10, 0, 0, ROW()-9, 1), SERVICE[[#This Row],[Resources Role]])</f>
        <v>0</v>
      </c>
      <c r="Z1567" s="388">
        <f ca="1">COUNTIFS(OFFSET($F$10, 0, 0, ROW()-9, 1), SERVICE[[#This Row],[Resources Role]], OFFSET($H$10, 0, 0, ROW()-9, 1), SERVICE[[#This Row],[Booking]])</f>
        <v>0</v>
      </c>
    </row>
    <row r="1568" spans="1:26" x14ac:dyDescent="0.25">
      <c r="A1568" s="6" t="str">
        <f ca="1">no.</f>
        <v/>
      </c>
      <c r="E1568" s="4" t="str">
        <f ca="1">position</f>
        <v/>
      </c>
      <c r="J1568" s="318"/>
      <c r="M1568" s="4"/>
      <c r="O1568" s="6"/>
      <c r="Q1568" s="20"/>
      <c r="R1568" s="5" t="str">
        <f ca="1">score</f>
        <v/>
      </c>
      <c r="S1568" s="7" t="str">
        <f ca="1">rescore_svc</f>
        <v/>
      </c>
      <c r="U1568" s="11" t="str">
        <f ca="1">price</f>
        <v/>
      </c>
      <c r="V1568" s="4"/>
      <c r="Y1568" s="388">
        <f ca="1">COUNTIFS(OFFSET($B$10, 0, 0, ROW()-9, 1), SERVICE[[#This Row],[Employee ID]], OFFSET($F$10, 0, 0, ROW()-9, 1), SERVICE[[#This Row],[Resources Role]])</f>
        <v>0</v>
      </c>
      <c r="Z1568" s="388">
        <f ca="1">COUNTIFS(OFFSET($F$10, 0, 0, ROW()-9, 1), SERVICE[[#This Row],[Resources Role]], OFFSET($H$10, 0, 0, ROW()-9, 1), SERVICE[[#This Row],[Booking]])</f>
        <v>0</v>
      </c>
    </row>
    <row r="1569" spans="1:26" x14ac:dyDescent="0.25">
      <c r="A1569" s="6" t="str">
        <f ca="1">no.</f>
        <v/>
      </c>
      <c r="E1569" s="4" t="str">
        <f ca="1">position</f>
        <v/>
      </c>
      <c r="J1569" s="318"/>
      <c r="M1569" s="4"/>
      <c r="O1569" s="6"/>
      <c r="Q1569" s="20"/>
      <c r="R1569" s="5" t="str">
        <f ca="1">score</f>
        <v/>
      </c>
      <c r="S1569" s="7" t="str">
        <f ca="1">rescore_svc</f>
        <v/>
      </c>
      <c r="U1569" s="11" t="str">
        <f ca="1">price</f>
        <v/>
      </c>
      <c r="V1569" s="4"/>
      <c r="Y1569" s="388">
        <f ca="1">COUNTIFS(OFFSET($B$10, 0, 0, ROW()-9, 1), SERVICE[[#This Row],[Employee ID]], OFFSET($F$10, 0, 0, ROW()-9, 1), SERVICE[[#This Row],[Resources Role]])</f>
        <v>0</v>
      </c>
      <c r="Z1569" s="388">
        <f ca="1">COUNTIFS(OFFSET($F$10, 0, 0, ROW()-9, 1), SERVICE[[#This Row],[Resources Role]], OFFSET($H$10, 0, 0, ROW()-9, 1), SERVICE[[#This Row],[Booking]])</f>
        <v>0</v>
      </c>
    </row>
    <row r="1570" spans="1:26" x14ac:dyDescent="0.25">
      <c r="A1570" s="6" t="str">
        <f ca="1">no.</f>
        <v/>
      </c>
      <c r="E1570" s="4" t="str">
        <f ca="1">position</f>
        <v/>
      </c>
      <c r="J1570" s="318"/>
      <c r="M1570" s="4"/>
      <c r="O1570" s="6"/>
      <c r="Q1570" s="20"/>
      <c r="R1570" s="5" t="str">
        <f ca="1">score</f>
        <v/>
      </c>
      <c r="S1570" s="7" t="str">
        <f ca="1">rescore_svc</f>
        <v/>
      </c>
      <c r="U1570" s="11" t="str">
        <f ca="1">price</f>
        <v/>
      </c>
      <c r="V1570" s="4"/>
      <c r="Y1570" s="388">
        <f ca="1">COUNTIFS(OFFSET($B$10, 0, 0, ROW()-9, 1), SERVICE[[#This Row],[Employee ID]], OFFSET($F$10, 0, 0, ROW()-9, 1), SERVICE[[#This Row],[Resources Role]])</f>
        <v>0</v>
      </c>
      <c r="Z1570" s="388">
        <f ca="1">COUNTIFS(OFFSET($F$10, 0, 0, ROW()-9, 1), SERVICE[[#This Row],[Resources Role]], OFFSET($H$10, 0, 0, ROW()-9, 1), SERVICE[[#This Row],[Booking]])</f>
        <v>0</v>
      </c>
    </row>
    <row r="1571" spans="1:26" x14ac:dyDescent="0.25">
      <c r="A1571" s="6" t="str">
        <f ca="1">no.</f>
        <v/>
      </c>
      <c r="E1571" s="4" t="str">
        <f ca="1">position</f>
        <v/>
      </c>
      <c r="J1571" s="318"/>
      <c r="M1571" s="4"/>
      <c r="O1571" s="6"/>
      <c r="Q1571" s="20"/>
      <c r="R1571" s="5" t="str">
        <f ca="1">score</f>
        <v/>
      </c>
      <c r="S1571" s="7" t="str">
        <f ca="1">rescore_svc</f>
        <v/>
      </c>
      <c r="U1571" s="11" t="str">
        <f ca="1">price</f>
        <v/>
      </c>
      <c r="V1571" s="4"/>
      <c r="Y1571" s="388">
        <f ca="1">COUNTIFS(OFFSET($B$10, 0, 0, ROW()-9, 1), SERVICE[[#This Row],[Employee ID]], OFFSET($F$10, 0, 0, ROW()-9, 1), SERVICE[[#This Row],[Resources Role]])</f>
        <v>0</v>
      </c>
      <c r="Z1571" s="388">
        <f ca="1">COUNTIFS(OFFSET($F$10, 0, 0, ROW()-9, 1), SERVICE[[#This Row],[Resources Role]], OFFSET($H$10, 0, 0, ROW()-9, 1), SERVICE[[#This Row],[Booking]])</f>
        <v>0</v>
      </c>
    </row>
    <row r="1572" spans="1:26" x14ac:dyDescent="0.25">
      <c r="A1572" s="6" t="str">
        <f ca="1">no.</f>
        <v/>
      </c>
      <c r="E1572" s="4" t="str">
        <f ca="1">position</f>
        <v/>
      </c>
      <c r="J1572" s="318"/>
      <c r="M1572" s="4"/>
      <c r="O1572" s="6"/>
      <c r="Q1572" s="20"/>
      <c r="R1572" s="5" t="str">
        <f ca="1">score</f>
        <v/>
      </c>
      <c r="S1572" s="7" t="str">
        <f ca="1">rescore_svc</f>
        <v/>
      </c>
      <c r="U1572" s="11" t="str">
        <f ca="1">price</f>
        <v/>
      </c>
      <c r="V1572" s="4"/>
      <c r="Y1572" s="388">
        <f ca="1">COUNTIFS(OFFSET($B$10, 0, 0, ROW()-9, 1), SERVICE[[#This Row],[Employee ID]], OFFSET($F$10, 0, 0, ROW()-9, 1), SERVICE[[#This Row],[Resources Role]])</f>
        <v>0</v>
      </c>
      <c r="Z1572" s="388">
        <f ca="1">COUNTIFS(OFFSET($F$10, 0, 0, ROW()-9, 1), SERVICE[[#This Row],[Resources Role]], OFFSET($H$10, 0, 0, ROW()-9, 1), SERVICE[[#This Row],[Booking]])</f>
        <v>0</v>
      </c>
    </row>
    <row r="1573" spans="1:26" x14ac:dyDescent="0.25">
      <c r="A1573" s="6" t="str">
        <f ca="1">no.</f>
        <v/>
      </c>
      <c r="E1573" s="4" t="str">
        <f ca="1">position</f>
        <v/>
      </c>
      <c r="J1573" s="318"/>
      <c r="M1573" s="4"/>
      <c r="O1573" s="6"/>
      <c r="Q1573" s="20"/>
      <c r="R1573" s="5" t="str">
        <f ca="1">score</f>
        <v/>
      </c>
      <c r="S1573" s="7" t="str">
        <f ca="1">rescore_svc</f>
        <v/>
      </c>
      <c r="U1573" s="11" t="str">
        <f ca="1">price</f>
        <v/>
      </c>
      <c r="V1573" s="4"/>
      <c r="Y1573" s="388">
        <f ca="1">COUNTIFS(OFFSET($B$10, 0, 0, ROW()-9, 1), SERVICE[[#This Row],[Employee ID]], OFFSET($F$10, 0, 0, ROW()-9, 1), SERVICE[[#This Row],[Resources Role]])</f>
        <v>0</v>
      </c>
      <c r="Z1573" s="388">
        <f ca="1">COUNTIFS(OFFSET($F$10, 0, 0, ROW()-9, 1), SERVICE[[#This Row],[Resources Role]], OFFSET($H$10, 0, 0, ROW()-9, 1), SERVICE[[#This Row],[Booking]])</f>
        <v>0</v>
      </c>
    </row>
    <row r="1574" spans="1:26" x14ac:dyDescent="0.25">
      <c r="A1574" s="6" t="str">
        <f ca="1">no.</f>
        <v/>
      </c>
      <c r="E1574" s="4" t="str">
        <f ca="1">position</f>
        <v/>
      </c>
      <c r="J1574" s="318"/>
      <c r="M1574" s="4"/>
      <c r="O1574" s="6"/>
      <c r="Q1574" s="20"/>
      <c r="R1574" s="5" t="str">
        <f ca="1">score</f>
        <v/>
      </c>
      <c r="S1574" s="7" t="str">
        <f ca="1">rescore_svc</f>
        <v/>
      </c>
      <c r="U1574" s="11" t="str">
        <f ca="1">price</f>
        <v/>
      </c>
      <c r="V1574" s="4"/>
      <c r="Y1574" s="388">
        <f ca="1">COUNTIFS(OFFSET($B$10, 0, 0, ROW()-9, 1), SERVICE[[#This Row],[Employee ID]], OFFSET($F$10, 0, 0, ROW()-9, 1), SERVICE[[#This Row],[Resources Role]])</f>
        <v>0</v>
      </c>
      <c r="Z1574" s="388">
        <f ca="1">COUNTIFS(OFFSET($F$10, 0, 0, ROW()-9, 1), SERVICE[[#This Row],[Resources Role]], OFFSET($H$10, 0, 0, ROW()-9, 1), SERVICE[[#This Row],[Booking]])</f>
        <v>0</v>
      </c>
    </row>
    <row r="1575" spans="1:26" x14ac:dyDescent="0.25">
      <c r="A1575" s="6" t="str">
        <f ca="1">no.</f>
        <v/>
      </c>
      <c r="E1575" s="4" t="str">
        <f ca="1">position</f>
        <v/>
      </c>
      <c r="J1575" s="318"/>
      <c r="M1575" s="4"/>
      <c r="O1575" s="6"/>
      <c r="Q1575" s="20"/>
      <c r="R1575" s="5" t="str">
        <f ca="1">score</f>
        <v/>
      </c>
      <c r="S1575" s="7" t="str">
        <f ca="1">rescore_svc</f>
        <v/>
      </c>
      <c r="U1575" s="11" t="str">
        <f ca="1">price</f>
        <v/>
      </c>
      <c r="V1575" s="4"/>
      <c r="Y1575" s="388">
        <f ca="1">COUNTIFS(OFFSET($B$10, 0, 0, ROW()-9, 1), SERVICE[[#This Row],[Employee ID]], OFFSET($F$10, 0, 0, ROW()-9, 1), SERVICE[[#This Row],[Resources Role]])</f>
        <v>0</v>
      </c>
      <c r="Z1575" s="388">
        <f ca="1">COUNTIFS(OFFSET($F$10, 0, 0, ROW()-9, 1), SERVICE[[#This Row],[Resources Role]], OFFSET($H$10, 0, 0, ROW()-9, 1), SERVICE[[#This Row],[Booking]])</f>
        <v>0</v>
      </c>
    </row>
    <row r="1576" spans="1:26" x14ac:dyDescent="0.25">
      <c r="A1576" s="6" t="str">
        <f ca="1">no.</f>
        <v/>
      </c>
      <c r="E1576" s="4" t="str">
        <f ca="1">position</f>
        <v/>
      </c>
      <c r="J1576" s="318"/>
      <c r="M1576" s="4"/>
      <c r="O1576" s="6"/>
      <c r="Q1576" s="20"/>
      <c r="R1576" s="5" t="str">
        <f ca="1">score</f>
        <v/>
      </c>
      <c r="S1576" s="7" t="str">
        <f ca="1">rescore_svc</f>
        <v/>
      </c>
      <c r="U1576" s="11" t="str">
        <f ca="1">price</f>
        <v/>
      </c>
      <c r="V1576" s="4"/>
      <c r="Y1576" s="388">
        <f ca="1">COUNTIFS(OFFSET($B$10, 0, 0, ROW()-9, 1), SERVICE[[#This Row],[Employee ID]], OFFSET($F$10, 0, 0, ROW()-9, 1), SERVICE[[#This Row],[Resources Role]])</f>
        <v>0</v>
      </c>
      <c r="Z1576" s="388">
        <f ca="1">COUNTIFS(OFFSET($F$10, 0, 0, ROW()-9, 1), SERVICE[[#This Row],[Resources Role]], OFFSET($H$10, 0, 0, ROW()-9, 1), SERVICE[[#This Row],[Booking]])</f>
        <v>0</v>
      </c>
    </row>
    <row r="1577" spans="1:26" x14ac:dyDescent="0.25">
      <c r="A1577" s="6" t="str">
        <f ca="1">no.</f>
        <v/>
      </c>
      <c r="E1577" s="4" t="str">
        <f ca="1">position</f>
        <v/>
      </c>
      <c r="J1577" s="318"/>
      <c r="M1577" s="4"/>
      <c r="O1577" s="6"/>
      <c r="Q1577" s="20"/>
      <c r="R1577" s="5" t="str">
        <f ca="1">score</f>
        <v/>
      </c>
      <c r="S1577" s="7" t="str">
        <f ca="1">rescore_svc</f>
        <v/>
      </c>
      <c r="U1577" s="11" t="str">
        <f ca="1">price</f>
        <v/>
      </c>
      <c r="V1577" s="4"/>
      <c r="Y1577" s="388">
        <f ca="1">COUNTIFS(OFFSET($B$10, 0, 0, ROW()-9, 1), SERVICE[[#This Row],[Employee ID]], OFFSET($F$10, 0, 0, ROW()-9, 1), SERVICE[[#This Row],[Resources Role]])</f>
        <v>0</v>
      </c>
      <c r="Z1577" s="388">
        <f ca="1">COUNTIFS(OFFSET($F$10, 0, 0, ROW()-9, 1), SERVICE[[#This Row],[Resources Role]], OFFSET($H$10, 0, 0, ROW()-9, 1), SERVICE[[#This Row],[Booking]])</f>
        <v>0</v>
      </c>
    </row>
    <row r="1578" spans="1:26" x14ac:dyDescent="0.25">
      <c r="A1578" s="6" t="str">
        <f ca="1">no.</f>
        <v/>
      </c>
      <c r="E1578" s="4" t="str">
        <f ca="1">position</f>
        <v/>
      </c>
      <c r="J1578" s="318"/>
      <c r="M1578" s="4"/>
      <c r="O1578" s="6"/>
      <c r="Q1578" s="20"/>
      <c r="R1578" s="5" t="str">
        <f ca="1">score</f>
        <v/>
      </c>
      <c r="S1578" s="7" t="str">
        <f ca="1">rescore_svc</f>
        <v/>
      </c>
      <c r="U1578" s="11" t="str">
        <f ca="1">price</f>
        <v/>
      </c>
      <c r="V1578" s="4"/>
      <c r="Y1578" s="388">
        <f ca="1">COUNTIFS(OFFSET($B$10, 0, 0, ROW()-9, 1), SERVICE[[#This Row],[Employee ID]], OFFSET($F$10, 0, 0, ROW()-9, 1), SERVICE[[#This Row],[Resources Role]])</f>
        <v>0</v>
      </c>
      <c r="Z1578" s="388">
        <f ca="1">COUNTIFS(OFFSET($F$10, 0, 0, ROW()-9, 1), SERVICE[[#This Row],[Resources Role]], OFFSET($H$10, 0, 0, ROW()-9, 1), SERVICE[[#This Row],[Booking]])</f>
        <v>0</v>
      </c>
    </row>
    <row r="1579" spans="1:26" x14ac:dyDescent="0.25">
      <c r="A1579" s="6" t="str">
        <f ca="1">no.</f>
        <v/>
      </c>
      <c r="E1579" s="4" t="str">
        <f ca="1">position</f>
        <v/>
      </c>
      <c r="J1579" s="318"/>
      <c r="M1579" s="4"/>
      <c r="O1579" s="6"/>
      <c r="Q1579" s="20"/>
      <c r="R1579" s="5" t="str">
        <f ca="1">score</f>
        <v/>
      </c>
      <c r="S1579" s="7" t="str">
        <f ca="1">rescore_svc</f>
        <v/>
      </c>
      <c r="U1579" s="11" t="str">
        <f ca="1">price</f>
        <v/>
      </c>
      <c r="V1579" s="4"/>
      <c r="Y1579" s="388">
        <f ca="1">COUNTIFS(OFFSET($B$10, 0, 0, ROW()-9, 1), SERVICE[[#This Row],[Employee ID]], OFFSET($F$10, 0, 0, ROW()-9, 1), SERVICE[[#This Row],[Resources Role]])</f>
        <v>0</v>
      </c>
      <c r="Z1579" s="388">
        <f ca="1">COUNTIFS(OFFSET($F$10, 0, 0, ROW()-9, 1), SERVICE[[#This Row],[Resources Role]], OFFSET($H$10, 0, 0, ROW()-9, 1), SERVICE[[#This Row],[Booking]])</f>
        <v>0</v>
      </c>
    </row>
    <row r="1580" spans="1:26" x14ac:dyDescent="0.25">
      <c r="A1580" s="6" t="str">
        <f ca="1">no.</f>
        <v/>
      </c>
      <c r="E1580" s="4" t="str">
        <f ca="1">position</f>
        <v/>
      </c>
      <c r="J1580" s="318"/>
      <c r="M1580" s="4"/>
      <c r="O1580" s="6"/>
      <c r="Q1580" s="20"/>
      <c r="R1580" s="5" t="str">
        <f ca="1">score</f>
        <v/>
      </c>
      <c r="S1580" s="7" t="str">
        <f ca="1">rescore_svc</f>
        <v/>
      </c>
      <c r="U1580" s="11" t="str">
        <f ca="1">price</f>
        <v/>
      </c>
      <c r="V1580" s="4"/>
      <c r="Y1580" s="388">
        <f ca="1">COUNTIFS(OFFSET($B$10, 0, 0, ROW()-9, 1), SERVICE[[#This Row],[Employee ID]], OFFSET($F$10, 0, 0, ROW()-9, 1), SERVICE[[#This Row],[Resources Role]])</f>
        <v>0</v>
      </c>
      <c r="Z1580" s="388">
        <f ca="1">COUNTIFS(OFFSET($F$10, 0, 0, ROW()-9, 1), SERVICE[[#This Row],[Resources Role]], OFFSET($H$10, 0, 0, ROW()-9, 1), SERVICE[[#This Row],[Booking]])</f>
        <v>0</v>
      </c>
    </row>
    <row r="1581" spans="1:26" x14ac:dyDescent="0.25">
      <c r="A1581" s="6" t="str">
        <f ca="1">no.</f>
        <v/>
      </c>
      <c r="E1581" s="4" t="str">
        <f ca="1">position</f>
        <v/>
      </c>
      <c r="J1581" s="318"/>
      <c r="M1581" s="4"/>
      <c r="O1581" s="6"/>
      <c r="Q1581" s="20"/>
      <c r="R1581" s="5" t="str">
        <f ca="1">score</f>
        <v/>
      </c>
      <c r="S1581" s="7" t="str">
        <f ca="1">rescore_svc</f>
        <v/>
      </c>
      <c r="U1581" s="11" t="str">
        <f ca="1">price</f>
        <v/>
      </c>
      <c r="V1581" s="4"/>
      <c r="Y1581" s="388">
        <f ca="1">COUNTIFS(OFFSET($B$10, 0, 0, ROW()-9, 1), SERVICE[[#This Row],[Employee ID]], OFFSET($F$10, 0, 0, ROW()-9, 1), SERVICE[[#This Row],[Resources Role]])</f>
        <v>0</v>
      </c>
      <c r="Z1581" s="388">
        <f ca="1">COUNTIFS(OFFSET($F$10, 0, 0, ROW()-9, 1), SERVICE[[#This Row],[Resources Role]], OFFSET($H$10, 0, 0, ROW()-9, 1), SERVICE[[#This Row],[Booking]])</f>
        <v>0</v>
      </c>
    </row>
    <row r="1582" spans="1:26" x14ac:dyDescent="0.25">
      <c r="A1582" s="6" t="str">
        <f ca="1">no.</f>
        <v/>
      </c>
      <c r="E1582" s="4" t="str">
        <f ca="1">position</f>
        <v/>
      </c>
      <c r="J1582" s="318"/>
      <c r="M1582" s="4"/>
      <c r="O1582" s="6"/>
      <c r="Q1582" s="20"/>
      <c r="R1582" s="5" t="str">
        <f ca="1">score</f>
        <v/>
      </c>
      <c r="S1582" s="7" t="str">
        <f ca="1">rescore_svc</f>
        <v/>
      </c>
      <c r="U1582" s="11" t="str">
        <f ca="1">price</f>
        <v/>
      </c>
      <c r="V1582" s="4"/>
      <c r="Y1582" s="388">
        <f ca="1">COUNTIFS(OFFSET($B$10, 0, 0, ROW()-9, 1), SERVICE[[#This Row],[Employee ID]], OFFSET($F$10, 0, 0, ROW()-9, 1), SERVICE[[#This Row],[Resources Role]])</f>
        <v>0</v>
      </c>
      <c r="Z1582" s="388">
        <f ca="1">COUNTIFS(OFFSET($F$10, 0, 0, ROW()-9, 1), SERVICE[[#This Row],[Resources Role]], OFFSET($H$10, 0, 0, ROW()-9, 1), SERVICE[[#This Row],[Booking]])</f>
        <v>0</v>
      </c>
    </row>
    <row r="1583" spans="1:26" x14ac:dyDescent="0.25">
      <c r="A1583" s="6" t="str">
        <f ca="1">no.</f>
        <v/>
      </c>
      <c r="E1583" s="4" t="str">
        <f ca="1">position</f>
        <v/>
      </c>
      <c r="J1583" s="318"/>
      <c r="M1583" s="4"/>
      <c r="O1583" s="6"/>
      <c r="Q1583" s="20"/>
      <c r="R1583" s="5" t="str">
        <f ca="1">score</f>
        <v/>
      </c>
      <c r="S1583" s="7" t="str">
        <f ca="1">rescore_svc</f>
        <v/>
      </c>
      <c r="U1583" s="11" t="str">
        <f ca="1">price</f>
        <v/>
      </c>
      <c r="V1583" s="4"/>
      <c r="Y1583" s="388">
        <f ca="1">COUNTIFS(OFFSET($B$10, 0, 0, ROW()-9, 1), SERVICE[[#This Row],[Employee ID]], OFFSET($F$10, 0, 0, ROW()-9, 1), SERVICE[[#This Row],[Resources Role]])</f>
        <v>0</v>
      </c>
      <c r="Z1583" s="388">
        <f ca="1">COUNTIFS(OFFSET($F$10, 0, 0, ROW()-9, 1), SERVICE[[#This Row],[Resources Role]], OFFSET($H$10, 0, 0, ROW()-9, 1), SERVICE[[#This Row],[Booking]])</f>
        <v>0</v>
      </c>
    </row>
    <row r="1584" spans="1:26" x14ac:dyDescent="0.25">
      <c r="A1584" s="6" t="str">
        <f ca="1">no.</f>
        <v/>
      </c>
      <c r="E1584" s="4" t="str">
        <f ca="1">position</f>
        <v/>
      </c>
      <c r="J1584" s="318"/>
      <c r="M1584" s="4"/>
      <c r="O1584" s="6"/>
      <c r="Q1584" s="20"/>
      <c r="R1584" s="5" t="str">
        <f ca="1">score</f>
        <v/>
      </c>
      <c r="S1584" s="7" t="str">
        <f ca="1">rescore_svc</f>
        <v/>
      </c>
      <c r="U1584" s="11" t="str">
        <f ca="1">price</f>
        <v/>
      </c>
      <c r="V1584" s="4"/>
      <c r="Y1584" s="388">
        <f ca="1">COUNTIFS(OFFSET($B$10, 0, 0, ROW()-9, 1), SERVICE[[#This Row],[Employee ID]], OFFSET($F$10, 0, 0, ROW()-9, 1), SERVICE[[#This Row],[Resources Role]])</f>
        <v>0</v>
      </c>
      <c r="Z1584" s="388">
        <f ca="1">COUNTIFS(OFFSET($F$10, 0, 0, ROW()-9, 1), SERVICE[[#This Row],[Resources Role]], OFFSET($H$10, 0, 0, ROW()-9, 1), SERVICE[[#This Row],[Booking]])</f>
        <v>0</v>
      </c>
    </row>
    <row r="1585" spans="1:26" x14ac:dyDescent="0.25">
      <c r="A1585" s="6" t="str">
        <f ca="1">no.</f>
        <v/>
      </c>
      <c r="E1585" s="4" t="str">
        <f ca="1">position</f>
        <v/>
      </c>
      <c r="J1585" s="318"/>
      <c r="M1585" s="4"/>
      <c r="O1585" s="6"/>
      <c r="Q1585" s="20"/>
      <c r="R1585" s="5" t="str">
        <f ca="1">score</f>
        <v/>
      </c>
      <c r="S1585" s="7" t="str">
        <f ca="1">rescore_svc</f>
        <v/>
      </c>
      <c r="U1585" s="11" t="str">
        <f ca="1">price</f>
        <v/>
      </c>
      <c r="V1585" s="4"/>
      <c r="Y1585" s="388">
        <f ca="1">COUNTIFS(OFFSET($B$10, 0, 0, ROW()-9, 1), SERVICE[[#This Row],[Employee ID]], OFFSET($F$10, 0, 0, ROW()-9, 1), SERVICE[[#This Row],[Resources Role]])</f>
        <v>0</v>
      </c>
      <c r="Z1585" s="388">
        <f ca="1">COUNTIFS(OFFSET($F$10, 0, 0, ROW()-9, 1), SERVICE[[#This Row],[Resources Role]], OFFSET($H$10, 0, 0, ROW()-9, 1), SERVICE[[#This Row],[Booking]])</f>
        <v>0</v>
      </c>
    </row>
    <row r="1586" spans="1:26" x14ac:dyDescent="0.25">
      <c r="A1586" s="6" t="str">
        <f ca="1">no.</f>
        <v/>
      </c>
      <c r="E1586" s="4" t="str">
        <f ca="1">position</f>
        <v/>
      </c>
      <c r="J1586" s="318"/>
      <c r="M1586" s="4"/>
      <c r="O1586" s="6"/>
      <c r="Q1586" s="20"/>
      <c r="R1586" s="5" t="str">
        <f ca="1">score</f>
        <v/>
      </c>
      <c r="S1586" s="7" t="str">
        <f ca="1">rescore_svc</f>
        <v/>
      </c>
      <c r="U1586" s="11" t="str">
        <f ca="1">price</f>
        <v/>
      </c>
      <c r="V1586" s="4"/>
      <c r="Y1586" s="388">
        <f ca="1">COUNTIFS(OFFSET($B$10, 0, 0, ROW()-9, 1), SERVICE[[#This Row],[Employee ID]], OFFSET($F$10, 0, 0, ROW()-9, 1), SERVICE[[#This Row],[Resources Role]])</f>
        <v>0</v>
      </c>
      <c r="Z1586" s="388">
        <f ca="1">COUNTIFS(OFFSET($F$10, 0, 0, ROW()-9, 1), SERVICE[[#This Row],[Resources Role]], OFFSET($H$10, 0, 0, ROW()-9, 1), SERVICE[[#This Row],[Booking]])</f>
        <v>0</v>
      </c>
    </row>
    <row r="1587" spans="1:26" x14ac:dyDescent="0.25">
      <c r="A1587" s="6" t="str">
        <f ca="1">no.</f>
        <v/>
      </c>
      <c r="E1587" s="4" t="str">
        <f ca="1">position</f>
        <v/>
      </c>
      <c r="J1587" s="318"/>
      <c r="M1587" s="4"/>
      <c r="O1587" s="6"/>
      <c r="Q1587" s="20"/>
      <c r="R1587" s="5" t="str">
        <f ca="1">score</f>
        <v/>
      </c>
      <c r="S1587" s="7" t="str">
        <f ca="1">rescore_svc</f>
        <v/>
      </c>
      <c r="U1587" s="11" t="str">
        <f ca="1">price</f>
        <v/>
      </c>
      <c r="V1587" s="4"/>
      <c r="Y1587" s="388">
        <f ca="1">COUNTIFS(OFFSET($B$10, 0, 0, ROW()-9, 1), SERVICE[[#This Row],[Employee ID]], OFFSET($F$10, 0, 0, ROW()-9, 1), SERVICE[[#This Row],[Resources Role]])</f>
        <v>0</v>
      </c>
      <c r="Z1587" s="388">
        <f ca="1">COUNTIFS(OFFSET($F$10, 0, 0, ROW()-9, 1), SERVICE[[#This Row],[Resources Role]], OFFSET($H$10, 0, 0, ROW()-9, 1), SERVICE[[#This Row],[Booking]])</f>
        <v>0</v>
      </c>
    </row>
    <row r="1588" spans="1:26" x14ac:dyDescent="0.25">
      <c r="A1588" s="6" t="str">
        <f ca="1">no.</f>
        <v/>
      </c>
      <c r="E1588" s="4" t="str">
        <f ca="1">position</f>
        <v/>
      </c>
      <c r="J1588" s="318"/>
      <c r="M1588" s="4"/>
      <c r="O1588" s="6"/>
      <c r="Q1588" s="20"/>
      <c r="R1588" s="5" t="str">
        <f ca="1">score</f>
        <v/>
      </c>
      <c r="S1588" s="7" t="str">
        <f ca="1">rescore_svc</f>
        <v/>
      </c>
      <c r="U1588" s="11" t="str">
        <f ca="1">price</f>
        <v/>
      </c>
      <c r="V1588" s="4"/>
      <c r="Y1588" s="388">
        <f ca="1">COUNTIFS(OFFSET($B$10, 0, 0, ROW()-9, 1), SERVICE[[#This Row],[Employee ID]], OFFSET($F$10, 0, 0, ROW()-9, 1), SERVICE[[#This Row],[Resources Role]])</f>
        <v>0</v>
      </c>
      <c r="Z1588" s="388">
        <f ca="1">COUNTIFS(OFFSET($F$10, 0, 0, ROW()-9, 1), SERVICE[[#This Row],[Resources Role]], OFFSET($H$10, 0, 0, ROW()-9, 1), SERVICE[[#This Row],[Booking]])</f>
        <v>0</v>
      </c>
    </row>
    <row r="1589" spans="1:26" x14ac:dyDescent="0.25">
      <c r="A1589" s="6" t="str">
        <f ca="1">no.</f>
        <v/>
      </c>
      <c r="E1589" s="4" t="str">
        <f ca="1">position</f>
        <v/>
      </c>
      <c r="J1589" s="318"/>
      <c r="M1589" s="4"/>
      <c r="O1589" s="6"/>
      <c r="Q1589" s="20"/>
      <c r="R1589" s="5" t="str">
        <f ca="1">score</f>
        <v/>
      </c>
      <c r="S1589" s="7" t="str">
        <f ca="1">rescore_svc</f>
        <v/>
      </c>
      <c r="U1589" s="11" t="str">
        <f ca="1">price</f>
        <v/>
      </c>
      <c r="V1589" s="4"/>
      <c r="Y1589" s="388">
        <f ca="1">COUNTIFS(OFFSET($B$10, 0, 0, ROW()-9, 1), SERVICE[[#This Row],[Employee ID]], OFFSET($F$10, 0, 0, ROW()-9, 1), SERVICE[[#This Row],[Resources Role]])</f>
        <v>0</v>
      </c>
      <c r="Z1589" s="388">
        <f ca="1">COUNTIFS(OFFSET($F$10, 0, 0, ROW()-9, 1), SERVICE[[#This Row],[Resources Role]], OFFSET($H$10, 0, 0, ROW()-9, 1), SERVICE[[#This Row],[Booking]])</f>
        <v>0</v>
      </c>
    </row>
    <row r="1590" spans="1:26" x14ac:dyDescent="0.25">
      <c r="A1590" s="6" t="str">
        <f ca="1">no.</f>
        <v/>
      </c>
      <c r="E1590" s="4" t="str">
        <f ca="1">position</f>
        <v/>
      </c>
      <c r="J1590" s="318"/>
      <c r="M1590" s="4"/>
      <c r="O1590" s="6"/>
      <c r="Q1590" s="20"/>
      <c r="R1590" s="5" t="str">
        <f ca="1">score</f>
        <v/>
      </c>
      <c r="S1590" s="7" t="str">
        <f ca="1">rescore_svc</f>
        <v/>
      </c>
      <c r="U1590" s="11" t="str">
        <f ca="1">price</f>
        <v/>
      </c>
      <c r="V1590" s="4"/>
      <c r="Y1590" s="388">
        <f ca="1">COUNTIFS(OFFSET($B$10, 0, 0, ROW()-9, 1), SERVICE[[#This Row],[Employee ID]], OFFSET($F$10, 0, 0, ROW()-9, 1), SERVICE[[#This Row],[Resources Role]])</f>
        <v>0</v>
      </c>
      <c r="Z1590" s="388">
        <f ca="1">COUNTIFS(OFFSET($F$10, 0, 0, ROW()-9, 1), SERVICE[[#This Row],[Resources Role]], OFFSET($H$10, 0, 0, ROW()-9, 1), SERVICE[[#This Row],[Booking]])</f>
        <v>0</v>
      </c>
    </row>
    <row r="1591" spans="1:26" x14ac:dyDescent="0.25">
      <c r="A1591" s="6" t="str">
        <f ca="1">no.</f>
        <v/>
      </c>
      <c r="E1591" s="4" t="str">
        <f ca="1">position</f>
        <v/>
      </c>
      <c r="J1591" s="318"/>
      <c r="M1591" s="4"/>
      <c r="O1591" s="6"/>
      <c r="Q1591" s="20"/>
      <c r="R1591" s="5" t="str">
        <f ca="1">score</f>
        <v/>
      </c>
      <c r="S1591" s="7" t="str">
        <f ca="1">rescore_svc</f>
        <v/>
      </c>
      <c r="U1591" s="11" t="str">
        <f ca="1">price</f>
        <v/>
      </c>
      <c r="V1591" s="4"/>
      <c r="Y1591" s="388">
        <f ca="1">COUNTIFS(OFFSET($B$10, 0, 0, ROW()-9, 1), SERVICE[[#This Row],[Employee ID]], OFFSET($F$10, 0, 0, ROW()-9, 1), SERVICE[[#This Row],[Resources Role]])</f>
        <v>0</v>
      </c>
      <c r="Z1591" s="388">
        <f ca="1">COUNTIFS(OFFSET($F$10, 0, 0, ROW()-9, 1), SERVICE[[#This Row],[Resources Role]], OFFSET($H$10, 0, 0, ROW()-9, 1), SERVICE[[#This Row],[Booking]])</f>
        <v>0</v>
      </c>
    </row>
    <row r="1592" spans="1:26" x14ac:dyDescent="0.25">
      <c r="A1592" s="6" t="str">
        <f ca="1">no.</f>
        <v/>
      </c>
      <c r="E1592" s="4" t="str">
        <f ca="1">position</f>
        <v/>
      </c>
      <c r="J1592" s="318"/>
      <c r="M1592" s="4"/>
      <c r="O1592" s="6"/>
      <c r="Q1592" s="20"/>
      <c r="R1592" s="5" t="str">
        <f ca="1">score</f>
        <v/>
      </c>
      <c r="S1592" s="7" t="str">
        <f ca="1">rescore_svc</f>
        <v/>
      </c>
      <c r="U1592" s="11" t="str">
        <f ca="1">price</f>
        <v/>
      </c>
      <c r="V1592" s="4"/>
      <c r="Y1592" s="388">
        <f ca="1">COUNTIFS(OFFSET($B$10, 0, 0, ROW()-9, 1), SERVICE[[#This Row],[Employee ID]], OFFSET($F$10, 0, 0, ROW()-9, 1), SERVICE[[#This Row],[Resources Role]])</f>
        <v>0</v>
      </c>
      <c r="Z1592" s="388">
        <f ca="1">COUNTIFS(OFFSET($F$10, 0, 0, ROW()-9, 1), SERVICE[[#This Row],[Resources Role]], OFFSET($H$10, 0, 0, ROW()-9, 1), SERVICE[[#This Row],[Booking]])</f>
        <v>0</v>
      </c>
    </row>
    <row r="1593" spans="1:26" x14ac:dyDescent="0.25">
      <c r="A1593" s="6" t="str">
        <f ca="1">no.</f>
        <v/>
      </c>
      <c r="E1593" s="4" t="str">
        <f ca="1">position</f>
        <v/>
      </c>
      <c r="J1593" s="318"/>
      <c r="M1593" s="4"/>
      <c r="O1593" s="6"/>
      <c r="Q1593" s="20"/>
      <c r="R1593" s="5" t="str">
        <f ca="1">score</f>
        <v/>
      </c>
      <c r="S1593" s="7" t="str">
        <f ca="1">rescore_svc</f>
        <v/>
      </c>
      <c r="U1593" s="11" t="str">
        <f ca="1">price</f>
        <v/>
      </c>
      <c r="V1593" s="4"/>
      <c r="Y1593" s="388">
        <f ca="1">COUNTIFS(OFFSET($B$10, 0, 0, ROW()-9, 1), SERVICE[[#This Row],[Employee ID]], OFFSET($F$10, 0, 0, ROW()-9, 1), SERVICE[[#This Row],[Resources Role]])</f>
        <v>0</v>
      </c>
      <c r="Z1593" s="388">
        <f ca="1">COUNTIFS(OFFSET($F$10, 0, 0, ROW()-9, 1), SERVICE[[#This Row],[Resources Role]], OFFSET($H$10, 0, 0, ROW()-9, 1), SERVICE[[#This Row],[Booking]])</f>
        <v>0</v>
      </c>
    </row>
    <row r="1594" spans="1:26" x14ac:dyDescent="0.25">
      <c r="A1594" s="6" t="str">
        <f ca="1">no.</f>
        <v/>
      </c>
      <c r="E1594" s="4" t="str">
        <f ca="1">position</f>
        <v/>
      </c>
      <c r="J1594" s="318"/>
      <c r="M1594" s="4"/>
      <c r="O1594" s="6"/>
      <c r="Q1594" s="20"/>
      <c r="R1594" s="5" t="str">
        <f ca="1">score</f>
        <v/>
      </c>
      <c r="S1594" s="7" t="str">
        <f ca="1">rescore_svc</f>
        <v/>
      </c>
      <c r="U1594" s="11" t="str">
        <f ca="1">price</f>
        <v/>
      </c>
      <c r="V1594" s="4"/>
      <c r="Y1594" s="388">
        <f ca="1">COUNTIFS(OFFSET($B$10, 0, 0, ROW()-9, 1), SERVICE[[#This Row],[Employee ID]], OFFSET($F$10, 0, 0, ROW()-9, 1), SERVICE[[#This Row],[Resources Role]])</f>
        <v>0</v>
      </c>
      <c r="Z1594" s="388">
        <f ca="1">COUNTIFS(OFFSET($F$10, 0, 0, ROW()-9, 1), SERVICE[[#This Row],[Resources Role]], OFFSET($H$10, 0, 0, ROW()-9, 1), SERVICE[[#This Row],[Booking]])</f>
        <v>0</v>
      </c>
    </row>
    <row r="1595" spans="1:26" x14ac:dyDescent="0.25">
      <c r="A1595" s="6" t="str">
        <f ca="1">no.</f>
        <v/>
      </c>
      <c r="E1595" s="4" t="str">
        <f ca="1">position</f>
        <v/>
      </c>
      <c r="J1595" s="318"/>
      <c r="M1595" s="4"/>
      <c r="O1595" s="6"/>
      <c r="Q1595" s="20"/>
      <c r="R1595" s="5" t="str">
        <f ca="1">score</f>
        <v/>
      </c>
      <c r="S1595" s="7" t="str">
        <f ca="1">rescore_svc</f>
        <v/>
      </c>
      <c r="U1595" s="11" t="str">
        <f ca="1">price</f>
        <v/>
      </c>
      <c r="V1595" s="4"/>
      <c r="Y1595" s="388">
        <f ca="1">COUNTIFS(OFFSET($B$10, 0, 0, ROW()-9, 1), SERVICE[[#This Row],[Employee ID]], OFFSET($F$10, 0, 0, ROW()-9, 1), SERVICE[[#This Row],[Resources Role]])</f>
        <v>0</v>
      </c>
      <c r="Z1595" s="388">
        <f ca="1">COUNTIFS(OFFSET($F$10, 0, 0, ROW()-9, 1), SERVICE[[#This Row],[Resources Role]], OFFSET($H$10, 0, 0, ROW()-9, 1), SERVICE[[#This Row],[Booking]])</f>
        <v>0</v>
      </c>
    </row>
    <row r="1596" spans="1:26" x14ac:dyDescent="0.25">
      <c r="A1596" s="6" t="str">
        <f ca="1">no.</f>
        <v/>
      </c>
      <c r="E1596" s="4" t="str">
        <f ca="1">position</f>
        <v/>
      </c>
      <c r="J1596" s="318"/>
      <c r="M1596" s="4"/>
      <c r="O1596" s="6"/>
      <c r="Q1596" s="20"/>
      <c r="R1596" s="5" t="str">
        <f ca="1">score</f>
        <v/>
      </c>
      <c r="S1596" s="7" t="str">
        <f ca="1">rescore_svc</f>
        <v/>
      </c>
      <c r="U1596" s="11" t="str">
        <f ca="1">price</f>
        <v/>
      </c>
      <c r="V1596" s="4"/>
      <c r="Y1596" s="388">
        <f ca="1">COUNTIFS(OFFSET($B$10, 0, 0, ROW()-9, 1), SERVICE[[#This Row],[Employee ID]], OFFSET($F$10, 0, 0, ROW()-9, 1), SERVICE[[#This Row],[Resources Role]])</f>
        <v>0</v>
      </c>
      <c r="Z1596" s="388">
        <f ca="1">COUNTIFS(OFFSET($F$10, 0, 0, ROW()-9, 1), SERVICE[[#This Row],[Resources Role]], OFFSET($H$10, 0, 0, ROW()-9, 1), SERVICE[[#This Row],[Booking]])</f>
        <v>0</v>
      </c>
    </row>
    <row r="1597" spans="1:26" x14ac:dyDescent="0.25">
      <c r="A1597" s="6" t="str">
        <f ca="1">no.</f>
        <v/>
      </c>
      <c r="E1597" s="4" t="str">
        <f ca="1">position</f>
        <v/>
      </c>
      <c r="J1597" s="318"/>
      <c r="M1597" s="4"/>
      <c r="O1597" s="6"/>
      <c r="Q1597" s="20"/>
      <c r="R1597" s="5" t="str">
        <f ca="1">score</f>
        <v/>
      </c>
      <c r="S1597" s="7" t="str">
        <f ca="1">rescore_svc</f>
        <v/>
      </c>
      <c r="U1597" s="11" t="str">
        <f ca="1">price</f>
        <v/>
      </c>
      <c r="V1597" s="4"/>
      <c r="Y1597" s="388">
        <f ca="1">COUNTIFS(OFFSET($B$10, 0, 0, ROW()-9, 1), SERVICE[[#This Row],[Employee ID]], OFFSET($F$10, 0, 0, ROW()-9, 1), SERVICE[[#This Row],[Resources Role]])</f>
        <v>0</v>
      </c>
      <c r="Z1597" s="388">
        <f ca="1">COUNTIFS(OFFSET($F$10, 0, 0, ROW()-9, 1), SERVICE[[#This Row],[Resources Role]], OFFSET($H$10, 0, 0, ROW()-9, 1), SERVICE[[#This Row],[Booking]])</f>
        <v>0</v>
      </c>
    </row>
    <row r="1598" spans="1:26" x14ac:dyDescent="0.25">
      <c r="A1598" s="6" t="str">
        <f ca="1">no.</f>
        <v/>
      </c>
      <c r="E1598" s="4" t="str">
        <f ca="1">position</f>
        <v/>
      </c>
      <c r="J1598" s="318"/>
      <c r="M1598" s="4"/>
      <c r="O1598" s="6"/>
      <c r="Q1598" s="20"/>
      <c r="R1598" s="5" t="str">
        <f ca="1">score</f>
        <v/>
      </c>
      <c r="S1598" s="7" t="str">
        <f ca="1">rescore_svc</f>
        <v/>
      </c>
      <c r="U1598" s="11" t="str">
        <f ca="1">price</f>
        <v/>
      </c>
      <c r="V1598" s="4"/>
      <c r="Y1598" s="388">
        <f ca="1">COUNTIFS(OFFSET($B$10, 0, 0, ROW()-9, 1), SERVICE[[#This Row],[Employee ID]], OFFSET($F$10, 0, 0, ROW()-9, 1), SERVICE[[#This Row],[Resources Role]])</f>
        <v>0</v>
      </c>
      <c r="Z1598" s="388">
        <f ca="1">COUNTIFS(OFFSET($F$10, 0, 0, ROW()-9, 1), SERVICE[[#This Row],[Resources Role]], OFFSET($H$10, 0, 0, ROW()-9, 1), SERVICE[[#This Row],[Booking]])</f>
        <v>0</v>
      </c>
    </row>
    <row r="1599" spans="1:26" x14ac:dyDescent="0.25">
      <c r="A1599" s="6" t="str">
        <f ca="1">no.</f>
        <v/>
      </c>
      <c r="E1599" s="4" t="str">
        <f ca="1">position</f>
        <v/>
      </c>
      <c r="J1599" s="318"/>
      <c r="M1599" s="4"/>
      <c r="O1599" s="6"/>
      <c r="Q1599" s="20"/>
      <c r="R1599" s="5" t="str">
        <f ca="1">score</f>
        <v/>
      </c>
      <c r="S1599" s="7" t="str">
        <f ca="1">rescore_svc</f>
        <v/>
      </c>
      <c r="U1599" s="11" t="str">
        <f ca="1">price</f>
        <v/>
      </c>
      <c r="V1599" s="4"/>
      <c r="Y1599" s="388">
        <f ca="1">COUNTIFS(OFFSET($B$10, 0, 0, ROW()-9, 1), SERVICE[[#This Row],[Employee ID]], OFFSET($F$10, 0, 0, ROW()-9, 1), SERVICE[[#This Row],[Resources Role]])</f>
        <v>0</v>
      </c>
      <c r="Z1599" s="388">
        <f ca="1">COUNTIFS(OFFSET($F$10, 0, 0, ROW()-9, 1), SERVICE[[#This Row],[Resources Role]], OFFSET($H$10, 0, 0, ROW()-9, 1), SERVICE[[#This Row],[Booking]])</f>
        <v>0</v>
      </c>
    </row>
    <row r="1600" spans="1:26" x14ac:dyDescent="0.25">
      <c r="A1600" s="6" t="str">
        <f ca="1">no.</f>
        <v/>
      </c>
      <c r="E1600" s="4" t="str">
        <f ca="1">position</f>
        <v/>
      </c>
      <c r="J1600" s="318"/>
      <c r="M1600" s="4"/>
      <c r="O1600" s="6"/>
      <c r="Q1600" s="20"/>
      <c r="R1600" s="5" t="str">
        <f ca="1">score</f>
        <v/>
      </c>
      <c r="S1600" s="7" t="str">
        <f ca="1">rescore_svc</f>
        <v/>
      </c>
      <c r="U1600" s="11" t="str">
        <f ca="1">price</f>
        <v/>
      </c>
      <c r="V1600" s="4"/>
      <c r="Y1600" s="388">
        <f ca="1">COUNTIFS(OFFSET($B$10, 0, 0, ROW()-9, 1), SERVICE[[#This Row],[Employee ID]], OFFSET($F$10, 0, 0, ROW()-9, 1), SERVICE[[#This Row],[Resources Role]])</f>
        <v>0</v>
      </c>
      <c r="Z1600" s="388">
        <f ca="1">COUNTIFS(OFFSET($F$10, 0, 0, ROW()-9, 1), SERVICE[[#This Row],[Resources Role]], OFFSET($H$10, 0, 0, ROW()-9, 1), SERVICE[[#This Row],[Booking]])</f>
        <v>0</v>
      </c>
    </row>
    <row r="1601" spans="1:26" x14ac:dyDescent="0.25">
      <c r="A1601" s="6" t="str">
        <f ca="1">no.</f>
        <v/>
      </c>
      <c r="E1601" s="4" t="str">
        <f ca="1">position</f>
        <v/>
      </c>
      <c r="J1601" s="318"/>
      <c r="M1601" s="4"/>
      <c r="O1601" s="6"/>
      <c r="Q1601" s="20"/>
      <c r="R1601" s="5" t="str">
        <f ca="1">score</f>
        <v/>
      </c>
      <c r="S1601" s="7" t="str">
        <f ca="1">rescore_svc</f>
        <v/>
      </c>
      <c r="U1601" s="11" t="str">
        <f ca="1">price</f>
        <v/>
      </c>
      <c r="V1601" s="4"/>
      <c r="Y1601" s="388">
        <f ca="1">COUNTIFS(OFFSET($B$10, 0, 0, ROW()-9, 1), SERVICE[[#This Row],[Employee ID]], OFFSET($F$10, 0, 0, ROW()-9, 1), SERVICE[[#This Row],[Resources Role]])</f>
        <v>0</v>
      </c>
      <c r="Z1601" s="388">
        <f ca="1">COUNTIFS(OFFSET($F$10, 0, 0, ROW()-9, 1), SERVICE[[#This Row],[Resources Role]], OFFSET($H$10, 0, 0, ROW()-9, 1), SERVICE[[#This Row],[Booking]])</f>
        <v>0</v>
      </c>
    </row>
    <row r="1602" spans="1:26" x14ac:dyDescent="0.25">
      <c r="A1602" s="6" t="str">
        <f ca="1">no.</f>
        <v/>
      </c>
      <c r="E1602" s="4" t="str">
        <f ca="1">position</f>
        <v/>
      </c>
      <c r="J1602" s="318"/>
      <c r="M1602" s="4"/>
      <c r="O1602" s="6"/>
      <c r="Q1602" s="20"/>
      <c r="R1602" s="5" t="str">
        <f ca="1">score</f>
        <v/>
      </c>
      <c r="S1602" s="7" t="str">
        <f ca="1">rescore_svc</f>
        <v/>
      </c>
      <c r="U1602" s="11" t="str">
        <f ca="1">price</f>
        <v/>
      </c>
      <c r="V1602" s="4"/>
      <c r="Y1602" s="388">
        <f ca="1">COUNTIFS(OFFSET($B$10, 0, 0, ROW()-9, 1), SERVICE[[#This Row],[Employee ID]], OFFSET($F$10, 0, 0, ROW()-9, 1), SERVICE[[#This Row],[Resources Role]])</f>
        <v>0</v>
      </c>
      <c r="Z1602" s="388">
        <f ca="1">COUNTIFS(OFFSET($F$10, 0, 0, ROW()-9, 1), SERVICE[[#This Row],[Resources Role]], OFFSET($H$10, 0, 0, ROW()-9, 1), SERVICE[[#This Row],[Booking]])</f>
        <v>0</v>
      </c>
    </row>
    <row r="1603" spans="1:26" x14ac:dyDescent="0.25">
      <c r="A1603" s="6" t="str">
        <f ca="1">no.</f>
        <v/>
      </c>
      <c r="E1603" s="4" t="str">
        <f ca="1">position</f>
        <v/>
      </c>
      <c r="J1603" s="318"/>
      <c r="M1603" s="4"/>
      <c r="O1603" s="6"/>
      <c r="Q1603" s="20"/>
      <c r="R1603" s="5" t="str">
        <f ca="1">score</f>
        <v/>
      </c>
      <c r="S1603" s="7" t="str">
        <f ca="1">rescore_svc</f>
        <v/>
      </c>
      <c r="U1603" s="11" t="str">
        <f ca="1">price</f>
        <v/>
      </c>
      <c r="V1603" s="4"/>
      <c r="Y1603" s="388">
        <f ca="1">COUNTIFS(OFFSET($B$10, 0, 0, ROW()-9, 1), SERVICE[[#This Row],[Employee ID]], OFFSET($F$10, 0, 0, ROW()-9, 1), SERVICE[[#This Row],[Resources Role]])</f>
        <v>0</v>
      </c>
      <c r="Z1603" s="388">
        <f ca="1">COUNTIFS(OFFSET($F$10, 0, 0, ROW()-9, 1), SERVICE[[#This Row],[Resources Role]], OFFSET($H$10, 0, 0, ROW()-9, 1), SERVICE[[#This Row],[Booking]])</f>
        <v>0</v>
      </c>
    </row>
    <row r="1604" spans="1:26" x14ac:dyDescent="0.25">
      <c r="A1604" s="6" t="str">
        <f ca="1">no.</f>
        <v/>
      </c>
      <c r="E1604" s="4" t="str">
        <f ca="1">position</f>
        <v/>
      </c>
      <c r="J1604" s="318"/>
      <c r="M1604" s="4"/>
      <c r="O1604" s="6"/>
      <c r="Q1604" s="20"/>
      <c r="R1604" s="5" t="str">
        <f ca="1">score</f>
        <v/>
      </c>
      <c r="S1604" s="7" t="str">
        <f ca="1">rescore_svc</f>
        <v/>
      </c>
      <c r="U1604" s="11" t="str">
        <f ca="1">price</f>
        <v/>
      </c>
      <c r="V1604" s="4"/>
      <c r="Y1604" s="388">
        <f ca="1">COUNTIFS(OFFSET($B$10, 0, 0, ROW()-9, 1), SERVICE[[#This Row],[Employee ID]], OFFSET($F$10, 0, 0, ROW()-9, 1), SERVICE[[#This Row],[Resources Role]])</f>
        <v>0</v>
      </c>
      <c r="Z1604" s="388">
        <f ca="1">COUNTIFS(OFFSET($F$10, 0, 0, ROW()-9, 1), SERVICE[[#This Row],[Resources Role]], OFFSET($H$10, 0, 0, ROW()-9, 1), SERVICE[[#This Row],[Booking]])</f>
        <v>0</v>
      </c>
    </row>
    <row r="1605" spans="1:26" x14ac:dyDescent="0.25">
      <c r="A1605" s="6" t="str">
        <f ca="1">no.</f>
        <v/>
      </c>
      <c r="E1605" s="4" t="str">
        <f ca="1">position</f>
        <v/>
      </c>
      <c r="J1605" s="318"/>
      <c r="M1605" s="4"/>
      <c r="O1605" s="6"/>
      <c r="Q1605" s="20"/>
      <c r="R1605" s="5" t="str">
        <f ca="1">score</f>
        <v/>
      </c>
      <c r="S1605" s="7" t="str">
        <f ca="1">rescore_svc</f>
        <v/>
      </c>
      <c r="U1605" s="11" t="str">
        <f ca="1">price</f>
        <v/>
      </c>
      <c r="V1605" s="4"/>
      <c r="Y1605" s="388">
        <f ca="1">COUNTIFS(OFFSET($B$10, 0, 0, ROW()-9, 1), SERVICE[[#This Row],[Employee ID]], OFFSET($F$10, 0, 0, ROW()-9, 1), SERVICE[[#This Row],[Resources Role]])</f>
        <v>0</v>
      </c>
      <c r="Z1605" s="388">
        <f ca="1">COUNTIFS(OFFSET($F$10, 0, 0, ROW()-9, 1), SERVICE[[#This Row],[Resources Role]], OFFSET($H$10, 0, 0, ROW()-9, 1), SERVICE[[#This Row],[Booking]])</f>
        <v>0</v>
      </c>
    </row>
    <row r="1606" spans="1:26" x14ac:dyDescent="0.25">
      <c r="A1606" s="6" t="str">
        <f ca="1">no.</f>
        <v/>
      </c>
      <c r="E1606" s="4" t="str">
        <f ca="1">position</f>
        <v/>
      </c>
      <c r="J1606" s="318"/>
      <c r="M1606" s="4"/>
      <c r="O1606" s="6"/>
      <c r="Q1606" s="20"/>
      <c r="R1606" s="5" t="str">
        <f ca="1">score</f>
        <v/>
      </c>
      <c r="S1606" s="7" t="str">
        <f ca="1">rescore_svc</f>
        <v/>
      </c>
      <c r="U1606" s="11" t="str">
        <f ca="1">price</f>
        <v/>
      </c>
      <c r="V1606" s="4"/>
      <c r="Y1606" s="388">
        <f ca="1">COUNTIFS(OFFSET($B$10, 0, 0, ROW()-9, 1), SERVICE[[#This Row],[Employee ID]], OFFSET($F$10, 0, 0, ROW()-9, 1), SERVICE[[#This Row],[Resources Role]])</f>
        <v>0</v>
      </c>
      <c r="Z1606" s="388">
        <f ca="1">COUNTIFS(OFFSET($F$10, 0, 0, ROW()-9, 1), SERVICE[[#This Row],[Resources Role]], OFFSET($H$10, 0, 0, ROW()-9, 1), SERVICE[[#This Row],[Booking]])</f>
        <v>0</v>
      </c>
    </row>
    <row r="1607" spans="1:26" x14ac:dyDescent="0.25">
      <c r="A1607" s="6" t="str">
        <f ca="1">no.</f>
        <v/>
      </c>
      <c r="E1607" s="4" t="str">
        <f ca="1">position</f>
        <v/>
      </c>
      <c r="J1607" s="318"/>
      <c r="M1607" s="4"/>
      <c r="O1607" s="6"/>
      <c r="Q1607" s="20"/>
      <c r="R1607" s="5" t="str">
        <f ca="1">score</f>
        <v/>
      </c>
      <c r="S1607" s="7" t="str">
        <f ca="1">rescore_svc</f>
        <v/>
      </c>
      <c r="U1607" s="11" t="str">
        <f ca="1">price</f>
        <v/>
      </c>
      <c r="V1607" s="4"/>
      <c r="Y1607" s="388">
        <f ca="1">COUNTIFS(OFFSET($B$10, 0, 0, ROW()-9, 1), SERVICE[[#This Row],[Employee ID]], OFFSET($F$10, 0, 0, ROW()-9, 1), SERVICE[[#This Row],[Resources Role]])</f>
        <v>0</v>
      </c>
      <c r="Z1607" s="388">
        <f ca="1">COUNTIFS(OFFSET($F$10, 0, 0, ROW()-9, 1), SERVICE[[#This Row],[Resources Role]], OFFSET($H$10, 0, 0, ROW()-9, 1), SERVICE[[#This Row],[Booking]])</f>
        <v>0</v>
      </c>
    </row>
    <row r="1608" spans="1:26" x14ac:dyDescent="0.25">
      <c r="A1608" s="6" t="str">
        <f ca="1">no.</f>
        <v/>
      </c>
      <c r="E1608" s="4" t="str">
        <f ca="1">position</f>
        <v/>
      </c>
      <c r="J1608" s="318"/>
      <c r="M1608" s="4"/>
      <c r="O1608" s="6"/>
      <c r="Q1608" s="20"/>
      <c r="R1608" s="5" t="str">
        <f ca="1">score</f>
        <v/>
      </c>
      <c r="S1608" s="7" t="str">
        <f ca="1">rescore_svc</f>
        <v/>
      </c>
      <c r="U1608" s="11" t="str">
        <f ca="1">price</f>
        <v/>
      </c>
      <c r="V1608" s="4"/>
      <c r="Y1608" s="388">
        <f ca="1">COUNTIFS(OFFSET($B$10, 0, 0, ROW()-9, 1), SERVICE[[#This Row],[Employee ID]], OFFSET($F$10, 0, 0, ROW()-9, 1), SERVICE[[#This Row],[Resources Role]])</f>
        <v>0</v>
      </c>
      <c r="Z1608" s="388">
        <f ca="1">COUNTIFS(OFFSET($F$10, 0, 0, ROW()-9, 1), SERVICE[[#This Row],[Resources Role]], OFFSET($H$10, 0, 0, ROW()-9, 1), SERVICE[[#This Row],[Booking]])</f>
        <v>0</v>
      </c>
    </row>
    <row r="1609" spans="1:26" x14ac:dyDescent="0.25">
      <c r="A1609" s="6" t="str">
        <f ca="1">no.</f>
        <v/>
      </c>
      <c r="E1609" s="4" t="str">
        <f ca="1">position</f>
        <v/>
      </c>
      <c r="J1609" s="318"/>
      <c r="M1609" s="4"/>
      <c r="O1609" s="6"/>
      <c r="Q1609" s="20"/>
      <c r="R1609" s="5" t="str">
        <f ca="1">score</f>
        <v/>
      </c>
      <c r="S1609" s="7" t="str">
        <f ca="1">rescore_svc</f>
        <v/>
      </c>
      <c r="U1609" s="11" t="str">
        <f ca="1">price</f>
        <v/>
      </c>
      <c r="V1609" s="4"/>
      <c r="Y1609" s="388">
        <f ca="1">COUNTIFS(OFFSET($B$10, 0, 0, ROW()-9, 1), SERVICE[[#This Row],[Employee ID]], OFFSET($F$10, 0, 0, ROW()-9, 1), SERVICE[[#This Row],[Resources Role]])</f>
        <v>0</v>
      </c>
      <c r="Z1609" s="388">
        <f ca="1">COUNTIFS(OFFSET($F$10, 0, 0, ROW()-9, 1), SERVICE[[#This Row],[Resources Role]], OFFSET($H$10, 0, 0, ROW()-9, 1), SERVICE[[#This Row],[Booking]])</f>
        <v>0</v>
      </c>
    </row>
    <row r="1610" spans="1:26" x14ac:dyDescent="0.25">
      <c r="A1610" s="6" t="str">
        <f ca="1">no.</f>
        <v/>
      </c>
      <c r="E1610" s="4" t="str">
        <f ca="1">position</f>
        <v/>
      </c>
      <c r="J1610" s="318"/>
      <c r="M1610" s="4"/>
      <c r="O1610" s="6"/>
      <c r="Q1610" s="20"/>
      <c r="R1610" s="5" t="str">
        <f ca="1">score</f>
        <v/>
      </c>
      <c r="S1610" s="7" t="str">
        <f ca="1">rescore_svc</f>
        <v/>
      </c>
      <c r="U1610" s="11" t="str">
        <f ca="1">price</f>
        <v/>
      </c>
      <c r="V1610" s="4"/>
      <c r="Y1610" s="388">
        <f ca="1">COUNTIFS(OFFSET($B$10, 0, 0, ROW()-9, 1), SERVICE[[#This Row],[Employee ID]], OFFSET($F$10, 0, 0, ROW()-9, 1), SERVICE[[#This Row],[Resources Role]])</f>
        <v>0</v>
      </c>
      <c r="Z1610" s="388">
        <f ca="1">COUNTIFS(OFFSET($F$10, 0, 0, ROW()-9, 1), SERVICE[[#This Row],[Resources Role]], OFFSET($H$10, 0, 0, ROW()-9, 1), SERVICE[[#This Row],[Booking]])</f>
        <v>0</v>
      </c>
    </row>
    <row r="1611" spans="1:26" x14ac:dyDescent="0.25">
      <c r="A1611" s="6" t="str">
        <f ca="1">no.</f>
        <v/>
      </c>
      <c r="E1611" s="4" t="str">
        <f ca="1">position</f>
        <v/>
      </c>
      <c r="J1611" s="318"/>
      <c r="M1611" s="4"/>
      <c r="O1611" s="6"/>
      <c r="Q1611" s="20"/>
      <c r="R1611" s="5" t="str">
        <f ca="1">score</f>
        <v/>
      </c>
      <c r="S1611" s="7" t="str">
        <f ca="1">rescore_svc</f>
        <v/>
      </c>
      <c r="U1611" s="11" t="str">
        <f ca="1">price</f>
        <v/>
      </c>
      <c r="V1611" s="4"/>
      <c r="Y1611" s="388">
        <f ca="1">COUNTIFS(OFFSET($B$10, 0, 0, ROW()-9, 1), SERVICE[[#This Row],[Employee ID]], OFFSET($F$10, 0, 0, ROW()-9, 1), SERVICE[[#This Row],[Resources Role]])</f>
        <v>0</v>
      </c>
      <c r="Z1611" s="388">
        <f ca="1">COUNTIFS(OFFSET($F$10, 0, 0, ROW()-9, 1), SERVICE[[#This Row],[Resources Role]], OFFSET($H$10, 0, 0, ROW()-9, 1), SERVICE[[#This Row],[Booking]])</f>
        <v>0</v>
      </c>
    </row>
    <row r="1612" spans="1:26" x14ac:dyDescent="0.25">
      <c r="A1612" s="6" t="str">
        <f ca="1">no.</f>
        <v/>
      </c>
      <c r="E1612" s="4" t="str">
        <f ca="1">position</f>
        <v/>
      </c>
      <c r="J1612" s="318"/>
      <c r="M1612" s="4"/>
      <c r="O1612" s="6"/>
      <c r="Q1612" s="20"/>
      <c r="R1612" s="5" t="str">
        <f ca="1">score</f>
        <v/>
      </c>
      <c r="S1612" s="7" t="str">
        <f ca="1">rescore_svc</f>
        <v/>
      </c>
      <c r="U1612" s="11" t="str">
        <f ca="1">price</f>
        <v/>
      </c>
      <c r="V1612" s="4"/>
      <c r="Y1612" s="388">
        <f ca="1">COUNTIFS(OFFSET($B$10, 0, 0, ROW()-9, 1), SERVICE[[#This Row],[Employee ID]], OFFSET($F$10, 0, 0, ROW()-9, 1), SERVICE[[#This Row],[Resources Role]])</f>
        <v>0</v>
      </c>
      <c r="Z1612" s="388">
        <f ca="1">COUNTIFS(OFFSET($F$10, 0, 0, ROW()-9, 1), SERVICE[[#This Row],[Resources Role]], OFFSET($H$10, 0, 0, ROW()-9, 1), SERVICE[[#This Row],[Booking]])</f>
        <v>0</v>
      </c>
    </row>
    <row r="1613" spans="1:26" x14ac:dyDescent="0.25">
      <c r="A1613" s="6" t="str">
        <f ca="1">no.</f>
        <v/>
      </c>
      <c r="E1613" s="4" t="str">
        <f ca="1">position</f>
        <v/>
      </c>
      <c r="J1613" s="318"/>
      <c r="M1613" s="4"/>
      <c r="O1613" s="6"/>
      <c r="Q1613" s="20"/>
      <c r="R1613" s="5" t="str">
        <f ca="1">score</f>
        <v/>
      </c>
      <c r="S1613" s="7" t="str">
        <f ca="1">rescore_svc</f>
        <v/>
      </c>
      <c r="U1613" s="11" t="str">
        <f ca="1">price</f>
        <v/>
      </c>
      <c r="V1613" s="4"/>
      <c r="Y1613" s="388">
        <f ca="1">COUNTIFS(OFFSET($B$10, 0, 0, ROW()-9, 1), SERVICE[[#This Row],[Employee ID]], OFFSET($F$10, 0, 0, ROW()-9, 1), SERVICE[[#This Row],[Resources Role]])</f>
        <v>0</v>
      </c>
      <c r="Z1613" s="388">
        <f ca="1">COUNTIFS(OFFSET($F$10, 0, 0, ROW()-9, 1), SERVICE[[#This Row],[Resources Role]], OFFSET($H$10, 0, 0, ROW()-9, 1), SERVICE[[#This Row],[Booking]])</f>
        <v>0</v>
      </c>
    </row>
    <row r="1614" spans="1:26" x14ac:dyDescent="0.25">
      <c r="A1614" s="6" t="str">
        <f ca="1">no.</f>
        <v/>
      </c>
      <c r="E1614" s="4" t="str">
        <f ca="1">position</f>
        <v/>
      </c>
      <c r="J1614" s="318"/>
      <c r="M1614" s="4"/>
      <c r="O1614" s="6"/>
      <c r="Q1614" s="20"/>
      <c r="R1614" s="5" t="str">
        <f ca="1">score</f>
        <v/>
      </c>
      <c r="S1614" s="7" t="str">
        <f ca="1">rescore_svc</f>
        <v/>
      </c>
      <c r="U1614" s="11" t="str">
        <f ca="1">price</f>
        <v/>
      </c>
      <c r="V1614" s="4"/>
      <c r="Y1614" s="388">
        <f ca="1">COUNTIFS(OFFSET($B$10, 0, 0, ROW()-9, 1), SERVICE[[#This Row],[Employee ID]], OFFSET($F$10, 0, 0, ROW()-9, 1), SERVICE[[#This Row],[Resources Role]])</f>
        <v>0</v>
      </c>
      <c r="Z1614" s="388">
        <f ca="1">COUNTIFS(OFFSET($F$10, 0, 0, ROW()-9, 1), SERVICE[[#This Row],[Resources Role]], OFFSET($H$10, 0, 0, ROW()-9, 1), SERVICE[[#This Row],[Booking]])</f>
        <v>0</v>
      </c>
    </row>
    <row r="1615" spans="1:26" x14ac:dyDescent="0.25">
      <c r="A1615" s="6" t="str">
        <f ca="1">no.</f>
        <v/>
      </c>
      <c r="E1615" s="4" t="str">
        <f ca="1">position</f>
        <v/>
      </c>
      <c r="J1615" s="318"/>
      <c r="M1615" s="4"/>
      <c r="O1615" s="6"/>
      <c r="Q1615" s="20"/>
      <c r="R1615" s="5" t="str">
        <f ca="1">score</f>
        <v/>
      </c>
      <c r="S1615" s="7" t="str">
        <f ca="1">rescore_svc</f>
        <v/>
      </c>
      <c r="U1615" s="11" t="str">
        <f ca="1">price</f>
        <v/>
      </c>
      <c r="V1615" s="4"/>
      <c r="Y1615" s="388">
        <f ca="1">COUNTIFS(OFFSET($B$10, 0, 0, ROW()-9, 1), SERVICE[[#This Row],[Employee ID]], OFFSET($F$10, 0, 0, ROW()-9, 1), SERVICE[[#This Row],[Resources Role]])</f>
        <v>0</v>
      </c>
      <c r="Z1615" s="388">
        <f ca="1">COUNTIFS(OFFSET($F$10, 0, 0, ROW()-9, 1), SERVICE[[#This Row],[Resources Role]], OFFSET($H$10, 0, 0, ROW()-9, 1), SERVICE[[#This Row],[Booking]])</f>
        <v>0</v>
      </c>
    </row>
    <row r="1616" spans="1:26" x14ac:dyDescent="0.25">
      <c r="A1616" s="6" t="str">
        <f ca="1">no.</f>
        <v/>
      </c>
      <c r="E1616" s="4" t="str">
        <f ca="1">position</f>
        <v/>
      </c>
      <c r="J1616" s="318"/>
      <c r="M1616" s="4"/>
      <c r="O1616" s="6"/>
      <c r="Q1616" s="20"/>
      <c r="R1616" s="5" t="str">
        <f ca="1">score</f>
        <v/>
      </c>
      <c r="S1616" s="7" t="str">
        <f ca="1">rescore_svc</f>
        <v/>
      </c>
      <c r="U1616" s="11" t="str">
        <f ca="1">price</f>
        <v/>
      </c>
      <c r="V1616" s="4"/>
      <c r="Y1616" s="388">
        <f ca="1">COUNTIFS(OFFSET($B$10, 0, 0, ROW()-9, 1), SERVICE[[#This Row],[Employee ID]], OFFSET($F$10, 0, 0, ROW()-9, 1), SERVICE[[#This Row],[Resources Role]])</f>
        <v>0</v>
      </c>
      <c r="Z1616" s="388">
        <f ca="1">COUNTIFS(OFFSET($F$10, 0, 0, ROW()-9, 1), SERVICE[[#This Row],[Resources Role]], OFFSET($H$10, 0, 0, ROW()-9, 1), SERVICE[[#This Row],[Booking]])</f>
        <v>0</v>
      </c>
    </row>
    <row r="1617" spans="1:26" x14ac:dyDescent="0.25">
      <c r="A1617" s="6" t="str">
        <f ca="1">no.</f>
        <v/>
      </c>
      <c r="E1617" s="4" t="str">
        <f ca="1">position</f>
        <v/>
      </c>
      <c r="J1617" s="318"/>
      <c r="M1617" s="4"/>
      <c r="O1617" s="6"/>
      <c r="Q1617" s="20"/>
      <c r="R1617" s="5" t="str">
        <f ca="1">score</f>
        <v/>
      </c>
      <c r="S1617" s="7" t="str">
        <f ca="1">rescore_svc</f>
        <v/>
      </c>
      <c r="U1617" s="11" t="str">
        <f ca="1">price</f>
        <v/>
      </c>
      <c r="V1617" s="4"/>
      <c r="Y1617" s="388">
        <f ca="1">COUNTIFS(OFFSET($B$10, 0, 0, ROW()-9, 1), SERVICE[[#This Row],[Employee ID]], OFFSET($F$10, 0, 0, ROW()-9, 1), SERVICE[[#This Row],[Resources Role]])</f>
        <v>0</v>
      </c>
      <c r="Z1617" s="388">
        <f ca="1">COUNTIFS(OFFSET($F$10, 0, 0, ROW()-9, 1), SERVICE[[#This Row],[Resources Role]], OFFSET($H$10, 0, 0, ROW()-9, 1), SERVICE[[#This Row],[Booking]])</f>
        <v>0</v>
      </c>
    </row>
    <row r="1618" spans="1:26" x14ac:dyDescent="0.25">
      <c r="A1618" s="6" t="str">
        <f ca="1">no.</f>
        <v/>
      </c>
      <c r="E1618" s="4" t="str">
        <f ca="1">position</f>
        <v/>
      </c>
      <c r="J1618" s="318"/>
      <c r="M1618" s="4"/>
      <c r="O1618" s="6"/>
      <c r="Q1618" s="20"/>
      <c r="R1618" s="5" t="str">
        <f ca="1">score</f>
        <v/>
      </c>
      <c r="S1618" s="7" t="str">
        <f ca="1">rescore_svc</f>
        <v/>
      </c>
      <c r="U1618" s="11" t="str">
        <f ca="1">price</f>
        <v/>
      </c>
      <c r="V1618" s="4"/>
      <c r="Y1618" s="388">
        <f ca="1">COUNTIFS(OFFSET($B$10, 0, 0, ROW()-9, 1), SERVICE[[#This Row],[Employee ID]], OFFSET($F$10, 0, 0, ROW()-9, 1), SERVICE[[#This Row],[Resources Role]])</f>
        <v>0</v>
      </c>
      <c r="Z1618" s="388">
        <f ca="1">COUNTIFS(OFFSET($F$10, 0, 0, ROW()-9, 1), SERVICE[[#This Row],[Resources Role]], OFFSET($H$10, 0, 0, ROW()-9, 1), SERVICE[[#This Row],[Booking]])</f>
        <v>0</v>
      </c>
    </row>
    <row r="1619" spans="1:26" x14ac:dyDescent="0.25">
      <c r="A1619" s="6" t="str">
        <f ca="1">no.</f>
        <v/>
      </c>
      <c r="E1619" s="4" t="str">
        <f ca="1">position</f>
        <v/>
      </c>
      <c r="J1619" s="318"/>
      <c r="M1619" s="4"/>
      <c r="O1619" s="6"/>
      <c r="Q1619" s="20"/>
      <c r="R1619" s="5" t="str">
        <f ca="1">score</f>
        <v/>
      </c>
      <c r="S1619" s="7" t="str">
        <f ca="1">rescore_svc</f>
        <v/>
      </c>
      <c r="U1619" s="11" t="str">
        <f ca="1">price</f>
        <v/>
      </c>
      <c r="V1619" s="4"/>
      <c r="Y1619" s="388">
        <f ca="1">COUNTIFS(OFFSET($B$10, 0, 0, ROW()-9, 1), SERVICE[[#This Row],[Employee ID]], OFFSET($F$10, 0, 0, ROW()-9, 1), SERVICE[[#This Row],[Resources Role]])</f>
        <v>0</v>
      </c>
      <c r="Z1619" s="388">
        <f ca="1">COUNTIFS(OFFSET($F$10, 0, 0, ROW()-9, 1), SERVICE[[#This Row],[Resources Role]], OFFSET($H$10, 0, 0, ROW()-9, 1), SERVICE[[#This Row],[Booking]])</f>
        <v>0</v>
      </c>
    </row>
    <row r="1620" spans="1:26" x14ac:dyDescent="0.25">
      <c r="A1620" s="6" t="str">
        <f ca="1">no.</f>
        <v/>
      </c>
      <c r="E1620" s="4" t="str">
        <f ca="1">position</f>
        <v/>
      </c>
      <c r="J1620" s="318"/>
      <c r="M1620" s="4"/>
      <c r="O1620" s="6"/>
      <c r="Q1620" s="20"/>
      <c r="R1620" s="5" t="str">
        <f ca="1">score</f>
        <v/>
      </c>
      <c r="S1620" s="7" t="str">
        <f ca="1">rescore_svc</f>
        <v/>
      </c>
      <c r="U1620" s="11" t="str">
        <f ca="1">price</f>
        <v/>
      </c>
      <c r="V1620" s="4"/>
      <c r="Y1620" s="388">
        <f ca="1">COUNTIFS(OFFSET($B$10, 0, 0, ROW()-9, 1), SERVICE[[#This Row],[Employee ID]], OFFSET($F$10, 0, 0, ROW()-9, 1), SERVICE[[#This Row],[Resources Role]])</f>
        <v>0</v>
      </c>
      <c r="Z1620" s="388">
        <f ca="1">COUNTIFS(OFFSET($F$10, 0, 0, ROW()-9, 1), SERVICE[[#This Row],[Resources Role]], OFFSET($H$10, 0, 0, ROW()-9, 1), SERVICE[[#This Row],[Booking]])</f>
        <v>0</v>
      </c>
    </row>
    <row r="1621" spans="1:26" x14ac:dyDescent="0.25">
      <c r="A1621" s="6" t="str">
        <f ca="1">no.</f>
        <v/>
      </c>
      <c r="E1621" s="4" t="str">
        <f ca="1">position</f>
        <v/>
      </c>
      <c r="J1621" s="318"/>
      <c r="M1621" s="4"/>
      <c r="O1621" s="6"/>
      <c r="Q1621" s="20"/>
      <c r="R1621" s="5" t="str">
        <f ca="1">score</f>
        <v/>
      </c>
      <c r="S1621" s="7" t="str">
        <f ca="1">rescore_svc</f>
        <v/>
      </c>
      <c r="U1621" s="11" t="str">
        <f ca="1">price</f>
        <v/>
      </c>
      <c r="V1621" s="4"/>
      <c r="Y1621" s="388">
        <f ca="1">COUNTIFS(OFFSET($B$10, 0, 0, ROW()-9, 1), SERVICE[[#This Row],[Employee ID]], OFFSET($F$10, 0, 0, ROW()-9, 1), SERVICE[[#This Row],[Resources Role]])</f>
        <v>0</v>
      </c>
      <c r="Z1621" s="388">
        <f ca="1">COUNTIFS(OFFSET($F$10, 0, 0, ROW()-9, 1), SERVICE[[#This Row],[Resources Role]], OFFSET($H$10, 0, 0, ROW()-9, 1), SERVICE[[#This Row],[Booking]])</f>
        <v>0</v>
      </c>
    </row>
    <row r="1622" spans="1:26" x14ac:dyDescent="0.25">
      <c r="A1622" s="6" t="str">
        <f ca="1">no.</f>
        <v/>
      </c>
      <c r="E1622" s="4" t="str">
        <f ca="1">position</f>
        <v/>
      </c>
      <c r="J1622" s="318"/>
      <c r="M1622" s="4"/>
      <c r="O1622" s="6"/>
      <c r="Q1622" s="20"/>
      <c r="R1622" s="5" t="str">
        <f ca="1">score</f>
        <v/>
      </c>
      <c r="S1622" s="7" t="str">
        <f ca="1">rescore_svc</f>
        <v/>
      </c>
      <c r="U1622" s="11" t="str">
        <f ca="1">price</f>
        <v/>
      </c>
      <c r="V1622" s="4"/>
      <c r="Y1622" s="388">
        <f ca="1">COUNTIFS(OFFSET($B$10, 0, 0, ROW()-9, 1), SERVICE[[#This Row],[Employee ID]], OFFSET($F$10, 0, 0, ROW()-9, 1), SERVICE[[#This Row],[Resources Role]])</f>
        <v>0</v>
      </c>
      <c r="Z1622" s="388">
        <f ca="1">COUNTIFS(OFFSET($F$10, 0, 0, ROW()-9, 1), SERVICE[[#This Row],[Resources Role]], OFFSET($H$10, 0, 0, ROW()-9, 1), SERVICE[[#This Row],[Booking]])</f>
        <v>0</v>
      </c>
    </row>
    <row r="1623" spans="1:26" x14ac:dyDescent="0.25">
      <c r="A1623" s="6" t="str">
        <f ca="1">no.</f>
        <v/>
      </c>
      <c r="E1623" s="4" t="str">
        <f ca="1">position</f>
        <v/>
      </c>
      <c r="J1623" s="318"/>
      <c r="M1623" s="4"/>
      <c r="O1623" s="6"/>
      <c r="Q1623" s="20"/>
      <c r="R1623" s="5" t="str">
        <f ca="1">score</f>
        <v/>
      </c>
      <c r="S1623" s="7" t="str">
        <f ca="1">rescore_svc</f>
        <v/>
      </c>
      <c r="U1623" s="11" t="str">
        <f ca="1">price</f>
        <v/>
      </c>
      <c r="V1623" s="4"/>
      <c r="Y1623" s="388">
        <f ca="1">COUNTIFS(OFFSET($B$10, 0, 0, ROW()-9, 1), SERVICE[[#This Row],[Employee ID]], OFFSET($F$10, 0, 0, ROW()-9, 1), SERVICE[[#This Row],[Resources Role]])</f>
        <v>0</v>
      </c>
      <c r="Z1623" s="388">
        <f ca="1">COUNTIFS(OFFSET($F$10, 0, 0, ROW()-9, 1), SERVICE[[#This Row],[Resources Role]], OFFSET($H$10, 0, 0, ROW()-9, 1), SERVICE[[#This Row],[Booking]])</f>
        <v>0</v>
      </c>
    </row>
    <row r="1624" spans="1:26" x14ac:dyDescent="0.25">
      <c r="A1624" s="6" t="str">
        <f ca="1">no.</f>
        <v/>
      </c>
      <c r="E1624" s="4" t="str">
        <f ca="1">position</f>
        <v/>
      </c>
      <c r="J1624" s="318"/>
      <c r="M1624" s="4"/>
      <c r="O1624" s="6"/>
      <c r="Q1624" s="20"/>
      <c r="R1624" s="5" t="str">
        <f ca="1">score</f>
        <v/>
      </c>
      <c r="S1624" s="7" t="str">
        <f ca="1">rescore_svc</f>
        <v/>
      </c>
      <c r="U1624" s="11" t="str">
        <f ca="1">price</f>
        <v/>
      </c>
      <c r="V1624" s="4"/>
      <c r="Y1624" s="388">
        <f ca="1">COUNTIFS(OFFSET($B$10, 0, 0, ROW()-9, 1), SERVICE[[#This Row],[Employee ID]], OFFSET($F$10, 0, 0, ROW()-9, 1), SERVICE[[#This Row],[Resources Role]])</f>
        <v>0</v>
      </c>
      <c r="Z1624" s="388">
        <f ca="1">COUNTIFS(OFFSET($F$10, 0, 0, ROW()-9, 1), SERVICE[[#This Row],[Resources Role]], OFFSET($H$10, 0, 0, ROW()-9, 1), SERVICE[[#This Row],[Booking]])</f>
        <v>0</v>
      </c>
    </row>
    <row r="1625" spans="1:26" x14ac:dyDescent="0.25">
      <c r="A1625" s="6" t="str">
        <f ca="1">no.</f>
        <v/>
      </c>
      <c r="E1625" s="4" t="str">
        <f ca="1">position</f>
        <v/>
      </c>
      <c r="J1625" s="318"/>
      <c r="M1625" s="4"/>
      <c r="O1625" s="6"/>
      <c r="Q1625" s="20"/>
      <c r="R1625" s="5" t="str">
        <f ca="1">score</f>
        <v/>
      </c>
      <c r="S1625" s="7" t="str">
        <f ca="1">rescore_svc</f>
        <v/>
      </c>
      <c r="U1625" s="11" t="str">
        <f ca="1">price</f>
        <v/>
      </c>
      <c r="V1625" s="4"/>
      <c r="Y1625" s="388">
        <f ca="1">COUNTIFS(OFFSET($B$10, 0, 0, ROW()-9, 1), SERVICE[[#This Row],[Employee ID]], OFFSET($F$10, 0, 0, ROW()-9, 1), SERVICE[[#This Row],[Resources Role]])</f>
        <v>0</v>
      </c>
      <c r="Z1625" s="388">
        <f ca="1">COUNTIFS(OFFSET($F$10, 0, 0, ROW()-9, 1), SERVICE[[#This Row],[Resources Role]], OFFSET($H$10, 0, 0, ROW()-9, 1), SERVICE[[#This Row],[Booking]])</f>
        <v>0</v>
      </c>
    </row>
    <row r="1626" spans="1:26" x14ac:dyDescent="0.25">
      <c r="A1626" s="6" t="str">
        <f ca="1">no.</f>
        <v/>
      </c>
      <c r="E1626" s="4" t="str">
        <f ca="1">position</f>
        <v/>
      </c>
      <c r="J1626" s="318"/>
      <c r="M1626" s="4"/>
      <c r="O1626" s="6"/>
      <c r="Q1626" s="20"/>
      <c r="R1626" s="5" t="str">
        <f ca="1">score</f>
        <v/>
      </c>
      <c r="S1626" s="7" t="str">
        <f ca="1">rescore_svc</f>
        <v/>
      </c>
      <c r="U1626" s="11" t="str">
        <f ca="1">price</f>
        <v/>
      </c>
      <c r="V1626" s="4"/>
      <c r="Y1626" s="388">
        <f ca="1">COUNTIFS(OFFSET($B$10, 0, 0, ROW()-9, 1), SERVICE[[#This Row],[Employee ID]], OFFSET($F$10, 0, 0, ROW()-9, 1), SERVICE[[#This Row],[Resources Role]])</f>
        <v>0</v>
      </c>
      <c r="Z1626" s="388">
        <f ca="1">COUNTIFS(OFFSET($F$10, 0, 0, ROW()-9, 1), SERVICE[[#This Row],[Resources Role]], OFFSET($H$10, 0, 0, ROW()-9, 1), SERVICE[[#This Row],[Booking]])</f>
        <v>0</v>
      </c>
    </row>
    <row r="1627" spans="1:26" x14ac:dyDescent="0.25">
      <c r="A1627" s="6" t="str">
        <f ca="1">no.</f>
        <v/>
      </c>
      <c r="E1627" s="4" t="str">
        <f ca="1">position</f>
        <v/>
      </c>
      <c r="J1627" s="318"/>
      <c r="M1627" s="4"/>
      <c r="O1627" s="6"/>
      <c r="Q1627" s="20"/>
      <c r="R1627" s="5" t="str">
        <f ca="1">score</f>
        <v/>
      </c>
      <c r="S1627" s="7" t="str">
        <f ca="1">rescore_svc</f>
        <v/>
      </c>
      <c r="U1627" s="11" t="str">
        <f ca="1">price</f>
        <v/>
      </c>
      <c r="V1627" s="4"/>
      <c r="Y1627" s="388">
        <f ca="1">COUNTIFS(OFFSET($B$10, 0, 0, ROW()-9, 1), SERVICE[[#This Row],[Employee ID]], OFFSET($F$10, 0, 0, ROW()-9, 1), SERVICE[[#This Row],[Resources Role]])</f>
        <v>0</v>
      </c>
      <c r="Z1627" s="388">
        <f ca="1">COUNTIFS(OFFSET($F$10, 0, 0, ROW()-9, 1), SERVICE[[#This Row],[Resources Role]], OFFSET($H$10, 0, 0, ROW()-9, 1), SERVICE[[#This Row],[Booking]])</f>
        <v>0</v>
      </c>
    </row>
    <row r="1628" spans="1:26" x14ac:dyDescent="0.25">
      <c r="A1628" s="6" t="str">
        <f ca="1">no.</f>
        <v/>
      </c>
      <c r="E1628" s="4" t="str">
        <f ca="1">position</f>
        <v/>
      </c>
      <c r="J1628" s="318"/>
      <c r="M1628" s="4"/>
      <c r="O1628" s="6"/>
      <c r="Q1628" s="20"/>
      <c r="R1628" s="5" t="str">
        <f ca="1">score</f>
        <v/>
      </c>
      <c r="S1628" s="7" t="str">
        <f ca="1">rescore_svc</f>
        <v/>
      </c>
      <c r="U1628" s="11" t="str">
        <f ca="1">price</f>
        <v/>
      </c>
      <c r="V1628" s="4"/>
      <c r="Y1628" s="388">
        <f ca="1">COUNTIFS(OFFSET($B$10, 0, 0, ROW()-9, 1), SERVICE[[#This Row],[Employee ID]], OFFSET($F$10, 0, 0, ROW()-9, 1), SERVICE[[#This Row],[Resources Role]])</f>
        <v>0</v>
      </c>
      <c r="Z1628" s="388">
        <f ca="1">COUNTIFS(OFFSET($F$10, 0, 0, ROW()-9, 1), SERVICE[[#This Row],[Resources Role]], OFFSET($H$10, 0, 0, ROW()-9, 1), SERVICE[[#This Row],[Booking]])</f>
        <v>0</v>
      </c>
    </row>
    <row r="1629" spans="1:26" x14ac:dyDescent="0.25">
      <c r="A1629" s="6" t="str">
        <f ca="1">no.</f>
        <v/>
      </c>
      <c r="E1629" s="4" t="str">
        <f ca="1">position</f>
        <v/>
      </c>
      <c r="J1629" s="318"/>
      <c r="M1629" s="4"/>
      <c r="O1629" s="6"/>
      <c r="Q1629" s="20"/>
      <c r="R1629" s="5" t="str">
        <f ca="1">score</f>
        <v/>
      </c>
      <c r="S1629" s="7" t="str">
        <f ca="1">rescore_svc</f>
        <v/>
      </c>
      <c r="U1629" s="11" t="str">
        <f ca="1">price</f>
        <v/>
      </c>
      <c r="V1629" s="4"/>
      <c r="Y1629" s="388">
        <f ca="1">COUNTIFS(OFFSET($B$10, 0, 0, ROW()-9, 1), SERVICE[[#This Row],[Employee ID]], OFFSET($F$10, 0, 0, ROW()-9, 1), SERVICE[[#This Row],[Resources Role]])</f>
        <v>0</v>
      </c>
      <c r="Z1629" s="388">
        <f ca="1">COUNTIFS(OFFSET($F$10, 0, 0, ROW()-9, 1), SERVICE[[#This Row],[Resources Role]], OFFSET($H$10, 0, 0, ROW()-9, 1), SERVICE[[#This Row],[Booking]])</f>
        <v>0</v>
      </c>
    </row>
    <row r="1630" spans="1:26" x14ac:dyDescent="0.25">
      <c r="A1630" s="6" t="str">
        <f ca="1">no.</f>
        <v/>
      </c>
      <c r="E1630" s="4" t="str">
        <f ca="1">position</f>
        <v/>
      </c>
      <c r="J1630" s="318"/>
      <c r="M1630" s="4"/>
      <c r="O1630" s="6"/>
      <c r="Q1630" s="20"/>
      <c r="R1630" s="5" t="str">
        <f ca="1">score</f>
        <v/>
      </c>
      <c r="S1630" s="7" t="str">
        <f ca="1">rescore_svc</f>
        <v/>
      </c>
      <c r="U1630" s="11" t="str">
        <f ca="1">price</f>
        <v/>
      </c>
      <c r="V1630" s="4"/>
      <c r="Y1630" s="388">
        <f ca="1">COUNTIFS(OFFSET($B$10, 0, 0, ROW()-9, 1), SERVICE[[#This Row],[Employee ID]], OFFSET($F$10, 0, 0, ROW()-9, 1), SERVICE[[#This Row],[Resources Role]])</f>
        <v>0</v>
      </c>
      <c r="Z1630" s="388">
        <f ca="1">COUNTIFS(OFFSET($F$10, 0, 0, ROW()-9, 1), SERVICE[[#This Row],[Resources Role]], OFFSET($H$10, 0, 0, ROW()-9, 1), SERVICE[[#This Row],[Booking]])</f>
        <v>0</v>
      </c>
    </row>
    <row r="1631" spans="1:26" x14ac:dyDescent="0.25">
      <c r="A1631" s="6" t="str">
        <f ca="1">no.</f>
        <v/>
      </c>
      <c r="E1631" s="4" t="str">
        <f ca="1">position</f>
        <v/>
      </c>
      <c r="J1631" s="318"/>
      <c r="M1631" s="4"/>
      <c r="O1631" s="6"/>
      <c r="Q1631" s="20"/>
      <c r="R1631" s="5" t="str">
        <f ca="1">score</f>
        <v/>
      </c>
      <c r="S1631" s="7" t="str">
        <f ca="1">rescore_svc</f>
        <v/>
      </c>
      <c r="U1631" s="11" t="str">
        <f ca="1">price</f>
        <v/>
      </c>
      <c r="V1631" s="4"/>
      <c r="Y1631" s="388">
        <f ca="1">COUNTIFS(OFFSET($B$10, 0, 0, ROW()-9, 1), SERVICE[[#This Row],[Employee ID]], OFFSET($F$10, 0, 0, ROW()-9, 1), SERVICE[[#This Row],[Resources Role]])</f>
        <v>0</v>
      </c>
      <c r="Z1631" s="388">
        <f ca="1">COUNTIFS(OFFSET($F$10, 0, 0, ROW()-9, 1), SERVICE[[#This Row],[Resources Role]], OFFSET($H$10, 0, 0, ROW()-9, 1), SERVICE[[#This Row],[Booking]])</f>
        <v>0</v>
      </c>
    </row>
    <row r="1632" spans="1:26" x14ac:dyDescent="0.25">
      <c r="A1632" s="6" t="str">
        <f ca="1">no.</f>
        <v/>
      </c>
      <c r="E1632" s="4" t="str">
        <f ca="1">position</f>
        <v/>
      </c>
      <c r="J1632" s="318"/>
      <c r="M1632" s="4"/>
      <c r="O1632" s="6"/>
      <c r="Q1632" s="20"/>
      <c r="R1632" s="5" t="str">
        <f ca="1">score</f>
        <v/>
      </c>
      <c r="S1632" s="7" t="str">
        <f ca="1">rescore_svc</f>
        <v/>
      </c>
      <c r="U1632" s="11" t="str">
        <f ca="1">price</f>
        <v/>
      </c>
      <c r="V1632" s="4"/>
      <c r="Y1632" s="388">
        <f ca="1">COUNTIFS(OFFSET($B$10, 0, 0, ROW()-9, 1), SERVICE[[#This Row],[Employee ID]], OFFSET($F$10, 0, 0, ROW()-9, 1), SERVICE[[#This Row],[Resources Role]])</f>
        <v>0</v>
      </c>
      <c r="Z1632" s="388">
        <f ca="1">COUNTIFS(OFFSET($F$10, 0, 0, ROW()-9, 1), SERVICE[[#This Row],[Resources Role]], OFFSET($H$10, 0, 0, ROW()-9, 1), SERVICE[[#This Row],[Booking]])</f>
        <v>0</v>
      </c>
    </row>
    <row r="1633" spans="1:26" x14ac:dyDescent="0.25">
      <c r="A1633" s="6" t="str">
        <f ca="1">no.</f>
        <v/>
      </c>
      <c r="E1633" s="4" t="str">
        <f ca="1">position</f>
        <v/>
      </c>
      <c r="J1633" s="318"/>
      <c r="M1633" s="4"/>
      <c r="O1633" s="6"/>
      <c r="Q1633" s="20"/>
      <c r="R1633" s="5" t="str">
        <f ca="1">score</f>
        <v/>
      </c>
      <c r="S1633" s="7" t="str">
        <f ca="1">rescore_svc</f>
        <v/>
      </c>
      <c r="U1633" s="11" t="str">
        <f ca="1">price</f>
        <v/>
      </c>
      <c r="V1633" s="4"/>
      <c r="Y1633" s="388">
        <f ca="1">COUNTIFS(OFFSET($B$10, 0, 0, ROW()-9, 1), SERVICE[[#This Row],[Employee ID]], OFFSET($F$10, 0, 0, ROW()-9, 1), SERVICE[[#This Row],[Resources Role]])</f>
        <v>0</v>
      </c>
      <c r="Z1633" s="388">
        <f ca="1">COUNTIFS(OFFSET($F$10, 0, 0, ROW()-9, 1), SERVICE[[#This Row],[Resources Role]], OFFSET($H$10, 0, 0, ROW()-9, 1), SERVICE[[#This Row],[Booking]])</f>
        <v>0</v>
      </c>
    </row>
    <row r="1634" spans="1:26" x14ac:dyDescent="0.25">
      <c r="A1634" s="6" t="str">
        <f ca="1">no.</f>
        <v/>
      </c>
      <c r="E1634" s="4" t="str">
        <f ca="1">position</f>
        <v/>
      </c>
      <c r="J1634" s="318"/>
      <c r="M1634" s="4"/>
      <c r="O1634" s="6"/>
      <c r="Q1634" s="20"/>
      <c r="R1634" s="5" t="str">
        <f ca="1">score</f>
        <v/>
      </c>
      <c r="S1634" s="7" t="str">
        <f ca="1">rescore_svc</f>
        <v/>
      </c>
      <c r="U1634" s="11" t="str">
        <f ca="1">price</f>
        <v/>
      </c>
      <c r="V1634" s="4"/>
      <c r="Y1634" s="388">
        <f ca="1">COUNTIFS(OFFSET($B$10, 0, 0, ROW()-9, 1), SERVICE[[#This Row],[Employee ID]], OFFSET($F$10, 0, 0, ROW()-9, 1), SERVICE[[#This Row],[Resources Role]])</f>
        <v>0</v>
      </c>
      <c r="Z1634" s="388">
        <f ca="1">COUNTIFS(OFFSET($F$10, 0, 0, ROW()-9, 1), SERVICE[[#This Row],[Resources Role]], OFFSET($H$10, 0, 0, ROW()-9, 1), SERVICE[[#This Row],[Booking]])</f>
        <v>0</v>
      </c>
    </row>
    <row r="1635" spans="1:26" x14ac:dyDescent="0.25">
      <c r="A1635" s="6" t="str">
        <f ca="1">no.</f>
        <v/>
      </c>
      <c r="E1635" s="4" t="str">
        <f ca="1">position</f>
        <v/>
      </c>
      <c r="J1635" s="318"/>
      <c r="M1635" s="4"/>
      <c r="O1635" s="6"/>
      <c r="Q1635" s="20"/>
      <c r="R1635" s="5" t="str">
        <f ca="1">score</f>
        <v/>
      </c>
      <c r="S1635" s="7" t="str">
        <f ca="1">rescore_svc</f>
        <v/>
      </c>
      <c r="U1635" s="11" t="str">
        <f ca="1">price</f>
        <v/>
      </c>
      <c r="V1635" s="4"/>
      <c r="Y1635" s="388">
        <f ca="1">COUNTIFS(OFFSET($B$10, 0, 0, ROW()-9, 1), SERVICE[[#This Row],[Employee ID]], OFFSET($F$10, 0, 0, ROW()-9, 1), SERVICE[[#This Row],[Resources Role]])</f>
        <v>0</v>
      </c>
      <c r="Z1635" s="388">
        <f ca="1">COUNTIFS(OFFSET($F$10, 0, 0, ROW()-9, 1), SERVICE[[#This Row],[Resources Role]], OFFSET($H$10, 0, 0, ROW()-9, 1), SERVICE[[#This Row],[Booking]])</f>
        <v>0</v>
      </c>
    </row>
    <row r="1636" spans="1:26" x14ac:dyDescent="0.25">
      <c r="A1636" s="6" t="str">
        <f ca="1">no.</f>
        <v/>
      </c>
      <c r="E1636" s="4" t="str">
        <f ca="1">position</f>
        <v/>
      </c>
      <c r="J1636" s="318"/>
      <c r="M1636" s="4"/>
      <c r="O1636" s="6"/>
      <c r="Q1636" s="20"/>
      <c r="R1636" s="5" t="str">
        <f ca="1">score</f>
        <v/>
      </c>
      <c r="S1636" s="7" t="str">
        <f ca="1">rescore_svc</f>
        <v/>
      </c>
      <c r="U1636" s="11" t="str">
        <f ca="1">price</f>
        <v/>
      </c>
      <c r="V1636" s="4"/>
      <c r="Y1636" s="388">
        <f ca="1">COUNTIFS(OFFSET($B$10, 0, 0, ROW()-9, 1), SERVICE[[#This Row],[Employee ID]], OFFSET($F$10, 0, 0, ROW()-9, 1), SERVICE[[#This Row],[Resources Role]])</f>
        <v>0</v>
      </c>
      <c r="Z1636" s="388">
        <f ca="1">COUNTIFS(OFFSET($F$10, 0, 0, ROW()-9, 1), SERVICE[[#This Row],[Resources Role]], OFFSET($H$10, 0, 0, ROW()-9, 1), SERVICE[[#This Row],[Booking]])</f>
        <v>0</v>
      </c>
    </row>
    <row r="1637" spans="1:26" x14ac:dyDescent="0.25">
      <c r="A1637" s="6" t="str">
        <f ca="1">no.</f>
        <v/>
      </c>
      <c r="E1637" s="4" t="str">
        <f ca="1">position</f>
        <v/>
      </c>
      <c r="J1637" s="318"/>
      <c r="M1637" s="4"/>
      <c r="O1637" s="6"/>
      <c r="Q1637" s="20"/>
      <c r="R1637" s="5" t="str">
        <f ca="1">score</f>
        <v/>
      </c>
      <c r="S1637" s="7" t="str">
        <f ca="1">rescore_svc</f>
        <v/>
      </c>
      <c r="U1637" s="11" t="str">
        <f ca="1">price</f>
        <v/>
      </c>
      <c r="V1637" s="4"/>
      <c r="Y1637" s="388">
        <f ca="1">COUNTIFS(OFFSET($B$10, 0, 0, ROW()-9, 1), SERVICE[[#This Row],[Employee ID]], OFFSET($F$10, 0, 0, ROW()-9, 1), SERVICE[[#This Row],[Resources Role]])</f>
        <v>0</v>
      </c>
      <c r="Z1637" s="388">
        <f ca="1">COUNTIFS(OFFSET($F$10, 0, 0, ROW()-9, 1), SERVICE[[#This Row],[Resources Role]], OFFSET($H$10, 0, 0, ROW()-9, 1), SERVICE[[#This Row],[Booking]])</f>
        <v>0</v>
      </c>
    </row>
    <row r="1638" spans="1:26" x14ac:dyDescent="0.25">
      <c r="A1638" s="6" t="str">
        <f ca="1">no.</f>
        <v/>
      </c>
      <c r="E1638" s="4" t="str">
        <f ca="1">position</f>
        <v/>
      </c>
      <c r="J1638" s="318"/>
      <c r="M1638" s="4"/>
      <c r="O1638" s="6"/>
      <c r="Q1638" s="20"/>
      <c r="R1638" s="5" t="str">
        <f ca="1">score</f>
        <v/>
      </c>
      <c r="S1638" s="7" t="str">
        <f ca="1">rescore_svc</f>
        <v/>
      </c>
      <c r="U1638" s="11" t="str">
        <f ca="1">price</f>
        <v/>
      </c>
      <c r="V1638" s="4"/>
      <c r="Y1638" s="388">
        <f ca="1">COUNTIFS(OFFSET($B$10, 0, 0, ROW()-9, 1), SERVICE[[#This Row],[Employee ID]], OFFSET($F$10, 0, 0, ROW()-9, 1), SERVICE[[#This Row],[Resources Role]])</f>
        <v>0</v>
      </c>
      <c r="Z1638" s="388">
        <f ca="1">COUNTIFS(OFFSET($F$10, 0, 0, ROW()-9, 1), SERVICE[[#This Row],[Resources Role]], OFFSET($H$10, 0, 0, ROW()-9, 1), SERVICE[[#This Row],[Booking]])</f>
        <v>0</v>
      </c>
    </row>
    <row r="1639" spans="1:26" x14ac:dyDescent="0.25">
      <c r="A1639" s="6" t="str">
        <f ca="1">no.</f>
        <v/>
      </c>
      <c r="E1639" s="4" t="str">
        <f ca="1">position</f>
        <v/>
      </c>
      <c r="J1639" s="318"/>
      <c r="M1639" s="4"/>
      <c r="O1639" s="6"/>
      <c r="Q1639" s="20"/>
      <c r="R1639" s="5" t="str">
        <f ca="1">score</f>
        <v/>
      </c>
      <c r="S1639" s="7" t="str">
        <f ca="1">rescore_svc</f>
        <v/>
      </c>
      <c r="U1639" s="11" t="str">
        <f ca="1">price</f>
        <v/>
      </c>
      <c r="V1639" s="4"/>
      <c r="Y1639" s="388">
        <f ca="1">COUNTIFS(OFFSET($B$10, 0, 0, ROW()-9, 1), SERVICE[[#This Row],[Employee ID]], OFFSET($F$10, 0, 0, ROW()-9, 1), SERVICE[[#This Row],[Resources Role]])</f>
        <v>0</v>
      </c>
      <c r="Z1639" s="388">
        <f ca="1">COUNTIFS(OFFSET($F$10, 0, 0, ROW()-9, 1), SERVICE[[#This Row],[Resources Role]], OFFSET($H$10, 0, 0, ROW()-9, 1), SERVICE[[#This Row],[Booking]])</f>
        <v>0</v>
      </c>
    </row>
    <row r="1640" spans="1:26" x14ac:dyDescent="0.25">
      <c r="A1640" s="6" t="str">
        <f ca="1">no.</f>
        <v/>
      </c>
      <c r="E1640" s="4" t="str">
        <f ca="1">position</f>
        <v/>
      </c>
      <c r="J1640" s="318"/>
      <c r="M1640" s="4"/>
      <c r="O1640" s="6"/>
      <c r="Q1640" s="20"/>
      <c r="R1640" s="5" t="str">
        <f ca="1">score</f>
        <v/>
      </c>
      <c r="S1640" s="7" t="str">
        <f ca="1">rescore_svc</f>
        <v/>
      </c>
      <c r="U1640" s="11" t="str">
        <f ca="1">price</f>
        <v/>
      </c>
      <c r="V1640" s="4"/>
      <c r="Y1640" s="388">
        <f ca="1">COUNTIFS(OFFSET($B$10, 0, 0, ROW()-9, 1), SERVICE[[#This Row],[Employee ID]], OFFSET($F$10, 0, 0, ROW()-9, 1), SERVICE[[#This Row],[Resources Role]])</f>
        <v>0</v>
      </c>
      <c r="Z1640" s="388">
        <f ca="1">COUNTIFS(OFFSET($F$10, 0, 0, ROW()-9, 1), SERVICE[[#This Row],[Resources Role]], OFFSET($H$10, 0, 0, ROW()-9, 1), SERVICE[[#This Row],[Booking]])</f>
        <v>0</v>
      </c>
    </row>
    <row r="1641" spans="1:26" x14ac:dyDescent="0.25">
      <c r="A1641" s="6" t="str">
        <f ca="1">no.</f>
        <v/>
      </c>
      <c r="E1641" s="4" t="str">
        <f ca="1">position</f>
        <v/>
      </c>
      <c r="J1641" s="318"/>
      <c r="M1641" s="4"/>
      <c r="O1641" s="6"/>
      <c r="Q1641" s="20"/>
      <c r="R1641" s="5" t="str">
        <f ca="1">score</f>
        <v/>
      </c>
      <c r="S1641" s="7" t="str">
        <f ca="1">rescore_svc</f>
        <v/>
      </c>
      <c r="U1641" s="11" t="str">
        <f ca="1">price</f>
        <v/>
      </c>
      <c r="V1641" s="4"/>
      <c r="Y1641" s="388">
        <f ca="1">COUNTIFS(OFFSET($B$10, 0, 0, ROW()-9, 1), SERVICE[[#This Row],[Employee ID]], OFFSET($F$10, 0, 0, ROW()-9, 1), SERVICE[[#This Row],[Resources Role]])</f>
        <v>0</v>
      </c>
      <c r="Z1641" s="388">
        <f ca="1">COUNTIFS(OFFSET($F$10, 0, 0, ROW()-9, 1), SERVICE[[#This Row],[Resources Role]], OFFSET($H$10, 0, 0, ROW()-9, 1), SERVICE[[#This Row],[Booking]])</f>
        <v>0</v>
      </c>
    </row>
    <row r="1642" spans="1:26" x14ac:dyDescent="0.25">
      <c r="A1642" s="6" t="str">
        <f ca="1">no.</f>
        <v/>
      </c>
      <c r="E1642" s="4" t="str">
        <f ca="1">position</f>
        <v/>
      </c>
      <c r="J1642" s="318"/>
      <c r="M1642" s="4"/>
      <c r="O1642" s="6"/>
      <c r="Q1642" s="20"/>
      <c r="R1642" s="5" t="str">
        <f ca="1">score</f>
        <v/>
      </c>
      <c r="S1642" s="7" t="str">
        <f ca="1">rescore_svc</f>
        <v/>
      </c>
      <c r="U1642" s="11" t="str">
        <f ca="1">price</f>
        <v/>
      </c>
      <c r="V1642" s="4"/>
      <c r="Y1642" s="388">
        <f ca="1">COUNTIFS(OFFSET($B$10, 0, 0, ROW()-9, 1), SERVICE[[#This Row],[Employee ID]], OFFSET($F$10, 0, 0, ROW()-9, 1), SERVICE[[#This Row],[Resources Role]])</f>
        <v>0</v>
      </c>
      <c r="Z1642" s="388">
        <f ca="1">COUNTIFS(OFFSET($F$10, 0, 0, ROW()-9, 1), SERVICE[[#This Row],[Resources Role]], OFFSET($H$10, 0, 0, ROW()-9, 1), SERVICE[[#This Row],[Booking]])</f>
        <v>0</v>
      </c>
    </row>
    <row r="1643" spans="1:26" x14ac:dyDescent="0.25">
      <c r="A1643" s="6" t="str">
        <f ca="1">no.</f>
        <v/>
      </c>
      <c r="E1643" s="4" t="str">
        <f ca="1">position</f>
        <v/>
      </c>
      <c r="J1643" s="318"/>
      <c r="M1643" s="4"/>
      <c r="O1643" s="6"/>
      <c r="Q1643" s="20"/>
      <c r="R1643" s="5" t="str">
        <f ca="1">score</f>
        <v/>
      </c>
      <c r="S1643" s="7" t="str">
        <f ca="1">rescore_svc</f>
        <v/>
      </c>
      <c r="U1643" s="11" t="str">
        <f ca="1">price</f>
        <v/>
      </c>
      <c r="V1643" s="4"/>
      <c r="Y1643" s="388">
        <f ca="1">COUNTIFS(OFFSET($B$10, 0, 0, ROW()-9, 1), SERVICE[[#This Row],[Employee ID]], OFFSET($F$10, 0, 0, ROW()-9, 1), SERVICE[[#This Row],[Resources Role]])</f>
        <v>0</v>
      </c>
      <c r="Z1643" s="388">
        <f ca="1">COUNTIFS(OFFSET($F$10, 0, 0, ROW()-9, 1), SERVICE[[#This Row],[Resources Role]], OFFSET($H$10, 0, 0, ROW()-9, 1), SERVICE[[#This Row],[Booking]])</f>
        <v>0</v>
      </c>
    </row>
    <row r="1644" spans="1:26" x14ac:dyDescent="0.25">
      <c r="A1644" s="6" t="str">
        <f ca="1">no.</f>
        <v/>
      </c>
      <c r="E1644" s="4" t="str">
        <f ca="1">position</f>
        <v/>
      </c>
      <c r="J1644" s="318"/>
      <c r="M1644" s="4"/>
      <c r="O1644" s="6"/>
      <c r="Q1644" s="20"/>
      <c r="R1644" s="5" t="str">
        <f ca="1">score</f>
        <v/>
      </c>
      <c r="S1644" s="7" t="str">
        <f ca="1">rescore_svc</f>
        <v/>
      </c>
      <c r="U1644" s="11" t="str">
        <f ca="1">price</f>
        <v/>
      </c>
      <c r="V1644" s="4"/>
      <c r="Y1644" s="388">
        <f ca="1">COUNTIFS(OFFSET($B$10, 0, 0, ROW()-9, 1), SERVICE[[#This Row],[Employee ID]], OFFSET($F$10, 0, 0, ROW()-9, 1), SERVICE[[#This Row],[Resources Role]])</f>
        <v>0</v>
      </c>
      <c r="Z1644" s="388">
        <f ca="1">COUNTIFS(OFFSET($F$10, 0, 0, ROW()-9, 1), SERVICE[[#This Row],[Resources Role]], OFFSET($H$10, 0, 0, ROW()-9, 1), SERVICE[[#This Row],[Booking]])</f>
        <v>0</v>
      </c>
    </row>
    <row r="1645" spans="1:26" x14ac:dyDescent="0.25">
      <c r="A1645" s="6" t="str">
        <f ca="1">no.</f>
        <v/>
      </c>
      <c r="E1645" s="4" t="str">
        <f ca="1">position</f>
        <v/>
      </c>
      <c r="J1645" s="318"/>
      <c r="M1645" s="4"/>
      <c r="O1645" s="6"/>
      <c r="Q1645" s="20"/>
      <c r="R1645" s="5" t="str">
        <f ca="1">score</f>
        <v/>
      </c>
      <c r="S1645" s="7" t="str">
        <f ca="1">rescore_svc</f>
        <v/>
      </c>
      <c r="U1645" s="11" t="str">
        <f ca="1">price</f>
        <v/>
      </c>
      <c r="V1645" s="4"/>
      <c r="Y1645" s="388">
        <f ca="1">COUNTIFS(OFFSET($B$10, 0, 0, ROW()-9, 1), SERVICE[[#This Row],[Employee ID]], OFFSET($F$10, 0, 0, ROW()-9, 1), SERVICE[[#This Row],[Resources Role]])</f>
        <v>0</v>
      </c>
      <c r="Z1645" s="388">
        <f ca="1">COUNTIFS(OFFSET($F$10, 0, 0, ROW()-9, 1), SERVICE[[#This Row],[Resources Role]], OFFSET($H$10, 0, 0, ROW()-9, 1), SERVICE[[#This Row],[Booking]])</f>
        <v>0</v>
      </c>
    </row>
    <row r="1646" spans="1:26" x14ac:dyDescent="0.25">
      <c r="A1646" s="6" t="str">
        <f ca="1">no.</f>
        <v/>
      </c>
      <c r="E1646" s="4" t="str">
        <f ca="1">position</f>
        <v/>
      </c>
      <c r="J1646" s="318"/>
      <c r="M1646" s="4"/>
      <c r="O1646" s="6"/>
      <c r="Q1646" s="20"/>
      <c r="R1646" s="5" t="str">
        <f ca="1">score</f>
        <v/>
      </c>
      <c r="S1646" s="7" t="str">
        <f ca="1">rescore_svc</f>
        <v/>
      </c>
      <c r="U1646" s="11" t="str">
        <f ca="1">price</f>
        <v/>
      </c>
      <c r="V1646" s="4"/>
      <c r="Y1646" s="388">
        <f ca="1">COUNTIFS(OFFSET($B$10, 0, 0, ROW()-9, 1), SERVICE[[#This Row],[Employee ID]], OFFSET($F$10, 0, 0, ROW()-9, 1), SERVICE[[#This Row],[Resources Role]])</f>
        <v>0</v>
      </c>
      <c r="Z1646" s="388">
        <f ca="1">COUNTIFS(OFFSET($F$10, 0, 0, ROW()-9, 1), SERVICE[[#This Row],[Resources Role]], OFFSET($H$10, 0, 0, ROW()-9, 1), SERVICE[[#This Row],[Booking]])</f>
        <v>0</v>
      </c>
    </row>
    <row r="1647" spans="1:26" x14ac:dyDescent="0.25">
      <c r="A1647" s="6" t="str">
        <f ca="1">no.</f>
        <v/>
      </c>
      <c r="E1647" s="4" t="str">
        <f ca="1">position</f>
        <v/>
      </c>
      <c r="J1647" s="318"/>
      <c r="M1647" s="4"/>
      <c r="O1647" s="6"/>
      <c r="Q1647" s="20"/>
      <c r="R1647" s="5" t="str">
        <f ca="1">score</f>
        <v/>
      </c>
      <c r="S1647" s="7" t="str">
        <f ca="1">rescore_svc</f>
        <v/>
      </c>
      <c r="U1647" s="11" t="str">
        <f ca="1">price</f>
        <v/>
      </c>
      <c r="V1647" s="4"/>
      <c r="Y1647" s="388">
        <f ca="1">COUNTIFS(OFFSET($B$10, 0, 0, ROW()-9, 1), SERVICE[[#This Row],[Employee ID]], OFFSET($F$10, 0, 0, ROW()-9, 1), SERVICE[[#This Row],[Resources Role]])</f>
        <v>0</v>
      </c>
      <c r="Z1647" s="388">
        <f ca="1">COUNTIFS(OFFSET($F$10, 0, 0, ROW()-9, 1), SERVICE[[#This Row],[Resources Role]], OFFSET($H$10, 0, 0, ROW()-9, 1), SERVICE[[#This Row],[Booking]])</f>
        <v>0</v>
      </c>
    </row>
    <row r="1648" spans="1:26" x14ac:dyDescent="0.25">
      <c r="A1648" s="6" t="str">
        <f ca="1">no.</f>
        <v/>
      </c>
      <c r="E1648" s="4" t="str">
        <f ca="1">position</f>
        <v/>
      </c>
      <c r="J1648" s="318"/>
      <c r="M1648" s="4"/>
      <c r="O1648" s="6"/>
      <c r="Q1648" s="20"/>
      <c r="R1648" s="5" t="str">
        <f ca="1">score</f>
        <v/>
      </c>
      <c r="S1648" s="7" t="str">
        <f ca="1">rescore_svc</f>
        <v/>
      </c>
      <c r="U1648" s="11" t="str">
        <f ca="1">price</f>
        <v/>
      </c>
      <c r="V1648" s="4"/>
      <c r="Y1648" s="388">
        <f ca="1">COUNTIFS(OFFSET($B$10, 0, 0, ROW()-9, 1), SERVICE[[#This Row],[Employee ID]], OFFSET($F$10, 0, 0, ROW()-9, 1), SERVICE[[#This Row],[Resources Role]])</f>
        <v>0</v>
      </c>
      <c r="Z1648" s="388">
        <f ca="1">COUNTIFS(OFFSET($F$10, 0, 0, ROW()-9, 1), SERVICE[[#This Row],[Resources Role]], OFFSET($H$10, 0, 0, ROW()-9, 1), SERVICE[[#This Row],[Booking]])</f>
        <v>0</v>
      </c>
    </row>
    <row r="1649" spans="1:26" x14ac:dyDescent="0.25">
      <c r="A1649" s="6" t="str">
        <f ca="1">no.</f>
        <v/>
      </c>
      <c r="E1649" s="4" t="str">
        <f ca="1">position</f>
        <v/>
      </c>
      <c r="J1649" s="318"/>
      <c r="M1649" s="4"/>
      <c r="O1649" s="6"/>
      <c r="Q1649" s="20"/>
      <c r="R1649" s="5" t="str">
        <f ca="1">score</f>
        <v/>
      </c>
      <c r="S1649" s="7" t="str">
        <f ca="1">rescore_svc</f>
        <v/>
      </c>
      <c r="U1649" s="11" t="str">
        <f ca="1">price</f>
        <v/>
      </c>
      <c r="V1649" s="4"/>
      <c r="Y1649" s="388">
        <f ca="1">COUNTIFS(OFFSET($B$10, 0, 0, ROW()-9, 1), SERVICE[[#This Row],[Employee ID]], OFFSET($F$10, 0, 0, ROW()-9, 1), SERVICE[[#This Row],[Resources Role]])</f>
        <v>0</v>
      </c>
      <c r="Z1649" s="388">
        <f ca="1">COUNTIFS(OFFSET($F$10, 0, 0, ROW()-9, 1), SERVICE[[#This Row],[Resources Role]], OFFSET($H$10, 0, 0, ROW()-9, 1), SERVICE[[#This Row],[Booking]])</f>
        <v>0</v>
      </c>
    </row>
    <row r="1650" spans="1:26" x14ac:dyDescent="0.25">
      <c r="A1650" s="6" t="str">
        <f ca="1">no.</f>
        <v/>
      </c>
      <c r="E1650" s="4" t="str">
        <f ca="1">position</f>
        <v/>
      </c>
      <c r="J1650" s="318"/>
      <c r="M1650" s="4"/>
      <c r="O1650" s="6"/>
      <c r="Q1650" s="20"/>
      <c r="R1650" s="5" t="str">
        <f ca="1">score</f>
        <v/>
      </c>
      <c r="S1650" s="7" t="str">
        <f ca="1">rescore_svc</f>
        <v/>
      </c>
      <c r="U1650" s="11" t="str">
        <f ca="1">price</f>
        <v/>
      </c>
      <c r="V1650" s="4"/>
      <c r="Y1650" s="388">
        <f ca="1">COUNTIFS(OFFSET($B$10, 0, 0, ROW()-9, 1), SERVICE[[#This Row],[Employee ID]], OFFSET($F$10, 0, 0, ROW()-9, 1), SERVICE[[#This Row],[Resources Role]])</f>
        <v>0</v>
      </c>
      <c r="Z1650" s="388">
        <f ca="1">COUNTIFS(OFFSET($F$10, 0, 0, ROW()-9, 1), SERVICE[[#This Row],[Resources Role]], OFFSET($H$10, 0, 0, ROW()-9, 1), SERVICE[[#This Row],[Booking]])</f>
        <v>0</v>
      </c>
    </row>
    <row r="1651" spans="1:26" x14ac:dyDescent="0.25">
      <c r="A1651" s="6" t="str">
        <f ca="1">no.</f>
        <v/>
      </c>
      <c r="E1651" s="4" t="str">
        <f ca="1">position</f>
        <v/>
      </c>
      <c r="J1651" s="318"/>
      <c r="M1651" s="4"/>
      <c r="O1651" s="6"/>
      <c r="Q1651" s="20"/>
      <c r="R1651" s="5" t="str">
        <f ca="1">score</f>
        <v/>
      </c>
      <c r="S1651" s="7" t="str">
        <f ca="1">rescore_svc</f>
        <v/>
      </c>
      <c r="U1651" s="11" t="str">
        <f ca="1">price</f>
        <v/>
      </c>
      <c r="V1651" s="4"/>
      <c r="Y1651" s="388">
        <f ca="1">COUNTIFS(OFFSET($B$10, 0, 0, ROW()-9, 1), SERVICE[[#This Row],[Employee ID]], OFFSET($F$10, 0, 0, ROW()-9, 1), SERVICE[[#This Row],[Resources Role]])</f>
        <v>0</v>
      </c>
      <c r="Z1651" s="388">
        <f ca="1">COUNTIFS(OFFSET($F$10, 0, 0, ROW()-9, 1), SERVICE[[#This Row],[Resources Role]], OFFSET($H$10, 0, 0, ROW()-9, 1), SERVICE[[#This Row],[Booking]])</f>
        <v>0</v>
      </c>
    </row>
    <row r="1652" spans="1:26" x14ac:dyDescent="0.25">
      <c r="A1652" s="6" t="str">
        <f ca="1">no.</f>
        <v/>
      </c>
      <c r="E1652" s="4" t="str">
        <f ca="1">position</f>
        <v/>
      </c>
      <c r="J1652" s="318"/>
      <c r="M1652" s="4"/>
      <c r="O1652" s="6"/>
      <c r="Q1652" s="20"/>
      <c r="R1652" s="5" t="str">
        <f ca="1">score</f>
        <v/>
      </c>
      <c r="S1652" s="7" t="str">
        <f ca="1">rescore_svc</f>
        <v/>
      </c>
      <c r="U1652" s="11" t="str">
        <f ca="1">price</f>
        <v/>
      </c>
      <c r="V1652" s="4"/>
      <c r="Y1652" s="388">
        <f ca="1">COUNTIFS(OFFSET($B$10, 0, 0, ROW()-9, 1), SERVICE[[#This Row],[Employee ID]], OFFSET($F$10, 0, 0, ROW()-9, 1), SERVICE[[#This Row],[Resources Role]])</f>
        <v>0</v>
      </c>
      <c r="Z1652" s="388">
        <f ca="1">COUNTIFS(OFFSET($F$10, 0, 0, ROW()-9, 1), SERVICE[[#This Row],[Resources Role]], OFFSET($H$10, 0, 0, ROW()-9, 1), SERVICE[[#This Row],[Booking]])</f>
        <v>0</v>
      </c>
    </row>
    <row r="1653" spans="1:26" x14ac:dyDescent="0.25">
      <c r="A1653" s="6" t="str">
        <f ca="1">no.</f>
        <v/>
      </c>
      <c r="E1653" s="4" t="str">
        <f ca="1">position</f>
        <v/>
      </c>
      <c r="J1653" s="318"/>
      <c r="M1653" s="4"/>
      <c r="O1653" s="6"/>
      <c r="Q1653" s="20"/>
      <c r="R1653" s="5" t="str">
        <f ca="1">score</f>
        <v/>
      </c>
      <c r="S1653" s="7" t="str">
        <f ca="1">rescore_svc</f>
        <v/>
      </c>
      <c r="U1653" s="11" t="str">
        <f ca="1">price</f>
        <v/>
      </c>
      <c r="V1653" s="4"/>
      <c r="Y1653" s="388">
        <f ca="1">COUNTIFS(OFFSET($B$10, 0, 0, ROW()-9, 1), SERVICE[[#This Row],[Employee ID]], OFFSET($F$10, 0, 0, ROW()-9, 1), SERVICE[[#This Row],[Resources Role]])</f>
        <v>0</v>
      </c>
      <c r="Z1653" s="388">
        <f ca="1">COUNTIFS(OFFSET($F$10, 0, 0, ROW()-9, 1), SERVICE[[#This Row],[Resources Role]], OFFSET($H$10, 0, 0, ROW()-9, 1), SERVICE[[#This Row],[Booking]])</f>
        <v>0</v>
      </c>
    </row>
    <row r="1654" spans="1:26" x14ac:dyDescent="0.25">
      <c r="A1654" s="6" t="str">
        <f ca="1">no.</f>
        <v/>
      </c>
      <c r="E1654" s="4" t="str">
        <f ca="1">position</f>
        <v/>
      </c>
      <c r="J1654" s="318"/>
      <c r="M1654" s="4"/>
      <c r="O1654" s="6"/>
      <c r="Q1654" s="20"/>
      <c r="R1654" s="5" t="str">
        <f ca="1">score</f>
        <v/>
      </c>
      <c r="S1654" s="7" t="str">
        <f ca="1">rescore_svc</f>
        <v/>
      </c>
      <c r="U1654" s="11" t="str">
        <f ca="1">price</f>
        <v/>
      </c>
      <c r="V1654" s="4"/>
      <c r="Y1654" s="388">
        <f ca="1">COUNTIFS(OFFSET($B$10, 0, 0, ROW()-9, 1), SERVICE[[#This Row],[Employee ID]], OFFSET($F$10, 0, 0, ROW()-9, 1), SERVICE[[#This Row],[Resources Role]])</f>
        <v>0</v>
      </c>
      <c r="Z1654" s="388">
        <f ca="1">COUNTIFS(OFFSET($F$10, 0, 0, ROW()-9, 1), SERVICE[[#This Row],[Resources Role]], OFFSET($H$10, 0, 0, ROW()-9, 1), SERVICE[[#This Row],[Booking]])</f>
        <v>0</v>
      </c>
    </row>
    <row r="1655" spans="1:26" x14ac:dyDescent="0.25">
      <c r="A1655" s="6" t="str">
        <f ca="1">no.</f>
        <v/>
      </c>
      <c r="E1655" s="4" t="str">
        <f ca="1">position</f>
        <v/>
      </c>
      <c r="J1655" s="318"/>
      <c r="M1655" s="4"/>
      <c r="O1655" s="6"/>
      <c r="Q1655" s="20"/>
      <c r="R1655" s="5" t="str">
        <f ca="1">score</f>
        <v/>
      </c>
      <c r="S1655" s="7" t="str">
        <f ca="1">rescore_svc</f>
        <v/>
      </c>
      <c r="U1655" s="11" t="str">
        <f ca="1">price</f>
        <v/>
      </c>
      <c r="V1655" s="4"/>
      <c r="Y1655" s="388">
        <f ca="1">COUNTIFS(OFFSET($B$10, 0, 0, ROW()-9, 1), SERVICE[[#This Row],[Employee ID]], OFFSET($F$10, 0, 0, ROW()-9, 1), SERVICE[[#This Row],[Resources Role]])</f>
        <v>0</v>
      </c>
      <c r="Z1655" s="388">
        <f ca="1">COUNTIFS(OFFSET($F$10, 0, 0, ROW()-9, 1), SERVICE[[#This Row],[Resources Role]], OFFSET($H$10, 0, 0, ROW()-9, 1), SERVICE[[#This Row],[Booking]])</f>
        <v>0</v>
      </c>
    </row>
    <row r="1656" spans="1:26" x14ac:dyDescent="0.25">
      <c r="A1656" s="6" t="str">
        <f ca="1">no.</f>
        <v/>
      </c>
      <c r="E1656" s="4" t="str">
        <f ca="1">position</f>
        <v/>
      </c>
      <c r="J1656" s="318"/>
      <c r="M1656" s="4"/>
      <c r="O1656" s="6"/>
      <c r="Q1656" s="20"/>
      <c r="R1656" s="5" t="str">
        <f ca="1">score</f>
        <v/>
      </c>
      <c r="S1656" s="7" t="str">
        <f ca="1">rescore_svc</f>
        <v/>
      </c>
      <c r="U1656" s="11" t="str">
        <f ca="1">price</f>
        <v/>
      </c>
      <c r="V1656" s="4"/>
      <c r="Y1656" s="388">
        <f ca="1">COUNTIFS(OFFSET($B$10, 0, 0, ROW()-9, 1), SERVICE[[#This Row],[Employee ID]], OFFSET($F$10, 0, 0, ROW()-9, 1), SERVICE[[#This Row],[Resources Role]])</f>
        <v>0</v>
      </c>
      <c r="Z1656" s="388">
        <f ca="1">COUNTIFS(OFFSET($F$10, 0, 0, ROW()-9, 1), SERVICE[[#This Row],[Resources Role]], OFFSET($H$10, 0, 0, ROW()-9, 1), SERVICE[[#This Row],[Booking]])</f>
        <v>0</v>
      </c>
    </row>
    <row r="1657" spans="1:26" x14ac:dyDescent="0.25">
      <c r="A1657" s="6" t="str">
        <f ca="1">no.</f>
        <v/>
      </c>
      <c r="E1657" s="4" t="str">
        <f ca="1">position</f>
        <v/>
      </c>
      <c r="J1657" s="318"/>
      <c r="M1657" s="4"/>
      <c r="O1657" s="6"/>
      <c r="Q1657" s="20"/>
      <c r="R1657" s="5" t="str">
        <f ca="1">score</f>
        <v/>
      </c>
      <c r="S1657" s="7" t="str">
        <f ca="1">rescore_svc</f>
        <v/>
      </c>
      <c r="U1657" s="11" t="str">
        <f ca="1">price</f>
        <v/>
      </c>
      <c r="V1657" s="4"/>
      <c r="Y1657" s="388">
        <f ca="1">COUNTIFS(OFFSET($B$10, 0, 0, ROW()-9, 1), SERVICE[[#This Row],[Employee ID]], OFFSET($F$10, 0, 0, ROW()-9, 1), SERVICE[[#This Row],[Resources Role]])</f>
        <v>0</v>
      </c>
      <c r="Z1657" s="388">
        <f ca="1">COUNTIFS(OFFSET($F$10, 0, 0, ROW()-9, 1), SERVICE[[#This Row],[Resources Role]], OFFSET($H$10, 0, 0, ROW()-9, 1), SERVICE[[#This Row],[Booking]])</f>
        <v>0</v>
      </c>
    </row>
    <row r="1658" spans="1:26" x14ac:dyDescent="0.25">
      <c r="A1658" s="6" t="str">
        <f ca="1">no.</f>
        <v/>
      </c>
      <c r="E1658" s="4" t="str">
        <f ca="1">position</f>
        <v/>
      </c>
      <c r="J1658" s="318"/>
      <c r="M1658" s="4"/>
      <c r="O1658" s="6"/>
      <c r="Q1658" s="20"/>
      <c r="R1658" s="5" t="str">
        <f ca="1">score</f>
        <v/>
      </c>
      <c r="S1658" s="7" t="str">
        <f ca="1">rescore_svc</f>
        <v/>
      </c>
      <c r="U1658" s="11" t="str">
        <f ca="1">price</f>
        <v/>
      </c>
      <c r="V1658" s="4"/>
      <c r="Y1658" s="388">
        <f ca="1">COUNTIFS(OFFSET($B$10, 0, 0, ROW()-9, 1), SERVICE[[#This Row],[Employee ID]], OFFSET($F$10, 0, 0, ROW()-9, 1), SERVICE[[#This Row],[Resources Role]])</f>
        <v>0</v>
      </c>
      <c r="Z1658" s="388">
        <f ca="1">COUNTIFS(OFFSET($F$10, 0, 0, ROW()-9, 1), SERVICE[[#This Row],[Resources Role]], OFFSET($H$10, 0, 0, ROW()-9, 1), SERVICE[[#This Row],[Booking]])</f>
        <v>0</v>
      </c>
    </row>
    <row r="1659" spans="1:26" x14ac:dyDescent="0.25">
      <c r="A1659" s="6" t="str">
        <f ca="1">no.</f>
        <v/>
      </c>
      <c r="E1659" s="4" t="str">
        <f ca="1">position</f>
        <v/>
      </c>
      <c r="J1659" s="318"/>
      <c r="M1659" s="4"/>
      <c r="O1659" s="6"/>
      <c r="Q1659" s="20"/>
      <c r="R1659" s="5" t="str">
        <f ca="1">score</f>
        <v/>
      </c>
      <c r="S1659" s="7" t="str">
        <f ca="1">rescore_svc</f>
        <v/>
      </c>
      <c r="U1659" s="11" t="str">
        <f ca="1">price</f>
        <v/>
      </c>
      <c r="V1659" s="4"/>
      <c r="Y1659" s="388">
        <f ca="1">COUNTIFS(OFFSET($B$10, 0, 0, ROW()-9, 1), SERVICE[[#This Row],[Employee ID]], OFFSET($F$10, 0, 0, ROW()-9, 1), SERVICE[[#This Row],[Resources Role]])</f>
        <v>0</v>
      </c>
      <c r="Z1659" s="388">
        <f ca="1">COUNTIFS(OFFSET($F$10, 0, 0, ROW()-9, 1), SERVICE[[#This Row],[Resources Role]], OFFSET($H$10, 0, 0, ROW()-9, 1), SERVICE[[#This Row],[Booking]])</f>
        <v>0</v>
      </c>
    </row>
    <row r="1660" spans="1:26" x14ac:dyDescent="0.25">
      <c r="A1660" s="6" t="str">
        <f ca="1">no.</f>
        <v/>
      </c>
      <c r="E1660" s="4" t="str">
        <f ca="1">position</f>
        <v/>
      </c>
      <c r="J1660" s="318"/>
      <c r="M1660" s="4"/>
      <c r="O1660" s="6"/>
      <c r="Q1660" s="20"/>
      <c r="R1660" s="5" t="str">
        <f ca="1">score</f>
        <v/>
      </c>
      <c r="S1660" s="7" t="str">
        <f ca="1">rescore_svc</f>
        <v/>
      </c>
      <c r="U1660" s="11" t="str">
        <f ca="1">price</f>
        <v/>
      </c>
      <c r="V1660" s="4"/>
      <c r="Y1660" s="388">
        <f ca="1">COUNTIFS(OFFSET($B$10, 0, 0, ROW()-9, 1), SERVICE[[#This Row],[Employee ID]], OFFSET($F$10, 0, 0, ROW()-9, 1), SERVICE[[#This Row],[Resources Role]])</f>
        <v>0</v>
      </c>
      <c r="Z1660" s="388">
        <f ca="1">COUNTIFS(OFFSET($F$10, 0, 0, ROW()-9, 1), SERVICE[[#This Row],[Resources Role]], OFFSET($H$10, 0, 0, ROW()-9, 1), SERVICE[[#This Row],[Booking]])</f>
        <v>0</v>
      </c>
    </row>
    <row r="1661" spans="1:26" x14ac:dyDescent="0.25">
      <c r="A1661" s="6" t="str">
        <f ca="1">no.</f>
        <v/>
      </c>
      <c r="E1661" s="4" t="str">
        <f ca="1">position</f>
        <v/>
      </c>
      <c r="J1661" s="318"/>
      <c r="M1661" s="4"/>
      <c r="O1661" s="6"/>
      <c r="Q1661" s="20"/>
      <c r="R1661" s="5" t="str">
        <f ca="1">score</f>
        <v/>
      </c>
      <c r="S1661" s="7" t="str">
        <f ca="1">rescore_svc</f>
        <v/>
      </c>
      <c r="U1661" s="11" t="str">
        <f ca="1">price</f>
        <v/>
      </c>
      <c r="V1661" s="4"/>
      <c r="Y1661" s="388">
        <f ca="1">COUNTIFS(OFFSET($B$10, 0, 0, ROW()-9, 1), SERVICE[[#This Row],[Employee ID]], OFFSET($F$10, 0, 0, ROW()-9, 1), SERVICE[[#This Row],[Resources Role]])</f>
        <v>0</v>
      </c>
      <c r="Z1661" s="388">
        <f ca="1">COUNTIFS(OFFSET($F$10, 0, 0, ROW()-9, 1), SERVICE[[#This Row],[Resources Role]], OFFSET($H$10, 0, 0, ROW()-9, 1), SERVICE[[#This Row],[Booking]])</f>
        <v>0</v>
      </c>
    </row>
    <row r="1662" spans="1:26" x14ac:dyDescent="0.25">
      <c r="A1662" s="6" t="str">
        <f ca="1">no.</f>
        <v/>
      </c>
      <c r="E1662" s="4" t="str">
        <f ca="1">position</f>
        <v/>
      </c>
      <c r="J1662" s="318"/>
      <c r="M1662" s="4"/>
      <c r="O1662" s="6"/>
      <c r="Q1662" s="20"/>
      <c r="R1662" s="5" t="str">
        <f ca="1">score</f>
        <v/>
      </c>
      <c r="S1662" s="7" t="str">
        <f ca="1">rescore_svc</f>
        <v/>
      </c>
      <c r="U1662" s="11" t="str">
        <f ca="1">price</f>
        <v/>
      </c>
      <c r="V1662" s="4"/>
      <c r="Y1662" s="388">
        <f ca="1">COUNTIFS(OFFSET($B$10, 0, 0, ROW()-9, 1), SERVICE[[#This Row],[Employee ID]], OFFSET($F$10, 0, 0, ROW()-9, 1), SERVICE[[#This Row],[Resources Role]])</f>
        <v>0</v>
      </c>
      <c r="Z1662" s="388">
        <f ca="1">COUNTIFS(OFFSET($F$10, 0, 0, ROW()-9, 1), SERVICE[[#This Row],[Resources Role]], OFFSET($H$10, 0, 0, ROW()-9, 1), SERVICE[[#This Row],[Booking]])</f>
        <v>0</v>
      </c>
    </row>
    <row r="1663" spans="1:26" x14ac:dyDescent="0.25">
      <c r="A1663" s="6" t="str">
        <f ca="1">no.</f>
        <v/>
      </c>
      <c r="E1663" s="4" t="str">
        <f ca="1">position</f>
        <v/>
      </c>
      <c r="J1663" s="318"/>
      <c r="M1663" s="4"/>
      <c r="O1663" s="6"/>
      <c r="Q1663" s="20"/>
      <c r="R1663" s="5" t="str">
        <f ca="1">score</f>
        <v/>
      </c>
      <c r="S1663" s="7" t="str">
        <f ca="1">rescore_svc</f>
        <v/>
      </c>
      <c r="U1663" s="11" t="str">
        <f ca="1">price</f>
        <v/>
      </c>
      <c r="V1663" s="4"/>
      <c r="Y1663" s="388">
        <f ca="1">COUNTIFS(OFFSET($B$10, 0, 0, ROW()-9, 1), SERVICE[[#This Row],[Employee ID]], OFFSET($F$10, 0, 0, ROW()-9, 1), SERVICE[[#This Row],[Resources Role]])</f>
        <v>0</v>
      </c>
      <c r="Z1663" s="388">
        <f ca="1">COUNTIFS(OFFSET($F$10, 0, 0, ROW()-9, 1), SERVICE[[#This Row],[Resources Role]], OFFSET($H$10, 0, 0, ROW()-9, 1), SERVICE[[#This Row],[Booking]])</f>
        <v>0</v>
      </c>
    </row>
    <row r="1664" spans="1:26" x14ac:dyDescent="0.25">
      <c r="A1664" s="6" t="str">
        <f ca="1">no.</f>
        <v/>
      </c>
      <c r="E1664" s="4" t="str">
        <f ca="1">position</f>
        <v/>
      </c>
      <c r="J1664" s="318"/>
      <c r="M1664" s="4"/>
      <c r="O1664" s="6"/>
      <c r="Q1664" s="20"/>
      <c r="R1664" s="5" t="str">
        <f ca="1">score</f>
        <v/>
      </c>
      <c r="S1664" s="7" t="str">
        <f ca="1">rescore_svc</f>
        <v/>
      </c>
      <c r="U1664" s="11" t="str">
        <f ca="1">price</f>
        <v/>
      </c>
      <c r="V1664" s="4"/>
      <c r="Y1664" s="388">
        <f ca="1">COUNTIFS(OFFSET($B$10, 0, 0, ROW()-9, 1), SERVICE[[#This Row],[Employee ID]], OFFSET($F$10, 0, 0, ROW()-9, 1), SERVICE[[#This Row],[Resources Role]])</f>
        <v>0</v>
      </c>
      <c r="Z1664" s="388">
        <f ca="1">COUNTIFS(OFFSET($F$10, 0, 0, ROW()-9, 1), SERVICE[[#This Row],[Resources Role]], OFFSET($H$10, 0, 0, ROW()-9, 1), SERVICE[[#This Row],[Booking]])</f>
        <v>0</v>
      </c>
    </row>
    <row r="1665" spans="1:26" x14ac:dyDescent="0.25">
      <c r="A1665" s="6" t="str">
        <f ca="1">no.</f>
        <v/>
      </c>
      <c r="E1665" s="4" t="str">
        <f ca="1">position</f>
        <v/>
      </c>
      <c r="J1665" s="318"/>
      <c r="M1665" s="4"/>
      <c r="O1665" s="6"/>
      <c r="Q1665" s="20"/>
      <c r="R1665" s="5" t="str">
        <f ca="1">score</f>
        <v/>
      </c>
      <c r="S1665" s="7" t="str">
        <f ca="1">rescore_svc</f>
        <v/>
      </c>
      <c r="U1665" s="11" t="str">
        <f ca="1">price</f>
        <v/>
      </c>
      <c r="V1665" s="4"/>
      <c r="Y1665" s="388">
        <f ca="1">COUNTIFS(OFFSET($B$10, 0, 0, ROW()-9, 1), SERVICE[[#This Row],[Employee ID]], OFFSET($F$10, 0, 0, ROW()-9, 1), SERVICE[[#This Row],[Resources Role]])</f>
        <v>0</v>
      </c>
      <c r="Z1665" s="388">
        <f ca="1">COUNTIFS(OFFSET($F$10, 0, 0, ROW()-9, 1), SERVICE[[#This Row],[Resources Role]], OFFSET($H$10, 0, 0, ROW()-9, 1), SERVICE[[#This Row],[Booking]])</f>
        <v>0</v>
      </c>
    </row>
    <row r="1666" spans="1:26" x14ac:dyDescent="0.25">
      <c r="A1666" s="6" t="str">
        <f ca="1">no.</f>
        <v/>
      </c>
      <c r="E1666" s="4" t="str">
        <f ca="1">position</f>
        <v/>
      </c>
      <c r="J1666" s="318"/>
      <c r="M1666" s="4"/>
      <c r="O1666" s="6"/>
      <c r="Q1666" s="20"/>
      <c r="R1666" s="5" t="str">
        <f ca="1">score</f>
        <v/>
      </c>
      <c r="S1666" s="7" t="str">
        <f ca="1">rescore_svc</f>
        <v/>
      </c>
      <c r="U1666" s="11" t="str">
        <f ca="1">price</f>
        <v/>
      </c>
      <c r="V1666" s="4"/>
      <c r="Y1666" s="388">
        <f ca="1">COUNTIFS(OFFSET($B$10, 0, 0, ROW()-9, 1), SERVICE[[#This Row],[Employee ID]], OFFSET($F$10, 0, 0, ROW()-9, 1), SERVICE[[#This Row],[Resources Role]])</f>
        <v>0</v>
      </c>
      <c r="Z1666" s="388">
        <f ca="1">COUNTIFS(OFFSET($F$10, 0, 0, ROW()-9, 1), SERVICE[[#This Row],[Resources Role]], OFFSET($H$10, 0, 0, ROW()-9, 1), SERVICE[[#This Row],[Booking]])</f>
        <v>0</v>
      </c>
    </row>
    <row r="1667" spans="1:26" x14ac:dyDescent="0.25">
      <c r="A1667" s="6" t="str">
        <f ca="1">no.</f>
        <v/>
      </c>
      <c r="E1667" s="4" t="str">
        <f ca="1">position</f>
        <v/>
      </c>
      <c r="J1667" s="318"/>
      <c r="M1667" s="4"/>
      <c r="O1667" s="6"/>
      <c r="Q1667" s="20"/>
      <c r="R1667" s="5" t="str">
        <f ca="1">score</f>
        <v/>
      </c>
      <c r="S1667" s="7" t="str">
        <f ca="1">rescore_svc</f>
        <v/>
      </c>
      <c r="U1667" s="11" t="str">
        <f ca="1">price</f>
        <v/>
      </c>
      <c r="V1667" s="4"/>
      <c r="Y1667" s="388">
        <f ca="1">COUNTIFS(OFFSET($B$10, 0, 0, ROW()-9, 1), SERVICE[[#This Row],[Employee ID]], OFFSET($F$10, 0, 0, ROW()-9, 1), SERVICE[[#This Row],[Resources Role]])</f>
        <v>0</v>
      </c>
      <c r="Z1667" s="388">
        <f ca="1">COUNTIFS(OFFSET($F$10, 0, 0, ROW()-9, 1), SERVICE[[#This Row],[Resources Role]], OFFSET($H$10, 0, 0, ROW()-9, 1), SERVICE[[#This Row],[Booking]])</f>
        <v>0</v>
      </c>
    </row>
    <row r="1668" spans="1:26" x14ac:dyDescent="0.25">
      <c r="A1668" s="6" t="str">
        <f ca="1">no.</f>
        <v/>
      </c>
      <c r="E1668" s="4" t="str">
        <f ca="1">position</f>
        <v/>
      </c>
      <c r="J1668" s="318"/>
      <c r="M1668" s="4"/>
      <c r="O1668" s="6"/>
      <c r="Q1668" s="20"/>
      <c r="R1668" s="5" t="str">
        <f ca="1">score</f>
        <v/>
      </c>
      <c r="S1668" s="7" t="str">
        <f ca="1">rescore_svc</f>
        <v/>
      </c>
      <c r="U1668" s="11" t="str">
        <f ca="1">price</f>
        <v/>
      </c>
      <c r="V1668" s="4"/>
      <c r="Y1668" s="388">
        <f ca="1">COUNTIFS(OFFSET($B$10, 0, 0, ROW()-9, 1), SERVICE[[#This Row],[Employee ID]], OFFSET($F$10, 0, 0, ROW()-9, 1), SERVICE[[#This Row],[Resources Role]])</f>
        <v>0</v>
      </c>
      <c r="Z1668" s="388">
        <f ca="1">COUNTIFS(OFFSET($F$10, 0, 0, ROW()-9, 1), SERVICE[[#This Row],[Resources Role]], OFFSET($H$10, 0, 0, ROW()-9, 1), SERVICE[[#This Row],[Booking]])</f>
        <v>0</v>
      </c>
    </row>
    <row r="1669" spans="1:26" x14ac:dyDescent="0.25">
      <c r="A1669" s="6" t="str">
        <f ca="1">no.</f>
        <v/>
      </c>
      <c r="E1669" s="4" t="str">
        <f ca="1">position</f>
        <v/>
      </c>
      <c r="J1669" s="318"/>
      <c r="M1669" s="4"/>
      <c r="O1669" s="6"/>
      <c r="Q1669" s="20"/>
      <c r="R1669" s="5" t="str">
        <f ca="1">score</f>
        <v/>
      </c>
      <c r="S1669" s="7" t="str">
        <f ca="1">rescore_svc</f>
        <v/>
      </c>
      <c r="U1669" s="11" t="str">
        <f ca="1">price</f>
        <v/>
      </c>
      <c r="V1669" s="4"/>
      <c r="Y1669" s="388">
        <f ca="1">COUNTIFS(OFFSET($B$10, 0, 0, ROW()-9, 1), SERVICE[[#This Row],[Employee ID]], OFFSET($F$10, 0, 0, ROW()-9, 1), SERVICE[[#This Row],[Resources Role]])</f>
        <v>0</v>
      </c>
      <c r="Z1669" s="388">
        <f ca="1">COUNTIFS(OFFSET($F$10, 0, 0, ROW()-9, 1), SERVICE[[#This Row],[Resources Role]], OFFSET($H$10, 0, 0, ROW()-9, 1), SERVICE[[#This Row],[Booking]])</f>
        <v>0</v>
      </c>
    </row>
    <row r="1670" spans="1:26" x14ac:dyDescent="0.25">
      <c r="A1670" s="6" t="str">
        <f ca="1">no.</f>
        <v/>
      </c>
      <c r="E1670" s="4" t="str">
        <f ca="1">position</f>
        <v/>
      </c>
      <c r="J1670" s="318"/>
      <c r="M1670" s="4"/>
      <c r="O1670" s="6"/>
      <c r="Q1670" s="20"/>
      <c r="R1670" s="5" t="str">
        <f ca="1">score</f>
        <v/>
      </c>
      <c r="S1670" s="7" t="str">
        <f ca="1">rescore_svc</f>
        <v/>
      </c>
      <c r="U1670" s="11" t="str">
        <f ca="1">price</f>
        <v/>
      </c>
      <c r="V1670" s="4"/>
      <c r="Y1670" s="388">
        <f ca="1">COUNTIFS(OFFSET($B$10, 0, 0, ROW()-9, 1), SERVICE[[#This Row],[Employee ID]], OFFSET($F$10, 0, 0, ROW()-9, 1), SERVICE[[#This Row],[Resources Role]])</f>
        <v>0</v>
      </c>
      <c r="Z1670" s="388">
        <f ca="1">COUNTIFS(OFFSET($F$10, 0, 0, ROW()-9, 1), SERVICE[[#This Row],[Resources Role]], OFFSET($H$10, 0, 0, ROW()-9, 1), SERVICE[[#This Row],[Booking]])</f>
        <v>0</v>
      </c>
    </row>
    <row r="1671" spans="1:26" x14ac:dyDescent="0.25">
      <c r="A1671" s="6" t="str">
        <f ca="1">no.</f>
        <v/>
      </c>
      <c r="E1671" s="4" t="str">
        <f ca="1">position</f>
        <v/>
      </c>
      <c r="J1671" s="318"/>
      <c r="M1671" s="4"/>
      <c r="O1671" s="6"/>
      <c r="Q1671" s="20"/>
      <c r="R1671" s="5" t="str">
        <f ca="1">score</f>
        <v/>
      </c>
      <c r="S1671" s="7" t="str">
        <f ca="1">rescore_svc</f>
        <v/>
      </c>
      <c r="U1671" s="11" t="str">
        <f ca="1">price</f>
        <v/>
      </c>
      <c r="V1671" s="4"/>
      <c r="Y1671" s="388">
        <f ca="1">COUNTIFS(OFFSET($B$10, 0, 0, ROW()-9, 1), SERVICE[[#This Row],[Employee ID]], OFFSET($F$10, 0, 0, ROW()-9, 1), SERVICE[[#This Row],[Resources Role]])</f>
        <v>0</v>
      </c>
      <c r="Z1671" s="388">
        <f ca="1">COUNTIFS(OFFSET($F$10, 0, 0, ROW()-9, 1), SERVICE[[#This Row],[Resources Role]], OFFSET($H$10, 0, 0, ROW()-9, 1), SERVICE[[#This Row],[Booking]])</f>
        <v>0</v>
      </c>
    </row>
    <row r="1672" spans="1:26" x14ac:dyDescent="0.25">
      <c r="A1672" s="6" t="str">
        <f ca="1">no.</f>
        <v/>
      </c>
      <c r="E1672" s="4" t="str">
        <f ca="1">position</f>
        <v/>
      </c>
      <c r="J1672" s="318"/>
      <c r="M1672" s="4"/>
      <c r="O1672" s="6"/>
      <c r="Q1672" s="20"/>
      <c r="R1672" s="5" t="str">
        <f ca="1">score</f>
        <v/>
      </c>
      <c r="S1672" s="7" t="str">
        <f ca="1">rescore_svc</f>
        <v/>
      </c>
      <c r="U1672" s="11" t="str">
        <f ca="1">price</f>
        <v/>
      </c>
      <c r="V1672" s="4"/>
      <c r="Y1672" s="388">
        <f ca="1">COUNTIFS(OFFSET($B$10, 0, 0, ROW()-9, 1), SERVICE[[#This Row],[Employee ID]], OFFSET($F$10, 0, 0, ROW()-9, 1), SERVICE[[#This Row],[Resources Role]])</f>
        <v>0</v>
      </c>
      <c r="Z1672" s="388">
        <f ca="1">COUNTIFS(OFFSET($F$10, 0, 0, ROW()-9, 1), SERVICE[[#This Row],[Resources Role]], OFFSET($H$10, 0, 0, ROW()-9, 1), SERVICE[[#This Row],[Booking]])</f>
        <v>0</v>
      </c>
    </row>
    <row r="1673" spans="1:26" x14ac:dyDescent="0.25">
      <c r="A1673" s="6" t="str">
        <f ca="1">no.</f>
        <v/>
      </c>
      <c r="E1673" s="4" t="str">
        <f ca="1">position</f>
        <v/>
      </c>
      <c r="J1673" s="318"/>
      <c r="M1673" s="4"/>
      <c r="O1673" s="6"/>
      <c r="Q1673" s="20"/>
      <c r="R1673" s="5" t="str">
        <f ca="1">score</f>
        <v/>
      </c>
      <c r="S1673" s="7" t="str">
        <f ca="1">rescore_svc</f>
        <v/>
      </c>
      <c r="U1673" s="11" t="str">
        <f ca="1">price</f>
        <v/>
      </c>
      <c r="V1673" s="4"/>
      <c r="Y1673" s="388">
        <f ca="1">COUNTIFS(OFFSET($B$10, 0, 0, ROW()-9, 1), SERVICE[[#This Row],[Employee ID]], OFFSET($F$10, 0, 0, ROW()-9, 1), SERVICE[[#This Row],[Resources Role]])</f>
        <v>0</v>
      </c>
      <c r="Z1673" s="388">
        <f ca="1">COUNTIFS(OFFSET($F$10, 0, 0, ROW()-9, 1), SERVICE[[#This Row],[Resources Role]], OFFSET($H$10, 0, 0, ROW()-9, 1), SERVICE[[#This Row],[Booking]])</f>
        <v>0</v>
      </c>
    </row>
    <row r="1674" spans="1:26" x14ac:dyDescent="0.25">
      <c r="A1674" s="6" t="str">
        <f ca="1">no.</f>
        <v/>
      </c>
      <c r="E1674" s="4" t="str">
        <f ca="1">position</f>
        <v/>
      </c>
      <c r="J1674" s="318"/>
      <c r="M1674" s="4"/>
      <c r="O1674" s="6"/>
      <c r="Q1674" s="20"/>
      <c r="R1674" s="5" t="str">
        <f ca="1">score</f>
        <v/>
      </c>
      <c r="S1674" s="7" t="str">
        <f ca="1">rescore_svc</f>
        <v/>
      </c>
      <c r="U1674" s="11" t="str">
        <f ca="1">price</f>
        <v/>
      </c>
      <c r="V1674" s="4"/>
      <c r="Y1674" s="388">
        <f ca="1">COUNTIFS(OFFSET($B$10, 0, 0, ROW()-9, 1), SERVICE[[#This Row],[Employee ID]], OFFSET($F$10, 0, 0, ROW()-9, 1), SERVICE[[#This Row],[Resources Role]])</f>
        <v>0</v>
      </c>
      <c r="Z1674" s="388">
        <f ca="1">COUNTIFS(OFFSET($F$10, 0, 0, ROW()-9, 1), SERVICE[[#This Row],[Resources Role]], OFFSET($H$10, 0, 0, ROW()-9, 1), SERVICE[[#This Row],[Booking]])</f>
        <v>0</v>
      </c>
    </row>
    <row r="1675" spans="1:26" x14ac:dyDescent="0.25">
      <c r="A1675" s="6" t="str">
        <f ca="1">no.</f>
        <v/>
      </c>
      <c r="E1675" s="4" t="str">
        <f ca="1">position</f>
        <v/>
      </c>
      <c r="J1675" s="318"/>
      <c r="M1675" s="4"/>
      <c r="O1675" s="6"/>
      <c r="Q1675" s="20"/>
      <c r="R1675" s="5" t="str">
        <f ca="1">score</f>
        <v/>
      </c>
      <c r="S1675" s="7" t="str">
        <f ca="1">rescore_svc</f>
        <v/>
      </c>
      <c r="U1675" s="11" t="str">
        <f ca="1">price</f>
        <v/>
      </c>
      <c r="V1675" s="4"/>
      <c r="Y1675" s="388">
        <f ca="1">COUNTIFS(OFFSET($B$10, 0, 0, ROW()-9, 1), SERVICE[[#This Row],[Employee ID]], OFFSET($F$10, 0, 0, ROW()-9, 1), SERVICE[[#This Row],[Resources Role]])</f>
        <v>0</v>
      </c>
      <c r="Z1675" s="388">
        <f ca="1">COUNTIFS(OFFSET($F$10, 0, 0, ROW()-9, 1), SERVICE[[#This Row],[Resources Role]], OFFSET($H$10, 0, 0, ROW()-9, 1), SERVICE[[#This Row],[Booking]])</f>
        <v>0</v>
      </c>
    </row>
    <row r="1676" spans="1:26" x14ac:dyDescent="0.25">
      <c r="A1676" s="6" t="str">
        <f ca="1">no.</f>
        <v/>
      </c>
      <c r="E1676" s="4" t="str">
        <f ca="1">position</f>
        <v/>
      </c>
      <c r="J1676" s="318"/>
      <c r="M1676" s="4"/>
      <c r="O1676" s="6"/>
      <c r="Q1676" s="20"/>
      <c r="R1676" s="5" t="str">
        <f ca="1">score</f>
        <v/>
      </c>
      <c r="S1676" s="7" t="str">
        <f ca="1">rescore_svc</f>
        <v/>
      </c>
      <c r="U1676" s="11" t="str">
        <f ca="1">price</f>
        <v/>
      </c>
      <c r="V1676" s="4"/>
      <c r="Y1676" s="388">
        <f ca="1">COUNTIFS(OFFSET($B$10, 0, 0, ROW()-9, 1), SERVICE[[#This Row],[Employee ID]], OFFSET($F$10, 0, 0, ROW()-9, 1), SERVICE[[#This Row],[Resources Role]])</f>
        <v>0</v>
      </c>
      <c r="Z1676" s="388">
        <f ca="1">COUNTIFS(OFFSET($F$10, 0, 0, ROW()-9, 1), SERVICE[[#This Row],[Resources Role]], OFFSET($H$10, 0, 0, ROW()-9, 1), SERVICE[[#This Row],[Booking]])</f>
        <v>0</v>
      </c>
    </row>
    <row r="1677" spans="1:26" x14ac:dyDescent="0.25">
      <c r="A1677" s="6" t="str">
        <f ca="1">no.</f>
        <v/>
      </c>
      <c r="E1677" s="4" t="str">
        <f ca="1">position</f>
        <v/>
      </c>
      <c r="J1677" s="318"/>
      <c r="M1677" s="4"/>
      <c r="O1677" s="6"/>
      <c r="Q1677" s="20"/>
      <c r="R1677" s="5" t="str">
        <f ca="1">score</f>
        <v/>
      </c>
      <c r="S1677" s="7" t="str">
        <f ca="1">rescore_svc</f>
        <v/>
      </c>
      <c r="U1677" s="11" t="str">
        <f ca="1">price</f>
        <v/>
      </c>
      <c r="V1677" s="4"/>
      <c r="Y1677" s="388">
        <f ca="1">COUNTIFS(OFFSET($B$10, 0, 0, ROW()-9, 1), SERVICE[[#This Row],[Employee ID]], OFFSET($F$10, 0, 0, ROW()-9, 1), SERVICE[[#This Row],[Resources Role]])</f>
        <v>0</v>
      </c>
      <c r="Z1677" s="388">
        <f ca="1">COUNTIFS(OFFSET($F$10, 0, 0, ROW()-9, 1), SERVICE[[#This Row],[Resources Role]], OFFSET($H$10, 0, 0, ROW()-9, 1), SERVICE[[#This Row],[Booking]])</f>
        <v>0</v>
      </c>
    </row>
    <row r="1678" spans="1:26" x14ac:dyDescent="0.25">
      <c r="A1678" s="6" t="str">
        <f ca="1">no.</f>
        <v/>
      </c>
      <c r="E1678" s="4" t="str">
        <f ca="1">position</f>
        <v/>
      </c>
      <c r="J1678" s="318"/>
      <c r="M1678" s="4"/>
      <c r="O1678" s="6"/>
      <c r="Q1678" s="20"/>
      <c r="R1678" s="5" t="str">
        <f ca="1">score</f>
        <v/>
      </c>
      <c r="S1678" s="7" t="str">
        <f ca="1">rescore_svc</f>
        <v/>
      </c>
      <c r="U1678" s="11" t="str">
        <f ca="1">price</f>
        <v/>
      </c>
      <c r="V1678" s="4"/>
      <c r="Y1678" s="388">
        <f ca="1">COUNTIFS(OFFSET($B$10, 0, 0, ROW()-9, 1), SERVICE[[#This Row],[Employee ID]], OFFSET($F$10, 0, 0, ROW()-9, 1), SERVICE[[#This Row],[Resources Role]])</f>
        <v>0</v>
      </c>
      <c r="Z1678" s="388">
        <f ca="1">COUNTIFS(OFFSET($F$10, 0, 0, ROW()-9, 1), SERVICE[[#This Row],[Resources Role]], OFFSET($H$10, 0, 0, ROW()-9, 1), SERVICE[[#This Row],[Booking]])</f>
        <v>0</v>
      </c>
    </row>
    <row r="1679" spans="1:26" x14ac:dyDescent="0.25">
      <c r="A1679" s="6" t="str">
        <f ca="1">no.</f>
        <v/>
      </c>
      <c r="E1679" s="4" t="str">
        <f ca="1">position</f>
        <v/>
      </c>
      <c r="J1679" s="318"/>
      <c r="M1679" s="4"/>
      <c r="O1679" s="6"/>
      <c r="Q1679" s="20"/>
      <c r="R1679" s="5" t="str">
        <f ca="1">score</f>
        <v/>
      </c>
      <c r="S1679" s="7" t="str">
        <f ca="1">rescore_svc</f>
        <v/>
      </c>
      <c r="U1679" s="11" t="str">
        <f ca="1">price</f>
        <v/>
      </c>
      <c r="V1679" s="4"/>
      <c r="Y1679" s="388">
        <f ca="1">COUNTIFS(OFFSET($B$10, 0, 0, ROW()-9, 1), SERVICE[[#This Row],[Employee ID]], OFFSET($F$10, 0, 0, ROW()-9, 1), SERVICE[[#This Row],[Resources Role]])</f>
        <v>0</v>
      </c>
      <c r="Z1679" s="388">
        <f ca="1">COUNTIFS(OFFSET($F$10, 0, 0, ROW()-9, 1), SERVICE[[#This Row],[Resources Role]], OFFSET($H$10, 0, 0, ROW()-9, 1), SERVICE[[#This Row],[Booking]])</f>
        <v>0</v>
      </c>
    </row>
    <row r="1680" spans="1:26" x14ac:dyDescent="0.25">
      <c r="A1680" s="6" t="str">
        <f ca="1">no.</f>
        <v/>
      </c>
      <c r="E1680" s="4" t="str">
        <f ca="1">position</f>
        <v/>
      </c>
      <c r="J1680" s="318"/>
      <c r="M1680" s="4"/>
      <c r="O1680" s="6"/>
      <c r="Q1680" s="20"/>
      <c r="R1680" s="5" t="str">
        <f ca="1">score</f>
        <v/>
      </c>
      <c r="S1680" s="7" t="str">
        <f ca="1">rescore_svc</f>
        <v/>
      </c>
      <c r="U1680" s="11" t="str">
        <f ca="1">price</f>
        <v/>
      </c>
      <c r="V1680" s="4"/>
      <c r="Y1680" s="388">
        <f ca="1">COUNTIFS(OFFSET($B$10, 0, 0, ROW()-9, 1), SERVICE[[#This Row],[Employee ID]], OFFSET($F$10, 0, 0, ROW()-9, 1), SERVICE[[#This Row],[Resources Role]])</f>
        <v>0</v>
      </c>
      <c r="Z1680" s="388">
        <f ca="1">COUNTIFS(OFFSET($F$10, 0, 0, ROW()-9, 1), SERVICE[[#This Row],[Resources Role]], OFFSET($H$10, 0, 0, ROW()-9, 1), SERVICE[[#This Row],[Booking]])</f>
        <v>0</v>
      </c>
    </row>
    <row r="1681" spans="1:26" x14ac:dyDescent="0.25">
      <c r="A1681" s="6" t="str">
        <f ca="1">no.</f>
        <v/>
      </c>
      <c r="E1681" s="4" t="str">
        <f ca="1">position</f>
        <v/>
      </c>
      <c r="J1681" s="318"/>
      <c r="M1681" s="4"/>
      <c r="O1681" s="6"/>
      <c r="Q1681" s="20"/>
      <c r="R1681" s="5" t="str">
        <f ca="1">score</f>
        <v/>
      </c>
      <c r="S1681" s="7" t="str">
        <f ca="1">rescore_svc</f>
        <v/>
      </c>
      <c r="U1681" s="11" t="str">
        <f ca="1">price</f>
        <v/>
      </c>
      <c r="V1681" s="4"/>
      <c r="Y1681" s="388">
        <f ca="1">COUNTIFS(OFFSET($B$10, 0, 0, ROW()-9, 1), SERVICE[[#This Row],[Employee ID]], OFFSET($F$10, 0, 0, ROW()-9, 1), SERVICE[[#This Row],[Resources Role]])</f>
        <v>0</v>
      </c>
      <c r="Z1681" s="388">
        <f ca="1">COUNTIFS(OFFSET($F$10, 0, 0, ROW()-9, 1), SERVICE[[#This Row],[Resources Role]], OFFSET($H$10, 0, 0, ROW()-9, 1), SERVICE[[#This Row],[Booking]])</f>
        <v>0</v>
      </c>
    </row>
    <row r="1682" spans="1:26" x14ac:dyDescent="0.25">
      <c r="A1682" s="6" t="str">
        <f ca="1">no.</f>
        <v/>
      </c>
      <c r="E1682" s="4" t="str">
        <f ca="1">position</f>
        <v/>
      </c>
      <c r="J1682" s="318"/>
      <c r="M1682" s="4"/>
      <c r="O1682" s="6"/>
      <c r="Q1682" s="20"/>
      <c r="R1682" s="5" t="str">
        <f ca="1">score</f>
        <v/>
      </c>
      <c r="S1682" s="7" t="str">
        <f ca="1">rescore_svc</f>
        <v/>
      </c>
      <c r="U1682" s="11" t="str">
        <f ca="1">price</f>
        <v/>
      </c>
      <c r="V1682" s="4"/>
      <c r="Y1682" s="388">
        <f ca="1">COUNTIFS(OFFSET($B$10, 0, 0, ROW()-9, 1), SERVICE[[#This Row],[Employee ID]], OFFSET($F$10, 0, 0, ROW()-9, 1), SERVICE[[#This Row],[Resources Role]])</f>
        <v>0</v>
      </c>
      <c r="Z1682" s="388">
        <f ca="1">COUNTIFS(OFFSET($F$10, 0, 0, ROW()-9, 1), SERVICE[[#This Row],[Resources Role]], OFFSET($H$10, 0, 0, ROW()-9, 1), SERVICE[[#This Row],[Booking]])</f>
        <v>0</v>
      </c>
    </row>
    <row r="1683" spans="1:26" x14ac:dyDescent="0.25">
      <c r="A1683" s="6" t="str">
        <f ca="1">no.</f>
        <v/>
      </c>
      <c r="E1683" s="4" t="str">
        <f ca="1">position</f>
        <v/>
      </c>
      <c r="J1683" s="318"/>
      <c r="M1683" s="4"/>
      <c r="O1683" s="6"/>
      <c r="Q1683" s="20"/>
      <c r="R1683" s="5" t="str">
        <f ca="1">score</f>
        <v/>
      </c>
      <c r="S1683" s="7" t="str">
        <f ca="1">rescore_svc</f>
        <v/>
      </c>
      <c r="U1683" s="11" t="str">
        <f ca="1">price</f>
        <v/>
      </c>
      <c r="V1683" s="4"/>
      <c r="Y1683" s="388">
        <f ca="1">COUNTIFS(OFFSET($B$10, 0, 0, ROW()-9, 1), SERVICE[[#This Row],[Employee ID]], OFFSET($F$10, 0, 0, ROW()-9, 1), SERVICE[[#This Row],[Resources Role]])</f>
        <v>0</v>
      </c>
      <c r="Z1683" s="388">
        <f ca="1">COUNTIFS(OFFSET($F$10, 0, 0, ROW()-9, 1), SERVICE[[#This Row],[Resources Role]], OFFSET($H$10, 0, 0, ROW()-9, 1), SERVICE[[#This Row],[Booking]])</f>
        <v>0</v>
      </c>
    </row>
    <row r="1684" spans="1:26" x14ac:dyDescent="0.25">
      <c r="A1684" s="6" t="str">
        <f ca="1">no.</f>
        <v/>
      </c>
      <c r="E1684" s="4" t="str">
        <f ca="1">position</f>
        <v/>
      </c>
      <c r="J1684" s="318"/>
      <c r="M1684" s="4"/>
      <c r="O1684" s="6"/>
      <c r="Q1684" s="20"/>
      <c r="R1684" s="5" t="str">
        <f ca="1">score</f>
        <v/>
      </c>
      <c r="S1684" s="7" t="str">
        <f ca="1">rescore_svc</f>
        <v/>
      </c>
      <c r="U1684" s="11" t="str">
        <f ca="1">price</f>
        <v/>
      </c>
      <c r="V1684" s="4"/>
      <c r="Y1684" s="388">
        <f ca="1">COUNTIFS(OFFSET($B$10, 0, 0, ROW()-9, 1), SERVICE[[#This Row],[Employee ID]], OFFSET($F$10, 0, 0, ROW()-9, 1), SERVICE[[#This Row],[Resources Role]])</f>
        <v>0</v>
      </c>
      <c r="Z1684" s="388">
        <f ca="1">COUNTIFS(OFFSET($F$10, 0, 0, ROW()-9, 1), SERVICE[[#This Row],[Resources Role]], OFFSET($H$10, 0, 0, ROW()-9, 1), SERVICE[[#This Row],[Booking]])</f>
        <v>0</v>
      </c>
    </row>
    <row r="1685" spans="1:26" x14ac:dyDescent="0.25">
      <c r="A1685" s="6" t="str">
        <f ca="1">no.</f>
        <v/>
      </c>
      <c r="E1685" s="4" t="str">
        <f ca="1">position</f>
        <v/>
      </c>
      <c r="J1685" s="318"/>
      <c r="M1685" s="4"/>
      <c r="O1685" s="6"/>
      <c r="Q1685" s="20"/>
      <c r="R1685" s="5" t="str">
        <f ca="1">score</f>
        <v/>
      </c>
      <c r="S1685" s="7" t="str">
        <f ca="1">rescore_svc</f>
        <v/>
      </c>
      <c r="U1685" s="11" t="str">
        <f ca="1">price</f>
        <v/>
      </c>
      <c r="V1685" s="4"/>
      <c r="Y1685" s="388">
        <f ca="1">COUNTIFS(OFFSET($B$10, 0, 0, ROW()-9, 1), SERVICE[[#This Row],[Employee ID]], OFFSET($F$10, 0, 0, ROW()-9, 1), SERVICE[[#This Row],[Resources Role]])</f>
        <v>0</v>
      </c>
      <c r="Z1685" s="388">
        <f ca="1">COUNTIFS(OFFSET($F$10, 0, 0, ROW()-9, 1), SERVICE[[#This Row],[Resources Role]], OFFSET($H$10, 0, 0, ROW()-9, 1), SERVICE[[#This Row],[Booking]])</f>
        <v>0</v>
      </c>
    </row>
    <row r="1686" spans="1:26" x14ac:dyDescent="0.25">
      <c r="A1686" s="6" t="str">
        <f ca="1">no.</f>
        <v/>
      </c>
      <c r="E1686" s="4" t="str">
        <f ca="1">position</f>
        <v/>
      </c>
      <c r="J1686" s="318"/>
      <c r="M1686" s="4"/>
      <c r="O1686" s="6"/>
      <c r="Q1686" s="20"/>
      <c r="R1686" s="5" t="str">
        <f ca="1">score</f>
        <v/>
      </c>
      <c r="S1686" s="7" t="str">
        <f ca="1">rescore_svc</f>
        <v/>
      </c>
      <c r="U1686" s="11" t="str">
        <f ca="1">price</f>
        <v/>
      </c>
      <c r="V1686" s="4"/>
      <c r="Y1686" s="388">
        <f ca="1">COUNTIFS(OFFSET($B$10, 0, 0, ROW()-9, 1), SERVICE[[#This Row],[Employee ID]], OFFSET($F$10, 0, 0, ROW()-9, 1), SERVICE[[#This Row],[Resources Role]])</f>
        <v>0</v>
      </c>
      <c r="Z1686" s="388">
        <f ca="1">COUNTIFS(OFFSET($F$10, 0, 0, ROW()-9, 1), SERVICE[[#This Row],[Resources Role]], OFFSET($H$10, 0, 0, ROW()-9, 1), SERVICE[[#This Row],[Booking]])</f>
        <v>0</v>
      </c>
    </row>
    <row r="1687" spans="1:26" x14ac:dyDescent="0.25">
      <c r="A1687" s="6" t="str">
        <f ca="1">no.</f>
        <v/>
      </c>
      <c r="E1687" s="4" t="str">
        <f ca="1">position</f>
        <v/>
      </c>
      <c r="J1687" s="318"/>
      <c r="M1687" s="4"/>
      <c r="O1687" s="6"/>
      <c r="Q1687" s="20"/>
      <c r="R1687" s="5" t="str">
        <f ca="1">score</f>
        <v/>
      </c>
      <c r="S1687" s="7" t="str">
        <f ca="1">rescore_svc</f>
        <v/>
      </c>
      <c r="U1687" s="11" t="str">
        <f ca="1">price</f>
        <v/>
      </c>
      <c r="V1687" s="4"/>
      <c r="Y1687" s="388">
        <f ca="1">COUNTIFS(OFFSET($B$10, 0, 0, ROW()-9, 1), SERVICE[[#This Row],[Employee ID]], OFFSET($F$10, 0, 0, ROW()-9, 1), SERVICE[[#This Row],[Resources Role]])</f>
        <v>0</v>
      </c>
      <c r="Z1687" s="388">
        <f ca="1">COUNTIFS(OFFSET($F$10, 0, 0, ROW()-9, 1), SERVICE[[#This Row],[Resources Role]], OFFSET($H$10, 0, 0, ROW()-9, 1), SERVICE[[#This Row],[Booking]])</f>
        <v>0</v>
      </c>
    </row>
    <row r="1688" spans="1:26" x14ac:dyDescent="0.25">
      <c r="A1688" s="6" t="str">
        <f ca="1">no.</f>
        <v/>
      </c>
      <c r="E1688" s="4" t="str">
        <f ca="1">position</f>
        <v/>
      </c>
      <c r="J1688" s="318"/>
      <c r="M1688" s="4"/>
      <c r="O1688" s="6"/>
      <c r="Q1688" s="20"/>
      <c r="R1688" s="5" t="str">
        <f ca="1">score</f>
        <v/>
      </c>
      <c r="S1688" s="7" t="str">
        <f ca="1">rescore_svc</f>
        <v/>
      </c>
      <c r="U1688" s="11" t="str">
        <f ca="1">price</f>
        <v/>
      </c>
      <c r="V1688" s="4"/>
      <c r="Y1688" s="388">
        <f ca="1">COUNTIFS(OFFSET($B$10, 0, 0, ROW()-9, 1), SERVICE[[#This Row],[Employee ID]], OFFSET($F$10, 0, 0, ROW()-9, 1), SERVICE[[#This Row],[Resources Role]])</f>
        <v>0</v>
      </c>
      <c r="Z1688" s="388">
        <f ca="1">COUNTIFS(OFFSET($F$10, 0, 0, ROW()-9, 1), SERVICE[[#This Row],[Resources Role]], OFFSET($H$10, 0, 0, ROW()-9, 1), SERVICE[[#This Row],[Booking]])</f>
        <v>0</v>
      </c>
    </row>
    <row r="1689" spans="1:26" x14ac:dyDescent="0.25">
      <c r="A1689" s="6" t="str">
        <f ca="1">no.</f>
        <v/>
      </c>
      <c r="E1689" s="4" t="str">
        <f ca="1">position</f>
        <v/>
      </c>
      <c r="J1689" s="318"/>
      <c r="M1689" s="4"/>
      <c r="O1689" s="6"/>
      <c r="Q1689" s="20"/>
      <c r="R1689" s="5" t="str">
        <f ca="1">score</f>
        <v/>
      </c>
      <c r="S1689" s="7" t="str">
        <f ca="1">rescore_svc</f>
        <v/>
      </c>
      <c r="U1689" s="11" t="str">
        <f ca="1">price</f>
        <v/>
      </c>
      <c r="V1689" s="4"/>
      <c r="Y1689" s="388">
        <f ca="1">COUNTIFS(OFFSET($B$10, 0, 0, ROW()-9, 1), SERVICE[[#This Row],[Employee ID]], OFFSET($F$10, 0, 0, ROW()-9, 1), SERVICE[[#This Row],[Resources Role]])</f>
        <v>0</v>
      </c>
      <c r="Z1689" s="388">
        <f ca="1">COUNTIFS(OFFSET($F$10, 0, 0, ROW()-9, 1), SERVICE[[#This Row],[Resources Role]], OFFSET($H$10, 0, 0, ROW()-9, 1), SERVICE[[#This Row],[Booking]])</f>
        <v>0</v>
      </c>
    </row>
    <row r="1690" spans="1:26" x14ac:dyDescent="0.25">
      <c r="A1690" s="6" t="str">
        <f ca="1">no.</f>
        <v/>
      </c>
      <c r="E1690" s="4" t="str">
        <f ca="1">position</f>
        <v/>
      </c>
      <c r="J1690" s="318"/>
      <c r="M1690" s="4"/>
      <c r="O1690" s="6"/>
      <c r="Q1690" s="20"/>
      <c r="R1690" s="5" t="str">
        <f ca="1">score</f>
        <v/>
      </c>
      <c r="S1690" s="7" t="str">
        <f ca="1">rescore_svc</f>
        <v/>
      </c>
      <c r="U1690" s="11" t="str">
        <f ca="1">price</f>
        <v/>
      </c>
      <c r="V1690" s="4"/>
      <c r="Y1690" s="388">
        <f ca="1">COUNTIFS(OFFSET($B$10, 0, 0, ROW()-9, 1), SERVICE[[#This Row],[Employee ID]], OFFSET($F$10, 0, 0, ROW()-9, 1), SERVICE[[#This Row],[Resources Role]])</f>
        <v>0</v>
      </c>
      <c r="Z1690" s="388">
        <f ca="1">COUNTIFS(OFFSET($F$10, 0, 0, ROW()-9, 1), SERVICE[[#This Row],[Resources Role]], OFFSET($H$10, 0, 0, ROW()-9, 1), SERVICE[[#This Row],[Booking]])</f>
        <v>0</v>
      </c>
    </row>
    <row r="1691" spans="1:26" x14ac:dyDescent="0.25">
      <c r="A1691" s="6" t="str">
        <f ca="1">no.</f>
        <v/>
      </c>
      <c r="E1691" s="4" t="str">
        <f ca="1">position</f>
        <v/>
      </c>
      <c r="J1691" s="318"/>
      <c r="M1691" s="4"/>
      <c r="O1691" s="6"/>
      <c r="Q1691" s="20"/>
      <c r="R1691" s="5" t="str">
        <f ca="1">score</f>
        <v/>
      </c>
      <c r="S1691" s="7" t="str">
        <f ca="1">rescore_svc</f>
        <v/>
      </c>
      <c r="U1691" s="11" t="str">
        <f ca="1">price</f>
        <v/>
      </c>
      <c r="V1691" s="4"/>
      <c r="Y1691" s="388">
        <f ca="1">COUNTIFS(OFFSET($B$10, 0, 0, ROW()-9, 1), SERVICE[[#This Row],[Employee ID]], OFFSET($F$10, 0, 0, ROW()-9, 1), SERVICE[[#This Row],[Resources Role]])</f>
        <v>0</v>
      </c>
      <c r="Z1691" s="388">
        <f ca="1">COUNTIFS(OFFSET($F$10, 0, 0, ROW()-9, 1), SERVICE[[#This Row],[Resources Role]], OFFSET($H$10, 0, 0, ROW()-9, 1), SERVICE[[#This Row],[Booking]])</f>
        <v>0</v>
      </c>
    </row>
    <row r="1692" spans="1:26" x14ac:dyDescent="0.25">
      <c r="A1692" s="6" t="str">
        <f ca="1">no.</f>
        <v/>
      </c>
      <c r="E1692" s="4" t="str">
        <f ca="1">position</f>
        <v/>
      </c>
      <c r="J1692" s="318"/>
      <c r="M1692" s="4"/>
      <c r="O1692" s="6"/>
      <c r="Q1692" s="20"/>
      <c r="R1692" s="5" t="str">
        <f ca="1">score</f>
        <v/>
      </c>
      <c r="S1692" s="7" t="str">
        <f ca="1">rescore_svc</f>
        <v/>
      </c>
      <c r="U1692" s="11" t="str">
        <f ca="1">price</f>
        <v/>
      </c>
      <c r="V1692" s="4"/>
      <c r="Y1692" s="388">
        <f ca="1">COUNTIFS(OFFSET($B$10, 0, 0, ROW()-9, 1), SERVICE[[#This Row],[Employee ID]], OFFSET($F$10, 0, 0, ROW()-9, 1), SERVICE[[#This Row],[Resources Role]])</f>
        <v>0</v>
      </c>
      <c r="Z1692" s="388">
        <f ca="1">COUNTIFS(OFFSET($F$10, 0, 0, ROW()-9, 1), SERVICE[[#This Row],[Resources Role]], OFFSET($H$10, 0, 0, ROW()-9, 1), SERVICE[[#This Row],[Booking]])</f>
        <v>0</v>
      </c>
    </row>
    <row r="1693" spans="1:26" x14ac:dyDescent="0.25">
      <c r="A1693" s="6" t="str">
        <f ca="1">no.</f>
        <v/>
      </c>
      <c r="E1693" s="4" t="str">
        <f ca="1">position</f>
        <v/>
      </c>
      <c r="J1693" s="318"/>
      <c r="M1693" s="4"/>
      <c r="O1693" s="6"/>
      <c r="Q1693" s="20"/>
      <c r="R1693" s="5" t="str">
        <f ca="1">score</f>
        <v/>
      </c>
      <c r="S1693" s="7" t="str">
        <f ca="1">rescore_svc</f>
        <v/>
      </c>
      <c r="U1693" s="11" t="str">
        <f ca="1">price</f>
        <v/>
      </c>
      <c r="V1693" s="4"/>
      <c r="Y1693" s="388">
        <f ca="1">COUNTIFS(OFFSET($B$10, 0, 0, ROW()-9, 1), SERVICE[[#This Row],[Employee ID]], OFFSET($F$10, 0, 0, ROW()-9, 1), SERVICE[[#This Row],[Resources Role]])</f>
        <v>0</v>
      </c>
      <c r="Z1693" s="388">
        <f ca="1">COUNTIFS(OFFSET($F$10, 0, 0, ROW()-9, 1), SERVICE[[#This Row],[Resources Role]], OFFSET($H$10, 0, 0, ROW()-9, 1), SERVICE[[#This Row],[Booking]])</f>
        <v>0</v>
      </c>
    </row>
    <row r="1694" spans="1:26" x14ac:dyDescent="0.25">
      <c r="A1694" s="6" t="str">
        <f ca="1">no.</f>
        <v/>
      </c>
      <c r="E1694" s="4" t="str">
        <f ca="1">position</f>
        <v/>
      </c>
      <c r="J1694" s="318"/>
      <c r="M1694" s="4"/>
      <c r="O1694" s="6"/>
      <c r="Q1694" s="20"/>
      <c r="R1694" s="5" t="str">
        <f ca="1">score</f>
        <v/>
      </c>
      <c r="S1694" s="7" t="str">
        <f ca="1">rescore_svc</f>
        <v/>
      </c>
      <c r="U1694" s="11" t="str">
        <f ca="1">price</f>
        <v/>
      </c>
      <c r="V1694" s="4"/>
      <c r="Y1694" s="388">
        <f ca="1">COUNTIFS(OFFSET($B$10, 0, 0, ROW()-9, 1), SERVICE[[#This Row],[Employee ID]], OFFSET($F$10, 0, 0, ROW()-9, 1), SERVICE[[#This Row],[Resources Role]])</f>
        <v>0</v>
      </c>
      <c r="Z1694" s="388">
        <f ca="1">COUNTIFS(OFFSET($F$10, 0, 0, ROW()-9, 1), SERVICE[[#This Row],[Resources Role]], OFFSET($H$10, 0, 0, ROW()-9, 1), SERVICE[[#This Row],[Booking]])</f>
        <v>0</v>
      </c>
    </row>
    <row r="1695" spans="1:26" x14ac:dyDescent="0.25">
      <c r="A1695" s="6" t="str">
        <f ca="1">no.</f>
        <v/>
      </c>
      <c r="E1695" s="4" t="str">
        <f ca="1">position</f>
        <v/>
      </c>
      <c r="J1695" s="318"/>
      <c r="M1695" s="4"/>
      <c r="O1695" s="6"/>
      <c r="Q1695" s="20"/>
      <c r="R1695" s="5" t="str">
        <f ca="1">score</f>
        <v/>
      </c>
      <c r="S1695" s="7" t="str">
        <f ca="1">rescore_svc</f>
        <v/>
      </c>
      <c r="U1695" s="11" t="str">
        <f ca="1">price</f>
        <v/>
      </c>
      <c r="V1695" s="4"/>
      <c r="Y1695" s="388">
        <f ca="1">COUNTIFS(OFFSET($B$10, 0, 0, ROW()-9, 1), SERVICE[[#This Row],[Employee ID]], OFFSET($F$10, 0, 0, ROW()-9, 1), SERVICE[[#This Row],[Resources Role]])</f>
        <v>0</v>
      </c>
      <c r="Z1695" s="388">
        <f ca="1">COUNTIFS(OFFSET($F$10, 0, 0, ROW()-9, 1), SERVICE[[#This Row],[Resources Role]], OFFSET($H$10, 0, 0, ROW()-9, 1), SERVICE[[#This Row],[Booking]])</f>
        <v>0</v>
      </c>
    </row>
    <row r="1696" spans="1:26" x14ac:dyDescent="0.25">
      <c r="A1696" s="6" t="str">
        <f ca="1">no.</f>
        <v/>
      </c>
      <c r="E1696" s="4" t="str">
        <f ca="1">position</f>
        <v/>
      </c>
      <c r="J1696" s="318"/>
      <c r="M1696" s="4"/>
      <c r="O1696" s="6"/>
      <c r="Q1696" s="20"/>
      <c r="R1696" s="5" t="str">
        <f ca="1">score</f>
        <v/>
      </c>
      <c r="S1696" s="7" t="str">
        <f ca="1">rescore_svc</f>
        <v/>
      </c>
      <c r="U1696" s="11" t="str">
        <f ca="1">price</f>
        <v/>
      </c>
      <c r="V1696" s="4"/>
      <c r="Y1696" s="388">
        <f ca="1">COUNTIFS(OFFSET($B$10, 0, 0, ROW()-9, 1), SERVICE[[#This Row],[Employee ID]], OFFSET($F$10, 0, 0, ROW()-9, 1), SERVICE[[#This Row],[Resources Role]])</f>
        <v>0</v>
      </c>
      <c r="Z1696" s="388">
        <f ca="1">COUNTIFS(OFFSET($F$10, 0, 0, ROW()-9, 1), SERVICE[[#This Row],[Resources Role]], OFFSET($H$10, 0, 0, ROW()-9, 1), SERVICE[[#This Row],[Booking]])</f>
        <v>0</v>
      </c>
    </row>
    <row r="1697" spans="1:26" x14ac:dyDescent="0.25">
      <c r="A1697" s="6" t="str">
        <f ca="1">no.</f>
        <v/>
      </c>
      <c r="E1697" s="4" t="str">
        <f ca="1">position</f>
        <v/>
      </c>
      <c r="J1697" s="318"/>
      <c r="M1697" s="4"/>
      <c r="O1697" s="6"/>
      <c r="Q1697" s="20"/>
      <c r="R1697" s="5" t="str">
        <f ca="1">score</f>
        <v/>
      </c>
      <c r="S1697" s="7" t="str">
        <f ca="1">rescore_svc</f>
        <v/>
      </c>
      <c r="U1697" s="11" t="str">
        <f ca="1">price</f>
        <v/>
      </c>
      <c r="V1697" s="4"/>
      <c r="Y1697" s="388">
        <f ca="1">COUNTIFS(OFFSET($B$10, 0, 0, ROW()-9, 1), SERVICE[[#This Row],[Employee ID]], OFFSET($F$10, 0, 0, ROW()-9, 1), SERVICE[[#This Row],[Resources Role]])</f>
        <v>0</v>
      </c>
      <c r="Z1697" s="388">
        <f ca="1">COUNTIFS(OFFSET($F$10, 0, 0, ROW()-9, 1), SERVICE[[#This Row],[Resources Role]], OFFSET($H$10, 0, 0, ROW()-9, 1), SERVICE[[#This Row],[Booking]])</f>
        <v>0</v>
      </c>
    </row>
    <row r="1698" spans="1:26" x14ac:dyDescent="0.25">
      <c r="A1698" s="6" t="str">
        <f ca="1">no.</f>
        <v/>
      </c>
      <c r="E1698" s="4" t="str">
        <f ca="1">position</f>
        <v/>
      </c>
      <c r="J1698" s="318"/>
      <c r="M1698" s="4"/>
      <c r="O1698" s="6"/>
      <c r="Q1698" s="20"/>
      <c r="R1698" s="5" t="str">
        <f ca="1">score</f>
        <v/>
      </c>
      <c r="S1698" s="7" t="str">
        <f ca="1">rescore_svc</f>
        <v/>
      </c>
      <c r="U1698" s="11" t="str">
        <f ca="1">price</f>
        <v/>
      </c>
      <c r="V1698" s="4"/>
      <c r="Y1698" s="388">
        <f ca="1">COUNTIFS(OFFSET($B$10, 0, 0, ROW()-9, 1), SERVICE[[#This Row],[Employee ID]], OFFSET($F$10, 0, 0, ROW()-9, 1), SERVICE[[#This Row],[Resources Role]])</f>
        <v>0</v>
      </c>
      <c r="Z1698" s="388">
        <f ca="1">COUNTIFS(OFFSET($F$10, 0, 0, ROW()-9, 1), SERVICE[[#This Row],[Resources Role]], OFFSET($H$10, 0, 0, ROW()-9, 1), SERVICE[[#This Row],[Booking]])</f>
        <v>0</v>
      </c>
    </row>
    <row r="1699" spans="1:26" x14ac:dyDescent="0.25">
      <c r="A1699" s="6" t="str">
        <f ca="1">no.</f>
        <v/>
      </c>
      <c r="E1699" s="4" t="str">
        <f ca="1">position</f>
        <v/>
      </c>
      <c r="J1699" s="318"/>
      <c r="M1699" s="4"/>
      <c r="O1699" s="6"/>
      <c r="Q1699" s="20"/>
      <c r="R1699" s="5" t="str">
        <f ca="1">score</f>
        <v/>
      </c>
      <c r="S1699" s="7" t="str">
        <f ca="1">rescore_svc</f>
        <v/>
      </c>
      <c r="U1699" s="11" t="str">
        <f ca="1">price</f>
        <v/>
      </c>
      <c r="V1699" s="4"/>
      <c r="Y1699" s="388">
        <f ca="1">COUNTIFS(OFFSET($B$10, 0, 0, ROW()-9, 1), SERVICE[[#This Row],[Employee ID]], OFFSET($F$10, 0, 0, ROW()-9, 1), SERVICE[[#This Row],[Resources Role]])</f>
        <v>0</v>
      </c>
      <c r="Z1699" s="388">
        <f ca="1">COUNTIFS(OFFSET($F$10, 0, 0, ROW()-9, 1), SERVICE[[#This Row],[Resources Role]], OFFSET($H$10, 0, 0, ROW()-9, 1), SERVICE[[#This Row],[Booking]])</f>
        <v>0</v>
      </c>
    </row>
    <row r="1700" spans="1:26" x14ac:dyDescent="0.25">
      <c r="A1700" s="6" t="str">
        <f ca="1">no.</f>
        <v/>
      </c>
      <c r="E1700" s="4" t="str">
        <f ca="1">position</f>
        <v/>
      </c>
      <c r="J1700" s="318"/>
      <c r="M1700" s="4"/>
      <c r="O1700" s="6"/>
      <c r="Q1700" s="20"/>
      <c r="R1700" s="5" t="str">
        <f ca="1">score</f>
        <v/>
      </c>
      <c r="S1700" s="7" t="str">
        <f ca="1">rescore_svc</f>
        <v/>
      </c>
      <c r="U1700" s="11" t="str">
        <f ca="1">price</f>
        <v/>
      </c>
      <c r="V1700" s="4"/>
      <c r="Y1700" s="388">
        <f ca="1">COUNTIFS(OFFSET($B$10, 0, 0, ROW()-9, 1), SERVICE[[#This Row],[Employee ID]], OFFSET($F$10, 0, 0, ROW()-9, 1), SERVICE[[#This Row],[Resources Role]])</f>
        <v>0</v>
      </c>
      <c r="Z1700" s="388">
        <f ca="1">COUNTIFS(OFFSET($F$10, 0, 0, ROW()-9, 1), SERVICE[[#This Row],[Resources Role]], OFFSET($H$10, 0, 0, ROW()-9, 1), SERVICE[[#This Row],[Booking]])</f>
        <v>0</v>
      </c>
    </row>
    <row r="1701" spans="1:26" x14ac:dyDescent="0.25">
      <c r="A1701" s="6" t="str">
        <f ca="1">no.</f>
        <v/>
      </c>
      <c r="E1701" s="4" t="str">
        <f ca="1">position</f>
        <v/>
      </c>
      <c r="J1701" s="318"/>
      <c r="M1701" s="4"/>
      <c r="O1701" s="6"/>
      <c r="Q1701" s="20"/>
      <c r="R1701" s="5" t="str">
        <f ca="1">score</f>
        <v/>
      </c>
      <c r="S1701" s="7" t="str">
        <f ca="1">rescore_svc</f>
        <v/>
      </c>
      <c r="U1701" s="11" t="str">
        <f ca="1">price</f>
        <v/>
      </c>
      <c r="V1701" s="4"/>
      <c r="Y1701" s="388">
        <f ca="1">COUNTIFS(OFFSET($B$10, 0, 0, ROW()-9, 1), SERVICE[[#This Row],[Employee ID]], OFFSET($F$10, 0, 0, ROW()-9, 1), SERVICE[[#This Row],[Resources Role]])</f>
        <v>0</v>
      </c>
      <c r="Z1701" s="388">
        <f ca="1">COUNTIFS(OFFSET($F$10, 0, 0, ROW()-9, 1), SERVICE[[#This Row],[Resources Role]], OFFSET($H$10, 0, 0, ROW()-9, 1), SERVICE[[#This Row],[Booking]])</f>
        <v>0</v>
      </c>
    </row>
    <row r="1702" spans="1:26" x14ac:dyDescent="0.25">
      <c r="A1702" s="6" t="str">
        <f ca="1">no.</f>
        <v/>
      </c>
      <c r="E1702" s="4" t="str">
        <f ca="1">position</f>
        <v/>
      </c>
      <c r="J1702" s="318"/>
      <c r="M1702" s="4"/>
      <c r="O1702" s="6"/>
      <c r="Q1702" s="20"/>
      <c r="R1702" s="5" t="str">
        <f ca="1">score</f>
        <v/>
      </c>
      <c r="S1702" s="7" t="str">
        <f ca="1">rescore_svc</f>
        <v/>
      </c>
      <c r="U1702" s="11" t="str">
        <f ca="1">price</f>
        <v/>
      </c>
      <c r="V1702" s="4"/>
      <c r="Y1702" s="388">
        <f ca="1">COUNTIFS(OFFSET($B$10, 0, 0, ROW()-9, 1), SERVICE[[#This Row],[Employee ID]], OFFSET($F$10, 0, 0, ROW()-9, 1), SERVICE[[#This Row],[Resources Role]])</f>
        <v>0</v>
      </c>
      <c r="Z1702" s="388">
        <f ca="1">COUNTIFS(OFFSET($F$10, 0, 0, ROW()-9, 1), SERVICE[[#This Row],[Resources Role]], OFFSET($H$10, 0, 0, ROW()-9, 1), SERVICE[[#This Row],[Booking]])</f>
        <v>0</v>
      </c>
    </row>
    <row r="1703" spans="1:26" x14ac:dyDescent="0.25">
      <c r="A1703" s="6" t="str">
        <f ca="1">no.</f>
        <v/>
      </c>
      <c r="E1703" s="4" t="str">
        <f ca="1">position</f>
        <v/>
      </c>
      <c r="J1703" s="318"/>
      <c r="M1703" s="4"/>
      <c r="O1703" s="6"/>
      <c r="Q1703" s="20"/>
      <c r="R1703" s="5" t="str">
        <f ca="1">score</f>
        <v/>
      </c>
      <c r="S1703" s="7" t="str">
        <f ca="1">rescore_svc</f>
        <v/>
      </c>
      <c r="U1703" s="11" t="str">
        <f ca="1">price</f>
        <v/>
      </c>
      <c r="V1703" s="4"/>
      <c r="Y1703" s="388">
        <f ca="1">COUNTIFS(OFFSET($B$10, 0, 0, ROW()-9, 1), SERVICE[[#This Row],[Employee ID]], OFFSET($F$10, 0, 0, ROW()-9, 1), SERVICE[[#This Row],[Resources Role]])</f>
        <v>0</v>
      </c>
      <c r="Z1703" s="388">
        <f ca="1">COUNTIFS(OFFSET($F$10, 0, 0, ROW()-9, 1), SERVICE[[#This Row],[Resources Role]], OFFSET($H$10, 0, 0, ROW()-9, 1), SERVICE[[#This Row],[Booking]])</f>
        <v>0</v>
      </c>
    </row>
    <row r="1704" spans="1:26" x14ac:dyDescent="0.25">
      <c r="A1704" s="6" t="str">
        <f ca="1">no.</f>
        <v/>
      </c>
      <c r="E1704" s="4" t="str">
        <f ca="1">position</f>
        <v/>
      </c>
      <c r="J1704" s="318"/>
      <c r="M1704" s="4"/>
      <c r="O1704" s="6"/>
      <c r="Q1704" s="20"/>
      <c r="R1704" s="5" t="str">
        <f ca="1">score</f>
        <v/>
      </c>
      <c r="S1704" s="7" t="str">
        <f ca="1">rescore_svc</f>
        <v/>
      </c>
      <c r="U1704" s="11" t="str">
        <f ca="1">price</f>
        <v/>
      </c>
      <c r="V1704" s="4"/>
      <c r="Y1704" s="388">
        <f ca="1">COUNTIFS(OFFSET($B$10, 0, 0, ROW()-9, 1), SERVICE[[#This Row],[Employee ID]], OFFSET($F$10, 0, 0, ROW()-9, 1), SERVICE[[#This Row],[Resources Role]])</f>
        <v>0</v>
      </c>
      <c r="Z1704" s="388">
        <f ca="1">COUNTIFS(OFFSET($F$10, 0, 0, ROW()-9, 1), SERVICE[[#This Row],[Resources Role]], OFFSET($H$10, 0, 0, ROW()-9, 1), SERVICE[[#This Row],[Booking]])</f>
        <v>0</v>
      </c>
    </row>
    <row r="1705" spans="1:26" x14ac:dyDescent="0.25">
      <c r="A1705" s="6" t="str">
        <f ca="1">no.</f>
        <v/>
      </c>
      <c r="E1705" s="4" t="str">
        <f ca="1">position</f>
        <v/>
      </c>
      <c r="J1705" s="318"/>
      <c r="M1705" s="4"/>
      <c r="O1705" s="6"/>
      <c r="Q1705" s="20"/>
      <c r="R1705" s="5" t="str">
        <f ca="1">score</f>
        <v/>
      </c>
      <c r="S1705" s="7" t="str">
        <f ca="1">rescore_svc</f>
        <v/>
      </c>
      <c r="U1705" s="11" t="str">
        <f ca="1">price</f>
        <v/>
      </c>
      <c r="V1705" s="4"/>
      <c r="Y1705" s="388">
        <f ca="1">COUNTIFS(OFFSET($B$10, 0, 0, ROW()-9, 1), SERVICE[[#This Row],[Employee ID]], OFFSET($F$10, 0, 0, ROW()-9, 1), SERVICE[[#This Row],[Resources Role]])</f>
        <v>0</v>
      </c>
      <c r="Z1705" s="388">
        <f ca="1">COUNTIFS(OFFSET($F$10, 0, 0, ROW()-9, 1), SERVICE[[#This Row],[Resources Role]], OFFSET($H$10, 0, 0, ROW()-9, 1), SERVICE[[#This Row],[Booking]])</f>
        <v>0</v>
      </c>
    </row>
    <row r="1706" spans="1:26" x14ac:dyDescent="0.25">
      <c r="A1706" s="6" t="str">
        <f ca="1">no.</f>
        <v/>
      </c>
      <c r="E1706" s="4" t="str">
        <f ca="1">position</f>
        <v/>
      </c>
      <c r="J1706" s="318"/>
      <c r="M1706" s="4"/>
      <c r="O1706" s="6"/>
      <c r="Q1706" s="20"/>
      <c r="R1706" s="5" t="str">
        <f ca="1">score</f>
        <v/>
      </c>
      <c r="S1706" s="7" t="str">
        <f ca="1">rescore_svc</f>
        <v/>
      </c>
      <c r="U1706" s="11" t="str">
        <f ca="1">price</f>
        <v/>
      </c>
      <c r="V1706" s="4"/>
      <c r="Y1706" s="388">
        <f ca="1">COUNTIFS(OFFSET($B$10, 0, 0, ROW()-9, 1), SERVICE[[#This Row],[Employee ID]], OFFSET($F$10, 0, 0, ROW()-9, 1), SERVICE[[#This Row],[Resources Role]])</f>
        <v>0</v>
      </c>
      <c r="Z1706" s="388">
        <f ca="1">COUNTIFS(OFFSET($F$10, 0, 0, ROW()-9, 1), SERVICE[[#This Row],[Resources Role]], OFFSET($H$10, 0, 0, ROW()-9, 1), SERVICE[[#This Row],[Booking]])</f>
        <v>0</v>
      </c>
    </row>
    <row r="1707" spans="1:26" x14ac:dyDescent="0.25">
      <c r="A1707" s="6" t="str">
        <f ca="1">no.</f>
        <v/>
      </c>
      <c r="E1707" s="4" t="str">
        <f ca="1">position</f>
        <v/>
      </c>
      <c r="J1707" s="318"/>
      <c r="M1707" s="4"/>
      <c r="O1707" s="6"/>
      <c r="Q1707" s="20"/>
      <c r="R1707" s="5" t="str">
        <f ca="1">score</f>
        <v/>
      </c>
      <c r="S1707" s="7" t="str">
        <f ca="1">rescore_svc</f>
        <v/>
      </c>
      <c r="U1707" s="11" t="str">
        <f ca="1">price</f>
        <v/>
      </c>
      <c r="V1707" s="4"/>
      <c r="Y1707" s="388">
        <f ca="1">COUNTIFS(OFFSET($B$10, 0, 0, ROW()-9, 1), SERVICE[[#This Row],[Employee ID]], OFFSET($F$10, 0, 0, ROW()-9, 1), SERVICE[[#This Row],[Resources Role]])</f>
        <v>0</v>
      </c>
      <c r="Z1707" s="388">
        <f ca="1">COUNTIFS(OFFSET($F$10, 0, 0, ROW()-9, 1), SERVICE[[#This Row],[Resources Role]], OFFSET($H$10, 0, 0, ROW()-9, 1), SERVICE[[#This Row],[Booking]])</f>
        <v>0</v>
      </c>
    </row>
    <row r="1708" spans="1:26" x14ac:dyDescent="0.25">
      <c r="A1708" s="6" t="str">
        <f ca="1">no.</f>
        <v/>
      </c>
      <c r="E1708" s="4" t="str">
        <f ca="1">position</f>
        <v/>
      </c>
      <c r="J1708" s="318"/>
      <c r="M1708" s="4"/>
      <c r="O1708" s="6"/>
      <c r="Q1708" s="20"/>
      <c r="R1708" s="5" t="str">
        <f ca="1">score</f>
        <v/>
      </c>
      <c r="S1708" s="7" t="str">
        <f ca="1">rescore_svc</f>
        <v/>
      </c>
      <c r="U1708" s="11" t="str">
        <f ca="1">price</f>
        <v/>
      </c>
      <c r="V1708" s="4"/>
      <c r="Y1708" s="388">
        <f ca="1">COUNTIFS(OFFSET($B$10, 0, 0, ROW()-9, 1), SERVICE[[#This Row],[Employee ID]], OFFSET($F$10, 0, 0, ROW()-9, 1), SERVICE[[#This Row],[Resources Role]])</f>
        <v>0</v>
      </c>
      <c r="Z1708" s="388">
        <f ca="1">COUNTIFS(OFFSET($F$10, 0, 0, ROW()-9, 1), SERVICE[[#This Row],[Resources Role]], OFFSET($H$10, 0, 0, ROW()-9, 1), SERVICE[[#This Row],[Booking]])</f>
        <v>0</v>
      </c>
    </row>
    <row r="1709" spans="1:26" x14ac:dyDescent="0.25">
      <c r="A1709" s="6" t="str">
        <f ca="1">no.</f>
        <v/>
      </c>
      <c r="E1709" s="4" t="str">
        <f ca="1">position</f>
        <v/>
      </c>
      <c r="J1709" s="318"/>
      <c r="M1709" s="4"/>
      <c r="O1709" s="6"/>
      <c r="Q1709" s="20"/>
      <c r="R1709" s="5" t="str">
        <f ca="1">score</f>
        <v/>
      </c>
      <c r="S1709" s="7" t="str">
        <f ca="1">rescore_svc</f>
        <v/>
      </c>
      <c r="U1709" s="11" t="str">
        <f ca="1">price</f>
        <v/>
      </c>
      <c r="V1709" s="4"/>
      <c r="Y1709" s="388">
        <f ca="1">COUNTIFS(OFFSET($B$10, 0, 0, ROW()-9, 1), SERVICE[[#This Row],[Employee ID]], OFFSET($F$10, 0, 0, ROW()-9, 1), SERVICE[[#This Row],[Resources Role]])</f>
        <v>0</v>
      </c>
      <c r="Z1709" s="388">
        <f ca="1">COUNTIFS(OFFSET($F$10, 0, 0, ROW()-9, 1), SERVICE[[#This Row],[Resources Role]], OFFSET($H$10, 0, 0, ROW()-9, 1), SERVICE[[#This Row],[Booking]])</f>
        <v>0</v>
      </c>
    </row>
    <row r="1710" spans="1:26" x14ac:dyDescent="0.25">
      <c r="A1710" s="6" t="str">
        <f ca="1">no.</f>
        <v/>
      </c>
      <c r="E1710" s="4" t="str">
        <f ca="1">position</f>
        <v/>
      </c>
      <c r="J1710" s="318"/>
      <c r="M1710" s="4"/>
      <c r="O1710" s="6"/>
      <c r="Q1710" s="20"/>
      <c r="R1710" s="5" t="str">
        <f ca="1">score</f>
        <v/>
      </c>
      <c r="S1710" s="7" t="str">
        <f ca="1">rescore_svc</f>
        <v/>
      </c>
      <c r="U1710" s="11" t="str">
        <f ca="1">price</f>
        <v/>
      </c>
      <c r="V1710" s="4"/>
      <c r="Y1710" s="388">
        <f ca="1">COUNTIFS(OFFSET($B$10, 0, 0, ROW()-9, 1), SERVICE[[#This Row],[Employee ID]], OFFSET($F$10, 0, 0, ROW()-9, 1), SERVICE[[#This Row],[Resources Role]])</f>
        <v>0</v>
      </c>
      <c r="Z1710" s="388">
        <f ca="1">COUNTIFS(OFFSET($F$10, 0, 0, ROW()-9, 1), SERVICE[[#This Row],[Resources Role]], OFFSET($H$10, 0, 0, ROW()-9, 1), SERVICE[[#This Row],[Booking]])</f>
        <v>0</v>
      </c>
    </row>
    <row r="1711" spans="1:26" x14ac:dyDescent="0.25">
      <c r="A1711" s="6" t="str">
        <f ca="1">no.</f>
        <v/>
      </c>
      <c r="E1711" s="4" t="str">
        <f ca="1">position</f>
        <v/>
      </c>
      <c r="J1711" s="318"/>
      <c r="M1711" s="4"/>
      <c r="O1711" s="6"/>
      <c r="Q1711" s="20"/>
      <c r="R1711" s="5" t="str">
        <f ca="1">score</f>
        <v/>
      </c>
      <c r="S1711" s="7" t="str">
        <f ca="1">rescore_svc</f>
        <v/>
      </c>
      <c r="U1711" s="11" t="str">
        <f ca="1">price</f>
        <v/>
      </c>
      <c r="V1711" s="4"/>
      <c r="Y1711" s="388">
        <f ca="1">COUNTIFS(OFFSET($B$10, 0, 0, ROW()-9, 1), SERVICE[[#This Row],[Employee ID]], OFFSET($F$10, 0, 0, ROW()-9, 1), SERVICE[[#This Row],[Resources Role]])</f>
        <v>0</v>
      </c>
      <c r="Z1711" s="388">
        <f ca="1">COUNTIFS(OFFSET($F$10, 0, 0, ROW()-9, 1), SERVICE[[#This Row],[Resources Role]], OFFSET($H$10, 0, 0, ROW()-9, 1), SERVICE[[#This Row],[Booking]])</f>
        <v>0</v>
      </c>
    </row>
    <row r="1712" spans="1:26" x14ac:dyDescent="0.25">
      <c r="A1712" s="6" t="str">
        <f ca="1">no.</f>
        <v/>
      </c>
      <c r="E1712" s="4" t="str">
        <f ca="1">position</f>
        <v/>
      </c>
      <c r="J1712" s="318"/>
      <c r="M1712" s="4"/>
      <c r="O1712" s="6"/>
      <c r="Q1712" s="20"/>
      <c r="R1712" s="5" t="str">
        <f ca="1">score</f>
        <v/>
      </c>
      <c r="S1712" s="7" t="str">
        <f ca="1">rescore_svc</f>
        <v/>
      </c>
      <c r="U1712" s="11" t="str">
        <f ca="1">price</f>
        <v/>
      </c>
      <c r="V1712" s="4"/>
      <c r="Y1712" s="388">
        <f ca="1">COUNTIFS(OFFSET($B$10, 0, 0, ROW()-9, 1), SERVICE[[#This Row],[Employee ID]], OFFSET($F$10, 0, 0, ROW()-9, 1), SERVICE[[#This Row],[Resources Role]])</f>
        <v>0</v>
      </c>
      <c r="Z1712" s="388">
        <f ca="1">COUNTIFS(OFFSET($F$10, 0, 0, ROW()-9, 1), SERVICE[[#This Row],[Resources Role]], OFFSET($H$10, 0, 0, ROW()-9, 1), SERVICE[[#This Row],[Booking]])</f>
        <v>0</v>
      </c>
    </row>
    <row r="1713" spans="1:26" x14ac:dyDescent="0.25">
      <c r="A1713" s="6" t="str">
        <f ca="1">no.</f>
        <v/>
      </c>
      <c r="E1713" s="4" t="str">
        <f ca="1">position</f>
        <v/>
      </c>
      <c r="J1713" s="318"/>
      <c r="M1713" s="4"/>
      <c r="O1713" s="6"/>
      <c r="Q1713" s="20"/>
      <c r="R1713" s="5" t="str">
        <f ca="1">score</f>
        <v/>
      </c>
      <c r="S1713" s="7" t="str">
        <f ca="1">rescore_svc</f>
        <v/>
      </c>
      <c r="U1713" s="11" t="str">
        <f ca="1">price</f>
        <v/>
      </c>
      <c r="V1713" s="4"/>
      <c r="Y1713" s="388">
        <f ca="1">COUNTIFS(OFFSET($B$10, 0, 0, ROW()-9, 1), SERVICE[[#This Row],[Employee ID]], OFFSET($F$10, 0, 0, ROW()-9, 1), SERVICE[[#This Row],[Resources Role]])</f>
        <v>0</v>
      </c>
      <c r="Z1713" s="388">
        <f ca="1">COUNTIFS(OFFSET($F$10, 0, 0, ROW()-9, 1), SERVICE[[#This Row],[Resources Role]], OFFSET($H$10, 0, 0, ROW()-9, 1), SERVICE[[#This Row],[Booking]])</f>
        <v>0</v>
      </c>
    </row>
    <row r="1714" spans="1:26" x14ac:dyDescent="0.25">
      <c r="A1714" s="6" t="str">
        <f ca="1">no.</f>
        <v/>
      </c>
      <c r="E1714" s="4" t="str">
        <f ca="1">position</f>
        <v/>
      </c>
      <c r="J1714" s="318"/>
      <c r="M1714" s="4"/>
      <c r="O1714" s="6"/>
      <c r="Q1714" s="20"/>
      <c r="R1714" s="5" t="str">
        <f ca="1">score</f>
        <v/>
      </c>
      <c r="S1714" s="7" t="str">
        <f ca="1">rescore_svc</f>
        <v/>
      </c>
      <c r="U1714" s="11" t="str">
        <f ca="1">price</f>
        <v/>
      </c>
      <c r="V1714" s="4"/>
      <c r="Y1714" s="388">
        <f ca="1">COUNTIFS(OFFSET($B$10, 0, 0, ROW()-9, 1), SERVICE[[#This Row],[Employee ID]], OFFSET($F$10, 0, 0, ROW()-9, 1), SERVICE[[#This Row],[Resources Role]])</f>
        <v>0</v>
      </c>
      <c r="Z1714" s="388">
        <f ca="1">COUNTIFS(OFFSET($F$10, 0, 0, ROW()-9, 1), SERVICE[[#This Row],[Resources Role]], OFFSET($H$10, 0, 0, ROW()-9, 1), SERVICE[[#This Row],[Booking]])</f>
        <v>0</v>
      </c>
    </row>
    <row r="1715" spans="1:26" x14ac:dyDescent="0.25">
      <c r="A1715" s="6" t="str">
        <f ca="1">no.</f>
        <v/>
      </c>
      <c r="E1715" s="4" t="str">
        <f ca="1">position</f>
        <v/>
      </c>
      <c r="J1715" s="318"/>
      <c r="M1715" s="4"/>
      <c r="O1715" s="6"/>
      <c r="Q1715" s="20"/>
      <c r="R1715" s="5" t="str">
        <f ca="1">score</f>
        <v/>
      </c>
      <c r="S1715" s="7" t="str">
        <f ca="1">rescore_svc</f>
        <v/>
      </c>
      <c r="U1715" s="11" t="str">
        <f ca="1">price</f>
        <v/>
      </c>
      <c r="V1715" s="4"/>
      <c r="Y1715" s="388">
        <f ca="1">COUNTIFS(OFFSET($B$10, 0, 0, ROW()-9, 1), SERVICE[[#This Row],[Employee ID]], OFFSET($F$10, 0, 0, ROW()-9, 1), SERVICE[[#This Row],[Resources Role]])</f>
        <v>0</v>
      </c>
      <c r="Z1715" s="388">
        <f ca="1">COUNTIFS(OFFSET($F$10, 0, 0, ROW()-9, 1), SERVICE[[#This Row],[Resources Role]], OFFSET($H$10, 0, 0, ROW()-9, 1), SERVICE[[#This Row],[Booking]])</f>
        <v>0</v>
      </c>
    </row>
    <row r="1716" spans="1:26" x14ac:dyDescent="0.25">
      <c r="A1716" s="6" t="str">
        <f ca="1">no.</f>
        <v/>
      </c>
      <c r="E1716" s="4" t="str">
        <f ca="1">position</f>
        <v/>
      </c>
      <c r="J1716" s="318"/>
      <c r="M1716" s="4"/>
      <c r="O1716" s="6"/>
      <c r="Q1716" s="20"/>
      <c r="R1716" s="5" t="str">
        <f ca="1">score</f>
        <v/>
      </c>
      <c r="S1716" s="7" t="str">
        <f ca="1">rescore_svc</f>
        <v/>
      </c>
      <c r="U1716" s="11" t="str">
        <f ca="1">price</f>
        <v/>
      </c>
      <c r="V1716" s="4"/>
      <c r="Y1716" s="388">
        <f ca="1">COUNTIFS(OFFSET($B$10, 0, 0, ROW()-9, 1), SERVICE[[#This Row],[Employee ID]], OFFSET($F$10, 0, 0, ROW()-9, 1), SERVICE[[#This Row],[Resources Role]])</f>
        <v>0</v>
      </c>
      <c r="Z1716" s="388">
        <f ca="1">COUNTIFS(OFFSET($F$10, 0, 0, ROW()-9, 1), SERVICE[[#This Row],[Resources Role]], OFFSET($H$10, 0, 0, ROW()-9, 1), SERVICE[[#This Row],[Booking]])</f>
        <v>0</v>
      </c>
    </row>
    <row r="1717" spans="1:26" x14ac:dyDescent="0.25">
      <c r="A1717" s="6" t="str">
        <f ca="1">no.</f>
        <v/>
      </c>
      <c r="E1717" s="4" t="str">
        <f ca="1">position</f>
        <v/>
      </c>
      <c r="J1717" s="318"/>
      <c r="M1717" s="4"/>
      <c r="O1717" s="6"/>
      <c r="Q1717" s="20"/>
      <c r="R1717" s="5" t="str">
        <f ca="1">score</f>
        <v/>
      </c>
      <c r="S1717" s="7" t="str">
        <f ca="1">rescore_svc</f>
        <v/>
      </c>
      <c r="U1717" s="11" t="str">
        <f ca="1">price</f>
        <v/>
      </c>
      <c r="V1717" s="4"/>
      <c r="Y1717" s="388">
        <f ca="1">COUNTIFS(OFFSET($B$10, 0, 0, ROW()-9, 1), SERVICE[[#This Row],[Employee ID]], OFFSET($F$10, 0, 0, ROW()-9, 1), SERVICE[[#This Row],[Resources Role]])</f>
        <v>0</v>
      </c>
      <c r="Z1717" s="388">
        <f ca="1">COUNTIFS(OFFSET($F$10, 0, 0, ROW()-9, 1), SERVICE[[#This Row],[Resources Role]], OFFSET($H$10, 0, 0, ROW()-9, 1), SERVICE[[#This Row],[Booking]])</f>
        <v>0</v>
      </c>
    </row>
    <row r="1718" spans="1:26" x14ac:dyDescent="0.25">
      <c r="A1718" s="6" t="str">
        <f ca="1">no.</f>
        <v/>
      </c>
      <c r="E1718" s="4" t="str">
        <f ca="1">position</f>
        <v/>
      </c>
      <c r="J1718" s="318"/>
      <c r="M1718" s="4"/>
      <c r="O1718" s="6"/>
      <c r="Q1718" s="20"/>
      <c r="R1718" s="5" t="str">
        <f ca="1">score</f>
        <v/>
      </c>
      <c r="S1718" s="7" t="str">
        <f ca="1">rescore_svc</f>
        <v/>
      </c>
      <c r="U1718" s="11" t="str">
        <f ca="1">price</f>
        <v/>
      </c>
      <c r="V1718" s="4"/>
      <c r="Y1718" s="388">
        <f ca="1">COUNTIFS(OFFSET($B$10, 0, 0, ROW()-9, 1), SERVICE[[#This Row],[Employee ID]], OFFSET($F$10, 0, 0, ROW()-9, 1), SERVICE[[#This Row],[Resources Role]])</f>
        <v>0</v>
      </c>
      <c r="Z1718" s="388">
        <f ca="1">COUNTIFS(OFFSET($F$10, 0, 0, ROW()-9, 1), SERVICE[[#This Row],[Resources Role]], OFFSET($H$10, 0, 0, ROW()-9, 1), SERVICE[[#This Row],[Booking]])</f>
        <v>0</v>
      </c>
    </row>
    <row r="1719" spans="1:26" x14ac:dyDescent="0.25">
      <c r="A1719" s="6" t="str">
        <f ca="1">no.</f>
        <v/>
      </c>
      <c r="E1719" s="4" t="str">
        <f ca="1">position</f>
        <v/>
      </c>
      <c r="J1719" s="318"/>
      <c r="M1719" s="4"/>
      <c r="O1719" s="6"/>
      <c r="Q1719" s="20"/>
      <c r="R1719" s="5" t="str">
        <f ca="1">score</f>
        <v/>
      </c>
      <c r="S1719" s="7" t="str">
        <f ca="1">rescore_svc</f>
        <v/>
      </c>
      <c r="U1719" s="11" t="str">
        <f ca="1">price</f>
        <v/>
      </c>
      <c r="V1719" s="4"/>
      <c r="Y1719" s="388">
        <f ca="1">COUNTIFS(OFFSET($B$10, 0, 0, ROW()-9, 1), SERVICE[[#This Row],[Employee ID]], OFFSET($F$10, 0, 0, ROW()-9, 1), SERVICE[[#This Row],[Resources Role]])</f>
        <v>0</v>
      </c>
      <c r="Z1719" s="388">
        <f ca="1">COUNTIFS(OFFSET($F$10, 0, 0, ROW()-9, 1), SERVICE[[#This Row],[Resources Role]], OFFSET($H$10, 0, 0, ROW()-9, 1), SERVICE[[#This Row],[Booking]])</f>
        <v>0</v>
      </c>
    </row>
    <row r="1720" spans="1:26" x14ac:dyDescent="0.25">
      <c r="A1720" s="6" t="str">
        <f ca="1">no.</f>
        <v/>
      </c>
      <c r="E1720" s="4" t="str">
        <f ca="1">position</f>
        <v/>
      </c>
      <c r="J1720" s="318"/>
      <c r="M1720" s="4"/>
      <c r="O1720" s="6"/>
      <c r="Q1720" s="20"/>
      <c r="R1720" s="5" t="str">
        <f ca="1">score</f>
        <v/>
      </c>
      <c r="S1720" s="7" t="str">
        <f ca="1">rescore_svc</f>
        <v/>
      </c>
      <c r="U1720" s="11" t="str">
        <f ca="1">price</f>
        <v/>
      </c>
      <c r="V1720" s="4"/>
      <c r="Y1720" s="388">
        <f ca="1">COUNTIFS(OFFSET($B$10, 0, 0, ROW()-9, 1), SERVICE[[#This Row],[Employee ID]], OFFSET($F$10, 0, 0, ROW()-9, 1), SERVICE[[#This Row],[Resources Role]])</f>
        <v>0</v>
      </c>
      <c r="Z1720" s="388">
        <f ca="1">COUNTIFS(OFFSET($F$10, 0, 0, ROW()-9, 1), SERVICE[[#This Row],[Resources Role]], OFFSET($H$10, 0, 0, ROW()-9, 1), SERVICE[[#This Row],[Booking]])</f>
        <v>0</v>
      </c>
    </row>
    <row r="1721" spans="1:26" x14ac:dyDescent="0.25">
      <c r="A1721" s="6" t="str">
        <f ca="1">no.</f>
        <v/>
      </c>
      <c r="E1721" s="4" t="str">
        <f ca="1">position</f>
        <v/>
      </c>
      <c r="J1721" s="318"/>
      <c r="M1721" s="4"/>
      <c r="O1721" s="6"/>
      <c r="Q1721" s="20"/>
      <c r="R1721" s="5" t="str">
        <f ca="1">score</f>
        <v/>
      </c>
      <c r="S1721" s="7" t="str">
        <f ca="1">rescore_svc</f>
        <v/>
      </c>
      <c r="U1721" s="11" t="str">
        <f ca="1">price</f>
        <v/>
      </c>
      <c r="V1721" s="4"/>
      <c r="Y1721" s="388">
        <f ca="1">COUNTIFS(OFFSET($B$10, 0, 0, ROW()-9, 1), SERVICE[[#This Row],[Employee ID]], OFFSET($F$10, 0, 0, ROW()-9, 1), SERVICE[[#This Row],[Resources Role]])</f>
        <v>0</v>
      </c>
      <c r="Z1721" s="388">
        <f ca="1">COUNTIFS(OFFSET($F$10, 0, 0, ROW()-9, 1), SERVICE[[#This Row],[Resources Role]], OFFSET($H$10, 0, 0, ROW()-9, 1), SERVICE[[#This Row],[Booking]])</f>
        <v>0</v>
      </c>
    </row>
    <row r="1722" spans="1:26" x14ac:dyDescent="0.25">
      <c r="A1722" s="6" t="str">
        <f ca="1">no.</f>
        <v/>
      </c>
      <c r="E1722" s="4" t="str">
        <f ca="1">position</f>
        <v/>
      </c>
      <c r="J1722" s="318"/>
      <c r="M1722" s="4"/>
      <c r="O1722" s="6"/>
      <c r="Q1722" s="20"/>
      <c r="R1722" s="5" t="str">
        <f ca="1">score</f>
        <v/>
      </c>
      <c r="S1722" s="7" t="str">
        <f ca="1">rescore_svc</f>
        <v/>
      </c>
      <c r="U1722" s="11" t="str">
        <f ca="1">price</f>
        <v/>
      </c>
      <c r="V1722" s="4"/>
      <c r="Y1722" s="388">
        <f ca="1">COUNTIFS(OFFSET($B$10, 0, 0, ROW()-9, 1), SERVICE[[#This Row],[Employee ID]], OFFSET($F$10, 0, 0, ROW()-9, 1), SERVICE[[#This Row],[Resources Role]])</f>
        <v>0</v>
      </c>
      <c r="Z1722" s="388">
        <f ca="1">COUNTIFS(OFFSET($F$10, 0, 0, ROW()-9, 1), SERVICE[[#This Row],[Resources Role]], OFFSET($H$10, 0, 0, ROW()-9, 1), SERVICE[[#This Row],[Booking]])</f>
        <v>0</v>
      </c>
    </row>
    <row r="1723" spans="1:26" x14ac:dyDescent="0.25">
      <c r="A1723" s="6" t="str">
        <f ca="1">no.</f>
        <v/>
      </c>
      <c r="E1723" s="4" t="str">
        <f ca="1">position</f>
        <v/>
      </c>
      <c r="J1723" s="318"/>
      <c r="M1723" s="4"/>
      <c r="O1723" s="6"/>
      <c r="Q1723" s="20"/>
      <c r="R1723" s="5" t="str">
        <f ca="1">score</f>
        <v/>
      </c>
      <c r="S1723" s="7" t="str">
        <f ca="1">rescore_svc</f>
        <v/>
      </c>
      <c r="U1723" s="11" t="str">
        <f ca="1">price</f>
        <v/>
      </c>
      <c r="V1723" s="4"/>
      <c r="Y1723" s="388">
        <f ca="1">COUNTIFS(OFFSET($B$10, 0, 0, ROW()-9, 1), SERVICE[[#This Row],[Employee ID]], OFFSET($F$10, 0, 0, ROW()-9, 1), SERVICE[[#This Row],[Resources Role]])</f>
        <v>0</v>
      </c>
      <c r="Z1723" s="388">
        <f ca="1">COUNTIFS(OFFSET($F$10, 0, 0, ROW()-9, 1), SERVICE[[#This Row],[Resources Role]], OFFSET($H$10, 0, 0, ROW()-9, 1), SERVICE[[#This Row],[Booking]])</f>
        <v>0</v>
      </c>
    </row>
    <row r="1724" spans="1:26" x14ac:dyDescent="0.25">
      <c r="A1724" s="6" t="str">
        <f ca="1">no.</f>
        <v/>
      </c>
      <c r="E1724" s="4" t="str">
        <f ca="1">position</f>
        <v/>
      </c>
      <c r="J1724" s="318"/>
      <c r="M1724" s="4"/>
      <c r="O1724" s="6"/>
      <c r="Q1724" s="20"/>
      <c r="R1724" s="5" t="str">
        <f ca="1">score</f>
        <v/>
      </c>
      <c r="S1724" s="7" t="str">
        <f ca="1">rescore_svc</f>
        <v/>
      </c>
      <c r="U1724" s="11" t="str">
        <f ca="1">price</f>
        <v/>
      </c>
      <c r="V1724" s="4"/>
      <c r="Y1724" s="388">
        <f ca="1">COUNTIFS(OFFSET($B$10, 0, 0, ROW()-9, 1), SERVICE[[#This Row],[Employee ID]], OFFSET($F$10, 0, 0, ROW()-9, 1), SERVICE[[#This Row],[Resources Role]])</f>
        <v>0</v>
      </c>
      <c r="Z1724" s="388">
        <f ca="1">COUNTIFS(OFFSET($F$10, 0, 0, ROW()-9, 1), SERVICE[[#This Row],[Resources Role]], OFFSET($H$10, 0, 0, ROW()-9, 1), SERVICE[[#This Row],[Booking]])</f>
        <v>0</v>
      </c>
    </row>
    <row r="1725" spans="1:26" x14ac:dyDescent="0.25">
      <c r="A1725" s="6" t="str">
        <f ca="1">no.</f>
        <v/>
      </c>
      <c r="E1725" s="4" t="str">
        <f ca="1">position</f>
        <v/>
      </c>
      <c r="J1725" s="318"/>
      <c r="M1725" s="4"/>
      <c r="O1725" s="6"/>
      <c r="Q1725" s="20"/>
      <c r="R1725" s="5" t="str">
        <f ca="1">score</f>
        <v/>
      </c>
      <c r="S1725" s="7" t="str">
        <f ca="1">rescore_svc</f>
        <v/>
      </c>
      <c r="U1725" s="11" t="str">
        <f ca="1">price</f>
        <v/>
      </c>
      <c r="V1725" s="4"/>
      <c r="Y1725" s="388">
        <f ca="1">COUNTIFS(OFFSET($B$10, 0, 0, ROW()-9, 1), SERVICE[[#This Row],[Employee ID]], OFFSET($F$10, 0, 0, ROW()-9, 1), SERVICE[[#This Row],[Resources Role]])</f>
        <v>0</v>
      </c>
      <c r="Z1725" s="388">
        <f ca="1">COUNTIFS(OFFSET($F$10, 0, 0, ROW()-9, 1), SERVICE[[#This Row],[Resources Role]], OFFSET($H$10, 0, 0, ROW()-9, 1), SERVICE[[#This Row],[Booking]])</f>
        <v>0</v>
      </c>
    </row>
    <row r="1726" spans="1:26" x14ac:dyDescent="0.25">
      <c r="A1726" s="6" t="str">
        <f ca="1">no.</f>
        <v/>
      </c>
      <c r="E1726" s="4" t="str">
        <f ca="1">position</f>
        <v/>
      </c>
      <c r="J1726" s="318"/>
      <c r="M1726" s="4"/>
      <c r="O1726" s="6"/>
      <c r="Q1726" s="20"/>
      <c r="R1726" s="5" t="str">
        <f ca="1">score</f>
        <v/>
      </c>
      <c r="S1726" s="7" t="str">
        <f ca="1">rescore_svc</f>
        <v/>
      </c>
      <c r="U1726" s="11" t="str">
        <f ca="1">price</f>
        <v/>
      </c>
      <c r="V1726" s="4"/>
      <c r="Y1726" s="388">
        <f ca="1">COUNTIFS(OFFSET($B$10, 0, 0, ROW()-9, 1), SERVICE[[#This Row],[Employee ID]], OFFSET($F$10, 0, 0, ROW()-9, 1), SERVICE[[#This Row],[Resources Role]])</f>
        <v>0</v>
      </c>
      <c r="Z1726" s="388">
        <f ca="1">COUNTIFS(OFFSET($F$10, 0, 0, ROW()-9, 1), SERVICE[[#This Row],[Resources Role]], OFFSET($H$10, 0, 0, ROW()-9, 1), SERVICE[[#This Row],[Booking]])</f>
        <v>0</v>
      </c>
    </row>
    <row r="1727" spans="1:26" x14ac:dyDescent="0.25">
      <c r="A1727" s="6" t="str">
        <f ca="1">no.</f>
        <v/>
      </c>
      <c r="E1727" s="4" t="str">
        <f ca="1">position</f>
        <v/>
      </c>
      <c r="J1727" s="318"/>
      <c r="M1727" s="4"/>
      <c r="O1727" s="6"/>
      <c r="Q1727" s="20"/>
      <c r="R1727" s="5" t="str">
        <f ca="1">score</f>
        <v/>
      </c>
      <c r="S1727" s="7" t="str">
        <f ca="1">rescore_svc</f>
        <v/>
      </c>
      <c r="U1727" s="11" t="str">
        <f ca="1">price</f>
        <v/>
      </c>
      <c r="V1727" s="4"/>
      <c r="Y1727" s="388">
        <f ca="1">COUNTIFS(OFFSET($B$10, 0, 0, ROW()-9, 1), SERVICE[[#This Row],[Employee ID]], OFFSET($F$10, 0, 0, ROW()-9, 1), SERVICE[[#This Row],[Resources Role]])</f>
        <v>0</v>
      </c>
      <c r="Z1727" s="388">
        <f ca="1">COUNTIFS(OFFSET($F$10, 0, 0, ROW()-9, 1), SERVICE[[#This Row],[Resources Role]], OFFSET($H$10, 0, 0, ROW()-9, 1), SERVICE[[#This Row],[Booking]])</f>
        <v>0</v>
      </c>
    </row>
    <row r="1728" spans="1:26" x14ac:dyDescent="0.25">
      <c r="A1728" s="6" t="str">
        <f ca="1">no.</f>
        <v/>
      </c>
      <c r="E1728" s="4" t="str">
        <f ca="1">position</f>
        <v/>
      </c>
      <c r="J1728" s="318"/>
      <c r="M1728" s="4"/>
      <c r="O1728" s="6"/>
      <c r="Q1728" s="20"/>
      <c r="R1728" s="5" t="str">
        <f ca="1">score</f>
        <v/>
      </c>
      <c r="S1728" s="7" t="str">
        <f ca="1">rescore_svc</f>
        <v/>
      </c>
      <c r="U1728" s="11" t="str">
        <f ca="1">price</f>
        <v/>
      </c>
      <c r="V1728" s="4"/>
      <c r="Y1728" s="388">
        <f ca="1">COUNTIFS(OFFSET($B$10, 0, 0, ROW()-9, 1), SERVICE[[#This Row],[Employee ID]], OFFSET($F$10, 0, 0, ROW()-9, 1), SERVICE[[#This Row],[Resources Role]])</f>
        <v>0</v>
      </c>
      <c r="Z1728" s="388">
        <f ca="1">COUNTIFS(OFFSET($F$10, 0, 0, ROW()-9, 1), SERVICE[[#This Row],[Resources Role]], OFFSET($H$10, 0, 0, ROW()-9, 1), SERVICE[[#This Row],[Booking]])</f>
        <v>0</v>
      </c>
    </row>
    <row r="1729" spans="1:26" x14ac:dyDescent="0.25">
      <c r="A1729" s="6" t="str">
        <f ca="1">no.</f>
        <v/>
      </c>
      <c r="E1729" s="4" t="str">
        <f ca="1">position</f>
        <v/>
      </c>
      <c r="J1729" s="318"/>
      <c r="M1729" s="4"/>
      <c r="O1729" s="6"/>
      <c r="Q1729" s="20"/>
      <c r="R1729" s="5" t="str">
        <f ca="1">score</f>
        <v/>
      </c>
      <c r="S1729" s="7" t="str">
        <f ca="1">rescore_svc</f>
        <v/>
      </c>
      <c r="U1729" s="11" t="str">
        <f ca="1">price</f>
        <v/>
      </c>
      <c r="V1729" s="4"/>
      <c r="Y1729" s="388">
        <f ca="1">COUNTIFS(OFFSET($B$10, 0, 0, ROW()-9, 1), SERVICE[[#This Row],[Employee ID]], OFFSET($F$10, 0, 0, ROW()-9, 1), SERVICE[[#This Row],[Resources Role]])</f>
        <v>0</v>
      </c>
      <c r="Z1729" s="388">
        <f ca="1">COUNTIFS(OFFSET($F$10, 0, 0, ROW()-9, 1), SERVICE[[#This Row],[Resources Role]], OFFSET($H$10, 0, 0, ROW()-9, 1), SERVICE[[#This Row],[Booking]])</f>
        <v>0</v>
      </c>
    </row>
    <row r="1730" spans="1:26" x14ac:dyDescent="0.25">
      <c r="A1730" s="6" t="str">
        <f ca="1">no.</f>
        <v/>
      </c>
      <c r="E1730" s="4" t="str">
        <f ca="1">position</f>
        <v/>
      </c>
      <c r="J1730" s="318"/>
      <c r="M1730" s="4"/>
      <c r="O1730" s="6"/>
      <c r="Q1730" s="20"/>
      <c r="R1730" s="5" t="str">
        <f ca="1">score</f>
        <v/>
      </c>
      <c r="S1730" s="7" t="str">
        <f ca="1">rescore_svc</f>
        <v/>
      </c>
      <c r="U1730" s="11" t="str">
        <f ca="1">price</f>
        <v/>
      </c>
      <c r="V1730" s="4"/>
      <c r="Y1730" s="388">
        <f ca="1">COUNTIFS(OFFSET($B$10, 0, 0, ROW()-9, 1), SERVICE[[#This Row],[Employee ID]], OFFSET($F$10, 0, 0, ROW()-9, 1), SERVICE[[#This Row],[Resources Role]])</f>
        <v>0</v>
      </c>
      <c r="Z1730" s="388">
        <f ca="1">COUNTIFS(OFFSET($F$10, 0, 0, ROW()-9, 1), SERVICE[[#This Row],[Resources Role]], OFFSET($H$10, 0, 0, ROW()-9, 1), SERVICE[[#This Row],[Booking]])</f>
        <v>0</v>
      </c>
    </row>
    <row r="1731" spans="1:26" x14ac:dyDescent="0.25">
      <c r="A1731" s="6" t="str">
        <f ca="1">no.</f>
        <v/>
      </c>
      <c r="E1731" s="4" t="str">
        <f ca="1">position</f>
        <v/>
      </c>
      <c r="J1731" s="318"/>
      <c r="M1731" s="4"/>
      <c r="O1731" s="6"/>
      <c r="Q1731" s="20"/>
      <c r="R1731" s="5" t="str">
        <f ca="1">score</f>
        <v/>
      </c>
      <c r="S1731" s="7" t="str">
        <f ca="1">rescore_svc</f>
        <v/>
      </c>
      <c r="U1731" s="11" t="str">
        <f ca="1">price</f>
        <v/>
      </c>
      <c r="V1731" s="4"/>
      <c r="Y1731" s="388">
        <f ca="1">COUNTIFS(OFFSET($B$10, 0, 0, ROW()-9, 1), SERVICE[[#This Row],[Employee ID]], OFFSET($F$10, 0, 0, ROW()-9, 1), SERVICE[[#This Row],[Resources Role]])</f>
        <v>0</v>
      </c>
      <c r="Z1731" s="388">
        <f ca="1">COUNTIFS(OFFSET($F$10, 0, 0, ROW()-9, 1), SERVICE[[#This Row],[Resources Role]], OFFSET($H$10, 0, 0, ROW()-9, 1), SERVICE[[#This Row],[Booking]])</f>
        <v>0</v>
      </c>
    </row>
    <row r="1732" spans="1:26" x14ac:dyDescent="0.25">
      <c r="A1732" s="6" t="str">
        <f ca="1">no.</f>
        <v/>
      </c>
      <c r="E1732" s="4" t="str">
        <f ca="1">position</f>
        <v/>
      </c>
      <c r="J1732" s="318"/>
      <c r="M1732" s="4"/>
      <c r="O1732" s="6"/>
      <c r="Q1732" s="20"/>
      <c r="R1732" s="5" t="str">
        <f ca="1">score</f>
        <v/>
      </c>
      <c r="S1732" s="7" t="str">
        <f ca="1">rescore_svc</f>
        <v/>
      </c>
      <c r="U1732" s="11" t="str">
        <f ca="1">price</f>
        <v/>
      </c>
      <c r="V1732" s="4"/>
      <c r="Y1732" s="388">
        <f ca="1">COUNTIFS(OFFSET($B$10, 0, 0, ROW()-9, 1), SERVICE[[#This Row],[Employee ID]], OFFSET($F$10, 0, 0, ROW()-9, 1), SERVICE[[#This Row],[Resources Role]])</f>
        <v>0</v>
      </c>
      <c r="Z1732" s="388">
        <f ca="1">COUNTIFS(OFFSET($F$10, 0, 0, ROW()-9, 1), SERVICE[[#This Row],[Resources Role]], OFFSET($H$10, 0, 0, ROW()-9, 1), SERVICE[[#This Row],[Booking]])</f>
        <v>0</v>
      </c>
    </row>
    <row r="1733" spans="1:26" x14ac:dyDescent="0.25">
      <c r="A1733" s="6" t="str">
        <f ca="1">no.</f>
        <v/>
      </c>
      <c r="E1733" s="4" t="str">
        <f ca="1">position</f>
        <v/>
      </c>
      <c r="J1733" s="318"/>
      <c r="M1733" s="4"/>
      <c r="O1733" s="6"/>
      <c r="Q1733" s="20"/>
      <c r="R1733" s="5" t="str">
        <f ca="1">score</f>
        <v/>
      </c>
      <c r="S1733" s="7" t="str">
        <f ca="1">rescore_svc</f>
        <v/>
      </c>
      <c r="U1733" s="11" t="str">
        <f ca="1">price</f>
        <v/>
      </c>
      <c r="V1733" s="4"/>
      <c r="Y1733" s="388">
        <f ca="1">COUNTIFS(OFFSET($B$10, 0, 0, ROW()-9, 1), SERVICE[[#This Row],[Employee ID]], OFFSET($F$10, 0, 0, ROW()-9, 1), SERVICE[[#This Row],[Resources Role]])</f>
        <v>0</v>
      </c>
      <c r="Z1733" s="388">
        <f ca="1">COUNTIFS(OFFSET($F$10, 0, 0, ROW()-9, 1), SERVICE[[#This Row],[Resources Role]], OFFSET($H$10, 0, 0, ROW()-9, 1), SERVICE[[#This Row],[Booking]])</f>
        <v>0</v>
      </c>
    </row>
    <row r="1734" spans="1:26" x14ac:dyDescent="0.25">
      <c r="A1734" s="6" t="str">
        <f ca="1">no.</f>
        <v/>
      </c>
      <c r="E1734" s="4" t="str">
        <f ca="1">position</f>
        <v/>
      </c>
      <c r="J1734" s="318"/>
      <c r="M1734" s="4"/>
      <c r="O1734" s="6"/>
      <c r="Q1734" s="20"/>
      <c r="R1734" s="5" t="str">
        <f ca="1">score</f>
        <v/>
      </c>
      <c r="S1734" s="7" t="str">
        <f ca="1">rescore_svc</f>
        <v/>
      </c>
      <c r="U1734" s="11" t="str">
        <f ca="1">price</f>
        <v/>
      </c>
      <c r="V1734" s="4"/>
      <c r="Y1734" s="388">
        <f ca="1">COUNTIFS(OFFSET($B$10, 0, 0, ROW()-9, 1), SERVICE[[#This Row],[Employee ID]], OFFSET($F$10, 0, 0, ROW()-9, 1), SERVICE[[#This Row],[Resources Role]])</f>
        <v>0</v>
      </c>
      <c r="Z1734" s="388">
        <f ca="1">COUNTIFS(OFFSET($F$10, 0, 0, ROW()-9, 1), SERVICE[[#This Row],[Resources Role]], OFFSET($H$10, 0, 0, ROW()-9, 1), SERVICE[[#This Row],[Booking]])</f>
        <v>0</v>
      </c>
    </row>
    <row r="1735" spans="1:26" x14ac:dyDescent="0.25">
      <c r="A1735" s="6" t="str">
        <f ca="1">no.</f>
        <v/>
      </c>
      <c r="E1735" s="4" t="str">
        <f ca="1">position</f>
        <v/>
      </c>
      <c r="J1735" s="318"/>
      <c r="M1735" s="4"/>
      <c r="O1735" s="6"/>
      <c r="Q1735" s="20"/>
      <c r="R1735" s="5" t="str">
        <f ca="1">score</f>
        <v/>
      </c>
      <c r="S1735" s="7" t="str">
        <f ca="1">rescore_svc</f>
        <v/>
      </c>
      <c r="U1735" s="11" t="str">
        <f ca="1">price</f>
        <v/>
      </c>
      <c r="V1735" s="4"/>
      <c r="Y1735" s="388">
        <f ca="1">COUNTIFS(OFFSET($B$10, 0, 0, ROW()-9, 1), SERVICE[[#This Row],[Employee ID]], OFFSET($F$10, 0, 0, ROW()-9, 1), SERVICE[[#This Row],[Resources Role]])</f>
        <v>0</v>
      </c>
      <c r="Z1735" s="388">
        <f ca="1">COUNTIFS(OFFSET($F$10, 0, 0, ROW()-9, 1), SERVICE[[#This Row],[Resources Role]], OFFSET($H$10, 0, 0, ROW()-9, 1), SERVICE[[#This Row],[Booking]])</f>
        <v>0</v>
      </c>
    </row>
    <row r="1736" spans="1:26" x14ac:dyDescent="0.25">
      <c r="A1736" s="6" t="str">
        <f ca="1">no.</f>
        <v/>
      </c>
      <c r="E1736" s="4" t="str">
        <f ca="1">position</f>
        <v/>
      </c>
      <c r="J1736" s="318"/>
      <c r="M1736" s="4"/>
      <c r="O1736" s="6"/>
      <c r="Q1736" s="20"/>
      <c r="R1736" s="5" t="str">
        <f ca="1">score</f>
        <v/>
      </c>
      <c r="S1736" s="7" t="str">
        <f ca="1">rescore_svc</f>
        <v/>
      </c>
      <c r="U1736" s="11" t="str">
        <f ca="1">price</f>
        <v/>
      </c>
      <c r="V1736" s="4"/>
      <c r="Y1736" s="388">
        <f ca="1">COUNTIFS(OFFSET($B$10, 0, 0, ROW()-9, 1), SERVICE[[#This Row],[Employee ID]], OFFSET($F$10, 0, 0, ROW()-9, 1), SERVICE[[#This Row],[Resources Role]])</f>
        <v>0</v>
      </c>
      <c r="Z1736" s="388">
        <f ca="1">COUNTIFS(OFFSET($F$10, 0, 0, ROW()-9, 1), SERVICE[[#This Row],[Resources Role]], OFFSET($H$10, 0, 0, ROW()-9, 1), SERVICE[[#This Row],[Booking]])</f>
        <v>0</v>
      </c>
    </row>
    <row r="1737" spans="1:26" x14ac:dyDescent="0.25">
      <c r="A1737" s="6" t="str">
        <f ca="1">no.</f>
        <v/>
      </c>
      <c r="E1737" s="4" t="str">
        <f ca="1">position</f>
        <v/>
      </c>
      <c r="J1737" s="318"/>
      <c r="M1737" s="4"/>
      <c r="O1737" s="6"/>
      <c r="Q1737" s="20"/>
      <c r="R1737" s="5" t="str">
        <f ca="1">score</f>
        <v/>
      </c>
      <c r="S1737" s="7" t="str">
        <f ca="1">rescore_svc</f>
        <v/>
      </c>
      <c r="U1737" s="11" t="str">
        <f ca="1">price</f>
        <v/>
      </c>
      <c r="V1737" s="4"/>
      <c r="Y1737" s="388">
        <f ca="1">COUNTIFS(OFFSET($B$10, 0, 0, ROW()-9, 1), SERVICE[[#This Row],[Employee ID]], OFFSET($F$10, 0, 0, ROW()-9, 1), SERVICE[[#This Row],[Resources Role]])</f>
        <v>0</v>
      </c>
      <c r="Z1737" s="388">
        <f ca="1">COUNTIFS(OFFSET($F$10, 0, 0, ROW()-9, 1), SERVICE[[#This Row],[Resources Role]], OFFSET($H$10, 0, 0, ROW()-9, 1), SERVICE[[#This Row],[Booking]])</f>
        <v>0</v>
      </c>
    </row>
    <row r="1738" spans="1:26" x14ac:dyDescent="0.25">
      <c r="A1738" s="6" t="str">
        <f ca="1">no.</f>
        <v/>
      </c>
      <c r="E1738" s="4" t="str">
        <f ca="1">position</f>
        <v/>
      </c>
      <c r="J1738" s="318"/>
      <c r="M1738" s="4"/>
      <c r="O1738" s="6"/>
      <c r="Q1738" s="20"/>
      <c r="R1738" s="5" t="str">
        <f ca="1">score</f>
        <v/>
      </c>
      <c r="S1738" s="7" t="str">
        <f ca="1">rescore_svc</f>
        <v/>
      </c>
      <c r="U1738" s="11" t="str">
        <f ca="1">price</f>
        <v/>
      </c>
      <c r="V1738" s="4"/>
      <c r="Y1738" s="388">
        <f ca="1">COUNTIFS(OFFSET($B$10, 0, 0, ROW()-9, 1), SERVICE[[#This Row],[Employee ID]], OFFSET($F$10, 0, 0, ROW()-9, 1), SERVICE[[#This Row],[Resources Role]])</f>
        <v>0</v>
      </c>
      <c r="Z1738" s="388">
        <f ca="1">COUNTIFS(OFFSET($F$10, 0, 0, ROW()-9, 1), SERVICE[[#This Row],[Resources Role]], OFFSET($H$10, 0, 0, ROW()-9, 1), SERVICE[[#This Row],[Booking]])</f>
        <v>0</v>
      </c>
    </row>
    <row r="1739" spans="1:26" x14ac:dyDescent="0.25">
      <c r="A1739" s="6" t="str">
        <f ca="1">no.</f>
        <v/>
      </c>
      <c r="E1739" s="4" t="str">
        <f ca="1">position</f>
        <v/>
      </c>
      <c r="J1739" s="318"/>
      <c r="M1739" s="4"/>
      <c r="O1739" s="6"/>
      <c r="Q1739" s="20"/>
      <c r="R1739" s="5" t="str">
        <f ca="1">score</f>
        <v/>
      </c>
      <c r="S1739" s="7" t="str">
        <f ca="1">rescore_svc</f>
        <v/>
      </c>
      <c r="U1739" s="11" t="str">
        <f ca="1">price</f>
        <v/>
      </c>
      <c r="V1739" s="4"/>
      <c r="Y1739" s="388">
        <f ca="1">COUNTIFS(OFFSET($B$10, 0, 0, ROW()-9, 1), SERVICE[[#This Row],[Employee ID]], OFFSET($F$10, 0, 0, ROW()-9, 1), SERVICE[[#This Row],[Resources Role]])</f>
        <v>0</v>
      </c>
      <c r="Z1739" s="388">
        <f ca="1">COUNTIFS(OFFSET($F$10, 0, 0, ROW()-9, 1), SERVICE[[#This Row],[Resources Role]], OFFSET($H$10, 0, 0, ROW()-9, 1), SERVICE[[#This Row],[Booking]])</f>
        <v>0</v>
      </c>
    </row>
    <row r="1740" spans="1:26" x14ac:dyDescent="0.25">
      <c r="A1740" s="6" t="str">
        <f ca="1">no.</f>
        <v/>
      </c>
      <c r="E1740" s="4" t="str">
        <f ca="1">position</f>
        <v/>
      </c>
      <c r="J1740" s="318"/>
      <c r="M1740" s="4"/>
      <c r="O1740" s="6"/>
      <c r="Q1740" s="20"/>
      <c r="R1740" s="5" t="str">
        <f ca="1">score</f>
        <v/>
      </c>
      <c r="S1740" s="7" t="str">
        <f ca="1">rescore_svc</f>
        <v/>
      </c>
      <c r="U1740" s="11" t="str">
        <f ca="1">price</f>
        <v/>
      </c>
      <c r="V1740" s="4"/>
      <c r="Y1740" s="388">
        <f ca="1">COUNTIFS(OFFSET($B$10, 0, 0, ROW()-9, 1), SERVICE[[#This Row],[Employee ID]], OFFSET($F$10, 0, 0, ROW()-9, 1), SERVICE[[#This Row],[Resources Role]])</f>
        <v>0</v>
      </c>
      <c r="Z1740" s="388">
        <f ca="1">COUNTIFS(OFFSET($F$10, 0, 0, ROW()-9, 1), SERVICE[[#This Row],[Resources Role]], OFFSET($H$10, 0, 0, ROW()-9, 1), SERVICE[[#This Row],[Booking]])</f>
        <v>0</v>
      </c>
    </row>
    <row r="1741" spans="1:26" x14ac:dyDescent="0.25">
      <c r="A1741" s="6" t="str">
        <f ca="1">no.</f>
        <v/>
      </c>
      <c r="E1741" s="4" t="str">
        <f ca="1">position</f>
        <v/>
      </c>
      <c r="J1741" s="318"/>
      <c r="M1741" s="4"/>
      <c r="O1741" s="6"/>
      <c r="Q1741" s="20"/>
      <c r="R1741" s="5" t="str">
        <f ca="1">score</f>
        <v/>
      </c>
      <c r="S1741" s="7" t="str">
        <f ca="1">rescore_svc</f>
        <v/>
      </c>
      <c r="U1741" s="11" t="str">
        <f ca="1">price</f>
        <v/>
      </c>
      <c r="V1741" s="4"/>
      <c r="Y1741" s="388">
        <f ca="1">COUNTIFS(OFFSET($B$10, 0, 0, ROW()-9, 1), SERVICE[[#This Row],[Employee ID]], OFFSET($F$10, 0, 0, ROW()-9, 1), SERVICE[[#This Row],[Resources Role]])</f>
        <v>0</v>
      </c>
      <c r="Z1741" s="388">
        <f ca="1">COUNTIFS(OFFSET($F$10, 0, 0, ROW()-9, 1), SERVICE[[#This Row],[Resources Role]], OFFSET($H$10, 0, 0, ROW()-9, 1), SERVICE[[#This Row],[Booking]])</f>
        <v>0</v>
      </c>
    </row>
    <row r="1742" spans="1:26" x14ac:dyDescent="0.25">
      <c r="A1742" s="6" t="str">
        <f ca="1">no.</f>
        <v/>
      </c>
      <c r="E1742" s="4" t="str">
        <f ca="1">position</f>
        <v/>
      </c>
      <c r="J1742" s="318"/>
      <c r="M1742" s="4"/>
      <c r="O1742" s="6"/>
      <c r="Q1742" s="20"/>
      <c r="R1742" s="5" t="str">
        <f ca="1">score</f>
        <v/>
      </c>
      <c r="S1742" s="7" t="str">
        <f ca="1">rescore_svc</f>
        <v/>
      </c>
      <c r="U1742" s="11" t="str">
        <f ca="1">price</f>
        <v/>
      </c>
      <c r="V1742" s="4"/>
      <c r="Y1742" s="388">
        <f ca="1">COUNTIFS(OFFSET($B$10, 0, 0, ROW()-9, 1), SERVICE[[#This Row],[Employee ID]], OFFSET($F$10, 0, 0, ROW()-9, 1), SERVICE[[#This Row],[Resources Role]])</f>
        <v>0</v>
      </c>
      <c r="Z1742" s="388">
        <f ca="1">COUNTIFS(OFFSET($F$10, 0, 0, ROW()-9, 1), SERVICE[[#This Row],[Resources Role]], OFFSET($H$10, 0, 0, ROW()-9, 1), SERVICE[[#This Row],[Booking]])</f>
        <v>0</v>
      </c>
    </row>
    <row r="1743" spans="1:26" x14ac:dyDescent="0.25">
      <c r="A1743" s="6" t="str">
        <f ca="1">no.</f>
        <v/>
      </c>
      <c r="E1743" s="4" t="str">
        <f ca="1">position</f>
        <v/>
      </c>
      <c r="J1743" s="318"/>
      <c r="M1743" s="4"/>
      <c r="O1743" s="6"/>
      <c r="Q1743" s="20"/>
      <c r="R1743" s="5" t="str">
        <f ca="1">score</f>
        <v/>
      </c>
      <c r="S1743" s="7" t="str">
        <f ca="1">rescore_svc</f>
        <v/>
      </c>
      <c r="U1743" s="11" t="str">
        <f ca="1">price</f>
        <v/>
      </c>
      <c r="V1743" s="4"/>
      <c r="Y1743" s="388">
        <f ca="1">COUNTIFS(OFFSET($B$10, 0, 0, ROW()-9, 1), SERVICE[[#This Row],[Employee ID]], OFFSET($F$10, 0, 0, ROW()-9, 1), SERVICE[[#This Row],[Resources Role]])</f>
        <v>0</v>
      </c>
      <c r="Z1743" s="388">
        <f ca="1">COUNTIFS(OFFSET($F$10, 0, 0, ROW()-9, 1), SERVICE[[#This Row],[Resources Role]], OFFSET($H$10, 0, 0, ROW()-9, 1), SERVICE[[#This Row],[Booking]])</f>
        <v>0</v>
      </c>
    </row>
    <row r="1744" spans="1:26" x14ac:dyDescent="0.25">
      <c r="A1744" s="6" t="str">
        <f ca="1">no.</f>
        <v/>
      </c>
      <c r="E1744" s="4" t="str">
        <f ca="1">position</f>
        <v/>
      </c>
      <c r="J1744" s="318"/>
      <c r="M1744" s="4"/>
      <c r="O1744" s="6"/>
      <c r="Q1744" s="20"/>
      <c r="R1744" s="5" t="str">
        <f ca="1">score</f>
        <v/>
      </c>
      <c r="S1744" s="7" t="str">
        <f ca="1">rescore_svc</f>
        <v/>
      </c>
      <c r="U1744" s="11" t="str">
        <f ca="1">price</f>
        <v/>
      </c>
      <c r="V1744" s="4"/>
      <c r="Y1744" s="388">
        <f ca="1">COUNTIFS(OFFSET($B$10, 0, 0, ROW()-9, 1), SERVICE[[#This Row],[Employee ID]], OFFSET($F$10, 0, 0, ROW()-9, 1), SERVICE[[#This Row],[Resources Role]])</f>
        <v>0</v>
      </c>
      <c r="Z1744" s="388">
        <f ca="1">COUNTIFS(OFFSET($F$10, 0, 0, ROW()-9, 1), SERVICE[[#This Row],[Resources Role]], OFFSET($H$10, 0, 0, ROW()-9, 1), SERVICE[[#This Row],[Booking]])</f>
        <v>0</v>
      </c>
    </row>
    <row r="1745" spans="1:26" x14ac:dyDescent="0.25">
      <c r="A1745" s="6" t="str">
        <f ca="1">no.</f>
        <v/>
      </c>
      <c r="E1745" s="4" t="str">
        <f ca="1">position</f>
        <v/>
      </c>
      <c r="J1745" s="318"/>
      <c r="M1745" s="4"/>
      <c r="O1745" s="6"/>
      <c r="Q1745" s="20"/>
      <c r="R1745" s="5" t="str">
        <f ca="1">score</f>
        <v/>
      </c>
      <c r="S1745" s="7" t="str">
        <f ca="1">rescore_svc</f>
        <v/>
      </c>
      <c r="U1745" s="11" t="str">
        <f ca="1">price</f>
        <v/>
      </c>
      <c r="V1745" s="4"/>
      <c r="Y1745" s="388">
        <f ca="1">COUNTIFS(OFFSET($B$10, 0, 0, ROW()-9, 1), SERVICE[[#This Row],[Employee ID]], OFFSET($F$10, 0, 0, ROW()-9, 1), SERVICE[[#This Row],[Resources Role]])</f>
        <v>0</v>
      </c>
      <c r="Z1745" s="388">
        <f ca="1">COUNTIFS(OFFSET($F$10, 0, 0, ROW()-9, 1), SERVICE[[#This Row],[Resources Role]], OFFSET($H$10, 0, 0, ROW()-9, 1), SERVICE[[#This Row],[Booking]])</f>
        <v>0</v>
      </c>
    </row>
    <row r="1746" spans="1:26" x14ac:dyDescent="0.25">
      <c r="A1746" s="6" t="str">
        <f ca="1">no.</f>
        <v/>
      </c>
      <c r="E1746" s="4" t="str">
        <f ca="1">position</f>
        <v/>
      </c>
      <c r="J1746" s="318"/>
      <c r="M1746" s="4"/>
      <c r="O1746" s="6"/>
      <c r="Q1746" s="20"/>
      <c r="R1746" s="5" t="str">
        <f ca="1">score</f>
        <v/>
      </c>
      <c r="S1746" s="7" t="str">
        <f ca="1">rescore_svc</f>
        <v/>
      </c>
      <c r="U1746" s="11" t="str">
        <f ca="1">price</f>
        <v/>
      </c>
      <c r="V1746" s="4"/>
      <c r="Y1746" s="388">
        <f ca="1">COUNTIFS(OFFSET($B$10, 0, 0, ROW()-9, 1), SERVICE[[#This Row],[Employee ID]], OFFSET($F$10, 0, 0, ROW()-9, 1), SERVICE[[#This Row],[Resources Role]])</f>
        <v>0</v>
      </c>
      <c r="Z1746" s="388">
        <f ca="1">COUNTIFS(OFFSET($F$10, 0, 0, ROW()-9, 1), SERVICE[[#This Row],[Resources Role]], OFFSET($H$10, 0, 0, ROW()-9, 1), SERVICE[[#This Row],[Booking]])</f>
        <v>0</v>
      </c>
    </row>
    <row r="1747" spans="1:26" x14ac:dyDescent="0.25">
      <c r="A1747" s="6" t="str">
        <f ca="1">no.</f>
        <v/>
      </c>
      <c r="E1747" s="4" t="str">
        <f ca="1">position</f>
        <v/>
      </c>
      <c r="J1747" s="318"/>
      <c r="M1747" s="4"/>
      <c r="O1747" s="6"/>
      <c r="Q1747" s="20"/>
      <c r="R1747" s="5" t="str">
        <f ca="1">score</f>
        <v/>
      </c>
      <c r="S1747" s="7" t="str">
        <f ca="1">rescore_svc</f>
        <v/>
      </c>
      <c r="U1747" s="11" t="str">
        <f ca="1">price</f>
        <v/>
      </c>
      <c r="V1747" s="4"/>
      <c r="Y1747" s="388">
        <f ca="1">COUNTIFS(OFFSET($B$10, 0, 0, ROW()-9, 1), SERVICE[[#This Row],[Employee ID]], OFFSET($F$10, 0, 0, ROW()-9, 1), SERVICE[[#This Row],[Resources Role]])</f>
        <v>0</v>
      </c>
      <c r="Z1747" s="388">
        <f ca="1">COUNTIFS(OFFSET($F$10, 0, 0, ROW()-9, 1), SERVICE[[#This Row],[Resources Role]], OFFSET($H$10, 0, 0, ROW()-9, 1), SERVICE[[#This Row],[Booking]])</f>
        <v>0</v>
      </c>
    </row>
    <row r="1748" spans="1:26" x14ac:dyDescent="0.25">
      <c r="A1748" s="6" t="str">
        <f ca="1">no.</f>
        <v/>
      </c>
      <c r="E1748" s="4" t="str">
        <f ca="1">position</f>
        <v/>
      </c>
      <c r="J1748" s="318"/>
      <c r="M1748" s="4"/>
      <c r="O1748" s="6"/>
      <c r="Q1748" s="20"/>
      <c r="R1748" s="5" t="str">
        <f ca="1">score</f>
        <v/>
      </c>
      <c r="S1748" s="7" t="str">
        <f ca="1">rescore_svc</f>
        <v/>
      </c>
      <c r="U1748" s="11" t="str">
        <f ca="1">price</f>
        <v/>
      </c>
      <c r="V1748" s="4"/>
      <c r="Y1748" s="388">
        <f ca="1">COUNTIFS(OFFSET($B$10, 0, 0, ROW()-9, 1), SERVICE[[#This Row],[Employee ID]], OFFSET($F$10, 0, 0, ROW()-9, 1), SERVICE[[#This Row],[Resources Role]])</f>
        <v>0</v>
      </c>
      <c r="Z1748" s="388">
        <f ca="1">COUNTIFS(OFFSET($F$10, 0, 0, ROW()-9, 1), SERVICE[[#This Row],[Resources Role]], OFFSET($H$10, 0, 0, ROW()-9, 1), SERVICE[[#This Row],[Booking]])</f>
        <v>0</v>
      </c>
    </row>
    <row r="1749" spans="1:26" x14ac:dyDescent="0.25">
      <c r="A1749" s="6" t="str">
        <f ca="1">no.</f>
        <v/>
      </c>
      <c r="E1749" s="4" t="str">
        <f ca="1">position</f>
        <v/>
      </c>
      <c r="J1749" s="318"/>
      <c r="M1749" s="4"/>
      <c r="O1749" s="6"/>
      <c r="Q1749" s="20"/>
      <c r="R1749" s="5" t="str">
        <f ca="1">score</f>
        <v/>
      </c>
      <c r="S1749" s="7" t="str">
        <f ca="1">rescore_svc</f>
        <v/>
      </c>
      <c r="U1749" s="11" t="str">
        <f ca="1">price</f>
        <v/>
      </c>
      <c r="V1749" s="4"/>
      <c r="Y1749" s="388">
        <f ca="1">COUNTIFS(OFFSET($B$10, 0, 0, ROW()-9, 1), SERVICE[[#This Row],[Employee ID]], OFFSET($F$10, 0, 0, ROW()-9, 1), SERVICE[[#This Row],[Resources Role]])</f>
        <v>0</v>
      </c>
      <c r="Z1749" s="388">
        <f ca="1">COUNTIFS(OFFSET($F$10, 0, 0, ROW()-9, 1), SERVICE[[#This Row],[Resources Role]], OFFSET($H$10, 0, 0, ROW()-9, 1), SERVICE[[#This Row],[Booking]])</f>
        <v>0</v>
      </c>
    </row>
    <row r="1750" spans="1:26" x14ac:dyDescent="0.25">
      <c r="A1750" s="6" t="str">
        <f ca="1">no.</f>
        <v/>
      </c>
      <c r="E1750" s="4" t="str">
        <f ca="1">position</f>
        <v/>
      </c>
      <c r="J1750" s="318"/>
      <c r="M1750" s="4"/>
      <c r="O1750" s="6"/>
      <c r="Q1750" s="20"/>
      <c r="R1750" s="5" t="str">
        <f ca="1">score</f>
        <v/>
      </c>
      <c r="S1750" s="7" t="str">
        <f ca="1">rescore_svc</f>
        <v/>
      </c>
      <c r="U1750" s="11" t="str">
        <f ca="1">price</f>
        <v/>
      </c>
      <c r="V1750" s="4"/>
      <c r="Y1750" s="388">
        <f ca="1">COUNTIFS(OFFSET($B$10, 0, 0, ROW()-9, 1), SERVICE[[#This Row],[Employee ID]], OFFSET($F$10, 0, 0, ROW()-9, 1), SERVICE[[#This Row],[Resources Role]])</f>
        <v>0</v>
      </c>
      <c r="Z1750" s="388">
        <f ca="1">COUNTIFS(OFFSET($F$10, 0, 0, ROW()-9, 1), SERVICE[[#This Row],[Resources Role]], OFFSET($H$10, 0, 0, ROW()-9, 1), SERVICE[[#This Row],[Booking]])</f>
        <v>0</v>
      </c>
    </row>
    <row r="1751" spans="1:26" x14ac:dyDescent="0.25">
      <c r="A1751" s="6" t="str">
        <f ca="1">no.</f>
        <v/>
      </c>
      <c r="E1751" s="4" t="str">
        <f ca="1">position</f>
        <v/>
      </c>
      <c r="J1751" s="318"/>
      <c r="M1751" s="4"/>
      <c r="O1751" s="6"/>
      <c r="Q1751" s="20"/>
      <c r="R1751" s="5" t="str">
        <f ca="1">score</f>
        <v/>
      </c>
      <c r="S1751" s="7" t="str">
        <f ca="1">rescore_svc</f>
        <v/>
      </c>
      <c r="U1751" s="11" t="str">
        <f ca="1">price</f>
        <v/>
      </c>
      <c r="V1751" s="4"/>
      <c r="Y1751" s="388">
        <f ca="1">COUNTIFS(OFFSET($B$10, 0, 0, ROW()-9, 1), SERVICE[[#This Row],[Employee ID]], OFFSET($F$10, 0, 0, ROW()-9, 1), SERVICE[[#This Row],[Resources Role]])</f>
        <v>0</v>
      </c>
      <c r="Z1751" s="388">
        <f ca="1">COUNTIFS(OFFSET($F$10, 0, 0, ROW()-9, 1), SERVICE[[#This Row],[Resources Role]], OFFSET($H$10, 0, 0, ROW()-9, 1), SERVICE[[#This Row],[Booking]])</f>
        <v>0</v>
      </c>
    </row>
    <row r="1752" spans="1:26" x14ac:dyDescent="0.25">
      <c r="A1752" s="6" t="str">
        <f ca="1">no.</f>
        <v/>
      </c>
      <c r="E1752" s="4" t="str">
        <f ca="1">position</f>
        <v/>
      </c>
      <c r="J1752" s="318"/>
      <c r="M1752" s="4"/>
      <c r="O1752" s="6"/>
      <c r="Q1752" s="20"/>
      <c r="R1752" s="5" t="str">
        <f ca="1">score</f>
        <v/>
      </c>
      <c r="S1752" s="7" t="str">
        <f ca="1">rescore_svc</f>
        <v/>
      </c>
      <c r="U1752" s="11" t="str">
        <f ca="1">price</f>
        <v/>
      </c>
      <c r="V1752" s="4"/>
      <c r="Y1752" s="388">
        <f ca="1">COUNTIFS(OFFSET($B$10, 0, 0, ROW()-9, 1), SERVICE[[#This Row],[Employee ID]], OFFSET($F$10, 0, 0, ROW()-9, 1), SERVICE[[#This Row],[Resources Role]])</f>
        <v>0</v>
      </c>
      <c r="Z1752" s="388">
        <f ca="1">COUNTIFS(OFFSET($F$10, 0, 0, ROW()-9, 1), SERVICE[[#This Row],[Resources Role]], OFFSET($H$10, 0, 0, ROW()-9, 1), SERVICE[[#This Row],[Booking]])</f>
        <v>0</v>
      </c>
    </row>
    <row r="1753" spans="1:26" x14ac:dyDescent="0.25">
      <c r="A1753" s="6" t="str">
        <f ca="1">no.</f>
        <v/>
      </c>
      <c r="E1753" s="4" t="str">
        <f ca="1">position</f>
        <v/>
      </c>
      <c r="J1753" s="318"/>
      <c r="M1753" s="4"/>
      <c r="O1753" s="6"/>
      <c r="Q1753" s="20"/>
      <c r="R1753" s="5" t="str">
        <f ca="1">score</f>
        <v/>
      </c>
      <c r="S1753" s="7" t="str">
        <f ca="1">rescore_svc</f>
        <v/>
      </c>
      <c r="U1753" s="11" t="str">
        <f ca="1">price</f>
        <v/>
      </c>
      <c r="V1753" s="4"/>
      <c r="Y1753" s="388">
        <f ca="1">COUNTIFS(OFFSET($B$10, 0, 0, ROW()-9, 1), SERVICE[[#This Row],[Employee ID]], OFFSET($F$10, 0, 0, ROW()-9, 1), SERVICE[[#This Row],[Resources Role]])</f>
        <v>0</v>
      </c>
      <c r="Z1753" s="388">
        <f ca="1">COUNTIFS(OFFSET($F$10, 0, 0, ROW()-9, 1), SERVICE[[#This Row],[Resources Role]], OFFSET($H$10, 0, 0, ROW()-9, 1), SERVICE[[#This Row],[Booking]])</f>
        <v>0</v>
      </c>
    </row>
    <row r="1754" spans="1:26" x14ac:dyDescent="0.25">
      <c r="A1754" s="6" t="str">
        <f ca="1">no.</f>
        <v/>
      </c>
      <c r="E1754" s="4" t="str">
        <f ca="1">position</f>
        <v/>
      </c>
      <c r="J1754" s="318"/>
      <c r="M1754" s="4"/>
      <c r="O1754" s="6"/>
      <c r="Q1754" s="20"/>
      <c r="R1754" s="5" t="str">
        <f ca="1">score</f>
        <v/>
      </c>
      <c r="S1754" s="7" t="str">
        <f ca="1">rescore_svc</f>
        <v/>
      </c>
      <c r="U1754" s="11" t="str">
        <f ca="1">price</f>
        <v/>
      </c>
      <c r="V1754" s="4"/>
      <c r="Y1754" s="388">
        <f ca="1">COUNTIFS(OFFSET($B$10, 0, 0, ROW()-9, 1), SERVICE[[#This Row],[Employee ID]], OFFSET($F$10, 0, 0, ROW()-9, 1), SERVICE[[#This Row],[Resources Role]])</f>
        <v>0</v>
      </c>
      <c r="Z1754" s="388">
        <f ca="1">COUNTIFS(OFFSET($F$10, 0, 0, ROW()-9, 1), SERVICE[[#This Row],[Resources Role]], OFFSET($H$10, 0, 0, ROW()-9, 1), SERVICE[[#This Row],[Booking]])</f>
        <v>0</v>
      </c>
    </row>
    <row r="1755" spans="1:26" x14ac:dyDescent="0.25">
      <c r="A1755" s="6" t="str">
        <f ca="1">no.</f>
        <v/>
      </c>
      <c r="E1755" s="4" t="str">
        <f ca="1">position</f>
        <v/>
      </c>
      <c r="J1755" s="318"/>
      <c r="M1755" s="4"/>
      <c r="O1755" s="6"/>
      <c r="Q1755" s="20"/>
      <c r="R1755" s="5" t="str">
        <f ca="1">score</f>
        <v/>
      </c>
      <c r="S1755" s="7" t="str">
        <f ca="1">rescore_svc</f>
        <v/>
      </c>
      <c r="U1755" s="11" t="str">
        <f ca="1">price</f>
        <v/>
      </c>
      <c r="V1755" s="4"/>
      <c r="Y1755" s="388">
        <f ca="1">COUNTIFS(OFFSET($B$10, 0, 0, ROW()-9, 1), SERVICE[[#This Row],[Employee ID]], OFFSET($F$10, 0, 0, ROW()-9, 1), SERVICE[[#This Row],[Resources Role]])</f>
        <v>0</v>
      </c>
      <c r="Z1755" s="388">
        <f ca="1">COUNTIFS(OFFSET($F$10, 0, 0, ROW()-9, 1), SERVICE[[#This Row],[Resources Role]], OFFSET($H$10, 0, 0, ROW()-9, 1), SERVICE[[#This Row],[Booking]])</f>
        <v>0</v>
      </c>
    </row>
    <row r="1756" spans="1:26" x14ac:dyDescent="0.25">
      <c r="A1756" s="6" t="str">
        <f ca="1">no.</f>
        <v/>
      </c>
      <c r="E1756" s="4" t="str">
        <f ca="1">position</f>
        <v/>
      </c>
      <c r="J1756" s="318"/>
      <c r="M1756" s="4"/>
      <c r="O1756" s="6"/>
      <c r="Q1756" s="20"/>
      <c r="R1756" s="5" t="str">
        <f ca="1">score</f>
        <v/>
      </c>
      <c r="S1756" s="7" t="str">
        <f ca="1">rescore_svc</f>
        <v/>
      </c>
      <c r="U1756" s="11" t="str">
        <f ca="1">price</f>
        <v/>
      </c>
      <c r="V1756" s="4"/>
      <c r="Y1756" s="388">
        <f ca="1">COUNTIFS(OFFSET($B$10, 0, 0, ROW()-9, 1), SERVICE[[#This Row],[Employee ID]], OFFSET($F$10, 0, 0, ROW()-9, 1), SERVICE[[#This Row],[Resources Role]])</f>
        <v>0</v>
      </c>
      <c r="Z1756" s="388">
        <f ca="1">COUNTIFS(OFFSET($F$10, 0, 0, ROW()-9, 1), SERVICE[[#This Row],[Resources Role]], OFFSET($H$10, 0, 0, ROW()-9, 1), SERVICE[[#This Row],[Booking]])</f>
        <v>0</v>
      </c>
    </row>
    <row r="1757" spans="1:26" x14ac:dyDescent="0.25">
      <c r="A1757" s="6" t="str">
        <f ca="1">no.</f>
        <v/>
      </c>
      <c r="E1757" s="4" t="str">
        <f ca="1">position</f>
        <v/>
      </c>
      <c r="J1757" s="318"/>
      <c r="M1757" s="4"/>
      <c r="O1757" s="6"/>
      <c r="Q1757" s="20"/>
      <c r="R1757" s="5" t="str">
        <f ca="1">score</f>
        <v/>
      </c>
      <c r="S1757" s="7" t="str">
        <f ca="1">rescore_svc</f>
        <v/>
      </c>
      <c r="U1757" s="11" t="str">
        <f ca="1">price</f>
        <v/>
      </c>
      <c r="V1757" s="4"/>
      <c r="Y1757" s="388">
        <f ca="1">COUNTIFS(OFFSET($B$10, 0, 0, ROW()-9, 1), SERVICE[[#This Row],[Employee ID]], OFFSET($F$10, 0, 0, ROW()-9, 1), SERVICE[[#This Row],[Resources Role]])</f>
        <v>0</v>
      </c>
      <c r="Z1757" s="388">
        <f ca="1">COUNTIFS(OFFSET($F$10, 0, 0, ROW()-9, 1), SERVICE[[#This Row],[Resources Role]], OFFSET($H$10, 0, 0, ROW()-9, 1), SERVICE[[#This Row],[Booking]])</f>
        <v>0</v>
      </c>
    </row>
    <row r="1758" spans="1:26" x14ac:dyDescent="0.25">
      <c r="A1758" s="6" t="str">
        <f ca="1">no.</f>
        <v/>
      </c>
      <c r="E1758" s="4" t="str">
        <f ca="1">position</f>
        <v/>
      </c>
      <c r="J1758" s="318"/>
      <c r="M1758" s="4"/>
      <c r="O1758" s="6"/>
      <c r="Q1758" s="20"/>
      <c r="R1758" s="5" t="str">
        <f ca="1">score</f>
        <v/>
      </c>
      <c r="S1758" s="7" t="str">
        <f ca="1">rescore_svc</f>
        <v/>
      </c>
      <c r="U1758" s="11" t="str">
        <f ca="1">price</f>
        <v/>
      </c>
      <c r="V1758" s="4"/>
      <c r="Y1758" s="388">
        <f ca="1">COUNTIFS(OFFSET($B$10, 0, 0, ROW()-9, 1), SERVICE[[#This Row],[Employee ID]], OFFSET($F$10, 0, 0, ROW()-9, 1), SERVICE[[#This Row],[Resources Role]])</f>
        <v>0</v>
      </c>
      <c r="Z1758" s="388">
        <f ca="1">COUNTIFS(OFFSET($F$10, 0, 0, ROW()-9, 1), SERVICE[[#This Row],[Resources Role]], OFFSET($H$10, 0, 0, ROW()-9, 1), SERVICE[[#This Row],[Booking]])</f>
        <v>0</v>
      </c>
    </row>
    <row r="1759" spans="1:26" x14ac:dyDescent="0.25">
      <c r="A1759" s="6" t="str">
        <f ca="1">no.</f>
        <v/>
      </c>
      <c r="E1759" s="4" t="str">
        <f ca="1">position</f>
        <v/>
      </c>
      <c r="J1759" s="318"/>
      <c r="M1759" s="4"/>
      <c r="O1759" s="6"/>
      <c r="Q1759" s="20"/>
      <c r="R1759" s="5" t="str">
        <f ca="1">score</f>
        <v/>
      </c>
      <c r="S1759" s="7" t="str">
        <f ca="1">rescore_svc</f>
        <v/>
      </c>
      <c r="U1759" s="11" t="str">
        <f ca="1">price</f>
        <v/>
      </c>
      <c r="V1759" s="4"/>
      <c r="Y1759" s="388">
        <f ca="1">COUNTIFS(OFFSET($B$10, 0, 0, ROW()-9, 1), SERVICE[[#This Row],[Employee ID]], OFFSET($F$10, 0, 0, ROW()-9, 1), SERVICE[[#This Row],[Resources Role]])</f>
        <v>0</v>
      </c>
      <c r="Z1759" s="388">
        <f ca="1">COUNTIFS(OFFSET($F$10, 0, 0, ROW()-9, 1), SERVICE[[#This Row],[Resources Role]], OFFSET($H$10, 0, 0, ROW()-9, 1), SERVICE[[#This Row],[Booking]])</f>
        <v>0</v>
      </c>
    </row>
    <row r="1760" spans="1:26" x14ac:dyDescent="0.25">
      <c r="A1760" s="6" t="str">
        <f ca="1">no.</f>
        <v/>
      </c>
      <c r="E1760" s="4" t="str">
        <f ca="1">position</f>
        <v/>
      </c>
      <c r="J1760" s="318"/>
      <c r="M1760" s="4"/>
      <c r="O1760" s="6"/>
      <c r="Q1760" s="20"/>
      <c r="R1760" s="5" t="str">
        <f ca="1">score</f>
        <v/>
      </c>
      <c r="S1760" s="7" t="str">
        <f ca="1">rescore_svc</f>
        <v/>
      </c>
      <c r="U1760" s="11" t="str">
        <f ca="1">price</f>
        <v/>
      </c>
      <c r="V1760" s="4"/>
      <c r="Y1760" s="388">
        <f ca="1">COUNTIFS(OFFSET($B$10, 0, 0, ROW()-9, 1), SERVICE[[#This Row],[Employee ID]], OFFSET($F$10, 0, 0, ROW()-9, 1), SERVICE[[#This Row],[Resources Role]])</f>
        <v>0</v>
      </c>
      <c r="Z1760" s="388">
        <f ca="1">COUNTIFS(OFFSET($F$10, 0, 0, ROW()-9, 1), SERVICE[[#This Row],[Resources Role]], OFFSET($H$10, 0, 0, ROW()-9, 1), SERVICE[[#This Row],[Booking]])</f>
        <v>0</v>
      </c>
    </row>
    <row r="1761" spans="1:26" x14ac:dyDescent="0.25">
      <c r="A1761" s="6" t="str">
        <f ca="1">no.</f>
        <v/>
      </c>
      <c r="E1761" s="4" t="str">
        <f ca="1">position</f>
        <v/>
      </c>
      <c r="J1761" s="318"/>
      <c r="M1761" s="4"/>
      <c r="O1761" s="6"/>
      <c r="Q1761" s="20"/>
      <c r="R1761" s="5" t="str">
        <f ca="1">score</f>
        <v/>
      </c>
      <c r="S1761" s="7" t="str">
        <f ca="1">rescore_svc</f>
        <v/>
      </c>
      <c r="U1761" s="11" t="str">
        <f ca="1">price</f>
        <v/>
      </c>
      <c r="V1761" s="4"/>
      <c r="Y1761" s="388">
        <f ca="1">COUNTIFS(OFFSET($B$10, 0, 0, ROW()-9, 1), SERVICE[[#This Row],[Employee ID]], OFFSET($F$10, 0, 0, ROW()-9, 1), SERVICE[[#This Row],[Resources Role]])</f>
        <v>0</v>
      </c>
      <c r="Z1761" s="388">
        <f ca="1">COUNTIFS(OFFSET($F$10, 0, 0, ROW()-9, 1), SERVICE[[#This Row],[Resources Role]], OFFSET($H$10, 0, 0, ROW()-9, 1), SERVICE[[#This Row],[Booking]])</f>
        <v>0</v>
      </c>
    </row>
    <row r="1762" spans="1:26" x14ac:dyDescent="0.25">
      <c r="A1762" s="6" t="str">
        <f ca="1">no.</f>
        <v/>
      </c>
      <c r="E1762" s="4" t="str">
        <f ca="1">position</f>
        <v/>
      </c>
      <c r="J1762" s="318"/>
      <c r="M1762" s="4"/>
      <c r="O1762" s="6"/>
      <c r="Q1762" s="20"/>
      <c r="R1762" s="5" t="str">
        <f ca="1">score</f>
        <v/>
      </c>
      <c r="S1762" s="7" t="str">
        <f ca="1">rescore_svc</f>
        <v/>
      </c>
      <c r="U1762" s="11" t="str">
        <f ca="1">price</f>
        <v/>
      </c>
      <c r="V1762" s="4"/>
      <c r="Y1762" s="388">
        <f ca="1">COUNTIFS(OFFSET($B$10, 0, 0, ROW()-9, 1), SERVICE[[#This Row],[Employee ID]], OFFSET($F$10, 0, 0, ROW()-9, 1), SERVICE[[#This Row],[Resources Role]])</f>
        <v>0</v>
      </c>
      <c r="Z1762" s="388">
        <f ca="1">COUNTIFS(OFFSET($F$10, 0, 0, ROW()-9, 1), SERVICE[[#This Row],[Resources Role]], OFFSET($H$10, 0, 0, ROW()-9, 1), SERVICE[[#This Row],[Booking]])</f>
        <v>0</v>
      </c>
    </row>
    <row r="1763" spans="1:26" x14ac:dyDescent="0.25">
      <c r="A1763" s="6" t="str">
        <f ca="1">no.</f>
        <v/>
      </c>
      <c r="E1763" s="4" t="str">
        <f ca="1">position</f>
        <v/>
      </c>
      <c r="J1763" s="318"/>
      <c r="M1763" s="4"/>
      <c r="O1763" s="6"/>
      <c r="Q1763" s="20"/>
      <c r="R1763" s="5" t="str">
        <f ca="1">score</f>
        <v/>
      </c>
      <c r="S1763" s="7" t="str">
        <f ca="1">rescore_svc</f>
        <v/>
      </c>
      <c r="U1763" s="11" t="str">
        <f ca="1">price</f>
        <v/>
      </c>
      <c r="V1763" s="4"/>
      <c r="Y1763" s="388">
        <f ca="1">COUNTIFS(OFFSET($B$10, 0, 0, ROW()-9, 1), SERVICE[[#This Row],[Employee ID]], OFFSET($F$10, 0, 0, ROW()-9, 1), SERVICE[[#This Row],[Resources Role]])</f>
        <v>0</v>
      </c>
      <c r="Z1763" s="388">
        <f ca="1">COUNTIFS(OFFSET($F$10, 0, 0, ROW()-9, 1), SERVICE[[#This Row],[Resources Role]], OFFSET($H$10, 0, 0, ROW()-9, 1), SERVICE[[#This Row],[Booking]])</f>
        <v>0</v>
      </c>
    </row>
    <row r="1764" spans="1:26" x14ac:dyDescent="0.25">
      <c r="A1764" s="6" t="str">
        <f ca="1">no.</f>
        <v/>
      </c>
      <c r="E1764" s="4" t="str">
        <f ca="1">position</f>
        <v/>
      </c>
      <c r="J1764" s="318"/>
      <c r="M1764" s="4"/>
      <c r="O1764" s="6"/>
      <c r="Q1764" s="20"/>
      <c r="R1764" s="5" t="str">
        <f ca="1">score</f>
        <v/>
      </c>
      <c r="S1764" s="7" t="str">
        <f ca="1">rescore_svc</f>
        <v/>
      </c>
      <c r="U1764" s="11" t="str">
        <f ca="1">price</f>
        <v/>
      </c>
      <c r="V1764" s="4"/>
      <c r="Y1764" s="388">
        <f ca="1">COUNTIFS(OFFSET($B$10, 0, 0, ROW()-9, 1), SERVICE[[#This Row],[Employee ID]], OFFSET($F$10, 0, 0, ROW()-9, 1), SERVICE[[#This Row],[Resources Role]])</f>
        <v>0</v>
      </c>
      <c r="Z1764" s="388">
        <f ca="1">COUNTIFS(OFFSET($F$10, 0, 0, ROW()-9, 1), SERVICE[[#This Row],[Resources Role]], OFFSET($H$10, 0, 0, ROW()-9, 1), SERVICE[[#This Row],[Booking]])</f>
        <v>0</v>
      </c>
    </row>
    <row r="1765" spans="1:26" x14ac:dyDescent="0.25">
      <c r="A1765" s="6" t="str">
        <f ca="1">no.</f>
        <v/>
      </c>
      <c r="E1765" s="4" t="str">
        <f ca="1">position</f>
        <v/>
      </c>
      <c r="J1765" s="318"/>
      <c r="M1765" s="4"/>
      <c r="O1765" s="6"/>
      <c r="Q1765" s="20"/>
      <c r="R1765" s="5" t="str">
        <f ca="1">score</f>
        <v/>
      </c>
      <c r="S1765" s="7" t="str">
        <f ca="1">rescore_svc</f>
        <v/>
      </c>
      <c r="U1765" s="11" t="str">
        <f ca="1">price</f>
        <v/>
      </c>
      <c r="V1765" s="4"/>
      <c r="Y1765" s="388">
        <f ca="1">COUNTIFS(OFFSET($B$10, 0, 0, ROW()-9, 1), SERVICE[[#This Row],[Employee ID]], OFFSET($F$10, 0, 0, ROW()-9, 1), SERVICE[[#This Row],[Resources Role]])</f>
        <v>0</v>
      </c>
      <c r="Z1765" s="388">
        <f ca="1">COUNTIFS(OFFSET($F$10, 0, 0, ROW()-9, 1), SERVICE[[#This Row],[Resources Role]], OFFSET($H$10, 0, 0, ROW()-9, 1), SERVICE[[#This Row],[Booking]])</f>
        <v>0</v>
      </c>
    </row>
    <row r="1766" spans="1:26" x14ac:dyDescent="0.25">
      <c r="A1766" s="6" t="str">
        <f ca="1">no.</f>
        <v/>
      </c>
      <c r="E1766" s="4" t="str">
        <f ca="1">position</f>
        <v/>
      </c>
      <c r="J1766" s="318"/>
      <c r="M1766" s="4"/>
      <c r="O1766" s="6"/>
      <c r="Q1766" s="20"/>
      <c r="R1766" s="5" t="str">
        <f ca="1">score</f>
        <v/>
      </c>
      <c r="S1766" s="7" t="str">
        <f ca="1">rescore_svc</f>
        <v/>
      </c>
      <c r="U1766" s="11" t="str">
        <f ca="1">price</f>
        <v/>
      </c>
      <c r="V1766" s="4"/>
      <c r="Y1766" s="388">
        <f ca="1">COUNTIFS(OFFSET($B$10, 0, 0, ROW()-9, 1), SERVICE[[#This Row],[Employee ID]], OFFSET($F$10, 0, 0, ROW()-9, 1), SERVICE[[#This Row],[Resources Role]])</f>
        <v>0</v>
      </c>
      <c r="Z1766" s="388">
        <f ca="1">COUNTIFS(OFFSET($F$10, 0, 0, ROW()-9, 1), SERVICE[[#This Row],[Resources Role]], OFFSET($H$10, 0, 0, ROW()-9, 1), SERVICE[[#This Row],[Booking]])</f>
        <v>0</v>
      </c>
    </row>
    <row r="1767" spans="1:26" x14ac:dyDescent="0.25">
      <c r="A1767" s="6" t="str">
        <f ca="1">no.</f>
        <v/>
      </c>
      <c r="E1767" s="4" t="str">
        <f ca="1">position</f>
        <v/>
      </c>
      <c r="J1767" s="318"/>
      <c r="M1767" s="4"/>
      <c r="O1767" s="6"/>
      <c r="Q1767" s="20"/>
      <c r="R1767" s="5" t="str">
        <f ca="1">score</f>
        <v/>
      </c>
      <c r="S1767" s="7" t="str">
        <f ca="1">rescore_svc</f>
        <v/>
      </c>
      <c r="U1767" s="11" t="str">
        <f ca="1">price</f>
        <v/>
      </c>
      <c r="V1767" s="4"/>
      <c r="Y1767" s="388">
        <f ca="1">COUNTIFS(OFFSET($B$10, 0, 0, ROW()-9, 1), SERVICE[[#This Row],[Employee ID]], OFFSET($F$10, 0, 0, ROW()-9, 1), SERVICE[[#This Row],[Resources Role]])</f>
        <v>0</v>
      </c>
      <c r="Z1767" s="388">
        <f ca="1">COUNTIFS(OFFSET($F$10, 0, 0, ROW()-9, 1), SERVICE[[#This Row],[Resources Role]], OFFSET($H$10, 0, 0, ROW()-9, 1), SERVICE[[#This Row],[Booking]])</f>
        <v>0</v>
      </c>
    </row>
    <row r="1768" spans="1:26" x14ac:dyDescent="0.25">
      <c r="A1768" s="6" t="str">
        <f ca="1">no.</f>
        <v/>
      </c>
      <c r="E1768" s="4" t="str">
        <f ca="1">position</f>
        <v/>
      </c>
      <c r="J1768" s="318"/>
      <c r="M1768" s="4"/>
      <c r="O1768" s="6"/>
      <c r="Q1768" s="20"/>
      <c r="R1768" s="5" t="str">
        <f ca="1">score</f>
        <v/>
      </c>
      <c r="S1768" s="7" t="str">
        <f ca="1">rescore_svc</f>
        <v/>
      </c>
      <c r="U1768" s="11" t="str">
        <f ca="1">price</f>
        <v/>
      </c>
      <c r="V1768" s="4"/>
      <c r="Y1768" s="388">
        <f ca="1">COUNTIFS(OFFSET($B$10, 0, 0, ROW()-9, 1), SERVICE[[#This Row],[Employee ID]], OFFSET($F$10, 0, 0, ROW()-9, 1), SERVICE[[#This Row],[Resources Role]])</f>
        <v>0</v>
      </c>
      <c r="Z1768" s="388">
        <f ca="1">COUNTIFS(OFFSET($F$10, 0, 0, ROW()-9, 1), SERVICE[[#This Row],[Resources Role]], OFFSET($H$10, 0, 0, ROW()-9, 1), SERVICE[[#This Row],[Booking]])</f>
        <v>0</v>
      </c>
    </row>
    <row r="1769" spans="1:26" x14ac:dyDescent="0.25">
      <c r="A1769" s="6" t="str">
        <f ca="1">no.</f>
        <v/>
      </c>
      <c r="E1769" s="4" t="str">
        <f ca="1">position</f>
        <v/>
      </c>
      <c r="J1769" s="318"/>
      <c r="M1769" s="4"/>
      <c r="O1769" s="6"/>
      <c r="Q1769" s="20"/>
      <c r="R1769" s="5" t="str">
        <f ca="1">score</f>
        <v/>
      </c>
      <c r="S1769" s="7" t="str">
        <f ca="1">rescore_svc</f>
        <v/>
      </c>
      <c r="U1769" s="11" t="str">
        <f ca="1">price</f>
        <v/>
      </c>
      <c r="V1769" s="4"/>
      <c r="Y1769" s="388">
        <f ca="1">COUNTIFS(OFFSET($B$10, 0, 0, ROW()-9, 1), SERVICE[[#This Row],[Employee ID]], OFFSET($F$10, 0, 0, ROW()-9, 1), SERVICE[[#This Row],[Resources Role]])</f>
        <v>0</v>
      </c>
      <c r="Z1769" s="388">
        <f ca="1">COUNTIFS(OFFSET($F$10, 0, 0, ROW()-9, 1), SERVICE[[#This Row],[Resources Role]], OFFSET($H$10, 0, 0, ROW()-9, 1), SERVICE[[#This Row],[Booking]])</f>
        <v>0</v>
      </c>
    </row>
    <row r="1770" spans="1:26" x14ac:dyDescent="0.25">
      <c r="A1770" s="6" t="str">
        <f ca="1">no.</f>
        <v/>
      </c>
      <c r="E1770" s="4" t="str">
        <f ca="1">position</f>
        <v/>
      </c>
      <c r="J1770" s="318"/>
      <c r="M1770" s="4"/>
      <c r="O1770" s="6"/>
      <c r="Q1770" s="20"/>
      <c r="R1770" s="5" t="str">
        <f ca="1">score</f>
        <v/>
      </c>
      <c r="S1770" s="7" t="str">
        <f ca="1">rescore_svc</f>
        <v/>
      </c>
      <c r="U1770" s="11" t="str">
        <f ca="1">price</f>
        <v/>
      </c>
      <c r="V1770" s="4"/>
      <c r="Y1770" s="388">
        <f ca="1">COUNTIFS(OFFSET($B$10, 0, 0, ROW()-9, 1), SERVICE[[#This Row],[Employee ID]], OFFSET($F$10, 0, 0, ROW()-9, 1), SERVICE[[#This Row],[Resources Role]])</f>
        <v>0</v>
      </c>
      <c r="Z1770" s="388">
        <f ca="1">COUNTIFS(OFFSET($F$10, 0, 0, ROW()-9, 1), SERVICE[[#This Row],[Resources Role]], OFFSET($H$10, 0, 0, ROW()-9, 1), SERVICE[[#This Row],[Booking]])</f>
        <v>0</v>
      </c>
    </row>
    <row r="1771" spans="1:26" x14ac:dyDescent="0.25">
      <c r="A1771" s="6" t="str">
        <f ca="1">no.</f>
        <v/>
      </c>
      <c r="E1771" s="4" t="str">
        <f ca="1">position</f>
        <v/>
      </c>
      <c r="J1771" s="318"/>
      <c r="M1771" s="4"/>
      <c r="O1771" s="6"/>
      <c r="Q1771" s="20"/>
      <c r="R1771" s="5" t="str">
        <f ca="1">score</f>
        <v/>
      </c>
      <c r="S1771" s="7" t="str">
        <f ca="1">rescore_svc</f>
        <v/>
      </c>
      <c r="U1771" s="11" t="str">
        <f ca="1">price</f>
        <v/>
      </c>
      <c r="V1771" s="4"/>
      <c r="Y1771" s="388">
        <f ca="1">COUNTIFS(OFFSET($B$10, 0, 0, ROW()-9, 1), SERVICE[[#This Row],[Employee ID]], OFFSET($F$10, 0, 0, ROW()-9, 1), SERVICE[[#This Row],[Resources Role]])</f>
        <v>0</v>
      </c>
      <c r="Z1771" s="388">
        <f ca="1">COUNTIFS(OFFSET($F$10, 0, 0, ROW()-9, 1), SERVICE[[#This Row],[Resources Role]], OFFSET($H$10, 0, 0, ROW()-9, 1), SERVICE[[#This Row],[Booking]])</f>
        <v>0</v>
      </c>
    </row>
    <row r="1772" spans="1:26" x14ac:dyDescent="0.25">
      <c r="A1772" s="6" t="str">
        <f ca="1">no.</f>
        <v/>
      </c>
      <c r="E1772" s="4" t="str">
        <f ca="1">position</f>
        <v/>
      </c>
      <c r="J1772" s="318"/>
      <c r="M1772" s="4"/>
      <c r="O1772" s="6"/>
      <c r="Q1772" s="20"/>
      <c r="R1772" s="5" t="str">
        <f ca="1">score</f>
        <v/>
      </c>
      <c r="S1772" s="7" t="str">
        <f ca="1">rescore_svc</f>
        <v/>
      </c>
      <c r="U1772" s="11" t="str">
        <f ca="1">price</f>
        <v/>
      </c>
      <c r="V1772" s="4"/>
      <c r="Y1772" s="388">
        <f ca="1">COUNTIFS(OFFSET($B$10, 0, 0, ROW()-9, 1), SERVICE[[#This Row],[Employee ID]], OFFSET($F$10, 0, 0, ROW()-9, 1), SERVICE[[#This Row],[Resources Role]])</f>
        <v>0</v>
      </c>
      <c r="Z1772" s="388">
        <f ca="1">COUNTIFS(OFFSET($F$10, 0, 0, ROW()-9, 1), SERVICE[[#This Row],[Resources Role]], OFFSET($H$10, 0, 0, ROW()-9, 1), SERVICE[[#This Row],[Booking]])</f>
        <v>0</v>
      </c>
    </row>
    <row r="1773" spans="1:26" x14ac:dyDescent="0.25">
      <c r="A1773" s="6" t="str">
        <f ca="1">no.</f>
        <v/>
      </c>
      <c r="E1773" s="4" t="str">
        <f ca="1">position</f>
        <v/>
      </c>
      <c r="J1773" s="318"/>
      <c r="M1773" s="4"/>
      <c r="O1773" s="6"/>
      <c r="Q1773" s="20"/>
      <c r="R1773" s="5" t="str">
        <f ca="1">score</f>
        <v/>
      </c>
      <c r="S1773" s="7" t="str">
        <f ca="1">rescore_svc</f>
        <v/>
      </c>
      <c r="U1773" s="11" t="str">
        <f ca="1">price</f>
        <v/>
      </c>
      <c r="V1773" s="4"/>
      <c r="Y1773" s="388">
        <f ca="1">COUNTIFS(OFFSET($B$10, 0, 0, ROW()-9, 1), SERVICE[[#This Row],[Employee ID]], OFFSET($F$10, 0, 0, ROW()-9, 1), SERVICE[[#This Row],[Resources Role]])</f>
        <v>0</v>
      </c>
      <c r="Z1773" s="388">
        <f ca="1">COUNTIFS(OFFSET($F$10, 0, 0, ROW()-9, 1), SERVICE[[#This Row],[Resources Role]], OFFSET($H$10, 0, 0, ROW()-9, 1), SERVICE[[#This Row],[Booking]])</f>
        <v>0</v>
      </c>
    </row>
    <row r="1774" spans="1:26" x14ac:dyDescent="0.25">
      <c r="A1774" s="6" t="str">
        <f ca="1">no.</f>
        <v/>
      </c>
      <c r="E1774" s="4" t="str">
        <f ca="1">position</f>
        <v/>
      </c>
      <c r="J1774" s="318"/>
      <c r="M1774" s="4"/>
      <c r="O1774" s="6"/>
      <c r="Q1774" s="20"/>
      <c r="R1774" s="5" t="str">
        <f ca="1">score</f>
        <v/>
      </c>
      <c r="S1774" s="7" t="str">
        <f ca="1">rescore_svc</f>
        <v/>
      </c>
      <c r="U1774" s="11" t="str">
        <f ca="1">price</f>
        <v/>
      </c>
      <c r="V1774" s="4"/>
      <c r="Y1774" s="388">
        <f ca="1">COUNTIFS(OFFSET($B$10, 0, 0, ROW()-9, 1), SERVICE[[#This Row],[Employee ID]], OFFSET($F$10, 0, 0, ROW()-9, 1), SERVICE[[#This Row],[Resources Role]])</f>
        <v>0</v>
      </c>
      <c r="Z1774" s="388">
        <f ca="1">COUNTIFS(OFFSET($F$10, 0, 0, ROW()-9, 1), SERVICE[[#This Row],[Resources Role]], OFFSET($H$10, 0, 0, ROW()-9, 1), SERVICE[[#This Row],[Booking]])</f>
        <v>0</v>
      </c>
    </row>
    <row r="1775" spans="1:26" x14ac:dyDescent="0.25">
      <c r="A1775" s="6" t="str">
        <f ca="1">no.</f>
        <v/>
      </c>
      <c r="E1775" s="4" t="str">
        <f ca="1">position</f>
        <v/>
      </c>
      <c r="J1775" s="318"/>
      <c r="M1775" s="4"/>
      <c r="O1775" s="6"/>
      <c r="Q1775" s="20"/>
      <c r="R1775" s="5" t="str">
        <f ca="1">score</f>
        <v/>
      </c>
      <c r="S1775" s="7" t="str">
        <f ca="1">rescore_svc</f>
        <v/>
      </c>
      <c r="U1775" s="11" t="str">
        <f ca="1">price</f>
        <v/>
      </c>
      <c r="V1775" s="4"/>
      <c r="Y1775" s="388">
        <f ca="1">COUNTIFS(OFFSET($B$10, 0, 0, ROW()-9, 1), SERVICE[[#This Row],[Employee ID]], OFFSET($F$10, 0, 0, ROW()-9, 1), SERVICE[[#This Row],[Resources Role]])</f>
        <v>0</v>
      </c>
      <c r="Z1775" s="388">
        <f ca="1">COUNTIFS(OFFSET($F$10, 0, 0, ROW()-9, 1), SERVICE[[#This Row],[Resources Role]], OFFSET($H$10, 0, 0, ROW()-9, 1), SERVICE[[#This Row],[Booking]])</f>
        <v>0</v>
      </c>
    </row>
    <row r="1776" spans="1:26" x14ac:dyDescent="0.25">
      <c r="A1776" s="6" t="str">
        <f ca="1">no.</f>
        <v/>
      </c>
      <c r="E1776" s="4" t="str">
        <f ca="1">position</f>
        <v/>
      </c>
      <c r="J1776" s="318"/>
      <c r="M1776" s="4"/>
      <c r="O1776" s="6"/>
      <c r="Q1776" s="20"/>
      <c r="R1776" s="5" t="str">
        <f ca="1">score</f>
        <v/>
      </c>
      <c r="S1776" s="7" t="str">
        <f ca="1">rescore_svc</f>
        <v/>
      </c>
      <c r="U1776" s="11" t="str">
        <f ca="1">price</f>
        <v/>
      </c>
      <c r="V1776" s="4"/>
      <c r="Y1776" s="388">
        <f ca="1">COUNTIFS(OFFSET($B$10, 0, 0, ROW()-9, 1), SERVICE[[#This Row],[Employee ID]], OFFSET($F$10, 0, 0, ROW()-9, 1), SERVICE[[#This Row],[Resources Role]])</f>
        <v>0</v>
      </c>
      <c r="Z1776" s="388">
        <f ca="1">COUNTIFS(OFFSET($F$10, 0, 0, ROW()-9, 1), SERVICE[[#This Row],[Resources Role]], OFFSET($H$10, 0, 0, ROW()-9, 1), SERVICE[[#This Row],[Booking]])</f>
        <v>0</v>
      </c>
    </row>
    <row r="1777" spans="1:26" x14ac:dyDescent="0.25">
      <c r="A1777" s="6" t="str">
        <f ca="1">no.</f>
        <v/>
      </c>
      <c r="E1777" s="4" t="str">
        <f ca="1">position</f>
        <v/>
      </c>
      <c r="J1777" s="318"/>
      <c r="M1777" s="4"/>
      <c r="O1777" s="6"/>
      <c r="Q1777" s="20"/>
      <c r="R1777" s="5" t="str">
        <f ca="1">score</f>
        <v/>
      </c>
      <c r="S1777" s="7" t="str">
        <f ca="1">rescore_svc</f>
        <v/>
      </c>
      <c r="U1777" s="11" t="str">
        <f ca="1">price</f>
        <v/>
      </c>
      <c r="V1777" s="4"/>
      <c r="Y1777" s="388">
        <f ca="1">COUNTIFS(OFFSET($B$10, 0, 0, ROW()-9, 1), SERVICE[[#This Row],[Employee ID]], OFFSET($F$10, 0, 0, ROW()-9, 1), SERVICE[[#This Row],[Resources Role]])</f>
        <v>0</v>
      </c>
      <c r="Z1777" s="388">
        <f ca="1">COUNTIFS(OFFSET($F$10, 0, 0, ROW()-9, 1), SERVICE[[#This Row],[Resources Role]], OFFSET($H$10, 0, 0, ROW()-9, 1), SERVICE[[#This Row],[Booking]])</f>
        <v>0</v>
      </c>
    </row>
    <row r="1778" spans="1:26" x14ac:dyDescent="0.25">
      <c r="A1778" s="6" t="str">
        <f ca="1">no.</f>
        <v/>
      </c>
      <c r="E1778" s="4" t="str">
        <f ca="1">position</f>
        <v/>
      </c>
      <c r="J1778" s="318"/>
      <c r="M1778" s="4"/>
      <c r="O1778" s="6"/>
      <c r="Q1778" s="20"/>
      <c r="R1778" s="5" t="str">
        <f ca="1">score</f>
        <v/>
      </c>
      <c r="S1778" s="7" t="str">
        <f ca="1">rescore_svc</f>
        <v/>
      </c>
      <c r="U1778" s="11" t="str">
        <f ca="1">price</f>
        <v/>
      </c>
      <c r="V1778" s="4"/>
      <c r="Y1778" s="388">
        <f ca="1">COUNTIFS(OFFSET($B$10, 0, 0, ROW()-9, 1), SERVICE[[#This Row],[Employee ID]], OFFSET($F$10, 0, 0, ROW()-9, 1), SERVICE[[#This Row],[Resources Role]])</f>
        <v>0</v>
      </c>
      <c r="Z1778" s="388">
        <f ca="1">COUNTIFS(OFFSET($F$10, 0, 0, ROW()-9, 1), SERVICE[[#This Row],[Resources Role]], OFFSET($H$10, 0, 0, ROW()-9, 1), SERVICE[[#This Row],[Booking]])</f>
        <v>0</v>
      </c>
    </row>
    <row r="1779" spans="1:26" x14ac:dyDescent="0.25">
      <c r="A1779" s="6" t="str">
        <f ca="1">no.</f>
        <v/>
      </c>
      <c r="E1779" s="4" t="str">
        <f ca="1">position</f>
        <v/>
      </c>
      <c r="J1779" s="318"/>
      <c r="M1779" s="4"/>
      <c r="O1779" s="6"/>
      <c r="Q1779" s="20"/>
      <c r="R1779" s="5" t="str">
        <f ca="1">score</f>
        <v/>
      </c>
      <c r="S1779" s="7" t="str">
        <f ca="1">rescore_svc</f>
        <v/>
      </c>
      <c r="U1779" s="11" t="str">
        <f ca="1">price</f>
        <v/>
      </c>
      <c r="V1779" s="4"/>
      <c r="Y1779" s="388">
        <f ca="1">COUNTIFS(OFFSET($B$10, 0, 0, ROW()-9, 1), SERVICE[[#This Row],[Employee ID]], OFFSET($F$10, 0, 0, ROW()-9, 1), SERVICE[[#This Row],[Resources Role]])</f>
        <v>0</v>
      </c>
      <c r="Z1779" s="388">
        <f ca="1">COUNTIFS(OFFSET($F$10, 0, 0, ROW()-9, 1), SERVICE[[#This Row],[Resources Role]], OFFSET($H$10, 0, 0, ROW()-9, 1), SERVICE[[#This Row],[Booking]])</f>
        <v>0</v>
      </c>
    </row>
    <row r="1780" spans="1:26" x14ac:dyDescent="0.25">
      <c r="A1780" s="6" t="str">
        <f ca="1">no.</f>
        <v/>
      </c>
      <c r="E1780" s="4" t="str">
        <f ca="1">position</f>
        <v/>
      </c>
      <c r="J1780" s="318"/>
      <c r="M1780" s="4"/>
      <c r="O1780" s="6"/>
      <c r="Q1780" s="20"/>
      <c r="R1780" s="5" t="str">
        <f ca="1">score</f>
        <v/>
      </c>
      <c r="S1780" s="7" t="str">
        <f ca="1">rescore_svc</f>
        <v/>
      </c>
      <c r="U1780" s="11" t="str">
        <f ca="1">price</f>
        <v/>
      </c>
      <c r="V1780" s="4"/>
      <c r="Y1780" s="388">
        <f ca="1">COUNTIFS(OFFSET($B$10, 0, 0, ROW()-9, 1), SERVICE[[#This Row],[Employee ID]], OFFSET($F$10, 0, 0, ROW()-9, 1), SERVICE[[#This Row],[Resources Role]])</f>
        <v>0</v>
      </c>
      <c r="Z1780" s="388">
        <f ca="1">COUNTIFS(OFFSET($F$10, 0, 0, ROW()-9, 1), SERVICE[[#This Row],[Resources Role]], OFFSET($H$10, 0, 0, ROW()-9, 1), SERVICE[[#This Row],[Booking]])</f>
        <v>0</v>
      </c>
    </row>
    <row r="1781" spans="1:26" x14ac:dyDescent="0.25">
      <c r="A1781" s="6" t="str">
        <f ca="1">no.</f>
        <v/>
      </c>
      <c r="E1781" s="4" t="str">
        <f ca="1">position</f>
        <v/>
      </c>
      <c r="J1781" s="318"/>
      <c r="M1781" s="4"/>
      <c r="O1781" s="6"/>
      <c r="Q1781" s="20"/>
      <c r="R1781" s="5" t="str">
        <f ca="1">score</f>
        <v/>
      </c>
      <c r="S1781" s="7" t="str">
        <f ca="1">rescore_svc</f>
        <v/>
      </c>
      <c r="U1781" s="11" t="str">
        <f ca="1">price</f>
        <v/>
      </c>
      <c r="V1781" s="4"/>
      <c r="Y1781" s="388">
        <f ca="1">COUNTIFS(OFFSET($B$10, 0, 0, ROW()-9, 1), SERVICE[[#This Row],[Employee ID]], OFFSET($F$10, 0, 0, ROW()-9, 1), SERVICE[[#This Row],[Resources Role]])</f>
        <v>0</v>
      </c>
      <c r="Z1781" s="388">
        <f ca="1">COUNTIFS(OFFSET($F$10, 0, 0, ROW()-9, 1), SERVICE[[#This Row],[Resources Role]], OFFSET($H$10, 0, 0, ROW()-9, 1), SERVICE[[#This Row],[Booking]])</f>
        <v>0</v>
      </c>
    </row>
    <row r="1782" spans="1:26" x14ac:dyDescent="0.25">
      <c r="A1782" s="6" t="str">
        <f ca="1">no.</f>
        <v/>
      </c>
      <c r="E1782" s="4" t="str">
        <f ca="1">position</f>
        <v/>
      </c>
      <c r="J1782" s="318"/>
      <c r="M1782" s="4"/>
      <c r="O1782" s="6"/>
      <c r="Q1782" s="20"/>
      <c r="R1782" s="5" t="str">
        <f ca="1">score</f>
        <v/>
      </c>
      <c r="S1782" s="7" t="str">
        <f ca="1">rescore_svc</f>
        <v/>
      </c>
      <c r="U1782" s="11" t="str">
        <f ca="1">price</f>
        <v/>
      </c>
      <c r="V1782" s="4"/>
      <c r="Y1782" s="388">
        <f ca="1">COUNTIFS(OFFSET($B$10, 0, 0, ROW()-9, 1), SERVICE[[#This Row],[Employee ID]], OFFSET($F$10, 0, 0, ROW()-9, 1), SERVICE[[#This Row],[Resources Role]])</f>
        <v>0</v>
      </c>
      <c r="Z1782" s="388">
        <f ca="1">COUNTIFS(OFFSET($F$10, 0, 0, ROW()-9, 1), SERVICE[[#This Row],[Resources Role]], OFFSET($H$10, 0, 0, ROW()-9, 1), SERVICE[[#This Row],[Booking]])</f>
        <v>0</v>
      </c>
    </row>
    <row r="1783" spans="1:26" x14ac:dyDescent="0.25">
      <c r="A1783" s="6" t="str">
        <f ca="1">no.</f>
        <v/>
      </c>
      <c r="E1783" s="4" t="str">
        <f ca="1">position</f>
        <v/>
      </c>
      <c r="J1783" s="318"/>
      <c r="M1783" s="4"/>
      <c r="O1783" s="6"/>
      <c r="Q1783" s="20"/>
      <c r="R1783" s="5" t="str">
        <f ca="1">score</f>
        <v/>
      </c>
      <c r="S1783" s="7" t="str">
        <f ca="1">rescore_svc</f>
        <v/>
      </c>
      <c r="U1783" s="11" t="str">
        <f ca="1">price</f>
        <v/>
      </c>
      <c r="V1783" s="4"/>
      <c r="Y1783" s="388">
        <f ca="1">COUNTIFS(OFFSET($B$10, 0, 0, ROW()-9, 1), SERVICE[[#This Row],[Employee ID]], OFFSET($F$10, 0, 0, ROW()-9, 1), SERVICE[[#This Row],[Resources Role]])</f>
        <v>0</v>
      </c>
      <c r="Z1783" s="388">
        <f ca="1">COUNTIFS(OFFSET($F$10, 0, 0, ROW()-9, 1), SERVICE[[#This Row],[Resources Role]], OFFSET($H$10, 0, 0, ROW()-9, 1), SERVICE[[#This Row],[Booking]])</f>
        <v>0</v>
      </c>
    </row>
    <row r="1784" spans="1:26" x14ac:dyDescent="0.25">
      <c r="A1784" s="6" t="str">
        <f ca="1">no.</f>
        <v/>
      </c>
      <c r="E1784" s="4" t="str">
        <f ca="1">position</f>
        <v/>
      </c>
      <c r="J1784" s="318"/>
      <c r="M1784" s="4"/>
      <c r="O1784" s="6"/>
      <c r="Q1784" s="20"/>
      <c r="R1784" s="5" t="str">
        <f ca="1">score</f>
        <v/>
      </c>
      <c r="S1784" s="7" t="str">
        <f ca="1">rescore_svc</f>
        <v/>
      </c>
      <c r="U1784" s="11" t="str">
        <f ca="1">price</f>
        <v/>
      </c>
      <c r="V1784" s="4"/>
      <c r="Y1784" s="388">
        <f ca="1">COUNTIFS(OFFSET($B$10, 0, 0, ROW()-9, 1), SERVICE[[#This Row],[Employee ID]], OFFSET($F$10, 0, 0, ROW()-9, 1), SERVICE[[#This Row],[Resources Role]])</f>
        <v>0</v>
      </c>
      <c r="Z1784" s="388">
        <f ca="1">COUNTIFS(OFFSET($F$10, 0, 0, ROW()-9, 1), SERVICE[[#This Row],[Resources Role]], OFFSET($H$10, 0, 0, ROW()-9, 1), SERVICE[[#This Row],[Booking]])</f>
        <v>0</v>
      </c>
    </row>
    <row r="1785" spans="1:26" x14ac:dyDescent="0.25">
      <c r="A1785" s="6" t="str">
        <f ca="1">no.</f>
        <v/>
      </c>
      <c r="E1785" s="4" t="str">
        <f ca="1">position</f>
        <v/>
      </c>
      <c r="J1785" s="318"/>
      <c r="M1785" s="4"/>
      <c r="O1785" s="6"/>
      <c r="Q1785" s="20"/>
      <c r="R1785" s="5" t="str">
        <f ca="1">score</f>
        <v/>
      </c>
      <c r="S1785" s="7" t="str">
        <f ca="1">rescore_svc</f>
        <v/>
      </c>
      <c r="U1785" s="11" t="str">
        <f ca="1">price</f>
        <v/>
      </c>
      <c r="V1785" s="4"/>
      <c r="Y1785" s="388">
        <f ca="1">COUNTIFS(OFFSET($B$10, 0, 0, ROW()-9, 1), SERVICE[[#This Row],[Employee ID]], OFFSET($F$10, 0, 0, ROW()-9, 1), SERVICE[[#This Row],[Resources Role]])</f>
        <v>0</v>
      </c>
      <c r="Z1785" s="388">
        <f ca="1">COUNTIFS(OFFSET($F$10, 0, 0, ROW()-9, 1), SERVICE[[#This Row],[Resources Role]], OFFSET($H$10, 0, 0, ROW()-9, 1), SERVICE[[#This Row],[Booking]])</f>
        <v>0</v>
      </c>
    </row>
    <row r="1786" spans="1:26" x14ac:dyDescent="0.25">
      <c r="A1786" s="6" t="str">
        <f ca="1">no.</f>
        <v/>
      </c>
      <c r="E1786" s="4" t="str">
        <f ca="1">position</f>
        <v/>
      </c>
      <c r="J1786" s="318"/>
      <c r="M1786" s="4"/>
      <c r="O1786" s="6"/>
      <c r="Q1786" s="20"/>
      <c r="R1786" s="5" t="str">
        <f ca="1">score</f>
        <v/>
      </c>
      <c r="S1786" s="7" t="str">
        <f ca="1">rescore_svc</f>
        <v/>
      </c>
      <c r="U1786" s="11" t="str">
        <f ca="1">price</f>
        <v/>
      </c>
      <c r="V1786" s="4"/>
      <c r="Y1786" s="388">
        <f ca="1">COUNTIFS(OFFSET($B$10, 0, 0, ROW()-9, 1), SERVICE[[#This Row],[Employee ID]], OFFSET($F$10, 0, 0, ROW()-9, 1), SERVICE[[#This Row],[Resources Role]])</f>
        <v>0</v>
      </c>
      <c r="Z1786" s="388">
        <f ca="1">COUNTIFS(OFFSET($F$10, 0, 0, ROW()-9, 1), SERVICE[[#This Row],[Resources Role]], OFFSET($H$10, 0, 0, ROW()-9, 1), SERVICE[[#This Row],[Booking]])</f>
        <v>0</v>
      </c>
    </row>
    <row r="1787" spans="1:26" x14ac:dyDescent="0.25">
      <c r="A1787" s="6" t="str">
        <f ca="1">no.</f>
        <v/>
      </c>
      <c r="E1787" s="4" t="str">
        <f ca="1">position</f>
        <v/>
      </c>
      <c r="J1787" s="318"/>
      <c r="M1787" s="4"/>
      <c r="O1787" s="6"/>
      <c r="Q1787" s="20"/>
      <c r="R1787" s="5" t="str">
        <f ca="1">score</f>
        <v/>
      </c>
      <c r="S1787" s="7" t="str">
        <f ca="1">rescore_svc</f>
        <v/>
      </c>
      <c r="U1787" s="11" t="str">
        <f ca="1">price</f>
        <v/>
      </c>
      <c r="V1787" s="4"/>
      <c r="Y1787" s="388">
        <f ca="1">COUNTIFS(OFFSET($B$10, 0, 0, ROW()-9, 1), SERVICE[[#This Row],[Employee ID]], OFFSET($F$10, 0, 0, ROW()-9, 1), SERVICE[[#This Row],[Resources Role]])</f>
        <v>0</v>
      </c>
      <c r="Z1787" s="388">
        <f ca="1">COUNTIFS(OFFSET($F$10, 0, 0, ROW()-9, 1), SERVICE[[#This Row],[Resources Role]], OFFSET($H$10, 0, 0, ROW()-9, 1), SERVICE[[#This Row],[Booking]])</f>
        <v>0</v>
      </c>
    </row>
    <row r="1788" spans="1:26" x14ac:dyDescent="0.25">
      <c r="A1788" s="6" t="str">
        <f ca="1">no.</f>
        <v/>
      </c>
      <c r="E1788" s="4" t="str">
        <f ca="1">position</f>
        <v/>
      </c>
      <c r="J1788" s="318"/>
      <c r="M1788" s="4"/>
      <c r="O1788" s="6"/>
      <c r="Q1788" s="20"/>
      <c r="R1788" s="5" t="str">
        <f ca="1">score</f>
        <v/>
      </c>
      <c r="S1788" s="7" t="str">
        <f ca="1">rescore_svc</f>
        <v/>
      </c>
      <c r="U1788" s="11" t="str">
        <f ca="1">price</f>
        <v/>
      </c>
      <c r="V1788" s="4"/>
      <c r="Y1788" s="388">
        <f ca="1">COUNTIFS(OFFSET($B$10, 0, 0, ROW()-9, 1), SERVICE[[#This Row],[Employee ID]], OFFSET($F$10, 0, 0, ROW()-9, 1), SERVICE[[#This Row],[Resources Role]])</f>
        <v>0</v>
      </c>
      <c r="Z1788" s="388">
        <f ca="1">COUNTIFS(OFFSET($F$10, 0, 0, ROW()-9, 1), SERVICE[[#This Row],[Resources Role]], OFFSET($H$10, 0, 0, ROW()-9, 1), SERVICE[[#This Row],[Booking]])</f>
        <v>0</v>
      </c>
    </row>
    <row r="1789" spans="1:26" x14ac:dyDescent="0.25">
      <c r="A1789" s="6" t="str">
        <f ca="1">no.</f>
        <v/>
      </c>
      <c r="E1789" s="4" t="str">
        <f ca="1">position</f>
        <v/>
      </c>
      <c r="J1789" s="318"/>
      <c r="M1789" s="4"/>
      <c r="O1789" s="6"/>
      <c r="Q1789" s="20"/>
      <c r="R1789" s="5" t="str">
        <f ca="1">score</f>
        <v/>
      </c>
      <c r="S1789" s="7" t="str">
        <f ca="1">rescore_svc</f>
        <v/>
      </c>
      <c r="U1789" s="11" t="str">
        <f ca="1">price</f>
        <v/>
      </c>
      <c r="V1789" s="4"/>
      <c r="Y1789" s="388">
        <f ca="1">COUNTIFS(OFFSET($B$10, 0, 0, ROW()-9, 1), SERVICE[[#This Row],[Employee ID]], OFFSET($F$10, 0, 0, ROW()-9, 1), SERVICE[[#This Row],[Resources Role]])</f>
        <v>0</v>
      </c>
      <c r="Z1789" s="388">
        <f ca="1">COUNTIFS(OFFSET($F$10, 0, 0, ROW()-9, 1), SERVICE[[#This Row],[Resources Role]], OFFSET($H$10, 0, 0, ROW()-9, 1), SERVICE[[#This Row],[Booking]])</f>
        <v>0</v>
      </c>
    </row>
    <row r="1790" spans="1:26" x14ac:dyDescent="0.25">
      <c r="A1790" s="6" t="str">
        <f ca="1">no.</f>
        <v/>
      </c>
      <c r="E1790" s="4" t="str">
        <f ca="1">position</f>
        <v/>
      </c>
      <c r="J1790" s="318"/>
      <c r="M1790" s="4"/>
      <c r="O1790" s="6"/>
      <c r="Q1790" s="20"/>
      <c r="R1790" s="5" t="str">
        <f ca="1">score</f>
        <v/>
      </c>
      <c r="S1790" s="7" t="str">
        <f ca="1">rescore_svc</f>
        <v/>
      </c>
      <c r="U1790" s="11" t="str">
        <f ca="1">price</f>
        <v/>
      </c>
      <c r="V1790" s="4"/>
      <c r="Y1790" s="388">
        <f ca="1">COUNTIFS(OFFSET($B$10, 0, 0, ROW()-9, 1), SERVICE[[#This Row],[Employee ID]], OFFSET($F$10, 0, 0, ROW()-9, 1), SERVICE[[#This Row],[Resources Role]])</f>
        <v>0</v>
      </c>
      <c r="Z1790" s="388">
        <f ca="1">COUNTIFS(OFFSET($F$10, 0, 0, ROW()-9, 1), SERVICE[[#This Row],[Resources Role]], OFFSET($H$10, 0, 0, ROW()-9, 1), SERVICE[[#This Row],[Booking]])</f>
        <v>0</v>
      </c>
    </row>
    <row r="1791" spans="1:26" x14ac:dyDescent="0.25">
      <c r="A1791" s="6" t="str">
        <f ca="1">no.</f>
        <v/>
      </c>
      <c r="E1791" s="4" t="str">
        <f ca="1">position</f>
        <v/>
      </c>
      <c r="J1791" s="318"/>
      <c r="M1791" s="4"/>
      <c r="O1791" s="6"/>
      <c r="Q1791" s="20"/>
      <c r="R1791" s="5" t="str">
        <f ca="1">score</f>
        <v/>
      </c>
      <c r="S1791" s="7" t="str">
        <f ca="1">rescore_svc</f>
        <v/>
      </c>
      <c r="U1791" s="11" t="str">
        <f ca="1">price</f>
        <v/>
      </c>
      <c r="V1791" s="4"/>
      <c r="Y1791" s="388">
        <f ca="1">COUNTIFS(OFFSET($B$10, 0, 0, ROW()-9, 1), SERVICE[[#This Row],[Employee ID]], OFFSET($F$10, 0, 0, ROW()-9, 1), SERVICE[[#This Row],[Resources Role]])</f>
        <v>0</v>
      </c>
      <c r="Z1791" s="388">
        <f ca="1">COUNTIFS(OFFSET($F$10, 0, 0, ROW()-9, 1), SERVICE[[#This Row],[Resources Role]], OFFSET($H$10, 0, 0, ROW()-9, 1), SERVICE[[#This Row],[Booking]])</f>
        <v>0</v>
      </c>
    </row>
    <row r="1792" spans="1:26" x14ac:dyDescent="0.25">
      <c r="A1792" s="6" t="str">
        <f ca="1">no.</f>
        <v/>
      </c>
      <c r="E1792" s="4" t="str">
        <f ca="1">position</f>
        <v/>
      </c>
      <c r="J1792" s="318"/>
      <c r="M1792" s="4"/>
      <c r="O1792" s="6"/>
      <c r="Q1792" s="20"/>
      <c r="R1792" s="5" t="str">
        <f ca="1">score</f>
        <v/>
      </c>
      <c r="S1792" s="7" t="str">
        <f ca="1">rescore_svc</f>
        <v/>
      </c>
      <c r="U1792" s="11" t="str">
        <f ca="1">price</f>
        <v/>
      </c>
      <c r="V1792" s="4"/>
      <c r="Y1792" s="388">
        <f ca="1">COUNTIFS(OFFSET($B$10, 0, 0, ROW()-9, 1), SERVICE[[#This Row],[Employee ID]], OFFSET($F$10, 0, 0, ROW()-9, 1), SERVICE[[#This Row],[Resources Role]])</f>
        <v>0</v>
      </c>
      <c r="Z1792" s="388">
        <f ca="1">COUNTIFS(OFFSET($F$10, 0, 0, ROW()-9, 1), SERVICE[[#This Row],[Resources Role]], OFFSET($H$10, 0, 0, ROW()-9, 1), SERVICE[[#This Row],[Booking]])</f>
        <v>0</v>
      </c>
    </row>
    <row r="1793" spans="1:26" x14ac:dyDescent="0.25">
      <c r="A1793" s="6" t="str">
        <f ca="1">no.</f>
        <v/>
      </c>
      <c r="E1793" s="4" t="str">
        <f ca="1">position</f>
        <v/>
      </c>
      <c r="J1793" s="318"/>
      <c r="M1793" s="4"/>
      <c r="O1793" s="6"/>
      <c r="Q1793" s="20"/>
      <c r="R1793" s="5" t="str">
        <f ca="1">score</f>
        <v/>
      </c>
      <c r="S1793" s="7" t="str">
        <f ca="1">rescore_svc</f>
        <v/>
      </c>
      <c r="U1793" s="11" t="str">
        <f ca="1">price</f>
        <v/>
      </c>
      <c r="V1793" s="4"/>
      <c r="Y1793" s="388">
        <f ca="1">COUNTIFS(OFFSET($B$10, 0, 0, ROW()-9, 1), SERVICE[[#This Row],[Employee ID]], OFFSET($F$10, 0, 0, ROW()-9, 1), SERVICE[[#This Row],[Resources Role]])</f>
        <v>0</v>
      </c>
      <c r="Z1793" s="388">
        <f ca="1">COUNTIFS(OFFSET($F$10, 0, 0, ROW()-9, 1), SERVICE[[#This Row],[Resources Role]], OFFSET($H$10, 0, 0, ROW()-9, 1), SERVICE[[#This Row],[Booking]])</f>
        <v>0</v>
      </c>
    </row>
    <row r="1794" spans="1:26" x14ac:dyDescent="0.25">
      <c r="A1794" s="6" t="str">
        <f ca="1">no.</f>
        <v/>
      </c>
      <c r="E1794" s="4" t="str">
        <f ca="1">position</f>
        <v/>
      </c>
      <c r="J1794" s="318"/>
      <c r="M1794" s="4"/>
      <c r="O1794" s="6"/>
      <c r="Q1794" s="20"/>
      <c r="R1794" s="5" t="str">
        <f ca="1">score</f>
        <v/>
      </c>
      <c r="S1794" s="7" t="str">
        <f ca="1">rescore_svc</f>
        <v/>
      </c>
      <c r="U1794" s="11" t="str">
        <f ca="1">price</f>
        <v/>
      </c>
      <c r="V1794" s="4"/>
      <c r="Y1794" s="388">
        <f ca="1">COUNTIFS(OFFSET($B$10, 0, 0, ROW()-9, 1), SERVICE[[#This Row],[Employee ID]], OFFSET($F$10, 0, 0, ROW()-9, 1), SERVICE[[#This Row],[Resources Role]])</f>
        <v>0</v>
      </c>
      <c r="Z1794" s="388">
        <f ca="1">COUNTIFS(OFFSET($F$10, 0, 0, ROW()-9, 1), SERVICE[[#This Row],[Resources Role]], OFFSET($H$10, 0, 0, ROW()-9, 1), SERVICE[[#This Row],[Booking]])</f>
        <v>0</v>
      </c>
    </row>
    <row r="1795" spans="1:26" x14ac:dyDescent="0.25">
      <c r="A1795" s="6" t="str">
        <f ca="1">no.</f>
        <v/>
      </c>
      <c r="E1795" s="4" t="str">
        <f ca="1">position</f>
        <v/>
      </c>
      <c r="J1795" s="318"/>
      <c r="M1795" s="4"/>
      <c r="O1795" s="6"/>
      <c r="Q1795" s="20"/>
      <c r="R1795" s="5" t="str">
        <f ca="1">score</f>
        <v/>
      </c>
      <c r="S1795" s="7" t="str">
        <f ca="1">rescore_svc</f>
        <v/>
      </c>
      <c r="U1795" s="11" t="str">
        <f ca="1">price</f>
        <v/>
      </c>
      <c r="V1795" s="4"/>
      <c r="Y1795" s="388">
        <f ca="1">COUNTIFS(OFFSET($B$10, 0, 0, ROW()-9, 1), SERVICE[[#This Row],[Employee ID]], OFFSET($F$10, 0, 0, ROW()-9, 1), SERVICE[[#This Row],[Resources Role]])</f>
        <v>0</v>
      </c>
      <c r="Z1795" s="388">
        <f ca="1">COUNTIFS(OFFSET($F$10, 0, 0, ROW()-9, 1), SERVICE[[#This Row],[Resources Role]], OFFSET($H$10, 0, 0, ROW()-9, 1), SERVICE[[#This Row],[Booking]])</f>
        <v>0</v>
      </c>
    </row>
    <row r="1796" spans="1:26" x14ac:dyDescent="0.25">
      <c r="A1796" s="6" t="str">
        <f ca="1">no.</f>
        <v/>
      </c>
      <c r="E1796" s="4" t="str">
        <f ca="1">position</f>
        <v/>
      </c>
      <c r="J1796" s="318"/>
      <c r="M1796" s="4"/>
      <c r="O1796" s="6"/>
      <c r="Q1796" s="20"/>
      <c r="R1796" s="5" t="str">
        <f ca="1">score</f>
        <v/>
      </c>
      <c r="S1796" s="7" t="str">
        <f ca="1">rescore_svc</f>
        <v/>
      </c>
      <c r="U1796" s="11" t="str">
        <f ca="1">price</f>
        <v/>
      </c>
      <c r="V1796" s="4"/>
      <c r="Y1796" s="388">
        <f ca="1">COUNTIFS(OFFSET($B$10, 0, 0, ROW()-9, 1), SERVICE[[#This Row],[Employee ID]], OFFSET($F$10, 0, 0, ROW()-9, 1), SERVICE[[#This Row],[Resources Role]])</f>
        <v>0</v>
      </c>
      <c r="Z1796" s="388">
        <f ca="1">COUNTIFS(OFFSET($F$10, 0, 0, ROW()-9, 1), SERVICE[[#This Row],[Resources Role]], OFFSET($H$10, 0, 0, ROW()-9, 1), SERVICE[[#This Row],[Booking]])</f>
        <v>0</v>
      </c>
    </row>
    <row r="1797" spans="1:26" x14ac:dyDescent="0.25">
      <c r="A1797" s="6" t="str">
        <f ca="1">no.</f>
        <v/>
      </c>
      <c r="E1797" s="4" t="str">
        <f ca="1">position</f>
        <v/>
      </c>
      <c r="J1797" s="318"/>
      <c r="M1797" s="4"/>
      <c r="O1797" s="6"/>
      <c r="Q1797" s="20"/>
      <c r="R1797" s="5" t="str">
        <f ca="1">score</f>
        <v/>
      </c>
      <c r="S1797" s="7" t="str">
        <f ca="1">rescore_svc</f>
        <v/>
      </c>
      <c r="U1797" s="11" t="str">
        <f ca="1">price</f>
        <v/>
      </c>
      <c r="V1797" s="4"/>
      <c r="Y1797" s="388">
        <f ca="1">COUNTIFS(OFFSET($B$10, 0, 0, ROW()-9, 1), SERVICE[[#This Row],[Employee ID]], OFFSET($F$10, 0, 0, ROW()-9, 1), SERVICE[[#This Row],[Resources Role]])</f>
        <v>0</v>
      </c>
      <c r="Z1797" s="388">
        <f ca="1">COUNTIFS(OFFSET($F$10, 0, 0, ROW()-9, 1), SERVICE[[#This Row],[Resources Role]], OFFSET($H$10, 0, 0, ROW()-9, 1), SERVICE[[#This Row],[Booking]])</f>
        <v>0</v>
      </c>
    </row>
    <row r="1798" spans="1:26" x14ac:dyDescent="0.25">
      <c r="A1798" s="6" t="str">
        <f ca="1">no.</f>
        <v/>
      </c>
      <c r="E1798" s="4" t="str">
        <f ca="1">position</f>
        <v/>
      </c>
      <c r="J1798" s="318"/>
      <c r="M1798" s="4"/>
      <c r="O1798" s="6"/>
      <c r="Q1798" s="20"/>
      <c r="R1798" s="5" t="str">
        <f ca="1">score</f>
        <v/>
      </c>
      <c r="S1798" s="7" t="str">
        <f ca="1">rescore_svc</f>
        <v/>
      </c>
      <c r="U1798" s="11" t="str">
        <f ca="1">price</f>
        <v/>
      </c>
      <c r="V1798" s="4"/>
      <c r="Y1798" s="388">
        <f ca="1">COUNTIFS(OFFSET($B$10, 0, 0, ROW()-9, 1), SERVICE[[#This Row],[Employee ID]], OFFSET($F$10, 0, 0, ROW()-9, 1), SERVICE[[#This Row],[Resources Role]])</f>
        <v>0</v>
      </c>
      <c r="Z1798" s="388">
        <f ca="1">COUNTIFS(OFFSET($F$10, 0, 0, ROW()-9, 1), SERVICE[[#This Row],[Resources Role]], OFFSET($H$10, 0, 0, ROW()-9, 1), SERVICE[[#This Row],[Booking]])</f>
        <v>0</v>
      </c>
    </row>
    <row r="1799" spans="1:26" x14ac:dyDescent="0.25">
      <c r="A1799" s="6" t="str">
        <f ca="1">no.</f>
        <v/>
      </c>
      <c r="E1799" s="4" t="str">
        <f ca="1">position</f>
        <v/>
      </c>
      <c r="J1799" s="318"/>
      <c r="M1799" s="4"/>
      <c r="O1799" s="6"/>
      <c r="Q1799" s="20"/>
      <c r="R1799" s="5" t="str">
        <f ca="1">score</f>
        <v/>
      </c>
      <c r="S1799" s="7" t="str">
        <f ca="1">rescore_svc</f>
        <v/>
      </c>
      <c r="U1799" s="11" t="str">
        <f ca="1">price</f>
        <v/>
      </c>
      <c r="V1799" s="4"/>
      <c r="Y1799" s="388">
        <f ca="1">COUNTIFS(OFFSET($B$10, 0, 0, ROW()-9, 1), SERVICE[[#This Row],[Employee ID]], OFFSET($F$10, 0, 0, ROW()-9, 1), SERVICE[[#This Row],[Resources Role]])</f>
        <v>0</v>
      </c>
      <c r="Z1799" s="388">
        <f ca="1">COUNTIFS(OFFSET($F$10, 0, 0, ROW()-9, 1), SERVICE[[#This Row],[Resources Role]], OFFSET($H$10, 0, 0, ROW()-9, 1), SERVICE[[#This Row],[Booking]])</f>
        <v>0</v>
      </c>
    </row>
    <row r="1800" spans="1:26" x14ac:dyDescent="0.25">
      <c r="A1800" s="6" t="str">
        <f ca="1">no.</f>
        <v/>
      </c>
      <c r="E1800" s="4" t="str">
        <f ca="1">position</f>
        <v/>
      </c>
      <c r="J1800" s="318"/>
      <c r="M1800" s="4"/>
      <c r="O1800" s="6"/>
      <c r="Q1800" s="20"/>
      <c r="R1800" s="5" t="str">
        <f ca="1">score</f>
        <v/>
      </c>
      <c r="S1800" s="7" t="str">
        <f ca="1">rescore_svc</f>
        <v/>
      </c>
      <c r="U1800" s="11" t="str">
        <f ca="1">price</f>
        <v/>
      </c>
      <c r="V1800" s="4"/>
      <c r="Y1800" s="388">
        <f ca="1">COUNTIFS(OFFSET($B$10, 0, 0, ROW()-9, 1), SERVICE[[#This Row],[Employee ID]], OFFSET($F$10, 0, 0, ROW()-9, 1), SERVICE[[#This Row],[Resources Role]])</f>
        <v>0</v>
      </c>
      <c r="Z1800" s="388">
        <f ca="1">COUNTIFS(OFFSET($F$10, 0, 0, ROW()-9, 1), SERVICE[[#This Row],[Resources Role]], OFFSET($H$10, 0, 0, ROW()-9, 1), SERVICE[[#This Row],[Booking]])</f>
        <v>0</v>
      </c>
    </row>
    <row r="1801" spans="1:26" x14ac:dyDescent="0.25">
      <c r="A1801" s="6" t="str">
        <f ca="1">no.</f>
        <v/>
      </c>
      <c r="E1801" s="4" t="str">
        <f ca="1">position</f>
        <v/>
      </c>
      <c r="J1801" s="318"/>
      <c r="M1801" s="4"/>
      <c r="O1801" s="6"/>
      <c r="Q1801" s="20"/>
      <c r="R1801" s="5" t="str">
        <f ca="1">score</f>
        <v/>
      </c>
      <c r="S1801" s="7" t="str">
        <f ca="1">rescore_svc</f>
        <v/>
      </c>
      <c r="U1801" s="11" t="str">
        <f ca="1">price</f>
        <v/>
      </c>
      <c r="V1801" s="4"/>
      <c r="Y1801" s="388">
        <f ca="1">COUNTIFS(OFFSET($B$10, 0, 0, ROW()-9, 1), SERVICE[[#This Row],[Employee ID]], OFFSET($F$10, 0, 0, ROW()-9, 1), SERVICE[[#This Row],[Resources Role]])</f>
        <v>0</v>
      </c>
      <c r="Z1801" s="388">
        <f ca="1">COUNTIFS(OFFSET($F$10, 0, 0, ROW()-9, 1), SERVICE[[#This Row],[Resources Role]], OFFSET($H$10, 0, 0, ROW()-9, 1), SERVICE[[#This Row],[Booking]])</f>
        <v>0</v>
      </c>
    </row>
    <row r="1802" spans="1:26" x14ac:dyDescent="0.25">
      <c r="A1802" s="6" t="str">
        <f ca="1">no.</f>
        <v/>
      </c>
      <c r="E1802" s="4" t="str">
        <f ca="1">position</f>
        <v/>
      </c>
      <c r="J1802" s="318"/>
      <c r="M1802" s="4"/>
      <c r="O1802" s="6"/>
      <c r="Q1802" s="20"/>
      <c r="R1802" s="5" t="str">
        <f ca="1">score</f>
        <v/>
      </c>
      <c r="S1802" s="7" t="str">
        <f ca="1">rescore_svc</f>
        <v/>
      </c>
      <c r="U1802" s="11" t="str">
        <f ca="1">price</f>
        <v/>
      </c>
      <c r="V1802" s="4"/>
      <c r="Y1802" s="388">
        <f ca="1">COUNTIFS(OFFSET($B$10, 0, 0, ROW()-9, 1), SERVICE[[#This Row],[Employee ID]], OFFSET($F$10, 0, 0, ROW()-9, 1), SERVICE[[#This Row],[Resources Role]])</f>
        <v>0</v>
      </c>
      <c r="Z1802" s="388">
        <f ca="1">COUNTIFS(OFFSET($F$10, 0, 0, ROW()-9, 1), SERVICE[[#This Row],[Resources Role]], OFFSET($H$10, 0, 0, ROW()-9, 1), SERVICE[[#This Row],[Booking]])</f>
        <v>0</v>
      </c>
    </row>
    <row r="1803" spans="1:26" x14ac:dyDescent="0.25">
      <c r="A1803" s="6" t="str">
        <f ca="1">no.</f>
        <v/>
      </c>
      <c r="E1803" s="4" t="str">
        <f ca="1">position</f>
        <v/>
      </c>
      <c r="J1803" s="318"/>
      <c r="M1803" s="4"/>
      <c r="O1803" s="6"/>
      <c r="Q1803" s="20"/>
      <c r="R1803" s="5" t="str">
        <f ca="1">score</f>
        <v/>
      </c>
      <c r="S1803" s="7" t="str">
        <f ca="1">rescore_svc</f>
        <v/>
      </c>
      <c r="U1803" s="11" t="str">
        <f ca="1">price</f>
        <v/>
      </c>
      <c r="V1803" s="4"/>
      <c r="Y1803" s="388">
        <f ca="1">COUNTIFS(OFFSET($B$10, 0, 0, ROW()-9, 1), SERVICE[[#This Row],[Employee ID]], OFFSET($F$10, 0, 0, ROW()-9, 1), SERVICE[[#This Row],[Resources Role]])</f>
        <v>0</v>
      </c>
      <c r="Z1803" s="388">
        <f ca="1">COUNTIFS(OFFSET($F$10, 0, 0, ROW()-9, 1), SERVICE[[#This Row],[Resources Role]], OFFSET($H$10, 0, 0, ROW()-9, 1), SERVICE[[#This Row],[Booking]])</f>
        <v>0</v>
      </c>
    </row>
    <row r="1804" spans="1:26" x14ac:dyDescent="0.25">
      <c r="A1804" s="6" t="str">
        <f ca="1">no.</f>
        <v/>
      </c>
      <c r="E1804" s="4" t="str">
        <f ca="1">position</f>
        <v/>
      </c>
      <c r="J1804" s="318"/>
      <c r="M1804" s="4"/>
      <c r="O1804" s="6"/>
      <c r="Q1804" s="20"/>
      <c r="R1804" s="5" t="str">
        <f ca="1">score</f>
        <v/>
      </c>
      <c r="S1804" s="7" t="str">
        <f ca="1">rescore_svc</f>
        <v/>
      </c>
      <c r="U1804" s="11" t="str">
        <f ca="1">price</f>
        <v/>
      </c>
      <c r="V1804" s="4"/>
      <c r="Y1804" s="388">
        <f ca="1">COUNTIFS(OFFSET($B$10, 0, 0, ROW()-9, 1), SERVICE[[#This Row],[Employee ID]], OFFSET($F$10, 0, 0, ROW()-9, 1), SERVICE[[#This Row],[Resources Role]])</f>
        <v>0</v>
      </c>
      <c r="Z1804" s="388">
        <f ca="1">COUNTIFS(OFFSET($F$10, 0, 0, ROW()-9, 1), SERVICE[[#This Row],[Resources Role]], OFFSET($H$10, 0, 0, ROW()-9, 1), SERVICE[[#This Row],[Booking]])</f>
        <v>0</v>
      </c>
    </row>
    <row r="1805" spans="1:26" x14ac:dyDescent="0.25">
      <c r="A1805" s="6" t="str">
        <f ca="1">no.</f>
        <v/>
      </c>
      <c r="E1805" s="4" t="str">
        <f ca="1">position</f>
        <v/>
      </c>
      <c r="J1805" s="318"/>
      <c r="M1805" s="4"/>
      <c r="O1805" s="6"/>
      <c r="Q1805" s="20"/>
      <c r="R1805" s="5" t="str">
        <f ca="1">score</f>
        <v/>
      </c>
      <c r="S1805" s="7" t="str">
        <f ca="1">rescore_svc</f>
        <v/>
      </c>
      <c r="U1805" s="11" t="str">
        <f ca="1">price</f>
        <v/>
      </c>
      <c r="V1805" s="4"/>
      <c r="Y1805" s="388">
        <f ca="1">COUNTIFS(OFFSET($B$10, 0, 0, ROW()-9, 1), SERVICE[[#This Row],[Employee ID]], OFFSET($F$10, 0, 0, ROW()-9, 1), SERVICE[[#This Row],[Resources Role]])</f>
        <v>0</v>
      </c>
      <c r="Z1805" s="388">
        <f ca="1">COUNTIFS(OFFSET($F$10, 0, 0, ROW()-9, 1), SERVICE[[#This Row],[Resources Role]], OFFSET($H$10, 0, 0, ROW()-9, 1), SERVICE[[#This Row],[Booking]])</f>
        <v>0</v>
      </c>
    </row>
    <row r="1806" spans="1:26" x14ac:dyDescent="0.25">
      <c r="A1806" s="6" t="str">
        <f ca="1">no.</f>
        <v/>
      </c>
      <c r="E1806" s="4" t="str">
        <f ca="1">position</f>
        <v/>
      </c>
      <c r="J1806" s="318"/>
      <c r="M1806" s="4"/>
      <c r="O1806" s="6"/>
      <c r="Q1806" s="20"/>
      <c r="R1806" s="5" t="str">
        <f ca="1">score</f>
        <v/>
      </c>
      <c r="S1806" s="7" t="str">
        <f ca="1">rescore_svc</f>
        <v/>
      </c>
      <c r="U1806" s="11" t="str">
        <f ca="1">price</f>
        <v/>
      </c>
      <c r="V1806" s="4"/>
      <c r="Y1806" s="388">
        <f ca="1">COUNTIFS(OFFSET($B$10, 0, 0, ROW()-9, 1), SERVICE[[#This Row],[Employee ID]], OFFSET($F$10, 0, 0, ROW()-9, 1), SERVICE[[#This Row],[Resources Role]])</f>
        <v>0</v>
      </c>
      <c r="Z1806" s="388">
        <f ca="1">COUNTIFS(OFFSET($F$10, 0, 0, ROW()-9, 1), SERVICE[[#This Row],[Resources Role]], OFFSET($H$10, 0, 0, ROW()-9, 1), SERVICE[[#This Row],[Booking]])</f>
        <v>0</v>
      </c>
    </row>
    <row r="1807" spans="1:26" x14ac:dyDescent="0.25">
      <c r="A1807" s="6" t="str">
        <f ca="1">no.</f>
        <v/>
      </c>
      <c r="E1807" s="4" t="str">
        <f ca="1">position</f>
        <v/>
      </c>
      <c r="J1807" s="318"/>
      <c r="M1807" s="4"/>
      <c r="O1807" s="6"/>
      <c r="Q1807" s="20"/>
      <c r="R1807" s="5" t="str">
        <f ca="1">score</f>
        <v/>
      </c>
      <c r="S1807" s="7" t="str">
        <f ca="1">rescore_svc</f>
        <v/>
      </c>
      <c r="U1807" s="11" t="str">
        <f ca="1">price</f>
        <v/>
      </c>
      <c r="V1807" s="4"/>
      <c r="Y1807" s="388">
        <f ca="1">COUNTIFS(OFFSET($B$10, 0, 0, ROW()-9, 1), SERVICE[[#This Row],[Employee ID]], OFFSET($F$10, 0, 0, ROW()-9, 1), SERVICE[[#This Row],[Resources Role]])</f>
        <v>0</v>
      </c>
      <c r="Z1807" s="388">
        <f ca="1">COUNTIFS(OFFSET($F$10, 0, 0, ROW()-9, 1), SERVICE[[#This Row],[Resources Role]], OFFSET($H$10, 0, 0, ROW()-9, 1), SERVICE[[#This Row],[Booking]])</f>
        <v>0</v>
      </c>
    </row>
    <row r="1808" spans="1:26" x14ac:dyDescent="0.25">
      <c r="A1808" s="6" t="str">
        <f ca="1">no.</f>
        <v/>
      </c>
      <c r="E1808" s="4" t="str">
        <f ca="1">position</f>
        <v/>
      </c>
      <c r="J1808" s="318"/>
      <c r="M1808" s="4"/>
      <c r="O1808" s="6"/>
      <c r="Q1808" s="20"/>
      <c r="R1808" s="5" t="str">
        <f ca="1">score</f>
        <v/>
      </c>
      <c r="S1808" s="7" t="str">
        <f ca="1">rescore_svc</f>
        <v/>
      </c>
      <c r="U1808" s="11" t="str">
        <f ca="1">price</f>
        <v/>
      </c>
      <c r="V1808" s="4"/>
      <c r="Y1808" s="388">
        <f ca="1">COUNTIFS(OFFSET($B$10, 0, 0, ROW()-9, 1), SERVICE[[#This Row],[Employee ID]], OFFSET($F$10, 0, 0, ROW()-9, 1), SERVICE[[#This Row],[Resources Role]])</f>
        <v>0</v>
      </c>
      <c r="Z1808" s="388">
        <f ca="1">COUNTIFS(OFFSET($F$10, 0, 0, ROW()-9, 1), SERVICE[[#This Row],[Resources Role]], OFFSET($H$10, 0, 0, ROW()-9, 1), SERVICE[[#This Row],[Booking]])</f>
        <v>0</v>
      </c>
    </row>
    <row r="1809" spans="1:26" x14ac:dyDescent="0.25">
      <c r="A1809" s="6" t="str">
        <f ca="1">no.</f>
        <v/>
      </c>
      <c r="E1809" s="4" t="str">
        <f ca="1">position</f>
        <v/>
      </c>
      <c r="J1809" s="318"/>
      <c r="M1809" s="4"/>
      <c r="O1809" s="6"/>
      <c r="Q1809" s="20"/>
      <c r="R1809" s="5" t="str">
        <f ca="1">score</f>
        <v/>
      </c>
      <c r="S1809" s="7" t="str">
        <f ca="1">rescore_svc</f>
        <v/>
      </c>
      <c r="U1809" s="11" t="str">
        <f ca="1">price</f>
        <v/>
      </c>
      <c r="V1809" s="4"/>
      <c r="Y1809" s="388">
        <f ca="1">COUNTIFS(OFFSET($B$10, 0, 0, ROW()-9, 1), SERVICE[[#This Row],[Employee ID]], OFFSET($F$10, 0, 0, ROW()-9, 1), SERVICE[[#This Row],[Resources Role]])</f>
        <v>0</v>
      </c>
      <c r="Z1809" s="388">
        <f ca="1">COUNTIFS(OFFSET($F$10, 0, 0, ROW()-9, 1), SERVICE[[#This Row],[Resources Role]], OFFSET($H$10, 0, 0, ROW()-9, 1), SERVICE[[#This Row],[Booking]])</f>
        <v>0</v>
      </c>
    </row>
    <row r="1810" spans="1:26" x14ac:dyDescent="0.25">
      <c r="A1810" s="6" t="str">
        <f ca="1">no.</f>
        <v/>
      </c>
      <c r="E1810" s="4" t="str">
        <f ca="1">position</f>
        <v/>
      </c>
      <c r="J1810" s="318"/>
      <c r="M1810" s="4"/>
      <c r="O1810" s="6"/>
      <c r="Q1810" s="20"/>
      <c r="R1810" s="5" t="str">
        <f ca="1">score</f>
        <v/>
      </c>
      <c r="S1810" s="7" t="str">
        <f ca="1">rescore_svc</f>
        <v/>
      </c>
      <c r="U1810" s="11" t="str">
        <f ca="1">price</f>
        <v/>
      </c>
      <c r="V1810" s="4"/>
      <c r="Y1810" s="388">
        <f ca="1">COUNTIFS(OFFSET($B$10, 0, 0, ROW()-9, 1), SERVICE[[#This Row],[Employee ID]], OFFSET($F$10, 0, 0, ROW()-9, 1), SERVICE[[#This Row],[Resources Role]])</f>
        <v>0</v>
      </c>
      <c r="Z1810" s="388">
        <f ca="1">COUNTIFS(OFFSET($F$10, 0, 0, ROW()-9, 1), SERVICE[[#This Row],[Resources Role]], OFFSET($H$10, 0, 0, ROW()-9, 1), SERVICE[[#This Row],[Booking]])</f>
        <v>0</v>
      </c>
    </row>
    <row r="1811" spans="1:26" x14ac:dyDescent="0.25">
      <c r="A1811" s="6" t="str">
        <f ca="1">no.</f>
        <v/>
      </c>
      <c r="E1811" s="4" t="str">
        <f ca="1">position</f>
        <v/>
      </c>
      <c r="J1811" s="318"/>
      <c r="M1811" s="4"/>
      <c r="O1811" s="6"/>
      <c r="Q1811" s="20"/>
      <c r="R1811" s="5" t="str">
        <f ca="1">score</f>
        <v/>
      </c>
      <c r="S1811" s="7" t="str">
        <f ca="1">rescore_svc</f>
        <v/>
      </c>
      <c r="U1811" s="11" t="str">
        <f ca="1">price</f>
        <v/>
      </c>
      <c r="V1811" s="4"/>
      <c r="Y1811" s="388">
        <f ca="1">COUNTIFS(OFFSET($B$10, 0, 0, ROW()-9, 1), SERVICE[[#This Row],[Employee ID]], OFFSET($F$10, 0, 0, ROW()-9, 1), SERVICE[[#This Row],[Resources Role]])</f>
        <v>0</v>
      </c>
      <c r="Z1811" s="388">
        <f ca="1">COUNTIFS(OFFSET($F$10, 0, 0, ROW()-9, 1), SERVICE[[#This Row],[Resources Role]], OFFSET($H$10, 0, 0, ROW()-9, 1), SERVICE[[#This Row],[Booking]])</f>
        <v>0</v>
      </c>
    </row>
    <row r="1812" spans="1:26" x14ac:dyDescent="0.25">
      <c r="A1812" s="6" t="str">
        <f ca="1">no.</f>
        <v/>
      </c>
      <c r="E1812" s="4" t="str">
        <f ca="1">position</f>
        <v/>
      </c>
      <c r="J1812" s="318"/>
      <c r="M1812" s="4"/>
      <c r="O1812" s="6"/>
      <c r="Q1812" s="20"/>
      <c r="R1812" s="5" t="str">
        <f ca="1">score</f>
        <v/>
      </c>
      <c r="S1812" s="7" t="str">
        <f ca="1">rescore_svc</f>
        <v/>
      </c>
      <c r="U1812" s="11" t="str">
        <f ca="1">price</f>
        <v/>
      </c>
      <c r="V1812" s="4"/>
      <c r="Y1812" s="388">
        <f ca="1">COUNTIFS(OFFSET($B$10, 0, 0, ROW()-9, 1), SERVICE[[#This Row],[Employee ID]], OFFSET($F$10, 0, 0, ROW()-9, 1), SERVICE[[#This Row],[Resources Role]])</f>
        <v>0</v>
      </c>
      <c r="Z1812" s="388">
        <f ca="1">COUNTIFS(OFFSET($F$10, 0, 0, ROW()-9, 1), SERVICE[[#This Row],[Resources Role]], OFFSET($H$10, 0, 0, ROW()-9, 1), SERVICE[[#This Row],[Booking]])</f>
        <v>0</v>
      </c>
    </row>
    <row r="1813" spans="1:26" x14ac:dyDescent="0.25">
      <c r="A1813" s="6" t="str">
        <f ca="1">no.</f>
        <v/>
      </c>
      <c r="E1813" s="4" t="str">
        <f ca="1">position</f>
        <v/>
      </c>
      <c r="J1813" s="318"/>
      <c r="M1813" s="4"/>
      <c r="O1813" s="6"/>
      <c r="Q1813" s="20"/>
      <c r="R1813" s="5" t="str">
        <f ca="1">score</f>
        <v/>
      </c>
      <c r="S1813" s="7" t="str">
        <f ca="1">rescore_svc</f>
        <v/>
      </c>
      <c r="U1813" s="11" t="str">
        <f ca="1">price</f>
        <v/>
      </c>
      <c r="V1813" s="4"/>
      <c r="Y1813" s="388">
        <f ca="1">COUNTIFS(OFFSET($B$10, 0, 0, ROW()-9, 1), SERVICE[[#This Row],[Employee ID]], OFFSET($F$10, 0, 0, ROW()-9, 1), SERVICE[[#This Row],[Resources Role]])</f>
        <v>0</v>
      </c>
      <c r="Z1813" s="388">
        <f ca="1">COUNTIFS(OFFSET($F$10, 0, 0, ROW()-9, 1), SERVICE[[#This Row],[Resources Role]], OFFSET($H$10, 0, 0, ROW()-9, 1), SERVICE[[#This Row],[Booking]])</f>
        <v>0</v>
      </c>
    </row>
    <row r="1814" spans="1:26" x14ac:dyDescent="0.25">
      <c r="A1814" s="6" t="str">
        <f ca="1">no.</f>
        <v/>
      </c>
      <c r="E1814" s="4" t="str">
        <f ca="1">position</f>
        <v/>
      </c>
      <c r="J1814" s="318"/>
      <c r="M1814" s="4"/>
      <c r="O1814" s="6"/>
      <c r="Q1814" s="20"/>
      <c r="R1814" s="5" t="str">
        <f ca="1">score</f>
        <v/>
      </c>
      <c r="S1814" s="7" t="str">
        <f ca="1">rescore_svc</f>
        <v/>
      </c>
      <c r="U1814" s="11" t="str">
        <f ca="1">price</f>
        <v/>
      </c>
      <c r="V1814" s="4"/>
      <c r="Y1814" s="388">
        <f ca="1">COUNTIFS(OFFSET($B$10, 0, 0, ROW()-9, 1), SERVICE[[#This Row],[Employee ID]], OFFSET($F$10, 0, 0, ROW()-9, 1), SERVICE[[#This Row],[Resources Role]])</f>
        <v>0</v>
      </c>
      <c r="Z1814" s="388">
        <f ca="1">COUNTIFS(OFFSET($F$10, 0, 0, ROW()-9, 1), SERVICE[[#This Row],[Resources Role]], OFFSET($H$10, 0, 0, ROW()-9, 1), SERVICE[[#This Row],[Booking]])</f>
        <v>0</v>
      </c>
    </row>
    <row r="1815" spans="1:26" x14ac:dyDescent="0.25">
      <c r="A1815" s="6" t="str">
        <f ca="1">no.</f>
        <v/>
      </c>
      <c r="E1815" s="4" t="str">
        <f ca="1">position</f>
        <v/>
      </c>
      <c r="J1815" s="318"/>
      <c r="M1815" s="4"/>
      <c r="O1815" s="6"/>
      <c r="Q1815" s="20"/>
      <c r="R1815" s="5" t="str">
        <f ca="1">score</f>
        <v/>
      </c>
      <c r="S1815" s="7" t="str">
        <f ca="1">rescore_svc</f>
        <v/>
      </c>
      <c r="U1815" s="11" t="str">
        <f ca="1">price</f>
        <v/>
      </c>
      <c r="V1815" s="4"/>
      <c r="Y1815" s="388">
        <f ca="1">COUNTIFS(OFFSET($B$10, 0, 0, ROW()-9, 1), SERVICE[[#This Row],[Employee ID]], OFFSET($F$10, 0, 0, ROW()-9, 1), SERVICE[[#This Row],[Resources Role]])</f>
        <v>0</v>
      </c>
      <c r="Z1815" s="388">
        <f ca="1">COUNTIFS(OFFSET($F$10, 0, 0, ROW()-9, 1), SERVICE[[#This Row],[Resources Role]], OFFSET($H$10, 0, 0, ROW()-9, 1), SERVICE[[#This Row],[Booking]])</f>
        <v>0</v>
      </c>
    </row>
    <row r="1816" spans="1:26" x14ac:dyDescent="0.25">
      <c r="A1816" s="6" t="str">
        <f ca="1">no.</f>
        <v/>
      </c>
      <c r="E1816" s="4" t="str">
        <f ca="1">position</f>
        <v/>
      </c>
      <c r="J1816" s="318"/>
      <c r="M1816" s="4"/>
      <c r="O1816" s="6"/>
      <c r="Q1816" s="20"/>
      <c r="R1816" s="5" t="str">
        <f ca="1">score</f>
        <v/>
      </c>
      <c r="S1816" s="7" t="str">
        <f ca="1">rescore_svc</f>
        <v/>
      </c>
      <c r="U1816" s="11" t="str">
        <f ca="1">price</f>
        <v/>
      </c>
      <c r="V1816" s="4"/>
      <c r="Y1816" s="388">
        <f ca="1">COUNTIFS(OFFSET($B$10, 0, 0, ROW()-9, 1), SERVICE[[#This Row],[Employee ID]], OFFSET($F$10, 0, 0, ROW()-9, 1), SERVICE[[#This Row],[Resources Role]])</f>
        <v>0</v>
      </c>
      <c r="Z1816" s="388">
        <f ca="1">COUNTIFS(OFFSET($F$10, 0, 0, ROW()-9, 1), SERVICE[[#This Row],[Resources Role]], OFFSET($H$10, 0, 0, ROW()-9, 1), SERVICE[[#This Row],[Booking]])</f>
        <v>0</v>
      </c>
    </row>
    <row r="1817" spans="1:26" x14ac:dyDescent="0.25">
      <c r="A1817" s="6" t="str">
        <f ca="1">no.</f>
        <v/>
      </c>
      <c r="E1817" s="4" t="str">
        <f ca="1">position</f>
        <v/>
      </c>
      <c r="J1817" s="318"/>
      <c r="M1817" s="4"/>
      <c r="O1817" s="6"/>
      <c r="Q1817" s="20"/>
      <c r="R1817" s="5" t="str">
        <f ca="1">score</f>
        <v/>
      </c>
      <c r="S1817" s="7" t="str">
        <f ca="1">rescore_svc</f>
        <v/>
      </c>
      <c r="U1817" s="11" t="str">
        <f ca="1">price</f>
        <v/>
      </c>
      <c r="V1817" s="4"/>
      <c r="Y1817" s="388">
        <f ca="1">COUNTIFS(OFFSET($B$10, 0, 0, ROW()-9, 1), SERVICE[[#This Row],[Employee ID]], OFFSET($F$10, 0, 0, ROW()-9, 1), SERVICE[[#This Row],[Resources Role]])</f>
        <v>0</v>
      </c>
      <c r="Z1817" s="388">
        <f ca="1">COUNTIFS(OFFSET($F$10, 0, 0, ROW()-9, 1), SERVICE[[#This Row],[Resources Role]], OFFSET($H$10, 0, 0, ROW()-9, 1), SERVICE[[#This Row],[Booking]])</f>
        <v>0</v>
      </c>
    </row>
    <row r="1818" spans="1:26" x14ac:dyDescent="0.25">
      <c r="A1818" s="6" t="str">
        <f ca="1">no.</f>
        <v/>
      </c>
      <c r="E1818" s="4" t="str">
        <f ca="1">position</f>
        <v/>
      </c>
      <c r="J1818" s="318"/>
      <c r="M1818" s="4"/>
      <c r="O1818" s="6"/>
      <c r="Q1818" s="20"/>
      <c r="R1818" s="5" t="str">
        <f ca="1">score</f>
        <v/>
      </c>
      <c r="S1818" s="7" t="str">
        <f ca="1">rescore_svc</f>
        <v/>
      </c>
      <c r="U1818" s="11" t="str">
        <f ca="1">price</f>
        <v/>
      </c>
      <c r="V1818" s="4"/>
      <c r="Y1818" s="388">
        <f ca="1">COUNTIFS(OFFSET($B$10, 0, 0, ROW()-9, 1), SERVICE[[#This Row],[Employee ID]], OFFSET($F$10, 0, 0, ROW()-9, 1), SERVICE[[#This Row],[Resources Role]])</f>
        <v>0</v>
      </c>
      <c r="Z1818" s="388">
        <f ca="1">COUNTIFS(OFFSET($F$10, 0, 0, ROW()-9, 1), SERVICE[[#This Row],[Resources Role]], OFFSET($H$10, 0, 0, ROW()-9, 1), SERVICE[[#This Row],[Booking]])</f>
        <v>0</v>
      </c>
    </row>
    <row r="1819" spans="1:26" x14ac:dyDescent="0.25">
      <c r="A1819" s="6" t="str">
        <f ca="1">no.</f>
        <v/>
      </c>
      <c r="E1819" s="4" t="str">
        <f ca="1">position</f>
        <v/>
      </c>
      <c r="J1819" s="318"/>
      <c r="M1819" s="4"/>
      <c r="O1819" s="6"/>
      <c r="Q1819" s="20"/>
      <c r="R1819" s="5" t="str">
        <f ca="1">score</f>
        <v/>
      </c>
      <c r="S1819" s="7" t="str">
        <f ca="1">rescore_svc</f>
        <v/>
      </c>
      <c r="U1819" s="11" t="str">
        <f ca="1">price</f>
        <v/>
      </c>
      <c r="V1819" s="4"/>
      <c r="Y1819" s="388">
        <f ca="1">COUNTIFS(OFFSET($B$10, 0, 0, ROW()-9, 1), SERVICE[[#This Row],[Employee ID]], OFFSET($F$10, 0, 0, ROW()-9, 1), SERVICE[[#This Row],[Resources Role]])</f>
        <v>0</v>
      </c>
      <c r="Z1819" s="388">
        <f ca="1">COUNTIFS(OFFSET($F$10, 0, 0, ROW()-9, 1), SERVICE[[#This Row],[Resources Role]], OFFSET($H$10, 0, 0, ROW()-9, 1), SERVICE[[#This Row],[Booking]])</f>
        <v>0</v>
      </c>
    </row>
    <row r="1820" spans="1:26" x14ac:dyDescent="0.25">
      <c r="A1820" s="6" t="str">
        <f ca="1">no.</f>
        <v/>
      </c>
      <c r="E1820" s="4" t="str">
        <f ca="1">position</f>
        <v/>
      </c>
      <c r="J1820" s="318"/>
      <c r="M1820" s="4"/>
      <c r="O1820" s="6"/>
      <c r="Q1820" s="20"/>
      <c r="R1820" s="5" t="str">
        <f ca="1">score</f>
        <v/>
      </c>
      <c r="S1820" s="7" t="str">
        <f ca="1">rescore_svc</f>
        <v/>
      </c>
      <c r="U1820" s="11" t="str">
        <f ca="1">price</f>
        <v/>
      </c>
      <c r="V1820" s="4"/>
      <c r="Y1820" s="388">
        <f ca="1">COUNTIFS(OFFSET($B$10, 0, 0, ROW()-9, 1), SERVICE[[#This Row],[Employee ID]], OFFSET($F$10, 0, 0, ROW()-9, 1), SERVICE[[#This Row],[Resources Role]])</f>
        <v>0</v>
      </c>
      <c r="Z1820" s="388">
        <f ca="1">COUNTIFS(OFFSET($F$10, 0, 0, ROW()-9, 1), SERVICE[[#This Row],[Resources Role]], OFFSET($H$10, 0, 0, ROW()-9, 1), SERVICE[[#This Row],[Booking]])</f>
        <v>0</v>
      </c>
    </row>
    <row r="1821" spans="1:26" x14ac:dyDescent="0.25">
      <c r="A1821" s="6" t="str">
        <f ca="1">no.</f>
        <v/>
      </c>
      <c r="E1821" s="4" t="str">
        <f ca="1">position</f>
        <v/>
      </c>
      <c r="J1821" s="318"/>
      <c r="M1821" s="4"/>
      <c r="O1821" s="6"/>
      <c r="Q1821" s="20"/>
      <c r="R1821" s="5" t="str">
        <f ca="1">score</f>
        <v/>
      </c>
      <c r="S1821" s="7" t="str">
        <f ca="1">rescore_svc</f>
        <v/>
      </c>
      <c r="U1821" s="11" t="str">
        <f ca="1">price</f>
        <v/>
      </c>
      <c r="V1821" s="4"/>
      <c r="Y1821" s="388">
        <f ca="1">COUNTIFS(OFFSET($B$10, 0, 0, ROW()-9, 1), SERVICE[[#This Row],[Employee ID]], OFFSET($F$10, 0, 0, ROW()-9, 1), SERVICE[[#This Row],[Resources Role]])</f>
        <v>0</v>
      </c>
      <c r="Z1821" s="388">
        <f ca="1">COUNTIFS(OFFSET($F$10, 0, 0, ROW()-9, 1), SERVICE[[#This Row],[Resources Role]], OFFSET($H$10, 0, 0, ROW()-9, 1), SERVICE[[#This Row],[Booking]])</f>
        <v>0</v>
      </c>
    </row>
    <row r="1822" spans="1:26" x14ac:dyDescent="0.25">
      <c r="A1822" s="6" t="str">
        <f ca="1">no.</f>
        <v/>
      </c>
      <c r="E1822" s="4" t="str">
        <f ca="1">position</f>
        <v/>
      </c>
      <c r="J1822" s="318"/>
      <c r="M1822" s="4"/>
      <c r="O1822" s="6"/>
      <c r="Q1822" s="20"/>
      <c r="R1822" s="5" t="str">
        <f ca="1">score</f>
        <v/>
      </c>
      <c r="S1822" s="7" t="str">
        <f ca="1">rescore_svc</f>
        <v/>
      </c>
      <c r="U1822" s="11" t="str">
        <f ca="1">price</f>
        <v/>
      </c>
      <c r="V1822" s="4"/>
      <c r="Y1822" s="388">
        <f ca="1">COUNTIFS(OFFSET($B$10, 0, 0, ROW()-9, 1), SERVICE[[#This Row],[Employee ID]], OFFSET($F$10, 0, 0, ROW()-9, 1), SERVICE[[#This Row],[Resources Role]])</f>
        <v>0</v>
      </c>
      <c r="Z1822" s="388">
        <f ca="1">COUNTIFS(OFFSET($F$10, 0, 0, ROW()-9, 1), SERVICE[[#This Row],[Resources Role]], OFFSET($H$10, 0, 0, ROW()-9, 1), SERVICE[[#This Row],[Booking]])</f>
        <v>0</v>
      </c>
    </row>
    <row r="1823" spans="1:26" x14ac:dyDescent="0.25">
      <c r="A1823" s="6" t="str">
        <f ca="1">no.</f>
        <v/>
      </c>
      <c r="E1823" s="4" t="str">
        <f ca="1">position</f>
        <v/>
      </c>
      <c r="J1823" s="318"/>
      <c r="M1823" s="4"/>
      <c r="O1823" s="6"/>
      <c r="Q1823" s="20"/>
      <c r="R1823" s="5" t="str">
        <f ca="1">score</f>
        <v/>
      </c>
      <c r="S1823" s="7" t="str">
        <f ca="1">rescore_svc</f>
        <v/>
      </c>
      <c r="U1823" s="11" t="str">
        <f ca="1">price</f>
        <v/>
      </c>
      <c r="V1823" s="4"/>
      <c r="Y1823" s="388">
        <f ca="1">COUNTIFS(OFFSET($B$10, 0, 0, ROW()-9, 1), SERVICE[[#This Row],[Employee ID]], OFFSET($F$10, 0, 0, ROW()-9, 1), SERVICE[[#This Row],[Resources Role]])</f>
        <v>0</v>
      </c>
      <c r="Z1823" s="388">
        <f ca="1">COUNTIFS(OFFSET($F$10, 0, 0, ROW()-9, 1), SERVICE[[#This Row],[Resources Role]], OFFSET($H$10, 0, 0, ROW()-9, 1), SERVICE[[#This Row],[Booking]])</f>
        <v>0</v>
      </c>
    </row>
    <row r="1824" spans="1:26" x14ac:dyDescent="0.25">
      <c r="A1824" s="6" t="str">
        <f ca="1">no.</f>
        <v/>
      </c>
      <c r="E1824" s="4" t="str">
        <f ca="1">position</f>
        <v/>
      </c>
      <c r="J1824" s="318"/>
      <c r="M1824" s="4"/>
      <c r="O1824" s="6"/>
      <c r="Q1824" s="20"/>
      <c r="R1824" s="5" t="str">
        <f ca="1">score</f>
        <v/>
      </c>
      <c r="S1824" s="7" t="str">
        <f ca="1">rescore_svc</f>
        <v/>
      </c>
      <c r="U1824" s="11" t="str">
        <f ca="1">price</f>
        <v/>
      </c>
      <c r="V1824" s="4"/>
      <c r="Y1824" s="388">
        <f ca="1">COUNTIFS(OFFSET($B$10, 0, 0, ROW()-9, 1), SERVICE[[#This Row],[Employee ID]], OFFSET($F$10, 0, 0, ROW()-9, 1), SERVICE[[#This Row],[Resources Role]])</f>
        <v>0</v>
      </c>
      <c r="Z1824" s="388">
        <f ca="1">COUNTIFS(OFFSET($F$10, 0, 0, ROW()-9, 1), SERVICE[[#This Row],[Resources Role]], OFFSET($H$10, 0, 0, ROW()-9, 1), SERVICE[[#This Row],[Booking]])</f>
        <v>0</v>
      </c>
    </row>
    <row r="1825" spans="1:26" x14ac:dyDescent="0.25">
      <c r="A1825" s="6" t="str">
        <f ca="1">no.</f>
        <v/>
      </c>
      <c r="E1825" s="4" t="str">
        <f ca="1">position</f>
        <v/>
      </c>
      <c r="J1825" s="318"/>
      <c r="M1825" s="4"/>
      <c r="O1825" s="6"/>
      <c r="Q1825" s="20"/>
      <c r="R1825" s="5" t="str">
        <f ca="1">score</f>
        <v/>
      </c>
      <c r="S1825" s="7" t="str">
        <f ca="1">rescore_svc</f>
        <v/>
      </c>
      <c r="U1825" s="11" t="str">
        <f ca="1">price</f>
        <v/>
      </c>
      <c r="V1825" s="4"/>
      <c r="Y1825" s="388">
        <f ca="1">COUNTIFS(OFFSET($B$10, 0, 0, ROW()-9, 1), SERVICE[[#This Row],[Employee ID]], OFFSET($F$10, 0, 0, ROW()-9, 1), SERVICE[[#This Row],[Resources Role]])</f>
        <v>0</v>
      </c>
      <c r="Z1825" s="388">
        <f ca="1">COUNTIFS(OFFSET($F$10, 0, 0, ROW()-9, 1), SERVICE[[#This Row],[Resources Role]], OFFSET($H$10, 0, 0, ROW()-9, 1), SERVICE[[#This Row],[Booking]])</f>
        <v>0</v>
      </c>
    </row>
    <row r="1826" spans="1:26" x14ac:dyDescent="0.25">
      <c r="A1826" s="6" t="str">
        <f ca="1">no.</f>
        <v/>
      </c>
      <c r="E1826" s="4" t="str">
        <f ca="1">position</f>
        <v/>
      </c>
      <c r="J1826" s="318"/>
      <c r="M1826" s="4"/>
      <c r="O1826" s="6"/>
      <c r="Q1826" s="20"/>
      <c r="R1826" s="5" t="str">
        <f ca="1">score</f>
        <v/>
      </c>
      <c r="S1826" s="7" t="str">
        <f ca="1">rescore_svc</f>
        <v/>
      </c>
      <c r="U1826" s="11" t="str">
        <f ca="1">price</f>
        <v/>
      </c>
      <c r="V1826" s="4"/>
      <c r="Y1826" s="388">
        <f ca="1">COUNTIFS(OFFSET($B$10, 0, 0, ROW()-9, 1), SERVICE[[#This Row],[Employee ID]], OFFSET($F$10, 0, 0, ROW()-9, 1), SERVICE[[#This Row],[Resources Role]])</f>
        <v>0</v>
      </c>
      <c r="Z1826" s="388">
        <f ca="1">COUNTIFS(OFFSET($F$10, 0, 0, ROW()-9, 1), SERVICE[[#This Row],[Resources Role]], OFFSET($H$10, 0, 0, ROW()-9, 1), SERVICE[[#This Row],[Booking]])</f>
        <v>0</v>
      </c>
    </row>
    <row r="1827" spans="1:26" x14ac:dyDescent="0.25">
      <c r="A1827" s="6" t="str">
        <f ca="1">no.</f>
        <v/>
      </c>
      <c r="E1827" s="4" t="str">
        <f ca="1">position</f>
        <v/>
      </c>
      <c r="J1827" s="318"/>
      <c r="M1827" s="4"/>
      <c r="O1827" s="6"/>
      <c r="Q1827" s="20"/>
      <c r="R1827" s="5" t="str">
        <f ca="1">score</f>
        <v/>
      </c>
      <c r="S1827" s="7" t="str">
        <f ca="1">rescore_svc</f>
        <v/>
      </c>
      <c r="U1827" s="11" t="str">
        <f ca="1">price</f>
        <v/>
      </c>
      <c r="V1827" s="4"/>
      <c r="Y1827" s="388">
        <f ca="1">COUNTIFS(OFFSET($B$10, 0, 0, ROW()-9, 1), SERVICE[[#This Row],[Employee ID]], OFFSET($F$10, 0, 0, ROW()-9, 1), SERVICE[[#This Row],[Resources Role]])</f>
        <v>0</v>
      </c>
      <c r="Z1827" s="388">
        <f ca="1">COUNTIFS(OFFSET($F$10, 0, 0, ROW()-9, 1), SERVICE[[#This Row],[Resources Role]], OFFSET($H$10, 0, 0, ROW()-9, 1), SERVICE[[#This Row],[Booking]])</f>
        <v>0</v>
      </c>
    </row>
    <row r="1828" spans="1:26" x14ac:dyDescent="0.25">
      <c r="A1828" s="6" t="str">
        <f ca="1">no.</f>
        <v/>
      </c>
      <c r="E1828" s="4" t="str">
        <f ca="1">position</f>
        <v/>
      </c>
      <c r="J1828" s="318"/>
      <c r="M1828" s="4"/>
      <c r="O1828" s="6"/>
      <c r="Q1828" s="20"/>
      <c r="R1828" s="5" t="str">
        <f ca="1">score</f>
        <v/>
      </c>
      <c r="S1828" s="7" t="str">
        <f ca="1">rescore_svc</f>
        <v/>
      </c>
      <c r="U1828" s="11" t="str">
        <f ca="1">price</f>
        <v/>
      </c>
      <c r="V1828" s="4"/>
      <c r="Y1828" s="388">
        <f ca="1">COUNTIFS(OFFSET($B$10, 0, 0, ROW()-9, 1), SERVICE[[#This Row],[Employee ID]], OFFSET($F$10, 0, 0, ROW()-9, 1), SERVICE[[#This Row],[Resources Role]])</f>
        <v>0</v>
      </c>
      <c r="Z1828" s="388">
        <f ca="1">COUNTIFS(OFFSET($F$10, 0, 0, ROW()-9, 1), SERVICE[[#This Row],[Resources Role]], OFFSET($H$10, 0, 0, ROW()-9, 1), SERVICE[[#This Row],[Booking]])</f>
        <v>0</v>
      </c>
    </row>
    <row r="1829" spans="1:26" x14ac:dyDescent="0.25">
      <c r="A1829" s="6" t="str">
        <f ca="1">no.</f>
        <v/>
      </c>
      <c r="E1829" s="4" t="str">
        <f ca="1">position</f>
        <v/>
      </c>
      <c r="J1829" s="318"/>
      <c r="M1829" s="4"/>
      <c r="O1829" s="6"/>
      <c r="Q1829" s="20"/>
      <c r="R1829" s="5" t="str">
        <f ca="1">score</f>
        <v/>
      </c>
      <c r="S1829" s="7" t="str">
        <f ca="1">rescore_svc</f>
        <v/>
      </c>
      <c r="U1829" s="11" t="str">
        <f ca="1">price</f>
        <v/>
      </c>
      <c r="V1829" s="4"/>
      <c r="Y1829" s="388">
        <f ca="1">COUNTIFS(OFFSET($B$10, 0, 0, ROW()-9, 1), SERVICE[[#This Row],[Employee ID]], OFFSET($F$10, 0, 0, ROW()-9, 1), SERVICE[[#This Row],[Resources Role]])</f>
        <v>0</v>
      </c>
      <c r="Z1829" s="388">
        <f ca="1">COUNTIFS(OFFSET($F$10, 0, 0, ROW()-9, 1), SERVICE[[#This Row],[Resources Role]], OFFSET($H$10, 0, 0, ROW()-9, 1), SERVICE[[#This Row],[Booking]])</f>
        <v>0</v>
      </c>
    </row>
    <row r="1830" spans="1:26" x14ac:dyDescent="0.25">
      <c r="A1830" s="6" t="str">
        <f ca="1">no.</f>
        <v/>
      </c>
      <c r="E1830" s="4" t="str">
        <f ca="1">position</f>
        <v/>
      </c>
      <c r="J1830" s="318"/>
      <c r="M1830" s="4"/>
      <c r="O1830" s="6"/>
      <c r="Q1830" s="20"/>
      <c r="R1830" s="5" t="str">
        <f ca="1">score</f>
        <v/>
      </c>
      <c r="S1830" s="7" t="str">
        <f ca="1">rescore_svc</f>
        <v/>
      </c>
      <c r="U1830" s="11" t="str">
        <f ca="1">price</f>
        <v/>
      </c>
      <c r="V1830" s="4"/>
      <c r="Y1830" s="388">
        <f ca="1">COUNTIFS(OFFSET($B$10, 0, 0, ROW()-9, 1), SERVICE[[#This Row],[Employee ID]], OFFSET($F$10, 0, 0, ROW()-9, 1), SERVICE[[#This Row],[Resources Role]])</f>
        <v>0</v>
      </c>
      <c r="Z1830" s="388">
        <f ca="1">COUNTIFS(OFFSET($F$10, 0, 0, ROW()-9, 1), SERVICE[[#This Row],[Resources Role]], OFFSET($H$10, 0, 0, ROW()-9, 1), SERVICE[[#This Row],[Booking]])</f>
        <v>0</v>
      </c>
    </row>
    <row r="1831" spans="1:26" x14ac:dyDescent="0.25">
      <c r="A1831" s="6" t="str">
        <f ca="1">no.</f>
        <v/>
      </c>
      <c r="E1831" s="4" t="str">
        <f ca="1">position</f>
        <v/>
      </c>
      <c r="J1831" s="318"/>
      <c r="M1831" s="4"/>
      <c r="O1831" s="6"/>
      <c r="Q1831" s="20"/>
      <c r="R1831" s="5" t="str">
        <f ca="1">score</f>
        <v/>
      </c>
      <c r="S1831" s="7" t="str">
        <f ca="1">rescore_svc</f>
        <v/>
      </c>
      <c r="U1831" s="11" t="str">
        <f ca="1">price</f>
        <v/>
      </c>
      <c r="V1831" s="4"/>
      <c r="Y1831" s="388">
        <f ca="1">COUNTIFS(OFFSET($B$10, 0, 0, ROW()-9, 1), SERVICE[[#This Row],[Employee ID]], OFFSET($F$10, 0, 0, ROW()-9, 1), SERVICE[[#This Row],[Resources Role]])</f>
        <v>0</v>
      </c>
      <c r="Z1831" s="388">
        <f ca="1">COUNTIFS(OFFSET($F$10, 0, 0, ROW()-9, 1), SERVICE[[#This Row],[Resources Role]], OFFSET($H$10, 0, 0, ROW()-9, 1), SERVICE[[#This Row],[Booking]])</f>
        <v>0</v>
      </c>
    </row>
    <row r="1832" spans="1:26" x14ac:dyDescent="0.25">
      <c r="A1832" s="6" t="str">
        <f ca="1">no.</f>
        <v/>
      </c>
      <c r="E1832" s="4" t="str">
        <f ca="1">position</f>
        <v/>
      </c>
      <c r="J1832" s="318"/>
      <c r="M1832" s="4"/>
      <c r="O1832" s="6"/>
      <c r="Q1832" s="20"/>
      <c r="R1832" s="5" t="str">
        <f ca="1">score</f>
        <v/>
      </c>
      <c r="S1832" s="7" t="str">
        <f ca="1">rescore_svc</f>
        <v/>
      </c>
      <c r="U1832" s="11" t="str">
        <f ca="1">price</f>
        <v/>
      </c>
      <c r="V1832" s="4"/>
      <c r="Y1832" s="388">
        <f ca="1">COUNTIFS(OFFSET($B$10, 0, 0, ROW()-9, 1), SERVICE[[#This Row],[Employee ID]], OFFSET($F$10, 0, 0, ROW()-9, 1), SERVICE[[#This Row],[Resources Role]])</f>
        <v>0</v>
      </c>
      <c r="Z1832" s="388">
        <f ca="1">COUNTIFS(OFFSET($F$10, 0, 0, ROW()-9, 1), SERVICE[[#This Row],[Resources Role]], OFFSET($H$10, 0, 0, ROW()-9, 1), SERVICE[[#This Row],[Booking]])</f>
        <v>0</v>
      </c>
    </row>
    <row r="1833" spans="1:26" x14ac:dyDescent="0.25">
      <c r="A1833" s="6" t="str">
        <f ca="1">no.</f>
        <v/>
      </c>
      <c r="E1833" s="4" t="str">
        <f ca="1">position</f>
        <v/>
      </c>
      <c r="J1833" s="318"/>
      <c r="M1833" s="4"/>
      <c r="O1833" s="6"/>
      <c r="Q1833" s="20"/>
      <c r="R1833" s="5" t="str">
        <f ca="1">score</f>
        <v/>
      </c>
      <c r="S1833" s="7" t="str">
        <f ca="1">rescore_svc</f>
        <v/>
      </c>
      <c r="U1833" s="11" t="str">
        <f ca="1">price</f>
        <v/>
      </c>
      <c r="V1833" s="4"/>
      <c r="Y1833" s="388">
        <f ca="1">COUNTIFS(OFFSET($B$10, 0, 0, ROW()-9, 1), SERVICE[[#This Row],[Employee ID]], OFFSET($F$10, 0, 0, ROW()-9, 1), SERVICE[[#This Row],[Resources Role]])</f>
        <v>0</v>
      </c>
      <c r="Z1833" s="388">
        <f ca="1">COUNTIFS(OFFSET($F$10, 0, 0, ROW()-9, 1), SERVICE[[#This Row],[Resources Role]], OFFSET($H$10, 0, 0, ROW()-9, 1), SERVICE[[#This Row],[Booking]])</f>
        <v>0</v>
      </c>
    </row>
    <row r="1834" spans="1:26" x14ac:dyDescent="0.25">
      <c r="A1834" s="6" t="str">
        <f ca="1">no.</f>
        <v/>
      </c>
      <c r="E1834" s="4" t="str">
        <f ca="1">position</f>
        <v/>
      </c>
      <c r="J1834" s="318"/>
      <c r="M1834" s="4"/>
      <c r="O1834" s="6"/>
      <c r="Q1834" s="20"/>
      <c r="R1834" s="5" t="str">
        <f ca="1">score</f>
        <v/>
      </c>
      <c r="S1834" s="7" t="str">
        <f ca="1">rescore_svc</f>
        <v/>
      </c>
      <c r="U1834" s="11" t="str">
        <f ca="1">price</f>
        <v/>
      </c>
      <c r="V1834" s="4"/>
      <c r="Y1834" s="388">
        <f ca="1">COUNTIFS(OFFSET($B$10, 0, 0, ROW()-9, 1), SERVICE[[#This Row],[Employee ID]], OFFSET($F$10, 0, 0, ROW()-9, 1), SERVICE[[#This Row],[Resources Role]])</f>
        <v>0</v>
      </c>
      <c r="Z1834" s="388">
        <f ca="1">COUNTIFS(OFFSET($F$10, 0, 0, ROW()-9, 1), SERVICE[[#This Row],[Resources Role]], OFFSET($H$10, 0, 0, ROW()-9, 1), SERVICE[[#This Row],[Booking]])</f>
        <v>0</v>
      </c>
    </row>
    <row r="1835" spans="1:26" x14ac:dyDescent="0.25">
      <c r="A1835" s="6" t="str">
        <f ca="1">no.</f>
        <v/>
      </c>
      <c r="E1835" s="4" t="str">
        <f ca="1">position</f>
        <v/>
      </c>
      <c r="J1835" s="318"/>
      <c r="M1835" s="4"/>
      <c r="O1835" s="6"/>
      <c r="Q1835" s="20"/>
      <c r="R1835" s="5" t="str">
        <f ca="1">score</f>
        <v/>
      </c>
      <c r="S1835" s="7" t="str">
        <f ca="1">rescore_svc</f>
        <v/>
      </c>
      <c r="U1835" s="11" t="str">
        <f ca="1">price</f>
        <v/>
      </c>
      <c r="V1835" s="4"/>
      <c r="Y1835" s="388">
        <f ca="1">COUNTIFS(OFFSET($B$10, 0, 0, ROW()-9, 1), SERVICE[[#This Row],[Employee ID]], OFFSET($F$10, 0, 0, ROW()-9, 1), SERVICE[[#This Row],[Resources Role]])</f>
        <v>0</v>
      </c>
      <c r="Z1835" s="388">
        <f ca="1">COUNTIFS(OFFSET($F$10, 0, 0, ROW()-9, 1), SERVICE[[#This Row],[Resources Role]], OFFSET($H$10, 0, 0, ROW()-9, 1), SERVICE[[#This Row],[Booking]])</f>
        <v>0</v>
      </c>
    </row>
    <row r="1836" spans="1:26" x14ac:dyDescent="0.25">
      <c r="A1836" s="6" t="str">
        <f ca="1">no.</f>
        <v/>
      </c>
      <c r="E1836" s="4" t="str">
        <f ca="1">position</f>
        <v/>
      </c>
      <c r="J1836" s="318"/>
      <c r="M1836" s="4"/>
      <c r="O1836" s="6"/>
      <c r="Q1836" s="20"/>
      <c r="R1836" s="5" t="str">
        <f ca="1">score</f>
        <v/>
      </c>
      <c r="S1836" s="7" t="str">
        <f ca="1">rescore_svc</f>
        <v/>
      </c>
      <c r="U1836" s="11" t="str">
        <f ca="1">price</f>
        <v/>
      </c>
      <c r="V1836" s="4"/>
      <c r="Y1836" s="388">
        <f ca="1">COUNTIFS(OFFSET($B$10, 0, 0, ROW()-9, 1), SERVICE[[#This Row],[Employee ID]], OFFSET($F$10, 0, 0, ROW()-9, 1), SERVICE[[#This Row],[Resources Role]])</f>
        <v>0</v>
      </c>
      <c r="Z1836" s="388">
        <f ca="1">COUNTIFS(OFFSET($F$10, 0, 0, ROW()-9, 1), SERVICE[[#This Row],[Resources Role]], OFFSET($H$10, 0, 0, ROW()-9, 1), SERVICE[[#This Row],[Booking]])</f>
        <v>0</v>
      </c>
    </row>
    <row r="1837" spans="1:26" x14ac:dyDescent="0.25">
      <c r="A1837" s="6" t="str">
        <f ca="1">no.</f>
        <v/>
      </c>
      <c r="E1837" s="4" t="str">
        <f ca="1">position</f>
        <v/>
      </c>
      <c r="J1837" s="318"/>
      <c r="M1837" s="4"/>
      <c r="O1837" s="6"/>
      <c r="Q1837" s="20"/>
      <c r="R1837" s="5" t="str">
        <f ca="1">score</f>
        <v/>
      </c>
      <c r="S1837" s="7" t="str">
        <f ca="1">rescore_svc</f>
        <v/>
      </c>
      <c r="U1837" s="11" t="str">
        <f ca="1">price</f>
        <v/>
      </c>
      <c r="V1837" s="4"/>
      <c r="Y1837" s="388">
        <f ca="1">COUNTIFS(OFFSET($B$10, 0, 0, ROW()-9, 1), SERVICE[[#This Row],[Employee ID]], OFFSET($F$10, 0, 0, ROW()-9, 1), SERVICE[[#This Row],[Resources Role]])</f>
        <v>0</v>
      </c>
      <c r="Z1837" s="388">
        <f ca="1">COUNTIFS(OFFSET($F$10, 0, 0, ROW()-9, 1), SERVICE[[#This Row],[Resources Role]], OFFSET($H$10, 0, 0, ROW()-9, 1), SERVICE[[#This Row],[Booking]])</f>
        <v>0</v>
      </c>
    </row>
    <row r="1838" spans="1:26" x14ac:dyDescent="0.25">
      <c r="A1838" s="6" t="str">
        <f ca="1">no.</f>
        <v/>
      </c>
      <c r="E1838" s="4" t="str">
        <f ca="1">position</f>
        <v/>
      </c>
      <c r="J1838" s="318"/>
      <c r="M1838" s="4"/>
      <c r="O1838" s="6"/>
      <c r="Q1838" s="20"/>
      <c r="R1838" s="5" t="str">
        <f ca="1">score</f>
        <v/>
      </c>
      <c r="S1838" s="7" t="str">
        <f ca="1">rescore_svc</f>
        <v/>
      </c>
      <c r="U1838" s="11" t="str">
        <f ca="1">price</f>
        <v/>
      </c>
      <c r="V1838" s="4"/>
      <c r="Y1838" s="388">
        <f ca="1">COUNTIFS(OFFSET($B$10, 0, 0, ROW()-9, 1), SERVICE[[#This Row],[Employee ID]], OFFSET($F$10, 0, 0, ROW()-9, 1), SERVICE[[#This Row],[Resources Role]])</f>
        <v>0</v>
      </c>
      <c r="Z1838" s="388">
        <f ca="1">COUNTIFS(OFFSET($F$10, 0, 0, ROW()-9, 1), SERVICE[[#This Row],[Resources Role]], OFFSET($H$10, 0, 0, ROW()-9, 1), SERVICE[[#This Row],[Booking]])</f>
        <v>0</v>
      </c>
    </row>
    <row r="1839" spans="1:26" x14ac:dyDescent="0.25">
      <c r="A1839" s="6" t="str">
        <f ca="1">no.</f>
        <v/>
      </c>
      <c r="E1839" s="4" t="str">
        <f ca="1">position</f>
        <v/>
      </c>
      <c r="J1839" s="318"/>
      <c r="M1839" s="4"/>
      <c r="O1839" s="6"/>
      <c r="Q1839" s="20"/>
      <c r="R1839" s="5" t="str">
        <f ca="1">score</f>
        <v/>
      </c>
      <c r="S1839" s="7" t="str">
        <f ca="1">rescore_svc</f>
        <v/>
      </c>
      <c r="U1839" s="11" t="str">
        <f ca="1">price</f>
        <v/>
      </c>
      <c r="V1839" s="4"/>
      <c r="Y1839" s="388">
        <f ca="1">COUNTIFS(OFFSET($B$10, 0, 0, ROW()-9, 1), SERVICE[[#This Row],[Employee ID]], OFFSET($F$10, 0, 0, ROW()-9, 1), SERVICE[[#This Row],[Resources Role]])</f>
        <v>0</v>
      </c>
      <c r="Z1839" s="388">
        <f ca="1">COUNTIFS(OFFSET($F$10, 0, 0, ROW()-9, 1), SERVICE[[#This Row],[Resources Role]], OFFSET($H$10, 0, 0, ROW()-9, 1), SERVICE[[#This Row],[Booking]])</f>
        <v>0</v>
      </c>
    </row>
    <row r="1840" spans="1:26" x14ac:dyDescent="0.25">
      <c r="A1840" s="6" t="str">
        <f ca="1">no.</f>
        <v/>
      </c>
      <c r="E1840" s="4" t="str">
        <f ca="1">position</f>
        <v/>
      </c>
      <c r="J1840" s="318"/>
      <c r="M1840" s="4"/>
      <c r="O1840" s="6"/>
      <c r="Q1840" s="20"/>
      <c r="R1840" s="5" t="str">
        <f ca="1">score</f>
        <v/>
      </c>
      <c r="S1840" s="7" t="str">
        <f ca="1">rescore_svc</f>
        <v/>
      </c>
      <c r="U1840" s="11" t="str">
        <f ca="1">price</f>
        <v/>
      </c>
      <c r="V1840" s="4"/>
      <c r="Y1840" s="388">
        <f ca="1">COUNTIFS(OFFSET($B$10, 0, 0, ROW()-9, 1), SERVICE[[#This Row],[Employee ID]], OFFSET($F$10, 0, 0, ROW()-9, 1), SERVICE[[#This Row],[Resources Role]])</f>
        <v>0</v>
      </c>
      <c r="Z1840" s="388">
        <f ca="1">COUNTIFS(OFFSET($F$10, 0, 0, ROW()-9, 1), SERVICE[[#This Row],[Resources Role]], OFFSET($H$10, 0, 0, ROW()-9, 1), SERVICE[[#This Row],[Booking]])</f>
        <v>0</v>
      </c>
    </row>
    <row r="1841" spans="1:26" x14ac:dyDescent="0.25">
      <c r="A1841" s="6" t="str">
        <f ca="1">no.</f>
        <v/>
      </c>
      <c r="E1841" s="4" t="str">
        <f ca="1">position</f>
        <v/>
      </c>
      <c r="J1841" s="318"/>
      <c r="M1841" s="4"/>
      <c r="O1841" s="6"/>
      <c r="Q1841" s="20"/>
      <c r="R1841" s="5" t="str">
        <f ca="1">score</f>
        <v/>
      </c>
      <c r="S1841" s="7" t="str">
        <f ca="1">rescore_svc</f>
        <v/>
      </c>
      <c r="U1841" s="11" t="str">
        <f ca="1">price</f>
        <v/>
      </c>
      <c r="V1841" s="4"/>
      <c r="Y1841" s="388">
        <f ca="1">COUNTIFS(OFFSET($B$10, 0, 0, ROW()-9, 1), SERVICE[[#This Row],[Employee ID]], OFFSET($F$10, 0, 0, ROW()-9, 1), SERVICE[[#This Row],[Resources Role]])</f>
        <v>0</v>
      </c>
      <c r="Z1841" s="388">
        <f ca="1">COUNTIFS(OFFSET($F$10, 0, 0, ROW()-9, 1), SERVICE[[#This Row],[Resources Role]], OFFSET($H$10, 0, 0, ROW()-9, 1), SERVICE[[#This Row],[Booking]])</f>
        <v>0</v>
      </c>
    </row>
    <row r="1842" spans="1:26" x14ac:dyDescent="0.25">
      <c r="A1842" s="6" t="str">
        <f ca="1">no.</f>
        <v/>
      </c>
      <c r="E1842" s="4" t="str">
        <f ca="1">position</f>
        <v/>
      </c>
      <c r="J1842" s="318"/>
      <c r="M1842" s="4"/>
      <c r="O1842" s="6"/>
      <c r="Q1842" s="20"/>
      <c r="R1842" s="5" t="str">
        <f ca="1">score</f>
        <v/>
      </c>
      <c r="S1842" s="7" t="str">
        <f ca="1">rescore_svc</f>
        <v/>
      </c>
      <c r="U1842" s="11" t="str">
        <f ca="1">price</f>
        <v/>
      </c>
      <c r="V1842" s="4"/>
      <c r="Y1842" s="388">
        <f ca="1">COUNTIFS(OFFSET($B$10, 0, 0, ROW()-9, 1), SERVICE[[#This Row],[Employee ID]], OFFSET($F$10, 0, 0, ROW()-9, 1), SERVICE[[#This Row],[Resources Role]])</f>
        <v>0</v>
      </c>
      <c r="Z1842" s="388">
        <f ca="1">COUNTIFS(OFFSET($F$10, 0, 0, ROW()-9, 1), SERVICE[[#This Row],[Resources Role]], OFFSET($H$10, 0, 0, ROW()-9, 1), SERVICE[[#This Row],[Booking]])</f>
        <v>0</v>
      </c>
    </row>
    <row r="1843" spans="1:26" x14ac:dyDescent="0.25">
      <c r="A1843" s="6" t="str">
        <f ca="1">no.</f>
        <v/>
      </c>
      <c r="E1843" s="4" t="str">
        <f ca="1">position</f>
        <v/>
      </c>
      <c r="J1843" s="318"/>
      <c r="M1843" s="4"/>
      <c r="O1843" s="6"/>
      <c r="Q1843" s="20"/>
      <c r="R1843" s="5" t="str">
        <f ca="1">score</f>
        <v/>
      </c>
      <c r="S1843" s="7" t="str">
        <f ca="1">rescore_svc</f>
        <v/>
      </c>
      <c r="U1843" s="11" t="str">
        <f ca="1">price</f>
        <v/>
      </c>
      <c r="V1843" s="4"/>
      <c r="Y1843" s="388">
        <f ca="1">COUNTIFS(OFFSET($B$10, 0, 0, ROW()-9, 1), SERVICE[[#This Row],[Employee ID]], OFFSET($F$10, 0, 0, ROW()-9, 1), SERVICE[[#This Row],[Resources Role]])</f>
        <v>0</v>
      </c>
      <c r="Z1843" s="388">
        <f ca="1">COUNTIFS(OFFSET($F$10, 0, 0, ROW()-9, 1), SERVICE[[#This Row],[Resources Role]], OFFSET($H$10, 0, 0, ROW()-9, 1), SERVICE[[#This Row],[Booking]])</f>
        <v>0</v>
      </c>
    </row>
    <row r="1844" spans="1:26" x14ac:dyDescent="0.25">
      <c r="A1844" s="6" t="str">
        <f ca="1">no.</f>
        <v/>
      </c>
      <c r="E1844" s="4" t="str">
        <f ca="1">position</f>
        <v/>
      </c>
      <c r="J1844" s="318"/>
      <c r="M1844" s="4"/>
      <c r="O1844" s="6"/>
      <c r="Q1844" s="20"/>
      <c r="R1844" s="5" t="str">
        <f ca="1">score</f>
        <v/>
      </c>
      <c r="S1844" s="7" t="str">
        <f ca="1">rescore_svc</f>
        <v/>
      </c>
      <c r="U1844" s="11" t="str">
        <f ca="1">price</f>
        <v/>
      </c>
      <c r="V1844" s="4"/>
      <c r="Y1844" s="388">
        <f ca="1">COUNTIFS(OFFSET($B$10, 0, 0, ROW()-9, 1), SERVICE[[#This Row],[Employee ID]], OFFSET($F$10, 0, 0, ROW()-9, 1), SERVICE[[#This Row],[Resources Role]])</f>
        <v>0</v>
      </c>
      <c r="Z1844" s="388">
        <f ca="1">COUNTIFS(OFFSET($F$10, 0, 0, ROW()-9, 1), SERVICE[[#This Row],[Resources Role]], OFFSET($H$10, 0, 0, ROW()-9, 1), SERVICE[[#This Row],[Booking]])</f>
        <v>0</v>
      </c>
    </row>
    <row r="1845" spans="1:26" x14ac:dyDescent="0.25">
      <c r="A1845" s="6" t="str">
        <f ca="1">no.</f>
        <v/>
      </c>
      <c r="E1845" s="4" t="str">
        <f ca="1">position</f>
        <v/>
      </c>
      <c r="J1845" s="318"/>
      <c r="M1845" s="4"/>
      <c r="O1845" s="6"/>
      <c r="Q1845" s="20"/>
      <c r="R1845" s="5" t="str">
        <f ca="1">score</f>
        <v/>
      </c>
      <c r="S1845" s="7" t="str">
        <f ca="1">rescore_svc</f>
        <v/>
      </c>
      <c r="U1845" s="11" t="str">
        <f ca="1">price</f>
        <v/>
      </c>
      <c r="V1845" s="4"/>
      <c r="Y1845" s="388">
        <f ca="1">COUNTIFS(OFFSET($B$10, 0, 0, ROW()-9, 1), SERVICE[[#This Row],[Employee ID]], OFFSET($F$10, 0, 0, ROW()-9, 1), SERVICE[[#This Row],[Resources Role]])</f>
        <v>0</v>
      </c>
      <c r="Z1845" s="388">
        <f ca="1">COUNTIFS(OFFSET($F$10, 0, 0, ROW()-9, 1), SERVICE[[#This Row],[Resources Role]], OFFSET($H$10, 0, 0, ROW()-9, 1), SERVICE[[#This Row],[Booking]])</f>
        <v>0</v>
      </c>
    </row>
    <row r="1846" spans="1:26" x14ac:dyDescent="0.25">
      <c r="A1846" s="6" t="str">
        <f ca="1">no.</f>
        <v/>
      </c>
      <c r="E1846" s="4" t="str">
        <f ca="1">position</f>
        <v/>
      </c>
      <c r="J1846" s="318"/>
      <c r="M1846" s="4"/>
      <c r="O1846" s="6"/>
      <c r="Q1846" s="20"/>
      <c r="R1846" s="5" t="str">
        <f ca="1">score</f>
        <v/>
      </c>
      <c r="S1846" s="7" t="str">
        <f ca="1">rescore_svc</f>
        <v/>
      </c>
      <c r="U1846" s="11" t="str">
        <f ca="1">price</f>
        <v/>
      </c>
      <c r="V1846" s="4"/>
      <c r="Y1846" s="388">
        <f ca="1">COUNTIFS(OFFSET($B$10, 0, 0, ROW()-9, 1), SERVICE[[#This Row],[Employee ID]], OFFSET($F$10, 0, 0, ROW()-9, 1), SERVICE[[#This Row],[Resources Role]])</f>
        <v>0</v>
      </c>
      <c r="Z1846" s="388">
        <f ca="1">COUNTIFS(OFFSET($F$10, 0, 0, ROW()-9, 1), SERVICE[[#This Row],[Resources Role]], OFFSET($H$10, 0, 0, ROW()-9, 1), SERVICE[[#This Row],[Booking]])</f>
        <v>0</v>
      </c>
    </row>
    <row r="1847" spans="1:26" x14ac:dyDescent="0.25">
      <c r="A1847" s="6" t="str">
        <f ca="1">no.</f>
        <v/>
      </c>
      <c r="E1847" s="4" t="str">
        <f ca="1">position</f>
        <v/>
      </c>
      <c r="J1847" s="318"/>
      <c r="M1847" s="4"/>
      <c r="O1847" s="6"/>
      <c r="Q1847" s="20"/>
      <c r="R1847" s="5" t="str">
        <f ca="1">score</f>
        <v/>
      </c>
      <c r="S1847" s="7" t="str">
        <f ca="1">rescore_svc</f>
        <v/>
      </c>
      <c r="U1847" s="11" t="str">
        <f ca="1">price</f>
        <v/>
      </c>
      <c r="V1847" s="4"/>
      <c r="Y1847" s="388">
        <f ca="1">COUNTIFS(OFFSET($B$10, 0, 0, ROW()-9, 1), SERVICE[[#This Row],[Employee ID]], OFFSET($F$10, 0, 0, ROW()-9, 1), SERVICE[[#This Row],[Resources Role]])</f>
        <v>0</v>
      </c>
      <c r="Z1847" s="388">
        <f ca="1">COUNTIFS(OFFSET($F$10, 0, 0, ROW()-9, 1), SERVICE[[#This Row],[Resources Role]], OFFSET($H$10, 0, 0, ROW()-9, 1), SERVICE[[#This Row],[Booking]])</f>
        <v>0</v>
      </c>
    </row>
    <row r="1848" spans="1:26" x14ac:dyDescent="0.25">
      <c r="A1848" s="6" t="str">
        <f ca="1">no.</f>
        <v/>
      </c>
      <c r="E1848" s="4" t="str">
        <f ca="1">position</f>
        <v/>
      </c>
      <c r="J1848" s="318"/>
      <c r="M1848" s="4"/>
      <c r="O1848" s="6"/>
      <c r="Q1848" s="20"/>
      <c r="R1848" s="5" t="str">
        <f ca="1">score</f>
        <v/>
      </c>
      <c r="S1848" s="7" t="str">
        <f ca="1">rescore_svc</f>
        <v/>
      </c>
      <c r="U1848" s="11" t="str">
        <f ca="1">price</f>
        <v/>
      </c>
      <c r="V1848" s="4"/>
      <c r="Y1848" s="388">
        <f ca="1">COUNTIFS(OFFSET($B$10, 0, 0, ROW()-9, 1), SERVICE[[#This Row],[Employee ID]], OFFSET($F$10, 0, 0, ROW()-9, 1), SERVICE[[#This Row],[Resources Role]])</f>
        <v>0</v>
      </c>
      <c r="Z1848" s="388">
        <f ca="1">COUNTIFS(OFFSET($F$10, 0, 0, ROW()-9, 1), SERVICE[[#This Row],[Resources Role]], OFFSET($H$10, 0, 0, ROW()-9, 1), SERVICE[[#This Row],[Booking]])</f>
        <v>0</v>
      </c>
    </row>
    <row r="1849" spans="1:26" x14ac:dyDescent="0.25">
      <c r="A1849" s="6" t="str">
        <f ca="1">no.</f>
        <v/>
      </c>
      <c r="E1849" s="4" t="str">
        <f ca="1">position</f>
        <v/>
      </c>
      <c r="J1849" s="318"/>
      <c r="M1849" s="4"/>
      <c r="O1849" s="6"/>
      <c r="Q1849" s="20"/>
      <c r="R1849" s="5" t="str">
        <f ca="1">score</f>
        <v/>
      </c>
      <c r="S1849" s="7" t="str">
        <f ca="1">rescore_svc</f>
        <v/>
      </c>
      <c r="U1849" s="11" t="str">
        <f ca="1">price</f>
        <v/>
      </c>
      <c r="V1849" s="4"/>
      <c r="Y1849" s="388">
        <f ca="1">COUNTIFS(OFFSET($B$10, 0, 0, ROW()-9, 1), SERVICE[[#This Row],[Employee ID]], OFFSET($F$10, 0, 0, ROW()-9, 1), SERVICE[[#This Row],[Resources Role]])</f>
        <v>0</v>
      </c>
      <c r="Z1849" s="388">
        <f ca="1">COUNTIFS(OFFSET($F$10, 0, 0, ROW()-9, 1), SERVICE[[#This Row],[Resources Role]], OFFSET($H$10, 0, 0, ROW()-9, 1), SERVICE[[#This Row],[Booking]])</f>
        <v>0</v>
      </c>
    </row>
    <row r="1850" spans="1:26" x14ac:dyDescent="0.25">
      <c r="A1850" s="6" t="str">
        <f ca="1">no.</f>
        <v/>
      </c>
      <c r="E1850" s="4" t="str">
        <f ca="1">position</f>
        <v/>
      </c>
      <c r="J1850" s="318"/>
      <c r="M1850" s="4"/>
      <c r="O1850" s="6"/>
      <c r="Q1850" s="20"/>
      <c r="R1850" s="5" t="str">
        <f ca="1">score</f>
        <v/>
      </c>
      <c r="S1850" s="7" t="str">
        <f ca="1">rescore_svc</f>
        <v/>
      </c>
      <c r="U1850" s="11" t="str">
        <f ca="1">price</f>
        <v/>
      </c>
      <c r="V1850" s="4"/>
      <c r="Y1850" s="388">
        <f ca="1">COUNTIFS(OFFSET($B$10, 0, 0, ROW()-9, 1), SERVICE[[#This Row],[Employee ID]], OFFSET($F$10, 0, 0, ROW()-9, 1), SERVICE[[#This Row],[Resources Role]])</f>
        <v>0</v>
      </c>
      <c r="Z1850" s="388">
        <f ca="1">COUNTIFS(OFFSET($F$10, 0, 0, ROW()-9, 1), SERVICE[[#This Row],[Resources Role]], OFFSET($H$10, 0, 0, ROW()-9, 1), SERVICE[[#This Row],[Booking]])</f>
        <v>0</v>
      </c>
    </row>
    <row r="1851" spans="1:26" x14ac:dyDescent="0.25">
      <c r="A1851" s="6" t="str">
        <f ca="1">no.</f>
        <v/>
      </c>
      <c r="E1851" s="4" t="str">
        <f ca="1">position</f>
        <v/>
      </c>
      <c r="J1851" s="318"/>
      <c r="M1851" s="4"/>
      <c r="O1851" s="6"/>
      <c r="Q1851" s="20"/>
      <c r="R1851" s="5" t="str">
        <f ca="1">score</f>
        <v/>
      </c>
      <c r="S1851" s="7" t="str">
        <f ca="1">rescore_svc</f>
        <v/>
      </c>
      <c r="U1851" s="11" t="str">
        <f ca="1">price</f>
        <v/>
      </c>
      <c r="V1851" s="4"/>
      <c r="Y1851" s="388">
        <f ca="1">COUNTIFS(OFFSET($B$10, 0, 0, ROW()-9, 1), SERVICE[[#This Row],[Employee ID]], OFFSET($F$10, 0, 0, ROW()-9, 1), SERVICE[[#This Row],[Resources Role]])</f>
        <v>0</v>
      </c>
      <c r="Z1851" s="388">
        <f ca="1">COUNTIFS(OFFSET($F$10, 0, 0, ROW()-9, 1), SERVICE[[#This Row],[Resources Role]], OFFSET($H$10, 0, 0, ROW()-9, 1), SERVICE[[#This Row],[Booking]])</f>
        <v>0</v>
      </c>
    </row>
    <row r="1852" spans="1:26" x14ac:dyDescent="0.25">
      <c r="A1852" s="6" t="str">
        <f ca="1">no.</f>
        <v/>
      </c>
      <c r="E1852" s="4" t="str">
        <f ca="1">position</f>
        <v/>
      </c>
      <c r="J1852" s="318"/>
      <c r="M1852" s="4"/>
      <c r="O1852" s="6"/>
      <c r="Q1852" s="20"/>
      <c r="R1852" s="5" t="str">
        <f ca="1">score</f>
        <v/>
      </c>
      <c r="S1852" s="7" t="str">
        <f ca="1">rescore_svc</f>
        <v/>
      </c>
      <c r="U1852" s="11" t="str">
        <f ca="1">price</f>
        <v/>
      </c>
      <c r="V1852" s="4"/>
      <c r="Y1852" s="388">
        <f ca="1">COUNTIFS(OFFSET($B$10, 0, 0, ROW()-9, 1), SERVICE[[#This Row],[Employee ID]], OFFSET($F$10, 0, 0, ROW()-9, 1), SERVICE[[#This Row],[Resources Role]])</f>
        <v>0</v>
      </c>
      <c r="Z1852" s="388">
        <f ca="1">COUNTIFS(OFFSET($F$10, 0, 0, ROW()-9, 1), SERVICE[[#This Row],[Resources Role]], OFFSET($H$10, 0, 0, ROW()-9, 1), SERVICE[[#This Row],[Booking]])</f>
        <v>0</v>
      </c>
    </row>
    <row r="1853" spans="1:26" x14ac:dyDescent="0.25">
      <c r="A1853" s="6" t="str">
        <f ca="1">no.</f>
        <v/>
      </c>
      <c r="E1853" s="4" t="str">
        <f ca="1">position</f>
        <v/>
      </c>
      <c r="J1853" s="318"/>
      <c r="M1853" s="4"/>
      <c r="O1853" s="6"/>
      <c r="Q1853" s="20"/>
      <c r="R1853" s="5" t="str">
        <f ca="1">score</f>
        <v/>
      </c>
      <c r="S1853" s="7" t="str">
        <f ca="1">rescore_svc</f>
        <v/>
      </c>
      <c r="U1853" s="11" t="str">
        <f ca="1">price</f>
        <v/>
      </c>
      <c r="V1853" s="4"/>
      <c r="Y1853" s="388">
        <f ca="1">COUNTIFS(OFFSET($B$10, 0, 0, ROW()-9, 1), SERVICE[[#This Row],[Employee ID]], OFFSET($F$10, 0, 0, ROW()-9, 1), SERVICE[[#This Row],[Resources Role]])</f>
        <v>0</v>
      </c>
      <c r="Z1853" s="388">
        <f ca="1">COUNTIFS(OFFSET($F$10, 0, 0, ROW()-9, 1), SERVICE[[#This Row],[Resources Role]], OFFSET($H$10, 0, 0, ROW()-9, 1), SERVICE[[#This Row],[Booking]])</f>
        <v>0</v>
      </c>
    </row>
    <row r="1854" spans="1:26" x14ac:dyDescent="0.25">
      <c r="A1854" s="6" t="str">
        <f ca="1">no.</f>
        <v/>
      </c>
      <c r="E1854" s="4" t="str">
        <f ca="1">position</f>
        <v/>
      </c>
      <c r="J1854" s="318"/>
      <c r="M1854" s="4"/>
      <c r="O1854" s="6"/>
      <c r="Q1854" s="20"/>
      <c r="R1854" s="5" t="str">
        <f ca="1">score</f>
        <v/>
      </c>
      <c r="S1854" s="7" t="str">
        <f ca="1">rescore_svc</f>
        <v/>
      </c>
      <c r="U1854" s="11" t="str">
        <f ca="1">price</f>
        <v/>
      </c>
      <c r="V1854" s="4"/>
      <c r="Y1854" s="388">
        <f ca="1">COUNTIFS(OFFSET($B$10, 0, 0, ROW()-9, 1), SERVICE[[#This Row],[Employee ID]], OFFSET($F$10, 0, 0, ROW()-9, 1), SERVICE[[#This Row],[Resources Role]])</f>
        <v>0</v>
      </c>
      <c r="Z1854" s="388">
        <f ca="1">COUNTIFS(OFFSET($F$10, 0, 0, ROW()-9, 1), SERVICE[[#This Row],[Resources Role]], OFFSET($H$10, 0, 0, ROW()-9, 1), SERVICE[[#This Row],[Booking]])</f>
        <v>0</v>
      </c>
    </row>
    <row r="1855" spans="1:26" x14ac:dyDescent="0.25">
      <c r="A1855" s="6" t="str">
        <f ca="1">no.</f>
        <v/>
      </c>
      <c r="E1855" s="4" t="str">
        <f ca="1">position</f>
        <v/>
      </c>
      <c r="J1855" s="318"/>
      <c r="M1855" s="4"/>
      <c r="O1855" s="6"/>
      <c r="Q1855" s="20"/>
      <c r="R1855" s="5" t="str">
        <f ca="1">score</f>
        <v/>
      </c>
      <c r="S1855" s="7" t="str">
        <f ca="1">rescore_svc</f>
        <v/>
      </c>
      <c r="U1855" s="11" t="str">
        <f ca="1">price</f>
        <v/>
      </c>
      <c r="V1855" s="4"/>
      <c r="Y1855" s="388">
        <f ca="1">COUNTIFS(OFFSET($B$10, 0, 0, ROW()-9, 1), SERVICE[[#This Row],[Employee ID]], OFFSET($F$10, 0, 0, ROW()-9, 1), SERVICE[[#This Row],[Resources Role]])</f>
        <v>0</v>
      </c>
      <c r="Z1855" s="388">
        <f ca="1">COUNTIFS(OFFSET($F$10, 0, 0, ROW()-9, 1), SERVICE[[#This Row],[Resources Role]], OFFSET($H$10, 0, 0, ROW()-9, 1), SERVICE[[#This Row],[Booking]])</f>
        <v>0</v>
      </c>
    </row>
    <row r="1856" spans="1:26" x14ac:dyDescent="0.25">
      <c r="A1856" s="6" t="str">
        <f ca="1">no.</f>
        <v/>
      </c>
      <c r="E1856" s="4" t="str">
        <f ca="1">position</f>
        <v/>
      </c>
      <c r="J1856" s="318"/>
      <c r="M1856" s="4"/>
      <c r="O1856" s="6"/>
      <c r="Q1856" s="20"/>
      <c r="R1856" s="5" t="str">
        <f ca="1">score</f>
        <v/>
      </c>
      <c r="S1856" s="7" t="str">
        <f ca="1">rescore_svc</f>
        <v/>
      </c>
      <c r="U1856" s="11" t="str">
        <f ca="1">price</f>
        <v/>
      </c>
      <c r="V1856" s="4"/>
      <c r="Y1856" s="388">
        <f ca="1">COUNTIFS(OFFSET($B$10, 0, 0, ROW()-9, 1), SERVICE[[#This Row],[Employee ID]], OFFSET($F$10, 0, 0, ROW()-9, 1), SERVICE[[#This Row],[Resources Role]])</f>
        <v>0</v>
      </c>
      <c r="Z1856" s="388">
        <f ca="1">COUNTIFS(OFFSET($F$10, 0, 0, ROW()-9, 1), SERVICE[[#This Row],[Resources Role]], OFFSET($H$10, 0, 0, ROW()-9, 1), SERVICE[[#This Row],[Booking]])</f>
        <v>0</v>
      </c>
    </row>
    <row r="1857" spans="1:26" x14ac:dyDescent="0.25">
      <c r="A1857" s="6" t="str">
        <f ca="1">no.</f>
        <v/>
      </c>
      <c r="E1857" s="4" t="str">
        <f ca="1">position</f>
        <v/>
      </c>
      <c r="J1857" s="318"/>
      <c r="M1857" s="4"/>
      <c r="O1857" s="6"/>
      <c r="Q1857" s="20"/>
      <c r="R1857" s="5" t="str">
        <f ca="1">score</f>
        <v/>
      </c>
      <c r="S1857" s="7" t="str">
        <f ca="1">rescore_svc</f>
        <v/>
      </c>
      <c r="U1857" s="11" t="str">
        <f ca="1">price</f>
        <v/>
      </c>
      <c r="V1857" s="4"/>
      <c r="Y1857" s="388">
        <f ca="1">COUNTIFS(OFFSET($B$10, 0, 0, ROW()-9, 1), SERVICE[[#This Row],[Employee ID]], OFFSET($F$10, 0, 0, ROW()-9, 1), SERVICE[[#This Row],[Resources Role]])</f>
        <v>0</v>
      </c>
      <c r="Z1857" s="388">
        <f ca="1">COUNTIFS(OFFSET($F$10, 0, 0, ROW()-9, 1), SERVICE[[#This Row],[Resources Role]], OFFSET($H$10, 0, 0, ROW()-9, 1), SERVICE[[#This Row],[Booking]])</f>
        <v>0</v>
      </c>
    </row>
    <row r="1858" spans="1:26" x14ac:dyDescent="0.25">
      <c r="A1858" s="6" t="str">
        <f ca="1">no.</f>
        <v/>
      </c>
      <c r="E1858" s="4" t="str">
        <f ca="1">position</f>
        <v/>
      </c>
      <c r="J1858" s="318"/>
      <c r="M1858" s="4"/>
      <c r="O1858" s="6"/>
      <c r="Q1858" s="20"/>
      <c r="R1858" s="5" t="str">
        <f ca="1">score</f>
        <v/>
      </c>
      <c r="S1858" s="7" t="str">
        <f ca="1">rescore_svc</f>
        <v/>
      </c>
      <c r="U1858" s="11" t="str">
        <f ca="1">price</f>
        <v/>
      </c>
      <c r="V1858" s="4"/>
      <c r="Y1858" s="388">
        <f ca="1">COUNTIFS(OFFSET($B$10, 0, 0, ROW()-9, 1), SERVICE[[#This Row],[Employee ID]], OFFSET($F$10, 0, 0, ROW()-9, 1), SERVICE[[#This Row],[Resources Role]])</f>
        <v>0</v>
      </c>
      <c r="Z1858" s="388">
        <f ca="1">COUNTIFS(OFFSET($F$10, 0, 0, ROW()-9, 1), SERVICE[[#This Row],[Resources Role]], OFFSET($H$10, 0, 0, ROW()-9, 1), SERVICE[[#This Row],[Booking]])</f>
        <v>0</v>
      </c>
    </row>
    <row r="1859" spans="1:26" x14ac:dyDescent="0.25">
      <c r="A1859" s="6" t="str">
        <f ca="1">no.</f>
        <v/>
      </c>
      <c r="E1859" s="4" t="str">
        <f ca="1">position</f>
        <v/>
      </c>
      <c r="J1859" s="318"/>
      <c r="M1859" s="4"/>
      <c r="O1859" s="6"/>
      <c r="Q1859" s="20"/>
      <c r="R1859" s="5" t="str">
        <f ca="1">score</f>
        <v/>
      </c>
      <c r="S1859" s="7" t="str">
        <f ca="1">rescore_svc</f>
        <v/>
      </c>
      <c r="U1859" s="11" t="str">
        <f ca="1">price</f>
        <v/>
      </c>
      <c r="V1859" s="4"/>
      <c r="Y1859" s="388">
        <f ca="1">COUNTIFS(OFFSET($B$10, 0, 0, ROW()-9, 1), SERVICE[[#This Row],[Employee ID]], OFFSET($F$10, 0, 0, ROW()-9, 1), SERVICE[[#This Row],[Resources Role]])</f>
        <v>0</v>
      </c>
      <c r="Z1859" s="388">
        <f ca="1">COUNTIFS(OFFSET($F$10, 0, 0, ROW()-9, 1), SERVICE[[#This Row],[Resources Role]], OFFSET($H$10, 0, 0, ROW()-9, 1), SERVICE[[#This Row],[Booking]])</f>
        <v>0</v>
      </c>
    </row>
    <row r="1860" spans="1:26" x14ac:dyDescent="0.25">
      <c r="A1860" s="6" t="str">
        <f ca="1">no.</f>
        <v/>
      </c>
      <c r="E1860" s="4" t="str">
        <f ca="1">position</f>
        <v/>
      </c>
      <c r="J1860" s="318"/>
      <c r="M1860" s="4"/>
      <c r="O1860" s="6"/>
      <c r="Q1860" s="20"/>
      <c r="R1860" s="5" t="str">
        <f ca="1">score</f>
        <v/>
      </c>
      <c r="S1860" s="7" t="str">
        <f ca="1">rescore_svc</f>
        <v/>
      </c>
      <c r="U1860" s="11" t="str">
        <f ca="1">price</f>
        <v/>
      </c>
      <c r="V1860" s="4"/>
      <c r="Y1860" s="388">
        <f ca="1">COUNTIFS(OFFSET($B$10, 0, 0, ROW()-9, 1), SERVICE[[#This Row],[Employee ID]], OFFSET($F$10, 0, 0, ROW()-9, 1), SERVICE[[#This Row],[Resources Role]])</f>
        <v>0</v>
      </c>
      <c r="Z1860" s="388">
        <f ca="1">COUNTIFS(OFFSET($F$10, 0, 0, ROW()-9, 1), SERVICE[[#This Row],[Resources Role]], OFFSET($H$10, 0, 0, ROW()-9, 1), SERVICE[[#This Row],[Booking]])</f>
        <v>0</v>
      </c>
    </row>
    <row r="1861" spans="1:26" x14ac:dyDescent="0.25">
      <c r="A1861" s="6" t="str">
        <f ca="1">no.</f>
        <v/>
      </c>
      <c r="E1861" s="4" t="str">
        <f ca="1">position</f>
        <v/>
      </c>
      <c r="J1861" s="318"/>
      <c r="M1861" s="4"/>
      <c r="O1861" s="6"/>
      <c r="Q1861" s="20"/>
      <c r="R1861" s="5" t="str">
        <f ca="1">score</f>
        <v/>
      </c>
      <c r="S1861" s="7" t="str">
        <f ca="1">rescore_svc</f>
        <v/>
      </c>
      <c r="U1861" s="11" t="str">
        <f ca="1">price</f>
        <v/>
      </c>
      <c r="V1861" s="4"/>
      <c r="Y1861" s="388">
        <f ca="1">COUNTIFS(OFFSET($B$10, 0, 0, ROW()-9, 1), SERVICE[[#This Row],[Employee ID]], OFFSET($F$10, 0, 0, ROW()-9, 1), SERVICE[[#This Row],[Resources Role]])</f>
        <v>0</v>
      </c>
      <c r="Z1861" s="388">
        <f ca="1">COUNTIFS(OFFSET($F$10, 0, 0, ROW()-9, 1), SERVICE[[#This Row],[Resources Role]], OFFSET($H$10, 0, 0, ROW()-9, 1), SERVICE[[#This Row],[Booking]])</f>
        <v>0</v>
      </c>
    </row>
    <row r="1862" spans="1:26" x14ac:dyDescent="0.25">
      <c r="A1862" s="6" t="str">
        <f ca="1">no.</f>
        <v/>
      </c>
      <c r="E1862" s="4" t="str">
        <f ca="1">position</f>
        <v/>
      </c>
      <c r="J1862" s="318"/>
      <c r="M1862" s="4"/>
      <c r="O1862" s="6"/>
      <c r="Q1862" s="20"/>
      <c r="R1862" s="5" t="str">
        <f ca="1">score</f>
        <v/>
      </c>
      <c r="S1862" s="7" t="str">
        <f ca="1">rescore_svc</f>
        <v/>
      </c>
      <c r="U1862" s="11" t="str">
        <f ca="1">price</f>
        <v/>
      </c>
      <c r="V1862" s="4"/>
      <c r="Y1862" s="388">
        <f ca="1">COUNTIFS(OFFSET($B$10, 0, 0, ROW()-9, 1), SERVICE[[#This Row],[Employee ID]], OFFSET($F$10, 0, 0, ROW()-9, 1), SERVICE[[#This Row],[Resources Role]])</f>
        <v>0</v>
      </c>
      <c r="Z1862" s="388">
        <f ca="1">COUNTIFS(OFFSET($F$10, 0, 0, ROW()-9, 1), SERVICE[[#This Row],[Resources Role]], OFFSET($H$10, 0, 0, ROW()-9, 1), SERVICE[[#This Row],[Booking]])</f>
        <v>0</v>
      </c>
    </row>
    <row r="1863" spans="1:26" x14ac:dyDescent="0.25">
      <c r="A1863" s="6" t="str">
        <f ca="1">no.</f>
        <v/>
      </c>
      <c r="E1863" s="4" t="str">
        <f ca="1">position</f>
        <v/>
      </c>
      <c r="J1863" s="318"/>
      <c r="M1863" s="4"/>
      <c r="O1863" s="6"/>
      <c r="Q1863" s="20"/>
      <c r="R1863" s="5" t="str">
        <f ca="1">score</f>
        <v/>
      </c>
      <c r="S1863" s="7" t="str">
        <f ca="1">rescore_svc</f>
        <v/>
      </c>
      <c r="U1863" s="11" t="str">
        <f ca="1">price</f>
        <v/>
      </c>
      <c r="V1863" s="4"/>
      <c r="Y1863" s="388">
        <f ca="1">COUNTIFS(OFFSET($B$10, 0, 0, ROW()-9, 1), SERVICE[[#This Row],[Employee ID]], OFFSET($F$10, 0, 0, ROW()-9, 1), SERVICE[[#This Row],[Resources Role]])</f>
        <v>0</v>
      </c>
      <c r="Z1863" s="388">
        <f ca="1">COUNTIFS(OFFSET($F$10, 0, 0, ROW()-9, 1), SERVICE[[#This Row],[Resources Role]], OFFSET($H$10, 0, 0, ROW()-9, 1), SERVICE[[#This Row],[Booking]])</f>
        <v>0</v>
      </c>
    </row>
    <row r="1864" spans="1:26" x14ac:dyDescent="0.25">
      <c r="A1864" s="6" t="str">
        <f ca="1">no.</f>
        <v/>
      </c>
      <c r="E1864" s="4" t="str">
        <f ca="1">position</f>
        <v/>
      </c>
      <c r="J1864" s="318"/>
      <c r="M1864" s="4"/>
      <c r="O1864" s="6"/>
      <c r="Q1864" s="20"/>
      <c r="R1864" s="5" t="str">
        <f ca="1">score</f>
        <v/>
      </c>
      <c r="S1864" s="7" t="str">
        <f ca="1">rescore_svc</f>
        <v/>
      </c>
      <c r="U1864" s="11" t="str">
        <f ca="1">price</f>
        <v/>
      </c>
      <c r="V1864" s="4"/>
      <c r="Y1864" s="388">
        <f ca="1">COUNTIFS(OFFSET($B$10, 0, 0, ROW()-9, 1), SERVICE[[#This Row],[Employee ID]], OFFSET($F$10, 0, 0, ROW()-9, 1), SERVICE[[#This Row],[Resources Role]])</f>
        <v>0</v>
      </c>
      <c r="Z1864" s="388">
        <f ca="1">COUNTIFS(OFFSET($F$10, 0, 0, ROW()-9, 1), SERVICE[[#This Row],[Resources Role]], OFFSET($H$10, 0, 0, ROW()-9, 1), SERVICE[[#This Row],[Booking]])</f>
        <v>0</v>
      </c>
    </row>
    <row r="1865" spans="1:26" x14ac:dyDescent="0.25">
      <c r="A1865" s="6" t="str">
        <f ca="1">no.</f>
        <v/>
      </c>
      <c r="E1865" s="4" t="str">
        <f ca="1">position</f>
        <v/>
      </c>
      <c r="J1865" s="318"/>
      <c r="M1865" s="4"/>
      <c r="O1865" s="6"/>
      <c r="Q1865" s="20"/>
      <c r="R1865" s="5" t="str">
        <f ca="1">score</f>
        <v/>
      </c>
      <c r="S1865" s="7" t="str">
        <f ca="1">rescore_svc</f>
        <v/>
      </c>
      <c r="U1865" s="11" t="str">
        <f ca="1">price</f>
        <v/>
      </c>
      <c r="V1865" s="4"/>
      <c r="Y1865" s="388">
        <f ca="1">COUNTIFS(OFFSET($B$10, 0, 0, ROW()-9, 1), SERVICE[[#This Row],[Employee ID]], OFFSET($F$10, 0, 0, ROW()-9, 1), SERVICE[[#This Row],[Resources Role]])</f>
        <v>0</v>
      </c>
      <c r="Z1865" s="388">
        <f ca="1">COUNTIFS(OFFSET($F$10, 0, 0, ROW()-9, 1), SERVICE[[#This Row],[Resources Role]], OFFSET($H$10, 0, 0, ROW()-9, 1), SERVICE[[#This Row],[Booking]])</f>
        <v>0</v>
      </c>
    </row>
    <row r="1866" spans="1:26" x14ac:dyDescent="0.25">
      <c r="A1866" s="6" t="str">
        <f ca="1">no.</f>
        <v/>
      </c>
      <c r="E1866" s="4" t="str">
        <f ca="1">position</f>
        <v/>
      </c>
      <c r="J1866" s="318"/>
      <c r="M1866" s="4"/>
      <c r="O1866" s="6"/>
      <c r="Q1866" s="20"/>
      <c r="R1866" s="5" t="str">
        <f ca="1">score</f>
        <v/>
      </c>
      <c r="S1866" s="7" t="str">
        <f ca="1">rescore_svc</f>
        <v/>
      </c>
      <c r="U1866" s="11" t="str">
        <f ca="1">price</f>
        <v/>
      </c>
      <c r="V1866" s="4"/>
      <c r="Y1866" s="388">
        <f ca="1">COUNTIFS(OFFSET($B$10, 0, 0, ROW()-9, 1), SERVICE[[#This Row],[Employee ID]], OFFSET($F$10, 0, 0, ROW()-9, 1), SERVICE[[#This Row],[Resources Role]])</f>
        <v>0</v>
      </c>
      <c r="Z1866" s="388">
        <f ca="1">COUNTIFS(OFFSET($F$10, 0, 0, ROW()-9, 1), SERVICE[[#This Row],[Resources Role]], OFFSET($H$10, 0, 0, ROW()-9, 1), SERVICE[[#This Row],[Booking]])</f>
        <v>0</v>
      </c>
    </row>
    <row r="1867" spans="1:26" x14ac:dyDescent="0.25">
      <c r="A1867" s="6" t="str">
        <f ca="1">no.</f>
        <v/>
      </c>
      <c r="E1867" s="4" t="str">
        <f ca="1">position</f>
        <v/>
      </c>
      <c r="J1867" s="318"/>
      <c r="M1867" s="4"/>
      <c r="O1867" s="6"/>
      <c r="Q1867" s="20"/>
      <c r="R1867" s="5" t="str">
        <f ca="1">score</f>
        <v/>
      </c>
      <c r="S1867" s="7" t="str">
        <f ca="1">rescore_svc</f>
        <v/>
      </c>
      <c r="U1867" s="11" t="str">
        <f ca="1">price</f>
        <v/>
      </c>
      <c r="V1867" s="4"/>
      <c r="Y1867" s="388">
        <f ca="1">COUNTIFS(OFFSET($B$10, 0, 0, ROW()-9, 1), SERVICE[[#This Row],[Employee ID]], OFFSET($F$10, 0, 0, ROW()-9, 1), SERVICE[[#This Row],[Resources Role]])</f>
        <v>0</v>
      </c>
      <c r="Z1867" s="388">
        <f ca="1">COUNTIFS(OFFSET($F$10, 0, 0, ROW()-9, 1), SERVICE[[#This Row],[Resources Role]], OFFSET($H$10, 0, 0, ROW()-9, 1), SERVICE[[#This Row],[Booking]])</f>
        <v>0</v>
      </c>
    </row>
    <row r="1868" spans="1:26" x14ac:dyDescent="0.25">
      <c r="A1868" s="6" t="str">
        <f ca="1">no.</f>
        <v/>
      </c>
      <c r="E1868" s="4" t="str">
        <f ca="1">position</f>
        <v/>
      </c>
      <c r="J1868" s="318"/>
      <c r="M1868" s="4"/>
      <c r="O1868" s="6"/>
      <c r="Q1868" s="20"/>
      <c r="R1868" s="5" t="str">
        <f ca="1">score</f>
        <v/>
      </c>
      <c r="S1868" s="7" t="str">
        <f ca="1">rescore_svc</f>
        <v/>
      </c>
      <c r="U1868" s="11" t="str">
        <f ca="1">price</f>
        <v/>
      </c>
      <c r="V1868" s="4"/>
      <c r="Y1868" s="388">
        <f ca="1">COUNTIFS(OFFSET($B$10, 0, 0, ROW()-9, 1), SERVICE[[#This Row],[Employee ID]], OFFSET($F$10, 0, 0, ROW()-9, 1), SERVICE[[#This Row],[Resources Role]])</f>
        <v>0</v>
      </c>
      <c r="Z1868" s="388">
        <f ca="1">COUNTIFS(OFFSET($F$10, 0, 0, ROW()-9, 1), SERVICE[[#This Row],[Resources Role]], OFFSET($H$10, 0, 0, ROW()-9, 1), SERVICE[[#This Row],[Booking]])</f>
        <v>0</v>
      </c>
    </row>
    <row r="1869" spans="1:26" x14ac:dyDescent="0.25">
      <c r="A1869" s="6" t="str">
        <f ca="1">no.</f>
        <v/>
      </c>
      <c r="E1869" s="4" t="str">
        <f ca="1">position</f>
        <v/>
      </c>
      <c r="J1869" s="318"/>
      <c r="M1869" s="4"/>
      <c r="O1869" s="6"/>
      <c r="Q1869" s="20"/>
      <c r="R1869" s="5" t="str">
        <f ca="1">score</f>
        <v/>
      </c>
      <c r="S1869" s="7" t="str">
        <f ca="1">rescore_svc</f>
        <v/>
      </c>
      <c r="U1869" s="11" t="str">
        <f ca="1">price</f>
        <v/>
      </c>
      <c r="V1869" s="4"/>
      <c r="Y1869" s="388">
        <f ca="1">COUNTIFS(OFFSET($B$10, 0, 0, ROW()-9, 1), SERVICE[[#This Row],[Employee ID]], OFFSET($F$10, 0, 0, ROW()-9, 1), SERVICE[[#This Row],[Resources Role]])</f>
        <v>0</v>
      </c>
      <c r="Z1869" s="388">
        <f ca="1">COUNTIFS(OFFSET($F$10, 0, 0, ROW()-9, 1), SERVICE[[#This Row],[Resources Role]], OFFSET($H$10, 0, 0, ROW()-9, 1), SERVICE[[#This Row],[Booking]])</f>
        <v>0</v>
      </c>
    </row>
    <row r="1870" spans="1:26" x14ac:dyDescent="0.25">
      <c r="A1870" s="6" t="str">
        <f ca="1">no.</f>
        <v/>
      </c>
      <c r="E1870" s="4" t="str">
        <f ca="1">position</f>
        <v/>
      </c>
      <c r="J1870" s="318"/>
      <c r="M1870" s="4"/>
      <c r="O1870" s="6"/>
      <c r="Q1870" s="20"/>
      <c r="R1870" s="5" t="str">
        <f ca="1">score</f>
        <v/>
      </c>
      <c r="S1870" s="7" t="str">
        <f ca="1">rescore_svc</f>
        <v/>
      </c>
      <c r="U1870" s="11" t="str">
        <f ca="1">price</f>
        <v/>
      </c>
      <c r="V1870" s="4"/>
      <c r="Y1870" s="388">
        <f ca="1">COUNTIFS(OFFSET($B$10, 0, 0, ROW()-9, 1), SERVICE[[#This Row],[Employee ID]], OFFSET($F$10, 0, 0, ROW()-9, 1), SERVICE[[#This Row],[Resources Role]])</f>
        <v>0</v>
      </c>
      <c r="Z1870" s="388">
        <f ca="1">COUNTIFS(OFFSET($F$10, 0, 0, ROW()-9, 1), SERVICE[[#This Row],[Resources Role]], OFFSET($H$10, 0, 0, ROW()-9, 1), SERVICE[[#This Row],[Booking]])</f>
        <v>0</v>
      </c>
    </row>
    <row r="1871" spans="1:26" x14ac:dyDescent="0.25">
      <c r="A1871" s="6" t="str">
        <f ca="1">no.</f>
        <v/>
      </c>
      <c r="E1871" s="4" t="str">
        <f ca="1">position</f>
        <v/>
      </c>
      <c r="J1871" s="318"/>
      <c r="M1871" s="4"/>
      <c r="O1871" s="6"/>
      <c r="Q1871" s="20"/>
      <c r="R1871" s="5" t="str">
        <f ca="1">score</f>
        <v/>
      </c>
      <c r="S1871" s="7" t="str">
        <f ca="1">rescore_svc</f>
        <v/>
      </c>
      <c r="U1871" s="11" t="str">
        <f ca="1">price</f>
        <v/>
      </c>
      <c r="V1871" s="4"/>
      <c r="Y1871" s="388">
        <f ca="1">COUNTIFS(OFFSET($B$10, 0, 0, ROW()-9, 1), SERVICE[[#This Row],[Employee ID]], OFFSET($F$10, 0, 0, ROW()-9, 1), SERVICE[[#This Row],[Resources Role]])</f>
        <v>0</v>
      </c>
      <c r="Z1871" s="388">
        <f ca="1">COUNTIFS(OFFSET($F$10, 0, 0, ROW()-9, 1), SERVICE[[#This Row],[Resources Role]], OFFSET($H$10, 0, 0, ROW()-9, 1), SERVICE[[#This Row],[Booking]])</f>
        <v>0</v>
      </c>
    </row>
    <row r="1872" spans="1:26" x14ac:dyDescent="0.25">
      <c r="A1872" s="6" t="str">
        <f ca="1">no.</f>
        <v/>
      </c>
      <c r="E1872" s="4" t="str">
        <f ca="1">position</f>
        <v/>
      </c>
      <c r="J1872" s="318"/>
      <c r="M1872" s="4"/>
      <c r="O1872" s="6"/>
      <c r="Q1872" s="20"/>
      <c r="R1872" s="5" t="str">
        <f ca="1">score</f>
        <v/>
      </c>
      <c r="S1872" s="7" t="str">
        <f ca="1">rescore_svc</f>
        <v/>
      </c>
      <c r="U1872" s="11" t="str">
        <f ca="1">price</f>
        <v/>
      </c>
      <c r="V1872" s="4"/>
      <c r="Y1872" s="388">
        <f ca="1">COUNTIFS(OFFSET($B$10, 0, 0, ROW()-9, 1), SERVICE[[#This Row],[Employee ID]], OFFSET($F$10, 0, 0, ROW()-9, 1), SERVICE[[#This Row],[Resources Role]])</f>
        <v>0</v>
      </c>
      <c r="Z1872" s="388">
        <f ca="1">COUNTIFS(OFFSET($F$10, 0, 0, ROW()-9, 1), SERVICE[[#This Row],[Resources Role]], OFFSET($H$10, 0, 0, ROW()-9, 1), SERVICE[[#This Row],[Booking]])</f>
        <v>0</v>
      </c>
    </row>
    <row r="1873" spans="1:26" x14ac:dyDescent="0.25">
      <c r="A1873" s="6" t="str">
        <f ca="1">no.</f>
        <v/>
      </c>
      <c r="E1873" s="4" t="str">
        <f ca="1">position</f>
        <v/>
      </c>
      <c r="J1873" s="318"/>
      <c r="M1873" s="4"/>
      <c r="O1873" s="6"/>
      <c r="Q1873" s="20"/>
      <c r="R1873" s="5" t="str">
        <f ca="1">score</f>
        <v/>
      </c>
      <c r="S1873" s="7" t="str">
        <f ca="1">rescore_svc</f>
        <v/>
      </c>
      <c r="U1873" s="11" t="str">
        <f ca="1">price</f>
        <v/>
      </c>
      <c r="V1873" s="4"/>
      <c r="Y1873" s="388">
        <f ca="1">COUNTIFS(OFFSET($B$10, 0, 0, ROW()-9, 1), SERVICE[[#This Row],[Employee ID]], OFFSET($F$10, 0, 0, ROW()-9, 1), SERVICE[[#This Row],[Resources Role]])</f>
        <v>0</v>
      </c>
      <c r="Z1873" s="388">
        <f ca="1">COUNTIFS(OFFSET($F$10, 0, 0, ROW()-9, 1), SERVICE[[#This Row],[Resources Role]], OFFSET($H$10, 0, 0, ROW()-9, 1), SERVICE[[#This Row],[Booking]])</f>
        <v>0</v>
      </c>
    </row>
    <row r="1874" spans="1:26" x14ac:dyDescent="0.25">
      <c r="A1874" s="6" t="str">
        <f ca="1">no.</f>
        <v/>
      </c>
      <c r="E1874" s="4" t="str">
        <f ca="1">position</f>
        <v/>
      </c>
      <c r="J1874" s="318"/>
      <c r="M1874" s="4"/>
      <c r="O1874" s="6"/>
      <c r="Q1874" s="20"/>
      <c r="R1874" s="5" t="str">
        <f ca="1">score</f>
        <v/>
      </c>
      <c r="S1874" s="7" t="str">
        <f ca="1">rescore_svc</f>
        <v/>
      </c>
      <c r="U1874" s="11" t="str">
        <f ca="1">price</f>
        <v/>
      </c>
      <c r="V1874" s="4"/>
      <c r="Y1874" s="388">
        <f ca="1">COUNTIFS(OFFSET($B$10, 0, 0, ROW()-9, 1), SERVICE[[#This Row],[Employee ID]], OFFSET($F$10, 0, 0, ROW()-9, 1), SERVICE[[#This Row],[Resources Role]])</f>
        <v>0</v>
      </c>
      <c r="Z1874" s="388">
        <f ca="1">COUNTIFS(OFFSET($F$10, 0, 0, ROW()-9, 1), SERVICE[[#This Row],[Resources Role]], OFFSET($H$10, 0, 0, ROW()-9, 1), SERVICE[[#This Row],[Booking]])</f>
        <v>0</v>
      </c>
    </row>
    <row r="1875" spans="1:26" x14ac:dyDescent="0.25">
      <c r="A1875" s="6" t="str">
        <f ca="1">no.</f>
        <v/>
      </c>
      <c r="E1875" s="4" t="str">
        <f ca="1">position</f>
        <v/>
      </c>
      <c r="J1875" s="318"/>
      <c r="M1875" s="4"/>
      <c r="O1875" s="6"/>
      <c r="Q1875" s="20"/>
      <c r="R1875" s="5" t="str">
        <f ca="1">score</f>
        <v/>
      </c>
      <c r="S1875" s="7" t="str">
        <f ca="1">rescore_svc</f>
        <v/>
      </c>
      <c r="U1875" s="11" t="str">
        <f ca="1">price</f>
        <v/>
      </c>
      <c r="V1875" s="4"/>
      <c r="Y1875" s="388">
        <f ca="1">COUNTIFS(OFFSET($B$10, 0, 0, ROW()-9, 1), SERVICE[[#This Row],[Employee ID]], OFFSET($F$10, 0, 0, ROW()-9, 1), SERVICE[[#This Row],[Resources Role]])</f>
        <v>0</v>
      </c>
      <c r="Z1875" s="388">
        <f ca="1">COUNTIFS(OFFSET($F$10, 0, 0, ROW()-9, 1), SERVICE[[#This Row],[Resources Role]], OFFSET($H$10, 0, 0, ROW()-9, 1), SERVICE[[#This Row],[Booking]])</f>
        <v>0</v>
      </c>
    </row>
    <row r="1876" spans="1:26" x14ac:dyDescent="0.25">
      <c r="A1876" s="6" t="str">
        <f ca="1">no.</f>
        <v/>
      </c>
      <c r="E1876" s="4" t="str">
        <f ca="1">position</f>
        <v/>
      </c>
      <c r="J1876" s="318"/>
      <c r="M1876" s="4"/>
      <c r="O1876" s="6"/>
      <c r="Q1876" s="20"/>
      <c r="R1876" s="5" t="str">
        <f ca="1">score</f>
        <v/>
      </c>
      <c r="S1876" s="7" t="str">
        <f ca="1">rescore_svc</f>
        <v/>
      </c>
      <c r="U1876" s="11" t="str">
        <f ca="1">price</f>
        <v/>
      </c>
      <c r="V1876" s="4"/>
      <c r="Y1876" s="388">
        <f ca="1">COUNTIFS(OFFSET($B$10, 0, 0, ROW()-9, 1), SERVICE[[#This Row],[Employee ID]], OFFSET($F$10, 0, 0, ROW()-9, 1), SERVICE[[#This Row],[Resources Role]])</f>
        <v>0</v>
      </c>
      <c r="Z1876" s="388">
        <f ca="1">COUNTIFS(OFFSET($F$10, 0, 0, ROW()-9, 1), SERVICE[[#This Row],[Resources Role]], OFFSET($H$10, 0, 0, ROW()-9, 1), SERVICE[[#This Row],[Booking]])</f>
        <v>0</v>
      </c>
    </row>
    <row r="1877" spans="1:26" x14ac:dyDescent="0.25">
      <c r="A1877" s="6" t="str">
        <f ca="1">no.</f>
        <v/>
      </c>
      <c r="E1877" s="4" t="str">
        <f ca="1">position</f>
        <v/>
      </c>
      <c r="J1877" s="318"/>
      <c r="M1877" s="4"/>
      <c r="O1877" s="6"/>
      <c r="Q1877" s="20"/>
      <c r="R1877" s="5" t="str">
        <f ca="1">score</f>
        <v/>
      </c>
      <c r="S1877" s="7" t="str">
        <f ca="1">rescore_svc</f>
        <v/>
      </c>
      <c r="U1877" s="11" t="str">
        <f ca="1">price</f>
        <v/>
      </c>
      <c r="V1877" s="4"/>
      <c r="Y1877" s="388">
        <f ca="1">COUNTIFS(OFFSET($B$10, 0, 0, ROW()-9, 1), SERVICE[[#This Row],[Employee ID]], OFFSET($F$10, 0, 0, ROW()-9, 1), SERVICE[[#This Row],[Resources Role]])</f>
        <v>0</v>
      </c>
      <c r="Z1877" s="388">
        <f ca="1">COUNTIFS(OFFSET($F$10, 0, 0, ROW()-9, 1), SERVICE[[#This Row],[Resources Role]], OFFSET($H$10, 0, 0, ROW()-9, 1), SERVICE[[#This Row],[Booking]])</f>
        <v>0</v>
      </c>
    </row>
    <row r="1878" spans="1:26" x14ac:dyDescent="0.25">
      <c r="A1878" s="6" t="str">
        <f ca="1">no.</f>
        <v/>
      </c>
      <c r="E1878" s="4" t="str">
        <f ca="1">position</f>
        <v/>
      </c>
      <c r="J1878" s="318"/>
      <c r="M1878" s="4"/>
      <c r="O1878" s="6"/>
      <c r="Q1878" s="20"/>
      <c r="R1878" s="5" t="str">
        <f ca="1">score</f>
        <v/>
      </c>
      <c r="S1878" s="7" t="str">
        <f ca="1">rescore_svc</f>
        <v/>
      </c>
      <c r="U1878" s="11" t="str">
        <f ca="1">price</f>
        <v/>
      </c>
      <c r="V1878" s="4"/>
      <c r="Y1878" s="388">
        <f ca="1">COUNTIFS(OFFSET($B$10, 0, 0, ROW()-9, 1), SERVICE[[#This Row],[Employee ID]], OFFSET($F$10, 0, 0, ROW()-9, 1), SERVICE[[#This Row],[Resources Role]])</f>
        <v>0</v>
      </c>
      <c r="Z1878" s="388">
        <f ca="1">COUNTIFS(OFFSET($F$10, 0, 0, ROW()-9, 1), SERVICE[[#This Row],[Resources Role]], OFFSET($H$10, 0, 0, ROW()-9, 1), SERVICE[[#This Row],[Booking]])</f>
        <v>0</v>
      </c>
    </row>
    <row r="1879" spans="1:26" x14ac:dyDescent="0.25">
      <c r="A1879" s="6" t="str">
        <f ca="1">no.</f>
        <v/>
      </c>
      <c r="E1879" s="4" t="str">
        <f ca="1">position</f>
        <v/>
      </c>
      <c r="J1879" s="318"/>
      <c r="M1879" s="4"/>
      <c r="O1879" s="6"/>
      <c r="Q1879" s="20"/>
      <c r="R1879" s="5" t="str">
        <f ca="1">score</f>
        <v/>
      </c>
      <c r="S1879" s="7" t="str">
        <f ca="1">rescore_svc</f>
        <v/>
      </c>
      <c r="U1879" s="11" t="str">
        <f ca="1">price</f>
        <v/>
      </c>
      <c r="V1879" s="4"/>
      <c r="Y1879" s="388">
        <f ca="1">COUNTIFS(OFFSET($B$10, 0, 0, ROW()-9, 1), SERVICE[[#This Row],[Employee ID]], OFFSET($F$10, 0, 0, ROW()-9, 1), SERVICE[[#This Row],[Resources Role]])</f>
        <v>0</v>
      </c>
      <c r="Z1879" s="388">
        <f ca="1">COUNTIFS(OFFSET($F$10, 0, 0, ROW()-9, 1), SERVICE[[#This Row],[Resources Role]], OFFSET($H$10, 0, 0, ROW()-9, 1), SERVICE[[#This Row],[Booking]])</f>
        <v>0</v>
      </c>
    </row>
    <row r="1880" spans="1:26" x14ac:dyDescent="0.25">
      <c r="A1880" s="6" t="str">
        <f ca="1">no.</f>
        <v/>
      </c>
      <c r="E1880" s="4" t="str">
        <f ca="1">position</f>
        <v/>
      </c>
      <c r="J1880" s="318"/>
      <c r="M1880" s="4"/>
      <c r="O1880" s="6"/>
      <c r="Q1880" s="20"/>
      <c r="R1880" s="5" t="str">
        <f ca="1">score</f>
        <v/>
      </c>
      <c r="S1880" s="7" t="str">
        <f ca="1">rescore_svc</f>
        <v/>
      </c>
      <c r="U1880" s="11" t="str">
        <f ca="1">price</f>
        <v/>
      </c>
      <c r="V1880" s="4"/>
      <c r="Y1880" s="388">
        <f ca="1">COUNTIFS(OFFSET($B$10, 0, 0, ROW()-9, 1), SERVICE[[#This Row],[Employee ID]], OFFSET($F$10, 0, 0, ROW()-9, 1), SERVICE[[#This Row],[Resources Role]])</f>
        <v>0</v>
      </c>
      <c r="Z1880" s="388">
        <f ca="1">COUNTIFS(OFFSET($F$10, 0, 0, ROW()-9, 1), SERVICE[[#This Row],[Resources Role]], OFFSET($H$10, 0, 0, ROW()-9, 1), SERVICE[[#This Row],[Booking]])</f>
        <v>0</v>
      </c>
    </row>
    <row r="1881" spans="1:26" x14ac:dyDescent="0.25">
      <c r="A1881" s="6" t="str">
        <f ca="1">no.</f>
        <v/>
      </c>
      <c r="E1881" s="4" t="str">
        <f ca="1">position</f>
        <v/>
      </c>
      <c r="J1881" s="318"/>
      <c r="M1881" s="4"/>
      <c r="O1881" s="6"/>
      <c r="Q1881" s="20"/>
      <c r="R1881" s="5" t="str">
        <f ca="1">score</f>
        <v/>
      </c>
      <c r="S1881" s="7" t="str">
        <f ca="1">rescore_svc</f>
        <v/>
      </c>
      <c r="U1881" s="11" t="str">
        <f ca="1">price</f>
        <v/>
      </c>
      <c r="V1881" s="4"/>
      <c r="Y1881" s="388">
        <f ca="1">COUNTIFS(OFFSET($B$10, 0, 0, ROW()-9, 1), SERVICE[[#This Row],[Employee ID]], OFFSET($F$10, 0, 0, ROW()-9, 1), SERVICE[[#This Row],[Resources Role]])</f>
        <v>0</v>
      </c>
      <c r="Z1881" s="388">
        <f ca="1">COUNTIFS(OFFSET($F$10, 0, 0, ROW()-9, 1), SERVICE[[#This Row],[Resources Role]], OFFSET($H$10, 0, 0, ROW()-9, 1), SERVICE[[#This Row],[Booking]])</f>
        <v>0</v>
      </c>
    </row>
    <row r="1882" spans="1:26" x14ac:dyDescent="0.25">
      <c r="A1882" s="6" t="str">
        <f ca="1">no.</f>
        <v/>
      </c>
      <c r="E1882" s="4" t="str">
        <f ca="1">position</f>
        <v/>
      </c>
      <c r="J1882" s="318"/>
      <c r="M1882" s="4"/>
      <c r="O1882" s="6"/>
      <c r="Q1882" s="20"/>
      <c r="R1882" s="5" t="str">
        <f ca="1">score</f>
        <v/>
      </c>
      <c r="S1882" s="7" t="str">
        <f ca="1">rescore_svc</f>
        <v/>
      </c>
      <c r="U1882" s="11" t="str">
        <f ca="1">price</f>
        <v/>
      </c>
      <c r="V1882" s="4"/>
      <c r="Y1882" s="388">
        <f ca="1">COUNTIFS(OFFSET($B$10, 0, 0, ROW()-9, 1), SERVICE[[#This Row],[Employee ID]], OFFSET($F$10, 0, 0, ROW()-9, 1), SERVICE[[#This Row],[Resources Role]])</f>
        <v>0</v>
      </c>
      <c r="Z1882" s="388">
        <f ca="1">COUNTIFS(OFFSET($F$10, 0, 0, ROW()-9, 1), SERVICE[[#This Row],[Resources Role]], OFFSET($H$10, 0, 0, ROW()-9, 1), SERVICE[[#This Row],[Booking]])</f>
        <v>0</v>
      </c>
    </row>
    <row r="1883" spans="1:26" x14ac:dyDescent="0.25">
      <c r="A1883" s="6" t="str">
        <f ca="1">no.</f>
        <v/>
      </c>
      <c r="E1883" s="4" t="str">
        <f ca="1">position</f>
        <v/>
      </c>
      <c r="J1883" s="318"/>
      <c r="M1883" s="4"/>
      <c r="O1883" s="6"/>
      <c r="Q1883" s="20"/>
      <c r="R1883" s="5" t="str">
        <f ca="1">score</f>
        <v/>
      </c>
      <c r="S1883" s="7" t="str">
        <f ca="1">rescore_svc</f>
        <v/>
      </c>
      <c r="U1883" s="11" t="str">
        <f ca="1">price</f>
        <v/>
      </c>
      <c r="V1883" s="4"/>
      <c r="Y1883" s="388">
        <f ca="1">COUNTIFS(OFFSET($B$10, 0, 0, ROW()-9, 1), SERVICE[[#This Row],[Employee ID]], OFFSET($F$10, 0, 0, ROW()-9, 1), SERVICE[[#This Row],[Resources Role]])</f>
        <v>0</v>
      </c>
      <c r="Z1883" s="388">
        <f ca="1">COUNTIFS(OFFSET($F$10, 0, 0, ROW()-9, 1), SERVICE[[#This Row],[Resources Role]], OFFSET($H$10, 0, 0, ROW()-9, 1), SERVICE[[#This Row],[Booking]])</f>
        <v>0</v>
      </c>
    </row>
    <row r="1884" spans="1:26" x14ac:dyDescent="0.25">
      <c r="A1884" s="6" t="str">
        <f ca="1">no.</f>
        <v/>
      </c>
      <c r="E1884" s="4" t="str">
        <f ca="1">position</f>
        <v/>
      </c>
      <c r="J1884" s="318"/>
      <c r="M1884" s="4"/>
      <c r="O1884" s="6"/>
      <c r="Q1884" s="20"/>
      <c r="R1884" s="5" t="str">
        <f ca="1">score</f>
        <v/>
      </c>
      <c r="S1884" s="7" t="str">
        <f ca="1">rescore_svc</f>
        <v/>
      </c>
      <c r="U1884" s="11" t="str">
        <f ca="1">price</f>
        <v/>
      </c>
      <c r="V1884" s="4"/>
      <c r="Y1884" s="388">
        <f ca="1">COUNTIFS(OFFSET($B$10, 0, 0, ROW()-9, 1), SERVICE[[#This Row],[Employee ID]], OFFSET($F$10, 0, 0, ROW()-9, 1), SERVICE[[#This Row],[Resources Role]])</f>
        <v>0</v>
      </c>
      <c r="Z1884" s="388">
        <f ca="1">COUNTIFS(OFFSET($F$10, 0, 0, ROW()-9, 1), SERVICE[[#This Row],[Resources Role]], OFFSET($H$10, 0, 0, ROW()-9, 1), SERVICE[[#This Row],[Booking]])</f>
        <v>0</v>
      </c>
    </row>
    <row r="1885" spans="1:26" x14ac:dyDescent="0.25">
      <c r="A1885" s="6" t="str">
        <f ca="1">no.</f>
        <v/>
      </c>
      <c r="E1885" s="4" t="str">
        <f ca="1">position</f>
        <v/>
      </c>
      <c r="J1885" s="318"/>
      <c r="M1885" s="4"/>
      <c r="O1885" s="6"/>
      <c r="Q1885" s="20"/>
      <c r="R1885" s="5" t="str">
        <f ca="1">score</f>
        <v/>
      </c>
      <c r="S1885" s="7" t="str">
        <f ca="1">rescore_svc</f>
        <v/>
      </c>
      <c r="U1885" s="11" t="str">
        <f ca="1">price</f>
        <v/>
      </c>
      <c r="V1885" s="4"/>
      <c r="Y1885" s="388">
        <f ca="1">COUNTIFS(OFFSET($B$10, 0, 0, ROW()-9, 1), SERVICE[[#This Row],[Employee ID]], OFFSET($F$10, 0, 0, ROW()-9, 1), SERVICE[[#This Row],[Resources Role]])</f>
        <v>0</v>
      </c>
      <c r="Z1885" s="388">
        <f ca="1">COUNTIFS(OFFSET($F$10, 0, 0, ROW()-9, 1), SERVICE[[#This Row],[Resources Role]], OFFSET($H$10, 0, 0, ROW()-9, 1), SERVICE[[#This Row],[Booking]])</f>
        <v>0</v>
      </c>
    </row>
    <row r="1886" spans="1:26" x14ac:dyDescent="0.25">
      <c r="A1886" s="6" t="str">
        <f ca="1">no.</f>
        <v/>
      </c>
      <c r="E1886" s="4" t="str">
        <f ca="1">position</f>
        <v/>
      </c>
      <c r="J1886" s="318"/>
      <c r="M1886" s="4"/>
      <c r="O1886" s="6"/>
      <c r="Q1886" s="20"/>
      <c r="R1886" s="5" t="str">
        <f ca="1">score</f>
        <v/>
      </c>
      <c r="S1886" s="7" t="str">
        <f ca="1">rescore_svc</f>
        <v/>
      </c>
      <c r="U1886" s="11" t="str">
        <f ca="1">price</f>
        <v/>
      </c>
      <c r="V1886" s="4"/>
      <c r="Y1886" s="388">
        <f ca="1">COUNTIFS(OFFSET($B$10, 0, 0, ROW()-9, 1), SERVICE[[#This Row],[Employee ID]], OFFSET($F$10, 0, 0, ROW()-9, 1), SERVICE[[#This Row],[Resources Role]])</f>
        <v>0</v>
      </c>
      <c r="Z1886" s="388">
        <f ca="1">COUNTIFS(OFFSET($F$10, 0, 0, ROW()-9, 1), SERVICE[[#This Row],[Resources Role]], OFFSET($H$10, 0, 0, ROW()-9, 1), SERVICE[[#This Row],[Booking]])</f>
        <v>0</v>
      </c>
    </row>
    <row r="1887" spans="1:26" x14ac:dyDescent="0.25">
      <c r="A1887" s="6" t="str">
        <f ca="1">no.</f>
        <v/>
      </c>
      <c r="E1887" s="4" t="str">
        <f ca="1">position</f>
        <v/>
      </c>
      <c r="J1887" s="318"/>
      <c r="M1887" s="4"/>
      <c r="O1887" s="6"/>
      <c r="Q1887" s="20"/>
      <c r="R1887" s="5" t="str">
        <f ca="1">score</f>
        <v/>
      </c>
      <c r="S1887" s="7" t="str">
        <f ca="1">rescore_svc</f>
        <v/>
      </c>
      <c r="U1887" s="11" t="str">
        <f ca="1">price</f>
        <v/>
      </c>
      <c r="V1887" s="4"/>
      <c r="Y1887" s="388">
        <f ca="1">COUNTIFS(OFFSET($B$10, 0, 0, ROW()-9, 1), SERVICE[[#This Row],[Employee ID]], OFFSET($F$10, 0, 0, ROW()-9, 1), SERVICE[[#This Row],[Resources Role]])</f>
        <v>0</v>
      </c>
      <c r="Z1887" s="388">
        <f ca="1">COUNTIFS(OFFSET($F$10, 0, 0, ROW()-9, 1), SERVICE[[#This Row],[Resources Role]], OFFSET($H$10, 0, 0, ROW()-9, 1), SERVICE[[#This Row],[Booking]])</f>
        <v>0</v>
      </c>
    </row>
    <row r="1888" spans="1:26" x14ac:dyDescent="0.25">
      <c r="A1888" s="6" t="str">
        <f ca="1">no.</f>
        <v/>
      </c>
      <c r="E1888" s="4" t="str">
        <f ca="1">position</f>
        <v/>
      </c>
      <c r="J1888" s="318"/>
      <c r="M1888" s="4"/>
      <c r="O1888" s="6"/>
      <c r="Q1888" s="20"/>
      <c r="R1888" s="5" t="str">
        <f ca="1">score</f>
        <v/>
      </c>
      <c r="S1888" s="7" t="str">
        <f ca="1">rescore_svc</f>
        <v/>
      </c>
      <c r="U1888" s="11" t="str">
        <f ca="1">price</f>
        <v/>
      </c>
      <c r="V1888" s="4"/>
      <c r="Y1888" s="388">
        <f ca="1">COUNTIFS(OFFSET($B$10, 0, 0, ROW()-9, 1), SERVICE[[#This Row],[Employee ID]], OFFSET($F$10, 0, 0, ROW()-9, 1), SERVICE[[#This Row],[Resources Role]])</f>
        <v>0</v>
      </c>
      <c r="Z1888" s="388">
        <f ca="1">COUNTIFS(OFFSET($F$10, 0, 0, ROW()-9, 1), SERVICE[[#This Row],[Resources Role]], OFFSET($H$10, 0, 0, ROW()-9, 1), SERVICE[[#This Row],[Booking]])</f>
        <v>0</v>
      </c>
    </row>
    <row r="1889" spans="1:26" x14ac:dyDescent="0.25">
      <c r="A1889" s="6" t="str">
        <f ca="1">no.</f>
        <v/>
      </c>
      <c r="E1889" s="4" t="str">
        <f ca="1">position</f>
        <v/>
      </c>
      <c r="J1889" s="318"/>
      <c r="M1889" s="4"/>
      <c r="O1889" s="6"/>
      <c r="Q1889" s="20"/>
      <c r="R1889" s="5" t="str">
        <f ca="1">score</f>
        <v/>
      </c>
      <c r="S1889" s="7" t="str">
        <f ca="1">rescore_svc</f>
        <v/>
      </c>
      <c r="U1889" s="11" t="str">
        <f ca="1">price</f>
        <v/>
      </c>
      <c r="V1889" s="4"/>
      <c r="Y1889" s="388">
        <f ca="1">COUNTIFS(OFFSET($B$10, 0, 0, ROW()-9, 1), SERVICE[[#This Row],[Employee ID]], OFFSET($F$10, 0, 0, ROW()-9, 1), SERVICE[[#This Row],[Resources Role]])</f>
        <v>0</v>
      </c>
      <c r="Z1889" s="388">
        <f ca="1">COUNTIFS(OFFSET($F$10, 0, 0, ROW()-9, 1), SERVICE[[#This Row],[Resources Role]], OFFSET($H$10, 0, 0, ROW()-9, 1), SERVICE[[#This Row],[Booking]])</f>
        <v>0</v>
      </c>
    </row>
    <row r="1890" spans="1:26" x14ac:dyDescent="0.25">
      <c r="A1890" s="6" t="str">
        <f ca="1">no.</f>
        <v/>
      </c>
      <c r="E1890" s="4" t="str">
        <f ca="1">position</f>
        <v/>
      </c>
      <c r="J1890" s="318"/>
      <c r="M1890" s="4"/>
      <c r="O1890" s="6"/>
      <c r="Q1890" s="20"/>
      <c r="R1890" s="5" t="str">
        <f ca="1">score</f>
        <v/>
      </c>
      <c r="S1890" s="7" t="str">
        <f ca="1">rescore_svc</f>
        <v/>
      </c>
      <c r="U1890" s="11" t="str">
        <f ca="1">price</f>
        <v/>
      </c>
      <c r="V1890" s="4"/>
      <c r="Y1890" s="388">
        <f ca="1">COUNTIFS(OFFSET($B$10, 0, 0, ROW()-9, 1), SERVICE[[#This Row],[Employee ID]], OFFSET($F$10, 0, 0, ROW()-9, 1), SERVICE[[#This Row],[Resources Role]])</f>
        <v>0</v>
      </c>
      <c r="Z1890" s="388">
        <f ca="1">COUNTIFS(OFFSET($F$10, 0, 0, ROW()-9, 1), SERVICE[[#This Row],[Resources Role]], OFFSET($H$10, 0, 0, ROW()-9, 1), SERVICE[[#This Row],[Booking]])</f>
        <v>0</v>
      </c>
    </row>
    <row r="1891" spans="1:26" x14ac:dyDescent="0.25">
      <c r="A1891" s="6" t="str">
        <f ca="1">no.</f>
        <v/>
      </c>
      <c r="E1891" s="4" t="str">
        <f ca="1">position</f>
        <v/>
      </c>
      <c r="J1891" s="318"/>
      <c r="M1891" s="4"/>
      <c r="O1891" s="6"/>
      <c r="Q1891" s="20"/>
      <c r="R1891" s="5" t="str">
        <f ca="1">score</f>
        <v/>
      </c>
      <c r="S1891" s="7" t="str">
        <f ca="1">rescore_svc</f>
        <v/>
      </c>
      <c r="U1891" s="11" t="str">
        <f ca="1">price</f>
        <v/>
      </c>
      <c r="V1891" s="4"/>
      <c r="Y1891" s="388">
        <f ca="1">COUNTIFS(OFFSET($B$10, 0, 0, ROW()-9, 1), SERVICE[[#This Row],[Employee ID]], OFFSET($F$10, 0, 0, ROW()-9, 1), SERVICE[[#This Row],[Resources Role]])</f>
        <v>0</v>
      </c>
      <c r="Z1891" s="388">
        <f ca="1">COUNTIFS(OFFSET($F$10, 0, 0, ROW()-9, 1), SERVICE[[#This Row],[Resources Role]], OFFSET($H$10, 0, 0, ROW()-9, 1), SERVICE[[#This Row],[Booking]])</f>
        <v>0</v>
      </c>
    </row>
    <row r="1892" spans="1:26" x14ac:dyDescent="0.25">
      <c r="A1892" s="6" t="str">
        <f ca="1">no.</f>
        <v/>
      </c>
      <c r="E1892" s="4" t="str">
        <f ca="1">position</f>
        <v/>
      </c>
      <c r="J1892" s="318"/>
      <c r="M1892" s="4"/>
      <c r="O1892" s="6"/>
      <c r="Q1892" s="20"/>
      <c r="R1892" s="5" t="str">
        <f ca="1">score</f>
        <v/>
      </c>
      <c r="S1892" s="7" t="str">
        <f ca="1">rescore_svc</f>
        <v/>
      </c>
      <c r="U1892" s="11" t="str">
        <f ca="1">price</f>
        <v/>
      </c>
      <c r="V1892" s="4"/>
      <c r="Y1892" s="388">
        <f ca="1">COUNTIFS(OFFSET($B$10, 0, 0, ROW()-9, 1), SERVICE[[#This Row],[Employee ID]], OFFSET($F$10, 0, 0, ROW()-9, 1), SERVICE[[#This Row],[Resources Role]])</f>
        <v>0</v>
      </c>
      <c r="Z1892" s="388">
        <f ca="1">COUNTIFS(OFFSET($F$10, 0, 0, ROW()-9, 1), SERVICE[[#This Row],[Resources Role]], OFFSET($H$10, 0, 0, ROW()-9, 1), SERVICE[[#This Row],[Booking]])</f>
        <v>0</v>
      </c>
    </row>
    <row r="1893" spans="1:26" x14ac:dyDescent="0.25">
      <c r="A1893" s="6" t="str">
        <f ca="1">no.</f>
        <v/>
      </c>
      <c r="E1893" s="4" t="str">
        <f ca="1">position</f>
        <v/>
      </c>
      <c r="J1893" s="318"/>
      <c r="M1893" s="4"/>
      <c r="O1893" s="6"/>
      <c r="Q1893" s="20"/>
      <c r="R1893" s="5" t="str">
        <f ca="1">score</f>
        <v/>
      </c>
      <c r="S1893" s="7" t="str">
        <f ca="1">rescore_svc</f>
        <v/>
      </c>
      <c r="U1893" s="11" t="str">
        <f ca="1">price</f>
        <v/>
      </c>
      <c r="V1893" s="4"/>
      <c r="Y1893" s="388">
        <f ca="1">COUNTIFS(OFFSET($B$10, 0, 0, ROW()-9, 1), SERVICE[[#This Row],[Employee ID]], OFFSET($F$10, 0, 0, ROW()-9, 1), SERVICE[[#This Row],[Resources Role]])</f>
        <v>0</v>
      </c>
      <c r="Z1893" s="388">
        <f ca="1">COUNTIFS(OFFSET($F$10, 0, 0, ROW()-9, 1), SERVICE[[#This Row],[Resources Role]], OFFSET($H$10, 0, 0, ROW()-9, 1), SERVICE[[#This Row],[Booking]])</f>
        <v>0</v>
      </c>
    </row>
    <row r="1894" spans="1:26" x14ac:dyDescent="0.25">
      <c r="A1894" s="6" t="str">
        <f ca="1">no.</f>
        <v/>
      </c>
      <c r="E1894" s="4" t="str">
        <f ca="1">position</f>
        <v/>
      </c>
      <c r="J1894" s="318"/>
      <c r="M1894" s="4"/>
      <c r="O1894" s="6"/>
      <c r="Q1894" s="20"/>
      <c r="R1894" s="5" t="str">
        <f ca="1">score</f>
        <v/>
      </c>
      <c r="S1894" s="7" t="str">
        <f ca="1">rescore_svc</f>
        <v/>
      </c>
      <c r="U1894" s="11" t="str">
        <f ca="1">price</f>
        <v/>
      </c>
      <c r="V1894" s="4"/>
      <c r="Y1894" s="388">
        <f ca="1">COUNTIFS(OFFSET($B$10, 0, 0, ROW()-9, 1), SERVICE[[#This Row],[Employee ID]], OFFSET($F$10, 0, 0, ROW()-9, 1), SERVICE[[#This Row],[Resources Role]])</f>
        <v>0</v>
      </c>
      <c r="Z1894" s="388">
        <f ca="1">COUNTIFS(OFFSET($F$10, 0, 0, ROW()-9, 1), SERVICE[[#This Row],[Resources Role]], OFFSET($H$10, 0, 0, ROW()-9, 1), SERVICE[[#This Row],[Booking]])</f>
        <v>0</v>
      </c>
    </row>
    <row r="1895" spans="1:26" x14ac:dyDescent="0.25">
      <c r="A1895" s="6" t="str">
        <f ca="1">no.</f>
        <v/>
      </c>
      <c r="E1895" s="4" t="str">
        <f ca="1">position</f>
        <v/>
      </c>
      <c r="J1895" s="318"/>
      <c r="M1895" s="4"/>
      <c r="O1895" s="6"/>
      <c r="Q1895" s="20"/>
      <c r="R1895" s="5" t="str">
        <f ca="1">score</f>
        <v/>
      </c>
      <c r="S1895" s="7" t="str">
        <f ca="1">rescore_svc</f>
        <v/>
      </c>
      <c r="U1895" s="11" t="str">
        <f ca="1">price</f>
        <v/>
      </c>
      <c r="V1895" s="4"/>
      <c r="Y1895" s="388">
        <f ca="1">COUNTIFS(OFFSET($B$10, 0, 0, ROW()-9, 1), SERVICE[[#This Row],[Employee ID]], OFFSET($F$10, 0, 0, ROW()-9, 1), SERVICE[[#This Row],[Resources Role]])</f>
        <v>0</v>
      </c>
      <c r="Z1895" s="388">
        <f ca="1">COUNTIFS(OFFSET($F$10, 0, 0, ROW()-9, 1), SERVICE[[#This Row],[Resources Role]], OFFSET($H$10, 0, 0, ROW()-9, 1), SERVICE[[#This Row],[Booking]])</f>
        <v>0</v>
      </c>
    </row>
    <row r="1896" spans="1:26" x14ac:dyDescent="0.25">
      <c r="A1896" s="6" t="str">
        <f ca="1">no.</f>
        <v/>
      </c>
      <c r="E1896" s="4" t="str">
        <f ca="1">position</f>
        <v/>
      </c>
      <c r="J1896" s="318"/>
      <c r="M1896" s="4"/>
      <c r="O1896" s="6"/>
      <c r="Q1896" s="20"/>
      <c r="R1896" s="5" t="str">
        <f ca="1">score</f>
        <v/>
      </c>
      <c r="S1896" s="7" t="str">
        <f ca="1">rescore_svc</f>
        <v/>
      </c>
      <c r="U1896" s="11" t="str">
        <f ca="1">price</f>
        <v/>
      </c>
      <c r="V1896" s="4"/>
      <c r="Y1896" s="388">
        <f ca="1">COUNTIFS(OFFSET($B$10, 0, 0, ROW()-9, 1), SERVICE[[#This Row],[Employee ID]], OFFSET($F$10, 0, 0, ROW()-9, 1), SERVICE[[#This Row],[Resources Role]])</f>
        <v>0</v>
      </c>
      <c r="Z1896" s="388">
        <f ca="1">COUNTIFS(OFFSET($F$10, 0, 0, ROW()-9, 1), SERVICE[[#This Row],[Resources Role]], OFFSET($H$10, 0, 0, ROW()-9, 1), SERVICE[[#This Row],[Booking]])</f>
        <v>0</v>
      </c>
    </row>
    <row r="1897" spans="1:26" x14ac:dyDescent="0.25">
      <c r="A1897" s="6" t="str">
        <f ca="1">no.</f>
        <v/>
      </c>
      <c r="E1897" s="4" t="str">
        <f ca="1">position</f>
        <v/>
      </c>
      <c r="J1897" s="318"/>
      <c r="M1897" s="4"/>
      <c r="O1897" s="6"/>
      <c r="Q1897" s="20"/>
      <c r="R1897" s="5" t="str">
        <f ca="1">score</f>
        <v/>
      </c>
      <c r="S1897" s="7" t="str">
        <f ca="1">rescore_svc</f>
        <v/>
      </c>
      <c r="U1897" s="11" t="str">
        <f ca="1">price</f>
        <v/>
      </c>
      <c r="V1897" s="4"/>
      <c r="Y1897" s="388">
        <f ca="1">COUNTIFS(OFFSET($B$10, 0, 0, ROW()-9, 1), SERVICE[[#This Row],[Employee ID]], OFFSET($F$10, 0, 0, ROW()-9, 1), SERVICE[[#This Row],[Resources Role]])</f>
        <v>0</v>
      </c>
      <c r="Z1897" s="388">
        <f ca="1">COUNTIFS(OFFSET($F$10, 0, 0, ROW()-9, 1), SERVICE[[#This Row],[Resources Role]], OFFSET($H$10, 0, 0, ROW()-9, 1), SERVICE[[#This Row],[Booking]])</f>
        <v>0</v>
      </c>
    </row>
    <row r="1898" spans="1:26" x14ac:dyDescent="0.25">
      <c r="A1898" s="6" t="str">
        <f ca="1">no.</f>
        <v/>
      </c>
      <c r="E1898" s="4" t="str">
        <f ca="1">position</f>
        <v/>
      </c>
      <c r="J1898" s="318"/>
      <c r="M1898" s="4"/>
      <c r="O1898" s="6"/>
      <c r="Q1898" s="20"/>
      <c r="R1898" s="5" t="str">
        <f ca="1">score</f>
        <v/>
      </c>
      <c r="S1898" s="7" t="str">
        <f ca="1">rescore_svc</f>
        <v/>
      </c>
      <c r="U1898" s="11" t="str">
        <f ca="1">price</f>
        <v/>
      </c>
      <c r="V1898" s="4"/>
      <c r="Y1898" s="388">
        <f ca="1">COUNTIFS(OFFSET($B$10, 0, 0, ROW()-9, 1), SERVICE[[#This Row],[Employee ID]], OFFSET($F$10, 0, 0, ROW()-9, 1), SERVICE[[#This Row],[Resources Role]])</f>
        <v>0</v>
      </c>
      <c r="Z1898" s="388">
        <f ca="1">COUNTIFS(OFFSET($F$10, 0, 0, ROW()-9, 1), SERVICE[[#This Row],[Resources Role]], OFFSET($H$10, 0, 0, ROW()-9, 1), SERVICE[[#This Row],[Booking]])</f>
        <v>0</v>
      </c>
    </row>
    <row r="1899" spans="1:26" x14ac:dyDescent="0.25">
      <c r="A1899" s="6" t="str">
        <f ca="1">no.</f>
        <v/>
      </c>
      <c r="E1899" s="4" t="str">
        <f ca="1">position</f>
        <v/>
      </c>
      <c r="J1899" s="318"/>
      <c r="M1899" s="4"/>
      <c r="O1899" s="6"/>
      <c r="Q1899" s="20"/>
      <c r="R1899" s="5" t="str">
        <f ca="1">score</f>
        <v/>
      </c>
      <c r="S1899" s="7" t="str">
        <f ca="1">rescore_svc</f>
        <v/>
      </c>
      <c r="U1899" s="11" t="str">
        <f ca="1">price</f>
        <v/>
      </c>
      <c r="V1899" s="4"/>
      <c r="Y1899" s="388">
        <f ca="1">COUNTIFS(OFFSET($B$10, 0, 0, ROW()-9, 1), SERVICE[[#This Row],[Employee ID]], OFFSET($F$10, 0, 0, ROW()-9, 1), SERVICE[[#This Row],[Resources Role]])</f>
        <v>0</v>
      </c>
      <c r="Z1899" s="388">
        <f ca="1">COUNTIFS(OFFSET($F$10, 0, 0, ROW()-9, 1), SERVICE[[#This Row],[Resources Role]], OFFSET($H$10, 0, 0, ROW()-9, 1), SERVICE[[#This Row],[Booking]])</f>
        <v>0</v>
      </c>
    </row>
    <row r="1900" spans="1:26" x14ac:dyDescent="0.25">
      <c r="A1900" s="6" t="str">
        <f ca="1">no.</f>
        <v/>
      </c>
      <c r="E1900" s="4" t="str">
        <f ca="1">position</f>
        <v/>
      </c>
      <c r="J1900" s="318"/>
      <c r="M1900" s="4"/>
      <c r="O1900" s="6"/>
      <c r="Q1900" s="20"/>
      <c r="R1900" s="5" t="str">
        <f ca="1">score</f>
        <v/>
      </c>
      <c r="S1900" s="7" t="str">
        <f ca="1">rescore_svc</f>
        <v/>
      </c>
      <c r="U1900" s="11" t="str">
        <f ca="1">price</f>
        <v/>
      </c>
      <c r="V1900" s="4"/>
      <c r="Y1900" s="388">
        <f ca="1">COUNTIFS(OFFSET($B$10, 0, 0, ROW()-9, 1), SERVICE[[#This Row],[Employee ID]], OFFSET($F$10, 0, 0, ROW()-9, 1), SERVICE[[#This Row],[Resources Role]])</f>
        <v>0</v>
      </c>
      <c r="Z1900" s="388">
        <f ca="1">COUNTIFS(OFFSET($F$10, 0, 0, ROW()-9, 1), SERVICE[[#This Row],[Resources Role]], OFFSET($H$10, 0, 0, ROW()-9, 1), SERVICE[[#This Row],[Booking]])</f>
        <v>0</v>
      </c>
    </row>
    <row r="1901" spans="1:26" x14ac:dyDescent="0.25">
      <c r="A1901" s="6" t="str">
        <f ca="1">no.</f>
        <v/>
      </c>
      <c r="E1901" s="4" t="str">
        <f ca="1">position</f>
        <v/>
      </c>
      <c r="J1901" s="318"/>
      <c r="M1901" s="4"/>
      <c r="O1901" s="6"/>
      <c r="Q1901" s="20"/>
      <c r="R1901" s="5" t="str">
        <f ca="1">score</f>
        <v/>
      </c>
      <c r="S1901" s="7" t="str">
        <f ca="1">rescore_svc</f>
        <v/>
      </c>
      <c r="U1901" s="11" t="str">
        <f ca="1">price</f>
        <v/>
      </c>
      <c r="V1901" s="4"/>
      <c r="Y1901" s="388">
        <f ca="1">COUNTIFS(OFFSET($B$10, 0, 0, ROW()-9, 1), SERVICE[[#This Row],[Employee ID]], OFFSET($F$10, 0, 0, ROW()-9, 1), SERVICE[[#This Row],[Resources Role]])</f>
        <v>0</v>
      </c>
      <c r="Z1901" s="388">
        <f ca="1">COUNTIFS(OFFSET($F$10, 0, 0, ROW()-9, 1), SERVICE[[#This Row],[Resources Role]], OFFSET($H$10, 0, 0, ROW()-9, 1), SERVICE[[#This Row],[Booking]])</f>
        <v>0</v>
      </c>
    </row>
    <row r="1902" spans="1:26" x14ac:dyDescent="0.25">
      <c r="A1902" s="6" t="str">
        <f ca="1">no.</f>
        <v/>
      </c>
      <c r="E1902" s="4" t="str">
        <f ca="1">position</f>
        <v/>
      </c>
      <c r="J1902" s="318"/>
      <c r="M1902" s="4"/>
      <c r="O1902" s="6"/>
      <c r="Q1902" s="20"/>
      <c r="R1902" s="5" t="str">
        <f ca="1">score</f>
        <v/>
      </c>
      <c r="S1902" s="7" t="str">
        <f ca="1">rescore_svc</f>
        <v/>
      </c>
      <c r="U1902" s="11" t="str">
        <f ca="1">price</f>
        <v/>
      </c>
      <c r="V1902" s="4"/>
      <c r="Y1902" s="388">
        <f ca="1">COUNTIFS(OFFSET($B$10, 0, 0, ROW()-9, 1), SERVICE[[#This Row],[Employee ID]], OFFSET($F$10, 0, 0, ROW()-9, 1), SERVICE[[#This Row],[Resources Role]])</f>
        <v>0</v>
      </c>
      <c r="Z1902" s="388">
        <f ca="1">COUNTIFS(OFFSET($F$10, 0, 0, ROW()-9, 1), SERVICE[[#This Row],[Resources Role]], OFFSET($H$10, 0, 0, ROW()-9, 1), SERVICE[[#This Row],[Booking]])</f>
        <v>0</v>
      </c>
    </row>
    <row r="1903" spans="1:26" x14ac:dyDescent="0.25">
      <c r="A1903" s="6" t="str">
        <f ca="1">no.</f>
        <v/>
      </c>
      <c r="E1903" s="4" t="str">
        <f ca="1">position</f>
        <v/>
      </c>
      <c r="J1903" s="318"/>
      <c r="M1903" s="4"/>
      <c r="O1903" s="6"/>
      <c r="Q1903" s="20"/>
      <c r="R1903" s="5" t="str">
        <f ca="1">score</f>
        <v/>
      </c>
      <c r="S1903" s="7" t="str">
        <f ca="1">rescore_svc</f>
        <v/>
      </c>
      <c r="U1903" s="11" t="str">
        <f ca="1">price</f>
        <v/>
      </c>
      <c r="V1903" s="4"/>
      <c r="Y1903" s="388">
        <f ca="1">COUNTIFS(OFFSET($B$10, 0, 0, ROW()-9, 1), SERVICE[[#This Row],[Employee ID]], OFFSET($F$10, 0, 0, ROW()-9, 1), SERVICE[[#This Row],[Resources Role]])</f>
        <v>0</v>
      </c>
      <c r="Z1903" s="388">
        <f ca="1">COUNTIFS(OFFSET($F$10, 0, 0, ROW()-9, 1), SERVICE[[#This Row],[Resources Role]], OFFSET($H$10, 0, 0, ROW()-9, 1), SERVICE[[#This Row],[Booking]])</f>
        <v>0</v>
      </c>
    </row>
    <row r="1904" spans="1:26" x14ac:dyDescent="0.25">
      <c r="A1904" s="6" t="str">
        <f ca="1">no.</f>
        <v/>
      </c>
      <c r="E1904" s="4" t="str">
        <f ca="1">position</f>
        <v/>
      </c>
      <c r="J1904" s="318"/>
      <c r="M1904" s="4"/>
      <c r="O1904" s="6"/>
      <c r="Q1904" s="20"/>
      <c r="R1904" s="5" t="str">
        <f ca="1">score</f>
        <v/>
      </c>
      <c r="S1904" s="7" t="str">
        <f ca="1">rescore_svc</f>
        <v/>
      </c>
      <c r="U1904" s="11" t="str">
        <f ca="1">price</f>
        <v/>
      </c>
      <c r="V1904" s="4"/>
      <c r="Y1904" s="388">
        <f ca="1">COUNTIFS(OFFSET($B$10, 0, 0, ROW()-9, 1), SERVICE[[#This Row],[Employee ID]], OFFSET($F$10, 0, 0, ROW()-9, 1), SERVICE[[#This Row],[Resources Role]])</f>
        <v>0</v>
      </c>
      <c r="Z1904" s="388">
        <f ca="1">COUNTIFS(OFFSET($F$10, 0, 0, ROW()-9, 1), SERVICE[[#This Row],[Resources Role]], OFFSET($H$10, 0, 0, ROW()-9, 1), SERVICE[[#This Row],[Booking]])</f>
        <v>0</v>
      </c>
    </row>
    <row r="1905" spans="1:26" x14ac:dyDescent="0.25">
      <c r="A1905" s="6" t="str">
        <f ca="1">no.</f>
        <v/>
      </c>
      <c r="E1905" s="4" t="str">
        <f ca="1">position</f>
        <v/>
      </c>
      <c r="J1905" s="318"/>
      <c r="M1905" s="4"/>
      <c r="O1905" s="6"/>
      <c r="Q1905" s="20"/>
      <c r="R1905" s="5" t="str">
        <f ca="1">score</f>
        <v/>
      </c>
      <c r="S1905" s="7" t="str">
        <f ca="1">rescore_svc</f>
        <v/>
      </c>
      <c r="U1905" s="11" t="str">
        <f ca="1">price</f>
        <v/>
      </c>
      <c r="V1905" s="4"/>
      <c r="Y1905" s="388">
        <f ca="1">COUNTIFS(OFFSET($B$10, 0, 0, ROW()-9, 1), SERVICE[[#This Row],[Employee ID]], OFFSET($F$10, 0, 0, ROW()-9, 1), SERVICE[[#This Row],[Resources Role]])</f>
        <v>0</v>
      </c>
      <c r="Z1905" s="388">
        <f ca="1">COUNTIFS(OFFSET($F$10, 0, 0, ROW()-9, 1), SERVICE[[#This Row],[Resources Role]], OFFSET($H$10, 0, 0, ROW()-9, 1), SERVICE[[#This Row],[Booking]])</f>
        <v>0</v>
      </c>
    </row>
    <row r="1906" spans="1:26" x14ac:dyDescent="0.25">
      <c r="A1906" s="6" t="str">
        <f ca="1">no.</f>
        <v/>
      </c>
      <c r="E1906" s="4" t="str">
        <f ca="1">position</f>
        <v/>
      </c>
      <c r="J1906" s="318"/>
      <c r="M1906" s="4"/>
      <c r="O1906" s="6"/>
      <c r="Q1906" s="20"/>
      <c r="R1906" s="5" t="str">
        <f ca="1">score</f>
        <v/>
      </c>
      <c r="S1906" s="7" t="str">
        <f ca="1">rescore_svc</f>
        <v/>
      </c>
      <c r="U1906" s="11" t="str">
        <f ca="1">price</f>
        <v/>
      </c>
      <c r="V1906" s="4"/>
      <c r="Y1906" s="388">
        <f ca="1">COUNTIFS(OFFSET($B$10, 0, 0, ROW()-9, 1), SERVICE[[#This Row],[Employee ID]], OFFSET($F$10, 0, 0, ROW()-9, 1), SERVICE[[#This Row],[Resources Role]])</f>
        <v>0</v>
      </c>
      <c r="Z1906" s="388">
        <f ca="1">COUNTIFS(OFFSET($F$10, 0, 0, ROW()-9, 1), SERVICE[[#This Row],[Resources Role]], OFFSET($H$10, 0, 0, ROW()-9, 1), SERVICE[[#This Row],[Booking]])</f>
        <v>0</v>
      </c>
    </row>
    <row r="1907" spans="1:26" x14ac:dyDescent="0.25">
      <c r="A1907" s="6" t="str">
        <f ca="1">no.</f>
        <v/>
      </c>
      <c r="E1907" s="4" t="str">
        <f ca="1">position</f>
        <v/>
      </c>
      <c r="J1907" s="318"/>
      <c r="M1907" s="4"/>
      <c r="O1907" s="6"/>
      <c r="Q1907" s="20"/>
      <c r="R1907" s="5" t="str">
        <f ca="1">score</f>
        <v/>
      </c>
      <c r="S1907" s="7" t="str">
        <f ca="1">rescore_svc</f>
        <v/>
      </c>
      <c r="U1907" s="11" t="str">
        <f ca="1">price</f>
        <v/>
      </c>
      <c r="V1907" s="4"/>
      <c r="Y1907" s="388">
        <f ca="1">COUNTIFS(OFFSET($B$10, 0, 0, ROW()-9, 1), SERVICE[[#This Row],[Employee ID]], OFFSET($F$10, 0, 0, ROW()-9, 1), SERVICE[[#This Row],[Resources Role]])</f>
        <v>0</v>
      </c>
      <c r="Z1907" s="388">
        <f ca="1">COUNTIFS(OFFSET($F$10, 0, 0, ROW()-9, 1), SERVICE[[#This Row],[Resources Role]], OFFSET($H$10, 0, 0, ROW()-9, 1), SERVICE[[#This Row],[Booking]])</f>
        <v>0</v>
      </c>
    </row>
    <row r="1908" spans="1:26" x14ac:dyDescent="0.25">
      <c r="A1908" s="6" t="str">
        <f ca="1">no.</f>
        <v/>
      </c>
      <c r="E1908" s="4" t="str">
        <f ca="1">position</f>
        <v/>
      </c>
      <c r="J1908" s="318"/>
      <c r="M1908" s="4"/>
      <c r="O1908" s="6"/>
      <c r="Q1908" s="20"/>
      <c r="R1908" s="5" t="str">
        <f ca="1">score</f>
        <v/>
      </c>
      <c r="S1908" s="7" t="str">
        <f ca="1">rescore_svc</f>
        <v/>
      </c>
      <c r="U1908" s="11" t="str">
        <f ca="1">price</f>
        <v/>
      </c>
      <c r="V1908" s="4"/>
      <c r="Y1908" s="388">
        <f ca="1">COUNTIFS(OFFSET($B$10, 0, 0, ROW()-9, 1), SERVICE[[#This Row],[Employee ID]], OFFSET($F$10, 0, 0, ROW()-9, 1), SERVICE[[#This Row],[Resources Role]])</f>
        <v>0</v>
      </c>
      <c r="Z1908" s="388">
        <f ca="1">COUNTIFS(OFFSET($F$10, 0, 0, ROW()-9, 1), SERVICE[[#This Row],[Resources Role]], OFFSET($H$10, 0, 0, ROW()-9, 1), SERVICE[[#This Row],[Booking]])</f>
        <v>0</v>
      </c>
    </row>
    <row r="1909" spans="1:26" x14ac:dyDescent="0.25">
      <c r="A1909" s="6" t="str">
        <f ca="1">no.</f>
        <v/>
      </c>
      <c r="E1909" s="4" t="str">
        <f ca="1">position</f>
        <v/>
      </c>
      <c r="J1909" s="318"/>
      <c r="M1909" s="4"/>
      <c r="O1909" s="6"/>
      <c r="Q1909" s="20"/>
      <c r="R1909" s="5" t="str">
        <f ca="1">score</f>
        <v/>
      </c>
      <c r="S1909" s="7" t="str">
        <f ca="1">rescore_svc</f>
        <v/>
      </c>
      <c r="U1909" s="11" t="str">
        <f ca="1">price</f>
        <v/>
      </c>
      <c r="V1909" s="4"/>
      <c r="Y1909" s="388">
        <f ca="1">COUNTIFS(OFFSET($B$10, 0, 0, ROW()-9, 1), SERVICE[[#This Row],[Employee ID]], OFFSET($F$10, 0, 0, ROW()-9, 1), SERVICE[[#This Row],[Resources Role]])</f>
        <v>0</v>
      </c>
      <c r="Z1909" s="388">
        <f ca="1">COUNTIFS(OFFSET($F$10, 0, 0, ROW()-9, 1), SERVICE[[#This Row],[Resources Role]], OFFSET($H$10, 0, 0, ROW()-9, 1), SERVICE[[#This Row],[Booking]])</f>
        <v>0</v>
      </c>
    </row>
    <row r="1910" spans="1:26" x14ac:dyDescent="0.25">
      <c r="A1910" s="6" t="str">
        <f ca="1">no.</f>
        <v/>
      </c>
      <c r="E1910" s="4" t="str">
        <f ca="1">position</f>
        <v/>
      </c>
      <c r="J1910" s="318"/>
      <c r="M1910" s="4"/>
      <c r="O1910" s="6"/>
      <c r="Q1910" s="20"/>
      <c r="R1910" s="5" t="str">
        <f ca="1">score</f>
        <v/>
      </c>
      <c r="S1910" s="7" t="str">
        <f ca="1">rescore_svc</f>
        <v/>
      </c>
      <c r="U1910" s="11" t="str">
        <f ca="1">price</f>
        <v/>
      </c>
      <c r="V1910" s="4"/>
      <c r="Y1910" s="388">
        <f ca="1">COUNTIFS(OFFSET($B$10, 0, 0, ROW()-9, 1), SERVICE[[#This Row],[Employee ID]], OFFSET($F$10, 0, 0, ROW()-9, 1), SERVICE[[#This Row],[Resources Role]])</f>
        <v>0</v>
      </c>
      <c r="Z1910" s="388">
        <f ca="1">COUNTIFS(OFFSET($F$10, 0, 0, ROW()-9, 1), SERVICE[[#This Row],[Resources Role]], OFFSET($H$10, 0, 0, ROW()-9, 1), SERVICE[[#This Row],[Booking]])</f>
        <v>0</v>
      </c>
    </row>
    <row r="1911" spans="1:26" x14ac:dyDescent="0.25">
      <c r="A1911" s="6" t="str">
        <f ca="1">no.</f>
        <v/>
      </c>
      <c r="E1911" s="4" t="str">
        <f ca="1">position</f>
        <v/>
      </c>
      <c r="J1911" s="318"/>
      <c r="M1911" s="4"/>
      <c r="O1911" s="6"/>
      <c r="Q1911" s="20"/>
      <c r="R1911" s="5" t="str">
        <f ca="1">score</f>
        <v/>
      </c>
      <c r="S1911" s="7" t="str">
        <f ca="1">rescore_svc</f>
        <v/>
      </c>
      <c r="U1911" s="11" t="str">
        <f ca="1">price</f>
        <v/>
      </c>
      <c r="V1911" s="4"/>
      <c r="Y1911" s="388">
        <f ca="1">COUNTIFS(OFFSET($B$10, 0, 0, ROW()-9, 1), SERVICE[[#This Row],[Employee ID]], OFFSET($F$10, 0, 0, ROW()-9, 1), SERVICE[[#This Row],[Resources Role]])</f>
        <v>0</v>
      </c>
      <c r="Z1911" s="388">
        <f ca="1">COUNTIFS(OFFSET($F$10, 0, 0, ROW()-9, 1), SERVICE[[#This Row],[Resources Role]], OFFSET($H$10, 0, 0, ROW()-9, 1), SERVICE[[#This Row],[Booking]])</f>
        <v>0</v>
      </c>
    </row>
    <row r="1912" spans="1:26" x14ac:dyDescent="0.25">
      <c r="A1912" s="6" t="str">
        <f ca="1">no.</f>
        <v/>
      </c>
      <c r="E1912" s="4" t="str">
        <f ca="1">position</f>
        <v/>
      </c>
      <c r="J1912" s="318"/>
      <c r="M1912" s="4"/>
      <c r="O1912" s="6"/>
      <c r="Q1912" s="20"/>
      <c r="R1912" s="5" t="str">
        <f ca="1">score</f>
        <v/>
      </c>
      <c r="S1912" s="7" t="str">
        <f ca="1">rescore_svc</f>
        <v/>
      </c>
      <c r="U1912" s="11" t="str">
        <f ca="1">price</f>
        <v/>
      </c>
      <c r="V1912" s="4"/>
      <c r="Y1912" s="388">
        <f ca="1">COUNTIFS(OFFSET($B$10, 0, 0, ROW()-9, 1), SERVICE[[#This Row],[Employee ID]], OFFSET($F$10, 0, 0, ROW()-9, 1), SERVICE[[#This Row],[Resources Role]])</f>
        <v>0</v>
      </c>
      <c r="Z1912" s="388">
        <f ca="1">COUNTIFS(OFFSET($F$10, 0, 0, ROW()-9, 1), SERVICE[[#This Row],[Resources Role]], OFFSET($H$10, 0, 0, ROW()-9, 1), SERVICE[[#This Row],[Booking]])</f>
        <v>0</v>
      </c>
    </row>
    <row r="1913" spans="1:26" x14ac:dyDescent="0.25">
      <c r="A1913" s="6" t="str">
        <f ca="1">no.</f>
        <v/>
      </c>
      <c r="E1913" s="4" t="str">
        <f ca="1">position</f>
        <v/>
      </c>
      <c r="J1913" s="318"/>
      <c r="M1913" s="4"/>
      <c r="O1913" s="6"/>
      <c r="Q1913" s="20"/>
      <c r="R1913" s="5" t="str">
        <f ca="1">score</f>
        <v/>
      </c>
      <c r="S1913" s="7" t="str">
        <f ca="1">rescore_svc</f>
        <v/>
      </c>
      <c r="U1913" s="11" t="str">
        <f ca="1">price</f>
        <v/>
      </c>
      <c r="V1913" s="4"/>
      <c r="Y1913" s="388">
        <f ca="1">COUNTIFS(OFFSET($B$10, 0, 0, ROW()-9, 1), SERVICE[[#This Row],[Employee ID]], OFFSET($F$10, 0, 0, ROW()-9, 1), SERVICE[[#This Row],[Resources Role]])</f>
        <v>0</v>
      </c>
      <c r="Z1913" s="388">
        <f ca="1">COUNTIFS(OFFSET($F$10, 0, 0, ROW()-9, 1), SERVICE[[#This Row],[Resources Role]], OFFSET($H$10, 0, 0, ROW()-9, 1), SERVICE[[#This Row],[Booking]])</f>
        <v>0</v>
      </c>
    </row>
    <row r="1914" spans="1:26" x14ac:dyDescent="0.25">
      <c r="A1914" s="6" t="str">
        <f ca="1">no.</f>
        <v/>
      </c>
      <c r="E1914" s="4" t="str">
        <f ca="1">position</f>
        <v/>
      </c>
      <c r="J1914" s="318"/>
      <c r="M1914" s="4"/>
      <c r="O1914" s="6"/>
      <c r="Q1914" s="20"/>
      <c r="R1914" s="5" t="str">
        <f ca="1">score</f>
        <v/>
      </c>
      <c r="S1914" s="7" t="str">
        <f ca="1">rescore_svc</f>
        <v/>
      </c>
      <c r="U1914" s="11" t="str">
        <f ca="1">price</f>
        <v/>
      </c>
      <c r="V1914" s="4"/>
      <c r="Y1914" s="388">
        <f ca="1">COUNTIFS(OFFSET($B$10, 0, 0, ROW()-9, 1), SERVICE[[#This Row],[Employee ID]], OFFSET($F$10, 0, 0, ROW()-9, 1), SERVICE[[#This Row],[Resources Role]])</f>
        <v>0</v>
      </c>
      <c r="Z1914" s="388">
        <f ca="1">COUNTIFS(OFFSET($F$10, 0, 0, ROW()-9, 1), SERVICE[[#This Row],[Resources Role]], OFFSET($H$10, 0, 0, ROW()-9, 1), SERVICE[[#This Row],[Booking]])</f>
        <v>0</v>
      </c>
    </row>
    <row r="1915" spans="1:26" x14ac:dyDescent="0.25">
      <c r="A1915" s="6" t="str">
        <f ca="1">no.</f>
        <v/>
      </c>
      <c r="E1915" s="4" t="str">
        <f ca="1">position</f>
        <v/>
      </c>
      <c r="J1915" s="318"/>
      <c r="M1915" s="4"/>
      <c r="O1915" s="6"/>
      <c r="Q1915" s="20"/>
      <c r="R1915" s="5" t="str">
        <f ca="1">score</f>
        <v/>
      </c>
      <c r="S1915" s="7" t="str">
        <f ca="1">rescore_svc</f>
        <v/>
      </c>
      <c r="U1915" s="11" t="str">
        <f ca="1">price</f>
        <v/>
      </c>
      <c r="V1915" s="4"/>
      <c r="Y1915" s="388">
        <f ca="1">COUNTIFS(OFFSET($B$10, 0, 0, ROW()-9, 1), SERVICE[[#This Row],[Employee ID]], OFFSET($F$10, 0, 0, ROW()-9, 1), SERVICE[[#This Row],[Resources Role]])</f>
        <v>0</v>
      </c>
      <c r="Z1915" s="388">
        <f ca="1">COUNTIFS(OFFSET($F$10, 0, 0, ROW()-9, 1), SERVICE[[#This Row],[Resources Role]], OFFSET($H$10, 0, 0, ROW()-9, 1), SERVICE[[#This Row],[Booking]])</f>
        <v>0</v>
      </c>
    </row>
    <row r="1916" spans="1:26" x14ac:dyDescent="0.25">
      <c r="A1916" s="6" t="str">
        <f ca="1">no.</f>
        <v/>
      </c>
      <c r="E1916" s="4" t="str">
        <f ca="1">position</f>
        <v/>
      </c>
      <c r="J1916" s="318"/>
      <c r="M1916" s="4"/>
      <c r="O1916" s="6"/>
      <c r="Q1916" s="20"/>
      <c r="R1916" s="5" t="str">
        <f ca="1">score</f>
        <v/>
      </c>
      <c r="S1916" s="7" t="str">
        <f ca="1">rescore_svc</f>
        <v/>
      </c>
      <c r="U1916" s="11" t="str">
        <f ca="1">price</f>
        <v/>
      </c>
      <c r="V1916" s="4"/>
      <c r="Y1916" s="388">
        <f ca="1">COUNTIFS(OFFSET($B$10, 0, 0, ROW()-9, 1), SERVICE[[#This Row],[Employee ID]], OFFSET($F$10, 0, 0, ROW()-9, 1), SERVICE[[#This Row],[Resources Role]])</f>
        <v>0</v>
      </c>
      <c r="Z1916" s="388">
        <f ca="1">COUNTIFS(OFFSET($F$10, 0, 0, ROW()-9, 1), SERVICE[[#This Row],[Resources Role]], OFFSET($H$10, 0, 0, ROW()-9, 1), SERVICE[[#This Row],[Booking]])</f>
        <v>0</v>
      </c>
    </row>
    <row r="1917" spans="1:26" x14ac:dyDescent="0.25">
      <c r="A1917" s="6" t="str">
        <f ca="1">no.</f>
        <v/>
      </c>
      <c r="E1917" s="4" t="str">
        <f ca="1">position</f>
        <v/>
      </c>
      <c r="J1917" s="318"/>
      <c r="M1917" s="4"/>
      <c r="O1917" s="6"/>
      <c r="Q1917" s="20"/>
      <c r="R1917" s="5" t="str">
        <f ca="1">score</f>
        <v/>
      </c>
      <c r="S1917" s="7" t="str">
        <f ca="1">rescore_svc</f>
        <v/>
      </c>
      <c r="U1917" s="11" t="str">
        <f ca="1">price</f>
        <v/>
      </c>
      <c r="V1917" s="4"/>
      <c r="Y1917" s="388">
        <f ca="1">COUNTIFS(OFFSET($B$10, 0, 0, ROW()-9, 1), SERVICE[[#This Row],[Employee ID]], OFFSET($F$10, 0, 0, ROW()-9, 1), SERVICE[[#This Row],[Resources Role]])</f>
        <v>0</v>
      </c>
      <c r="Z1917" s="388">
        <f ca="1">COUNTIFS(OFFSET($F$10, 0, 0, ROW()-9, 1), SERVICE[[#This Row],[Resources Role]], OFFSET($H$10, 0, 0, ROW()-9, 1), SERVICE[[#This Row],[Booking]])</f>
        <v>0</v>
      </c>
    </row>
    <row r="1918" spans="1:26" x14ac:dyDescent="0.25">
      <c r="A1918" s="6" t="str">
        <f ca="1">no.</f>
        <v/>
      </c>
      <c r="E1918" s="4" t="str">
        <f ca="1">position</f>
        <v/>
      </c>
      <c r="J1918" s="318"/>
      <c r="M1918" s="4"/>
      <c r="O1918" s="6"/>
      <c r="Q1918" s="20"/>
      <c r="R1918" s="5" t="str">
        <f ca="1">score</f>
        <v/>
      </c>
      <c r="S1918" s="7" t="str">
        <f ca="1">rescore_svc</f>
        <v/>
      </c>
      <c r="U1918" s="11" t="str">
        <f ca="1">price</f>
        <v/>
      </c>
      <c r="V1918" s="4"/>
      <c r="Y1918" s="388">
        <f ca="1">COUNTIFS(OFFSET($B$10, 0, 0, ROW()-9, 1), SERVICE[[#This Row],[Employee ID]], OFFSET($F$10, 0, 0, ROW()-9, 1), SERVICE[[#This Row],[Resources Role]])</f>
        <v>0</v>
      </c>
      <c r="Z1918" s="388">
        <f ca="1">COUNTIFS(OFFSET($F$10, 0, 0, ROW()-9, 1), SERVICE[[#This Row],[Resources Role]], OFFSET($H$10, 0, 0, ROW()-9, 1), SERVICE[[#This Row],[Booking]])</f>
        <v>0</v>
      </c>
    </row>
    <row r="1919" spans="1:26" x14ac:dyDescent="0.25">
      <c r="A1919" s="6" t="str">
        <f ca="1">no.</f>
        <v/>
      </c>
      <c r="E1919" s="4" t="str">
        <f ca="1">position</f>
        <v/>
      </c>
      <c r="J1919" s="318"/>
      <c r="M1919" s="4"/>
      <c r="O1919" s="6"/>
      <c r="Q1919" s="20"/>
      <c r="R1919" s="5" t="str">
        <f ca="1">score</f>
        <v/>
      </c>
      <c r="S1919" s="7" t="str">
        <f ca="1">rescore_svc</f>
        <v/>
      </c>
      <c r="U1919" s="11" t="str">
        <f ca="1">price</f>
        <v/>
      </c>
      <c r="V1919" s="4"/>
      <c r="Y1919" s="388">
        <f ca="1">COUNTIFS(OFFSET($B$10, 0, 0, ROW()-9, 1), SERVICE[[#This Row],[Employee ID]], OFFSET($F$10, 0, 0, ROW()-9, 1), SERVICE[[#This Row],[Resources Role]])</f>
        <v>0</v>
      </c>
      <c r="Z1919" s="388">
        <f ca="1">COUNTIFS(OFFSET($F$10, 0, 0, ROW()-9, 1), SERVICE[[#This Row],[Resources Role]], OFFSET($H$10, 0, 0, ROW()-9, 1), SERVICE[[#This Row],[Booking]])</f>
        <v>0</v>
      </c>
    </row>
    <row r="1920" spans="1:26" x14ac:dyDescent="0.25">
      <c r="A1920" s="6" t="str">
        <f ca="1">no.</f>
        <v/>
      </c>
      <c r="E1920" s="4" t="str">
        <f ca="1">position</f>
        <v/>
      </c>
      <c r="J1920" s="318"/>
      <c r="M1920" s="4"/>
      <c r="O1920" s="6"/>
      <c r="Q1920" s="20"/>
      <c r="R1920" s="5" t="str">
        <f ca="1">score</f>
        <v/>
      </c>
      <c r="S1920" s="7" t="str">
        <f ca="1">rescore_svc</f>
        <v/>
      </c>
      <c r="U1920" s="11" t="str">
        <f ca="1">price</f>
        <v/>
      </c>
      <c r="V1920" s="4"/>
      <c r="Y1920" s="388">
        <f ca="1">COUNTIFS(OFFSET($B$10, 0, 0, ROW()-9, 1), SERVICE[[#This Row],[Employee ID]], OFFSET($F$10, 0, 0, ROW()-9, 1), SERVICE[[#This Row],[Resources Role]])</f>
        <v>0</v>
      </c>
      <c r="Z1920" s="388">
        <f ca="1">COUNTIFS(OFFSET($F$10, 0, 0, ROW()-9, 1), SERVICE[[#This Row],[Resources Role]], OFFSET($H$10, 0, 0, ROW()-9, 1), SERVICE[[#This Row],[Booking]])</f>
        <v>0</v>
      </c>
    </row>
    <row r="1921" spans="1:26" x14ac:dyDescent="0.25">
      <c r="A1921" s="6" t="str">
        <f ca="1">no.</f>
        <v/>
      </c>
      <c r="E1921" s="4" t="str">
        <f ca="1">position</f>
        <v/>
      </c>
      <c r="J1921" s="318"/>
      <c r="M1921" s="4"/>
      <c r="O1921" s="6"/>
      <c r="Q1921" s="20"/>
      <c r="R1921" s="5" t="str">
        <f ca="1">score</f>
        <v/>
      </c>
      <c r="S1921" s="7" t="str">
        <f ca="1">rescore_svc</f>
        <v/>
      </c>
      <c r="U1921" s="11" t="str">
        <f ca="1">price</f>
        <v/>
      </c>
      <c r="V1921" s="4"/>
      <c r="Y1921" s="388">
        <f ca="1">COUNTIFS(OFFSET($B$10, 0, 0, ROW()-9, 1), SERVICE[[#This Row],[Employee ID]], OFFSET($F$10, 0, 0, ROW()-9, 1), SERVICE[[#This Row],[Resources Role]])</f>
        <v>0</v>
      </c>
      <c r="Z1921" s="388">
        <f ca="1">COUNTIFS(OFFSET($F$10, 0, 0, ROW()-9, 1), SERVICE[[#This Row],[Resources Role]], OFFSET($H$10, 0, 0, ROW()-9, 1), SERVICE[[#This Row],[Booking]])</f>
        <v>0</v>
      </c>
    </row>
    <row r="1922" spans="1:26" x14ac:dyDescent="0.25">
      <c r="A1922" s="6" t="str">
        <f ca="1">no.</f>
        <v/>
      </c>
      <c r="E1922" s="4" t="str">
        <f ca="1">position</f>
        <v/>
      </c>
      <c r="J1922" s="318"/>
      <c r="M1922" s="4"/>
      <c r="O1922" s="6"/>
      <c r="Q1922" s="20"/>
      <c r="R1922" s="5" t="str">
        <f ca="1">score</f>
        <v/>
      </c>
      <c r="S1922" s="7" t="str">
        <f ca="1">rescore_svc</f>
        <v/>
      </c>
      <c r="U1922" s="11" t="str">
        <f ca="1">price</f>
        <v/>
      </c>
      <c r="V1922" s="4"/>
      <c r="Y1922" s="388">
        <f ca="1">COUNTIFS(OFFSET($B$10, 0, 0, ROW()-9, 1), SERVICE[[#This Row],[Employee ID]], OFFSET($F$10, 0, 0, ROW()-9, 1), SERVICE[[#This Row],[Resources Role]])</f>
        <v>0</v>
      </c>
      <c r="Z1922" s="388">
        <f ca="1">COUNTIFS(OFFSET($F$10, 0, 0, ROW()-9, 1), SERVICE[[#This Row],[Resources Role]], OFFSET($H$10, 0, 0, ROW()-9, 1), SERVICE[[#This Row],[Booking]])</f>
        <v>0</v>
      </c>
    </row>
    <row r="1923" spans="1:26" x14ac:dyDescent="0.25">
      <c r="A1923" s="6" t="str">
        <f ca="1">no.</f>
        <v/>
      </c>
      <c r="E1923" s="4" t="str">
        <f ca="1">position</f>
        <v/>
      </c>
      <c r="J1923" s="318"/>
      <c r="M1923" s="4"/>
      <c r="O1923" s="6"/>
      <c r="Q1923" s="20"/>
      <c r="R1923" s="5" t="str">
        <f ca="1">score</f>
        <v/>
      </c>
      <c r="S1923" s="7" t="str">
        <f ca="1">rescore_svc</f>
        <v/>
      </c>
      <c r="U1923" s="11" t="str">
        <f ca="1">price</f>
        <v/>
      </c>
      <c r="V1923" s="4"/>
      <c r="Y1923" s="388">
        <f ca="1">COUNTIFS(OFFSET($B$10, 0, 0, ROW()-9, 1), SERVICE[[#This Row],[Employee ID]], OFFSET($F$10, 0, 0, ROW()-9, 1), SERVICE[[#This Row],[Resources Role]])</f>
        <v>0</v>
      </c>
      <c r="Z1923" s="388">
        <f ca="1">COUNTIFS(OFFSET($F$10, 0, 0, ROW()-9, 1), SERVICE[[#This Row],[Resources Role]], OFFSET($H$10, 0, 0, ROW()-9, 1), SERVICE[[#This Row],[Booking]])</f>
        <v>0</v>
      </c>
    </row>
    <row r="1924" spans="1:26" x14ac:dyDescent="0.25">
      <c r="A1924" s="6" t="str">
        <f ca="1">no.</f>
        <v/>
      </c>
      <c r="E1924" s="4" t="str">
        <f ca="1">position</f>
        <v/>
      </c>
      <c r="J1924" s="318"/>
      <c r="M1924" s="4"/>
      <c r="O1924" s="6"/>
      <c r="Q1924" s="20"/>
      <c r="R1924" s="5" t="str">
        <f ca="1">score</f>
        <v/>
      </c>
      <c r="S1924" s="7" t="str">
        <f ca="1">rescore_svc</f>
        <v/>
      </c>
      <c r="U1924" s="11" t="str">
        <f ca="1">price</f>
        <v/>
      </c>
      <c r="V1924" s="4"/>
      <c r="Y1924" s="388">
        <f ca="1">COUNTIFS(OFFSET($B$10, 0, 0, ROW()-9, 1), SERVICE[[#This Row],[Employee ID]], OFFSET($F$10, 0, 0, ROW()-9, 1), SERVICE[[#This Row],[Resources Role]])</f>
        <v>0</v>
      </c>
      <c r="Z1924" s="388">
        <f ca="1">COUNTIFS(OFFSET($F$10, 0, 0, ROW()-9, 1), SERVICE[[#This Row],[Resources Role]], OFFSET($H$10, 0, 0, ROW()-9, 1), SERVICE[[#This Row],[Booking]])</f>
        <v>0</v>
      </c>
    </row>
    <row r="1925" spans="1:26" x14ac:dyDescent="0.25">
      <c r="A1925" s="6" t="str">
        <f ca="1">no.</f>
        <v/>
      </c>
      <c r="E1925" s="4" t="str">
        <f ca="1">position</f>
        <v/>
      </c>
      <c r="J1925" s="318"/>
      <c r="M1925" s="4"/>
      <c r="O1925" s="6"/>
      <c r="Q1925" s="20"/>
      <c r="R1925" s="5" t="str">
        <f ca="1">score</f>
        <v/>
      </c>
      <c r="S1925" s="7" t="str">
        <f ca="1">rescore_svc</f>
        <v/>
      </c>
      <c r="U1925" s="11" t="str">
        <f ca="1">price</f>
        <v/>
      </c>
      <c r="V1925" s="4"/>
      <c r="Y1925" s="388">
        <f ca="1">COUNTIFS(OFFSET($B$10, 0, 0, ROW()-9, 1), SERVICE[[#This Row],[Employee ID]], OFFSET($F$10, 0, 0, ROW()-9, 1), SERVICE[[#This Row],[Resources Role]])</f>
        <v>0</v>
      </c>
      <c r="Z1925" s="388">
        <f ca="1">COUNTIFS(OFFSET($F$10, 0, 0, ROW()-9, 1), SERVICE[[#This Row],[Resources Role]], OFFSET($H$10, 0, 0, ROW()-9, 1), SERVICE[[#This Row],[Booking]])</f>
        <v>0</v>
      </c>
    </row>
    <row r="1926" spans="1:26" x14ac:dyDescent="0.25">
      <c r="A1926" s="6" t="str">
        <f ca="1">no.</f>
        <v/>
      </c>
      <c r="E1926" s="4" t="str">
        <f ca="1">position</f>
        <v/>
      </c>
      <c r="J1926" s="318"/>
      <c r="M1926" s="4"/>
      <c r="O1926" s="6"/>
      <c r="Q1926" s="20"/>
      <c r="R1926" s="5" t="str">
        <f ca="1">score</f>
        <v/>
      </c>
      <c r="S1926" s="7" t="str">
        <f ca="1">rescore_svc</f>
        <v/>
      </c>
      <c r="U1926" s="11" t="str">
        <f ca="1">price</f>
        <v/>
      </c>
      <c r="V1926" s="4"/>
      <c r="Y1926" s="388">
        <f ca="1">COUNTIFS(OFFSET($B$10, 0, 0, ROW()-9, 1), SERVICE[[#This Row],[Employee ID]], OFFSET($F$10, 0, 0, ROW()-9, 1), SERVICE[[#This Row],[Resources Role]])</f>
        <v>0</v>
      </c>
      <c r="Z1926" s="388">
        <f ca="1">COUNTIFS(OFFSET($F$10, 0, 0, ROW()-9, 1), SERVICE[[#This Row],[Resources Role]], OFFSET($H$10, 0, 0, ROW()-9, 1), SERVICE[[#This Row],[Booking]])</f>
        <v>0</v>
      </c>
    </row>
    <row r="1927" spans="1:26" x14ac:dyDescent="0.25">
      <c r="A1927" s="6" t="str">
        <f ca="1">no.</f>
        <v/>
      </c>
      <c r="E1927" s="4" t="str">
        <f ca="1">position</f>
        <v/>
      </c>
      <c r="J1927" s="318"/>
      <c r="M1927" s="4"/>
      <c r="O1927" s="6"/>
      <c r="Q1927" s="20"/>
      <c r="R1927" s="5" t="str">
        <f ca="1">score</f>
        <v/>
      </c>
      <c r="S1927" s="7" t="str">
        <f ca="1">rescore_svc</f>
        <v/>
      </c>
      <c r="U1927" s="11" t="str">
        <f ca="1">price</f>
        <v/>
      </c>
      <c r="V1927" s="4"/>
      <c r="Y1927" s="388">
        <f ca="1">COUNTIFS(OFFSET($B$10, 0, 0, ROW()-9, 1), SERVICE[[#This Row],[Employee ID]], OFFSET($F$10, 0, 0, ROW()-9, 1), SERVICE[[#This Row],[Resources Role]])</f>
        <v>0</v>
      </c>
      <c r="Z1927" s="388">
        <f ca="1">COUNTIFS(OFFSET($F$10, 0, 0, ROW()-9, 1), SERVICE[[#This Row],[Resources Role]], OFFSET($H$10, 0, 0, ROW()-9, 1), SERVICE[[#This Row],[Booking]])</f>
        <v>0</v>
      </c>
    </row>
    <row r="1928" spans="1:26" x14ac:dyDescent="0.25">
      <c r="A1928" s="6" t="str">
        <f ca="1">no.</f>
        <v/>
      </c>
      <c r="E1928" s="4" t="str">
        <f ca="1">position</f>
        <v/>
      </c>
      <c r="J1928" s="318"/>
      <c r="M1928" s="4"/>
      <c r="O1928" s="6"/>
      <c r="Q1928" s="20"/>
      <c r="R1928" s="5" t="str">
        <f ca="1">score</f>
        <v/>
      </c>
      <c r="S1928" s="7" t="str">
        <f ca="1">rescore_svc</f>
        <v/>
      </c>
      <c r="U1928" s="11" t="str">
        <f ca="1">price</f>
        <v/>
      </c>
      <c r="V1928" s="4"/>
      <c r="Y1928" s="388">
        <f ca="1">COUNTIFS(OFFSET($B$10, 0, 0, ROW()-9, 1), SERVICE[[#This Row],[Employee ID]], OFFSET($F$10, 0, 0, ROW()-9, 1), SERVICE[[#This Row],[Resources Role]])</f>
        <v>0</v>
      </c>
      <c r="Z1928" s="388">
        <f ca="1">COUNTIFS(OFFSET($F$10, 0, 0, ROW()-9, 1), SERVICE[[#This Row],[Resources Role]], OFFSET($H$10, 0, 0, ROW()-9, 1), SERVICE[[#This Row],[Booking]])</f>
        <v>0</v>
      </c>
    </row>
    <row r="1929" spans="1:26" x14ac:dyDescent="0.25">
      <c r="A1929" s="6" t="str">
        <f ca="1">no.</f>
        <v/>
      </c>
      <c r="E1929" s="4" t="str">
        <f ca="1">position</f>
        <v/>
      </c>
      <c r="J1929" s="318"/>
      <c r="M1929" s="4"/>
      <c r="O1929" s="6"/>
      <c r="Q1929" s="20"/>
      <c r="R1929" s="5" t="str">
        <f ca="1">score</f>
        <v/>
      </c>
      <c r="S1929" s="7" t="str">
        <f ca="1">rescore_svc</f>
        <v/>
      </c>
      <c r="U1929" s="11" t="str">
        <f ca="1">price</f>
        <v/>
      </c>
      <c r="V1929" s="4"/>
      <c r="Y1929" s="388">
        <f ca="1">COUNTIFS(OFFSET($B$10, 0, 0, ROW()-9, 1), SERVICE[[#This Row],[Employee ID]], OFFSET($F$10, 0, 0, ROW()-9, 1), SERVICE[[#This Row],[Resources Role]])</f>
        <v>0</v>
      </c>
      <c r="Z1929" s="388">
        <f ca="1">COUNTIFS(OFFSET($F$10, 0, 0, ROW()-9, 1), SERVICE[[#This Row],[Resources Role]], OFFSET($H$10, 0, 0, ROW()-9, 1), SERVICE[[#This Row],[Booking]])</f>
        <v>0</v>
      </c>
    </row>
    <row r="1930" spans="1:26" x14ac:dyDescent="0.25">
      <c r="A1930" s="6" t="str">
        <f ca="1">no.</f>
        <v/>
      </c>
      <c r="E1930" s="4" t="str">
        <f ca="1">position</f>
        <v/>
      </c>
      <c r="J1930" s="318"/>
      <c r="M1930" s="4"/>
      <c r="O1930" s="6"/>
      <c r="Q1930" s="20"/>
      <c r="R1930" s="5" t="str">
        <f ca="1">score</f>
        <v/>
      </c>
      <c r="S1930" s="7" t="str">
        <f ca="1">rescore_svc</f>
        <v/>
      </c>
      <c r="U1930" s="11" t="str">
        <f ca="1">price</f>
        <v/>
      </c>
      <c r="V1930" s="4"/>
      <c r="Y1930" s="388">
        <f ca="1">COUNTIFS(OFFSET($B$10, 0, 0, ROW()-9, 1), SERVICE[[#This Row],[Employee ID]], OFFSET($F$10, 0, 0, ROW()-9, 1), SERVICE[[#This Row],[Resources Role]])</f>
        <v>0</v>
      </c>
      <c r="Z1930" s="388">
        <f ca="1">COUNTIFS(OFFSET($F$10, 0, 0, ROW()-9, 1), SERVICE[[#This Row],[Resources Role]], OFFSET($H$10, 0, 0, ROW()-9, 1), SERVICE[[#This Row],[Booking]])</f>
        <v>0</v>
      </c>
    </row>
    <row r="1931" spans="1:26" x14ac:dyDescent="0.25">
      <c r="A1931" s="6" t="str">
        <f ca="1">no.</f>
        <v/>
      </c>
      <c r="E1931" s="4" t="str">
        <f ca="1">position</f>
        <v/>
      </c>
      <c r="J1931" s="318"/>
      <c r="M1931" s="4"/>
      <c r="O1931" s="6"/>
      <c r="Q1931" s="20"/>
      <c r="R1931" s="5" t="str">
        <f ca="1">score</f>
        <v/>
      </c>
      <c r="S1931" s="7" t="str">
        <f ca="1">rescore_svc</f>
        <v/>
      </c>
      <c r="U1931" s="11" t="str">
        <f ca="1">price</f>
        <v/>
      </c>
      <c r="V1931" s="4"/>
      <c r="Y1931" s="388">
        <f ca="1">COUNTIFS(OFFSET($B$10, 0, 0, ROW()-9, 1), SERVICE[[#This Row],[Employee ID]], OFFSET($F$10, 0, 0, ROW()-9, 1), SERVICE[[#This Row],[Resources Role]])</f>
        <v>0</v>
      </c>
      <c r="Z1931" s="388">
        <f ca="1">COUNTIFS(OFFSET($F$10, 0, 0, ROW()-9, 1), SERVICE[[#This Row],[Resources Role]], OFFSET($H$10, 0, 0, ROW()-9, 1), SERVICE[[#This Row],[Booking]])</f>
        <v>0</v>
      </c>
    </row>
    <row r="1932" spans="1:26" x14ac:dyDescent="0.25">
      <c r="A1932" s="6" t="str">
        <f ca="1">no.</f>
        <v/>
      </c>
      <c r="E1932" s="4" t="str">
        <f ca="1">position</f>
        <v/>
      </c>
      <c r="J1932" s="318"/>
      <c r="M1932" s="4"/>
      <c r="O1932" s="6"/>
      <c r="Q1932" s="20"/>
      <c r="R1932" s="5" t="str">
        <f ca="1">score</f>
        <v/>
      </c>
      <c r="S1932" s="7" t="str">
        <f ca="1">rescore_svc</f>
        <v/>
      </c>
      <c r="U1932" s="11" t="str">
        <f ca="1">price</f>
        <v/>
      </c>
      <c r="V1932" s="4"/>
      <c r="Y1932" s="388">
        <f ca="1">COUNTIFS(OFFSET($B$10, 0, 0, ROW()-9, 1), SERVICE[[#This Row],[Employee ID]], OFFSET($F$10, 0, 0, ROW()-9, 1), SERVICE[[#This Row],[Resources Role]])</f>
        <v>0</v>
      </c>
      <c r="Z1932" s="388">
        <f ca="1">COUNTIFS(OFFSET($F$10, 0, 0, ROW()-9, 1), SERVICE[[#This Row],[Resources Role]], OFFSET($H$10, 0, 0, ROW()-9, 1), SERVICE[[#This Row],[Booking]])</f>
        <v>0</v>
      </c>
    </row>
    <row r="1933" spans="1:26" x14ac:dyDescent="0.25">
      <c r="A1933" s="6" t="str">
        <f ca="1">no.</f>
        <v/>
      </c>
      <c r="E1933" s="4" t="str">
        <f ca="1">position</f>
        <v/>
      </c>
      <c r="J1933" s="318"/>
      <c r="M1933" s="4"/>
      <c r="O1933" s="6"/>
      <c r="Q1933" s="20"/>
      <c r="R1933" s="5" t="str">
        <f ca="1">score</f>
        <v/>
      </c>
      <c r="S1933" s="7" t="str">
        <f ca="1">rescore_svc</f>
        <v/>
      </c>
      <c r="U1933" s="11" t="str">
        <f ca="1">price</f>
        <v/>
      </c>
      <c r="V1933" s="4"/>
      <c r="Y1933" s="388">
        <f ca="1">COUNTIFS(OFFSET($B$10, 0, 0, ROW()-9, 1), SERVICE[[#This Row],[Employee ID]], OFFSET($F$10, 0, 0, ROW()-9, 1), SERVICE[[#This Row],[Resources Role]])</f>
        <v>0</v>
      </c>
      <c r="Z1933" s="388">
        <f ca="1">COUNTIFS(OFFSET($F$10, 0, 0, ROW()-9, 1), SERVICE[[#This Row],[Resources Role]], OFFSET($H$10, 0, 0, ROW()-9, 1), SERVICE[[#This Row],[Booking]])</f>
        <v>0</v>
      </c>
    </row>
    <row r="1934" spans="1:26" x14ac:dyDescent="0.25">
      <c r="A1934" s="6" t="str">
        <f ca="1">no.</f>
        <v/>
      </c>
      <c r="E1934" s="4" t="str">
        <f ca="1">position</f>
        <v/>
      </c>
      <c r="J1934" s="318"/>
      <c r="M1934" s="4"/>
      <c r="O1934" s="6"/>
      <c r="Q1934" s="20"/>
      <c r="R1934" s="5" t="str">
        <f ca="1">score</f>
        <v/>
      </c>
      <c r="S1934" s="7" t="str">
        <f ca="1">rescore_svc</f>
        <v/>
      </c>
      <c r="U1934" s="11" t="str">
        <f ca="1">price</f>
        <v/>
      </c>
      <c r="V1934" s="4"/>
      <c r="Y1934" s="388">
        <f ca="1">COUNTIFS(OFFSET($B$10, 0, 0, ROW()-9, 1), SERVICE[[#This Row],[Employee ID]], OFFSET($F$10, 0, 0, ROW()-9, 1), SERVICE[[#This Row],[Resources Role]])</f>
        <v>0</v>
      </c>
      <c r="Z1934" s="388">
        <f ca="1">COUNTIFS(OFFSET($F$10, 0, 0, ROW()-9, 1), SERVICE[[#This Row],[Resources Role]], OFFSET($H$10, 0, 0, ROW()-9, 1), SERVICE[[#This Row],[Booking]])</f>
        <v>0</v>
      </c>
    </row>
    <row r="1935" spans="1:26" x14ac:dyDescent="0.25">
      <c r="A1935" s="6" t="str">
        <f ca="1">no.</f>
        <v/>
      </c>
      <c r="E1935" s="4" t="str">
        <f ca="1">position</f>
        <v/>
      </c>
      <c r="J1935" s="318"/>
      <c r="M1935" s="4"/>
      <c r="O1935" s="6"/>
      <c r="Q1935" s="20"/>
      <c r="R1935" s="5" t="str">
        <f ca="1">score</f>
        <v/>
      </c>
      <c r="S1935" s="7" t="str">
        <f ca="1">rescore_svc</f>
        <v/>
      </c>
      <c r="U1935" s="11" t="str">
        <f ca="1">price</f>
        <v/>
      </c>
      <c r="V1935" s="4"/>
      <c r="Y1935" s="388">
        <f ca="1">COUNTIFS(OFFSET($B$10, 0, 0, ROW()-9, 1), SERVICE[[#This Row],[Employee ID]], OFFSET($F$10, 0, 0, ROW()-9, 1), SERVICE[[#This Row],[Resources Role]])</f>
        <v>0</v>
      </c>
      <c r="Z1935" s="388">
        <f ca="1">COUNTIFS(OFFSET($F$10, 0, 0, ROW()-9, 1), SERVICE[[#This Row],[Resources Role]], OFFSET($H$10, 0, 0, ROW()-9, 1), SERVICE[[#This Row],[Booking]])</f>
        <v>0</v>
      </c>
    </row>
    <row r="1936" spans="1:26" x14ac:dyDescent="0.25">
      <c r="A1936" s="6" t="str">
        <f ca="1">no.</f>
        <v/>
      </c>
      <c r="E1936" s="4" t="str">
        <f ca="1">position</f>
        <v/>
      </c>
      <c r="J1936" s="318"/>
      <c r="M1936" s="4"/>
      <c r="O1936" s="6"/>
      <c r="Q1936" s="20"/>
      <c r="R1936" s="5" t="str">
        <f ca="1">score</f>
        <v/>
      </c>
      <c r="S1936" s="7" t="str">
        <f ca="1">rescore_svc</f>
        <v/>
      </c>
      <c r="U1936" s="11" t="str">
        <f ca="1">price</f>
        <v/>
      </c>
      <c r="V1936" s="4"/>
      <c r="Y1936" s="388">
        <f ca="1">COUNTIFS(OFFSET($B$10, 0, 0, ROW()-9, 1), SERVICE[[#This Row],[Employee ID]], OFFSET($F$10, 0, 0, ROW()-9, 1), SERVICE[[#This Row],[Resources Role]])</f>
        <v>0</v>
      </c>
      <c r="Z1936" s="388">
        <f ca="1">COUNTIFS(OFFSET($F$10, 0, 0, ROW()-9, 1), SERVICE[[#This Row],[Resources Role]], OFFSET($H$10, 0, 0, ROW()-9, 1), SERVICE[[#This Row],[Booking]])</f>
        <v>0</v>
      </c>
    </row>
    <row r="1937" spans="1:26" x14ac:dyDescent="0.25">
      <c r="A1937" s="6" t="str">
        <f ca="1">no.</f>
        <v/>
      </c>
      <c r="E1937" s="4" t="str">
        <f ca="1">position</f>
        <v/>
      </c>
      <c r="J1937" s="318"/>
      <c r="M1937" s="4"/>
      <c r="O1937" s="6"/>
      <c r="Q1937" s="20"/>
      <c r="R1937" s="5" t="str">
        <f ca="1">score</f>
        <v/>
      </c>
      <c r="S1937" s="7" t="str">
        <f ca="1">rescore_svc</f>
        <v/>
      </c>
      <c r="U1937" s="11" t="str">
        <f ca="1">price</f>
        <v/>
      </c>
      <c r="V1937" s="4"/>
      <c r="Y1937" s="388">
        <f ca="1">COUNTIFS(OFFSET($B$10, 0, 0, ROW()-9, 1), SERVICE[[#This Row],[Employee ID]], OFFSET($F$10, 0, 0, ROW()-9, 1), SERVICE[[#This Row],[Resources Role]])</f>
        <v>0</v>
      </c>
      <c r="Z1937" s="388">
        <f ca="1">COUNTIFS(OFFSET($F$10, 0, 0, ROW()-9, 1), SERVICE[[#This Row],[Resources Role]], OFFSET($H$10, 0, 0, ROW()-9, 1), SERVICE[[#This Row],[Booking]])</f>
        <v>0</v>
      </c>
    </row>
    <row r="1938" spans="1:26" x14ac:dyDescent="0.25">
      <c r="A1938" s="6" t="str">
        <f ca="1">no.</f>
        <v/>
      </c>
      <c r="E1938" s="4" t="str">
        <f ca="1">position</f>
        <v/>
      </c>
      <c r="J1938" s="318"/>
      <c r="M1938" s="4"/>
      <c r="O1938" s="6"/>
      <c r="Q1938" s="20"/>
      <c r="R1938" s="5" t="str">
        <f ca="1">score</f>
        <v/>
      </c>
      <c r="S1938" s="7" t="str">
        <f ca="1">rescore_svc</f>
        <v/>
      </c>
      <c r="U1938" s="11" t="str">
        <f ca="1">price</f>
        <v/>
      </c>
      <c r="V1938" s="4"/>
      <c r="Y1938" s="388">
        <f ca="1">COUNTIFS(OFFSET($B$10, 0, 0, ROW()-9, 1), SERVICE[[#This Row],[Employee ID]], OFFSET($F$10, 0, 0, ROW()-9, 1), SERVICE[[#This Row],[Resources Role]])</f>
        <v>0</v>
      </c>
      <c r="Z1938" s="388">
        <f ca="1">COUNTIFS(OFFSET($F$10, 0, 0, ROW()-9, 1), SERVICE[[#This Row],[Resources Role]], OFFSET($H$10, 0, 0, ROW()-9, 1), SERVICE[[#This Row],[Booking]])</f>
        <v>0</v>
      </c>
    </row>
    <row r="1939" spans="1:26" x14ac:dyDescent="0.25">
      <c r="A1939" s="6" t="str">
        <f ca="1">no.</f>
        <v/>
      </c>
      <c r="E1939" s="4" t="str">
        <f ca="1">position</f>
        <v/>
      </c>
      <c r="J1939" s="318"/>
      <c r="M1939" s="4"/>
      <c r="O1939" s="6"/>
      <c r="Q1939" s="20"/>
      <c r="R1939" s="5" t="str">
        <f ca="1">score</f>
        <v/>
      </c>
      <c r="S1939" s="7" t="str">
        <f ca="1">rescore_svc</f>
        <v/>
      </c>
      <c r="U1939" s="11" t="str">
        <f ca="1">price</f>
        <v/>
      </c>
      <c r="V1939" s="4"/>
      <c r="Y1939" s="388">
        <f ca="1">COUNTIFS(OFFSET($B$10, 0, 0, ROW()-9, 1), SERVICE[[#This Row],[Employee ID]], OFFSET($F$10, 0, 0, ROW()-9, 1), SERVICE[[#This Row],[Resources Role]])</f>
        <v>0</v>
      </c>
      <c r="Z1939" s="388">
        <f ca="1">COUNTIFS(OFFSET($F$10, 0, 0, ROW()-9, 1), SERVICE[[#This Row],[Resources Role]], OFFSET($H$10, 0, 0, ROW()-9, 1), SERVICE[[#This Row],[Booking]])</f>
        <v>0</v>
      </c>
    </row>
    <row r="1940" spans="1:26" x14ac:dyDescent="0.25">
      <c r="A1940" s="6" t="str">
        <f ca="1">no.</f>
        <v/>
      </c>
      <c r="E1940" s="4" t="str">
        <f ca="1">position</f>
        <v/>
      </c>
      <c r="J1940" s="318"/>
      <c r="M1940" s="4"/>
      <c r="O1940" s="6"/>
      <c r="Q1940" s="20"/>
      <c r="R1940" s="5" t="str">
        <f ca="1">score</f>
        <v/>
      </c>
      <c r="S1940" s="7" t="str">
        <f ca="1">rescore_svc</f>
        <v/>
      </c>
      <c r="U1940" s="11" t="str">
        <f ca="1">price</f>
        <v/>
      </c>
      <c r="V1940" s="4"/>
      <c r="Y1940" s="388">
        <f ca="1">COUNTIFS(OFFSET($B$10, 0, 0, ROW()-9, 1), SERVICE[[#This Row],[Employee ID]], OFFSET($F$10, 0, 0, ROW()-9, 1), SERVICE[[#This Row],[Resources Role]])</f>
        <v>0</v>
      </c>
      <c r="Z1940" s="388">
        <f ca="1">COUNTIFS(OFFSET($F$10, 0, 0, ROW()-9, 1), SERVICE[[#This Row],[Resources Role]], OFFSET($H$10, 0, 0, ROW()-9, 1), SERVICE[[#This Row],[Booking]])</f>
        <v>0</v>
      </c>
    </row>
    <row r="1941" spans="1:26" x14ac:dyDescent="0.25">
      <c r="A1941" s="6" t="str">
        <f ca="1">no.</f>
        <v/>
      </c>
      <c r="E1941" s="4" t="str">
        <f ca="1">position</f>
        <v/>
      </c>
      <c r="J1941" s="318"/>
      <c r="M1941" s="4"/>
      <c r="O1941" s="6"/>
      <c r="Q1941" s="20"/>
      <c r="R1941" s="5" t="str">
        <f ca="1">score</f>
        <v/>
      </c>
      <c r="S1941" s="7" t="str">
        <f ca="1">rescore_svc</f>
        <v/>
      </c>
      <c r="U1941" s="11" t="str">
        <f ca="1">price</f>
        <v/>
      </c>
      <c r="V1941" s="4"/>
      <c r="Y1941" s="388">
        <f ca="1">COUNTIFS(OFFSET($B$10, 0, 0, ROW()-9, 1), SERVICE[[#This Row],[Employee ID]], OFFSET($F$10, 0, 0, ROW()-9, 1), SERVICE[[#This Row],[Resources Role]])</f>
        <v>0</v>
      </c>
      <c r="Z1941" s="388">
        <f ca="1">COUNTIFS(OFFSET($F$10, 0, 0, ROW()-9, 1), SERVICE[[#This Row],[Resources Role]], OFFSET($H$10, 0, 0, ROW()-9, 1), SERVICE[[#This Row],[Booking]])</f>
        <v>0</v>
      </c>
    </row>
    <row r="1942" spans="1:26" x14ac:dyDescent="0.25">
      <c r="A1942" s="6" t="str">
        <f ca="1">no.</f>
        <v/>
      </c>
      <c r="E1942" s="4" t="str">
        <f ca="1">position</f>
        <v/>
      </c>
      <c r="J1942" s="318"/>
      <c r="M1942" s="4"/>
      <c r="O1942" s="6"/>
      <c r="Q1942" s="20"/>
      <c r="R1942" s="5" t="str">
        <f ca="1">score</f>
        <v/>
      </c>
      <c r="S1942" s="7" t="str">
        <f ca="1">rescore_svc</f>
        <v/>
      </c>
      <c r="U1942" s="11" t="str">
        <f ca="1">price</f>
        <v/>
      </c>
      <c r="V1942" s="4"/>
      <c r="Y1942" s="388">
        <f ca="1">COUNTIFS(OFFSET($B$10, 0, 0, ROW()-9, 1), SERVICE[[#This Row],[Employee ID]], OFFSET($F$10, 0, 0, ROW()-9, 1), SERVICE[[#This Row],[Resources Role]])</f>
        <v>0</v>
      </c>
      <c r="Z1942" s="388">
        <f ca="1">COUNTIFS(OFFSET($F$10, 0, 0, ROW()-9, 1), SERVICE[[#This Row],[Resources Role]], OFFSET($H$10, 0, 0, ROW()-9, 1), SERVICE[[#This Row],[Booking]])</f>
        <v>0</v>
      </c>
    </row>
    <row r="1943" spans="1:26" x14ac:dyDescent="0.25">
      <c r="A1943" s="6" t="str">
        <f ca="1">no.</f>
        <v/>
      </c>
      <c r="E1943" s="4" t="str">
        <f ca="1">position</f>
        <v/>
      </c>
      <c r="J1943" s="318"/>
      <c r="M1943" s="4"/>
      <c r="O1943" s="6"/>
      <c r="Q1943" s="20"/>
      <c r="R1943" s="5" t="str">
        <f ca="1">score</f>
        <v/>
      </c>
      <c r="S1943" s="7" t="str">
        <f ca="1">rescore_svc</f>
        <v/>
      </c>
      <c r="U1943" s="11" t="str">
        <f ca="1">price</f>
        <v/>
      </c>
      <c r="V1943" s="4"/>
      <c r="Y1943" s="388">
        <f ca="1">COUNTIFS(OFFSET($B$10, 0, 0, ROW()-9, 1), SERVICE[[#This Row],[Employee ID]], OFFSET($F$10, 0, 0, ROW()-9, 1), SERVICE[[#This Row],[Resources Role]])</f>
        <v>0</v>
      </c>
      <c r="Z1943" s="388">
        <f ca="1">COUNTIFS(OFFSET($F$10, 0, 0, ROW()-9, 1), SERVICE[[#This Row],[Resources Role]], OFFSET($H$10, 0, 0, ROW()-9, 1), SERVICE[[#This Row],[Booking]])</f>
        <v>0</v>
      </c>
    </row>
    <row r="1944" spans="1:26" x14ac:dyDescent="0.25">
      <c r="A1944" s="6" t="str">
        <f ca="1">no.</f>
        <v/>
      </c>
      <c r="E1944" s="4" t="str">
        <f ca="1">position</f>
        <v/>
      </c>
      <c r="J1944" s="318"/>
      <c r="M1944" s="4"/>
      <c r="O1944" s="6"/>
      <c r="Q1944" s="20"/>
      <c r="R1944" s="5" t="str">
        <f ca="1">score</f>
        <v/>
      </c>
      <c r="S1944" s="7" t="str">
        <f ca="1">rescore_svc</f>
        <v/>
      </c>
      <c r="U1944" s="11" t="str">
        <f ca="1">price</f>
        <v/>
      </c>
      <c r="V1944" s="4"/>
      <c r="Y1944" s="388">
        <f ca="1">COUNTIFS(OFFSET($B$10, 0, 0, ROW()-9, 1), SERVICE[[#This Row],[Employee ID]], OFFSET($F$10, 0, 0, ROW()-9, 1), SERVICE[[#This Row],[Resources Role]])</f>
        <v>0</v>
      </c>
      <c r="Z1944" s="388">
        <f ca="1">COUNTIFS(OFFSET($F$10, 0, 0, ROW()-9, 1), SERVICE[[#This Row],[Resources Role]], OFFSET($H$10, 0, 0, ROW()-9, 1), SERVICE[[#This Row],[Booking]])</f>
        <v>0</v>
      </c>
    </row>
    <row r="1945" spans="1:26" x14ac:dyDescent="0.25">
      <c r="A1945" s="6" t="str">
        <f ca="1">no.</f>
        <v/>
      </c>
      <c r="E1945" s="4" t="str">
        <f ca="1">position</f>
        <v/>
      </c>
      <c r="J1945" s="318"/>
      <c r="M1945" s="4"/>
      <c r="O1945" s="6"/>
      <c r="Q1945" s="20"/>
      <c r="R1945" s="5" t="str">
        <f ca="1">score</f>
        <v/>
      </c>
      <c r="S1945" s="7" t="str">
        <f ca="1">rescore_svc</f>
        <v/>
      </c>
      <c r="U1945" s="11" t="str">
        <f ca="1">price</f>
        <v/>
      </c>
      <c r="V1945" s="4"/>
      <c r="Y1945" s="388">
        <f ca="1">COUNTIFS(OFFSET($B$10, 0, 0, ROW()-9, 1), SERVICE[[#This Row],[Employee ID]], OFFSET($F$10, 0, 0, ROW()-9, 1), SERVICE[[#This Row],[Resources Role]])</f>
        <v>0</v>
      </c>
      <c r="Z1945" s="388">
        <f ca="1">COUNTIFS(OFFSET($F$10, 0, 0, ROW()-9, 1), SERVICE[[#This Row],[Resources Role]], OFFSET($H$10, 0, 0, ROW()-9, 1), SERVICE[[#This Row],[Booking]])</f>
        <v>0</v>
      </c>
    </row>
    <row r="1946" spans="1:26" x14ac:dyDescent="0.25">
      <c r="A1946" s="6" t="str">
        <f ca="1">no.</f>
        <v/>
      </c>
      <c r="E1946" s="4" t="str">
        <f ca="1">position</f>
        <v/>
      </c>
      <c r="J1946" s="318"/>
      <c r="M1946" s="4"/>
      <c r="O1946" s="6"/>
      <c r="Q1946" s="20"/>
      <c r="R1946" s="5" t="str">
        <f ca="1">score</f>
        <v/>
      </c>
      <c r="S1946" s="7" t="str">
        <f ca="1">rescore_svc</f>
        <v/>
      </c>
      <c r="U1946" s="11" t="str">
        <f ca="1">price</f>
        <v/>
      </c>
      <c r="V1946" s="4"/>
      <c r="Y1946" s="388">
        <f ca="1">COUNTIFS(OFFSET($B$10, 0, 0, ROW()-9, 1), SERVICE[[#This Row],[Employee ID]], OFFSET($F$10, 0, 0, ROW()-9, 1), SERVICE[[#This Row],[Resources Role]])</f>
        <v>0</v>
      </c>
      <c r="Z1946" s="388">
        <f ca="1">COUNTIFS(OFFSET($F$10, 0, 0, ROW()-9, 1), SERVICE[[#This Row],[Resources Role]], OFFSET($H$10, 0, 0, ROW()-9, 1), SERVICE[[#This Row],[Booking]])</f>
        <v>0</v>
      </c>
    </row>
    <row r="1947" spans="1:26" x14ac:dyDescent="0.25">
      <c r="A1947" s="6" t="str">
        <f ca="1">no.</f>
        <v/>
      </c>
      <c r="E1947" s="4" t="str">
        <f ca="1">position</f>
        <v/>
      </c>
      <c r="J1947" s="318"/>
      <c r="M1947" s="4"/>
      <c r="O1947" s="6"/>
      <c r="Q1947" s="20"/>
      <c r="R1947" s="5" t="str">
        <f ca="1">score</f>
        <v/>
      </c>
      <c r="S1947" s="7" t="str">
        <f ca="1">rescore_svc</f>
        <v/>
      </c>
      <c r="U1947" s="11" t="str">
        <f ca="1">price</f>
        <v/>
      </c>
      <c r="V1947" s="4"/>
      <c r="Y1947" s="388">
        <f ca="1">COUNTIFS(OFFSET($B$10, 0, 0, ROW()-9, 1), SERVICE[[#This Row],[Employee ID]], OFFSET($F$10, 0, 0, ROW()-9, 1), SERVICE[[#This Row],[Resources Role]])</f>
        <v>0</v>
      </c>
      <c r="Z1947" s="388">
        <f ca="1">COUNTIFS(OFFSET($F$10, 0, 0, ROW()-9, 1), SERVICE[[#This Row],[Resources Role]], OFFSET($H$10, 0, 0, ROW()-9, 1), SERVICE[[#This Row],[Booking]])</f>
        <v>0</v>
      </c>
    </row>
    <row r="1948" spans="1:26" x14ac:dyDescent="0.25">
      <c r="A1948" s="6" t="str">
        <f ca="1">no.</f>
        <v/>
      </c>
      <c r="E1948" s="4" t="str">
        <f ca="1">position</f>
        <v/>
      </c>
      <c r="J1948" s="318"/>
      <c r="M1948" s="4"/>
      <c r="O1948" s="6"/>
      <c r="Q1948" s="20"/>
      <c r="R1948" s="5" t="str">
        <f ca="1">score</f>
        <v/>
      </c>
      <c r="S1948" s="7" t="str">
        <f ca="1">rescore_svc</f>
        <v/>
      </c>
      <c r="U1948" s="11" t="str">
        <f ca="1">price</f>
        <v/>
      </c>
      <c r="V1948" s="4"/>
      <c r="Y1948" s="388">
        <f ca="1">COUNTIFS(OFFSET($B$10, 0, 0, ROW()-9, 1), SERVICE[[#This Row],[Employee ID]], OFFSET($F$10, 0, 0, ROW()-9, 1), SERVICE[[#This Row],[Resources Role]])</f>
        <v>0</v>
      </c>
      <c r="Z1948" s="388">
        <f ca="1">COUNTIFS(OFFSET($F$10, 0, 0, ROW()-9, 1), SERVICE[[#This Row],[Resources Role]], OFFSET($H$10, 0, 0, ROW()-9, 1), SERVICE[[#This Row],[Booking]])</f>
        <v>0</v>
      </c>
    </row>
    <row r="1949" spans="1:26" x14ac:dyDescent="0.25">
      <c r="A1949" s="6" t="str">
        <f ca="1">no.</f>
        <v/>
      </c>
      <c r="E1949" s="4" t="str">
        <f ca="1">position</f>
        <v/>
      </c>
      <c r="J1949" s="318"/>
      <c r="M1949" s="4"/>
      <c r="O1949" s="6"/>
      <c r="Q1949" s="20"/>
      <c r="R1949" s="5" t="str">
        <f ca="1">score</f>
        <v/>
      </c>
      <c r="S1949" s="7" t="str">
        <f ca="1">rescore_svc</f>
        <v/>
      </c>
      <c r="U1949" s="11" t="str">
        <f ca="1">price</f>
        <v/>
      </c>
      <c r="V1949" s="4"/>
      <c r="Y1949" s="388">
        <f ca="1">COUNTIFS(OFFSET($B$10, 0, 0, ROW()-9, 1), SERVICE[[#This Row],[Employee ID]], OFFSET($F$10, 0, 0, ROW()-9, 1), SERVICE[[#This Row],[Resources Role]])</f>
        <v>0</v>
      </c>
      <c r="Z1949" s="388">
        <f ca="1">COUNTIFS(OFFSET($F$10, 0, 0, ROW()-9, 1), SERVICE[[#This Row],[Resources Role]], OFFSET($H$10, 0, 0, ROW()-9, 1), SERVICE[[#This Row],[Booking]])</f>
        <v>0</v>
      </c>
    </row>
    <row r="1950" spans="1:26" x14ac:dyDescent="0.25">
      <c r="A1950" s="6" t="str">
        <f ca="1">no.</f>
        <v/>
      </c>
      <c r="E1950" s="4" t="str">
        <f ca="1">position</f>
        <v/>
      </c>
      <c r="J1950" s="318"/>
      <c r="M1950" s="4"/>
      <c r="O1950" s="6"/>
      <c r="Q1950" s="20"/>
      <c r="R1950" s="5" t="str">
        <f ca="1">score</f>
        <v/>
      </c>
      <c r="S1950" s="7" t="str">
        <f ca="1">rescore_svc</f>
        <v/>
      </c>
      <c r="U1950" s="11" t="str">
        <f ca="1">price</f>
        <v/>
      </c>
      <c r="V1950" s="4"/>
      <c r="Y1950" s="388">
        <f ca="1">COUNTIFS(OFFSET($B$10, 0, 0, ROW()-9, 1), SERVICE[[#This Row],[Employee ID]], OFFSET($F$10, 0, 0, ROW()-9, 1), SERVICE[[#This Row],[Resources Role]])</f>
        <v>0</v>
      </c>
      <c r="Z1950" s="388">
        <f ca="1">COUNTIFS(OFFSET($F$10, 0, 0, ROW()-9, 1), SERVICE[[#This Row],[Resources Role]], OFFSET($H$10, 0, 0, ROW()-9, 1), SERVICE[[#This Row],[Booking]])</f>
        <v>0</v>
      </c>
    </row>
    <row r="1951" spans="1:26" x14ac:dyDescent="0.25">
      <c r="A1951" s="6" t="str">
        <f ca="1">no.</f>
        <v/>
      </c>
      <c r="E1951" s="4" t="str">
        <f ca="1">position</f>
        <v/>
      </c>
      <c r="J1951" s="318"/>
      <c r="M1951" s="4"/>
      <c r="O1951" s="6"/>
      <c r="Q1951" s="20"/>
      <c r="R1951" s="5" t="str">
        <f ca="1">score</f>
        <v/>
      </c>
      <c r="S1951" s="7" t="str">
        <f ca="1">rescore_svc</f>
        <v/>
      </c>
      <c r="U1951" s="11" t="str">
        <f ca="1">price</f>
        <v/>
      </c>
      <c r="V1951" s="4"/>
      <c r="Y1951" s="388">
        <f ca="1">COUNTIFS(OFFSET($B$10, 0, 0, ROW()-9, 1), SERVICE[[#This Row],[Employee ID]], OFFSET($F$10, 0, 0, ROW()-9, 1), SERVICE[[#This Row],[Resources Role]])</f>
        <v>0</v>
      </c>
      <c r="Z1951" s="388">
        <f ca="1">COUNTIFS(OFFSET($F$10, 0, 0, ROW()-9, 1), SERVICE[[#This Row],[Resources Role]], OFFSET($H$10, 0, 0, ROW()-9, 1), SERVICE[[#This Row],[Booking]])</f>
        <v>0</v>
      </c>
    </row>
    <row r="1952" spans="1:26" x14ac:dyDescent="0.25">
      <c r="A1952" s="6" t="str">
        <f ca="1">no.</f>
        <v/>
      </c>
      <c r="E1952" s="4" t="str">
        <f ca="1">position</f>
        <v/>
      </c>
      <c r="J1952" s="318"/>
      <c r="M1952" s="4"/>
      <c r="O1952" s="6"/>
      <c r="Q1952" s="20"/>
      <c r="R1952" s="5" t="str">
        <f ca="1">score</f>
        <v/>
      </c>
      <c r="S1952" s="7" t="str">
        <f ca="1">rescore_svc</f>
        <v/>
      </c>
      <c r="U1952" s="11" t="str">
        <f ca="1">price</f>
        <v/>
      </c>
      <c r="V1952" s="4"/>
      <c r="Y1952" s="388">
        <f ca="1">COUNTIFS(OFFSET($B$10, 0, 0, ROW()-9, 1), SERVICE[[#This Row],[Employee ID]], OFFSET($F$10, 0, 0, ROW()-9, 1), SERVICE[[#This Row],[Resources Role]])</f>
        <v>0</v>
      </c>
      <c r="Z1952" s="388">
        <f ca="1">COUNTIFS(OFFSET($F$10, 0, 0, ROW()-9, 1), SERVICE[[#This Row],[Resources Role]], OFFSET($H$10, 0, 0, ROW()-9, 1), SERVICE[[#This Row],[Booking]])</f>
        <v>0</v>
      </c>
    </row>
    <row r="1953" spans="1:26" x14ac:dyDescent="0.25">
      <c r="A1953" s="6" t="str">
        <f ca="1">no.</f>
        <v/>
      </c>
      <c r="E1953" s="4" t="str">
        <f ca="1">position</f>
        <v/>
      </c>
      <c r="J1953" s="318"/>
      <c r="M1953" s="4"/>
      <c r="O1953" s="6"/>
      <c r="Q1953" s="20"/>
      <c r="R1953" s="5" t="str">
        <f ca="1">score</f>
        <v/>
      </c>
      <c r="S1953" s="7" t="str">
        <f ca="1">rescore_svc</f>
        <v/>
      </c>
      <c r="U1953" s="11" t="str">
        <f ca="1">price</f>
        <v/>
      </c>
      <c r="V1953" s="4"/>
      <c r="Y1953" s="388">
        <f ca="1">COUNTIFS(OFFSET($B$10, 0, 0, ROW()-9, 1), SERVICE[[#This Row],[Employee ID]], OFFSET($F$10, 0, 0, ROW()-9, 1), SERVICE[[#This Row],[Resources Role]])</f>
        <v>0</v>
      </c>
      <c r="Z1953" s="388">
        <f ca="1">COUNTIFS(OFFSET($F$10, 0, 0, ROW()-9, 1), SERVICE[[#This Row],[Resources Role]], OFFSET($H$10, 0, 0, ROW()-9, 1), SERVICE[[#This Row],[Booking]])</f>
        <v>0</v>
      </c>
    </row>
    <row r="1954" spans="1:26" x14ac:dyDescent="0.25">
      <c r="A1954" s="6" t="str">
        <f ca="1">no.</f>
        <v/>
      </c>
      <c r="E1954" s="4" t="str">
        <f ca="1">position</f>
        <v/>
      </c>
      <c r="J1954" s="318"/>
      <c r="M1954" s="4"/>
      <c r="O1954" s="6"/>
      <c r="Q1954" s="20"/>
      <c r="R1954" s="5" t="str">
        <f ca="1">score</f>
        <v/>
      </c>
      <c r="S1954" s="7" t="str">
        <f ca="1">rescore_svc</f>
        <v/>
      </c>
      <c r="U1954" s="11" t="str">
        <f ca="1">price</f>
        <v/>
      </c>
      <c r="V1954" s="4"/>
      <c r="Y1954" s="388">
        <f ca="1">COUNTIFS(OFFSET($B$10, 0, 0, ROW()-9, 1), SERVICE[[#This Row],[Employee ID]], OFFSET($F$10, 0, 0, ROW()-9, 1), SERVICE[[#This Row],[Resources Role]])</f>
        <v>0</v>
      </c>
      <c r="Z1954" s="388">
        <f ca="1">COUNTIFS(OFFSET($F$10, 0, 0, ROW()-9, 1), SERVICE[[#This Row],[Resources Role]], OFFSET($H$10, 0, 0, ROW()-9, 1), SERVICE[[#This Row],[Booking]])</f>
        <v>0</v>
      </c>
    </row>
    <row r="1955" spans="1:26" x14ac:dyDescent="0.25">
      <c r="A1955" s="6" t="str">
        <f ca="1">no.</f>
        <v/>
      </c>
      <c r="E1955" s="4" t="str">
        <f ca="1">position</f>
        <v/>
      </c>
      <c r="J1955" s="318"/>
      <c r="M1955" s="4"/>
      <c r="O1955" s="6"/>
      <c r="Q1955" s="20"/>
      <c r="R1955" s="5" t="str">
        <f ca="1">score</f>
        <v/>
      </c>
      <c r="S1955" s="7" t="str">
        <f ca="1">rescore_svc</f>
        <v/>
      </c>
      <c r="U1955" s="11" t="str">
        <f ca="1">price</f>
        <v/>
      </c>
      <c r="V1955" s="4"/>
      <c r="Y1955" s="388">
        <f ca="1">COUNTIFS(OFFSET($B$10, 0, 0, ROW()-9, 1), SERVICE[[#This Row],[Employee ID]], OFFSET($F$10, 0, 0, ROW()-9, 1), SERVICE[[#This Row],[Resources Role]])</f>
        <v>0</v>
      </c>
      <c r="Z1955" s="388">
        <f ca="1">COUNTIFS(OFFSET($F$10, 0, 0, ROW()-9, 1), SERVICE[[#This Row],[Resources Role]], OFFSET($H$10, 0, 0, ROW()-9, 1), SERVICE[[#This Row],[Booking]])</f>
        <v>0</v>
      </c>
    </row>
    <row r="1956" spans="1:26" x14ac:dyDescent="0.25">
      <c r="A1956" s="6" t="str">
        <f ca="1">no.</f>
        <v/>
      </c>
      <c r="E1956" s="4" t="str">
        <f ca="1">position</f>
        <v/>
      </c>
      <c r="J1956" s="318"/>
      <c r="M1956" s="4"/>
      <c r="O1956" s="6"/>
      <c r="Q1956" s="20"/>
      <c r="R1956" s="5" t="str">
        <f ca="1">score</f>
        <v/>
      </c>
      <c r="S1956" s="7" t="str">
        <f ca="1">rescore_svc</f>
        <v/>
      </c>
      <c r="U1956" s="11" t="str">
        <f ca="1">price</f>
        <v/>
      </c>
      <c r="V1956" s="4"/>
      <c r="Y1956" s="388">
        <f ca="1">COUNTIFS(OFFSET($B$10, 0, 0, ROW()-9, 1), SERVICE[[#This Row],[Employee ID]], OFFSET($F$10, 0, 0, ROW()-9, 1), SERVICE[[#This Row],[Resources Role]])</f>
        <v>0</v>
      </c>
      <c r="Z1956" s="388">
        <f ca="1">COUNTIFS(OFFSET($F$10, 0, 0, ROW()-9, 1), SERVICE[[#This Row],[Resources Role]], OFFSET($H$10, 0, 0, ROW()-9, 1), SERVICE[[#This Row],[Booking]])</f>
        <v>0</v>
      </c>
    </row>
    <row r="1957" spans="1:26" x14ac:dyDescent="0.25">
      <c r="A1957" s="6" t="str">
        <f ca="1">no.</f>
        <v/>
      </c>
      <c r="E1957" s="4" t="str">
        <f ca="1">position</f>
        <v/>
      </c>
      <c r="J1957" s="318"/>
      <c r="M1957" s="4"/>
      <c r="O1957" s="6"/>
      <c r="Q1957" s="20"/>
      <c r="R1957" s="5" t="str">
        <f ca="1">score</f>
        <v/>
      </c>
      <c r="S1957" s="7" t="str">
        <f ca="1">rescore_svc</f>
        <v/>
      </c>
      <c r="U1957" s="11" t="str">
        <f ca="1">price</f>
        <v/>
      </c>
      <c r="V1957" s="4"/>
      <c r="Y1957" s="388">
        <f ca="1">COUNTIFS(OFFSET($B$10, 0, 0, ROW()-9, 1), SERVICE[[#This Row],[Employee ID]], OFFSET($F$10, 0, 0, ROW()-9, 1), SERVICE[[#This Row],[Resources Role]])</f>
        <v>0</v>
      </c>
      <c r="Z1957" s="388">
        <f ca="1">COUNTIFS(OFFSET($F$10, 0, 0, ROW()-9, 1), SERVICE[[#This Row],[Resources Role]], OFFSET($H$10, 0, 0, ROW()-9, 1), SERVICE[[#This Row],[Booking]])</f>
        <v>0</v>
      </c>
    </row>
    <row r="1958" spans="1:26" x14ac:dyDescent="0.25">
      <c r="A1958" s="6" t="str">
        <f ca="1">no.</f>
        <v/>
      </c>
      <c r="E1958" s="4" t="str">
        <f ca="1">position</f>
        <v/>
      </c>
      <c r="J1958" s="318"/>
      <c r="M1958" s="4"/>
      <c r="O1958" s="6"/>
      <c r="Q1958" s="20"/>
      <c r="R1958" s="5" t="str">
        <f ca="1">score</f>
        <v/>
      </c>
      <c r="S1958" s="7" t="str">
        <f ca="1">rescore_svc</f>
        <v/>
      </c>
      <c r="U1958" s="11" t="str">
        <f ca="1">price</f>
        <v/>
      </c>
      <c r="V1958" s="4"/>
      <c r="Y1958" s="388">
        <f ca="1">COUNTIFS(OFFSET($B$10, 0, 0, ROW()-9, 1), SERVICE[[#This Row],[Employee ID]], OFFSET($F$10, 0, 0, ROW()-9, 1), SERVICE[[#This Row],[Resources Role]])</f>
        <v>0</v>
      </c>
      <c r="Z1958" s="388">
        <f ca="1">COUNTIFS(OFFSET($F$10, 0, 0, ROW()-9, 1), SERVICE[[#This Row],[Resources Role]], OFFSET($H$10, 0, 0, ROW()-9, 1), SERVICE[[#This Row],[Booking]])</f>
        <v>0</v>
      </c>
    </row>
    <row r="1959" spans="1:26" x14ac:dyDescent="0.25">
      <c r="A1959" s="6" t="str">
        <f ca="1">no.</f>
        <v/>
      </c>
      <c r="E1959" s="4" t="str">
        <f ca="1">position</f>
        <v/>
      </c>
      <c r="J1959" s="318"/>
      <c r="M1959" s="4"/>
      <c r="O1959" s="6"/>
      <c r="Q1959" s="20"/>
      <c r="R1959" s="5" t="str">
        <f ca="1">score</f>
        <v/>
      </c>
      <c r="S1959" s="7" t="str">
        <f ca="1">rescore_svc</f>
        <v/>
      </c>
      <c r="U1959" s="11" t="str">
        <f ca="1">price</f>
        <v/>
      </c>
      <c r="V1959" s="4"/>
      <c r="Y1959" s="388">
        <f ca="1">COUNTIFS(OFFSET($B$10, 0, 0, ROW()-9, 1), SERVICE[[#This Row],[Employee ID]], OFFSET($F$10, 0, 0, ROW()-9, 1), SERVICE[[#This Row],[Resources Role]])</f>
        <v>0</v>
      </c>
      <c r="Z1959" s="388">
        <f ca="1">COUNTIFS(OFFSET($F$10, 0, 0, ROW()-9, 1), SERVICE[[#This Row],[Resources Role]], OFFSET($H$10, 0, 0, ROW()-9, 1), SERVICE[[#This Row],[Booking]])</f>
        <v>0</v>
      </c>
    </row>
    <row r="1960" spans="1:26" x14ac:dyDescent="0.25">
      <c r="A1960" s="6" t="str">
        <f ca="1">no.</f>
        <v/>
      </c>
      <c r="E1960" s="4" t="str">
        <f ca="1">position</f>
        <v/>
      </c>
      <c r="J1960" s="318"/>
      <c r="M1960" s="4"/>
      <c r="O1960" s="6"/>
      <c r="Q1960" s="20"/>
      <c r="R1960" s="5" t="str">
        <f ca="1">score</f>
        <v/>
      </c>
      <c r="S1960" s="7" t="str">
        <f ca="1">rescore_svc</f>
        <v/>
      </c>
      <c r="U1960" s="11" t="str">
        <f ca="1">price</f>
        <v/>
      </c>
      <c r="V1960" s="4"/>
      <c r="Y1960" s="388">
        <f ca="1">COUNTIFS(OFFSET($B$10, 0, 0, ROW()-9, 1), SERVICE[[#This Row],[Employee ID]], OFFSET($F$10, 0, 0, ROW()-9, 1), SERVICE[[#This Row],[Resources Role]])</f>
        <v>0</v>
      </c>
      <c r="Z1960" s="388">
        <f ca="1">COUNTIFS(OFFSET($F$10, 0, 0, ROW()-9, 1), SERVICE[[#This Row],[Resources Role]], OFFSET($H$10, 0, 0, ROW()-9, 1), SERVICE[[#This Row],[Booking]])</f>
        <v>0</v>
      </c>
    </row>
    <row r="1961" spans="1:26" x14ac:dyDescent="0.25">
      <c r="A1961" s="6" t="str">
        <f ca="1">no.</f>
        <v/>
      </c>
      <c r="E1961" s="4" t="str">
        <f ca="1">position</f>
        <v/>
      </c>
      <c r="J1961" s="318"/>
      <c r="M1961" s="4"/>
      <c r="O1961" s="6"/>
      <c r="Q1961" s="20"/>
      <c r="R1961" s="5" t="str">
        <f ca="1">score</f>
        <v/>
      </c>
      <c r="S1961" s="7" t="str">
        <f ca="1">rescore_svc</f>
        <v/>
      </c>
      <c r="U1961" s="11" t="str">
        <f ca="1">price</f>
        <v/>
      </c>
      <c r="V1961" s="4"/>
      <c r="Y1961" s="388">
        <f ca="1">COUNTIFS(OFFSET($B$10, 0, 0, ROW()-9, 1), SERVICE[[#This Row],[Employee ID]], OFFSET($F$10, 0, 0, ROW()-9, 1), SERVICE[[#This Row],[Resources Role]])</f>
        <v>0</v>
      </c>
      <c r="Z1961" s="388">
        <f ca="1">COUNTIFS(OFFSET($F$10, 0, 0, ROW()-9, 1), SERVICE[[#This Row],[Resources Role]], OFFSET($H$10, 0, 0, ROW()-9, 1), SERVICE[[#This Row],[Booking]])</f>
        <v>0</v>
      </c>
    </row>
    <row r="1962" spans="1:26" x14ac:dyDescent="0.25">
      <c r="A1962" s="6" t="str">
        <f ca="1">no.</f>
        <v/>
      </c>
      <c r="E1962" s="4" t="str">
        <f ca="1">position</f>
        <v/>
      </c>
      <c r="J1962" s="318"/>
      <c r="M1962" s="4"/>
      <c r="O1962" s="6"/>
      <c r="Q1962" s="20"/>
      <c r="R1962" s="5" t="str">
        <f ca="1">score</f>
        <v/>
      </c>
      <c r="S1962" s="7" t="str">
        <f ca="1">rescore_svc</f>
        <v/>
      </c>
      <c r="U1962" s="11" t="str">
        <f ca="1">price</f>
        <v/>
      </c>
      <c r="V1962" s="4"/>
      <c r="Y1962" s="388">
        <f ca="1">COUNTIFS(OFFSET($B$10, 0, 0, ROW()-9, 1), SERVICE[[#This Row],[Employee ID]], OFFSET($F$10, 0, 0, ROW()-9, 1), SERVICE[[#This Row],[Resources Role]])</f>
        <v>0</v>
      </c>
      <c r="Z1962" s="388">
        <f ca="1">COUNTIFS(OFFSET($F$10, 0, 0, ROW()-9, 1), SERVICE[[#This Row],[Resources Role]], OFFSET($H$10, 0, 0, ROW()-9, 1), SERVICE[[#This Row],[Booking]])</f>
        <v>0</v>
      </c>
    </row>
    <row r="1963" spans="1:26" x14ac:dyDescent="0.25">
      <c r="A1963" s="6" t="str">
        <f ca="1">no.</f>
        <v/>
      </c>
      <c r="E1963" s="4" t="str">
        <f ca="1">position</f>
        <v/>
      </c>
      <c r="J1963" s="318"/>
      <c r="M1963" s="4"/>
      <c r="O1963" s="6"/>
      <c r="Q1963" s="20"/>
      <c r="R1963" s="5" t="str">
        <f ca="1">score</f>
        <v/>
      </c>
      <c r="S1963" s="7" t="str">
        <f ca="1">rescore_svc</f>
        <v/>
      </c>
      <c r="U1963" s="11" t="str">
        <f ca="1">price</f>
        <v/>
      </c>
      <c r="V1963" s="4"/>
      <c r="Y1963" s="388">
        <f ca="1">COUNTIFS(OFFSET($B$10, 0, 0, ROW()-9, 1), SERVICE[[#This Row],[Employee ID]], OFFSET($F$10, 0, 0, ROW()-9, 1), SERVICE[[#This Row],[Resources Role]])</f>
        <v>0</v>
      </c>
      <c r="Z1963" s="388">
        <f ca="1">COUNTIFS(OFFSET($F$10, 0, 0, ROW()-9, 1), SERVICE[[#This Row],[Resources Role]], OFFSET($H$10, 0, 0, ROW()-9, 1), SERVICE[[#This Row],[Booking]])</f>
        <v>0</v>
      </c>
    </row>
    <row r="1964" spans="1:26" x14ac:dyDescent="0.25">
      <c r="A1964" s="6" t="str">
        <f ca="1">no.</f>
        <v/>
      </c>
      <c r="E1964" s="4" t="str">
        <f ca="1">position</f>
        <v/>
      </c>
      <c r="J1964" s="318"/>
      <c r="M1964" s="4"/>
      <c r="O1964" s="6"/>
      <c r="Q1964" s="20"/>
      <c r="R1964" s="5" t="str">
        <f ca="1">score</f>
        <v/>
      </c>
      <c r="S1964" s="7" t="str">
        <f ca="1">rescore_svc</f>
        <v/>
      </c>
      <c r="U1964" s="11" t="str">
        <f ca="1">price</f>
        <v/>
      </c>
      <c r="V1964" s="4"/>
      <c r="Y1964" s="388">
        <f ca="1">COUNTIFS(OFFSET($B$10, 0, 0, ROW()-9, 1), SERVICE[[#This Row],[Employee ID]], OFFSET($F$10, 0, 0, ROW()-9, 1), SERVICE[[#This Row],[Resources Role]])</f>
        <v>0</v>
      </c>
      <c r="Z1964" s="388">
        <f ca="1">COUNTIFS(OFFSET($F$10, 0, 0, ROW()-9, 1), SERVICE[[#This Row],[Resources Role]], OFFSET($H$10, 0, 0, ROW()-9, 1), SERVICE[[#This Row],[Booking]])</f>
        <v>0</v>
      </c>
    </row>
    <row r="1965" spans="1:26" x14ac:dyDescent="0.25">
      <c r="A1965" s="6" t="str">
        <f ca="1">no.</f>
        <v/>
      </c>
      <c r="E1965" s="4" t="str">
        <f ca="1">position</f>
        <v/>
      </c>
      <c r="J1965" s="318"/>
      <c r="M1965" s="4"/>
      <c r="O1965" s="6"/>
      <c r="Q1965" s="20"/>
      <c r="R1965" s="5" t="str">
        <f ca="1">score</f>
        <v/>
      </c>
      <c r="S1965" s="7" t="str">
        <f ca="1">rescore_svc</f>
        <v/>
      </c>
      <c r="U1965" s="11" t="str">
        <f ca="1">price</f>
        <v/>
      </c>
      <c r="V1965" s="4"/>
      <c r="Y1965" s="388">
        <f ca="1">COUNTIFS(OFFSET($B$10, 0, 0, ROW()-9, 1), SERVICE[[#This Row],[Employee ID]], OFFSET($F$10, 0, 0, ROW()-9, 1), SERVICE[[#This Row],[Resources Role]])</f>
        <v>0</v>
      </c>
      <c r="Z1965" s="388">
        <f ca="1">COUNTIFS(OFFSET($F$10, 0, 0, ROW()-9, 1), SERVICE[[#This Row],[Resources Role]], OFFSET($H$10, 0, 0, ROW()-9, 1), SERVICE[[#This Row],[Booking]])</f>
        <v>0</v>
      </c>
    </row>
    <row r="1966" spans="1:26" x14ac:dyDescent="0.25">
      <c r="A1966" s="6" t="str">
        <f ca="1">no.</f>
        <v/>
      </c>
      <c r="E1966" s="4" t="str">
        <f ca="1">position</f>
        <v/>
      </c>
      <c r="J1966" s="318"/>
      <c r="M1966" s="4"/>
      <c r="O1966" s="6"/>
      <c r="Q1966" s="20"/>
      <c r="R1966" s="5" t="str">
        <f ca="1">score</f>
        <v/>
      </c>
      <c r="S1966" s="7" t="str">
        <f ca="1">rescore_svc</f>
        <v/>
      </c>
      <c r="U1966" s="11" t="str">
        <f ca="1">price</f>
        <v/>
      </c>
      <c r="V1966" s="4"/>
      <c r="Y1966" s="388">
        <f ca="1">COUNTIFS(OFFSET($B$10, 0, 0, ROW()-9, 1), SERVICE[[#This Row],[Employee ID]], OFFSET($F$10, 0, 0, ROW()-9, 1), SERVICE[[#This Row],[Resources Role]])</f>
        <v>0</v>
      </c>
      <c r="Z1966" s="388">
        <f ca="1">COUNTIFS(OFFSET($F$10, 0, 0, ROW()-9, 1), SERVICE[[#This Row],[Resources Role]], OFFSET($H$10, 0, 0, ROW()-9, 1), SERVICE[[#This Row],[Booking]])</f>
        <v>0</v>
      </c>
    </row>
    <row r="1967" spans="1:26" x14ac:dyDescent="0.25">
      <c r="A1967" s="6" t="str">
        <f ca="1">no.</f>
        <v/>
      </c>
      <c r="E1967" s="4" t="str">
        <f ca="1">position</f>
        <v/>
      </c>
      <c r="J1967" s="318"/>
      <c r="M1967" s="4"/>
      <c r="O1967" s="6"/>
      <c r="Q1967" s="20"/>
      <c r="R1967" s="5" t="str">
        <f ca="1">score</f>
        <v/>
      </c>
      <c r="S1967" s="7" t="str">
        <f ca="1">rescore_svc</f>
        <v/>
      </c>
      <c r="U1967" s="11" t="str">
        <f ca="1">price</f>
        <v/>
      </c>
      <c r="V1967" s="4"/>
      <c r="Y1967" s="388">
        <f ca="1">COUNTIFS(OFFSET($B$10, 0, 0, ROW()-9, 1), SERVICE[[#This Row],[Employee ID]], OFFSET($F$10, 0, 0, ROW()-9, 1), SERVICE[[#This Row],[Resources Role]])</f>
        <v>0</v>
      </c>
      <c r="Z1967" s="388">
        <f ca="1">COUNTIFS(OFFSET($F$10, 0, 0, ROW()-9, 1), SERVICE[[#This Row],[Resources Role]], OFFSET($H$10, 0, 0, ROW()-9, 1), SERVICE[[#This Row],[Booking]])</f>
        <v>0</v>
      </c>
    </row>
    <row r="1968" spans="1:26" x14ac:dyDescent="0.25">
      <c r="A1968" s="6" t="str">
        <f ca="1">no.</f>
        <v/>
      </c>
      <c r="E1968" s="4" t="str">
        <f ca="1">position</f>
        <v/>
      </c>
      <c r="J1968" s="318"/>
      <c r="M1968" s="4"/>
      <c r="O1968" s="6"/>
      <c r="Q1968" s="20"/>
      <c r="R1968" s="5" t="str">
        <f ca="1">score</f>
        <v/>
      </c>
      <c r="S1968" s="7" t="str">
        <f ca="1">rescore_svc</f>
        <v/>
      </c>
      <c r="U1968" s="11" t="str">
        <f ca="1">price</f>
        <v/>
      </c>
      <c r="V1968" s="4"/>
      <c r="Y1968" s="388">
        <f ca="1">COUNTIFS(OFFSET($B$10, 0, 0, ROW()-9, 1), SERVICE[[#This Row],[Employee ID]], OFFSET($F$10, 0, 0, ROW()-9, 1), SERVICE[[#This Row],[Resources Role]])</f>
        <v>0</v>
      </c>
      <c r="Z1968" s="388">
        <f ca="1">COUNTIFS(OFFSET($F$10, 0, 0, ROW()-9, 1), SERVICE[[#This Row],[Resources Role]], OFFSET($H$10, 0, 0, ROW()-9, 1), SERVICE[[#This Row],[Booking]])</f>
        <v>0</v>
      </c>
    </row>
    <row r="1969" spans="1:26" x14ac:dyDescent="0.25">
      <c r="A1969" s="6" t="str">
        <f ca="1">no.</f>
        <v/>
      </c>
      <c r="E1969" s="4" t="str">
        <f ca="1">position</f>
        <v/>
      </c>
      <c r="J1969" s="318"/>
      <c r="M1969" s="4"/>
      <c r="O1969" s="6"/>
      <c r="Q1969" s="20"/>
      <c r="R1969" s="5" t="str">
        <f ca="1">score</f>
        <v/>
      </c>
      <c r="S1969" s="7" t="str">
        <f ca="1">rescore_svc</f>
        <v/>
      </c>
      <c r="U1969" s="11" t="str">
        <f ca="1">price</f>
        <v/>
      </c>
      <c r="V1969" s="4"/>
      <c r="Y1969" s="388">
        <f ca="1">COUNTIFS(OFFSET($B$10, 0, 0, ROW()-9, 1), SERVICE[[#This Row],[Employee ID]], OFFSET($F$10, 0, 0, ROW()-9, 1), SERVICE[[#This Row],[Resources Role]])</f>
        <v>0</v>
      </c>
      <c r="Z1969" s="388">
        <f ca="1">COUNTIFS(OFFSET($F$10, 0, 0, ROW()-9, 1), SERVICE[[#This Row],[Resources Role]], OFFSET($H$10, 0, 0, ROW()-9, 1), SERVICE[[#This Row],[Booking]])</f>
        <v>0</v>
      </c>
    </row>
    <row r="1970" spans="1:26" x14ac:dyDescent="0.25">
      <c r="A1970" s="6" t="str">
        <f ca="1">no.</f>
        <v/>
      </c>
      <c r="E1970" s="4" t="str">
        <f ca="1">position</f>
        <v/>
      </c>
      <c r="J1970" s="318"/>
      <c r="M1970" s="4"/>
      <c r="O1970" s="6"/>
      <c r="Q1970" s="20"/>
      <c r="R1970" s="5" t="str">
        <f ca="1">score</f>
        <v/>
      </c>
      <c r="S1970" s="7" t="str">
        <f ca="1">rescore_svc</f>
        <v/>
      </c>
      <c r="U1970" s="11" t="str">
        <f ca="1">price</f>
        <v/>
      </c>
      <c r="V1970" s="4"/>
      <c r="Y1970" s="388">
        <f ca="1">COUNTIFS(OFFSET($B$10, 0, 0, ROW()-9, 1), SERVICE[[#This Row],[Employee ID]], OFFSET($F$10, 0, 0, ROW()-9, 1), SERVICE[[#This Row],[Resources Role]])</f>
        <v>0</v>
      </c>
      <c r="Z1970" s="388">
        <f ca="1">COUNTIFS(OFFSET($F$10, 0, 0, ROW()-9, 1), SERVICE[[#This Row],[Resources Role]], OFFSET($H$10, 0, 0, ROW()-9, 1), SERVICE[[#This Row],[Booking]])</f>
        <v>0</v>
      </c>
    </row>
    <row r="1971" spans="1:26" x14ac:dyDescent="0.25">
      <c r="A1971" s="6" t="str">
        <f ca="1">no.</f>
        <v/>
      </c>
      <c r="E1971" s="4" t="str">
        <f ca="1">position</f>
        <v/>
      </c>
      <c r="J1971" s="318"/>
      <c r="M1971" s="4"/>
      <c r="O1971" s="6"/>
      <c r="Q1971" s="20"/>
      <c r="R1971" s="5" t="str">
        <f ca="1">score</f>
        <v/>
      </c>
      <c r="S1971" s="7" t="str">
        <f ca="1">rescore_svc</f>
        <v/>
      </c>
      <c r="U1971" s="11" t="str">
        <f ca="1">price</f>
        <v/>
      </c>
      <c r="V1971" s="4"/>
      <c r="Y1971" s="388">
        <f ca="1">COUNTIFS(OFFSET($B$10, 0, 0, ROW()-9, 1), SERVICE[[#This Row],[Employee ID]], OFFSET($F$10, 0, 0, ROW()-9, 1), SERVICE[[#This Row],[Resources Role]])</f>
        <v>0</v>
      </c>
      <c r="Z1971" s="388">
        <f ca="1">COUNTIFS(OFFSET($F$10, 0, 0, ROW()-9, 1), SERVICE[[#This Row],[Resources Role]], OFFSET($H$10, 0, 0, ROW()-9, 1), SERVICE[[#This Row],[Booking]])</f>
        <v>0</v>
      </c>
    </row>
    <row r="1972" spans="1:26" x14ac:dyDescent="0.25">
      <c r="A1972" s="6" t="str">
        <f ca="1">no.</f>
        <v/>
      </c>
      <c r="E1972" s="4" t="str">
        <f ca="1">position</f>
        <v/>
      </c>
      <c r="J1972" s="318"/>
      <c r="M1972" s="4"/>
      <c r="O1972" s="6"/>
      <c r="Q1972" s="20"/>
      <c r="R1972" s="5" t="str">
        <f ca="1">score</f>
        <v/>
      </c>
      <c r="S1972" s="7" t="str">
        <f ca="1">rescore_svc</f>
        <v/>
      </c>
      <c r="U1972" s="11" t="str">
        <f ca="1">price</f>
        <v/>
      </c>
      <c r="V1972" s="4"/>
      <c r="Y1972" s="388">
        <f ca="1">COUNTIFS(OFFSET($B$10, 0, 0, ROW()-9, 1), SERVICE[[#This Row],[Employee ID]], OFFSET($F$10, 0, 0, ROW()-9, 1), SERVICE[[#This Row],[Resources Role]])</f>
        <v>0</v>
      </c>
      <c r="Z1972" s="388">
        <f ca="1">COUNTIFS(OFFSET($F$10, 0, 0, ROW()-9, 1), SERVICE[[#This Row],[Resources Role]], OFFSET($H$10, 0, 0, ROW()-9, 1), SERVICE[[#This Row],[Booking]])</f>
        <v>0</v>
      </c>
    </row>
    <row r="1973" spans="1:26" x14ac:dyDescent="0.25">
      <c r="A1973" s="6" t="str">
        <f ca="1">no.</f>
        <v/>
      </c>
      <c r="E1973" s="4" t="str">
        <f ca="1">position</f>
        <v/>
      </c>
      <c r="J1973" s="318"/>
      <c r="M1973" s="4"/>
      <c r="O1973" s="6"/>
      <c r="Q1973" s="20"/>
      <c r="R1973" s="5" t="str">
        <f ca="1">score</f>
        <v/>
      </c>
      <c r="S1973" s="7" t="str">
        <f ca="1">rescore_svc</f>
        <v/>
      </c>
      <c r="U1973" s="11" t="str">
        <f ca="1">price</f>
        <v/>
      </c>
      <c r="V1973" s="4"/>
      <c r="Y1973" s="388">
        <f ca="1">COUNTIFS(OFFSET($B$10, 0, 0, ROW()-9, 1), SERVICE[[#This Row],[Employee ID]], OFFSET($F$10, 0, 0, ROW()-9, 1), SERVICE[[#This Row],[Resources Role]])</f>
        <v>0</v>
      </c>
      <c r="Z1973" s="388">
        <f ca="1">COUNTIFS(OFFSET($F$10, 0, 0, ROW()-9, 1), SERVICE[[#This Row],[Resources Role]], OFFSET($H$10, 0, 0, ROW()-9, 1), SERVICE[[#This Row],[Booking]])</f>
        <v>0</v>
      </c>
    </row>
    <row r="1974" spans="1:26" x14ac:dyDescent="0.25">
      <c r="A1974" s="6" t="str">
        <f ca="1">no.</f>
        <v/>
      </c>
      <c r="E1974" s="4" t="str">
        <f ca="1">position</f>
        <v/>
      </c>
      <c r="J1974" s="318"/>
      <c r="M1974" s="4"/>
      <c r="O1974" s="6"/>
      <c r="Q1974" s="20"/>
      <c r="R1974" s="5" t="str">
        <f ca="1">score</f>
        <v/>
      </c>
      <c r="S1974" s="7" t="str">
        <f ca="1">rescore_svc</f>
        <v/>
      </c>
      <c r="U1974" s="11" t="str">
        <f ca="1">price</f>
        <v/>
      </c>
      <c r="V1974" s="4"/>
      <c r="Y1974" s="388">
        <f ca="1">COUNTIFS(OFFSET($B$10, 0, 0, ROW()-9, 1), SERVICE[[#This Row],[Employee ID]], OFFSET($F$10, 0, 0, ROW()-9, 1), SERVICE[[#This Row],[Resources Role]])</f>
        <v>0</v>
      </c>
      <c r="Z1974" s="388">
        <f ca="1">COUNTIFS(OFFSET($F$10, 0, 0, ROW()-9, 1), SERVICE[[#This Row],[Resources Role]], OFFSET($H$10, 0, 0, ROW()-9, 1), SERVICE[[#This Row],[Booking]])</f>
        <v>0</v>
      </c>
    </row>
    <row r="1975" spans="1:26" x14ac:dyDescent="0.25">
      <c r="A1975" s="6" t="str">
        <f ca="1">no.</f>
        <v/>
      </c>
      <c r="E1975" s="4" t="str">
        <f ca="1">position</f>
        <v/>
      </c>
      <c r="J1975" s="318"/>
      <c r="M1975" s="4"/>
      <c r="O1975" s="6"/>
      <c r="Q1975" s="20"/>
      <c r="R1975" s="5" t="str">
        <f ca="1">score</f>
        <v/>
      </c>
      <c r="S1975" s="7" t="str">
        <f ca="1">rescore_svc</f>
        <v/>
      </c>
      <c r="U1975" s="11" t="str">
        <f ca="1">price</f>
        <v/>
      </c>
      <c r="V1975" s="4"/>
      <c r="Y1975" s="388">
        <f ca="1">COUNTIFS(OFFSET($B$10, 0, 0, ROW()-9, 1), SERVICE[[#This Row],[Employee ID]], OFFSET($F$10, 0, 0, ROW()-9, 1), SERVICE[[#This Row],[Resources Role]])</f>
        <v>0</v>
      </c>
      <c r="Z1975" s="388">
        <f ca="1">COUNTIFS(OFFSET($F$10, 0, 0, ROW()-9, 1), SERVICE[[#This Row],[Resources Role]], OFFSET($H$10, 0, 0, ROW()-9, 1), SERVICE[[#This Row],[Booking]])</f>
        <v>0</v>
      </c>
    </row>
    <row r="1976" spans="1:26" x14ac:dyDescent="0.25">
      <c r="A1976" s="6" t="str">
        <f ca="1">no.</f>
        <v/>
      </c>
      <c r="E1976" s="4" t="str">
        <f ca="1">position</f>
        <v/>
      </c>
      <c r="J1976" s="318"/>
      <c r="M1976" s="4"/>
      <c r="O1976" s="6"/>
      <c r="Q1976" s="20"/>
      <c r="R1976" s="5" t="str">
        <f ca="1">score</f>
        <v/>
      </c>
      <c r="S1976" s="7" t="str">
        <f ca="1">rescore_svc</f>
        <v/>
      </c>
      <c r="U1976" s="11" t="str">
        <f ca="1">price</f>
        <v/>
      </c>
      <c r="V1976" s="4"/>
      <c r="Y1976" s="388">
        <f ca="1">COUNTIFS(OFFSET($B$10, 0, 0, ROW()-9, 1), SERVICE[[#This Row],[Employee ID]], OFFSET($F$10, 0, 0, ROW()-9, 1), SERVICE[[#This Row],[Resources Role]])</f>
        <v>0</v>
      </c>
      <c r="Z1976" s="388">
        <f ca="1">COUNTIFS(OFFSET($F$10, 0, 0, ROW()-9, 1), SERVICE[[#This Row],[Resources Role]], OFFSET($H$10, 0, 0, ROW()-9, 1), SERVICE[[#This Row],[Booking]])</f>
        <v>0</v>
      </c>
    </row>
    <row r="1977" spans="1:26" x14ac:dyDescent="0.25">
      <c r="A1977" s="6" t="str">
        <f ca="1">no.</f>
        <v/>
      </c>
      <c r="E1977" s="4" t="str">
        <f ca="1">position</f>
        <v/>
      </c>
      <c r="J1977" s="318"/>
      <c r="M1977" s="4"/>
      <c r="O1977" s="6"/>
      <c r="Q1977" s="20"/>
      <c r="R1977" s="5" t="str">
        <f ca="1">score</f>
        <v/>
      </c>
      <c r="S1977" s="7" t="str">
        <f ca="1">rescore_svc</f>
        <v/>
      </c>
      <c r="U1977" s="11" t="str">
        <f ca="1">price</f>
        <v/>
      </c>
      <c r="V1977" s="4"/>
      <c r="Y1977" s="388">
        <f ca="1">COUNTIFS(OFFSET($B$10, 0, 0, ROW()-9, 1), SERVICE[[#This Row],[Employee ID]], OFFSET($F$10, 0, 0, ROW()-9, 1), SERVICE[[#This Row],[Resources Role]])</f>
        <v>0</v>
      </c>
      <c r="Z1977" s="388">
        <f ca="1">COUNTIFS(OFFSET($F$10, 0, 0, ROW()-9, 1), SERVICE[[#This Row],[Resources Role]], OFFSET($H$10, 0, 0, ROW()-9, 1), SERVICE[[#This Row],[Booking]])</f>
        <v>0</v>
      </c>
    </row>
    <row r="1978" spans="1:26" x14ac:dyDescent="0.25">
      <c r="A1978" s="6" t="str">
        <f ca="1">no.</f>
        <v/>
      </c>
      <c r="E1978" s="4" t="str">
        <f ca="1">position</f>
        <v/>
      </c>
      <c r="J1978" s="318"/>
      <c r="M1978" s="4"/>
      <c r="O1978" s="6"/>
      <c r="Q1978" s="20"/>
      <c r="R1978" s="5" t="str">
        <f ca="1">score</f>
        <v/>
      </c>
      <c r="S1978" s="7" t="str">
        <f ca="1">rescore_svc</f>
        <v/>
      </c>
      <c r="U1978" s="11" t="str">
        <f ca="1">price</f>
        <v/>
      </c>
      <c r="V1978" s="4"/>
      <c r="Y1978" s="388">
        <f ca="1">COUNTIFS(OFFSET($B$10, 0, 0, ROW()-9, 1), SERVICE[[#This Row],[Employee ID]], OFFSET($F$10, 0, 0, ROW()-9, 1), SERVICE[[#This Row],[Resources Role]])</f>
        <v>0</v>
      </c>
      <c r="Z1978" s="388">
        <f ca="1">COUNTIFS(OFFSET($F$10, 0, 0, ROW()-9, 1), SERVICE[[#This Row],[Resources Role]], OFFSET($H$10, 0, 0, ROW()-9, 1), SERVICE[[#This Row],[Booking]])</f>
        <v>0</v>
      </c>
    </row>
    <row r="1979" spans="1:26" x14ac:dyDescent="0.25">
      <c r="A1979" s="6" t="str">
        <f ca="1">no.</f>
        <v/>
      </c>
      <c r="E1979" s="4" t="str">
        <f ca="1">position</f>
        <v/>
      </c>
      <c r="J1979" s="318"/>
      <c r="M1979" s="4"/>
      <c r="O1979" s="6"/>
      <c r="Q1979" s="20"/>
      <c r="R1979" s="5" t="str">
        <f ca="1">score</f>
        <v/>
      </c>
      <c r="S1979" s="7" t="str">
        <f ca="1">rescore_svc</f>
        <v/>
      </c>
      <c r="U1979" s="11" t="str">
        <f ca="1">price</f>
        <v/>
      </c>
      <c r="V1979" s="4"/>
      <c r="Y1979" s="388">
        <f ca="1">COUNTIFS(OFFSET($B$10, 0, 0, ROW()-9, 1), SERVICE[[#This Row],[Employee ID]], OFFSET($F$10, 0, 0, ROW()-9, 1), SERVICE[[#This Row],[Resources Role]])</f>
        <v>0</v>
      </c>
      <c r="Z1979" s="388">
        <f ca="1">COUNTIFS(OFFSET($F$10, 0, 0, ROW()-9, 1), SERVICE[[#This Row],[Resources Role]], OFFSET($H$10, 0, 0, ROW()-9, 1), SERVICE[[#This Row],[Booking]])</f>
        <v>0</v>
      </c>
    </row>
    <row r="1980" spans="1:26" x14ac:dyDescent="0.25">
      <c r="A1980" s="6" t="str">
        <f ca="1">no.</f>
        <v/>
      </c>
      <c r="E1980" s="4" t="str">
        <f ca="1">position</f>
        <v/>
      </c>
      <c r="J1980" s="318"/>
      <c r="M1980" s="4"/>
      <c r="O1980" s="6"/>
      <c r="Q1980" s="20"/>
      <c r="R1980" s="5" t="str">
        <f ca="1">score</f>
        <v/>
      </c>
      <c r="S1980" s="7" t="str">
        <f ca="1">rescore_svc</f>
        <v/>
      </c>
      <c r="U1980" s="11" t="str">
        <f ca="1">price</f>
        <v/>
      </c>
      <c r="V1980" s="4"/>
      <c r="Y1980" s="388">
        <f ca="1">COUNTIFS(OFFSET($B$10, 0, 0, ROW()-9, 1), SERVICE[[#This Row],[Employee ID]], OFFSET($F$10, 0, 0, ROW()-9, 1), SERVICE[[#This Row],[Resources Role]])</f>
        <v>0</v>
      </c>
      <c r="Z1980" s="388">
        <f ca="1">COUNTIFS(OFFSET($F$10, 0, 0, ROW()-9, 1), SERVICE[[#This Row],[Resources Role]], OFFSET($H$10, 0, 0, ROW()-9, 1), SERVICE[[#This Row],[Booking]])</f>
        <v>0</v>
      </c>
    </row>
    <row r="1981" spans="1:26" x14ac:dyDescent="0.25">
      <c r="A1981" s="6" t="str">
        <f ca="1">no.</f>
        <v/>
      </c>
      <c r="E1981" s="4" t="str">
        <f ca="1">position</f>
        <v/>
      </c>
      <c r="J1981" s="318"/>
      <c r="M1981" s="4"/>
      <c r="O1981" s="6"/>
      <c r="Q1981" s="20"/>
      <c r="R1981" s="5" t="str">
        <f ca="1">score</f>
        <v/>
      </c>
      <c r="S1981" s="7" t="str">
        <f ca="1">rescore_svc</f>
        <v/>
      </c>
      <c r="U1981" s="11" t="str">
        <f ca="1">price</f>
        <v/>
      </c>
      <c r="V1981" s="4"/>
      <c r="Y1981" s="388">
        <f ca="1">COUNTIFS(OFFSET($B$10, 0, 0, ROW()-9, 1), SERVICE[[#This Row],[Employee ID]], OFFSET($F$10, 0, 0, ROW()-9, 1), SERVICE[[#This Row],[Resources Role]])</f>
        <v>0</v>
      </c>
      <c r="Z1981" s="388">
        <f ca="1">COUNTIFS(OFFSET($F$10, 0, 0, ROW()-9, 1), SERVICE[[#This Row],[Resources Role]], OFFSET($H$10, 0, 0, ROW()-9, 1), SERVICE[[#This Row],[Booking]])</f>
        <v>0</v>
      </c>
    </row>
    <row r="1982" spans="1:26" x14ac:dyDescent="0.25">
      <c r="A1982" s="6" t="str">
        <f ca="1">no.</f>
        <v/>
      </c>
      <c r="E1982" s="4" t="str">
        <f ca="1">position</f>
        <v/>
      </c>
      <c r="J1982" s="318"/>
      <c r="M1982" s="4"/>
      <c r="O1982" s="6"/>
      <c r="Q1982" s="20"/>
      <c r="R1982" s="5" t="str">
        <f ca="1">score</f>
        <v/>
      </c>
      <c r="S1982" s="7" t="str">
        <f ca="1">rescore_svc</f>
        <v/>
      </c>
      <c r="U1982" s="11" t="str">
        <f ca="1">price</f>
        <v/>
      </c>
      <c r="V1982" s="4"/>
      <c r="Y1982" s="388">
        <f ca="1">COUNTIFS(OFFSET($B$10, 0, 0, ROW()-9, 1), SERVICE[[#This Row],[Employee ID]], OFFSET($F$10, 0, 0, ROW()-9, 1), SERVICE[[#This Row],[Resources Role]])</f>
        <v>0</v>
      </c>
      <c r="Z1982" s="388">
        <f ca="1">COUNTIFS(OFFSET($F$10, 0, 0, ROW()-9, 1), SERVICE[[#This Row],[Resources Role]], OFFSET($H$10, 0, 0, ROW()-9, 1), SERVICE[[#This Row],[Booking]])</f>
        <v>0</v>
      </c>
    </row>
    <row r="1983" spans="1:26" x14ac:dyDescent="0.25">
      <c r="A1983" s="6" t="str">
        <f ca="1">no.</f>
        <v/>
      </c>
      <c r="E1983" s="4" t="str">
        <f ca="1">position</f>
        <v/>
      </c>
      <c r="J1983" s="318"/>
      <c r="M1983" s="4"/>
      <c r="O1983" s="6"/>
      <c r="Q1983" s="20"/>
      <c r="R1983" s="5" t="str">
        <f ca="1">score</f>
        <v/>
      </c>
      <c r="S1983" s="7" t="str">
        <f ca="1">rescore_svc</f>
        <v/>
      </c>
      <c r="U1983" s="11" t="str">
        <f ca="1">price</f>
        <v/>
      </c>
      <c r="V1983" s="4"/>
      <c r="Y1983" s="388">
        <f ca="1">COUNTIFS(OFFSET($B$10, 0, 0, ROW()-9, 1), SERVICE[[#This Row],[Employee ID]], OFFSET($F$10, 0, 0, ROW()-9, 1), SERVICE[[#This Row],[Resources Role]])</f>
        <v>0</v>
      </c>
      <c r="Z1983" s="388">
        <f ca="1">COUNTIFS(OFFSET($F$10, 0, 0, ROW()-9, 1), SERVICE[[#This Row],[Resources Role]], OFFSET($H$10, 0, 0, ROW()-9, 1), SERVICE[[#This Row],[Booking]])</f>
        <v>0</v>
      </c>
    </row>
    <row r="1984" spans="1:26" x14ac:dyDescent="0.25">
      <c r="A1984" s="6" t="str">
        <f ca="1">no.</f>
        <v/>
      </c>
      <c r="E1984" s="4" t="str">
        <f ca="1">position</f>
        <v/>
      </c>
      <c r="J1984" s="318"/>
      <c r="M1984" s="4"/>
      <c r="O1984" s="6"/>
      <c r="Q1984" s="20"/>
      <c r="R1984" s="5" t="str">
        <f ca="1">score</f>
        <v/>
      </c>
      <c r="S1984" s="7" t="str">
        <f ca="1">rescore_svc</f>
        <v/>
      </c>
      <c r="U1984" s="11" t="str">
        <f ca="1">price</f>
        <v/>
      </c>
      <c r="V1984" s="4"/>
      <c r="Y1984" s="388">
        <f ca="1">COUNTIFS(OFFSET($B$10, 0, 0, ROW()-9, 1), SERVICE[[#This Row],[Employee ID]], OFFSET($F$10, 0, 0, ROW()-9, 1), SERVICE[[#This Row],[Resources Role]])</f>
        <v>0</v>
      </c>
      <c r="Z1984" s="388">
        <f ca="1">COUNTIFS(OFFSET($F$10, 0, 0, ROW()-9, 1), SERVICE[[#This Row],[Resources Role]], OFFSET($H$10, 0, 0, ROW()-9, 1), SERVICE[[#This Row],[Booking]])</f>
        <v>0</v>
      </c>
    </row>
    <row r="1985" spans="1:26" x14ac:dyDescent="0.25">
      <c r="A1985" s="6" t="str">
        <f ca="1">no.</f>
        <v/>
      </c>
      <c r="E1985" s="4" t="str">
        <f ca="1">position</f>
        <v/>
      </c>
      <c r="J1985" s="318"/>
      <c r="M1985" s="4"/>
      <c r="O1985" s="6"/>
      <c r="Q1985" s="20"/>
      <c r="R1985" s="5" t="str">
        <f ca="1">score</f>
        <v/>
      </c>
      <c r="S1985" s="7" t="str">
        <f ca="1">rescore_svc</f>
        <v/>
      </c>
      <c r="U1985" s="11" t="str">
        <f ca="1">price</f>
        <v/>
      </c>
      <c r="V1985" s="4"/>
      <c r="Y1985" s="388">
        <f ca="1">COUNTIFS(OFFSET($B$10, 0, 0, ROW()-9, 1), SERVICE[[#This Row],[Employee ID]], OFFSET($F$10, 0, 0, ROW()-9, 1), SERVICE[[#This Row],[Resources Role]])</f>
        <v>0</v>
      </c>
      <c r="Z1985" s="388">
        <f ca="1">COUNTIFS(OFFSET($F$10, 0, 0, ROW()-9, 1), SERVICE[[#This Row],[Resources Role]], OFFSET($H$10, 0, 0, ROW()-9, 1), SERVICE[[#This Row],[Booking]])</f>
        <v>0</v>
      </c>
    </row>
    <row r="1986" spans="1:26" x14ac:dyDescent="0.25">
      <c r="A1986" s="6" t="str">
        <f ca="1">no.</f>
        <v/>
      </c>
      <c r="E1986" s="4" t="str">
        <f ca="1">position</f>
        <v/>
      </c>
      <c r="J1986" s="318"/>
      <c r="M1986" s="4"/>
      <c r="O1986" s="6"/>
      <c r="Q1986" s="20"/>
      <c r="R1986" s="5" t="str">
        <f ca="1">score</f>
        <v/>
      </c>
      <c r="S1986" s="7" t="str">
        <f ca="1">rescore_svc</f>
        <v/>
      </c>
      <c r="U1986" s="11" t="str">
        <f ca="1">price</f>
        <v/>
      </c>
      <c r="V1986" s="4"/>
      <c r="Y1986" s="388">
        <f ca="1">COUNTIFS(OFFSET($B$10, 0, 0, ROW()-9, 1), SERVICE[[#This Row],[Employee ID]], OFFSET($F$10, 0, 0, ROW()-9, 1), SERVICE[[#This Row],[Resources Role]])</f>
        <v>0</v>
      </c>
      <c r="Z1986" s="388">
        <f ca="1">COUNTIFS(OFFSET($F$10, 0, 0, ROW()-9, 1), SERVICE[[#This Row],[Resources Role]], OFFSET($H$10, 0, 0, ROW()-9, 1), SERVICE[[#This Row],[Booking]])</f>
        <v>0</v>
      </c>
    </row>
    <row r="1987" spans="1:26" x14ac:dyDescent="0.25">
      <c r="A1987" s="6" t="str">
        <f ca="1">no.</f>
        <v/>
      </c>
      <c r="E1987" s="4" t="str">
        <f ca="1">position</f>
        <v/>
      </c>
      <c r="J1987" s="318"/>
      <c r="M1987" s="4"/>
      <c r="O1987" s="6"/>
      <c r="Q1987" s="20"/>
      <c r="R1987" s="5" t="str">
        <f ca="1">score</f>
        <v/>
      </c>
      <c r="S1987" s="7" t="str">
        <f ca="1">rescore_svc</f>
        <v/>
      </c>
      <c r="U1987" s="11" t="str">
        <f ca="1">price</f>
        <v/>
      </c>
      <c r="V1987" s="4"/>
      <c r="Y1987" s="388">
        <f ca="1">COUNTIFS(OFFSET($B$10, 0, 0, ROW()-9, 1), SERVICE[[#This Row],[Employee ID]], OFFSET($F$10, 0, 0, ROW()-9, 1), SERVICE[[#This Row],[Resources Role]])</f>
        <v>0</v>
      </c>
      <c r="Z1987" s="388">
        <f ca="1">COUNTIFS(OFFSET($F$10, 0, 0, ROW()-9, 1), SERVICE[[#This Row],[Resources Role]], OFFSET($H$10, 0, 0, ROW()-9, 1), SERVICE[[#This Row],[Booking]])</f>
        <v>0</v>
      </c>
    </row>
    <row r="1988" spans="1:26" x14ac:dyDescent="0.25">
      <c r="A1988" s="6" t="str">
        <f ca="1">no.</f>
        <v/>
      </c>
      <c r="E1988" s="4" t="str">
        <f ca="1">position</f>
        <v/>
      </c>
      <c r="J1988" s="318"/>
      <c r="M1988" s="4"/>
      <c r="O1988" s="6"/>
      <c r="Q1988" s="20"/>
      <c r="R1988" s="5" t="str">
        <f ca="1">score</f>
        <v/>
      </c>
      <c r="S1988" s="7" t="str">
        <f ca="1">rescore_svc</f>
        <v/>
      </c>
      <c r="U1988" s="11" t="str">
        <f ca="1">price</f>
        <v/>
      </c>
      <c r="V1988" s="4"/>
      <c r="Y1988" s="388">
        <f ca="1">COUNTIFS(OFFSET($B$10, 0, 0, ROW()-9, 1), SERVICE[[#This Row],[Employee ID]], OFFSET($F$10, 0, 0, ROW()-9, 1), SERVICE[[#This Row],[Resources Role]])</f>
        <v>0</v>
      </c>
      <c r="Z1988" s="388">
        <f ca="1">COUNTIFS(OFFSET($F$10, 0, 0, ROW()-9, 1), SERVICE[[#This Row],[Resources Role]], OFFSET($H$10, 0, 0, ROW()-9, 1), SERVICE[[#This Row],[Booking]])</f>
        <v>0</v>
      </c>
    </row>
    <row r="1989" spans="1:26" x14ac:dyDescent="0.25">
      <c r="A1989" s="6" t="str">
        <f ca="1">no.</f>
        <v/>
      </c>
      <c r="E1989" s="4" t="str">
        <f ca="1">position</f>
        <v/>
      </c>
      <c r="J1989" s="318"/>
      <c r="M1989" s="4"/>
      <c r="O1989" s="6"/>
      <c r="Q1989" s="20"/>
      <c r="R1989" s="5" t="str">
        <f ca="1">score</f>
        <v/>
      </c>
      <c r="S1989" s="7" t="str">
        <f ca="1">rescore_svc</f>
        <v/>
      </c>
      <c r="U1989" s="11" t="str">
        <f ca="1">price</f>
        <v/>
      </c>
      <c r="V1989" s="4"/>
      <c r="Y1989" s="388">
        <f ca="1">COUNTIFS(OFFSET($B$10, 0, 0, ROW()-9, 1), SERVICE[[#This Row],[Employee ID]], OFFSET($F$10, 0, 0, ROW()-9, 1), SERVICE[[#This Row],[Resources Role]])</f>
        <v>0</v>
      </c>
      <c r="Z1989" s="388">
        <f ca="1">COUNTIFS(OFFSET($F$10, 0, 0, ROW()-9, 1), SERVICE[[#This Row],[Resources Role]], OFFSET($H$10, 0, 0, ROW()-9, 1), SERVICE[[#This Row],[Booking]])</f>
        <v>0</v>
      </c>
    </row>
    <row r="1990" spans="1:26" x14ac:dyDescent="0.25">
      <c r="A1990" s="6" t="str">
        <f ca="1">no.</f>
        <v/>
      </c>
      <c r="E1990" s="4" t="str">
        <f ca="1">position</f>
        <v/>
      </c>
      <c r="J1990" s="318"/>
      <c r="M1990" s="4"/>
      <c r="O1990" s="6"/>
      <c r="Q1990" s="20"/>
      <c r="R1990" s="5" t="str">
        <f ca="1">score</f>
        <v/>
      </c>
      <c r="S1990" s="7" t="str">
        <f ca="1">rescore_svc</f>
        <v/>
      </c>
      <c r="U1990" s="11" t="str">
        <f ca="1">price</f>
        <v/>
      </c>
      <c r="V1990" s="4"/>
      <c r="Y1990" s="388">
        <f ca="1">COUNTIFS(OFFSET($B$10, 0, 0, ROW()-9, 1), SERVICE[[#This Row],[Employee ID]], OFFSET($F$10, 0, 0, ROW()-9, 1), SERVICE[[#This Row],[Resources Role]])</f>
        <v>0</v>
      </c>
      <c r="Z1990" s="388">
        <f ca="1">COUNTIFS(OFFSET($F$10, 0, 0, ROW()-9, 1), SERVICE[[#This Row],[Resources Role]], OFFSET($H$10, 0, 0, ROW()-9, 1), SERVICE[[#This Row],[Booking]])</f>
        <v>0</v>
      </c>
    </row>
    <row r="1991" spans="1:26" x14ac:dyDescent="0.25">
      <c r="A1991" s="6" t="str">
        <f ca="1">no.</f>
        <v/>
      </c>
      <c r="E1991" s="4" t="str">
        <f ca="1">position</f>
        <v/>
      </c>
      <c r="J1991" s="318"/>
      <c r="M1991" s="4"/>
      <c r="O1991" s="6"/>
      <c r="Q1991" s="20"/>
      <c r="R1991" s="5" t="str">
        <f ca="1">score</f>
        <v/>
      </c>
      <c r="S1991" s="7" t="str">
        <f ca="1">rescore_svc</f>
        <v/>
      </c>
      <c r="U1991" s="11" t="str">
        <f ca="1">price</f>
        <v/>
      </c>
      <c r="V1991" s="4"/>
      <c r="Y1991" s="388">
        <f ca="1">COUNTIFS(OFFSET($B$10, 0, 0, ROW()-9, 1), SERVICE[[#This Row],[Employee ID]], OFFSET($F$10, 0, 0, ROW()-9, 1), SERVICE[[#This Row],[Resources Role]])</f>
        <v>0</v>
      </c>
      <c r="Z1991" s="388">
        <f ca="1">COUNTIFS(OFFSET($F$10, 0, 0, ROW()-9, 1), SERVICE[[#This Row],[Resources Role]], OFFSET($H$10, 0, 0, ROW()-9, 1), SERVICE[[#This Row],[Booking]])</f>
        <v>0</v>
      </c>
    </row>
    <row r="1992" spans="1:26" x14ac:dyDescent="0.25">
      <c r="A1992" s="6" t="str">
        <f ca="1">no.</f>
        <v/>
      </c>
      <c r="E1992" s="4" t="str">
        <f ca="1">position</f>
        <v/>
      </c>
      <c r="J1992" s="318"/>
      <c r="M1992" s="4"/>
      <c r="O1992" s="6"/>
      <c r="Q1992" s="20"/>
      <c r="R1992" s="5" t="str">
        <f ca="1">score</f>
        <v/>
      </c>
      <c r="S1992" s="7" t="str">
        <f ca="1">rescore_svc</f>
        <v/>
      </c>
      <c r="U1992" s="11" t="str">
        <f ca="1">price</f>
        <v/>
      </c>
      <c r="V1992" s="4"/>
      <c r="Y1992" s="388">
        <f ca="1">COUNTIFS(OFFSET($B$10, 0, 0, ROW()-9, 1), SERVICE[[#This Row],[Employee ID]], OFFSET($F$10, 0, 0, ROW()-9, 1), SERVICE[[#This Row],[Resources Role]])</f>
        <v>0</v>
      </c>
      <c r="Z1992" s="388">
        <f ca="1">COUNTIFS(OFFSET($F$10, 0, 0, ROW()-9, 1), SERVICE[[#This Row],[Resources Role]], OFFSET($H$10, 0, 0, ROW()-9, 1), SERVICE[[#This Row],[Booking]])</f>
        <v>0</v>
      </c>
    </row>
    <row r="1993" spans="1:26" x14ac:dyDescent="0.25">
      <c r="A1993" s="6" t="str">
        <f ca="1">no.</f>
        <v/>
      </c>
      <c r="E1993" s="4" t="str">
        <f ca="1">position</f>
        <v/>
      </c>
      <c r="J1993" s="318"/>
      <c r="M1993" s="4"/>
      <c r="O1993" s="6"/>
      <c r="Q1993" s="20"/>
      <c r="R1993" s="5" t="str">
        <f ca="1">score</f>
        <v/>
      </c>
      <c r="S1993" s="7" t="str">
        <f ca="1">rescore_svc</f>
        <v/>
      </c>
      <c r="U1993" s="11" t="str">
        <f ca="1">price</f>
        <v/>
      </c>
      <c r="V1993" s="4"/>
      <c r="Y1993" s="388">
        <f ca="1">COUNTIFS(OFFSET($B$10, 0, 0, ROW()-9, 1), SERVICE[[#This Row],[Employee ID]], OFFSET($F$10, 0, 0, ROW()-9, 1), SERVICE[[#This Row],[Resources Role]])</f>
        <v>0</v>
      </c>
      <c r="Z1993" s="388">
        <f ca="1">COUNTIFS(OFFSET($F$10, 0, 0, ROW()-9, 1), SERVICE[[#This Row],[Resources Role]], OFFSET($H$10, 0, 0, ROW()-9, 1), SERVICE[[#This Row],[Booking]])</f>
        <v>0</v>
      </c>
    </row>
    <row r="1994" spans="1:26" x14ac:dyDescent="0.25">
      <c r="A1994" s="6" t="str">
        <f ca="1">no.</f>
        <v/>
      </c>
      <c r="E1994" s="4" t="str">
        <f ca="1">position</f>
        <v/>
      </c>
      <c r="J1994" s="318"/>
      <c r="M1994" s="4"/>
      <c r="O1994" s="6"/>
      <c r="Q1994" s="20"/>
      <c r="R1994" s="5" t="str">
        <f ca="1">score</f>
        <v/>
      </c>
      <c r="S1994" s="7" t="str">
        <f ca="1">rescore_svc</f>
        <v/>
      </c>
      <c r="U1994" s="11" t="str">
        <f ca="1">price</f>
        <v/>
      </c>
      <c r="V1994" s="4"/>
      <c r="Y1994" s="388">
        <f ca="1">COUNTIFS(OFFSET($B$10, 0, 0, ROW()-9, 1), SERVICE[[#This Row],[Employee ID]], OFFSET($F$10, 0, 0, ROW()-9, 1), SERVICE[[#This Row],[Resources Role]])</f>
        <v>0</v>
      </c>
      <c r="Z1994" s="388">
        <f ca="1">COUNTIFS(OFFSET($F$10, 0, 0, ROW()-9, 1), SERVICE[[#This Row],[Resources Role]], OFFSET($H$10, 0, 0, ROW()-9, 1), SERVICE[[#This Row],[Booking]])</f>
        <v>0</v>
      </c>
    </row>
    <row r="1995" spans="1:26" x14ac:dyDescent="0.25">
      <c r="A1995" s="6" t="str">
        <f ca="1">no.</f>
        <v/>
      </c>
      <c r="E1995" s="4" t="str">
        <f ca="1">position</f>
        <v/>
      </c>
      <c r="J1995" s="318"/>
      <c r="M1995" s="4"/>
      <c r="O1995" s="6"/>
      <c r="Q1995" s="20"/>
      <c r="R1995" s="5" t="str">
        <f ca="1">score</f>
        <v/>
      </c>
      <c r="S1995" s="7" t="str">
        <f ca="1">rescore_svc</f>
        <v/>
      </c>
      <c r="U1995" s="11" t="str">
        <f ca="1">price</f>
        <v/>
      </c>
      <c r="V1995" s="4"/>
      <c r="Y1995" s="388">
        <f ca="1">COUNTIFS(OFFSET($B$10, 0, 0, ROW()-9, 1), SERVICE[[#This Row],[Employee ID]], OFFSET($F$10, 0, 0, ROW()-9, 1), SERVICE[[#This Row],[Resources Role]])</f>
        <v>0</v>
      </c>
      <c r="Z1995" s="388">
        <f ca="1">COUNTIFS(OFFSET($F$10, 0, 0, ROW()-9, 1), SERVICE[[#This Row],[Resources Role]], OFFSET($H$10, 0, 0, ROW()-9, 1), SERVICE[[#This Row],[Booking]])</f>
        <v>0</v>
      </c>
    </row>
    <row r="1996" spans="1:26" x14ac:dyDescent="0.25">
      <c r="A1996" s="6" t="str">
        <f ca="1">no.</f>
        <v/>
      </c>
      <c r="E1996" s="4" t="str">
        <f ca="1">position</f>
        <v/>
      </c>
      <c r="J1996" s="318"/>
      <c r="M1996" s="4"/>
      <c r="O1996" s="6"/>
      <c r="Q1996" s="20"/>
      <c r="R1996" s="5" t="str">
        <f ca="1">score</f>
        <v/>
      </c>
      <c r="S1996" s="7" t="str">
        <f ca="1">rescore_svc</f>
        <v/>
      </c>
      <c r="U1996" s="11" t="str">
        <f ca="1">price</f>
        <v/>
      </c>
      <c r="V1996" s="4"/>
      <c r="Y1996" s="388">
        <f ca="1">COUNTIFS(OFFSET($B$10, 0, 0, ROW()-9, 1), SERVICE[[#This Row],[Employee ID]], OFFSET($F$10, 0, 0, ROW()-9, 1), SERVICE[[#This Row],[Resources Role]])</f>
        <v>0</v>
      </c>
      <c r="Z1996" s="388">
        <f ca="1">COUNTIFS(OFFSET($F$10, 0, 0, ROW()-9, 1), SERVICE[[#This Row],[Resources Role]], OFFSET($H$10, 0, 0, ROW()-9, 1), SERVICE[[#This Row],[Booking]])</f>
        <v>0</v>
      </c>
    </row>
    <row r="1997" spans="1:26" x14ac:dyDescent="0.25">
      <c r="A1997" s="6" t="str">
        <f ca="1">no.</f>
        <v/>
      </c>
      <c r="E1997" s="4" t="str">
        <f ca="1">position</f>
        <v/>
      </c>
      <c r="J1997" s="318"/>
      <c r="M1997" s="4"/>
      <c r="O1997" s="6"/>
      <c r="Q1997" s="20"/>
      <c r="R1997" s="5" t="str">
        <f ca="1">score</f>
        <v/>
      </c>
      <c r="S1997" s="7" t="str">
        <f ca="1">rescore_svc</f>
        <v/>
      </c>
      <c r="U1997" s="11" t="str">
        <f ca="1">price</f>
        <v/>
      </c>
      <c r="V1997" s="4"/>
      <c r="Y1997" s="388">
        <f ca="1">COUNTIFS(OFFSET($B$10, 0, 0, ROW()-9, 1), SERVICE[[#This Row],[Employee ID]], OFFSET($F$10, 0, 0, ROW()-9, 1), SERVICE[[#This Row],[Resources Role]])</f>
        <v>0</v>
      </c>
      <c r="Z1997" s="388">
        <f ca="1">COUNTIFS(OFFSET($F$10, 0, 0, ROW()-9, 1), SERVICE[[#This Row],[Resources Role]], OFFSET($H$10, 0, 0, ROW()-9, 1), SERVICE[[#This Row],[Booking]])</f>
        <v>0</v>
      </c>
    </row>
    <row r="1998" spans="1:26" x14ac:dyDescent="0.25">
      <c r="A1998" s="6" t="str">
        <f ca="1">no.</f>
        <v/>
      </c>
      <c r="E1998" s="4" t="str">
        <f ca="1">position</f>
        <v/>
      </c>
      <c r="J1998" s="318"/>
      <c r="M1998" s="4"/>
      <c r="O1998" s="6"/>
      <c r="Q1998" s="20"/>
      <c r="R1998" s="5" t="str">
        <f ca="1">score</f>
        <v/>
      </c>
      <c r="S1998" s="7" t="str">
        <f ca="1">rescore_svc</f>
        <v/>
      </c>
      <c r="U1998" s="11" t="str">
        <f ca="1">price</f>
        <v/>
      </c>
      <c r="V1998" s="4"/>
      <c r="Y1998" s="388">
        <f ca="1">COUNTIFS(OFFSET($B$10, 0, 0, ROW()-9, 1), SERVICE[[#This Row],[Employee ID]], OFFSET($F$10, 0, 0, ROW()-9, 1), SERVICE[[#This Row],[Resources Role]])</f>
        <v>0</v>
      </c>
      <c r="Z1998" s="388">
        <f ca="1">COUNTIFS(OFFSET($F$10, 0, 0, ROW()-9, 1), SERVICE[[#This Row],[Resources Role]], OFFSET($H$10, 0, 0, ROW()-9, 1), SERVICE[[#This Row],[Booking]])</f>
        <v>0</v>
      </c>
    </row>
    <row r="1999" spans="1:26" x14ac:dyDescent="0.25">
      <c r="A1999" s="6" t="str">
        <f ca="1">no.</f>
        <v/>
      </c>
      <c r="E1999" s="4" t="str">
        <f ca="1">position</f>
        <v/>
      </c>
      <c r="J1999" s="318"/>
      <c r="M1999" s="4"/>
      <c r="O1999" s="6"/>
      <c r="Q1999" s="20"/>
      <c r="R1999" s="5" t="str">
        <f ca="1">score</f>
        <v/>
      </c>
      <c r="S1999" s="7" t="str">
        <f ca="1">rescore_svc</f>
        <v/>
      </c>
      <c r="U1999" s="11" t="str">
        <f ca="1">price</f>
        <v/>
      </c>
      <c r="V1999" s="4"/>
      <c r="Y1999" s="388">
        <f ca="1">COUNTIFS(OFFSET($B$10, 0, 0, ROW()-9, 1), SERVICE[[#This Row],[Employee ID]], OFFSET($F$10, 0, 0, ROW()-9, 1), SERVICE[[#This Row],[Resources Role]])</f>
        <v>0</v>
      </c>
      <c r="Z1999" s="388">
        <f ca="1">COUNTIFS(OFFSET($F$10, 0, 0, ROW()-9, 1), SERVICE[[#This Row],[Resources Role]], OFFSET($H$10, 0, 0, ROW()-9, 1), SERVICE[[#This Row],[Booking]])</f>
        <v>0</v>
      </c>
    </row>
    <row r="2000" spans="1:26" x14ac:dyDescent="0.25">
      <c r="A2000" s="6" t="str">
        <f ca="1">no.</f>
        <v/>
      </c>
      <c r="E2000" s="4" t="str">
        <f ca="1">position</f>
        <v/>
      </c>
      <c r="J2000" s="318"/>
      <c r="M2000" s="4"/>
      <c r="O2000" s="6"/>
      <c r="Q2000" s="20"/>
      <c r="R2000" s="5" t="str">
        <f ca="1">score</f>
        <v/>
      </c>
      <c r="S2000" s="7" t="str">
        <f ca="1">rescore_svc</f>
        <v/>
      </c>
      <c r="U2000" s="11" t="str">
        <f ca="1">price</f>
        <v/>
      </c>
      <c r="V2000" s="4"/>
      <c r="Y2000" s="388">
        <f ca="1">COUNTIFS(OFFSET($B$10, 0, 0, ROW()-9, 1), SERVICE[[#This Row],[Employee ID]], OFFSET($F$10, 0, 0, ROW()-9, 1), SERVICE[[#This Row],[Resources Role]])</f>
        <v>0</v>
      </c>
      <c r="Z2000" s="388">
        <f ca="1">COUNTIFS(OFFSET($F$10, 0, 0, ROW()-9, 1), SERVICE[[#This Row],[Resources Role]], OFFSET($H$10, 0, 0, ROW()-9, 1), SERVICE[[#This Row],[Booking]])</f>
        <v>0</v>
      </c>
    </row>
    <row r="2001" spans="1:26" x14ac:dyDescent="0.25">
      <c r="A2001" s="6" t="str">
        <f ca="1">no.</f>
        <v/>
      </c>
      <c r="E2001" s="4" t="str">
        <f ca="1">position</f>
        <v/>
      </c>
      <c r="J2001" s="318"/>
      <c r="M2001" s="4"/>
      <c r="O2001" s="6"/>
      <c r="Q2001" s="20"/>
      <c r="R2001" s="5" t="str">
        <f ca="1">score</f>
        <v/>
      </c>
      <c r="S2001" s="7" t="str">
        <f ca="1">rescore_svc</f>
        <v/>
      </c>
      <c r="U2001" s="11" t="str">
        <f ca="1">price</f>
        <v/>
      </c>
      <c r="V2001" s="4"/>
      <c r="Y2001" s="388">
        <f ca="1">COUNTIFS(OFFSET($B$10, 0, 0, ROW()-9, 1), SERVICE[[#This Row],[Employee ID]], OFFSET($F$10, 0, 0, ROW()-9, 1), SERVICE[[#This Row],[Resources Role]])</f>
        <v>0</v>
      </c>
      <c r="Z2001" s="388">
        <f ca="1">COUNTIFS(OFFSET($F$10, 0, 0, ROW()-9, 1), SERVICE[[#This Row],[Resources Role]], OFFSET($H$10, 0, 0, ROW()-9, 1), SERVICE[[#This Row],[Booking]])</f>
        <v>0</v>
      </c>
    </row>
    <row r="2002" spans="1:26" x14ac:dyDescent="0.25">
      <c r="A2002" s="6" t="str">
        <f ca="1">no.</f>
        <v/>
      </c>
      <c r="E2002" s="4" t="str">
        <f ca="1">position</f>
        <v/>
      </c>
      <c r="J2002" s="318"/>
      <c r="M2002" s="4"/>
      <c r="O2002" s="6"/>
      <c r="Q2002" s="20"/>
      <c r="R2002" s="5" t="str">
        <f ca="1">score</f>
        <v/>
      </c>
      <c r="S2002" s="7" t="str">
        <f ca="1">rescore_svc</f>
        <v/>
      </c>
      <c r="U2002" s="11" t="str">
        <f ca="1">price</f>
        <v/>
      </c>
      <c r="V2002" s="4"/>
      <c r="Y2002" s="388">
        <f ca="1">COUNTIFS(OFFSET($B$10, 0, 0, ROW()-9, 1), SERVICE[[#This Row],[Employee ID]], OFFSET($F$10, 0, 0, ROW()-9, 1), SERVICE[[#This Row],[Resources Role]])</f>
        <v>0</v>
      </c>
      <c r="Z2002" s="388">
        <f ca="1">COUNTIFS(OFFSET($F$10, 0, 0, ROW()-9, 1), SERVICE[[#This Row],[Resources Role]], OFFSET($H$10, 0, 0, ROW()-9, 1), SERVICE[[#This Row],[Booking]])</f>
        <v>0</v>
      </c>
    </row>
    <row r="2003" spans="1:26" x14ac:dyDescent="0.25">
      <c r="A2003" s="6" t="str">
        <f ca="1">no.</f>
        <v/>
      </c>
      <c r="E2003" s="4" t="str">
        <f ca="1">position</f>
        <v/>
      </c>
      <c r="J2003" s="318"/>
      <c r="M2003" s="4"/>
      <c r="O2003" s="6"/>
      <c r="Q2003" s="20"/>
      <c r="R2003" s="5" t="str">
        <f ca="1">score</f>
        <v/>
      </c>
      <c r="S2003" s="7" t="str">
        <f ca="1">rescore_svc</f>
        <v/>
      </c>
      <c r="U2003" s="11" t="str">
        <f ca="1">price</f>
        <v/>
      </c>
      <c r="V2003" s="4"/>
      <c r="Y2003" s="388">
        <f ca="1">COUNTIFS(OFFSET($B$10, 0, 0, ROW()-9, 1), SERVICE[[#This Row],[Employee ID]], OFFSET($F$10, 0, 0, ROW()-9, 1), SERVICE[[#This Row],[Resources Role]])</f>
        <v>0</v>
      </c>
      <c r="Z2003" s="388">
        <f ca="1">COUNTIFS(OFFSET($F$10, 0, 0, ROW()-9, 1), SERVICE[[#This Row],[Resources Role]], OFFSET($H$10, 0, 0, ROW()-9, 1), SERVICE[[#This Row],[Booking]])</f>
        <v>0</v>
      </c>
    </row>
    <row r="2004" spans="1:26" x14ac:dyDescent="0.25">
      <c r="A2004" s="6" t="str">
        <f ca="1">no.</f>
        <v/>
      </c>
      <c r="E2004" s="4" t="str">
        <f ca="1">position</f>
        <v/>
      </c>
      <c r="J2004" s="318"/>
      <c r="M2004" s="4"/>
      <c r="O2004" s="6"/>
      <c r="Q2004" s="20"/>
      <c r="R2004" s="5" t="str">
        <f ca="1">score</f>
        <v/>
      </c>
      <c r="S2004" s="7" t="str">
        <f ca="1">rescore_svc</f>
        <v/>
      </c>
      <c r="U2004" s="11" t="str">
        <f ca="1">price</f>
        <v/>
      </c>
      <c r="V2004" s="4"/>
      <c r="Y2004" s="388">
        <f ca="1">COUNTIFS(OFFSET($B$10, 0, 0, ROW()-9, 1), SERVICE[[#This Row],[Employee ID]], OFFSET($F$10, 0, 0, ROW()-9, 1), SERVICE[[#This Row],[Resources Role]])</f>
        <v>0</v>
      </c>
      <c r="Z2004" s="388">
        <f ca="1">COUNTIFS(OFFSET($F$10, 0, 0, ROW()-9, 1), SERVICE[[#This Row],[Resources Role]], OFFSET($H$10, 0, 0, ROW()-9, 1), SERVICE[[#This Row],[Booking]])</f>
        <v>0</v>
      </c>
    </row>
    <row r="2005" spans="1:26" x14ac:dyDescent="0.25">
      <c r="A2005" s="6" t="str">
        <f ca="1">no.</f>
        <v/>
      </c>
      <c r="E2005" s="4" t="str">
        <f ca="1">position</f>
        <v/>
      </c>
      <c r="J2005" s="318"/>
      <c r="M2005" s="4"/>
      <c r="O2005" s="6"/>
      <c r="Q2005" s="20"/>
      <c r="R2005" s="5" t="str">
        <f ca="1">score</f>
        <v/>
      </c>
      <c r="S2005" s="7" t="str">
        <f ca="1">rescore_svc</f>
        <v/>
      </c>
      <c r="U2005" s="11" t="str">
        <f ca="1">price</f>
        <v/>
      </c>
      <c r="V2005" s="4"/>
      <c r="Y2005" s="388">
        <f ca="1">COUNTIFS(OFFSET($B$10, 0, 0, ROW()-9, 1), SERVICE[[#This Row],[Employee ID]], OFFSET($F$10, 0, 0, ROW()-9, 1), SERVICE[[#This Row],[Resources Role]])</f>
        <v>0</v>
      </c>
      <c r="Z2005" s="388">
        <f ca="1">COUNTIFS(OFFSET($F$10, 0, 0, ROW()-9, 1), SERVICE[[#This Row],[Resources Role]], OFFSET($H$10, 0, 0, ROW()-9, 1), SERVICE[[#This Row],[Booking]])</f>
        <v>0</v>
      </c>
    </row>
    <row r="2006" spans="1:26" x14ac:dyDescent="0.25">
      <c r="A2006" s="6" t="str">
        <f ca="1">no.</f>
        <v/>
      </c>
      <c r="E2006" s="4" t="str">
        <f ca="1">position</f>
        <v/>
      </c>
      <c r="J2006" s="318"/>
      <c r="M2006" s="4"/>
      <c r="O2006" s="6"/>
      <c r="Q2006" s="20"/>
      <c r="R2006" s="5" t="str">
        <f ca="1">score</f>
        <v/>
      </c>
      <c r="S2006" s="7" t="str">
        <f ca="1">rescore_svc</f>
        <v/>
      </c>
      <c r="U2006" s="11" t="str">
        <f ca="1">price</f>
        <v/>
      </c>
      <c r="V2006" s="4"/>
      <c r="Y2006" s="388">
        <f ca="1">COUNTIFS(OFFSET($B$10, 0, 0, ROW()-9, 1), SERVICE[[#This Row],[Employee ID]], OFFSET($F$10, 0, 0, ROW()-9, 1), SERVICE[[#This Row],[Resources Role]])</f>
        <v>0</v>
      </c>
      <c r="Z2006" s="388">
        <f ca="1">COUNTIFS(OFFSET($F$10, 0, 0, ROW()-9, 1), SERVICE[[#This Row],[Resources Role]], OFFSET($H$10, 0, 0, ROW()-9, 1), SERVICE[[#This Row],[Booking]])</f>
        <v>0</v>
      </c>
    </row>
    <row r="2007" spans="1:26" x14ac:dyDescent="0.25">
      <c r="A2007" s="6" t="str">
        <f ca="1">no.</f>
        <v/>
      </c>
      <c r="E2007" s="4" t="str">
        <f ca="1">position</f>
        <v/>
      </c>
      <c r="J2007" s="318"/>
      <c r="M2007" s="4"/>
      <c r="O2007" s="6"/>
      <c r="Q2007" s="20"/>
      <c r="R2007" s="5" t="str">
        <f ca="1">score</f>
        <v/>
      </c>
      <c r="S2007" s="7" t="str">
        <f ca="1">rescore_svc</f>
        <v/>
      </c>
      <c r="U2007" s="11" t="str">
        <f ca="1">price</f>
        <v/>
      </c>
      <c r="V2007" s="4"/>
      <c r="Y2007" s="388">
        <f ca="1">COUNTIFS(OFFSET($B$10, 0, 0, ROW()-9, 1), SERVICE[[#This Row],[Employee ID]], OFFSET($F$10, 0, 0, ROW()-9, 1), SERVICE[[#This Row],[Resources Role]])</f>
        <v>0</v>
      </c>
      <c r="Z2007" s="388">
        <f ca="1">COUNTIFS(OFFSET($F$10, 0, 0, ROW()-9, 1), SERVICE[[#This Row],[Resources Role]], OFFSET($H$10, 0, 0, ROW()-9, 1), SERVICE[[#This Row],[Booking]])</f>
        <v>0</v>
      </c>
    </row>
    <row r="2008" spans="1:26" x14ac:dyDescent="0.25">
      <c r="A2008" s="6" t="str">
        <f ca="1">no.</f>
        <v/>
      </c>
      <c r="E2008" s="4" t="str">
        <f ca="1">position</f>
        <v/>
      </c>
      <c r="J2008" s="318"/>
      <c r="M2008" s="4"/>
      <c r="O2008" s="6"/>
      <c r="Q2008" s="20"/>
      <c r="R2008" s="5" t="str">
        <f ca="1">score</f>
        <v/>
      </c>
      <c r="S2008" s="7" t="str">
        <f ca="1">rescore_svc</f>
        <v/>
      </c>
      <c r="U2008" s="11" t="str">
        <f ca="1">price</f>
        <v/>
      </c>
      <c r="V2008" s="4"/>
      <c r="Y2008" s="388">
        <f ca="1">COUNTIFS(OFFSET($B$10, 0, 0, ROW()-9, 1), SERVICE[[#This Row],[Employee ID]], OFFSET($F$10, 0, 0, ROW()-9, 1), SERVICE[[#This Row],[Resources Role]])</f>
        <v>0</v>
      </c>
      <c r="Z2008" s="388">
        <f ca="1">COUNTIFS(OFFSET($F$10, 0, 0, ROW()-9, 1), SERVICE[[#This Row],[Resources Role]], OFFSET($H$10, 0, 0, ROW()-9, 1), SERVICE[[#This Row],[Booking]])</f>
        <v>0</v>
      </c>
    </row>
    <row r="2009" spans="1:26" x14ac:dyDescent="0.25">
      <c r="A2009" s="6" t="str">
        <f ca="1">no.</f>
        <v/>
      </c>
      <c r="E2009" s="4" t="str">
        <f ca="1">position</f>
        <v/>
      </c>
      <c r="J2009" s="318"/>
      <c r="M2009" s="4"/>
      <c r="O2009" s="6"/>
      <c r="Q2009" s="20"/>
      <c r="R2009" s="5" t="str">
        <f ca="1">score</f>
        <v/>
      </c>
      <c r="S2009" s="7" t="str">
        <f ca="1">rescore_svc</f>
        <v/>
      </c>
      <c r="U2009" s="11" t="str">
        <f ca="1">price</f>
        <v/>
      </c>
      <c r="V2009" s="4"/>
      <c r="Y2009" s="388">
        <f ca="1">COUNTIFS(OFFSET($B$10, 0, 0, ROW()-9, 1), SERVICE[[#This Row],[Employee ID]], OFFSET($F$10, 0, 0, ROW()-9, 1), SERVICE[[#This Row],[Resources Role]])</f>
        <v>0</v>
      </c>
      <c r="Z2009" s="388">
        <f ca="1">COUNTIFS(OFFSET($F$10, 0, 0, ROW()-9, 1), SERVICE[[#This Row],[Resources Role]], OFFSET($H$10, 0, 0, ROW()-9, 1), SERVICE[[#This Row],[Booking]])</f>
        <v>0</v>
      </c>
    </row>
    <row r="2010" spans="1:26" x14ac:dyDescent="0.25">
      <c r="A2010" s="6" t="str">
        <f ca="1">no.</f>
        <v/>
      </c>
      <c r="E2010" s="4" t="str">
        <f ca="1">position</f>
        <v/>
      </c>
      <c r="J2010" s="318"/>
      <c r="M2010" s="4"/>
      <c r="O2010" s="6"/>
      <c r="Q2010" s="20"/>
      <c r="R2010" s="5" t="str">
        <f ca="1">score</f>
        <v/>
      </c>
      <c r="S2010" s="7" t="str">
        <f ca="1">rescore_svc</f>
        <v/>
      </c>
      <c r="U2010" s="11" t="str">
        <f ca="1">price</f>
        <v/>
      </c>
      <c r="V2010" s="4"/>
      <c r="Y2010" s="388">
        <f ca="1">COUNTIFS(OFFSET($B$10, 0, 0, ROW()-9, 1), SERVICE[[#This Row],[Employee ID]], OFFSET($F$10, 0, 0, ROW()-9, 1), SERVICE[[#This Row],[Resources Role]])</f>
        <v>0</v>
      </c>
      <c r="Z2010" s="388">
        <f ca="1">COUNTIFS(OFFSET($F$10, 0, 0, ROW()-9, 1), SERVICE[[#This Row],[Resources Role]], OFFSET($H$10, 0, 0, ROW()-9, 1), SERVICE[[#This Row],[Booking]])</f>
        <v>0</v>
      </c>
    </row>
    <row r="2011" spans="1:26" x14ac:dyDescent="0.25">
      <c r="A2011" s="6" t="str">
        <f ca="1">no.</f>
        <v/>
      </c>
      <c r="E2011" s="4" t="str">
        <f ca="1">position</f>
        <v/>
      </c>
      <c r="J2011" s="318"/>
      <c r="M2011" s="4"/>
      <c r="O2011" s="6"/>
      <c r="Q2011" s="20"/>
      <c r="R2011" s="5" t="str">
        <f ca="1">score</f>
        <v/>
      </c>
      <c r="S2011" s="7" t="str">
        <f ca="1">rescore_svc</f>
        <v/>
      </c>
      <c r="U2011" s="11" t="str">
        <f ca="1">price</f>
        <v/>
      </c>
      <c r="V2011" s="4"/>
      <c r="Y2011" s="388">
        <f ca="1">COUNTIFS(OFFSET($B$10, 0, 0, ROW()-9, 1), SERVICE[[#This Row],[Employee ID]], OFFSET($F$10, 0, 0, ROW()-9, 1), SERVICE[[#This Row],[Resources Role]])</f>
        <v>0</v>
      </c>
      <c r="Z2011" s="388">
        <f ca="1">COUNTIFS(OFFSET($F$10, 0, 0, ROW()-9, 1), SERVICE[[#This Row],[Resources Role]], OFFSET($H$10, 0, 0, ROW()-9, 1), SERVICE[[#This Row],[Booking]])</f>
        <v>0</v>
      </c>
    </row>
    <row r="2012" spans="1:26" x14ac:dyDescent="0.25">
      <c r="A2012" s="6" t="str">
        <f ca="1">no.</f>
        <v/>
      </c>
      <c r="E2012" s="4" t="str">
        <f ca="1">position</f>
        <v/>
      </c>
      <c r="J2012" s="318"/>
      <c r="M2012" s="4"/>
      <c r="O2012" s="6"/>
      <c r="Q2012" s="20"/>
      <c r="R2012" s="5" t="str">
        <f ca="1">score</f>
        <v/>
      </c>
      <c r="S2012" s="7" t="str">
        <f ca="1">rescore_svc</f>
        <v/>
      </c>
      <c r="U2012" s="11" t="str">
        <f ca="1">price</f>
        <v/>
      </c>
      <c r="V2012" s="4"/>
      <c r="Y2012" s="388">
        <f ca="1">COUNTIFS(OFFSET($B$10, 0, 0, ROW()-9, 1), SERVICE[[#This Row],[Employee ID]], OFFSET($F$10, 0, 0, ROW()-9, 1), SERVICE[[#This Row],[Resources Role]])</f>
        <v>0</v>
      </c>
      <c r="Z2012" s="388">
        <f ca="1">COUNTIFS(OFFSET($F$10, 0, 0, ROW()-9, 1), SERVICE[[#This Row],[Resources Role]], OFFSET($H$10, 0, 0, ROW()-9, 1), SERVICE[[#This Row],[Booking]])</f>
        <v>0</v>
      </c>
    </row>
    <row r="2013" spans="1:26" x14ac:dyDescent="0.25">
      <c r="A2013" s="6" t="str">
        <f ca="1">no.</f>
        <v/>
      </c>
      <c r="E2013" s="4" t="str">
        <f ca="1">position</f>
        <v/>
      </c>
      <c r="J2013" s="318"/>
      <c r="M2013" s="4"/>
      <c r="O2013" s="6"/>
      <c r="Q2013" s="20"/>
      <c r="R2013" s="5" t="str">
        <f ca="1">score</f>
        <v/>
      </c>
      <c r="S2013" s="7" t="str">
        <f ca="1">rescore_svc</f>
        <v/>
      </c>
      <c r="U2013" s="11" t="str">
        <f ca="1">price</f>
        <v/>
      </c>
      <c r="V2013" s="4"/>
      <c r="Y2013" s="388">
        <f ca="1">COUNTIFS(OFFSET($B$10, 0, 0, ROW()-9, 1), SERVICE[[#This Row],[Employee ID]], OFFSET($F$10, 0, 0, ROW()-9, 1), SERVICE[[#This Row],[Resources Role]])</f>
        <v>0</v>
      </c>
      <c r="Z2013" s="388">
        <f ca="1">COUNTIFS(OFFSET($F$10, 0, 0, ROW()-9, 1), SERVICE[[#This Row],[Resources Role]], OFFSET($H$10, 0, 0, ROW()-9, 1), SERVICE[[#This Row],[Booking]])</f>
        <v>0</v>
      </c>
    </row>
    <row r="2014" spans="1:26" x14ac:dyDescent="0.25">
      <c r="A2014" s="6" t="str">
        <f ca="1">no.</f>
        <v/>
      </c>
      <c r="E2014" s="4" t="str">
        <f ca="1">position</f>
        <v/>
      </c>
      <c r="J2014" s="318"/>
      <c r="M2014" s="4"/>
      <c r="O2014" s="6"/>
      <c r="Q2014" s="20"/>
      <c r="R2014" s="5" t="str">
        <f ca="1">score</f>
        <v/>
      </c>
      <c r="S2014" s="7" t="str">
        <f ca="1">rescore_svc</f>
        <v/>
      </c>
      <c r="U2014" s="11" t="str">
        <f ca="1">price</f>
        <v/>
      </c>
      <c r="V2014" s="4"/>
      <c r="Y2014" s="388">
        <f ca="1">COUNTIFS(OFFSET($B$10, 0, 0, ROW()-9, 1), SERVICE[[#This Row],[Employee ID]], OFFSET($F$10, 0, 0, ROW()-9, 1), SERVICE[[#This Row],[Resources Role]])</f>
        <v>0</v>
      </c>
      <c r="Z2014" s="388">
        <f ca="1">COUNTIFS(OFFSET($F$10, 0, 0, ROW()-9, 1), SERVICE[[#This Row],[Resources Role]], OFFSET($H$10, 0, 0, ROW()-9, 1), SERVICE[[#This Row],[Booking]])</f>
        <v>0</v>
      </c>
    </row>
    <row r="2015" spans="1:26" x14ac:dyDescent="0.25">
      <c r="A2015" s="6" t="str">
        <f ca="1">no.</f>
        <v/>
      </c>
      <c r="E2015" s="4" t="str">
        <f ca="1">position</f>
        <v/>
      </c>
      <c r="J2015" s="318"/>
      <c r="M2015" s="4"/>
      <c r="O2015" s="6"/>
      <c r="Q2015" s="20"/>
      <c r="R2015" s="5" t="str">
        <f ca="1">score</f>
        <v/>
      </c>
      <c r="S2015" s="7" t="str">
        <f ca="1">rescore_svc</f>
        <v/>
      </c>
      <c r="U2015" s="11" t="str">
        <f ca="1">price</f>
        <v/>
      </c>
      <c r="V2015" s="4"/>
      <c r="Y2015" s="388">
        <f ca="1">COUNTIFS(OFFSET($B$10, 0, 0, ROW()-9, 1), SERVICE[[#This Row],[Employee ID]], OFFSET($F$10, 0, 0, ROW()-9, 1), SERVICE[[#This Row],[Resources Role]])</f>
        <v>0</v>
      </c>
      <c r="Z2015" s="388">
        <f ca="1">COUNTIFS(OFFSET($F$10, 0, 0, ROW()-9, 1), SERVICE[[#This Row],[Resources Role]], OFFSET($H$10, 0, 0, ROW()-9, 1), SERVICE[[#This Row],[Booking]])</f>
        <v>0</v>
      </c>
    </row>
    <row r="2016" spans="1:26" x14ac:dyDescent="0.25">
      <c r="A2016" s="6" t="str">
        <f ca="1">no.</f>
        <v/>
      </c>
      <c r="E2016" s="4" t="str">
        <f ca="1">position</f>
        <v/>
      </c>
      <c r="J2016" s="318"/>
      <c r="M2016" s="4"/>
      <c r="O2016" s="6"/>
      <c r="Q2016" s="20"/>
      <c r="R2016" s="5" t="str">
        <f ca="1">score</f>
        <v/>
      </c>
      <c r="S2016" s="7" t="str">
        <f ca="1">rescore_svc</f>
        <v/>
      </c>
      <c r="U2016" s="11" t="str">
        <f ca="1">price</f>
        <v/>
      </c>
      <c r="V2016" s="4"/>
      <c r="Y2016" s="388">
        <f ca="1">COUNTIFS(OFFSET($B$10, 0, 0, ROW()-9, 1), SERVICE[[#This Row],[Employee ID]], OFFSET($F$10, 0, 0, ROW()-9, 1), SERVICE[[#This Row],[Resources Role]])</f>
        <v>0</v>
      </c>
      <c r="Z2016" s="388">
        <f ca="1">COUNTIFS(OFFSET($F$10, 0, 0, ROW()-9, 1), SERVICE[[#This Row],[Resources Role]], OFFSET($H$10, 0, 0, ROW()-9, 1), SERVICE[[#This Row],[Booking]])</f>
        <v>0</v>
      </c>
    </row>
    <row r="2017" spans="1:26" x14ac:dyDescent="0.25">
      <c r="A2017" s="6" t="str">
        <f ca="1">no.</f>
        <v/>
      </c>
      <c r="E2017" s="4" t="str">
        <f ca="1">position</f>
        <v/>
      </c>
      <c r="J2017" s="318"/>
      <c r="M2017" s="4"/>
      <c r="O2017" s="6"/>
      <c r="Q2017" s="20"/>
      <c r="R2017" s="5" t="str">
        <f ca="1">score</f>
        <v/>
      </c>
      <c r="S2017" s="7" t="str">
        <f ca="1">rescore_svc</f>
        <v/>
      </c>
      <c r="U2017" s="11" t="str">
        <f ca="1">price</f>
        <v/>
      </c>
      <c r="V2017" s="4"/>
      <c r="Y2017" s="388">
        <f ca="1">COUNTIFS(OFFSET($B$10, 0, 0, ROW()-9, 1), SERVICE[[#This Row],[Employee ID]], OFFSET($F$10, 0, 0, ROW()-9, 1), SERVICE[[#This Row],[Resources Role]])</f>
        <v>0</v>
      </c>
      <c r="Z2017" s="388">
        <f ca="1">COUNTIFS(OFFSET($F$10, 0, 0, ROW()-9, 1), SERVICE[[#This Row],[Resources Role]], OFFSET($H$10, 0, 0, ROW()-9, 1), SERVICE[[#This Row],[Booking]])</f>
        <v>0</v>
      </c>
    </row>
    <row r="2018" spans="1:26" x14ac:dyDescent="0.25">
      <c r="A2018" s="6" t="str">
        <f ca="1">no.</f>
        <v/>
      </c>
      <c r="E2018" s="4" t="str">
        <f ca="1">position</f>
        <v/>
      </c>
      <c r="J2018" s="318"/>
      <c r="M2018" s="4"/>
      <c r="O2018" s="6"/>
      <c r="Q2018" s="20"/>
      <c r="R2018" s="5" t="str">
        <f ca="1">score</f>
        <v/>
      </c>
      <c r="S2018" s="7" t="str">
        <f ca="1">rescore_svc</f>
        <v/>
      </c>
      <c r="U2018" s="11" t="str">
        <f ca="1">price</f>
        <v/>
      </c>
      <c r="V2018" s="4"/>
      <c r="Y2018" s="388">
        <f ca="1">COUNTIFS(OFFSET($B$10, 0, 0, ROW()-9, 1), SERVICE[[#This Row],[Employee ID]], OFFSET($F$10, 0, 0, ROW()-9, 1), SERVICE[[#This Row],[Resources Role]])</f>
        <v>0</v>
      </c>
      <c r="Z2018" s="388">
        <f ca="1">COUNTIFS(OFFSET($F$10, 0, 0, ROW()-9, 1), SERVICE[[#This Row],[Resources Role]], OFFSET($H$10, 0, 0, ROW()-9, 1), SERVICE[[#This Row],[Booking]])</f>
        <v>0</v>
      </c>
    </row>
    <row r="2019" spans="1:26" x14ac:dyDescent="0.25">
      <c r="A2019" s="6" t="str">
        <f ca="1">no.</f>
        <v/>
      </c>
      <c r="E2019" s="4" t="str">
        <f ca="1">position</f>
        <v/>
      </c>
      <c r="J2019" s="318"/>
      <c r="M2019" s="4"/>
      <c r="O2019" s="6"/>
      <c r="Q2019" s="20"/>
      <c r="R2019" s="5" t="str">
        <f ca="1">score</f>
        <v/>
      </c>
      <c r="S2019" s="7" t="str">
        <f ca="1">rescore_svc</f>
        <v/>
      </c>
      <c r="U2019" s="11" t="str">
        <f ca="1">price</f>
        <v/>
      </c>
      <c r="V2019" s="4"/>
      <c r="Y2019" s="388">
        <f ca="1">COUNTIFS(OFFSET($B$10, 0, 0, ROW()-9, 1), SERVICE[[#This Row],[Employee ID]], OFFSET($F$10, 0, 0, ROW()-9, 1), SERVICE[[#This Row],[Resources Role]])</f>
        <v>0</v>
      </c>
      <c r="Z2019" s="388">
        <f ca="1">COUNTIFS(OFFSET($F$10, 0, 0, ROW()-9, 1), SERVICE[[#This Row],[Resources Role]], OFFSET($H$10, 0, 0, ROW()-9, 1), SERVICE[[#This Row],[Booking]])</f>
        <v>0</v>
      </c>
    </row>
    <row r="2020" spans="1:26" x14ac:dyDescent="0.25">
      <c r="A2020" s="6" t="str">
        <f ca="1">no.</f>
        <v/>
      </c>
      <c r="E2020" s="4" t="str">
        <f ca="1">position</f>
        <v/>
      </c>
      <c r="J2020" s="318"/>
      <c r="M2020" s="4"/>
      <c r="O2020" s="6"/>
      <c r="Q2020" s="20"/>
      <c r="R2020" s="5" t="str">
        <f ca="1">score</f>
        <v/>
      </c>
      <c r="S2020" s="7" t="str">
        <f ca="1">rescore_svc</f>
        <v/>
      </c>
      <c r="U2020" s="11" t="str">
        <f ca="1">price</f>
        <v/>
      </c>
      <c r="V2020" s="4"/>
      <c r="Y2020" s="388">
        <f ca="1">COUNTIFS(OFFSET($B$10, 0, 0, ROW()-9, 1), SERVICE[[#This Row],[Employee ID]], OFFSET($F$10, 0, 0, ROW()-9, 1), SERVICE[[#This Row],[Resources Role]])</f>
        <v>0</v>
      </c>
      <c r="Z2020" s="388">
        <f ca="1">COUNTIFS(OFFSET($F$10, 0, 0, ROW()-9, 1), SERVICE[[#This Row],[Resources Role]], OFFSET($H$10, 0, 0, ROW()-9, 1), SERVICE[[#This Row],[Booking]])</f>
        <v>0</v>
      </c>
    </row>
    <row r="2021" spans="1:26" x14ac:dyDescent="0.25">
      <c r="A2021" s="6" t="str">
        <f ca="1">no.</f>
        <v/>
      </c>
      <c r="E2021" s="4" t="str">
        <f ca="1">position</f>
        <v/>
      </c>
      <c r="J2021" s="318"/>
      <c r="M2021" s="4"/>
      <c r="O2021" s="6"/>
      <c r="Q2021" s="20"/>
      <c r="R2021" s="5" t="str">
        <f ca="1">score</f>
        <v/>
      </c>
      <c r="S2021" s="7" t="str">
        <f ca="1">rescore_svc</f>
        <v/>
      </c>
      <c r="U2021" s="11" t="str">
        <f ca="1">price</f>
        <v/>
      </c>
      <c r="V2021" s="4"/>
      <c r="Y2021" s="388">
        <f ca="1">COUNTIFS(OFFSET($B$10, 0, 0, ROW()-9, 1), SERVICE[[#This Row],[Employee ID]], OFFSET($F$10, 0, 0, ROW()-9, 1), SERVICE[[#This Row],[Resources Role]])</f>
        <v>0</v>
      </c>
      <c r="Z2021" s="388">
        <f ca="1">COUNTIFS(OFFSET($F$10, 0, 0, ROW()-9, 1), SERVICE[[#This Row],[Resources Role]], OFFSET($H$10, 0, 0, ROW()-9, 1), SERVICE[[#This Row],[Booking]])</f>
        <v>0</v>
      </c>
    </row>
    <row r="2022" spans="1:26" x14ac:dyDescent="0.25">
      <c r="A2022" s="6" t="str">
        <f ca="1">no.</f>
        <v/>
      </c>
      <c r="E2022" s="4" t="str">
        <f ca="1">position</f>
        <v/>
      </c>
      <c r="J2022" s="318"/>
      <c r="M2022" s="4"/>
      <c r="O2022" s="6"/>
      <c r="Q2022" s="20"/>
      <c r="R2022" s="5" t="str">
        <f ca="1">score</f>
        <v/>
      </c>
      <c r="S2022" s="7" t="str">
        <f ca="1">rescore_svc</f>
        <v/>
      </c>
      <c r="U2022" s="11" t="str">
        <f ca="1">price</f>
        <v/>
      </c>
      <c r="V2022" s="4"/>
      <c r="Y2022" s="388">
        <f ca="1">COUNTIFS(OFFSET($B$10, 0, 0, ROW()-9, 1), SERVICE[[#This Row],[Employee ID]], OFFSET($F$10, 0, 0, ROW()-9, 1), SERVICE[[#This Row],[Resources Role]])</f>
        <v>0</v>
      </c>
      <c r="Z2022" s="388">
        <f ca="1">COUNTIFS(OFFSET($F$10, 0, 0, ROW()-9, 1), SERVICE[[#This Row],[Resources Role]], OFFSET($H$10, 0, 0, ROW()-9, 1), SERVICE[[#This Row],[Booking]])</f>
        <v>0</v>
      </c>
    </row>
    <row r="2023" spans="1:26" x14ac:dyDescent="0.25">
      <c r="A2023" s="6" t="str">
        <f ca="1">no.</f>
        <v/>
      </c>
      <c r="E2023" s="4" t="str">
        <f ca="1">position</f>
        <v/>
      </c>
      <c r="J2023" s="318"/>
      <c r="M2023" s="4"/>
      <c r="O2023" s="6"/>
      <c r="Q2023" s="20"/>
      <c r="R2023" s="5" t="str">
        <f ca="1">score</f>
        <v/>
      </c>
      <c r="S2023" s="7" t="str">
        <f ca="1">rescore_svc</f>
        <v/>
      </c>
      <c r="U2023" s="11" t="str">
        <f ca="1">price</f>
        <v/>
      </c>
      <c r="V2023" s="4"/>
      <c r="Y2023" s="388">
        <f ca="1">COUNTIFS(OFFSET($B$10, 0, 0, ROW()-9, 1), SERVICE[[#This Row],[Employee ID]], OFFSET($F$10, 0, 0, ROW()-9, 1), SERVICE[[#This Row],[Resources Role]])</f>
        <v>0</v>
      </c>
      <c r="Z2023" s="388">
        <f ca="1">COUNTIFS(OFFSET($F$10, 0, 0, ROW()-9, 1), SERVICE[[#This Row],[Resources Role]], OFFSET($H$10, 0, 0, ROW()-9, 1), SERVICE[[#This Row],[Booking]])</f>
        <v>0</v>
      </c>
    </row>
    <row r="2024" spans="1:26" x14ac:dyDescent="0.25">
      <c r="A2024" s="6" t="str">
        <f ca="1">no.</f>
        <v/>
      </c>
      <c r="E2024" s="4" t="str">
        <f ca="1">position</f>
        <v/>
      </c>
      <c r="J2024" s="318"/>
      <c r="M2024" s="4"/>
      <c r="O2024" s="6"/>
      <c r="Q2024" s="20"/>
      <c r="R2024" s="5" t="str">
        <f ca="1">score</f>
        <v/>
      </c>
      <c r="S2024" s="7" t="str">
        <f ca="1">rescore_svc</f>
        <v/>
      </c>
      <c r="U2024" s="11" t="str">
        <f ca="1">price</f>
        <v/>
      </c>
      <c r="V2024" s="4"/>
      <c r="Y2024" s="388">
        <f ca="1">COUNTIFS(OFFSET($B$10, 0, 0, ROW()-9, 1), SERVICE[[#This Row],[Employee ID]], OFFSET($F$10, 0, 0, ROW()-9, 1), SERVICE[[#This Row],[Resources Role]])</f>
        <v>0</v>
      </c>
      <c r="Z2024" s="388">
        <f ca="1">COUNTIFS(OFFSET($F$10, 0, 0, ROW()-9, 1), SERVICE[[#This Row],[Resources Role]], OFFSET($H$10, 0, 0, ROW()-9, 1), SERVICE[[#This Row],[Booking]])</f>
        <v>0</v>
      </c>
    </row>
    <row r="2025" spans="1:26" x14ac:dyDescent="0.25">
      <c r="A2025" s="6" t="str">
        <f ca="1">no.</f>
        <v/>
      </c>
      <c r="E2025" s="4" t="str">
        <f ca="1">position</f>
        <v/>
      </c>
      <c r="J2025" s="318"/>
      <c r="M2025" s="4"/>
      <c r="O2025" s="6"/>
      <c r="Q2025" s="20"/>
      <c r="R2025" s="5" t="str">
        <f ca="1">score</f>
        <v/>
      </c>
      <c r="S2025" s="7" t="str">
        <f ca="1">rescore_svc</f>
        <v/>
      </c>
      <c r="U2025" s="11" t="str">
        <f ca="1">price</f>
        <v/>
      </c>
      <c r="V2025" s="4"/>
      <c r="Y2025" s="388">
        <f ca="1">COUNTIFS(OFFSET($B$10, 0, 0, ROW()-9, 1), SERVICE[[#This Row],[Employee ID]], OFFSET($F$10, 0, 0, ROW()-9, 1), SERVICE[[#This Row],[Resources Role]])</f>
        <v>0</v>
      </c>
      <c r="Z2025" s="388">
        <f ca="1">COUNTIFS(OFFSET($F$10, 0, 0, ROW()-9, 1), SERVICE[[#This Row],[Resources Role]], OFFSET($H$10, 0, 0, ROW()-9, 1), SERVICE[[#This Row],[Booking]])</f>
        <v>0</v>
      </c>
    </row>
    <row r="2026" spans="1:26" x14ac:dyDescent="0.25">
      <c r="A2026" s="6" t="str">
        <f ca="1">no.</f>
        <v/>
      </c>
      <c r="E2026" s="4" t="str">
        <f ca="1">position</f>
        <v/>
      </c>
      <c r="J2026" s="318"/>
      <c r="M2026" s="4"/>
      <c r="O2026" s="6"/>
      <c r="Q2026" s="20"/>
      <c r="R2026" s="5" t="str">
        <f ca="1">score</f>
        <v/>
      </c>
      <c r="S2026" s="7" t="str">
        <f ca="1">rescore_svc</f>
        <v/>
      </c>
      <c r="U2026" s="11" t="str">
        <f ca="1">price</f>
        <v/>
      </c>
      <c r="V2026" s="4"/>
      <c r="Y2026" s="388">
        <f ca="1">COUNTIFS(OFFSET($B$10, 0, 0, ROW()-9, 1), SERVICE[[#This Row],[Employee ID]], OFFSET($F$10, 0, 0, ROW()-9, 1), SERVICE[[#This Row],[Resources Role]])</f>
        <v>0</v>
      </c>
      <c r="Z2026" s="388">
        <f ca="1">COUNTIFS(OFFSET($F$10, 0, 0, ROW()-9, 1), SERVICE[[#This Row],[Resources Role]], OFFSET($H$10, 0, 0, ROW()-9, 1), SERVICE[[#This Row],[Booking]])</f>
        <v>0</v>
      </c>
    </row>
    <row r="2027" spans="1:26" x14ac:dyDescent="0.25">
      <c r="A2027" s="6" t="str">
        <f ca="1">no.</f>
        <v/>
      </c>
      <c r="E2027" s="4" t="str">
        <f ca="1">position</f>
        <v/>
      </c>
      <c r="J2027" s="318"/>
      <c r="M2027" s="4"/>
      <c r="O2027" s="6"/>
      <c r="Q2027" s="20"/>
      <c r="R2027" s="5" t="str">
        <f ca="1">score</f>
        <v/>
      </c>
      <c r="S2027" s="7" t="str">
        <f ca="1">rescore_svc</f>
        <v/>
      </c>
      <c r="U2027" s="11" t="str">
        <f ca="1">price</f>
        <v/>
      </c>
      <c r="V2027" s="4"/>
      <c r="Y2027" s="388">
        <f ca="1">COUNTIFS(OFFSET($B$10, 0, 0, ROW()-9, 1), SERVICE[[#This Row],[Employee ID]], OFFSET($F$10, 0, 0, ROW()-9, 1), SERVICE[[#This Row],[Resources Role]])</f>
        <v>0</v>
      </c>
      <c r="Z2027" s="388">
        <f ca="1">COUNTIFS(OFFSET($F$10, 0, 0, ROW()-9, 1), SERVICE[[#This Row],[Resources Role]], OFFSET($H$10, 0, 0, ROW()-9, 1), SERVICE[[#This Row],[Booking]])</f>
        <v>0</v>
      </c>
    </row>
    <row r="2028" spans="1:26" x14ac:dyDescent="0.25">
      <c r="A2028" s="6" t="str">
        <f ca="1">no.</f>
        <v/>
      </c>
      <c r="E2028" s="4" t="str">
        <f ca="1">position</f>
        <v/>
      </c>
      <c r="J2028" s="318"/>
      <c r="M2028" s="4"/>
      <c r="O2028" s="6"/>
      <c r="Q2028" s="20"/>
      <c r="R2028" s="5" t="str">
        <f ca="1">score</f>
        <v/>
      </c>
      <c r="S2028" s="7" t="str">
        <f ca="1">rescore_svc</f>
        <v/>
      </c>
      <c r="U2028" s="11" t="str">
        <f ca="1">price</f>
        <v/>
      </c>
      <c r="V2028" s="4"/>
      <c r="Y2028" s="388">
        <f ca="1">COUNTIFS(OFFSET($B$10, 0, 0, ROW()-9, 1), SERVICE[[#This Row],[Employee ID]], OFFSET($F$10, 0, 0, ROW()-9, 1), SERVICE[[#This Row],[Resources Role]])</f>
        <v>0</v>
      </c>
      <c r="Z2028" s="388">
        <f ca="1">COUNTIFS(OFFSET($F$10, 0, 0, ROW()-9, 1), SERVICE[[#This Row],[Resources Role]], OFFSET($H$10, 0, 0, ROW()-9, 1), SERVICE[[#This Row],[Booking]])</f>
        <v>0</v>
      </c>
    </row>
    <row r="2029" spans="1:26" x14ac:dyDescent="0.25">
      <c r="A2029" s="6" t="str">
        <f ca="1">no.</f>
        <v/>
      </c>
      <c r="E2029" s="4" t="str">
        <f ca="1">position</f>
        <v/>
      </c>
      <c r="J2029" s="318"/>
      <c r="M2029" s="4"/>
      <c r="O2029" s="6"/>
      <c r="Q2029" s="20"/>
      <c r="R2029" s="5" t="str">
        <f ca="1">score</f>
        <v/>
      </c>
      <c r="S2029" s="7" t="str">
        <f ca="1">rescore_svc</f>
        <v/>
      </c>
      <c r="U2029" s="11" t="str">
        <f ca="1">price</f>
        <v/>
      </c>
      <c r="V2029" s="4"/>
      <c r="Y2029" s="388">
        <f ca="1">COUNTIFS(OFFSET($B$10, 0, 0, ROW()-9, 1), SERVICE[[#This Row],[Employee ID]], OFFSET($F$10, 0, 0, ROW()-9, 1), SERVICE[[#This Row],[Resources Role]])</f>
        <v>0</v>
      </c>
      <c r="Z2029" s="388">
        <f ca="1">COUNTIFS(OFFSET($F$10, 0, 0, ROW()-9, 1), SERVICE[[#This Row],[Resources Role]], OFFSET($H$10, 0, 0, ROW()-9, 1), SERVICE[[#This Row],[Booking]])</f>
        <v>0</v>
      </c>
    </row>
    <row r="2030" spans="1:26" x14ac:dyDescent="0.25">
      <c r="A2030" s="6" t="str">
        <f ca="1">no.</f>
        <v/>
      </c>
      <c r="E2030" s="4" t="str">
        <f ca="1">position</f>
        <v/>
      </c>
      <c r="J2030" s="318"/>
      <c r="M2030" s="4"/>
      <c r="O2030" s="6"/>
      <c r="Q2030" s="20"/>
      <c r="R2030" s="5" t="str">
        <f ca="1">score</f>
        <v/>
      </c>
      <c r="S2030" s="7" t="str">
        <f ca="1">rescore_svc</f>
        <v/>
      </c>
      <c r="U2030" s="11" t="str">
        <f ca="1">price</f>
        <v/>
      </c>
      <c r="V2030" s="4"/>
      <c r="Y2030" s="388">
        <f ca="1">COUNTIFS(OFFSET($B$10, 0, 0, ROW()-9, 1), SERVICE[[#This Row],[Employee ID]], OFFSET($F$10, 0, 0, ROW()-9, 1), SERVICE[[#This Row],[Resources Role]])</f>
        <v>0</v>
      </c>
      <c r="Z2030" s="388">
        <f ca="1">COUNTIFS(OFFSET($F$10, 0, 0, ROW()-9, 1), SERVICE[[#This Row],[Resources Role]], OFFSET($H$10, 0, 0, ROW()-9, 1), SERVICE[[#This Row],[Booking]])</f>
        <v>0</v>
      </c>
    </row>
    <row r="2031" spans="1:26" x14ac:dyDescent="0.25">
      <c r="A2031" s="6" t="str">
        <f ca="1">no.</f>
        <v/>
      </c>
      <c r="E2031" s="4" t="str">
        <f ca="1">position</f>
        <v/>
      </c>
      <c r="J2031" s="318"/>
      <c r="M2031" s="4"/>
      <c r="O2031" s="6"/>
      <c r="Q2031" s="20"/>
      <c r="R2031" s="5" t="str">
        <f ca="1">score</f>
        <v/>
      </c>
      <c r="S2031" s="7" t="str">
        <f ca="1">rescore_svc</f>
        <v/>
      </c>
      <c r="U2031" s="11" t="str">
        <f ca="1">price</f>
        <v/>
      </c>
      <c r="V2031" s="4"/>
      <c r="Y2031" s="388">
        <f ca="1">COUNTIFS(OFFSET($B$10, 0, 0, ROW()-9, 1), SERVICE[[#This Row],[Employee ID]], OFFSET($F$10, 0, 0, ROW()-9, 1), SERVICE[[#This Row],[Resources Role]])</f>
        <v>0</v>
      </c>
      <c r="Z2031" s="388">
        <f ca="1">COUNTIFS(OFFSET($F$10, 0, 0, ROW()-9, 1), SERVICE[[#This Row],[Resources Role]], OFFSET($H$10, 0, 0, ROW()-9, 1), SERVICE[[#This Row],[Booking]])</f>
        <v>0</v>
      </c>
    </row>
    <row r="2032" spans="1:26" x14ac:dyDescent="0.25">
      <c r="A2032" s="6" t="str">
        <f ca="1">no.</f>
        <v/>
      </c>
      <c r="E2032" s="4" t="str">
        <f ca="1">position</f>
        <v/>
      </c>
      <c r="J2032" s="318"/>
      <c r="M2032" s="4"/>
      <c r="O2032" s="6"/>
      <c r="Q2032" s="20"/>
      <c r="R2032" s="5" t="str">
        <f ca="1">score</f>
        <v/>
      </c>
      <c r="S2032" s="7" t="str">
        <f ca="1">rescore_svc</f>
        <v/>
      </c>
      <c r="U2032" s="11" t="str">
        <f ca="1">price</f>
        <v/>
      </c>
      <c r="V2032" s="4"/>
      <c r="Y2032" s="388">
        <f ca="1">COUNTIFS(OFFSET($B$10, 0, 0, ROW()-9, 1), SERVICE[[#This Row],[Employee ID]], OFFSET($F$10, 0, 0, ROW()-9, 1), SERVICE[[#This Row],[Resources Role]])</f>
        <v>0</v>
      </c>
      <c r="Z2032" s="388">
        <f ca="1">COUNTIFS(OFFSET($F$10, 0, 0, ROW()-9, 1), SERVICE[[#This Row],[Resources Role]], OFFSET($H$10, 0, 0, ROW()-9, 1), SERVICE[[#This Row],[Booking]])</f>
        <v>0</v>
      </c>
    </row>
    <row r="2033" spans="1:26" x14ac:dyDescent="0.25">
      <c r="A2033" s="6" t="str">
        <f ca="1">no.</f>
        <v/>
      </c>
      <c r="E2033" s="4" t="str">
        <f ca="1">position</f>
        <v/>
      </c>
      <c r="J2033" s="318"/>
      <c r="M2033" s="4"/>
      <c r="O2033" s="6"/>
      <c r="Q2033" s="20"/>
      <c r="R2033" s="5" t="str">
        <f ca="1">score</f>
        <v/>
      </c>
      <c r="S2033" s="7" t="str">
        <f ca="1">rescore_svc</f>
        <v/>
      </c>
      <c r="U2033" s="11" t="str">
        <f ca="1">price</f>
        <v/>
      </c>
      <c r="V2033" s="4"/>
      <c r="Y2033" s="388">
        <f ca="1">COUNTIFS(OFFSET($B$10, 0, 0, ROW()-9, 1), SERVICE[[#This Row],[Employee ID]], OFFSET($F$10, 0, 0, ROW()-9, 1), SERVICE[[#This Row],[Resources Role]])</f>
        <v>0</v>
      </c>
      <c r="Z2033" s="388">
        <f ca="1">COUNTIFS(OFFSET($F$10, 0, 0, ROW()-9, 1), SERVICE[[#This Row],[Resources Role]], OFFSET($H$10, 0, 0, ROW()-9, 1), SERVICE[[#This Row],[Booking]])</f>
        <v>0</v>
      </c>
    </row>
    <row r="2034" spans="1:26" x14ac:dyDescent="0.25">
      <c r="A2034" s="6" t="str">
        <f ca="1">no.</f>
        <v/>
      </c>
      <c r="E2034" s="4" t="str">
        <f ca="1">position</f>
        <v/>
      </c>
      <c r="J2034" s="318"/>
      <c r="M2034" s="4"/>
      <c r="O2034" s="6"/>
      <c r="Q2034" s="20"/>
      <c r="R2034" s="5" t="str">
        <f ca="1">score</f>
        <v/>
      </c>
      <c r="S2034" s="7" t="str">
        <f ca="1">rescore_svc</f>
        <v/>
      </c>
      <c r="U2034" s="11" t="str">
        <f ca="1">price</f>
        <v/>
      </c>
      <c r="V2034" s="4"/>
      <c r="Y2034" s="388">
        <f ca="1">COUNTIFS(OFFSET($B$10, 0, 0, ROW()-9, 1), SERVICE[[#This Row],[Employee ID]], OFFSET($F$10, 0, 0, ROW()-9, 1), SERVICE[[#This Row],[Resources Role]])</f>
        <v>0</v>
      </c>
      <c r="Z2034" s="388">
        <f ca="1">COUNTIFS(OFFSET($F$10, 0, 0, ROW()-9, 1), SERVICE[[#This Row],[Resources Role]], OFFSET($H$10, 0, 0, ROW()-9, 1), SERVICE[[#This Row],[Booking]])</f>
        <v>0</v>
      </c>
    </row>
    <row r="2035" spans="1:26" x14ac:dyDescent="0.25">
      <c r="A2035" s="6" t="str">
        <f ca="1">no.</f>
        <v/>
      </c>
      <c r="E2035" s="4" t="str">
        <f ca="1">position</f>
        <v/>
      </c>
      <c r="J2035" s="318"/>
      <c r="M2035" s="4"/>
      <c r="O2035" s="6"/>
      <c r="Q2035" s="20"/>
      <c r="R2035" s="5" t="str">
        <f ca="1">score</f>
        <v/>
      </c>
      <c r="S2035" s="7" t="str">
        <f ca="1">rescore_svc</f>
        <v/>
      </c>
      <c r="U2035" s="11" t="str">
        <f ca="1">price</f>
        <v/>
      </c>
      <c r="V2035" s="4"/>
      <c r="Y2035" s="388">
        <f ca="1">COUNTIFS(OFFSET($B$10, 0, 0, ROW()-9, 1), SERVICE[[#This Row],[Employee ID]], OFFSET($F$10, 0, 0, ROW()-9, 1), SERVICE[[#This Row],[Resources Role]])</f>
        <v>0</v>
      </c>
      <c r="Z2035" s="388">
        <f ca="1">COUNTIFS(OFFSET($F$10, 0, 0, ROW()-9, 1), SERVICE[[#This Row],[Resources Role]], OFFSET($H$10, 0, 0, ROW()-9, 1), SERVICE[[#This Row],[Booking]])</f>
        <v>0</v>
      </c>
    </row>
    <row r="2036" spans="1:26" x14ac:dyDescent="0.25">
      <c r="A2036" s="6" t="str">
        <f ca="1">no.</f>
        <v/>
      </c>
      <c r="E2036" s="4" t="str">
        <f ca="1">position</f>
        <v/>
      </c>
      <c r="J2036" s="318"/>
      <c r="M2036" s="4"/>
      <c r="O2036" s="6"/>
      <c r="Q2036" s="20"/>
      <c r="R2036" s="5" t="str">
        <f ca="1">score</f>
        <v/>
      </c>
      <c r="S2036" s="7" t="str">
        <f ca="1">rescore_svc</f>
        <v/>
      </c>
      <c r="U2036" s="11" t="str">
        <f ca="1">price</f>
        <v/>
      </c>
      <c r="V2036" s="4"/>
      <c r="Y2036" s="388">
        <f ca="1">COUNTIFS(OFFSET($B$10, 0, 0, ROW()-9, 1), SERVICE[[#This Row],[Employee ID]], OFFSET($F$10, 0, 0, ROW()-9, 1), SERVICE[[#This Row],[Resources Role]])</f>
        <v>0</v>
      </c>
      <c r="Z2036" s="388">
        <f ca="1">COUNTIFS(OFFSET($F$10, 0, 0, ROW()-9, 1), SERVICE[[#This Row],[Resources Role]], OFFSET($H$10, 0, 0, ROW()-9, 1), SERVICE[[#This Row],[Booking]])</f>
        <v>0</v>
      </c>
    </row>
    <row r="2037" spans="1:26" x14ac:dyDescent="0.25">
      <c r="A2037" s="6" t="str">
        <f ca="1">no.</f>
        <v/>
      </c>
      <c r="E2037" s="4" t="str">
        <f ca="1">position</f>
        <v/>
      </c>
      <c r="J2037" s="318"/>
      <c r="M2037" s="4"/>
      <c r="O2037" s="6"/>
      <c r="Q2037" s="20"/>
      <c r="R2037" s="5" t="str">
        <f ca="1">score</f>
        <v/>
      </c>
      <c r="S2037" s="7" t="str">
        <f ca="1">rescore_svc</f>
        <v/>
      </c>
      <c r="U2037" s="11" t="str">
        <f ca="1">price</f>
        <v/>
      </c>
      <c r="V2037" s="4"/>
      <c r="Y2037" s="388">
        <f ca="1">COUNTIFS(OFFSET($B$10, 0, 0, ROW()-9, 1), SERVICE[[#This Row],[Employee ID]], OFFSET($F$10, 0, 0, ROW()-9, 1), SERVICE[[#This Row],[Resources Role]])</f>
        <v>0</v>
      </c>
      <c r="Z2037" s="388">
        <f ca="1">COUNTIFS(OFFSET($F$10, 0, 0, ROW()-9, 1), SERVICE[[#This Row],[Resources Role]], OFFSET($H$10, 0, 0, ROW()-9, 1), SERVICE[[#This Row],[Booking]])</f>
        <v>0</v>
      </c>
    </row>
    <row r="2038" spans="1:26" x14ac:dyDescent="0.25">
      <c r="A2038" s="6" t="str">
        <f ca="1">no.</f>
        <v/>
      </c>
      <c r="E2038" s="4" t="str">
        <f ca="1">position</f>
        <v/>
      </c>
      <c r="J2038" s="318"/>
      <c r="M2038" s="4"/>
      <c r="O2038" s="6"/>
      <c r="Q2038" s="20"/>
      <c r="R2038" s="5" t="str">
        <f ca="1">score</f>
        <v/>
      </c>
      <c r="S2038" s="7" t="str">
        <f ca="1">rescore_svc</f>
        <v/>
      </c>
      <c r="U2038" s="11" t="str">
        <f ca="1">price</f>
        <v/>
      </c>
      <c r="V2038" s="4"/>
      <c r="Y2038" s="388">
        <f ca="1">COUNTIFS(OFFSET($B$10, 0, 0, ROW()-9, 1), SERVICE[[#This Row],[Employee ID]], OFFSET($F$10, 0, 0, ROW()-9, 1), SERVICE[[#This Row],[Resources Role]])</f>
        <v>0</v>
      </c>
      <c r="Z2038" s="388">
        <f ca="1">COUNTIFS(OFFSET($F$10, 0, 0, ROW()-9, 1), SERVICE[[#This Row],[Resources Role]], OFFSET($H$10, 0, 0, ROW()-9, 1), SERVICE[[#This Row],[Booking]])</f>
        <v>0</v>
      </c>
    </row>
    <row r="2039" spans="1:26" x14ac:dyDescent="0.25">
      <c r="A2039" s="6" t="str">
        <f ca="1">no.</f>
        <v/>
      </c>
      <c r="E2039" s="4" t="str">
        <f ca="1">position</f>
        <v/>
      </c>
      <c r="J2039" s="318"/>
      <c r="M2039" s="4"/>
      <c r="O2039" s="6"/>
      <c r="Q2039" s="20"/>
      <c r="R2039" s="5" t="str">
        <f ca="1">score</f>
        <v/>
      </c>
      <c r="S2039" s="7" t="str">
        <f ca="1">rescore_svc</f>
        <v/>
      </c>
      <c r="U2039" s="11" t="str">
        <f ca="1">price</f>
        <v/>
      </c>
      <c r="V2039" s="4"/>
      <c r="Y2039" s="388">
        <f ca="1">COUNTIFS(OFFSET($B$10, 0, 0, ROW()-9, 1), SERVICE[[#This Row],[Employee ID]], OFFSET($F$10, 0, 0, ROW()-9, 1), SERVICE[[#This Row],[Resources Role]])</f>
        <v>0</v>
      </c>
      <c r="Z2039" s="388">
        <f ca="1">COUNTIFS(OFFSET($F$10, 0, 0, ROW()-9, 1), SERVICE[[#This Row],[Resources Role]], OFFSET($H$10, 0, 0, ROW()-9, 1), SERVICE[[#This Row],[Booking]])</f>
        <v>0</v>
      </c>
    </row>
    <row r="2040" spans="1:26" x14ac:dyDescent="0.25">
      <c r="A2040" s="6" t="str">
        <f ca="1">no.</f>
        <v/>
      </c>
      <c r="E2040" s="4" t="str">
        <f ca="1">position</f>
        <v/>
      </c>
      <c r="J2040" s="318"/>
      <c r="M2040" s="4"/>
      <c r="O2040" s="6"/>
      <c r="Q2040" s="20"/>
      <c r="R2040" s="5" t="str">
        <f ca="1">score</f>
        <v/>
      </c>
      <c r="S2040" s="7" t="str">
        <f ca="1">rescore_svc</f>
        <v/>
      </c>
      <c r="U2040" s="11" t="str">
        <f ca="1">price</f>
        <v/>
      </c>
      <c r="V2040" s="4"/>
      <c r="Y2040" s="388">
        <f ca="1">COUNTIFS(OFFSET($B$10, 0, 0, ROW()-9, 1), SERVICE[[#This Row],[Employee ID]], OFFSET($F$10, 0, 0, ROW()-9, 1), SERVICE[[#This Row],[Resources Role]])</f>
        <v>0</v>
      </c>
      <c r="Z2040" s="388">
        <f ca="1">COUNTIFS(OFFSET($F$10, 0, 0, ROW()-9, 1), SERVICE[[#This Row],[Resources Role]], OFFSET($H$10, 0, 0, ROW()-9, 1), SERVICE[[#This Row],[Booking]])</f>
        <v>0</v>
      </c>
    </row>
    <row r="2041" spans="1:26" x14ac:dyDescent="0.25">
      <c r="A2041" s="6" t="str">
        <f ca="1">no.</f>
        <v/>
      </c>
      <c r="E2041" s="4" t="str">
        <f ca="1">position</f>
        <v/>
      </c>
      <c r="J2041" s="318"/>
      <c r="M2041" s="4"/>
      <c r="O2041" s="6"/>
      <c r="Q2041" s="20"/>
      <c r="R2041" s="5" t="str">
        <f ca="1">score</f>
        <v/>
      </c>
      <c r="S2041" s="7" t="str">
        <f ca="1">rescore_svc</f>
        <v/>
      </c>
      <c r="U2041" s="11" t="str">
        <f ca="1">price</f>
        <v/>
      </c>
      <c r="V2041" s="4"/>
      <c r="Y2041" s="388">
        <f ca="1">COUNTIFS(OFFSET($B$10, 0, 0, ROW()-9, 1), SERVICE[[#This Row],[Employee ID]], OFFSET($F$10, 0, 0, ROW()-9, 1), SERVICE[[#This Row],[Resources Role]])</f>
        <v>0</v>
      </c>
      <c r="Z2041" s="388">
        <f ca="1">COUNTIFS(OFFSET($F$10, 0, 0, ROW()-9, 1), SERVICE[[#This Row],[Resources Role]], OFFSET($H$10, 0, 0, ROW()-9, 1), SERVICE[[#This Row],[Booking]])</f>
        <v>0</v>
      </c>
    </row>
    <row r="2042" spans="1:26" x14ac:dyDescent="0.25">
      <c r="A2042" s="6" t="str">
        <f ca="1">no.</f>
        <v/>
      </c>
      <c r="E2042" s="4" t="str">
        <f ca="1">position</f>
        <v/>
      </c>
      <c r="J2042" s="318"/>
      <c r="M2042" s="4"/>
      <c r="O2042" s="6"/>
      <c r="Q2042" s="20"/>
      <c r="R2042" s="5" t="str">
        <f ca="1">score</f>
        <v/>
      </c>
      <c r="S2042" s="7" t="str">
        <f ca="1">rescore_svc</f>
        <v/>
      </c>
      <c r="U2042" s="11" t="str">
        <f ca="1">price</f>
        <v/>
      </c>
      <c r="V2042" s="4"/>
      <c r="Y2042" s="388">
        <f ca="1">COUNTIFS(OFFSET($B$10, 0, 0, ROW()-9, 1), SERVICE[[#This Row],[Employee ID]], OFFSET($F$10, 0, 0, ROW()-9, 1), SERVICE[[#This Row],[Resources Role]])</f>
        <v>0</v>
      </c>
      <c r="Z2042" s="388">
        <f ca="1">COUNTIFS(OFFSET($F$10, 0, 0, ROW()-9, 1), SERVICE[[#This Row],[Resources Role]], OFFSET($H$10, 0, 0, ROW()-9, 1), SERVICE[[#This Row],[Booking]])</f>
        <v>0</v>
      </c>
    </row>
    <row r="2043" spans="1:26" x14ac:dyDescent="0.25">
      <c r="A2043" s="6" t="str">
        <f ca="1">no.</f>
        <v/>
      </c>
      <c r="E2043" s="4" t="str">
        <f ca="1">position</f>
        <v/>
      </c>
      <c r="J2043" s="318"/>
      <c r="M2043" s="4"/>
      <c r="O2043" s="6"/>
      <c r="Q2043" s="20"/>
      <c r="R2043" s="5" t="str">
        <f ca="1">score</f>
        <v/>
      </c>
      <c r="S2043" s="7" t="str">
        <f ca="1">rescore_svc</f>
        <v/>
      </c>
      <c r="U2043" s="11" t="str">
        <f ca="1">price</f>
        <v/>
      </c>
      <c r="V2043" s="4"/>
      <c r="Y2043" s="388">
        <f ca="1">COUNTIFS(OFFSET($B$10, 0, 0, ROW()-9, 1), SERVICE[[#This Row],[Employee ID]], OFFSET($F$10, 0, 0, ROW()-9, 1), SERVICE[[#This Row],[Resources Role]])</f>
        <v>0</v>
      </c>
      <c r="Z2043" s="388">
        <f ca="1">COUNTIFS(OFFSET($F$10, 0, 0, ROW()-9, 1), SERVICE[[#This Row],[Resources Role]], OFFSET($H$10, 0, 0, ROW()-9, 1), SERVICE[[#This Row],[Booking]])</f>
        <v>0</v>
      </c>
    </row>
    <row r="2044" spans="1:26" x14ac:dyDescent="0.25">
      <c r="A2044" s="6" t="str">
        <f ca="1">no.</f>
        <v/>
      </c>
      <c r="E2044" s="4" t="str">
        <f ca="1">position</f>
        <v/>
      </c>
      <c r="J2044" s="318"/>
      <c r="M2044" s="4"/>
      <c r="O2044" s="6"/>
      <c r="Q2044" s="20"/>
      <c r="R2044" s="5" t="str">
        <f ca="1">score</f>
        <v/>
      </c>
      <c r="S2044" s="7" t="str">
        <f ca="1">rescore_svc</f>
        <v/>
      </c>
      <c r="U2044" s="11" t="str">
        <f ca="1">price</f>
        <v/>
      </c>
      <c r="V2044" s="4"/>
      <c r="Y2044" s="388">
        <f ca="1">COUNTIFS(OFFSET($B$10, 0, 0, ROW()-9, 1), SERVICE[[#This Row],[Employee ID]], OFFSET($F$10, 0, 0, ROW()-9, 1), SERVICE[[#This Row],[Resources Role]])</f>
        <v>0</v>
      </c>
      <c r="Z2044" s="388">
        <f ca="1">COUNTIFS(OFFSET($F$10, 0, 0, ROW()-9, 1), SERVICE[[#This Row],[Resources Role]], OFFSET($H$10, 0, 0, ROW()-9, 1), SERVICE[[#This Row],[Booking]])</f>
        <v>0</v>
      </c>
    </row>
    <row r="2045" spans="1:26" x14ac:dyDescent="0.25">
      <c r="A2045" s="6" t="str">
        <f ca="1">no.</f>
        <v/>
      </c>
      <c r="E2045" s="4" t="str">
        <f ca="1">position</f>
        <v/>
      </c>
      <c r="J2045" s="318"/>
      <c r="M2045" s="4"/>
      <c r="O2045" s="6"/>
      <c r="Q2045" s="20"/>
      <c r="R2045" s="5" t="str">
        <f ca="1">score</f>
        <v/>
      </c>
      <c r="S2045" s="7" t="str">
        <f ca="1">rescore_svc</f>
        <v/>
      </c>
      <c r="U2045" s="11" t="str">
        <f ca="1">price</f>
        <v/>
      </c>
      <c r="V2045" s="4"/>
      <c r="Y2045" s="388">
        <f ca="1">COUNTIFS(OFFSET($B$10, 0, 0, ROW()-9, 1), SERVICE[[#This Row],[Employee ID]], OFFSET($F$10, 0, 0, ROW()-9, 1), SERVICE[[#This Row],[Resources Role]])</f>
        <v>0</v>
      </c>
      <c r="Z2045" s="388">
        <f ca="1">COUNTIFS(OFFSET($F$10, 0, 0, ROW()-9, 1), SERVICE[[#This Row],[Resources Role]], OFFSET($H$10, 0, 0, ROW()-9, 1), SERVICE[[#This Row],[Booking]])</f>
        <v>0</v>
      </c>
    </row>
    <row r="2046" spans="1:26" x14ac:dyDescent="0.25">
      <c r="A2046" s="6" t="str">
        <f ca="1">no.</f>
        <v/>
      </c>
      <c r="E2046" s="4" t="str">
        <f ca="1">position</f>
        <v/>
      </c>
      <c r="J2046" s="318"/>
      <c r="M2046" s="4"/>
      <c r="O2046" s="6"/>
      <c r="Q2046" s="20"/>
      <c r="R2046" s="5" t="str">
        <f ca="1">score</f>
        <v/>
      </c>
      <c r="S2046" s="7" t="str">
        <f ca="1">rescore_svc</f>
        <v/>
      </c>
      <c r="U2046" s="11" t="str">
        <f ca="1">price</f>
        <v/>
      </c>
      <c r="V2046" s="4"/>
      <c r="Y2046" s="388">
        <f ca="1">COUNTIFS(OFFSET($B$10, 0, 0, ROW()-9, 1), SERVICE[[#This Row],[Employee ID]], OFFSET($F$10, 0, 0, ROW()-9, 1), SERVICE[[#This Row],[Resources Role]])</f>
        <v>0</v>
      </c>
      <c r="Z2046" s="388">
        <f ca="1">COUNTIFS(OFFSET($F$10, 0, 0, ROW()-9, 1), SERVICE[[#This Row],[Resources Role]], OFFSET($H$10, 0, 0, ROW()-9, 1), SERVICE[[#This Row],[Booking]])</f>
        <v>0</v>
      </c>
    </row>
    <row r="2047" spans="1:26" x14ac:dyDescent="0.25">
      <c r="A2047" s="6" t="str">
        <f ca="1">no.</f>
        <v/>
      </c>
      <c r="E2047" s="4" t="str">
        <f ca="1">position</f>
        <v/>
      </c>
      <c r="J2047" s="318"/>
      <c r="M2047" s="4"/>
      <c r="O2047" s="6"/>
      <c r="Q2047" s="20"/>
      <c r="R2047" s="5" t="str">
        <f ca="1">score</f>
        <v/>
      </c>
      <c r="S2047" s="7" t="str">
        <f ca="1">rescore_svc</f>
        <v/>
      </c>
      <c r="U2047" s="11" t="str">
        <f ca="1">price</f>
        <v/>
      </c>
      <c r="V2047" s="4"/>
      <c r="Y2047" s="388">
        <f ca="1">COUNTIFS(OFFSET($B$10, 0, 0, ROW()-9, 1), SERVICE[[#This Row],[Employee ID]], OFFSET($F$10, 0, 0, ROW()-9, 1), SERVICE[[#This Row],[Resources Role]])</f>
        <v>0</v>
      </c>
      <c r="Z2047" s="388">
        <f ca="1">COUNTIFS(OFFSET($F$10, 0, 0, ROW()-9, 1), SERVICE[[#This Row],[Resources Role]], OFFSET($H$10, 0, 0, ROW()-9, 1), SERVICE[[#This Row],[Booking]])</f>
        <v>0</v>
      </c>
    </row>
    <row r="2048" spans="1:26" x14ac:dyDescent="0.25">
      <c r="A2048" s="6" t="str">
        <f ca="1">no.</f>
        <v/>
      </c>
      <c r="E2048" s="4" t="str">
        <f ca="1">position</f>
        <v/>
      </c>
      <c r="J2048" s="318"/>
      <c r="M2048" s="4"/>
      <c r="O2048" s="6"/>
      <c r="Q2048" s="20"/>
      <c r="R2048" s="5" t="str">
        <f ca="1">score</f>
        <v/>
      </c>
      <c r="S2048" s="7" t="str">
        <f ca="1">rescore_svc</f>
        <v/>
      </c>
      <c r="U2048" s="11" t="str">
        <f ca="1">price</f>
        <v/>
      </c>
      <c r="V2048" s="4"/>
      <c r="Y2048" s="388">
        <f ca="1">COUNTIFS(OFFSET($B$10, 0, 0, ROW()-9, 1), SERVICE[[#This Row],[Employee ID]], OFFSET($F$10, 0, 0, ROW()-9, 1), SERVICE[[#This Row],[Resources Role]])</f>
        <v>0</v>
      </c>
      <c r="Z2048" s="388">
        <f ca="1">COUNTIFS(OFFSET($F$10, 0, 0, ROW()-9, 1), SERVICE[[#This Row],[Resources Role]], OFFSET($H$10, 0, 0, ROW()-9, 1), SERVICE[[#This Row],[Booking]])</f>
        <v>0</v>
      </c>
    </row>
    <row r="2049" spans="1:26" x14ac:dyDescent="0.25">
      <c r="A2049" s="6" t="str">
        <f ca="1">no.</f>
        <v/>
      </c>
      <c r="E2049" s="4" t="str">
        <f ca="1">position</f>
        <v/>
      </c>
      <c r="J2049" s="318"/>
      <c r="M2049" s="4"/>
      <c r="O2049" s="6"/>
      <c r="Q2049" s="20"/>
      <c r="R2049" s="5" t="str">
        <f ca="1">score</f>
        <v/>
      </c>
      <c r="S2049" s="7" t="str">
        <f ca="1">rescore_svc</f>
        <v/>
      </c>
      <c r="U2049" s="11" t="str">
        <f ca="1">price</f>
        <v/>
      </c>
      <c r="V2049" s="4"/>
      <c r="Y2049" s="388">
        <f ca="1">COUNTIFS(OFFSET($B$10, 0, 0, ROW()-9, 1), SERVICE[[#This Row],[Employee ID]], OFFSET($F$10, 0, 0, ROW()-9, 1), SERVICE[[#This Row],[Resources Role]])</f>
        <v>0</v>
      </c>
      <c r="Z2049" s="388">
        <f ca="1">COUNTIFS(OFFSET($F$10, 0, 0, ROW()-9, 1), SERVICE[[#This Row],[Resources Role]], OFFSET($H$10, 0, 0, ROW()-9, 1), SERVICE[[#This Row],[Booking]])</f>
        <v>0</v>
      </c>
    </row>
    <row r="2050" spans="1:26" x14ac:dyDescent="0.25">
      <c r="A2050" s="6" t="str">
        <f ca="1">no.</f>
        <v/>
      </c>
      <c r="E2050" s="4" t="str">
        <f ca="1">position</f>
        <v/>
      </c>
      <c r="J2050" s="318"/>
      <c r="M2050" s="4"/>
      <c r="O2050" s="6"/>
      <c r="Q2050" s="20"/>
      <c r="R2050" s="5" t="str">
        <f ca="1">score</f>
        <v/>
      </c>
      <c r="S2050" s="7" t="str">
        <f ca="1">rescore_svc</f>
        <v/>
      </c>
      <c r="U2050" s="11" t="str">
        <f ca="1">price</f>
        <v/>
      </c>
      <c r="V2050" s="4"/>
      <c r="Y2050" s="388">
        <f ca="1">COUNTIFS(OFFSET($B$10, 0, 0, ROW()-9, 1), SERVICE[[#This Row],[Employee ID]], OFFSET($F$10, 0, 0, ROW()-9, 1), SERVICE[[#This Row],[Resources Role]])</f>
        <v>0</v>
      </c>
      <c r="Z2050" s="388">
        <f ca="1">COUNTIFS(OFFSET($F$10, 0, 0, ROW()-9, 1), SERVICE[[#This Row],[Resources Role]], OFFSET($H$10, 0, 0, ROW()-9, 1), SERVICE[[#This Row],[Booking]])</f>
        <v>0</v>
      </c>
    </row>
    <row r="2051" spans="1:26" x14ac:dyDescent="0.25">
      <c r="A2051" s="6" t="str">
        <f ca="1">no.</f>
        <v/>
      </c>
      <c r="E2051" s="4" t="str">
        <f ca="1">position</f>
        <v/>
      </c>
      <c r="J2051" s="318"/>
      <c r="M2051" s="4"/>
      <c r="O2051" s="6"/>
      <c r="Q2051" s="20"/>
      <c r="R2051" s="5" t="str">
        <f ca="1">score</f>
        <v/>
      </c>
      <c r="S2051" s="7" t="str">
        <f ca="1">rescore_svc</f>
        <v/>
      </c>
      <c r="U2051" s="11" t="str">
        <f ca="1">price</f>
        <v/>
      </c>
      <c r="V2051" s="4"/>
      <c r="Y2051" s="388">
        <f ca="1">COUNTIFS(OFFSET($B$10, 0, 0, ROW()-9, 1), SERVICE[[#This Row],[Employee ID]], OFFSET($F$10, 0, 0, ROW()-9, 1), SERVICE[[#This Row],[Resources Role]])</f>
        <v>0</v>
      </c>
      <c r="Z2051" s="388">
        <f ca="1">COUNTIFS(OFFSET($F$10, 0, 0, ROW()-9, 1), SERVICE[[#This Row],[Resources Role]], OFFSET($H$10, 0, 0, ROW()-9, 1), SERVICE[[#This Row],[Booking]])</f>
        <v>0</v>
      </c>
    </row>
    <row r="2052" spans="1:26" x14ac:dyDescent="0.25">
      <c r="A2052" s="6" t="str">
        <f ca="1">no.</f>
        <v/>
      </c>
      <c r="E2052" s="4" t="str">
        <f ca="1">position</f>
        <v/>
      </c>
      <c r="J2052" s="318"/>
      <c r="M2052" s="4"/>
      <c r="O2052" s="6"/>
      <c r="Q2052" s="20"/>
      <c r="R2052" s="5" t="str">
        <f ca="1">score</f>
        <v/>
      </c>
      <c r="S2052" s="7" t="str">
        <f ca="1">rescore_svc</f>
        <v/>
      </c>
      <c r="U2052" s="11" t="str">
        <f ca="1">price</f>
        <v/>
      </c>
      <c r="V2052" s="4"/>
      <c r="Y2052" s="388">
        <f ca="1">COUNTIFS(OFFSET($B$10, 0, 0, ROW()-9, 1), SERVICE[[#This Row],[Employee ID]], OFFSET($F$10, 0, 0, ROW()-9, 1), SERVICE[[#This Row],[Resources Role]])</f>
        <v>0</v>
      </c>
      <c r="Z2052" s="388">
        <f ca="1">COUNTIFS(OFFSET($F$10, 0, 0, ROW()-9, 1), SERVICE[[#This Row],[Resources Role]], OFFSET($H$10, 0, 0, ROW()-9, 1), SERVICE[[#This Row],[Booking]])</f>
        <v>0</v>
      </c>
    </row>
    <row r="2053" spans="1:26" x14ac:dyDescent="0.25">
      <c r="A2053" s="6" t="str">
        <f ca="1">no.</f>
        <v/>
      </c>
      <c r="E2053" s="4" t="str">
        <f ca="1">position</f>
        <v/>
      </c>
      <c r="J2053" s="318"/>
      <c r="M2053" s="4"/>
      <c r="O2053" s="6"/>
      <c r="Q2053" s="20"/>
      <c r="R2053" s="5" t="str">
        <f ca="1">score</f>
        <v/>
      </c>
      <c r="S2053" s="7" t="str">
        <f ca="1">rescore_svc</f>
        <v/>
      </c>
      <c r="U2053" s="11" t="str">
        <f ca="1">price</f>
        <v/>
      </c>
      <c r="V2053" s="4"/>
      <c r="Y2053" s="388">
        <f ca="1">COUNTIFS(OFFSET($B$10, 0, 0, ROW()-9, 1), SERVICE[[#This Row],[Employee ID]], OFFSET($F$10, 0, 0, ROW()-9, 1), SERVICE[[#This Row],[Resources Role]])</f>
        <v>0</v>
      </c>
      <c r="Z2053" s="388">
        <f ca="1">COUNTIFS(OFFSET($F$10, 0, 0, ROW()-9, 1), SERVICE[[#This Row],[Resources Role]], OFFSET($H$10, 0, 0, ROW()-9, 1), SERVICE[[#This Row],[Booking]])</f>
        <v>0</v>
      </c>
    </row>
    <row r="2054" spans="1:26" x14ac:dyDescent="0.25">
      <c r="A2054" s="6" t="str">
        <f ca="1">no.</f>
        <v/>
      </c>
      <c r="E2054" s="4" t="str">
        <f ca="1">position</f>
        <v/>
      </c>
      <c r="J2054" s="318"/>
      <c r="M2054" s="4"/>
      <c r="O2054" s="6"/>
      <c r="Q2054" s="20"/>
      <c r="R2054" s="5" t="str">
        <f ca="1">score</f>
        <v/>
      </c>
      <c r="S2054" s="7" t="str">
        <f ca="1">rescore_svc</f>
        <v/>
      </c>
      <c r="U2054" s="11" t="str">
        <f ca="1">price</f>
        <v/>
      </c>
      <c r="V2054" s="4"/>
      <c r="Y2054" s="388">
        <f ca="1">COUNTIFS(OFFSET($B$10, 0, 0, ROW()-9, 1), SERVICE[[#This Row],[Employee ID]], OFFSET($F$10, 0, 0, ROW()-9, 1), SERVICE[[#This Row],[Resources Role]])</f>
        <v>0</v>
      </c>
      <c r="Z2054" s="388">
        <f ca="1">COUNTIFS(OFFSET($F$10, 0, 0, ROW()-9, 1), SERVICE[[#This Row],[Resources Role]], OFFSET($H$10, 0, 0, ROW()-9, 1), SERVICE[[#This Row],[Booking]])</f>
        <v>0</v>
      </c>
    </row>
    <row r="2055" spans="1:26" x14ac:dyDescent="0.25">
      <c r="A2055" s="6" t="str">
        <f ca="1">no.</f>
        <v/>
      </c>
      <c r="E2055" s="4" t="str">
        <f ca="1">position</f>
        <v/>
      </c>
      <c r="J2055" s="318"/>
      <c r="M2055" s="4"/>
      <c r="O2055" s="6"/>
      <c r="Q2055" s="20"/>
      <c r="R2055" s="5" t="str">
        <f ca="1">score</f>
        <v/>
      </c>
      <c r="S2055" s="7" t="str">
        <f ca="1">rescore_svc</f>
        <v/>
      </c>
      <c r="U2055" s="11" t="str">
        <f ca="1">price</f>
        <v/>
      </c>
      <c r="V2055" s="4"/>
      <c r="Y2055" s="388">
        <f ca="1">COUNTIFS(OFFSET($B$10, 0, 0, ROW()-9, 1), SERVICE[[#This Row],[Employee ID]], OFFSET($F$10, 0, 0, ROW()-9, 1), SERVICE[[#This Row],[Resources Role]])</f>
        <v>0</v>
      </c>
      <c r="Z2055" s="388">
        <f ca="1">COUNTIFS(OFFSET($F$10, 0, 0, ROW()-9, 1), SERVICE[[#This Row],[Resources Role]], OFFSET($H$10, 0, 0, ROW()-9, 1), SERVICE[[#This Row],[Booking]])</f>
        <v>0</v>
      </c>
    </row>
    <row r="2056" spans="1:26" x14ac:dyDescent="0.25">
      <c r="A2056" s="6" t="str">
        <f ca="1">no.</f>
        <v/>
      </c>
      <c r="E2056" s="4" t="str">
        <f ca="1">position</f>
        <v/>
      </c>
      <c r="J2056" s="318"/>
      <c r="M2056" s="4"/>
      <c r="O2056" s="6"/>
      <c r="Q2056" s="20"/>
      <c r="R2056" s="5" t="str">
        <f ca="1">score</f>
        <v/>
      </c>
      <c r="S2056" s="7" t="str">
        <f ca="1">rescore_svc</f>
        <v/>
      </c>
      <c r="U2056" s="11" t="str">
        <f ca="1">price</f>
        <v/>
      </c>
      <c r="V2056" s="4"/>
      <c r="Y2056" s="388">
        <f ca="1">COUNTIFS(OFFSET($B$10, 0, 0, ROW()-9, 1), SERVICE[[#This Row],[Employee ID]], OFFSET($F$10, 0, 0, ROW()-9, 1), SERVICE[[#This Row],[Resources Role]])</f>
        <v>0</v>
      </c>
      <c r="Z2056" s="388">
        <f ca="1">COUNTIFS(OFFSET($F$10, 0, 0, ROW()-9, 1), SERVICE[[#This Row],[Resources Role]], OFFSET($H$10, 0, 0, ROW()-9, 1), SERVICE[[#This Row],[Booking]])</f>
        <v>0</v>
      </c>
    </row>
    <row r="2057" spans="1:26" x14ac:dyDescent="0.25">
      <c r="A2057" s="6" t="str">
        <f ca="1">no.</f>
        <v/>
      </c>
      <c r="E2057" s="4" t="str">
        <f ca="1">position</f>
        <v/>
      </c>
      <c r="J2057" s="318"/>
      <c r="M2057" s="4"/>
      <c r="O2057" s="6"/>
      <c r="Q2057" s="20"/>
      <c r="R2057" s="5" t="str">
        <f ca="1">score</f>
        <v/>
      </c>
      <c r="S2057" s="7" t="str">
        <f ca="1">rescore_svc</f>
        <v/>
      </c>
      <c r="U2057" s="11" t="str">
        <f ca="1">price</f>
        <v/>
      </c>
      <c r="V2057" s="4"/>
      <c r="Y2057" s="388">
        <f ca="1">COUNTIFS(OFFSET($B$10, 0, 0, ROW()-9, 1), SERVICE[[#This Row],[Employee ID]], OFFSET($F$10, 0, 0, ROW()-9, 1), SERVICE[[#This Row],[Resources Role]])</f>
        <v>0</v>
      </c>
      <c r="Z2057" s="388">
        <f ca="1">COUNTIFS(OFFSET($F$10, 0, 0, ROW()-9, 1), SERVICE[[#This Row],[Resources Role]], OFFSET($H$10, 0, 0, ROW()-9, 1), SERVICE[[#This Row],[Booking]])</f>
        <v>0</v>
      </c>
    </row>
    <row r="2058" spans="1:26" x14ac:dyDescent="0.25">
      <c r="A2058" s="6" t="str">
        <f ca="1">no.</f>
        <v/>
      </c>
      <c r="E2058" s="4" t="str">
        <f ca="1">position</f>
        <v/>
      </c>
      <c r="J2058" s="318"/>
      <c r="M2058" s="4"/>
      <c r="O2058" s="6"/>
      <c r="Q2058" s="20"/>
      <c r="R2058" s="5" t="str">
        <f ca="1">score</f>
        <v/>
      </c>
      <c r="S2058" s="7" t="str">
        <f ca="1">rescore_svc</f>
        <v/>
      </c>
      <c r="U2058" s="11" t="str">
        <f ca="1">price</f>
        <v/>
      </c>
      <c r="V2058" s="4"/>
      <c r="Y2058" s="388">
        <f ca="1">COUNTIFS(OFFSET($B$10, 0, 0, ROW()-9, 1), SERVICE[[#This Row],[Employee ID]], OFFSET($F$10, 0, 0, ROW()-9, 1), SERVICE[[#This Row],[Resources Role]])</f>
        <v>0</v>
      </c>
      <c r="Z2058" s="388">
        <f ca="1">COUNTIFS(OFFSET($F$10, 0, 0, ROW()-9, 1), SERVICE[[#This Row],[Resources Role]], OFFSET($H$10, 0, 0, ROW()-9, 1), SERVICE[[#This Row],[Booking]])</f>
        <v>0</v>
      </c>
    </row>
    <row r="2059" spans="1:26" x14ac:dyDescent="0.25">
      <c r="A2059" s="6" t="str">
        <f ca="1">no.</f>
        <v/>
      </c>
      <c r="E2059" s="4" t="str">
        <f ca="1">position</f>
        <v/>
      </c>
      <c r="J2059" s="318"/>
      <c r="M2059" s="4"/>
      <c r="O2059" s="6"/>
      <c r="Q2059" s="20"/>
      <c r="R2059" s="5" t="str">
        <f ca="1">score</f>
        <v/>
      </c>
      <c r="S2059" s="7" t="str">
        <f ca="1">rescore_svc</f>
        <v/>
      </c>
      <c r="U2059" s="11" t="str">
        <f ca="1">price</f>
        <v/>
      </c>
      <c r="V2059" s="4"/>
      <c r="Y2059" s="388">
        <f ca="1">COUNTIFS(OFFSET($B$10, 0, 0, ROW()-9, 1), SERVICE[[#This Row],[Employee ID]], OFFSET($F$10, 0, 0, ROW()-9, 1), SERVICE[[#This Row],[Resources Role]])</f>
        <v>0</v>
      </c>
      <c r="Z2059" s="388">
        <f ca="1">COUNTIFS(OFFSET($F$10, 0, 0, ROW()-9, 1), SERVICE[[#This Row],[Resources Role]], OFFSET($H$10, 0, 0, ROW()-9, 1), SERVICE[[#This Row],[Booking]])</f>
        <v>0</v>
      </c>
    </row>
    <row r="2060" spans="1:26" x14ac:dyDescent="0.25">
      <c r="A2060" s="6" t="str">
        <f ca="1">no.</f>
        <v/>
      </c>
      <c r="E2060" s="4" t="str">
        <f ca="1">position</f>
        <v/>
      </c>
      <c r="J2060" s="318"/>
      <c r="M2060" s="4"/>
      <c r="O2060" s="6"/>
      <c r="Q2060" s="20"/>
      <c r="R2060" s="5" t="str">
        <f ca="1">score</f>
        <v/>
      </c>
      <c r="S2060" s="7" t="str">
        <f ca="1">rescore_svc</f>
        <v/>
      </c>
      <c r="U2060" s="11" t="str">
        <f ca="1">price</f>
        <v/>
      </c>
      <c r="V2060" s="4"/>
      <c r="Y2060" s="388">
        <f ca="1">COUNTIFS(OFFSET($B$10, 0, 0, ROW()-9, 1), SERVICE[[#This Row],[Employee ID]], OFFSET($F$10, 0, 0, ROW()-9, 1), SERVICE[[#This Row],[Resources Role]])</f>
        <v>0</v>
      </c>
      <c r="Z2060" s="388">
        <f ca="1">COUNTIFS(OFFSET($F$10, 0, 0, ROW()-9, 1), SERVICE[[#This Row],[Resources Role]], OFFSET($H$10, 0, 0, ROW()-9, 1), SERVICE[[#This Row],[Booking]])</f>
        <v>0</v>
      </c>
    </row>
    <row r="2061" spans="1:26" x14ac:dyDescent="0.25">
      <c r="A2061" s="6" t="str">
        <f ca="1">no.</f>
        <v/>
      </c>
      <c r="E2061" s="4" t="str">
        <f ca="1">position</f>
        <v/>
      </c>
      <c r="J2061" s="318"/>
      <c r="M2061" s="4"/>
      <c r="O2061" s="6"/>
      <c r="Q2061" s="20"/>
      <c r="R2061" s="5" t="str">
        <f ca="1">score</f>
        <v/>
      </c>
      <c r="S2061" s="7" t="str">
        <f ca="1">rescore_svc</f>
        <v/>
      </c>
      <c r="U2061" s="11" t="str">
        <f ca="1">price</f>
        <v/>
      </c>
      <c r="V2061" s="4"/>
      <c r="Y2061" s="388">
        <f ca="1">COUNTIFS(OFFSET($B$10, 0, 0, ROW()-9, 1), SERVICE[[#This Row],[Employee ID]], OFFSET($F$10, 0, 0, ROW()-9, 1), SERVICE[[#This Row],[Resources Role]])</f>
        <v>0</v>
      </c>
      <c r="Z2061" s="388">
        <f ca="1">COUNTIFS(OFFSET($F$10, 0, 0, ROW()-9, 1), SERVICE[[#This Row],[Resources Role]], OFFSET($H$10, 0, 0, ROW()-9, 1), SERVICE[[#This Row],[Booking]])</f>
        <v>0</v>
      </c>
    </row>
    <row r="2062" spans="1:26" x14ac:dyDescent="0.25">
      <c r="A2062" s="6" t="str">
        <f ca="1">no.</f>
        <v/>
      </c>
      <c r="E2062" s="4" t="str">
        <f ca="1">position</f>
        <v/>
      </c>
      <c r="J2062" s="318"/>
      <c r="M2062" s="4"/>
      <c r="O2062" s="6"/>
      <c r="Q2062" s="20"/>
      <c r="R2062" s="5" t="str">
        <f ca="1">score</f>
        <v/>
      </c>
      <c r="S2062" s="7" t="str">
        <f ca="1">rescore_svc</f>
        <v/>
      </c>
      <c r="U2062" s="11" t="str">
        <f ca="1">price</f>
        <v/>
      </c>
      <c r="V2062" s="4"/>
      <c r="Y2062" s="388">
        <f ca="1">COUNTIFS(OFFSET($B$10, 0, 0, ROW()-9, 1), SERVICE[[#This Row],[Employee ID]], OFFSET($F$10, 0, 0, ROW()-9, 1), SERVICE[[#This Row],[Resources Role]])</f>
        <v>0</v>
      </c>
      <c r="Z2062" s="388">
        <f ca="1">COUNTIFS(OFFSET($F$10, 0, 0, ROW()-9, 1), SERVICE[[#This Row],[Resources Role]], OFFSET($H$10, 0, 0, ROW()-9, 1), SERVICE[[#This Row],[Booking]])</f>
        <v>0</v>
      </c>
    </row>
    <row r="2063" spans="1:26" x14ac:dyDescent="0.25">
      <c r="A2063" s="6" t="str">
        <f ca="1">no.</f>
        <v/>
      </c>
      <c r="E2063" s="4" t="str">
        <f ca="1">position</f>
        <v/>
      </c>
      <c r="J2063" s="318"/>
      <c r="M2063" s="4"/>
      <c r="O2063" s="6"/>
      <c r="Q2063" s="20"/>
      <c r="R2063" s="5" t="str">
        <f ca="1">score</f>
        <v/>
      </c>
      <c r="S2063" s="7" t="str">
        <f ca="1">rescore_svc</f>
        <v/>
      </c>
      <c r="U2063" s="11" t="str">
        <f ca="1">price</f>
        <v/>
      </c>
      <c r="V2063" s="4"/>
      <c r="Y2063" s="388">
        <f ca="1">COUNTIFS(OFFSET($B$10, 0, 0, ROW()-9, 1), SERVICE[[#This Row],[Employee ID]], OFFSET($F$10, 0, 0, ROW()-9, 1), SERVICE[[#This Row],[Resources Role]])</f>
        <v>0</v>
      </c>
      <c r="Z2063" s="388">
        <f ca="1">COUNTIFS(OFFSET($F$10, 0, 0, ROW()-9, 1), SERVICE[[#This Row],[Resources Role]], OFFSET($H$10, 0, 0, ROW()-9, 1), SERVICE[[#This Row],[Booking]])</f>
        <v>0</v>
      </c>
    </row>
    <row r="2064" spans="1:26" x14ac:dyDescent="0.25">
      <c r="A2064" s="6" t="str">
        <f ca="1">no.</f>
        <v/>
      </c>
      <c r="E2064" s="4" t="str">
        <f ca="1">position</f>
        <v/>
      </c>
      <c r="J2064" s="318"/>
      <c r="M2064" s="4"/>
      <c r="O2064" s="6"/>
      <c r="Q2064" s="20"/>
      <c r="R2064" s="5" t="str">
        <f ca="1">score</f>
        <v/>
      </c>
      <c r="S2064" s="7" t="str">
        <f ca="1">rescore_svc</f>
        <v/>
      </c>
      <c r="U2064" s="11" t="str">
        <f ca="1">price</f>
        <v/>
      </c>
      <c r="V2064" s="4"/>
      <c r="Y2064" s="388">
        <f ca="1">COUNTIFS(OFFSET($B$10, 0, 0, ROW()-9, 1), SERVICE[[#This Row],[Employee ID]], OFFSET($F$10, 0, 0, ROW()-9, 1), SERVICE[[#This Row],[Resources Role]])</f>
        <v>0</v>
      </c>
      <c r="Z2064" s="388">
        <f ca="1">COUNTIFS(OFFSET($F$10, 0, 0, ROW()-9, 1), SERVICE[[#This Row],[Resources Role]], OFFSET($H$10, 0, 0, ROW()-9, 1), SERVICE[[#This Row],[Booking]])</f>
        <v>0</v>
      </c>
    </row>
    <row r="2065" spans="1:26" x14ac:dyDescent="0.25">
      <c r="A2065" s="6" t="str">
        <f ca="1">no.</f>
        <v/>
      </c>
      <c r="E2065" s="4" t="str">
        <f ca="1">position</f>
        <v/>
      </c>
      <c r="J2065" s="318"/>
      <c r="M2065" s="4"/>
      <c r="O2065" s="6"/>
      <c r="Q2065" s="20"/>
      <c r="R2065" s="5" t="str">
        <f ca="1">score</f>
        <v/>
      </c>
      <c r="S2065" s="7" t="str">
        <f ca="1">rescore_svc</f>
        <v/>
      </c>
      <c r="U2065" s="11" t="str">
        <f ca="1">price</f>
        <v/>
      </c>
      <c r="V2065" s="4"/>
      <c r="Y2065" s="388">
        <f ca="1">COUNTIFS(OFFSET($B$10, 0, 0, ROW()-9, 1), SERVICE[[#This Row],[Employee ID]], OFFSET($F$10, 0, 0, ROW()-9, 1), SERVICE[[#This Row],[Resources Role]])</f>
        <v>0</v>
      </c>
      <c r="Z2065" s="388">
        <f ca="1">COUNTIFS(OFFSET($F$10, 0, 0, ROW()-9, 1), SERVICE[[#This Row],[Resources Role]], OFFSET($H$10, 0, 0, ROW()-9, 1), SERVICE[[#This Row],[Booking]])</f>
        <v>0</v>
      </c>
    </row>
    <row r="2066" spans="1:26" x14ac:dyDescent="0.25">
      <c r="A2066" s="6" t="str">
        <f ca="1">no.</f>
        <v/>
      </c>
      <c r="E2066" s="4" t="str">
        <f ca="1">position</f>
        <v/>
      </c>
      <c r="J2066" s="318"/>
      <c r="M2066" s="4"/>
      <c r="O2066" s="6"/>
      <c r="Q2066" s="20"/>
      <c r="R2066" s="5" t="str">
        <f ca="1">score</f>
        <v/>
      </c>
      <c r="S2066" s="7" t="str">
        <f ca="1">rescore_svc</f>
        <v/>
      </c>
      <c r="U2066" s="11" t="str">
        <f ca="1">price</f>
        <v/>
      </c>
      <c r="V2066" s="4"/>
      <c r="Y2066" s="388">
        <f ca="1">COUNTIFS(OFFSET($B$10, 0, 0, ROW()-9, 1), SERVICE[[#This Row],[Employee ID]], OFFSET($F$10, 0, 0, ROW()-9, 1), SERVICE[[#This Row],[Resources Role]])</f>
        <v>0</v>
      </c>
      <c r="Z2066" s="388">
        <f ca="1">COUNTIFS(OFFSET($F$10, 0, 0, ROW()-9, 1), SERVICE[[#This Row],[Resources Role]], OFFSET($H$10, 0, 0, ROW()-9, 1), SERVICE[[#This Row],[Booking]])</f>
        <v>0</v>
      </c>
    </row>
    <row r="2067" spans="1:26" x14ac:dyDescent="0.25">
      <c r="A2067" s="6" t="str">
        <f ca="1">no.</f>
        <v/>
      </c>
      <c r="E2067" s="4" t="str">
        <f ca="1">position</f>
        <v/>
      </c>
      <c r="J2067" s="318"/>
      <c r="M2067" s="4"/>
      <c r="O2067" s="6"/>
      <c r="Q2067" s="20"/>
      <c r="R2067" s="5" t="str">
        <f ca="1">score</f>
        <v/>
      </c>
      <c r="S2067" s="7" t="str">
        <f ca="1">rescore_svc</f>
        <v/>
      </c>
      <c r="U2067" s="11" t="str">
        <f ca="1">price</f>
        <v/>
      </c>
      <c r="V2067" s="4"/>
      <c r="Y2067" s="388">
        <f ca="1">COUNTIFS(OFFSET($B$10, 0, 0, ROW()-9, 1), SERVICE[[#This Row],[Employee ID]], OFFSET($F$10, 0, 0, ROW()-9, 1), SERVICE[[#This Row],[Resources Role]])</f>
        <v>0</v>
      </c>
      <c r="Z2067" s="388">
        <f ca="1">COUNTIFS(OFFSET($F$10, 0, 0, ROW()-9, 1), SERVICE[[#This Row],[Resources Role]], OFFSET($H$10, 0, 0, ROW()-9, 1), SERVICE[[#This Row],[Booking]])</f>
        <v>0</v>
      </c>
    </row>
    <row r="2068" spans="1:26" x14ac:dyDescent="0.25">
      <c r="A2068" s="6" t="str">
        <f ca="1">no.</f>
        <v/>
      </c>
      <c r="E2068" s="4" t="str">
        <f ca="1">position</f>
        <v/>
      </c>
      <c r="J2068" s="318"/>
      <c r="M2068" s="4"/>
      <c r="O2068" s="6"/>
      <c r="Q2068" s="20"/>
      <c r="R2068" s="5" t="str">
        <f ca="1">score</f>
        <v/>
      </c>
      <c r="S2068" s="7" t="str">
        <f ca="1">rescore_svc</f>
        <v/>
      </c>
      <c r="U2068" s="11" t="str">
        <f ca="1">price</f>
        <v/>
      </c>
      <c r="V2068" s="4"/>
      <c r="Y2068" s="388">
        <f ca="1">COUNTIFS(OFFSET($B$10, 0, 0, ROW()-9, 1), SERVICE[[#This Row],[Employee ID]], OFFSET($F$10, 0, 0, ROW()-9, 1), SERVICE[[#This Row],[Resources Role]])</f>
        <v>0</v>
      </c>
      <c r="Z2068" s="388">
        <f ca="1">COUNTIFS(OFFSET($F$10, 0, 0, ROW()-9, 1), SERVICE[[#This Row],[Resources Role]], OFFSET($H$10, 0, 0, ROW()-9, 1), SERVICE[[#This Row],[Booking]])</f>
        <v>0</v>
      </c>
    </row>
    <row r="2069" spans="1:26" x14ac:dyDescent="0.25">
      <c r="A2069" s="6" t="str">
        <f ca="1">no.</f>
        <v/>
      </c>
      <c r="E2069" s="4" t="str">
        <f ca="1">position</f>
        <v/>
      </c>
      <c r="J2069" s="318"/>
      <c r="M2069" s="4"/>
      <c r="O2069" s="6"/>
      <c r="Q2069" s="20"/>
      <c r="R2069" s="5" t="str">
        <f ca="1">score</f>
        <v/>
      </c>
      <c r="S2069" s="7" t="str">
        <f ca="1">rescore_svc</f>
        <v/>
      </c>
      <c r="U2069" s="11" t="str">
        <f ca="1">price</f>
        <v/>
      </c>
      <c r="V2069" s="4"/>
      <c r="Y2069" s="388">
        <f ca="1">COUNTIFS(OFFSET($B$10, 0, 0, ROW()-9, 1), SERVICE[[#This Row],[Employee ID]], OFFSET($F$10, 0, 0, ROW()-9, 1), SERVICE[[#This Row],[Resources Role]])</f>
        <v>0</v>
      </c>
      <c r="Z2069" s="388">
        <f ca="1">COUNTIFS(OFFSET($F$10, 0, 0, ROW()-9, 1), SERVICE[[#This Row],[Resources Role]], OFFSET($H$10, 0, 0, ROW()-9, 1), SERVICE[[#This Row],[Booking]])</f>
        <v>0</v>
      </c>
    </row>
    <row r="2070" spans="1:26" x14ac:dyDescent="0.25">
      <c r="A2070" s="6" t="str">
        <f ca="1">no.</f>
        <v/>
      </c>
      <c r="E2070" s="4" t="str">
        <f ca="1">position</f>
        <v/>
      </c>
      <c r="J2070" s="318"/>
      <c r="M2070" s="4"/>
      <c r="O2070" s="6"/>
      <c r="Q2070" s="20"/>
      <c r="R2070" s="5" t="str">
        <f ca="1">score</f>
        <v/>
      </c>
      <c r="S2070" s="7" t="str">
        <f ca="1">rescore_svc</f>
        <v/>
      </c>
      <c r="U2070" s="11" t="str">
        <f ca="1">price</f>
        <v/>
      </c>
      <c r="V2070" s="4"/>
      <c r="Y2070" s="388">
        <f ca="1">COUNTIFS(OFFSET($B$10, 0, 0, ROW()-9, 1), SERVICE[[#This Row],[Employee ID]], OFFSET($F$10, 0, 0, ROW()-9, 1), SERVICE[[#This Row],[Resources Role]])</f>
        <v>0</v>
      </c>
      <c r="Z2070" s="388">
        <f ca="1">COUNTIFS(OFFSET($F$10, 0, 0, ROW()-9, 1), SERVICE[[#This Row],[Resources Role]], OFFSET($H$10, 0, 0, ROW()-9, 1), SERVICE[[#This Row],[Booking]])</f>
        <v>0</v>
      </c>
    </row>
    <row r="2071" spans="1:26" x14ac:dyDescent="0.25">
      <c r="A2071" s="6" t="str">
        <f ca="1">no.</f>
        <v/>
      </c>
      <c r="E2071" s="4" t="str">
        <f ca="1">position</f>
        <v/>
      </c>
      <c r="J2071" s="318"/>
      <c r="M2071" s="4"/>
      <c r="O2071" s="6"/>
      <c r="Q2071" s="20"/>
      <c r="R2071" s="5" t="str">
        <f ca="1">score</f>
        <v/>
      </c>
      <c r="S2071" s="7" t="str">
        <f ca="1">rescore_svc</f>
        <v/>
      </c>
      <c r="U2071" s="11" t="str">
        <f ca="1">price</f>
        <v/>
      </c>
      <c r="V2071" s="4"/>
      <c r="Y2071" s="388">
        <f ca="1">COUNTIFS(OFFSET($B$10, 0, 0, ROW()-9, 1), SERVICE[[#This Row],[Employee ID]], OFFSET($F$10, 0, 0, ROW()-9, 1), SERVICE[[#This Row],[Resources Role]])</f>
        <v>0</v>
      </c>
      <c r="Z2071" s="388">
        <f ca="1">COUNTIFS(OFFSET($F$10, 0, 0, ROW()-9, 1), SERVICE[[#This Row],[Resources Role]], OFFSET($H$10, 0, 0, ROW()-9, 1), SERVICE[[#This Row],[Booking]])</f>
        <v>0</v>
      </c>
    </row>
    <row r="2072" spans="1:26" x14ac:dyDescent="0.25">
      <c r="A2072" s="6" t="str">
        <f ca="1">no.</f>
        <v/>
      </c>
      <c r="E2072" s="4" t="str">
        <f ca="1">position</f>
        <v/>
      </c>
      <c r="J2072" s="318"/>
      <c r="M2072" s="4"/>
      <c r="O2072" s="6"/>
      <c r="Q2072" s="20"/>
      <c r="R2072" s="5" t="str">
        <f ca="1">score</f>
        <v/>
      </c>
      <c r="S2072" s="7" t="str">
        <f ca="1">rescore_svc</f>
        <v/>
      </c>
      <c r="U2072" s="11" t="str">
        <f ca="1">price</f>
        <v/>
      </c>
      <c r="V2072" s="4"/>
      <c r="Y2072" s="388">
        <f ca="1">COUNTIFS(OFFSET($B$10, 0, 0, ROW()-9, 1), SERVICE[[#This Row],[Employee ID]], OFFSET($F$10, 0, 0, ROW()-9, 1), SERVICE[[#This Row],[Resources Role]])</f>
        <v>0</v>
      </c>
      <c r="Z2072" s="388">
        <f ca="1">COUNTIFS(OFFSET($F$10, 0, 0, ROW()-9, 1), SERVICE[[#This Row],[Resources Role]], OFFSET($H$10, 0, 0, ROW()-9, 1), SERVICE[[#This Row],[Booking]])</f>
        <v>0</v>
      </c>
    </row>
    <row r="2073" spans="1:26" x14ac:dyDescent="0.25">
      <c r="A2073" s="6" t="str">
        <f ca="1">no.</f>
        <v/>
      </c>
      <c r="E2073" s="4" t="str">
        <f ca="1">position</f>
        <v/>
      </c>
      <c r="J2073" s="318"/>
      <c r="M2073" s="4"/>
      <c r="O2073" s="6"/>
      <c r="Q2073" s="20"/>
      <c r="R2073" s="5" t="str">
        <f ca="1">score</f>
        <v/>
      </c>
      <c r="S2073" s="7" t="str">
        <f ca="1">rescore_svc</f>
        <v/>
      </c>
      <c r="U2073" s="11" t="str">
        <f ca="1">price</f>
        <v/>
      </c>
      <c r="V2073" s="4"/>
      <c r="Y2073" s="388">
        <f ca="1">COUNTIFS(OFFSET($B$10, 0, 0, ROW()-9, 1), SERVICE[[#This Row],[Employee ID]], OFFSET($F$10, 0, 0, ROW()-9, 1), SERVICE[[#This Row],[Resources Role]])</f>
        <v>0</v>
      </c>
      <c r="Z2073" s="388">
        <f ca="1">COUNTIFS(OFFSET($F$10, 0, 0, ROW()-9, 1), SERVICE[[#This Row],[Resources Role]], OFFSET($H$10, 0, 0, ROW()-9, 1), SERVICE[[#This Row],[Booking]])</f>
        <v>0</v>
      </c>
    </row>
    <row r="2074" spans="1:26" x14ac:dyDescent="0.25">
      <c r="A2074" s="6" t="str">
        <f ca="1">no.</f>
        <v/>
      </c>
      <c r="E2074" s="4" t="str">
        <f ca="1">position</f>
        <v/>
      </c>
      <c r="J2074" s="318"/>
      <c r="M2074" s="4"/>
      <c r="O2074" s="6"/>
      <c r="Q2074" s="20"/>
      <c r="R2074" s="5" t="str">
        <f ca="1">score</f>
        <v/>
      </c>
      <c r="S2074" s="7" t="str">
        <f ca="1">rescore_svc</f>
        <v/>
      </c>
      <c r="U2074" s="11" t="str">
        <f ca="1">price</f>
        <v/>
      </c>
      <c r="V2074" s="4"/>
      <c r="Y2074" s="388">
        <f ca="1">COUNTIFS(OFFSET($B$10, 0, 0, ROW()-9, 1), SERVICE[[#This Row],[Employee ID]], OFFSET($F$10, 0, 0, ROW()-9, 1), SERVICE[[#This Row],[Resources Role]])</f>
        <v>0</v>
      </c>
      <c r="Z2074" s="388">
        <f ca="1">COUNTIFS(OFFSET($F$10, 0, 0, ROW()-9, 1), SERVICE[[#This Row],[Resources Role]], OFFSET($H$10, 0, 0, ROW()-9, 1), SERVICE[[#This Row],[Booking]])</f>
        <v>0</v>
      </c>
    </row>
    <row r="2075" spans="1:26" x14ac:dyDescent="0.25">
      <c r="A2075" s="6" t="str">
        <f ca="1">no.</f>
        <v/>
      </c>
      <c r="E2075" s="4" t="str">
        <f ca="1">position</f>
        <v/>
      </c>
      <c r="J2075" s="318"/>
      <c r="M2075" s="4"/>
      <c r="O2075" s="6"/>
      <c r="Q2075" s="20"/>
      <c r="R2075" s="5" t="str">
        <f ca="1">score</f>
        <v/>
      </c>
      <c r="S2075" s="7" t="str">
        <f ca="1">rescore_svc</f>
        <v/>
      </c>
      <c r="U2075" s="11" t="str">
        <f ca="1">price</f>
        <v/>
      </c>
      <c r="V2075" s="4"/>
      <c r="Y2075" s="388">
        <f ca="1">COUNTIFS(OFFSET($B$10, 0, 0, ROW()-9, 1), SERVICE[[#This Row],[Employee ID]], OFFSET($F$10, 0, 0, ROW()-9, 1), SERVICE[[#This Row],[Resources Role]])</f>
        <v>0</v>
      </c>
      <c r="Z2075" s="388">
        <f ca="1">COUNTIFS(OFFSET($F$10, 0, 0, ROW()-9, 1), SERVICE[[#This Row],[Resources Role]], OFFSET($H$10, 0, 0, ROW()-9, 1), SERVICE[[#This Row],[Booking]])</f>
        <v>0</v>
      </c>
    </row>
    <row r="2076" spans="1:26" x14ac:dyDescent="0.25">
      <c r="A2076" s="6" t="str">
        <f ca="1">no.</f>
        <v/>
      </c>
      <c r="E2076" s="4" t="str">
        <f ca="1">position</f>
        <v/>
      </c>
      <c r="J2076" s="318"/>
      <c r="M2076" s="4"/>
      <c r="O2076" s="6"/>
      <c r="Q2076" s="20"/>
      <c r="R2076" s="5" t="str">
        <f ca="1">score</f>
        <v/>
      </c>
      <c r="S2076" s="7" t="str">
        <f ca="1">rescore_svc</f>
        <v/>
      </c>
      <c r="U2076" s="11" t="str">
        <f ca="1">price</f>
        <v/>
      </c>
      <c r="V2076" s="4"/>
      <c r="Y2076" s="388">
        <f ca="1">COUNTIFS(OFFSET($B$10, 0, 0, ROW()-9, 1), SERVICE[[#This Row],[Employee ID]], OFFSET($F$10, 0, 0, ROW()-9, 1), SERVICE[[#This Row],[Resources Role]])</f>
        <v>0</v>
      </c>
      <c r="Z2076" s="388">
        <f ca="1">COUNTIFS(OFFSET($F$10, 0, 0, ROW()-9, 1), SERVICE[[#This Row],[Resources Role]], OFFSET($H$10, 0, 0, ROW()-9, 1), SERVICE[[#This Row],[Booking]])</f>
        <v>0</v>
      </c>
    </row>
    <row r="2077" spans="1:26" x14ac:dyDescent="0.25">
      <c r="A2077" s="6" t="str">
        <f ca="1">no.</f>
        <v/>
      </c>
      <c r="E2077" s="4" t="str">
        <f ca="1">position</f>
        <v/>
      </c>
      <c r="J2077" s="318"/>
      <c r="M2077" s="4"/>
      <c r="O2077" s="6"/>
      <c r="Q2077" s="20"/>
      <c r="R2077" s="5" t="str">
        <f ca="1">score</f>
        <v/>
      </c>
      <c r="S2077" s="7" t="str">
        <f ca="1">rescore_svc</f>
        <v/>
      </c>
      <c r="U2077" s="11" t="str">
        <f ca="1">price</f>
        <v/>
      </c>
      <c r="V2077" s="4"/>
      <c r="Y2077" s="388">
        <f ca="1">COUNTIFS(OFFSET($B$10, 0, 0, ROW()-9, 1), SERVICE[[#This Row],[Employee ID]], OFFSET($F$10, 0, 0, ROW()-9, 1), SERVICE[[#This Row],[Resources Role]])</f>
        <v>0</v>
      </c>
      <c r="Z2077" s="388">
        <f ca="1">COUNTIFS(OFFSET($F$10, 0, 0, ROW()-9, 1), SERVICE[[#This Row],[Resources Role]], OFFSET($H$10, 0, 0, ROW()-9, 1), SERVICE[[#This Row],[Booking]])</f>
        <v>0</v>
      </c>
    </row>
    <row r="2078" spans="1:26" x14ac:dyDescent="0.25">
      <c r="A2078" s="6" t="str">
        <f ca="1">no.</f>
        <v/>
      </c>
      <c r="E2078" s="4" t="str">
        <f ca="1">position</f>
        <v/>
      </c>
      <c r="J2078" s="318"/>
      <c r="M2078" s="4"/>
      <c r="O2078" s="6"/>
      <c r="Q2078" s="20"/>
      <c r="R2078" s="5" t="str">
        <f ca="1">score</f>
        <v/>
      </c>
      <c r="S2078" s="7" t="str">
        <f ca="1">rescore_svc</f>
        <v/>
      </c>
      <c r="U2078" s="11" t="str">
        <f ca="1">price</f>
        <v/>
      </c>
      <c r="V2078" s="4"/>
      <c r="Y2078" s="388">
        <f ca="1">COUNTIFS(OFFSET($B$10, 0, 0, ROW()-9, 1), SERVICE[[#This Row],[Employee ID]], OFFSET($F$10, 0, 0, ROW()-9, 1), SERVICE[[#This Row],[Resources Role]])</f>
        <v>0</v>
      </c>
      <c r="Z2078" s="388">
        <f ca="1">COUNTIFS(OFFSET($F$10, 0, 0, ROW()-9, 1), SERVICE[[#This Row],[Resources Role]], OFFSET($H$10, 0, 0, ROW()-9, 1), SERVICE[[#This Row],[Booking]])</f>
        <v>0</v>
      </c>
    </row>
    <row r="2079" spans="1:26" x14ac:dyDescent="0.25">
      <c r="A2079" s="6" t="str">
        <f ca="1">no.</f>
        <v/>
      </c>
      <c r="E2079" s="4" t="str">
        <f ca="1">position</f>
        <v/>
      </c>
      <c r="J2079" s="318"/>
      <c r="M2079" s="4"/>
      <c r="O2079" s="6"/>
      <c r="Q2079" s="20"/>
      <c r="R2079" s="5" t="str">
        <f ca="1">score</f>
        <v/>
      </c>
      <c r="S2079" s="7" t="str">
        <f ca="1">rescore_svc</f>
        <v/>
      </c>
      <c r="U2079" s="11" t="str">
        <f ca="1">price</f>
        <v/>
      </c>
      <c r="V2079" s="4"/>
      <c r="Y2079" s="388">
        <f ca="1">COUNTIFS(OFFSET($B$10, 0, 0, ROW()-9, 1), SERVICE[[#This Row],[Employee ID]], OFFSET($F$10, 0, 0, ROW()-9, 1), SERVICE[[#This Row],[Resources Role]])</f>
        <v>0</v>
      </c>
      <c r="Z2079" s="388">
        <f ca="1">COUNTIFS(OFFSET($F$10, 0, 0, ROW()-9, 1), SERVICE[[#This Row],[Resources Role]], OFFSET($H$10, 0, 0, ROW()-9, 1), SERVICE[[#This Row],[Booking]])</f>
        <v>0</v>
      </c>
    </row>
    <row r="2080" spans="1:26" x14ac:dyDescent="0.25">
      <c r="A2080" s="6" t="str">
        <f ca="1">no.</f>
        <v/>
      </c>
      <c r="E2080" s="4" t="str">
        <f ca="1">position</f>
        <v/>
      </c>
      <c r="J2080" s="318"/>
      <c r="M2080" s="4"/>
      <c r="O2080" s="6"/>
      <c r="Q2080" s="20"/>
      <c r="R2080" s="5" t="str">
        <f ca="1">score</f>
        <v/>
      </c>
      <c r="S2080" s="7" t="str">
        <f ca="1">rescore_svc</f>
        <v/>
      </c>
      <c r="U2080" s="11" t="str">
        <f ca="1">price</f>
        <v/>
      </c>
      <c r="V2080" s="4"/>
      <c r="Y2080" s="388">
        <f ca="1">COUNTIFS(OFFSET($B$10, 0, 0, ROW()-9, 1), SERVICE[[#This Row],[Employee ID]], OFFSET($F$10, 0, 0, ROW()-9, 1), SERVICE[[#This Row],[Resources Role]])</f>
        <v>0</v>
      </c>
      <c r="Z2080" s="388">
        <f ca="1">COUNTIFS(OFFSET($F$10, 0, 0, ROW()-9, 1), SERVICE[[#This Row],[Resources Role]], OFFSET($H$10, 0, 0, ROW()-9, 1), SERVICE[[#This Row],[Booking]])</f>
        <v>0</v>
      </c>
    </row>
    <row r="2081" spans="1:26" x14ac:dyDescent="0.25">
      <c r="A2081" s="6" t="str">
        <f ca="1">no.</f>
        <v/>
      </c>
      <c r="E2081" s="4" t="str">
        <f ca="1">position</f>
        <v/>
      </c>
      <c r="J2081" s="318"/>
      <c r="M2081" s="4"/>
      <c r="O2081" s="6"/>
      <c r="Q2081" s="20"/>
      <c r="R2081" s="5" t="str">
        <f ca="1">score</f>
        <v/>
      </c>
      <c r="S2081" s="7" t="str">
        <f ca="1">rescore_svc</f>
        <v/>
      </c>
      <c r="U2081" s="11" t="str">
        <f ca="1">price</f>
        <v/>
      </c>
      <c r="V2081" s="4"/>
      <c r="Y2081" s="388">
        <f ca="1">COUNTIFS(OFFSET($B$10, 0, 0, ROW()-9, 1), SERVICE[[#This Row],[Employee ID]], OFFSET($F$10, 0, 0, ROW()-9, 1), SERVICE[[#This Row],[Resources Role]])</f>
        <v>0</v>
      </c>
      <c r="Z2081" s="388">
        <f ca="1">COUNTIFS(OFFSET($F$10, 0, 0, ROW()-9, 1), SERVICE[[#This Row],[Resources Role]], OFFSET($H$10, 0, 0, ROW()-9, 1), SERVICE[[#This Row],[Booking]])</f>
        <v>0</v>
      </c>
    </row>
    <row r="2082" spans="1:26" x14ac:dyDescent="0.25">
      <c r="A2082" s="6" t="str">
        <f ca="1">no.</f>
        <v/>
      </c>
      <c r="E2082" s="4" t="str">
        <f ca="1">position</f>
        <v/>
      </c>
      <c r="J2082" s="318"/>
      <c r="M2082" s="4"/>
      <c r="O2082" s="6"/>
      <c r="Q2082" s="20"/>
      <c r="R2082" s="5" t="str">
        <f ca="1">score</f>
        <v/>
      </c>
      <c r="S2082" s="7" t="str">
        <f ca="1">rescore_svc</f>
        <v/>
      </c>
      <c r="U2082" s="11" t="str">
        <f ca="1">price</f>
        <v/>
      </c>
      <c r="V2082" s="4"/>
      <c r="Y2082" s="388">
        <f ca="1">COUNTIFS(OFFSET($B$10, 0, 0, ROW()-9, 1), SERVICE[[#This Row],[Employee ID]], OFFSET($F$10, 0, 0, ROW()-9, 1), SERVICE[[#This Row],[Resources Role]])</f>
        <v>0</v>
      </c>
      <c r="Z2082" s="388">
        <f ca="1">COUNTIFS(OFFSET($F$10, 0, 0, ROW()-9, 1), SERVICE[[#This Row],[Resources Role]], OFFSET($H$10, 0, 0, ROW()-9, 1), SERVICE[[#This Row],[Booking]])</f>
        <v>0</v>
      </c>
    </row>
    <row r="2083" spans="1:26" x14ac:dyDescent="0.25">
      <c r="A2083" s="6" t="str">
        <f ca="1">no.</f>
        <v/>
      </c>
      <c r="E2083" s="4" t="str">
        <f ca="1">position</f>
        <v/>
      </c>
      <c r="J2083" s="318"/>
      <c r="M2083" s="4"/>
      <c r="O2083" s="6"/>
      <c r="Q2083" s="20"/>
      <c r="R2083" s="5" t="str">
        <f ca="1">score</f>
        <v/>
      </c>
      <c r="S2083" s="7" t="str">
        <f ca="1">rescore_svc</f>
        <v/>
      </c>
      <c r="U2083" s="11" t="str">
        <f ca="1">price</f>
        <v/>
      </c>
      <c r="V2083" s="4"/>
      <c r="Y2083" s="388">
        <f ca="1">COUNTIFS(OFFSET($B$10, 0, 0, ROW()-9, 1), SERVICE[[#This Row],[Employee ID]], OFFSET($F$10, 0, 0, ROW()-9, 1), SERVICE[[#This Row],[Resources Role]])</f>
        <v>0</v>
      </c>
      <c r="Z2083" s="388">
        <f ca="1">COUNTIFS(OFFSET($F$10, 0, 0, ROW()-9, 1), SERVICE[[#This Row],[Resources Role]], OFFSET($H$10, 0, 0, ROW()-9, 1), SERVICE[[#This Row],[Booking]])</f>
        <v>0</v>
      </c>
    </row>
    <row r="2084" spans="1:26" x14ac:dyDescent="0.25">
      <c r="A2084" s="6" t="str">
        <f ca="1">no.</f>
        <v/>
      </c>
      <c r="E2084" s="4" t="str">
        <f ca="1">position</f>
        <v/>
      </c>
      <c r="J2084" s="318"/>
      <c r="M2084" s="4"/>
      <c r="O2084" s="6"/>
      <c r="Q2084" s="20"/>
      <c r="R2084" s="5" t="str">
        <f ca="1">score</f>
        <v/>
      </c>
      <c r="S2084" s="7" t="str">
        <f ca="1">rescore_svc</f>
        <v/>
      </c>
      <c r="U2084" s="11" t="str">
        <f ca="1">price</f>
        <v/>
      </c>
      <c r="V2084" s="4"/>
      <c r="Y2084" s="388">
        <f ca="1">COUNTIFS(OFFSET($B$10, 0, 0, ROW()-9, 1), SERVICE[[#This Row],[Employee ID]], OFFSET($F$10, 0, 0, ROW()-9, 1), SERVICE[[#This Row],[Resources Role]])</f>
        <v>0</v>
      </c>
      <c r="Z2084" s="388">
        <f ca="1">COUNTIFS(OFFSET($F$10, 0, 0, ROW()-9, 1), SERVICE[[#This Row],[Resources Role]], OFFSET($H$10, 0, 0, ROW()-9, 1), SERVICE[[#This Row],[Booking]])</f>
        <v>0</v>
      </c>
    </row>
    <row r="2085" spans="1:26" x14ac:dyDescent="0.25">
      <c r="A2085" s="6" t="str">
        <f ca="1">no.</f>
        <v/>
      </c>
      <c r="E2085" s="4" t="str">
        <f ca="1">position</f>
        <v/>
      </c>
      <c r="J2085" s="318"/>
      <c r="M2085" s="4"/>
      <c r="O2085" s="6"/>
      <c r="Q2085" s="20"/>
      <c r="R2085" s="5" t="str">
        <f ca="1">score</f>
        <v/>
      </c>
      <c r="S2085" s="7" t="str">
        <f ca="1">rescore_svc</f>
        <v/>
      </c>
      <c r="U2085" s="11" t="str">
        <f ca="1">price</f>
        <v/>
      </c>
      <c r="V2085" s="4"/>
      <c r="Y2085" s="388">
        <f ca="1">COUNTIFS(OFFSET($B$10, 0, 0, ROW()-9, 1), SERVICE[[#This Row],[Employee ID]], OFFSET($F$10, 0, 0, ROW()-9, 1), SERVICE[[#This Row],[Resources Role]])</f>
        <v>0</v>
      </c>
      <c r="Z2085" s="388">
        <f ca="1">COUNTIFS(OFFSET($F$10, 0, 0, ROW()-9, 1), SERVICE[[#This Row],[Resources Role]], OFFSET($H$10, 0, 0, ROW()-9, 1), SERVICE[[#This Row],[Booking]])</f>
        <v>0</v>
      </c>
    </row>
    <row r="2086" spans="1:26" x14ac:dyDescent="0.25">
      <c r="A2086" s="6" t="str">
        <f ca="1">no.</f>
        <v/>
      </c>
      <c r="E2086" s="4" t="str">
        <f ca="1">position</f>
        <v/>
      </c>
      <c r="J2086" s="318"/>
      <c r="M2086" s="4"/>
      <c r="O2086" s="6"/>
      <c r="Q2086" s="20"/>
      <c r="R2086" s="5" t="str">
        <f ca="1">score</f>
        <v/>
      </c>
      <c r="S2086" s="7" t="str">
        <f ca="1">rescore_svc</f>
        <v/>
      </c>
      <c r="U2086" s="11" t="str">
        <f ca="1">price</f>
        <v/>
      </c>
      <c r="V2086" s="4"/>
      <c r="Y2086" s="388">
        <f ca="1">COUNTIFS(OFFSET($B$10, 0, 0, ROW()-9, 1), SERVICE[[#This Row],[Employee ID]], OFFSET($F$10, 0, 0, ROW()-9, 1), SERVICE[[#This Row],[Resources Role]])</f>
        <v>0</v>
      </c>
      <c r="Z2086" s="388">
        <f ca="1">COUNTIFS(OFFSET($F$10, 0, 0, ROW()-9, 1), SERVICE[[#This Row],[Resources Role]], OFFSET($H$10, 0, 0, ROW()-9, 1), SERVICE[[#This Row],[Booking]])</f>
        <v>0</v>
      </c>
    </row>
    <row r="2087" spans="1:26" x14ac:dyDescent="0.25">
      <c r="A2087" s="6" t="str">
        <f ca="1">no.</f>
        <v/>
      </c>
      <c r="E2087" s="4" t="str">
        <f ca="1">position</f>
        <v/>
      </c>
      <c r="J2087" s="318"/>
      <c r="M2087" s="4"/>
      <c r="O2087" s="6"/>
      <c r="Q2087" s="20"/>
      <c r="R2087" s="5" t="str">
        <f ca="1">score</f>
        <v/>
      </c>
      <c r="S2087" s="7" t="str">
        <f ca="1">rescore_svc</f>
        <v/>
      </c>
      <c r="U2087" s="11" t="str">
        <f ca="1">price</f>
        <v/>
      </c>
      <c r="V2087" s="4"/>
      <c r="Y2087" s="388">
        <f ca="1">COUNTIFS(OFFSET($B$10, 0, 0, ROW()-9, 1), SERVICE[[#This Row],[Employee ID]], OFFSET($F$10, 0, 0, ROW()-9, 1), SERVICE[[#This Row],[Resources Role]])</f>
        <v>0</v>
      </c>
      <c r="Z2087" s="388">
        <f ca="1">COUNTIFS(OFFSET($F$10, 0, 0, ROW()-9, 1), SERVICE[[#This Row],[Resources Role]], OFFSET($H$10, 0, 0, ROW()-9, 1), SERVICE[[#This Row],[Booking]])</f>
        <v>0</v>
      </c>
    </row>
    <row r="2088" spans="1:26" x14ac:dyDescent="0.25">
      <c r="A2088" s="6" t="str">
        <f ca="1">no.</f>
        <v/>
      </c>
      <c r="E2088" s="4" t="str">
        <f ca="1">position</f>
        <v/>
      </c>
      <c r="J2088" s="318"/>
      <c r="M2088" s="4"/>
      <c r="O2088" s="6"/>
      <c r="Q2088" s="20"/>
      <c r="R2088" s="5" t="str">
        <f ca="1">score</f>
        <v/>
      </c>
      <c r="S2088" s="7" t="str">
        <f ca="1">rescore_svc</f>
        <v/>
      </c>
      <c r="U2088" s="11" t="str">
        <f ca="1">price</f>
        <v/>
      </c>
      <c r="V2088" s="4"/>
      <c r="Y2088" s="388">
        <f ca="1">COUNTIFS(OFFSET($B$10, 0, 0, ROW()-9, 1), SERVICE[[#This Row],[Employee ID]], OFFSET($F$10, 0, 0, ROW()-9, 1), SERVICE[[#This Row],[Resources Role]])</f>
        <v>0</v>
      </c>
      <c r="Z2088" s="388">
        <f ca="1">COUNTIFS(OFFSET($F$10, 0, 0, ROW()-9, 1), SERVICE[[#This Row],[Resources Role]], OFFSET($H$10, 0, 0, ROW()-9, 1), SERVICE[[#This Row],[Booking]])</f>
        <v>0</v>
      </c>
    </row>
    <row r="2089" spans="1:26" x14ac:dyDescent="0.25">
      <c r="A2089" s="6" t="str">
        <f ca="1">no.</f>
        <v/>
      </c>
      <c r="E2089" s="4" t="str">
        <f ca="1">position</f>
        <v/>
      </c>
      <c r="J2089" s="318"/>
      <c r="M2089" s="4"/>
      <c r="O2089" s="6"/>
      <c r="Q2089" s="20"/>
      <c r="R2089" s="5" t="str">
        <f ca="1">score</f>
        <v/>
      </c>
      <c r="S2089" s="7" t="str">
        <f ca="1">rescore_svc</f>
        <v/>
      </c>
      <c r="U2089" s="11" t="str">
        <f ca="1">price</f>
        <v/>
      </c>
      <c r="V2089" s="4"/>
      <c r="Y2089" s="388">
        <f ca="1">COUNTIFS(OFFSET($B$10, 0, 0, ROW()-9, 1), SERVICE[[#This Row],[Employee ID]], OFFSET($F$10, 0, 0, ROW()-9, 1), SERVICE[[#This Row],[Resources Role]])</f>
        <v>0</v>
      </c>
      <c r="Z2089" s="388">
        <f ca="1">COUNTIFS(OFFSET($F$10, 0, 0, ROW()-9, 1), SERVICE[[#This Row],[Resources Role]], OFFSET($H$10, 0, 0, ROW()-9, 1), SERVICE[[#This Row],[Booking]])</f>
        <v>0</v>
      </c>
    </row>
    <row r="2090" spans="1:26" x14ac:dyDescent="0.25">
      <c r="A2090" s="6" t="str">
        <f ca="1">no.</f>
        <v/>
      </c>
      <c r="E2090" s="4" t="str">
        <f ca="1">position</f>
        <v/>
      </c>
      <c r="J2090" s="318"/>
      <c r="M2090" s="4"/>
      <c r="O2090" s="6"/>
      <c r="Q2090" s="20"/>
      <c r="R2090" s="5" t="str">
        <f ca="1">score</f>
        <v/>
      </c>
      <c r="S2090" s="7" t="str">
        <f ca="1">rescore_svc</f>
        <v/>
      </c>
      <c r="U2090" s="11" t="str">
        <f ca="1">price</f>
        <v/>
      </c>
      <c r="V2090" s="4"/>
      <c r="Y2090" s="388">
        <f ca="1">COUNTIFS(OFFSET($B$10, 0, 0, ROW()-9, 1), SERVICE[[#This Row],[Employee ID]], OFFSET($F$10, 0, 0, ROW()-9, 1), SERVICE[[#This Row],[Resources Role]])</f>
        <v>0</v>
      </c>
      <c r="Z2090" s="388">
        <f ca="1">COUNTIFS(OFFSET($F$10, 0, 0, ROW()-9, 1), SERVICE[[#This Row],[Resources Role]], OFFSET($H$10, 0, 0, ROW()-9, 1), SERVICE[[#This Row],[Booking]])</f>
        <v>0</v>
      </c>
    </row>
    <row r="2091" spans="1:26" x14ac:dyDescent="0.25">
      <c r="A2091" s="6" t="str">
        <f ca="1">no.</f>
        <v/>
      </c>
      <c r="E2091" s="4" t="str">
        <f ca="1">position</f>
        <v/>
      </c>
      <c r="J2091" s="318"/>
      <c r="M2091" s="4"/>
      <c r="O2091" s="6"/>
      <c r="Q2091" s="20"/>
      <c r="R2091" s="5" t="str">
        <f ca="1">score</f>
        <v/>
      </c>
      <c r="S2091" s="7" t="str">
        <f ca="1">rescore_svc</f>
        <v/>
      </c>
      <c r="U2091" s="11" t="str">
        <f ca="1">price</f>
        <v/>
      </c>
      <c r="V2091" s="4"/>
      <c r="Y2091" s="388">
        <f ca="1">COUNTIFS(OFFSET($B$10, 0, 0, ROW()-9, 1), SERVICE[[#This Row],[Employee ID]], OFFSET($F$10, 0, 0, ROW()-9, 1), SERVICE[[#This Row],[Resources Role]])</f>
        <v>0</v>
      </c>
      <c r="Z2091" s="388">
        <f ca="1">COUNTIFS(OFFSET($F$10, 0, 0, ROW()-9, 1), SERVICE[[#This Row],[Resources Role]], OFFSET($H$10, 0, 0, ROW()-9, 1), SERVICE[[#This Row],[Booking]])</f>
        <v>0</v>
      </c>
    </row>
    <row r="2092" spans="1:26" x14ac:dyDescent="0.25">
      <c r="A2092" s="6" t="str">
        <f ca="1">no.</f>
        <v/>
      </c>
      <c r="E2092" s="4" t="str">
        <f ca="1">position</f>
        <v/>
      </c>
      <c r="J2092" s="318"/>
      <c r="M2092" s="4"/>
      <c r="O2092" s="6"/>
      <c r="Q2092" s="20"/>
      <c r="R2092" s="5" t="str">
        <f ca="1">score</f>
        <v/>
      </c>
      <c r="S2092" s="7" t="str">
        <f ca="1">rescore_svc</f>
        <v/>
      </c>
      <c r="U2092" s="11" t="str">
        <f ca="1">price</f>
        <v/>
      </c>
      <c r="V2092" s="4"/>
      <c r="Y2092" s="388">
        <f ca="1">COUNTIFS(OFFSET($B$10, 0, 0, ROW()-9, 1), SERVICE[[#This Row],[Employee ID]], OFFSET($F$10, 0, 0, ROW()-9, 1), SERVICE[[#This Row],[Resources Role]])</f>
        <v>0</v>
      </c>
      <c r="Z2092" s="388">
        <f ca="1">COUNTIFS(OFFSET($F$10, 0, 0, ROW()-9, 1), SERVICE[[#This Row],[Resources Role]], OFFSET($H$10, 0, 0, ROW()-9, 1), SERVICE[[#This Row],[Booking]])</f>
        <v>0</v>
      </c>
    </row>
    <row r="2093" spans="1:26" x14ac:dyDescent="0.25">
      <c r="A2093" s="6" t="str">
        <f ca="1">no.</f>
        <v/>
      </c>
      <c r="E2093" s="4" t="str">
        <f ca="1">position</f>
        <v/>
      </c>
      <c r="J2093" s="318"/>
      <c r="M2093" s="4"/>
      <c r="O2093" s="6"/>
      <c r="Q2093" s="20"/>
      <c r="R2093" s="5" t="str">
        <f ca="1">score</f>
        <v/>
      </c>
      <c r="S2093" s="7" t="str">
        <f ca="1">rescore_svc</f>
        <v/>
      </c>
      <c r="U2093" s="11" t="str">
        <f ca="1">price</f>
        <v/>
      </c>
      <c r="V2093" s="4"/>
      <c r="Y2093" s="388">
        <f ca="1">COUNTIFS(OFFSET($B$10, 0, 0, ROW()-9, 1), SERVICE[[#This Row],[Employee ID]], OFFSET($F$10, 0, 0, ROW()-9, 1), SERVICE[[#This Row],[Resources Role]])</f>
        <v>0</v>
      </c>
      <c r="Z2093" s="388">
        <f ca="1">COUNTIFS(OFFSET($F$10, 0, 0, ROW()-9, 1), SERVICE[[#This Row],[Resources Role]], OFFSET($H$10, 0, 0, ROW()-9, 1), SERVICE[[#This Row],[Booking]])</f>
        <v>0</v>
      </c>
    </row>
    <row r="2094" spans="1:26" x14ac:dyDescent="0.25">
      <c r="A2094" s="6" t="str">
        <f ca="1">no.</f>
        <v/>
      </c>
      <c r="E2094" s="4" t="str">
        <f ca="1">position</f>
        <v/>
      </c>
      <c r="J2094" s="318"/>
      <c r="M2094" s="4"/>
      <c r="O2094" s="6"/>
      <c r="Q2094" s="20"/>
      <c r="R2094" s="5" t="str">
        <f ca="1">score</f>
        <v/>
      </c>
      <c r="S2094" s="7" t="str">
        <f ca="1">rescore_svc</f>
        <v/>
      </c>
      <c r="U2094" s="11" t="str">
        <f ca="1">price</f>
        <v/>
      </c>
      <c r="V2094" s="4"/>
      <c r="Y2094" s="388">
        <f ca="1">COUNTIFS(OFFSET($B$10, 0, 0, ROW()-9, 1), SERVICE[[#This Row],[Employee ID]], OFFSET($F$10, 0, 0, ROW()-9, 1), SERVICE[[#This Row],[Resources Role]])</f>
        <v>0</v>
      </c>
      <c r="Z2094" s="388">
        <f ca="1">COUNTIFS(OFFSET($F$10, 0, 0, ROW()-9, 1), SERVICE[[#This Row],[Resources Role]], OFFSET($H$10, 0, 0, ROW()-9, 1), SERVICE[[#This Row],[Booking]])</f>
        <v>0</v>
      </c>
    </row>
    <row r="2095" spans="1:26" x14ac:dyDescent="0.25">
      <c r="A2095" s="6" t="str">
        <f ca="1">no.</f>
        <v/>
      </c>
      <c r="E2095" s="4" t="str">
        <f ca="1">position</f>
        <v/>
      </c>
      <c r="J2095" s="318"/>
      <c r="M2095" s="4"/>
      <c r="O2095" s="6"/>
      <c r="Q2095" s="20"/>
      <c r="R2095" s="5" t="str">
        <f ca="1">score</f>
        <v/>
      </c>
      <c r="S2095" s="7" t="str">
        <f ca="1">rescore_svc</f>
        <v/>
      </c>
      <c r="U2095" s="11" t="str">
        <f ca="1">price</f>
        <v/>
      </c>
      <c r="V2095" s="4"/>
      <c r="Y2095" s="388">
        <f ca="1">COUNTIFS(OFFSET($B$10, 0, 0, ROW()-9, 1), SERVICE[[#This Row],[Employee ID]], OFFSET($F$10, 0, 0, ROW()-9, 1), SERVICE[[#This Row],[Resources Role]])</f>
        <v>0</v>
      </c>
      <c r="Z2095" s="388">
        <f ca="1">COUNTIFS(OFFSET($F$10, 0, 0, ROW()-9, 1), SERVICE[[#This Row],[Resources Role]], OFFSET($H$10, 0, 0, ROW()-9, 1), SERVICE[[#This Row],[Booking]])</f>
        <v>0</v>
      </c>
    </row>
    <row r="2096" spans="1:26" x14ac:dyDescent="0.25">
      <c r="A2096" s="6" t="str">
        <f ca="1">no.</f>
        <v/>
      </c>
      <c r="E2096" s="4" t="str">
        <f ca="1">position</f>
        <v/>
      </c>
      <c r="J2096" s="318"/>
      <c r="M2096" s="4"/>
      <c r="O2096" s="6"/>
      <c r="Q2096" s="20"/>
      <c r="R2096" s="5" t="str">
        <f ca="1">score</f>
        <v/>
      </c>
      <c r="S2096" s="7" t="str">
        <f ca="1">rescore_svc</f>
        <v/>
      </c>
      <c r="U2096" s="11" t="str">
        <f ca="1">price</f>
        <v/>
      </c>
      <c r="V2096" s="4"/>
      <c r="Y2096" s="388">
        <f ca="1">COUNTIFS(OFFSET($B$10, 0, 0, ROW()-9, 1), SERVICE[[#This Row],[Employee ID]], OFFSET($F$10, 0, 0, ROW()-9, 1), SERVICE[[#This Row],[Resources Role]])</f>
        <v>0</v>
      </c>
      <c r="Z2096" s="388">
        <f ca="1">COUNTIFS(OFFSET($F$10, 0, 0, ROW()-9, 1), SERVICE[[#This Row],[Resources Role]], OFFSET($H$10, 0, 0, ROW()-9, 1), SERVICE[[#This Row],[Booking]])</f>
        <v>0</v>
      </c>
    </row>
    <row r="2097" spans="1:26" x14ac:dyDescent="0.25">
      <c r="A2097" s="6" t="str">
        <f ca="1">no.</f>
        <v/>
      </c>
      <c r="E2097" s="4" t="str">
        <f ca="1">position</f>
        <v/>
      </c>
      <c r="J2097" s="318"/>
      <c r="M2097" s="4"/>
      <c r="O2097" s="6"/>
      <c r="Q2097" s="20"/>
      <c r="R2097" s="5" t="str">
        <f ca="1">score</f>
        <v/>
      </c>
      <c r="S2097" s="7" t="str">
        <f ca="1">rescore_svc</f>
        <v/>
      </c>
      <c r="U2097" s="11" t="str">
        <f ca="1">price</f>
        <v/>
      </c>
      <c r="V2097" s="4"/>
      <c r="Y2097" s="388">
        <f ca="1">COUNTIFS(OFFSET($B$10, 0, 0, ROW()-9, 1), SERVICE[[#This Row],[Employee ID]], OFFSET($F$10, 0, 0, ROW()-9, 1), SERVICE[[#This Row],[Resources Role]])</f>
        <v>0</v>
      </c>
      <c r="Z2097" s="388">
        <f ca="1">COUNTIFS(OFFSET($F$10, 0, 0, ROW()-9, 1), SERVICE[[#This Row],[Resources Role]], OFFSET($H$10, 0, 0, ROW()-9, 1), SERVICE[[#This Row],[Booking]])</f>
        <v>0</v>
      </c>
    </row>
    <row r="2098" spans="1:26" x14ac:dyDescent="0.25">
      <c r="A2098" s="6" t="str">
        <f ca="1">no.</f>
        <v/>
      </c>
      <c r="E2098" s="4" t="str">
        <f ca="1">position</f>
        <v/>
      </c>
      <c r="J2098" s="318"/>
      <c r="M2098" s="4"/>
      <c r="O2098" s="6"/>
      <c r="Q2098" s="20"/>
      <c r="R2098" s="5" t="str">
        <f ca="1">score</f>
        <v/>
      </c>
      <c r="S2098" s="7" t="str">
        <f ca="1">rescore_svc</f>
        <v/>
      </c>
      <c r="U2098" s="11" t="str">
        <f ca="1">price</f>
        <v/>
      </c>
      <c r="V2098" s="4"/>
      <c r="Y2098" s="388">
        <f ca="1">COUNTIFS(OFFSET($B$10, 0, 0, ROW()-9, 1), SERVICE[[#This Row],[Employee ID]], OFFSET($F$10, 0, 0, ROW()-9, 1), SERVICE[[#This Row],[Resources Role]])</f>
        <v>0</v>
      </c>
      <c r="Z2098" s="388">
        <f ca="1">COUNTIFS(OFFSET($F$10, 0, 0, ROW()-9, 1), SERVICE[[#This Row],[Resources Role]], OFFSET($H$10, 0, 0, ROW()-9, 1), SERVICE[[#This Row],[Booking]])</f>
        <v>0</v>
      </c>
    </row>
    <row r="2099" spans="1:26" x14ac:dyDescent="0.25">
      <c r="A2099" s="6" t="str">
        <f ca="1">no.</f>
        <v/>
      </c>
      <c r="E2099" s="4" t="str">
        <f ca="1">position</f>
        <v/>
      </c>
      <c r="J2099" s="318"/>
      <c r="M2099" s="4"/>
      <c r="O2099" s="6"/>
      <c r="Q2099" s="20"/>
      <c r="R2099" s="5" t="str">
        <f ca="1">score</f>
        <v/>
      </c>
      <c r="S2099" s="7" t="str">
        <f ca="1">rescore_svc</f>
        <v/>
      </c>
      <c r="U2099" s="11" t="str">
        <f ca="1">price</f>
        <v/>
      </c>
      <c r="V2099" s="4"/>
      <c r="Y2099" s="388">
        <f ca="1">COUNTIFS(OFFSET($B$10, 0, 0, ROW()-9, 1), SERVICE[[#This Row],[Employee ID]], OFFSET($F$10, 0, 0, ROW()-9, 1), SERVICE[[#This Row],[Resources Role]])</f>
        <v>0</v>
      </c>
      <c r="Z2099" s="388">
        <f ca="1">COUNTIFS(OFFSET($F$10, 0, 0, ROW()-9, 1), SERVICE[[#This Row],[Resources Role]], OFFSET($H$10, 0, 0, ROW()-9, 1), SERVICE[[#This Row],[Booking]])</f>
        <v>0</v>
      </c>
    </row>
    <row r="2100" spans="1:26" x14ac:dyDescent="0.25">
      <c r="A2100" s="6" t="str">
        <f ca="1">no.</f>
        <v/>
      </c>
      <c r="E2100" s="4" t="str">
        <f ca="1">position</f>
        <v/>
      </c>
      <c r="J2100" s="318"/>
      <c r="M2100" s="4"/>
      <c r="O2100" s="6"/>
      <c r="Q2100" s="20"/>
      <c r="R2100" s="5" t="str">
        <f ca="1">score</f>
        <v/>
      </c>
      <c r="S2100" s="7" t="str">
        <f ca="1">rescore_svc</f>
        <v/>
      </c>
      <c r="U2100" s="11" t="str">
        <f ca="1">price</f>
        <v/>
      </c>
      <c r="V2100" s="4"/>
      <c r="Y2100" s="388">
        <f ca="1">COUNTIFS(OFFSET($B$10, 0, 0, ROW()-9, 1), SERVICE[[#This Row],[Employee ID]], OFFSET($F$10, 0, 0, ROW()-9, 1), SERVICE[[#This Row],[Resources Role]])</f>
        <v>0</v>
      </c>
      <c r="Z2100" s="388">
        <f ca="1">COUNTIFS(OFFSET($F$10, 0, 0, ROW()-9, 1), SERVICE[[#This Row],[Resources Role]], OFFSET($H$10, 0, 0, ROW()-9, 1), SERVICE[[#This Row],[Booking]])</f>
        <v>0</v>
      </c>
    </row>
    <row r="2101" spans="1:26" x14ac:dyDescent="0.25">
      <c r="A2101" s="6" t="str">
        <f ca="1">no.</f>
        <v/>
      </c>
      <c r="E2101" s="4" t="str">
        <f ca="1">position</f>
        <v/>
      </c>
      <c r="J2101" s="318"/>
      <c r="M2101" s="4"/>
      <c r="O2101" s="6"/>
      <c r="Q2101" s="20"/>
      <c r="R2101" s="5" t="str">
        <f ca="1">score</f>
        <v/>
      </c>
      <c r="S2101" s="7" t="str">
        <f ca="1">rescore_svc</f>
        <v/>
      </c>
      <c r="U2101" s="11" t="str">
        <f ca="1">price</f>
        <v/>
      </c>
      <c r="V2101" s="4"/>
      <c r="Y2101" s="388">
        <f ca="1">COUNTIFS(OFFSET($B$10, 0, 0, ROW()-9, 1), SERVICE[[#This Row],[Employee ID]], OFFSET($F$10, 0, 0, ROW()-9, 1), SERVICE[[#This Row],[Resources Role]])</f>
        <v>0</v>
      </c>
      <c r="Z2101" s="388">
        <f ca="1">COUNTIFS(OFFSET($F$10, 0, 0, ROW()-9, 1), SERVICE[[#This Row],[Resources Role]], OFFSET($H$10, 0, 0, ROW()-9, 1), SERVICE[[#This Row],[Booking]])</f>
        <v>0</v>
      </c>
    </row>
    <row r="2102" spans="1:26" x14ac:dyDescent="0.25">
      <c r="A2102" s="6" t="str">
        <f ca="1">no.</f>
        <v/>
      </c>
      <c r="E2102" s="4" t="str">
        <f ca="1">position</f>
        <v/>
      </c>
      <c r="J2102" s="318"/>
      <c r="M2102" s="4"/>
      <c r="O2102" s="6"/>
      <c r="Q2102" s="20"/>
      <c r="R2102" s="5" t="str">
        <f ca="1">score</f>
        <v/>
      </c>
      <c r="S2102" s="7" t="str">
        <f ca="1">rescore_svc</f>
        <v/>
      </c>
      <c r="U2102" s="11" t="str">
        <f ca="1">price</f>
        <v/>
      </c>
      <c r="V2102" s="4"/>
      <c r="Y2102" s="388">
        <f ca="1">COUNTIFS(OFFSET($B$10, 0, 0, ROW()-9, 1), SERVICE[[#This Row],[Employee ID]], OFFSET($F$10, 0, 0, ROW()-9, 1), SERVICE[[#This Row],[Resources Role]])</f>
        <v>0</v>
      </c>
      <c r="Z2102" s="388">
        <f ca="1">COUNTIFS(OFFSET($F$10, 0, 0, ROW()-9, 1), SERVICE[[#This Row],[Resources Role]], OFFSET($H$10, 0, 0, ROW()-9, 1), SERVICE[[#This Row],[Booking]])</f>
        <v>0</v>
      </c>
    </row>
    <row r="2103" spans="1:26" x14ac:dyDescent="0.25">
      <c r="A2103" s="6" t="str">
        <f ca="1">no.</f>
        <v/>
      </c>
      <c r="E2103" s="4" t="str">
        <f ca="1">position</f>
        <v/>
      </c>
      <c r="J2103" s="318"/>
      <c r="M2103" s="4"/>
      <c r="O2103" s="6"/>
      <c r="Q2103" s="20"/>
      <c r="R2103" s="5" t="str">
        <f ca="1">score</f>
        <v/>
      </c>
      <c r="S2103" s="7" t="str">
        <f ca="1">rescore_svc</f>
        <v/>
      </c>
      <c r="U2103" s="11" t="str">
        <f ca="1">price</f>
        <v/>
      </c>
      <c r="V2103" s="4"/>
      <c r="Y2103" s="388">
        <f ca="1">COUNTIFS(OFFSET($B$10, 0, 0, ROW()-9, 1), SERVICE[[#This Row],[Employee ID]], OFFSET($F$10, 0, 0, ROW()-9, 1), SERVICE[[#This Row],[Resources Role]])</f>
        <v>0</v>
      </c>
      <c r="Z2103" s="388">
        <f ca="1">COUNTIFS(OFFSET($F$10, 0, 0, ROW()-9, 1), SERVICE[[#This Row],[Resources Role]], OFFSET($H$10, 0, 0, ROW()-9, 1), SERVICE[[#This Row],[Booking]])</f>
        <v>0</v>
      </c>
    </row>
    <row r="2104" spans="1:26" x14ac:dyDescent="0.25">
      <c r="A2104" s="6" t="str">
        <f ca="1">no.</f>
        <v/>
      </c>
      <c r="E2104" s="4" t="str">
        <f ca="1">position</f>
        <v/>
      </c>
      <c r="J2104" s="318"/>
      <c r="M2104" s="4"/>
      <c r="O2104" s="6"/>
      <c r="Q2104" s="20"/>
      <c r="R2104" s="5" t="str">
        <f ca="1">score</f>
        <v/>
      </c>
      <c r="S2104" s="7" t="str">
        <f ca="1">rescore_svc</f>
        <v/>
      </c>
      <c r="U2104" s="11" t="str">
        <f ca="1">price</f>
        <v/>
      </c>
      <c r="V2104" s="4"/>
      <c r="Y2104" s="388">
        <f ca="1">COUNTIFS(OFFSET($B$10, 0, 0, ROW()-9, 1), SERVICE[[#This Row],[Employee ID]], OFFSET($F$10, 0, 0, ROW()-9, 1), SERVICE[[#This Row],[Resources Role]])</f>
        <v>0</v>
      </c>
      <c r="Z2104" s="388">
        <f ca="1">COUNTIFS(OFFSET($F$10, 0, 0, ROW()-9, 1), SERVICE[[#This Row],[Resources Role]], OFFSET($H$10, 0, 0, ROW()-9, 1), SERVICE[[#This Row],[Booking]])</f>
        <v>0</v>
      </c>
    </row>
    <row r="2105" spans="1:26" x14ac:dyDescent="0.25">
      <c r="A2105" s="6" t="str">
        <f ca="1">no.</f>
        <v/>
      </c>
      <c r="E2105" s="4" t="str">
        <f ca="1">position</f>
        <v/>
      </c>
      <c r="J2105" s="318"/>
      <c r="M2105" s="4"/>
      <c r="O2105" s="6"/>
      <c r="Q2105" s="20"/>
      <c r="R2105" s="5" t="str">
        <f ca="1">score</f>
        <v/>
      </c>
      <c r="S2105" s="7" t="str">
        <f ca="1">rescore_svc</f>
        <v/>
      </c>
      <c r="U2105" s="11" t="str">
        <f ca="1">price</f>
        <v/>
      </c>
      <c r="V2105" s="4"/>
      <c r="Y2105" s="388">
        <f ca="1">COUNTIFS(OFFSET($B$10, 0, 0, ROW()-9, 1), SERVICE[[#This Row],[Employee ID]], OFFSET($F$10, 0, 0, ROW()-9, 1), SERVICE[[#This Row],[Resources Role]])</f>
        <v>0</v>
      </c>
      <c r="Z2105" s="388">
        <f ca="1">COUNTIFS(OFFSET($F$10, 0, 0, ROW()-9, 1), SERVICE[[#This Row],[Resources Role]], OFFSET($H$10, 0, 0, ROW()-9, 1), SERVICE[[#This Row],[Booking]])</f>
        <v>0</v>
      </c>
    </row>
    <row r="2106" spans="1:26" x14ac:dyDescent="0.25">
      <c r="A2106" s="6" t="str">
        <f ca="1">no.</f>
        <v/>
      </c>
      <c r="E2106" s="4" t="str">
        <f ca="1">position</f>
        <v/>
      </c>
      <c r="J2106" s="318"/>
      <c r="M2106" s="4"/>
      <c r="O2106" s="6"/>
      <c r="Q2106" s="20"/>
      <c r="R2106" s="5" t="str">
        <f ca="1">score</f>
        <v/>
      </c>
      <c r="S2106" s="7" t="str">
        <f ca="1">rescore_svc</f>
        <v/>
      </c>
      <c r="U2106" s="11" t="str">
        <f ca="1">price</f>
        <v/>
      </c>
      <c r="V2106" s="4"/>
      <c r="Y2106" s="388">
        <f ca="1">COUNTIFS(OFFSET($B$10, 0, 0, ROW()-9, 1), SERVICE[[#This Row],[Employee ID]], OFFSET($F$10, 0, 0, ROW()-9, 1), SERVICE[[#This Row],[Resources Role]])</f>
        <v>0</v>
      </c>
      <c r="Z2106" s="388">
        <f ca="1">COUNTIFS(OFFSET($F$10, 0, 0, ROW()-9, 1), SERVICE[[#This Row],[Resources Role]], OFFSET($H$10, 0, 0, ROW()-9, 1), SERVICE[[#This Row],[Booking]])</f>
        <v>0</v>
      </c>
    </row>
    <row r="2107" spans="1:26" x14ac:dyDescent="0.25">
      <c r="A2107" s="6" t="str">
        <f ca="1">no.</f>
        <v/>
      </c>
      <c r="E2107" s="4" t="str">
        <f ca="1">position</f>
        <v/>
      </c>
      <c r="J2107" s="318"/>
      <c r="M2107" s="4"/>
      <c r="O2107" s="6"/>
      <c r="Q2107" s="20"/>
      <c r="R2107" s="5" t="str">
        <f ca="1">score</f>
        <v/>
      </c>
      <c r="S2107" s="7" t="str">
        <f ca="1">rescore_svc</f>
        <v/>
      </c>
      <c r="U2107" s="11" t="str">
        <f ca="1">price</f>
        <v/>
      </c>
      <c r="V2107" s="4"/>
      <c r="Y2107" s="388">
        <f ca="1">COUNTIFS(OFFSET($B$10, 0, 0, ROW()-9, 1), SERVICE[[#This Row],[Employee ID]], OFFSET($F$10, 0, 0, ROW()-9, 1), SERVICE[[#This Row],[Resources Role]])</f>
        <v>0</v>
      </c>
      <c r="Z2107" s="388">
        <f ca="1">COUNTIFS(OFFSET($F$10, 0, 0, ROW()-9, 1), SERVICE[[#This Row],[Resources Role]], OFFSET($H$10, 0, 0, ROW()-9, 1), SERVICE[[#This Row],[Booking]])</f>
        <v>0</v>
      </c>
    </row>
    <row r="2108" spans="1:26" x14ac:dyDescent="0.25">
      <c r="A2108" s="6" t="str">
        <f ca="1">no.</f>
        <v/>
      </c>
      <c r="E2108" s="4" t="str">
        <f ca="1">position</f>
        <v/>
      </c>
      <c r="J2108" s="318"/>
      <c r="M2108" s="4"/>
      <c r="O2108" s="6"/>
      <c r="Q2108" s="20"/>
      <c r="R2108" s="5" t="str">
        <f ca="1">score</f>
        <v/>
      </c>
      <c r="S2108" s="7" t="str">
        <f ca="1">rescore_svc</f>
        <v/>
      </c>
      <c r="U2108" s="11" t="str">
        <f ca="1">price</f>
        <v/>
      </c>
      <c r="V2108" s="4"/>
      <c r="Y2108" s="388">
        <f ca="1">COUNTIFS(OFFSET($B$10, 0, 0, ROW()-9, 1), SERVICE[[#This Row],[Employee ID]], OFFSET($F$10, 0, 0, ROW()-9, 1), SERVICE[[#This Row],[Resources Role]])</f>
        <v>0</v>
      </c>
      <c r="Z2108" s="388">
        <f ca="1">COUNTIFS(OFFSET($F$10, 0, 0, ROW()-9, 1), SERVICE[[#This Row],[Resources Role]], OFFSET($H$10, 0, 0, ROW()-9, 1), SERVICE[[#This Row],[Booking]])</f>
        <v>0</v>
      </c>
    </row>
    <row r="2109" spans="1:26" x14ac:dyDescent="0.25">
      <c r="A2109" s="6" t="str">
        <f ca="1">no.</f>
        <v/>
      </c>
      <c r="E2109" s="4" t="str">
        <f ca="1">position</f>
        <v/>
      </c>
      <c r="J2109" s="318"/>
      <c r="M2109" s="4"/>
      <c r="O2109" s="6"/>
      <c r="Q2109" s="20"/>
      <c r="R2109" s="5" t="str">
        <f ca="1">score</f>
        <v/>
      </c>
      <c r="S2109" s="7" t="str">
        <f ca="1">rescore_svc</f>
        <v/>
      </c>
      <c r="U2109" s="11" t="str">
        <f ca="1">price</f>
        <v/>
      </c>
      <c r="V2109" s="4"/>
      <c r="Y2109" s="388">
        <f ca="1">COUNTIFS(OFFSET($B$10, 0, 0, ROW()-9, 1), SERVICE[[#This Row],[Employee ID]], OFFSET($F$10, 0, 0, ROW()-9, 1), SERVICE[[#This Row],[Resources Role]])</f>
        <v>0</v>
      </c>
      <c r="Z2109" s="388">
        <f ca="1">COUNTIFS(OFFSET($F$10, 0, 0, ROW()-9, 1), SERVICE[[#This Row],[Resources Role]], OFFSET($H$10, 0, 0, ROW()-9, 1), SERVICE[[#This Row],[Booking]])</f>
        <v>0</v>
      </c>
    </row>
    <row r="2110" spans="1:26" x14ac:dyDescent="0.25">
      <c r="A2110" s="6" t="str">
        <f ca="1">no.</f>
        <v/>
      </c>
      <c r="E2110" s="4" t="str">
        <f ca="1">position</f>
        <v/>
      </c>
      <c r="J2110" s="318"/>
      <c r="M2110" s="4"/>
      <c r="O2110" s="6"/>
      <c r="Q2110" s="20"/>
      <c r="R2110" s="5" t="str">
        <f ca="1">score</f>
        <v/>
      </c>
      <c r="S2110" s="7" t="str">
        <f ca="1">rescore_svc</f>
        <v/>
      </c>
      <c r="U2110" s="11" t="str">
        <f ca="1">price</f>
        <v/>
      </c>
      <c r="V2110" s="4"/>
      <c r="Y2110" s="388">
        <f ca="1">COUNTIFS(OFFSET($B$10, 0, 0, ROW()-9, 1), SERVICE[[#This Row],[Employee ID]], OFFSET($F$10, 0, 0, ROW()-9, 1), SERVICE[[#This Row],[Resources Role]])</f>
        <v>0</v>
      </c>
      <c r="Z2110" s="388">
        <f ca="1">COUNTIFS(OFFSET($F$10, 0, 0, ROW()-9, 1), SERVICE[[#This Row],[Resources Role]], OFFSET($H$10, 0, 0, ROW()-9, 1), SERVICE[[#This Row],[Booking]])</f>
        <v>0</v>
      </c>
    </row>
    <row r="2111" spans="1:26" x14ac:dyDescent="0.25">
      <c r="A2111" s="6" t="str">
        <f ca="1">no.</f>
        <v/>
      </c>
      <c r="E2111" s="4" t="str">
        <f ca="1">position</f>
        <v/>
      </c>
      <c r="J2111" s="318"/>
      <c r="M2111" s="4"/>
      <c r="O2111" s="6"/>
      <c r="Q2111" s="20"/>
      <c r="R2111" s="5" t="str">
        <f ca="1">score</f>
        <v/>
      </c>
      <c r="S2111" s="7" t="str">
        <f ca="1">rescore_svc</f>
        <v/>
      </c>
      <c r="U2111" s="11" t="str">
        <f ca="1">price</f>
        <v/>
      </c>
      <c r="V2111" s="4"/>
      <c r="Y2111" s="388">
        <f ca="1">COUNTIFS(OFFSET($B$10, 0, 0, ROW()-9, 1), SERVICE[[#This Row],[Employee ID]], OFFSET($F$10, 0, 0, ROW()-9, 1), SERVICE[[#This Row],[Resources Role]])</f>
        <v>0</v>
      </c>
      <c r="Z2111" s="388">
        <f ca="1">COUNTIFS(OFFSET($F$10, 0, 0, ROW()-9, 1), SERVICE[[#This Row],[Resources Role]], OFFSET($H$10, 0, 0, ROW()-9, 1), SERVICE[[#This Row],[Booking]])</f>
        <v>0</v>
      </c>
    </row>
    <row r="2112" spans="1:26" x14ac:dyDescent="0.25">
      <c r="A2112" s="6" t="str">
        <f ca="1">no.</f>
        <v/>
      </c>
      <c r="E2112" s="4" t="str">
        <f ca="1">position</f>
        <v/>
      </c>
      <c r="J2112" s="318"/>
      <c r="M2112" s="4"/>
      <c r="O2112" s="6"/>
      <c r="Q2112" s="20"/>
      <c r="R2112" s="5" t="str">
        <f ca="1">score</f>
        <v/>
      </c>
      <c r="S2112" s="7" t="str">
        <f ca="1">rescore_svc</f>
        <v/>
      </c>
      <c r="U2112" s="11" t="str">
        <f ca="1">price</f>
        <v/>
      </c>
      <c r="V2112" s="4"/>
      <c r="Y2112" s="388">
        <f ca="1">COUNTIFS(OFFSET($B$10, 0, 0, ROW()-9, 1), SERVICE[[#This Row],[Employee ID]], OFFSET($F$10, 0, 0, ROW()-9, 1), SERVICE[[#This Row],[Resources Role]])</f>
        <v>0</v>
      </c>
      <c r="Z2112" s="388">
        <f ca="1">COUNTIFS(OFFSET($F$10, 0, 0, ROW()-9, 1), SERVICE[[#This Row],[Resources Role]], OFFSET($H$10, 0, 0, ROW()-9, 1), SERVICE[[#This Row],[Booking]])</f>
        <v>0</v>
      </c>
    </row>
    <row r="2113" spans="1:26" x14ac:dyDescent="0.25">
      <c r="A2113" s="6" t="str">
        <f ca="1">no.</f>
        <v/>
      </c>
      <c r="E2113" s="4" t="str">
        <f ca="1">position</f>
        <v/>
      </c>
      <c r="J2113" s="318"/>
      <c r="M2113" s="4"/>
      <c r="O2113" s="6"/>
      <c r="Q2113" s="20"/>
      <c r="R2113" s="5" t="str">
        <f ca="1">score</f>
        <v/>
      </c>
      <c r="S2113" s="7" t="str">
        <f ca="1">rescore_svc</f>
        <v/>
      </c>
      <c r="U2113" s="11" t="str">
        <f ca="1">price</f>
        <v/>
      </c>
      <c r="V2113" s="4"/>
      <c r="Y2113" s="388">
        <f ca="1">COUNTIFS(OFFSET($B$10, 0, 0, ROW()-9, 1), SERVICE[[#This Row],[Employee ID]], OFFSET($F$10, 0, 0, ROW()-9, 1), SERVICE[[#This Row],[Resources Role]])</f>
        <v>0</v>
      </c>
      <c r="Z2113" s="388">
        <f ca="1">COUNTIFS(OFFSET($F$10, 0, 0, ROW()-9, 1), SERVICE[[#This Row],[Resources Role]], OFFSET($H$10, 0, 0, ROW()-9, 1), SERVICE[[#This Row],[Booking]])</f>
        <v>0</v>
      </c>
    </row>
    <row r="2114" spans="1:26" x14ac:dyDescent="0.25">
      <c r="A2114" s="6" t="str">
        <f ca="1">no.</f>
        <v/>
      </c>
      <c r="E2114" s="4" t="str">
        <f ca="1">position</f>
        <v/>
      </c>
      <c r="J2114" s="318"/>
      <c r="M2114" s="4"/>
      <c r="O2114" s="6"/>
      <c r="Q2114" s="20"/>
      <c r="R2114" s="5" t="str">
        <f ca="1">score</f>
        <v/>
      </c>
      <c r="S2114" s="7" t="str">
        <f ca="1">rescore_svc</f>
        <v/>
      </c>
      <c r="U2114" s="11" t="str">
        <f ca="1">price</f>
        <v/>
      </c>
      <c r="V2114" s="4"/>
      <c r="Y2114" s="388">
        <f ca="1">COUNTIFS(OFFSET($B$10, 0, 0, ROW()-9, 1), SERVICE[[#This Row],[Employee ID]], OFFSET($F$10, 0, 0, ROW()-9, 1), SERVICE[[#This Row],[Resources Role]])</f>
        <v>0</v>
      </c>
      <c r="Z2114" s="388">
        <f ca="1">COUNTIFS(OFFSET($F$10, 0, 0, ROW()-9, 1), SERVICE[[#This Row],[Resources Role]], OFFSET($H$10, 0, 0, ROW()-9, 1), SERVICE[[#This Row],[Booking]])</f>
        <v>0</v>
      </c>
    </row>
    <row r="2115" spans="1:26" x14ac:dyDescent="0.25">
      <c r="A2115" s="6" t="str">
        <f ca="1">no.</f>
        <v/>
      </c>
      <c r="E2115" s="4" t="str">
        <f ca="1">position</f>
        <v/>
      </c>
      <c r="J2115" s="318"/>
      <c r="M2115" s="4"/>
      <c r="O2115" s="6"/>
      <c r="Q2115" s="20"/>
      <c r="R2115" s="5" t="str">
        <f ca="1">score</f>
        <v/>
      </c>
      <c r="S2115" s="7" t="str">
        <f ca="1">rescore_svc</f>
        <v/>
      </c>
      <c r="U2115" s="11" t="str">
        <f ca="1">price</f>
        <v/>
      </c>
      <c r="V2115" s="4"/>
      <c r="Y2115" s="388">
        <f ca="1">COUNTIFS(OFFSET($B$10, 0, 0, ROW()-9, 1), SERVICE[[#This Row],[Employee ID]], OFFSET($F$10, 0, 0, ROW()-9, 1), SERVICE[[#This Row],[Resources Role]])</f>
        <v>0</v>
      </c>
      <c r="Z2115" s="388">
        <f ca="1">COUNTIFS(OFFSET($F$10, 0, 0, ROW()-9, 1), SERVICE[[#This Row],[Resources Role]], OFFSET($H$10, 0, 0, ROW()-9, 1), SERVICE[[#This Row],[Booking]])</f>
        <v>0</v>
      </c>
    </row>
    <row r="2116" spans="1:26" x14ac:dyDescent="0.25">
      <c r="A2116" s="6" t="str">
        <f ca="1">no.</f>
        <v/>
      </c>
      <c r="E2116" s="4" t="str">
        <f ca="1">position</f>
        <v/>
      </c>
      <c r="J2116" s="318"/>
      <c r="M2116" s="4"/>
      <c r="O2116" s="6"/>
      <c r="Q2116" s="20"/>
      <c r="R2116" s="5" t="str">
        <f ca="1">score</f>
        <v/>
      </c>
      <c r="S2116" s="7" t="str">
        <f ca="1">rescore_svc</f>
        <v/>
      </c>
      <c r="U2116" s="11" t="str">
        <f ca="1">price</f>
        <v/>
      </c>
      <c r="V2116" s="4"/>
      <c r="Y2116" s="388">
        <f ca="1">COUNTIFS(OFFSET($B$10, 0, 0, ROW()-9, 1), SERVICE[[#This Row],[Employee ID]], OFFSET($F$10, 0, 0, ROW()-9, 1), SERVICE[[#This Row],[Resources Role]])</f>
        <v>0</v>
      </c>
      <c r="Z2116" s="388">
        <f ca="1">COUNTIFS(OFFSET($F$10, 0, 0, ROW()-9, 1), SERVICE[[#This Row],[Resources Role]], OFFSET($H$10, 0, 0, ROW()-9, 1), SERVICE[[#This Row],[Booking]])</f>
        <v>0</v>
      </c>
    </row>
    <row r="2117" spans="1:26" x14ac:dyDescent="0.25">
      <c r="A2117" s="6" t="str">
        <f ca="1">no.</f>
        <v/>
      </c>
      <c r="E2117" s="4" t="str">
        <f ca="1">position</f>
        <v/>
      </c>
      <c r="J2117" s="318"/>
      <c r="M2117" s="4"/>
      <c r="O2117" s="6"/>
      <c r="Q2117" s="20"/>
      <c r="R2117" s="5" t="str">
        <f ca="1">score</f>
        <v/>
      </c>
      <c r="S2117" s="7" t="str">
        <f ca="1">rescore_svc</f>
        <v/>
      </c>
      <c r="U2117" s="11" t="str">
        <f ca="1">price</f>
        <v/>
      </c>
      <c r="V2117" s="4"/>
      <c r="Y2117" s="388">
        <f ca="1">COUNTIFS(OFFSET($B$10, 0, 0, ROW()-9, 1), SERVICE[[#This Row],[Employee ID]], OFFSET($F$10, 0, 0, ROW()-9, 1), SERVICE[[#This Row],[Resources Role]])</f>
        <v>0</v>
      </c>
      <c r="Z2117" s="388">
        <f ca="1">COUNTIFS(OFFSET($F$10, 0, 0, ROW()-9, 1), SERVICE[[#This Row],[Resources Role]], OFFSET($H$10, 0, 0, ROW()-9, 1), SERVICE[[#This Row],[Booking]])</f>
        <v>0</v>
      </c>
    </row>
    <row r="2118" spans="1:26" x14ac:dyDescent="0.25">
      <c r="A2118" s="6" t="str">
        <f ca="1">no.</f>
        <v/>
      </c>
      <c r="E2118" s="4" t="str">
        <f ca="1">position</f>
        <v/>
      </c>
      <c r="J2118" s="318"/>
      <c r="M2118" s="4"/>
      <c r="O2118" s="6"/>
      <c r="Q2118" s="20"/>
      <c r="R2118" s="5" t="str">
        <f ca="1">score</f>
        <v/>
      </c>
      <c r="S2118" s="7" t="str">
        <f ca="1">rescore_svc</f>
        <v/>
      </c>
      <c r="U2118" s="11" t="str">
        <f ca="1">price</f>
        <v/>
      </c>
      <c r="V2118" s="4"/>
      <c r="Y2118" s="388">
        <f ca="1">COUNTIFS(OFFSET($B$10, 0, 0, ROW()-9, 1), SERVICE[[#This Row],[Employee ID]], OFFSET($F$10, 0, 0, ROW()-9, 1), SERVICE[[#This Row],[Resources Role]])</f>
        <v>0</v>
      </c>
      <c r="Z2118" s="388">
        <f ca="1">COUNTIFS(OFFSET($F$10, 0, 0, ROW()-9, 1), SERVICE[[#This Row],[Resources Role]], OFFSET($H$10, 0, 0, ROW()-9, 1), SERVICE[[#This Row],[Booking]])</f>
        <v>0</v>
      </c>
    </row>
    <row r="2119" spans="1:26" x14ac:dyDescent="0.25">
      <c r="A2119" s="6" t="str">
        <f ca="1">no.</f>
        <v/>
      </c>
      <c r="E2119" s="4" t="str">
        <f ca="1">position</f>
        <v/>
      </c>
      <c r="J2119" s="318"/>
      <c r="M2119" s="4"/>
      <c r="O2119" s="6"/>
      <c r="Q2119" s="20"/>
      <c r="R2119" s="5" t="str">
        <f ca="1">score</f>
        <v/>
      </c>
      <c r="S2119" s="7" t="str">
        <f ca="1">rescore_svc</f>
        <v/>
      </c>
      <c r="U2119" s="11" t="str">
        <f ca="1">price</f>
        <v/>
      </c>
      <c r="V2119" s="4"/>
      <c r="Y2119" s="388">
        <f ca="1">COUNTIFS(OFFSET($B$10, 0, 0, ROW()-9, 1), SERVICE[[#This Row],[Employee ID]], OFFSET($F$10, 0, 0, ROW()-9, 1), SERVICE[[#This Row],[Resources Role]])</f>
        <v>0</v>
      </c>
      <c r="Z2119" s="388">
        <f ca="1">COUNTIFS(OFFSET($F$10, 0, 0, ROW()-9, 1), SERVICE[[#This Row],[Resources Role]], OFFSET($H$10, 0, 0, ROW()-9, 1), SERVICE[[#This Row],[Booking]])</f>
        <v>0</v>
      </c>
    </row>
    <row r="2120" spans="1:26" x14ac:dyDescent="0.25">
      <c r="A2120" s="6" t="str">
        <f ca="1">no.</f>
        <v/>
      </c>
      <c r="E2120" s="4" t="str">
        <f ca="1">position</f>
        <v/>
      </c>
      <c r="J2120" s="318"/>
      <c r="M2120" s="4"/>
      <c r="O2120" s="6"/>
      <c r="Q2120" s="20"/>
      <c r="R2120" s="5" t="str">
        <f ca="1">score</f>
        <v/>
      </c>
      <c r="S2120" s="7" t="str">
        <f ca="1">rescore_svc</f>
        <v/>
      </c>
      <c r="U2120" s="11" t="str">
        <f ca="1">price</f>
        <v/>
      </c>
      <c r="V2120" s="4"/>
      <c r="Y2120" s="388">
        <f ca="1">COUNTIFS(OFFSET($B$10, 0, 0, ROW()-9, 1), SERVICE[[#This Row],[Employee ID]], OFFSET($F$10, 0, 0, ROW()-9, 1), SERVICE[[#This Row],[Resources Role]])</f>
        <v>0</v>
      </c>
      <c r="Z2120" s="388">
        <f ca="1">COUNTIFS(OFFSET($F$10, 0, 0, ROW()-9, 1), SERVICE[[#This Row],[Resources Role]], OFFSET($H$10, 0, 0, ROW()-9, 1), SERVICE[[#This Row],[Booking]])</f>
        <v>0</v>
      </c>
    </row>
    <row r="2121" spans="1:26" x14ac:dyDescent="0.25">
      <c r="A2121" s="6" t="str">
        <f ca="1">no.</f>
        <v/>
      </c>
      <c r="E2121" s="4" t="str">
        <f ca="1">position</f>
        <v/>
      </c>
      <c r="J2121" s="318"/>
      <c r="M2121" s="4"/>
      <c r="O2121" s="6"/>
      <c r="Q2121" s="20"/>
      <c r="R2121" s="5" t="str">
        <f ca="1">score</f>
        <v/>
      </c>
      <c r="S2121" s="7" t="str">
        <f ca="1">rescore_svc</f>
        <v/>
      </c>
      <c r="U2121" s="11" t="str">
        <f ca="1">price</f>
        <v/>
      </c>
      <c r="V2121" s="4"/>
      <c r="Y2121" s="388">
        <f ca="1">COUNTIFS(OFFSET($B$10, 0, 0, ROW()-9, 1), SERVICE[[#This Row],[Employee ID]], OFFSET($F$10, 0, 0, ROW()-9, 1), SERVICE[[#This Row],[Resources Role]])</f>
        <v>0</v>
      </c>
      <c r="Z2121" s="388">
        <f ca="1">COUNTIFS(OFFSET($F$10, 0, 0, ROW()-9, 1), SERVICE[[#This Row],[Resources Role]], OFFSET($H$10, 0, 0, ROW()-9, 1), SERVICE[[#This Row],[Booking]])</f>
        <v>0</v>
      </c>
    </row>
    <row r="2122" spans="1:26" x14ac:dyDescent="0.25">
      <c r="A2122" s="6" t="str">
        <f ca="1">no.</f>
        <v/>
      </c>
      <c r="E2122" s="4" t="str">
        <f ca="1">position</f>
        <v/>
      </c>
      <c r="J2122" s="318"/>
      <c r="M2122" s="4"/>
      <c r="O2122" s="6"/>
      <c r="Q2122" s="20"/>
      <c r="R2122" s="5" t="str">
        <f ca="1">score</f>
        <v/>
      </c>
      <c r="S2122" s="7" t="str">
        <f ca="1">rescore_svc</f>
        <v/>
      </c>
      <c r="U2122" s="11" t="str">
        <f ca="1">price</f>
        <v/>
      </c>
      <c r="V2122" s="4"/>
      <c r="Y2122" s="388">
        <f ca="1">COUNTIFS(OFFSET($B$10, 0, 0, ROW()-9, 1), SERVICE[[#This Row],[Employee ID]], OFFSET($F$10, 0, 0, ROW()-9, 1), SERVICE[[#This Row],[Resources Role]])</f>
        <v>0</v>
      </c>
      <c r="Z2122" s="388">
        <f ca="1">COUNTIFS(OFFSET($F$10, 0, 0, ROW()-9, 1), SERVICE[[#This Row],[Resources Role]], OFFSET($H$10, 0, 0, ROW()-9, 1), SERVICE[[#This Row],[Booking]])</f>
        <v>0</v>
      </c>
    </row>
    <row r="2123" spans="1:26" x14ac:dyDescent="0.25">
      <c r="A2123" s="6" t="str">
        <f ca="1">no.</f>
        <v/>
      </c>
      <c r="E2123" s="4" t="str">
        <f ca="1">position</f>
        <v/>
      </c>
      <c r="J2123" s="318"/>
      <c r="M2123" s="4"/>
      <c r="O2123" s="6"/>
      <c r="Q2123" s="20"/>
      <c r="R2123" s="5" t="str">
        <f ca="1">score</f>
        <v/>
      </c>
      <c r="S2123" s="7" t="str">
        <f ca="1">rescore_svc</f>
        <v/>
      </c>
      <c r="U2123" s="11" t="str">
        <f ca="1">price</f>
        <v/>
      </c>
      <c r="V2123" s="4"/>
      <c r="Y2123" s="388">
        <f ca="1">COUNTIFS(OFFSET($B$10, 0, 0, ROW()-9, 1), SERVICE[[#This Row],[Employee ID]], OFFSET($F$10, 0, 0, ROW()-9, 1), SERVICE[[#This Row],[Resources Role]])</f>
        <v>0</v>
      </c>
      <c r="Z2123" s="388">
        <f ca="1">COUNTIFS(OFFSET($F$10, 0, 0, ROW()-9, 1), SERVICE[[#This Row],[Resources Role]], OFFSET($H$10, 0, 0, ROW()-9, 1), SERVICE[[#This Row],[Booking]])</f>
        <v>0</v>
      </c>
    </row>
    <row r="2124" spans="1:26" x14ac:dyDescent="0.25">
      <c r="A2124" s="6" t="str">
        <f ca="1">no.</f>
        <v/>
      </c>
      <c r="E2124" s="4" t="str">
        <f ca="1">position</f>
        <v/>
      </c>
      <c r="J2124" s="318"/>
      <c r="M2124" s="4"/>
      <c r="O2124" s="6"/>
      <c r="Q2124" s="20"/>
      <c r="R2124" s="5" t="str">
        <f ca="1">score</f>
        <v/>
      </c>
      <c r="S2124" s="7" t="str">
        <f ca="1">rescore_svc</f>
        <v/>
      </c>
      <c r="U2124" s="11" t="str">
        <f ca="1">price</f>
        <v/>
      </c>
      <c r="V2124" s="4"/>
      <c r="Y2124" s="388">
        <f ca="1">COUNTIFS(OFFSET($B$10, 0, 0, ROW()-9, 1), SERVICE[[#This Row],[Employee ID]], OFFSET($F$10, 0, 0, ROW()-9, 1), SERVICE[[#This Row],[Resources Role]])</f>
        <v>0</v>
      </c>
      <c r="Z2124" s="388">
        <f ca="1">COUNTIFS(OFFSET($F$10, 0, 0, ROW()-9, 1), SERVICE[[#This Row],[Resources Role]], OFFSET($H$10, 0, 0, ROW()-9, 1), SERVICE[[#This Row],[Booking]])</f>
        <v>0</v>
      </c>
    </row>
    <row r="2125" spans="1:26" x14ac:dyDescent="0.25">
      <c r="A2125" s="6" t="str">
        <f ca="1">no.</f>
        <v/>
      </c>
      <c r="E2125" s="4" t="str">
        <f ca="1">position</f>
        <v/>
      </c>
      <c r="J2125" s="318"/>
      <c r="M2125" s="4"/>
      <c r="O2125" s="6"/>
      <c r="Q2125" s="20"/>
      <c r="R2125" s="5" t="str">
        <f ca="1">score</f>
        <v/>
      </c>
      <c r="S2125" s="7" t="str">
        <f ca="1">rescore_svc</f>
        <v/>
      </c>
      <c r="U2125" s="11" t="str">
        <f ca="1">price</f>
        <v/>
      </c>
      <c r="V2125" s="4"/>
      <c r="Y2125" s="388">
        <f ca="1">COUNTIFS(OFFSET($B$10, 0, 0, ROW()-9, 1), SERVICE[[#This Row],[Employee ID]], OFFSET($F$10, 0, 0, ROW()-9, 1), SERVICE[[#This Row],[Resources Role]])</f>
        <v>0</v>
      </c>
      <c r="Z2125" s="388">
        <f ca="1">COUNTIFS(OFFSET($F$10, 0, 0, ROW()-9, 1), SERVICE[[#This Row],[Resources Role]], OFFSET($H$10, 0, 0, ROW()-9, 1), SERVICE[[#This Row],[Booking]])</f>
        <v>0</v>
      </c>
    </row>
    <row r="2126" spans="1:26" x14ac:dyDescent="0.25">
      <c r="A2126" s="6" t="str">
        <f ca="1">no.</f>
        <v/>
      </c>
      <c r="E2126" s="4" t="str">
        <f ca="1">position</f>
        <v/>
      </c>
      <c r="J2126" s="318"/>
      <c r="M2126" s="4"/>
      <c r="O2126" s="6"/>
      <c r="Q2126" s="20"/>
      <c r="R2126" s="5" t="str">
        <f ca="1">score</f>
        <v/>
      </c>
      <c r="S2126" s="7" t="str">
        <f ca="1">rescore_svc</f>
        <v/>
      </c>
      <c r="U2126" s="11" t="str">
        <f ca="1">price</f>
        <v/>
      </c>
      <c r="V2126" s="4"/>
      <c r="Y2126" s="388">
        <f ca="1">COUNTIFS(OFFSET($B$10, 0, 0, ROW()-9, 1), SERVICE[[#This Row],[Employee ID]], OFFSET($F$10, 0, 0, ROW()-9, 1), SERVICE[[#This Row],[Resources Role]])</f>
        <v>0</v>
      </c>
      <c r="Z2126" s="388">
        <f ca="1">COUNTIFS(OFFSET($F$10, 0, 0, ROW()-9, 1), SERVICE[[#This Row],[Resources Role]], OFFSET($H$10, 0, 0, ROW()-9, 1), SERVICE[[#This Row],[Booking]])</f>
        <v>0</v>
      </c>
    </row>
    <row r="2127" spans="1:26" x14ac:dyDescent="0.25">
      <c r="A2127" s="6" t="str">
        <f ca="1">no.</f>
        <v/>
      </c>
      <c r="E2127" s="4" t="str">
        <f ca="1">position</f>
        <v/>
      </c>
      <c r="J2127" s="318"/>
      <c r="M2127" s="4"/>
      <c r="O2127" s="6"/>
      <c r="Q2127" s="20"/>
      <c r="R2127" s="5" t="str">
        <f ca="1">score</f>
        <v/>
      </c>
      <c r="S2127" s="7" t="str">
        <f ca="1">rescore_svc</f>
        <v/>
      </c>
      <c r="U2127" s="11" t="str">
        <f ca="1">price</f>
        <v/>
      </c>
      <c r="V2127" s="4"/>
      <c r="Y2127" s="388">
        <f ca="1">COUNTIFS(OFFSET($B$10, 0, 0, ROW()-9, 1), SERVICE[[#This Row],[Employee ID]], OFFSET($F$10, 0, 0, ROW()-9, 1), SERVICE[[#This Row],[Resources Role]])</f>
        <v>0</v>
      </c>
      <c r="Z2127" s="388">
        <f ca="1">COUNTIFS(OFFSET($F$10, 0, 0, ROW()-9, 1), SERVICE[[#This Row],[Resources Role]], OFFSET($H$10, 0, 0, ROW()-9, 1), SERVICE[[#This Row],[Booking]])</f>
        <v>0</v>
      </c>
    </row>
    <row r="2128" spans="1:26" x14ac:dyDescent="0.25">
      <c r="A2128" s="6" t="str">
        <f ca="1">no.</f>
        <v/>
      </c>
      <c r="E2128" s="4" t="str">
        <f ca="1">position</f>
        <v/>
      </c>
      <c r="J2128" s="318"/>
      <c r="M2128" s="4"/>
      <c r="O2128" s="6"/>
      <c r="Q2128" s="20"/>
      <c r="R2128" s="5" t="str">
        <f ca="1">score</f>
        <v/>
      </c>
      <c r="S2128" s="7" t="str">
        <f ca="1">rescore_svc</f>
        <v/>
      </c>
      <c r="U2128" s="11" t="str">
        <f ca="1">price</f>
        <v/>
      </c>
      <c r="V2128" s="4"/>
      <c r="Y2128" s="388">
        <f ca="1">COUNTIFS(OFFSET($B$10, 0, 0, ROW()-9, 1), SERVICE[[#This Row],[Employee ID]], OFFSET($F$10, 0, 0, ROW()-9, 1), SERVICE[[#This Row],[Resources Role]])</f>
        <v>0</v>
      </c>
      <c r="Z2128" s="388">
        <f ca="1">COUNTIFS(OFFSET($F$10, 0, 0, ROW()-9, 1), SERVICE[[#This Row],[Resources Role]], OFFSET($H$10, 0, 0, ROW()-9, 1), SERVICE[[#This Row],[Booking]])</f>
        <v>0</v>
      </c>
    </row>
    <row r="2129" spans="1:26" x14ac:dyDescent="0.25">
      <c r="A2129" s="6" t="str">
        <f ca="1">no.</f>
        <v/>
      </c>
      <c r="E2129" s="4" t="str">
        <f ca="1">position</f>
        <v/>
      </c>
      <c r="J2129" s="318"/>
      <c r="M2129" s="4"/>
      <c r="O2129" s="6"/>
      <c r="Q2129" s="20"/>
      <c r="R2129" s="5" t="str">
        <f ca="1">score</f>
        <v/>
      </c>
      <c r="S2129" s="7" t="str">
        <f ca="1">rescore_svc</f>
        <v/>
      </c>
      <c r="U2129" s="11" t="str">
        <f ca="1">price</f>
        <v/>
      </c>
      <c r="V2129" s="4"/>
      <c r="Y2129" s="388">
        <f ca="1">COUNTIFS(OFFSET($B$10, 0, 0, ROW()-9, 1), SERVICE[[#This Row],[Employee ID]], OFFSET($F$10, 0, 0, ROW()-9, 1), SERVICE[[#This Row],[Resources Role]])</f>
        <v>0</v>
      </c>
      <c r="Z2129" s="388">
        <f ca="1">COUNTIFS(OFFSET($F$10, 0, 0, ROW()-9, 1), SERVICE[[#This Row],[Resources Role]], OFFSET($H$10, 0, 0, ROW()-9, 1), SERVICE[[#This Row],[Booking]])</f>
        <v>0</v>
      </c>
    </row>
    <row r="2130" spans="1:26" x14ac:dyDescent="0.25">
      <c r="A2130" s="6" t="str">
        <f ca="1">no.</f>
        <v/>
      </c>
      <c r="E2130" s="4" t="str">
        <f ca="1">position</f>
        <v/>
      </c>
      <c r="J2130" s="318"/>
      <c r="M2130" s="4"/>
      <c r="O2130" s="6"/>
      <c r="Q2130" s="20"/>
      <c r="R2130" s="5" t="str">
        <f ca="1">score</f>
        <v/>
      </c>
      <c r="S2130" s="7" t="str">
        <f ca="1">rescore_svc</f>
        <v/>
      </c>
      <c r="U2130" s="11" t="str">
        <f ca="1">price</f>
        <v/>
      </c>
      <c r="V2130" s="4"/>
      <c r="Y2130" s="388">
        <f ca="1">COUNTIFS(OFFSET($B$10, 0, 0, ROW()-9, 1), SERVICE[[#This Row],[Employee ID]], OFFSET($F$10, 0, 0, ROW()-9, 1), SERVICE[[#This Row],[Resources Role]])</f>
        <v>0</v>
      </c>
      <c r="Z2130" s="388">
        <f ca="1">COUNTIFS(OFFSET($F$10, 0, 0, ROW()-9, 1), SERVICE[[#This Row],[Resources Role]], OFFSET($H$10, 0, 0, ROW()-9, 1), SERVICE[[#This Row],[Booking]])</f>
        <v>0</v>
      </c>
    </row>
    <row r="2131" spans="1:26" x14ac:dyDescent="0.25">
      <c r="A2131" s="6" t="str">
        <f ca="1">no.</f>
        <v/>
      </c>
      <c r="E2131" s="4" t="str">
        <f ca="1">position</f>
        <v/>
      </c>
      <c r="J2131" s="318"/>
      <c r="M2131" s="4"/>
      <c r="O2131" s="6"/>
      <c r="Q2131" s="20"/>
      <c r="R2131" s="5" t="str">
        <f ca="1">score</f>
        <v/>
      </c>
      <c r="S2131" s="7" t="str">
        <f ca="1">rescore_svc</f>
        <v/>
      </c>
      <c r="U2131" s="11" t="str">
        <f ca="1">price</f>
        <v/>
      </c>
      <c r="V2131" s="4"/>
      <c r="Y2131" s="388">
        <f ca="1">COUNTIFS(OFFSET($B$10, 0, 0, ROW()-9, 1), SERVICE[[#This Row],[Employee ID]], OFFSET($F$10, 0, 0, ROW()-9, 1), SERVICE[[#This Row],[Resources Role]])</f>
        <v>0</v>
      </c>
      <c r="Z2131" s="388">
        <f ca="1">COUNTIFS(OFFSET($F$10, 0, 0, ROW()-9, 1), SERVICE[[#This Row],[Resources Role]], OFFSET($H$10, 0, 0, ROW()-9, 1), SERVICE[[#This Row],[Booking]])</f>
        <v>0</v>
      </c>
    </row>
    <row r="2132" spans="1:26" x14ac:dyDescent="0.25">
      <c r="A2132" s="6" t="str">
        <f ca="1">no.</f>
        <v/>
      </c>
      <c r="E2132" s="4" t="str">
        <f ca="1">position</f>
        <v/>
      </c>
      <c r="J2132" s="318"/>
      <c r="M2132" s="4"/>
      <c r="O2132" s="6"/>
      <c r="Q2132" s="20"/>
      <c r="R2132" s="5" t="str">
        <f ca="1">score</f>
        <v/>
      </c>
      <c r="S2132" s="7" t="str">
        <f ca="1">rescore_svc</f>
        <v/>
      </c>
      <c r="U2132" s="11" t="str">
        <f ca="1">price</f>
        <v/>
      </c>
      <c r="V2132" s="4"/>
      <c r="Y2132" s="388">
        <f ca="1">COUNTIFS(OFFSET($B$10, 0, 0, ROW()-9, 1), SERVICE[[#This Row],[Employee ID]], OFFSET($F$10, 0, 0, ROW()-9, 1), SERVICE[[#This Row],[Resources Role]])</f>
        <v>0</v>
      </c>
      <c r="Z2132" s="388">
        <f ca="1">COUNTIFS(OFFSET($F$10, 0, 0, ROW()-9, 1), SERVICE[[#This Row],[Resources Role]], OFFSET($H$10, 0, 0, ROW()-9, 1), SERVICE[[#This Row],[Booking]])</f>
        <v>0</v>
      </c>
    </row>
    <row r="2133" spans="1:26" x14ac:dyDescent="0.25">
      <c r="A2133" s="6" t="str">
        <f ca="1">no.</f>
        <v/>
      </c>
      <c r="E2133" s="4" t="str">
        <f ca="1">position</f>
        <v/>
      </c>
      <c r="J2133" s="318"/>
      <c r="M2133" s="4"/>
      <c r="O2133" s="6"/>
      <c r="Q2133" s="20"/>
      <c r="R2133" s="5" t="str">
        <f ca="1">score</f>
        <v/>
      </c>
      <c r="S2133" s="7" t="str">
        <f ca="1">rescore_svc</f>
        <v/>
      </c>
      <c r="U2133" s="11" t="str">
        <f ca="1">price</f>
        <v/>
      </c>
      <c r="V2133" s="4"/>
      <c r="Y2133" s="388">
        <f ca="1">COUNTIFS(OFFSET($B$10, 0, 0, ROW()-9, 1), SERVICE[[#This Row],[Employee ID]], OFFSET($F$10, 0, 0, ROW()-9, 1), SERVICE[[#This Row],[Resources Role]])</f>
        <v>0</v>
      </c>
      <c r="Z2133" s="388">
        <f ca="1">COUNTIFS(OFFSET($F$10, 0, 0, ROW()-9, 1), SERVICE[[#This Row],[Resources Role]], OFFSET($H$10, 0, 0, ROW()-9, 1), SERVICE[[#This Row],[Booking]])</f>
        <v>0</v>
      </c>
    </row>
    <row r="2134" spans="1:26" x14ac:dyDescent="0.25">
      <c r="A2134" s="6" t="str">
        <f ca="1">no.</f>
        <v/>
      </c>
      <c r="E2134" s="4" t="str">
        <f ca="1">position</f>
        <v/>
      </c>
      <c r="J2134" s="318"/>
      <c r="M2134" s="4"/>
      <c r="O2134" s="6"/>
      <c r="Q2134" s="20"/>
      <c r="R2134" s="5" t="str">
        <f ca="1">score</f>
        <v/>
      </c>
      <c r="S2134" s="7" t="str">
        <f ca="1">rescore_svc</f>
        <v/>
      </c>
      <c r="U2134" s="11" t="str">
        <f ca="1">price</f>
        <v/>
      </c>
      <c r="V2134" s="4"/>
      <c r="Y2134" s="388">
        <f ca="1">COUNTIFS(OFFSET($B$10, 0, 0, ROW()-9, 1), SERVICE[[#This Row],[Employee ID]], OFFSET($F$10, 0, 0, ROW()-9, 1), SERVICE[[#This Row],[Resources Role]])</f>
        <v>0</v>
      </c>
      <c r="Z2134" s="388">
        <f ca="1">COUNTIFS(OFFSET($F$10, 0, 0, ROW()-9, 1), SERVICE[[#This Row],[Resources Role]], OFFSET($H$10, 0, 0, ROW()-9, 1), SERVICE[[#This Row],[Booking]])</f>
        <v>0</v>
      </c>
    </row>
    <row r="2135" spans="1:26" x14ac:dyDescent="0.25">
      <c r="A2135" s="6" t="str">
        <f ca="1">no.</f>
        <v/>
      </c>
      <c r="E2135" s="4" t="str">
        <f ca="1">position</f>
        <v/>
      </c>
      <c r="J2135" s="318"/>
      <c r="M2135" s="4"/>
      <c r="O2135" s="6"/>
      <c r="Q2135" s="20"/>
      <c r="R2135" s="5" t="str">
        <f ca="1">score</f>
        <v/>
      </c>
      <c r="S2135" s="7" t="str">
        <f ca="1">rescore_svc</f>
        <v/>
      </c>
      <c r="U2135" s="11" t="str">
        <f ca="1">price</f>
        <v/>
      </c>
      <c r="V2135" s="4"/>
      <c r="Y2135" s="388">
        <f ca="1">COUNTIFS(OFFSET($B$10, 0, 0, ROW()-9, 1), SERVICE[[#This Row],[Employee ID]], OFFSET($F$10, 0, 0, ROW()-9, 1), SERVICE[[#This Row],[Resources Role]])</f>
        <v>0</v>
      </c>
      <c r="Z2135" s="388">
        <f ca="1">COUNTIFS(OFFSET($F$10, 0, 0, ROW()-9, 1), SERVICE[[#This Row],[Resources Role]], OFFSET($H$10, 0, 0, ROW()-9, 1), SERVICE[[#This Row],[Booking]])</f>
        <v>0</v>
      </c>
    </row>
    <row r="2136" spans="1:26" x14ac:dyDescent="0.25">
      <c r="A2136" s="6" t="str">
        <f ca="1">no.</f>
        <v/>
      </c>
      <c r="E2136" s="4" t="str">
        <f ca="1">position</f>
        <v/>
      </c>
      <c r="J2136" s="318"/>
      <c r="M2136" s="4"/>
      <c r="O2136" s="6"/>
      <c r="Q2136" s="20"/>
      <c r="R2136" s="5" t="str">
        <f ca="1">score</f>
        <v/>
      </c>
      <c r="S2136" s="7" t="str">
        <f ca="1">rescore_svc</f>
        <v/>
      </c>
      <c r="U2136" s="11" t="str">
        <f ca="1">price</f>
        <v/>
      </c>
      <c r="V2136" s="4"/>
      <c r="Y2136" s="388">
        <f ca="1">COUNTIFS(OFFSET($B$10, 0, 0, ROW()-9, 1), SERVICE[[#This Row],[Employee ID]], OFFSET($F$10, 0, 0, ROW()-9, 1), SERVICE[[#This Row],[Resources Role]])</f>
        <v>0</v>
      </c>
      <c r="Z2136" s="388">
        <f ca="1">COUNTIFS(OFFSET($F$10, 0, 0, ROW()-9, 1), SERVICE[[#This Row],[Resources Role]], OFFSET($H$10, 0, 0, ROW()-9, 1), SERVICE[[#This Row],[Booking]])</f>
        <v>0</v>
      </c>
    </row>
    <row r="2137" spans="1:26" x14ac:dyDescent="0.25">
      <c r="A2137" s="6" t="str">
        <f ca="1">no.</f>
        <v/>
      </c>
      <c r="E2137" s="4" t="str">
        <f ca="1">position</f>
        <v/>
      </c>
      <c r="J2137" s="318"/>
      <c r="M2137" s="4"/>
      <c r="O2137" s="6"/>
      <c r="Q2137" s="20"/>
      <c r="R2137" s="5" t="str">
        <f ca="1">score</f>
        <v/>
      </c>
      <c r="S2137" s="7" t="str">
        <f ca="1">rescore_svc</f>
        <v/>
      </c>
      <c r="U2137" s="11" t="str">
        <f ca="1">price</f>
        <v/>
      </c>
      <c r="V2137" s="4"/>
      <c r="Y2137" s="388">
        <f ca="1">COUNTIFS(OFFSET($B$10, 0, 0, ROW()-9, 1), SERVICE[[#This Row],[Employee ID]], OFFSET($F$10, 0, 0, ROW()-9, 1), SERVICE[[#This Row],[Resources Role]])</f>
        <v>0</v>
      </c>
      <c r="Z2137" s="388">
        <f ca="1">COUNTIFS(OFFSET($F$10, 0, 0, ROW()-9, 1), SERVICE[[#This Row],[Resources Role]], OFFSET($H$10, 0, 0, ROW()-9, 1), SERVICE[[#This Row],[Booking]])</f>
        <v>0</v>
      </c>
    </row>
    <row r="2138" spans="1:26" x14ac:dyDescent="0.25">
      <c r="A2138" s="6" t="str">
        <f ca="1">no.</f>
        <v/>
      </c>
      <c r="E2138" s="4" t="str">
        <f ca="1">position</f>
        <v/>
      </c>
      <c r="J2138" s="318"/>
      <c r="M2138" s="4"/>
      <c r="O2138" s="6"/>
      <c r="Q2138" s="20"/>
      <c r="R2138" s="5" t="str">
        <f ca="1">score</f>
        <v/>
      </c>
      <c r="S2138" s="7" t="str">
        <f ca="1">rescore_svc</f>
        <v/>
      </c>
      <c r="U2138" s="11" t="str">
        <f ca="1">price</f>
        <v/>
      </c>
      <c r="V2138" s="4"/>
      <c r="Y2138" s="388">
        <f ca="1">COUNTIFS(OFFSET($B$10, 0, 0, ROW()-9, 1), SERVICE[[#This Row],[Employee ID]], OFFSET($F$10, 0, 0, ROW()-9, 1), SERVICE[[#This Row],[Resources Role]])</f>
        <v>0</v>
      </c>
      <c r="Z2138" s="388">
        <f ca="1">COUNTIFS(OFFSET($F$10, 0, 0, ROW()-9, 1), SERVICE[[#This Row],[Resources Role]], OFFSET($H$10, 0, 0, ROW()-9, 1), SERVICE[[#This Row],[Booking]])</f>
        <v>0</v>
      </c>
    </row>
    <row r="2139" spans="1:26" x14ac:dyDescent="0.25">
      <c r="A2139" s="6" t="str">
        <f ca="1">no.</f>
        <v/>
      </c>
      <c r="E2139" s="4" t="str">
        <f ca="1">position</f>
        <v/>
      </c>
      <c r="J2139" s="318"/>
      <c r="M2139" s="4"/>
      <c r="O2139" s="6"/>
      <c r="Q2139" s="20"/>
      <c r="R2139" s="5" t="str">
        <f ca="1">score</f>
        <v/>
      </c>
      <c r="S2139" s="7" t="str">
        <f ca="1">rescore_svc</f>
        <v/>
      </c>
      <c r="U2139" s="11" t="str">
        <f ca="1">price</f>
        <v/>
      </c>
      <c r="V2139" s="4"/>
      <c r="Y2139" s="388">
        <f ca="1">COUNTIFS(OFFSET($B$10, 0, 0, ROW()-9, 1), SERVICE[[#This Row],[Employee ID]], OFFSET($F$10, 0, 0, ROW()-9, 1), SERVICE[[#This Row],[Resources Role]])</f>
        <v>0</v>
      </c>
      <c r="Z2139" s="388">
        <f ca="1">COUNTIFS(OFFSET($F$10, 0, 0, ROW()-9, 1), SERVICE[[#This Row],[Resources Role]], OFFSET($H$10, 0, 0, ROW()-9, 1), SERVICE[[#This Row],[Booking]])</f>
        <v>0</v>
      </c>
    </row>
    <row r="2140" spans="1:26" x14ac:dyDescent="0.25">
      <c r="A2140" s="6" t="str">
        <f ca="1">no.</f>
        <v/>
      </c>
      <c r="E2140" s="4" t="str">
        <f ca="1">position</f>
        <v/>
      </c>
      <c r="J2140" s="318"/>
      <c r="M2140" s="4"/>
      <c r="O2140" s="6"/>
      <c r="Q2140" s="20"/>
      <c r="R2140" s="5" t="str">
        <f ca="1">score</f>
        <v/>
      </c>
      <c r="S2140" s="7" t="str">
        <f ca="1">rescore_svc</f>
        <v/>
      </c>
      <c r="U2140" s="11" t="str">
        <f ca="1">price</f>
        <v/>
      </c>
      <c r="V2140" s="4"/>
      <c r="Y2140" s="388">
        <f ca="1">COUNTIFS(OFFSET($B$10, 0, 0, ROW()-9, 1), SERVICE[[#This Row],[Employee ID]], OFFSET($F$10, 0, 0, ROW()-9, 1), SERVICE[[#This Row],[Resources Role]])</f>
        <v>0</v>
      </c>
      <c r="Z2140" s="388">
        <f ca="1">COUNTIFS(OFFSET($F$10, 0, 0, ROW()-9, 1), SERVICE[[#This Row],[Resources Role]], OFFSET($H$10, 0, 0, ROW()-9, 1), SERVICE[[#This Row],[Booking]])</f>
        <v>0</v>
      </c>
    </row>
    <row r="2141" spans="1:26" x14ac:dyDescent="0.25">
      <c r="A2141" s="6" t="str">
        <f ca="1">no.</f>
        <v/>
      </c>
      <c r="E2141" s="4" t="str">
        <f ca="1">position</f>
        <v/>
      </c>
      <c r="J2141" s="318"/>
      <c r="M2141" s="4"/>
      <c r="O2141" s="6"/>
      <c r="Q2141" s="20"/>
      <c r="R2141" s="5" t="str">
        <f ca="1">score</f>
        <v/>
      </c>
      <c r="S2141" s="7" t="str">
        <f ca="1">rescore_svc</f>
        <v/>
      </c>
      <c r="U2141" s="11" t="str">
        <f ca="1">price</f>
        <v/>
      </c>
      <c r="V2141" s="4"/>
      <c r="Y2141" s="388">
        <f ca="1">COUNTIFS(OFFSET($B$10, 0, 0, ROW()-9, 1), SERVICE[[#This Row],[Employee ID]], OFFSET($F$10, 0, 0, ROW()-9, 1), SERVICE[[#This Row],[Resources Role]])</f>
        <v>0</v>
      </c>
      <c r="Z2141" s="388">
        <f ca="1">COUNTIFS(OFFSET($F$10, 0, 0, ROW()-9, 1), SERVICE[[#This Row],[Resources Role]], OFFSET($H$10, 0, 0, ROW()-9, 1), SERVICE[[#This Row],[Booking]])</f>
        <v>0</v>
      </c>
    </row>
    <row r="2142" spans="1:26" x14ac:dyDescent="0.25">
      <c r="A2142" s="6" t="str">
        <f ca="1">no.</f>
        <v/>
      </c>
      <c r="E2142" s="4" t="str">
        <f ca="1">position</f>
        <v/>
      </c>
      <c r="J2142" s="318"/>
      <c r="M2142" s="4"/>
      <c r="O2142" s="6"/>
      <c r="Q2142" s="20"/>
      <c r="R2142" s="5" t="str">
        <f ca="1">score</f>
        <v/>
      </c>
      <c r="S2142" s="7" t="str">
        <f ca="1">rescore_svc</f>
        <v/>
      </c>
      <c r="U2142" s="11" t="str">
        <f ca="1">price</f>
        <v/>
      </c>
      <c r="V2142" s="4"/>
      <c r="Y2142" s="388">
        <f ca="1">COUNTIFS(OFFSET($B$10, 0, 0, ROW()-9, 1), SERVICE[[#This Row],[Employee ID]], OFFSET($F$10, 0, 0, ROW()-9, 1), SERVICE[[#This Row],[Resources Role]])</f>
        <v>0</v>
      </c>
      <c r="Z2142" s="388">
        <f ca="1">COUNTIFS(OFFSET($F$10, 0, 0, ROW()-9, 1), SERVICE[[#This Row],[Resources Role]], OFFSET($H$10, 0, 0, ROW()-9, 1), SERVICE[[#This Row],[Booking]])</f>
        <v>0</v>
      </c>
    </row>
    <row r="2143" spans="1:26" x14ac:dyDescent="0.25">
      <c r="A2143" s="6" t="str">
        <f ca="1">no.</f>
        <v/>
      </c>
      <c r="E2143" s="4" t="str">
        <f ca="1">position</f>
        <v/>
      </c>
      <c r="J2143" s="318"/>
      <c r="M2143" s="4"/>
      <c r="O2143" s="6"/>
      <c r="Q2143" s="20"/>
      <c r="R2143" s="5" t="str">
        <f ca="1">score</f>
        <v/>
      </c>
      <c r="S2143" s="7" t="str">
        <f ca="1">rescore_svc</f>
        <v/>
      </c>
      <c r="U2143" s="11" t="str">
        <f ca="1">price</f>
        <v/>
      </c>
      <c r="V2143" s="4"/>
      <c r="Y2143" s="388">
        <f ca="1">COUNTIFS(OFFSET($B$10, 0, 0, ROW()-9, 1), SERVICE[[#This Row],[Employee ID]], OFFSET($F$10, 0, 0, ROW()-9, 1), SERVICE[[#This Row],[Resources Role]])</f>
        <v>0</v>
      </c>
      <c r="Z2143" s="388">
        <f ca="1">COUNTIFS(OFFSET($F$10, 0, 0, ROW()-9, 1), SERVICE[[#This Row],[Resources Role]], OFFSET($H$10, 0, 0, ROW()-9, 1), SERVICE[[#This Row],[Booking]])</f>
        <v>0</v>
      </c>
    </row>
    <row r="2144" spans="1:26" x14ac:dyDescent="0.25">
      <c r="A2144" s="6" t="str">
        <f ca="1">no.</f>
        <v/>
      </c>
      <c r="E2144" s="4" t="str">
        <f ca="1">position</f>
        <v/>
      </c>
      <c r="J2144" s="318"/>
      <c r="M2144" s="4"/>
      <c r="O2144" s="6"/>
      <c r="Q2144" s="20"/>
      <c r="R2144" s="5" t="str">
        <f ca="1">score</f>
        <v/>
      </c>
      <c r="S2144" s="7" t="str">
        <f ca="1">rescore_svc</f>
        <v/>
      </c>
      <c r="U2144" s="11" t="str">
        <f ca="1">price</f>
        <v/>
      </c>
      <c r="V2144" s="4"/>
      <c r="Y2144" s="388">
        <f ca="1">COUNTIFS(OFFSET($B$10, 0, 0, ROW()-9, 1), SERVICE[[#This Row],[Employee ID]], OFFSET($F$10, 0, 0, ROW()-9, 1), SERVICE[[#This Row],[Resources Role]])</f>
        <v>0</v>
      </c>
      <c r="Z2144" s="388">
        <f ca="1">COUNTIFS(OFFSET($F$10, 0, 0, ROW()-9, 1), SERVICE[[#This Row],[Resources Role]], OFFSET($H$10, 0, 0, ROW()-9, 1), SERVICE[[#This Row],[Booking]])</f>
        <v>0</v>
      </c>
    </row>
    <row r="2145" spans="1:26" x14ac:dyDescent="0.25">
      <c r="A2145" s="6" t="str">
        <f ca="1">no.</f>
        <v/>
      </c>
      <c r="E2145" s="4" t="str">
        <f ca="1">position</f>
        <v/>
      </c>
      <c r="J2145" s="318"/>
      <c r="M2145" s="4"/>
      <c r="O2145" s="6"/>
      <c r="Q2145" s="20"/>
      <c r="R2145" s="5" t="str">
        <f ca="1">score</f>
        <v/>
      </c>
      <c r="S2145" s="7" t="str">
        <f ca="1">rescore_svc</f>
        <v/>
      </c>
      <c r="U2145" s="11" t="str">
        <f ca="1">price</f>
        <v/>
      </c>
      <c r="V2145" s="4"/>
      <c r="Y2145" s="388">
        <f ca="1">COUNTIFS(OFFSET($B$10, 0, 0, ROW()-9, 1), SERVICE[[#This Row],[Employee ID]], OFFSET($F$10, 0, 0, ROW()-9, 1), SERVICE[[#This Row],[Resources Role]])</f>
        <v>0</v>
      </c>
      <c r="Z2145" s="388">
        <f ca="1">COUNTIFS(OFFSET($F$10, 0, 0, ROW()-9, 1), SERVICE[[#This Row],[Resources Role]], OFFSET($H$10, 0, 0, ROW()-9, 1), SERVICE[[#This Row],[Booking]])</f>
        <v>0</v>
      </c>
    </row>
    <row r="2146" spans="1:26" x14ac:dyDescent="0.25">
      <c r="A2146" s="6" t="str">
        <f ca="1">no.</f>
        <v/>
      </c>
      <c r="E2146" s="4" t="str">
        <f ca="1">position</f>
        <v/>
      </c>
      <c r="J2146" s="318"/>
      <c r="M2146" s="4"/>
      <c r="O2146" s="6"/>
      <c r="Q2146" s="20"/>
      <c r="R2146" s="5" t="str">
        <f ca="1">score</f>
        <v/>
      </c>
      <c r="S2146" s="7" t="str">
        <f ca="1">rescore_svc</f>
        <v/>
      </c>
      <c r="U2146" s="11" t="str">
        <f ca="1">price</f>
        <v/>
      </c>
      <c r="V2146" s="4"/>
      <c r="Y2146" s="388">
        <f ca="1">COUNTIFS(OFFSET($B$10, 0, 0, ROW()-9, 1), SERVICE[[#This Row],[Employee ID]], OFFSET($F$10, 0, 0, ROW()-9, 1), SERVICE[[#This Row],[Resources Role]])</f>
        <v>0</v>
      </c>
      <c r="Z2146" s="388">
        <f ca="1">COUNTIFS(OFFSET($F$10, 0, 0, ROW()-9, 1), SERVICE[[#This Row],[Resources Role]], OFFSET($H$10, 0, 0, ROW()-9, 1), SERVICE[[#This Row],[Booking]])</f>
        <v>0</v>
      </c>
    </row>
    <row r="2147" spans="1:26" x14ac:dyDescent="0.25">
      <c r="A2147" s="6" t="str">
        <f ca="1">no.</f>
        <v/>
      </c>
      <c r="E2147" s="4" t="str">
        <f ca="1">position</f>
        <v/>
      </c>
      <c r="J2147" s="318"/>
      <c r="M2147" s="4"/>
      <c r="O2147" s="6"/>
      <c r="Q2147" s="20"/>
      <c r="R2147" s="5" t="str">
        <f ca="1">score</f>
        <v/>
      </c>
      <c r="S2147" s="7" t="str">
        <f ca="1">rescore_svc</f>
        <v/>
      </c>
      <c r="U2147" s="11" t="str">
        <f ca="1">price</f>
        <v/>
      </c>
      <c r="V2147" s="4"/>
      <c r="Y2147" s="388">
        <f ca="1">COUNTIFS(OFFSET($B$10, 0, 0, ROW()-9, 1), SERVICE[[#This Row],[Employee ID]], OFFSET($F$10, 0, 0, ROW()-9, 1), SERVICE[[#This Row],[Resources Role]])</f>
        <v>0</v>
      </c>
      <c r="Z2147" s="388">
        <f ca="1">COUNTIFS(OFFSET($F$10, 0, 0, ROW()-9, 1), SERVICE[[#This Row],[Resources Role]], OFFSET($H$10, 0, 0, ROW()-9, 1), SERVICE[[#This Row],[Booking]])</f>
        <v>0</v>
      </c>
    </row>
    <row r="2148" spans="1:26" x14ac:dyDescent="0.25">
      <c r="A2148" s="6" t="str">
        <f ca="1">no.</f>
        <v/>
      </c>
      <c r="E2148" s="4" t="str">
        <f ca="1">position</f>
        <v/>
      </c>
      <c r="J2148" s="318"/>
      <c r="M2148" s="4"/>
      <c r="O2148" s="6"/>
      <c r="Q2148" s="20"/>
      <c r="R2148" s="5" t="str">
        <f ca="1">score</f>
        <v/>
      </c>
      <c r="S2148" s="7" t="str">
        <f ca="1">rescore_svc</f>
        <v/>
      </c>
      <c r="U2148" s="11" t="str">
        <f ca="1">price</f>
        <v/>
      </c>
      <c r="V2148" s="4"/>
      <c r="Y2148" s="388">
        <f ca="1">COUNTIFS(OFFSET($B$10, 0, 0, ROW()-9, 1), SERVICE[[#This Row],[Employee ID]], OFFSET($F$10, 0, 0, ROW()-9, 1), SERVICE[[#This Row],[Resources Role]])</f>
        <v>0</v>
      </c>
      <c r="Z2148" s="388">
        <f ca="1">COUNTIFS(OFFSET($F$10, 0, 0, ROW()-9, 1), SERVICE[[#This Row],[Resources Role]], OFFSET($H$10, 0, 0, ROW()-9, 1), SERVICE[[#This Row],[Booking]])</f>
        <v>0</v>
      </c>
    </row>
    <row r="2149" spans="1:26" x14ac:dyDescent="0.25">
      <c r="A2149" s="6" t="str">
        <f ca="1">no.</f>
        <v/>
      </c>
      <c r="E2149" s="4" t="str">
        <f ca="1">position</f>
        <v/>
      </c>
      <c r="J2149" s="318"/>
      <c r="M2149" s="4"/>
      <c r="O2149" s="6"/>
      <c r="Q2149" s="20"/>
      <c r="R2149" s="5" t="str">
        <f ca="1">score</f>
        <v/>
      </c>
      <c r="S2149" s="7" t="str">
        <f ca="1">rescore_svc</f>
        <v/>
      </c>
      <c r="U2149" s="11" t="str">
        <f ca="1">price</f>
        <v/>
      </c>
      <c r="V2149" s="4"/>
      <c r="Y2149" s="388">
        <f ca="1">COUNTIFS(OFFSET($B$10, 0, 0, ROW()-9, 1), SERVICE[[#This Row],[Employee ID]], OFFSET($F$10, 0, 0, ROW()-9, 1), SERVICE[[#This Row],[Resources Role]])</f>
        <v>0</v>
      </c>
      <c r="Z2149" s="388">
        <f ca="1">COUNTIFS(OFFSET($F$10, 0, 0, ROW()-9, 1), SERVICE[[#This Row],[Resources Role]], OFFSET($H$10, 0, 0, ROW()-9, 1), SERVICE[[#This Row],[Booking]])</f>
        <v>0</v>
      </c>
    </row>
    <row r="2150" spans="1:26" x14ac:dyDescent="0.25">
      <c r="A2150" s="6" t="str">
        <f ca="1">no.</f>
        <v/>
      </c>
      <c r="E2150" s="4" t="str">
        <f ca="1">position</f>
        <v/>
      </c>
      <c r="J2150" s="318"/>
      <c r="M2150" s="4"/>
      <c r="O2150" s="6"/>
      <c r="Q2150" s="20"/>
      <c r="R2150" s="5" t="str">
        <f ca="1">score</f>
        <v/>
      </c>
      <c r="S2150" s="7" t="str">
        <f ca="1">rescore_svc</f>
        <v/>
      </c>
      <c r="U2150" s="11" t="str">
        <f ca="1">price</f>
        <v/>
      </c>
      <c r="V2150" s="4"/>
      <c r="Y2150" s="388">
        <f ca="1">COUNTIFS(OFFSET($B$10, 0, 0, ROW()-9, 1), SERVICE[[#This Row],[Employee ID]], OFFSET($F$10, 0, 0, ROW()-9, 1), SERVICE[[#This Row],[Resources Role]])</f>
        <v>0</v>
      </c>
      <c r="Z2150" s="388">
        <f ca="1">COUNTIFS(OFFSET($F$10, 0, 0, ROW()-9, 1), SERVICE[[#This Row],[Resources Role]], OFFSET($H$10, 0, 0, ROW()-9, 1), SERVICE[[#This Row],[Booking]])</f>
        <v>0</v>
      </c>
    </row>
    <row r="2151" spans="1:26" x14ac:dyDescent="0.25">
      <c r="A2151" s="6" t="str">
        <f ca="1">no.</f>
        <v/>
      </c>
      <c r="E2151" s="4" t="str">
        <f ca="1">position</f>
        <v/>
      </c>
      <c r="J2151" s="318"/>
      <c r="M2151" s="4"/>
      <c r="O2151" s="6"/>
      <c r="Q2151" s="20"/>
      <c r="R2151" s="5" t="str">
        <f ca="1">score</f>
        <v/>
      </c>
      <c r="S2151" s="7" t="str">
        <f ca="1">rescore_svc</f>
        <v/>
      </c>
      <c r="U2151" s="11" t="str">
        <f ca="1">price</f>
        <v/>
      </c>
      <c r="V2151" s="4"/>
      <c r="Y2151" s="388">
        <f ca="1">COUNTIFS(OFFSET($B$10, 0, 0, ROW()-9, 1), SERVICE[[#This Row],[Employee ID]], OFFSET($F$10, 0, 0, ROW()-9, 1), SERVICE[[#This Row],[Resources Role]])</f>
        <v>0</v>
      </c>
      <c r="Z2151" s="388">
        <f ca="1">COUNTIFS(OFFSET($F$10, 0, 0, ROW()-9, 1), SERVICE[[#This Row],[Resources Role]], OFFSET($H$10, 0, 0, ROW()-9, 1), SERVICE[[#This Row],[Booking]])</f>
        <v>0</v>
      </c>
    </row>
    <row r="2152" spans="1:26" x14ac:dyDescent="0.25">
      <c r="A2152" s="6" t="str">
        <f ca="1">no.</f>
        <v/>
      </c>
      <c r="E2152" s="4" t="str">
        <f ca="1">position</f>
        <v/>
      </c>
      <c r="J2152" s="318"/>
      <c r="M2152" s="4"/>
      <c r="O2152" s="6"/>
      <c r="Q2152" s="20"/>
      <c r="R2152" s="5" t="str">
        <f ca="1">score</f>
        <v/>
      </c>
      <c r="S2152" s="7" t="str">
        <f ca="1">rescore_svc</f>
        <v/>
      </c>
      <c r="U2152" s="11" t="str">
        <f ca="1">price</f>
        <v/>
      </c>
      <c r="V2152" s="4"/>
      <c r="Y2152" s="388">
        <f ca="1">COUNTIFS(OFFSET($B$10, 0, 0, ROW()-9, 1), SERVICE[[#This Row],[Employee ID]], OFFSET($F$10, 0, 0, ROW()-9, 1), SERVICE[[#This Row],[Resources Role]])</f>
        <v>0</v>
      </c>
      <c r="Z2152" s="388">
        <f ca="1">COUNTIFS(OFFSET($F$10, 0, 0, ROW()-9, 1), SERVICE[[#This Row],[Resources Role]], OFFSET($H$10, 0, 0, ROW()-9, 1), SERVICE[[#This Row],[Booking]])</f>
        <v>0</v>
      </c>
    </row>
    <row r="2153" spans="1:26" x14ac:dyDescent="0.25">
      <c r="A2153" s="6" t="str">
        <f ca="1">no.</f>
        <v/>
      </c>
      <c r="E2153" s="4" t="str">
        <f ca="1">position</f>
        <v/>
      </c>
      <c r="J2153" s="318"/>
      <c r="M2153" s="4"/>
      <c r="O2153" s="6"/>
      <c r="Q2153" s="20"/>
      <c r="R2153" s="5" t="str">
        <f ca="1">score</f>
        <v/>
      </c>
      <c r="S2153" s="7" t="str">
        <f ca="1">rescore_svc</f>
        <v/>
      </c>
      <c r="U2153" s="11" t="str">
        <f ca="1">price</f>
        <v/>
      </c>
      <c r="V2153" s="4"/>
      <c r="Y2153" s="388">
        <f ca="1">COUNTIFS(OFFSET($B$10, 0, 0, ROW()-9, 1), SERVICE[[#This Row],[Employee ID]], OFFSET($F$10, 0, 0, ROW()-9, 1), SERVICE[[#This Row],[Resources Role]])</f>
        <v>0</v>
      </c>
      <c r="Z2153" s="388">
        <f ca="1">COUNTIFS(OFFSET($F$10, 0, 0, ROW()-9, 1), SERVICE[[#This Row],[Resources Role]], OFFSET($H$10, 0, 0, ROW()-9, 1), SERVICE[[#This Row],[Booking]])</f>
        <v>0</v>
      </c>
    </row>
    <row r="2154" spans="1:26" x14ac:dyDescent="0.25">
      <c r="A2154" s="6" t="str">
        <f ca="1">no.</f>
        <v/>
      </c>
      <c r="E2154" s="4" t="str">
        <f ca="1">position</f>
        <v/>
      </c>
      <c r="J2154" s="318"/>
      <c r="M2154" s="4"/>
      <c r="O2154" s="6"/>
      <c r="Q2154" s="20"/>
      <c r="R2154" s="5" t="str">
        <f ca="1">score</f>
        <v/>
      </c>
      <c r="S2154" s="7" t="str">
        <f ca="1">rescore_svc</f>
        <v/>
      </c>
      <c r="U2154" s="11" t="str">
        <f ca="1">price</f>
        <v/>
      </c>
      <c r="V2154" s="4"/>
      <c r="Y2154" s="388">
        <f ca="1">COUNTIFS(OFFSET($B$10, 0, 0, ROW()-9, 1), SERVICE[[#This Row],[Employee ID]], OFFSET($F$10, 0, 0, ROW()-9, 1), SERVICE[[#This Row],[Resources Role]])</f>
        <v>0</v>
      </c>
      <c r="Z2154" s="388">
        <f ca="1">COUNTIFS(OFFSET($F$10, 0, 0, ROW()-9, 1), SERVICE[[#This Row],[Resources Role]], OFFSET($H$10, 0, 0, ROW()-9, 1), SERVICE[[#This Row],[Booking]])</f>
        <v>0</v>
      </c>
    </row>
    <row r="2155" spans="1:26" x14ac:dyDescent="0.25">
      <c r="A2155" s="6" t="str">
        <f ca="1">no.</f>
        <v/>
      </c>
      <c r="E2155" s="4" t="str">
        <f ca="1">position</f>
        <v/>
      </c>
      <c r="J2155" s="318"/>
      <c r="M2155" s="4"/>
      <c r="O2155" s="6"/>
      <c r="Q2155" s="20"/>
      <c r="R2155" s="5" t="str">
        <f ca="1">score</f>
        <v/>
      </c>
      <c r="S2155" s="7" t="str">
        <f ca="1">rescore_svc</f>
        <v/>
      </c>
      <c r="U2155" s="11" t="str">
        <f ca="1">price</f>
        <v/>
      </c>
      <c r="V2155" s="4"/>
      <c r="Y2155" s="388">
        <f ca="1">COUNTIFS(OFFSET($B$10, 0, 0, ROW()-9, 1), SERVICE[[#This Row],[Employee ID]], OFFSET($F$10, 0, 0, ROW()-9, 1), SERVICE[[#This Row],[Resources Role]])</f>
        <v>0</v>
      </c>
      <c r="Z2155" s="388">
        <f ca="1">COUNTIFS(OFFSET($F$10, 0, 0, ROW()-9, 1), SERVICE[[#This Row],[Resources Role]], OFFSET($H$10, 0, 0, ROW()-9, 1), SERVICE[[#This Row],[Booking]])</f>
        <v>0</v>
      </c>
    </row>
    <row r="2156" spans="1:26" x14ac:dyDescent="0.25">
      <c r="A2156" s="6" t="str">
        <f ca="1">no.</f>
        <v/>
      </c>
      <c r="E2156" s="4" t="str">
        <f ca="1">position</f>
        <v/>
      </c>
      <c r="J2156" s="318"/>
      <c r="M2156" s="4"/>
      <c r="O2156" s="6"/>
      <c r="Q2156" s="20"/>
      <c r="R2156" s="5" t="str">
        <f ca="1">score</f>
        <v/>
      </c>
      <c r="S2156" s="7" t="str">
        <f ca="1">rescore_svc</f>
        <v/>
      </c>
      <c r="U2156" s="11" t="str">
        <f ca="1">price</f>
        <v/>
      </c>
      <c r="V2156" s="4"/>
      <c r="Y2156" s="388">
        <f ca="1">COUNTIFS(OFFSET($B$10, 0, 0, ROW()-9, 1), SERVICE[[#This Row],[Employee ID]], OFFSET($F$10, 0, 0, ROW()-9, 1), SERVICE[[#This Row],[Resources Role]])</f>
        <v>0</v>
      </c>
      <c r="Z2156" s="388">
        <f ca="1">COUNTIFS(OFFSET($F$10, 0, 0, ROW()-9, 1), SERVICE[[#This Row],[Resources Role]], OFFSET($H$10, 0, 0, ROW()-9, 1), SERVICE[[#This Row],[Booking]])</f>
        <v>0</v>
      </c>
    </row>
    <row r="2157" spans="1:26" x14ac:dyDescent="0.25">
      <c r="A2157" s="6" t="str">
        <f ca="1">no.</f>
        <v/>
      </c>
      <c r="E2157" s="4" t="str">
        <f ca="1">position</f>
        <v/>
      </c>
      <c r="J2157" s="318"/>
      <c r="M2157" s="4"/>
      <c r="O2157" s="6"/>
      <c r="Q2157" s="20"/>
      <c r="R2157" s="5" t="str">
        <f ca="1">score</f>
        <v/>
      </c>
      <c r="S2157" s="7" t="str">
        <f ca="1">rescore_svc</f>
        <v/>
      </c>
      <c r="U2157" s="11" t="str">
        <f ca="1">price</f>
        <v/>
      </c>
      <c r="V2157" s="4"/>
      <c r="Y2157" s="388">
        <f ca="1">COUNTIFS(OFFSET($B$10, 0, 0, ROW()-9, 1), SERVICE[[#This Row],[Employee ID]], OFFSET($F$10, 0, 0, ROW()-9, 1), SERVICE[[#This Row],[Resources Role]])</f>
        <v>0</v>
      </c>
      <c r="Z2157" s="388">
        <f ca="1">COUNTIFS(OFFSET($F$10, 0, 0, ROW()-9, 1), SERVICE[[#This Row],[Resources Role]], OFFSET($H$10, 0, 0, ROW()-9, 1), SERVICE[[#This Row],[Booking]])</f>
        <v>0</v>
      </c>
    </row>
    <row r="2158" spans="1:26" x14ac:dyDescent="0.25">
      <c r="A2158" s="6" t="str">
        <f ca="1">no.</f>
        <v/>
      </c>
      <c r="E2158" s="4" t="str">
        <f ca="1">position</f>
        <v/>
      </c>
      <c r="J2158" s="318"/>
      <c r="M2158" s="4"/>
      <c r="O2158" s="6"/>
      <c r="Q2158" s="20"/>
      <c r="R2158" s="5" t="str">
        <f ca="1">score</f>
        <v/>
      </c>
      <c r="S2158" s="7" t="str">
        <f ca="1">rescore_svc</f>
        <v/>
      </c>
      <c r="U2158" s="11" t="str">
        <f ca="1">price</f>
        <v/>
      </c>
      <c r="V2158" s="4"/>
      <c r="Y2158" s="388">
        <f ca="1">COUNTIFS(OFFSET($B$10, 0, 0, ROW()-9, 1), SERVICE[[#This Row],[Employee ID]], OFFSET($F$10, 0, 0, ROW()-9, 1), SERVICE[[#This Row],[Resources Role]])</f>
        <v>0</v>
      </c>
      <c r="Z2158" s="388">
        <f ca="1">COUNTIFS(OFFSET($F$10, 0, 0, ROW()-9, 1), SERVICE[[#This Row],[Resources Role]], OFFSET($H$10, 0, 0, ROW()-9, 1), SERVICE[[#This Row],[Booking]])</f>
        <v>0</v>
      </c>
    </row>
    <row r="2159" spans="1:26" x14ac:dyDescent="0.25">
      <c r="A2159" s="6" t="str">
        <f ca="1">no.</f>
        <v/>
      </c>
      <c r="E2159" s="4" t="str">
        <f ca="1">position</f>
        <v/>
      </c>
      <c r="J2159" s="318"/>
      <c r="M2159" s="4"/>
      <c r="O2159" s="6"/>
      <c r="Q2159" s="20"/>
      <c r="R2159" s="5" t="str">
        <f ca="1">score</f>
        <v/>
      </c>
      <c r="S2159" s="7" t="str">
        <f ca="1">rescore_svc</f>
        <v/>
      </c>
      <c r="U2159" s="11" t="str">
        <f ca="1">price</f>
        <v/>
      </c>
      <c r="V2159" s="4"/>
      <c r="Y2159" s="388">
        <f ca="1">COUNTIFS(OFFSET($B$10, 0, 0, ROW()-9, 1), SERVICE[[#This Row],[Employee ID]], OFFSET($F$10, 0, 0, ROW()-9, 1), SERVICE[[#This Row],[Resources Role]])</f>
        <v>0</v>
      </c>
      <c r="Z2159" s="388">
        <f ca="1">COUNTIFS(OFFSET($F$10, 0, 0, ROW()-9, 1), SERVICE[[#This Row],[Resources Role]], OFFSET($H$10, 0, 0, ROW()-9, 1), SERVICE[[#This Row],[Booking]])</f>
        <v>0</v>
      </c>
    </row>
    <row r="2160" spans="1:26" x14ac:dyDescent="0.25">
      <c r="A2160" s="6" t="str">
        <f ca="1">no.</f>
        <v/>
      </c>
      <c r="E2160" s="4" t="str">
        <f ca="1">position</f>
        <v/>
      </c>
      <c r="J2160" s="318"/>
      <c r="M2160" s="4"/>
      <c r="O2160" s="6"/>
      <c r="Q2160" s="20"/>
      <c r="R2160" s="5" t="str">
        <f ca="1">score</f>
        <v/>
      </c>
      <c r="S2160" s="7" t="str">
        <f ca="1">rescore_svc</f>
        <v/>
      </c>
      <c r="U2160" s="11" t="str">
        <f ca="1">price</f>
        <v/>
      </c>
      <c r="V2160" s="4"/>
      <c r="Y2160" s="388">
        <f ca="1">COUNTIFS(OFFSET($B$10, 0, 0, ROW()-9, 1), SERVICE[[#This Row],[Employee ID]], OFFSET($F$10, 0, 0, ROW()-9, 1), SERVICE[[#This Row],[Resources Role]])</f>
        <v>0</v>
      </c>
      <c r="Z2160" s="388">
        <f ca="1">COUNTIFS(OFFSET($F$10, 0, 0, ROW()-9, 1), SERVICE[[#This Row],[Resources Role]], OFFSET($H$10, 0, 0, ROW()-9, 1), SERVICE[[#This Row],[Booking]])</f>
        <v>0</v>
      </c>
    </row>
    <row r="2161" spans="1:26" x14ac:dyDescent="0.25">
      <c r="A2161" s="6" t="str">
        <f ca="1">no.</f>
        <v/>
      </c>
      <c r="E2161" s="4" t="str">
        <f ca="1">position</f>
        <v/>
      </c>
      <c r="J2161" s="318"/>
      <c r="M2161" s="4"/>
      <c r="O2161" s="6"/>
      <c r="Q2161" s="20"/>
      <c r="R2161" s="5" t="str">
        <f ca="1">score</f>
        <v/>
      </c>
      <c r="S2161" s="7" t="str">
        <f ca="1">rescore_svc</f>
        <v/>
      </c>
      <c r="U2161" s="11" t="str">
        <f ca="1">price</f>
        <v/>
      </c>
      <c r="V2161" s="4"/>
      <c r="Y2161" s="388">
        <f ca="1">COUNTIFS(OFFSET($B$10, 0, 0, ROW()-9, 1), SERVICE[[#This Row],[Employee ID]], OFFSET($F$10, 0, 0, ROW()-9, 1), SERVICE[[#This Row],[Resources Role]])</f>
        <v>0</v>
      </c>
      <c r="Z2161" s="388">
        <f ca="1">COUNTIFS(OFFSET($F$10, 0, 0, ROW()-9, 1), SERVICE[[#This Row],[Resources Role]], OFFSET($H$10, 0, 0, ROW()-9, 1), SERVICE[[#This Row],[Booking]])</f>
        <v>0</v>
      </c>
    </row>
    <row r="2162" spans="1:26" x14ac:dyDescent="0.25">
      <c r="A2162" s="6" t="str">
        <f ca="1">no.</f>
        <v/>
      </c>
      <c r="E2162" s="4" t="str">
        <f ca="1">position</f>
        <v/>
      </c>
      <c r="J2162" s="318"/>
      <c r="M2162" s="4"/>
      <c r="O2162" s="6"/>
      <c r="Q2162" s="20"/>
      <c r="R2162" s="5" t="str">
        <f ca="1">score</f>
        <v/>
      </c>
      <c r="S2162" s="7" t="str">
        <f ca="1">rescore_svc</f>
        <v/>
      </c>
      <c r="U2162" s="11" t="str">
        <f ca="1">price</f>
        <v/>
      </c>
      <c r="V2162" s="4"/>
      <c r="Y2162" s="388">
        <f ca="1">COUNTIFS(OFFSET($B$10, 0, 0, ROW()-9, 1), SERVICE[[#This Row],[Employee ID]], OFFSET($F$10, 0, 0, ROW()-9, 1), SERVICE[[#This Row],[Resources Role]])</f>
        <v>0</v>
      </c>
      <c r="Z2162" s="388">
        <f ca="1">COUNTIFS(OFFSET($F$10, 0, 0, ROW()-9, 1), SERVICE[[#This Row],[Resources Role]], OFFSET($H$10, 0, 0, ROW()-9, 1), SERVICE[[#This Row],[Booking]])</f>
        <v>0</v>
      </c>
    </row>
    <row r="2163" spans="1:26" x14ac:dyDescent="0.25">
      <c r="A2163" s="6" t="str">
        <f ca="1">no.</f>
        <v/>
      </c>
      <c r="E2163" s="4" t="str">
        <f ca="1">position</f>
        <v/>
      </c>
      <c r="J2163" s="318"/>
      <c r="M2163" s="4"/>
      <c r="O2163" s="6"/>
      <c r="Q2163" s="20"/>
      <c r="R2163" s="5" t="str">
        <f ca="1">score</f>
        <v/>
      </c>
      <c r="S2163" s="7" t="str">
        <f ca="1">rescore_svc</f>
        <v/>
      </c>
      <c r="U2163" s="11" t="str">
        <f ca="1">price</f>
        <v/>
      </c>
      <c r="V2163" s="4"/>
      <c r="Y2163" s="388">
        <f ca="1">COUNTIFS(OFFSET($B$10, 0, 0, ROW()-9, 1), SERVICE[[#This Row],[Employee ID]], OFFSET($F$10, 0, 0, ROW()-9, 1), SERVICE[[#This Row],[Resources Role]])</f>
        <v>0</v>
      </c>
      <c r="Z2163" s="388">
        <f ca="1">COUNTIFS(OFFSET($F$10, 0, 0, ROW()-9, 1), SERVICE[[#This Row],[Resources Role]], OFFSET($H$10, 0, 0, ROW()-9, 1), SERVICE[[#This Row],[Booking]])</f>
        <v>0</v>
      </c>
    </row>
    <row r="2164" spans="1:26" x14ac:dyDescent="0.25">
      <c r="A2164" s="6" t="str">
        <f ca="1">no.</f>
        <v/>
      </c>
      <c r="E2164" s="4" t="str">
        <f ca="1">position</f>
        <v/>
      </c>
      <c r="J2164" s="318"/>
      <c r="M2164" s="4"/>
      <c r="O2164" s="6"/>
      <c r="Q2164" s="20"/>
      <c r="R2164" s="5" t="str">
        <f ca="1">score</f>
        <v/>
      </c>
      <c r="S2164" s="7" t="str">
        <f ca="1">rescore_svc</f>
        <v/>
      </c>
      <c r="U2164" s="11" t="str">
        <f ca="1">price</f>
        <v/>
      </c>
      <c r="V2164" s="4"/>
      <c r="Y2164" s="388">
        <f ca="1">COUNTIFS(OFFSET($B$10, 0, 0, ROW()-9, 1), SERVICE[[#This Row],[Employee ID]], OFFSET($F$10, 0, 0, ROW()-9, 1), SERVICE[[#This Row],[Resources Role]])</f>
        <v>0</v>
      </c>
      <c r="Z2164" s="388">
        <f ca="1">COUNTIFS(OFFSET($F$10, 0, 0, ROW()-9, 1), SERVICE[[#This Row],[Resources Role]], OFFSET($H$10, 0, 0, ROW()-9, 1), SERVICE[[#This Row],[Booking]])</f>
        <v>0</v>
      </c>
    </row>
    <row r="2165" spans="1:26" x14ac:dyDescent="0.25">
      <c r="A2165" s="6" t="str">
        <f ca="1">no.</f>
        <v/>
      </c>
      <c r="E2165" s="4" t="str">
        <f ca="1">position</f>
        <v/>
      </c>
      <c r="J2165" s="318"/>
      <c r="M2165" s="4"/>
      <c r="O2165" s="6"/>
      <c r="Q2165" s="20"/>
      <c r="R2165" s="5" t="str">
        <f ca="1">score</f>
        <v/>
      </c>
      <c r="S2165" s="7" t="str">
        <f ca="1">rescore_svc</f>
        <v/>
      </c>
      <c r="U2165" s="11" t="str">
        <f ca="1">price</f>
        <v/>
      </c>
      <c r="V2165" s="4"/>
      <c r="Y2165" s="388">
        <f ca="1">COUNTIFS(OFFSET($B$10, 0, 0, ROW()-9, 1), SERVICE[[#This Row],[Employee ID]], OFFSET($F$10, 0, 0, ROW()-9, 1), SERVICE[[#This Row],[Resources Role]])</f>
        <v>0</v>
      </c>
      <c r="Z2165" s="388">
        <f ca="1">COUNTIFS(OFFSET($F$10, 0, 0, ROW()-9, 1), SERVICE[[#This Row],[Resources Role]], OFFSET($H$10, 0, 0, ROW()-9, 1), SERVICE[[#This Row],[Booking]])</f>
        <v>0</v>
      </c>
    </row>
    <row r="2166" spans="1:26" x14ac:dyDescent="0.25">
      <c r="A2166" s="6" t="str">
        <f ca="1">no.</f>
        <v/>
      </c>
      <c r="E2166" s="4" t="str">
        <f ca="1">position</f>
        <v/>
      </c>
      <c r="J2166" s="318"/>
      <c r="M2166" s="4"/>
      <c r="O2166" s="6"/>
      <c r="Q2166" s="20"/>
      <c r="R2166" s="5" t="str">
        <f ca="1">score</f>
        <v/>
      </c>
      <c r="S2166" s="7" t="str">
        <f ca="1">rescore_svc</f>
        <v/>
      </c>
      <c r="U2166" s="11" t="str">
        <f ca="1">price</f>
        <v/>
      </c>
      <c r="V2166" s="4"/>
      <c r="Y2166" s="388">
        <f ca="1">COUNTIFS(OFFSET($B$10, 0, 0, ROW()-9, 1), SERVICE[[#This Row],[Employee ID]], OFFSET($F$10, 0, 0, ROW()-9, 1), SERVICE[[#This Row],[Resources Role]])</f>
        <v>0</v>
      </c>
      <c r="Z2166" s="388">
        <f ca="1">COUNTIFS(OFFSET($F$10, 0, 0, ROW()-9, 1), SERVICE[[#This Row],[Resources Role]], OFFSET($H$10, 0, 0, ROW()-9, 1), SERVICE[[#This Row],[Booking]])</f>
        <v>0</v>
      </c>
    </row>
    <row r="2167" spans="1:26" x14ac:dyDescent="0.25">
      <c r="A2167" s="6" t="str">
        <f ca="1">no.</f>
        <v/>
      </c>
      <c r="E2167" s="4" t="str">
        <f ca="1">position</f>
        <v/>
      </c>
      <c r="J2167" s="318"/>
      <c r="M2167" s="4"/>
      <c r="O2167" s="6"/>
      <c r="Q2167" s="20"/>
      <c r="R2167" s="5" t="str">
        <f ca="1">score</f>
        <v/>
      </c>
      <c r="S2167" s="7" t="str">
        <f ca="1">rescore_svc</f>
        <v/>
      </c>
      <c r="U2167" s="11" t="str">
        <f ca="1">price</f>
        <v/>
      </c>
      <c r="V2167" s="4"/>
      <c r="Y2167" s="388">
        <f ca="1">COUNTIFS(OFFSET($B$10, 0, 0, ROW()-9, 1), SERVICE[[#This Row],[Employee ID]], OFFSET($F$10, 0, 0, ROW()-9, 1), SERVICE[[#This Row],[Resources Role]])</f>
        <v>0</v>
      </c>
      <c r="Z2167" s="388">
        <f ca="1">COUNTIFS(OFFSET($F$10, 0, 0, ROW()-9, 1), SERVICE[[#This Row],[Resources Role]], OFFSET($H$10, 0, 0, ROW()-9, 1), SERVICE[[#This Row],[Booking]])</f>
        <v>0</v>
      </c>
    </row>
    <row r="2168" spans="1:26" x14ac:dyDescent="0.25">
      <c r="A2168" s="6" t="str">
        <f ca="1">no.</f>
        <v/>
      </c>
      <c r="E2168" s="4" t="str">
        <f ca="1">position</f>
        <v/>
      </c>
      <c r="J2168" s="318"/>
      <c r="M2168" s="4"/>
      <c r="O2168" s="6"/>
      <c r="Q2168" s="20"/>
      <c r="R2168" s="5" t="str">
        <f ca="1">score</f>
        <v/>
      </c>
      <c r="S2168" s="7" t="str">
        <f ca="1">rescore_svc</f>
        <v/>
      </c>
      <c r="U2168" s="11" t="str">
        <f ca="1">price</f>
        <v/>
      </c>
      <c r="V2168" s="4"/>
      <c r="Y2168" s="388">
        <f ca="1">COUNTIFS(OFFSET($B$10, 0, 0, ROW()-9, 1), SERVICE[[#This Row],[Employee ID]], OFFSET($F$10, 0, 0, ROW()-9, 1), SERVICE[[#This Row],[Resources Role]])</f>
        <v>0</v>
      </c>
      <c r="Z2168" s="388">
        <f ca="1">COUNTIFS(OFFSET($F$10, 0, 0, ROW()-9, 1), SERVICE[[#This Row],[Resources Role]], OFFSET($H$10, 0, 0, ROW()-9, 1), SERVICE[[#This Row],[Booking]])</f>
        <v>0</v>
      </c>
    </row>
    <row r="2169" spans="1:26" x14ac:dyDescent="0.25">
      <c r="A2169" s="6" t="str">
        <f ca="1">no.</f>
        <v/>
      </c>
      <c r="E2169" s="4" t="str">
        <f ca="1">position</f>
        <v/>
      </c>
      <c r="J2169" s="318"/>
      <c r="M2169" s="4"/>
      <c r="O2169" s="6"/>
      <c r="Q2169" s="20"/>
      <c r="R2169" s="5" t="str">
        <f ca="1">score</f>
        <v/>
      </c>
      <c r="S2169" s="7" t="str">
        <f ca="1">rescore_svc</f>
        <v/>
      </c>
      <c r="U2169" s="11" t="str">
        <f ca="1">price</f>
        <v/>
      </c>
      <c r="V2169" s="4"/>
      <c r="Y2169" s="388">
        <f ca="1">COUNTIFS(OFFSET($B$10, 0, 0, ROW()-9, 1), SERVICE[[#This Row],[Employee ID]], OFFSET($F$10, 0, 0, ROW()-9, 1), SERVICE[[#This Row],[Resources Role]])</f>
        <v>0</v>
      </c>
      <c r="Z2169" s="388">
        <f ca="1">COUNTIFS(OFFSET($F$10, 0, 0, ROW()-9, 1), SERVICE[[#This Row],[Resources Role]], OFFSET($H$10, 0, 0, ROW()-9, 1), SERVICE[[#This Row],[Booking]])</f>
        <v>0</v>
      </c>
    </row>
    <row r="2170" spans="1:26" x14ac:dyDescent="0.25">
      <c r="A2170" s="6" t="str">
        <f ca="1">no.</f>
        <v/>
      </c>
      <c r="E2170" s="4" t="str">
        <f ca="1">position</f>
        <v/>
      </c>
      <c r="J2170" s="318"/>
      <c r="M2170" s="4"/>
      <c r="O2170" s="6"/>
      <c r="Q2170" s="20"/>
      <c r="R2170" s="5" t="str">
        <f ca="1">score</f>
        <v/>
      </c>
      <c r="S2170" s="7" t="str">
        <f ca="1">rescore_svc</f>
        <v/>
      </c>
      <c r="U2170" s="11" t="str">
        <f ca="1">price</f>
        <v/>
      </c>
      <c r="V2170" s="4"/>
      <c r="Y2170" s="388">
        <f ca="1">COUNTIFS(OFFSET($B$10, 0, 0, ROW()-9, 1), SERVICE[[#This Row],[Employee ID]], OFFSET($F$10, 0, 0, ROW()-9, 1), SERVICE[[#This Row],[Resources Role]])</f>
        <v>0</v>
      </c>
      <c r="Z2170" s="388">
        <f ca="1">COUNTIFS(OFFSET($F$10, 0, 0, ROW()-9, 1), SERVICE[[#This Row],[Resources Role]], OFFSET($H$10, 0, 0, ROW()-9, 1), SERVICE[[#This Row],[Booking]])</f>
        <v>0</v>
      </c>
    </row>
    <row r="2171" spans="1:26" x14ac:dyDescent="0.25">
      <c r="A2171" s="6" t="str">
        <f ca="1">no.</f>
        <v/>
      </c>
      <c r="E2171" s="4" t="str">
        <f ca="1">position</f>
        <v/>
      </c>
      <c r="J2171" s="318"/>
      <c r="M2171" s="4"/>
      <c r="O2171" s="6"/>
      <c r="Q2171" s="20"/>
      <c r="R2171" s="5" t="str">
        <f ca="1">score</f>
        <v/>
      </c>
      <c r="S2171" s="7" t="str">
        <f ca="1">rescore_svc</f>
        <v/>
      </c>
      <c r="U2171" s="11" t="str">
        <f ca="1">price</f>
        <v/>
      </c>
      <c r="V2171" s="4"/>
      <c r="Y2171" s="388">
        <f ca="1">COUNTIFS(OFFSET($B$10, 0, 0, ROW()-9, 1), SERVICE[[#This Row],[Employee ID]], OFFSET($F$10, 0, 0, ROW()-9, 1), SERVICE[[#This Row],[Resources Role]])</f>
        <v>0</v>
      </c>
      <c r="Z2171" s="388">
        <f ca="1">COUNTIFS(OFFSET($F$10, 0, 0, ROW()-9, 1), SERVICE[[#This Row],[Resources Role]], OFFSET($H$10, 0, 0, ROW()-9, 1), SERVICE[[#This Row],[Booking]])</f>
        <v>0</v>
      </c>
    </row>
    <row r="2172" spans="1:26" x14ac:dyDescent="0.25">
      <c r="A2172" s="6" t="str">
        <f ca="1">no.</f>
        <v/>
      </c>
      <c r="E2172" s="4" t="str">
        <f ca="1">position</f>
        <v/>
      </c>
      <c r="J2172" s="318"/>
      <c r="M2172" s="4"/>
      <c r="O2172" s="6"/>
      <c r="Q2172" s="20"/>
      <c r="R2172" s="5" t="str">
        <f ca="1">score</f>
        <v/>
      </c>
      <c r="S2172" s="7" t="str">
        <f ca="1">rescore_svc</f>
        <v/>
      </c>
      <c r="U2172" s="11" t="str">
        <f ca="1">price</f>
        <v/>
      </c>
      <c r="V2172" s="4"/>
      <c r="Y2172" s="388">
        <f ca="1">COUNTIFS(OFFSET($B$10, 0, 0, ROW()-9, 1), SERVICE[[#This Row],[Employee ID]], OFFSET($F$10, 0, 0, ROW()-9, 1), SERVICE[[#This Row],[Resources Role]])</f>
        <v>0</v>
      </c>
      <c r="Z2172" s="388">
        <f ca="1">COUNTIFS(OFFSET($F$10, 0, 0, ROW()-9, 1), SERVICE[[#This Row],[Resources Role]], OFFSET($H$10, 0, 0, ROW()-9, 1), SERVICE[[#This Row],[Booking]])</f>
        <v>0</v>
      </c>
    </row>
    <row r="2173" spans="1:26" x14ac:dyDescent="0.25">
      <c r="A2173" s="6" t="str">
        <f ca="1">no.</f>
        <v/>
      </c>
      <c r="E2173" s="4" t="str">
        <f ca="1">position</f>
        <v/>
      </c>
      <c r="J2173" s="318"/>
      <c r="M2173" s="4"/>
      <c r="O2173" s="6"/>
      <c r="Q2173" s="20"/>
      <c r="R2173" s="5" t="str">
        <f ca="1">score</f>
        <v/>
      </c>
      <c r="S2173" s="7" t="str">
        <f ca="1">rescore_svc</f>
        <v/>
      </c>
      <c r="U2173" s="11" t="str">
        <f ca="1">price</f>
        <v/>
      </c>
      <c r="V2173" s="4"/>
      <c r="Y2173" s="388">
        <f ca="1">COUNTIFS(OFFSET($B$10, 0, 0, ROW()-9, 1), SERVICE[[#This Row],[Employee ID]], OFFSET($F$10, 0, 0, ROW()-9, 1), SERVICE[[#This Row],[Resources Role]])</f>
        <v>0</v>
      </c>
      <c r="Z2173" s="388">
        <f ca="1">COUNTIFS(OFFSET($F$10, 0, 0, ROW()-9, 1), SERVICE[[#This Row],[Resources Role]], OFFSET($H$10, 0, 0, ROW()-9, 1), SERVICE[[#This Row],[Booking]])</f>
        <v>0</v>
      </c>
    </row>
    <row r="2174" spans="1:26" x14ac:dyDescent="0.25">
      <c r="A2174" s="6" t="str">
        <f ca="1">no.</f>
        <v/>
      </c>
      <c r="E2174" s="4" t="str">
        <f ca="1">position</f>
        <v/>
      </c>
      <c r="J2174" s="318"/>
      <c r="M2174" s="4"/>
      <c r="O2174" s="6"/>
      <c r="Q2174" s="20"/>
      <c r="R2174" s="5" t="str">
        <f ca="1">score</f>
        <v/>
      </c>
      <c r="S2174" s="7" t="str">
        <f ca="1">rescore_svc</f>
        <v/>
      </c>
      <c r="U2174" s="11" t="str">
        <f ca="1">price</f>
        <v/>
      </c>
      <c r="V2174" s="4"/>
      <c r="Y2174" s="388">
        <f ca="1">COUNTIFS(OFFSET($B$10, 0, 0, ROW()-9, 1), SERVICE[[#This Row],[Employee ID]], OFFSET($F$10, 0, 0, ROW()-9, 1), SERVICE[[#This Row],[Resources Role]])</f>
        <v>0</v>
      </c>
      <c r="Z2174" s="388">
        <f ca="1">COUNTIFS(OFFSET($F$10, 0, 0, ROW()-9, 1), SERVICE[[#This Row],[Resources Role]], OFFSET($H$10, 0, 0, ROW()-9, 1), SERVICE[[#This Row],[Booking]])</f>
        <v>0</v>
      </c>
    </row>
    <row r="2175" spans="1:26" x14ac:dyDescent="0.25">
      <c r="A2175" s="6" t="str">
        <f ca="1">no.</f>
        <v/>
      </c>
      <c r="E2175" s="4" t="str">
        <f ca="1">position</f>
        <v/>
      </c>
      <c r="J2175" s="318"/>
      <c r="M2175" s="4"/>
      <c r="O2175" s="6"/>
      <c r="Q2175" s="20"/>
      <c r="R2175" s="5" t="str">
        <f ca="1">score</f>
        <v/>
      </c>
      <c r="S2175" s="7" t="str">
        <f ca="1">rescore_svc</f>
        <v/>
      </c>
      <c r="U2175" s="11" t="str">
        <f ca="1">price</f>
        <v/>
      </c>
      <c r="V2175" s="4"/>
      <c r="Y2175" s="388">
        <f ca="1">COUNTIFS(OFFSET($B$10, 0, 0, ROW()-9, 1), SERVICE[[#This Row],[Employee ID]], OFFSET($F$10, 0, 0, ROW()-9, 1), SERVICE[[#This Row],[Resources Role]])</f>
        <v>0</v>
      </c>
      <c r="Z2175" s="388">
        <f ca="1">COUNTIFS(OFFSET($F$10, 0, 0, ROW()-9, 1), SERVICE[[#This Row],[Resources Role]], OFFSET($H$10, 0, 0, ROW()-9, 1), SERVICE[[#This Row],[Booking]])</f>
        <v>0</v>
      </c>
    </row>
    <row r="2176" spans="1:26" x14ac:dyDescent="0.25">
      <c r="A2176" s="6" t="str">
        <f ca="1">no.</f>
        <v/>
      </c>
      <c r="E2176" s="4" t="str">
        <f ca="1">position</f>
        <v/>
      </c>
      <c r="J2176" s="318"/>
      <c r="M2176" s="4"/>
      <c r="O2176" s="6"/>
      <c r="Q2176" s="20"/>
      <c r="R2176" s="5" t="str">
        <f ca="1">score</f>
        <v/>
      </c>
      <c r="S2176" s="7" t="str">
        <f ca="1">rescore_svc</f>
        <v/>
      </c>
      <c r="U2176" s="11" t="str">
        <f ca="1">price</f>
        <v/>
      </c>
      <c r="V2176" s="4"/>
      <c r="Y2176" s="388">
        <f ca="1">COUNTIFS(OFFSET($B$10, 0, 0, ROW()-9, 1), SERVICE[[#This Row],[Employee ID]], OFFSET($F$10, 0, 0, ROW()-9, 1), SERVICE[[#This Row],[Resources Role]])</f>
        <v>0</v>
      </c>
      <c r="Z2176" s="388">
        <f ca="1">COUNTIFS(OFFSET($F$10, 0, 0, ROW()-9, 1), SERVICE[[#This Row],[Resources Role]], OFFSET($H$10, 0, 0, ROW()-9, 1), SERVICE[[#This Row],[Booking]])</f>
        <v>0</v>
      </c>
    </row>
    <row r="2177" spans="1:26" x14ac:dyDescent="0.25">
      <c r="A2177" s="6" t="str">
        <f ca="1">no.</f>
        <v/>
      </c>
      <c r="E2177" s="4" t="str">
        <f ca="1">position</f>
        <v/>
      </c>
      <c r="J2177" s="318"/>
      <c r="M2177" s="4"/>
      <c r="O2177" s="6"/>
      <c r="Q2177" s="20"/>
      <c r="R2177" s="5" t="str">
        <f ca="1">score</f>
        <v/>
      </c>
      <c r="S2177" s="7" t="str">
        <f ca="1">rescore_svc</f>
        <v/>
      </c>
      <c r="U2177" s="11" t="str">
        <f ca="1">price</f>
        <v/>
      </c>
      <c r="V2177" s="4"/>
      <c r="Y2177" s="388">
        <f ca="1">COUNTIFS(OFFSET($B$10, 0, 0, ROW()-9, 1), SERVICE[[#This Row],[Employee ID]], OFFSET($F$10, 0, 0, ROW()-9, 1), SERVICE[[#This Row],[Resources Role]])</f>
        <v>0</v>
      </c>
      <c r="Z2177" s="388">
        <f ca="1">COUNTIFS(OFFSET($F$10, 0, 0, ROW()-9, 1), SERVICE[[#This Row],[Resources Role]], OFFSET($H$10, 0, 0, ROW()-9, 1), SERVICE[[#This Row],[Booking]])</f>
        <v>0</v>
      </c>
    </row>
    <row r="2178" spans="1:26" x14ac:dyDescent="0.25">
      <c r="A2178" s="6" t="str">
        <f ca="1">no.</f>
        <v/>
      </c>
      <c r="E2178" s="4" t="str">
        <f ca="1">position</f>
        <v/>
      </c>
      <c r="J2178" s="318"/>
      <c r="M2178" s="4"/>
      <c r="O2178" s="6"/>
      <c r="Q2178" s="20"/>
      <c r="R2178" s="5" t="str">
        <f ca="1">score</f>
        <v/>
      </c>
      <c r="S2178" s="7" t="str">
        <f ca="1">rescore_svc</f>
        <v/>
      </c>
      <c r="U2178" s="11" t="str">
        <f ca="1">price</f>
        <v/>
      </c>
      <c r="V2178" s="4"/>
      <c r="Y2178" s="388">
        <f ca="1">COUNTIFS(OFFSET($B$10, 0, 0, ROW()-9, 1), SERVICE[[#This Row],[Employee ID]], OFFSET($F$10, 0, 0, ROW()-9, 1), SERVICE[[#This Row],[Resources Role]])</f>
        <v>0</v>
      </c>
      <c r="Z2178" s="388">
        <f ca="1">COUNTIFS(OFFSET($F$10, 0, 0, ROW()-9, 1), SERVICE[[#This Row],[Resources Role]], OFFSET($H$10, 0, 0, ROW()-9, 1), SERVICE[[#This Row],[Booking]])</f>
        <v>0</v>
      </c>
    </row>
    <row r="2179" spans="1:26" x14ac:dyDescent="0.25">
      <c r="A2179" s="6" t="str">
        <f ca="1">no.</f>
        <v/>
      </c>
      <c r="E2179" s="4" t="str">
        <f ca="1">position</f>
        <v/>
      </c>
      <c r="J2179" s="318"/>
      <c r="M2179" s="4"/>
      <c r="O2179" s="6"/>
      <c r="Q2179" s="20"/>
      <c r="R2179" s="5" t="str">
        <f ca="1">score</f>
        <v/>
      </c>
      <c r="S2179" s="7" t="str">
        <f ca="1">rescore_svc</f>
        <v/>
      </c>
      <c r="U2179" s="11" t="str">
        <f ca="1">price</f>
        <v/>
      </c>
      <c r="V2179" s="4"/>
      <c r="Y2179" s="388">
        <f ca="1">COUNTIFS(OFFSET($B$10, 0, 0, ROW()-9, 1), SERVICE[[#This Row],[Employee ID]], OFFSET($F$10, 0, 0, ROW()-9, 1), SERVICE[[#This Row],[Resources Role]])</f>
        <v>0</v>
      </c>
      <c r="Z2179" s="388">
        <f ca="1">COUNTIFS(OFFSET($F$10, 0, 0, ROW()-9, 1), SERVICE[[#This Row],[Resources Role]], OFFSET($H$10, 0, 0, ROW()-9, 1), SERVICE[[#This Row],[Booking]])</f>
        <v>0</v>
      </c>
    </row>
    <row r="2180" spans="1:26" x14ac:dyDescent="0.25">
      <c r="A2180" s="6" t="str">
        <f ca="1">no.</f>
        <v/>
      </c>
      <c r="E2180" s="4" t="str">
        <f ca="1">position</f>
        <v/>
      </c>
      <c r="J2180" s="318"/>
      <c r="M2180" s="4"/>
      <c r="O2180" s="6"/>
      <c r="Q2180" s="20"/>
      <c r="R2180" s="5" t="str">
        <f ca="1">score</f>
        <v/>
      </c>
      <c r="S2180" s="7" t="str">
        <f ca="1">rescore_svc</f>
        <v/>
      </c>
      <c r="U2180" s="11" t="str">
        <f ca="1">price</f>
        <v/>
      </c>
      <c r="V2180" s="4"/>
      <c r="Y2180" s="388">
        <f ca="1">COUNTIFS(OFFSET($B$10, 0, 0, ROW()-9, 1), SERVICE[[#This Row],[Employee ID]], OFFSET($F$10, 0, 0, ROW()-9, 1), SERVICE[[#This Row],[Resources Role]])</f>
        <v>0</v>
      </c>
      <c r="Z2180" s="388">
        <f ca="1">COUNTIFS(OFFSET($F$10, 0, 0, ROW()-9, 1), SERVICE[[#This Row],[Resources Role]], OFFSET($H$10, 0, 0, ROW()-9, 1), SERVICE[[#This Row],[Booking]])</f>
        <v>0</v>
      </c>
    </row>
    <row r="2181" spans="1:26" x14ac:dyDescent="0.25">
      <c r="A2181" s="6" t="str">
        <f ca="1">no.</f>
        <v/>
      </c>
      <c r="E2181" s="4" t="str">
        <f ca="1">position</f>
        <v/>
      </c>
      <c r="J2181" s="318"/>
      <c r="M2181" s="4"/>
      <c r="O2181" s="6"/>
      <c r="Q2181" s="20"/>
      <c r="R2181" s="5" t="str">
        <f ca="1">score</f>
        <v/>
      </c>
      <c r="S2181" s="7" t="str">
        <f ca="1">rescore_svc</f>
        <v/>
      </c>
      <c r="U2181" s="11" t="str">
        <f ca="1">price</f>
        <v/>
      </c>
      <c r="V2181" s="4"/>
      <c r="Y2181" s="388">
        <f ca="1">COUNTIFS(OFFSET($B$10, 0, 0, ROW()-9, 1), SERVICE[[#This Row],[Employee ID]], OFFSET($F$10, 0, 0, ROW()-9, 1), SERVICE[[#This Row],[Resources Role]])</f>
        <v>0</v>
      </c>
      <c r="Z2181" s="388">
        <f ca="1">COUNTIFS(OFFSET($F$10, 0, 0, ROW()-9, 1), SERVICE[[#This Row],[Resources Role]], OFFSET($H$10, 0, 0, ROW()-9, 1), SERVICE[[#This Row],[Booking]])</f>
        <v>0</v>
      </c>
    </row>
    <row r="2182" spans="1:26" x14ac:dyDescent="0.25">
      <c r="A2182" s="6" t="str">
        <f ca="1">no.</f>
        <v/>
      </c>
      <c r="E2182" s="4" t="str">
        <f ca="1">position</f>
        <v/>
      </c>
      <c r="J2182" s="318"/>
      <c r="M2182" s="4"/>
      <c r="O2182" s="6"/>
      <c r="Q2182" s="20"/>
      <c r="R2182" s="5" t="str">
        <f ca="1">score</f>
        <v/>
      </c>
      <c r="S2182" s="7" t="str">
        <f ca="1">rescore_svc</f>
        <v/>
      </c>
      <c r="U2182" s="11" t="str">
        <f ca="1">price</f>
        <v/>
      </c>
      <c r="V2182" s="4"/>
      <c r="Y2182" s="388">
        <f ca="1">COUNTIFS(OFFSET($B$10, 0, 0, ROW()-9, 1), SERVICE[[#This Row],[Employee ID]], OFFSET($F$10, 0, 0, ROW()-9, 1), SERVICE[[#This Row],[Resources Role]])</f>
        <v>0</v>
      </c>
      <c r="Z2182" s="388">
        <f ca="1">COUNTIFS(OFFSET($F$10, 0, 0, ROW()-9, 1), SERVICE[[#This Row],[Resources Role]], OFFSET($H$10, 0, 0, ROW()-9, 1), SERVICE[[#This Row],[Booking]])</f>
        <v>0</v>
      </c>
    </row>
    <row r="2183" spans="1:26" x14ac:dyDescent="0.25">
      <c r="A2183" s="6" t="str">
        <f ca="1">no.</f>
        <v/>
      </c>
      <c r="E2183" s="4" t="str">
        <f ca="1">position</f>
        <v/>
      </c>
      <c r="J2183" s="318"/>
      <c r="M2183" s="4"/>
      <c r="O2183" s="6"/>
      <c r="Q2183" s="20"/>
      <c r="R2183" s="5" t="str">
        <f ca="1">score</f>
        <v/>
      </c>
      <c r="S2183" s="7" t="str">
        <f ca="1">rescore_svc</f>
        <v/>
      </c>
      <c r="U2183" s="11" t="str">
        <f ca="1">price</f>
        <v/>
      </c>
      <c r="V2183" s="4"/>
      <c r="Y2183" s="388">
        <f ca="1">COUNTIFS(OFFSET($B$10, 0, 0, ROW()-9, 1), SERVICE[[#This Row],[Employee ID]], OFFSET($F$10, 0, 0, ROW()-9, 1), SERVICE[[#This Row],[Resources Role]])</f>
        <v>0</v>
      </c>
      <c r="Z2183" s="388">
        <f ca="1">COUNTIFS(OFFSET($F$10, 0, 0, ROW()-9, 1), SERVICE[[#This Row],[Resources Role]], OFFSET($H$10, 0, 0, ROW()-9, 1), SERVICE[[#This Row],[Booking]])</f>
        <v>0</v>
      </c>
    </row>
    <row r="2184" spans="1:26" x14ac:dyDescent="0.25">
      <c r="A2184" s="6" t="str">
        <f ca="1">no.</f>
        <v/>
      </c>
      <c r="E2184" s="4" t="str">
        <f ca="1">position</f>
        <v/>
      </c>
      <c r="J2184" s="318"/>
      <c r="M2184" s="4"/>
      <c r="O2184" s="6"/>
      <c r="Q2184" s="20"/>
      <c r="R2184" s="5" t="str">
        <f ca="1">score</f>
        <v/>
      </c>
      <c r="S2184" s="7" t="str">
        <f ca="1">rescore_svc</f>
        <v/>
      </c>
      <c r="U2184" s="11" t="str">
        <f ca="1">price</f>
        <v/>
      </c>
      <c r="V2184" s="4"/>
      <c r="Y2184" s="388">
        <f ca="1">COUNTIFS(OFFSET($B$10, 0, 0, ROW()-9, 1), SERVICE[[#This Row],[Employee ID]], OFFSET($F$10, 0, 0, ROW()-9, 1), SERVICE[[#This Row],[Resources Role]])</f>
        <v>0</v>
      </c>
      <c r="Z2184" s="388">
        <f ca="1">COUNTIFS(OFFSET($F$10, 0, 0, ROW()-9, 1), SERVICE[[#This Row],[Resources Role]], OFFSET($H$10, 0, 0, ROW()-9, 1), SERVICE[[#This Row],[Booking]])</f>
        <v>0</v>
      </c>
    </row>
    <row r="2185" spans="1:26" x14ac:dyDescent="0.25">
      <c r="A2185" s="6" t="str">
        <f ca="1">no.</f>
        <v/>
      </c>
      <c r="E2185" s="4" t="str">
        <f ca="1">position</f>
        <v/>
      </c>
      <c r="J2185" s="318"/>
      <c r="M2185" s="4"/>
      <c r="O2185" s="6"/>
      <c r="Q2185" s="20"/>
      <c r="R2185" s="5" t="str">
        <f ca="1">score</f>
        <v/>
      </c>
      <c r="S2185" s="7" t="str">
        <f ca="1">rescore_svc</f>
        <v/>
      </c>
      <c r="U2185" s="11" t="str">
        <f ca="1">price</f>
        <v/>
      </c>
      <c r="V2185" s="4"/>
      <c r="Y2185" s="388">
        <f ca="1">COUNTIFS(OFFSET($B$10, 0, 0, ROW()-9, 1), SERVICE[[#This Row],[Employee ID]], OFFSET($F$10, 0, 0, ROW()-9, 1), SERVICE[[#This Row],[Resources Role]])</f>
        <v>0</v>
      </c>
      <c r="Z2185" s="388">
        <f ca="1">COUNTIFS(OFFSET($F$10, 0, 0, ROW()-9, 1), SERVICE[[#This Row],[Resources Role]], OFFSET($H$10, 0, 0, ROW()-9, 1), SERVICE[[#This Row],[Booking]])</f>
        <v>0</v>
      </c>
    </row>
    <row r="2186" spans="1:26" x14ac:dyDescent="0.25">
      <c r="A2186" s="6" t="str">
        <f ca="1">no.</f>
        <v/>
      </c>
      <c r="E2186" s="4" t="str">
        <f ca="1">position</f>
        <v/>
      </c>
      <c r="J2186" s="318"/>
      <c r="M2186" s="4"/>
      <c r="O2186" s="6"/>
      <c r="Q2186" s="20"/>
      <c r="R2186" s="5" t="str">
        <f ca="1">score</f>
        <v/>
      </c>
      <c r="S2186" s="7" t="str">
        <f ca="1">rescore_svc</f>
        <v/>
      </c>
      <c r="U2186" s="11" t="str">
        <f ca="1">price</f>
        <v/>
      </c>
      <c r="V2186" s="4"/>
      <c r="Y2186" s="388">
        <f ca="1">COUNTIFS(OFFSET($B$10, 0, 0, ROW()-9, 1), SERVICE[[#This Row],[Employee ID]], OFFSET($F$10, 0, 0, ROW()-9, 1), SERVICE[[#This Row],[Resources Role]])</f>
        <v>0</v>
      </c>
      <c r="Z2186" s="388">
        <f ca="1">COUNTIFS(OFFSET($F$10, 0, 0, ROW()-9, 1), SERVICE[[#This Row],[Resources Role]], OFFSET($H$10, 0, 0, ROW()-9, 1), SERVICE[[#This Row],[Booking]])</f>
        <v>0</v>
      </c>
    </row>
    <row r="2187" spans="1:26" x14ac:dyDescent="0.25">
      <c r="A2187" s="6" t="str">
        <f ca="1">no.</f>
        <v/>
      </c>
      <c r="E2187" s="4" t="str">
        <f ca="1">position</f>
        <v/>
      </c>
      <c r="J2187" s="318"/>
      <c r="M2187" s="4"/>
      <c r="O2187" s="6"/>
      <c r="Q2187" s="20"/>
      <c r="R2187" s="5" t="str">
        <f ca="1">score</f>
        <v/>
      </c>
      <c r="S2187" s="7" t="str">
        <f ca="1">rescore_svc</f>
        <v/>
      </c>
      <c r="U2187" s="11" t="str">
        <f ca="1">price</f>
        <v/>
      </c>
      <c r="V2187" s="4"/>
      <c r="Y2187" s="388">
        <f ca="1">COUNTIFS(OFFSET($B$10, 0, 0, ROW()-9, 1), SERVICE[[#This Row],[Employee ID]], OFFSET($F$10, 0, 0, ROW()-9, 1), SERVICE[[#This Row],[Resources Role]])</f>
        <v>0</v>
      </c>
      <c r="Z2187" s="388">
        <f ca="1">COUNTIFS(OFFSET($F$10, 0, 0, ROW()-9, 1), SERVICE[[#This Row],[Resources Role]], OFFSET($H$10, 0, 0, ROW()-9, 1), SERVICE[[#This Row],[Booking]])</f>
        <v>0</v>
      </c>
    </row>
    <row r="2188" spans="1:26" x14ac:dyDescent="0.25">
      <c r="A2188" s="6" t="str">
        <f ca="1">no.</f>
        <v/>
      </c>
      <c r="E2188" s="4" t="str">
        <f ca="1">position</f>
        <v/>
      </c>
      <c r="J2188" s="318"/>
      <c r="M2188" s="4"/>
      <c r="O2188" s="6"/>
      <c r="Q2188" s="20"/>
      <c r="R2188" s="5" t="str">
        <f ca="1">score</f>
        <v/>
      </c>
      <c r="S2188" s="7" t="str">
        <f ca="1">rescore_svc</f>
        <v/>
      </c>
      <c r="U2188" s="11" t="str">
        <f ca="1">price</f>
        <v/>
      </c>
      <c r="V2188" s="4"/>
      <c r="Y2188" s="388">
        <f ca="1">COUNTIFS(OFFSET($B$10, 0, 0, ROW()-9, 1), SERVICE[[#This Row],[Employee ID]], OFFSET($F$10, 0, 0, ROW()-9, 1), SERVICE[[#This Row],[Resources Role]])</f>
        <v>0</v>
      </c>
      <c r="Z2188" s="388">
        <f ca="1">COUNTIFS(OFFSET($F$10, 0, 0, ROW()-9, 1), SERVICE[[#This Row],[Resources Role]], OFFSET($H$10, 0, 0, ROW()-9, 1), SERVICE[[#This Row],[Booking]])</f>
        <v>0</v>
      </c>
    </row>
    <row r="2189" spans="1:26" x14ac:dyDescent="0.25">
      <c r="A2189" s="6" t="str">
        <f ca="1">no.</f>
        <v/>
      </c>
      <c r="E2189" s="4" t="str">
        <f ca="1">position</f>
        <v/>
      </c>
      <c r="J2189" s="318"/>
      <c r="M2189" s="4"/>
      <c r="O2189" s="6"/>
      <c r="Q2189" s="20"/>
      <c r="R2189" s="5" t="str">
        <f ca="1">score</f>
        <v/>
      </c>
      <c r="S2189" s="7" t="str">
        <f ca="1">rescore_svc</f>
        <v/>
      </c>
      <c r="U2189" s="11" t="str">
        <f ca="1">price</f>
        <v/>
      </c>
      <c r="V2189" s="4"/>
      <c r="Y2189" s="388">
        <f ca="1">COUNTIFS(OFFSET($B$10, 0, 0, ROW()-9, 1), SERVICE[[#This Row],[Employee ID]], OFFSET($F$10, 0, 0, ROW()-9, 1), SERVICE[[#This Row],[Resources Role]])</f>
        <v>0</v>
      </c>
      <c r="Z2189" s="388">
        <f ca="1">COUNTIFS(OFFSET($F$10, 0, 0, ROW()-9, 1), SERVICE[[#This Row],[Resources Role]], OFFSET($H$10, 0, 0, ROW()-9, 1), SERVICE[[#This Row],[Booking]])</f>
        <v>0</v>
      </c>
    </row>
    <row r="2190" spans="1:26" x14ac:dyDescent="0.25">
      <c r="A2190" s="6" t="str">
        <f ca="1">no.</f>
        <v/>
      </c>
      <c r="E2190" s="4" t="str">
        <f ca="1">position</f>
        <v/>
      </c>
      <c r="J2190" s="318"/>
      <c r="M2190" s="4"/>
      <c r="O2190" s="6"/>
      <c r="Q2190" s="20"/>
      <c r="R2190" s="5" t="str">
        <f ca="1">score</f>
        <v/>
      </c>
      <c r="S2190" s="7" t="str">
        <f ca="1">rescore_svc</f>
        <v/>
      </c>
      <c r="U2190" s="11" t="str">
        <f ca="1">price</f>
        <v/>
      </c>
      <c r="V2190" s="4"/>
      <c r="Y2190" s="388">
        <f ca="1">COUNTIFS(OFFSET($B$10, 0, 0, ROW()-9, 1), SERVICE[[#This Row],[Employee ID]], OFFSET($F$10, 0, 0, ROW()-9, 1), SERVICE[[#This Row],[Resources Role]])</f>
        <v>0</v>
      </c>
      <c r="Z2190" s="388">
        <f ca="1">COUNTIFS(OFFSET($F$10, 0, 0, ROW()-9, 1), SERVICE[[#This Row],[Resources Role]], OFFSET($H$10, 0, 0, ROW()-9, 1), SERVICE[[#This Row],[Booking]])</f>
        <v>0</v>
      </c>
    </row>
    <row r="2191" spans="1:26" x14ac:dyDescent="0.25">
      <c r="A2191" s="6" t="str">
        <f ca="1">no.</f>
        <v/>
      </c>
      <c r="E2191" s="4" t="str">
        <f ca="1">position</f>
        <v/>
      </c>
      <c r="J2191" s="318"/>
      <c r="M2191" s="4"/>
      <c r="O2191" s="6"/>
      <c r="Q2191" s="20"/>
      <c r="R2191" s="5" t="str">
        <f ca="1">score</f>
        <v/>
      </c>
      <c r="S2191" s="7" t="str">
        <f ca="1">rescore_svc</f>
        <v/>
      </c>
      <c r="U2191" s="11" t="str">
        <f ca="1">price</f>
        <v/>
      </c>
      <c r="V2191" s="4"/>
      <c r="Y2191" s="388">
        <f ca="1">COUNTIFS(OFFSET($B$10, 0, 0, ROW()-9, 1), SERVICE[[#This Row],[Employee ID]], OFFSET($F$10, 0, 0, ROW()-9, 1), SERVICE[[#This Row],[Resources Role]])</f>
        <v>0</v>
      </c>
      <c r="Z2191" s="388">
        <f ca="1">COUNTIFS(OFFSET($F$10, 0, 0, ROW()-9, 1), SERVICE[[#This Row],[Resources Role]], OFFSET($H$10, 0, 0, ROW()-9, 1), SERVICE[[#This Row],[Booking]])</f>
        <v>0</v>
      </c>
    </row>
    <row r="2192" spans="1:26" x14ac:dyDescent="0.25">
      <c r="A2192" s="6" t="str">
        <f ca="1">no.</f>
        <v/>
      </c>
      <c r="E2192" s="4" t="str">
        <f ca="1">position</f>
        <v/>
      </c>
      <c r="J2192" s="318"/>
      <c r="M2192" s="4"/>
      <c r="O2192" s="6"/>
      <c r="Q2192" s="20"/>
      <c r="R2192" s="5" t="str">
        <f ca="1">score</f>
        <v/>
      </c>
      <c r="S2192" s="7" t="str">
        <f ca="1">rescore_svc</f>
        <v/>
      </c>
      <c r="U2192" s="11" t="str">
        <f ca="1">price</f>
        <v/>
      </c>
      <c r="V2192" s="4"/>
      <c r="Y2192" s="388">
        <f ca="1">COUNTIFS(OFFSET($B$10, 0, 0, ROW()-9, 1), SERVICE[[#This Row],[Employee ID]], OFFSET($F$10, 0, 0, ROW()-9, 1), SERVICE[[#This Row],[Resources Role]])</f>
        <v>0</v>
      </c>
      <c r="Z2192" s="388">
        <f ca="1">COUNTIFS(OFFSET($F$10, 0, 0, ROW()-9, 1), SERVICE[[#This Row],[Resources Role]], OFFSET($H$10, 0, 0, ROW()-9, 1), SERVICE[[#This Row],[Booking]])</f>
        <v>0</v>
      </c>
    </row>
    <row r="2193" spans="1:26" x14ac:dyDescent="0.25">
      <c r="A2193" s="6" t="str">
        <f ca="1">no.</f>
        <v/>
      </c>
      <c r="E2193" s="4" t="str">
        <f ca="1">position</f>
        <v/>
      </c>
      <c r="J2193" s="318"/>
      <c r="M2193" s="4"/>
      <c r="O2193" s="6"/>
      <c r="Q2193" s="20"/>
      <c r="R2193" s="5" t="str">
        <f ca="1">score</f>
        <v/>
      </c>
      <c r="S2193" s="7" t="str">
        <f ca="1">rescore_svc</f>
        <v/>
      </c>
      <c r="U2193" s="11" t="str">
        <f ca="1">price</f>
        <v/>
      </c>
      <c r="V2193" s="4"/>
      <c r="Y2193" s="388">
        <f ca="1">COUNTIFS(OFFSET($B$10, 0, 0, ROW()-9, 1), SERVICE[[#This Row],[Employee ID]], OFFSET($F$10, 0, 0, ROW()-9, 1), SERVICE[[#This Row],[Resources Role]])</f>
        <v>0</v>
      </c>
      <c r="Z2193" s="388">
        <f ca="1">COUNTIFS(OFFSET($F$10, 0, 0, ROW()-9, 1), SERVICE[[#This Row],[Resources Role]], OFFSET($H$10, 0, 0, ROW()-9, 1), SERVICE[[#This Row],[Booking]])</f>
        <v>0</v>
      </c>
    </row>
    <row r="2194" spans="1:26" x14ac:dyDescent="0.25">
      <c r="A2194" s="6" t="str">
        <f ca="1">no.</f>
        <v/>
      </c>
      <c r="E2194" s="4" t="str">
        <f ca="1">position</f>
        <v/>
      </c>
      <c r="J2194" s="318"/>
      <c r="M2194" s="4"/>
      <c r="O2194" s="6"/>
      <c r="Q2194" s="20"/>
      <c r="R2194" s="5" t="str">
        <f ca="1">score</f>
        <v/>
      </c>
      <c r="S2194" s="7" t="str">
        <f ca="1">rescore_svc</f>
        <v/>
      </c>
      <c r="U2194" s="11" t="str">
        <f ca="1">price</f>
        <v/>
      </c>
      <c r="V2194" s="4"/>
      <c r="Y2194" s="388">
        <f ca="1">COUNTIFS(OFFSET($B$10, 0, 0, ROW()-9, 1), SERVICE[[#This Row],[Employee ID]], OFFSET($F$10, 0, 0, ROW()-9, 1), SERVICE[[#This Row],[Resources Role]])</f>
        <v>0</v>
      </c>
      <c r="Z2194" s="388">
        <f ca="1">COUNTIFS(OFFSET($F$10, 0, 0, ROW()-9, 1), SERVICE[[#This Row],[Resources Role]], OFFSET($H$10, 0, 0, ROW()-9, 1), SERVICE[[#This Row],[Booking]])</f>
        <v>0</v>
      </c>
    </row>
    <row r="2195" spans="1:26" x14ac:dyDescent="0.25">
      <c r="A2195" s="6" t="str">
        <f ca="1">no.</f>
        <v/>
      </c>
      <c r="E2195" s="4" t="str">
        <f ca="1">position</f>
        <v/>
      </c>
      <c r="J2195" s="318"/>
      <c r="M2195" s="4"/>
      <c r="O2195" s="6"/>
      <c r="Q2195" s="20"/>
      <c r="R2195" s="5" t="str">
        <f ca="1">score</f>
        <v/>
      </c>
      <c r="S2195" s="7" t="str">
        <f ca="1">rescore_svc</f>
        <v/>
      </c>
      <c r="U2195" s="11" t="str">
        <f ca="1">price</f>
        <v/>
      </c>
      <c r="V2195" s="4"/>
      <c r="Y2195" s="388">
        <f ca="1">COUNTIFS(OFFSET($B$10, 0, 0, ROW()-9, 1), SERVICE[[#This Row],[Employee ID]], OFFSET($F$10, 0, 0, ROW()-9, 1), SERVICE[[#This Row],[Resources Role]])</f>
        <v>0</v>
      </c>
      <c r="Z2195" s="388">
        <f ca="1">COUNTIFS(OFFSET($F$10, 0, 0, ROW()-9, 1), SERVICE[[#This Row],[Resources Role]], OFFSET($H$10, 0, 0, ROW()-9, 1), SERVICE[[#This Row],[Booking]])</f>
        <v>0</v>
      </c>
    </row>
    <row r="2196" spans="1:26" x14ac:dyDescent="0.25">
      <c r="A2196" s="6" t="str">
        <f ca="1">no.</f>
        <v/>
      </c>
      <c r="E2196" s="4" t="str">
        <f ca="1">position</f>
        <v/>
      </c>
      <c r="J2196" s="318"/>
      <c r="M2196" s="4"/>
      <c r="O2196" s="6"/>
      <c r="Q2196" s="20"/>
      <c r="R2196" s="5" t="str">
        <f ca="1">score</f>
        <v/>
      </c>
      <c r="S2196" s="7" t="str">
        <f ca="1">rescore_svc</f>
        <v/>
      </c>
      <c r="U2196" s="11" t="str">
        <f ca="1">price</f>
        <v/>
      </c>
      <c r="V2196" s="4"/>
      <c r="Y2196" s="388">
        <f ca="1">COUNTIFS(OFFSET($B$10, 0, 0, ROW()-9, 1), SERVICE[[#This Row],[Employee ID]], OFFSET($F$10, 0, 0, ROW()-9, 1), SERVICE[[#This Row],[Resources Role]])</f>
        <v>0</v>
      </c>
      <c r="Z2196" s="388">
        <f ca="1">COUNTIFS(OFFSET($F$10, 0, 0, ROW()-9, 1), SERVICE[[#This Row],[Resources Role]], OFFSET($H$10, 0, 0, ROW()-9, 1), SERVICE[[#This Row],[Booking]])</f>
        <v>0</v>
      </c>
    </row>
    <row r="2197" spans="1:26" x14ac:dyDescent="0.25">
      <c r="A2197" s="6" t="str">
        <f ca="1">no.</f>
        <v/>
      </c>
      <c r="E2197" s="4" t="str">
        <f ca="1">position</f>
        <v/>
      </c>
      <c r="J2197" s="318"/>
      <c r="M2197" s="4"/>
      <c r="O2197" s="6"/>
      <c r="Q2197" s="20"/>
      <c r="R2197" s="5" t="str">
        <f ca="1">score</f>
        <v/>
      </c>
      <c r="S2197" s="7" t="str">
        <f ca="1">rescore_svc</f>
        <v/>
      </c>
      <c r="U2197" s="11" t="str">
        <f ca="1">price</f>
        <v/>
      </c>
      <c r="V2197" s="4"/>
      <c r="Y2197" s="388">
        <f ca="1">COUNTIFS(OFFSET($B$10, 0, 0, ROW()-9, 1), SERVICE[[#This Row],[Employee ID]], OFFSET($F$10, 0, 0, ROW()-9, 1), SERVICE[[#This Row],[Resources Role]])</f>
        <v>0</v>
      </c>
      <c r="Z2197" s="388">
        <f ca="1">COUNTIFS(OFFSET($F$10, 0, 0, ROW()-9, 1), SERVICE[[#This Row],[Resources Role]], OFFSET($H$10, 0, 0, ROW()-9, 1), SERVICE[[#This Row],[Booking]])</f>
        <v>0</v>
      </c>
    </row>
    <row r="2198" spans="1:26" x14ac:dyDescent="0.25">
      <c r="A2198" s="6" t="str">
        <f ca="1">no.</f>
        <v/>
      </c>
      <c r="E2198" s="4" t="str">
        <f ca="1">position</f>
        <v/>
      </c>
      <c r="J2198" s="318"/>
      <c r="M2198" s="4"/>
      <c r="O2198" s="6"/>
      <c r="Q2198" s="20"/>
      <c r="R2198" s="5" t="str">
        <f ca="1">score</f>
        <v/>
      </c>
      <c r="S2198" s="7" t="str">
        <f ca="1">rescore_svc</f>
        <v/>
      </c>
      <c r="U2198" s="11" t="str">
        <f ca="1">price</f>
        <v/>
      </c>
      <c r="V2198" s="4"/>
      <c r="Y2198" s="388">
        <f ca="1">COUNTIFS(OFFSET($B$10, 0, 0, ROW()-9, 1), SERVICE[[#This Row],[Employee ID]], OFFSET($F$10, 0, 0, ROW()-9, 1), SERVICE[[#This Row],[Resources Role]])</f>
        <v>0</v>
      </c>
      <c r="Z2198" s="388">
        <f ca="1">COUNTIFS(OFFSET($F$10, 0, 0, ROW()-9, 1), SERVICE[[#This Row],[Resources Role]], OFFSET($H$10, 0, 0, ROW()-9, 1), SERVICE[[#This Row],[Booking]])</f>
        <v>0</v>
      </c>
    </row>
    <row r="2199" spans="1:26" x14ac:dyDescent="0.25">
      <c r="A2199" s="6" t="str">
        <f ca="1">no.</f>
        <v/>
      </c>
      <c r="E2199" s="4" t="str">
        <f ca="1">position</f>
        <v/>
      </c>
      <c r="J2199" s="318"/>
      <c r="M2199" s="4"/>
      <c r="O2199" s="6"/>
      <c r="Q2199" s="20"/>
      <c r="R2199" s="5" t="str">
        <f ca="1">score</f>
        <v/>
      </c>
      <c r="S2199" s="7" t="str">
        <f ca="1">rescore_svc</f>
        <v/>
      </c>
      <c r="U2199" s="11" t="str">
        <f ca="1">price</f>
        <v/>
      </c>
      <c r="V2199" s="4"/>
      <c r="Y2199" s="388">
        <f ca="1">COUNTIFS(OFFSET($B$10, 0, 0, ROW()-9, 1), SERVICE[[#This Row],[Employee ID]], OFFSET($F$10, 0, 0, ROW()-9, 1), SERVICE[[#This Row],[Resources Role]])</f>
        <v>0</v>
      </c>
      <c r="Z2199" s="388">
        <f ca="1">COUNTIFS(OFFSET($F$10, 0, 0, ROW()-9, 1), SERVICE[[#This Row],[Resources Role]], OFFSET($H$10, 0, 0, ROW()-9, 1), SERVICE[[#This Row],[Booking]])</f>
        <v>0</v>
      </c>
    </row>
    <row r="2200" spans="1:26" x14ac:dyDescent="0.25">
      <c r="A2200" s="6" t="str">
        <f ca="1">no.</f>
        <v/>
      </c>
      <c r="E2200" s="4" t="str">
        <f ca="1">position</f>
        <v/>
      </c>
      <c r="J2200" s="318"/>
      <c r="M2200" s="4"/>
      <c r="O2200" s="6"/>
      <c r="Q2200" s="20"/>
      <c r="R2200" s="5" t="str">
        <f ca="1">score</f>
        <v/>
      </c>
      <c r="S2200" s="7" t="str">
        <f ca="1">rescore_svc</f>
        <v/>
      </c>
      <c r="U2200" s="11" t="str">
        <f ca="1">price</f>
        <v/>
      </c>
      <c r="V2200" s="4"/>
      <c r="Y2200" s="388">
        <f ca="1">COUNTIFS(OFFSET($B$10, 0, 0, ROW()-9, 1), SERVICE[[#This Row],[Employee ID]], OFFSET($F$10, 0, 0, ROW()-9, 1), SERVICE[[#This Row],[Resources Role]])</f>
        <v>0</v>
      </c>
      <c r="Z2200" s="388">
        <f ca="1">COUNTIFS(OFFSET($F$10, 0, 0, ROW()-9, 1), SERVICE[[#This Row],[Resources Role]], OFFSET($H$10, 0, 0, ROW()-9, 1), SERVICE[[#This Row],[Booking]])</f>
        <v>0</v>
      </c>
    </row>
    <row r="2201" spans="1:26" x14ac:dyDescent="0.25">
      <c r="A2201" s="6" t="str">
        <f ca="1">no.</f>
        <v/>
      </c>
      <c r="E2201" s="4" t="str">
        <f ca="1">position</f>
        <v/>
      </c>
      <c r="J2201" s="318"/>
      <c r="M2201" s="4"/>
      <c r="O2201" s="6"/>
      <c r="Q2201" s="20"/>
      <c r="R2201" s="5" t="str">
        <f ca="1">score</f>
        <v/>
      </c>
      <c r="S2201" s="7" t="str">
        <f ca="1">rescore_svc</f>
        <v/>
      </c>
      <c r="U2201" s="11" t="str">
        <f ca="1">price</f>
        <v/>
      </c>
      <c r="V2201" s="4"/>
      <c r="Y2201" s="388">
        <f ca="1">COUNTIFS(OFFSET($B$10, 0, 0, ROW()-9, 1), SERVICE[[#This Row],[Employee ID]], OFFSET($F$10, 0, 0, ROW()-9, 1), SERVICE[[#This Row],[Resources Role]])</f>
        <v>0</v>
      </c>
      <c r="Z2201" s="388">
        <f ca="1">COUNTIFS(OFFSET($F$10, 0, 0, ROW()-9, 1), SERVICE[[#This Row],[Resources Role]], OFFSET($H$10, 0, 0, ROW()-9, 1), SERVICE[[#This Row],[Booking]])</f>
        <v>0</v>
      </c>
    </row>
    <row r="2202" spans="1:26" x14ac:dyDescent="0.25">
      <c r="A2202" s="6" t="str">
        <f ca="1">no.</f>
        <v/>
      </c>
      <c r="E2202" s="4" t="str">
        <f ca="1">position</f>
        <v/>
      </c>
      <c r="J2202" s="318"/>
      <c r="M2202" s="4"/>
      <c r="O2202" s="6"/>
      <c r="Q2202" s="20"/>
      <c r="R2202" s="5" t="str">
        <f ca="1">score</f>
        <v/>
      </c>
      <c r="S2202" s="7" t="str">
        <f ca="1">rescore_svc</f>
        <v/>
      </c>
      <c r="U2202" s="11" t="str">
        <f ca="1">price</f>
        <v/>
      </c>
      <c r="V2202" s="4"/>
      <c r="Y2202" s="388">
        <f ca="1">COUNTIFS(OFFSET($B$10, 0, 0, ROW()-9, 1), SERVICE[[#This Row],[Employee ID]], OFFSET($F$10, 0, 0, ROW()-9, 1), SERVICE[[#This Row],[Resources Role]])</f>
        <v>0</v>
      </c>
      <c r="Z2202" s="388">
        <f ca="1">COUNTIFS(OFFSET($F$10, 0, 0, ROW()-9, 1), SERVICE[[#This Row],[Resources Role]], OFFSET($H$10, 0, 0, ROW()-9, 1), SERVICE[[#This Row],[Booking]])</f>
        <v>0</v>
      </c>
    </row>
    <row r="2203" spans="1:26" x14ac:dyDescent="0.25">
      <c r="A2203" s="6" t="str">
        <f ca="1">no.</f>
        <v/>
      </c>
      <c r="E2203" s="4" t="str">
        <f ca="1">position</f>
        <v/>
      </c>
      <c r="J2203" s="318"/>
      <c r="M2203" s="4"/>
      <c r="O2203" s="6"/>
      <c r="Q2203" s="20"/>
      <c r="R2203" s="5" t="str">
        <f ca="1">score</f>
        <v/>
      </c>
      <c r="S2203" s="7" t="str">
        <f ca="1">rescore_svc</f>
        <v/>
      </c>
      <c r="U2203" s="11" t="str">
        <f ca="1">price</f>
        <v/>
      </c>
      <c r="V2203" s="4"/>
      <c r="Y2203" s="388">
        <f ca="1">COUNTIFS(OFFSET($B$10, 0, 0, ROW()-9, 1), SERVICE[[#This Row],[Employee ID]], OFFSET($F$10, 0, 0, ROW()-9, 1), SERVICE[[#This Row],[Resources Role]])</f>
        <v>0</v>
      </c>
      <c r="Z2203" s="388">
        <f ca="1">COUNTIFS(OFFSET($F$10, 0, 0, ROW()-9, 1), SERVICE[[#This Row],[Resources Role]], OFFSET($H$10, 0, 0, ROW()-9, 1), SERVICE[[#This Row],[Booking]])</f>
        <v>0</v>
      </c>
    </row>
    <row r="2204" spans="1:26" x14ac:dyDescent="0.25">
      <c r="A2204" s="6" t="str">
        <f ca="1">no.</f>
        <v/>
      </c>
      <c r="E2204" s="4" t="str">
        <f ca="1">position</f>
        <v/>
      </c>
      <c r="J2204" s="318"/>
      <c r="M2204" s="4"/>
      <c r="O2204" s="6"/>
      <c r="Q2204" s="20"/>
      <c r="R2204" s="5" t="str">
        <f ca="1">score</f>
        <v/>
      </c>
      <c r="S2204" s="7" t="str">
        <f ca="1">rescore_svc</f>
        <v/>
      </c>
      <c r="U2204" s="11" t="str">
        <f ca="1">price</f>
        <v/>
      </c>
      <c r="V2204" s="4"/>
      <c r="Y2204" s="388">
        <f ca="1">COUNTIFS(OFFSET($B$10, 0, 0, ROW()-9, 1), SERVICE[[#This Row],[Employee ID]], OFFSET($F$10, 0, 0, ROW()-9, 1), SERVICE[[#This Row],[Resources Role]])</f>
        <v>0</v>
      </c>
      <c r="Z2204" s="388">
        <f ca="1">COUNTIFS(OFFSET($F$10, 0, 0, ROW()-9, 1), SERVICE[[#This Row],[Resources Role]], OFFSET($H$10, 0, 0, ROW()-9, 1), SERVICE[[#This Row],[Booking]])</f>
        <v>0</v>
      </c>
    </row>
    <row r="2205" spans="1:26" x14ac:dyDescent="0.25">
      <c r="A2205" s="6" t="str">
        <f ca="1">no.</f>
        <v/>
      </c>
      <c r="E2205" s="4" t="str">
        <f ca="1">position</f>
        <v/>
      </c>
      <c r="J2205" s="318"/>
      <c r="M2205" s="4"/>
      <c r="O2205" s="6"/>
      <c r="Q2205" s="20"/>
      <c r="R2205" s="5" t="str">
        <f ca="1">score</f>
        <v/>
      </c>
      <c r="S2205" s="7" t="str">
        <f ca="1">rescore_svc</f>
        <v/>
      </c>
      <c r="U2205" s="11" t="str">
        <f ca="1">price</f>
        <v/>
      </c>
      <c r="V2205" s="4"/>
      <c r="Y2205" s="388">
        <f ca="1">COUNTIFS(OFFSET($B$10, 0, 0, ROW()-9, 1), SERVICE[[#This Row],[Employee ID]], OFFSET($F$10, 0, 0, ROW()-9, 1), SERVICE[[#This Row],[Resources Role]])</f>
        <v>0</v>
      </c>
      <c r="Z2205" s="388">
        <f ca="1">COUNTIFS(OFFSET($F$10, 0, 0, ROW()-9, 1), SERVICE[[#This Row],[Resources Role]], OFFSET($H$10, 0, 0, ROW()-9, 1), SERVICE[[#This Row],[Booking]])</f>
        <v>0</v>
      </c>
    </row>
    <row r="2206" spans="1:26" x14ac:dyDescent="0.25">
      <c r="A2206" s="6" t="str">
        <f ca="1">no.</f>
        <v/>
      </c>
      <c r="E2206" s="4" t="str">
        <f ca="1">position</f>
        <v/>
      </c>
      <c r="J2206" s="318"/>
      <c r="M2206" s="4"/>
      <c r="O2206" s="6"/>
      <c r="Q2206" s="20"/>
      <c r="R2206" s="5" t="str">
        <f ca="1">score</f>
        <v/>
      </c>
      <c r="S2206" s="7" t="str">
        <f ca="1">rescore_svc</f>
        <v/>
      </c>
      <c r="U2206" s="11" t="str">
        <f ca="1">price</f>
        <v/>
      </c>
      <c r="V2206" s="4"/>
      <c r="Y2206" s="388">
        <f ca="1">COUNTIFS(OFFSET($B$10, 0, 0, ROW()-9, 1), SERVICE[[#This Row],[Employee ID]], OFFSET($F$10, 0, 0, ROW()-9, 1), SERVICE[[#This Row],[Resources Role]])</f>
        <v>0</v>
      </c>
      <c r="Z2206" s="388">
        <f ca="1">COUNTIFS(OFFSET($F$10, 0, 0, ROW()-9, 1), SERVICE[[#This Row],[Resources Role]], OFFSET($H$10, 0, 0, ROW()-9, 1), SERVICE[[#This Row],[Booking]])</f>
        <v>0</v>
      </c>
    </row>
    <row r="2207" spans="1:26" x14ac:dyDescent="0.25">
      <c r="A2207" s="6" t="str">
        <f ca="1">no.</f>
        <v/>
      </c>
      <c r="E2207" s="4" t="str">
        <f ca="1">position</f>
        <v/>
      </c>
      <c r="J2207" s="318"/>
      <c r="M2207" s="4"/>
      <c r="O2207" s="6"/>
      <c r="Q2207" s="20"/>
      <c r="R2207" s="5" t="str">
        <f ca="1">score</f>
        <v/>
      </c>
      <c r="S2207" s="7" t="str">
        <f ca="1">rescore_svc</f>
        <v/>
      </c>
      <c r="U2207" s="11" t="str">
        <f ca="1">price</f>
        <v/>
      </c>
      <c r="V2207" s="4"/>
      <c r="Y2207" s="388">
        <f ca="1">COUNTIFS(OFFSET($B$10, 0, 0, ROW()-9, 1), SERVICE[[#This Row],[Employee ID]], OFFSET($F$10, 0, 0, ROW()-9, 1), SERVICE[[#This Row],[Resources Role]])</f>
        <v>0</v>
      </c>
      <c r="Z2207" s="388">
        <f ca="1">COUNTIFS(OFFSET($F$10, 0, 0, ROW()-9, 1), SERVICE[[#This Row],[Resources Role]], OFFSET($H$10, 0, 0, ROW()-9, 1), SERVICE[[#This Row],[Booking]])</f>
        <v>0</v>
      </c>
    </row>
    <row r="2208" spans="1:26" x14ac:dyDescent="0.25">
      <c r="A2208" s="6" t="str">
        <f ca="1">no.</f>
        <v/>
      </c>
      <c r="E2208" s="4" t="str">
        <f ca="1">position</f>
        <v/>
      </c>
      <c r="J2208" s="318"/>
      <c r="M2208" s="4"/>
      <c r="O2208" s="6"/>
      <c r="Q2208" s="20"/>
      <c r="R2208" s="5" t="str">
        <f ca="1">score</f>
        <v/>
      </c>
      <c r="S2208" s="7" t="str">
        <f ca="1">rescore_svc</f>
        <v/>
      </c>
      <c r="U2208" s="11" t="str">
        <f ca="1">price</f>
        <v/>
      </c>
      <c r="V2208" s="4"/>
      <c r="Y2208" s="388">
        <f ca="1">COUNTIFS(OFFSET($B$10, 0, 0, ROW()-9, 1), SERVICE[[#This Row],[Employee ID]], OFFSET($F$10, 0, 0, ROW()-9, 1), SERVICE[[#This Row],[Resources Role]])</f>
        <v>0</v>
      </c>
      <c r="Z2208" s="388">
        <f ca="1">COUNTIFS(OFFSET($F$10, 0, 0, ROW()-9, 1), SERVICE[[#This Row],[Resources Role]], OFFSET($H$10, 0, 0, ROW()-9, 1), SERVICE[[#This Row],[Booking]])</f>
        <v>0</v>
      </c>
    </row>
    <row r="2209" spans="1:26" x14ac:dyDescent="0.25">
      <c r="A2209" s="6" t="str">
        <f ca="1">no.</f>
        <v/>
      </c>
      <c r="E2209" s="4" t="str">
        <f ca="1">position</f>
        <v/>
      </c>
      <c r="J2209" s="318"/>
      <c r="M2209" s="4"/>
      <c r="O2209" s="6"/>
      <c r="Q2209" s="20"/>
      <c r="R2209" s="5" t="str">
        <f ca="1">score</f>
        <v/>
      </c>
      <c r="S2209" s="7" t="str">
        <f ca="1">rescore_svc</f>
        <v/>
      </c>
      <c r="U2209" s="11" t="str">
        <f ca="1">price</f>
        <v/>
      </c>
      <c r="V2209" s="4"/>
      <c r="Y2209" s="388">
        <f ca="1">COUNTIFS(OFFSET($B$10, 0, 0, ROW()-9, 1), SERVICE[[#This Row],[Employee ID]], OFFSET($F$10, 0, 0, ROW()-9, 1), SERVICE[[#This Row],[Resources Role]])</f>
        <v>0</v>
      </c>
      <c r="Z2209" s="388">
        <f ca="1">COUNTIFS(OFFSET($F$10, 0, 0, ROW()-9, 1), SERVICE[[#This Row],[Resources Role]], OFFSET($H$10, 0, 0, ROW()-9, 1), SERVICE[[#This Row],[Booking]])</f>
        <v>0</v>
      </c>
    </row>
    <row r="2210" spans="1:26" x14ac:dyDescent="0.25">
      <c r="A2210" s="6" t="str">
        <f ca="1">no.</f>
        <v/>
      </c>
      <c r="E2210" s="4" t="str">
        <f ca="1">position</f>
        <v/>
      </c>
      <c r="J2210" s="318"/>
      <c r="M2210" s="4"/>
      <c r="O2210" s="6"/>
      <c r="Q2210" s="20"/>
      <c r="R2210" s="5" t="str">
        <f ca="1">score</f>
        <v/>
      </c>
      <c r="S2210" s="7" t="str">
        <f ca="1">rescore_svc</f>
        <v/>
      </c>
      <c r="U2210" s="11" t="str">
        <f ca="1">price</f>
        <v/>
      </c>
      <c r="V2210" s="4"/>
      <c r="Y2210" s="388">
        <f ca="1">COUNTIFS(OFFSET($B$10, 0, 0, ROW()-9, 1), SERVICE[[#This Row],[Employee ID]], OFFSET($F$10, 0, 0, ROW()-9, 1), SERVICE[[#This Row],[Resources Role]])</f>
        <v>0</v>
      </c>
      <c r="Z2210" s="388">
        <f ca="1">COUNTIFS(OFFSET($F$10, 0, 0, ROW()-9, 1), SERVICE[[#This Row],[Resources Role]], OFFSET($H$10, 0, 0, ROW()-9, 1), SERVICE[[#This Row],[Booking]])</f>
        <v>0</v>
      </c>
    </row>
    <row r="2211" spans="1:26" x14ac:dyDescent="0.25">
      <c r="A2211" s="6" t="str">
        <f ca="1">no.</f>
        <v/>
      </c>
      <c r="E2211" s="4" t="str">
        <f ca="1">position</f>
        <v/>
      </c>
      <c r="J2211" s="318"/>
      <c r="M2211" s="4"/>
      <c r="O2211" s="6"/>
      <c r="Q2211" s="20"/>
      <c r="R2211" s="5" t="str">
        <f ca="1">score</f>
        <v/>
      </c>
      <c r="S2211" s="7" t="str">
        <f ca="1">rescore_svc</f>
        <v/>
      </c>
      <c r="U2211" s="11" t="str">
        <f ca="1">price</f>
        <v/>
      </c>
      <c r="V2211" s="4"/>
      <c r="Y2211" s="388">
        <f ca="1">COUNTIFS(OFFSET($B$10, 0, 0, ROW()-9, 1), SERVICE[[#This Row],[Employee ID]], OFFSET($F$10, 0, 0, ROW()-9, 1), SERVICE[[#This Row],[Resources Role]])</f>
        <v>0</v>
      </c>
      <c r="Z2211" s="388">
        <f ca="1">COUNTIFS(OFFSET($F$10, 0, 0, ROW()-9, 1), SERVICE[[#This Row],[Resources Role]], OFFSET($H$10, 0, 0, ROW()-9, 1), SERVICE[[#This Row],[Booking]])</f>
        <v>0</v>
      </c>
    </row>
    <row r="2212" spans="1:26" x14ac:dyDescent="0.25">
      <c r="A2212" s="6" t="str">
        <f ca="1">no.</f>
        <v/>
      </c>
      <c r="E2212" s="4" t="str">
        <f ca="1">position</f>
        <v/>
      </c>
      <c r="J2212" s="318"/>
      <c r="M2212" s="4"/>
      <c r="O2212" s="6"/>
      <c r="Q2212" s="20"/>
      <c r="R2212" s="5" t="str">
        <f ca="1">score</f>
        <v/>
      </c>
      <c r="S2212" s="7" t="str">
        <f ca="1">rescore_svc</f>
        <v/>
      </c>
      <c r="U2212" s="11" t="str">
        <f ca="1">price</f>
        <v/>
      </c>
      <c r="V2212" s="4"/>
      <c r="Y2212" s="388">
        <f ca="1">COUNTIFS(OFFSET($B$10, 0, 0, ROW()-9, 1), SERVICE[[#This Row],[Employee ID]], OFFSET($F$10, 0, 0, ROW()-9, 1), SERVICE[[#This Row],[Resources Role]])</f>
        <v>0</v>
      </c>
      <c r="Z2212" s="388">
        <f ca="1">COUNTIFS(OFFSET($F$10, 0, 0, ROW()-9, 1), SERVICE[[#This Row],[Resources Role]], OFFSET($H$10, 0, 0, ROW()-9, 1), SERVICE[[#This Row],[Booking]])</f>
        <v>0</v>
      </c>
    </row>
    <row r="2213" spans="1:26" x14ac:dyDescent="0.25">
      <c r="A2213" s="6" t="str">
        <f ca="1">no.</f>
        <v/>
      </c>
      <c r="E2213" s="4" t="str">
        <f ca="1">position</f>
        <v/>
      </c>
      <c r="J2213" s="318"/>
      <c r="M2213" s="4"/>
      <c r="O2213" s="6"/>
      <c r="Q2213" s="20"/>
      <c r="R2213" s="5" t="str">
        <f ca="1">score</f>
        <v/>
      </c>
      <c r="S2213" s="7" t="str">
        <f ca="1">rescore_svc</f>
        <v/>
      </c>
      <c r="U2213" s="11" t="str">
        <f ca="1">price</f>
        <v/>
      </c>
      <c r="V2213" s="4"/>
      <c r="Y2213" s="388">
        <f ca="1">COUNTIFS(OFFSET($B$10, 0, 0, ROW()-9, 1), SERVICE[[#This Row],[Employee ID]], OFFSET($F$10, 0, 0, ROW()-9, 1), SERVICE[[#This Row],[Resources Role]])</f>
        <v>0</v>
      </c>
      <c r="Z2213" s="388">
        <f ca="1">COUNTIFS(OFFSET($F$10, 0, 0, ROW()-9, 1), SERVICE[[#This Row],[Resources Role]], OFFSET($H$10, 0, 0, ROW()-9, 1), SERVICE[[#This Row],[Booking]])</f>
        <v>0</v>
      </c>
    </row>
    <row r="2214" spans="1:26" x14ac:dyDescent="0.25">
      <c r="A2214" s="6" t="str">
        <f ca="1">no.</f>
        <v/>
      </c>
      <c r="E2214" s="4" t="str">
        <f ca="1">position</f>
        <v/>
      </c>
      <c r="J2214" s="318"/>
      <c r="M2214" s="4"/>
      <c r="O2214" s="6"/>
      <c r="Q2214" s="20"/>
      <c r="R2214" s="5" t="str">
        <f ca="1">score</f>
        <v/>
      </c>
      <c r="S2214" s="7" t="str">
        <f ca="1">rescore_svc</f>
        <v/>
      </c>
      <c r="U2214" s="11" t="str">
        <f ca="1">price</f>
        <v/>
      </c>
      <c r="V2214" s="4"/>
      <c r="Y2214" s="388">
        <f ca="1">COUNTIFS(OFFSET($B$10, 0, 0, ROW()-9, 1), SERVICE[[#This Row],[Employee ID]], OFFSET($F$10, 0, 0, ROW()-9, 1), SERVICE[[#This Row],[Resources Role]])</f>
        <v>0</v>
      </c>
      <c r="Z2214" s="388">
        <f ca="1">COUNTIFS(OFFSET($F$10, 0, 0, ROW()-9, 1), SERVICE[[#This Row],[Resources Role]], OFFSET($H$10, 0, 0, ROW()-9, 1), SERVICE[[#This Row],[Booking]])</f>
        <v>0</v>
      </c>
    </row>
    <row r="2215" spans="1:26" x14ac:dyDescent="0.25">
      <c r="A2215" s="6" t="str">
        <f ca="1">no.</f>
        <v/>
      </c>
      <c r="E2215" s="4" t="str">
        <f ca="1">position</f>
        <v/>
      </c>
      <c r="J2215" s="318"/>
      <c r="M2215" s="4"/>
      <c r="O2215" s="6"/>
      <c r="Q2215" s="20"/>
      <c r="R2215" s="5" t="str">
        <f ca="1">score</f>
        <v/>
      </c>
      <c r="S2215" s="7" t="str">
        <f ca="1">rescore_svc</f>
        <v/>
      </c>
      <c r="U2215" s="11" t="str">
        <f ca="1">price</f>
        <v/>
      </c>
      <c r="V2215" s="4"/>
      <c r="Y2215" s="388">
        <f ca="1">COUNTIFS(OFFSET($B$10, 0, 0, ROW()-9, 1), SERVICE[[#This Row],[Employee ID]], OFFSET($F$10, 0, 0, ROW()-9, 1), SERVICE[[#This Row],[Resources Role]])</f>
        <v>0</v>
      </c>
      <c r="Z2215" s="388">
        <f ca="1">COUNTIFS(OFFSET($F$10, 0, 0, ROW()-9, 1), SERVICE[[#This Row],[Resources Role]], OFFSET($H$10, 0, 0, ROW()-9, 1), SERVICE[[#This Row],[Booking]])</f>
        <v>0</v>
      </c>
    </row>
    <row r="2216" spans="1:26" x14ac:dyDescent="0.25">
      <c r="A2216" s="6" t="str">
        <f ca="1">no.</f>
        <v/>
      </c>
      <c r="E2216" s="4" t="str">
        <f ca="1">position</f>
        <v/>
      </c>
      <c r="J2216" s="318"/>
      <c r="M2216" s="4"/>
      <c r="O2216" s="6"/>
      <c r="Q2216" s="20"/>
      <c r="R2216" s="5" t="str">
        <f ca="1">score</f>
        <v/>
      </c>
      <c r="S2216" s="7" t="str">
        <f ca="1">rescore_svc</f>
        <v/>
      </c>
      <c r="U2216" s="11" t="str">
        <f ca="1">price</f>
        <v/>
      </c>
      <c r="V2216" s="4"/>
      <c r="Y2216" s="388">
        <f ca="1">COUNTIFS(OFFSET($B$10, 0, 0, ROW()-9, 1), SERVICE[[#This Row],[Employee ID]], OFFSET($F$10, 0, 0, ROW()-9, 1), SERVICE[[#This Row],[Resources Role]])</f>
        <v>0</v>
      </c>
      <c r="Z2216" s="388">
        <f ca="1">COUNTIFS(OFFSET($F$10, 0, 0, ROW()-9, 1), SERVICE[[#This Row],[Resources Role]], OFFSET($H$10, 0, 0, ROW()-9, 1), SERVICE[[#This Row],[Booking]])</f>
        <v>0</v>
      </c>
    </row>
    <row r="2217" spans="1:26" x14ac:dyDescent="0.25">
      <c r="A2217" s="6" t="str">
        <f ca="1">no.</f>
        <v/>
      </c>
      <c r="E2217" s="4" t="str">
        <f ca="1">position</f>
        <v/>
      </c>
      <c r="J2217" s="318"/>
      <c r="M2217" s="4"/>
      <c r="O2217" s="6"/>
      <c r="Q2217" s="20"/>
      <c r="R2217" s="5" t="str">
        <f ca="1">score</f>
        <v/>
      </c>
      <c r="S2217" s="7" t="str">
        <f ca="1">rescore_svc</f>
        <v/>
      </c>
      <c r="U2217" s="11" t="str">
        <f ca="1">price</f>
        <v/>
      </c>
      <c r="V2217" s="4"/>
      <c r="Y2217" s="388">
        <f ca="1">COUNTIFS(OFFSET($B$10, 0, 0, ROW()-9, 1), SERVICE[[#This Row],[Employee ID]], OFFSET($F$10, 0, 0, ROW()-9, 1), SERVICE[[#This Row],[Resources Role]])</f>
        <v>0</v>
      </c>
      <c r="Z2217" s="388">
        <f ca="1">COUNTIFS(OFFSET($F$10, 0, 0, ROW()-9, 1), SERVICE[[#This Row],[Resources Role]], OFFSET($H$10, 0, 0, ROW()-9, 1), SERVICE[[#This Row],[Booking]])</f>
        <v>0</v>
      </c>
    </row>
    <row r="2218" spans="1:26" x14ac:dyDescent="0.25">
      <c r="A2218" s="6" t="str">
        <f ca="1">no.</f>
        <v/>
      </c>
      <c r="E2218" s="4" t="str">
        <f ca="1">position</f>
        <v/>
      </c>
      <c r="J2218" s="318"/>
      <c r="M2218" s="4"/>
      <c r="O2218" s="6"/>
      <c r="Q2218" s="20"/>
      <c r="R2218" s="5" t="str">
        <f ca="1">score</f>
        <v/>
      </c>
      <c r="S2218" s="7" t="str">
        <f ca="1">rescore_svc</f>
        <v/>
      </c>
      <c r="U2218" s="11" t="str">
        <f ca="1">price</f>
        <v/>
      </c>
      <c r="V2218" s="4"/>
      <c r="Y2218" s="388">
        <f ca="1">COUNTIFS(OFFSET($B$10, 0, 0, ROW()-9, 1), SERVICE[[#This Row],[Employee ID]], OFFSET($F$10, 0, 0, ROW()-9, 1), SERVICE[[#This Row],[Resources Role]])</f>
        <v>0</v>
      </c>
      <c r="Z2218" s="388">
        <f ca="1">COUNTIFS(OFFSET($F$10, 0, 0, ROW()-9, 1), SERVICE[[#This Row],[Resources Role]], OFFSET($H$10, 0, 0, ROW()-9, 1), SERVICE[[#This Row],[Booking]])</f>
        <v>0</v>
      </c>
    </row>
    <row r="2219" spans="1:26" x14ac:dyDescent="0.25">
      <c r="A2219" s="6" t="str">
        <f ca="1">no.</f>
        <v/>
      </c>
      <c r="E2219" s="4" t="str">
        <f ca="1">position</f>
        <v/>
      </c>
      <c r="J2219" s="318"/>
      <c r="M2219" s="4"/>
      <c r="O2219" s="6"/>
      <c r="Q2219" s="20"/>
      <c r="R2219" s="5" t="str">
        <f ca="1">score</f>
        <v/>
      </c>
      <c r="S2219" s="7" t="str">
        <f ca="1">rescore_svc</f>
        <v/>
      </c>
      <c r="U2219" s="11" t="str">
        <f ca="1">price</f>
        <v/>
      </c>
      <c r="V2219" s="4"/>
      <c r="Y2219" s="388">
        <f ca="1">COUNTIFS(OFFSET($B$10, 0, 0, ROW()-9, 1), SERVICE[[#This Row],[Employee ID]], OFFSET($F$10, 0, 0, ROW()-9, 1), SERVICE[[#This Row],[Resources Role]])</f>
        <v>0</v>
      </c>
      <c r="Z2219" s="388">
        <f ca="1">COUNTIFS(OFFSET($F$10, 0, 0, ROW()-9, 1), SERVICE[[#This Row],[Resources Role]], OFFSET($H$10, 0, 0, ROW()-9, 1), SERVICE[[#This Row],[Booking]])</f>
        <v>0</v>
      </c>
    </row>
    <row r="2220" spans="1:26" x14ac:dyDescent="0.25">
      <c r="A2220" s="6" t="str">
        <f ca="1">no.</f>
        <v/>
      </c>
      <c r="E2220" s="4" t="str">
        <f ca="1">position</f>
        <v/>
      </c>
      <c r="J2220" s="318"/>
      <c r="M2220" s="4"/>
      <c r="O2220" s="6"/>
      <c r="Q2220" s="20"/>
      <c r="R2220" s="5" t="str">
        <f ca="1">score</f>
        <v/>
      </c>
      <c r="S2220" s="7" t="str">
        <f ca="1">rescore_svc</f>
        <v/>
      </c>
      <c r="U2220" s="11" t="str">
        <f ca="1">price</f>
        <v/>
      </c>
      <c r="V2220" s="4"/>
      <c r="Y2220" s="388">
        <f ca="1">COUNTIFS(OFFSET($B$10, 0, 0, ROW()-9, 1), SERVICE[[#This Row],[Employee ID]], OFFSET($F$10, 0, 0, ROW()-9, 1), SERVICE[[#This Row],[Resources Role]])</f>
        <v>0</v>
      </c>
      <c r="Z2220" s="388">
        <f ca="1">COUNTIFS(OFFSET($F$10, 0, 0, ROW()-9, 1), SERVICE[[#This Row],[Resources Role]], OFFSET($H$10, 0, 0, ROW()-9, 1), SERVICE[[#This Row],[Booking]])</f>
        <v>0</v>
      </c>
    </row>
    <row r="2221" spans="1:26" x14ac:dyDescent="0.25">
      <c r="A2221" s="6" t="str">
        <f ca="1">no.</f>
        <v/>
      </c>
      <c r="E2221" s="4" t="str">
        <f ca="1">position</f>
        <v/>
      </c>
      <c r="J2221" s="318"/>
      <c r="M2221" s="4"/>
      <c r="O2221" s="6"/>
      <c r="Q2221" s="20"/>
      <c r="R2221" s="5" t="str">
        <f ca="1">score</f>
        <v/>
      </c>
      <c r="S2221" s="7" t="str">
        <f ca="1">rescore_svc</f>
        <v/>
      </c>
      <c r="U2221" s="11" t="str">
        <f ca="1">price</f>
        <v/>
      </c>
      <c r="V2221" s="4"/>
      <c r="Y2221" s="388">
        <f ca="1">COUNTIFS(OFFSET($B$10, 0, 0, ROW()-9, 1), SERVICE[[#This Row],[Employee ID]], OFFSET($F$10, 0, 0, ROW()-9, 1), SERVICE[[#This Row],[Resources Role]])</f>
        <v>0</v>
      </c>
      <c r="Z2221" s="388">
        <f ca="1">COUNTIFS(OFFSET($F$10, 0, 0, ROW()-9, 1), SERVICE[[#This Row],[Resources Role]], OFFSET($H$10, 0, 0, ROW()-9, 1), SERVICE[[#This Row],[Booking]])</f>
        <v>0</v>
      </c>
    </row>
    <row r="2222" spans="1:26" x14ac:dyDescent="0.25">
      <c r="A2222" s="6" t="str">
        <f ca="1">no.</f>
        <v/>
      </c>
      <c r="E2222" s="4" t="str">
        <f ca="1">position</f>
        <v/>
      </c>
      <c r="J2222" s="318"/>
      <c r="M2222" s="4"/>
      <c r="O2222" s="6"/>
      <c r="Q2222" s="20"/>
      <c r="R2222" s="5" t="str">
        <f ca="1">score</f>
        <v/>
      </c>
      <c r="S2222" s="7" t="str">
        <f ca="1">rescore_svc</f>
        <v/>
      </c>
      <c r="U2222" s="11" t="str">
        <f ca="1">price</f>
        <v/>
      </c>
      <c r="V2222" s="4"/>
      <c r="Y2222" s="388">
        <f ca="1">COUNTIFS(OFFSET($B$10, 0, 0, ROW()-9, 1), SERVICE[[#This Row],[Employee ID]], OFFSET($F$10, 0, 0, ROW()-9, 1), SERVICE[[#This Row],[Resources Role]])</f>
        <v>0</v>
      </c>
      <c r="Z2222" s="388">
        <f ca="1">COUNTIFS(OFFSET($F$10, 0, 0, ROW()-9, 1), SERVICE[[#This Row],[Resources Role]], OFFSET($H$10, 0, 0, ROW()-9, 1), SERVICE[[#This Row],[Booking]])</f>
        <v>0</v>
      </c>
    </row>
    <row r="2223" spans="1:26" x14ac:dyDescent="0.25">
      <c r="A2223" s="6" t="str">
        <f ca="1">no.</f>
        <v/>
      </c>
      <c r="E2223" s="4" t="str">
        <f ca="1">position</f>
        <v/>
      </c>
      <c r="J2223" s="318"/>
      <c r="M2223" s="4"/>
      <c r="O2223" s="6"/>
      <c r="Q2223" s="20"/>
      <c r="R2223" s="5" t="str">
        <f ca="1">score</f>
        <v/>
      </c>
      <c r="S2223" s="7" t="str">
        <f ca="1">rescore_svc</f>
        <v/>
      </c>
      <c r="U2223" s="11" t="str">
        <f ca="1">price</f>
        <v/>
      </c>
      <c r="V2223" s="4"/>
      <c r="Y2223" s="388">
        <f ca="1">COUNTIFS(OFFSET($B$10, 0, 0, ROW()-9, 1), SERVICE[[#This Row],[Employee ID]], OFFSET($F$10, 0, 0, ROW()-9, 1), SERVICE[[#This Row],[Resources Role]])</f>
        <v>0</v>
      </c>
      <c r="Z2223" s="388">
        <f ca="1">COUNTIFS(OFFSET($F$10, 0, 0, ROW()-9, 1), SERVICE[[#This Row],[Resources Role]], OFFSET($H$10, 0, 0, ROW()-9, 1), SERVICE[[#This Row],[Booking]])</f>
        <v>0</v>
      </c>
    </row>
    <row r="2224" spans="1:26" x14ac:dyDescent="0.25">
      <c r="A2224" s="6" t="str">
        <f ca="1">no.</f>
        <v/>
      </c>
      <c r="E2224" s="4" t="str">
        <f ca="1">position</f>
        <v/>
      </c>
      <c r="J2224" s="318"/>
      <c r="M2224" s="4"/>
      <c r="O2224" s="6"/>
      <c r="Q2224" s="20"/>
      <c r="R2224" s="5" t="str">
        <f ca="1">score</f>
        <v/>
      </c>
      <c r="S2224" s="7" t="str">
        <f ca="1">rescore_svc</f>
        <v/>
      </c>
      <c r="U2224" s="11" t="str">
        <f ca="1">price</f>
        <v/>
      </c>
      <c r="V2224" s="4"/>
      <c r="Y2224" s="388">
        <f ca="1">COUNTIFS(OFFSET($B$10, 0, 0, ROW()-9, 1), SERVICE[[#This Row],[Employee ID]], OFFSET($F$10, 0, 0, ROW()-9, 1), SERVICE[[#This Row],[Resources Role]])</f>
        <v>0</v>
      </c>
      <c r="Z2224" s="388">
        <f ca="1">COUNTIFS(OFFSET($F$10, 0, 0, ROW()-9, 1), SERVICE[[#This Row],[Resources Role]], OFFSET($H$10, 0, 0, ROW()-9, 1), SERVICE[[#This Row],[Booking]])</f>
        <v>0</v>
      </c>
    </row>
    <row r="2225" spans="1:26" x14ac:dyDescent="0.25">
      <c r="A2225" s="6" t="str">
        <f ca="1">no.</f>
        <v/>
      </c>
      <c r="E2225" s="4" t="str">
        <f ca="1">position</f>
        <v/>
      </c>
      <c r="J2225" s="318"/>
      <c r="M2225" s="4"/>
      <c r="O2225" s="6"/>
      <c r="Q2225" s="20"/>
      <c r="R2225" s="5" t="str">
        <f ca="1">score</f>
        <v/>
      </c>
      <c r="S2225" s="7" t="str">
        <f ca="1">rescore_svc</f>
        <v/>
      </c>
      <c r="U2225" s="11" t="str">
        <f ca="1">price</f>
        <v/>
      </c>
      <c r="V2225" s="4"/>
      <c r="Y2225" s="388">
        <f ca="1">COUNTIFS(OFFSET($B$10, 0, 0, ROW()-9, 1), SERVICE[[#This Row],[Employee ID]], OFFSET($F$10, 0, 0, ROW()-9, 1), SERVICE[[#This Row],[Resources Role]])</f>
        <v>0</v>
      </c>
      <c r="Z2225" s="388">
        <f ca="1">COUNTIFS(OFFSET($F$10, 0, 0, ROW()-9, 1), SERVICE[[#This Row],[Resources Role]], OFFSET($H$10, 0, 0, ROW()-9, 1), SERVICE[[#This Row],[Booking]])</f>
        <v>0</v>
      </c>
    </row>
    <row r="2226" spans="1:26" x14ac:dyDescent="0.25">
      <c r="A2226" s="6" t="str">
        <f ca="1">no.</f>
        <v/>
      </c>
      <c r="E2226" s="4" t="str">
        <f ca="1">position</f>
        <v/>
      </c>
      <c r="J2226" s="318"/>
      <c r="M2226" s="4"/>
      <c r="O2226" s="6"/>
      <c r="Q2226" s="20"/>
      <c r="R2226" s="5" t="str">
        <f ca="1">score</f>
        <v/>
      </c>
      <c r="S2226" s="7" t="str">
        <f ca="1">rescore_svc</f>
        <v/>
      </c>
      <c r="U2226" s="11" t="str">
        <f ca="1">price</f>
        <v/>
      </c>
      <c r="V2226" s="4"/>
      <c r="Y2226" s="388">
        <f ca="1">COUNTIFS(OFFSET($B$10, 0, 0, ROW()-9, 1), SERVICE[[#This Row],[Employee ID]], OFFSET($F$10, 0, 0, ROW()-9, 1), SERVICE[[#This Row],[Resources Role]])</f>
        <v>0</v>
      </c>
      <c r="Z2226" s="388">
        <f ca="1">COUNTIFS(OFFSET($F$10, 0, 0, ROW()-9, 1), SERVICE[[#This Row],[Resources Role]], OFFSET($H$10, 0, 0, ROW()-9, 1), SERVICE[[#This Row],[Booking]])</f>
        <v>0</v>
      </c>
    </row>
    <row r="2227" spans="1:26" x14ac:dyDescent="0.25">
      <c r="A2227" s="6" t="str">
        <f ca="1">no.</f>
        <v/>
      </c>
      <c r="E2227" s="4" t="str">
        <f ca="1">position</f>
        <v/>
      </c>
      <c r="J2227" s="318"/>
      <c r="M2227" s="4"/>
      <c r="O2227" s="6"/>
      <c r="Q2227" s="20"/>
      <c r="R2227" s="5" t="str">
        <f ca="1">score</f>
        <v/>
      </c>
      <c r="S2227" s="7" t="str">
        <f ca="1">rescore_svc</f>
        <v/>
      </c>
      <c r="U2227" s="11" t="str">
        <f ca="1">price</f>
        <v/>
      </c>
      <c r="V2227" s="4"/>
      <c r="Y2227" s="388">
        <f ca="1">COUNTIFS(OFFSET($B$10, 0, 0, ROW()-9, 1), SERVICE[[#This Row],[Employee ID]], OFFSET($F$10, 0, 0, ROW()-9, 1), SERVICE[[#This Row],[Resources Role]])</f>
        <v>0</v>
      </c>
      <c r="Z2227" s="388">
        <f ca="1">COUNTIFS(OFFSET($F$10, 0, 0, ROW()-9, 1), SERVICE[[#This Row],[Resources Role]], OFFSET($H$10, 0, 0, ROW()-9, 1), SERVICE[[#This Row],[Booking]])</f>
        <v>0</v>
      </c>
    </row>
    <row r="2228" spans="1:26" x14ac:dyDescent="0.25">
      <c r="A2228" s="6" t="str">
        <f ca="1">no.</f>
        <v/>
      </c>
      <c r="E2228" s="4" t="str">
        <f ca="1">position</f>
        <v/>
      </c>
      <c r="J2228" s="318"/>
      <c r="M2228" s="4"/>
      <c r="O2228" s="6"/>
      <c r="Q2228" s="20"/>
      <c r="R2228" s="5" t="str">
        <f ca="1">score</f>
        <v/>
      </c>
      <c r="S2228" s="7" t="str">
        <f ca="1">rescore_svc</f>
        <v/>
      </c>
      <c r="U2228" s="11" t="str">
        <f ca="1">price</f>
        <v/>
      </c>
      <c r="V2228" s="4"/>
      <c r="Y2228" s="388">
        <f ca="1">COUNTIFS(OFFSET($B$10, 0, 0, ROW()-9, 1), SERVICE[[#This Row],[Employee ID]], OFFSET($F$10, 0, 0, ROW()-9, 1), SERVICE[[#This Row],[Resources Role]])</f>
        <v>0</v>
      </c>
      <c r="Z2228" s="388">
        <f ca="1">COUNTIFS(OFFSET($F$10, 0, 0, ROW()-9, 1), SERVICE[[#This Row],[Resources Role]], OFFSET($H$10, 0, 0, ROW()-9, 1), SERVICE[[#This Row],[Booking]])</f>
        <v>0</v>
      </c>
    </row>
    <row r="2229" spans="1:26" x14ac:dyDescent="0.25">
      <c r="A2229" s="6" t="str">
        <f ca="1">no.</f>
        <v/>
      </c>
      <c r="E2229" s="4" t="str">
        <f ca="1">position</f>
        <v/>
      </c>
      <c r="J2229" s="318"/>
      <c r="M2229" s="4"/>
      <c r="O2229" s="6"/>
      <c r="Q2229" s="20"/>
      <c r="R2229" s="5" t="str">
        <f ca="1">score</f>
        <v/>
      </c>
      <c r="S2229" s="7" t="str">
        <f ca="1">rescore_svc</f>
        <v/>
      </c>
      <c r="U2229" s="11" t="str">
        <f ca="1">price</f>
        <v/>
      </c>
      <c r="V2229" s="4"/>
      <c r="Y2229" s="388">
        <f ca="1">COUNTIFS(OFFSET($B$10, 0, 0, ROW()-9, 1), SERVICE[[#This Row],[Employee ID]], OFFSET($F$10, 0, 0, ROW()-9, 1), SERVICE[[#This Row],[Resources Role]])</f>
        <v>0</v>
      </c>
      <c r="Z2229" s="388">
        <f ca="1">COUNTIFS(OFFSET($F$10, 0, 0, ROW()-9, 1), SERVICE[[#This Row],[Resources Role]], OFFSET($H$10, 0, 0, ROW()-9, 1), SERVICE[[#This Row],[Booking]])</f>
        <v>0</v>
      </c>
    </row>
    <row r="2230" spans="1:26" x14ac:dyDescent="0.25">
      <c r="A2230" s="6" t="str">
        <f ca="1">no.</f>
        <v/>
      </c>
      <c r="E2230" s="4" t="str">
        <f ca="1">position</f>
        <v/>
      </c>
      <c r="J2230" s="318"/>
      <c r="M2230" s="4"/>
      <c r="O2230" s="6"/>
      <c r="Q2230" s="20"/>
      <c r="R2230" s="5" t="str">
        <f ca="1">score</f>
        <v/>
      </c>
      <c r="S2230" s="7" t="str">
        <f ca="1">rescore_svc</f>
        <v/>
      </c>
      <c r="U2230" s="11" t="str">
        <f ca="1">price</f>
        <v/>
      </c>
      <c r="V2230" s="4"/>
      <c r="Y2230" s="388">
        <f ca="1">COUNTIFS(OFFSET($B$10, 0, 0, ROW()-9, 1), SERVICE[[#This Row],[Employee ID]], OFFSET($F$10, 0, 0, ROW()-9, 1), SERVICE[[#This Row],[Resources Role]])</f>
        <v>0</v>
      </c>
      <c r="Z2230" s="388">
        <f ca="1">COUNTIFS(OFFSET($F$10, 0, 0, ROW()-9, 1), SERVICE[[#This Row],[Resources Role]], OFFSET($H$10, 0, 0, ROW()-9, 1), SERVICE[[#This Row],[Booking]])</f>
        <v>0</v>
      </c>
    </row>
    <row r="2231" spans="1:26" x14ac:dyDescent="0.25">
      <c r="A2231" s="6" t="str">
        <f ca="1">no.</f>
        <v/>
      </c>
      <c r="E2231" s="4" t="str">
        <f ca="1">position</f>
        <v/>
      </c>
      <c r="J2231" s="318"/>
      <c r="M2231" s="4"/>
      <c r="O2231" s="6"/>
      <c r="Q2231" s="20"/>
      <c r="R2231" s="5" t="str">
        <f ca="1">score</f>
        <v/>
      </c>
      <c r="S2231" s="7" t="str">
        <f ca="1">rescore_svc</f>
        <v/>
      </c>
      <c r="U2231" s="11" t="str">
        <f ca="1">price</f>
        <v/>
      </c>
      <c r="V2231" s="4"/>
      <c r="Y2231" s="388">
        <f ca="1">COUNTIFS(OFFSET($B$10, 0, 0, ROW()-9, 1), SERVICE[[#This Row],[Employee ID]], OFFSET($F$10, 0, 0, ROW()-9, 1), SERVICE[[#This Row],[Resources Role]])</f>
        <v>0</v>
      </c>
      <c r="Z2231" s="388">
        <f ca="1">COUNTIFS(OFFSET($F$10, 0, 0, ROW()-9, 1), SERVICE[[#This Row],[Resources Role]], OFFSET($H$10, 0, 0, ROW()-9, 1), SERVICE[[#This Row],[Booking]])</f>
        <v>0</v>
      </c>
    </row>
    <row r="2232" spans="1:26" x14ac:dyDescent="0.25">
      <c r="A2232" s="6" t="str">
        <f ca="1">no.</f>
        <v/>
      </c>
      <c r="E2232" s="4" t="str">
        <f ca="1">position</f>
        <v/>
      </c>
      <c r="J2232" s="318"/>
      <c r="M2232" s="4"/>
      <c r="O2232" s="6"/>
      <c r="Q2232" s="20"/>
      <c r="R2232" s="5" t="str">
        <f ca="1">score</f>
        <v/>
      </c>
      <c r="S2232" s="7" t="str">
        <f ca="1">rescore_svc</f>
        <v/>
      </c>
      <c r="U2232" s="11" t="str">
        <f ca="1">price</f>
        <v/>
      </c>
      <c r="V2232" s="4"/>
      <c r="Y2232" s="388">
        <f ca="1">COUNTIFS(OFFSET($B$10, 0, 0, ROW()-9, 1), SERVICE[[#This Row],[Employee ID]], OFFSET($F$10, 0, 0, ROW()-9, 1), SERVICE[[#This Row],[Resources Role]])</f>
        <v>0</v>
      </c>
      <c r="Z2232" s="388">
        <f ca="1">COUNTIFS(OFFSET($F$10, 0, 0, ROW()-9, 1), SERVICE[[#This Row],[Resources Role]], OFFSET($H$10, 0, 0, ROW()-9, 1), SERVICE[[#This Row],[Booking]])</f>
        <v>0</v>
      </c>
    </row>
    <row r="2233" spans="1:26" x14ac:dyDescent="0.25">
      <c r="A2233" s="6" t="str">
        <f ca="1">no.</f>
        <v/>
      </c>
      <c r="E2233" s="4" t="str">
        <f ca="1">position</f>
        <v/>
      </c>
      <c r="J2233" s="318"/>
      <c r="M2233" s="4"/>
      <c r="O2233" s="6"/>
      <c r="Q2233" s="20"/>
      <c r="R2233" s="5" t="str">
        <f ca="1">score</f>
        <v/>
      </c>
      <c r="S2233" s="7" t="str">
        <f ca="1">rescore_svc</f>
        <v/>
      </c>
      <c r="U2233" s="11" t="str">
        <f ca="1">price</f>
        <v/>
      </c>
      <c r="V2233" s="4"/>
      <c r="Y2233" s="388">
        <f ca="1">COUNTIFS(OFFSET($B$10, 0, 0, ROW()-9, 1), SERVICE[[#This Row],[Employee ID]], OFFSET($F$10, 0, 0, ROW()-9, 1), SERVICE[[#This Row],[Resources Role]])</f>
        <v>0</v>
      </c>
      <c r="Z2233" s="388">
        <f ca="1">COUNTIFS(OFFSET($F$10, 0, 0, ROW()-9, 1), SERVICE[[#This Row],[Resources Role]], OFFSET($H$10, 0, 0, ROW()-9, 1), SERVICE[[#This Row],[Booking]])</f>
        <v>0</v>
      </c>
    </row>
    <row r="2234" spans="1:26" x14ac:dyDescent="0.25">
      <c r="A2234" s="6" t="str">
        <f ca="1">no.</f>
        <v/>
      </c>
      <c r="E2234" s="4" t="str">
        <f ca="1">position</f>
        <v/>
      </c>
      <c r="J2234" s="318"/>
      <c r="M2234" s="4"/>
      <c r="O2234" s="6"/>
      <c r="Q2234" s="20"/>
      <c r="R2234" s="5" t="str">
        <f ca="1">score</f>
        <v/>
      </c>
      <c r="S2234" s="7" t="str">
        <f ca="1">rescore_svc</f>
        <v/>
      </c>
      <c r="U2234" s="11" t="str">
        <f ca="1">price</f>
        <v/>
      </c>
      <c r="V2234" s="4"/>
      <c r="Y2234" s="388">
        <f ca="1">COUNTIFS(OFFSET($B$10, 0, 0, ROW()-9, 1), SERVICE[[#This Row],[Employee ID]], OFFSET($F$10, 0, 0, ROW()-9, 1), SERVICE[[#This Row],[Resources Role]])</f>
        <v>0</v>
      </c>
      <c r="Z2234" s="388">
        <f ca="1">COUNTIFS(OFFSET($F$10, 0, 0, ROW()-9, 1), SERVICE[[#This Row],[Resources Role]], OFFSET($H$10, 0, 0, ROW()-9, 1), SERVICE[[#This Row],[Booking]])</f>
        <v>0</v>
      </c>
    </row>
    <row r="2235" spans="1:26" x14ac:dyDescent="0.25">
      <c r="A2235" s="6" t="str">
        <f ca="1">no.</f>
        <v/>
      </c>
      <c r="E2235" s="4" t="str">
        <f ca="1">position</f>
        <v/>
      </c>
      <c r="J2235" s="318"/>
      <c r="M2235" s="4"/>
      <c r="O2235" s="6"/>
      <c r="Q2235" s="20"/>
      <c r="R2235" s="5" t="str">
        <f ca="1">score</f>
        <v/>
      </c>
      <c r="S2235" s="7" t="str">
        <f ca="1">rescore_svc</f>
        <v/>
      </c>
      <c r="U2235" s="11" t="str">
        <f ca="1">price</f>
        <v/>
      </c>
      <c r="V2235" s="4"/>
      <c r="Y2235" s="388">
        <f ca="1">COUNTIFS(OFFSET($B$10, 0, 0, ROW()-9, 1), SERVICE[[#This Row],[Employee ID]], OFFSET($F$10, 0, 0, ROW()-9, 1), SERVICE[[#This Row],[Resources Role]])</f>
        <v>0</v>
      </c>
      <c r="Z2235" s="388">
        <f ca="1">COUNTIFS(OFFSET($F$10, 0, 0, ROW()-9, 1), SERVICE[[#This Row],[Resources Role]], OFFSET($H$10, 0, 0, ROW()-9, 1), SERVICE[[#This Row],[Booking]])</f>
        <v>0</v>
      </c>
    </row>
    <row r="2236" spans="1:26" x14ac:dyDescent="0.25">
      <c r="A2236" s="6" t="str">
        <f ca="1">no.</f>
        <v/>
      </c>
      <c r="E2236" s="4" t="str">
        <f ca="1">position</f>
        <v/>
      </c>
      <c r="J2236" s="318"/>
      <c r="M2236" s="4"/>
      <c r="O2236" s="6"/>
      <c r="Q2236" s="20"/>
      <c r="R2236" s="5" t="str">
        <f ca="1">score</f>
        <v/>
      </c>
      <c r="S2236" s="7" t="str">
        <f ca="1">rescore_svc</f>
        <v/>
      </c>
      <c r="U2236" s="11" t="str">
        <f ca="1">price</f>
        <v/>
      </c>
      <c r="V2236" s="4"/>
      <c r="Y2236" s="388">
        <f ca="1">COUNTIFS(OFFSET($B$10, 0, 0, ROW()-9, 1), SERVICE[[#This Row],[Employee ID]], OFFSET($F$10, 0, 0, ROW()-9, 1), SERVICE[[#This Row],[Resources Role]])</f>
        <v>0</v>
      </c>
      <c r="Z2236" s="388">
        <f ca="1">COUNTIFS(OFFSET($F$10, 0, 0, ROW()-9, 1), SERVICE[[#This Row],[Resources Role]], OFFSET($H$10, 0, 0, ROW()-9, 1), SERVICE[[#This Row],[Booking]])</f>
        <v>0</v>
      </c>
    </row>
    <row r="2237" spans="1:26" x14ac:dyDescent="0.25">
      <c r="A2237" s="6" t="str">
        <f ca="1">no.</f>
        <v/>
      </c>
      <c r="E2237" s="4" t="str">
        <f ca="1">position</f>
        <v/>
      </c>
      <c r="J2237" s="318"/>
      <c r="M2237" s="4"/>
      <c r="O2237" s="6"/>
      <c r="Q2237" s="20"/>
      <c r="R2237" s="5" t="str">
        <f ca="1">score</f>
        <v/>
      </c>
      <c r="S2237" s="7" t="str">
        <f ca="1">rescore_svc</f>
        <v/>
      </c>
      <c r="U2237" s="11" t="str">
        <f ca="1">price</f>
        <v/>
      </c>
      <c r="V2237" s="4"/>
      <c r="Y2237" s="388">
        <f ca="1">COUNTIFS(OFFSET($B$10, 0, 0, ROW()-9, 1), SERVICE[[#This Row],[Employee ID]], OFFSET($F$10, 0, 0, ROW()-9, 1), SERVICE[[#This Row],[Resources Role]])</f>
        <v>0</v>
      </c>
      <c r="Z2237" s="388">
        <f ca="1">COUNTIFS(OFFSET($F$10, 0, 0, ROW()-9, 1), SERVICE[[#This Row],[Resources Role]], OFFSET($H$10, 0, 0, ROW()-9, 1), SERVICE[[#This Row],[Booking]])</f>
        <v>0</v>
      </c>
    </row>
    <row r="2238" spans="1:26" x14ac:dyDescent="0.25">
      <c r="A2238" s="6" t="str">
        <f ca="1">no.</f>
        <v/>
      </c>
      <c r="E2238" s="4" t="str">
        <f ca="1">position</f>
        <v/>
      </c>
      <c r="J2238" s="318"/>
      <c r="M2238" s="4"/>
      <c r="O2238" s="6"/>
      <c r="Q2238" s="20"/>
      <c r="R2238" s="5" t="str">
        <f ca="1">score</f>
        <v/>
      </c>
      <c r="S2238" s="7" t="str">
        <f ca="1">rescore_svc</f>
        <v/>
      </c>
      <c r="U2238" s="11" t="str">
        <f ca="1">price</f>
        <v/>
      </c>
      <c r="V2238" s="4"/>
      <c r="Y2238" s="388">
        <f ca="1">COUNTIFS(OFFSET($B$10, 0, 0, ROW()-9, 1), SERVICE[[#This Row],[Employee ID]], OFFSET($F$10, 0, 0, ROW()-9, 1), SERVICE[[#This Row],[Resources Role]])</f>
        <v>0</v>
      </c>
      <c r="Z2238" s="388">
        <f ca="1">COUNTIFS(OFFSET($F$10, 0, 0, ROW()-9, 1), SERVICE[[#This Row],[Resources Role]], OFFSET($H$10, 0, 0, ROW()-9, 1), SERVICE[[#This Row],[Booking]])</f>
        <v>0</v>
      </c>
    </row>
    <row r="2239" spans="1:26" x14ac:dyDescent="0.25">
      <c r="A2239" s="6" t="str">
        <f ca="1">no.</f>
        <v/>
      </c>
      <c r="E2239" s="4" t="str">
        <f ca="1">position</f>
        <v/>
      </c>
      <c r="J2239" s="318"/>
      <c r="M2239" s="4"/>
      <c r="O2239" s="6"/>
      <c r="Q2239" s="20"/>
      <c r="R2239" s="5" t="str">
        <f ca="1">score</f>
        <v/>
      </c>
      <c r="S2239" s="7" t="str">
        <f ca="1">rescore_svc</f>
        <v/>
      </c>
      <c r="U2239" s="11" t="str">
        <f ca="1">price</f>
        <v/>
      </c>
      <c r="V2239" s="4"/>
      <c r="Y2239" s="388">
        <f ca="1">COUNTIFS(OFFSET($B$10, 0, 0, ROW()-9, 1), SERVICE[[#This Row],[Employee ID]], OFFSET($F$10, 0, 0, ROW()-9, 1), SERVICE[[#This Row],[Resources Role]])</f>
        <v>0</v>
      </c>
      <c r="Z2239" s="388">
        <f ca="1">COUNTIFS(OFFSET($F$10, 0, 0, ROW()-9, 1), SERVICE[[#This Row],[Resources Role]], OFFSET($H$10, 0, 0, ROW()-9, 1), SERVICE[[#This Row],[Booking]])</f>
        <v>0</v>
      </c>
    </row>
    <row r="2240" spans="1:26" x14ac:dyDescent="0.25">
      <c r="A2240" s="6" t="str">
        <f ca="1">no.</f>
        <v/>
      </c>
      <c r="E2240" s="4" t="str">
        <f ca="1">position</f>
        <v/>
      </c>
      <c r="J2240" s="318"/>
      <c r="M2240" s="4"/>
      <c r="O2240" s="6"/>
      <c r="Q2240" s="20"/>
      <c r="R2240" s="5" t="str">
        <f ca="1">score</f>
        <v/>
      </c>
      <c r="S2240" s="7" t="str">
        <f ca="1">rescore_svc</f>
        <v/>
      </c>
      <c r="U2240" s="11" t="str">
        <f ca="1">price</f>
        <v/>
      </c>
      <c r="V2240" s="4"/>
      <c r="Y2240" s="388">
        <f ca="1">COUNTIFS(OFFSET($B$10, 0, 0, ROW()-9, 1), SERVICE[[#This Row],[Employee ID]], OFFSET($F$10, 0, 0, ROW()-9, 1), SERVICE[[#This Row],[Resources Role]])</f>
        <v>0</v>
      </c>
      <c r="Z2240" s="388">
        <f ca="1">COUNTIFS(OFFSET($F$10, 0, 0, ROW()-9, 1), SERVICE[[#This Row],[Resources Role]], OFFSET($H$10, 0, 0, ROW()-9, 1), SERVICE[[#This Row],[Booking]])</f>
        <v>0</v>
      </c>
    </row>
    <row r="2241" spans="1:26" x14ac:dyDescent="0.25">
      <c r="A2241" s="6" t="str">
        <f ca="1">no.</f>
        <v/>
      </c>
      <c r="E2241" s="4" t="str">
        <f ca="1">position</f>
        <v/>
      </c>
      <c r="J2241" s="318"/>
      <c r="M2241" s="4"/>
      <c r="O2241" s="6"/>
      <c r="Q2241" s="20"/>
      <c r="R2241" s="5" t="str">
        <f ca="1">score</f>
        <v/>
      </c>
      <c r="S2241" s="7" t="str">
        <f ca="1">rescore_svc</f>
        <v/>
      </c>
      <c r="U2241" s="11" t="str">
        <f ca="1">price</f>
        <v/>
      </c>
      <c r="V2241" s="4"/>
      <c r="Y2241" s="388">
        <f ca="1">COUNTIFS(OFFSET($B$10, 0, 0, ROW()-9, 1), SERVICE[[#This Row],[Employee ID]], OFFSET($F$10, 0, 0, ROW()-9, 1), SERVICE[[#This Row],[Resources Role]])</f>
        <v>0</v>
      </c>
      <c r="Z2241" s="388">
        <f ca="1">COUNTIFS(OFFSET($F$10, 0, 0, ROW()-9, 1), SERVICE[[#This Row],[Resources Role]], OFFSET($H$10, 0, 0, ROW()-9, 1), SERVICE[[#This Row],[Booking]])</f>
        <v>0</v>
      </c>
    </row>
    <row r="2242" spans="1:26" x14ac:dyDescent="0.25">
      <c r="A2242" s="6" t="str">
        <f ca="1">no.</f>
        <v/>
      </c>
      <c r="E2242" s="4" t="str">
        <f ca="1">position</f>
        <v/>
      </c>
      <c r="J2242" s="318"/>
      <c r="M2242" s="4"/>
      <c r="O2242" s="6"/>
      <c r="Q2242" s="20"/>
      <c r="R2242" s="5" t="str">
        <f ca="1">score</f>
        <v/>
      </c>
      <c r="S2242" s="7" t="str">
        <f ca="1">rescore_svc</f>
        <v/>
      </c>
      <c r="U2242" s="11" t="str">
        <f ca="1">price</f>
        <v/>
      </c>
      <c r="V2242" s="4"/>
      <c r="Y2242" s="388">
        <f ca="1">COUNTIFS(OFFSET($B$10, 0, 0, ROW()-9, 1), SERVICE[[#This Row],[Employee ID]], OFFSET($F$10, 0, 0, ROW()-9, 1), SERVICE[[#This Row],[Resources Role]])</f>
        <v>0</v>
      </c>
      <c r="Z2242" s="388">
        <f ca="1">COUNTIFS(OFFSET($F$10, 0, 0, ROW()-9, 1), SERVICE[[#This Row],[Resources Role]], OFFSET($H$10, 0, 0, ROW()-9, 1), SERVICE[[#This Row],[Booking]])</f>
        <v>0</v>
      </c>
    </row>
    <row r="2243" spans="1:26" x14ac:dyDescent="0.25">
      <c r="A2243" s="6" t="str">
        <f ca="1">no.</f>
        <v/>
      </c>
      <c r="E2243" s="4" t="str">
        <f ca="1">position</f>
        <v/>
      </c>
      <c r="J2243" s="318"/>
      <c r="M2243" s="4"/>
      <c r="O2243" s="6"/>
      <c r="Q2243" s="20"/>
      <c r="R2243" s="5" t="str">
        <f ca="1">score</f>
        <v/>
      </c>
      <c r="S2243" s="7" t="str">
        <f ca="1">rescore_svc</f>
        <v/>
      </c>
      <c r="U2243" s="11" t="str">
        <f ca="1">price</f>
        <v/>
      </c>
      <c r="V2243" s="4"/>
      <c r="Y2243" s="388">
        <f ca="1">COUNTIFS(OFFSET($B$10, 0, 0, ROW()-9, 1), SERVICE[[#This Row],[Employee ID]], OFFSET($F$10, 0, 0, ROW()-9, 1), SERVICE[[#This Row],[Resources Role]])</f>
        <v>0</v>
      </c>
      <c r="Z2243" s="388">
        <f ca="1">COUNTIFS(OFFSET($F$10, 0, 0, ROW()-9, 1), SERVICE[[#This Row],[Resources Role]], OFFSET($H$10, 0, 0, ROW()-9, 1), SERVICE[[#This Row],[Booking]])</f>
        <v>0</v>
      </c>
    </row>
    <row r="2244" spans="1:26" x14ac:dyDescent="0.25">
      <c r="A2244" s="6" t="str">
        <f ca="1">no.</f>
        <v/>
      </c>
      <c r="E2244" s="4" t="str">
        <f ca="1">position</f>
        <v/>
      </c>
      <c r="J2244" s="318"/>
      <c r="M2244" s="4"/>
      <c r="O2244" s="6"/>
      <c r="Q2244" s="20"/>
      <c r="R2244" s="5" t="str">
        <f ca="1">score</f>
        <v/>
      </c>
      <c r="S2244" s="7" t="str">
        <f ca="1">rescore_svc</f>
        <v/>
      </c>
      <c r="U2244" s="11" t="str">
        <f ca="1">price</f>
        <v/>
      </c>
      <c r="V2244" s="4"/>
      <c r="Y2244" s="388">
        <f ca="1">COUNTIFS(OFFSET($B$10, 0, 0, ROW()-9, 1), SERVICE[[#This Row],[Employee ID]], OFFSET($F$10, 0, 0, ROW()-9, 1), SERVICE[[#This Row],[Resources Role]])</f>
        <v>0</v>
      </c>
      <c r="Z2244" s="388">
        <f ca="1">COUNTIFS(OFFSET($F$10, 0, 0, ROW()-9, 1), SERVICE[[#This Row],[Resources Role]], OFFSET($H$10, 0, 0, ROW()-9, 1), SERVICE[[#This Row],[Booking]])</f>
        <v>0</v>
      </c>
    </row>
    <row r="2245" spans="1:26" x14ac:dyDescent="0.25">
      <c r="A2245" s="6" t="str">
        <f ca="1">no.</f>
        <v/>
      </c>
      <c r="E2245" s="4" t="str">
        <f ca="1">position</f>
        <v/>
      </c>
      <c r="J2245" s="318"/>
      <c r="M2245" s="4"/>
      <c r="O2245" s="6"/>
      <c r="Q2245" s="20"/>
      <c r="R2245" s="5" t="str">
        <f ca="1">score</f>
        <v/>
      </c>
      <c r="S2245" s="7" t="str">
        <f ca="1">rescore_svc</f>
        <v/>
      </c>
      <c r="U2245" s="11" t="str">
        <f ca="1">price</f>
        <v/>
      </c>
      <c r="V2245" s="4"/>
      <c r="Y2245" s="388">
        <f ca="1">COUNTIFS(OFFSET($B$10, 0, 0, ROW()-9, 1), SERVICE[[#This Row],[Employee ID]], OFFSET($F$10, 0, 0, ROW()-9, 1), SERVICE[[#This Row],[Resources Role]])</f>
        <v>0</v>
      </c>
      <c r="Z2245" s="388">
        <f ca="1">COUNTIFS(OFFSET($F$10, 0, 0, ROW()-9, 1), SERVICE[[#This Row],[Resources Role]], OFFSET($H$10, 0, 0, ROW()-9, 1), SERVICE[[#This Row],[Booking]])</f>
        <v>0</v>
      </c>
    </row>
    <row r="2246" spans="1:26" x14ac:dyDescent="0.25">
      <c r="A2246" s="6" t="str">
        <f ca="1">no.</f>
        <v/>
      </c>
      <c r="E2246" s="4" t="str">
        <f ca="1">position</f>
        <v/>
      </c>
      <c r="J2246" s="318"/>
      <c r="M2246" s="4"/>
      <c r="O2246" s="6"/>
      <c r="Q2246" s="20"/>
      <c r="R2246" s="5" t="str">
        <f ca="1">score</f>
        <v/>
      </c>
      <c r="S2246" s="7" t="str">
        <f ca="1">rescore_svc</f>
        <v/>
      </c>
      <c r="U2246" s="11" t="str">
        <f ca="1">price</f>
        <v/>
      </c>
      <c r="V2246" s="4"/>
      <c r="Y2246" s="388">
        <f ca="1">COUNTIFS(OFFSET($B$10, 0, 0, ROW()-9, 1), SERVICE[[#This Row],[Employee ID]], OFFSET($F$10, 0, 0, ROW()-9, 1), SERVICE[[#This Row],[Resources Role]])</f>
        <v>0</v>
      </c>
      <c r="Z2246" s="388">
        <f ca="1">COUNTIFS(OFFSET($F$10, 0, 0, ROW()-9, 1), SERVICE[[#This Row],[Resources Role]], OFFSET($H$10, 0, 0, ROW()-9, 1), SERVICE[[#This Row],[Booking]])</f>
        <v>0</v>
      </c>
    </row>
    <row r="2247" spans="1:26" x14ac:dyDescent="0.25">
      <c r="A2247" s="6" t="str">
        <f ca="1">no.</f>
        <v/>
      </c>
      <c r="E2247" s="4" t="str">
        <f ca="1">position</f>
        <v/>
      </c>
      <c r="J2247" s="318"/>
      <c r="M2247" s="4"/>
      <c r="O2247" s="6"/>
      <c r="Q2247" s="20"/>
      <c r="R2247" s="5" t="str">
        <f ca="1">score</f>
        <v/>
      </c>
      <c r="S2247" s="7" t="str">
        <f ca="1">rescore_svc</f>
        <v/>
      </c>
      <c r="U2247" s="11" t="str">
        <f ca="1">price</f>
        <v/>
      </c>
      <c r="V2247" s="4"/>
      <c r="Y2247" s="388">
        <f ca="1">COUNTIFS(OFFSET($B$10, 0, 0, ROW()-9, 1), SERVICE[[#This Row],[Employee ID]], OFFSET($F$10, 0, 0, ROW()-9, 1), SERVICE[[#This Row],[Resources Role]])</f>
        <v>0</v>
      </c>
      <c r="Z2247" s="388">
        <f ca="1">COUNTIFS(OFFSET($F$10, 0, 0, ROW()-9, 1), SERVICE[[#This Row],[Resources Role]], OFFSET($H$10, 0, 0, ROW()-9, 1), SERVICE[[#This Row],[Booking]])</f>
        <v>0</v>
      </c>
    </row>
    <row r="2248" spans="1:26" x14ac:dyDescent="0.25">
      <c r="A2248" s="6" t="str">
        <f ca="1">no.</f>
        <v/>
      </c>
      <c r="E2248" s="4" t="str">
        <f ca="1">position</f>
        <v/>
      </c>
      <c r="J2248" s="318"/>
      <c r="M2248" s="4"/>
      <c r="O2248" s="6"/>
      <c r="Q2248" s="20"/>
      <c r="R2248" s="5" t="str">
        <f ca="1">score</f>
        <v/>
      </c>
      <c r="S2248" s="7" t="str">
        <f ca="1">rescore_svc</f>
        <v/>
      </c>
      <c r="U2248" s="11" t="str">
        <f ca="1">price</f>
        <v/>
      </c>
      <c r="V2248" s="4"/>
      <c r="Y2248" s="388">
        <f ca="1">COUNTIFS(OFFSET($B$10, 0, 0, ROW()-9, 1), SERVICE[[#This Row],[Employee ID]], OFFSET($F$10, 0, 0, ROW()-9, 1), SERVICE[[#This Row],[Resources Role]])</f>
        <v>0</v>
      </c>
      <c r="Z2248" s="388">
        <f ca="1">COUNTIFS(OFFSET($F$10, 0, 0, ROW()-9, 1), SERVICE[[#This Row],[Resources Role]], OFFSET($H$10, 0, 0, ROW()-9, 1), SERVICE[[#This Row],[Booking]])</f>
        <v>0</v>
      </c>
    </row>
    <row r="2249" spans="1:26" x14ac:dyDescent="0.25">
      <c r="A2249" s="6" t="str">
        <f ca="1">no.</f>
        <v/>
      </c>
      <c r="E2249" s="4" t="str">
        <f ca="1">position</f>
        <v/>
      </c>
      <c r="J2249" s="318"/>
      <c r="M2249" s="4"/>
      <c r="O2249" s="6"/>
      <c r="Q2249" s="20"/>
      <c r="R2249" s="5" t="str">
        <f ca="1">score</f>
        <v/>
      </c>
      <c r="S2249" s="7" t="str">
        <f ca="1">rescore_svc</f>
        <v/>
      </c>
      <c r="U2249" s="11" t="str">
        <f ca="1">price</f>
        <v/>
      </c>
      <c r="V2249" s="4"/>
      <c r="Y2249" s="388">
        <f ca="1">COUNTIFS(OFFSET($B$10, 0, 0, ROW()-9, 1), SERVICE[[#This Row],[Employee ID]], OFFSET($F$10, 0, 0, ROW()-9, 1), SERVICE[[#This Row],[Resources Role]])</f>
        <v>0</v>
      </c>
      <c r="Z2249" s="388">
        <f ca="1">COUNTIFS(OFFSET($F$10, 0, 0, ROW()-9, 1), SERVICE[[#This Row],[Resources Role]], OFFSET($H$10, 0, 0, ROW()-9, 1), SERVICE[[#This Row],[Booking]])</f>
        <v>0</v>
      </c>
    </row>
    <row r="2250" spans="1:26" x14ac:dyDescent="0.25">
      <c r="A2250" s="6" t="str">
        <f ca="1">no.</f>
        <v/>
      </c>
      <c r="E2250" s="4" t="str">
        <f ca="1">position</f>
        <v/>
      </c>
      <c r="J2250" s="318"/>
      <c r="M2250" s="4"/>
      <c r="O2250" s="6"/>
      <c r="Q2250" s="20"/>
      <c r="R2250" s="5" t="str">
        <f ca="1">score</f>
        <v/>
      </c>
      <c r="S2250" s="7" t="str">
        <f ca="1">rescore_svc</f>
        <v/>
      </c>
      <c r="U2250" s="11" t="str">
        <f ca="1">price</f>
        <v/>
      </c>
      <c r="V2250" s="4"/>
      <c r="Y2250" s="388">
        <f ca="1">COUNTIFS(OFFSET($B$10, 0, 0, ROW()-9, 1), SERVICE[[#This Row],[Employee ID]], OFFSET($F$10, 0, 0, ROW()-9, 1), SERVICE[[#This Row],[Resources Role]])</f>
        <v>0</v>
      </c>
      <c r="Z2250" s="388">
        <f ca="1">COUNTIFS(OFFSET($F$10, 0, 0, ROW()-9, 1), SERVICE[[#This Row],[Resources Role]], OFFSET($H$10, 0, 0, ROW()-9, 1), SERVICE[[#This Row],[Booking]])</f>
        <v>0</v>
      </c>
    </row>
    <row r="2251" spans="1:26" x14ac:dyDescent="0.25">
      <c r="A2251" s="6" t="str">
        <f ca="1">no.</f>
        <v/>
      </c>
      <c r="E2251" s="4" t="str">
        <f ca="1">position</f>
        <v/>
      </c>
      <c r="J2251" s="318"/>
      <c r="M2251" s="4"/>
      <c r="O2251" s="6"/>
      <c r="Q2251" s="20"/>
      <c r="R2251" s="5" t="str">
        <f ca="1">score</f>
        <v/>
      </c>
      <c r="S2251" s="7" t="str">
        <f ca="1">rescore_svc</f>
        <v/>
      </c>
      <c r="U2251" s="11" t="str">
        <f ca="1">price</f>
        <v/>
      </c>
      <c r="V2251" s="4"/>
      <c r="Y2251" s="388">
        <f ca="1">COUNTIFS(OFFSET($B$10, 0, 0, ROW()-9, 1), SERVICE[[#This Row],[Employee ID]], OFFSET($F$10, 0, 0, ROW()-9, 1), SERVICE[[#This Row],[Resources Role]])</f>
        <v>0</v>
      </c>
      <c r="Z2251" s="388">
        <f ca="1">COUNTIFS(OFFSET($F$10, 0, 0, ROW()-9, 1), SERVICE[[#This Row],[Resources Role]], OFFSET($H$10, 0, 0, ROW()-9, 1), SERVICE[[#This Row],[Booking]])</f>
        <v>0</v>
      </c>
    </row>
    <row r="2252" spans="1:26" x14ac:dyDescent="0.25">
      <c r="A2252" s="6" t="str">
        <f ca="1">no.</f>
        <v/>
      </c>
      <c r="E2252" s="4" t="str">
        <f ca="1">position</f>
        <v/>
      </c>
      <c r="J2252" s="318"/>
      <c r="M2252" s="4"/>
      <c r="O2252" s="6"/>
      <c r="Q2252" s="20"/>
      <c r="R2252" s="5" t="str">
        <f ca="1">score</f>
        <v/>
      </c>
      <c r="S2252" s="7" t="str">
        <f ca="1">rescore_svc</f>
        <v/>
      </c>
      <c r="U2252" s="11" t="str">
        <f ca="1">price</f>
        <v/>
      </c>
      <c r="V2252" s="4"/>
      <c r="Y2252" s="388">
        <f ca="1">COUNTIFS(OFFSET($B$10, 0, 0, ROW()-9, 1), SERVICE[[#This Row],[Employee ID]], OFFSET($F$10, 0, 0, ROW()-9, 1), SERVICE[[#This Row],[Resources Role]])</f>
        <v>0</v>
      </c>
      <c r="Z2252" s="388">
        <f ca="1">COUNTIFS(OFFSET($F$10, 0, 0, ROW()-9, 1), SERVICE[[#This Row],[Resources Role]], OFFSET($H$10, 0, 0, ROW()-9, 1), SERVICE[[#This Row],[Booking]])</f>
        <v>0</v>
      </c>
    </row>
    <row r="2253" spans="1:26" x14ac:dyDescent="0.25">
      <c r="A2253" s="6" t="str">
        <f ca="1">no.</f>
        <v/>
      </c>
      <c r="E2253" s="4" t="str">
        <f ca="1">position</f>
        <v/>
      </c>
      <c r="J2253" s="318"/>
      <c r="M2253" s="4"/>
      <c r="O2253" s="6"/>
      <c r="Q2253" s="20"/>
      <c r="R2253" s="5" t="str">
        <f ca="1">score</f>
        <v/>
      </c>
      <c r="S2253" s="7" t="str">
        <f ca="1">rescore_svc</f>
        <v/>
      </c>
      <c r="U2253" s="11" t="str">
        <f ca="1">price</f>
        <v/>
      </c>
      <c r="V2253" s="4"/>
      <c r="Y2253" s="388">
        <f ca="1">COUNTIFS(OFFSET($B$10, 0, 0, ROW()-9, 1), SERVICE[[#This Row],[Employee ID]], OFFSET($F$10, 0, 0, ROW()-9, 1), SERVICE[[#This Row],[Resources Role]])</f>
        <v>0</v>
      </c>
      <c r="Z2253" s="388">
        <f ca="1">COUNTIFS(OFFSET($F$10, 0, 0, ROW()-9, 1), SERVICE[[#This Row],[Resources Role]], OFFSET($H$10, 0, 0, ROW()-9, 1), SERVICE[[#This Row],[Booking]])</f>
        <v>0</v>
      </c>
    </row>
    <row r="2254" spans="1:26" x14ac:dyDescent="0.25">
      <c r="A2254" s="6" t="str">
        <f ca="1">no.</f>
        <v/>
      </c>
      <c r="E2254" s="4" t="str">
        <f ca="1">position</f>
        <v/>
      </c>
      <c r="J2254" s="318"/>
      <c r="M2254" s="4"/>
      <c r="O2254" s="6"/>
      <c r="Q2254" s="20"/>
      <c r="R2254" s="5" t="str">
        <f ca="1">score</f>
        <v/>
      </c>
      <c r="S2254" s="7" t="str">
        <f ca="1">rescore_svc</f>
        <v/>
      </c>
      <c r="U2254" s="11" t="str">
        <f ca="1">price</f>
        <v/>
      </c>
      <c r="V2254" s="4"/>
      <c r="Y2254" s="388">
        <f ca="1">COUNTIFS(OFFSET($B$10, 0, 0, ROW()-9, 1), SERVICE[[#This Row],[Employee ID]], OFFSET($F$10, 0, 0, ROW()-9, 1), SERVICE[[#This Row],[Resources Role]])</f>
        <v>0</v>
      </c>
      <c r="Z2254" s="388">
        <f ca="1">COUNTIFS(OFFSET($F$10, 0, 0, ROW()-9, 1), SERVICE[[#This Row],[Resources Role]], OFFSET($H$10, 0, 0, ROW()-9, 1), SERVICE[[#This Row],[Booking]])</f>
        <v>0</v>
      </c>
    </row>
    <row r="2255" spans="1:26" x14ac:dyDescent="0.25">
      <c r="A2255" s="6" t="str">
        <f ca="1">no.</f>
        <v/>
      </c>
      <c r="E2255" s="4" t="str">
        <f ca="1">position</f>
        <v/>
      </c>
      <c r="J2255" s="318"/>
      <c r="M2255" s="4"/>
      <c r="O2255" s="6"/>
      <c r="Q2255" s="20"/>
      <c r="R2255" s="5" t="str">
        <f ca="1">score</f>
        <v/>
      </c>
      <c r="S2255" s="7" t="str">
        <f ca="1">rescore_svc</f>
        <v/>
      </c>
      <c r="U2255" s="11" t="str">
        <f ca="1">price</f>
        <v/>
      </c>
      <c r="V2255" s="4"/>
      <c r="Y2255" s="388">
        <f ca="1">COUNTIFS(OFFSET($B$10, 0, 0, ROW()-9, 1), SERVICE[[#This Row],[Employee ID]], OFFSET($F$10, 0, 0, ROW()-9, 1), SERVICE[[#This Row],[Resources Role]])</f>
        <v>0</v>
      </c>
      <c r="Z2255" s="388">
        <f ca="1">COUNTIFS(OFFSET($F$10, 0, 0, ROW()-9, 1), SERVICE[[#This Row],[Resources Role]], OFFSET($H$10, 0, 0, ROW()-9, 1), SERVICE[[#This Row],[Booking]])</f>
        <v>0</v>
      </c>
    </row>
    <row r="2256" spans="1:26" x14ac:dyDescent="0.25">
      <c r="A2256" s="6" t="str">
        <f ca="1">no.</f>
        <v/>
      </c>
      <c r="E2256" s="4" t="str">
        <f ca="1">position</f>
        <v/>
      </c>
      <c r="J2256" s="318"/>
      <c r="M2256" s="4"/>
      <c r="O2256" s="6"/>
      <c r="Q2256" s="20"/>
      <c r="R2256" s="5" t="str">
        <f ca="1">score</f>
        <v/>
      </c>
      <c r="S2256" s="7" t="str">
        <f ca="1">rescore_svc</f>
        <v/>
      </c>
      <c r="U2256" s="11" t="str">
        <f ca="1">price</f>
        <v/>
      </c>
      <c r="V2256" s="4"/>
      <c r="Y2256" s="388">
        <f ca="1">COUNTIFS(OFFSET($B$10, 0, 0, ROW()-9, 1), SERVICE[[#This Row],[Employee ID]], OFFSET($F$10, 0, 0, ROW()-9, 1), SERVICE[[#This Row],[Resources Role]])</f>
        <v>0</v>
      </c>
      <c r="Z2256" s="388">
        <f ca="1">COUNTIFS(OFFSET($F$10, 0, 0, ROW()-9, 1), SERVICE[[#This Row],[Resources Role]], OFFSET($H$10, 0, 0, ROW()-9, 1), SERVICE[[#This Row],[Booking]])</f>
        <v>0</v>
      </c>
    </row>
    <row r="2257" spans="1:26" x14ac:dyDescent="0.25">
      <c r="A2257" s="6" t="str">
        <f ca="1">no.</f>
        <v/>
      </c>
      <c r="E2257" s="4" t="str">
        <f ca="1">position</f>
        <v/>
      </c>
      <c r="J2257" s="318"/>
      <c r="M2257" s="4"/>
      <c r="O2257" s="6"/>
      <c r="Q2257" s="20"/>
      <c r="R2257" s="5" t="str">
        <f ca="1">score</f>
        <v/>
      </c>
      <c r="S2257" s="7" t="str">
        <f ca="1">rescore_svc</f>
        <v/>
      </c>
      <c r="U2257" s="11" t="str">
        <f ca="1">price</f>
        <v/>
      </c>
      <c r="V2257" s="4"/>
      <c r="Y2257" s="388">
        <f ca="1">COUNTIFS(OFFSET($B$10, 0, 0, ROW()-9, 1), SERVICE[[#This Row],[Employee ID]], OFFSET($F$10, 0, 0, ROW()-9, 1), SERVICE[[#This Row],[Resources Role]])</f>
        <v>0</v>
      </c>
      <c r="Z2257" s="388">
        <f ca="1">COUNTIFS(OFFSET($F$10, 0, 0, ROW()-9, 1), SERVICE[[#This Row],[Resources Role]], OFFSET($H$10, 0, 0, ROW()-9, 1), SERVICE[[#This Row],[Booking]])</f>
        <v>0</v>
      </c>
    </row>
    <row r="2258" spans="1:26" x14ac:dyDescent="0.25">
      <c r="A2258" s="6" t="str">
        <f ca="1">no.</f>
        <v/>
      </c>
      <c r="E2258" s="4" t="str">
        <f ca="1">position</f>
        <v/>
      </c>
      <c r="J2258" s="318"/>
      <c r="M2258" s="4"/>
      <c r="O2258" s="6"/>
      <c r="Q2258" s="20"/>
      <c r="R2258" s="5" t="str">
        <f ca="1">score</f>
        <v/>
      </c>
      <c r="S2258" s="7" t="str">
        <f ca="1">rescore_svc</f>
        <v/>
      </c>
      <c r="U2258" s="11" t="str">
        <f ca="1">price</f>
        <v/>
      </c>
      <c r="V2258" s="4"/>
      <c r="Y2258" s="388">
        <f ca="1">COUNTIFS(OFFSET($B$10, 0, 0, ROW()-9, 1), SERVICE[[#This Row],[Employee ID]], OFFSET($F$10, 0, 0, ROW()-9, 1), SERVICE[[#This Row],[Resources Role]])</f>
        <v>0</v>
      </c>
      <c r="Z2258" s="388">
        <f ca="1">COUNTIFS(OFFSET($F$10, 0, 0, ROW()-9, 1), SERVICE[[#This Row],[Resources Role]], OFFSET($H$10, 0, 0, ROW()-9, 1), SERVICE[[#This Row],[Booking]])</f>
        <v>0</v>
      </c>
    </row>
    <row r="2259" spans="1:26" x14ac:dyDescent="0.25">
      <c r="A2259" s="6" t="str">
        <f ca="1">no.</f>
        <v/>
      </c>
      <c r="E2259" s="4" t="str">
        <f ca="1">position</f>
        <v/>
      </c>
      <c r="J2259" s="318"/>
      <c r="M2259" s="4"/>
      <c r="O2259" s="6"/>
      <c r="Q2259" s="20"/>
      <c r="R2259" s="5" t="str">
        <f ca="1">score</f>
        <v/>
      </c>
      <c r="S2259" s="7" t="str">
        <f ca="1">rescore_svc</f>
        <v/>
      </c>
      <c r="U2259" s="11" t="str">
        <f ca="1">price</f>
        <v/>
      </c>
      <c r="V2259" s="4"/>
      <c r="Y2259" s="388">
        <f ca="1">COUNTIFS(OFFSET($B$10, 0, 0, ROW()-9, 1), SERVICE[[#This Row],[Employee ID]], OFFSET($F$10, 0, 0, ROW()-9, 1), SERVICE[[#This Row],[Resources Role]])</f>
        <v>0</v>
      </c>
      <c r="Z2259" s="388">
        <f ca="1">COUNTIFS(OFFSET($F$10, 0, 0, ROW()-9, 1), SERVICE[[#This Row],[Resources Role]], OFFSET($H$10, 0, 0, ROW()-9, 1), SERVICE[[#This Row],[Booking]])</f>
        <v>0</v>
      </c>
    </row>
    <row r="2260" spans="1:26" x14ac:dyDescent="0.25">
      <c r="A2260" s="6" t="str">
        <f ca="1">no.</f>
        <v/>
      </c>
      <c r="E2260" s="4" t="str">
        <f ca="1">position</f>
        <v/>
      </c>
      <c r="J2260" s="318"/>
      <c r="M2260" s="4"/>
      <c r="O2260" s="6"/>
      <c r="Q2260" s="20"/>
      <c r="R2260" s="5" t="str">
        <f ca="1">score</f>
        <v/>
      </c>
      <c r="S2260" s="7" t="str">
        <f ca="1">rescore_svc</f>
        <v/>
      </c>
      <c r="U2260" s="11" t="str">
        <f ca="1">price</f>
        <v/>
      </c>
      <c r="V2260" s="4"/>
      <c r="Y2260" s="388">
        <f ca="1">COUNTIFS(OFFSET($B$10, 0, 0, ROW()-9, 1), SERVICE[[#This Row],[Employee ID]], OFFSET($F$10, 0, 0, ROW()-9, 1), SERVICE[[#This Row],[Resources Role]])</f>
        <v>0</v>
      </c>
      <c r="Z2260" s="388">
        <f ca="1">COUNTIFS(OFFSET($F$10, 0, 0, ROW()-9, 1), SERVICE[[#This Row],[Resources Role]], OFFSET($H$10, 0, 0, ROW()-9, 1), SERVICE[[#This Row],[Booking]])</f>
        <v>0</v>
      </c>
    </row>
    <row r="2261" spans="1:26" x14ac:dyDescent="0.25">
      <c r="A2261" s="6" t="str">
        <f ca="1">no.</f>
        <v/>
      </c>
      <c r="E2261" s="4" t="str">
        <f ca="1">position</f>
        <v/>
      </c>
      <c r="J2261" s="318"/>
      <c r="M2261" s="4"/>
      <c r="O2261" s="6"/>
      <c r="Q2261" s="20"/>
      <c r="R2261" s="5" t="str">
        <f ca="1">score</f>
        <v/>
      </c>
      <c r="S2261" s="7" t="str">
        <f ca="1">rescore_svc</f>
        <v/>
      </c>
      <c r="U2261" s="11" t="str">
        <f ca="1">price</f>
        <v/>
      </c>
      <c r="V2261" s="4"/>
      <c r="Y2261" s="388">
        <f ca="1">COUNTIFS(OFFSET($B$10, 0, 0, ROW()-9, 1), SERVICE[[#This Row],[Employee ID]], OFFSET($F$10, 0, 0, ROW()-9, 1), SERVICE[[#This Row],[Resources Role]])</f>
        <v>0</v>
      </c>
      <c r="Z2261" s="388">
        <f ca="1">COUNTIFS(OFFSET($F$10, 0, 0, ROW()-9, 1), SERVICE[[#This Row],[Resources Role]], OFFSET($H$10, 0, 0, ROW()-9, 1), SERVICE[[#This Row],[Booking]])</f>
        <v>0</v>
      </c>
    </row>
    <row r="2262" spans="1:26" x14ac:dyDescent="0.25">
      <c r="A2262" s="6" t="str">
        <f ca="1">no.</f>
        <v/>
      </c>
      <c r="E2262" s="4" t="str">
        <f ca="1">position</f>
        <v/>
      </c>
      <c r="J2262" s="318"/>
      <c r="M2262" s="4"/>
      <c r="O2262" s="6"/>
      <c r="Q2262" s="20"/>
      <c r="R2262" s="5" t="str">
        <f ca="1">score</f>
        <v/>
      </c>
      <c r="S2262" s="7" t="str">
        <f ca="1">rescore_svc</f>
        <v/>
      </c>
      <c r="U2262" s="11" t="str">
        <f ca="1">price</f>
        <v/>
      </c>
      <c r="V2262" s="4"/>
      <c r="Y2262" s="388">
        <f ca="1">COUNTIFS(OFFSET($B$10, 0, 0, ROW()-9, 1), SERVICE[[#This Row],[Employee ID]], OFFSET($F$10, 0, 0, ROW()-9, 1), SERVICE[[#This Row],[Resources Role]])</f>
        <v>0</v>
      </c>
      <c r="Z2262" s="388">
        <f ca="1">COUNTIFS(OFFSET($F$10, 0, 0, ROW()-9, 1), SERVICE[[#This Row],[Resources Role]], OFFSET($H$10, 0, 0, ROW()-9, 1), SERVICE[[#This Row],[Booking]])</f>
        <v>0</v>
      </c>
    </row>
    <row r="2263" spans="1:26" x14ac:dyDescent="0.25">
      <c r="A2263" s="6" t="str">
        <f ca="1">no.</f>
        <v/>
      </c>
      <c r="E2263" s="4" t="str">
        <f ca="1">position</f>
        <v/>
      </c>
      <c r="J2263" s="318"/>
      <c r="M2263" s="4"/>
      <c r="O2263" s="6"/>
      <c r="Q2263" s="20"/>
      <c r="R2263" s="5" t="str">
        <f ca="1">score</f>
        <v/>
      </c>
      <c r="S2263" s="7" t="str">
        <f ca="1">rescore_svc</f>
        <v/>
      </c>
      <c r="U2263" s="11" t="str">
        <f ca="1">price</f>
        <v/>
      </c>
      <c r="V2263" s="4"/>
      <c r="Y2263" s="388">
        <f ca="1">COUNTIFS(OFFSET($B$10, 0, 0, ROW()-9, 1), SERVICE[[#This Row],[Employee ID]], OFFSET($F$10, 0, 0, ROW()-9, 1), SERVICE[[#This Row],[Resources Role]])</f>
        <v>0</v>
      </c>
      <c r="Z2263" s="388">
        <f ca="1">COUNTIFS(OFFSET($F$10, 0, 0, ROW()-9, 1), SERVICE[[#This Row],[Resources Role]], OFFSET($H$10, 0, 0, ROW()-9, 1), SERVICE[[#This Row],[Booking]])</f>
        <v>0</v>
      </c>
    </row>
    <row r="2264" spans="1:26" x14ac:dyDescent="0.25">
      <c r="A2264" s="6" t="str">
        <f ca="1">no.</f>
        <v/>
      </c>
      <c r="E2264" s="4" t="str">
        <f ca="1">position</f>
        <v/>
      </c>
      <c r="J2264" s="318"/>
      <c r="M2264" s="4"/>
      <c r="O2264" s="6"/>
      <c r="Q2264" s="20"/>
      <c r="R2264" s="5" t="str">
        <f ca="1">score</f>
        <v/>
      </c>
      <c r="S2264" s="7" t="str">
        <f ca="1">rescore_svc</f>
        <v/>
      </c>
      <c r="U2264" s="11" t="str">
        <f ca="1">price</f>
        <v/>
      </c>
      <c r="V2264" s="4"/>
      <c r="Y2264" s="388">
        <f ca="1">COUNTIFS(OFFSET($B$10, 0, 0, ROW()-9, 1), SERVICE[[#This Row],[Employee ID]], OFFSET($F$10, 0, 0, ROW()-9, 1), SERVICE[[#This Row],[Resources Role]])</f>
        <v>0</v>
      </c>
      <c r="Z2264" s="388">
        <f ca="1">COUNTIFS(OFFSET($F$10, 0, 0, ROW()-9, 1), SERVICE[[#This Row],[Resources Role]], OFFSET($H$10, 0, 0, ROW()-9, 1), SERVICE[[#This Row],[Booking]])</f>
        <v>0</v>
      </c>
    </row>
    <row r="2265" spans="1:26" x14ac:dyDescent="0.25">
      <c r="A2265" s="6" t="str">
        <f ca="1">no.</f>
        <v/>
      </c>
      <c r="E2265" s="4" t="str">
        <f ca="1">position</f>
        <v/>
      </c>
      <c r="J2265" s="318"/>
      <c r="M2265" s="4"/>
      <c r="O2265" s="6"/>
      <c r="Q2265" s="20"/>
      <c r="R2265" s="5" t="str">
        <f ca="1">score</f>
        <v/>
      </c>
      <c r="S2265" s="7" t="str">
        <f ca="1">rescore_svc</f>
        <v/>
      </c>
      <c r="U2265" s="11" t="str">
        <f ca="1">price</f>
        <v/>
      </c>
      <c r="V2265" s="4"/>
      <c r="Y2265" s="388">
        <f ca="1">COUNTIFS(OFFSET($B$10, 0, 0, ROW()-9, 1), SERVICE[[#This Row],[Employee ID]], OFFSET($F$10, 0, 0, ROW()-9, 1), SERVICE[[#This Row],[Resources Role]])</f>
        <v>0</v>
      </c>
      <c r="Z2265" s="388">
        <f ca="1">COUNTIFS(OFFSET($F$10, 0, 0, ROW()-9, 1), SERVICE[[#This Row],[Resources Role]], OFFSET($H$10, 0, 0, ROW()-9, 1), SERVICE[[#This Row],[Booking]])</f>
        <v>0</v>
      </c>
    </row>
    <row r="2266" spans="1:26" x14ac:dyDescent="0.25">
      <c r="A2266" s="6" t="str">
        <f ca="1">no.</f>
        <v/>
      </c>
      <c r="E2266" s="4" t="str">
        <f ca="1">position</f>
        <v/>
      </c>
      <c r="J2266" s="318"/>
      <c r="M2266" s="4"/>
      <c r="O2266" s="6"/>
      <c r="Q2266" s="20"/>
      <c r="R2266" s="5" t="str">
        <f ca="1">score</f>
        <v/>
      </c>
      <c r="S2266" s="7" t="str">
        <f ca="1">rescore_svc</f>
        <v/>
      </c>
      <c r="U2266" s="11" t="str">
        <f ca="1">price</f>
        <v/>
      </c>
      <c r="V2266" s="4"/>
      <c r="Y2266" s="388">
        <f ca="1">COUNTIFS(OFFSET($B$10, 0, 0, ROW()-9, 1), SERVICE[[#This Row],[Employee ID]], OFFSET($F$10, 0, 0, ROW()-9, 1), SERVICE[[#This Row],[Resources Role]])</f>
        <v>0</v>
      </c>
      <c r="Z2266" s="388">
        <f ca="1">COUNTIFS(OFFSET($F$10, 0, 0, ROW()-9, 1), SERVICE[[#This Row],[Resources Role]], OFFSET($H$10, 0, 0, ROW()-9, 1), SERVICE[[#This Row],[Booking]])</f>
        <v>0</v>
      </c>
    </row>
    <row r="2267" spans="1:26" x14ac:dyDescent="0.25">
      <c r="A2267" s="6" t="str">
        <f ca="1">no.</f>
        <v/>
      </c>
      <c r="E2267" s="4" t="str">
        <f ca="1">position</f>
        <v/>
      </c>
      <c r="J2267" s="318"/>
      <c r="M2267" s="4"/>
      <c r="O2267" s="6"/>
      <c r="Q2267" s="20"/>
      <c r="R2267" s="5" t="str">
        <f ca="1">score</f>
        <v/>
      </c>
      <c r="S2267" s="7" t="str">
        <f ca="1">rescore_svc</f>
        <v/>
      </c>
      <c r="U2267" s="11" t="str">
        <f ca="1">price</f>
        <v/>
      </c>
      <c r="V2267" s="4"/>
      <c r="Y2267" s="388">
        <f ca="1">COUNTIFS(OFFSET($B$10, 0, 0, ROW()-9, 1), SERVICE[[#This Row],[Employee ID]], OFFSET($F$10, 0, 0, ROW()-9, 1), SERVICE[[#This Row],[Resources Role]])</f>
        <v>0</v>
      </c>
      <c r="Z2267" s="388">
        <f ca="1">COUNTIFS(OFFSET($F$10, 0, 0, ROW()-9, 1), SERVICE[[#This Row],[Resources Role]], OFFSET($H$10, 0, 0, ROW()-9, 1), SERVICE[[#This Row],[Booking]])</f>
        <v>0</v>
      </c>
    </row>
    <row r="2268" spans="1:26" x14ac:dyDescent="0.25">
      <c r="A2268" s="6" t="str">
        <f ca="1">no.</f>
        <v/>
      </c>
      <c r="E2268" s="4" t="str">
        <f ca="1">position</f>
        <v/>
      </c>
      <c r="J2268" s="318"/>
      <c r="M2268" s="4"/>
      <c r="O2268" s="6"/>
      <c r="Q2268" s="20"/>
      <c r="R2268" s="5" t="str">
        <f ca="1">score</f>
        <v/>
      </c>
      <c r="S2268" s="7" t="str">
        <f ca="1">rescore_svc</f>
        <v/>
      </c>
      <c r="U2268" s="11" t="str">
        <f ca="1">price</f>
        <v/>
      </c>
      <c r="V2268" s="4"/>
      <c r="Y2268" s="388">
        <f ca="1">COUNTIFS(OFFSET($B$10, 0, 0, ROW()-9, 1), SERVICE[[#This Row],[Employee ID]], OFFSET($F$10, 0, 0, ROW()-9, 1), SERVICE[[#This Row],[Resources Role]])</f>
        <v>0</v>
      </c>
      <c r="Z2268" s="388">
        <f ca="1">COUNTIFS(OFFSET($F$10, 0, 0, ROW()-9, 1), SERVICE[[#This Row],[Resources Role]], OFFSET($H$10, 0, 0, ROW()-9, 1), SERVICE[[#This Row],[Booking]])</f>
        <v>0</v>
      </c>
    </row>
    <row r="2269" spans="1:26" x14ac:dyDescent="0.25">
      <c r="A2269" s="6" t="str">
        <f ca="1">no.</f>
        <v/>
      </c>
      <c r="E2269" s="4" t="str">
        <f ca="1">position</f>
        <v/>
      </c>
      <c r="J2269" s="318"/>
      <c r="M2269" s="4"/>
      <c r="O2269" s="6"/>
      <c r="Q2269" s="20"/>
      <c r="R2269" s="5" t="str">
        <f ca="1">score</f>
        <v/>
      </c>
      <c r="S2269" s="7" t="str">
        <f ca="1">rescore_svc</f>
        <v/>
      </c>
      <c r="U2269" s="11" t="str">
        <f ca="1">price</f>
        <v/>
      </c>
      <c r="V2269" s="4"/>
      <c r="Y2269" s="388">
        <f ca="1">COUNTIFS(OFFSET($B$10, 0, 0, ROW()-9, 1), SERVICE[[#This Row],[Employee ID]], OFFSET($F$10, 0, 0, ROW()-9, 1), SERVICE[[#This Row],[Resources Role]])</f>
        <v>0</v>
      </c>
      <c r="Z2269" s="388">
        <f ca="1">COUNTIFS(OFFSET($F$10, 0, 0, ROW()-9, 1), SERVICE[[#This Row],[Resources Role]], OFFSET($H$10, 0, 0, ROW()-9, 1), SERVICE[[#This Row],[Booking]])</f>
        <v>0</v>
      </c>
    </row>
    <row r="2270" spans="1:26" x14ac:dyDescent="0.25">
      <c r="A2270" s="6" t="str">
        <f ca="1">no.</f>
        <v/>
      </c>
      <c r="E2270" s="4" t="str">
        <f ca="1">position</f>
        <v/>
      </c>
      <c r="J2270" s="318"/>
      <c r="M2270" s="4"/>
      <c r="O2270" s="6"/>
      <c r="Q2270" s="20"/>
      <c r="R2270" s="5" t="str">
        <f ca="1">score</f>
        <v/>
      </c>
      <c r="S2270" s="7" t="str">
        <f ca="1">rescore_svc</f>
        <v/>
      </c>
      <c r="U2270" s="11" t="str">
        <f ca="1">price</f>
        <v/>
      </c>
      <c r="V2270" s="4"/>
      <c r="Y2270" s="388">
        <f ca="1">COUNTIFS(OFFSET($B$10, 0, 0, ROW()-9, 1), SERVICE[[#This Row],[Employee ID]], OFFSET($F$10, 0, 0, ROW()-9, 1), SERVICE[[#This Row],[Resources Role]])</f>
        <v>0</v>
      </c>
      <c r="Z2270" s="388">
        <f ca="1">COUNTIFS(OFFSET($F$10, 0, 0, ROW()-9, 1), SERVICE[[#This Row],[Resources Role]], OFFSET($H$10, 0, 0, ROW()-9, 1), SERVICE[[#This Row],[Booking]])</f>
        <v>0</v>
      </c>
    </row>
    <row r="2271" spans="1:26" x14ac:dyDescent="0.25">
      <c r="A2271" s="6" t="str">
        <f ca="1">no.</f>
        <v/>
      </c>
      <c r="E2271" s="4" t="str">
        <f ca="1">position</f>
        <v/>
      </c>
      <c r="J2271" s="318"/>
      <c r="M2271" s="4"/>
      <c r="O2271" s="6"/>
      <c r="Q2271" s="20"/>
      <c r="R2271" s="5" t="str">
        <f ca="1">score</f>
        <v/>
      </c>
      <c r="S2271" s="7" t="str">
        <f ca="1">rescore_svc</f>
        <v/>
      </c>
      <c r="U2271" s="11" t="str">
        <f ca="1">price</f>
        <v/>
      </c>
      <c r="V2271" s="4"/>
      <c r="Y2271" s="388">
        <f ca="1">COUNTIFS(OFFSET($B$10, 0, 0, ROW()-9, 1), SERVICE[[#This Row],[Employee ID]], OFFSET($F$10, 0, 0, ROW()-9, 1), SERVICE[[#This Row],[Resources Role]])</f>
        <v>0</v>
      </c>
      <c r="Z2271" s="388">
        <f ca="1">COUNTIFS(OFFSET($F$10, 0, 0, ROW()-9, 1), SERVICE[[#This Row],[Resources Role]], OFFSET($H$10, 0, 0, ROW()-9, 1), SERVICE[[#This Row],[Booking]])</f>
        <v>0</v>
      </c>
    </row>
    <row r="2272" spans="1:26" x14ac:dyDescent="0.25">
      <c r="A2272" s="6" t="str">
        <f ca="1">no.</f>
        <v/>
      </c>
      <c r="E2272" s="4" t="str">
        <f ca="1">position</f>
        <v/>
      </c>
      <c r="J2272" s="318"/>
      <c r="M2272" s="4"/>
      <c r="O2272" s="6"/>
      <c r="Q2272" s="20"/>
      <c r="R2272" s="5" t="str">
        <f ca="1">score</f>
        <v/>
      </c>
      <c r="S2272" s="7" t="str">
        <f ca="1">rescore_svc</f>
        <v/>
      </c>
      <c r="U2272" s="11" t="str">
        <f ca="1">price</f>
        <v/>
      </c>
      <c r="V2272" s="4"/>
      <c r="Y2272" s="388">
        <f ca="1">COUNTIFS(OFFSET($B$10, 0, 0, ROW()-9, 1), SERVICE[[#This Row],[Employee ID]], OFFSET($F$10, 0, 0, ROW()-9, 1), SERVICE[[#This Row],[Resources Role]])</f>
        <v>0</v>
      </c>
      <c r="Z2272" s="388">
        <f ca="1">COUNTIFS(OFFSET($F$10, 0, 0, ROW()-9, 1), SERVICE[[#This Row],[Resources Role]], OFFSET($H$10, 0, 0, ROW()-9, 1), SERVICE[[#This Row],[Booking]])</f>
        <v>0</v>
      </c>
    </row>
    <row r="2273" spans="1:26" x14ac:dyDescent="0.25">
      <c r="A2273" s="6" t="str">
        <f ca="1">no.</f>
        <v/>
      </c>
      <c r="E2273" s="4" t="str">
        <f ca="1">position</f>
        <v/>
      </c>
      <c r="J2273" s="318"/>
      <c r="M2273" s="4"/>
      <c r="O2273" s="6"/>
      <c r="Q2273" s="20"/>
      <c r="R2273" s="5" t="str">
        <f ca="1">score</f>
        <v/>
      </c>
      <c r="S2273" s="7" t="str">
        <f ca="1">rescore_svc</f>
        <v/>
      </c>
      <c r="U2273" s="11" t="str">
        <f ca="1">price</f>
        <v/>
      </c>
      <c r="V2273" s="4"/>
      <c r="Y2273" s="388">
        <f ca="1">COUNTIFS(OFFSET($B$10, 0, 0, ROW()-9, 1), SERVICE[[#This Row],[Employee ID]], OFFSET($F$10, 0, 0, ROW()-9, 1), SERVICE[[#This Row],[Resources Role]])</f>
        <v>0</v>
      </c>
      <c r="Z2273" s="388">
        <f ca="1">COUNTIFS(OFFSET($F$10, 0, 0, ROW()-9, 1), SERVICE[[#This Row],[Resources Role]], OFFSET($H$10, 0, 0, ROW()-9, 1), SERVICE[[#This Row],[Booking]])</f>
        <v>0</v>
      </c>
    </row>
    <row r="2274" spans="1:26" x14ac:dyDescent="0.25">
      <c r="A2274" s="6" t="str">
        <f ca="1">no.</f>
        <v/>
      </c>
      <c r="E2274" s="4" t="str">
        <f ca="1">position</f>
        <v/>
      </c>
      <c r="J2274" s="318"/>
      <c r="M2274" s="4"/>
      <c r="O2274" s="6"/>
      <c r="Q2274" s="20"/>
      <c r="R2274" s="5" t="str">
        <f ca="1">score</f>
        <v/>
      </c>
      <c r="S2274" s="7" t="str">
        <f ca="1">rescore_svc</f>
        <v/>
      </c>
      <c r="U2274" s="11" t="str">
        <f ca="1">price</f>
        <v/>
      </c>
      <c r="V2274" s="4"/>
      <c r="Y2274" s="388">
        <f ca="1">COUNTIFS(OFFSET($B$10, 0, 0, ROW()-9, 1), SERVICE[[#This Row],[Employee ID]], OFFSET($F$10, 0, 0, ROW()-9, 1), SERVICE[[#This Row],[Resources Role]])</f>
        <v>0</v>
      </c>
      <c r="Z2274" s="388">
        <f ca="1">COUNTIFS(OFFSET($F$10, 0, 0, ROW()-9, 1), SERVICE[[#This Row],[Resources Role]], OFFSET($H$10, 0, 0, ROW()-9, 1), SERVICE[[#This Row],[Booking]])</f>
        <v>0</v>
      </c>
    </row>
    <row r="2275" spans="1:26" x14ac:dyDescent="0.25">
      <c r="A2275" s="6" t="str">
        <f ca="1">no.</f>
        <v/>
      </c>
      <c r="E2275" s="4" t="str">
        <f ca="1">position</f>
        <v/>
      </c>
      <c r="J2275" s="318"/>
      <c r="M2275" s="4"/>
      <c r="O2275" s="6"/>
      <c r="Q2275" s="20"/>
      <c r="R2275" s="5" t="str">
        <f ca="1">score</f>
        <v/>
      </c>
      <c r="S2275" s="7" t="str">
        <f ca="1">rescore_svc</f>
        <v/>
      </c>
      <c r="U2275" s="11" t="str">
        <f ca="1">price</f>
        <v/>
      </c>
      <c r="V2275" s="4"/>
      <c r="Y2275" s="388">
        <f ca="1">COUNTIFS(OFFSET($B$10, 0, 0, ROW()-9, 1), SERVICE[[#This Row],[Employee ID]], OFFSET($F$10, 0, 0, ROW()-9, 1), SERVICE[[#This Row],[Resources Role]])</f>
        <v>0</v>
      </c>
      <c r="Z2275" s="388">
        <f ca="1">COUNTIFS(OFFSET($F$10, 0, 0, ROW()-9, 1), SERVICE[[#This Row],[Resources Role]], OFFSET($H$10, 0, 0, ROW()-9, 1), SERVICE[[#This Row],[Booking]])</f>
        <v>0</v>
      </c>
    </row>
    <row r="2276" spans="1:26" x14ac:dyDescent="0.25">
      <c r="A2276" s="6" t="str">
        <f ca="1">no.</f>
        <v/>
      </c>
      <c r="E2276" s="4" t="str">
        <f ca="1">position</f>
        <v/>
      </c>
      <c r="J2276" s="318"/>
      <c r="M2276" s="4"/>
      <c r="O2276" s="6"/>
      <c r="Q2276" s="20"/>
      <c r="R2276" s="5" t="str">
        <f ca="1">score</f>
        <v/>
      </c>
      <c r="S2276" s="7" t="str">
        <f ca="1">rescore_svc</f>
        <v/>
      </c>
      <c r="U2276" s="11" t="str">
        <f ca="1">price</f>
        <v/>
      </c>
      <c r="V2276" s="4"/>
      <c r="Y2276" s="388">
        <f ca="1">COUNTIFS(OFFSET($B$10, 0, 0, ROW()-9, 1), SERVICE[[#This Row],[Employee ID]], OFFSET($F$10, 0, 0, ROW()-9, 1), SERVICE[[#This Row],[Resources Role]])</f>
        <v>0</v>
      </c>
      <c r="Z2276" s="388">
        <f ca="1">COUNTIFS(OFFSET($F$10, 0, 0, ROW()-9, 1), SERVICE[[#This Row],[Resources Role]], OFFSET($H$10, 0, 0, ROW()-9, 1), SERVICE[[#This Row],[Booking]])</f>
        <v>0</v>
      </c>
    </row>
    <row r="2277" spans="1:26" x14ac:dyDescent="0.25">
      <c r="A2277" s="6" t="str">
        <f ca="1">no.</f>
        <v/>
      </c>
      <c r="E2277" s="4" t="str">
        <f ca="1">position</f>
        <v/>
      </c>
      <c r="J2277" s="318"/>
      <c r="M2277" s="4"/>
      <c r="O2277" s="6"/>
      <c r="Q2277" s="20"/>
      <c r="R2277" s="5" t="str">
        <f ca="1">score</f>
        <v/>
      </c>
      <c r="S2277" s="7" t="str">
        <f ca="1">rescore_svc</f>
        <v/>
      </c>
      <c r="U2277" s="11" t="str">
        <f ca="1">price</f>
        <v/>
      </c>
      <c r="V2277" s="4"/>
      <c r="Y2277" s="388">
        <f ca="1">COUNTIFS(OFFSET($B$10, 0, 0, ROW()-9, 1), SERVICE[[#This Row],[Employee ID]], OFFSET($F$10, 0, 0, ROW()-9, 1), SERVICE[[#This Row],[Resources Role]])</f>
        <v>0</v>
      </c>
      <c r="Z2277" s="388">
        <f ca="1">COUNTIFS(OFFSET($F$10, 0, 0, ROW()-9, 1), SERVICE[[#This Row],[Resources Role]], OFFSET($H$10, 0, 0, ROW()-9, 1), SERVICE[[#This Row],[Booking]])</f>
        <v>0</v>
      </c>
    </row>
    <row r="2278" spans="1:26" x14ac:dyDescent="0.25">
      <c r="A2278" s="6" t="str">
        <f ca="1">no.</f>
        <v/>
      </c>
      <c r="E2278" s="4" t="str">
        <f ca="1">position</f>
        <v/>
      </c>
      <c r="J2278" s="318"/>
      <c r="M2278" s="4"/>
      <c r="O2278" s="6"/>
      <c r="Q2278" s="20"/>
      <c r="R2278" s="5" t="str">
        <f ca="1">score</f>
        <v/>
      </c>
      <c r="S2278" s="7" t="str">
        <f ca="1">rescore_svc</f>
        <v/>
      </c>
      <c r="U2278" s="11" t="str">
        <f ca="1">price</f>
        <v/>
      </c>
      <c r="V2278" s="4"/>
      <c r="Y2278" s="388">
        <f ca="1">COUNTIFS(OFFSET($B$10, 0, 0, ROW()-9, 1), SERVICE[[#This Row],[Employee ID]], OFFSET($F$10, 0, 0, ROW()-9, 1), SERVICE[[#This Row],[Resources Role]])</f>
        <v>0</v>
      </c>
      <c r="Z2278" s="388">
        <f ca="1">COUNTIFS(OFFSET($F$10, 0, 0, ROW()-9, 1), SERVICE[[#This Row],[Resources Role]], OFFSET($H$10, 0, 0, ROW()-9, 1), SERVICE[[#This Row],[Booking]])</f>
        <v>0</v>
      </c>
    </row>
    <row r="2279" spans="1:26" x14ac:dyDescent="0.25">
      <c r="A2279" s="6" t="str">
        <f ca="1">no.</f>
        <v/>
      </c>
      <c r="E2279" s="4" t="str">
        <f ca="1">position</f>
        <v/>
      </c>
      <c r="J2279" s="318"/>
      <c r="M2279" s="4"/>
      <c r="O2279" s="6"/>
      <c r="Q2279" s="20"/>
      <c r="R2279" s="5" t="str">
        <f ca="1">score</f>
        <v/>
      </c>
      <c r="S2279" s="7" t="str">
        <f ca="1">rescore_svc</f>
        <v/>
      </c>
      <c r="U2279" s="11" t="str">
        <f ca="1">price</f>
        <v/>
      </c>
      <c r="V2279" s="4"/>
      <c r="Y2279" s="388">
        <f ca="1">COUNTIFS(OFFSET($B$10, 0, 0, ROW()-9, 1), SERVICE[[#This Row],[Employee ID]], OFFSET($F$10, 0, 0, ROW()-9, 1), SERVICE[[#This Row],[Resources Role]])</f>
        <v>0</v>
      </c>
      <c r="Z2279" s="388">
        <f ca="1">COUNTIFS(OFFSET($F$10, 0, 0, ROW()-9, 1), SERVICE[[#This Row],[Resources Role]], OFFSET($H$10, 0, 0, ROW()-9, 1), SERVICE[[#This Row],[Booking]])</f>
        <v>0</v>
      </c>
    </row>
    <row r="2280" spans="1:26" x14ac:dyDescent="0.25">
      <c r="A2280" s="6" t="str">
        <f ca="1">no.</f>
        <v/>
      </c>
      <c r="E2280" s="4" t="str">
        <f ca="1">position</f>
        <v/>
      </c>
      <c r="J2280" s="318"/>
      <c r="M2280" s="4"/>
      <c r="O2280" s="6"/>
      <c r="Q2280" s="20"/>
      <c r="R2280" s="5" t="str">
        <f ca="1">score</f>
        <v/>
      </c>
      <c r="S2280" s="7" t="str">
        <f ca="1">rescore_svc</f>
        <v/>
      </c>
      <c r="U2280" s="11" t="str">
        <f ca="1">price</f>
        <v/>
      </c>
      <c r="V2280" s="4"/>
      <c r="Y2280" s="388">
        <f ca="1">COUNTIFS(OFFSET($B$10, 0, 0, ROW()-9, 1), SERVICE[[#This Row],[Employee ID]], OFFSET($F$10, 0, 0, ROW()-9, 1), SERVICE[[#This Row],[Resources Role]])</f>
        <v>0</v>
      </c>
      <c r="Z2280" s="388">
        <f ca="1">COUNTIFS(OFFSET($F$10, 0, 0, ROW()-9, 1), SERVICE[[#This Row],[Resources Role]], OFFSET($H$10, 0, 0, ROW()-9, 1), SERVICE[[#This Row],[Booking]])</f>
        <v>0</v>
      </c>
    </row>
    <row r="2281" spans="1:26" x14ac:dyDescent="0.25">
      <c r="A2281" s="6" t="str">
        <f ca="1">no.</f>
        <v/>
      </c>
      <c r="E2281" s="4" t="str">
        <f ca="1">position</f>
        <v/>
      </c>
      <c r="J2281" s="318"/>
      <c r="M2281" s="4"/>
      <c r="O2281" s="6"/>
      <c r="Q2281" s="20"/>
      <c r="R2281" s="5" t="str">
        <f ca="1">score</f>
        <v/>
      </c>
      <c r="S2281" s="7" t="str">
        <f ca="1">rescore_svc</f>
        <v/>
      </c>
      <c r="U2281" s="11" t="str">
        <f ca="1">price</f>
        <v/>
      </c>
      <c r="V2281" s="4"/>
      <c r="Y2281" s="388">
        <f ca="1">COUNTIFS(OFFSET($B$10, 0, 0, ROW()-9, 1), SERVICE[[#This Row],[Employee ID]], OFFSET($F$10, 0, 0, ROW()-9, 1), SERVICE[[#This Row],[Resources Role]])</f>
        <v>0</v>
      </c>
      <c r="Z2281" s="388">
        <f ca="1">COUNTIFS(OFFSET($F$10, 0, 0, ROW()-9, 1), SERVICE[[#This Row],[Resources Role]], OFFSET($H$10, 0, 0, ROW()-9, 1), SERVICE[[#This Row],[Booking]])</f>
        <v>0</v>
      </c>
    </row>
    <row r="2282" spans="1:26" x14ac:dyDescent="0.25">
      <c r="A2282" s="6" t="str">
        <f ca="1">no.</f>
        <v/>
      </c>
      <c r="E2282" s="4" t="str">
        <f ca="1">position</f>
        <v/>
      </c>
      <c r="J2282" s="318"/>
      <c r="M2282" s="4"/>
      <c r="O2282" s="6"/>
      <c r="Q2282" s="20"/>
      <c r="R2282" s="5" t="str">
        <f ca="1">score</f>
        <v/>
      </c>
      <c r="S2282" s="7" t="str">
        <f ca="1">rescore_svc</f>
        <v/>
      </c>
      <c r="U2282" s="11" t="str">
        <f ca="1">price</f>
        <v/>
      </c>
      <c r="V2282" s="4"/>
      <c r="Y2282" s="388">
        <f ca="1">COUNTIFS(OFFSET($B$10, 0, 0, ROW()-9, 1), SERVICE[[#This Row],[Employee ID]], OFFSET($F$10, 0, 0, ROW()-9, 1), SERVICE[[#This Row],[Resources Role]])</f>
        <v>0</v>
      </c>
      <c r="Z2282" s="388">
        <f ca="1">COUNTIFS(OFFSET($F$10, 0, 0, ROW()-9, 1), SERVICE[[#This Row],[Resources Role]], OFFSET($H$10, 0, 0, ROW()-9, 1), SERVICE[[#This Row],[Booking]])</f>
        <v>0</v>
      </c>
    </row>
    <row r="2283" spans="1:26" x14ac:dyDescent="0.25">
      <c r="A2283" s="6" t="str">
        <f ca="1">no.</f>
        <v/>
      </c>
      <c r="E2283" s="4" t="str">
        <f ca="1">position</f>
        <v/>
      </c>
      <c r="J2283" s="318"/>
      <c r="M2283" s="4"/>
      <c r="O2283" s="6"/>
      <c r="Q2283" s="20"/>
      <c r="R2283" s="5" t="str">
        <f ca="1">score</f>
        <v/>
      </c>
      <c r="S2283" s="7" t="str">
        <f ca="1">rescore_svc</f>
        <v/>
      </c>
      <c r="U2283" s="11" t="str">
        <f ca="1">price</f>
        <v/>
      </c>
      <c r="V2283" s="4"/>
      <c r="Y2283" s="388">
        <f ca="1">COUNTIFS(OFFSET($B$10, 0, 0, ROW()-9, 1), SERVICE[[#This Row],[Employee ID]], OFFSET($F$10, 0, 0, ROW()-9, 1), SERVICE[[#This Row],[Resources Role]])</f>
        <v>0</v>
      </c>
      <c r="Z2283" s="388">
        <f ca="1">COUNTIFS(OFFSET($F$10, 0, 0, ROW()-9, 1), SERVICE[[#This Row],[Resources Role]], OFFSET($H$10, 0, 0, ROW()-9, 1), SERVICE[[#This Row],[Booking]])</f>
        <v>0</v>
      </c>
    </row>
    <row r="2284" spans="1:26" x14ac:dyDescent="0.25">
      <c r="A2284" s="6" t="str">
        <f ca="1">no.</f>
        <v/>
      </c>
      <c r="E2284" s="4" t="str">
        <f ca="1">position</f>
        <v/>
      </c>
      <c r="J2284" s="318"/>
      <c r="M2284" s="4"/>
      <c r="O2284" s="6"/>
      <c r="Q2284" s="20"/>
      <c r="R2284" s="5" t="str">
        <f ca="1">score</f>
        <v/>
      </c>
      <c r="S2284" s="7" t="str">
        <f ca="1">rescore_svc</f>
        <v/>
      </c>
      <c r="U2284" s="11" t="str">
        <f ca="1">price</f>
        <v/>
      </c>
      <c r="V2284" s="4"/>
      <c r="Y2284" s="388">
        <f ca="1">COUNTIFS(OFFSET($B$10, 0, 0, ROW()-9, 1), SERVICE[[#This Row],[Employee ID]], OFFSET($F$10, 0, 0, ROW()-9, 1), SERVICE[[#This Row],[Resources Role]])</f>
        <v>0</v>
      </c>
      <c r="Z2284" s="388">
        <f ca="1">COUNTIFS(OFFSET($F$10, 0, 0, ROW()-9, 1), SERVICE[[#This Row],[Resources Role]], OFFSET($H$10, 0, 0, ROW()-9, 1), SERVICE[[#This Row],[Booking]])</f>
        <v>0</v>
      </c>
    </row>
    <row r="2285" spans="1:26" x14ac:dyDescent="0.25">
      <c r="A2285" s="6" t="str">
        <f ca="1">no.</f>
        <v/>
      </c>
      <c r="E2285" s="4" t="str">
        <f ca="1">position</f>
        <v/>
      </c>
      <c r="J2285" s="318"/>
      <c r="M2285" s="4"/>
      <c r="O2285" s="6"/>
      <c r="Q2285" s="20"/>
      <c r="R2285" s="5" t="str">
        <f ca="1">score</f>
        <v/>
      </c>
      <c r="S2285" s="7" t="str">
        <f ca="1">rescore_svc</f>
        <v/>
      </c>
      <c r="U2285" s="11" t="str">
        <f ca="1">price</f>
        <v/>
      </c>
      <c r="V2285" s="4"/>
      <c r="Y2285" s="388">
        <f ca="1">COUNTIFS(OFFSET($B$10, 0, 0, ROW()-9, 1), SERVICE[[#This Row],[Employee ID]], OFFSET($F$10, 0, 0, ROW()-9, 1), SERVICE[[#This Row],[Resources Role]])</f>
        <v>0</v>
      </c>
      <c r="Z2285" s="388">
        <f ca="1">COUNTIFS(OFFSET($F$10, 0, 0, ROW()-9, 1), SERVICE[[#This Row],[Resources Role]], OFFSET($H$10, 0, 0, ROW()-9, 1), SERVICE[[#This Row],[Booking]])</f>
        <v>0</v>
      </c>
    </row>
    <row r="2286" spans="1:26" x14ac:dyDescent="0.25">
      <c r="A2286" s="6" t="str">
        <f ca="1">no.</f>
        <v/>
      </c>
      <c r="E2286" s="4" t="str">
        <f ca="1">position</f>
        <v/>
      </c>
      <c r="J2286" s="318"/>
      <c r="M2286" s="4"/>
      <c r="O2286" s="6"/>
      <c r="Q2286" s="20"/>
      <c r="R2286" s="5" t="str">
        <f ca="1">score</f>
        <v/>
      </c>
      <c r="S2286" s="7" t="str">
        <f ca="1">rescore_svc</f>
        <v/>
      </c>
      <c r="U2286" s="11" t="str">
        <f ca="1">price</f>
        <v/>
      </c>
      <c r="V2286" s="4"/>
      <c r="Y2286" s="388">
        <f ca="1">COUNTIFS(OFFSET($B$10, 0, 0, ROW()-9, 1), SERVICE[[#This Row],[Employee ID]], OFFSET($F$10, 0, 0, ROW()-9, 1), SERVICE[[#This Row],[Resources Role]])</f>
        <v>0</v>
      </c>
      <c r="Z2286" s="388">
        <f ca="1">COUNTIFS(OFFSET($F$10, 0, 0, ROW()-9, 1), SERVICE[[#This Row],[Resources Role]], OFFSET($H$10, 0, 0, ROW()-9, 1), SERVICE[[#This Row],[Booking]])</f>
        <v>0</v>
      </c>
    </row>
    <row r="2287" spans="1:26" x14ac:dyDescent="0.25">
      <c r="A2287" s="6" t="str">
        <f ca="1">no.</f>
        <v/>
      </c>
      <c r="E2287" s="4" t="str">
        <f ca="1">position</f>
        <v/>
      </c>
      <c r="J2287" s="318"/>
      <c r="M2287" s="4"/>
      <c r="O2287" s="6"/>
      <c r="Q2287" s="20"/>
      <c r="R2287" s="5" t="str">
        <f ca="1">score</f>
        <v/>
      </c>
      <c r="S2287" s="7" t="str">
        <f ca="1">rescore_svc</f>
        <v/>
      </c>
      <c r="U2287" s="11" t="str">
        <f ca="1">price</f>
        <v/>
      </c>
      <c r="V2287" s="4"/>
      <c r="Y2287" s="388">
        <f ca="1">COUNTIFS(OFFSET($B$10, 0, 0, ROW()-9, 1), SERVICE[[#This Row],[Employee ID]], OFFSET($F$10, 0, 0, ROW()-9, 1), SERVICE[[#This Row],[Resources Role]])</f>
        <v>0</v>
      </c>
      <c r="Z2287" s="388">
        <f ca="1">COUNTIFS(OFFSET($F$10, 0, 0, ROW()-9, 1), SERVICE[[#This Row],[Resources Role]], OFFSET($H$10, 0, 0, ROW()-9, 1), SERVICE[[#This Row],[Booking]])</f>
        <v>0</v>
      </c>
    </row>
    <row r="2288" spans="1:26" x14ac:dyDescent="0.25">
      <c r="A2288" s="6" t="str">
        <f ca="1">no.</f>
        <v/>
      </c>
      <c r="E2288" s="4" t="str">
        <f ca="1">position</f>
        <v/>
      </c>
      <c r="J2288" s="318"/>
      <c r="M2288" s="4"/>
      <c r="O2288" s="6"/>
      <c r="Q2288" s="20"/>
      <c r="R2288" s="5" t="str">
        <f ca="1">score</f>
        <v/>
      </c>
      <c r="S2288" s="7" t="str">
        <f ca="1">rescore_svc</f>
        <v/>
      </c>
      <c r="U2288" s="11" t="str">
        <f ca="1">price</f>
        <v/>
      </c>
      <c r="V2288" s="4"/>
      <c r="Y2288" s="388">
        <f ca="1">COUNTIFS(OFFSET($B$10, 0, 0, ROW()-9, 1), SERVICE[[#This Row],[Employee ID]], OFFSET($F$10, 0, 0, ROW()-9, 1), SERVICE[[#This Row],[Resources Role]])</f>
        <v>0</v>
      </c>
      <c r="Z2288" s="388">
        <f ca="1">COUNTIFS(OFFSET($F$10, 0, 0, ROW()-9, 1), SERVICE[[#This Row],[Resources Role]], OFFSET($H$10, 0, 0, ROW()-9, 1), SERVICE[[#This Row],[Booking]])</f>
        <v>0</v>
      </c>
    </row>
    <row r="2289" spans="1:26" x14ac:dyDescent="0.25">
      <c r="A2289" s="6" t="str">
        <f ca="1">no.</f>
        <v/>
      </c>
      <c r="E2289" s="4" t="str">
        <f ca="1">position</f>
        <v/>
      </c>
      <c r="J2289" s="318"/>
      <c r="M2289" s="4"/>
      <c r="O2289" s="6"/>
      <c r="Q2289" s="20"/>
      <c r="R2289" s="5" t="str">
        <f ca="1">score</f>
        <v/>
      </c>
      <c r="S2289" s="7" t="str">
        <f ca="1">rescore_svc</f>
        <v/>
      </c>
      <c r="U2289" s="11" t="str">
        <f ca="1">price</f>
        <v/>
      </c>
      <c r="V2289" s="4"/>
      <c r="Y2289" s="388">
        <f ca="1">COUNTIFS(OFFSET($B$10, 0, 0, ROW()-9, 1), SERVICE[[#This Row],[Employee ID]], OFFSET($F$10, 0, 0, ROW()-9, 1), SERVICE[[#This Row],[Resources Role]])</f>
        <v>0</v>
      </c>
      <c r="Z2289" s="388">
        <f ca="1">COUNTIFS(OFFSET($F$10, 0, 0, ROW()-9, 1), SERVICE[[#This Row],[Resources Role]], OFFSET($H$10, 0, 0, ROW()-9, 1), SERVICE[[#This Row],[Booking]])</f>
        <v>0</v>
      </c>
    </row>
    <row r="2290" spans="1:26" x14ac:dyDescent="0.25">
      <c r="A2290" s="6" t="str">
        <f ca="1">no.</f>
        <v/>
      </c>
      <c r="E2290" s="4" t="str">
        <f ca="1">position</f>
        <v/>
      </c>
      <c r="J2290" s="318"/>
      <c r="M2290" s="4"/>
      <c r="O2290" s="6"/>
      <c r="Q2290" s="20"/>
      <c r="R2290" s="5" t="str">
        <f ca="1">score</f>
        <v/>
      </c>
      <c r="S2290" s="7" t="str">
        <f ca="1">rescore_svc</f>
        <v/>
      </c>
      <c r="U2290" s="11" t="str">
        <f ca="1">price</f>
        <v/>
      </c>
      <c r="V2290" s="4"/>
      <c r="Y2290" s="388">
        <f ca="1">COUNTIFS(OFFSET($B$10, 0, 0, ROW()-9, 1), SERVICE[[#This Row],[Employee ID]], OFFSET($F$10, 0, 0, ROW()-9, 1), SERVICE[[#This Row],[Resources Role]])</f>
        <v>0</v>
      </c>
      <c r="Z2290" s="388">
        <f ca="1">COUNTIFS(OFFSET($F$10, 0, 0, ROW()-9, 1), SERVICE[[#This Row],[Resources Role]], OFFSET($H$10, 0, 0, ROW()-9, 1), SERVICE[[#This Row],[Booking]])</f>
        <v>0</v>
      </c>
    </row>
    <row r="2291" spans="1:26" x14ac:dyDescent="0.25">
      <c r="A2291" s="6" t="str">
        <f ca="1">no.</f>
        <v/>
      </c>
      <c r="E2291" s="4" t="str">
        <f ca="1">position</f>
        <v/>
      </c>
      <c r="J2291" s="318"/>
      <c r="M2291" s="4"/>
      <c r="O2291" s="6"/>
      <c r="Q2291" s="20"/>
      <c r="R2291" s="5" t="str">
        <f ca="1">score</f>
        <v/>
      </c>
      <c r="S2291" s="7" t="str">
        <f ca="1">rescore_svc</f>
        <v/>
      </c>
      <c r="U2291" s="11" t="str">
        <f ca="1">price</f>
        <v/>
      </c>
      <c r="V2291" s="4"/>
      <c r="Y2291" s="388">
        <f ca="1">COUNTIFS(OFFSET($B$10, 0, 0, ROW()-9, 1), SERVICE[[#This Row],[Employee ID]], OFFSET($F$10, 0, 0, ROW()-9, 1), SERVICE[[#This Row],[Resources Role]])</f>
        <v>0</v>
      </c>
      <c r="Z2291" s="388">
        <f ca="1">COUNTIFS(OFFSET($F$10, 0, 0, ROW()-9, 1), SERVICE[[#This Row],[Resources Role]], OFFSET($H$10, 0, 0, ROW()-9, 1), SERVICE[[#This Row],[Booking]])</f>
        <v>0</v>
      </c>
    </row>
    <row r="2292" spans="1:26" x14ac:dyDescent="0.25">
      <c r="A2292" s="6" t="str">
        <f ca="1">no.</f>
        <v/>
      </c>
      <c r="E2292" s="4" t="str">
        <f ca="1">position</f>
        <v/>
      </c>
      <c r="J2292" s="318"/>
      <c r="M2292" s="4"/>
      <c r="O2292" s="6"/>
      <c r="Q2292" s="20"/>
      <c r="R2292" s="5" t="str">
        <f ca="1">score</f>
        <v/>
      </c>
      <c r="S2292" s="7" t="str">
        <f ca="1">rescore_svc</f>
        <v/>
      </c>
      <c r="U2292" s="11" t="str">
        <f ca="1">price</f>
        <v/>
      </c>
      <c r="V2292" s="4"/>
      <c r="Y2292" s="388">
        <f ca="1">COUNTIFS(OFFSET($B$10, 0, 0, ROW()-9, 1), SERVICE[[#This Row],[Employee ID]], OFFSET($F$10, 0, 0, ROW()-9, 1), SERVICE[[#This Row],[Resources Role]])</f>
        <v>0</v>
      </c>
      <c r="Z2292" s="388">
        <f ca="1">COUNTIFS(OFFSET($F$10, 0, 0, ROW()-9, 1), SERVICE[[#This Row],[Resources Role]], OFFSET($H$10, 0, 0, ROW()-9, 1), SERVICE[[#This Row],[Booking]])</f>
        <v>0</v>
      </c>
    </row>
    <row r="2293" spans="1:26" x14ac:dyDescent="0.25">
      <c r="A2293" s="6" t="str">
        <f ca="1">no.</f>
        <v/>
      </c>
      <c r="E2293" s="4" t="str">
        <f ca="1">position</f>
        <v/>
      </c>
      <c r="J2293" s="318"/>
      <c r="M2293" s="4"/>
      <c r="O2293" s="6"/>
      <c r="Q2293" s="20"/>
      <c r="R2293" s="5" t="str">
        <f ca="1">score</f>
        <v/>
      </c>
      <c r="S2293" s="7" t="str">
        <f ca="1">rescore_svc</f>
        <v/>
      </c>
      <c r="U2293" s="11" t="str">
        <f ca="1">price</f>
        <v/>
      </c>
      <c r="V2293" s="4"/>
      <c r="Y2293" s="388">
        <f ca="1">COUNTIFS(OFFSET($B$10, 0, 0, ROW()-9, 1), SERVICE[[#This Row],[Employee ID]], OFFSET($F$10, 0, 0, ROW()-9, 1), SERVICE[[#This Row],[Resources Role]])</f>
        <v>0</v>
      </c>
      <c r="Z2293" s="388">
        <f ca="1">COUNTIFS(OFFSET($F$10, 0, 0, ROW()-9, 1), SERVICE[[#This Row],[Resources Role]], OFFSET($H$10, 0, 0, ROW()-9, 1), SERVICE[[#This Row],[Booking]])</f>
        <v>0</v>
      </c>
    </row>
    <row r="2294" spans="1:26" x14ac:dyDescent="0.25">
      <c r="A2294" s="6" t="str">
        <f ca="1">no.</f>
        <v/>
      </c>
      <c r="E2294" s="4" t="str">
        <f ca="1">position</f>
        <v/>
      </c>
      <c r="J2294" s="318"/>
      <c r="M2294" s="4"/>
      <c r="O2294" s="6"/>
      <c r="Q2294" s="20"/>
      <c r="R2294" s="5" t="str">
        <f ca="1">score</f>
        <v/>
      </c>
      <c r="S2294" s="7" t="str">
        <f ca="1">rescore_svc</f>
        <v/>
      </c>
      <c r="U2294" s="11" t="str">
        <f ca="1">price</f>
        <v/>
      </c>
      <c r="V2294" s="4"/>
      <c r="Y2294" s="388">
        <f ca="1">COUNTIFS(OFFSET($B$10, 0, 0, ROW()-9, 1), SERVICE[[#This Row],[Employee ID]], OFFSET($F$10, 0, 0, ROW()-9, 1), SERVICE[[#This Row],[Resources Role]])</f>
        <v>0</v>
      </c>
      <c r="Z2294" s="388">
        <f ca="1">COUNTIFS(OFFSET($F$10, 0, 0, ROW()-9, 1), SERVICE[[#This Row],[Resources Role]], OFFSET($H$10, 0, 0, ROW()-9, 1), SERVICE[[#This Row],[Booking]])</f>
        <v>0</v>
      </c>
    </row>
    <row r="2295" spans="1:26" x14ac:dyDescent="0.25">
      <c r="A2295" s="6" t="str">
        <f ca="1">no.</f>
        <v/>
      </c>
      <c r="E2295" s="4" t="str">
        <f ca="1">position</f>
        <v/>
      </c>
      <c r="J2295" s="318"/>
      <c r="M2295" s="4"/>
      <c r="O2295" s="6"/>
      <c r="Q2295" s="20"/>
      <c r="R2295" s="5" t="str">
        <f ca="1">score</f>
        <v/>
      </c>
      <c r="S2295" s="7" t="str">
        <f ca="1">rescore_svc</f>
        <v/>
      </c>
      <c r="U2295" s="11" t="str">
        <f ca="1">price</f>
        <v/>
      </c>
      <c r="V2295" s="4"/>
      <c r="Y2295" s="388">
        <f ca="1">COUNTIFS(OFFSET($B$10, 0, 0, ROW()-9, 1), SERVICE[[#This Row],[Employee ID]], OFFSET($F$10, 0, 0, ROW()-9, 1), SERVICE[[#This Row],[Resources Role]])</f>
        <v>0</v>
      </c>
      <c r="Z2295" s="388">
        <f ca="1">COUNTIFS(OFFSET($F$10, 0, 0, ROW()-9, 1), SERVICE[[#This Row],[Resources Role]], OFFSET($H$10, 0, 0, ROW()-9, 1), SERVICE[[#This Row],[Booking]])</f>
        <v>0</v>
      </c>
    </row>
    <row r="2296" spans="1:26" x14ac:dyDescent="0.25">
      <c r="A2296" s="6" t="str">
        <f ca="1">no.</f>
        <v/>
      </c>
      <c r="E2296" s="4" t="str">
        <f ca="1">position</f>
        <v/>
      </c>
      <c r="J2296" s="318"/>
      <c r="M2296" s="4"/>
      <c r="O2296" s="6"/>
      <c r="Q2296" s="20"/>
      <c r="R2296" s="5" t="str">
        <f ca="1">score</f>
        <v/>
      </c>
      <c r="S2296" s="7" t="str">
        <f ca="1">rescore_svc</f>
        <v/>
      </c>
      <c r="U2296" s="11" t="str">
        <f ca="1">price</f>
        <v/>
      </c>
      <c r="V2296" s="4"/>
      <c r="Y2296" s="388">
        <f ca="1">COUNTIFS(OFFSET($B$10, 0, 0, ROW()-9, 1), SERVICE[[#This Row],[Employee ID]], OFFSET($F$10, 0, 0, ROW()-9, 1), SERVICE[[#This Row],[Resources Role]])</f>
        <v>0</v>
      </c>
      <c r="Z2296" s="388">
        <f ca="1">COUNTIFS(OFFSET($F$10, 0, 0, ROW()-9, 1), SERVICE[[#This Row],[Resources Role]], OFFSET($H$10, 0, 0, ROW()-9, 1), SERVICE[[#This Row],[Booking]])</f>
        <v>0</v>
      </c>
    </row>
    <row r="2297" spans="1:26" x14ac:dyDescent="0.25">
      <c r="A2297" s="6" t="str">
        <f ca="1">no.</f>
        <v/>
      </c>
      <c r="E2297" s="4" t="str">
        <f ca="1">position</f>
        <v/>
      </c>
      <c r="J2297" s="318"/>
      <c r="M2297" s="4"/>
      <c r="O2297" s="6"/>
      <c r="Q2297" s="20"/>
      <c r="R2297" s="5" t="str">
        <f ca="1">score</f>
        <v/>
      </c>
      <c r="S2297" s="7" t="str">
        <f ca="1">rescore_svc</f>
        <v/>
      </c>
      <c r="U2297" s="11" t="str">
        <f ca="1">price</f>
        <v/>
      </c>
      <c r="V2297" s="4"/>
      <c r="Y2297" s="388">
        <f ca="1">COUNTIFS(OFFSET($B$10, 0, 0, ROW()-9, 1), SERVICE[[#This Row],[Employee ID]], OFFSET($F$10, 0, 0, ROW()-9, 1), SERVICE[[#This Row],[Resources Role]])</f>
        <v>0</v>
      </c>
      <c r="Z2297" s="388">
        <f ca="1">COUNTIFS(OFFSET($F$10, 0, 0, ROW()-9, 1), SERVICE[[#This Row],[Resources Role]], OFFSET($H$10, 0, 0, ROW()-9, 1), SERVICE[[#This Row],[Booking]])</f>
        <v>0</v>
      </c>
    </row>
    <row r="2298" spans="1:26" x14ac:dyDescent="0.25">
      <c r="A2298" s="6" t="str">
        <f ca="1">no.</f>
        <v/>
      </c>
      <c r="E2298" s="4" t="str">
        <f ca="1">position</f>
        <v/>
      </c>
      <c r="J2298" s="318"/>
      <c r="M2298" s="4"/>
      <c r="O2298" s="6"/>
      <c r="Q2298" s="20"/>
      <c r="R2298" s="5" t="str">
        <f ca="1">score</f>
        <v/>
      </c>
      <c r="S2298" s="7" t="str">
        <f ca="1">rescore_svc</f>
        <v/>
      </c>
      <c r="U2298" s="11" t="str">
        <f ca="1">price</f>
        <v/>
      </c>
      <c r="V2298" s="4"/>
      <c r="Y2298" s="388">
        <f ca="1">COUNTIFS(OFFSET($B$10, 0, 0, ROW()-9, 1), SERVICE[[#This Row],[Employee ID]], OFFSET($F$10, 0, 0, ROW()-9, 1), SERVICE[[#This Row],[Resources Role]])</f>
        <v>0</v>
      </c>
      <c r="Z2298" s="388">
        <f ca="1">COUNTIFS(OFFSET($F$10, 0, 0, ROW()-9, 1), SERVICE[[#This Row],[Resources Role]], OFFSET($H$10, 0, 0, ROW()-9, 1), SERVICE[[#This Row],[Booking]])</f>
        <v>0</v>
      </c>
    </row>
    <row r="2299" spans="1:26" x14ac:dyDescent="0.25">
      <c r="A2299" s="6" t="str">
        <f ca="1">no.</f>
        <v/>
      </c>
      <c r="E2299" s="4" t="str">
        <f ca="1">position</f>
        <v/>
      </c>
      <c r="J2299" s="318"/>
      <c r="M2299" s="4"/>
      <c r="O2299" s="6"/>
      <c r="Q2299" s="20"/>
      <c r="R2299" s="5" t="str">
        <f ca="1">score</f>
        <v/>
      </c>
      <c r="S2299" s="7" t="str">
        <f ca="1">rescore_svc</f>
        <v/>
      </c>
      <c r="U2299" s="11" t="str">
        <f ca="1">price</f>
        <v/>
      </c>
      <c r="V2299" s="4"/>
      <c r="Y2299" s="388">
        <f ca="1">COUNTIFS(OFFSET($B$10, 0, 0, ROW()-9, 1), SERVICE[[#This Row],[Employee ID]], OFFSET($F$10, 0, 0, ROW()-9, 1), SERVICE[[#This Row],[Resources Role]])</f>
        <v>0</v>
      </c>
      <c r="Z2299" s="388">
        <f ca="1">COUNTIFS(OFFSET($F$10, 0, 0, ROW()-9, 1), SERVICE[[#This Row],[Resources Role]], OFFSET($H$10, 0, 0, ROW()-9, 1), SERVICE[[#This Row],[Booking]])</f>
        <v>0</v>
      </c>
    </row>
    <row r="2300" spans="1:26" x14ac:dyDescent="0.25">
      <c r="A2300" s="6" t="str">
        <f ca="1">no.</f>
        <v/>
      </c>
      <c r="E2300" s="4" t="str">
        <f ca="1">position</f>
        <v/>
      </c>
      <c r="J2300" s="318"/>
      <c r="M2300" s="4"/>
      <c r="O2300" s="6"/>
      <c r="Q2300" s="20"/>
      <c r="R2300" s="5" t="str">
        <f ca="1">score</f>
        <v/>
      </c>
      <c r="S2300" s="7" t="str">
        <f ca="1">rescore_svc</f>
        <v/>
      </c>
      <c r="U2300" s="11" t="str">
        <f ca="1">price</f>
        <v/>
      </c>
      <c r="V2300" s="4"/>
      <c r="Y2300" s="388">
        <f ca="1">COUNTIFS(OFFSET($B$10, 0, 0, ROW()-9, 1), SERVICE[[#This Row],[Employee ID]], OFFSET($F$10, 0, 0, ROW()-9, 1), SERVICE[[#This Row],[Resources Role]])</f>
        <v>0</v>
      </c>
      <c r="Z2300" s="388">
        <f ca="1">COUNTIFS(OFFSET($F$10, 0, 0, ROW()-9, 1), SERVICE[[#This Row],[Resources Role]], OFFSET($H$10, 0, 0, ROW()-9, 1), SERVICE[[#This Row],[Booking]])</f>
        <v>0</v>
      </c>
    </row>
    <row r="2301" spans="1:26" x14ac:dyDescent="0.25">
      <c r="A2301" s="6" t="str">
        <f ca="1">no.</f>
        <v/>
      </c>
      <c r="E2301" s="4" t="str">
        <f ca="1">position</f>
        <v/>
      </c>
      <c r="J2301" s="318"/>
      <c r="M2301" s="4"/>
      <c r="O2301" s="6"/>
      <c r="Q2301" s="20"/>
      <c r="R2301" s="5" t="str">
        <f ca="1">score</f>
        <v/>
      </c>
      <c r="S2301" s="7" t="str">
        <f ca="1">rescore_svc</f>
        <v/>
      </c>
      <c r="U2301" s="11" t="str">
        <f ca="1">price</f>
        <v/>
      </c>
      <c r="V2301" s="4"/>
      <c r="Y2301" s="388">
        <f ca="1">COUNTIFS(OFFSET($B$10, 0, 0, ROW()-9, 1), SERVICE[[#This Row],[Employee ID]], OFFSET($F$10, 0, 0, ROW()-9, 1), SERVICE[[#This Row],[Resources Role]])</f>
        <v>0</v>
      </c>
      <c r="Z2301" s="388">
        <f ca="1">COUNTIFS(OFFSET($F$10, 0, 0, ROW()-9, 1), SERVICE[[#This Row],[Resources Role]], OFFSET($H$10, 0, 0, ROW()-9, 1), SERVICE[[#This Row],[Booking]])</f>
        <v>0</v>
      </c>
    </row>
    <row r="2302" spans="1:26" x14ac:dyDescent="0.25">
      <c r="A2302" s="6" t="str">
        <f ca="1">no.</f>
        <v/>
      </c>
      <c r="E2302" s="4" t="str">
        <f ca="1">position</f>
        <v/>
      </c>
      <c r="J2302" s="318"/>
      <c r="M2302" s="4"/>
      <c r="O2302" s="6"/>
      <c r="Q2302" s="20"/>
      <c r="R2302" s="5" t="str">
        <f ca="1">score</f>
        <v/>
      </c>
      <c r="S2302" s="7" t="str">
        <f ca="1">rescore_svc</f>
        <v/>
      </c>
      <c r="U2302" s="11" t="str">
        <f ca="1">price</f>
        <v/>
      </c>
      <c r="V2302" s="4"/>
      <c r="Y2302" s="388">
        <f ca="1">COUNTIFS(OFFSET($B$10, 0, 0, ROW()-9, 1), SERVICE[[#This Row],[Employee ID]], OFFSET($F$10, 0, 0, ROW()-9, 1), SERVICE[[#This Row],[Resources Role]])</f>
        <v>0</v>
      </c>
      <c r="Z2302" s="388">
        <f ca="1">COUNTIFS(OFFSET($F$10, 0, 0, ROW()-9, 1), SERVICE[[#This Row],[Resources Role]], OFFSET($H$10, 0, 0, ROW()-9, 1), SERVICE[[#This Row],[Booking]])</f>
        <v>0</v>
      </c>
    </row>
    <row r="2303" spans="1:26" x14ac:dyDescent="0.25">
      <c r="A2303" s="6" t="str">
        <f ca="1">no.</f>
        <v/>
      </c>
      <c r="E2303" s="4" t="str">
        <f ca="1">position</f>
        <v/>
      </c>
      <c r="J2303" s="318"/>
      <c r="M2303" s="4"/>
      <c r="O2303" s="6"/>
      <c r="Q2303" s="20"/>
      <c r="R2303" s="5" t="str">
        <f ca="1">score</f>
        <v/>
      </c>
      <c r="S2303" s="7" t="str">
        <f ca="1">rescore_svc</f>
        <v/>
      </c>
      <c r="U2303" s="11" t="str">
        <f ca="1">price</f>
        <v/>
      </c>
      <c r="V2303" s="4"/>
      <c r="Y2303" s="388">
        <f ca="1">COUNTIFS(OFFSET($B$10, 0, 0, ROW()-9, 1), SERVICE[[#This Row],[Employee ID]], OFFSET($F$10, 0, 0, ROW()-9, 1), SERVICE[[#This Row],[Resources Role]])</f>
        <v>0</v>
      </c>
      <c r="Z2303" s="388">
        <f ca="1">COUNTIFS(OFFSET($F$10, 0, 0, ROW()-9, 1), SERVICE[[#This Row],[Resources Role]], OFFSET($H$10, 0, 0, ROW()-9, 1), SERVICE[[#This Row],[Booking]])</f>
        <v>0</v>
      </c>
    </row>
    <row r="2304" spans="1:26" x14ac:dyDescent="0.25">
      <c r="A2304" s="6" t="str">
        <f ca="1">no.</f>
        <v/>
      </c>
      <c r="E2304" s="4" t="str">
        <f ca="1">position</f>
        <v/>
      </c>
      <c r="J2304" s="318"/>
      <c r="M2304" s="4"/>
      <c r="O2304" s="6"/>
      <c r="Q2304" s="20"/>
      <c r="R2304" s="5" t="str">
        <f ca="1">score</f>
        <v/>
      </c>
      <c r="S2304" s="7" t="str">
        <f ca="1">rescore_svc</f>
        <v/>
      </c>
      <c r="U2304" s="11" t="str">
        <f ca="1">price</f>
        <v/>
      </c>
      <c r="V2304" s="4"/>
      <c r="Y2304" s="388">
        <f ca="1">COUNTIFS(OFFSET($B$10, 0, 0, ROW()-9, 1), SERVICE[[#This Row],[Employee ID]], OFFSET($F$10, 0, 0, ROW()-9, 1), SERVICE[[#This Row],[Resources Role]])</f>
        <v>0</v>
      </c>
      <c r="Z2304" s="388">
        <f ca="1">COUNTIFS(OFFSET($F$10, 0, 0, ROW()-9, 1), SERVICE[[#This Row],[Resources Role]], OFFSET($H$10, 0, 0, ROW()-9, 1), SERVICE[[#This Row],[Booking]])</f>
        <v>0</v>
      </c>
    </row>
    <row r="2305" spans="1:26" x14ac:dyDescent="0.25">
      <c r="A2305" s="6" t="str">
        <f ca="1">no.</f>
        <v/>
      </c>
      <c r="E2305" s="4" t="str">
        <f ca="1">position</f>
        <v/>
      </c>
      <c r="J2305" s="318"/>
      <c r="M2305" s="4"/>
      <c r="O2305" s="6"/>
      <c r="Q2305" s="20"/>
      <c r="R2305" s="5" t="str">
        <f ca="1">score</f>
        <v/>
      </c>
      <c r="S2305" s="7" t="str">
        <f ca="1">rescore_svc</f>
        <v/>
      </c>
      <c r="U2305" s="11" t="str">
        <f ca="1">price</f>
        <v/>
      </c>
      <c r="V2305" s="4"/>
      <c r="Y2305" s="388">
        <f ca="1">COUNTIFS(OFFSET($B$10, 0, 0, ROW()-9, 1), SERVICE[[#This Row],[Employee ID]], OFFSET($F$10, 0, 0, ROW()-9, 1), SERVICE[[#This Row],[Resources Role]])</f>
        <v>0</v>
      </c>
      <c r="Z2305" s="388">
        <f ca="1">COUNTIFS(OFFSET($F$10, 0, 0, ROW()-9, 1), SERVICE[[#This Row],[Resources Role]], OFFSET($H$10, 0, 0, ROW()-9, 1), SERVICE[[#This Row],[Booking]])</f>
        <v>0</v>
      </c>
    </row>
    <row r="2306" spans="1:26" x14ac:dyDescent="0.25">
      <c r="A2306" s="6" t="str">
        <f ca="1">no.</f>
        <v/>
      </c>
      <c r="E2306" s="4" t="str">
        <f ca="1">position</f>
        <v/>
      </c>
      <c r="J2306" s="318"/>
      <c r="M2306" s="4"/>
      <c r="O2306" s="6"/>
      <c r="Q2306" s="20"/>
      <c r="R2306" s="5" t="str">
        <f ca="1">score</f>
        <v/>
      </c>
      <c r="S2306" s="7" t="str">
        <f ca="1">rescore_svc</f>
        <v/>
      </c>
      <c r="U2306" s="11" t="str">
        <f ca="1">price</f>
        <v/>
      </c>
      <c r="V2306" s="4"/>
      <c r="Y2306" s="388">
        <f ca="1">COUNTIFS(OFFSET($B$10, 0, 0, ROW()-9, 1), SERVICE[[#This Row],[Employee ID]], OFFSET($F$10, 0, 0, ROW()-9, 1), SERVICE[[#This Row],[Resources Role]])</f>
        <v>0</v>
      </c>
      <c r="Z2306" s="388">
        <f ca="1">COUNTIFS(OFFSET($F$10, 0, 0, ROW()-9, 1), SERVICE[[#This Row],[Resources Role]], OFFSET($H$10, 0, 0, ROW()-9, 1), SERVICE[[#This Row],[Booking]])</f>
        <v>0</v>
      </c>
    </row>
    <row r="2307" spans="1:26" x14ac:dyDescent="0.25">
      <c r="A2307" s="6" t="str">
        <f ca="1">no.</f>
        <v/>
      </c>
      <c r="E2307" s="4" t="str">
        <f ca="1">position</f>
        <v/>
      </c>
      <c r="J2307" s="318"/>
      <c r="M2307" s="4"/>
      <c r="O2307" s="6"/>
      <c r="Q2307" s="20"/>
      <c r="R2307" s="5" t="str">
        <f ca="1">score</f>
        <v/>
      </c>
      <c r="S2307" s="7" t="str">
        <f ca="1">rescore_svc</f>
        <v/>
      </c>
      <c r="U2307" s="11" t="str">
        <f ca="1">price</f>
        <v/>
      </c>
      <c r="V2307" s="4"/>
      <c r="Y2307" s="388">
        <f ca="1">COUNTIFS(OFFSET($B$10, 0, 0, ROW()-9, 1), SERVICE[[#This Row],[Employee ID]], OFFSET($F$10, 0, 0, ROW()-9, 1), SERVICE[[#This Row],[Resources Role]])</f>
        <v>0</v>
      </c>
      <c r="Z2307" s="388">
        <f ca="1">COUNTIFS(OFFSET($F$10, 0, 0, ROW()-9, 1), SERVICE[[#This Row],[Resources Role]], OFFSET($H$10, 0, 0, ROW()-9, 1), SERVICE[[#This Row],[Booking]])</f>
        <v>0</v>
      </c>
    </row>
    <row r="2308" spans="1:26" x14ac:dyDescent="0.25">
      <c r="A2308" s="6" t="str">
        <f ca="1">no.</f>
        <v/>
      </c>
      <c r="E2308" s="4" t="str">
        <f ca="1">position</f>
        <v/>
      </c>
      <c r="J2308" s="318"/>
      <c r="M2308" s="4"/>
      <c r="O2308" s="6"/>
      <c r="Q2308" s="20"/>
      <c r="R2308" s="5" t="str">
        <f ca="1">score</f>
        <v/>
      </c>
      <c r="S2308" s="7" t="str">
        <f ca="1">rescore_svc</f>
        <v/>
      </c>
      <c r="U2308" s="11" t="str">
        <f ca="1">price</f>
        <v/>
      </c>
      <c r="V2308" s="4"/>
      <c r="Y2308" s="388">
        <f ca="1">COUNTIFS(OFFSET($B$10, 0, 0, ROW()-9, 1), SERVICE[[#This Row],[Employee ID]], OFFSET($F$10, 0, 0, ROW()-9, 1), SERVICE[[#This Row],[Resources Role]])</f>
        <v>0</v>
      </c>
      <c r="Z2308" s="388">
        <f ca="1">COUNTIFS(OFFSET($F$10, 0, 0, ROW()-9, 1), SERVICE[[#This Row],[Resources Role]], OFFSET($H$10, 0, 0, ROW()-9, 1), SERVICE[[#This Row],[Booking]])</f>
        <v>0</v>
      </c>
    </row>
    <row r="2309" spans="1:26" x14ac:dyDescent="0.25">
      <c r="A2309" s="6" t="str">
        <f ca="1">no.</f>
        <v/>
      </c>
      <c r="E2309" s="4" t="str">
        <f ca="1">position</f>
        <v/>
      </c>
      <c r="J2309" s="318"/>
      <c r="M2309" s="4"/>
      <c r="O2309" s="6"/>
      <c r="Q2309" s="20"/>
      <c r="R2309" s="5" t="str">
        <f ca="1">score</f>
        <v/>
      </c>
      <c r="S2309" s="7" t="str">
        <f ca="1">rescore_svc</f>
        <v/>
      </c>
      <c r="U2309" s="11" t="str">
        <f ca="1">price</f>
        <v/>
      </c>
      <c r="V2309" s="4"/>
      <c r="Y2309" s="388">
        <f ca="1">COUNTIFS(OFFSET($B$10, 0, 0, ROW()-9, 1), SERVICE[[#This Row],[Employee ID]], OFFSET($F$10, 0, 0, ROW()-9, 1), SERVICE[[#This Row],[Resources Role]])</f>
        <v>0</v>
      </c>
      <c r="Z2309" s="388">
        <f ca="1">COUNTIFS(OFFSET($F$10, 0, 0, ROW()-9, 1), SERVICE[[#This Row],[Resources Role]], OFFSET($H$10, 0, 0, ROW()-9, 1), SERVICE[[#This Row],[Booking]])</f>
        <v>0</v>
      </c>
    </row>
    <row r="2310" spans="1:26" x14ac:dyDescent="0.25">
      <c r="A2310" s="6" t="str">
        <f ca="1">no.</f>
        <v/>
      </c>
      <c r="E2310" s="4" t="str">
        <f ca="1">position</f>
        <v/>
      </c>
      <c r="J2310" s="318"/>
      <c r="M2310" s="4"/>
      <c r="O2310" s="6"/>
      <c r="Q2310" s="20"/>
      <c r="R2310" s="5" t="str">
        <f ca="1">score</f>
        <v/>
      </c>
      <c r="S2310" s="7" t="str">
        <f ca="1">rescore_svc</f>
        <v/>
      </c>
      <c r="U2310" s="11" t="str">
        <f ca="1">price</f>
        <v/>
      </c>
      <c r="V2310" s="4"/>
      <c r="Y2310" s="388">
        <f ca="1">COUNTIFS(OFFSET($B$10, 0, 0, ROW()-9, 1), SERVICE[[#This Row],[Employee ID]], OFFSET($F$10, 0, 0, ROW()-9, 1), SERVICE[[#This Row],[Resources Role]])</f>
        <v>0</v>
      </c>
      <c r="Z2310" s="388">
        <f ca="1">COUNTIFS(OFFSET($F$10, 0, 0, ROW()-9, 1), SERVICE[[#This Row],[Resources Role]], OFFSET($H$10, 0, 0, ROW()-9, 1), SERVICE[[#This Row],[Booking]])</f>
        <v>0</v>
      </c>
    </row>
    <row r="2311" spans="1:26" x14ac:dyDescent="0.25">
      <c r="A2311" s="6" t="str">
        <f ca="1">no.</f>
        <v/>
      </c>
      <c r="E2311" s="4" t="str">
        <f ca="1">position</f>
        <v/>
      </c>
      <c r="J2311" s="318"/>
      <c r="M2311" s="4"/>
      <c r="O2311" s="6"/>
      <c r="Q2311" s="20"/>
      <c r="R2311" s="5" t="str">
        <f ca="1">score</f>
        <v/>
      </c>
      <c r="S2311" s="7" t="str">
        <f ca="1">rescore_svc</f>
        <v/>
      </c>
      <c r="U2311" s="11" t="str">
        <f ca="1">price</f>
        <v/>
      </c>
      <c r="V2311" s="4"/>
      <c r="Y2311" s="388">
        <f ca="1">COUNTIFS(OFFSET($B$10, 0, 0, ROW()-9, 1), SERVICE[[#This Row],[Employee ID]], OFFSET($F$10, 0, 0, ROW()-9, 1), SERVICE[[#This Row],[Resources Role]])</f>
        <v>0</v>
      </c>
      <c r="Z2311" s="388">
        <f ca="1">COUNTIFS(OFFSET($F$10, 0, 0, ROW()-9, 1), SERVICE[[#This Row],[Resources Role]], OFFSET($H$10, 0, 0, ROW()-9, 1), SERVICE[[#This Row],[Booking]])</f>
        <v>0</v>
      </c>
    </row>
    <row r="2312" spans="1:26" x14ac:dyDescent="0.25">
      <c r="A2312" s="6" t="str">
        <f ca="1">no.</f>
        <v/>
      </c>
      <c r="E2312" s="4" t="str">
        <f ca="1">position</f>
        <v/>
      </c>
      <c r="J2312" s="318"/>
      <c r="M2312" s="4"/>
      <c r="O2312" s="6"/>
      <c r="Q2312" s="20"/>
      <c r="R2312" s="5" t="str">
        <f ca="1">score</f>
        <v/>
      </c>
      <c r="S2312" s="7" t="str">
        <f ca="1">rescore_svc</f>
        <v/>
      </c>
      <c r="U2312" s="11" t="str">
        <f ca="1">price</f>
        <v/>
      </c>
      <c r="V2312" s="4"/>
      <c r="Y2312" s="388">
        <f ca="1">COUNTIFS(OFFSET($B$10, 0, 0, ROW()-9, 1), SERVICE[[#This Row],[Employee ID]], OFFSET($F$10, 0, 0, ROW()-9, 1), SERVICE[[#This Row],[Resources Role]])</f>
        <v>0</v>
      </c>
      <c r="Z2312" s="388">
        <f ca="1">COUNTIFS(OFFSET($F$10, 0, 0, ROW()-9, 1), SERVICE[[#This Row],[Resources Role]], OFFSET($H$10, 0, 0, ROW()-9, 1), SERVICE[[#This Row],[Booking]])</f>
        <v>0</v>
      </c>
    </row>
    <row r="2313" spans="1:26" x14ac:dyDescent="0.25">
      <c r="A2313" s="6" t="str">
        <f ca="1">no.</f>
        <v/>
      </c>
      <c r="E2313" s="4" t="str">
        <f ca="1">position</f>
        <v/>
      </c>
      <c r="J2313" s="318"/>
      <c r="M2313" s="4"/>
      <c r="O2313" s="6"/>
      <c r="Q2313" s="20"/>
      <c r="R2313" s="5" t="str">
        <f ca="1">score</f>
        <v/>
      </c>
      <c r="S2313" s="7" t="str">
        <f ca="1">rescore_svc</f>
        <v/>
      </c>
      <c r="U2313" s="11" t="str">
        <f ca="1">price</f>
        <v/>
      </c>
      <c r="V2313" s="4"/>
      <c r="Y2313" s="388">
        <f ca="1">COUNTIFS(OFFSET($B$10, 0, 0, ROW()-9, 1), SERVICE[[#This Row],[Employee ID]], OFFSET($F$10, 0, 0, ROW()-9, 1), SERVICE[[#This Row],[Resources Role]])</f>
        <v>0</v>
      </c>
      <c r="Z2313" s="388">
        <f ca="1">COUNTIFS(OFFSET($F$10, 0, 0, ROW()-9, 1), SERVICE[[#This Row],[Resources Role]], OFFSET($H$10, 0, 0, ROW()-9, 1), SERVICE[[#This Row],[Booking]])</f>
        <v>0</v>
      </c>
    </row>
    <row r="2314" spans="1:26" x14ac:dyDescent="0.25">
      <c r="A2314" s="6" t="str">
        <f ca="1">no.</f>
        <v/>
      </c>
      <c r="E2314" s="4" t="str">
        <f ca="1">position</f>
        <v/>
      </c>
      <c r="J2314" s="318"/>
      <c r="M2314" s="4"/>
      <c r="O2314" s="6"/>
      <c r="Q2314" s="20"/>
      <c r="R2314" s="5" t="str">
        <f ca="1">score</f>
        <v/>
      </c>
      <c r="S2314" s="7" t="str">
        <f ca="1">rescore_svc</f>
        <v/>
      </c>
      <c r="U2314" s="11" t="str">
        <f ca="1">price</f>
        <v/>
      </c>
      <c r="V2314" s="4"/>
      <c r="Y2314" s="388">
        <f ca="1">COUNTIFS(OFFSET($B$10, 0, 0, ROW()-9, 1), SERVICE[[#This Row],[Employee ID]], OFFSET($F$10, 0, 0, ROW()-9, 1), SERVICE[[#This Row],[Resources Role]])</f>
        <v>0</v>
      </c>
      <c r="Z2314" s="388">
        <f ca="1">COUNTIFS(OFFSET($F$10, 0, 0, ROW()-9, 1), SERVICE[[#This Row],[Resources Role]], OFFSET($H$10, 0, 0, ROW()-9, 1), SERVICE[[#This Row],[Booking]])</f>
        <v>0</v>
      </c>
    </row>
    <row r="2315" spans="1:26" x14ac:dyDescent="0.25">
      <c r="A2315" s="6" t="str">
        <f ca="1">no.</f>
        <v/>
      </c>
      <c r="E2315" s="4" t="str">
        <f ca="1">position</f>
        <v/>
      </c>
      <c r="J2315" s="318"/>
      <c r="M2315" s="4"/>
      <c r="O2315" s="6"/>
      <c r="Q2315" s="20"/>
      <c r="R2315" s="5" t="str">
        <f ca="1">score</f>
        <v/>
      </c>
      <c r="S2315" s="7" t="str">
        <f ca="1">rescore_svc</f>
        <v/>
      </c>
      <c r="U2315" s="11" t="str">
        <f ca="1">price</f>
        <v/>
      </c>
      <c r="V2315" s="4"/>
      <c r="Y2315" s="388">
        <f ca="1">COUNTIFS(OFFSET($B$10, 0, 0, ROW()-9, 1), SERVICE[[#This Row],[Employee ID]], OFFSET($F$10, 0, 0, ROW()-9, 1), SERVICE[[#This Row],[Resources Role]])</f>
        <v>0</v>
      </c>
      <c r="Z2315" s="388">
        <f ca="1">COUNTIFS(OFFSET($F$10, 0, 0, ROW()-9, 1), SERVICE[[#This Row],[Resources Role]], OFFSET($H$10, 0, 0, ROW()-9, 1), SERVICE[[#This Row],[Booking]])</f>
        <v>0</v>
      </c>
    </row>
    <row r="2316" spans="1:26" x14ac:dyDescent="0.25">
      <c r="A2316" s="6" t="str">
        <f ca="1">no.</f>
        <v/>
      </c>
      <c r="E2316" s="4" t="str">
        <f ca="1">position</f>
        <v/>
      </c>
      <c r="J2316" s="318"/>
      <c r="M2316" s="4"/>
      <c r="O2316" s="6"/>
      <c r="Q2316" s="20"/>
      <c r="R2316" s="5" t="str">
        <f ca="1">score</f>
        <v/>
      </c>
      <c r="S2316" s="7" t="str">
        <f ca="1">rescore_svc</f>
        <v/>
      </c>
      <c r="U2316" s="11" t="str">
        <f ca="1">price</f>
        <v/>
      </c>
      <c r="V2316" s="4"/>
      <c r="Y2316" s="388">
        <f ca="1">COUNTIFS(OFFSET($B$10, 0, 0, ROW()-9, 1), SERVICE[[#This Row],[Employee ID]], OFFSET($F$10, 0, 0, ROW()-9, 1), SERVICE[[#This Row],[Resources Role]])</f>
        <v>0</v>
      </c>
      <c r="Z2316" s="388">
        <f ca="1">COUNTIFS(OFFSET($F$10, 0, 0, ROW()-9, 1), SERVICE[[#This Row],[Resources Role]], OFFSET($H$10, 0, 0, ROW()-9, 1), SERVICE[[#This Row],[Booking]])</f>
        <v>0</v>
      </c>
    </row>
    <row r="2317" spans="1:26" x14ac:dyDescent="0.25">
      <c r="A2317" s="6" t="str">
        <f ca="1">no.</f>
        <v/>
      </c>
      <c r="E2317" s="4" t="str">
        <f ca="1">position</f>
        <v/>
      </c>
      <c r="J2317" s="318"/>
      <c r="M2317" s="4"/>
      <c r="O2317" s="6"/>
      <c r="Q2317" s="20"/>
      <c r="R2317" s="5" t="str">
        <f ca="1">score</f>
        <v/>
      </c>
      <c r="S2317" s="7" t="str">
        <f ca="1">rescore_svc</f>
        <v/>
      </c>
      <c r="U2317" s="11" t="str">
        <f ca="1">price</f>
        <v/>
      </c>
      <c r="V2317" s="4"/>
      <c r="Y2317" s="388">
        <f ca="1">COUNTIFS(OFFSET($B$10, 0, 0, ROW()-9, 1), SERVICE[[#This Row],[Employee ID]], OFFSET($F$10, 0, 0, ROW()-9, 1), SERVICE[[#This Row],[Resources Role]])</f>
        <v>0</v>
      </c>
      <c r="Z2317" s="388">
        <f ca="1">COUNTIFS(OFFSET($F$10, 0, 0, ROW()-9, 1), SERVICE[[#This Row],[Resources Role]], OFFSET($H$10, 0, 0, ROW()-9, 1), SERVICE[[#This Row],[Booking]])</f>
        <v>0</v>
      </c>
    </row>
    <row r="2318" spans="1:26" x14ac:dyDescent="0.25">
      <c r="A2318" s="6" t="str">
        <f ca="1">no.</f>
        <v/>
      </c>
      <c r="E2318" s="4" t="str">
        <f ca="1">position</f>
        <v/>
      </c>
      <c r="J2318" s="318"/>
      <c r="M2318" s="4"/>
      <c r="O2318" s="6"/>
      <c r="Q2318" s="20"/>
      <c r="R2318" s="5" t="str">
        <f ca="1">score</f>
        <v/>
      </c>
      <c r="S2318" s="7" t="str">
        <f ca="1">rescore_svc</f>
        <v/>
      </c>
      <c r="U2318" s="11" t="str">
        <f ca="1">price</f>
        <v/>
      </c>
      <c r="V2318" s="4"/>
      <c r="Y2318" s="388">
        <f ca="1">COUNTIFS(OFFSET($B$10, 0, 0, ROW()-9, 1), SERVICE[[#This Row],[Employee ID]], OFFSET($F$10, 0, 0, ROW()-9, 1), SERVICE[[#This Row],[Resources Role]])</f>
        <v>0</v>
      </c>
      <c r="Z2318" s="388">
        <f ca="1">COUNTIFS(OFFSET($F$10, 0, 0, ROW()-9, 1), SERVICE[[#This Row],[Resources Role]], OFFSET($H$10, 0, 0, ROW()-9, 1), SERVICE[[#This Row],[Booking]])</f>
        <v>0</v>
      </c>
    </row>
    <row r="2319" spans="1:26" x14ac:dyDescent="0.25">
      <c r="A2319" s="6" t="str">
        <f ca="1">no.</f>
        <v/>
      </c>
      <c r="E2319" s="4" t="str">
        <f ca="1">position</f>
        <v/>
      </c>
      <c r="J2319" s="318"/>
      <c r="M2319" s="4"/>
      <c r="O2319" s="6"/>
      <c r="Q2319" s="20"/>
      <c r="R2319" s="5" t="str">
        <f ca="1">score</f>
        <v/>
      </c>
      <c r="S2319" s="7" t="str">
        <f ca="1">rescore_svc</f>
        <v/>
      </c>
      <c r="U2319" s="11" t="str">
        <f ca="1">price</f>
        <v/>
      </c>
      <c r="V2319" s="4"/>
      <c r="Y2319" s="388">
        <f ca="1">COUNTIFS(OFFSET($B$10, 0, 0, ROW()-9, 1), SERVICE[[#This Row],[Employee ID]], OFFSET($F$10, 0, 0, ROW()-9, 1), SERVICE[[#This Row],[Resources Role]])</f>
        <v>0</v>
      </c>
      <c r="Z2319" s="388">
        <f ca="1">COUNTIFS(OFFSET($F$10, 0, 0, ROW()-9, 1), SERVICE[[#This Row],[Resources Role]], OFFSET($H$10, 0, 0, ROW()-9, 1), SERVICE[[#This Row],[Booking]])</f>
        <v>0</v>
      </c>
    </row>
    <row r="2320" spans="1:26" x14ac:dyDescent="0.25">
      <c r="A2320" s="6" t="str">
        <f ca="1">no.</f>
        <v/>
      </c>
      <c r="E2320" s="4" t="str">
        <f ca="1">position</f>
        <v/>
      </c>
      <c r="J2320" s="318"/>
      <c r="M2320" s="4"/>
      <c r="O2320" s="6"/>
      <c r="Q2320" s="20"/>
      <c r="R2320" s="5" t="str">
        <f ca="1">score</f>
        <v/>
      </c>
      <c r="S2320" s="7" t="str">
        <f ca="1">rescore_svc</f>
        <v/>
      </c>
      <c r="U2320" s="11" t="str">
        <f ca="1">price</f>
        <v/>
      </c>
      <c r="V2320" s="4"/>
      <c r="Y2320" s="388">
        <f ca="1">COUNTIFS(OFFSET($B$10, 0, 0, ROW()-9, 1), SERVICE[[#This Row],[Employee ID]], OFFSET($F$10, 0, 0, ROW()-9, 1), SERVICE[[#This Row],[Resources Role]])</f>
        <v>0</v>
      </c>
      <c r="Z2320" s="388">
        <f ca="1">COUNTIFS(OFFSET($F$10, 0, 0, ROW()-9, 1), SERVICE[[#This Row],[Resources Role]], OFFSET($H$10, 0, 0, ROW()-9, 1), SERVICE[[#This Row],[Booking]])</f>
        <v>0</v>
      </c>
    </row>
    <row r="2321" spans="1:26" x14ac:dyDescent="0.25">
      <c r="A2321" s="6" t="str">
        <f ca="1">no.</f>
        <v/>
      </c>
      <c r="E2321" s="4" t="str">
        <f ca="1">position</f>
        <v/>
      </c>
      <c r="J2321" s="318"/>
      <c r="M2321" s="4"/>
      <c r="O2321" s="6"/>
      <c r="Q2321" s="20"/>
      <c r="R2321" s="5" t="str">
        <f ca="1">score</f>
        <v/>
      </c>
      <c r="S2321" s="7" t="str">
        <f ca="1">rescore_svc</f>
        <v/>
      </c>
      <c r="U2321" s="11" t="str">
        <f ca="1">price</f>
        <v/>
      </c>
      <c r="V2321" s="4"/>
      <c r="Y2321" s="388">
        <f ca="1">COUNTIFS(OFFSET($B$10, 0, 0, ROW()-9, 1), SERVICE[[#This Row],[Employee ID]], OFFSET($F$10, 0, 0, ROW()-9, 1), SERVICE[[#This Row],[Resources Role]])</f>
        <v>0</v>
      </c>
      <c r="Z2321" s="388">
        <f ca="1">COUNTIFS(OFFSET($F$10, 0, 0, ROW()-9, 1), SERVICE[[#This Row],[Resources Role]], OFFSET($H$10, 0, 0, ROW()-9, 1), SERVICE[[#This Row],[Booking]])</f>
        <v>0</v>
      </c>
    </row>
    <row r="2322" spans="1:26" x14ac:dyDescent="0.25">
      <c r="A2322" s="6" t="str">
        <f ca="1">no.</f>
        <v/>
      </c>
      <c r="E2322" s="4" t="str">
        <f ca="1">position</f>
        <v/>
      </c>
      <c r="J2322" s="318"/>
      <c r="M2322" s="4"/>
      <c r="O2322" s="6"/>
      <c r="Q2322" s="20"/>
      <c r="R2322" s="5" t="str">
        <f ca="1">score</f>
        <v/>
      </c>
      <c r="S2322" s="7" t="str">
        <f ca="1">rescore_svc</f>
        <v/>
      </c>
      <c r="U2322" s="11" t="str">
        <f ca="1">price</f>
        <v/>
      </c>
      <c r="V2322" s="4"/>
      <c r="Y2322" s="388">
        <f ca="1">COUNTIFS(OFFSET($B$10, 0, 0, ROW()-9, 1), SERVICE[[#This Row],[Employee ID]], OFFSET($F$10, 0, 0, ROW()-9, 1), SERVICE[[#This Row],[Resources Role]])</f>
        <v>0</v>
      </c>
      <c r="Z2322" s="388">
        <f ca="1">COUNTIFS(OFFSET($F$10, 0, 0, ROW()-9, 1), SERVICE[[#This Row],[Resources Role]], OFFSET($H$10, 0, 0, ROW()-9, 1), SERVICE[[#This Row],[Booking]])</f>
        <v>0</v>
      </c>
    </row>
    <row r="2323" spans="1:26" x14ac:dyDescent="0.25">
      <c r="A2323" s="6" t="str">
        <f ca="1">no.</f>
        <v/>
      </c>
      <c r="E2323" s="4" t="str">
        <f ca="1">position</f>
        <v/>
      </c>
      <c r="J2323" s="318"/>
      <c r="M2323" s="4"/>
      <c r="O2323" s="6"/>
      <c r="Q2323" s="20"/>
      <c r="R2323" s="5" t="str">
        <f ca="1">score</f>
        <v/>
      </c>
      <c r="S2323" s="7" t="str">
        <f ca="1">rescore_svc</f>
        <v/>
      </c>
      <c r="U2323" s="11" t="str">
        <f ca="1">price</f>
        <v/>
      </c>
      <c r="V2323" s="4"/>
      <c r="Y2323" s="388">
        <f ca="1">COUNTIFS(OFFSET($B$10, 0, 0, ROW()-9, 1), SERVICE[[#This Row],[Employee ID]], OFFSET($F$10, 0, 0, ROW()-9, 1), SERVICE[[#This Row],[Resources Role]])</f>
        <v>0</v>
      </c>
      <c r="Z2323" s="388">
        <f ca="1">COUNTIFS(OFFSET($F$10, 0, 0, ROW()-9, 1), SERVICE[[#This Row],[Resources Role]], OFFSET($H$10, 0, 0, ROW()-9, 1), SERVICE[[#This Row],[Booking]])</f>
        <v>0</v>
      </c>
    </row>
    <row r="2324" spans="1:26" x14ac:dyDescent="0.25">
      <c r="A2324" s="6" t="str">
        <f ca="1">no.</f>
        <v/>
      </c>
      <c r="E2324" s="4" t="str">
        <f ca="1">position</f>
        <v/>
      </c>
      <c r="J2324" s="318"/>
      <c r="M2324" s="4"/>
      <c r="O2324" s="6"/>
      <c r="Q2324" s="20"/>
      <c r="R2324" s="5" t="str">
        <f ca="1">score</f>
        <v/>
      </c>
      <c r="S2324" s="7" t="str">
        <f ca="1">rescore_svc</f>
        <v/>
      </c>
      <c r="U2324" s="11" t="str">
        <f ca="1">price</f>
        <v/>
      </c>
      <c r="V2324" s="4"/>
      <c r="Y2324" s="388">
        <f ca="1">COUNTIFS(OFFSET($B$10, 0, 0, ROW()-9, 1), SERVICE[[#This Row],[Employee ID]], OFFSET($F$10, 0, 0, ROW()-9, 1), SERVICE[[#This Row],[Resources Role]])</f>
        <v>0</v>
      </c>
      <c r="Z2324" s="388">
        <f ca="1">COUNTIFS(OFFSET($F$10, 0, 0, ROW()-9, 1), SERVICE[[#This Row],[Resources Role]], OFFSET($H$10, 0, 0, ROW()-9, 1), SERVICE[[#This Row],[Booking]])</f>
        <v>0</v>
      </c>
    </row>
    <row r="2325" spans="1:26" x14ac:dyDescent="0.25">
      <c r="A2325" s="6" t="str">
        <f ca="1">no.</f>
        <v/>
      </c>
      <c r="E2325" s="4" t="str">
        <f ca="1">position</f>
        <v/>
      </c>
      <c r="J2325" s="318"/>
      <c r="M2325" s="4"/>
      <c r="O2325" s="6"/>
      <c r="Q2325" s="20"/>
      <c r="R2325" s="5" t="str">
        <f ca="1">score</f>
        <v/>
      </c>
      <c r="S2325" s="7" t="str">
        <f ca="1">rescore_svc</f>
        <v/>
      </c>
      <c r="U2325" s="11" t="str">
        <f ca="1">price</f>
        <v/>
      </c>
      <c r="V2325" s="4"/>
      <c r="Y2325" s="388">
        <f ca="1">COUNTIFS(OFFSET($B$10, 0, 0, ROW()-9, 1), SERVICE[[#This Row],[Employee ID]], OFFSET($F$10, 0, 0, ROW()-9, 1), SERVICE[[#This Row],[Resources Role]])</f>
        <v>0</v>
      </c>
      <c r="Z2325" s="388">
        <f ca="1">COUNTIFS(OFFSET($F$10, 0, 0, ROW()-9, 1), SERVICE[[#This Row],[Resources Role]], OFFSET($H$10, 0, 0, ROW()-9, 1), SERVICE[[#This Row],[Booking]])</f>
        <v>0</v>
      </c>
    </row>
    <row r="2326" spans="1:26" x14ac:dyDescent="0.25">
      <c r="A2326" s="6" t="str">
        <f ca="1">no.</f>
        <v/>
      </c>
      <c r="E2326" s="4" t="str">
        <f ca="1">position</f>
        <v/>
      </c>
      <c r="J2326" s="318"/>
      <c r="M2326" s="4"/>
      <c r="O2326" s="6"/>
      <c r="Q2326" s="20"/>
      <c r="R2326" s="5" t="str">
        <f ca="1">score</f>
        <v/>
      </c>
      <c r="S2326" s="7" t="str">
        <f ca="1">rescore_svc</f>
        <v/>
      </c>
      <c r="U2326" s="11" t="str">
        <f ca="1">price</f>
        <v/>
      </c>
      <c r="V2326" s="4"/>
      <c r="Y2326" s="388">
        <f ca="1">COUNTIFS(OFFSET($B$10, 0, 0, ROW()-9, 1), SERVICE[[#This Row],[Employee ID]], OFFSET($F$10, 0, 0, ROW()-9, 1), SERVICE[[#This Row],[Resources Role]])</f>
        <v>0</v>
      </c>
      <c r="Z2326" s="388">
        <f ca="1">COUNTIFS(OFFSET($F$10, 0, 0, ROW()-9, 1), SERVICE[[#This Row],[Resources Role]], OFFSET($H$10, 0, 0, ROW()-9, 1), SERVICE[[#This Row],[Booking]])</f>
        <v>0</v>
      </c>
    </row>
    <row r="2327" spans="1:26" x14ac:dyDescent="0.25">
      <c r="A2327" s="6" t="str">
        <f ca="1">no.</f>
        <v/>
      </c>
      <c r="E2327" s="4" t="str">
        <f ca="1">position</f>
        <v/>
      </c>
      <c r="J2327" s="318"/>
      <c r="M2327" s="4"/>
      <c r="O2327" s="6"/>
      <c r="Q2327" s="20"/>
      <c r="R2327" s="5" t="str">
        <f ca="1">score</f>
        <v/>
      </c>
      <c r="S2327" s="7" t="str">
        <f ca="1">rescore_svc</f>
        <v/>
      </c>
      <c r="U2327" s="11" t="str">
        <f ca="1">price</f>
        <v/>
      </c>
      <c r="V2327" s="4"/>
      <c r="Y2327" s="388">
        <f ca="1">COUNTIFS(OFFSET($B$10, 0, 0, ROW()-9, 1), SERVICE[[#This Row],[Employee ID]], OFFSET($F$10, 0, 0, ROW()-9, 1), SERVICE[[#This Row],[Resources Role]])</f>
        <v>0</v>
      </c>
      <c r="Z2327" s="388">
        <f ca="1">COUNTIFS(OFFSET($F$10, 0, 0, ROW()-9, 1), SERVICE[[#This Row],[Resources Role]], OFFSET($H$10, 0, 0, ROW()-9, 1), SERVICE[[#This Row],[Booking]])</f>
        <v>0</v>
      </c>
    </row>
    <row r="2328" spans="1:26" x14ac:dyDescent="0.25">
      <c r="A2328" s="6" t="str">
        <f ca="1">no.</f>
        <v/>
      </c>
      <c r="E2328" s="4" t="str">
        <f ca="1">position</f>
        <v/>
      </c>
      <c r="J2328" s="318"/>
      <c r="M2328" s="4"/>
      <c r="O2328" s="6"/>
      <c r="Q2328" s="20"/>
      <c r="R2328" s="5" t="str">
        <f ca="1">score</f>
        <v/>
      </c>
      <c r="S2328" s="7" t="str">
        <f ca="1">rescore_svc</f>
        <v/>
      </c>
      <c r="U2328" s="11" t="str">
        <f ca="1">price</f>
        <v/>
      </c>
      <c r="V2328" s="4"/>
      <c r="Y2328" s="388">
        <f ca="1">COUNTIFS(OFFSET($B$10, 0, 0, ROW()-9, 1), SERVICE[[#This Row],[Employee ID]], OFFSET($F$10, 0, 0, ROW()-9, 1), SERVICE[[#This Row],[Resources Role]])</f>
        <v>0</v>
      </c>
      <c r="Z2328" s="388">
        <f ca="1">COUNTIFS(OFFSET($F$10, 0, 0, ROW()-9, 1), SERVICE[[#This Row],[Resources Role]], OFFSET($H$10, 0, 0, ROW()-9, 1), SERVICE[[#This Row],[Booking]])</f>
        <v>0</v>
      </c>
    </row>
    <row r="2329" spans="1:26" x14ac:dyDescent="0.25">
      <c r="A2329" s="6" t="str">
        <f ca="1">no.</f>
        <v/>
      </c>
      <c r="E2329" s="4" t="str">
        <f ca="1">position</f>
        <v/>
      </c>
      <c r="J2329" s="318"/>
      <c r="M2329" s="4"/>
      <c r="O2329" s="6"/>
      <c r="Q2329" s="20"/>
      <c r="R2329" s="5" t="str">
        <f ca="1">score</f>
        <v/>
      </c>
      <c r="S2329" s="7" t="str">
        <f ca="1">rescore_svc</f>
        <v/>
      </c>
      <c r="U2329" s="11" t="str">
        <f ca="1">price</f>
        <v/>
      </c>
      <c r="V2329" s="4"/>
      <c r="Y2329" s="388">
        <f ca="1">COUNTIFS(OFFSET($B$10, 0, 0, ROW()-9, 1), SERVICE[[#This Row],[Employee ID]], OFFSET($F$10, 0, 0, ROW()-9, 1), SERVICE[[#This Row],[Resources Role]])</f>
        <v>0</v>
      </c>
      <c r="Z2329" s="388">
        <f ca="1">COUNTIFS(OFFSET($F$10, 0, 0, ROW()-9, 1), SERVICE[[#This Row],[Resources Role]], OFFSET($H$10, 0, 0, ROW()-9, 1), SERVICE[[#This Row],[Booking]])</f>
        <v>0</v>
      </c>
    </row>
    <row r="2330" spans="1:26" x14ac:dyDescent="0.25">
      <c r="A2330" s="6" t="str">
        <f ca="1">no.</f>
        <v/>
      </c>
      <c r="E2330" s="4" t="str">
        <f ca="1">position</f>
        <v/>
      </c>
      <c r="J2330" s="318"/>
      <c r="M2330" s="4"/>
      <c r="O2330" s="6"/>
      <c r="Q2330" s="20"/>
      <c r="R2330" s="5" t="str">
        <f ca="1">score</f>
        <v/>
      </c>
      <c r="S2330" s="7" t="str">
        <f ca="1">rescore_svc</f>
        <v/>
      </c>
      <c r="U2330" s="11" t="str">
        <f ca="1">price</f>
        <v/>
      </c>
      <c r="V2330" s="4"/>
      <c r="Y2330" s="388">
        <f ca="1">COUNTIFS(OFFSET($B$10, 0, 0, ROW()-9, 1), SERVICE[[#This Row],[Employee ID]], OFFSET($F$10, 0, 0, ROW()-9, 1), SERVICE[[#This Row],[Resources Role]])</f>
        <v>0</v>
      </c>
      <c r="Z2330" s="388">
        <f ca="1">COUNTIFS(OFFSET($F$10, 0, 0, ROW()-9, 1), SERVICE[[#This Row],[Resources Role]], OFFSET($H$10, 0, 0, ROW()-9, 1), SERVICE[[#This Row],[Booking]])</f>
        <v>0</v>
      </c>
    </row>
    <row r="2331" spans="1:26" x14ac:dyDescent="0.25">
      <c r="A2331" s="6" t="str">
        <f ca="1">no.</f>
        <v/>
      </c>
      <c r="E2331" s="4" t="str">
        <f ca="1">position</f>
        <v/>
      </c>
      <c r="J2331" s="318"/>
      <c r="M2331" s="4"/>
      <c r="O2331" s="6"/>
      <c r="Q2331" s="20"/>
      <c r="R2331" s="5" t="str">
        <f ca="1">score</f>
        <v/>
      </c>
      <c r="S2331" s="7" t="str">
        <f ca="1">rescore_svc</f>
        <v/>
      </c>
      <c r="U2331" s="11" t="str">
        <f ca="1">price</f>
        <v/>
      </c>
      <c r="V2331" s="4"/>
      <c r="Y2331" s="388">
        <f ca="1">COUNTIFS(OFFSET($B$10, 0, 0, ROW()-9, 1), SERVICE[[#This Row],[Employee ID]], OFFSET($F$10, 0, 0, ROW()-9, 1), SERVICE[[#This Row],[Resources Role]])</f>
        <v>0</v>
      </c>
      <c r="Z2331" s="388">
        <f ca="1">COUNTIFS(OFFSET($F$10, 0, 0, ROW()-9, 1), SERVICE[[#This Row],[Resources Role]], OFFSET($H$10, 0, 0, ROW()-9, 1), SERVICE[[#This Row],[Booking]])</f>
        <v>0</v>
      </c>
    </row>
    <row r="2332" spans="1:26" x14ac:dyDescent="0.25">
      <c r="A2332" s="6" t="str">
        <f ca="1">no.</f>
        <v/>
      </c>
      <c r="E2332" s="4" t="str">
        <f ca="1">position</f>
        <v/>
      </c>
      <c r="J2332" s="318"/>
      <c r="M2332" s="4"/>
      <c r="O2332" s="6"/>
      <c r="Q2332" s="20"/>
      <c r="R2332" s="5" t="str">
        <f ca="1">score</f>
        <v/>
      </c>
      <c r="S2332" s="7" t="str">
        <f ca="1">rescore_svc</f>
        <v/>
      </c>
      <c r="U2332" s="11" t="str">
        <f ca="1">price</f>
        <v/>
      </c>
      <c r="V2332" s="4"/>
      <c r="Y2332" s="388">
        <f ca="1">COUNTIFS(OFFSET($B$10, 0, 0, ROW()-9, 1), SERVICE[[#This Row],[Employee ID]], OFFSET($F$10, 0, 0, ROW()-9, 1), SERVICE[[#This Row],[Resources Role]])</f>
        <v>0</v>
      </c>
      <c r="Z2332" s="388">
        <f ca="1">COUNTIFS(OFFSET($F$10, 0, 0, ROW()-9, 1), SERVICE[[#This Row],[Resources Role]], OFFSET($H$10, 0, 0, ROW()-9, 1), SERVICE[[#This Row],[Booking]])</f>
        <v>0</v>
      </c>
    </row>
    <row r="2333" spans="1:26" x14ac:dyDescent="0.25">
      <c r="A2333" s="6" t="str">
        <f ca="1">no.</f>
        <v/>
      </c>
      <c r="E2333" s="4" t="str">
        <f ca="1">position</f>
        <v/>
      </c>
      <c r="J2333" s="318"/>
      <c r="M2333" s="4"/>
      <c r="O2333" s="6"/>
      <c r="Q2333" s="20"/>
      <c r="R2333" s="5" t="str">
        <f ca="1">score</f>
        <v/>
      </c>
      <c r="S2333" s="7" t="str">
        <f ca="1">rescore_svc</f>
        <v/>
      </c>
      <c r="U2333" s="11" t="str">
        <f ca="1">price</f>
        <v/>
      </c>
      <c r="V2333" s="4"/>
      <c r="Y2333" s="388">
        <f ca="1">COUNTIFS(OFFSET($B$10, 0, 0, ROW()-9, 1), SERVICE[[#This Row],[Employee ID]], OFFSET($F$10, 0, 0, ROW()-9, 1), SERVICE[[#This Row],[Resources Role]])</f>
        <v>0</v>
      </c>
      <c r="Z2333" s="388">
        <f ca="1">COUNTIFS(OFFSET($F$10, 0, 0, ROW()-9, 1), SERVICE[[#This Row],[Resources Role]], OFFSET($H$10, 0, 0, ROW()-9, 1), SERVICE[[#This Row],[Booking]])</f>
        <v>0</v>
      </c>
    </row>
    <row r="2334" spans="1:26" x14ac:dyDescent="0.25">
      <c r="A2334" s="6" t="str">
        <f ca="1">no.</f>
        <v/>
      </c>
      <c r="E2334" s="4" t="str">
        <f ca="1">position</f>
        <v/>
      </c>
      <c r="J2334" s="318"/>
      <c r="M2334" s="4"/>
      <c r="O2334" s="6"/>
      <c r="Q2334" s="20"/>
      <c r="R2334" s="5" t="str">
        <f ca="1">score</f>
        <v/>
      </c>
      <c r="S2334" s="7" t="str">
        <f ca="1">rescore_svc</f>
        <v/>
      </c>
      <c r="U2334" s="11" t="str">
        <f ca="1">price</f>
        <v/>
      </c>
      <c r="V2334" s="4"/>
      <c r="Y2334" s="388">
        <f ca="1">COUNTIFS(OFFSET($B$10, 0, 0, ROW()-9, 1), SERVICE[[#This Row],[Employee ID]], OFFSET($F$10, 0, 0, ROW()-9, 1), SERVICE[[#This Row],[Resources Role]])</f>
        <v>0</v>
      </c>
      <c r="Z2334" s="388">
        <f ca="1">COUNTIFS(OFFSET($F$10, 0, 0, ROW()-9, 1), SERVICE[[#This Row],[Resources Role]], OFFSET($H$10, 0, 0, ROW()-9, 1), SERVICE[[#This Row],[Booking]])</f>
        <v>0</v>
      </c>
    </row>
    <row r="2335" spans="1:26" x14ac:dyDescent="0.25">
      <c r="A2335" s="6" t="str">
        <f ca="1">no.</f>
        <v/>
      </c>
      <c r="E2335" s="4" t="str">
        <f ca="1">position</f>
        <v/>
      </c>
      <c r="J2335" s="318"/>
      <c r="M2335" s="4"/>
      <c r="O2335" s="6"/>
      <c r="Q2335" s="20"/>
      <c r="R2335" s="5" t="str">
        <f ca="1">score</f>
        <v/>
      </c>
      <c r="S2335" s="7" t="str">
        <f ca="1">rescore_svc</f>
        <v/>
      </c>
      <c r="U2335" s="11" t="str">
        <f ca="1">price</f>
        <v/>
      </c>
      <c r="V2335" s="4"/>
      <c r="Y2335" s="388">
        <f ca="1">COUNTIFS(OFFSET($B$10, 0, 0, ROW()-9, 1), SERVICE[[#This Row],[Employee ID]], OFFSET($F$10, 0, 0, ROW()-9, 1), SERVICE[[#This Row],[Resources Role]])</f>
        <v>0</v>
      </c>
      <c r="Z2335" s="388">
        <f ca="1">COUNTIFS(OFFSET($F$10, 0, 0, ROW()-9, 1), SERVICE[[#This Row],[Resources Role]], OFFSET($H$10, 0, 0, ROW()-9, 1), SERVICE[[#This Row],[Booking]])</f>
        <v>0</v>
      </c>
    </row>
    <row r="2336" spans="1:26" x14ac:dyDescent="0.25">
      <c r="A2336" s="6" t="str">
        <f ca="1">no.</f>
        <v/>
      </c>
      <c r="E2336" s="4" t="str">
        <f ca="1">position</f>
        <v/>
      </c>
      <c r="J2336" s="318"/>
      <c r="M2336" s="4"/>
      <c r="O2336" s="6"/>
      <c r="Q2336" s="20"/>
      <c r="R2336" s="5" t="str">
        <f ca="1">score</f>
        <v/>
      </c>
      <c r="S2336" s="7" t="str">
        <f ca="1">rescore_svc</f>
        <v/>
      </c>
      <c r="U2336" s="11" t="str">
        <f ca="1">price</f>
        <v/>
      </c>
      <c r="V2336" s="4"/>
      <c r="Y2336" s="388">
        <f ca="1">COUNTIFS(OFFSET($B$10, 0, 0, ROW()-9, 1), SERVICE[[#This Row],[Employee ID]], OFFSET($F$10, 0, 0, ROW()-9, 1), SERVICE[[#This Row],[Resources Role]])</f>
        <v>0</v>
      </c>
      <c r="Z2336" s="388">
        <f ca="1">COUNTIFS(OFFSET($F$10, 0, 0, ROW()-9, 1), SERVICE[[#This Row],[Resources Role]], OFFSET($H$10, 0, 0, ROW()-9, 1), SERVICE[[#This Row],[Booking]])</f>
        <v>0</v>
      </c>
    </row>
    <row r="2337" spans="1:26" x14ac:dyDescent="0.25">
      <c r="A2337" s="6" t="str">
        <f ca="1">no.</f>
        <v/>
      </c>
      <c r="E2337" s="4" t="str">
        <f ca="1">position</f>
        <v/>
      </c>
      <c r="J2337" s="318"/>
      <c r="M2337" s="4"/>
      <c r="O2337" s="6"/>
      <c r="Q2337" s="20"/>
      <c r="R2337" s="5" t="str">
        <f ca="1">score</f>
        <v/>
      </c>
      <c r="S2337" s="7" t="str">
        <f ca="1">rescore_svc</f>
        <v/>
      </c>
      <c r="U2337" s="11" t="str">
        <f ca="1">price</f>
        <v/>
      </c>
      <c r="V2337" s="4"/>
      <c r="Y2337" s="388">
        <f ca="1">COUNTIFS(OFFSET($B$10, 0, 0, ROW()-9, 1), SERVICE[[#This Row],[Employee ID]], OFFSET($F$10, 0, 0, ROW()-9, 1), SERVICE[[#This Row],[Resources Role]])</f>
        <v>0</v>
      </c>
      <c r="Z2337" s="388">
        <f ca="1">COUNTIFS(OFFSET($F$10, 0, 0, ROW()-9, 1), SERVICE[[#This Row],[Resources Role]], OFFSET($H$10, 0, 0, ROW()-9, 1), SERVICE[[#This Row],[Booking]])</f>
        <v>0</v>
      </c>
    </row>
    <row r="2338" spans="1:26" x14ac:dyDescent="0.25">
      <c r="A2338" s="6" t="str">
        <f ca="1">no.</f>
        <v/>
      </c>
      <c r="E2338" s="4" t="str">
        <f ca="1">position</f>
        <v/>
      </c>
      <c r="J2338" s="318"/>
      <c r="M2338" s="4"/>
      <c r="O2338" s="6"/>
      <c r="Q2338" s="20"/>
      <c r="R2338" s="5" t="str">
        <f ca="1">score</f>
        <v/>
      </c>
      <c r="S2338" s="7" t="str">
        <f ca="1">rescore_svc</f>
        <v/>
      </c>
      <c r="U2338" s="11" t="str">
        <f ca="1">price</f>
        <v/>
      </c>
      <c r="V2338" s="4"/>
      <c r="Y2338" s="388">
        <f ca="1">COUNTIFS(OFFSET($B$10, 0, 0, ROW()-9, 1), SERVICE[[#This Row],[Employee ID]], OFFSET($F$10, 0, 0, ROW()-9, 1), SERVICE[[#This Row],[Resources Role]])</f>
        <v>0</v>
      </c>
      <c r="Z2338" s="388">
        <f ca="1">COUNTIFS(OFFSET($F$10, 0, 0, ROW()-9, 1), SERVICE[[#This Row],[Resources Role]], OFFSET($H$10, 0, 0, ROW()-9, 1), SERVICE[[#This Row],[Booking]])</f>
        <v>0</v>
      </c>
    </row>
    <row r="2339" spans="1:26" x14ac:dyDescent="0.25">
      <c r="A2339" s="6" t="str">
        <f ca="1">no.</f>
        <v/>
      </c>
      <c r="E2339" s="4" t="str">
        <f ca="1">position</f>
        <v/>
      </c>
      <c r="J2339" s="318"/>
      <c r="M2339" s="4"/>
      <c r="O2339" s="6"/>
      <c r="Q2339" s="20"/>
      <c r="R2339" s="5" t="str">
        <f ca="1">score</f>
        <v/>
      </c>
      <c r="S2339" s="7" t="str">
        <f ca="1">rescore_svc</f>
        <v/>
      </c>
      <c r="U2339" s="11" t="str">
        <f ca="1">price</f>
        <v/>
      </c>
      <c r="V2339" s="4"/>
      <c r="Y2339" s="388">
        <f ca="1">COUNTIFS(OFFSET($B$10, 0, 0, ROW()-9, 1), SERVICE[[#This Row],[Employee ID]], OFFSET($F$10, 0, 0, ROW()-9, 1), SERVICE[[#This Row],[Resources Role]])</f>
        <v>0</v>
      </c>
      <c r="Z2339" s="388">
        <f ca="1">COUNTIFS(OFFSET($F$10, 0, 0, ROW()-9, 1), SERVICE[[#This Row],[Resources Role]], OFFSET($H$10, 0, 0, ROW()-9, 1), SERVICE[[#This Row],[Booking]])</f>
        <v>0</v>
      </c>
    </row>
    <row r="2340" spans="1:26" x14ac:dyDescent="0.25">
      <c r="A2340" s="6" t="str">
        <f ca="1">no.</f>
        <v/>
      </c>
      <c r="E2340" s="4" t="str">
        <f ca="1">position</f>
        <v/>
      </c>
      <c r="J2340" s="318"/>
      <c r="M2340" s="4"/>
      <c r="O2340" s="6"/>
      <c r="Q2340" s="20"/>
      <c r="R2340" s="5" t="str">
        <f ca="1">score</f>
        <v/>
      </c>
      <c r="S2340" s="7" t="str">
        <f ca="1">rescore_svc</f>
        <v/>
      </c>
      <c r="U2340" s="11" t="str">
        <f ca="1">price</f>
        <v/>
      </c>
      <c r="V2340" s="4"/>
      <c r="Y2340" s="388">
        <f ca="1">COUNTIFS(OFFSET($B$10, 0, 0, ROW()-9, 1), SERVICE[[#This Row],[Employee ID]], OFFSET($F$10, 0, 0, ROW()-9, 1), SERVICE[[#This Row],[Resources Role]])</f>
        <v>0</v>
      </c>
      <c r="Z2340" s="388">
        <f ca="1">COUNTIFS(OFFSET($F$10, 0, 0, ROW()-9, 1), SERVICE[[#This Row],[Resources Role]], OFFSET($H$10, 0, 0, ROW()-9, 1), SERVICE[[#This Row],[Booking]])</f>
        <v>0</v>
      </c>
    </row>
    <row r="2341" spans="1:26" x14ac:dyDescent="0.25">
      <c r="A2341" s="6" t="str">
        <f ca="1">no.</f>
        <v/>
      </c>
      <c r="E2341" s="4" t="str">
        <f ca="1">position</f>
        <v/>
      </c>
      <c r="J2341" s="318"/>
      <c r="M2341" s="4"/>
      <c r="O2341" s="6"/>
      <c r="Q2341" s="20"/>
      <c r="R2341" s="5" t="str">
        <f ca="1">score</f>
        <v/>
      </c>
      <c r="S2341" s="7" t="str">
        <f ca="1">rescore_svc</f>
        <v/>
      </c>
      <c r="U2341" s="11" t="str">
        <f ca="1">price</f>
        <v/>
      </c>
      <c r="V2341" s="4"/>
      <c r="Y2341" s="388">
        <f ca="1">COUNTIFS(OFFSET($B$10, 0, 0, ROW()-9, 1), SERVICE[[#This Row],[Employee ID]], OFFSET($F$10, 0, 0, ROW()-9, 1), SERVICE[[#This Row],[Resources Role]])</f>
        <v>0</v>
      </c>
      <c r="Z2341" s="388">
        <f ca="1">COUNTIFS(OFFSET($F$10, 0, 0, ROW()-9, 1), SERVICE[[#This Row],[Resources Role]], OFFSET($H$10, 0, 0, ROW()-9, 1), SERVICE[[#This Row],[Booking]])</f>
        <v>0</v>
      </c>
    </row>
    <row r="2342" spans="1:26" x14ac:dyDescent="0.25">
      <c r="A2342" s="6" t="str">
        <f ca="1">no.</f>
        <v/>
      </c>
      <c r="E2342" s="4" t="str">
        <f ca="1">position</f>
        <v/>
      </c>
      <c r="J2342" s="318"/>
      <c r="M2342" s="4"/>
      <c r="O2342" s="6"/>
      <c r="Q2342" s="20"/>
      <c r="R2342" s="5" t="str">
        <f ca="1">score</f>
        <v/>
      </c>
      <c r="S2342" s="7" t="str">
        <f ca="1">rescore_svc</f>
        <v/>
      </c>
      <c r="U2342" s="11" t="str">
        <f ca="1">price</f>
        <v/>
      </c>
      <c r="V2342" s="4"/>
      <c r="Y2342" s="388">
        <f ca="1">COUNTIFS(OFFSET($B$10, 0, 0, ROW()-9, 1), SERVICE[[#This Row],[Employee ID]], OFFSET($F$10, 0, 0, ROW()-9, 1), SERVICE[[#This Row],[Resources Role]])</f>
        <v>0</v>
      </c>
      <c r="Z2342" s="388">
        <f ca="1">COUNTIFS(OFFSET($F$10, 0, 0, ROW()-9, 1), SERVICE[[#This Row],[Resources Role]], OFFSET($H$10, 0, 0, ROW()-9, 1), SERVICE[[#This Row],[Booking]])</f>
        <v>0</v>
      </c>
    </row>
    <row r="2343" spans="1:26" x14ac:dyDescent="0.25">
      <c r="A2343" s="6" t="str">
        <f ca="1">no.</f>
        <v/>
      </c>
      <c r="E2343" s="4" t="str">
        <f ca="1">position</f>
        <v/>
      </c>
      <c r="J2343" s="318"/>
      <c r="M2343" s="4"/>
      <c r="O2343" s="6"/>
      <c r="Q2343" s="20"/>
      <c r="R2343" s="5" t="str">
        <f ca="1">score</f>
        <v/>
      </c>
      <c r="S2343" s="7" t="str">
        <f ca="1">rescore_svc</f>
        <v/>
      </c>
      <c r="U2343" s="11" t="str">
        <f ca="1">price</f>
        <v/>
      </c>
      <c r="V2343" s="4"/>
      <c r="Y2343" s="388">
        <f ca="1">COUNTIFS(OFFSET($B$10, 0, 0, ROW()-9, 1), SERVICE[[#This Row],[Employee ID]], OFFSET($F$10, 0, 0, ROW()-9, 1), SERVICE[[#This Row],[Resources Role]])</f>
        <v>0</v>
      </c>
      <c r="Z2343" s="388">
        <f ca="1">COUNTIFS(OFFSET($F$10, 0, 0, ROW()-9, 1), SERVICE[[#This Row],[Resources Role]], OFFSET($H$10, 0, 0, ROW()-9, 1), SERVICE[[#This Row],[Booking]])</f>
        <v>0</v>
      </c>
    </row>
    <row r="2344" spans="1:26" x14ac:dyDescent="0.25">
      <c r="A2344" s="6" t="str">
        <f ca="1">no.</f>
        <v/>
      </c>
      <c r="E2344" s="4" t="str">
        <f ca="1">position</f>
        <v/>
      </c>
      <c r="J2344" s="318"/>
      <c r="M2344" s="4"/>
      <c r="O2344" s="6"/>
      <c r="Q2344" s="20"/>
      <c r="R2344" s="5" t="str">
        <f ca="1">score</f>
        <v/>
      </c>
      <c r="S2344" s="7" t="str">
        <f ca="1">rescore_svc</f>
        <v/>
      </c>
      <c r="U2344" s="11" t="str">
        <f ca="1">price</f>
        <v/>
      </c>
      <c r="V2344" s="4"/>
      <c r="Y2344" s="388">
        <f ca="1">COUNTIFS(OFFSET($B$10, 0, 0, ROW()-9, 1), SERVICE[[#This Row],[Employee ID]], OFFSET($F$10, 0, 0, ROW()-9, 1), SERVICE[[#This Row],[Resources Role]])</f>
        <v>0</v>
      </c>
      <c r="Z2344" s="388">
        <f ca="1">COUNTIFS(OFFSET($F$10, 0, 0, ROW()-9, 1), SERVICE[[#This Row],[Resources Role]], OFFSET($H$10, 0, 0, ROW()-9, 1), SERVICE[[#This Row],[Booking]])</f>
        <v>0</v>
      </c>
    </row>
    <row r="2345" spans="1:26" x14ac:dyDescent="0.25">
      <c r="A2345" s="6" t="str">
        <f ca="1">no.</f>
        <v/>
      </c>
      <c r="E2345" s="4" t="str">
        <f ca="1">position</f>
        <v/>
      </c>
      <c r="J2345" s="318"/>
      <c r="M2345" s="4"/>
      <c r="O2345" s="6"/>
      <c r="Q2345" s="20"/>
      <c r="R2345" s="5" t="str">
        <f ca="1">score</f>
        <v/>
      </c>
      <c r="S2345" s="7" t="str">
        <f ca="1">rescore_svc</f>
        <v/>
      </c>
      <c r="U2345" s="11" t="str">
        <f ca="1">price</f>
        <v/>
      </c>
      <c r="V2345" s="4"/>
      <c r="Y2345" s="388">
        <f ca="1">COUNTIFS(OFFSET($B$10, 0, 0, ROW()-9, 1), SERVICE[[#This Row],[Employee ID]], OFFSET($F$10, 0, 0, ROW()-9, 1), SERVICE[[#This Row],[Resources Role]])</f>
        <v>0</v>
      </c>
      <c r="Z2345" s="388">
        <f ca="1">COUNTIFS(OFFSET($F$10, 0, 0, ROW()-9, 1), SERVICE[[#This Row],[Resources Role]], OFFSET($H$10, 0, 0, ROW()-9, 1), SERVICE[[#This Row],[Booking]])</f>
        <v>0</v>
      </c>
    </row>
    <row r="2346" spans="1:26" x14ac:dyDescent="0.25">
      <c r="A2346" s="6" t="str">
        <f ca="1">no.</f>
        <v/>
      </c>
      <c r="E2346" s="4" t="str">
        <f ca="1">position</f>
        <v/>
      </c>
      <c r="J2346" s="318"/>
      <c r="M2346" s="4"/>
      <c r="O2346" s="6"/>
      <c r="Q2346" s="20"/>
      <c r="R2346" s="5" t="str">
        <f ca="1">score</f>
        <v/>
      </c>
      <c r="S2346" s="7" t="str">
        <f ca="1">rescore_svc</f>
        <v/>
      </c>
      <c r="U2346" s="11" t="str">
        <f ca="1">price</f>
        <v/>
      </c>
      <c r="V2346" s="4"/>
      <c r="Y2346" s="388">
        <f ca="1">COUNTIFS(OFFSET($B$10, 0, 0, ROW()-9, 1), SERVICE[[#This Row],[Employee ID]], OFFSET($F$10, 0, 0, ROW()-9, 1), SERVICE[[#This Row],[Resources Role]])</f>
        <v>0</v>
      </c>
      <c r="Z2346" s="388">
        <f ca="1">COUNTIFS(OFFSET($F$10, 0, 0, ROW()-9, 1), SERVICE[[#This Row],[Resources Role]], OFFSET($H$10, 0, 0, ROW()-9, 1), SERVICE[[#This Row],[Booking]])</f>
        <v>0</v>
      </c>
    </row>
    <row r="2347" spans="1:26" x14ac:dyDescent="0.25">
      <c r="A2347" s="6" t="str">
        <f ca="1">no.</f>
        <v/>
      </c>
      <c r="E2347" s="4" t="str">
        <f ca="1">position</f>
        <v/>
      </c>
      <c r="J2347" s="318"/>
      <c r="M2347" s="4"/>
      <c r="O2347" s="6"/>
      <c r="Q2347" s="20"/>
      <c r="R2347" s="5" t="str">
        <f ca="1">score</f>
        <v/>
      </c>
      <c r="S2347" s="7" t="str">
        <f ca="1">rescore_svc</f>
        <v/>
      </c>
      <c r="U2347" s="11" t="str">
        <f ca="1">price</f>
        <v/>
      </c>
      <c r="V2347" s="4"/>
      <c r="Y2347" s="388">
        <f ca="1">COUNTIFS(OFFSET($B$10, 0, 0, ROW()-9, 1), SERVICE[[#This Row],[Employee ID]], OFFSET($F$10, 0, 0, ROW()-9, 1), SERVICE[[#This Row],[Resources Role]])</f>
        <v>0</v>
      </c>
      <c r="Z2347" s="388">
        <f ca="1">COUNTIFS(OFFSET($F$10, 0, 0, ROW()-9, 1), SERVICE[[#This Row],[Resources Role]], OFFSET($H$10, 0, 0, ROW()-9, 1), SERVICE[[#This Row],[Booking]])</f>
        <v>0</v>
      </c>
    </row>
    <row r="2348" spans="1:26" x14ac:dyDescent="0.25">
      <c r="A2348" s="6" t="str">
        <f ca="1">no.</f>
        <v/>
      </c>
      <c r="E2348" s="4" t="str">
        <f ca="1">position</f>
        <v/>
      </c>
      <c r="J2348" s="318"/>
      <c r="M2348" s="4"/>
      <c r="O2348" s="6"/>
      <c r="Q2348" s="20"/>
      <c r="R2348" s="5" t="str">
        <f ca="1">score</f>
        <v/>
      </c>
      <c r="S2348" s="7" t="str">
        <f ca="1">rescore_svc</f>
        <v/>
      </c>
      <c r="U2348" s="11" t="str">
        <f ca="1">price</f>
        <v/>
      </c>
      <c r="V2348" s="4"/>
      <c r="Y2348" s="388">
        <f ca="1">COUNTIFS(OFFSET($B$10, 0, 0, ROW()-9, 1), SERVICE[[#This Row],[Employee ID]], OFFSET($F$10, 0, 0, ROW()-9, 1), SERVICE[[#This Row],[Resources Role]])</f>
        <v>0</v>
      </c>
      <c r="Z2348" s="388">
        <f ca="1">COUNTIFS(OFFSET($F$10, 0, 0, ROW()-9, 1), SERVICE[[#This Row],[Resources Role]], OFFSET($H$10, 0, 0, ROW()-9, 1), SERVICE[[#This Row],[Booking]])</f>
        <v>0</v>
      </c>
    </row>
    <row r="2349" spans="1:26" x14ac:dyDescent="0.25">
      <c r="A2349" s="6" t="str">
        <f ca="1">no.</f>
        <v/>
      </c>
      <c r="E2349" s="4" t="str">
        <f ca="1">position</f>
        <v/>
      </c>
      <c r="J2349" s="318"/>
      <c r="M2349" s="4"/>
      <c r="O2349" s="6"/>
      <c r="Q2349" s="20"/>
      <c r="R2349" s="5" t="str">
        <f ca="1">score</f>
        <v/>
      </c>
      <c r="S2349" s="7" t="str">
        <f ca="1">rescore_svc</f>
        <v/>
      </c>
      <c r="U2349" s="11" t="str">
        <f ca="1">price</f>
        <v/>
      </c>
      <c r="V2349" s="4"/>
      <c r="Y2349" s="388">
        <f ca="1">COUNTIFS(OFFSET($B$10, 0, 0, ROW()-9, 1), SERVICE[[#This Row],[Employee ID]], OFFSET($F$10, 0, 0, ROW()-9, 1), SERVICE[[#This Row],[Resources Role]])</f>
        <v>0</v>
      </c>
      <c r="Z2349" s="388">
        <f ca="1">COUNTIFS(OFFSET($F$10, 0, 0, ROW()-9, 1), SERVICE[[#This Row],[Resources Role]], OFFSET($H$10, 0, 0, ROW()-9, 1), SERVICE[[#This Row],[Booking]])</f>
        <v>0</v>
      </c>
    </row>
    <row r="2350" spans="1:26" x14ac:dyDescent="0.25">
      <c r="A2350" s="6" t="str">
        <f ca="1">no.</f>
        <v/>
      </c>
      <c r="E2350" s="4" t="str">
        <f ca="1">position</f>
        <v/>
      </c>
      <c r="J2350" s="318"/>
      <c r="M2350" s="4"/>
      <c r="O2350" s="6"/>
      <c r="Q2350" s="20"/>
      <c r="R2350" s="5" t="str">
        <f ca="1">score</f>
        <v/>
      </c>
      <c r="S2350" s="7" t="str">
        <f ca="1">rescore_svc</f>
        <v/>
      </c>
      <c r="U2350" s="11" t="str">
        <f ca="1">price</f>
        <v/>
      </c>
      <c r="V2350" s="4"/>
      <c r="Y2350" s="388">
        <f ca="1">COUNTIFS(OFFSET($B$10, 0, 0, ROW()-9, 1), SERVICE[[#This Row],[Employee ID]], OFFSET($F$10, 0, 0, ROW()-9, 1), SERVICE[[#This Row],[Resources Role]])</f>
        <v>0</v>
      </c>
      <c r="Z2350" s="388">
        <f ca="1">COUNTIFS(OFFSET($F$10, 0, 0, ROW()-9, 1), SERVICE[[#This Row],[Resources Role]], OFFSET($H$10, 0, 0, ROW()-9, 1), SERVICE[[#This Row],[Booking]])</f>
        <v>0</v>
      </c>
    </row>
    <row r="2351" spans="1:26" x14ac:dyDescent="0.25">
      <c r="A2351" s="6" t="str">
        <f ca="1">no.</f>
        <v/>
      </c>
      <c r="E2351" s="4" t="str">
        <f ca="1">position</f>
        <v/>
      </c>
      <c r="J2351" s="318"/>
      <c r="M2351" s="4"/>
      <c r="O2351" s="6"/>
      <c r="Q2351" s="20"/>
      <c r="R2351" s="5" t="str">
        <f ca="1">score</f>
        <v/>
      </c>
      <c r="S2351" s="7" t="str">
        <f ca="1">rescore_svc</f>
        <v/>
      </c>
      <c r="U2351" s="11" t="str">
        <f ca="1">price</f>
        <v/>
      </c>
      <c r="V2351" s="4"/>
      <c r="Y2351" s="388">
        <f ca="1">COUNTIFS(OFFSET($B$10, 0, 0, ROW()-9, 1), SERVICE[[#This Row],[Employee ID]], OFFSET($F$10, 0, 0, ROW()-9, 1), SERVICE[[#This Row],[Resources Role]])</f>
        <v>0</v>
      </c>
      <c r="Z2351" s="388">
        <f ca="1">COUNTIFS(OFFSET($F$10, 0, 0, ROW()-9, 1), SERVICE[[#This Row],[Resources Role]], OFFSET($H$10, 0, 0, ROW()-9, 1), SERVICE[[#This Row],[Booking]])</f>
        <v>0</v>
      </c>
    </row>
    <row r="2352" spans="1:26" x14ac:dyDescent="0.25">
      <c r="A2352" s="6" t="str">
        <f ca="1">no.</f>
        <v/>
      </c>
      <c r="E2352" s="4" t="str">
        <f ca="1">position</f>
        <v/>
      </c>
      <c r="J2352" s="318"/>
      <c r="M2352" s="4"/>
      <c r="O2352" s="6"/>
      <c r="Q2352" s="20"/>
      <c r="R2352" s="5" t="str">
        <f ca="1">score</f>
        <v/>
      </c>
      <c r="S2352" s="7" t="str">
        <f ca="1">rescore_svc</f>
        <v/>
      </c>
      <c r="U2352" s="11" t="str">
        <f ca="1">price</f>
        <v/>
      </c>
      <c r="V2352" s="4"/>
      <c r="Y2352" s="388">
        <f ca="1">COUNTIFS(OFFSET($B$10, 0, 0, ROW()-9, 1), SERVICE[[#This Row],[Employee ID]], OFFSET($F$10, 0, 0, ROW()-9, 1), SERVICE[[#This Row],[Resources Role]])</f>
        <v>0</v>
      </c>
      <c r="Z2352" s="388">
        <f ca="1">COUNTIFS(OFFSET($F$10, 0, 0, ROW()-9, 1), SERVICE[[#This Row],[Resources Role]], OFFSET($H$10, 0, 0, ROW()-9, 1), SERVICE[[#This Row],[Booking]])</f>
        <v>0</v>
      </c>
    </row>
    <row r="2353" spans="1:26" x14ac:dyDescent="0.25">
      <c r="A2353" s="6" t="str">
        <f ca="1">no.</f>
        <v/>
      </c>
      <c r="E2353" s="4" t="str">
        <f ca="1">position</f>
        <v/>
      </c>
      <c r="J2353" s="318"/>
      <c r="M2353" s="4"/>
      <c r="O2353" s="6"/>
      <c r="Q2353" s="20"/>
      <c r="R2353" s="5" t="str">
        <f ca="1">score</f>
        <v/>
      </c>
      <c r="S2353" s="7" t="str">
        <f ca="1">rescore_svc</f>
        <v/>
      </c>
      <c r="U2353" s="11" t="str">
        <f ca="1">price</f>
        <v/>
      </c>
      <c r="V2353" s="4"/>
      <c r="Y2353" s="388">
        <f ca="1">COUNTIFS(OFFSET($B$10, 0, 0, ROW()-9, 1), SERVICE[[#This Row],[Employee ID]], OFFSET($F$10, 0, 0, ROW()-9, 1), SERVICE[[#This Row],[Resources Role]])</f>
        <v>0</v>
      </c>
      <c r="Z2353" s="388">
        <f ca="1">COUNTIFS(OFFSET($F$10, 0, 0, ROW()-9, 1), SERVICE[[#This Row],[Resources Role]], OFFSET($H$10, 0, 0, ROW()-9, 1), SERVICE[[#This Row],[Booking]])</f>
        <v>0</v>
      </c>
    </row>
    <row r="2354" spans="1:26" x14ac:dyDescent="0.25">
      <c r="A2354" s="6" t="str">
        <f ca="1">no.</f>
        <v/>
      </c>
      <c r="E2354" s="4" t="str">
        <f ca="1">position</f>
        <v/>
      </c>
      <c r="J2354" s="318"/>
      <c r="M2354" s="4"/>
      <c r="O2354" s="6"/>
      <c r="Q2354" s="20"/>
      <c r="R2354" s="5" t="str">
        <f ca="1">score</f>
        <v/>
      </c>
      <c r="S2354" s="7" t="str">
        <f ca="1">rescore_svc</f>
        <v/>
      </c>
      <c r="U2354" s="11" t="str">
        <f ca="1">price</f>
        <v/>
      </c>
      <c r="V2354" s="4"/>
      <c r="Y2354" s="388">
        <f ca="1">COUNTIFS(OFFSET($B$10, 0, 0, ROW()-9, 1), SERVICE[[#This Row],[Employee ID]], OFFSET($F$10, 0, 0, ROW()-9, 1), SERVICE[[#This Row],[Resources Role]])</f>
        <v>0</v>
      </c>
      <c r="Z2354" s="388">
        <f ca="1">COUNTIFS(OFFSET($F$10, 0, 0, ROW()-9, 1), SERVICE[[#This Row],[Resources Role]], OFFSET($H$10, 0, 0, ROW()-9, 1), SERVICE[[#This Row],[Booking]])</f>
        <v>0</v>
      </c>
    </row>
    <row r="2355" spans="1:26" x14ac:dyDescent="0.25">
      <c r="A2355" s="6" t="str">
        <f ca="1">no.</f>
        <v/>
      </c>
      <c r="E2355" s="4" t="str">
        <f ca="1">position</f>
        <v/>
      </c>
      <c r="J2355" s="318"/>
      <c r="M2355" s="4"/>
      <c r="O2355" s="6"/>
      <c r="Q2355" s="20"/>
      <c r="R2355" s="5" t="str">
        <f ca="1">score</f>
        <v/>
      </c>
      <c r="S2355" s="7" t="str">
        <f ca="1">rescore_svc</f>
        <v/>
      </c>
      <c r="U2355" s="11" t="str">
        <f ca="1">price</f>
        <v/>
      </c>
      <c r="V2355" s="4"/>
      <c r="Y2355" s="388">
        <f ca="1">COUNTIFS(OFFSET($B$10, 0, 0, ROW()-9, 1), SERVICE[[#This Row],[Employee ID]], OFFSET($F$10, 0, 0, ROW()-9, 1), SERVICE[[#This Row],[Resources Role]])</f>
        <v>0</v>
      </c>
      <c r="Z2355" s="388">
        <f ca="1">COUNTIFS(OFFSET($F$10, 0, 0, ROW()-9, 1), SERVICE[[#This Row],[Resources Role]], OFFSET($H$10, 0, 0, ROW()-9, 1), SERVICE[[#This Row],[Booking]])</f>
        <v>0</v>
      </c>
    </row>
    <row r="2356" spans="1:26" x14ac:dyDescent="0.25">
      <c r="A2356" s="6" t="str">
        <f ca="1">no.</f>
        <v/>
      </c>
      <c r="E2356" s="4" t="str">
        <f ca="1">position</f>
        <v/>
      </c>
      <c r="J2356" s="318"/>
      <c r="M2356" s="4"/>
      <c r="O2356" s="6"/>
      <c r="Q2356" s="20"/>
      <c r="R2356" s="5" t="str">
        <f ca="1">score</f>
        <v/>
      </c>
      <c r="S2356" s="7" t="str">
        <f ca="1">rescore_svc</f>
        <v/>
      </c>
      <c r="U2356" s="11" t="str">
        <f ca="1">price</f>
        <v/>
      </c>
      <c r="V2356" s="4"/>
      <c r="Y2356" s="388">
        <f ca="1">COUNTIFS(OFFSET($B$10, 0, 0, ROW()-9, 1), SERVICE[[#This Row],[Employee ID]], OFFSET($F$10, 0, 0, ROW()-9, 1), SERVICE[[#This Row],[Resources Role]])</f>
        <v>0</v>
      </c>
      <c r="Z2356" s="388">
        <f ca="1">COUNTIFS(OFFSET($F$10, 0, 0, ROW()-9, 1), SERVICE[[#This Row],[Resources Role]], OFFSET($H$10, 0, 0, ROW()-9, 1), SERVICE[[#This Row],[Booking]])</f>
        <v>0</v>
      </c>
    </row>
    <row r="2357" spans="1:26" x14ac:dyDescent="0.25">
      <c r="A2357" s="6" t="str">
        <f ca="1">no.</f>
        <v/>
      </c>
      <c r="E2357" s="4" t="str">
        <f ca="1">position</f>
        <v/>
      </c>
      <c r="J2357" s="318"/>
      <c r="M2357" s="4"/>
      <c r="O2357" s="6"/>
      <c r="Q2357" s="20"/>
      <c r="R2357" s="5" t="str">
        <f ca="1">score</f>
        <v/>
      </c>
      <c r="S2357" s="7" t="str">
        <f ca="1">rescore_svc</f>
        <v/>
      </c>
      <c r="U2357" s="11" t="str">
        <f ca="1">price</f>
        <v/>
      </c>
      <c r="V2357" s="4"/>
      <c r="Y2357" s="388">
        <f ca="1">COUNTIFS(OFFSET($B$10, 0, 0, ROW()-9, 1), SERVICE[[#This Row],[Employee ID]], OFFSET($F$10, 0, 0, ROW()-9, 1), SERVICE[[#This Row],[Resources Role]])</f>
        <v>0</v>
      </c>
      <c r="Z2357" s="388">
        <f ca="1">COUNTIFS(OFFSET($F$10, 0, 0, ROW()-9, 1), SERVICE[[#This Row],[Resources Role]], OFFSET($H$10, 0, 0, ROW()-9, 1), SERVICE[[#This Row],[Booking]])</f>
        <v>0</v>
      </c>
    </row>
    <row r="2358" spans="1:26" x14ac:dyDescent="0.25">
      <c r="A2358" s="6" t="str">
        <f ca="1">no.</f>
        <v/>
      </c>
      <c r="E2358" s="4" t="str">
        <f ca="1">position</f>
        <v/>
      </c>
      <c r="J2358" s="318"/>
      <c r="M2358" s="4"/>
      <c r="O2358" s="6"/>
      <c r="Q2358" s="20"/>
      <c r="R2358" s="5" t="str">
        <f ca="1">score</f>
        <v/>
      </c>
      <c r="S2358" s="7" t="str">
        <f ca="1">rescore_svc</f>
        <v/>
      </c>
      <c r="U2358" s="11" t="str">
        <f ca="1">price</f>
        <v/>
      </c>
      <c r="V2358" s="4"/>
      <c r="Y2358" s="388">
        <f ca="1">COUNTIFS(OFFSET($B$10, 0, 0, ROW()-9, 1), SERVICE[[#This Row],[Employee ID]], OFFSET($F$10, 0, 0, ROW()-9, 1), SERVICE[[#This Row],[Resources Role]])</f>
        <v>0</v>
      </c>
      <c r="Z2358" s="388">
        <f ca="1">COUNTIFS(OFFSET($F$10, 0, 0, ROW()-9, 1), SERVICE[[#This Row],[Resources Role]], OFFSET($H$10, 0, 0, ROW()-9, 1), SERVICE[[#This Row],[Booking]])</f>
        <v>0</v>
      </c>
    </row>
    <row r="2359" spans="1:26" x14ac:dyDescent="0.25">
      <c r="A2359" s="6" t="str">
        <f ca="1">no.</f>
        <v/>
      </c>
      <c r="E2359" s="4" t="str">
        <f ca="1">position</f>
        <v/>
      </c>
      <c r="J2359" s="318"/>
      <c r="M2359" s="4"/>
      <c r="O2359" s="6"/>
      <c r="Q2359" s="20"/>
      <c r="R2359" s="5" t="str">
        <f ca="1">score</f>
        <v/>
      </c>
      <c r="S2359" s="7" t="str">
        <f ca="1">rescore_svc</f>
        <v/>
      </c>
      <c r="U2359" s="11" t="str">
        <f ca="1">price</f>
        <v/>
      </c>
      <c r="V2359" s="4"/>
      <c r="Y2359" s="388">
        <f ca="1">COUNTIFS(OFFSET($B$10, 0, 0, ROW()-9, 1), SERVICE[[#This Row],[Employee ID]], OFFSET($F$10, 0, 0, ROW()-9, 1), SERVICE[[#This Row],[Resources Role]])</f>
        <v>0</v>
      </c>
      <c r="Z2359" s="388">
        <f ca="1">COUNTIFS(OFFSET($F$10, 0, 0, ROW()-9, 1), SERVICE[[#This Row],[Resources Role]], OFFSET($H$10, 0, 0, ROW()-9, 1), SERVICE[[#This Row],[Booking]])</f>
        <v>0</v>
      </c>
    </row>
    <row r="2360" spans="1:26" x14ac:dyDescent="0.25">
      <c r="A2360" s="6" t="str">
        <f ca="1">no.</f>
        <v/>
      </c>
      <c r="E2360" s="4" t="str">
        <f ca="1">position</f>
        <v/>
      </c>
      <c r="J2360" s="318"/>
      <c r="M2360" s="4"/>
      <c r="O2360" s="6"/>
      <c r="Q2360" s="20"/>
      <c r="R2360" s="5" t="str">
        <f ca="1">score</f>
        <v/>
      </c>
      <c r="S2360" s="7" t="str">
        <f ca="1">rescore_svc</f>
        <v/>
      </c>
      <c r="U2360" s="11" t="str">
        <f ca="1">price</f>
        <v/>
      </c>
      <c r="V2360" s="4"/>
      <c r="Y2360" s="388">
        <f ca="1">COUNTIFS(OFFSET($B$10, 0, 0, ROW()-9, 1), SERVICE[[#This Row],[Employee ID]], OFFSET($F$10, 0, 0, ROW()-9, 1), SERVICE[[#This Row],[Resources Role]])</f>
        <v>0</v>
      </c>
      <c r="Z2360" s="388">
        <f ca="1">COUNTIFS(OFFSET($F$10, 0, 0, ROW()-9, 1), SERVICE[[#This Row],[Resources Role]], OFFSET($H$10, 0, 0, ROW()-9, 1), SERVICE[[#This Row],[Booking]])</f>
        <v>0</v>
      </c>
    </row>
    <row r="2361" spans="1:26" x14ac:dyDescent="0.25">
      <c r="A2361" s="6" t="str">
        <f ca="1">no.</f>
        <v/>
      </c>
      <c r="E2361" s="4" t="str">
        <f ca="1">position</f>
        <v/>
      </c>
      <c r="J2361" s="318"/>
      <c r="M2361" s="4"/>
      <c r="O2361" s="6"/>
      <c r="Q2361" s="20"/>
      <c r="R2361" s="5" t="str">
        <f ca="1">score</f>
        <v/>
      </c>
      <c r="S2361" s="7" t="str">
        <f ca="1">rescore_svc</f>
        <v/>
      </c>
      <c r="U2361" s="11" t="str">
        <f ca="1">price</f>
        <v/>
      </c>
      <c r="V2361" s="4"/>
      <c r="Y2361" s="388">
        <f ca="1">COUNTIFS(OFFSET($B$10, 0, 0, ROW()-9, 1), SERVICE[[#This Row],[Employee ID]], OFFSET($F$10, 0, 0, ROW()-9, 1), SERVICE[[#This Row],[Resources Role]])</f>
        <v>0</v>
      </c>
      <c r="Z2361" s="388">
        <f ca="1">COUNTIFS(OFFSET($F$10, 0, 0, ROW()-9, 1), SERVICE[[#This Row],[Resources Role]], OFFSET($H$10, 0, 0, ROW()-9, 1), SERVICE[[#This Row],[Booking]])</f>
        <v>0</v>
      </c>
    </row>
    <row r="2362" spans="1:26" x14ac:dyDescent="0.25">
      <c r="A2362" s="6" t="str">
        <f ca="1">no.</f>
        <v/>
      </c>
      <c r="E2362" s="4" t="str">
        <f ca="1">position</f>
        <v/>
      </c>
      <c r="J2362" s="318"/>
      <c r="M2362" s="4"/>
      <c r="O2362" s="6"/>
      <c r="Q2362" s="20"/>
      <c r="R2362" s="5" t="str">
        <f ca="1">score</f>
        <v/>
      </c>
      <c r="S2362" s="7" t="str">
        <f ca="1">rescore_svc</f>
        <v/>
      </c>
      <c r="U2362" s="11" t="str">
        <f ca="1">price</f>
        <v/>
      </c>
      <c r="V2362" s="4"/>
      <c r="Y2362" s="388">
        <f ca="1">COUNTIFS(OFFSET($B$10, 0, 0, ROW()-9, 1), SERVICE[[#This Row],[Employee ID]], OFFSET($F$10, 0, 0, ROW()-9, 1), SERVICE[[#This Row],[Resources Role]])</f>
        <v>0</v>
      </c>
      <c r="Z2362" s="388">
        <f ca="1">COUNTIFS(OFFSET($F$10, 0, 0, ROW()-9, 1), SERVICE[[#This Row],[Resources Role]], OFFSET($H$10, 0, 0, ROW()-9, 1), SERVICE[[#This Row],[Booking]])</f>
        <v>0</v>
      </c>
    </row>
    <row r="2363" spans="1:26" x14ac:dyDescent="0.25">
      <c r="A2363" s="6" t="str">
        <f ca="1">no.</f>
        <v/>
      </c>
      <c r="E2363" s="4" t="str">
        <f ca="1">position</f>
        <v/>
      </c>
      <c r="J2363" s="318"/>
      <c r="M2363" s="4"/>
      <c r="O2363" s="6"/>
      <c r="Q2363" s="20"/>
      <c r="R2363" s="5" t="str">
        <f ca="1">score</f>
        <v/>
      </c>
      <c r="S2363" s="7" t="str">
        <f ca="1">rescore_svc</f>
        <v/>
      </c>
      <c r="U2363" s="11" t="str">
        <f ca="1">price</f>
        <v/>
      </c>
      <c r="V2363" s="4"/>
      <c r="Y2363" s="388">
        <f ca="1">COUNTIFS(OFFSET($B$10, 0, 0, ROW()-9, 1), SERVICE[[#This Row],[Employee ID]], OFFSET($F$10, 0, 0, ROW()-9, 1), SERVICE[[#This Row],[Resources Role]])</f>
        <v>0</v>
      </c>
      <c r="Z2363" s="388">
        <f ca="1">COUNTIFS(OFFSET($F$10, 0, 0, ROW()-9, 1), SERVICE[[#This Row],[Resources Role]], OFFSET($H$10, 0, 0, ROW()-9, 1), SERVICE[[#This Row],[Booking]])</f>
        <v>0</v>
      </c>
    </row>
    <row r="2364" spans="1:26" x14ac:dyDescent="0.25">
      <c r="A2364" s="6" t="str">
        <f ca="1">no.</f>
        <v/>
      </c>
      <c r="E2364" s="4" t="str">
        <f ca="1">position</f>
        <v/>
      </c>
      <c r="J2364" s="318"/>
      <c r="M2364" s="4"/>
      <c r="O2364" s="6"/>
      <c r="Q2364" s="20"/>
      <c r="R2364" s="5" t="str">
        <f ca="1">score</f>
        <v/>
      </c>
      <c r="S2364" s="7" t="str">
        <f ca="1">rescore_svc</f>
        <v/>
      </c>
      <c r="U2364" s="11" t="str">
        <f ca="1">price</f>
        <v/>
      </c>
      <c r="V2364" s="4"/>
      <c r="Y2364" s="388">
        <f ca="1">COUNTIFS(OFFSET($B$10, 0, 0, ROW()-9, 1), SERVICE[[#This Row],[Employee ID]], OFFSET($F$10, 0, 0, ROW()-9, 1), SERVICE[[#This Row],[Resources Role]])</f>
        <v>0</v>
      </c>
      <c r="Z2364" s="388">
        <f ca="1">COUNTIFS(OFFSET($F$10, 0, 0, ROW()-9, 1), SERVICE[[#This Row],[Resources Role]], OFFSET($H$10, 0, 0, ROW()-9, 1), SERVICE[[#This Row],[Booking]])</f>
        <v>0</v>
      </c>
    </row>
    <row r="2365" spans="1:26" x14ac:dyDescent="0.25">
      <c r="A2365" s="6" t="str">
        <f ca="1">no.</f>
        <v/>
      </c>
      <c r="E2365" s="4" t="str">
        <f ca="1">position</f>
        <v/>
      </c>
      <c r="J2365" s="318"/>
      <c r="M2365" s="4"/>
      <c r="O2365" s="6"/>
      <c r="Q2365" s="20"/>
      <c r="R2365" s="5" t="str">
        <f ca="1">score</f>
        <v/>
      </c>
      <c r="S2365" s="7" t="str">
        <f ca="1">rescore_svc</f>
        <v/>
      </c>
      <c r="U2365" s="11" t="str">
        <f ca="1">price</f>
        <v/>
      </c>
      <c r="V2365" s="4"/>
      <c r="Y2365" s="388">
        <f ca="1">COUNTIFS(OFFSET($B$10, 0, 0, ROW()-9, 1), SERVICE[[#This Row],[Employee ID]], OFFSET($F$10, 0, 0, ROW()-9, 1), SERVICE[[#This Row],[Resources Role]])</f>
        <v>0</v>
      </c>
      <c r="Z2365" s="388">
        <f ca="1">COUNTIFS(OFFSET($F$10, 0, 0, ROW()-9, 1), SERVICE[[#This Row],[Resources Role]], OFFSET($H$10, 0, 0, ROW()-9, 1), SERVICE[[#This Row],[Booking]])</f>
        <v>0</v>
      </c>
    </row>
    <row r="2366" spans="1:26" x14ac:dyDescent="0.25">
      <c r="A2366" s="6" t="str">
        <f ca="1">no.</f>
        <v/>
      </c>
      <c r="E2366" s="4" t="str">
        <f ca="1">position</f>
        <v/>
      </c>
      <c r="J2366" s="318"/>
      <c r="M2366" s="4"/>
      <c r="O2366" s="6"/>
      <c r="Q2366" s="20"/>
      <c r="R2366" s="5" t="str">
        <f ca="1">score</f>
        <v/>
      </c>
      <c r="S2366" s="7" t="str">
        <f ca="1">rescore_svc</f>
        <v/>
      </c>
      <c r="U2366" s="11" t="str">
        <f ca="1">price</f>
        <v/>
      </c>
      <c r="V2366" s="4"/>
      <c r="Y2366" s="388">
        <f ca="1">COUNTIFS(OFFSET($B$10, 0, 0, ROW()-9, 1), SERVICE[[#This Row],[Employee ID]], OFFSET($F$10, 0, 0, ROW()-9, 1), SERVICE[[#This Row],[Resources Role]])</f>
        <v>0</v>
      </c>
      <c r="Z2366" s="388">
        <f ca="1">COUNTIFS(OFFSET($F$10, 0, 0, ROW()-9, 1), SERVICE[[#This Row],[Resources Role]], OFFSET($H$10, 0, 0, ROW()-9, 1), SERVICE[[#This Row],[Booking]])</f>
        <v>0</v>
      </c>
    </row>
    <row r="2367" spans="1:26" x14ac:dyDescent="0.25">
      <c r="A2367" s="6" t="str">
        <f ca="1">no.</f>
        <v/>
      </c>
      <c r="E2367" s="4" t="str">
        <f ca="1">position</f>
        <v/>
      </c>
      <c r="J2367" s="318"/>
      <c r="M2367" s="4"/>
      <c r="O2367" s="6"/>
      <c r="Q2367" s="20"/>
      <c r="R2367" s="5" t="str">
        <f ca="1">score</f>
        <v/>
      </c>
      <c r="S2367" s="7" t="str">
        <f ca="1">rescore_svc</f>
        <v/>
      </c>
      <c r="U2367" s="11" t="str">
        <f ca="1">price</f>
        <v/>
      </c>
      <c r="V2367" s="4"/>
      <c r="Y2367" s="388">
        <f ca="1">COUNTIFS(OFFSET($B$10, 0, 0, ROW()-9, 1), SERVICE[[#This Row],[Employee ID]], OFFSET($F$10, 0, 0, ROW()-9, 1), SERVICE[[#This Row],[Resources Role]])</f>
        <v>0</v>
      </c>
      <c r="Z2367" s="388">
        <f ca="1">COUNTIFS(OFFSET($F$10, 0, 0, ROW()-9, 1), SERVICE[[#This Row],[Resources Role]], OFFSET($H$10, 0, 0, ROW()-9, 1), SERVICE[[#This Row],[Booking]])</f>
        <v>0</v>
      </c>
    </row>
    <row r="2368" spans="1:26" x14ac:dyDescent="0.25">
      <c r="A2368" s="6" t="str">
        <f ca="1">no.</f>
        <v/>
      </c>
      <c r="E2368" s="4" t="str">
        <f ca="1">position</f>
        <v/>
      </c>
      <c r="J2368" s="318"/>
      <c r="M2368" s="4"/>
      <c r="O2368" s="6"/>
      <c r="Q2368" s="20"/>
      <c r="R2368" s="5" t="str">
        <f ca="1">score</f>
        <v/>
      </c>
      <c r="S2368" s="7" t="str">
        <f ca="1">rescore_svc</f>
        <v/>
      </c>
      <c r="U2368" s="11" t="str">
        <f ca="1">price</f>
        <v/>
      </c>
      <c r="V2368" s="4"/>
      <c r="Y2368" s="388">
        <f ca="1">COUNTIFS(OFFSET($B$10, 0, 0, ROW()-9, 1), SERVICE[[#This Row],[Employee ID]], OFFSET($F$10, 0, 0, ROW()-9, 1), SERVICE[[#This Row],[Resources Role]])</f>
        <v>0</v>
      </c>
      <c r="Z2368" s="388">
        <f ca="1">COUNTIFS(OFFSET($F$10, 0, 0, ROW()-9, 1), SERVICE[[#This Row],[Resources Role]], OFFSET($H$10, 0, 0, ROW()-9, 1), SERVICE[[#This Row],[Booking]])</f>
        <v>0</v>
      </c>
    </row>
    <row r="2369" spans="1:26" x14ac:dyDescent="0.25">
      <c r="A2369" s="6" t="str">
        <f ca="1">no.</f>
        <v/>
      </c>
      <c r="E2369" s="4" t="str">
        <f ca="1">position</f>
        <v/>
      </c>
      <c r="J2369" s="318"/>
      <c r="M2369" s="4"/>
      <c r="O2369" s="6"/>
      <c r="Q2369" s="20"/>
      <c r="R2369" s="5" t="str">
        <f ca="1">score</f>
        <v/>
      </c>
      <c r="S2369" s="7" t="str">
        <f ca="1">rescore_svc</f>
        <v/>
      </c>
      <c r="U2369" s="11" t="str">
        <f ca="1">price</f>
        <v/>
      </c>
      <c r="V2369" s="4"/>
      <c r="Y2369" s="388">
        <f ca="1">COUNTIFS(OFFSET($B$10, 0, 0, ROW()-9, 1), SERVICE[[#This Row],[Employee ID]], OFFSET($F$10, 0, 0, ROW()-9, 1), SERVICE[[#This Row],[Resources Role]])</f>
        <v>0</v>
      </c>
      <c r="Z2369" s="388">
        <f ca="1">COUNTIFS(OFFSET($F$10, 0, 0, ROW()-9, 1), SERVICE[[#This Row],[Resources Role]], OFFSET($H$10, 0, 0, ROW()-9, 1), SERVICE[[#This Row],[Booking]])</f>
        <v>0</v>
      </c>
    </row>
    <row r="2370" spans="1:26" x14ac:dyDescent="0.25">
      <c r="A2370" s="6" t="str">
        <f ca="1">no.</f>
        <v/>
      </c>
      <c r="E2370" s="4" t="str">
        <f ca="1">position</f>
        <v/>
      </c>
      <c r="J2370" s="318"/>
      <c r="M2370" s="4"/>
      <c r="O2370" s="6"/>
      <c r="Q2370" s="20"/>
      <c r="R2370" s="5" t="str">
        <f ca="1">score</f>
        <v/>
      </c>
      <c r="S2370" s="7" t="str">
        <f ca="1">rescore_svc</f>
        <v/>
      </c>
      <c r="U2370" s="11" t="str">
        <f ca="1">price</f>
        <v/>
      </c>
      <c r="V2370" s="4"/>
      <c r="Y2370" s="388">
        <f ca="1">COUNTIFS(OFFSET($B$10, 0, 0, ROW()-9, 1), SERVICE[[#This Row],[Employee ID]], OFFSET($F$10, 0, 0, ROW()-9, 1), SERVICE[[#This Row],[Resources Role]])</f>
        <v>0</v>
      </c>
      <c r="Z2370" s="388">
        <f ca="1">COUNTIFS(OFFSET($F$10, 0, 0, ROW()-9, 1), SERVICE[[#This Row],[Resources Role]], OFFSET($H$10, 0, 0, ROW()-9, 1), SERVICE[[#This Row],[Booking]])</f>
        <v>0</v>
      </c>
    </row>
    <row r="2371" spans="1:26" x14ac:dyDescent="0.25">
      <c r="A2371" s="6" t="str">
        <f ca="1">no.</f>
        <v/>
      </c>
      <c r="E2371" s="4" t="str">
        <f ca="1">position</f>
        <v/>
      </c>
      <c r="J2371" s="318"/>
      <c r="M2371" s="4"/>
      <c r="O2371" s="6"/>
      <c r="Q2371" s="20"/>
      <c r="R2371" s="5" t="str">
        <f ca="1">score</f>
        <v/>
      </c>
      <c r="S2371" s="7" t="str">
        <f ca="1">rescore_svc</f>
        <v/>
      </c>
      <c r="U2371" s="11" t="str">
        <f ca="1">price</f>
        <v/>
      </c>
      <c r="V2371" s="4"/>
      <c r="Y2371" s="388">
        <f ca="1">COUNTIFS(OFFSET($B$10, 0, 0, ROW()-9, 1), SERVICE[[#This Row],[Employee ID]], OFFSET($F$10, 0, 0, ROW()-9, 1), SERVICE[[#This Row],[Resources Role]])</f>
        <v>0</v>
      </c>
      <c r="Z2371" s="388">
        <f ca="1">COUNTIFS(OFFSET($F$10, 0, 0, ROW()-9, 1), SERVICE[[#This Row],[Resources Role]], OFFSET($H$10, 0, 0, ROW()-9, 1), SERVICE[[#This Row],[Booking]])</f>
        <v>0</v>
      </c>
    </row>
    <row r="2372" spans="1:26" x14ac:dyDescent="0.25">
      <c r="A2372" s="6" t="str">
        <f ca="1">no.</f>
        <v/>
      </c>
      <c r="E2372" s="4" t="str">
        <f ca="1">position</f>
        <v/>
      </c>
      <c r="J2372" s="318"/>
      <c r="M2372" s="4"/>
      <c r="O2372" s="6"/>
      <c r="Q2372" s="20"/>
      <c r="R2372" s="5" t="str">
        <f ca="1">score</f>
        <v/>
      </c>
      <c r="S2372" s="7" t="str">
        <f ca="1">rescore_svc</f>
        <v/>
      </c>
      <c r="U2372" s="11" t="str">
        <f ca="1">price</f>
        <v/>
      </c>
      <c r="V2372" s="4"/>
      <c r="Y2372" s="388">
        <f ca="1">COUNTIFS(OFFSET($B$10, 0, 0, ROW()-9, 1), SERVICE[[#This Row],[Employee ID]], OFFSET($F$10, 0, 0, ROW()-9, 1), SERVICE[[#This Row],[Resources Role]])</f>
        <v>0</v>
      </c>
      <c r="Z2372" s="388">
        <f ca="1">COUNTIFS(OFFSET($F$10, 0, 0, ROW()-9, 1), SERVICE[[#This Row],[Resources Role]], OFFSET($H$10, 0, 0, ROW()-9, 1), SERVICE[[#This Row],[Booking]])</f>
        <v>0</v>
      </c>
    </row>
    <row r="2373" spans="1:26" x14ac:dyDescent="0.25">
      <c r="A2373" s="6" t="str">
        <f ca="1">no.</f>
        <v/>
      </c>
      <c r="E2373" s="4" t="str">
        <f ca="1">position</f>
        <v/>
      </c>
      <c r="J2373" s="318"/>
      <c r="M2373" s="4"/>
      <c r="O2373" s="6"/>
      <c r="Q2373" s="20"/>
      <c r="R2373" s="5" t="str">
        <f ca="1">score</f>
        <v/>
      </c>
      <c r="S2373" s="7" t="str">
        <f ca="1">rescore_svc</f>
        <v/>
      </c>
      <c r="U2373" s="11" t="str">
        <f ca="1">price</f>
        <v/>
      </c>
      <c r="V2373" s="4"/>
      <c r="Y2373" s="388">
        <f ca="1">COUNTIFS(OFFSET($B$10, 0, 0, ROW()-9, 1), SERVICE[[#This Row],[Employee ID]], OFFSET($F$10, 0, 0, ROW()-9, 1), SERVICE[[#This Row],[Resources Role]])</f>
        <v>0</v>
      </c>
      <c r="Z2373" s="388">
        <f ca="1">COUNTIFS(OFFSET($F$10, 0, 0, ROW()-9, 1), SERVICE[[#This Row],[Resources Role]], OFFSET($H$10, 0, 0, ROW()-9, 1), SERVICE[[#This Row],[Booking]])</f>
        <v>0</v>
      </c>
    </row>
    <row r="2374" spans="1:26" x14ac:dyDescent="0.25">
      <c r="A2374" s="6" t="str">
        <f ca="1">no.</f>
        <v/>
      </c>
      <c r="E2374" s="4" t="str">
        <f ca="1">position</f>
        <v/>
      </c>
      <c r="J2374" s="318"/>
      <c r="M2374" s="4"/>
      <c r="O2374" s="6"/>
      <c r="Q2374" s="20"/>
      <c r="R2374" s="5" t="str">
        <f ca="1">score</f>
        <v/>
      </c>
      <c r="S2374" s="7" t="str">
        <f ca="1">rescore_svc</f>
        <v/>
      </c>
      <c r="U2374" s="11" t="str">
        <f ca="1">price</f>
        <v/>
      </c>
      <c r="V2374" s="4"/>
      <c r="Y2374" s="388">
        <f ca="1">COUNTIFS(OFFSET($B$10, 0, 0, ROW()-9, 1), SERVICE[[#This Row],[Employee ID]], OFFSET($F$10, 0, 0, ROW()-9, 1), SERVICE[[#This Row],[Resources Role]])</f>
        <v>0</v>
      </c>
      <c r="Z2374" s="388">
        <f ca="1">COUNTIFS(OFFSET($F$10, 0, 0, ROW()-9, 1), SERVICE[[#This Row],[Resources Role]], OFFSET($H$10, 0, 0, ROW()-9, 1), SERVICE[[#This Row],[Booking]])</f>
        <v>0</v>
      </c>
    </row>
    <row r="2375" spans="1:26" x14ac:dyDescent="0.25">
      <c r="A2375" s="6" t="str">
        <f ca="1">no.</f>
        <v/>
      </c>
      <c r="E2375" s="4" t="str">
        <f ca="1">position</f>
        <v/>
      </c>
      <c r="J2375" s="318"/>
      <c r="M2375" s="4"/>
      <c r="O2375" s="6"/>
      <c r="Q2375" s="20"/>
      <c r="R2375" s="5" t="str">
        <f ca="1">score</f>
        <v/>
      </c>
      <c r="S2375" s="7" t="str">
        <f ca="1">rescore_svc</f>
        <v/>
      </c>
      <c r="U2375" s="11" t="str">
        <f ca="1">price</f>
        <v/>
      </c>
      <c r="V2375" s="4"/>
      <c r="Y2375" s="388">
        <f ca="1">COUNTIFS(OFFSET($B$10, 0, 0, ROW()-9, 1), SERVICE[[#This Row],[Employee ID]], OFFSET($F$10, 0, 0, ROW()-9, 1), SERVICE[[#This Row],[Resources Role]])</f>
        <v>0</v>
      </c>
      <c r="Z2375" s="388">
        <f ca="1">COUNTIFS(OFFSET($F$10, 0, 0, ROW()-9, 1), SERVICE[[#This Row],[Resources Role]], OFFSET($H$10, 0, 0, ROW()-9, 1), SERVICE[[#This Row],[Booking]])</f>
        <v>0</v>
      </c>
    </row>
    <row r="2376" spans="1:26" x14ac:dyDescent="0.25">
      <c r="A2376" s="6" t="str">
        <f ca="1">no.</f>
        <v/>
      </c>
      <c r="E2376" s="4" t="str">
        <f ca="1">position</f>
        <v/>
      </c>
      <c r="J2376" s="318"/>
      <c r="M2376" s="4"/>
      <c r="O2376" s="6"/>
      <c r="Q2376" s="20"/>
      <c r="R2376" s="5" t="str">
        <f ca="1">score</f>
        <v/>
      </c>
      <c r="S2376" s="7" t="str">
        <f ca="1">rescore_svc</f>
        <v/>
      </c>
      <c r="U2376" s="11" t="str">
        <f ca="1">price</f>
        <v/>
      </c>
      <c r="V2376" s="4"/>
      <c r="Y2376" s="388">
        <f ca="1">COUNTIFS(OFFSET($B$10, 0, 0, ROW()-9, 1), SERVICE[[#This Row],[Employee ID]], OFFSET($F$10, 0, 0, ROW()-9, 1), SERVICE[[#This Row],[Resources Role]])</f>
        <v>0</v>
      </c>
      <c r="Z2376" s="388">
        <f ca="1">COUNTIFS(OFFSET($F$10, 0, 0, ROW()-9, 1), SERVICE[[#This Row],[Resources Role]], OFFSET($H$10, 0, 0, ROW()-9, 1), SERVICE[[#This Row],[Booking]])</f>
        <v>0</v>
      </c>
    </row>
    <row r="2377" spans="1:26" x14ac:dyDescent="0.25">
      <c r="A2377" s="6" t="str">
        <f ca="1">no.</f>
        <v/>
      </c>
      <c r="E2377" s="4" t="str">
        <f ca="1">position</f>
        <v/>
      </c>
      <c r="J2377" s="318"/>
      <c r="M2377" s="4"/>
      <c r="O2377" s="6"/>
      <c r="Q2377" s="20"/>
      <c r="R2377" s="5" t="str">
        <f ca="1">score</f>
        <v/>
      </c>
      <c r="S2377" s="7" t="str">
        <f ca="1">rescore_svc</f>
        <v/>
      </c>
      <c r="U2377" s="11" t="str">
        <f ca="1">price</f>
        <v/>
      </c>
      <c r="V2377" s="4"/>
      <c r="Y2377" s="388">
        <f ca="1">COUNTIFS(OFFSET($B$10, 0, 0, ROW()-9, 1), SERVICE[[#This Row],[Employee ID]], OFFSET($F$10, 0, 0, ROW()-9, 1), SERVICE[[#This Row],[Resources Role]])</f>
        <v>0</v>
      </c>
      <c r="Z2377" s="388">
        <f ca="1">COUNTIFS(OFFSET($F$10, 0, 0, ROW()-9, 1), SERVICE[[#This Row],[Resources Role]], OFFSET($H$10, 0, 0, ROW()-9, 1), SERVICE[[#This Row],[Booking]])</f>
        <v>0</v>
      </c>
    </row>
    <row r="2378" spans="1:26" x14ac:dyDescent="0.25">
      <c r="A2378" s="6" t="str">
        <f ca="1">no.</f>
        <v/>
      </c>
      <c r="E2378" s="4" t="str">
        <f ca="1">position</f>
        <v/>
      </c>
      <c r="J2378" s="318"/>
      <c r="M2378" s="4"/>
      <c r="O2378" s="6"/>
      <c r="Q2378" s="20"/>
      <c r="R2378" s="5" t="str">
        <f ca="1">score</f>
        <v/>
      </c>
      <c r="S2378" s="7" t="str">
        <f ca="1">rescore_svc</f>
        <v/>
      </c>
      <c r="U2378" s="11" t="str">
        <f ca="1">price</f>
        <v/>
      </c>
      <c r="V2378" s="4"/>
      <c r="Y2378" s="388">
        <f ca="1">COUNTIFS(OFFSET($B$10, 0, 0, ROW()-9, 1), SERVICE[[#This Row],[Employee ID]], OFFSET($F$10, 0, 0, ROW()-9, 1), SERVICE[[#This Row],[Resources Role]])</f>
        <v>0</v>
      </c>
      <c r="Z2378" s="388">
        <f ca="1">COUNTIFS(OFFSET($F$10, 0, 0, ROW()-9, 1), SERVICE[[#This Row],[Resources Role]], OFFSET($H$10, 0, 0, ROW()-9, 1), SERVICE[[#This Row],[Booking]])</f>
        <v>0</v>
      </c>
    </row>
    <row r="2379" spans="1:26" x14ac:dyDescent="0.25">
      <c r="A2379" s="6" t="str">
        <f ca="1">no.</f>
        <v/>
      </c>
      <c r="E2379" s="4" t="str">
        <f ca="1">position</f>
        <v/>
      </c>
      <c r="J2379" s="318"/>
      <c r="M2379" s="4"/>
      <c r="O2379" s="6"/>
      <c r="Q2379" s="20"/>
      <c r="R2379" s="5" t="str">
        <f ca="1">score</f>
        <v/>
      </c>
      <c r="S2379" s="7" t="str">
        <f ca="1">rescore_svc</f>
        <v/>
      </c>
      <c r="U2379" s="11" t="str">
        <f ca="1">price</f>
        <v/>
      </c>
      <c r="V2379" s="4"/>
      <c r="Y2379" s="388">
        <f ca="1">COUNTIFS(OFFSET($B$10, 0, 0, ROW()-9, 1), SERVICE[[#This Row],[Employee ID]], OFFSET($F$10, 0, 0, ROW()-9, 1), SERVICE[[#This Row],[Resources Role]])</f>
        <v>0</v>
      </c>
      <c r="Z2379" s="388">
        <f ca="1">COUNTIFS(OFFSET($F$10, 0, 0, ROW()-9, 1), SERVICE[[#This Row],[Resources Role]], OFFSET($H$10, 0, 0, ROW()-9, 1), SERVICE[[#This Row],[Booking]])</f>
        <v>0</v>
      </c>
    </row>
    <row r="2380" spans="1:26" x14ac:dyDescent="0.25">
      <c r="A2380" s="6" t="str">
        <f ca="1">no.</f>
        <v/>
      </c>
      <c r="E2380" s="4" t="str">
        <f ca="1">position</f>
        <v/>
      </c>
      <c r="J2380" s="318"/>
      <c r="M2380" s="4"/>
      <c r="O2380" s="6"/>
      <c r="Q2380" s="20"/>
      <c r="R2380" s="5" t="str">
        <f ca="1">score</f>
        <v/>
      </c>
      <c r="S2380" s="7" t="str">
        <f ca="1">rescore_svc</f>
        <v/>
      </c>
      <c r="U2380" s="11" t="str">
        <f ca="1">price</f>
        <v/>
      </c>
      <c r="V2380" s="4"/>
      <c r="Y2380" s="388">
        <f ca="1">COUNTIFS(OFFSET($B$10, 0, 0, ROW()-9, 1), SERVICE[[#This Row],[Employee ID]], OFFSET($F$10, 0, 0, ROW()-9, 1), SERVICE[[#This Row],[Resources Role]])</f>
        <v>0</v>
      </c>
      <c r="Z2380" s="388">
        <f ca="1">COUNTIFS(OFFSET($F$10, 0, 0, ROW()-9, 1), SERVICE[[#This Row],[Resources Role]], OFFSET($H$10, 0, 0, ROW()-9, 1), SERVICE[[#This Row],[Booking]])</f>
        <v>0</v>
      </c>
    </row>
    <row r="2381" spans="1:26" x14ac:dyDescent="0.25">
      <c r="A2381" s="6" t="str">
        <f ca="1">no.</f>
        <v/>
      </c>
      <c r="E2381" s="4" t="str">
        <f ca="1">position</f>
        <v/>
      </c>
      <c r="J2381" s="318"/>
      <c r="M2381" s="4"/>
      <c r="O2381" s="6"/>
      <c r="Q2381" s="20"/>
      <c r="R2381" s="5" t="str">
        <f ca="1">score</f>
        <v/>
      </c>
      <c r="S2381" s="7" t="str">
        <f ca="1">rescore_svc</f>
        <v/>
      </c>
      <c r="U2381" s="11" t="str">
        <f ca="1">price</f>
        <v/>
      </c>
      <c r="V2381" s="4"/>
      <c r="Y2381" s="388">
        <f ca="1">COUNTIFS(OFFSET($B$10, 0, 0, ROW()-9, 1), SERVICE[[#This Row],[Employee ID]], OFFSET($F$10, 0, 0, ROW()-9, 1), SERVICE[[#This Row],[Resources Role]])</f>
        <v>0</v>
      </c>
      <c r="Z2381" s="388">
        <f ca="1">COUNTIFS(OFFSET($F$10, 0, 0, ROW()-9, 1), SERVICE[[#This Row],[Resources Role]], OFFSET($H$10, 0, 0, ROW()-9, 1), SERVICE[[#This Row],[Booking]])</f>
        <v>0</v>
      </c>
    </row>
    <row r="2382" spans="1:26" x14ac:dyDescent="0.25">
      <c r="A2382" s="6" t="str">
        <f ca="1">no.</f>
        <v/>
      </c>
      <c r="E2382" s="4" t="str">
        <f ca="1">position</f>
        <v/>
      </c>
      <c r="J2382" s="318"/>
      <c r="M2382" s="4"/>
      <c r="O2382" s="6"/>
      <c r="Q2382" s="20"/>
      <c r="R2382" s="5" t="str">
        <f ca="1">score</f>
        <v/>
      </c>
      <c r="S2382" s="7" t="str">
        <f ca="1">rescore_svc</f>
        <v/>
      </c>
      <c r="U2382" s="11" t="str">
        <f ca="1">price</f>
        <v/>
      </c>
      <c r="V2382" s="4"/>
      <c r="Y2382" s="388">
        <f ca="1">COUNTIFS(OFFSET($B$10, 0, 0, ROW()-9, 1), SERVICE[[#This Row],[Employee ID]], OFFSET($F$10, 0, 0, ROW()-9, 1), SERVICE[[#This Row],[Resources Role]])</f>
        <v>0</v>
      </c>
      <c r="Z2382" s="388">
        <f ca="1">COUNTIFS(OFFSET($F$10, 0, 0, ROW()-9, 1), SERVICE[[#This Row],[Resources Role]], OFFSET($H$10, 0, 0, ROW()-9, 1), SERVICE[[#This Row],[Booking]])</f>
        <v>0</v>
      </c>
    </row>
    <row r="2383" spans="1:26" x14ac:dyDescent="0.25">
      <c r="A2383" s="6" t="str">
        <f ca="1">no.</f>
        <v/>
      </c>
      <c r="E2383" s="4" t="str">
        <f ca="1">position</f>
        <v/>
      </c>
      <c r="J2383" s="318"/>
      <c r="M2383" s="4"/>
      <c r="O2383" s="6"/>
      <c r="Q2383" s="20"/>
      <c r="R2383" s="5" t="str">
        <f ca="1">score</f>
        <v/>
      </c>
      <c r="S2383" s="7" t="str">
        <f ca="1">rescore_svc</f>
        <v/>
      </c>
      <c r="U2383" s="11" t="str">
        <f ca="1">price</f>
        <v/>
      </c>
      <c r="V2383" s="4"/>
      <c r="Y2383" s="388">
        <f ca="1">COUNTIFS(OFFSET($B$10, 0, 0, ROW()-9, 1), SERVICE[[#This Row],[Employee ID]], OFFSET($F$10, 0, 0, ROW()-9, 1), SERVICE[[#This Row],[Resources Role]])</f>
        <v>0</v>
      </c>
      <c r="Z2383" s="388">
        <f ca="1">COUNTIFS(OFFSET($F$10, 0, 0, ROW()-9, 1), SERVICE[[#This Row],[Resources Role]], OFFSET($H$10, 0, 0, ROW()-9, 1), SERVICE[[#This Row],[Booking]])</f>
        <v>0</v>
      </c>
    </row>
    <row r="2384" spans="1:26" x14ac:dyDescent="0.25">
      <c r="A2384" s="6" t="str">
        <f ca="1">no.</f>
        <v/>
      </c>
      <c r="E2384" s="4" t="str">
        <f ca="1">position</f>
        <v/>
      </c>
      <c r="J2384" s="318"/>
      <c r="M2384" s="4"/>
      <c r="O2384" s="6"/>
      <c r="Q2384" s="20"/>
      <c r="R2384" s="5" t="str">
        <f ca="1">score</f>
        <v/>
      </c>
      <c r="S2384" s="7" t="str">
        <f ca="1">rescore_svc</f>
        <v/>
      </c>
      <c r="U2384" s="11" t="str">
        <f ca="1">price</f>
        <v/>
      </c>
      <c r="V2384" s="4"/>
      <c r="Y2384" s="388">
        <f ca="1">COUNTIFS(OFFSET($B$10, 0, 0, ROW()-9, 1), SERVICE[[#This Row],[Employee ID]], OFFSET($F$10, 0, 0, ROW()-9, 1), SERVICE[[#This Row],[Resources Role]])</f>
        <v>0</v>
      </c>
      <c r="Z2384" s="388">
        <f ca="1">COUNTIFS(OFFSET($F$10, 0, 0, ROW()-9, 1), SERVICE[[#This Row],[Resources Role]], OFFSET($H$10, 0, 0, ROW()-9, 1), SERVICE[[#This Row],[Booking]])</f>
        <v>0</v>
      </c>
    </row>
    <row r="2385" spans="1:26" x14ac:dyDescent="0.25">
      <c r="A2385" s="6" t="str">
        <f ca="1">no.</f>
        <v/>
      </c>
      <c r="E2385" s="4" t="str">
        <f ca="1">position</f>
        <v/>
      </c>
      <c r="J2385" s="318"/>
      <c r="M2385" s="4"/>
      <c r="O2385" s="6"/>
      <c r="Q2385" s="20"/>
      <c r="R2385" s="5" t="str">
        <f ca="1">score</f>
        <v/>
      </c>
      <c r="S2385" s="7" t="str">
        <f ca="1">rescore_svc</f>
        <v/>
      </c>
      <c r="U2385" s="11" t="str">
        <f ca="1">price</f>
        <v/>
      </c>
      <c r="V2385" s="4"/>
      <c r="Y2385" s="388">
        <f ca="1">COUNTIFS(OFFSET($B$10, 0, 0, ROW()-9, 1), SERVICE[[#This Row],[Employee ID]], OFFSET($F$10, 0, 0, ROW()-9, 1), SERVICE[[#This Row],[Resources Role]])</f>
        <v>0</v>
      </c>
      <c r="Z2385" s="388">
        <f ca="1">COUNTIFS(OFFSET($F$10, 0, 0, ROW()-9, 1), SERVICE[[#This Row],[Resources Role]], OFFSET($H$10, 0, 0, ROW()-9, 1), SERVICE[[#This Row],[Booking]])</f>
        <v>0</v>
      </c>
    </row>
    <row r="2386" spans="1:26" x14ac:dyDescent="0.25">
      <c r="A2386" s="6" t="str">
        <f ca="1">no.</f>
        <v/>
      </c>
      <c r="E2386" s="4" t="str">
        <f ca="1">position</f>
        <v/>
      </c>
      <c r="J2386" s="318"/>
      <c r="M2386" s="4"/>
      <c r="O2386" s="6"/>
      <c r="Q2386" s="20"/>
      <c r="R2386" s="5" t="str">
        <f ca="1">score</f>
        <v/>
      </c>
      <c r="S2386" s="7" t="str">
        <f ca="1">rescore_svc</f>
        <v/>
      </c>
      <c r="U2386" s="11" t="str">
        <f ca="1">price</f>
        <v/>
      </c>
      <c r="V2386" s="4"/>
      <c r="Y2386" s="388">
        <f ca="1">COUNTIFS(OFFSET($B$10, 0, 0, ROW()-9, 1), SERVICE[[#This Row],[Employee ID]], OFFSET($F$10, 0, 0, ROW()-9, 1), SERVICE[[#This Row],[Resources Role]])</f>
        <v>0</v>
      </c>
      <c r="Z2386" s="388">
        <f ca="1">COUNTIFS(OFFSET($F$10, 0, 0, ROW()-9, 1), SERVICE[[#This Row],[Resources Role]], OFFSET($H$10, 0, 0, ROW()-9, 1), SERVICE[[#This Row],[Booking]])</f>
        <v>0</v>
      </c>
    </row>
    <row r="2387" spans="1:26" x14ac:dyDescent="0.25">
      <c r="A2387" s="6" t="str">
        <f ca="1">no.</f>
        <v/>
      </c>
      <c r="E2387" s="4" t="str">
        <f ca="1">position</f>
        <v/>
      </c>
      <c r="J2387" s="318"/>
      <c r="M2387" s="4"/>
      <c r="O2387" s="6"/>
      <c r="Q2387" s="20"/>
      <c r="R2387" s="5" t="str">
        <f ca="1">score</f>
        <v/>
      </c>
      <c r="S2387" s="7" t="str">
        <f ca="1">rescore_svc</f>
        <v/>
      </c>
      <c r="U2387" s="11" t="str">
        <f ca="1">price</f>
        <v/>
      </c>
      <c r="V2387" s="4"/>
      <c r="Y2387" s="388">
        <f ca="1">COUNTIFS(OFFSET($B$10, 0, 0, ROW()-9, 1), SERVICE[[#This Row],[Employee ID]], OFFSET($F$10, 0, 0, ROW()-9, 1), SERVICE[[#This Row],[Resources Role]])</f>
        <v>0</v>
      </c>
      <c r="Z2387" s="388">
        <f ca="1">COUNTIFS(OFFSET($F$10, 0, 0, ROW()-9, 1), SERVICE[[#This Row],[Resources Role]], OFFSET($H$10, 0, 0, ROW()-9, 1), SERVICE[[#This Row],[Booking]])</f>
        <v>0</v>
      </c>
    </row>
    <row r="2388" spans="1:26" x14ac:dyDescent="0.25">
      <c r="A2388" s="6" t="str">
        <f ca="1">no.</f>
        <v/>
      </c>
      <c r="E2388" s="4" t="str">
        <f ca="1">position</f>
        <v/>
      </c>
      <c r="J2388" s="318"/>
      <c r="M2388" s="4"/>
      <c r="O2388" s="6"/>
      <c r="Q2388" s="20"/>
      <c r="R2388" s="5" t="str">
        <f ca="1">score</f>
        <v/>
      </c>
      <c r="S2388" s="7" t="str">
        <f ca="1">rescore_svc</f>
        <v/>
      </c>
      <c r="U2388" s="11" t="str">
        <f ca="1">price</f>
        <v/>
      </c>
      <c r="V2388" s="4"/>
      <c r="Y2388" s="388">
        <f ca="1">COUNTIFS(OFFSET($B$10, 0, 0, ROW()-9, 1), SERVICE[[#This Row],[Employee ID]], OFFSET($F$10, 0, 0, ROW()-9, 1), SERVICE[[#This Row],[Resources Role]])</f>
        <v>0</v>
      </c>
      <c r="Z2388" s="388">
        <f ca="1">COUNTIFS(OFFSET($F$10, 0, 0, ROW()-9, 1), SERVICE[[#This Row],[Resources Role]], OFFSET($H$10, 0, 0, ROW()-9, 1), SERVICE[[#This Row],[Booking]])</f>
        <v>0</v>
      </c>
    </row>
    <row r="2389" spans="1:26" x14ac:dyDescent="0.25">
      <c r="A2389" s="6" t="str">
        <f ca="1">no.</f>
        <v/>
      </c>
      <c r="E2389" s="4" t="str">
        <f ca="1">position</f>
        <v/>
      </c>
      <c r="J2389" s="318"/>
      <c r="M2389" s="4"/>
      <c r="O2389" s="6"/>
      <c r="Q2389" s="20"/>
      <c r="R2389" s="5" t="str">
        <f ca="1">score</f>
        <v/>
      </c>
      <c r="S2389" s="7" t="str">
        <f ca="1">rescore_svc</f>
        <v/>
      </c>
      <c r="U2389" s="11" t="str">
        <f ca="1">price</f>
        <v/>
      </c>
      <c r="V2389" s="4"/>
      <c r="Y2389" s="388">
        <f ca="1">COUNTIFS(OFFSET($B$10, 0, 0, ROW()-9, 1), SERVICE[[#This Row],[Employee ID]], OFFSET($F$10, 0, 0, ROW()-9, 1), SERVICE[[#This Row],[Resources Role]])</f>
        <v>0</v>
      </c>
      <c r="Z2389" s="388">
        <f ca="1">COUNTIFS(OFFSET($F$10, 0, 0, ROW()-9, 1), SERVICE[[#This Row],[Resources Role]], OFFSET($H$10, 0, 0, ROW()-9, 1), SERVICE[[#This Row],[Booking]])</f>
        <v>0</v>
      </c>
    </row>
    <row r="2390" spans="1:26" x14ac:dyDescent="0.25">
      <c r="A2390" s="6" t="str">
        <f ca="1">no.</f>
        <v/>
      </c>
      <c r="E2390" s="4" t="str">
        <f ca="1">position</f>
        <v/>
      </c>
      <c r="J2390" s="318"/>
      <c r="M2390" s="4"/>
      <c r="O2390" s="6"/>
      <c r="Q2390" s="20"/>
      <c r="R2390" s="5" t="str">
        <f ca="1">score</f>
        <v/>
      </c>
      <c r="S2390" s="7" t="str">
        <f ca="1">rescore_svc</f>
        <v/>
      </c>
      <c r="U2390" s="11" t="str">
        <f ca="1">price</f>
        <v/>
      </c>
      <c r="V2390" s="4"/>
      <c r="Y2390" s="388">
        <f ca="1">COUNTIFS(OFFSET($B$10, 0, 0, ROW()-9, 1), SERVICE[[#This Row],[Employee ID]], OFFSET($F$10, 0, 0, ROW()-9, 1), SERVICE[[#This Row],[Resources Role]])</f>
        <v>0</v>
      </c>
      <c r="Z2390" s="388">
        <f ca="1">COUNTIFS(OFFSET($F$10, 0, 0, ROW()-9, 1), SERVICE[[#This Row],[Resources Role]], OFFSET($H$10, 0, 0, ROW()-9, 1), SERVICE[[#This Row],[Booking]])</f>
        <v>0</v>
      </c>
    </row>
    <row r="2391" spans="1:26" x14ac:dyDescent="0.25">
      <c r="A2391" s="6" t="str">
        <f ca="1">no.</f>
        <v/>
      </c>
      <c r="E2391" s="4" t="str">
        <f ca="1">position</f>
        <v/>
      </c>
      <c r="J2391" s="318"/>
      <c r="M2391" s="4"/>
      <c r="O2391" s="6"/>
      <c r="Q2391" s="20"/>
      <c r="R2391" s="5" t="str">
        <f ca="1">score</f>
        <v/>
      </c>
      <c r="S2391" s="7" t="str">
        <f ca="1">rescore_svc</f>
        <v/>
      </c>
      <c r="U2391" s="11" t="str">
        <f ca="1">price</f>
        <v/>
      </c>
      <c r="V2391" s="4"/>
      <c r="Y2391" s="388">
        <f ca="1">COUNTIFS(OFFSET($B$10, 0, 0, ROW()-9, 1), SERVICE[[#This Row],[Employee ID]], OFFSET($F$10, 0, 0, ROW()-9, 1), SERVICE[[#This Row],[Resources Role]])</f>
        <v>0</v>
      </c>
      <c r="Z2391" s="388">
        <f ca="1">COUNTIFS(OFFSET($F$10, 0, 0, ROW()-9, 1), SERVICE[[#This Row],[Resources Role]], OFFSET($H$10, 0, 0, ROW()-9, 1), SERVICE[[#This Row],[Booking]])</f>
        <v>0</v>
      </c>
    </row>
    <row r="2392" spans="1:26" x14ac:dyDescent="0.25">
      <c r="A2392" s="6" t="str">
        <f ca="1">no.</f>
        <v/>
      </c>
      <c r="E2392" s="4" t="str">
        <f ca="1">position</f>
        <v/>
      </c>
      <c r="J2392" s="318"/>
      <c r="M2392" s="4"/>
      <c r="O2392" s="6"/>
      <c r="Q2392" s="20"/>
      <c r="R2392" s="5" t="str">
        <f ca="1">score</f>
        <v/>
      </c>
      <c r="S2392" s="7" t="str">
        <f ca="1">rescore_svc</f>
        <v/>
      </c>
      <c r="U2392" s="11" t="str">
        <f ca="1">price</f>
        <v/>
      </c>
      <c r="V2392" s="4"/>
      <c r="Y2392" s="388">
        <f ca="1">COUNTIFS(OFFSET($B$10, 0, 0, ROW()-9, 1), SERVICE[[#This Row],[Employee ID]], OFFSET($F$10, 0, 0, ROW()-9, 1), SERVICE[[#This Row],[Resources Role]])</f>
        <v>0</v>
      </c>
      <c r="Z2392" s="388">
        <f ca="1">COUNTIFS(OFFSET($F$10, 0, 0, ROW()-9, 1), SERVICE[[#This Row],[Resources Role]], OFFSET($H$10, 0, 0, ROW()-9, 1), SERVICE[[#This Row],[Booking]])</f>
        <v>0</v>
      </c>
    </row>
    <row r="2393" spans="1:26" x14ac:dyDescent="0.25">
      <c r="A2393" s="6" t="str">
        <f ca="1">no.</f>
        <v/>
      </c>
      <c r="E2393" s="4" t="str">
        <f ca="1">position</f>
        <v/>
      </c>
      <c r="J2393" s="318"/>
      <c r="M2393" s="4"/>
      <c r="O2393" s="6"/>
      <c r="Q2393" s="20"/>
      <c r="R2393" s="5" t="str">
        <f ca="1">score</f>
        <v/>
      </c>
      <c r="S2393" s="7" t="str">
        <f ca="1">rescore_svc</f>
        <v/>
      </c>
      <c r="U2393" s="11" t="str">
        <f ca="1">price</f>
        <v/>
      </c>
      <c r="V2393" s="4"/>
      <c r="Y2393" s="388">
        <f ca="1">COUNTIFS(OFFSET($B$10, 0, 0, ROW()-9, 1), SERVICE[[#This Row],[Employee ID]], OFFSET($F$10, 0, 0, ROW()-9, 1), SERVICE[[#This Row],[Resources Role]])</f>
        <v>0</v>
      </c>
      <c r="Z2393" s="388">
        <f ca="1">COUNTIFS(OFFSET($F$10, 0, 0, ROW()-9, 1), SERVICE[[#This Row],[Resources Role]], OFFSET($H$10, 0, 0, ROW()-9, 1), SERVICE[[#This Row],[Booking]])</f>
        <v>0</v>
      </c>
    </row>
    <row r="2394" spans="1:26" x14ac:dyDescent="0.25">
      <c r="A2394" s="6" t="str">
        <f ca="1">no.</f>
        <v/>
      </c>
      <c r="E2394" s="4" t="str">
        <f ca="1">position</f>
        <v/>
      </c>
      <c r="J2394" s="318"/>
      <c r="M2394" s="4"/>
      <c r="O2394" s="6"/>
      <c r="Q2394" s="20"/>
      <c r="R2394" s="5" t="str">
        <f ca="1">score</f>
        <v/>
      </c>
      <c r="S2394" s="7" t="str">
        <f ca="1">rescore_svc</f>
        <v/>
      </c>
      <c r="U2394" s="11" t="str">
        <f ca="1">price</f>
        <v/>
      </c>
      <c r="V2394" s="4"/>
      <c r="Y2394" s="388">
        <f ca="1">COUNTIFS(OFFSET($B$10, 0, 0, ROW()-9, 1), SERVICE[[#This Row],[Employee ID]], OFFSET($F$10, 0, 0, ROW()-9, 1), SERVICE[[#This Row],[Resources Role]])</f>
        <v>0</v>
      </c>
      <c r="Z2394" s="388">
        <f ca="1">COUNTIFS(OFFSET($F$10, 0, 0, ROW()-9, 1), SERVICE[[#This Row],[Resources Role]], OFFSET($H$10, 0, 0, ROW()-9, 1), SERVICE[[#This Row],[Booking]])</f>
        <v>0</v>
      </c>
    </row>
    <row r="2395" spans="1:26" x14ac:dyDescent="0.25">
      <c r="A2395" s="6" t="str">
        <f ca="1">no.</f>
        <v/>
      </c>
      <c r="E2395" s="4" t="str">
        <f ca="1">position</f>
        <v/>
      </c>
      <c r="J2395" s="318"/>
      <c r="M2395" s="4"/>
      <c r="O2395" s="6"/>
      <c r="Q2395" s="20"/>
      <c r="R2395" s="5" t="str">
        <f ca="1">score</f>
        <v/>
      </c>
      <c r="S2395" s="7" t="str">
        <f ca="1">rescore_svc</f>
        <v/>
      </c>
      <c r="U2395" s="11" t="str">
        <f ca="1">price</f>
        <v/>
      </c>
      <c r="V2395" s="4"/>
      <c r="Y2395" s="388">
        <f ca="1">COUNTIFS(OFFSET($B$10, 0, 0, ROW()-9, 1), SERVICE[[#This Row],[Employee ID]], OFFSET($F$10, 0, 0, ROW()-9, 1), SERVICE[[#This Row],[Resources Role]])</f>
        <v>0</v>
      </c>
      <c r="Z2395" s="388">
        <f ca="1">COUNTIFS(OFFSET($F$10, 0, 0, ROW()-9, 1), SERVICE[[#This Row],[Resources Role]], OFFSET($H$10, 0, 0, ROW()-9, 1), SERVICE[[#This Row],[Booking]])</f>
        <v>0</v>
      </c>
    </row>
    <row r="2396" spans="1:26" x14ac:dyDescent="0.25">
      <c r="A2396" s="6" t="str">
        <f ca="1">no.</f>
        <v/>
      </c>
      <c r="E2396" s="4" t="str">
        <f ca="1">position</f>
        <v/>
      </c>
      <c r="J2396" s="318"/>
      <c r="M2396" s="4"/>
      <c r="O2396" s="6"/>
      <c r="Q2396" s="20"/>
      <c r="R2396" s="5" t="str">
        <f ca="1">score</f>
        <v/>
      </c>
      <c r="S2396" s="7" t="str">
        <f ca="1">rescore_svc</f>
        <v/>
      </c>
      <c r="U2396" s="11" t="str">
        <f ca="1">price</f>
        <v/>
      </c>
      <c r="V2396" s="4"/>
      <c r="Y2396" s="388">
        <f ca="1">COUNTIFS(OFFSET($B$10, 0, 0, ROW()-9, 1), SERVICE[[#This Row],[Employee ID]], OFFSET($F$10, 0, 0, ROW()-9, 1), SERVICE[[#This Row],[Resources Role]])</f>
        <v>0</v>
      </c>
      <c r="Z2396" s="388">
        <f ca="1">COUNTIFS(OFFSET($F$10, 0, 0, ROW()-9, 1), SERVICE[[#This Row],[Resources Role]], OFFSET($H$10, 0, 0, ROW()-9, 1), SERVICE[[#This Row],[Booking]])</f>
        <v>0</v>
      </c>
    </row>
    <row r="2397" spans="1:26" x14ac:dyDescent="0.25">
      <c r="A2397" s="6" t="str">
        <f ca="1">no.</f>
        <v/>
      </c>
      <c r="E2397" s="4" t="str">
        <f ca="1">position</f>
        <v/>
      </c>
      <c r="J2397" s="318"/>
      <c r="M2397" s="4"/>
      <c r="O2397" s="6"/>
      <c r="Q2397" s="20"/>
      <c r="R2397" s="5" t="str">
        <f ca="1">score</f>
        <v/>
      </c>
      <c r="S2397" s="7" t="str">
        <f ca="1">rescore_svc</f>
        <v/>
      </c>
      <c r="U2397" s="11" t="str">
        <f ca="1">price</f>
        <v/>
      </c>
      <c r="V2397" s="4"/>
      <c r="Y2397" s="388">
        <f ca="1">COUNTIFS(OFFSET($B$10, 0, 0, ROW()-9, 1), SERVICE[[#This Row],[Employee ID]], OFFSET($F$10, 0, 0, ROW()-9, 1), SERVICE[[#This Row],[Resources Role]])</f>
        <v>0</v>
      </c>
      <c r="Z2397" s="388">
        <f ca="1">COUNTIFS(OFFSET($F$10, 0, 0, ROW()-9, 1), SERVICE[[#This Row],[Resources Role]], OFFSET($H$10, 0, 0, ROW()-9, 1), SERVICE[[#This Row],[Booking]])</f>
        <v>0</v>
      </c>
    </row>
    <row r="2398" spans="1:26" x14ac:dyDescent="0.25">
      <c r="A2398" s="6" t="str">
        <f ca="1">no.</f>
        <v/>
      </c>
      <c r="E2398" s="4" t="str">
        <f ca="1">position</f>
        <v/>
      </c>
      <c r="J2398" s="318"/>
      <c r="M2398" s="4"/>
      <c r="O2398" s="6"/>
      <c r="Q2398" s="20"/>
      <c r="R2398" s="5" t="str">
        <f ca="1">score</f>
        <v/>
      </c>
      <c r="S2398" s="7" t="str">
        <f ca="1">rescore_svc</f>
        <v/>
      </c>
      <c r="U2398" s="11" t="str">
        <f ca="1">price</f>
        <v/>
      </c>
      <c r="V2398" s="4"/>
      <c r="Y2398" s="388">
        <f ca="1">COUNTIFS(OFFSET($B$10, 0, 0, ROW()-9, 1), SERVICE[[#This Row],[Employee ID]], OFFSET($F$10, 0, 0, ROW()-9, 1), SERVICE[[#This Row],[Resources Role]])</f>
        <v>0</v>
      </c>
      <c r="Z2398" s="388">
        <f ca="1">COUNTIFS(OFFSET($F$10, 0, 0, ROW()-9, 1), SERVICE[[#This Row],[Resources Role]], OFFSET($H$10, 0, 0, ROW()-9, 1), SERVICE[[#This Row],[Booking]])</f>
        <v>0</v>
      </c>
    </row>
    <row r="2399" spans="1:26" x14ac:dyDescent="0.25">
      <c r="A2399" s="6" t="str">
        <f ca="1">no.</f>
        <v/>
      </c>
      <c r="E2399" s="4" t="str">
        <f ca="1">position</f>
        <v/>
      </c>
      <c r="J2399" s="318"/>
      <c r="M2399" s="4"/>
      <c r="O2399" s="6"/>
      <c r="Q2399" s="20"/>
      <c r="R2399" s="5" t="str">
        <f ca="1">score</f>
        <v/>
      </c>
      <c r="S2399" s="7" t="str">
        <f ca="1">rescore_svc</f>
        <v/>
      </c>
      <c r="U2399" s="11" t="str">
        <f ca="1">price</f>
        <v/>
      </c>
      <c r="V2399" s="4"/>
      <c r="Y2399" s="388">
        <f ca="1">COUNTIFS(OFFSET($B$10, 0, 0, ROW()-9, 1), SERVICE[[#This Row],[Employee ID]], OFFSET($F$10, 0, 0, ROW()-9, 1), SERVICE[[#This Row],[Resources Role]])</f>
        <v>0</v>
      </c>
      <c r="Z2399" s="388">
        <f ca="1">COUNTIFS(OFFSET($F$10, 0, 0, ROW()-9, 1), SERVICE[[#This Row],[Resources Role]], OFFSET($H$10, 0, 0, ROW()-9, 1), SERVICE[[#This Row],[Booking]])</f>
        <v>0</v>
      </c>
    </row>
    <row r="2400" spans="1:26" x14ac:dyDescent="0.25">
      <c r="A2400" s="6" t="str">
        <f ca="1">no.</f>
        <v/>
      </c>
      <c r="E2400" s="4" t="str">
        <f ca="1">position</f>
        <v/>
      </c>
      <c r="J2400" s="318"/>
      <c r="M2400" s="4"/>
      <c r="O2400" s="6"/>
      <c r="Q2400" s="20"/>
      <c r="R2400" s="5" t="str">
        <f ca="1">score</f>
        <v/>
      </c>
      <c r="S2400" s="7" t="str">
        <f ca="1">rescore_svc</f>
        <v/>
      </c>
      <c r="U2400" s="11" t="str">
        <f ca="1">price</f>
        <v/>
      </c>
      <c r="V2400" s="4"/>
      <c r="Y2400" s="388">
        <f ca="1">COUNTIFS(OFFSET($B$10, 0, 0, ROW()-9, 1), SERVICE[[#This Row],[Employee ID]], OFFSET($F$10, 0, 0, ROW()-9, 1), SERVICE[[#This Row],[Resources Role]])</f>
        <v>0</v>
      </c>
      <c r="Z2400" s="388">
        <f ca="1">COUNTIFS(OFFSET($F$10, 0, 0, ROW()-9, 1), SERVICE[[#This Row],[Resources Role]], OFFSET($H$10, 0, 0, ROW()-9, 1), SERVICE[[#This Row],[Booking]])</f>
        <v>0</v>
      </c>
    </row>
    <row r="2401" spans="1:26" x14ac:dyDescent="0.25">
      <c r="A2401" s="6" t="str">
        <f ca="1">no.</f>
        <v/>
      </c>
      <c r="E2401" s="4" t="str">
        <f ca="1">position</f>
        <v/>
      </c>
      <c r="J2401" s="318"/>
      <c r="M2401" s="4"/>
      <c r="O2401" s="6"/>
      <c r="Q2401" s="20"/>
      <c r="R2401" s="5" t="str">
        <f ca="1">score</f>
        <v/>
      </c>
      <c r="S2401" s="7" t="str">
        <f ca="1">rescore_svc</f>
        <v/>
      </c>
      <c r="U2401" s="11" t="str">
        <f ca="1">price</f>
        <v/>
      </c>
      <c r="V2401" s="4"/>
      <c r="Y2401" s="388">
        <f ca="1">COUNTIFS(OFFSET($B$10, 0, 0, ROW()-9, 1), SERVICE[[#This Row],[Employee ID]], OFFSET($F$10, 0, 0, ROW()-9, 1), SERVICE[[#This Row],[Resources Role]])</f>
        <v>0</v>
      </c>
      <c r="Z2401" s="388">
        <f ca="1">COUNTIFS(OFFSET($F$10, 0, 0, ROW()-9, 1), SERVICE[[#This Row],[Resources Role]], OFFSET($H$10, 0, 0, ROW()-9, 1), SERVICE[[#This Row],[Booking]])</f>
        <v>0</v>
      </c>
    </row>
    <row r="2402" spans="1:26" x14ac:dyDescent="0.25">
      <c r="A2402" s="6" t="str">
        <f ca="1">no.</f>
        <v/>
      </c>
      <c r="E2402" s="4" t="str">
        <f ca="1">position</f>
        <v/>
      </c>
      <c r="J2402" s="318"/>
      <c r="M2402" s="4"/>
      <c r="O2402" s="6"/>
      <c r="Q2402" s="20"/>
      <c r="R2402" s="5" t="str">
        <f ca="1">score</f>
        <v/>
      </c>
      <c r="S2402" s="7" t="str">
        <f ca="1">rescore_svc</f>
        <v/>
      </c>
      <c r="U2402" s="11" t="str">
        <f ca="1">price</f>
        <v/>
      </c>
      <c r="V2402" s="4"/>
      <c r="Y2402" s="388">
        <f ca="1">COUNTIFS(OFFSET($B$10, 0, 0, ROW()-9, 1), SERVICE[[#This Row],[Employee ID]], OFFSET($F$10, 0, 0, ROW()-9, 1), SERVICE[[#This Row],[Resources Role]])</f>
        <v>0</v>
      </c>
      <c r="Z2402" s="388">
        <f ca="1">COUNTIFS(OFFSET($F$10, 0, 0, ROW()-9, 1), SERVICE[[#This Row],[Resources Role]], OFFSET($H$10, 0, 0, ROW()-9, 1), SERVICE[[#This Row],[Booking]])</f>
        <v>0</v>
      </c>
    </row>
    <row r="2403" spans="1:26" x14ac:dyDescent="0.25">
      <c r="A2403" s="6" t="str">
        <f ca="1">no.</f>
        <v/>
      </c>
      <c r="E2403" s="4" t="str">
        <f ca="1">position</f>
        <v/>
      </c>
      <c r="J2403" s="318"/>
      <c r="M2403" s="4"/>
      <c r="O2403" s="6"/>
      <c r="Q2403" s="20"/>
      <c r="R2403" s="5" t="str">
        <f ca="1">score</f>
        <v/>
      </c>
      <c r="S2403" s="7" t="str">
        <f ca="1">rescore_svc</f>
        <v/>
      </c>
      <c r="U2403" s="11" t="str">
        <f ca="1">price</f>
        <v/>
      </c>
      <c r="V2403" s="4"/>
      <c r="Y2403" s="388">
        <f ca="1">COUNTIFS(OFFSET($B$10, 0, 0, ROW()-9, 1), SERVICE[[#This Row],[Employee ID]], OFFSET($F$10, 0, 0, ROW()-9, 1), SERVICE[[#This Row],[Resources Role]])</f>
        <v>0</v>
      </c>
      <c r="Z2403" s="388">
        <f ca="1">COUNTIFS(OFFSET($F$10, 0, 0, ROW()-9, 1), SERVICE[[#This Row],[Resources Role]], OFFSET($H$10, 0, 0, ROW()-9, 1), SERVICE[[#This Row],[Booking]])</f>
        <v>0</v>
      </c>
    </row>
    <row r="2404" spans="1:26" x14ac:dyDescent="0.25">
      <c r="A2404" s="6" t="str">
        <f ca="1">no.</f>
        <v/>
      </c>
      <c r="E2404" s="4" t="str">
        <f ca="1">position</f>
        <v/>
      </c>
      <c r="J2404" s="318"/>
      <c r="M2404" s="4"/>
      <c r="O2404" s="6"/>
      <c r="Q2404" s="20"/>
      <c r="R2404" s="5" t="str">
        <f ca="1">score</f>
        <v/>
      </c>
      <c r="S2404" s="7" t="str">
        <f ca="1">rescore_svc</f>
        <v/>
      </c>
      <c r="U2404" s="11" t="str">
        <f ca="1">price</f>
        <v/>
      </c>
      <c r="V2404" s="4"/>
      <c r="Y2404" s="388">
        <f ca="1">COUNTIFS(OFFSET($B$10, 0, 0, ROW()-9, 1), SERVICE[[#This Row],[Employee ID]], OFFSET($F$10, 0, 0, ROW()-9, 1), SERVICE[[#This Row],[Resources Role]])</f>
        <v>0</v>
      </c>
      <c r="Z2404" s="388">
        <f ca="1">COUNTIFS(OFFSET($F$10, 0, 0, ROW()-9, 1), SERVICE[[#This Row],[Resources Role]], OFFSET($H$10, 0, 0, ROW()-9, 1), SERVICE[[#This Row],[Booking]])</f>
        <v>0</v>
      </c>
    </row>
    <row r="2405" spans="1:26" x14ac:dyDescent="0.25">
      <c r="A2405" s="6" t="str">
        <f ca="1">no.</f>
        <v/>
      </c>
      <c r="E2405" s="4" t="str">
        <f ca="1">position</f>
        <v/>
      </c>
      <c r="J2405" s="318"/>
      <c r="M2405" s="4"/>
      <c r="O2405" s="6"/>
      <c r="Q2405" s="20"/>
      <c r="R2405" s="5" t="str">
        <f ca="1">score</f>
        <v/>
      </c>
      <c r="S2405" s="7" t="str">
        <f ca="1">rescore_svc</f>
        <v/>
      </c>
      <c r="U2405" s="11" t="str">
        <f ca="1">price</f>
        <v/>
      </c>
      <c r="V2405" s="4"/>
      <c r="Y2405" s="388">
        <f ca="1">COUNTIFS(OFFSET($B$10, 0, 0, ROW()-9, 1), SERVICE[[#This Row],[Employee ID]], OFFSET($F$10, 0, 0, ROW()-9, 1), SERVICE[[#This Row],[Resources Role]])</f>
        <v>0</v>
      </c>
      <c r="Z2405" s="388">
        <f ca="1">COUNTIFS(OFFSET($F$10, 0, 0, ROW()-9, 1), SERVICE[[#This Row],[Resources Role]], OFFSET($H$10, 0, 0, ROW()-9, 1), SERVICE[[#This Row],[Booking]])</f>
        <v>0</v>
      </c>
    </row>
    <row r="2406" spans="1:26" x14ac:dyDescent="0.25">
      <c r="A2406" s="6" t="str">
        <f ca="1">no.</f>
        <v/>
      </c>
      <c r="E2406" s="4" t="str">
        <f ca="1">position</f>
        <v/>
      </c>
      <c r="J2406" s="318"/>
      <c r="M2406" s="4"/>
      <c r="O2406" s="6"/>
      <c r="Q2406" s="20"/>
      <c r="R2406" s="5" t="str">
        <f ca="1">score</f>
        <v/>
      </c>
      <c r="S2406" s="7" t="str">
        <f ca="1">rescore_svc</f>
        <v/>
      </c>
      <c r="U2406" s="11" t="str">
        <f ca="1">price</f>
        <v/>
      </c>
      <c r="V2406" s="4"/>
      <c r="Y2406" s="388">
        <f ca="1">COUNTIFS(OFFSET($B$10, 0, 0, ROW()-9, 1), SERVICE[[#This Row],[Employee ID]], OFFSET($F$10, 0, 0, ROW()-9, 1), SERVICE[[#This Row],[Resources Role]])</f>
        <v>0</v>
      </c>
      <c r="Z2406" s="388">
        <f ca="1">COUNTIFS(OFFSET($F$10, 0, 0, ROW()-9, 1), SERVICE[[#This Row],[Resources Role]], OFFSET($H$10, 0, 0, ROW()-9, 1), SERVICE[[#This Row],[Booking]])</f>
        <v>0</v>
      </c>
    </row>
    <row r="2407" spans="1:26" x14ac:dyDescent="0.25">
      <c r="A2407" s="6" t="str">
        <f ca="1">no.</f>
        <v/>
      </c>
      <c r="E2407" s="4" t="str">
        <f ca="1">position</f>
        <v/>
      </c>
      <c r="J2407" s="318"/>
      <c r="M2407" s="4"/>
      <c r="O2407" s="6"/>
      <c r="Q2407" s="20"/>
      <c r="R2407" s="5" t="str">
        <f ca="1">score</f>
        <v/>
      </c>
      <c r="S2407" s="7" t="str">
        <f ca="1">rescore_svc</f>
        <v/>
      </c>
      <c r="U2407" s="11" t="str">
        <f ca="1">price</f>
        <v/>
      </c>
      <c r="V2407" s="4"/>
      <c r="Y2407" s="388">
        <f ca="1">COUNTIFS(OFFSET($B$10, 0, 0, ROW()-9, 1), SERVICE[[#This Row],[Employee ID]], OFFSET($F$10, 0, 0, ROW()-9, 1), SERVICE[[#This Row],[Resources Role]])</f>
        <v>0</v>
      </c>
      <c r="Z2407" s="388">
        <f ca="1">COUNTIFS(OFFSET($F$10, 0, 0, ROW()-9, 1), SERVICE[[#This Row],[Resources Role]], OFFSET($H$10, 0, 0, ROW()-9, 1), SERVICE[[#This Row],[Booking]])</f>
        <v>0</v>
      </c>
    </row>
    <row r="2408" spans="1:26" x14ac:dyDescent="0.25">
      <c r="A2408" s="6" t="str">
        <f ca="1">no.</f>
        <v/>
      </c>
      <c r="E2408" s="4" t="str">
        <f ca="1">position</f>
        <v/>
      </c>
      <c r="J2408" s="318"/>
      <c r="M2408" s="4"/>
      <c r="O2408" s="6"/>
      <c r="Q2408" s="20"/>
      <c r="R2408" s="5" t="str">
        <f ca="1">score</f>
        <v/>
      </c>
      <c r="S2408" s="7" t="str">
        <f ca="1">rescore_svc</f>
        <v/>
      </c>
      <c r="U2408" s="11" t="str">
        <f ca="1">price</f>
        <v/>
      </c>
      <c r="V2408" s="4"/>
      <c r="Y2408" s="388">
        <f ca="1">COUNTIFS(OFFSET($B$10, 0, 0, ROW()-9, 1), SERVICE[[#This Row],[Employee ID]], OFFSET($F$10, 0, 0, ROW()-9, 1), SERVICE[[#This Row],[Resources Role]])</f>
        <v>0</v>
      </c>
      <c r="Z2408" s="388">
        <f ca="1">COUNTIFS(OFFSET($F$10, 0, 0, ROW()-9, 1), SERVICE[[#This Row],[Resources Role]], OFFSET($H$10, 0, 0, ROW()-9, 1), SERVICE[[#This Row],[Booking]])</f>
        <v>0</v>
      </c>
    </row>
    <row r="2409" spans="1:26" x14ac:dyDescent="0.25">
      <c r="A2409" s="6" t="str">
        <f ca="1">no.</f>
        <v/>
      </c>
      <c r="E2409" s="4" t="str">
        <f ca="1">position</f>
        <v/>
      </c>
      <c r="J2409" s="318"/>
      <c r="M2409" s="4"/>
      <c r="O2409" s="6"/>
      <c r="Q2409" s="20"/>
      <c r="R2409" s="5" t="str">
        <f ca="1">score</f>
        <v/>
      </c>
      <c r="S2409" s="7" t="str">
        <f ca="1">rescore_svc</f>
        <v/>
      </c>
      <c r="U2409" s="11" t="str">
        <f ca="1">price</f>
        <v/>
      </c>
      <c r="V2409" s="4"/>
      <c r="Y2409" s="388">
        <f ca="1">COUNTIFS(OFFSET($B$10, 0, 0, ROW()-9, 1), SERVICE[[#This Row],[Employee ID]], OFFSET($F$10, 0, 0, ROW()-9, 1), SERVICE[[#This Row],[Resources Role]])</f>
        <v>0</v>
      </c>
      <c r="Z2409" s="388">
        <f ca="1">COUNTIFS(OFFSET($F$10, 0, 0, ROW()-9, 1), SERVICE[[#This Row],[Resources Role]], OFFSET($H$10, 0, 0, ROW()-9, 1), SERVICE[[#This Row],[Booking]])</f>
        <v>0</v>
      </c>
    </row>
    <row r="2410" spans="1:26" x14ac:dyDescent="0.25">
      <c r="A2410" s="6" t="str">
        <f ca="1">no.</f>
        <v/>
      </c>
      <c r="E2410" s="4" t="str">
        <f ca="1">position</f>
        <v/>
      </c>
      <c r="J2410" s="318"/>
      <c r="M2410" s="4"/>
      <c r="O2410" s="6"/>
      <c r="Q2410" s="20"/>
      <c r="R2410" s="5" t="str">
        <f ca="1">score</f>
        <v/>
      </c>
      <c r="S2410" s="7" t="str">
        <f ca="1">rescore_svc</f>
        <v/>
      </c>
      <c r="U2410" s="11" t="str">
        <f ca="1">price</f>
        <v/>
      </c>
      <c r="V2410" s="4"/>
      <c r="Y2410" s="388">
        <f ca="1">COUNTIFS(OFFSET($B$10, 0, 0, ROW()-9, 1), SERVICE[[#This Row],[Employee ID]], OFFSET($F$10, 0, 0, ROW()-9, 1), SERVICE[[#This Row],[Resources Role]])</f>
        <v>0</v>
      </c>
      <c r="Z2410" s="388">
        <f ca="1">COUNTIFS(OFFSET($F$10, 0, 0, ROW()-9, 1), SERVICE[[#This Row],[Resources Role]], OFFSET($H$10, 0, 0, ROW()-9, 1), SERVICE[[#This Row],[Booking]])</f>
        <v>0</v>
      </c>
    </row>
    <row r="2411" spans="1:26" x14ac:dyDescent="0.25">
      <c r="A2411" s="6" t="str">
        <f ca="1">no.</f>
        <v/>
      </c>
      <c r="E2411" s="4" t="str">
        <f ca="1">position</f>
        <v/>
      </c>
      <c r="J2411" s="318"/>
      <c r="M2411" s="4"/>
      <c r="O2411" s="6"/>
      <c r="Q2411" s="20"/>
      <c r="R2411" s="5" t="str">
        <f ca="1">score</f>
        <v/>
      </c>
      <c r="S2411" s="7" t="str">
        <f ca="1">rescore_svc</f>
        <v/>
      </c>
      <c r="U2411" s="11" t="str">
        <f ca="1">price</f>
        <v/>
      </c>
      <c r="V2411" s="4"/>
      <c r="Y2411" s="388">
        <f ca="1">COUNTIFS(OFFSET($B$10, 0, 0, ROW()-9, 1), SERVICE[[#This Row],[Employee ID]], OFFSET($F$10, 0, 0, ROW()-9, 1), SERVICE[[#This Row],[Resources Role]])</f>
        <v>0</v>
      </c>
      <c r="Z2411" s="388">
        <f ca="1">COUNTIFS(OFFSET($F$10, 0, 0, ROW()-9, 1), SERVICE[[#This Row],[Resources Role]], OFFSET($H$10, 0, 0, ROW()-9, 1), SERVICE[[#This Row],[Booking]])</f>
        <v>0</v>
      </c>
    </row>
    <row r="2412" spans="1:26" x14ac:dyDescent="0.25">
      <c r="A2412" s="6" t="str">
        <f ca="1">no.</f>
        <v/>
      </c>
      <c r="E2412" s="4" t="str">
        <f ca="1">position</f>
        <v/>
      </c>
      <c r="J2412" s="318"/>
      <c r="M2412" s="4"/>
      <c r="O2412" s="6"/>
      <c r="Q2412" s="20"/>
      <c r="R2412" s="5" t="str">
        <f ca="1">score</f>
        <v/>
      </c>
      <c r="S2412" s="7" t="str">
        <f ca="1">rescore_svc</f>
        <v/>
      </c>
      <c r="U2412" s="11" t="str">
        <f ca="1">price</f>
        <v/>
      </c>
      <c r="V2412" s="4"/>
      <c r="Y2412" s="388">
        <f ca="1">COUNTIFS(OFFSET($B$10, 0, 0, ROW()-9, 1), SERVICE[[#This Row],[Employee ID]], OFFSET($F$10, 0, 0, ROW()-9, 1), SERVICE[[#This Row],[Resources Role]])</f>
        <v>0</v>
      </c>
      <c r="Z2412" s="388">
        <f ca="1">COUNTIFS(OFFSET($F$10, 0, 0, ROW()-9, 1), SERVICE[[#This Row],[Resources Role]], OFFSET($H$10, 0, 0, ROW()-9, 1), SERVICE[[#This Row],[Booking]])</f>
        <v>0</v>
      </c>
    </row>
    <row r="2413" spans="1:26" x14ac:dyDescent="0.25">
      <c r="A2413" s="6" t="str">
        <f ca="1">no.</f>
        <v/>
      </c>
      <c r="E2413" s="4" t="str">
        <f ca="1">position</f>
        <v/>
      </c>
      <c r="J2413" s="318"/>
      <c r="M2413" s="4"/>
      <c r="O2413" s="6"/>
      <c r="Q2413" s="20"/>
      <c r="R2413" s="5" t="str">
        <f ca="1">score</f>
        <v/>
      </c>
      <c r="S2413" s="7" t="str">
        <f ca="1">rescore_svc</f>
        <v/>
      </c>
      <c r="U2413" s="11" t="str">
        <f ca="1">price</f>
        <v/>
      </c>
      <c r="V2413" s="4"/>
      <c r="Y2413" s="388">
        <f ca="1">COUNTIFS(OFFSET($B$10, 0, 0, ROW()-9, 1), SERVICE[[#This Row],[Employee ID]], OFFSET($F$10, 0, 0, ROW()-9, 1), SERVICE[[#This Row],[Resources Role]])</f>
        <v>0</v>
      </c>
      <c r="Z2413" s="388">
        <f ca="1">COUNTIFS(OFFSET($F$10, 0, 0, ROW()-9, 1), SERVICE[[#This Row],[Resources Role]], OFFSET($H$10, 0, 0, ROW()-9, 1), SERVICE[[#This Row],[Booking]])</f>
        <v>0</v>
      </c>
    </row>
    <row r="2414" spans="1:26" x14ac:dyDescent="0.25">
      <c r="A2414" s="6" t="str">
        <f ca="1">no.</f>
        <v/>
      </c>
      <c r="E2414" s="4" t="str">
        <f ca="1">position</f>
        <v/>
      </c>
      <c r="J2414" s="318"/>
      <c r="M2414" s="4"/>
      <c r="O2414" s="6"/>
      <c r="Q2414" s="20"/>
      <c r="R2414" s="5" t="str">
        <f ca="1">score</f>
        <v/>
      </c>
      <c r="S2414" s="7" t="str">
        <f ca="1">rescore_svc</f>
        <v/>
      </c>
      <c r="U2414" s="11" t="str">
        <f ca="1">price</f>
        <v/>
      </c>
      <c r="V2414" s="4"/>
      <c r="Y2414" s="388">
        <f ca="1">COUNTIFS(OFFSET($B$10, 0, 0, ROW()-9, 1), SERVICE[[#This Row],[Employee ID]], OFFSET($F$10, 0, 0, ROW()-9, 1), SERVICE[[#This Row],[Resources Role]])</f>
        <v>0</v>
      </c>
      <c r="Z2414" s="388">
        <f ca="1">COUNTIFS(OFFSET($F$10, 0, 0, ROW()-9, 1), SERVICE[[#This Row],[Resources Role]], OFFSET($H$10, 0, 0, ROW()-9, 1), SERVICE[[#This Row],[Booking]])</f>
        <v>0</v>
      </c>
    </row>
    <row r="2415" spans="1:26" x14ac:dyDescent="0.25">
      <c r="A2415" s="6" t="str">
        <f ca="1">no.</f>
        <v/>
      </c>
      <c r="E2415" s="4" t="str">
        <f ca="1">position</f>
        <v/>
      </c>
      <c r="J2415" s="318"/>
      <c r="M2415" s="4"/>
      <c r="O2415" s="6"/>
      <c r="Q2415" s="20"/>
      <c r="R2415" s="5" t="str">
        <f ca="1">score</f>
        <v/>
      </c>
      <c r="S2415" s="7" t="str">
        <f ca="1">rescore_svc</f>
        <v/>
      </c>
      <c r="U2415" s="11" t="str">
        <f ca="1">price</f>
        <v/>
      </c>
      <c r="V2415" s="4"/>
      <c r="Y2415" s="388">
        <f ca="1">COUNTIFS(OFFSET($B$10, 0, 0, ROW()-9, 1), SERVICE[[#This Row],[Employee ID]], OFFSET($F$10, 0, 0, ROW()-9, 1), SERVICE[[#This Row],[Resources Role]])</f>
        <v>0</v>
      </c>
      <c r="Z2415" s="388">
        <f ca="1">COUNTIFS(OFFSET($F$10, 0, 0, ROW()-9, 1), SERVICE[[#This Row],[Resources Role]], OFFSET($H$10, 0, 0, ROW()-9, 1), SERVICE[[#This Row],[Booking]])</f>
        <v>0</v>
      </c>
    </row>
    <row r="2416" spans="1:26" x14ac:dyDescent="0.25">
      <c r="A2416" s="6" t="str">
        <f ca="1">no.</f>
        <v/>
      </c>
      <c r="E2416" s="4" t="str">
        <f ca="1">position</f>
        <v/>
      </c>
      <c r="J2416" s="318"/>
      <c r="M2416" s="4"/>
      <c r="O2416" s="6"/>
      <c r="Q2416" s="20"/>
      <c r="R2416" s="5" t="str">
        <f ca="1">score</f>
        <v/>
      </c>
      <c r="S2416" s="7" t="str">
        <f ca="1">rescore_svc</f>
        <v/>
      </c>
      <c r="U2416" s="11" t="str">
        <f ca="1">price</f>
        <v/>
      </c>
      <c r="V2416" s="4"/>
      <c r="Y2416" s="388">
        <f ca="1">COUNTIFS(OFFSET($B$10, 0, 0, ROW()-9, 1), SERVICE[[#This Row],[Employee ID]], OFFSET($F$10, 0, 0, ROW()-9, 1), SERVICE[[#This Row],[Resources Role]])</f>
        <v>0</v>
      </c>
      <c r="Z2416" s="388">
        <f ca="1">COUNTIFS(OFFSET($F$10, 0, 0, ROW()-9, 1), SERVICE[[#This Row],[Resources Role]], OFFSET($H$10, 0, 0, ROW()-9, 1), SERVICE[[#This Row],[Booking]])</f>
        <v>0</v>
      </c>
    </row>
    <row r="2417" spans="1:26" x14ac:dyDescent="0.25">
      <c r="A2417" s="6" t="str">
        <f ca="1">no.</f>
        <v/>
      </c>
      <c r="E2417" s="4" t="str">
        <f ca="1">position</f>
        <v/>
      </c>
      <c r="J2417" s="318"/>
      <c r="M2417" s="4"/>
      <c r="O2417" s="6"/>
      <c r="Q2417" s="20"/>
      <c r="R2417" s="5" t="str">
        <f ca="1">score</f>
        <v/>
      </c>
      <c r="S2417" s="7" t="str">
        <f ca="1">rescore_svc</f>
        <v/>
      </c>
      <c r="U2417" s="11" t="str">
        <f ca="1">price</f>
        <v/>
      </c>
      <c r="V2417" s="4"/>
      <c r="Y2417" s="388">
        <f ca="1">COUNTIFS(OFFSET($B$10, 0, 0, ROW()-9, 1), SERVICE[[#This Row],[Employee ID]], OFFSET($F$10, 0, 0, ROW()-9, 1), SERVICE[[#This Row],[Resources Role]])</f>
        <v>0</v>
      </c>
      <c r="Z2417" s="388">
        <f ca="1">COUNTIFS(OFFSET($F$10, 0, 0, ROW()-9, 1), SERVICE[[#This Row],[Resources Role]], OFFSET($H$10, 0, 0, ROW()-9, 1), SERVICE[[#This Row],[Booking]])</f>
        <v>0</v>
      </c>
    </row>
    <row r="2418" spans="1:26" x14ac:dyDescent="0.25">
      <c r="A2418" s="6" t="str">
        <f ca="1">no.</f>
        <v/>
      </c>
      <c r="E2418" s="4" t="str">
        <f ca="1">position</f>
        <v/>
      </c>
      <c r="J2418" s="318"/>
      <c r="M2418" s="4"/>
      <c r="O2418" s="6"/>
      <c r="Q2418" s="20"/>
      <c r="R2418" s="5" t="str">
        <f ca="1">score</f>
        <v/>
      </c>
      <c r="S2418" s="7" t="str">
        <f ca="1">rescore_svc</f>
        <v/>
      </c>
      <c r="U2418" s="11" t="str">
        <f ca="1">price</f>
        <v/>
      </c>
      <c r="V2418" s="4"/>
      <c r="Y2418" s="388">
        <f ca="1">COUNTIFS(OFFSET($B$10, 0, 0, ROW()-9, 1), SERVICE[[#This Row],[Employee ID]], OFFSET($F$10, 0, 0, ROW()-9, 1), SERVICE[[#This Row],[Resources Role]])</f>
        <v>0</v>
      </c>
      <c r="Z2418" s="388">
        <f ca="1">COUNTIFS(OFFSET($F$10, 0, 0, ROW()-9, 1), SERVICE[[#This Row],[Resources Role]], OFFSET($H$10, 0, 0, ROW()-9, 1), SERVICE[[#This Row],[Booking]])</f>
        <v>0</v>
      </c>
    </row>
    <row r="2419" spans="1:26" x14ac:dyDescent="0.25">
      <c r="A2419" s="6" t="str">
        <f ca="1">no.</f>
        <v/>
      </c>
      <c r="E2419" s="4" t="str">
        <f ca="1">position</f>
        <v/>
      </c>
      <c r="J2419" s="318"/>
      <c r="M2419" s="4"/>
      <c r="O2419" s="6"/>
      <c r="Q2419" s="20"/>
      <c r="R2419" s="5" t="str">
        <f ca="1">score</f>
        <v/>
      </c>
      <c r="S2419" s="7" t="str">
        <f ca="1">rescore_svc</f>
        <v/>
      </c>
      <c r="U2419" s="11" t="str">
        <f ca="1">price</f>
        <v/>
      </c>
      <c r="V2419" s="4"/>
      <c r="Y2419" s="388">
        <f ca="1">COUNTIFS(OFFSET($B$10, 0, 0, ROW()-9, 1), SERVICE[[#This Row],[Employee ID]], OFFSET($F$10, 0, 0, ROW()-9, 1), SERVICE[[#This Row],[Resources Role]])</f>
        <v>0</v>
      </c>
      <c r="Z2419" s="388">
        <f ca="1">COUNTIFS(OFFSET($F$10, 0, 0, ROW()-9, 1), SERVICE[[#This Row],[Resources Role]], OFFSET($H$10, 0, 0, ROW()-9, 1), SERVICE[[#This Row],[Booking]])</f>
        <v>0</v>
      </c>
    </row>
    <row r="2420" spans="1:26" x14ac:dyDescent="0.25">
      <c r="A2420" s="6" t="str">
        <f ca="1">no.</f>
        <v/>
      </c>
      <c r="E2420" s="4" t="str">
        <f ca="1">position</f>
        <v/>
      </c>
      <c r="J2420" s="318"/>
      <c r="M2420" s="4"/>
      <c r="O2420" s="6"/>
      <c r="Q2420" s="20"/>
      <c r="R2420" s="5" t="str">
        <f ca="1">score</f>
        <v/>
      </c>
      <c r="S2420" s="7" t="str">
        <f ca="1">rescore_svc</f>
        <v/>
      </c>
      <c r="U2420" s="11" t="str">
        <f ca="1">price</f>
        <v/>
      </c>
      <c r="V2420" s="4"/>
      <c r="Y2420" s="388">
        <f ca="1">COUNTIFS(OFFSET($B$10, 0, 0, ROW()-9, 1), SERVICE[[#This Row],[Employee ID]], OFFSET($F$10, 0, 0, ROW()-9, 1), SERVICE[[#This Row],[Resources Role]])</f>
        <v>0</v>
      </c>
      <c r="Z2420" s="388">
        <f ca="1">COUNTIFS(OFFSET($F$10, 0, 0, ROW()-9, 1), SERVICE[[#This Row],[Resources Role]], OFFSET($H$10, 0, 0, ROW()-9, 1), SERVICE[[#This Row],[Booking]])</f>
        <v>0</v>
      </c>
    </row>
    <row r="2421" spans="1:26" x14ac:dyDescent="0.25">
      <c r="A2421" s="6" t="str">
        <f ca="1">no.</f>
        <v/>
      </c>
      <c r="E2421" s="4" t="str">
        <f ca="1">position</f>
        <v/>
      </c>
      <c r="J2421" s="318"/>
      <c r="M2421" s="4"/>
      <c r="O2421" s="6"/>
      <c r="Q2421" s="20"/>
      <c r="R2421" s="5" t="str">
        <f ca="1">score</f>
        <v/>
      </c>
      <c r="S2421" s="7" t="str">
        <f ca="1">rescore_svc</f>
        <v/>
      </c>
      <c r="U2421" s="11" t="str">
        <f ca="1">price</f>
        <v/>
      </c>
      <c r="V2421" s="4"/>
      <c r="Y2421" s="388">
        <f ca="1">COUNTIFS(OFFSET($B$10, 0, 0, ROW()-9, 1), SERVICE[[#This Row],[Employee ID]], OFFSET($F$10, 0, 0, ROW()-9, 1), SERVICE[[#This Row],[Resources Role]])</f>
        <v>0</v>
      </c>
      <c r="Z2421" s="388">
        <f ca="1">COUNTIFS(OFFSET($F$10, 0, 0, ROW()-9, 1), SERVICE[[#This Row],[Resources Role]], OFFSET($H$10, 0, 0, ROW()-9, 1), SERVICE[[#This Row],[Booking]])</f>
        <v>0</v>
      </c>
    </row>
    <row r="2422" spans="1:26" x14ac:dyDescent="0.25">
      <c r="A2422" s="6" t="str">
        <f ca="1">no.</f>
        <v/>
      </c>
      <c r="E2422" s="4" t="str">
        <f ca="1">position</f>
        <v/>
      </c>
      <c r="J2422" s="318"/>
      <c r="M2422" s="4"/>
      <c r="O2422" s="6"/>
      <c r="Q2422" s="20"/>
      <c r="R2422" s="5" t="str">
        <f ca="1">score</f>
        <v/>
      </c>
      <c r="S2422" s="7" t="str">
        <f ca="1">rescore_svc</f>
        <v/>
      </c>
      <c r="U2422" s="11" t="str">
        <f ca="1">price</f>
        <v/>
      </c>
      <c r="V2422" s="4"/>
      <c r="Y2422" s="388">
        <f ca="1">COUNTIFS(OFFSET($B$10, 0, 0, ROW()-9, 1), SERVICE[[#This Row],[Employee ID]], OFFSET($F$10, 0, 0, ROW()-9, 1), SERVICE[[#This Row],[Resources Role]])</f>
        <v>0</v>
      </c>
      <c r="Z2422" s="388">
        <f ca="1">COUNTIFS(OFFSET($F$10, 0, 0, ROW()-9, 1), SERVICE[[#This Row],[Resources Role]], OFFSET($H$10, 0, 0, ROW()-9, 1), SERVICE[[#This Row],[Booking]])</f>
        <v>0</v>
      </c>
    </row>
    <row r="2423" spans="1:26" x14ac:dyDescent="0.25">
      <c r="A2423" s="6" t="str">
        <f ca="1">no.</f>
        <v/>
      </c>
      <c r="E2423" s="4" t="str">
        <f ca="1">position</f>
        <v/>
      </c>
      <c r="J2423" s="318"/>
      <c r="M2423" s="4"/>
      <c r="O2423" s="6"/>
      <c r="Q2423" s="20"/>
      <c r="R2423" s="5" t="str">
        <f ca="1">score</f>
        <v/>
      </c>
      <c r="S2423" s="7" t="str">
        <f ca="1">rescore_svc</f>
        <v/>
      </c>
      <c r="U2423" s="11" t="str">
        <f ca="1">price</f>
        <v/>
      </c>
      <c r="V2423" s="4"/>
      <c r="Y2423" s="388">
        <f ca="1">COUNTIFS(OFFSET($B$10, 0, 0, ROW()-9, 1), SERVICE[[#This Row],[Employee ID]], OFFSET($F$10, 0, 0, ROW()-9, 1), SERVICE[[#This Row],[Resources Role]])</f>
        <v>0</v>
      </c>
      <c r="Z2423" s="388">
        <f ca="1">COUNTIFS(OFFSET($F$10, 0, 0, ROW()-9, 1), SERVICE[[#This Row],[Resources Role]], OFFSET($H$10, 0, 0, ROW()-9, 1), SERVICE[[#This Row],[Booking]])</f>
        <v>0</v>
      </c>
    </row>
    <row r="2424" spans="1:26" x14ac:dyDescent="0.25">
      <c r="A2424" s="6" t="str">
        <f ca="1">no.</f>
        <v/>
      </c>
      <c r="E2424" s="4" t="str">
        <f ca="1">position</f>
        <v/>
      </c>
      <c r="J2424" s="318"/>
      <c r="M2424" s="4"/>
      <c r="O2424" s="6"/>
      <c r="Q2424" s="20"/>
      <c r="R2424" s="5" t="str">
        <f ca="1">score</f>
        <v/>
      </c>
      <c r="S2424" s="7" t="str">
        <f ca="1">rescore_svc</f>
        <v/>
      </c>
      <c r="U2424" s="11" t="str">
        <f ca="1">price</f>
        <v/>
      </c>
      <c r="V2424" s="4"/>
      <c r="Y2424" s="388">
        <f ca="1">COUNTIFS(OFFSET($B$10, 0, 0, ROW()-9, 1), SERVICE[[#This Row],[Employee ID]], OFFSET($F$10, 0, 0, ROW()-9, 1), SERVICE[[#This Row],[Resources Role]])</f>
        <v>0</v>
      </c>
      <c r="Z2424" s="388">
        <f ca="1">COUNTIFS(OFFSET($F$10, 0, 0, ROW()-9, 1), SERVICE[[#This Row],[Resources Role]], OFFSET($H$10, 0, 0, ROW()-9, 1), SERVICE[[#This Row],[Booking]])</f>
        <v>0</v>
      </c>
    </row>
    <row r="2425" spans="1:26" x14ac:dyDescent="0.25">
      <c r="A2425" s="6" t="str">
        <f ca="1">no.</f>
        <v/>
      </c>
      <c r="E2425" s="4" t="str">
        <f ca="1">position</f>
        <v/>
      </c>
      <c r="J2425" s="318"/>
      <c r="M2425" s="4"/>
      <c r="O2425" s="6"/>
      <c r="Q2425" s="20"/>
      <c r="R2425" s="5" t="str">
        <f ca="1">score</f>
        <v/>
      </c>
      <c r="S2425" s="7" t="str">
        <f ca="1">rescore_svc</f>
        <v/>
      </c>
      <c r="U2425" s="11" t="str">
        <f ca="1">price</f>
        <v/>
      </c>
      <c r="V2425" s="4"/>
      <c r="Y2425" s="388">
        <f ca="1">COUNTIFS(OFFSET($B$10, 0, 0, ROW()-9, 1), SERVICE[[#This Row],[Employee ID]], OFFSET($F$10, 0, 0, ROW()-9, 1), SERVICE[[#This Row],[Resources Role]])</f>
        <v>0</v>
      </c>
      <c r="Z2425" s="388">
        <f ca="1">COUNTIFS(OFFSET($F$10, 0, 0, ROW()-9, 1), SERVICE[[#This Row],[Resources Role]], OFFSET($H$10, 0, 0, ROW()-9, 1), SERVICE[[#This Row],[Booking]])</f>
        <v>0</v>
      </c>
    </row>
    <row r="2426" spans="1:26" x14ac:dyDescent="0.25">
      <c r="A2426" s="6" t="str">
        <f ca="1">no.</f>
        <v/>
      </c>
      <c r="E2426" s="4" t="str">
        <f ca="1">position</f>
        <v/>
      </c>
      <c r="J2426" s="318"/>
      <c r="M2426" s="4"/>
      <c r="O2426" s="6"/>
      <c r="Q2426" s="20"/>
      <c r="R2426" s="5" t="str">
        <f ca="1">score</f>
        <v/>
      </c>
      <c r="S2426" s="7" t="str">
        <f ca="1">rescore_svc</f>
        <v/>
      </c>
      <c r="U2426" s="11" t="str">
        <f ca="1">price</f>
        <v/>
      </c>
      <c r="V2426" s="4"/>
      <c r="Y2426" s="388">
        <f ca="1">COUNTIFS(OFFSET($B$10, 0, 0, ROW()-9, 1), SERVICE[[#This Row],[Employee ID]], OFFSET($F$10, 0, 0, ROW()-9, 1), SERVICE[[#This Row],[Resources Role]])</f>
        <v>0</v>
      </c>
      <c r="Z2426" s="388">
        <f ca="1">COUNTIFS(OFFSET($F$10, 0, 0, ROW()-9, 1), SERVICE[[#This Row],[Resources Role]], OFFSET($H$10, 0, 0, ROW()-9, 1), SERVICE[[#This Row],[Booking]])</f>
        <v>0</v>
      </c>
    </row>
    <row r="2427" spans="1:26" x14ac:dyDescent="0.25">
      <c r="A2427" s="6" t="str">
        <f ca="1">no.</f>
        <v/>
      </c>
      <c r="E2427" s="4" t="str">
        <f ca="1">position</f>
        <v/>
      </c>
      <c r="J2427" s="318"/>
      <c r="M2427" s="4"/>
      <c r="O2427" s="6"/>
      <c r="Q2427" s="20"/>
      <c r="R2427" s="5" t="str">
        <f ca="1">score</f>
        <v/>
      </c>
      <c r="S2427" s="7" t="str">
        <f ca="1">rescore_svc</f>
        <v/>
      </c>
      <c r="U2427" s="11" t="str">
        <f ca="1">price</f>
        <v/>
      </c>
      <c r="V2427" s="4"/>
      <c r="Y2427" s="388">
        <f ca="1">COUNTIFS(OFFSET($B$10, 0, 0, ROW()-9, 1), SERVICE[[#This Row],[Employee ID]], OFFSET($F$10, 0, 0, ROW()-9, 1), SERVICE[[#This Row],[Resources Role]])</f>
        <v>0</v>
      </c>
      <c r="Z2427" s="388">
        <f ca="1">COUNTIFS(OFFSET($F$10, 0, 0, ROW()-9, 1), SERVICE[[#This Row],[Resources Role]], OFFSET($H$10, 0, 0, ROW()-9, 1), SERVICE[[#This Row],[Booking]])</f>
        <v>0</v>
      </c>
    </row>
    <row r="2428" spans="1:26" x14ac:dyDescent="0.25">
      <c r="A2428" s="6" t="str">
        <f ca="1">no.</f>
        <v/>
      </c>
      <c r="E2428" s="4" t="str">
        <f ca="1">position</f>
        <v/>
      </c>
      <c r="J2428" s="318"/>
      <c r="M2428" s="4"/>
      <c r="O2428" s="6"/>
      <c r="Q2428" s="20"/>
      <c r="R2428" s="5" t="str">
        <f ca="1">score</f>
        <v/>
      </c>
      <c r="S2428" s="7" t="str">
        <f ca="1">rescore_svc</f>
        <v/>
      </c>
      <c r="U2428" s="11" t="str">
        <f ca="1">price</f>
        <v/>
      </c>
      <c r="V2428" s="4"/>
      <c r="Y2428" s="388">
        <f ca="1">COUNTIFS(OFFSET($B$10, 0, 0, ROW()-9, 1), SERVICE[[#This Row],[Employee ID]], OFFSET($F$10, 0, 0, ROW()-9, 1), SERVICE[[#This Row],[Resources Role]])</f>
        <v>0</v>
      </c>
      <c r="Z2428" s="388">
        <f ca="1">COUNTIFS(OFFSET($F$10, 0, 0, ROW()-9, 1), SERVICE[[#This Row],[Resources Role]], OFFSET($H$10, 0, 0, ROW()-9, 1), SERVICE[[#This Row],[Booking]])</f>
        <v>0</v>
      </c>
    </row>
    <row r="2429" spans="1:26" x14ac:dyDescent="0.25">
      <c r="A2429" s="6" t="str">
        <f ca="1">no.</f>
        <v/>
      </c>
      <c r="E2429" s="4" t="str">
        <f ca="1">position</f>
        <v/>
      </c>
      <c r="J2429" s="318"/>
      <c r="M2429" s="4"/>
      <c r="O2429" s="6"/>
      <c r="Q2429" s="20"/>
      <c r="R2429" s="5" t="str">
        <f ca="1">score</f>
        <v/>
      </c>
      <c r="S2429" s="7" t="str">
        <f ca="1">rescore_svc</f>
        <v/>
      </c>
      <c r="U2429" s="11" t="str">
        <f ca="1">price</f>
        <v/>
      </c>
      <c r="V2429" s="4"/>
      <c r="Y2429" s="388">
        <f ca="1">COUNTIFS(OFFSET($B$10, 0, 0, ROW()-9, 1), SERVICE[[#This Row],[Employee ID]], OFFSET($F$10, 0, 0, ROW()-9, 1), SERVICE[[#This Row],[Resources Role]])</f>
        <v>0</v>
      </c>
      <c r="Z2429" s="388">
        <f ca="1">COUNTIFS(OFFSET($F$10, 0, 0, ROW()-9, 1), SERVICE[[#This Row],[Resources Role]], OFFSET($H$10, 0, 0, ROW()-9, 1), SERVICE[[#This Row],[Booking]])</f>
        <v>0</v>
      </c>
    </row>
    <row r="2430" spans="1:26" x14ac:dyDescent="0.25">
      <c r="A2430" s="6" t="str">
        <f ca="1">no.</f>
        <v/>
      </c>
      <c r="E2430" s="4" t="str">
        <f ca="1">position</f>
        <v/>
      </c>
      <c r="J2430" s="318"/>
      <c r="M2430" s="4"/>
      <c r="O2430" s="6"/>
      <c r="Q2430" s="20"/>
      <c r="R2430" s="5" t="str">
        <f ca="1">score</f>
        <v/>
      </c>
      <c r="S2430" s="7" t="str">
        <f ca="1">rescore_svc</f>
        <v/>
      </c>
      <c r="U2430" s="11" t="str">
        <f ca="1">price</f>
        <v/>
      </c>
      <c r="V2430" s="4"/>
      <c r="Y2430" s="388">
        <f ca="1">COUNTIFS(OFFSET($B$10, 0, 0, ROW()-9, 1), SERVICE[[#This Row],[Employee ID]], OFFSET($F$10, 0, 0, ROW()-9, 1), SERVICE[[#This Row],[Resources Role]])</f>
        <v>0</v>
      </c>
      <c r="Z2430" s="388">
        <f ca="1">COUNTIFS(OFFSET($F$10, 0, 0, ROW()-9, 1), SERVICE[[#This Row],[Resources Role]], OFFSET($H$10, 0, 0, ROW()-9, 1), SERVICE[[#This Row],[Booking]])</f>
        <v>0</v>
      </c>
    </row>
    <row r="2431" spans="1:26" x14ac:dyDescent="0.25">
      <c r="A2431" s="6" t="str">
        <f ca="1">no.</f>
        <v/>
      </c>
      <c r="E2431" s="4" t="str">
        <f ca="1">position</f>
        <v/>
      </c>
      <c r="J2431" s="318"/>
      <c r="M2431" s="4"/>
      <c r="O2431" s="6"/>
      <c r="Q2431" s="20"/>
      <c r="R2431" s="5" t="str">
        <f ca="1">score</f>
        <v/>
      </c>
      <c r="S2431" s="7" t="str">
        <f ca="1">rescore_svc</f>
        <v/>
      </c>
      <c r="U2431" s="11" t="str">
        <f ca="1">price</f>
        <v/>
      </c>
      <c r="V2431" s="4"/>
      <c r="Y2431" s="388">
        <f ca="1">COUNTIFS(OFFSET($B$10, 0, 0, ROW()-9, 1), SERVICE[[#This Row],[Employee ID]], OFFSET($F$10, 0, 0, ROW()-9, 1), SERVICE[[#This Row],[Resources Role]])</f>
        <v>0</v>
      </c>
      <c r="Z2431" s="388">
        <f ca="1">COUNTIFS(OFFSET($F$10, 0, 0, ROW()-9, 1), SERVICE[[#This Row],[Resources Role]], OFFSET($H$10, 0, 0, ROW()-9, 1), SERVICE[[#This Row],[Booking]])</f>
        <v>0</v>
      </c>
    </row>
    <row r="2432" spans="1:26" x14ac:dyDescent="0.25">
      <c r="A2432" s="6" t="str">
        <f ca="1">no.</f>
        <v/>
      </c>
      <c r="E2432" s="4" t="str">
        <f ca="1">position</f>
        <v/>
      </c>
      <c r="J2432" s="318"/>
      <c r="M2432" s="4"/>
      <c r="O2432" s="6"/>
      <c r="Q2432" s="20"/>
      <c r="R2432" s="5" t="str">
        <f ca="1">score</f>
        <v/>
      </c>
      <c r="S2432" s="7" t="str">
        <f ca="1">rescore_svc</f>
        <v/>
      </c>
      <c r="U2432" s="11" t="str">
        <f ca="1">price</f>
        <v/>
      </c>
      <c r="V2432" s="4"/>
      <c r="Y2432" s="388">
        <f ca="1">COUNTIFS(OFFSET($B$10, 0, 0, ROW()-9, 1), SERVICE[[#This Row],[Employee ID]], OFFSET($F$10, 0, 0, ROW()-9, 1), SERVICE[[#This Row],[Resources Role]])</f>
        <v>0</v>
      </c>
      <c r="Z2432" s="388">
        <f ca="1">COUNTIFS(OFFSET($F$10, 0, 0, ROW()-9, 1), SERVICE[[#This Row],[Resources Role]], OFFSET($H$10, 0, 0, ROW()-9, 1), SERVICE[[#This Row],[Booking]])</f>
        <v>0</v>
      </c>
    </row>
    <row r="2433" spans="1:26" x14ac:dyDescent="0.25">
      <c r="A2433" s="6" t="str">
        <f ca="1">no.</f>
        <v/>
      </c>
      <c r="E2433" s="4" t="str">
        <f ca="1">position</f>
        <v/>
      </c>
      <c r="J2433" s="318"/>
      <c r="M2433" s="4"/>
      <c r="O2433" s="6"/>
      <c r="Q2433" s="20"/>
      <c r="R2433" s="5" t="str">
        <f ca="1">score</f>
        <v/>
      </c>
      <c r="S2433" s="7" t="str">
        <f ca="1">rescore_svc</f>
        <v/>
      </c>
      <c r="U2433" s="11" t="str">
        <f ca="1">price</f>
        <v/>
      </c>
      <c r="V2433" s="4"/>
      <c r="Y2433" s="388">
        <f ca="1">COUNTIFS(OFFSET($B$10, 0, 0, ROW()-9, 1), SERVICE[[#This Row],[Employee ID]], OFFSET($F$10, 0, 0, ROW()-9, 1), SERVICE[[#This Row],[Resources Role]])</f>
        <v>0</v>
      </c>
      <c r="Z2433" s="388">
        <f ca="1">COUNTIFS(OFFSET($F$10, 0, 0, ROW()-9, 1), SERVICE[[#This Row],[Resources Role]], OFFSET($H$10, 0, 0, ROW()-9, 1), SERVICE[[#This Row],[Booking]])</f>
        <v>0</v>
      </c>
    </row>
    <row r="2434" spans="1:26" x14ac:dyDescent="0.25">
      <c r="A2434" s="6" t="str">
        <f ca="1">no.</f>
        <v/>
      </c>
      <c r="E2434" s="4" t="str">
        <f ca="1">position</f>
        <v/>
      </c>
      <c r="J2434" s="318"/>
      <c r="M2434" s="4"/>
      <c r="O2434" s="6"/>
      <c r="Q2434" s="20"/>
      <c r="R2434" s="5" t="str">
        <f ca="1">score</f>
        <v/>
      </c>
      <c r="S2434" s="7" t="str">
        <f ca="1">rescore_svc</f>
        <v/>
      </c>
      <c r="U2434" s="11" t="str">
        <f ca="1">price</f>
        <v/>
      </c>
      <c r="V2434" s="4"/>
      <c r="Y2434" s="388">
        <f ca="1">COUNTIFS(OFFSET($B$10, 0, 0, ROW()-9, 1), SERVICE[[#This Row],[Employee ID]], OFFSET($F$10, 0, 0, ROW()-9, 1), SERVICE[[#This Row],[Resources Role]])</f>
        <v>0</v>
      </c>
      <c r="Z2434" s="388">
        <f ca="1">COUNTIFS(OFFSET($F$10, 0, 0, ROW()-9, 1), SERVICE[[#This Row],[Resources Role]], OFFSET($H$10, 0, 0, ROW()-9, 1), SERVICE[[#This Row],[Booking]])</f>
        <v>0</v>
      </c>
    </row>
    <row r="2435" spans="1:26" x14ac:dyDescent="0.25">
      <c r="A2435" s="6" t="str">
        <f ca="1">no.</f>
        <v/>
      </c>
      <c r="E2435" s="4" t="str">
        <f ca="1">position</f>
        <v/>
      </c>
      <c r="J2435" s="318"/>
      <c r="M2435" s="4"/>
      <c r="O2435" s="6"/>
      <c r="Q2435" s="20"/>
      <c r="R2435" s="5" t="str">
        <f ca="1">score</f>
        <v/>
      </c>
      <c r="S2435" s="7" t="str">
        <f ca="1">rescore_svc</f>
        <v/>
      </c>
      <c r="U2435" s="11" t="str">
        <f ca="1">price</f>
        <v/>
      </c>
      <c r="V2435" s="4"/>
      <c r="Y2435" s="388">
        <f ca="1">COUNTIFS(OFFSET($B$10, 0, 0, ROW()-9, 1), SERVICE[[#This Row],[Employee ID]], OFFSET($F$10, 0, 0, ROW()-9, 1), SERVICE[[#This Row],[Resources Role]])</f>
        <v>0</v>
      </c>
      <c r="Z2435" s="388">
        <f ca="1">COUNTIFS(OFFSET($F$10, 0, 0, ROW()-9, 1), SERVICE[[#This Row],[Resources Role]], OFFSET($H$10, 0, 0, ROW()-9, 1), SERVICE[[#This Row],[Booking]])</f>
        <v>0</v>
      </c>
    </row>
    <row r="2436" spans="1:26" x14ac:dyDescent="0.25">
      <c r="A2436" s="6" t="str">
        <f ca="1">no.</f>
        <v/>
      </c>
      <c r="E2436" s="4" t="str">
        <f ca="1">position</f>
        <v/>
      </c>
      <c r="J2436" s="318"/>
      <c r="M2436" s="4"/>
      <c r="O2436" s="6"/>
      <c r="Q2436" s="20"/>
      <c r="R2436" s="5" t="str">
        <f ca="1">score</f>
        <v/>
      </c>
      <c r="S2436" s="7" t="str">
        <f ca="1">rescore_svc</f>
        <v/>
      </c>
      <c r="U2436" s="11" t="str">
        <f ca="1">price</f>
        <v/>
      </c>
      <c r="V2436" s="4"/>
      <c r="Y2436" s="388">
        <f ca="1">COUNTIFS(OFFSET($B$10, 0, 0, ROW()-9, 1), SERVICE[[#This Row],[Employee ID]], OFFSET($F$10, 0, 0, ROW()-9, 1), SERVICE[[#This Row],[Resources Role]])</f>
        <v>0</v>
      </c>
      <c r="Z2436" s="388">
        <f ca="1">COUNTIFS(OFFSET($F$10, 0, 0, ROW()-9, 1), SERVICE[[#This Row],[Resources Role]], OFFSET($H$10, 0, 0, ROW()-9, 1), SERVICE[[#This Row],[Booking]])</f>
        <v>0</v>
      </c>
    </row>
    <row r="2437" spans="1:26" x14ac:dyDescent="0.25">
      <c r="A2437" s="6" t="str">
        <f ca="1">no.</f>
        <v/>
      </c>
      <c r="E2437" s="4" t="str">
        <f ca="1">position</f>
        <v/>
      </c>
      <c r="J2437" s="318"/>
      <c r="M2437" s="4"/>
      <c r="O2437" s="6"/>
      <c r="Q2437" s="20"/>
      <c r="R2437" s="5" t="str">
        <f ca="1">score</f>
        <v/>
      </c>
      <c r="S2437" s="7" t="str">
        <f ca="1">rescore_svc</f>
        <v/>
      </c>
      <c r="U2437" s="11" t="str">
        <f ca="1">price</f>
        <v/>
      </c>
      <c r="V2437" s="4"/>
      <c r="Y2437" s="388">
        <f ca="1">COUNTIFS(OFFSET($B$10, 0, 0, ROW()-9, 1), SERVICE[[#This Row],[Employee ID]], OFFSET($F$10, 0, 0, ROW()-9, 1), SERVICE[[#This Row],[Resources Role]])</f>
        <v>0</v>
      </c>
      <c r="Z2437" s="388">
        <f ca="1">COUNTIFS(OFFSET($F$10, 0, 0, ROW()-9, 1), SERVICE[[#This Row],[Resources Role]], OFFSET($H$10, 0, 0, ROW()-9, 1), SERVICE[[#This Row],[Booking]])</f>
        <v>0</v>
      </c>
    </row>
    <row r="2438" spans="1:26" x14ac:dyDescent="0.25">
      <c r="A2438" s="6" t="str">
        <f ca="1">no.</f>
        <v/>
      </c>
      <c r="E2438" s="4" t="str">
        <f ca="1">position</f>
        <v/>
      </c>
      <c r="J2438" s="318"/>
      <c r="M2438" s="4"/>
      <c r="O2438" s="6"/>
      <c r="Q2438" s="20"/>
      <c r="R2438" s="5" t="str">
        <f ca="1">score</f>
        <v/>
      </c>
      <c r="S2438" s="7" t="str">
        <f ca="1">rescore_svc</f>
        <v/>
      </c>
      <c r="U2438" s="11" t="str">
        <f ca="1">price</f>
        <v/>
      </c>
      <c r="V2438" s="4"/>
      <c r="Y2438" s="388">
        <f ca="1">COUNTIFS(OFFSET($B$10, 0, 0, ROW()-9, 1), SERVICE[[#This Row],[Employee ID]], OFFSET($F$10, 0, 0, ROW()-9, 1), SERVICE[[#This Row],[Resources Role]])</f>
        <v>0</v>
      </c>
      <c r="Z2438" s="388">
        <f ca="1">COUNTIFS(OFFSET($F$10, 0, 0, ROW()-9, 1), SERVICE[[#This Row],[Resources Role]], OFFSET($H$10, 0, 0, ROW()-9, 1), SERVICE[[#This Row],[Booking]])</f>
        <v>0</v>
      </c>
    </row>
    <row r="2439" spans="1:26" x14ac:dyDescent="0.25">
      <c r="A2439" s="6" t="str">
        <f ca="1">no.</f>
        <v/>
      </c>
      <c r="E2439" s="4" t="str">
        <f ca="1">position</f>
        <v/>
      </c>
      <c r="J2439" s="318"/>
      <c r="M2439" s="4"/>
      <c r="O2439" s="6"/>
      <c r="Q2439" s="20"/>
      <c r="R2439" s="5" t="str">
        <f ca="1">score</f>
        <v/>
      </c>
      <c r="S2439" s="7" t="str">
        <f ca="1">rescore_svc</f>
        <v/>
      </c>
      <c r="U2439" s="11" t="str">
        <f ca="1">price</f>
        <v/>
      </c>
      <c r="V2439" s="4"/>
      <c r="Y2439" s="388">
        <f ca="1">COUNTIFS(OFFSET($B$10, 0, 0, ROW()-9, 1), SERVICE[[#This Row],[Employee ID]], OFFSET($F$10, 0, 0, ROW()-9, 1), SERVICE[[#This Row],[Resources Role]])</f>
        <v>0</v>
      </c>
      <c r="Z2439" s="388">
        <f ca="1">COUNTIFS(OFFSET($F$10, 0, 0, ROW()-9, 1), SERVICE[[#This Row],[Resources Role]], OFFSET($H$10, 0, 0, ROW()-9, 1), SERVICE[[#This Row],[Booking]])</f>
        <v>0</v>
      </c>
    </row>
    <row r="2440" spans="1:26" x14ac:dyDescent="0.25">
      <c r="A2440" s="6" t="str">
        <f ca="1">no.</f>
        <v/>
      </c>
      <c r="E2440" s="4" t="str">
        <f ca="1">position</f>
        <v/>
      </c>
      <c r="J2440" s="318"/>
      <c r="M2440" s="4"/>
      <c r="O2440" s="6"/>
      <c r="Q2440" s="20"/>
      <c r="R2440" s="5" t="str">
        <f ca="1">score</f>
        <v/>
      </c>
      <c r="S2440" s="7" t="str">
        <f ca="1">rescore_svc</f>
        <v/>
      </c>
      <c r="U2440" s="11" t="str">
        <f ca="1">price</f>
        <v/>
      </c>
      <c r="V2440" s="4"/>
      <c r="Y2440" s="388">
        <f ca="1">COUNTIFS(OFFSET($B$10, 0, 0, ROW()-9, 1), SERVICE[[#This Row],[Employee ID]], OFFSET($F$10, 0, 0, ROW()-9, 1), SERVICE[[#This Row],[Resources Role]])</f>
        <v>0</v>
      </c>
      <c r="Z2440" s="388">
        <f ca="1">COUNTIFS(OFFSET($F$10, 0, 0, ROW()-9, 1), SERVICE[[#This Row],[Resources Role]], OFFSET($H$10, 0, 0, ROW()-9, 1), SERVICE[[#This Row],[Booking]])</f>
        <v>0</v>
      </c>
    </row>
    <row r="2441" spans="1:26" x14ac:dyDescent="0.25">
      <c r="A2441" s="6" t="str">
        <f ca="1">no.</f>
        <v/>
      </c>
      <c r="E2441" s="4" t="str">
        <f ca="1">position</f>
        <v/>
      </c>
      <c r="J2441" s="318"/>
      <c r="M2441" s="4"/>
      <c r="O2441" s="6"/>
      <c r="Q2441" s="20"/>
      <c r="R2441" s="5" t="str">
        <f ca="1">score</f>
        <v/>
      </c>
      <c r="S2441" s="7" t="str">
        <f ca="1">rescore_svc</f>
        <v/>
      </c>
      <c r="U2441" s="11" t="str">
        <f ca="1">price</f>
        <v/>
      </c>
      <c r="V2441" s="4"/>
      <c r="Y2441" s="388">
        <f ca="1">COUNTIFS(OFFSET($B$10, 0, 0, ROW()-9, 1), SERVICE[[#This Row],[Employee ID]], OFFSET($F$10, 0, 0, ROW()-9, 1), SERVICE[[#This Row],[Resources Role]])</f>
        <v>0</v>
      </c>
      <c r="Z2441" s="388">
        <f ca="1">COUNTIFS(OFFSET($F$10, 0, 0, ROW()-9, 1), SERVICE[[#This Row],[Resources Role]], OFFSET($H$10, 0, 0, ROW()-9, 1), SERVICE[[#This Row],[Booking]])</f>
        <v>0</v>
      </c>
    </row>
    <row r="2442" spans="1:26" x14ac:dyDescent="0.25">
      <c r="A2442" s="6" t="str">
        <f ca="1">no.</f>
        <v/>
      </c>
      <c r="E2442" s="4" t="str">
        <f ca="1">position</f>
        <v/>
      </c>
      <c r="J2442" s="318"/>
      <c r="M2442" s="4"/>
      <c r="O2442" s="6"/>
      <c r="Q2442" s="20"/>
      <c r="R2442" s="5" t="str">
        <f ca="1">score</f>
        <v/>
      </c>
      <c r="S2442" s="7" t="str">
        <f ca="1">rescore_svc</f>
        <v/>
      </c>
      <c r="U2442" s="11" t="str">
        <f ca="1">price</f>
        <v/>
      </c>
      <c r="V2442" s="4"/>
      <c r="Y2442" s="388">
        <f ca="1">COUNTIFS(OFFSET($B$10, 0, 0, ROW()-9, 1), SERVICE[[#This Row],[Employee ID]], OFFSET($F$10, 0, 0, ROW()-9, 1), SERVICE[[#This Row],[Resources Role]])</f>
        <v>0</v>
      </c>
      <c r="Z2442" s="388">
        <f ca="1">COUNTIFS(OFFSET($F$10, 0, 0, ROW()-9, 1), SERVICE[[#This Row],[Resources Role]], OFFSET($H$10, 0, 0, ROW()-9, 1), SERVICE[[#This Row],[Booking]])</f>
        <v>0</v>
      </c>
    </row>
    <row r="2443" spans="1:26" x14ac:dyDescent="0.25">
      <c r="A2443" s="6" t="str">
        <f ca="1">no.</f>
        <v/>
      </c>
      <c r="E2443" s="4" t="str">
        <f ca="1">position</f>
        <v/>
      </c>
      <c r="J2443" s="318"/>
      <c r="M2443" s="4"/>
      <c r="O2443" s="6"/>
      <c r="Q2443" s="20"/>
      <c r="R2443" s="5" t="str">
        <f ca="1">score</f>
        <v/>
      </c>
      <c r="S2443" s="7" t="str">
        <f ca="1">rescore_svc</f>
        <v/>
      </c>
      <c r="U2443" s="11" t="str">
        <f ca="1">price</f>
        <v/>
      </c>
      <c r="V2443" s="4"/>
      <c r="Y2443" s="388">
        <f ca="1">COUNTIFS(OFFSET($B$10, 0, 0, ROW()-9, 1), SERVICE[[#This Row],[Employee ID]], OFFSET($F$10, 0, 0, ROW()-9, 1), SERVICE[[#This Row],[Resources Role]])</f>
        <v>0</v>
      </c>
      <c r="Z2443" s="388">
        <f ca="1">COUNTIFS(OFFSET($F$10, 0, 0, ROW()-9, 1), SERVICE[[#This Row],[Resources Role]], OFFSET($H$10, 0, 0, ROW()-9, 1), SERVICE[[#This Row],[Booking]])</f>
        <v>0</v>
      </c>
    </row>
    <row r="2444" spans="1:26" x14ac:dyDescent="0.25">
      <c r="A2444" s="6" t="str">
        <f ca="1">no.</f>
        <v/>
      </c>
      <c r="E2444" s="4" t="str">
        <f ca="1">position</f>
        <v/>
      </c>
      <c r="J2444" s="318"/>
      <c r="M2444" s="4"/>
      <c r="O2444" s="6"/>
      <c r="Q2444" s="20"/>
      <c r="R2444" s="5" t="str">
        <f ca="1">score</f>
        <v/>
      </c>
      <c r="S2444" s="7" t="str">
        <f ca="1">rescore_svc</f>
        <v/>
      </c>
      <c r="U2444" s="11" t="str">
        <f ca="1">price</f>
        <v/>
      </c>
      <c r="V2444" s="4"/>
      <c r="Y2444" s="388">
        <f ca="1">COUNTIFS(OFFSET($B$10, 0, 0, ROW()-9, 1), SERVICE[[#This Row],[Employee ID]], OFFSET($F$10, 0, 0, ROW()-9, 1), SERVICE[[#This Row],[Resources Role]])</f>
        <v>0</v>
      </c>
      <c r="Z2444" s="388">
        <f ca="1">COUNTIFS(OFFSET($F$10, 0, 0, ROW()-9, 1), SERVICE[[#This Row],[Resources Role]], OFFSET($H$10, 0, 0, ROW()-9, 1), SERVICE[[#This Row],[Booking]])</f>
        <v>0</v>
      </c>
    </row>
    <row r="2445" spans="1:26" x14ac:dyDescent="0.25">
      <c r="A2445" s="6" t="str">
        <f ca="1">no.</f>
        <v/>
      </c>
      <c r="E2445" s="4" t="str">
        <f ca="1">position</f>
        <v/>
      </c>
      <c r="J2445" s="318"/>
      <c r="M2445" s="4"/>
      <c r="O2445" s="6"/>
      <c r="Q2445" s="20"/>
      <c r="R2445" s="5" t="str">
        <f ca="1">score</f>
        <v/>
      </c>
      <c r="S2445" s="7" t="str">
        <f ca="1">rescore_svc</f>
        <v/>
      </c>
      <c r="U2445" s="11" t="str">
        <f ca="1">price</f>
        <v/>
      </c>
      <c r="V2445" s="4"/>
      <c r="Y2445" s="388">
        <f ca="1">COUNTIFS(OFFSET($B$10, 0, 0, ROW()-9, 1), SERVICE[[#This Row],[Employee ID]], OFFSET($F$10, 0, 0, ROW()-9, 1), SERVICE[[#This Row],[Resources Role]])</f>
        <v>0</v>
      </c>
      <c r="Z2445" s="388">
        <f ca="1">COUNTIFS(OFFSET($F$10, 0, 0, ROW()-9, 1), SERVICE[[#This Row],[Resources Role]], OFFSET($H$10, 0, 0, ROW()-9, 1), SERVICE[[#This Row],[Booking]])</f>
        <v>0</v>
      </c>
    </row>
    <row r="2446" spans="1:26" x14ac:dyDescent="0.25">
      <c r="A2446" s="6" t="str">
        <f ca="1">no.</f>
        <v/>
      </c>
      <c r="E2446" s="4" t="str">
        <f ca="1">position</f>
        <v/>
      </c>
      <c r="J2446" s="318"/>
      <c r="M2446" s="4"/>
      <c r="O2446" s="6"/>
      <c r="Q2446" s="20"/>
      <c r="R2446" s="5" t="str">
        <f ca="1">score</f>
        <v/>
      </c>
      <c r="S2446" s="7" t="str">
        <f ca="1">rescore_svc</f>
        <v/>
      </c>
      <c r="U2446" s="11" t="str">
        <f ca="1">price</f>
        <v/>
      </c>
      <c r="V2446" s="4"/>
      <c r="Y2446" s="388">
        <f ca="1">COUNTIFS(OFFSET($B$10, 0, 0, ROW()-9, 1), SERVICE[[#This Row],[Employee ID]], OFFSET($F$10, 0, 0, ROW()-9, 1), SERVICE[[#This Row],[Resources Role]])</f>
        <v>0</v>
      </c>
      <c r="Z2446" s="388">
        <f ca="1">COUNTIFS(OFFSET($F$10, 0, 0, ROW()-9, 1), SERVICE[[#This Row],[Resources Role]], OFFSET($H$10, 0, 0, ROW()-9, 1), SERVICE[[#This Row],[Booking]])</f>
        <v>0</v>
      </c>
    </row>
    <row r="2447" spans="1:26" x14ac:dyDescent="0.25">
      <c r="A2447" s="6" t="str">
        <f ca="1">no.</f>
        <v/>
      </c>
      <c r="E2447" s="4" t="str">
        <f ca="1">position</f>
        <v/>
      </c>
      <c r="J2447" s="318"/>
      <c r="M2447" s="4"/>
      <c r="O2447" s="6"/>
      <c r="Q2447" s="20"/>
      <c r="R2447" s="5" t="str">
        <f ca="1">score</f>
        <v/>
      </c>
      <c r="S2447" s="7" t="str">
        <f ca="1">rescore_svc</f>
        <v/>
      </c>
      <c r="U2447" s="11" t="str">
        <f ca="1">price</f>
        <v/>
      </c>
      <c r="V2447" s="4"/>
      <c r="Y2447" s="388">
        <f ca="1">COUNTIFS(OFFSET($B$10, 0, 0, ROW()-9, 1), SERVICE[[#This Row],[Employee ID]], OFFSET($F$10, 0, 0, ROW()-9, 1), SERVICE[[#This Row],[Resources Role]])</f>
        <v>0</v>
      </c>
      <c r="Z2447" s="388">
        <f ca="1">COUNTIFS(OFFSET($F$10, 0, 0, ROW()-9, 1), SERVICE[[#This Row],[Resources Role]], OFFSET($H$10, 0, 0, ROW()-9, 1), SERVICE[[#This Row],[Booking]])</f>
        <v>0</v>
      </c>
    </row>
    <row r="2448" spans="1:26" x14ac:dyDescent="0.25">
      <c r="A2448" s="6" t="str">
        <f ca="1">no.</f>
        <v/>
      </c>
      <c r="E2448" s="4" t="str">
        <f ca="1">position</f>
        <v/>
      </c>
      <c r="J2448" s="318"/>
      <c r="M2448" s="4"/>
      <c r="O2448" s="6"/>
      <c r="Q2448" s="20"/>
      <c r="R2448" s="5" t="str">
        <f ca="1">score</f>
        <v/>
      </c>
      <c r="S2448" s="7" t="str">
        <f ca="1">rescore_svc</f>
        <v/>
      </c>
      <c r="U2448" s="11" t="str">
        <f ca="1">price</f>
        <v/>
      </c>
      <c r="V2448" s="4"/>
      <c r="Y2448" s="388">
        <f ca="1">COUNTIFS(OFFSET($B$10, 0, 0, ROW()-9, 1), SERVICE[[#This Row],[Employee ID]], OFFSET($F$10, 0, 0, ROW()-9, 1), SERVICE[[#This Row],[Resources Role]])</f>
        <v>0</v>
      </c>
      <c r="Z2448" s="388">
        <f ca="1">COUNTIFS(OFFSET($F$10, 0, 0, ROW()-9, 1), SERVICE[[#This Row],[Resources Role]], OFFSET($H$10, 0, 0, ROW()-9, 1), SERVICE[[#This Row],[Booking]])</f>
        <v>0</v>
      </c>
    </row>
    <row r="2449" spans="1:26" x14ac:dyDescent="0.25">
      <c r="A2449" s="6" t="str">
        <f ca="1">no.</f>
        <v/>
      </c>
      <c r="E2449" s="4" t="str">
        <f ca="1">position</f>
        <v/>
      </c>
      <c r="J2449" s="318"/>
      <c r="M2449" s="4"/>
      <c r="O2449" s="6"/>
      <c r="Q2449" s="20"/>
      <c r="R2449" s="5" t="str">
        <f ca="1">score</f>
        <v/>
      </c>
      <c r="S2449" s="7" t="str">
        <f ca="1">rescore_svc</f>
        <v/>
      </c>
      <c r="U2449" s="11" t="str">
        <f ca="1">price</f>
        <v/>
      </c>
      <c r="V2449" s="4"/>
      <c r="Y2449" s="388">
        <f ca="1">COUNTIFS(OFFSET($B$10, 0, 0, ROW()-9, 1), SERVICE[[#This Row],[Employee ID]], OFFSET($F$10, 0, 0, ROW()-9, 1), SERVICE[[#This Row],[Resources Role]])</f>
        <v>0</v>
      </c>
      <c r="Z2449" s="388">
        <f ca="1">COUNTIFS(OFFSET($F$10, 0, 0, ROW()-9, 1), SERVICE[[#This Row],[Resources Role]], OFFSET($H$10, 0, 0, ROW()-9, 1), SERVICE[[#This Row],[Booking]])</f>
        <v>0</v>
      </c>
    </row>
    <row r="2450" spans="1:26" x14ac:dyDescent="0.25">
      <c r="A2450" s="6" t="str">
        <f ca="1">no.</f>
        <v/>
      </c>
      <c r="E2450" s="4" t="str">
        <f ca="1">position</f>
        <v/>
      </c>
      <c r="J2450" s="318"/>
      <c r="M2450" s="4"/>
      <c r="O2450" s="6"/>
      <c r="Q2450" s="20"/>
      <c r="R2450" s="5" t="str">
        <f ca="1">score</f>
        <v/>
      </c>
      <c r="S2450" s="7" t="str">
        <f ca="1">rescore_svc</f>
        <v/>
      </c>
      <c r="U2450" s="11" t="str">
        <f ca="1">price</f>
        <v/>
      </c>
      <c r="V2450" s="4"/>
      <c r="Y2450" s="388">
        <f ca="1">COUNTIFS(OFFSET($B$10, 0, 0, ROW()-9, 1), SERVICE[[#This Row],[Employee ID]], OFFSET($F$10, 0, 0, ROW()-9, 1), SERVICE[[#This Row],[Resources Role]])</f>
        <v>0</v>
      </c>
      <c r="Z2450" s="388">
        <f ca="1">COUNTIFS(OFFSET($F$10, 0, 0, ROW()-9, 1), SERVICE[[#This Row],[Resources Role]], OFFSET($H$10, 0, 0, ROW()-9, 1), SERVICE[[#This Row],[Booking]])</f>
        <v>0</v>
      </c>
    </row>
    <row r="2451" spans="1:26" x14ac:dyDescent="0.25">
      <c r="A2451" s="6" t="str">
        <f ca="1">no.</f>
        <v/>
      </c>
      <c r="E2451" s="4" t="str">
        <f ca="1">position</f>
        <v/>
      </c>
      <c r="J2451" s="318"/>
      <c r="M2451" s="4"/>
      <c r="O2451" s="6"/>
      <c r="Q2451" s="20"/>
      <c r="R2451" s="5" t="str">
        <f ca="1">score</f>
        <v/>
      </c>
      <c r="S2451" s="7" t="str">
        <f ca="1">rescore_svc</f>
        <v/>
      </c>
      <c r="U2451" s="11" t="str">
        <f ca="1">price</f>
        <v/>
      </c>
      <c r="V2451" s="4"/>
      <c r="Y2451" s="388">
        <f ca="1">COUNTIFS(OFFSET($B$10, 0, 0, ROW()-9, 1), SERVICE[[#This Row],[Employee ID]], OFFSET($F$10, 0, 0, ROW()-9, 1), SERVICE[[#This Row],[Resources Role]])</f>
        <v>0</v>
      </c>
      <c r="Z2451" s="388">
        <f ca="1">COUNTIFS(OFFSET($F$10, 0, 0, ROW()-9, 1), SERVICE[[#This Row],[Resources Role]], OFFSET($H$10, 0, 0, ROW()-9, 1), SERVICE[[#This Row],[Booking]])</f>
        <v>0</v>
      </c>
    </row>
    <row r="2452" spans="1:26" x14ac:dyDescent="0.25">
      <c r="A2452" s="6" t="str">
        <f ca="1">no.</f>
        <v/>
      </c>
      <c r="E2452" s="4" t="str">
        <f ca="1">position</f>
        <v/>
      </c>
      <c r="J2452" s="318"/>
      <c r="M2452" s="4"/>
      <c r="O2452" s="6"/>
      <c r="Q2452" s="20"/>
      <c r="R2452" s="5" t="str">
        <f ca="1">score</f>
        <v/>
      </c>
      <c r="S2452" s="7" t="str">
        <f ca="1">rescore_svc</f>
        <v/>
      </c>
      <c r="U2452" s="11" t="str">
        <f ca="1">price</f>
        <v/>
      </c>
      <c r="V2452" s="4"/>
      <c r="Y2452" s="388">
        <f ca="1">COUNTIFS(OFFSET($B$10, 0, 0, ROW()-9, 1), SERVICE[[#This Row],[Employee ID]], OFFSET($F$10, 0, 0, ROW()-9, 1), SERVICE[[#This Row],[Resources Role]])</f>
        <v>0</v>
      </c>
      <c r="Z2452" s="388">
        <f ca="1">COUNTIFS(OFFSET($F$10, 0, 0, ROW()-9, 1), SERVICE[[#This Row],[Resources Role]], OFFSET($H$10, 0, 0, ROW()-9, 1), SERVICE[[#This Row],[Booking]])</f>
        <v>0</v>
      </c>
    </row>
    <row r="2453" spans="1:26" x14ac:dyDescent="0.25">
      <c r="A2453" s="6" t="str">
        <f ca="1">no.</f>
        <v/>
      </c>
      <c r="E2453" s="4" t="str">
        <f ca="1">position</f>
        <v/>
      </c>
      <c r="J2453" s="318"/>
      <c r="M2453" s="4"/>
      <c r="O2453" s="6"/>
      <c r="Q2453" s="20"/>
      <c r="R2453" s="5" t="str">
        <f ca="1">score</f>
        <v/>
      </c>
      <c r="S2453" s="7" t="str">
        <f ca="1">rescore_svc</f>
        <v/>
      </c>
      <c r="U2453" s="11" t="str">
        <f ca="1">price</f>
        <v/>
      </c>
      <c r="V2453" s="4"/>
      <c r="Y2453" s="388">
        <f ca="1">COUNTIFS(OFFSET($B$10, 0, 0, ROW()-9, 1), SERVICE[[#This Row],[Employee ID]], OFFSET($F$10, 0, 0, ROW()-9, 1), SERVICE[[#This Row],[Resources Role]])</f>
        <v>0</v>
      </c>
      <c r="Z2453" s="388">
        <f ca="1">COUNTIFS(OFFSET($F$10, 0, 0, ROW()-9, 1), SERVICE[[#This Row],[Resources Role]], OFFSET($H$10, 0, 0, ROW()-9, 1), SERVICE[[#This Row],[Booking]])</f>
        <v>0</v>
      </c>
    </row>
    <row r="2454" spans="1:26" x14ac:dyDescent="0.25">
      <c r="A2454" s="6" t="str">
        <f ca="1">no.</f>
        <v/>
      </c>
      <c r="E2454" s="4" t="str">
        <f ca="1">position</f>
        <v/>
      </c>
      <c r="J2454" s="318"/>
      <c r="M2454" s="4"/>
      <c r="O2454" s="6"/>
      <c r="Q2454" s="20"/>
      <c r="R2454" s="5" t="str">
        <f ca="1">score</f>
        <v/>
      </c>
      <c r="S2454" s="7" t="str">
        <f ca="1">rescore_svc</f>
        <v/>
      </c>
      <c r="U2454" s="11" t="str">
        <f ca="1">price</f>
        <v/>
      </c>
      <c r="V2454" s="4"/>
      <c r="Y2454" s="388">
        <f ca="1">COUNTIFS(OFFSET($B$10, 0, 0, ROW()-9, 1), SERVICE[[#This Row],[Employee ID]], OFFSET($F$10, 0, 0, ROW()-9, 1), SERVICE[[#This Row],[Resources Role]])</f>
        <v>0</v>
      </c>
      <c r="Z2454" s="388">
        <f ca="1">COUNTIFS(OFFSET($F$10, 0, 0, ROW()-9, 1), SERVICE[[#This Row],[Resources Role]], OFFSET($H$10, 0, 0, ROW()-9, 1), SERVICE[[#This Row],[Booking]])</f>
        <v>0</v>
      </c>
    </row>
    <row r="2455" spans="1:26" x14ac:dyDescent="0.25">
      <c r="A2455" s="6" t="str">
        <f ca="1">no.</f>
        <v/>
      </c>
      <c r="E2455" s="4" t="str">
        <f ca="1">position</f>
        <v/>
      </c>
      <c r="J2455" s="318"/>
      <c r="M2455" s="4"/>
      <c r="O2455" s="6"/>
      <c r="Q2455" s="20"/>
      <c r="R2455" s="5" t="str">
        <f ca="1">score</f>
        <v/>
      </c>
      <c r="S2455" s="7" t="str">
        <f ca="1">rescore_svc</f>
        <v/>
      </c>
      <c r="U2455" s="11" t="str">
        <f ca="1">price</f>
        <v/>
      </c>
      <c r="V2455" s="4"/>
      <c r="Y2455" s="388">
        <f ca="1">COUNTIFS(OFFSET($B$10, 0, 0, ROW()-9, 1), SERVICE[[#This Row],[Employee ID]], OFFSET($F$10, 0, 0, ROW()-9, 1), SERVICE[[#This Row],[Resources Role]])</f>
        <v>0</v>
      </c>
      <c r="Z2455" s="388">
        <f ca="1">COUNTIFS(OFFSET($F$10, 0, 0, ROW()-9, 1), SERVICE[[#This Row],[Resources Role]], OFFSET($H$10, 0, 0, ROW()-9, 1), SERVICE[[#This Row],[Booking]])</f>
        <v>0</v>
      </c>
    </row>
    <row r="2456" spans="1:26" x14ac:dyDescent="0.25">
      <c r="A2456" s="6" t="str">
        <f ca="1">no.</f>
        <v/>
      </c>
      <c r="E2456" s="4" t="str">
        <f ca="1">position</f>
        <v/>
      </c>
      <c r="J2456" s="318"/>
      <c r="M2456" s="4"/>
      <c r="O2456" s="6"/>
      <c r="Q2456" s="20"/>
      <c r="R2456" s="5" t="str">
        <f ca="1">score</f>
        <v/>
      </c>
      <c r="S2456" s="7" t="str">
        <f ca="1">rescore_svc</f>
        <v/>
      </c>
      <c r="U2456" s="11" t="str">
        <f ca="1">price</f>
        <v/>
      </c>
      <c r="V2456" s="4"/>
      <c r="Y2456" s="388">
        <f ca="1">COUNTIFS(OFFSET($B$10, 0, 0, ROW()-9, 1), SERVICE[[#This Row],[Employee ID]], OFFSET($F$10, 0, 0, ROW()-9, 1), SERVICE[[#This Row],[Resources Role]])</f>
        <v>0</v>
      </c>
      <c r="Z2456" s="388">
        <f ca="1">COUNTIFS(OFFSET($F$10, 0, 0, ROW()-9, 1), SERVICE[[#This Row],[Resources Role]], OFFSET($H$10, 0, 0, ROW()-9, 1), SERVICE[[#This Row],[Booking]])</f>
        <v>0</v>
      </c>
    </row>
    <row r="2457" spans="1:26" x14ac:dyDescent="0.25">
      <c r="A2457" s="6" t="str">
        <f ca="1">no.</f>
        <v/>
      </c>
      <c r="E2457" s="4" t="str">
        <f ca="1">position</f>
        <v/>
      </c>
      <c r="J2457" s="318"/>
      <c r="M2457" s="4"/>
      <c r="O2457" s="6"/>
      <c r="Q2457" s="20"/>
      <c r="R2457" s="5" t="str">
        <f ca="1">score</f>
        <v/>
      </c>
      <c r="S2457" s="7" t="str">
        <f ca="1">rescore_svc</f>
        <v/>
      </c>
      <c r="U2457" s="11" t="str">
        <f ca="1">price</f>
        <v/>
      </c>
      <c r="V2457" s="4"/>
      <c r="Y2457" s="388">
        <f ca="1">COUNTIFS(OFFSET($B$10, 0, 0, ROW()-9, 1), SERVICE[[#This Row],[Employee ID]], OFFSET($F$10, 0, 0, ROW()-9, 1), SERVICE[[#This Row],[Resources Role]])</f>
        <v>0</v>
      </c>
      <c r="Z2457" s="388">
        <f ca="1">COUNTIFS(OFFSET($F$10, 0, 0, ROW()-9, 1), SERVICE[[#This Row],[Resources Role]], OFFSET($H$10, 0, 0, ROW()-9, 1), SERVICE[[#This Row],[Booking]])</f>
        <v>0</v>
      </c>
    </row>
    <row r="2458" spans="1:26" x14ac:dyDescent="0.25">
      <c r="A2458" s="6" t="str">
        <f ca="1">no.</f>
        <v/>
      </c>
      <c r="E2458" s="4" t="str">
        <f ca="1">position</f>
        <v/>
      </c>
      <c r="J2458" s="318"/>
      <c r="M2458" s="4"/>
      <c r="O2458" s="6"/>
      <c r="Q2458" s="20"/>
      <c r="R2458" s="5" t="str">
        <f ca="1">score</f>
        <v/>
      </c>
      <c r="S2458" s="7" t="str">
        <f ca="1">rescore_svc</f>
        <v/>
      </c>
      <c r="U2458" s="11" t="str">
        <f ca="1">price</f>
        <v/>
      </c>
      <c r="V2458" s="4"/>
      <c r="Y2458" s="388">
        <f ca="1">COUNTIFS(OFFSET($B$10, 0, 0, ROW()-9, 1), SERVICE[[#This Row],[Employee ID]], OFFSET($F$10, 0, 0, ROW()-9, 1), SERVICE[[#This Row],[Resources Role]])</f>
        <v>0</v>
      </c>
      <c r="Z2458" s="388">
        <f ca="1">COUNTIFS(OFFSET($F$10, 0, 0, ROW()-9, 1), SERVICE[[#This Row],[Resources Role]], OFFSET($H$10, 0, 0, ROW()-9, 1), SERVICE[[#This Row],[Booking]])</f>
        <v>0</v>
      </c>
    </row>
    <row r="2459" spans="1:26" x14ac:dyDescent="0.25">
      <c r="A2459" s="6" t="str">
        <f ca="1">no.</f>
        <v/>
      </c>
      <c r="E2459" s="4" t="str">
        <f ca="1">position</f>
        <v/>
      </c>
      <c r="J2459" s="318"/>
      <c r="M2459" s="4"/>
      <c r="O2459" s="6"/>
      <c r="Q2459" s="20"/>
      <c r="R2459" s="5" t="str">
        <f ca="1">score</f>
        <v/>
      </c>
      <c r="S2459" s="7" t="str">
        <f ca="1">rescore_svc</f>
        <v/>
      </c>
      <c r="U2459" s="11" t="str">
        <f ca="1">price</f>
        <v/>
      </c>
      <c r="V2459" s="4"/>
      <c r="Y2459" s="388">
        <f ca="1">COUNTIFS(OFFSET($B$10, 0, 0, ROW()-9, 1), SERVICE[[#This Row],[Employee ID]], OFFSET($F$10, 0, 0, ROW()-9, 1), SERVICE[[#This Row],[Resources Role]])</f>
        <v>0</v>
      </c>
      <c r="Z2459" s="388">
        <f ca="1">COUNTIFS(OFFSET($F$10, 0, 0, ROW()-9, 1), SERVICE[[#This Row],[Resources Role]], OFFSET($H$10, 0, 0, ROW()-9, 1), SERVICE[[#This Row],[Booking]])</f>
        <v>0</v>
      </c>
    </row>
    <row r="2460" spans="1:26" x14ac:dyDescent="0.25">
      <c r="A2460" s="6" t="str">
        <f ca="1">no.</f>
        <v/>
      </c>
      <c r="E2460" s="4" t="str">
        <f ca="1">position</f>
        <v/>
      </c>
      <c r="J2460" s="318"/>
      <c r="M2460" s="4"/>
      <c r="O2460" s="6"/>
      <c r="Q2460" s="20"/>
      <c r="R2460" s="5" t="str">
        <f ca="1">score</f>
        <v/>
      </c>
      <c r="S2460" s="7" t="str">
        <f ca="1">rescore_svc</f>
        <v/>
      </c>
      <c r="U2460" s="11" t="str">
        <f ca="1">price</f>
        <v/>
      </c>
      <c r="V2460" s="4"/>
      <c r="Y2460" s="388">
        <f ca="1">COUNTIFS(OFFSET($B$10, 0, 0, ROW()-9, 1), SERVICE[[#This Row],[Employee ID]], OFFSET($F$10, 0, 0, ROW()-9, 1), SERVICE[[#This Row],[Resources Role]])</f>
        <v>0</v>
      </c>
      <c r="Z2460" s="388">
        <f ca="1">COUNTIFS(OFFSET($F$10, 0, 0, ROW()-9, 1), SERVICE[[#This Row],[Resources Role]], OFFSET($H$10, 0, 0, ROW()-9, 1), SERVICE[[#This Row],[Booking]])</f>
        <v>0</v>
      </c>
    </row>
    <row r="2461" spans="1:26" x14ac:dyDescent="0.25">
      <c r="A2461" s="6" t="str">
        <f ca="1">no.</f>
        <v/>
      </c>
      <c r="E2461" s="4" t="str">
        <f ca="1">position</f>
        <v/>
      </c>
      <c r="J2461" s="318"/>
      <c r="M2461" s="4"/>
      <c r="O2461" s="6"/>
      <c r="Q2461" s="20"/>
      <c r="R2461" s="5" t="str">
        <f ca="1">score</f>
        <v/>
      </c>
      <c r="S2461" s="7" t="str">
        <f ca="1">rescore_svc</f>
        <v/>
      </c>
      <c r="U2461" s="11" t="str">
        <f ca="1">price</f>
        <v/>
      </c>
      <c r="V2461" s="4"/>
      <c r="Y2461" s="388">
        <f ca="1">COUNTIFS(OFFSET($B$10, 0, 0, ROW()-9, 1), SERVICE[[#This Row],[Employee ID]], OFFSET($F$10, 0, 0, ROW()-9, 1), SERVICE[[#This Row],[Resources Role]])</f>
        <v>0</v>
      </c>
      <c r="Z2461" s="388">
        <f ca="1">COUNTIFS(OFFSET($F$10, 0, 0, ROW()-9, 1), SERVICE[[#This Row],[Resources Role]], OFFSET($H$10, 0, 0, ROW()-9, 1), SERVICE[[#This Row],[Booking]])</f>
        <v>0</v>
      </c>
    </row>
    <row r="2462" spans="1:26" x14ac:dyDescent="0.25">
      <c r="A2462" s="6" t="str">
        <f ca="1">no.</f>
        <v/>
      </c>
      <c r="E2462" s="4" t="str">
        <f ca="1">position</f>
        <v/>
      </c>
      <c r="J2462" s="318"/>
      <c r="M2462" s="4"/>
      <c r="O2462" s="6"/>
      <c r="Q2462" s="20"/>
      <c r="R2462" s="5" t="str">
        <f ca="1">score</f>
        <v/>
      </c>
      <c r="S2462" s="7" t="str">
        <f ca="1">rescore_svc</f>
        <v/>
      </c>
      <c r="U2462" s="11" t="str">
        <f ca="1">price</f>
        <v/>
      </c>
      <c r="V2462" s="4"/>
      <c r="Y2462" s="388">
        <f ca="1">COUNTIFS(OFFSET($B$10, 0, 0, ROW()-9, 1), SERVICE[[#This Row],[Employee ID]], OFFSET($F$10, 0, 0, ROW()-9, 1), SERVICE[[#This Row],[Resources Role]])</f>
        <v>0</v>
      </c>
      <c r="Z2462" s="388">
        <f ca="1">COUNTIFS(OFFSET($F$10, 0, 0, ROW()-9, 1), SERVICE[[#This Row],[Resources Role]], OFFSET($H$10, 0, 0, ROW()-9, 1), SERVICE[[#This Row],[Booking]])</f>
        <v>0</v>
      </c>
    </row>
    <row r="2463" spans="1:26" x14ac:dyDescent="0.25">
      <c r="A2463" s="6" t="str">
        <f ca="1">no.</f>
        <v/>
      </c>
      <c r="E2463" s="4" t="str">
        <f ca="1">position</f>
        <v/>
      </c>
      <c r="J2463" s="318"/>
      <c r="M2463" s="4"/>
      <c r="O2463" s="6"/>
      <c r="Q2463" s="20"/>
      <c r="R2463" s="5" t="str">
        <f ca="1">score</f>
        <v/>
      </c>
      <c r="S2463" s="7" t="str">
        <f ca="1">rescore_svc</f>
        <v/>
      </c>
      <c r="U2463" s="11" t="str">
        <f ca="1">price</f>
        <v/>
      </c>
      <c r="V2463" s="4"/>
      <c r="Y2463" s="388">
        <f ca="1">COUNTIFS(OFFSET($B$10, 0, 0, ROW()-9, 1), SERVICE[[#This Row],[Employee ID]], OFFSET($F$10, 0, 0, ROW()-9, 1), SERVICE[[#This Row],[Resources Role]])</f>
        <v>0</v>
      </c>
      <c r="Z2463" s="388">
        <f ca="1">COUNTIFS(OFFSET($F$10, 0, 0, ROW()-9, 1), SERVICE[[#This Row],[Resources Role]], OFFSET($H$10, 0, 0, ROW()-9, 1), SERVICE[[#This Row],[Booking]])</f>
        <v>0</v>
      </c>
    </row>
    <row r="2464" spans="1:26" x14ac:dyDescent="0.25">
      <c r="A2464" s="6" t="str">
        <f ca="1">no.</f>
        <v/>
      </c>
      <c r="E2464" s="4" t="str">
        <f ca="1">position</f>
        <v/>
      </c>
      <c r="J2464" s="318"/>
      <c r="M2464" s="4"/>
      <c r="O2464" s="6"/>
      <c r="Q2464" s="20"/>
      <c r="R2464" s="5" t="str">
        <f ca="1">score</f>
        <v/>
      </c>
      <c r="S2464" s="7" t="str">
        <f ca="1">rescore_svc</f>
        <v/>
      </c>
      <c r="U2464" s="11" t="str">
        <f ca="1">price</f>
        <v/>
      </c>
      <c r="V2464" s="4"/>
      <c r="Y2464" s="388">
        <f ca="1">COUNTIFS(OFFSET($B$10, 0, 0, ROW()-9, 1), SERVICE[[#This Row],[Employee ID]], OFFSET($F$10, 0, 0, ROW()-9, 1), SERVICE[[#This Row],[Resources Role]])</f>
        <v>0</v>
      </c>
      <c r="Z2464" s="388">
        <f ca="1">COUNTIFS(OFFSET($F$10, 0, 0, ROW()-9, 1), SERVICE[[#This Row],[Resources Role]], OFFSET($H$10, 0, 0, ROW()-9, 1), SERVICE[[#This Row],[Booking]])</f>
        <v>0</v>
      </c>
    </row>
    <row r="2465" spans="1:26" x14ac:dyDescent="0.25">
      <c r="A2465" s="6" t="str">
        <f ca="1">no.</f>
        <v/>
      </c>
      <c r="E2465" s="4" t="str">
        <f ca="1">position</f>
        <v/>
      </c>
      <c r="J2465" s="318"/>
      <c r="M2465" s="4"/>
      <c r="O2465" s="6"/>
      <c r="Q2465" s="20"/>
      <c r="R2465" s="5" t="str">
        <f ca="1">score</f>
        <v/>
      </c>
      <c r="S2465" s="7" t="str">
        <f ca="1">rescore_svc</f>
        <v/>
      </c>
      <c r="U2465" s="11" t="str">
        <f ca="1">price</f>
        <v/>
      </c>
      <c r="V2465" s="4"/>
      <c r="Y2465" s="388">
        <f ca="1">COUNTIFS(OFFSET($B$10, 0, 0, ROW()-9, 1), SERVICE[[#This Row],[Employee ID]], OFFSET($F$10, 0, 0, ROW()-9, 1), SERVICE[[#This Row],[Resources Role]])</f>
        <v>0</v>
      </c>
      <c r="Z2465" s="388">
        <f ca="1">COUNTIFS(OFFSET($F$10, 0, 0, ROW()-9, 1), SERVICE[[#This Row],[Resources Role]], OFFSET($H$10, 0, 0, ROW()-9, 1), SERVICE[[#This Row],[Booking]])</f>
        <v>0</v>
      </c>
    </row>
    <row r="2466" spans="1:26" x14ac:dyDescent="0.25">
      <c r="A2466" s="6" t="str">
        <f ca="1">no.</f>
        <v/>
      </c>
      <c r="E2466" s="4" t="str">
        <f ca="1">position</f>
        <v/>
      </c>
      <c r="J2466" s="318"/>
      <c r="M2466" s="4"/>
      <c r="O2466" s="6"/>
      <c r="Q2466" s="20"/>
      <c r="R2466" s="5" t="str">
        <f ca="1">score</f>
        <v/>
      </c>
      <c r="S2466" s="7" t="str">
        <f ca="1">rescore_svc</f>
        <v/>
      </c>
      <c r="U2466" s="11" t="str">
        <f ca="1">price</f>
        <v/>
      </c>
      <c r="V2466" s="4"/>
      <c r="Y2466" s="388">
        <f ca="1">COUNTIFS(OFFSET($B$10, 0, 0, ROW()-9, 1), SERVICE[[#This Row],[Employee ID]], OFFSET($F$10, 0, 0, ROW()-9, 1), SERVICE[[#This Row],[Resources Role]])</f>
        <v>0</v>
      </c>
      <c r="Z2466" s="388">
        <f ca="1">COUNTIFS(OFFSET($F$10, 0, 0, ROW()-9, 1), SERVICE[[#This Row],[Resources Role]], OFFSET($H$10, 0, 0, ROW()-9, 1), SERVICE[[#This Row],[Booking]])</f>
        <v>0</v>
      </c>
    </row>
    <row r="2467" spans="1:26" x14ac:dyDescent="0.25">
      <c r="A2467" s="6" t="str">
        <f ca="1">no.</f>
        <v/>
      </c>
      <c r="E2467" s="4" t="str">
        <f ca="1">position</f>
        <v/>
      </c>
      <c r="J2467" s="318"/>
      <c r="M2467" s="4"/>
      <c r="O2467" s="6"/>
      <c r="Q2467" s="20"/>
      <c r="R2467" s="5" t="str">
        <f ca="1">score</f>
        <v/>
      </c>
      <c r="S2467" s="7" t="str">
        <f ca="1">rescore_svc</f>
        <v/>
      </c>
      <c r="U2467" s="11" t="str">
        <f ca="1">price</f>
        <v/>
      </c>
      <c r="V2467" s="4"/>
      <c r="Y2467" s="388">
        <f ca="1">COUNTIFS(OFFSET($B$10, 0, 0, ROW()-9, 1), SERVICE[[#This Row],[Employee ID]], OFFSET($F$10, 0, 0, ROW()-9, 1), SERVICE[[#This Row],[Resources Role]])</f>
        <v>0</v>
      </c>
      <c r="Z2467" s="388">
        <f ca="1">COUNTIFS(OFFSET($F$10, 0, 0, ROW()-9, 1), SERVICE[[#This Row],[Resources Role]], OFFSET($H$10, 0, 0, ROW()-9, 1), SERVICE[[#This Row],[Booking]])</f>
        <v>0</v>
      </c>
    </row>
    <row r="2468" spans="1:26" x14ac:dyDescent="0.25">
      <c r="A2468" s="6" t="str">
        <f ca="1">no.</f>
        <v/>
      </c>
      <c r="E2468" s="4" t="str">
        <f ca="1">position</f>
        <v/>
      </c>
      <c r="J2468" s="318"/>
      <c r="M2468" s="4"/>
      <c r="O2468" s="6"/>
      <c r="Q2468" s="20"/>
      <c r="R2468" s="5" t="str">
        <f ca="1">score</f>
        <v/>
      </c>
      <c r="S2468" s="7" t="str">
        <f ca="1">rescore_svc</f>
        <v/>
      </c>
      <c r="U2468" s="11" t="str">
        <f ca="1">price</f>
        <v/>
      </c>
      <c r="V2468" s="4"/>
      <c r="Y2468" s="388">
        <f ca="1">COUNTIFS(OFFSET($B$10, 0, 0, ROW()-9, 1), SERVICE[[#This Row],[Employee ID]], OFFSET($F$10, 0, 0, ROW()-9, 1), SERVICE[[#This Row],[Resources Role]])</f>
        <v>0</v>
      </c>
      <c r="Z2468" s="388">
        <f ca="1">COUNTIFS(OFFSET($F$10, 0, 0, ROW()-9, 1), SERVICE[[#This Row],[Resources Role]], OFFSET($H$10, 0, 0, ROW()-9, 1), SERVICE[[#This Row],[Booking]])</f>
        <v>0</v>
      </c>
    </row>
    <row r="2469" spans="1:26" x14ac:dyDescent="0.25">
      <c r="A2469" s="6" t="str">
        <f ca="1">no.</f>
        <v/>
      </c>
      <c r="E2469" s="4" t="str">
        <f ca="1">position</f>
        <v/>
      </c>
      <c r="J2469" s="318"/>
      <c r="M2469" s="4"/>
      <c r="O2469" s="6"/>
      <c r="Q2469" s="20"/>
      <c r="R2469" s="5" t="str">
        <f ca="1">score</f>
        <v/>
      </c>
      <c r="S2469" s="7" t="str">
        <f ca="1">rescore_svc</f>
        <v/>
      </c>
      <c r="U2469" s="11" t="str">
        <f ca="1">price</f>
        <v/>
      </c>
      <c r="V2469" s="4"/>
      <c r="Y2469" s="388">
        <f ca="1">COUNTIFS(OFFSET($B$10, 0, 0, ROW()-9, 1), SERVICE[[#This Row],[Employee ID]], OFFSET($F$10, 0, 0, ROW()-9, 1), SERVICE[[#This Row],[Resources Role]])</f>
        <v>0</v>
      </c>
      <c r="Z2469" s="388">
        <f ca="1">COUNTIFS(OFFSET($F$10, 0, 0, ROW()-9, 1), SERVICE[[#This Row],[Resources Role]], OFFSET($H$10, 0, 0, ROW()-9, 1), SERVICE[[#This Row],[Booking]])</f>
        <v>0</v>
      </c>
    </row>
    <row r="2470" spans="1:26" x14ac:dyDescent="0.25">
      <c r="A2470" s="6" t="str">
        <f ca="1">no.</f>
        <v/>
      </c>
      <c r="E2470" s="4" t="str">
        <f ca="1">position</f>
        <v/>
      </c>
      <c r="J2470" s="318"/>
      <c r="M2470" s="4"/>
      <c r="O2470" s="6"/>
      <c r="Q2470" s="20"/>
      <c r="R2470" s="5" t="str">
        <f ca="1">score</f>
        <v/>
      </c>
      <c r="S2470" s="7" t="str">
        <f ca="1">rescore_svc</f>
        <v/>
      </c>
      <c r="U2470" s="11" t="str">
        <f ca="1">price</f>
        <v/>
      </c>
      <c r="V2470" s="4"/>
      <c r="Y2470" s="388">
        <f ca="1">COUNTIFS(OFFSET($B$10, 0, 0, ROW()-9, 1), SERVICE[[#This Row],[Employee ID]], OFFSET($F$10, 0, 0, ROW()-9, 1), SERVICE[[#This Row],[Resources Role]])</f>
        <v>0</v>
      </c>
      <c r="Z2470" s="388">
        <f ca="1">COUNTIFS(OFFSET($F$10, 0, 0, ROW()-9, 1), SERVICE[[#This Row],[Resources Role]], OFFSET($H$10, 0, 0, ROW()-9, 1), SERVICE[[#This Row],[Booking]])</f>
        <v>0</v>
      </c>
    </row>
    <row r="2471" spans="1:26" x14ac:dyDescent="0.25">
      <c r="A2471" s="6" t="str">
        <f ca="1">no.</f>
        <v/>
      </c>
      <c r="E2471" s="4" t="str">
        <f ca="1">position</f>
        <v/>
      </c>
      <c r="J2471" s="318"/>
      <c r="M2471" s="4"/>
      <c r="O2471" s="6"/>
      <c r="Q2471" s="20"/>
      <c r="R2471" s="5" t="str">
        <f ca="1">score</f>
        <v/>
      </c>
      <c r="S2471" s="7" t="str">
        <f ca="1">rescore_svc</f>
        <v/>
      </c>
      <c r="U2471" s="11" t="str">
        <f ca="1">price</f>
        <v/>
      </c>
      <c r="V2471" s="4"/>
      <c r="Y2471" s="388">
        <f ca="1">COUNTIFS(OFFSET($B$10, 0, 0, ROW()-9, 1), SERVICE[[#This Row],[Employee ID]], OFFSET($F$10, 0, 0, ROW()-9, 1), SERVICE[[#This Row],[Resources Role]])</f>
        <v>0</v>
      </c>
      <c r="Z2471" s="388">
        <f ca="1">COUNTIFS(OFFSET($F$10, 0, 0, ROW()-9, 1), SERVICE[[#This Row],[Resources Role]], OFFSET($H$10, 0, 0, ROW()-9, 1), SERVICE[[#This Row],[Booking]])</f>
        <v>0</v>
      </c>
    </row>
    <row r="2472" spans="1:26" x14ac:dyDescent="0.25">
      <c r="A2472" s="6" t="str">
        <f ca="1">no.</f>
        <v/>
      </c>
      <c r="E2472" s="4" t="str">
        <f ca="1">position</f>
        <v/>
      </c>
      <c r="J2472" s="318"/>
      <c r="M2472" s="4"/>
      <c r="O2472" s="6"/>
      <c r="Q2472" s="20"/>
      <c r="R2472" s="5" t="str">
        <f ca="1">score</f>
        <v/>
      </c>
      <c r="S2472" s="7" t="str">
        <f ca="1">rescore_svc</f>
        <v/>
      </c>
      <c r="U2472" s="11" t="str">
        <f ca="1">price</f>
        <v/>
      </c>
      <c r="V2472" s="4"/>
      <c r="Y2472" s="388">
        <f ca="1">COUNTIFS(OFFSET($B$10, 0, 0, ROW()-9, 1), SERVICE[[#This Row],[Employee ID]], OFFSET($F$10, 0, 0, ROW()-9, 1), SERVICE[[#This Row],[Resources Role]])</f>
        <v>0</v>
      </c>
      <c r="Z2472" s="388">
        <f ca="1">COUNTIFS(OFFSET($F$10, 0, 0, ROW()-9, 1), SERVICE[[#This Row],[Resources Role]], OFFSET($H$10, 0, 0, ROW()-9, 1), SERVICE[[#This Row],[Booking]])</f>
        <v>0</v>
      </c>
    </row>
    <row r="2473" spans="1:26" x14ac:dyDescent="0.25">
      <c r="A2473" s="6" t="str">
        <f ca="1">no.</f>
        <v/>
      </c>
      <c r="E2473" s="4" t="str">
        <f ca="1">position</f>
        <v/>
      </c>
      <c r="J2473" s="318"/>
      <c r="M2473" s="4"/>
      <c r="O2473" s="6"/>
      <c r="Q2473" s="20"/>
      <c r="R2473" s="5" t="str">
        <f ca="1">score</f>
        <v/>
      </c>
      <c r="S2473" s="7" t="str">
        <f ca="1">rescore_svc</f>
        <v/>
      </c>
      <c r="U2473" s="11" t="str">
        <f ca="1">price</f>
        <v/>
      </c>
      <c r="V2473" s="4"/>
      <c r="Y2473" s="388">
        <f ca="1">COUNTIFS(OFFSET($B$10, 0, 0, ROW()-9, 1), SERVICE[[#This Row],[Employee ID]], OFFSET($F$10, 0, 0, ROW()-9, 1), SERVICE[[#This Row],[Resources Role]])</f>
        <v>0</v>
      </c>
      <c r="Z2473" s="388">
        <f ca="1">COUNTIFS(OFFSET($F$10, 0, 0, ROW()-9, 1), SERVICE[[#This Row],[Resources Role]], OFFSET($H$10, 0, 0, ROW()-9, 1), SERVICE[[#This Row],[Booking]])</f>
        <v>0</v>
      </c>
    </row>
    <row r="2474" spans="1:26" x14ac:dyDescent="0.25">
      <c r="A2474" s="6" t="str">
        <f ca="1">no.</f>
        <v/>
      </c>
      <c r="E2474" s="4" t="str">
        <f ca="1">position</f>
        <v/>
      </c>
      <c r="J2474" s="318"/>
      <c r="M2474" s="4"/>
      <c r="O2474" s="6"/>
      <c r="Q2474" s="20"/>
      <c r="R2474" s="5" t="str">
        <f ca="1">score</f>
        <v/>
      </c>
      <c r="S2474" s="7" t="str">
        <f ca="1">rescore_svc</f>
        <v/>
      </c>
      <c r="U2474" s="11" t="str">
        <f ca="1">price</f>
        <v/>
      </c>
      <c r="V2474" s="4"/>
      <c r="Y2474" s="388">
        <f ca="1">COUNTIFS(OFFSET($B$10, 0, 0, ROW()-9, 1), SERVICE[[#This Row],[Employee ID]], OFFSET($F$10, 0, 0, ROW()-9, 1), SERVICE[[#This Row],[Resources Role]])</f>
        <v>0</v>
      </c>
      <c r="Z2474" s="388">
        <f ca="1">COUNTIFS(OFFSET($F$10, 0, 0, ROW()-9, 1), SERVICE[[#This Row],[Resources Role]], OFFSET($H$10, 0, 0, ROW()-9, 1), SERVICE[[#This Row],[Booking]])</f>
        <v>0</v>
      </c>
    </row>
    <row r="2475" spans="1:26" x14ac:dyDescent="0.25">
      <c r="A2475" s="6" t="str">
        <f ca="1">no.</f>
        <v/>
      </c>
      <c r="E2475" s="4" t="str">
        <f ca="1">position</f>
        <v/>
      </c>
      <c r="J2475" s="318"/>
      <c r="M2475" s="4"/>
      <c r="O2475" s="6"/>
      <c r="Q2475" s="20"/>
      <c r="R2475" s="5" t="str">
        <f ca="1">score</f>
        <v/>
      </c>
      <c r="S2475" s="7" t="str">
        <f ca="1">rescore_svc</f>
        <v/>
      </c>
      <c r="U2475" s="11" t="str">
        <f ca="1">price</f>
        <v/>
      </c>
      <c r="V2475" s="4"/>
      <c r="Y2475" s="388">
        <f ca="1">COUNTIFS(OFFSET($B$10, 0, 0, ROW()-9, 1), SERVICE[[#This Row],[Employee ID]], OFFSET($F$10, 0, 0, ROW()-9, 1), SERVICE[[#This Row],[Resources Role]])</f>
        <v>0</v>
      </c>
      <c r="Z2475" s="388">
        <f ca="1">COUNTIFS(OFFSET($F$10, 0, 0, ROW()-9, 1), SERVICE[[#This Row],[Resources Role]], OFFSET($H$10, 0, 0, ROW()-9, 1), SERVICE[[#This Row],[Booking]])</f>
        <v>0</v>
      </c>
    </row>
    <row r="2476" spans="1:26" x14ac:dyDescent="0.25">
      <c r="A2476" s="6" t="str">
        <f ca="1">no.</f>
        <v/>
      </c>
      <c r="E2476" s="4" t="str">
        <f ca="1">position</f>
        <v/>
      </c>
      <c r="J2476" s="318"/>
      <c r="M2476" s="4"/>
      <c r="O2476" s="6"/>
      <c r="Q2476" s="20"/>
      <c r="R2476" s="5" t="str">
        <f ca="1">score</f>
        <v/>
      </c>
      <c r="S2476" s="7" t="str">
        <f ca="1">rescore_svc</f>
        <v/>
      </c>
      <c r="U2476" s="11" t="str">
        <f ca="1">price</f>
        <v/>
      </c>
      <c r="V2476" s="4"/>
      <c r="Y2476" s="388">
        <f ca="1">COUNTIFS(OFFSET($B$10, 0, 0, ROW()-9, 1), SERVICE[[#This Row],[Employee ID]], OFFSET($F$10, 0, 0, ROW()-9, 1), SERVICE[[#This Row],[Resources Role]])</f>
        <v>0</v>
      </c>
      <c r="Z2476" s="388">
        <f ca="1">COUNTIFS(OFFSET($F$10, 0, 0, ROW()-9, 1), SERVICE[[#This Row],[Resources Role]], OFFSET($H$10, 0, 0, ROW()-9, 1), SERVICE[[#This Row],[Booking]])</f>
        <v>0</v>
      </c>
    </row>
    <row r="2477" spans="1:26" x14ac:dyDescent="0.25">
      <c r="A2477" s="6" t="str">
        <f ca="1">no.</f>
        <v/>
      </c>
      <c r="E2477" s="4" t="str">
        <f ca="1">position</f>
        <v/>
      </c>
      <c r="J2477" s="318"/>
      <c r="M2477" s="4"/>
      <c r="O2477" s="6"/>
      <c r="Q2477" s="20"/>
      <c r="R2477" s="5" t="str">
        <f ca="1">score</f>
        <v/>
      </c>
      <c r="S2477" s="7" t="str">
        <f ca="1">rescore_svc</f>
        <v/>
      </c>
      <c r="U2477" s="11" t="str">
        <f ca="1">price</f>
        <v/>
      </c>
      <c r="V2477" s="4"/>
      <c r="Y2477" s="388">
        <f ca="1">COUNTIFS(OFFSET($B$10, 0, 0, ROW()-9, 1), SERVICE[[#This Row],[Employee ID]], OFFSET($F$10, 0, 0, ROW()-9, 1), SERVICE[[#This Row],[Resources Role]])</f>
        <v>0</v>
      </c>
      <c r="Z2477" s="388">
        <f ca="1">COUNTIFS(OFFSET($F$10, 0, 0, ROW()-9, 1), SERVICE[[#This Row],[Resources Role]], OFFSET($H$10, 0, 0, ROW()-9, 1), SERVICE[[#This Row],[Booking]])</f>
        <v>0</v>
      </c>
    </row>
    <row r="2478" spans="1:26" x14ac:dyDescent="0.25">
      <c r="A2478" s="6" t="str">
        <f ca="1">no.</f>
        <v/>
      </c>
      <c r="E2478" s="4" t="str">
        <f ca="1">position</f>
        <v/>
      </c>
      <c r="J2478" s="318"/>
      <c r="M2478" s="4"/>
      <c r="O2478" s="6"/>
      <c r="Q2478" s="20"/>
      <c r="R2478" s="5" t="str">
        <f ca="1">score</f>
        <v/>
      </c>
      <c r="S2478" s="7" t="str">
        <f ca="1">rescore_svc</f>
        <v/>
      </c>
      <c r="U2478" s="11" t="str">
        <f ca="1">price</f>
        <v/>
      </c>
      <c r="V2478" s="4"/>
      <c r="Y2478" s="388">
        <f ca="1">COUNTIFS(OFFSET($B$10, 0, 0, ROW()-9, 1), SERVICE[[#This Row],[Employee ID]], OFFSET($F$10, 0, 0, ROW()-9, 1), SERVICE[[#This Row],[Resources Role]])</f>
        <v>0</v>
      </c>
      <c r="Z2478" s="388">
        <f ca="1">COUNTIFS(OFFSET($F$10, 0, 0, ROW()-9, 1), SERVICE[[#This Row],[Resources Role]], OFFSET($H$10, 0, 0, ROW()-9, 1), SERVICE[[#This Row],[Booking]])</f>
        <v>0</v>
      </c>
    </row>
    <row r="2479" spans="1:26" x14ac:dyDescent="0.25">
      <c r="A2479" s="6" t="str">
        <f ca="1">no.</f>
        <v/>
      </c>
      <c r="E2479" s="4" t="str">
        <f ca="1">position</f>
        <v/>
      </c>
      <c r="J2479" s="318"/>
      <c r="M2479" s="4"/>
      <c r="O2479" s="6"/>
      <c r="Q2479" s="20"/>
      <c r="R2479" s="5" t="str">
        <f ca="1">score</f>
        <v/>
      </c>
      <c r="S2479" s="7" t="str">
        <f ca="1">rescore_svc</f>
        <v/>
      </c>
      <c r="U2479" s="11" t="str">
        <f ca="1">price</f>
        <v/>
      </c>
      <c r="V2479" s="4"/>
      <c r="Y2479" s="388">
        <f ca="1">COUNTIFS(OFFSET($B$10, 0, 0, ROW()-9, 1), SERVICE[[#This Row],[Employee ID]], OFFSET($F$10, 0, 0, ROW()-9, 1), SERVICE[[#This Row],[Resources Role]])</f>
        <v>0</v>
      </c>
      <c r="Z2479" s="388">
        <f ca="1">COUNTIFS(OFFSET($F$10, 0, 0, ROW()-9, 1), SERVICE[[#This Row],[Resources Role]], OFFSET($H$10, 0, 0, ROW()-9, 1), SERVICE[[#This Row],[Booking]])</f>
        <v>0</v>
      </c>
    </row>
    <row r="2480" spans="1:26" x14ac:dyDescent="0.25">
      <c r="A2480" s="6" t="str">
        <f ca="1">no.</f>
        <v/>
      </c>
      <c r="E2480" s="4" t="str">
        <f ca="1">position</f>
        <v/>
      </c>
      <c r="J2480" s="318"/>
      <c r="M2480" s="4"/>
      <c r="O2480" s="6"/>
      <c r="Q2480" s="20"/>
      <c r="R2480" s="5" t="str">
        <f ca="1">score</f>
        <v/>
      </c>
      <c r="S2480" s="7" t="str">
        <f ca="1">rescore_svc</f>
        <v/>
      </c>
      <c r="U2480" s="11" t="str">
        <f ca="1">price</f>
        <v/>
      </c>
      <c r="V2480" s="4"/>
      <c r="Y2480" s="388">
        <f ca="1">COUNTIFS(OFFSET($B$10, 0, 0, ROW()-9, 1), SERVICE[[#This Row],[Employee ID]], OFFSET($F$10, 0, 0, ROW()-9, 1), SERVICE[[#This Row],[Resources Role]])</f>
        <v>0</v>
      </c>
      <c r="Z2480" s="388">
        <f ca="1">COUNTIFS(OFFSET($F$10, 0, 0, ROW()-9, 1), SERVICE[[#This Row],[Resources Role]], OFFSET($H$10, 0, 0, ROW()-9, 1), SERVICE[[#This Row],[Booking]])</f>
        <v>0</v>
      </c>
    </row>
    <row r="2481" spans="1:26" x14ac:dyDescent="0.25">
      <c r="A2481" s="6" t="str">
        <f ca="1">no.</f>
        <v/>
      </c>
      <c r="E2481" s="4" t="str">
        <f ca="1">position</f>
        <v/>
      </c>
      <c r="J2481" s="318"/>
      <c r="M2481" s="4"/>
      <c r="O2481" s="6"/>
      <c r="Q2481" s="20"/>
      <c r="R2481" s="5" t="str">
        <f ca="1">score</f>
        <v/>
      </c>
      <c r="S2481" s="7" t="str">
        <f ca="1">rescore_svc</f>
        <v/>
      </c>
      <c r="U2481" s="11" t="str">
        <f ca="1">price</f>
        <v/>
      </c>
      <c r="V2481" s="4"/>
      <c r="Y2481" s="388">
        <f ca="1">COUNTIFS(OFFSET($B$10, 0, 0, ROW()-9, 1), SERVICE[[#This Row],[Employee ID]], OFFSET($F$10, 0, 0, ROW()-9, 1), SERVICE[[#This Row],[Resources Role]])</f>
        <v>0</v>
      </c>
      <c r="Z2481" s="388">
        <f ca="1">COUNTIFS(OFFSET($F$10, 0, 0, ROW()-9, 1), SERVICE[[#This Row],[Resources Role]], OFFSET($H$10, 0, 0, ROW()-9, 1), SERVICE[[#This Row],[Booking]])</f>
        <v>0</v>
      </c>
    </row>
    <row r="2482" spans="1:26" x14ac:dyDescent="0.25">
      <c r="A2482" s="6" t="str">
        <f ca="1">no.</f>
        <v/>
      </c>
      <c r="E2482" s="4" t="str">
        <f ca="1">position</f>
        <v/>
      </c>
      <c r="J2482" s="318"/>
      <c r="M2482" s="4"/>
      <c r="O2482" s="6"/>
      <c r="Q2482" s="20"/>
      <c r="R2482" s="5" t="str">
        <f ca="1">score</f>
        <v/>
      </c>
      <c r="S2482" s="7" t="str">
        <f ca="1">rescore_svc</f>
        <v/>
      </c>
      <c r="U2482" s="11" t="str">
        <f ca="1">price</f>
        <v/>
      </c>
      <c r="V2482" s="4"/>
      <c r="Y2482" s="388">
        <f ca="1">COUNTIFS(OFFSET($B$10, 0, 0, ROW()-9, 1), SERVICE[[#This Row],[Employee ID]], OFFSET($F$10, 0, 0, ROW()-9, 1), SERVICE[[#This Row],[Resources Role]])</f>
        <v>0</v>
      </c>
      <c r="Z2482" s="388">
        <f ca="1">COUNTIFS(OFFSET($F$10, 0, 0, ROW()-9, 1), SERVICE[[#This Row],[Resources Role]], OFFSET($H$10, 0, 0, ROW()-9, 1), SERVICE[[#This Row],[Booking]])</f>
        <v>0</v>
      </c>
    </row>
    <row r="2483" spans="1:26" x14ac:dyDescent="0.25">
      <c r="A2483" s="6" t="str">
        <f ca="1">no.</f>
        <v/>
      </c>
      <c r="E2483" s="4" t="str">
        <f ca="1">position</f>
        <v/>
      </c>
      <c r="J2483" s="318"/>
      <c r="M2483" s="4"/>
      <c r="O2483" s="6"/>
      <c r="Q2483" s="20"/>
      <c r="R2483" s="5" t="str">
        <f ca="1">score</f>
        <v/>
      </c>
      <c r="S2483" s="7" t="str">
        <f ca="1">rescore_svc</f>
        <v/>
      </c>
      <c r="U2483" s="11" t="str">
        <f ca="1">price</f>
        <v/>
      </c>
      <c r="V2483" s="4"/>
      <c r="Y2483" s="388">
        <f ca="1">COUNTIFS(OFFSET($B$10, 0, 0, ROW()-9, 1), SERVICE[[#This Row],[Employee ID]], OFFSET($F$10, 0, 0, ROW()-9, 1), SERVICE[[#This Row],[Resources Role]])</f>
        <v>0</v>
      </c>
      <c r="Z2483" s="388">
        <f ca="1">COUNTIFS(OFFSET($F$10, 0, 0, ROW()-9, 1), SERVICE[[#This Row],[Resources Role]], OFFSET($H$10, 0, 0, ROW()-9, 1), SERVICE[[#This Row],[Booking]])</f>
        <v>0</v>
      </c>
    </row>
    <row r="2484" spans="1:26" x14ac:dyDescent="0.25">
      <c r="A2484" s="6" t="str">
        <f ca="1">no.</f>
        <v/>
      </c>
      <c r="E2484" s="4" t="str">
        <f ca="1">position</f>
        <v/>
      </c>
      <c r="J2484" s="318"/>
      <c r="M2484" s="4"/>
      <c r="O2484" s="6"/>
      <c r="Q2484" s="20"/>
      <c r="R2484" s="5" t="str">
        <f ca="1">score</f>
        <v/>
      </c>
      <c r="S2484" s="7" t="str">
        <f ca="1">rescore_svc</f>
        <v/>
      </c>
      <c r="U2484" s="11" t="str">
        <f ca="1">price</f>
        <v/>
      </c>
      <c r="V2484" s="4"/>
      <c r="Y2484" s="388">
        <f ca="1">COUNTIFS(OFFSET($B$10, 0, 0, ROW()-9, 1), SERVICE[[#This Row],[Employee ID]], OFFSET($F$10, 0, 0, ROW()-9, 1), SERVICE[[#This Row],[Resources Role]])</f>
        <v>0</v>
      </c>
      <c r="Z2484" s="388">
        <f ca="1">COUNTIFS(OFFSET($F$10, 0, 0, ROW()-9, 1), SERVICE[[#This Row],[Resources Role]], OFFSET($H$10, 0, 0, ROW()-9, 1), SERVICE[[#This Row],[Booking]])</f>
        <v>0</v>
      </c>
    </row>
    <row r="2485" spans="1:26" x14ac:dyDescent="0.25">
      <c r="A2485" s="6" t="str">
        <f ca="1">no.</f>
        <v/>
      </c>
      <c r="E2485" s="4" t="str">
        <f ca="1">position</f>
        <v/>
      </c>
      <c r="J2485" s="318"/>
      <c r="M2485" s="4"/>
      <c r="O2485" s="6"/>
      <c r="Q2485" s="20"/>
      <c r="R2485" s="5" t="str">
        <f ca="1">score</f>
        <v/>
      </c>
      <c r="S2485" s="7" t="str">
        <f ca="1">rescore_svc</f>
        <v/>
      </c>
      <c r="U2485" s="11" t="str">
        <f ca="1">price</f>
        <v/>
      </c>
      <c r="V2485" s="4"/>
      <c r="Y2485" s="388">
        <f ca="1">COUNTIFS(OFFSET($B$10, 0, 0, ROW()-9, 1), SERVICE[[#This Row],[Employee ID]], OFFSET($F$10, 0, 0, ROW()-9, 1), SERVICE[[#This Row],[Resources Role]])</f>
        <v>0</v>
      </c>
      <c r="Z2485" s="388">
        <f ca="1">COUNTIFS(OFFSET($F$10, 0, 0, ROW()-9, 1), SERVICE[[#This Row],[Resources Role]], OFFSET($H$10, 0, 0, ROW()-9, 1), SERVICE[[#This Row],[Booking]])</f>
        <v>0</v>
      </c>
    </row>
    <row r="2486" spans="1:26" x14ac:dyDescent="0.25">
      <c r="A2486" s="6" t="str">
        <f ca="1">no.</f>
        <v/>
      </c>
      <c r="E2486" s="4" t="str">
        <f ca="1">position</f>
        <v/>
      </c>
      <c r="J2486" s="318"/>
      <c r="M2486" s="4"/>
      <c r="O2486" s="6"/>
      <c r="Q2486" s="20"/>
      <c r="R2486" s="5" t="str">
        <f ca="1">score</f>
        <v/>
      </c>
      <c r="S2486" s="7" t="str">
        <f ca="1">rescore_svc</f>
        <v/>
      </c>
      <c r="U2486" s="11" t="str">
        <f ca="1">price</f>
        <v/>
      </c>
      <c r="V2486" s="4"/>
      <c r="Y2486" s="388">
        <f ca="1">COUNTIFS(OFFSET($B$10, 0, 0, ROW()-9, 1), SERVICE[[#This Row],[Employee ID]], OFFSET($F$10, 0, 0, ROW()-9, 1), SERVICE[[#This Row],[Resources Role]])</f>
        <v>0</v>
      </c>
      <c r="Z2486" s="388">
        <f ca="1">COUNTIFS(OFFSET($F$10, 0, 0, ROW()-9, 1), SERVICE[[#This Row],[Resources Role]], OFFSET($H$10, 0, 0, ROW()-9, 1), SERVICE[[#This Row],[Booking]])</f>
        <v>0</v>
      </c>
    </row>
    <row r="2487" spans="1:26" x14ac:dyDescent="0.25">
      <c r="A2487" s="6" t="str">
        <f ca="1">no.</f>
        <v/>
      </c>
      <c r="E2487" s="4" t="str">
        <f ca="1">position</f>
        <v/>
      </c>
      <c r="J2487" s="318"/>
      <c r="M2487" s="4"/>
      <c r="O2487" s="6"/>
      <c r="Q2487" s="20"/>
      <c r="R2487" s="5" t="str">
        <f ca="1">score</f>
        <v/>
      </c>
      <c r="S2487" s="7" t="str">
        <f ca="1">rescore_svc</f>
        <v/>
      </c>
      <c r="U2487" s="11" t="str">
        <f ca="1">price</f>
        <v/>
      </c>
      <c r="V2487" s="4"/>
      <c r="Y2487" s="388">
        <f ca="1">COUNTIFS(OFFSET($B$10, 0, 0, ROW()-9, 1), SERVICE[[#This Row],[Employee ID]], OFFSET($F$10, 0, 0, ROW()-9, 1), SERVICE[[#This Row],[Resources Role]])</f>
        <v>0</v>
      </c>
      <c r="Z2487" s="388">
        <f ca="1">COUNTIFS(OFFSET($F$10, 0, 0, ROW()-9, 1), SERVICE[[#This Row],[Resources Role]], OFFSET($H$10, 0, 0, ROW()-9, 1), SERVICE[[#This Row],[Booking]])</f>
        <v>0</v>
      </c>
    </row>
    <row r="2488" spans="1:26" x14ac:dyDescent="0.25">
      <c r="A2488" s="6" t="str">
        <f ca="1">no.</f>
        <v/>
      </c>
      <c r="E2488" s="4" t="str">
        <f ca="1">position</f>
        <v/>
      </c>
      <c r="J2488" s="318"/>
      <c r="M2488" s="4"/>
      <c r="O2488" s="6"/>
      <c r="Q2488" s="20"/>
      <c r="R2488" s="5" t="str">
        <f ca="1">score</f>
        <v/>
      </c>
      <c r="S2488" s="7" t="str">
        <f ca="1">rescore_svc</f>
        <v/>
      </c>
      <c r="U2488" s="11" t="str">
        <f ca="1">price</f>
        <v/>
      </c>
      <c r="V2488" s="4"/>
      <c r="Y2488" s="388">
        <f ca="1">COUNTIFS(OFFSET($B$10, 0, 0, ROW()-9, 1), SERVICE[[#This Row],[Employee ID]], OFFSET($F$10, 0, 0, ROW()-9, 1), SERVICE[[#This Row],[Resources Role]])</f>
        <v>0</v>
      </c>
      <c r="Z2488" s="388">
        <f ca="1">COUNTIFS(OFFSET($F$10, 0, 0, ROW()-9, 1), SERVICE[[#This Row],[Resources Role]], OFFSET($H$10, 0, 0, ROW()-9, 1), SERVICE[[#This Row],[Booking]])</f>
        <v>0</v>
      </c>
    </row>
    <row r="2489" spans="1:26" x14ac:dyDescent="0.25">
      <c r="A2489" s="6" t="str">
        <f ca="1">no.</f>
        <v/>
      </c>
      <c r="E2489" s="4" t="str">
        <f ca="1">position</f>
        <v/>
      </c>
      <c r="J2489" s="318"/>
      <c r="M2489" s="4"/>
      <c r="O2489" s="6"/>
      <c r="Q2489" s="20"/>
      <c r="R2489" s="5" t="str">
        <f ca="1">score</f>
        <v/>
      </c>
      <c r="S2489" s="7" t="str">
        <f ca="1">rescore_svc</f>
        <v/>
      </c>
      <c r="U2489" s="11" t="str">
        <f ca="1">price</f>
        <v/>
      </c>
      <c r="V2489" s="4"/>
      <c r="Y2489" s="388">
        <f ca="1">COUNTIFS(OFFSET($B$10, 0, 0, ROW()-9, 1), SERVICE[[#This Row],[Employee ID]], OFFSET($F$10, 0, 0, ROW()-9, 1), SERVICE[[#This Row],[Resources Role]])</f>
        <v>0</v>
      </c>
      <c r="Z2489" s="388">
        <f ca="1">COUNTIFS(OFFSET($F$10, 0, 0, ROW()-9, 1), SERVICE[[#This Row],[Resources Role]], OFFSET($H$10, 0, 0, ROW()-9, 1), SERVICE[[#This Row],[Booking]])</f>
        <v>0</v>
      </c>
    </row>
    <row r="2490" spans="1:26" x14ac:dyDescent="0.25">
      <c r="A2490" s="6" t="str">
        <f ca="1">no.</f>
        <v/>
      </c>
      <c r="E2490" s="4" t="str">
        <f ca="1">position</f>
        <v/>
      </c>
      <c r="J2490" s="318"/>
      <c r="M2490" s="4"/>
      <c r="O2490" s="6"/>
      <c r="Q2490" s="20"/>
      <c r="R2490" s="5" t="str">
        <f ca="1">score</f>
        <v/>
      </c>
      <c r="S2490" s="7" t="str">
        <f ca="1">rescore_svc</f>
        <v/>
      </c>
      <c r="U2490" s="11" t="str">
        <f ca="1">price</f>
        <v/>
      </c>
      <c r="V2490" s="4"/>
      <c r="Y2490" s="388">
        <f ca="1">COUNTIFS(OFFSET($B$10, 0, 0, ROW()-9, 1), SERVICE[[#This Row],[Employee ID]], OFFSET($F$10, 0, 0, ROW()-9, 1), SERVICE[[#This Row],[Resources Role]])</f>
        <v>0</v>
      </c>
      <c r="Z2490" s="388">
        <f ca="1">COUNTIFS(OFFSET($F$10, 0, 0, ROW()-9, 1), SERVICE[[#This Row],[Resources Role]], OFFSET($H$10, 0, 0, ROW()-9, 1), SERVICE[[#This Row],[Booking]])</f>
        <v>0</v>
      </c>
    </row>
    <row r="2491" spans="1:26" x14ac:dyDescent="0.25">
      <c r="A2491" s="6" t="str">
        <f ca="1">no.</f>
        <v/>
      </c>
      <c r="E2491" s="4" t="str">
        <f ca="1">position</f>
        <v/>
      </c>
      <c r="J2491" s="318"/>
      <c r="M2491" s="4"/>
      <c r="O2491" s="6"/>
      <c r="Q2491" s="20"/>
      <c r="R2491" s="5" t="str">
        <f ca="1">score</f>
        <v/>
      </c>
      <c r="S2491" s="7" t="str">
        <f ca="1">rescore_svc</f>
        <v/>
      </c>
      <c r="U2491" s="11" t="str">
        <f ca="1">price</f>
        <v/>
      </c>
      <c r="V2491" s="4"/>
      <c r="Y2491" s="388">
        <f ca="1">COUNTIFS(OFFSET($B$10, 0, 0, ROW()-9, 1), SERVICE[[#This Row],[Employee ID]], OFFSET($F$10, 0, 0, ROW()-9, 1), SERVICE[[#This Row],[Resources Role]])</f>
        <v>0</v>
      </c>
      <c r="Z2491" s="388">
        <f ca="1">COUNTIFS(OFFSET($F$10, 0, 0, ROW()-9, 1), SERVICE[[#This Row],[Resources Role]], OFFSET($H$10, 0, 0, ROW()-9, 1), SERVICE[[#This Row],[Booking]])</f>
        <v>0</v>
      </c>
    </row>
    <row r="2492" spans="1:26" x14ac:dyDescent="0.25">
      <c r="A2492" s="6" t="str">
        <f ca="1">no.</f>
        <v/>
      </c>
      <c r="E2492" s="4" t="str">
        <f ca="1">position</f>
        <v/>
      </c>
      <c r="J2492" s="318"/>
      <c r="M2492" s="4"/>
      <c r="O2492" s="6"/>
      <c r="Q2492" s="20"/>
      <c r="R2492" s="5" t="str">
        <f ca="1">score</f>
        <v/>
      </c>
      <c r="S2492" s="7" t="str">
        <f ca="1">rescore_svc</f>
        <v/>
      </c>
      <c r="U2492" s="11" t="str">
        <f ca="1">price</f>
        <v/>
      </c>
      <c r="V2492" s="4"/>
      <c r="Y2492" s="388">
        <f ca="1">COUNTIFS(OFFSET($B$10, 0, 0, ROW()-9, 1), SERVICE[[#This Row],[Employee ID]], OFFSET($F$10, 0, 0, ROW()-9, 1), SERVICE[[#This Row],[Resources Role]])</f>
        <v>0</v>
      </c>
      <c r="Z2492" s="388">
        <f ca="1">COUNTIFS(OFFSET($F$10, 0, 0, ROW()-9, 1), SERVICE[[#This Row],[Resources Role]], OFFSET($H$10, 0, 0, ROW()-9, 1), SERVICE[[#This Row],[Booking]])</f>
        <v>0</v>
      </c>
    </row>
    <row r="2493" spans="1:26" x14ac:dyDescent="0.25">
      <c r="A2493" s="6" t="str">
        <f ca="1">no.</f>
        <v/>
      </c>
      <c r="E2493" s="4" t="str">
        <f ca="1">position</f>
        <v/>
      </c>
      <c r="J2493" s="318"/>
      <c r="M2493" s="4"/>
      <c r="O2493" s="6"/>
      <c r="Q2493" s="20"/>
      <c r="R2493" s="5" t="str">
        <f ca="1">score</f>
        <v/>
      </c>
      <c r="S2493" s="7" t="str">
        <f ca="1">rescore_svc</f>
        <v/>
      </c>
      <c r="U2493" s="11" t="str">
        <f ca="1">price</f>
        <v/>
      </c>
      <c r="V2493" s="4"/>
      <c r="Y2493" s="388">
        <f ca="1">COUNTIFS(OFFSET($B$10, 0, 0, ROW()-9, 1), SERVICE[[#This Row],[Employee ID]], OFFSET($F$10, 0, 0, ROW()-9, 1), SERVICE[[#This Row],[Resources Role]])</f>
        <v>0</v>
      </c>
      <c r="Z2493" s="388">
        <f ca="1">COUNTIFS(OFFSET($F$10, 0, 0, ROW()-9, 1), SERVICE[[#This Row],[Resources Role]], OFFSET($H$10, 0, 0, ROW()-9, 1), SERVICE[[#This Row],[Booking]])</f>
        <v>0</v>
      </c>
    </row>
    <row r="2494" spans="1:26" x14ac:dyDescent="0.25">
      <c r="A2494" s="6" t="str">
        <f ca="1">no.</f>
        <v/>
      </c>
      <c r="E2494" s="4" t="str">
        <f ca="1">position</f>
        <v/>
      </c>
      <c r="J2494" s="318"/>
      <c r="M2494" s="4"/>
      <c r="O2494" s="6"/>
      <c r="Q2494" s="20"/>
      <c r="R2494" s="5" t="str">
        <f ca="1">score</f>
        <v/>
      </c>
      <c r="S2494" s="7" t="str">
        <f ca="1">rescore_svc</f>
        <v/>
      </c>
      <c r="U2494" s="11" t="str">
        <f ca="1">price</f>
        <v/>
      </c>
      <c r="V2494" s="4"/>
      <c r="Y2494" s="388">
        <f ca="1">COUNTIFS(OFFSET($B$10, 0, 0, ROW()-9, 1), SERVICE[[#This Row],[Employee ID]], OFFSET($F$10, 0, 0, ROW()-9, 1), SERVICE[[#This Row],[Resources Role]])</f>
        <v>0</v>
      </c>
      <c r="Z2494" s="388">
        <f ca="1">COUNTIFS(OFFSET($F$10, 0, 0, ROW()-9, 1), SERVICE[[#This Row],[Resources Role]], OFFSET($H$10, 0, 0, ROW()-9, 1), SERVICE[[#This Row],[Booking]])</f>
        <v>0</v>
      </c>
    </row>
    <row r="2495" spans="1:26" x14ac:dyDescent="0.25">
      <c r="A2495" s="6" t="str">
        <f ca="1">no.</f>
        <v/>
      </c>
      <c r="E2495" s="4" t="str">
        <f ca="1">position</f>
        <v/>
      </c>
      <c r="J2495" s="318"/>
      <c r="M2495" s="4"/>
      <c r="O2495" s="6"/>
      <c r="Q2495" s="20"/>
      <c r="R2495" s="5" t="str">
        <f ca="1">score</f>
        <v/>
      </c>
      <c r="S2495" s="7" t="str">
        <f ca="1">rescore_svc</f>
        <v/>
      </c>
      <c r="U2495" s="11" t="str">
        <f ca="1">price</f>
        <v/>
      </c>
      <c r="V2495" s="4"/>
      <c r="Y2495" s="388">
        <f ca="1">COUNTIFS(OFFSET($B$10, 0, 0, ROW()-9, 1), SERVICE[[#This Row],[Employee ID]], OFFSET($F$10, 0, 0, ROW()-9, 1), SERVICE[[#This Row],[Resources Role]])</f>
        <v>0</v>
      </c>
      <c r="Z2495" s="388">
        <f ca="1">COUNTIFS(OFFSET($F$10, 0, 0, ROW()-9, 1), SERVICE[[#This Row],[Resources Role]], OFFSET($H$10, 0, 0, ROW()-9, 1), SERVICE[[#This Row],[Booking]])</f>
        <v>0</v>
      </c>
    </row>
    <row r="2496" spans="1:26" x14ac:dyDescent="0.25">
      <c r="A2496" s="6" t="str">
        <f ca="1">no.</f>
        <v/>
      </c>
      <c r="E2496" s="4" t="str">
        <f ca="1">position</f>
        <v/>
      </c>
      <c r="J2496" s="318"/>
      <c r="M2496" s="4"/>
      <c r="O2496" s="6"/>
      <c r="Q2496" s="20"/>
      <c r="R2496" s="5" t="str">
        <f ca="1">score</f>
        <v/>
      </c>
      <c r="S2496" s="7" t="str">
        <f ca="1">rescore_svc</f>
        <v/>
      </c>
      <c r="U2496" s="11" t="str">
        <f ca="1">price</f>
        <v/>
      </c>
      <c r="V2496" s="4"/>
      <c r="Y2496" s="388">
        <f ca="1">COUNTIFS(OFFSET($B$10, 0, 0, ROW()-9, 1), SERVICE[[#This Row],[Employee ID]], OFFSET($F$10, 0, 0, ROW()-9, 1), SERVICE[[#This Row],[Resources Role]])</f>
        <v>0</v>
      </c>
      <c r="Z2496" s="388">
        <f ca="1">COUNTIFS(OFFSET($F$10, 0, 0, ROW()-9, 1), SERVICE[[#This Row],[Resources Role]], OFFSET($H$10, 0, 0, ROW()-9, 1), SERVICE[[#This Row],[Booking]])</f>
        <v>0</v>
      </c>
    </row>
    <row r="2497" spans="1:26" x14ac:dyDescent="0.25">
      <c r="A2497" s="6" t="str">
        <f ca="1">no.</f>
        <v/>
      </c>
      <c r="E2497" s="4" t="str">
        <f ca="1">position</f>
        <v/>
      </c>
      <c r="J2497" s="318"/>
      <c r="M2497" s="4"/>
      <c r="O2497" s="6"/>
      <c r="Q2497" s="20"/>
      <c r="R2497" s="5" t="str">
        <f ca="1">score</f>
        <v/>
      </c>
      <c r="S2497" s="7" t="str">
        <f ca="1">rescore_svc</f>
        <v/>
      </c>
      <c r="U2497" s="11" t="str">
        <f ca="1">price</f>
        <v/>
      </c>
      <c r="V2497" s="4"/>
      <c r="Y2497" s="388">
        <f ca="1">COUNTIFS(OFFSET($B$10, 0, 0, ROW()-9, 1), SERVICE[[#This Row],[Employee ID]], OFFSET($F$10, 0, 0, ROW()-9, 1), SERVICE[[#This Row],[Resources Role]])</f>
        <v>0</v>
      </c>
      <c r="Z2497" s="388">
        <f ca="1">COUNTIFS(OFFSET($F$10, 0, 0, ROW()-9, 1), SERVICE[[#This Row],[Resources Role]], OFFSET($H$10, 0, 0, ROW()-9, 1), SERVICE[[#This Row],[Booking]])</f>
        <v>0</v>
      </c>
    </row>
    <row r="2498" spans="1:26" x14ac:dyDescent="0.25">
      <c r="A2498" s="6" t="str">
        <f ca="1">no.</f>
        <v/>
      </c>
      <c r="E2498" s="4" t="str">
        <f ca="1">position</f>
        <v/>
      </c>
      <c r="J2498" s="318"/>
      <c r="M2498" s="4"/>
      <c r="O2498" s="6"/>
      <c r="Q2498" s="20"/>
      <c r="R2498" s="5" t="str">
        <f ca="1">score</f>
        <v/>
      </c>
      <c r="S2498" s="7" t="str">
        <f ca="1">rescore_svc</f>
        <v/>
      </c>
      <c r="U2498" s="11" t="str">
        <f ca="1">price</f>
        <v/>
      </c>
      <c r="V2498" s="4"/>
      <c r="Y2498" s="388">
        <f ca="1">COUNTIFS(OFFSET($B$10, 0, 0, ROW()-9, 1), SERVICE[[#This Row],[Employee ID]], OFFSET($F$10, 0, 0, ROW()-9, 1), SERVICE[[#This Row],[Resources Role]])</f>
        <v>0</v>
      </c>
      <c r="Z2498" s="388">
        <f ca="1">COUNTIFS(OFFSET($F$10, 0, 0, ROW()-9, 1), SERVICE[[#This Row],[Resources Role]], OFFSET($H$10, 0, 0, ROW()-9, 1), SERVICE[[#This Row],[Booking]])</f>
        <v>0</v>
      </c>
    </row>
    <row r="2499" spans="1:26" x14ac:dyDescent="0.25">
      <c r="A2499" s="6" t="str">
        <f ca="1">no.</f>
        <v/>
      </c>
      <c r="E2499" s="4" t="str">
        <f ca="1">position</f>
        <v/>
      </c>
      <c r="J2499" s="318"/>
      <c r="M2499" s="4"/>
      <c r="O2499" s="6"/>
      <c r="Q2499" s="20"/>
      <c r="R2499" s="5" t="str">
        <f ca="1">score</f>
        <v/>
      </c>
      <c r="S2499" s="7" t="str">
        <f ca="1">rescore_svc</f>
        <v/>
      </c>
      <c r="U2499" s="11" t="str">
        <f ca="1">price</f>
        <v/>
      </c>
      <c r="V2499" s="4"/>
      <c r="Y2499" s="388">
        <f ca="1">COUNTIFS(OFFSET($B$10, 0, 0, ROW()-9, 1), SERVICE[[#This Row],[Employee ID]], OFFSET($F$10, 0, 0, ROW()-9, 1), SERVICE[[#This Row],[Resources Role]])</f>
        <v>0</v>
      </c>
      <c r="Z2499" s="388">
        <f ca="1">COUNTIFS(OFFSET($F$10, 0, 0, ROW()-9, 1), SERVICE[[#This Row],[Resources Role]], OFFSET($H$10, 0, 0, ROW()-9, 1), SERVICE[[#This Row],[Booking]])</f>
        <v>0</v>
      </c>
    </row>
    <row r="2500" spans="1:26" x14ac:dyDescent="0.25">
      <c r="A2500" s="6" t="str">
        <f ca="1">no.</f>
        <v/>
      </c>
      <c r="E2500" s="4" t="str">
        <f ca="1">position</f>
        <v/>
      </c>
      <c r="J2500" s="318"/>
      <c r="M2500" s="4"/>
      <c r="O2500" s="6"/>
      <c r="Q2500" s="20"/>
      <c r="R2500" s="5" t="str">
        <f ca="1">score</f>
        <v/>
      </c>
      <c r="S2500" s="7" t="str">
        <f ca="1">rescore_svc</f>
        <v/>
      </c>
      <c r="U2500" s="11" t="str">
        <f ca="1">price</f>
        <v/>
      </c>
      <c r="V2500" s="4"/>
      <c r="Y2500" s="388">
        <f ca="1">COUNTIFS(OFFSET($B$10, 0, 0, ROW()-9, 1), SERVICE[[#This Row],[Employee ID]], OFFSET($F$10, 0, 0, ROW()-9, 1), SERVICE[[#This Row],[Resources Role]])</f>
        <v>0</v>
      </c>
      <c r="Z2500" s="388">
        <f ca="1">COUNTIFS(OFFSET($F$10, 0, 0, ROW()-9, 1), SERVICE[[#This Row],[Resources Role]], OFFSET($H$10, 0, 0, ROW()-9, 1), SERVICE[[#This Row],[Booking]])</f>
        <v>0</v>
      </c>
    </row>
    <row r="2501" spans="1:26" x14ac:dyDescent="0.25">
      <c r="A2501" s="6" t="str">
        <f ca="1">no.</f>
        <v/>
      </c>
      <c r="E2501" s="4" t="str">
        <f ca="1">position</f>
        <v/>
      </c>
      <c r="J2501" s="318"/>
      <c r="M2501" s="4"/>
      <c r="O2501" s="6"/>
      <c r="Q2501" s="20"/>
      <c r="R2501" s="5" t="str">
        <f ca="1">score</f>
        <v/>
      </c>
      <c r="S2501" s="7" t="str">
        <f ca="1">rescore_svc</f>
        <v/>
      </c>
      <c r="U2501" s="11" t="str">
        <f ca="1">price</f>
        <v/>
      </c>
      <c r="V2501" s="4"/>
      <c r="Y2501" s="388">
        <f ca="1">COUNTIFS(OFFSET($B$10, 0, 0, ROW()-9, 1), SERVICE[[#This Row],[Employee ID]], OFFSET($F$10, 0, 0, ROW()-9, 1), SERVICE[[#This Row],[Resources Role]])</f>
        <v>0</v>
      </c>
      <c r="Z2501" s="388">
        <f ca="1">COUNTIFS(OFFSET($F$10, 0, 0, ROW()-9, 1), SERVICE[[#This Row],[Resources Role]], OFFSET($H$10, 0, 0, ROW()-9, 1), SERVICE[[#This Row],[Booking]])</f>
        <v>0</v>
      </c>
    </row>
    <row r="2502" spans="1:26" x14ac:dyDescent="0.25">
      <c r="A2502" s="6" t="str">
        <f ca="1">no.</f>
        <v/>
      </c>
      <c r="E2502" s="4" t="str">
        <f ca="1">position</f>
        <v/>
      </c>
      <c r="J2502" s="318"/>
      <c r="M2502" s="4"/>
      <c r="O2502" s="6"/>
      <c r="Q2502" s="20"/>
      <c r="R2502" s="5" t="str">
        <f ca="1">score</f>
        <v/>
      </c>
      <c r="S2502" s="7" t="str">
        <f ca="1">rescore_svc</f>
        <v/>
      </c>
      <c r="U2502" s="11" t="str">
        <f ca="1">price</f>
        <v/>
      </c>
      <c r="V2502" s="4"/>
      <c r="Y2502" s="388">
        <f ca="1">COUNTIFS(OFFSET($B$10, 0, 0, ROW()-9, 1), SERVICE[[#This Row],[Employee ID]], OFFSET($F$10, 0, 0, ROW()-9, 1), SERVICE[[#This Row],[Resources Role]])</f>
        <v>0</v>
      </c>
      <c r="Z2502" s="388">
        <f ca="1">COUNTIFS(OFFSET($F$10, 0, 0, ROW()-9, 1), SERVICE[[#This Row],[Resources Role]], OFFSET($H$10, 0, 0, ROW()-9, 1), SERVICE[[#This Row],[Booking]])</f>
        <v>0</v>
      </c>
    </row>
    <row r="2503" spans="1:26" x14ac:dyDescent="0.25">
      <c r="A2503" s="6" t="str">
        <f ca="1">no.</f>
        <v/>
      </c>
      <c r="E2503" s="4" t="str">
        <f ca="1">position</f>
        <v/>
      </c>
      <c r="J2503" s="318"/>
      <c r="M2503" s="4"/>
      <c r="O2503" s="6"/>
      <c r="Q2503" s="20"/>
      <c r="R2503" s="5" t="str">
        <f ca="1">score</f>
        <v/>
      </c>
      <c r="S2503" s="7" t="str">
        <f ca="1">rescore_svc</f>
        <v/>
      </c>
      <c r="U2503" s="11" t="str">
        <f ca="1">price</f>
        <v/>
      </c>
      <c r="V2503" s="4"/>
      <c r="Y2503" s="388">
        <f ca="1">COUNTIFS(OFFSET($B$10, 0, 0, ROW()-9, 1), SERVICE[[#This Row],[Employee ID]], OFFSET($F$10, 0, 0, ROW()-9, 1), SERVICE[[#This Row],[Resources Role]])</f>
        <v>0</v>
      </c>
      <c r="Z2503" s="388">
        <f ca="1">COUNTIFS(OFFSET($F$10, 0, 0, ROW()-9, 1), SERVICE[[#This Row],[Resources Role]], OFFSET($H$10, 0, 0, ROW()-9, 1), SERVICE[[#This Row],[Booking]])</f>
        <v>0</v>
      </c>
    </row>
    <row r="2504" spans="1:26" x14ac:dyDescent="0.25">
      <c r="A2504" s="6" t="str">
        <f ca="1">no.</f>
        <v/>
      </c>
      <c r="E2504" s="4" t="str">
        <f ca="1">position</f>
        <v/>
      </c>
      <c r="J2504" s="318"/>
      <c r="M2504" s="4"/>
      <c r="O2504" s="6"/>
      <c r="Q2504" s="20"/>
      <c r="R2504" s="5" t="str">
        <f ca="1">score</f>
        <v/>
      </c>
      <c r="S2504" s="7" t="str">
        <f ca="1">rescore_svc</f>
        <v/>
      </c>
      <c r="U2504" s="11" t="str">
        <f ca="1">price</f>
        <v/>
      </c>
      <c r="V2504" s="4"/>
      <c r="Y2504" s="388">
        <f ca="1">COUNTIFS(OFFSET($B$10, 0, 0, ROW()-9, 1), SERVICE[[#This Row],[Employee ID]], OFFSET($F$10, 0, 0, ROW()-9, 1), SERVICE[[#This Row],[Resources Role]])</f>
        <v>0</v>
      </c>
      <c r="Z2504" s="388">
        <f ca="1">COUNTIFS(OFFSET($F$10, 0, 0, ROW()-9, 1), SERVICE[[#This Row],[Resources Role]], OFFSET($H$10, 0, 0, ROW()-9, 1), SERVICE[[#This Row],[Booking]])</f>
        <v>0</v>
      </c>
    </row>
    <row r="2505" spans="1:26" x14ac:dyDescent="0.25">
      <c r="A2505" s="6" t="str">
        <f ca="1">no.</f>
        <v/>
      </c>
      <c r="E2505" s="4" t="str">
        <f ca="1">position</f>
        <v/>
      </c>
      <c r="J2505" s="318"/>
      <c r="M2505" s="4"/>
      <c r="O2505" s="6"/>
      <c r="Q2505" s="20"/>
      <c r="R2505" s="5" t="str">
        <f ca="1">score</f>
        <v/>
      </c>
      <c r="S2505" s="7" t="str">
        <f ca="1">rescore_svc</f>
        <v/>
      </c>
      <c r="U2505" s="11" t="str">
        <f ca="1">price</f>
        <v/>
      </c>
      <c r="V2505" s="4"/>
      <c r="Y2505" s="388">
        <f ca="1">COUNTIFS(OFFSET($B$10, 0, 0, ROW()-9, 1), SERVICE[[#This Row],[Employee ID]], OFFSET($F$10, 0, 0, ROW()-9, 1), SERVICE[[#This Row],[Resources Role]])</f>
        <v>0</v>
      </c>
      <c r="Z2505" s="388">
        <f ca="1">COUNTIFS(OFFSET($F$10, 0, 0, ROW()-9, 1), SERVICE[[#This Row],[Resources Role]], OFFSET($H$10, 0, 0, ROW()-9, 1), SERVICE[[#This Row],[Booking]])</f>
        <v>0</v>
      </c>
    </row>
    <row r="2506" spans="1:26" x14ac:dyDescent="0.25">
      <c r="A2506" s="6" t="str">
        <f ca="1">no.</f>
        <v/>
      </c>
      <c r="E2506" s="4" t="str">
        <f ca="1">position</f>
        <v/>
      </c>
      <c r="J2506" s="318"/>
      <c r="M2506" s="4"/>
      <c r="O2506" s="6"/>
      <c r="Q2506" s="20"/>
      <c r="R2506" s="5" t="str">
        <f ca="1">score</f>
        <v/>
      </c>
      <c r="S2506" s="7" t="str">
        <f ca="1">rescore_svc</f>
        <v/>
      </c>
      <c r="U2506" s="11" t="str">
        <f ca="1">price</f>
        <v/>
      </c>
      <c r="V2506" s="4"/>
      <c r="Y2506" s="388">
        <f ca="1">COUNTIFS(OFFSET($B$10, 0, 0, ROW()-9, 1), SERVICE[[#This Row],[Employee ID]], OFFSET($F$10, 0, 0, ROW()-9, 1), SERVICE[[#This Row],[Resources Role]])</f>
        <v>0</v>
      </c>
      <c r="Z2506" s="388">
        <f ca="1">COUNTIFS(OFFSET($F$10, 0, 0, ROW()-9, 1), SERVICE[[#This Row],[Resources Role]], OFFSET($H$10, 0, 0, ROW()-9, 1), SERVICE[[#This Row],[Booking]])</f>
        <v>0</v>
      </c>
    </row>
    <row r="2507" spans="1:26" x14ac:dyDescent="0.25">
      <c r="A2507" s="6" t="str">
        <f ca="1">no.</f>
        <v/>
      </c>
      <c r="E2507" s="4" t="str">
        <f ca="1">position</f>
        <v/>
      </c>
      <c r="J2507" s="318"/>
      <c r="M2507" s="4"/>
      <c r="O2507" s="6"/>
      <c r="Q2507" s="20"/>
      <c r="R2507" s="5" t="str">
        <f ca="1">score</f>
        <v/>
      </c>
      <c r="S2507" s="7" t="str">
        <f ca="1">rescore_svc</f>
        <v/>
      </c>
      <c r="U2507" s="11" t="str">
        <f ca="1">price</f>
        <v/>
      </c>
      <c r="V2507" s="4"/>
      <c r="Y2507" s="388">
        <f ca="1">COUNTIFS(OFFSET($B$10, 0, 0, ROW()-9, 1), SERVICE[[#This Row],[Employee ID]], OFFSET($F$10, 0, 0, ROW()-9, 1), SERVICE[[#This Row],[Resources Role]])</f>
        <v>0</v>
      </c>
      <c r="Z2507" s="388">
        <f ca="1">COUNTIFS(OFFSET($F$10, 0, 0, ROW()-9, 1), SERVICE[[#This Row],[Resources Role]], OFFSET($H$10, 0, 0, ROW()-9, 1), SERVICE[[#This Row],[Booking]])</f>
        <v>0</v>
      </c>
    </row>
    <row r="2508" spans="1:26" x14ac:dyDescent="0.25">
      <c r="A2508" s="6" t="str">
        <f ca="1">no.</f>
        <v/>
      </c>
      <c r="E2508" s="4" t="str">
        <f ca="1">position</f>
        <v/>
      </c>
      <c r="J2508" s="318"/>
      <c r="M2508" s="4"/>
      <c r="O2508" s="6"/>
      <c r="Q2508" s="20"/>
      <c r="R2508" s="5" t="str">
        <f ca="1">score</f>
        <v/>
      </c>
      <c r="S2508" s="7" t="str">
        <f ca="1">rescore_svc</f>
        <v/>
      </c>
      <c r="U2508" s="11" t="str">
        <f ca="1">price</f>
        <v/>
      </c>
      <c r="V2508" s="4"/>
      <c r="Y2508" s="388">
        <f ca="1">COUNTIFS(OFFSET($B$10, 0, 0, ROW()-9, 1), SERVICE[[#This Row],[Employee ID]], OFFSET($F$10, 0, 0, ROW()-9, 1), SERVICE[[#This Row],[Resources Role]])</f>
        <v>0</v>
      </c>
      <c r="Z2508" s="388">
        <f ca="1">COUNTIFS(OFFSET($F$10, 0, 0, ROW()-9, 1), SERVICE[[#This Row],[Resources Role]], OFFSET($H$10, 0, 0, ROW()-9, 1), SERVICE[[#This Row],[Booking]])</f>
        <v>0</v>
      </c>
    </row>
    <row r="2509" spans="1:26" x14ac:dyDescent="0.25">
      <c r="A2509" s="6" t="str">
        <f ca="1">no.</f>
        <v/>
      </c>
      <c r="E2509" s="4" t="str">
        <f ca="1">position</f>
        <v/>
      </c>
      <c r="J2509" s="318"/>
      <c r="M2509" s="4"/>
      <c r="O2509" s="6"/>
      <c r="Q2509" s="20"/>
      <c r="R2509" s="5" t="str">
        <f ca="1">score</f>
        <v/>
      </c>
      <c r="S2509" s="7" t="str">
        <f ca="1">rescore_svc</f>
        <v/>
      </c>
      <c r="U2509" s="11" t="str">
        <f ca="1">price</f>
        <v/>
      </c>
      <c r="V2509" s="4"/>
      <c r="Y2509" s="388">
        <f ca="1">COUNTIFS(OFFSET($B$10, 0, 0, ROW()-9, 1), SERVICE[[#This Row],[Employee ID]], OFFSET($F$10, 0, 0, ROW()-9, 1), SERVICE[[#This Row],[Resources Role]])</f>
        <v>0</v>
      </c>
      <c r="Z2509" s="388">
        <f ca="1">COUNTIFS(OFFSET($F$10, 0, 0, ROW()-9, 1), SERVICE[[#This Row],[Resources Role]], OFFSET($H$10, 0, 0, ROW()-9, 1), SERVICE[[#This Row],[Booking]])</f>
        <v>0</v>
      </c>
    </row>
    <row r="2510" spans="1:26" x14ac:dyDescent="0.25">
      <c r="A2510" s="6" t="str">
        <f ca="1">no.</f>
        <v/>
      </c>
      <c r="E2510" s="4" t="str">
        <f ca="1">position</f>
        <v/>
      </c>
      <c r="J2510" s="318"/>
      <c r="M2510" s="4"/>
      <c r="O2510" s="6"/>
      <c r="Q2510" s="20"/>
      <c r="R2510" s="5" t="str">
        <f ca="1">score</f>
        <v/>
      </c>
      <c r="S2510" s="7" t="str">
        <f ca="1">rescore_svc</f>
        <v/>
      </c>
      <c r="U2510" s="11" t="str">
        <f ca="1">price</f>
        <v/>
      </c>
      <c r="V2510" s="4"/>
      <c r="Y2510" s="388">
        <f ca="1">COUNTIFS(OFFSET($B$10, 0, 0, ROW()-9, 1), SERVICE[[#This Row],[Employee ID]], OFFSET($F$10, 0, 0, ROW()-9, 1), SERVICE[[#This Row],[Resources Role]])</f>
        <v>0</v>
      </c>
      <c r="Z2510" s="388">
        <f ca="1">COUNTIFS(OFFSET($F$10, 0, 0, ROW()-9, 1), SERVICE[[#This Row],[Resources Role]], OFFSET($H$10, 0, 0, ROW()-9, 1), SERVICE[[#This Row],[Booking]])</f>
        <v>0</v>
      </c>
    </row>
    <row r="2511" spans="1:26" x14ac:dyDescent="0.25">
      <c r="A2511" s="6" t="str">
        <f ca="1">no.</f>
        <v/>
      </c>
      <c r="E2511" s="4" t="str">
        <f ca="1">position</f>
        <v/>
      </c>
      <c r="J2511" s="318"/>
      <c r="M2511" s="4"/>
      <c r="O2511" s="6"/>
      <c r="Q2511" s="20"/>
      <c r="R2511" s="5" t="str">
        <f ca="1">score</f>
        <v/>
      </c>
      <c r="S2511" s="7" t="str">
        <f ca="1">rescore_svc</f>
        <v/>
      </c>
      <c r="U2511" s="11" t="str">
        <f ca="1">price</f>
        <v/>
      </c>
      <c r="V2511" s="4"/>
      <c r="Y2511" s="388">
        <f ca="1">COUNTIFS(OFFSET($B$10, 0, 0, ROW()-9, 1), SERVICE[[#This Row],[Employee ID]], OFFSET($F$10, 0, 0, ROW()-9, 1), SERVICE[[#This Row],[Resources Role]])</f>
        <v>0</v>
      </c>
      <c r="Z2511" s="388">
        <f ca="1">COUNTIFS(OFFSET($F$10, 0, 0, ROW()-9, 1), SERVICE[[#This Row],[Resources Role]], OFFSET($H$10, 0, 0, ROW()-9, 1), SERVICE[[#This Row],[Booking]])</f>
        <v>0</v>
      </c>
    </row>
    <row r="2512" spans="1:26" x14ac:dyDescent="0.25">
      <c r="A2512" s="6" t="str">
        <f ca="1">no.</f>
        <v/>
      </c>
      <c r="E2512" s="4" t="str">
        <f ca="1">position</f>
        <v/>
      </c>
      <c r="J2512" s="318"/>
      <c r="M2512" s="4"/>
      <c r="O2512" s="6"/>
      <c r="Q2512" s="20"/>
      <c r="R2512" s="5" t="str">
        <f ca="1">score</f>
        <v/>
      </c>
      <c r="S2512" s="7" t="str">
        <f ca="1">rescore_svc</f>
        <v/>
      </c>
      <c r="U2512" s="11" t="str">
        <f ca="1">price</f>
        <v/>
      </c>
      <c r="V2512" s="4"/>
      <c r="Y2512" s="388">
        <f ca="1">COUNTIFS(OFFSET($B$10, 0, 0, ROW()-9, 1), SERVICE[[#This Row],[Employee ID]], OFFSET($F$10, 0, 0, ROW()-9, 1), SERVICE[[#This Row],[Resources Role]])</f>
        <v>0</v>
      </c>
      <c r="Z2512" s="388">
        <f ca="1">COUNTIFS(OFFSET($F$10, 0, 0, ROW()-9, 1), SERVICE[[#This Row],[Resources Role]], OFFSET($H$10, 0, 0, ROW()-9, 1), SERVICE[[#This Row],[Booking]])</f>
        <v>0</v>
      </c>
    </row>
    <row r="2513" spans="1:26" x14ac:dyDescent="0.25">
      <c r="A2513" s="6" t="str">
        <f ca="1">no.</f>
        <v/>
      </c>
      <c r="E2513" s="4" t="str">
        <f ca="1">position</f>
        <v/>
      </c>
      <c r="J2513" s="318"/>
      <c r="M2513" s="4"/>
      <c r="O2513" s="6"/>
      <c r="Q2513" s="20"/>
      <c r="R2513" s="5" t="str">
        <f ca="1">score</f>
        <v/>
      </c>
      <c r="S2513" s="7" t="str">
        <f ca="1">rescore_svc</f>
        <v/>
      </c>
      <c r="U2513" s="11" t="str">
        <f ca="1">price</f>
        <v/>
      </c>
      <c r="V2513" s="4"/>
      <c r="Y2513" s="388">
        <f ca="1">COUNTIFS(OFFSET($B$10, 0, 0, ROW()-9, 1), SERVICE[[#This Row],[Employee ID]], OFFSET($F$10, 0, 0, ROW()-9, 1), SERVICE[[#This Row],[Resources Role]])</f>
        <v>0</v>
      </c>
      <c r="Z2513" s="388">
        <f ca="1">COUNTIFS(OFFSET($F$10, 0, 0, ROW()-9, 1), SERVICE[[#This Row],[Resources Role]], OFFSET($H$10, 0, 0, ROW()-9, 1), SERVICE[[#This Row],[Booking]])</f>
        <v>0</v>
      </c>
    </row>
    <row r="2514" spans="1:26" x14ac:dyDescent="0.25">
      <c r="A2514" s="6" t="str">
        <f ca="1">no.</f>
        <v/>
      </c>
      <c r="E2514" s="4" t="str">
        <f ca="1">position</f>
        <v/>
      </c>
      <c r="J2514" s="318"/>
      <c r="M2514" s="4"/>
      <c r="O2514" s="6"/>
      <c r="Q2514" s="20"/>
      <c r="R2514" s="5" t="str">
        <f ca="1">score</f>
        <v/>
      </c>
      <c r="S2514" s="7" t="str">
        <f ca="1">rescore_svc</f>
        <v/>
      </c>
      <c r="U2514" s="11" t="str">
        <f ca="1">price</f>
        <v/>
      </c>
      <c r="V2514" s="4"/>
      <c r="Y2514" s="388">
        <f ca="1">COUNTIFS(OFFSET($B$10, 0, 0, ROW()-9, 1), SERVICE[[#This Row],[Employee ID]], OFFSET($F$10, 0, 0, ROW()-9, 1), SERVICE[[#This Row],[Resources Role]])</f>
        <v>0</v>
      </c>
      <c r="Z2514" s="388">
        <f ca="1">COUNTIFS(OFFSET($F$10, 0, 0, ROW()-9, 1), SERVICE[[#This Row],[Resources Role]], OFFSET($H$10, 0, 0, ROW()-9, 1), SERVICE[[#This Row],[Booking]])</f>
        <v>0</v>
      </c>
    </row>
    <row r="2515" spans="1:26" x14ac:dyDescent="0.25">
      <c r="A2515" s="6" t="str">
        <f ca="1">no.</f>
        <v/>
      </c>
      <c r="E2515" s="4" t="str">
        <f ca="1">position</f>
        <v/>
      </c>
      <c r="J2515" s="318"/>
      <c r="M2515" s="4"/>
      <c r="O2515" s="6"/>
      <c r="Q2515" s="20"/>
      <c r="R2515" s="5" t="str">
        <f ca="1">score</f>
        <v/>
      </c>
      <c r="S2515" s="7" t="str">
        <f ca="1">rescore_svc</f>
        <v/>
      </c>
      <c r="U2515" s="11" t="str">
        <f ca="1">price</f>
        <v/>
      </c>
      <c r="V2515" s="4"/>
      <c r="Y2515" s="388">
        <f ca="1">COUNTIFS(OFFSET($B$10, 0, 0, ROW()-9, 1), SERVICE[[#This Row],[Employee ID]], OFFSET($F$10, 0, 0, ROW()-9, 1), SERVICE[[#This Row],[Resources Role]])</f>
        <v>0</v>
      </c>
      <c r="Z2515" s="388">
        <f ca="1">COUNTIFS(OFFSET($F$10, 0, 0, ROW()-9, 1), SERVICE[[#This Row],[Resources Role]], OFFSET($H$10, 0, 0, ROW()-9, 1), SERVICE[[#This Row],[Booking]])</f>
        <v>0</v>
      </c>
    </row>
    <row r="2516" spans="1:26" x14ac:dyDescent="0.25">
      <c r="A2516" s="6" t="str">
        <f ca="1">no.</f>
        <v/>
      </c>
      <c r="E2516" s="4" t="str">
        <f ca="1">position</f>
        <v/>
      </c>
      <c r="J2516" s="318"/>
      <c r="M2516" s="4"/>
      <c r="O2516" s="6"/>
      <c r="Q2516" s="20"/>
      <c r="R2516" s="5" t="str">
        <f ca="1">score</f>
        <v/>
      </c>
      <c r="S2516" s="7" t="str">
        <f ca="1">rescore_svc</f>
        <v/>
      </c>
      <c r="U2516" s="11" t="str">
        <f ca="1">price</f>
        <v/>
      </c>
      <c r="V2516" s="4"/>
      <c r="Y2516" s="388">
        <f ca="1">COUNTIFS(OFFSET($B$10, 0, 0, ROW()-9, 1), SERVICE[[#This Row],[Employee ID]], OFFSET($F$10, 0, 0, ROW()-9, 1), SERVICE[[#This Row],[Resources Role]])</f>
        <v>0</v>
      </c>
      <c r="Z2516" s="388">
        <f ca="1">COUNTIFS(OFFSET($F$10, 0, 0, ROW()-9, 1), SERVICE[[#This Row],[Resources Role]], OFFSET($H$10, 0, 0, ROW()-9, 1), SERVICE[[#This Row],[Booking]])</f>
        <v>0</v>
      </c>
    </row>
    <row r="2517" spans="1:26" x14ac:dyDescent="0.25">
      <c r="A2517" s="6" t="str">
        <f ca="1">no.</f>
        <v/>
      </c>
      <c r="E2517" s="4" t="str">
        <f ca="1">position</f>
        <v/>
      </c>
      <c r="J2517" s="318"/>
      <c r="M2517" s="4"/>
      <c r="O2517" s="6"/>
      <c r="Q2517" s="20"/>
      <c r="R2517" s="5" t="str">
        <f ca="1">score</f>
        <v/>
      </c>
      <c r="S2517" s="7" t="str">
        <f ca="1">rescore_svc</f>
        <v/>
      </c>
      <c r="U2517" s="11" t="str">
        <f ca="1">price</f>
        <v/>
      </c>
      <c r="V2517" s="4"/>
      <c r="Y2517" s="388">
        <f ca="1">COUNTIFS(OFFSET($B$10, 0, 0, ROW()-9, 1), SERVICE[[#This Row],[Employee ID]], OFFSET($F$10, 0, 0, ROW()-9, 1), SERVICE[[#This Row],[Resources Role]])</f>
        <v>0</v>
      </c>
      <c r="Z2517" s="388">
        <f ca="1">COUNTIFS(OFFSET($F$10, 0, 0, ROW()-9, 1), SERVICE[[#This Row],[Resources Role]], OFFSET($H$10, 0, 0, ROW()-9, 1), SERVICE[[#This Row],[Booking]])</f>
        <v>0</v>
      </c>
    </row>
    <row r="2518" spans="1:26" x14ac:dyDescent="0.25">
      <c r="A2518" s="6" t="str">
        <f ca="1">no.</f>
        <v/>
      </c>
      <c r="E2518" s="4" t="str">
        <f ca="1">position</f>
        <v/>
      </c>
      <c r="J2518" s="318"/>
      <c r="M2518" s="4"/>
      <c r="O2518" s="6"/>
      <c r="Q2518" s="20"/>
      <c r="R2518" s="5" t="str">
        <f ca="1">score</f>
        <v/>
      </c>
      <c r="S2518" s="7" t="str">
        <f ca="1">rescore_svc</f>
        <v/>
      </c>
      <c r="U2518" s="11" t="str">
        <f ca="1">price</f>
        <v/>
      </c>
      <c r="V2518" s="4"/>
      <c r="Y2518" s="388">
        <f ca="1">COUNTIFS(OFFSET($B$10, 0, 0, ROW()-9, 1), SERVICE[[#This Row],[Employee ID]], OFFSET($F$10, 0, 0, ROW()-9, 1), SERVICE[[#This Row],[Resources Role]])</f>
        <v>0</v>
      </c>
      <c r="Z2518" s="388">
        <f ca="1">COUNTIFS(OFFSET($F$10, 0, 0, ROW()-9, 1), SERVICE[[#This Row],[Resources Role]], OFFSET($H$10, 0, 0, ROW()-9, 1), SERVICE[[#This Row],[Booking]])</f>
        <v>0</v>
      </c>
    </row>
    <row r="2519" spans="1:26" x14ac:dyDescent="0.25">
      <c r="A2519" s="6" t="str">
        <f ca="1">no.</f>
        <v/>
      </c>
      <c r="E2519" s="4" t="str">
        <f ca="1">position</f>
        <v/>
      </c>
      <c r="J2519" s="318"/>
      <c r="M2519" s="4"/>
      <c r="O2519" s="6"/>
      <c r="Q2519" s="20"/>
      <c r="R2519" s="5" t="str">
        <f ca="1">score</f>
        <v/>
      </c>
      <c r="S2519" s="7" t="str">
        <f ca="1">rescore_svc</f>
        <v/>
      </c>
      <c r="U2519" s="11" t="str">
        <f ca="1">price</f>
        <v/>
      </c>
      <c r="V2519" s="4"/>
      <c r="Y2519" s="388">
        <f ca="1">COUNTIFS(OFFSET($B$10, 0, 0, ROW()-9, 1), SERVICE[[#This Row],[Employee ID]], OFFSET($F$10, 0, 0, ROW()-9, 1), SERVICE[[#This Row],[Resources Role]])</f>
        <v>0</v>
      </c>
      <c r="Z2519" s="388">
        <f ca="1">COUNTIFS(OFFSET($F$10, 0, 0, ROW()-9, 1), SERVICE[[#This Row],[Resources Role]], OFFSET($H$10, 0, 0, ROW()-9, 1), SERVICE[[#This Row],[Booking]])</f>
        <v>0</v>
      </c>
    </row>
    <row r="2520" spans="1:26" x14ac:dyDescent="0.25">
      <c r="A2520" s="6" t="str">
        <f ca="1">no.</f>
        <v/>
      </c>
      <c r="E2520" s="4" t="str">
        <f ca="1">position</f>
        <v/>
      </c>
      <c r="J2520" s="318"/>
      <c r="M2520" s="4"/>
      <c r="O2520" s="6"/>
      <c r="Q2520" s="20"/>
      <c r="R2520" s="5" t="str">
        <f ca="1">score</f>
        <v/>
      </c>
      <c r="S2520" s="7" t="str">
        <f ca="1">rescore_svc</f>
        <v/>
      </c>
      <c r="U2520" s="11" t="str">
        <f ca="1">price</f>
        <v/>
      </c>
      <c r="V2520" s="4"/>
      <c r="Y2520" s="388">
        <f ca="1">COUNTIFS(OFFSET($B$10, 0, 0, ROW()-9, 1), SERVICE[[#This Row],[Employee ID]], OFFSET($F$10, 0, 0, ROW()-9, 1), SERVICE[[#This Row],[Resources Role]])</f>
        <v>0</v>
      </c>
      <c r="Z2520" s="388">
        <f ca="1">COUNTIFS(OFFSET($F$10, 0, 0, ROW()-9, 1), SERVICE[[#This Row],[Resources Role]], OFFSET($H$10, 0, 0, ROW()-9, 1), SERVICE[[#This Row],[Booking]])</f>
        <v>0</v>
      </c>
    </row>
    <row r="2521" spans="1:26" x14ac:dyDescent="0.25">
      <c r="A2521" s="6" t="str">
        <f ca="1">no.</f>
        <v/>
      </c>
      <c r="E2521" s="4" t="str">
        <f ca="1">position</f>
        <v/>
      </c>
      <c r="J2521" s="318"/>
      <c r="M2521" s="4"/>
      <c r="O2521" s="6"/>
      <c r="Q2521" s="20"/>
      <c r="R2521" s="5" t="str">
        <f ca="1">score</f>
        <v/>
      </c>
      <c r="S2521" s="7" t="str">
        <f ca="1">rescore_svc</f>
        <v/>
      </c>
      <c r="U2521" s="11" t="str">
        <f ca="1">price</f>
        <v/>
      </c>
      <c r="V2521" s="4"/>
      <c r="Y2521" s="388">
        <f ca="1">COUNTIFS(OFFSET($B$10, 0, 0, ROW()-9, 1), SERVICE[[#This Row],[Employee ID]], OFFSET($F$10, 0, 0, ROW()-9, 1), SERVICE[[#This Row],[Resources Role]])</f>
        <v>0</v>
      </c>
      <c r="Z2521" s="388">
        <f ca="1">COUNTIFS(OFFSET($F$10, 0, 0, ROW()-9, 1), SERVICE[[#This Row],[Resources Role]], OFFSET($H$10, 0, 0, ROW()-9, 1), SERVICE[[#This Row],[Booking]])</f>
        <v>0</v>
      </c>
    </row>
    <row r="2522" spans="1:26" x14ac:dyDescent="0.25">
      <c r="A2522" s="6" t="str">
        <f ca="1">no.</f>
        <v/>
      </c>
      <c r="E2522" s="4" t="str">
        <f ca="1">position</f>
        <v/>
      </c>
      <c r="J2522" s="318"/>
      <c r="M2522" s="4"/>
      <c r="O2522" s="6"/>
      <c r="Q2522" s="20"/>
      <c r="R2522" s="5" t="str">
        <f ca="1">score</f>
        <v/>
      </c>
      <c r="S2522" s="7" t="str">
        <f ca="1">rescore_svc</f>
        <v/>
      </c>
      <c r="U2522" s="11" t="str">
        <f ca="1">price</f>
        <v/>
      </c>
      <c r="V2522" s="4"/>
      <c r="Y2522" s="388">
        <f ca="1">COUNTIFS(OFFSET($B$10, 0, 0, ROW()-9, 1), SERVICE[[#This Row],[Employee ID]], OFFSET($F$10, 0, 0, ROW()-9, 1), SERVICE[[#This Row],[Resources Role]])</f>
        <v>0</v>
      </c>
      <c r="Z2522" s="388">
        <f ca="1">COUNTIFS(OFFSET($F$10, 0, 0, ROW()-9, 1), SERVICE[[#This Row],[Resources Role]], OFFSET($H$10, 0, 0, ROW()-9, 1), SERVICE[[#This Row],[Booking]])</f>
        <v>0</v>
      </c>
    </row>
    <row r="2523" spans="1:26" x14ac:dyDescent="0.25">
      <c r="A2523" s="6" t="str">
        <f ca="1">no.</f>
        <v/>
      </c>
      <c r="E2523" s="4" t="str">
        <f ca="1">position</f>
        <v/>
      </c>
      <c r="J2523" s="318"/>
      <c r="M2523" s="4"/>
      <c r="O2523" s="6"/>
      <c r="Q2523" s="20"/>
      <c r="R2523" s="5" t="str">
        <f ca="1">score</f>
        <v/>
      </c>
      <c r="S2523" s="7" t="str">
        <f ca="1">rescore_svc</f>
        <v/>
      </c>
      <c r="U2523" s="11" t="str">
        <f ca="1">price</f>
        <v/>
      </c>
      <c r="V2523" s="4"/>
      <c r="Y2523" s="388">
        <f ca="1">COUNTIFS(OFFSET($B$10, 0, 0, ROW()-9, 1), SERVICE[[#This Row],[Employee ID]], OFFSET($F$10, 0, 0, ROW()-9, 1), SERVICE[[#This Row],[Resources Role]])</f>
        <v>0</v>
      </c>
      <c r="Z2523" s="388">
        <f ca="1">COUNTIFS(OFFSET($F$10, 0, 0, ROW()-9, 1), SERVICE[[#This Row],[Resources Role]], OFFSET($H$10, 0, 0, ROW()-9, 1), SERVICE[[#This Row],[Booking]])</f>
        <v>0</v>
      </c>
    </row>
    <row r="2524" spans="1:26" x14ac:dyDescent="0.25">
      <c r="A2524" s="6" t="str">
        <f ca="1">no.</f>
        <v/>
      </c>
      <c r="E2524" s="4" t="str">
        <f ca="1">position</f>
        <v/>
      </c>
      <c r="J2524" s="318"/>
      <c r="M2524" s="4"/>
      <c r="O2524" s="6"/>
      <c r="Q2524" s="20"/>
      <c r="R2524" s="5" t="str">
        <f ca="1">score</f>
        <v/>
      </c>
      <c r="S2524" s="7" t="str">
        <f ca="1">rescore_svc</f>
        <v/>
      </c>
      <c r="U2524" s="11" t="str">
        <f ca="1">price</f>
        <v/>
      </c>
      <c r="V2524" s="4"/>
      <c r="Y2524" s="388">
        <f ca="1">COUNTIFS(OFFSET($B$10, 0, 0, ROW()-9, 1), SERVICE[[#This Row],[Employee ID]], OFFSET($F$10, 0, 0, ROW()-9, 1), SERVICE[[#This Row],[Resources Role]])</f>
        <v>0</v>
      </c>
      <c r="Z2524" s="388">
        <f ca="1">COUNTIFS(OFFSET($F$10, 0, 0, ROW()-9, 1), SERVICE[[#This Row],[Resources Role]], OFFSET($H$10, 0, 0, ROW()-9, 1), SERVICE[[#This Row],[Booking]])</f>
        <v>0</v>
      </c>
    </row>
    <row r="2525" spans="1:26" x14ac:dyDescent="0.25">
      <c r="A2525" s="6" t="str">
        <f ca="1">no.</f>
        <v/>
      </c>
      <c r="E2525" s="4" t="str">
        <f ca="1">position</f>
        <v/>
      </c>
      <c r="J2525" s="318"/>
      <c r="M2525" s="4"/>
      <c r="O2525" s="6"/>
      <c r="Q2525" s="20"/>
      <c r="R2525" s="5" t="str">
        <f ca="1">score</f>
        <v/>
      </c>
      <c r="S2525" s="7" t="str">
        <f ca="1">rescore_svc</f>
        <v/>
      </c>
      <c r="U2525" s="11" t="str">
        <f ca="1">price</f>
        <v/>
      </c>
      <c r="V2525" s="4"/>
      <c r="Y2525" s="388">
        <f ca="1">COUNTIFS(OFFSET($B$10, 0, 0, ROW()-9, 1), SERVICE[[#This Row],[Employee ID]], OFFSET($F$10, 0, 0, ROW()-9, 1), SERVICE[[#This Row],[Resources Role]])</f>
        <v>0</v>
      </c>
      <c r="Z2525" s="388">
        <f ca="1">COUNTIFS(OFFSET($F$10, 0, 0, ROW()-9, 1), SERVICE[[#This Row],[Resources Role]], OFFSET($H$10, 0, 0, ROW()-9, 1), SERVICE[[#This Row],[Booking]])</f>
        <v>0</v>
      </c>
    </row>
    <row r="2526" spans="1:26" x14ac:dyDescent="0.25">
      <c r="A2526" s="6" t="str">
        <f ca="1">no.</f>
        <v/>
      </c>
      <c r="E2526" s="4" t="str">
        <f ca="1">position</f>
        <v/>
      </c>
      <c r="J2526" s="318"/>
      <c r="M2526" s="4"/>
      <c r="O2526" s="6"/>
      <c r="Q2526" s="20"/>
      <c r="R2526" s="5" t="str">
        <f ca="1">score</f>
        <v/>
      </c>
      <c r="S2526" s="7" t="str">
        <f ca="1">rescore_svc</f>
        <v/>
      </c>
      <c r="U2526" s="11" t="str">
        <f ca="1">price</f>
        <v/>
      </c>
      <c r="V2526" s="4"/>
      <c r="Y2526" s="388">
        <f ca="1">COUNTIFS(OFFSET($B$10, 0, 0, ROW()-9, 1), SERVICE[[#This Row],[Employee ID]], OFFSET($F$10, 0, 0, ROW()-9, 1), SERVICE[[#This Row],[Resources Role]])</f>
        <v>0</v>
      </c>
      <c r="Z2526" s="388">
        <f ca="1">COUNTIFS(OFFSET($F$10, 0, 0, ROW()-9, 1), SERVICE[[#This Row],[Resources Role]], OFFSET($H$10, 0, 0, ROW()-9, 1), SERVICE[[#This Row],[Booking]])</f>
        <v>0</v>
      </c>
    </row>
    <row r="2527" spans="1:26" x14ac:dyDescent="0.25">
      <c r="A2527" s="6" t="str">
        <f ca="1">no.</f>
        <v/>
      </c>
      <c r="E2527" s="4" t="str">
        <f ca="1">position</f>
        <v/>
      </c>
      <c r="J2527" s="318"/>
      <c r="M2527" s="4"/>
      <c r="O2527" s="6"/>
      <c r="Q2527" s="20"/>
      <c r="R2527" s="5" t="str">
        <f ca="1">score</f>
        <v/>
      </c>
      <c r="S2527" s="7" t="str">
        <f ca="1">rescore_svc</f>
        <v/>
      </c>
      <c r="U2527" s="11" t="str">
        <f ca="1">price</f>
        <v/>
      </c>
      <c r="V2527" s="4"/>
      <c r="Y2527" s="388">
        <f ca="1">COUNTIFS(OFFSET($B$10, 0, 0, ROW()-9, 1), SERVICE[[#This Row],[Employee ID]], OFFSET($F$10, 0, 0, ROW()-9, 1), SERVICE[[#This Row],[Resources Role]])</f>
        <v>0</v>
      </c>
      <c r="Z2527" s="388">
        <f ca="1">COUNTIFS(OFFSET($F$10, 0, 0, ROW()-9, 1), SERVICE[[#This Row],[Resources Role]], OFFSET($H$10, 0, 0, ROW()-9, 1), SERVICE[[#This Row],[Booking]])</f>
        <v>0</v>
      </c>
    </row>
    <row r="2528" spans="1:26" x14ac:dyDescent="0.25">
      <c r="A2528" s="6" t="str">
        <f ca="1">no.</f>
        <v/>
      </c>
      <c r="E2528" s="4" t="str">
        <f ca="1">position</f>
        <v/>
      </c>
      <c r="J2528" s="318"/>
      <c r="M2528" s="4"/>
      <c r="O2528" s="6"/>
      <c r="Q2528" s="20"/>
      <c r="R2528" s="5" t="str">
        <f ca="1">score</f>
        <v/>
      </c>
      <c r="S2528" s="7" t="str">
        <f ca="1">rescore_svc</f>
        <v/>
      </c>
      <c r="U2528" s="11" t="str">
        <f ca="1">price</f>
        <v/>
      </c>
      <c r="V2528" s="4"/>
      <c r="Y2528" s="388">
        <f ca="1">COUNTIFS(OFFSET($B$10, 0, 0, ROW()-9, 1), SERVICE[[#This Row],[Employee ID]], OFFSET($F$10, 0, 0, ROW()-9, 1), SERVICE[[#This Row],[Resources Role]])</f>
        <v>0</v>
      </c>
      <c r="Z2528" s="388">
        <f ca="1">COUNTIFS(OFFSET($F$10, 0, 0, ROW()-9, 1), SERVICE[[#This Row],[Resources Role]], OFFSET($H$10, 0, 0, ROW()-9, 1), SERVICE[[#This Row],[Booking]])</f>
        <v>0</v>
      </c>
    </row>
    <row r="2529" spans="1:26" x14ac:dyDescent="0.25">
      <c r="A2529" s="6" t="str">
        <f ca="1">no.</f>
        <v/>
      </c>
      <c r="E2529" s="4" t="str">
        <f ca="1">position</f>
        <v/>
      </c>
      <c r="J2529" s="318"/>
      <c r="M2529" s="4"/>
      <c r="O2529" s="6"/>
      <c r="Q2529" s="20"/>
      <c r="R2529" s="5" t="str">
        <f ca="1">score</f>
        <v/>
      </c>
      <c r="S2529" s="7" t="str">
        <f ca="1">rescore_svc</f>
        <v/>
      </c>
      <c r="U2529" s="11" t="str">
        <f ca="1">price</f>
        <v/>
      </c>
      <c r="V2529" s="4"/>
      <c r="Y2529" s="388">
        <f ca="1">COUNTIFS(OFFSET($B$10, 0, 0, ROW()-9, 1), SERVICE[[#This Row],[Employee ID]], OFFSET($F$10, 0, 0, ROW()-9, 1), SERVICE[[#This Row],[Resources Role]])</f>
        <v>0</v>
      </c>
      <c r="Z2529" s="388">
        <f ca="1">COUNTIFS(OFFSET($F$10, 0, 0, ROW()-9, 1), SERVICE[[#This Row],[Resources Role]], OFFSET($H$10, 0, 0, ROW()-9, 1), SERVICE[[#This Row],[Booking]])</f>
        <v>0</v>
      </c>
    </row>
    <row r="2530" spans="1:26" x14ac:dyDescent="0.25">
      <c r="A2530" s="6" t="str">
        <f ca="1">no.</f>
        <v/>
      </c>
      <c r="E2530" s="4" t="str">
        <f ca="1">position</f>
        <v/>
      </c>
      <c r="J2530" s="318"/>
      <c r="M2530" s="4"/>
      <c r="O2530" s="6"/>
      <c r="Q2530" s="20"/>
      <c r="R2530" s="5" t="str">
        <f ca="1">score</f>
        <v/>
      </c>
      <c r="S2530" s="7" t="str">
        <f ca="1">rescore_svc</f>
        <v/>
      </c>
      <c r="U2530" s="11" t="str">
        <f ca="1">price</f>
        <v/>
      </c>
      <c r="V2530" s="4"/>
      <c r="Y2530" s="388">
        <f ca="1">COUNTIFS(OFFSET($B$10, 0, 0, ROW()-9, 1), SERVICE[[#This Row],[Employee ID]], OFFSET($F$10, 0, 0, ROW()-9, 1), SERVICE[[#This Row],[Resources Role]])</f>
        <v>0</v>
      </c>
      <c r="Z2530" s="388">
        <f ca="1">COUNTIFS(OFFSET($F$10, 0, 0, ROW()-9, 1), SERVICE[[#This Row],[Resources Role]], OFFSET($H$10, 0, 0, ROW()-9, 1), SERVICE[[#This Row],[Booking]])</f>
        <v>0</v>
      </c>
    </row>
    <row r="2531" spans="1:26" x14ac:dyDescent="0.25">
      <c r="A2531" s="6" t="str">
        <f ca="1">no.</f>
        <v/>
      </c>
      <c r="E2531" s="4" t="str">
        <f ca="1">position</f>
        <v/>
      </c>
      <c r="J2531" s="318"/>
      <c r="M2531" s="4"/>
      <c r="O2531" s="6"/>
      <c r="Q2531" s="20"/>
      <c r="R2531" s="5" t="str">
        <f ca="1">score</f>
        <v/>
      </c>
      <c r="S2531" s="7" t="str">
        <f ca="1">rescore_svc</f>
        <v/>
      </c>
      <c r="U2531" s="11" t="str">
        <f ca="1">price</f>
        <v/>
      </c>
      <c r="V2531" s="4"/>
      <c r="Y2531" s="388">
        <f ca="1">COUNTIFS(OFFSET($B$10, 0, 0, ROW()-9, 1), SERVICE[[#This Row],[Employee ID]], OFFSET($F$10, 0, 0, ROW()-9, 1), SERVICE[[#This Row],[Resources Role]])</f>
        <v>0</v>
      </c>
      <c r="Z2531" s="388">
        <f ca="1">COUNTIFS(OFFSET($F$10, 0, 0, ROW()-9, 1), SERVICE[[#This Row],[Resources Role]], OFFSET($H$10, 0, 0, ROW()-9, 1), SERVICE[[#This Row],[Booking]])</f>
        <v>0</v>
      </c>
    </row>
    <row r="2532" spans="1:26" x14ac:dyDescent="0.25">
      <c r="A2532" s="6" t="str">
        <f ca="1">no.</f>
        <v/>
      </c>
      <c r="E2532" s="4" t="str">
        <f ca="1">position</f>
        <v/>
      </c>
      <c r="J2532" s="318"/>
      <c r="M2532" s="4"/>
      <c r="O2532" s="6"/>
      <c r="Q2532" s="20"/>
      <c r="R2532" s="5" t="str">
        <f ca="1">score</f>
        <v/>
      </c>
      <c r="S2532" s="7" t="str">
        <f ca="1">rescore_svc</f>
        <v/>
      </c>
      <c r="U2532" s="11" t="str">
        <f ca="1">price</f>
        <v/>
      </c>
      <c r="V2532" s="4"/>
      <c r="Y2532" s="388">
        <f ca="1">COUNTIFS(OFFSET($B$10, 0, 0, ROW()-9, 1), SERVICE[[#This Row],[Employee ID]], OFFSET($F$10, 0, 0, ROW()-9, 1), SERVICE[[#This Row],[Resources Role]])</f>
        <v>0</v>
      </c>
      <c r="Z2532" s="388">
        <f ca="1">COUNTIFS(OFFSET($F$10, 0, 0, ROW()-9, 1), SERVICE[[#This Row],[Resources Role]], OFFSET($H$10, 0, 0, ROW()-9, 1), SERVICE[[#This Row],[Booking]])</f>
        <v>0</v>
      </c>
    </row>
    <row r="2533" spans="1:26" x14ac:dyDescent="0.25">
      <c r="A2533" s="6" t="str">
        <f ca="1">no.</f>
        <v/>
      </c>
      <c r="E2533" s="4" t="str">
        <f ca="1">position</f>
        <v/>
      </c>
      <c r="J2533" s="318"/>
      <c r="M2533" s="4"/>
      <c r="O2533" s="6"/>
      <c r="Q2533" s="20"/>
      <c r="R2533" s="5" t="str">
        <f ca="1">score</f>
        <v/>
      </c>
      <c r="S2533" s="7" t="str">
        <f ca="1">rescore_svc</f>
        <v/>
      </c>
      <c r="U2533" s="11" t="str">
        <f ca="1">price</f>
        <v/>
      </c>
      <c r="V2533" s="4"/>
      <c r="Y2533" s="388">
        <f ca="1">COUNTIFS(OFFSET($B$10, 0, 0, ROW()-9, 1), SERVICE[[#This Row],[Employee ID]], OFFSET($F$10, 0, 0, ROW()-9, 1), SERVICE[[#This Row],[Resources Role]])</f>
        <v>0</v>
      </c>
      <c r="Z2533" s="388">
        <f ca="1">COUNTIFS(OFFSET($F$10, 0, 0, ROW()-9, 1), SERVICE[[#This Row],[Resources Role]], OFFSET($H$10, 0, 0, ROW()-9, 1), SERVICE[[#This Row],[Booking]])</f>
        <v>0</v>
      </c>
    </row>
    <row r="2534" spans="1:26" x14ac:dyDescent="0.25">
      <c r="A2534" s="6" t="str">
        <f ca="1">no.</f>
        <v/>
      </c>
      <c r="E2534" s="4" t="str">
        <f ca="1">position</f>
        <v/>
      </c>
      <c r="J2534" s="318"/>
      <c r="M2534" s="4"/>
      <c r="O2534" s="6"/>
      <c r="Q2534" s="20"/>
      <c r="R2534" s="5" t="str">
        <f ca="1">score</f>
        <v/>
      </c>
      <c r="S2534" s="7" t="str">
        <f ca="1">rescore_svc</f>
        <v/>
      </c>
      <c r="U2534" s="11" t="str">
        <f ca="1">price</f>
        <v/>
      </c>
      <c r="V2534" s="4"/>
      <c r="Y2534" s="388">
        <f ca="1">COUNTIFS(OFFSET($B$10, 0, 0, ROW()-9, 1), SERVICE[[#This Row],[Employee ID]], OFFSET($F$10, 0, 0, ROW()-9, 1), SERVICE[[#This Row],[Resources Role]])</f>
        <v>0</v>
      </c>
      <c r="Z2534" s="388">
        <f ca="1">COUNTIFS(OFFSET($F$10, 0, 0, ROW()-9, 1), SERVICE[[#This Row],[Resources Role]], OFFSET($H$10, 0, 0, ROW()-9, 1), SERVICE[[#This Row],[Booking]])</f>
        <v>0</v>
      </c>
    </row>
    <row r="2535" spans="1:26" x14ac:dyDescent="0.25">
      <c r="A2535" s="6" t="str">
        <f ca="1">no.</f>
        <v/>
      </c>
      <c r="E2535" s="4" t="str">
        <f ca="1">position</f>
        <v/>
      </c>
      <c r="J2535" s="318"/>
      <c r="M2535" s="4"/>
      <c r="O2535" s="6"/>
      <c r="Q2535" s="20"/>
      <c r="R2535" s="5" t="str">
        <f ca="1">score</f>
        <v/>
      </c>
      <c r="S2535" s="7" t="str">
        <f ca="1">rescore_svc</f>
        <v/>
      </c>
      <c r="U2535" s="11" t="str">
        <f ca="1">price</f>
        <v/>
      </c>
      <c r="V2535" s="4"/>
      <c r="Y2535" s="388">
        <f ca="1">COUNTIFS(OFFSET($B$10, 0, 0, ROW()-9, 1), SERVICE[[#This Row],[Employee ID]], OFFSET($F$10, 0, 0, ROW()-9, 1), SERVICE[[#This Row],[Resources Role]])</f>
        <v>0</v>
      </c>
      <c r="Z2535" s="388">
        <f ca="1">COUNTIFS(OFFSET($F$10, 0, 0, ROW()-9, 1), SERVICE[[#This Row],[Resources Role]], OFFSET($H$10, 0, 0, ROW()-9, 1), SERVICE[[#This Row],[Booking]])</f>
        <v>0</v>
      </c>
    </row>
    <row r="2536" spans="1:26" x14ac:dyDescent="0.25">
      <c r="A2536" s="6" t="str">
        <f ca="1">no.</f>
        <v/>
      </c>
      <c r="E2536" s="4" t="str">
        <f ca="1">position</f>
        <v/>
      </c>
      <c r="J2536" s="318"/>
      <c r="M2536" s="4"/>
      <c r="O2536" s="6"/>
      <c r="Q2536" s="20"/>
      <c r="R2536" s="5" t="str">
        <f ca="1">score</f>
        <v/>
      </c>
      <c r="S2536" s="7" t="str">
        <f ca="1">rescore_svc</f>
        <v/>
      </c>
      <c r="U2536" s="11" t="str">
        <f ca="1">price</f>
        <v/>
      </c>
      <c r="V2536" s="4"/>
      <c r="Y2536" s="388">
        <f ca="1">COUNTIFS(OFFSET($B$10, 0, 0, ROW()-9, 1), SERVICE[[#This Row],[Employee ID]], OFFSET($F$10, 0, 0, ROW()-9, 1), SERVICE[[#This Row],[Resources Role]])</f>
        <v>0</v>
      </c>
      <c r="Z2536" s="388">
        <f ca="1">COUNTIFS(OFFSET($F$10, 0, 0, ROW()-9, 1), SERVICE[[#This Row],[Resources Role]], OFFSET($H$10, 0, 0, ROW()-9, 1), SERVICE[[#This Row],[Booking]])</f>
        <v>0</v>
      </c>
    </row>
    <row r="2537" spans="1:26" x14ac:dyDescent="0.25">
      <c r="A2537" s="6" t="str">
        <f ca="1">no.</f>
        <v/>
      </c>
      <c r="E2537" s="4" t="str">
        <f ca="1">position</f>
        <v/>
      </c>
      <c r="J2537" s="318"/>
      <c r="M2537" s="4"/>
      <c r="O2537" s="6"/>
      <c r="Q2537" s="20"/>
      <c r="R2537" s="5" t="str">
        <f ca="1">score</f>
        <v/>
      </c>
      <c r="S2537" s="7" t="str">
        <f ca="1">rescore_svc</f>
        <v/>
      </c>
      <c r="U2537" s="11" t="str">
        <f ca="1">price</f>
        <v/>
      </c>
      <c r="V2537" s="4"/>
      <c r="Y2537" s="388">
        <f ca="1">COUNTIFS(OFFSET($B$10, 0, 0, ROW()-9, 1), SERVICE[[#This Row],[Employee ID]], OFFSET($F$10, 0, 0, ROW()-9, 1), SERVICE[[#This Row],[Resources Role]])</f>
        <v>0</v>
      </c>
      <c r="Z2537" s="388">
        <f ca="1">COUNTIFS(OFFSET($F$10, 0, 0, ROW()-9, 1), SERVICE[[#This Row],[Resources Role]], OFFSET($H$10, 0, 0, ROW()-9, 1), SERVICE[[#This Row],[Booking]])</f>
        <v>0</v>
      </c>
    </row>
    <row r="2538" spans="1:26" x14ac:dyDescent="0.25">
      <c r="A2538" s="6" t="str">
        <f ca="1">no.</f>
        <v/>
      </c>
      <c r="E2538" s="4" t="str">
        <f ca="1">position</f>
        <v/>
      </c>
      <c r="J2538" s="318"/>
      <c r="M2538" s="4"/>
      <c r="O2538" s="6"/>
      <c r="Q2538" s="20"/>
      <c r="R2538" s="5" t="str">
        <f ca="1">score</f>
        <v/>
      </c>
      <c r="S2538" s="7" t="str">
        <f ca="1">rescore_svc</f>
        <v/>
      </c>
      <c r="U2538" s="11" t="str">
        <f ca="1">price</f>
        <v/>
      </c>
      <c r="V2538" s="4"/>
      <c r="Y2538" s="388">
        <f ca="1">COUNTIFS(OFFSET($B$10, 0, 0, ROW()-9, 1), SERVICE[[#This Row],[Employee ID]], OFFSET($F$10, 0, 0, ROW()-9, 1), SERVICE[[#This Row],[Resources Role]])</f>
        <v>0</v>
      </c>
      <c r="Z2538" s="388">
        <f ca="1">COUNTIFS(OFFSET($F$10, 0, 0, ROW()-9, 1), SERVICE[[#This Row],[Resources Role]], OFFSET($H$10, 0, 0, ROW()-9, 1), SERVICE[[#This Row],[Booking]])</f>
        <v>0</v>
      </c>
    </row>
    <row r="2539" spans="1:26" x14ac:dyDescent="0.25">
      <c r="A2539" s="6" t="str">
        <f ca="1">no.</f>
        <v/>
      </c>
      <c r="E2539" s="4" t="str">
        <f ca="1">position</f>
        <v/>
      </c>
      <c r="J2539" s="318"/>
      <c r="M2539" s="4"/>
      <c r="O2539" s="6"/>
      <c r="Q2539" s="20"/>
      <c r="R2539" s="5" t="str">
        <f ca="1">score</f>
        <v/>
      </c>
      <c r="S2539" s="7" t="str">
        <f ca="1">rescore_svc</f>
        <v/>
      </c>
      <c r="U2539" s="11" t="str">
        <f ca="1">price</f>
        <v/>
      </c>
      <c r="V2539" s="4"/>
      <c r="Y2539" s="388">
        <f ca="1">COUNTIFS(OFFSET($B$10, 0, 0, ROW()-9, 1), SERVICE[[#This Row],[Employee ID]], OFFSET($F$10, 0, 0, ROW()-9, 1), SERVICE[[#This Row],[Resources Role]])</f>
        <v>0</v>
      </c>
      <c r="Z2539" s="388">
        <f ca="1">COUNTIFS(OFFSET($F$10, 0, 0, ROW()-9, 1), SERVICE[[#This Row],[Resources Role]], OFFSET($H$10, 0, 0, ROW()-9, 1), SERVICE[[#This Row],[Booking]])</f>
        <v>0</v>
      </c>
    </row>
    <row r="2540" spans="1:26" x14ac:dyDescent="0.25">
      <c r="A2540" s="6" t="str">
        <f ca="1">no.</f>
        <v/>
      </c>
      <c r="E2540" s="4" t="str">
        <f ca="1">position</f>
        <v/>
      </c>
      <c r="J2540" s="318"/>
      <c r="M2540" s="4"/>
      <c r="O2540" s="6"/>
      <c r="Q2540" s="20"/>
      <c r="R2540" s="5" t="str">
        <f ca="1">score</f>
        <v/>
      </c>
      <c r="S2540" s="7" t="str">
        <f ca="1">rescore_svc</f>
        <v/>
      </c>
      <c r="U2540" s="11" t="str">
        <f ca="1">price</f>
        <v/>
      </c>
      <c r="V2540" s="4"/>
      <c r="Y2540" s="388">
        <f ca="1">COUNTIFS(OFFSET($B$10, 0, 0, ROW()-9, 1), SERVICE[[#This Row],[Employee ID]], OFFSET($F$10, 0, 0, ROW()-9, 1), SERVICE[[#This Row],[Resources Role]])</f>
        <v>0</v>
      </c>
      <c r="Z2540" s="388">
        <f ca="1">COUNTIFS(OFFSET($F$10, 0, 0, ROW()-9, 1), SERVICE[[#This Row],[Resources Role]], OFFSET($H$10, 0, 0, ROW()-9, 1), SERVICE[[#This Row],[Booking]])</f>
        <v>0</v>
      </c>
    </row>
    <row r="2541" spans="1:26" x14ac:dyDescent="0.25">
      <c r="A2541" s="6" t="str">
        <f ca="1">no.</f>
        <v/>
      </c>
      <c r="E2541" s="4" t="str">
        <f ca="1">position</f>
        <v/>
      </c>
      <c r="J2541" s="318"/>
      <c r="M2541" s="4"/>
      <c r="O2541" s="6"/>
      <c r="Q2541" s="20"/>
      <c r="R2541" s="5" t="str">
        <f ca="1">score</f>
        <v/>
      </c>
      <c r="S2541" s="7" t="str">
        <f ca="1">rescore_svc</f>
        <v/>
      </c>
      <c r="U2541" s="11" t="str">
        <f ca="1">price</f>
        <v/>
      </c>
      <c r="V2541" s="4"/>
      <c r="Y2541" s="388">
        <f ca="1">COUNTIFS(OFFSET($B$10, 0, 0, ROW()-9, 1), SERVICE[[#This Row],[Employee ID]], OFFSET($F$10, 0, 0, ROW()-9, 1), SERVICE[[#This Row],[Resources Role]])</f>
        <v>0</v>
      </c>
      <c r="Z2541" s="388">
        <f ca="1">COUNTIFS(OFFSET($F$10, 0, 0, ROW()-9, 1), SERVICE[[#This Row],[Resources Role]], OFFSET($H$10, 0, 0, ROW()-9, 1), SERVICE[[#This Row],[Booking]])</f>
        <v>0</v>
      </c>
    </row>
    <row r="2542" spans="1:26" x14ac:dyDescent="0.25">
      <c r="A2542" s="6" t="str">
        <f ca="1">no.</f>
        <v/>
      </c>
      <c r="E2542" s="4" t="str">
        <f ca="1">position</f>
        <v/>
      </c>
      <c r="J2542" s="318"/>
      <c r="M2542" s="4"/>
      <c r="O2542" s="6"/>
      <c r="Q2542" s="20"/>
      <c r="R2542" s="5" t="str">
        <f ca="1">score</f>
        <v/>
      </c>
      <c r="S2542" s="7" t="str">
        <f ca="1">rescore_svc</f>
        <v/>
      </c>
      <c r="U2542" s="11" t="str">
        <f ca="1">price</f>
        <v/>
      </c>
      <c r="V2542" s="4"/>
      <c r="Y2542" s="388">
        <f ca="1">COUNTIFS(OFFSET($B$10, 0, 0, ROW()-9, 1), SERVICE[[#This Row],[Employee ID]], OFFSET($F$10, 0, 0, ROW()-9, 1), SERVICE[[#This Row],[Resources Role]])</f>
        <v>0</v>
      </c>
      <c r="Z2542" s="388">
        <f ca="1">COUNTIFS(OFFSET($F$10, 0, 0, ROW()-9, 1), SERVICE[[#This Row],[Resources Role]], OFFSET($H$10, 0, 0, ROW()-9, 1), SERVICE[[#This Row],[Booking]])</f>
        <v>0</v>
      </c>
    </row>
    <row r="2543" spans="1:26" x14ac:dyDescent="0.25">
      <c r="A2543" s="6" t="str">
        <f ca="1">no.</f>
        <v/>
      </c>
      <c r="E2543" s="4" t="str">
        <f ca="1">position</f>
        <v/>
      </c>
      <c r="J2543" s="318"/>
      <c r="M2543" s="4"/>
      <c r="O2543" s="6"/>
      <c r="Q2543" s="20"/>
      <c r="R2543" s="5" t="str">
        <f ca="1">score</f>
        <v/>
      </c>
      <c r="S2543" s="7" t="str">
        <f ca="1">rescore_svc</f>
        <v/>
      </c>
      <c r="U2543" s="11" t="str">
        <f ca="1">price</f>
        <v/>
      </c>
      <c r="V2543" s="4"/>
      <c r="Y2543" s="388">
        <f ca="1">COUNTIFS(OFFSET($B$10, 0, 0, ROW()-9, 1), SERVICE[[#This Row],[Employee ID]], OFFSET($F$10, 0, 0, ROW()-9, 1), SERVICE[[#This Row],[Resources Role]])</f>
        <v>0</v>
      </c>
      <c r="Z2543" s="388">
        <f ca="1">COUNTIFS(OFFSET($F$10, 0, 0, ROW()-9, 1), SERVICE[[#This Row],[Resources Role]], OFFSET($H$10, 0, 0, ROW()-9, 1), SERVICE[[#This Row],[Booking]])</f>
        <v>0</v>
      </c>
    </row>
    <row r="2544" spans="1:26" x14ac:dyDescent="0.25">
      <c r="A2544" s="6" t="str">
        <f ca="1">no.</f>
        <v/>
      </c>
      <c r="E2544" s="4" t="str">
        <f ca="1">position</f>
        <v/>
      </c>
      <c r="J2544" s="318"/>
      <c r="M2544" s="4"/>
      <c r="O2544" s="6"/>
      <c r="Q2544" s="20"/>
      <c r="R2544" s="5" t="str">
        <f ca="1">score</f>
        <v/>
      </c>
      <c r="S2544" s="7" t="str">
        <f ca="1">rescore_svc</f>
        <v/>
      </c>
      <c r="U2544" s="11" t="str">
        <f ca="1">price</f>
        <v/>
      </c>
      <c r="V2544" s="4"/>
      <c r="Y2544" s="388">
        <f ca="1">COUNTIFS(OFFSET($B$10, 0, 0, ROW()-9, 1), SERVICE[[#This Row],[Employee ID]], OFFSET($F$10, 0, 0, ROW()-9, 1), SERVICE[[#This Row],[Resources Role]])</f>
        <v>0</v>
      </c>
      <c r="Z2544" s="388">
        <f ca="1">COUNTIFS(OFFSET($F$10, 0, 0, ROW()-9, 1), SERVICE[[#This Row],[Resources Role]], OFFSET($H$10, 0, 0, ROW()-9, 1), SERVICE[[#This Row],[Booking]])</f>
        <v>0</v>
      </c>
    </row>
    <row r="2545" spans="1:26" x14ac:dyDescent="0.25">
      <c r="A2545" s="6" t="str">
        <f ca="1">no.</f>
        <v/>
      </c>
      <c r="E2545" s="4" t="str">
        <f ca="1">position</f>
        <v/>
      </c>
      <c r="J2545" s="318"/>
      <c r="M2545" s="4"/>
      <c r="O2545" s="6"/>
      <c r="Q2545" s="20"/>
      <c r="R2545" s="5" t="str">
        <f ca="1">score</f>
        <v/>
      </c>
      <c r="S2545" s="7" t="str">
        <f ca="1">rescore_svc</f>
        <v/>
      </c>
      <c r="U2545" s="11" t="str">
        <f ca="1">price</f>
        <v/>
      </c>
      <c r="V2545" s="4"/>
      <c r="Y2545" s="388">
        <f ca="1">COUNTIFS(OFFSET($B$10, 0, 0, ROW()-9, 1), SERVICE[[#This Row],[Employee ID]], OFFSET($F$10, 0, 0, ROW()-9, 1), SERVICE[[#This Row],[Resources Role]])</f>
        <v>0</v>
      </c>
      <c r="Z2545" s="388">
        <f ca="1">COUNTIFS(OFFSET($F$10, 0, 0, ROW()-9, 1), SERVICE[[#This Row],[Resources Role]], OFFSET($H$10, 0, 0, ROW()-9, 1), SERVICE[[#This Row],[Booking]])</f>
        <v>0</v>
      </c>
    </row>
    <row r="2546" spans="1:26" x14ac:dyDescent="0.25">
      <c r="A2546" s="6" t="str">
        <f ca="1">no.</f>
        <v/>
      </c>
      <c r="E2546" s="4" t="str">
        <f ca="1">position</f>
        <v/>
      </c>
      <c r="J2546" s="318"/>
      <c r="M2546" s="4"/>
      <c r="O2546" s="6"/>
      <c r="Q2546" s="20"/>
      <c r="R2546" s="5" t="str">
        <f ca="1">score</f>
        <v/>
      </c>
      <c r="S2546" s="7" t="str">
        <f ca="1">rescore_svc</f>
        <v/>
      </c>
      <c r="U2546" s="11" t="str">
        <f ca="1">price</f>
        <v/>
      </c>
      <c r="V2546" s="4"/>
      <c r="Y2546" s="388">
        <f ca="1">COUNTIFS(OFFSET($B$10, 0, 0, ROW()-9, 1), SERVICE[[#This Row],[Employee ID]], OFFSET($F$10, 0, 0, ROW()-9, 1), SERVICE[[#This Row],[Resources Role]])</f>
        <v>0</v>
      </c>
      <c r="Z2546" s="388">
        <f ca="1">COUNTIFS(OFFSET($F$10, 0, 0, ROW()-9, 1), SERVICE[[#This Row],[Resources Role]], OFFSET($H$10, 0, 0, ROW()-9, 1), SERVICE[[#This Row],[Booking]])</f>
        <v>0</v>
      </c>
    </row>
    <row r="2547" spans="1:26" x14ac:dyDescent="0.25">
      <c r="A2547" s="6" t="str">
        <f ca="1">no.</f>
        <v/>
      </c>
      <c r="E2547" s="4" t="str">
        <f ca="1">position</f>
        <v/>
      </c>
      <c r="J2547" s="318"/>
      <c r="M2547" s="4"/>
      <c r="O2547" s="6"/>
      <c r="Q2547" s="20"/>
      <c r="R2547" s="5" t="str">
        <f ca="1">score</f>
        <v/>
      </c>
      <c r="S2547" s="7" t="str">
        <f ca="1">rescore_svc</f>
        <v/>
      </c>
      <c r="U2547" s="11" t="str">
        <f ca="1">price</f>
        <v/>
      </c>
      <c r="V2547" s="4"/>
      <c r="Y2547" s="388">
        <f ca="1">COUNTIFS(OFFSET($B$10, 0, 0, ROW()-9, 1), SERVICE[[#This Row],[Employee ID]], OFFSET($F$10, 0, 0, ROW()-9, 1), SERVICE[[#This Row],[Resources Role]])</f>
        <v>0</v>
      </c>
      <c r="Z2547" s="388">
        <f ca="1">COUNTIFS(OFFSET($F$10, 0, 0, ROW()-9, 1), SERVICE[[#This Row],[Resources Role]], OFFSET($H$10, 0, 0, ROW()-9, 1), SERVICE[[#This Row],[Booking]])</f>
        <v>0</v>
      </c>
    </row>
    <row r="2548" spans="1:26" x14ac:dyDescent="0.25">
      <c r="A2548" s="6" t="str">
        <f ca="1">no.</f>
        <v/>
      </c>
      <c r="E2548" s="4" t="str">
        <f ca="1">position</f>
        <v/>
      </c>
      <c r="J2548" s="318"/>
      <c r="M2548" s="4"/>
      <c r="O2548" s="6"/>
      <c r="Q2548" s="20"/>
      <c r="R2548" s="5" t="str">
        <f ca="1">score</f>
        <v/>
      </c>
      <c r="S2548" s="7" t="str">
        <f ca="1">rescore_svc</f>
        <v/>
      </c>
      <c r="U2548" s="11" t="str">
        <f ca="1">price</f>
        <v/>
      </c>
      <c r="V2548" s="4"/>
      <c r="Y2548" s="388">
        <f ca="1">COUNTIFS(OFFSET($B$10, 0, 0, ROW()-9, 1), SERVICE[[#This Row],[Employee ID]], OFFSET($F$10, 0, 0, ROW()-9, 1), SERVICE[[#This Row],[Resources Role]])</f>
        <v>0</v>
      </c>
      <c r="Z2548" s="388">
        <f ca="1">COUNTIFS(OFFSET($F$10, 0, 0, ROW()-9, 1), SERVICE[[#This Row],[Resources Role]], OFFSET($H$10, 0, 0, ROW()-9, 1), SERVICE[[#This Row],[Booking]])</f>
        <v>0</v>
      </c>
    </row>
    <row r="2549" spans="1:26" x14ac:dyDescent="0.25">
      <c r="A2549" s="6" t="str">
        <f ca="1">no.</f>
        <v/>
      </c>
      <c r="E2549" s="4" t="str">
        <f ca="1">position</f>
        <v/>
      </c>
      <c r="J2549" s="318"/>
      <c r="M2549" s="4"/>
      <c r="O2549" s="6"/>
      <c r="Q2549" s="20"/>
      <c r="R2549" s="5" t="str">
        <f ca="1">score</f>
        <v/>
      </c>
      <c r="S2549" s="7" t="str">
        <f ca="1">rescore_svc</f>
        <v/>
      </c>
      <c r="U2549" s="11" t="str">
        <f ca="1">price</f>
        <v/>
      </c>
      <c r="V2549" s="4"/>
      <c r="Y2549" s="388">
        <f ca="1">COUNTIFS(OFFSET($B$10, 0, 0, ROW()-9, 1), SERVICE[[#This Row],[Employee ID]], OFFSET($F$10, 0, 0, ROW()-9, 1), SERVICE[[#This Row],[Resources Role]])</f>
        <v>0</v>
      </c>
      <c r="Z2549" s="388">
        <f ca="1">COUNTIFS(OFFSET($F$10, 0, 0, ROW()-9, 1), SERVICE[[#This Row],[Resources Role]], OFFSET($H$10, 0, 0, ROW()-9, 1), SERVICE[[#This Row],[Booking]])</f>
        <v>0</v>
      </c>
    </row>
    <row r="2550" spans="1:26" x14ac:dyDescent="0.25">
      <c r="A2550" s="6" t="str">
        <f ca="1">no.</f>
        <v/>
      </c>
      <c r="E2550" s="4" t="str">
        <f ca="1">position</f>
        <v/>
      </c>
      <c r="J2550" s="318"/>
      <c r="M2550" s="4"/>
      <c r="O2550" s="6"/>
      <c r="Q2550" s="20"/>
      <c r="R2550" s="5" t="str">
        <f ca="1">score</f>
        <v/>
      </c>
      <c r="S2550" s="7" t="str">
        <f ca="1">rescore_svc</f>
        <v/>
      </c>
      <c r="U2550" s="11" t="str">
        <f ca="1">price</f>
        <v/>
      </c>
      <c r="V2550" s="4"/>
      <c r="Y2550" s="388">
        <f ca="1">COUNTIFS(OFFSET($B$10, 0, 0, ROW()-9, 1), SERVICE[[#This Row],[Employee ID]], OFFSET($F$10, 0, 0, ROW()-9, 1), SERVICE[[#This Row],[Resources Role]])</f>
        <v>0</v>
      </c>
      <c r="Z2550" s="388">
        <f ca="1">COUNTIFS(OFFSET($F$10, 0, 0, ROW()-9, 1), SERVICE[[#This Row],[Resources Role]], OFFSET($H$10, 0, 0, ROW()-9, 1), SERVICE[[#This Row],[Booking]])</f>
        <v>0</v>
      </c>
    </row>
    <row r="2551" spans="1:26" x14ac:dyDescent="0.25">
      <c r="A2551" s="6" t="str">
        <f ca="1">no.</f>
        <v/>
      </c>
      <c r="E2551" s="4" t="str">
        <f ca="1">position</f>
        <v/>
      </c>
      <c r="J2551" s="318"/>
      <c r="M2551" s="4"/>
      <c r="O2551" s="6"/>
      <c r="Q2551" s="20"/>
      <c r="R2551" s="5" t="str">
        <f ca="1">score</f>
        <v/>
      </c>
      <c r="S2551" s="7" t="str">
        <f ca="1">rescore_svc</f>
        <v/>
      </c>
      <c r="U2551" s="11" t="str">
        <f ca="1">price</f>
        <v/>
      </c>
      <c r="V2551" s="4"/>
      <c r="Y2551" s="388">
        <f ca="1">COUNTIFS(OFFSET($B$10, 0, 0, ROW()-9, 1), SERVICE[[#This Row],[Employee ID]], OFFSET($F$10, 0, 0, ROW()-9, 1), SERVICE[[#This Row],[Resources Role]])</f>
        <v>0</v>
      </c>
      <c r="Z2551" s="388">
        <f ca="1">COUNTIFS(OFFSET($F$10, 0, 0, ROW()-9, 1), SERVICE[[#This Row],[Resources Role]], OFFSET($H$10, 0, 0, ROW()-9, 1), SERVICE[[#This Row],[Booking]])</f>
        <v>0</v>
      </c>
    </row>
    <row r="2552" spans="1:26" x14ac:dyDescent="0.25">
      <c r="A2552" s="6" t="str">
        <f ca="1">no.</f>
        <v/>
      </c>
      <c r="E2552" s="4" t="str">
        <f ca="1">position</f>
        <v/>
      </c>
      <c r="J2552" s="318"/>
      <c r="M2552" s="4"/>
      <c r="O2552" s="6"/>
      <c r="Q2552" s="20"/>
      <c r="R2552" s="5" t="str">
        <f ca="1">score</f>
        <v/>
      </c>
      <c r="S2552" s="7" t="str">
        <f ca="1">rescore_svc</f>
        <v/>
      </c>
      <c r="U2552" s="11" t="str">
        <f ca="1">price</f>
        <v/>
      </c>
      <c r="V2552" s="4"/>
      <c r="Y2552" s="388">
        <f ca="1">COUNTIFS(OFFSET($B$10, 0, 0, ROW()-9, 1), SERVICE[[#This Row],[Employee ID]], OFFSET($F$10, 0, 0, ROW()-9, 1), SERVICE[[#This Row],[Resources Role]])</f>
        <v>0</v>
      </c>
      <c r="Z2552" s="388">
        <f ca="1">COUNTIFS(OFFSET($F$10, 0, 0, ROW()-9, 1), SERVICE[[#This Row],[Resources Role]], OFFSET($H$10, 0, 0, ROW()-9, 1), SERVICE[[#This Row],[Booking]])</f>
        <v>0</v>
      </c>
    </row>
    <row r="2553" spans="1:26" x14ac:dyDescent="0.25">
      <c r="A2553" s="6" t="str">
        <f ca="1">no.</f>
        <v/>
      </c>
      <c r="E2553" s="4" t="str">
        <f ca="1">position</f>
        <v/>
      </c>
      <c r="J2553" s="318"/>
      <c r="M2553" s="4"/>
      <c r="O2553" s="6"/>
      <c r="Q2553" s="20"/>
      <c r="R2553" s="5" t="str">
        <f ca="1">score</f>
        <v/>
      </c>
      <c r="S2553" s="7" t="str">
        <f ca="1">rescore_svc</f>
        <v/>
      </c>
      <c r="U2553" s="11" t="str">
        <f ca="1">price</f>
        <v/>
      </c>
      <c r="V2553" s="4"/>
      <c r="Y2553" s="388">
        <f ca="1">COUNTIFS(OFFSET($B$10, 0, 0, ROW()-9, 1), SERVICE[[#This Row],[Employee ID]], OFFSET($F$10, 0, 0, ROW()-9, 1), SERVICE[[#This Row],[Resources Role]])</f>
        <v>0</v>
      </c>
      <c r="Z2553" s="388">
        <f ca="1">COUNTIFS(OFFSET($F$10, 0, 0, ROW()-9, 1), SERVICE[[#This Row],[Resources Role]], OFFSET($H$10, 0, 0, ROW()-9, 1), SERVICE[[#This Row],[Booking]])</f>
        <v>0</v>
      </c>
    </row>
    <row r="2554" spans="1:26" x14ac:dyDescent="0.25">
      <c r="A2554" s="6" t="str">
        <f ca="1">no.</f>
        <v/>
      </c>
      <c r="E2554" s="4" t="str">
        <f ca="1">position</f>
        <v/>
      </c>
      <c r="J2554" s="318"/>
      <c r="M2554" s="4"/>
      <c r="O2554" s="6"/>
      <c r="Q2554" s="20"/>
      <c r="R2554" s="5" t="str">
        <f ca="1">score</f>
        <v/>
      </c>
      <c r="S2554" s="7" t="str">
        <f ca="1">rescore_svc</f>
        <v/>
      </c>
      <c r="U2554" s="11" t="str">
        <f ca="1">price</f>
        <v/>
      </c>
      <c r="V2554" s="4"/>
      <c r="Y2554" s="388">
        <f ca="1">COUNTIFS(OFFSET($B$10, 0, 0, ROW()-9, 1), SERVICE[[#This Row],[Employee ID]], OFFSET($F$10, 0, 0, ROW()-9, 1), SERVICE[[#This Row],[Resources Role]])</f>
        <v>0</v>
      </c>
      <c r="Z2554" s="388">
        <f ca="1">COUNTIFS(OFFSET($F$10, 0, 0, ROW()-9, 1), SERVICE[[#This Row],[Resources Role]], OFFSET($H$10, 0, 0, ROW()-9, 1), SERVICE[[#This Row],[Booking]])</f>
        <v>0</v>
      </c>
    </row>
    <row r="2555" spans="1:26" x14ac:dyDescent="0.25">
      <c r="A2555" s="6" t="str">
        <f ca="1">no.</f>
        <v/>
      </c>
      <c r="E2555" s="4" t="str">
        <f ca="1">position</f>
        <v/>
      </c>
      <c r="J2555" s="318"/>
      <c r="M2555" s="4"/>
      <c r="O2555" s="6"/>
      <c r="Q2555" s="20"/>
      <c r="R2555" s="5" t="str">
        <f ca="1">score</f>
        <v/>
      </c>
      <c r="S2555" s="7" t="str">
        <f ca="1">rescore_svc</f>
        <v/>
      </c>
      <c r="U2555" s="11" t="str">
        <f ca="1">price</f>
        <v/>
      </c>
      <c r="V2555" s="4"/>
      <c r="Y2555" s="388">
        <f ca="1">COUNTIFS(OFFSET($B$10, 0, 0, ROW()-9, 1), SERVICE[[#This Row],[Employee ID]], OFFSET($F$10, 0, 0, ROW()-9, 1), SERVICE[[#This Row],[Resources Role]])</f>
        <v>0</v>
      </c>
      <c r="Z2555" s="388">
        <f ca="1">COUNTIFS(OFFSET($F$10, 0, 0, ROW()-9, 1), SERVICE[[#This Row],[Resources Role]], OFFSET($H$10, 0, 0, ROW()-9, 1), SERVICE[[#This Row],[Booking]])</f>
        <v>0</v>
      </c>
    </row>
    <row r="2556" spans="1:26" x14ac:dyDescent="0.25">
      <c r="A2556" s="6" t="str">
        <f ca="1">no.</f>
        <v/>
      </c>
      <c r="E2556" s="4" t="str">
        <f ca="1">position</f>
        <v/>
      </c>
      <c r="J2556" s="318"/>
      <c r="M2556" s="4"/>
      <c r="O2556" s="6"/>
      <c r="Q2556" s="20"/>
      <c r="R2556" s="5" t="str">
        <f ca="1">score</f>
        <v/>
      </c>
      <c r="S2556" s="7" t="str">
        <f ca="1">rescore_svc</f>
        <v/>
      </c>
      <c r="U2556" s="11" t="str">
        <f ca="1">price</f>
        <v/>
      </c>
      <c r="V2556" s="4"/>
      <c r="Y2556" s="388">
        <f ca="1">COUNTIFS(OFFSET($B$10, 0, 0, ROW()-9, 1), SERVICE[[#This Row],[Employee ID]], OFFSET($F$10, 0, 0, ROW()-9, 1), SERVICE[[#This Row],[Resources Role]])</f>
        <v>0</v>
      </c>
      <c r="Z2556" s="388">
        <f ca="1">COUNTIFS(OFFSET($F$10, 0, 0, ROW()-9, 1), SERVICE[[#This Row],[Resources Role]], OFFSET($H$10, 0, 0, ROW()-9, 1), SERVICE[[#This Row],[Booking]])</f>
        <v>0</v>
      </c>
    </row>
    <row r="2557" spans="1:26" x14ac:dyDescent="0.25">
      <c r="A2557" s="6" t="str">
        <f ca="1">no.</f>
        <v/>
      </c>
      <c r="E2557" s="4" t="str">
        <f ca="1">position</f>
        <v/>
      </c>
      <c r="J2557" s="318"/>
      <c r="M2557" s="4"/>
      <c r="O2557" s="6"/>
      <c r="Q2557" s="20"/>
      <c r="R2557" s="5" t="str">
        <f ca="1">score</f>
        <v/>
      </c>
      <c r="S2557" s="7" t="str">
        <f ca="1">rescore_svc</f>
        <v/>
      </c>
      <c r="U2557" s="11" t="str">
        <f ca="1">price</f>
        <v/>
      </c>
      <c r="V2557" s="4"/>
      <c r="Y2557" s="388">
        <f ca="1">COUNTIFS(OFFSET($B$10, 0, 0, ROW()-9, 1), SERVICE[[#This Row],[Employee ID]], OFFSET($F$10, 0, 0, ROW()-9, 1), SERVICE[[#This Row],[Resources Role]])</f>
        <v>0</v>
      </c>
      <c r="Z2557" s="388">
        <f ca="1">COUNTIFS(OFFSET($F$10, 0, 0, ROW()-9, 1), SERVICE[[#This Row],[Resources Role]], OFFSET($H$10, 0, 0, ROW()-9, 1), SERVICE[[#This Row],[Booking]])</f>
        <v>0</v>
      </c>
    </row>
    <row r="2558" spans="1:26" x14ac:dyDescent="0.25">
      <c r="A2558" s="6" t="str">
        <f ca="1">no.</f>
        <v/>
      </c>
      <c r="E2558" s="4" t="str">
        <f ca="1">position</f>
        <v/>
      </c>
      <c r="J2558" s="318"/>
      <c r="M2558" s="4"/>
      <c r="O2558" s="6"/>
      <c r="Q2558" s="20"/>
      <c r="R2558" s="5" t="str">
        <f ca="1">score</f>
        <v/>
      </c>
      <c r="S2558" s="7" t="str">
        <f ca="1">rescore_svc</f>
        <v/>
      </c>
      <c r="U2558" s="11" t="str">
        <f ca="1">price</f>
        <v/>
      </c>
      <c r="V2558" s="4"/>
      <c r="Y2558" s="388">
        <f ca="1">COUNTIFS(OFFSET($B$10, 0, 0, ROW()-9, 1), SERVICE[[#This Row],[Employee ID]], OFFSET($F$10, 0, 0, ROW()-9, 1), SERVICE[[#This Row],[Resources Role]])</f>
        <v>0</v>
      </c>
      <c r="Z2558" s="388">
        <f ca="1">COUNTIFS(OFFSET($F$10, 0, 0, ROW()-9, 1), SERVICE[[#This Row],[Resources Role]], OFFSET($H$10, 0, 0, ROW()-9, 1), SERVICE[[#This Row],[Booking]])</f>
        <v>0</v>
      </c>
    </row>
    <row r="2559" spans="1:26" x14ac:dyDescent="0.25">
      <c r="A2559" s="6" t="str">
        <f ca="1">no.</f>
        <v/>
      </c>
      <c r="E2559" s="4" t="str">
        <f ca="1">position</f>
        <v/>
      </c>
      <c r="J2559" s="318"/>
      <c r="M2559" s="4"/>
      <c r="O2559" s="6"/>
      <c r="Q2559" s="20"/>
      <c r="R2559" s="5" t="str">
        <f ca="1">score</f>
        <v/>
      </c>
      <c r="S2559" s="7" t="str">
        <f ca="1">rescore_svc</f>
        <v/>
      </c>
      <c r="U2559" s="11" t="str">
        <f ca="1">price</f>
        <v/>
      </c>
      <c r="V2559" s="4"/>
      <c r="Y2559" s="388">
        <f ca="1">COUNTIFS(OFFSET($B$10, 0, 0, ROW()-9, 1), SERVICE[[#This Row],[Employee ID]], OFFSET($F$10, 0, 0, ROW()-9, 1), SERVICE[[#This Row],[Resources Role]])</f>
        <v>0</v>
      </c>
      <c r="Z2559" s="388">
        <f ca="1">COUNTIFS(OFFSET($F$10, 0, 0, ROW()-9, 1), SERVICE[[#This Row],[Resources Role]], OFFSET($H$10, 0, 0, ROW()-9, 1), SERVICE[[#This Row],[Booking]])</f>
        <v>0</v>
      </c>
    </row>
    <row r="2560" spans="1:26" x14ac:dyDescent="0.25">
      <c r="A2560" s="6" t="str">
        <f ca="1">no.</f>
        <v/>
      </c>
      <c r="E2560" s="4" t="str">
        <f ca="1">position</f>
        <v/>
      </c>
      <c r="J2560" s="318"/>
      <c r="M2560" s="4"/>
      <c r="O2560" s="6"/>
      <c r="Q2560" s="20"/>
      <c r="R2560" s="5" t="str">
        <f ca="1">score</f>
        <v/>
      </c>
      <c r="S2560" s="7" t="str">
        <f ca="1">rescore_svc</f>
        <v/>
      </c>
      <c r="U2560" s="11" t="str">
        <f ca="1">price</f>
        <v/>
      </c>
      <c r="V2560" s="4"/>
      <c r="Y2560" s="388">
        <f ca="1">COUNTIFS(OFFSET($B$10, 0, 0, ROW()-9, 1), SERVICE[[#This Row],[Employee ID]], OFFSET($F$10, 0, 0, ROW()-9, 1), SERVICE[[#This Row],[Resources Role]])</f>
        <v>0</v>
      </c>
      <c r="Z2560" s="388">
        <f ca="1">COUNTIFS(OFFSET($F$10, 0, 0, ROW()-9, 1), SERVICE[[#This Row],[Resources Role]], OFFSET($H$10, 0, 0, ROW()-9, 1), SERVICE[[#This Row],[Booking]])</f>
        <v>0</v>
      </c>
    </row>
    <row r="2561" spans="1:26" x14ac:dyDescent="0.25">
      <c r="A2561" s="6" t="str">
        <f ca="1">no.</f>
        <v/>
      </c>
      <c r="E2561" s="4" t="str">
        <f ca="1">position</f>
        <v/>
      </c>
      <c r="J2561" s="318"/>
      <c r="M2561" s="4"/>
      <c r="O2561" s="6"/>
      <c r="Q2561" s="20"/>
      <c r="R2561" s="5" t="str">
        <f ca="1">score</f>
        <v/>
      </c>
      <c r="S2561" s="7" t="str">
        <f ca="1">rescore_svc</f>
        <v/>
      </c>
      <c r="U2561" s="11" t="str">
        <f ca="1">price</f>
        <v/>
      </c>
      <c r="V2561" s="4"/>
      <c r="Y2561" s="388">
        <f ca="1">COUNTIFS(OFFSET($B$10, 0, 0, ROW()-9, 1), SERVICE[[#This Row],[Employee ID]], OFFSET($F$10, 0, 0, ROW()-9, 1), SERVICE[[#This Row],[Resources Role]])</f>
        <v>0</v>
      </c>
      <c r="Z2561" s="388">
        <f ca="1">COUNTIFS(OFFSET($F$10, 0, 0, ROW()-9, 1), SERVICE[[#This Row],[Resources Role]], OFFSET($H$10, 0, 0, ROW()-9, 1), SERVICE[[#This Row],[Booking]])</f>
        <v>0</v>
      </c>
    </row>
    <row r="2562" spans="1:26" x14ac:dyDescent="0.25">
      <c r="A2562" s="6" t="str">
        <f ca="1">no.</f>
        <v/>
      </c>
      <c r="E2562" s="4" t="str">
        <f ca="1">position</f>
        <v/>
      </c>
      <c r="J2562" s="318"/>
      <c r="M2562" s="4"/>
      <c r="O2562" s="6"/>
      <c r="Q2562" s="20"/>
      <c r="R2562" s="5" t="str">
        <f ca="1">score</f>
        <v/>
      </c>
      <c r="S2562" s="7" t="str">
        <f ca="1">rescore_svc</f>
        <v/>
      </c>
      <c r="U2562" s="11" t="str">
        <f ca="1">price</f>
        <v/>
      </c>
      <c r="V2562" s="4"/>
      <c r="Y2562" s="388">
        <f ca="1">COUNTIFS(OFFSET($B$10, 0, 0, ROW()-9, 1), SERVICE[[#This Row],[Employee ID]], OFFSET($F$10, 0, 0, ROW()-9, 1), SERVICE[[#This Row],[Resources Role]])</f>
        <v>0</v>
      </c>
      <c r="Z2562" s="388">
        <f ca="1">COUNTIFS(OFFSET($F$10, 0, 0, ROW()-9, 1), SERVICE[[#This Row],[Resources Role]], OFFSET($H$10, 0, 0, ROW()-9, 1), SERVICE[[#This Row],[Booking]])</f>
        <v>0</v>
      </c>
    </row>
    <row r="2563" spans="1:26" x14ac:dyDescent="0.25">
      <c r="A2563" s="6" t="str">
        <f ca="1">no.</f>
        <v/>
      </c>
      <c r="E2563" s="4" t="str">
        <f ca="1">position</f>
        <v/>
      </c>
      <c r="J2563" s="318"/>
      <c r="M2563" s="4"/>
      <c r="O2563" s="6"/>
      <c r="Q2563" s="20"/>
      <c r="R2563" s="5" t="str">
        <f ca="1">score</f>
        <v/>
      </c>
      <c r="S2563" s="7" t="str">
        <f ca="1">rescore_svc</f>
        <v/>
      </c>
      <c r="U2563" s="11" t="str">
        <f ca="1">price</f>
        <v/>
      </c>
      <c r="V2563" s="4"/>
      <c r="Y2563" s="388">
        <f ca="1">COUNTIFS(OFFSET($B$10, 0, 0, ROW()-9, 1), SERVICE[[#This Row],[Employee ID]], OFFSET($F$10, 0, 0, ROW()-9, 1), SERVICE[[#This Row],[Resources Role]])</f>
        <v>0</v>
      </c>
      <c r="Z2563" s="388">
        <f ca="1">COUNTIFS(OFFSET($F$10, 0, 0, ROW()-9, 1), SERVICE[[#This Row],[Resources Role]], OFFSET($H$10, 0, 0, ROW()-9, 1), SERVICE[[#This Row],[Booking]])</f>
        <v>0</v>
      </c>
    </row>
    <row r="2564" spans="1:26" x14ac:dyDescent="0.25">
      <c r="A2564" s="6" t="str">
        <f ca="1">no.</f>
        <v/>
      </c>
      <c r="E2564" s="4" t="str">
        <f ca="1">position</f>
        <v/>
      </c>
      <c r="J2564" s="318"/>
      <c r="M2564" s="4"/>
      <c r="O2564" s="6"/>
      <c r="Q2564" s="20"/>
      <c r="R2564" s="5" t="str">
        <f ca="1">score</f>
        <v/>
      </c>
      <c r="S2564" s="7" t="str">
        <f ca="1">rescore_svc</f>
        <v/>
      </c>
      <c r="U2564" s="11" t="str">
        <f ca="1">price</f>
        <v/>
      </c>
      <c r="V2564" s="4"/>
      <c r="Y2564" s="388">
        <f ca="1">COUNTIFS(OFFSET($B$10, 0, 0, ROW()-9, 1), SERVICE[[#This Row],[Employee ID]], OFFSET($F$10, 0, 0, ROW()-9, 1), SERVICE[[#This Row],[Resources Role]])</f>
        <v>0</v>
      </c>
      <c r="Z2564" s="388">
        <f ca="1">COUNTIFS(OFFSET($F$10, 0, 0, ROW()-9, 1), SERVICE[[#This Row],[Resources Role]], OFFSET($H$10, 0, 0, ROW()-9, 1), SERVICE[[#This Row],[Booking]])</f>
        <v>0</v>
      </c>
    </row>
    <row r="2565" spans="1:26" x14ac:dyDescent="0.25">
      <c r="A2565" s="6" t="str">
        <f ca="1">no.</f>
        <v/>
      </c>
      <c r="E2565" s="4" t="str">
        <f ca="1">position</f>
        <v/>
      </c>
      <c r="J2565" s="318"/>
      <c r="M2565" s="4"/>
      <c r="O2565" s="6"/>
      <c r="Q2565" s="20"/>
      <c r="R2565" s="5" t="str">
        <f ca="1">score</f>
        <v/>
      </c>
      <c r="S2565" s="7" t="str">
        <f ca="1">rescore_svc</f>
        <v/>
      </c>
      <c r="U2565" s="11" t="str">
        <f ca="1">price</f>
        <v/>
      </c>
      <c r="V2565" s="4"/>
      <c r="Y2565" s="388">
        <f ca="1">COUNTIFS(OFFSET($B$10, 0, 0, ROW()-9, 1), SERVICE[[#This Row],[Employee ID]], OFFSET($F$10, 0, 0, ROW()-9, 1), SERVICE[[#This Row],[Resources Role]])</f>
        <v>0</v>
      </c>
      <c r="Z2565" s="388">
        <f ca="1">COUNTIFS(OFFSET($F$10, 0, 0, ROW()-9, 1), SERVICE[[#This Row],[Resources Role]], OFFSET($H$10, 0, 0, ROW()-9, 1), SERVICE[[#This Row],[Booking]])</f>
        <v>0</v>
      </c>
    </row>
    <row r="2566" spans="1:26" x14ac:dyDescent="0.25">
      <c r="A2566" s="6" t="str">
        <f ca="1">no.</f>
        <v/>
      </c>
      <c r="E2566" s="4" t="str">
        <f ca="1">position</f>
        <v/>
      </c>
      <c r="J2566" s="318"/>
      <c r="M2566" s="4"/>
      <c r="O2566" s="6"/>
      <c r="Q2566" s="20"/>
      <c r="R2566" s="5" t="str">
        <f ca="1">score</f>
        <v/>
      </c>
      <c r="S2566" s="7" t="str">
        <f ca="1">rescore_svc</f>
        <v/>
      </c>
      <c r="U2566" s="11" t="str">
        <f ca="1">price</f>
        <v/>
      </c>
      <c r="V2566" s="4"/>
      <c r="Y2566" s="388">
        <f ca="1">COUNTIFS(OFFSET($B$10, 0, 0, ROW()-9, 1), SERVICE[[#This Row],[Employee ID]], OFFSET($F$10, 0, 0, ROW()-9, 1), SERVICE[[#This Row],[Resources Role]])</f>
        <v>0</v>
      </c>
      <c r="Z2566" s="388">
        <f ca="1">COUNTIFS(OFFSET($F$10, 0, 0, ROW()-9, 1), SERVICE[[#This Row],[Resources Role]], OFFSET($H$10, 0, 0, ROW()-9, 1), SERVICE[[#This Row],[Booking]])</f>
        <v>0</v>
      </c>
    </row>
    <row r="2567" spans="1:26" x14ac:dyDescent="0.25">
      <c r="A2567" s="6" t="str">
        <f ca="1">no.</f>
        <v/>
      </c>
      <c r="E2567" s="4" t="str">
        <f ca="1">position</f>
        <v/>
      </c>
      <c r="J2567" s="318"/>
      <c r="M2567" s="4"/>
      <c r="O2567" s="6"/>
      <c r="Q2567" s="20"/>
      <c r="R2567" s="5" t="str">
        <f ca="1">score</f>
        <v/>
      </c>
      <c r="S2567" s="7" t="str">
        <f ca="1">rescore_svc</f>
        <v/>
      </c>
      <c r="U2567" s="11" t="str">
        <f ca="1">price</f>
        <v/>
      </c>
      <c r="V2567" s="4"/>
      <c r="Y2567" s="388">
        <f ca="1">COUNTIFS(OFFSET($B$10, 0, 0, ROW()-9, 1), SERVICE[[#This Row],[Employee ID]], OFFSET($F$10, 0, 0, ROW()-9, 1), SERVICE[[#This Row],[Resources Role]])</f>
        <v>0</v>
      </c>
      <c r="Z2567" s="388">
        <f ca="1">COUNTIFS(OFFSET($F$10, 0, 0, ROW()-9, 1), SERVICE[[#This Row],[Resources Role]], OFFSET($H$10, 0, 0, ROW()-9, 1), SERVICE[[#This Row],[Booking]])</f>
        <v>0</v>
      </c>
    </row>
    <row r="2568" spans="1:26" x14ac:dyDescent="0.25">
      <c r="A2568" s="6" t="str">
        <f ca="1">no.</f>
        <v/>
      </c>
      <c r="E2568" s="4" t="str">
        <f ca="1">position</f>
        <v/>
      </c>
      <c r="J2568" s="318"/>
      <c r="M2568" s="4"/>
      <c r="O2568" s="6"/>
      <c r="Q2568" s="20"/>
      <c r="R2568" s="5" t="str">
        <f ca="1">score</f>
        <v/>
      </c>
      <c r="S2568" s="7" t="str">
        <f ca="1">rescore_svc</f>
        <v/>
      </c>
      <c r="U2568" s="11" t="str">
        <f ca="1">price</f>
        <v/>
      </c>
      <c r="V2568" s="4"/>
      <c r="Y2568" s="388">
        <f ca="1">COUNTIFS(OFFSET($B$10, 0, 0, ROW()-9, 1), SERVICE[[#This Row],[Employee ID]], OFFSET($F$10, 0, 0, ROW()-9, 1), SERVICE[[#This Row],[Resources Role]])</f>
        <v>0</v>
      </c>
      <c r="Z2568" s="388">
        <f ca="1">COUNTIFS(OFFSET($F$10, 0, 0, ROW()-9, 1), SERVICE[[#This Row],[Resources Role]], OFFSET($H$10, 0, 0, ROW()-9, 1), SERVICE[[#This Row],[Booking]])</f>
        <v>0</v>
      </c>
    </row>
    <row r="2569" spans="1:26" x14ac:dyDescent="0.25">
      <c r="A2569" s="6" t="str">
        <f ca="1">no.</f>
        <v/>
      </c>
      <c r="E2569" s="4" t="str">
        <f ca="1">position</f>
        <v/>
      </c>
      <c r="J2569" s="318"/>
      <c r="M2569" s="4"/>
      <c r="O2569" s="6"/>
      <c r="Q2569" s="20"/>
      <c r="R2569" s="5" t="str">
        <f ca="1">score</f>
        <v/>
      </c>
      <c r="S2569" s="7" t="str">
        <f ca="1">rescore_svc</f>
        <v/>
      </c>
      <c r="U2569" s="11" t="str">
        <f ca="1">price</f>
        <v/>
      </c>
      <c r="V2569" s="4"/>
      <c r="Y2569" s="388">
        <f ca="1">COUNTIFS(OFFSET($B$10, 0, 0, ROW()-9, 1), SERVICE[[#This Row],[Employee ID]], OFFSET($F$10, 0, 0, ROW()-9, 1), SERVICE[[#This Row],[Resources Role]])</f>
        <v>0</v>
      </c>
      <c r="Z2569" s="388">
        <f ca="1">COUNTIFS(OFFSET($F$10, 0, 0, ROW()-9, 1), SERVICE[[#This Row],[Resources Role]], OFFSET($H$10, 0, 0, ROW()-9, 1), SERVICE[[#This Row],[Booking]])</f>
        <v>0</v>
      </c>
    </row>
    <row r="2570" spans="1:26" x14ac:dyDescent="0.25">
      <c r="A2570" s="6" t="str">
        <f ca="1">no.</f>
        <v/>
      </c>
      <c r="E2570" s="4" t="str">
        <f ca="1">position</f>
        <v/>
      </c>
      <c r="J2570" s="318"/>
      <c r="M2570" s="4"/>
      <c r="O2570" s="6"/>
      <c r="Q2570" s="20"/>
      <c r="R2570" s="5" t="str">
        <f ca="1">score</f>
        <v/>
      </c>
      <c r="S2570" s="7" t="str">
        <f ca="1">rescore_svc</f>
        <v/>
      </c>
      <c r="U2570" s="11" t="str">
        <f ca="1">price</f>
        <v/>
      </c>
      <c r="V2570" s="4"/>
      <c r="Y2570" s="388">
        <f ca="1">COUNTIFS(OFFSET($B$10, 0, 0, ROW()-9, 1), SERVICE[[#This Row],[Employee ID]], OFFSET($F$10, 0, 0, ROW()-9, 1), SERVICE[[#This Row],[Resources Role]])</f>
        <v>0</v>
      </c>
      <c r="Z2570" s="388">
        <f ca="1">COUNTIFS(OFFSET($F$10, 0, 0, ROW()-9, 1), SERVICE[[#This Row],[Resources Role]], OFFSET($H$10, 0, 0, ROW()-9, 1), SERVICE[[#This Row],[Booking]])</f>
        <v>0</v>
      </c>
    </row>
    <row r="2571" spans="1:26" x14ac:dyDescent="0.25">
      <c r="A2571" s="6" t="str">
        <f ca="1">no.</f>
        <v/>
      </c>
      <c r="E2571" s="4" t="str">
        <f ca="1">position</f>
        <v/>
      </c>
      <c r="J2571" s="318"/>
      <c r="M2571" s="4"/>
      <c r="O2571" s="6"/>
      <c r="Q2571" s="20"/>
      <c r="R2571" s="5" t="str">
        <f ca="1">score</f>
        <v/>
      </c>
      <c r="S2571" s="7" t="str">
        <f ca="1">rescore_svc</f>
        <v/>
      </c>
      <c r="U2571" s="11" t="str">
        <f ca="1">price</f>
        <v/>
      </c>
      <c r="V2571" s="4"/>
      <c r="Y2571" s="388">
        <f ca="1">COUNTIFS(OFFSET($B$10, 0, 0, ROW()-9, 1), SERVICE[[#This Row],[Employee ID]], OFFSET($F$10, 0, 0, ROW()-9, 1), SERVICE[[#This Row],[Resources Role]])</f>
        <v>0</v>
      </c>
      <c r="Z2571" s="388">
        <f ca="1">COUNTIFS(OFFSET($F$10, 0, 0, ROW()-9, 1), SERVICE[[#This Row],[Resources Role]], OFFSET($H$10, 0, 0, ROW()-9, 1), SERVICE[[#This Row],[Booking]])</f>
        <v>0</v>
      </c>
    </row>
    <row r="2572" spans="1:26" x14ac:dyDescent="0.25">
      <c r="A2572" s="6" t="str">
        <f ca="1">no.</f>
        <v/>
      </c>
      <c r="E2572" s="4" t="str">
        <f ca="1">position</f>
        <v/>
      </c>
      <c r="J2572" s="318"/>
      <c r="M2572" s="4"/>
      <c r="O2572" s="6"/>
      <c r="Q2572" s="20"/>
      <c r="R2572" s="5" t="str">
        <f ca="1">score</f>
        <v/>
      </c>
      <c r="S2572" s="7" t="str">
        <f ca="1">rescore_svc</f>
        <v/>
      </c>
      <c r="U2572" s="11" t="str">
        <f ca="1">price</f>
        <v/>
      </c>
      <c r="V2572" s="4"/>
      <c r="Y2572" s="388">
        <f ca="1">COUNTIFS(OFFSET($B$10, 0, 0, ROW()-9, 1), SERVICE[[#This Row],[Employee ID]], OFFSET($F$10, 0, 0, ROW()-9, 1), SERVICE[[#This Row],[Resources Role]])</f>
        <v>0</v>
      </c>
      <c r="Z2572" s="388">
        <f ca="1">COUNTIFS(OFFSET($F$10, 0, 0, ROW()-9, 1), SERVICE[[#This Row],[Resources Role]], OFFSET($H$10, 0, 0, ROW()-9, 1), SERVICE[[#This Row],[Booking]])</f>
        <v>0</v>
      </c>
    </row>
    <row r="2573" spans="1:26" x14ac:dyDescent="0.25">
      <c r="A2573" s="6" t="str">
        <f ca="1">no.</f>
        <v/>
      </c>
      <c r="E2573" s="4" t="str">
        <f ca="1">position</f>
        <v/>
      </c>
      <c r="J2573" s="318"/>
      <c r="M2573" s="4"/>
      <c r="O2573" s="6"/>
      <c r="Q2573" s="20"/>
      <c r="R2573" s="5" t="str">
        <f ca="1">score</f>
        <v/>
      </c>
      <c r="S2573" s="7" t="str">
        <f ca="1">rescore_svc</f>
        <v/>
      </c>
      <c r="U2573" s="11" t="str">
        <f ca="1">price</f>
        <v/>
      </c>
      <c r="V2573" s="4"/>
      <c r="Y2573" s="388">
        <f ca="1">COUNTIFS(OFFSET($B$10, 0, 0, ROW()-9, 1), SERVICE[[#This Row],[Employee ID]], OFFSET($F$10, 0, 0, ROW()-9, 1), SERVICE[[#This Row],[Resources Role]])</f>
        <v>0</v>
      </c>
      <c r="Z2573" s="388">
        <f ca="1">COUNTIFS(OFFSET($F$10, 0, 0, ROW()-9, 1), SERVICE[[#This Row],[Resources Role]], OFFSET($H$10, 0, 0, ROW()-9, 1), SERVICE[[#This Row],[Booking]])</f>
        <v>0</v>
      </c>
    </row>
    <row r="2574" spans="1:26" x14ac:dyDescent="0.25">
      <c r="A2574" s="6" t="str">
        <f ca="1">no.</f>
        <v/>
      </c>
      <c r="E2574" s="4" t="str">
        <f ca="1">position</f>
        <v/>
      </c>
      <c r="J2574" s="318"/>
      <c r="M2574" s="4"/>
      <c r="O2574" s="6"/>
      <c r="Q2574" s="20"/>
      <c r="R2574" s="5" t="str">
        <f ca="1">score</f>
        <v/>
      </c>
      <c r="S2574" s="7" t="str">
        <f ca="1">rescore_svc</f>
        <v/>
      </c>
      <c r="U2574" s="11" t="str">
        <f ca="1">price</f>
        <v/>
      </c>
      <c r="V2574" s="4"/>
      <c r="Y2574" s="388">
        <f ca="1">COUNTIFS(OFFSET($B$10, 0, 0, ROW()-9, 1), SERVICE[[#This Row],[Employee ID]], OFFSET($F$10, 0, 0, ROW()-9, 1), SERVICE[[#This Row],[Resources Role]])</f>
        <v>0</v>
      </c>
      <c r="Z2574" s="388">
        <f ca="1">COUNTIFS(OFFSET($F$10, 0, 0, ROW()-9, 1), SERVICE[[#This Row],[Resources Role]], OFFSET($H$10, 0, 0, ROW()-9, 1), SERVICE[[#This Row],[Booking]])</f>
        <v>0</v>
      </c>
    </row>
    <row r="2575" spans="1:26" x14ac:dyDescent="0.25">
      <c r="A2575" s="6" t="str">
        <f ca="1">no.</f>
        <v/>
      </c>
      <c r="E2575" s="4" t="str">
        <f ca="1">position</f>
        <v/>
      </c>
      <c r="J2575" s="318"/>
      <c r="M2575" s="4"/>
      <c r="O2575" s="6"/>
      <c r="Q2575" s="20"/>
      <c r="R2575" s="5" t="str">
        <f ca="1">score</f>
        <v/>
      </c>
      <c r="S2575" s="7" t="str">
        <f ca="1">rescore_svc</f>
        <v/>
      </c>
      <c r="U2575" s="11" t="str">
        <f ca="1">price</f>
        <v/>
      </c>
      <c r="V2575" s="4"/>
      <c r="Y2575" s="388">
        <f ca="1">COUNTIFS(OFFSET($B$10, 0, 0, ROW()-9, 1), SERVICE[[#This Row],[Employee ID]], OFFSET($F$10, 0, 0, ROW()-9, 1), SERVICE[[#This Row],[Resources Role]])</f>
        <v>0</v>
      </c>
      <c r="Z2575" s="388">
        <f ca="1">COUNTIFS(OFFSET($F$10, 0, 0, ROW()-9, 1), SERVICE[[#This Row],[Resources Role]], OFFSET($H$10, 0, 0, ROW()-9, 1), SERVICE[[#This Row],[Booking]])</f>
        <v>0</v>
      </c>
    </row>
    <row r="2576" spans="1:26" x14ac:dyDescent="0.25">
      <c r="A2576" s="6" t="str">
        <f ca="1">no.</f>
        <v/>
      </c>
      <c r="E2576" s="4" t="str">
        <f ca="1">position</f>
        <v/>
      </c>
      <c r="J2576" s="318"/>
      <c r="M2576" s="4"/>
      <c r="O2576" s="6"/>
      <c r="Q2576" s="20"/>
      <c r="R2576" s="5" t="str">
        <f ca="1">score</f>
        <v/>
      </c>
      <c r="S2576" s="7" t="str">
        <f ca="1">rescore_svc</f>
        <v/>
      </c>
      <c r="U2576" s="11" t="str">
        <f ca="1">price</f>
        <v/>
      </c>
      <c r="V2576" s="4"/>
      <c r="Y2576" s="388">
        <f ca="1">COUNTIFS(OFFSET($B$10, 0, 0, ROW()-9, 1), SERVICE[[#This Row],[Employee ID]], OFFSET($F$10, 0, 0, ROW()-9, 1), SERVICE[[#This Row],[Resources Role]])</f>
        <v>0</v>
      </c>
      <c r="Z2576" s="388">
        <f ca="1">COUNTIFS(OFFSET($F$10, 0, 0, ROW()-9, 1), SERVICE[[#This Row],[Resources Role]], OFFSET($H$10, 0, 0, ROW()-9, 1), SERVICE[[#This Row],[Booking]])</f>
        <v>0</v>
      </c>
    </row>
    <row r="2577" spans="1:26" x14ac:dyDescent="0.25">
      <c r="A2577" s="6" t="str">
        <f ca="1">no.</f>
        <v/>
      </c>
      <c r="E2577" s="4" t="str">
        <f ca="1">position</f>
        <v/>
      </c>
      <c r="J2577" s="318"/>
      <c r="M2577" s="4"/>
      <c r="O2577" s="6"/>
      <c r="Q2577" s="20"/>
      <c r="R2577" s="5" t="str">
        <f ca="1">score</f>
        <v/>
      </c>
      <c r="S2577" s="7" t="str">
        <f ca="1">rescore_svc</f>
        <v/>
      </c>
      <c r="U2577" s="11" t="str">
        <f ca="1">price</f>
        <v/>
      </c>
      <c r="V2577" s="4"/>
      <c r="Y2577" s="388">
        <f ca="1">COUNTIFS(OFFSET($B$10, 0, 0, ROW()-9, 1), SERVICE[[#This Row],[Employee ID]], OFFSET($F$10, 0, 0, ROW()-9, 1), SERVICE[[#This Row],[Resources Role]])</f>
        <v>0</v>
      </c>
      <c r="Z2577" s="388">
        <f ca="1">COUNTIFS(OFFSET($F$10, 0, 0, ROW()-9, 1), SERVICE[[#This Row],[Resources Role]], OFFSET($H$10, 0, 0, ROW()-9, 1), SERVICE[[#This Row],[Booking]])</f>
        <v>0</v>
      </c>
    </row>
    <row r="2578" spans="1:26" x14ac:dyDescent="0.25">
      <c r="A2578" s="6" t="str">
        <f ca="1">no.</f>
        <v/>
      </c>
      <c r="E2578" s="4" t="str">
        <f ca="1">position</f>
        <v/>
      </c>
      <c r="J2578" s="318"/>
      <c r="M2578" s="4"/>
      <c r="O2578" s="6"/>
      <c r="Q2578" s="20"/>
      <c r="R2578" s="5" t="str">
        <f ca="1">score</f>
        <v/>
      </c>
      <c r="S2578" s="7" t="str">
        <f ca="1">rescore_svc</f>
        <v/>
      </c>
      <c r="U2578" s="11" t="str">
        <f ca="1">price</f>
        <v/>
      </c>
      <c r="V2578" s="4"/>
      <c r="Y2578" s="388">
        <f ca="1">COUNTIFS(OFFSET($B$10, 0, 0, ROW()-9, 1), SERVICE[[#This Row],[Employee ID]], OFFSET($F$10, 0, 0, ROW()-9, 1), SERVICE[[#This Row],[Resources Role]])</f>
        <v>0</v>
      </c>
      <c r="Z2578" s="388">
        <f ca="1">COUNTIFS(OFFSET($F$10, 0, 0, ROW()-9, 1), SERVICE[[#This Row],[Resources Role]], OFFSET($H$10, 0, 0, ROW()-9, 1), SERVICE[[#This Row],[Booking]])</f>
        <v>0</v>
      </c>
    </row>
    <row r="2579" spans="1:26" x14ac:dyDescent="0.25">
      <c r="A2579" s="6" t="str">
        <f ca="1">no.</f>
        <v/>
      </c>
      <c r="E2579" s="4" t="str">
        <f ca="1">position</f>
        <v/>
      </c>
      <c r="J2579" s="318"/>
      <c r="M2579" s="4"/>
      <c r="O2579" s="6"/>
      <c r="Q2579" s="20"/>
      <c r="R2579" s="5" t="str">
        <f ca="1">score</f>
        <v/>
      </c>
      <c r="S2579" s="7" t="str">
        <f ca="1">rescore_svc</f>
        <v/>
      </c>
      <c r="U2579" s="11" t="str">
        <f ca="1">price</f>
        <v/>
      </c>
      <c r="V2579" s="4"/>
      <c r="Y2579" s="388">
        <f ca="1">COUNTIFS(OFFSET($B$10, 0, 0, ROW()-9, 1), SERVICE[[#This Row],[Employee ID]], OFFSET($F$10, 0, 0, ROW()-9, 1), SERVICE[[#This Row],[Resources Role]])</f>
        <v>0</v>
      </c>
      <c r="Z2579" s="388">
        <f ca="1">COUNTIFS(OFFSET($F$10, 0, 0, ROW()-9, 1), SERVICE[[#This Row],[Resources Role]], OFFSET($H$10, 0, 0, ROW()-9, 1), SERVICE[[#This Row],[Booking]])</f>
        <v>0</v>
      </c>
    </row>
    <row r="2580" spans="1:26" x14ac:dyDescent="0.25">
      <c r="A2580" s="6" t="str">
        <f ca="1">no.</f>
        <v/>
      </c>
      <c r="E2580" s="4" t="str">
        <f ca="1">position</f>
        <v/>
      </c>
      <c r="J2580" s="318"/>
      <c r="M2580" s="4"/>
      <c r="O2580" s="6"/>
      <c r="Q2580" s="20"/>
      <c r="R2580" s="5" t="str">
        <f ca="1">score</f>
        <v/>
      </c>
      <c r="S2580" s="7" t="str">
        <f ca="1">rescore_svc</f>
        <v/>
      </c>
      <c r="U2580" s="11" t="str">
        <f ca="1">price</f>
        <v/>
      </c>
      <c r="V2580" s="4"/>
      <c r="Y2580" s="388">
        <f ca="1">COUNTIFS(OFFSET($B$10, 0, 0, ROW()-9, 1), SERVICE[[#This Row],[Employee ID]], OFFSET($F$10, 0, 0, ROW()-9, 1), SERVICE[[#This Row],[Resources Role]])</f>
        <v>0</v>
      </c>
      <c r="Z2580" s="388">
        <f ca="1">COUNTIFS(OFFSET($F$10, 0, 0, ROW()-9, 1), SERVICE[[#This Row],[Resources Role]], OFFSET($H$10, 0, 0, ROW()-9, 1), SERVICE[[#This Row],[Booking]])</f>
        <v>0</v>
      </c>
    </row>
    <row r="2581" spans="1:26" x14ac:dyDescent="0.25">
      <c r="A2581" s="6" t="str">
        <f ca="1">no.</f>
        <v/>
      </c>
      <c r="E2581" s="4" t="str">
        <f ca="1">position</f>
        <v/>
      </c>
      <c r="J2581" s="318"/>
      <c r="M2581" s="4"/>
      <c r="O2581" s="6"/>
      <c r="Q2581" s="20"/>
      <c r="R2581" s="5" t="str">
        <f ca="1">score</f>
        <v/>
      </c>
      <c r="S2581" s="7" t="str">
        <f ca="1">rescore_svc</f>
        <v/>
      </c>
      <c r="U2581" s="11" t="str">
        <f ca="1">price</f>
        <v/>
      </c>
      <c r="V2581" s="4"/>
      <c r="Y2581" s="388">
        <f ca="1">COUNTIFS(OFFSET($B$10, 0, 0, ROW()-9, 1), SERVICE[[#This Row],[Employee ID]], OFFSET($F$10, 0, 0, ROW()-9, 1), SERVICE[[#This Row],[Resources Role]])</f>
        <v>0</v>
      </c>
      <c r="Z2581" s="388">
        <f ca="1">COUNTIFS(OFFSET($F$10, 0, 0, ROW()-9, 1), SERVICE[[#This Row],[Resources Role]], OFFSET($H$10, 0, 0, ROW()-9, 1), SERVICE[[#This Row],[Booking]])</f>
        <v>0</v>
      </c>
    </row>
    <row r="2582" spans="1:26" x14ac:dyDescent="0.25">
      <c r="A2582" s="6" t="str">
        <f ca="1">no.</f>
        <v/>
      </c>
      <c r="E2582" s="4" t="str">
        <f ca="1">position</f>
        <v/>
      </c>
      <c r="J2582" s="318"/>
      <c r="M2582" s="4"/>
      <c r="O2582" s="6"/>
      <c r="Q2582" s="20"/>
      <c r="R2582" s="5" t="str">
        <f ca="1">score</f>
        <v/>
      </c>
      <c r="S2582" s="7" t="str">
        <f ca="1">rescore_svc</f>
        <v/>
      </c>
      <c r="U2582" s="11" t="str">
        <f ca="1">price</f>
        <v/>
      </c>
      <c r="V2582" s="4"/>
      <c r="Y2582" s="388">
        <f ca="1">COUNTIFS(OFFSET($B$10, 0, 0, ROW()-9, 1), SERVICE[[#This Row],[Employee ID]], OFFSET($F$10, 0, 0, ROW()-9, 1), SERVICE[[#This Row],[Resources Role]])</f>
        <v>0</v>
      </c>
      <c r="Z2582" s="388">
        <f ca="1">COUNTIFS(OFFSET($F$10, 0, 0, ROW()-9, 1), SERVICE[[#This Row],[Resources Role]], OFFSET($H$10, 0, 0, ROW()-9, 1), SERVICE[[#This Row],[Booking]])</f>
        <v>0</v>
      </c>
    </row>
    <row r="2583" spans="1:26" x14ac:dyDescent="0.25">
      <c r="A2583" s="6" t="str">
        <f ca="1">no.</f>
        <v/>
      </c>
      <c r="E2583" s="4" t="str">
        <f ca="1">position</f>
        <v/>
      </c>
      <c r="J2583" s="318"/>
      <c r="M2583" s="4"/>
      <c r="O2583" s="6"/>
      <c r="Q2583" s="20"/>
      <c r="R2583" s="5" t="str">
        <f ca="1">score</f>
        <v/>
      </c>
      <c r="S2583" s="7" t="str">
        <f ca="1">rescore_svc</f>
        <v/>
      </c>
      <c r="U2583" s="11" t="str">
        <f ca="1">price</f>
        <v/>
      </c>
      <c r="V2583" s="4"/>
      <c r="Y2583" s="388">
        <f ca="1">COUNTIFS(OFFSET($B$10, 0, 0, ROW()-9, 1), SERVICE[[#This Row],[Employee ID]], OFFSET($F$10, 0, 0, ROW()-9, 1), SERVICE[[#This Row],[Resources Role]])</f>
        <v>0</v>
      </c>
      <c r="Z2583" s="388">
        <f ca="1">COUNTIFS(OFFSET($F$10, 0, 0, ROW()-9, 1), SERVICE[[#This Row],[Resources Role]], OFFSET($H$10, 0, 0, ROW()-9, 1), SERVICE[[#This Row],[Booking]])</f>
        <v>0</v>
      </c>
    </row>
    <row r="2584" spans="1:26" x14ac:dyDescent="0.25">
      <c r="A2584" s="6" t="str">
        <f ca="1">no.</f>
        <v/>
      </c>
      <c r="E2584" s="4" t="str">
        <f ca="1">position</f>
        <v/>
      </c>
      <c r="J2584" s="318"/>
      <c r="M2584" s="4"/>
      <c r="O2584" s="6"/>
      <c r="Q2584" s="20"/>
      <c r="R2584" s="5" t="str">
        <f ca="1">score</f>
        <v/>
      </c>
      <c r="S2584" s="7" t="str">
        <f ca="1">rescore_svc</f>
        <v/>
      </c>
      <c r="U2584" s="11" t="str">
        <f ca="1">price</f>
        <v/>
      </c>
      <c r="V2584" s="4"/>
      <c r="Y2584" s="388">
        <f ca="1">COUNTIFS(OFFSET($B$10, 0, 0, ROW()-9, 1), SERVICE[[#This Row],[Employee ID]], OFFSET($F$10, 0, 0, ROW()-9, 1), SERVICE[[#This Row],[Resources Role]])</f>
        <v>0</v>
      </c>
      <c r="Z2584" s="388">
        <f ca="1">COUNTIFS(OFFSET($F$10, 0, 0, ROW()-9, 1), SERVICE[[#This Row],[Resources Role]], OFFSET($H$10, 0, 0, ROW()-9, 1), SERVICE[[#This Row],[Booking]])</f>
        <v>0</v>
      </c>
    </row>
    <row r="2585" spans="1:26" x14ac:dyDescent="0.25">
      <c r="A2585" s="6" t="str">
        <f ca="1">no.</f>
        <v/>
      </c>
      <c r="E2585" s="4" t="str">
        <f ca="1">position</f>
        <v/>
      </c>
      <c r="J2585" s="318"/>
      <c r="M2585" s="4"/>
      <c r="O2585" s="6"/>
      <c r="Q2585" s="20"/>
      <c r="R2585" s="5" t="str">
        <f ca="1">score</f>
        <v/>
      </c>
      <c r="S2585" s="7" t="str">
        <f ca="1">rescore_svc</f>
        <v/>
      </c>
      <c r="U2585" s="11" t="str">
        <f ca="1">price</f>
        <v/>
      </c>
      <c r="V2585" s="4"/>
      <c r="Y2585" s="388">
        <f ca="1">COUNTIFS(OFFSET($B$10, 0, 0, ROW()-9, 1), SERVICE[[#This Row],[Employee ID]], OFFSET($F$10, 0, 0, ROW()-9, 1), SERVICE[[#This Row],[Resources Role]])</f>
        <v>0</v>
      </c>
      <c r="Z2585" s="388">
        <f ca="1">COUNTIFS(OFFSET($F$10, 0, 0, ROW()-9, 1), SERVICE[[#This Row],[Resources Role]], OFFSET($H$10, 0, 0, ROW()-9, 1), SERVICE[[#This Row],[Booking]])</f>
        <v>0</v>
      </c>
    </row>
    <row r="2586" spans="1:26" x14ac:dyDescent="0.25">
      <c r="A2586" s="6" t="str">
        <f ca="1">no.</f>
        <v/>
      </c>
      <c r="E2586" s="4" t="str">
        <f ca="1">position</f>
        <v/>
      </c>
      <c r="J2586" s="318"/>
      <c r="M2586" s="4"/>
      <c r="O2586" s="6"/>
      <c r="Q2586" s="20"/>
      <c r="R2586" s="5" t="str">
        <f ca="1">score</f>
        <v/>
      </c>
      <c r="S2586" s="7" t="str">
        <f ca="1">rescore_svc</f>
        <v/>
      </c>
      <c r="U2586" s="11" t="str">
        <f ca="1">price</f>
        <v/>
      </c>
      <c r="V2586" s="4"/>
      <c r="Y2586" s="388">
        <f ca="1">COUNTIFS(OFFSET($B$10, 0, 0, ROW()-9, 1), SERVICE[[#This Row],[Employee ID]], OFFSET($F$10, 0, 0, ROW()-9, 1), SERVICE[[#This Row],[Resources Role]])</f>
        <v>0</v>
      </c>
      <c r="Z2586" s="388">
        <f ca="1">COUNTIFS(OFFSET($F$10, 0, 0, ROW()-9, 1), SERVICE[[#This Row],[Resources Role]], OFFSET($H$10, 0, 0, ROW()-9, 1), SERVICE[[#This Row],[Booking]])</f>
        <v>0</v>
      </c>
    </row>
    <row r="2587" spans="1:26" x14ac:dyDescent="0.25">
      <c r="A2587" s="6" t="str">
        <f ca="1">no.</f>
        <v/>
      </c>
      <c r="E2587" s="4" t="str">
        <f ca="1">position</f>
        <v/>
      </c>
      <c r="J2587" s="318"/>
      <c r="M2587" s="4"/>
      <c r="O2587" s="6"/>
      <c r="Q2587" s="20"/>
      <c r="R2587" s="5" t="str">
        <f ca="1">score</f>
        <v/>
      </c>
      <c r="S2587" s="7" t="str">
        <f ca="1">rescore_svc</f>
        <v/>
      </c>
      <c r="U2587" s="11" t="str">
        <f ca="1">price</f>
        <v/>
      </c>
      <c r="V2587" s="4"/>
      <c r="Y2587" s="388">
        <f ca="1">COUNTIFS(OFFSET($B$10, 0, 0, ROW()-9, 1), SERVICE[[#This Row],[Employee ID]], OFFSET($F$10, 0, 0, ROW()-9, 1), SERVICE[[#This Row],[Resources Role]])</f>
        <v>0</v>
      </c>
      <c r="Z2587" s="388">
        <f ca="1">COUNTIFS(OFFSET($F$10, 0, 0, ROW()-9, 1), SERVICE[[#This Row],[Resources Role]], OFFSET($H$10, 0, 0, ROW()-9, 1), SERVICE[[#This Row],[Booking]])</f>
        <v>0</v>
      </c>
    </row>
    <row r="2588" spans="1:26" x14ac:dyDescent="0.25">
      <c r="A2588" s="6" t="str">
        <f ca="1">no.</f>
        <v/>
      </c>
      <c r="E2588" s="4" t="str">
        <f ca="1">position</f>
        <v/>
      </c>
      <c r="J2588" s="318"/>
      <c r="M2588" s="4"/>
      <c r="O2588" s="6"/>
      <c r="Q2588" s="20"/>
      <c r="R2588" s="5" t="str">
        <f ca="1">score</f>
        <v/>
      </c>
      <c r="S2588" s="7" t="str">
        <f ca="1">rescore_svc</f>
        <v/>
      </c>
      <c r="U2588" s="11" t="str">
        <f ca="1">price</f>
        <v/>
      </c>
      <c r="V2588" s="4"/>
      <c r="Y2588" s="388">
        <f ca="1">COUNTIFS(OFFSET($B$10, 0, 0, ROW()-9, 1), SERVICE[[#This Row],[Employee ID]], OFFSET($F$10, 0, 0, ROW()-9, 1), SERVICE[[#This Row],[Resources Role]])</f>
        <v>0</v>
      </c>
      <c r="Z2588" s="388">
        <f ca="1">COUNTIFS(OFFSET($F$10, 0, 0, ROW()-9, 1), SERVICE[[#This Row],[Resources Role]], OFFSET($H$10, 0, 0, ROW()-9, 1), SERVICE[[#This Row],[Booking]])</f>
        <v>0</v>
      </c>
    </row>
    <row r="2589" spans="1:26" x14ac:dyDescent="0.25">
      <c r="A2589" s="6" t="str">
        <f ca="1">no.</f>
        <v/>
      </c>
      <c r="E2589" s="4" t="str">
        <f ca="1">position</f>
        <v/>
      </c>
      <c r="J2589" s="318"/>
      <c r="M2589" s="4"/>
      <c r="O2589" s="6"/>
      <c r="Q2589" s="20"/>
      <c r="R2589" s="5" t="str">
        <f ca="1">score</f>
        <v/>
      </c>
      <c r="S2589" s="7" t="str">
        <f ca="1">rescore_svc</f>
        <v/>
      </c>
      <c r="U2589" s="11" t="str">
        <f ca="1">price</f>
        <v/>
      </c>
      <c r="V2589" s="4"/>
      <c r="Y2589" s="388">
        <f ca="1">COUNTIFS(OFFSET($B$10, 0, 0, ROW()-9, 1), SERVICE[[#This Row],[Employee ID]], OFFSET($F$10, 0, 0, ROW()-9, 1), SERVICE[[#This Row],[Resources Role]])</f>
        <v>0</v>
      </c>
      <c r="Z2589" s="388">
        <f ca="1">COUNTIFS(OFFSET($F$10, 0, 0, ROW()-9, 1), SERVICE[[#This Row],[Resources Role]], OFFSET($H$10, 0, 0, ROW()-9, 1), SERVICE[[#This Row],[Booking]])</f>
        <v>0</v>
      </c>
    </row>
    <row r="2590" spans="1:26" x14ac:dyDescent="0.25">
      <c r="A2590" s="6" t="str">
        <f ca="1">no.</f>
        <v/>
      </c>
      <c r="E2590" s="4" t="str">
        <f ca="1">position</f>
        <v/>
      </c>
      <c r="J2590" s="318"/>
      <c r="M2590" s="4"/>
      <c r="O2590" s="6"/>
      <c r="Q2590" s="20"/>
      <c r="R2590" s="5" t="str">
        <f ca="1">score</f>
        <v/>
      </c>
      <c r="S2590" s="7" t="str">
        <f ca="1">rescore_svc</f>
        <v/>
      </c>
      <c r="U2590" s="11" t="str">
        <f ca="1">price</f>
        <v/>
      </c>
      <c r="V2590" s="4"/>
      <c r="Y2590" s="388">
        <f ca="1">COUNTIFS(OFFSET($B$10, 0, 0, ROW()-9, 1), SERVICE[[#This Row],[Employee ID]], OFFSET($F$10, 0, 0, ROW()-9, 1), SERVICE[[#This Row],[Resources Role]])</f>
        <v>0</v>
      </c>
      <c r="Z2590" s="388">
        <f ca="1">COUNTIFS(OFFSET($F$10, 0, 0, ROW()-9, 1), SERVICE[[#This Row],[Resources Role]], OFFSET($H$10, 0, 0, ROW()-9, 1), SERVICE[[#This Row],[Booking]])</f>
        <v>0</v>
      </c>
    </row>
    <row r="2591" spans="1:26" x14ac:dyDescent="0.25">
      <c r="A2591" s="6" t="str">
        <f ca="1">no.</f>
        <v/>
      </c>
      <c r="E2591" s="4" t="str">
        <f ca="1">position</f>
        <v/>
      </c>
      <c r="J2591" s="318"/>
      <c r="M2591" s="4"/>
      <c r="O2591" s="6"/>
      <c r="Q2591" s="20"/>
      <c r="R2591" s="5" t="str">
        <f ca="1">score</f>
        <v/>
      </c>
      <c r="S2591" s="7" t="str">
        <f ca="1">rescore_svc</f>
        <v/>
      </c>
      <c r="U2591" s="11" t="str">
        <f ca="1">price</f>
        <v/>
      </c>
      <c r="V2591" s="4"/>
      <c r="Y2591" s="388">
        <f ca="1">COUNTIFS(OFFSET($B$10, 0, 0, ROW()-9, 1), SERVICE[[#This Row],[Employee ID]], OFFSET($F$10, 0, 0, ROW()-9, 1), SERVICE[[#This Row],[Resources Role]])</f>
        <v>0</v>
      </c>
      <c r="Z2591" s="388">
        <f ca="1">COUNTIFS(OFFSET($F$10, 0, 0, ROW()-9, 1), SERVICE[[#This Row],[Resources Role]], OFFSET($H$10, 0, 0, ROW()-9, 1), SERVICE[[#This Row],[Booking]])</f>
        <v>0</v>
      </c>
    </row>
    <row r="2592" spans="1:26" x14ac:dyDescent="0.25">
      <c r="A2592" s="6" t="str">
        <f ca="1">no.</f>
        <v/>
      </c>
      <c r="E2592" s="4" t="str">
        <f ca="1">position</f>
        <v/>
      </c>
      <c r="J2592" s="318"/>
      <c r="M2592" s="4"/>
      <c r="O2592" s="6"/>
      <c r="Q2592" s="20"/>
      <c r="R2592" s="5" t="str">
        <f ca="1">score</f>
        <v/>
      </c>
      <c r="S2592" s="7" t="str">
        <f ca="1">rescore_svc</f>
        <v/>
      </c>
      <c r="U2592" s="11" t="str">
        <f ca="1">price</f>
        <v/>
      </c>
      <c r="V2592" s="4"/>
      <c r="Y2592" s="388">
        <f ca="1">COUNTIFS(OFFSET($B$10, 0, 0, ROW()-9, 1), SERVICE[[#This Row],[Employee ID]], OFFSET($F$10, 0, 0, ROW()-9, 1), SERVICE[[#This Row],[Resources Role]])</f>
        <v>0</v>
      </c>
      <c r="Z2592" s="388">
        <f ca="1">COUNTIFS(OFFSET($F$10, 0, 0, ROW()-9, 1), SERVICE[[#This Row],[Resources Role]], OFFSET($H$10, 0, 0, ROW()-9, 1), SERVICE[[#This Row],[Booking]])</f>
        <v>0</v>
      </c>
    </row>
    <row r="2593" spans="1:26" x14ac:dyDescent="0.25">
      <c r="A2593" s="6" t="str">
        <f ca="1">no.</f>
        <v/>
      </c>
      <c r="E2593" s="4" t="str">
        <f ca="1">position</f>
        <v/>
      </c>
      <c r="J2593" s="318"/>
      <c r="M2593" s="4"/>
      <c r="O2593" s="6"/>
      <c r="Q2593" s="20"/>
      <c r="R2593" s="5" t="str">
        <f ca="1">score</f>
        <v/>
      </c>
      <c r="S2593" s="7" t="str">
        <f ca="1">rescore_svc</f>
        <v/>
      </c>
      <c r="U2593" s="11" t="str">
        <f ca="1">price</f>
        <v/>
      </c>
      <c r="V2593" s="4"/>
      <c r="Y2593" s="388">
        <f ca="1">COUNTIFS(OFFSET($B$10, 0, 0, ROW()-9, 1), SERVICE[[#This Row],[Employee ID]], OFFSET($F$10, 0, 0, ROW()-9, 1), SERVICE[[#This Row],[Resources Role]])</f>
        <v>0</v>
      </c>
      <c r="Z2593" s="388">
        <f ca="1">COUNTIFS(OFFSET($F$10, 0, 0, ROW()-9, 1), SERVICE[[#This Row],[Resources Role]], OFFSET($H$10, 0, 0, ROW()-9, 1), SERVICE[[#This Row],[Booking]])</f>
        <v>0</v>
      </c>
    </row>
    <row r="2594" spans="1:26" x14ac:dyDescent="0.25">
      <c r="A2594" s="6" t="str">
        <f ca="1">no.</f>
        <v/>
      </c>
      <c r="E2594" s="4" t="str">
        <f ca="1">position</f>
        <v/>
      </c>
      <c r="J2594" s="318"/>
      <c r="M2594" s="4"/>
      <c r="O2594" s="6"/>
      <c r="Q2594" s="20"/>
      <c r="R2594" s="5" t="str">
        <f ca="1">score</f>
        <v/>
      </c>
      <c r="S2594" s="7" t="str">
        <f ca="1">rescore_svc</f>
        <v/>
      </c>
      <c r="U2594" s="11" t="str">
        <f ca="1">price</f>
        <v/>
      </c>
      <c r="V2594" s="4"/>
      <c r="Y2594" s="388">
        <f ca="1">COUNTIFS(OFFSET($B$10, 0, 0, ROW()-9, 1), SERVICE[[#This Row],[Employee ID]], OFFSET($F$10, 0, 0, ROW()-9, 1), SERVICE[[#This Row],[Resources Role]])</f>
        <v>0</v>
      </c>
      <c r="Z2594" s="388">
        <f ca="1">COUNTIFS(OFFSET($F$10, 0, 0, ROW()-9, 1), SERVICE[[#This Row],[Resources Role]], OFFSET($H$10, 0, 0, ROW()-9, 1), SERVICE[[#This Row],[Booking]])</f>
        <v>0</v>
      </c>
    </row>
    <row r="2595" spans="1:26" x14ac:dyDescent="0.25">
      <c r="A2595" s="6" t="str">
        <f ca="1">no.</f>
        <v/>
      </c>
      <c r="E2595" s="4" t="str">
        <f ca="1">position</f>
        <v/>
      </c>
      <c r="J2595" s="318"/>
      <c r="M2595" s="4"/>
      <c r="O2595" s="6"/>
      <c r="Q2595" s="20"/>
      <c r="R2595" s="5" t="str">
        <f ca="1">score</f>
        <v/>
      </c>
      <c r="S2595" s="7" t="str">
        <f ca="1">rescore_svc</f>
        <v/>
      </c>
      <c r="U2595" s="11" t="str">
        <f ca="1">price</f>
        <v/>
      </c>
      <c r="V2595" s="4"/>
      <c r="Y2595" s="388">
        <f ca="1">COUNTIFS(OFFSET($B$10, 0, 0, ROW()-9, 1), SERVICE[[#This Row],[Employee ID]], OFFSET($F$10, 0, 0, ROW()-9, 1), SERVICE[[#This Row],[Resources Role]])</f>
        <v>0</v>
      </c>
      <c r="Z2595" s="388">
        <f ca="1">COUNTIFS(OFFSET($F$10, 0, 0, ROW()-9, 1), SERVICE[[#This Row],[Resources Role]], OFFSET($H$10, 0, 0, ROW()-9, 1), SERVICE[[#This Row],[Booking]])</f>
        <v>0</v>
      </c>
    </row>
    <row r="2596" spans="1:26" x14ac:dyDescent="0.25">
      <c r="A2596" s="6" t="str">
        <f ca="1">no.</f>
        <v/>
      </c>
      <c r="E2596" s="4" t="str">
        <f ca="1">position</f>
        <v/>
      </c>
      <c r="J2596" s="318"/>
      <c r="M2596" s="4"/>
      <c r="O2596" s="6"/>
      <c r="Q2596" s="20"/>
      <c r="R2596" s="5" t="str">
        <f ca="1">score</f>
        <v/>
      </c>
      <c r="S2596" s="7" t="str">
        <f ca="1">rescore_svc</f>
        <v/>
      </c>
      <c r="U2596" s="11" t="str">
        <f ca="1">price</f>
        <v/>
      </c>
      <c r="V2596" s="4"/>
      <c r="Y2596" s="388">
        <f ca="1">COUNTIFS(OFFSET($B$10, 0, 0, ROW()-9, 1), SERVICE[[#This Row],[Employee ID]], OFFSET($F$10, 0, 0, ROW()-9, 1), SERVICE[[#This Row],[Resources Role]])</f>
        <v>0</v>
      </c>
      <c r="Z2596" s="388">
        <f ca="1">COUNTIFS(OFFSET($F$10, 0, 0, ROW()-9, 1), SERVICE[[#This Row],[Resources Role]], OFFSET($H$10, 0, 0, ROW()-9, 1), SERVICE[[#This Row],[Booking]])</f>
        <v>0</v>
      </c>
    </row>
    <row r="2597" spans="1:26" x14ac:dyDescent="0.25">
      <c r="A2597" s="6" t="str">
        <f ca="1">no.</f>
        <v/>
      </c>
      <c r="E2597" s="4" t="str">
        <f ca="1">position</f>
        <v/>
      </c>
      <c r="J2597" s="318"/>
      <c r="M2597" s="4"/>
      <c r="O2597" s="6"/>
      <c r="Q2597" s="20"/>
      <c r="R2597" s="5" t="str">
        <f ca="1">score</f>
        <v/>
      </c>
      <c r="S2597" s="7" t="str">
        <f ca="1">rescore_svc</f>
        <v/>
      </c>
      <c r="U2597" s="11" t="str">
        <f ca="1">price</f>
        <v/>
      </c>
      <c r="V2597" s="4"/>
      <c r="Y2597" s="388">
        <f ca="1">COUNTIFS(OFFSET($B$10, 0, 0, ROW()-9, 1), SERVICE[[#This Row],[Employee ID]], OFFSET($F$10, 0, 0, ROW()-9, 1), SERVICE[[#This Row],[Resources Role]])</f>
        <v>0</v>
      </c>
      <c r="Z2597" s="388">
        <f ca="1">COUNTIFS(OFFSET($F$10, 0, 0, ROW()-9, 1), SERVICE[[#This Row],[Resources Role]], OFFSET($H$10, 0, 0, ROW()-9, 1), SERVICE[[#This Row],[Booking]])</f>
        <v>0</v>
      </c>
    </row>
    <row r="2598" spans="1:26" x14ac:dyDescent="0.25">
      <c r="A2598" s="6" t="str">
        <f ca="1">no.</f>
        <v/>
      </c>
      <c r="E2598" s="4" t="str">
        <f ca="1">position</f>
        <v/>
      </c>
      <c r="J2598" s="318"/>
      <c r="M2598" s="4"/>
      <c r="O2598" s="6"/>
      <c r="Q2598" s="20"/>
      <c r="R2598" s="5" t="str">
        <f ca="1">score</f>
        <v/>
      </c>
      <c r="S2598" s="7" t="str">
        <f ca="1">rescore_svc</f>
        <v/>
      </c>
      <c r="U2598" s="11" t="str">
        <f ca="1">price</f>
        <v/>
      </c>
      <c r="V2598" s="4"/>
      <c r="Y2598" s="388">
        <f ca="1">COUNTIFS(OFFSET($B$10, 0, 0, ROW()-9, 1), SERVICE[[#This Row],[Employee ID]], OFFSET($F$10, 0, 0, ROW()-9, 1), SERVICE[[#This Row],[Resources Role]])</f>
        <v>0</v>
      </c>
      <c r="Z2598" s="388">
        <f ca="1">COUNTIFS(OFFSET($F$10, 0, 0, ROW()-9, 1), SERVICE[[#This Row],[Resources Role]], OFFSET($H$10, 0, 0, ROW()-9, 1), SERVICE[[#This Row],[Booking]])</f>
        <v>0</v>
      </c>
    </row>
    <row r="2599" spans="1:26" x14ac:dyDescent="0.25">
      <c r="A2599" s="6" t="str">
        <f ca="1">no.</f>
        <v/>
      </c>
      <c r="E2599" s="4" t="str">
        <f ca="1">position</f>
        <v/>
      </c>
      <c r="J2599" s="318"/>
      <c r="M2599" s="4"/>
      <c r="O2599" s="6"/>
      <c r="Q2599" s="20"/>
      <c r="R2599" s="5" t="str">
        <f ca="1">score</f>
        <v/>
      </c>
      <c r="S2599" s="7" t="str">
        <f ca="1">rescore_svc</f>
        <v/>
      </c>
      <c r="U2599" s="11" t="str">
        <f ca="1">price</f>
        <v/>
      </c>
      <c r="V2599" s="4"/>
      <c r="Y2599" s="388">
        <f ca="1">COUNTIFS(OFFSET($B$10, 0, 0, ROW()-9, 1), SERVICE[[#This Row],[Employee ID]], OFFSET($F$10, 0, 0, ROW()-9, 1), SERVICE[[#This Row],[Resources Role]])</f>
        <v>0</v>
      </c>
      <c r="Z2599" s="388">
        <f ca="1">COUNTIFS(OFFSET($F$10, 0, 0, ROW()-9, 1), SERVICE[[#This Row],[Resources Role]], OFFSET($H$10, 0, 0, ROW()-9, 1), SERVICE[[#This Row],[Booking]])</f>
        <v>0</v>
      </c>
    </row>
    <row r="2600" spans="1:26" x14ac:dyDescent="0.25">
      <c r="A2600" s="6" t="str">
        <f ca="1">no.</f>
        <v/>
      </c>
      <c r="E2600" s="4" t="str">
        <f ca="1">position</f>
        <v/>
      </c>
      <c r="J2600" s="318"/>
      <c r="M2600" s="4"/>
      <c r="O2600" s="6"/>
      <c r="Q2600" s="20"/>
      <c r="R2600" s="5" t="str">
        <f ca="1">score</f>
        <v/>
      </c>
      <c r="S2600" s="7" t="str">
        <f ca="1">rescore_svc</f>
        <v/>
      </c>
      <c r="U2600" s="11" t="str">
        <f ca="1">price</f>
        <v/>
      </c>
      <c r="V2600" s="4"/>
      <c r="Y2600" s="388">
        <f ca="1">COUNTIFS(OFFSET($B$10, 0, 0, ROW()-9, 1), SERVICE[[#This Row],[Employee ID]], OFFSET($F$10, 0, 0, ROW()-9, 1), SERVICE[[#This Row],[Resources Role]])</f>
        <v>0</v>
      </c>
      <c r="Z2600" s="388">
        <f ca="1">COUNTIFS(OFFSET($F$10, 0, 0, ROW()-9, 1), SERVICE[[#This Row],[Resources Role]], OFFSET($H$10, 0, 0, ROW()-9, 1), SERVICE[[#This Row],[Booking]])</f>
        <v>0</v>
      </c>
    </row>
    <row r="2601" spans="1:26" x14ac:dyDescent="0.25">
      <c r="A2601" s="6" t="str">
        <f ca="1">no.</f>
        <v/>
      </c>
      <c r="E2601" s="4" t="str">
        <f ca="1">position</f>
        <v/>
      </c>
      <c r="J2601" s="318"/>
      <c r="M2601" s="4"/>
      <c r="O2601" s="6"/>
      <c r="Q2601" s="20"/>
      <c r="R2601" s="5" t="str">
        <f ca="1">score</f>
        <v/>
      </c>
      <c r="S2601" s="7" t="str">
        <f ca="1">rescore_svc</f>
        <v/>
      </c>
      <c r="U2601" s="11" t="str">
        <f ca="1">price</f>
        <v/>
      </c>
      <c r="V2601" s="4"/>
      <c r="Y2601" s="388">
        <f ca="1">COUNTIFS(OFFSET($B$10, 0, 0, ROW()-9, 1), SERVICE[[#This Row],[Employee ID]], OFFSET($F$10, 0, 0, ROW()-9, 1), SERVICE[[#This Row],[Resources Role]])</f>
        <v>0</v>
      </c>
      <c r="Z2601" s="388">
        <f ca="1">COUNTIFS(OFFSET($F$10, 0, 0, ROW()-9, 1), SERVICE[[#This Row],[Resources Role]], OFFSET($H$10, 0, 0, ROW()-9, 1), SERVICE[[#This Row],[Booking]])</f>
        <v>0</v>
      </c>
    </row>
    <row r="2602" spans="1:26" x14ac:dyDescent="0.25">
      <c r="A2602" s="6" t="str">
        <f ca="1">no.</f>
        <v/>
      </c>
      <c r="E2602" s="4" t="str">
        <f ca="1">position</f>
        <v/>
      </c>
      <c r="J2602" s="318"/>
      <c r="M2602" s="4"/>
      <c r="O2602" s="6"/>
      <c r="Q2602" s="20"/>
      <c r="R2602" s="5" t="str">
        <f ca="1">score</f>
        <v/>
      </c>
      <c r="S2602" s="7" t="str">
        <f ca="1">rescore_svc</f>
        <v/>
      </c>
      <c r="U2602" s="11" t="str">
        <f ca="1">price</f>
        <v/>
      </c>
      <c r="V2602" s="4"/>
      <c r="Y2602" s="388">
        <f ca="1">COUNTIFS(OFFSET($B$10, 0, 0, ROW()-9, 1), SERVICE[[#This Row],[Employee ID]], OFFSET($F$10, 0, 0, ROW()-9, 1), SERVICE[[#This Row],[Resources Role]])</f>
        <v>0</v>
      </c>
      <c r="Z2602" s="388">
        <f ca="1">COUNTIFS(OFFSET($F$10, 0, 0, ROW()-9, 1), SERVICE[[#This Row],[Resources Role]], OFFSET($H$10, 0, 0, ROW()-9, 1), SERVICE[[#This Row],[Booking]])</f>
        <v>0</v>
      </c>
    </row>
    <row r="2603" spans="1:26" x14ac:dyDescent="0.25">
      <c r="A2603" s="6" t="str">
        <f ca="1">no.</f>
        <v/>
      </c>
      <c r="E2603" s="4" t="str">
        <f ca="1">position</f>
        <v/>
      </c>
      <c r="J2603" s="318"/>
      <c r="M2603" s="4"/>
      <c r="O2603" s="6"/>
      <c r="Q2603" s="20"/>
      <c r="R2603" s="5" t="str">
        <f ca="1">score</f>
        <v/>
      </c>
      <c r="S2603" s="7" t="str">
        <f ca="1">rescore_svc</f>
        <v/>
      </c>
      <c r="U2603" s="11" t="str">
        <f ca="1">price</f>
        <v/>
      </c>
      <c r="V2603" s="4"/>
      <c r="Y2603" s="388">
        <f ca="1">COUNTIFS(OFFSET($B$10, 0, 0, ROW()-9, 1), SERVICE[[#This Row],[Employee ID]], OFFSET($F$10, 0, 0, ROW()-9, 1), SERVICE[[#This Row],[Resources Role]])</f>
        <v>0</v>
      </c>
      <c r="Z2603" s="388">
        <f ca="1">COUNTIFS(OFFSET($F$10, 0, 0, ROW()-9, 1), SERVICE[[#This Row],[Resources Role]], OFFSET($H$10, 0, 0, ROW()-9, 1), SERVICE[[#This Row],[Booking]])</f>
        <v>0</v>
      </c>
    </row>
    <row r="2604" spans="1:26" x14ac:dyDescent="0.25">
      <c r="A2604" s="6" t="str">
        <f ca="1">no.</f>
        <v/>
      </c>
      <c r="E2604" s="4" t="str">
        <f ca="1">position</f>
        <v/>
      </c>
      <c r="J2604" s="318"/>
      <c r="M2604" s="4"/>
      <c r="O2604" s="6"/>
      <c r="Q2604" s="20"/>
      <c r="R2604" s="5" t="str">
        <f ca="1">score</f>
        <v/>
      </c>
      <c r="S2604" s="7" t="str">
        <f ca="1">rescore_svc</f>
        <v/>
      </c>
      <c r="U2604" s="11" t="str">
        <f ca="1">price</f>
        <v/>
      </c>
      <c r="V2604" s="4"/>
      <c r="Y2604" s="388">
        <f ca="1">COUNTIFS(OFFSET($B$10, 0, 0, ROW()-9, 1), SERVICE[[#This Row],[Employee ID]], OFFSET($F$10, 0, 0, ROW()-9, 1), SERVICE[[#This Row],[Resources Role]])</f>
        <v>0</v>
      </c>
      <c r="Z2604" s="388">
        <f ca="1">COUNTIFS(OFFSET($F$10, 0, 0, ROW()-9, 1), SERVICE[[#This Row],[Resources Role]], OFFSET($H$10, 0, 0, ROW()-9, 1), SERVICE[[#This Row],[Booking]])</f>
        <v>0</v>
      </c>
    </row>
    <row r="2605" spans="1:26" x14ac:dyDescent="0.25">
      <c r="A2605" s="6" t="str">
        <f ca="1">no.</f>
        <v/>
      </c>
      <c r="E2605" s="4" t="str">
        <f ca="1">position</f>
        <v/>
      </c>
      <c r="J2605" s="318"/>
      <c r="M2605" s="4"/>
      <c r="O2605" s="6"/>
      <c r="Q2605" s="20"/>
      <c r="R2605" s="5" t="str">
        <f ca="1">score</f>
        <v/>
      </c>
      <c r="S2605" s="7" t="str">
        <f ca="1">rescore_svc</f>
        <v/>
      </c>
      <c r="U2605" s="11" t="str">
        <f ca="1">price</f>
        <v/>
      </c>
      <c r="V2605" s="4"/>
      <c r="Y2605" s="388">
        <f ca="1">COUNTIFS(OFFSET($B$10, 0, 0, ROW()-9, 1), SERVICE[[#This Row],[Employee ID]], OFFSET($F$10, 0, 0, ROW()-9, 1), SERVICE[[#This Row],[Resources Role]])</f>
        <v>0</v>
      </c>
      <c r="Z2605" s="388">
        <f ca="1">COUNTIFS(OFFSET($F$10, 0, 0, ROW()-9, 1), SERVICE[[#This Row],[Resources Role]], OFFSET($H$10, 0, 0, ROW()-9, 1), SERVICE[[#This Row],[Booking]])</f>
        <v>0</v>
      </c>
    </row>
    <row r="2606" spans="1:26" x14ac:dyDescent="0.25">
      <c r="A2606" s="6" t="str">
        <f ca="1">no.</f>
        <v/>
      </c>
      <c r="E2606" s="4" t="str">
        <f ca="1">position</f>
        <v/>
      </c>
      <c r="J2606" s="318"/>
      <c r="M2606" s="4"/>
      <c r="O2606" s="6"/>
      <c r="Q2606" s="20"/>
      <c r="R2606" s="5" t="str">
        <f ca="1">score</f>
        <v/>
      </c>
      <c r="S2606" s="7" t="str">
        <f ca="1">rescore_svc</f>
        <v/>
      </c>
      <c r="U2606" s="11" t="str">
        <f ca="1">price</f>
        <v/>
      </c>
      <c r="V2606" s="4"/>
      <c r="Y2606" s="388">
        <f ca="1">COUNTIFS(OFFSET($B$10, 0, 0, ROW()-9, 1), SERVICE[[#This Row],[Employee ID]], OFFSET($F$10, 0, 0, ROW()-9, 1), SERVICE[[#This Row],[Resources Role]])</f>
        <v>0</v>
      </c>
      <c r="Z2606" s="388">
        <f ca="1">COUNTIFS(OFFSET($F$10, 0, 0, ROW()-9, 1), SERVICE[[#This Row],[Resources Role]], OFFSET($H$10, 0, 0, ROW()-9, 1), SERVICE[[#This Row],[Booking]])</f>
        <v>0</v>
      </c>
    </row>
    <row r="2607" spans="1:26" x14ac:dyDescent="0.25">
      <c r="A2607" s="6" t="str">
        <f ca="1">no.</f>
        <v/>
      </c>
      <c r="E2607" s="4" t="str">
        <f ca="1">position</f>
        <v/>
      </c>
      <c r="J2607" s="318"/>
      <c r="M2607" s="4"/>
      <c r="O2607" s="6"/>
      <c r="Q2607" s="20"/>
      <c r="R2607" s="5" t="str">
        <f ca="1">score</f>
        <v/>
      </c>
      <c r="S2607" s="7" t="str">
        <f ca="1">rescore_svc</f>
        <v/>
      </c>
      <c r="U2607" s="11" t="str">
        <f ca="1">price</f>
        <v/>
      </c>
      <c r="V2607" s="4"/>
      <c r="Y2607" s="388">
        <f ca="1">COUNTIFS(OFFSET($B$10, 0, 0, ROW()-9, 1), SERVICE[[#This Row],[Employee ID]], OFFSET($F$10, 0, 0, ROW()-9, 1), SERVICE[[#This Row],[Resources Role]])</f>
        <v>0</v>
      </c>
      <c r="Z2607" s="388">
        <f ca="1">COUNTIFS(OFFSET($F$10, 0, 0, ROW()-9, 1), SERVICE[[#This Row],[Resources Role]], OFFSET($H$10, 0, 0, ROW()-9, 1), SERVICE[[#This Row],[Booking]])</f>
        <v>0</v>
      </c>
    </row>
    <row r="2608" spans="1:26" x14ac:dyDescent="0.25">
      <c r="A2608" s="6" t="str">
        <f ca="1">no.</f>
        <v/>
      </c>
      <c r="E2608" s="4" t="str">
        <f ca="1">position</f>
        <v/>
      </c>
      <c r="J2608" s="318"/>
      <c r="M2608" s="4"/>
      <c r="O2608" s="6"/>
      <c r="Q2608" s="20"/>
      <c r="R2608" s="5" t="str">
        <f ca="1">score</f>
        <v/>
      </c>
      <c r="S2608" s="7" t="str">
        <f ca="1">rescore_svc</f>
        <v/>
      </c>
      <c r="U2608" s="11" t="str">
        <f ca="1">price</f>
        <v/>
      </c>
      <c r="V2608" s="4"/>
      <c r="Y2608" s="388">
        <f ca="1">COUNTIFS(OFFSET($B$10, 0, 0, ROW()-9, 1), SERVICE[[#This Row],[Employee ID]], OFFSET($F$10, 0, 0, ROW()-9, 1), SERVICE[[#This Row],[Resources Role]])</f>
        <v>0</v>
      </c>
      <c r="Z2608" s="388">
        <f ca="1">COUNTIFS(OFFSET($F$10, 0, 0, ROW()-9, 1), SERVICE[[#This Row],[Resources Role]], OFFSET($H$10, 0, 0, ROW()-9, 1), SERVICE[[#This Row],[Booking]])</f>
        <v>0</v>
      </c>
    </row>
    <row r="2609" spans="1:26" x14ac:dyDescent="0.25">
      <c r="A2609" s="6" t="str">
        <f ca="1">no.</f>
        <v/>
      </c>
      <c r="E2609" s="4" t="str">
        <f ca="1">position</f>
        <v/>
      </c>
      <c r="J2609" s="318"/>
      <c r="M2609" s="4"/>
      <c r="O2609" s="6"/>
      <c r="Q2609" s="20"/>
      <c r="R2609" s="5" t="str">
        <f ca="1">score</f>
        <v/>
      </c>
      <c r="S2609" s="7" t="str">
        <f ca="1">rescore_svc</f>
        <v/>
      </c>
      <c r="U2609" s="11" t="str">
        <f ca="1">price</f>
        <v/>
      </c>
      <c r="V2609" s="4"/>
      <c r="Y2609" s="388">
        <f ca="1">COUNTIFS(OFFSET($B$10, 0, 0, ROW()-9, 1), SERVICE[[#This Row],[Employee ID]], OFFSET($F$10, 0, 0, ROW()-9, 1), SERVICE[[#This Row],[Resources Role]])</f>
        <v>0</v>
      </c>
      <c r="Z2609" s="388">
        <f ca="1">COUNTIFS(OFFSET($F$10, 0, 0, ROW()-9, 1), SERVICE[[#This Row],[Resources Role]], OFFSET($H$10, 0, 0, ROW()-9, 1), SERVICE[[#This Row],[Booking]])</f>
        <v>0</v>
      </c>
    </row>
    <row r="2610" spans="1:26" x14ac:dyDescent="0.25">
      <c r="A2610" s="6" t="str">
        <f ca="1">no.</f>
        <v/>
      </c>
      <c r="E2610" s="4" t="str">
        <f ca="1">position</f>
        <v/>
      </c>
      <c r="J2610" s="318"/>
      <c r="M2610" s="4"/>
      <c r="O2610" s="6"/>
      <c r="Q2610" s="20"/>
      <c r="R2610" s="5" t="str">
        <f ca="1">score</f>
        <v/>
      </c>
      <c r="S2610" s="7" t="str">
        <f ca="1">rescore_svc</f>
        <v/>
      </c>
      <c r="U2610" s="11" t="str">
        <f ca="1">price</f>
        <v/>
      </c>
      <c r="V2610" s="4"/>
      <c r="Y2610" s="388">
        <f ca="1">COUNTIFS(OFFSET($B$10, 0, 0, ROW()-9, 1), SERVICE[[#This Row],[Employee ID]], OFFSET($F$10, 0, 0, ROW()-9, 1), SERVICE[[#This Row],[Resources Role]])</f>
        <v>0</v>
      </c>
      <c r="Z2610" s="388">
        <f ca="1">COUNTIFS(OFFSET($F$10, 0, 0, ROW()-9, 1), SERVICE[[#This Row],[Resources Role]], OFFSET($H$10, 0, 0, ROW()-9, 1), SERVICE[[#This Row],[Booking]])</f>
        <v>0</v>
      </c>
    </row>
    <row r="2611" spans="1:26" x14ac:dyDescent="0.25">
      <c r="A2611" s="6" t="str">
        <f ca="1">no.</f>
        <v/>
      </c>
      <c r="E2611" s="4" t="str">
        <f ca="1">position</f>
        <v/>
      </c>
      <c r="J2611" s="318"/>
      <c r="M2611" s="4"/>
      <c r="O2611" s="6"/>
      <c r="Q2611" s="20"/>
      <c r="R2611" s="5" t="str">
        <f ca="1">score</f>
        <v/>
      </c>
      <c r="S2611" s="7" t="str">
        <f ca="1">rescore_svc</f>
        <v/>
      </c>
      <c r="U2611" s="11" t="str">
        <f ca="1">price</f>
        <v/>
      </c>
      <c r="V2611" s="4"/>
      <c r="Y2611" s="388">
        <f ca="1">COUNTIFS(OFFSET($B$10, 0, 0, ROW()-9, 1), SERVICE[[#This Row],[Employee ID]], OFFSET($F$10, 0, 0, ROW()-9, 1), SERVICE[[#This Row],[Resources Role]])</f>
        <v>0</v>
      </c>
      <c r="Z2611" s="388">
        <f ca="1">COUNTIFS(OFFSET($F$10, 0, 0, ROW()-9, 1), SERVICE[[#This Row],[Resources Role]], OFFSET($H$10, 0, 0, ROW()-9, 1), SERVICE[[#This Row],[Booking]])</f>
        <v>0</v>
      </c>
    </row>
    <row r="2612" spans="1:26" x14ac:dyDescent="0.25">
      <c r="A2612" s="6" t="str">
        <f ca="1">no.</f>
        <v/>
      </c>
      <c r="E2612" s="4" t="str">
        <f ca="1">position</f>
        <v/>
      </c>
      <c r="J2612" s="318"/>
      <c r="M2612" s="4"/>
      <c r="O2612" s="6"/>
      <c r="Q2612" s="20"/>
      <c r="R2612" s="5" t="str">
        <f ca="1">score</f>
        <v/>
      </c>
      <c r="S2612" s="7" t="str">
        <f ca="1">rescore_svc</f>
        <v/>
      </c>
      <c r="U2612" s="11" t="str">
        <f ca="1">price</f>
        <v/>
      </c>
      <c r="V2612" s="4"/>
      <c r="Y2612" s="388">
        <f ca="1">COUNTIFS(OFFSET($B$10, 0, 0, ROW()-9, 1), SERVICE[[#This Row],[Employee ID]], OFFSET($F$10, 0, 0, ROW()-9, 1), SERVICE[[#This Row],[Resources Role]])</f>
        <v>0</v>
      </c>
      <c r="Z2612" s="388">
        <f ca="1">COUNTIFS(OFFSET($F$10, 0, 0, ROW()-9, 1), SERVICE[[#This Row],[Resources Role]], OFFSET($H$10, 0, 0, ROW()-9, 1), SERVICE[[#This Row],[Booking]])</f>
        <v>0</v>
      </c>
    </row>
    <row r="2613" spans="1:26" x14ac:dyDescent="0.25">
      <c r="A2613" s="6" t="str">
        <f ca="1">no.</f>
        <v/>
      </c>
      <c r="E2613" s="4" t="str">
        <f ca="1">position</f>
        <v/>
      </c>
      <c r="J2613" s="318"/>
      <c r="M2613" s="4"/>
      <c r="O2613" s="6"/>
      <c r="Q2613" s="20"/>
      <c r="R2613" s="5" t="str">
        <f ca="1">score</f>
        <v/>
      </c>
      <c r="S2613" s="7" t="str">
        <f ca="1">rescore_svc</f>
        <v/>
      </c>
      <c r="U2613" s="11" t="str">
        <f ca="1">price</f>
        <v/>
      </c>
      <c r="V2613" s="4"/>
      <c r="Y2613" s="388">
        <f ca="1">COUNTIFS(OFFSET($B$10, 0, 0, ROW()-9, 1), SERVICE[[#This Row],[Employee ID]], OFFSET($F$10, 0, 0, ROW()-9, 1), SERVICE[[#This Row],[Resources Role]])</f>
        <v>0</v>
      </c>
      <c r="Z2613" s="388">
        <f ca="1">COUNTIFS(OFFSET($F$10, 0, 0, ROW()-9, 1), SERVICE[[#This Row],[Resources Role]], OFFSET($H$10, 0, 0, ROW()-9, 1), SERVICE[[#This Row],[Booking]])</f>
        <v>0</v>
      </c>
    </row>
    <row r="2614" spans="1:26" x14ac:dyDescent="0.25">
      <c r="A2614" s="6" t="str">
        <f ca="1">no.</f>
        <v/>
      </c>
      <c r="E2614" s="4" t="str">
        <f ca="1">position</f>
        <v/>
      </c>
      <c r="J2614" s="318"/>
      <c r="M2614" s="4"/>
      <c r="O2614" s="6"/>
      <c r="Q2614" s="20"/>
      <c r="R2614" s="5" t="str">
        <f ca="1">score</f>
        <v/>
      </c>
      <c r="S2614" s="7" t="str">
        <f ca="1">rescore_svc</f>
        <v/>
      </c>
      <c r="U2614" s="11" t="str">
        <f ca="1">price</f>
        <v/>
      </c>
      <c r="V2614" s="4"/>
      <c r="Y2614" s="388">
        <f ca="1">COUNTIFS(OFFSET($B$10, 0, 0, ROW()-9, 1), SERVICE[[#This Row],[Employee ID]], OFFSET($F$10, 0, 0, ROW()-9, 1), SERVICE[[#This Row],[Resources Role]])</f>
        <v>0</v>
      </c>
      <c r="Z2614" s="388">
        <f ca="1">COUNTIFS(OFFSET($F$10, 0, 0, ROW()-9, 1), SERVICE[[#This Row],[Resources Role]], OFFSET($H$10, 0, 0, ROW()-9, 1), SERVICE[[#This Row],[Booking]])</f>
        <v>0</v>
      </c>
    </row>
    <row r="2615" spans="1:26" x14ac:dyDescent="0.25">
      <c r="A2615" s="6" t="str">
        <f ca="1">no.</f>
        <v/>
      </c>
      <c r="E2615" s="4" t="str">
        <f ca="1">position</f>
        <v/>
      </c>
      <c r="J2615" s="318"/>
      <c r="M2615" s="4"/>
      <c r="O2615" s="6"/>
      <c r="Q2615" s="20"/>
      <c r="R2615" s="5" t="str">
        <f ca="1">score</f>
        <v/>
      </c>
      <c r="S2615" s="7" t="str">
        <f ca="1">rescore_svc</f>
        <v/>
      </c>
      <c r="U2615" s="11" t="str">
        <f ca="1">price</f>
        <v/>
      </c>
      <c r="V2615" s="4"/>
      <c r="Y2615" s="388">
        <f ca="1">COUNTIFS(OFFSET($B$10, 0, 0, ROW()-9, 1), SERVICE[[#This Row],[Employee ID]], OFFSET($F$10, 0, 0, ROW()-9, 1), SERVICE[[#This Row],[Resources Role]])</f>
        <v>0</v>
      </c>
      <c r="Z2615" s="388">
        <f ca="1">COUNTIFS(OFFSET($F$10, 0, 0, ROW()-9, 1), SERVICE[[#This Row],[Resources Role]], OFFSET($H$10, 0, 0, ROW()-9, 1), SERVICE[[#This Row],[Booking]])</f>
        <v>0</v>
      </c>
    </row>
    <row r="2616" spans="1:26" x14ac:dyDescent="0.25">
      <c r="A2616" s="6" t="str">
        <f ca="1">no.</f>
        <v/>
      </c>
      <c r="E2616" s="4" t="str">
        <f ca="1">position</f>
        <v/>
      </c>
      <c r="J2616" s="318"/>
      <c r="M2616" s="4"/>
      <c r="O2616" s="6"/>
      <c r="Q2616" s="20"/>
      <c r="R2616" s="5" t="str">
        <f ca="1">score</f>
        <v/>
      </c>
      <c r="S2616" s="7" t="str">
        <f ca="1">rescore_svc</f>
        <v/>
      </c>
      <c r="U2616" s="11" t="str">
        <f ca="1">price</f>
        <v/>
      </c>
      <c r="V2616" s="4"/>
      <c r="Y2616" s="388">
        <f ca="1">COUNTIFS(OFFSET($B$10, 0, 0, ROW()-9, 1), SERVICE[[#This Row],[Employee ID]], OFFSET($F$10, 0, 0, ROW()-9, 1), SERVICE[[#This Row],[Resources Role]])</f>
        <v>0</v>
      </c>
      <c r="Z2616" s="388">
        <f ca="1">COUNTIFS(OFFSET($F$10, 0, 0, ROW()-9, 1), SERVICE[[#This Row],[Resources Role]], OFFSET($H$10, 0, 0, ROW()-9, 1), SERVICE[[#This Row],[Booking]])</f>
        <v>0</v>
      </c>
    </row>
    <row r="2617" spans="1:26" x14ac:dyDescent="0.25">
      <c r="A2617" s="6" t="str">
        <f ca="1">no.</f>
        <v/>
      </c>
      <c r="E2617" s="4" t="str">
        <f ca="1">position</f>
        <v/>
      </c>
      <c r="J2617" s="318"/>
      <c r="M2617" s="4"/>
      <c r="O2617" s="6"/>
      <c r="Q2617" s="20"/>
      <c r="R2617" s="5" t="str">
        <f ca="1">score</f>
        <v/>
      </c>
      <c r="S2617" s="7" t="str">
        <f ca="1">rescore_svc</f>
        <v/>
      </c>
      <c r="U2617" s="11" t="str">
        <f ca="1">price</f>
        <v/>
      </c>
      <c r="V2617" s="4"/>
      <c r="Y2617" s="388">
        <f ca="1">COUNTIFS(OFFSET($B$10, 0, 0, ROW()-9, 1), SERVICE[[#This Row],[Employee ID]], OFFSET($F$10, 0, 0, ROW()-9, 1), SERVICE[[#This Row],[Resources Role]])</f>
        <v>0</v>
      </c>
      <c r="Z2617" s="388">
        <f ca="1">COUNTIFS(OFFSET($F$10, 0, 0, ROW()-9, 1), SERVICE[[#This Row],[Resources Role]], OFFSET($H$10, 0, 0, ROW()-9, 1), SERVICE[[#This Row],[Booking]])</f>
        <v>0</v>
      </c>
    </row>
    <row r="2618" spans="1:26" x14ac:dyDescent="0.25">
      <c r="A2618" s="6" t="str">
        <f ca="1">no.</f>
        <v/>
      </c>
      <c r="E2618" s="4" t="str">
        <f ca="1">position</f>
        <v/>
      </c>
      <c r="J2618" s="318"/>
      <c r="M2618" s="4"/>
      <c r="O2618" s="6"/>
      <c r="Q2618" s="20"/>
      <c r="R2618" s="5" t="str">
        <f ca="1">score</f>
        <v/>
      </c>
      <c r="S2618" s="7" t="str">
        <f ca="1">rescore_svc</f>
        <v/>
      </c>
      <c r="U2618" s="11" t="str">
        <f ca="1">price</f>
        <v/>
      </c>
      <c r="V2618" s="4"/>
      <c r="Y2618" s="388">
        <f ca="1">COUNTIFS(OFFSET($B$10, 0, 0, ROW()-9, 1), SERVICE[[#This Row],[Employee ID]], OFFSET($F$10, 0, 0, ROW()-9, 1), SERVICE[[#This Row],[Resources Role]])</f>
        <v>0</v>
      </c>
      <c r="Z2618" s="388">
        <f ca="1">COUNTIFS(OFFSET($F$10, 0, 0, ROW()-9, 1), SERVICE[[#This Row],[Resources Role]], OFFSET($H$10, 0, 0, ROW()-9, 1), SERVICE[[#This Row],[Booking]])</f>
        <v>0</v>
      </c>
    </row>
    <row r="2619" spans="1:26" x14ac:dyDescent="0.25">
      <c r="A2619" s="6" t="str">
        <f ca="1">no.</f>
        <v/>
      </c>
      <c r="E2619" s="4" t="str">
        <f ca="1">position</f>
        <v/>
      </c>
      <c r="J2619" s="318"/>
      <c r="M2619" s="4"/>
      <c r="O2619" s="6"/>
      <c r="Q2619" s="20"/>
      <c r="R2619" s="5" t="str">
        <f ca="1">score</f>
        <v/>
      </c>
      <c r="S2619" s="7" t="str">
        <f ca="1">rescore_svc</f>
        <v/>
      </c>
      <c r="U2619" s="11" t="str">
        <f ca="1">price</f>
        <v/>
      </c>
      <c r="V2619" s="4"/>
      <c r="Y2619" s="388">
        <f ca="1">COUNTIFS(OFFSET($B$10, 0, 0, ROW()-9, 1), SERVICE[[#This Row],[Employee ID]], OFFSET($F$10, 0, 0, ROW()-9, 1), SERVICE[[#This Row],[Resources Role]])</f>
        <v>0</v>
      </c>
      <c r="Z2619" s="388">
        <f ca="1">COUNTIFS(OFFSET($F$10, 0, 0, ROW()-9, 1), SERVICE[[#This Row],[Resources Role]], OFFSET($H$10, 0, 0, ROW()-9, 1), SERVICE[[#This Row],[Booking]])</f>
        <v>0</v>
      </c>
    </row>
    <row r="2620" spans="1:26" x14ac:dyDescent="0.25">
      <c r="A2620" s="6" t="str">
        <f ca="1">no.</f>
        <v/>
      </c>
      <c r="E2620" s="4" t="str">
        <f ca="1">position</f>
        <v/>
      </c>
      <c r="J2620" s="318"/>
      <c r="M2620" s="4"/>
      <c r="O2620" s="6"/>
      <c r="Q2620" s="20"/>
      <c r="R2620" s="5" t="str">
        <f ca="1">score</f>
        <v/>
      </c>
      <c r="S2620" s="7" t="str">
        <f ca="1">rescore_svc</f>
        <v/>
      </c>
      <c r="U2620" s="11" t="str">
        <f ca="1">price</f>
        <v/>
      </c>
      <c r="V2620" s="4"/>
      <c r="Y2620" s="388">
        <f ca="1">COUNTIFS(OFFSET($B$10, 0, 0, ROW()-9, 1), SERVICE[[#This Row],[Employee ID]], OFFSET($F$10, 0, 0, ROW()-9, 1), SERVICE[[#This Row],[Resources Role]])</f>
        <v>0</v>
      </c>
      <c r="Z2620" s="388">
        <f ca="1">COUNTIFS(OFFSET($F$10, 0, 0, ROW()-9, 1), SERVICE[[#This Row],[Resources Role]], OFFSET($H$10, 0, 0, ROW()-9, 1), SERVICE[[#This Row],[Booking]])</f>
        <v>0</v>
      </c>
    </row>
    <row r="2621" spans="1:26" x14ac:dyDescent="0.25">
      <c r="A2621" s="6" t="str">
        <f ca="1">no.</f>
        <v/>
      </c>
      <c r="E2621" s="4" t="str">
        <f ca="1">position</f>
        <v/>
      </c>
      <c r="J2621" s="318"/>
      <c r="M2621" s="4"/>
      <c r="O2621" s="6"/>
      <c r="Q2621" s="20"/>
      <c r="R2621" s="5" t="str">
        <f ca="1">score</f>
        <v/>
      </c>
      <c r="S2621" s="7" t="str">
        <f ca="1">rescore_svc</f>
        <v/>
      </c>
      <c r="U2621" s="11" t="str">
        <f ca="1">price</f>
        <v/>
      </c>
      <c r="V2621" s="4"/>
      <c r="Y2621" s="388">
        <f ca="1">COUNTIFS(OFFSET($B$10, 0, 0, ROW()-9, 1), SERVICE[[#This Row],[Employee ID]], OFFSET($F$10, 0, 0, ROW()-9, 1), SERVICE[[#This Row],[Resources Role]])</f>
        <v>0</v>
      </c>
      <c r="Z2621" s="388">
        <f ca="1">COUNTIFS(OFFSET($F$10, 0, 0, ROW()-9, 1), SERVICE[[#This Row],[Resources Role]], OFFSET($H$10, 0, 0, ROW()-9, 1), SERVICE[[#This Row],[Booking]])</f>
        <v>0</v>
      </c>
    </row>
    <row r="2622" spans="1:26" x14ac:dyDescent="0.25">
      <c r="A2622" s="6" t="str">
        <f ca="1">no.</f>
        <v/>
      </c>
      <c r="E2622" s="4" t="str">
        <f ca="1">position</f>
        <v/>
      </c>
      <c r="J2622" s="318"/>
      <c r="M2622" s="4"/>
      <c r="O2622" s="6"/>
      <c r="Q2622" s="20"/>
      <c r="R2622" s="5" t="str">
        <f ca="1">score</f>
        <v/>
      </c>
      <c r="S2622" s="7" t="str">
        <f ca="1">rescore_svc</f>
        <v/>
      </c>
      <c r="U2622" s="11" t="str">
        <f ca="1">price</f>
        <v/>
      </c>
      <c r="V2622" s="4"/>
      <c r="Y2622" s="388">
        <f ca="1">COUNTIFS(OFFSET($B$10, 0, 0, ROW()-9, 1), SERVICE[[#This Row],[Employee ID]], OFFSET($F$10, 0, 0, ROW()-9, 1), SERVICE[[#This Row],[Resources Role]])</f>
        <v>0</v>
      </c>
      <c r="Z2622" s="388">
        <f ca="1">COUNTIFS(OFFSET($F$10, 0, 0, ROW()-9, 1), SERVICE[[#This Row],[Resources Role]], OFFSET($H$10, 0, 0, ROW()-9, 1), SERVICE[[#This Row],[Booking]])</f>
        <v>0</v>
      </c>
    </row>
    <row r="2623" spans="1:26" x14ac:dyDescent="0.25">
      <c r="A2623" s="6" t="str">
        <f ca="1">no.</f>
        <v/>
      </c>
      <c r="E2623" s="4" t="str">
        <f ca="1">position</f>
        <v/>
      </c>
      <c r="J2623" s="318"/>
      <c r="M2623" s="4"/>
      <c r="O2623" s="6"/>
      <c r="Q2623" s="20"/>
      <c r="R2623" s="5" t="str">
        <f ca="1">score</f>
        <v/>
      </c>
      <c r="S2623" s="7" t="str">
        <f ca="1">rescore_svc</f>
        <v/>
      </c>
      <c r="U2623" s="11" t="str">
        <f ca="1">price</f>
        <v/>
      </c>
      <c r="V2623" s="4"/>
      <c r="Y2623" s="388">
        <f ca="1">COUNTIFS(OFFSET($B$10, 0, 0, ROW()-9, 1), SERVICE[[#This Row],[Employee ID]], OFFSET($F$10, 0, 0, ROW()-9, 1), SERVICE[[#This Row],[Resources Role]])</f>
        <v>0</v>
      </c>
      <c r="Z2623" s="388">
        <f ca="1">COUNTIFS(OFFSET($F$10, 0, 0, ROW()-9, 1), SERVICE[[#This Row],[Resources Role]], OFFSET($H$10, 0, 0, ROW()-9, 1), SERVICE[[#This Row],[Booking]])</f>
        <v>0</v>
      </c>
    </row>
    <row r="2624" spans="1:26" x14ac:dyDescent="0.25">
      <c r="A2624" s="6" t="str">
        <f ca="1">no.</f>
        <v/>
      </c>
      <c r="E2624" s="4" t="str">
        <f ca="1">position</f>
        <v/>
      </c>
      <c r="J2624" s="318"/>
      <c r="M2624" s="4"/>
      <c r="O2624" s="6"/>
      <c r="Q2624" s="20"/>
      <c r="R2624" s="5" t="str">
        <f ca="1">score</f>
        <v/>
      </c>
      <c r="S2624" s="7" t="str">
        <f ca="1">rescore_svc</f>
        <v/>
      </c>
      <c r="U2624" s="11" t="str">
        <f ca="1">price</f>
        <v/>
      </c>
      <c r="V2624" s="4"/>
      <c r="Y2624" s="388">
        <f ca="1">COUNTIFS(OFFSET($B$10, 0, 0, ROW()-9, 1), SERVICE[[#This Row],[Employee ID]], OFFSET($F$10, 0, 0, ROW()-9, 1), SERVICE[[#This Row],[Resources Role]])</f>
        <v>0</v>
      </c>
      <c r="Z2624" s="388">
        <f ca="1">COUNTIFS(OFFSET($F$10, 0, 0, ROW()-9, 1), SERVICE[[#This Row],[Resources Role]], OFFSET($H$10, 0, 0, ROW()-9, 1), SERVICE[[#This Row],[Booking]])</f>
        <v>0</v>
      </c>
    </row>
    <row r="2625" spans="1:26" x14ac:dyDescent="0.25">
      <c r="A2625" s="6" t="str">
        <f ca="1">no.</f>
        <v/>
      </c>
      <c r="E2625" s="4" t="str">
        <f ca="1">position</f>
        <v/>
      </c>
      <c r="J2625" s="318"/>
      <c r="M2625" s="4"/>
      <c r="O2625" s="6"/>
      <c r="Q2625" s="20"/>
      <c r="R2625" s="5" t="str">
        <f ca="1">score</f>
        <v/>
      </c>
      <c r="S2625" s="7" t="str">
        <f ca="1">rescore_svc</f>
        <v/>
      </c>
      <c r="U2625" s="11" t="str">
        <f ca="1">price</f>
        <v/>
      </c>
      <c r="V2625" s="4"/>
      <c r="Y2625" s="388">
        <f ca="1">COUNTIFS(OFFSET($B$10, 0, 0, ROW()-9, 1), SERVICE[[#This Row],[Employee ID]], OFFSET($F$10, 0, 0, ROW()-9, 1), SERVICE[[#This Row],[Resources Role]])</f>
        <v>0</v>
      </c>
      <c r="Z2625" s="388">
        <f ca="1">COUNTIFS(OFFSET($F$10, 0, 0, ROW()-9, 1), SERVICE[[#This Row],[Resources Role]], OFFSET($H$10, 0, 0, ROW()-9, 1), SERVICE[[#This Row],[Booking]])</f>
        <v>0</v>
      </c>
    </row>
    <row r="2626" spans="1:26" x14ac:dyDescent="0.25">
      <c r="A2626" s="6" t="str">
        <f ca="1">no.</f>
        <v/>
      </c>
      <c r="E2626" s="4" t="str">
        <f ca="1">position</f>
        <v/>
      </c>
      <c r="J2626" s="318"/>
      <c r="M2626" s="4"/>
      <c r="O2626" s="6"/>
      <c r="Q2626" s="20"/>
      <c r="R2626" s="5" t="str">
        <f ca="1">score</f>
        <v/>
      </c>
      <c r="S2626" s="7" t="str">
        <f ca="1">rescore_svc</f>
        <v/>
      </c>
      <c r="U2626" s="11" t="str">
        <f ca="1">price</f>
        <v/>
      </c>
      <c r="V2626" s="4"/>
      <c r="Y2626" s="388">
        <f ca="1">COUNTIFS(OFFSET($B$10, 0, 0, ROW()-9, 1), SERVICE[[#This Row],[Employee ID]], OFFSET($F$10, 0, 0, ROW()-9, 1), SERVICE[[#This Row],[Resources Role]])</f>
        <v>0</v>
      </c>
      <c r="Z2626" s="388">
        <f ca="1">COUNTIFS(OFFSET($F$10, 0, 0, ROW()-9, 1), SERVICE[[#This Row],[Resources Role]], OFFSET($H$10, 0, 0, ROW()-9, 1), SERVICE[[#This Row],[Booking]])</f>
        <v>0</v>
      </c>
    </row>
    <row r="2627" spans="1:26" x14ac:dyDescent="0.25">
      <c r="A2627" s="6" t="str">
        <f ca="1">no.</f>
        <v/>
      </c>
      <c r="E2627" s="4" t="str">
        <f ca="1">position</f>
        <v/>
      </c>
      <c r="J2627" s="318"/>
      <c r="M2627" s="4"/>
      <c r="O2627" s="6"/>
      <c r="Q2627" s="20"/>
      <c r="R2627" s="5" t="str">
        <f ca="1">score</f>
        <v/>
      </c>
      <c r="S2627" s="7" t="str">
        <f ca="1">rescore_svc</f>
        <v/>
      </c>
      <c r="U2627" s="11" t="str">
        <f ca="1">price</f>
        <v/>
      </c>
      <c r="V2627" s="4"/>
      <c r="Y2627" s="388">
        <f ca="1">COUNTIFS(OFFSET($B$10, 0, 0, ROW()-9, 1), SERVICE[[#This Row],[Employee ID]], OFFSET($F$10, 0, 0, ROW()-9, 1), SERVICE[[#This Row],[Resources Role]])</f>
        <v>0</v>
      </c>
      <c r="Z2627" s="388">
        <f ca="1">COUNTIFS(OFFSET($F$10, 0, 0, ROW()-9, 1), SERVICE[[#This Row],[Resources Role]], OFFSET($H$10, 0, 0, ROW()-9, 1), SERVICE[[#This Row],[Booking]])</f>
        <v>0</v>
      </c>
    </row>
    <row r="2628" spans="1:26" x14ac:dyDescent="0.25">
      <c r="A2628" s="6" t="str">
        <f ca="1">no.</f>
        <v/>
      </c>
      <c r="E2628" s="4" t="str">
        <f ca="1">position</f>
        <v/>
      </c>
      <c r="J2628" s="318"/>
      <c r="M2628" s="4"/>
      <c r="O2628" s="6"/>
      <c r="Q2628" s="20"/>
      <c r="R2628" s="5" t="str">
        <f ca="1">score</f>
        <v/>
      </c>
      <c r="S2628" s="7" t="str">
        <f ca="1">rescore_svc</f>
        <v/>
      </c>
      <c r="U2628" s="11" t="str">
        <f ca="1">price</f>
        <v/>
      </c>
      <c r="V2628" s="4"/>
      <c r="Y2628" s="388">
        <f ca="1">COUNTIFS(OFFSET($B$10, 0, 0, ROW()-9, 1), SERVICE[[#This Row],[Employee ID]], OFFSET($F$10, 0, 0, ROW()-9, 1), SERVICE[[#This Row],[Resources Role]])</f>
        <v>0</v>
      </c>
      <c r="Z2628" s="388">
        <f ca="1">COUNTIFS(OFFSET($F$10, 0, 0, ROW()-9, 1), SERVICE[[#This Row],[Resources Role]], OFFSET($H$10, 0, 0, ROW()-9, 1), SERVICE[[#This Row],[Booking]])</f>
        <v>0</v>
      </c>
    </row>
    <row r="2629" spans="1:26" x14ac:dyDescent="0.25">
      <c r="A2629" s="6" t="str">
        <f ca="1">no.</f>
        <v/>
      </c>
      <c r="E2629" s="4" t="str">
        <f ca="1">position</f>
        <v/>
      </c>
      <c r="J2629" s="318"/>
      <c r="M2629" s="4"/>
      <c r="O2629" s="6"/>
      <c r="Q2629" s="20"/>
      <c r="R2629" s="5" t="str">
        <f ca="1">score</f>
        <v/>
      </c>
      <c r="S2629" s="7" t="str">
        <f ca="1">rescore_svc</f>
        <v/>
      </c>
      <c r="U2629" s="11" t="str">
        <f ca="1">price</f>
        <v/>
      </c>
      <c r="V2629" s="4"/>
      <c r="Y2629" s="388">
        <f ca="1">COUNTIFS(OFFSET($B$10, 0, 0, ROW()-9, 1), SERVICE[[#This Row],[Employee ID]], OFFSET($F$10, 0, 0, ROW()-9, 1), SERVICE[[#This Row],[Resources Role]])</f>
        <v>0</v>
      </c>
      <c r="Z2629" s="388">
        <f ca="1">COUNTIFS(OFFSET($F$10, 0, 0, ROW()-9, 1), SERVICE[[#This Row],[Resources Role]], OFFSET($H$10, 0, 0, ROW()-9, 1), SERVICE[[#This Row],[Booking]])</f>
        <v>0</v>
      </c>
    </row>
    <row r="2630" spans="1:26" x14ac:dyDescent="0.25">
      <c r="A2630" s="6" t="str">
        <f ca="1">no.</f>
        <v/>
      </c>
      <c r="E2630" s="4" t="str">
        <f ca="1">position</f>
        <v/>
      </c>
      <c r="J2630" s="318"/>
      <c r="M2630" s="4"/>
      <c r="O2630" s="6"/>
      <c r="Q2630" s="20"/>
      <c r="R2630" s="5" t="str">
        <f ca="1">score</f>
        <v/>
      </c>
      <c r="S2630" s="7" t="str">
        <f ca="1">rescore_svc</f>
        <v/>
      </c>
      <c r="U2630" s="11" t="str">
        <f ca="1">price</f>
        <v/>
      </c>
      <c r="V2630" s="4"/>
      <c r="Y2630" s="388">
        <f ca="1">COUNTIFS(OFFSET($B$10, 0, 0, ROW()-9, 1), SERVICE[[#This Row],[Employee ID]], OFFSET($F$10, 0, 0, ROW()-9, 1), SERVICE[[#This Row],[Resources Role]])</f>
        <v>0</v>
      </c>
      <c r="Z2630" s="388">
        <f ca="1">COUNTIFS(OFFSET($F$10, 0, 0, ROW()-9, 1), SERVICE[[#This Row],[Resources Role]], OFFSET($H$10, 0, 0, ROW()-9, 1), SERVICE[[#This Row],[Booking]])</f>
        <v>0</v>
      </c>
    </row>
    <row r="2631" spans="1:26" x14ac:dyDescent="0.25">
      <c r="A2631" s="6" t="str">
        <f ca="1">no.</f>
        <v/>
      </c>
      <c r="E2631" s="4" t="str">
        <f ca="1">position</f>
        <v/>
      </c>
      <c r="J2631" s="318"/>
      <c r="M2631" s="4"/>
      <c r="O2631" s="6"/>
      <c r="Q2631" s="20"/>
      <c r="R2631" s="5" t="str">
        <f ca="1">score</f>
        <v/>
      </c>
      <c r="S2631" s="7" t="str">
        <f ca="1">rescore_svc</f>
        <v/>
      </c>
      <c r="U2631" s="11" t="str">
        <f ca="1">price</f>
        <v/>
      </c>
      <c r="V2631" s="4"/>
      <c r="Y2631" s="388">
        <f ca="1">COUNTIFS(OFFSET($B$10, 0, 0, ROW()-9, 1), SERVICE[[#This Row],[Employee ID]], OFFSET($F$10, 0, 0, ROW()-9, 1), SERVICE[[#This Row],[Resources Role]])</f>
        <v>0</v>
      </c>
      <c r="Z2631" s="388">
        <f ca="1">COUNTIFS(OFFSET($F$10, 0, 0, ROW()-9, 1), SERVICE[[#This Row],[Resources Role]], OFFSET($H$10, 0, 0, ROW()-9, 1), SERVICE[[#This Row],[Booking]])</f>
        <v>0</v>
      </c>
    </row>
    <row r="2632" spans="1:26" x14ac:dyDescent="0.25">
      <c r="A2632" s="6" t="str">
        <f ca="1">no.</f>
        <v/>
      </c>
      <c r="E2632" s="4" t="str">
        <f ca="1">position</f>
        <v/>
      </c>
      <c r="J2632" s="318"/>
      <c r="M2632" s="4"/>
      <c r="O2632" s="6"/>
      <c r="Q2632" s="20"/>
      <c r="R2632" s="5" t="str">
        <f ca="1">score</f>
        <v/>
      </c>
      <c r="S2632" s="7" t="str">
        <f ca="1">rescore_svc</f>
        <v/>
      </c>
      <c r="U2632" s="11" t="str">
        <f ca="1">price</f>
        <v/>
      </c>
      <c r="V2632" s="4"/>
      <c r="Y2632" s="388">
        <f ca="1">COUNTIFS(OFFSET($B$10, 0, 0, ROW()-9, 1), SERVICE[[#This Row],[Employee ID]], OFFSET($F$10, 0, 0, ROW()-9, 1), SERVICE[[#This Row],[Resources Role]])</f>
        <v>0</v>
      </c>
      <c r="Z2632" s="388">
        <f ca="1">COUNTIFS(OFFSET($F$10, 0, 0, ROW()-9, 1), SERVICE[[#This Row],[Resources Role]], OFFSET($H$10, 0, 0, ROW()-9, 1), SERVICE[[#This Row],[Booking]])</f>
        <v>0</v>
      </c>
    </row>
    <row r="2633" spans="1:26" x14ac:dyDescent="0.25">
      <c r="A2633" s="6" t="str">
        <f ca="1">no.</f>
        <v/>
      </c>
      <c r="E2633" s="4" t="str">
        <f ca="1">position</f>
        <v/>
      </c>
      <c r="J2633" s="318"/>
      <c r="M2633" s="4"/>
      <c r="O2633" s="6"/>
      <c r="Q2633" s="20"/>
      <c r="R2633" s="5" t="str">
        <f ca="1">score</f>
        <v/>
      </c>
      <c r="S2633" s="7" t="str">
        <f ca="1">rescore_svc</f>
        <v/>
      </c>
      <c r="U2633" s="11" t="str">
        <f ca="1">price</f>
        <v/>
      </c>
      <c r="V2633" s="4"/>
      <c r="Y2633" s="388">
        <f ca="1">COUNTIFS(OFFSET($B$10, 0, 0, ROW()-9, 1), SERVICE[[#This Row],[Employee ID]], OFFSET($F$10, 0, 0, ROW()-9, 1), SERVICE[[#This Row],[Resources Role]])</f>
        <v>0</v>
      </c>
      <c r="Z2633" s="388">
        <f ca="1">COUNTIFS(OFFSET($F$10, 0, 0, ROW()-9, 1), SERVICE[[#This Row],[Resources Role]], OFFSET($H$10, 0, 0, ROW()-9, 1), SERVICE[[#This Row],[Booking]])</f>
        <v>0</v>
      </c>
    </row>
    <row r="2634" spans="1:26" x14ac:dyDescent="0.25">
      <c r="A2634" s="6" t="str">
        <f ca="1">no.</f>
        <v/>
      </c>
      <c r="E2634" s="4" t="str">
        <f ca="1">position</f>
        <v/>
      </c>
      <c r="J2634" s="318"/>
      <c r="M2634" s="4"/>
      <c r="O2634" s="6"/>
      <c r="Q2634" s="20"/>
      <c r="R2634" s="5" t="str">
        <f ca="1">score</f>
        <v/>
      </c>
      <c r="S2634" s="7" t="str">
        <f ca="1">rescore_svc</f>
        <v/>
      </c>
      <c r="U2634" s="11" t="str">
        <f ca="1">price</f>
        <v/>
      </c>
      <c r="V2634" s="4"/>
      <c r="Y2634" s="388">
        <f ca="1">COUNTIFS(OFFSET($B$10, 0, 0, ROW()-9, 1), SERVICE[[#This Row],[Employee ID]], OFFSET($F$10, 0, 0, ROW()-9, 1), SERVICE[[#This Row],[Resources Role]])</f>
        <v>0</v>
      </c>
      <c r="Z2634" s="388">
        <f ca="1">COUNTIFS(OFFSET($F$10, 0, 0, ROW()-9, 1), SERVICE[[#This Row],[Resources Role]], OFFSET($H$10, 0, 0, ROW()-9, 1), SERVICE[[#This Row],[Booking]])</f>
        <v>0</v>
      </c>
    </row>
    <row r="2635" spans="1:26" x14ac:dyDescent="0.25">
      <c r="A2635" s="6" t="str">
        <f ca="1">no.</f>
        <v/>
      </c>
      <c r="E2635" s="4" t="str">
        <f ca="1">position</f>
        <v/>
      </c>
      <c r="J2635" s="318"/>
      <c r="M2635" s="4"/>
      <c r="O2635" s="6"/>
      <c r="Q2635" s="20"/>
      <c r="R2635" s="5" t="str">
        <f ca="1">score</f>
        <v/>
      </c>
      <c r="S2635" s="7" t="str">
        <f ca="1">rescore_svc</f>
        <v/>
      </c>
      <c r="U2635" s="11" t="str">
        <f ca="1">price</f>
        <v/>
      </c>
      <c r="V2635" s="4"/>
      <c r="Y2635" s="388">
        <f ca="1">COUNTIFS(OFFSET($B$10, 0, 0, ROW()-9, 1), SERVICE[[#This Row],[Employee ID]], OFFSET($F$10, 0, 0, ROW()-9, 1), SERVICE[[#This Row],[Resources Role]])</f>
        <v>0</v>
      </c>
      <c r="Z2635" s="388">
        <f ca="1">COUNTIFS(OFFSET($F$10, 0, 0, ROW()-9, 1), SERVICE[[#This Row],[Resources Role]], OFFSET($H$10, 0, 0, ROW()-9, 1), SERVICE[[#This Row],[Booking]])</f>
        <v>0</v>
      </c>
    </row>
    <row r="2636" spans="1:26" x14ac:dyDescent="0.25">
      <c r="A2636" s="6" t="str">
        <f ca="1">no.</f>
        <v/>
      </c>
      <c r="E2636" s="4" t="str">
        <f ca="1">position</f>
        <v/>
      </c>
      <c r="J2636" s="318"/>
      <c r="M2636" s="4"/>
      <c r="O2636" s="6"/>
      <c r="Q2636" s="20"/>
      <c r="R2636" s="5" t="str">
        <f ca="1">score</f>
        <v/>
      </c>
      <c r="S2636" s="7" t="str">
        <f ca="1">rescore_svc</f>
        <v/>
      </c>
      <c r="U2636" s="11" t="str">
        <f ca="1">price</f>
        <v/>
      </c>
      <c r="V2636" s="4"/>
      <c r="Y2636" s="388">
        <f ca="1">COUNTIFS(OFFSET($B$10, 0, 0, ROW()-9, 1), SERVICE[[#This Row],[Employee ID]], OFFSET($F$10, 0, 0, ROW()-9, 1), SERVICE[[#This Row],[Resources Role]])</f>
        <v>0</v>
      </c>
      <c r="Z2636" s="388">
        <f ca="1">COUNTIFS(OFFSET($F$10, 0, 0, ROW()-9, 1), SERVICE[[#This Row],[Resources Role]], OFFSET($H$10, 0, 0, ROW()-9, 1), SERVICE[[#This Row],[Booking]])</f>
        <v>0</v>
      </c>
    </row>
    <row r="2637" spans="1:26" x14ac:dyDescent="0.25">
      <c r="A2637" s="6" t="str">
        <f ca="1">no.</f>
        <v/>
      </c>
      <c r="E2637" s="4" t="str">
        <f ca="1">position</f>
        <v/>
      </c>
      <c r="J2637" s="318"/>
      <c r="M2637" s="4"/>
      <c r="O2637" s="6"/>
      <c r="Q2637" s="20"/>
      <c r="R2637" s="5" t="str">
        <f ca="1">score</f>
        <v/>
      </c>
      <c r="S2637" s="7" t="str">
        <f ca="1">rescore_svc</f>
        <v/>
      </c>
      <c r="U2637" s="11" t="str">
        <f ca="1">price</f>
        <v/>
      </c>
      <c r="V2637" s="4"/>
      <c r="Y2637" s="388">
        <f ca="1">COUNTIFS(OFFSET($B$10, 0, 0, ROW()-9, 1), SERVICE[[#This Row],[Employee ID]], OFFSET($F$10, 0, 0, ROW()-9, 1), SERVICE[[#This Row],[Resources Role]])</f>
        <v>0</v>
      </c>
      <c r="Z2637" s="388">
        <f ca="1">COUNTIFS(OFFSET($F$10, 0, 0, ROW()-9, 1), SERVICE[[#This Row],[Resources Role]], OFFSET($H$10, 0, 0, ROW()-9, 1), SERVICE[[#This Row],[Booking]])</f>
        <v>0</v>
      </c>
    </row>
    <row r="2638" spans="1:26" x14ac:dyDescent="0.25">
      <c r="A2638" s="6" t="str">
        <f ca="1">no.</f>
        <v/>
      </c>
      <c r="E2638" s="4" t="str">
        <f ca="1">position</f>
        <v/>
      </c>
      <c r="J2638" s="318"/>
      <c r="M2638" s="4"/>
      <c r="O2638" s="6"/>
      <c r="Q2638" s="20"/>
      <c r="R2638" s="5" t="str">
        <f ca="1">score</f>
        <v/>
      </c>
      <c r="S2638" s="7" t="str">
        <f ca="1">rescore_svc</f>
        <v/>
      </c>
      <c r="U2638" s="11" t="str">
        <f ca="1">price</f>
        <v/>
      </c>
      <c r="V2638" s="4"/>
      <c r="Y2638" s="388">
        <f ca="1">COUNTIFS(OFFSET($B$10, 0, 0, ROW()-9, 1), SERVICE[[#This Row],[Employee ID]], OFFSET($F$10, 0, 0, ROW()-9, 1), SERVICE[[#This Row],[Resources Role]])</f>
        <v>0</v>
      </c>
      <c r="Z2638" s="388">
        <f ca="1">COUNTIFS(OFFSET($F$10, 0, 0, ROW()-9, 1), SERVICE[[#This Row],[Resources Role]], OFFSET($H$10, 0, 0, ROW()-9, 1), SERVICE[[#This Row],[Booking]])</f>
        <v>0</v>
      </c>
    </row>
    <row r="2639" spans="1:26" x14ac:dyDescent="0.25">
      <c r="A2639" s="6" t="str">
        <f ca="1">no.</f>
        <v/>
      </c>
      <c r="E2639" s="4" t="str">
        <f ca="1">position</f>
        <v/>
      </c>
      <c r="J2639" s="318"/>
      <c r="M2639" s="4"/>
      <c r="O2639" s="6"/>
      <c r="Q2639" s="20"/>
      <c r="R2639" s="5" t="str">
        <f ca="1">score</f>
        <v/>
      </c>
      <c r="S2639" s="7" t="str">
        <f ca="1">rescore_svc</f>
        <v/>
      </c>
      <c r="U2639" s="11" t="str">
        <f ca="1">price</f>
        <v/>
      </c>
      <c r="V2639" s="4"/>
      <c r="Y2639" s="388">
        <f ca="1">COUNTIFS(OFFSET($B$10, 0, 0, ROW()-9, 1), SERVICE[[#This Row],[Employee ID]], OFFSET($F$10, 0, 0, ROW()-9, 1), SERVICE[[#This Row],[Resources Role]])</f>
        <v>0</v>
      </c>
      <c r="Z2639" s="388">
        <f ca="1">COUNTIFS(OFFSET($F$10, 0, 0, ROW()-9, 1), SERVICE[[#This Row],[Resources Role]], OFFSET($H$10, 0, 0, ROW()-9, 1), SERVICE[[#This Row],[Booking]])</f>
        <v>0</v>
      </c>
    </row>
    <row r="2640" spans="1:26" x14ac:dyDescent="0.25">
      <c r="A2640" s="6" t="str">
        <f ca="1">no.</f>
        <v/>
      </c>
      <c r="E2640" s="4" t="str">
        <f ca="1">position</f>
        <v/>
      </c>
      <c r="J2640" s="318"/>
      <c r="M2640" s="4"/>
      <c r="O2640" s="6"/>
      <c r="Q2640" s="20"/>
      <c r="R2640" s="5" t="str">
        <f ca="1">score</f>
        <v/>
      </c>
      <c r="S2640" s="7" t="str">
        <f ca="1">rescore_svc</f>
        <v/>
      </c>
      <c r="U2640" s="11" t="str">
        <f ca="1">price</f>
        <v/>
      </c>
      <c r="V2640" s="4"/>
      <c r="Y2640" s="388">
        <f ca="1">COUNTIFS(OFFSET($B$10, 0, 0, ROW()-9, 1), SERVICE[[#This Row],[Employee ID]], OFFSET($F$10, 0, 0, ROW()-9, 1), SERVICE[[#This Row],[Resources Role]])</f>
        <v>0</v>
      </c>
      <c r="Z2640" s="388">
        <f ca="1">COUNTIFS(OFFSET($F$10, 0, 0, ROW()-9, 1), SERVICE[[#This Row],[Resources Role]], OFFSET($H$10, 0, 0, ROW()-9, 1), SERVICE[[#This Row],[Booking]])</f>
        <v>0</v>
      </c>
    </row>
    <row r="2641" spans="1:26" x14ac:dyDescent="0.25">
      <c r="A2641" s="6" t="str">
        <f ca="1">no.</f>
        <v/>
      </c>
      <c r="E2641" s="4" t="str">
        <f ca="1">position</f>
        <v/>
      </c>
      <c r="J2641" s="318"/>
      <c r="M2641" s="4"/>
      <c r="O2641" s="6"/>
      <c r="Q2641" s="20"/>
      <c r="R2641" s="5" t="str">
        <f ca="1">score</f>
        <v/>
      </c>
      <c r="S2641" s="7" t="str">
        <f ca="1">rescore_svc</f>
        <v/>
      </c>
      <c r="U2641" s="11" t="str">
        <f ca="1">price</f>
        <v/>
      </c>
      <c r="V2641" s="4"/>
      <c r="Y2641" s="388">
        <f ca="1">COUNTIFS(OFFSET($B$10, 0, 0, ROW()-9, 1), SERVICE[[#This Row],[Employee ID]], OFFSET($F$10, 0, 0, ROW()-9, 1), SERVICE[[#This Row],[Resources Role]])</f>
        <v>0</v>
      </c>
      <c r="Z2641" s="388">
        <f ca="1">COUNTIFS(OFFSET($F$10, 0, 0, ROW()-9, 1), SERVICE[[#This Row],[Resources Role]], OFFSET($H$10, 0, 0, ROW()-9, 1), SERVICE[[#This Row],[Booking]])</f>
        <v>0</v>
      </c>
    </row>
    <row r="2642" spans="1:26" x14ac:dyDescent="0.25">
      <c r="A2642" s="6" t="str">
        <f ca="1">no.</f>
        <v/>
      </c>
      <c r="E2642" s="4" t="str">
        <f ca="1">position</f>
        <v/>
      </c>
      <c r="J2642" s="318"/>
      <c r="M2642" s="4"/>
      <c r="O2642" s="6"/>
      <c r="Q2642" s="20"/>
      <c r="R2642" s="5" t="str">
        <f ca="1">score</f>
        <v/>
      </c>
      <c r="S2642" s="7" t="str">
        <f ca="1">rescore_svc</f>
        <v/>
      </c>
      <c r="U2642" s="11" t="str">
        <f ca="1">price</f>
        <v/>
      </c>
      <c r="V2642" s="4"/>
      <c r="Y2642" s="388">
        <f ca="1">COUNTIFS(OFFSET($B$10, 0, 0, ROW()-9, 1), SERVICE[[#This Row],[Employee ID]], OFFSET($F$10, 0, 0, ROW()-9, 1), SERVICE[[#This Row],[Resources Role]])</f>
        <v>0</v>
      </c>
      <c r="Z2642" s="388">
        <f ca="1">COUNTIFS(OFFSET($F$10, 0, 0, ROW()-9, 1), SERVICE[[#This Row],[Resources Role]], OFFSET($H$10, 0, 0, ROW()-9, 1), SERVICE[[#This Row],[Booking]])</f>
        <v>0</v>
      </c>
    </row>
    <row r="2643" spans="1:26" x14ac:dyDescent="0.25">
      <c r="A2643" s="6" t="str">
        <f ca="1">no.</f>
        <v/>
      </c>
      <c r="E2643" s="4" t="str">
        <f ca="1">position</f>
        <v/>
      </c>
      <c r="J2643" s="318"/>
      <c r="M2643" s="4"/>
      <c r="O2643" s="6"/>
      <c r="Q2643" s="20"/>
      <c r="R2643" s="5" t="str">
        <f ca="1">score</f>
        <v/>
      </c>
      <c r="S2643" s="7" t="str">
        <f ca="1">rescore_svc</f>
        <v/>
      </c>
      <c r="U2643" s="11" t="str">
        <f ca="1">price</f>
        <v/>
      </c>
      <c r="V2643" s="4"/>
      <c r="Y2643" s="388">
        <f ca="1">COUNTIFS(OFFSET($B$10, 0, 0, ROW()-9, 1), SERVICE[[#This Row],[Employee ID]], OFFSET($F$10, 0, 0, ROW()-9, 1), SERVICE[[#This Row],[Resources Role]])</f>
        <v>0</v>
      </c>
      <c r="Z2643" s="388">
        <f ca="1">COUNTIFS(OFFSET($F$10, 0, 0, ROW()-9, 1), SERVICE[[#This Row],[Resources Role]], OFFSET($H$10, 0, 0, ROW()-9, 1), SERVICE[[#This Row],[Booking]])</f>
        <v>0</v>
      </c>
    </row>
    <row r="2644" spans="1:26" x14ac:dyDescent="0.25">
      <c r="A2644" s="6" t="str">
        <f ca="1">no.</f>
        <v/>
      </c>
      <c r="E2644" s="4" t="str">
        <f ca="1">position</f>
        <v/>
      </c>
      <c r="J2644" s="318"/>
      <c r="M2644" s="4"/>
      <c r="O2644" s="6"/>
      <c r="Q2644" s="20"/>
      <c r="R2644" s="5" t="str">
        <f ca="1">score</f>
        <v/>
      </c>
      <c r="S2644" s="7" t="str">
        <f ca="1">rescore_svc</f>
        <v/>
      </c>
      <c r="U2644" s="11" t="str">
        <f ca="1">price</f>
        <v/>
      </c>
      <c r="V2644" s="4"/>
      <c r="Y2644" s="388">
        <f ca="1">COUNTIFS(OFFSET($B$10, 0, 0, ROW()-9, 1), SERVICE[[#This Row],[Employee ID]], OFFSET($F$10, 0, 0, ROW()-9, 1), SERVICE[[#This Row],[Resources Role]])</f>
        <v>0</v>
      </c>
      <c r="Z2644" s="388">
        <f ca="1">COUNTIFS(OFFSET($F$10, 0, 0, ROW()-9, 1), SERVICE[[#This Row],[Resources Role]], OFFSET($H$10, 0, 0, ROW()-9, 1), SERVICE[[#This Row],[Booking]])</f>
        <v>0</v>
      </c>
    </row>
    <row r="2645" spans="1:26" x14ac:dyDescent="0.25">
      <c r="A2645" s="6" t="str">
        <f ca="1">no.</f>
        <v/>
      </c>
      <c r="E2645" s="4" t="str">
        <f ca="1">position</f>
        <v/>
      </c>
      <c r="J2645" s="318"/>
      <c r="M2645" s="4"/>
      <c r="O2645" s="6"/>
      <c r="Q2645" s="20"/>
      <c r="R2645" s="5" t="str">
        <f ca="1">score</f>
        <v/>
      </c>
      <c r="S2645" s="7" t="str">
        <f ca="1">rescore_svc</f>
        <v/>
      </c>
      <c r="U2645" s="11" t="str">
        <f ca="1">price</f>
        <v/>
      </c>
      <c r="V2645" s="4"/>
      <c r="Y2645" s="388">
        <f ca="1">COUNTIFS(OFFSET($B$10, 0, 0, ROW()-9, 1), SERVICE[[#This Row],[Employee ID]], OFFSET($F$10, 0, 0, ROW()-9, 1), SERVICE[[#This Row],[Resources Role]])</f>
        <v>0</v>
      </c>
      <c r="Z2645" s="388">
        <f ca="1">COUNTIFS(OFFSET($F$10, 0, 0, ROW()-9, 1), SERVICE[[#This Row],[Resources Role]], OFFSET($H$10, 0, 0, ROW()-9, 1), SERVICE[[#This Row],[Booking]])</f>
        <v>0</v>
      </c>
    </row>
    <row r="2646" spans="1:26" x14ac:dyDescent="0.25">
      <c r="A2646" s="6" t="str">
        <f ca="1">no.</f>
        <v/>
      </c>
      <c r="E2646" s="4" t="str">
        <f ca="1">position</f>
        <v/>
      </c>
      <c r="J2646" s="318"/>
      <c r="M2646" s="4"/>
      <c r="O2646" s="6"/>
      <c r="Q2646" s="20"/>
      <c r="R2646" s="5" t="str">
        <f ca="1">score</f>
        <v/>
      </c>
      <c r="S2646" s="7" t="str">
        <f ca="1">rescore_svc</f>
        <v/>
      </c>
      <c r="U2646" s="11" t="str">
        <f ca="1">price</f>
        <v/>
      </c>
      <c r="V2646" s="4"/>
      <c r="Y2646" s="388">
        <f ca="1">COUNTIFS(OFFSET($B$10, 0, 0, ROW()-9, 1), SERVICE[[#This Row],[Employee ID]], OFFSET($F$10, 0, 0, ROW()-9, 1), SERVICE[[#This Row],[Resources Role]])</f>
        <v>0</v>
      </c>
      <c r="Z2646" s="388">
        <f ca="1">COUNTIFS(OFFSET($F$10, 0, 0, ROW()-9, 1), SERVICE[[#This Row],[Resources Role]], OFFSET($H$10, 0, 0, ROW()-9, 1), SERVICE[[#This Row],[Booking]])</f>
        <v>0</v>
      </c>
    </row>
    <row r="2647" spans="1:26" x14ac:dyDescent="0.25">
      <c r="A2647" s="6" t="str">
        <f ca="1">no.</f>
        <v/>
      </c>
      <c r="E2647" s="4" t="str">
        <f ca="1">position</f>
        <v/>
      </c>
      <c r="J2647" s="318"/>
      <c r="M2647" s="4"/>
      <c r="O2647" s="6"/>
      <c r="Q2647" s="20"/>
      <c r="R2647" s="5" t="str">
        <f ca="1">score</f>
        <v/>
      </c>
      <c r="S2647" s="7" t="str">
        <f ca="1">rescore_svc</f>
        <v/>
      </c>
      <c r="U2647" s="11" t="str">
        <f ca="1">price</f>
        <v/>
      </c>
      <c r="V2647" s="4"/>
      <c r="Y2647" s="388">
        <f ca="1">COUNTIFS(OFFSET($B$10, 0, 0, ROW()-9, 1), SERVICE[[#This Row],[Employee ID]], OFFSET($F$10, 0, 0, ROW()-9, 1), SERVICE[[#This Row],[Resources Role]])</f>
        <v>0</v>
      </c>
      <c r="Z2647" s="388">
        <f ca="1">COUNTIFS(OFFSET($F$10, 0, 0, ROW()-9, 1), SERVICE[[#This Row],[Resources Role]], OFFSET($H$10, 0, 0, ROW()-9, 1), SERVICE[[#This Row],[Booking]])</f>
        <v>0</v>
      </c>
    </row>
    <row r="2648" spans="1:26" x14ac:dyDescent="0.25">
      <c r="A2648" s="6" t="str">
        <f ca="1">no.</f>
        <v/>
      </c>
      <c r="E2648" s="4" t="str">
        <f ca="1">position</f>
        <v/>
      </c>
      <c r="J2648" s="318"/>
      <c r="M2648" s="4"/>
      <c r="O2648" s="6"/>
      <c r="Q2648" s="20"/>
      <c r="R2648" s="5" t="str">
        <f ca="1">score</f>
        <v/>
      </c>
      <c r="S2648" s="7" t="str">
        <f ca="1">rescore_svc</f>
        <v/>
      </c>
      <c r="U2648" s="11" t="str">
        <f ca="1">price</f>
        <v/>
      </c>
      <c r="V2648" s="4"/>
      <c r="Y2648" s="388">
        <f ca="1">COUNTIFS(OFFSET($B$10, 0, 0, ROW()-9, 1), SERVICE[[#This Row],[Employee ID]], OFFSET($F$10, 0, 0, ROW()-9, 1), SERVICE[[#This Row],[Resources Role]])</f>
        <v>0</v>
      </c>
      <c r="Z2648" s="388">
        <f ca="1">COUNTIFS(OFFSET($F$10, 0, 0, ROW()-9, 1), SERVICE[[#This Row],[Resources Role]], OFFSET($H$10, 0, 0, ROW()-9, 1), SERVICE[[#This Row],[Booking]])</f>
        <v>0</v>
      </c>
    </row>
    <row r="2649" spans="1:26" x14ac:dyDescent="0.25">
      <c r="A2649" s="6" t="str">
        <f ca="1">no.</f>
        <v/>
      </c>
      <c r="E2649" s="4" t="str">
        <f ca="1">position</f>
        <v/>
      </c>
      <c r="J2649" s="318"/>
      <c r="M2649" s="4"/>
      <c r="O2649" s="6"/>
      <c r="Q2649" s="20"/>
      <c r="R2649" s="5" t="str">
        <f ca="1">score</f>
        <v/>
      </c>
      <c r="S2649" s="7" t="str">
        <f ca="1">rescore_svc</f>
        <v/>
      </c>
      <c r="U2649" s="11" t="str">
        <f ca="1">price</f>
        <v/>
      </c>
      <c r="V2649" s="4"/>
      <c r="Y2649" s="388">
        <f ca="1">COUNTIFS(OFFSET($B$10, 0, 0, ROW()-9, 1), SERVICE[[#This Row],[Employee ID]], OFFSET($F$10, 0, 0, ROW()-9, 1), SERVICE[[#This Row],[Resources Role]])</f>
        <v>0</v>
      </c>
      <c r="Z2649" s="388">
        <f ca="1">COUNTIFS(OFFSET($F$10, 0, 0, ROW()-9, 1), SERVICE[[#This Row],[Resources Role]], OFFSET($H$10, 0, 0, ROW()-9, 1), SERVICE[[#This Row],[Booking]])</f>
        <v>0</v>
      </c>
    </row>
    <row r="2650" spans="1:26" x14ac:dyDescent="0.25">
      <c r="A2650" s="6" t="str">
        <f ca="1">no.</f>
        <v/>
      </c>
      <c r="E2650" s="4" t="str">
        <f ca="1">position</f>
        <v/>
      </c>
      <c r="J2650" s="318"/>
      <c r="M2650" s="4"/>
      <c r="O2650" s="6"/>
      <c r="Q2650" s="20"/>
      <c r="R2650" s="5" t="str">
        <f ca="1">score</f>
        <v/>
      </c>
      <c r="S2650" s="7" t="str">
        <f ca="1">rescore_svc</f>
        <v/>
      </c>
      <c r="U2650" s="11" t="str">
        <f ca="1">price</f>
        <v/>
      </c>
      <c r="V2650" s="4"/>
      <c r="Y2650" s="388">
        <f ca="1">COUNTIFS(OFFSET($B$10, 0, 0, ROW()-9, 1), SERVICE[[#This Row],[Employee ID]], OFFSET($F$10, 0, 0, ROW()-9, 1), SERVICE[[#This Row],[Resources Role]])</f>
        <v>0</v>
      </c>
      <c r="Z2650" s="388">
        <f ca="1">COUNTIFS(OFFSET($F$10, 0, 0, ROW()-9, 1), SERVICE[[#This Row],[Resources Role]], OFFSET($H$10, 0, 0, ROW()-9, 1), SERVICE[[#This Row],[Booking]])</f>
        <v>0</v>
      </c>
    </row>
    <row r="2651" spans="1:26" x14ac:dyDescent="0.25">
      <c r="A2651" s="6" t="str">
        <f ca="1">no.</f>
        <v/>
      </c>
      <c r="E2651" s="4" t="str">
        <f ca="1">position</f>
        <v/>
      </c>
      <c r="J2651" s="318"/>
      <c r="M2651" s="4"/>
      <c r="O2651" s="6"/>
      <c r="Q2651" s="20"/>
      <c r="R2651" s="5" t="str">
        <f ca="1">score</f>
        <v/>
      </c>
      <c r="S2651" s="7" t="str">
        <f ca="1">rescore_svc</f>
        <v/>
      </c>
      <c r="U2651" s="11" t="str">
        <f ca="1">price</f>
        <v/>
      </c>
      <c r="V2651" s="4"/>
      <c r="Y2651" s="388">
        <f ca="1">COUNTIFS(OFFSET($B$10, 0, 0, ROW()-9, 1), SERVICE[[#This Row],[Employee ID]], OFFSET($F$10, 0, 0, ROW()-9, 1), SERVICE[[#This Row],[Resources Role]])</f>
        <v>0</v>
      </c>
      <c r="Z2651" s="388">
        <f ca="1">COUNTIFS(OFFSET($F$10, 0, 0, ROW()-9, 1), SERVICE[[#This Row],[Resources Role]], OFFSET($H$10, 0, 0, ROW()-9, 1), SERVICE[[#This Row],[Booking]])</f>
        <v>0</v>
      </c>
    </row>
    <row r="2652" spans="1:26" x14ac:dyDescent="0.25">
      <c r="A2652" s="6" t="str">
        <f ca="1">no.</f>
        <v/>
      </c>
      <c r="E2652" s="4" t="str">
        <f ca="1">position</f>
        <v/>
      </c>
      <c r="J2652" s="318"/>
      <c r="M2652" s="4"/>
      <c r="O2652" s="6"/>
      <c r="Q2652" s="20"/>
      <c r="R2652" s="5" t="str">
        <f ca="1">score</f>
        <v/>
      </c>
      <c r="S2652" s="7" t="str">
        <f ca="1">rescore_svc</f>
        <v/>
      </c>
      <c r="U2652" s="11" t="str">
        <f ca="1">price</f>
        <v/>
      </c>
      <c r="V2652" s="4"/>
      <c r="Y2652" s="388">
        <f ca="1">COUNTIFS(OFFSET($B$10, 0, 0, ROW()-9, 1), SERVICE[[#This Row],[Employee ID]], OFFSET($F$10, 0, 0, ROW()-9, 1), SERVICE[[#This Row],[Resources Role]])</f>
        <v>0</v>
      </c>
      <c r="Z2652" s="388">
        <f ca="1">COUNTIFS(OFFSET($F$10, 0, 0, ROW()-9, 1), SERVICE[[#This Row],[Resources Role]], OFFSET($H$10, 0, 0, ROW()-9, 1), SERVICE[[#This Row],[Booking]])</f>
        <v>0</v>
      </c>
    </row>
    <row r="2653" spans="1:26" x14ac:dyDescent="0.25">
      <c r="A2653" s="6" t="str">
        <f ca="1">no.</f>
        <v/>
      </c>
      <c r="E2653" s="4" t="str">
        <f ca="1">position</f>
        <v/>
      </c>
      <c r="J2653" s="318"/>
      <c r="M2653" s="4"/>
      <c r="O2653" s="6"/>
      <c r="Q2653" s="20"/>
      <c r="R2653" s="5" t="str">
        <f ca="1">score</f>
        <v/>
      </c>
      <c r="S2653" s="7" t="str">
        <f ca="1">rescore_svc</f>
        <v/>
      </c>
      <c r="U2653" s="11" t="str">
        <f ca="1">price</f>
        <v/>
      </c>
      <c r="V2653" s="4"/>
      <c r="Y2653" s="388">
        <f ca="1">COUNTIFS(OFFSET($B$10, 0, 0, ROW()-9, 1), SERVICE[[#This Row],[Employee ID]], OFFSET($F$10, 0, 0, ROW()-9, 1), SERVICE[[#This Row],[Resources Role]])</f>
        <v>0</v>
      </c>
      <c r="Z2653" s="388">
        <f ca="1">COUNTIFS(OFFSET($F$10, 0, 0, ROW()-9, 1), SERVICE[[#This Row],[Resources Role]], OFFSET($H$10, 0, 0, ROW()-9, 1), SERVICE[[#This Row],[Booking]])</f>
        <v>0</v>
      </c>
    </row>
    <row r="2654" spans="1:26" x14ac:dyDescent="0.25">
      <c r="A2654" s="6" t="str">
        <f ca="1">no.</f>
        <v/>
      </c>
      <c r="E2654" s="4" t="str">
        <f ca="1">position</f>
        <v/>
      </c>
      <c r="J2654" s="318"/>
      <c r="M2654" s="4"/>
      <c r="O2654" s="6"/>
      <c r="Q2654" s="20"/>
      <c r="R2654" s="5" t="str">
        <f ca="1">score</f>
        <v/>
      </c>
      <c r="S2654" s="7" t="str">
        <f ca="1">rescore_svc</f>
        <v/>
      </c>
      <c r="U2654" s="11" t="str">
        <f ca="1">price</f>
        <v/>
      </c>
      <c r="V2654" s="4"/>
      <c r="Y2654" s="388">
        <f ca="1">COUNTIFS(OFFSET($B$10, 0, 0, ROW()-9, 1), SERVICE[[#This Row],[Employee ID]], OFFSET($F$10, 0, 0, ROW()-9, 1), SERVICE[[#This Row],[Resources Role]])</f>
        <v>0</v>
      </c>
      <c r="Z2654" s="388">
        <f ca="1">COUNTIFS(OFFSET($F$10, 0, 0, ROW()-9, 1), SERVICE[[#This Row],[Resources Role]], OFFSET($H$10, 0, 0, ROW()-9, 1), SERVICE[[#This Row],[Booking]])</f>
        <v>0</v>
      </c>
    </row>
    <row r="2655" spans="1:26" x14ac:dyDescent="0.25">
      <c r="A2655" s="6" t="str">
        <f ca="1">no.</f>
        <v/>
      </c>
      <c r="E2655" s="4" t="str">
        <f ca="1">position</f>
        <v/>
      </c>
      <c r="J2655" s="318"/>
      <c r="M2655" s="4"/>
      <c r="O2655" s="6"/>
      <c r="Q2655" s="20"/>
      <c r="R2655" s="5" t="str">
        <f ca="1">score</f>
        <v/>
      </c>
      <c r="S2655" s="7" t="str">
        <f ca="1">rescore_svc</f>
        <v/>
      </c>
      <c r="U2655" s="11" t="str">
        <f ca="1">price</f>
        <v/>
      </c>
      <c r="V2655" s="4"/>
      <c r="Y2655" s="388">
        <f ca="1">COUNTIFS(OFFSET($B$10, 0, 0, ROW()-9, 1), SERVICE[[#This Row],[Employee ID]], OFFSET($F$10, 0, 0, ROW()-9, 1), SERVICE[[#This Row],[Resources Role]])</f>
        <v>0</v>
      </c>
      <c r="Z2655" s="388">
        <f ca="1">COUNTIFS(OFFSET($F$10, 0, 0, ROW()-9, 1), SERVICE[[#This Row],[Resources Role]], OFFSET($H$10, 0, 0, ROW()-9, 1), SERVICE[[#This Row],[Booking]])</f>
        <v>0</v>
      </c>
    </row>
    <row r="2656" spans="1:26" x14ac:dyDescent="0.25">
      <c r="A2656" s="6" t="str">
        <f ca="1">no.</f>
        <v/>
      </c>
      <c r="E2656" s="4" t="str">
        <f ca="1">position</f>
        <v/>
      </c>
      <c r="J2656" s="318"/>
      <c r="M2656" s="4"/>
      <c r="O2656" s="6"/>
      <c r="Q2656" s="20"/>
      <c r="R2656" s="5" t="str">
        <f ca="1">score</f>
        <v/>
      </c>
      <c r="S2656" s="7" t="str">
        <f ca="1">rescore_svc</f>
        <v/>
      </c>
      <c r="U2656" s="11" t="str">
        <f ca="1">price</f>
        <v/>
      </c>
      <c r="V2656" s="4"/>
      <c r="Y2656" s="388">
        <f ca="1">COUNTIFS(OFFSET($B$10, 0, 0, ROW()-9, 1), SERVICE[[#This Row],[Employee ID]], OFFSET($F$10, 0, 0, ROW()-9, 1), SERVICE[[#This Row],[Resources Role]])</f>
        <v>0</v>
      </c>
      <c r="Z2656" s="388">
        <f ca="1">COUNTIFS(OFFSET($F$10, 0, 0, ROW()-9, 1), SERVICE[[#This Row],[Resources Role]], OFFSET($H$10, 0, 0, ROW()-9, 1), SERVICE[[#This Row],[Booking]])</f>
        <v>0</v>
      </c>
    </row>
    <row r="2657" spans="1:26" x14ac:dyDescent="0.25">
      <c r="A2657" s="6" t="str">
        <f ca="1">no.</f>
        <v/>
      </c>
      <c r="E2657" s="4" t="str">
        <f ca="1">position</f>
        <v/>
      </c>
      <c r="J2657" s="318"/>
      <c r="M2657" s="4"/>
      <c r="O2657" s="6"/>
      <c r="Q2657" s="20"/>
      <c r="R2657" s="5" t="str">
        <f ca="1">score</f>
        <v/>
      </c>
      <c r="S2657" s="7" t="str">
        <f ca="1">rescore_svc</f>
        <v/>
      </c>
      <c r="U2657" s="11" t="str">
        <f ca="1">price</f>
        <v/>
      </c>
      <c r="V2657" s="4"/>
      <c r="Y2657" s="388">
        <f ca="1">COUNTIFS(OFFSET($B$10, 0, 0, ROW()-9, 1), SERVICE[[#This Row],[Employee ID]], OFFSET($F$10, 0, 0, ROW()-9, 1), SERVICE[[#This Row],[Resources Role]])</f>
        <v>0</v>
      </c>
      <c r="Z2657" s="388">
        <f ca="1">COUNTIFS(OFFSET($F$10, 0, 0, ROW()-9, 1), SERVICE[[#This Row],[Resources Role]], OFFSET($H$10, 0, 0, ROW()-9, 1), SERVICE[[#This Row],[Booking]])</f>
        <v>0</v>
      </c>
    </row>
    <row r="2658" spans="1:26" x14ac:dyDescent="0.25">
      <c r="A2658" s="6" t="str">
        <f ca="1">no.</f>
        <v/>
      </c>
      <c r="E2658" s="4" t="str">
        <f ca="1">position</f>
        <v/>
      </c>
      <c r="J2658" s="318"/>
      <c r="M2658" s="4"/>
      <c r="O2658" s="6"/>
      <c r="Q2658" s="20"/>
      <c r="R2658" s="5" t="str">
        <f ca="1">score</f>
        <v/>
      </c>
      <c r="S2658" s="7" t="str">
        <f ca="1">rescore_svc</f>
        <v/>
      </c>
      <c r="U2658" s="11" t="str">
        <f ca="1">price</f>
        <v/>
      </c>
      <c r="V2658" s="4"/>
      <c r="Y2658" s="388">
        <f ca="1">COUNTIFS(OFFSET($B$10, 0, 0, ROW()-9, 1), SERVICE[[#This Row],[Employee ID]], OFFSET($F$10, 0, 0, ROW()-9, 1), SERVICE[[#This Row],[Resources Role]])</f>
        <v>0</v>
      </c>
      <c r="Z2658" s="388">
        <f ca="1">COUNTIFS(OFFSET($F$10, 0, 0, ROW()-9, 1), SERVICE[[#This Row],[Resources Role]], OFFSET($H$10, 0, 0, ROW()-9, 1), SERVICE[[#This Row],[Booking]])</f>
        <v>0</v>
      </c>
    </row>
    <row r="2659" spans="1:26" x14ac:dyDescent="0.25">
      <c r="A2659" s="6" t="str">
        <f ca="1">no.</f>
        <v/>
      </c>
      <c r="E2659" s="4" t="str">
        <f ca="1">position</f>
        <v/>
      </c>
      <c r="J2659" s="318"/>
      <c r="M2659" s="4"/>
      <c r="O2659" s="6"/>
      <c r="Q2659" s="20"/>
      <c r="R2659" s="5" t="str">
        <f ca="1">score</f>
        <v/>
      </c>
      <c r="S2659" s="7" t="str">
        <f ca="1">rescore_svc</f>
        <v/>
      </c>
      <c r="U2659" s="11" t="str">
        <f ca="1">price</f>
        <v/>
      </c>
      <c r="V2659" s="4"/>
      <c r="Y2659" s="388">
        <f ca="1">COUNTIFS(OFFSET($B$10, 0, 0, ROW()-9, 1), SERVICE[[#This Row],[Employee ID]], OFFSET($F$10, 0, 0, ROW()-9, 1), SERVICE[[#This Row],[Resources Role]])</f>
        <v>0</v>
      </c>
      <c r="Z2659" s="388">
        <f ca="1">COUNTIFS(OFFSET($F$10, 0, 0, ROW()-9, 1), SERVICE[[#This Row],[Resources Role]], OFFSET($H$10, 0, 0, ROW()-9, 1), SERVICE[[#This Row],[Booking]])</f>
        <v>0</v>
      </c>
    </row>
    <row r="2660" spans="1:26" x14ac:dyDescent="0.25">
      <c r="A2660" s="6" t="str">
        <f ca="1">no.</f>
        <v/>
      </c>
      <c r="E2660" s="4" t="str">
        <f ca="1">position</f>
        <v/>
      </c>
      <c r="J2660" s="318"/>
      <c r="M2660" s="4"/>
      <c r="O2660" s="6"/>
      <c r="Q2660" s="20"/>
      <c r="R2660" s="5" t="str">
        <f ca="1">score</f>
        <v/>
      </c>
      <c r="S2660" s="7" t="str">
        <f ca="1">rescore_svc</f>
        <v/>
      </c>
      <c r="U2660" s="11" t="str">
        <f ca="1">price</f>
        <v/>
      </c>
      <c r="V2660" s="4"/>
      <c r="Y2660" s="388">
        <f ca="1">COUNTIFS(OFFSET($B$10, 0, 0, ROW()-9, 1), SERVICE[[#This Row],[Employee ID]], OFFSET($F$10, 0, 0, ROW()-9, 1), SERVICE[[#This Row],[Resources Role]])</f>
        <v>0</v>
      </c>
      <c r="Z2660" s="388">
        <f ca="1">COUNTIFS(OFFSET($F$10, 0, 0, ROW()-9, 1), SERVICE[[#This Row],[Resources Role]], OFFSET($H$10, 0, 0, ROW()-9, 1), SERVICE[[#This Row],[Booking]])</f>
        <v>0</v>
      </c>
    </row>
    <row r="2661" spans="1:26" x14ac:dyDescent="0.25">
      <c r="A2661" s="6" t="str">
        <f ca="1">no.</f>
        <v/>
      </c>
      <c r="E2661" s="4" t="str">
        <f ca="1">position</f>
        <v/>
      </c>
      <c r="J2661" s="318"/>
      <c r="M2661" s="4"/>
      <c r="O2661" s="6"/>
      <c r="Q2661" s="20"/>
      <c r="R2661" s="5" t="str">
        <f ca="1">score</f>
        <v/>
      </c>
      <c r="S2661" s="7" t="str">
        <f ca="1">rescore_svc</f>
        <v/>
      </c>
      <c r="U2661" s="11" t="str">
        <f ca="1">price</f>
        <v/>
      </c>
      <c r="V2661" s="4"/>
      <c r="Y2661" s="388">
        <f ca="1">COUNTIFS(OFFSET($B$10, 0, 0, ROW()-9, 1), SERVICE[[#This Row],[Employee ID]], OFFSET($F$10, 0, 0, ROW()-9, 1), SERVICE[[#This Row],[Resources Role]])</f>
        <v>0</v>
      </c>
      <c r="Z2661" s="388">
        <f ca="1">COUNTIFS(OFFSET($F$10, 0, 0, ROW()-9, 1), SERVICE[[#This Row],[Resources Role]], OFFSET($H$10, 0, 0, ROW()-9, 1), SERVICE[[#This Row],[Booking]])</f>
        <v>0</v>
      </c>
    </row>
    <row r="2662" spans="1:26" x14ac:dyDescent="0.25">
      <c r="A2662" s="6" t="str">
        <f ca="1">no.</f>
        <v/>
      </c>
      <c r="E2662" s="4" t="str">
        <f ca="1">position</f>
        <v/>
      </c>
      <c r="J2662" s="318"/>
      <c r="M2662" s="4"/>
      <c r="O2662" s="6"/>
      <c r="Q2662" s="20"/>
      <c r="R2662" s="5" t="str">
        <f ca="1">score</f>
        <v/>
      </c>
      <c r="S2662" s="7" t="str">
        <f ca="1">rescore_svc</f>
        <v/>
      </c>
      <c r="U2662" s="11" t="str">
        <f ca="1">price</f>
        <v/>
      </c>
      <c r="V2662" s="4"/>
      <c r="Y2662" s="388">
        <f ca="1">COUNTIFS(OFFSET($B$10, 0, 0, ROW()-9, 1), SERVICE[[#This Row],[Employee ID]], OFFSET($F$10, 0, 0, ROW()-9, 1), SERVICE[[#This Row],[Resources Role]])</f>
        <v>0</v>
      </c>
      <c r="Z2662" s="388">
        <f ca="1">COUNTIFS(OFFSET($F$10, 0, 0, ROW()-9, 1), SERVICE[[#This Row],[Resources Role]], OFFSET($H$10, 0, 0, ROW()-9, 1), SERVICE[[#This Row],[Booking]])</f>
        <v>0</v>
      </c>
    </row>
    <row r="2663" spans="1:26" x14ac:dyDescent="0.25">
      <c r="A2663" s="6" t="str">
        <f ca="1">no.</f>
        <v/>
      </c>
      <c r="E2663" s="4" t="str">
        <f ca="1">position</f>
        <v/>
      </c>
      <c r="J2663" s="318"/>
      <c r="M2663" s="4"/>
      <c r="O2663" s="6"/>
      <c r="Q2663" s="20"/>
      <c r="R2663" s="5" t="str">
        <f ca="1">score</f>
        <v/>
      </c>
      <c r="S2663" s="7" t="str">
        <f ca="1">rescore_svc</f>
        <v/>
      </c>
      <c r="U2663" s="11" t="str">
        <f ca="1">price</f>
        <v/>
      </c>
      <c r="V2663" s="4"/>
      <c r="Y2663" s="388">
        <f ca="1">COUNTIFS(OFFSET($B$10, 0, 0, ROW()-9, 1), SERVICE[[#This Row],[Employee ID]], OFFSET($F$10, 0, 0, ROW()-9, 1), SERVICE[[#This Row],[Resources Role]])</f>
        <v>0</v>
      </c>
      <c r="Z2663" s="388">
        <f ca="1">COUNTIFS(OFFSET($F$10, 0, 0, ROW()-9, 1), SERVICE[[#This Row],[Resources Role]], OFFSET($H$10, 0, 0, ROW()-9, 1), SERVICE[[#This Row],[Booking]])</f>
        <v>0</v>
      </c>
    </row>
    <row r="2664" spans="1:26" x14ac:dyDescent="0.25">
      <c r="A2664" s="6" t="str">
        <f ca="1">no.</f>
        <v/>
      </c>
      <c r="E2664" s="4" t="str">
        <f ca="1">position</f>
        <v/>
      </c>
      <c r="J2664" s="318"/>
      <c r="M2664" s="4"/>
      <c r="O2664" s="6"/>
      <c r="Q2664" s="20"/>
      <c r="R2664" s="5" t="str">
        <f ca="1">score</f>
        <v/>
      </c>
      <c r="S2664" s="7" t="str">
        <f ca="1">rescore_svc</f>
        <v/>
      </c>
      <c r="U2664" s="11" t="str">
        <f ca="1">price</f>
        <v/>
      </c>
      <c r="V2664" s="4"/>
      <c r="Y2664" s="388">
        <f ca="1">COUNTIFS(OFFSET($B$10, 0, 0, ROW()-9, 1), SERVICE[[#This Row],[Employee ID]], OFFSET($F$10, 0, 0, ROW()-9, 1), SERVICE[[#This Row],[Resources Role]])</f>
        <v>0</v>
      </c>
      <c r="Z2664" s="388">
        <f ca="1">COUNTIFS(OFFSET($F$10, 0, 0, ROW()-9, 1), SERVICE[[#This Row],[Resources Role]], OFFSET($H$10, 0, 0, ROW()-9, 1), SERVICE[[#This Row],[Booking]])</f>
        <v>0</v>
      </c>
    </row>
    <row r="2665" spans="1:26" x14ac:dyDescent="0.25">
      <c r="A2665" s="6" t="str">
        <f ca="1">no.</f>
        <v/>
      </c>
      <c r="E2665" s="4" t="str">
        <f ca="1">position</f>
        <v/>
      </c>
      <c r="J2665" s="318"/>
      <c r="M2665" s="4"/>
      <c r="O2665" s="6"/>
      <c r="Q2665" s="20"/>
      <c r="R2665" s="5" t="str">
        <f ca="1">score</f>
        <v/>
      </c>
      <c r="S2665" s="7" t="str">
        <f ca="1">rescore_svc</f>
        <v/>
      </c>
      <c r="U2665" s="11" t="str">
        <f ca="1">price</f>
        <v/>
      </c>
      <c r="V2665" s="4"/>
      <c r="Y2665" s="388">
        <f ca="1">COUNTIFS(OFFSET($B$10, 0, 0, ROW()-9, 1), SERVICE[[#This Row],[Employee ID]], OFFSET($F$10, 0, 0, ROW()-9, 1), SERVICE[[#This Row],[Resources Role]])</f>
        <v>0</v>
      </c>
      <c r="Z2665" s="388">
        <f ca="1">COUNTIFS(OFFSET($F$10, 0, 0, ROW()-9, 1), SERVICE[[#This Row],[Resources Role]], OFFSET($H$10, 0, 0, ROW()-9, 1), SERVICE[[#This Row],[Booking]])</f>
        <v>0</v>
      </c>
    </row>
    <row r="2666" spans="1:26" x14ac:dyDescent="0.25">
      <c r="A2666" s="6" t="str">
        <f ca="1">no.</f>
        <v/>
      </c>
      <c r="E2666" s="4" t="str">
        <f ca="1">position</f>
        <v/>
      </c>
      <c r="J2666" s="318"/>
      <c r="M2666" s="4"/>
      <c r="O2666" s="6"/>
      <c r="Q2666" s="20"/>
      <c r="R2666" s="5" t="str">
        <f ca="1">score</f>
        <v/>
      </c>
      <c r="S2666" s="7" t="str">
        <f ca="1">rescore_svc</f>
        <v/>
      </c>
      <c r="U2666" s="11" t="str">
        <f ca="1">price</f>
        <v/>
      </c>
      <c r="V2666" s="4"/>
      <c r="Y2666" s="388">
        <f ca="1">COUNTIFS(OFFSET($B$10, 0, 0, ROW()-9, 1), SERVICE[[#This Row],[Employee ID]], OFFSET($F$10, 0, 0, ROW()-9, 1), SERVICE[[#This Row],[Resources Role]])</f>
        <v>0</v>
      </c>
      <c r="Z2666" s="388">
        <f ca="1">COUNTIFS(OFFSET($F$10, 0, 0, ROW()-9, 1), SERVICE[[#This Row],[Resources Role]], OFFSET($H$10, 0, 0, ROW()-9, 1), SERVICE[[#This Row],[Booking]])</f>
        <v>0</v>
      </c>
    </row>
    <row r="2667" spans="1:26" x14ac:dyDescent="0.25">
      <c r="A2667" s="6" t="str">
        <f ca="1">no.</f>
        <v/>
      </c>
      <c r="E2667" s="4" t="str">
        <f ca="1">position</f>
        <v/>
      </c>
      <c r="J2667" s="318"/>
      <c r="M2667" s="4"/>
      <c r="O2667" s="6"/>
      <c r="Q2667" s="20"/>
      <c r="R2667" s="5" t="str">
        <f ca="1">score</f>
        <v/>
      </c>
      <c r="S2667" s="7" t="str">
        <f ca="1">rescore_svc</f>
        <v/>
      </c>
      <c r="U2667" s="11" t="str">
        <f ca="1">price</f>
        <v/>
      </c>
      <c r="V2667" s="4"/>
      <c r="Y2667" s="388">
        <f ca="1">COUNTIFS(OFFSET($B$10, 0, 0, ROW()-9, 1), SERVICE[[#This Row],[Employee ID]], OFFSET($F$10, 0, 0, ROW()-9, 1), SERVICE[[#This Row],[Resources Role]])</f>
        <v>0</v>
      </c>
      <c r="Z2667" s="388">
        <f ca="1">COUNTIFS(OFFSET($F$10, 0, 0, ROW()-9, 1), SERVICE[[#This Row],[Resources Role]], OFFSET($H$10, 0, 0, ROW()-9, 1), SERVICE[[#This Row],[Booking]])</f>
        <v>0</v>
      </c>
    </row>
    <row r="2668" spans="1:26" x14ac:dyDescent="0.25">
      <c r="A2668" s="6" t="str">
        <f ca="1">no.</f>
        <v/>
      </c>
      <c r="E2668" s="4" t="str">
        <f ca="1">position</f>
        <v/>
      </c>
      <c r="J2668" s="318"/>
      <c r="M2668" s="4"/>
      <c r="O2668" s="6"/>
      <c r="Q2668" s="20"/>
      <c r="R2668" s="5" t="str">
        <f ca="1">score</f>
        <v/>
      </c>
      <c r="S2668" s="7" t="str">
        <f ca="1">rescore_svc</f>
        <v/>
      </c>
      <c r="U2668" s="11" t="str">
        <f ca="1">price</f>
        <v/>
      </c>
      <c r="V2668" s="4"/>
      <c r="Y2668" s="388">
        <f ca="1">COUNTIFS(OFFSET($B$10, 0, 0, ROW()-9, 1), SERVICE[[#This Row],[Employee ID]], OFFSET($F$10, 0, 0, ROW()-9, 1), SERVICE[[#This Row],[Resources Role]])</f>
        <v>0</v>
      </c>
      <c r="Z2668" s="388">
        <f ca="1">COUNTIFS(OFFSET($F$10, 0, 0, ROW()-9, 1), SERVICE[[#This Row],[Resources Role]], OFFSET($H$10, 0, 0, ROW()-9, 1), SERVICE[[#This Row],[Booking]])</f>
        <v>0</v>
      </c>
    </row>
    <row r="2669" spans="1:26" x14ac:dyDescent="0.25">
      <c r="A2669" s="6" t="str">
        <f ca="1">no.</f>
        <v/>
      </c>
      <c r="E2669" s="4" t="str">
        <f ca="1">position</f>
        <v/>
      </c>
      <c r="J2669" s="318"/>
      <c r="M2669" s="4"/>
      <c r="O2669" s="6"/>
      <c r="Q2669" s="20"/>
      <c r="R2669" s="5" t="str">
        <f ca="1">score</f>
        <v/>
      </c>
      <c r="S2669" s="7" t="str">
        <f ca="1">rescore_svc</f>
        <v/>
      </c>
      <c r="U2669" s="11" t="str">
        <f ca="1">price</f>
        <v/>
      </c>
      <c r="V2669" s="4"/>
      <c r="Y2669" s="388">
        <f ca="1">COUNTIFS(OFFSET($B$10, 0, 0, ROW()-9, 1), SERVICE[[#This Row],[Employee ID]], OFFSET($F$10, 0, 0, ROW()-9, 1), SERVICE[[#This Row],[Resources Role]])</f>
        <v>0</v>
      </c>
      <c r="Z2669" s="388">
        <f ca="1">COUNTIFS(OFFSET($F$10, 0, 0, ROW()-9, 1), SERVICE[[#This Row],[Resources Role]], OFFSET($H$10, 0, 0, ROW()-9, 1), SERVICE[[#This Row],[Booking]])</f>
        <v>0</v>
      </c>
    </row>
    <row r="2670" spans="1:26" x14ac:dyDescent="0.25">
      <c r="A2670" s="6" t="str">
        <f ca="1">no.</f>
        <v/>
      </c>
      <c r="E2670" s="4" t="str">
        <f ca="1">position</f>
        <v/>
      </c>
      <c r="J2670" s="318"/>
      <c r="M2670" s="4"/>
      <c r="O2670" s="6"/>
      <c r="Q2670" s="20"/>
      <c r="R2670" s="5" t="str">
        <f ca="1">score</f>
        <v/>
      </c>
      <c r="S2670" s="7" t="str">
        <f ca="1">rescore_svc</f>
        <v/>
      </c>
      <c r="U2670" s="11" t="str">
        <f ca="1">price</f>
        <v/>
      </c>
      <c r="V2670" s="4"/>
      <c r="Y2670" s="388">
        <f ca="1">COUNTIFS(OFFSET($B$10, 0, 0, ROW()-9, 1), SERVICE[[#This Row],[Employee ID]], OFFSET($F$10, 0, 0, ROW()-9, 1), SERVICE[[#This Row],[Resources Role]])</f>
        <v>0</v>
      </c>
      <c r="Z2670" s="388">
        <f ca="1">COUNTIFS(OFFSET($F$10, 0, 0, ROW()-9, 1), SERVICE[[#This Row],[Resources Role]], OFFSET($H$10, 0, 0, ROW()-9, 1), SERVICE[[#This Row],[Booking]])</f>
        <v>0</v>
      </c>
    </row>
    <row r="2671" spans="1:26" x14ac:dyDescent="0.25">
      <c r="A2671" s="6" t="str">
        <f ca="1">no.</f>
        <v/>
      </c>
      <c r="E2671" s="4" t="str">
        <f ca="1">position</f>
        <v/>
      </c>
      <c r="J2671" s="318"/>
      <c r="M2671" s="4"/>
      <c r="O2671" s="6"/>
      <c r="Q2671" s="20"/>
      <c r="R2671" s="5" t="str">
        <f ca="1">score</f>
        <v/>
      </c>
      <c r="S2671" s="7" t="str">
        <f ca="1">rescore_svc</f>
        <v/>
      </c>
      <c r="U2671" s="11" t="str">
        <f ca="1">price</f>
        <v/>
      </c>
      <c r="V2671" s="4"/>
      <c r="Y2671" s="388">
        <f ca="1">COUNTIFS(OFFSET($B$10, 0, 0, ROW()-9, 1), SERVICE[[#This Row],[Employee ID]], OFFSET($F$10, 0, 0, ROW()-9, 1), SERVICE[[#This Row],[Resources Role]])</f>
        <v>0</v>
      </c>
      <c r="Z2671" s="388">
        <f ca="1">COUNTIFS(OFFSET($F$10, 0, 0, ROW()-9, 1), SERVICE[[#This Row],[Resources Role]], OFFSET($H$10, 0, 0, ROW()-9, 1), SERVICE[[#This Row],[Booking]])</f>
        <v>0</v>
      </c>
    </row>
    <row r="2672" spans="1:26" x14ac:dyDescent="0.25">
      <c r="A2672" s="6" t="str">
        <f ca="1">no.</f>
        <v/>
      </c>
      <c r="E2672" s="4" t="str">
        <f ca="1">position</f>
        <v/>
      </c>
      <c r="J2672" s="318"/>
      <c r="M2672" s="4"/>
      <c r="O2672" s="6"/>
      <c r="Q2672" s="20"/>
      <c r="R2672" s="5" t="str">
        <f ca="1">score</f>
        <v/>
      </c>
      <c r="S2672" s="7" t="str">
        <f ca="1">rescore_svc</f>
        <v/>
      </c>
      <c r="U2672" s="11" t="str">
        <f ca="1">price</f>
        <v/>
      </c>
      <c r="V2672" s="4"/>
      <c r="Y2672" s="388">
        <f ca="1">COUNTIFS(OFFSET($B$10, 0, 0, ROW()-9, 1), SERVICE[[#This Row],[Employee ID]], OFFSET($F$10, 0, 0, ROW()-9, 1), SERVICE[[#This Row],[Resources Role]])</f>
        <v>0</v>
      </c>
      <c r="Z2672" s="388">
        <f ca="1">COUNTIFS(OFFSET($F$10, 0, 0, ROW()-9, 1), SERVICE[[#This Row],[Resources Role]], OFFSET($H$10, 0, 0, ROW()-9, 1), SERVICE[[#This Row],[Booking]])</f>
        <v>0</v>
      </c>
    </row>
    <row r="2673" spans="1:26" x14ac:dyDescent="0.25">
      <c r="A2673" s="6" t="str">
        <f ca="1">no.</f>
        <v/>
      </c>
      <c r="E2673" s="4" t="str">
        <f ca="1">position</f>
        <v/>
      </c>
      <c r="J2673" s="318"/>
      <c r="M2673" s="4"/>
      <c r="O2673" s="6"/>
      <c r="Q2673" s="20"/>
      <c r="R2673" s="5" t="str">
        <f ca="1">score</f>
        <v/>
      </c>
      <c r="S2673" s="7" t="str">
        <f ca="1">rescore_svc</f>
        <v/>
      </c>
      <c r="U2673" s="11" t="str">
        <f ca="1">price</f>
        <v/>
      </c>
      <c r="V2673" s="4"/>
      <c r="Y2673" s="388">
        <f ca="1">COUNTIFS(OFFSET($B$10, 0, 0, ROW()-9, 1), SERVICE[[#This Row],[Employee ID]], OFFSET($F$10, 0, 0, ROW()-9, 1), SERVICE[[#This Row],[Resources Role]])</f>
        <v>0</v>
      </c>
      <c r="Z2673" s="388">
        <f ca="1">COUNTIFS(OFFSET($F$10, 0, 0, ROW()-9, 1), SERVICE[[#This Row],[Resources Role]], OFFSET($H$10, 0, 0, ROW()-9, 1), SERVICE[[#This Row],[Booking]])</f>
        <v>0</v>
      </c>
    </row>
    <row r="2674" spans="1:26" x14ac:dyDescent="0.25">
      <c r="A2674" s="6" t="str">
        <f ca="1">no.</f>
        <v/>
      </c>
      <c r="E2674" s="4" t="str">
        <f ca="1">position</f>
        <v/>
      </c>
      <c r="J2674" s="318"/>
      <c r="M2674" s="4"/>
      <c r="O2674" s="6"/>
      <c r="Q2674" s="20"/>
      <c r="R2674" s="5" t="str">
        <f ca="1">score</f>
        <v/>
      </c>
      <c r="S2674" s="7" t="str">
        <f ca="1">rescore_svc</f>
        <v/>
      </c>
      <c r="U2674" s="11" t="str">
        <f ca="1">price</f>
        <v/>
      </c>
      <c r="V2674" s="4"/>
      <c r="Y2674" s="388">
        <f ca="1">COUNTIFS(OFFSET($B$10, 0, 0, ROW()-9, 1), SERVICE[[#This Row],[Employee ID]], OFFSET($F$10, 0, 0, ROW()-9, 1), SERVICE[[#This Row],[Resources Role]])</f>
        <v>0</v>
      </c>
      <c r="Z2674" s="388">
        <f ca="1">COUNTIFS(OFFSET($F$10, 0, 0, ROW()-9, 1), SERVICE[[#This Row],[Resources Role]], OFFSET($H$10, 0, 0, ROW()-9, 1), SERVICE[[#This Row],[Booking]])</f>
        <v>0</v>
      </c>
    </row>
    <row r="2675" spans="1:26" x14ac:dyDescent="0.25">
      <c r="A2675" s="6" t="str">
        <f ca="1">no.</f>
        <v/>
      </c>
      <c r="E2675" s="4" t="str">
        <f ca="1">position</f>
        <v/>
      </c>
      <c r="J2675" s="318"/>
      <c r="M2675" s="4"/>
      <c r="O2675" s="6"/>
      <c r="Q2675" s="20"/>
      <c r="R2675" s="5" t="str">
        <f ca="1">score</f>
        <v/>
      </c>
      <c r="S2675" s="7" t="str">
        <f ca="1">rescore_svc</f>
        <v/>
      </c>
      <c r="U2675" s="11" t="str">
        <f ca="1">price</f>
        <v/>
      </c>
      <c r="V2675" s="4"/>
      <c r="Y2675" s="388">
        <f ca="1">COUNTIFS(OFFSET($B$10, 0, 0, ROW()-9, 1), SERVICE[[#This Row],[Employee ID]], OFFSET($F$10, 0, 0, ROW()-9, 1), SERVICE[[#This Row],[Resources Role]])</f>
        <v>0</v>
      </c>
      <c r="Z2675" s="388">
        <f ca="1">COUNTIFS(OFFSET($F$10, 0, 0, ROW()-9, 1), SERVICE[[#This Row],[Resources Role]], OFFSET($H$10, 0, 0, ROW()-9, 1), SERVICE[[#This Row],[Booking]])</f>
        <v>0</v>
      </c>
    </row>
    <row r="2676" spans="1:26" x14ac:dyDescent="0.25">
      <c r="A2676" s="6" t="str">
        <f ca="1">no.</f>
        <v/>
      </c>
      <c r="E2676" s="4" t="str">
        <f ca="1">position</f>
        <v/>
      </c>
      <c r="J2676" s="318"/>
      <c r="M2676" s="4"/>
      <c r="O2676" s="6"/>
      <c r="Q2676" s="20"/>
      <c r="R2676" s="5" t="str">
        <f ca="1">score</f>
        <v/>
      </c>
      <c r="S2676" s="7" t="str">
        <f ca="1">rescore_svc</f>
        <v/>
      </c>
      <c r="U2676" s="11" t="str">
        <f ca="1">price</f>
        <v/>
      </c>
      <c r="V2676" s="4"/>
      <c r="Y2676" s="388">
        <f ca="1">COUNTIFS(OFFSET($B$10, 0, 0, ROW()-9, 1), SERVICE[[#This Row],[Employee ID]], OFFSET($F$10, 0, 0, ROW()-9, 1), SERVICE[[#This Row],[Resources Role]])</f>
        <v>0</v>
      </c>
      <c r="Z2676" s="388">
        <f ca="1">COUNTIFS(OFFSET($F$10, 0, 0, ROW()-9, 1), SERVICE[[#This Row],[Resources Role]], OFFSET($H$10, 0, 0, ROW()-9, 1), SERVICE[[#This Row],[Booking]])</f>
        <v>0</v>
      </c>
    </row>
    <row r="2677" spans="1:26" x14ac:dyDescent="0.25">
      <c r="A2677" s="6" t="str">
        <f ca="1">no.</f>
        <v/>
      </c>
      <c r="E2677" s="4" t="str">
        <f ca="1">position</f>
        <v/>
      </c>
      <c r="J2677" s="318"/>
      <c r="M2677" s="4"/>
      <c r="O2677" s="6"/>
      <c r="Q2677" s="20"/>
      <c r="R2677" s="5" t="str">
        <f ca="1">score</f>
        <v/>
      </c>
      <c r="S2677" s="7" t="str">
        <f ca="1">rescore_svc</f>
        <v/>
      </c>
      <c r="U2677" s="11" t="str">
        <f ca="1">price</f>
        <v/>
      </c>
      <c r="V2677" s="4"/>
      <c r="Y2677" s="388">
        <f ca="1">COUNTIFS(OFFSET($B$10, 0, 0, ROW()-9, 1), SERVICE[[#This Row],[Employee ID]], OFFSET($F$10, 0, 0, ROW()-9, 1), SERVICE[[#This Row],[Resources Role]])</f>
        <v>0</v>
      </c>
      <c r="Z2677" s="388">
        <f ca="1">COUNTIFS(OFFSET($F$10, 0, 0, ROW()-9, 1), SERVICE[[#This Row],[Resources Role]], OFFSET($H$10, 0, 0, ROW()-9, 1), SERVICE[[#This Row],[Booking]])</f>
        <v>0</v>
      </c>
    </row>
    <row r="2678" spans="1:26" x14ac:dyDescent="0.25">
      <c r="A2678" s="6" t="str">
        <f ca="1">no.</f>
        <v/>
      </c>
      <c r="E2678" s="4" t="str">
        <f ca="1">position</f>
        <v/>
      </c>
      <c r="J2678" s="318"/>
      <c r="M2678" s="4"/>
      <c r="O2678" s="6"/>
      <c r="Q2678" s="20"/>
      <c r="R2678" s="5" t="str">
        <f ca="1">score</f>
        <v/>
      </c>
      <c r="S2678" s="7" t="str">
        <f ca="1">rescore_svc</f>
        <v/>
      </c>
      <c r="U2678" s="11" t="str">
        <f ca="1">price</f>
        <v/>
      </c>
      <c r="V2678" s="4"/>
      <c r="Y2678" s="388">
        <f ca="1">COUNTIFS(OFFSET($B$10, 0, 0, ROW()-9, 1), SERVICE[[#This Row],[Employee ID]], OFFSET($F$10, 0, 0, ROW()-9, 1), SERVICE[[#This Row],[Resources Role]])</f>
        <v>0</v>
      </c>
      <c r="Z2678" s="388">
        <f ca="1">COUNTIFS(OFFSET($F$10, 0, 0, ROW()-9, 1), SERVICE[[#This Row],[Resources Role]], OFFSET($H$10, 0, 0, ROW()-9, 1), SERVICE[[#This Row],[Booking]])</f>
        <v>0</v>
      </c>
    </row>
    <row r="2679" spans="1:26" x14ac:dyDescent="0.25">
      <c r="A2679" s="6" t="str">
        <f ca="1">no.</f>
        <v/>
      </c>
      <c r="E2679" s="4" t="str">
        <f ca="1">position</f>
        <v/>
      </c>
      <c r="J2679" s="318"/>
      <c r="M2679" s="4"/>
      <c r="O2679" s="6"/>
      <c r="Q2679" s="20"/>
      <c r="R2679" s="5" t="str">
        <f ca="1">score</f>
        <v/>
      </c>
      <c r="S2679" s="7" t="str">
        <f ca="1">rescore_svc</f>
        <v/>
      </c>
      <c r="U2679" s="11" t="str">
        <f ca="1">price</f>
        <v/>
      </c>
      <c r="V2679" s="4"/>
      <c r="Y2679" s="388">
        <f ca="1">COUNTIFS(OFFSET($B$10, 0, 0, ROW()-9, 1), SERVICE[[#This Row],[Employee ID]], OFFSET($F$10, 0, 0, ROW()-9, 1), SERVICE[[#This Row],[Resources Role]])</f>
        <v>0</v>
      </c>
      <c r="Z2679" s="388">
        <f ca="1">COUNTIFS(OFFSET($F$10, 0, 0, ROW()-9, 1), SERVICE[[#This Row],[Resources Role]], OFFSET($H$10, 0, 0, ROW()-9, 1), SERVICE[[#This Row],[Booking]])</f>
        <v>0</v>
      </c>
    </row>
    <row r="2680" spans="1:26" x14ac:dyDescent="0.25">
      <c r="A2680" s="6" t="str">
        <f ca="1">no.</f>
        <v/>
      </c>
      <c r="E2680" s="4" t="str">
        <f ca="1">position</f>
        <v/>
      </c>
      <c r="J2680" s="318"/>
      <c r="M2680" s="4"/>
      <c r="O2680" s="6"/>
      <c r="Q2680" s="20"/>
      <c r="R2680" s="5" t="str">
        <f ca="1">score</f>
        <v/>
      </c>
      <c r="S2680" s="7" t="str">
        <f ca="1">rescore_svc</f>
        <v/>
      </c>
      <c r="U2680" s="11" t="str">
        <f ca="1">price</f>
        <v/>
      </c>
      <c r="V2680" s="4"/>
      <c r="Y2680" s="388">
        <f ca="1">COUNTIFS(OFFSET($B$10, 0, 0, ROW()-9, 1), SERVICE[[#This Row],[Employee ID]], OFFSET($F$10, 0, 0, ROW()-9, 1), SERVICE[[#This Row],[Resources Role]])</f>
        <v>0</v>
      </c>
      <c r="Z2680" s="388">
        <f ca="1">COUNTIFS(OFFSET($F$10, 0, 0, ROW()-9, 1), SERVICE[[#This Row],[Resources Role]], OFFSET($H$10, 0, 0, ROW()-9, 1), SERVICE[[#This Row],[Booking]])</f>
        <v>0</v>
      </c>
    </row>
    <row r="2681" spans="1:26" x14ac:dyDescent="0.25">
      <c r="A2681" s="6" t="str">
        <f ca="1">no.</f>
        <v/>
      </c>
      <c r="E2681" s="4" t="str">
        <f ca="1">position</f>
        <v/>
      </c>
      <c r="J2681" s="318"/>
      <c r="M2681" s="4"/>
      <c r="O2681" s="6"/>
      <c r="Q2681" s="20"/>
      <c r="R2681" s="5" t="str">
        <f ca="1">score</f>
        <v/>
      </c>
      <c r="S2681" s="7" t="str">
        <f ca="1">rescore_svc</f>
        <v/>
      </c>
      <c r="U2681" s="11" t="str">
        <f ca="1">price</f>
        <v/>
      </c>
      <c r="V2681" s="4"/>
      <c r="Y2681" s="388">
        <f ca="1">COUNTIFS(OFFSET($B$10, 0, 0, ROW()-9, 1), SERVICE[[#This Row],[Employee ID]], OFFSET($F$10, 0, 0, ROW()-9, 1), SERVICE[[#This Row],[Resources Role]])</f>
        <v>0</v>
      </c>
      <c r="Z2681" s="388">
        <f ca="1">COUNTIFS(OFFSET($F$10, 0, 0, ROW()-9, 1), SERVICE[[#This Row],[Resources Role]], OFFSET($H$10, 0, 0, ROW()-9, 1), SERVICE[[#This Row],[Booking]])</f>
        <v>0</v>
      </c>
    </row>
    <row r="2682" spans="1:26" x14ac:dyDescent="0.25">
      <c r="A2682" s="6" t="str">
        <f ca="1">no.</f>
        <v/>
      </c>
      <c r="E2682" s="4" t="str">
        <f ca="1">position</f>
        <v/>
      </c>
      <c r="J2682" s="318"/>
      <c r="M2682" s="4"/>
      <c r="O2682" s="6"/>
      <c r="Q2682" s="20"/>
      <c r="R2682" s="5" t="str">
        <f ca="1">score</f>
        <v/>
      </c>
      <c r="S2682" s="7" t="str">
        <f ca="1">rescore_svc</f>
        <v/>
      </c>
      <c r="U2682" s="11" t="str">
        <f ca="1">price</f>
        <v/>
      </c>
      <c r="V2682" s="4"/>
      <c r="Y2682" s="388">
        <f ca="1">COUNTIFS(OFFSET($B$10, 0, 0, ROW()-9, 1), SERVICE[[#This Row],[Employee ID]], OFFSET($F$10, 0, 0, ROW()-9, 1), SERVICE[[#This Row],[Resources Role]])</f>
        <v>0</v>
      </c>
      <c r="Z2682" s="388">
        <f ca="1">COUNTIFS(OFFSET($F$10, 0, 0, ROW()-9, 1), SERVICE[[#This Row],[Resources Role]], OFFSET($H$10, 0, 0, ROW()-9, 1), SERVICE[[#This Row],[Booking]])</f>
        <v>0</v>
      </c>
    </row>
    <row r="2683" spans="1:26" x14ac:dyDescent="0.25">
      <c r="A2683" s="6" t="str">
        <f ca="1">no.</f>
        <v/>
      </c>
      <c r="E2683" s="4" t="str">
        <f ca="1">position</f>
        <v/>
      </c>
      <c r="J2683" s="318"/>
      <c r="M2683" s="4"/>
      <c r="O2683" s="6"/>
      <c r="Q2683" s="20"/>
      <c r="R2683" s="5" t="str">
        <f ca="1">score</f>
        <v/>
      </c>
      <c r="S2683" s="7" t="str">
        <f ca="1">rescore_svc</f>
        <v/>
      </c>
      <c r="U2683" s="11" t="str">
        <f ca="1">price</f>
        <v/>
      </c>
      <c r="V2683" s="4"/>
      <c r="Y2683" s="388">
        <f ca="1">COUNTIFS(OFFSET($B$10, 0, 0, ROW()-9, 1), SERVICE[[#This Row],[Employee ID]], OFFSET($F$10, 0, 0, ROW()-9, 1), SERVICE[[#This Row],[Resources Role]])</f>
        <v>0</v>
      </c>
      <c r="Z2683" s="388">
        <f ca="1">COUNTIFS(OFFSET($F$10, 0, 0, ROW()-9, 1), SERVICE[[#This Row],[Resources Role]], OFFSET($H$10, 0, 0, ROW()-9, 1), SERVICE[[#This Row],[Booking]])</f>
        <v>0</v>
      </c>
    </row>
    <row r="2684" spans="1:26" x14ac:dyDescent="0.25">
      <c r="A2684" s="6" t="str">
        <f ca="1">no.</f>
        <v/>
      </c>
      <c r="E2684" s="4" t="str">
        <f ca="1">position</f>
        <v/>
      </c>
      <c r="J2684" s="318"/>
      <c r="M2684" s="4"/>
      <c r="O2684" s="6"/>
      <c r="Q2684" s="20"/>
      <c r="R2684" s="5" t="str">
        <f ca="1">score</f>
        <v/>
      </c>
      <c r="S2684" s="7" t="str">
        <f ca="1">rescore_svc</f>
        <v/>
      </c>
      <c r="U2684" s="11" t="str">
        <f ca="1">price</f>
        <v/>
      </c>
      <c r="V2684" s="4"/>
      <c r="Y2684" s="388">
        <f ca="1">COUNTIFS(OFFSET($B$10, 0, 0, ROW()-9, 1), SERVICE[[#This Row],[Employee ID]], OFFSET($F$10, 0, 0, ROW()-9, 1), SERVICE[[#This Row],[Resources Role]])</f>
        <v>0</v>
      </c>
      <c r="Z2684" s="388">
        <f ca="1">COUNTIFS(OFFSET($F$10, 0, 0, ROW()-9, 1), SERVICE[[#This Row],[Resources Role]], OFFSET($H$10, 0, 0, ROW()-9, 1), SERVICE[[#This Row],[Booking]])</f>
        <v>0</v>
      </c>
    </row>
    <row r="2685" spans="1:26" x14ac:dyDescent="0.25">
      <c r="A2685" s="6" t="str">
        <f ca="1">no.</f>
        <v/>
      </c>
      <c r="E2685" s="4" t="str">
        <f ca="1">position</f>
        <v/>
      </c>
      <c r="J2685" s="318"/>
      <c r="M2685" s="4"/>
      <c r="O2685" s="6"/>
      <c r="Q2685" s="20"/>
      <c r="R2685" s="5" t="str">
        <f ca="1">score</f>
        <v/>
      </c>
      <c r="S2685" s="7" t="str">
        <f ca="1">rescore_svc</f>
        <v/>
      </c>
      <c r="U2685" s="11" t="str">
        <f ca="1">price</f>
        <v/>
      </c>
      <c r="V2685" s="4"/>
      <c r="Y2685" s="388">
        <f ca="1">COUNTIFS(OFFSET($B$10, 0, 0, ROW()-9, 1), SERVICE[[#This Row],[Employee ID]], OFFSET($F$10, 0, 0, ROW()-9, 1), SERVICE[[#This Row],[Resources Role]])</f>
        <v>0</v>
      </c>
      <c r="Z2685" s="388">
        <f ca="1">COUNTIFS(OFFSET($F$10, 0, 0, ROW()-9, 1), SERVICE[[#This Row],[Resources Role]], OFFSET($H$10, 0, 0, ROW()-9, 1), SERVICE[[#This Row],[Booking]])</f>
        <v>0</v>
      </c>
    </row>
    <row r="2686" spans="1:26" x14ac:dyDescent="0.25">
      <c r="A2686" s="6" t="str">
        <f ca="1">no.</f>
        <v/>
      </c>
      <c r="E2686" s="4" t="str">
        <f ca="1">position</f>
        <v/>
      </c>
      <c r="J2686" s="318"/>
      <c r="M2686" s="4"/>
      <c r="O2686" s="6"/>
      <c r="Q2686" s="20"/>
      <c r="R2686" s="5" t="str">
        <f ca="1">score</f>
        <v/>
      </c>
      <c r="S2686" s="7" t="str">
        <f ca="1">rescore_svc</f>
        <v/>
      </c>
      <c r="U2686" s="11" t="str">
        <f ca="1">price</f>
        <v/>
      </c>
      <c r="V2686" s="4"/>
      <c r="Y2686" s="388">
        <f ca="1">COUNTIFS(OFFSET($B$10, 0, 0, ROW()-9, 1), SERVICE[[#This Row],[Employee ID]], OFFSET($F$10, 0, 0, ROW()-9, 1), SERVICE[[#This Row],[Resources Role]])</f>
        <v>0</v>
      </c>
      <c r="Z2686" s="388">
        <f ca="1">COUNTIFS(OFFSET($F$10, 0, 0, ROW()-9, 1), SERVICE[[#This Row],[Resources Role]], OFFSET($H$10, 0, 0, ROW()-9, 1), SERVICE[[#This Row],[Booking]])</f>
        <v>0</v>
      </c>
    </row>
    <row r="2687" spans="1:26" x14ac:dyDescent="0.25">
      <c r="A2687" s="6" t="str">
        <f ca="1">no.</f>
        <v/>
      </c>
      <c r="E2687" s="4" t="str">
        <f ca="1">position</f>
        <v/>
      </c>
      <c r="J2687" s="318"/>
      <c r="M2687" s="4"/>
      <c r="O2687" s="6"/>
      <c r="Q2687" s="20"/>
      <c r="R2687" s="5" t="str">
        <f ca="1">score</f>
        <v/>
      </c>
      <c r="S2687" s="7" t="str">
        <f ca="1">rescore_svc</f>
        <v/>
      </c>
      <c r="U2687" s="11" t="str">
        <f ca="1">price</f>
        <v/>
      </c>
      <c r="V2687" s="4"/>
      <c r="Y2687" s="388">
        <f ca="1">COUNTIFS(OFFSET($B$10, 0, 0, ROW()-9, 1), SERVICE[[#This Row],[Employee ID]], OFFSET($F$10, 0, 0, ROW()-9, 1), SERVICE[[#This Row],[Resources Role]])</f>
        <v>0</v>
      </c>
      <c r="Z2687" s="388">
        <f ca="1">COUNTIFS(OFFSET($F$10, 0, 0, ROW()-9, 1), SERVICE[[#This Row],[Resources Role]], OFFSET($H$10, 0, 0, ROW()-9, 1), SERVICE[[#This Row],[Booking]])</f>
        <v>0</v>
      </c>
    </row>
    <row r="2688" spans="1:26" x14ac:dyDescent="0.25">
      <c r="A2688" s="6" t="str">
        <f ca="1">no.</f>
        <v/>
      </c>
      <c r="E2688" s="4" t="str">
        <f ca="1">position</f>
        <v/>
      </c>
      <c r="J2688" s="318"/>
      <c r="M2688" s="4"/>
      <c r="O2688" s="6"/>
      <c r="Q2688" s="20"/>
      <c r="R2688" s="5" t="str">
        <f ca="1">score</f>
        <v/>
      </c>
      <c r="S2688" s="7" t="str">
        <f ca="1">rescore_svc</f>
        <v/>
      </c>
      <c r="U2688" s="11" t="str">
        <f ca="1">price</f>
        <v/>
      </c>
      <c r="V2688" s="4"/>
      <c r="Y2688" s="388">
        <f ca="1">COUNTIFS(OFFSET($B$10, 0, 0, ROW()-9, 1), SERVICE[[#This Row],[Employee ID]], OFFSET($F$10, 0, 0, ROW()-9, 1), SERVICE[[#This Row],[Resources Role]])</f>
        <v>0</v>
      </c>
      <c r="Z2688" s="388">
        <f ca="1">COUNTIFS(OFFSET($F$10, 0, 0, ROW()-9, 1), SERVICE[[#This Row],[Resources Role]], OFFSET($H$10, 0, 0, ROW()-9, 1), SERVICE[[#This Row],[Booking]])</f>
        <v>0</v>
      </c>
    </row>
    <row r="2689" spans="1:26" x14ac:dyDescent="0.25">
      <c r="A2689" s="6" t="str">
        <f ca="1">no.</f>
        <v/>
      </c>
      <c r="E2689" s="4" t="str">
        <f ca="1">position</f>
        <v/>
      </c>
      <c r="J2689" s="318"/>
      <c r="M2689" s="4"/>
      <c r="O2689" s="6"/>
      <c r="Q2689" s="20"/>
      <c r="R2689" s="5" t="str">
        <f ca="1">score</f>
        <v/>
      </c>
      <c r="S2689" s="7" t="str">
        <f ca="1">rescore_svc</f>
        <v/>
      </c>
      <c r="U2689" s="11" t="str">
        <f ca="1">price</f>
        <v/>
      </c>
      <c r="V2689" s="4"/>
      <c r="Y2689" s="388">
        <f ca="1">COUNTIFS(OFFSET($B$10, 0, 0, ROW()-9, 1), SERVICE[[#This Row],[Employee ID]], OFFSET($F$10, 0, 0, ROW()-9, 1), SERVICE[[#This Row],[Resources Role]])</f>
        <v>0</v>
      </c>
      <c r="Z2689" s="388">
        <f ca="1">COUNTIFS(OFFSET($F$10, 0, 0, ROW()-9, 1), SERVICE[[#This Row],[Resources Role]], OFFSET($H$10, 0, 0, ROW()-9, 1), SERVICE[[#This Row],[Booking]])</f>
        <v>0</v>
      </c>
    </row>
    <row r="2690" spans="1:26" x14ac:dyDescent="0.25">
      <c r="A2690" s="6" t="str">
        <f ca="1">no.</f>
        <v/>
      </c>
      <c r="E2690" s="4" t="str">
        <f ca="1">position</f>
        <v/>
      </c>
      <c r="J2690" s="318"/>
      <c r="M2690" s="4"/>
      <c r="O2690" s="6"/>
      <c r="Q2690" s="20"/>
      <c r="R2690" s="5" t="str">
        <f ca="1">score</f>
        <v/>
      </c>
      <c r="S2690" s="7" t="str">
        <f ca="1">rescore_svc</f>
        <v/>
      </c>
      <c r="U2690" s="11" t="str">
        <f ca="1">price</f>
        <v/>
      </c>
      <c r="V2690" s="4"/>
      <c r="Y2690" s="388">
        <f ca="1">COUNTIFS(OFFSET($B$10, 0, 0, ROW()-9, 1), SERVICE[[#This Row],[Employee ID]], OFFSET($F$10, 0, 0, ROW()-9, 1), SERVICE[[#This Row],[Resources Role]])</f>
        <v>0</v>
      </c>
      <c r="Z2690" s="388">
        <f ca="1">COUNTIFS(OFFSET($F$10, 0, 0, ROW()-9, 1), SERVICE[[#This Row],[Resources Role]], OFFSET($H$10, 0, 0, ROW()-9, 1), SERVICE[[#This Row],[Booking]])</f>
        <v>0</v>
      </c>
    </row>
    <row r="2691" spans="1:26" x14ac:dyDescent="0.25">
      <c r="A2691" s="6" t="str">
        <f ca="1">no.</f>
        <v/>
      </c>
      <c r="E2691" s="4" t="str">
        <f ca="1">position</f>
        <v/>
      </c>
      <c r="J2691" s="318"/>
      <c r="M2691" s="4"/>
      <c r="O2691" s="6"/>
      <c r="Q2691" s="20"/>
      <c r="R2691" s="5" t="str">
        <f ca="1">score</f>
        <v/>
      </c>
      <c r="S2691" s="7" t="str">
        <f ca="1">rescore_svc</f>
        <v/>
      </c>
      <c r="U2691" s="11" t="str">
        <f ca="1">price</f>
        <v/>
      </c>
      <c r="V2691" s="4"/>
      <c r="Y2691" s="388">
        <f ca="1">COUNTIFS(OFFSET($B$10, 0, 0, ROW()-9, 1), SERVICE[[#This Row],[Employee ID]], OFFSET($F$10, 0, 0, ROW()-9, 1), SERVICE[[#This Row],[Resources Role]])</f>
        <v>0</v>
      </c>
      <c r="Z2691" s="388">
        <f ca="1">COUNTIFS(OFFSET($F$10, 0, 0, ROW()-9, 1), SERVICE[[#This Row],[Resources Role]], OFFSET($H$10, 0, 0, ROW()-9, 1), SERVICE[[#This Row],[Booking]])</f>
        <v>0</v>
      </c>
    </row>
    <row r="2692" spans="1:26" x14ac:dyDescent="0.25">
      <c r="A2692" s="6" t="str">
        <f ca="1">no.</f>
        <v/>
      </c>
      <c r="E2692" s="4" t="str">
        <f ca="1">position</f>
        <v/>
      </c>
      <c r="J2692" s="318"/>
      <c r="M2692" s="4"/>
      <c r="O2692" s="6"/>
      <c r="Q2692" s="20"/>
      <c r="R2692" s="5" t="str">
        <f ca="1">score</f>
        <v/>
      </c>
      <c r="S2692" s="7" t="str">
        <f ca="1">rescore_svc</f>
        <v/>
      </c>
      <c r="U2692" s="11" t="str">
        <f ca="1">price</f>
        <v/>
      </c>
      <c r="V2692" s="4"/>
      <c r="Y2692" s="388">
        <f ca="1">COUNTIFS(OFFSET($B$10, 0, 0, ROW()-9, 1), SERVICE[[#This Row],[Employee ID]], OFFSET($F$10, 0, 0, ROW()-9, 1), SERVICE[[#This Row],[Resources Role]])</f>
        <v>0</v>
      </c>
      <c r="Z2692" s="388">
        <f ca="1">COUNTIFS(OFFSET($F$10, 0, 0, ROW()-9, 1), SERVICE[[#This Row],[Resources Role]], OFFSET($H$10, 0, 0, ROW()-9, 1), SERVICE[[#This Row],[Booking]])</f>
        <v>0</v>
      </c>
    </row>
    <row r="2693" spans="1:26" x14ac:dyDescent="0.25">
      <c r="A2693" s="6" t="str">
        <f ca="1">no.</f>
        <v/>
      </c>
      <c r="E2693" s="4" t="str">
        <f ca="1">position</f>
        <v/>
      </c>
      <c r="J2693" s="318"/>
      <c r="M2693" s="4"/>
      <c r="O2693" s="6"/>
      <c r="Q2693" s="20"/>
      <c r="R2693" s="5" t="str">
        <f ca="1">score</f>
        <v/>
      </c>
      <c r="S2693" s="7" t="str">
        <f ca="1">rescore_svc</f>
        <v/>
      </c>
      <c r="U2693" s="11" t="str">
        <f ca="1">price</f>
        <v/>
      </c>
      <c r="V2693" s="4"/>
      <c r="Y2693" s="388">
        <f ca="1">COUNTIFS(OFFSET($B$10, 0, 0, ROW()-9, 1), SERVICE[[#This Row],[Employee ID]], OFFSET($F$10, 0, 0, ROW()-9, 1), SERVICE[[#This Row],[Resources Role]])</f>
        <v>0</v>
      </c>
      <c r="Z2693" s="388">
        <f ca="1">COUNTIFS(OFFSET($F$10, 0, 0, ROW()-9, 1), SERVICE[[#This Row],[Resources Role]], OFFSET($H$10, 0, 0, ROW()-9, 1), SERVICE[[#This Row],[Booking]])</f>
        <v>0</v>
      </c>
    </row>
    <row r="2694" spans="1:26" x14ac:dyDescent="0.25">
      <c r="A2694" s="6" t="str">
        <f ca="1">no.</f>
        <v/>
      </c>
      <c r="E2694" s="4" t="str">
        <f ca="1">position</f>
        <v/>
      </c>
      <c r="J2694" s="318"/>
      <c r="M2694" s="4"/>
      <c r="O2694" s="6"/>
      <c r="Q2694" s="20"/>
      <c r="R2694" s="5" t="str">
        <f ca="1">score</f>
        <v/>
      </c>
      <c r="S2694" s="7" t="str">
        <f ca="1">rescore_svc</f>
        <v/>
      </c>
      <c r="U2694" s="11" t="str">
        <f ca="1">price</f>
        <v/>
      </c>
      <c r="V2694" s="4"/>
      <c r="Y2694" s="388">
        <f ca="1">COUNTIFS(OFFSET($B$10, 0, 0, ROW()-9, 1), SERVICE[[#This Row],[Employee ID]], OFFSET($F$10, 0, 0, ROW()-9, 1), SERVICE[[#This Row],[Resources Role]])</f>
        <v>0</v>
      </c>
      <c r="Z2694" s="388">
        <f ca="1">COUNTIFS(OFFSET($F$10, 0, 0, ROW()-9, 1), SERVICE[[#This Row],[Resources Role]], OFFSET($H$10, 0, 0, ROW()-9, 1), SERVICE[[#This Row],[Booking]])</f>
        <v>0</v>
      </c>
    </row>
    <row r="2695" spans="1:26" x14ac:dyDescent="0.25">
      <c r="A2695" s="6" t="str">
        <f ca="1">no.</f>
        <v/>
      </c>
      <c r="E2695" s="4" t="str">
        <f ca="1">position</f>
        <v/>
      </c>
      <c r="J2695" s="318"/>
      <c r="M2695" s="4"/>
      <c r="O2695" s="6"/>
      <c r="Q2695" s="20"/>
      <c r="R2695" s="5" t="str">
        <f ca="1">score</f>
        <v/>
      </c>
      <c r="S2695" s="7" t="str">
        <f ca="1">rescore_svc</f>
        <v/>
      </c>
      <c r="U2695" s="11" t="str">
        <f ca="1">price</f>
        <v/>
      </c>
      <c r="V2695" s="4"/>
      <c r="Y2695" s="388">
        <f ca="1">COUNTIFS(OFFSET($B$10, 0, 0, ROW()-9, 1), SERVICE[[#This Row],[Employee ID]], OFFSET($F$10, 0, 0, ROW()-9, 1), SERVICE[[#This Row],[Resources Role]])</f>
        <v>0</v>
      </c>
      <c r="Z2695" s="388">
        <f ca="1">COUNTIFS(OFFSET($F$10, 0, 0, ROW()-9, 1), SERVICE[[#This Row],[Resources Role]], OFFSET($H$10, 0, 0, ROW()-9, 1), SERVICE[[#This Row],[Booking]])</f>
        <v>0</v>
      </c>
    </row>
    <row r="2696" spans="1:26" x14ac:dyDescent="0.25">
      <c r="A2696" s="6" t="str">
        <f ca="1">no.</f>
        <v/>
      </c>
      <c r="E2696" s="4" t="str">
        <f ca="1">position</f>
        <v/>
      </c>
      <c r="J2696" s="318"/>
      <c r="M2696" s="4"/>
      <c r="O2696" s="6"/>
      <c r="Q2696" s="20"/>
      <c r="R2696" s="5" t="str">
        <f ca="1">score</f>
        <v/>
      </c>
      <c r="S2696" s="7" t="str">
        <f ca="1">rescore_svc</f>
        <v/>
      </c>
      <c r="U2696" s="11" t="str">
        <f ca="1">price</f>
        <v/>
      </c>
      <c r="V2696" s="4"/>
      <c r="Y2696" s="388">
        <f ca="1">COUNTIFS(OFFSET($B$10, 0, 0, ROW()-9, 1), SERVICE[[#This Row],[Employee ID]], OFFSET($F$10, 0, 0, ROW()-9, 1), SERVICE[[#This Row],[Resources Role]])</f>
        <v>0</v>
      </c>
      <c r="Z2696" s="388">
        <f ca="1">COUNTIFS(OFFSET($F$10, 0, 0, ROW()-9, 1), SERVICE[[#This Row],[Resources Role]], OFFSET($H$10, 0, 0, ROW()-9, 1), SERVICE[[#This Row],[Booking]])</f>
        <v>0</v>
      </c>
    </row>
    <row r="2697" spans="1:26" x14ac:dyDescent="0.25">
      <c r="A2697" s="6" t="str">
        <f ca="1">no.</f>
        <v/>
      </c>
      <c r="E2697" s="4" t="str">
        <f ca="1">position</f>
        <v/>
      </c>
      <c r="J2697" s="318"/>
      <c r="M2697" s="4"/>
      <c r="O2697" s="6"/>
      <c r="Q2697" s="20"/>
      <c r="R2697" s="5" t="str">
        <f ca="1">score</f>
        <v/>
      </c>
      <c r="S2697" s="7" t="str">
        <f ca="1">rescore_svc</f>
        <v/>
      </c>
      <c r="U2697" s="11" t="str">
        <f ca="1">price</f>
        <v/>
      </c>
      <c r="V2697" s="4"/>
      <c r="Y2697" s="388">
        <f ca="1">COUNTIFS(OFFSET($B$10, 0, 0, ROW()-9, 1), SERVICE[[#This Row],[Employee ID]], OFFSET($F$10, 0, 0, ROW()-9, 1), SERVICE[[#This Row],[Resources Role]])</f>
        <v>0</v>
      </c>
      <c r="Z2697" s="388">
        <f ca="1">COUNTIFS(OFFSET($F$10, 0, 0, ROW()-9, 1), SERVICE[[#This Row],[Resources Role]], OFFSET($H$10, 0, 0, ROW()-9, 1), SERVICE[[#This Row],[Booking]])</f>
        <v>0</v>
      </c>
    </row>
    <row r="2698" spans="1:26" x14ac:dyDescent="0.25">
      <c r="A2698" s="6" t="str">
        <f ca="1">no.</f>
        <v/>
      </c>
      <c r="E2698" s="4" t="str">
        <f ca="1">position</f>
        <v/>
      </c>
      <c r="J2698" s="318"/>
      <c r="M2698" s="4"/>
      <c r="O2698" s="6"/>
      <c r="Q2698" s="20"/>
      <c r="R2698" s="5" t="str">
        <f ca="1">score</f>
        <v/>
      </c>
      <c r="S2698" s="7" t="str">
        <f ca="1">rescore_svc</f>
        <v/>
      </c>
      <c r="U2698" s="11" t="str">
        <f ca="1">price</f>
        <v/>
      </c>
      <c r="V2698" s="4"/>
      <c r="Y2698" s="388">
        <f ca="1">COUNTIFS(OFFSET($B$10, 0, 0, ROW()-9, 1), SERVICE[[#This Row],[Employee ID]], OFFSET($F$10, 0, 0, ROW()-9, 1), SERVICE[[#This Row],[Resources Role]])</f>
        <v>0</v>
      </c>
      <c r="Z2698" s="388">
        <f ca="1">COUNTIFS(OFFSET($F$10, 0, 0, ROW()-9, 1), SERVICE[[#This Row],[Resources Role]], OFFSET($H$10, 0, 0, ROW()-9, 1), SERVICE[[#This Row],[Booking]])</f>
        <v>0</v>
      </c>
    </row>
    <row r="2699" spans="1:26" x14ac:dyDescent="0.25">
      <c r="A2699" s="6" t="str">
        <f ca="1">no.</f>
        <v/>
      </c>
      <c r="E2699" s="4" t="str">
        <f ca="1">position</f>
        <v/>
      </c>
      <c r="J2699" s="318"/>
      <c r="M2699" s="4"/>
      <c r="O2699" s="6"/>
      <c r="Q2699" s="20"/>
      <c r="R2699" s="5" t="str">
        <f ca="1">score</f>
        <v/>
      </c>
      <c r="S2699" s="7" t="str">
        <f ca="1">rescore_svc</f>
        <v/>
      </c>
      <c r="U2699" s="11" t="str">
        <f ca="1">price</f>
        <v/>
      </c>
      <c r="V2699" s="4"/>
      <c r="Y2699" s="388">
        <f ca="1">COUNTIFS(OFFSET($B$10, 0, 0, ROW()-9, 1), SERVICE[[#This Row],[Employee ID]], OFFSET($F$10, 0, 0, ROW()-9, 1), SERVICE[[#This Row],[Resources Role]])</f>
        <v>0</v>
      </c>
      <c r="Z2699" s="388">
        <f ca="1">COUNTIFS(OFFSET($F$10, 0, 0, ROW()-9, 1), SERVICE[[#This Row],[Resources Role]], OFFSET($H$10, 0, 0, ROW()-9, 1), SERVICE[[#This Row],[Booking]])</f>
        <v>0</v>
      </c>
    </row>
    <row r="2700" spans="1:26" x14ac:dyDescent="0.25">
      <c r="A2700" s="6" t="str">
        <f ca="1">no.</f>
        <v/>
      </c>
      <c r="E2700" s="4" t="str">
        <f ca="1">position</f>
        <v/>
      </c>
      <c r="J2700" s="318"/>
      <c r="M2700" s="4"/>
      <c r="O2700" s="6"/>
      <c r="Q2700" s="20"/>
      <c r="R2700" s="5" t="str">
        <f ca="1">score</f>
        <v/>
      </c>
      <c r="S2700" s="7" t="str">
        <f ca="1">rescore_svc</f>
        <v/>
      </c>
      <c r="U2700" s="11" t="str">
        <f ca="1">price</f>
        <v/>
      </c>
      <c r="V2700" s="4"/>
      <c r="Y2700" s="388">
        <f ca="1">COUNTIFS(OFFSET($B$10, 0, 0, ROW()-9, 1), SERVICE[[#This Row],[Employee ID]], OFFSET($F$10, 0, 0, ROW()-9, 1), SERVICE[[#This Row],[Resources Role]])</f>
        <v>0</v>
      </c>
      <c r="Z2700" s="388">
        <f ca="1">COUNTIFS(OFFSET($F$10, 0, 0, ROW()-9, 1), SERVICE[[#This Row],[Resources Role]], OFFSET($H$10, 0, 0, ROW()-9, 1), SERVICE[[#This Row],[Booking]])</f>
        <v>0</v>
      </c>
    </row>
    <row r="2701" spans="1:26" x14ac:dyDescent="0.25">
      <c r="A2701" s="6" t="str">
        <f ca="1">no.</f>
        <v/>
      </c>
      <c r="E2701" s="4" t="str">
        <f ca="1">position</f>
        <v/>
      </c>
      <c r="J2701" s="318"/>
      <c r="M2701" s="4"/>
      <c r="O2701" s="6"/>
      <c r="Q2701" s="20"/>
      <c r="R2701" s="5" t="str">
        <f ca="1">score</f>
        <v/>
      </c>
      <c r="S2701" s="7" t="str">
        <f ca="1">rescore_svc</f>
        <v/>
      </c>
      <c r="U2701" s="11" t="str">
        <f ca="1">price</f>
        <v/>
      </c>
      <c r="V2701" s="4"/>
      <c r="Y2701" s="388">
        <f ca="1">COUNTIFS(OFFSET($B$10, 0, 0, ROW()-9, 1), SERVICE[[#This Row],[Employee ID]], OFFSET($F$10, 0, 0, ROW()-9, 1), SERVICE[[#This Row],[Resources Role]])</f>
        <v>0</v>
      </c>
      <c r="Z2701" s="388">
        <f ca="1">COUNTIFS(OFFSET($F$10, 0, 0, ROW()-9, 1), SERVICE[[#This Row],[Resources Role]], OFFSET($H$10, 0, 0, ROW()-9, 1), SERVICE[[#This Row],[Booking]])</f>
        <v>0</v>
      </c>
    </row>
    <row r="2702" spans="1:26" x14ac:dyDescent="0.25">
      <c r="A2702" s="6" t="str">
        <f ca="1">no.</f>
        <v/>
      </c>
      <c r="E2702" s="4" t="str">
        <f ca="1">position</f>
        <v/>
      </c>
      <c r="J2702" s="318"/>
      <c r="M2702" s="4"/>
      <c r="O2702" s="6"/>
      <c r="Q2702" s="20"/>
      <c r="R2702" s="5" t="str">
        <f ca="1">score</f>
        <v/>
      </c>
      <c r="S2702" s="7" t="str">
        <f ca="1">rescore_svc</f>
        <v/>
      </c>
      <c r="U2702" s="11" t="str">
        <f ca="1">price</f>
        <v/>
      </c>
      <c r="V2702" s="4"/>
      <c r="Y2702" s="388">
        <f ca="1">COUNTIFS(OFFSET($B$10, 0, 0, ROW()-9, 1), SERVICE[[#This Row],[Employee ID]], OFFSET($F$10, 0, 0, ROW()-9, 1), SERVICE[[#This Row],[Resources Role]])</f>
        <v>0</v>
      </c>
      <c r="Z2702" s="388">
        <f ca="1">COUNTIFS(OFFSET($F$10, 0, 0, ROW()-9, 1), SERVICE[[#This Row],[Resources Role]], OFFSET($H$10, 0, 0, ROW()-9, 1), SERVICE[[#This Row],[Booking]])</f>
        <v>0</v>
      </c>
    </row>
    <row r="2703" spans="1:26" x14ac:dyDescent="0.25">
      <c r="A2703" s="6" t="str">
        <f ca="1">no.</f>
        <v/>
      </c>
      <c r="E2703" s="4" t="str">
        <f ca="1">position</f>
        <v/>
      </c>
      <c r="J2703" s="318"/>
      <c r="M2703" s="4"/>
      <c r="O2703" s="6"/>
      <c r="Q2703" s="20"/>
      <c r="R2703" s="5" t="str">
        <f ca="1">score</f>
        <v/>
      </c>
      <c r="S2703" s="7" t="str">
        <f ca="1">rescore_svc</f>
        <v/>
      </c>
      <c r="U2703" s="11" t="str">
        <f ca="1">price</f>
        <v/>
      </c>
      <c r="V2703" s="4"/>
      <c r="Y2703" s="388">
        <f ca="1">COUNTIFS(OFFSET($B$10, 0, 0, ROW()-9, 1), SERVICE[[#This Row],[Employee ID]], OFFSET($F$10, 0, 0, ROW()-9, 1), SERVICE[[#This Row],[Resources Role]])</f>
        <v>0</v>
      </c>
      <c r="Z2703" s="388">
        <f ca="1">COUNTIFS(OFFSET($F$10, 0, 0, ROW()-9, 1), SERVICE[[#This Row],[Resources Role]], OFFSET($H$10, 0, 0, ROW()-9, 1), SERVICE[[#This Row],[Booking]])</f>
        <v>0</v>
      </c>
    </row>
    <row r="2704" spans="1:26" x14ac:dyDescent="0.25">
      <c r="A2704" s="6" t="str">
        <f ca="1">no.</f>
        <v/>
      </c>
      <c r="E2704" s="4" t="str">
        <f ca="1">position</f>
        <v/>
      </c>
      <c r="J2704" s="318"/>
      <c r="M2704" s="4"/>
      <c r="O2704" s="6"/>
      <c r="Q2704" s="20"/>
      <c r="R2704" s="5" t="str">
        <f ca="1">score</f>
        <v/>
      </c>
      <c r="S2704" s="7" t="str">
        <f ca="1">rescore_svc</f>
        <v/>
      </c>
      <c r="U2704" s="11" t="str">
        <f ca="1">price</f>
        <v/>
      </c>
      <c r="V2704" s="4"/>
      <c r="Y2704" s="388">
        <f ca="1">COUNTIFS(OFFSET($B$10, 0, 0, ROW()-9, 1), SERVICE[[#This Row],[Employee ID]], OFFSET($F$10, 0, 0, ROW()-9, 1), SERVICE[[#This Row],[Resources Role]])</f>
        <v>0</v>
      </c>
      <c r="Z2704" s="388">
        <f ca="1">COUNTIFS(OFFSET($F$10, 0, 0, ROW()-9, 1), SERVICE[[#This Row],[Resources Role]], OFFSET($H$10, 0, 0, ROW()-9, 1), SERVICE[[#This Row],[Booking]])</f>
        <v>0</v>
      </c>
    </row>
    <row r="2705" spans="1:26" x14ac:dyDescent="0.25">
      <c r="A2705" s="6" t="str">
        <f ca="1">no.</f>
        <v/>
      </c>
      <c r="E2705" s="4" t="str">
        <f ca="1">position</f>
        <v/>
      </c>
      <c r="J2705" s="318"/>
      <c r="M2705" s="4"/>
      <c r="O2705" s="6"/>
      <c r="Q2705" s="20"/>
      <c r="R2705" s="5" t="str">
        <f ca="1">score</f>
        <v/>
      </c>
      <c r="S2705" s="7" t="str">
        <f ca="1">rescore_svc</f>
        <v/>
      </c>
      <c r="U2705" s="11" t="str">
        <f ca="1">price</f>
        <v/>
      </c>
      <c r="V2705" s="4"/>
      <c r="Y2705" s="388">
        <f ca="1">COUNTIFS(OFFSET($B$10, 0, 0, ROW()-9, 1), SERVICE[[#This Row],[Employee ID]], OFFSET($F$10, 0, 0, ROW()-9, 1), SERVICE[[#This Row],[Resources Role]])</f>
        <v>0</v>
      </c>
      <c r="Z2705" s="388">
        <f ca="1">COUNTIFS(OFFSET($F$10, 0, 0, ROW()-9, 1), SERVICE[[#This Row],[Resources Role]], OFFSET($H$10, 0, 0, ROW()-9, 1), SERVICE[[#This Row],[Booking]])</f>
        <v>0</v>
      </c>
    </row>
    <row r="2706" spans="1:26" x14ac:dyDescent="0.25">
      <c r="A2706" s="6" t="str">
        <f ca="1">no.</f>
        <v/>
      </c>
      <c r="E2706" s="4" t="str">
        <f ca="1">position</f>
        <v/>
      </c>
      <c r="J2706" s="318"/>
      <c r="M2706" s="4"/>
      <c r="O2706" s="6"/>
      <c r="Q2706" s="20"/>
      <c r="R2706" s="5" t="str">
        <f ca="1">score</f>
        <v/>
      </c>
      <c r="S2706" s="7" t="str">
        <f ca="1">rescore_svc</f>
        <v/>
      </c>
      <c r="U2706" s="11" t="str">
        <f ca="1">price</f>
        <v/>
      </c>
      <c r="V2706" s="4"/>
      <c r="Y2706" s="388">
        <f ca="1">COUNTIFS(OFFSET($B$10, 0, 0, ROW()-9, 1), SERVICE[[#This Row],[Employee ID]], OFFSET($F$10, 0, 0, ROW()-9, 1), SERVICE[[#This Row],[Resources Role]])</f>
        <v>0</v>
      </c>
      <c r="Z2706" s="388">
        <f ca="1">COUNTIFS(OFFSET($F$10, 0, 0, ROW()-9, 1), SERVICE[[#This Row],[Resources Role]], OFFSET($H$10, 0, 0, ROW()-9, 1), SERVICE[[#This Row],[Booking]])</f>
        <v>0</v>
      </c>
    </row>
    <row r="2707" spans="1:26" x14ac:dyDescent="0.25">
      <c r="A2707" s="6" t="str">
        <f ca="1">no.</f>
        <v/>
      </c>
      <c r="E2707" s="4" t="str">
        <f ca="1">position</f>
        <v/>
      </c>
      <c r="J2707" s="318"/>
      <c r="M2707" s="4"/>
      <c r="O2707" s="6"/>
      <c r="Q2707" s="20"/>
      <c r="R2707" s="5" t="str">
        <f ca="1">score</f>
        <v/>
      </c>
      <c r="S2707" s="7" t="str">
        <f ca="1">rescore_svc</f>
        <v/>
      </c>
      <c r="U2707" s="11" t="str">
        <f ca="1">price</f>
        <v/>
      </c>
      <c r="V2707" s="4"/>
      <c r="Y2707" s="388">
        <f ca="1">COUNTIFS(OFFSET($B$10, 0, 0, ROW()-9, 1), SERVICE[[#This Row],[Employee ID]], OFFSET($F$10, 0, 0, ROW()-9, 1), SERVICE[[#This Row],[Resources Role]])</f>
        <v>0</v>
      </c>
      <c r="Z2707" s="388">
        <f ca="1">COUNTIFS(OFFSET($F$10, 0, 0, ROW()-9, 1), SERVICE[[#This Row],[Resources Role]], OFFSET($H$10, 0, 0, ROW()-9, 1), SERVICE[[#This Row],[Booking]])</f>
        <v>0</v>
      </c>
    </row>
    <row r="2708" spans="1:26" x14ac:dyDescent="0.25">
      <c r="A2708" s="6" t="str">
        <f ca="1">no.</f>
        <v/>
      </c>
      <c r="E2708" s="4" t="str">
        <f ca="1">position</f>
        <v/>
      </c>
      <c r="J2708" s="318"/>
      <c r="M2708" s="4"/>
      <c r="O2708" s="6"/>
      <c r="Q2708" s="20"/>
      <c r="R2708" s="5" t="str">
        <f ca="1">score</f>
        <v/>
      </c>
      <c r="S2708" s="7" t="str">
        <f ca="1">rescore_svc</f>
        <v/>
      </c>
      <c r="U2708" s="11" t="str">
        <f ca="1">price</f>
        <v/>
      </c>
      <c r="V2708" s="4"/>
      <c r="Y2708" s="388">
        <f ca="1">COUNTIFS(OFFSET($B$10, 0, 0, ROW()-9, 1), SERVICE[[#This Row],[Employee ID]], OFFSET($F$10, 0, 0, ROW()-9, 1), SERVICE[[#This Row],[Resources Role]])</f>
        <v>0</v>
      </c>
      <c r="Z2708" s="388">
        <f ca="1">COUNTIFS(OFFSET($F$10, 0, 0, ROW()-9, 1), SERVICE[[#This Row],[Resources Role]], OFFSET($H$10, 0, 0, ROW()-9, 1), SERVICE[[#This Row],[Booking]])</f>
        <v>0</v>
      </c>
    </row>
    <row r="2709" spans="1:26" x14ac:dyDescent="0.25">
      <c r="A2709" s="6" t="str">
        <f ca="1">no.</f>
        <v/>
      </c>
      <c r="E2709" s="4" t="str">
        <f ca="1">position</f>
        <v/>
      </c>
      <c r="J2709" s="318"/>
      <c r="M2709" s="4"/>
      <c r="O2709" s="6"/>
      <c r="Q2709" s="20"/>
      <c r="R2709" s="5" t="str">
        <f ca="1">score</f>
        <v/>
      </c>
      <c r="S2709" s="7" t="str">
        <f ca="1">rescore_svc</f>
        <v/>
      </c>
      <c r="U2709" s="11" t="str">
        <f ca="1">price</f>
        <v/>
      </c>
      <c r="V2709" s="4"/>
      <c r="Y2709" s="388">
        <f ca="1">COUNTIFS(OFFSET($B$10, 0, 0, ROW()-9, 1), SERVICE[[#This Row],[Employee ID]], OFFSET($F$10, 0, 0, ROW()-9, 1), SERVICE[[#This Row],[Resources Role]])</f>
        <v>0</v>
      </c>
      <c r="Z2709" s="388">
        <f ca="1">COUNTIFS(OFFSET($F$10, 0, 0, ROW()-9, 1), SERVICE[[#This Row],[Resources Role]], OFFSET($H$10, 0, 0, ROW()-9, 1), SERVICE[[#This Row],[Booking]])</f>
        <v>0</v>
      </c>
    </row>
    <row r="2710" spans="1:26" x14ac:dyDescent="0.25">
      <c r="A2710" s="6" t="str">
        <f ca="1">no.</f>
        <v/>
      </c>
      <c r="E2710" s="4" t="str">
        <f ca="1">position</f>
        <v/>
      </c>
      <c r="J2710" s="318"/>
      <c r="M2710" s="4"/>
      <c r="O2710" s="6"/>
      <c r="Q2710" s="20"/>
      <c r="R2710" s="5" t="str">
        <f ca="1">score</f>
        <v/>
      </c>
      <c r="S2710" s="7" t="str">
        <f ca="1">rescore_svc</f>
        <v/>
      </c>
      <c r="U2710" s="11" t="str">
        <f ca="1">price</f>
        <v/>
      </c>
      <c r="V2710" s="4"/>
      <c r="Y2710" s="388">
        <f ca="1">COUNTIFS(OFFSET($B$10, 0, 0, ROW()-9, 1), SERVICE[[#This Row],[Employee ID]], OFFSET($F$10, 0, 0, ROW()-9, 1), SERVICE[[#This Row],[Resources Role]])</f>
        <v>0</v>
      </c>
      <c r="Z2710" s="388">
        <f ca="1">COUNTIFS(OFFSET($F$10, 0, 0, ROW()-9, 1), SERVICE[[#This Row],[Resources Role]], OFFSET($H$10, 0, 0, ROW()-9, 1), SERVICE[[#This Row],[Booking]])</f>
        <v>0</v>
      </c>
    </row>
    <row r="2711" spans="1:26" x14ac:dyDescent="0.25">
      <c r="A2711" s="6" t="str">
        <f ca="1">no.</f>
        <v/>
      </c>
      <c r="E2711" s="4" t="str">
        <f ca="1">position</f>
        <v/>
      </c>
      <c r="J2711" s="318"/>
      <c r="M2711" s="4"/>
      <c r="O2711" s="6"/>
      <c r="Q2711" s="20"/>
      <c r="R2711" s="5" t="str">
        <f ca="1">score</f>
        <v/>
      </c>
      <c r="S2711" s="7" t="str">
        <f ca="1">rescore_svc</f>
        <v/>
      </c>
      <c r="U2711" s="11" t="str">
        <f ca="1">price</f>
        <v/>
      </c>
      <c r="V2711" s="4"/>
      <c r="Y2711" s="388">
        <f ca="1">COUNTIFS(OFFSET($B$10, 0, 0, ROW()-9, 1), SERVICE[[#This Row],[Employee ID]], OFFSET($F$10, 0, 0, ROW()-9, 1), SERVICE[[#This Row],[Resources Role]])</f>
        <v>0</v>
      </c>
      <c r="Z2711" s="388">
        <f ca="1">COUNTIFS(OFFSET($F$10, 0, 0, ROW()-9, 1), SERVICE[[#This Row],[Resources Role]], OFFSET($H$10, 0, 0, ROW()-9, 1), SERVICE[[#This Row],[Booking]])</f>
        <v>0</v>
      </c>
    </row>
    <row r="2712" spans="1:26" x14ac:dyDescent="0.25">
      <c r="A2712" s="6" t="str">
        <f ca="1">no.</f>
        <v/>
      </c>
      <c r="E2712" s="4" t="str">
        <f ca="1">position</f>
        <v/>
      </c>
      <c r="J2712" s="318"/>
      <c r="M2712" s="4"/>
      <c r="O2712" s="6"/>
      <c r="Q2712" s="20"/>
      <c r="R2712" s="5" t="str">
        <f ca="1">score</f>
        <v/>
      </c>
      <c r="S2712" s="7" t="str">
        <f ca="1">rescore_svc</f>
        <v/>
      </c>
      <c r="U2712" s="11" t="str">
        <f ca="1">price</f>
        <v/>
      </c>
      <c r="V2712" s="4"/>
      <c r="Y2712" s="388">
        <f ca="1">COUNTIFS(OFFSET($B$10, 0, 0, ROW()-9, 1), SERVICE[[#This Row],[Employee ID]], OFFSET($F$10, 0, 0, ROW()-9, 1), SERVICE[[#This Row],[Resources Role]])</f>
        <v>0</v>
      </c>
      <c r="Z2712" s="388">
        <f ca="1">COUNTIFS(OFFSET($F$10, 0, 0, ROW()-9, 1), SERVICE[[#This Row],[Resources Role]], OFFSET($H$10, 0, 0, ROW()-9, 1), SERVICE[[#This Row],[Booking]])</f>
        <v>0</v>
      </c>
    </row>
    <row r="2713" spans="1:26" x14ac:dyDescent="0.25">
      <c r="A2713" s="6" t="str">
        <f ca="1">no.</f>
        <v/>
      </c>
      <c r="E2713" s="4" t="str">
        <f ca="1">position</f>
        <v/>
      </c>
      <c r="J2713" s="318"/>
      <c r="M2713" s="4"/>
      <c r="O2713" s="6"/>
      <c r="Q2713" s="20"/>
      <c r="R2713" s="5" t="str">
        <f ca="1">score</f>
        <v/>
      </c>
      <c r="S2713" s="7" t="str">
        <f ca="1">rescore_svc</f>
        <v/>
      </c>
      <c r="U2713" s="11" t="str">
        <f ca="1">price</f>
        <v/>
      </c>
      <c r="V2713" s="4"/>
      <c r="Y2713" s="388">
        <f ca="1">COUNTIFS(OFFSET($B$10, 0, 0, ROW()-9, 1), SERVICE[[#This Row],[Employee ID]], OFFSET($F$10, 0, 0, ROW()-9, 1), SERVICE[[#This Row],[Resources Role]])</f>
        <v>0</v>
      </c>
      <c r="Z2713" s="388">
        <f ca="1">COUNTIFS(OFFSET($F$10, 0, 0, ROW()-9, 1), SERVICE[[#This Row],[Resources Role]], OFFSET($H$10, 0, 0, ROW()-9, 1), SERVICE[[#This Row],[Booking]])</f>
        <v>0</v>
      </c>
    </row>
    <row r="2714" spans="1:26" x14ac:dyDescent="0.25">
      <c r="A2714" s="6" t="str">
        <f ca="1">no.</f>
        <v/>
      </c>
      <c r="E2714" s="4" t="str">
        <f ca="1">position</f>
        <v/>
      </c>
      <c r="J2714" s="318"/>
      <c r="M2714" s="4"/>
      <c r="O2714" s="6"/>
      <c r="Q2714" s="20"/>
      <c r="R2714" s="5" t="str">
        <f ca="1">score</f>
        <v/>
      </c>
      <c r="S2714" s="7" t="str">
        <f ca="1">rescore_svc</f>
        <v/>
      </c>
      <c r="U2714" s="11" t="str">
        <f ca="1">price</f>
        <v/>
      </c>
      <c r="V2714" s="4"/>
      <c r="Y2714" s="388">
        <f ca="1">COUNTIFS(OFFSET($B$10, 0, 0, ROW()-9, 1), SERVICE[[#This Row],[Employee ID]], OFFSET($F$10, 0, 0, ROW()-9, 1), SERVICE[[#This Row],[Resources Role]])</f>
        <v>0</v>
      </c>
      <c r="Z2714" s="388">
        <f ca="1">COUNTIFS(OFFSET($F$10, 0, 0, ROW()-9, 1), SERVICE[[#This Row],[Resources Role]], OFFSET($H$10, 0, 0, ROW()-9, 1), SERVICE[[#This Row],[Booking]])</f>
        <v>0</v>
      </c>
    </row>
    <row r="2715" spans="1:26" x14ac:dyDescent="0.25">
      <c r="A2715" s="6" t="str">
        <f ca="1">no.</f>
        <v/>
      </c>
      <c r="E2715" s="4" t="str">
        <f ca="1">position</f>
        <v/>
      </c>
      <c r="J2715" s="318"/>
      <c r="M2715" s="4"/>
      <c r="O2715" s="6"/>
      <c r="Q2715" s="20"/>
      <c r="R2715" s="5" t="str">
        <f ca="1">score</f>
        <v/>
      </c>
      <c r="S2715" s="7" t="str">
        <f ca="1">rescore_svc</f>
        <v/>
      </c>
      <c r="U2715" s="11" t="str">
        <f ca="1">price</f>
        <v/>
      </c>
      <c r="V2715" s="4"/>
      <c r="Y2715" s="388">
        <f ca="1">COUNTIFS(OFFSET($B$10, 0, 0, ROW()-9, 1), SERVICE[[#This Row],[Employee ID]], OFFSET($F$10, 0, 0, ROW()-9, 1), SERVICE[[#This Row],[Resources Role]])</f>
        <v>0</v>
      </c>
      <c r="Z2715" s="388">
        <f ca="1">COUNTIFS(OFFSET($F$10, 0, 0, ROW()-9, 1), SERVICE[[#This Row],[Resources Role]], OFFSET($H$10, 0, 0, ROW()-9, 1), SERVICE[[#This Row],[Booking]])</f>
        <v>0</v>
      </c>
    </row>
    <row r="2716" spans="1:26" x14ac:dyDescent="0.25">
      <c r="A2716" s="6" t="str">
        <f ca="1">no.</f>
        <v/>
      </c>
      <c r="E2716" s="4" t="str">
        <f ca="1">position</f>
        <v/>
      </c>
      <c r="J2716" s="318"/>
      <c r="M2716" s="4"/>
      <c r="O2716" s="6"/>
      <c r="Q2716" s="20"/>
      <c r="R2716" s="5" t="str">
        <f ca="1">score</f>
        <v/>
      </c>
      <c r="S2716" s="7" t="str">
        <f ca="1">rescore_svc</f>
        <v/>
      </c>
      <c r="U2716" s="11" t="str">
        <f ca="1">price</f>
        <v/>
      </c>
      <c r="V2716" s="4"/>
      <c r="Y2716" s="388">
        <f ca="1">COUNTIFS(OFFSET($B$10, 0, 0, ROW()-9, 1), SERVICE[[#This Row],[Employee ID]], OFFSET($F$10, 0, 0, ROW()-9, 1), SERVICE[[#This Row],[Resources Role]])</f>
        <v>0</v>
      </c>
      <c r="Z2716" s="388">
        <f ca="1">COUNTIFS(OFFSET($F$10, 0, 0, ROW()-9, 1), SERVICE[[#This Row],[Resources Role]], OFFSET($H$10, 0, 0, ROW()-9, 1), SERVICE[[#This Row],[Booking]])</f>
        <v>0</v>
      </c>
    </row>
    <row r="2717" spans="1:26" x14ac:dyDescent="0.25">
      <c r="A2717" s="6" t="str">
        <f ca="1">no.</f>
        <v/>
      </c>
      <c r="E2717" s="4" t="str">
        <f ca="1">position</f>
        <v/>
      </c>
      <c r="J2717" s="318"/>
      <c r="M2717" s="4"/>
      <c r="O2717" s="6"/>
      <c r="Q2717" s="20"/>
      <c r="R2717" s="5" t="str">
        <f ca="1">score</f>
        <v/>
      </c>
      <c r="S2717" s="7" t="str">
        <f ca="1">rescore_svc</f>
        <v/>
      </c>
      <c r="U2717" s="11" t="str">
        <f ca="1">price</f>
        <v/>
      </c>
      <c r="V2717" s="4"/>
      <c r="Y2717" s="388">
        <f ca="1">COUNTIFS(OFFSET($B$10, 0, 0, ROW()-9, 1), SERVICE[[#This Row],[Employee ID]], OFFSET($F$10, 0, 0, ROW()-9, 1), SERVICE[[#This Row],[Resources Role]])</f>
        <v>0</v>
      </c>
      <c r="Z2717" s="388">
        <f ca="1">COUNTIFS(OFFSET($F$10, 0, 0, ROW()-9, 1), SERVICE[[#This Row],[Resources Role]], OFFSET($H$10, 0, 0, ROW()-9, 1), SERVICE[[#This Row],[Booking]])</f>
        <v>0</v>
      </c>
    </row>
    <row r="2718" spans="1:26" x14ac:dyDescent="0.25">
      <c r="A2718" s="6" t="str">
        <f ca="1">no.</f>
        <v/>
      </c>
      <c r="E2718" s="4" t="str">
        <f ca="1">position</f>
        <v/>
      </c>
      <c r="J2718" s="318"/>
      <c r="M2718" s="4"/>
      <c r="O2718" s="6"/>
      <c r="Q2718" s="20"/>
      <c r="R2718" s="5" t="str">
        <f ca="1">score</f>
        <v/>
      </c>
      <c r="S2718" s="7" t="str">
        <f ca="1">rescore_svc</f>
        <v/>
      </c>
      <c r="U2718" s="11" t="str">
        <f ca="1">price</f>
        <v/>
      </c>
      <c r="V2718" s="4"/>
      <c r="Y2718" s="388">
        <f ca="1">COUNTIFS(OFFSET($B$10, 0, 0, ROW()-9, 1), SERVICE[[#This Row],[Employee ID]], OFFSET($F$10, 0, 0, ROW()-9, 1), SERVICE[[#This Row],[Resources Role]])</f>
        <v>0</v>
      </c>
      <c r="Z2718" s="388">
        <f ca="1">COUNTIFS(OFFSET($F$10, 0, 0, ROW()-9, 1), SERVICE[[#This Row],[Resources Role]], OFFSET($H$10, 0, 0, ROW()-9, 1), SERVICE[[#This Row],[Booking]])</f>
        <v>0</v>
      </c>
    </row>
    <row r="2719" spans="1:26" x14ac:dyDescent="0.25">
      <c r="A2719" s="6" t="str">
        <f ca="1">no.</f>
        <v/>
      </c>
      <c r="E2719" s="4" t="str">
        <f ca="1">position</f>
        <v/>
      </c>
      <c r="J2719" s="318"/>
      <c r="M2719" s="4"/>
      <c r="O2719" s="6"/>
      <c r="Q2719" s="20"/>
      <c r="R2719" s="5" t="str">
        <f ca="1">score</f>
        <v/>
      </c>
      <c r="S2719" s="7" t="str">
        <f ca="1">rescore_svc</f>
        <v/>
      </c>
      <c r="U2719" s="11" t="str">
        <f ca="1">price</f>
        <v/>
      </c>
      <c r="V2719" s="4"/>
      <c r="Y2719" s="388">
        <f ca="1">COUNTIFS(OFFSET($B$10, 0, 0, ROW()-9, 1), SERVICE[[#This Row],[Employee ID]], OFFSET($F$10, 0, 0, ROW()-9, 1), SERVICE[[#This Row],[Resources Role]])</f>
        <v>0</v>
      </c>
      <c r="Z2719" s="388">
        <f ca="1">COUNTIFS(OFFSET($F$10, 0, 0, ROW()-9, 1), SERVICE[[#This Row],[Resources Role]], OFFSET($H$10, 0, 0, ROW()-9, 1), SERVICE[[#This Row],[Booking]])</f>
        <v>0</v>
      </c>
    </row>
    <row r="2720" spans="1:26" x14ac:dyDescent="0.25">
      <c r="A2720" s="6" t="str">
        <f ca="1">no.</f>
        <v/>
      </c>
      <c r="E2720" s="4" t="str">
        <f ca="1">position</f>
        <v/>
      </c>
      <c r="J2720" s="318"/>
      <c r="M2720" s="4"/>
      <c r="O2720" s="6"/>
      <c r="Q2720" s="20"/>
      <c r="R2720" s="5" t="str">
        <f ca="1">score</f>
        <v/>
      </c>
      <c r="S2720" s="7" t="str">
        <f ca="1">rescore_svc</f>
        <v/>
      </c>
      <c r="U2720" s="11" t="str">
        <f ca="1">price</f>
        <v/>
      </c>
      <c r="V2720" s="4"/>
      <c r="Y2720" s="388">
        <f ca="1">COUNTIFS(OFFSET($B$10, 0, 0, ROW()-9, 1), SERVICE[[#This Row],[Employee ID]], OFFSET($F$10, 0, 0, ROW()-9, 1), SERVICE[[#This Row],[Resources Role]])</f>
        <v>0</v>
      </c>
      <c r="Z2720" s="388">
        <f ca="1">COUNTIFS(OFFSET($F$10, 0, 0, ROW()-9, 1), SERVICE[[#This Row],[Resources Role]], OFFSET($H$10, 0, 0, ROW()-9, 1), SERVICE[[#This Row],[Booking]])</f>
        <v>0</v>
      </c>
    </row>
    <row r="2721" spans="1:26" x14ac:dyDescent="0.25">
      <c r="A2721" s="6" t="str">
        <f ca="1">no.</f>
        <v/>
      </c>
      <c r="E2721" s="4" t="str">
        <f ca="1">position</f>
        <v/>
      </c>
      <c r="J2721" s="318"/>
      <c r="M2721" s="4"/>
      <c r="O2721" s="6"/>
      <c r="Q2721" s="20"/>
      <c r="R2721" s="5" t="str">
        <f ca="1">score</f>
        <v/>
      </c>
      <c r="S2721" s="7" t="str">
        <f ca="1">rescore_svc</f>
        <v/>
      </c>
      <c r="U2721" s="11" t="str">
        <f ca="1">price</f>
        <v/>
      </c>
      <c r="V2721" s="4"/>
      <c r="Y2721" s="388">
        <f ca="1">COUNTIFS(OFFSET($B$10, 0, 0, ROW()-9, 1), SERVICE[[#This Row],[Employee ID]], OFFSET($F$10, 0, 0, ROW()-9, 1), SERVICE[[#This Row],[Resources Role]])</f>
        <v>0</v>
      </c>
      <c r="Z2721" s="388">
        <f ca="1">COUNTIFS(OFFSET($F$10, 0, 0, ROW()-9, 1), SERVICE[[#This Row],[Resources Role]], OFFSET($H$10, 0, 0, ROW()-9, 1), SERVICE[[#This Row],[Booking]])</f>
        <v>0</v>
      </c>
    </row>
    <row r="2722" spans="1:26" x14ac:dyDescent="0.25">
      <c r="A2722" s="6" t="str">
        <f ca="1">no.</f>
        <v/>
      </c>
      <c r="E2722" s="4" t="str">
        <f ca="1">position</f>
        <v/>
      </c>
      <c r="J2722" s="318"/>
      <c r="M2722" s="4"/>
      <c r="O2722" s="6"/>
      <c r="Q2722" s="20"/>
      <c r="R2722" s="5" t="str">
        <f ca="1">score</f>
        <v/>
      </c>
      <c r="S2722" s="7" t="str">
        <f ca="1">rescore_svc</f>
        <v/>
      </c>
      <c r="U2722" s="11" t="str">
        <f ca="1">price</f>
        <v/>
      </c>
      <c r="V2722" s="4"/>
      <c r="Y2722" s="388">
        <f ca="1">COUNTIFS(OFFSET($B$10, 0, 0, ROW()-9, 1), SERVICE[[#This Row],[Employee ID]], OFFSET($F$10, 0, 0, ROW()-9, 1), SERVICE[[#This Row],[Resources Role]])</f>
        <v>0</v>
      </c>
      <c r="Z2722" s="388">
        <f ca="1">COUNTIFS(OFFSET($F$10, 0, 0, ROW()-9, 1), SERVICE[[#This Row],[Resources Role]], OFFSET($H$10, 0, 0, ROW()-9, 1), SERVICE[[#This Row],[Booking]])</f>
        <v>0</v>
      </c>
    </row>
    <row r="2723" spans="1:26" x14ac:dyDescent="0.25">
      <c r="A2723" s="6" t="str">
        <f ca="1">no.</f>
        <v/>
      </c>
      <c r="E2723" s="4" t="str">
        <f ca="1">position</f>
        <v/>
      </c>
      <c r="J2723" s="318"/>
      <c r="M2723" s="4"/>
      <c r="O2723" s="6"/>
      <c r="Q2723" s="20"/>
      <c r="R2723" s="5" t="str">
        <f ca="1">score</f>
        <v/>
      </c>
      <c r="S2723" s="7" t="str">
        <f ca="1">rescore_svc</f>
        <v/>
      </c>
      <c r="U2723" s="11" t="str">
        <f ca="1">price</f>
        <v/>
      </c>
      <c r="V2723" s="4"/>
      <c r="Y2723" s="388">
        <f ca="1">COUNTIFS(OFFSET($B$10, 0, 0, ROW()-9, 1), SERVICE[[#This Row],[Employee ID]], OFFSET($F$10, 0, 0, ROW()-9, 1), SERVICE[[#This Row],[Resources Role]])</f>
        <v>0</v>
      </c>
      <c r="Z2723" s="388">
        <f ca="1">COUNTIFS(OFFSET($F$10, 0, 0, ROW()-9, 1), SERVICE[[#This Row],[Resources Role]], OFFSET($H$10, 0, 0, ROW()-9, 1), SERVICE[[#This Row],[Booking]])</f>
        <v>0</v>
      </c>
    </row>
    <row r="2724" spans="1:26" x14ac:dyDescent="0.25">
      <c r="A2724" s="6" t="str">
        <f ca="1">no.</f>
        <v/>
      </c>
      <c r="E2724" s="4" t="str">
        <f ca="1">position</f>
        <v/>
      </c>
      <c r="J2724" s="318"/>
      <c r="M2724" s="4"/>
      <c r="O2724" s="6"/>
      <c r="Q2724" s="20"/>
      <c r="R2724" s="5" t="str">
        <f ca="1">score</f>
        <v/>
      </c>
      <c r="S2724" s="7" t="str">
        <f ca="1">rescore_svc</f>
        <v/>
      </c>
      <c r="U2724" s="11" t="str">
        <f ca="1">price</f>
        <v/>
      </c>
      <c r="V2724" s="4"/>
      <c r="Y2724" s="388">
        <f ca="1">COUNTIFS(OFFSET($B$10, 0, 0, ROW()-9, 1), SERVICE[[#This Row],[Employee ID]], OFFSET($F$10, 0, 0, ROW()-9, 1), SERVICE[[#This Row],[Resources Role]])</f>
        <v>0</v>
      </c>
      <c r="Z2724" s="388">
        <f ca="1">COUNTIFS(OFFSET($F$10, 0, 0, ROW()-9, 1), SERVICE[[#This Row],[Resources Role]], OFFSET($H$10, 0, 0, ROW()-9, 1), SERVICE[[#This Row],[Booking]])</f>
        <v>0</v>
      </c>
    </row>
    <row r="2725" spans="1:26" x14ac:dyDescent="0.25">
      <c r="A2725" s="6" t="str">
        <f ca="1">no.</f>
        <v/>
      </c>
      <c r="E2725" s="4" t="str">
        <f ca="1">position</f>
        <v/>
      </c>
      <c r="J2725" s="318"/>
      <c r="M2725" s="4"/>
      <c r="O2725" s="6"/>
      <c r="Q2725" s="20"/>
      <c r="R2725" s="5" t="str">
        <f ca="1">score</f>
        <v/>
      </c>
      <c r="S2725" s="7" t="str">
        <f ca="1">rescore_svc</f>
        <v/>
      </c>
      <c r="U2725" s="11" t="str">
        <f ca="1">price</f>
        <v/>
      </c>
      <c r="V2725" s="4"/>
      <c r="Y2725" s="388">
        <f ca="1">COUNTIFS(OFFSET($B$10, 0, 0, ROW()-9, 1), SERVICE[[#This Row],[Employee ID]], OFFSET($F$10, 0, 0, ROW()-9, 1), SERVICE[[#This Row],[Resources Role]])</f>
        <v>0</v>
      </c>
      <c r="Z2725" s="388">
        <f ca="1">COUNTIFS(OFFSET($F$10, 0, 0, ROW()-9, 1), SERVICE[[#This Row],[Resources Role]], OFFSET($H$10, 0, 0, ROW()-9, 1), SERVICE[[#This Row],[Booking]])</f>
        <v>0</v>
      </c>
    </row>
    <row r="2726" spans="1:26" x14ac:dyDescent="0.25">
      <c r="A2726" s="6" t="str">
        <f ca="1">no.</f>
        <v/>
      </c>
      <c r="E2726" s="4" t="str">
        <f ca="1">position</f>
        <v/>
      </c>
      <c r="J2726" s="318"/>
      <c r="M2726" s="4"/>
      <c r="O2726" s="6"/>
      <c r="Q2726" s="20"/>
      <c r="R2726" s="5" t="str">
        <f ca="1">score</f>
        <v/>
      </c>
      <c r="S2726" s="7" t="str">
        <f ca="1">rescore_svc</f>
        <v/>
      </c>
      <c r="U2726" s="11" t="str">
        <f ca="1">price</f>
        <v/>
      </c>
      <c r="V2726" s="4"/>
      <c r="Y2726" s="388">
        <f ca="1">COUNTIFS(OFFSET($B$10, 0, 0, ROW()-9, 1), SERVICE[[#This Row],[Employee ID]], OFFSET($F$10, 0, 0, ROW()-9, 1), SERVICE[[#This Row],[Resources Role]])</f>
        <v>0</v>
      </c>
      <c r="Z2726" s="388">
        <f ca="1">COUNTIFS(OFFSET($F$10, 0, 0, ROW()-9, 1), SERVICE[[#This Row],[Resources Role]], OFFSET($H$10, 0, 0, ROW()-9, 1), SERVICE[[#This Row],[Booking]])</f>
        <v>0</v>
      </c>
    </row>
    <row r="2727" spans="1:26" x14ac:dyDescent="0.25">
      <c r="A2727" s="6" t="str">
        <f ca="1">no.</f>
        <v/>
      </c>
      <c r="E2727" s="4" t="str">
        <f ca="1">position</f>
        <v/>
      </c>
      <c r="J2727" s="318"/>
      <c r="M2727" s="4"/>
      <c r="O2727" s="6"/>
      <c r="Q2727" s="20"/>
      <c r="R2727" s="5" t="str">
        <f ca="1">score</f>
        <v/>
      </c>
      <c r="S2727" s="7" t="str">
        <f ca="1">rescore_svc</f>
        <v/>
      </c>
      <c r="U2727" s="11" t="str">
        <f ca="1">price</f>
        <v/>
      </c>
      <c r="V2727" s="4"/>
      <c r="Y2727" s="388">
        <f ca="1">COUNTIFS(OFFSET($B$10, 0, 0, ROW()-9, 1), SERVICE[[#This Row],[Employee ID]], OFFSET($F$10, 0, 0, ROW()-9, 1), SERVICE[[#This Row],[Resources Role]])</f>
        <v>0</v>
      </c>
      <c r="Z2727" s="388">
        <f ca="1">COUNTIFS(OFFSET($F$10, 0, 0, ROW()-9, 1), SERVICE[[#This Row],[Resources Role]], OFFSET($H$10, 0, 0, ROW()-9, 1), SERVICE[[#This Row],[Booking]])</f>
        <v>0</v>
      </c>
    </row>
    <row r="2728" spans="1:26" x14ac:dyDescent="0.25">
      <c r="A2728" s="6" t="str">
        <f ca="1">no.</f>
        <v/>
      </c>
      <c r="E2728" s="4" t="str">
        <f ca="1">position</f>
        <v/>
      </c>
      <c r="J2728" s="318"/>
      <c r="M2728" s="4"/>
      <c r="O2728" s="6"/>
      <c r="Q2728" s="20"/>
      <c r="R2728" s="5" t="str">
        <f ca="1">score</f>
        <v/>
      </c>
      <c r="S2728" s="7" t="str">
        <f ca="1">rescore_svc</f>
        <v/>
      </c>
      <c r="U2728" s="11" t="str">
        <f ca="1">price</f>
        <v/>
      </c>
      <c r="V2728" s="4"/>
      <c r="Y2728" s="388">
        <f ca="1">COUNTIFS(OFFSET($B$10, 0, 0, ROW()-9, 1), SERVICE[[#This Row],[Employee ID]], OFFSET($F$10, 0, 0, ROW()-9, 1), SERVICE[[#This Row],[Resources Role]])</f>
        <v>0</v>
      </c>
      <c r="Z2728" s="388">
        <f ca="1">COUNTIFS(OFFSET($F$10, 0, 0, ROW()-9, 1), SERVICE[[#This Row],[Resources Role]], OFFSET($H$10, 0, 0, ROW()-9, 1), SERVICE[[#This Row],[Booking]])</f>
        <v>0</v>
      </c>
    </row>
    <row r="2729" spans="1:26" x14ac:dyDescent="0.25">
      <c r="A2729" s="6" t="str">
        <f ca="1">no.</f>
        <v/>
      </c>
      <c r="E2729" s="4" t="str">
        <f ca="1">position</f>
        <v/>
      </c>
      <c r="J2729" s="318"/>
      <c r="M2729" s="4"/>
      <c r="O2729" s="6"/>
      <c r="Q2729" s="20"/>
      <c r="R2729" s="5" t="str">
        <f ca="1">score</f>
        <v/>
      </c>
      <c r="S2729" s="7" t="str">
        <f ca="1">rescore_svc</f>
        <v/>
      </c>
      <c r="U2729" s="11" t="str">
        <f ca="1">price</f>
        <v/>
      </c>
      <c r="V2729" s="4"/>
      <c r="Y2729" s="388">
        <f ca="1">COUNTIFS(OFFSET($B$10, 0, 0, ROW()-9, 1), SERVICE[[#This Row],[Employee ID]], OFFSET($F$10, 0, 0, ROW()-9, 1), SERVICE[[#This Row],[Resources Role]])</f>
        <v>0</v>
      </c>
      <c r="Z2729" s="388">
        <f ca="1">COUNTIFS(OFFSET($F$10, 0, 0, ROW()-9, 1), SERVICE[[#This Row],[Resources Role]], OFFSET($H$10, 0, 0, ROW()-9, 1), SERVICE[[#This Row],[Booking]])</f>
        <v>0</v>
      </c>
    </row>
    <row r="2730" spans="1:26" x14ac:dyDescent="0.25">
      <c r="A2730" s="6" t="str">
        <f ca="1">no.</f>
        <v/>
      </c>
      <c r="E2730" s="4" t="str">
        <f ca="1">position</f>
        <v/>
      </c>
      <c r="J2730" s="318"/>
      <c r="M2730" s="4"/>
      <c r="O2730" s="6"/>
      <c r="Q2730" s="20"/>
      <c r="R2730" s="5" t="str">
        <f ca="1">score</f>
        <v/>
      </c>
      <c r="S2730" s="7" t="str">
        <f ca="1">rescore_svc</f>
        <v/>
      </c>
      <c r="U2730" s="11" t="str">
        <f ca="1">price</f>
        <v/>
      </c>
      <c r="V2730" s="4"/>
      <c r="Y2730" s="388">
        <f ca="1">COUNTIFS(OFFSET($B$10, 0, 0, ROW()-9, 1), SERVICE[[#This Row],[Employee ID]], OFFSET($F$10, 0, 0, ROW()-9, 1), SERVICE[[#This Row],[Resources Role]])</f>
        <v>0</v>
      </c>
      <c r="Z2730" s="388">
        <f ca="1">COUNTIFS(OFFSET($F$10, 0, 0, ROW()-9, 1), SERVICE[[#This Row],[Resources Role]], OFFSET($H$10, 0, 0, ROW()-9, 1), SERVICE[[#This Row],[Booking]])</f>
        <v>0</v>
      </c>
    </row>
    <row r="2731" spans="1:26" x14ac:dyDescent="0.25">
      <c r="A2731" s="6" t="str">
        <f ca="1">no.</f>
        <v/>
      </c>
      <c r="E2731" s="4" t="str">
        <f ca="1">position</f>
        <v/>
      </c>
      <c r="J2731" s="318"/>
      <c r="M2731" s="4"/>
      <c r="O2731" s="6"/>
      <c r="Q2731" s="20"/>
      <c r="R2731" s="5" t="str">
        <f ca="1">score</f>
        <v/>
      </c>
      <c r="S2731" s="7" t="str">
        <f ca="1">rescore_svc</f>
        <v/>
      </c>
      <c r="U2731" s="11" t="str">
        <f ca="1">price</f>
        <v/>
      </c>
      <c r="V2731" s="4"/>
      <c r="Y2731" s="388">
        <f ca="1">COUNTIFS(OFFSET($B$10, 0, 0, ROW()-9, 1), SERVICE[[#This Row],[Employee ID]], OFFSET($F$10, 0, 0, ROW()-9, 1), SERVICE[[#This Row],[Resources Role]])</f>
        <v>0</v>
      </c>
      <c r="Z2731" s="388">
        <f ca="1">COUNTIFS(OFFSET($F$10, 0, 0, ROW()-9, 1), SERVICE[[#This Row],[Resources Role]], OFFSET($H$10, 0, 0, ROW()-9, 1), SERVICE[[#This Row],[Booking]])</f>
        <v>0</v>
      </c>
    </row>
    <row r="2732" spans="1:26" x14ac:dyDescent="0.25">
      <c r="A2732" s="6" t="str">
        <f ca="1">no.</f>
        <v/>
      </c>
      <c r="E2732" s="4" t="str">
        <f ca="1">position</f>
        <v/>
      </c>
      <c r="J2732" s="318"/>
      <c r="M2732" s="4"/>
      <c r="O2732" s="6"/>
      <c r="Q2732" s="20"/>
      <c r="R2732" s="5" t="str">
        <f ca="1">score</f>
        <v/>
      </c>
      <c r="S2732" s="7" t="str">
        <f ca="1">rescore_svc</f>
        <v/>
      </c>
      <c r="U2732" s="11" t="str">
        <f ca="1">price</f>
        <v/>
      </c>
      <c r="V2732" s="4"/>
      <c r="Y2732" s="388">
        <f ca="1">COUNTIFS(OFFSET($B$10, 0, 0, ROW()-9, 1), SERVICE[[#This Row],[Employee ID]], OFFSET($F$10, 0, 0, ROW()-9, 1), SERVICE[[#This Row],[Resources Role]])</f>
        <v>0</v>
      </c>
      <c r="Z2732" s="388">
        <f ca="1">COUNTIFS(OFFSET($F$10, 0, 0, ROW()-9, 1), SERVICE[[#This Row],[Resources Role]], OFFSET($H$10, 0, 0, ROW()-9, 1), SERVICE[[#This Row],[Booking]])</f>
        <v>0</v>
      </c>
    </row>
    <row r="2733" spans="1:26" x14ac:dyDescent="0.25">
      <c r="A2733" s="6" t="str">
        <f ca="1">no.</f>
        <v/>
      </c>
      <c r="E2733" s="4" t="str">
        <f ca="1">position</f>
        <v/>
      </c>
      <c r="J2733" s="318"/>
      <c r="M2733" s="4"/>
      <c r="O2733" s="6"/>
      <c r="Q2733" s="20"/>
      <c r="R2733" s="5" t="str">
        <f ca="1">score</f>
        <v/>
      </c>
      <c r="S2733" s="7" t="str">
        <f ca="1">rescore_svc</f>
        <v/>
      </c>
      <c r="U2733" s="11" t="str">
        <f ca="1">price</f>
        <v/>
      </c>
      <c r="V2733" s="4"/>
      <c r="Y2733" s="388">
        <f ca="1">COUNTIFS(OFFSET($B$10, 0, 0, ROW()-9, 1), SERVICE[[#This Row],[Employee ID]], OFFSET($F$10, 0, 0, ROW()-9, 1), SERVICE[[#This Row],[Resources Role]])</f>
        <v>0</v>
      </c>
      <c r="Z2733" s="388">
        <f ca="1">COUNTIFS(OFFSET($F$10, 0, 0, ROW()-9, 1), SERVICE[[#This Row],[Resources Role]], OFFSET($H$10, 0, 0, ROW()-9, 1), SERVICE[[#This Row],[Booking]])</f>
        <v>0</v>
      </c>
    </row>
    <row r="2734" spans="1:26" x14ac:dyDescent="0.25">
      <c r="A2734" s="6" t="str">
        <f ca="1">no.</f>
        <v/>
      </c>
      <c r="E2734" s="4" t="str">
        <f ca="1">position</f>
        <v/>
      </c>
      <c r="J2734" s="318"/>
      <c r="M2734" s="4"/>
      <c r="O2734" s="6"/>
      <c r="Q2734" s="20"/>
      <c r="R2734" s="5" t="str">
        <f ca="1">score</f>
        <v/>
      </c>
      <c r="S2734" s="7" t="str">
        <f ca="1">rescore_svc</f>
        <v/>
      </c>
      <c r="U2734" s="11" t="str">
        <f ca="1">price</f>
        <v/>
      </c>
      <c r="V2734" s="4"/>
      <c r="Y2734" s="388">
        <f ca="1">COUNTIFS(OFFSET($B$10, 0, 0, ROW()-9, 1), SERVICE[[#This Row],[Employee ID]], OFFSET($F$10, 0, 0, ROW()-9, 1), SERVICE[[#This Row],[Resources Role]])</f>
        <v>0</v>
      </c>
      <c r="Z2734" s="388">
        <f ca="1">COUNTIFS(OFFSET($F$10, 0, 0, ROW()-9, 1), SERVICE[[#This Row],[Resources Role]], OFFSET($H$10, 0, 0, ROW()-9, 1), SERVICE[[#This Row],[Booking]])</f>
        <v>0</v>
      </c>
    </row>
    <row r="2735" spans="1:26" x14ac:dyDescent="0.25">
      <c r="A2735" s="6" t="str">
        <f ca="1">no.</f>
        <v/>
      </c>
      <c r="E2735" s="4" t="str">
        <f ca="1">position</f>
        <v/>
      </c>
      <c r="J2735" s="318"/>
      <c r="M2735" s="4"/>
      <c r="O2735" s="6"/>
      <c r="Q2735" s="20"/>
      <c r="R2735" s="5" t="str">
        <f ca="1">score</f>
        <v/>
      </c>
      <c r="S2735" s="7" t="str">
        <f ca="1">rescore_svc</f>
        <v/>
      </c>
      <c r="U2735" s="11" t="str">
        <f ca="1">price</f>
        <v/>
      </c>
      <c r="V2735" s="4"/>
      <c r="Y2735" s="388">
        <f ca="1">COUNTIFS(OFFSET($B$10, 0, 0, ROW()-9, 1), SERVICE[[#This Row],[Employee ID]], OFFSET($F$10, 0, 0, ROW()-9, 1), SERVICE[[#This Row],[Resources Role]])</f>
        <v>0</v>
      </c>
      <c r="Z2735" s="388">
        <f ca="1">COUNTIFS(OFFSET($F$10, 0, 0, ROW()-9, 1), SERVICE[[#This Row],[Resources Role]], OFFSET($H$10, 0, 0, ROW()-9, 1), SERVICE[[#This Row],[Booking]])</f>
        <v>0</v>
      </c>
    </row>
    <row r="2736" spans="1:26" x14ac:dyDescent="0.25">
      <c r="A2736" s="6" t="str">
        <f ca="1">no.</f>
        <v/>
      </c>
      <c r="E2736" s="4" t="str">
        <f ca="1">position</f>
        <v/>
      </c>
      <c r="J2736" s="318"/>
      <c r="M2736" s="4"/>
      <c r="O2736" s="6"/>
      <c r="Q2736" s="20"/>
      <c r="R2736" s="5" t="str">
        <f ca="1">score</f>
        <v/>
      </c>
      <c r="S2736" s="7" t="str">
        <f ca="1">rescore_svc</f>
        <v/>
      </c>
      <c r="U2736" s="11" t="str">
        <f ca="1">price</f>
        <v/>
      </c>
      <c r="V2736" s="4"/>
      <c r="Y2736" s="388">
        <f ca="1">COUNTIFS(OFFSET($B$10, 0, 0, ROW()-9, 1), SERVICE[[#This Row],[Employee ID]], OFFSET($F$10, 0, 0, ROW()-9, 1), SERVICE[[#This Row],[Resources Role]])</f>
        <v>0</v>
      </c>
      <c r="Z2736" s="388">
        <f ca="1">COUNTIFS(OFFSET($F$10, 0, 0, ROW()-9, 1), SERVICE[[#This Row],[Resources Role]], OFFSET($H$10, 0, 0, ROW()-9, 1), SERVICE[[#This Row],[Booking]])</f>
        <v>0</v>
      </c>
    </row>
    <row r="2737" spans="1:26" x14ac:dyDescent="0.25">
      <c r="A2737" s="6" t="str">
        <f ca="1">no.</f>
        <v/>
      </c>
      <c r="E2737" s="4" t="str">
        <f ca="1">position</f>
        <v/>
      </c>
      <c r="J2737" s="318"/>
      <c r="M2737" s="4"/>
      <c r="O2737" s="6"/>
      <c r="Q2737" s="20"/>
      <c r="R2737" s="5" t="str">
        <f ca="1">score</f>
        <v/>
      </c>
      <c r="S2737" s="7" t="str">
        <f ca="1">rescore_svc</f>
        <v/>
      </c>
      <c r="U2737" s="11" t="str">
        <f ca="1">price</f>
        <v/>
      </c>
      <c r="V2737" s="4"/>
      <c r="Y2737" s="388">
        <f ca="1">COUNTIFS(OFFSET($B$10, 0, 0, ROW()-9, 1), SERVICE[[#This Row],[Employee ID]], OFFSET($F$10, 0, 0, ROW()-9, 1), SERVICE[[#This Row],[Resources Role]])</f>
        <v>0</v>
      </c>
      <c r="Z2737" s="388">
        <f ca="1">COUNTIFS(OFFSET($F$10, 0, 0, ROW()-9, 1), SERVICE[[#This Row],[Resources Role]], OFFSET($H$10, 0, 0, ROW()-9, 1), SERVICE[[#This Row],[Booking]])</f>
        <v>0</v>
      </c>
    </row>
    <row r="2738" spans="1:26" x14ac:dyDescent="0.25">
      <c r="A2738" s="6" t="str">
        <f ca="1">no.</f>
        <v/>
      </c>
      <c r="E2738" s="4" t="str">
        <f ca="1">position</f>
        <v/>
      </c>
      <c r="J2738" s="318"/>
      <c r="M2738" s="4"/>
      <c r="O2738" s="6"/>
      <c r="Q2738" s="20"/>
      <c r="R2738" s="5" t="str">
        <f ca="1">score</f>
        <v/>
      </c>
      <c r="S2738" s="7" t="str">
        <f ca="1">rescore_svc</f>
        <v/>
      </c>
      <c r="U2738" s="11" t="str">
        <f ca="1">price</f>
        <v/>
      </c>
      <c r="V2738" s="4"/>
      <c r="Y2738" s="388">
        <f ca="1">COUNTIFS(OFFSET($B$10, 0, 0, ROW()-9, 1), SERVICE[[#This Row],[Employee ID]], OFFSET($F$10, 0, 0, ROW()-9, 1), SERVICE[[#This Row],[Resources Role]])</f>
        <v>0</v>
      </c>
      <c r="Z2738" s="388">
        <f ca="1">COUNTIFS(OFFSET($F$10, 0, 0, ROW()-9, 1), SERVICE[[#This Row],[Resources Role]], OFFSET($H$10, 0, 0, ROW()-9, 1), SERVICE[[#This Row],[Booking]])</f>
        <v>0</v>
      </c>
    </row>
    <row r="2739" spans="1:26" x14ac:dyDescent="0.25">
      <c r="A2739" s="6" t="str">
        <f ca="1">no.</f>
        <v/>
      </c>
      <c r="E2739" s="4" t="str">
        <f ca="1">position</f>
        <v/>
      </c>
      <c r="J2739" s="318"/>
      <c r="M2739" s="4"/>
      <c r="O2739" s="6"/>
      <c r="Q2739" s="20"/>
      <c r="R2739" s="5" t="str">
        <f ca="1">score</f>
        <v/>
      </c>
      <c r="S2739" s="7" t="str">
        <f ca="1">rescore_svc</f>
        <v/>
      </c>
      <c r="U2739" s="11" t="str">
        <f ca="1">price</f>
        <v/>
      </c>
      <c r="V2739" s="4"/>
      <c r="Y2739" s="388">
        <f ca="1">COUNTIFS(OFFSET($B$10, 0, 0, ROW()-9, 1), SERVICE[[#This Row],[Employee ID]], OFFSET($F$10, 0, 0, ROW()-9, 1), SERVICE[[#This Row],[Resources Role]])</f>
        <v>0</v>
      </c>
      <c r="Z2739" s="388">
        <f ca="1">COUNTIFS(OFFSET($F$10, 0, 0, ROW()-9, 1), SERVICE[[#This Row],[Resources Role]], OFFSET($H$10, 0, 0, ROW()-9, 1), SERVICE[[#This Row],[Booking]])</f>
        <v>0</v>
      </c>
    </row>
    <row r="2740" spans="1:26" x14ac:dyDescent="0.25">
      <c r="A2740" s="6" t="str">
        <f ca="1">no.</f>
        <v/>
      </c>
      <c r="E2740" s="4" t="str">
        <f ca="1">position</f>
        <v/>
      </c>
      <c r="J2740" s="318"/>
      <c r="M2740" s="4"/>
      <c r="O2740" s="6"/>
      <c r="Q2740" s="20"/>
      <c r="R2740" s="5" t="str">
        <f ca="1">score</f>
        <v/>
      </c>
      <c r="S2740" s="7" t="str">
        <f ca="1">rescore_svc</f>
        <v/>
      </c>
      <c r="U2740" s="11" t="str">
        <f ca="1">price</f>
        <v/>
      </c>
      <c r="V2740" s="4"/>
      <c r="Y2740" s="388">
        <f ca="1">COUNTIFS(OFFSET($B$10, 0, 0, ROW()-9, 1), SERVICE[[#This Row],[Employee ID]], OFFSET($F$10, 0, 0, ROW()-9, 1), SERVICE[[#This Row],[Resources Role]])</f>
        <v>0</v>
      </c>
      <c r="Z2740" s="388">
        <f ca="1">COUNTIFS(OFFSET($F$10, 0, 0, ROW()-9, 1), SERVICE[[#This Row],[Resources Role]], OFFSET($H$10, 0, 0, ROW()-9, 1), SERVICE[[#This Row],[Booking]])</f>
        <v>0</v>
      </c>
    </row>
    <row r="2741" spans="1:26" x14ac:dyDescent="0.25">
      <c r="A2741" s="6" t="str">
        <f ca="1">no.</f>
        <v/>
      </c>
      <c r="E2741" s="4" t="str">
        <f ca="1">position</f>
        <v/>
      </c>
      <c r="J2741" s="318"/>
      <c r="M2741" s="4"/>
      <c r="O2741" s="6"/>
      <c r="Q2741" s="20"/>
      <c r="R2741" s="5" t="str">
        <f ca="1">score</f>
        <v/>
      </c>
      <c r="S2741" s="7" t="str">
        <f ca="1">rescore_svc</f>
        <v/>
      </c>
      <c r="U2741" s="11" t="str">
        <f ca="1">price</f>
        <v/>
      </c>
      <c r="V2741" s="4"/>
      <c r="Y2741" s="388">
        <f ca="1">COUNTIFS(OFFSET($B$10, 0, 0, ROW()-9, 1), SERVICE[[#This Row],[Employee ID]], OFFSET($F$10, 0, 0, ROW()-9, 1), SERVICE[[#This Row],[Resources Role]])</f>
        <v>0</v>
      </c>
      <c r="Z2741" s="388">
        <f ca="1">COUNTIFS(OFFSET($F$10, 0, 0, ROW()-9, 1), SERVICE[[#This Row],[Resources Role]], OFFSET($H$10, 0, 0, ROW()-9, 1), SERVICE[[#This Row],[Booking]])</f>
        <v>0</v>
      </c>
    </row>
    <row r="2742" spans="1:26" x14ac:dyDescent="0.25">
      <c r="A2742" s="6" t="str">
        <f ca="1">no.</f>
        <v/>
      </c>
      <c r="E2742" s="4" t="str">
        <f ca="1">position</f>
        <v/>
      </c>
      <c r="J2742" s="318"/>
      <c r="M2742" s="4"/>
      <c r="O2742" s="6"/>
      <c r="Q2742" s="20"/>
      <c r="R2742" s="5" t="str">
        <f ca="1">score</f>
        <v/>
      </c>
      <c r="S2742" s="7" t="str">
        <f ca="1">rescore_svc</f>
        <v/>
      </c>
      <c r="U2742" s="11" t="str">
        <f ca="1">price</f>
        <v/>
      </c>
      <c r="V2742" s="4"/>
      <c r="Y2742" s="388">
        <f ca="1">COUNTIFS(OFFSET($B$10, 0, 0, ROW()-9, 1), SERVICE[[#This Row],[Employee ID]], OFFSET($F$10, 0, 0, ROW()-9, 1), SERVICE[[#This Row],[Resources Role]])</f>
        <v>0</v>
      </c>
      <c r="Z2742" s="388">
        <f ca="1">COUNTIFS(OFFSET($F$10, 0, 0, ROW()-9, 1), SERVICE[[#This Row],[Resources Role]], OFFSET($H$10, 0, 0, ROW()-9, 1), SERVICE[[#This Row],[Booking]])</f>
        <v>0</v>
      </c>
    </row>
    <row r="2743" spans="1:26" x14ac:dyDescent="0.25">
      <c r="A2743" s="6" t="str">
        <f ca="1">no.</f>
        <v/>
      </c>
      <c r="E2743" s="4" t="str">
        <f ca="1">position</f>
        <v/>
      </c>
      <c r="J2743" s="318"/>
      <c r="M2743" s="4"/>
      <c r="O2743" s="6"/>
      <c r="Q2743" s="20"/>
      <c r="R2743" s="5" t="str">
        <f ca="1">score</f>
        <v/>
      </c>
      <c r="S2743" s="7" t="str">
        <f ca="1">rescore_svc</f>
        <v/>
      </c>
      <c r="U2743" s="11" t="str">
        <f ca="1">price</f>
        <v/>
      </c>
      <c r="V2743" s="4"/>
      <c r="Y2743" s="388">
        <f ca="1">COUNTIFS(OFFSET($B$10, 0, 0, ROW()-9, 1), SERVICE[[#This Row],[Employee ID]], OFFSET($F$10, 0, 0, ROW()-9, 1), SERVICE[[#This Row],[Resources Role]])</f>
        <v>0</v>
      </c>
      <c r="Z2743" s="388">
        <f ca="1">COUNTIFS(OFFSET($F$10, 0, 0, ROW()-9, 1), SERVICE[[#This Row],[Resources Role]], OFFSET($H$10, 0, 0, ROW()-9, 1), SERVICE[[#This Row],[Booking]])</f>
        <v>0</v>
      </c>
    </row>
    <row r="2744" spans="1:26" x14ac:dyDescent="0.25">
      <c r="A2744" s="6" t="str">
        <f ca="1">no.</f>
        <v/>
      </c>
      <c r="E2744" s="4" t="str">
        <f ca="1">position</f>
        <v/>
      </c>
      <c r="J2744" s="318"/>
      <c r="M2744" s="4"/>
      <c r="O2744" s="6"/>
      <c r="Q2744" s="20"/>
      <c r="R2744" s="5" t="str">
        <f ca="1">score</f>
        <v/>
      </c>
      <c r="S2744" s="7" t="str">
        <f ca="1">rescore_svc</f>
        <v/>
      </c>
      <c r="U2744" s="11" t="str">
        <f ca="1">price</f>
        <v/>
      </c>
      <c r="V2744" s="4"/>
      <c r="Y2744" s="388">
        <f ca="1">COUNTIFS(OFFSET($B$10, 0, 0, ROW()-9, 1), SERVICE[[#This Row],[Employee ID]], OFFSET($F$10, 0, 0, ROW()-9, 1), SERVICE[[#This Row],[Resources Role]])</f>
        <v>0</v>
      </c>
      <c r="Z2744" s="388">
        <f ca="1">COUNTIFS(OFFSET($F$10, 0, 0, ROW()-9, 1), SERVICE[[#This Row],[Resources Role]], OFFSET($H$10, 0, 0, ROW()-9, 1), SERVICE[[#This Row],[Booking]])</f>
        <v>0</v>
      </c>
    </row>
    <row r="2745" spans="1:26" x14ac:dyDescent="0.25">
      <c r="A2745" s="6" t="str">
        <f ca="1">no.</f>
        <v/>
      </c>
      <c r="E2745" s="4" t="str">
        <f ca="1">position</f>
        <v/>
      </c>
      <c r="J2745" s="318"/>
      <c r="M2745" s="4"/>
      <c r="O2745" s="6"/>
      <c r="Q2745" s="20"/>
      <c r="R2745" s="5" t="str">
        <f ca="1">score</f>
        <v/>
      </c>
      <c r="S2745" s="7" t="str">
        <f ca="1">rescore_svc</f>
        <v/>
      </c>
      <c r="U2745" s="11" t="str">
        <f ca="1">price</f>
        <v/>
      </c>
      <c r="V2745" s="4"/>
      <c r="Y2745" s="388">
        <f ca="1">COUNTIFS(OFFSET($B$10, 0, 0, ROW()-9, 1), SERVICE[[#This Row],[Employee ID]], OFFSET($F$10, 0, 0, ROW()-9, 1), SERVICE[[#This Row],[Resources Role]])</f>
        <v>0</v>
      </c>
      <c r="Z2745" s="388">
        <f ca="1">COUNTIFS(OFFSET($F$10, 0, 0, ROW()-9, 1), SERVICE[[#This Row],[Resources Role]], OFFSET($H$10, 0, 0, ROW()-9, 1), SERVICE[[#This Row],[Booking]])</f>
        <v>0</v>
      </c>
    </row>
    <row r="2746" spans="1:26" x14ac:dyDescent="0.25">
      <c r="A2746" s="6" t="str">
        <f ca="1">no.</f>
        <v/>
      </c>
      <c r="E2746" s="4" t="str">
        <f ca="1">position</f>
        <v/>
      </c>
      <c r="J2746" s="318"/>
      <c r="M2746" s="4"/>
      <c r="O2746" s="6"/>
      <c r="Q2746" s="20"/>
      <c r="R2746" s="5" t="str">
        <f ca="1">score</f>
        <v/>
      </c>
      <c r="S2746" s="7" t="str">
        <f ca="1">rescore_svc</f>
        <v/>
      </c>
      <c r="U2746" s="11" t="str">
        <f ca="1">price</f>
        <v/>
      </c>
      <c r="V2746" s="4"/>
      <c r="Y2746" s="388">
        <f ca="1">COUNTIFS(OFFSET($B$10, 0, 0, ROW()-9, 1), SERVICE[[#This Row],[Employee ID]], OFFSET($F$10, 0, 0, ROW()-9, 1), SERVICE[[#This Row],[Resources Role]])</f>
        <v>0</v>
      </c>
      <c r="Z2746" s="388">
        <f ca="1">COUNTIFS(OFFSET($F$10, 0, 0, ROW()-9, 1), SERVICE[[#This Row],[Resources Role]], OFFSET($H$10, 0, 0, ROW()-9, 1), SERVICE[[#This Row],[Booking]])</f>
        <v>0</v>
      </c>
    </row>
    <row r="2747" spans="1:26" x14ac:dyDescent="0.25">
      <c r="A2747" s="6" t="str">
        <f ca="1">no.</f>
        <v/>
      </c>
      <c r="E2747" s="4" t="str">
        <f ca="1">position</f>
        <v/>
      </c>
      <c r="J2747" s="318"/>
      <c r="M2747" s="4"/>
      <c r="O2747" s="6"/>
      <c r="Q2747" s="20"/>
      <c r="R2747" s="5" t="str">
        <f ca="1">score</f>
        <v/>
      </c>
      <c r="S2747" s="7" t="str">
        <f ca="1">rescore_svc</f>
        <v/>
      </c>
      <c r="U2747" s="11" t="str">
        <f ca="1">price</f>
        <v/>
      </c>
      <c r="V2747" s="4"/>
      <c r="Y2747" s="388">
        <f ca="1">COUNTIFS(OFFSET($B$10, 0, 0, ROW()-9, 1), SERVICE[[#This Row],[Employee ID]], OFFSET($F$10, 0, 0, ROW()-9, 1), SERVICE[[#This Row],[Resources Role]])</f>
        <v>0</v>
      </c>
      <c r="Z2747" s="388">
        <f ca="1">COUNTIFS(OFFSET($F$10, 0, 0, ROW()-9, 1), SERVICE[[#This Row],[Resources Role]], OFFSET($H$10, 0, 0, ROW()-9, 1), SERVICE[[#This Row],[Booking]])</f>
        <v>0</v>
      </c>
    </row>
    <row r="2748" spans="1:26" x14ac:dyDescent="0.25">
      <c r="A2748" s="6" t="str">
        <f ca="1">no.</f>
        <v/>
      </c>
      <c r="E2748" s="4" t="str">
        <f ca="1">position</f>
        <v/>
      </c>
      <c r="J2748" s="318"/>
      <c r="M2748" s="4"/>
      <c r="O2748" s="6"/>
      <c r="Q2748" s="20"/>
      <c r="R2748" s="5" t="str">
        <f ca="1">score</f>
        <v/>
      </c>
      <c r="S2748" s="7" t="str">
        <f ca="1">rescore_svc</f>
        <v/>
      </c>
      <c r="U2748" s="11" t="str">
        <f ca="1">price</f>
        <v/>
      </c>
      <c r="V2748" s="4"/>
      <c r="Y2748" s="388">
        <f ca="1">COUNTIFS(OFFSET($B$10, 0, 0, ROW()-9, 1), SERVICE[[#This Row],[Employee ID]], OFFSET($F$10, 0, 0, ROW()-9, 1), SERVICE[[#This Row],[Resources Role]])</f>
        <v>0</v>
      </c>
      <c r="Z2748" s="388">
        <f ca="1">COUNTIFS(OFFSET($F$10, 0, 0, ROW()-9, 1), SERVICE[[#This Row],[Resources Role]], OFFSET($H$10, 0, 0, ROW()-9, 1), SERVICE[[#This Row],[Booking]])</f>
        <v>0</v>
      </c>
    </row>
    <row r="2749" spans="1:26" x14ac:dyDescent="0.25">
      <c r="A2749" s="6" t="str">
        <f ca="1">no.</f>
        <v/>
      </c>
      <c r="E2749" s="4" t="str">
        <f ca="1">position</f>
        <v/>
      </c>
      <c r="J2749" s="318"/>
      <c r="M2749" s="4"/>
      <c r="O2749" s="6"/>
      <c r="Q2749" s="20"/>
      <c r="R2749" s="5" t="str">
        <f ca="1">score</f>
        <v/>
      </c>
      <c r="S2749" s="7" t="str">
        <f ca="1">rescore_svc</f>
        <v/>
      </c>
      <c r="U2749" s="11" t="str">
        <f ca="1">price</f>
        <v/>
      </c>
      <c r="V2749" s="4"/>
      <c r="Y2749" s="388">
        <f ca="1">COUNTIFS(OFFSET($B$10, 0, 0, ROW()-9, 1), SERVICE[[#This Row],[Employee ID]], OFFSET($F$10, 0, 0, ROW()-9, 1), SERVICE[[#This Row],[Resources Role]])</f>
        <v>0</v>
      </c>
      <c r="Z2749" s="388">
        <f ca="1">COUNTIFS(OFFSET($F$10, 0, 0, ROW()-9, 1), SERVICE[[#This Row],[Resources Role]], OFFSET($H$10, 0, 0, ROW()-9, 1), SERVICE[[#This Row],[Booking]])</f>
        <v>0</v>
      </c>
    </row>
    <row r="2750" spans="1:26" x14ac:dyDescent="0.25">
      <c r="A2750" s="6" t="str">
        <f ca="1">no.</f>
        <v/>
      </c>
      <c r="E2750" s="4" t="str">
        <f ca="1">position</f>
        <v/>
      </c>
      <c r="J2750" s="318"/>
      <c r="M2750" s="4"/>
      <c r="O2750" s="6"/>
      <c r="Q2750" s="20"/>
      <c r="R2750" s="5" t="str">
        <f ca="1">score</f>
        <v/>
      </c>
      <c r="S2750" s="7" t="str">
        <f ca="1">rescore_svc</f>
        <v/>
      </c>
      <c r="U2750" s="11" t="str">
        <f ca="1">price</f>
        <v/>
      </c>
      <c r="V2750" s="4"/>
      <c r="Y2750" s="388">
        <f ca="1">COUNTIFS(OFFSET($B$10, 0, 0, ROW()-9, 1), SERVICE[[#This Row],[Employee ID]], OFFSET($F$10, 0, 0, ROW()-9, 1), SERVICE[[#This Row],[Resources Role]])</f>
        <v>0</v>
      </c>
      <c r="Z2750" s="388">
        <f ca="1">COUNTIFS(OFFSET($F$10, 0, 0, ROW()-9, 1), SERVICE[[#This Row],[Resources Role]], OFFSET($H$10, 0, 0, ROW()-9, 1), SERVICE[[#This Row],[Booking]])</f>
        <v>0</v>
      </c>
    </row>
    <row r="2751" spans="1:26" x14ac:dyDescent="0.25">
      <c r="A2751" s="6" t="str">
        <f ca="1">no.</f>
        <v/>
      </c>
      <c r="E2751" s="4" t="str">
        <f ca="1">position</f>
        <v/>
      </c>
      <c r="J2751" s="318"/>
      <c r="M2751" s="4"/>
      <c r="O2751" s="6"/>
      <c r="Q2751" s="20"/>
      <c r="R2751" s="5" t="str">
        <f ca="1">score</f>
        <v/>
      </c>
      <c r="S2751" s="7" t="str">
        <f ca="1">rescore_svc</f>
        <v/>
      </c>
      <c r="U2751" s="11" t="str">
        <f ca="1">price</f>
        <v/>
      </c>
      <c r="V2751" s="4"/>
      <c r="Y2751" s="388">
        <f ca="1">COUNTIFS(OFFSET($B$10, 0, 0, ROW()-9, 1), SERVICE[[#This Row],[Employee ID]], OFFSET($F$10, 0, 0, ROW()-9, 1), SERVICE[[#This Row],[Resources Role]])</f>
        <v>0</v>
      </c>
      <c r="Z2751" s="388">
        <f ca="1">COUNTIFS(OFFSET($F$10, 0, 0, ROW()-9, 1), SERVICE[[#This Row],[Resources Role]], OFFSET($H$10, 0, 0, ROW()-9, 1), SERVICE[[#This Row],[Booking]])</f>
        <v>0</v>
      </c>
    </row>
    <row r="2752" spans="1:26" x14ac:dyDescent="0.25">
      <c r="A2752" s="6" t="str">
        <f ca="1">no.</f>
        <v/>
      </c>
      <c r="E2752" s="4" t="str">
        <f ca="1">position</f>
        <v/>
      </c>
      <c r="J2752" s="318"/>
      <c r="M2752" s="4"/>
      <c r="O2752" s="6"/>
      <c r="Q2752" s="20"/>
      <c r="R2752" s="5" t="str">
        <f ca="1">score</f>
        <v/>
      </c>
      <c r="S2752" s="7" t="str">
        <f ca="1">rescore_svc</f>
        <v/>
      </c>
      <c r="U2752" s="11" t="str">
        <f ca="1">price</f>
        <v/>
      </c>
      <c r="V2752" s="4"/>
      <c r="Y2752" s="388">
        <f ca="1">COUNTIFS(OFFSET($B$10, 0, 0, ROW()-9, 1), SERVICE[[#This Row],[Employee ID]], OFFSET($F$10, 0, 0, ROW()-9, 1), SERVICE[[#This Row],[Resources Role]])</f>
        <v>0</v>
      </c>
      <c r="Z2752" s="388">
        <f ca="1">COUNTIFS(OFFSET($F$10, 0, 0, ROW()-9, 1), SERVICE[[#This Row],[Resources Role]], OFFSET($H$10, 0, 0, ROW()-9, 1), SERVICE[[#This Row],[Booking]])</f>
        <v>0</v>
      </c>
    </row>
    <row r="2753" spans="1:26" x14ac:dyDescent="0.25">
      <c r="A2753" s="6" t="str">
        <f ca="1">no.</f>
        <v/>
      </c>
      <c r="E2753" s="4" t="str">
        <f ca="1">position</f>
        <v/>
      </c>
      <c r="J2753" s="318"/>
      <c r="M2753" s="4"/>
      <c r="O2753" s="6"/>
      <c r="Q2753" s="20"/>
      <c r="R2753" s="5" t="str">
        <f ca="1">score</f>
        <v/>
      </c>
      <c r="S2753" s="7" t="str">
        <f ca="1">rescore_svc</f>
        <v/>
      </c>
      <c r="U2753" s="11" t="str">
        <f ca="1">price</f>
        <v/>
      </c>
      <c r="V2753" s="4"/>
      <c r="Y2753" s="388">
        <f ca="1">COUNTIFS(OFFSET($B$10, 0, 0, ROW()-9, 1), SERVICE[[#This Row],[Employee ID]], OFFSET($F$10, 0, 0, ROW()-9, 1), SERVICE[[#This Row],[Resources Role]])</f>
        <v>0</v>
      </c>
      <c r="Z2753" s="388">
        <f ca="1">COUNTIFS(OFFSET($F$10, 0, 0, ROW()-9, 1), SERVICE[[#This Row],[Resources Role]], OFFSET($H$10, 0, 0, ROW()-9, 1), SERVICE[[#This Row],[Booking]])</f>
        <v>0</v>
      </c>
    </row>
    <row r="2754" spans="1:26" x14ac:dyDescent="0.25">
      <c r="A2754" s="6" t="str">
        <f ca="1">no.</f>
        <v/>
      </c>
      <c r="E2754" s="4" t="str">
        <f ca="1">position</f>
        <v/>
      </c>
      <c r="J2754" s="318"/>
      <c r="M2754" s="4"/>
      <c r="O2754" s="6"/>
      <c r="Q2754" s="20"/>
      <c r="R2754" s="5" t="str">
        <f ca="1">score</f>
        <v/>
      </c>
      <c r="S2754" s="7" t="str">
        <f ca="1">rescore_svc</f>
        <v/>
      </c>
      <c r="U2754" s="11" t="str">
        <f ca="1">price</f>
        <v/>
      </c>
      <c r="V2754" s="4"/>
      <c r="Y2754" s="388">
        <f ca="1">COUNTIFS(OFFSET($B$10, 0, 0, ROW()-9, 1), SERVICE[[#This Row],[Employee ID]], OFFSET($F$10, 0, 0, ROW()-9, 1), SERVICE[[#This Row],[Resources Role]])</f>
        <v>0</v>
      </c>
      <c r="Z2754" s="388">
        <f ca="1">COUNTIFS(OFFSET($F$10, 0, 0, ROW()-9, 1), SERVICE[[#This Row],[Resources Role]], OFFSET($H$10, 0, 0, ROW()-9, 1), SERVICE[[#This Row],[Booking]])</f>
        <v>0</v>
      </c>
    </row>
    <row r="2755" spans="1:26" x14ac:dyDescent="0.25">
      <c r="A2755" s="6" t="str">
        <f ca="1">no.</f>
        <v/>
      </c>
      <c r="E2755" s="4" t="str">
        <f ca="1">position</f>
        <v/>
      </c>
      <c r="J2755" s="318"/>
      <c r="M2755" s="4"/>
      <c r="O2755" s="6"/>
      <c r="Q2755" s="20"/>
      <c r="R2755" s="5" t="str">
        <f ca="1">score</f>
        <v/>
      </c>
      <c r="S2755" s="7" t="str">
        <f ca="1">rescore_svc</f>
        <v/>
      </c>
      <c r="U2755" s="11" t="str">
        <f ca="1">price</f>
        <v/>
      </c>
      <c r="V2755" s="4"/>
      <c r="Y2755" s="388">
        <f ca="1">COUNTIFS(OFFSET($B$10, 0, 0, ROW()-9, 1), SERVICE[[#This Row],[Employee ID]], OFFSET($F$10, 0, 0, ROW()-9, 1), SERVICE[[#This Row],[Resources Role]])</f>
        <v>0</v>
      </c>
      <c r="Z2755" s="388">
        <f ca="1">COUNTIFS(OFFSET($F$10, 0, 0, ROW()-9, 1), SERVICE[[#This Row],[Resources Role]], OFFSET($H$10, 0, 0, ROW()-9, 1), SERVICE[[#This Row],[Booking]])</f>
        <v>0</v>
      </c>
    </row>
    <row r="2756" spans="1:26" x14ac:dyDescent="0.25">
      <c r="A2756" s="6" t="str">
        <f ca="1">no.</f>
        <v/>
      </c>
      <c r="E2756" s="4" t="str">
        <f ca="1">position</f>
        <v/>
      </c>
      <c r="J2756" s="318"/>
      <c r="M2756" s="4"/>
      <c r="O2756" s="6"/>
      <c r="Q2756" s="20"/>
      <c r="R2756" s="5" t="str">
        <f ca="1">score</f>
        <v/>
      </c>
      <c r="S2756" s="7" t="str">
        <f ca="1">rescore_svc</f>
        <v/>
      </c>
      <c r="U2756" s="11" t="str">
        <f ca="1">price</f>
        <v/>
      </c>
      <c r="V2756" s="4"/>
      <c r="Y2756" s="388">
        <f ca="1">COUNTIFS(OFFSET($B$10, 0, 0, ROW()-9, 1), SERVICE[[#This Row],[Employee ID]], OFFSET($F$10, 0, 0, ROW()-9, 1), SERVICE[[#This Row],[Resources Role]])</f>
        <v>0</v>
      </c>
      <c r="Z2756" s="388">
        <f ca="1">COUNTIFS(OFFSET($F$10, 0, 0, ROW()-9, 1), SERVICE[[#This Row],[Resources Role]], OFFSET($H$10, 0, 0, ROW()-9, 1), SERVICE[[#This Row],[Booking]])</f>
        <v>0</v>
      </c>
    </row>
    <row r="2757" spans="1:26" x14ac:dyDescent="0.25">
      <c r="A2757" s="6" t="str">
        <f ca="1">no.</f>
        <v/>
      </c>
      <c r="E2757" s="4" t="str">
        <f ca="1">position</f>
        <v/>
      </c>
      <c r="J2757" s="318"/>
      <c r="M2757" s="4"/>
      <c r="O2757" s="6"/>
      <c r="Q2757" s="20"/>
      <c r="R2757" s="5" t="str">
        <f ca="1">score</f>
        <v/>
      </c>
      <c r="S2757" s="7" t="str">
        <f ca="1">rescore_svc</f>
        <v/>
      </c>
      <c r="U2757" s="11" t="str">
        <f ca="1">price</f>
        <v/>
      </c>
      <c r="V2757" s="4"/>
      <c r="Y2757" s="388">
        <f ca="1">COUNTIFS(OFFSET($B$10, 0, 0, ROW()-9, 1), SERVICE[[#This Row],[Employee ID]], OFFSET($F$10, 0, 0, ROW()-9, 1), SERVICE[[#This Row],[Resources Role]])</f>
        <v>0</v>
      </c>
      <c r="Z2757" s="388">
        <f ca="1">COUNTIFS(OFFSET($F$10, 0, 0, ROW()-9, 1), SERVICE[[#This Row],[Resources Role]], OFFSET($H$10, 0, 0, ROW()-9, 1), SERVICE[[#This Row],[Booking]])</f>
        <v>0</v>
      </c>
    </row>
    <row r="2758" spans="1:26" x14ac:dyDescent="0.25">
      <c r="A2758" s="6" t="str">
        <f ca="1">no.</f>
        <v/>
      </c>
      <c r="E2758" s="4" t="str">
        <f ca="1">position</f>
        <v/>
      </c>
      <c r="J2758" s="318"/>
      <c r="M2758" s="4"/>
      <c r="O2758" s="6"/>
      <c r="Q2758" s="20"/>
      <c r="R2758" s="5" t="str">
        <f ca="1">score</f>
        <v/>
      </c>
      <c r="S2758" s="7" t="str">
        <f ca="1">rescore_svc</f>
        <v/>
      </c>
      <c r="U2758" s="11" t="str">
        <f ca="1">price</f>
        <v/>
      </c>
      <c r="V2758" s="4"/>
      <c r="Y2758" s="388">
        <f ca="1">COUNTIFS(OFFSET($B$10, 0, 0, ROW()-9, 1), SERVICE[[#This Row],[Employee ID]], OFFSET($F$10, 0, 0, ROW()-9, 1), SERVICE[[#This Row],[Resources Role]])</f>
        <v>0</v>
      </c>
      <c r="Z2758" s="388">
        <f ca="1">COUNTIFS(OFFSET($F$10, 0, 0, ROW()-9, 1), SERVICE[[#This Row],[Resources Role]], OFFSET($H$10, 0, 0, ROW()-9, 1), SERVICE[[#This Row],[Booking]])</f>
        <v>0</v>
      </c>
    </row>
    <row r="2759" spans="1:26" x14ac:dyDescent="0.25">
      <c r="A2759" s="6" t="str">
        <f ca="1">no.</f>
        <v/>
      </c>
      <c r="E2759" s="4" t="str">
        <f ca="1">position</f>
        <v/>
      </c>
      <c r="J2759" s="318"/>
      <c r="M2759" s="4"/>
      <c r="O2759" s="6"/>
      <c r="Q2759" s="20"/>
      <c r="R2759" s="5" t="str">
        <f ca="1">score</f>
        <v/>
      </c>
      <c r="S2759" s="7" t="str">
        <f ca="1">rescore_svc</f>
        <v/>
      </c>
      <c r="U2759" s="11" t="str">
        <f ca="1">price</f>
        <v/>
      </c>
      <c r="V2759" s="4"/>
      <c r="Y2759" s="388">
        <f ca="1">COUNTIFS(OFFSET($B$10, 0, 0, ROW()-9, 1), SERVICE[[#This Row],[Employee ID]], OFFSET($F$10, 0, 0, ROW()-9, 1), SERVICE[[#This Row],[Resources Role]])</f>
        <v>0</v>
      </c>
      <c r="Z2759" s="388">
        <f ca="1">COUNTIFS(OFFSET($F$10, 0, 0, ROW()-9, 1), SERVICE[[#This Row],[Resources Role]], OFFSET($H$10, 0, 0, ROW()-9, 1), SERVICE[[#This Row],[Booking]])</f>
        <v>0</v>
      </c>
    </row>
    <row r="2760" spans="1:26" x14ac:dyDescent="0.25">
      <c r="A2760" s="6" t="str">
        <f ca="1">no.</f>
        <v/>
      </c>
      <c r="E2760" s="4" t="str">
        <f ca="1">position</f>
        <v/>
      </c>
      <c r="J2760" s="318"/>
      <c r="M2760" s="4"/>
      <c r="O2760" s="6"/>
      <c r="Q2760" s="20"/>
      <c r="R2760" s="5" t="str">
        <f ca="1">score</f>
        <v/>
      </c>
      <c r="S2760" s="7" t="str">
        <f ca="1">rescore_svc</f>
        <v/>
      </c>
      <c r="U2760" s="11" t="str">
        <f ca="1">price</f>
        <v/>
      </c>
      <c r="V2760" s="4"/>
      <c r="Y2760" s="388">
        <f ca="1">COUNTIFS(OFFSET($B$10, 0, 0, ROW()-9, 1), SERVICE[[#This Row],[Employee ID]], OFFSET($F$10, 0, 0, ROW()-9, 1), SERVICE[[#This Row],[Resources Role]])</f>
        <v>0</v>
      </c>
      <c r="Z2760" s="388">
        <f ca="1">COUNTIFS(OFFSET($F$10, 0, 0, ROW()-9, 1), SERVICE[[#This Row],[Resources Role]], OFFSET($H$10, 0, 0, ROW()-9, 1), SERVICE[[#This Row],[Booking]])</f>
        <v>0</v>
      </c>
    </row>
    <row r="2761" spans="1:26" x14ac:dyDescent="0.25">
      <c r="A2761" s="6" t="str">
        <f ca="1">no.</f>
        <v/>
      </c>
      <c r="E2761" s="4" t="str">
        <f ca="1">position</f>
        <v/>
      </c>
      <c r="J2761" s="318"/>
      <c r="M2761" s="4"/>
      <c r="O2761" s="6"/>
      <c r="Q2761" s="20"/>
      <c r="R2761" s="5" t="str">
        <f ca="1">score</f>
        <v/>
      </c>
      <c r="S2761" s="7" t="str">
        <f ca="1">rescore_svc</f>
        <v/>
      </c>
      <c r="U2761" s="11" t="str">
        <f ca="1">price</f>
        <v/>
      </c>
      <c r="V2761" s="4"/>
      <c r="Y2761" s="388">
        <f ca="1">COUNTIFS(OFFSET($B$10, 0, 0, ROW()-9, 1), SERVICE[[#This Row],[Employee ID]], OFFSET($F$10, 0, 0, ROW()-9, 1), SERVICE[[#This Row],[Resources Role]])</f>
        <v>0</v>
      </c>
      <c r="Z2761" s="388">
        <f ca="1">COUNTIFS(OFFSET($F$10, 0, 0, ROW()-9, 1), SERVICE[[#This Row],[Resources Role]], OFFSET($H$10, 0, 0, ROW()-9, 1), SERVICE[[#This Row],[Booking]])</f>
        <v>0</v>
      </c>
    </row>
    <row r="2762" spans="1:26" x14ac:dyDescent="0.25">
      <c r="A2762" s="6" t="str">
        <f ca="1">no.</f>
        <v/>
      </c>
      <c r="E2762" s="4" t="str">
        <f ca="1">position</f>
        <v/>
      </c>
      <c r="J2762" s="318"/>
      <c r="M2762" s="4"/>
      <c r="O2762" s="6"/>
      <c r="Q2762" s="20"/>
      <c r="R2762" s="5" t="str">
        <f ca="1">score</f>
        <v/>
      </c>
      <c r="S2762" s="7" t="str">
        <f ca="1">rescore_svc</f>
        <v/>
      </c>
      <c r="U2762" s="11" t="str">
        <f ca="1">price</f>
        <v/>
      </c>
      <c r="V2762" s="4"/>
      <c r="Y2762" s="388">
        <f ca="1">COUNTIFS(OFFSET($B$10, 0, 0, ROW()-9, 1), SERVICE[[#This Row],[Employee ID]], OFFSET($F$10, 0, 0, ROW()-9, 1), SERVICE[[#This Row],[Resources Role]])</f>
        <v>0</v>
      </c>
      <c r="Z2762" s="388">
        <f ca="1">COUNTIFS(OFFSET($F$10, 0, 0, ROW()-9, 1), SERVICE[[#This Row],[Resources Role]], OFFSET($H$10, 0, 0, ROW()-9, 1), SERVICE[[#This Row],[Booking]])</f>
        <v>0</v>
      </c>
    </row>
    <row r="2763" spans="1:26" x14ac:dyDescent="0.25">
      <c r="A2763" s="6" t="str">
        <f ca="1">no.</f>
        <v/>
      </c>
      <c r="E2763" s="4" t="str">
        <f ca="1">position</f>
        <v/>
      </c>
      <c r="J2763" s="318"/>
      <c r="M2763" s="4"/>
      <c r="O2763" s="6"/>
      <c r="Q2763" s="20"/>
      <c r="R2763" s="5" t="str">
        <f ca="1">score</f>
        <v/>
      </c>
      <c r="S2763" s="7" t="str">
        <f ca="1">rescore_svc</f>
        <v/>
      </c>
      <c r="U2763" s="11" t="str">
        <f ca="1">price</f>
        <v/>
      </c>
      <c r="V2763" s="4"/>
      <c r="Y2763" s="388">
        <f ca="1">COUNTIFS(OFFSET($B$10, 0, 0, ROW()-9, 1), SERVICE[[#This Row],[Employee ID]], OFFSET($F$10, 0, 0, ROW()-9, 1), SERVICE[[#This Row],[Resources Role]])</f>
        <v>0</v>
      </c>
      <c r="Z2763" s="388">
        <f ca="1">COUNTIFS(OFFSET($F$10, 0, 0, ROW()-9, 1), SERVICE[[#This Row],[Resources Role]], OFFSET($H$10, 0, 0, ROW()-9, 1), SERVICE[[#This Row],[Booking]])</f>
        <v>0</v>
      </c>
    </row>
    <row r="2764" spans="1:26" x14ac:dyDescent="0.25">
      <c r="A2764" s="6" t="str">
        <f ca="1">no.</f>
        <v/>
      </c>
      <c r="E2764" s="4" t="str">
        <f ca="1">position</f>
        <v/>
      </c>
      <c r="J2764" s="318"/>
      <c r="M2764" s="4"/>
      <c r="O2764" s="6"/>
      <c r="Q2764" s="20"/>
      <c r="R2764" s="5" t="str">
        <f ca="1">score</f>
        <v/>
      </c>
      <c r="S2764" s="7" t="str">
        <f ca="1">rescore_svc</f>
        <v/>
      </c>
      <c r="U2764" s="11" t="str">
        <f ca="1">price</f>
        <v/>
      </c>
      <c r="V2764" s="4"/>
      <c r="Y2764" s="388">
        <f ca="1">COUNTIFS(OFFSET($B$10, 0, 0, ROW()-9, 1), SERVICE[[#This Row],[Employee ID]], OFFSET($F$10, 0, 0, ROW()-9, 1), SERVICE[[#This Row],[Resources Role]])</f>
        <v>0</v>
      </c>
      <c r="Z2764" s="388">
        <f ca="1">COUNTIFS(OFFSET($F$10, 0, 0, ROW()-9, 1), SERVICE[[#This Row],[Resources Role]], OFFSET($H$10, 0, 0, ROW()-9, 1), SERVICE[[#This Row],[Booking]])</f>
        <v>0</v>
      </c>
    </row>
    <row r="2765" spans="1:26" x14ac:dyDescent="0.25">
      <c r="A2765" s="6" t="str">
        <f ca="1">no.</f>
        <v/>
      </c>
      <c r="E2765" s="4" t="str">
        <f ca="1">position</f>
        <v/>
      </c>
      <c r="J2765" s="318"/>
      <c r="M2765" s="4"/>
      <c r="O2765" s="6"/>
      <c r="Q2765" s="20"/>
      <c r="R2765" s="5" t="str">
        <f ca="1">score</f>
        <v/>
      </c>
      <c r="S2765" s="7" t="str">
        <f ca="1">rescore_svc</f>
        <v/>
      </c>
      <c r="U2765" s="11" t="str">
        <f ca="1">price</f>
        <v/>
      </c>
      <c r="V2765" s="4"/>
      <c r="Y2765" s="388">
        <f ca="1">COUNTIFS(OFFSET($B$10, 0, 0, ROW()-9, 1), SERVICE[[#This Row],[Employee ID]], OFFSET($F$10, 0, 0, ROW()-9, 1), SERVICE[[#This Row],[Resources Role]])</f>
        <v>0</v>
      </c>
      <c r="Z2765" s="388">
        <f ca="1">COUNTIFS(OFFSET($F$10, 0, 0, ROW()-9, 1), SERVICE[[#This Row],[Resources Role]], OFFSET($H$10, 0, 0, ROW()-9, 1), SERVICE[[#This Row],[Booking]])</f>
        <v>0</v>
      </c>
    </row>
    <row r="2766" spans="1:26" x14ac:dyDescent="0.25">
      <c r="A2766" s="6" t="str">
        <f ca="1">no.</f>
        <v/>
      </c>
      <c r="E2766" s="4" t="str">
        <f ca="1">position</f>
        <v/>
      </c>
      <c r="J2766" s="318"/>
      <c r="M2766" s="4"/>
      <c r="O2766" s="6"/>
      <c r="Q2766" s="20"/>
      <c r="R2766" s="5" t="str">
        <f ca="1">score</f>
        <v/>
      </c>
      <c r="S2766" s="7" t="str">
        <f ca="1">rescore_svc</f>
        <v/>
      </c>
      <c r="U2766" s="11" t="str">
        <f ca="1">price</f>
        <v/>
      </c>
      <c r="V2766" s="4"/>
      <c r="Y2766" s="388">
        <f ca="1">COUNTIFS(OFFSET($B$10, 0, 0, ROW()-9, 1), SERVICE[[#This Row],[Employee ID]], OFFSET($F$10, 0, 0, ROW()-9, 1), SERVICE[[#This Row],[Resources Role]])</f>
        <v>0</v>
      </c>
      <c r="Z2766" s="388">
        <f ca="1">COUNTIFS(OFFSET($F$10, 0, 0, ROW()-9, 1), SERVICE[[#This Row],[Resources Role]], OFFSET($H$10, 0, 0, ROW()-9, 1), SERVICE[[#This Row],[Booking]])</f>
        <v>0</v>
      </c>
    </row>
    <row r="2767" spans="1:26" x14ac:dyDescent="0.25">
      <c r="A2767" s="6" t="str">
        <f ca="1">no.</f>
        <v/>
      </c>
      <c r="E2767" s="4" t="str">
        <f ca="1">position</f>
        <v/>
      </c>
      <c r="J2767" s="318"/>
      <c r="M2767" s="4"/>
      <c r="O2767" s="6"/>
      <c r="Q2767" s="20"/>
      <c r="R2767" s="5" t="str">
        <f ca="1">score</f>
        <v/>
      </c>
      <c r="S2767" s="7" t="str">
        <f ca="1">rescore_svc</f>
        <v/>
      </c>
      <c r="U2767" s="11" t="str">
        <f ca="1">price</f>
        <v/>
      </c>
      <c r="V2767" s="4"/>
      <c r="Y2767" s="388">
        <f ca="1">COUNTIFS(OFFSET($B$10, 0, 0, ROW()-9, 1), SERVICE[[#This Row],[Employee ID]], OFFSET($F$10, 0, 0, ROW()-9, 1), SERVICE[[#This Row],[Resources Role]])</f>
        <v>0</v>
      </c>
      <c r="Z2767" s="388">
        <f ca="1">COUNTIFS(OFFSET($F$10, 0, 0, ROW()-9, 1), SERVICE[[#This Row],[Resources Role]], OFFSET($H$10, 0, 0, ROW()-9, 1), SERVICE[[#This Row],[Booking]])</f>
        <v>0</v>
      </c>
    </row>
    <row r="2768" spans="1:26" x14ac:dyDescent="0.25">
      <c r="A2768" s="6" t="str">
        <f ca="1">no.</f>
        <v/>
      </c>
      <c r="E2768" s="4" t="str">
        <f ca="1">position</f>
        <v/>
      </c>
      <c r="J2768" s="318"/>
      <c r="M2768" s="4"/>
      <c r="O2768" s="6"/>
      <c r="Q2768" s="20"/>
      <c r="R2768" s="5" t="str">
        <f ca="1">score</f>
        <v/>
      </c>
      <c r="S2768" s="7" t="str">
        <f ca="1">rescore_svc</f>
        <v/>
      </c>
      <c r="U2768" s="11" t="str">
        <f ca="1">price</f>
        <v/>
      </c>
      <c r="V2768" s="4"/>
      <c r="Y2768" s="388">
        <f ca="1">COUNTIFS(OFFSET($B$10, 0, 0, ROW()-9, 1), SERVICE[[#This Row],[Employee ID]], OFFSET($F$10, 0, 0, ROW()-9, 1), SERVICE[[#This Row],[Resources Role]])</f>
        <v>0</v>
      </c>
      <c r="Z2768" s="388">
        <f ca="1">COUNTIFS(OFFSET($F$10, 0, 0, ROW()-9, 1), SERVICE[[#This Row],[Resources Role]], OFFSET($H$10, 0, 0, ROW()-9, 1), SERVICE[[#This Row],[Booking]])</f>
        <v>0</v>
      </c>
    </row>
    <row r="2769" spans="1:26" x14ac:dyDescent="0.25">
      <c r="A2769" s="6" t="str">
        <f ca="1">no.</f>
        <v/>
      </c>
      <c r="E2769" s="4" t="str">
        <f ca="1">position</f>
        <v/>
      </c>
      <c r="J2769" s="318"/>
      <c r="M2769" s="4"/>
      <c r="O2769" s="6"/>
      <c r="Q2769" s="20"/>
      <c r="R2769" s="5" t="str">
        <f ca="1">score</f>
        <v/>
      </c>
      <c r="S2769" s="7" t="str">
        <f ca="1">rescore_svc</f>
        <v/>
      </c>
      <c r="U2769" s="11" t="str">
        <f ca="1">price</f>
        <v/>
      </c>
      <c r="V2769" s="4"/>
      <c r="Y2769" s="388">
        <f ca="1">COUNTIFS(OFFSET($B$10, 0, 0, ROW()-9, 1), SERVICE[[#This Row],[Employee ID]], OFFSET($F$10, 0, 0, ROW()-9, 1), SERVICE[[#This Row],[Resources Role]])</f>
        <v>0</v>
      </c>
      <c r="Z2769" s="388">
        <f ca="1">COUNTIFS(OFFSET($F$10, 0, 0, ROW()-9, 1), SERVICE[[#This Row],[Resources Role]], OFFSET($H$10, 0, 0, ROW()-9, 1), SERVICE[[#This Row],[Booking]])</f>
        <v>0</v>
      </c>
    </row>
    <row r="2770" spans="1:26" x14ac:dyDescent="0.25">
      <c r="A2770" s="6" t="str">
        <f ca="1">no.</f>
        <v/>
      </c>
      <c r="E2770" s="4" t="str">
        <f ca="1">position</f>
        <v/>
      </c>
      <c r="J2770" s="318"/>
      <c r="M2770" s="4"/>
      <c r="O2770" s="6"/>
      <c r="Q2770" s="20"/>
      <c r="R2770" s="5" t="str">
        <f ca="1">score</f>
        <v/>
      </c>
      <c r="S2770" s="7" t="str">
        <f ca="1">rescore_svc</f>
        <v/>
      </c>
      <c r="U2770" s="11" t="str">
        <f ca="1">price</f>
        <v/>
      </c>
      <c r="V2770" s="4"/>
      <c r="Y2770" s="388">
        <f ca="1">COUNTIFS(OFFSET($B$10, 0, 0, ROW()-9, 1), SERVICE[[#This Row],[Employee ID]], OFFSET($F$10, 0, 0, ROW()-9, 1), SERVICE[[#This Row],[Resources Role]])</f>
        <v>0</v>
      </c>
      <c r="Z2770" s="388">
        <f ca="1">COUNTIFS(OFFSET($F$10, 0, 0, ROW()-9, 1), SERVICE[[#This Row],[Resources Role]], OFFSET($H$10, 0, 0, ROW()-9, 1), SERVICE[[#This Row],[Booking]])</f>
        <v>0</v>
      </c>
    </row>
    <row r="2771" spans="1:26" x14ac:dyDescent="0.25">
      <c r="A2771" s="6" t="str">
        <f ca="1">no.</f>
        <v/>
      </c>
      <c r="E2771" s="4" t="str">
        <f ca="1">position</f>
        <v/>
      </c>
      <c r="J2771" s="318"/>
      <c r="M2771" s="4"/>
      <c r="O2771" s="6"/>
      <c r="Q2771" s="20"/>
      <c r="R2771" s="5" t="str">
        <f ca="1">score</f>
        <v/>
      </c>
      <c r="S2771" s="7" t="str">
        <f ca="1">rescore_svc</f>
        <v/>
      </c>
      <c r="U2771" s="11" t="str">
        <f ca="1">price</f>
        <v/>
      </c>
      <c r="V2771" s="4"/>
      <c r="Y2771" s="388">
        <f ca="1">COUNTIFS(OFFSET($B$10, 0, 0, ROW()-9, 1), SERVICE[[#This Row],[Employee ID]], OFFSET($F$10, 0, 0, ROW()-9, 1), SERVICE[[#This Row],[Resources Role]])</f>
        <v>0</v>
      </c>
      <c r="Z2771" s="388">
        <f ca="1">COUNTIFS(OFFSET($F$10, 0, 0, ROW()-9, 1), SERVICE[[#This Row],[Resources Role]], OFFSET($H$10, 0, 0, ROW()-9, 1), SERVICE[[#This Row],[Booking]])</f>
        <v>0</v>
      </c>
    </row>
    <row r="2772" spans="1:26" x14ac:dyDescent="0.25">
      <c r="A2772" s="6" t="str">
        <f ca="1">no.</f>
        <v/>
      </c>
      <c r="E2772" s="4" t="str">
        <f ca="1">position</f>
        <v/>
      </c>
      <c r="J2772" s="318"/>
      <c r="M2772" s="4"/>
      <c r="O2772" s="6"/>
      <c r="Q2772" s="20"/>
      <c r="R2772" s="5" t="str">
        <f ca="1">score</f>
        <v/>
      </c>
      <c r="S2772" s="7" t="str">
        <f ca="1">rescore_svc</f>
        <v/>
      </c>
      <c r="U2772" s="11" t="str">
        <f ca="1">price</f>
        <v/>
      </c>
      <c r="V2772" s="4"/>
      <c r="Y2772" s="388">
        <f ca="1">COUNTIFS(OFFSET($B$10, 0, 0, ROW()-9, 1), SERVICE[[#This Row],[Employee ID]], OFFSET($F$10, 0, 0, ROW()-9, 1), SERVICE[[#This Row],[Resources Role]])</f>
        <v>0</v>
      </c>
      <c r="Z2772" s="388">
        <f ca="1">COUNTIFS(OFFSET($F$10, 0, 0, ROW()-9, 1), SERVICE[[#This Row],[Resources Role]], OFFSET($H$10, 0, 0, ROW()-9, 1), SERVICE[[#This Row],[Booking]])</f>
        <v>0</v>
      </c>
    </row>
    <row r="2773" spans="1:26" x14ac:dyDescent="0.25">
      <c r="A2773" s="6" t="str">
        <f ca="1">no.</f>
        <v/>
      </c>
      <c r="E2773" s="4" t="str">
        <f ca="1">position</f>
        <v/>
      </c>
      <c r="J2773" s="318"/>
      <c r="M2773" s="4"/>
      <c r="O2773" s="6"/>
      <c r="Q2773" s="20"/>
      <c r="R2773" s="5" t="str">
        <f ca="1">score</f>
        <v/>
      </c>
      <c r="S2773" s="7" t="str">
        <f ca="1">rescore_svc</f>
        <v/>
      </c>
      <c r="U2773" s="11" t="str">
        <f ca="1">price</f>
        <v/>
      </c>
      <c r="V2773" s="4"/>
      <c r="Y2773" s="388">
        <f ca="1">COUNTIFS(OFFSET($B$10, 0, 0, ROW()-9, 1), SERVICE[[#This Row],[Employee ID]], OFFSET($F$10, 0, 0, ROW()-9, 1), SERVICE[[#This Row],[Resources Role]])</f>
        <v>0</v>
      </c>
      <c r="Z2773" s="388">
        <f ca="1">COUNTIFS(OFFSET($F$10, 0, 0, ROW()-9, 1), SERVICE[[#This Row],[Resources Role]], OFFSET($H$10, 0, 0, ROW()-9, 1), SERVICE[[#This Row],[Booking]])</f>
        <v>0</v>
      </c>
    </row>
    <row r="2774" spans="1:26" x14ac:dyDescent="0.25">
      <c r="A2774" s="6" t="str">
        <f ca="1">no.</f>
        <v/>
      </c>
      <c r="E2774" s="4" t="str">
        <f ca="1">position</f>
        <v/>
      </c>
      <c r="J2774" s="318"/>
      <c r="M2774" s="4"/>
      <c r="O2774" s="6"/>
      <c r="Q2774" s="20"/>
      <c r="R2774" s="5" t="str">
        <f ca="1">score</f>
        <v/>
      </c>
      <c r="S2774" s="7" t="str">
        <f ca="1">rescore_svc</f>
        <v/>
      </c>
      <c r="U2774" s="11" t="str">
        <f ca="1">price</f>
        <v/>
      </c>
      <c r="V2774" s="4"/>
      <c r="Y2774" s="388">
        <f ca="1">COUNTIFS(OFFSET($B$10, 0, 0, ROW()-9, 1), SERVICE[[#This Row],[Employee ID]], OFFSET($F$10, 0, 0, ROW()-9, 1), SERVICE[[#This Row],[Resources Role]])</f>
        <v>0</v>
      </c>
      <c r="Z2774" s="388">
        <f ca="1">COUNTIFS(OFFSET($F$10, 0, 0, ROW()-9, 1), SERVICE[[#This Row],[Resources Role]], OFFSET($H$10, 0, 0, ROW()-9, 1), SERVICE[[#This Row],[Booking]])</f>
        <v>0</v>
      </c>
    </row>
    <row r="2775" spans="1:26" x14ac:dyDescent="0.25">
      <c r="A2775" s="6" t="str">
        <f ca="1">no.</f>
        <v/>
      </c>
      <c r="E2775" s="4" t="str">
        <f ca="1">position</f>
        <v/>
      </c>
      <c r="J2775" s="318"/>
      <c r="M2775" s="4"/>
      <c r="O2775" s="6"/>
      <c r="Q2775" s="20"/>
      <c r="R2775" s="5" t="str">
        <f ca="1">score</f>
        <v/>
      </c>
      <c r="S2775" s="7" t="str">
        <f ca="1">rescore_svc</f>
        <v/>
      </c>
      <c r="U2775" s="11" t="str">
        <f ca="1">price</f>
        <v/>
      </c>
      <c r="V2775" s="4"/>
      <c r="Y2775" s="388">
        <f ca="1">COUNTIFS(OFFSET($B$10, 0, 0, ROW()-9, 1), SERVICE[[#This Row],[Employee ID]], OFFSET($F$10, 0, 0, ROW()-9, 1), SERVICE[[#This Row],[Resources Role]])</f>
        <v>0</v>
      </c>
      <c r="Z2775" s="388">
        <f ca="1">COUNTIFS(OFFSET($F$10, 0, 0, ROW()-9, 1), SERVICE[[#This Row],[Resources Role]], OFFSET($H$10, 0, 0, ROW()-9, 1), SERVICE[[#This Row],[Booking]])</f>
        <v>0</v>
      </c>
    </row>
    <row r="2776" spans="1:26" x14ac:dyDescent="0.25">
      <c r="A2776" s="6" t="str">
        <f ca="1">no.</f>
        <v/>
      </c>
      <c r="E2776" s="4" t="str">
        <f ca="1">position</f>
        <v/>
      </c>
      <c r="J2776" s="318"/>
      <c r="M2776" s="4"/>
      <c r="O2776" s="6"/>
      <c r="Q2776" s="20"/>
      <c r="R2776" s="5" t="str">
        <f ca="1">score</f>
        <v/>
      </c>
      <c r="S2776" s="7" t="str">
        <f ca="1">rescore_svc</f>
        <v/>
      </c>
      <c r="U2776" s="11" t="str">
        <f ca="1">price</f>
        <v/>
      </c>
      <c r="V2776" s="4"/>
      <c r="Y2776" s="388">
        <f ca="1">COUNTIFS(OFFSET($B$10, 0, 0, ROW()-9, 1), SERVICE[[#This Row],[Employee ID]], OFFSET($F$10, 0, 0, ROW()-9, 1), SERVICE[[#This Row],[Resources Role]])</f>
        <v>0</v>
      </c>
      <c r="Z2776" s="388">
        <f ca="1">COUNTIFS(OFFSET($F$10, 0, 0, ROW()-9, 1), SERVICE[[#This Row],[Resources Role]], OFFSET($H$10, 0, 0, ROW()-9, 1), SERVICE[[#This Row],[Booking]])</f>
        <v>0</v>
      </c>
    </row>
    <row r="2777" spans="1:26" x14ac:dyDescent="0.25">
      <c r="A2777" s="6" t="str">
        <f ca="1">no.</f>
        <v/>
      </c>
      <c r="E2777" s="4" t="str">
        <f ca="1">position</f>
        <v/>
      </c>
      <c r="J2777" s="318"/>
      <c r="M2777" s="4"/>
      <c r="O2777" s="6"/>
      <c r="Q2777" s="20"/>
      <c r="R2777" s="5" t="str">
        <f ca="1">score</f>
        <v/>
      </c>
      <c r="S2777" s="7" t="str">
        <f ca="1">rescore_svc</f>
        <v/>
      </c>
      <c r="U2777" s="11" t="str">
        <f ca="1">price</f>
        <v/>
      </c>
      <c r="V2777" s="4"/>
      <c r="Y2777" s="388">
        <f ca="1">COUNTIFS(OFFSET($B$10, 0, 0, ROW()-9, 1), SERVICE[[#This Row],[Employee ID]], OFFSET($F$10, 0, 0, ROW()-9, 1), SERVICE[[#This Row],[Resources Role]])</f>
        <v>0</v>
      </c>
      <c r="Z2777" s="388">
        <f ca="1">COUNTIFS(OFFSET($F$10, 0, 0, ROW()-9, 1), SERVICE[[#This Row],[Resources Role]], OFFSET($H$10, 0, 0, ROW()-9, 1), SERVICE[[#This Row],[Booking]])</f>
        <v>0</v>
      </c>
    </row>
    <row r="2778" spans="1:26" x14ac:dyDescent="0.25">
      <c r="A2778" s="6" t="str">
        <f ca="1">no.</f>
        <v/>
      </c>
      <c r="E2778" s="4" t="str">
        <f ca="1">position</f>
        <v/>
      </c>
      <c r="J2778" s="318"/>
      <c r="M2778" s="4"/>
      <c r="O2778" s="6"/>
      <c r="Q2778" s="20"/>
      <c r="R2778" s="5" t="str">
        <f ca="1">score</f>
        <v/>
      </c>
      <c r="S2778" s="7" t="str">
        <f ca="1">rescore_svc</f>
        <v/>
      </c>
      <c r="U2778" s="11" t="str">
        <f ca="1">price</f>
        <v/>
      </c>
      <c r="V2778" s="4"/>
      <c r="Y2778" s="388">
        <f ca="1">COUNTIFS(OFFSET($B$10, 0, 0, ROW()-9, 1), SERVICE[[#This Row],[Employee ID]], OFFSET($F$10, 0, 0, ROW()-9, 1), SERVICE[[#This Row],[Resources Role]])</f>
        <v>0</v>
      </c>
      <c r="Z2778" s="388">
        <f ca="1">COUNTIFS(OFFSET($F$10, 0, 0, ROW()-9, 1), SERVICE[[#This Row],[Resources Role]], OFFSET($H$10, 0, 0, ROW()-9, 1), SERVICE[[#This Row],[Booking]])</f>
        <v>0</v>
      </c>
    </row>
    <row r="2779" spans="1:26" x14ac:dyDescent="0.25">
      <c r="A2779" s="6" t="str">
        <f ca="1">no.</f>
        <v/>
      </c>
      <c r="E2779" s="4" t="str">
        <f ca="1">position</f>
        <v/>
      </c>
      <c r="J2779" s="318"/>
      <c r="M2779" s="4"/>
      <c r="O2779" s="6"/>
      <c r="Q2779" s="20"/>
      <c r="R2779" s="5" t="str">
        <f ca="1">score</f>
        <v/>
      </c>
      <c r="S2779" s="7" t="str">
        <f ca="1">rescore_svc</f>
        <v/>
      </c>
      <c r="U2779" s="11" t="str">
        <f ca="1">price</f>
        <v/>
      </c>
      <c r="V2779" s="4"/>
      <c r="Y2779" s="388">
        <f ca="1">COUNTIFS(OFFSET($B$10, 0, 0, ROW()-9, 1), SERVICE[[#This Row],[Employee ID]], OFFSET($F$10, 0, 0, ROW()-9, 1), SERVICE[[#This Row],[Resources Role]])</f>
        <v>0</v>
      </c>
      <c r="Z2779" s="388">
        <f ca="1">COUNTIFS(OFFSET($F$10, 0, 0, ROW()-9, 1), SERVICE[[#This Row],[Resources Role]], OFFSET($H$10, 0, 0, ROW()-9, 1), SERVICE[[#This Row],[Booking]])</f>
        <v>0</v>
      </c>
    </row>
    <row r="2780" spans="1:26" x14ac:dyDescent="0.25">
      <c r="A2780" s="6" t="str">
        <f ca="1">no.</f>
        <v/>
      </c>
      <c r="E2780" s="4" t="str">
        <f ca="1">position</f>
        <v/>
      </c>
      <c r="J2780" s="318"/>
      <c r="M2780" s="4"/>
      <c r="O2780" s="6"/>
      <c r="Q2780" s="20"/>
      <c r="R2780" s="5" t="str">
        <f ca="1">score</f>
        <v/>
      </c>
      <c r="S2780" s="7" t="str">
        <f ca="1">rescore_svc</f>
        <v/>
      </c>
      <c r="U2780" s="11" t="str">
        <f ca="1">price</f>
        <v/>
      </c>
      <c r="V2780" s="4"/>
      <c r="Y2780" s="388">
        <f ca="1">COUNTIFS(OFFSET($B$10, 0, 0, ROW()-9, 1), SERVICE[[#This Row],[Employee ID]], OFFSET($F$10, 0, 0, ROW()-9, 1), SERVICE[[#This Row],[Resources Role]])</f>
        <v>0</v>
      </c>
      <c r="Z2780" s="388">
        <f ca="1">COUNTIFS(OFFSET($F$10, 0, 0, ROW()-9, 1), SERVICE[[#This Row],[Resources Role]], OFFSET($H$10, 0, 0, ROW()-9, 1), SERVICE[[#This Row],[Booking]])</f>
        <v>0</v>
      </c>
    </row>
    <row r="2781" spans="1:26" x14ac:dyDescent="0.25">
      <c r="A2781" s="6" t="str">
        <f ca="1">no.</f>
        <v/>
      </c>
      <c r="E2781" s="4" t="str">
        <f ca="1">position</f>
        <v/>
      </c>
      <c r="J2781" s="318"/>
      <c r="M2781" s="4"/>
      <c r="O2781" s="6"/>
      <c r="Q2781" s="20"/>
      <c r="R2781" s="5" t="str">
        <f ca="1">score</f>
        <v/>
      </c>
      <c r="S2781" s="7" t="str">
        <f ca="1">rescore_svc</f>
        <v/>
      </c>
      <c r="U2781" s="11" t="str">
        <f ca="1">price</f>
        <v/>
      </c>
      <c r="V2781" s="4"/>
      <c r="Y2781" s="388">
        <f ca="1">COUNTIFS(OFFSET($B$10, 0, 0, ROW()-9, 1), SERVICE[[#This Row],[Employee ID]], OFFSET($F$10, 0, 0, ROW()-9, 1), SERVICE[[#This Row],[Resources Role]])</f>
        <v>0</v>
      </c>
      <c r="Z2781" s="388">
        <f ca="1">COUNTIFS(OFFSET($F$10, 0, 0, ROW()-9, 1), SERVICE[[#This Row],[Resources Role]], OFFSET($H$10, 0, 0, ROW()-9, 1), SERVICE[[#This Row],[Booking]])</f>
        <v>0</v>
      </c>
    </row>
    <row r="2782" spans="1:26" x14ac:dyDescent="0.25">
      <c r="A2782" s="6" t="str">
        <f ca="1">no.</f>
        <v/>
      </c>
      <c r="E2782" s="4" t="str">
        <f ca="1">position</f>
        <v/>
      </c>
      <c r="J2782" s="318"/>
      <c r="M2782" s="4"/>
      <c r="O2782" s="6"/>
      <c r="Q2782" s="20"/>
      <c r="R2782" s="5" t="str">
        <f ca="1">score</f>
        <v/>
      </c>
      <c r="S2782" s="7" t="str">
        <f ca="1">rescore_svc</f>
        <v/>
      </c>
      <c r="U2782" s="11" t="str">
        <f ca="1">price</f>
        <v/>
      </c>
      <c r="V2782" s="4"/>
      <c r="Y2782" s="388">
        <f ca="1">COUNTIFS(OFFSET($B$10, 0, 0, ROW()-9, 1), SERVICE[[#This Row],[Employee ID]], OFFSET($F$10, 0, 0, ROW()-9, 1), SERVICE[[#This Row],[Resources Role]])</f>
        <v>0</v>
      </c>
      <c r="Z2782" s="388">
        <f ca="1">COUNTIFS(OFFSET($F$10, 0, 0, ROW()-9, 1), SERVICE[[#This Row],[Resources Role]], OFFSET($H$10, 0, 0, ROW()-9, 1), SERVICE[[#This Row],[Booking]])</f>
        <v>0</v>
      </c>
    </row>
    <row r="2783" spans="1:26" x14ac:dyDescent="0.25">
      <c r="A2783" s="6" t="str">
        <f ca="1">no.</f>
        <v/>
      </c>
      <c r="E2783" s="4" t="str">
        <f ca="1">position</f>
        <v/>
      </c>
      <c r="J2783" s="318"/>
      <c r="M2783" s="4"/>
      <c r="O2783" s="6"/>
      <c r="Q2783" s="20"/>
      <c r="R2783" s="5" t="str">
        <f ca="1">score</f>
        <v/>
      </c>
      <c r="S2783" s="7" t="str">
        <f ca="1">rescore_svc</f>
        <v/>
      </c>
      <c r="U2783" s="11" t="str">
        <f ca="1">price</f>
        <v/>
      </c>
      <c r="V2783" s="4"/>
      <c r="Y2783" s="388">
        <f ca="1">COUNTIFS(OFFSET($B$10, 0, 0, ROW()-9, 1), SERVICE[[#This Row],[Employee ID]], OFFSET($F$10, 0, 0, ROW()-9, 1), SERVICE[[#This Row],[Resources Role]])</f>
        <v>0</v>
      </c>
      <c r="Z2783" s="388">
        <f ca="1">COUNTIFS(OFFSET($F$10, 0, 0, ROW()-9, 1), SERVICE[[#This Row],[Resources Role]], OFFSET($H$10, 0, 0, ROW()-9, 1), SERVICE[[#This Row],[Booking]])</f>
        <v>0</v>
      </c>
    </row>
    <row r="2784" spans="1:26" x14ac:dyDescent="0.25">
      <c r="A2784" s="6" t="str">
        <f ca="1">no.</f>
        <v/>
      </c>
      <c r="E2784" s="4" t="str">
        <f ca="1">position</f>
        <v/>
      </c>
      <c r="J2784" s="318"/>
      <c r="M2784" s="4"/>
      <c r="O2784" s="6"/>
      <c r="Q2784" s="20"/>
      <c r="R2784" s="5" t="str">
        <f ca="1">score</f>
        <v/>
      </c>
      <c r="S2784" s="7" t="str">
        <f ca="1">rescore_svc</f>
        <v/>
      </c>
      <c r="U2784" s="11" t="str">
        <f ca="1">price</f>
        <v/>
      </c>
      <c r="V2784" s="4"/>
      <c r="Y2784" s="388">
        <f ca="1">COUNTIFS(OFFSET($B$10, 0, 0, ROW()-9, 1), SERVICE[[#This Row],[Employee ID]], OFFSET($F$10, 0, 0, ROW()-9, 1), SERVICE[[#This Row],[Resources Role]])</f>
        <v>0</v>
      </c>
      <c r="Z2784" s="388">
        <f ca="1">COUNTIFS(OFFSET($F$10, 0, 0, ROW()-9, 1), SERVICE[[#This Row],[Resources Role]], OFFSET($H$10, 0, 0, ROW()-9, 1), SERVICE[[#This Row],[Booking]])</f>
        <v>0</v>
      </c>
    </row>
    <row r="2785" spans="1:26" x14ac:dyDescent="0.25">
      <c r="A2785" s="6" t="str">
        <f ca="1">no.</f>
        <v/>
      </c>
      <c r="E2785" s="4" t="str">
        <f ca="1">position</f>
        <v/>
      </c>
      <c r="J2785" s="318"/>
      <c r="M2785" s="4"/>
      <c r="O2785" s="6"/>
      <c r="Q2785" s="20"/>
      <c r="R2785" s="5" t="str">
        <f ca="1">score</f>
        <v/>
      </c>
      <c r="S2785" s="7" t="str">
        <f ca="1">rescore_svc</f>
        <v/>
      </c>
      <c r="U2785" s="11" t="str">
        <f ca="1">price</f>
        <v/>
      </c>
      <c r="V2785" s="4"/>
      <c r="Y2785" s="388">
        <f ca="1">COUNTIFS(OFFSET($B$10, 0, 0, ROW()-9, 1), SERVICE[[#This Row],[Employee ID]], OFFSET($F$10, 0, 0, ROW()-9, 1), SERVICE[[#This Row],[Resources Role]])</f>
        <v>0</v>
      </c>
      <c r="Z2785" s="388">
        <f ca="1">COUNTIFS(OFFSET($F$10, 0, 0, ROW()-9, 1), SERVICE[[#This Row],[Resources Role]], OFFSET($H$10, 0, 0, ROW()-9, 1), SERVICE[[#This Row],[Booking]])</f>
        <v>0</v>
      </c>
    </row>
    <row r="2786" spans="1:26" x14ac:dyDescent="0.25">
      <c r="A2786" s="6" t="str">
        <f ca="1">no.</f>
        <v/>
      </c>
      <c r="E2786" s="4" t="str">
        <f ca="1">position</f>
        <v/>
      </c>
      <c r="J2786" s="318"/>
      <c r="M2786" s="4"/>
      <c r="O2786" s="6"/>
      <c r="Q2786" s="20"/>
      <c r="R2786" s="5" t="str">
        <f ca="1">score</f>
        <v/>
      </c>
      <c r="S2786" s="7" t="str">
        <f ca="1">rescore_svc</f>
        <v/>
      </c>
      <c r="U2786" s="11" t="str">
        <f ca="1">price</f>
        <v/>
      </c>
      <c r="V2786" s="4"/>
      <c r="Y2786" s="388">
        <f ca="1">COUNTIFS(OFFSET($B$10, 0, 0, ROW()-9, 1), SERVICE[[#This Row],[Employee ID]], OFFSET($F$10, 0, 0, ROW()-9, 1), SERVICE[[#This Row],[Resources Role]])</f>
        <v>0</v>
      </c>
      <c r="Z2786" s="388">
        <f ca="1">COUNTIFS(OFFSET($F$10, 0, 0, ROW()-9, 1), SERVICE[[#This Row],[Resources Role]], OFFSET($H$10, 0, 0, ROW()-9, 1), SERVICE[[#This Row],[Booking]])</f>
        <v>0</v>
      </c>
    </row>
    <row r="2787" spans="1:26" x14ac:dyDescent="0.25">
      <c r="A2787" s="6" t="str">
        <f ca="1">no.</f>
        <v/>
      </c>
      <c r="E2787" s="4" t="str">
        <f ca="1">position</f>
        <v/>
      </c>
      <c r="J2787" s="318"/>
      <c r="M2787" s="4"/>
      <c r="O2787" s="6"/>
      <c r="Q2787" s="20"/>
      <c r="R2787" s="5" t="str">
        <f ca="1">score</f>
        <v/>
      </c>
      <c r="S2787" s="7" t="str">
        <f ca="1">rescore_svc</f>
        <v/>
      </c>
      <c r="U2787" s="11" t="str">
        <f ca="1">price</f>
        <v/>
      </c>
      <c r="V2787" s="4"/>
      <c r="Y2787" s="388">
        <f ca="1">COUNTIFS(OFFSET($B$10, 0, 0, ROW()-9, 1), SERVICE[[#This Row],[Employee ID]], OFFSET($F$10, 0, 0, ROW()-9, 1), SERVICE[[#This Row],[Resources Role]])</f>
        <v>0</v>
      </c>
      <c r="Z2787" s="388">
        <f ca="1">COUNTIFS(OFFSET($F$10, 0, 0, ROW()-9, 1), SERVICE[[#This Row],[Resources Role]], OFFSET($H$10, 0, 0, ROW()-9, 1), SERVICE[[#This Row],[Booking]])</f>
        <v>0</v>
      </c>
    </row>
    <row r="2788" spans="1:26" x14ac:dyDescent="0.25">
      <c r="A2788" s="6" t="str">
        <f ca="1">no.</f>
        <v/>
      </c>
      <c r="E2788" s="4" t="str">
        <f ca="1">position</f>
        <v/>
      </c>
      <c r="J2788" s="318"/>
      <c r="M2788" s="4"/>
      <c r="O2788" s="6"/>
      <c r="Q2788" s="20"/>
      <c r="R2788" s="5" t="str">
        <f ca="1">score</f>
        <v/>
      </c>
      <c r="S2788" s="7" t="str">
        <f ca="1">rescore_svc</f>
        <v/>
      </c>
      <c r="U2788" s="11" t="str">
        <f ca="1">price</f>
        <v/>
      </c>
      <c r="V2788" s="4"/>
      <c r="Y2788" s="388">
        <f ca="1">COUNTIFS(OFFSET($B$10, 0, 0, ROW()-9, 1), SERVICE[[#This Row],[Employee ID]], OFFSET($F$10, 0, 0, ROW()-9, 1), SERVICE[[#This Row],[Resources Role]])</f>
        <v>0</v>
      </c>
      <c r="Z2788" s="388">
        <f ca="1">COUNTIFS(OFFSET($F$10, 0, 0, ROW()-9, 1), SERVICE[[#This Row],[Resources Role]], OFFSET($H$10, 0, 0, ROW()-9, 1), SERVICE[[#This Row],[Booking]])</f>
        <v>0</v>
      </c>
    </row>
    <row r="2789" spans="1:26" x14ac:dyDescent="0.25">
      <c r="A2789" s="6" t="str">
        <f ca="1">no.</f>
        <v/>
      </c>
      <c r="E2789" s="4" t="str">
        <f ca="1">position</f>
        <v/>
      </c>
      <c r="J2789" s="318"/>
      <c r="M2789" s="4"/>
      <c r="O2789" s="6"/>
      <c r="Q2789" s="20"/>
      <c r="R2789" s="5" t="str">
        <f ca="1">score</f>
        <v/>
      </c>
      <c r="S2789" s="7" t="str">
        <f ca="1">rescore_svc</f>
        <v/>
      </c>
      <c r="U2789" s="11" t="str">
        <f ca="1">price</f>
        <v/>
      </c>
      <c r="V2789" s="4"/>
      <c r="Y2789" s="388">
        <f ca="1">COUNTIFS(OFFSET($B$10, 0, 0, ROW()-9, 1), SERVICE[[#This Row],[Employee ID]], OFFSET($F$10, 0, 0, ROW()-9, 1), SERVICE[[#This Row],[Resources Role]])</f>
        <v>0</v>
      </c>
      <c r="Z2789" s="388">
        <f ca="1">COUNTIFS(OFFSET($F$10, 0, 0, ROW()-9, 1), SERVICE[[#This Row],[Resources Role]], OFFSET($H$10, 0, 0, ROW()-9, 1), SERVICE[[#This Row],[Booking]])</f>
        <v>0</v>
      </c>
    </row>
    <row r="2790" spans="1:26" x14ac:dyDescent="0.25">
      <c r="A2790" s="6" t="str">
        <f ca="1">no.</f>
        <v/>
      </c>
      <c r="E2790" s="4" t="str">
        <f ca="1">position</f>
        <v/>
      </c>
      <c r="J2790" s="318"/>
      <c r="M2790" s="4"/>
      <c r="O2790" s="6"/>
      <c r="Q2790" s="20"/>
      <c r="R2790" s="5" t="str">
        <f ca="1">score</f>
        <v/>
      </c>
      <c r="S2790" s="7" t="str">
        <f ca="1">rescore_svc</f>
        <v/>
      </c>
      <c r="U2790" s="11" t="str">
        <f ca="1">price</f>
        <v/>
      </c>
      <c r="V2790" s="4"/>
      <c r="Y2790" s="388">
        <f ca="1">COUNTIFS(OFFSET($B$10, 0, 0, ROW()-9, 1), SERVICE[[#This Row],[Employee ID]], OFFSET($F$10, 0, 0, ROW()-9, 1), SERVICE[[#This Row],[Resources Role]])</f>
        <v>0</v>
      </c>
      <c r="Z2790" s="388">
        <f ca="1">COUNTIFS(OFFSET($F$10, 0, 0, ROW()-9, 1), SERVICE[[#This Row],[Resources Role]], OFFSET($H$10, 0, 0, ROW()-9, 1), SERVICE[[#This Row],[Booking]])</f>
        <v>0</v>
      </c>
    </row>
    <row r="2791" spans="1:26" x14ac:dyDescent="0.25">
      <c r="A2791" s="6" t="str">
        <f ca="1">no.</f>
        <v/>
      </c>
      <c r="E2791" s="4" t="str">
        <f ca="1">position</f>
        <v/>
      </c>
      <c r="J2791" s="318"/>
      <c r="M2791" s="4"/>
      <c r="O2791" s="6"/>
      <c r="Q2791" s="20"/>
      <c r="R2791" s="5" t="str">
        <f ca="1">score</f>
        <v/>
      </c>
      <c r="S2791" s="7" t="str">
        <f ca="1">rescore_svc</f>
        <v/>
      </c>
      <c r="U2791" s="11" t="str">
        <f ca="1">price</f>
        <v/>
      </c>
      <c r="V2791" s="4"/>
      <c r="Y2791" s="388">
        <f ca="1">COUNTIFS(OFFSET($B$10, 0, 0, ROW()-9, 1), SERVICE[[#This Row],[Employee ID]], OFFSET($F$10, 0, 0, ROW()-9, 1), SERVICE[[#This Row],[Resources Role]])</f>
        <v>0</v>
      </c>
      <c r="Z2791" s="388">
        <f ca="1">COUNTIFS(OFFSET($F$10, 0, 0, ROW()-9, 1), SERVICE[[#This Row],[Resources Role]], OFFSET($H$10, 0, 0, ROW()-9, 1), SERVICE[[#This Row],[Booking]])</f>
        <v>0</v>
      </c>
    </row>
    <row r="2792" spans="1:26" x14ac:dyDescent="0.25">
      <c r="A2792" s="6" t="str">
        <f ca="1">no.</f>
        <v/>
      </c>
      <c r="E2792" s="4" t="str">
        <f ca="1">position</f>
        <v/>
      </c>
      <c r="J2792" s="318"/>
      <c r="M2792" s="4"/>
      <c r="O2792" s="6"/>
      <c r="Q2792" s="20"/>
      <c r="R2792" s="5" t="str">
        <f ca="1">score</f>
        <v/>
      </c>
      <c r="S2792" s="7" t="str">
        <f ca="1">rescore_svc</f>
        <v/>
      </c>
      <c r="U2792" s="11" t="str">
        <f ca="1">price</f>
        <v/>
      </c>
      <c r="V2792" s="4"/>
      <c r="Y2792" s="388">
        <f ca="1">COUNTIFS(OFFSET($B$10, 0, 0, ROW()-9, 1), SERVICE[[#This Row],[Employee ID]], OFFSET($F$10, 0, 0, ROW()-9, 1), SERVICE[[#This Row],[Resources Role]])</f>
        <v>0</v>
      </c>
      <c r="Z2792" s="388">
        <f ca="1">COUNTIFS(OFFSET($F$10, 0, 0, ROW()-9, 1), SERVICE[[#This Row],[Resources Role]], OFFSET($H$10, 0, 0, ROW()-9, 1), SERVICE[[#This Row],[Booking]])</f>
        <v>0</v>
      </c>
    </row>
    <row r="2793" spans="1:26" x14ac:dyDescent="0.25">
      <c r="A2793" s="6" t="str">
        <f ca="1">no.</f>
        <v/>
      </c>
      <c r="E2793" s="4" t="str">
        <f ca="1">position</f>
        <v/>
      </c>
      <c r="J2793" s="318"/>
      <c r="M2793" s="4"/>
      <c r="O2793" s="6"/>
      <c r="Q2793" s="20"/>
      <c r="R2793" s="5" t="str">
        <f ca="1">score</f>
        <v/>
      </c>
      <c r="S2793" s="7" t="str">
        <f ca="1">rescore_svc</f>
        <v/>
      </c>
      <c r="U2793" s="11" t="str">
        <f ca="1">price</f>
        <v/>
      </c>
      <c r="V2793" s="4"/>
      <c r="Y2793" s="388">
        <f ca="1">COUNTIFS(OFFSET($B$10, 0, 0, ROW()-9, 1), SERVICE[[#This Row],[Employee ID]], OFFSET($F$10, 0, 0, ROW()-9, 1), SERVICE[[#This Row],[Resources Role]])</f>
        <v>0</v>
      </c>
      <c r="Z2793" s="388">
        <f ca="1">COUNTIFS(OFFSET($F$10, 0, 0, ROW()-9, 1), SERVICE[[#This Row],[Resources Role]], OFFSET($H$10, 0, 0, ROW()-9, 1), SERVICE[[#This Row],[Booking]])</f>
        <v>0</v>
      </c>
    </row>
    <row r="2794" spans="1:26" x14ac:dyDescent="0.25">
      <c r="A2794" s="6" t="str">
        <f ca="1">no.</f>
        <v/>
      </c>
      <c r="E2794" s="4" t="str">
        <f ca="1">position</f>
        <v/>
      </c>
      <c r="J2794" s="318"/>
      <c r="M2794" s="4"/>
      <c r="O2794" s="6"/>
      <c r="Q2794" s="20"/>
      <c r="R2794" s="5" t="str">
        <f ca="1">score</f>
        <v/>
      </c>
      <c r="S2794" s="7" t="str">
        <f ca="1">rescore_svc</f>
        <v/>
      </c>
      <c r="U2794" s="11" t="str">
        <f ca="1">price</f>
        <v/>
      </c>
      <c r="V2794" s="4"/>
      <c r="Y2794" s="388">
        <f ca="1">COUNTIFS(OFFSET($B$10, 0, 0, ROW()-9, 1), SERVICE[[#This Row],[Employee ID]], OFFSET($F$10, 0, 0, ROW()-9, 1), SERVICE[[#This Row],[Resources Role]])</f>
        <v>0</v>
      </c>
      <c r="Z2794" s="388">
        <f ca="1">COUNTIFS(OFFSET($F$10, 0, 0, ROW()-9, 1), SERVICE[[#This Row],[Resources Role]], OFFSET($H$10, 0, 0, ROW()-9, 1), SERVICE[[#This Row],[Booking]])</f>
        <v>0</v>
      </c>
    </row>
    <row r="2795" spans="1:26" x14ac:dyDescent="0.25">
      <c r="A2795" s="6" t="str">
        <f ca="1">no.</f>
        <v/>
      </c>
      <c r="E2795" s="4" t="str">
        <f ca="1">position</f>
        <v/>
      </c>
      <c r="J2795" s="318"/>
      <c r="M2795" s="4"/>
      <c r="O2795" s="6"/>
      <c r="Q2795" s="20"/>
      <c r="R2795" s="5" t="str">
        <f ca="1">score</f>
        <v/>
      </c>
      <c r="S2795" s="7" t="str">
        <f ca="1">rescore_svc</f>
        <v/>
      </c>
      <c r="U2795" s="11" t="str">
        <f ca="1">price</f>
        <v/>
      </c>
      <c r="V2795" s="4"/>
      <c r="Y2795" s="388">
        <f ca="1">COUNTIFS(OFFSET($B$10, 0, 0, ROW()-9, 1), SERVICE[[#This Row],[Employee ID]], OFFSET($F$10, 0, 0, ROW()-9, 1), SERVICE[[#This Row],[Resources Role]])</f>
        <v>0</v>
      </c>
      <c r="Z2795" s="388">
        <f ca="1">COUNTIFS(OFFSET($F$10, 0, 0, ROW()-9, 1), SERVICE[[#This Row],[Resources Role]], OFFSET($H$10, 0, 0, ROW()-9, 1), SERVICE[[#This Row],[Booking]])</f>
        <v>0</v>
      </c>
    </row>
    <row r="2796" spans="1:26" x14ac:dyDescent="0.25">
      <c r="A2796" s="6" t="str">
        <f ca="1">no.</f>
        <v/>
      </c>
      <c r="E2796" s="4" t="str">
        <f ca="1">position</f>
        <v/>
      </c>
      <c r="J2796" s="318"/>
      <c r="M2796" s="4"/>
      <c r="O2796" s="6"/>
      <c r="Q2796" s="20"/>
      <c r="R2796" s="5" t="str">
        <f ca="1">score</f>
        <v/>
      </c>
      <c r="S2796" s="7" t="str">
        <f ca="1">rescore_svc</f>
        <v/>
      </c>
      <c r="U2796" s="11" t="str">
        <f ca="1">price</f>
        <v/>
      </c>
      <c r="V2796" s="4"/>
      <c r="Y2796" s="388">
        <f ca="1">COUNTIFS(OFFSET($B$10, 0, 0, ROW()-9, 1), SERVICE[[#This Row],[Employee ID]], OFFSET($F$10, 0, 0, ROW()-9, 1), SERVICE[[#This Row],[Resources Role]])</f>
        <v>0</v>
      </c>
      <c r="Z2796" s="388">
        <f ca="1">COUNTIFS(OFFSET($F$10, 0, 0, ROW()-9, 1), SERVICE[[#This Row],[Resources Role]], OFFSET($H$10, 0, 0, ROW()-9, 1), SERVICE[[#This Row],[Booking]])</f>
        <v>0</v>
      </c>
    </row>
    <row r="2797" spans="1:26" x14ac:dyDescent="0.25">
      <c r="A2797" s="6" t="str">
        <f ca="1">no.</f>
        <v/>
      </c>
      <c r="E2797" s="4" t="str">
        <f ca="1">position</f>
        <v/>
      </c>
      <c r="J2797" s="318"/>
      <c r="M2797" s="4"/>
      <c r="O2797" s="6"/>
      <c r="Q2797" s="20"/>
      <c r="R2797" s="5" t="str">
        <f ca="1">score</f>
        <v/>
      </c>
      <c r="S2797" s="7" t="str">
        <f ca="1">rescore_svc</f>
        <v/>
      </c>
      <c r="U2797" s="11" t="str">
        <f ca="1">price</f>
        <v/>
      </c>
      <c r="V2797" s="4"/>
      <c r="Y2797" s="388">
        <f ca="1">COUNTIFS(OFFSET($B$10, 0, 0, ROW()-9, 1), SERVICE[[#This Row],[Employee ID]], OFFSET($F$10, 0, 0, ROW()-9, 1), SERVICE[[#This Row],[Resources Role]])</f>
        <v>0</v>
      </c>
      <c r="Z2797" s="388">
        <f ca="1">COUNTIFS(OFFSET($F$10, 0, 0, ROW()-9, 1), SERVICE[[#This Row],[Resources Role]], OFFSET($H$10, 0, 0, ROW()-9, 1), SERVICE[[#This Row],[Booking]])</f>
        <v>0</v>
      </c>
    </row>
    <row r="2798" spans="1:26" x14ac:dyDescent="0.25">
      <c r="A2798" s="6" t="str">
        <f ca="1">no.</f>
        <v/>
      </c>
      <c r="E2798" s="4" t="str">
        <f ca="1">position</f>
        <v/>
      </c>
      <c r="J2798" s="318"/>
      <c r="M2798" s="4"/>
      <c r="O2798" s="6"/>
      <c r="Q2798" s="20"/>
      <c r="R2798" s="5" t="str">
        <f ca="1">score</f>
        <v/>
      </c>
      <c r="S2798" s="7" t="str">
        <f ca="1">rescore_svc</f>
        <v/>
      </c>
      <c r="U2798" s="11" t="str">
        <f ca="1">price</f>
        <v/>
      </c>
      <c r="V2798" s="4"/>
      <c r="Y2798" s="388">
        <f ca="1">COUNTIFS(OFFSET($B$10, 0, 0, ROW()-9, 1), SERVICE[[#This Row],[Employee ID]], OFFSET($F$10, 0, 0, ROW()-9, 1), SERVICE[[#This Row],[Resources Role]])</f>
        <v>0</v>
      </c>
      <c r="Z2798" s="388">
        <f ca="1">COUNTIFS(OFFSET($F$10, 0, 0, ROW()-9, 1), SERVICE[[#This Row],[Resources Role]], OFFSET($H$10, 0, 0, ROW()-9, 1), SERVICE[[#This Row],[Booking]])</f>
        <v>0</v>
      </c>
    </row>
    <row r="2799" spans="1:26" x14ac:dyDescent="0.25">
      <c r="A2799" s="6" t="str">
        <f ca="1">no.</f>
        <v/>
      </c>
      <c r="E2799" s="4" t="str">
        <f ca="1">position</f>
        <v/>
      </c>
      <c r="J2799" s="318"/>
      <c r="M2799" s="4"/>
      <c r="O2799" s="6"/>
      <c r="Q2799" s="20"/>
      <c r="R2799" s="5" t="str">
        <f ca="1">score</f>
        <v/>
      </c>
      <c r="S2799" s="7" t="str">
        <f ca="1">rescore_svc</f>
        <v/>
      </c>
      <c r="U2799" s="11" t="str">
        <f ca="1">price</f>
        <v/>
      </c>
      <c r="V2799" s="4"/>
      <c r="Y2799" s="388">
        <f ca="1">COUNTIFS(OFFSET($B$10, 0, 0, ROW()-9, 1), SERVICE[[#This Row],[Employee ID]], OFFSET($F$10, 0, 0, ROW()-9, 1), SERVICE[[#This Row],[Resources Role]])</f>
        <v>0</v>
      </c>
      <c r="Z2799" s="388">
        <f ca="1">COUNTIFS(OFFSET($F$10, 0, 0, ROW()-9, 1), SERVICE[[#This Row],[Resources Role]], OFFSET($H$10, 0, 0, ROW()-9, 1), SERVICE[[#This Row],[Booking]])</f>
        <v>0</v>
      </c>
    </row>
    <row r="2800" spans="1:26" x14ac:dyDescent="0.25">
      <c r="A2800" s="6" t="str">
        <f ca="1">no.</f>
        <v/>
      </c>
      <c r="E2800" s="4" t="str">
        <f ca="1">position</f>
        <v/>
      </c>
      <c r="J2800" s="318"/>
      <c r="M2800" s="4"/>
      <c r="O2800" s="6"/>
      <c r="Q2800" s="20"/>
      <c r="R2800" s="5" t="str">
        <f ca="1">score</f>
        <v/>
      </c>
      <c r="S2800" s="7" t="str">
        <f ca="1">rescore_svc</f>
        <v/>
      </c>
      <c r="U2800" s="11" t="str">
        <f ca="1">price</f>
        <v/>
      </c>
      <c r="V2800" s="4"/>
      <c r="Y2800" s="388">
        <f ca="1">COUNTIFS(OFFSET($B$10, 0, 0, ROW()-9, 1), SERVICE[[#This Row],[Employee ID]], OFFSET($F$10, 0, 0, ROW()-9, 1), SERVICE[[#This Row],[Resources Role]])</f>
        <v>0</v>
      </c>
      <c r="Z2800" s="388">
        <f ca="1">COUNTIFS(OFFSET($F$10, 0, 0, ROW()-9, 1), SERVICE[[#This Row],[Resources Role]], OFFSET($H$10, 0, 0, ROW()-9, 1), SERVICE[[#This Row],[Booking]])</f>
        <v>0</v>
      </c>
    </row>
    <row r="2801" spans="1:26" x14ac:dyDescent="0.25">
      <c r="A2801" s="6" t="str">
        <f ca="1">no.</f>
        <v/>
      </c>
      <c r="E2801" s="4" t="str">
        <f ca="1">position</f>
        <v/>
      </c>
      <c r="J2801" s="318"/>
      <c r="M2801" s="4"/>
      <c r="O2801" s="6"/>
      <c r="Q2801" s="20"/>
      <c r="R2801" s="5" t="str">
        <f ca="1">score</f>
        <v/>
      </c>
      <c r="S2801" s="7" t="str">
        <f ca="1">rescore_svc</f>
        <v/>
      </c>
      <c r="U2801" s="11" t="str">
        <f ca="1">price</f>
        <v/>
      </c>
      <c r="V2801" s="4"/>
      <c r="Y2801" s="388">
        <f ca="1">COUNTIFS(OFFSET($B$10, 0, 0, ROW()-9, 1), SERVICE[[#This Row],[Employee ID]], OFFSET($F$10, 0, 0, ROW()-9, 1), SERVICE[[#This Row],[Resources Role]])</f>
        <v>0</v>
      </c>
      <c r="Z2801" s="388">
        <f ca="1">COUNTIFS(OFFSET($F$10, 0, 0, ROW()-9, 1), SERVICE[[#This Row],[Resources Role]], OFFSET($H$10, 0, 0, ROW()-9, 1), SERVICE[[#This Row],[Booking]])</f>
        <v>0</v>
      </c>
    </row>
    <row r="2802" spans="1:26" x14ac:dyDescent="0.25">
      <c r="A2802" s="6" t="str">
        <f ca="1">no.</f>
        <v/>
      </c>
      <c r="E2802" s="4" t="str">
        <f ca="1">position</f>
        <v/>
      </c>
      <c r="J2802" s="318"/>
      <c r="M2802" s="4"/>
      <c r="O2802" s="6"/>
      <c r="Q2802" s="20"/>
      <c r="R2802" s="5" t="str">
        <f ca="1">score</f>
        <v/>
      </c>
      <c r="S2802" s="7" t="str">
        <f ca="1">rescore_svc</f>
        <v/>
      </c>
      <c r="U2802" s="11" t="str">
        <f ca="1">price</f>
        <v/>
      </c>
      <c r="V2802" s="4"/>
      <c r="Y2802" s="388">
        <f ca="1">COUNTIFS(OFFSET($B$10, 0, 0, ROW()-9, 1), SERVICE[[#This Row],[Employee ID]], OFFSET($F$10, 0, 0, ROW()-9, 1), SERVICE[[#This Row],[Resources Role]])</f>
        <v>0</v>
      </c>
      <c r="Z2802" s="388">
        <f ca="1">COUNTIFS(OFFSET($F$10, 0, 0, ROW()-9, 1), SERVICE[[#This Row],[Resources Role]], OFFSET($H$10, 0, 0, ROW()-9, 1), SERVICE[[#This Row],[Booking]])</f>
        <v>0</v>
      </c>
    </row>
    <row r="2803" spans="1:26" x14ac:dyDescent="0.25">
      <c r="A2803" s="6" t="str">
        <f ca="1">no.</f>
        <v/>
      </c>
      <c r="E2803" s="4" t="str">
        <f ca="1">position</f>
        <v/>
      </c>
      <c r="J2803" s="318"/>
      <c r="M2803" s="4"/>
      <c r="O2803" s="6"/>
      <c r="Q2803" s="20"/>
      <c r="R2803" s="5" t="str">
        <f ca="1">score</f>
        <v/>
      </c>
      <c r="S2803" s="7" t="str">
        <f ca="1">rescore_svc</f>
        <v/>
      </c>
      <c r="U2803" s="11" t="str">
        <f ca="1">price</f>
        <v/>
      </c>
      <c r="V2803" s="4"/>
      <c r="Y2803" s="388">
        <f ca="1">COUNTIFS(OFFSET($B$10, 0, 0, ROW()-9, 1), SERVICE[[#This Row],[Employee ID]], OFFSET($F$10, 0, 0, ROW()-9, 1), SERVICE[[#This Row],[Resources Role]])</f>
        <v>0</v>
      </c>
      <c r="Z2803" s="388">
        <f ca="1">COUNTIFS(OFFSET($F$10, 0, 0, ROW()-9, 1), SERVICE[[#This Row],[Resources Role]], OFFSET($H$10, 0, 0, ROW()-9, 1), SERVICE[[#This Row],[Booking]])</f>
        <v>0</v>
      </c>
    </row>
    <row r="2804" spans="1:26" x14ac:dyDescent="0.25">
      <c r="A2804" s="6" t="str">
        <f ca="1">no.</f>
        <v/>
      </c>
      <c r="E2804" s="4" t="str">
        <f ca="1">position</f>
        <v/>
      </c>
      <c r="J2804" s="318"/>
      <c r="M2804" s="4"/>
      <c r="O2804" s="6"/>
      <c r="Q2804" s="20"/>
      <c r="R2804" s="5" t="str">
        <f ca="1">score</f>
        <v/>
      </c>
      <c r="S2804" s="7" t="str">
        <f ca="1">rescore_svc</f>
        <v/>
      </c>
      <c r="U2804" s="11" t="str">
        <f ca="1">price</f>
        <v/>
      </c>
      <c r="V2804" s="4"/>
      <c r="Y2804" s="388">
        <f ca="1">COUNTIFS(OFFSET($B$10, 0, 0, ROW()-9, 1), SERVICE[[#This Row],[Employee ID]], OFFSET($F$10, 0, 0, ROW()-9, 1), SERVICE[[#This Row],[Resources Role]])</f>
        <v>0</v>
      </c>
      <c r="Z2804" s="388">
        <f ca="1">COUNTIFS(OFFSET($F$10, 0, 0, ROW()-9, 1), SERVICE[[#This Row],[Resources Role]], OFFSET($H$10, 0, 0, ROW()-9, 1), SERVICE[[#This Row],[Booking]])</f>
        <v>0</v>
      </c>
    </row>
    <row r="2805" spans="1:26" x14ac:dyDescent="0.25">
      <c r="A2805" s="6" t="str">
        <f ca="1">no.</f>
        <v/>
      </c>
      <c r="E2805" s="4" t="str">
        <f ca="1">position</f>
        <v/>
      </c>
      <c r="J2805" s="318"/>
      <c r="M2805" s="4"/>
      <c r="O2805" s="6"/>
      <c r="Q2805" s="20"/>
      <c r="R2805" s="5" t="str">
        <f ca="1">score</f>
        <v/>
      </c>
      <c r="S2805" s="7" t="str">
        <f ca="1">rescore_svc</f>
        <v/>
      </c>
      <c r="U2805" s="11" t="str">
        <f ca="1">price</f>
        <v/>
      </c>
      <c r="V2805" s="4"/>
      <c r="Y2805" s="388">
        <f ca="1">COUNTIFS(OFFSET($B$10, 0, 0, ROW()-9, 1), SERVICE[[#This Row],[Employee ID]], OFFSET($F$10, 0, 0, ROW()-9, 1), SERVICE[[#This Row],[Resources Role]])</f>
        <v>0</v>
      </c>
      <c r="Z2805" s="388">
        <f ca="1">COUNTIFS(OFFSET($F$10, 0, 0, ROW()-9, 1), SERVICE[[#This Row],[Resources Role]], OFFSET($H$10, 0, 0, ROW()-9, 1), SERVICE[[#This Row],[Booking]])</f>
        <v>0</v>
      </c>
    </row>
    <row r="2806" spans="1:26" x14ac:dyDescent="0.25">
      <c r="A2806" s="6" t="str">
        <f ca="1">no.</f>
        <v/>
      </c>
      <c r="E2806" s="4" t="str">
        <f ca="1">position</f>
        <v/>
      </c>
      <c r="J2806" s="318"/>
      <c r="M2806" s="4"/>
      <c r="O2806" s="6"/>
      <c r="Q2806" s="20"/>
      <c r="R2806" s="5" t="str">
        <f ca="1">score</f>
        <v/>
      </c>
      <c r="S2806" s="7" t="str">
        <f ca="1">rescore_svc</f>
        <v/>
      </c>
      <c r="U2806" s="11" t="str">
        <f ca="1">price</f>
        <v/>
      </c>
      <c r="V2806" s="4"/>
      <c r="Y2806" s="388">
        <f ca="1">COUNTIFS(OFFSET($B$10, 0, 0, ROW()-9, 1), SERVICE[[#This Row],[Employee ID]], OFFSET($F$10, 0, 0, ROW()-9, 1), SERVICE[[#This Row],[Resources Role]])</f>
        <v>0</v>
      </c>
      <c r="Z2806" s="388">
        <f ca="1">COUNTIFS(OFFSET($F$10, 0, 0, ROW()-9, 1), SERVICE[[#This Row],[Resources Role]], OFFSET($H$10, 0, 0, ROW()-9, 1), SERVICE[[#This Row],[Booking]])</f>
        <v>0</v>
      </c>
    </row>
    <row r="2807" spans="1:26" x14ac:dyDescent="0.25">
      <c r="A2807" s="6" t="str">
        <f ca="1">no.</f>
        <v/>
      </c>
      <c r="E2807" s="4" t="str">
        <f ca="1">position</f>
        <v/>
      </c>
      <c r="J2807" s="318"/>
      <c r="M2807" s="4"/>
      <c r="O2807" s="6"/>
      <c r="Q2807" s="20"/>
      <c r="R2807" s="5" t="str">
        <f ca="1">score</f>
        <v/>
      </c>
      <c r="S2807" s="7" t="str">
        <f ca="1">rescore_svc</f>
        <v/>
      </c>
      <c r="U2807" s="11" t="str">
        <f ca="1">price</f>
        <v/>
      </c>
      <c r="V2807" s="4"/>
      <c r="Y2807" s="388">
        <f ca="1">COUNTIFS(OFFSET($B$10, 0, 0, ROW()-9, 1), SERVICE[[#This Row],[Employee ID]], OFFSET($F$10, 0, 0, ROW()-9, 1), SERVICE[[#This Row],[Resources Role]])</f>
        <v>0</v>
      </c>
      <c r="Z2807" s="388">
        <f ca="1">COUNTIFS(OFFSET($F$10, 0, 0, ROW()-9, 1), SERVICE[[#This Row],[Resources Role]], OFFSET($H$10, 0, 0, ROW()-9, 1), SERVICE[[#This Row],[Booking]])</f>
        <v>0</v>
      </c>
    </row>
    <row r="2808" spans="1:26" x14ac:dyDescent="0.25">
      <c r="A2808" s="6" t="str">
        <f ca="1">no.</f>
        <v/>
      </c>
      <c r="E2808" s="4" t="str">
        <f ca="1">position</f>
        <v/>
      </c>
      <c r="J2808" s="318"/>
      <c r="M2808" s="4"/>
      <c r="O2808" s="6"/>
      <c r="Q2808" s="20"/>
      <c r="R2808" s="5" t="str">
        <f ca="1">score</f>
        <v/>
      </c>
      <c r="S2808" s="7" t="str">
        <f ca="1">rescore_svc</f>
        <v/>
      </c>
      <c r="U2808" s="11" t="str">
        <f ca="1">price</f>
        <v/>
      </c>
      <c r="V2808" s="4"/>
      <c r="Y2808" s="388">
        <f ca="1">COUNTIFS(OFFSET($B$10, 0, 0, ROW()-9, 1), SERVICE[[#This Row],[Employee ID]], OFFSET($F$10, 0, 0, ROW()-9, 1), SERVICE[[#This Row],[Resources Role]])</f>
        <v>0</v>
      </c>
      <c r="Z2808" s="388">
        <f ca="1">COUNTIFS(OFFSET($F$10, 0, 0, ROW()-9, 1), SERVICE[[#This Row],[Resources Role]], OFFSET($H$10, 0, 0, ROW()-9, 1), SERVICE[[#This Row],[Booking]])</f>
        <v>0</v>
      </c>
    </row>
    <row r="2809" spans="1:26" x14ac:dyDescent="0.25">
      <c r="A2809" s="6" t="str">
        <f ca="1">no.</f>
        <v/>
      </c>
      <c r="E2809" s="4" t="str">
        <f ca="1">position</f>
        <v/>
      </c>
      <c r="J2809" s="318"/>
      <c r="M2809" s="4"/>
      <c r="O2809" s="6"/>
      <c r="Q2809" s="20"/>
      <c r="R2809" s="5" t="str">
        <f ca="1">score</f>
        <v/>
      </c>
      <c r="S2809" s="7" t="str">
        <f ca="1">rescore_svc</f>
        <v/>
      </c>
      <c r="U2809" s="11" t="str">
        <f ca="1">price</f>
        <v/>
      </c>
      <c r="V2809" s="4"/>
      <c r="Y2809" s="388">
        <f ca="1">COUNTIFS(OFFSET($B$10, 0, 0, ROW()-9, 1), SERVICE[[#This Row],[Employee ID]], OFFSET($F$10, 0, 0, ROW()-9, 1), SERVICE[[#This Row],[Resources Role]])</f>
        <v>0</v>
      </c>
      <c r="Z2809" s="388">
        <f ca="1">COUNTIFS(OFFSET($F$10, 0, 0, ROW()-9, 1), SERVICE[[#This Row],[Resources Role]], OFFSET($H$10, 0, 0, ROW()-9, 1), SERVICE[[#This Row],[Booking]])</f>
        <v>0</v>
      </c>
    </row>
    <row r="2810" spans="1:26" x14ac:dyDescent="0.25">
      <c r="A2810" s="6" t="str">
        <f ca="1">no.</f>
        <v/>
      </c>
      <c r="E2810" s="4" t="str">
        <f ca="1">position</f>
        <v/>
      </c>
      <c r="J2810" s="318"/>
      <c r="M2810" s="4"/>
      <c r="O2810" s="6"/>
      <c r="Q2810" s="20"/>
      <c r="R2810" s="5" t="str">
        <f ca="1">score</f>
        <v/>
      </c>
      <c r="S2810" s="7" t="str">
        <f ca="1">rescore_svc</f>
        <v/>
      </c>
      <c r="U2810" s="11" t="str">
        <f ca="1">price</f>
        <v/>
      </c>
      <c r="V2810" s="4"/>
      <c r="Y2810" s="388">
        <f ca="1">COUNTIFS(OFFSET($B$10, 0, 0, ROW()-9, 1), SERVICE[[#This Row],[Employee ID]], OFFSET($F$10, 0, 0, ROW()-9, 1), SERVICE[[#This Row],[Resources Role]])</f>
        <v>0</v>
      </c>
      <c r="Z2810" s="388">
        <f ca="1">COUNTIFS(OFFSET($F$10, 0, 0, ROW()-9, 1), SERVICE[[#This Row],[Resources Role]], OFFSET($H$10, 0, 0, ROW()-9, 1), SERVICE[[#This Row],[Booking]])</f>
        <v>0</v>
      </c>
    </row>
    <row r="2811" spans="1:26" x14ac:dyDescent="0.25">
      <c r="A2811" s="6" t="str">
        <f ca="1">no.</f>
        <v/>
      </c>
      <c r="E2811" s="4" t="str">
        <f ca="1">position</f>
        <v/>
      </c>
      <c r="J2811" s="318"/>
      <c r="M2811" s="4"/>
      <c r="O2811" s="6"/>
      <c r="Q2811" s="20"/>
      <c r="R2811" s="5" t="str">
        <f ca="1">score</f>
        <v/>
      </c>
      <c r="S2811" s="7" t="str">
        <f ca="1">rescore_svc</f>
        <v/>
      </c>
      <c r="U2811" s="11" t="str">
        <f ca="1">price</f>
        <v/>
      </c>
      <c r="V2811" s="4"/>
      <c r="Y2811" s="388">
        <f ca="1">COUNTIFS(OFFSET($B$10, 0, 0, ROW()-9, 1), SERVICE[[#This Row],[Employee ID]], OFFSET($F$10, 0, 0, ROW()-9, 1), SERVICE[[#This Row],[Resources Role]])</f>
        <v>0</v>
      </c>
      <c r="Z2811" s="388">
        <f ca="1">COUNTIFS(OFFSET($F$10, 0, 0, ROW()-9, 1), SERVICE[[#This Row],[Resources Role]], OFFSET($H$10, 0, 0, ROW()-9, 1), SERVICE[[#This Row],[Booking]])</f>
        <v>0</v>
      </c>
    </row>
    <row r="2812" spans="1:26" x14ac:dyDescent="0.25">
      <c r="A2812" s="6" t="str">
        <f ca="1">no.</f>
        <v/>
      </c>
      <c r="E2812" s="4" t="str">
        <f ca="1">position</f>
        <v/>
      </c>
      <c r="J2812" s="318"/>
      <c r="M2812" s="4"/>
      <c r="O2812" s="6"/>
      <c r="Q2812" s="20"/>
      <c r="R2812" s="5" t="str">
        <f ca="1">score</f>
        <v/>
      </c>
      <c r="S2812" s="7" t="str">
        <f ca="1">rescore_svc</f>
        <v/>
      </c>
      <c r="U2812" s="11" t="str">
        <f ca="1">price</f>
        <v/>
      </c>
      <c r="V2812" s="4"/>
      <c r="Y2812" s="388">
        <f ca="1">COUNTIFS(OFFSET($B$10, 0, 0, ROW()-9, 1), SERVICE[[#This Row],[Employee ID]], OFFSET($F$10, 0, 0, ROW()-9, 1), SERVICE[[#This Row],[Resources Role]])</f>
        <v>0</v>
      </c>
      <c r="Z2812" s="388">
        <f ca="1">COUNTIFS(OFFSET($F$10, 0, 0, ROW()-9, 1), SERVICE[[#This Row],[Resources Role]], OFFSET($H$10, 0, 0, ROW()-9, 1), SERVICE[[#This Row],[Booking]])</f>
        <v>0</v>
      </c>
    </row>
    <row r="2813" spans="1:26" x14ac:dyDescent="0.25">
      <c r="A2813" s="6" t="str">
        <f ca="1">no.</f>
        <v/>
      </c>
      <c r="E2813" s="4" t="str">
        <f ca="1">position</f>
        <v/>
      </c>
      <c r="J2813" s="318"/>
      <c r="M2813" s="4"/>
      <c r="O2813" s="6"/>
      <c r="Q2813" s="20"/>
      <c r="R2813" s="5" t="str">
        <f ca="1">score</f>
        <v/>
      </c>
      <c r="S2813" s="7" t="str">
        <f ca="1">rescore_svc</f>
        <v/>
      </c>
      <c r="U2813" s="11" t="str">
        <f ca="1">price</f>
        <v/>
      </c>
      <c r="V2813" s="4"/>
      <c r="Y2813" s="388">
        <f ca="1">COUNTIFS(OFFSET($B$10, 0, 0, ROW()-9, 1), SERVICE[[#This Row],[Employee ID]], OFFSET($F$10, 0, 0, ROW()-9, 1), SERVICE[[#This Row],[Resources Role]])</f>
        <v>0</v>
      </c>
      <c r="Z2813" s="388">
        <f ca="1">COUNTIFS(OFFSET($F$10, 0, 0, ROW()-9, 1), SERVICE[[#This Row],[Resources Role]], OFFSET($H$10, 0, 0, ROW()-9, 1), SERVICE[[#This Row],[Booking]])</f>
        <v>0</v>
      </c>
    </row>
    <row r="2814" spans="1:26" x14ac:dyDescent="0.25">
      <c r="A2814" s="6" t="str">
        <f ca="1">no.</f>
        <v/>
      </c>
      <c r="E2814" s="4" t="str">
        <f ca="1">position</f>
        <v/>
      </c>
      <c r="J2814" s="318"/>
      <c r="M2814" s="4"/>
      <c r="O2814" s="6"/>
      <c r="Q2814" s="20"/>
      <c r="R2814" s="5" t="str">
        <f ca="1">score</f>
        <v/>
      </c>
      <c r="S2814" s="7" t="str">
        <f ca="1">rescore_svc</f>
        <v/>
      </c>
      <c r="U2814" s="11" t="str">
        <f ca="1">price</f>
        <v/>
      </c>
      <c r="V2814" s="4"/>
      <c r="Y2814" s="388">
        <f ca="1">COUNTIFS(OFFSET($B$10, 0, 0, ROW()-9, 1), SERVICE[[#This Row],[Employee ID]], OFFSET($F$10, 0, 0, ROW()-9, 1), SERVICE[[#This Row],[Resources Role]])</f>
        <v>0</v>
      </c>
      <c r="Z2814" s="388">
        <f ca="1">COUNTIFS(OFFSET($F$10, 0, 0, ROW()-9, 1), SERVICE[[#This Row],[Resources Role]], OFFSET($H$10, 0, 0, ROW()-9, 1), SERVICE[[#This Row],[Booking]])</f>
        <v>0</v>
      </c>
    </row>
    <row r="2815" spans="1:26" x14ac:dyDescent="0.25">
      <c r="A2815" s="6" t="str">
        <f ca="1">no.</f>
        <v/>
      </c>
      <c r="E2815" s="4" t="str">
        <f ca="1">position</f>
        <v/>
      </c>
      <c r="J2815" s="318"/>
      <c r="M2815" s="4"/>
      <c r="O2815" s="6"/>
      <c r="Q2815" s="20"/>
      <c r="R2815" s="5" t="str">
        <f ca="1">score</f>
        <v/>
      </c>
      <c r="S2815" s="7" t="str">
        <f ca="1">rescore_svc</f>
        <v/>
      </c>
      <c r="U2815" s="11" t="str">
        <f ca="1">price</f>
        <v/>
      </c>
      <c r="V2815" s="4"/>
      <c r="Y2815" s="388">
        <f ca="1">COUNTIFS(OFFSET($B$10, 0, 0, ROW()-9, 1), SERVICE[[#This Row],[Employee ID]], OFFSET($F$10, 0, 0, ROW()-9, 1), SERVICE[[#This Row],[Resources Role]])</f>
        <v>0</v>
      </c>
      <c r="Z2815" s="388">
        <f ca="1">COUNTIFS(OFFSET($F$10, 0, 0, ROW()-9, 1), SERVICE[[#This Row],[Resources Role]], OFFSET($H$10, 0, 0, ROW()-9, 1), SERVICE[[#This Row],[Booking]])</f>
        <v>0</v>
      </c>
    </row>
    <row r="2816" spans="1:26" x14ac:dyDescent="0.25">
      <c r="A2816" s="6" t="str">
        <f ca="1">no.</f>
        <v/>
      </c>
      <c r="E2816" s="4" t="str">
        <f ca="1">position</f>
        <v/>
      </c>
      <c r="J2816" s="318"/>
      <c r="M2816" s="4"/>
      <c r="O2816" s="6"/>
      <c r="Q2816" s="20"/>
      <c r="R2816" s="5" t="str">
        <f ca="1">score</f>
        <v/>
      </c>
      <c r="S2816" s="7" t="str">
        <f ca="1">rescore_svc</f>
        <v/>
      </c>
      <c r="U2816" s="11" t="str">
        <f ca="1">price</f>
        <v/>
      </c>
      <c r="V2816" s="4"/>
      <c r="Y2816" s="388">
        <f ca="1">COUNTIFS(OFFSET($B$10, 0, 0, ROW()-9, 1), SERVICE[[#This Row],[Employee ID]], OFFSET($F$10, 0, 0, ROW()-9, 1), SERVICE[[#This Row],[Resources Role]])</f>
        <v>0</v>
      </c>
      <c r="Z2816" s="388">
        <f ca="1">COUNTIFS(OFFSET($F$10, 0, 0, ROW()-9, 1), SERVICE[[#This Row],[Resources Role]], OFFSET($H$10, 0, 0, ROW()-9, 1), SERVICE[[#This Row],[Booking]])</f>
        <v>0</v>
      </c>
    </row>
    <row r="2817" spans="1:26" x14ac:dyDescent="0.25">
      <c r="A2817" s="6" t="str">
        <f ca="1">no.</f>
        <v/>
      </c>
      <c r="E2817" s="4" t="str">
        <f ca="1">position</f>
        <v/>
      </c>
      <c r="J2817" s="318"/>
      <c r="M2817" s="4"/>
      <c r="O2817" s="6"/>
      <c r="Q2817" s="20"/>
      <c r="R2817" s="5" t="str">
        <f ca="1">score</f>
        <v/>
      </c>
      <c r="S2817" s="7" t="str">
        <f ca="1">rescore_svc</f>
        <v/>
      </c>
      <c r="U2817" s="11" t="str">
        <f ca="1">price</f>
        <v/>
      </c>
      <c r="V2817" s="4"/>
      <c r="Y2817" s="388">
        <f ca="1">COUNTIFS(OFFSET($B$10, 0, 0, ROW()-9, 1), SERVICE[[#This Row],[Employee ID]], OFFSET($F$10, 0, 0, ROW()-9, 1), SERVICE[[#This Row],[Resources Role]])</f>
        <v>0</v>
      </c>
      <c r="Z2817" s="388">
        <f ca="1">COUNTIFS(OFFSET($F$10, 0, 0, ROW()-9, 1), SERVICE[[#This Row],[Resources Role]], OFFSET($H$10, 0, 0, ROW()-9, 1), SERVICE[[#This Row],[Booking]])</f>
        <v>0</v>
      </c>
    </row>
    <row r="2818" spans="1:26" x14ac:dyDescent="0.25">
      <c r="A2818" s="6" t="str">
        <f ca="1">no.</f>
        <v/>
      </c>
      <c r="E2818" s="4" t="str">
        <f ca="1">position</f>
        <v/>
      </c>
      <c r="J2818" s="318"/>
      <c r="M2818" s="4"/>
      <c r="O2818" s="6"/>
      <c r="Q2818" s="20"/>
      <c r="R2818" s="5" t="str">
        <f ca="1">score</f>
        <v/>
      </c>
      <c r="S2818" s="7" t="str">
        <f ca="1">rescore_svc</f>
        <v/>
      </c>
      <c r="U2818" s="11" t="str">
        <f ca="1">price</f>
        <v/>
      </c>
      <c r="V2818" s="4"/>
      <c r="Y2818" s="388">
        <f ca="1">COUNTIFS(OFFSET($B$10, 0, 0, ROW()-9, 1), SERVICE[[#This Row],[Employee ID]], OFFSET($F$10, 0, 0, ROW()-9, 1), SERVICE[[#This Row],[Resources Role]])</f>
        <v>0</v>
      </c>
      <c r="Z2818" s="388">
        <f ca="1">COUNTIFS(OFFSET($F$10, 0, 0, ROW()-9, 1), SERVICE[[#This Row],[Resources Role]], OFFSET($H$10, 0, 0, ROW()-9, 1), SERVICE[[#This Row],[Booking]])</f>
        <v>0</v>
      </c>
    </row>
    <row r="2819" spans="1:26" x14ac:dyDescent="0.25">
      <c r="A2819" s="6" t="str">
        <f ca="1">no.</f>
        <v/>
      </c>
      <c r="E2819" s="4" t="str">
        <f ca="1">position</f>
        <v/>
      </c>
      <c r="J2819" s="318"/>
      <c r="M2819" s="4"/>
      <c r="O2819" s="6"/>
      <c r="Q2819" s="20"/>
      <c r="R2819" s="5" t="str">
        <f ca="1">score</f>
        <v/>
      </c>
      <c r="S2819" s="7" t="str">
        <f ca="1">rescore_svc</f>
        <v/>
      </c>
      <c r="U2819" s="11" t="str">
        <f ca="1">price</f>
        <v/>
      </c>
      <c r="V2819" s="4"/>
      <c r="Y2819" s="388">
        <f ca="1">COUNTIFS(OFFSET($B$10, 0, 0, ROW()-9, 1), SERVICE[[#This Row],[Employee ID]], OFFSET($F$10, 0, 0, ROW()-9, 1), SERVICE[[#This Row],[Resources Role]])</f>
        <v>0</v>
      </c>
      <c r="Z2819" s="388">
        <f ca="1">COUNTIFS(OFFSET($F$10, 0, 0, ROW()-9, 1), SERVICE[[#This Row],[Resources Role]], OFFSET($H$10, 0, 0, ROW()-9, 1), SERVICE[[#This Row],[Booking]])</f>
        <v>0</v>
      </c>
    </row>
    <row r="2820" spans="1:26" x14ac:dyDescent="0.25">
      <c r="A2820" s="6" t="str">
        <f ca="1">no.</f>
        <v/>
      </c>
      <c r="E2820" s="4" t="str">
        <f ca="1">position</f>
        <v/>
      </c>
      <c r="J2820" s="318"/>
      <c r="M2820" s="4"/>
      <c r="O2820" s="6"/>
      <c r="Q2820" s="20"/>
      <c r="R2820" s="5" t="str">
        <f ca="1">score</f>
        <v/>
      </c>
      <c r="S2820" s="7" t="str">
        <f ca="1">rescore_svc</f>
        <v/>
      </c>
      <c r="U2820" s="11" t="str">
        <f ca="1">price</f>
        <v/>
      </c>
      <c r="V2820" s="4"/>
      <c r="Y2820" s="388">
        <f ca="1">COUNTIFS(OFFSET($B$10, 0, 0, ROW()-9, 1), SERVICE[[#This Row],[Employee ID]], OFFSET($F$10, 0, 0, ROW()-9, 1), SERVICE[[#This Row],[Resources Role]])</f>
        <v>0</v>
      </c>
      <c r="Z2820" s="388">
        <f ca="1">COUNTIFS(OFFSET($F$10, 0, 0, ROW()-9, 1), SERVICE[[#This Row],[Resources Role]], OFFSET($H$10, 0, 0, ROW()-9, 1), SERVICE[[#This Row],[Booking]])</f>
        <v>0</v>
      </c>
    </row>
    <row r="2821" spans="1:26" x14ac:dyDescent="0.25">
      <c r="A2821" s="6" t="str">
        <f ca="1">no.</f>
        <v/>
      </c>
      <c r="E2821" s="4" t="str">
        <f ca="1">position</f>
        <v/>
      </c>
      <c r="J2821" s="318"/>
      <c r="M2821" s="4"/>
      <c r="O2821" s="6"/>
      <c r="Q2821" s="20"/>
      <c r="R2821" s="5" t="str">
        <f ca="1">score</f>
        <v/>
      </c>
      <c r="S2821" s="7" t="str">
        <f ca="1">rescore_svc</f>
        <v/>
      </c>
      <c r="U2821" s="11" t="str">
        <f ca="1">price</f>
        <v/>
      </c>
      <c r="V2821" s="4"/>
      <c r="Y2821" s="388">
        <f ca="1">COUNTIFS(OFFSET($B$10, 0, 0, ROW()-9, 1), SERVICE[[#This Row],[Employee ID]], OFFSET($F$10, 0, 0, ROW()-9, 1), SERVICE[[#This Row],[Resources Role]])</f>
        <v>0</v>
      </c>
      <c r="Z2821" s="388">
        <f ca="1">COUNTIFS(OFFSET($F$10, 0, 0, ROW()-9, 1), SERVICE[[#This Row],[Resources Role]], OFFSET($H$10, 0, 0, ROW()-9, 1), SERVICE[[#This Row],[Booking]])</f>
        <v>0</v>
      </c>
    </row>
    <row r="2822" spans="1:26" x14ac:dyDescent="0.25">
      <c r="A2822" s="6" t="str">
        <f ca="1">no.</f>
        <v/>
      </c>
      <c r="E2822" s="4" t="str">
        <f ca="1">position</f>
        <v/>
      </c>
      <c r="J2822" s="318"/>
      <c r="M2822" s="4"/>
      <c r="O2822" s="6"/>
      <c r="Q2822" s="20"/>
      <c r="R2822" s="5" t="str">
        <f ca="1">score</f>
        <v/>
      </c>
      <c r="S2822" s="7" t="str">
        <f ca="1">rescore_svc</f>
        <v/>
      </c>
      <c r="U2822" s="11" t="str">
        <f ca="1">price</f>
        <v/>
      </c>
      <c r="V2822" s="4"/>
      <c r="Y2822" s="388">
        <f ca="1">COUNTIFS(OFFSET($B$10, 0, 0, ROW()-9, 1), SERVICE[[#This Row],[Employee ID]], OFFSET($F$10, 0, 0, ROW()-9, 1), SERVICE[[#This Row],[Resources Role]])</f>
        <v>0</v>
      </c>
      <c r="Z2822" s="388">
        <f ca="1">COUNTIFS(OFFSET($F$10, 0, 0, ROW()-9, 1), SERVICE[[#This Row],[Resources Role]], OFFSET($H$10, 0, 0, ROW()-9, 1), SERVICE[[#This Row],[Booking]])</f>
        <v>0</v>
      </c>
    </row>
    <row r="2823" spans="1:26" x14ac:dyDescent="0.25">
      <c r="A2823" s="6" t="str">
        <f ca="1">no.</f>
        <v/>
      </c>
      <c r="E2823" s="4" t="str">
        <f ca="1">position</f>
        <v/>
      </c>
      <c r="J2823" s="318"/>
      <c r="M2823" s="4"/>
      <c r="O2823" s="6"/>
      <c r="Q2823" s="20"/>
      <c r="R2823" s="5" t="str">
        <f ca="1">score</f>
        <v/>
      </c>
      <c r="S2823" s="7" t="str">
        <f ca="1">rescore_svc</f>
        <v/>
      </c>
      <c r="U2823" s="11" t="str">
        <f ca="1">price</f>
        <v/>
      </c>
      <c r="V2823" s="4"/>
      <c r="Y2823" s="388">
        <f ca="1">COUNTIFS(OFFSET($B$10, 0, 0, ROW()-9, 1), SERVICE[[#This Row],[Employee ID]], OFFSET($F$10, 0, 0, ROW()-9, 1), SERVICE[[#This Row],[Resources Role]])</f>
        <v>0</v>
      </c>
      <c r="Z2823" s="388">
        <f ca="1">COUNTIFS(OFFSET($F$10, 0, 0, ROW()-9, 1), SERVICE[[#This Row],[Resources Role]], OFFSET($H$10, 0, 0, ROW()-9, 1), SERVICE[[#This Row],[Booking]])</f>
        <v>0</v>
      </c>
    </row>
    <row r="2824" spans="1:26" x14ac:dyDescent="0.25">
      <c r="A2824" s="6" t="str">
        <f ca="1">no.</f>
        <v/>
      </c>
      <c r="E2824" s="4" t="str">
        <f ca="1">position</f>
        <v/>
      </c>
      <c r="J2824" s="318"/>
      <c r="M2824" s="4"/>
      <c r="O2824" s="6"/>
      <c r="Q2824" s="20"/>
      <c r="R2824" s="5" t="str">
        <f ca="1">score</f>
        <v/>
      </c>
      <c r="S2824" s="7" t="str">
        <f ca="1">rescore_svc</f>
        <v/>
      </c>
      <c r="U2824" s="11" t="str">
        <f ca="1">price</f>
        <v/>
      </c>
      <c r="V2824" s="4"/>
      <c r="Y2824" s="388">
        <f ca="1">COUNTIFS(OFFSET($B$10, 0, 0, ROW()-9, 1), SERVICE[[#This Row],[Employee ID]], OFFSET($F$10, 0, 0, ROW()-9, 1), SERVICE[[#This Row],[Resources Role]])</f>
        <v>0</v>
      </c>
      <c r="Z2824" s="388">
        <f ca="1">COUNTIFS(OFFSET($F$10, 0, 0, ROW()-9, 1), SERVICE[[#This Row],[Resources Role]], OFFSET($H$10, 0, 0, ROW()-9, 1), SERVICE[[#This Row],[Booking]])</f>
        <v>0</v>
      </c>
    </row>
    <row r="2825" spans="1:26" x14ac:dyDescent="0.25">
      <c r="A2825" s="6" t="str">
        <f ca="1">no.</f>
        <v/>
      </c>
      <c r="E2825" s="4" t="str">
        <f ca="1">position</f>
        <v/>
      </c>
      <c r="J2825" s="318"/>
      <c r="M2825" s="4"/>
      <c r="O2825" s="6"/>
      <c r="Q2825" s="20"/>
      <c r="R2825" s="5" t="str">
        <f ca="1">score</f>
        <v/>
      </c>
      <c r="S2825" s="7" t="str">
        <f ca="1">rescore_svc</f>
        <v/>
      </c>
      <c r="U2825" s="11" t="str">
        <f ca="1">price</f>
        <v/>
      </c>
      <c r="V2825" s="4"/>
      <c r="Y2825" s="388">
        <f ca="1">COUNTIFS(OFFSET($B$10, 0, 0, ROW()-9, 1), SERVICE[[#This Row],[Employee ID]], OFFSET($F$10, 0, 0, ROW()-9, 1), SERVICE[[#This Row],[Resources Role]])</f>
        <v>0</v>
      </c>
      <c r="Z2825" s="388">
        <f ca="1">COUNTIFS(OFFSET($F$10, 0, 0, ROW()-9, 1), SERVICE[[#This Row],[Resources Role]], OFFSET($H$10, 0, 0, ROW()-9, 1), SERVICE[[#This Row],[Booking]])</f>
        <v>0</v>
      </c>
    </row>
    <row r="2826" spans="1:26" x14ac:dyDescent="0.25">
      <c r="A2826" s="6" t="str">
        <f ca="1">no.</f>
        <v/>
      </c>
      <c r="E2826" s="4" t="str">
        <f ca="1">position</f>
        <v/>
      </c>
      <c r="J2826" s="318"/>
      <c r="M2826" s="4"/>
      <c r="O2826" s="6"/>
      <c r="Q2826" s="20"/>
      <c r="R2826" s="5" t="str">
        <f ca="1">score</f>
        <v/>
      </c>
      <c r="S2826" s="7" t="str">
        <f ca="1">rescore_svc</f>
        <v/>
      </c>
      <c r="U2826" s="11" t="str">
        <f ca="1">price</f>
        <v/>
      </c>
      <c r="V2826" s="4"/>
      <c r="Y2826" s="388">
        <f ca="1">COUNTIFS(OFFSET($B$10, 0, 0, ROW()-9, 1), SERVICE[[#This Row],[Employee ID]], OFFSET($F$10, 0, 0, ROW()-9, 1), SERVICE[[#This Row],[Resources Role]])</f>
        <v>0</v>
      </c>
      <c r="Z2826" s="388">
        <f ca="1">COUNTIFS(OFFSET($F$10, 0, 0, ROW()-9, 1), SERVICE[[#This Row],[Resources Role]], OFFSET($H$10, 0, 0, ROW()-9, 1), SERVICE[[#This Row],[Booking]])</f>
        <v>0</v>
      </c>
    </row>
    <row r="2827" spans="1:26" x14ac:dyDescent="0.25">
      <c r="A2827" s="6" t="str">
        <f ca="1">no.</f>
        <v/>
      </c>
      <c r="E2827" s="4" t="str">
        <f ca="1">position</f>
        <v/>
      </c>
      <c r="J2827" s="318"/>
      <c r="M2827" s="4"/>
      <c r="O2827" s="6"/>
      <c r="Q2827" s="20"/>
      <c r="R2827" s="5" t="str">
        <f ca="1">score</f>
        <v/>
      </c>
      <c r="S2827" s="7" t="str">
        <f ca="1">rescore_svc</f>
        <v/>
      </c>
      <c r="U2827" s="11" t="str">
        <f ca="1">price</f>
        <v/>
      </c>
      <c r="V2827" s="4"/>
      <c r="Y2827" s="388">
        <f ca="1">COUNTIFS(OFFSET($B$10, 0, 0, ROW()-9, 1), SERVICE[[#This Row],[Employee ID]], OFFSET($F$10, 0, 0, ROW()-9, 1), SERVICE[[#This Row],[Resources Role]])</f>
        <v>0</v>
      </c>
      <c r="Z2827" s="388">
        <f ca="1">COUNTIFS(OFFSET($F$10, 0, 0, ROW()-9, 1), SERVICE[[#This Row],[Resources Role]], OFFSET($H$10, 0, 0, ROW()-9, 1), SERVICE[[#This Row],[Booking]])</f>
        <v>0</v>
      </c>
    </row>
    <row r="2828" spans="1:26" x14ac:dyDescent="0.25">
      <c r="A2828" s="6" t="str">
        <f ca="1">no.</f>
        <v/>
      </c>
      <c r="E2828" s="4" t="str">
        <f ca="1">position</f>
        <v/>
      </c>
      <c r="J2828" s="318"/>
      <c r="M2828" s="4"/>
      <c r="O2828" s="6"/>
      <c r="Q2828" s="20"/>
      <c r="R2828" s="5" t="str">
        <f ca="1">score</f>
        <v/>
      </c>
      <c r="S2828" s="7" t="str">
        <f ca="1">rescore_svc</f>
        <v/>
      </c>
      <c r="U2828" s="11" t="str">
        <f ca="1">price</f>
        <v/>
      </c>
      <c r="V2828" s="4"/>
      <c r="Y2828" s="388">
        <f ca="1">COUNTIFS(OFFSET($B$10, 0, 0, ROW()-9, 1), SERVICE[[#This Row],[Employee ID]], OFFSET($F$10, 0, 0, ROW()-9, 1), SERVICE[[#This Row],[Resources Role]])</f>
        <v>0</v>
      </c>
      <c r="Z2828" s="388">
        <f ca="1">COUNTIFS(OFFSET($F$10, 0, 0, ROW()-9, 1), SERVICE[[#This Row],[Resources Role]], OFFSET($H$10, 0, 0, ROW()-9, 1), SERVICE[[#This Row],[Booking]])</f>
        <v>0</v>
      </c>
    </row>
    <row r="2829" spans="1:26" x14ac:dyDescent="0.25">
      <c r="A2829" s="6" t="str">
        <f ca="1">no.</f>
        <v/>
      </c>
      <c r="E2829" s="4" t="str">
        <f ca="1">position</f>
        <v/>
      </c>
      <c r="J2829" s="318"/>
      <c r="M2829" s="4"/>
      <c r="O2829" s="6"/>
      <c r="Q2829" s="20"/>
      <c r="R2829" s="5" t="str">
        <f ca="1">score</f>
        <v/>
      </c>
      <c r="S2829" s="7" t="str">
        <f ca="1">rescore_svc</f>
        <v/>
      </c>
      <c r="U2829" s="11" t="str">
        <f ca="1">price</f>
        <v/>
      </c>
      <c r="V2829" s="4"/>
      <c r="Y2829" s="388">
        <f ca="1">COUNTIFS(OFFSET($B$10, 0, 0, ROW()-9, 1), SERVICE[[#This Row],[Employee ID]], OFFSET($F$10, 0, 0, ROW()-9, 1), SERVICE[[#This Row],[Resources Role]])</f>
        <v>0</v>
      </c>
      <c r="Z2829" s="388">
        <f ca="1">COUNTIFS(OFFSET($F$10, 0, 0, ROW()-9, 1), SERVICE[[#This Row],[Resources Role]], OFFSET($H$10, 0, 0, ROW()-9, 1), SERVICE[[#This Row],[Booking]])</f>
        <v>0</v>
      </c>
    </row>
    <row r="2830" spans="1:26" x14ac:dyDescent="0.25">
      <c r="A2830" s="6" t="str">
        <f ca="1">no.</f>
        <v/>
      </c>
      <c r="E2830" s="4" t="str">
        <f ca="1">position</f>
        <v/>
      </c>
      <c r="J2830" s="318"/>
      <c r="M2830" s="4"/>
      <c r="O2830" s="6"/>
      <c r="Q2830" s="20"/>
      <c r="R2830" s="5" t="str">
        <f ca="1">score</f>
        <v/>
      </c>
      <c r="S2830" s="7" t="str">
        <f ca="1">rescore_svc</f>
        <v/>
      </c>
      <c r="U2830" s="11" t="str">
        <f ca="1">price</f>
        <v/>
      </c>
      <c r="V2830" s="4"/>
      <c r="Y2830" s="388">
        <f ca="1">COUNTIFS(OFFSET($B$10, 0, 0, ROW()-9, 1), SERVICE[[#This Row],[Employee ID]], OFFSET($F$10, 0, 0, ROW()-9, 1), SERVICE[[#This Row],[Resources Role]])</f>
        <v>0</v>
      </c>
      <c r="Z2830" s="388">
        <f ca="1">COUNTIFS(OFFSET($F$10, 0, 0, ROW()-9, 1), SERVICE[[#This Row],[Resources Role]], OFFSET($H$10, 0, 0, ROW()-9, 1), SERVICE[[#This Row],[Booking]])</f>
        <v>0</v>
      </c>
    </row>
    <row r="2831" spans="1:26" x14ac:dyDescent="0.25">
      <c r="A2831" s="6" t="str">
        <f ca="1">no.</f>
        <v/>
      </c>
      <c r="E2831" s="4" t="str">
        <f ca="1">position</f>
        <v/>
      </c>
      <c r="J2831" s="318"/>
      <c r="M2831" s="4"/>
      <c r="O2831" s="6"/>
      <c r="Q2831" s="20"/>
      <c r="R2831" s="5" t="str">
        <f ca="1">score</f>
        <v/>
      </c>
      <c r="S2831" s="7" t="str">
        <f ca="1">rescore_svc</f>
        <v/>
      </c>
      <c r="U2831" s="11" t="str">
        <f ca="1">price</f>
        <v/>
      </c>
      <c r="V2831" s="4"/>
      <c r="Y2831" s="388">
        <f ca="1">COUNTIFS(OFFSET($B$10, 0, 0, ROW()-9, 1), SERVICE[[#This Row],[Employee ID]], OFFSET($F$10, 0, 0, ROW()-9, 1), SERVICE[[#This Row],[Resources Role]])</f>
        <v>0</v>
      </c>
      <c r="Z2831" s="388">
        <f ca="1">COUNTIFS(OFFSET($F$10, 0, 0, ROW()-9, 1), SERVICE[[#This Row],[Resources Role]], OFFSET($H$10, 0, 0, ROW()-9, 1), SERVICE[[#This Row],[Booking]])</f>
        <v>0</v>
      </c>
    </row>
    <row r="2832" spans="1:26" x14ac:dyDescent="0.25">
      <c r="A2832" s="6" t="str">
        <f ca="1">no.</f>
        <v/>
      </c>
      <c r="E2832" s="4" t="str">
        <f ca="1">position</f>
        <v/>
      </c>
      <c r="J2832" s="318"/>
      <c r="M2832" s="4"/>
      <c r="O2832" s="6"/>
      <c r="Q2832" s="20"/>
      <c r="R2832" s="5" t="str">
        <f ca="1">score</f>
        <v/>
      </c>
      <c r="S2832" s="7" t="str">
        <f ca="1">rescore_svc</f>
        <v/>
      </c>
      <c r="U2832" s="11" t="str">
        <f ca="1">price</f>
        <v/>
      </c>
      <c r="V2832" s="4"/>
      <c r="Y2832" s="388">
        <f ca="1">COUNTIFS(OFFSET($B$10, 0, 0, ROW()-9, 1), SERVICE[[#This Row],[Employee ID]], OFFSET($F$10, 0, 0, ROW()-9, 1), SERVICE[[#This Row],[Resources Role]])</f>
        <v>0</v>
      </c>
      <c r="Z2832" s="388">
        <f ca="1">COUNTIFS(OFFSET($F$10, 0, 0, ROW()-9, 1), SERVICE[[#This Row],[Resources Role]], OFFSET($H$10, 0, 0, ROW()-9, 1), SERVICE[[#This Row],[Booking]])</f>
        <v>0</v>
      </c>
    </row>
    <row r="2833" spans="1:26" x14ac:dyDescent="0.25">
      <c r="A2833" s="6" t="str">
        <f ca="1">no.</f>
        <v/>
      </c>
      <c r="E2833" s="4" t="str">
        <f ca="1">position</f>
        <v/>
      </c>
      <c r="J2833" s="318"/>
      <c r="M2833" s="4"/>
      <c r="O2833" s="6"/>
      <c r="Q2833" s="20"/>
      <c r="R2833" s="5" t="str">
        <f ca="1">score</f>
        <v/>
      </c>
      <c r="S2833" s="7" t="str">
        <f ca="1">rescore_svc</f>
        <v/>
      </c>
      <c r="U2833" s="11" t="str">
        <f ca="1">price</f>
        <v/>
      </c>
      <c r="V2833" s="4"/>
      <c r="Y2833" s="388">
        <f ca="1">COUNTIFS(OFFSET($B$10, 0, 0, ROW()-9, 1), SERVICE[[#This Row],[Employee ID]], OFFSET($F$10, 0, 0, ROW()-9, 1), SERVICE[[#This Row],[Resources Role]])</f>
        <v>0</v>
      </c>
      <c r="Z2833" s="388">
        <f ca="1">COUNTIFS(OFFSET($F$10, 0, 0, ROW()-9, 1), SERVICE[[#This Row],[Resources Role]], OFFSET($H$10, 0, 0, ROW()-9, 1), SERVICE[[#This Row],[Booking]])</f>
        <v>0</v>
      </c>
    </row>
    <row r="2834" spans="1:26" x14ac:dyDescent="0.25">
      <c r="A2834" s="6" t="str">
        <f ca="1">no.</f>
        <v/>
      </c>
      <c r="E2834" s="4" t="str">
        <f ca="1">position</f>
        <v/>
      </c>
      <c r="J2834" s="318"/>
      <c r="M2834" s="4"/>
      <c r="O2834" s="6"/>
      <c r="Q2834" s="20"/>
      <c r="R2834" s="5" t="str">
        <f ca="1">score</f>
        <v/>
      </c>
      <c r="S2834" s="7" t="str">
        <f ca="1">rescore_svc</f>
        <v/>
      </c>
      <c r="U2834" s="11" t="str">
        <f ca="1">price</f>
        <v/>
      </c>
      <c r="V2834" s="4"/>
      <c r="Y2834" s="388">
        <f ca="1">COUNTIFS(OFFSET($B$10, 0, 0, ROW()-9, 1), SERVICE[[#This Row],[Employee ID]], OFFSET($F$10, 0, 0, ROW()-9, 1), SERVICE[[#This Row],[Resources Role]])</f>
        <v>0</v>
      </c>
      <c r="Z2834" s="388">
        <f ca="1">COUNTIFS(OFFSET($F$10, 0, 0, ROW()-9, 1), SERVICE[[#This Row],[Resources Role]], OFFSET($H$10, 0, 0, ROW()-9, 1), SERVICE[[#This Row],[Booking]])</f>
        <v>0</v>
      </c>
    </row>
    <row r="2835" spans="1:26" x14ac:dyDescent="0.25">
      <c r="A2835" s="6" t="str">
        <f ca="1">no.</f>
        <v/>
      </c>
      <c r="E2835" s="4" t="str">
        <f ca="1">position</f>
        <v/>
      </c>
      <c r="J2835" s="318"/>
      <c r="M2835" s="4"/>
      <c r="O2835" s="6"/>
      <c r="Q2835" s="20"/>
      <c r="R2835" s="5" t="str">
        <f ca="1">score</f>
        <v/>
      </c>
      <c r="S2835" s="7" t="str">
        <f ca="1">rescore_svc</f>
        <v/>
      </c>
      <c r="U2835" s="11" t="str">
        <f ca="1">price</f>
        <v/>
      </c>
      <c r="V2835" s="4"/>
      <c r="Y2835" s="388">
        <f ca="1">COUNTIFS(OFFSET($B$10, 0, 0, ROW()-9, 1), SERVICE[[#This Row],[Employee ID]], OFFSET($F$10, 0, 0, ROW()-9, 1), SERVICE[[#This Row],[Resources Role]])</f>
        <v>0</v>
      </c>
      <c r="Z2835" s="388">
        <f ca="1">COUNTIFS(OFFSET($F$10, 0, 0, ROW()-9, 1), SERVICE[[#This Row],[Resources Role]], OFFSET($H$10, 0, 0, ROW()-9, 1), SERVICE[[#This Row],[Booking]])</f>
        <v>0</v>
      </c>
    </row>
    <row r="2836" spans="1:26" x14ac:dyDescent="0.25">
      <c r="A2836" s="6" t="str">
        <f ca="1">no.</f>
        <v/>
      </c>
      <c r="E2836" s="4" t="str">
        <f ca="1">position</f>
        <v/>
      </c>
      <c r="J2836" s="318"/>
      <c r="M2836" s="4"/>
      <c r="O2836" s="6"/>
      <c r="Q2836" s="20"/>
      <c r="R2836" s="5" t="str">
        <f ca="1">score</f>
        <v/>
      </c>
      <c r="S2836" s="7" t="str">
        <f ca="1">rescore_svc</f>
        <v/>
      </c>
      <c r="U2836" s="11" t="str">
        <f ca="1">price</f>
        <v/>
      </c>
      <c r="V2836" s="4"/>
      <c r="Y2836" s="388">
        <f ca="1">COUNTIFS(OFFSET($B$10, 0, 0, ROW()-9, 1), SERVICE[[#This Row],[Employee ID]], OFFSET($F$10, 0, 0, ROW()-9, 1), SERVICE[[#This Row],[Resources Role]])</f>
        <v>0</v>
      </c>
      <c r="Z2836" s="388">
        <f ca="1">COUNTIFS(OFFSET($F$10, 0, 0, ROW()-9, 1), SERVICE[[#This Row],[Resources Role]], OFFSET($H$10, 0, 0, ROW()-9, 1), SERVICE[[#This Row],[Booking]])</f>
        <v>0</v>
      </c>
    </row>
    <row r="2837" spans="1:26" x14ac:dyDescent="0.25">
      <c r="A2837" s="6" t="str">
        <f ca="1">no.</f>
        <v/>
      </c>
      <c r="E2837" s="4" t="str">
        <f ca="1">position</f>
        <v/>
      </c>
      <c r="J2837" s="318"/>
      <c r="M2837" s="4"/>
      <c r="O2837" s="6"/>
      <c r="Q2837" s="20"/>
      <c r="R2837" s="5" t="str">
        <f ca="1">score</f>
        <v/>
      </c>
      <c r="S2837" s="7" t="str">
        <f ca="1">rescore_svc</f>
        <v/>
      </c>
      <c r="U2837" s="11" t="str">
        <f ca="1">price</f>
        <v/>
      </c>
      <c r="V2837" s="4"/>
      <c r="Y2837" s="388">
        <f ca="1">COUNTIFS(OFFSET($B$10, 0, 0, ROW()-9, 1), SERVICE[[#This Row],[Employee ID]], OFFSET($F$10, 0, 0, ROW()-9, 1), SERVICE[[#This Row],[Resources Role]])</f>
        <v>0</v>
      </c>
      <c r="Z2837" s="388">
        <f ca="1">COUNTIFS(OFFSET($F$10, 0, 0, ROW()-9, 1), SERVICE[[#This Row],[Resources Role]], OFFSET($H$10, 0, 0, ROW()-9, 1), SERVICE[[#This Row],[Booking]])</f>
        <v>0</v>
      </c>
    </row>
    <row r="2838" spans="1:26" x14ac:dyDescent="0.25">
      <c r="A2838" s="6" t="str">
        <f ca="1">no.</f>
        <v/>
      </c>
      <c r="E2838" s="4" t="str">
        <f ca="1">position</f>
        <v/>
      </c>
      <c r="J2838" s="318"/>
      <c r="M2838" s="4"/>
      <c r="O2838" s="6"/>
      <c r="Q2838" s="20"/>
      <c r="R2838" s="5" t="str">
        <f ca="1">score</f>
        <v/>
      </c>
      <c r="S2838" s="7" t="str">
        <f ca="1">rescore_svc</f>
        <v/>
      </c>
      <c r="U2838" s="11" t="str">
        <f ca="1">price</f>
        <v/>
      </c>
      <c r="V2838" s="4"/>
      <c r="Y2838" s="388">
        <f ca="1">COUNTIFS(OFFSET($B$10, 0, 0, ROW()-9, 1), SERVICE[[#This Row],[Employee ID]], OFFSET($F$10, 0, 0, ROW()-9, 1), SERVICE[[#This Row],[Resources Role]])</f>
        <v>0</v>
      </c>
      <c r="Z2838" s="388">
        <f ca="1">COUNTIFS(OFFSET($F$10, 0, 0, ROW()-9, 1), SERVICE[[#This Row],[Resources Role]], OFFSET($H$10, 0, 0, ROW()-9, 1), SERVICE[[#This Row],[Booking]])</f>
        <v>0</v>
      </c>
    </row>
    <row r="2839" spans="1:26" x14ac:dyDescent="0.25">
      <c r="A2839" s="6" t="str">
        <f ca="1">no.</f>
        <v/>
      </c>
      <c r="E2839" s="4" t="str">
        <f ca="1">position</f>
        <v/>
      </c>
      <c r="J2839" s="318"/>
      <c r="M2839" s="4"/>
      <c r="O2839" s="6"/>
      <c r="Q2839" s="20"/>
      <c r="R2839" s="5" t="str">
        <f ca="1">score</f>
        <v/>
      </c>
      <c r="S2839" s="7" t="str">
        <f ca="1">rescore_svc</f>
        <v/>
      </c>
      <c r="U2839" s="11" t="str">
        <f ca="1">price</f>
        <v/>
      </c>
      <c r="V2839" s="4"/>
      <c r="Y2839" s="388">
        <f ca="1">COUNTIFS(OFFSET($B$10, 0, 0, ROW()-9, 1), SERVICE[[#This Row],[Employee ID]], OFFSET($F$10, 0, 0, ROW()-9, 1), SERVICE[[#This Row],[Resources Role]])</f>
        <v>0</v>
      </c>
      <c r="Z2839" s="388">
        <f ca="1">COUNTIFS(OFFSET($F$10, 0, 0, ROW()-9, 1), SERVICE[[#This Row],[Resources Role]], OFFSET($H$10, 0, 0, ROW()-9, 1), SERVICE[[#This Row],[Booking]])</f>
        <v>0</v>
      </c>
    </row>
    <row r="2840" spans="1:26" x14ac:dyDescent="0.25">
      <c r="A2840" s="6" t="str">
        <f ca="1">no.</f>
        <v/>
      </c>
      <c r="E2840" s="4" t="str">
        <f ca="1">position</f>
        <v/>
      </c>
      <c r="J2840" s="318"/>
      <c r="M2840" s="4"/>
      <c r="O2840" s="6"/>
      <c r="Q2840" s="20"/>
      <c r="R2840" s="5" t="str">
        <f ca="1">score</f>
        <v/>
      </c>
      <c r="S2840" s="7" t="str">
        <f ca="1">rescore_svc</f>
        <v/>
      </c>
      <c r="U2840" s="11" t="str">
        <f ca="1">price</f>
        <v/>
      </c>
      <c r="V2840" s="4"/>
      <c r="Y2840" s="388">
        <f ca="1">COUNTIFS(OFFSET($B$10, 0, 0, ROW()-9, 1), SERVICE[[#This Row],[Employee ID]], OFFSET($F$10, 0, 0, ROW()-9, 1), SERVICE[[#This Row],[Resources Role]])</f>
        <v>0</v>
      </c>
      <c r="Z2840" s="388">
        <f ca="1">COUNTIFS(OFFSET($F$10, 0, 0, ROW()-9, 1), SERVICE[[#This Row],[Resources Role]], OFFSET($H$10, 0, 0, ROW()-9, 1), SERVICE[[#This Row],[Booking]])</f>
        <v>0</v>
      </c>
    </row>
    <row r="2841" spans="1:26" x14ac:dyDescent="0.25">
      <c r="A2841" s="6" t="str">
        <f ca="1">no.</f>
        <v/>
      </c>
      <c r="E2841" s="4" t="str">
        <f ca="1">position</f>
        <v/>
      </c>
      <c r="J2841" s="318"/>
      <c r="M2841" s="4"/>
      <c r="O2841" s="6"/>
      <c r="Q2841" s="20"/>
      <c r="R2841" s="5" t="str">
        <f ca="1">score</f>
        <v/>
      </c>
      <c r="S2841" s="7" t="str">
        <f ca="1">rescore_svc</f>
        <v/>
      </c>
      <c r="U2841" s="11" t="str">
        <f ca="1">price</f>
        <v/>
      </c>
      <c r="V2841" s="4"/>
      <c r="Y2841" s="388">
        <f ca="1">COUNTIFS(OFFSET($B$10, 0, 0, ROW()-9, 1), SERVICE[[#This Row],[Employee ID]], OFFSET($F$10, 0, 0, ROW()-9, 1), SERVICE[[#This Row],[Resources Role]])</f>
        <v>0</v>
      </c>
      <c r="Z2841" s="388">
        <f ca="1">COUNTIFS(OFFSET($F$10, 0, 0, ROW()-9, 1), SERVICE[[#This Row],[Resources Role]], OFFSET($H$10, 0, 0, ROW()-9, 1), SERVICE[[#This Row],[Booking]])</f>
        <v>0</v>
      </c>
    </row>
    <row r="2842" spans="1:26" x14ac:dyDescent="0.25">
      <c r="A2842" s="6" t="str">
        <f ca="1">no.</f>
        <v/>
      </c>
      <c r="E2842" s="4" t="str">
        <f ca="1">position</f>
        <v/>
      </c>
      <c r="J2842" s="318"/>
      <c r="M2842" s="4"/>
      <c r="O2842" s="6"/>
      <c r="Q2842" s="20"/>
      <c r="R2842" s="5" t="str">
        <f ca="1">score</f>
        <v/>
      </c>
      <c r="S2842" s="7" t="str">
        <f ca="1">rescore_svc</f>
        <v/>
      </c>
      <c r="U2842" s="11" t="str">
        <f ca="1">price</f>
        <v/>
      </c>
      <c r="V2842" s="4"/>
      <c r="Y2842" s="388">
        <f ca="1">COUNTIFS(OFFSET($B$10, 0, 0, ROW()-9, 1), SERVICE[[#This Row],[Employee ID]], OFFSET($F$10, 0, 0, ROW()-9, 1), SERVICE[[#This Row],[Resources Role]])</f>
        <v>0</v>
      </c>
      <c r="Z2842" s="388">
        <f ca="1">COUNTIFS(OFFSET($F$10, 0, 0, ROW()-9, 1), SERVICE[[#This Row],[Resources Role]], OFFSET($H$10, 0, 0, ROW()-9, 1), SERVICE[[#This Row],[Booking]])</f>
        <v>0</v>
      </c>
    </row>
    <row r="2843" spans="1:26" x14ac:dyDescent="0.25">
      <c r="A2843" s="6" t="str">
        <f ca="1">no.</f>
        <v/>
      </c>
      <c r="E2843" s="4" t="str">
        <f ca="1">position</f>
        <v/>
      </c>
      <c r="J2843" s="318"/>
      <c r="M2843" s="4"/>
      <c r="O2843" s="6"/>
      <c r="Q2843" s="20"/>
      <c r="R2843" s="5" t="str">
        <f ca="1">score</f>
        <v/>
      </c>
      <c r="S2843" s="7" t="str">
        <f ca="1">rescore_svc</f>
        <v/>
      </c>
      <c r="U2843" s="11" t="str">
        <f ca="1">price</f>
        <v/>
      </c>
      <c r="V2843" s="4"/>
      <c r="Y2843" s="388">
        <f ca="1">COUNTIFS(OFFSET($B$10, 0, 0, ROW()-9, 1), SERVICE[[#This Row],[Employee ID]], OFFSET($F$10, 0, 0, ROW()-9, 1), SERVICE[[#This Row],[Resources Role]])</f>
        <v>0</v>
      </c>
      <c r="Z2843" s="388">
        <f ca="1">COUNTIFS(OFFSET($F$10, 0, 0, ROW()-9, 1), SERVICE[[#This Row],[Resources Role]], OFFSET($H$10, 0, 0, ROW()-9, 1), SERVICE[[#This Row],[Booking]])</f>
        <v>0</v>
      </c>
    </row>
    <row r="2844" spans="1:26" x14ac:dyDescent="0.25">
      <c r="A2844" s="6" t="str">
        <f ca="1">no.</f>
        <v/>
      </c>
      <c r="E2844" s="4" t="str">
        <f ca="1">position</f>
        <v/>
      </c>
      <c r="J2844" s="318"/>
      <c r="M2844" s="4"/>
      <c r="O2844" s="6"/>
      <c r="Q2844" s="20"/>
      <c r="R2844" s="5" t="str">
        <f ca="1">score</f>
        <v/>
      </c>
      <c r="S2844" s="7" t="str">
        <f ca="1">rescore_svc</f>
        <v/>
      </c>
      <c r="U2844" s="11" t="str">
        <f ca="1">price</f>
        <v/>
      </c>
      <c r="V2844" s="4"/>
      <c r="Y2844" s="388">
        <f ca="1">COUNTIFS(OFFSET($B$10, 0, 0, ROW()-9, 1), SERVICE[[#This Row],[Employee ID]], OFFSET($F$10, 0, 0, ROW()-9, 1), SERVICE[[#This Row],[Resources Role]])</f>
        <v>0</v>
      </c>
      <c r="Z2844" s="388">
        <f ca="1">COUNTIFS(OFFSET($F$10, 0, 0, ROW()-9, 1), SERVICE[[#This Row],[Resources Role]], OFFSET($H$10, 0, 0, ROW()-9, 1), SERVICE[[#This Row],[Booking]])</f>
        <v>0</v>
      </c>
    </row>
    <row r="2845" spans="1:26" x14ac:dyDescent="0.25">
      <c r="A2845" s="6" t="str">
        <f ca="1">no.</f>
        <v/>
      </c>
      <c r="E2845" s="4" t="str">
        <f ca="1">position</f>
        <v/>
      </c>
      <c r="J2845" s="318"/>
      <c r="M2845" s="4"/>
      <c r="O2845" s="6"/>
      <c r="Q2845" s="20"/>
      <c r="R2845" s="5" t="str">
        <f ca="1">score</f>
        <v/>
      </c>
      <c r="S2845" s="7" t="str">
        <f ca="1">rescore_svc</f>
        <v/>
      </c>
      <c r="U2845" s="11" t="str">
        <f ca="1">price</f>
        <v/>
      </c>
      <c r="V2845" s="4"/>
      <c r="Y2845" s="388">
        <f ca="1">COUNTIFS(OFFSET($B$10, 0, 0, ROW()-9, 1), SERVICE[[#This Row],[Employee ID]], OFFSET($F$10, 0, 0, ROW()-9, 1), SERVICE[[#This Row],[Resources Role]])</f>
        <v>0</v>
      </c>
      <c r="Z2845" s="388">
        <f ca="1">COUNTIFS(OFFSET($F$10, 0, 0, ROW()-9, 1), SERVICE[[#This Row],[Resources Role]], OFFSET($H$10, 0, 0, ROW()-9, 1), SERVICE[[#This Row],[Booking]])</f>
        <v>0</v>
      </c>
    </row>
    <row r="2846" spans="1:26" x14ac:dyDescent="0.25">
      <c r="A2846" s="6" t="str">
        <f ca="1">no.</f>
        <v/>
      </c>
      <c r="E2846" s="4" t="str">
        <f ca="1">position</f>
        <v/>
      </c>
      <c r="J2846" s="318"/>
      <c r="M2846" s="4"/>
      <c r="O2846" s="6"/>
      <c r="Q2846" s="20"/>
      <c r="R2846" s="5" t="str">
        <f ca="1">score</f>
        <v/>
      </c>
      <c r="S2846" s="7" t="str">
        <f ca="1">rescore_svc</f>
        <v/>
      </c>
      <c r="U2846" s="11" t="str">
        <f ca="1">price</f>
        <v/>
      </c>
      <c r="V2846" s="4"/>
      <c r="Y2846" s="388">
        <f ca="1">COUNTIFS(OFFSET($B$10, 0, 0, ROW()-9, 1), SERVICE[[#This Row],[Employee ID]], OFFSET($F$10, 0, 0, ROW()-9, 1), SERVICE[[#This Row],[Resources Role]])</f>
        <v>0</v>
      </c>
      <c r="Z2846" s="388">
        <f ca="1">COUNTIFS(OFFSET($F$10, 0, 0, ROW()-9, 1), SERVICE[[#This Row],[Resources Role]], OFFSET($H$10, 0, 0, ROW()-9, 1), SERVICE[[#This Row],[Booking]])</f>
        <v>0</v>
      </c>
    </row>
    <row r="2847" spans="1:26" x14ac:dyDescent="0.25">
      <c r="A2847" s="6" t="str">
        <f ca="1">no.</f>
        <v/>
      </c>
      <c r="E2847" s="4" t="str">
        <f ca="1">position</f>
        <v/>
      </c>
      <c r="J2847" s="318"/>
      <c r="M2847" s="4"/>
      <c r="O2847" s="6"/>
      <c r="Q2847" s="20"/>
      <c r="R2847" s="5" t="str">
        <f ca="1">score</f>
        <v/>
      </c>
      <c r="S2847" s="7" t="str">
        <f ca="1">rescore_svc</f>
        <v/>
      </c>
      <c r="U2847" s="11" t="str">
        <f ca="1">price</f>
        <v/>
      </c>
      <c r="V2847" s="4"/>
      <c r="Y2847" s="388">
        <f ca="1">COUNTIFS(OFFSET($B$10, 0, 0, ROW()-9, 1), SERVICE[[#This Row],[Employee ID]], OFFSET($F$10, 0, 0, ROW()-9, 1), SERVICE[[#This Row],[Resources Role]])</f>
        <v>0</v>
      </c>
      <c r="Z2847" s="388">
        <f ca="1">COUNTIFS(OFFSET($F$10, 0, 0, ROW()-9, 1), SERVICE[[#This Row],[Resources Role]], OFFSET($H$10, 0, 0, ROW()-9, 1), SERVICE[[#This Row],[Booking]])</f>
        <v>0</v>
      </c>
    </row>
    <row r="2848" spans="1:26" x14ac:dyDescent="0.25">
      <c r="A2848" s="6" t="str">
        <f ca="1">no.</f>
        <v/>
      </c>
      <c r="E2848" s="4" t="str">
        <f ca="1">position</f>
        <v/>
      </c>
      <c r="J2848" s="318"/>
      <c r="M2848" s="4"/>
      <c r="O2848" s="6"/>
      <c r="Q2848" s="20"/>
      <c r="R2848" s="5" t="str">
        <f ca="1">score</f>
        <v/>
      </c>
      <c r="S2848" s="7" t="str">
        <f ca="1">rescore_svc</f>
        <v/>
      </c>
      <c r="U2848" s="11" t="str">
        <f ca="1">price</f>
        <v/>
      </c>
      <c r="V2848" s="4"/>
      <c r="Y2848" s="388">
        <f ca="1">COUNTIFS(OFFSET($B$10, 0, 0, ROW()-9, 1), SERVICE[[#This Row],[Employee ID]], OFFSET($F$10, 0, 0, ROW()-9, 1), SERVICE[[#This Row],[Resources Role]])</f>
        <v>0</v>
      </c>
      <c r="Z2848" s="388">
        <f ca="1">COUNTIFS(OFFSET($F$10, 0, 0, ROW()-9, 1), SERVICE[[#This Row],[Resources Role]], OFFSET($H$10, 0, 0, ROW()-9, 1), SERVICE[[#This Row],[Booking]])</f>
        <v>0</v>
      </c>
    </row>
    <row r="2849" spans="1:26" x14ac:dyDescent="0.25">
      <c r="A2849" s="6" t="str">
        <f ca="1">no.</f>
        <v/>
      </c>
      <c r="E2849" s="4" t="str">
        <f ca="1">position</f>
        <v/>
      </c>
      <c r="J2849" s="318"/>
      <c r="M2849" s="4"/>
      <c r="O2849" s="6"/>
      <c r="Q2849" s="20"/>
      <c r="R2849" s="5" t="str">
        <f ca="1">score</f>
        <v/>
      </c>
      <c r="S2849" s="7" t="str">
        <f ca="1">rescore_svc</f>
        <v/>
      </c>
      <c r="U2849" s="11" t="str">
        <f ca="1">price</f>
        <v/>
      </c>
      <c r="V2849" s="4"/>
      <c r="Y2849" s="388">
        <f ca="1">COUNTIFS(OFFSET($B$10, 0, 0, ROW()-9, 1), SERVICE[[#This Row],[Employee ID]], OFFSET($F$10, 0, 0, ROW()-9, 1), SERVICE[[#This Row],[Resources Role]])</f>
        <v>0</v>
      </c>
      <c r="Z2849" s="388">
        <f ca="1">COUNTIFS(OFFSET($F$10, 0, 0, ROW()-9, 1), SERVICE[[#This Row],[Resources Role]], OFFSET($H$10, 0, 0, ROW()-9, 1), SERVICE[[#This Row],[Booking]])</f>
        <v>0</v>
      </c>
    </row>
    <row r="2850" spans="1:26" x14ac:dyDescent="0.25">
      <c r="A2850" s="6" t="str">
        <f ca="1">no.</f>
        <v/>
      </c>
      <c r="E2850" s="4" t="str">
        <f ca="1">position</f>
        <v/>
      </c>
      <c r="J2850" s="318"/>
      <c r="M2850" s="4"/>
      <c r="O2850" s="6"/>
      <c r="Q2850" s="20"/>
      <c r="R2850" s="5" t="str">
        <f ca="1">score</f>
        <v/>
      </c>
      <c r="S2850" s="7" t="str">
        <f ca="1">rescore_svc</f>
        <v/>
      </c>
      <c r="U2850" s="11" t="str">
        <f ca="1">price</f>
        <v/>
      </c>
      <c r="V2850" s="4"/>
      <c r="Y2850" s="388">
        <f ca="1">COUNTIFS(OFFSET($B$10, 0, 0, ROW()-9, 1), SERVICE[[#This Row],[Employee ID]], OFFSET($F$10, 0, 0, ROW()-9, 1), SERVICE[[#This Row],[Resources Role]])</f>
        <v>0</v>
      </c>
      <c r="Z2850" s="388">
        <f ca="1">COUNTIFS(OFFSET($F$10, 0, 0, ROW()-9, 1), SERVICE[[#This Row],[Resources Role]], OFFSET($H$10, 0, 0, ROW()-9, 1), SERVICE[[#This Row],[Booking]])</f>
        <v>0</v>
      </c>
    </row>
    <row r="2851" spans="1:26" x14ac:dyDescent="0.25">
      <c r="A2851" s="6" t="str">
        <f ca="1">no.</f>
        <v/>
      </c>
      <c r="E2851" s="4" t="str">
        <f ca="1">position</f>
        <v/>
      </c>
      <c r="J2851" s="318"/>
      <c r="M2851" s="4"/>
      <c r="O2851" s="6"/>
      <c r="Q2851" s="20"/>
      <c r="R2851" s="5" t="str">
        <f ca="1">score</f>
        <v/>
      </c>
      <c r="S2851" s="7" t="str">
        <f ca="1">rescore_svc</f>
        <v/>
      </c>
      <c r="U2851" s="11" t="str">
        <f ca="1">price</f>
        <v/>
      </c>
      <c r="V2851" s="4"/>
      <c r="Y2851" s="388">
        <f ca="1">COUNTIFS(OFFSET($B$10, 0, 0, ROW()-9, 1), SERVICE[[#This Row],[Employee ID]], OFFSET($F$10, 0, 0, ROW()-9, 1), SERVICE[[#This Row],[Resources Role]])</f>
        <v>0</v>
      </c>
      <c r="Z2851" s="388">
        <f ca="1">COUNTIFS(OFFSET($F$10, 0, 0, ROW()-9, 1), SERVICE[[#This Row],[Resources Role]], OFFSET($H$10, 0, 0, ROW()-9, 1), SERVICE[[#This Row],[Booking]])</f>
        <v>0</v>
      </c>
    </row>
    <row r="2852" spans="1:26" x14ac:dyDescent="0.25">
      <c r="A2852" s="6" t="str">
        <f ca="1">no.</f>
        <v/>
      </c>
      <c r="E2852" s="4" t="str">
        <f ca="1">position</f>
        <v/>
      </c>
      <c r="J2852" s="318"/>
      <c r="M2852" s="4"/>
      <c r="O2852" s="6"/>
      <c r="Q2852" s="20"/>
      <c r="R2852" s="5" t="str">
        <f ca="1">score</f>
        <v/>
      </c>
      <c r="S2852" s="7" t="str">
        <f ca="1">rescore_svc</f>
        <v/>
      </c>
      <c r="U2852" s="11" t="str">
        <f ca="1">price</f>
        <v/>
      </c>
      <c r="V2852" s="4"/>
      <c r="Y2852" s="388">
        <f ca="1">COUNTIFS(OFFSET($B$10, 0, 0, ROW()-9, 1), SERVICE[[#This Row],[Employee ID]], OFFSET($F$10, 0, 0, ROW()-9, 1), SERVICE[[#This Row],[Resources Role]])</f>
        <v>0</v>
      </c>
      <c r="Z2852" s="388">
        <f ca="1">COUNTIFS(OFFSET($F$10, 0, 0, ROW()-9, 1), SERVICE[[#This Row],[Resources Role]], OFFSET($H$10, 0, 0, ROW()-9, 1), SERVICE[[#This Row],[Booking]])</f>
        <v>0</v>
      </c>
    </row>
    <row r="2853" spans="1:26" x14ac:dyDescent="0.25">
      <c r="A2853" s="6" t="str">
        <f ca="1">no.</f>
        <v/>
      </c>
      <c r="E2853" s="4" t="str">
        <f ca="1">position</f>
        <v/>
      </c>
      <c r="J2853" s="318"/>
      <c r="M2853" s="4"/>
      <c r="O2853" s="6"/>
      <c r="Q2853" s="20"/>
      <c r="R2853" s="5" t="str">
        <f ca="1">score</f>
        <v/>
      </c>
      <c r="S2853" s="7" t="str">
        <f ca="1">rescore_svc</f>
        <v/>
      </c>
      <c r="U2853" s="11" t="str">
        <f ca="1">price</f>
        <v/>
      </c>
      <c r="V2853" s="4"/>
      <c r="Y2853" s="388">
        <f ca="1">COUNTIFS(OFFSET($B$10, 0, 0, ROW()-9, 1), SERVICE[[#This Row],[Employee ID]], OFFSET($F$10, 0, 0, ROW()-9, 1), SERVICE[[#This Row],[Resources Role]])</f>
        <v>0</v>
      </c>
      <c r="Z2853" s="388">
        <f ca="1">COUNTIFS(OFFSET($F$10, 0, 0, ROW()-9, 1), SERVICE[[#This Row],[Resources Role]], OFFSET($H$10, 0, 0, ROW()-9, 1), SERVICE[[#This Row],[Booking]])</f>
        <v>0</v>
      </c>
    </row>
    <row r="2854" spans="1:26" x14ac:dyDescent="0.25">
      <c r="A2854" s="6" t="str">
        <f ca="1">no.</f>
        <v/>
      </c>
      <c r="E2854" s="4" t="str">
        <f ca="1">position</f>
        <v/>
      </c>
      <c r="J2854" s="318"/>
      <c r="M2854" s="4"/>
      <c r="O2854" s="6"/>
      <c r="Q2854" s="20"/>
      <c r="R2854" s="5" t="str">
        <f ca="1">score</f>
        <v/>
      </c>
      <c r="S2854" s="7" t="str">
        <f ca="1">rescore_svc</f>
        <v/>
      </c>
      <c r="U2854" s="11" t="str">
        <f ca="1">price</f>
        <v/>
      </c>
      <c r="V2854" s="4"/>
      <c r="Y2854" s="388">
        <f ca="1">COUNTIFS(OFFSET($B$10, 0, 0, ROW()-9, 1), SERVICE[[#This Row],[Employee ID]], OFFSET($F$10, 0, 0, ROW()-9, 1), SERVICE[[#This Row],[Resources Role]])</f>
        <v>0</v>
      </c>
      <c r="Z2854" s="388">
        <f ca="1">COUNTIFS(OFFSET($F$10, 0, 0, ROW()-9, 1), SERVICE[[#This Row],[Resources Role]], OFFSET($H$10, 0, 0, ROW()-9, 1), SERVICE[[#This Row],[Booking]])</f>
        <v>0</v>
      </c>
    </row>
    <row r="2855" spans="1:26" x14ac:dyDescent="0.25">
      <c r="A2855" s="6" t="str">
        <f ca="1">no.</f>
        <v/>
      </c>
      <c r="E2855" s="4" t="str">
        <f ca="1">position</f>
        <v/>
      </c>
      <c r="J2855" s="318"/>
      <c r="M2855" s="4"/>
      <c r="O2855" s="6"/>
      <c r="Q2855" s="20"/>
      <c r="R2855" s="5" t="str">
        <f ca="1">score</f>
        <v/>
      </c>
      <c r="S2855" s="7" t="str">
        <f ca="1">rescore_svc</f>
        <v/>
      </c>
      <c r="U2855" s="11" t="str">
        <f ca="1">price</f>
        <v/>
      </c>
      <c r="V2855" s="4"/>
      <c r="Y2855" s="388">
        <f ca="1">COUNTIFS(OFFSET($B$10, 0, 0, ROW()-9, 1), SERVICE[[#This Row],[Employee ID]], OFFSET($F$10, 0, 0, ROW()-9, 1), SERVICE[[#This Row],[Resources Role]])</f>
        <v>0</v>
      </c>
      <c r="Z2855" s="388">
        <f ca="1">COUNTIFS(OFFSET($F$10, 0, 0, ROW()-9, 1), SERVICE[[#This Row],[Resources Role]], OFFSET($H$10, 0, 0, ROW()-9, 1), SERVICE[[#This Row],[Booking]])</f>
        <v>0</v>
      </c>
    </row>
    <row r="2856" spans="1:26" x14ac:dyDescent="0.25">
      <c r="A2856" s="6" t="str">
        <f ca="1">no.</f>
        <v/>
      </c>
      <c r="E2856" s="4" t="str">
        <f ca="1">position</f>
        <v/>
      </c>
      <c r="J2856" s="318"/>
      <c r="M2856" s="4"/>
      <c r="O2856" s="6"/>
      <c r="Q2856" s="20"/>
      <c r="R2856" s="5" t="str">
        <f ca="1">score</f>
        <v/>
      </c>
      <c r="S2856" s="7" t="str">
        <f ca="1">rescore_svc</f>
        <v/>
      </c>
      <c r="U2856" s="11" t="str">
        <f ca="1">price</f>
        <v/>
      </c>
      <c r="V2856" s="4"/>
      <c r="Y2856" s="388">
        <f ca="1">COUNTIFS(OFFSET($B$10, 0, 0, ROW()-9, 1), SERVICE[[#This Row],[Employee ID]], OFFSET($F$10, 0, 0, ROW()-9, 1), SERVICE[[#This Row],[Resources Role]])</f>
        <v>0</v>
      </c>
      <c r="Z2856" s="388">
        <f ca="1">COUNTIFS(OFFSET($F$10, 0, 0, ROW()-9, 1), SERVICE[[#This Row],[Resources Role]], OFFSET($H$10, 0, 0, ROW()-9, 1), SERVICE[[#This Row],[Booking]])</f>
        <v>0</v>
      </c>
    </row>
    <row r="2857" spans="1:26" x14ac:dyDescent="0.25">
      <c r="A2857" s="6" t="str">
        <f ca="1">no.</f>
        <v/>
      </c>
      <c r="E2857" s="4" t="str">
        <f ca="1">position</f>
        <v/>
      </c>
      <c r="J2857" s="318"/>
      <c r="M2857" s="4"/>
      <c r="O2857" s="6"/>
      <c r="Q2857" s="20"/>
      <c r="R2857" s="5" t="str">
        <f ca="1">score</f>
        <v/>
      </c>
      <c r="S2857" s="7" t="str">
        <f ca="1">rescore_svc</f>
        <v/>
      </c>
      <c r="U2857" s="11" t="str">
        <f ca="1">price</f>
        <v/>
      </c>
      <c r="V2857" s="4"/>
      <c r="Y2857" s="388">
        <f ca="1">COUNTIFS(OFFSET($B$10, 0, 0, ROW()-9, 1), SERVICE[[#This Row],[Employee ID]], OFFSET($F$10, 0, 0, ROW()-9, 1), SERVICE[[#This Row],[Resources Role]])</f>
        <v>0</v>
      </c>
      <c r="Z2857" s="388">
        <f ca="1">COUNTIFS(OFFSET($F$10, 0, 0, ROW()-9, 1), SERVICE[[#This Row],[Resources Role]], OFFSET($H$10, 0, 0, ROW()-9, 1), SERVICE[[#This Row],[Booking]])</f>
        <v>0</v>
      </c>
    </row>
    <row r="2858" spans="1:26" x14ac:dyDescent="0.25">
      <c r="A2858" s="6" t="str">
        <f ca="1">no.</f>
        <v/>
      </c>
      <c r="E2858" s="4" t="str">
        <f ca="1">position</f>
        <v/>
      </c>
      <c r="J2858" s="318"/>
      <c r="M2858" s="4"/>
      <c r="O2858" s="6"/>
      <c r="Q2858" s="20"/>
      <c r="R2858" s="5" t="str">
        <f ca="1">score</f>
        <v/>
      </c>
      <c r="S2858" s="7" t="str">
        <f ca="1">rescore_svc</f>
        <v/>
      </c>
      <c r="U2858" s="11" t="str">
        <f ca="1">price</f>
        <v/>
      </c>
      <c r="V2858" s="4"/>
      <c r="Y2858" s="388">
        <f ca="1">COUNTIFS(OFFSET($B$10, 0, 0, ROW()-9, 1), SERVICE[[#This Row],[Employee ID]], OFFSET($F$10, 0, 0, ROW()-9, 1), SERVICE[[#This Row],[Resources Role]])</f>
        <v>0</v>
      </c>
      <c r="Z2858" s="388">
        <f ca="1">COUNTIFS(OFFSET($F$10, 0, 0, ROW()-9, 1), SERVICE[[#This Row],[Resources Role]], OFFSET($H$10, 0, 0, ROW()-9, 1), SERVICE[[#This Row],[Booking]])</f>
        <v>0</v>
      </c>
    </row>
    <row r="2859" spans="1:26" x14ac:dyDescent="0.25">
      <c r="A2859" s="6" t="str">
        <f ca="1">no.</f>
        <v/>
      </c>
      <c r="E2859" s="4" t="str">
        <f ca="1">position</f>
        <v/>
      </c>
      <c r="J2859" s="318"/>
      <c r="M2859" s="4"/>
      <c r="O2859" s="6"/>
      <c r="Q2859" s="20"/>
      <c r="R2859" s="5" t="str">
        <f ca="1">score</f>
        <v/>
      </c>
      <c r="S2859" s="7" t="str">
        <f ca="1">rescore_svc</f>
        <v/>
      </c>
      <c r="U2859" s="11" t="str">
        <f ca="1">price</f>
        <v/>
      </c>
      <c r="V2859" s="4"/>
      <c r="Y2859" s="388">
        <f ca="1">COUNTIFS(OFFSET($B$10, 0, 0, ROW()-9, 1), SERVICE[[#This Row],[Employee ID]], OFFSET($F$10, 0, 0, ROW()-9, 1), SERVICE[[#This Row],[Resources Role]])</f>
        <v>0</v>
      </c>
      <c r="Z2859" s="388">
        <f ca="1">COUNTIFS(OFFSET($F$10, 0, 0, ROW()-9, 1), SERVICE[[#This Row],[Resources Role]], OFFSET($H$10, 0, 0, ROW()-9, 1), SERVICE[[#This Row],[Booking]])</f>
        <v>0</v>
      </c>
    </row>
    <row r="2860" spans="1:26" x14ac:dyDescent="0.25">
      <c r="A2860" s="6" t="str">
        <f ca="1">no.</f>
        <v/>
      </c>
      <c r="E2860" s="4" t="str">
        <f ca="1">position</f>
        <v/>
      </c>
      <c r="J2860" s="318"/>
      <c r="M2860" s="4"/>
      <c r="O2860" s="6"/>
      <c r="Q2860" s="20"/>
      <c r="R2860" s="5" t="str">
        <f ca="1">score</f>
        <v/>
      </c>
      <c r="S2860" s="7" t="str">
        <f ca="1">rescore_svc</f>
        <v/>
      </c>
      <c r="U2860" s="11" t="str">
        <f ca="1">price</f>
        <v/>
      </c>
      <c r="V2860" s="4"/>
      <c r="Y2860" s="388">
        <f ca="1">COUNTIFS(OFFSET($B$10, 0, 0, ROW()-9, 1), SERVICE[[#This Row],[Employee ID]], OFFSET($F$10, 0, 0, ROW()-9, 1), SERVICE[[#This Row],[Resources Role]])</f>
        <v>0</v>
      </c>
      <c r="Z2860" s="388">
        <f ca="1">COUNTIFS(OFFSET($F$10, 0, 0, ROW()-9, 1), SERVICE[[#This Row],[Resources Role]], OFFSET($H$10, 0, 0, ROW()-9, 1), SERVICE[[#This Row],[Booking]])</f>
        <v>0</v>
      </c>
    </row>
    <row r="2861" spans="1:26" x14ac:dyDescent="0.25">
      <c r="A2861" s="6" t="str">
        <f ca="1">no.</f>
        <v/>
      </c>
      <c r="E2861" s="4" t="str">
        <f ca="1">position</f>
        <v/>
      </c>
      <c r="J2861" s="318"/>
      <c r="M2861" s="4"/>
      <c r="O2861" s="6"/>
      <c r="Q2861" s="20"/>
      <c r="R2861" s="5" t="str">
        <f ca="1">score</f>
        <v/>
      </c>
      <c r="S2861" s="7" t="str">
        <f ca="1">rescore_svc</f>
        <v/>
      </c>
      <c r="U2861" s="11" t="str">
        <f ca="1">price</f>
        <v/>
      </c>
      <c r="V2861" s="4"/>
      <c r="Y2861" s="388">
        <f ca="1">COUNTIFS(OFFSET($B$10, 0, 0, ROW()-9, 1), SERVICE[[#This Row],[Employee ID]], OFFSET($F$10, 0, 0, ROW()-9, 1), SERVICE[[#This Row],[Resources Role]])</f>
        <v>0</v>
      </c>
      <c r="Z2861" s="388">
        <f ca="1">COUNTIFS(OFFSET($F$10, 0, 0, ROW()-9, 1), SERVICE[[#This Row],[Resources Role]], OFFSET($H$10, 0, 0, ROW()-9, 1), SERVICE[[#This Row],[Booking]])</f>
        <v>0</v>
      </c>
    </row>
    <row r="2862" spans="1:26" x14ac:dyDescent="0.25">
      <c r="A2862" s="6" t="str">
        <f ca="1">no.</f>
        <v/>
      </c>
      <c r="E2862" s="4" t="str">
        <f ca="1">position</f>
        <v/>
      </c>
      <c r="J2862" s="318"/>
      <c r="M2862" s="4"/>
      <c r="O2862" s="6"/>
      <c r="Q2862" s="20"/>
      <c r="R2862" s="5" t="str">
        <f ca="1">score</f>
        <v/>
      </c>
      <c r="S2862" s="7" t="str">
        <f ca="1">rescore_svc</f>
        <v/>
      </c>
      <c r="U2862" s="11" t="str">
        <f ca="1">price</f>
        <v/>
      </c>
      <c r="V2862" s="4"/>
      <c r="Y2862" s="388">
        <f ca="1">COUNTIFS(OFFSET($B$10, 0, 0, ROW()-9, 1), SERVICE[[#This Row],[Employee ID]], OFFSET($F$10, 0, 0, ROW()-9, 1), SERVICE[[#This Row],[Resources Role]])</f>
        <v>0</v>
      </c>
      <c r="Z2862" s="388">
        <f ca="1">COUNTIFS(OFFSET($F$10, 0, 0, ROW()-9, 1), SERVICE[[#This Row],[Resources Role]], OFFSET($H$10, 0, 0, ROW()-9, 1), SERVICE[[#This Row],[Booking]])</f>
        <v>0</v>
      </c>
    </row>
    <row r="2863" spans="1:26" x14ac:dyDescent="0.25">
      <c r="A2863" s="6" t="str">
        <f ca="1">no.</f>
        <v/>
      </c>
      <c r="E2863" s="4" t="str">
        <f ca="1">position</f>
        <v/>
      </c>
      <c r="J2863" s="318"/>
      <c r="M2863" s="4"/>
      <c r="O2863" s="6"/>
      <c r="Q2863" s="20"/>
      <c r="R2863" s="5" t="str">
        <f ca="1">score</f>
        <v/>
      </c>
      <c r="S2863" s="7" t="str">
        <f ca="1">rescore_svc</f>
        <v/>
      </c>
      <c r="U2863" s="11" t="str">
        <f ca="1">price</f>
        <v/>
      </c>
      <c r="V2863" s="4"/>
      <c r="Y2863" s="388">
        <f ca="1">COUNTIFS(OFFSET($B$10, 0, 0, ROW()-9, 1), SERVICE[[#This Row],[Employee ID]], OFFSET($F$10, 0, 0, ROW()-9, 1), SERVICE[[#This Row],[Resources Role]])</f>
        <v>0</v>
      </c>
      <c r="Z2863" s="388">
        <f ca="1">COUNTIFS(OFFSET($F$10, 0, 0, ROW()-9, 1), SERVICE[[#This Row],[Resources Role]], OFFSET($H$10, 0, 0, ROW()-9, 1), SERVICE[[#This Row],[Booking]])</f>
        <v>0</v>
      </c>
    </row>
    <row r="2864" spans="1:26" x14ac:dyDescent="0.25">
      <c r="A2864" s="6" t="str">
        <f ca="1">no.</f>
        <v/>
      </c>
      <c r="E2864" s="4" t="str">
        <f ca="1">position</f>
        <v/>
      </c>
      <c r="J2864" s="318"/>
      <c r="M2864" s="4"/>
      <c r="O2864" s="6"/>
      <c r="Q2864" s="20"/>
      <c r="R2864" s="5" t="str">
        <f ca="1">score</f>
        <v/>
      </c>
      <c r="S2864" s="7" t="str">
        <f ca="1">rescore_svc</f>
        <v/>
      </c>
      <c r="U2864" s="11" t="str">
        <f ca="1">price</f>
        <v/>
      </c>
      <c r="V2864" s="4"/>
      <c r="Y2864" s="388">
        <f ca="1">COUNTIFS(OFFSET($B$10, 0, 0, ROW()-9, 1), SERVICE[[#This Row],[Employee ID]], OFFSET($F$10, 0, 0, ROW()-9, 1), SERVICE[[#This Row],[Resources Role]])</f>
        <v>0</v>
      </c>
      <c r="Z2864" s="388">
        <f ca="1">COUNTIFS(OFFSET($F$10, 0, 0, ROW()-9, 1), SERVICE[[#This Row],[Resources Role]], OFFSET($H$10, 0, 0, ROW()-9, 1), SERVICE[[#This Row],[Booking]])</f>
        <v>0</v>
      </c>
    </row>
    <row r="2865" spans="1:26" x14ac:dyDescent="0.25">
      <c r="A2865" s="6" t="str">
        <f ca="1">no.</f>
        <v/>
      </c>
      <c r="E2865" s="4" t="str">
        <f ca="1">position</f>
        <v/>
      </c>
      <c r="J2865" s="318"/>
      <c r="M2865" s="4"/>
      <c r="O2865" s="6"/>
      <c r="Q2865" s="20"/>
      <c r="R2865" s="5" t="str">
        <f ca="1">score</f>
        <v/>
      </c>
      <c r="S2865" s="7" t="str">
        <f ca="1">rescore_svc</f>
        <v/>
      </c>
      <c r="U2865" s="11" t="str">
        <f ca="1">price</f>
        <v/>
      </c>
      <c r="V2865" s="4"/>
      <c r="Y2865" s="388">
        <f ca="1">COUNTIFS(OFFSET($B$10, 0, 0, ROW()-9, 1), SERVICE[[#This Row],[Employee ID]], OFFSET($F$10, 0, 0, ROW()-9, 1), SERVICE[[#This Row],[Resources Role]])</f>
        <v>0</v>
      </c>
      <c r="Z2865" s="388">
        <f ca="1">COUNTIFS(OFFSET($F$10, 0, 0, ROW()-9, 1), SERVICE[[#This Row],[Resources Role]], OFFSET($H$10, 0, 0, ROW()-9, 1), SERVICE[[#This Row],[Booking]])</f>
        <v>0</v>
      </c>
    </row>
    <row r="2866" spans="1:26" x14ac:dyDescent="0.25">
      <c r="A2866" s="6" t="str">
        <f ca="1">no.</f>
        <v/>
      </c>
      <c r="E2866" s="4" t="str">
        <f ca="1">position</f>
        <v/>
      </c>
      <c r="J2866" s="318"/>
      <c r="M2866" s="4"/>
      <c r="O2866" s="6"/>
      <c r="Q2866" s="20"/>
      <c r="R2866" s="5" t="str">
        <f ca="1">score</f>
        <v/>
      </c>
      <c r="S2866" s="7" t="str">
        <f ca="1">rescore_svc</f>
        <v/>
      </c>
      <c r="U2866" s="11" t="str">
        <f ca="1">price</f>
        <v/>
      </c>
      <c r="V2866" s="4"/>
      <c r="Y2866" s="388">
        <f ca="1">COUNTIFS(OFFSET($B$10, 0, 0, ROW()-9, 1), SERVICE[[#This Row],[Employee ID]], OFFSET($F$10, 0, 0, ROW()-9, 1), SERVICE[[#This Row],[Resources Role]])</f>
        <v>0</v>
      </c>
      <c r="Z2866" s="388">
        <f ca="1">COUNTIFS(OFFSET($F$10, 0, 0, ROW()-9, 1), SERVICE[[#This Row],[Resources Role]], OFFSET($H$10, 0, 0, ROW()-9, 1), SERVICE[[#This Row],[Booking]])</f>
        <v>0</v>
      </c>
    </row>
    <row r="2867" spans="1:26" x14ac:dyDescent="0.25">
      <c r="A2867" s="6" t="str">
        <f ca="1">no.</f>
        <v/>
      </c>
      <c r="E2867" s="4" t="str">
        <f ca="1">position</f>
        <v/>
      </c>
      <c r="J2867" s="318"/>
      <c r="M2867" s="4"/>
      <c r="O2867" s="6"/>
      <c r="Q2867" s="20"/>
      <c r="R2867" s="5" t="str">
        <f ca="1">score</f>
        <v/>
      </c>
      <c r="S2867" s="7" t="str">
        <f ca="1">rescore_svc</f>
        <v/>
      </c>
      <c r="U2867" s="11" t="str">
        <f ca="1">price</f>
        <v/>
      </c>
      <c r="V2867" s="4"/>
      <c r="Y2867" s="388">
        <f ca="1">COUNTIFS(OFFSET($B$10, 0, 0, ROW()-9, 1), SERVICE[[#This Row],[Employee ID]], OFFSET($F$10, 0, 0, ROW()-9, 1), SERVICE[[#This Row],[Resources Role]])</f>
        <v>0</v>
      </c>
      <c r="Z2867" s="388">
        <f ca="1">COUNTIFS(OFFSET($F$10, 0, 0, ROW()-9, 1), SERVICE[[#This Row],[Resources Role]], OFFSET($H$10, 0, 0, ROW()-9, 1), SERVICE[[#This Row],[Booking]])</f>
        <v>0</v>
      </c>
    </row>
    <row r="2868" spans="1:26" x14ac:dyDescent="0.25">
      <c r="A2868" s="6" t="str">
        <f ca="1">no.</f>
        <v/>
      </c>
      <c r="E2868" s="4" t="str">
        <f ca="1">position</f>
        <v/>
      </c>
      <c r="J2868" s="318"/>
      <c r="M2868" s="4"/>
      <c r="O2868" s="6"/>
      <c r="Q2868" s="20"/>
      <c r="R2868" s="5" t="str">
        <f ca="1">score</f>
        <v/>
      </c>
      <c r="S2868" s="7" t="str">
        <f ca="1">rescore_svc</f>
        <v/>
      </c>
      <c r="U2868" s="11" t="str">
        <f ca="1">price</f>
        <v/>
      </c>
      <c r="V2868" s="4"/>
      <c r="Y2868" s="388">
        <f ca="1">COUNTIFS(OFFSET($B$10, 0, 0, ROW()-9, 1), SERVICE[[#This Row],[Employee ID]], OFFSET($F$10, 0, 0, ROW()-9, 1), SERVICE[[#This Row],[Resources Role]])</f>
        <v>0</v>
      </c>
      <c r="Z2868" s="388">
        <f ca="1">COUNTIFS(OFFSET($F$10, 0, 0, ROW()-9, 1), SERVICE[[#This Row],[Resources Role]], OFFSET($H$10, 0, 0, ROW()-9, 1), SERVICE[[#This Row],[Booking]])</f>
        <v>0</v>
      </c>
    </row>
    <row r="2869" spans="1:26" x14ac:dyDescent="0.25">
      <c r="A2869" s="6" t="str">
        <f ca="1">no.</f>
        <v/>
      </c>
      <c r="E2869" s="4" t="str">
        <f ca="1">position</f>
        <v/>
      </c>
      <c r="J2869" s="318"/>
      <c r="M2869" s="4"/>
      <c r="O2869" s="6"/>
      <c r="Q2869" s="20"/>
      <c r="R2869" s="5" t="str">
        <f ca="1">score</f>
        <v/>
      </c>
      <c r="S2869" s="7" t="str">
        <f ca="1">rescore_svc</f>
        <v/>
      </c>
      <c r="U2869" s="11" t="str">
        <f ca="1">price</f>
        <v/>
      </c>
      <c r="V2869" s="4"/>
      <c r="Y2869" s="388">
        <f ca="1">COUNTIFS(OFFSET($B$10, 0, 0, ROW()-9, 1), SERVICE[[#This Row],[Employee ID]], OFFSET($F$10, 0, 0, ROW()-9, 1), SERVICE[[#This Row],[Resources Role]])</f>
        <v>0</v>
      </c>
      <c r="Z2869" s="388">
        <f ca="1">COUNTIFS(OFFSET($F$10, 0, 0, ROW()-9, 1), SERVICE[[#This Row],[Resources Role]], OFFSET($H$10, 0, 0, ROW()-9, 1), SERVICE[[#This Row],[Booking]])</f>
        <v>0</v>
      </c>
    </row>
    <row r="2870" spans="1:26" x14ac:dyDescent="0.25">
      <c r="A2870" s="6" t="str">
        <f ca="1">no.</f>
        <v/>
      </c>
      <c r="E2870" s="4" t="str">
        <f ca="1">position</f>
        <v/>
      </c>
      <c r="J2870" s="318"/>
      <c r="M2870" s="4"/>
      <c r="O2870" s="6"/>
      <c r="Q2870" s="20"/>
      <c r="R2870" s="5" t="str">
        <f ca="1">score</f>
        <v/>
      </c>
      <c r="S2870" s="7" t="str">
        <f ca="1">rescore_svc</f>
        <v/>
      </c>
      <c r="U2870" s="11" t="str">
        <f ca="1">price</f>
        <v/>
      </c>
      <c r="V2870" s="4"/>
      <c r="Y2870" s="388">
        <f ca="1">COUNTIFS(OFFSET($B$10, 0, 0, ROW()-9, 1), SERVICE[[#This Row],[Employee ID]], OFFSET($F$10, 0, 0, ROW()-9, 1), SERVICE[[#This Row],[Resources Role]])</f>
        <v>0</v>
      </c>
      <c r="Z2870" s="388">
        <f ca="1">COUNTIFS(OFFSET($F$10, 0, 0, ROW()-9, 1), SERVICE[[#This Row],[Resources Role]], OFFSET($H$10, 0, 0, ROW()-9, 1), SERVICE[[#This Row],[Booking]])</f>
        <v>0</v>
      </c>
    </row>
    <row r="2871" spans="1:26" x14ac:dyDescent="0.25">
      <c r="A2871" s="6" t="str">
        <f ca="1">no.</f>
        <v/>
      </c>
      <c r="E2871" s="4" t="str">
        <f ca="1">position</f>
        <v/>
      </c>
      <c r="J2871" s="318"/>
      <c r="M2871" s="4"/>
      <c r="O2871" s="6"/>
      <c r="Q2871" s="20"/>
      <c r="R2871" s="5" t="str">
        <f ca="1">score</f>
        <v/>
      </c>
      <c r="S2871" s="7" t="str">
        <f ca="1">rescore_svc</f>
        <v/>
      </c>
      <c r="U2871" s="11" t="str">
        <f ca="1">price</f>
        <v/>
      </c>
      <c r="V2871" s="4"/>
      <c r="Y2871" s="388">
        <f ca="1">COUNTIFS(OFFSET($B$10, 0, 0, ROW()-9, 1), SERVICE[[#This Row],[Employee ID]], OFFSET($F$10, 0, 0, ROW()-9, 1), SERVICE[[#This Row],[Resources Role]])</f>
        <v>0</v>
      </c>
      <c r="Z2871" s="388">
        <f ca="1">COUNTIFS(OFFSET($F$10, 0, 0, ROW()-9, 1), SERVICE[[#This Row],[Resources Role]], OFFSET($H$10, 0, 0, ROW()-9, 1), SERVICE[[#This Row],[Booking]])</f>
        <v>0</v>
      </c>
    </row>
    <row r="2872" spans="1:26" x14ac:dyDescent="0.25">
      <c r="A2872" s="6" t="str">
        <f ca="1">no.</f>
        <v/>
      </c>
      <c r="E2872" s="4" t="str">
        <f ca="1">position</f>
        <v/>
      </c>
      <c r="J2872" s="318"/>
      <c r="M2872" s="4"/>
      <c r="O2872" s="6"/>
      <c r="Q2872" s="20"/>
      <c r="R2872" s="5" t="str">
        <f ca="1">score</f>
        <v/>
      </c>
      <c r="S2872" s="7" t="str">
        <f ca="1">rescore_svc</f>
        <v/>
      </c>
      <c r="U2872" s="11" t="str">
        <f ca="1">price</f>
        <v/>
      </c>
      <c r="V2872" s="4"/>
      <c r="Y2872" s="388">
        <f ca="1">COUNTIFS(OFFSET($B$10, 0, 0, ROW()-9, 1), SERVICE[[#This Row],[Employee ID]], OFFSET($F$10, 0, 0, ROW()-9, 1), SERVICE[[#This Row],[Resources Role]])</f>
        <v>0</v>
      </c>
      <c r="Z2872" s="388">
        <f ca="1">COUNTIFS(OFFSET($F$10, 0, 0, ROW()-9, 1), SERVICE[[#This Row],[Resources Role]], OFFSET($H$10, 0, 0, ROW()-9, 1), SERVICE[[#This Row],[Booking]])</f>
        <v>0</v>
      </c>
    </row>
    <row r="2873" spans="1:26" x14ac:dyDescent="0.25">
      <c r="A2873" s="6" t="str">
        <f ca="1">no.</f>
        <v/>
      </c>
      <c r="E2873" s="4" t="str">
        <f ca="1">position</f>
        <v/>
      </c>
      <c r="J2873" s="318"/>
      <c r="M2873" s="4"/>
      <c r="O2873" s="6"/>
      <c r="Q2873" s="20"/>
      <c r="R2873" s="5" t="str">
        <f ca="1">score</f>
        <v/>
      </c>
      <c r="S2873" s="7" t="str">
        <f ca="1">rescore_svc</f>
        <v/>
      </c>
      <c r="U2873" s="11" t="str">
        <f ca="1">price</f>
        <v/>
      </c>
      <c r="V2873" s="4"/>
      <c r="Y2873" s="388">
        <f ca="1">COUNTIFS(OFFSET($B$10, 0, 0, ROW()-9, 1), SERVICE[[#This Row],[Employee ID]], OFFSET($F$10, 0, 0, ROW()-9, 1), SERVICE[[#This Row],[Resources Role]])</f>
        <v>0</v>
      </c>
      <c r="Z2873" s="388">
        <f ca="1">COUNTIFS(OFFSET($F$10, 0, 0, ROW()-9, 1), SERVICE[[#This Row],[Resources Role]], OFFSET($H$10, 0, 0, ROW()-9, 1), SERVICE[[#This Row],[Booking]])</f>
        <v>0</v>
      </c>
    </row>
    <row r="2874" spans="1:26" x14ac:dyDescent="0.25">
      <c r="A2874" s="6" t="str">
        <f ca="1">no.</f>
        <v/>
      </c>
      <c r="E2874" s="4" t="str">
        <f ca="1">position</f>
        <v/>
      </c>
      <c r="J2874" s="318"/>
      <c r="M2874" s="4"/>
      <c r="O2874" s="6"/>
      <c r="Q2874" s="20"/>
      <c r="R2874" s="5" t="str">
        <f ca="1">score</f>
        <v/>
      </c>
      <c r="S2874" s="7" t="str">
        <f ca="1">rescore_svc</f>
        <v/>
      </c>
      <c r="U2874" s="11" t="str">
        <f ca="1">price</f>
        <v/>
      </c>
      <c r="V2874" s="4"/>
      <c r="Y2874" s="388">
        <f ca="1">COUNTIFS(OFFSET($B$10, 0, 0, ROW()-9, 1), SERVICE[[#This Row],[Employee ID]], OFFSET($F$10, 0, 0, ROW()-9, 1), SERVICE[[#This Row],[Resources Role]])</f>
        <v>0</v>
      </c>
      <c r="Z2874" s="388">
        <f ca="1">COUNTIFS(OFFSET($F$10, 0, 0, ROW()-9, 1), SERVICE[[#This Row],[Resources Role]], OFFSET($H$10, 0, 0, ROW()-9, 1), SERVICE[[#This Row],[Booking]])</f>
        <v>0</v>
      </c>
    </row>
    <row r="2875" spans="1:26" x14ac:dyDescent="0.25">
      <c r="A2875" s="6" t="str">
        <f ca="1">no.</f>
        <v/>
      </c>
      <c r="E2875" s="4" t="str">
        <f ca="1">position</f>
        <v/>
      </c>
      <c r="J2875" s="318"/>
      <c r="M2875" s="4"/>
      <c r="O2875" s="6"/>
      <c r="Q2875" s="20"/>
      <c r="R2875" s="5" t="str">
        <f ca="1">score</f>
        <v/>
      </c>
      <c r="S2875" s="7" t="str">
        <f ca="1">rescore_svc</f>
        <v/>
      </c>
      <c r="U2875" s="11" t="str">
        <f ca="1">price</f>
        <v/>
      </c>
      <c r="V2875" s="4"/>
      <c r="Y2875" s="388">
        <f ca="1">COUNTIFS(OFFSET($B$10, 0, 0, ROW()-9, 1), SERVICE[[#This Row],[Employee ID]], OFFSET($F$10, 0, 0, ROW()-9, 1), SERVICE[[#This Row],[Resources Role]])</f>
        <v>0</v>
      </c>
      <c r="Z2875" s="388">
        <f ca="1">COUNTIFS(OFFSET($F$10, 0, 0, ROW()-9, 1), SERVICE[[#This Row],[Resources Role]], OFFSET($H$10, 0, 0, ROW()-9, 1), SERVICE[[#This Row],[Booking]])</f>
        <v>0</v>
      </c>
    </row>
    <row r="2876" spans="1:26" x14ac:dyDescent="0.25">
      <c r="A2876" s="6" t="str">
        <f ca="1">no.</f>
        <v/>
      </c>
      <c r="E2876" s="4" t="str">
        <f ca="1">position</f>
        <v/>
      </c>
      <c r="J2876" s="318"/>
      <c r="M2876" s="4"/>
      <c r="O2876" s="6"/>
      <c r="Q2876" s="20"/>
      <c r="R2876" s="5" t="str">
        <f ca="1">score</f>
        <v/>
      </c>
      <c r="S2876" s="7" t="str">
        <f ca="1">rescore_svc</f>
        <v/>
      </c>
      <c r="U2876" s="11" t="str">
        <f ca="1">price</f>
        <v/>
      </c>
      <c r="V2876" s="4"/>
      <c r="Y2876" s="388">
        <f ca="1">COUNTIFS(OFFSET($B$10, 0, 0, ROW()-9, 1), SERVICE[[#This Row],[Employee ID]], OFFSET($F$10, 0, 0, ROW()-9, 1), SERVICE[[#This Row],[Resources Role]])</f>
        <v>0</v>
      </c>
      <c r="Z2876" s="388">
        <f ca="1">COUNTIFS(OFFSET($F$10, 0, 0, ROW()-9, 1), SERVICE[[#This Row],[Resources Role]], OFFSET($H$10, 0, 0, ROW()-9, 1), SERVICE[[#This Row],[Booking]])</f>
        <v>0</v>
      </c>
    </row>
    <row r="2877" spans="1:26" x14ac:dyDescent="0.25">
      <c r="A2877" s="6" t="str">
        <f ca="1">no.</f>
        <v/>
      </c>
      <c r="E2877" s="4" t="str">
        <f ca="1">position</f>
        <v/>
      </c>
      <c r="J2877" s="318"/>
      <c r="M2877" s="4"/>
      <c r="O2877" s="6"/>
      <c r="Q2877" s="20"/>
      <c r="R2877" s="5" t="str">
        <f ca="1">score</f>
        <v/>
      </c>
      <c r="S2877" s="7" t="str">
        <f ca="1">rescore_svc</f>
        <v/>
      </c>
      <c r="U2877" s="11" t="str">
        <f ca="1">price</f>
        <v/>
      </c>
      <c r="V2877" s="4"/>
      <c r="Y2877" s="388">
        <f ca="1">COUNTIFS(OFFSET($B$10, 0, 0, ROW()-9, 1), SERVICE[[#This Row],[Employee ID]], OFFSET($F$10, 0, 0, ROW()-9, 1), SERVICE[[#This Row],[Resources Role]])</f>
        <v>0</v>
      </c>
      <c r="Z2877" s="388">
        <f ca="1">COUNTIFS(OFFSET($F$10, 0, 0, ROW()-9, 1), SERVICE[[#This Row],[Resources Role]], OFFSET($H$10, 0, 0, ROW()-9, 1), SERVICE[[#This Row],[Booking]])</f>
        <v>0</v>
      </c>
    </row>
    <row r="2878" spans="1:26" x14ac:dyDescent="0.25">
      <c r="A2878" s="6" t="str">
        <f ca="1">no.</f>
        <v/>
      </c>
      <c r="E2878" s="4" t="str">
        <f ca="1">position</f>
        <v/>
      </c>
      <c r="J2878" s="318"/>
      <c r="M2878" s="4"/>
      <c r="O2878" s="6"/>
      <c r="Q2878" s="20"/>
      <c r="R2878" s="5" t="str">
        <f ca="1">score</f>
        <v/>
      </c>
      <c r="S2878" s="7" t="str">
        <f ca="1">rescore_svc</f>
        <v/>
      </c>
      <c r="U2878" s="11" t="str">
        <f ca="1">price</f>
        <v/>
      </c>
      <c r="V2878" s="4"/>
      <c r="Y2878" s="388">
        <f ca="1">COUNTIFS(OFFSET($B$10, 0, 0, ROW()-9, 1), SERVICE[[#This Row],[Employee ID]], OFFSET($F$10, 0, 0, ROW()-9, 1), SERVICE[[#This Row],[Resources Role]])</f>
        <v>0</v>
      </c>
      <c r="Z2878" s="388">
        <f ca="1">COUNTIFS(OFFSET($F$10, 0, 0, ROW()-9, 1), SERVICE[[#This Row],[Resources Role]], OFFSET($H$10, 0, 0, ROW()-9, 1), SERVICE[[#This Row],[Booking]])</f>
        <v>0</v>
      </c>
    </row>
    <row r="2879" spans="1:26" x14ac:dyDescent="0.25">
      <c r="A2879" s="6" t="str">
        <f ca="1">no.</f>
        <v/>
      </c>
      <c r="E2879" s="4" t="str">
        <f ca="1">position</f>
        <v/>
      </c>
      <c r="J2879" s="318"/>
      <c r="M2879" s="4"/>
      <c r="O2879" s="6"/>
      <c r="Q2879" s="20"/>
      <c r="R2879" s="5" t="str">
        <f ca="1">score</f>
        <v/>
      </c>
      <c r="S2879" s="7" t="str">
        <f ca="1">rescore_svc</f>
        <v/>
      </c>
      <c r="U2879" s="11" t="str">
        <f ca="1">price</f>
        <v/>
      </c>
      <c r="V2879" s="4"/>
      <c r="Y2879" s="388">
        <f ca="1">COUNTIFS(OFFSET($B$10, 0, 0, ROW()-9, 1), SERVICE[[#This Row],[Employee ID]], OFFSET($F$10, 0, 0, ROW()-9, 1), SERVICE[[#This Row],[Resources Role]])</f>
        <v>0</v>
      </c>
      <c r="Z2879" s="388">
        <f ca="1">COUNTIFS(OFFSET($F$10, 0, 0, ROW()-9, 1), SERVICE[[#This Row],[Resources Role]], OFFSET($H$10, 0, 0, ROW()-9, 1), SERVICE[[#This Row],[Booking]])</f>
        <v>0</v>
      </c>
    </row>
    <row r="2880" spans="1:26" x14ac:dyDescent="0.25">
      <c r="A2880" s="6" t="str">
        <f ca="1">no.</f>
        <v/>
      </c>
      <c r="E2880" s="4" t="str">
        <f ca="1">position</f>
        <v/>
      </c>
      <c r="J2880" s="318"/>
      <c r="M2880" s="4"/>
      <c r="O2880" s="6"/>
      <c r="Q2880" s="20"/>
      <c r="R2880" s="5" t="str">
        <f ca="1">score</f>
        <v/>
      </c>
      <c r="S2880" s="7" t="str">
        <f ca="1">rescore_svc</f>
        <v/>
      </c>
      <c r="U2880" s="11" t="str">
        <f ca="1">price</f>
        <v/>
      </c>
      <c r="V2880" s="4"/>
      <c r="Y2880" s="388">
        <f ca="1">COUNTIFS(OFFSET($B$10, 0, 0, ROW()-9, 1), SERVICE[[#This Row],[Employee ID]], OFFSET($F$10, 0, 0, ROW()-9, 1), SERVICE[[#This Row],[Resources Role]])</f>
        <v>0</v>
      </c>
      <c r="Z2880" s="388">
        <f ca="1">COUNTIFS(OFFSET($F$10, 0, 0, ROW()-9, 1), SERVICE[[#This Row],[Resources Role]], OFFSET($H$10, 0, 0, ROW()-9, 1), SERVICE[[#This Row],[Booking]])</f>
        <v>0</v>
      </c>
    </row>
    <row r="2881" spans="1:26" x14ac:dyDescent="0.25">
      <c r="A2881" s="6" t="str">
        <f ca="1">no.</f>
        <v/>
      </c>
      <c r="E2881" s="4" t="str">
        <f ca="1">position</f>
        <v/>
      </c>
      <c r="J2881" s="318"/>
      <c r="M2881" s="4"/>
      <c r="O2881" s="6"/>
      <c r="Q2881" s="20"/>
      <c r="R2881" s="5" t="str">
        <f ca="1">score</f>
        <v/>
      </c>
      <c r="S2881" s="7" t="str">
        <f ca="1">rescore_svc</f>
        <v/>
      </c>
      <c r="U2881" s="11" t="str">
        <f ca="1">price</f>
        <v/>
      </c>
      <c r="V2881" s="4"/>
      <c r="Y2881" s="388">
        <f ca="1">COUNTIFS(OFFSET($B$10, 0, 0, ROW()-9, 1), SERVICE[[#This Row],[Employee ID]], OFFSET($F$10, 0, 0, ROW()-9, 1), SERVICE[[#This Row],[Resources Role]])</f>
        <v>0</v>
      </c>
      <c r="Z2881" s="388">
        <f ca="1">COUNTIFS(OFFSET($F$10, 0, 0, ROW()-9, 1), SERVICE[[#This Row],[Resources Role]], OFFSET($H$10, 0, 0, ROW()-9, 1), SERVICE[[#This Row],[Booking]])</f>
        <v>0</v>
      </c>
    </row>
    <row r="2882" spans="1:26" x14ac:dyDescent="0.25">
      <c r="A2882" s="6" t="str">
        <f ca="1">no.</f>
        <v/>
      </c>
      <c r="E2882" s="4" t="str">
        <f ca="1">position</f>
        <v/>
      </c>
      <c r="J2882" s="318"/>
      <c r="M2882" s="4"/>
      <c r="O2882" s="6"/>
      <c r="Q2882" s="20"/>
      <c r="R2882" s="5" t="str">
        <f ca="1">score</f>
        <v/>
      </c>
      <c r="S2882" s="7" t="str">
        <f ca="1">rescore_svc</f>
        <v/>
      </c>
      <c r="U2882" s="11" t="str">
        <f ca="1">price</f>
        <v/>
      </c>
      <c r="V2882" s="4"/>
      <c r="Y2882" s="388">
        <f ca="1">COUNTIFS(OFFSET($B$10, 0, 0, ROW()-9, 1), SERVICE[[#This Row],[Employee ID]], OFFSET($F$10, 0, 0, ROW()-9, 1), SERVICE[[#This Row],[Resources Role]])</f>
        <v>0</v>
      </c>
      <c r="Z2882" s="388">
        <f ca="1">COUNTIFS(OFFSET($F$10, 0, 0, ROW()-9, 1), SERVICE[[#This Row],[Resources Role]], OFFSET($H$10, 0, 0, ROW()-9, 1), SERVICE[[#This Row],[Booking]])</f>
        <v>0</v>
      </c>
    </row>
    <row r="2883" spans="1:26" x14ac:dyDescent="0.25">
      <c r="A2883" s="6" t="str">
        <f ca="1">no.</f>
        <v/>
      </c>
      <c r="E2883" s="4" t="str">
        <f ca="1">position</f>
        <v/>
      </c>
      <c r="J2883" s="318"/>
      <c r="M2883" s="4"/>
      <c r="O2883" s="6"/>
      <c r="Q2883" s="20"/>
      <c r="R2883" s="5" t="str">
        <f ca="1">score</f>
        <v/>
      </c>
      <c r="S2883" s="7" t="str">
        <f ca="1">rescore_svc</f>
        <v/>
      </c>
      <c r="U2883" s="11" t="str">
        <f ca="1">price</f>
        <v/>
      </c>
      <c r="V2883" s="4"/>
      <c r="Y2883" s="388">
        <f ca="1">COUNTIFS(OFFSET($B$10, 0, 0, ROW()-9, 1), SERVICE[[#This Row],[Employee ID]], OFFSET($F$10, 0, 0, ROW()-9, 1), SERVICE[[#This Row],[Resources Role]])</f>
        <v>0</v>
      </c>
      <c r="Z2883" s="388">
        <f ca="1">COUNTIFS(OFFSET($F$10, 0, 0, ROW()-9, 1), SERVICE[[#This Row],[Resources Role]], OFFSET($H$10, 0, 0, ROW()-9, 1), SERVICE[[#This Row],[Booking]])</f>
        <v>0</v>
      </c>
    </row>
    <row r="2884" spans="1:26" x14ac:dyDescent="0.25">
      <c r="A2884" s="6" t="str">
        <f ca="1">no.</f>
        <v/>
      </c>
      <c r="E2884" s="4" t="str">
        <f ca="1">position</f>
        <v/>
      </c>
      <c r="J2884" s="318"/>
      <c r="M2884" s="4"/>
      <c r="O2884" s="6"/>
      <c r="Q2884" s="20"/>
      <c r="R2884" s="5" t="str">
        <f ca="1">score</f>
        <v/>
      </c>
      <c r="S2884" s="7" t="str">
        <f ca="1">rescore_svc</f>
        <v/>
      </c>
      <c r="U2884" s="11" t="str">
        <f ca="1">price</f>
        <v/>
      </c>
      <c r="V2884" s="4"/>
      <c r="Y2884" s="388">
        <f ca="1">COUNTIFS(OFFSET($B$10, 0, 0, ROW()-9, 1), SERVICE[[#This Row],[Employee ID]], OFFSET($F$10, 0, 0, ROW()-9, 1), SERVICE[[#This Row],[Resources Role]])</f>
        <v>0</v>
      </c>
      <c r="Z2884" s="388">
        <f ca="1">COUNTIFS(OFFSET($F$10, 0, 0, ROW()-9, 1), SERVICE[[#This Row],[Resources Role]], OFFSET($H$10, 0, 0, ROW()-9, 1), SERVICE[[#This Row],[Booking]])</f>
        <v>0</v>
      </c>
    </row>
    <row r="2885" spans="1:26" x14ac:dyDescent="0.25">
      <c r="A2885" s="6" t="str">
        <f ca="1">no.</f>
        <v/>
      </c>
      <c r="E2885" s="4" t="str">
        <f ca="1">position</f>
        <v/>
      </c>
      <c r="J2885" s="318"/>
      <c r="M2885" s="4"/>
      <c r="O2885" s="6"/>
      <c r="Q2885" s="20"/>
      <c r="R2885" s="5" t="str">
        <f ca="1">score</f>
        <v/>
      </c>
      <c r="S2885" s="7" t="str">
        <f ca="1">rescore_svc</f>
        <v/>
      </c>
      <c r="U2885" s="11" t="str">
        <f ca="1">price</f>
        <v/>
      </c>
      <c r="V2885" s="4"/>
      <c r="Y2885" s="388">
        <f ca="1">COUNTIFS(OFFSET($B$10, 0, 0, ROW()-9, 1), SERVICE[[#This Row],[Employee ID]], OFFSET($F$10, 0, 0, ROW()-9, 1), SERVICE[[#This Row],[Resources Role]])</f>
        <v>0</v>
      </c>
      <c r="Z2885" s="388">
        <f ca="1">COUNTIFS(OFFSET($F$10, 0, 0, ROW()-9, 1), SERVICE[[#This Row],[Resources Role]], OFFSET($H$10, 0, 0, ROW()-9, 1), SERVICE[[#This Row],[Booking]])</f>
        <v>0</v>
      </c>
    </row>
    <row r="2886" spans="1:26" x14ac:dyDescent="0.25">
      <c r="A2886" s="6" t="str">
        <f ca="1">no.</f>
        <v/>
      </c>
      <c r="E2886" s="4" t="str">
        <f ca="1">position</f>
        <v/>
      </c>
      <c r="J2886" s="318"/>
      <c r="M2886" s="4"/>
      <c r="O2886" s="6"/>
      <c r="Q2886" s="20"/>
      <c r="R2886" s="5" t="str">
        <f ca="1">score</f>
        <v/>
      </c>
      <c r="S2886" s="7" t="str">
        <f ca="1">rescore_svc</f>
        <v/>
      </c>
      <c r="U2886" s="11" t="str">
        <f ca="1">price</f>
        <v/>
      </c>
      <c r="V2886" s="4"/>
      <c r="Y2886" s="388">
        <f ca="1">COUNTIFS(OFFSET($B$10, 0, 0, ROW()-9, 1), SERVICE[[#This Row],[Employee ID]], OFFSET($F$10, 0, 0, ROW()-9, 1), SERVICE[[#This Row],[Resources Role]])</f>
        <v>0</v>
      </c>
      <c r="Z2886" s="388">
        <f ca="1">COUNTIFS(OFFSET($F$10, 0, 0, ROW()-9, 1), SERVICE[[#This Row],[Resources Role]], OFFSET($H$10, 0, 0, ROW()-9, 1), SERVICE[[#This Row],[Booking]])</f>
        <v>0</v>
      </c>
    </row>
    <row r="2887" spans="1:26" x14ac:dyDescent="0.25">
      <c r="A2887" s="6" t="str">
        <f ca="1">no.</f>
        <v/>
      </c>
      <c r="E2887" s="4" t="str">
        <f ca="1">position</f>
        <v/>
      </c>
      <c r="J2887" s="318"/>
      <c r="M2887" s="4"/>
      <c r="O2887" s="6"/>
      <c r="Q2887" s="20"/>
      <c r="R2887" s="5" t="str">
        <f ca="1">score</f>
        <v/>
      </c>
      <c r="S2887" s="7" t="str">
        <f ca="1">rescore_svc</f>
        <v/>
      </c>
      <c r="U2887" s="11" t="str">
        <f ca="1">price</f>
        <v/>
      </c>
      <c r="V2887" s="4"/>
      <c r="Y2887" s="388">
        <f ca="1">COUNTIFS(OFFSET($B$10, 0, 0, ROW()-9, 1), SERVICE[[#This Row],[Employee ID]], OFFSET($F$10, 0, 0, ROW()-9, 1), SERVICE[[#This Row],[Resources Role]])</f>
        <v>0</v>
      </c>
      <c r="Z2887" s="388">
        <f ca="1">COUNTIFS(OFFSET($F$10, 0, 0, ROW()-9, 1), SERVICE[[#This Row],[Resources Role]], OFFSET($H$10, 0, 0, ROW()-9, 1), SERVICE[[#This Row],[Booking]])</f>
        <v>0</v>
      </c>
    </row>
    <row r="2888" spans="1:26" x14ac:dyDescent="0.25">
      <c r="A2888" s="6" t="str">
        <f ca="1">no.</f>
        <v/>
      </c>
      <c r="E2888" s="4" t="str">
        <f ca="1">position</f>
        <v/>
      </c>
      <c r="J2888" s="318"/>
      <c r="M2888" s="4"/>
      <c r="O2888" s="6"/>
      <c r="Q2888" s="20"/>
      <c r="R2888" s="5" t="str">
        <f ca="1">score</f>
        <v/>
      </c>
      <c r="S2888" s="7" t="str">
        <f ca="1">rescore_svc</f>
        <v/>
      </c>
      <c r="U2888" s="11" t="str">
        <f ca="1">price</f>
        <v/>
      </c>
      <c r="V2888" s="4"/>
      <c r="Y2888" s="388">
        <f ca="1">COUNTIFS(OFFSET($B$10, 0, 0, ROW()-9, 1), SERVICE[[#This Row],[Employee ID]], OFFSET($F$10, 0, 0, ROW()-9, 1), SERVICE[[#This Row],[Resources Role]])</f>
        <v>0</v>
      </c>
      <c r="Z2888" s="388">
        <f ca="1">COUNTIFS(OFFSET($F$10, 0, 0, ROW()-9, 1), SERVICE[[#This Row],[Resources Role]], OFFSET($H$10, 0, 0, ROW()-9, 1), SERVICE[[#This Row],[Booking]])</f>
        <v>0</v>
      </c>
    </row>
    <row r="2889" spans="1:26" x14ac:dyDescent="0.25">
      <c r="A2889" s="6" t="str">
        <f ca="1">no.</f>
        <v/>
      </c>
      <c r="E2889" s="4" t="str">
        <f ca="1">position</f>
        <v/>
      </c>
      <c r="J2889" s="318"/>
      <c r="M2889" s="4"/>
      <c r="O2889" s="6"/>
      <c r="Q2889" s="20"/>
      <c r="R2889" s="5" t="str">
        <f ca="1">score</f>
        <v/>
      </c>
      <c r="S2889" s="7" t="str">
        <f ca="1">rescore_svc</f>
        <v/>
      </c>
      <c r="U2889" s="11" t="str">
        <f ca="1">price</f>
        <v/>
      </c>
      <c r="V2889" s="4"/>
      <c r="Y2889" s="388">
        <f ca="1">COUNTIFS(OFFSET($B$10, 0, 0, ROW()-9, 1), SERVICE[[#This Row],[Employee ID]], OFFSET($F$10, 0, 0, ROW()-9, 1), SERVICE[[#This Row],[Resources Role]])</f>
        <v>0</v>
      </c>
      <c r="Z2889" s="388">
        <f ca="1">COUNTIFS(OFFSET($F$10, 0, 0, ROW()-9, 1), SERVICE[[#This Row],[Resources Role]], OFFSET($H$10, 0, 0, ROW()-9, 1), SERVICE[[#This Row],[Booking]])</f>
        <v>0</v>
      </c>
    </row>
    <row r="2890" spans="1:26" x14ac:dyDescent="0.25">
      <c r="A2890" s="6" t="str">
        <f ca="1">no.</f>
        <v/>
      </c>
      <c r="E2890" s="4" t="str">
        <f ca="1">position</f>
        <v/>
      </c>
      <c r="J2890" s="318"/>
      <c r="M2890" s="4"/>
      <c r="O2890" s="6"/>
      <c r="Q2890" s="20"/>
      <c r="R2890" s="5" t="str">
        <f ca="1">score</f>
        <v/>
      </c>
      <c r="S2890" s="7" t="str">
        <f ca="1">rescore_svc</f>
        <v/>
      </c>
      <c r="U2890" s="11" t="str">
        <f ca="1">price</f>
        <v/>
      </c>
      <c r="V2890" s="4"/>
      <c r="Y2890" s="388">
        <f ca="1">COUNTIFS(OFFSET($B$10, 0, 0, ROW()-9, 1), SERVICE[[#This Row],[Employee ID]], OFFSET($F$10, 0, 0, ROW()-9, 1), SERVICE[[#This Row],[Resources Role]])</f>
        <v>0</v>
      </c>
      <c r="Z2890" s="388">
        <f ca="1">COUNTIFS(OFFSET($F$10, 0, 0, ROW()-9, 1), SERVICE[[#This Row],[Resources Role]], OFFSET($H$10, 0, 0, ROW()-9, 1), SERVICE[[#This Row],[Booking]])</f>
        <v>0</v>
      </c>
    </row>
    <row r="2891" spans="1:26" x14ac:dyDescent="0.25">
      <c r="A2891" s="6" t="str">
        <f ca="1">no.</f>
        <v/>
      </c>
      <c r="E2891" s="4" t="str">
        <f ca="1">position</f>
        <v/>
      </c>
      <c r="J2891" s="318"/>
      <c r="M2891" s="4"/>
      <c r="O2891" s="6"/>
      <c r="Q2891" s="20"/>
      <c r="R2891" s="5" t="str">
        <f ca="1">score</f>
        <v/>
      </c>
      <c r="S2891" s="7" t="str">
        <f ca="1">rescore_svc</f>
        <v/>
      </c>
      <c r="U2891" s="11" t="str">
        <f ca="1">price</f>
        <v/>
      </c>
      <c r="V2891" s="4"/>
      <c r="Y2891" s="388">
        <f ca="1">COUNTIFS(OFFSET($B$10, 0, 0, ROW()-9, 1), SERVICE[[#This Row],[Employee ID]], OFFSET($F$10, 0, 0, ROW()-9, 1), SERVICE[[#This Row],[Resources Role]])</f>
        <v>0</v>
      </c>
      <c r="Z2891" s="388">
        <f ca="1">COUNTIFS(OFFSET($F$10, 0, 0, ROW()-9, 1), SERVICE[[#This Row],[Resources Role]], OFFSET($H$10, 0, 0, ROW()-9, 1), SERVICE[[#This Row],[Booking]])</f>
        <v>0</v>
      </c>
    </row>
    <row r="2892" spans="1:26" x14ac:dyDescent="0.25">
      <c r="A2892" s="6" t="str">
        <f ca="1">no.</f>
        <v/>
      </c>
      <c r="E2892" s="4" t="str">
        <f ca="1">position</f>
        <v/>
      </c>
      <c r="J2892" s="318"/>
      <c r="M2892" s="4"/>
      <c r="O2892" s="6"/>
      <c r="Q2892" s="20"/>
      <c r="R2892" s="5" t="str">
        <f ca="1">score</f>
        <v/>
      </c>
      <c r="S2892" s="7" t="str">
        <f ca="1">rescore_svc</f>
        <v/>
      </c>
      <c r="U2892" s="11" t="str">
        <f ca="1">price</f>
        <v/>
      </c>
      <c r="V2892" s="4"/>
      <c r="Y2892" s="388">
        <f ca="1">COUNTIFS(OFFSET($B$10, 0, 0, ROW()-9, 1), SERVICE[[#This Row],[Employee ID]], OFFSET($F$10, 0, 0, ROW()-9, 1), SERVICE[[#This Row],[Resources Role]])</f>
        <v>0</v>
      </c>
      <c r="Z2892" s="388">
        <f ca="1">COUNTIFS(OFFSET($F$10, 0, 0, ROW()-9, 1), SERVICE[[#This Row],[Resources Role]], OFFSET($H$10, 0, 0, ROW()-9, 1), SERVICE[[#This Row],[Booking]])</f>
        <v>0</v>
      </c>
    </row>
    <row r="2893" spans="1:26" x14ac:dyDescent="0.25">
      <c r="A2893" s="6" t="str">
        <f ca="1">no.</f>
        <v/>
      </c>
      <c r="E2893" s="4" t="str">
        <f ca="1">position</f>
        <v/>
      </c>
      <c r="J2893" s="318"/>
      <c r="M2893" s="4"/>
      <c r="O2893" s="6"/>
      <c r="Q2893" s="20"/>
      <c r="R2893" s="5" t="str">
        <f ca="1">score</f>
        <v/>
      </c>
      <c r="S2893" s="7" t="str">
        <f ca="1">rescore_svc</f>
        <v/>
      </c>
      <c r="U2893" s="11" t="str">
        <f ca="1">price</f>
        <v/>
      </c>
      <c r="V2893" s="4"/>
      <c r="Y2893" s="388">
        <f ca="1">COUNTIFS(OFFSET($B$10, 0, 0, ROW()-9, 1), SERVICE[[#This Row],[Employee ID]], OFFSET($F$10, 0, 0, ROW()-9, 1), SERVICE[[#This Row],[Resources Role]])</f>
        <v>0</v>
      </c>
      <c r="Z2893" s="388">
        <f ca="1">COUNTIFS(OFFSET($F$10, 0, 0, ROW()-9, 1), SERVICE[[#This Row],[Resources Role]], OFFSET($H$10, 0, 0, ROW()-9, 1), SERVICE[[#This Row],[Booking]])</f>
        <v>0</v>
      </c>
    </row>
    <row r="2894" spans="1:26" x14ac:dyDescent="0.25">
      <c r="A2894" s="6" t="str">
        <f ca="1">no.</f>
        <v/>
      </c>
      <c r="E2894" s="4" t="str">
        <f ca="1">position</f>
        <v/>
      </c>
      <c r="J2894" s="318"/>
      <c r="M2894" s="4"/>
      <c r="O2894" s="6"/>
      <c r="Q2894" s="20"/>
      <c r="R2894" s="5" t="str">
        <f ca="1">score</f>
        <v/>
      </c>
      <c r="S2894" s="7" t="str">
        <f ca="1">rescore_svc</f>
        <v/>
      </c>
      <c r="U2894" s="11" t="str">
        <f ca="1">price</f>
        <v/>
      </c>
      <c r="V2894" s="4"/>
      <c r="Y2894" s="388">
        <f ca="1">COUNTIFS(OFFSET($B$10, 0, 0, ROW()-9, 1), SERVICE[[#This Row],[Employee ID]], OFFSET($F$10, 0, 0, ROW()-9, 1), SERVICE[[#This Row],[Resources Role]])</f>
        <v>0</v>
      </c>
      <c r="Z2894" s="388">
        <f ca="1">COUNTIFS(OFFSET($F$10, 0, 0, ROW()-9, 1), SERVICE[[#This Row],[Resources Role]], OFFSET($H$10, 0, 0, ROW()-9, 1), SERVICE[[#This Row],[Booking]])</f>
        <v>0</v>
      </c>
    </row>
    <row r="2895" spans="1:26" x14ac:dyDescent="0.25">
      <c r="A2895" s="6" t="str">
        <f ca="1">no.</f>
        <v/>
      </c>
      <c r="E2895" s="4" t="str">
        <f ca="1">position</f>
        <v/>
      </c>
      <c r="J2895" s="318"/>
      <c r="M2895" s="4"/>
      <c r="O2895" s="6"/>
      <c r="Q2895" s="20"/>
      <c r="R2895" s="5" t="str">
        <f ca="1">score</f>
        <v/>
      </c>
      <c r="S2895" s="7" t="str">
        <f ca="1">rescore_svc</f>
        <v/>
      </c>
      <c r="U2895" s="11" t="str">
        <f ca="1">price</f>
        <v/>
      </c>
      <c r="V2895" s="4"/>
      <c r="Y2895" s="388">
        <f ca="1">COUNTIFS(OFFSET($B$10, 0, 0, ROW()-9, 1), SERVICE[[#This Row],[Employee ID]], OFFSET($F$10, 0, 0, ROW()-9, 1), SERVICE[[#This Row],[Resources Role]])</f>
        <v>0</v>
      </c>
      <c r="Z2895" s="388">
        <f ca="1">COUNTIFS(OFFSET($F$10, 0, 0, ROW()-9, 1), SERVICE[[#This Row],[Resources Role]], OFFSET($H$10, 0, 0, ROW()-9, 1), SERVICE[[#This Row],[Booking]])</f>
        <v>0</v>
      </c>
    </row>
    <row r="2896" spans="1:26" x14ac:dyDescent="0.25">
      <c r="A2896" s="6" t="str">
        <f ca="1">no.</f>
        <v/>
      </c>
      <c r="E2896" s="4" t="str">
        <f ca="1">position</f>
        <v/>
      </c>
      <c r="J2896" s="318"/>
      <c r="M2896" s="4"/>
      <c r="O2896" s="6"/>
      <c r="Q2896" s="20"/>
      <c r="R2896" s="5" t="str">
        <f ca="1">score</f>
        <v/>
      </c>
      <c r="S2896" s="7" t="str">
        <f ca="1">rescore_svc</f>
        <v/>
      </c>
      <c r="U2896" s="11" t="str">
        <f ca="1">price</f>
        <v/>
      </c>
      <c r="V2896" s="4"/>
      <c r="Y2896" s="388">
        <f ca="1">COUNTIFS(OFFSET($B$10, 0, 0, ROW()-9, 1), SERVICE[[#This Row],[Employee ID]], OFFSET($F$10, 0, 0, ROW()-9, 1), SERVICE[[#This Row],[Resources Role]])</f>
        <v>0</v>
      </c>
      <c r="Z2896" s="388">
        <f ca="1">COUNTIFS(OFFSET($F$10, 0, 0, ROW()-9, 1), SERVICE[[#This Row],[Resources Role]], OFFSET($H$10, 0, 0, ROW()-9, 1), SERVICE[[#This Row],[Booking]])</f>
        <v>0</v>
      </c>
    </row>
    <row r="2897" spans="1:26" x14ac:dyDescent="0.25">
      <c r="A2897" s="6" t="str">
        <f ca="1">no.</f>
        <v/>
      </c>
      <c r="E2897" s="4" t="str">
        <f ca="1">position</f>
        <v/>
      </c>
      <c r="J2897" s="318"/>
      <c r="M2897" s="4"/>
      <c r="O2897" s="6"/>
      <c r="Q2897" s="20"/>
      <c r="R2897" s="5" t="str">
        <f ca="1">score</f>
        <v/>
      </c>
      <c r="S2897" s="7" t="str">
        <f ca="1">rescore_svc</f>
        <v/>
      </c>
      <c r="U2897" s="11" t="str">
        <f ca="1">price</f>
        <v/>
      </c>
      <c r="V2897" s="4"/>
      <c r="Y2897" s="388">
        <f ca="1">COUNTIFS(OFFSET($B$10, 0, 0, ROW()-9, 1), SERVICE[[#This Row],[Employee ID]], OFFSET($F$10, 0, 0, ROW()-9, 1), SERVICE[[#This Row],[Resources Role]])</f>
        <v>0</v>
      </c>
      <c r="Z2897" s="388">
        <f ca="1">COUNTIFS(OFFSET($F$10, 0, 0, ROW()-9, 1), SERVICE[[#This Row],[Resources Role]], OFFSET($H$10, 0, 0, ROW()-9, 1), SERVICE[[#This Row],[Booking]])</f>
        <v>0</v>
      </c>
    </row>
    <row r="2898" spans="1:26" x14ac:dyDescent="0.25">
      <c r="A2898" s="6" t="str">
        <f ca="1">no.</f>
        <v/>
      </c>
      <c r="E2898" s="4" t="str">
        <f ca="1">position</f>
        <v/>
      </c>
      <c r="J2898" s="318"/>
      <c r="M2898" s="4"/>
      <c r="O2898" s="6"/>
      <c r="Q2898" s="20"/>
      <c r="R2898" s="5" t="str">
        <f ca="1">score</f>
        <v/>
      </c>
      <c r="S2898" s="7" t="str">
        <f ca="1">rescore_svc</f>
        <v/>
      </c>
      <c r="U2898" s="11" t="str">
        <f ca="1">price</f>
        <v/>
      </c>
      <c r="V2898" s="4"/>
      <c r="Y2898" s="388">
        <f ca="1">COUNTIFS(OFFSET($B$10, 0, 0, ROW()-9, 1), SERVICE[[#This Row],[Employee ID]], OFFSET($F$10, 0, 0, ROW()-9, 1), SERVICE[[#This Row],[Resources Role]])</f>
        <v>0</v>
      </c>
      <c r="Z2898" s="388">
        <f ca="1">COUNTIFS(OFFSET($F$10, 0, 0, ROW()-9, 1), SERVICE[[#This Row],[Resources Role]], OFFSET($H$10, 0, 0, ROW()-9, 1), SERVICE[[#This Row],[Booking]])</f>
        <v>0</v>
      </c>
    </row>
    <row r="2899" spans="1:26" x14ac:dyDescent="0.25">
      <c r="A2899" s="6" t="str">
        <f ca="1">no.</f>
        <v/>
      </c>
      <c r="E2899" s="4" t="str">
        <f ca="1">position</f>
        <v/>
      </c>
      <c r="J2899" s="318"/>
      <c r="M2899" s="4"/>
      <c r="O2899" s="6"/>
      <c r="Q2899" s="20"/>
      <c r="R2899" s="5" t="str">
        <f ca="1">score</f>
        <v/>
      </c>
      <c r="S2899" s="7" t="str">
        <f ca="1">rescore_svc</f>
        <v/>
      </c>
      <c r="U2899" s="11" t="str">
        <f ca="1">price</f>
        <v/>
      </c>
      <c r="V2899" s="4"/>
      <c r="Y2899" s="388">
        <f ca="1">COUNTIFS(OFFSET($B$10, 0, 0, ROW()-9, 1), SERVICE[[#This Row],[Employee ID]], OFFSET($F$10, 0, 0, ROW()-9, 1), SERVICE[[#This Row],[Resources Role]])</f>
        <v>0</v>
      </c>
      <c r="Z2899" s="388">
        <f ca="1">COUNTIFS(OFFSET($F$10, 0, 0, ROW()-9, 1), SERVICE[[#This Row],[Resources Role]], OFFSET($H$10, 0, 0, ROW()-9, 1), SERVICE[[#This Row],[Booking]])</f>
        <v>0</v>
      </c>
    </row>
    <row r="2900" spans="1:26" x14ac:dyDescent="0.25">
      <c r="A2900" s="6" t="str">
        <f ca="1">no.</f>
        <v/>
      </c>
      <c r="E2900" s="4" t="str">
        <f ca="1">position</f>
        <v/>
      </c>
      <c r="J2900" s="318"/>
      <c r="M2900" s="4"/>
      <c r="O2900" s="6"/>
      <c r="Q2900" s="20"/>
      <c r="R2900" s="5" t="str">
        <f ca="1">score</f>
        <v/>
      </c>
      <c r="S2900" s="7" t="str">
        <f ca="1">rescore_svc</f>
        <v/>
      </c>
      <c r="U2900" s="11" t="str">
        <f ca="1">price</f>
        <v/>
      </c>
      <c r="V2900" s="4"/>
      <c r="Y2900" s="388">
        <f ca="1">COUNTIFS(OFFSET($B$10, 0, 0, ROW()-9, 1), SERVICE[[#This Row],[Employee ID]], OFFSET($F$10, 0, 0, ROW()-9, 1), SERVICE[[#This Row],[Resources Role]])</f>
        <v>0</v>
      </c>
      <c r="Z2900" s="388">
        <f ca="1">COUNTIFS(OFFSET($F$10, 0, 0, ROW()-9, 1), SERVICE[[#This Row],[Resources Role]], OFFSET($H$10, 0, 0, ROW()-9, 1), SERVICE[[#This Row],[Booking]])</f>
        <v>0</v>
      </c>
    </row>
    <row r="2901" spans="1:26" x14ac:dyDescent="0.25">
      <c r="A2901" s="6" t="str">
        <f ca="1">no.</f>
        <v/>
      </c>
      <c r="E2901" s="4" t="str">
        <f ca="1">position</f>
        <v/>
      </c>
      <c r="J2901" s="318"/>
      <c r="M2901" s="4"/>
      <c r="O2901" s="6"/>
      <c r="Q2901" s="20"/>
      <c r="R2901" s="5" t="str">
        <f ca="1">score</f>
        <v/>
      </c>
      <c r="S2901" s="7" t="str">
        <f ca="1">rescore_svc</f>
        <v/>
      </c>
      <c r="U2901" s="11" t="str">
        <f ca="1">price</f>
        <v/>
      </c>
      <c r="V2901" s="4"/>
      <c r="Y2901" s="388">
        <f ca="1">COUNTIFS(OFFSET($B$10, 0, 0, ROW()-9, 1), SERVICE[[#This Row],[Employee ID]], OFFSET($F$10, 0, 0, ROW()-9, 1), SERVICE[[#This Row],[Resources Role]])</f>
        <v>0</v>
      </c>
      <c r="Z2901" s="388">
        <f ca="1">COUNTIFS(OFFSET($F$10, 0, 0, ROW()-9, 1), SERVICE[[#This Row],[Resources Role]], OFFSET($H$10, 0, 0, ROW()-9, 1), SERVICE[[#This Row],[Booking]])</f>
        <v>0</v>
      </c>
    </row>
    <row r="2902" spans="1:26" x14ac:dyDescent="0.25">
      <c r="A2902" s="6" t="str">
        <f ca="1">no.</f>
        <v/>
      </c>
      <c r="E2902" s="4" t="str">
        <f ca="1">position</f>
        <v/>
      </c>
      <c r="J2902" s="318"/>
      <c r="M2902" s="4"/>
      <c r="O2902" s="6"/>
      <c r="Q2902" s="20"/>
      <c r="R2902" s="5" t="str">
        <f ca="1">score</f>
        <v/>
      </c>
      <c r="S2902" s="7" t="str">
        <f ca="1">rescore_svc</f>
        <v/>
      </c>
      <c r="U2902" s="11" t="str">
        <f ca="1">price</f>
        <v/>
      </c>
      <c r="V2902" s="4"/>
      <c r="Y2902" s="388">
        <f ca="1">COUNTIFS(OFFSET($B$10, 0, 0, ROW()-9, 1), SERVICE[[#This Row],[Employee ID]], OFFSET($F$10, 0, 0, ROW()-9, 1), SERVICE[[#This Row],[Resources Role]])</f>
        <v>0</v>
      </c>
      <c r="Z2902" s="388">
        <f ca="1">COUNTIFS(OFFSET($F$10, 0, 0, ROW()-9, 1), SERVICE[[#This Row],[Resources Role]], OFFSET($H$10, 0, 0, ROW()-9, 1), SERVICE[[#This Row],[Booking]])</f>
        <v>0</v>
      </c>
    </row>
    <row r="2903" spans="1:26" x14ac:dyDescent="0.25">
      <c r="A2903" s="6" t="str">
        <f ca="1">no.</f>
        <v/>
      </c>
      <c r="E2903" s="4" t="str">
        <f ca="1">position</f>
        <v/>
      </c>
      <c r="J2903" s="318"/>
      <c r="M2903" s="4"/>
      <c r="O2903" s="6"/>
      <c r="Q2903" s="20"/>
      <c r="R2903" s="5" t="str">
        <f ca="1">score</f>
        <v/>
      </c>
      <c r="S2903" s="7" t="str">
        <f ca="1">rescore_svc</f>
        <v/>
      </c>
      <c r="U2903" s="11" t="str">
        <f ca="1">price</f>
        <v/>
      </c>
      <c r="V2903" s="4"/>
      <c r="Y2903" s="388">
        <f ca="1">COUNTIFS(OFFSET($B$10, 0, 0, ROW()-9, 1), SERVICE[[#This Row],[Employee ID]], OFFSET($F$10, 0, 0, ROW()-9, 1), SERVICE[[#This Row],[Resources Role]])</f>
        <v>0</v>
      </c>
      <c r="Z2903" s="388">
        <f ca="1">COUNTIFS(OFFSET($F$10, 0, 0, ROW()-9, 1), SERVICE[[#This Row],[Resources Role]], OFFSET($H$10, 0, 0, ROW()-9, 1), SERVICE[[#This Row],[Booking]])</f>
        <v>0</v>
      </c>
    </row>
    <row r="2904" spans="1:26" x14ac:dyDescent="0.25">
      <c r="A2904" s="6" t="str">
        <f ca="1">no.</f>
        <v/>
      </c>
      <c r="E2904" s="4" t="str">
        <f ca="1">position</f>
        <v/>
      </c>
      <c r="J2904" s="318"/>
      <c r="M2904" s="4"/>
      <c r="O2904" s="6"/>
      <c r="Q2904" s="20"/>
      <c r="R2904" s="5" t="str">
        <f ca="1">score</f>
        <v/>
      </c>
      <c r="S2904" s="7" t="str">
        <f ca="1">rescore_svc</f>
        <v/>
      </c>
      <c r="U2904" s="11" t="str">
        <f ca="1">price</f>
        <v/>
      </c>
      <c r="V2904" s="4"/>
      <c r="Y2904" s="388">
        <f ca="1">COUNTIFS(OFFSET($B$10, 0, 0, ROW()-9, 1), SERVICE[[#This Row],[Employee ID]], OFFSET($F$10, 0, 0, ROW()-9, 1), SERVICE[[#This Row],[Resources Role]])</f>
        <v>0</v>
      </c>
      <c r="Z2904" s="388">
        <f ca="1">COUNTIFS(OFFSET($F$10, 0, 0, ROW()-9, 1), SERVICE[[#This Row],[Resources Role]], OFFSET($H$10, 0, 0, ROW()-9, 1), SERVICE[[#This Row],[Booking]])</f>
        <v>0</v>
      </c>
    </row>
    <row r="2905" spans="1:26" x14ac:dyDescent="0.25">
      <c r="A2905" s="6" t="str">
        <f ca="1">no.</f>
        <v/>
      </c>
      <c r="E2905" s="4" t="str">
        <f ca="1">position</f>
        <v/>
      </c>
      <c r="J2905" s="318"/>
      <c r="M2905" s="4"/>
      <c r="O2905" s="6"/>
      <c r="Q2905" s="20"/>
      <c r="R2905" s="5" t="str">
        <f ca="1">score</f>
        <v/>
      </c>
      <c r="S2905" s="7" t="str">
        <f ca="1">rescore_svc</f>
        <v/>
      </c>
      <c r="U2905" s="11" t="str">
        <f ca="1">price</f>
        <v/>
      </c>
      <c r="V2905" s="4"/>
      <c r="Y2905" s="388">
        <f ca="1">COUNTIFS(OFFSET($B$10, 0, 0, ROW()-9, 1), SERVICE[[#This Row],[Employee ID]], OFFSET($F$10, 0, 0, ROW()-9, 1), SERVICE[[#This Row],[Resources Role]])</f>
        <v>0</v>
      </c>
      <c r="Z2905" s="388">
        <f ca="1">COUNTIFS(OFFSET($F$10, 0, 0, ROW()-9, 1), SERVICE[[#This Row],[Resources Role]], OFFSET($H$10, 0, 0, ROW()-9, 1), SERVICE[[#This Row],[Booking]])</f>
        <v>0</v>
      </c>
    </row>
    <row r="2906" spans="1:26" x14ac:dyDescent="0.25">
      <c r="A2906" s="6" t="str">
        <f ca="1">no.</f>
        <v/>
      </c>
      <c r="E2906" s="4" t="str">
        <f ca="1">position</f>
        <v/>
      </c>
      <c r="J2906" s="318"/>
      <c r="M2906" s="4"/>
      <c r="O2906" s="6"/>
      <c r="Q2906" s="20"/>
      <c r="R2906" s="5" t="str">
        <f ca="1">score</f>
        <v/>
      </c>
      <c r="S2906" s="7" t="str">
        <f ca="1">rescore_svc</f>
        <v/>
      </c>
      <c r="U2906" s="11" t="str">
        <f ca="1">price</f>
        <v/>
      </c>
      <c r="V2906" s="4"/>
      <c r="Y2906" s="388">
        <f ca="1">COUNTIFS(OFFSET($B$10, 0, 0, ROW()-9, 1), SERVICE[[#This Row],[Employee ID]], OFFSET($F$10, 0, 0, ROW()-9, 1), SERVICE[[#This Row],[Resources Role]])</f>
        <v>0</v>
      </c>
      <c r="Z2906" s="388">
        <f ca="1">COUNTIFS(OFFSET($F$10, 0, 0, ROW()-9, 1), SERVICE[[#This Row],[Resources Role]], OFFSET($H$10, 0, 0, ROW()-9, 1), SERVICE[[#This Row],[Booking]])</f>
        <v>0</v>
      </c>
    </row>
    <row r="2907" spans="1:26" x14ac:dyDescent="0.25">
      <c r="A2907" s="6" t="str">
        <f ca="1">no.</f>
        <v/>
      </c>
      <c r="E2907" s="4" t="str">
        <f ca="1">position</f>
        <v/>
      </c>
      <c r="J2907" s="318"/>
      <c r="M2907" s="4"/>
      <c r="O2907" s="6"/>
      <c r="Q2907" s="20"/>
      <c r="R2907" s="5" t="str">
        <f ca="1">score</f>
        <v/>
      </c>
      <c r="S2907" s="7" t="str">
        <f ca="1">rescore_svc</f>
        <v/>
      </c>
      <c r="U2907" s="11" t="str">
        <f ca="1">price</f>
        <v/>
      </c>
      <c r="V2907" s="4"/>
      <c r="Y2907" s="388">
        <f ca="1">COUNTIFS(OFFSET($B$10, 0, 0, ROW()-9, 1), SERVICE[[#This Row],[Employee ID]], OFFSET($F$10, 0, 0, ROW()-9, 1), SERVICE[[#This Row],[Resources Role]])</f>
        <v>0</v>
      </c>
      <c r="Z2907" s="388">
        <f ca="1">COUNTIFS(OFFSET($F$10, 0, 0, ROW()-9, 1), SERVICE[[#This Row],[Resources Role]], OFFSET($H$10, 0, 0, ROW()-9, 1), SERVICE[[#This Row],[Booking]])</f>
        <v>0</v>
      </c>
    </row>
    <row r="2908" spans="1:26" x14ac:dyDescent="0.25">
      <c r="A2908" s="6" t="str">
        <f ca="1">no.</f>
        <v/>
      </c>
      <c r="E2908" s="4" t="str">
        <f ca="1">position</f>
        <v/>
      </c>
      <c r="J2908" s="318"/>
      <c r="M2908" s="4"/>
      <c r="O2908" s="6"/>
      <c r="Q2908" s="20"/>
      <c r="R2908" s="5" t="str">
        <f ca="1">score</f>
        <v/>
      </c>
      <c r="S2908" s="7" t="str">
        <f ca="1">rescore_svc</f>
        <v/>
      </c>
      <c r="U2908" s="11" t="str">
        <f ca="1">price</f>
        <v/>
      </c>
      <c r="V2908" s="4"/>
      <c r="Y2908" s="388">
        <f ca="1">COUNTIFS(OFFSET($B$10, 0, 0, ROW()-9, 1), SERVICE[[#This Row],[Employee ID]], OFFSET($F$10, 0, 0, ROW()-9, 1), SERVICE[[#This Row],[Resources Role]])</f>
        <v>0</v>
      </c>
      <c r="Z2908" s="388">
        <f ca="1">COUNTIFS(OFFSET($F$10, 0, 0, ROW()-9, 1), SERVICE[[#This Row],[Resources Role]], OFFSET($H$10, 0, 0, ROW()-9, 1), SERVICE[[#This Row],[Booking]])</f>
        <v>0</v>
      </c>
    </row>
    <row r="2909" spans="1:26" x14ac:dyDescent="0.25">
      <c r="A2909" s="6" t="str">
        <f ca="1">no.</f>
        <v/>
      </c>
      <c r="E2909" s="4" t="str">
        <f ca="1">position</f>
        <v/>
      </c>
      <c r="J2909" s="318"/>
      <c r="M2909" s="4"/>
      <c r="O2909" s="6"/>
      <c r="Q2909" s="20"/>
      <c r="R2909" s="5" t="str">
        <f ca="1">score</f>
        <v/>
      </c>
      <c r="S2909" s="7" t="str">
        <f ca="1">rescore_svc</f>
        <v/>
      </c>
      <c r="U2909" s="11" t="str">
        <f ca="1">price</f>
        <v/>
      </c>
      <c r="V2909" s="4"/>
      <c r="Y2909" s="388">
        <f ca="1">COUNTIFS(OFFSET($B$10, 0, 0, ROW()-9, 1), SERVICE[[#This Row],[Employee ID]], OFFSET($F$10, 0, 0, ROW()-9, 1), SERVICE[[#This Row],[Resources Role]])</f>
        <v>0</v>
      </c>
      <c r="Z2909" s="388">
        <f ca="1">COUNTIFS(OFFSET($F$10, 0, 0, ROW()-9, 1), SERVICE[[#This Row],[Resources Role]], OFFSET($H$10, 0, 0, ROW()-9, 1), SERVICE[[#This Row],[Booking]])</f>
        <v>0</v>
      </c>
    </row>
    <row r="2910" spans="1:26" x14ac:dyDescent="0.25">
      <c r="A2910" s="6" t="str">
        <f ca="1">no.</f>
        <v/>
      </c>
      <c r="E2910" s="4" t="str">
        <f ca="1">position</f>
        <v/>
      </c>
      <c r="J2910" s="318"/>
      <c r="M2910" s="4"/>
      <c r="O2910" s="6"/>
      <c r="Q2910" s="20"/>
      <c r="R2910" s="5" t="str">
        <f ca="1">score</f>
        <v/>
      </c>
      <c r="S2910" s="7" t="str">
        <f ca="1">rescore_svc</f>
        <v/>
      </c>
      <c r="U2910" s="11" t="str">
        <f ca="1">price</f>
        <v/>
      </c>
      <c r="V2910" s="4"/>
      <c r="Y2910" s="388">
        <f ca="1">COUNTIFS(OFFSET($B$10, 0, 0, ROW()-9, 1), SERVICE[[#This Row],[Employee ID]], OFFSET($F$10, 0, 0, ROW()-9, 1), SERVICE[[#This Row],[Resources Role]])</f>
        <v>0</v>
      </c>
      <c r="Z2910" s="388">
        <f ca="1">COUNTIFS(OFFSET($F$10, 0, 0, ROW()-9, 1), SERVICE[[#This Row],[Resources Role]], OFFSET($H$10, 0, 0, ROW()-9, 1), SERVICE[[#This Row],[Booking]])</f>
        <v>0</v>
      </c>
    </row>
    <row r="2911" spans="1:26" x14ac:dyDescent="0.25">
      <c r="A2911" s="6" t="str">
        <f ca="1">no.</f>
        <v/>
      </c>
      <c r="E2911" s="4" t="str">
        <f ca="1">position</f>
        <v/>
      </c>
      <c r="J2911" s="318"/>
      <c r="M2911" s="4"/>
      <c r="O2911" s="6"/>
      <c r="Q2911" s="20"/>
      <c r="R2911" s="5" t="str">
        <f ca="1">score</f>
        <v/>
      </c>
      <c r="S2911" s="7" t="str">
        <f ca="1">rescore_svc</f>
        <v/>
      </c>
      <c r="U2911" s="11" t="str">
        <f ca="1">price</f>
        <v/>
      </c>
      <c r="V2911" s="4"/>
      <c r="Y2911" s="388">
        <f ca="1">COUNTIFS(OFFSET($B$10, 0, 0, ROW()-9, 1), SERVICE[[#This Row],[Employee ID]], OFFSET($F$10, 0, 0, ROW()-9, 1), SERVICE[[#This Row],[Resources Role]])</f>
        <v>0</v>
      </c>
      <c r="Z2911" s="388">
        <f ca="1">COUNTIFS(OFFSET($F$10, 0, 0, ROW()-9, 1), SERVICE[[#This Row],[Resources Role]], OFFSET($H$10, 0, 0, ROW()-9, 1), SERVICE[[#This Row],[Booking]])</f>
        <v>0</v>
      </c>
    </row>
    <row r="2912" spans="1:26" x14ac:dyDescent="0.25">
      <c r="A2912" s="6" t="str">
        <f ca="1">no.</f>
        <v/>
      </c>
      <c r="E2912" s="4" t="str">
        <f ca="1">position</f>
        <v/>
      </c>
      <c r="J2912" s="318"/>
      <c r="M2912" s="4"/>
      <c r="O2912" s="6"/>
      <c r="Q2912" s="20"/>
      <c r="R2912" s="5" t="str">
        <f ca="1">score</f>
        <v/>
      </c>
      <c r="S2912" s="7" t="str">
        <f ca="1">rescore_svc</f>
        <v/>
      </c>
      <c r="U2912" s="11" t="str">
        <f ca="1">price</f>
        <v/>
      </c>
      <c r="V2912" s="4"/>
      <c r="Y2912" s="388">
        <f ca="1">COUNTIFS(OFFSET($B$10, 0, 0, ROW()-9, 1), SERVICE[[#This Row],[Employee ID]], OFFSET($F$10, 0, 0, ROW()-9, 1), SERVICE[[#This Row],[Resources Role]])</f>
        <v>0</v>
      </c>
      <c r="Z2912" s="388">
        <f ca="1">COUNTIFS(OFFSET($F$10, 0, 0, ROW()-9, 1), SERVICE[[#This Row],[Resources Role]], OFFSET($H$10, 0, 0, ROW()-9, 1), SERVICE[[#This Row],[Booking]])</f>
        <v>0</v>
      </c>
    </row>
    <row r="2913" spans="1:26" x14ac:dyDescent="0.25">
      <c r="A2913" s="6" t="str">
        <f ca="1">no.</f>
        <v/>
      </c>
      <c r="E2913" s="4" t="str">
        <f ca="1">position</f>
        <v/>
      </c>
      <c r="J2913" s="318"/>
      <c r="M2913" s="4"/>
      <c r="O2913" s="6"/>
      <c r="Q2913" s="20"/>
      <c r="R2913" s="5" t="str">
        <f ca="1">score</f>
        <v/>
      </c>
      <c r="S2913" s="7" t="str">
        <f ca="1">rescore_svc</f>
        <v/>
      </c>
      <c r="U2913" s="11" t="str">
        <f ca="1">price</f>
        <v/>
      </c>
      <c r="V2913" s="4"/>
      <c r="Y2913" s="388">
        <f ca="1">COUNTIFS(OFFSET($B$10, 0, 0, ROW()-9, 1), SERVICE[[#This Row],[Employee ID]], OFFSET($F$10, 0, 0, ROW()-9, 1), SERVICE[[#This Row],[Resources Role]])</f>
        <v>0</v>
      </c>
      <c r="Z2913" s="388">
        <f ca="1">COUNTIFS(OFFSET($F$10, 0, 0, ROW()-9, 1), SERVICE[[#This Row],[Resources Role]], OFFSET($H$10, 0, 0, ROW()-9, 1), SERVICE[[#This Row],[Booking]])</f>
        <v>0</v>
      </c>
    </row>
    <row r="2914" spans="1:26" x14ac:dyDescent="0.25">
      <c r="A2914" s="6" t="str">
        <f ca="1">no.</f>
        <v/>
      </c>
      <c r="E2914" s="4" t="str">
        <f ca="1">position</f>
        <v/>
      </c>
      <c r="J2914" s="318"/>
      <c r="M2914" s="4"/>
      <c r="O2914" s="6"/>
      <c r="Q2914" s="20"/>
      <c r="R2914" s="5" t="str">
        <f ca="1">score</f>
        <v/>
      </c>
      <c r="S2914" s="7" t="str">
        <f ca="1">rescore_svc</f>
        <v/>
      </c>
      <c r="U2914" s="11" t="str">
        <f ca="1">price</f>
        <v/>
      </c>
      <c r="V2914" s="4"/>
      <c r="Y2914" s="388">
        <f ca="1">COUNTIFS(OFFSET($B$10, 0, 0, ROW()-9, 1), SERVICE[[#This Row],[Employee ID]], OFFSET($F$10, 0, 0, ROW()-9, 1), SERVICE[[#This Row],[Resources Role]])</f>
        <v>0</v>
      </c>
      <c r="Z2914" s="388">
        <f ca="1">COUNTIFS(OFFSET($F$10, 0, 0, ROW()-9, 1), SERVICE[[#This Row],[Resources Role]], OFFSET($H$10, 0, 0, ROW()-9, 1), SERVICE[[#This Row],[Booking]])</f>
        <v>0</v>
      </c>
    </row>
    <row r="2915" spans="1:26" x14ac:dyDescent="0.25">
      <c r="A2915" s="6" t="str">
        <f ca="1">no.</f>
        <v/>
      </c>
      <c r="E2915" s="4" t="str">
        <f ca="1">position</f>
        <v/>
      </c>
      <c r="J2915" s="318"/>
      <c r="M2915" s="4"/>
      <c r="O2915" s="6"/>
      <c r="Q2915" s="20"/>
      <c r="R2915" s="5" t="str">
        <f ca="1">score</f>
        <v/>
      </c>
      <c r="S2915" s="7" t="str">
        <f ca="1">rescore_svc</f>
        <v/>
      </c>
      <c r="U2915" s="11" t="str">
        <f ca="1">price</f>
        <v/>
      </c>
      <c r="V2915" s="4"/>
      <c r="Y2915" s="388">
        <f ca="1">COUNTIFS(OFFSET($B$10, 0, 0, ROW()-9, 1), SERVICE[[#This Row],[Employee ID]], OFFSET($F$10, 0, 0, ROW()-9, 1), SERVICE[[#This Row],[Resources Role]])</f>
        <v>0</v>
      </c>
      <c r="Z2915" s="388">
        <f ca="1">COUNTIFS(OFFSET($F$10, 0, 0, ROW()-9, 1), SERVICE[[#This Row],[Resources Role]], OFFSET($H$10, 0, 0, ROW()-9, 1), SERVICE[[#This Row],[Booking]])</f>
        <v>0</v>
      </c>
    </row>
    <row r="2916" spans="1:26" x14ac:dyDescent="0.25">
      <c r="A2916" s="6" t="str">
        <f ca="1">no.</f>
        <v/>
      </c>
      <c r="E2916" s="4" t="str">
        <f ca="1">position</f>
        <v/>
      </c>
      <c r="J2916" s="318"/>
      <c r="M2916" s="4"/>
      <c r="O2916" s="6"/>
      <c r="Q2916" s="20"/>
      <c r="R2916" s="5" t="str">
        <f ca="1">score</f>
        <v/>
      </c>
      <c r="S2916" s="7" t="str">
        <f ca="1">rescore_svc</f>
        <v/>
      </c>
      <c r="U2916" s="11" t="str">
        <f ca="1">price</f>
        <v/>
      </c>
      <c r="V2916" s="4"/>
      <c r="Y2916" s="388">
        <f ca="1">COUNTIFS(OFFSET($B$10, 0, 0, ROW()-9, 1), SERVICE[[#This Row],[Employee ID]], OFFSET($F$10, 0, 0, ROW()-9, 1), SERVICE[[#This Row],[Resources Role]])</f>
        <v>0</v>
      </c>
      <c r="Z2916" s="388">
        <f ca="1">COUNTIFS(OFFSET($F$10, 0, 0, ROW()-9, 1), SERVICE[[#This Row],[Resources Role]], OFFSET($H$10, 0, 0, ROW()-9, 1), SERVICE[[#This Row],[Booking]])</f>
        <v>0</v>
      </c>
    </row>
    <row r="2917" spans="1:26" x14ac:dyDescent="0.25">
      <c r="A2917" s="6" t="str">
        <f ca="1">no.</f>
        <v/>
      </c>
      <c r="E2917" s="4" t="str">
        <f ca="1">position</f>
        <v/>
      </c>
      <c r="J2917" s="318"/>
      <c r="M2917" s="4"/>
      <c r="O2917" s="6"/>
      <c r="Q2917" s="20"/>
      <c r="R2917" s="5" t="str">
        <f ca="1">score</f>
        <v/>
      </c>
      <c r="S2917" s="7" t="str">
        <f ca="1">rescore_svc</f>
        <v/>
      </c>
      <c r="U2917" s="11" t="str">
        <f ca="1">price</f>
        <v/>
      </c>
      <c r="V2917" s="4"/>
      <c r="Y2917" s="388">
        <f ca="1">COUNTIFS(OFFSET($B$10, 0, 0, ROW()-9, 1), SERVICE[[#This Row],[Employee ID]], OFFSET($F$10, 0, 0, ROW()-9, 1), SERVICE[[#This Row],[Resources Role]])</f>
        <v>0</v>
      </c>
      <c r="Z2917" s="388">
        <f ca="1">COUNTIFS(OFFSET($F$10, 0, 0, ROW()-9, 1), SERVICE[[#This Row],[Resources Role]], OFFSET($H$10, 0, 0, ROW()-9, 1), SERVICE[[#This Row],[Booking]])</f>
        <v>0</v>
      </c>
    </row>
    <row r="2918" spans="1:26" x14ac:dyDescent="0.25">
      <c r="A2918" s="6" t="str">
        <f ca="1">no.</f>
        <v/>
      </c>
      <c r="E2918" s="4" t="str">
        <f ca="1">position</f>
        <v/>
      </c>
      <c r="J2918" s="318"/>
      <c r="M2918" s="4"/>
      <c r="O2918" s="6"/>
      <c r="Q2918" s="20"/>
      <c r="R2918" s="5" t="str">
        <f ca="1">score</f>
        <v/>
      </c>
      <c r="S2918" s="7" t="str">
        <f ca="1">rescore_svc</f>
        <v/>
      </c>
      <c r="U2918" s="11" t="str">
        <f ca="1">price</f>
        <v/>
      </c>
      <c r="V2918" s="4"/>
      <c r="Y2918" s="388">
        <f ca="1">COUNTIFS(OFFSET($B$10, 0, 0, ROW()-9, 1), SERVICE[[#This Row],[Employee ID]], OFFSET($F$10, 0, 0, ROW()-9, 1), SERVICE[[#This Row],[Resources Role]])</f>
        <v>0</v>
      </c>
      <c r="Z2918" s="388">
        <f ca="1">COUNTIFS(OFFSET($F$10, 0, 0, ROW()-9, 1), SERVICE[[#This Row],[Resources Role]], OFFSET($H$10, 0, 0, ROW()-9, 1), SERVICE[[#This Row],[Booking]])</f>
        <v>0</v>
      </c>
    </row>
    <row r="2919" spans="1:26" x14ac:dyDescent="0.25">
      <c r="A2919" s="6" t="str">
        <f ca="1">no.</f>
        <v/>
      </c>
      <c r="E2919" s="4" t="str">
        <f ca="1">position</f>
        <v/>
      </c>
      <c r="J2919" s="318"/>
      <c r="M2919" s="4"/>
      <c r="O2919" s="6"/>
      <c r="Q2919" s="20"/>
      <c r="R2919" s="5" t="str">
        <f ca="1">score</f>
        <v/>
      </c>
      <c r="S2919" s="7" t="str">
        <f ca="1">rescore_svc</f>
        <v/>
      </c>
      <c r="U2919" s="11" t="str">
        <f ca="1">price</f>
        <v/>
      </c>
      <c r="V2919" s="4"/>
      <c r="Y2919" s="388">
        <f ca="1">COUNTIFS(OFFSET($B$10, 0, 0, ROW()-9, 1), SERVICE[[#This Row],[Employee ID]], OFFSET($F$10, 0, 0, ROW()-9, 1), SERVICE[[#This Row],[Resources Role]])</f>
        <v>0</v>
      </c>
      <c r="Z2919" s="388">
        <f ca="1">COUNTIFS(OFFSET($F$10, 0, 0, ROW()-9, 1), SERVICE[[#This Row],[Resources Role]], OFFSET($H$10, 0, 0, ROW()-9, 1), SERVICE[[#This Row],[Booking]])</f>
        <v>0</v>
      </c>
    </row>
    <row r="2920" spans="1:26" x14ac:dyDescent="0.25">
      <c r="A2920" s="6" t="str">
        <f ca="1">no.</f>
        <v/>
      </c>
      <c r="E2920" s="4" t="str">
        <f ca="1">position</f>
        <v/>
      </c>
      <c r="J2920" s="318"/>
      <c r="M2920" s="4"/>
      <c r="O2920" s="6"/>
      <c r="Q2920" s="20"/>
      <c r="R2920" s="5" t="str">
        <f ca="1">score</f>
        <v/>
      </c>
      <c r="S2920" s="7" t="str">
        <f ca="1">rescore_svc</f>
        <v/>
      </c>
      <c r="U2920" s="11" t="str">
        <f ca="1">price</f>
        <v/>
      </c>
      <c r="V2920" s="4"/>
      <c r="Y2920" s="388">
        <f ca="1">COUNTIFS(OFFSET($B$10, 0, 0, ROW()-9, 1), SERVICE[[#This Row],[Employee ID]], OFFSET($F$10, 0, 0, ROW()-9, 1), SERVICE[[#This Row],[Resources Role]])</f>
        <v>0</v>
      </c>
      <c r="Z2920" s="388">
        <f ca="1">COUNTIFS(OFFSET($F$10, 0, 0, ROW()-9, 1), SERVICE[[#This Row],[Resources Role]], OFFSET($H$10, 0, 0, ROW()-9, 1), SERVICE[[#This Row],[Booking]])</f>
        <v>0</v>
      </c>
    </row>
    <row r="2921" spans="1:26" x14ac:dyDescent="0.25">
      <c r="A2921" s="6" t="str">
        <f ca="1">no.</f>
        <v/>
      </c>
      <c r="E2921" s="4" t="str">
        <f ca="1">position</f>
        <v/>
      </c>
      <c r="J2921" s="318"/>
      <c r="M2921" s="4"/>
      <c r="O2921" s="6"/>
      <c r="Q2921" s="20"/>
      <c r="R2921" s="5" t="str">
        <f ca="1">score</f>
        <v/>
      </c>
      <c r="S2921" s="7" t="str">
        <f ca="1">rescore_svc</f>
        <v/>
      </c>
      <c r="U2921" s="11" t="str">
        <f ca="1">price</f>
        <v/>
      </c>
      <c r="V2921" s="4"/>
      <c r="Y2921" s="388">
        <f ca="1">COUNTIFS(OFFSET($B$10, 0, 0, ROW()-9, 1), SERVICE[[#This Row],[Employee ID]], OFFSET($F$10, 0, 0, ROW()-9, 1), SERVICE[[#This Row],[Resources Role]])</f>
        <v>0</v>
      </c>
      <c r="Z2921" s="388">
        <f ca="1">COUNTIFS(OFFSET($F$10, 0, 0, ROW()-9, 1), SERVICE[[#This Row],[Resources Role]], OFFSET($H$10, 0, 0, ROW()-9, 1), SERVICE[[#This Row],[Booking]])</f>
        <v>0</v>
      </c>
    </row>
    <row r="2922" spans="1:26" x14ac:dyDescent="0.25">
      <c r="A2922" s="6" t="str">
        <f ca="1">no.</f>
        <v/>
      </c>
      <c r="E2922" s="4" t="str">
        <f ca="1">position</f>
        <v/>
      </c>
      <c r="J2922" s="318"/>
      <c r="M2922" s="4"/>
      <c r="O2922" s="6"/>
      <c r="Q2922" s="20"/>
      <c r="R2922" s="5" t="str">
        <f ca="1">score</f>
        <v/>
      </c>
      <c r="S2922" s="7" t="str">
        <f ca="1">rescore_svc</f>
        <v/>
      </c>
      <c r="U2922" s="11" t="str">
        <f ca="1">price</f>
        <v/>
      </c>
      <c r="V2922" s="4"/>
      <c r="Y2922" s="388">
        <f ca="1">COUNTIFS(OFFSET($B$10, 0, 0, ROW()-9, 1), SERVICE[[#This Row],[Employee ID]], OFFSET($F$10, 0, 0, ROW()-9, 1), SERVICE[[#This Row],[Resources Role]])</f>
        <v>0</v>
      </c>
      <c r="Z2922" s="388">
        <f ca="1">COUNTIFS(OFFSET($F$10, 0, 0, ROW()-9, 1), SERVICE[[#This Row],[Resources Role]], OFFSET($H$10, 0, 0, ROW()-9, 1), SERVICE[[#This Row],[Booking]])</f>
        <v>0</v>
      </c>
    </row>
    <row r="2923" spans="1:26" x14ac:dyDescent="0.25">
      <c r="A2923" s="6" t="str">
        <f ca="1">no.</f>
        <v/>
      </c>
      <c r="E2923" s="4" t="str">
        <f ca="1">position</f>
        <v/>
      </c>
      <c r="J2923" s="318"/>
      <c r="M2923" s="4"/>
      <c r="O2923" s="6"/>
      <c r="Q2923" s="20"/>
      <c r="R2923" s="5" t="str">
        <f ca="1">score</f>
        <v/>
      </c>
      <c r="S2923" s="7" t="str">
        <f ca="1">rescore_svc</f>
        <v/>
      </c>
      <c r="U2923" s="11" t="str">
        <f ca="1">price</f>
        <v/>
      </c>
      <c r="V2923" s="4"/>
      <c r="Y2923" s="388">
        <f ca="1">COUNTIFS(OFFSET($B$10, 0, 0, ROW()-9, 1), SERVICE[[#This Row],[Employee ID]], OFFSET($F$10, 0, 0, ROW()-9, 1), SERVICE[[#This Row],[Resources Role]])</f>
        <v>0</v>
      </c>
      <c r="Z2923" s="388">
        <f ca="1">COUNTIFS(OFFSET($F$10, 0, 0, ROW()-9, 1), SERVICE[[#This Row],[Resources Role]], OFFSET($H$10, 0, 0, ROW()-9, 1), SERVICE[[#This Row],[Booking]])</f>
        <v>0</v>
      </c>
    </row>
    <row r="2924" spans="1:26" x14ac:dyDescent="0.25">
      <c r="A2924" s="6" t="str">
        <f ca="1">no.</f>
        <v/>
      </c>
      <c r="E2924" s="4" t="str">
        <f ca="1">position</f>
        <v/>
      </c>
      <c r="J2924" s="318"/>
      <c r="M2924" s="4"/>
      <c r="O2924" s="6"/>
      <c r="Q2924" s="20"/>
      <c r="R2924" s="5" t="str">
        <f ca="1">score</f>
        <v/>
      </c>
      <c r="S2924" s="7" t="str">
        <f ca="1">rescore_svc</f>
        <v/>
      </c>
      <c r="U2924" s="11" t="str">
        <f ca="1">price</f>
        <v/>
      </c>
      <c r="V2924" s="4"/>
      <c r="Y2924" s="388">
        <f ca="1">COUNTIFS(OFFSET($B$10, 0, 0, ROW()-9, 1), SERVICE[[#This Row],[Employee ID]], OFFSET($F$10, 0, 0, ROW()-9, 1), SERVICE[[#This Row],[Resources Role]])</f>
        <v>0</v>
      </c>
      <c r="Z2924" s="388">
        <f ca="1">COUNTIFS(OFFSET($F$10, 0, 0, ROW()-9, 1), SERVICE[[#This Row],[Resources Role]], OFFSET($H$10, 0, 0, ROW()-9, 1), SERVICE[[#This Row],[Booking]])</f>
        <v>0</v>
      </c>
    </row>
    <row r="2925" spans="1:26" x14ac:dyDescent="0.25">
      <c r="A2925" s="6" t="str">
        <f ca="1">no.</f>
        <v/>
      </c>
      <c r="E2925" s="4" t="str">
        <f ca="1">position</f>
        <v/>
      </c>
      <c r="J2925" s="318"/>
      <c r="M2925" s="4"/>
      <c r="O2925" s="6"/>
      <c r="Q2925" s="20"/>
      <c r="R2925" s="5" t="str">
        <f ca="1">score</f>
        <v/>
      </c>
      <c r="S2925" s="7" t="str">
        <f ca="1">rescore_svc</f>
        <v/>
      </c>
      <c r="U2925" s="11" t="str">
        <f ca="1">price</f>
        <v/>
      </c>
      <c r="V2925" s="4"/>
      <c r="Y2925" s="388">
        <f ca="1">COUNTIFS(OFFSET($B$10, 0, 0, ROW()-9, 1), SERVICE[[#This Row],[Employee ID]], OFFSET($F$10, 0, 0, ROW()-9, 1), SERVICE[[#This Row],[Resources Role]])</f>
        <v>0</v>
      </c>
      <c r="Z2925" s="388">
        <f ca="1">COUNTIFS(OFFSET($F$10, 0, 0, ROW()-9, 1), SERVICE[[#This Row],[Resources Role]], OFFSET($H$10, 0, 0, ROW()-9, 1), SERVICE[[#This Row],[Booking]])</f>
        <v>0</v>
      </c>
    </row>
    <row r="2926" spans="1:26" x14ac:dyDescent="0.25">
      <c r="A2926" s="6" t="str">
        <f ca="1">no.</f>
        <v/>
      </c>
      <c r="E2926" s="4" t="str">
        <f ca="1">position</f>
        <v/>
      </c>
      <c r="J2926" s="318"/>
      <c r="M2926" s="4"/>
      <c r="O2926" s="6"/>
      <c r="Q2926" s="20"/>
      <c r="R2926" s="5" t="str">
        <f ca="1">score</f>
        <v/>
      </c>
      <c r="S2926" s="7" t="str">
        <f ca="1">rescore_svc</f>
        <v/>
      </c>
      <c r="U2926" s="11" t="str">
        <f ca="1">price</f>
        <v/>
      </c>
      <c r="V2926" s="4"/>
      <c r="Y2926" s="388">
        <f ca="1">COUNTIFS(OFFSET($B$10, 0, 0, ROW()-9, 1), SERVICE[[#This Row],[Employee ID]], OFFSET($F$10, 0, 0, ROW()-9, 1), SERVICE[[#This Row],[Resources Role]])</f>
        <v>0</v>
      </c>
      <c r="Z2926" s="388">
        <f ca="1">COUNTIFS(OFFSET($F$10, 0, 0, ROW()-9, 1), SERVICE[[#This Row],[Resources Role]], OFFSET($H$10, 0, 0, ROW()-9, 1), SERVICE[[#This Row],[Booking]])</f>
        <v>0</v>
      </c>
    </row>
    <row r="2927" spans="1:26" x14ac:dyDescent="0.25">
      <c r="A2927" s="6" t="str">
        <f ca="1">no.</f>
        <v/>
      </c>
      <c r="E2927" s="4" t="str">
        <f ca="1">position</f>
        <v/>
      </c>
      <c r="J2927" s="318"/>
      <c r="M2927" s="4"/>
      <c r="O2927" s="6"/>
      <c r="Q2927" s="20"/>
      <c r="R2927" s="5" t="str">
        <f ca="1">score</f>
        <v/>
      </c>
      <c r="S2927" s="7" t="str">
        <f ca="1">rescore_svc</f>
        <v/>
      </c>
      <c r="U2927" s="11" t="str">
        <f ca="1">price</f>
        <v/>
      </c>
      <c r="V2927" s="4"/>
      <c r="Y2927" s="388">
        <f ca="1">COUNTIFS(OFFSET($B$10, 0, 0, ROW()-9, 1), SERVICE[[#This Row],[Employee ID]], OFFSET($F$10, 0, 0, ROW()-9, 1), SERVICE[[#This Row],[Resources Role]])</f>
        <v>0</v>
      </c>
      <c r="Z2927" s="388">
        <f ca="1">COUNTIFS(OFFSET($F$10, 0, 0, ROW()-9, 1), SERVICE[[#This Row],[Resources Role]], OFFSET($H$10, 0, 0, ROW()-9, 1), SERVICE[[#This Row],[Booking]])</f>
        <v>0</v>
      </c>
    </row>
    <row r="2928" spans="1:26" x14ac:dyDescent="0.25">
      <c r="A2928" s="6" t="str">
        <f ca="1">no.</f>
        <v/>
      </c>
      <c r="E2928" s="4" t="str">
        <f ca="1">position</f>
        <v/>
      </c>
      <c r="J2928" s="318"/>
      <c r="M2928" s="4"/>
      <c r="O2928" s="6"/>
      <c r="Q2928" s="20"/>
      <c r="R2928" s="5" t="str">
        <f ca="1">score</f>
        <v/>
      </c>
      <c r="S2928" s="7" t="str">
        <f ca="1">rescore_svc</f>
        <v/>
      </c>
      <c r="U2928" s="11" t="str">
        <f ca="1">price</f>
        <v/>
      </c>
      <c r="V2928" s="4"/>
      <c r="Y2928" s="388">
        <f ca="1">COUNTIFS(OFFSET($B$10, 0, 0, ROW()-9, 1), SERVICE[[#This Row],[Employee ID]], OFFSET($F$10, 0, 0, ROW()-9, 1), SERVICE[[#This Row],[Resources Role]])</f>
        <v>0</v>
      </c>
      <c r="Z2928" s="388">
        <f ca="1">COUNTIFS(OFFSET($F$10, 0, 0, ROW()-9, 1), SERVICE[[#This Row],[Resources Role]], OFFSET($H$10, 0, 0, ROW()-9, 1), SERVICE[[#This Row],[Booking]])</f>
        <v>0</v>
      </c>
    </row>
    <row r="2929" spans="1:26" x14ac:dyDescent="0.25">
      <c r="A2929" s="6" t="str">
        <f ca="1">no.</f>
        <v/>
      </c>
      <c r="E2929" s="4" t="str">
        <f ca="1">position</f>
        <v/>
      </c>
      <c r="J2929" s="318"/>
      <c r="M2929" s="4"/>
      <c r="O2929" s="6"/>
      <c r="Q2929" s="20"/>
      <c r="R2929" s="5" t="str">
        <f ca="1">score</f>
        <v/>
      </c>
      <c r="S2929" s="7" t="str">
        <f ca="1">rescore_svc</f>
        <v/>
      </c>
      <c r="U2929" s="11" t="str">
        <f ca="1">price</f>
        <v/>
      </c>
      <c r="V2929" s="4"/>
      <c r="Y2929" s="388">
        <f ca="1">COUNTIFS(OFFSET($B$10, 0, 0, ROW()-9, 1), SERVICE[[#This Row],[Employee ID]], OFFSET($F$10, 0, 0, ROW()-9, 1), SERVICE[[#This Row],[Resources Role]])</f>
        <v>0</v>
      </c>
      <c r="Z2929" s="388">
        <f ca="1">COUNTIFS(OFFSET($F$10, 0, 0, ROW()-9, 1), SERVICE[[#This Row],[Resources Role]], OFFSET($H$10, 0, 0, ROW()-9, 1), SERVICE[[#This Row],[Booking]])</f>
        <v>0</v>
      </c>
    </row>
    <row r="2930" spans="1:26" x14ac:dyDescent="0.25">
      <c r="A2930" s="6" t="str">
        <f ca="1">no.</f>
        <v/>
      </c>
      <c r="E2930" s="4" t="str">
        <f ca="1">position</f>
        <v/>
      </c>
      <c r="J2930" s="318"/>
      <c r="M2930" s="4"/>
      <c r="O2930" s="6"/>
      <c r="Q2930" s="20"/>
      <c r="R2930" s="5" t="str">
        <f ca="1">score</f>
        <v/>
      </c>
      <c r="S2930" s="7" t="str">
        <f ca="1">rescore_svc</f>
        <v/>
      </c>
      <c r="U2930" s="11" t="str">
        <f ca="1">price</f>
        <v/>
      </c>
      <c r="V2930" s="4"/>
      <c r="Y2930" s="388">
        <f ca="1">COUNTIFS(OFFSET($B$10, 0, 0, ROW()-9, 1), SERVICE[[#This Row],[Employee ID]], OFFSET($F$10, 0, 0, ROW()-9, 1), SERVICE[[#This Row],[Resources Role]])</f>
        <v>0</v>
      </c>
      <c r="Z2930" s="388">
        <f ca="1">COUNTIFS(OFFSET($F$10, 0, 0, ROW()-9, 1), SERVICE[[#This Row],[Resources Role]], OFFSET($H$10, 0, 0, ROW()-9, 1), SERVICE[[#This Row],[Booking]])</f>
        <v>0</v>
      </c>
    </row>
    <row r="2931" spans="1:26" x14ac:dyDescent="0.25">
      <c r="A2931" s="6" t="str">
        <f ca="1">no.</f>
        <v/>
      </c>
      <c r="E2931" s="4" t="str">
        <f ca="1">position</f>
        <v/>
      </c>
      <c r="J2931" s="318"/>
      <c r="M2931" s="4"/>
      <c r="O2931" s="6"/>
      <c r="Q2931" s="20"/>
      <c r="R2931" s="5" t="str">
        <f ca="1">score</f>
        <v/>
      </c>
      <c r="S2931" s="7" t="str">
        <f ca="1">rescore_svc</f>
        <v/>
      </c>
      <c r="U2931" s="11" t="str">
        <f ca="1">price</f>
        <v/>
      </c>
      <c r="V2931" s="4"/>
      <c r="Y2931" s="388">
        <f ca="1">COUNTIFS(OFFSET($B$10, 0, 0, ROW()-9, 1), SERVICE[[#This Row],[Employee ID]], OFFSET($F$10, 0, 0, ROW()-9, 1), SERVICE[[#This Row],[Resources Role]])</f>
        <v>0</v>
      </c>
      <c r="Z2931" s="388">
        <f ca="1">COUNTIFS(OFFSET($F$10, 0, 0, ROW()-9, 1), SERVICE[[#This Row],[Resources Role]], OFFSET($H$10, 0, 0, ROW()-9, 1), SERVICE[[#This Row],[Booking]])</f>
        <v>0</v>
      </c>
    </row>
    <row r="2932" spans="1:26" x14ac:dyDescent="0.25">
      <c r="A2932" s="6" t="str">
        <f ca="1">no.</f>
        <v/>
      </c>
      <c r="E2932" s="4" t="str">
        <f ca="1">position</f>
        <v/>
      </c>
      <c r="J2932" s="318"/>
      <c r="M2932" s="4"/>
      <c r="O2932" s="6"/>
      <c r="Q2932" s="20"/>
      <c r="R2932" s="5" t="str">
        <f ca="1">score</f>
        <v/>
      </c>
      <c r="S2932" s="7" t="str">
        <f ca="1">rescore_svc</f>
        <v/>
      </c>
      <c r="U2932" s="11" t="str">
        <f ca="1">price</f>
        <v/>
      </c>
      <c r="V2932" s="4"/>
      <c r="Y2932" s="388">
        <f ca="1">COUNTIFS(OFFSET($B$10, 0, 0, ROW()-9, 1), SERVICE[[#This Row],[Employee ID]], OFFSET($F$10, 0, 0, ROW()-9, 1), SERVICE[[#This Row],[Resources Role]])</f>
        <v>0</v>
      </c>
      <c r="Z2932" s="388">
        <f ca="1">COUNTIFS(OFFSET($F$10, 0, 0, ROW()-9, 1), SERVICE[[#This Row],[Resources Role]], OFFSET($H$10, 0, 0, ROW()-9, 1), SERVICE[[#This Row],[Booking]])</f>
        <v>0</v>
      </c>
    </row>
    <row r="2933" spans="1:26" x14ac:dyDescent="0.25">
      <c r="A2933" s="6" t="str">
        <f ca="1">no.</f>
        <v/>
      </c>
      <c r="E2933" s="4" t="str">
        <f ca="1">position</f>
        <v/>
      </c>
      <c r="J2933" s="318"/>
      <c r="M2933" s="4"/>
      <c r="O2933" s="6"/>
      <c r="Q2933" s="20"/>
      <c r="R2933" s="5" t="str">
        <f ca="1">score</f>
        <v/>
      </c>
      <c r="S2933" s="7" t="str">
        <f ca="1">rescore_svc</f>
        <v/>
      </c>
      <c r="U2933" s="11" t="str">
        <f ca="1">price</f>
        <v/>
      </c>
      <c r="V2933" s="4"/>
      <c r="Y2933" s="388">
        <f ca="1">COUNTIFS(OFFSET($B$10, 0, 0, ROW()-9, 1), SERVICE[[#This Row],[Employee ID]], OFFSET($F$10, 0, 0, ROW()-9, 1), SERVICE[[#This Row],[Resources Role]])</f>
        <v>0</v>
      </c>
      <c r="Z2933" s="388">
        <f ca="1">COUNTIFS(OFFSET($F$10, 0, 0, ROW()-9, 1), SERVICE[[#This Row],[Resources Role]], OFFSET($H$10, 0, 0, ROW()-9, 1), SERVICE[[#This Row],[Booking]])</f>
        <v>0</v>
      </c>
    </row>
    <row r="2934" spans="1:26" x14ac:dyDescent="0.25">
      <c r="A2934" s="6" t="str">
        <f ca="1">no.</f>
        <v/>
      </c>
      <c r="E2934" s="4" t="str">
        <f ca="1">position</f>
        <v/>
      </c>
      <c r="J2934" s="318"/>
      <c r="M2934" s="4"/>
      <c r="O2934" s="6"/>
      <c r="Q2934" s="20"/>
      <c r="R2934" s="5" t="str">
        <f ca="1">score</f>
        <v/>
      </c>
      <c r="S2934" s="7" t="str">
        <f ca="1">rescore_svc</f>
        <v/>
      </c>
      <c r="U2934" s="11" t="str">
        <f ca="1">price</f>
        <v/>
      </c>
      <c r="V2934" s="4"/>
      <c r="Y2934" s="388">
        <f ca="1">COUNTIFS(OFFSET($B$10, 0, 0, ROW()-9, 1), SERVICE[[#This Row],[Employee ID]], OFFSET($F$10, 0, 0, ROW()-9, 1), SERVICE[[#This Row],[Resources Role]])</f>
        <v>0</v>
      </c>
      <c r="Z2934" s="388">
        <f ca="1">COUNTIFS(OFFSET($F$10, 0, 0, ROW()-9, 1), SERVICE[[#This Row],[Resources Role]], OFFSET($H$10, 0, 0, ROW()-9, 1), SERVICE[[#This Row],[Booking]])</f>
        <v>0</v>
      </c>
    </row>
    <row r="2935" spans="1:26" x14ac:dyDescent="0.25">
      <c r="A2935" s="6" t="str">
        <f ca="1">no.</f>
        <v/>
      </c>
      <c r="E2935" s="4" t="str">
        <f ca="1">position</f>
        <v/>
      </c>
      <c r="J2935" s="318"/>
      <c r="M2935" s="4"/>
      <c r="O2935" s="6"/>
      <c r="Q2935" s="20"/>
      <c r="R2935" s="5" t="str">
        <f ca="1">score</f>
        <v/>
      </c>
      <c r="S2935" s="7" t="str">
        <f ca="1">rescore_svc</f>
        <v/>
      </c>
      <c r="U2935" s="11" t="str">
        <f ca="1">price</f>
        <v/>
      </c>
      <c r="V2935" s="4"/>
      <c r="Y2935" s="388">
        <f ca="1">COUNTIFS(OFFSET($B$10, 0, 0, ROW()-9, 1), SERVICE[[#This Row],[Employee ID]], OFFSET($F$10, 0, 0, ROW()-9, 1), SERVICE[[#This Row],[Resources Role]])</f>
        <v>0</v>
      </c>
      <c r="Z2935" s="388">
        <f ca="1">COUNTIFS(OFFSET($F$10, 0, 0, ROW()-9, 1), SERVICE[[#This Row],[Resources Role]], OFFSET($H$10, 0, 0, ROW()-9, 1), SERVICE[[#This Row],[Booking]])</f>
        <v>0</v>
      </c>
    </row>
    <row r="2936" spans="1:26" x14ac:dyDescent="0.25">
      <c r="A2936" s="6" t="str">
        <f ca="1">no.</f>
        <v/>
      </c>
      <c r="E2936" s="4" t="str">
        <f ca="1">position</f>
        <v/>
      </c>
      <c r="J2936" s="318"/>
      <c r="M2936" s="4"/>
      <c r="O2936" s="6"/>
      <c r="Q2936" s="20"/>
      <c r="R2936" s="5" t="str">
        <f ca="1">score</f>
        <v/>
      </c>
      <c r="S2936" s="7" t="str">
        <f ca="1">rescore_svc</f>
        <v/>
      </c>
      <c r="U2936" s="11" t="str">
        <f ca="1">price</f>
        <v/>
      </c>
      <c r="V2936" s="4"/>
      <c r="Y2936" s="388">
        <f ca="1">COUNTIFS(OFFSET($B$10, 0, 0, ROW()-9, 1), SERVICE[[#This Row],[Employee ID]], OFFSET($F$10, 0, 0, ROW()-9, 1), SERVICE[[#This Row],[Resources Role]])</f>
        <v>0</v>
      </c>
      <c r="Z2936" s="388">
        <f ca="1">COUNTIFS(OFFSET($F$10, 0, 0, ROW()-9, 1), SERVICE[[#This Row],[Resources Role]], OFFSET($H$10, 0, 0, ROW()-9, 1), SERVICE[[#This Row],[Booking]])</f>
        <v>0</v>
      </c>
    </row>
    <row r="2937" spans="1:26" x14ac:dyDescent="0.25">
      <c r="A2937" s="6" t="str">
        <f ca="1">no.</f>
        <v/>
      </c>
      <c r="E2937" s="4" t="str">
        <f ca="1">position</f>
        <v/>
      </c>
      <c r="J2937" s="318"/>
      <c r="M2937" s="4"/>
      <c r="O2937" s="6"/>
      <c r="Q2937" s="20"/>
      <c r="R2937" s="5" t="str">
        <f ca="1">score</f>
        <v/>
      </c>
      <c r="S2937" s="7" t="str">
        <f ca="1">rescore_svc</f>
        <v/>
      </c>
      <c r="U2937" s="11" t="str">
        <f ca="1">price</f>
        <v/>
      </c>
      <c r="V2937" s="4"/>
      <c r="Y2937" s="388">
        <f ca="1">COUNTIFS(OFFSET($B$10, 0, 0, ROW()-9, 1), SERVICE[[#This Row],[Employee ID]], OFFSET($F$10, 0, 0, ROW()-9, 1), SERVICE[[#This Row],[Resources Role]])</f>
        <v>0</v>
      </c>
      <c r="Z2937" s="388">
        <f ca="1">COUNTIFS(OFFSET($F$10, 0, 0, ROW()-9, 1), SERVICE[[#This Row],[Resources Role]], OFFSET($H$10, 0, 0, ROW()-9, 1), SERVICE[[#This Row],[Booking]])</f>
        <v>0</v>
      </c>
    </row>
    <row r="2938" spans="1:26" x14ac:dyDescent="0.25">
      <c r="A2938" s="6" t="str">
        <f ca="1">no.</f>
        <v/>
      </c>
      <c r="E2938" s="4" t="str">
        <f ca="1">position</f>
        <v/>
      </c>
      <c r="J2938" s="318"/>
      <c r="M2938" s="4"/>
      <c r="O2938" s="6"/>
      <c r="Q2938" s="20"/>
      <c r="R2938" s="5" t="str">
        <f ca="1">score</f>
        <v/>
      </c>
      <c r="S2938" s="7" t="str">
        <f ca="1">rescore_svc</f>
        <v/>
      </c>
      <c r="U2938" s="11" t="str">
        <f ca="1">price</f>
        <v/>
      </c>
      <c r="V2938" s="4"/>
      <c r="Y2938" s="388">
        <f ca="1">COUNTIFS(OFFSET($B$10, 0, 0, ROW()-9, 1), SERVICE[[#This Row],[Employee ID]], OFFSET($F$10, 0, 0, ROW()-9, 1), SERVICE[[#This Row],[Resources Role]])</f>
        <v>0</v>
      </c>
      <c r="Z2938" s="388">
        <f ca="1">COUNTIFS(OFFSET($F$10, 0, 0, ROW()-9, 1), SERVICE[[#This Row],[Resources Role]], OFFSET($H$10, 0, 0, ROW()-9, 1), SERVICE[[#This Row],[Booking]])</f>
        <v>0</v>
      </c>
    </row>
    <row r="2939" spans="1:26" x14ac:dyDescent="0.25">
      <c r="A2939" s="6" t="str">
        <f ca="1">no.</f>
        <v/>
      </c>
      <c r="E2939" s="4" t="str">
        <f ca="1">position</f>
        <v/>
      </c>
      <c r="J2939" s="318"/>
      <c r="M2939" s="4"/>
      <c r="O2939" s="6"/>
      <c r="Q2939" s="20"/>
      <c r="R2939" s="5" t="str">
        <f ca="1">score</f>
        <v/>
      </c>
      <c r="S2939" s="7" t="str">
        <f ca="1">rescore_svc</f>
        <v/>
      </c>
      <c r="U2939" s="11" t="str">
        <f ca="1">price</f>
        <v/>
      </c>
      <c r="V2939" s="4"/>
      <c r="Y2939" s="388">
        <f ca="1">COUNTIFS(OFFSET($B$10, 0, 0, ROW()-9, 1), SERVICE[[#This Row],[Employee ID]], OFFSET($F$10, 0, 0, ROW()-9, 1), SERVICE[[#This Row],[Resources Role]])</f>
        <v>0</v>
      </c>
      <c r="Z2939" s="388">
        <f ca="1">COUNTIFS(OFFSET($F$10, 0, 0, ROW()-9, 1), SERVICE[[#This Row],[Resources Role]], OFFSET($H$10, 0, 0, ROW()-9, 1), SERVICE[[#This Row],[Booking]])</f>
        <v>0</v>
      </c>
    </row>
    <row r="2940" spans="1:26" x14ac:dyDescent="0.25">
      <c r="A2940" s="6" t="str">
        <f ca="1">no.</f>
        <v/>
      </c>
      <c r="E2940" s="4" t="str">
        <f ca="1">position</f>
        <v/>
      </c>
      <c r="J2940" s="318"/>
      <c r="M2940" s="4"/>
      <c r="O2940" s="6"/>
      <c r="Q2940" s="20"/>
      <c r="R2940" s="5" t="str">
        <f ca="1">score</f>
        <v/>
      </c>
      <c r="S2940" s="7" t="str">
        <f ca="1">rescore_svc</f>
        <v/>
      </c>
      <c r="U2940" s="11" t="str">
        <f ca="1">price</f>
        <v/>
      </c>
      <c r="V2940" s="4"/>
      <c r="Y2940" s="388">
        <f ca="1">COUNTIFS(OFFSET($B$10, 0, 0, ROW()-9, 1), SERVICE[[#This Row],[Employee ID]], OFFSET($F$10, 0, 0, ROW()-9, 1), SERVICE[[#This Row],[Resources Role]])</f>
        <v>0</v>
      </c>
      <c r="Z2940" s="388">
        <f ca="1">COUNTIFS(OFFSET($F$10, 0, 0, ROW()-9, 1), SERVICE[[#This Row],[Resources Role]], OFFSET($H$10, 0, 0, ROW()-9, 1), SERVICE[[#This Row],[Booking]])</f>
        <v>0</v>
      </c>
    </row>
    <row r="2941" spans="1:26" x14ac:dyDescent="0.25">
      <c r="A2941" s="6" t="str">
        <f ca="1">no.</f>
        <v/>
      </c>
      <c r="E2941" s="4" t="str">
        <f ca="1">position</f>
        <v/>
      </c>
      <c r="J2941" s="318"/>
      <c r="M2941" s="4"/>
      <c r="O2941" s="6"/>
      <c r="Q2941" s="20"/>
      <c r="R2941" s="5" t="str">
        <f ca="1">score</f>
        <v/>
      </c>
      <c r="S2941" s="7" t="str">
        <f ca="1">rescore_svc</f>
        <v/>
      </c>
      <c r="U2941" s="11" t="str">
        <f ca="1">price</f>
        <v/>
      </c>
      <c r="V2941" s="4"/>
      <c r="Y2941" s="388">
        <f ca="1">COUNTIFS(OFFSET($B$10, 0, 0, ROW()-9, 1), SERVICE[[#This Row],[Employee ID]], OFFSET($F$10, 0, 0, ROW()-9, 1), SERVICE[[#This Row],[Resources Role]])</f>
        <v>0</v>
      </c>
      <c r="Z2941" s="388">
        <f ca="1">COUNTIFS(OFFSET($F$10, 0, 0, ROW()-9, 1), SERVICE[[#This Row],[Resources Role]], OFFSET($H$10, 0, 0, ROW()-9, 1), SERVICE[[#This Row],[Booking]])</f>
        <v>0</v>
      </c>
    </row>
    <row r="2942" spans="1:26" x14ac:dyDescent="0.25">
      <c r="A2942" s="6" t="str">
        <f ca="1">no.</f>
        <v/>
      </c>
      <c r="E2942" s="4" t="str">
        <f ca="1">position</f>
        <v/>
      </c>
      <c r="J2942" s="318"/>
      <c r="M2942" s="4"/>
      <c r="O2942" s="6"/>
      <c r="Q2942" s="20"/>
      <c r="R2942" s="5" t="str">
        <f ca="1">score</f>
        <v/>
      </c>
      <c r="S2942" s="7" t="str">
        <f ca="1">rescore_svc</f>
        <v/>
      </c>
      <c r="U2942" s="11" t="str">
        <f ca="1">price</f>
        <v/>
      </c>
      <c r="V2942" s="4"/>
      <c r="Y2942" s="388">
        <f ca="1">COUNTIFS(OFFSET($B$10, 0, 0, ROW()-9, 1), SERVICE[[#This Row],[Employee ID]], OFFSET($F$10, 0, 0, ROW()-9, 1), SERVICE[[#This Row],[Resources Role]])</f>
        <v>0</v>
      </c>
      <c r="Z2942" s="388">
        <f ca="1">COUNTIFS(OFFSET($F$10, 0, 0, ROW()-9, 1), SERVICE[[#This Row],[Resources Role]], OFFSET($H$10, 0, 0, ROW()-9, 1), SERVICE[[#This Row],[Booking]])</f>
        <v>0</v>
      </c>
    </row>
    <row r="2943" spans="1:26" x14ac:dyDescent="0.25">
      <c r="A2943" s="6" t="str">
        <f ca="1">no.</f>
        <v/>
      </c>
      <c r="E2943" s="4" t="str">
        <f ca="1">position</f>
        <v/>
      </c>
      <c r="J2943" s="318"/>
      <c r="M2943" s="4"/>
      <c r="O2943" s="6"/>
      <c r="Q2943" s="20"/>
      <c r="R2943" s="5" t="str">
        <f ca="1">score</f>
        <v/>
      </c>
      <c r="S2943" s="7" t="str">
        <f ca="1">rescore_svc</f>
        <v/>
      </c>
      <c r="U2943" s="11" t="str">
        <f ca="1">price</f>
        <v/>
      </c>
      <c r="V2943" s="4"/>
      <c r="Y2943" s="388">
        <f ca="1">COUNTIFS(OFFSET($B$10, 0, 0, ROW()-9, 1), SERVICE[[#This Row],[Employee ID]], OFFSET($F$10, 0, 0, ROW()-9, 1), SERVICE[[#This Row],[Resources Role]])</f>
        <v>0</v>
      </c>
      <c r="Z2943" s="388">
        <f ca="1">COUNTIFS(OFFSET($F$10, 0, 0, ROW()-9, 1), SERVICE[[#This Row],[Resources Role]], OFFSET($H$10, 0, 0, ROW()-9, 1), SERVICE[[#This Row],[Booking]])</f>
        <v>0</v>
      </c>
    </row>
    <row r="2944" spans="1:26" x14ac:dyDescent="0.25">
      <c r="A2944" s="6" t="str">
        <f ca="1">no.</f>
        <v/>
      </c>
      <c r="E2944" s="4" t="str">
        <f ca="1">position</f>
        <v/>
      </c>
      <c r="J2944" s="318"/>
      <c r="M2944" s="4"/>
      <c r="O2944" s="6"/>
      <c r="Q2944" s="20"/>
      <c r="R2944" s="5" t="str">
        <f ca="1">score</f>
        <v/>
      </c>
      <c r="S2944" s="7" t="str">
        <f ca="1">rescore_svc</f>
        <v/>
      </c>
      <c r="U2944" s="11" t="str">
        <f ca="1">price</f>
        <v/>
      </c>
      <c r="V2944" s="4"/>
      <c r="Y2944" s="388">
        <f ca="1">COUNTIFS(OFFSET($B$10, 0, 0, ROW()-9, 1), SERVICE[[#This Row],[Employee ID]], OFFSET($F$10, 0, 0, ROW()-9, 1), SERVICE[[#This Row],[Resources Role]])</f>
        <v>0</v>
      </c>
      <c r="Z2944" s="388">
        <f ca="1">COUNTIFS(OFFSET($F$10, 0, 0, ROW()-9, 1), SERVICE[[#This Row],[Resources Role]], OFFSET($H$10, 0, 0, ROW()-9, 1), SERVICE[[#This Row],[Booking]])</f>
        <v>0</v>
      </c>
    </row>
    <row r="2945" spans="1:26" x14ac:dyDescent="0.25">
      <c r="A2945" s="6" t="str">
        <f ca="1">no.</f>
        <v/>
      </c>
      <c r="E2945" s="4" t="str">
        <f ca="1">position</f>
        <v/>
      </c>
      <c r="J2945" s="318"/>
      <c r="M2945" s="4"/>
      <c r="O2945" s="6"/>
      <c r="Q2945" s="20"/>
      <c r="R2945" s="5" t="str">
        <f ca="1">score</f>
        <v/>
      </c>
      <c r="S2945" s="7" t="str">
        <f ca="1">rescore_svc</f>
        <v/>
      </c>
      <c r="U2945" s="11" t="str">
        <f ca="1">price</f>
        <v/>
      </c>
      <c r="V2945" s="4"/>
      <c r="Y2945" s="388">
        <f ca="1">COUNTIFS(OFFSET($B$10, 0, 0, ROW()-9, 1), SERVICE[[#This Row],[Employee ID]], OFFSET($F$10, 0, 0, ROW()-9, 1), SERVICE[[#This Row],[Resources Role]])</f>
        <v>0</v>
      </c>
      <c r="Z2945" s="388">
        <f ca="1">COUNTIFS(OFFSET($F$10, 0, 0, ROW()-9, 1), SERVICE[[#This Row],[Resources Role]], OFFSET($H$10, 0, 0, ROW()-9, 1), SERVICE[[#This Row],[Booking]])</f>
        <v>0</v>
      </c>
    </row>
    <row r="2946" spans="1:26" x14ac:dyDescent="0.25">
      <c r="A2946" s="6" t="str">
        <f ca="1">no.</f>
        <v/>
      </c>
      <c r="E2946" s="4" t="str">
        <f ca="1">position</f>
        <v/>
      </c>
      <c r="J2946" s="318"/>
      <c r="M2946" s="4"/>
      <c r="O2946" s="6"/>
      <c r="Q2946" s="20"/>
      <c r="R2946" s="5" t="str">
        <f ca="1">score</f>
        <v/>
      </c>
      <c r="S2946" s="7" t="str">
        <f ca="1">rescore_svc</f>
        <v/>
      </c>
      <c r="U2946" s="11" t="str">
        <f ca="1">price</f>
        <v/>
      </c>
      <c r="V2946" s="4"/>
      <c r="Y2946" s="388">
        <f ca="1">COUNTIFS(OFFSET($B$10, 0, 0, ROW()-9, 1), SERVICE[[#This Row],[Employee ID]], OFFSET($F$10, 0, 0, ROW()-9, 1), SERVICE[[#This Row],[Resources Role]])</f>
        <v>0</v>
      </c>
      <c r="Z2946" s="388">
        <f ca="1">COUNTIFS(OFFSET($F$10, 0, 0, ROW()-9, 1), SERVICE[[#This Row],[Resources Role]], OFFSET($H$10, 0, 0, ROW()-9, 1), SERVICE[[#This Row],[Booking]])</f>
        <v>0</v>
      </c>
    </row>
    <row r="2947" spans="1:26" x14ac:dyDescent="0.25">
      <c r="A2947" s="6" t="str">
        <f ca="1">no.</f>
        <v/>
      </c>
      <c r="E2947" s="4" t="str">
        <f ca="1">position</f>
        <v/>
      </c>
      <c r="J2947" s="318"/>
      <c r="M2947" s="4"/>
      <c r="O2947" s="6"/>
      <c r="Q2947" s="20"/>
      <c r="R2947" s="5" t="str">
        <f ca="1">score</f>
        <v/>
      </c>
      <c r="S2947" s="7" t="str">
        <f ca="1">rescore_svc</f>
        <v/>
      </c>
      <c r="U2947" s="11" t="str">
        <f ca="1">price</f>
        <v/>
      </c>
      <c r="V2947" s="4"/>
      <c r="Y2947" s="388">
        <f ca="1">COUNTIFS(OFFSET($B$10, 0, 0, ROW()-9, 1), SERVICE[[#This Row],[Employee ID]], OFFSET($F$10, 0, 0, ROW()-9, 1), SERVICE[[#This Row],[Resources Role]])</f>
        <v>0</v>
      </c>
      <c r="Z2947" s="388">
        <f ca="1">COUNTIFS(OFFSET($F$10, 0, 0, ROW()-9, 1), SERVICE[[#This Row],[Resources Role]], OFFSET($H$10, 0, 0, ROW()-9, 1), SERVICE[[#This Row],[Booking]])</f>
        <v>0</v>
      </c>
    </row>
    <row r="2948" spans="1:26" x14ac:dyDescent="0.25">
      <c r="A2948" s="6" t="str">
        <f ca="1">no.</f>
        <v/>
      </c>
      <c r="E2948" s="4" t="str">
        <f ca="1">position</f>
        <v/>
      </c>
      <c r="J2948" s="318"/>
      <c r="M2948" s="4"/>
      <c r="O2948" s="6"/>
      <c r="Q2948" s="20"/>
      <c r="R2948" s="5" t="str">
        <f ca="1">score</f>
        <v/>
      </c>
      <c r="S2948" s="7" t="str">
        <f ca="1">rescore_svc</f>
        <v/>
      </c>
      <c r="U2948" s="11" t="str">
        <f ca="1">price</f>
        <v/>
      </c>
      <c r="V2948" s="4"/>
      <c r="Y2948" s="388">
        <f ca="1">COUNTIFS(OFFSET($B$10, 0, 0, ROW()-9, 1), SERVICE[[#This Row],[Employee ID]], OFFSET($F$10, 0, 0, ROW()-9, 1), SERVICE[[#This Row],[Resources Role]])</f>
        <v>0</v>
      </c>
      <c r="Z2948" s="388">
        <f ca="1">COUNTIFS(OFFSET($F$10, 0, 0, ROW()-9, 1), SERVICE[[#This Row],[Resources Role]], OFFSET($H$10, 0, 0, ROW()-9, 1), SERVICE[[#This Row],[Booking]])</f>
        <v>0</v>
      </c>
    </row>
    <row r="2949" spans="1:26" x14ac:dyDescent="0.25">
      <c r="A2949" s="6" t="str">
        <f ca="1">no.</f>
        <v/>
      </c>
      <c r="E2949" s="4" t="str">
        <f ca="1">position</f>
        <v/>
      </c>
      <c r="J2949" s="318"/>
      <c r="M2949" s="4"/>
      <c r="O2949" s="6"/>
      <c r="Q2949" s="20"/>
      <c r="R2949" s="5" t="str">
        <f ca="1">score</f>
        <v/>
      </c>
      <c r="S2949" s="7" t="str">
        <f ca="1">rescore_svc</f>
        <v/>
      </c>
      <c r="U2949" s="11" t="str">
        <f ca="1">price</f>
        <v/>
      </c>
      <c r="V2949" s="4"/>
      <c r="Y2949" s="388">
        <f ca="1">COUNTIFS(OFFSET($B$10, 0, 0, ROW()-9, 1), SERVICE[[#This Row],[Employee ID]], OFFSET($F$10, 0, 0, ROW()-9, 1), SERVICE[[#This Row],[Resources Role]])</f>
        <v>0</v>
      </c>
      <c r="Z2949" s="388">
        <f ca="1">COUNTIFS(OFFSET($F$10, 0, 0, ROW()-9, 1), SERVICE[[#This Row],[Resources Role]], OFFSET($H$10, 0, 0, ROW()-9, 1), SERVICE[[#This Row],[Booking]])</f>
        <v>0</v>
      </c>
    </row>
    <row r="2950" spans="1:26" x14ac:dyDescent="0.25">
      <c r="A2950" s="6" t="str">
        <f ca="1">no.</f>
        <v/>
      </c>
      <c r="E2950" s="4" t="str">
        <f ca="1">position</f>
        <v/>
      </c>
      <c r="J2950" s="318"/>
      <c r="M2950" s="4"/>
      <c r="O2950" s="6"/>
      <c r="Q2950" s="20"/>
      <c r="R2950" s="5" t="str">
        <f ca="1">score</f>
        <v/>
      </c>
      <c r="S2950" s="7" t="str">
        <f ca="1">rescore_svc</f>
        <v/>
      </c>
      <c r="U2950" s="11" t="str">
        <f ca="1">price</f>
        <v/>
      </c>
      <c r="V2950" s="4"/>
      <c r="Y2950" s="388">
        <f ca="1">COUNTIFS(OFFSET($B$10, 0, 0, ROW()-9, 1), SERVICE[[#This Row],[Employee ID]], OFFSET($F$10, 0, 0, ROW()-9, 1), SERVICE[[#This Row],[Resources Role]])</f>
        <v>0</v>
      </c>
      <c r="Z2950" s="388">
        <f ca="1">COUNTIFS(OFFSET($F$10, 0, 0, ROW()-9, 1), SERVICE[[#This Row],[Resources Role]], OFFSET($H$10, 0, 0, ROW()-9, 1), SERVICE[[#This Row],[Booking]])</f>
        <v>0</v>
      </c>
    </row>
    <row r="2951" spans="1:26" x14ac:dyDescent="0.25">
      <c r="A2951" s="6" t="str">
        <f ca="1">no.</f>
        <v/>
      </c>
      <c r="E2951" s="4" t="str">
        <f ca="1">position</f>
        <v/>
      </c>
      <c r="J2951" s="318"/>
      <c r="M2951" s="4"/>
      <c r="O2951" s="6"/>
      <c r="Q2951" s="20"/>
      <c r="R2951" s="5" t="str">
        <f ca="1">score</f>
        <v/>
      </c>
      <c r="S2951" s="7" t="str">
        <f ca="1">rescore_svc</f>
        <v/>
      </c>
      <c r="U2951" s="11" t="str">
        <f ca="1">price</f>
        <v/>
      </c>
      <c r="V2951" s="4"/>
      <c r="Y2951" s="388">
        <f ca="1">COUNTIFS(OFFSET($B$10, 0, 0, ROW()-9, 1), SERVICE[[#This Row],[Employee ID]], OFFSET($F$10, 0, 0, ROW()-9, 1), SERVICE[[#This Row],[Resources Role]])</f>
        <v>0</v>
      </c>
      <c r="Z2951" s="388">
        <f ca="1">COUNTIFS(OFFSET($F$10, 0, 0, ROW()-9, 1), SERVICE[[#This Row],[Resources Role]], OFFSET($H$10, 0, 0, ROW()-9, 1), SERVICE[[#This Row],[Booking]])</f>
        <v>0</v>
      </c>
    </row>
    <row r="2952" spans="1:26" x14ac:dyDescent="0.25">
      <c r="A2952" s="6" t="str">
        <f ca="1">no.</f>
        <v/>
      </c>
      <c r="E2952" s="4" t="str">
        <f ca="1">position</f>
        <v/>
      </c>
      <c r="J2952" s="318"/>
      <c r="M2952" s="4"/>
      <c r="O2952" s="6"/>
      <c r="Q2952" s="20"/>
      <c r="R2952" s="5" t="str">
        <f ca="1">score</f>
        <v/>
      </c>
      <c r="S2952" s="7" t="str">
        <f ca="1">rescore_svc</f>
        <v/>
      </c>
      <c r="U2952" s="11" t="str">
        <f ca="1">price</f>
        <v/>
      </c>
      <c r="V2952" s="4"/>
      <c r="Y2952" s="388">
        <f ca="1">COUNTIFS(OFFSET($B$10, 0, 0, ROW()-9, 1), SERVICE[[#This Row],[Employee ID]], OFFSET($F$10, 0, 0, ROW()-9, 1), SERVICE[[#This Row],[Resources Role]])</f>
        <v>0</v>
      </c>
      <c r="Z2952" s="388">
        <f ca="1">COUNTIFS(OFFSET($F$10, 0, 0, ROW()-9, 1), SERVICE[[#This Row],[Resources Role]], OFFSET($H$10, 0, 0, ROW()-9, 1), SERVICE[[#This Row],[Booking]])</f>
        <v>0</v>
      </c>
    </row>
    <row r="2953" spans="1:26" x14ac:dyDescent="0.25">
      <c r="A2953" s="6" t="str">
        <f ca="1">no.</f>
        <v/>
      </c>
      <c r="E2953" s="4" t="str">
        <f ca="1">position</f>
        <v/>
      </c>
      <c r="J2953" s="318"/>
      <c r="M2953" s="4"/>
      <c r="O2953" s="6"/>
      <c r="Q2953" s="20"/>
      <c r="R2953" s="5" t="str">
        <f ca="1">score</f>
        <v/>
      </c>
      <c r="S2953" s="7" t="str">
        <f ca="1">rescore_svc</f>
        <v/>
      </c>
      <c r="U2953" s="11" t="str">
        <f ca="1">price</f>
        <v/>
      </c>
      <c r="V2953" s="4"/>
      <c r="Y2953" s="388">
        <f ca="1">COUNTIFS(OFFSET($B$10, 0, 0, ROW()-9, 1), SERVICE[[#This Row],[Employee ID]], OFFSET($F$10, 0, 0, ROW()-9, 1), SERVICE[[#This Row],[Resources Role]])</f>
        <v>0</v>
      </c>
      <c r="Z2953" s="388">
        <f ca="1">COUNTIFS(OFFSET($F$10, 0, 0, ROW()-9, 1), SERVICE[[#This Row],[Resources Role]], OFFSET($H$10, 0, 0, ROW()-9, 1), SERVICE[[#This Row],[Booking]])</f>
        <v>0</v>
      </c>
    </row>
    <row r="2954" spans="1:26" x14ac:dyDescent="0.25">
      <c r="A2954" s="6" t="str">
        <f ca="1">no.</f>
        <v/>
      </c>
      <c r="E2954" s="4" t="str">
        <f ca="1">position</f>
        <v/>
      </c>
      <c r="J2954" s="318"/>
      <c r="M2954" s="4"/>
      <c r="O2954" s="6"/>
      <c r="Q2954" s="20"/>
      <c r="R2954" s="5" t="str">
        <f ca="1">score</f>
        <v/>
      </c>
      <c r="S2954" s="7" t="str">
        <f ca="1">rescore_svc</f>
        <v/>
      </c>
      <c r="U2954" s="11" t="str">
        <f ca="1">price</f>
        <v/>
      </c>
      <c r="V2954" s="4"/>
      <c r="Y2954" s="388">
        <f ca="1">COUNTIFS(OFFSET($B$10, 0, 0, ROW()-9, 1), SERVICE[[#This Row],[Employee ID]], OFFSET($F$10, 0, 0, ROW()-9, 1), SERVICE[[#This Row],[Resources Role]])</f>
        <v>0</v>
      </c>
      <c r="Z2954" s="388">
        <f ca="1">COUNTIFS(OFFSET($F$10, 0, 0, ROW()-9, 1), SERVICE[[#This Row],[Resources Role]], OFFSET($H$10, 0, 0, ROW()-9, 1), SERVICE[[#This Row],[Booking]])</f>
        <v>0</v>
      </c>
    </row>
    <row r="2955" spans="1:26" x14ac:dyDescent="0.25">
      <c r="A2955" s="6" t="str">
        <f ca="1">no.</f>
        <v/>
      </c>
      <c r="E2955" s="4" t="str">
        <f ca="1">position</f>
        <v/>
      </c>
      <c r="J2955" s="318"/>
      <c r="M2955" s="4"/>
      <c r="O2955" s="6"/>
      <c r="Q2955" s="20"/>
      <c r="R2955" s="5" t="str">
        <f ca="1">score</f>
        <v/>
      </c>
      <c r="S2955" s="7" t="str">
        <f ca="1">rescore_svc</f>
        <v/>
      </c>
      <c r="U2955" s="11" t="str">
        <f ca="1">price</f>
        <v/>
      </c>
      <c r="V2955" s="4"/>
      <c r="Y2955" s="388">
        <f ca="1">COUNTIFS(OFFSET($B$10, 0, 0, ROW()-9, 1), SERVICE[[#This Row],[Employee ID]], OFFSET($F$10, 0, 0, ROW()-9, 1), SERVICE[[#This Row],[Resources Role]])</f>
        <v>0</v>
      </c>
      <c r="Z2955" s="388">
        <f ca="1">COUNTIFS(OFFSET($F$10, 0, 0, ROW()-9, 1), SERVICE[[#This Row],[Resources Role]], OFFSET($H$10, 0, 0, ROW()-9, 1), SERVICE[[#This Row],[Booking]])</f>
        <v>0</v>
      </c>
    </row>
    <row r="2956" spans="1:26" x14ac:dyDescent="0.25">
      <c r="A2956" s="6" t="str">
        <f ca="1">no.</f>
        <v/>
      </c>
      <c r="E2956" s="4" t="str">
        <f ca="1">position</f>
        <v/>
      </c>
      <c r="J2956" s="318"/>
      <c r="M2956" s="4"/>
      <c r="O2956" s="6"/>
      <c r="Q2956" s="20"/>
      <c r="R2956" s="5" t="str">
        <f ca="1">score</f>
        <v/>
      </c>
      <c r="S2956" s="7" t="str">
        <f ca="1">rescore_svc</f>
        <v/>
      </c>
      <c r="U2956" s="11" t="str">
        <f ca="1">price</f>
        <v/>
      </c>
      <c r="V2956" s="4"/>
      <c r="Y2956" s="388">
        <f ca="1">COUNTIFS(OFFSET($B$10, 0, 0, ROW()-9, 1), SERVICE[[#This Row],[Employee ID]], OFFSET($F$10, 0, 0, ROW()-9, 1), SERVICE[[#This Row],[Resources Role]])</f>
        <v>0</v>
      </c>
      <c r="Z2956" s="388">
        <f ca="1">COUNTIFS(OFFSET($F$10, 0, 0, ROW()-9, 1), SERVICE[[#This Row],[Resources Role]], OFFSET($H$10, 0, 0, ROW()-9, 1), SERVICE[[#This Row],[Booking]])</f>
        <v>0</v>
      </c>
    </row>
    <row r="2957" spans="1:26" x14ac:dyDescent="0.25">
      <c r="A2957" s="6" t="str">
        <f ca="1">no.</f>
        <v/>
      </c>
      <c r="E2957" s="4" t="str">
        <f ca="1">position</f>
        <v/>
      </c>
      <c r="J2957" s="318"/>
      <c r="M2957" s="4"/>
      <c r="O2957" s="6"/>
      <c r="Q2957" s="20"/>
      <c r="R2957" s="5" t="str">
        <f ca="1">score</f>
        <v/>
      </c>
      <c r="S2957" s="7" t="str">
        <f ca="1">rescore_svc</f>
        <v/>
      </c>
      <c r="U2957" s="11" t="str">
        <f ca="1">price</f>
        <v/>
      </c>
      <c r="V2957" s="4"/>
      <c r="Y2957" s="388">
        <f ca="1">COUNTIFS(OFFSET($B$10, 0, 0, ROW()-9, 1), SERVICE[[#This Row],[Employee ID]], OFFSET($F$10, 0, 0, ROW()-9, 1), SERVICE[[#This Row],[Resources Role]])</f>
        <v>0</v>
      </c>
      <c r="Z2957" s="388">
        <f ca="1">COUNTIFS(OFFSET($F$10, 0, 0, ROW()-9, 1), SERVICE[[#This Row],[Resources Role]], OFFSET($H$10, 0, 0, ROW()-9, 1), SERVICE[[#This Row],[Booking]])</f>
        <v>0</v>
      </c>
    </row>
    <row r="2958" spans="1:26" x14ac:dyDescent="0.25">
      <c r="A2958" s="6" t="str">
        <f ca="1">no.</f>
        <v/>
      </c>
      <c r="E2958" s="4" t="str">
        <f ca="1">position</f>
        <v/>
      </c>
      <c r="J2958" s="318"/>
      <c r="M2958" s="4"/>
      <c r="O2958" s="6"/>
      <c r="Q2958" s="20"/>
      <c r="R2958" s="5" t="str">
        <f ca="1">score</f>
        <v/>
      </c>
      <c r="S2958" s="7" t="str">
        <f ca="1">rescore_svc</f>
        <v/>
      </c>
      <c r="U2958" s="11" t="str">
        <f ca="1">price</f>
        <v/>
      </c>
      <c r="V2958" s="4"/>
      <c r="Y2958" s="388">
        <f ca="1">COUNTIFS(OFFSET($B$10, 0, 0, ROW()-9, 1), SERVICE[[#This Row],[Employee ID]], OFFSET($F$10, 0, 0, ROW()-9, 1), SERVICE[[#This Row],[Resources Role]])</f>
        <v>0</v>
      </c>
      <c r="Z2958" s="388">
        <f ca="1">COUNTIFS(OFFSET($F$10, 0, 0, ROW()-9, 1), SERVICE[[#This Row],[Resources Role]], OFFSET($H$10, 0, 0, ROW()-9, 1), SERVICE[[#This Row],[Booking]])</f>
        <v>0</v>
      </c>
    </row>
    <row r="2959" spans="1:26" x14ac:dyDescent="0.25">
      <c r="A2959" s="6" t="str">
        <f ca="1">no.</f>
        <v/>
      </c>
      <c r="E2959" s="4" t="str">
        <f ca="1">position</f>
        <v/>
      </c>
      <c r="J2959" s="318"/>
      <c r="M2959" s="4"/>
      <c r="O2959" s="6"/>
      <c r="Q2959" s="20"/>
      <c r="R2959" s="5" t="str">
        <f ca="1">score</f>
        <v/>
      </c>
      <c r="S2959" s="7" t="str">
        <f ca="1">rescore_svc</f>
        <v/>
      </c>
      <c r="U2959" s="11" t="str">
        <f ca="1">price</f>
        <v/>
      </c>
      <c r="V2959" s="4"/>
      <c r="Y2959" s="388">
        <f ca="1">COUNTIFS(OFFSET($B$10, 0, 0, ROW()-9, 1), SERVICE[[#This Row],[Employee ID]], OFFSET($F$10, 0, 0, ROW()-9, 1), SERVICE[[#This Row],[Resources Role]])</f>
        <v>0</v>
      </c>
      <c r="Z2959" s="388">
        <f ca="1">COUNTIFS(OFFSET($F$10, 0, 0, ROW()-9, 1), SERVICE[[#This Row],[Resources Role]], OFFSET($H$10, 0, 0, ROW()-9, 1), SERVICE[[#This Row],[Booking]])</f>
        <v>0</v>
      </c>
    </row>
    <row r="2960" spans="1:26" x14ac:dyDescent="0.25">
      <c r="A2960" s="6" t="str">
        <f ca="1">no.</f>
        <v/>
      </c>
      <c r="E2960" s="4" t="str">
        <f ca="1">position</f>
        <v/>
      </c>
      <c r="J2960" s="318"/>
      <c r="M2960" s="4"/>
      <c r="O2960" s="6"/>
      <c r="Q2960" s="20"/>
      <c r="R2960" s="5" t="str">
        <f ca="1">score</f>
        <v/>
      </c>
      <c r="S2960" s="7" t="str">
        <f ca="1">rescore_svc</f>
        <v/>
      </c>
      <c r="U2960" s="11" t="str">
        <f ca="1">price</f>
        <v/>
      </c>
      <c r="V2960" s="4"/>
      <c r="Y2960" s="388">
        <f ca="1">COUNTIFS(OFFSET($B$10, 0, 0, ROW()-9, 1), SERVICE[[#This Row],[Employee ID]], OFFSET($F$10, 0, 0, ROW()-9, 1), SERVICE[[#This Row],[Resources Role]])</f>
        <v>0</v>
      </c>
      <c r="Z2960" s="388">
        <f ca="1">COUNTIFS(OFFSET($F$10, 0, 0, ROW()-9, 1), SERVICE[[#This Row],[Resources Role]], OFFSET($H$10, 0, 0, ROW()-9, 1), SERVICE[[#This Row],[Booking]])</f>
        <v>0</v>
      </c>
    </row>
    <row r="2961" spans="1:26" x14ac:dyDescent="0.25">
      <c r="A2961" s="6" t="str">
        <f ca="1">no.</f>
        <v/>
      </c>
      <c r="E2961" s="4" t="str">
        <f ca="1">position</f>
        <v/>
      </c>
      <c r="J2961" s="318"/>
      <c r="M2961" s="4"/>
      <c r="O2961" s="6"/>
      <c r="Q2961" s="20"/>
      <c r="R2961" s="5" t="str">
        <f ca="1">score</f>
        <v/>
      </c>
      <c r="S2961" s="7" t="str">
        <f ca="1">rescore_svc</f>
        <v/>
      </c>
      <c r="U2961" s="11" t="str">
        <f ca="1">price</f>
        <v/>
      </c>
      <c r="V2961" s="4"/>
      <c r="Y2961" s="388">
        <f ca="1">COUNTIFS(OFFSET($B$10, 0, 0, ROW()-9, 1), SERVICE[[#This Row],[Employee ID]], OFFSET($F$10, 0, 0, ROW()-9, 1), SERVICE[[#This Row],[Resources Role]])</f>
        <v>0</v>
      </c>
      <c r="Z2961" s="388">
        <f ca="1">COUNTIFS(OFFSET($F$10, 0, 0, ROW()-9, 1), SERVICE[[#This Row],[Resources Role]], OFFSET($H$10, 0, 0, ROW()-9, 1), SERVICE[[#This Row],[Booking]])</f>
        <v>0</v>
      </c>
    </row>
    <row r="2962" spans="1:26" x14ac:dyDescent="0.25">
      <c r="A2962" s="6" t="str">
        <f ca="1">no.</f>
        <v/>
      </c>
      <c r="E2962" s="4" t="str">
        <f ca="1">position</f>
        <v/>
      </c>
      <c r="J2962" s="318"/>
      <c r="M2962" s="4"/>
      <c r="O2962" s="6"/>
      <c r="Q2962" s="20"/>
      <c r="R2962" s="5" t="str">
        <f ca="1">score</f>
        <v/>
      </c>
      <c r="S2962" s="7" t="str">
        <f ca="1">rescore_svc</f>
        <v/>
      </c>
      <c r="U2962" s="11" t="str">
        <f ca="1">price</f>
        <v/>
      </c>
      <c r="V2962" s="4"/>
      <c r="Y2962" s="388">
        <f ca="1">COUNTIFS(OFFSET($B$10, 0, 0, ROW()-9, 1), SERVICE[[#This Row],[Employee ID]], OFFSET($F$10, 0, 0, ROW()-9, 1), SERVICE[[#This Row],[Resources Role]])</f>
        <v>0</v>
      </c>
      <c r="Z2962" s="388">
        <f ca="1">COUNTIFS(OFFSET($F$10, 0, 0, ROW()-9, 1), SERVICE[[#This Row],[Resources Role]], OFFSET($H$10, 0, 0, ROW()-9, 1), SERVICE[[#This Row],[Booking]])</f>
        <v>0</v>
      </c>
    </row>
    <row r="2963" spans="1:26" x14ac:dyDescent="0.25">
      <c r="A2963" s="6" t="str">
        <f ca="1">no.</f>
        <v/>
      </c>
      <c r="E2963" s="4" t="str">
        <f ca="1">position</f>
        <v/>
      </c>
      <c r="J2963" s="318"/>
      <c r="M2963" s="4"/>
      <c r="O2963" s="6"/>
      <c r="Q2963" s="20"/>
      <c r="R2963" s="5" t="str">
        <f ca="1">score</f>
        <v/>
      </c>
      <c r="S2963" s="7" t="str">
        <f ca="1">rescore_svc</f>
        <v/>
      </c>
      <c r="U2963" s="11" t="str">
        <f ca="1">price</f>
        <v/>
      </c>
      <c r="V2963" s="4"/>
      <c r="Y2963" s="388">
        <f ca="1">COUNTIFS(OFFSET($B$10, 0, 0, ROW()-9, 1), SERVICE[[#This Row],[Employee ID]], OFFSET($F$10, 0, 0, ROW()-9, 1), SERVICE[[#This Row],[Resources Role]])</f>
        <v>0</v>
      </c>
      <c r="Z2963" s="388">
        <f ca="1">COUNTIFS(OFFSET($F$10, 0, 0, ROW()-9, 1), SERVICE[[#This Row],[Resources Role]], OFFSET($H$10, 0, 0, ROW()-9, 1), SERVICE[[#This Row],[Booking]])</f>
        <v>0</v>
      </c>
    </row>
    <row r="2964" spans="1:26" x14ac:dyDescent="0.25">
      <c r="A2964" s="6" t="str">
        <f ca="1">no.</f>
        <v/>
      </c>
      <c r="E2964" s="4" t="str">
        <f ca="1">position</f>
        <v/>
      </c>
      <c r="J2964" s="318"/>
      <c r="M2964" s="4"/>
      <c r="O2964" s="6"/>
      <c r="Q2964" s="20"/>
      <c r="R2964" s="5" t="str">
        <f ca="1">score</f>
        <v/>
      </c>
      <c r="S2964" s="7" t="str">
        <f ca="1">rescore_svc</f>
        <v/>
      </c>
      <c r="U2964" s="11" t="str">
        <f ca="1">price</f>
        <v/>
      </c>
      <c r="V2964" s="4"/>
      <c r="Y2964" s="388">
        <f ca="1">COUNTIFS(OFFSET($B$10, 0, 0, ROW()-9, 1), SERVICE[[#This Row],[Employee ID]], OFFSET($F$10, 0, 0, ROW()-9, 1), SERVICE[[#This Row],[Resources Role]])</f>
        <v>0</v>
      </c>
      <c r="Z2964" s="388">
        <f ca="1">COUNTIFS(OFFSET($F$10, 0, 0, ROW()-9, 1), SERVICE[[#This Row],[Resources Role]], OFFSET($H$10, 0, 0, ROW()-9, 1), SERVICE[[#This Row],[Booking]])</f>
        <v>0</v>
      </c>
    </row>
    <row r="2965" spans="1:26" x14ac:dyDescent="0.25">
      <c r="A2965" s="6" t="str">
        <f ca="1">no.</f>
        <v/>
      </c>
      <c r="E2965" s="4" t="str">
        <f ca="1">position</f>
        <v/>
      </c>
      <c r="J2965" s="318"/>
      <c r="M2965" s="4"/>
      <c r="O2965" s="6"/>
      <c r="Q2965" s="20"/>
      <c r="R2965" s="5" t="str">
        <f ca="1">score</f>
        <v/>
      </c>
      <c r="S2965" s="7" t="str">
        <f ca="1">rescore_svc</f>
        <v/>
      </c>
      <c r="U2965" s="11" t="str">
        <f ca="1">price</f>
        <v/>
      </c>
      <c r="V2965" s="4"/>
      <c r="Y2965" s="388">
        <f ca="1">COUNTIFS(OFFSET($B$10, 0, 0, ROW()-9, 1), SERVICE[[#This Row],[Employee ID]], OFFSET($F$10, 0, 0, ROW()-9, 1), SERVICE[[#This Row],[Resources Role]])</f>
        <v>0</v>
      </c>
      <c r="Z2965" s="388">
        <f ca="1">COUNTIFS(OFFSET($F$10, 0, 0, ROW()-9, 1), SERVICE[[#This Row],[Resources Role]], OFFSET($H$10, 0, 0, ROW()-9, 1), SERVICE[[#This Row],[Booking]])</f>
        <v>0</v>
      </c>
    </row>
    <row r="2966" spans="1:26" x14ac:dyDescent="0.25">
      <c r="A2966" s="6" t="str">
        <f ca="1">no.</f>
        <v/>
      </c>
      <c r="E2966" s="4" t="str">
        <f ca="1">position</f>
        <v/>
      </c>
      <c r="J2966" s="318"/>
      <c r="M2966" s="4"/>
      <c r="O2966" s="6"/>
      <c r="Q2966" s="20"/>
      <c r="R2966" s="5" t="str">
        <f ca="1">score</f>
        <v/>
      </c>
      <c r="S2966" s="7" t="str">
        <f ca="1">rescore_svc</f>
        <v/>
      </c>
      <c r="U2966" s="11" t="str">
        <f ca="1">price</f>
        <v/>
      </c>
      <c r="V2966" s="4"/>
      <c r="Y2966" s="388">
        <f ca="1">COUNTIFS(OFFSET($B$10, 0, 0, ROW()-9, 1), SERVICE[[#This Row],[Employee ID]], OFFSET($F$10, 0, 0, ROW()-9, 1), SERVICE[[#This Row],[Resources Role]])</f>
        <v>0</v>
      </c>
      <c r="Z2966" s="388">
        <f ca="1">COUNTIFS(OFFSET($F$10, 0, 0, ROW()-9, 1), SERVICE[[#This Row],[Resources Role]], OFFSET($H$10, 0, 0, ROW()-9, 1), SERVICE[[#This Row],[Booking]])</f>
        <v>0</v>
      </c>
    </row>
    <row r="2967" spans="1:26" x14ac:dyDescent="0.25">
      <c r="A2967" s="6" t="str">
        <f ca="1">no.</f>
        <v/>
      </c>
      <c r="E2967" s="4" t="str">
        <f ca="1">position</f>
        <v/>
      </c>
      <c r="J2967" s="318"/>
      <c r="M2967" s="4"/>
      <c r="O2967" s="6"/>
      <c r="Q2967" s="20"/>
      <c r="R2967" s="5" t="str">
        <f ca="1">score</f>
        <v/>
      </c>
      <c r="S2967" s="7" t="str">
        <f ca="1">rescore_svc</f>
        <v/>
      </c>
      <c r="U2967" s="11" t="str">
        <f ca="1">price</f>
        <v/>
      </c>
      <c r="V2967" s="4"/>
      <c r="Y2967" s="388">
        <f ca="1">COUNTIFS(OFFSET($B$10, 0, 0, ROW()-9, 1), SERVICE[[#This Row],[Employee ID]], OFFSET($F$10, 0, 0, ROW()-9, 1), SERVICE[[#This Row],[Resources Role]])</f>
        <v>0</v>
      </c>
      <c r="Z2967" s="388">
        <f ca="1">COUNTIFS(OFFSET($F$10, 0, 0, ROW()-9, 1), SERVICE[[#This Row],[Resources Role]], OFFSET($H$10, 0, 0, ROW()-9, 1), SERVICE[[#This Row],[Booking]])</f>
        <v>0</v>
      </c>
    </row>
    <row r="2968" spans="1:26" x14ac:dyDescent="0.25">
      <c r="A2968" s="6" t="str">
        <f ca="1">no.</f>
        <v/>
      </c>
      <c r="E2968" s="4" t="str">
        <f ca="1">position</f>
        <v/>
      </c>
      <c r="J2968" s="318"/>
      <c r="M2968" s="4"/>
      <c r="O2968" s="6"/>
      <c r="Q2968" s="20"/>
      <c r="R2968" s="5" t="str">
        <f ca="1">score</f>
        <v/>
      </c>
      <c r="S2968" s="7" t="str">
        <f ca="1">rescore_svc</f>
        <v/>
      </c>
      <c r="U2968" s="11" t="str">
        <f ca="1">price</f>
        <v/>
      </c>
      <c r="V2968" s="4"/>
      <c r="Y2968" s="388">
        <f ca="1">COUNTIFS(OFFSET($B$10, 0, 0, ROW()-9, 1), SERVICE[[#This Row],[Employee ID]], OFFSET($F$10, 0, 0, ROW()-9, 1), SERVICE[[#This Row],[Resources Role]])</f>
        <v>0</v>
      </c>
      <c r="Z2968" s="388">
        <f ca="1">COUNTIFS(OFFSET($F$10, 0, 0, ROW()-9, 1), SERVICE[[#This Row],[Resources Role]], OFFSET($H$10, 0, 0, ROW()-9, 1), SERVICE[[#This Row],[Booking]])</f>
        <v>0</v>
      </c>
    </row>
    <row r="2969" spans="1:26" x14ac:dyDescent="0.25">
      <c r="A2969" s="6" t="str">
        <f ca="1">no.</f>
        <v/>
      </c>
      <c r="E2969" s="4" t="str">
        <f ca="1">position</f>
        <v/>
      </c>
      <c r="J2969" s="318"/>
      <c r="M2969" s="4"/>
      <c r="O2969" s="6"/>
      <c r="Q2969" s="20"/>
      <c r="R2969" s="5" t="str">
        <f ca="1">score</f>
        <v/>
      </c>
      <c r="S2969" s="7" t="str">
        <f ca="1">rescore_svc</f>
        <v/>
      </c>
      <c r="U2969" s="11" t="str">
        <f ca="1">price</f>
        <v/>
      </c>
      <c r="V2969" s="4"/>
      <c r="Y2969" s="388">
        <f ca="1">COUNTIFS(OFFSET($B$10, 0, 0, ROW()-9, 1), SERVICE[[#This Row],[Employee ID]], OFFSET($F$10, 0, 0, ROW()-9, 1), SERVICE[[#This Row],[Resources Role]])</f>
        <v>0</v>
      </c>
      <c r="Z2969" s="388">
        <f ca="1">COUNTIFS(OFFSET($F$10, 0, 0, ROW()-9, 1), SERVICE[[#This Row],[Resources Role]], OFFSET($H$10, 0, 0, ROW()-9, 1), SERVICE[[#This Row],[Booking]])</f>
        <v>0</v>
      </c>
    </row>
    <row r="2970" spans="1:26" x14ac:dyDescent="0.25">
      <c r="A2970" s="6" t="str">
        <f ca="1">no.</f>
        <v/>
      </c>
      <c r="E2970" s="4" t="str">
        <f ca="1">position</f>
        <v/>
      </c>
      <c r="J2970" s="318"/>
      <c r="M2970" s="4"/>
      <c r="O2970" s="6"/>
      <c r="Q2970" s="20"/>
      <c r="R2970" s="5" t="str">
        <f ca="1">score</f>
        <v/>
      </c>
      <c r="S2970" s="7" t="str">
        <f ca="1">rescore_svc</f>
        <v/>
      </c>
      <c r="U2970" s="11" t="str">
        <f ca="1">price</f>
        <v/>
      </c>
      <c r="V2970" s="4"/>
      <c r="Y2970" s="388">
        <f ca="1">COUNTIFS(OFFSET($B$10, 0, 0, ROW()-9, 1), SERVICE[[#This Row],[Employee ID]], OFFSET($F$10, 0, 0, ROW()-9, 1), SERVICE[[#This Row],[Resources Role]])</f>
        <v>0</v>
      </c>
      <c r="Z2970" s="388">
        <f ca="1">COUNTIFS(OFFSET($F$10, 0, 0, ROW()-9, 1), SERVICE[[#This Row],[Resources Role]], OFFSET($H$10, 0, 0, ROW()-9, 1), SERVICE[[#This Row],[Booking]])</f>
        <v>0</v>
      </c>
    </row>
    <row r="2971" spans="1:26" x14ac:dyDescent="0.25">
      <c r="A2971" s="6" t="str">
        <f ca="1">no.</f>
        <v/>
      </c>
      <c r="E2971" s="4" t="str">
        <f ca="1">position</f>
        <v/>
      </c>
      <c r="J2971" s="318"/>
      <c r="M2971" s="4"/>
      <c r="O2971" s="6"/>
      <c r="Q2971" s="20"/>
      <c r="R2971" s="5" t="str">
        <f ca="1">score</f>
        <v/>
      </c>
      <c r="S2971" s="7" t="str">
        <f ca="1">rescore_svc</f>
        <v/>
      </c>
      <c r="U2971" s="11" t="str">
        <f ca="1">price</f>
        <v/>
      </c>
      <c r="V2971" s="4"/>
      <c r="Y2971" s="388">
        <f ca="1">COUNTIFS(OFFSET($B$10, 0, 0, ROW()-9, 1), SERVICE[[#This Row],[Employee ID]], OFFSET($F$10, 0, 0, ROW()-9, 1), SERVICE[[#This Row],[Resources Role]])</f>
        <v>0</v>
      </c>
      <c r="Z2971" s="388">
        <f ca="1">COUNTIFS(OFFSET($F$10, 0, 0, ROW()-9, 1), SERVICE[[#This Row],[Resources Role]], OFFSET($H$10, 0, 0, ROW()-9, 1), SERVICE[[#This Row],[Booking]])</f>
        <v>0</v>
      </c>
    </row>
    <row r="2972" spans="1:26" x14ac:dyDescent="0.25">
      <c r="A2972" s="6" t="str">
        <f ca="1">no.</f>
        <v/>
      </c>
      <c r="E2972" s="4" t="str">
        <f ca="1">position</f>
        <v/>
      </c>
      <c r="J2972" s="318"/>
      <c r="M2972" s="4"/>
      <c r="O2972" s="6"/>
      <c r="Q2972" s="20"/>
      <c r="R2972" s="5" t="str">
        <f ca="1">score</f>
        <v/>
      </c>
      <c r="S2972" s="7" t="str">
        <f ca="1">rescore_svc</f>
        <v/>
      </c>
      <c r="U2972" s="11" t="str">
        <f ca="1">price</f>
        <v/>
      </c>
      <c r="V2972" s="4"/>
      <c r="Y2972" s="388">
        <f ca="1">COUNTIFS(OFFSET($B$10, 0, 0, ROW()-9, 1), SERVICE[[#This Row],[Employee ID]], OFFSET($F$10, 0, 0, ROW()-9, 1), SERVICE[[#This Row],[Resources Role]])</f>
        <v>0</v>
      </c>
      <c r="Z2972" s="388">
        <f ca="1">COUNTIFS(OFFSET($F$10, 0, 0, ROW()-9, 1), SERVICE[[#This Row],[Resources Role]], OFFSET($H$10, 0, 0, ROW()-9, 1), SERVICE[[#This Row],[Booking]])</f>
        <v>0</v>
      </c>
    </row>
    <row r="2973" spans="1:26" x14ac:dyDescent="0.25">
      <c r="A2973" s="6" t="str">
        <f ca="1">no.</f>
        <v/>
      </c>
      <c r="E2973" s="4" t="str">
        <f ca="1">position</f>
        <v/>
      </c>
      <c r="J2973" s="318"/>
      <c r="M2973" s="4"/>
      <c r="O2973" s="6"/>
      <c r="Q2973" s="20"/>
      <c r="R2973" s="5" t="str">
        <f ca="1">score</f>
        <v/>
      </c>
      <c r="S2973" s="7" t="str">
        <f ca="1">rescore_svc</f>
        <v/>
      </c>
      <c r="U2973" s="11" t="str">
        <f ca="1">price</f>
        <v/>
      </c>
      <c r="V2973" s="4"/>
      <c r="Y2973" s="388">
        <f ca="1">COUNTIFS(OFFSET($B$10, 0, 0, ROW()-9, 1), SERVICE[[#This Row],[Employee ID]], OFFSET($F$10, 0, 0, ROW()-9, 1), SERVICE[[#This Row],[Resources Role]])</f>
        <v>0</v>
      </c>
      <c r="Z2973" s="388">
        <f ca="1">COUNTIFS(OFFSET($F$10, 0, 0, ROW()-9, 1), SERVICE[[#This Row],[Resources Role]], OFFSET($H$10, 0, 0, ROW()-9, 1), SERVICE[[#This Row],[Booking]])</f>
        <v>0</v>
      </c>
    </row>
    <row r="2974" spans="1:26" x14ac:dyDescent="0.25">
      <c r="A2974" s="6" t="str">
        <f ca="1">no.</f>
        <v/>
      </c>
      <c r="E2974" s="4" t="str">
        <f ca="1">position</f>
        <v/>
      </c>
      <c r="J2974" s="318"/>
      <c r="M2974" s="4"/>
      <c r="O2974" s="6"/>
      <c r="Q2974" s="20"/>
      <c r="R2974" s="5" t="str">
        <f ca="1">score</f>
        <v/>
      </c>
      <c r="S2974" s="7" t="str">
        <f ca="1">rescore_svc</f>
        <v/>
      </c>
      <c r="U2974" s="11" t="str">
        <f ca="1">price</f>
        <v/>
      </c>
      <c r="V2974" s="4"/>
      <c r="Y2974" s="388">
        <f ca="1">COUNTIFS(OFFSET($B$10, 0, 0, ROW()-9, 1), SERVICE[[#This Row],[Employee ID]], OFFSET($F$10, 0, 0, ROW()-9, 1), SERVICE[[#This Row],[Resources Role]])</f>
        <v>0</v>
      </c>
      <c r="Z2974" s="388">
        <f ca="1">COUNTIFS(OFFSET($F$10, 0, 0, ROW()-9, 1), SERVICE[[#This Row],[Resources Role]], OFFSET($H$10, 0, 0, ROW()-9, 1), SERVICE[[#This Row],[Booking]])</f>
        <v>0</v>
      </c>
    </row>
    <row r="2975" spans="1:26" x14ac:dyDescent="0.25">
      <c r="A2975" s="6" t="str">
        <f ca="1">no.</f>
        <v/>
      </c>
      <c r="E2975" s="4" t="str">
        <f ca="1">position</f>
        <v/>
      </c>
      <c r="J2975" s="318"/>
      <c r="M2975" s="4"/>
      <c r="O2975" s="6"/>
      <c r="Q2975" s="20"/>
      <c r="R2975" s="5" t="str">
        <f ca="1">score</f>
        <v/>
      </c>
      <c r="S2975" s="7" t="str">
        <f ca="1">rescore_svc</f>
        <v/>
      </c>
      <c r="U2975" s="11" t="str">
        <f ca="1">price</f>
        <v/>
      </c>
      <c r="V2975" s="4"/>
      <c r="Y2975" s="388">
        <f ca="1">COUNTIFS(OFFSET($B$10, 0, 0, ROW()-9, 1), SERVICE[[#This Row],[Employee ID]], OFFSET($F$10, 0, 0, ROW()-9, 1), SERVICE[[#This Row],[Resources Role]])</f>
        <v>0</v>
      </c>
      <c r="Z2975" s="388">
        <f ca="1">COUNTIFS(OFFSET($F$10, 0, 0, ROW()-9, 1), SERVICE[[#This Row],[Resources Role]], OFFSET($H$10, 0, 0, ROW()-9, 1), SERVICE[[#This Row],[Booking]])</f>
        <v>0</v>
      </c>
    </row>
    <row r="2976" spans="1:26" x14ac:dyDescent="0.25">
      <c r="A2976" s="6" t="str">
        <f ca="1">no.</f>
        <v/>
      </c>
      <c r="E2976" s="4" t="str">
        <f ca="1">position</f>
        <v/>
      </c>
      <c r="J2976" s="318"/>
      <c r="M2976" s="4"/>
      <c r="O2976" s="6"/>
      <c r="Q2976" s="20"/>
      <c r="R2976" s="5" t="str">
        <f ca="1">score</f>
        <v/>
      </c>
      <c r="S2976" s="7" t="str">
        <f ca="1">rescore_svc</f>
        <v/>
      </c>
      <c r="U2976" s="11" t="str">
        <f ca="1">price</f>
        <v/>
      </c>
      <c r="V2976" s="4"/>
      <c r="Y2976" s="388">
        <f ca="1">COUNTIFS(OFFSET($B$10, 0, 0, ROW()-9, 1), SERVICE[[#This Row],[Employee ID]], OFFSET($F$10, 0, 0, ROW()-9, 1), SERVICE[[#This Row],[Resources Role]])</f>
        <v>0</v>
      </c>
      <c r="Z2976" s="388">
        <f ca="1">COUNTIFS(OFFSET($F$10, 0, 0, ROW()-9, 1), SERVICE[[#This Row],[Resources Role]], OFFSET($H$10, 0, 0, ROW()-9, 1), SERVICE[[#This Row],[Booking]])</f>
        <v>0</v>
      </c>
    </row>
    <row r="2977" spans="1:26" x14ac:dyDescent="0.25">
      <c r="A2977" s="6" t="str">
        <f ca="1">no.</f>
        <v/>
      </c>
      <c r="E2977" s="4" t="str">
        <f ca="1">position</f>
        <v/>
      </c>
      <c r="J2977" s="318"/>
      <c r="M2977" s="4"/>
      <c r="O2977" s="6"/>
      <c r="Q2977" s="20"/>
      <c r="R2977" s="5" t="str">
        <f ca="1">score</f>
        <v/>
      </c>
      <c r="S2977" s="7" t="str">
        <f ca="1">rescore_svc</f>
        <v/>
      </c>
      <c r="U2977" s="11" t="str">
        <f ca="1">price</f>
        <v/>
      </c>
      <c r="V2977" s="4"/>
      <c r="Y2977" s="388">
        <f ca="1">COUNTIFS(OFFSET($B$10, 0, 0, ROW()-9, 1), SERVICE[[#This Row],[Employee ID]], OFFSET($F$10, 0, 0, ROW()-9, 1), SERVICE[[#This Row],[Resources Role]])</f>
        <v>0</v>
      </c>
      <c r="Z2977" s="388">
        <f ca="1">COUNTIFS(OFFSET($F$10, 0, 0, ROW()-9, 1), SERVICE[[#This Row],[Resources Role]], OFFSET($H$10, 0, 0, ROW()-9, 1), SERVICE[[#This Row],[Booking]])</f>
        <v>0</v>
      </c>
    </row>
    <row r="2978" spans="1:26" x14ac:dyDescent="0.25">
      <c r="A2978" s="6" t="str">
        <f ca="1">no.</f>
        <v/>
      </c>
      <c r="E2978" s="4" t="str">
        <f ca="1">position</f>
        <v/>
      </c>
      <c r="J2978" s="318"/>
      <c r="M2978" s="4"/>
      <c r="O2978" s="6"/>
      <c r="Q2978" s="20"/>
      <c r="R2978" s="5" t="str">
        <f ca="1">score</f>
        <v/>
      </c>
      <c r="S2978" s="7" t="str">
        <f ca="1">rescore_svc</f>
        <v/>
      </c>
      <c r="U2978" s="11" t="str">
        <f ca="1">price</f>
        <v/>
      </c>
      <c r="V2978" s="4"/>
      <c r="Y2978" s="388">
        <f ca="1">COUNTIFS(OFFSET($B$10, 0, 0, ROW()-9, 1), SERVICE[[#This Row],[Employee ID]], OFFSET($F$10, 0, 0, ROW()-9, 1), SERVICE[[#This Row],[Resources Role]])</f>
        <v>0</v>
      </c>
      <c r="Z2978" s="388">
        <f ca="1">COUNTIFS(OFFSET($F$10, 0, 0, ROW()-9, 1), SERVICE[[#This Row],[Resources Role]], OFFSET($H$10, 0, 0, ROW()-9, 1), SERVICE[[#This Row],[Booking]])</f>
        <v>0</v>
      </c>
    </row>
    <row r="2979" spans="1:26" x14ac:dyDescent="0.25">
      <c r="A2979" s="6" t="str">
        <f ca="1">no.</f>
        <v/>
      </c>
      <c r="E2979" s="4" t="str">
        <f ca="1">position</f>
        <v/>
      </c>
      <c r="J2979" s="318"/>
      <c r="M2979" s="4"/>
      <c r="O2979" s="6"/>
      <c r="Q2979" s="20"/>
      <c r="R2979" s="5" t="str">
        <f ca="1">score</f>
        <v/>
      </c>
      <c r="S2979" s="7" t="str">
        <f ca="1">rescore_svc</f>
        <v/>
      </c>
      <c r="U2979" s="11" t="str">
        <f ca="1">price</f>
        <v/>
      </c>
      <c r="V2979" s="4"/>
      <c r="Y2979" s="388">
        <f ca="1">COUNTIFS(OFFSET($B$10, 0, 0, ROW()-9, 1), SERVICE[[#This Row],[Employee ID]], OFFSET($F$10, 0, 0, ROW()-9, 1), SERVICE[[#This Row],[Resources Role]])</f>
        <v>0</v>
      </c>
      <c r="Z2979" s="388">
        <f ca="1">COUNTIFS(OFFSET($F$10, 0, 0, ROW()-9, 1), SERVICE[[#This Row],[Resources Role]], OFFSET($H$10, 0, 0, ROW()-9, 1), SERVICE[[#This Row],[Booking]])</f>
        <v>0</v>
      </c>
    </row>
    <row r="2980" spans="1:26" x14ac:dyDescent="0.25">
      <c r="A2980" s="6" t="str">
        <f ca="1">no.</f>
        <v/>
      </c>
      <c r="E2980" s="4" t="str">
        <f ca="1">position</f>
        <v/>
      </c>
      <c r="J2980" s="318"/>
      <c r="M2980" s="4"/>
      <c r="O2980" s="6"/>
      <c r="Q2980" s="20"/>
      <c r="R2980" s="5" t="str">
        <f ca="1">score</f>
        <v/>
      </c>
      <c r="S2980" s="7" t="str">
        <f ca="1">rescore_svc</f>
        <v/>
      </c>
      <c r="U2980" s="11" t="str">
        <f ca="1">price</f>
        <v/>
      </c>
      <c r="V2980" s="4"/>
      <c r="Y2980" s="388">
        <f ca="1">COUNTIFS(OFFSET($B$10, 0, 0, ROW()-9, 1), SERVICE[[#This Row],[Employee ID]], OFFSET($F$10, 0, 0, ROW()-9, 1), SERVICE[[#This Row],[Resources Role]])</f>
        <v>0</v>
      </c>
      <c r="Z2980" s="388">
        <f ca="1">COUNTIFS(OFFSET($F$10, 0, 0, ROW()-9, 1), SERVICE[[#This Row],[Resources Role]], OFFSET($H$10, 0, 0, ROW()-9, 1), SERVICE[[#This Row],[Booking]])</f>
        <v>0</v>
      </c>
    </row>
    <row r="2981" spans="1:26" x14ac:dyDescent="0.25">
      <c r="A2981" s="6" t="str">
        <f ca="1">no.</f>
        <v/>
      </c>
      <c r="E2981" s="4" t="str">
        <f ca="1">position</f>
        <v/>
      </c>
      <c r="J2981" s="318"/>
      <c r="M2981" s="4"/>
      <c r="O2981" s="6"/>
      <c r="Q2981" s="20"/>
      <c r="R2981" s="5" t="str">
        <f ca="1">score</f>
        <v/>
      </c>
      <c r="S2981" s="7" t="str">
        <f ca="1">rescore_svc</f>
        <v/>
      </c>
      <c r="U2981" s="11" t="str">
        <f ca="1">price</f>
        <v/>
      </c>
      <c r="V2981" s="4"/>
      <c r="Y2981" s="388">
        <f ca="1">COUNTIFS(OFFSET($B$10, 0, 0, ROW()-9, 1), SERVICE[[#This Row],[Employee ID]], OFFSET($F$10, 0, 0, ROW()-9, 1), SERVICE[[#This Row],[Resources Role]])</f>
        <v>0</v>
      </c>
      <c r="Z2981" s="388">
        <f ca="1">COUNTIFS(OFFSET($F$10, 0, 0, ROW()-9, 1), SERVICE[[#This Row],[Resources Role]], OFFSET($H$10, 0, 0, ROW()-9, 1), SERVICE[[#This Row],[Booking]])</f>
        <v>0</v>
      </c>
    </row>
    <row r="2982" spans="1:26" x14ac:dyDescent="0.25">
      <c r="A2982" s="6" t="str">
        <f ca="1">no.</f>
        <v/>
      </c>
      <c r="E2982" s="4" t="str">
        <f ca="1">position</f>
        <v/>
      </c>
      <c r="J2982" s="318"/>
      <c r="M2982" s="4"/>
      <c r="O2982" s="6"/>
      <c r="Q2982" s="20"/>
      <c r="R2982" s="5" t="str">
        <f ca="1">score</f>
        <v/>
      </c>
      <c r="S2982" s="7" t="str">
        <f ca="1">rescore_svc</f>
        <v/>
      </c>
      <c r="U2982" s="11" t="str">
        <f ca="1">price</f>
        <v/>
      </c>
      <c r="V2982" s="4"/>
      <c r="Y2982" s="388">
        <f ca="1">COUNTIFS(OFFSET($B$10, 0, 0, ROW()-9, 1), SERVICE[[#This Row],[Employee ID]], OFFSET($F$10, 0, 0, ROW()-9, 1), SERVICE[[#This Row],[Resources Role]])</f>
        <v>0</v>
      </c>
      <c r="Z2982" s="388">
        <f ca="1">COUNTIFS(OFFSET($F$10, 0, 0, ROW()-9, 1), SERVICE[[#This Row],[Resources Role]], OFFSET($H$10, 0, 0, ROW()-9, 1), SERVICE[[#This Row],[Booking]])</f>
        <v>0</v>
      </c>
    </row>
    <row r="2983" spans="1:26" x14ac:dyDescent="0.25">
      <c r="A2983" s="6" t="str">
        <f ca="1">no.</f>
        <v/>
      </c>
      <c r="E2983" s="4" t="str">
        <f ca="1">position</f>
        <v/>
      </c>
      <c r="J2983" s="318"/>
      <c r="M2983" s="4"/>
      <c r="O2983" s="6"/>
      <c r="Q2983" s="20"/>
      <c r="R2983" s="5" t="str">
        <f ca="1">score</f>
        <v/>
      </c>
      <c r="S2983" s="7" t="str">
        <f ca="1">rescore_svc</f>
        <v/>
      </c>
      <c r="U2983" s="11" t="str">
        <f ca="1">price</f>
        <v/>
      </c>
      <c r="V2983" s="4"/>
      <c r="Y2983" s="388">
        <f ca="1">COUNTIFS(OFFSET($B$10, 0, 0, ROW()-9, 1), SERVICE[[#This Row],[Employee ID]], OFFSET($F$10, 0, 0, ROW()-9, 1), SERVICE[[#This Row],[Resources Role]])</f>
        <v>0</v>
      </c>
      <c r="Z2983" s="388">
        <f ca="1">COUNTIFS(OFFSET($F$10, 0, 0, ROW()-9, 1), SERVICE[[#This Row],[Resources Role]], OFFSET($H$10, 0, 0, ROW()-9, 1), SERVICE[[#This Row],[Booking]])</f>
        <v>0</v>
      </c>
    </row>
    <row r="2984" spans="1:26" x14ac:dyDescent="0.25">
      <c r="A2984" s="6" t="str">
        <f ca="1">no.</f>
        <v/>
      </c>
      <c r="E2984" s="4" t="str">
        <f ca="1">position</f>
        <v/>
      </c>
      <c r="J2984" s="318"/>
      <c r="M2984" s="4"/>
      <c r="O2984" s="6"/>
      <c r="Q2984" s="20"/>
      <c r="R2984" s="5" t="str">
        <f ca="1">score</f>
        <v/>
      </c>
      <c r="S2984" s="7" t="str">
        <f ca="1">rescore_svc</f>
        <v/>
      </c>
      <c r="U2984" s="11" t="str">
        <f ca="1">price</f>
        <v/>
      </c>
      <c r="V2984" s="4"/>
      <c r="Y2984" s="388">
        <f ca="1">COUNTIFS(OFFSET($B$10, 0, 0, ROW()-9, 1), SERVICE[[#This Row],[Employee ID]], OFFSET($F$10, 0, 0, ROW()-9, 1), SERVICE[[#This Row],[Resources Role]])</f>
        <v>0</v>
      </c>
      <c r="Z2984" s="388">
        <f ca="1">COUNTIFS(OFFSET($F$10, 0, 0, ROW()-9, 1), SERVICE[[#This Row],[Resources Role]], OFFSET($H$10, 0, 0, ROW()-9, 1), SERVICE[[#This Row],[Booking]])</f>
        <v>0</v>
      </c>
    </row>
    <row r="2985" spans="1:26" x14ac:dyDescent="0.25">
      <c r="A2985" s="6" t="str">
        <f ca="1">no.</f>
        <v/>
      </c>
      <c r="E2985" s="4" t="str">
        <f ca="1">position</f>
        <v/>
      </c>
      <c r="J2985" s="318"/>
      <c r="M2985" s="4"/>
      <c r="O2985" s="6"/>
      <c r="Q2985" s="20"/>
      <c r="R2985" s="5" t="str">
        <f ca="1">score</f>
        <v/>
      </c>
      <c r="S2985" s="7" t="str">
        <f ca="1">rescore_svc</f>
        <v/>
      </c>
      <c r="U2985" s="11" t="str">
        <f ca="1">price</f>
        <v/>
      </c>
      <c r="V2985" s="4"/>
      <c r="Y2985" s="388">
        <f ca="1">COUNTIFS(OFFSET($B$10, 0, 0, ROW()-9, 1), SERVICE[[#This Row],[Employee ID]], OFFSET($F$10, 0, 0, ROW()-9, 1), SERVICE[[#This Row],[Resources Role]])</f>
        <v>0</v>
      </c>
      <c r="Z2985" s="388">
        <f ca="1">COUNTIFS(OFFSET($F$10, 0, 0, ROW()-9, 1), SERVICE[[#This Row],[Resources Role]], OFFSET($H$10, 0, 0, ROW()-9, 1), SERVICE[[#This Row],[Booking]])</f>
        <v>0</v>
      </c>
    </row>
    <row r="2986" spans="1:26" x14ac:dyDescent="0.25">
      <c r="A2986" s="6" t="str">
        <f ca="1">no.</f>
        <v/>
      </c>
      <c r="E2986" s="4" t="str">
        <f ca="1">position</f>
        <v/>
      </c>
      <c r="J2986" s="318"/>
      <c r="M2986" s="4"/>
      <c r="O2986" s="6"/>
      <c r="Q2986" s="20"/>
      <c r="R2986" s="5" t="str">
        <f ca="1">score</f>
        <v/>
      </c>
      <c r="S2986" s="7" t="str">
        <f ca="1">rescore_svc</f>
        <v/>
      </c>
      <c r="U2986" s="11" t="str">
        <f ca="1">price</f>
        <v/>
      </c>
      <c r="V2986" s="4"/>
      <c r="Y2986" s="388">
        <f ca="1">COUNTIFS(OFFSET($B$10, 0, 0, ROW()-9, 1), SERVICE[[#This Row],[Employee ID]], OFFSET($F$10, 0, 0, ROW()-9, 1), SERVICE[[#This Row],[Resources Role]])</f>
        <v>0</v>
      </c>
      <c r="Z2986" s="388">
        <f ca="1">COUNTIFS(OFFSET($F$10, 0, 0, ROW()-9, 1), SERVICE[[#This Row],[Resources Role]], OFFSET($H$10, 0, 0, ROW()-9, 1), SERVICE[[#This Row],[Booking]])</f>
        <v>0</v>
      </c>
    </row>
    <row r="2987" spans="1:26" x14ac:dyDescent="0.25">
      <c r="A2987" s="6" t="str">
        <f ca="1">no.</f>
        <v/>
      </c>
      <c r="E2987" s="4" t="str">
        <f ca="1">position</f>
        <v/>
      </c>
      <c r="J2987" s="318"/>
      <c r="M2987" s="4"/>
      <c r="O2987" s="6"/>
      <c r="Q2987" s="20"/>
      <c r="R2987" s="5" t="str">
        <f ca="1">score</f>
        <v/>
      </c>
      <c r="S2987" s="7" t="str">
        <f ca="1">rescore_svc</f>
        <v/>
      </c>
      <c r="U2987" s="11" t="str">
        <f ca="1">price</f>
        <v/>
      </c>
      <c r="V2987" s="4"/>
      <c r="Y2987" s="388">
        <f ca="1">COUNTIFS(OFFSET($B$10, 0, 0, ROW()-9, 1), SERVICE[[#This Row],[Employee ID]], OFFSET($F$10, 0, 0, ROW()-9, 1), SERVICE[[#This Row],[Resources Role]])</f>
        <v>0</v>
      </c>
      <c r="Z2987" s="388">
        <f ca="1">COUNTIFS(OFFSET($F$10, 0, 0, ROW()-9, 1), SERVICE[[#This Row],[Resources Role]], OFFSET($H$10, 0, 0, ROW()-9, 1), SERVICE[[#This Row],[Booking]])</f>
        <v>0</v>
      </c>
    </row>
    <row r="2988" spans="1:26" x14ac:dyDescent="0.25">
      <c r="A2988" s="6" t="str">
        <f ca="1">no.</f>
        <v/>
      </c>
      <c r="E2988" s="4" t="str">
        <f ca="1">position</f>
        <v/>
      </c>
      <c r="J2988" s="318"/>
      <c r="M2988" s="4"/>
      <c r="O2988" s="6"/>
      <c r="Q2988" s="20"/>
      <c r="R2988" s="5" t="str">
        <f ca="1">score</f>
        <v/>
      </c>
      <c r="S2988" s="7" t="str">
        <f ca="1">rescore_svc</f>
        <v/>
      </c>
      <c r="U2988" s="11" t="str">
        <f ca="1">price</f>
        <v/>
      </c>
      <c r="V2988" s="4"/>
      <c r="Y2988" s="388">
        <f ca="1">COUNTIFS(OFFSET($B$10, 0, 0, ROW()-9, 1), SERVICE[[#This Row],[Employee ID]], OFFSET($F$10, 0, 0, ROW()-9, 1), SERVICE[[#This Row],[Resources Role]])</f>
        <v>0</v>
      </c>
      <c r="Z2988" s="388">
        <f ca="1">COUNTIFS(OFFSET($F$10, 0, 0, ROW()-9, 1), SERVICE[[#This Row],[Resources Role]], OFFSET($H$10, 0, 0, ROW()-9, 1), SERVICE[[#This Row],[Booking]])</f>
        <v>0</v>
      </c>
    </row>
    <row r="2989" spans="1:26" x14ac:dyDescent="0.25">
      <c r="A2989" s="6" t="str">
        <f ca="1">no.</f>
        <v/>
      </c>
      <c r="E2989" s="4" t="str">
        <f ca="1">position</f>
        <v/>
      </c>
      <c r="J2989" s="318"/>
      <c r="M2989" s="4"/>
      <c r="O2989" s="6"/>
      <c r="Q2989" s="20"/>
      <c r="R2989" s="5" t="str">
        <f ca="1">score</f>
        <v/>
      </c>
      <c r="S2989" s="7" t="str">
        <f ca="1">rescore_svc</f>
        <v/>
      </c>
      <c r="U2989" s="11" t="str">
        <f ca="1">price</f>
        <v/>
      </c>
      <c r="V2989" s="4"/>
      <c r="Y2989" s="388">
        <f ca="1">COUNTIFS(OFFSET($B$10, 0, 0, ROW()-9, 1), SERVICE[[#This Row],[Employee ID]], OFFSET($F$10, 0, 0, ROW()-9, 1), SERVICE[[#This Row],[Resources Role]])</f>
        <v>0</v>
      </c>
      <c r="Z2989" s="388">
        <f ca="1">COUNTIFS(OFFSET($F$10, 0, 0, ROW()-9, 1), SERVICE[[#This Row],[Resources Role]], OFFSET($H$10, 0, 0, ROW()-9, 1), SERVICE[[#This Row],[Booking]])</f>
        <v>0</v>
      </c>
    </row>
    <row r="2990" spans="1:26" x14ac:dyDescent="0.25">
      <c r="A2990" s="6" t="str">
        <f ca="1">no.</f>
        <v/>
      </c>
      <c r="E2990" s="4" t="str">
        <f ca="1">position</f>
        <v/>
      </c>
      <c r="J2990" s="318"/>
      <c r="M2990" s="4"/>
      <c r="O2990" s="6"/>
      <c r="Q2990" s="20"/>
      <c r="R2990" s="5" t="str">
        <f ca="1">score</f>
        <v/>
      </c>
      <c r="S2990" s="7" t="str">
        <f ca="1">rescore_svc</f>
        <v/>
      </c>
      <c r="U2990" s="11" t="str">
        <f ca="1">price</f>
        <v/>
      </c>
      <c r="V2990" s="4"/>
      <c r="Y2990" s="388">
        <f ca="1">COUNTIFS(OFFSET($B$10, 0, 0, ROW()-9, 1), SERVICE[[#This Row],[Employee ID]], OFFSET($F$10, 0, 0, ROW()-9, 1), SERVICE[[#This Row],[Resources Role]])</f>
        <v>0</v>
      </c>
      <c r="Z2990" s="388">
        <f ca="1">COUNTIFS(OFFSET($F$10, 0, 0, ROW()-9, 1), SERVICE[[#This Row],[Resources Role]], OFFSET($H$10, 0, 0, ROW()-9, 1), SERVICE[[#This Row],[Booking]])</f>
        <v>0</v>
      </c>
    </row>
    <row r="2991" spans="1:26" x14ac:dyDescent="0.25">
      <c r="A2991" s="6" t="str">
        <f ca="1">no.</f>
        <v/>
      </c>
      <c r="E2991" s="4" t="str">
        <f ca="1">position</f>
        <v/>
      </c>
      <c r="J2991" s="318"/>
      <c r="M2991" s="4"/>
      <c r="O2991" s="6"/>
      <c r="Q2991" s="20"/>
      <c r="R2991" s="5" t="str">
        <f ca="1">score</f>
        <v/>
      </c>
      <c r="S2991" s="7" t="str">
        <f ca="1">rescore_svc</f>
        <v/>
      </c>
      <c r="U2991" s="11" t="str">
        <f ca="1">price</f>
        <v/>
      </c>
      <c r="V2991" s="4"/>
      <c r="Y2991" s="388">
        <f ca="1">COUNTIFS(OFFSET($B$10, 0, 0, ROW()-9, 1), SERVICE[[#This Row],[Employee ID]], OFFSET($F$10, 0, 0, ROW()-9, 1), SERVICE[[#This Row],[Resources Role]])</f>
        <v>0</v>
      </c>
      <c r="Z2991" s="388">
        <f ca="1">COUNTIFS(OFFSET($F$10, 0, 0, ROW()-9, 1), SERVICE[[#This Row],[Resources Role]], OFFSET($H$10, 0, 0, ROW()-9, 1), SERVICE[[#This Row],[Booking]])</f>
        <v>0</v>
      </c>
    </row>
    <row r="2992" spans="1:26" x14ac:dyDescent="0.25">
      <c r="A2992" s="6" t="str">
        <f ca="1">no.</f>
        <v/>
      </c>
      <c r="E2992" s="4" t="str">
        <f ca="1">position</f>
        <v/>
      </c>
      <c r="J2992" s="318"/>
      <c r="M2992" s="4"/>
      <c r="O2992" s="6"/>
      <c r="Q2992" s="20"/>
      <c r="R2992" s="5" t="str">
        <f ca="1">score</f>
        <v/>
      </c>
      <c r="S2992" s="7" t="str">
        <f ca="1">rescore_svc</f>
        <v/>
      </c>
      <c r="U2992" s="11" t="str">
        <f ca="1">price</f>
        <v/>
      </c>
      <c r="V2992" s="4"/>
      <c r="Y2992" s="388">
        <f ca="1">COUNTIFS(OFFSET($B$10, 0, 0, ROW()-9, 1), SERVICE[[#This Row],[Employee ID]], OFFSET($F$10, 0, 0, ROW()-9, 1), SERVICE[[#This Row],[Resources Role]])</f>
        <v>0</v>
      </c>
      <c r="Z2992" s="388">
        <f ca="1">COUNTIFS(OFFSET($F$10, 0, 0, ROW()-9, 1), SERVICE[[#This Row],[Resources Role]], OFFSET($H$10, 0, 0, ROW()-9, 1), SERVICE[[#This Row],[Booking]])</f>
        <v>0</v>
      </c>
    </row>
    <row r="2993" spans="1:26" x14ac:dyDescent="0.25">
      <c r="A2993" s="6" t="str">
        <f ca="1">no.</f>
        <v/>
      </c>
      <c r="E2993" s="4" t="str">
        <f ca="1">position</f>
        <v/>
      </c>
      <c r="J2993" s="318"/>
      <c r="M2993" s="4"/>
      <c r="O2993" s="6"/>
      <c r="Q2993" s="20"/>
      <c r="R2993" s="5" t="str">
        <f ca="1">score</f>
        <v/>
      </c>
      <c r="S2993" s="7" t="str">
        <f ca="1">rescore_svc</f>
        <v/>
      </c>
      <c r="U2993" s="11" t="str">
        <f ca="1">price</f>
        <v/>
      </c>
      <c r="V2993" s="4"/>
      <c r="Y2993" s="388">
        <f ca="1">COUNTIFS(OFFSET($B$10, 0, 0, ROW()-9, 1), SERVICE[[#This Row],[Employee ID]], OFFSET($F$10, 0, 0, ROW()-9, 1), SERVICE[[#This Row],[Resources Role]])</f>
        <v>0</v>
      </c>
      <c r="Z2993" s="388">
        <f ca="1">COUNTIFS(OFFSET($F$10, 0, 0, ROW()-9, 1), SERVICE[[#This Row],[Resources Role]], OFFSET($H$10, 0, 0, ROW()-9, 1), SERVICE[[#This Row],[Booking]])</f>
        <v>0</v>
      </c>
    </row>
    <row r="2994" spans="1:26" x14ac:dyDescent="0.25">
      <c r="A2994" s="6" t="str">
        <f ca="1">no.</f>
        <v/>
      </c>
      <c r="E2994" s="4" t="str">
        <f ca="1">position</f>
        <v/>
      </c>
      <c r="J2994" s="318"/>
      <c r="M2994" s="4"/>
      <c r="O2994" s="6"/>
      <c r="Q2994" s="20"/>
      <c r="R2994" s="5" t="str">
        <f ca="1">score</f>
        <v/>
      </c>
      <c r="S2994" s="7" t="str">
        <f ca="1">rescore_svc</f>
        <v/>
      </c>
      <c r="U2994" s="11" t="str">
        <f ca="1">price</f>
        <v/>
      </c>
      <c r="V2994" s="4"/>
      <c r="Y2994" s="388">
        <f ca="1">COUNTIFS(OFFSET($B$10, 0, 0, ROW()-9, 1), SERVICE[[#This Row],[Employee ID]], OFFSET($F$10, 0, 0, ROW()-9, 1), SERVICE[[#This Row],[Resources Role]])</f>
        <v>0</v>
      </c>
      <c r="Z2994" s="388">
        <f ca="1">COUNTIFS(OFFSET($F$10, 0, 0, ROW()-9, 1), SERVICE[[#This Row],[Resources Role]], OFFSET($H$10, 0, 0, ROW()-9, 1), SERVICE[[#This Row],[Booking]])</f>
        <v>0</v>
      </c>
    </row>
    <row r="2995" spans="1:26" x14ac:dyDescent="0.25">
      <c r="A2995" s="6" t="str">
        <f ca="1">no.</f>
        <v/>
      </c>
      <c r="E2995" s="4" t="str">
        <f ca="1">position</f>
        <v/>
      </c>
      <c r="J2995" s="318"/>
      <c r="M2995" s="4"/>
      <c r="O2995" s="6"/>
      <c r="Q2995" s="20"/>
      <c r="R2995" s="5" t="str">
        <f ca="1">score</f>
        <v/>
      </c>
      <c r="S2995" s="7" t="str">
        <f ca="1">rescore_svc</f>
        <v/>
      </c>
      <c r="U2995" s="11" t="str">
        <f ca="1">price</f>
        <v/>
      </c>
      <c r="V2995" s="4"/>
      <c r="Y2995" s="388">
        <f ca="1">COUNTIFS(OFFSET($B$10, 0, 0, ROW()-9, 1), SERVICE[[#This Row],[Employee ID]], OFFSET($F$10, 0, 0, ROW()-9, 1), SERVICE[[#This Row],[Resources Role]])</f>
        <v>0</v>
      </c>
      <c r="Z2995" s="388">
        <f ca="1">COUNTIFS(OFFSET($F$10, 0, 0, ROW()-9, 1), SERVICE[[#This Row],[Resources Role]], OFFSET($H$10, 0, 0, ROW()-9, 1), SERVICE[[#This Row],[Booking]])</f>
        <v>0</v>
      </c>
    </row>
    <row r="2996" spans="1:26" x14ac:dyDescent="0.25">
      <c r="A2996" s="6" t="str">
        <f ca="1">no.</f>
        <v/>
      </c>
      <c r="E2996" s="4" t="str">
        <f ca="1">position</f>
        <v/>
      </c>
      <c r="J2996" s="318"/>
      <c r="M2996" s="4"/>
      <c r="O2996" s="6"/>
      <c r="Q2996" s="20"/>
      <c r="R2996" s="5" t="str">
        <f ca="1">score</f>
        <v/>
      </c>
      <c r="S2996" s="7" t="str">
        <f ca="1">rescore_svc</f>
        <v/>
      </c>
      <c r="U2996" s="11" t="str">
        <f ca="1">price</f>
        <v/>
      </c>
      <c r="V2996" s="4"/>
      <c r="Y2996" s="388">
        <f ca="1">COUNTIFS(OFFSET($B$10, 0, 0, ROW()-9, 1), SERVICE[[#This Row],[Employee ID]], OFFSET($F$10, 0, 0, ROW()-9, 1), SERVICE[[#This Row],[Resources Role]])</f>
        <v>0</v>
      </c>
      <c r="Z2996" s="388">
        <f ca="1">COUNTIFS(OFFSET($F$10, 0, 0, ROW()-9, 1), SERVICE[[#This Row],[Resources Role]], OFFSET($H$10, 0, 0, ROW()-9, 1), SERVICE[[#This Row],[Booking]])</f>
        <v>0</v>
      </c>
    </row>
    <row r="2997" spans="1:26" x14ac:dyDescent="0.25">
      <c r="A2997" s="6" t="str">
        <f ca="1">no.</f>
        <v/>
      </c>
      <c r="E2997" s="4" t="str">
        <f ca="1">position</f>
        <v/>
      </c>
      <c r="J2997" s="318"/>
      <c r="M2997" s="4"/>
      <c r="O2997" s="6"/>
      <c r="Q2997" s="20"/>
      <c r="R2997" s="5" t="str">
        <f ca="1">score</f>
        <v/>
      </c>
      <c r="S2997" s="7" t="str">
        <f ca="1">rescore_svc</f>
        <v/>
      </c>
      <c r="U2997" s="11" t="str">
        <f ca="1">price</f>
        <v/>
      </c>
      <c r="V2997" s="4"/>
      <c r="Y2997" s="388">
        <f ca="1">COUNTIFS(OFFSET($B$10, 0, 0, ROW()-9, 1), SERVICE[[#This Row],[Employee ID]], OFFSET($F$10, 0, 0, ROW()-9, 1), SERVICE[[#This Row],[Resources Role]])</f>
        <v>0</v>
      </c>
      <c r="Z2997" s="388">
        <f ca="1">COUNTIFS(OFFSET($F$10, 0, 0, ROW()-9, 1), SERVICE[[#This Row],[Resources Role]], OFFSET($H$10, 0, 0, ROW()-9, 1), SERVICE[[#This Row],[Booking]])</f>
        <v>0</v>
      </c>
    </row>
    <row r="2998" spans="1:26" x14ac:dyDescent="0.25">
      <c r="A2998" s="6" t="str">
        <f ca="1">no.</f>
        <v/>
      </c>
      <c r="E2998" s="4" t="str">
        <f ca="1">position</f>
        <v/>
      </c>
      <c r="J2998" s="318"/>
      <c r="M2998" s="4"/>
      <c r="O2998" s="6"/>
      <c r="Q2998" s="20"/>
      <c r="R2998" s="5" t="str">
        <f ca="1">score</f>
        <v/>
      </c>
      <c r="S2998" s="7" t="str">
        <f ca="1">rescore_svc</f>
        <v/>
      </c>
      <c r="U2998" s="11" t="str">
        <f ca="1">price</f>
        <v/>
      </c>
      <c r="V2998" s="4"/>
      <c r="Y2998" s="388">
        <f ca="1">COUNTIFS(OFFSET($B$10, 0, 0, ROW()-9, 1), SERVICE[[#This Row],[Employee ID]], OFFSET($F$10, 0, 0, ROW()-9, 1), SERVICE[[#This Row],[Resources Role]])</f>
        <v>0</v>
      </c>
      <c r="Z2998" s="388">
        <f ca="1">COUNTIFS(OFFSET($F$10, 0, 0, ROW()-9, 1), SERVICE[[#This Row],[Resources Role]], OFFSET($H$10, 0, 0, ROW()-9, 1), SERVICE[[#This Row],[Booking]])</f>
        <v>0</v>
      </c>
    </row>
    <row r="2999" spans="1:26" x14ac:dyDescent="0.25">
      <c r="A2999" s="6" t="str">
        <f ca="1">no.</f>
        <v/>
      </c>
      <c r="E2999" s="4" t="str">
        <f ca="1">position</f>
        <v/>
      </c>
      <c r="J2999" s="318"/>
      <c r="M2999" s="4"/>
      <c r="O2999" s="6"/>
      <c r="Q2999" s="20"/>
      <c r="R2999" s="5" t="str">
        <f ca="1">score</f>
        <v/>
      </c>
      <c r="S2999" s="7" t="str">
        <f ca="1">rescore_svc</f>
        <v/>
      </c>
      <c r="U2999" s="11" t="str">
        <f ca="1">price</f>
        <v/>
      </c>
      <c r="V2999" s="4"/>
      <c r="Y2999" s="388">
        <f ca="1">COUNTIFS(OFFSET($B$10, 0, 0, ROW()-9, 1), SERVICE[[#This Row],[Employee ID]], OFFSET($F$10, 0, 0, ROW()-9, 1), SERVICE[[#This Row],[Resources Role]])</f>
        <v>0</v>
      </c>
      <c r="Z2999" s="388">
        <f ca="1">COUNTIFS(OFFSET($F$10, 0, 0, ROW()-9, 1), SERVICE[[#This Row],[Resources Role]], OFFSET($H$10, 0, 0, ROW()-9, 1), SERVICE[[#This Row],[Booking]])</f>
        <v>0</v>
      </c>
    </row>
    <row r="3000" spans="1:26" x14ac:dyDescent="0.25">
      <c r="A3000" s="6" t="str">
        <f ca="1">no.</f>
        <v/>
      </c>
      <c r="E3000" s="4" t="str">
        <f ca="1">position</f>
        <v/>
      </c>
      <c r="J3000" s="318"/>
      <c r="M3000" s="4"/>
      <c r="O3000" s="6"/>
      <c r="Q3000" s="20"/>
      <c r="R3000" s="5" t="str">
        <f ca="1">score</f>
        <v/>
      </c>
      <c r="S3000" s="7" t="str">
        <f ca="1">rescore_svc</f>
        <v/>
      </c>
      <c r="U3000" s="11" t="str">
        <f ca="1">price</f>
        <v/>
      </c>
      <c r="V3000" s="4"/>
      <c r="Y3000" s="388">
        <f ca="1">COUNTIFS(OFFSET($B$10, 0, 0, ROW()-9, 1), SERVICE[[#This Row],[Employee ID]], OFFSET($F$10, 0, 0, ROW()-9, 1), SERVICE[[#This Row],[Resources Role]])</f>
        <v>0</v>
      </c>
      <c r="Z3000" s="388">
        <f ca="1">COUNTIFS(OFFSET($F$10, 0, 0, ROW()-9, 1), SERVICE[[#This Row],[Resources Role]], OFFSET($H$10, 0, 0, ROW()-9, 1), SERVICE[[#This Row],[Booking]])</f>
        <v>0</v>
      </c>
    </row>
    <row r="3001" spans="1:26" x14ac:dyDescent="0.25">
      <c r="A3001" s="6" t="str">
        <f ca="1">no.</f>
        <v/>
      </c>
      <c r="E3001" s="4" t="str">
        <f ca="1">position</f>
        <v/>
      </c>
      <c r="J3001" s="318"/>
      <c r="M3001" s="4"/>
      <c r="O3001" s="6"/>
      <c r="Q3001" s="20"/>
      <c r="R3001" s="5" t="str">
        <f ca="1">score</f>
        <v/>
      </c>
      <c r="S3001" s="7" t="str">
        <f ca="1">rescore_svc</f>
        <v/>
      </c>
      <c r="U3001" s="11" t="str">
        <f ca="1">price</f>
        <v/>
      </c>
      <c r="V3001" s="4"/>
      <c r="Y3001" s="388">
        <f ca="1">COUNTIFS(OFFSET($B$10, 0, 0, ROW()-9, 1), SERVICE[[#This Row],[Employee ID]], OFFSET($F$10, 0, 0, ROW()-9, 1), SERVICE[[#This Row],[Resources Role]])</f>
        <v>0</v>
      </c>
      <c r="Z3001" s="388">
        <f ca="1">COUNTIFS(OFFSET($F$10, 0, 0, ROW()-9, 1), SERVICE[[#This Row],[Resources Role]], OFFSET($H$10, 0, 0, ROW()-9, 1), SERVICE[[#This Row],[Booking]])</f>
        <v>0</v>
      </c>
    </row>
    <row r="3002" spans="1:26" x14ac:dyDescent="0.25">
      <c r="A3002" s="6" t="str">
        <f ca="1">no.</f>
        <v/>
      </c>
      <c r="E3002" s="4" t="str">
        <f ca="1">position</f>
        <v/>
      </c>
      <c r="J3002" s="318"/>
      <c r="M3002" s="4"/>
      <c r="O3002" s="6"/>
      <c r="Q3002" s="20"/>
      <c r="R3002" s="5" t="str">
        <f ca="1">score</f>
        <v/>
      </c>
      <c r="S3002" s="7" t="str">
        <f ca="1">rescore_svc</f>
        <v/>
      </c>
      <c r="U3002" s="11" t="str">
        <f ca="1">price</f>
        <v/>
      </c>
      <c r="V3002" s="4"/>
      <c r="Y3002" s="388">
        <f ca="1">COUNTIFS(OFFSET($B$10, 0, 0, ROW()-9, 1), SERVICE[[#This Row],[Employee ID]], OFFSET($F$10, 0, 0, ROW()-9, 1), SERVICE[[#This Row],[Resources Role]])</f>
        <v>0</v>
      </c>
      <c r="Z3002" s="388">
        <f ca="1">COUNTIFS(OFFSET($F$10, 0, 0, ROW()-9, 1), SERVICE[[#This Row],[Resources Role]], OFFSET($H$10, 0, 0, ROW()-9, 1), SERVICE[[#This Row],[Booking]])</f>
        <v>0</v>
      </c>
    </row>
    <row r="3003" spans="1:26" x14ac:dyDescent="0.25">
      <c r="A3003" s="6" t="str">
        <f ca="1">no.</f>
        <v/>
      </c>
      <c r="E3003" s="4" t="str">
        <f ca="1">position</f>
        <v/>
      </c>
      <c r="J3003" s="318"/>
      <c r="M3003" s="4"/>
      <c r="O3003" s="6"/>
      <c r="Q3003" s="20"/>
      <c r="R3003" s="5" t="str">
        <f ca="1">score</f>
        <v/>
      </c>
      <c r="S3003" s="7" t="str">
        <f ca="1">rescore_svc</f>
        <v/>
      </c>
      <c r="U3003" s="11" t="str">
        <f ca="1">price</f>
        <v/>
      </c>
      <c r="V3003" s="4"/>
      <c r="Y3003" s="388">
        <f ca="1">COUNTIFS(OFFSET($B$10, 0, 0, ROW()-9, 1), SERVICE[[#This Row],[Employee ID]], OFFSET($F$10, 0, 0, ROW()-9, 1), SERVICE[[#This Row],[Resources Role]])</f>
        <v>0</v>
      </c>
      <c r="Z3003" s="388">
        <f ca="1">COUNTIFS(OFFSET($F$10, 0, 0, ROW()-9, 1), SERVICE[[#This Row],[Resources Role]], OFFSET($H$10, 0, 0, ROW()-9, 1), SERVICE[[#This Row],[Booking]])</f>
        <v>0</v>
      </c>
    </row>
    <row r="3004" spans="1:26" x14ac:dyDescent="0.25">
      <c r="A3004" s="6" t="str">
        <f ca="1">no.</f>
        <v/>
      </c>
      <c r="E3004" s="4" t="str">
        <f ca="1">position</f>
        <v/>
      </c>
      <c r="J3004" s="318"/>
      <c r="M3004" s="4"/>
      <c r="O3004" s="6"/>
      <c r="Q3004" s="20"/>
      <c r="R3004" s="5" t="str">
        <f ca="1">score</f>
        <v/>
      </c>
      <c r="S3004" s="7" t="str">
        <f ca="1">rescore_svc</f>
        <v/>
      </c>
      <c r="U3004" s="11" t="str">
        <f ca="1">price</f>
        <v/>
      </c>
      <c r="V3004" s="4"/>
      <c r="Y3004" s="388">
        <f ca="1">COUNTIFS(OFFSET($B$10, 0, 0, ROW()-9, 1), SERVICE[[#This Row],[Employee ID]], OFFSET($F$10, 0, 0, ROW()-9, 1), SERVICE[[#This Row],[Resources Role]])</f>
        <v>0</v>
      </c>
      <c r="Z3004" s="388">
        <f ca="1">COUNTIFS(OFFSET($F$10, 0, 0, ROW()-9, 1), SERVICE[[#This Row],[Resources Role]], OFFSET($H$10, 0, 0, ROW()-9, 1), SERVICE[[#This Row],[Booking]])</f>
        <v>0</v>
      </c>
    </row>
    <row r="3005" spans="1:26" x14ac:dyDescent="0.25">
      <c r="A3005" s="6" t="str">
        <f ca="1">no.</f>
        <v/>
      </c>
      <c r="E3005" s="4" t="str">
        <f ca="1">position</f>
        <v/>
      </c>
      <c r="J3005" s="318"/>
      <c r="M3005" s="4"/>
      <c r="O3005" s="6"/>
      <c r="Q3005" s="20"/>
      <c r="R3005" s="5" t="str">
        <f ca="1">score</f>
        <v/>
      </c>
      <c r="S3005" s="7" t="str">
        <f ca="1">rescore_svc</f>
        <v/>
      </c>
      <c r="U3005" s="11" t="str">
        <f ca="1">price</f>
        <v/>
      </c>
      <c r="V3005" s="4"/>
      <c r="Y3005" s="388">
        <f ca="1">COUNTIFS(OFFSET($B$10, 0, 0, ROW()-9, 1), SERVICE[[#This Row],[Employee ID]], OFFSET($F$10, 0, 0, ROW()-9, 1), SERVICE[[#This Row],[Resources Role]])</f>
        <v>0</v>
      </c>
      <c r="Z3005" s="388">
        <f ca="1">COUNTIFS(OFFSET($F$10, 0, 0, ROW()-9, 1), SERVICE[[#This Row],[Resources Role]], OFFSET($H$10, 0, 0, ROW()-9, 1), SERVICE[[#This Row],[Booking]])</f>
        <v>0</v>
      </c>
    </row>
    <row r="3006" spans="1:26" x14ac:dyDescent="0.25">
      <c r="A3006" s="6" t="str">
        <f ca="1">no.</f>
        <v/>
      </c>
      <c r="E3006" s="4" t="str">
        <f ca="1">position</f>
        <v/>
      </c>
      <c r="J3006" s="318"/>
      <c r="M3006" s="4"/>
      <c r="O3006" s="6"/>
      <c r="Q3006" s="20"/>
      <c r="R3006" s="5" t="str">
        <f ca="1">score</f>
        <v/>
      </c>
      <c r="S3006" s="7" t="str">
        <f ca="1">rescore_svc</f>
        <v/>
      </c>
      <c r="U3006" s="11" t="str">
        <f ca="1">price</f>
        <v/>
      </c>
      <c r="V3006" s="4"/>
      <c r="Y3006" s="388">
        <f ca="1">COUNTIFS(OFFSET($B$10, 0, 0, ROW()-9, 1), SERVICE[[#This Row],[Employee ID]], OFFSET($F$10, 0, 0, ROW()-9, 1), SERVICE[[#This Row],[Resources Role]])</f>
        <v>0</v>
      </c>
      <c r="Z3006" s="388">
        <f ca="1">COUNTIFS(OFFSET($F$10, 0, 0, ROW()-9, 1), SERVICE[[#This Row],[Resources Role]], OFFSET($H$10, 0, 0, ROW()-9, 1), SERVICE[[#This Row],[Booking]])</f>
        <v>0</v>
      </c>
    </row>
    <row r="3007" spans="1:26" x14ac:dyDescent="0.25">
      <c r="A3007" s="6" t="str">
        <f ca="1">no.</f>
        <v/>
      </c>
      <c r="E3007" s="4" t="str">
        <f ca="1">position</f>
        <v/>
      </c>
      <c r="J3007" s="318"/>
      <c r="M3007" s="4"/>
      <c r="O3007" s="6"/>
      <c r="Q3007" s="20"/>
      <c r="R3007" s="5" t="str">
        <f ca="1">score</f>
        <v/>
      </c>
      <c r="S3007" s="7" t="str">
        <f ca="1">rescore_svc</f>
        <v/>
      </c>
      <c r="U3007" s="11" t="str">
        <f ca="1">price</f>
        <v/>
      </c>
      <c r="V3007" s="4"/>
      <c r="Y3007" s="388">
        <f ca="1">COUNTIFS(OFFSET($B$10, 0, 0, ROW()-9, 1), SERVICE[[#This Row],[Employee ID]], OFFSET($F$10, 0, 0, ROW()-9, 1), SERVICE[[#This Row],[Resources Role]])</f>
        <v>0</v>
      </c>
      <c r="Z3007" s="388">
        <f ca="1">COUNTIFS(OFFSET($F$10, 0, 0, ROW()-9, 1), SERVICE[[#This Row],[Resources Role]], OFFSET($H$10, 0, 0, ROW()-9, 1), SERVICE[[#This Row],[Booking]])</f>
        <v>0</v>
      </c>
    </row>
    <row r="3008" spans="1:26" x14ac:dyDescent="0.25">
      <c r="A3008" s="6" t="str">
        <f ca="1">no.</f>
        <v/>
      </c>
      <c r="E3008" s="4" t="str">
        <f ca="1">position</f>
        <v/>
      </c>
      <c r="J3008" s="318"/>
      <c r="M3008" s="4"/>
      <c r="O3008" s="6"/>
      <c r="Q3008" s="20"/>
      <c r="R3008" s="5" t="str">
        <f ca="1">score</f>
        <v/>
      </c>
      <c r="S3008" s="7" t="str">
        <f ca="1">rescore_svc</f>
        <v/>
      </c>
      <c r="U3008" s="11" t="str">
        <f ca="1">price</f>
        <v/>
      </c>
      <c r="V3008" s="4"/>
      <c r="Y3008" s="388">
        <f ca="1">COUNTIFS(OFFSET($B$10, 0, 0, ROW()-9, 1), SERVICE[[#This Row],[Employee ID]], OFFSET($F$10, 0, 0, ROW()-9, 1), SERVICE[[#This Row],[Resources Role]])</f>
        <v>0</v>
      </c>
      <c r="Z3008" s="388">
        <f ca="1">COUNTIFS(OFFSET($F$10, 0, 0, ROW()-9, 1), SERVICE[[#This Row],[Resources Role]], OFFSET($H$10, 0, 0, ROW()-9, 1), SERVICE[[#This Row],[Booking]])</f>
        <v>0</v>
      </c>
    </row>
    <row r="3009" spans="1:26" x14ac:dyDescent="0.25">
      <c r="A3009" s="6" t="str">
        <f ca="1">no.</f>
        <v/>
      </c>
      <c r="E3009" s="4" t="str">
        <f ca="1">position</f>
        <v/>
      </c>
      <c r="J3009" s="318"/>
      <c r="M3009" s="4"/>
      <c r="O3009" s="6"/>
      <c r="Q3009" s="20"/>
      <c r="R3009" s="5" t="str">
        <f ca="1">score</f>
        <v/>
      </c>
      <c r="S3009" s="7" t="str">
        <f ca="1">rescore_svc</f>
        <v/>
      </c>
      <c r="U3009" s="11" t="str">
        <f ca="1">price</f>
        <v/>
      </c>
      <c r="V3009" s="4"/>
      <c r="Y3009" s="388">
        <f ca="1">COUNTIFS(OFFSET($B$10, 0, 0, ROW()-9, 1), SERVICE[[#This Row],[Employee ID]], OFFSET($F$10, 0, 0, ROW()-9, 1), SERVICE[[#This Row],[Resources Role]])</f>
        <v>0</v>
      </c>
      <c r="Z3009" s="388">
        <f ca="1">COUNTIFS(OFFSET($F$10, 0, 0, ROW()-9, 1), SERVICE[[#This Row],[Resources Role]], OFFSET($H$10, 0, 0, ROW()-9, 1), SERVICE[[#This Row],[Booking]])</f>
        <v>0</v>
      </c>
    </row>
    <row r="3010" spans="1:26" x14ac:dyDescent="0.25">
      <c r="A3010" s="6" t="str">
        <f ca="1">no.</f>
        <v/>
      </c>
      <c r="E3010" s="4" t="str">
        <f ca="1">position</f>
        <v/>
      </c>
      <c r="J3010" s="318"/>
      <c r="M3010" s="4"/>
      <c r="O3010" s="6"/>
      <c r="Q3010" s="20"/>
      <c r="R3010" s="5" t="str">
        <f ca="1">score</f>
        <v/>
      </c>
      <c r="S3010" s="7" t="str">
        <f ca="1">rescore_svc</f>
        <v/>
      </c>
      <c r="U3010" s="11" t="str">
        <f ca="1">price</f>
        <v/>
      </c>
      <c r="V3010" s="4"/>
      <c r="Y3010" s="388">
        <f ca="1">COUNTIFS(OFFSET($B$10, 0, 0, ROW()-9, 1), SERVICE[[#This Row],[Employee ID]], OFFSET($F$10, 0, 0, ROW()-9, 1), SERVICE[[#This Row],[Resources Role]])</f>
        <v>0</v>
      </c>
      <c r="Z3010" s="388">
        <f ca="1">COUNTIFS(OFFSET($F$10, 0, 0, ROW()-9, 1), SERVICE[[#This Row],[Resources Role]], OFFSET($H$10, 0, 0, ROW()-9, 1), SERVICE[[#This Row],[Booking]])</f>
        <v>0</v>
      </c>
    </row>
    <row r="3011" spans="1:26" x14ac:dyDescent="0.25">
      <c r="A3011" s="6" t="str">
        <f ca="1">no.</f>
        <v/>
      </c>
      <c r="E3011" s="4" t="str">
        <f ca="1">position</f>
        <v/>
      </c>
      <c r="J3011" s="318"/>
      <c r="M3011" s="4"/>
      <c r="O3011" s="6"/>
      <c r="Q3011" s="20"/>
      <c r="R3011" s="5" t="str">
        <f ca="1">score</f>
        <v/>
      </c>
      <c r="S3011" s="7" t="str">
        <f ca="1">rescore_svc</f>
        <v/>
      </c>
      <c r="U3011" s="11" t="str">
        <f ca="1">price</f>
        <v/>
      </c>
      <c r="V3011" s="4"/>
      <c r="Y3011" s="388">
        <f ca="1">COUNTIFS(OFFSET($B$10, 0, 0, ROW()-9, 1), SERVICE[[#This Row],[Employee ID]], OFFSET($F$10, 0, 0, ROW()-9, 1), SERVICE[[#This Row],[Resources Role]])</f>
        <v>0</v>
      </c>
      <c r="Z3011" s="388">
        <f ca="1">COUNTIFS(OFFSET($F$10, 0, 0, ROW()-9, 1), SERVICE[[#This Row],[Resources Role]], OFFSET($H$10, 0, 0, ROW()-9, 1), SERVICE[[#This Row],[Booking]])</f>
        <v>0</v>
      </c>
    </row>
    <row r="3012" spans="1:26" x14ac:dyDescent="0.25">
      <c r="A3012" s="6" t="str">
        <f ca="1">no.</f>
        <v/>
      </c>
      <c r="E3012" s="4" t="str">
        <f ca="1">position</f>
        <v/>
      </c>
      <c r="J3012" s="318"/>
      <c r="M3012" s="4"/>
      <c r="O3012" s="6"/>
      <c r="Q3012" s="20"/>
      <c r="R3012" s="5" t="str">
        <f ca="1">score</f>
        <v/>
      </c>
      <c r="S3012" s="7" t="str">
        <f ca="1">rescore_svc</f>
        <v/>
      </c>
      <c r="U3012" s="11" t="str">
        <f ca="1">price</f>
        <v/>
      </c>
      <c r="V3012" s="4"/>
      <c r="Y3012" s="388">
        <f ca="1">COUNTIFS(OFFSET($B$10, 0, 0, ROW()-9, 1), SERVICE[[#This Row],[Employee ID]], OFFSET($F$10, 0, 0, ROW()-9, 1), SERVICE[[#This Row],[Resources Role]])</f>
        <v>0</v>
      </c>
      <c r="Z3012" s="388">
        <f ca="1">COUNTIFS(OFFSET($F$10, 0, 0, ROW()-9, 1), SERVICE[[#This Row],[Resources Role]], OFFSET($H$10, 0, 0, ROW()-9, 1), SERVICE[[#This Row],[Booking]])</f>
        <v>0</v>
      </c>
    </row>
    <row r="3013" spans="1:26" x14ac:dyDescent="0.25">
      <c r="A3013" s="6" t="str">
        <f ca="1">no.</f>
        <v/>
      </c>
      <c r="E3013" s="4" t="str">
        <f ca="1">position</f>
        <v/>
      </c>
      <c r="J3013" s="318"/>
      <c r="M3013" s="4"/>
      <c r="O3013" s="6"/>
      <c r="Q3013" s="20"/>
      <c r="R3013" s="5" t="str">
        <f ca="1">score</f>
        <v/>
      </c>
      <c r="S3013" s="7" t="str">
        <f ca="1">rescore_svc</f>
        <v/>
      </c>
      <c r="U3013" s="11" t="str">
        <f ca="1">price</f>
        <v/>
      </c>
      <c r="V3013" s="4"/>
      <c r="Y3013" s="388">
        <f ca="1">COUNTIFS(OFFSET($B$10, 0, 0, ROW()-9, 1), SERVICE[[#This Row],[Employee ID]], OFFSET($F$10, 0, 0, ROW()-9, 1), SERVICE[[#This Row],[Resources Role]])</f>
        <v>0</v>
      </c>
      <c r="Z3013" s="388">
        <f ca="1">COUNTIFS(OFFSET($F$10, 0, 0, ROW()-9, 1), SERVICE[[#This Row],[Resources Role]], OFFSET($H$10, 0, 0, ROW()-9, 1), SERVICE[[#This Row],[Booking]])</f>
        <v>0</v>
      </c>
    </row>
    <row r="3014" spans="1:26" x14ac:dyDescent="0.25">
      <c r="A3014" s="6" t="str">
        <f ca="1">no.</f>
        <v/>
      </c>
      <c r="E3014" s="4" t="str">
        <f ca="1">position</f>
        <v/>
      </c>
      <c r="J3014" s="318"/>
      <c r="M3014" s="4"/>
      <c r="O3014" s="6"/>
      <c r="Q3014" s="20"/>
      <c r="R3014" s="5" t="str">
        <f ca="1">score</f>
        <v/>
      </c>
      <c r="S3014" s="7" t="str">
        <f ca="1">rescore_svc</f>
        <v/>
      </c>
      <c r="U3014" s="11" t="str">
        <f ca="1">price</f>
        <v/>
      </c>
      <c r="V3014" s="4"/>
      <c r="Y3014" s="388">
        <f ca="1">COUNTIFS(OFFSET($B$10, 0, 0, ROW()-9, 1), SERVICE[[#This Row],[Employee ID]], OFFSET($F$10, 0, 0, ROW()-9, 1), SERVICE[[#This Row],[Resources Role]])</f>
        <v>0</v>
      </c>
      <c r="Z3014" s="388">
        <f ca="1">COUNTIFS(OFFSET($F$10, 0, 0, ROW()-9, 1), SERVICE[[#This Row],[Resources Role]], OFFSET($H$10, 0, 0, ROW()-9, 1), SERVICE[[#This Row],[Booking]])</f>
        <v>0</v>
      </c>
    </row>
    <row r="3015" spans="1:26" x14ac:dyDescent="0.25">
      <c r="A3015" s="6" t="str">
        <f ca="1">no.</f>
        <v/>
      </c>
      <c r="E3015" s="4" t="str">
        <f ca="1">position</f>
        <v/>
      </c>
      <c r="J3015" s="318"/>
      <c r="M3015" s="4"/>
      <c r="O3015" s="6"/>
      <c r="Q3015" s="20"/>
      <c r="R3015" s="5" t="str">
        <f ca="1">score</f>
        <v/>
      </c>
      <c r="S3015" s="7" t="str">
        <f ca="1">rescore_svc</f>
        <v/>
      </c>
      <c r="U3015" s="11" t="str">
        <f ca="1">price</f>
        <v/>
      </c>
      <c r="V3015" s="4"/>
      <c r="Y3015" s="388">
        <f ca="1">COUNTIFS(OFFSET($B$10, 0, 0, ROW()-9, 1), SERVICE[[#This Row],[Employee ID]], OFFSET($F$10, 0, 0, ROW()-9, 1), SERVICE[[#This Row],[Resources Role]])</f>
        <v>0</v>
      </c>
      <c r="Z3015" s="388">
        <f ca="1">COUNTIFS(OFFSET($F$10, 0, 0, ROW()-9, 1), SERVICE[[#This Row],[Resources Role]], OFFSET($H$10, 0, 0, ROW()-9, 1), SERVICE[[#This Row],[Booking]])</f>
        <v>0</v>
      </c>
    </row>
    <row r="3016" spans="1:26" x14ac:dyDescent="0.25">
      <c r="A3016" s="6" t="str">
        <f ca="1">no.</f>
        <v/>
      </c>
      <c r="E3016" s="4" t="str">
        <f ca="1">position</f>
        <v/>
      </c>
      <c r="J3016" s="318"/>
      <c r="M3016" s="4"/>
      <c r="O3016" s="6"/>
      <c r="Q3016" s="20"/>
      <c r="R3016" s="5" t="str">
        <f ca="1">score</f>
        <v/>
      </c>
      <c r="S3016" s="7" t="str">
        <f ca="1">rescore_svc</f>
        <v/>
      </c>
      <c r="U3016" s="11" t="str">
        <f ca="1">price</f>
        <v/>
      </c>
      <c r="V3016" s="4"/>
      <c r="Y3016" s="388">
        <f ca="1">COUNTIFS(OFFSET($B$10, 0, 0, ROW()-9, 1), SERVICE[[#This Row],[Employee ID]], OFFSET($F$10, 0, 0, ROW()-9, 1), SERVICE[[#This Row],[Resources Role]])</f>
        <v>0</v>
      </c>
      <c r="Z3016" s="388">
        <f ca="1">COUNTIFS(OFFSET($F$10, 0, 0, ROW()-9, 1), SERVICE[[#This Row],[Resources Role]], OFFSET($H$10, 0, 0, ROW()-9, 1), SERVICE[[#This Row],[Booking]])</f>
        <v>0</v>
      </c>
    </row>
    <row r="3017" spans="1:26" x14ac:dyDescent="0.25">
      <c r="A3017" s="6" t="str">
        <f ca="1">no.</f>
        <v/>
      </c>
      <c r="E3017" s="4" t="str">
        <f ca="1">position</f>
        <v/>
      </c>
      <c r="J3017" s="318"/>
      <c r="M3017" s="4"/>
      <c r="O3017" s="6"/>
      <c r="Q3017" s="20"/>
      <c r="R3017" s="5" t="str">
        <f ca="1">score</f>
        <v/>
      </c>
      <c r="S3017" s="7" t="str">
        <f ca="1">rescore_svc</f>
        <v/>
      </c>
      <c r="U3017" s="11" t="str">
        <f ca="1">price</f>
        <v/>
      </c>
      <c r="V3017" s="4"/>
      <c r="Y3017" s="388">
        <f ca="1">COUNTIFS(OFFSET($B$10, 0, 0, ROW()-9, 1), SERVICE[[#This Row],[Employee ID]], OFFSET($F$10, 0, 0, ROW()-9, 1), SERVICE[[#This Row],[Resources Role]])</f>
        <v>0</v>
      </c>
      <c r="Z3017" s="388">
        <f ca="1">COUNTIFS(OFFSET($F$10, 0, 0, ROW()-9, 1), SERVICE[[#This Row],[Resources Role]], OFFSET($H$10, 0, 0, ROW()-9, 1), SERVICE[[#This Row],[Booking]])</f>
        <v>0</v>
      </c>
    </row>
    <row r="3018" spans="1:26" x14ac:dyDescent="0.25">
      <c r="A3018" s="6" t="str">
        <f ca="1">no.</f>
        <v/>
      </c>
      <c r="E3018" s="4" t="str">
        <f ca="1">position</f>
        <v/>
      </c>
      <c r="J3018" s="318"/>
      <c r="M3018" s="4"/>
      <c r="O3018" s="6"/>
      <c r="Q3018" s="20"/>
      <c r="R3018" s="5" t="str">
        <f ca="1">score</f>
        <v/>
      </c>
      <c r="S3018" s="7" t="str">
        <f ca="1">rescore_svc</f>
        <v/>
      </c>
      <c r="U3018" s="11" t="str">
        <f ca="1">price</f>
        <v/>
      </c>
      <c r="V3018" s="4"/>
      <c r="Y3018" s="388">
        <f ca="1">COUNTIFS(OFFSET($B$10, 0, 0, ROW()-9, 1), SERVICE[[#This Row],[Employee ID]], OFFSET($F$10, 0, 0, ROW()-9, 1), SERVICE[[#This Row],[Resources Role]])</f>
        <v>0</v>
      </c>
      <c r="Z3018" s="388">
        <f ca="1">COUNTIFS(OFFSET($F$10, 0, 0, ROW()-9, 1), SERVICE[[#This Row],[Resources Role]], OFFSET($H$10, 0, 0, ROW()-9, 1), SERVICE[[#This Row],[Booking]])</f>
        <v>0</v>
      </c>
    </row>
    <row r="3019" spans="1:26" x14ac:dyDescent="0.25">
      <c r="A3019" s="6" t="str">
        <f ca="1">no.</f>
        <v/>
      </c>
      <c r="E3019" s="4" t="str">
        <f ca="1">position</f>
        <v/>
      </c>
      <c r="J3019" s="318"/>
      <c r="M3019" s="4"/>
      <c r="O3019" s="6"/>
      <c r="Q3019" s="20"/>
      <c r="R3019" s="5" t="str">
        <f ca="1">score</f>
        <v/>
      </c>
      <c r="S3019" s="7" t="str">
        <f ca="1">rescore_svc</f>
        <v/>
      </c>
      <c r="U3019" s="11" t="str">
        <f ca="1">price</f>
        <v/>
      </c>
      <c r="V3019" s="4"/>
      <c r="Y3019" s="388">
        <f ca="1">COUNTIFS(OFFSET($B$10, 0, 0, ROW()-9, 1), SERVICE[[#This Row],[Employee ID]], OFFSET($F$10, 0, 0, ROW()-9, 1), SERVICE[[#This Row],[Resources Role]])</f>
        <v>0</v>
      </c>
      <c r="Z3019" s="388">
        <f ca="1">COUNTIFS(OFFSET($F$10, 0, 0, ROW()-9, 1), SERVICE[[#This Row],[Resources Role]], OFFSET($H$10, 0, 0, ROW()-9, 1), SERVICE[[#This Row],[Booking]])</f>
        <v>0</v>
      </c>
    </row>
    <row r="3020" spans="1:26" x14ac:dyDescent="0.25">
      <c r="A3020" s="6" t="str">
        <f ca="1">no.</f>
        <v/>
      </c>
      <c r="E3020" s="4" t="str">
        <f ca="1">position</f>
        <v/>
      </c>
      <c r="J3020" s="318"/>
      <c r="M3020" s="4"/>
      <c r="O3020" s="6"/>
      <c r="Q3020" s="20"/>
      <c r="R3020" s="5" t="str">
        <f ca="1">score</f>
        <v/>
      </c>
      <c r="S3020" s="7" t="str">
        <f ca="1">rescore_svc</f>
        <v/>
      </c>
      <c r="U3020" s="11" t="str">
        <f ca="1">price</f>
        <v/>
      </c>
      <c r="V3020" s="4"/>
      <c r="Y3020" s="388">
        <f ca="1">COUNTIFS(OFFSET($B$10, 0, 0, ROW()-9, 1), SERVICE[[#This Row],[Employee ID]], OFFSET($F$10, 0, 0, ROW()-9, 1), SERVICE[[#This Row],[Resources Role]])</f>
        <v>0</v>
      </c>
      <c r="Z3020" s="388">
        <f ca="1">COUNTIFS(OFFSET($F$10, 0, 0, ROW()-9, 1), SERVICE[[#This Row],[Resources Role]], OFFSET($H$10, 0, 0, ROW()-9, 1), SERVICE[[#This Row],[Booking]])</f>
        <v>0</v>
      </c>
    </row>
    <row r="3021" spans="1:26" x14ac:dyDescent="0.25">
      <c r="A3021" s="6" t="str">
        <f ca="1">no.</f>
        <v/>
      </c>
      <c r="E3021" s="4" t="str">
        <f ca="1">position</f>
        <v/>
      </c>
      <c r="J3021" s="318"/>
      <c r="M3021" s="4"/>
      <c r="O3021" s="6"/>
      <c r="Q3021" s="20"/>
      <c r="R3021" s="5" t="str">
        <f ca="1">score</f>
        <v/>
      </c>
      <c r="S3021" s="7" t="str">
        <f ca="1">rescore_svc</f>
        <v/>
      </c>
      <c r="U3021" s="11" t="str">
        <f ca="1">price</f>
        <v/>
      </c>
      <c r="V3021" s="4"/>
      <c r="Y3021" s="388">
        <f ca="1">COUNTIFS(OFFSET($B$10, 0, 0, ROW()-9, 1), SERVICE[[#This Row],[Employee ID]], OFFSET($F$10, 0, 0, ROW()-9, 1), SERVICE[[#This Row],[Resources Role]])</f>
        <v>0</v>
      </c>
      <c r="Z3021" s="388">
        <f ca="1">COUNTIFS(OFFSET($F$10, 0, 0, ROW()-9, 1), SERVICE[[#This Row],[Resources Role]], OFFSET($H$10, 0, 0, ROW()-9, 1), SERVICE[[#This Row],[Booking]])</f>
        <v>0</v>
      </c>
    </row>
    <row r="3022" spans="1:26" x14ac:dyDescent="0.25">
      <c r="A3022" s="6" t="str">
        <f ca="1">no.</f>
        <v/>
      </c>
      <c r="E3022" s="4" t="str">
        <f ca="1">position</f>
        <v/>
      </c>
      <c r="J3022" s="318"/>
      <c r="M3022" s="4"/>
      <c r="O3022" s="6"/>
      <c r="Q3022" s="20"/>
      <c r="R3022" s="5" t="str">
        <f ca="1">score</f>
        <v/>
      </c>
      <c r="S3022" s="7" t="str">
        <f ca="1">rescore_svc</f>
        <v/>
      </c>
      <c r="U3022" s="11" t="str">
        <f ca="1">price</f>
        <v/>
      </c>
      <c r="V3022" s="4"/>
      <c r="Y3022" s="388">
        <f ca="1">COUNTIFS(OFFSET($B$10, 0, 0, ROW()-9, 1), SERVICE[[#This Row],[Employee ID]], OFFSET($F$10, 0, 0, ROW()-9, 1), SERVICE[[#This Row],[Resources Role]])</f>
        <v>0</v>
      </c>
      <c r="Z3022" s="388">
        <f ca="1">COUNTIFS(OFFSET($F$10, 0, 0, ROW()-9, 1), SERVICE[[#This Row],[Resources Role]], OFFSET($H$10, 0, 0, ROW()-9, 1), SERVICE[[#This Row],[Booking]])</f>
        <v>0</v>
      </c>
    </row>
    <row r="3023" spans="1:26" x14ac:dyDescent="0.25">
      <c r="A3023" s="6" t="str">
        <f ca="1">no.</f>
        <v/>
      </c>
      <c r="E3023" s="4" t="str">
        <f ca="1">position</f>
        <v/>
      </c>
      <c r="J3023" s="318"/>
      <c r="M3023" s="4"/>
      <c r="O3023" s="6"/>
      <c r="Q3023" s="20"/>
      <c r="R3023" s="5" t="str">
        <f ca="1">score</f>
        <v/>
      </c>
      <c r="S3023" s="7" t="str">
        <f ca="1">rescore_svc</f>
        <v/>
      </c>
      <c r="U3023" s="11" t="str">
        <f ca="1">price</f>
        <v/>
      </c>
      <c r="V3023" s="4"/>
      <c r="Y3023" s="388">
        <f ca="1">COUNTIFS(OFFSET($B$10, 0, 0, ROW()-9, 1), SERVICE[[#This Row],[Employee ID]], OFFSET($F$10, 0, 0, ROW()-9, 1), SERVICE[[#This Row],[Resources Role]])</f>
        <v>0</v>
      </c>
      <c r="Z3023" s="388">
        <f ca="1">COUNTIFS(OFFSET($F$10, 0, 0, ROW()-9, 1), SERVICE[[#This Row],[Resources Role]], OFFSET($H$10, 0, 0, ROW()-9, 1), SERVICE[[#This Row],[Booking]])</f>
        <v>0</v>
      </c>
    </row>
    <row r="3024" spans="1:26" x14ac:dyDescent="0.25">
      <c r="A3024" s="6" t="str">
        <f ca="1">no.</f>
        <v/>
      </c>
      <c r="E3024" s="4" t="str">
        <f ca="1">position</f>
        <v/>
      </c>
      <c r="J3024" s="318"/>
      <c r="M3024" s="4"/>
      <c r="O3024" s="6"/>
      <c r="Q3024" s="20"/>
      <c r="R3024" s="5" t="str">
        <f ca="1">score</f>
        <v/>
      </c>
      <c r="S3024" s="7" t="str">
        <f ca="1">rescore_svc</f>
        <v/>
      </c>
      <c r="U3024" s="11" t="str">
        <f ca="1">price</f>
        <v/>
      </c>
      <c r="V3024" s="4"/>
      <c r="Y3024" s="388">
        <f ca="1">COUNTIFS(OFFSET($B$10, 0, 0, ROW()-9, 1), SERVICE[[#This Row],[Employee ID]], OFFSET($F$10, 0, 0, ROW()-9, 1), SERVICE[[#This Row],[Resources Role]])</f>
        <v>0</v>
      </c>
      <c r="Z3024" s="388">
        <f ca="1">COUNTIFS(OFFSET($F$10, 0, 0, ROW()-9, 1), SERVICE[[#This Row],[Resources Role]], OFFSET($H$10, 0, 0, ROW()-9, 1), SERVICE[[#This Row],[Booking]])</f>
        <v>0</v>
      </c>
    </row>
    <row r="3025" spans="1:26" x14ac:dyDescent="0.25">
      <c r="A3025" s="6" t="str">
        <f ca="1">no.</f>
        <v/>
      </c>
      <c r="E3025" s="4" t="str">
        <f ca="1">position</f>
        <v/>
      </c>
      <c r="J3025" s="318"/>
      <c r="M3025" s="4"/>
      <c r="O3025" s="6"/>
      <c r="Q3025" s="20"/>
      <c r="R3025" s="5" t="str">
        <f ca="1">score</f>
        <v/>
      </c>
      <c r="S3025" s="7" t="str">
        <f ca="1">rescore_svc</f>
        <v/>
      </c>
      <c r="U3025" s="11" t="str">
        <f ca="1">price</f>
        <v/>
      </c>
      <c r="V3025" s="4"/>
      <c r="Y3025" s="388">
        <f ca="1">COUNTIFS(OFFSET($B$10, 0, 0, ROW()-9, 1), SERVICE[[#This Row],[Employee ID]], OFFSET($F$10, 0, 0, ROW()-9, 1), SERVICE[[#This Row],[Resources Role]])</f>
        <v>0</v>
      </c>
      <c r="Z3025" s="388">
        <f ca="1">COUNTIFS(OFFSET($F$10, 0, 0, ROW()-9, 1), SERVICE[[#This Row],[Resources Role]], OFFSET($H$10, 0, 0, ROW()-9, 1), SERVICE[[#This Row],[Booking]])</f>
        <v>0</v>
      </c>
    </row>
    <row r="3026" spans="1:26" x14ac:dyDescent="0.25">
      <c r="A3026" s="6" t="str">
        <f ca="1">no.</f>
        <v/>
      </c>
      <c r="E3026" s="4" t="str">
        <f ca="1">position</f>
        <v/>
      </c>
      <c r="J3026" s="318"/>
      <c r="M3026" s="4"/>
      <c r="O3026" s="6"/>
      <c r="Q3026" s="20"/>
      <c r="R3026" s="5" t="str">
        <f ca="1">score</f>
        <v/>
      </c>
      <c r="S3026" s="7" t="str">
        <f ca="1">rescore_svc</f>
        <v/>
      </c>
      <c r="U3026" s="11" t="str">
        <f ca="1">price</f>
        <v/>
      </c>
      <c r="V3026" s="4"/>
      <c r="Y3026" s="388">
        <f ca="1">COUNTIFS(OFFSET($B$10, 0, 0, ROW()-9, 1), SERVICE[[#This Row],[Employee ID]], OFFSET($F$10, 0, 0, ROW()-9, 1), SERVICE[[#This Row],[Resources Role]])</f>
        <v>0</v>
      </c>
      <c r="Z3026" s="388">
        <f ca="1">COUNTIFS(OFFSET($F$10, 0, 0, ROW()-9, 1), SERVICE[[#This Row],[Resources Role]], OFFSET($H$10, 0, 0, ROW()-9, 1), SERVICE[[#This Row],[Booking]])</f>
        <v>0</v>
      </c>
    </row>
    <row r="3027" spans="1:26" x14ac:dyDescent="0.25">
      <c r="A3027" s="6" t="str">
        <f ca="1">no.</f>
        <v/>
      </c>
      <c r="E3027" s="4" t="str">
        <f ca="1">position</f>
        <v/>
      </c>
      <c r="J3027" s="318"/>
      <c r="M3027" s="4"/>
      <c r="O3027" s="6"/>
      <c r="Q3027" s="20"/>
      <c r="R3027" s="5" t="str">
        <f ca="1">score</f>
        <v/>
      </c>
      <c r="S3027" s="7" t="str">
        <f ca="1">rescore_svc</f>
        <v/>
      </c>
      <c r="U3027" s="11" t="str">
        <f ca="1">price</f>
        <v/>
      </c>
      <c r="V3027" s="4"/>
      <c r="Y3027" s="388">
        <f ca="1">COUNTIFS(OFFSET($B$10, 0, 0, ROW()-9, 1), SERVICE[[#This Row],[Employee ID]], OFFSET($F$10, 0, 0, ROW()-9, 1), SERVICE[[#This Row],[Resources Role]])</f>
        <v>0</v>
      </c>
      <c r="Z3027" s="388">
        <f ca="1">COUNTIFS(OFFSET($F$10, 0, 0, ROW()-9, 1), SERVICE[[#This Row],[Resources Role]], OFFSET($H$10, 0, 0, ROW()-9, 1), SERVICE[[#This Row],[Booking]])</f>
        <v>0</v>
      </c>
    </row>
    <row r="3028" spans="1:26" x14ac:dyDescent="0.25">
      <c r="A3028" s="6" t="str">
        <f ca="1">no.</f>
        <v/>
      </c>
      <c r="E3028" s="4" t="str">
        <f ca="1">position</f>
        <v/>
      </c>
      <c r="J3028" s="318"/>
      <c r="M3028" s="4"/>
      <c r="O3028" s="6"/>
      <c r="Q3028" s="20"/>
      <c r="R3028" s="5" t="str">
        <f ca="1">score</f>
        <v/>
      </c>
      <c r="S3028" s="7" t="str">
        <f ca="1">rescore_svc</f>
        <v/>
      </c>
      <c r="U3028" s="11" t="str">
        <f ca="1">price</f>
        <v/>
      </c>
      <c r="V3028" s="4"/>
      <c r="Y3028" s="388">
        <f ca="1">COUNTIFS(OFFSET($B$10, 0, 0, ROW()-9, 1), SERVICE[[#This Row],[Employee ID]], OFFSET($F$10, 0, 0, ROW()-9, 1), SERVICE[[#This Row],[Resources Role]])</f>
        <v>0</v>
      </c>
      <c r="Z3028" s="388">
        <f ca="1">COUNTIFS(OFFSET($F$10, 0, 0, ROW()-9, 1), SERVICE[[#This Row],[Resources Role]], OFFSET($H$10, 0, 0, ROW()-9, 1), SERVICE[[#This Row],[Booking]])</f>
        <v>0</v>
      </c>
    </row>
    <row r="3029" spans="1:26" x14ac:dyDescent="0.25">
      <c r="A3029" s="6" t="str">
        <f ca="1">no.</f>
        <v/>
      </c>
      <c r="E3029" s="4" t="str">
        <f ca="1">position</f>
        <v/>
      </c>
      <c r="J3029" s="318"/>
      <c r="M3029" s="4"/>
      <c r="O3029" s="6"/>
      <c r="Q3029" s="20"/>
      <c r="R3029" s="5" t="str">
        <f ca="1">score</f>
        <v/>
      </c>
      <c r="S3029" s="7" t="str">
        <f ca="1">rescore_svc</f>
        <v/>
      </c>
      <c r="U3029" s="11" t="str">
        <f ca="1">price</f>
        <v/>
      </c>
      <c r="V3029" s="4"/>
      <c r="Y3029" s="388">
        <f ca="1">COUNTIFS(OFFSET($B$10, 0, 0, ROW()-9, 1), SERVICE[[#This Row],[Employee ID]], OFFSET($F$10, 0, 0, ROW()-9, 1), SERVICE[[#This Row],[Resources Role]])</f>
        <v>0</v>
      </c>
      <c r="Z3029" s="388">
        <f ca="1">COUNTIFS(OFFSET($F$10, 0, 0, ROW()-9, 1), SERVICE[[#This Row],[Resources Role]], OFFSET($H$10, 0, 0, ROW()-9, 1), SERVICE[[#This Row],[Booking]])</f>
        <v>0</v>
      </c>
    </row>
    <row r="3030" spans="1:26" x14ac:dyDescent="0.25">
      <c r="A3030" s="6" t="str">
        <f ca="1">no.</f>
        <v/>
      </c>
      <c r="E3030" s="4" t="str">
        <f ca="1">position</f>
        <v/>
      </c>
      <c r="J3030" s="318"/>
      <c r="M3030" s="4"/>
      <c r="O3030" s="6"/>
      <c r="Q3030" s="20"/>
      <c r="R3030" s="5" t="str">
        <f ca="1">score</f>
        <v/>
      </c>
      <c r="S3030" s="7" t="str">
        <f ca="1">rescore_svc</f>
        <v/>
      </c>
      <c r="U3030" s="11" t="str">
        <f ca="1">price</f>
        <v/>
      </c>
      <c r="V3030" s="4"/>
      <c r="Y3030" s="388">
        <f ca="1">COUNTIFS(OFFSET($B$10, 0, 0, ROW()-9, 1), SERVICE[[#This Row],[Employee ID]], OFFSET($F$10, 0, 0, ROW()-9, 1), SERVICE[[#This Row],[Resources Role]])</f>
        <v>0</v>
      </c>
      <c r="Z3030" s="388">
        <f ca="1">COUNTIFS(OFFSET($F$10, 0, 0, ROW()-9, 1), SERVICE[[#This Row],[Resources Role]], OFFSET($H$10, 0, 0, ROW()-9, 1), SERVICE[[#This Row],[Booking]])</f>
        <v>0</v>
      </c>
    </row>
    <row r="3031" spans="1:26" x14ac:dyDescent="0.25">
      <c r="A3031" s="6" t="str">
        <f ca="1">no.</f>
        <v/>
      </c>
      <c r="E3031" s="4" t="str">
        <f ca="1">position</f>
        <v/>
      </c>
      <c r="J3031" s="318"/>
      <c r="M3031" s="4"/>
      <c r="O3031" s="6"/>
      <c r="Q3031" s="20"/>
      <c r="R3031" s="5" t="str">
        <f ca="1">score</f>
        <v/>
      </c>
      <c r="S3031" s="7" t="str">
        <f ca="1">rescore_svc</f>
        <v/>
      </c>
      <c r="U3031" s="11" t="str">
        <f ca="1">price</f>
        <v/>
      </c>
      <c r="V3031" s="4"/>
      <c r="Y3031" s="388">
        <f ca="1">COUNTIFS(OFFSET($B$10, 0, 0, ROW()-9, 1), SERVICE[[#This Row],[Employee ID]], OFFSET($F$10, 0, 0, ROW()-9, 1), SERVICE[[#This Row],[Resources Role]])</f>
        <v>0</v>
      </c>
      <c r="Z3031" s="388">
        <f ca="1">COUNTIFS(OFFSET($F$10, 0, 0, ROW()-9, 1), SERVICE[[#This Row],[Resources Role]], OFFSET($H$10, 0, 0, ROW()-9, 1), SERVICE[[#This Row],[Booking]])</f>
        <v>0</v>
      </c>
    </row>
    <row r="3032" spans="1:26" x14ac:dyDescent="0.25">
      <c r="A3032" s="6" t="str">
        <f ca="1">no.</f>
        <v/>
      </c>
      <c r="E3032" s="4" t="str">
        <f ca="1">position</f>
        <v/>
      </c>
      <c r="J3032" s="318"/>
      <c r="M3032" s="4"/>
      <c r="O3032" s="6"/>
      <c r="Q3032" s="20"/>
      <c r="R3032" s="5" t="str">
        <f ca="1">score</f>
        <v/>
      </c>
      <c r="S3032" s="7" t="str">
        <f ca="1">rescore_svc</f>
        <v/>
      </c>
      <c r="U3032" s="11" t="str">
        <f ca="1">price</f>
        <v/>
      </c>
      <c r="V3032" s="4"/>
      <c r="Y3032" s="388">
        <f ca="1">COUNTIFS(OFFSET($B$10, 0, 0, ROW()-9, 1), SERVICE[[#This Row],[Employee ID]], OFFSET($F$10, 0, 0, ROW()-9, 1), SERVICE[[#This Row],[Resources Role]])</f>
        <v>0</v>
      </c>
      <c r="Z3032" s="388">
        <f ca="1">COUNTIFS(OFFSET($F$10, 0, 0, ROW()-9, 1), SERVICE[[#This Row],[Resources Role]], OFFSET($H$10, 0, 0, ROW()-9, 1), SERVICE[[#This Row],[Booking]])</f>
        <v>0</v>
      </c>
    </row>
    <row r="3033" spans="1:26" x14ac:dyDescent="0.25">
      <c r="A3033" s="6" t="str">
        <f ca="1">no.</f>
        <v/>
      </c>
      <c r="E3033" s="4" t="str">
        <f ca="1">position</f>
        <v/>
      </c>
      <c r="J3033" s="318"/>
      <c r="M3033" s="4"/>
      <c r="O3033" s="6"/>
      <c r="Q3033" s="20"/>
      <c r="R3033" s="5" t="str">
        <f ca="1">score</f>
        <v/>
      </c>
      <c r="S3033" s="7" t="str">
        <f ca="1">rescore_svc</f>
        <v/>
      </c>
      <c r="U3033" s="11" t="str">
        <f ca="1">price</f>
        <v/>
      </c>
      <c r="V3033" s="4"/>
      <c r="Y3033" s="388">
        <f ca="1">COUNTIFS(OFFSET($B$10, 0, 0, ROW()-9, 1), SERVICE[[#This Row],[Employee ID]], OFFSET($F$10, 0, 0, ROW()-9, 1), SERVICE[[#This Row],[Resources Role]])</f>
        <v>0</v>
      </c>
      <c r="Z3033" s="388">
        <f ca="1">COUNTIFS(OFFSET($F$10, 0, 0, ROW()-9, 1), SERVICE[[#This Row],[Resources Role]], OFFSET($H$10, 0, 0, ROW()-9, 1), SERVICE[[#This Row],[Booking]])</f>
        <v>0</v>
      </c>
    </row>
    <row r="3034" spans="1:26" x14ac:dyDescent="0.25">
      <c r="A3034" s="6" t="str">
        <f ca="1">no.</f>
        <v/>
      </c>
      <c r="E3034" s="4" t="str">
        <f ca="1">position</f>
        <v/>
      </c>
      <c r="J3034" s="318"/>
      <c r="M3034" s="4"/>
      <c r="O3034" s="6"/>
      <c r="Q3034" s="20"/>
      <c r="R3034" s="5" t="str">
        <f ca="1">score</f>
        <v/>
      </c>
      <c r="S3034" s="7" t="str">
        <f ca="1">rescore_svc</f>
        <v/>
      </c>
      <c r="U3034" s="11" t="str">
        <f ca="1">price</f>
        <v/>
      </c>
      <c r="V3034" s="4"/>
      <c r="Y3034" s="388">
        <f ca="1">COUNTIFS(OFFSET($B$10, 0, 0, ROW()-9, 1), SERVICE[[#This Row],[Employee ID]], OFFSET($F$10, 0, 0, ROW()-9, 1), SERVICE[[#This Row],[Resources Role]])</f>
        <v>0</v>
      </c>
      <c r="Z3034" s="388">
        <f ca="1">COUNTIFS(OFFSET($F$10, 0, 0, ROW()-9, 1), SERVICE[[#This Row],[Resources Role]], OFFSET($H$10, 0, 0, ROW()-9, 1), SERVICE[[#This Row],[Booking]])</f>
        <v>0</v>
      </c>
    </row>
    <row r="3035" spans="1:26" x14ac:dyDescent="0.25">
      <c r="A3035" s="6" t="str">
        <f ca="1">no.</f>
        <v/>
      </c>
      <c r="E3035" s="4" t="str">
        <f ca="1">position</f>
        <v/>
      </c>
      <c r="J3035" s="318"/>
      <c r="M3035" s="4"/>
      <c r="O3035" s="6"/>
      <c r="Q3035" s="20"/>
      <c r="R3035" s="5" t="str">
        <f ca="1">score</f>
        <v/>
      </c>
      <c r="S3035" s="7" t="str">
        <f ca="1">rescore_svc</f>
        <v/>
      </c>
      <c r="U3035" s="11" t="str">
        <f ca="1">price</f>
        <v/>
      </c>
      <c r="V3035" s="4"/>
      <c r="Y3035" s="388">
        <f ca="1">COUNTIFS(OFFSET($B$10, 0, 0, ROW()-9, 1), SERVICE[[#This Row],[Employee ID]], OFFSET($F$10, 0, 0, ROW()-9, 1), SERVICE[[#This Row],[Resources Role]])</f>
        <v>0</v>
      </c>
      <c r="Z3035" s="388">
        <f ca="1">COUNTIFS(OFFSET($F$10, 0, 0, ROW()-9, 1), SERVICE[[#This Row],[Resources Role]], OFFSET($H$10, 0, 0, ROW()-9, 1), SERVICE[[#This Row],[Booking]])</f>
        <v>0</v>
      </c>
    </row>
    <row r="3036" spans="1:26" x14ac:dyDescent="0.25">
      <c r="A3036" s="6" t="str">
        <f ca="1">no.</f>
        <v/>
      </c>
      <c r="E3036" s="4" t="str">
        <f ca="1">position</f>
        <v/>
      </c>
      <c r="J3036" s="318"/>
      <c r="M3036" s="4"/>
      <c r="O3036" s="6"/>
      <c r="Q3036" s="20"/>
      <c r="R3036" s="5" t="str">
        <f ca="1">score</f>
        <v/>
      </c>
      <c r="S3036" s="7" t="str">
        <f ca="1">rescore_svc</f>
        <v/>
      </c>
      <c r="U3036" s="11" t="str">
        <f ca="1">price</f>
        <v/>
      </c>
      <c r="V3036" s="4"/>
      <c r="Y3036" s="388">
        <f ca="1">COUNTIFS(OFFSET($B$10, 0, 0, ROW()-9, 1), SERVICE[[#This Row],[Employee ID]], OFFSET($F$10, 0, 0, ROW()-9, 1), SERVICE[[#This Row],[Resources Role]])</f>
        <v>0</v>
      </c>
      <c r="Z3036" s="388">
        <f ca="1">COUNTIFS(OFFSET($F$10, 0, 0, ROW()-9, 1), SERVICE[[#This Row],[Resources Role]], OFFSET($H$10, 0, 0, ROW()-9, 1), SERVICE[[#This Row],[Booking]])</f>
        <v>0</v>
      </c>
    </row>
    <row r="3037" spans="1:26" x14ac:dyDescent="0.25">
      <c r="A3037" s="6" t="str">
        <f ca="1">no.</f>
        <v/>
      </c>
      <c r="E3037" s="4" t="str">
        <f ca="1">position</f>
        <v/>
      </c>
      <c r="J3037" s="318"/>
      <c r="M3037" s="4"/>
      <c r="O3037" s="6"/>
      <c r="Q3037" s="20"/>
      <c r="R3037" s="5" t="str">
        <f ca="1">score</f>
        <v/>
      </c>
      <c r="S3037" s="7" t="str">
        <f ca="1">rescore_svc</f>
        <v/>
      </c>
      <c r="U3037" s="11" t="str">
        <f ca="1">price</f>
        <v/>
      </c>
      <c r="V3037" s="4"/>
      <c r="Y3037" s="388">
        <f ca="1">COUNTIFS(OFFSET($B$10, 0, 0, ROW()-9, 1), SERVICE[[#This Row],[Employee ID]], OFFSET($F$10, 0, 0, ROW()-9, 1), SERVICE[[#This Row],[Resources Role]])</f>
        <v>0</v>
      </c>
      <c r="Z3037" s="388">
        <f ca="1">COUNTIFS(OFFSET($F$10, 0, 0, ROW()-9, 1), SERVICE[[#This Row],[Resources Role]], OFFSET($H$10, 0, 0, ROW()-9, 1), SERVICE[[#This Row],[Booking]])</f>
        <v>0</v>
      </c>
    </row>
    <row r="3038" spans="1:26" x14ac:dyDescent="0.25">
      <c r="A3038" s="6" t="str">
        <f ca="1">no.</f>
        <v/>
      </c>
      <c r="E3038" s="4" t="str">
        <f ca="1">position</f>
        <v/>
      </c>
      <c r="J3038" s="318"/>
      <c r="M3038" s="4"/>
      <c r="O3038" s="6"/>
      <c r="Q3038" s="20"/>
      <c r="R3038" s="5" t="str">
        <f ca="1">score</f>
        <v/>
      </c>
      <c r="S3038" s="7" t="str">
        <f ca="1">rescore_svc</f>
        <v/>
      </c>
      <c r="U3038" s="11" t="str">
        <f ca="1">price</f>
        <v/>
      </c>
      <c r="V3038" s="4"/>
      <c r="Y3038" s="388">
        <f ca="1">COUNTIFS(OFFSET($B$10, 0, 0, ROW()-9, 1), SERVICE[[#This Row],[Employee ID]], OFFSET($F$10, 0, 0, ROW()-9, 1), SERVICE[[#This Row],[Resources Role]])</f>
        <v>0</v>
      </c>
      <c r="Z3038" s="388">
        <f ca="1">COUNTIFS(OFFSET($F$10, 0, 0, ROW()-9, 1), SERVICE[[#This Row],[Resources Role]], OFFSET($H$10, 0, 0, ROW()-9, 1), SERVICE[[#This Row],[Booking]])</f>
        <v>0</v>
      </c>
    </row>
    <row r="3039" spans="1:26" x14ac:dyDescent="0.25">
      <c r="A3039" s="6" t="str">
        <f ca="1">no.</f>
        <v/>
      </c>
      <c r="E3039" s="4" t="str">
        <f ca="1">position</f>
        <v/>
      </c>
      <c r="J3039" s="318"/>
      <c r="M3039" s="4"/>
      <c r="O3039" s="6"/>
      <c r="Q3039" s="20"/>
      <c r="R3039" s="5" t="str">
        <f ca="1">score</f>
        <v/>
      </c>
      <c r="S3039" s="7" t="str">
        <f ca="1">rescore_svc</f>
        <v/>
      </c>
      <c r="U3039" s="11" t="str">
        <f ca="1">price</f>
        <v/>
      </c>
      <c r="V3039" s="4"/>
      <c r="Y3039" s="388">
        <f ca="1">COUNTIFS(OFFSET($B$10, 0, 0, ROW()-9, 1), SERVICE[[#This Row],[Employee ID]], OFFSET($F$10, 0, 0, ROW()-9, 1), SERVICE[[#This Row],[Resources Role]])</f>
        <v>0</v>
      </c>
      <c r="Z3039" s="388">
        <f ca="1">COUNTIFS(OFFSET($F$10, 0, 0, ROW()-9, 1), SERVICE[[#This Row],[Resources Role]], OFFSET($H$10, 0, 0, ROW()-9, 1), SERVICE[[#This Row],[Booking]])</f>
        <v>0</v>
      </c>
    </row>
    <row r="3040" spans="1:26" x14ac:dyDescent="0.25">
      <c r="A3040" s="6" t="str">
        <f ca="1">no.</f>
        <v/>
      </c>
      <c r="E3040" s="4" t="str">
        <f ca="1">position</f>
        <v/>
      </c>
      <c r="J3040" s="318"/>
      <c r="M3040" s="4"/>
      <c r="O3040" s="6"/>
      <c r="Q3040" s="20"/>
      <c r="R3040" s="5" t="str">
        <f ca="1">score</f>
        <v/>
      </c>
      <c r="S3040" s="7" t="str">
        <f ca="1">rescore_svc</f>
        <v/>
      </c>
      <c r="U3040" s="11" t="str">
        <f ca="1">price</f>
        <v/>
      </c>
      <c r="V3040" s="4"/>
      <c r="Y3040" s="388">
        <f ca="1">COUNTIFS(OFFSET($B$10, 0, 0, ROW()-9, 1), SERVICE[[#This Row],[Employee ID]], OFFSET($F$10, 0, 0, ROW()-9, 1), SERVICE[[#This Row],[Resources Role]])</f>
        <v>0</v>
      </c>
      <c r="Z3040" s="388">
        <f ca="1">COUNTIFS(OFFSET($F$10, 0, 0, ROW()-9, 1), SERVICE[[#This Row],[Resources Role]], OFFSET($H$10, 0, 0, ROW()-9, 1), SERVICE[[#This Row],[Booking]])</f>
        <v>0</v>
      </c>
    </row>
    <row r="3041" spans="1:26" x14ac:dyDescent="0.25">
      <c r="A3041" s="6" t="str">
        <f ca="1">no.</f>
        <v/>
      </c>
      <c r="E3041" s="4" t="str">
        <f ca="1">position</f>
        <v/>
      </c>
      <c r="J3041" s="318"/>
      <c r="M3041" s="4"/>
      <c r="O3041" s="6"/>
      <c r="Q3041" s="20"/>
      <c r="R3041" s="5" t="str">
        <f ca="1">score</f>
        <v/>
      </c>
      <c r="S3041" s="7" t="str">
        <f ca="1">rescore_svc</f>
        <v/>
      </c>
      <c r="U3041" s="11" t="str">
        <f ca="1">price</f>
        <v/>
      </c>
      <c r="V3041" s="4"/>
      <c r="Y3041" s="388">
        <f ca="1">COUNTIFS(OFFSET($B$10, 0, 0, ROW()-9, 1), SERVICE[[#This Row],[Employee ID]], OFFSET($F$10, 0, 0, ROW()-9, 1), SERVICE[[#This Row],[Resources Role]])</f>
        <v>0</v>
      </c>
      <c r="Z3041" s="388">
        <f ca="1">COUNTIFS(OFFSET($F$10, 0, 0, ROW()-9, 1), SERVICE[[#This Row],[Resources Role]], OFFSET($H$10, 0, 0, ROW()-9, 1), SERVICE[[#This Row],[Booking]])</f>
        <v>0</v>
      </c>
    </row>
    <row r="3042" spans="1:26" x14ac:dyDescent="0.25">
      <c r="A3042" s="6" t="str">
        <f ca="1">no.</f>
        <v/>
      </c>
      <c r="E3042" s="4" t="str">
        <f ca="1">position</f>
        <v/>
      </c>
      <c r="J3042" s="318"/>
      <c r="M3042" s="4"/>
      <c r="O3042" s="6"/>
      <c r="Q3042" s="20"/>
      <c r="R3042" s="5" t="str">
        <f ca="1">score</f>
        <v/>
      </c>
      <c r="S3042" s="7" t="str">
        <f ca="1">rescore_svc</f>
        <v/>
      </c>
      <c r="U3042" s="11" t="str">
        <f ca="1">price</f>
        <v/>
      </c>
      <c r="V3042" s="4"/>
      <c r="Y3042" s="388">
        <f ca="1">COUNTIFS(OFFSET($B$10, 0, 0, ROW()-9, 1), SERVICE[[#This Row],[Employee ID]], OFFSET($F$10, 0, 0, ROW()-9, 1), SERVICE[[#This Row],[Resources Role]])</f>
        <v>0</v>
      </c>
      <c r="Z3042" s="388">
        <f ca="1">COUNTIFS(OFFSET($F$10, 0, 0, ROW()-9, 1), SERVICE[[#This Row],[Resources Role]], OFFSET($H$10, 0, 0, ROW()-9, 1), SERVICE[[#This Row],[Booking]])</f>
        <v>0</v>
      </c>
    </row>
    <row r="3043" spans="1:26" x14ac:dyDescent="0.25">
      <c r="A3043" s="6" t="str">
        <f ca="1">no.</f>
        <v/>
      </c>
      <c r="E3043" s="4" t="str">
        <f ca="1">position</f>
        <v/>
      </c>
      <c r="J3043" s="318"/>
      <c r="M3043" s="4"/>
      <c r="O3043" s="6"/>
      <c r="Q3043" s="20"/>
      <c r="R3043" s="5" t="str">
        <f ca="1">score</f>
        <v/>
      </c>
      <c r="S3043" s="7" t="str">
        <f ca="1">rescore_svc</f>
        <v/>
      </c>
      <c r="U3043" s="11" t="str">
        <f ca="1">price</f>
        <v/>
      </c>
      <c r="V3043" s="4"/>
      <c r="Y3043" s="388">
        <f ca="1">COUNTIFS(OFFSET($B$10, 0, 0, ROW()-9, 1), SERVICE[[#This Row],[Employee ID]], OFFSET($F$10, 0, 0, ROW()-9, 1), SERVICE[[#This Row],[Resources Role]])</f>
        <v>0</v>
      </c>
      <c r="Z3043" s="388">
        <f ca="1">COUNTIFS(OFFSET($F$10, 0, 0, ROW()-9, 1), SERVICE[[#This Row],[Resources Role]], OFFSET($H$10, 0, 0, ROW()-9, 1), SERVICE[[#This Row],[Booking]])</f>
        <v>0</v>
      </c>
    </row>
    <row r="3044" spans="1:26" x14ac:dyDescent="0.25">
      <c r="A3044" s="6" t="str">
        <f ca="1">no.</f>
        <v/>
      </c>
      <c r="E3044" s="4" t="str">
        <f ca="1">position</f>
        <v/>
      </c>
      <c r="J3044" s="318"/>
      <c r="M3044" s="4"/>
      <c r="O3044" s="6"/>
      <c r="Q3044" s="20"/>
      <c r="R3044" s="5" t="str">
        <f ca="1">score</f>
        <v/>
      </c>
      <c r="S3044" s="7" t="str">
        <f ca="1">rescore_svc</f>
        <v/>
      </c>
      <c r="U3044" s="11" t="str">
        <f ca="1">price</f>
        <v/>
      </c>
      <c r="V3044" s="4"/>
      <c r="Y3044" s="388">
        <f ca="1">COUNTIFS(OFFSET($B$10, 0, 0, ROW()-9, 1), SERVICE[[#This Row],[Employee ID]], OFFSET($F$10, 0, 0, ROW()-9, 1), SERVICE[[#This Row],[Resources Role]])</f>
        <v>0</v>
      </c>
      <c r="Z3044" s="388">
        <f ca="1">COUNTIFS(OFFSET($F$10, 0, 0, ROW()-9, 1), SERVICE[[#This Row],[Resources Role]], OFFSET($H$10, 0, 0, ROW()-9, 1), SERVICE[[#This Row],[Booking]])</f>
        <v>0</v>
      </c>
    </row>
    <row r="3045" spans="1:26" x14ac:dyDescent="0.25">
      <c r="A3045" s="6" t="str">
        <f ca="1">no.</f>
        <v/>
      </c>
      <c r="E3045" s="4" t="str">
        <f ca="1">position</f>
        <v/>
      </c>
      <c r="J3045" s="318"/>
      <c r="M3045" s="4"/>
      <c r="O3045" s="6"/>
      <c r="Q3045" s="20"/>
      <c r="R3045" s="5" t="str">
        <f ca="1">score</f>
        <v/>
      </c>
      <c r="S3045" s="7" t="str">
        <f ca="1">rescore_svc</f>
        <v/>
      </c>
      <c r="U3045" s="11" t="str">
        <f ca="1">price</f>
        <v/>
      </c>
      <c r="V3045" s="4"/>
      <c r="Y3045" s="388">
        <f ca="1">COUNTIFS(OFFSET($B$10, 0, 0, ROW()-9, 1), SERVICE[[#This Row],[Employee ID]], OFFSET($F$10, 0, 0, ROW()-9, 1), SERVICE[[#This Row],[Resources Role]])</f>
        <v>0</v>
      </c>
      <c r="Z3045" s="388">
        <f ca="1">COUNTIFS(OFFSET($F$10, 0, 0, ROW()-9, 1), SERVICE[[#This Row],[Resources Role]], OFFSET($H$10, 0, 0, ROW()-9, 1), SERVICE[[#This Row],[Booking]])</f>
        <v>0</v>
      </c>
    </row>
    <row r="3046" spans="1:26" x14ac:dyDescent="0.25">
      <c r="A3046" s="6" t="str">
        <f ca="1">no.</f>
        <v/>
      </c>
      <c r="E3046" s="4" t="str">
        <f ca="1">position</f>
        <v/>
      </c>
      <c r="J3046" s="318"/>
      <c r="M3046" s="4"/>
      <c r="O3046" s="6"/>
      <c r="Q3046" s="20"/>
      <c r="R3046" s="5" t="str">
        <f ca="1">score</f>
        <v/>
      </c>
      <c r="S3046" s="7" t="str">
        <f ca="1">rescore_svc</f>
        <v/>
      </c>
      <c r="U3046" s="11" t="str">
        <f ca="1">price</f>
        <v/>
      </c>
      <c r="V3046" s="4"/>
      <c r="Y3046" s="388">
        <f ca="1">COUNTIFS(OFFSET($B$10, 0, 0, ROW()-9, 1), SERVICE[[#This Row],[Employee ID]], OFFSET($F$10, 0, 0, ROW()-9, 1), SERVICE[[#This Row],[Resources Role]])</f>
        <v>0</v>
      </c>
      <c r="Z3046" s="388">
        <f ca="1">COUNTIFS(OFFSET($F$10, 0, 0, ROW()-9, 1), SERVICE[[#This Row],[Resources Role]], OFFSET($H$10, 0, 0, ROW()-9, 1), SERVICE[[#This Row],[Booking]])</f>
        <v>0</v>
      </c>
    </row>
    <row r="3047" spans="1:26" x14ac:dyDescent="0.25">
      <c r="A3047" s="6" t="str">
        <f ca="1">no.</f>
        <v/>
      </c>
      <c r="E3047" s="4" t="str">
        <f ca="1">position</f>
        <v/>
      </c>
      <c r="J3047" s="318"/>
      <c r="M3047" s="4"/>
      <c r="O3047" s="6"/>
      <c r="Q3047" s="20"/>
      <c r="R3047" s="5" t="str">
        <f ca="1">score</f>
        <v/>
      </c>
      <c r="S3047" s="7" t="str">
        <f ca="1">rescore_svc</f>
        <v/>
      </c>
      <c r="U3047" s="11" t="str">
        <f ca="1">price</f>
        <v/>
      </c>
      <c r="V3047" s="4"/>
      <c r="Y3047" s="388">
        <f ca="1">COUNTIFS(OFFSET($B$10, 0, 0, ROW()-9, 1), SERVICE[[#This Row],[Employee ID]], OFFSET($F$10, 0, 0, ROW()-9, 1), SERVICE[[#This Row],[Resources Role]])</f>
        <v>0</v>
      </c>
      <c r="Z3047" s="388">
        <f ca="1">COUNTIFS(OFFSET($F$10, 0, 0, ROW()-9, 1), SERVICE[[#This Row],[Resources Role]], OFFSET($H$10, 0, 0, ROW()-9, 1), SERVICE[[#This Row],[Booking]])</f>
        <v>0</v>
      </c>
    </row>
    <row r="3048" spans="1:26" x14ac:dyDescent="0.25">
      <c r="A3048" s="6" t="str">
        <f ca="1">no.</f>
        <v/>
      </c>
      <c r="E3048" s="4" t="str">
        <f ca="1">position</f>
        <v/>
      </c>
      <c r="J3048" s="318"/>
      <c r="M3048" s="4"/>
      <c r="O3048" s="6"/>
      <c r="Q3048" s="20"/>
      <c r="R3048" s="5" t="str">
        <f ca="1">score</f>
        <v/>
      </c>
      <c r="S3048" s="7" t="str">
        <f ca="1">rescore_svc</f>
        <v/>
      </c>
      <c r="U3048" s="11" t="str">
        <f ca="1">price</f>
        <v/>
      </c>
      <c r="V3048" s="4"/>
      <c r="Y3048" s="388">
        <f ca="1">COUNTIFS(OFFSET($B$10, 0, 0, ROW()-9, 1), SERVICE[[#This Row],[Employee ID]], OFFSET($F$10, 0, 0, ROW()-9, 1), SERVICE[[#This Row],[Resources Role]])</f>
        <v>0</v>
      </c>
      <c r="Z3048" s="388">
        <f ca="1">COUNTIFS(OFFSET($F$10, 0, 0, ROW()-9, 1), SERVICE[[#This Row],[Resources Role]], OFFSET($H$10, 0, 0, ROW()-9, 1), SERVICE[[#This Row],[Booking]])</f>
        <v>0</v>
      </c>
    </row>
    <row r="3049" spans="1:26" x14ac:dyDescent="0.25">
      <c r="A3049" s="6" t="str">
        <f ca="1">no.</f>
        <v/>
      </c>
      <c r="E3049" s="4" t="str">
        <f ca="1">position</f>
        <v/>
      </c>
      <c r="J3049" s="318"/>
      <c r="M3049" s="4"/>
      <c r="O3049" s="6"/>
      <c r="Q3049" s="20"/>
      <c r="R3049" s="5" t="str">
        <f ca="1">score</f>
        <v/>
      </c>
      <c r="S3049" s="7" t="str">
        <f ca="1">rescore_svc</f>
        <v/>
      </c>
      <c r="U3049" s="11" t="str">
        <f ca="1">price</f>
        <v/>
      </c>
      <c r="V3049" s="4"/>
      <c r="Y3049" s="388">
        <f ca="1">COUNTIFS(OFFSET($B$10, 0, 0, ROW()-9, 1), SERVICE[[#This Row],[Employee ID]], OFFSET($F$10, 0, 0, ROW()-9, 1), SERVICE[[#This Row],[Resources Role]])</f>
        <v>0</v>
      </c>
      <c r="Z3049" s="388">
        <f ca="1">COUNTIFS(OFFSET($F$10, 0, 0, ROW()-9, 1), SERVICE[[#This Row],[Resources Role]], OFFSET($H$10, 0, 0, ROW()-9, 1), SERVICE[[#This Row],[Booking]])</f>
        <v>0</v>
      </c>
    </row>
    <row r="3050" spans="1:26" x14ac:dyDescent="0.25">
      <c r="A3050" s="6" t="str">
        <f ca="1">no.</f>
        <v/>
      </c>
      <c r="E3050" s="4" t="str">
        <f ca="1">position</f>
        <v/>
      </c>
      <c r="J3050" s="318"/>
      <c r="M3050" s="4"/>
      <c r="O3050" s="6"/>
      <c r="Q3050" s="20"/>
      <c r="R3050" s="5" t="str">
        <f ca="1">score</f>
        <v/>
      </c>
      <c r="S3050" s="7" t="str">
        <f ca="1">rescore_svc</f>
        <v/>
      </c>
      <c r="U3050" s="11" t="str">
        <f ca="1">price</f>
        <v/>
      </c>
      <c r="V3050" s="4"/>
      <c r="Y3050" s="388">
        <f ca="1">COUNTIFS(OFFSET($B$10, 0, 0, ROW()-9, 1), SERVICE[[#This Row],[Employee ID]], OFFSET($F$10, 0, 0, ROW()-9, 1), SERVICE[[#This Row],[Resources Role]])</f>
        <v>0</v>
      </c>
      <c r="Z3050" s="388">
        <f ca="1">COUNTIFS(OFFSET($F$10, 0, 0, ROW()-9, 1), SERVICE[[#This Row],[Resources Role]], OFFSET($H$10, 0, 0, ROW()-9, 1), SERVICE[[#This Row],[Booking]])</f>
        <v>0</v>
      </c>
    </row>
    <row r="3051" spans="1:26" x14ac:dyDescent="0.25">
      <c r="A3051" s="6" t="str">
        <f ca="1">no.</f>
        <v/>
      </c>
      <c r="E3051" s="4" t="str">
        <f ca="1">position</f>
        <v/>
      </c>
      <c r="J3051" s="318"/>
      <c r="M3051" s="4"/>
      <c r="O3051" s="6"/>
      <c r="Q3051" s="20"/>
      <c r="R3051" s="5" t="str">
        <f ca="1">score</f>
        <v/>
      </c>
      <c r="S3051" s="7" t="str">
        <f ca="1">rescore_svc</f>
        <v/>
      </c>
      <c r="U3051" s="11" t="str">
        <f ca="1">price</f>
        <v/>
      </c>
      <c r="V3051" s="4"/>
      <c r="Y3051" s="388">
        <f ca="1">COUNTIFS(OFFSET($B$10, 0, 0, ROW()-9, 1), SERVICE[[#This Row],[Employee ID]], OFFSET($F$10, 0, 0, ROW()-9, 1), SERVICE[[#This Row],[Resources Role]])</f>
        <v>0</v>
      </c>
      <c r="Z3051" s="388">
        <f ca="1">COUNTIFS(OFFSET($F$10, 0, 0, ROW()-9, 1), SERVICE[[#This Row],[Resources Role]], OFFSET($H$10, 0, 0, ROW()-9, 1), SERVICE[[#This Row],[Booking]])</f>
        <v>0</v>
      </c>
    </row>
    <row r="3052" spans="1:26" x14ac:dyDescent="0.25">
      <c r="A3052" s="6" t="str">
        <f ca="1">no.</f>
        <v/>
      </c>
      <c r="E3052" s="4" t="str">
        <f ca="1">position</f>
        <v/>
      </c>
      <c r="J3052" s="318"/>
      <c r="M3052" s="4"/>
      <c r="O3052" s="6"/>
      <c r="Q3052" s="20"/>
      <c r="R3052" s="5" t="str">
        <f ca="1">score</f>
        <v/>
      </c>
      <c r="S3052" s="7" t="str">
        <f ca="1">rescore_svc</f>
        <v/>
      </c>
      <c r="U3052" s="11" t="str">
        <f ca="1">price</f>
        <v/>
      </c>
      <c r="V3052" s="4"/>
      <c r="Y3052" s="388">
        <f ca="1">COUNTIFS(OFFSET($B$10, 0, 0, ROW()-9, 1), SERVICE[[#This Row],[Employee ID]], OFFSET($F$10, 0, 0, ROW()-9, 1), SERVICE[[#This Row],[Resources Role]])</f>
        <v>0</v>
      </c>
      <c r="Z3052" s="388">
        <f ca="1">COUNTIFS(OFFSET($F$10, 0, 0, ROW()-9, 1), SERVICE[[#This Row],[Resources Role]], OFFSET($H$10, 0, 0, ROW()-9, 1), SERVICE[[#This Row],[Booking]])</f>
        <v>0</v>
      </c>
    </row>
    <row r="3053" spans="1:26" x14ac:dyDescent="0.25">
      <c r="A3053" s="6" t="str">
        <f ca="1">no.</f>
        <v/>
      </c>
      <c r="E3053" s="4" t="str">
        <f ca="1">position</f>
        <v/>
      </c>
      <c r="J3053" s="318"/>
      <c r="M3053" s="4"/>
      <c r="O3053" s="6"/>
      <c r="Q3053" s="20"/>
      <c r="R3053" s="5" t="str">
        <f ca="1">score</f>
        <v/>
      </c>
      <c r="S3053" s="7" t="str">
        <f ca="1">rescore_svc</f>
        <v/>
      </c>
      <c r="U3053" s="11" t="str">
        <f ca="1">price</f>
        <v/>
      </c>
      <c r="V3053" s="4"/>
      <c r="Y3053" s="388">
        <f ca="1">COUNTIFS(OFFSET($B$10, 0, 0, ROW()-9, 1), SERVICE[[#This Row],[Employee ID]], OFFSET($F$10, 0, 0, ROW()-9, 1), SERVICE[[#This Row],[Resources Role]])</f>
        <v>0</v>
      </c>
      <c r="Z3053" s="388">
        <f ca="1">COUNTIFS(OFFSET($F$10, 0, 0, ROW()-9, 1), SERVICE[[#This Row],[Resources Role]], OFFSET($H$10, 0, 0, ROW()-9, 1), SERVICE[[#This Row],[Booking]])</f>
        <v>0</v>
      </c>
    </row>
    <row r="3054" spans="1:26" x14ac:dyDescent="0.25">
      <c r="A3054" s="6" t="str">
        <f ca="1">no.</f>
        <v/>
      </c>
      <c r="E3054" s="4" t="str">
        <f ca="1">position</f>
        <v/>
      </c>
      <c r="J3054" s="318"/>
      <c r="M3054" s="4"/>
      <c r="O3054" s="6"/>
      <c r="Q3054" s="20"/>
      <c r="R3054" s="5" t="str">
        <f ca="1">score</f>
        <v/>
      </c>
      <c r="S3054" s="7" t="str">
        <f ca="1">rescore_svc</f>
        <v/>
      </c>
      <c r="U3054" s="11" t="str">
        <f ca="1">price</f>
        <v/>
      </c>
      <c r="V3054" s="4"/>
      <c r="Y3054" s="388">
        <f ca="1">COUNTIFS(OFFSET($B$10, 0, 0, ROW()-9, 1), SERVICE[[#This Row],[Employee ID]], OFFSET($F$10, 0, 0, ROW()-9, 1), SERVICE[[#This Row],[Resources Role]])</f>
        <v>0</v>
      </c>
      <c r="Z3054" s="388">
        <f ca="1">COUNTIFS(OFFSET($F$10, 0, 0, ROW()-9, 1), SERVICE[[#This Row],[Resources Role]], OFFSET($H$10, 0, 0, ROW()-9, 1), SERVICE[[#This Row],[Booking]])</f>
        <v>0</v>
      </c>
    </row>
    <row r="3055" spans="1:26" x14ac:dyDescent="0.25">
      <c r="A3055" s="6" t="str">
        <f ca="1">no.</f>
        <v/>
      </c>
      <c r="E3055" s="4" t="str">
        <f ca="1">position</f>
        <v/>
      </c>
      <c r="J3055" s="318"/>
      <c r="M3055" s="4"/>
      <c r="O3055" s="6"/>
      <c r="Q3055" s="20"/>
      <c r="R3055" s="5" t="str">
        <f ca="1">score</f>
        <v/>
      </c>
      <c r="S3055" s="7" t="str">
        <f ca="1">rescore_svc</f>
        <v/>
      </c>
      <c r="U3055" s="11" t="str">
        <f ca="1">price</f>
        <v/>
      </c>
      <c r="V3055" s="4"/>
      <c r="Y3055" s="388">
        <f ca="1">COUNTIFS(OFFSET($B$10, 0, 0, ROW()-9, 1), SERVICE[[#This Row],[Employee ID]], OFFSET($F$10, 0, 0, ROW()-9, 1), SERVICE[[#This Row],[Resources Role]])</f>
        <v>0</v>
      </c>
      <c r="Z3055" s="388">
        <f ca="1">COUNTIFS(OFFSET($F$10, 0, 0, ROW()-9, 1), SERVICE[[#This Row],[Resources Role]], OFFSET($H$10, 0, 0, ROW()-9, 1), SERVICE[[#This Row],[Booking]])</f>
        <v>0</v>
      </c>
    </row>
    <row r="3056" spans="1:26" x14ac:dyDescent="0.25">
      <c r="A3056" s="6" t="str">
        <f ca="1">no.</f>
        <v/>
      </c>
      <c r="E3056" s="4" t="str">
        <f ca="1">position</f>
        <v/>
      </c>
      <c r="J3056" s="318"/>
      <c r="M3056" s="4"/>
      <c r="O3056" s="6"/>
      <c r="Q3056" s="20"/>
      <c r="R3056" s="5" t="str">
        <f ca="1">score</f>
        <v/>
      </c>
      <c r="S3056" s="7" t="str">
        <f ca="1">rescore_svc</f>
        <v/>
      </c>
      <c r="U3056" s="11" t="str">
        <f ca="1">price</f>
        <v/>
      </c>
      <c r="V3056" s="4"/>
      <c r="Y3056" s="388">
        <f ca="1">COUNTIFS(OFFSET($B$10, 0, 0, ROW()-9, 1), SERVICE[[#This Row],[Employee ID]], OFFSET($F$10, 0, 0, ROW()-9, 1), SERVICE[[#This Row],[Resources Role]])</f>
        <v>0</v>
      </c>
      <c r="Z3056" s="388">
        <f ca="1">COUNTIFS(OFFSET($F$10, 0, 0, ROW()-9, 1), SERVICE[[#This Row],[Resources Role]], OFFSET($H$10, 0, 0, ROW()-9, 1), SERVICE[[#This Row],[Booking]])</f>
        <v>0</v>
      </c>
    </row>
    <row r="3057" spans="1:26" x14ac:dyDescent="0.25">
      <c r="A3057" s="6" t="str">
        <f ca="1">no.</f>
        <v/>
      </c>
      <c r="E3057" s="4" t="str">
        <f ca="1">position</f>
        <v/>
      </c>
      <c r="J3057" s="318"/>
      <c r="M3057" s="4"/>
      <c r="O3057" s="6"/>
      <c r="Q3057" s="20"/>
      <c r="R3057" s="5" t="str">
        <f ca="1">score</f>
        <v/>
      </c>
      <c r="S3057" s="7" t="str">
        <f ca="1">rescore_svc</f>
        <v/>
      </c>
      <c r="U3057" s="11" t="str">
        <f ca="1">price</f>
        <v/>
      </c>
      <c r="V3057" s="4"/>
      <c r="Y3057" s="388">
        <f ca="1">COUNTIFS(OFFSET($B$10, 0, 0, ROW()-9, 1), SERVICE[[#This Row],[Employee ID]], OFFSET($F$10, 0, 0, ROW()-9, 1), SERVICE[[#This Row],[Resources Role]])</f>
        <v>0</v>
      </c>
      <c r="Z3057" s="388">
        <f ca="1">COUNTIFS(OFFSET($F$10, 0, 0, ROW()-9, 1), SERVICE[[#This Row],[Resources Role]], OFFSET($H$10, 0, 0, ROW()-9, 1), SERVICE[[#This Row],[Booking]])</f>
        <v>0</v>
      </c>
    </row>
    <row r="3058" spans="1:26" x14ac:dyDescent="0.25">
      <c r="A3058" s="6" t="str">
        <f ca="1">no.</f>
        <v/>
      </c>
      <c r="E3058" s="4" t="str">
        <f ca="1">position</f>
        <v/>
      </c>
      <c r="J3058" s="318"/>
      <c r="M3058" s="4"/>
      <c r="O3058" s="6"/>
      <c r="Q3058" s="20"/>
      <c r="R3058" s="5" t="str">
        <f ca="1">score</f>
        <v/>
      </c>
      <c r="S3058" s="7" t="str">
        <f ca="1">rescore_svc</f>
        <v/>
      </c>
      <c r="U3058" s="11" t="str">
        <f ca="1">price</f>
        <v/>
      </c>
      <c r="V3058" s="4"/>
      <c r="Y3058" s="388">
        <f ca="1">COUNTIFS(OFFSET($B$10, 0, 0, ROW()-9, 1), SERVICE[[#This Row],[Employee ID]], OFFSET($F$10, 0, 0, ROW()-9, 1), SERVICE[[#This Row],[Resources Role]])</f>
        <v>0</v>
      </c>
      <c r="Z3058" s="388">
        <f ca="1">COUNTIFS(OFFSET($F$10, 0, 0, ROW()-9, 1), SERVICE[[#This Row],[Resources Role]], OFFSET($H$10, 0, 0, ROW()-9, 1), SERVICE[[#This Row],[Booking]])</f>
        <v>0</v>
      </c>
    </row>
    <row r="3059" spans="1:26" x14ac:dyDescent="0.25">
      <c r="A3059" s="6" t="str">
        <f ca="1">no.</f>
        <v/>
      </c>
      <c r="E3059" s="4" t="str">
        <f ca="1">position</f>
        <v/>
      </c>
      <c r="J3059" s="318"/>
      <c r="M3059" s="4"/>
      <c r="O3059" s="6"/>
      <c r="Q3059" s="20"/>
      <c r="R3059" s="5" t="str">
        <f ca="1">score</f>
        <v/>
      </c>
      <c r="S3059" s="7" t="str">
        <f ca="1">rescore_svc</f>
        <v/>
      </c>
      <c r="U3059" s="11" t="str">
        <f ca="1">price</f>
        <v/>
      </c>
      <c r="V3059" s="4"/>
      <c r="Y3059" s="388">
        <f ca="1">COUNTIFS(OFFSET($B$10, 0, 0, ROW()-9, 1), SERVICE[[#This Row],[Employee ID]], OFFSET($F$10, 0, 0, ROW()-9, 1), SERVICE[[#This Row],[Resources Role]])</f>
        <v>0</v>
      </c>
      <c r="Z3059" s="388">
        <f ca="1">COUNTIFS(OFFSET($F$10, 0, 0, ROW()-9, 1), SERVICE[[#This Row],[Resources Role]], OFFSET($H$10, 0, 0, ROW()-9, 1), SERVICE[[#This Row],[Booking]])</f>
        <v>0</v>
      </c>
    </row>
    <row r="3060" spans="1:26" x14ac:dyDescent="0.25">
      <c r="A3060" s="6" t="str">
        <f ca="1">no.</f>
        <v/>
      </c>
      <c r="E3060" s="4" t="str">
        <f ca="1">position</f>
        <v/>
      </c>
      <c r="J3060" s="318"/>
      <c r="M3060" s="4"/>
      <c r="O3060" s="6"/>
      <c r="Q3060" s="20"/>
      <c r="R3060" s="5" t="str">
        <f ca="1">score</f>
        <v/>
      </c>
      <c r="S3060" s="7" t="str">
        <f ca="1">rescore_svc</f>
        <v/>
      </c>
      <c r="U3060" s="11" t="str">
        <f ca="1">price</f>
        <v/>
      </c>
      <c r="V3060" s="4"/>
      <c r="Y3060" s="388">
        <f ca="1">COUNTIFS(OFFSET($B$10, 0, 0, ROW()-9, 1), SERVICE[[#This Row],[Employee ID]], OFFSET($F$10, 0, 0, ROW()-9, 1), SERVICE[[#This Row],[Resources Role]])</f>
        <v>0</v>
      </c>
      <c r="Z3060" s="388">
        <f ca="1">COUNTIFS(OFFSET($F$10, 0, 0, ROW()-9, 1), SERVICE[[#This Row],[Resources Role]], OFFSET($H$10, 0, 0, ROW()-9, 1), SERVICE[[#This Row],[Booking]])</f>
        <v>0</v>
      </c>
    </row>
    <row r="3061" spans="1:26" x14ac:dyDescent="0.25">
      <c r="A3061" s="6" t="str">
        <f ca="1">no.</f>
        <v/>
      </c>
      <c r="E3061" s="4" t="str">
        <f ca="1">position</f>
        <v/>
      </c>
      <c r="J3061" s="318"/>
      <c r="M3061" s="4"/>
      <c r="O3061" s="6"/>
      <c r="Q3061" s="20"/>
      <c r="R3061" s="5" t="str">
        <f ca="1">score</f>
        <v/>
      </c>
      <c r="S3061" s="7" t="str">
        <f ca="1">rescore_svc</f>
        <v/>
      </c>
      <c r="U3061" s="11" t="str">
        <f ca="1">price</f>
        <v/>
      </c>
      <c r="V3061" s="4"/>
      <c r="Y3061" s="388">
        <f ca="1">COUNTIFS(OFFSET($B$10, 0, 0, ROW()-9, 1), SERVICE[[#This Row],[Employee ID]], OFFSET($F$10, 0, 0, ROW()-9, 1), SERVICE[[#This Row],[Resources Role]])</f>
        <v>0</v>
      </c>
      <c r="Z3061" s="388">
        <f ca="1">COUNTIFS(OFFSET($F$10, 0, 0, ROW()-9, 1), SERVICE[[#This Row],[Resources Role]], OFFSET($H$10, 0, 0, ROW()-9, 1), SERVICE[[#This Row],[Booking]])</f>
        <v>0</v>
      </c>
    </row>
    <row r="3062" spans="1:26" x14ac:dyDescent="0.25">
      <c r="A3062" s="6" t="str">
        <f ca="1">no.</f>
        <v/>
      </c>
      <c r="E3062" s="4" t="str">
        <f ca="1">position</f>
        <v/>
      </c>
      <c r="J3062" s="318"/>
      <c r="M3062" s="4"/>
      <c r="O3062" s="6"/>
      <c r="Q3062" s="20"/>
      <c r="R3062" s="5" t="str">
        <f ca="1">score</f>
        <v/>
      </c>
      <c r="S3062" s="7" t="str">
        <f ca="1">rescore_svc</f>
        <v/>
      </c>
      <c r="U3062" s="11" t="str">
        <f ca="1">price</f>
        <v/>
      </c>
      <c r="V3062" s="4"/>
      <c r="Y3062" s="388">
        <f ca="1">COUNTIFS(OFFSET($B$10, 0, 0, ROW()-9, 1), SERVICE[[#This Row],[Employee ID]], OFFSET($F$10, 0, 0, ROW()-9, 1), SERVICE[[#This Row],[Resources Role]])</f>
        <v>0</v>
      </c>
      <c r="Z3062" s="388">
        <f ca="1">COUNTIFS(OFFSET($F$10, 0, 0, ROW()-9, 1), SERVICE[[#This Row],[Resources Role]], OFFSET($H$10, 0, 0, ROW()-9, 1), SERVICE[[#This Row],[Booking]])</f>
        <v>0</v>
      </c>
    </row>
    <row r="3063" spans="1:26" x14ac:dyDescent="0.25">
      <c r="A3063" s="6" t="str">
        <f ca="1">no.</f>
        <v/>
      </c>
      <c r="E3063" s="4" t="str">
        <f ca="1">position</f>
        <v/>
      </c>
      <c r="J3063" s="318"/>
      <c r="M3063" s="4"/>
      <c r="O3063" s="6"/>
      <c r="Q3063" s="20"/>
      <c r="R3063" s="5" t="str">
        <f ca="1">score</f>
        <v/>
      </c>
      <c r="S3063" s="7" t="str">
        <f ca="1">rescore_svc</f>
        <v/>
      </c>
      <c r="U3063" s="11" t="str">
        <f ca="1">price</f>
        <v/>
      </c>
      <c r="V3063" s="4"/>
      <c r="Y3063" s="388">
        <f ca="1">COUNTIFS(OFFSET($B$10, 0, 0, ROW()-9, 1), SERVICE[[#This Row],[Employee ID]], OFFSET($F$10, 0, 0, ROW()-9, 1), SERVICE[[#This Row],[Resources Role]])</f>
        <v>0</v>
      </c>
      <c r="Z3063" s="388">
        <f ca="1">COUNTIFS(OFFSET($F$10, 0, 0, ROW()-9, 1), SERVICE[[#This Row],[Resources Role]], OFFSET($H$10, 0, 0, ROW()-9, 1), SERVICE[[#This Row],[Booking]])</f>
        <v>0</v>
      </c>
    </row>
    <row r="3064" spans="1:26" x14ac:dyDescent="0.25">
      <c r="A3064" s="6" t="str">
        <f ca="1">no.</f>
        <v/>
      </c>
      <c r="E3064" s="4" t="str">
        <f ca="1">position</f>
        <v/>
      </c>
      <c r="J3064" s="318"/>
      <c r="M3064" s="4"/>
      <c r="O3064" s="6"/>
      <c r="Q3064" s="20"/>
      <c r="R3064" s="5" t="str">
        <f ca="1">score</f>
        <v/>
      </c>
      <c r="S3064" s="7" t="str">
        <f ca="1">rescore_svc</f>
        <v/>
      </c>
      <c r="U3064" s="11" t="str">
        <f ca="1">price</f>
        <v/>
      </c>
      <c r="V3064" s="4"/>
      <c r="Y3064" s="388">
        <f ca="1">COUNTIFS(OFFSET($B$10, 0, 0, ROW()-9, 1), SERVICE[[#This Row],[Employee ID]], OFFSET($F$10, 0, 0, ROW()-9, 1), SERVICE[[#This Row],[Resources Role]])</f>
        <v>0</v>
      </c>
      <c r="Z3064" s="388">
        <f ca="1">COUNTIFS(OFFSET($F$10, 0, 0, ROW()-9, 1), SERVICE[[#This Row],[Resources Role]], OFFSET($H$10, 0, 0, ROW()-9, 1), SERVICE[[#This Row],[Booking]])</f>
        <v>0</v>
      </c>
    </row>
    <row r="3065" spans="1:26" x14ac:dyDescent="0.25">
      <c r="A3065" s="6" t="str">
        <f ca="1">no.</f>
        <v/>
      </c>
      <c r="E3065" s="4" t="str">
        <f ca="1">position</f>
        <v/>
      </c>
      <c r="J3065" s="318"/>
      <c r="M3065" s="4"/>
      <c r="O3065" s="6"/>
      <c r="Q3065" s="20"/>
      <c r="R3065" s="5" t="str">
        <f ca="1">score</f>
        <v/>
      </c>
      <c r="S3065" s="7" t="str">
        <f ca="1">rescore_svc</f>
        <v/>
      </c>
      <c r="U3065" s="11" t="str">
        <f ca="1">price</f>
        <v/>
      </c>
      <c r="V3065" s="4"/>
      <c r="Y3065" s="388">
        <f ca="1">COUNTIFS(OFFSET($B$10, 0, 0, ROW()-9, 1), SERVICE[[#This Row],[Employee ID]], OFFSET($F$10, 0, 0, ROW()-9, 1), SERVICE[[#This Row],[Resources Role]])</f>
        <v>0</v>
      </c>
      <c r="Z3065" s="388">
        <f ca="1">COUNTIFS(OFFSET($F$10, 0, 0, ROW()-9, 1), SERVICE[[#This Row],[Resources Role]], OFFSET($H$10, 0, 0, ROW()-9, 1), SERVICE[[#This Row],[Booking]])</f>
        <v>0</v>
      </c>
    </row>
    <row r="3066" spans="1:26" x14ac:dyDescent="0.25">
      <c r="A3066" s="6" t="str">
        <f ca="1">no.</f>
        <v/>
      </c>
      <c r="E3066" s="4" t="str">
        <f ca="1">position</f>
        <v/>
      </c>
      <c r="J3066" s="318"/>
      <c r="M3066" s="4"/>
      <c r="O3066" s="6"/>
      <c r="Q3066" s="20"/>
      <c r="R3066" s="5" t="str">
        <f ca="1">score</f>
        <v/>
      </c>
      <c r="S3066" s="7" t="str">
        <f ca="1">rescore_svc</f>
        <v/>
      </c>
      <c r="U3066" s="11" t="str">
        <f ca="1">price</f>
        <v/>
      </c>
      <c r="V3066" s="4"/>
      <c r="Y3066" s="388">
        <f ca="1">COUNTIFS(OFFSET($B$10, 0, 0, ROW()-9, 1), SERVICE[[#This Row],[Employee ID]], OFFSET($F$10, 0, 0, ROW()-9, 1), SERVICE[[#This Row],[Resources Role]])</f>
        <v>0</v>
      </c>
      <c r="Z3066" s="388">
        <f ca="1">COUNTIFS(OFFSET($F$10, 0, 0, ROW()-9, 1), SERVICE[[#This Row],[Resources Role]], OFFSET($H$10, 0, 0, ROW()-9, 1), SERVICE[[#This Row],[Booking]])</f>
        <v>0</v>
      </c>
    </row>
    <row r="3067" spans="1:26" x14ac:dyDescent="0.25">
      <c r="A3067" s="6" t="str">
        <f ca="1">no.</f>
        <v/>
      </c>
      <c r="E3067" s="4" t="str">
        <f ca="1">position</f>
        <v/>
      </c>
      <c r="J3067" s="318"/>
      <c r="M3067" s="4"/>
      <c r="O3067" s="6"/>
      <c r="Q3067" s="20"/>
      <c r="R3067" s="5" t="str">
        <f ca="1">score</f>
        <v/>
      </c>
      <c r="S3067" s="7" t="str">
        <f ca="1">rescore_svc</f>
        <v/>
      </c>
      <c r="U3067" s="11" t="str">
        <f ca="1">price</f>
        <v/>
      </c>
      <c r="V3067" s="4"/>
      <c r="Y3067" s="388">
        <f ca="1">COUNTIFS(OFFSET($B$10, 0, 0, ROW()-9, 1), SERVICE[[#This Row],[Employee ID]], OFFSET($F$10, 0, 0, ROW()-9, 1), SERVICE[[#This Row],[Resources Role]])</f>
        <v>0</v>
      </c>
      <c r="Z3067" s="388">
        <f ca="1">COUNTIFS(OFFSET($F$10, 0, 0, ROW()-9, 1), SERVICE[[#This Row],[Resources Role]], OFFSET($H$10, 0, 0, ROW()-9, 1), SERVICE[[#This Row],[Booking]])</f>
        <v>0</v>
      </c>
    </row>
    <row r="3068" spans="1:26" x14ac:dyDescent="0.25">
      <c r="A3068" s="6" t="str">
        <f ca="1">no.</f>
        <v/>
      </c>
      <c r="E3068" s="4" t="str">
        <f ca="1">position</f>
        <v/>
      </c>
      <c r="J3068" s="318"/>
      <c r="M3068" s="4"/>
      <c r="O3068" s="6"/>
      <c r="Q3068" s="20"/>
      <c r="R3068" s="5" t="str">
        <f ca="1">score</f>
        <v/>
      </c>
      <c r="S3068" s="7" t="str">
        <f ca="1">rescore_svc</f>
        <v/>
      </c>
      <c r="U3068" s="11" t="str">
        <f ca="1">price</f>
        <v/>
      </c>
      <c r="V3068" s="4"/>
      <c r="Y3068" s="388">
        <f ca="1">COUNTIFS(OFFSET($B$10, 0, 0, ROW()-9, 1), SERVICE[[#This Row],[Employee ID]], OFFSET($F$10, 0, 0, ROW()-9, 1), SERVICE[[#This Row],[Resources Role]])</f>
        <v>0</v>
      </c>
      <c r="Z3068" s="388">
        <f ca="1">COUNTIFS(OFFSET($F$10, 0, 0, ROW()-9, 1), SERVICE[[#This Row],[Resources Role]], OFFSET($H$10, 0, 0, ROW()-9, 1), SERVICE[[#This Row],[Booking]])</f>
        <v>0</v>
      </c>
    </row>
    <row r="3069" spans="1:26" x14ac:dyDescent="0.25">
      <c r="A3069" s="6" t="str">
        <f ca="1">no.</f>
        <v/>
      </c>
      <c r="E3069" s="4" t="str">
        <f ca="1">position</f>
        <v/>
      </c>
      <c r="J3069" s="318"/>
      <c r="M3069" s="4"/>
      <c r="O3069" s="6"/>
      <c r="Q3069" s="20"/>
      <c r="R3069" s="5" t="str">
        <f ca="1">score</f>
        <v/>
      </c>
      <c r="S3069" s="7" t="str">
        <f ca="1">rescore_svc</f>
        <v/>
      </c>
      <c r="U3069" s="11" t="str">
        <f ca="1">price</f>
        <v/>
      </c>
      <c r="V3069" s="4"/>
      <c r="Y3069" s="388">
        <f ca="1">COUNTIFS(OFFSET($B$10, 0, 0, ROW()-9, 1), SERVICE[[#This Row],[Employee ID]], OFFSET($F$10, 0, 0, ROW()-9, 1), SERVICE[[#This Row],[Resources Role]])</f>
        <v>0</v>
      </c>
      <c r="Z3069" s="388">
        <f ca="1">COUNTIFS(OFFSET($F$10, 0, 0, ROW()-9, 1), SERVICE[[#This Row],[Resources Role]], OFFSET($H$10, 0, 0, ROW()-9, 1), SERVICE[[#This Row],[Booking]])</f>
        <v>0</v>
      </c>
    </row>
    <row r="3070" spans="1:26" x14ac:dyDescent="0.25">
      <c r="A3070" s="6" t="str">
        <f ca="1">no.</f>
        <v/>
      </c>
      <c r="E3070" s="4" t="str">
        <f ca="1">position</f>
        <v/>
      </c>
      <c r="J3070" s="318"/>
      <c r="M3070" s="4"/>
      <c r="O3070" s="6"/>
      <c r="Q3070" s="20"/>
      <c r="R3070" s="5" t="str">
        <f ca="1">score</f>
        <v/>
      </c>
      <c r="S3070" s="7" t="str">
        <f ca="1">rescore_svc</f>
        <v/>
      </c>
      <c r="U3070" s="11" t="str">
        <f ca="1">price</f>
        <v/>
      </c>
      <c r="V3070" s="4"/>
      <c r="Y3070" s="388">
        <f ca="1">COUNTIFS(OFFSET($B$10, 0, 0, ROW()-9, 1), SERVICE[[#This Row],[Employee ID]], OFFSET($F$10, 0, 0, ROW()-9, 1), SERVICE[[#This Row],[Resources Role]])</f>
        <v>0</v>
      </c>
      <c r="Z3070" s="388">
        <f ca="1">COUNTIFS(OFFSET($F$10, 0, 0, ROW()-9, 1), SERVICE[[#This Row],[Resources Role]], OFFSET($H$10, 0, 0, ROW()-9, 1), SERVICE[[#This Row],[Booking]])</f>
        <v>0</v>
      </c>
    </row>
    <row r="3071" spans="1:26" x14ac:dyDescent="0.25">
      <c r="A3071" s="6" t="str">
        <f ca="1">no.</f>
        <v/>
      </c>
      <c r="E3071" s="4" t="str">
        <f ca="1">position</f>
        <v/>
      </c>
      <c r="J3071" s="318"/>
      <c r="M3071" s="4"/>
      <c r="O3071" s="6"/>
      <c r="Q3071" s="20"/>
      <c r="R3071" s="5" t="str">
        <f ca="1">score</f>
        <v/>
      </c>
      <c r="S3071" s="7" t="str">
        <f ca="1">rescore_svc</f>
        <v/>
      </c>
      <c r="U3071" s="11" t="str">
        <f ca="1">price</f>
        <v/>
      </c>
      <c r="V3071" s="4"/>
      <c r="Y3071" s="388">
        <f ca="1">COUNTIFS(OFFSET($B$10, 0, 0, ROW()-9, 1), SERVICE[[#This Row],[Employee ID]], OFFSET($F$10, 0, 0, ROW()-9, 1), SERVICE[[#This Row],[Resources Role]])</f>
        <v>0</v>
      </c>
      <c r="Z3071" s="388">
        <f ca="1">COUNTIFS(OFFSET($F$10, 0, 0, ROW()-9, 1), SERVICE[[#This Row],[Resources Role]], OFFSET($H$10, 0, 0, ROW()-9, 1), SERVICE[[#This Row],[Booking]])</f>
        <v>0</v>
      </c>
    </row>
    <row r="3072" spans="1:26" x14ac:dyDescent="0.25">
      <c r="A3072" s="6" t="str">
        <f ca="1">no.</f>
        <v/>
      </c>
      <c r="E3072" s="4" t="str">
        <f ca="1">position</f>
        <v/>
      </c>
      <c r="J3072" s="318"/>
      <c r="M3072" s="4"/>
      <c r="O3072" s="6"/>
      <c r="Q3072" s="20"/>
      <c r="R3072" s="5" t="str">
        <f ca="1">score</f>
        <v/>
      </c>
      <c r="S3072" s="7" t="str">
        <f ca="1">rescore_svc</f>
        <v/>
      </c>
      <c r="U3072" s="11" t="str">
        <f ca="1">price</f>
        <v/>
      </c>
      <c r="V3072" s="4"/>
      <c r="Y3072" s="388">
        <f ca="1">COUNTIFS(OFFSET($B$10, 0, 0, ROW()-9, 1), SERVICE[[#This Row],[Employee ID]], OFFSET($F$10, 0, 0, ROW()-9, 1), SERVICE[[#This Row],[Resources Role]])</f>
        <v>0</v>
      </c>
      <c r="Z3072" s="388">
        <f ca="1">COUNTIFS(OFFSET($F$10, 0, 0, ROW()-9, 1), SERVICE[[#This Row],[Resources Role]], OFFSET($H$10, 0, 0, ROW()-9, 1), SERVICE[[#This Row],[Booking]])</f>
        <v>0</v>
      </c>
    </row>
    <row r="3073" spans="1:26" x14ac:dyDescent="0.25">
      <c r="A3073" s="6" t="str">
        <f ca="1">no.</f>
        <v/>
      </c>
      <c r="E3073" s="4" t="str">
        <f ca="1">position</f>
        <v/>
      </c>
      <c r="J3073" s="318"/>
      <c r="M3073" s="4"/>
      <c r="O3073" s="6"/>
      <c r="Q3073" s="20"/>
      <c r="R3073" s="5" t="str">
        <f ca="1">score</f>
        <v/>
      </c>
      <c r="S3073" s="7" t="str">
        <f ca="1">rescore_svc</f>
        <v/>
      </c>
      <c r="U3073" s="11" t="str">
        <f ca="1">price</f>
        <v/>
      </c>
      <c r="V3073" s="4"/>
      <c r="Y3073" s="388">
        <f ca="1">COUNTIFS(OFFSET($B$10, 0, 0, ROW()-9, 1), SERVICE[[#This Row],[Employee ID]], OFFSET($F$10, 0, 0, ROW()-9, 1), SERVICE[[#This Row],[Resources Role]])</f>
        <v>0</v>
      </c>
      <c r="Z3073" s="388">
        <f ca="1">COUNTIFS(OFFSET($F$10, 0, 0, ROW()-9, 1), SERVICE[[#This Row],[Resources Role]], OFFSET($H$10, 0, 0, ROW()-9, 1), SERVICE[[#This Row],[Booking]])</f>
        <v>0</v>
      </c>
    </row>
    <row r="3074" spans="1:26" x14ac:dyDescent="0.25">
      <c r="A3074" s="6" t="str">
        <f ca="1">no.</f>
        <v/>
      </c>
      <c r="E3074" s="4" t="str">
        <f ca="1">position</f>
        <v/>
      </c>
      <c r="J3074" s="318"/>
      <c r="M3074" s="4"/>
      <c r="O3074" s="6"/>
      <c r="Q3074" s="20"/>
      <c r="R3074" s="5" t="str">
        <f ca="1">score</f>
        <v/>
      </c>
      <c r="S3074" s="7" t="str">
        <f ca="1">rescore_svc</f>
        <v/>
      </c>
      <c r="U3074" s="11" t="str">
        <f ca="1">price</f>
        <v/>
      </c>
      <c r="V3074" s="4"/>
      <c r="Y3074" s="388">
        <f ca="1">COUNTIFS(OFFSET($B$10, 0, 0, ROW()-9, 1), SERVICE[[#This Row],[Employee ID]], OFFSET($F$10, 0, 0, ROW()-9, 1), SERVICE[[#This Row],[Resources Role]])</f>
        <v>0</v>
      </c>
      <c r="Z3074" s="388">
        <f ca="1">COUNTIFS(OFFSET($F$10, 0, 0, ROW()-9, 1), SERVICE[[#This Row],[Resources Role]], OFFSET($H$10, 0, 0, ROW()-9, 1), SERVICE[[#This Row],[Booking]])</f>
        <v>0</v>
      </c>
    </row>
    <row r="3075" spans="1:26" x14ac:dyDescent="0.25">
      <c r="A3075" s="6" t="str">
        <f ca="1">no.</f>
        <v/>
      </c>
      <c r="E3075" s="4" t="str">
        <f ca="1">position</f>
        <v/>
      </c>
      <c r="J3075" s="318"/>
      <c r="M3075" s="4"/>
      <c r="O3075" s="6"/>
      <c r="Q3075" s="20"/>
      <c r="R3075" s="5" t="str">
        <f ca="1">score</f>
        <v/>
      </c>
      <c r="S3075" s="7" t="str">
        <f ca="1">rescore_svc</f>
        <v/>
      </c>
      <c r="U3075" s="11" t="str">
        <f ca="1">price</f>
        <v/>
      </c>
      <c r="V3075" s="4"/>
      <c r="Y3075" s="388">
        <f ca="1">COUNTIFS(OFFSET($B$10, 0, 0, ROW()-9, 1), SERVICE[[#This Row],[Employee ID]], OFFSET($F$10, 0, 0, ROW()-9, 1), SERVICE[[#This Row],[Resources Role]])</f>
        <v>0</v>
      </c>
      <c r="Z3075" s="388">
        <f ca="1">COUNTIFS(OFFSET($F$10, 0, 0, ROW()-9, 1), SERVICE[[#This Row],[Resources Role]], OFFSET($H$10, 0, 0, ROW()-9, 1), SERVICE[[#This Row],[Booking]])</f>
        <v>0</v>
      </c>
    </row>
    <row r="3076" spans="1:26" x14ac:dyDescent="0.25">
      <c r="A3076" s="6" t="str">
        <f ca="1">no.</f>
        <v/>
      </c>
      <c r="E3076" s="4" t="str">
        <f ca="1">position</f>
        <v/>
      </c>
      <c r="J3076" s="318"/>
      <c r="M3076" s="4"/>
      <c r="O3076" s="6"/>
      <c r="Q3076" s="20"/>
      <c r="R3076" s="5" t="str">
        <f ca="1">score</f>
        <v/>
      </c>
      <c r="S3076" s="7" t="str">
        <f ca="1">rescore_svc</f>
        <v/>
      </c>
      <c r="U3076" s="11" t="str">
        <f ca="1">price</f>
        <v/>
      </c>
      <c r="V3076" s="4"/>
      <c r="Y3076" s="388">
        <f ca="1">COUNTIFS(OFFSET($B$10, 0, 0, ROW()-9, 1), SERVICE[[#This Row],[Employee ID]], OFFSET($F$10, 0, 0, ROW()-9, 1), SERVICE[[#This Row],[Resources Role]])</f>
        <v>0</v>
      </c>
      <c r="Z3076" s="388">
        <f ca="1">COUNTIFS(OFFSET($F$10, 0, 0, ROW()-9, 1), SERVICE[[#This Row],[Resources Role]], OFFSET($H$10, 0, 0, ROW()-9, 1), SERVICE[[#This Row],[Booking]])</f>
        <v>0</v>
      </c>
    </row>
    <row r="3077" spans="1:26" x14ac:dyDescent="0.25">
      <c r="A3077" s="6" t="str">
        <f ca="1">no.</f>
        <v/>
      </c>
      <c r="E3077" s="4" t="str">
        <f ca="1">position</f>
        <v/>
      </c>
      <c r="J3077" s="318"/>
      <c r="M3077" s="4"/>
      <c r="O3077" s="6"/>
      <c r="Q3077" s="20"/>
      <c r="R3077" s="5" t="str">
        <f ca="1">score</f>
        <v/>
      </c>
      <c r="S3077" s="7" t="str">
        <f ca="1">rescore_svc</f>
        <v/>
      </c>
      <c r="U3077" s="11" t="str">
        <f ca="1">price</f>
        <v/>
      </c>
      <c r="V3077" s="4"/>
      <c r="Y3077" s="388">
        <f ca="1">COUNTIFS(OFFSET($B$10, 0, 0, ROW()-9, 1), SERVICE[[#This Row],[Employee ID]], OFFSET($F$10, 0, 0, ROW()-9, 1), SERVICE[[#This Row],[Resources Role]])</f>
        <v>0</v>
      </c>
      <c r="Z3077" s="388">
        <f ca="1">COUNTIFS(OFFSET($F$10, 0, 0, ROW()-9, 1), SERVICE[[#This Row],[Resources Role]], OFFSET($H$10, 0, 0, ROW()-9, 1), SERVICE[[#This Row],[Booking]])</f>
        <v>0</v>
      </c>
    </row>
    <row r="3078" spans="1:26" x14ac:dyDescent="0.25">
      <c r="A3078" s="6" t="str">
        <f ca="1">no.</f>
        <v/>
      </c>
      <c r="E3078" s="4" t="str">
        <f ca="1">position</f>
        <v/>
      </c>
      <c r="J3078" s="318"/>
      <c r="M3078" s="4"/>
      <c r="O3078" s="6"/>
      <c r="Q3078" s="20"/>
      <c r="R3078" s="5" t="str">
        <f ca="1">score</f>
        <v/>
      </c>
      <c r="S3078" s="7" t="str">
        <f ca="1">rescore_svc</f>
        <v/>
      </c>
      <c r="U3078" s="11" t="str">
        <f ca="1">price</f>
        <v/>
      </c>
      <c r="V3078" s="4"/>
      <c r="Y3078" s="388">
        <f ca="1">COUNTIFS(OFFSET($B$10, 0, 0, ROW()-9, 1), SERVICE[[#This Row],[Employee ID]], OFFSET($F$10, 0, 0, ROW()-9, 1), SERVICE[[#This Row],[Resources Role]])</f>
        <v>0</v>
      </c>
      <c r="Z3078" s="388">
        <f ca="1">COUNTIFS(OFFSET($F$10, 0, 0, ROW()-9, 1), SERVICE[[#This Row],[Resources Role]], OFFSET($H$10, 0, 0, ROW()-9, 1), SERVICE[[#This Row],[Booking]])</f>
        <v>0</v>
      </c>
    </row>
    <row r="3079" spans="1:26" x14ac:dyDescent="0.25">
      <c r="A3079" s="6" t="str">
        <f ca="1">no.</f>
        <v/>
      </c>
      <c r="E3079" s="4" t="str">
        <f ca="1">position</f>
        <v/>
      </c>
      <c r="J3079" s="318"/>
      <c r="M3079" s="4"/>
      <c r="O3079" s="6"/>
      <c r="Q3079" s="20"/>
      <c r="R3079" s="5" t="str">
        <f ca="1">score</f>
        <v/>
      </c>
      <c r="S3079" s="7" t="str">
        <f ca="1">rescore_svc</f>
        <v/>
      </c>
      <c r="U3079" s="11" t="str">
        <f ca="1">price</f>
        <v/>
      </c>
      <c r="V3079" s="4"/>
      <c r="Y3079" s="388">
        <f ca="1">COUNTIFS(OFFSET($B$10, 0, 0, ROW()-9, 1), SERVICE[[#This Row],[Employee ID]], OFFSET($F$10, 0, 0, ROW()-9, 1), SERVICE[[#This Row],[Resources Role]])</f>
        <v>0</v>
      </c>
      <c r="Z3079" s="388">
        <f ca="1">COUNTIFS(OFFSET($F$10, 0, 0, ROW()-9, 1), SERVICE[[#This Row],[Resources Role]], OFFSET($H$10, 0, 0, ROW()-9, 1), SERVICE[[#This Row],[Booking]])</f>
        <v>0</v>
      </c>
    </row>
    <row r="3080" spans="1:26" x14ac:dyDescent="0.25">
      <c r="A3080" s="6" t="str">
        <f ca="1">no.</f>
        <v/>
      </c>
      <c r="E3080" s="4" t="str">
        <f ca="1">position</f>
        <v/>
      </c>
      <c r="J3080" s="318"/>
      <c r="M3080" s="4"/>
      <c r="O3080" s="6"/>
      <c r="Q3080" s="20"/>
      <c r="R3080" s="5" t="str">
        <f ca="1">score</f>
        <v/>
      </c>
      <c r="S3080" s="7" t="str">
        <f ca="1">rescore_svc</f>
        <v/>
      </c>
      <c r="U3080" s="11" t="str">
        <f ca="1">price</f>
        <v/>
      </c>
      <c r="V3080" s="4"/>
      <c r="Y3080" s="388">
        <f ca="1">COUNTIFS(OFFSET($B$10, 0, 0, ROW()-9, 1), SERVICE[[#This Row],[Employee ID]], OFFSET($F$10, 0, 0, ROW()-9, 1), SERVICE[[#This Row],[Resources Role]])</f>
        <v>0</v>
      </c>
      <c r="Z3080" s="388">
        <f ca="1">COUNTIFS(OFFSET($F$10, 0, 0, ROW()-9, 1), SERVICE[[#This Row],[Resources Role]], OFFSET($H$10, 0, 0, ROW()-9, 1), SERVICE[[#This Row],[Booking]])</f>
        <v>0</v>
      </c>
    </row>
    <row r="3081" spans="1:26" x14ac:dyDescent="0.25">
      <c r="A3081" s="6" t="str">
        <f ca="1">no.</f>
        <v/>
      </c>
      <c r="E3081" s="4" t="str">
        <f ca="1">position</f>
        <v/>
      </c>
      <c r="J3081" s="318"/>
      <c r="M3081" s="4"/>
      <c r="O3081" s="6"/>
      <c r="Q3081" s="20"/>
      <c r="R3081" s="5" t="str">
        <f ca="1">score</f>
        <v/>
      </c>
      <c r="S3081" s="7" t="str">
        <f ca="1">rescore_svc</f>
        <v/>
      </c>
      <c r="U3081" s="11" t="str">
        <f ca="1">price</f>
        <v/>
      </c>
      <c r="V3081" s="4"/>
      <c r="Y3081" s="388">
        <f ca="1">COUNTIFS(OFFSET($B$10, 0, 0, ROW()-9, 1), SERVICE[[#This Row],[Employee ID]], OFFSET($F$10, 0, 0, ROW()-9, 1), SERVICE[[#This Row],[Resources Role]])</f>
        <v>0</v>
      </c>
      <c r="Z3081" s="388">
        <f ca="1">COUNTIFS(OFFSET($F$10, 0, 0, ROW()-9, 1), SERVICE[[#This Row],[Resources Role]], OFFSET($H$10, 0, 0, ROW()-9, 1), SERVICE[[#This Row],[Booking]])</f>
        <v>0</v>
      </c>
    </row>
    <row r="3082" spans="1:26" x14ac:dyDescent="0.25">
      <c r="A3082" s="6" t="str">
        <f ca="1">no.</f>
        <v/>
      </c>
      <c r="E3082" s="4" t="str">
        <f ca="1">position</f>
        <v/>
      </c>
      <c r="J3082" s="318"/>
      <c r="M3082" s="4"/>
      <c r="O3082" s="6"/>
      <c r="Q3082" s="20"/>
      <c r="R3082" s="5" t="str">
        <f ca="1">score</f>
        <v/>
      </c>
      <c r="S3082" s="7" t="str">
        <f ca="1">rescore_svc</f>
        <v/>
      </c>
      <c r="U3082" s="11" t="str">
        <f ca="1">price</f>
        <v/>
      </c>
      <c r="V3082" s="4"/>
      <c r="Y3082" s="388">
        <f ca="1">COUNTIFS(OFFSET($B$10, 0, 0, ROW()-9, 1), SERVICE[[#This Row],[Employee ID]], OFFSET($F$10, 0, 0, ROW()-9, 1), SERVICE[[#This Row],[Resources Role]])</f>
        <v>0</v>
      </c>
      <c r="Z3082" s="388">
        <f ca="1">COUNTIFS(OFFSET($F$10, 0, 0, ROW()-9, 1), SERVICE[[#This Row],[Resources Role]], OFFSET($H$10, 0, 0, ROW()-9, 1), SERVICE[[#This Row],[Booking]])</f>
        <v>0</v>
      </c>
    </row>
    <row r="3083" spans="1:26" x14ac:dyDescent="0.25">
      <c r="A3083" s="6" t="str">
        <f ca="1">no.</f>
        <v/>
      </c>
      <c r="E3083" s="4" t="str">
        <f ca="1">position</f>
        <v/>
      </c>
      <c r="J3083" s="318"/>
      <c r="M3083" s="4"/>
      <c r="O3083" s="6"/>
      <c r="Q3083" s="20"/>
      <c r="R3083" s="5" t="str">
        <f ca="1">score</f>
        <v/>
      </c>
      <c r="S3083" s="7" t="str">
        <f ca="1">rescore_svc</f>
        <v/>
      </c>
      <c r="U3083" s="11" t="str">
        <f ca="1">price</f>
        <v/>
      </c>
      <c r="V3083" s="4"/>
      <c r="Y3083" s="388">
        <f ca="1">COUNTIFS(OFFSET($B$10, 0, 0, ROW()-9, 1), SERVICE[[#This Row],[Employee ID]], OFFSET($F$10, 0, 0, ROW()-9, 1), SERVICE[[#This Row],[Resources Role]])</f>
        <v>0</v>
      </c>
      <c r="Z3083" s="388">
        <f ca="1">COUNTIFS(OFFSET($F$10, 0, 0, ROW()-9, 1), SERVICE[[#This Row],[Resources Role]], OFFSET($H$10, 0, 0, ROW()-9, 1), SERVICE[[#This Row],[Booking]])</f>
        <v>0</v>
      </c>
    </row>
    <row r="3084" spans="1:26" x14ac:dyDescent="0.25">
      <c r="A3084" s="6" t="str">
        <f ca="1">no.</f>
        <v/>
      </c>
      <c r="E3084" s="4" t="str">
        <f ca="1">position</f>
        <v/>
      </c>
      <c r="J3084" s="318"/>
      <c r="M3084" s="4"/>
      <c r="O3084" s="6"/>
      <c r="Q3084" s="20"/>
      <c r="R3084" s="5" t="str">
        <f ca="1">score</f>
        <v/>
      </c>
      <c r="S3084" s="7" t="str">
        <f ca="1">rescore_svc</f>
        <v/>
      </c>
      <c r="U3084" s="11" t="str">
        <f ca="1">price</f>
        <v/>
      </c>
      <c r="V3084" s="4"/>
      <c r="Y3084" s="388">
        <f ca="1">COUNTIFS(OFFSET($B$10, 0, 0, ROW()-9, 1), SERVICE[[#This Row],[Employee ID]], OFFSET($F$10, 0, 0, ROW()-9, 1), SERVICE[[#This Row],[Resources Role]])</f>
        <v>0</v>
      </c>
      <c r="Z3084" s="388">
        <f ca="1">COUNTIFS(OFFSET($F$10, 0, 0, ROW()-9, 1), SERVICE[[#This Row],[Resources Role]], OFFSET($H$10, 0, 0, ROW()-9, 1), SERVICE[[#This Row],[Booking]])</f>
        <v>0</v>
      </c>
    </row>
    <row r="3085" spans="1:26" x14ac:dyDescent="0.25">
      <c r="A3085" s="6" t="str">
        <f ca="1">no.</f>
        <v/>
      </c>
      <c r="E3085" s="4" t="str">
        <f ca="1">position</f>
        <v/>
      </c>
      <c r="J3085" s="318"/>
      <c r="M3085" s="4"/>
      <c r="O3085" s="6"/>
      <c r="Q3085" s="20"/>
      <c r="R3085" s="5" t="str">
        <f ca="1">score</f>
        <v/>
      </c>
      <c r="S3085" s="7" t="str">
        <f ca="1">rescore_svc</f>
        <v/>
      </c>
      <c r="U3085" s="11" t="str">
        <f ca="1">price</f>
        <v/>
      </c>
      <c r="V3085" s="4"/>
      <c r="Y3085" s="388">
        <f ca="1">COUNTIFS(OFFSET($B$10, 0, 0, ROW()-9, 1), SERVICE[[#This Row],[Employee ID]], OFFSET($F$10, 0, 0, ROW()-9, 1), SERVICE[[#This Row],[Resources Role]])</f>
        <v>0</v>
      </c>
      <c r="Z3085" s="388">
        <f ca="1">COUNTIFS(OFFSET($F$10, 0, 0, ROW()-9, 1), SERVICE[[#This Row],[Resources Role]], OFFSET($H$10, 0, 0, ROW()-9, 1), SERVICE[[#This Row],[Booking]])</f>
        <v>0</v>
      </c>
    </row>
    <row r="3086" spans="1:26" x14ac:dyDescent="0.25">
      <c r="A3086" s="6" t="str">
        <f ca="1">no.</f>
        <v/>
      </c>
      <c r="E3086" s="4" t="str">
        <f ca="1">position</f>
        <v/>
      </c>
      <c r="J3086" s="318"/>
      <c r="M3086" s="4"/>
      <c r="O3086" s="6"/>
      <c r="Q3086" s="20"/>
      <c r="R3086" s="5" t="str">
        <f ca="1">score</f>
        <v/>
      </c>
      <c r="S3086" s="7" t="str">
        <f ca="1">rescore_svc</f>
        <v/>
      </c>
      <c r="U3086" s="11" t="str">
        <f ca="1">price</f>
        <v/>
      </c>
      <c r="V3086" s="4"/>
      <c r="Y3086" s="388">
        <f ca="1">COUNTIFS(OFFSET($B$10, 0, 0, ROW()-9, 1), SERVICE[[#This Row],[Employee ID]], OFFSET($F$10, 0, 0, ROW()-9, 1), SERVICE[[#This Row],[Resources Role]])</f>
        <v>0</v>
      </c>
      <c r="Z3086" s="388">
        <f ca="1">COUNTIFS(OFFSET($F$10, 0, 0, ROW()-9, 1), SERVICE[[#This Row],[Resources Role]], OFFSET($H$10, 0, 0, ROW()-9, 1), SERVICE[[#This Row],[Booking]])</f>
        <v>0</v>
      </c>
    </row>
    <row r="3087" spans="1:26" x14ac:dyDescent="0.25">
      <c r="A3087" s="6" t="str">
        <f ca="1">no.</f>
        <v/>
      </c>
      <c r="E3087" s="4" t="str">
        <f ca="1">position</f>
        <v/>
      </c>
      <c r="J3087" s="318"/>
      <c r="M3087" s="4"/>
      <c r="O3087" s="6"/>
      <c r="Q3087" s="20"/>
      <c r="R3087" s="5" t="str">
        <f ca="1">score</f>
        <v/>
      </c>
      <c r="S3087" s="7" t="str">
        <f ca="1">rescore_svc</f>
        <v/>
      </c>
      <c r="U3087" s="11" t="str">
        <f ca="1">price</f>
        <v/>
      </c>
      <c r="V3087" s="4"/>
      <c r="Y3087" s="388">
        <f ca="1">COUNTIFS(OFFSET($B$10, 0, 0, ROW()-9, 1), SERVICE[[#This Row],[Employee ID]], OFFSET($F$10, 0, 0, ROW()-9, 1), SERVICE[[#This Row],[Resources Role]])</f>
        <v>0</v>
      </c>
      <c r="Z3087" s="388">
        <f ca="1">COUNTIFS(OFFSET($F$10, 0, 0, ROW()-9, 1), SERVICE[[#This Row],[Resources Role]], OFFSET($H$10, 0, 0, ROW()-9, 1), SERVICE[[#This Row],[Booking]])</f>
        <v>0</v>
      </c>
    </row>
    <row r="3088" spans="1:26" x14ac:dyDescent="0.25">
      <c r="A3088" s="6" t="str">
        <f ca="1">no.</f>
        <v/>
      </c>
      <c r="E3088" s="4" t="str">
        <f ca="1">position</f>
        <v/>
      </c>
      <c r="J3088" s="318"/>
      <c r="M3088" s="4"/>
      <c r="O3088" s="6"/>
      <c r="Q3088" s="20"/>
      <c r="R3088" s="5" t="str">
        <f ca="1">score</f>
        <v/>
      </c>
      <c r="S3088" s="7" t="str">
        <f ca="1">rescore_svc</f>
        <v/>
      </c>
      <c r="U3088" s="11" t="str">
        <f ca="1">price</f>
        <v/>
      </c>
      <c r="V3088" s="4"/>
      <c r="Y3088" s="388">
        <f ca="1">COUNTIFS(OFFSET($B$10, 0, 0, ROW()-9, 1), SERVICE[[#This Row],[Employee ID]], OFFSET($F$10, 0, 0, ROW()-9, 1), SERVICE[[#This Row],[Resources Role]])</f>
        <v>0</v>
      </c>
      <c r="Z3088" s="388">
        <f ca="1">COUNTIFS(OFFSET($F$10, 0, 0, ROW()-9, 1), SERVICE[[#This Row],[Resources Role]], OFFSET($H$10, 0, 0, ROW()-9, 1), SERVICE[[#This Row],[Booking]])</f>
        <v>0</v>
      </c>
    </row>
    <row r="3089" spans="1:26" x14ac:dyDescent="0.25">
      <c r="A3089" s="6" t="str">
        <f ca="1">no.</f>
        <v/>
      </c>
      <c r="E3089" s="4" t="str">
        <f ca="1">position</f>
        <v/>
      </c>
      <c r="J3089" s="318"/>
      <c r="M3089" s="4"/>
      <c r="O3089" s="6"/>
      <c r="Q3089" s="20"/>
      <c r="R3089" s="5" t="str">
        <f ca="1">score</f>
        <v/>
      </c>
      <c r="S3089" s="7" t="str">
        <f ca="1">rescore_svc</f>
        <v/>
      </c>
      <c r="U3089" s="11" t="str">
        <f ca="1">price</f>
        <v/>
      </c>
      <c r="V3089" s="4"/>
      <c r="Y3089" s="388">
        <f ca="1">COUNTIFS(OFFSET($B$10, 0, 0, ROW()-9, 1), SERVICE[[#This Row],[Employee ID]], OFFSET($F$10, 0, 0, ROW()-9, 1), SERVICE[[#This Row],[Resources Role]])</f>
        <v>0</v>
      </c>
      <c r="Z3089" s="388">
        <f ca="1">COUNTIFS(OFFSET($F$10, 0, 0, ROW()-9, 1), SERVICE[[#This Row],[Resources Role]], OFFSET($H$10, 0, 0, ROW()-9, 1), SERVICE[[#This Row],[Booking]])</f>
        <v>0</v>
      </c>
    </row>
    <row r="3090" spans="1:26" x14ac:dyDescent="0.25">
      <c r="A3090" s="6" t="str">
        <f ca="1">no.</f>
        <v/>
      </c>
      <c r="E3090" s="4" t="str">
        <f ca="1">position</f>
        <v/>
      </c>
      <c r="J3090" s="318"/>
      <c r="M3090" s="4"/>
      <c r="O3090" s="6"/>
      <c r="Q3090" s="20"/>
      <c r="R3090" s="5" t="str">
        <f ca="1">score</f>
        <v/>
      </c>
      <c r="S3090" s="7" t="str">
        <f ca="1">rescore_svc</f>
        <v/>
      </c>
      <c r="U3090" s="11" t="str">
        <f ca="1">price</f>
        <v/>
      </c>
      <c r="V3090" s="4"/>
      <c r="Y3090" s="388">
        <f ca="1">COUNTIFS(OFFSET($B$10, 0, 0, ROW()-9, 1), SERVICE[[#This Row],[Employee ID]], OFFSET($F$10, 0, 0, ROW()-9, 1), SERVICE[[#This Row],[Resources Role]])</f>
        <v>0</v>
      </c>
      <c r="Z3090" s="388">
        <f ca="1">COUNTIFS(OFFSET($F$10, 0, 0, ROW()-9, 1), SERVICE[[#This Row],[Resources Role]], OFFSET($H$10, 0, 0, ROW()-9, 1), SERVICE[[#This Row],[Booking]])</f>
        <v>0</v>
      </c>
    </row>
    <row r="3091" spans="1:26" x14ac:dyDescent="0.25">
      <c r="A3091" s="6" t="str">
        <f ca="1">no.</f>
        <v/>
      </c>
      <c r="E3091" s="4" t="str">
        <f ca="1">position</f>
        <v/>
      </c>
      <c r="J3091" s="318"/>
      <c r="M3091" s="4"/>
      <c r="O3091" s="6"/>
      <c r="Q3091" s="20"/>
      <c r="R3091" s="5" t="str">
        <f ca="1">score</f>
        <v/>
      </c>
      <c r="S3091" s="7" t="str">
        <f ca="1">rescore_svc</f>
        <v/>
      </c>
      <c r="U3091" s="11" t="str">
        <f ca="1">price</f>
        <v/>
      </c>
      <c r="V3091" s="4"/>
      <c r="Y3091" s="388">
        <f ca="1">COUNTIFS(OFFSET($B$10, 0, 0, ROW()-9, 1), SERVICE[[#This Row],[Employee ID]], OFFSET($F$10, 0, 0, ROW()-9, 1), SERVICE[[#This Row],[Resources Role]])</f>
        <v>0</v>
      </c>
      <c r="Z3091" s="388">
        <f ca="1">COUNTIFS(OFFSET($F$10, 0, 0, ROW()-9, 1), SERVICE[[#This Row],[Resources Role]], OFFSET($H$10, 0, 0, ROW()-9, 1), SERVICE[[#This Row],[Booking]])</f>
        <v>0</v>
      </c>
    </row>
    <row r="3092" spans="1:26" x14ac:dyDescent="0.25">
      <c r="A3092" s="6" t="str">
        <f ca="1">no.</f>
        <v/>
      </c>
      <c r="E3092" s="4" t="str">
        <f ca="1">position</f>
        <v/>
      </c>
      <c r="J3092" s="318"/>
      <c r="M3092" s="4"/>
      <c r="O3092" s="6"/>
      <c r="Q3092" s="20"/>
      <c r="R3092" s="5" t="str">
        <f ca="1">score</f>
        <v/>
      </c>
      <c r="S3092" s="7" t="str">
        <f ca="1">rescore_svc</f>
        <v/>
      </c>
      <c r="U3092" s="11" t="str">
        <f ca="1">price</f>
        <v/>
      </c>
      <c r="V3092" s="4"/>
      <c r="Y3092" s="388">
        <f ca="1">COUNTIFS(OFFSET($B$10, 0, 0, ROW()-9, 1), SERVICE[[#This Row],[Employee ID]], OFFSET($F$10, 0, 0, ROW()-9, 1), SERVICE[[#This Row],[Resources Role]])</f>
        <v>0</v>
      </c>
      <c r="Z3092" s="388">
        <f ca="1">COUNTIFS(OFFSET($F$10, 0, 0, ROW()-9, 1), SERVICE[[#This Row],[Resources Role]], OFFSET($H$10, 0, 0, ROW()-9, 1), SERVICE[[#This Row],[Booking]])</f>
        <v>0</v>
      </c>
    </row>
    <row r="3093" spans="1:26" x14ac:dyDescent="0.25">
      <c r="A3093" s="6" t="str">
        <f ca="1">no.</f>
        <v/>
      </c>
      <c r="E3093" s="4" t="str">
        <f ca="1">position</f>
        <v/>
      </c>
      <c r="J3093" s="318"/>
      <c r="M3093" s="4"/>
      <c r="O3093" s="6"/>
      <c r="Q3093" s="20"/>
      <c r="R3093" s="5" t="str">
        <f ca="1">score</f>
        <v/>
      </c>
      <c r="S3093" s="7" t="str">
        <f ca="1">rescore_svc</f>
        <v/>
      </c>
      <c r="U3093" s="11" t="str">
        <f ca="1">price</f>
        <v/>
      </c>
      <c r="V3093" s="4"/>
      <c r="Y3093" s="388">
        <f ca="1">COUNTIFS(OFFSET($B$10, 0, 0, ROW()-9, 1), SERVICE[[#This Row],[Employee ID]], OFFSET($F$10, 0, 0, ROW()-9, 1), SERVICE[[#This Row],[Resources Role]])</f>
        <v>0</v>
      </c>
      <c r="Z3093" s="388">
        <f ca="1">COUNTIFS(OFFSET($F$10, 0, 0, ROW()-9, 1), SERVICE[[#This Row],[Resources Role]], OFFSET($H$10, 0, 0, ROW()-9, 1), SERVICE[[#This Row],[Booking]])</f>
        <v>0</v>
      </c>
    </row>
    <row r="3094" spans="1:26" x14ac:dyDescent="0.25">
      <c r="A3094" s="6" t="str">
        <f ca="1">no.</f>
        <v/>
      </c>
      <c r="E3094" s="4" t="str">
        <f ca="1">position</f>
        <v/>
      </c>
      <c r="J3094" s="318"/>
      <c r="M3094" s="4"/>
      <c r="O3094" s="6"/>
      <c r="Q3094" s="20"/>
      <c r="R3094" s="5" t="str">
        <f ca="1">score</f>
        <v/>
      </c>
      <c r="S3094" s="7" t="str">
        <f ca="1">rescore_svc</f>
        <v/>
      </c>
      <c r="U3094" s="11" t="str">
        <f ca="1">price</f>
        <v/>
      </c>
      <c r="V3094" s="4"/>
      <c r="Y3094" s="388">
        <f ca="1">COUNTIFS(OFFSET($B$10, 0, 0, ROW()-9, 1), SERVICE[[#This Row],[Employee ID]], OFFSET($F$10, 0, 0, ROW()-9, 1), SERVICE[[#This Row],[Resources Role]])</f>
        <v>0</v>
      </c>
      <c r="Z3094" s="388">
        <f ca="1">COUNTIFS(OFFSET($F$10, 0, 0, ROW()-9, 1), SERVICE[[#This Row],[Resources Role]], OFFSET($H$10, 0, 0, ROW()-9, 1), SERVICE[[#This Row],[Booking]])</f>
        <v>0</v>
      </c>
    </row>
    <row r="3095" spans="1:26" x14ac:dyDescent="0.25">
      <c r="A3095" s="6" t="str">
        <f ca="1">no.</f>
        <v/>
      </c>
      <c r="E3095" s="4" t="str">
        <f ca="1">position</f>
        <v/>
      </c>
      <c r="J3095" s="318"/>
      <c r="M3095" s="4"/>
      <c r="O3095" s="6"/>
      <c r="Q3095" s="20"/>
      <c r="R3095" s="5" t="str">
        <f ca="1">score</f>
        <v/>
      </c>
      <c r="S3095" s="7" t="str">
        <f ca="1">rescore_svc</f>
        <v/>
      </c>
      <c r="U3095" s="11" t="str">
        <f ca="1">price</f>
        <v/>
      </c>
      <c r="V3095" s="4"/>
      <c r="Y3095" s="388">
        <f ca="1">COUNTIFS(OFFSET($B$10, 0, 0, ROW()-9, 1), SERVICE[[#This Row],[Employee ID]], OFFSET($F$10, 0, 0, ROW()-9, 1), SERVICE[[#This Row],[Resources Role]])</f>
        <v>0</v>
      </c>
      <c r="Z3095" s="388">
        <f ca="1">COUNTIFS(OFFSET($F$10, 0, 0, ROW()-9, 1), SERVICE[[#This Row],[Resources Role]], OFFSET($H$10, 0, 0, ROW()-9, 1), SERVICE[[#This Row],[Booking]])</f>
        <v>0</v>
      </c>
    </row>
    <row r="3096" spans="1:26" x14ac:dyDescent="0.25">
      <c r="A3096" s="6" t="str">
        <f ca="1">no.</f>
        <v/>
      </c>
      <c r="E3096" s="4" t="str">
        <f ca="1">position</f>
        <v/>
      </c>
      <c r="J3096" s="318"/>
      <c r="M3096" s="4"/>
      <c r="O3096" s="6"/>
      <c r="Q3096" s="20"/>
      <c r="R3096" s="5" t="str">
        <f ca="1">score</f>
        <v/>
      </c>
      <c r="S3096" s="7" t="str">
        <f ca="1">rescore_svc</f>
        <v/>
      </c>
      <c r="U3096" s="11" t="str">
        <f ca="1">price</f>
        <v/>
      </c>
      <c r="V3096" s="4"/>
      <c r="Y3096" s="388">
        <f ca="1">COUNTIFS(OFFSET($B$10, 0, 0, ROW()-9, 1), SERVICE[[#This Row],[Employee ID]], OFFSET($F$10, 0, 0, ROW()-9, 1), SERVICE[[#This Row],[Resources Role]])</f>
        <v>0</v>
      </c>
      <c r="Z3096" s="388">
        <f ca="1">COUNTIFS(OFFSET($F$10, 0, 0, ROW()-9, 1), SERVICE[[#This Row],[Resources Role]], OFFSET($H$10, 0, 0, ROW()-9, 1), SERVICE[[#This Row],[Booking]])</f>
        <v>0</v>
      </c>
    </row>
    <row r="3097" spans="1:26" x14ac:dyDescent="0.25">
      <c r="A3097" s="6" t="str">
        <f ca="1">no.</f>
        <v/>
      </c>
      <c r="E3097" s="4" t="str">
        <f ca="1">position</f>
        <v/>
      </c>
      <c r="J3097" s="318"/>
      <c r="M3097" s="4"/>
      <c r="O3097" s="6"/>
      <c r="Q3097" s="20"/>
      <c r="R3097" s="5" t="str">
        <f ca="1">score</f>
        <v/>
      </c>
      <c r="S3097" s="7" t="str">
        <f ca="1">rescore_svc</f>
        <v/>
      </c>
      <c r="U3097" s="11" t="str">
        <f ca="1">price</f>
        <v/>
      </c>
      <c r="V3097" s="4"/>
      <c r="Y3097" s="388">
        <f ca="1">COUNTIFS(OFFSET($B$10, 0, 0, ROW()-9, 1), SERVICE[[#This Row],[Employee ID]], OFFSET($F$10, 0, 0, ROW()-9, 1), SERVICE[[#This Row],[Resources Role]])</f>
        <v>0</v>
      </c>
      <c r="Z3097" s="388">
        <f ca="1">COUNTIFS(OFFSET($F$10, 0, 0, ROW()-9, 1), SERVICE[[#This Row],[Resources Role]], OFFSET($H$10, 0, 0, ROW()-9, 1), SERVICE[[#This Row],[Booking]])</f>
        <v>0</v>
      </c>
    </row>
    <row r="3098" spans="1:26" x14ac:dyDescent="0.25">
      <c r="A3098" s="6" t="str">
        <f ca="1">no.</f>
        <v/>
      </c>
      <c r="E3098" s="4" t="str">
        <f ca="1">position</f>
        <v/>
      </c>
      <c r="J3098" s="318"/>
      <c r="M3098" s="4"/>
      <c r="O3098" s="6"/>
      <c r="Q3098" s="20"/>
      <c r="R3098" s="5" t="str">
        <f ca="1">score</f>
        <v/>
      </c>
      <c r="S3098" s="7" t="str">
        <f ca="1">rescore_svc</f>
        <v/>
      </c>
      <c r="U3098" s="11" t="str">
        <f ca="1">price</f>
        <v/>
      </c>
      <c r="V3098" s="4"/>
      <c r="Y3098" s="388">
        <f ca="1">COUNTIFS(OFFSET($B$10, 0, 0, ROW()-9, 1), SERVICE[[#This Row],[Employee ID]], OFFSET($F$10, 0, 0, ROW()-9, 1), SERVICE[[#This Row],[Resources Role]])</f>
        <v>0</v>
      </c>
      <c r="Z3098" s="388">
        <f ca="1">COUNTIFS(OFFSET($F$10, 0, 0, ROW()-9, 1), SERVICE[[#This Row],[Resources Role]], OFFSET($H$10, 0, 0, ROW()-9, 1), SERVICE[[#This Row],[Booking]])</f>
        <v>0</v>
      </c>
    </row>
    <row r="3099" spans="1:26" x14ac:dyDescent="0.25">
      <c r="A3099" s="6" t="str">
        <f ca="1">no.</f>
        <v/>
      </c>
      <c r="E3099" s="4" t="str">
        <f ca="1">position</f>
        <v/>
      </c>
      <c r="J3099" s="318"/>
      <c r="M3099" s="4"/>
      <c r="O3099" s="6"/>
      <c r="Q3099" s="20"/>
      <c r="R3099" s="5" t="str">
        <f ca="1">score</f>
        <v/>
      </c>
      <c r="S3099" s="7" t="str">
        <f ca="1">rescore_svc</f>
        <v/>
      </c>
      <c r="U3099" s="11" t="str">
        <f ca="1">price</f>
        <v/>
      </c>
      <c r="V3099" s="4"/>
      <c r="Y3099" s="388">
        <f ca="1">COUNTIFS(OFFSET($B$10, 0, 0, ROW()-9, 1), SERVICE[[#This Row],[Employee ID]], OFFSET($F$10, 0, 0, ROW()-9, 1), SERVICE[[#This Row],[Resources Role]])</f>
        <v>0</v>
      </c>
      <c r="Z3099" s="388">
        <f ca="1">COUNTIFS(OFFSET($F$10, 0, 0, ROW()-9, 1), SERVICE[[#This Row],[Resources Role]], OFFSET($H$10, 0, 0, ROW()-9, 1), SERVICE[[#This Row],[Booking]])</f>
        <v>0</v>
      </c>
    </row>
    <row r="3100" spans="1:26" x14ac:dyDescent="0.25">
      <c r="A3100" s="6" t="str">
        <f ca="1">no.</f>
        <v/>
      </c>
      <c r="E3100" s="4" t="str">
        <f ca="1">position</f>
        <v/>
      </c>
      <c r="J3100" s="318"/>
      <c r="M3100" s="4"/>
      <c r="O3100" s="6"/>
      <c r="Q3100" s="20"/>
      <c r="R3100" s="5" t="str">
        <f ca="1">score</f>
        <v/>
      </c>
      <c r="S3100" s="7" t="str">
        <f ca="1">rescore_svc</f>
        <v/>
      </c>
      <c r="U3100" s="11" t="str">
        <f ca="1">price</f>
        <v/>
      </c>
      <c r="V3100" s="4"/>
      <c r="Y3100" s="388">
        <f ca="1">COUNTIFS(OFFSET($B$10, 0, 0, ROW()-9, 1), SERVICE[[#This Row],[Employee ID]], OFFSET($F$10, 0, 0, ROW()-9, 1), SERVICE[[#This Row],[Resources Role]])</f>
        <v>0</v>
      </c>
      <c r="Z3100" s="388">
        <f ca="1">COUNTIFS(OFFSET($F$10, 0, 0, ROW()-9, 1), SERVICE[[#This Row],[Resources Role]], OFFSET($H$10, 0, 0, ROW()-9, 1), SERVICE[[#This Row],[Booking]])</f>
        <v>0</v>
      </c>
    </row>
    <row r="3101" spans="1:26" x14ac:dyDescent="0.25">
      <c r="A3101" s="6" t="str">
        <f ca="1">no.</f>
        <v/>
      </c>
      <c r="E3101" s="4" t="str">
        <f ca="1">position</f>
        <v/>
      </c>
      <c r="J3101" s="318"/>
      <c r="M3101" s="4"/>
      <c r="O3101" s="6"/>
      <c r="Q3101" s="20"/>
      <c r="R3101" s="5" t="str">
        <f ca="1">score</f>
        <v/>
      </c>
      <c r="S3101" s="7" t="str">
        <f ca="1">rescore_svc</f>
        <v/>
      </c>
      <c r="U3101" s="11" t="str">
        <f ca="1">price</f>
        <v/>
      </c>
      <c r="V3101" s="4"/>
      <c r="Y3101" s="388">
        <f ca="1">COUNTIFS(OFFSET($B$10, 0, 0, ROW()-9, 1), SERVICE[[#This Row],[Employee ID]], OFFSET($F$10, 0, 0, ROW()-9, 1), SERVICE[[#This Row],[Resources Role]])</f>
        <v>0</v>
      </c>
      <c r="Z3101" s="388">
        <f ca="1">COUNTIFS(OFFSET($F$10, 0, 0, ROW()-9, 1), SERVICE[[#This Row],[Resources Role]], OFFSET($H$10, 0, 0, ROW()-9, 1), SERVICE[[#This Row],[Booking]])</f>
        <v>0</v>
      </c>
    </row>
    <row r="3102" spans="1:26" x14ac:dyDescent="0.25">
      <c r="A3102" s="6" t="str">
        <f ca="1">no.</f>
        <v/>
      </c>
      <c r="E3102" s="4" t="str">
        <f ca="1">position</f>
        <v/>
      </c>
      <c r="J3102" s="318"/>
      <c r="M3102" s="4"/>
      <c r="O3102" s="6"/>
      <c r="Q3102" s="20"/>
      <c r="R3102" s="5" t="str">
        <f ca="1">score</f>
        <v/>
      </c>
      <c r="S3102" s="7" t="str">
        <f ca="1">rescore_svc</f>
        <v/>
      </c>
      <c r="U3102" s="11" t="str">
        <f ca="1">price</f>
        <v/>
      </c>
      <c r="V3102" s="4"/>
      <c r="Y3102" s="388">
        <f ca="1">COUNTIFS(OFFSET($B$10, 0, 0, ROW()-9, 1), SERVICE[[#This Row],[Employee ID]], OFFSET($F$10, 0, 0, ROW()-9, 1), SERVICE[[#This Row],[Resources Role]])</f>
        <v>0</v>
      </c>
      <c r="Z3102" s="388">
        <f ca="1">COUNTIFS(OFFSET($F$10, 0, 0, ROW()-9, 1), SERVICE[[#This Row],[Resources Role]], OFFSET($H$10, 0, 0, ROW()-9, 1), SERVICE[[#This Row],[Booking]])</f>
        <v>0</v>
      </c>
    </row>
    <row r="3103" spans="1:26" x14ac:dyDescent="0.25">
      <c r="A3103" s="6" t="str">
        <f ca="1">no.</f>
        <v/>
      </c>
      <c r="E3103" s="4" t="str">
        <f ca="1">position</f>
        <v/>
      </c>
      <c r="J3103" s="318"/>
      <c r="M3103" s="4"/>
      <c r="O3103" s="6"/>
      <c r="Q3103" s="20"/>
      <c r="R3103" s="5" t="str">
        <f ca="1">score</f>
        <v/>
      </c>
      <c r="S3103" s="7" t="str">
        <f ca="1">rescore_svc</f>
        <v/>
      </c>
      <c r="U3103" s="11" t="str">
        <f ca="1">price</f>
        <v/>
      </c>
      <c r="V3103" s="4"/>
      <c r="Y3103" s="388">
        <f ca="1">COUNTIFS(OFFSET($B$10, 0, 0, ROW()-9, 1), SERVICE[[#This Row],[Employee ID]], OFFSET($F$10, 0, 0, ROW()-9, 1), SERVICE[[#This Row],[Resources Role]])</f>
        <v>0</v>
      </c>
      <c r="Z3103" s="388">
        <f ca="1">COUNTIFS(OFFSET($F$10, 0, 0, ROW()-9, 1), SERVICE[[#This Row],[Resources Role]], OFFSET($H$10, 0, 0, ROW()-9, 1), SERVICE[[#This Row],[Booking]])</f>
        <v>0</v>
      </c>
    </row>
    <row r="3104" spans="1:26" x14ac:dyDescent="0.25">
      <c r="A3104" s="6" t="str">
        <f ca="1">no.</f>
        <v/>
      </c>
      <c r="E3104" s="4" t="str">
        <f ca="1">position</f>
        <v/>
      </c>
      <c r="J3104" s="318"/>
      <c r="M3104" s="4"/>
      <c r="O3104" s="6"/>
      <c r="Q3104" s="20"/>
      <c r="R3104" s="5" t="str">
        <f ca="1">score</f>
        <v/>
      </c>
      <c r="S3104" s="7" t="str">
        <f ca="1">rescore_svc</f>
        <v/>
      </c>
      <c r="U3104" s="11" t="str">
        <f ca="1">price</f>
        <v/>
      </c>
      <c r="V3104" s="4"/>
      <c r="Y3104" s="388">
        <f ca="1">COUNTIFS(OFFSET($B$10, 0, 0, ROW()-9, 1), SERVICE[[#This Row],[Employee ID]], OFFSET($F$10, 0, 0, ROW()-9, 1), SERVICE[[#This Row],[Resources Role]])</f>
        <v>0</v>
      </c>
      <c r="Z3104" s="388">
        <f ca="1">COUNTIFS(OFFSET($F$10, 0, 0, ROW()-9, 1), SERVICE[[#This Row],[Resources Role]], OFFSET($H$10, 0, 0, ROW()-9, 1), SERVICE[[#This Row],[Booking]])</f>
        <v>0</v>
      </c>
    </row>
    <row r="3105" spans="1:26" x14ac:dyDescent="0.25">
      <c r="A3105" s="6" t="str">
        <f ca="1">no.</f>
        <v/>
      </c>
      <c r="E3105" s="4" t="str">
        <f ca="1">position</f>
        <v/>
      </c>
      <c r="J3105" s="318"/>
      <c r="M3105" s="4"/>
      <c r="O3105" s="6"/>
      <c r="Q3105" s="20"/>
      <c r="R3105" s="5" t="str">
        <f ca="1">score</f>
        <v/>
      </c>
      <c r="S3105" s="7" t="str">
        <f ca="1">rescore_svc</f>
        <v/>
      </c>
      <c r="U3105" s="11" t="str">
        <f ca="1">price</f>
        <v/>
      </c>
      <c r="V3105" s="4"/>
      <c r="Y3105" s="388">
        <f ca="1">COUNTIFS(OFFSET($B$10, 0, 0, ROW()-9, 1), SERVICE[[#This Row],[Employee ID]], OFFSET($F$10, 0, 0, ROW()-9, 1), SERVICE[[#This Row],[Resources Role]])</f>
        <v>0</v>
      </c>
      <c r="Z3105" s="388">
        <f ca="1">COUNTIFS(OFFSET($F$10, 0, 0, ROW()-9, 1), SERVICE[[#This Row],[Resources Role]], OFFSET($H$10, 0, 0, ROW()-9, 1), SERVICE[[#This Row],[Booking]])</f>
        <v>0</v>
      </c>
    </row>
    <row r="3106" spans="1:26" x14ac:dyDescent="0.25">
      <c r="A3106" s="6" t="str">
        <f ca="1">no.</f>
        <v/>
      </c>
      <c r="E3106" s="4" t="str">
        <f ca="1">position</f>
        <v/>
      </c>
      <c r="J3106" s="318"/>
      <c r="M3106" s="4"/>
      <c r="O3106" s="6"/>
      <c r="Q3106" s="20"/>
      <c r="R3106" s="5" t="str">
        <f ca="1">score</f>
        <v/>
      </c>
      <c r="S3106" s="7" t="str">
        <f ca="1">rescore_svc</f>
        <v/>
      </c>
      <c r="U3106" s="11" t="str">
        <f ca="1">price</f>
        <v/>
      </c>
      <c r="V3106" s="4"/>
      <c r="Y3106" s="388">
        <f ca="1">COUNTIFS(OFFSET($B$10, 0, 0, ROW()-9, 1), SERVICE[[#This Row],[Employee ID]], OFFSET($F$10, 0, 0, ROW()-9, 1), SERVICE[[#This Row],[Resources Role]])</f>
        <v>0</v>
      </c>
      <c r="Z3106" s="388">
        <f ca="1">COUNTIFS(OFFSET($F$10, 0, 0, ROW()-9, 1), SERVICE[[#This Row],[Resources Role]], OFFSET($H$10, 0, 0, ROW()-9, 1), SERVICE[[#This Row],[Booking]])</f>
        <v>0</v>
      </c>
    </row>
    <row r="3107" spans="1:26" x14ac:dyDescent="0.25">
      <c r="A3107" s="6" t="str">
        <f ca="1">no.</f>
        <v/>
      </c>
      <c r="E3107" s="4" t="str">
        <f ca="1">position</f>
        <v/>
      </c>
      <c r="J3107" s="318"/>
      <c r="M3107" s="4"/>
      <c r="O3107" s="6"/>
      <c r="Q3107" s="20"/>
      <c r="R3107" s="5" t="str">
        <f ca="1">score</f>
        <v/>
      </c>
      <c r="S3107" s="7" t="str">
        <f ca="1">rescore_svc</f>
        <v/>
      </c>
      <c r="U3107" s="11" t="str">
        <f ca="1">price</f>
        <v/>
      </c>
      <c r="V3107" s="4"/>
      <c r="Y3107" s="388">
        <f ca="1">COUNTIFS(OFFSET($B$10, 0, 0, ROW()-9, 1), SERVICE[[#This Row],[Employee ID]], OFFSET($F$10, 0, 0, ROW()-9, 1), SERVICE[[#This Row],[Resources Role]])</f>
        <v>0</v>
      </c>
      <c r="Z3107" s="388">
        <f ca="1">COUNTIFS(OFFSET($F$10, 0, 0, ROW()-9, 1), SERVICE[[#This Row],[Resources Role]], OFFSET($H$10, 0, 0, ROW()-9, 1), SERVICE[[#This Row],[Booking]])</f>
        <v>0</v>
      </c>
    </row>
    <row r="3108" spans="1:26" x14ac:dyDescent="0.25">
      <c r="A3108" s="6" t="str">
        <f ca="1">no.</f>
        <v/>
      </c>
      <c r="E3108" s="4" t="str">
        <f ca="1">position</f>
        <v/>
      </c>
      <c r="J3108" s="318"/>
      <c r="M3108" s="4"/>
      <c r="O3108" s="6"/>
      <c r="Q3108" s="20"/>
      <c r="R3108" s="5" t="str">
        <f ca="1">score</f>
        <v/>
      </c>
      <c r="S3108" s="7" t="str">
        <f ca="1">rescore_svc</f>
        <v/>
      </c>
      <c r="U3108" s="11" t="str">
        <f ca="1">price</f>
        <v/>
      </c>
      <c r="V3108" s="4"/>
      <c r="Y3108" s="388">
        <f ca="1">COUNTIFS(OFFSET($B$10, 0, 0, ROW()-9, 1), SERVICE[[#This Row],[Employee ID]], OFFSET($F$10, 0, 0, ROW()-9, 1), SERVICE[[#This Row],[Resources Role]])</f>
        <v>0</v>
      </c>
      <c r="Z3108" s="388">
        <f ca="1">COUNTIFS(OFFSET($F$10, 0, 0, ROW()-9, 1), SERVICE[[#This Row],[Resources Role]], OFFSET($H$10, 0, 0, ROW()-9, 1), SERVICE[[#This Row],[Booking]])</f>
        <v>0</v>
      </c>
    </row>
    <row r="3109" spans="1:26" x14ac:dyDescent="0.25">
      <c r="A3109" s="6" t="str">
        <f ca="1">no.</f>
        <v/>
      </c>
      <c r="E3109" s="4" t="str">
        <f ca="1">position</f>
        <v/>
      </c>
      <c r="J3109" s="318"/>
      <c r="M3109" s="4"/>
      <c r="O3109" s="6"/>
      <c r="Q3109" s="20"/>
      <c r="R3109" s="5" t="str">
        <f ca="1">score</f>
        <v/>
      </c>
      <c r="S3109" s="7" t="str">
        <f ca="1">rescore_svc</f>
        <v/>
      </c>
      <c r="U3109" s="11" t="str">
        <f ca="1">price</f>
        <v/>
      </c>
      <c r="V3109" s="4"/>
      <c r="Y3109" s="388">
        <f ca="1">COUNTIFS(OFFSET($B$10, 0, 0, ROW()-9, 1), SERVICE[[#This Row],[Employee ID]], OFFSET($F$10, 0, 0, ROW()-9, 1), SERVICE[[#This Row],[Resources Role]])</f>
        <v>0</v>
      </c>
      <c r="Z3109" s="388">
        <f ca="1">COUNTIFS(OFFSET($F$10, 0, 0, ROW()-9, 1), SERVICE[[#This Row],[Resources Role]], OFFSET($H$10, 0, 0, ROW()-9, 1), SERVICE[[#This Row],[Booking]])</f>
        <v>0</v>
      </c>
    </row>
    <row r="3110" spans="1:26" x14ac:dyDescent="0.25">
      <c r="A3110" s="6" t="str">
        <f ca="1">no.</f>
        <v/>
      </c>
      <c r="E3110" s="4" t="str">
        <f ca="1">position</f>
        <v/>
      </c>
      <c r="J3110" s="318"/>
      <c r="M3110" s="4"/>
      <c r="O3110" s="6"/>
      <c r="Q3110" s="20"/>
      <c r="R3110" s="5" t="str">
        <f ca="1">score</f>
        <v/>
      </c>
      <c r="S3110" s="7" t="str">
        <f ca="1">rescore_svc</f>
        <v/>
      </c>
      <c r="U3110" s="11" t="str">
        <f ca="1">price</f>
        <v/>
      </c>
      <c r="V3110" s="4"/>
      <c r="Y3110" s="388">
        <f ca="1">COUNTIFS(OFFSET($B$10, 0, 0, ROW()-9, 1), SERVICE[[#This Row],[Employee ID]], OFFSET($F$10, 0, 0, ROW()-9, 1), SERVICE[[#This Row],[Resources Role]])</f>
        <v>0</v>
      </c>
      <c r="Z3110" s="388">
        <f ca="1">COUNTIFS(OFFSET($F$10, 0, 0, ROW()-9, 1), SERVICE[[#This Row],[Resources Role]], OFFSET($H$10, 0, 0, ROW()-9, 1), SERVICE[[#This Row],[Booking]])</f>
        <v>0</v>
      </c>
    </row>
    <row r="3111" spans="1:26" x14ac:dyDescent="0.25">
      <c r="A3111" s="6" t="str">
        <f ca="1">no.</f>
        <v/>
      </c>
      <c r="E3111" s="4" t="str">
        <f ca="1">position</f>
        <v/>
      </c>
      <c r="J3111" s="318"/>
      <c r="M3111" s="4"/>
      <c r="O3111" s="6"/>
      <c r="Q3111" s="20"/>
      <c r="R3111" s="5" t="str">
        <f ca="1">score</f>
        <v/>
      </c>
      <c r="S3111" s="7" t="str">
        <f ca="1">rescore_svc</f>
        <v/>
      </c>
      <c r="U3111" s="11" t="str">
        <f ca="1">price</f>
        <v/>
      </c>
      <c r="V3111" s="4"/>
      <c r="Y3111" s="388">
        <f ca="1">COUNTIFS(OFFSET($B$10, 0, 0, ROW()-9, 1), SERVICE[[#This Row],[Employee ID]], OFFSET($F$10, 0, 0, ROW()-9, 1), SERVICE[[#This Row],[Resources Role]])</f>
        <v>0</v>
      </c>
      <c r="Z3111" s="388">
        <f ca="1">COUNTIFS(OFFSET($F$10, 0, 0, ROW()-9, 1), SERVICE[[#This Row],[Resources Role]], OFFSET($H$10, 0, 0, ROW()-9, 1), SERVICE[[#This Row],[Booking]])</f>
        <v>0</v>
      </c>
    </row>
    <row r="3112" spans="1:26" x14ac:dyDescent="0.25">
      <c r="A3112" s="6" t="str">
        <f ca="1">no.</f>
        <v/>
      </c>
      <c r="E3112" s="4" t="str">
        <f ca="1">position</f>
        <v/>
      </c>
      <c r="J3112" s="318"/>
      <c r="M3112" s="4"/>
      <c r="O3112" s="6"/>
      <c r="Q3112" s="20"/>
      <c r="R3112" s="5" t="str">
        <f ca="1">score</f>
        <v/>
      </c>
      <c r="S3112" s="7" t="str">
        <f ca="1">rescore_svc</f>
        <v/>
      </c>
      <c r="U3112" s="11" t="str">
        <f ca="1">price</f>
        <v/>
      </c>
      <c r="V3112" s="4"/>
      <c r="Y3112" s="388">
        <f ca="1">COUNTIFS(OFFSET($B$10, 0, 0, ROW()-9, 1), SERVICE[[#This Row],[Employee ID]], OFFSET($F$10, 0, 0, ROW()-9, 1), SERVICE[[#This Row],[Resources Role]])</f>
        <v>0</v>
      </c>
      <c r="Z3112" s="388">
        <f ca="1">COUNTIFS(OFFSET($F$10, 0, 0, ROW()-9, 1), SERVICE[[#This Row],[Resources Role]], OFFSET($H$10, 0, 0, ROW()-9, 1), SERVICE[[#This Row],[Booking]])</f>
        <v>0</v>
      </c>
    </row>
    <row r="3113" spans="1:26" x14ac:dyDescent="0.25">
      <c r="A3113" s="6" t="str">
        <f ca="1">no.</f>
        <v/>
      </c>
      <c r="E3113" s="4" t="str">
        <f ca="1">position</f>
        <v/>
      </c>
      <c r="J3113" s="318"/>
      <c r="M3113" s="4"/>
      <c r="O3113" s="6"/>
      <c r="Q3113" s="20"/>
      <c r="R3113" s="5" t="str">
        <f ca="1">score</f>
        <v/>
      </c>
      <c r="S3113" s="7" t="str">
        <f ca="1">rescore_svc</f>
        <v/>
      </c>
      <c r="U3113" s="11" t="str">
        <f ca="1">price</f>
        <v/>
      </c>
      <c r="V3113" s="4"/>
      <c r="Y3113" s="388">
        <f ca="1">COUNTIFS(OFFSET($B$10, 0, 0, ROW()-9, 1), SERVICE[[#This Row],[Employee ID]], OFFSET($F$10, 0, 0, ROW()-9, 1), SERVICE[[#This Row],[Resources Role]])</f>
        <v>0</v>
      </c>
      <c r="Z3113" s="388">
        <f ca="1">COUNTIFS(OFFSET($F$10, 0, 0, ROW()-9, 1), SERVICE[[#This Row],[Resources Role]], OFFSET($H$10, 0, 0, ROW()-9, 1), SERVICE[[#This Row],[Booking]])</f>
        <v>0</v>
      </c>
    </row>
    <row r="3114" spans="1:26" x14ac:dyDescent="0.25">
      <c r="A3114" s="6" t="str">
        <f ca="1">no.</f>
        <v/>
      </c>
      <c r="E3114" s="4" t="str">
        <f ca="1">position</f>
        <v/>
      </c>
      <c r="J3114" s="318"/>
      <c r="M3114" s="4"/>
      <c r="O3114" s="6"/>
      <c r="Q3114" s="20"/>
      <c r="R3114" s="5" t="str">
        <f ca="1">score</f>
        <v/>
      </c>
      <c r="S3114" s="7" t="str">
        <f ca="1">rescore_svc</f>
        <v/>
      </c>
      <c r="U3114" s="11" t="str">
        <f ca="1">price</f>
        <v/>
      </c>
      <c r="V3114" s="4"/>
      <c r="Y3114" s="388">
        <f ca="1">COUNTIFS(OFFSET($B$10, 0, 0, ROW()-9, 1), SERVICE[[#This Row],[Employee ID]], OFFSET($F$10, 0, 0, ROW()-9, 1), SERVICE[[#This Row],[Resources Role]])</f>
        <v>0</v>
      </c>
      <c r="Z3114" s="388">
        <f ca="1">COUNTIFS(OFFSET($F$10, 0, 0, ROW()-9, 1), SERVICE[[#This Row],[Resources Role]], OFFSET($H$10, 0, 0, ROW()-9, 1), SERVICE[[#This Row],[Booking]])</f>
        <v>0</v>
      </c>
    </row>
    <row r="3115" spans="1:26" x14ac:dyDescent="0.25">
      <c r="A3115" s="6" t="str">
        <f ca="1">no.</f>
        <v/>
      </c>
      <c r="E3115" s="4" t="str">
        <f ca="1">position</f>
        <v/>
      </c>
      <c r="J3115" s="318"/>
      <c r="M3115" s="4"/>
      <c r="O3115" s="6"/>
      <c r="Q3115" s="20"/>
      <c r="R3115" s="5" t="str">
        <f ca="1">score</f>
        <v/>
      </c>
      <c r="S3115" s="7" t="str">
        <f ca="1">rescore_svc</f>
        <v/>
      </c>
      <c r="U3115" s="11" t="str">
        <f ca="1">price</f>
        <v/>
      </c>
      <c r="V3115" s="4"/>
      <c r="Y3115" s="388">
        <f ca="1">COUNTIFS(OFFSET($B$10, 0, 0, ROW()-9, 1), SERVICE[[#This Row],[Employee ID]], OFFSET($F$10, 0, 0, ROW()-9, 1), SERVICE[[#This Row],[Resources Role]])</f>
        <v>0</v>
      </c>
      <c r="Z3115" s="388">
        <f ca="1">COUNTIFS(OFFSET($F$10, 0, 0, ROW()-9, 1), SERVICE[[#This Row],[Resources Role]], OFFSET($H$10, 0, 0, ROW()-9, 1), SERVICE[[#This Row],[Booking]])</f>
        <v>0</v>
      </c>
    </row>
    <row r="3116" spans="1:26" x14ac:dyDescent="0.25">
      <c r="A3116" s="6" t="str">
        <f ca="1">no.</f>
        <v/>
      </c>
      <c r="E3116" s="4" t="str">
        <f ca="1">position</f>
        <v/>
      </c>
      <c r="J3116" s="318"/>
      <c r="M3116" s="4"/>
      <c r="O3116" s="6"/>
      <c r="Q3116" s="20"/>
      <c r="R3116" s="5" t="str">
        <f ca="1">score</f>
        <v/>
      </c>
      <c r="S3116" s="7" t="str">
        <f ca="1">rescore_svc</f>
        <v/>
      </c>
      <c r="U3116" s="11" t="str">
        <f ca="1">price</f>
        <v/>
      </c>
      <c r="V3116" s="4"/>
      <c r="Y3116" s="388">
        <f ca="1">COUNTIFS(OFFSET($B$10, 0, 0, ROW()-9, 1), SERVICE[[#This Row],[Employee ID]], OFFSET($F$10, 0, 0, ROW()-9, 1), SERVICE[[#This Row],[Resources Role]])</f>
        <v>0</v>
      </c>
      <c r="Z3116" s="388">
        <f ca="1">COUNTIFS(OFFSET($F$10, 0, 0, ROW()-9, 1), SERVICE[[#This Row],[Resources Role]], OFFSET($H$10, 0, 0, ROW()-9, 1), SERVICE[[#This Row],[Booking]])</f>
        <v>0</v>
      </c>
    </row>
    <row r="3117" spans="1:26" x14ac:dyDescent="0.25">
      <c r="A3117" s="6" t="str">
        <f ca="1">no.</f>
        <v/>
      </c>
      <c r="E3117" s="4" t="str">
        <f ca="1">position</f>
        <v/>
      </c>
      <c r="J3117" s="318"/>
      <c r="M3117" s="4"/>
      <c r="O3117" s="6"/>
      <c r="Q3117" s="20"/>
      <c r="R3117" s="5" t="str">
        <f ca="1">score</f>
        <v/>
      </c>
      <c r="S3117" s="7" t="str">
        <f ca="1">rescore_svc</f>
        <v/>
      </c>
      <c r="U3117" s="11" t="str">
        <f ca="1">price</f>
        <v/>
      </c>
      <c r="V3117" s="4"/>
      <c r="Y3117" s="388">
        <f ca="1">COUNTIFS(OFFSET($B$10, 0, 0, ROW()-9, 1), SERVICE[[#This Row],[Employee ID]], OFFSET($F$10, 0, 0, ROW()-9, 1), SERVICE[[#This Row],[Resources Role]])</f>
        <v>0</v>
      </c>
      <c r="Z3117" s="388">
        <f ca="1">COUNTIFS(OFFSET($F$10, 0, 0, ROW()-9, 1), SERVICE[[#This Row],[Resources Role]], OFFSET($H$10, 0, 0, ROW()-9, 1), SERVICE[[#This Row],[Booking]])</f>
        <v>0</v>
      </c>
    </row>
    <row r="3118" spans="1:26" x14ac:dyDescent="0.25">
      <c r="A3118" s="6" t="str">
        <f ca="1">no.</f>
        <v/>
      </c>
      <c r="E3118" s="4" t="str">
        <f ca="1">position</f>
        <v/>
      </c>
      <c r="J3118" s="318"/>
      <c r="M3118" s="4"/>
      <c r="O3118" s="6"/>
      <c r="Q3118" s="20"/>
      <c r="R3118" s="5" t="str">
        <f ca="1">score</f>
        <v/>
      </c>
      <c r="S3118" s="7" t="str">
        <f ca="1">rescore_svc</f>
        <v/>
      </c>
      <c r="U3118" s="11" t="str">
        <f ca="1">price</f>
        <v/>
      </c>
      <c r="V3118" s="4"/>
      <c r="Y3118" s="388">
        <f ca="1">COUNTIFS(OFFSET($B$10, 0, 0, ROW()-9, 1), SERVICE[[#This Row],[Employee ID]], OFFSET($F$10, 0, 0, ROW()-9, 1), SERVICE[[#This Row],[Resources Role]])</f>
        <v>0</v>
      </c>
      <c r="Z3118" s="388">
        <f ca="1">COUNTIFS(OFFSET($F$10, 0, 0, ROW()-9, 1), SERVICE[[#This Row],[Resources Role]], OFFSET($H$10, 0, 0, ROW()-9, 1), SERVICE[[#This Row],[Booking]])</f>
        <v>0</v>
      </c>
    </row>
    <row r="3119" spans="1:26" x14ac:dyDescent="0.25">
      <c r="A3119" s="6" t="str">
        <f ca="1">no.</f>
        <v/>
      </c>
      <c r="E3119" s="4" t="str">
        <f ca="1">position</f>
        <v/>
      </c>
      <c r="J3119" s="318"/>
      <c r="M3119" s="4"/>
      <c r="O3119" s="6"/>
      <c r="Q3119" s="20"/>
      <c r="R3119" s="5" t="str">
        <f ca="1">score</f>
        <v/>
      </c>
      <c r="S3119" s="7" t="str">
        <f ca="1">rescore_svc</f>
        <v/>
      </c>
      <c r="U3119" s="11" t="str">
        <f ca="1">price</f>
        <v/>
      </c>
      <c r="V3119" s="4"/>
      <c r="Y3119" s="388">
        <f ca="1">COUNTIFS(OFFSET($B$10, 0, 0, ROW()-9, 1), SERVICE[[#This Row],[Employee ID]], OFFSET($F$10, 0, 0, ROW()-9, 1), SERVICE[[#This Row],[Resources Role]])</f>
        <v>0</v>
      </c>
      <c r="Z3119" s="388">
        <f ca="1">COUNTIFS(OFFSET($F$10, 0, 0, ROW()-9, 1), SERVICE[[#This Row],[Resources Role]], OFFSET($H$10, 0, 0, ROW()-9, 1), SERVICE[[#This Row],[Booking]])</f>
        <v>0</v>
      </c>
    </row>
    <row r="3120" spans="1:26" x14ac:dyDescent="0.25">
      <c r="A3120" s="6" t="str">
        <f ca="1">no.</f>
        <v/>
      </c>
      <c r="E3120" s="4" t="str">
        <f ca="1">position</f>
        <v/>
      </c>
      <c r="J3120" s="318"/>
      <c r="M3120" s="4"/>
      <c r="O3120" s="6"/>
      <c r="Q3120" s="20"/>
      <c r="R3120" s="5" t="str">
        <f ca="1">score</f>
        <v/>
      </c>
      <c r="S3120" s="7" t="str">
        <f ca="1">rescore_svc</f>
        <v/>
      </c>
      <c r="U3120" s="11" t="str">
        <f ca="1">price</f>
        <v/>
      </c>
      <c r="V3120" s="4"/>
      <c r="Y3120" s="388">
        <f ca="1">COUNTIFS(OFFSET($B$10, 0, 0, ROW()-9, 1), SERVICE[[#This Row],[Employee ID]], OFFSET($F$10, 0, 0, ROW()-9, 1), SERVICE[[#This Row],[Resources Role]])</f>
        <v>0</v>
      </c>
      <c r="Z3120" s="388">
        <f ca="1">COUNTIFS(OFFSET($F$10, 0, 0, ROW()-9, 1), SERVICE[[#This Row],[Resources Role]], OFFSET($H$10, 0, 0, ROW()-9, 1), SERVICE[[#This Row],[Booking]])</f>
        <v>0</v>
      </c>
    </row>
    <row r="3121" spans="1:26" x14ac:dyDescent="0.25">
      <c r="A3121" s="6" t="str">
        <f ca="1">no.</f>
        <v/>
      </c>
      <c r="E3121" s="4" t="str">
        <f ca="1">position</f>
        <v/>
      </c>
      <c r="J3121" s="318"/>
      <c r="M3121" s="4"/>
      <c r="O3121" s="6"/>
      <c r="Q3121" s="20"/>
      <c r="R3121" s="5" t="str">
        <f ca="1">score</f>
        <v/>
      </c>
      <c r="S3121" s="7" t="str">
        <f ca="1">rescore_svc</f>
        <v/>
      </c>
      <c r="U3121" s="11" t="str">
        <f ca="1">price</f>
        <v/>
      </c>
      <c r="V3121" s="4"/>
      <c r="Y3121" s="388">
        <f ca="1">COUNTIFS(OFFSET($B$10, 0, 0, ROW()-9, 1), SERVICE[[#This Row],[Employee ID]], OFFSET($F$10, 0, 0, ROW()-9, 1), SERVICE[[#This Row],[Resources Role]])</f>
        <v>0</v>
      </c>
      <c r="Z3121" s="388">
        <f ca="1">COUNTIFS(OFFSET($F$10, 0, 0, ROW()-9, 1), SERVICE[[#This Row],[Resources Role]], OFFSET($H$10, 0, 0, ROW()-9, 1), SERVICE[[#This Row],[Booking]])</f>
        <v>0</v>
      </c>
    </row>
    <row r="3122" spans="1:26" x14ac:dyDescent="0.25">
      <c r="A3122" s="6" t="str">
        <f ca="1">no.</f>
        <v/>
      </c>
      <c r="E3122" s="4" t="str">
        <f ca="1">position</f>
        <v/>
      </c>
      <c r="J3122" s="318"/>
      <c r="M3122" s="4"/>
      <c r="O3122" s="6"/>
      <c r="Q3122" s="20"/>
      <c r="R3122" s="5" t="str">
        <f ca="1">score</f>
        <v/>
      </c>
      <c r="S3122" s="7" t="str">
        <f ca="1">rescore_svc</f>
        <v/>
      </c>
      <c r="U3122" s="11" t="str">
        <f ca="1">price</f>
        <v/>
      </c>
      <c r="V3122" s="4"/>
      <c r="Y3122" s="388">
        <f ca="1">COUNTIFS(OFFSET($B$10, 0, 0, ROW()-9, 1), SERVICE[[#This Row],[Employee ID]], OFFSET($F$10, 0, 0, ROW()-9, 1), SERVICE[[#This Row],[Resources Role]])</f>
        <v>0</v>
      </c>
      <c r="Z3122" s="388">
        <f ca="1">COUNTIFS(OFFSET($F$10, 0, 0, ROW()-9, 1), SERVICE[[#This Row],[Resources Role]], OFFSET($H$10, 0, 0, ROW()-9, 1), SERVICE[[#This Row],[Booking]])</f>
        <v>0</v>
      </c>
    </row>
    <row r="3123" spans="1:26" x14ac:dyDescent="0.25">
      <c r="A3123" s="6" t="str">
        <f ca="1">no.</f>
        <v/>
      </c>
      <c r="E3123" s="4" t="str">
        <f ca="1">position</f>
        <v/>
      </c>
      <c r="J3123" s="318"/>
      <c r="M3123" s="4"/>
      <c r="O3123" s="6"/>
      <c r="Q3123" s="20"/>
      <c r="R3123" s="5" t="str">
        <f ca="1">score</f>
        <v/>
      </c>
      <c r="S3123" s="7" t="str">
        <f ca="1">rescore_svc</f>
        <v/>
      </c>
      <c r="U3123" s="11" t="str">
        <f ca="1">price</f>
        <v/>
      </c>
      <c r="V3123" s="4"/>
      <c r="Y3123" s="388">
        <f ca="1">COUNTIFS(OFFSET($B$10, 0, 0, ROW()-9, 1), SERVICE[[#This Row],[Employee ID]], OFFSET($F$10, 0, 0, ROW()-9, 1), SERVICE[[#This Row],[Resources Role]])</f>
        <v>0</v>
      </c>
      <c r="Z3123" s="388">
        <f ca="1">COUNTIFS(OFFSET($F$10, 0, 0, ROW()-9, 1), SERVICE[[#This Row],[Resources Role]], OFFSET($H$10, 0, 0, ROW()-9, 1), SERVICE[[#This Row],[Booking]])</f>
        <v>0</v>
      </c>
    </row>
    <row r="3124" spans="1:26" x14ac:dyDescent="0.25">
      <c r="A3124" s="6" t="str">
        <f ca="1">no.</f>
        <v/>
      </c>
      <c r="E3124" s="4" t="str">
        <f ca="1">position</f>
        <v/>
      </c>
      <c r="J3124" s="318"/>
      <c r="M3124" s="4"/>
      <c r="O3124" s="6"/>
      <c r="Q3124" s="20"/>
      <c r="R3124" s="5" t="str">
        <f ca="1">score</f>
        <v/>
      </c>
      <c r="S3124" s="7" t="str">
        <f ca="1">rescore_svc</f>
        <v/>
      </c>
      <c r="U3124" s="11" t="str">
        <f ca="1">price</f>
        <v/>
      </c>
      <c r="V3124" s="4"/>
      <c r="Y3124" s="388">
        <f ca="1">COUNTIFS(OFFSET($B$10, 0, 0, ROW()-9, 1), SERVICE[[#This Row],[Employee ID]], OFFSET($F$10, 0, 0, ROW()-9, 1), SERVICE[[#This Row],[Resources Role]])</f>
        <v>0</v>
      </c>
      <c r="Z3124" s="388">
        <f ca="1">COUNTIFS(OFFSET($F$10, 0, 0, ROW()-9, 1), SERVICE[[#This Row],[Resources Role]], OFFSET($H$10, 0, 0, ROW()-9, 1), SERVICE[[#This Row],[Booking]])</f>
        <v>0</v>
      </c>
    </row>
    <row r="3125" spans="1:26" x14ac:dyDescent="0.25">
      <c r="A3125" s="6" t="str">
        <f ca="1">no.</f>
        <v/>
      </c>
      <c r="E3125" s="4" t="str">
        <f ca="1">position</f>
        <v/>
      </c>
      <c r="J3125" s="318"/>
      <c r="M3125" s="4"/>
      <c r="O3125" s="6"/>
      <c r="Q3125" s="20"/>
      <c r="R3125" s="5" t="str">
        <f ca="1">score</f>
        <v/>
      </c>
      <c r="S3125" s="7" t="str">
        <f ca="1">rescore_svc</f>
        <v/>
      </c>
      <c r="U3125" s="11" t="str">
        <f ca="1">price</f>
        <v/>
      </c>
      <c r="V3125" s="4"/>
      <c r="Y3125" s="388">
        <f ca="1">COUNTIFS(OFFSET($B$10, 0, 0, ROW()-9, 1), SERVICE[[#This Row],[Employee ID]], OFFSET($F$10, 0, 0, ROW()-9, 1), SERVICE[[#This Row],[Resources Role]])</f>
        <v>0</v>
      </c>
      <c r="Z3125" s="388">
        <f ca="1">COUNTIFS(OFFSET($F$10, 0, 0, ROW()-9, 1), SERVICE[[#This Row],[Resources Role]], OFFSET($H$10, 0, 0, ROW()-9, 1), SERVICE[[#This Row],[Booking]])</f>
        <v>0</v>
      </c>
    </row>
    <row r="3126" spans="1:26" x14ac:dyDescent="0.25">
      <c r="A3126" s="6" t="str">
        <f ca="1">no.</f>
        <v/>
      </c>
      <c r="E3126" s="4" t="str">
        <f ca="1">position</f>
        <v/>
      </c>
      <c r="J3126" s="318"/>
      <c r="M3126" s="4"/>
      <c r="O3126" s="6"/>
      <c r="Q3126" s="20"/>
      <c r="R3126" s="5" t="str">
        <f ca="1">score</f>
        <v/>
      </c>
      <c r="S3126" s="7" t="str">
        <f ca="1">rescore_svc</f>
        <v/>
      </c>
      <c r="U3126" s="11" t="str">
        <f ca="1">price</f>
        <v/>
      </c>
      <c r="V3126" s="4"/>
      <c r="Y3126" s="388">
        <f ca="1">COUNTIFS(OFFSET($B$10, 0, 0, ROW()-9, 1), SERVICE[[#This Row],[Employee ID]], OFFSET($F$10, 0, 0, ROW()-9, 1), SERVICE[[#This Row],[Resources Role]])</f>
        <v>0</v>
      </c>
      <c r="Z3126" s="388">
        <f ca="1">COUNTIFS(OFFSET($F$10, 0, 0, ROW()-9, 1), SERVICE[[#This Row],[Resources Role]], OFFSET($H$10, 0, 0, ROW()-9, 1), SERVICE[[#This Row],[Booking]])</f>
        <v>0</v>
      </c>
    </row>
    <row r="3127" spans="1:26" x14ac:dyDescent="0.25">
      <c r="A3127" s="6" t="str">
        <f ca="1">no.</f>
        <v/>
      </c>
      <c r="E3127" s="4" t="str">
        <f ca="1">position</f>
        <v/>
      </c>
      <c r="J3127" s="318"/>
      <c r="M3127" s="4"/>
      <c r="O3127" s="6"/>
      <c r="Q3127" s="20"/>
      <c r="R3127" s="5" t="str">
        <f ca="1">score</f>
        <v/>
      </c>
      <c r="S3127" s="7" t="str">
        <f ca="1">rescore_svc</f>
        <v/>
      </c>
      <c r="U3127" s="11" t="str">
        <f ca="1">price</f>
        <v/>
      </c>
      <c r="V3127" s="4"/>
      <c r="Y3127" s="388">
        <f ca="1">COUNTIFS(OFFSET($B$10, 0, 0, ROW()-9, 1), SERVICE[[#This Row],[Employee ID]], OFFSET($F$10, 0, 0, ROW()-9, 1), SERVICE[[#This Row],[Resources Role]])</f>
        <v>0</v>
      </c>
      <c r="Z3127" s="388">
        <f ca="1">COUNTIFS(OFFSET($F$10, 0, 0, ROW()-9, 1), SERVICE[[#This Row],[Resources Role]], OFFSET($H$10, 0, 0, ROW()-9, 1), SERVICE[[#This Row],[Booking]])</f>
        <v>0</v>
      </c>
    </row>
    <row r="3128" spans="1:26" x14ac:dyDescent="0.25">
      <c r="A3128" s="6" t="str">
        <f ca="1">no.</f>
        <v/>
      </c>
      <c r="E3128" s="4" t="str">
        <f ca="1">position</f>
        <v/>
      </c>
      <c r="J3128" s="318"/>
      <c r="M3128" s="4"/>
      <c r="O3128" s="6"/>
      <c r="Q3128" s="20"/>
      <c r="R3128" s="5" t="str">
        <f ca="1">score</f>
        <v/>
      </c>
      <c r="S3128" s="7" t="str">
        <f ca="1">rescore_svc</f>
        <v/>
      </c>
      <c r="U3128" s="11" t="str">
        <f ca="1">price</f>
        <v/>
      </c>
      <c r="V3128" s="4"/>
      <c r="Y3128" s="388">
        <f ca="1">COUNTIFS(OFFSET($B$10, 0, 0, ROW()-9, 1), SERVICE[[#This Row],[Employee ID]], OFFSET($F$10, 0, 0, ROW()-9, 1), SERVICE[[#This Row],[Resources Role]])</f>
        <v>0</v>
      </c>
      <c r="Z3128" s="388">
        <f ca="1">COUNTIFS(OFFSET($F$10, 0, 0, ROW()-9, 1), SERVICE[[#This Row],[Resources Role]], OFFSET($H$10, 0, 0, ROW()-9, 1), SERVICE[[#This Row],[Booking]])</f>
        <v>0</v>
      </c>
    </row>
    <row r="3129" spans="1:26" x14ac:dyDescent="0.25">
      <c r="A3129" s="6" t="str">
        <f ca="1">no.</f>
        <v/>
      </c>
      <c r="E3129" s="4" t="str">
        <f ca="1">position</f>
        <v/>
      </c>
      <c r="J3129" s="318"/>
      <c r="M3129" s="4"/>
      <c r="O3129" s="6"/>
      <c r="Q3129" s="20"/>
      <c r="R3129" s="5" t="str">
        <f ca="1">score</f>
        <v/>
      </c>
      <c r="S3129" s="7" t="str">
        <f ca="1">rescore_svc</f>
        <v/>
      </c>
      <c r="U3129" s="11" t="str">
        <f ca="1">price</f>
        <v/>
      </c>
      <c r="V3129" s="4"/>
      <c r="Y3129" s="388">
        <f ca="1">COUNTIFS(OFFSET($B$10, 0, 0, ROW()-9, 1), SERVICE[[#This Row],[Employee ID]], OFFSET($F$10, 0, 0, ROW()-9, 1), SERVICE[[#This Row],[Resources Role]])</f>
        <v>0</v>
      </c>
      <c r="Z3129" s="388">
        <f ca="1">COUNTIFS(OFFSET($F$10, 0, 0, ROW()-9, 1), SERVICE[[#This Row],[Resources Role]], OFFSET($H$10, 0, 0, ROW()-9, 1), SERVICE[[#This Row],[Booking]])</f>
        <v>0</v>
      </c>
    </row>
    <row r="3130" spans="1:26" x14ac:dyDescent="0.25">
      <c r="A3130" s="6" t="str">
        <f ca="1">no.</f>
        <v/>
      </c>
      <c r="E3130" s="4" t="str">
        <f ca="1">position</f>
        <v/>
      </c>
      <c r="J3130" s="318"/>
      <c r="M3130" s="4"/>
      <c r="O3130" s="6"/>
      <c r="Q3130" s="20"/>
      <c r="R3130" s="5" t="str">
        <f ca="1">score</f>
        <v/>
      </c>
      <c r="S3130" s="7" t="str">
        <f ca="1">rescore_svc</f>
        <v/>
      </c>
      <c r="U3130" s="11" t="str">
        <f ca="1">price</f>
        <v/>
      </c>
      <c r="V3130" s="4"/>
      <c r="Y3130" s="388">
        <f ca="1">COUNTIFS(OFFSET($B$10, 0, 0, ROW()-9, 1), SERVICE[[#This Row],[Employee ID]], OFFSET($F$10, 0, 0, ROW()-9, 1), SERVICE[[#This Row],[Resources Role]])</f>
        <v>0</v>
      </c>
      <c r="Z3130" s="388">
        <f ca="1">COUNTIFS(OFFSET($F$10, 0, 0, ROW()-9, 1), SERVICE[[#This Row],[Resources Role]], OFFSET($H$10, 0, 0, ROW()-9, 1), SERVICE[[#This Row],[Booking]])</f>
        <v>0</v>
      </c>
    </row>
    <row r="3131" spans="1:26" x14ac:dyDescent="0.25">
      <c r="A3131" s="6" t="str">
        <f ca="1">no.</f>
        <v/>
      </c>
      <c r="E3131" s="4" t="str">
        <f ca="1">position</f>
        <v/>
      </c>
      <c r="J3131" s="318"/>
      <c r="M3131" s="4"/>
      <c r="O3131" s="6"/>
      <c r="Q3131" s="20"/>
      <c r="R3131" s="5" t="str">
        <f ca="1">score</f>
        <v/>
      </c>
      <c r="S3131" s="7" t="str">
        <f ca="1">rescore_svc</f>
        <v/>
      </c>
      <c r="U3131" s="11" t="str">
        <f ca="1">price</f>
        <v/>
      </c>
      <c r="V3131" s="4"/>
      <c r="Y3131" s="388">
        <f ca="1">COUNTIFS(OFFSET($B$10, 0, 0, ROW()-9, 1), SERVICE[[#This Row],[Employee ID]], OFFSET($F$10, 0, 0, ROW()-9, 1), SERVICE[[#This Row],[Resources Role]])</f>
        <v>0</v>
      </c>
      <c r="Z3131" s="388">
        <f ca="1">COUNTIFS(OFFSET($F$10, 0, 0, ROW()-9, 1), SERVICE[[#This Row],[Resources Role]], OFFSET($H$10, 0, 0, ROW()-9, 1), SERVICE[[#This Row],[Booking]])</f>
        <v>0</v>
      </c>
    </row>
    <row r="3132" spans="1:26" x14ac:dyDescent="0.25">
      <c r="A3132" s="6" t="str">
        <f ca="1">no.</f>
        <v/>
      </c>
      <c r="E3132" s="4" t="str">
        <f ca="1">position</f>
        <v/>
      </c>
      <c r="J3132" s="318"/>
      <c r="M3132" s="4"/>
      <c r="O3132" s="6"/>
      <c r="Q3132" s="20"/>
      <c r="R3132" s="5" t="str">
        <f ca="1">score</f>
        <v/>
      </c>
      <c r="S3132" s="7" t="str">
        <f ca="1">rescore_svc</f>
        <v/>
      </c>
      <c r="U3132" s="11" t="str">
        <f ca="1">price</f>
        <v/>
      </c>
      <c r="V3132" s="4"/>
      <c r="Y3132" s="388">
        <f ca="1">COUNTIFS(OFFSET($B$10, 0, 0, ROW()-9, 1), SERVICE[[#This Row],[Employee ID]], OFFSET($F$10, 0, 0, ROW()-9, 1), SERVICE[[#This Row],[Resources Role]])</f>
        <v>0</v>
      </c>
      <c r="Z3132" s="388">
        <f ca="1">COUNTIFS(OFFSET($F$10, 0, 0, ROW()-9, 1), SERVICE[[#This Row],[Resources Role]], OFFSET($H$10, 0, 0, ROW()-9, 1), SERVICE[[#This Row],[Booking]])</f>
        <v>0</v>
      </c>
    </row>
    <row r="3133" spans="1:26" x14ac:dyDescent="0.25">
      <c r="A3133" s="6" t="str">
        <f ca="1">no.</f>
        <v/>
      </c>
      <c r="E3133" s="4" t="str">
        <f ca="1">position</f>
        <v/>
      </c>
      <c r="J3133" s="318"/>
      <c r="M3133" s="4"/>
      <c r="O3133" s="6"/>
      <c r="Q3133" s="20"/>
      <c r="R3133" s="5" t="str">
        <f ca="1">score</f>
        <v/>
      </c>
      <c r="S3133" s="7" t="str">
        <f ca="1">rescore_svc</f>
        <v/>
      </c>
      <c r="U3133" s="11" t="str">
        <f ca="1">price</f>
        <v/>
      </c>
      <c r="V3133" s="4"/>
      <c r="Y3133" s="388">
        <f ca="1">COUNTIFS(OFFSET($B$10, 0, 0, ROW()-9, 1), SERVICE[[#This Row],[Employee ID]], OFFSET($F$10, 0, 0, ROW()-9, 1), SERVICE[[#This Row],[Resources Role]])</f>
        <v>0</v>
      </c>
      <c r="Z3133" s="388">
        <f ca="1">COUNTIFS(OFFSET($F$10, 0, 0, ROW()-9, 1), SERVICE[[#This Row],[Resources Role]], OFFSET($H$10, 0, 0, ROW()-9, 1), SERVICE[[#This Row],[Booking]])</f>
        <v>0</v>
      </c>
    </row>
    <row r="3134" spans="1:26" x14ac:dyDescent="0.25">
      <c r="A3134" s="6" t="str">
        <f ca="1">no.</f>
        <v/>
      </c>
      <c r="E3134" s="4" t="str">
        <f ca="1">position</f>
        <v/>
      </c>
      <c r="J3134" s="318"/>
      <c r="M3134" s="4"/>
      <c r="O3134" s="6"/>
      <c r="Q3134" s="20"/>
      <c r="R3134" s="5" t="str">
        <f ca="1">score</f>
        <v/>
      </c>
      <c r="S3134" s="7" t="str">
        <f ca="1">rescore_svc</f>
        <v/>
      </c>
      <c r="U3134" s="11" t="str">
        <f ca="1">price</f>
        <v/>
      </c>
      <c r="V3134" s="4"/>
      <c r="Y3134" s="388">
        <f ca="1">COUNTIFS(OFFSET($B$10, 0, 0, ROW()-9, 1), SERVICE[[#This Row],[Employee ID]], OFFSET($F$10, 0, 0, ROW()-9, 1), SERVICE[[#This Row],[Resources Role]])</f>
        <v>0</v>
      </c>
      <c r="Z3134" s="388">
        <f ca="1">COUNTIFS(OFFSET($F$10, 0, 0, ROW()-9, 1), SERVICE[[#This Row],[Resources Role]], OFFSET($H$10, 0, 0, ROW()-9, 1), SERVICE[[#This Row],[Booking]])</f>
        <v>0</v>
      </c>
    </row>
    <row r="3135" spans="1:26" x14ac:dyDescent="0.25">
      <c r="A3135" s="6" t="str">
        <f ca="1">no.</f>
        <v/>
      </c>
      <c r="E3135" s="4" t="str">
        <f ca="1">position</f>
        <v/>
      </c>
      <c r="J3135" s="318"/>
      <c r="M3135" s="4"/>
      <c r="O3135" s="6"/>
      <c r="Q3135" s="20"/>
      <c r="R3135" s="5" t="str">
        <f ca="1">score</f>
        <v/>
      </c>
      <c r="S3135" s="7" t="str">
        <f ca="1">rescore_svc</f>
        <v/>
      </c>
      <c r="U3135" s="11" t="str">
        <f ca="1">price</f>
        <v/>
      </c>
      <c r="V3135" s="4"/>
      <c r="Y3135" s="388">
        <f ca="1">COUNTIFS(OFFSET($B$10, 0, 0, ROW()-9, 1), SERVICE[[#This Row],[Employee ID]], OFFSET($F$10, 0, 0, ROW()-9, 1), SERVICE[[#This Row],[Resources Role]])</f>
        <v>0</v>
      </c>
      <c r="Z3135" s="388">
        <f ca="1">COUNTIFS(OFFSET($F$10, 0, 0, ROW()-9, 1), SERVICE[[#This Row],[Resources Role]], OFFSET($H$10, 0, 0, ROW()-9, 1), SERVICE[[#This Row],[Booking]])</f>
        <v>0</v>
      </c>
    </row>
    <row r="3136" spans="1:26" x14ac:dyDescent="0.25">
      <c r="A3136" s="6" t="str">
        <f ca="1">no.</f>
        <v/>
      </c>
      <c r="E3136" s="4" t="str">
        <f ca="1">position</f>
        <v/>
      </c>
      <c r="J3136" s="318"/>
      <c r="M3136" s="4"/>
      <c r="O3136" s="6"/>
      <c r="Q3136" s="20"/>
      <c r="R3136" s="5" t="str">
        <f ca="1">score</f>
        <v/>
      </c>
      <c r="S3136" s="7" t="str">
        <f ca="1">rescore_svc</f>
        <v/>
      </c>
      <c r="U3136" s="11" t="str">
        <f ca="1">price</f>
        <v/>
      </c>
      <c r="V3136" s="4"/>
      <c r="Y3136" s="388">
        <f ca="1">COUNTIFS(OFFSET($B$10, 0, 0, ROW()-9, 1), SERVICE[[#This Row],[Employee ID]], OFFSET($F$10, 0, 0, ROW()-9, 1), SERVICE[[#This Row],[Resources Role]])</f>
        <v>0</v>
      </c>
      <c r="Z3136" s="388">
        <f ca="1">COUNTIFS(OFFSET($F$10, 0, 0, ROW()-9, 1), SERVICE[[#This Row],[Resources Role]], OFFSET($H$10, 0, 0, ROW()-9, 1), SERVICE[[#This Row],[Booking]])</f>
        <v>0</v>
      </c>
    </row>
    <row r="3137" spans="1:26" x14ac:dyDescent="0.25">
      <c r="A3137" s="6" t="str">
        <f ca="1">no.</f>
        <v/>
      </c>
      <c r="E3137" s="4" t="str">
        <f ca="1">position</f>
        <v/>
      </c>
      <c r="J3137" s="318"/>
      <c r="M3137" s="4"/>
      <c r="O3137" s="6"/>
      <c r="Q3137" s="20"/>
      <c r="R3137" s="5" t="str">
        <f ca="1">score</f>
        <v/>
      </c>
      <c r="S3137" s="7" t="str">
        <f ca="1">rescore_svc</f>
        <v/>
      </c>
      <c r="U3137" s="11" t="str">
        <f ca="1">price</f>
        <v/>
      </c>
      <c r="V3137" s="4"/>
      <c r="Y3137" s="388">
        <f ca="1">COUNTIFS(OFFSET($B$10, 0, 0, ROW()-9, 1), SERVICE[[#This Row],[Employee ID]], OFFSET($F$10, 0, 0, ROW()-9, 1), SERVICE[[#This Row],[Resources Role]])</f>
        <v>0</v>
      </c>
      <c r="Z3137" s="388">
        <f ca="1">COUNTIFS(OFFSET($F$10, 0, 0, ROW()-9, 1), SERVICE[[#This Row],[Resources Role]], OFFSET($H$10, 0, 0, ROW()-9, 1), SERVICE[[#This Row],[Booking]])</f>
        <v>0</v>
      </c>
    </row>
    <row r="3138" spans="1:26" x14ac:dyDescent="0.25">
      <c r="A3138" s="6" t="str">
        <f ca="1">no.</f>
        <v/>
      </c>
      <c r="E3138" s="4" t="str">
        <f ca="1">position</f>
        <v/>
      </c>
      <c r="J3138" s="318"/>
      <c r="M3138" s="4"/>
      <c r="O3138" s="6"/>
      <c r="Q3138" s="20"/>
      <c r="R3138" s="5" t="str">
        <f ca="1">score</f>
        <v/>
      </c>
      <c r="S3138" s="7" t="str">
        <f ca="1">rescore_svc</f>
        <v/>
      </c>
      <c r="U3138" s="11" t="str">
        <f ca="1">price</f>
        <v/>
      </c>
      <c r="V3138" s="4"/>
      <c r="Y3138" s="388">
        <f ca="1">COUNTIFS(OFFSET($B$10, 0, 0, ROW()-9, 1), SERVICE[[#This Row],[Employee ID]], OFFSET($F$10, 0, 0, ROW()-9, 1), SERVICE[[#This Row],[Resources Role]])</f>
        <v>0</v>
      </c>
      <c r="Z3138" s="388">
        <f ca="1">COUNTIFS(OFFSET($F$10, 0, 0, ROW()-9, 1), SERVICE[[#This Row],[Resources Role]], OFFSET($H$10, 0, 0, ROW()-9, 1), SERVICE[[#This Row],[Booking]])</f>
        <v>0</v>
      </c>
    </row>
    <row r="3139" spans="1:26" x14ac:dyDescent="0.25">
      <c r="A3139" s="6" t="str">
        <f ca="1">no.</f>
        <v/>
      </c>
      <c r="E3139" s="4" t="str">
        <f ca="1">position</f>
        <v/>
      </c>
      <c r="J3139" s="318"/>
      <c r="M3139" s="4"/>
      <c r="O3139" s="6"/>
      <c r="Q3139" s="20"/>
      <c r="R3139" s="5" t="str">
        <f ca="1">score</f>
        <v/>
      </c>
      <c r="S3139" s="7" t="str">
        <f ca="1">rescore_svc</f>
        <v/>
      </c>
      <c r="U3139" s="11" t="str">
        <f ca="1">price</f>
        <v/>
      </c>
      <c r="V3139" s="4"/>
      <c r="Y3139" s="388">
        <f ca="1">COUNTIFS(OFFSET($B$10, 0, 0, ROW()-9, 1), SERVICE[[#This Row],[Employee ID]], OFFSET($F$10, 0, 0, ROW()-9, 1), SERVICE[[#This Row],[Resources Role]])</f>
        <v>0</v>
      </c>
      <c r="Z3139" s="388">
        <f ca="1">COUNTIFS(OFFSET($F$10, 0, 0, ROW()-9, 1), SERVICE[[#This Row],[Resources Role]], OFFSET($H$10, 0, 0, ROW()-9, 1), SERVICE[[#This Row],[Booking]])</f>
        <v>0</v>
      </c>
    </row>
    <row r="3140" spans="1:26" x14ac:dyDescent="0.25">
      <c r="A3140" s="6" t="str">
        <f ca="1">no.</f>
        <v/>
      </c>
      <c r="E3140" s="4" t="str">
        <f ca="1">position</f>
        <v/>
      </c>
      <c r="J3140" s="318"/>
      <c r="M3140" s="4"/>
      <c r="O3140" s="6"/>
      <c r="Q3140" s="20"/>
      <c r="R3140" s="5" t="str">
        <f ca="1">score</f>
        <v/>
      </c>
      <c r="S3140" s="7" t="str">
        <f ca="1">rescore_svc</f>
        <v/>
      </c>
      <c r="U3140" s="11" t="str">
        <f ca="1">price</f>
        <v/>
      </c>
      <c r="V3140" s="4"/>
      <c r="Y3140" s="388">
        <f ca="1">COUNTIFS(OFFSET($B$10, 0, 0, ROW()-9, 1), SERVICE[[#This Row],[Employee ID]], OFFSET($F$10, 0, 0, ROW()-9, 1), SERVICE[[#This Row],[Resources Role]])</f>
        <v>0</v>
      </c>
      <c r="Z3140" s="388">
        <f ca="1">COUNTIFS(OFFSET($F$10, 0, 0, ROW()-9, 1), SERVICE[[#This Row],[Resources Role]], OFFSET($H$10, 0, 0, ROW()-9, 1), SERVICE[[#This Row],[Booking]])</f>
        <v>0</v>
      </c>
    </row>
    <row r="3141" spans="1:26" x14ac:dyDescent="0.25">
      <c r="A3141" s="6" t="str">
        <f ca="1">no.</f>
        <v/>
      </c>
      <c r="E3141" s="4" t="str">
        <f ca="1">position</f>
        <v/>
      </c>
      <c r="J3141" s="318"/>
      <c r="M3141" s="4"/>
      <c r="O3141" s="6"/>
      <c r="Q3141" s="20"/>
      <c r="R3141" s="5" t="str">
        <f ca="1">score</f>
        <v/>
      </c>
      <c r="S3141" s="7" t="str">
        <f ca="1">rescore_svc</f>
        <v/>
      </c>
      <c r="U3141" s="11" t="str">
        <f ca="1">price</f>
        <v/>
      </c>
      <c r="V3141" s="4"/>
      <c r="Y3141" s="388">
        <f ca="1">COUNTIFS(OFFSET($B$10, 0, 0, ROW()-9, 1), SERVICE[[#This Row],[Employee ID]], OFFSET($F$10, 0, 0, ROW()-9, 1), SERVICE[[#This Row],[Resources Role]])</f>
        <v>0</v>
      </c>
      <c r="Z3141" s="388">
        <f ca="1">COUNTIFS(OFFSET($F$10, 0, 0, ROW()-9, 1), SERVICE[[#This Row],[Resources Role]], OFFSET($H$10, 0, 0, ROW()-9, 1), SERVICE[[#This Row],[Booking]])</f>
        <v>0</v>
      </c>
    </row>
    <row r="3142" spans="1:26" x14ac:dyDescent="0.25">
      <c r="A3142" s="6" t="str">
        <f ca="1">no.</f>
        <v/>
      </c>
      <c r="E3142" s="4" t="str">
        <f ca="1">position</f>
        <v/>
      </c>
      <c r="J3142" s="318"/>
      <c r="M3142" s="4"/>
      <c r="O3142" s="6"/>
      <c r="Q3142" s="20"/>
      <c r="R3142" s="5" t="str">
        <f ca="1">score</f>
        <v/>
      </c>
      <c r="S3142" s="7" t="str">
        <f ca="1">rescore_svc</f>
        <v/>
      </c>
      <c r="U3142" s="11" t="str">
        <f ca="1">price</f>
        <v/>
      </c>
      <c r="V3142" s="4"/>
      <c r="Y3142" s="388">
        <f ca="1">COUNTIFS(OFFSET($B$10, 0, 0, ROW()-9, 1), SERVICE[[#This Row],[Employee ID]], OFFSET($F$10, 0, 0, ROW()-9, 1), SERVICE[[#This Row],[Resources Role]])</f>
        <v>0</v>
      </c>
      <c r="Z3142" s="388">
        <f ca="1">COUNTIFS(OFFSET($F$10, 0, 0, ROW()-9, 1), SERVICE[[#This Row],[Resources Role]], OFFSET($H$10, 0, 0, ROW()-9, 1), SERVICE[[#This Row],[Booking]])</f>
        <v>0</v>
      </c>
    </row>
    <row r="3143" spans="1:26" x14ac:dyDescent="0.25">
      <c r="A3143" s="6" t="str">
        <f ca="1">no.</f>
        <v/>
      </c>
      <c r="E3143" s="4" t="str">
        <f ca="1">position</f>
        <v/>
      </c>
      <c r="J3143" s="318"/>
      <c r="M3143" s="4"/>
      <c r="O3143" s="6"/>
      <c r="Q3143" s="20"/>
      <c r="R3143" s="5" t="str">
        <f ca="1">score</f>
        <v/>
      </c>
      <c r="S3143" s="7" t="str">
        <f ca="1">rescore_svc</f>
        <v/>
      </c>
      <c r="U3143" s="11" t="str">
        <f ca="1">price</f>
        <v/>
      </c>
      <c r="V3143" s="4"/>
      <c r="Y3143" s="388">
        <f ca="1">COUNTIFS(OFFSET($B$10, 0, 0, ROW()-9, 1), SERVICE[[#This Row],[Employee ID]], OFFSET($F$10, 0, 0, ROW()-9, 1), SERVICE[[#This Row],[Resources Role]])</f>
        <v>0</v>
      </c>
      <c r="Z3143" s="388">
        <f ca="1">COUNTIFS(OFFSET($F$10, 0, 0, ROW()-9, 1), SERVICE[[#This Row],[Resources Role]], OFFSET($H$10, 0, 0, ROW()-9, 1), SERVICE[[#This Row],[Booking]])</f>
        <v>0</v>
      </c>
    </row>
    <row r="3144" spans="1:26" x14ac:dyDescent="0.25">
      <c r="A3144" s="6" t="str">
        <f ca="1">no.</f>
        <v/>
      </c>
      <c r="E3144" s="4" t="str">
        <f ca="1">position</f>
        <v/>
      </c>
      <c r="J3144" s="318"/>
      <c r="M3144" s="4"/>
      <c r="O3144" s="6"/>
      <c r="Q3144" s="20"/>
      <c r="R3144" s="5" t="str">
        <f ca="1">score</f>
        <v/>
      </c>
      <c r="S3144" s="7" t="str">
        <f ca="1">rescore_svc</f>
        <v/>
      </c>
      <c r="U3144" s="11" t="str">
        <f ca="1">price</f>
        <v/>
      </c>
      <c r="V3144" s="4"/>
      <c r="Y3144" s="388">
        <f ca="1">COUNTIFS(OFFSET($B$10, 0, 0, ROW()-9, 1), SERVICE[[#This Row],[Employee ID]], OFFSET($F$10, 0, 0, ROW()-9, 1), SERVICE[[#This Row],[Resources Role]])</f>
        <v>0</v>
      </c>
      <c r="Z3144" s="388">
        <f ca="1">COUNTIFS(OFFSET($F$10, 0, 0, ROW()-9, 1), SERVICE[[#This Row],[Resources Role]], OFFSET($H$10, 0, 0, ROW()-9, 1), SERVICE[[#This Row],[Booking]])</f>
        <v>0</v>
      </c>
    </row>
    <row r="3145" spans="1:26" x14ac:dyDescent="0.25">
      <c r="A3145" s="6" t="str">
        <f ca="1">no.</f>
        <v/>
      </c>
      <c r="E3145" s="4" t="str">
        <f ca="1">position</f>
        <v/>
      </c>
      <c r="J3145" s="318"/>
      <c r="M3145" s="4"/>
      <c r="O3145" s="6"/>
      <c r="Q3145" s="20"/>
      <c r="R3145" s="5" t="str">
        <f ca="1">score</f>
        <v/>
      </c>
      <c r="S3145" s="7" t="str">
        <f ca="1">rescore_svc</f>
        <v/>
      </c>
      <c r="U3145" s="11" t="str">
        <f ca="1">price</f>
        <v/>
      </c>
      <c r="V3145" s="4"/>
      <c r="Y3145" s="388">
        <f ca="1">COUNTIFS(OFFSET($B$10, 0, 0, ROW()-9, 1), SERVICE[[#This Row],[Employee ID]], OFFSET($F$10, 0, 0, ROW()-9, 1), SERVICE[[#This Row],[Resources Role]])</f>
        <v>0</v>
      </c>
      <c r="Z3145" s="388">
        <f ca="1">COUNTIFS(OFFSET($F$10, 0, 0, ROW()-9, 1), SERVICE[[#This Row],[Resources Role]], OFFSET($H$10, 0, 0, ROW()-9, 1), SERVICE[[#This Row],[Booking]])</f>
        <v>0</v>
      </c>
    </row>
    <row r="3146" spans="1:26" x14ac:dyDescent="0.25">
      <c r="A3146" s="6" t="str">
        <f ca="1">no.</f>
        <v/>
      </c>
      <c r="E3146" s="4" t="str">
        <f ca="1">position</f>
        <v/>
      </c>
      <c r="J3146" s="318"/>
      <c r="M3146" s="4"/>
      <c r="O3146" s="6"/>
      <c r="Q3146" s="20"/>
      <c r="R3146" s="5" t="str">
        <f ca="1">score</f>
        <v/>
      </c>
      <c r="S3146" s="7" t="str">
        <f ca="1">rescore_svc</f>
        <v/>
      </c>
      <c r="U3146" s="11" t="str">
        <f ca="1">price</f>
        <v/>
      </c>
      <c r="V3146" s="4"/>
      <c r="Y3146" s="388">
        <f ca="1">COUNTIFS(OFFSET($B$10, 0, 0, ROW()-9, 1), SERVICE[[#This Row],[Employee ID]], OFFSET($F$10, 0, 0, ROW()-9, 1), SERVICE[[#This Row],[Resources Role]])</f>
        <v>0</v>
      </c>
      <c r="Z3146" s="388">
        <f ca="1">COUNTIFS(OFFSET($F$10, 0, 0, ROW()-9, 1), SERVICE[[#This Row],[Resources Role]], OFFSET($H$10, 0, 0, ROW()-9, 1), SERVICE[[#This Row],[Booking]])</f>
        <v>0</v>
      </c>
    </row>
    <row r="3147" spans="1:26" x14ac:dyDescent="0.25">
      <c r="A3147" s="6" t="str">
        <f ca="1">no.</f>
        <v/>
      </c>
      <c r="E3147" s="4" t="str">
        <f ca="1">position</f>
        <v/>
      </c>
      <c r="J3147" s="318"/>
      <c r="M3147" s="4"/>
      <c r="O3147" s="6"/>
      <c r="Q3147" s="20"/>
      <c r="R3147" s="5" t="str">
        <f ca="1">score</f>
        <v/>
      </c>
      <c r="S3147" s="7" t="str">
        <f ca="1">rescore_svc</f>
        <v/>
      </c>
      <c r="U3147" s="11" t="str">
        <f ca="1">price</f>
        <v/>
      </c>
      <c r="V3147" s="4"/>
      <c r="Y3147" s="388">
        <f ca="1">COUNTIFS(OFFSET($B$10, 0, 0, ROW()-9, 1), SERVICE[[#This Row],[Employee ID]], OFFSET($F$10, 0, 0, ROW()-9, 1), SERVICE[[#This Row],[Resources Role]])</f>
        <v>0</v>
      </c>
      <c r="Z3147" s="388">
        <f ca="1">COUNTIFS(OFFSET($F$10, 0, 0, ROW()-9, 1), SERVICE[[#This Row],[Resources Role]], OFFSET($H$10, 0, 0, ROW()-9, 1), SERVICE[[#This Row],[Booking]])</f>
        <v>0</v>
      </c>
    </row>
    <row r="3148" spans="1:26" x14ac:dyDescent="0.25">
      <c r="A3148" s="6" t="str">
        <f ca="1">no.</f>
        <v/>
      </c>
      <c r="E3148" s="4" t="str">
        <f ca="1">position</f>
        <v/>
      </c>
      <c r="J3148" s="318"/>
      <c r="M3148" s="4"/>
      <c r="O3148" s="6"/>
      <c r="Q3148" s="20"/>
      <c r="R3148" s="5" t="str">
        <f ca="1">score</f>
        <v/>
      </c>
      <c r="S3148" s="7" t="str">
        <f ca="1">rescore_svc</f>
        <v/>
      </c>
      <c r="U3148" s="11" t="str">
        <f ca="1">price</f>
        <v/>
      </c>
      <c r="V3148" s="4"/>
      <c r="Y3148" s="388">
        <f ca="1">COUNTIFS(OFFSET($B$10, 0, 0, ROW()-9, 1), SERVICE[[#This Row],[Employee ID]], OFFSET($F$10, 0, 0, ROW()-9, 1), SERVICE[[#This Row],[Resources Role]])</f>
        <v>0</v>
      </c>
      <c r="Z3148" s="388">
        <f ca="1">COUNTIFS(OFFSET($F$10, 0, 0, ROW()-9, 1), SERVICE[[#This Row],[Resources Role]], OFFSET($H$10, 0, 0, ROW()-9, 1), SERVICE[[#This Row],[Booking]])</f>
        <v>0</v>
      </c>
    </row>
    <row r="3149" spans="1:26" x14ac:dyDescent="0.25">
      <c r="A3149" s="6" t="str">
        <f ca="1">no.</f>
        <v/>
      </c>
      <c r="E3149" s="4" t="str">
        <f ca="1">position</f>
        <v/>
      </c>
      <c r="J3149" s="318"/>
      <c r="M3149" s="4"/>
      <c r="O3149" s="6"/>
      <c r="Q3149" s="20"/>
      <c r="R3149" s="5" t="str">
        <f ca="1">score</f>
        <v/>
      </c>
      <c r="S3149" s="7" t="str">
        <f ca="1">rescore_svc</f>
        <v/>
      </c>
      <c r="U3149" s="11" t="str">
        <f ca="1">price</f>
        <v/>
      </c>
      <c r="V3149" s="4"/>
      <c r="Y3149" s="388">
        <f ca="1">COUNTIFS(OFFSET($B$10, 0, 0, ROW()-9, 1), SERVICE[[#This Row],[Employee ID]], OFFSET($F$10, 0, 0, ROW()-9, 1), SERVICE[[#This Row],[Resources Role]])</f>
        <v>0</v>
      </c>
      <c r="Z3149" s="388">
        <f ca="1">COUNTIFS(OFFSET($F$10, 0, 0, ROW()-9, 1), SERVICE[[#This Row],[Resources Role]], OFFSET($H$10, 0, 0, ROW()-9, 1), SERVICE[[#This Row],[Booking]])</f>
        <v>0</v>
      </c>
    </row>
    <row r="3150" spans="1:26" x14ac:dyDescent="0.25">
      <c r="A3150" s="6" t="str">
        <f ca="1">no.</f>
        <v/>
      </c>
      <c r="E3150" s="4" t="str">
        <f ca="1">position</f>
        <v/>
      </c>
      <c r="J3150" s="318"/>
      <c r="M3150" s="4"/>
      <c r="O3150" s="6"/>
      <c r="Q3150" s="20"/>
      <c r="R3150" s="5" t="str">
        <f ca="1">score</f>
        <v/>
      </c>
      <c r="S3150" s="7" t="str">
        <f ca="1">rescore_svc</f>
        <v/>
      </c>
      <c r="U3150" s="11" t="str">
        <f ca="1">price</f>
        <v/>
      </c>
      <c r="V3150" s="4"/>
      <c r="Y3150" s="388">
        <f ca="1">COUNTIFS(OFFSET($B$10, 0, 0, ROW()-9, 1), SERVICE[[#This Row],[Employee ID]], OFFSET($F$10, 0, 0, ROW()-9, 1), SERVICE[[#This Row],[Resources Role]])</f>
        <v>0</v>
      </c>
      <c r="Z3150" s="388">
        <f ca="1">COUNTIFS(OFFSET($F$10, 0, 0, ROW()-9, 1), SERVICE[[#This Row],[Resources Role]], OFFSET($H$10, 0, 0, ROW()-9, 1), SERVICE[[#This Row],[Booking]])</f>
        <v>0</v>
      </c>
    </row>
    <row r="3151" spans="1:26" x14ac:dyDescent="0.25">
      <c r="A3151" s="6" t="str">
        <f ca="1">no.</f>
        <v/>
      </c>
      <c r="E3151" s="4" t="str">
        <f ca="1">position</f>
        <v/>
      </c>
      <c r="J3151" s="318"/>
      <c r="M3151" s="4"/>
      <c r="O3151" s="6"/>
      <c r="Q3151" s="20"/>
      <c r="R3151" s="5" t="str">
        <f ca="1">score</f>
        <v/>
      </c>
      <c r="S3151" s="7" t="str">
        <f ca="1">rescore_svc</f>
        <v/>
      </c>
      <c r="U3151" s="11" t="str">
        <f ca="1">price</f>
        <v/>
      </c>
      <c r="V3151" s="4"/>
      <c r="Y3151" s="388">
        <f ca="1">COUNTIFS(OFFSET($B$10, 0, 0, ROW()-9, 1), SERVICE[[#This Row],[Employee ID]], OFFSET($F$10, 0, 0, ROW()-9, 1), SERVICE[[#This Row],[Resources Role]])</f>
        <v>0</v>
      </c>
      <c r="Z3151" s="388">
        <f ca="1">COUNTIFS(OFFSET($F$10, 0, 0, ROW()-9, 1), SERVICE[[#This Row],[Resources Role]], OFFSET($H$10, 0, 0, ROW()-9, 1), SERVICE[[#This Row],[Booking]])</f>
        <v>0</v>
      </c>
    </row>
    <row r="3152" spans="1:26" x14ac:dyDescent="0.25">
      <c r="A3152" s="6" t="str">
        <f ca="1">no.</f>
        <v/>
      </c>
      <c r="E3152" s="4" t="str">
        <f ca="1">position</f>
        <v/>
      </c>
      <c r="J3152" s="318"/>
      <c r="M3152" s="4"/>
      <c r="O3152" s="6"/>
      <c r="Q3152" s="20"/>
      <c r="R3152" s="5" t="str">
        <f ca="1">score</f>
        <v/>
      </c>
      <c r="S3152" s="7" t="str">
        <f ca="1">rescore_svc</f>
        <v/>
      </c>
      <c r="U3152" s="11" t="str">
        <f ca="1">price</f>
        <v/>
      </c>
      <c r="V3152" s="4"/>
      <c r="Y3152" s="388">
        <f ca="1">COUNTIFS(OFFSET($B$10, 0, 0, ROW()-9, 1), SERVICE[[#This Row],[Employee ID]], OFFSET($F$10, 0, 0, ROW()-9, 1), SERVICE[[#This Row],[Resources Role]])</f>
        <v>0</v>
      </c>
      <c r="Z3152" s="388">
        <f ca="1">COUNTIFS(OFFSET($F$10, 0, 0, ROW()-9, 1), SERVICE[[#This Row],[Resources Role]], OFFSET($H$10, 0, 0, ROW()-9, 1), SERVICE[[#This Row],[Booking]])</f>
        <v>0</v>
      </c>
    </row>
    <row r="3153" spans="1:26" x14ac:dyDescent="0.25">
      <c r="A3153" s="6" t="str">
        <f ca="1">no.</f>
        <v/>
      </c>
      <c r="E3153" s="4" t="str">
        <f ca="1">position</f>
        <v/>
      </c>
      <c r="J3153" s="318"/>
      <c r="M3153" s="4"/>
      <c r="O3153" s="6"/>
      <c r="Q3153" s="20"/>
      <c r="R3153" s="5" t="str">
        <f ca="1">score</f>
        <v/>
      </c>
      <c r="S3153" s="7" t="str">
        <f ca="1">rescore_svc</f>
        <v/>
      </c>
      <c r="U3153" s="11" t="str">
        <f ca="1">price</f>
        <v/>
      </c>
      <c r="V3153" s="4"/>
      <c r="Y3153" s="388">
        <f ca="1">COUNTIFS(OFFSET($B$10, 0, 0, ROW()-9, 1), SERVICE[[#This Row],[Employee ID]], OFFSET($F$10, 0, 0, ROW()-9, 1), SERVICE[[#This Row],[Resources Role]])</f>
        <v>0</v>
      </c>
      <c r="Z3153" s="388">
        <f ca="1">COUNTIFS(OFFSET($F$10, 0, 0, ROW()-9, 1), SERVICE[[#This Row],[Resources Role]], OFFSET($H$10, 0, 0, ROW()-9, 1), SERVICE[[#This Row],[Booking]])</f>
        <v>0</v>
      </c>
    </row>
    <row r="3154" spans="1:26" x14ac:dyDescent="0.25">
      <c r="A3154" s="6" t="str">
        <f ca="1">no.</f>
        <v/>
      </c>
      <c r="E3154" s="4" t="str">
        <f ca="1">position</f>
        <v/>
      </c>
      <c r="J3154" s="318"/>
      <c r="M3154" s="4"/>
      <c r="O3154" s="6"/>
      <c r="Q3154" s="20"/>
      <c r="R3154" s="5" t="str">
        <f ca="1">score</f>
        <v/>
      </c>
      <c r="S3154" s="7" t="str">
        <f ca="1">rescore_svc</f>
        <v/>
      </c>
      <c r="U3154" s="11" t="str">
        <f ca="1">price</f>
        <v/>
      </c>
      <c r="V3154" s="4"/>
      <c r="Y3154" s="388">
        <f ca="1">COUNTIFS(OFFSET($B$10, 0, 0, ROW()-9, 1), SERVICE[[#This Row],[Employee ID]], OFFSET($F$10, 0, 0, ROW()-9, 1), SERVICE[[#This Row],[Resources Role]])</f>
        <v>0</v>
      </c>
      <c r="Z3154" s="388">
        <f ca="1">COUNTIFS(OFFSET($F$10, 0, 0, ROW()-9, 1), SERVICE[[#This Row],[Resources Role]], OFFSET($H$10, 0, 0, ROW()-9, 1), SERVICE[[#This Row],[Booking]])</f>
        <v>0</v>
      </c>
    </row>
    <row r="3155" spans="1:26" x14ac:dyDescent="0.25">
      <c r="A3155" s="6" t="str">
        <f ca="1">no.</f>
        <v/>
      </c>
      <c r="E3155" s="4" t="str">
        <f ca="1">position</f>
        <v/>
      </c>
      <c r="J3155" s="318"/>
      <c r="M3155" s="4"/>
      <c r="O3155" s="6"/>
      <c r="Q3155" s="20"/>
      <c r="R3155" s="5" t="str">
        <f ca="1">score</f>
        <v/>
      </c>
      <c r="S3155" s="7" t="str">
        <f ca="1">rescore_svc</f>
        <v/>
      </c>
      <c r="U3155" s="11" t="str">
        <f ca="1">price</f>
        <v/>
      </c>
      <c r="V3155" s="4"/>
      <c r="Y3155" s="388">
        <f ca="1">COUNTIFS(OFFSET($B$10, 0, 0, ROW()-9, 1), SERVICE[[#This Row],[Employee ID]], OFFSET($F$10, 0, 0, ROW()-9, 1), SERVICE[[#This Row],[Resources Role]])</f>
        <v>0</v>
      </c>
      <c r="Z3155" s="388">
        <f ca="1">COUNTIFS(OFFSET($F$10, 0, 0, ROW()-9, 1), SERVICE[[#This Row],[Resources Role]], OFFSET($H$10, 0, 0, ROW()-9, 1), SERVICE[[#This Row],[Booking]])</f>
        <v>0</v>
      </c>
    </row>
    <row r="3156" spans="1:26" x14ac:dyDescent="0.25">
      <c r="A3156" s="6" t="str">
        <f ca="1">no.</f>
        <v/>
      </c>
      <c r="E3156" s="4" t="str">
        <f ca="1">position</f>
        <v/>
      </c>
      <c r="J3156" s="318"/>
      <c r="M3156" s="4"/>
      <c r="O3156" s="6"/>
      <c r="Q3156" s="20"/>
      <c r="R3156" s="5" t="str">
        <f ca="1">score</f>
        <v/>
      </c>
      <c r="S3156" s="7" t="str">
        <f ca="1">rescore_svc</f>
        <v/>
      </c>
      <c r="U3156" s="11" t="str">
        <f ca="1">price</f>
        <v/>
      </c>
      <c r="V3156" s="4"/>
      <c r="Y3156" s="388">
        <f ca="1">COUNTIFS(OFFSET($B$10, 0, 0, ROW()-9, 1), SERVICE[[#This Row],[Employee ID]], OFFSET($F$10, 0, 0, ROW()-9, 1), SERVICE[[#This Row],[Resources Role]])</f>
        <v>0</v>
      </c>
      <c r="Z3156" s="388">
        <f ca="1">COUNTIFS(OFFSET($F$10, 0, 0, ROW()-9, 1), SERVICE[[#This Row],[Resources Role]], OFFSET($H$10, 0, 0, ROW()-9, 1), SERVICE[[#This Row],[Booking]])</f>
        <v>0</v>
      </c>
    </row>
    <row r="3157" spans="1:26" x14ac:dyDescent="0.25">
      <c r="A3157" s="6" t="str">
        <f ca="1">no.</f>
        <v/>
      </c>
      <c r="E3157" s="4" t="str">
        <f ca="1">position</f>
        <v/>
      </c>
      <c r="J3157" s="318"/>
      <c r="M3157" s="4"/>
      <c r="O3157" s="6"/>
      <c r="Q3157" s="20"/>
      <c r="R3157" s="5" t="str">
        <f ca="1">score</f>
        <v/>
      </c>
      <c r="S3157" s="7" t="str">
        <f ca="1">rescore_svc</f>
        <v/>
      </c>
      <c r="U3157" s="11" t="str">
        <f ca="1">price</f>
        <v/>
      </c>
      <c r="V3157" s="4"/>
      <c r="Y3157" s="388">
        <f ca="1">COUNTIFS(OFFSET($B$10, 0, 0, ROW()-9, 1), SERVICE[[#This Row],[Employee ID]], OFFSET($F$10, 0, 0, ROW()-9, 1), SERVICE[[#This Row],[Resources Role]])</f>
        <v>0</v>
      </c>
      <c r="Z3157" s="388">
        <f ca="1">COUNTIFS(OFFSET($F$10, 0, 0, ROW()-9, 1), SERVICE[[#This Row],[Resources Role]], OFFSET($H$10, 0, 0, ROW()-9, 1), SERVICE[[#This Row],[Booking]])</f>
        <v>0</v>
      </c>
    </row>
    <row r="3158" spans="1:26" x14ac:dyDescent="0.25">
      <c r="A3158" s="6" t="str">
        <f ca="1">no.</f>
        <v/>
      </c>
      <c r="E3158" s="4" t="str">
        <f ca="1">position</f>
        <v/>
      </c>
      <c r="J3158" s="318"/>
      <c r="M3158" s="4"/>
      <c r="O3158" s="6"/>
      <c r="Q3158" s="20"/>
      <c r="R3158" s="5" t="str">
        <f ca="1">score</f>
        <v/>
      </c>
      <c r="S3158" s="7" t="str">
        <f ca="1">rescore_svc</f>
        <v/>
      </c>
      <c r="U3158" s="11" t="str">
        <f ca="1">price</f>
        <v/>
      </c>
      <c r="V3158" s="4"/>
      <c r="Y3158" s="388">
        <f ca="1">COUNTIFS(OFFSET($B$10, 0, 0, ROW()-9, 1), SERVICE[[#This Row],[Employee ID]], OFFSET($F$10, 0, 0, ROW()-9, 1), SERVICE[[#This Row],[Resources Role]])</f>
        <v>0</v>
      </c>
      <c r="Z3158" s="388">
        <f ca="1">COUNTIFS(OFFSET($F$10, 0, 0, ROW()-9, 1), SERVICE[[#This Row],[Resources Role]], OFFSET($H$10, 0, 0, ROW()-9, 1), SERVICE[[#This Row],[Booking]])</f>
        <v>0</v>
      </c>
    </row>
    <row r="3159" spans="1:26" x14ac:dyDescent="0.25">
      <c r="A3159" s="6" t="str">
        <f ca="1">no.</f>
        <v/>
      </c>
      <c r="E3159" s="4" t="str">
        <f ca="1">position</f>
        <v/>
      </c>
      <c r="J3159" s="318"/>
      <c r="M3159" s="4"/>
      <c r="O3159" s="6"/>
      <c r="Q3159" s="20"/>
      <c r="R3159" s="5" t="str">
        <f ca="1">score</f>
        <v/>
      </c>
      <c r="S3159" s="7" t="str">
        <f ca="1">rescore_svc</f>
        <v/>
      </c>
      <c r="U3159" s="11" t="str">
        <f ca="1">price</f>
        <v/>
      </c>
      <c r="V3159" s="4"/>
      <c r="Y3159" s="388">
        <f ca="1">COUNTIFS(OFFSET($B$10, 0, 0, ROW()-9, 1), SERVICE[[#This Row],[Employee ID]], OFFSET($F$10, 0, 0, ROW()-9, 1), SERVICE[[#This Row],[Resources Role]])</f>
        <v>0</v>
      </c>
      <c r="Z3159" s="388">
        <f ca="1">COUNTIFS(OFFSET($F$10, 0, 0, ROW()-9, 1), SERVICE[[#This Row],[Resources Role]], OFFSET($H$10, 0, 0, ROW()-9, 1), SERVICE[[#This Row],[Booking]])</f>
        <v>0</v>
      </c>
    </row>
    <row r="3160" spans="1:26" x14ac:dyDescent="0.25">
      <c r="A3160" s="6" t="str">
        <f ca="1">no.</f>
        <v/>
      </c>
      <c r="E3160" s="4" t="str">
        <f ca="1">position</f>
        <v/>
      </c>
      <c r="J3160" s="318"/>
      <c r="M3160" s="4"/>
      <c r="O3160" s="6"/>
      <c r="Q3160" s="20"/>
      <c r="R3160" s="5" t="str">
        <f ca="1">score</f>
        <v/>
      </c>
      <c r="S3160" s="7" t="str">
        <f ca="1">rescore_svc</f>
        <v/>
      </c>
      <c r="U3160" s="11" t="str">
        <f ca="1">price</f>
        <v/>
      </c>
      <c r="V3160" s="4"/>
      <c r="Y3160" s="388">
        <f ca="1">COUNTIFS(OFFSET($B$10, 0, 0, ROW()-9, 1), SERVICE[[#This Row],[Employee ID]], OFFSET($F$10, 0, 0, ROW()-9, 1), SERVICE[[#This Row],[Resources Role]])</f>
        <v>0</v>
      </c>
      <c r="Z3160" s="388">
        <f ca="1">COUNTIFS(OFFSET($F$10, 0, 0, ROW()-9, 1), SERVICE[[#This Row],[Resources Role]], OFFSET($H$10, 0, 0, ROW()-9, 1), SERVICE[[#This Row],[Booking]])</f>
        <v>0</v>
      </c>
    </row>
    <row r="3161" spans="1:26" x14ac:dyDescent="0.25">
      <c r="A3161" s="6" t="str">
        <f ca="1">no.</f>
        <v/>
      </c>
      <c r="E3161" s="4" t="str">
        <f ca="1">position</f>
        <v/>
      </c>
      <c r="J3161" s="318"/>
      <c r="M3161" s="4"/>
      <c r="O3161" s="6"/>
      <c r="Q3161" s="20"/>
      <c r="R3161" s="5" t="str">
        <f ca="1">score</f>
        <v/>
      </c>
      <c r="S3161" s="7" t="str">
        <f ca="1">rescore_svc</f>
        <v/>
      </c>
      <c r="U3161" s="11" t="str">
        <f ca="1">price</f>
        <v/>
      </c>
      <c r="V3161" s="4"/>
      <c r="Y3161" s="388">
        <f ca="1">COUNTIFS(OFFSET($B$10, 0, 0, ROW()-9, 1), SERVICE[[#This Row],[Employee ID]], OFFSET($F$10, 0, 0, ROW()-9, 1), SERVICE[[#This Row],[Resources Role]])</f>
        <v>0</v>
      </c>
      <c r="Z3161" s="388">
        <f ca="1">COUNTIFS(OFFSET($F$10, 0, 0, ROW()-9, 1), SERVICE[[#This Row],[Resources Role]], OFFSET($H$10, 0, 0, ROW()-9, 1), SERVICE[[#This Row],[Booking]])</f>
        <v>0</v>
      </c>
    </row>
    <row r="3162" spans="1:26" x14ac:dyDescent="0.25">
      <c r="A3162" s="6" t="str">
        <f ca="1">no.</f>
        <v/>
      </c>
      <c r="E3162" s="4" t="str">
        <f ca="1">position</f>
        <v/>
      </c>
      <c r="J3162" s="318"/>
      <c r="M3162" s="4"/>
      <c r="O3162" s="6"/>
      <c r="Q3162" s="20"/>
      <c r="R3162" s="5" t="str">
        <f ca="1">score</f>
        <v/>
      </c>
      <c r="S3162" s="7" t="str">
        <f ca="1">rescore_svc</f>
        <v/>
      </c>
      <c r="U3162" s="11" t="str">
        <f ca="1">price</f>
        <v/>
      </c>
      <c r="V3162" s="4"/>
      <c r="Y3162" s="388">
        <f ca="1">COUNTIFS(OFFSET($B$10, 0, 0, ROW()-9, 1), SERVICE[[#This Row],[Employee ID]], OFFSET($F$10, 0, 0, ROW()-9, 1), SERVICE[[#This Row],[Resources Role]])</f>
        <v>0</v>
      </c>
      <c r="Z3162" s="388">
        <f ca="1">COUNTIFS(OFFSET($F$10, 0, 0, ROW()-9, 1), SERVICE[[#This Row],[Resources Role]], OFFSET($H$10, 0, 0, ROW()-9, 1), SERVICE[[#This Row],[Booking]])</f>
        <v>0</v>
      </c>
    </row>
    <row r="3163" spans="1:26" x14ac:dyDescent="0.25">
      <c r="A3163" s="6" t="str">
        <f ca="1">no.</f>
        <v/>
      </c>
      <c r="E3163" s="4" t="str">
        <f ca="1">position</f>
        <v/>
      </c>
      <c r="J3163" s="318"/>
      <c r="M3163" s="4"/>
      <c r="O3163" s="6"/>
      <c r="Q3163" s="20"/>
      <c r="R3163" s="5" t="str">
        <f ca="1">score</f>
        <v/>
      </c>
      <c r="S3163" s="7" t="str">
        <f ca="1">rescore_svc</f>
        <v/>
      </c>
      <c r="U3163" s="11" t="str">
        <f ca="1">price</f>
        <v/>
      </c>
      <c r="V3163" s="4"/>
      <c r="Y3163" s="388">
        <f ca="1">COUNTIFS(OFFSET($B$10, 0, 0, ROW()-9, 1), SERVICE[[#This Row],[Employee ID]], OFFSET($F$10, 0, 0, ROW()-9, 1), SERVICE[[#This Row],[Resources Role]])</f>
        <v>0</v>
      </c>
      <c r="Z3163" s="388">
        <f ca="1">COUNTIFS(OFFSET($F$10, 0, 0, ROW()-9, 1), SERVICE[[#This Row],[Resources Role]], OFFSET($H$10, 0, 0, ROW()-9, 1), SERVICE[[#This Row],[Booking]])</f>
        <v>0</v>
      </c>
    </row>
    <row r="3164" spans="1:26" x14ac:dyDescent="0.25">
      <c r="A3164" s="6" t="str">
        <f ca="1">no.</f>
        <v/>
      </c>
      <c r="E3164" s="4" t="str">
        <f ca="1">position</f>
        <v/>
      </c>
      <c r="J3164" s="318"/>
      <c r="M3164" s="4"/>
      <c r="O3164" s="6"/>
      <c r="Q3164" s="20"/>
      <c r="R3164" s="5" t="str">
        <f ca="1">score</f>
        <v/>
      </c>
      <c r="S3164" s="7" t="str">
        <f ca="1">rescore_svc</f>
        <v/>
      </c>
      <c r="U3164" s="11" t="str">
        <f ca="1">price</f>
        <v/>
      </c>
      <c r="V3164" s="4"/>
      <c r="Y3164" s="388">
        <f ca="1">COUNTIFS(OFFSET($B$10, 0, 0, ROW()-9, 1), SERVICE[[#This Row],[Employee ID]], OFFSET($F$10, 0, 0, ROW()-9, 1), SERVICE[[#This Row],[Resources Role]])</f>
        <v>0</v>
      </c>
      <c r="Z3164" s="388">
        <f ca="1">COUNTIFS(OFFSET($F$10, 0, 0, ROW()-9, 1), SERVICE[[#This Row],[Resources Role]], OFFSET($H$10, 0, 0, ROW()-9, 1), SERVICE[[#This Row],[Booking]])</f>
        <v>0</v>
      </c>
    </row>
    <row r="3165" spans="1:26" x14ac:dyDescent="0.25">
      <c r="A3165" s="6" t="str">
        <f ca="1">no.</f>
        <v/>
      </c>
      <c r="E3165" s="4" t="str">
        <f ca="1">position</f>
        <v/>
      </c>
      <c r="J3165" s="318"/>
      <c r="M3165" s="4"/>
      <c r="O3165" s="6"/>
      <c r="Q3165" s="20"/>
      <c r="R3165" s="5" t="str">
        <f ca="1">score</f>
        <v/>
      </c>
      <c r="S3165" s="7" t="str">
        <f ca="1">rescore_svc</f>
        <v/>
      </c>
      <c r="U3165" s="11" t="str">
        <f ca="1">price</f>
        <v/>
      </c>
      <c r="V3165" s="4"/>
      <c r="Y3165" s="388">
        <f ca="1">COUNTIFS(OFFSET($B$10, 0, 0, ROW()-9, 1), SERVICE[[#This Row],[Employee ID]], OFFSET($F$10, 0, 0, ROW()-9, 1), SERVICE[[#This Row],[Resources Role]])</f>
        <v>0</v>
      </c>
      <c r="Z3165" s="388">
        <f ca="1">COUNTIFS(OFFSET($F$10, 0, 0, ROW()-9, 1), SERVICE[[#This Row],[Resources Role]], OFFSET($H$10, 0, 0, ROW()-9, 1), SERVICE[[#This Row],[Booking]])</f>
        <v>0</v>
      </c>
    </row>
    <row r="3166" spans="1:26" x14ac:dyDescent="0.25">
      <c r="A3166" s="6" t="str">
        <f ca="1">no.</f>
        <v/>
      </c>
      <c r="E3166" s="4" t="str">
        <f ca="1">position</f>
        <v/>
      </c>
      <c r="J3166" s="318"/>
      <c r="M3166" s="4"/>
      <c r="O3166" s="6"/>
      <c r="Q3166" s="20"/>
      <c r="R3166" s="5" t="str">
        <f ca="1">score</f>
        <v/>
      </c>
      <c r="S3166" s="7" t="str">
        <f ca="1">rescore_svc</f>
        <v/>
      </c>
      <c r="U3166" s="11" t="str">
        <f ca="1">price</f>
        <v/>
      </c>
      <c r="V3166" s="4"/>
      <c r="Y3166" s="388">
        <f ca="1">COUNTIFS(OFFSET($B$10, 0, 0, ROW()-9, 1), SERVICE[[#This Row],[Employee ID]], OFFSET($F$10, 0, 0, ROW()-9, 1), SERVICE[[#This Row],[Resources Role]])</f>
        <v>0</v>
      </c>
      <c r="Z3166" s="388">
        <f ca="1">COUNTIFS(OFFSET($F$10, 0, 0, ROW()-9, 1), SERVICE[[#This Row],[Resources Role]], OFFSET($H$10, 0, 0, ROW()-9, 1), SERVICE[[#This Row],[Booking]])</f>
        <v>0</v>
      </c>
    </row>
    <row r="3167" spans="1:26" x14ac:dyDescent="0.25">
      <c r="A3167" s="6" t="str">
        <f ca="1">no.</f>
        <v/>
      </c>
      <c r="E3167" s="4" t="str">
        <f ca="1">position</f>
        <v/>
      </c>
      <c r="J3167" s="318"/>
      <c r="M3167" s="4"/>
      <c r="O3167" s="6"/>
      <c r="Q3167" s="20"/>
      <c r="R3167" s="5" t="str">
        <f ca="1">score</f>
        <v/>
      </c>
      <c r="S3167" s="7" t="str">
        <f ca="1">rescore_svc</f>
        <v/>
      </c>
      <c r="U3167" s="11" t="str">
        <f ca="1">price</f>
        <v/>
      </c>
      <c r="V3167" s="4"/>
      <c r="Y3167" s="388">
        <f ca="1">COUNTIFS(OFFSET($B$10, 0, 0, ROW()-9, 1), SERVICE[[#This Row],[Employee ID]], OFFSET($F$10, 0, 0, ROW()-9, 1), SERVICE[[#This Row],[Resources Role]])</f>
        <v>0</v>
      </c>
      <c r="Z3167" s="388">
        <f ca="1">COUNTIFS(OFFSET($F$10, 0, 0, ROW()-9, 1), SERVICE[[#This Row],[Resources Role]], OFFSET($H$10, 0, 0, ROW()-9, 1), SERVICE[[#This Row],[Booking]])</f>
        <v>0</v>
      </c>
    </row>
    <row r="3168" spans="1:26" x14ac:dyDescent="0.25">
      <c r="A3168" s="6" t="str">
        <f ca="1">no.</f>
        <v/>
      </c>
      <c r="E3168" s="4" t="str">
        <f ca="1">position</f>
        <v/>
      </c>
      <c r="J3168" s="318"/>
      <c r="M3168" s="4"/>
      <c r="O3168" s="6"/>
      <c r="Q3168" s="20"/>
      <c r="R3168" s="5" t="str">
        <f ca="1">score</f>
        <v/>
      </c>
      <c r="S3168" s="7" t="str">
        <f ca="1">rescore_svc</f>
        <v/>
      </c>
      <c r="U3168" s="11" t="str">
        <f ca="1">price</f>
        <v/>
      </c>
      <c r="V3168" s="4"/>
      <c r="Y3168" s="388">
        <f ca="1">COUNTIFS(OFFSET($B$10, 0, 0, ROW()-9, 1), SERVICE[[#This Row],[Employee ID]], OFFSET($F$10, 0, 0, ROW()-9, 1), SERVICE[[#This Row],[Resources Role]])</f>
        <v>0</v>
      </c>
      <c r="Z3168" s="388">
        <f ca="1">COUNTIFS(OFFSET($F$10, 0, 0, ROW()-9, 1), SERVICE[[#This Row],[Resources Role]], OFFSET($H$10, 0, 0, ROW()-9, 1), SERVICE[[#This Row],[Booking]])</f>
        <v>0</v>
      </c>
    </row>
    <row r="3169" spans="1:26" x14ac:dyDescent="0.25">
      <c r="A3169" s="6" t="str">
        <f ca="1">no.</f>
        <v/>
      </c>
      <c r="E3169" s="4" t="str">
        <f ca="1">position</f>
        <v/>
      </c>
      <c r="J3169" s="318"/>
      <c r="M3169" s="4"/>
      <c r="O3169" s="6"/>
      <c r="Q3169" s="20"/>
      <c r="R3169" s="5" t="str">
        <f ca="1">score</f>
        <v/>
      </c>
      <c r="S3169" s="7" t="str">
        <f ca="1">rescore_svc</f>
        <v/>
      </c>
      <c r="U3169" s="11" t="str">
        <f ca="1">price</f>
        <v/>
      </c>
      <c r="V3169" s="4"/>
      <c r="Y3169" s="388">
        <f ca="1">COUNTIFS(OFFSET($B$10, 0, 0, ROW()-9, 1), SERVICE[[#This Row],[Employee ID]], OFFSET($F$10, 0, 0, ROW()-9, 1), SERVICE[[#This Row],[Resources Role]])</f>
        <v>0</v>
      </c>
      <c r="Z3169" s="388">
        <f ca="1">COUNTIFS(OFFSET($F$10, 0, 0, ROW()-9, 1), SERVICE[[#This Row],[Resources Role]], OFFSET($H$10, 0, 0, ROW()-9, 1), SERVICE[[#This Row],[Booking]])</f>
        <v>0</v>
      </c>
    </row>
    <row r="3170" spans="1:26" x14ac:dyDescent="0.25">
      <c r="A3170" s="6" t="str">
        <f ca="1">no.</f>
        <v/>
      </c>
      <c r="E3170" s="4" t="str">
        <f ca="1">position</f>
        <v/>
      </c>
      <c r="J3170" s="318"/>
      <c r="M3170" s="4"/>
      <c r="O3170" s="6"/>
      <c r="Q3170" s="20"/>
      <c r="R3170" s="5" t="str">
        <f ca="1">score</f>
        <v/>
      </c>
      <c r="S3170" s="7" t="str">
        <f ca="1">rescore_svc</f>
        <v/>
      </c>
      <c r="U3170" s="11" t="str">
        <f ca="1">price</f>
        <v/>
      </c>
      <c r="V3170" s="4"/>
      <c r="Y3170" s="388">
        <f ca="1">COUNTIFS(OFFSET($B$10, 0, 0, ROW()-9, 1), SERVICE[[#This Row],[Employee ID]], OFFSET($F$10, 0, 0, ROW()-9, 1), SERVICE[[#This Row],[Resources Role]])</f>
        <v>0</v>
      </c>
      <c r="Z3170" s="388">
        <f ca="1">COUNTIFS(OFFSET($F$10, 0, 0, ROW()-9, 1), SERVICE[[#This Row],[Resources Role]], OFFSET($H$10, 0, 0, ROW()-9, 1), SERVICE[[#This Row],[Booking]])</f>
        <v>0</v>
      </c>
    </row>
    <row r="3171" spans="1:26" x14ac:dyDescent="0.25">
      <c r="A3171" s="6" t="str">
        <f ca="1">no.</f>
        <v/>
      </c>
      <c r="E3171" s="4" t="str">
        <f ca="1">position</f>
        <v/>
      </c>
      <c r="J3171" s="318"/>
      <c r="M3171" s="4"/>
      <c r="O3171" s="6"/>
      <c r="Q3171" s="20"/>
      <c r="R3171" s="5" t="str">
        <f ca="1">score</f>
        <v/>
      </c>
      <c r="S3171" s="7" t="str">
        <f ca="1">rescore_svc</f>
        <v/>
      </c>
      <c r="U3171" s="11" t="str">
        <f ca="1">price</f>
        <v/>
      </c>
      <c r="V3171" s="4"/>
      <c r="Y3171" s="388">
        <f ca="1">COUNTIFS(OFFSET($B$10, 0, 0, ROW()-9, 1), SERVICE[[#This Row],[Employee ID]], OFFSET($F$10, 0, 0, ROW()-9, 1), SERVICE[[#This Row],[Resources Role]])</f>
        <v>0</v>
      </c>
      <c r="Z3171" s="388">
        <f ca="1">COUNTIFS(OFFSET($F$10, 0, 0, ROW()-9, 1), SERVICE[[#This Row],[Resources Role]], OFFSET($H$10, 0, 0, ROW()-9, 1), SERVICE[[#This Row],[Booking]])</f>
        <v>0</v>
      </c>
    </row>
    <row r="3172" spans="1:26" x14ac:dyDescent="0.25">
      <c r="A3172" s="6" t="str">
        <f ca="1">no.</f>
        <v/>
      </c>
      <c r="E3172" s="4" t="str">
        <f ca="1">position</f>
        <v/>
      </c>
      <c r="J3172" s="318"/>
      <c r="M3172" s="4"/>
      <c r="O3172" s="6"/>
      <c r="Q3172" s="20"/>
      <c r="R3172" s="5" t="str">
        <f ca="1">score</f>
        <v/>
      </c>
      <c r="S3172" s="7" t="str">
        <f ca="1">rescore_svc</f>
        <v/>
      </c>
      <c r="U3172" s="11" t="str">
        <f ca="1">price</f>
        <v/>
      </c>
      <c r="V3172" s="4"/>
      <c r="Y3172" s="388">
        <f ca="1">COUNTIFS(OFFSET($B$10, 0, 0, ROW()-9, 1), SERVICE[[#This Row],[Employee ID]], OFFSET($F$10, 0, 0, ROW()-9, 1), SERVICE[[#This Row],[Resources Role]])</f>
        <v>0</v>
      </c>
      <c r="Z3172" s="388">
        <f ca="1">COUNTIFS(OFFSET($F$10, 0, 0, ROW()-9, 1), SERVICE[[#This Row],[Resources Role]], OFFSET($H$10, 0, 0, ROW()-9, 1), SERVICE[[#This Row],[Booking]])</f>
        <v>0</v>
      </c>
    </row>
    <row r="3173" spans="1:26" x14ac:dyDescent="0.25">
      <c r="A3173" s="6" t="str">
        <f ca="1">no.</f>
        <v/>
      </c>
      <c r="E3173" s="4" t="str">
        <f ca="1">position</f>
        <v/>
      </c>
      <c r="J3173" s="318"/>
      <c r="M3173" s="4"/>
      <c r="O3173" s="6"/>
      <c r="Q3173" s="20"/>
      <c r="R3173" s="5" t="str">
        <f ca="1">score</f>
        <v/>
      </c>
      <c r="S3173" s="7" t="str">
        <f ca="1">rescore_svc</f>
        <v/>
      </c>
      <c r="U3173" s="11" t="str">
        <f ca="1">price</f>
        <v/>
      </c>
      <c r="V3173" s="4"/>
      <c r="Y3173" s="388">
        <f ca="1">COUNTIFS(OFFSET($B$10, 0, 0, ROW()-9, 1), SERVICE[[#This Row],[Employee ID]], OFFSET($F$10, 0, 0, ROW()-9, 1), SERVICE[[#This Row],[Resources Role]])</f>
        <v>0</v>
      </c>
      <c r="Z3173" s="388">
        <f ca="1">COUNTIFS(OFFSET($F$10, 0, 0, ROW()-9, 1), SERVICE[[#This Row],[Resources Role]], OFFSET($H$10, 0, 0, ROW()-9, 1), SERVICE[[#This Row],[Booking]])</f>
        <v>0</v>
      </c>
    </row>
    <row r="3174" spans="1:26" x14ac:dyDescent="0.25">
      <c r="A3174" s="6" t="str">
        <f ca="1">no.</f>
        <v/>
      </c>
      <c r="E3174" s="4" t="str">
        <f ca="1">position</f>
        <v/>
      </c>
      <c r="J3174" s="318"/>
      <c r="M3174" s="4"/>
      <c r="O3174" s="6"/>
      <c r="Q3174" s="20"/>
      <c r="R3174" s="5" t="str">
        <f ca="1">score</f>
        <v/>
      </c>
      <c r="S3174" s="7" t="str">
        <f ca="1">rescore_svc</f>
        <v/>
      </c>
      <c r="U3174" s="11" t="str">
        <f ca="1">price</f>
        <v/>
      </c>
      <c r="V3174" s="4"/>
      <c r="Y3174" s="388">
        <f ca="1">COUNTIFS(OFFSET($B$10, 0, 0, ROW()-9, 1), SERVICE[[#This Row],[Employee ID]], OFFSET($F$10, 0, 0, ROW()-9, 1), SERVICE[[#This Row],[Resources Role]])</f>
        <v>0</v>
      </c>
      <c r="Z3174" s="388">
        <f ca="1">COUNTIFS(OFFSET($F$10, 0, 0, ROW()-9, 1), SERVICE[[#This Row],[Resources Role]], OFFSET($H$10, 0, 0, ROW()-9, 1), SERVICE[[#This Row],[Booking]])</f>
        <v>0</v>
      </c>
    </row>
    <row r="3175" spans="1:26" x14ac:dyDescent="0.25">
      <c r="A3175" s="6" t="str">
        <f ca="1">no.</f>
        <v/>
      </c>
      <c r="E3175" s="4" t="str">
        <f ca="1">position</f>
        <v/>
      </c>
      <c r="J3175" s="318"/>
      <c r="M3175" s="4"/>
      <c r="O3175" s="6"/>
      <c r="Q3175" s="20"/>
      <c r="R3175" s="5" t="str">
        <f ca="1">score</f>
        <v/>
      </c>
      <c r="S3175" s="7" t="str">
        <f ca="1">rescore_svc</f>
        <v/>
      </c>
      <c r="U3175" s="11" t="str">
        <f ca="1">price</f>
        <v/>
      </c>
      <c r="V3175" s="4"/>
      <c r="Y3175" s="388">
        <f ca="1">COUNTIFS(OFFSET($B$10, 0, 0, ROW()-9, 1), SERVICE[[#This Row],[Employee ID]], OFFSET($F$10, 0, 0, ROW()-9, 1), SERVICE[[#This Row],[Resources Role]])</f>
        <v>0</v>
      </c>
      <c r="Z3175" s="388">
        <f ca="1">COUNTIFS(OFFSET($F$10, 0, 0, ROW()-9, 1), SERVICE[[#This Row],[Resources Role]], OFFSET($H$10, 0, 0, ROW()-9, 1), SERVICE[[#This Row],[Booking]])</f>
        <v>0</v>
      </c>
    </row>
    <row r="3176" spans="1:26" x14ac:dyDescent="0.25">
      <c r="A3176" s="6" t="str">
        <f ca="1">no.</f>
        <v/>
      </c>
      <c r="E3176" s="4" t="str">
        <f ca="1">position</f>
        <v/>
      </c>
      <c r="J3176" s="318"/>
      <c r="M3176" s="4"/>
      <c r="O3176" s="6"/>
      <c r="Q3176" s="20"/>
      <c r="R3176" s="5" t="str">
        <f ca="1">score</f>
        <v/>
      </c>
      <c r="S3176" s="7" t="str">
        <f ca="1">rescore_svc</f>
        <v/>
      </c>
      <c r="U3176" s="11" t="str">
        <f ca="1">price</f>
        <v/>
      </c>
      <c r="V3176" s="4"/>
      <c r="Y3176" s="388">
        <f ca="1">COUNTIFS(OFFSET($B$10, 0, 0, ROW()-9, 1), SERVICE[[#This Row],[Employee ID]], OFFSET($F$10, 0, 0, ROW()-9, 1), SERVICE[[#This Row],[Resources Role]])</f>
        <v>0</v>
      </c>
      <c r="Z3176" s="388">
        <f ca="1">COUNTIFS(OFFSET($F$10, 0, 0, ROW()-9, 1), SERVICE[[#This Row],[Resources Role]], OFFSET($H$10, 0, 0, ROW()-9, 1), SERVICE[[#This Row],[Booking]])</f>
        <v>0</v>
      </c>
    </row>
    <row r="3177" spans="1:26" x14ac:dyDescent="0.25">
      <c r="A3177" s="6" t="str">
        <f ca="1">no.</f>
        <v/>
      </c>
      <c r="E3177" s="4" t="str">
        <f ca="1">position</f>
        <v/>
      </c>
      <c r="J3177" s="318"/>
      <c r="M3177" s="4"/>
      <c r="O3177" s="6"/>
      <c r="Q3177" s="20"/>
      <c r="R3177" s="5" t="str">
        <f ca="1">score</f>
        <v/>
      </c>
      <c r="S3177" s="7" t="str">
        <f ca="1">rescore_svc</f>
        <v/>
      </c>
      <c r="U3177" s="11" t="str">
        <f ca="1">price</f>
        <v/>
      </c>
      <c r="V3177" s="4"/>
      <c r="Y3177" s="388">
        <f ca="1">COUNTIFS(OFFSET($B$10, 0, 0, ROW()-9, 1), SERVICE[[#This Row],[Employee ID]], OFFSET($F$10, 0, 0, ROW()-9, 1), SERVICE[[#This Row],[Resources Role]])</f>
        <v>0</v>
      </c>
      <c r="Z3177" s="388">
        <f ca="1">COUNTIFS(OFFSET($F$10, 0, 0, ROW()-9, 1), SERVICE[[#This Row],[Resources Role]], OFFSET($H$10, 0, 0, ROW()-9, 1), SERVICE[[#This Row],[Booking]])</f>
        <v>0</v>
      </c>
    </row>
    <row r="3178" spans="1:26" x14ac:dyDescent="0.25">
      <c r="A3178" s="6" t="str">
        <f ca="1">no.</f>
        <v/>
      </c>
      <c r="E3178" s="4" t="str">
        <f ca="1">position</f>
        <v/>
      </c>
      <c r="J3178" s="318"/>
      <c r="M3178" s="4"/>
      <c r="O3178" s="6"/>
      <c r="Q3178" s="20"/>
      <c r="R3178" s="5" t="str">
        <f ca="1">score</f>
        <v/>
      </c>
      <c r="S3178" s="7" t="str">
        <f ca="1">rescore_svc</f>
        <v/>
      </c>
      <c r="U3178" s="11" t="str">
        <f ca="1">price</f>
        <v/>
      </c>
      <c r="V3178" s="4"/>
      <c r="Y3178" s="388">
        <f ca="1">COUNTIFS(OFFSET($B$10, 0, 0, ROW()-9, 1), SERVICE[[#This Row],[Employee ID]], OFFSET($F$10, 0, 0, ROW()-9, 1), SERVICE[[#This Row],[Resources Role]])</f>
        <v>0</v>
      </c>
      <c r="Z3178" s="388">
        <f ca="1">COUNTIFS(OFFSET($F$10, 0, 0, ROW()-9, 1), SERVICE[[#This Row],[Resources Role]], OFFSET($H$10, 0, 0, ROW()-9, 1), SERVICE[[#This Row],[Booking]])</f>
        <v>0</v>
      </c>
    </row>
    <row r="3179" spans="1:26" x14ac:dyDescent="0.25">
      <c r="A3179" s="6" t="str">
        <f ca="1">no.</f>
        <v/>
      </c>
      <c r="E3179" s="4" t="str">
        <f ca="1">position</f>
        <v/>
      </c>
      <c r="J3179" s="318"/>
      <c r="M3179" s="4"/>
      <c r="O3179" s="6"/>
      <c r="Q3179" s="20"/>
      <c r="R3179" s="5" t="str">
        <f ca="1">score</f>
        <v/>
      </c>
      <c r="S3179" s="7" t="str">
        <f ca="1">rescore_svc</f>
        <v/>
      </c>
      <c r="U3179" s="11" t="str">
        <f ca="1">price</f>
        <v/>
      </c>
      <c r="V3179" s="4"/>
      <c r="Y3179" s="388">
        <f ca="1">COUNTIFS(OFFSET($B$10, 0, 0, ROW()-9, 1), SERVICE[[#This Row],[Employee ID]], OFFSET($F$10, 0, 0, ROW()-9, 1), SERVICE[[#This Row],[Resources Role]])</f>
        <v>0</v>
      </c>
      <c r="Z3179" s="388">
        <f ca="1">COUNTIFS(OFFSET($F$10, 0, 0, ROW()-9, 1), SERVICE[[#This Row],[Resources Role]], OFFSET($H$10, 0, 0, ROW()-9, 1), SERVICE[[#This Row],[Booking]])</f>
        <v>0</v>
      </c>
    </row>
    <row r="3180" spans="1:26" x14ac:dyDescent="0.25">
      <c r="A3180" s="6" t="str">
        <f ca="1">no.</f>
        <v/>
      </c>
      <c r="E3180" s="4" t="str">
        <f ca="1">position</f>
        <v/>
      </c>
      <c r="J3180" s="318"/>
      <c r="M3180" s="4"/>
      <c r="O3180" s="6"/>
      <c r="Q3180" s="20"/>
      <c r="R3180" s="5" t="str">
        <f ca="1">score</f>
        <v/>
      </c>
      <c r="S3180" s="7" t="str">
        <f ca="1">rescore_svc</f>
        <v/>
      </c>
      <c r="U3180" s="11" t="str">
        <f ca="1">price</f>
        <v/>
      </c>
      <c r="V3180" s="4"/>
      <c r="Y3180" s="388">
        <f ca="1">COUNTIFS(OFFSET($B$10, 0, 0, ROW()-9, 1), SERVICE[[#This Row],[Employee ID]], OFFSET($F$10, 0, 0, ROW()-9, 1), SERVICE[[#This Row],[Resources Role]])</f>
        <v>0</v>
      </c>
      <c r="Z3180" s="388">
        <f ca="1">COUNTIFS(OFFSET($F$10, 0, 0, ROW()-9, 1), SERVICE[[#This Row],[Resources Role]], OFFSET($H$10, 0, 0, ROW()-9, 1), SERVICE[[#This Row],[Booking]])</f>
        <v>0</v>
      </c>
    </row>
    <row r="3181" spans="1:26" x14ac:dyDescent="0.25">
      <c r="A3181" s="6" t="str">
        <f ca="1">no.</f>
        <v/>
      </c>
      <c r="E3181" s="4" t="str">
        <f ca="1">position</f>
        <v/>
      </c>
      <c r="J3181" s="318"/>
      <c r="M3181" s="4"/>
      <c r="O3181" s="6"/>
      <c r="Q3181" s="20"/>
      <c r="R3181" s="5" t="str">
        <f ca="1">score</f>
        <v/>
      </c>
      <c r="S3181" s="7" t="str">
        <f ca="1">rescore_svc</f>
        <v/>
      </c>
      <c r="U3181" s="11" t="str">
        <f ca="1">price</f>
        <v/>
      </c>
      <c r="V3181" s="4"/>
      <c r="Y3181" s="388">
        <f ca="1">COUNTIFS(OFFSET($B$10, 0, 0, ROW()-9, 1), SERVICE[[#This Row],[Employee ID]], OFFSET($F$10, 0, 0, ROW()-9, 1), SERVICE[[#This Row],[Resources Role]])</f>
        <v>0</v>
      </c>
      <c r="Z3181" s="388">
        <f ca="1">COUNTIFS(OFFSET($F$10, 0, 0, ROW()-9, 1), SERVICE[[#This Row],[Resources Role]], OFFSET($H$10, 0, 0, ROW()-9, 1), SERVICE[[#This Row],[Booking]])</f>
        <v>0</v>
      </c>
    </row>
    <row r="3182" spans="1:26" x14ac:dyDescent="0.25">
      <c r="A3182" s="6" t="str">
        <f ca="1">no.</f>
        <v/>
      </c>
      <c r="E3182" s="4" t="str">
        <f ca="1">position</f>
        <v/>
      </c>
      <c r="J3182" s="318"/>
      <c r="M3182" s="4"/>
      <c r="O3182" s="6"/>
      <c r="Q3182" s="20"/>
      <c r="R3182" s="5" t="str">
        <f ca="1">score</f>
        <v/>
      </c>
      <c r="S3182" s="7" t="str">
        <f ca="1">rescore_svc</f>
        <v/>
      </c>
      <c r="U3182" s="11" t="str">
        <f ca="1">price</f>
        <v/>
      </c>
      <c r="V3182" s="4"/>
      <c r="Y3182" s="388">
        <f ca="1">COUNTIFS(OFFSET($B$10, 0, 0, ROW()-9, 1), SERVICE[[#This Row],[Employee ID]], OFFSET($F$10, 0, 0, ROW()-9, 1), SERVICE[[#This Row],[Resources Role]])</f>
        <v>0</v>
      </c>
      <c r="Z3182" s="388">
        <f ca="1">COUNTIFS(OFFSET($F$10, 0, 0, ROW()-9, 1), SERVICE[[#This Row],[Resources Role]], OFFSET($H$10, 0, 0, ROW()-9, 1), SERVICE[[#This Row],[Booking]])</f>
        <v>0</v>
      </c>
    </row>
    <row r="3183" spans="1:26" x14ac:dyDescent="0.25">
      <c r="A3183" s="6" t="str">
        <f ca="1">no.</f>
        <v/>
      </c>
      <c r="E3183" s="4" t="str">
        <f ca="1">position</f>
        <v/>
      </c>
      <c r="J3183" s="318"/>
      <c r="M3183" s="4"/>
      <c r="O3183" s="6"/>
      <c r="Q3183" s="20"/>
      <c r="R3183" s="5" t="str">
        <f ca="1">score</f>
        <v/>
      </c>
      <c r="S3183" s="7" t="str">
        <f ca="1">rescore_svc</f>
        <v/>
      </c>
      <c r="U3183" s="11" t="str">
        <f ca="1">price</f>
        <v/>
      </c>
      <c r="V3183" s="4"/>
      <c r="Y3183" s="388">
        <f ca="1">COUNTIFS(OFFSET($B$10, 0, 0, ROW()-9, 1), SERVICE[[#This Row],[Employee ID]], OFFSET($F$10, 0, 0, ROW()-9, 1), SERVICE[[#This Row],[Resources Role]])</f>
        <v>0</v>
      </c>
      <c r="Z3183" s="388">
        <f ca="1">COUNTIFS(OFFSET($F$10, 0, 0, ROW()-9, 1), SERVICE[[#This Row],[Resources Role]], OFFSET($H$10, 0, 0, ROW()-9, 1), SERVICE[[#This Row],[Booking]])</f>
        <v>0</v>
      </c>
    </row>
    <row r="3184" spans="1:26" x14ac:dyDescent="0.25">
      <c r="A3184" s="6" t="str">
        <f ca="1">no.</f>
        <v/>
      </c>
      <c r="E3184" s="4" t="str">
        <f ca="1">position</f>
        <v/>
      </c>
      <c r="J3184" s="318"/>
      <c r="M3184" s="4"/>
      <c r="O3184" s="6"/>
      <c r="Q3184" s="20"/>
      <c r="R3184" s="5" t="str">
        <f ca="1">score</f>
        <v/>
      </c>
      <c r="S3184" s="7" t="str">
        <f ca="1">rescore_svc</f>
        <v/>
      </c>
      <c r="U3184" s="11" t="str">
        <f ca="1">price</f>
        <v/>
      </c>
      <c r="V3184" s="4"/>
      <c r="Y3184" s="388">
        <f ca="1">COUNTIFS(OFFSET($B$10, 0, 0, ROW()-9, 1), SERVICE[[#This Row],[Employee ID]], OFFSET($F$10, 0, 0, ROW()-9, 1), SERVICE[[#This Row],[Resources Role]])</f>
        <v>0</v>
      </c>
      <c r="Z3184" s="388">
        <f ca="1">COUNTIFS(OFFSET($F$10, 0, 0, ROW()-9, 1), SERVICE[[#This Row],[Resources Role]], OFFSET($H$10, 0, 0, ROW()-9, 1), SERVICE[[#This Row],[Booking]])</f>
        <v>0</v>
      </c>
    </row>
    <row r="3185" spans="1:26" x14ac:dyDescent="0.25">
      <c r="A3185" s="6" t="str">
        <f ca="1">no.</f>
        <v/>
      </c>
      <c r="E3185" s="4" t="str">
        <f ca="1">position</f>
        <v/>
      </c>
      <c r="J3185" s="318"/>
      <c r="M3185" s="4"/>
      <c r="O3185" s="6"/>
      <c r="Q3185" s="20"/>
      <c r="R3185" s="5" t="str">
        <f ca="1">score</f>
        <v/>
      </c>
      <c r="S3185" s="7" t="str">
        <f ca="1">rescore_svc</f>
        <v/>
      </c>
      <c r="U3185" s="11" t="str">
        <f ca="1">price</f>
        <v/>
      </c>
      <c r="V3185" s="4"/>
      <c r="Y3185" s="388">
        <f ca="1">COUNTIFS(OFFSET($B$10, 0, 0, ROW()-9, 1), SERVICE[[#This Row],[Employee ID]], OFFSET($F$10, 0, 0, ROW()-9, 1), SERVICE[[#This Row],[Resources Role]])</f>
        <v>0</v>
      </c>
      <c r="Z3185" s="388">
        <f ca="1">COUNTIFS(OFFSET($F$10, 0, 0, ROW()-9, 1), SERVICE[[#This Row],[Resources Role]], OFFSET($H$10, 0, 0, ROW()-9, 1), SERVICE[[#This Row],[Booking]])</f>
        <v>0</v>
      </c>
    </row>
    <row r="3186" spans="1:26" x14ac:dyDescent="0.25">
      <c r="A3186" s="6" t="str">
        <f ca="1">no.</f>
        <v/>
      </c>
      <c r="E3186" s="4" t="str">
        <f ca="1">position</f>
        <v/>
      </c>
      <c r="J3186" s="318"/>
      <c r="M3186" s="4"/>
      <c r="O3186" s="6"/>
      <c r="Q3186" s="20"/>
      <c r="R3186" s="5" t="str">
        <f ca="1">score</f>
        <v/>
      </c>
      <c r="S3186" s="7" t="str">
        <f ca="1">rescore_svc</f>
        <v/>
      </c>
      <c r="U3186" s="11" t="str">
        <f ca="1">price</f>
        <v/>
      </c>
      <c r="V3186" s="4"/>
      <c r="Y3186" s="388">
        <f ca="1">COUNTIFS(OFFSET($B$10, 0, 0, ROW()-9, 1), SERVICE[[#This Row],[Employee ID]], OFFSET($F$10, 0, 0, ROW()-9, 1), SERVICE[[#This Row],[Resources Role]])</f>
        <v>0</v>
      </c>
      <c r="Z3186" s="388">
        <f ca="1">COUNTIFS(OFFSET($F$10, 0, 0, ROW()-9, 1), SERVICE[[#This Row],[Resources Role]], OFFSET($H$10, 0, 0, ROW()-9, 1), SERVICE[[#This Row],[Booking]])</f>
        <v>0</v>
      </c>
    </row>
    <row r="3187" spans="1:26" x14ac:dyDescent="0.25">
      <c r="A3187" s="6" t="str">
        <f ca="1">no.</f>
        <v/>
      </c>
      <c r="E3187" s="4" t="str">
        <f ca="1">position</f>
        <v/>
      </c>
      <c r="J3187" s="318"/>
      <c r="M3187" s="4"/>
      <c r="O3187" s="6"/>
      <c r="Q3187" s="20"/>
      <c r="R3187" s="5" t="str">
        <f ca="1">score</f>
        <v/>
      </c>
      <c r="S3187" s="7" t="str">
        <f ca="1">rescore_svc</f>
        <v/>
      </c>
      <c r="U3187" s="11" t="str">
        <f ca="1">price</f>
        <v/>
      </c>
      <c r="V3187" s="4"/>
      <c r="Y3187" s="388">
        <f ca="1">COUNTIFS(OFFSET($B$10, 0, 0, ROW()-9, 1), SERVICE[[#This Row],[Employee ID]], OFFSET($F$10, 0, 0, ROW()-9, 1), SERVICE[[#This Row],[Resources Role]])</f>
        <v>0</v>
      </c>
      <c r="Z3187" s="388">
        <f ca="1">COUNTIFS(OFFSET($F$10, 0, 0, ROW()-9, 1), SERVICE[[#This Row],[Resources Role]], OFFSET($H$10, 0, 0, ROW()-9, 1), SERVICE[[#This Row],[Booking]])</f>
        <v>0</v>
      </c>
    </row>
    <row r="3188" spans="1:26" x14ac:dyDescent="0.25">
      <c r="A3188" s="6" t="str">
        <f ca="1">no.</f>
        <v/>
      </c>
      <c r="E3188" s="4" t="str">
        <f ca="1">position</f>
        <v/>
      </c>
      <c r="J3188" s="318"/>
      <c r="M3188" s="4"/>
      <c r="O3188" s="6"/>
      <c r="Q3188" s="20"/>
      <c r="R3188" s="5" t="str">
        <f ca="1">score</f>
        <v/>
      </c>
      <c r="S3188" s="7" t="str">
        <f ca="1">rescore_svc</f>
        <v/>
      </c>
      <c r="U3188" s="11" t="str">
        <f ca="1">price</f>
        <v/>
      </c>
      <c r="V3188" s="4"/>
      <c r="Y3188" s="388">
        <f ca="1">COUNTIFS(OFFSET($B$10, 0, 0, ROW()-9, 1), SERVICE[[#This Row],[Employee ID]], OFFSET($F$10, 0, 0, ROW()-9, 1), SERVICE[[#This Row],[Resources Role]])</f>
        <v>0</v>
      </c>
      <c r="Z3188" s="388">
        <f ca="1">COUNTIFS(OFFSET($F$10, 0, 0, ROW()-9, 1), SERVICE[[#This Row],[Resources Role]], OFFSET($H$10, 0, 0, ROW()-9, 1), SERVICE[[#This Row],[Booking]])</f>
        <v>0</v>
      </c>
    </row>
    <row r="3189" spans="1:26" x14ac:dyDescent="0.25">
      <c r="A3189" s="6" t="str">
        <f ca="1">no.</f>
        <v/>
      </c>
      <c r="E3189" s="4" t="str">
        <f ca="1">position</f>
        <v/>
      </c>
      <c r="J3189" s="318"/>
      <c r="M3189" s="4"/>
      <c r="O3189" s="6"/>
      <c r="Q3189" s="20"/>
      <c r="R3189" s="5" t="str">
        <f ca="1">score</f>
        <v/>
      </c>
      <c r="S3189" s="7" t="str">
        <f ca="1">rescore_svc</f>
        <v/>
      </c>
      <c r="U3189" s="11" t="str">
        <f ca="1">price</f>
        <v/>
      </c>
      <c r="V3189" s="4"/>
      <c r="Y3189" s="388">
        <f ca="1">COUNTIFS(OFFSET($B$10, 0, 0, ROW()-9, 1), SERVICE[[#This Row],[Employee ID]], OFFSET($F$10, 0, 0, ROW()-9, 1), SERVICE[[#This Row],[Resources Role]])</f>
        <v>0</v>
      </c>
      <c r="Z3189" s="388">
        <f ca="1">COUNTIFS(OFFSET($F$10, 0, 0, ROW()-9, 1), SERVICE[[#This Row],[Resources Role]], OFFSET($H$10, 0, 0, ROW()-9, 1), SERVICE[[#This Row],[Booking]])</f>
        <v>0</v>
      </c>
    </row>
    <row r="3190" spans="1:26" x14ac:dyDescent="0.25">
      <c r="A3190" s="6" t="str">
        <f ca="1">no.</f>
        <v/>
      </c>
      <c r="E3190" s="4" t="str">
        <f ca="1">position</f>
        <v/>
      </c>
      <c r="J3190" s="318"/>
      <c r="M3190" s="4"/>
      <c r="O3190" s="6"/>
      <c r="Q3190" s="20"/>
      <c r="R3190" s="5" t="str">
        <f ca="1">score</f>
        <v/>
      </c>
      <c r="S3190" s="7" t="str">
        <f ca="1">rescore_svc</f>
        <v/>
      </c>
      <c r="U3190" s="11" t="str">
        <f ca="1">price</f>
        <v/>
      </c>
      <c r="V3190" s="4"/>
      <c r="Y3190" s="388">
        <f ca="1">COUNTIFS(OFFSET($B$10, 0, 0, ROW()-9, 1), SERVICE[[#This Row],[Employee ID]], OFFSET($F$10, 0, 0, ROW()-9, 1), SERVICE[[#This Row],[Resources Role]])</f>
        <v>0</v>
      </c>
      <c r="Z3190" s="388">
        <f ca="1">COUNTIFS(OFFSET($F$10, 0, 0, ROW()-9, 1), SERVICE[[#This Row],[Resources Role]], OFFSET($H$10, 0, 0, ROW()-9, 1), SERVICE[[#This Row],[Booking]])</f>
        <v>0</v>
      </c>
    </row>
    <row r="3191" spans="1:26" x14ac:dyDescent="0.25">
      <c r="A3191" s="6" t="str">
        <f ca="1">no.</f>
        <v/>
      </c>
      <c r="E3191" s="4" t="str">
        <f ca="1">position</f>
        <v/>
      </c>
      <c r="J3191" s="318"/>
      <c r="M3191" s="4"/>
      <c r="O3191" s="6"/>
      <c r="Q3191" s="20"/>
      <c r="R3191" s="5" t="str">
        <f ca="1">score</f>
        <v/>
      </c>
      <c r="S3191" s="7" t="str">
        <f ca="1">rescore_svc</f>
        <v/>
      </c>
      <c r="U3191" s="11" t="str">
        <f ca="1">price</f>
        <v/>
      </c>
      <c r="V3191" s="4"/>
      <c r="Y3191" s="388">
        <f ca="1">COUNTIFS(OFFSET($B$10, 0, 0, ROW()-9, 1), SERVICE[[#This Row],[Employee ID]], OFFSET($F$10, 0, 0, ROW()-9, 1), SERVICE[[#This Row],[Resources Role]])</f>
        <v>0</v>
      </c>
      <c r="Z3191" s="388">
        <f ca="1">COUNTIFS(OFFSET($F$10, 0, 0, ROW()-9, 1), SERVICE[[#This Row],[Resources Role]], OFFSET($H$10, 0, 0, ROW()-9, 1), SERVICE[[#This Row],[Booking]])</f>
        <v>0</v>
      </c>
    </row>
    <row r="3192" spans="1:26" x14ac:dyDescent="0.25">
      <c r="A3192" s="6" t="str">
        <f ca="1">no.</f>
        <v/>
      </c>
      <c r="E3192" s="4" t="str">
        <f ca="1">position</f>
        <v/>
      </c>
      <c r="J3192" s="318"/>
      <c r="M3192" s="4"/>
      <c r="O3192" s="6"/>
      <c r="Q3192" s="20"/>
      <c r="R3192" s="5" t="str">
        <f ca="1">score</f>
        <v/>
      </c>
      <c r="S3192" s="7" t="str">
        <f ca="1">rescore_svc</f>
        <v/>
      </c>
      <c r="U3192" s="11" t="str">
        <f ca="1">price</f>
        <v/>
      </c>
      <c r="V3192" s="4"/>
      <c r="Y3192" s="388">
        <f ca="1">COUNTIFS(OFFSET($B$10, 0, 0, ROW()-9, 1), SERVICE[[#This Row],[Employee ID]], OFFSET($F$10, 0, 0, ROW()-9, 1), SERVICE[[#This Row],[Resources Role]])</f>
        <v>0</v>
      </c>
      <c r="Z3192" s="388">
        <f ca="1">COUNTIFS(OFFSET($F$10, 0, 0, ROW()-9, 1), SERVICE[[#This Row],[Resources Role]], OFFSET($H$10, 0, 0, ROW()-9, 1), SERVICE[[#This Row],[Booking]])</f>
        <v>0</v>
      </c>
    </row>
    <row r="3193" spans="1:26" x14ac:dyDescent="0.25">
      <c r="A3193" s="6" t="str">
        <f ca="1">no.</f>
        <v/>
      </c>
      <c r="E3193" s="4" t="str">
        <f ca="1">position</f>
        <v/>
      </c>
      <c r="J3193" s="318"/>
      <c r="M3193" s="4"/>
      <c r="O3193" s="6"/>
      <c r="Q3193" s="20"/>
      <c r="R3193" s="5" t="str">
        <f ca="1">score</f>
        <v/>
      </c>
      <c r="S3193" s="7" t="str">
        <f ca="1">rescore_svc</f>
        <v/>
      </c>
      <c r="U3193" s="11" t="str">
        <f ca="1">price</f>
        <v/>
      </c>
      <c r="V3193" s="4"/>
      <c r="Y3193" s="388">
        <f ca="1">COUNTIFS(OFFSET($B$10, 0, 0, ROW()-9, 1), SERVICE[[#This Row],[Employee ID]], OFFSET($F$10, 0, 0, ROW()-9, 1), SERVICE[[#This Row],[Resources Role]])</f>
        <v>0</v>
      </c>
      <c r="Z3193" s="388">
        <f ca="1">COUNTIFS(OFFSET($F$10, 0, 0, ROW()-9, 1), SERVICE[[#This Row],[Resources Role]], OFFSET($H$10, 0, 0, ROW()-9, 1), SERVICE[[#This Row],[Booking]])</f>
        <v>0</v>
      </c>
    </row>
    <row r="3194" spans="1:26" x14ac:dyDescent="0.25">
      <c r="A3194" s="6" t="str">
        <f ca="1">no.</f>
        <v/>
      </c>
      <c r="E3194" s="4" t="str">
        <f ca="1">position</f>
        <v/>
      </c>
      <c r="J3194" s="318"/>
      <c r="M3194" s="4"/>
      <c r="O3194" s="6"/>
      <c r="Q3194" s="20"/>
      <c r="R3194" s="5" t="str">
        <f ca="1">score</f>
        <v/>
      </c>
      <c r="S3194" s="7" t="str">
        <f ca="1">rescore_svc</f>
        <v/>
      </c>
      <c r="U3194" s="11" t="str">
        <f ca="1">price</f>
        <v/>
      </c>
      <c r="V3194" s="4"/>
      <c r="Y3194" s="388">
        <f ca="1">COUNTIFS(OFFSET($B$10, 0, 0, ROW()-9, 1), SERVICE[[#This Row],[Employee ID]], OFFSET($F$10, 0, 0, ROW()-9, 1), SERVICE[[#This Row],[Resources Role]])</f>
        <v>0</v>
      </c>
      <c r="Z3194" s="388">
        <f ca="1">COUNTIFS(OFFSET($F$10, 0, 0, ROW()-9, 1), SERVICE[[#This Row],[Resources Role]], OFFSET($H$10, 0, 0, ROW()-9, 1), SERVICE[[#This Row],[Booking]])</f>
        <v>0</v>
      </c>
    </row>
    <row r="3195" spans="1:26" x14ac:dyDescent="0.25">
      <c r="A3195" s="6" t="str">
        <f ca="1">no.</f>
        <v/>
      </c>
      <c r="E3195" s="4" t="str">
        <f ca="1">position</f>
        <v/>
      </c>
      <c r="J3195" s="318"/>
      <c r="M3195" s="4"/>
      <c r="O3195" s="6"/>
      <c r="Q3195" s="20"/>
      <c r="R3195" s="5" t="str">
        <f ca="1">score</f>
        <v/>
      </c>
      <c r="S3195" s="7" t="str">
        <f ca="1">rescore_svc</f>
        <v/>
      </c>
      <c r="U3195" s="11" t="str">
        <f ca="1">price</f>
        <v/>
      </c>
      <c r="V3195" s="4"/>
      <c r="Y3195" s="388">
        <f ca="1">COUNTIFS(OFFSET($B$10, 0, 0, ROW()-9, 1), SERVICE[[#This Row],[Employee ID]], OFFSET($F$10, 0, 0, ROW()-9, 1), SERVICE[[#This Row],[Resources Role]])</f>
        <v>0</v>
      </c>
      <c r="Z3195" s="388">
        <f ca="1">COUNTIFS(OFFSET($F$10, 0, 0, ROW()-9, 1), SERVICE[[#This Row],[Resources Role]], OFFSET($H$10, 0, 0, ROW()-9, 1), SERVICE[[#This Row],[Booking]])</f>
        <v>0</v>
      </c>
    </row>
    <row r="3196" spans="1:26" x14ac:dyDescent="0.25">
      <c r="A3196" s="6" t="str">
        <f ca="1">no.</f>
        <v/>
      </c>
      <c r="E3196" s="4" t="str">
        <f ca="1">position</f>
        <v/>
      </c>
      <c r="J3196" s="318"/>
      <c r="M3196" s="4"/>
      <c r="O3196" s="6"/>
      <c r="Q3196" s="20"/>
      <c r="R3196" s="5" t="str">
        <f ca="1">score</f>
        <v/>
      </c>
      <c r="S3196" s="7" t="str">
        <f ca="1">rescore_svc</f>
        <v/>
      </c>
      <c r="U3196" s="11" t="str">
        <f ca="1">price</f>
        <v/>
      </c>
      <c r="V3196" s="4"/>
      <c r="Y3196" s="388">
        <f ca="1">COUNTIFS(OFFSET($B$10, 0, 0, ROW()-9, 1), SERVICE[[#This Row],[Employee ID]], OFFSET($F$10, 0, 0, ROW()-9, 1), SERVICE[[#This Row],[Resources Role]])</f>
        <v>0</v>
      </c>
      <c r="Z3196" s="388">
        <f ca="1">COUNTIFS(OFFSET($F$10, 0, 0, ROW()-9, 1), SERVICE[[#This Row],[Resources Role]], OFFSET($H$10, 0, 0, ROW()-9, 1), SERVICE[[#This Row],[Booking]])</f>
        <v>0</v>
      </c>
    </row>
    <row r="3197" spans="1:26" x14ac:dyDescent="0.25">
      <c r="A3197" s="6" t="str">
        <f ca="1">no.</f>
        <v/>
      </c>
      <c r="E3197" s="4" t="str">
        <f ca="1">position</f>
        <v/>
      </c>
      <c r="J3197" s="318"/>
      <c r="M3197" s="4"/>
      <c r="O3197" s="6"/>
      <c r="Q3197" s="20"/>
      <c r="R3197" s="5" t="str">
        <f ca="1">score</f>
        <v/>
      </c>
      <c r="S3197" s="7" t="str">
        <f ca="1">rescore_svc</f>
        <v/>
      </c>
      <c r="U3197" s="11" t="str">
        <f ca="1">price</f>
        <v/>
      </c>
      <c r="V3197" s="4"/>
      <c r="Y3197" s="388">
        <f ca="1">COUNTIFS(OFFSET($B$10, 0, 0, ROW()-9, 1), SERVICE[[#This Row],[Employee ID]], OFFSET($F$10, 0, 0, ROW()-9, 1), SERVICE[[#This Row],[Resources Role]])</f>
        <v>0</v>
      </c>
      <c r="Z3197" s="388">
        <f ca="1">COUNTIFS(OFFSET($F$10, 0, 0, ROW()-9, 1), SERVICE[[#This Row],[Resources Role]], OFFSET($H$10, 0, 0, ROW()-9, 1), SERVICE[[#This Row],[Booking]])</f>
        <v>0</v>
      </c>
    </row>
    <row r="3198" spans="1:26" x14ac:dyDescent="0.25">
      <c r="A3198" s="6" t="str">
        <f ca="1">no.</f>
        <v/>
      </c>
      <c r="E3198" s="4" t="str">
        <f ca="1">position</f>
        <v/>
      </c>
      <c r="J3198" s="318"/>
      <c r="M3198" s="4"/>
      <c r="O3198" s="6"/>
      <c r="Q3198" s="20"/>
      <c r="R3198" s="5" t="str">
        <f ca="1">score</f>
        <v/>
      </c>
      <c r="S3198" s="7" t="str">
        <f ca="1">rescore_svc</f>
        <v/>
      </c>
      <c r="U3198" s="11" t="str">
        <f ca="1">price</f>
        <v/>
      </c>
      <c r="V3198" s="4"/>
      <c r="Y3198" s="388">
        <f ca="1">COUNTIFS(OFFSET($B$10, 0, 0, ROW()-9, 1), SERVICE[[#This Row],[Employee ID]], OFFSET($F$10, 0, 0, ROW()-9, 1), SERVICE[[#This Row],[Resources Role]])</f>
        <v>0</v>
      </c>
      <c r="Z3198" s="388">
        <f ca="1">COUNTIFS(OFFSET($F$10, 0, 0, ROW()-9, 1), SERVICE[[#This Row],[Resources Role]], OFFSET($H$10, 0, 0, ROW()-9, 1), SERVICE[[#This Row],[Booking]])</f>
        <v>0</v>
      </c>
    </row>
    <row r="3199" spans="1:26" x14ac:dyDescent="0.25">
      <c r="A3199" s="6" t="str">
        <f ca="1">no.</f>
        <v/>
      </c>
      <c r="E3199" s="4" t="str">
        <f ca="1">position</f>
        <v/>
      </c>
      <c r="J3199" s="318"/>
      <c r="M3199" s="4"/>
      <c r="O3199" s="6"/>
      <c r="Q3199" s="20"/>
      <c r="R3199" s="5" t="str">
        <f ca="1">score</f>
        <v/>
      </c>
      <c r="S3199" s="7" t="str">
        <f ca="1">rescore_svc</f>
        <v/>
      </c>
      <c r="U3199" s="11" t="str">
        <f ca="1">price</f>
        <v/>
      </c>
      <c r="V3199" s="4"/>
      <c r="Y3199" s="388">
        <f ca="1">COUNTIFS(OFFSET($B$10, 0, 0, ROW()-9, 1), SERVICE[[#This Row],[Employee ID]], OFFSET($F$10, 0, 0, ROW()-9, 1), SERVICE[[#This Row],[Resources Role]])</f>
        <v>0</v>
      </c>
      <c r="Z3199" s="388">
        <f ca="1">COUNTIFS(OFFSET($F$10, 0, 0, ROW()-9, 1), SERVICE[[#This Row],[Resources Role]], OFFSET($H$10, 0, 0, ROW()-9, 1), SERVICE[[#This Row],[Booking]])</f>
        <v>0</v>
      </c>
    </row>
    <row r="3200" spans="1:26" x14ac:dyDescent="0.25">
      <c r="A3200" s="6" t="str">
        <f ca="1">no.</f>
        <v/>
      </c>
      <c r="E3200" s="4" t="str">
        <f ca="1">position</f>
        <v/>
      </c>
      <c r="J3200" s="318"/>
      <c r="M3200" s="4"/>
      <c r="O3200" s="6"/>
      <c r="Q3200" s="20"/>
      <c r="R3200" s="5" t="str">
        <f ca="1">score</f>
        <v/>
      </c>
      <c r="S3200" s="7" t="str">
        <f ca="1">rescore_svc</f>
        <v/>
      </c>
      <c r="U3200" s="11" t="str">
        <f ca="1">price</f>
        <v/>
      </c>
      <c r="V3200" s="4"/>
      <c r="Y3200" s="388">
        <f ca="1">COUNTIFS(OFFSET($B$10, 0, 0, ROW()-9, 1), SERVICE[[#This Row],[Employee ID]], OFFSET($F$10, 0, 0, ROW()-9, 1), SERVICE[[#This Row],[Resources Role]])</f>
        <v>0</v>
      </c>
      <c r="Z3200" s="388">
        <f ca="1">COUNTIFS(OFFSET($F$10, 0, 0, ROW()-9, 1), SERVICE[[#This Row],[Resources Role]], OFFSET($H$10, 0, 0, ROW()-9, 1), SERVICE[[#This Row],[Booking]])</f>
        <v>0</v>
      </c>
    </row>
    <row r="3201" spans="1:26" x14ac:dyDescent="0.25">
      <c r="A3201" s="6" t="str">
        <f ca="1">no.</f>
        <v/>
      </c>
      <c r="E3201" s="4" t="str">
        <f ca="1">position</f>
        <v/>
      </c>
      <c r="J3201" s="318"/>
      <c r="M3201" s="4"/>
      <c r="O3201" s="6"/>
      <c r="Q3201" s="20"/>
      <c r="R3201" s="5" t="str">
        <f ca="1">score</f>
        <v/>
      </c>
      <c r="S3201" s="7" t="str">
        <f ca="1">rescore_svc</f>
        <v/>
      </c>
      <c r="U3201" s="11" t="str">
        <f ca="1">price</f>
        <v/>
      </c>
      <c r="V3201" s="4"/>
      <c r="Y3201" s="388">
        <f ca="1">COUNTIFS(OFFSET($B$10, 0, 0, ROW()-9, 1), SERVICE[[#This Row],[Employee ID]], OFFSET($F$10, 0, 0, ROW()-9, 1), SERVICE[[#This Row],[Resources Role]])</f>
        <v>0</v>
      </c>
      <c r="Z3201" s="388">
        <f ca="1">COUNTIFS(OFFSET($F$10, 0, 0, ROW()-9, 1), SERVICE[[#This Row],[Resources Role]], OFFSET($H$10, 0, 0, ROW()-9, 1), SERVICE[[#This Row],[Booking]])</f>
        <v>0</v>
      </c>
    </row>
    <row r="3202" spans="1:26" x14ac:dyDescent="0.25">
      <c r="A3202" s="6" t="str">
        <f ca="1">no.</f>
        <v/>
      </c>
      <c r="E3202" s="4" t="str">
        <f ca="1">position</f>
        <v/>
      </c>
      <c r="J3202" s="318"/>
      <c r="M3202" s="4"/>
      <c r="O3202" s="6"/>
      <c r="Q3202" s="20"/>
      <c r="R3202" s="5" t="str">
        <f ca="1">score</f>
        <v/>
      </c>
      <c r="S3202" s="7" t="str">
        <f ca="1">rescore_svc</f>
        <v/>
      </c>
      <c r="U3202" s="11" t="str">
        <f ca="1">price</f>
        <v/>
      </c>
      <c r="V3202" s="4"/>
      <c r="Y3202" s="388">
        <f ca="1">COUNTIFS(OFFSET($B$10, 0, 0, ROW()-9, 1), SERVICE[[#This Row],[Employee ID]], OFFSET($F$10, 0, 0, ROW()-9, 1), SERVICE[[#This Row],[Resources Role]])</f>
        <v>0</v>
      </c>
      <c r="Z3202" s="388">
        <f ca="1">COUNTIFS(OFFSET($F$10, 0, 0, ROW()-9, 1), SERVICE[[#This Row],[Resources Role]], OFFSET($H$10, 0, 0, ROW()-9, 1), SERVICE[[#This Row],[Booking]])</f>
        <v>0</v>
      </c>
    </row>
    <row r="3203" spans="1:26" x14ac:dyDescent="0.25">
      <c r="A3203" s="6" t="str">
        <f ca="1">no.</f>
        <v/>
      </c>
      <c r="E3203" s="4" t="str">
        <f ca="1">position</f>
        <v/>
      </c>
      <c r="J3203" s="318"/>
      <c r="M3203" s="4"/>
      <c r="O3203" s="6"/>
      <c r="Q3203" s="20"/>
      <c r="R3203" s="5" t="str">
        <f ca="1">score</f>
        <v/>
      </c>
      <c r="S3203" s="7" t="str">
        <f ca="1">rescore_svc</f>
        <v/>
      </c>
      <c r="U3203" s="11" t="str">
        <f ca="1">price</f>
        <v/>
      </c>
      <c r="V3203" s="4"/>
      <c r="Y3203" s="388">
        <f ca="1">COUNTIFS(OFFSET($B$10, 0, 0, ROW()-9, 1), SERVICE[[#This Row],[Employee ID]], OFFSET($F$10, 0, 0, ROW()-9, 1), SERVICE[[#This Row],[Resources Role]])</f>
        <v>0</v>
      </c>
      <c r="Z3203" s="388">
        <f ca="1">COUNTIFS(OFFSET($F$10, 0, 0, ROW()-9, 1), SERVICE[[#This Row],[Resources Role]], OFFSET($H$10, 0, 0, ROW()-9, 1), SERVICE[[#This Row],[Booking]])</f>
        <v>0</v>
      </c>
    </row>
    <row r="3204" spans="1:26" x14ac:dyDescent="0.25">
      <c r="A3204" s="6" t="str">
        <f ca="1">no.</f>
        <v/>
      </c>
      <c r="E3204" s="4" t="str">
        <f ca="1">position</f>
        <v/>
      </c>
      <c r="J3204" s="318"/>
      <c r="M3204" s="4"/>
      <c r="O3204" s="6"/>
      <c r="Q3204" s="20"/>
      <c r="R3204" s="5" t="str">
        <f ca="1">score</f>
        <v/>
      </c>
      <c r="S3204" s="7" t="str">
        <f ca="1">rescore_svc</f>
        <v/>
      </c>
      <c r="U3204" s="11" t="str">
        <f ca="1">price</f>
        <v/>
      </c>
      <c r="V3204" s="4"/>
      <c r="Y3204" s="388">
        <f ca="1">COUNTIFS(OFFSET($B$10, 0, 0, ROW()-9, 1), SERVICE[[#This Row],[Employee ID]], OFFSET($F$10, 0, 0, ROW()-9, 1), SERVICE[[#This Row],[Resources Role]])</f>
        <v>0</v>
      </c>
      <c r="Z3204" s="388">
        <f ca="1">COUNTIFS(OFFSET($F$10, 0, 0, ROW()-9, 1), SERVICE[[#This Row],[Resources Role]], OFFSET($H$10, 0, 0, ROW()-9, 1), SERVICE[[#This Row],[Booking]])</f>
        <v>0</v>
      </c>
    </row>
    <row r="3205" spans="1:26" x14ac:dyDescent="0.25">
      <c r="A3205" s="6" t="str">
        <f ca="1">no.</f>
        <v/>
      </c>
      <c r="E3205" s="4" t="str">
        <f ca="1">position</f>
        <v/>
      </c>
      <c r="J3205" s="318"/>
      <c r="M3205" s="4"/>
      <c r="O3205" s="6"/>
      <c r="Q3205" s="20"/>
      <c r="R3205" s="5" t="str">
        <f ca="1">score</f>
        <v/>
      </c>
      <c r="S3205" s="7" t="str">
        <f ca="1">rescore_svc</f>
        <v/>
      </c>
      <c r="U3205" s="11" t="str">
        <f ca="1">price</f>
        <v/>
      </c>
      <c r="V3205" s="4"/>
      <c r="Y3205" s="388">
        <f ca="1">COUNTIFS(OFFSET($B$10, 0, 0, ROW()-9, 1), SERVICE[[#This Row],[Employee ID]], OFFSET($F$10, 0, 0, ROW()-9, 1), SERVICE[[#This Row],[Resources Role]])</f>
        <v>0</v>
      </c>
      <c r="Z3205" s="388">
        <f ca="1">COUNTIFS(OFFSET($F$10, 0, 0, ROW()-9, 1), SERVICE[[#This Row],[Resources Role]], OFFSET($H$10, 0, 0, ROW()-9, 1), SERVICE[[#This Row],[Booking]])</f>
        <v>0</v>
      </c>
    </row>
    <row r="3206" spans="1:26" x14ac:dyDescent="0.25">
      <c r="A3206" s="6" t="str">
        <f ca="1">no.</f>
        <v/>
      </c>
      <c r="E3206" s="4" t="str">
        <f ca="1">position</f>
        <v/>
      </c>
      <c r="J3206" s="318"/>
      <c r="M3206" s="4"/>
      <c r="O3206" s="6"/>
      <c r="Q3206" s="20"/>
      <c r="R3206" s="5" t="str">
        <f ca="1">score</f>
        <v/>
      </c>
      <c r="S3206" s="7" t="str">
        <f ca="1">rescore_svc</f>
        <v/>
      </c>
      <c r="U3206" s="11" t="str">
        <f ca="1">price</f>
        <v/>
      </c>
      <c r="V3206" s="4"/>
      <c r="Y3206" s="388">
        <f ca="1">COUNTIFS(OFFSET($B$10, 0, 0, ROW()-9, 1), SERVICE[[#This Row],[Employee ID]], OFFSET($F$10, 0, 0, ROW()-9, 1), SERVICE[[#This Row],[Resources Role]])</f>
        <v>0</v>
      </c>
      <c r="Z3206" s="388">
        <f ca="1">COUNTIFS(OFFSET($F$10, 0, 0, ROW()-9, 1), SERVICE[[#This Row],[Resources Role]], OFFSET($H$10, 0, 0, ROW()-9, 1), SERVICE[[#This Row],[Booking]])</f>
        <v>0</v>
      </c>
    </row>
    <row r="3207" spans="1:26" x14ac:dyDescent="0.25">
      <c r="A3207" s="6" t="str">
        <f ca="1">no.</f>
        <v/>
      </c>
      <c r="E3207" s="4" t="str">
        <f ca="1">position</f>
        <v/>
      </c>
      <c r="J3207" s="318"/>
      <c r="M3207" s="4"/>
      <c r="O3207" s="6"/>
      <c r="Q3207" s="20"/>
      <c r="R3207" s="5" t="str">
        <f ca="1">score</f>
        <v/>
      </c>
      <c r="S3207" s="7" t="str">
        <f ca="1">rescore_svc</f>
        <v/>
      </c>
      <c r="U3207" s="11" t="str">
        <f ca="1">price</f>
        <v/>
      </c>
      <c r="V3207" s="4"/>
      <c r="Y3207" s="388">
        <f ca="1">COUNTIFS(OFFSET($B$10, 0, 0, ROW()-9, 1), SERVICE[[#This Row],[Employee ID]], OFFSET($F$10, 0, 0, ROW()-9, 1), SERVICE[[#This Row],[Resources Role]])</f>
        <v>0</v>
      </c>
      <c r="Z3207" s="388">
        <f ca="1">COUNTIFS(OFFSET($F$10, 0, 0, ROW()-9, 1), SERVICE[[#This Row],[Resources Role]], OFFSET($H$10, 0, 0, ROW()-9, 1), SERVICE[[#This Row],[Booking]])</f>
        <v>0</v>
      </c>
    </row>
    <row r="3208" spans="1:26" x14ac:dyDescent="0.25">
      <c r="A3208" s="6" t="str">
        <f ca="1">no.</f>
        <v/>
      </c>
      <c r="E3208" s="4" t="str">
        <f ca="1">position</f>
        <v/>
      </c>
      <c r="J3208" s="318"/>
      <c r="M3208" s="4"/>
      <c r="O3208" s="6"/>
      <c r="Q3208" s="20"/>
      <c r="R3208" s="5" t="str">
        <f ca="1">score</f>
        <v/>
      </c>
      <c r="S3208" s="7" t="str">
        <f ca="1">rescore_svc</f>
        <v/>
      </c>
      <c r="U3208" s="11" t="str">
        <f ca="1">price</f>
        <v/>
      </c>
      <c r="V3208" s="4"/>
      <c r="Y3208" s="388">
        <f ca="1">COUNTIFS(OFFSET($B$10, 0, 0, ROW()-9, 1), SERVICE[[#This Row],[Employee ID]], OFFSET($F$10, 0, 0, ROW()-9, 1), SERVICE[[#This Row],[Resources Role]])</f>
        <v>0</v>
      </c>
      <c r="Z3208" s="388">
        <f ca="1">COUNTIFS(OFFSET($F$10, 0, 0, ROW()-9, 1), SERVICE[[#This Row],[Resources Role]], OFFSET($H$10, 0, 0, ROW()-9, 1), SERVICE[[#This Row],[Booking]])</f>
        <v>0</v>
      </c>
    </row>
    <row r="3209" spans="1:26" x14ac:dyDescent="0.25">
      <c r="A3209" s="6" t="str">
        <f ca="1">no.</f>
        <v/>
      </c>
      <c r="E3209" s="4" t="str">
        <f ca="1">position</f>
        <v/>
      </c>
      <c r="J3209" s="318"/>
      <c r="M3209" s="4"/>
      <c r="O3209" s="6"/>
      <c r="Q3209" s="20"/>
      <c r="R3209" s="5" t="str">
        <f ca="1">score</f>
        <v/>
      </c>
      <c r="S3209" s="7" t="str">
        <f ca="1">rescore_svc</f>
        <v/>
      </c>
      <c r="U3209" s="11" t="str">
        <f ca="1">price</f>
        <v/>
      </c>
      <c r="V3209" s="4"/>
      <c r="Y3209" s="388">
        <f ca="1">COUNTIFS(OFFSET($B$10, 0, 0, ROW()-9, 1), SERVICE[[#This Row],[Employee ID]], OFFSET($F$10, 0, 0, ROW()-9, 1), SERVICE[[#This Row],[Resources Role]])</f>
        <v>0</v>
      </c>
      <c r="Z3209" s="388">
        <f ca="1">COUNTIFS(OFFSET($F$10, 0, 0, ROW()-9, 1), SERVICE[[#This Row],[Resources Role]], OFFSET($H$10, 0, 0, ROW()-9, 1), SERVICE[[#This Row],[Booking]])</f>
        <v>0</v>
      </c>
    </row>
    <row r="3210" spans="1:26" x14ac:dyDescent="0.25">
      <c r="A3210" s="6" t="str">
        <f ca="1">no.</f>
        <v/>
      </c>
      <c r="E3210" s="4" t="str">
        <f ca="1">position</f>
        <v/>
      </c>
      <c r="J3210" s="318"/>
      <c r="M3210" s="4"/>
      <c r="O3210" s="6"/>
      <c r="Q3210" s="20"/>
      <c r="R3210" s="5" t="str">
        <f ca="1">score</f>
        <v/>
      </c>
      <c r="S3210" s="7" t="str">
        <f ca="1">rescore_svc</f>
        <v/>
      </c>
      <c r="U3210" s="11" t="str">
        <f ca="1">price</f>
        <v/>
      </c>
      <c r="V3210" s="4"/>
      <c r="Y3210" s="388">
        <f ca="1">COUNTIFS(OFFSET($B$10, 0, 0, ROW()-9, 1), SERVICE[[#This Row],[Employee ID]], OFFSET($F$10, 0, 0, ROW()-9, 1), SERVICE[[#This Row],[Resources Role]])</f>
        <v>0</v>
      </c>
      <c r="Z3210" s="388">
        <f ca="1">COUNTIFS(OFFSET($F$10, 0, 0, ROW()-9, 1), SERVICE[[#This Row],[Resources Role]], OFFSET($H$10, 0, 0, ROW()-9, 1), SERVICE[[#This Row],[Booking]])</f>
        <v>0</v>
      </c>
    </row>
    <row r="3211" spans="1:26" x14ac:dyDescent="0.25">
      <c r="A3211" s="6" t="str">
        <f ca="1">no.</f>
        <v/>
      </c>
      <c r="E3211" s="4" t="str">
        <f ca="1">position</f>
        <v/>
      </c>
      <c r="J3211" s="318"/>
      <c r="M3211" s="4"/>
      <c r="O3211" s="6"/>
      <c r="Q3211" s="20"/>
      <c r="R3211" s="5" t="str">
        <f ca="1">score</f>
        <v/>
      </c>
      <c r="S3211" s="7" t="str">
        <f ca="1">rescore_svc</f>
        <v/>
      </c>
      <c r="U3211" s="11" t="str">
        <f ca="1">price</f>
        <v/>
      </c>
      <c r="V3211" s="4"/>
      <c r="Y3211" s="388">
        <f ca="1">COUNTIFS(OFFSET($B$10, 0, 0, ROW()-9, 1), SERVICE[[#This Row],[Employee ID]], OFFSET($F$10, 0, 0, ROW()-9, 1), SERVICE[[#This Row],[Resources Role]])</f>
        <v>0</v>
      </c>
      <c r="Z3211" s="388">
        <f ca="1">COUNTIFS(OFFSET($F$10, 0, 0, ROW()-9, 1), SERVICE[[#This Row],[Resources Role]], OFFSET($H$10, 0, 0, ROW()-9, 1), SERVICE[[#This Row],[Booking]])</f>
        <v>0</v>
      </c>
    </row>
    <row r="3212" spans="1:26" x14ac:dyDescent="0.25">
      <c r="A3212" s="6" t="str">
        <f ca="1">no.</f>
        <v/>
      </c>
      <c r="E3212" s="4" t="str">
        <f ca="1">position</f>
        <v/>
      </c>
      <c r="J3212" s="318"/>
      <c r="M3212" s="4"/>
      <c r="O3212" s="6"/>
      <c r="Q3212" s="20"/>
      <c r="R3212" s="5" t="str">
        <f ca="1">score</f>
        <v/>
      </c>
      <c r="S3212" s="7" t="str">
        <f ca="1">rescore_svc</f>
        <v/>
      </c>
      <c r="U3212" s="11" t="str">
        <f ca="1">price</f>
        <v/>
      </c>
      <c r="V3212" s="4"/>
      <c r="Y3212" s="388">
        <f ca="1">COUNTIFS(OFFSET($B$10, 0, 0, ROW()-9, 1), SERVICE[[#This Row],[Employee ID]], OFFSET($F$10, 0, 0, ROW()-9, 1), SERVICE[[#This Row],[Resources Role]])</f>
        <v>0</v>
      </c>
      <c r="Z3212" s="388">
        <f ca="1">COUNTIFS(OFFSET($F$10, 0, 0, ROW()-9, 1), SERVICE[[#This Row],[Resources Role]], OFFSET($H$10, 0, 0, ROW()-9, 1), SERVICE[[#This Row],[Booking]])</f>
        <v>0</v>
      </c>
    </row>
    <row r="3213" spans="1:26" x14ac:dyDescent="0.25">
      <c r="A3213" s="6" t="str">
        <f ca="1">no.</f>
        <v/>
      </c>
      <c r="E3213" s="4" t="str">
        <f ca="1">position</f>
        <v/>
      </c>
      <c r="J3213" s="318"/>
      <c r="M3213" s="4"/>
      <c r="O3213" s="6"/>
      <c r="Q3213" s="20"/>
      <c r="R3213" s="5" t="str">
        <f ca="1">score</f>
        <v/>
      </c>
      <c r="S3213" s="7" t="str">
        <f ca="1">rescore_svc</f>
        <v/>
      </c>
      <c r="U3213" s="11" t="str">
        <f ca="1">price</f>
        <v/>
      </c>
      <c r="V3213" s="4"/>
      <c r="Y3213" s="388">
        <f ca="1">COUNTIFS(OFFSET($B$10, 0, 0, ROW()-9, 1), SERVICE[[#This Row],[Employee ID]], OFFSET($F$10, 0, 0, ROW()-9, 1), SERVICE[[#This Row],[Resources Role]])</f>
        <v>0</v>
      </c>
      <c r="Z3213" s="388">
        <f ca="1">COUNTIFS(OFFSET($F$10, 0, 0, ROW()-9, 1), SERVICE[[#This Row],[Resources Role]], OFFSET($H$10, 0, 0, ROW()-9, 1), SERVICE[[#This Row],[Booking]])</f>
        <v>0</v>
      </c>
    </row>
    <row r="3214" spans="1:26" x14ac:dyDescent="0.25">
      <c r="A3214" s="6" t="str">
        <f ca="1">no.</f>
        <v/>
      </c>
      <c r="E3214" s="4" t="str">
        <f ca="1">position</f>
        <v/>
      </c>
      <c r="J3214" s="318"/>
      <c r="M3214" s="4"/>
      <c r="O3214" s="6"/>
      <c r="Q3214" s="20"/>
      <c r="R3214" s="5" t="str">
        <f ca="1">score</f>
        <v/>
      </c>
      <c r="S3214" s="7" t="str">
        <f ca="1">rescore_svc</f>
        <v/>
      </c>
      <c r="U3214" s="11" t="str">
        <f ca="1">price</f>
        <v/>
      </c>
      <c r="V3214" s="4"/>
      <c r="Y3214" s="388">
        <f ca="1">COUNTIFS(OFFSET($B$10, 0, 0, ROW()-9, 1), SERVICE[[#This Row],[Employee ID]], OFFSET($F$10, 0, 0, ROW()-9, 1), SERVICE[[#This Row],[Resources Role]])</f>
        <v>0</v>
      </c>
      <c r="Z3214" s="388">
        <f ca="1">COUNTIFS(OFFSET($F$10, 0, 0, ROW()-9, 1), SERVICE[[#This Row],[Resources Role]], OFFSET($H$10, 0, 0, ROW()-9, 1), SERVICE[[#This Row],[Booking]])</f>
        <v>0</v>
      </c>
    </row>
    <row r="3215" spans="1:26" x14ac:dyDescent="0.25">
      <c r="A3215" s="6" t="str">
        <f ca="1">no.</f>
        <v/>
      </c>
      <c r="E3215" s="4" t="str">
        <f ca="1">position</f>
        <v/>
      </c>
      <c r="J3215" s="318"/>
      <c r="M3215" s="4"/>
      <c r="O3215" s="6"/>
      <c r="Q3215" s="20"/>
      <c r="R3215" s="5" t="str">
        <f ca="1">score</f>
        <v/>
      </c>
      <c r="S3215" s="7" t="str">
        <f ca="1">rescore_svc</f>
        <v/>
      </c>
      <c r="U3215" s="11" t="str">
        <f ca="1">price</f>
        <v/>
      </c>
      <c r="V3215" s="4"/>
      <c r="Y3215" s="388">
        <f ca="1">COUNTIFS(OFFSET($B$10, 0, 0, ROW()-9, 1), SERVICE[[#This Row],[Employee ID]], OFFSET($F$10, 0, 0, ROW()-9, 1), SERVICE[[#This Row],[Resources Role]])</f>
        <v>0</v>
      </c>
      <c r="Z3215" s="388">
        <f ca="1">COUNTIFS(OFFSET($F$10, 0, 0, ROW()-9, 1), SERVICE[[#This Row],[Resources Role]], OFFSET($H$10, 0, 0, ROW()-9, 1), SERVICE[[#This Row],[Booking]])</f>
        <v>0</v>
      </c>
    </row>
    <row r="3216" spans="1:26" x14ac:dyDescent="0.25">
      <c r="A3216" s="6" t="str">
        <f ca="1">no.</f>
        <v/>
      </c>
      <c r="E3216" s="4" t="str">
        <f ca="1">position</f>
        <v/>
      </c>
      <c r="J3216" s="318"/>
      <c r="M3216" s="4"/>
      <c r="O3216" s="6"/>
      <c r="Q3216" s="20"/>
      <c r="R3216" s="5" t="str">
        <f ca="1">score</f>
        <v/>
      </c>
      <c r="S3216" s="7" t="str">
        <f ca="1">rescore_svc</f>
        <v/>
      </c>
      <c r="U3216" s="11" t="str">
        <f ca="1">price</f>
        <v/>
      </c>
      <c r="V3216" s="4"/>
      <c r="Y3216" s="388">
        <f ca="1">COUNTIFS(OFFSET($B$10, 0, 0, ROW()-9, 1), SERVICE[[#This Row],[Employee ID]], OFFSET($F$10, 0, 0, ROW()-9, 1), SERVICE[[#This Row],[Resources Role]])</f>
        <v>0</v>
      </c>
      <c r="Z3216" s="388">
        <f ca="1">COUNTIFS(OFFSET($F$10, 0, 0, ROW()-9, 1), SERVICE[[#This Row],[Resources Role]], OFFSET($H$10, 0, 0, ROW()-9, 1), SERVICE[[#This Row],[Booking]])</f>
        <v>0</v>
      </c>
    </row>
    <row r="3217" spans="1:26" x14ac:dyDescent="0.25">
      <c r="A3217" s="6" t="str">
        <f ca="1">no.</f>
        <v/>
      </c>
      <c r="E3217" s="4" t="str">
        <f ca="1">position</f>
        <v/>
      </c>
      <c r="J3217" s="318"/>
      <c r="M3217" s="4"/>
      <c r="O3217" s="6"/>
      <c r="Q3217" s="20"/>
      <c r="R3217" s="5" t="str">
        <f ca="1">score</f>
        <v/>
      </c>
      <c r="S3217" s="7" t="str">
        <f ca="1">rescore_svc</f>
        <v/>
      </c>
      <c r="U3217" s="11" t="str">
        <f ca="1">price</f>
        <v/>
      </c>
      <c r="V3217" s="4"/>
      <c r="Y3217" s="388">
        <f ca="1">COUNTIFS(OFFSET($B$10, 0, 0, ROW()-9, 1), SERVICE[[#This Row],[Employee ID]], OFFSET($F$10, 0, 0, ROW()-9, 1), SERVICE[[#This Row],[Resources Role]])</f>
        <v>0</v>
      </c>
      <c r="Z3217" s="388">
        <f ca="1">COUNTIFS(OFFSET($F$10, 0, 0, ROW()-9, 1), SERVICE[[#This Row],[Resources Role]], OFFSET($H$10, 0, 0, ROW()-9, 1), SERVICE[[#This Row],[Booking]])</f>
        <v>0</v>
      </c>
    </row>
    <row r="3218" spans="1:26" x14ac:dyDescent="0.25">
      <c r="A3218" s="6" t="str">
        <f ca="1">no.</f>
        <v/>
      </c>
      <c r="E3218" s="4" t="str">
        <f ca="1">position</f>
        <v/>
      </c>
      <c r="J3218" s="318"/>
      <c r="M3218" s="4"/>
      <c r="O3218" s="6"/>
      <c r="Q3218" s="20"/>
      <c r="R3218" s="5" t="str">
        <f ca="1">score</f>
        <v/>
      </c>
      <c r="S3218" s="7" t="str">
        <f ca="1">rescore_svc</f>
        <v/>
      </c>
      <c r="U3218" s="11" t="str">
        <f ca="1">price</f>
        <v/>
      </c>
      <c r="V3218" s="4"/>
      <c r="Y3218" s="388">
        <f ca="1">COUNTIFS(OFFSET($B$10, 0, 0, ROW()-9, 1), SERVICE[[#This Row],[Employee ID]], OFFSET($F$10, 0, 0, ROW()-9, 1), SERVICE[[#This Row],[Resources Role]])</f>
        <v>0</v>
      </c>
      <c r="Z3218" s="388">
        <f ca="1">COUNTIFS(OFFSET($F$10, 0, 0, ROW()-9, 1), SERVICE[[#This Row],[Resources Role]], OFFSET($H$10, 0, 0, ROW()-9, 1), SERVICE[[#This Row],[Booking]])</f>
        <v>0</v>
      </c>
    </row>
    <row r="3219" spans="1:26" x14ac:dyDescent="0.25">
      <c r="A3219" s="6" t="str">
        <f ca="1">no.</f>
        <v/>
      </c>
      <c r="E3219" s="4" t="str">
        <f ca="1">position</f>
        <v/>
      </c>
      <c r="J3219" s="318"/>
      <c r="M3219" s="4"/>
      <c r="O3219" s="6"/>
      <c r="Q3219" s="20"/>
      <c r="R3219" s="5" t="str">
        <f ca="1">score</f>
        <v/>
      </c>
      <c r="S3219" s="7" t="str">
        <f ca="1">rescore_svc</f>
        <v/>
      </c>
      <c r="U3219" s="11" t="str">
        <f ca="1">price</f>
        <v/>
      </c>
      <c r="V3219" s="4"/>
      <c r="Y3219" s="388">
        <f ca="1">COUNTIFS(OFFSET($B$10, 0, 0, ROW()-9, 1), SERVICE[[#This Row],[Employee ID]], OFFSET($F$10, 0, 0, ROW()-9, 1), SERVICE[[#This Row],[Resources Role]])</f>
        <v>0</v>
      </c>
      <c r="Z3219" s="388">
        <f ca="1">COUNTIFS(OFFSET($F$10, 0, 0, ROW()-9, 1), SERVICE[[#This Row],[Resources Role]], OFFSET($H$10, 0, 0, ROW()-9, 1), SERVICE[[#This Row],[Booking]])</f>
        <v>0</v>
      </c>
    </row>
    <row r="3220" spans="1:26" x14ac:dyDescent="0.25">
      <c r="A3220" s="6" t="str">
        <f ca="1">no.</f>
        <v/>
      </c>
      <c r="E3220" s="4" t="str">
        <f ca="1">position</f>
        <v/>
      </c>
      <c r="J3220" s="318"/>
      <c r="M3220" s="4"/>
      <c r="O3220" s="6"/>
      <c r="Q3220" s="20"/>
      <c r="R3220" s="5" t="str">
        <f ca="1">score</f>
        <v/>
      </c>
      <c r="S3220" s="7" t="str">
        <f ca="1">rescore_svc</f>
        <v/>
      </c>
      <c r="U3220" s="11" t="str">
        <f ca="1">price</f>
        <v/>
      </c>
      <c r="V3220" s="4"/>
      <c r="Y3220" s="388">
        <f ca="1">COUNTIFS(OFFSET($B$10, 0, 0, ROW()-9, 1), SERVICE[[#This Row],[Employee ID]], OFFSET($F$10, 0, 0, ROW()-9, 1), SERVICE[[#This Row],[Resources Role]])</f>
        <v>0</v>
      </c>
      <c r="Z3220" s="388">
        <f ca="1">COUNTIFS(OFFSET($F$10, 0, 0, ROW()-9, 1), SERVICE[[#This Row],[Resources Role]], OFFSET($H$10, 0, 0, ROW()-9, 1), SERVICE[[#This Row],[Booking]])</f>
        <v>0</v>
      </c>
    </row>
    <row r="3221" spans="1:26" x14ac:dyDescent="0.25">
      <c r="A3221" s="6" t="str">
        <f ca="1">no.</f>
        <v/>
      </c>
      <c r="E3221" s="4" t="str">
        <f ca="1">position</f>
        <v/>
      </c>
      <c r="J3221" s="318"/>
      <c r="M3221" s="4"/>
      <c r="O3221" s="6"/>
      <c r="Q3221" s="20"/>
      <c r="R3221" s="5" t="str">
        <f ca="1">score</f>
        <v/>
      </c>
      <c r="S3221" s="7" t="str">
        <f ca="1">rescore_svc</f>
        <v/>
      </c>
      <c r="U3221" s="11" t="str">
        <f ca="1">price</f>
        <v/>
      </c>
      <c r="V3221" s="4"/>
      <c r="Y3221" s="388">
        <f ca="1">COUNTIFS(OFFSET($B$10, 0, 0, ROW()-9, 1), SERVICE[[#This Row],[Employee ID]], OFFSET($F$10, 0, 0, ROW()-9, 1), SERVICE[[#This Row],[Resources Role]])</f>
        <v>0</v>
      </c>
      <c r="Z3221" s="388">
        <f ca="1">COUNTIFS(OFFSET($F$10, 0, 0, ROW()-9, 1), SERVICE[[#This Row],[Resources Role]], OFFSET($H$10, 0, 0, ROW()-9, 1), SERVICE[[#This Row],[Booking]])</f>
        <v>0</v>
      </c>
    </row>
    <row r="3222" spans="1:26" x14ac:dyDescent="0.25">
      <c r="A3222" s="6" t="str">
        <f ca="1">no.</f>
        <v/>
      </c>
      <c r="E3222" s="4" t="str">
        <f ca="1">position</f>
        <v/>
      </c>
      <c r="J3222" s="318"/>
      <c r="M3222" s="4"/>
      <c r="O3222" s="6"/>
      <c r="Q3222" s="20"/>
      <c r="R3222" s="5" t="str">
        <f ca="1">score</f>
        <v/>
      </c>
      <c r="S3222" s="7" t="str">
        <f ca="1">rescore_svc</f>
        <v/>
      </c>
      <c r="U3222" s="11" t="str">
        <f ca="1">price</f>
        <v/>
      </c>
      <c r="V3222" s="4"/>
      <c r="Y3222" s="388">
        <f ca="1">COUNTIFS(OFFSET($B$10, 0, 0, ROW()-9, 1), SERVICE[[#This Row],[Employee ID]], OFFSET($F$10, 0, 0, ROW()-9, 1), SERVICE[[#This Row],[Resources Role]])</f>
        <v>0</v>
      </c>
      <c r="Z3222" s="388">
        <f ca="1">COUNTIFS(OFFSET($F$10, 0, 0, ROW()-9, 1), SERVICE[[#This Row],[Resources Role]], OFFSET($H$10, 0, 0, ROW()-9, 1), SERVICE[[#This Row],[Booking]])</f>
        <v>0</v>
      </c>
    </row>
    <row r="3223" spans="1:26" x14ac:dyDescent="0.25">
      <c r="A3223" s="6" t="str">
        <f ca="1">no.</f>
        <v/>
      </c>
      <c r="E3223" s="4" t="str">
        <f ca="1">position</f>
        <v/>
      </c>
      <c r="J3223" s="318"/>
      <c r="M3223" s="4"/>
      <c r="O3223" s="6"/>
      <c r="Q3223" s="20"/>
      <c r="R3223" s="5" t="str">
        <f ca="1">score</f>
        <v/>
      </c>
      <c r="S3223" s="7" t="str">
        <f ca="1">rescore_svc</f>
        <v/>
      </c>
      <c r="U3223" s="11" t="str">
        <f ca="1">price</f>
        <v/>
      </c>
      <c r="V3223" s="4"/>
      <c r="Y3223" s="388">
        <f ca="1">COUNTIFS(OFFSET($B$10, 0, 0, ROW()-9, 1), SERVICE[[#This Row],[Employee ID]], OFFSET($F$10, 0, 0, ROW()-9, 1), SERVICE[[#This Row],[Resources Role]])</f>
        <v>0</v>
      </c>
      <c r="Z3223" s="388">
        <f ca="1">COUNTIFS(OFFSET($F$10, 0, 0, ROW()-9, 1), SERVICE[[#This Row],[Resources Role]], OFFSET($H$10, 0, 0, ROW()-9, 1), SERVICE[[#This Row],[Booking]])</f>
        <v>0</v>
      </c>
    </row>
    <row r="3224" spans="1:26" x14ac:dyDescent="0.25">
      <c r="A3224" s="6" t="str">
        <f ca="1">no.</f>
        <v/>
      </c>
      <c r="E3224" s="4" t="str">
        <f ca="1">position</f>
        <v/>
      </c>
      <c r="J3224" s="318"/>
      <c r="M3224" s="4"/>
      <c r="O3224" s="6"/>
      <c r="Q3224" s="20"/>
      <c r="R3224" s="5" t="str">
        <f ca="1">score</f>
        <v/>
      </c>
      <c r="S3224" s="7" t="str">
        <f ca="1">rescore_svc</f>
        <v/>
      </c>
      <c r="U3224" s="11" t="str">
        <f ca="1">price</f>
        <v/>
      </c>
      <c r="V3224" s="4"/>
      <c r="Y3224" s="388">
        <f ca="1">COUNTIFS(OFFSET($B$10, 0, 0, ROW()-9, 1), SERVICE[[#This Row],[Employee ID]], OFFSET($F$10, 0, 0, ROW()-9, 1), SERVICE[[#This Row],[Resources Role]])</f>
        <v>0</v>
      </c>
      <c r="Z3224" s="388">
        <f ca="1">COUNTIFS(OFFSET($F$10, 0, 0, ROW()-9, 1), SERVICE[[#This Row],[Resources Role]], OFFSET($H$10, 0, 0, ROW()-9, 1), SERVICE[[#This Row],[Booking]])</f>
        <v>0</v>
      </c>
    </row>
    <row r="3225" spans="1:26" x14ac:dyDescent="0.25">
      <c r="A3225" s="6" t="str">
        <f ca="1">no.</f>
        <v/>
      </c>
      <c r="E3225" s="4" t="str">
        <f ca="1">position</f>
        <v/>
      </c>
      <c r="J3225" s="318"/>
      <c r="M3225" s="4"/>
      <c r="O3225" s="6"/>
      <c r="Q3225" s="20"/>
      <c r="R3225" s="5" t="str">
        <f ca="1">score</f>
        <v/>
      </c>
      <c r="S3225" s="7" t="str">
        <f ca="1">rescore_svc</f>
        <v/>
      </c>
      <c r="U3225" s="11" t="str">
        <f ca="1">price</f>
        <v/>
      </c>
      <c r="V3225" s="4"/>
      <c r="Y3225" s="388">
        <f ca="1">COUNTIFS(OFFSET($B$10, 0, 0, ROW()-9, 1), SERVICE[[#This Row],[Employee ID]], OFFSET($F$10, 0, 0, ROW()-9, 1), SERVICE[[#This Row],[Resources Role]])</f>
        <v>0</v>
      </c>
      <c r="Z3225" s="388">
        <f ca="1">COUNTIFS(OFFSET($F$10, 0, 0, ROW()-9, 1), SERVICE[[#This Row],[Resources Role]], OFFSET($H$10, 0, 0, ROW()-9, 1), SERVICE[[#This Row],[Booking]])</f>
        <v>0</v>
      </c>
    </row>
    <row r="3226" spans="1:26" x14ac:dyDescent="0.25">
      <c r="A3226" s="6" t="str">
        <f ca="1">no.</f>
        <v/>
      </c>
      <c r="E3226" s="4" t="str">
        <f ca="1">position</f>
        <v/>
      </c>
      <c r="J3226" s="318"/>
      <c r="M3226" s="4"/>
      <c r="O3226" s="6"/>
      <c r="Q3226" s="20"/>
      <c r="R3226" s="5" t="str">
        <f ca="1">score</f>
        <v/>
      </c>
      <c r="S3226" s="7" t="str">
        <f ca="1">rescore_svc</f>
        <v/>
      </c>
      <c r="U3226" s="11" t="str">
        <f ca="1">price</f>
        <v/>
      </c>
      <c r="V3226" s="4"/>
      <c r="Y3226" s="388">
        <f ca="1">COUNTIFS(OFFSET($B$10, 0, 0, ROW()-9, 1), SERVICE[[#This Row],[Employee ID]], OFFSET($F$10, 0, 0, ROW()-9, 1), SERVICE[[#This Row],[Resources Role]])</f>
        <v>0</v>
      </c>
      <c r="Z3226" s="388">
        <f ca="1">COUNTIFS(OFFSET($F$10, 0, 0, ROW()-9, 1), SERVICE[[#This Row],[Resources Role]], OFFSET($H$10, 0, 0, ROW()-9, 1), SERVICE[[#This Row],[Booking]])</f>
        <v>0</v>
      </c>
    </row>
    <row r="3227" spans="1:26" x14ac:dyDescent="0.25">
      <c r="A3227" s="6" t="str">
        <f ca="1">no.</f>
        <v/>
      </c>
      <c r="E3227" s="4" t="str">
        <f ca="1">position</f>
        <v/>
      </c>
      <c r="J3227" s="318"/>
      <c r="M3227" s="4"/>
      <c r="O3227" s="6"/>
      <c r="Q3227" s="20"/>
      <c r="R3227" s="5" t="str">
        <f ca="1">score</f>
        <v/>
      </c>
      <c r="S3227" s="7" t="str">
        <f ca="1">rescore_svc</f>
        <v/>
      </c>
      <c r="U3227" s="11" t="str">
        <f ca="1">price</f>
        <v/>
      </c>
      <c r="V3227" s="4"/>
      <c r="Y3227" s="388">
        <f ca="1">COUNTIFS(OFFSET($B$10, 0, 0, ROW()-9, 1), SERVICE[[#This Row],[Employee ID]], OFFSET($F$10, 0, 0, ROW()-9, 1), SERVICE[[#This Row],[Resources Role]])</f>
        <v>0</v>
      </c>
      <c r="Z3227" s="388">
        <f ca="1">COUNTIFS(OFFSET($F$10, 0, 0, ROW()-9, 1), SERVICE[[#This Row],[Resources Role]], OFFSET($H$10, 0, 0, ROW()-9, 1), SERVICE[[#This Row],[Booking]])</f>
        <v>0</v>
      </c>
    </row>
    <row r="3228" spans="1:26" x14ac:dyDescent="0.25">
      <c r="A3228" s="6" t="str">
        <f ca="1">no.</f>
        <v/>
      </c>
      <c r="E3228" s="4" t="str">
        <f ca="1">position</f>
        <v/>
      </c>
      <c r="J3228" s="318"/>
      <c r="M3228" s="4"/>
      <c r="O3228" s="6"/>
      <c r="Q3228" s="20"/>
      <c r="R3228" s="5" t="str">
        <f ca="1">score</f>
        <v/>
      </c>
      <c r="S3228" s="7" t="str">
        <f ca="1">rescore_svc</f>
        <v/>
      </c>
      <c r="U3228" s="11" t="str">
        <f ca="1">price</f>
        <v/>
      </c>
      <c r="V3228" s="4"/>
      <c r="Y3228" s="388">
        <f ca="1">COUNTIFS(OFFSET($B$10, 0, 0, ROW()-9, 1), SERVICE[[#This Row],[Employee ID]], OFFSET($F$10, 0, 0, ROW()-9, 1), SERVICE[[#This Row],[Resources Role]])</f>
        <v>0</v>
      </c>
      <c r="Z3228" s="388">
        <f ca="1">COUNTIFS(OFFSET($F$10, 0, 0, ROW()-9, 1), SERVICE[[#This Row],[Resources Role]], OFFSET($H$10, 0, 0, ROW()-9, 1), SERVICE[[#This Row],[Booking]])</f>
        <v>0</v>
      </c>
    </row>
    <row r="3229" spans="1:26" x14ac:dyDescent="0.25">
      <c r="A3229" s="6" t="str">
        <f ca="1">no.</f>
        <v/>
      </c>
      <c r="E3229" s="4" t="str">
        <f ca="1">position</f>
        <v/>
      </c>
      <c r="J3229" s="318"/>
      <c r="M3229" s="4"/>
      <c r="O3229" s="6"/>
      <c r="Q3229" s="20"/>
      <c r="R3229" s="5" t="str">
        <f ca="1">score</f>
        <v/>
      </c>
      <c r="S3229" s="7" t="str">
        <f ca="1">rescore_svc</f>
        <v/>
      </c>
      <c r="U3229" s="11" t="str">
        <f ca="1">price</f>
        <v/>
      </c>
      <c r="V3229" s="4"/>
      <c r="Y3229" s="388">
        <f ca="1">COUNTIFS(OFFSET($B$10, 0, 0, ROW()-9, 1), SERVICE[[#This Row],[Employee ID]], OFFSET($F$10, 0, 0, ROW()-9, 1), SERVICE[[#This Row],[Resources Role]])</f>
        <v>0</v>
      </c>
      <c r="Z3229" s="388">
        <f ca="1">COUNTIFS(OFFSET($F$10, 0, 0, ROW()-9, 1), SERVICE[[#This Row],[Resources Role]], OFFSET($H$10, 0, 0, ROW()-9, 1), SERVICE[[#This Row],[Booking]])</f>
        <v>0</v>
      </c>
    </row>
    <row r="3230" spans="1:26" x14ac:dyDescent="0.25">
      <c r="A3230" s="6" t="str">
        <f ca="1">no.</f>
        <v/>
      </c>
      <c r="E3230" s="4" t="str">
        <f ca="1">position</f>
        <v/>
      </c>
      <c r="J3230" s="318"/>
      <c r="M3230" s="4"/>
      <c r="O3230" s="6"/>
      <c r="Q3230" s="20"/>
      <c r="R3230" s="5" t="str">
        <f ca="1">score</f>
        <v/>
      </c>
      <c r="S3230" s="7" t="str">
        <f ca="1">rescore_svc</f>
        <v/>
      </c>
      <c r="U3230" s="11" t="str">
        <f ca="1">price</f>
        <v/>
      </c>
      <c r="V3230" s="4"/>
      <c r="Y3230" s="388">
        <f ca="1">COUNTIFS(OFFSET($B$10, 0, 0, ROW()-9, 1), SERVICE[[#This Row],[Employee ID]], OFFSET($F$10, 0, 0, ROW()-9, 1), SERVICE[[#This Row],[Resources Role]])</f>
        <v>0</v>
      </c>
      <c r="Z3230" s="388">
        <f ca="1">COUNTIFS(OFFSET($F$10, 0, 0, ROW()-9, 1), SERVICE[[#This Row],[Resources Role]], OFFSET($H$10, 0, 0, ROW()-9, 1), SERVICE[[#This Row],[Booking]])</f>
        <v>0</v>
      </c>
    </row>
    <row r="3231" spans="1:26" x14ac:dyDescent="0.25">
      <c r="A3231" s="6" t="str">
        <f ca="1">no.</f>
        <v/>
      </c>
      <c r="E3231" s="4" t="str">
        <f ca="1">position</f>
        <v/>
      </c>
      <c r="J3231" s="318"/>
      <c r="M3231" s="4"/>
      <c r="O3231" s="6"/>
      <c r="Q3231" s="20"/>
      <c r="R3231" s="5" t="str">
        <f ca="1">score</f>
        <v/>
      </c>
      <c r="S3231" s="7" t="str">
        <f ca="1">rescore_svc</f>
        <v/>
      </c>
      <c r="U3231" s="11" t="str">
        <f ca="1">price</f>
        <v/>
      </c>
      <c r="V3231" s="4"/>
      <c r="Y3231" s="388">
        <f ca="1">COUNTIFS(OFFSET($B$10, 0, 0, ROW()-9, 1), SERVICE[[#This Row],[Employee ID]], OFFSET($F$10, 0, 0, ROW()-9, 1), SERVICE[[#This Row],[Resources Role]])</f>
        <v>0</v>
      </c>
      <c r="Z3231" s="388">
        <f ca="1">COUNTIFS(OFFSET($F$10, 0, 0, ROW()-9, 1), SERVICE[[#This Row],[Resources Role]], OFFSET($H$10, 0, 0, ROW()-9, 1), SERVICE[[#This Row],[Booking]])</f>
        <v>0</v>
      </c>
    </row>
    <row r="3232" spans="1:26" x14ac:dyDescent="0.25">
      <c r="A3232" s="6" t="str">
        <f ca="1">no.</f>
        <v/>
      </c>
      <c r="E3232" s="4" t="str">
        <f ca="1">position</f>
        <v/>
      </c>
      <c r="J3232" s="318"/>
      <c r="M3232" s="4"/>
      <c r="O3232" s="6"/>
      <c r="Q3232" s="20"/>
      <c r="R3232" s="5" t="str">
        <f ca="1">score</f>
        <v/>
      </c>
      <c r="S3232" s="7" t="str">
        <f ca="1">rescore_svc</f>
        <v/>
      </c>
      <c r="U3232" s="11" t="str">
        <f ca="1">price</f>
        <v/>
      </c>
      <c r="V3232" s="4"/>
      <c r="Y3232" s="388">
        <f ca="1">COUNTIFS(OFFSET($B$10, 0, 0, ROW()-9, 1), SERVICE[[#This Row],[Employee ID]], OFFSET($F$10, 0, 0, ROW()-9, 1), SERVICE[[#This Row],[Resources Role]])</f>
        <v>0</v>
      </c>
      <c r="Z3232" s="388">
        <f ca="1">COUNTIFS(OFFSET($F$10, 0, 0, ROW()-9, 1), SERVICE[[#This Row],[Resources Role]], OFFSET($H$10, 0, 0, ROW()-9, 1), SERVICE[[#This Row],[Booking]])</f>
        <v>0</v>
      </c>
    </row>
    <row r="3233" spans="1:26" x14ac:dyDescent="0.25">
      <c r="A3233" s="6" t="str">
        <f ca="1">no.</f>
        <v/>
      </c>
      <c r="E3233" s="4" t="str">
        <f ca="1">position</f>
        <v/>
      </c>
      <c r="J3233" s="318"/>
      <c r="M3233" s="4"/>
      <c r="O3233" s="6"/>
      <c r="Q3233" s="20"/>
      <c r="R3233" s="5" t="str">
        <f ca="1">score</f>
        <v/>
      </c>
      <c r="S3233" s="7" t="str">
        <f ca="1">rescore_svc</f>
        <v/>
      </c>
      <c r="U3233" s="11" t="str">
        <f ca="1">price</f>
        <v/>
      </c>
      <c r="V3233" s="4"/>
      <c r="Y3233" s="388">
        <f ca="1">COUNTIFS(OFFSET($B$10, 0, 0, ROW()-9, 1), SERVICE[[#This Row],[Employee ID]], OFFSET($F$10, 0, 0, ROW()-9, 1), SERVICE[[#This Row],[Resources Role]])</f>
        <v>0</v>
      </c>
      <c r="Z3233" s="388">
        <f ca="1">COUNTIFS(OFFSET($F$10, 0, 0, ROW()-9, 1), SERVICE[[#This Row],[Resources Role]], OFFSET($H$10, 0, 0, ROW()-9, 1), SERVICE[[#This Row],[Booking]])</f>
        <v>0</v>
      </c>
    </row>
    <row r="3234" spans="1:26" x14ac:dyDescent="0.25">
      <c r="A3234" s="6" t="str">
        <f ca="1">no.</f>
        <v/>
      </c>
      <c r="E3234" s="4" t="str">
        <f ca="1">position</f>
        <v/>
      </c>
      <c r="J3234" s="318"/>
      <c r="M3234" s="4"/>
      <c r="O3234" s="6"/>
      <c r="Q3234" s="20"/>
      <c r="R3234" s="5" t="str">
        <f ca="1">score</f>
        <v/>
      </c>
      <c r="S3234" s="7" t="str">
        <f ca="1">rescore_svc</f>
        <v/>
      </c>
      <c r="U3234" s="11" t="str">
        <f ca="1">price</f>
        <v/>
      </c>
      <c r="V3234" s="4"/>
      <c r="Y3234" s="388">
        <f ca="1">COUNTIFS(OFFSET($B$10, 0, 0, ROW()-9, 1), SERVICE[[#This Row],[Employee ID]], OFFSET($F$10, 0, 0, ROW()-9, 1), SERVICE[[#This Row],[Resources Role]])</f>
        <v>0</v>
      </c>
      <c r="Z3234" s="388">
        <f ca="1">COUNTIFS(OFFSET($F$10, 0, 0, ROW()-9, 1), SERVICE[[#This Row],[Resources Role]], OFFSET($H$10, 0, 0, ROW()-9, 1), SERVICE[[#This Row],[Booking]])</f>
        <v>0</v>
      </c>
    </row>
    <row r="3235" spans="1:26" x14ac:dyDescent="0.25">
      <c r="A3235" s="6" t="str">
        <f ca="1">no.</f>
        <v/>
      </c>
      <c r="E3235" s="4" t="str">
        <f ca="1">position</f>
        <v/>
      </c>
      <c r="J3235" s="318"/>
      <c r="M3235" s="4"/>
      <c r="O3235" s="6"/>
      <c r="Q3235" s="20"/>
      <c r="R3235" s="5" t="str">
        <f ca="1">score</f>
        <v/>
      </c>
      <c r="S3235" s="7" t="str">
        <f ca="1">rescore_svc</f>
        <v/>
      </c>
      <c r="U3235" s="11" t="str">
        <f ca="1">price</f>
        <v/>
      </c>
      <c r="V3235" s="4"/>
      <c r="Y3235" s="388">
        <f ca="1">COUNTIFS(OFFSET($B$10, 0, 0, ROW()-9, 1), SERVICE[[#This Row],[Employee ID]], OFFSET($F$10, 0, 0, ROW()-9, 1), SERVICE[[#This Row],[Resources Role]])</f>
        <v>0</v>
      </c>
      <c r="Z3235" s="388">
        <f ca="1">COUNTIFS(OFFSET($F$10, 0, 0, ROW()-9, 1), SERVICE[[#This Row],[Resources Role]], OFFSET($H$10, 0, 0, ROW()-9, 1), SERVICE[[#This Row],[Booking]])</f>
        <v>0</v>
      </c>
    </row>
    <row r="3236" spans="1:26" x14ac:dyDescent="0.25">
      <c r="A3236" s="6" t="str">
        <f ca="1">no.</f>
        <v/>
      </c>
      <c r="E3236" s="4" t="str">
        <f ca="1">position</f>
        <v/>
      </c>
      <c r="J3236" s="318"/>
      <c r="M3236" s="4"/>
      <c r="O3236" s="6"/>
      <c r="Q3236" s="20"/>
      <c r="R3236" s="5" t="str">
        <f ca="1">score</f>
        <v/>
      </c>
      <c r="S3236" s="7" t="str">
        <f ca="1">rescore_svc</f>
        <v/>
      </c>
      <c r="U3236" s="11" t="str">
        <f ca="1">price</f>
        <v/>
      </c>
      <c r="V3236" s="4"/>
      <c r="Y3236" s="388">
        <f ca="1">COUNTIFS(OFFSET($B$10, 0, 0, ROW()-9, 1), SERVICE[[#This Row],[Employee ID]], OFFSET($F$10, 0, 0, ROW()-9, 1), SERVICE[[#This Row],[Resources Role]])</f>
        <v>0</v>
      </c>
      <c r="Z3236" s="388">
        <f ca="1">COUNTIFS(OFFSET($F$10, 0, 0, ROW()-9, 1), SERVICE[[#This Row],[Resources Role]], OFFSET($H$10, 0, 0, ROW()-9, 1), SERVICE[[#This Row],[Booking]])</f>
        <v>0</v>
      </c>
    </row>
    <row r="3237" spans="1:26" x14ac:dyDescent="0.25">
      <c r="A3237" s="6" t="str">
        <f ca="1">no.</f>
        <v/>
      </c>
      <c r="E3237" s="4" t="str">
        <f ca="1">position</f>
        <v/>
      </c>
      <c r="J3237" s="318"/>
      <c r="M3237" s="4"/>
      <c r="O3237" s="6"/>
      <c r="Q3237" s="20"/>
      <c r="R3237" s="5" t="str">
        <f ca="1">score</f>
        <v/>
      </c>
      <c r="S3237" s="7" t="str">
        <f ca="1">rescore_svc</f>
        <v/>
      </c>
      <c r="U3237" s="11" t="str">
        <f ca="1">price</f>
        <v/>
      </c>
      <c r="V3237" s="4"/>
      <c r="Y3237" s="388">
        <f ca="1">COUNTIFS(OFFSET($B$10, 0, 0, ROW()-9, 1), SERVICE[[#This Row],[Employee ID]], OFFSET($F$10, 0, 0, ROW()-9, 1), SERVICE[[#This Row],[Resources Role]])</f>
        <v>0</v>
      </c>
      <c r="Z3237" s="388">
        <f ca="1">COUNTIFS(OFFSET($F$10, 0, 0, ROW()-9, 1), SERVICE[[#This Row],[Resources Role]], OFFSET($H$10, 0, 0, ROW()-9, 1), SERVICE[[#This Row],[Booking]])</f>
        <v>0</v>
      </c>
    </row>
    <row r="3238" spans="1:26" x14ac:dyDescent="0.25">
      <c r="A3238" s="6" t="str">
        <f ca="1">no.</f>
        <v/>
      </c>
      <c r="E3238" s="4" t="str">
        <f ca="1">position</f>
        <v/>
      </c>
      <c r="J3238" s="318"/>
      <c r="M3238" s="4"/>
      <c r="O3238" s="6"/>
      <c r="Q3238" s="20"/>
      <c r="R3238" s="5" t="str">
        <f ca="1">score</f>
        <v/>
      </c>
      <c r="S3238" s="7" t="str">
        <f ca="1">rescore_svc</f>
        <v/>
      </c>
      <c r="U3238" s="11" t="str">
        <f ca="1">price</f>
        <v/>
      </c>
      <c r="V3238" s="4"/>
      <c r="Y3238" s="388">
        <f ca="1">COUNTIFS(OFFSET($B$10, 0, 0, ROW()-9, 1), SERVICE[[#This Row],[Employee ID]], OFFSET($F$10, 0, 0, ROW()-9, 1), SERVICE[[#This Row],[Resources Role]])</f>
        <v>0</v>
      </c>
      <c r="Z3238" s="388">
        <f ca="1">COUNTIFS(OFFSET($F$10, 0, 0, ROW()-9, 1), SERVICE[[#This Row],[Resources Role]], OFFSET($H$10, 0, 0, ROW()-9, 1), SERVICE[[#This Row],[Booking]])</f>
        <v>0</v>
      </c>
    </row>
    <row r="3239" spans="1:26" x14ac:dyDescent="0.25">
      <c r="A3239" s="6" t="str">
        <f ca="1">no.</f>
        <v/>
      </c>
      <c r="E3239" s="4" t="str">
        <f ca="1">position</f>
        <v/>
      </c>
      <c r="J3239" s="318"/>
      <c r="M3239" s="4"/>
      <c r="O3239" s="6"/>
      <c r="Q3239" s="20"/>
      <c r="R3239" s="5" t="str">
        <f ca="1">score</f>
        <v/>
      </c>
      <c r="S3239" s="7" t="str">
        <f ca="1">rescore_svc</f>
        <v/>
      </c>
      <c r="U3239" s="11" t="str">
        <f ca="1">price</f>
        <v/>
      </c>
      <c r="V3239" s="4"/>
      <c r="Y3239" s="388">
        <f ca="1">COUNTIFS(OFFSET($B$10, 0, 0, ROW()-9, 1), SERVICE[[#This Row],[Employee ID]], OFFSET($F$10, 0, 0, ROW()-9, 1), SERVICE[[#This Row],[Resources Role]])</f>
        <v>0</v>
      </c>
      <c r="Z3239" s="388">
        <f ca="1">COUNTIFS(OFFSET($F$10, 0, 0, ROW()-9, 1), SERVICE[[#This Row],[Resources Role]], OFFSET($H$10, 0, 0, ROW()-9, 1), SERVICE[[#This Row],[Booking]])</f>
        <v>0</v>
      </c>
    </row>
    <row r="3240" spans="1:26" x14ac:dyDescent="0.25">
      <c r="A3240" s="6" t="str">
        <f ca="1">no.</f>
        <v/>
      </c>
      <c r="E3240" s="4" t="str">
        <f ca="1">position</f>
        <v/>
      </c>
      <c r="J3240" s="318"/>
      <c r="M3240" s="4"/>
      <c r="O3240" s="6"/>
      <c r="Q3240" s="20"/>
      <c r="R3240" s="5" t="str">
        <f ca="1">score</f>
        <v/>
      </c>
      <c r="S3240" s="7" t="str">
        <f ca="1">rescore_svc</f>
        <v/>
      </c>
      <c r="U3240" s="11" t="str">
        <f ca="1">price</f>
        <v/>
      </c>
      <c r="V3240" s="4"/>
      <c r="Y3240" s="388">
        <f ca="1">COUNTIFS(OFFSET($B$10, 0, 0, ROW()-9, 1), SERVICE[[#This Row],[Employee ID]], OFFSET($F$10, 0, 0, ROW()-9, 1), SERVICE[[#This Row],[Resources Role]])</f>
        <v>0</v>
      </c>
      <c r="Z3240" s="388">
        <f ca="1">COUNTIFS(OFFSET($F$10, 0, 0, ROW()-9, 1), SERVICE[[#This Row],[Resources Role]], OFFSET($H$10, 0, 0, ROW()-9, 1), SERVICE[[#This Row],[Booking]])</f>
        <v>0</v>
      </c>
    </row>
    <row r="3241" spans="1:26" x14ac:dyDescent="0.25">
      <c r="A3241" s="6" t="str">
        <f ca="1">no.</f>
        <v/>
      </c>
      <c r="E3241" s="4" t="str">
        <f ca="1">position</f>
        <v/>
      </c>
      <c r="J3241" s="318"/>
      <c r="M3241" s="4"/>
      <c r="O3241" s="6"/>
      <c r="Q3241" s="20"/>
      <c r="R3241" s="5" t="str">
        <f ca="1">score</f>
        <v/>
      </c>
      <c r="S3241" s="7" t="str">
        <f ca="1">rescore_svc</f>
        <v/>
      </c>
      <c r="U3241" s="11" t="str">
        <f ca="1">price</f>
        <v/>
      </c>
      <c r="V3241" s="4"/>
      <c r="Y3241" s="388">
        <f ca="1">COUNTIFS(OFFSET($B$10, 0, 0, ROW()-9, 1), SERVICE[[#This Row],[Employee ID]], OFFSET($F$10, 0, 0, ROW()-9, 1), SERVICE[[#This Row],[Resources Role]])</f>
        <v>0</v>
      </c>
      <c r="Z3241" s="388">
        <f ca="1">COUNTIFS(OFFSET($F$10, 0, 0, ROW()-9, 1), SERVICE[[#This Row],[Resources Role]], OFFSET($H$10, 0, 0, ROW()-9, 1), SERVICE[[#This Row],[Booking]])</f>
        <v>0</v>
      </c>
    </row>
    <row r="3242" spans="1:26" x14ac:dyDescent="0.25">
      <c r="A3242" s="6" t="str">
        <f ca="1">no.</f>
        <v/>
      </c>
      <c r="E3242" s="4" t="str">
        <f ca="1">position</f>
        <v/>
      </c>
      <c r="J3242" s="318"/>
      <c r="M3242" s="4"/>
      <c r="O3242" s="6"/>
      <c r="Q3242" s="20"/>
      <c r="R3242" s="5" t="str">
        <f ca="1">score</f>
        <v/>
      </c>
      <c r="S3242" s="7" t="str">
        <f ca="1">rescore_svc</f>
        <v/>
      </c>
      <c r="U3242" s="11" t="str">
        <f ca="1">price</f>
        <v/>
      </c>
      <c r="V3242" s="4"/>
      <c r="Y3242" s="388">
        <f ca="1">COUNTIFS(OFFSET($B$10, 0, 0, ROW()-9, 1), SERVICE[[#This Row],[Employee ID]], OFFSET($F$10, 0, 0, ROW()-9, 1), SERVICE[[#This Row],[Resources Role]])</f>
        <v>0</v>
      </c>
      <c r="Z3242" s="388">
        <f ca="1">COUNTIFS(OFFSET($F$10, 0, 0, ROW()-9, 1), SERVICE[[#This Row],[Resources Role]], OFFSET($H$10, 0, 0, ROW()-9, 1), SERVICE[[#This Row],[Booking]])</f>
        <v>0</v>
      </c>
    </row>
    <row r="3243" spans="1:26" x14ac:dyDescent="0.25">
      <c r="A3243" s="6" t="str">
        <f ca="1">no.</f>
        <v/>
      </c>
      <c r="E3243" s="4" t="str">
        <f ca="1">position</f>
        <v/>
      </c>
      <c r="J3243" s="318"/>
      <c r="M3243" s="4"/>
      <c r="O3243" s="6"/>
      <c r="Q3243" s="20"/>
      <c r="R3243" s="5" t="str">
        <f ca="1">score</f>
        <v/>
      </c>
      <c r="S3243" s="7" t="str">
        <f ca="1">rescore_svc</f>
        <v/>
      </c>
      <c r="U3243" s="11" t="str">
        <f ca="1">price</f>
        <v/>
      </c>
      <c r="V3243" s="4"/>
      <c r="Y3243" s="388">
        <f ca="1">COUNTIFS(OFFSET($B$10, 0, 0, ROW()-9, 1), SERVICE[[#This Row],[Employee ID]], OFFSET($F$10, 0, 0, ROW()-9, 1), SERVICE[[#This Row],[Resources Role]])</f>
        <v>0</v>
      </c>
      <c r="Z3243" s="388">
        <f ca="1">COUNTIFS(OFFSET($F$10, 0, 0, ROW()-9, 1), SERVICE[[#This Row],[Resources Role]], OFFSET($H$10, 0, 0, ROW()-9, 1), SERVICE[[#This Row],[Booking]])</f>
        <v>0</v>
      </c>
    </row>
    <row r="3244" spans="1:26" x14ac:dyDescent="0.25">
      <c r="A3244" s="6" t="str">
        <f ca="1">no.</f>
        <v/>
      </c>
      <c r="E3244" s="4" t="str">
        <f ca="1">position</f>
        <v/>
      </c>
      <c r="J3244" s="318"/>
      <c r="M3244" s="4"/>
      <c r="O3244" s="6"/>
      <c r="Q3244" s="20"/>
      <c r="R3244" s="5" t="str">
        <f ca="1">score</f>
        <v/>
      </c>
      <c r="S3244" s="7" t="str">
        <f ca="1">rescore_svc</f>
        <v/>
      </c>
      <c r="U3244" s="11" t="str">
        <f ca="1">price</f>
        <v/>
      </c>
      <c r="V3244" s="4"/>
      <c r="Y3244" s="388">
        <f ca="1">COUNTIFS(OFFSET($B$10, 0, 0, ROW()-9, 1), SERVICE[[#This Row],[Employee ID]], OFFSET($F$10, 0, 0, ROW()-9, 1), SERVICE[[#This Row],[Resources Role]])</f>
        <v>0</v>
      </c>
      <c r="Z3244" s="388">
        <f ca="1">COUNTIFS(OFFSET($F$10, 0, 0, ROW()-9, 1), SERVICE[[#This Row],[Resources Role]], OFFSET($H$10, 0, 0, ROW()-9, 1), SERVICE[[#This Row],[Booking]])</f>
        <v>0</v>
      </c>
    </row>
    <row r="3245" spans="1:26" x14ac:dyDescent="0.25">
      <c r="A3245" s="6" t="str">
        <f ca="1">no.</f>
        <v/>
      </c>
      <c r="E3245" s="4" t="str">
        <f ca="1">position</f>
        <v/>
      </c>
      <c r="J3245" s="318"/>
      <c r="M3245" s="4"/>
      <c r="O3245" s="6"/>
      <c r="Q3245" s="20"/>
      <c r="R3245" s="5" t="str">
        <f ca="1">score</f>
        <v/>
      </c>
      <c r="S3245" s="7" t="str">
        <f ca="1">rescore_svc</f>
        <v/>
      </c>
      <c r="U3245" s="11" t="str">
        <f ca="1">price</f>
        <v/>
      </c>
      <c r="V3245" s="4"/>
      <c r="Y3245" s="388">
        <f ca="1">COUNTIFS(OFFSET($B$10, 0, 0, ROW()-9, 1), SERVICE[[#This Row],[Employee ID]], OFFSET($F$10, 0, 0, ROW()-9, 1), SERVICE[[#This Row],[Resources Role]])</f>
        <v>0</v>
      </c>
      <c r="Z3245" s="388">
        <f ca="1">COUNTIFS(OFFSET($F$10, 0, 0, ROW()-9, 1), SERVICE[[#This Row],[Resources Role]], OFFSET($H$10, 0, 0, ROW()-9, 1), SERVICE[[#This Row],[Booking]])</f>
        <v>0</v>
      </c>
    </row>
    <row r="3246" spans="1:26" x14ac:dyDescent="0.25">
      <c r="A3246" s="6" t="str">
        <f ca="1">no.</f>
        <v/>
      </c>
      <c r="E3246" s="4" t="str">
        <f ca="1">position</f>
        <v/>
      </c>
      <c r="J3246" s="318"/>
      <c r="M3246" s="4"/>
      <c r="O3246" s="6"/>
      <c r="Q3246" s="20"/>
      <c r="R3246" s="5" t="str">
        <f ca="1">score</f>
        <v/>
      </c>
      <c r="S3246" s="7" t="str">
        <f ca="1">rescore_svc</f>
        <v/>
      </c>
      <c r="U3246" s="11" t="str">
        <f ca="1">price</f>
        <v/>
      </c>
      <c r="V3246" s="4"/>
      <c r="Y3246" s="388">
        <f ca="1">COUNTIFS(OFFSET($B$10, 0, 0, ROW()-9, 1), SERVICE[[#This Row],[Employee ID]], OFFSET($F$10, 0, 0, ROW()-9, 1), SERVICE[[#This Row],[Resources Role]])</f>
        <v>0</v>
      </c>
      <c r="Z3246" s="388">
        <f ca="1">COUNTIFS(OFFSET($F$10, 0, 0, ROW()-9, 1), SERVICE[[#This Row],[Resources Role]], OFFSET($H$10, 0, 0, ROW()-9, 1), SERVICE[[#This Row],[Booking]])</f>
        <v>0</v>
      </c>
    </row>
    <row r="3247" spans="1:26" x14ac:dyDescent="0.25">
      <c r="A3247" s="6" t="str">
        <f ca="1">no.</f>
        <v/>
      </c>
      <c r="E3247" s="4" t="str">
        <f ca="1">position</f>
        <v/>
      </c>
      <c r="J3247" s="318"/>
      <c r="M3247" s="4"/>
      <c r="O3247" s="6"/>
      <c r="Q3247" s="20"/>
      <c r="R3247" s="5" t="str">
        <f ca="1">score</f>
        <v/>
      </c>
      <c r="S3247" s="7" t="str">
        <f ca="1">rescore_svc</f>
        <v/>
      </c>
      <c r="U3247" s="11" t="str">
        <f ca="1">price</f>
        <v/>
      </c>
      <c r="V3247" s="4"/>
      <c r="Y3247" s="388">
        <f ca="1">COUNTIFS(OFFSET($B$10, 0, 0, ROW()-9, 1), SERVICE[[#This Row],[Employee ID]], OFFSET($F$10, 0, 0, ROW()-9, 1), SERVICE[[#This Row],[Resources Role]])</f>
        <v>0</v>
      </c>
      <c r="Z3247" s="388">
        <f ca="1">COUNTIFS(OFFSET($F$10, 0, 0, ROW()-9, 1), SERVICE[[#This Row],[Resources Role]], OFFSET($H$10, 0, 0, ROW()-9, 1), SERVICE[[#This Row],[Booking]])</f>
        <v>0</v>
      </c>
    </row>
    <row r="3248" spans="1:26" x14ac:dyDescent="0.25">
      <c r="A3248" s="6" t="str">
        <f ca="1">no.</f>
        <v/>
      </c>
      <c r="E3248" s="4" t="str">
        <f ca="1">position</f>
        <v/>
      </c>
      <c r="J3248" s="318"/>
      <c r="M3248" s="4"/>
      <c r="O3248" s="6"/>
      <c r="Q3248" s="20"/>
      <c r="R3248" s="5" t="str">
        <f ca="1">score</f>
        <v/>
      </c>
      <c r="S3248" s="7" t="str">
        <f ca="1">rescore_svc</f>
        <v/>
      </c>
      <c r="U3248" s="11" t="str">
        <f ca="1">price</f>
        <v/>
      </c>
      <c r="V3248" s="4"/>
      <c r="Y3248" s="388">
        <f ca="1">COUNTIFS(OFFSET($B$10, 0, 0, ROW()-9, 1), SERVICE[[#This Row],[Employee ID]], OFFSET($F$10, 0, 0, ROW()-9, 1), SERVICE[[#This Row],[Resources Role]])</f>
        <v>0</v>
      </c>
      <c r="Z3248" s="388">
        <f ca="1">COUNTIFS(OFFSET($F$10, 0, 0, ROW()-9, 1), SERVICE[[#This Row],[Resources Role]], OFFSET($H$10, 0, 0, ROW()-9, 1), SERVICE[[#This Row],[Booking]])</f>
        <v>0</v>
      </c>
    </row>
    <row r="3249" spans="1:26" x14ac:dyDescent="0.25">
      <c r="A3249" s="6" t="str">
        <f ca="1">no.</f>
        <v/>
      </c>
      <c r="E3249" s="4" t="str">
        <f ca="1">position</f>
        <v/>
      </c>
      <c r="J3249" s="318"/>
      <c r="M3249" s="4"/>
      <c r="O3249" s="6"/>
      <c r="Q3249" s="20"/>
      <c r="R3249" s="5" t="str">
        <f ca="1">score</f>
        <v/>
      </c>
      <c r="S3249" s="7" t="str">
        <f ca="1">rescore_svc</f>
        <v/>
      </c>
      <c r="U3249" s="11" t="str">
        <f ca="1">price</f>
        <v/>
      </c>
      <c r="V3249" s="4"/>
      <c r="Y3249" s="388">
        <f ca="1">COUNTIFS(OFFSET($B$10, 0, 0, ROW()-9, 1), SERVICE[[#This Row],[Employee ID]], OFFSET($F$10, 0, 0, ROW()-9, 1), SERVICE[[#This Row],[Resources Role]])</f>
        <v>0</v>
      </c>
      <c r="Z3249" s="388">
        <f ca="1">COUNTIFS(OFFSET($F$10, 0, 0, ROW()-9, 1), SERVICE[[#This Row],[Resources Role]], OFFSET($H$10, 0, 0, ROW()-9, 1), SERVICE[[#This Row],[Booking]])</f>
        <v>0</v>
      </c>
    </row>
    <row r="3250" spans="1:26" x14ac:dyDescent="0.25">
      <c r="A3250" s="6" t="str">
        <f ca="1">no.</f>
        <v/>
      </c>
      <c r="E3250" s="4" t="str">
        <f ca="1">position</f>
        <v/>
      </c>
      <c r="J3250" s="318"/>
      <c r="M3250" s="4"/>
      <c r="O3250" s="6"/>
      <c r="Q3250" s="20"/>
      <c r="R3250" s="5" t="str">
        <f ca="1">score</f>
        <v/>
      </c>
      <c r="S3250" s="7" t="str">
        <f ca="1">rescore_svc</f>
        <v/>
      </c>
      <c r="U3250" s="11" t="str">
        <f ca="1">price</f>
        <v/>
      </c>
      <c r="V3250" s="4"/>
      <c r="Y3250" s="388">
        <f ca="1">COUNTIFS(OFFSET($B$10, 0, 0, ROW()-9, 1), SERVICE[[#This Row],[Employee ID]], OFFSET($F$10, 0, 0, ROW()-9, 1), SERVICE[[#This Row],[Resources Role]])</f>
        <v>0</v>
      </c>
      <c r="Z3250" s="388">
        <f ca="1">COUNTIFS(OFFSET($F$10, 0, 0, ROW()-9, 1), SERVICE[[#This Row],[Resources Role]], OFFSET($H$10, 0, 0, ROW()-9, 1), SERVICE[[#This Row],[Booking]])</f>
        <v>0</v>
      </c>
    </row>
    <row r="3251" spans="1:26" x14ac:dyDescent="0.25">
      <c r="A3251" s="6" t="str">
        <f ca="1">no.</f>
        <v/>
      </c>
      <c r="E3251" s="4" t="str">
        <f ca="1">position</f>
        <v/>
      </c>
      <c r="J3251" s="318"/>
      <c r="M3251" s="4"/>
      <c r="O3251" s="6"/>
      <c r="Q3251" s="20"/>
      <c r="R3251" s="5" t="str">
        <f ca="1">score</f>
        <v/>
      </c>
      <c r="S3251" s="7" t="str">
        <f ca="1">rescore_svc</f>
        <v/>
      </c>
      <c r="U3251" s="11" t="str">
        <f ca="1">price</f>
        <v/>
      </c>
      <c r="V3251" s="4"/>
      <c r="Y3251" s="388">
        <f ca="1">COUNTIFS(OFFSET($B$10, 0, 0, ROW()-9, 1), SERVICE[[#This Row],[Employee ID]], OFFSET($F$10, 0, 0, ROW()-9, 1), SERVICE[[#This Row],[Resources Role]])</f>
        <v>0</v>
      </c>
      <c r="Z3251" s="388">
        <f ca="1">COUNTIFS(OFFSET($F$10, 0, 0, ROW()-9, 1), SERVICE[[#This Row],[Resources Role]], OFFSET($H$10, 0, 0, ROW()-9, 1), SERVICE[[#This Row],[Booking]])</f>
        <v>0</v>
      </c>
    </row>
    <row r="3252" spans="1:26" x14ac:dyDescent="0.25">
      <c r="A3252" s="6" t="str">
        <f ca="1">no.</f>
        <v/>
      </c>
      <c r="E3252" s="4" t="str">
        <f ca="1">position</f>
        <v/>
      </c>
      <c r="J3252" s="318"/>
      <c r="M3252" s="4"/>
      <c r="O3252" s="6"/>
      <c r="Q3252" s="20"/>
      <c r="R3252" s="5" t="str">
        <f ca="1">score</f>
        <v/>
      </c>
      <c r="S3252" s="7" t="str">
        <f ca="1">rescore_svc</f>
        <v/>
      </c>
      <c r="U3252" s="11" t="str">
        <f ca="1">price</f>
        <v/>
      </c>
      <c r="V3252" s="4"/>
      <c r="Y3252" s="388">
        <f ca="1">COUNTIFS(OFFSET($B$10, 0, 0, ROW()-9, 1), SERVICE[[#This Row],[Employee ID]], OFFSET($F$10, 0, 0, ROW()-9, 1), SERVICE[[#This Row],[Resources Role]])</f>
        <v>0</v>
      </c>
      <c r="Z3252" s="388">
        <f ca="1">COUNTIFS(OFFSET($F$10, 0, 0, ROW()-9, 1), SERVICE[[#This Row],[Resources Role]], OFFSET($H$10, 0, 0, ROW()-9, 1), SERVICE[[#This Row],[Booking]])</f>
        <v>0</v>
      </c>
    </row>
    <row r="3253" spans="1:26" x14ac:dyDescent="0.25">
      <c r="A3253" s="6" t="str">
        <f ca="1">no.</f>
        <v/>
      </c>
      <c r="E3253" s="4" t="str">
        <f ca="1">position</f>
        <v/>
      </c>
      <c r="J3253" s="318"/>
      <c r="M3253" s="4"/>
      <c r="O3253" s="6"/>
      <c r="Q3253" s="20"/>
      <c r="R3253" s="5" t="str">
        <f ca="1">score</f>
        <v/>
      </c>
      <c r="S3253" s="7" t="str">
        <f ca="1">rescore_svc</f>
        <v/>
      </c>
      <c r="U3253" s="11" t="str">
        <f ca="1">price</f>
        <v/>
      </c>
      <c r="V3253" s="4"/>
      <c r="Y3253" s="388">
        <f ca="1">COUNTIFS(OFFSET($B$10, 0, 0, ROW()-9, 1), SERVICE[[#This Row],[Employee ID]], OFFSET($F$10, 0, 0, ROW()-9, 1), SERVICE[[#This Row],[Resources Role]])</f>
        <v>0</v>
      </c>
      <c r="Z3253" s="388">
        <f ca="1">COUNTIFS(OFFSET($F$10, 0, 0, ROW()-9, 1), SERVICE[[#This Row],[Resources Role]], OFFSET($H$10, 0, 0, ROW()-9, 1), SERVICE[[#This Row],[Booking]])</f>
        <v>0</v>
      </c>
    </row>
    <row r="3254" spans="1:26" x14ac:dyDescent="0.25">
      <c r="A3254" s="6" t="str">
        <f ca="1">no.</f>
        <v/>
      </c>
      <c r="E3254" s="4" t="str">
        <f ca="1">position</f>
        <v/>
      </c>
      <c r="J3254" s="318"/>
      <c r="M3254" s="4"/>
      <c r="O3254" s="6"/>
      <c r="Q3254" s="20"/>
      <c r="R3254" s="5" t="str">
        <f ca="1">score</f>
        <v/>
      </c>
      <c r="S3254" s="7" t="str">
        <f ca="1">rescore_svc</f>
        <v/>
      </c>
      <c r="U3254" s="11" t="str">
        <f ca="1">price</f>
        <v/>
      </c>
      <c r="V3254" s="4"/>
      <c r="Y3254" s="388">
        <f ca="1">COUNTIFS(OFFSET($B$10, 0, 0, ROW()-9, 1), SERVICE[[#This Row],[Employee ID]], OFFSET($F$10, 0, 0, ROW()-9, 1), SERVICE[[#This Row],[Resources Role]])</f>
        <v>0</v>
      </c>
      <c r="Z3254" s="388">
        <f ca="1">COUNTIFS(OFFSET($F$10, 0, 0, ROW()-9, 1), SERVICE[[#This Row],[Resources Role]], OFFSET($H$10, 0, 0, ROW()-9, 1), SERVICE[[#This Row],[Booking]])</f>
        <v>0</v>
      </c>
    </row>
    <row r="3255" spans="1:26" x14ac:dyDescent="0.25">
      <c r="A3255" s="6" t="str">
        <f ca="1">no.</f>
        <v/>
      </c>
      <c r="E3255" s="4" t="str">
        <f ca="1">position</f>
        <v/>
      </c>
      <c r="J3255" s="318"/>
      <c r="M3255" s="4"/>
      <c r="O3255" s="6"/>
      <c r="Q3255" s="20"/>
      <c r="R3255" s="5" t="str">
        <f ca="1">score</f>
        <v/>
      </c>
      <c r="S3255" s="7" t="str">
        <f ca="1">rescore_svc</f>
        <v/>
      </c>
      <c r="U3255" s="11" t="str">
        <f ca="1">price</f>
        <v/>
      </c>
      <c r="V3255" s="4"/>
      <c r="Y3255" s="388">
        <f ca="1">COUNTIFS(OFFSET($B$10, 0, 0, ROW()-9, 1), SERVICE[[#This Row],[Employee ID]], OFFSET($F$10, 0, 0, ROW()-9, 1), SERVICE[[#This Row],[Resources Role]])</f>
        <v>0</v>
      </c>
      <c r="Z3255" s="388">
        <f ca="1">COUNTIFS(OFFSET($F$10, 0, 0, ROW()-9, 1), SERVICE[[#This Row],[Resources Role]], OFFSET($H$10, 0, 0, ROW()-9, 1), SERVICE[[#This Row],[Booking]])</f>
        <v>0</v>
      </c>
    </row>
    <row r="3256" spans="1:26" x14ac:dyDescent="0.25">
      <c r="A3256" s="6" t="str">
        <f ca="1">no.</f>
        <v/>
      </c>
      <c r="E3256" s="4" t="str">
        <f ca="1">position</f>
        <v/>
      </c>
      <c r="J3256" s="318"/>
      <c r="M3256" s="4"/>
      <c r="O3256" s="6"/>
      <c r="Q3256" s="20"/>
      <c r="R3256" s="5" t="str">
        <f ca="1">score</f>
        <v/>
      </c>
      <c r="S3256" s="7" t="str">
        <f ca="1">rescore_svc</f>
        <v/>
      </c>
      <c r="U3256" s="11" t="str">
        <f ca="1">price</f>
        <v/>
      </c>
      <c r="V3256" s="4"/>
      <c r="Y3256" s="388">
        <f ca="1">COUNTIFS(OFFSET($B$10, 0, 0, ROW()-9, 1), SERVICE[[#This Row],[Employee ID]], OFFSET($F$10, 0, 0, ROW()-9, 1), SERVICE[[#This Row],[Resources Role]])</f>
        <v>0</v>
      </c>
      <c r="Z3256" s="388">
        <f ca="1">COUNTIFS(OFFSET($F$10, 0, 0, ROW()-9, 1), SERVICE[[#This Row],[Resources Role]], OFFSET($H$10, 0, 0, ROW()-9, 1), SERVICE[[#This Row],[Booking]])</f>
        <v>0</v>
      </c>
    </row>
    <row r="3257" spans="1:26" x14ac:dyDescent="0.25">
      <c r="A3257" s="6" t="str">
        <f ca="1">no.</f>
        <v/>
      </c>
      <c r="E3257" s="4" t="str">
        <f ca="1">position</f>
        <v/>
      </c>
      <c r="J3257" s="318"/>
      <c r="M3257" s="4"/>
      <c r="O3257" s="6"/>
      <c r="Q3257" s="20"/>
      <c r="R3257" s="5" t="str">
        <f ca="1">score</f>
        <v/>
      </c>
      <c r="S3257" s="7" t="str">
        <f ca="1">rescore_svc</f>
        <v/>
      </c>
      <c r="U3257" s="11" t="str">
        <f ca="1">price</f>
        <v/>
      </c>
      <c r="V3257" s="4"/>
      <c r="Y3257" s="388">
        <f ca="1">COUNTIFS(OFFSET($B$10, 0, 0, ROW()-9, 1), SERVICE[[#This Row],[Employee ID]], OFFSET($F$10, 0, 0, ROW()-9, 1), SERVICE[[#This Row],[Resources Role]])</f>
        <v>0</v>
      </c>
      <c r="Z3257" s="388">
        <f ca="1">COUNTIFS(OFFSET($F$10, 0, 0, ROW()-9, 1), SERVICE[[#This Row],[Resources Role]], OFFSET($H$10, 0, 0, ROW()-9, 1), SERVICE[[#This Row],[Booking]])</f>
        <v>0</v>
      </c>
    </row>
    <row r="3258" spans="1:26" x14ac:dyDescent="0.25">
      <c r="A3258" s="6" t="str">
        <f ca="1">no.</f>
        <v/>
      </c>
      <c r="E3258" s="4" t="str">
        <f ca="1">position</f>
        <v/>
      </c>
      <c r="J3258" s="318"/>
      <c r="M3258" s="4"/>
      <c r="O3258" s="6"/>
      <c r="Q3258" s="20"/>
      <c r="R3258" s="5" t="str">
        <f ca="1">score</f>
        <v/>
      </c>
      <c r="S3258" s="7" t="str">
        <f ca="1">rescore_svc</f>
        <v/>
      </c>
      <c r="U3258" s="11" t="str">
        <f ca="1">price</f>
        <v/>
      </c>
      <c r="V3258" s="4"/>
      <c r="Y3258" s="388">
        <f ca="1">COUNTIFS(OFFSET($B$10, 0, 0, ROW()-9, 1), SERVICE[[#This Row],[Employee ID]], OFFSET($F$10, 0, 0, ROW()-9, 1), SERVICE[[#This Row],[Resources Role]])</f>
        <v>0</v>
      </c>
      <c r="Z3258" s="388">
        <f ca="1">COUNTIFS(OFFSET($F$10, 0, 0, ROW()-9, 1), SERVICE[[#This Row],[Resources Role]], OFFSET($H$10, 0, 0, ROW()-9, 1), SERVICE[[#This Row],[Booking]])</f>
        <v>0</v>
      </c>
    </row>
    <row r="3259" spans="1:26" x14ac:dyDescent="0.25">
      <c r="A3259" s="6" t="str">
        <f ca="1">no.</f>
        <v/>
      </c>
      <c r="E3259" s="4" t="str">
        <f ca="1">position</f>
        <v/>
      </c>
      <c r="J3259" s="318"/>
      <c r="M3259" s="4"/>
      <c r="O3259" s="6"/>
      <c r="Q3259" s="20"/>
      <c r="R3259" s="5" t="str">
        <f ca="1">score</f>
        <v/>
      </c>
      <c r="S3259" s="7" t="str">
        <f ca="1">rescore_svc</f>
        <v/>
      </c>
      <c r="U3259" s="11" t="str">
        <f ca="1">price</f>
        <v/>
      </c>
      <c r="V3259" s="4"/>
      <c r="Y3259" s="388">
        <f ca="1">COUNTIFS(OFFSET($B$10, 0, 0, ROW()-9, 1), SERVICE[[#This Row],[Employee ID]], OFFSET($F$10, 0, 0, ROW()-9, 1), SERVICE[[#This Row],[Resources Role]])</f>
        <v>0</v>
      </c>
      <c r="Z3259" s="388">
        <f ca="1">COUNTIFS(OFFSET($F$10, 0, 0, ROW()-9, 1), SERVICE[[#This Row],[Resources Role]], OFFSET($H$10, 0, 0, ROW()-9, 1), SERVICE[[#This Row],[Booking]])</f>
        <v>0</v>
      </c>
    </row>
    <row r="3260" spans="1:26" x14ac:dyDescent="0.25">
      <c r="A3260" s="6" t="str">
        <f ca="1">no.</f>
        <v/>
      </c>
      <c r="E3260" s="4" t="str">
        <f ca="1">position</f>
        <v/>
      </c>
      <c r="J3260" s="318"/>
      <c r="M3260" s="4"/>
      <c r="O3260" s="6"/>
      <c r="Q3260" s="20"/>
      <c r="R3260" s="5" t="str">
        <f ca="1">score</f>
        <v/>
      </c>
      <c r="S3260" s="7" t="str">
        <f ca="1">rescore_svc</f>
        <v/>
      </c>
      <c r="U3260" s="11" t="str">
        <f ca="1">price</f>
        <v/>
      </c>
      <c r="V3260" s="4"/>
      <c r="Y3260" s="388">
        <f ca="1">COUNTIFS(OFFSET($B$10, 0, 0, ROW()-9, 1), SERVICE[[#This Row],[Employee ID]], OFFSET($F$10, 0, 0, ROW()-9, 1), SERVICE[[#This Row],[Resources Role]])</f>
        <v>0</v>
      </c>
      <c r="Z3260" s="388">
        <f ca="1">COUNTIFS(OFFSET($F$10, 0, 0, ROW()-9, 1), SERVICE[[#This Row],[Resources Role]], OFFSET($H$10, 0, 0, ROW()-9, 1), SERVICE[[#This Row],[Booking]])</f>
        <v>0</v>
      </c>
    </row>
    <row r="3261" spans="1:26" x14ac:dyDescent="0.25">
      <c r="A3261" s="6" t="str">
        <f ca="1">no.</f>
        <v/>
      </c>
      <c r="E3261" s="4" t="str">
        <f ca="1">position</f>
        <v/>
      </c>
      <c r="J3261" s="318"/>
      <c r="M3261" s="4"/>
      <c r="O3261" s="6"/>
      <c r="Q3261" s="20"/>
      <c r="R3261" s="5" t="str">
        <f ca="1">score</f>
        <v/>
      </c>
      <c r="S3261" s="7" t="str">
        <f ca="1">rescore_svc</f>
        <v/>
      </c>
      <c r="U3261" s="11" t="str">
        <f ca="1">price</f>
        <v/>
      </c>
      <c r="V3261" s="4"/>
      <c r="Y3261" s="388">
        <f ca="1">COUNTIFS(OFFSET($B$10, 0, 0, ROW()-9, 1), SERVICE[[#This Row],[Employee ID]], OFFSET($F$10, 0, 0, ROW()-9, 1), SERVICE[[#This Row],[Resources Role]])</f>
        <v>0</v>
      </c>
      <c r="Z3261" s="388">
        <f ca="1">COUNTIFS(OFFSET($F$10, 0, 0, ROW()-9, 1), SERVICE[[#This Row],[Resources Role]], OFFSET($H$10, 0, 0, ROW()-9, 1), SERVICE[[#This Row],[Booking]])</f>
        <v>0</v>
      </c>
    </row>
    <row r="3262" spans="1:26" x14ac:dyDescent="0.25">
      <c r="A3262" s="6" t="str">
        <f ca="1">no.</f>
        <v/>
      </c>
      <c r="E3262" s="4" t="str">
        <f ca="1">position</f>
        <v/>
      </c>
      <c r="J3262" s="318"/>
      <c r="M3262" s="4"/>
      <c r="O3262" s="6"/>
      <c r="Q3262" s="20"/>
      <c r="R3262" s="5" t="str">
        <f ca="1">score</f>
        <v/>
      </c>
      <c r="S3262" s="7" t="str">
        <f ca="1">rescore_svc</f>
        <v/>
      </c>
      <c r="U3262" s="11" t="str">
        <f ca="1">price</f>
        <v/>
      </c>
      <c r="V3262" s="4"/>
      <c r="Y3262" s="388">
        <f ca="1">COUNTIFS(OFFSET($B$10, 0, 0, ROW()-9, 1), SERVICE[[#This Row],[Employee ID]], OFFSET($F$10, 0, 0, ROW()-9, 1), SERVICE[[#This Row],[Resources Role]])</f>
        <v>0</v>
      </c>
      <c r="Z3262" s="388">
        <f ca="1">COUNTIFS(OFFSET($F$10, 0, 0, ROW()-9, 1), SERVICE[[#This Row],[Resources Role]], OFFSET($H$10, 0, 0, ROW()-9, 1), SERVICE[[#This Row],[Booking]])</f>
        <v>0</v>
      </c>
    </row>
    <row r="3263" spans="1:26" x14ac:dyDescent="0.25">
      <c r="A3263" s="6" t="str">
        <f ca="1">no.</f>
        <v/>
      </c>
      <c r="E3263" s="4" t="str">
        <f ca="1">position</f>
        <v/>
      </c>
      <c r="J3263" s="318"/>
      <c r="M3263" s="4"/>
      <c r="O3263" s="6"/>
      <c r="Q3263" s="20"/>
      <c r="R3263" s="5" t="str">
        <f ca="1">score</f>
        <v/>
      </c>
      <c r="S3263" s="7" t="str">
        <f ca="1">rescore_svc</f>
        <v/>
      </c>
      <c r="U3263" s="11" t="str">
        <f ca="1">price</f>
        <v/>
      </c>
      <c r="V3263" s="4"/>
      <c r="Y3263" s="388">
        <f ca="1">COUNTIFS(OFFSET($B$10, 0, 0, ROW()-9, 1), SERVICE[[#This Row],[Employee ID]], OFFSET($F$10, 0, 0, ROW()-9, 1), SERVICE[[#This Row],[Resources Role]])</f>
        <v>0</v>
      </c>
      <c r="Z3263" s="388">
        <f ca="1">COUNTIFS(OFFSET($F$10, 0, 0, ROW()-9, 1), SERVICE[[#This Row],[Resources Role]], OFFSET($H$10, 0, 0, ROW()-9, 1), SERVICE[[#This Row],[Booking]])</f>
        <v>0</v>
      </c>
    </row>
    <row r="3264" spans="1:26" x14ac:dyDescent="0.25">
      <c r="A3264" s="6" t="str">
        <f ca="1">no.</f>
        <v/>
      </c>
      <c r="E3264" s="4" t="str">
        <f ca="1">position</f>
        <v/>
      </c>
      <c r="J3264" s="318"/>
      <c r="M3264" s="4"/>
      <c r="O3264" s="6"/>
      <c r="Q3264" s="20"/>
      <c r="R3264" s="5" t="str">
        <f ca="1">score</f>
        <v/>
      </c>
      <c r="S3264" s="7" t="str">
        <f ca="1">rescore_svc</f>
        <v/>
      </c>
      <c r="U3264" s="11" t="str">
        <f ca="1">price</f>
        <v/>
      </c>
      <c r="V3264" s="4"/>
      <c r="Y3264" s="388">
        <f ca="1">COUNTIFS(OFFSET($B$10, 0, 0, ROW()-9, 1), SERVICE[[#This Row],[Employee ID]], OFFSET($F$10, 0, 0, ROW()-9, 1), SERVICE[[#This Row],[Resources Role]])</f>
        <v>0</v>
      </c>
      <c r="Z3264" s="388">
        <f ca="1">COUNTIFS(OFFSET($F$10, 0, 0, ROW()-9, 1), SERVICE[[#This Row],[Resources Role]], OFFSET($H$10, 0, 0, ROW()-9, 1), SERVICE[[#This Row],[Booking]])</f>
        <v>0</v>
      </c>
    </row>
    <row r="3265" spans="1:26" x14ac:dyDescent="0.25">
      <c r="A3265" s="6" t="str">
        <f ca="1">no.</f>
        <v/>
      </c>
      <c r="E3265" s="4" t="str">
        <f ca="1">position</f>
        <v/>
      </c>
      <c r="J3265" s="318"/>
      <c r="M3265" s="4"/>
      <c r="O3265" s="6"/>
      <c r="Q3265" s="20"/>
      <c r="R3265" s="5" t="str">
        <f ca="1">score</f>
        <v/>
      </c>
      <c r="S3265" s="7" t="str">
        <f ca="1">rescore_svc</f>
        <v/>
      </c>
      <c r="U3265" s="11" t="str">
        <f ca="1">price</f>
        <v/>
      </c>
      <c r="V3265" s="4"/>
      <c r="Y3265" s="388">
        <f ca="1">COUNTIFS(OFFSET($B$10, 0, 0, ROW()-9, 1), SERVICE[[#This Row],[Employee ID]], OFFSET($F$10, 0, 0, ROW()-9, 1), SERVICE[[#This Row],[Resources Role]])</f>
        <v>0</v>
      </c>
      <c r="Z3265" s="388">
        <f ca="1">COUNTIFS(OFFSET($F$10, 0, 0, ROW()-9, 1), SERVICE[[#This Row],[Resources Role]], OFFSET($H$10, 0, 0, ROW()-9, 1), SERVICE[[#This Row],[Booking]])</f>
        <v>0</v>
      </c>
    </row>
    <row r="3266" spans="1:26" x14ac:dyDescent="0.25">
      <c r="A3266" s="6" t="str">
        <f ca="1">no.</f>
        <v/>
      </c>
      <c r="E3266" s="4" t="str">
        <f ca="1">position</f>
        <v/>
      </c>
      <c r="J3266" s="318"/>
      <c r="M3266" s="4"/>
      <c r="O3266" s="6"/>
      <c r="Q3266" s="20"/>
      <c r="R3266" s="5" t="str">
        <f ca="1">score</f>
        <v/>
      </c>
      <c r="S3266" s="7" t="str">
        <f ca="1">rescore_svc</f>
        <v/>
      </c>
      <c r="U3266" s="11" t="str">
        <f ca="1">price</f>
        <v/>
      </c>
      <c r="V3266" s="4"/>
      <c r="Y3266" s="388">
        <f ca="1">COUNTIFS(OFFSET($B$10, 0, 0, ROW()-9, 1), SERVICE[[#This Row],[Employee ID]], OFFSET($F$10, 0, 0, ROW()-9, 1), SERVICE[[#This Row],[Resources Role]])</f>
        <v>0</v>
      </c>
      <c r="Z3266" s="388">
        <f ca="1">COUNTIFS(OFFSET($F$10, 0, 0, ROW()-9, 1), SERVICE[[#This Row],[Resources Role]], OFFSET($H$10, 0, 0, ROW()-9, 1), SERVICE[[#This Row],[Booking]])</f>
        <v>0</v>
      </c>
    </row>
    <row r="3267" spans="1:26" x14ac:dyDescent="0.25">
      <c r="A3267" s="6" t="str">
        <f ca="1">no.</f>
        <v/>
      </c>
      <c r="E3267" s="4" t="str">
        <f ca="1">position</f>
        <v/>
      </c>
      <c r="J3267" s="318"/>
      <c r="M3267" s="4"/>
      <c r="O3267" s="6"/>
      <c r="Q3267" s="20"/>
      <c r="R3267" s="5" t="str">
        <f ca="1">score</f>
        <v/>
      </c>
      <c r="S3267" s="7" t="str">
        <f ca="1">rescore_svc</f>
        <v/>
      </c>
      <c r="U3267" s="11" t="str">
        <f ca="1">price</f>
        <v/>
      </c>
      <c r="V3267" s="4"/>
      <c r="Y3267" s="388">
        <f ca="1">COUNTIFS(OFFSET($B$10, 0, 0, ROW()-9, 1), SERVICE[[#This Row],[Employee ID]], OFFSET($F$10, 0, 0, ROW()-9, 1), SERVICE[[#This Row],[Resources Role]])</f>
        <v>0</v>
      </c>
      <c r="Z3267" s="388">
        <f ca="1">COUNTIFS(OFFSET($F$10, 0, 0, ROW()-9, 1), SERVICE[[#This Row],[Resources Role]], OFFSET($H$10, 0, 0, ROW()-9, 1), SERVICE[[#This Row],[Booking]])</f>
        <v>0</v>
      </c>
    </row>
    <row r="3268" spans="1:26" x14ac:dyDescent="0.25">
      <c r="A3268" s="6" t="str">
        <f ca="1">no.</f>
        <v/>
      </c>
      <c r="E3268" s="4" t="str">
        <f ca="1">position</f>
        <v/>
      </c>
      <c r="J3268" s="318"/>
      <c r="M3268" s="4"/>
      <c r="O3268" s="6"/>
      <c r="Q3268" s="20"/>
      <c r="R3268" s="5" t="str">
        <f ca="1">score</f>
        <v/>
      </c>
      <c r="S3268" s="7" t="str">
        <f ca="1">rescore_svc</f>
        <v/>
      </c>
      <c r="U3268" s="11" t="str">
        <f ca="1">price</f>
        <v/>
      </c>
      <c r="V3268" s="4"/>
      <c r="Y3268" s="388">
        <f ca="1">COUNTIFS(OFFSET($B$10, 0, 0, ROW()-9, 1), SERVICE[[#This Row],[Employee ID]], OFFSET($F$10, 0, 0, ROW()-9, 1), SERVICE[[#This Row],[Resources Role]])</f>
        <v>0</v>
      </c>
      <c r="Z3268" s="388">
        <f ca="1">COUNTIFS(OFFSET($F$10, 0, 0, ROW()-9, 1), SERVICE[[#This Row],[Resources Role]], OFFSET($H$10, 0, 0, ROW()-9, 1), SERVICE[[#This Row],[Booking]])</f>
        <v>0</v>
      </c>
    </row>
    <row r="3269" spans="1:26" x14ac:dyDescent="0.25">
      <c r="A3269" s="6" t="str">
        <f ca="1">no.</f>
        <v/>
      </c>
      <c r="E3269" s="4" t="str">
        <f ca="1">position</f>
        <v/>
      </c>
      <c r="J3269" s="318"/>
      <c r="M3269" s="4"/>
      <c r="O3269" s="6"/>
      <c r="Q3269" s="20"/>
      <c r="R3269" s="5" t="str">
        <f ca="1">score</f>
        <v/>
      </c>
      <c r="S3269" s="7" t="str">
        <f ca="1">rescore_svc</f>
        <v/>
      </c>
      <c r="U3269" s="11" t="str">
        <f ca="1">price</f>
        <v/>
      </c>
      <c r="V3269" s="4"/>
      <c r="Y3269" s="388">
        <f ca="1">COUNTIFS(OFFSET($B$10, 0, 0, ROW()-9, 1), SERVICE[[#This Row],[Employee ID]], OFFSET($F$10, 0, 0, ROW()-9, 1), SERVICE[[#This Row],[Resources Role]])</f>
        <v>0</v>
      </c>
      <c r="Z3269" s="388">
        <f ca="1">COUNTIFS(OFFSET($F$10, 0, 0, ROW()-9, 1), SERVICE[[#This Row],[Resources Role]], OFFSET($H$10, 0, 0, ROW()-9, 1), SERVICE[[#This Row],[Booking]])</f>
        <v>0</v>
      </c>
    </row>
    <row r="3270" spans="1:26" x14ac:dyDescent="0.25">
      <c r="A3270" s="6" t="str">
        <f ca="1">no.</f>
        <v/>
      </c>
      <c r="E3270" s="4" t="str">
        <f ca="1">position</f>
        <v/>
      </c>
      <c r="J3270" s="318"/>
      <c r="M3270" s="4"/>
      <c r="O3270" s="6"/>
      <c r="Q3270" s="20"/>
      <c r="R3270" s="5" t="str">
        <f ca="1">score</f>
        <v/>
      </c>
      <c r="S3270" s="7" t="str">
        <f ca="1">rescore_svc</f>
        <v/>
      </c>
      <c r="U3270" s="11" t="str">
        <f ca="1">price</f>
        <v/>
      </c>
      <c r="V3270" s="4"/>
      <c r="Y3270" s="388">
        <f ca="1">COUNTIFS(OFFSET($B$10, 0, 0, ROW()-9, 1), SERVICE[[#This Row],[Employee ID]], OFFSET($F$10, 0, 0, ROW()-9, 1), SERVICE[[#This Row],[Resources Role]])</f>
        <v>0</v>
      </c>
      <c r="Z3270" s="388">
        <f ca="1">COUNTIFS(OFFSET($F$10, 0, 0, ROW()-9, 1), SERVICE[[#This Row],[Resources Role]], OFFSET($H$10, 0, 0, ROW()-9, 1), SERVICE[[#This Row],[Booking]])</f>
        <v>0</v>
      </c>
    </row>
    <row r="3271" spans="1:26" x14ac:dyDescent="0.25">
      <c r="A3271" s="6" t="str">
        <f ca="1">no.</f>
        <v/>
      </c>
      <c r="E3271" s="4" t="str">
        <f ca="1">position</f>
        <v/>
      </c>
      <c r="J3271" s="318"/>
      <c r="M3271" s="4"/>
      <c r="O3271" s="6"/>
      <c r="Q3271" s="20"/>
      <c r="R3271" s="5" t="str">
        <f ca="1">score</f>
        <v/>
      </c>
      <c r="S3271" s="7" t="str">
        <f ca="1">rescore_svc</f>
        <v/>
      </c>
      <c r="U3271" s="11" t="str">
        <f ca="1">price</f>
        <v/>
      </c>
      <c r="V3271" s="4"/>
      <c r="Y3271" s="388">
        <f ca="1">COUNTIFS(OFFSET($B$10, 0, 0, ROW()-9, 1), SERVICE[[#This Row],[Employee ID]], OFFSET($F$10, 0, 0, ROW()-9, 1), SERVICE[[#This Row],[Resources Role]])</f>
        <v>0</v>
      </c>
      <c r="Z3271" s="388">
        <f ca="1">COUNTIFS(OFFSET($F$10, 0, 0, ROW()-9, 1), SERVICE[[#This Row],[Resources Role]], OFFSET($H$10, 0, 0, ROW()-9, 1), SERVICE[[#This Row],[Booking]])</f>
        <v>0</v>
      </c>
    </row>
    <row r="3272" spans="1:26" x14ac:dyDescent="0.25">
      <c r="A3272" s="6" t="str">
        <f ca="1">no.</f>
        <v/>
      </c>
      <c r="E3272" s="4" t="str">
        <f ca="1">position</f>
        <v/>
      </c>
      <c r="J3272" s="318"/>
      <c r="M3272" s="4"/>
      <c r="O3272" s="6"/>
      <c r="Q3272" s="20"/>
      <c r="R3272" s="5" t="str">
        <f ca="1">score</f>
        <v/>
      </c>
      <c r="S3272" s="7" t="str">
        <f ca="1">rescore_svc</f>
        <v/>
      </c>
      <c r="U3272" s="11" t="str">
        <f ca="1">price</f>
        <v/>
      </c>
      <c r="V3272" s="4"/>
      <c r="Y3272" s="388">
        <f ca="1">COUNTIFS(OFFSET($B$10, 0, 0, ROW()-9, 1), SERVICE[[#This Row],[Employee ID]], OFFSET($F$10, 0, 0, ROW()-9, 1), SERVICE[[#This Row],[Resources Role]])</f>
        <v>0</v>
      </c>
      <c r="Z3272" s="388">
        <f ca="1">COUNTIFS(OFFSET($F$10, 0, 0, ROW()-9, 1), SERVICE[[#This Row],[Resources Role]], OFFSET($H$10, 0, 0, ROW()-9, 1), SERVICE[[#This Row],[Booking]])</f>
        <v>0</v>
      </c>
    </row>
    <row r="3273" spans="1:26" x14ac:dyDescent="0.25">
      <c r="A3273" s="6" t="str">
        <f ca="1">no.</f>
        <v/>
      </c>
      <c r="E3273" s="4" t="str">
        <f ca="1">position</f>
        <v/>
      </c>
      <c r="J3273" s="318"/>
      <c r="M3273" s="4"/>
      <c r="O3273" s="6"/>
      <c r="Q3273" s="20"/>
      <c r="R3273" s="5" t="str">
        <f ca="1">score</f>
        <v/>
      </c>
      <c r="S3273" s="7" t="str">
        <f ca="1">rescore_svc</f>
        <v/>
      </c>
      <c r="U3273" s="11" t="str">
        <f ca="1">price</f>
        <v/>
      </c>
      <c r="V3273" s="4"/>
      <c r="Y3273" s="388">
        <f ca="1">COUNTIFS(OFFSET($B$10, 0, 0, ROW()-9, 1), SERVICE[[#This Row],[Employee ID]], OFFSET($F$10, 0, 0, ROW()-9, 1), SERVICE[[#This Row],[Resources Role]])</f>
        <v>0</v>
      </c>
      <c r="Z3273" s="388">
        <f ca="1">COUNTIFS(OFFSET($F$10, 0, 0, ROW()-9, 1), SERVICE[[#This Row],[Resources Role]], OFFSET($H$10, 0, 0, ROW()-9, 1), SERVICE[[#This Row],[Booking]])</f>
        <v>0</v>
      </c>
    </row>
    <row r="3274" spans="1:26" x14ac:dyDescent="0.25">
      <c r="A3274" s="6" t="str">
        <f ca="1">no.</f>
        <v/>
      </c>
      <c r="E3274" s="4" t="str">
        <f ca="1">position</f>
        <v/>
      </c>
      <c r="J3274" s="318"/>
      <c r="M3274" s="4"/>
      <c r="O3274" s="6"/>
      <c r="Q3274" s="20"/>
      <c r="R3274" s="5" t="str">
        <f ca="1">score</f>
        <v/>
      </c>
      <c r="S3274" s="7" t="str">
        <f ca="1">rescore_svc</f>
        <v/>
      </c>
      <c r="U3274" s="11" t="str">
        <f ca="1">price</f>
        <v/>
      </c>
      <c r="V3274" s="4"/>
      <c r="Y3274" s="388">
        <f ca="1">COUNTIFS(OFFSET($B$10, 0, 0, ROW()-9, 1), SERVICE[[#This Row],[Employee ID]], OFFSET($F$10, 0, 0, ROW()-9, 1), SERVICE[[#This Row],[Resources Role]])</f>
        <v>0</v>
      </c>
      <c r="Z3274" s="388">
        <f ca="1">COUNTIFS(OFFSET($F$10, 0, 0, ROW()-9, 1), SERVICE[[#This Row],[Resources Role]], OFFSET($H$10, 0, 0, ROW()-9, 1), SERVICE[[#This Row],[Booking]])</f>
        <v>0</v>
      </c>
    </row>
    <row r="3275" spans="1:26" x14ac:dyDescent="0.25">
      <c r="A3275" s="6" t="str">
        <f ca="1">no.</f>
        <v/>
      </c>
      <c r="E3275" s="4" t="str">
        <f ca="1">position</f>
        <v/>
      </c>
      <c r="J3275" s="318"/>
      <c r="M3275" s="4"/>
      <c r="O3275" s="6"/>
      <c r="Q3275" s="20"/>
      <c r="R3275" s="5" t="str">
        <f ca="1">score</f>
        <v/>
      </c>
      <c r="S3275" s="7" t="str">
        <f ca="1">rescore_svc</f>
        <v/>
      </c>
      <c r="U3275" s="11" t="str">
        <f ca="1">price</f>
        <v/>
      </c>
      <c r="V3275" s="4"/>
      <c r="Y3275" s="388">
        <f ca="1">COUNTIFS(OFFSET($B$10, 0, 0, ROW()-9, 1), SERVICE[[#This Row],[Employee ID]], OFFSET($F$10, 0, 0, ROW()-9, 1), SERVICE[[#This Row],[Resources Role]])</f>
        <v>0</v>
      </c>
      <c r="Z3275" s="388">
        <f ca="1">COUNTIFS(OFFSET($F$10, 0, 0, ROW()-9, 1), SERVICE[[#This Row],[Resources Role]], OFFSET($H$10, 0, 0, ROW()-9, 1), SERVICE[[#This Row],[Booking]])</f>
        <v>0</v>
      </c>
    </row>
    <row r="3276" spans="1:26" x14ac:dyDescent="0.25">
      <c r="A3276" s="6" t="str">
        <f ca="1">no.</f>
        <v/>
      </c>
      <c r="E3276" s="4" t="str">
        <f ca="1">position</f>
        <v/>
      </c>
      <c r="J3276" s="318"/>
      <c r="M3276" s="4"/>
      <c r="O3276" s="6"/>
      <c r="Q3276" s="20"/>
      <c r="R3276" s="5" t="str">
        <f ca="1">score</f>
        <v/>
      </c>
      <c r="S3276" s="7" t="str">
        <f ca="1">rescore_svc</f>
        <v/>
      </c>
      <c r="U3276" s="11" t="str">
        <f ca="1">price</f>
        <v/>
      </c>
      <c r="V3276" s="4"/>
      <c r="Y3276" s="388">
        <f ca="1">COUNTIFS(OFFSET($B$10, 0, 0, ROW()-9, 1), SERVICE[[#This Row],[Employee ID]], OFFSET($F$10, 0, 0, ROW()-9, 1), SERVICE[[#This Row],[Resources Role]])</f>
        <v>0</v>
      </c>
      <c r="Z3276" s="388">
        <f ca="1">COUNTIFS(OFFSET($F$10, 0, 0, ROW()-9, 1), SERVICE[[#This Row],[Resources Role]], OFFSET($H$10, 0, 0, ROW()-9, 1), SERVICE[[#This Row],[Booking]])</f>
        <v>0</v>
      </c>
    </row>
    <row r="3277" spans="1:26" x14ac:dyDescent="0.25">
      <c r="A3277" s="6" t="str">
        <f ca="1">no.</f>
        <v/>
      </c>
      <c r="E3277" s="4" t="str">
        <f ca="1">position</f>
        <v/>
      </c>
      <c r="J3277" s="318"/>
      <c r="M3277" s="4"/>
      <c r="O3277" s="6"/>
      <c r="Q3277" s="20"/>
      <c r="R3277" s="5" t="str">
        <f ca="1">score</f>
        <v/>
      </c>
      <c r="S3277" s="7" t="str">
        <f ca="1">rescore_svc</f>
        <v/>
      </c>
      <c r="U3277" s="11" t="str">
        <f ca="1">price</f>
        <v/>
      </c>
      <c r="V3277" s="4"/>
      <c r="Y3277" s="388">
        <f ca="1">COUNTIFS(OFFSET($B$10, 0, 0, ROW()-9, 1), SERVICE[[#This Row],[Employee ID]], OFFSET($F$10, 0, 0, ROW()-9, 1), SERVICE[[#This Row],[Resources Role]])</f>
        <v>0</v>
      </c>
      <c r="Z3277" s="388">
        <f ca="1">COUNTIFS(OFFSET($F$10, 0, 0, ROW()-9, 1), SERVICE[[#This Row],[Resources Role]], OFFSET($H$10, 0, 0, ROW()-9, 1), SERVICE[[#This Row],[Booking]])</f>
        <v>0</v>
      </c>
    </row>
    <row r="3278" spans="1:26" x14ac:dyDescent="0.25">
      <c r="A3278" s="6" t="str">
        <f ca="1">no.</f>
        <v/>
      </c>
      <c r="E3278" s="4" t="str">
        <f ca="1">position</f>
        <v/>
      </c>
      <c r="J3278" s="318"/>
      <c r="M3278" s="4"/>
      <c r="O3278" s="6"/>
      <c r="Q3278" s="20"/>
      <c r="R3278" s="5" t="str">
        <f ca="1">score</f>
        <v/>
      </c>
      <c r="S3278" s="7" t="str">
        <f ca="1">rescore_svc</f>
        <v/>
      </c>
      <c r="U3278" s="11" t="str">
        <f ca="1">price</f>
        <v/>
      </c>
      <c r="V3278" s="4"/>
      <c r="Y3278" s="388">
        <f ca="1">COUNTIFS(OFFSET($B$10, 0, 0, ROW()-9, 1), SERVICE[[#This Row],[Employee ID]], OFFSET($F$10, 0, 0, ROW()-9, 1), SERVICE[[#This Row],[Resources Role]])</f>
        <v>0</v>
      </c>
      <c r="Z3278" s="388">
        <f ca="1">COUNTIFS(OFFSET($F$10, 0, 0, ROW()-9, 1), SERVICE[[#This Row],[Resources Role]], OFFSET($H$10, 0, 0, ROW()-9, 1), SERVICE[[#This Row],[Booking]])</f>
        <v>0</v>
      </c>
    </row>
    <row r="3279" spans="1:26" x14ac:dyDescent="0.25">
      <c r="A3279" s="6" t="str">
        <f ca="1">no.</f>
        <v/>
      </c>
      <c r="E3279" s="4" t="str">
        <f ca="1">position</f>
        <v/>
      </c>
      <c r="J3279" s="318"/>
      <c r="M3279" s="4"/>
      <c r="O3279" s="6"/>
      <c r="Q3279" s="20"/>
      <c r="R3279" s="5" t="str">
        <f ca="1">score</f>
        <v/>
      </c>
      <c r="S3279" s="7" t="str">
        <f ca="1">rescore_svc</f>
        <v/>
      </c>
      <c r="U3279" s="11" t="str">
        <f ca="1">price</f>
        <v/>
      </c>
      <c r="V3279" s="4"/>
      <c r="Y3279" s="388">
        <f ca="1">COUNTIFS(OFFSET($B$10, 0, 0, ROW()-9, 1), SERVICE[[#This Row],[Employee ID]], OFFSET($F$10, 0, 0, ROW()-9, 1), SERVICE[[#This Row],[Resources Role]])</f>
        <v>0</v>
      </c>
      <c r="Z3279" s="388">
        <f ca="1">COUNTIFS(OFFSET($F$10, 0, 0, ROW()-9, 1), SERVICE[[#This Row],[Resources Role]], OFFSET($H$10, 0, 0, ROW()-9, 1), SERVICE[[#This Row],[Booking]])</f>
        <v>0</v>
      </c>
    </row>
    <row r="3280" spans="1:26" x14ac:dyDescent="0.25">
      <c r="A3280" s="6" t="str">
        <f ca="1">no.</f>
        <v/>
      </c>
      <c r="E3280" s="4" t="str">
        <f ca="1">position</f>
        <v/>
      </c>
      <c r="J3280" s="318"/>
      <c r="M3280" s="4"/>
      <c r="O3280" s="6"/>
      <c r="Q3280" s="20"/>
      <c r="R3280" s="5" t="str">
        <f ca="1">score</f>
        <v/>
      </c>
      <c r="S3280" s="7" t="str">
        <f ca="1">rescore_svc</f>
        <v/>
      </c>
      <c r="U3280" s="11" t="str">
        <f ca="1">price</f>
        <v/>
      </c>
      <c r="V3280" s="4"/>
      <c r="Y3280" s="388">
        <f ca="1">COUNTIFS(OFFSET($B$10, 0, 0, ROW()-9, 1), SERVICE[[#This Row],[Employee ID]], OFFSET($F$10, 0, 0, ROW()-9, 1), SERVICE[[#This Row],[Resources Role]])</f>
        <v>0</v>
      </c>
      <c r="Z3280" s="388">
        <f ca="1">COUNTIFS(OFFSET($F$10, 0, 0, ROW()-9, 1), SERVICE[[#This Row],[Resources Role]], OFFSET($H$10, 0, 0, ROW()-9, 1), SERVICE[[#This Row],[Booking]])</f>
        <v>0</v>
      </c>
    </row>
    <row r="3281" spans="1:26" x14ac:dyDescent="0.25">
      <c r="A3281" s="6" t="str">
        <f ca="1">no.</f>
        <v/>
      </c>
      <c r="E3281" s="4" t="str">
        <f ca="1">position</f>
        <v/>
      </c>
      <c r="J3281" s="318"/>
      <c r="M3281" s="4"/>
      <c r="O3281" s="6"/>
      <c r="Q3281" s="20"/>
      <c r="R3281" s="5" t="str">
        <f ca="1">score</f>
        <v/>
      </c>
      <c r="S3281" s="7" t="str">
        <f ca="1">rescore_svc</f>
        <v/>
      </c>
      <c r="U3281" s="11" t="str">
        <f ca="1">price</f>
        <v/>
      </c>
      <c r="V3281" s="4"/>
      <c r="Y3281" s="388">
        <f ca="1">COUNTIFS(OFFSET($B$10, 0, 0, ROW()-9, 1), SERVICE[[#This Row],[Employee ID]], OFFSET($F$10, 0, 0, ROW()-9, 1), SERVICE[[#This Row],[Resources Role]])</f>
        <v>0</v>
      </c>
      <c r="Z3281" s="388">
        <f ca="1">COUNTIFS(OFFSET($F$10, 0, 0, ROW()-9, 1), SERVICE[[#This Row],[Resources Role]], OFFSET($H$10, 0, 0, ROW()-9, 1), SERVICE[[#This Row],[Booking]])</f>
        <v>0</v>
      </c>
    </row>
    <row r="3282" spans="1:26" x14ac:dyDescent="0.25">
      <c r="A3282" s="6" t="str">
        <f ca="1">no.</f>
        <v/>
      </c>
      <c r="E3282" s="4" t="str">
        <f ca="1">position</f>
        <v/>
      </c>
      <c r="J3282" s="318"/>
      <c r="M3282" s="4"/>
      <c r="O3282" s="6"/>
      <c r="Q3282" s="20"/>
      <c r="R3282" s="5" t="str">
        <f ca="1">score</f>
        <v/>
      </c>
      <c r="S3282" s="7" t="str">
        <f ca="1">rescore_svc</f>
        <v/>
      </c>
      <c r="U3282" s="11" t="str">
        <f ca="1">price</f>
        <v/>
      </c>
      <c r="V3282" s="4"/>
      <c r="Y3282" s="388">
        <f ca="1">COUNTIFS(OFFSET($B$10, 0, 0, ROW()-9, 1), SERVICE[[#This Row],[Employee ID]], OFFSET($F$10, 0, 0, ROW()-9, 1), SERVICE[[#This Row],[Resources Role]])</f>
        <v>0</v>
      </c>
      <c r="Z3282" s="388">
        <f ca="1">COUNTIFS(OFFSET($F$10, 0, 0, ROW()-9, 1), SERVICE[[#This Row],[Resources Role]], OFFSET($H$10, 0, 0, ROW()-9, 1), SERVICE[[#This Row],[Booking]])</f>
        <v>0</v>
      </c>
    </row>
    <row r="3283" spans="1:26" x14ac:dyDescent="0.25">
      <c r="A3283" s="6" t="str">
        <f ca="1">no.</f>
        <v/>
      </c>
      <c r="E3283" s="4" t="str">
        <f ca="1">position</f>
        <v/>
      </c>
      <c r="J3283" s="318"/>
      <c r="M3283" s="4"/>
      <c r="O3283" s="6"/>
      <c r="Q3283" s="20"/>
      <c r="R3283" s="5" t="str">
        <f ca="1">score</f>
        <v/>
      </c>
      <c r="S3283" s="7" t="str">
        <f ca="1">rescore_svc</f>
        <v/>
      </c>
      <c r="U3283" s="11" t="str">
        <f ca="1">price</f>
        <v/>
      </c>
      <c r="V3283" s="4"/>
      <c r="Y3283" s="388">
        <f ca="1">COUNTIFS(OFFSET($B$10, 0, 0, ROW()-9, 1), SERVICE[[#This Row],[Employee ID]], OFFSET($F$10, 0, 0, ROW()-9, 1), SERVICE[[#This Row],[Resources Role]])</f>
        <v>0</v>
      </c>
      <c r="Z3283" s="388">
        <f ca="1">COUNTIFS(OFFSET($F$10, 0, 0, ROW()-9, 1), SERVICE[[#This Row],[Resources Role]], OFFSET($H$10, 0, 0, ROW()-9, 1), SERVICE[[#This Row],[Booking]])</f>
        <v>0</v>
      </c>
    </row>
    <row r="3284" spans="1:26" x14ac:dyDescent="0.25">
      <c r="A3284" s="6" t="str">
        <f ca="1">no.</f>
        <v/>
      </c>
      <c r="E3284" s="4" t="str">
        <f ca="1">position</f>
        <v/>
      </c>
      <c r="J3284" s="318"/>
      <c r="M3284" s="4"/>
      <c r="O3284" s="6"/>
      <c r="Q3284" s="20"/>
      <c r="R3284" s="5" t="str">
        <f ca="1">score</f>
        <v/>
      </c>
      <c r="S3284" s="7" t="str">
        <f ca="1">rescore_svc</f>
        <v/>
      </c>
      <c r="U3284" s="11" t="str">
        <f ca="1">price</f>
        <v/>
      </c>
      <c r="V3284" s="4"/>
      <c r="Y3284" s="388">
        <f ca="1">COUNTIFS(OFFSET($B$10, 0, 0, ROW()-9, 1), SERVICE[[#This Row],[Employee ID]], OFFSET($F$10, 0, 0, ROW()-9, 1), SERVICE[[#This Row],[Resources Role]])</f>
        <v>0</v>
      </c>
      <c r="Z3284" s="388">
        <f ca="1">COUNTIFS(OFFSET($F$10, 0, 0, ROW()-9, 1), SERVICE[[#This Row],[Resources Role]], OFFSET($H$10, 0, 0, ROW()-9, 1), SERVICE[[#This Row],[Booking]])</f>
        <v>0</v>
      </c>
    </row>
    <row r="3285" spans="1:26" x14ac:dyDescent="0.25">
      <c r="A3285" s="6" t="str">
        <f ca="1">no.</f>
        <v/>
      </c>
      <c r="E3285" s="4" t="str">
        <f ca="1">position</f>
        <v/>
      </c>
      <c r="J3285" s="318"/>
      <c r="M3285" s="4"/>
      <c r="O3285" s="6"/>
      <c r="Q3285" s="20"/>
      <c r="R3285" s="5" t="str">
        <f ca="1">score</f>
        <v/>
      </c>
      <c r="S3285" s="7" t="str">
        <f ca="1">rescore_svc</f>
        <v/>
      </c>
      <c r="U3285" s="11" t="str">
        <f ca="1">price</f>
        <v/>
      </c>
      <c r="V3285" s="4"/>
      <c r="Y3285" s="388">
        <f ca="1">COUNTIFS(OFFSET($B$10, 0, 0, ROW()-9, 1), SERVICE[[#This Row],[Employee ID]], OFFSET($F$10, 0, 0, ROW()-9, 1), SERVICE[[#This Row],[Resources Role]])</f>
        <v>0</v>
      </c>
      <c r="Z3285" s="388">
        <f ca="1">COUNTIFS(OFFSET($F$10, 0, 0, ROW()-9, 1), SERVICE[[#This Row],[Resources Role]], OFFSET($H$10, 0, 0, ROW()-9, 1), SERVICE[[#This Row],[Booking]])</f>
        <v>0</v>
      </c>
    </row>
    <row r="3286" spans="1:26" x14ac:dyDescent="0.25">
      <c r="A3286" s="6" t="str">
        <f ca="1">no.</f>
        <v/>
      </c>
      <c r="E3286" s="4" t="str">
        <f ca="1">position</f>
        <v/>
      </c>
      <c r="J3286" s="318"/>
      <c r="M3286" s="4"/>
      <c r="O3286" s="6"/>
      <c r="Q3286" s="20"/>
      <c r="R3286" s="5" t="str">
        <f ca="1">score</f>
        <v/>
      </c>
      <c r="S3286" s="7" t="str">
        <f ca="1">rescore_svc</f>
        <v/>
      </c>
      <c r="U3286" s="11" t="str">
        <f ca="1">price</f>
        <v/>
      </c>
      <c r="V3286" s="4"/>
      <c r="Y3286" s="388">
        <f ca="1">COUNTIFS(OFFSET($B$10, 0, 0, ROW()-9, 1), SERVICE[[#This Row],[Employee ID]], OFFSET($F$10, 0, 0, ROW()-9, 1), SERVICE[[#This Row],[Resources Role]])</f>
        <v>0</v>
      </c>
      <c r="Z3286" s="388">
        <f ca="1">COUNTIFS(OFFSET($F$10, 0, 0, ROW()-9, 1), SERVICE[[#This Row],[Resources Role]], OFFSET($H$10, 0, 0, ROW()-9, 1), SERVICE[[#This Row],[Booking]])</f>
        <v>0</v>
      </c>
    </row>
    <row r="3287" spans="1:26" x14ac:dyDescent="0.25">
      <c r="A3287" s="6" t="str">
        <f ca="1">no.</f>
        <v/>
      </c>
      <c r="E3287" s="4" t="str">
        <f ca="1">position</f>
        <v/>
      </c>
      <c r="J3287" s="318"/>
      <c r="M3287" s="4"/>
      <c r="O3287" s="6"/>
      <c r="Q3287" s="20"/>
      <c r="R3287" s="5" t="str">
        <f ca="1">score</f>
        <v/>
      </c>
      <c r="S3287" s="7" t="str">
        <f ca="1">rescore_svc</f>
        <v/>
      </c>
      <c r="U3287" s="11" t="str">
        <f ca="1">price</f>
        <v/>
      </c>
      <c r="V3287" s="4"/>
      <c r="Y3287" s="388">
        <f ca="1">COUNTIFS(OFFSET($B$10, 0, 0, ROW()-9, 1), SERVICE[[#This Row],[Employee ID]], OFFSET($F$10, 0, 0, ROW()-9, 1), SERVICE[[#This Row],[Resources Role]])</f>
        <v>0</v>
      </c>
      <c r="Z3287" s="388">
        <f ca="1">COUNTIFS(OFFSET($F$10, 0, 0, ROW()-9, 1), SERVICE[[#This Row],[Resources Role]], OFFSET($H$10, 0, 0, ROW()-9, 1), SERVICE[[#This Row],[Booking]])</f>
        <v>0</v>
      </c>
    </row>
    <row r="3288" spans="1:26" x14ac:dyDescent="0.25">
      <c r="A3288" s="6" t="str">
        <f ca="1">no.</f>
        <v/>
      </c>
      <c r="E3288" s="4" t="str">
        <f ca="1">position</f>
        <v/>
      </c>
      <c r="J3288" s="318"/>
      <c r="M3288" s="4"/>
      <c r="O3288" s="6"/>
      <c r="Q3288" s="20"/>
      <c r="R3288" s="5" t="str">
        <f ca="1">score</f>
        <v/>
      </c>
      <c r="S3288" s="7" t="str">
        <f ca="1">rescore_svc</f>
        <v/>
      </c>
      <c r="U3288" s="11" t="str">
        <f ca="1">price</f>
        <v/>
      </c>
      <c r="V3288" s="4"/>
      <c r="Y3288" s="388">
        <f ca="1">COUNTIFS(OFFSET($B$10, 0, 0, ROW()-9, 1), SERVICE[[#This Row],[Employee ID]], OFFSET($F$10, 0, 0, ROW()-9, 1), SERVICE[[#This Row],[Resources Role]])</f>
        <v>0</v>
      </c>
      <c r="Z3288" s="388">
        <f ca="1">COUNTIFS(OFFSET($F$10, 0, 0, ROW()-9, 1), SERVICE[[#This Row],[Resources Role]], OFFSET($H$10, 0, 0, ROW()-9, 1), SERVICE[[#This Row],[Booking]])</f>
        <v>0</v>
      </c>
    </row>
    <row r="3289" spans="1:26" x14ac:dyDescent="0.25">
      <c r="A3289" s="6" t="str">
        <f ca="1">no.</f>
        <v/>
      </c>
      <c r="E3289" s="4" t="str">
        <f ca="1">position</f>
        <v/>
      </c>
      <c r="J3289" s="318"/>
      <c r="M3289" s="4"/>
      <c r="O3289" s="6"/>
      <c r="Q3289" s="20"/>
      <c r="R3289" s="5" t="str">
        <f ca="1">score</f>
        <v/>
      </c>
      <c r="S3289" s="7" t="str">
        <f ca="1">rescore_svc</f>
        <v/>
      </c>
      <c r="U3289" s="11" t="str">
        <f ca="1">price</f>
        <v/>
      </c>
      <c r="V3289" s="4"/>
      <c r="Y3289" s="388">
        <f ca="1">COUNTIFS(OFFSET($B$10, 0, 0, ROW()-9, 1), SERVICE[[#This Row],[Employee ID]], OFFSET($F$10, 0, 0, ROW()-9, 1), SERVICE[[#This Row],[Resources Role]])</f>
        <v>0</v>
      </c>
      <c r="Z3289" s="388">
        <f ca="1">COUNTIFS(OFFSET($F$10, 0, 0, ROW()-9, 1), SERVICE[[#This Row],[Resources Role]], OFFSET($H$10, 0, 0, ROW()-9, 1), SERVICE[[#This Row],[Booking]])</f>
        <v>0</v>
      </c>
    </row>
    <row r="3290" spans="1:26" x14ac:dyDescent="0.25">
      <c r="A3290" s="6" t="str">
        <f ca="1">no.</f>
        <v/>
      </c>
      <c r="E3290" s="4" t="str">
        <f ca="1">position</f>
        <v/>
      </c>
      <c r="J3290" s="318"/>
      <c r="M3290" s="4"/>
      <c r="O3290" s="6"/>
      <c r="Q3290" s="20"/>
      <c r="R3290" s="5" t="str">
        <f ca="1">score</f>
        <v/>
      </c>
      <c r="S3290" s="7" t="str">
        <f ca="1">rescore_svc</f>
        <v/>
      </c>
      <c r="U3290" s="11" t="str">
        <f ca="1">price</f>
        <v/>
      </c>
      <c r="V3290" s="4"/>
      <c r="Y3290" s="388">
        <f ca="1">COUNTIFS(OFFSET($B$10, 0, 0, ROW()-9, 1), SERVICE[[#This Row],[Employee ID]], OFFSET($F$10, 0, 0, ROW()-9, 1), SERVICE[[#This Row],[Resources Role]])</f>
        <v>0</v>
      </c>
      <c r="Z3290" s="388">
        <f ca="1">COUNTIFS(OFFSET($F$10, 0, 0, ROW()-9, 1), SERVICE[[#This Row],[Resources Role]], OFFSET($H$10, 0, 0, ROW()-9, 1), SERVICE[[#This Row],[Booking]])</f>
        <v>0</v>
      </c>
    </row>
    <row r="3291" spans="1:26" x14ac:dyDescent="0.25">
      <c r="A3291" s="6" t="str">
        <f ca="1">no.</f>
        <v/>
      </c>
      <c r="E3291" s="4" t="str">
        <f ca="1">position</f>
        <v/>
      </c>
      <c r="J3291" s="318"/>
      <c r="M3291" s="4"/>
      <c r="O3291" s="6"/>
      <c r="Q3291" s="20"/>
      <c r="R3291" s="5" t="str">
        <f ca="1">score</f>
        <v/>
      </c>
      <c r="S3291" s="7" t="str">
        <f ca="1">rescore_svc</f>
        <v/>
      </c>
      <c r="U3291" s="11" t="str">
        <f ca="1">price</f>
        <v/>
      </c>
      <c r="V3291" s="4"/>
      <c r="Y3291" s="388">
        <f ca="1">COUNTIFS(OFFSET($B$10, 0, 0, ROW()-9, 1), SERVICE[[#This Row],[Employee ID]], OFFSET($F$10, 0, 0, ROW()-9, 1), SERVICE[[#This Row],[Resources Role]])</f>
        <v>0</v>
      </c>
      <c r="Z3291" s="388">
        <f ca="1">COUNTIFS(OFFSET($F$10, 0, 0, ROW()-9, 1), SERVICE[[#This Row],[Resources Role]], OFFSET($H$10, 0, 0, ROW()-9, 1), SERVICE[[#This Row],[Booking]])</f>
        <v>0</v>
      </c>
    </row>
    <row r="3292" spans="1:26" x14ac:dyDescent="0.25">
      <c r="A3292" s="6" t="str">
        <f ca="1">no.</f>
        <v/>
      </c>
      <c r="E3292" s="4" t="str">
        <f ca="1">position</f>
        <v/>
      </c>
      <c r="J3292" s="318"/>
      <c r="M3292" s="4"/>
      <c r="O3292" s="6"/>
      <c r="Q3292" s="20"/>
      <c r="R3292" s="5" t="str">
        <f ca="1">score</f>
        <v/>
      </c>
      <c r="S3292" s="7" t="str">
        <f ca="1">rescore_svc</f>
        <v/>
      </c>
      <c r="U3292" s="11" t="str">
        <f ca="1">price</f>
        <v/>
      </c>
      <c r="V3292" s="4"/>
      <c r="Y3292" s="388">
        <f ca="1">COUNTIFS(OFFSET($B$10, 0, 0, ROW()-9, 1), SERVICE[[#This Row],[Employee ID]], OFFSET($F$10, 0, 0, ROW()-9, 1), SERVICE[[#This Row],[Resources Role]])</f>
        <v>0</v>
      </c>
      <c r="Z3292" s="388">
        <f ca="1">COUNTIFS(OFFSET($F$10, 0, 0, ROW()-9, 1), SERVICE[[#This Row],[Resources Role]], OFFSET($H$10, 0, 0, ROW()-9, 1), SERVICE[[#This Row],[Booking]])</f>
        <v>0</v>
      </c>
    </row>
    <row r="3293" spans="1:26" x14ac:dyDescent="0.25">
      <c r="A3293" s="6" t="str">
        <f ca="1">no.</f>
        <v/>
      </c>
      <c r="E3293" s="4" t="str">
        <f ca="1">position</f>
        <v/>
      </c>
      <c r="J3293" s="318"/>
      <c r="M3293" s="4"/>
      <c r="O3293" s="6"/>
      <c r="Q3293" s="20"/>
      <c r="R3293" s="5" t="str">
        <f ca="1">score</f>
        <v/>
      </c>
      <c r="S3293" s="7" t="str">
        <f ca="1">rescore_svc</f>
        <v/>
      </c>
      <c r="U3293" s="11" t="str">
        <f ca="1">price</f>
        <v/>
      </c>
      <c r="V3293" s="4"/>
      <c r="Y3293" s="388">
        <f ca="1">COUNTIFS(OFFSET($B$10, 0, 0, ROW()-9, 1), SERVICE[[#This Row],[Employee ID]], OFFSET($F$10, 0, 0, ROW()-9, 1), SERVICE[[#This Row],[Resources Role]])</f>
        <v>0</v>
      </c>
      <c r="Z3293" s="388">
        <f ca="1">COUNTIFS(OFFSET($F$10, 0, 0, ROW()-9, 1), SERVICE[[#This Row],[Resources Role]], OFFSET($H$10, 0, 0, ROW()-9, 1), SERVICE[[#This Row],[Booking]])</f>
        <v>0</v>
      </c>
    </row>
    <row r="3294" spans="1:26" x14ac:dyDescent="0.25">
      <c r="A3294" s="6" t="str">
        <f ca="1">no.</f>
        <v/>
      </c>
      <c r="E3294" s="4" t="str">
        <f ca="1">position</f>
        <v/>
      </c>
      <c r="J3294" s="318"/>
      <c r="M3294" s="4"/>
      <c r="O3294" s="6"/>
      <c r="Q3294" s="20"/>
      <c r="R3294" s="5" t="str">
        <f ca="1">score</f>
        <v/>
      </c>
      <c r="S3294" s="7" t="str">
        <f ca="1">rescore_svc</f>
        <v/>
      </c>
      <c r="U3294" s="11" t="str">
        <f ca="1">price</f>
        <v/>
      </c>
      <c r="V3294" s="4"/>
      <c r="Y3294" s="388">
        <f ca="1">COUNTIFS(OFFSET($B$10, 0, 0, ROW()-9, 1), SERVICE[[#This Row],[Employee ID]], OFFSET($F$10, 0, 0, ROW()-9, 1), SERVICE[[#This Row],[Resources Role]])</f>
        <v>0</v>
      </c>
      <c r="Z3294" s="388">
        <f ca="1">COUNTIFS(OFFSET($F$10, 0, 0, ROW()-9, 1), SERVICE[[#This Row],[Resources Role]], OFFSET($H$10, 0, 0, ROW()-9, 1), SERVICE[[#This Row],[Booking]])</f>
        <v>0</v>
      </c>
    </row>
    <row r="3295" spans="1:26" x14ac:dyDescent="0.25">
      <c r="A3295" s="6" t="str">
        <f ca="1">no.</f>
        <v/>
      </c>
      <c r="E3295" s="4" t="str">
        <f ca="1">position</f>
        <v/>
      </c>
      <c r="J3295" s="318"/>
      <c r="M3295" s="4"/>
      <c r="O3295" s="6"/>
      <c r="Q3295" s="20"/>
      <c r="R3295" s="5" t="str">
        <f ca="1">score</f>
        <v/>
      </c>
      <c r="S3295" s="7" t="str">
        <f ca="1">rescore_svc</f>
        <v/>
      </c>
      <c r="U3295" s="11" t="str">
        <f ca="1">price</f>
        <v/>
      </c>
      <c r="V3295" s="4"/>
      <c r="Y3295" s="388">
        <f ca="1">COUNTIFS(OFFSET($B$10, 0, 0, ROW()-9, 1), SERVICE[[#This Row],[Employee ID]], OFFSET($F$10, 0, 0, ROW()-9, 1), SERVICE[[#This Row],[Resources Role]])</f>
        <v>0</v>
      </c>
      <c r="Z3295" s="388">
        <f ca="1">COUNTIFS(OFFSET($F$10, 0, 0, ROW()-9, 1), SERVICE[[#This Row],[Resources Role]], OFFSET($H$10, 0, 0, ROW()-9, 1), SERVICE[[#This Row],[Booking]])</f>
        <v>0</v>
      </c>
    </row>
    <row r="3296" spans="1:26" x14ac:dyDescent="0.25">
      <c r="A3296" s="6" t="str">
        <f ca="1">no.</f>
        <v/>
      </c>
      <c r="E3296" s="4" t="str">
        <f ca="1">position</f>
        <v/>
      </c>
      <c r="J3296" s="318"/>
      <c r="M3296" s="4"/>
      <c r="O3296" s="6"/>
      <c r="Q3296" s="20"/>
      <c r="R3296" s="5" t="str">
        <f ca="1">score</f>
        <v/>
      </c>
      <c r="S3296" s="7" t="str">
        <f ca="1">rescore_svc</f>
        <v/>
      </c>
      <c r="U3296" s="11" t="str">
        <f ca="1">price</f>
        <v/>
      </c>
      <c r="V3296" s="4"/>
      <c r="Y3296" s="388">
        <f ca="1">COUNTIFS(OFFSET($B$10, 0, 0, ROW()-9, 1), SERVICE[[#This Row],[Employee ID]], OFFSET($F$10, 0, 0, ROW()-9, 1), SERVICE[[#This Row],[Resources Role]])</f>
        <v>0</v>
      </c>
      <c r="Z3296" s="388">
        <f ca="1">COUNTIFS(OFFSET($F$10, 0, 0, ROW()-9, 1), SERVICE[[#This Row],[Resources Role]], OFFSET($H$10, 0, 0, ROW()-9, 1), SERVICE[[#This Row],[Booking]])</f>
        <v>0</v>
      </c>
    </row>
    <row r="3297" spans="1:26" x14ac:dyDescent="0.25">
      <c r="A3297" s="6" t="str">
        <f ca="1">no.</f>
        <v/>
      </c>
      <c r="E3297" s="4" t="str">
        <f ca="1">position</f>
        <v/>
      </c>
      <c r="J3297" s="318"/>
      <c r="M3297" s="4"/>
      <c r="O3297" s="6"/>
      <c r="Q3297" s="20"/>
      <c r="R3297" s="5" t="str">
        <f ca="1">score</f>
        <v/>
      </c>
      <c r="S3297" s="7" t="str">
        <f ca="1">rescore_svc</f>
        <v/>
      </c>
      <c r="U3297" s="11" t="str">
        <f ca="1">price</f>
        <v/>
      </c>
      <c r="V3297" s="4"/>
      <c r="Y3297" s="388">
        <f ca="1">COUNTIFS(OFFSET($B$10, 0, 0, ROW()-9, 1), SERVICE[[#This Row],[Employee ID]], OFFSET($F$10, 0, 0, ROW()-9, 1), SERVICE[[#This Row],[Resources Role]])</f>
        <v>0</v>
      </c>
      <c r="Z3297" s="388">
        <f ca="1">COUNTIFS(OFFSET($F$10, 0, 0, ROW()-9, 1), SERVICE[[#This Row],[Resources Role]], OFFSET($H$10, 0, 0, ROW()-9, 1), SERVICE[[#This Row],[Booking]])</f>
        <v>0</v>
      </c>
    </row>
    <row r="3298" spans="1:26" x14ac:dyDescent="0.25">
      <c r="A3298" s="6" t="str">
        <f ca="1">no.</f>
        <v/>
      </c>
      <c r="E3298" s="4" t="str">
        <f ca="1">position</f>
        <v/>
      </c>
      <c r="J3298" s="318"/>
      <c r="M3298" s="4"/>
      <c r="O3298" s="6"/>
      <c r="Q3298" s="20"/>
      <c r="R3298" s="5" t="str">
        <f ca="1">score</f>
        <v/>
      </c>
      <c r="S3298" s="7" t="str">
        <f ca="1">rescore_svc</f>
        <v/>
      </c>
      <c r="U3298" s="11" t="str">
        <f ca="1">price</f>
        <v/>
      </c>
      <c r="V3298" s="4"/>
      <c r="Y3298" s="388">
        <f ca="1">COUNTIFS(OFFSET($B$10, 0, 0, ROW()-9, 1), SERVICE[[#This Row],[Employee ID]], OFFSET($F$10, 0, 0, ROW()-9, 1), SERVICE[[#This Row],[Resources Role]])</f>
        <v>0</v>
      </c>
      <c r="Z3298" s="388">
        <f ca="1">COUNTIFS(OFFSET($F$10, 0, 0, ROW()-9, 1), SERVICE[[#This Row],[Resources Role]], OFFSET($H$10, 0, 0, ROW()-9, 1), SERVICE[[#This Row],[Booking]])</f>
        <v>0</v>
      </c>
    </row>
    <row r="3299" spans="1:26" x14ac:dyDescent="0.25">
      <c r="A3299" s="6" t="str">
        <f ca="1">no.</f>
        <v/>
      </c>
      <c r="E3299" s="4" t="str">
        <f ca="1">position</f>
        <v/>
      </c>
      <c r="J3299" s="318"/>
      <c r="M3299" s="4"/>
      <c r="O3299" s="6"/>
      <c r="Q3299" s="20"/>
      <c r="R3299" s="5" t="str">
        <f ca="1">score</f>
        <v/>
      </c>
      <c r="S3299" s="7" t="str">
        <f ca="1">rescore_svc</f>
        <v/>
      </c>
      <c r="U3299" s="11" t="str">
        <f ca="1">price</f>
        <v/>
      </c>
      <c r="V3299" s="4"/>
      <c r="Y3299" s="388">
        <f ca="1">COUNTIFS(OFFSET($B$10, 0, 0, ROW()-9, 1), SERVICE[[#This Row],[Employee ID]], OFFSET($F$10, 0, 0, ROW()-9, 1), SERVICE[[#This Row],[Resources Role]])</f>
        <v>0</v>
      </c>
      <c r="Z3299" s="388">
        <f ca="1">COUNTIFS(OFFSET($F$10, 0, 0, ROW()-9, 1), SERVICE[[#This Row],[Resources Role]], OFFSET($H$10, 0, 0, ROW()-9, 1), SERVICE[[#This Row],[Booking]])</f>
        <v>0</v>
      </c>
    </row>
    <row r="3300" spans="1:26" x14ac:dyDescent="0.25">
      <c r="A3300" s="6" t="str">
        <f ca="1">no.</f>
        <v/>
      </c>
      <c r="E3300" s="4" t="str">
        <f ca="1">position</f>
        <v/>
      </c>
      <c r="J3300" s="318"/>
      <c r="M3300" s="4"/>
      <c r="O3300" s="6"/>
      <c r="Q3300" s="20"/>
      <c r="R3300" s="5" t="str">
        <f ca="1">score</f>
        <v/>
      </c>
      <c r="S3300" s="7" t="str">
        <f ca="1">rescore_svc</f>
        <v/>
      </c>
      <c r="U3300" s="11" t="str">
        <f ca="1">price</f>
        <v/>
      </c>
      <c r="V3300" s="4"/>
      <c r="Y3300" s="388">
        <f ca="1">COUNTIFS(OFFSET($B$10, 0, 0, ROW()-9, 1), SERVICE[[#This Row],[Employee ID]], OFFSET($F$10, 0, 0, ROW()-9, 1), SERVICE[[#This Row],[Resources Role]])</f>
        <v>0</v>
      </c>
      <c r="Z3300" s="388">
        <f ca="1">COUNTIFS(OFFSET($F$10, 0, 0, ROW()-9, 1), SERVICE[[#This Row],[Resources Role]], OFFSET($H$10, 0, 0, ROW()-9, 1), SERVICE[[#This Row],[Booking]])</f>
        <v>0</v>
      </c>
    </row>
    <row r="3301" spans="1:26" x14ac:dyDescent="0.25">
      <c r="A3301" s="6" t="str">
        <f ca="1">no.</f>
        <v/>
      </c>
      <c r="E3301" s="4" t="str">
        <f ca="1">position</f>
        <v/>
      </c>
      <c r="J3301" s="318"/>
      <c r="M3301" s="4"/>
      <c r="O3301" s="6"/>
      <c r="Q3301" s="20"/>
      <c r="R3301" s="5" t="str">
        <f ca="1">score</f>
        <v/>
      </c>
      <c r="S3301" s="7" t="str">
        <f ca="1">rescore_svc</f>
        <v/>
      </c>
      <c r="U3301" s="11" t="str">
        <f ca="1">price</f>
        <v/>
      </c>
      <c r="V3301" s="4"/>
      <c r="Y3301" s="388">
        <f ca="1">COUNTIFS(OFFSET($B$10, 0, 0, ROW()-9, 1), SERVICE[[#This Row],[Employee ID]], OFFSET($F$10, 0, 0, ROW()-9, 1), SERVICE[[#This Row],[Resources Role]])</f>
        <v>0</v>
      </c>
      <c r="Z3301" s="388">
        <f ca="1">COUNTIFS(OFFSET($F$10, 0, 0, ROW()-9, 1), SERVICE[[#This Row],[Resources Role]], OFFSET($H$10, 0, 0, ROW()-9, 1), SERVICE[[#This Row],[Booking]])</f>
        <v>0</v>
      </c>
    </row>
    <row r="3302" spans="1:26" x14ac:dyDescent="0.25">
      <c r="A3302" s="6" t="str">
        <f ca="1">no.</f>
        <v/>
      </c>
      <c r="E3302" s="4" t="str">
        <f ca="1">position</f>
        <v/>
      </c>
      <c r="J3302" s="318"/>
      <c r="M3302" s="4"/>
      <c r="O3302" s="6"/>
      <c r="Q3302" s="20"/>
      <c r="R3302" s="5" t="str">
        <f ca="1">score</f>
        <v/>
      </c>
      <c r="S3302" s="7" t="str">
        <f ca="1">rescore_svc</f>
        <v/>
      </c>
      <c r="U3302" s="11" t="str">
        <f ca="1">price</f>
        <v/>
      </c>
      <c r="V3302" s="4"/>
      <c r="Y3302" s="388">
        <f ca="1">COUNTIFS(OFFSET($B$10, 0, 0, ROW()-9, 1), SERVICE[[#This Row],[Employee ID]], OFFSET($F$10, 0, 0, ROW()-9, 1), SERVICE[[#This Row],[Resources Role]])</f>
        <v>0</v>
      </c>
      <c r="Z3302" s="388">
        <f ca="1">COUNTIFS(OFFSET($F$10, 0, 0, ROW()-9, 1), SERVICE[[#This Row],[Resources Role]], OFFSET($H$10, 0, 0, ROW()-9, 1), SERVICE[[#This Row],[Booking]])</f>
        <v>0</v>
      </c>
    </row>
    <row r="3303" spans="1:26" x14ac:dyDescent="0.25">
      <c r="A3303" s="6" t="str">
        <f ca="1">no.</f>
        <v/>
      </c>
      <c r="E3303" s="4" t="str">
        <f ca="1">position</f>
        <v/>
      </c>
      <c r="J3303" s="318"/>
      <c r="M3303" s="4"/>
      <c r="O3303" s="6"/>
      <c r="Q3303" s="20"/>
      <c r="R3303" s="5" t="str">
        <f ca="1">score</f>
        <v/>
      </c>
      <c r="S3303" s="7" t="str">
        <f ca="1">rescore_svc</f>
        <v/>
      </c>
      <c r="U3303" s="11" t="str">
        <f ca="1">price</f>
        <v/>
      </c>
      <c r="V3303" s="4"/>
      <c r="Y3303" s="388">
        <f ca="1">COUNTIFS(OFFSET($B$10, 0, 0, ROW()-9, 1), SERVICE[[#This Row],[Employee ID]], OFFSET($F$10, 0, 0, ROW()-9, 1), SERVICE[[#This Row],[Resources Role]])</f>
        <v>0</v>
      </c>
      <c r="Z3303" s="388">
        <f ca="1">COUNTIFS(OFFSET($F$10, 0, 0, ROW()-9, 1), SERVICE[[#This Row],[Resources Role]], OFFSET($H$10, 0, 0, ROW()-9, 1), SERVICE[[#This Row],[Booking]])</f>
        <v>0</v>
      </c>
    </row>
    <row r="3304" spans="1:26" x14ac:dyDescent="0.25">
      <c r="A3304" s="6" t="str">
        <f ca="1">no.</f>
        <v/>
      </c>
      <c r="E3304" s="4" t="str">
        <f ca="1">position</f>
        <v/>
      </c>
      <c r="J3304" s="318"/>
      <c r="M3304" s="4"/>
      <c r="O3304" s="6"/>
      <c r="Q3304" s="20"/>
      <c r="R3304" s="5" t="str">
        <f ca="1">score</f>
        <v/>
      </c>
      <c r="S3304" s="7" t="str">
        <f ca="1">rescore_svc</f>
        <v/>
      </c>
      <c r="U3304" s="11" t="str">
        <f ca="1">price</f>
        <v/>
      </c>
      <c r="V3304" s="4"/>
      <c r="Y3304" s="388">
        <f ca="1">COUNTIFS(OFFSET($B$10, 0, 0, ROW()-9, 1), SERVICE[[#This Row],[Employee ID]], OFFSET($F$10, 0, 0, ROW()-9, 1), SERVICE[[#This Row],[Resources Role]])</f>
        <v>0</v>
      </c>
      <c r="Z3304" s="388">
        <f ca="1">COUNTIFS(OFFSET($F$10, 0, 0, ROW()-9, 1), SERVICE[[#This Row],[Resources Role]], OFFSET($H$10, 0, 0, ROW()-9, 1), SERVICE[[#This Row],[Booking]])</f>
        <v>0</v>
      </c>
    </row>
    <row r="3305" spans="1:26" x14ac:dyDescent="0.25">
      <c r="A3305" s="6" t="str">
        <f ca="1">no.</f>
        <v/>
      </c>
      <c r="E3305" s="4" t="str">
        <f ca="1">position</f>
        <v/>
      </c>
      <c r="J3305" s="318"/>
      <c r="M3305" s="4"/>
      <c r="O3305" s="6"/>
      <c r="Q3305" s="20"/>
      <c r="R3305" s="5" t="str">
        <f ca="1">score</f>
        <v/>
      </c>
      <c r="S3305" s="7" t="str">
        <f ca="1">rescore_svc</f>
        <v/>
      </c>
      <c r="U3305" s="11" t="str">
        <f ca="1">price</f>
        <v/>
      </c>
      <c r="V3305" s="4"/>
      <c r="Y3305" s="388">
        <f ca="1">COUNTIFS(OFFSET($B$10, 0, 0, ROW()-9, 1), SERVICE[[#This Row],[Employee ID]], OFFSET($F$10, 0, 0, ROW()-9, 1), SERVICE[[#This Row],[Resources Role]])</f>
        <v>0</v>
      </c>
      <c r="Z3305" s="388">
        <f ca="1">COUNTIFS(OFFSET($F$10, 0, 0, ROW()-9, 1), SERVICE[[#This Row],[Resources Role]], OFFSET($H$10, 0, 0, ROW()-9, 1), SERVICE[[#This Row],[Booking]])</f>
        <v>0</v>
      </c>
    </row>
    <row r="3306" spans="1:26" x14ac:dyDescent="0.25">
      <c r="A3306" s="6" t="str">
        <f ca="1">no.</f>
        <v/>
      </c>
      <c r="E3306" s="4" t="str">
        <f ca="1">position</f>
        <v/>
      </c>
      <c r="J3306" s="318"/>
      <c r="M3306" s="4"/>
      <c r="O3306" s="6"/>
      <c r="Q3306" s="20"/>
      <c r="R3306" s="5" t="str">
        <f ca="1">score</f>
        <v/>
      </c>
      <c r="S3306" s="7" t="str">
        <f ca="1">rescore_svc</f>
        <v/>
      </c>
      <c r="U3306" s="11" t="str">
        <f ca="1">price</f>
        <v/>
      </c>
      <c r="V3306" s="4"/>
      <c r="Y3306" s="388">
        <f ca="1">COUNTIFS(OFFSET($B$10, 0, 0, ROW()-9, 1), SERVICE[[#This Row],[Employee ID]], OFFSET($F$10, 0, 0, ROW()-9, 1), SERVICE[[#This Row],[Resources Role]])</f>
        <v>0</v>
      </c>
      <c r="Z3306" s="388">
        <f ca="1">COUNTIFS(OFFSET($F$10, 0, 0, ROW()-9, 1), SERVICE[[#This Row],[Resources Role]], OFFSET($H$10, 0, 0, ROW()-9, 1), SERVICE[[#This Row],[Booking]])</f>
        <v>0</v>
      </c>
    </row>
    <row r="3307" spans="1:26" x14ac:dyDescent="0.25">
      <c r="A3307" s="6" t="str">
        <f ca="1">no.</f>
        <v/>
      </c>
      <c r="E3307" s="4" t="str">
        <f ca="1">position</f>
        <v/>
      </c>
      <c r="J3307" s="318"/>
      <c r="M3307" s="4"/>
      <c r="O3307" s="6"/>
      <c r="Q3307" s="20"/>
      <c r="R3307" s="5" t="str">
        <f ca="1">score</f>
        <v/>
      </c>
      <c r="S3307" s="7" t="str">
        <f ca="1">rescore_svc</f>
        <v/>
      </c>
      <c r="U3307" s="11" t="str">
        <f ca="1">price</f>
        <v/>
      </c>
      <c r="V3307" s="4"/>
      <c r="Y3307" s="388">
        <f ca="1">COUNTIFS(OFFSET($B$10, 0, 0, ROW()-9, 1), SERVICE[[#This Row],[Employee ID]], OFFSET($F$10, 0, 0, ROW()-9, 1), SERVICE[[#This Row],[Resources Role]])</f>
        <v>0</v>
      </c>
      <c r="Z3307" s="388">
        <f ca="1">COUNTIFS(OFFSET($F$10, 0, 0, ROW()-9, 1), SERVICE[[#This Row],[Resources Role]], OFFSET($H$10, 0, 0, ROW()-9, 1), SERVICE[[#This Row],[Booking]])</f>
        <v>0</v>
      </c>
    </row>
    <row r="3308" spans="1:26" x14ac:dyDescent="0.25">
      <c r="A3308" s="6" t="str">
        <f ca="1">no.</f>
        <v/>
      </c>
      <c r="E3308" s="4" t="str">
        <f ca="1">position</f>
        <v/>
      </c>
      <c r="J3308" s="318"/>
      <c r="M3308" s="4"/>
      <c r="O3308" s="6"/>
      <c r="Q3308" s="20"/>
      <c r="R3308" s="5" t="str">
        <f ca="1">score</f>
        <v/>
      </c>
      <c r="S3308" s="7" t="str">
        <f ca="1">rescore_svc</f>
        <v/>
      </c>
      <c r="U3308" s="11" t="str">
        <f ca="1">price</f>
        <v/>
      </c>
      <c r="V3308" s="4"/>
      <c r="Y3308" s="388">
        <f ca="1">COUNTIFS(OFFSET($B$10, 0, 0, ROW()-9, 1), SERVICE[[#This Row],[Employee ID]], OFFSET($F$10, 0, 0, ROW()-9, 1), SERVICE[[#This Row],[Resources Role]])</f>
        <v>0</v>
      </c>
      <c r="Z3308" s="388">
        <f ca="1">COUNTIFS(OFFSET($F$10, 0, 0, ROW()-9, 1), SERVICE[[#This Row],[Resources Role]], OFFSET($H$10, 0, 0, ROW()-9, 1), SERVICE[[#This Row],[Booking]])</f>
        <v>0</v>
      </c>
    </row>
    <row r="3309" spans="1:26" x14ac:dyDescent="0.25">
      <c r="A3309" s="6" t="str">
        <f ca="1">no.</f>
        <v/>
      </c>
      <c r="E3309" s="4" t="str">
        <f ca="1">position</f>
        <v/>
      </c>
      <c r="J3309" s="318"/>
      <c r="M3309" s="4"/>
      <c r="O3309" s="6"/>
      <c r="Q3309" s="20"/>
      <c r="R3309" s="5" t="str">
        <f ca="1">score</f>
        <v/>
      </c>
      <c r="S3309" s="7" t="str">
        <f ca="1">rescore_svc</f>
        <v/>
      </c>
      <c r="U3309" s="11" t="str">
        <f ca="1">price</f>
        <v/>
      </c>
      <c r="V3309" s="4"/>
      <c r="Y3309" s="388">
        <f ca="1">COUNTIFS(OFFSET($B$10, 0, 0, ROW()-9, 1), SERVICE[[#This Row],[Employee ID]], OFFSET($F$10, 0, 0, ROW()-9, 1), SERVICE[[#This Row],[Resources Role]])</f>
        <v>0</v>
      </c>
      <c r="Z3309" s="388">
        <f ca="1">COUNTIFS(OFFSET($F$10, 0, 0, ROW()-9, 1), SERVICE[[#This Row],[Resources Role]], OFFSET($H$10, 0, 0, ROW()-9, 1), SERVICE[[#This Row],[Booking]])</f>
        <v>0</v>
      </c>
    </row>
    <row r="3310" spans="1:26" x14ac:dyDescent="0.25">
      <c r="A3310" s="6" t="str">
        <f ca="1">no.</f>
        <v/>
      </c>
      <c r="E3310" s="4" t="str">
        <f ca="1">position</f>
        <v/>
      </c>
      <c r="J3310" s="318"/>
      <c r="M3310" s="4"/>
      <c r="O3310" s="6"/>
      <c r="Q3310" s="20"/>
      <c r="R3310" s="5" t="str">
        <f ca="1">score</f>
        <v/>
      </c>
      <c r="S3310" s="7" t="str">
        <f ca="1">rescore_svc</f>
        <v/>
      </c>
      <c r="U3310" s="11" t="str">
        <f ca="1">price</f>
        <v/>
      </c>
      <c r="V3310" s="4"/>
      <c r="Y3310" s="388">
        <f ca="1">COUNTIFS(OFFSET($B$10, 0, 0, ROW()-9, 1), SERVICE[[#This Row],[Employee ID]], OFFSET($F$10, 0, 0, ROW()-9, 1), SERVICE[[#This Row],[Resources Role]])</f>
        <v>0</v>
      </c>
      <c r="Z3310" s="388">
        <f ca="1">COUNTIFS(OFFSET($F$10, 0, 0, ROW()-9, 1), SERVICE[[#This Row],[Resources Role]], OFFSET($H$10, 0, 0, ROW()-9, 1), SERVICE[[#This Row],[Booking]])</f>
        <v>0</v>
      </c>
    </row>
    <row r="3311" spans="1:26" x14ac:dyDescent="0.25">
      <c r="A3311" s="6" t="str">
        <f ca="1">no.</f>
        <v/>
      </c>
      <c r="E3311" s="4" t="str">
        <f ca="1">position</f>
        <v/>
      </c>
      <c r="J3311" s="318"/>
      <c r="M3311" s="4"/>
      <c r="O3311" s="6"/>
      <c r="Q3311" s="20"/>
      <c r="R3311" s="5" t="str">
        <f ca="1">score</f>
        <v/>
      </c>
      <c r="S3311" s="7" t="str">
        <f ca="1">rescore_svc</f>
        <v/>
      </c>
      <c r="U3311" s="11" t="str">
        <f ca="1">price</f>
        <v/>
      </c>
      <c r="V3311" s="4"/>
      <c r="Y3311" s="388">
        <f ca="1">COUNTIFS(OFFSET($B$10, 0, 0, ROW()-9, 1), SERVICE[[#This Row],[Employee ID]], OFFSET($F$10, 0, 0, ROW()-9, 1), SERVICE[[#This Row],[Resources Role]])</f>
        <v>0</v>
      </c>
      <c r="Z3311" s="388">
        <f ca="1">COUNTIFS(OFFSET($F$10, 0, 0, ROW()-9, 1), SERVICE[[#This Row],[Resources Role]], OFFSET($H$10, 0, 0, ROW()-9, 1), SERVICE[[#This Row],[Booking]])</f>
        <v>0</v>
      </c>
    </row>
    <row r="3312" spans="1:26" x14ac:dyDescent="0.25">
      <c r="A3312" s="6" t="str">
        <f ca="1">no.</f>
        <v/>
      </c>
      <c r="E3312" s="4" t="str">
        <f ca="1">position</f>
        <v/>
      </c>
      <c r="J3312" s="318"/>
      <c r="M3312" s="4"/>
      <c r="O3312" s="6"/>
      <c r="Q3312" s="20"/>
      <c r="R3312" s="5" t="str">
        <f ca="1">score</f>
        <v/>
      </c>
      <c r="S3312" s="7" t="str">
        <f ca="1">rescore_svc</f>
        <v/>
      </c>
      <c r="U3312" s="11" t="str">
        <f ca="1">price</f>
        <v/>
      </c>
      <c r="V3312" s="4"/>
      <c r="Y3312" s="388">
        <f ca="1">COUNTIFS(OFFSET($B$10, 0, 0, ROW()-9, 1), SERVICE[[#This Row],[Employee ID]], OFFSET($F$10, 0, 0, ROW()-9, 1), SERVICE[[#This Row],[Resources Role]])</f>
        <v>0</v>
      </c>
      <c r="Z3312" s="388">
        <f ca="1">COUNTIFS(OFFSET($F$10, 0, 0, ROW()-9, 1), SERVICE[[#This Row],[Resources Role]], OFFSET($H$10, 0, 0, ROW()-9, 1), SERVICE[[#This Row],[Booking]])</f>
        <v>0</v>
      </c>
    </row>
    <row r="3313" spans="1:26" x14ac:dyDescent="0.25">
      <c r="A3313" s="6" t="str">
        <f ca="1">no.</f>
        <v/>
      </c>
      <c r="E3313" s="4" t="str">
        <f ca="1">position</f>
        <v/>
      </c>
      <c r="J3313" s="318"/>
      <c r="M3313" s="4"/>
      <c r="O3313" s="6"/>
      <c r="Q3313" s="20"/>
      <c r="R3313" s="5" t="str">
        <f ca="1">score</f>
        <v/>
      </c>
      <c r="S3313" s="7" t="str">
        <f ca="1">rescore_svc</f>
        <v/>
      </c>
      <c r="U3313" s="11" t="str">
        <f ca="1">price</f>
        <v/>
      </c>
      <c r="V3313" s="4"/>
      <c r="Y3313" s="388">
        <f ca="1">COUNTIFS(OFFSET($B$10, 0, 0, ROW()-9, 1), SERVICE[[#This Row],[Employee ID]], OFFSET($F$10, 0, 0, ROW()-9, 1), SERVICE[[#This Row],[Resources Role]])</f>
        <v>0</v>
      </c>
      <c r="Z3313" s="388">
        <f ca="1">COUNTIFS(OFFSET($F$10, 0, 0, ROW()-9, 1), SERVICE[[#This Row],[Resources Role]], OFFSET($H$10, 0, 0, ROW()-9, 1), SERVICE[[#This Row],[Booking]])</f>
        <v>0</v>
      </c>
    </row>
    <row r="3314" spans="1:26" x14ac:dyDescent="0.25">
      <c r="A3314" s="6" t="str">
        <f ca="1">no.</f>
        <v/>
      </c>
      <c r="E3314" s="4" t="str">
        <f ca="1">position</f>
        <v/>
      </c>
      <c r="J3314" s="318"/>
      <c r="M3314" s="4"/>
      <c r="O3314" s="6"/>
      <c r="Q3314" s="20"/>
      <c r="R3314" s="5" t="str">
        <f ca="1">score</f>
        <v/>
      </c>
      <c r="S3314" s="7" t="str">
        <f ca="1">rescore_svc</f>
        <v/>
      </c>
      <c r="U3314" s="11" t="str">
        <f ca="1">price</f>
        <v/>
      </c>
      <c r="V3314" s="4"/>
      <c r="Y3314" s="388">
        <f ca="1">COUNTIFS(OFFSET($B$10, 0, 0, ROW()-9, 1), SERVICE[[#This Row],[Employee ID]], OFFSET($F$10, 0, 0, ROW()-9, 1), SERVICE[[#This Row],[Resources Role]])</f>
        <v>0</v>
      </c>
      <c r="Z3314" s="388">
        <f ca="1">COUNTIFS(OFFSET($F$10, 0, 0, ROW()-9, 1), SERVICE[[#This Row],[Resources Role]], OFFSET($H$10, 0, 0, ROW()-9, 1), SERVICE[[#This Row],[Booking]])</f>
        <v>0</v>
      </c>
    </row>
    <row r="3315" spans="1:26" x14ac:dyDescent="0.25">
      <c r="A3315" s="6" t="str">
        <f ca="1">no.</f>
        <v/>
      </c>
      <c r="E3315" s="4" t="str">
        <f ca="1">position</f>
        <v/>
      </c>
      <c r="J3315" s="318"/>
      <c r="M3315" s="4"/>
      <c r="O3315" s="6"/>
      <c r="Q3315" s="20"/>
      <c r="R3315" s="5" t="str">
        <f ca="1">score</f>
        <v/>
      </c>
      <c r="S3315" s="7" t="str">
        <f ca="1">rescore_svc</f>
        <v/>
      </c>
      <c r="U3315" s="11" t="str">
        <f ca="1">price</f>
        <v/>
      </c>
      <c r="V3315" s="4"/>
      <c r="Y3315" s="388">
        <f ca="1">COUNTIFS(OFFSET($B$10, 0, 0, ROW()-9, 1), SERVICE[[#This Row],[Employee ID]], OFFSET($F$10, 0, 0, ROW()-9, 1), SERVICE[[#This Row],[Resources Role]])</f>
        <v>0</v>
      </c>
      <c r="Z3315" s="388">
        <f ca="1">COUNTIFS(OFFSET($F$10, 0, 0, ROW()-9, 1), SERVICE[[#This Row],[Resources Role]], OFFSET($H$10, 0, 0, ROW()-9, 1), SERVICE[[#This Row],[Booking]])</f>
        <v>0</v>
      </c>
    </row>
    <row r="3316" spans="1:26" x14ac:dyDescent="0.25">
      <c r="A3316" s="6" t="str">
        <f ca="1">no.</f>
        <v/>
      </c>
      <c r="E3316" s="4" t="str">
        <f ca="1">position</f>
        <v/>
      </c>
      <c r="J3316" s="318"/>
      <c r="M3316" s="4"/>
      <c r="O3316" s="6"/>
      <c r="Q3316" s="20"/>
      <c r="R3316" s="5" t="str">
        <f ca="1">score</f>
        <v/>
      </c>
      <c r="S3316" s="7" t="str">
        <f ca="1">rescore_svc</f>
        <v/>
      </c>
      <c r="U3316" s="11" t="str">
        <f ca="1">price</f>
        <v/>
      </c>
      <c r="V3316" s="4"/>
      <c r="Y3316" s="388">
        <f ca="1">COUNTIFS(OFFSET($B$10, 0, 0, ROW()-9, 1), SERVICE[[#This Row],[Employee ID]], OFFSET($F$10, 0, 0, ROW()-9, 1), SERVICE[[#This Row],[Resources Role]])</f>
        <v>0</v>
      </c>
      <c r="Z3316" s="388">
        <f ca="1">COUNTIFS(OFFSET($F$10, 0, 0, ROW()-9, 1), SERVICE[[#This Row],[Resources Role]], OFFSET($H$10, 0, 0, ROW()-9, 1), SERVICE[[#This Row],[Booking]])</f>
        <v>0</v>
      </c>
    </row>
    <row r="3317" spans="1:26" x14ac:dyDescent="0.25">
      <c r="A3317" s="6" t="str">
        <f ca="1">no.</f>
        <v/>
      </c>
      <c r="E3317" s="4" t="str">
        <f ca="1">position</f>
        <v/>
      </c>
      <c r="J3317" s="318"/>
      <c r="M3317" s="4"/>
      <c r="O3317" s="6"/>
      <c r="Q3317" s="20"/>
      <c r="R3317" s="5" t="str">
        <f ca="1">score</f>
        <v/>
      </c>
      <c r="S3317" s="7" t="str">
        <f ca="1">rescore_svc</f>
        <v/>
      </c>
      <c r="U3317" s="11" t="str">
        <f ca="1">price</f>
        <v/>
      </c>
      <c r="V3317" s="4"/>
      <c r="Y3317" s="388">
        <f ca="1">COUNTIFS(OFFSET($B$10, 0, 0, ROW()-9, 1), SERVICE[[#This Row],[Employee ID]], OFFSET($F$10, 0, 0, ROW()-9, 1), SERVICE[[#This Row],[Resources Role]])</f>
        <v>0</v>
      </c>
      <c r="Z3317" s="388">
        <f ca="1">COUNTIFS(OFFSET($F$10, 0, 0, ROW()-9, 1), SERVICE[[#This Row],[Resources Role]], OFFSET($H$10, 0, 0, ROW()-9, 1), SERVICE[[#This Row],[Booking]])</f>
        <v>0</v>
      </c>
    </row>
    <row r="3318" spans="1:26" x14ac:dyDescent="0.25">
      <c r="A3318" s="6" t="str">
        <f ca="1">no.</f>
        <v/>
      </c>
      <c r="E3318" s="4" t="str">
        <f ca="1">position</f>
        <v/>
      </c>
      <c r="J3318" s="318"/>
      <c r="M3318" s="4"/>
      <c r="O3318" s="6"/>
      <c r="Q3318" s="20"/>
      <c r="R3318" s="5" t="str">
        <f ca="1">score</f>
        <v/>
      </c>
      <c r="S3318" s="7" t="str">
        <f ca="1">rescore_svc</f>
        <v/>
      </c>
      <c r="U3318" s="11" t="str">
        <f ca="1">price</f>
        <v/>
      </c>
      <c r="V3318" s="4"/>
      <c r="Y3318" s="388">
        <f ca="1">COUNTIFS(OFFSET($B$10, 0, 0, ROW()-9, 1), SERVICE[[#This Row],[Employee ID]], OFFSET($F$10, 0, 0, ROW()-9, 1), SERVICE[[#This Row],[Resources Role]])</f>
        <v>0</v>
      </c>
      <c r="Z3318" s="388">
        <f ca="1">COUNTIFS(OFFSET($F$10, 0, 0, ROW()-9, 1), SERVICE[[#This Row],[Resources Role]], OFFSET($H$10, 0, 0, ROW()-9, 1), SERVICE[[#This Row],[Booking]])</f>
        <v>0</v>
      </c>
    </row>
    <row r="3319" spans="1:26" x14ac:dyDescent="0.25">
      <c r="A3319" s="6" t="str">
        <f ca="1">no.</f>
        <v/>
      </c>
      <c r="E3319" s="4" t="str">
        <f ca="1">position</f>
        <v/>
      </c>
      <c r="J3319" s="318"/>
      <c r="M3319" s="4"/>
      <c r="O3319" s="6"/>
      <c r="Q3319" s="20"/>
      <c r="R3319" s="5" t="str">
        <f ca="1">score</f>
        <v/>
      </c>
      <c r="S3319" s="7" t="str">
        <f ca="1">rescore_svc</f>
        <v/>
      </c>
      <c r="U3319" s="11" t="str">
        <f ca="1">price</f>
        <v/>
      </c>
      <c r="V3319" s="4"/>
      <c r="Y3319" s="388">
        <f ca="1">COUNTIFS(OFFSET($B$10, 0, 0, ROW()-9, 1), SERVICE[[#This Row],[Employee ID]], OFFSET($F$10, 0, 0, ROW()-9, 1), SERVICE[[#This Row],[Resources Role]])</f>
        <v>0</v>
      </c>
      <c r="Z3319" s="388">
        <f ca="1">COUNTIFS(OFFSET($F$10, 0, 0, ROW()-9, 1), SERVICE[[#This Row],[Resources Role]], OFFSET($H$10, 0, 0, ROW()-9, 1), SERVICE[[#This Row],[Booking]])</f>
        <v>0</v>
      </c>
    </row>
    <row r="3320" spans="1:26" x14ac:dyDescent="0.25">
      <c r="A3320" s="6" t="str">
        <f ca="1">no.</f>
        <v/>
      </c>
      <c r="E3320" s="4" t="str">
        <f ca="1">position</f>
        <v/>
      </c>
      <c r="J3320" s="318"/>
      <c r="M3320" s="4"/>
      <c r="O3320" s="6"/>
      <c r="Q3320" s="20"/>
      <c r="R3320" s="5" t="str">
        <f ca="1">score</f>
        <v/>
      </c>
      <c r="S3320" s="7" t="str">
        <f ca="1">rescore_svc</f>
        <v/>
      </c>
      <c r="U3320" s="11" t="str">
        <f ca="1">price</f>
        <v/>
      </c>
      <c r="V3320" s="4"/>
      <c r="Y3320" s="388">
        <f ca="1">COUNTIFS(OFFSET($B$10, 0, 0, ROW()-9, 1), SERVICE[[#This Row],[Employee ID]], OFFSET($F$10, 0, 0, ROW()-9, 1), SERVICE[[#This Row],[Resources Role]])</f>
        <v>0</v>
      </c>
      <c r="Z3320" s="388">
        <f ca="1">COUNTIFS(OFFSET($F$10, 0, 0, ROW()-9, 1), SERVICE[[#This Row],[Resources Role]], OFFSET($H$10, 0, 0, ROW()-9, 1), SERVICE[[#This Row],[Booking]])</f>
        <v>0</v>
      </c>
    </row>
    <row r="3321" spans="1:26" x14ac:dyDescent="0.25">
      <c r="A3321" s="6" t="str">
        <f ca="1">no.</f>
        <v/>
      </c>
      <c r="E3321" s="4" t="str">
        <f ca="1">position</f>
        <v/>
      </c>
      <c r="J3321" s="318"/>
      <c r="M3321" s="4"/>
      <c r="O3321" s="6"/>
      <c r="Q3321" s="20"/>
      <c r="R3321" s="5" t="str">
        <f ca="1">score</f>
        <v/>
      </c>
      <c r="S3321" s="7" t="str">
        <f ca="1">rescore_svc</f>
        <v/>
      </c>
      <c r="U3321" s="11" t="str">
        <f ca="1">price</f>
        <v/>
      </c>
      <c r="V3321" s="4"/>
      <c r="Y3321" s="388">
        <f ca="1">COUNTIFS(OFFSET($B$10, 0, 0, ROW()-9, 1), SERVICE[[#This Row],[Employee ID]], OFFSET($F$10, 0, 0, ROW()-9, 1), SERVICE[[#This Row],[Resources Role]])</f>
        <v>0</v>
      </c>
      <c r="Z3321" s="388">
        <f ca="1">COUNTIFS(OFFSET($F$10, 0, 0, ROW()-9, 1), SERVICE[[#This Row],[Resources Role]], OFFSET($H$10, 0, 0, ROW()-9, 1), SERVICE[[#This Row],[Booking]])</f>
        <v>0</v>
      </c>
    </row>
    <row r="3322" spans="1:26" x14ac:dyDescent="0.25">
      <c r="A3322" s="6" t="str">
        <f ca="1">no.</f>
        <v/>
      </c>
      <c r="E3322" s="4" t="str">
        <f ca="1">position</f>
        <v/>
      </c>
      <c r="J3322" s="318"/>
      <c r="M3322" s="4"/>
      <c r="O3322" s="6"/>
      <c r="Q3322" s="20"/>
      <c r="R3322" s="5" t="str">
        <f ca="1">score</f>
        <v/>
      </c>
      <c r="S3322" s="7" t="str">
        <f ca="1">rescore_svc</f>
        <v/>
      </c>
      <c r="U3322" s="11" t="str">
        <f ca="1">price</f>
        <v/>
      </c>
      <c r="V3322" s="4"/>
      <c r="Y3322" s="388">
        <f ca="1">COUNTIFS(OFFSET($B$10, 0, 0, ROW()-9, 1), SERVICE[[#This Row],[Employee ID]], OFFSET($F$10, 0, 0, ROW()-9, 1), SERVICE[[#This Row],[Resources Role]])</f>
        <v>0</v>
      </c>
      <c r="Z3322" s="388">
        <f ca="1">COUNTIFS(OFFSET($F$10, 0, 0, ROW()-9, 1), SERVICE[[#This Row],[Resources Role]], OFFSET($H$10, 0, 0, ROW()-9, 1), SERVICE[[#This Row],[Booking]])</f>
        <v>0</v>
      </c>
    </row>
    <row r="3323" spans="1:26" x14ac:dyDescent="0.25">
      <c r="A3323" s="6" t="str">
        <f ca="1">no.</f>
        <v/>
      </c>
      <c r="E3323" s="4" t="str">
        <f ca="1">position</f>
        <v/>
      </c>
      <c r="J3323" s="318"/>
      <c r="M3323" s="4"/>
      <c r="O3323" s="6"/>
      <c r="Q3323" s="20"/>
      <c r="R3323" s="5" t="str">
        <f ca="1">score</f>
        <v/>
      </c>
      <c r="S3323" s="7" t="str">
        <f ca="1">rescore_svc</f>
        <v/>
      </c>
      <c r="U3323" s="11" t="str">
        <f ca="1">price</f>
        <v/>
      </c>
      <c r="V3323" s="4"/>
      <c r="Y3323" s="388">
        <f ca="1">COUNTIFS(OFFSET($B$10, 0, 0, ROW()-9, 1), SERVICE[[#This Row],[Employee ID]], OFFSET($F$10, 0, 0, ROW()-9, 1), SERVICE[[#This Row],[Resources Role]])</f>
        <v>0</v>
      </c>
      <c r="Z3323" s="388">
        <f ca="1">COUNTIFS(OFFSET($F$10, 0, 0, ROW()-9, 1), SERVICE[[#This Row],[Resources Role]], OFFSET($H$10, 0, 0, ROW()-9, 1), SERVICE[[#This Row],[Booking]])</f>
        <v>0</v>
      </c>
    </row>
    <row r="3324" spans="1:26" x14ac:dyDescent="0.25">
      <c r="A3324" s="6" t="str">
        <f ca="1">no.</f>
        <v/>
      </c>
      <c r="E3324" s="4" t="str">
        <f ca="1">position</f>
        <v/>
      </c>
      <c r="J3324" s="318"/>
      <c r="M3324" s="4"/>
      <c r="O3324" s="6"/>
      <c r="Q3324" s="20"/>
      <c r="R3324" s="5" t="str">
        <f ca="1">score</f>
        <v/>
      </c>
      <c r="S3324" s="7" t="str">
        <f ca="1">rescore_svc</f>
        <v/>
      </c>
      <c r="U3324" s="11" t="str">
        <f ca="1">price</f>
        <v/>
      </c>
      <c r="V3324" s="4"/>
      <c r="Y3324" s="388">
        <f ca="1">COUNTIFS(OFFSET($B$10, 0, 0, ROW()-9, 1), SERVICE[[#This Row],[Employee ID]], OFFSET($F$10, 0, 0, ROW()-9, 1), SERVICE[[#This Row],[Resources Role]])</f>
        <v>0</v>
      </c>
      <c r="Z3324" s="388">
        <f ca="1">COUNTIFS(OFFSET($F$10, 0, 0, ROW()-9, 1), SERVICE[[#This Row],[Resources Role]], OFFSET($H$10, 0, 0, ROW()-9, 1), SERVICE[[#This Row],[Booking]])</f>
        <v>0</v>
      </c>
    </row>
    <row r="3325" spans="1:26" x14ac:dyDescent="0.25">
      <c r="A3325" s="6" t="str">
        <f ca="1">no.</f>
        <v/>
      </c>
      <c r="E3325" s="4" t="str">
        <f ca="1">position</f>
        <v/>
      </c>
      <c r="J3325" s="318"/>
      <c r="M3325" s="4"/>
      <c r="O3325" s="6"/>
      <c r="Q3325" s="20"/>
      <c r="R3325" s="5" t="str">
        <f ca="1">score</f>
        <v/>
      </c>
      <c r="S3325" s="7" t="str">
        <f ca="1">rescore_svc</f>
        <v/>
      </c>
      <c r="U3325" s="11" t="str">
        <f ca="1">price</f>
        <v/>
      </c>
      <c r="V3325" s="4"/>
      <c r="Y3325" s="388">
        <f ca="1">COUNTIFS(OFFSET($B$10, 0, 0, ROW()-9, 1), SERVICE[[#This Row],[Employee ID]], OFFSET($F$10, 0, 0, ROW()-9, 1), SERVICE[[#This Row],[Resources Role]])</f>
        <v>0</v>
      </c>
      <c r="Z3325" s="388">
        <f ca="1">COUNTIFS(OFFSET($F$10, 0, 0, ROW()-9, 1), SERVICE[[#This Row],[Resources Role]], OFFSET($H$10, 0, 0, ROW()-9, 1), SERVICE[[#This Row],[Booking]])</f>
        <v>0</v>
      </c>
    </row>
    <row r="3326" spans="1:26" x14ac:dyDescent="0.25">
      <c r="A3326" s="6" t="str">
        <f ca="1">no.</f>
        <v/>
      </c>
      <c r="E3326" s="4" t="str">
        <f ca="1">position</f>
        <v/>
      </c>
      <c r="J3326" s="318"/>
      <c r="M3326" s="4"/>
      <c r="O3326" s="6"/>
      <c r="Q3326" s="20"/>
      <c r="R3326" s="5" t="str">
        <f ca="1">score</f>
        <v/>
      </c>
      <c r="S3326" s="7" t="str">
        <f ca="1">rescore_svc</f>
        <v/>
      </c>
      <c r="U3326" s="11" t="str">
        <f ca="1">price</f>
        <v/>
      </c>
      <c r="V3326" s="4"/>
      <c r="Y3326" s="388">
        <f ca="1">COUNTIFS(OFFSET($B$10, 0, 0, ROW()-9, 1), SERVICE[[#This Row],[Employee ID]], OFFSET($F$10, 0, 0, ROW()-9, 1), SERVICE[[#This Row],[Resources Role]])</f>
        <v>0</v>
      </c>
      <c r="Z3326" s="388">
        <f ca="1">COUNTIFS(OFFSET($F$10, 0, 0, ROW()-9, 1), SERVICE[[#This Row],[Resources Role]], OFFSET($H$10, 0, 0, ROW()-9, 1), SERVICE[[#This Row],[Booking]])</f>
        <v>0</v>
      </c>
    </row>
    <row r="3327" spans="1:26" x14ac:dyDescent="0.25">
      <c r="A3327" s="6" t="str">
        <f ca="1">no.</f>
        <v/>
      </c>
      <c r="E3327" s="4" t="str">
        <f ca="1">position</f>
        <v/>
      </c>
      <c r="J3327" s="318"/>
      <c r="M3327" s="4"/>
      <c r="O3327" s="6"/>
      <c r="Q3327" s="20"/>
      <c r="R3327" s="5" t="str">
        <f ca="1">score</f>
        <v/>
      </c>
      <c r="S3327" s="7" t="str">
        <f ca="1">rescore_svc</f>
        <v/>
      </c>
      <c r="U3327" s="11" t="str">
        <f ca="1">price</f>
        <v/>
      </c>
      <c r="V3327" s="4"/>
      <c r="Y3327" s="388">
        <f ca="1">COUNTIFS(OFFSET($B$10, 0, 0, ROW()-9, 1), SERVICE[[#This Row],[Employee ID]], OFFSET($F$10, 0, 0, ROW()-9, 1), SERVICE[[#This Row],[Resources Role]])</f>
        <v>0</v>
      </c>
      <c r="Z3327" s="388">
        <f ca="1">COUNTIFS(OFFSET($F$10, 0, 0, ROW()-9, 1), SERVICE[[#This Row],[Resources Role]], OFFSET($H$10, 0, 0, ROW()-9, 1), SERVICE[[#This Row],[Booking]])</f>
        <v>0</v>
      </c>
    </row>
    <row r="3328" spans="1:26" x14ac:dyDescent="0.25">
      <c r="A3328" s="6" t="str">
        <f ca="1">no.</f>
        <v/>
      </c>
      <c r="E3328" s="4" t="str">
        <f ca="1">position</f>
        <v/>
      </c>
      <c r="J3328" s="318"/>
      <c r="M3328" s="4"/>
      <c r="O3328" s="6"/>
      <c r="Q3328" s="20"/>
      <c r="R3328" s="5" t="str">
        <f ca="1">score</f>
        <v/>
      </c>
      <c r="S3328" s="7" t="str">
        <f ca="1">rescore_svc</f>
        <v/>
      </c>
      <c r="U3328" s="11" t="str">
        <f ca="1">price</f>
        <v/>
      </c>
      <c r="V3328" s="4"/>
      <c r="Y3328" s="388">
        <f ca="1">COUNTIFS(OFFSET($B$10, 0, 0, ROW()-9, 1), SERVICE[[#This Row],[Employee ID]], OFFSET($F$10, 0, 0, ROW()-9, 1), SERVICE[[#This Row],[Resources Role]])</f>
        <v>0</v>
      </c>
      <c r="Z3328" s="388">
        <f ca="1">COUNTIFS(OFFSET($F$10, 0, 0, ROW()-9, 1), SERVICE[[#This Row],[Resources Role]], OFFSET($H$10, 0, 0, ROW()-9, 1), SERVICE[[#This Row],[Booking]])</f>
        <v>0</v>
      </c>
    </row>
    <row r="3329" spans="1:26" x14ac:dyDescent="0.25">
      <c r="A3329" s="6" t="str">
        <f ca="1">no.</f>
        <v/>
      </c>
      <c r="E3329" s="4" t="str">
        <f ca="1">position</f>
        <v/>
      </c>
      <c r="J3329" s="318"/>
      <c r="M3329" s="4"/>
      <c r="O3329" s="6"/>
      <c r="Q3329" s="20"/>
      <c r="R3329" s="5" t="str">
        <f ca="1">score</f>
        <v/>
      </c>
      <c r="S3329" s="7" t="str">
        <f ca="1">rescore_svc</f>
        <v/>
      </c>
      <c r="U3329" s="11" t="str">
        <f ca="1">price</f>
        <v/>
      </c>
      <c r="V3329" s="4"/>
      <c r="Y3329" s="388">
        <f ca="1">COUNTIFS(OFFSET($B$10, 0, 0, ROW()-9, 1), SERVICE[[#This Row],[Employee ID]], OFFSET($F$10, 0, 0, ROW()-9, 1), SERVICE[[#This Row],[Resources Role]])</f>
        <v>0</v>
      </c>
      <c r="Z3329" s="388">
        <f ca="1">COUNTIFS(OFFSET($F$10, 0, 0, ROW()-9, 1), SERVICE[[#This Row],[Resources Role]], OFFSET($H$10, 0, 0, ROW()-9, 1), SERVICE[[#This Row],[Booking]])</f>
        <v>0</v>
      </c>
    </row>
    <row r="3330" spans="1:26" x14ac:dyDescent="0.25">
      <c r="A3330" s="6" t="str">
        <f ca="1">no.</f>
        <v/>
      </c>
      <c r="E3330" s="4" t="str">
        <f ca="1">position</f>
        <v/>
      </c>
      <c r="J3330" s="318"/>
      <c r="M3330" s="4"/>
      <c r="O3330" s="6"/>
      <c r="Q3330" s="20"/>
      <c r="R3330" s="5" t="str">
        <f ca="1">score</f>
        <v/>
      </c>
      <c r="S3330" s="7" t="str">
        <f ca="1">rescore_svc</f>
        <v/>
      </c>
      <c r="U3330" s="11" t="str">
        <f ca="1">price</f>
        <v/>
      </c>
      <c r="V3330" s="4"/>
      <c r="Y3330" s="388">
        <f ca="1">COUNTIFS(OFFSET($B$10, 0, 0, ROW()-9, 1), SERVICE[[#This Row],[Employee ID]], OFFSET($F$10, 0, 0, ROW()-9, 1), SERVICE[[#This Row],[Resources Role]])</f>
        <v>0</v>
      </c>
      <c r="Z3330" s="388">
        <f ca="1">COUNTIFS(OFFSET($F$10, 0, 0, ROW()-9, 1), SERVICE[[#This Row],[Resources Role]], OFFSET($H$10, 0, 0, ROW()-9, 1), SERVICE[[#This Row],[Booking]])</f>
        <v>0</v>
      </c>
    </row>
    <row r="3331" spans="1:26" x14ac:dyDescent="0.25">
      <c r="A3331" s="6" t="str">
        <f ca="1">no.</f>
        <v/>
      </c>
      <c r="E3331" s="4" t="str">
        <f ca="1">position</f>
        <v/>
      </c>
      <c r="J3331" s="318"/>
      <c r="M3331" s="4"/>
      <c r="O3331" s="6"/>
      <c r="Q3331" s="20"/>
      <c r="R3331" s="5" t="str">
        <f ca="1">score</f>
        <v/>
      </c>
      <c r="S3331" s="7" t="str">
        <f ca="1">rescore_svc</f>
        <v/>
      </c>
      <c r="U3331" s="11" t="str">
        <f ca="1">price</f>
        <v/>
      </c>
      <c r="V3331" s="4"/>
      <c r="Y3331" s="388">
        <f ca="1">COUNTIFS(OFFSET($B$10, 0, 0, ROW()-9, 1), SERVICE[[#This Row],[Employee ID]], OFFSET($F$10, 0, 0, ROW()-9, 1), SERVICE[[#This Row],[Resources Role]])</f>
        <v>0</v>
      </c>
      <c r="Z3331" s="388">
        <f ca="1">COUNTIFS(OFFSET($F$10, 0, 0, ROW()-9, 1), SERVICE[[#This Row],[Resources Role]], OFFSET($H$10, 0, 0, ROW()-9, 1), SERVICE[[#This Row],[Booking]])</f>
        <v>0</v>
      </c>
    </row>
    <row r="3332" spans="1:26" x14ac:dyDescent="0.25">
      <c r="A3332" s="6" t="str">
        <f ca="1">no.</f>
        <v/>
      </c>
      <c r="E3332" s="4" t="str">
        <f ca="1">position</f>
        <v/>
      </c>
      <c r="J3332" s="318"/>
      <c r="M3332" s="4"/>
      <c r="O3332" s="6"/>
      <c r="Q3332" s="20"/>
      <c r="R3332" s="5" t="str">
        <f ca="1">score</f>
        <v/>
      </c>
      <c r="S3332" s="7" t="str">
        <f ca="1">rescore_svc</f>
        <v/>
      </c>
      <c r="U3332" s="11" t="str">
        <f ca="1">price</f>
        <v/>
      </c>
      <c r="V3332" s="4"/>
      <c r="Y3332" s="388">
        <f ca="1">COUNTIFS(OFFSET($B$10, 0, 0, ROW()-9, 1), SERVICE[[#This Row],[Employee ID]], OFFSET($F$10, 0, 0, ROW()-9, 1), SERVICE[[#This Row],[Resources Role]])</f>
        <v>0</v>
      </c>
      <c r="Z3332" s="388">
        <f ca="1">COUNTIFS(OFFSET($F$10, 0, 0, ROW()-9, 1), SERVICE[[#This Row],[Resources Role]], OFFSET($H$10, 0, 0, ROW()-9, 1), SERVICE[[#This Row],[Booking]])</f>
        <v>0</v>
      </c>
    </row>
    <row r="3333" spans="1:26" x14ac:dyDescent="0.25">
      <c r="A3333" s="6" t="str">
        <f ca="1">no.</f>
        <v/>
      </c>
      <c r="E3333" s="4" t="str">
        <f ca="1">position</f>
        <v/>
      </c>
      <c r="J3333" s="318"/>
      <c r="M3333" s="4"/>
      <c r="O3333" s="6"/>
      <c r="Q3333" s="20"/>
      <c r="R3333" s="5" t="str">
        <f ca="1">score</f>
        <v/>
      </c>
      <c r="S3333" s="7" t="str">
        <f ca="1">rescore_svc</f>
        <v/>
      </c>
      <c r="U3333" s="11" t="str">
        <f ca="1">price</f>
        <v/>
      </c>
      <c r="V3333" s="4"/>
      <c r="Y3333" s="388">
        <f ca="1">COUNTIFS(OFFSET($B$10, 0, 0, ROW()-9, 1), SERVICE[[#This Row],[Employee ID]], OFFSET($F$10, 0, 0, ROW()-9, 1), SERVICE[[#This Row],[Resources Role]])</f>
        <v>0</v>
      </c>
      <c r="Z3333" s="388">
        <f ca="1">COUNTIFS(OFFSET($F$10, 0, 0, ROW()-9, 1), SERVICE[[#This Row],[Resources Role]], OFFSET($H$10, 0, 0, ROW()-9, 1), SERVICE[[#This Row],[Booking]])</f>
        <v>0</v>
      </c>
    </row>
    <row r="3334" spans="1:26" x14ac:dyDescent="0.25">
      <c r="A3334" s="6" t="str">
        <f ca="1">no.</f>
        <v/>
      </c>
      <c r="E3334" s="4" t="str">
        <f ca="1">position</f>
        <v/>
      </c>
      <c r="J3334" s="318"/>
      <c r="M3334" s="4"/>
      <c r="O3334" s="6"/>
      <c r="Q3334" s="20"/>
      <c r="R3334" s="5" t="str">
        <f ca="1">score</f>
        <v/>
      </c>
      <c r="S3334" s="7" t="str">
        <f ca="1">rescore_svc</f>
        <v/>
      </c>
      <c r="U3334" s="11" t="str">
        <f ca="1">price</f>
        <v/>
      </c>
      <c r="V3334" s="4"/>
      <c r="Y3334" s="388">
        <f ca="1">COUNTIFS(OFFSET($B$10, 0, 0, ROW()-9, 1), SERVICE[[#This Row],[Employee ID]], OFFSET($F$10, 0, 0, ROW()-9, 1), SERVICE[[#This Row],[Resources Role]])</f>
        <v>0</v>
      </c>
      <c r="Z3334" s="388">
        <f ca="1">COUNTIFS(OFFSET($F$10, 0, 0, ROW()-9, 1), SERVICE[[#This Row],[Resources Role]], OFFSET($H$10, 0, 0, ROW()-9, 1), SERVICE[[#This Row],[Booking]])</f>
        <v>0</v>
      </c>
    </row>
    <row r="3335" spans="1:26" x14ac:dyDescent="0.25">
      <c r="A3335" s="6" t="str">
        <f ca="1">no.</f>
        <v/>
      </c>
      <c r="E3335" s="4" t="str">
        <f ca="1">position</f>
        <v/>
      </c>
      <c r="J3335" s="318"/>
      <c r="M3335" s="4"/>
      <c r="O3335" s="6"/>
      <c r="Q3335" s="20"/>
      <c r="R3335" s="5" t="str">
        <f ca="1">score</f>
        <v/>
      </c>
      <c r="S3335" s="7" t="str">
        <f ca="1">rescore_svc</f>
        <v/>
      </c>
      <c r="U3335" s="11" t="str">
        <f ca="1">price</f>
        <v/>
      </c>
      <c r="V3335" s="4"/>
      <c r="Y3335" s="388">
        <f ca="1">COUNTIFS(OFFSET($B$10, 0, 0, ROW()-9, 1), SERVICE[[#This Row],[Employee ID]], OFFSET($F$10, 0, 0, ROW()-9, 1), SERVICE[[#This Row],[Resources Role]])</f>
        <v>0</v>
      </c>
      <c r="Z3335" s="388">
        <f ca="1">COUNTIFS(OFFSET($F$10, 0, 0, ROW()-9, 1), SERVICE[[#This Row],[Resources Role]], OFFSET($H$10, 0, 0, ROW()-9, 1), SERVICE[[#This Row],[Booking]])</f>
        <v>0</v>
      </c>
    </row>
    <row r="3336" spans="1:26" x14ac:dyDescent="0.25">
      <c r="A3336" s="6" t="str">
        <f ca="1">no.</f>
        <v/>
      </c>
      <c r="E3336" s="4" t="str">
        <f ca="1">position</f>
        <v/>
      </c>
      <c r="J3336" s="318"/>
      <c r="M3336" s="4"/>
      <c r="O3336" s="6"/>
      <c r="Q3336" s="20"/>
      <c r="R3336" s="5" t="str">
        <f ca="1">score</f>
        <v/>
      </c>
      <c r="S3336" s="7" t="str">
        <f ca="1">rescore_svc</f>
        <v/>
      </c>
      <c r="U3336" s="11" t="str">
        <f ca="1">price</f>
        <v/>
      </c>
      <c r="V3336" s="4"/>
      <c r="Y3336" s="388">
        <f ca="1">COUNTIFS(OFFSET($B$10, 0, 0, ROW()-9, 1), SERVICE[[#This Row],[Employee ID]], OFFSET($F$10, 0, 0, ROW()-9, 1), SERVICE[[#This Row],[Resources Role]])</f>
        <v>0</v>
      </c>
      <c r="Z3336" s="388">
        <f ca="1">COUNTIFS(OFFSET($F$10, 0, 0, ROW()-9, 1), SERVICE[[#This Row],[Resources Role]], OFFSET($H$10, 0, 0, ROW()-9, 1), SERVICE[[#This Row],[Booking]])</f>
        <v>0</v>
      </c>
    </row>
    <row r="3337" spans="1:26" x14ac:dyDescent="0.25">
      <c r="A3337" s="6" t="str">
        <f ca="1">no.</f>
        <v/>
      </c>
      <c r="E3337" s="4" t="str">
        <f ca="1">position</f>
        <v/>
      </c>
      <c r="J3337" s="318"/>
      <c r="M3337" s="4"/>
      <c r="O3337" s="6"/>
      <c r="Q3337" s="20"/>
      <c r="R3337" s="5" t="str">
        <f ca="1">score</f>
        <v/>
      </c>
      <c r="S3337" s="7" t="str">
        <f ca="1">rescore_svc</f>
        <v/>
      </c>
      <c r="U3337" s="11" t="str">
        <f ca="1">price</f>
        <v/>
      </c>
      <c r="V3337" s="4"/>
      <c r="Y3337" s="388">
        <f ca="1">COUNTIFS(OFFSET($B$10, 0, 0, ROW()-9, 1), SERVICE[[#This Row],[Employee ID]], OFFSET($F$10, 0, 0, ROW()-9, 1), SERVICE[[#This Row],[Resources Role]])</f>
        <v>0</v>
      </c>
      <c r="Z3337" s="388">
        <f ca="1">COUNTIFS(OFFSET($F$10, 0, 0, ROW()-9, 1), SERVICE[[#This Row],[Resources Role]], OFFSET($H$10, 0, 0, ROW()-9, 1), SERVICE[[#This Row],[Booking]])</f>
        <v>0</v>
      </c>
    </row>
    <row r="3338" spans="1:26" x14ac:dyDescent="0.25">
      <c r="A3338" s="6" t="str">
        <f ca="1">no.</f>
        <v/>
      </c>
      <c r="E3338" s="4" t="str">
        <f ca="1">position</f>
        <v/>
      </c>
      <c r="J3338" s="318"/>
      <c r="M3338" s="4"/>
      <c r="O3338" s="6"/>
      <c r="Q3338" s="20"/>
      <c r="R3338" s="5" t="str">
        <f ca="1">score</f>
        <v/>
      </c>
      <c r="S3338" s="7" t="str">
        <f ca="1">rescore_svc</f>
        <v/>
      </c>
      <c r="U3338" s="11" t="str">
        <f ca="1">price</f>
        <v/>
      </c>
      <c r="V3338" s="4"/>
      <c r="Y3338" s="388">
        <f ca="1">COUNTIFS(OFFSET($B$10, 0, 0, ROW()-9, 1), SERVICE[[#This Row],[Employee ID]], OFFSET($F$10, 0, 0, ROW()-9, 1), SERVICE[[#This Row],[Resources Role]])</f>
        <v>0</v>
      </c>
      <c r="Z3338" s="388">
        <f ca="1">COUNTIFS(OFFSET($F$10, 0, 0, ROW()-9, 1), SERVICE[[#This Row],[Resources Role]], OFFSET($H$10, 0, 0, ROW()-9, 1), SERVICE[[#This Row],[Booking]])</f>
        <v>0</v>
      </c>
    </row>
    <row r="3339" spans="1:26" x14ac:dyDescent="0.25">
      <c r="A3339" s="6" t="str">
        <f ca="1">no.</f>
        <v/>
      </c>
      <c r="E3339" s="4" t="str">
        <f ca="1">position</f>
        <v/>
      </c>
      <c r="J3339" s="318"/>
      <c r="M3339" s="4"/>
      <c r="O3339" s="6"/>
      <c r="Q3339" s="20"/>
      <c r="R3339" s="5" t="str">
        <f ca="1">score</f>
        <v/>
      </c>
      <c r="S3339" s="7" t="str">
        <f ca="1">rescore_svc</f>
        <v/>
      </c>
      <c r="U3339" s="11" t="str">
        <f ca="1">price</f>
        <v/>
      </c>
      <c r="V3339" s="4"/>
      <c r="Y3339" s="388">
        <f ca="1">COUNTIFS(OFFSET($B$10, 0, 0, ROW()-9, 1), SERVICE[[#This Row],[Employee ID]], OFFSET($F$10, 0, 0, ROW()-9, 1), SERVICE[[#This Row],[Resources Role]])</f>
        <v>0</v>
      </c>
      <c r="Z3339" s="388">
        <f ca="1">COUNTIFS(OFFSET($F$10, 0, 0, ROW()-9, 1), SERVICE[[#This Row],[Resources Role]], OFFSET($H$10, 0, 0, ROW()-9, 1), SERVICE[[#This Row],[Booking]])</f>
        <v>0</v>
      </c>
    </row>
    <row r="3340" spans="1:26" x14ac:dyDescent="0.25">
      <c r="A3340" s="6" t="str">
        <f ca="1">no.</f>
        <v/>
      </c>
      <c r="E3340" s="4" t="str">
        <f ca="1">position</f>
        <v/>
      </c>
      <c r="J3340" s="318"/>
      <c r="M3340" s="4"/>
      <c r="O3340" s="6"/>
      <c r="Q3340" s="20"/>
      <c r="R3340" s="5" t="str">
        <f ca="1">score</f>
        <v/>
      </c>
      <c r="S3340" s="7" t="str">
        <f ca="1">rescore_svc</f>
        <v/>
      </c>
      <c r="U3340" s="11" t="str">
        <f ca="1">price</f>
        <v/>
      </c>
      <c r="V3340" s="4"/>
      <c r="Y3340" s="388">
        <f ca="1">COUNTIFS(OFFSET($B$10, 0, 0, ROW()-9, 1), SERVICE[[#This Row],[Employee ID]], OFFSET($F$10, 0, 0, ROW()-9, 1), SERVICE[[#This Row],[Resources Role]])</f>
        <v>0</v>
      </c>
      <c r="Z3340" s="388">
        <f ca="1">COUNTIFS(OFFSET($F$10, 0, 0, ROW()-9, 1), SERVICE[[#This Row],[Resources Role]], OFFSET($H$10, 0, 0, ROW()-9, 1), SERVICE[[#This Row],[Booking]])</f>
        <v>0</v>
      </c>
    </row>
    <row r="3341" spans="1:26" x14ac:dyDescent="0.25">
      <c r="A3341" s="6" t="str">
        <f ca="1">no.</f>
        <v/>
      </c>
      <c r="E3341" s="4" t="str">
        <f ca="1">position</f>
        <v/>
      </c>
      <c r="J3341" s="318"/>
      <c r="M3341" s="4"/>
      <c r="O3341" s="6"/>
      <c r="Q3341" s="20"/>
      <c r="R3341" s="5" t="str">
        <f ca="1">score</f>
        <v/>
      </c>
      <c r="S3341" s="7" t="str">
        <f ca="1">rescore_svc</f>
        <v/>
      </c>
      <c r="U3341" s="11" t="str">
        <f ca="1">price</f>
        <v/>
      </c>
      <c r="V3341" s="4"/>
      <c r="Y3341" s="388">
        <f ca="1">COUNTIFS(OFFSET($B$10, 0, 0, ROW()-9, 1), SERVICE[[#This Row],[Employee ID]], OFFSET($F$10, 0, 0, ROW()-9, 1), SERVICE[[#This Row],[Resources Role]])</f>
        <v>0</v>
      </c>
      <c r="Z3341" s="388">
        <f ca="1">COUNTIFS(OFFSET($F$10, 0, 0, ROW()-9, 1), SERVICE[[#This Row],[Resources Role]], OFFSET($H$10, 0, 0, ROW()-9, 1), SERVICE[[#This Row],[Booking]])</f>
        <v>0</v>
      </c>
    </row>
    <row r="3342" spans="1:26" x14ac:dyDescent="0.25">
      <c r="A3342" s="6" t="str">
        <f ca="1">no.</f>
        <v/>
      </c>
      <c r="E3342" s="4" t="str">
        <f ca="1">position</f>
        <v/>
      </c>
      <c r="J3342" s="318"/>
      <c r="M3342" s="4"/>
      <c r="O3342" s="6"/>
      <c r="Q3342" s="20"/>
      <c r="R3342" s="5" t="str">
        <f ca="1">score</f>
        <v/>
      </c>
      <c r="S3342" s="7" t="str">
        <f ca="1">rescore_svc</f>
        <v/>
      </c>
      <c r="U3342" s="11" t="str">
        <f ca="1">price</f>
        <v/>
      </c>
      <c r="V3342" s="4"/>
      <c r="Y3342" s="388">
        <f ca="1">COUNTIFS(OFFSET($B$10, 0, 0, ROW()-9, 1), SERVICE[[#This Row],[Employee ID]], OFFSET($F$10, 0, 0, ROW()-9, 1), SERVICE[[#This Row],[Resources Role]])</f>
        <v>0</v>
      </c>
      <c r="Z3342" s="388">
        <f ca="1">COUNTIFS(OFFSET($F$10, 0, 0, ROW()-9, 1), SERVICE[[#This Row],[Resources Role]], OFFSET($H$10, 0, 0, ROW()-9, 1), SERVICE[[#This Row],[Booking]])</f>
        <v>0</v>
      </c>
    </row>
    <row r="3343" spans="1:26" x14ac:dyDescent="0.25">
      <c r="A3343" s="6" t="str">
        <f ca="1">no.</f>
        <v/>
      </c>
      <c r="E3343" s="4" t="str">
        <f ca="1">position</f>
        <v/>
      </c>
      <c r="J3343" s="318"/>
      <c r="M3343" s="4"/>
      <c r="O3343" s="6"/>
      <c r="Q3343" s="20"/>
      <c r="R3343" s="5" t="str">
        <f ca="1">score</f>
        <v/>
      </c>
      <c r="S3343" s="7" t="str">
        <f ca="1">rescore_svc</f>
        <v/>
      </c>
      <c r="U3343" s="11" t="str">
        <f ca="1">price</f>
        <v/>
      </c>
      <c r="V3343" s="4"/>
      <c r="Y3343" s="388">
        <f ca="1">COUNTIFS(OFFSET($B$10, 0, 0, ROW()-9, 1), SERVICE[[#This Row],[Employee ID]], OFFSET($F$10, 0, 0, ROW()-9, 1), SERVICE[[#This Row],[Resources Role]])</f>
        <v>0</v>
      </c>
      <c r="Z3343" s="388">
        <f ca="1">COUNTIFS(OFFSET($F$10, 0, 0, ROW()-9, 1), SERVICE[[#This Row],[Resources Role]], OFFSET($H$10, 0, 0, ROW()-9, 1), SERVICE[[#This Row],[Booking]])</f>
        <v>0</v>
      </c>
    </row>
    <row r="3344" spans="1:26" x14ac:dyDescent="0.25">
      <c r="A3344" s="6" t="str">
        <f ca="1">no.</f>
        <v/>
      </c>
      <c r="E3344" s="4" t="str">
        <f ca="1">position</f>
        <v/>
      </c>
      <c r="J3344" s="318"/>
      <c r="M3344" s="4"/>
      <c r="O3344" s="6"/>
      <c r="Q3344" s="20"/>
      <c r="R3344" s="5" t="str">
        <f ca="1">score</f>
        <v/>
      </c>
      <c r="S3344" s="7" t="str">
        <f ca="1">rescore_svc</f>
        <v/>
      </c>
      <c r="U3344" s="11" t="str">
        <f ca="1">price</f>
        <v/>
      </c>
      <c r="V3344" s="4"/>
      <c r="Y3344" s="388">
        <f ca="1">COUNTIFS(OFFSET($B$10, 0, 0, ROW()-9, 1), SERVICE[[#This Row],[Employee ID]], OFFSET($F$10, 0, 0, ROW()-9, 1), SERVICE[[#This Row],[Resources Role]])</f>
        <v>0</v>
      </c>
      <c r="Z3344" s="388">
        <f ca="1">COUNTIFS(OFFSET($F$10, 0, 0, ROW()-9, 1), SERVICE[[#This Row],[Resources Role]], OFFSET($H$10, 0, 0, ROW()-9, 1), SERVICE[[#This Row],[Booking]])</f>
        <v>0</v>
      </c>
    </row>
    <row r="3345" spans="1:26" x14ac:dyDescent="0.25">
      <c r="A3345" s="6" t="str">
        <f ca="1">no.</f>
        <v/>
      </c>
      <c r="E3345" s="4" t="str">
        <f ca="1">position</f>
        <v/>
      </c>
      <c r="J3345" s="318"/>
      <c r="M3345" s="4"/>
      <c r="O3345" s="6"/>
      <c r="Q3345" s="20"/>
      <c r="R3345" s="5" t="str">
        <f ca="1">score</f>
        <v/>
      </c>
      <c r="S3345" s="7" t="str">
        <f ca="1">rescore_svc</f>
        <v/>
      </c>
      <c r="U3345" s="11" t="str">
        <f ca="1">price</f>
        <v/>
      </c>
      <c r="V3345" s="4"/>
      <c r="Y3345" s="388">
        <f ca="1">COUNTIFS(OFFSET($B$10, 0, 0, ROW()-9, 1), SERVICE[[#This Row],[Employee ID]], OFFSET($F$10, 0, 0, ROW()-9, 1), SERVICE[[#This Row],[Resources Role]])</f>
        <v>0</v>
      </c>
      <c r="Z3345" s="388">
        <f ca="1">COUNTIFS(OFFSET($F$10, 0, 0, ROW()-9, 1), SERVICE[[#This Row],[Resources Role]], OFFSET($H$10, 0, 0, ROW()-9, 1), SERVICE[[#This Row],[Booking]])</f>
        <v>0</v>
      </c>
    </row>
    <row r="3346" spans="1:26" x14ac:dyDescent="0.25">
      <c r="A3346" s="6" t="str">
        <f ca="1">no.</f>
        <v/>
      </c>
      <c r="E3346" s="4" t="str">
        <f ca="1">position</f>
        <v/>
      </c>
      <c r="J3346" s="318"/>
      <c r="M3346" s="4"/>
      <c r="O3346" s="6"/>
      <c r="Q3346" s="20"/>
      <c r="R3346" s="5" t="str">
        <f ca="1">score</f>
        <v/>
      </c>
      <c r="S3346" s="7" t="str">
        <f ca="1">rescore_svc</f>
        <v/>
      </c>
      <c r="U3346" s="11" t="str">
        <f ca="1">price</f>
        <v/>
      </c>
      <c r="V3346" s="4"/>
      <c r="Y3346" s="388">
        <f ca="1">COUNTIFS(OFFSET($B$10, 0, 0, ROW()-9, 1), SERVICE[[#This Row],[Employee ID]], OFFSET($F$10, 0, 0, ROW()-9, 1), SERVICE[[#This Row],[Resources Role]])</f>
        <v>0</v>
      </c>
      <c r="Z3346" s="388">
        <f ca="1">COUNTIFS(OFFSET($F$10, 0, 0, ROW()-9, 1), SERVICE[[#This Row],[Resources Role]], OFFSET($H$10, 0, 0, ROW()-9, 1), SERVICE[[#This Row],[Booking]])</f>
        <v>0</v>
      </c>
    </row>
    <row r="3347" spans="1:26" x14ac:dyDescent="0.25">
      <c r="A3347" s="6" t="str">
        <f ca="1">no.</f>
        <v/>
      </c>
      <c r="E3347" s="4" t="str">
        <f ca="1">position</f>
        <v/>
      </c>
      <c r="J3347" s="318"/>
      <c r="M3347" s="4"/>
      <c r="O3347" s="6"/>
      <c r="Q3347" s="20"/>
      <c r="R3347" s="5" t="str">
        <f ca="1">score</f>
        <v/>
      </c>
      <c r="S3347" s="7" t="str">
        <f ca="1">rescore_svc</f>
        <v/>
      </c>
      <c r="U3347" s="11" t="str">
        <f ca="1">price</f>
        <v/>
      </c>
      <c r="V3347" s="4"/>
      <c r="Y3347" s="388">
        <f ca="1">COUNTIFS(OFFSET($B$10, 0, 0, ROW()-9, 1), SERVICE[[#This Row],[Employee ID]], OFFSET($F$10, 0, 0, ROW()-9, 1), SERVICE[[#This Row],[Resources Role]])</f>
        <v>0</v>
      </c>
      <c r="Z3347" s="388">
        <f ca="1">COUNTIFS(OFFSET($F$10, 0, 0, ROW()-9, 1), SERVICE[[#This Row],[Resources Role]], OFFSET($H$10, 0, 0, ROW()-9, 1), SERVICE[[#This Row],[Booking]])</f>
        <v>0</v>
      </c>
    </row>
    <row r="3348" spans="1:26" x14ac:dyDescent="0.25">
      <c r="A3348" s="6" t="str">
        <f ca="1">no.</f>
        <v/>
      </c>
      <c r="E3348" s="4" t="str">
        <f ca="1">position</f>
        <v/>
      </c>
      <c r="J3348" s="318"/>
      <c r="M3348" s="4"/>
      <c r="O3348" s="6"/>
      <c r="Q3348" s="20"/>
      <c r="R3348" s="5" t="str">
        <f ca="1">score</f>
        <v/>
      </c>
      <c r="S3348" s="7" t="str">
        <f ca="1">rescore_svc</f>
        <v/>
      </c>
      <c r="U3348" s="11" t="str">
        <f ca="1">price</f>
        <v/>
      </c>
      <c r="V3348" s="4"/>
      <c r="Y3348" s="388">
        <f ca="1">COUNTIFS(OFFSET($B$10, 0, 0, ROW()-9, 1), SERVICE[[#This Row],[Employee ID]], OFFSET($F$10, 0, 0, ROW()-9, 1), SERVICE[[#This Row],[Resources Role]])</f>
        <v>0</v>
      </c>
      <c r="Z3348" s="388">
        <f ca="1">COUNTIFS(OFFSET($F$10, 0, 0, ROW()-9, 1), SERVICE[[#This Row],[Resources Role]], OFFSET($H$10, 0, 0, ROW()-9, 1), SERVICE[[#This Row],[Booking]])</f>
        <v>0</v>
      </c>
    </row>
    <row r="3349" spans="1:26" x14ac:dyDescent="0.25">
      <c r="A3349" s="6" t="str">
        <f ca="1">no.</f>
        <v/>
      </c>
      <c r="E3349" s="4" t="str">
        <f ca="1">position</f>
        <v/>
      </c>
      <c r="J3349" s="318"/>
      <c r="M3349" s="4"/>
      <c r="O3349" s="6"/>
      <c r="Q3349" s="20"/>
      <c r="R3349" s="5" t="str">
        <f ca="1">score</f>
        <v/>
      </c>
      <c r="S3349" s="7" t="str">
        <f ca="1">rescore_svc</f>
        <v/>
      </c>
      <c r="U3349" s="11" t="str">
        <f ca="1">price</f>
        <v/>
      </c>
      <c r="V3349" s="4"/>
      <c r="Y3349" s="388">
        <f ca="1">COUNTIFS(OFFSET($B$10, 0, 0, ROW()-9, 1), SERVICE[[#This Row],[Employee ID]], OFFSET($F$10, 0, 0, ROW()-9, 1), SERVICE[[#This Row],[Resources Role]])</f>
        <v>0</v>
      </c>
      <c r="Z3349" s="388">
        <f ca="1">COUNTIFS(OFFSET($F$10, 0, 0, ROW()-9, 1), SERVICE[[#This Row],[Resources Role]], OFFSET($H$10, 0, 0, ROW()-9, 1), SERVICE[[#This Row],[Booking]])</f>
        <v>0</v>
      </c>
    </row>
    <row r="3350" spans="1:26" x14ac:dyDescent="0.25">
      <c r="A3350" s="6" t="str">
        <f ca="1">no.</f>
        <v/>
      </c>
      <c r="E3350" s="4" t="str">
        <f ca="1">position</f>
        <v/>
      </c>
      <c r="J3350" s="318"/>
      <c r="M3350" s="4"/>
      <c r="O3350" s="6"/>
      <c r="Q3350" s="20"/>
      <c r="R3350" s="5" t="str">
        <f ca="1">score</f>
        <v/>
      </c>
      <c r="S3350" s="7" t="str">
        <f ca="1">rescore_svc</f>
        <v/>
      </c>
      <c r="U3350" s="11" t="str">
        <f ca="1">price</f>
        <v/>
      </c>
      <c r="V3350" s="4"/>
      <c r="Y3350" s="388">
        <f ca="1">COUNTIFS(OFFSET($B$10, 0, 0, ROW()-9, 1), SERVICE[[#This Row],[Employee ID]], OFFSET($F$10, 0, 0, ROW()-9, 1), SERVICE[[#This Row],[Resources Role]])</f>
        <v>0</v>
      </c>
      <c r="Z3350" s="388">
        <f ca="1">COUNTIFS(OFFSET($F$10, 0, 0, ROW()-9, 1), SERVICE[[#This Row],[Resources Role]], OFFSET($H$10, 0, 0, ROW()-9, 1), SERVICE[[#This Row],[Booking]])</f>
        <v>0</v>
      </c>
    </row>
    <row r="3351" spans="1:26" x14ac:dyDescent="0.25">
      <c r="A3351" s="6" t="str">
        <f ca="1">no.</f>
        <v/>
      </c>
      <c r="E3351" s="4" t="str">
        <f ca="1">position</f>
        <v/>
      </c>
      <c r="J3351" s="318"/>
      <c r="M3351" s="4"/>
      <c r="O3351" s="6"/>
      <c r="Q3351" s="20"/>
      <c r="R3351" s="5" t="str">
        <f ca="1">score</f>
        <v/>
      </c>
      <c r="S3351" s="7" t="str">
        <f ca="1">rescore_svc</f>
        <v/>
      </c>
      <c r="U3351" s="11" t="str">
        <f ca="1">price</f>
        <v/>
      </c>
      <c r="V3351" s="4"/>
      <c r="Y3351" s="388">
        <f ca="1">COUNTIFS(OFFSET($B$10, 0, 0, ROW()-9, 1), SERVICE[[#This Row],[Employee ID]], OFFSET($F$10, 0, 0, ROW()-9, 1), SERVICE[[#This Row],[Resources Role]])</f>
        <v>0</v>
      </c>
      <c r="Z3351" s="388">
        <f ca="1">COUNTIFS(OFFSET($F$10, 0, 0, ROW()-9, 1), SERVICE[[#This Row],[Resources Role]], OFFSET($H$10, 0, 0, ROW()-9, 1), SERVICE[[#This Row],[Booking]])</f>
        <v>0</v>
      </c>
    </row>
    <row r="3352" spans="1:26" x14ac:dyDescent="0.25">
      <c r="A3352" s="6" t="str">
        <f ca="1">no.</f>
        <v/>
      </c>
      <c r="E3352" s="4" t="str">
        <f ca="1">position</f>
        <v/>
      </c>
      <c r="J3352" s="318"/>
      <c r="M3352" s="4"/>
      <c r="O3352" s="6"/>
      <c r="Q3352" s="20"/>
      <c r="R3352" s="5" t="str">
        <f ca="1">score</f>
        <v/>
      </c>
      <c r="S3352" s="7" t="str">
        <f ca="1">rescore_svc</f>
        <v/>
      </c>
      <c r="U3352" s="11" t="str">
        <f ca="1">price</f>
        <v/>
      </c>
      <c r="V3352" s="4"/>
      <c r="Y3352" s="388">
        <f ca="1">COUNTIFS(OFFSET($B$10, 0, 0, ROW()-9, 1), SERVICE[[#This Row],[Employee ID]], OFFSET($F$10, 0, 0, ROW()-9, 1), SERVICE[[#This Row],[Resources Role]])</f>
        <v>0</v>
      </c>
      <c r="Z3352" s="388">
        <f ca="1">COUNTIFS(OFFSET($F$10, 0, 0, ROW()-9, 1), SERVICE[[#This Row],[Resources Role]], OFFSET($H$10, 0, 0, ROW()-9, 1), SERVICE[[#This Row],[Booking]])</f>
        <v>0</v>
      </c>
    </row>
    <row r="3353" spans="1:26" x14ac:dyDescent="0.25">
      <c r="A3353" s="6" t="str">
        <f ca="1">no.</f>
        <v/>
      </c>
      <c r="E3353" s="4" t="str">
        <f ca="1">position</f>
        <v/>
      </c>
      <c r="J3353" s="318"/>
      <c r="M3353" s="4"/>
      <c r="O3353" s="6"/>
      <c r="Q3353" s="20"/>
      <c r="R3353" s="5" t="str">
        <f ca="1">score</f>
        <v/>
      </c>
      <c r="S3353" s="7" t="str">
        <f ca="1">rescore_svc</f>
        <v/>
      </c>
      <c r="U3353" s="11" t="str">
        <f ca="1">price</f>
        <v/>
      </c>
      <c r="V3353" s="4"/>
      <c r="Y3353" s="388">
        <f ca="1">COUNTIFS(OFFSET($B$10, 0, 0, ROW()-9, 1), SERVICE[[#This Row],[Employee ID]], OFFSET($F$10, 0, 0, ROW()-9, 1), SERVICE[[#This Row],[Resources Role]])</f>
        <v>0</v>
      </c>
      <c r="Z3353" s="388">
        <f ca="1">COUNTIFS(OFFSET($F$10, 0, 0, ROW()-9, 1), SERVICE[[#This Row],[Resources Role]], OFFSET($H$10, 0, 0, ROW()-9, 1), SERVICE[[#This Row],[Booking]])</f>
        <v>0</v>
      </c>
    </row>
    <row r="3354" spans="1:26" x14ac:dyDescent="0.25">
      <c r="A3354" s="6" t="str">
        <f ca="1">no.</f>
        <v/>
      </c>
      <c r="E3354" s="4" t="str">
        <f ca="1">position</f>
        <v/>
      </c>
      <c r="J3354" s="318"/>
      <c r="M3354" s="4"/>
      <c r="O3354" s="6"/>
      <c r="Q3354" s="20"/>
      <c r="R3354" s="5" t="str">
        <f ca="1">score</f>
        <v/>
      </c>
      <c r="S3354" s="7" t="str">
        <f ca="1">rescore_svc</f>
        <v/>
      </c>
      <c r="U3354" s="11" t="str">
        <f ca="1">price</f>
        <v/>
      </c>
      <c r="V3354" s="4"/>
      <c r="Y3354" s="388">
        <f ca="1">COUNTIFS(OFFSET($B$10, 0, 0, ROW()-9, 1), SERVICE[[#This Row],[Employee ID]], OFFSET($F$10, 0, 0, ROW()-9, 1), SERVICE[[#This Row],[Resources Role]])</f>
        <v>0</v>
      </c>
      <c r="Z3354" s="388">
        <f ca="1">COUNTIFS(OFFSET($F$10, 0, 0, ROW()-9, 1), SERVICE[[#This Row],[Resources Role]], OFFSET($H$10, 0, 0, ROW()-9, 1), SERVICE[[#This Row],[Booking]])</f>
        <v>0</v>
      </c>
    </row>
    <row r="3355" spans="1:26" x14ac:dyDescent="0.25">
      <c r="A3355" s="6" t="str">
        <f ca="1">no.</f>
        <v/>
      </c>
      <c r="E3355" s="4" t="str">
        <f ca="1">position</f>
        <v/>
      </c>
      <c r="J3355" s="318"/>
      <c r="M3355" s="4"/>
      <c r="O3355" s="6"/>
      <c r="Q3355" s="20"/>
      <c r="R3355" s="5" t="str">
        <f ca="1">score</f>
        <v/>
      </c>
      <c r="S3355" s="7" t="str">
        <f ca="1">rescore_svc</f>
        <v/>
      </c>
      <c r="U3355" s="11" t="str">
        <f ca="1">price</f>
        <v/>
      </c>
      <c r="V3355" s="4"/>
      <c r="Y3355" s="388">
        <f ca="1">COUNTIFS(OFFSET($B$10, 0, 0, ROW()-9, 1), SERVICE[[#This Row],[Employee ID]], OFFSET($F$10, 0, 0, ROW()-9, 1), SERVICE[[#This Row],[Resources Role]])</f>
        <v>0</v>
      </c>
      <c r="Z3355" s="388">
        <f ca="1">COUNTIFS(OFFSET($F$10, 0, 0, ROW()-9, 1), SERVICE[[#This Row],[Resources Role]], OFFSET($H$10, 0, 0, ROW()-9, 1), SERVICE[[#This Row],[Booking]])</f>
        <v>0</v>
      </c>
    </row>
    <row r="3356" spans="1:26" x14ac:dyDescent="0.25">
      <c r="A3356" s="6" t="str">
        <f ca="1">no.</f>
        <v/>
      </c>
      <c r="E3356" s="4" t="str">
        <f ca="1">position</f>
        <v/>
      </c>
      <c r="J3356" s="318"/>
      <c r="M3356" s="4"/>
      <c r="O3356" s="6"/>
      <c r="Q3356" s="20"/>
      <c r="R3356" s="5" t="str">
        <f ca="1">score</f>
        <v/>
      </c>
      <c r="S3356" s="7" t="str">
        <f ca="1">rescore_svc</f>
        <v/>
      </c>
      <c r="U3356" s="11" t="str">
        <f ca="1">price</f>
        <v/>
      </c>
      <c r="V3356" s="4"/>
      <c r="Y3356" s="388">
        <f ca="1">COUNTIFS(OFFSET($B$10, 0, 0, ROW()-9, 1), SERVICE[[#This Row],[Employee ID]], OFFSET($F$10, 0, 0, ROW()-9, 1), SERVICE[[#This Row],[Resources Role]])</f>
        <v>0</v>
      </c>
      <c r="Z3356" s="388">
        <f ca="1">COUNTIFS(OFFSET($F$10, 0, 0, ROW()-9, 1), SERVICE[[#This Row],[Resources Role]], OFFSET($H$10, 0, 0, ROW()-9, 1), SERVICE[[#This Row],[Booking]])</f>
        <v>0</v>
      </c>
    </row>
    <row r="3357" spans="1:26" x14ac:dyDescent="0.25">
      <c r="A3357" s="6" t="str">
        <f ca="1">no.</f>
        <v/>
      </c>
      <c r="E3357" s="4" t="str">
        <f ca="1">position</f>
        <v/>
      </c>
      <c r="J3357" s="318"/>
      <c r="M3357" s="4"/>
      <c r="O3357" s="6"/>
      <c r="Q3357" s="20"/>
      <c r="R3357" s="5" t="str">
        <f ca="1">score</f>
        <v/>
      </c>
      <c r="S3357" s="7" t="str">
        <f ca="1">rescore_svc</f>
        <v/>
      </c>
      <c r="U3357" s="11" t="str">
        <f ca="1">price</f>
        <v/>
      </c>
      <c r="V3357" s="4"/>
      <c r="Y3357" s="388">
        <f ca="1">COUNTIFS(OFFSET($B$10, 0, 0, ROW()-9, 1), SERVICE[[#This Row],[Employee ID]], OFFSET($F$10, 0, 0, ROW()-9, 1), SERVICE[[#This Row],[Resources Role]])</f>
        <v>0</v>
      </c>
      <c r="Z3357" s="388">
        <f ca="1">COUNTIFS(OFFSET($F$10, 0, 0, ROW()-9, 1), SERVICE[[#This Row],[Resources Role]], OFFSET($H$10, 0, 0, ROW()-9, 1), SERVICE[[#This Row],[Booking]])</f>
        <v>0</v>
      </c>
    </row>
    <row r="3358" spans="1:26" x14ac:dyDescent="0.25">
      <c r="A3358" s="6" t="str">
        <f ca="1">no.</f>
        <v/>
      </c>
      <c r="E3358" s="4" t="str">
        <f ca="1">position</f>
        <v/>
      </c>
      <c r="J3358" s="318"/>
      <c r="M3358" s="4"/>
      <c r="O3358" s="6"/>
      <c r="Q3358" s="20"/>
      <c r="R3358" s="5" t="str">
        <f ca="1">score</f>
        <v/>
      </c>
      <c r="S3358" s="7" t="str">
        <f ca="1">rescore_svc</f>
        <v/>
      </c>
      <c r="U3358" s="11" t="str">
        <f ca="1">price</f>
        <v/>
      </c>
      <c r="V3358" s="4"/>
      <c r="Y3358" s="388">
        <f ca="1">COUNTIFS(OFFSET($B$10, 0, 0, ROW()-9, 1), SERVICE[[#This Row],[Employee ID]], OFFSET($F$10, 0, 0, ROW()-9, 1), SERVICE[[#This Row],[Resources Role]])</f>
        <v>0</v>
      </c>
      <c r="Z3358" s="388">
        <f ca="1">COUNTIFS(OFFSET($F$10, 0, 0, ROW()-9, 1), SERVICE[[#This Row],[Resources Role]], OFFSET($H$10, 0, 0, ROW()-9, 1), SERVICE[[#This Row],[Booking]])</f>
        <v>0</v>
      </c>
    </row>
    <row r="3359" spans="1:26" x14ac:dyDescent="0.25">
      <c r="A3359" s="6" t="str">
        <f ca="1">no.</f>
        <v/>
      </c>
      <c r="E3359" s="4" t="str">
        <f ca="1">position</f>
        <v/>
      </c>
      <c r="J3359" s="318"/>
      <c r="M3359" s="4"/>
      <c r="O3359" s="6"/>
      <c r="Q3359" s="20"/>
      <c r="R3359" s="5" t="str">
        <f ca="1">score</f>
        <v/>
      </c>
      <c r="S3359" s="7" t="str">
        <f ca="1">rescore_svc</f>
        <v/>
      </c>
      <c r="U3359" s="11" t="str">
        <f ca="1">price</f>
        <v/>
      </c>
      <c r="V3359" s="4"/>
      <c r="Y3359" s="388">
        <f ca="1">COUNTIFS(OFFSET($B$10, 0, 0, ROW()-9, 1), SERVICE[[#This Row],[Employee ID]], OFFSET($F$10, 0, 0, ROW()-9, 1), SERVICE[[#This Row],[Resources Role]])</f>
        <v>0</v>
      </c>
      <c r="Z3359" s="388">
        <f ca="1">COUNTIFS(OFFSET($F$10, 0, 0, ROW()-9, 1), SERVICE[[#This Row],[Resources Role]], OFFSET($H$10, 0, 0, ROW()-9, 1), SERVICE[[#This Row],[Booking]])</f>
        <v>0</v>
      </c>
    </row>
    <row r="3360" spans="1:26" x14ac:dyDescent="0.25">
      <c r="A3360" s="6" t="str">
        <f ca="1">no.</f>
        <v/>
      </c>
      <c r="E3360" s="4" t="str">
        <f ca="1">position</f>
        <v/>
      </c>
      <c r="J3360" s="318"/>
      <c r="M3360" s="4"/>
      <c r="O3360" s="6"/>
      <c r="Q3360" s="20"/>
      <c r="R3360" s="5" t="str">
        <f ca="1">score</f>
        <v/>
      </c>
      <c r="S3360" s="7" t="str">
        <f ca="1">rescore_svc</f>
        <v/>
      </c>
      <c r="U3360" s="11" t="str">
        <f ca="1">price</f>
        <v/>
      </c>
      <c r="V3360" s="4"/>
      <c r="Y3360" s="388">
        <f ca="1">COUNTIFS(OFFSET($B$10, 0, 0, ROW()-9, 1), SERVICE[[#This Row],[Employee ID]], OFFSET($F$10, 0, 0, ROW()-9, 1), SERVICE[[#This Row],[Resources Role]])</f>
        <v>0</v>
      </c>
      <c r="Z3360" s="388">
        <f ca="1">COUNTIFS(OFFSET($F$10, 0, 0, ROW()-9, 1), SERVICE[[#This Row],[Resources Role]], OFFSET($H$10, 0, 0, ROW()-9, 1), SERVICE[[#This Row],[Booking]])</f>
        <v>0</v>
      </c>
    </row>
    <row r="3361" spans="1:26" x14ac:dyDescent="0.25">
      <c r="A3361" s="6" t="str">
        <f ca="1">no.</f>
        <v/>
      </c>
      <c r="E3361" s="4" t="str">
        <f ca="1">position</f>
        <v/>
      </c>
      <c r="J3361" s="318"/>
      <c r="M3361" s="4"/>
      <c r="O3361" s="6"/>
      <c r="Q3361" s="20"/>
      <c r="R3361" s="5" t="str">
        <f ca="1">score</f>
        <v/>
      </c>
      <c r="S3361" s="7" t="str">
        <f ca="1">rescore_svc</f>
        <v/>
      </c>
      <c r="U3361" s="11" t="str">
        <f ca="1">price</f>
        <v/>
      </c>
      <c r="V3361" s="4"/>
      <c r="Y3361" s="388">
        <f ca="1">COUNTIFS(OFFSET($B$10, 0, 0, ROW()-9, 1), SERVICE[[#This Row],[Employee ID]], OFFSET($F$10, 0, 0, ROW()-9, 1), SERVICE[[#This Row],[Resources Role]])</f>
        <v>0</v>
      </c>
      <c r="Z3361" s="388">
        <f ca="1">COUNTIFS(OFFSET($F$10, 0, 0, ROW()-9, 1), SERVICE[[#This Row],[Resources Role]], OFFSET($H$10, 0, 0, ROW()-9, 1), SERVICE[[#This Row],[Booking]])</f>
        <v>0</v>
      </c>
    </row>
    <row r="3362" spans="1:26" x14ac:dyDescent="0.25">
      <c r="A3362" s="6" t="str">
        <f ca="1">no.</f>
        <v/>
      </c>
      <c r="E3362" s="4" t="str">
        <f ca="1">position</f>
        <v/>
      </c>
      <c r="J3362" s="318"/>
      <c r="M3362" s="4"/>
      <c r="O3362" s="6"/>
      <c r="Q3362" s="20"/>
      <c r="R3362" s="5" t="str">
        <f ca="1">score</f>
        <v/>
      </c>
      <c r="S3362" s="7" t="str">
        <f ca="1">rescore_svc</f>
        <v/>
      </c>
      <c r="U3362" s="11" t="str">
        <f ca="1">price</f>
        <v/>
      </c>
      <c r="V3362" s="4"/>
      <c r="Y3362" s="388">
        <f ca="1">COUNTIFS(OFFSET($B$10, 0, 0, ROW()-9, 1), SERVICE[[#This Row],[Employee ID]], OFFSET($F$10, 0, 0, ROW()-9, 1), SERVICE[[#This Row],[Resources Role]])</f>
        <v>0</v>
      </c>
      <c r="Z3362" s="388">
        <f ca="1">COUNTIFS(OFFSET($F$10, 0, 0, ROW()-9, 1), SERVICE[[#This Row],[Resources Role]], OFFSET($H$10, 0, 0, ROW()-9, 1), SERVICE[[#This Row],[Booking]])</f>
        <v>0</v>
      </c>
    </row>
    <row r="3363" spans="1:26" x14ac:dyDescent="0.25">
      <c r="A3363" s="6" t="str">
        <f ca="1">no.</f>
        <v/>
      </c>
      <c r="E3363" s="4" t="str">
        <f ca="1">position</f>
        <v/>
      </c>
      <c r="J3363" s="318"/>
      <c r="M3363" s="4"/>
      <c r="O3363" s="6"/>
      <c r="Q3363" s="20"/>
      <c r="R3363" s="5" t="str">
        <f ca="1">score</f>
        <v/>
      </c>
      <c r="S3363" s="7" t="str">
        <f ca="1">rescore_svc</f>
        <v/>
      </c>
      <c r="U3363" s="11" t="str">
        <f ca="1">price</f>
        <v/>
      </c>
      <c r="V3363" s="4"/>
      <c r="Y3363" s="388">
        <f ca="1">COUNTIFS(OFFSET($B$10, 0, 0, ROW()-9, 1), SERVICE[[#This Row],[Employee ID]], OFFSET($F$10, 0, 0, ROW()-9, 1), SERVICE[[#This Row],[Resources Role]])</f>
        <v>0</v>
      </c>
      <c r="Z3363" s="388">
        <f ca="1">COUNTIFS(OFFSET($F$10, 0, 0, ROW()-9, 1), SERVICE[[#This Row],[Resources Role]], OFFSET($H$10, 0, 0, ROW()-9, 1), SERVICE[[#This Row],[Booking]])</f>
        <v>0</v>
      </c>
    </row>
    <row r="3364" spans="1:26" x14ac:dyDescent="0.25">
      <c r="A3364" s="6" t="str">
        <f ca="1">no.</f>
        <v/>
      </c>
      <c r="E3364" s="4" t="str">
        <f ca="1">position</f>
        <v/>
      </c>
      <c r="J3364" s="318"/>
      <c r="M3364" s="4"/>
      <c r="O3364" s="6"/>
      <c r="Q3364" s="20"/>
      <c r="R3364" s="5" t="str">
        <f ca="1">score</f>
        <v/>
      </c>
      <c r="S3364" s="7" t="str">
        <f ca="1">rescore_svc</f>
        <v/>
      </c>
      <c r="U3364" s="11" t="str">
        <f ca="1">price</f>
        <v/>
      </c>
      <c r="V3364" s="4"/>
      <c r="Y3364" s="388">
        <f ca="1">COUNTIFS(OFFSET($B$10, 0, 0, ROW()-9, 1), SERVICE[[#This Row],[Employee ID]], OFFSET($F$10, 0, 0, ROW()-9, 1), SERVICE[[#This Row],[Resources Role]])</f>
        <v>0</v>
      </c>
      <c r="Z3364" s="388">
        <f ca="1">COUNTIFS(OFFSET($F$10, 0, 0, ROW()-9, 1), SERVICE[[#This Row],[Resources Role]], OFFSET($H$10, 0, 0, ROW()-9, 1), SERVICE[[#This Row],[Booking]])</f>
        <v>0</v>
      </c>
    </row>
    <row r="3365" spans="1:26" x14ac:dyDescent="0.25">
      <c r="A3365" s="6" t="str">
        <f ca="1">no.</f>
        <v/>
      </c>
      <c r="E3365" s="4" t="str">
        <f ca="1">position</f>
        <v/>
      </c>
      <c r="J3365" s="318"/>
      <c r="M3365" s="4"/>
      <c r="O3365" s="6"/>
      <c r="Q3365" s="20"/>
      <c r="R3365" s="5" t="str">
        <f ca="1">score</f>
        <v/>
      </c>
      <c r="S3365" s="7" t="str">
        <f ca="1">rescore_svc</f>
        <v/>
      </c>
      <c r="U3365" s="11" t="str">
        <f ca="1">price</f>
        <v/>
      </c>
      <c r="V3365" s="4"/>
      <c r="Y3365" s="388">
        <f ca="1">COUNTIFS(OFFSET($B$10, 0, 0, ROW()-9, 1), SERVICE[[#This Row],[Employee ID]], OFFSET($F$10, 0, 0, ROW()-9, 1), SERVICE[[#This Row],[Resources Role]])</f>
        <v>0</v>
      </c>
      <c r="Z3365" s="388">
        <f ca="1">COUNTIFS(OFFSET($F$10, 0, 0, ROW()-9, 1), SERVICE[[#This Row],[Resources Role]], OFFSET($H$10, 0, 0, ROW()-9, 1), SERVICE[[#This Row],[Booking]])</f>
        <v>0</v>
      </c>
    </row>
    <row r="3366" spans="1:26" x14ac:dyDescent="0.25">
      <c r="A3366" s="6" t="str">
        <f ca="1">no.</f>
        <v/>
      </c>
      <c r="E3366" s="4" t="str">
        <f ca="1">position</f>
        <v/>
      </c>
      <c r="J3366" s="318"/>
      <c r="M3366" s="4"/>
      <c r="O3366" s="6"/>
      <c r="Q3366" s="20"/>
      <c r="R3366" s="5" t="str">
        <f ca="1">score</f>
        <v/>
      </c>
      <c r="S3366" s="7" t="str">
        <f ca="1">rescore_svc</f>
        <v/>
      </c>
      <c r="U3366" s="11" t="str">
        <f ca="1">price</f>
        <v/>
      </c>
      <c r="V3366" s="4"/>
      <c r="Y3366" s="388">
        <f ca="1">COUNTIFS(OFFSET($B$10, 0, 0, ROW()-9, 1), SERVICE[[#This Row],[Employee ID]], OFFSET($F$10, 0, 0, ROW()-9, 1), SERVICE[[#This Row],[Resources Role]])</f>
        <v>0</v>
      </c>
      <c r="Z3366" s="388">
        <f ca="1">COUNTIFS(OFFSET($F$10, 0, 0, ROW()-9, 1), SERVICE[[#This Row],[Resources Role]], OFFSET($H$10, 0, 0, ROW()-9, 1), SERVICE[[#This Row],[Booking]])</f>
        <v>0</v>
      </c>
    </row>
    <row r="3367" spans="1:26" x14ac:dyDescent="0.25">
      <c r="A3367" s="6" t="str">
        <f ca="1">no.</f>
        <v/>
      </c>
      <c r="E3367" s="4" t="str">
        <f ca="1">position</f>
        <v/>
      </c>
      <c r="J3367" s="318"/>
      <c r="M3367" s="4"/>
      <c r="O3367" s="6"/>
      <c r="Q3367" s="20"/>
      <c r="R3367" s="5" t="str">
        <f ca="1">score</f>
        <v/>
      </c>
      <c r="S3367" s="7" t="str">
        <f ca="1">rescore_svc</f>
        <v/>
      </c>
      <c r="U3367" s="11" t="str">
        <f ca="1">price</f>
        <v/>
      </c>
      <c r="V3367" s="4"/>
      <c r="Y3367" s="388">
        <f ca="1">COUNTIFS(OFFSET($B$10, 0, 0, ROW()-9, 1), SERVICE[[#This Row],[Employee ID]], OFFSET($F$10, 0, 0, ROW()-9, 1), SERVICE[[#This Row],[Resources Role]])</f>
        <v>0</v>
      </c>
      <c r="Z3367" s="388">
        <f ca="1">COUNTIFS(OFFSET($F$10, 0, 0, ROW()-9, 1), SERVICE[[#This Row],[Resources Role]], OFFSET($H$10, 0, 0, ROW()-9, 1), SERVICE[[#This Row],[Booking]])</f>
        <v>0</v>
      </c>
    </row>
    <row r="3368" spans="1:26" x14ac:dyDescent="0.25">
      <c r="A3368" s="6" t="str">
        <f ca="1">no.</f>
        <v/>
      </c>
      <c r="E3368" s="4" t="str">
        <f ca="1">position</f>
        <v/>
      </c>
      <c r="J3368" s="318"/>
      <c r="M3368" s="4"/>
      <c r="O3368" s="6"/>
      <c r="Q3368" s="20"/>
      <c r="R3368" s="5" t="str">
        <f ca="1">score</f>
        <v/>
      </c>
      <c r="S3368" s="7" t="str">
        <f ca="1">rescore_svc</f>
        <v/>
      </c>
      <c r="U3368" s="11" t="str">
        <f ca="1">price</f>
        <v/>
      </c>
      <c r="V3368" s="4"/>
      <c r="Y3368" s="388">
        <f ca="1">COUNTIFS(OFFSET($B$10, 0, 0, ROW()-9, 1), SERVICE[[#This Row],[Employee ID]], OFFSET($F$10, 0, 0, ROW()-9, 1), SERVICE[[#This Row],[Resources Role]])</f>
        <v>0</v>
      </c>
      <c r="Z3368" s="388">
        <f ca="1">COUNTIFS(OFFSET($F$10, 0, 0, ROW()-9, 1), SERVICE[[#This Row],[Resources Role]], OFFSET($H$10, 0, 0, ROW()-9, 1), SERVICE[[#This Row],[Booking]])</f>
        <v>0</v>
      </c>
    </row>
    <row r="3369" spans="1:26" x14ac:dyDescent="0.25">
      <c r="A3369" s="6" t="str">
        <f ca="1">no.</f>
        <v/>
      </c>
      <c r="E3369" s="4" t="str">
        <f ca="1">position</f>
        <v/>
      </c>
      <c r="J3369" s="318"/>
      <c r="M3369" s="4"/>
      <c r="O3369" s="6"/>
      <c r="Q3369" s="20"/>
      <c r="R3369" s="5" t="str">
        <f ca="1">score</f>
        <v/>
      </c>
      <c r="S3369" s="7" t="str">
        <f ca="1">rescore_svc</f>
        <v/>
      </c>
      <c r="U3369" s="11" t="str">
        <f ca="1">price</f>
        <v/>
      </c>
      <c r="V3369" s="4"/>
      <c r="Y3369" s="388">
        <f ca="1">COUNTIFS(OFFSET($B$10, 0, 0, ROW()-9, 1), SERVICE[[#This Row],[Employee ID]], OFFSET($F$10, 0, 0, ROW()-9, 1), SERVICE[[#This Row],[Resources Role]])</f>
        <v>0</v>
      </c>
      <c r="Z3369" s="388">
        <f ca="1">COUNTIFS(OFFSET($F$10, 0, 0, ROW()-9, 1), SERVICE[[#This Row],[Resources Role]], OFFSET($H$10, 0, 0, ROW()-9, 1), SERVICE[[#This Row],[Booking]])</f>
        <v>0</v>
      </c>
    </row>
    <row r="3370" spans="1:26" x14ac:dyDescent="0.25">
      <c r="A3370" s="6" t="str">
        <f ca="1">no.</f>
        <v/>
      </c>
      <c r="E3370" s="4" t="str">
        <f ca="1">position</f>
        <v/>
      </c>
      <c r="J3370" s="318"/>
      <c r="M3370" s="4"/>
      <c r="O3370" s="6"/>
      <c r="Q3370" s="20"/>
      <c r="R3370" s="5" t="str">
        <f ca="1">score</f>
        <v/>
      </c>
      <c r="S3370" s="7" t="str">
        <f ca="1">rescore_svc</f>
        <v/>
      </c>
      <c r="U3370" s="11" t="str">
        <f ca="1">price</f>
        <v/>
      </c>
      <c r="V3370" s="4"/>
      <c r="Y3370" s="388">
        <f ca="1">COUNTIFS(OFFSET($B$10, 0, 0, ROW()-9, 1), SERVICE[[#This Row],[Employee ID]], OFFSET($F$10, 0, 0, ROW()-9, 1), SERVICE[[#This Row],[Resources Role]])</f>
        <v>0</v>
      </c>
      <c r="Z3370" s="388">
        <f ca="1">COUNTIFS(OFFSET($F$10, 0, 0, ROW()-9, 1), SERVICE[[#This Row],[Resources Role]], OFFSET($H$10, 0, 0, ROW()-9, 1), SERVICE[[#This Row],[Booking]])</f>
        <v>0</v>
      </c>
    </row>
    <row r="3371" spans="1:26" x14ac:dyDescent="0.25">
      <c r="A3371" s="6" t="str">
        <f ca="1">no.</f>
        <v/>
      </c>
      <c r="E3371" s="4" t="str">
        <f ca="1">position</f>
        <v/>
      </c>
      <c r="J3371" s="318"/>
      <c r="M3371" s="4"/>
      <c r="O3371" s="6"/>
      <c r="Q3371" s="20"/>
      <c r="R3371" s="5" t="str">
        <f ca="1">score</f>
        <v/>
      </c>
      <c r="S3371" s="7" t="str">
        <f ca="1">rescore_svc</f>
        <v/>
      </c>
      <c r="U3371" s="11" t="str">
        <f ca="1">price</f>
        <v/>
      </c>
      <c r="V3371" s="4"/>
      <c r="Y3371" s="388">
        <f ca="1">COUNTIFS(OFFSET($B$10, 0, 0, ROW()-9, 1), SERVICE[[#This Row],[Employee ID]], OFFSET($F$10, 0, 0, ROW()-9, 1), SERVICE[[#This Row],[Resources Role]])</f>
        <v>0</v>
      </c>
      <c r="Z3371" s="388">
        <f ca="1">COUNTIFS(OFFSET($F$10, 0, 0, ROW()-9, 1), SERVICE[[#This Row],[Resources Role]], OFFSET($H$10, 0, 0, ROW()-9, 1), SERVICE[[#This Row],[Booking]])</f>
        <v>0</v>
      </c>
    </row>
    <row r="3372" spans="1:26" x14ac:dyDescent="0.25">
      <c r="A3372" s="6" t="str">
        <f ca="1">no.</f>
        <v/>
      </c>
      <c r="E3372" s="4" t="str">
        <f ca="1">position</f>
        <v/>
      </c>
      <c r="J3372" s="318"/>
      <c r="M3372" s="4"/>
      <c r="O3372" s="6"/>
      <c r="Q3372" s="20"/>
      <c r="R3372" s="5" t="str">
        <f ca="1">score</f>
        <v/>
      </c>
      <c r="S3372" s="7" t="str">
        <f ca="1">rescore_svc</f>
        <v/>
      </c>
      <c r="U3372" s="11" t="str">
        <f ca="1">price</f>
        <v/>
      </c>
      <c r="V3372" s="4"/>
      <c r="Y3372" s="388">
        <f ca="1">COUNTIFS(OFFSET($B$10, 0, 0, ROW()-9, 1), SERVICE[[#This Row],[Employee ID]], OFFSET($F$10, 0, 0, ROW()-9, 1), SERVICE[[#This Row],[Resources Role]])</f>
        <v>0</v>
      </c>
      <c r="Z3372" s="388">
        <f ca="1">COUNTIFS(OFFSET($F$10, 0, 0, ROW()-9, 1), SERVICE[[#This Row],[Resources Role]], OFFSET($H$10, 0, 0, ROW()-9, 1), SERVICE[[#This Row],[Booking]])</f>
        <v>0</v>
      </c>
    </row>
    <row r="3373" spans="1:26" x14ac:dyDescent="0.25">
      <c r="A3373" s="6" t="str">
        <f ca="1">no.</f>
        <v/>
      </c>
      <c r="E3373" s="4" t="str">
        <f ca="1">position</f>
        <v/>
      </c>
      <c r="J3373" s="318"/>
      <c r="M3373" s="4"/>
      <c r="O3373" s="6"/>
      <c r="Q3373" s="20"/>
      <c r="R3373" s="5" t="str">
        <f ca="1">score</f>
        <v/>
      </c>
      <c r="S3373" s="7" t="str">
        <f ca="1">rescore_svc</f>
        <v/>
      </c>
      <c r="U3373" s="11" t="str">
        <f ca="1">price</f>
        <v/>
      </c>
      <c r="V3373" s="4"/>
      <c r="Y3373" s="388">
        <f ca="1">COUNTIFS(OFFSET($B$10, 0, 0, ROW()-9, 1), SERVICE[[#This Row],[Employee ID]], OFFSET($F$10, 0, 0, ROW()-9, 1), SERVICE[[#This Row],[Resources Role]])</f>
        <v>0</v>
      </c>
      <c r="Z3373" s="388">
        <f ca="1">COUNTIFS(OFFSET($F$10, 0, 0, ROW()-9, 1), SERVICE[[#This Row],[Resources Role]], OFFSET($H$10, 0, 0, ROW()-9, 1), SERVICE[[#This Row],[Booking]])</f>
        <v>0</v>
      </c>
    </row>
    <row r="3374" spans="1:26" x14ac:dyDescent="0.25">
      <c r="A3374" s="6" t="str">
        <f ca="1">no.</f>
        <v/>
      </c>
      <c r="E3374" s="4" t="str">
        <f ca="1">position</f>
        <v/>
      </c>
      <c r="J3374" s="318"/>
      <c r="M3374" s="4"/>
      <c r="O3374" s="6"/>
      <c r="Q3374" s="20"/>
      <c r="R3374" s="5" t="str">
        <f ca="1">score</f>
        <v/>
      </c>
      <c r="S3374" s="7" t="str">
        <f ca="1">rescore_svc</f>
        <v/>
      </c>
      <c r="U3374" s="11" t="str">
        <f ca="1">price</f>
        <v/>
      </c>
      <c r="V3374" s="4"/>
      <c r="Y3374" s="388">
        <f ca="1">COUNTIFS(OFFSET($B$10, 0, 0, ROW()-9, 1), SERVICE[[#This Row],[Employee ID]], OFFSET($F$10, 0, 0, ROW()-9, 1), SERVICE[[#This Row],[Resources Role]])</f>
        <v>0</v>
      </c>
      <c r="Z3374" s="388">
        <f ca="1">COUNTIFS(OFFSET($F$10, 0, 0, ROW()-9, 1), SERVICE[[#This Row],[Resources Role]], OFFSET($H$10, 0, 0, ROW()-9, 1), SERVICE[[#This Row],[Booking]])</f>
        <v>0</v>
      </c>
    </row>
    <row r="3375" spans="1:26" x14ac:dyDescent="0.25">
      <c r="A3375" s="6" t="str">
        <f ca="1">no.</f>
        <v/>
      </c>
      <c r="E3375" s="4" t="str">
        <f ca="1">position</f>
        <v/>
      </c>
      <c r="J3375" s="318"/>
      <c r="M3375" s="4"/>
      <c r="O3375" s="6"/>
      <c r="Q3375" s="20"/>
      <c r="R3375" s="5" t="str">
        <f ca="1">score</f>
        <v/>
      </c>
      <c r="S3375" s="7" t="str">
        <f ca="1">rescore_svc</f>
        <v/>
      </c>
      <c r="U3375" s="11" t="str">
        <f ca="1">price</f>
        <v/>
      </c>
      <c r="V3375" s="4"/>
      <c r="Y3375" s="388">
        <f ca="1">COUNTIFS(OFFSET($B$10, 0, 0, ROW()-9, 1), SERVICE[[#This Row],[Employee ID]], OFFSET($F$10, 0, 0, ROW()-9, 1), SERVICE[[#This Row],[Resources Role]])</f>
        <v>0</v>
      </c>
      <c r="Z3375" s="388">
        <f ca="1">COUNTIFS(OFFSET($F$10, 0, 0, ROW()-9, 1), SERVICE[[#This Row],[Resources Role]], OFFSET($H$10, 0, 0, ROW()-9, 1), SERVICE[[#This Row],[Booking]])</f>
        <v>0</v>
      </c>
    </row>
    <row r="3376" spans="1:26" x14ac:dyDescent="0.25">
      <c r="A3376" s="6" t="str">
        <f ca="1">no.</f>
        <v/>
      </c>
      <c r="E3376" s="4" t="str">
        <f ca="1">position</f>
        <v/>
      </c>
      <c r="J3376" s="318"/>
      <c r="M3376" s="4"/>
      <c r="O3376" s="6"/>
      <c r="Q3376" s="20"/>
      <c r="R3376" s="5" t="str">
        <f ca="1">score</f>
        <v/>
      </c>
      <c r="S3376" s="7" t="str">
        <f ca="1">rescore_svc</f>
        <v/>
      </c>
      <c r="U3376" s="11" t="str">
        <f ca="1">price</f>
        <v/>
      </c>
      <c r="V3376" s="4"/>
      <c r="Y3376" s="388">
        <f ca="1">COUNTIFS(OFFSET($B$10, 0, 0, ROW()-9, 1), SERVICE[[#This Row],[Employee ID]], OFFSET($F$10, 0, 0, ROW()-9, 1), SERVICE[[#This Row],[Resources Role]])</f>
        <v>0</v>
      </c>
      <c r="Z3376" s="388">
        <f ca="1">COUNTIFS(OFFSET($F$10, 0, 0, ROW()-9, 1), SERVICE[[#This Row],[Resources Role]], OFFSET($H$10, 0, 0, ROW()-9, 1), SERVICE[[#This Row],[Booking]])</f>
        <v>0</v>
      </c>
    </row>
    <row r="3377" spans="1:26" x14ac:dyDescent="0.25">
      <c r="A3377" s="6" t="str">
        <f ca="1">no.</f>
        <v/>
      </c>
      <c r="E3377" s="4" t="str">
        <f ca="1">position</f>
        <v/>
      </c>
      <c r="J3377" s="318"/>
      <c r="M3377" s="4"/>
      <c r="O3377" s="6"/>
      <c r="Q3377" s="20"/>
      <c r="R3377" s="5" t="str">
        <f ca="1">score</f>
        <v/>
      </c>
      <c r="S3377" s="7" t="str">
        <f ca="1">rescore_svc</f>
        <v/>
      </c>
      <c r="U3377" s="11" t="str">
        <f ca="1">price</f>
        <v/>
      </c>
      <c r="V3377" s="4"/>
      <c r="Y3377" s="388">
        <f ca="1">COUNTIFS(OFFSET($B$10, 0, 0, ROW()-9, 1), SERVICE[[#This Row],[Employee ID]], OFFSET($F$10, 0, 0, ROW()-9, 1), SERVICE[[#This Row],[Resources Role]])</f>
        <v>0</v>
      </c>
      <c r="Z3377" s="388">
        <f ca="1">COUNTIFS(OFFSET($F$10, 0, 0, ROW()-9, 1), SERVICE[[#This Row],[Resources Role]], OFFSET($H$10, 0, 0, ROW()-9, 1), SERVICE[[#This Row],[Booking]])</f>
        <v>0</v>
      </c>
    </row>
    <row r="3378" spans="1:26" x14ac:dyDescent="0.25">
      <c r="A3378" s="6" t="str">
        <f ca="1">no.</f>
        <v/>
      </c>
      <c r="E3378" s="4" t="str">
        <f ca="1">position</f>
        <v/>
      </c>
      <c r="J3378" s="318"/>
      <c r="M3378" s="4"/>
      <c r="O3378" s="6"/>
      <c r="Q3378" s="20"/>
      <c r="R3378" s="5" t="str">
        <f ca="1">score</f>
        <v/>
      </c>
      <c r="S3378" s="7" t="str">
        <f ca="1">rescore_svc</f>
        <v/>
      </c>
      <c r="U3378" s="11" t="str">
        <f ca="1">price</f>
        <v/>
      </c>
      <c r="V3378" s="4"/>
      <c r="Y3378" s="388">
        <f ca="1">COUNTIFS(OFFSET($B$10, 0, 0, ROW()-9, 1), SERVICE[[#This Row],[Employee ID]], OFFSET($F$10, 0, 0, ROW()-9, 1), SERVICE[[#This Row],[Resources Role]])</f>
        <v>0</v>
      </c>
      <c r="Z3378" s="388">
        <f ca="1">COUNTIFS(OFFSET($F$10, 0, 0, ROW()-9, 1), SERVICE[[#This Row],[Resources Role]], OFFSET($H$10, 0, 0, ROW()-9, 1), SERVICE[[#This Row],[Booking]])</f>
        <v>0</v>
      </c>
    </row>
    <row r="3379" spans="1:26" x14ac:dyDescent="0.25">
      <c r="A3379" s="6" t="str">
        <f ca="1">no.</f>
        <v/>
      </c>
      <c r="E3379" s="4" t="str">
        <f ca="1">position</f>
        <v/>
      </c>
      <c r="J3379" s="318"/>
      <c r="M3379" s="4"/>
      <c r="O3379" s="6"/>
      <c r="Q3379" s="20"/>
      <c r="R3379" s="5" t="str">
        <f ca="1">score</f>
        <v/>
      </c>
      <c r="S3379" s="7" t="str">
        <f ca="1">rescore_svc</f>
        <v/>
      </c>
      <c r="U3379" s="11" t="str">
        <f ca="1">price</f>
        <v/>
      </c>
      <c r="V3379" s="4"/>
      <c r="Y3379" s="388">
        <f ca="1">COUNTIFS(OFFSET($B$10, 0, 0, ROW()-9, 1), SERVICE[[#This Row],[Employee ID]], OFFSET($F$10, 0, 0, ROW()-9, 1), SERVICE[[#This Row],[Resources Role]])</f>
        <v>0</v>
      </c>
      <c r="Z3379" s="388">
        <f ca="1">COUNTIFS(OFFSET($F$10, 0, 0, ROW()-9, 1), SERVICE[[#This Row],[Resources Role]], OFFSET($H$10, 0, 0, ROW()-9, 1), SERVICE[[#This Row],[Booking]])</f>
        <v>0</v>
      </c>
    </row>
    <row r="3380" spans="1:26" x14ac:dyDescent="0.25">
      <c r="A3380" s="6" t="str">
        <f ca="1">no.</f>
        <v/>
      </c>
      <c r="E3380" s="4" t="str">
        <f ca="1">position</f>
        <v/>
      </c>
      <c r="J3380" s="318"/>
      <c r="M3380" s="4"/>
      <c r="O3380" s="6"/>
      <c r="Q3380" s="20"/>
      <c r="R3380" s="5" t="str">
        <f ca="1">score</f>
        <v/>
      </c>
      <c r="S3380" s="7" t="str">
        <f ca="1">rescore_svc</f>
        <v/>
      </c>
      <c r="U3380" s="11" t="str">
        <f ca="1">price</f>
        <v/>
      </c>
      <c r="V3380" s="4"/>
      <c r="Y3380" s="388">
        <f ca="1">COUNTIFS(OFFSET($B$10, 0, 0, ROW()-9, 1), SERVICE[[#This Row],[Employee ID]], OFFSET($F$10, 0, 0, ROW()-9, 1), SERVICE[[#This Row],[Resources Role]])</f>
        <v>0</v>
      </c>
      <c r="Z3380" s="388">
        <f ca="1">COUNTIFS(OFFSET($F$10, 0, 0, ROW()-9, 1), SERVICE[[#This Row],[Resources Role]], OFFSET($H$10, 0, 0, ROW()-9, 1), SERVICE[[#This Row],[Booking]])</f>
        <v>0</v>
      </c>
    </row>
    <row r="3381" spans="1:26" x14ac:dyDescent="0.25">
      <c r="A3381" s="6" t="str">
        <f ca="1">no.</f>
        <v/>
      </c>
      <c r="E3381" s="4" t="str">
        <f ca="1">position</f>
        <v/>
      </c>
      <c r="J3381" s="318"/>
      <c r="M3381" s="4"/>
      <c r="O3381" s="6"/>
      <c r="Q3381" s="20"/>
      <c r="R3381" s="5" t="str">
        <f ca="1">score</f>
        <v/>
      </c>
      <c r="S3381" s="7" t="str">
        <f ca="1">rescore_svc</f>
        <v/>
      </c>
      <c r="U3381" s="11" t="str">
        <f ca="1">price</f>
        <v/>
      </c>
      <c r="V3381" s="4"/>
      <c r="Y3381" s="388">
        <f ca="1">COUNTIFS(OFFSET($B$10, 0, 0, ROW()-9, 1), SERVICE[[#This Row],[Employee ID]], OFFSET($F$10, 0, 0, ROW()-9, 1), SERVICE[[#This Row],[Resources Role]])</f>
        <v>0</v>
      </c>
      <c r="Z3381" s="388">
        <f ca="1">COUNTIFS(OFFSET($F$10, 0, 0, ROW()-9, 1), SERVICE[[#This Row],[Resources Role]], OFFSET($H$10, 0, 0, ROW()-9, 1), SERVICE[[#This Row],[Booking]])</f>
        <v>0</v>
      </c>
    </row>
    <row r="3382" spans="1:26" x14ac:dyDescent="0.25">
      <c r="A3382" s="6" t="str">
        <f ca="1">no.</f>
        <v/>
      </c>
      <c r="E3382" s="4" t="str">
        <f ca="1">position</f>
        <v/>
      </c>
      <c r="J3382" s="318"/>
      <c r="M3382" s="4"/>
      <c r="O3382" s="6"/>
      <c r="Q3382" s="20"/>
      <c r="R3382" s="5" t="str">
        <f ca="1">score</f>
        <v/>
      </c>
      <c r="S3382" s="7" t="str">
        <f ca="1">rescore_svc</f>
        <v/>
      </c>
      <c r="U3382" s="11" t="str">
        <f ca="1">price</f>
        <v/>
      </c>
      <c r="V3382" s="4"/>
      <c r="Y3382" s="388">
        <f ca="1">COUNTIFS(OFFSET($B$10, 0, 0, ROW()-9, 1), SERVICE[[#This Row],[Employee ID]], OFFSET($F$10, 0, 0, ROW()-9, 1), SERVICE[[#This Row],[Resources Role]])</f>
        <v>0</v>
      </c>
      <c r="Z3382" s="388">
        <f ca="1">COUNTIFS(OFFSET($F$10, 0, 0, ROW()-9, 1), SERVICE[[#This Row],[Resources Role]], OFFSET($H$10, 0, 0, ROW()-9, 1), SERVICE[[#This Row],[Booking]])</f>
        <v>0</v>
      </c>
    </row>
    <row r="3383" spans="1:26" x14ac:dyDescent="0.25">
      <c r="A3383" s="6" t="str">
        <f ca="1">no.</f>
        <v/>
      </c>
      <c r="E3383" s="4" t="str">
        <f ca="1">position</f>
        <v/>
      </c>
      <c r="J3383" s="318"/>
      <c r="M3383" s="4"/>
      <c r="O3383" s="6"/>
      <c r="Q3383" s="20"/>
      <c r="R3383" s="5" t="str">
        <f ca="1">score</f>
        <v/>
      </c>
      <c r="S3383" s="7" t="str">
        <f ca="1">rescore_svc</f>
        <v/>
      </c>
      <c r="U3383" s="11" t="str">
        <f ca="1">price</f>
        <v/>
      </c>
      <c r="V3383" s="4"/>
      <c r="Y3383" s="388">
        <f ca="1">COUNTIFS(OFFSET($B$10, 0, 0, ROW()-9, 1), SERVICE[[#This Row],[Employee ID]], OFFSET($F$10, 0, 0, ROW()-9, 1), SERVICE[[#This Row],[Resources Role]])</f>
        <v>0</v>
      </c>
      <c r="Z3383" s="388">
        <f ca="1">COUNTIFS(OFFSET($F$10, 0, 0, ROW()-9, 1), SERVICE[[#This Row],[Resources Role]], OFFSET($H$10, 0, 0, ROW()-9, 1), SERVICE[[#This Row],[Booking]])</f>
        <v>0</v>
      </c>
    </row>
    <row r="3384" spans="1:26" x14ac:dyDescent="0.25">
      <c r="A3384" s="6" t="str">
        <f ca="1">no.</f>
        <v/>
      </c>
      <c r="E3384" s="4" t="str">
        <f ca="1">position</f>
        <v/>
      </c>
      <c r="J3384" s="318"/>
      <c r="M3384" s="4"/>
      <c r="O3384" s="6"/>
      <c r="Q3384" s="20"/>
      <c r="R3384" s="5" t="str">
        <f ca="1">score</f>
        <v/>
      </c>
      <c r="S3384" s="7" t="str">
        <f ca="1">rescore_svc</f>
        <v/>
      </c>
      <c r="U3384" s="11" t="str">
        <f ca="1">price</f>
        <v/>
      </c>
      <c r="V3384" s="4"/>
      <c r="Y3384" s="388">
        <f ca="1">COUNTIFS(OFFSET($B$10, 0, 0, ROW()-9, 1), SERVICE[[#This Row],[Employee ID]], OFFSET($F$10, 0, 0, ROW()-9, 1), SERVICE[[#This Row],[Resources Role]])</f>
        <v>0</v>
      </c>
      <c r="Z3384" s="388">
        <f ca="1">COUNTIFS(OFFSET($F$10, 0, 0, ROW()-9, 1), SERVICE[[#This Row],[Resources Role]], OFFSET($H$10, 0, 0, ROW()-9, 1), SERVICE[[#This Row],[Booking]])</f>
        <v>0</v>
      </c>
    </row>
    <row r="3385" spans="1:26" x14ac:dyDescent="0.25">
      <c r="A3385" s="6" t="str">
        <f ca="1">no.</f>
        <v/>
      </c>
      <c r="E3385" s="4" t="str">
        <f ca="1">position</f>
        <v/>
      </c>
      <c r="J3385" s="318"/>
      <c r="M3385" s="4"/>
      <c r="O3385" s="6"/>
      <c r="Q3385" s="20"/>
      <c r="R3385" s="5" t="str">
        <f ca="1">score</f>
        <v/>
      </c>
      <c r="S3385" s="7" t="str">
        <f ca="1">rescore_svc</f>
        <v/>
      </c>
      <c r="U3385" s="11" t="str">
        <f ca="1">price</f>
        <v/>
      </c>
      <c r="V3385" s="4"/>
      <c r="Y3385" s="388">
        <f ca="1">COUNTIFS(OFFSET($B$10, 0, 0, ROW()-9, 1), SERVICE[[#This Row],[Employee ID]], OFFSET($F$10, 0, 0, ROW()-9, 1), SERVICE[[#This Row],[Resources Role]])</f>
        <v>0</v>
      </c>
      <c r="Z3385" s="388">
        <f ca="1">COUNTIFS(OFFSET($F$10, 0, 0, ROW()-9, 1), SERVICE[[#This Row],[Resources Role]], OFFSET($H$10, 0, 0, ROW()-9, 1), SERVICE[[#This Row],[Booking]])</f>
        <v>0</v>
      </c>
    </row>
    <row r="3386" spans="1:26" x14ac:dyDescent="0.25">
      <c r="A3386" s="6" t="str">
        <f ca="1">no.</f>
        <v/>
      </c>
      <c r="E3386" s="4" t="str">
        <f ca="1">position</f>
        <v/>
      </c>
      <c r="J3386" s="318"/>
      <c r="M3386" s="4"/>
      <c r="O3386" s="6"/>
      <c r="Q3386" s="20"/>
      <c r="R3386" s="5" t="str">
        <f ca="1">score</f>
        <v/>
      </c>
      <c r="S3386" s="7" t="str">
        <f ca="1">rescore_svc</f>
        <v/>
      </c>
      <c r="U3386" s="11" t="str">
        <f ca="1">price</f>
        <v/>
      </c>
      <c r="V3386" s="4"/>
      <c r="Y3386" s="388">
        <f ca="1">COUNTIFS(OFFSET($B$10, 0, 0, ROW()-9, 1), SERVICE[[#This Row],[Employee ID]], OFFSET($F$10, 0, 0, ROW()-9, 1), SERVICE[[#This Row],[Resources Role]])</f>
        <v>0</v>
      </c>
      <c r="Z3386" s="388">
        <f ca="1">COUNTIFS(OFFSET($F$10, 0, 0, ROW()-9, 1), SERVICE[[#This Row],[Resources Role]], OFFSET($H$10, 0, 0, ROW()-9, 1), SERVICE[[#This Row],[Booking]])</f>
        <v>0</v>
      </c>
    </row>
    <row r="3387" spans="1:26" x14ac:dyDescent="0.25">
      <c r="A3387" s="6" t="str">
        <f ca="1">no.</f>
        <v/>
      </c>
      <c r="E3387" s="4" t="str">
        <f ca="1">position</f>
        <v/>
      </c>
      <c r="J3387" s="318"/>
      <c r="M3387" s="4"/>
      <c r="O3387" s="6"/>
      <c r="Q3387" s="20"/>
      <c r="R3387" s="5" t="str">
        <f ca="1">score</f>
        <v/>
      </c>
      <c r="S3387" s="7" t="str">
        <f ca="1">rescore_svc</f>
        <v/>
      </c>
      <c r="U3387" s="11" t="str">
        <f ca="1">price</f>
        <v/>
      </c>
      <c r="V3387" s="4"/>
      <c r="Y3387" s="388">
        <f ca="1">COUNTIFS(OFFSET($B$10, 0, 0, ROW()-9, 1), SERVICE[[#This Row],[Employee ID]], OFFSET($F$10, 0, 0, ROW()-9, 1), SERVICE[[#This Row],[Resources Role]])</f>
        <v>0</v>
      </c>
      <c r="Z3387" s="388">
        <f ca="1">COUNTIFS(OFFSET($F$10, 0, 0, ROW()-9, 1), SERVICE[[#This Row],[Resources Role]], OFFSET($H$10, 0, 0, ROW()-9, 1), SERVICE[[#This Row],[Booking]])</f>
        <v>0</v>
      </c>
    </row>
    <row r="3388" spans="1:26" x14ac:dyDescent="0.25">
      <c r="A3388" s="6" t="str">
        <f ca="1">no.</f>
        <v/>
      </c>
      <c r="E3388" s="4" t="str">
        <f ca="1">position</f>
        <v/>
      </c>
      <c r="J3388" s="318"/>
      <c r="M3388" s="4"/>
      <c r="O3388" s="6"/>
      <c r="Q3388" s="20"/>
      <c r="R3388" s="5" t="str">
        <f ca="1">score</f>
        <v/>
      </c>
      <c r="S3388" s="7" t="str">
        <f ca="1">rescore_svc</f>
        <v/>
      </c>
      <c r="U3388" s="11" t="str">
        <f ca="1">price</f>
        <v/>
      </c>
      <c r="V3388" s="4"/>
      <c r="Y3388" s="388">
        <f ca="1">COUNTIFS(OFFSET($B$10, 0, 0, ROW()-9, 1), SERVICE[[#This Row],[Employee ID]], OFFSET($F$10, 0, 0, ROW()-9, 1), SERVICE[[#This Row],[Resources Role]])</f>
        <v>0</v>
      </c>
      <c r="Z3388" s="388">
        <f ca="1">COUNTIFS(OFFSET($F$10, 0, 0, ROW()-9, 1), SERVICE[[#This Row],[Resources Role]], OFFSET($H$10, 0, 0, ROW()-9, 1), SERVICE[[#This Row],[Booking]])</f>
        <v>0</v>
      </c>
    </row>
    <row r="3389" spans="1:26" x14ac:dyDescent="0.25">
      <c r="A3389" s="6" t="str">
        <f ca="1">no.</f>
        <v/>
      </c>
      <c r="E3389" s="4" t="str">
        <f ca="1">position</f>
        <v/>
      </c>
      <c r="J3389" s="318"/>
      <c r="M3389" s="4"/>
      <c r="O3389" s="6"/>
      <c r="Q3389" s="20"/>
      <c r="R3389" s="5" t="str">
        <f ca="1">score</f>
        <v/>
      </c>
      <c r="S3389" s="7" t="str">
        <f ca="1">rescore_svc</f>
        <v/>
      </c>
      <c r="U3389" s="11" t="str">
        <f ca="1">price</f>
        <v/>
      </c>
      <c r="V3389" s="4"/>
      <c r="Y3389" s="388">
        <f ca="1">COUNTIFS(OFFSET($B$10, 0, 0, ROW()-9, 1), SERVICE[[#This Row],[Employee ID]], OFFSET($F$10, 0, 0, ROW()-9, 1), SERVICE[[#This Row],[Resources Role]])</f>
        <v>0</v>
      </c>
      <c r="Z3389" s="388">
        <f ca="1">COUNTIFS(OFFSET($F$10, 0, 0, ROW()-9, 1), SERVICE[[#This Row],[Resources Role]], OFFSET($H$10, 0, 0, ROW()-9, 1), SERVICE[[#This Row],[Booking]])</f>
        <v>0</v>
      </c>
    </row>
    <row r="3390" spans="1:26" x14ac:dyDescent="0.25">
      <c r="A3390" s="6" t="str">
        <f ca="1">no.</f>
        <v/>
      </c>
      <c r="E3390" s="4" t="str">
        <f ca="1">position</f>
        <v/>
      </c>
      <c r="J3390" s="318"/>
      <c r="M3390" s="4"/>
      <c r="O3390" s="6"/>
      <c r="Q3390" s="20"/>
      <c r="R3390" s="5" t="str">
        <f ca="1">score</f>
        <v/>
      </c>
      <c r="S3390" s="7" t="str">
        <f ca="1">rescore_svc</f>
        <v/>
      </c>
      <c r="U3390" s="11" t="str">
        <f ca="1">price</f>
        <v/>
      </c>
      <c r="V3390" s="4"/>
      <c r="Y3390" s="388">
        <f ca="1">COUNTIFS(OFFSET($B$10, 0, 0, ROW()-9, 1), SERVICE[[#This Row],[Employee ID]], OFFSET($F$10, 0, 0, ROW()-9, 1), SERVICE[[#This Row],[Resources Role]])</f>
        <v>0</v>
      </c>
      <c r="Z3390" s="388">
        <f ca="1">COUNTIFS(OFFSET($F$10, 0, 0, ROW()-9, 1), SERVICE[[#This Row],[Resources Role]], OFFSET($H$10, 0, 0, ROW()-9, 1), SERVICE[[#This Row],[Booking]])</f>
        <v>0</v>
      </c>
    </row>
    <row r="3391" spans="1:26" x14ac:dyDescent="0.25">
      <c r="A3391" s="6" t="str">
        <f ca="1">no.</f>
        <v/>
      </c>
      <c r="E3391" s="4" t="str">
        <f ca="1">position</f>
        <v/>
      </c>
      <c r="J3391" s="318"/>
      <c r="M3391" s="4"/>
      <c r="O3391" s="6"/>
      <c r="Q3391" s="20"/>
      <c r="R3391" s="5" t="str">
        <f ca="1">score</f>
        <v/>
      </c>
      <c r="S3391" s="7" t="str">
        <f ca="1">rescore_svc</f>
        <v/>
      </c>
      <c r="U3391" s="11" t="str">
        <f ca="1">price</f>
        <v/>
      </c>
      <c r="V3391" s="4"/>
      <c r="Y3391" s="388">
        <f ca="1">COUNTIFS(OFFSET($B$10, 0, 0, ROW()-9, 1), SERVICE[[#This Row],[Employee ID]], OFFSET($F$10, 0, 0, ROW()-9, 1), SERVICE[[#This Row],[Resources Role]])</f>
        <v>0</v>
      </c>
      <c r="Z3391" s="388">
        <f ca="1">COUNTIFS(OFFSET($F$10, 0, 0, ROW()-9, 1), SERVICE[[#This Row],[Resources Role]], OFFSET($H$10, 0, 0, ROW()-9, 1), SERVICE[[#This Row],[Booking]])</f>
        <v>0</v>
      </c>
    </row>
    <row r="3392" spans="1:26" x14ac:dyDescent="0.25">
      <c r="A3392" s="6" t="str">
        <f ca="1">no.</f>
        <v/>
      </c>
      <c r="E3392" s="4" t="str">
        <f ca="1">position</f>
        <v/>
      </c>
      <c r="J3392" s="318"/>
      <c r="M3392" s="4"/>
      <c r="O3392" s="6"/>
      <c r="Q3392" s="20"/>
      <c r="R3392" s="5" t="str">
        <f ca="1">score</f>
        <v/>
      </c>
      <c r="S3392" s="7" t="str">
        <f ca="1">rescore_svc</f>
        <v/>
      </c>
      <c r="U3392" s="11" t="str">
        <f ca="1">price</f>
        <v/>
      </c>
      <c r="V3392" s="4"/>
      <c r="Y3392" s="388">
        <f ca="1">COUNTIFS(OFFSET($B$10, 0, 0, ROW()-9, 1), SERVICE[[#This Row],[Employee ID]], OFFSET($F$10, 0, 0, ROW()-9, 1), SERVICE[[#This Row],[Resources Role]])</f>
        <v>0</v>
      </c>
      <c r="Z3392" s="388">
        <f ca="1">COUNTIFS(OFFSET($F$10, 0, 0, ROW()-9, 1), SERVICE[[#This Row],[Resources Role]], OFFSET($H$10, 0, 0, ROW()-9, 1), SERVICE[[#This Row],[Booking]])</f>
        <v>0</v>
      </c>
    </row>
    <row r="3393" spans="1:26" x14ac:dyDescent="0.25">
      <c r="A3393" s="6" t="str">
        <f ca="1">no.</f>
        <v/>
      </c>
      <c r="E3393" s="4" t="str">
        <f ca="1">position</f>
        <v/>
      </c>
      <c r="J3393" s="318"/>
      <c r="M3393" s="4"/>
      <c r="O3393" s="6"/>
      <c r="Q3393" s="20"/>
      <c r="R3393" s="5" t="str">
        <f ca="1">score</f>
        <v/>
      </c>
      <c r="S3393" s="7" t="str">
        <f ca="1">rescore_svc</f>
        <v/>
      </c>
      <c r="U3393" s="11" t="str">
        <f ca="1">price</f>
        <v/>
      </c>
      <c r="V3393" s="4"/>
      <c r="Y3393" s="388">
        <f ca="1">COUNTIFS(OFFSET($B$10, 0, 0, ROW()-9, 1), SERVICE[[#This Row],[Employee ID]], OFFSET($F$10, 0, 0, ROW()-9, 1), SERVICE[[#This Row],[Resources Role]])</f>
        <v>0</v>
      </c>
      <c r="Z3393" s="388">
        <f ca="1">COUNTIFS(OFFSET($F$10, 0, 0, ROW()-9, 1), SERVICE[[#This Row],[Resources Role]], OFFSET($H$10, 0, 0, ROW()-9, 1), SERVICE[[#This Row],[Booking]])</f>
        <v>0</v>
      </c>
    </row>
    <row r="3394" spans="1:26" x14ac:dyDescent="0.25">
      <c r="A3394" s="6" t="str">
        <f ca="1">no.</f>
        <v/>
      </c>
      <c r="E3394" s="4" t="str">
        <f ca="1">position</f>
        <v/>
      </c>
      <c r="J3394" s="318"/>
      <c r="M3394" s="4"/>
      <c r="O3394" s="6"/>
      <c r="Q3394" s="20"/>
      <c r="R3394" s="5" t="str">
        <f ca="1">score</f>
        <v/>
      </c>
      <c r="S3394" s="7" t="str">
        <f ca="1">rescore_svc</f>
        <v/>
      </c>
      <c r="U3394" s="11" t="str">
        <f ca="1">price</f>
        <v/>
      </c>
      <c r="V3394" s="4"/>
      <c r="Y3394" s="388">
        <f ca="1">COUNTIFS(OFFSET($B$10, 0, 0, ROW()-9, 1), SERVICE[[#This Row],[Employee ID]], OFFSET($F$10, 0, 0, ROW()-9, 1), SERVICE[[#This Row],[Resources Role]])</f>
        <v>0</v>
      </c>
      <c r="Z3394" s="388">
        <f ca="1">COUNTIFS(OFFSET($F$10, 0, 0, ROW()-9, 1), SERVICE[[#This Row],[Resources Role]], OFFSET($H$10, 0, 0, ROW()-9, 1), SERVICE[[#This Row],[Booking]])</f>
        <v>0</v>
      </c>
    </row>
    <row r="3395" spans="1:26" x14ac:dyDescent="0.25">
      <c r="A3395" s="6" t="str">
        <f ca="1">no.</f>
        <v/>
      </c>
      <c r="E3395" s="4" t="str">
        <f ca="1">position</f>
        <v/>
      </c>
      <c r="J3395" s="318"/>
      <c r="M3395" s="4"/>
      <c r="O3395" s="6"/>
      <c r="Q3395" s="20"/>
      <c r="R3395" s="5" t="str">
        <f ca="1">score</f>
        <v/>
      </c>
      <c r="S3395" s="7" t="str">
        <f ca="1">rescore_svc</f>
        <v/>
      </c>
      <c r="U3395" s="11" t="str">
        <f ca="1">price</f>
        <v/>
      </c>
      <c r="V3395" s="4"/>
      <c r="Y3395" s="388">
        <f ca="1">COUNTIFS(OFFSET($B$10, 0, 0, ROW()-9, 1), SERVICE[[#This Row],[Employee ID]], OFFSET($F$10, 0, 0, ROW()-9, 1), SERVICE[[#This Row],[Resources Role]])</f>
        <v>0</v>
      </c>
      <c r="Z3395" s="388">
        <f ca="1">COUNTIFS(OFFSET($F$10, 0, 0, ROW()-9, 1), SERVICE[[#This Row],[Resources Role]], OFFSET($H$10, 0, 0, ROW()-9, 1), SERVICE[[#This Row],[Booking]])</f>
        <v>0</v>
      </c>
    </row>
    <row r="3396" spans="1:26" x14ac:dyDescent="0.25">
      <c r="A3396" s="6" t="str">
        <f ca="1">no.</f>
        <v/>
      </c>
      <c r="E3396" s="4" t="str">
        <f ca="1">position</f>
        <v/>
      </c>
      <c r="J3396" s="318"/>
      <c r="M3396" s="4"/>
      <c r="O3396" s="6"/>
      <c r="Q3396" s="20"/>
      <c r="R3396" s="5" t="str">
        <f ca="1">score</f>
        <v/>
      </c>
      <c r="S3396" s="7" t="str">
        <f ca="1">rescore_svc</f>
        <v/>
      </c>
      <c r="U3396" s="11" t="str">
        <f ca="1">price</f>
        <v/>
      </c>
      <c r="V3396" s="4"/>
      <c r="Y3396" s="388">
        <f ca="1">COUNTIFS(OFFSET($B$10, 0, 0, ROW()-9, 1), SERVICE[[#This Row],[Employee ID]], OFFSET($F$10, 0, 0, ROW()-9, 1), SERVICE[[#This Row],[Resources Role]])</f>
        <v>0</v>
      </c>
      <c r="Z3396" s="388">
        <f ca="1">COUNTIFS(OFFSET($F$10, 0, 0, ROW()-9, 1), SERVICE[[#This Row],[Resources Role]], OFFSET($H$10, 0, 0, ROW()-9, 1), SERVICE[[#This Row],[Booking]])</f>
        <v>0</v>
      </c>
    </row>
    <row r="3397" spans="1:26" x14ac:dyDescent="0.25">
      <c r="A3397" s="6" t="str">
        <f ca="1">no.</f>
        <v/>
      </c>
      <c r="E3397" s="4" t="str">
        <f ca="1">position</f>
        <v/>
      </c>
      <c r="J3397" s="318"/>
      <c r="M3397" s="4"/>
      <c r="O3397" s="6"/>
      <c r="Q3397" s="20"/>
      <c r="R3397" s="5" t="str">
        <f ca="1">score</f>
        <v/>
      </c>
      <c r="S3397" s="7" t="str">
        <f ca="1">rescore_svc</f>
        <v/>
      </c>
      <c r="U3397" s="11" t="str">
        <f ca="1">price</f>
        <v/>
      </c>
      <c r="V3397" s="4"/>
      <c r="Y3397" s="388">
        <f ca="1">COUNTIFS(OFFSET($B$10, 0, 0, ROW()-9, 1), SERVICE[[#This Row],[Employee ID]], OFFSET($F$10, 0, 0, ROW()-9, 1), SERVICE[[#This Row],[Resources Role]])</f>
        <v>0</v>
      </c>
      <c r="Z3397" s="388">
        <f ca="1">COUNTIFS(OFFSET($F$10, 0, 0, ROW()-9, 1), SERVICE[[#This Row],[Resources Role]], OFFSET($H$10, 0, 0, ROW()-9, 1), SERVICE[[#This Row],[Booking]])</f>
        <v>0</v>
      </c>
    </row>
    <row r="3398" spans="1:26" x14ac:dyDescent="0.25">
      <c r="A3398" s="6" t="str">
        <f ca="1">no.</f>
        <v/>
      </c>
      <c r="E3398" s="4" t="str">
        <f ca="1">position</f>
        <v/>
      </c>
      <c r="J3398" s="318"/>
      <c r="M3398" s="4"/>
      <c r="O3398" s="6"/>
      <c r="Q3398" s="20"/>
      <c r="R3398" s="5" t="str">
        <f ca="1">score</f>
        <v/>
      </c>
      <c r="S3398" s="7" t="str">
        <f ca="1">rescore_svc</f>
        <v/>
      </c>
      <c r="U3398" s="11" t="str">
        <f ca="1">price</f>
        <v/>
      </c>
      <c r="V3398" s="4"/>
      <c r="Y3398" s="388">
        <f ca="1">COUNTIFS(OFFSET($B$10, 0, 0, ROW()-9, 1), SERVICE[[#This Row],[Employee ID]], OFFSET($F$10, 0, 0, ROW()-9, 1), SERVICE[[#This Row],[Resources Role]])</f>
        <v>0</v>
      </c>
      <c r="Z3398" s="388">
        <f ca="1">COUNTIFS(OFFSET($F$10, 0, 0, ROW()-9, 1), SERVICE[[#This Row],[Resources Role]], OFFSET($H$10, 0, 0, ROW()-9, 1), SERVICE[[#This Row],[Booking]])</f>
        <v>0</v>
      </c>
    </row>
    <row r="3399" spans="1:26" x14ac:dyDescent="0.25">
      <c r="A3399" s="6" t="str">
        <f ca="1">no.</f>
        <v/>
      </c>
      <c r="E3399" s="4" t="str">
        <f ca="1">position</f>
        <v/>
      </c>
      <c r="J3399" s="318"/>
      <c r="M3399" s="4"/>
      <c r="O3399" s="6"/>
      <c r="Q3399" s="20"/>
      <c r="R3399" s="5" t="str">
        <f ca="1">score</f>
        <v/>
      </c>
      <c r="S3399" s="7" t="str">
        <f ca="1">rescore_svc</f>
        <v/>
      </c>
      <c r="U3399" s="11" t="str">
        <f ca="1">price</f>
        <v/>
      </c>
      <c r="V3399" s="4"/>
      <c r="Y3399" s="388">
        <f ca="1">COUNTIFS(OFFSET($B$10, 0, 0, ROW()-9, 1), SERVICE[[#This Row],[Employee ID]], OFFSET($F$10, 0, 0, ROW()-9, 1), SERVICE[[#This Row],[Resources Role]])</f>
        <v>0</v>
      </c>
      <c r="Z3399" s="388">
        <f ca="1">COUNTIFS(OFFSET($F$10, 0, 0, ROW()-9, 1), SERVICE[[#This Row],[Resources Role]], OFFSET($H$10, 0, 0, ROW()-9, 1), SERVICE[[#This Row],[Booking]])</f>
        <v>0</v>
      </c>
    </row>
    <row r="3400" spans="1:26" x14ac:dyDescent="0.25">
      <c r="A3400" s="6" t="str">
        <f ca="1">no.</f>
        <v/>
      </c>
      <c r="E3400" s="4" t="str">
        <f ca="1">position</f>
        <v/>
      </c>
      <c r="J3400" s="318"/>
      <c r="M3400" s="4"/>
      <c r="O3400" s="6"/>
      <c r="Q3400" s="20"/>
      <c r="R3400" s="5" t="str">
        <f ca="1">score</f>
        <v/>
      </c>
      <c r="S3400" s="7" t="str">
        <f ca="1">rescore_svc</f>
        <v/>
      </c>
      <c r="U3400" s="11" t="str">
        <f ca="1">price</f>
        <v/>
      </c>
      <c r="V3400" s="4"/>
      <c r="Y3400" s="388">
        <f ca="1">COUNTIFS(OFFSET($B$10, 0, 0, ROW()-9, 1), SERVICE[[#This Row],[Employee ID]], OFFSET($F$10, 0, 0, ROW()-9, 1), SERVICE[[#This Row],[Resources Role]])</f>
        <v>0</v>
      </c>
      <c r="Z3400" s="388">
        <f ca="1">COUNTIFS(OFFSET($F$10, 0, 0, ROW()-9, 1), SERVICE[[#This Row],[Resources Role]], OFFSET($H$10, 0, 0, ROW()-9, 1), SERVICE[[#This Row],[Booking]])</f>
        <v>0</v>
      </c>
    </row>
    <row r="3401" spans="1:26" x14ac:dyDescent="0.25">
      <c r="A3401" s="6" t="str">
        <f ca="1">no.</f>
        <v/>
      </c>
      <c r="E3401" s="4" t="str">
        <f ca="1">position</f>
        <v/>
      </c>
      <c r="J3401" s="318"/>
      <c r="M3401" s="4"/>
      <c r="O3401" s="6"/>
      <c r="Q3401" s="20"/>
      <c r="R3401" s="5" t="str">
        <f ca="1">score</f>
        <v/>
      </c>
      <c r="S3401" s="7" t="str">
        <f ca="1">rescore_svc</f>
        <v/>
      </c>
      <c r="U3401" s="11" t="str">
        <f ca="1">price</f>
        <v/>
      </c>
      <c r="V3401" s="4"/>
      <c r="Y3401" s="388">
        <f ca="1">COUNTIFS(OFFSET($B$10, 0, 0, ROW()-9, 1), SERVICE[[#This Row],[Employee ID]], OFFSET($F$10, 0, 0, ROW()-9, 1), SERVICE[[#This Row],[Resources Role]])</f>
        <v>0</v>
      </c>
      <c r="Z3401" s="388">
        <f ca="1">COUNTIFS(OFFSET($F$10, 0, 0, ROW()-9, 1), SERVICE[[#This Row],[Resources Role]], OFFSET($H$10, 0, 0, ROW()-9, 1), SERVICE[[#This Row],[Booking]])</f>
        <v>0</v>
      </c>
    </row>
    <row r="3402" spans="1:26" x14ac:dyDescent="0.25">
      <c r="A3402" s="6" t="str">
        <f ca="1">no.</f>
        <v/>
      </c>
      <c r="E3402" s="4" t="str">
        <f ca="1">position</f>
        <v/>
      </c>
      <c r="J3402" s="318"/>
      <c r="M3402" s="4"/>
      <c r="O3402" s="6"/>
      <c r="Q3402" s="20"/>
      <c r="R3402" s="5" t="str">
        <f ca="1">score</f>
        <v/>
      </c>
      <c r="S3402" s="7" t="str">
        <f ca="1">rescore_svc</f>
        <v/>
      </c>
      <c r="U3402" s="11" t="str">
        <f ca="1">price</f>
        <v/>
      </c>
      <c r="V3402" s="4"/>
      <c r="Y3402" s="388">
        <f ca="1">COUNTIFS(OFFSET($B$10, 0, 0, ROW()-9, 1), SERVICE[[#This Row],[Employee ID]], OFFSET($F$10, 0, 0, ROW()-9, 1), SERVICE[[#This Row],[Resources Role]])</f>
        <v>0</v>
      </c>
      <c r="Z3402" s="388">
        <f ca="1">COUNTIFS(OFFSET($F$10, 0, 0, ROW()-9, 1), SERVICE[[#This Row],[Resources Role]], OFFSET($H$10, 0, 0, ROW()-9, 1), SERVICE[[#This Row],[Booking]])</f>
        <v>0</v>
      </c>
    </row>
    <row r="3403" spans="1:26" x14ac:dyDescent="0.25">
      <c r="A3403" s="6" t="str">
        <f ca="1">no.</f>
        <v/>
      </c>
      <c r="E3403" s="4" t="str">
        <f ca="1">position</f>
        <v/>
      </c>
      <c r="J3403" s="318"/>
      <c r="M3403" s="4"/>
      <c r="O3403" s="6"/>
      <c r="Q3403" s="20"/>
      <c r="R3403" s="5" t="str">
        <f ca="1">score</f>
        <v/>
      </c>
      <c r="S3403" s="7" t="str">
        <f ca="1">rescore_svc</f>
        <v/>
      </c>
      <c r="U3403" s="11" t="str">
        <f ca="1">price</f>
        <v/>
      </c>
      <c r="V3403" s="4"/>
      <c r="Y3403" s="388">
        <f ca="1">COUNTIFS(OFFSET($B$10, 0, 0, ROW()-9, 1), SERVICE[[#This Row],[Employee ID]], OFFSET($F$10, 0, 0, ROW()-9, 1), SERVICE[[#This Row],[Resources Role]])</f>
        <v>0</v>
      </c>
      <c r="Z3403" s="388">
        <f ca="1">COUNTIFS(OFFSET($F$10, 0, 0, ROW()-9, 1), SERVICE[[#This Row],[Resources Role]], OFFSET($H$10, 0, 0, ROW()-9, 1), SERVICE[[#This Row],[Booking]])</f>
        <v>0</v>
      </c>
    </row>
    <row r="3404" spans="1:26" x14ac:dyDescent="0.25">
      <c r="A3404" s="6" t="str">
        <f ca="1">no.</f>
        <v/>
      </c>
      <c r="E3404" s="4" t="str">
        <f ca="1">position</f>
        <v/>
      </c>
      <c r="J3404" s="318"/>
      <c r="M3404" s="4"/>
      <c r="O3404" s="6"/>
      <c r="Q3404" s="20"/>
      <c r="R3404" s="5" t="str">
        <f ca="1">score</f>
        <v/>
      </c>
      <c r="S3404" s="7" t="str">
        <f ca="1">rescore_svc</f>
        <v/>
      </c>
      <c r="U3404" s="11" t="str">
        <f ca="1">price</f>
        <v/>
      </c>
      <c r="V3404" s="4"/>
      <c r="Y3404" s="388">
        <f ca="1">COUNTIFS(OFFSET($B$10, 0, 0, ROW()-9, 1), SERVICE[[#This Row],[Employee ID]], OFFSET($F$10, 0, 0, ROW()-9, 1), SERVICE[[#This Row],[Resources Role]])</f>
        <v>0</v>
      </c>
      <c r="Z3404" s="388">
        <f ca="1">COUNTIFS(OFFSET($F$10, 0, 0, ROW()-9, 1), SERVICE[[#This Row],[Resources Role]], OFFSET($H$10, 0, 0, ROW()-9, 1), SERVICE[[#This Row],[Booking]])</f>
        <v>0</v>
      </c>
    </row>
    <row r="3405" spans="1:26" x14ac:dyDescent="0.25">
      <c r="A3405" s="6" t="str">
        <f ca="1">no.</f>
        <v/>
      </c>
      <c r="E3405" s="4" t="str">
        <f ca="1">position</f>
        <v/>
      </c>
      <c r="J3405" s="318"/>
      <c r="M3405" s="4"/>
      <c r="O3405" s="6"/>
      <c r="Q3405" s="20"/>
      <c r="R3405" s="5" t="str">
        <f ca="1">score</f>
        <v/>
      </c>
      <c r="S3405" s="7" t="str">
        <f ca="1">rescore_svc</f>
        <v/>
      </c>
      <c r="U3405" s="11" t="str">
        <f ca="1">price</f>
        <v/>
      </c>
      <c r="V3405" s="4"/>
      <c r="Y3405" s="388">
        <f ca="1">COUNTIFS(OFFSET($B$10, 0, 0, ROW()-9, 1), SERVICE[[#This Row],[Employee ID]], OFFSET($F$10, 0, 0, ROW()-9, 1), SERVICE[[#This Row],[Resources Role]])</f>
        <v>0</v>
      </c>
      <c r="Z3405" s="388">
        <f ca="1">COUNTIFS(OFFSET($F$10, 0, 0, ROW()-9, 1), SERVICE[[#This Row],[Resources Role]], OFFSET($H$10, 0, 0, ROW()-9, 1), SERVICE[[#This Row],[Booking]])</f>
        <v>0</v>
      </c>
    </row>
    <row r="3406" spans="1:26" x14ac:dyDescent="0.25">
      <c r="A3406" s="6" t="str">
        <f ca="1">no.</f>
        <v/>
      </c>
      <c r="E3406" s="4" t="str">
        <f ca="1">position</f>
        <v/>
      </c>
      <c r="J3406" s="318"/>
      <c r="M3406" s="4"/>
      <c r="O3406" s="6"/>
      <c r="Q3406" s="20"/>
      <c r="R3406" s="5" t="str">
        <f ca="1">score</f>
        <v/>
      </c>
      <c r="S3406" s="7" t="str">
        <f ca="1">rescore_svc</f>
        <v/>
      </c>
      <c r="U3406" s="11" t="str">
        <f ca="1">price</f>
        <v/>
      </c>
      <c r="V3406" s="4"/>
      <c r="Y3406" s="388">
        <f ca="1">COUNTIFS(OFFSET($B$10, 0, 0, ROW()-9, 1), SERVICE[[#This Row],[Employee ID]], OFFSET($F$10, 0, 0, ROW()-9, 1), SERVICE[[#This Row],[Resources Role]])</f>
        <v>0</v>
      </c>
      <c r="Z3406" s="388">
        <f ca="1">COUNTIFS(OFFSET($F$10, 0, 0, ROW()-9, 1), SERVICE[[#This Row],[Resources Role]], OFFSET($H$10, 0, 0, ROW()-9, 1), SERVICE[[#This Row],[Booking]])</f>
        <v>0</v>
      </c>
    </row>
    <row r="3407" spans="1:26" x14ac:dyDescent="0.25">
      <c r="A3407" s="6" t="str">
        <f ca="1">no.</f>
        <v/>
      </c>
      <c r="E3407" s="4" t="str">
        <f ca="1">position</f>
        <v/>
      </c>
      <c r="J3407" s="318"/>
      <c r="M3407" s="4"/>
      <c r="O3407" s="6"/>
      <c r="Q3407" s="20"/>
      <c r="R3407" s="5" t="str">
        <f ca="1">score</f>
        <v/>
      </c>
      <c r="S3407" s="7" t="str">
        <f ca="1">rescore_svc</f>
        <v/>
      </c>
      <c r="U3407" s="11" t="str">
        <f ca="1">price</f>
        <v/>
      </c>
      <c r="V3407" s="4"/>
      <c r="Y3407" s="388">
        <f ca="1">COUNTIFS(OFFSET($B$10, 0, 0, ROW()-9, 1), SERVICE[[#This Row],[Employee ID]], OFFSET($F$10, 0, 0, ROW()-9, 1), SERVICE[[#This Row],[Resources Role]])</f>
        <v>0</v>
      </c>
      <c r="Z3407" s="388">
        <f ca="1">COUNTIFS(OFFSET($F$10, 0, 0, ROW()-9, 1), SERVICE[[#This Row],[Resources Role]], OFFSET($H$10, 0, 0, ROW()-9, 1), SERVICE[[#This Row],[Booking]])</f>
        <v>0</v>
      </c>
    </row>
    <row r="3408" spans="1:26" x14ac:dyDescent="0.25">
      <c r="A3408" s="6" t="str">
        <f ca="1">no.</f>
        <v/>
      </c>
      <c r="E3408" s="4" t="str">
        <f ca="1">position</f>
        <v/>
      </c>
      <c r="J3408" s="318"/>
      <c r="M3408" s="4"/>
      <c r="O3408" s="6"/>
      <c r="Q3408" s="20"/>
      <c r="R3408" s="5" t="str">
        <f ca="1">score</f>
        <v/>
      </c>
      <c r="S3408" s="7" t="str">
        <f ca="1">rescore_svc</f>
        <v/>
      </c>
      <c r="U3408" s="11" t="str">
        <f ca="1">price</f>
        <v/>
      </c>
      <c r="V3408" s="4"/>
      <c r="Y3408" s="388">
        <f ca="1">COUNTIFS(OFFSET($B$10, 0, 0, ROW()-9, 1), SERVICE[[#This Row],[Employee ID]], OFFSET($F$10, 0, 0, ROW()-9, 1), SERVICE[[#This Row],[Resources Role]])</f>
        <v>0</v>
      </c>
      <c r="Z3408" s="388">
        <f ca="1">COUNTIFS(OFFSET($F$10, 0, 0, ROW()-9, 1), SERVICE[[#This Row],[Resources Role]], OFFSET($H$10, 0, 0, ROW()-9, 1), SERVICE[[#This Row],[Booking]])</f>
        <v>0</v>
      </c>
    </row>
    <row r="3409" spans="1:26" x14ac:dyDescent="0.25">
      <c r="A3409" s="6" t="str">
        <f ca="1">no.</f>
        <v/>
      </c>
      <c r="E3409" s="4" t="str">
        <f ca="1">position</f>
        <v/>
      </c>
      <c r="J3409" s="318"/>
      <c r="M3409" s="4"/>
      <c r="O3409" s="6"/>
      <c r="Q3409" s="20"/>
      <c r="R3409" s="5" t="str">
        <f ca="1">score</f>
        <v/>
      </c>
      <c r="S3409" s="7" t="str">
        <f ca="1">rescore_svc</f>
        <v/>
      </c>
      <c r="U3409" s="11" t="str">
        <f ca="1">price</f>
        <v/>
      </c>
      <c r="V3409" s="4"/>
      <c r="Y3409" s="388">
        <f ca="1">COUNTIFS(OFFSET($B$10, 0, 0, ROW()-9, 1), SERVICE[[#This Row],[Employee ID]], OFFSET($F$10, 0, 0, ROW()-9, 1), SERVICE[[#This Row],[Resources Role]])</f>
        <v>0</v>
      </c>
      <c r="Z3409" s="388">
        <f ca="1">COUNTIFS(OFFSET($F$10, 0, 0, ROW()-9, 1), SERVICE[[#This Row],[Resources Role]], OFFSET($H$10, 0, 0, ROW()-9, 1), SERVICE[[#This Row],[Booking]])</f>
        <v>0</v>
      </c>
    </row>
    <row r="3410" spans="1:26" x14ac:dyDescent="0.25">
      <c r="A3410" s="6" t="str">
        <f ca="1">no.</f>
        <v/>
      </c>
      <c r="E3410" s="4" t="str">
        <f ca="1">position</f>
        <v/>
      </c>
      <c r="J3410" s="318"/>
      <c r="M3410" s="4"/>
      <c r="O3410" s="6"/>
      <c r="Q3410" s="20"/>
      <c r="R3410" s="5" t="str">
        <f ca="1">score</f>
        <v/>
      </c>
      <c r="S3410" s="7" t="str">
        <f ca="1">rescore_svc</f>
        <v/>
      </c>
      <c r="U3410" s="11" t="str">
        <f ca="1">price</f>
        <v/>
      </c>
      <c r="V3410" s="4"/>
      <c r="Y3410" s="388">
        <f ca="1">COUNTIFS(OFFSET($B$10, 0, 0, ROW()-9, 1), SERVICE[[#This Row],[Employee ID]], OFFSET($F$10, 0, 0, ROW()-9, 1), SERVICE[[#This Row],[Resources Role]])</f>
        <v>0</v>
      </c>
      <c r="Z3410" s="388">
        <f ca="1">COUNTIFS(OFFSET($F$10, 0, 0, ROW()-9, 1), SERVICE[[#This Row],[Resources Role]], OFFSET($H$10, 0, 0, ROW()-9, 1), SERVICE[[#This Row],[Booking]])</f>
        <v>0</v>
      </c>
    </row>
    <row r="3411" spans="1:26" x14ac:dyDescent="0.25">
      <c r="A3411" s="6" t="str">
        <f ca="1">no.</f>
        <v/>
      </c>
      <c r="E3411" s="4" t="str">
        <f ca="1">position</f>
        <v/>
      </c>
      <c r="J3411" s="318"/>
      <c r="M3411" s="4"/>
      <c r="O3411" s="6"/>
      <c r="Q3411" s="20"/>
      <c r="R3411" s="5" t="str">
        <f ca="1">score</f>
        <v/>
      </c>
      <c r="S3411" s="7" t="str">
        <f ca="1">rescore_svc</f>
        <v/>
      </c>
      <c r="U3411" s="11" t="str">
        <f ca="1">price</f>
        <v/>
      </c>
      <c r="V3411" s="4"/>
      <c r="Y3411" s="388">
        <f ca="1">COUNTIFS(OFFSET($B$10, 0, 0, ROW()-9, 1), SERVICE[[#This Row],[Employee ID]], OFFSET($F$10, 0, 0, ROW()-9, 1), SERVICE[[#This Row],[Resources Role]])</f>
        <v>0</v>
      </c>
      <c r="Z3411" s="388">
        <f ca="1">COUNTIFS(OFFSET($F$10, 0, 0, ROW()-9, 1), SERVICE[[#This Row],[Resources Role]], OFFSET($H$10, 0, 0, ROW()-9, 1), SERVICE[[#This Row],[Booking]])</f>
        <v>0</v>
      </c>
    </row>
    <row r="3412" spans="1:26" x14ac:dyDescent="0.25">
      <c r="A3412" s="6" t="str">
        <f ca="1">no.</f>
        <v/>
      </c>
      <c r="E3412" s="4" t="str">
        <f ca="1">position</f>
        <v/>
      </c>
      <c r="J3412" s="318"/>
      <c r="M3412" s="4"/>
      <c r="O3412" s="6"/>
      <c r="Q3412" s="20"/>
      <c r="R3412" s="5" t="str">
        <f ca="1">score</f>
        <v/>
      </c>
      <c r="S3412" s="7" t="str">
        <f ca="1">rescore_svc</f>
        <v/>
      </c>
      <c r="U3412" s="11" t="str">
        <f ca="1">price</f>
        <v/>
      </c>
      <c r="V3412" s="4"/>
      <c r="Y3412" s="388">
        <f ca="1">COUNTIFS(OFFSET($B$10, 0, 0, ROW()-9, 1), SERVICE[[#This Row],[Employee ID]], OFFSET($F$10, 0, 0, ROW()-9, 1), SERVICE[[#This Row],[Resources Role]])</f>
        <v>0</v>
      </c>
      <c r="Z3412" s="388">
        <f ca="1">COUNTIFS(OFFSET($F$10, 0, 0, ROW()-9, 1), SERVICE[[#This Row],[Resources Role]], OFFSET($H$10, 0, 0, ROW()-9, 1), SERVICE[[#This Row],[Booking]])</f>
        <v>0</v>
      </c>
    </row>
    <row r="3413" spans="1:26" x14ac:dyDescent="0.25">
      <c r="A3413" s="6" t="str">
        <f ca="1">no.</f>
        <v/>
      </c>
      <c r="E3413" s="4" t="str">
        <f ca="1">position</f>
        <v/>
      </c>
      <c r="J3413" s="318"/>
      <c r="M3413" s="4"/>
      <c r="O3413" s="6"/>
      <c r="Q3413" s="20"/>
      <c r="R3413" s="5" t="str">
        <f ca="1">score</f>
        <v/>
      </c>
      <c r="S3413" s="7" t="str">
        <f ca="1">rescore_svc</f>
        <v/>
      </c>
      <c r="U3413" s="11" t="str">
        <f ca="1">price</f>
        <v/>
      </c>
      <c r="V3413" s="4"/>
      <c r="Y3413" s="388">
        <f ca="1">COUNTIFS(OFFSET($B$10, 0, 0, ROW()-9, 1), SERVICE[[#This Row],[Employee ID]], OFFSET($F$10, 0, 0, ROW()-9, 1), SERVICE[[#This Row],[Resources Role]])</f>
        <v>0</v>
      </c>
      <c r="Z3413" s="388">
        <f ca="1">COUNTIFS(OFFSET($F$10, 0, 0, ROW()-9, 1), SERVICE[[#This Row],[Resources Role]], OFFSET($H$10, 0, 0, ROW()-9, 1), SERVICE[[#This Row],[Booking]])</f>
        <v>0</v>
      </c>
    </row>
    <row r="3414" spans="1:26" x14ac:dyDescent="0.25">
      <c r="A3414" s="6" t="str">
        <f ca="1">no.</f>
        <v/>
      </c>
      <c r="E3414" s="4" t="str">
        <f ca="1">position</f>
        <v/>
      </c>
      <c r="J3414" s="318"/>
      <c r="M3414" s="4"/>
      <c r="O3414" s="6"/>
      <c r="Q3414" s="20"/>
      <c r="R3414" s="5" t="str">
        <f ca="1">score</f>
        <v/>
      </c>
      <c r="S3414" s="7" t="str">
        <f ca="1">rescore_svc</f>
        <v/>
      </c>
      <c r="U3414" s="11" t="str">
        <f ca="1">price</f>
        <v/>
      </c>
      <c r="V3414" s="4"/>
      <c r="Y3414" s="388">
        <f ca="1">COUNTIFS(OFFSET($B$10, 0, 0, ROW()-9, 1), SERVICE[[#This Row],[Employee ID]], OFFSET($F$10, 0, 0, ROW()-9, 1), SERVICE[[#This Row],[Resources Role]])</f>
        <v>0</v>
      </c>
      <c r="Z3414" s="388">
        <f ca="1">COUNTIFS(OFFSET($F$10, 0, 0, ROW()-9, 1), SERVICE[[#This Row],[Resources Role]], OFFSET($H$10, 0, 0, ROW()-9, 1), SERVICE[[#This Row],[Booking]])</f>
        <v>0</v>
      </c>
    </row>
    <row r="3415" spans="1:26" x14ac:dyDescent="0.25">
      <c r="A3415" s="6" t="str">
        <f ca="1">no.</f>
        <v/>
      </c>
      <c r="E3415" s="4" t="str">
        <f ca="1">position</f>
        <v/>
      </c>
      <c r="J3415" s="318"/>
      <c r="M3415" s="4"/>
      <c r="O3415" s="6"/>
      <c r="Q3415" s="20"/>
      <c r="R3415" s="5" t="str">
        <f ca="1">score</f>
        <v/>
      </c>
      <c r="S3415" s="7" t="str">
        <f ca="1">rescore_svc</f>
        <v/>
      </c>
      <c r="U3415" s="11" t="str">
        <f ca="1">price</f>
        <v/>
      </c>
      <c r="V3415" s="4"/>
      <c r="Y3415" s="388">
        <f ca="1">COUNTIFS(OFFSET($B$10, 0, 0, ROW()-9, 1), SERVICE[[#This Row],[Employee ID]], OFFSET($F$10, 0, 0, ROW()-9, 1), SERVICE[[#This Row],[Resources Role]])</f>
        <v>0</v>
      </c>
      <c r="Z3415" s="388">
        <f ca="1">COUNTIFS(OFFSET($F$10, 0, 0, ROW()-9, 1), SERVICE[[#This Row],[Resources Role]], OFFSET($H$10, 0, 0, ROW()-9, 1), SERVICE[[#This Row],[Booking]])</f>
        <v>0</v>
      </c>
    </row>
    <row r="3416" spans="1:26" x14ac:dyDescent="0.25">
      <c r="A3416" s="6" t="str">
        <f ca="1">no.</f>
        <v/>
      </c>
      <c r="E3416" s="4" t="str">
        <f ca="1">position</f>
        <v/>
      </c>
      <c r="J3416" s="318"/>
      <c r="M3416" s="4"/>
      <c r="O3416" s="6"/>
      <c r="Q3416" s="20"/>
      <c r="R3416" s="5" t="str">
        <f ca="1">score</f>
        <v/>
      </c>
      <c r="S3416" s="7" t="str">
        <f ca="1">rescore_svc</f>
        <v/>
      </c>
      <c r="U3416" s="11" t="str">
        <f ca="1">price</f>
        <v/>
      </c>
      <c r="V3416" s="4"/>
      <c r="Y3416" s="388">
        <f ca="1">COUNTIFS(OFFSET($B$10, 0, 0, ROW()-9, 1), SERVICE[[#This Row],[Employee ID]], OFFSET($F$10, 0, 0, ROW()-9, 1), SERVICE[[#This Row],[Resources Role]])</f>
        <v>0</v>
      </c>
      <c r="Z3416" s="388">
        <f ca="1">COUNTIFS(OFFSET($F$10, 0, 0, ROW()-9, 1), SERVICE[[#This Row],[Resources Role]], OFFSET($H$10, 0, 0, ROW()-9, 1), SERVICE[[#This Row],[Booking]])</f>
        <v>0</v>
      </c>
    </row>
    <row r="3417" spans="1:26" x14ac:dyDescent="0.25">
      <c r="A3417" s="6" t="str">
        <f ca="1">no.</f>
        <v/>
      </c>
      <c r="E3417" s="4" t="str">
        <f ca="1">position</f>
        <v/>
      </c>
      <c r="J3417" s="318"/>
      <c r="M3417" s="4"/>
      <c r="O3417" s="6"/>
      <c r="Q3417" s="20"/>
      <c r="R3417" s="5" t="str">
        <f ca="1">score</f>
        <v/>
      </c>
      <c r="S3417" s="7" t="str">
        <f ca="1">rescore_svc</f>
        <v/>
      </c>
      <c r="U3417" s="11" t="str">
        <f ca="1">price</f>
        <v/>
      </c>
      <c r="V3417" s="4"/>
      <c r="Y3417" s="388">
        <f ca="1">COUNTIFS(OFFSET($B$10, 0, 0, ROW()-9, 1), SERVICE[[#This Row],[Employee ID]], OFFSET($F$10, 0, 0, ROW()-9, 1), SERVICE[[#This Row],[Resources Role]])</f>
        <v>0</v>
      </c>
      <c r="Z3417" s="388">
        <f ca="1">COUNTIFS(OFFSET($F$10, 0, 0, ROW()-9, 1), SERVICE[[#This Row],[Resources Role]], OFFSET($H$10, 0, 0, ROW()-9, 1), SERVICE[[#This Row],[Booking]])</f>
        <v>0</v>
      </c>
    </row>
    <row r="3418" spans="1:26" x14ac:dyDescent="0.25">
      <c r="A3418" s="6" t="str">
        <f ca="1">no.</f>
        <v/>
      </c>
      <c r="E3418" s="4" t="str">
        <f ca="1">position</f>
        <v/>
      </c>
      <c r="J3418" s="318"/>
      <c r="M3418" s="4"/>
      <c r="O3418" s="6"/>
      <c r="Q3418" s="20"/>
      <c r="R3418" s="5" t="str">
        <f ca="1">score</f>
        <v/>
      </c>
      <c r="S3418" s="7" t="str">
        <f ca="1">rescore_svc</f>
        <v/>
      </c>
      <c r="U3418" s="11" t="str">
        <f ca="1">price</f>
        <v/>
      </c>
      <c r="V3418" s="4"/>
      <c r="Y3418" s="388">
        <f ca="1">COUNTIFS(OFFSET($B$10, 0, 0, ROW()-9, 1), SERVICE[[#This Row],[Employee ID]], OFFSET($F$10, 0, 0, ROW()-9, 1), SERVICE[[#This Row],[Resources Role]])</f>
        <v>0</v>
      </c>
      <c r="Z3418" s="388">
        <f ca="1">COUNTIFS(OFFSET($F$10, 0, 0, ROW()-9, 1), SERVICE[[#This Row],[Resources Role]], OFFSET($H$10, 0, 0, ROW()-9, 1), SERVICE[[#This Row],[Booking]])</f>
        <v>0</v>
      </c>
    </row>
    <row r="3419" spans="1:26" x14ac:dyDescent="0.25">
      <c r="A3419" s="6" t="str">
        <f ca="1">no.</f>
        <v/>
      </c>
      <c r="E3419" s="4" t="str">
        <f ca="1">position</f>
        <v/>
      </c>
      <c r="J3419" s="318"/>
      <c r="M3419" s="4"/>
      <c r="O3419" s="6"/>
      <c r="Q3419" s="20"/>
      <c r="R3419" s="5" t="str">
        <f ca="1">score</f>
        <v/>
      </c>
      <c r="S3419" s="7" t="str">
        <f ca="1">rescore_svc</f>
        <v/>
      </c>
      <c r="U3419" s="11" t="str">
        <f ca="1">price</f>
        <v/>
      </c>
      <c r="V3419" s="4"/>
      <c r="Y3419" s="388">
        <f ca="1">COUNTIFS(OFFSET($B$10, 0, 0, ROW()-9, 1), SERVICE[[#This Row],[Employee ID]], OFFSET($F$10, 0, 0, ROW()-9, 1), SERVICE[[#This Row],[Resources Role]])</f>
        <v>0</v>
      </c>
      <c r="Z3419" s="388">
        <f ca="1">COUNTIFS(OFFSET($F$10, 0, 0, ROW()-9, 1), SERVICE[[#This Row],[Resources Role]], OFFSET($H$10, 0, 0, ROW()-9, 1), SERVICE[[#This Row],[Booking]])</f>
        <v>0</v>
      </c>
    </row>
    <row r="3420" spans="1:26" x14ac:dyDescent="0.25">
      <c r="A3420" s="6" t="str">
        <f ca="1">no.</f>
        <v/>
      </c>
      <c r="E3420" s="4" t="str">
        <f ca="1">position</f>
        <v/>
      </c>
      <c r="J3420" s="318"/>
      <c r="M3420" s="4"/>
      <c r="O3420" s="6"/>
      <c r="Q3420" s="20"/>
      <c r="R3420" s="5" t="str">
        <f ca="1">score</f>
        <v/>
      </c>
      <c r="S3420" s="7" t="str">
        <f ca="1">rescore_svc</f>
        <v/>
      </c>
      <c r="U3420" s="11" t="str">
        <f ca="1">price</f>
        <v/>
      </c>
      <c r="V3420" s="4"/>
      <c r="Y3420" s="388">
        <f ca="1">COUNTIFS(OFFSET($B$10, 0, 0, ROW()-9, 1), SERVICE[[#This Row],[Employee ID]], OFFSET($F$10, 0, 0, ROW()-9, 1), SERVICE[[#This Row],[Resources Role]])</f>
        <v>0</v>
      </c>
      <c r="Z3420" s="388">
        <f ca="1">COUNTIFS(OFFSET($F$10, 0, 0, ROW()-9, 1), SERVICE[[#This Row],[Resources Role]], OFFSET($H$10, 0, 0, ROW()-9, 1), SERVICE[[#This Row],[Booking]])</f>
        <v>0</v>
      </c>
    </row>
    <row r="3421" spans="1:26" x14ac:dyDescent="0.25">
      <c r="A3421" s="6" t="str">
        <f ca="1">no.</f>
        <v/>
      </c>
      <c r="E3421" s="4" t="str">
        <f ca="1">position</f>
        <v/>
      </c>
      <c r="J3421" s="318"/>
      <c r="M3421" s="4"/>
      <c r="O3421" s="6"/>
      <c r="Q3421" s="20"/>
      <c r="R3421" s="5" t="str">
        <f ca="1">score</f>
        <v/>
      </c>
      <c r="S3421" s="7" t="str">
        <f ca="1">rescore_svc</f>
        <v/>
      </c>
      <c r="U3421" s="11" t="str">
        <f ca="1">price</f>
        <v/>
      </c>
      <c r="V3421" s="4"/>
      <c r="Y3421" s="388">
        <f ca="1">COUNTIFS(OFFSET($B$10, 0, 0, ROW()-9, 1), SERVICE[[#This Row],[Employee ID]], OFFSET($F$10, 0, 0, ROW()-9, 1), SERVICE[[#This Row],[Resources Role]])</f>
        <v>0</v>
      </c>
      <c r="Z3421" s="388">
        <f ca="1">COUNTIFS(OFFSET($F$10, 0, 0, ROW()-9, 1), SERVICE[[#This Row],[Resources Role]], OFFSET($H$10, 0, 0, ROW()-9, 1), SERVICE[[#This Row],[Booking]])</f>
        <v>0</v>
      </c>
    </row>
    <row r="3422" spans="1:26" x14ac:dyDescent="0.25">
      <c r="A3422" s="6" t="str">
        <f ca="1">no.</f>
        <v/>
      </c>
      <c r="E3422" s="4" t="str">
        <f ca="1">position</f>
        <v/>
      </c>
      <c r="J3422" s="318"/>
      <c r="M3422" s="4"/>
      <c r="O3422" s="6"/>
      <c r="Q3422" s="20"/>
      <c r="R3422" s="5" t="str">
        <f ca="1">score</f>
        <v/>
      </c>
      <c r="S3422" s="7" t="str">
        <f ca="1">rescore_svc</f>
        <v/>
      </c>
      <c r="U3422" s="11" t="str">
        <f ca="1">price</f>
        <v/>
      </c>
      <c r="V3422" s="4"/>
      <c r="Y3422" s="388">
        <f ca="1">COUNTIFS(OFFSET($B$10, 0, 0, ROW()-9, 1), SERVICE[[#This Row],[Employee ID]], OFFSET($F$10, 0, 0, ROW()-9, 1), SERVICE[[#This Row],[Resources Role]])</f>
        <v>0</v>
      </c>
      <c r="Z3422" s="388">
        <f ca="1">COUNTIFS(OFFSET($F$10, 0, 0, ROW()-9, 1), SERVICE[[#This Row],[Resources Role]], OFFSET($H$10, 0, 0, ROW()-9, 1), SERVICE[[#This Row],[Booking]])</f>
        <v>0</v>
      </c>
    </row>
    <row r="3423" spans="1:26" x14ac:dyDescent="0.25">
      <c r="A3423" s="6" t="str">
        <f ca="1">no.</f>
        <v/>
      </c>
      <c r="E3423" s="4" t="str">
        <f ca="1">position</f>
        <v/>
      </c>
      <c r="J3423" s="318"/>
      <c r="M3423" s="4"/>
      <c r="O3423" s="6"/>
      <c r="Q3423" s="20"/>
      <c r="R3423" s="5" t="str">
        <f ca="1">score</f>
        <v/>
      </c>
      <c r="S3423" s="7" t="str">
        <f ca="1">rescore_svc</f>
        <v/>
      </c>
      <c r="U3423" s="11" t="str">
        <f ca="1">price</f>
        <v/>
      </c>
      <c r="V3423" s="4"/>
      <c r="Y3423" s="388">
        <f ca="1">COUNTIFS(OFFSET($B$10, 0, 0, ROW()-9, 1), SERVICE[[#This Row],[Employee ID]], OFFSET($F$10, 0, 0, ROW()-9, 1), SERVICE[[#This Row],[Resources Role]])</f>
        <v>0</v>
      </c>
      <c r="Z3423" s="388">
        <f ca="1">COUNTIFS(OFFSET($F$10, 0, 0, ROW()-9, 1), SERVICE[[#This Row],[Resources Role]], OFFSET($H$10, 0, 0, ROW()-9, 1), SERVICE[[#This Row],[Booking]])</f>
        <v>0</v>
      </c>
    </row>
    <row r="3424" spans="1:26" x14ac:dyDescent="0.25">
      <c r="A3424" s="6" t="str">
        <f ca="1">no.</f>
        <v/>
      </c>
      <c r="E3424" s="4" t="str">
        <f ca="1">position</f>
        <v/>
      </c>
      <c r="J3424" s="318"/>
      <c r="M3424" s="4"/>
      <c r="O3424" s="6"/>
      <c r="Q3424" s="20"/>
      <c r="R3424" s="5" t="str">
        <f ca="1">score</f>
        <v/>
      </c>
      <c r="S3424" s="7" t="str">
        <f ca="1">rescore_svc</f>
        <v/>
      </c>
      <c r="U3424" s="11" t="str">
        <f ca="1">price</f>
        <v/>
      </c>
      <c r="V3424" s="4"/>
      <c r="Y3424" s="388">
        <f ca="1">COUNTIFS(OFFSET($B$10, 0, 0, ROW()-9, 1), SERVICE[[#This Row],[Employee ID]], OFFSET($F$10, 0, 0, ROW()-9, 1), SERVICE[[#This Row],[Resources Role]])</f>
        <v>0</v>
      </c>
      <c r="Z3424" s="388">
        <f ca="1">COUNTIFS(OFFSET($F$10, 0, 0, ROW()-9, 1), SERVICE[[#This Row],[Resources Role]], OFFSET($H$10, 0, 0, ROW()-9, 1), SERVICE[[#This Row],[Booking]])</f>
        <v>0</v>
      </c>
    </row>
    <row r="3425" spans="1:26" x14ac:dyDescent="0.25">
      <c r="A3425" s="6" t="str">
        <f ca="1">no.</f>
        <v/>
      </c>
      <c r="E3425" s="4" t="str">
        <f ca="1">position</f>
        <v/>
      </c>
      <c r="J3425" s="318"/>
      <c r="M3425" s="4"/>
      <c r="O3425" s="6"/>
      <c r="Q3425" s="20"/>
      <c r="R3425" s="5" t="str">
        <f ca="1">score</f>
        <v/>
      </c>
      <c r="S3425" s="7" t="str">
        <f ca="1">rescore_svc</f>
        <v/>
      </c>
      <c r="U3425" s="11" t="str">
        <f ca="1">price</f>
        <v/>
      </c>
      <c r="V3425" s="4"/>
      <c r="Y3425" s="388">
        <f ca="1">COUNTIFS(OFFSET($B$10, 0, 0, ROW()-9, 1), SERVICE[[#This Row],[Employee ID]], OFFSET($F$10, 0, 0, ROW()-9, 1), SERVICE[[#This Row],[Resources Role]])</f>
        <v>0</v>
      </c>
      <c r="Z3425" s="388">
        <f ca="1">COUNTIFS(OFFSET($F$10, 0, 0, ROW()-9, 1), SERVICE[[#This Row],[Resources Role]], OFFSET($H$10, 0, 0, ROW()-9, 1), SERVICE[[#This Row],[Booking]])</f>
        <v>0</v>
      </c>
    </row>
    <row r="3426" spans="1:26" x14ac:dyDescent="0.25">
      <c r="A3426" s="6" t="str">
        <f ca="1">no.</f>
        <v/>
      </c>
      <c r="E3426" s="4" t="str">
        <f ca="1">position</f>
        <v/>
      </c>
      <c r="J3426" s="318"/>
      <c r="M3426" s="4"/>
      <c r="O3426" s="6"/>
      <c r="Q3426" s="20"/>
      <c r="R3426" s="5" t="str">
        <f ca="1">score</f>
        <v/>
      </c>
      <c r="S3426" s="7" t="str">
        <f ca="1">rescore_svc</f>
        <v/>
      </c>
      <c r="U3426" s="11" t="str">
        <f ca="1">price</f>
        <v/>
      </c>
      <c r="V3426" s="4"/>
      <c r="Y3426" s="388">
        <f ca="1">COUNTIFS(OFFSET($B$10, 0, 0, ROW()-9, 1), SERVICE[[#This Row],[Employee ID]], OFFSET($F$10, 0, 0, ROW()-9, 1), SERVICE[[#This Row],[Resources Role]])</f>
        <v>0</v>
      </c>
      <c r="Z3426" s="388">
        <f ca="1">COUNTIFS(OFFSET($F$10, 0, 0, ROW()-9, 1), SERVICE[[#This Row],[Resources Role]], OFFSET($H$10, 0, 0, ROW()-9, 1), SERVICE[[#This Row],[Booking]])</f>
        <v>0</v>
      </c>
    </row>
    <row r="3427" spans="1:26" x14ac:dyDescent="0.25">
      <c r="A3427" s="6" t="str">
        <f ca="1">no.</f>
        <v/>
      </c>
      <c r="E3427" s="4" t="str">
        <f ca="1">position</f>
        <v/>
      </c>
      <c r="J3427" s="318"/>
      <c r="M3427" s="4"/>
      <c r="O3427" s="6"/>
      <c r="Q3427" s="20"/>
      <c r="R3427" s="5" t="str">
        <f ca="1">score</f>
        <v/>
      </c>
      <c r="S3427" s="7" t="str">
        <f ca="1">rescore_svc</f>
        <v/>
      </c>
      <c r="U3427" s="11" t="str">
        <f ca="1">price</f>
        <v/>
      </c>
      <c r="V3427" s="4"/>
      <c r="Y3427" s="388">
        <f ca="1">COUNTIFS(OFFSET($B$10, 0, 0, ROW()-9, 1), SERVICE[[#This Row],[Employee ID]], OFFSET($F$10, 0, 0, ROW()-9, 1), SERVICE[[#This Row],[Resources Role]])</f>
        <v>0</v>
      </c>
      <c r="Z3427" s="388">
        <f ca="1">COUNTIFS(OFFSET($F$10, 0, 0, ROW()-9, 1), SERVICE[[#This Row],[Resources Role]], OFFSET($H$10, 0, 0, ROW()-9, 1), SERVICE[[#This Row],[Booking]])</f>
        <v>0</v>
      </c>
    </row>
    <row r="3428" spans="1:26" x14ac:dyDescent="0.25">
      <c r="A3428" s="6" t="str">
        <f ca="1">no.</f>
        <v/>
      </c>
      <c r="E3428" s="4" t="str">
        <f ca="1">position</f>
        <v/>
      </c>
      <c r="J3428" s="318"/>
      <c r="M3428" s="4"/>
      <c r="O3428" s="6"/>
      <c r="Q3428" s="20"/>
      <c r="R3428" s="5" t="str">
        <f ca="1">score</f>
        <v/>
      </c>
      <c r="S3428" s="7" t="str">
        <f ca="1">rescore_svc</f>
        <v/>
      </c>
      <c r="U3428" s="11" t="str">
        <f ca="1">price</f>
        <v/>
      </c>
      <c r="V3428" s="4"/>
      <c r="Y3428" s="388">
        <f ca="1">COUNTIFS(OFFSET($B$10, 0, 0, ROW()-9, 1), SERVICE[[#This Row],[Employee ID]], OFFSET($F$10, 0, 0, ROW()-9, 1), SERVICE[[#This Row],[Resources Role]])</f>
        <v>0</v>
      </c>
      <c r="Z3428" s="388">
        <f ca="1">COUNTIFS(OFFSET($F$10, 0, 0, ROW()-9, 1), SERVICE[[#This Row],[Resources Role]], OFFSET($H$10, 0, 0, ROW()-9, 1), SERVICE[[#This Row],[Booking]])</f>
        <v>0</v>
      </c>
    </row>
    <row r="3429" spans="1:26" x14ac:dyDescent="0.25">
      <c r="A3429" s="6" t="str">
        <f ca="1">no.</f>
        <v/>
      </c>
      <c r="E3429" s="4" t="str">
        <f ca="1">position</f>
        <v/>
      </c>
      <c r="J3429" s="318"/>
      <c r="M3429" s="4"/>
      <c r="O3429" s="6"/>
      <c r="Q3429" s="20"/>
      <c r="R3429" s="5" t="str">
        <f ca="1">score</f>
        <v/>
      </c>
      <c r="S3429" s="7" t="str">
        <f ca="1">rescore_svc</f>
        <v/>
      </c>
      <c r="U3429" s="11" t="str">
        <f ca="1">price</f>
        <v/>
      </c>
      <c r="V3429" s="4"/>
      <c r="Y3429" s="388">
        <f ca="1">COUNTIFS(OFFSET($B$10, 0, 0, ROW()-9, 1), SERVICE[[#This Row],[Employee ID]], OFFSET($F$10, 0, 0, ROW()-9, 1), SERVICE[[#This Row],[Resources Role]])</f>
        <v>0</v>
      </c>
      <c r="Z3429" s="388">
        <f ca="1">COUNTIFS(OFFSET($F$10, 0, 0, ROW()-9, 1), SERVICE[[#This Row],[Resources Role]], OFFSET($H$10, 0, 0, ROW()-9, 1), SERVICE[[#This Row],[Booking]])</f>
        <v>0</v>
      </c>
    </row>
    <row r="3430" spans="1:26" x14ac:dyDescent="0.25">
      <c r="A3430" s="6" t="str">
        <f ca="1">no.</f>
        <v/>
      </c>
      <c r="E3430" s="4" t="str">
        <f ca="1">position</f>
        <v/>
      </c>
      <c r="J3430" s="318"/>
      <c r="M3430" s="4"/>
      <c r="O3430" s="6"/>
      <c r="Q3430" s="20"/>
      <c r="R3430" s="5" t="str">
        <f ca="1">score</f>
        <v/>
      </c>
      <c r="S3430" s="7" t="str">
        <f ca="1">rescore_svc</f>
        <v/>
      </c>
      <c r="U3430" s="11" t="str">
        <f ca="1">price</f>
        <v/>
      </c>
      <c r="V3430" s="4"/>
      <c r="Y3430" s="388">
        <f ca="1">COUNTIFS(OFFSET($B$10, 0, 0, ROW()-9, 1), SERVICE[[#This Row],[Employee ID]], OFFSET($F$10, 0, 0, ROW()-9, 1), SERVICE[[#This Row],[Resources Role]])</f>
        <v>0</v>
      </c>
      <c r="Z3430" s="388">
        <f ca="1">COUNTIFS(OFFSET($F$10, 0, 0, ROW()-9, 1), SERVICE[[#This Row],[Resources Role]], OFFSET($H$10, 0, 0, ROW()-9, 1), SERVICE[[#This Row],[Booking]])</f>
        <v>0</v>
      </c>
    </row>
    <row r="3431" spans="1:26" x14ac:dyDescent="0.25">
      <c r="A3431" s="6" t="str">
        <f ca="1">no.</f>
        <v/>
      </c>
      <c r="E3431" s="4" t="str">
        <f ca="1">position</f>
        <v/>
      </c>
      <c r="J3431" s="318"/>
      <c r="M3431" s="4"/>
      <c r="O3431" s="6"/>
      <c r="Q3431" s="20"/>
      <c r="R3431" s="5" t="str">
        <f ca="1">score</f>
        <v/>
      </c>
      <c r="S3431" s="7" t="str">
        <f ca="1">rescore_svc</f>
        <v/>
      </c>
      <c r="U3431" s="11" t="str">
        <f ca="1">price</f>
        <v/>
      </c>
      <c r="V3431" s="4"/>
      <c r="Y3431" s="388">
        <f ca="1">COUNTIFS(OFFSET($B$10, 0, 0, ROW()-9, 1), SERVICE[[#This Row],[Employee ID]], OFFSET($F$10, 0, 0, ROW()-9, 1), SERVICE[[#This Row],[Resources Role]])</f>
        <v>0</v>
      </c>
      <c r="Z3431" s="388">
        <f ca="1">COUNTIFS(OFFSET($F$10, 0, 0, ROW()-9, 1), SERVICE[[#This Row],[Resources Role]], OFFSET($H$10, 0, 0, ROW()-9, 1), SERVICE[[#This Row],[Booking]])</f>
        <v>0</v>
      </c>
    </row>
    <row r="3432" spans="1:26" x14ac:dyDescent="0.25">
      <c r="A3432" s="6" t="str">
        <f ca="1">no.</f>
        <v/>
      </c>
      <c r="E3432" s="4" t="str">
        <f ca="1">position</f>
        <v/>
      </c>
      <c r="J3432" s="318"/>
      <c r="M3432" s="4"/>
      <c r="O3432" s="6"/>
      <c r="Q3432" s="20"/>
      <c r="R3432" s="5" t="str">
        <f ca="1">score</f>
        <v/>
      </c>
      <c r="S3432" s="7" t="str">
        <f ca="1">rescore_svc</f>
        <v/>
      </c>
      <c r="U3432" s="11" t="str">
        <f ca="1">price</f>
        <v/>
      </c>
      <c r="V3432" s="4"/>
      <c r="Y3432" s="388">
        <f ca="1">COUNTIFS(OFFSET($B$10, 0, 0, ROW()-9, 1), SERVICE[[#This Row],[Employee ID]], OFFSET($F$10, 0, 0, ROW()-9, 1), SERVICE[[#This Row],[Resources Role]])</f>
        <v>0</v>
      </c>
      <c r="Z3432" s="388">
        <f ca="1">COUNTIFS(OFFSET($F$10, 0, 0, ROW()-9, 1), SERVICE[[#This Row],[Resources Role]], OFFSET($H$10, 0, 0, ROW()-9, 1), SERVICE[[#This Row],[Booking]])</f>
        <v>0</v>
      </c>
    </row>
    <row r="3433" spans="1:26" x14ac:dyDescent="0.25">
      <c r="A3433" s="6" t="str">
        <f ca="1">no.</f>
        <v/>
      </c>
      <c r="E3433" s="4" t="str">
        <f ca="1">position</f>
        <v/>
      </c>
      <c r="J3433" s="318"/>
      <c r="M3433" s="4"/>
      <c r="O3433" s="6"/>
      <c r="Q3433" s="20"/>
      <c r="R3433" s="5" t="str">
        <f ca="1">score</f>
        <v/>
      </c>
      <c r="S3433" s="7" t="str">
        <f ca="1">rescore_svc</f>
        <v/>
      </c>
      <c r="U3433" s="11" t="str">
        <f ca="1">price</f>
        <v/>
      </c>
      <c r="V3433" s="4"/>
      <c r="Y3433" s="388">
        <f ca="1">COUNTIFS(OFFSET($B$10, 0, 0, ROW()-9, 1), SERVICE[[#This Row],[Employee ID]], OFFSET($F$10, 0, 0, ROW()-9, 1), SERVICE[[#This Row],[Resources Role]])</f>
        <v>0</v>
      </c>
      <c r="Z3433" s="388">
        <f ca="1">COUNTIFS(OFFSET($F$10, 0, 0, ROW()-9, 1), SERVICE[[#This Row],[Resources Role]], OFFSET($H$10, 0, 0, ROW()-9, 1), SERVICE[[#This Row],[Booking]])</f>
        <v>0</v>
      </c>
    </row>
    <row r="3434" spans="1:26" x14ac:dyDescent="0.25">
      <c r="A3434" s="6" t="str">
        <f ca="1">no.</f>
        <v/>
      </c>
      <c r="E3434" s="4" t="str">
        <f ca="1">position</f>
        <v/>
      </c>
      <c r="J3434" s="318"/>
      <c r="M3434" s="4"/>
      <c r="O3434" s="6"/>
      <c r="Q3434" s="20"/>
      <c r="R3434" s="5" t="str">
        <f ca="1">score</f>
        <v/>
      </c>
      <c r="S3434" s="7" t="str">
        <f ca="1">rescore_svc</f>
        <v/>
      </c>
      <c r="U3434" s="11" t="str">
        <f ca="1">price</f>
        <v/>
      </c>
      <c r="V3434" s="4"/>
      <c r="Y3434" s="388">
        <f ca="1">COUNTIFS(OFFSET($B$10, 0, 0, ROW()-9, 1), SERVICE[[#This Row],[Employee ID]], OFFSET($F$10, 0, 0, ROW()-9, 1), SERVICE[[#This Row],[Resources Role]])</f>
        <v>0</v>
      </c>
      <c r="Z3434" s="388">
        <f ca="1">COUNTIFS(OFFSET($F$10, 0, 0, ROW()-9, 1), SERVICE[[#This Row],[Resources Role]], OFFSET($H$10, 0, 0, ROW()-9, 1), SERVICE[[#This Row],[Booking]])</f>
        <v>0</v>
      </c>
    </row>
    <row r="3435" spans="1:26" x14ac:dyDescent="0.25">
      <c r="A3435" s="6" t="str">
        <f ca="1">no.</f>
        <v/>
      </c>
      <c r="E3435" s="4" t="str">
        <f ca="1">position</f>
        <v/>
      </c>
      <c r="J3435" s="318"/>
      <c r="M3435" s="4"/>
      <c r="O3435" s="6"/>
      <c r="Q3435" s="20"/>
      <c r="R3435" s="5" t="str">
        <f ca="1">score</f>
        <v/>
      </c>
      <c r="S3435" s="7" t="str">
        <f ca="1">rescore_svc</f>
        <v/>
      </c>
      <c r="U3435" s="11" t="str">
        <f ca="1">price</f>
        <v/>
      </c>
      <c r="V3435" s="4"/>
      <c r="Y3435" s="388">
        <f ca="1">COUNTIFS(OFFSET($B$10, 0, 0, ROW()-9, 1), SERVICE[[#This Row],[Employee ID]], OFFSET($F$10, 0, 0, ROW()-9, 1), SERVICE[[#This Row],[Resources Role]])</f>
        <v>0</v>
      </c>
      <c r="Z3435" s="388">
        <f ca="1">COUNTIFS(OFFSET($F$10, 0, 0, ROW()-9, 1), SERVICE[[#This Row],[Resources Role]], OFFSET($H$10, 0, 0, ROW()-9, 1), SERVICE[[#This Row],[Booking]])</f>
        <v>0</v>
      </c>
    </row>
    <row r="3436" spans="1:26" x14ac:dyDescent="0.25">
      <c r="A3436" s="6" t="str">
        <f ca="1">no.</f>
        <v/>
      </c>
      <c r="E3436" s="4" t="str">
        <f ca="1">position</f>
        <v/>
      </c>
      <c r="J3436" s="318"/>
      <c r="M3436" s="4"/>
      <c r="O3436" s="6"/>
      <c r="Q3436" s="20"/>
      <c r="R3436" s="5" t="str">
        <f ca="1">score</f>
        <v/>
      </c>
      <c r="S3436" s="7" t="str">
        <f ca="1">rescore_svc</f>
        <v/>
      </c>
      <c r="U3436" s="11" t="str">
        <f ca="1">price</f>
        <v/>
      </c>
      <c r="V3436" s="4"/>
      <c r="Y3436" s="388">
        <f ca="1">COUNTIFS(OFFSET($B$10, 0, 0, ROW()-9, 1), SERVICE[[#This Row],[Employee ID]], OFFSET($F$10, 0, 0, ROW()-9, 1), SERVICE[[#This Row],[Resources Role]])</f>
        <v>0</v>
      </c>
      <c r="Z3436" s="388">
        <f ca="1">COUNTIFS(OFFSET($F$10, 0, 0, ROW()-9, 1), SERVICE[[#This Row],[Resources Role]], OFFSET($H$10, 0, 0, ROW()-9, 1), SERVICE[[#This Row],[Booking]])</f>
        <v>0</v>
      </c>
    </row>
    <row r="3437" spans="1:26" x14ac:dyDescent="0.25">
      <c r="A3437" s="6" t="str">
        <f ca="1">no.</f>
        <v/>
      </c>
      <c r="E3437" s="4" t="str">
        <f ca="1">position</f>
        <v/>
      </c>
      <c r="J3437" s="318"/>
      <c r="M3437" s="4"/>
      <c r="O3437" s="6"/>
      <c r="Q3437" s="20"/>
      <c r="R3437" s="5" t="str">
        <f ca="1">score</f>
        <v/>
      </c>
      <c r="S3437" s="7" t="str">
        <f ca="1">rescore_svc</f>
        <v/>
      </c>
      <c r="U3437" s="11" t="str">
        <f ca="1">price</f>
        <v/>
      </c>
      <c r="V3437" s="4"/>
      <c r="Y3437" s="388">
        <f ca="1">COUNTIFS(OFFSET($B$10, 0, 0, ROW()-9, 1), SERVICE[[#This Row],[Employee ID]], OFFSET($F$10, 0, 0, ROW()-9, 1), SERVICE[[#This Row],[Resources Role]])</f>
        <v>0</v>
      </c>
      <c r="Z3437" s="388">
        <f ca="1">COUNTIFS(OFFSET($F$10, 0, 0, ROW()-9, 1), SERVICE[[#This Row],[Resources Role]], OFFSET($H$10, 0, 0, ROW()-9, 1), SERVICE[[#This Row],[Booking]])</f>
        <v>0</v>
      </c>
    </row>
    <row r="3438" spans="1:26" x14ac:dyDescent="0.25">
      <c r="A3438" s="6" t="str">
        <f ca="1">no.</f>
        <v/>
      </c>
      <c r="E3438" s="4" t="str">
        <f ca="1">position</f>
        <v/>
      </c>
      <c r="J3438" s="318"/>
      <c r="M3438" s="4"/>
      <c r="O3438" s="6"/>
      <c r="Q3438" s="20"/>
      <c r="R3438" s="5" t="str">
        <f ca="1">score</f>
        <v/>
      </c>
      <c r="S3438" s="7" t="str">
        <f ca="1">rescore_svc</f>
        <v/>
      </c>
      <c r="U3438" s="11" t="str">
        <f ca="1">price</f>
        <v/>
      </c>
      <c r="V3438" s="4"/>
      <c r="Y3438" s="388">
        <f ca="1">COUNTIFS(OFFSET($B$10, 0, 0, ROW()-9, 1), SERVICE[[#This Row],[Employee ID]], OFFSET($F$10, 0, 0, ROW()-9, 1), SERVICE[[#This Row],[Resources Role]])</f>
        <v>0</v>
      </c>
      <c r="Z3438" s="388">
        <f ca="1">COUNTIFS(OFFSET($F$10, 0, 0, ROW()-9, 1), SERVICE[[#This Row],[Resources Role]], OFFSET($H$10, 0, 0, ROW()-9, 1), SERVICE[[#This Row],[Booking]])</f>
        <v>0</v>
      </c>
    </row>
    <row r="3439" spans="1:26" x14ac:dyDescent="0.25">
      <c r="A3439" s="6" t="str">
        <f ca="1">no.</f>
        <v/>
      </c>
      <c r="E3439" s="4" t="str">
        <f ca="1">position</f>
        <v/>
      </c>
      <c r="J3439" s="318"/>
      <c r="M3439" s="4"/>
      <c r="O3439" s="6"/>
      <c r="Q3439" s="20"/>
      <c r="R3439" s="5" t="str">
        <f ca="1">score</f>
        <v/>
      </c>
      <c r="S3439" s="7" t="str">
        <f ca="1">rescore_svc</f>
        <v/>
      </c>
      <c r="U3439" s="11" t="str">
        <f ca="1">price</f>
        <v/>
      </c>
      <c r="V3439" s="4"/>
      <c r="Y3439" s="388">
        <f ca="1">COUNTIFS(OFFSET($B$10, 0, 0, ROW()-9, 1), SERVICE[[#This Row],[Employee ID]], OFFSET($F$10, 0, 0, ROW()-9, 1), SERVICE[[#This Row],[Resources Role]])</f>
        <v>0</v>
      </c>
      <c r="Z3439" s="388">
        <f ca="1">COUNTIFS(OFFSET($F$10, 0, 0, ROW()-9, 1), SERVICE[[#This Row],[Resources Role]], OFFSET($H$10, 0, 0, ROW()-9, 1), SERVICE[[#This Row],[Booking]])</f>
        <v>0</v>
      </c>
    </row>
    <row r="3440" spans="1:26" x14ac:dyDescent="0.25">
      <c r="A3440" s="6" t="str">
        <f ca="1">no.</f>
        <v/>
      </c>
      <c r="E3440" s="4" t="str">
        <f ca="1">position</f>
        <v/>
      </c>
      <c r="J3440" s="318"/>
      <c r="M3440" s="4"/>
      <c r="O3440" s="6"/>
      <c r="Q3440" s="20"/>
      <c r="R3440" s="5" t="str">
        <f ca="1">score</f>
        <v/>
      </c>
      <c r="S3440" s="7" t="str">
        <f ca="1">rescore_svc</f>
        <v/>
      </c>
      <c r="U3440" s="11" t="str">
        <f ca="1">price</f>
        <v/>
      </c>
      <c r="V3440" s="4"/>
      <c r="Y3440" s="388">
        <f ca="1">COUNTIFS(OFFSET($B$10, 0, 0, ROW()-9, 1), SERVICE[[#This Row],[Employee ID]], OFFSET($F$10, 0, 0, ROW()-9, 1), SERVICE[[#This Row],[Resources Role]])</f>
        <v>0</v>
      </c>
      <c r="Z3440" s="388">
        <f ca="1">COUNTIFS(OFFSET($F$10, 0, 0, ROW()-9, 1), SERVICE[[#This Row],[Resources Role]], OFFSET($H$10, 0, 0, ROW()-9, 1), SERVICE[[#This Row],[Booking]])</f>
        <v>0</v>
      </c>
    </row>
    <row r="3441" spans="1:26" x14ac:dyDescent="0.25">
      <c r="A3441" s="6" t="str">
        <f ca="1">no.</f>
        <v/>
      </c>
      <c r="E3441" s="4" t="str">
        <f ca="1">position</f>
        <v/>
      </c>
      <c r="J3441" s="318"/>
      <c r="M3441" s="4"/>
      <c r="O3441" s="6"/>
      <c r="Q3441" s="20"/>
      <c r="R3441" s="5" t="str">
        <f ca="1">score</f>
        <v/>
      </c>
      <c r="S3441" s="7" t="str">
        <f ca="1">rescore_svc</f>
        <v/>
      </c>
      <c r="U3441" s="11" t="str">
        <f ca="1">price</f>
        <v/>
      </c>
      <c r="V3441" s="4"/>
      <c r="Y3441" s="388">
        <f ca="1">COUNTIFS(OFFSET($B$10, 0, 0, ROW()-9, 1), SERVICE[[#This Row],[Employee ID]], OFFSET($F$10, 0, 0, ROW()-9, 1), SERVICE[[#This Row],[Resources Role]])</f>
        <v>0</v>
      </c>
      <c r="Z3441" s="388">
        <f ca="1">COUNTIFS(OFFSET($F$10, 0, 0, ROW()-9, 1), SERVICE[[#This Row],[Resources Role]], OFFSET($H$10, 0, 0, ROW()-9, 1), SERVICE[[#This Row],[Booking]])</f>
        <v>0</v>
      </c>
    </row>
    <row r="3442" spans="1:26" x14ac:dyDescent="0.25">
      <c r="A3442" s="6" t="str">
        <f ca="1">no.</f>
        <v/>
      </c>
      <c r="E3442" s="4" t="str">
        <f ca="1">position</f>
        <v/>
      </c>
      <c r="J3442" s="318"/>
      <c r="M3442" s="4"/>
      <c r="O3442" s="6"/>
      <c r="Q3442" s="20"/>
      <c r="R3442" s="5" t="str">
        <f ca="1">score</f>
        <v/>
      </c>
      <c r="S3442" s="7" t="str">
        <f ca="1">rescore_svc</f>
        <v/>
      </c>
      <c r="U3442" s="11" t="str">
        <f ca="1">price</f>
        <v/>
      </c>
      <c r="V3442" s="4"/>
      <c r="Y3442" s="388">
        <f ca="1">COUNTIFS(OFFSET($B$10, 0, 0, ROW()-9, 1), SERVICE[[#This Row],[Employee ID]], OFFSET($F$10, 0, 0, ROW()-9, 1), SERVICE[[#This Row],[Resources Role]])</f>
        <v>0</v>
      </c>
      <c r="Z3442" s="388">
        <f ca="1">COUNTIFS(OFFSET($F$10, 0, 0, ROW()-9, 1), SERVICE[[#This Row],[Resources Role]], OFFSET($H$10, 0, 0, ROW()-9, 1), SERVICE[[#This Row],[Booking]])</f>
        <v>0</v>
      </c>
    </row>
    <row r="3443" spans="1:26" x14ac:dyDescent="0.25">
      <c r="A3443" s="6" t="str">
        <f ca="1">no.</f>
        <v/>
      </c>
      <c r="E3443" s="4" t="str">
        <f ca="1">position</f>
        <v/>
      </c>
      <c r="J3443" s="318"/>
      <c r="M3443" s="4"/>
      <c r="O3443" s="6"/>
      <c r="Q3443" s="20"/>
      <c r="R3443" s="5" t="str">
        <f ca="1">score</f>
        <v/>
      </c>
      <c r="S3443" s="7" t="str">
        <f ca="1">rescore_svc</f>
        <v/>
      </c>
      <c r="U3443" s="11" t="str">
        <f ca="1">price</f>
        <v/>
      </c>
      <c r="V3443" s="4"/>
      <c r="Y3443" s="388">
        <f ca="1">COUNTIFS(OFFSET($B$10, 0, 0, ROW()-9, 1), SERVICE[[#This Row],[Employee ID]], OFFSET($F$10, 0, 0, ROW()-9, 1), SERVICE[[#This Row],[Resources Role]])</f>
        <v>0</v>
      </c>
      <c r="Z3443" s="388">
        <f ca="1">COUNTIFS(OFFSET($F$10, 0, 0, ROW()-9, 1), SERVICE[[#This Row],[Resources Role]], OFFSET($H$10, 0, 0, ROW()-9, 1), SERVICE[[#This Row],[Booking]])</f>
        <v>0</v>
      </c>
    </row>
    <row r="3444" spans="1:26" x14ac:dyDescent="0.25">
      <c r="A3444" s="6" t="str">
        <f ca="1">no.</f>
        <v/>
      </c>
      <c r="E3444" s="4" t="str">
        <f ca="1">position</f>
        <v/>
      </c>
      <c r="J3444" s="318"/>
      <c r="M3444" s="4"/>
      <c r="O3444" s="6"/>
      <c r="Q3444" s="20"/>
      <c r="R3444" s="5" t="str">
        <f ca="1">score</f>
        <v/>
      </c>
      <c r="S3444" s="7" t="str">
        <f ca="1">rescore_svc</f>
        <v/>
      </c>
      <c r="U3444" s="11" t="str">
        <f ca="1">price</f>
        <v/>
      </c>
      <c r="V3444" s="4"/>
      <c r="Y3444" s="388">
        <f ca="1">COUNTIFS(OFFSET($B$10, 0, 0, ROW()-9, 1), SERVICE[[#This Row],[Employee ID]], OFFSET($F$10, 0, 0, ROW()-9, 1), SERVICE[[#This Row],[Resources Role]])</f>
        <v>0</v>
      </c>
      <c r="Z3444" s="388">
        <f ca="1">COUNTIFS(OFFSET($F$10, 0, 0, ROW()-9, 1), SERVICE[[#This Row],[Resources Role]], OFFSET($H$10, 0, 0, ROW()-9, 1), SERVICE[[#This Row],[Booking]])</f>
        <v>0</v>
      </c>
    </row>
    <row r="3445" spans="1:26" x14ac:dyDescent="0.25">
      <c r="A3445" s="6" t="str">
        <f ca="1">no.</f>
        <v/>
      </c>
      <c r="E3445" s="4" t="str">
        <f ca="1">position</f>
        <v/>
      </c>
      <c r="J3445" s="318"/>
      <c r="M3445" s="4"/>
      <c r="O3445" s="6"/>
      <c r="Q3445" s="20"/>
      <c r="R3445" s="5" t="str">
        <f ca="1">score</f>
        <v/>
      </c>
      <c r="S3445" s="7" t="str">
        <f ca="1">rescore_svc</f>
        <v/>
      </c>
      <c r="U3445" s="11" t="str">
        <f ca="1">price</f>
        <v/>
      </c>
      <c r="V3445" s="4"/>
      <c r="Y3445" s="388">
        <f ca="1">COUNTIFS(OFFSET($B$10, 0, 0, ROW()-9, 1), SERVICE[[#This Row],[Employee ID]], OFFSET($F$10, 0, 0, ROW()-9, 1), SERVICE[[#This Row],[Resources Role]])</f>
        <v>0</v>
      </c>
      <c r="Z3445" s="388">
        <f ca="1">COUNTIFS(OFFSET($F$10, 0, 0, ROW()-9, 1), SERVICE[[#This Row],[Resources Role]], OFFSET($H$10, 0, 0, ROW()-9, 1), SERVICE[[#This Row],[Booking]])</f>
        <v>0</v>
      </c>
    </row>
    <row r="3446" spans="1:26" x14ac:dyDescent="0.25">
      <c r="A3446" s="6" t="str">
        <f ca="1">no.</f>
        <v/>
      </c>
      <c r="E3446" s="4" t="str">
        <f ca="1">position</f>
        <v/>
      </c>
      <c r="J3446" s="318"/>
      <c r="M3446" s="4"/>
      <c r="O3446" s="6"/>
      <c r="Q3446" s="20"/>
      <c r="R3446" s="5" t="str">
        <f ca="1">score</f>
        <v/>
      </c>
      <c r="S3446" s="7" t="str">
        <f ca="1">rescore_svc</f>
        <v/>
      </c>
      <c r="U3446" s="11" t="str">
        <f ca="1">price</f>
        <v/>
      </c>
      <c r="V3446" s="4"/>
      <c r="Y3446" s="388">
        <f ca="1">COUNTIFS(OFFSET($B$10, 0, 0, ROW()-9, 1), SERVICE[[#This Row],[Employee ID]], OFFSET($F$10, 0, 0, ROW()-9, 1), SERVICE[[#This Row],[Resources Role]])</f>
        <v>0</v>
      </c>
      <c r="Z3446" s="388">
        <f ca="1">COUNTIFS(OFFSET($F$10, 0, 0, ROW()-9, 1), SERVICE[[#This Row],[Resources Role]], OFFSET($H$10, 0, 0, ROW()-9, 1), SERVICE[[#This Row],[Booking]])</f>
        <v>0</v>
      </c>
    </row>
    <row r="3447" spans="1:26" x14ac:dyDescent="0.25">
      <c r="A3447" s="6" t="str">
        <f ca="1">no.</f>
        <v/>
      </c>
      <c r="E3447" s="4" t="str">
        <f ca="1">position</f>
        <v/>
      </c>
      <c r="J3447" s="318"/>
      <c r="M3447" s="4"/>
      <c r="O3447" s="6"/>
      <c r="Q3447" s="20"/>
      <c r="R3447" s="5" t="str">
        <f ca="1">score</f>
        <v/>
      </c>
      <c r="S3447" s="7" t="str">
        <f ca="1">rescore_svc</f>
        <v/>
      </c>
      <c r="U3447" s="11" t="str">
        <f ca="1">price</f>
        <v/>
      </c>
      <c r="V3447" s="4"/>
      <c r="Y3447" s="388">
        <f ca="1">COUNTIFS(OFFSET($B$10, 0, 0, ROW()-9, 1), SERVICE[[#This Row],[Employee ID]], OFFSET($F$10, 0, 0, ROW()-9, 1), SERVICE[[#This Row],[Resources Role]])</f>
        <v>0</v>
      </c>
      <c r="Z3447" s="388">
        <f ca="1">COUNTIFS(OFFSET($F$10, 0, 0, ROW()-9, 1), SERVICE[[#This Row],[Resources Role]], OFFSET($H$10, 0, 0, ROW()-9, 1), SERVICE[[#This Row],[Booking]])</f>
        <v>0</v>
      </c>
    </row>
    <row r="3448" spans="1:26" x14ac:dyDescent="0.25">
      <c r="A3448" s="6" t="str">
        <f ca="1">no.</f>
        <v/>
      </c>
      <c r="E3448" s="4" t="str">
        <f ca="1">position</f>
        <v/>
      </c>
      <c r="J3448" s="318"/>
      <c r="M3448" s="4"/>
      <c r="O3448" s="6"/>
      <c r="Q3448" s="20"/>
      <c r="R3448" s="5" t="str">
        <f ca="1">score</f>
        <v/>
      </c>
      <c r="S3448" s="7" t="str">
        <f ca="1">rescore_svc</f>
        <v/>
      </c>
      <c r="U3448" s="11" t="str">
        <f ca="1">price</f>
        <v/>
      </c>
      <c r="V3448" s="4"/>
      <c r="Y3448" s="388">
        <f ca="1">COUNTIFS(OFFSET($B$10, 0, 0, ROW()-9, 1), SERVICE[[#This Row],[Employee ID]], OFFSET($F$10, 0, 0, ROW()-9, 1), SERVICE[[#This Row],[Resources Role]])</f>
        <v>0</v>
      </c>
      <c r="Z3448" s="388">
        <f ca="1">COUNTIFS(OFFSET($F$10, 0, 0, ROW()-9, 1), SERVICE[[#This Row],[Resources Role]], OFFSET($H$10, 0, 0, ROW()-9, 1), SERVICE[[#This Row],[Booking]])</f>
        <v>0</v>
      </c>
    </row>
    <row r="3449" spans="1:26" x14ac:dyDescent="0.25">
      <c r="A3449" s="6" t="str">
        <f ca="1">no.</f>
        <v/>
      </c>
      <c r="E3449" s="4" t="str">
        <f ca="1">position</f>
        <v/>
      </c>
      <c r="J3449" s="318"/>
      <c r="M3449" s="4"/>
      <c r="O3449" s="6"/>
      <c r="Q3449" s="20"/>
      <c r="R3449" s="5" t="str">
        <f ca="1">score</f>
        <v/>
      </c>
      <c r="S3449" s="7" t="str">
        <f ca="1">rescore_svc</f>
        <v/>
      </c>
      <c r="U3449" s="11" t="str">
        <f ca="1">price</f>
        <v/>
      </c>
      <c r="V3449" s="4"/>
      <c r="Y3449" s="388">
        <f ca="1">COUNTIFS(OFFSET($B$10, 0, 0, ROW()-9, 1), SERVICE[[#This Row],[Employee ID]], OFFSET($F$10, 0, 0, ROW()-9, 1), SERVICE[[#This Row],[Resources Role]])</f>
        <v>0</v>
      </c>
      <c r="Z3449" s="388">
        <f ca="1">COUNTIFS(OFFSET($F$10, 0, 0, ROW()-9, 1), SERVICE[[#This Row],[Resources Role]], OFFSET($H$10, 0, 0, ROW()-9, 1), SERVICE[[#This Row],[Booking]])</f>
        <v>0</v>
      </c>
    </row>
    <row r="3450" spans="1:26" x14ac:dyDescent="0.25">
      <c r="A3450" s="6" t="str">
        <f ca="1">no.</f>
        <v/>
      </c>
      <c r="E3450" s="4" t="str">
        <f ca="1">position</f>
        <v/>
      </c>
      <c r="J3450" s="318"/>
      <c r="M3450" s="4"/>
      <c r="O3450" s="6"/>
      <c r="Q3450" s="20"/>
      <c r="R3450" s="5" t="str">
        <f ca="1">score</f>
        <v/>
      </c>
      <c r="S3450" s="7" t="str">
        <f ca="1">rescore_svc</f>
        <v/>
      </c>
      <c r="U3450" s="11" t="str">
        <f ca="1">price</f>
        <v/>
      </c>
      <c r="V3450" s="4"/>
      <c r="Y3450" s="388">
        <f ca="1">COUNTIFS(OFFSET($B$10, 0, 0, ROW()-9, 1), SERVICE[[#This Row],[Employee ID]], OFFSET($F$10, 0, 0, ROW()-9, 1), SERVICE[[#This Row],[Resources Role]])</f>
        <v>0</v>
      </c>
      <c r="Z3450" s="388">
        <f ca="1">COUNTIFS(OFFSET($F$10, 0, 0, ROW()-9, 1), SERVICE[[#This Row],[Resources Role]], OFFSET($H$10, 0, 0, ROW()-9, 1), SERVICE[[#This Row],[Booking]])</f>
        <v>0</v>
      </c>
    </row>
    <row r="3451" spans="1:26" x14ac:dyDescent="0.25">
      <c r="A3451" s="6" t="str">
        <f ca="1">no.</f>
        <v/>
      </c>
      <c r="E3451" s="4" t="str">
        <f ca="1">position</f>
        <v/>
      </c>
      <c r="J3451" s="318"/>
      <c r="M3451" s="4"/>
      <c r="O3451" s="6"/>
      <c r="Q3451" s="20"/>
      <c r="R3451" s="5" t="str">
        <f ca="1">score</f>
        <v/>
      </c>
      <c r="S3451" s="7" t="str">
        <f ca="1">rescore_svc</f>
        <v/>
      </c>
      <c r="U3451" s="11" t="str">
        <f ca="1">price</f>
        <v/>
      </c>
      <c r="V3451" s="4"/>
      <c r="Y3451" s="388">
        <f ca="1">COUNTIFS(OFFSET($B$10, 0, 0, ROW()-9, 1), SERVICE[[#This Row],[Employee ID]], OFFSET($F$10, 0, 0, ROW()-9, 1), SERVICE[[#This Row],[Resources Role]])</f>
        <v>0</v>
      </c>
      <c r="Z3451" s="388">
        <f ca="1">COUNTIFS(OFFSET($F$10, 0, 0, ROW()-9, 1), SERVICE[[#This Row],[Resources Role]], OFFSET($H$10, 0, 0, ROW()-9, 1), SERVICE[[#This Row],[Booking]])</f>
        <v>0</v>
      </c>
    </row>
    <row r="3452" spans="1:26" x14ac:dyDescent="0.25">
      <c r="A3452" s="6" t="str">
        <f ca="1">no.</f>
        <v/>
      </c>
      <c r="E3452" s="4" t="str">
        <f ca="1">position</f>
        <v/>
      </c>
      <c r="J3452" s="318"/>
      <c r="M3452" s="4"/>
      <c r="O3452" s="6"/>
      <c r="Q3452" s="20"/>
      <c r="R3452" s="5" t="str">
        <f ca="1">score</f>
        <v/>
      </c>
      <c r="S3452" s="7" t="str">
        <f ca="1">rescore_svc</f>
        <v/>
      </c>
      <c r="U3452" s="11" t="str">
        <f ca="1">price</f>
        <v/>
      </c>
      <c r="V3452" s="4"/>
      <c r="Y3452" s="388">
        <f ca="1">COUNTIFS(OFFSET($B$10, 0, 0, ROW()-9, 1), SERVICE[[#This Row],[Employee ID]], OFFSET($F$10, 0, 0, ROW()-9, 1), SERVICE[[#This Row],[Resources Role]])</f>
        <v>0</v>
      </c>
      <c r="Z3452" s="388">
        <f ca="1">COUNTIFS(OFFSET($F$10, 0, 0, ROW()-9, 1), SERVICE[[#This Row],[Resources Role]], OFFSET($H$10, 0, 0, ROW()-9, 1), SERVICE[[#This Row],[Booking]])</f>
        <v>0</v>
      </c>
    </row>
    <row r="3453" spans="1:26" x14ac:dyDescent="0.25">
      <c r="A3453" s="6" t="str">
        <f ca="1">no.</f>
        <v/>
      </c>
      <c r="E3453" s="4" t="str">
        <f ca="1">position</f>
        <v/>
      </c>
      <c r="J3453" s="318"/>
      <c r="M3453" s="4"/>
      <c r="O3453" s="6"/>
      <c r="Q3453" s="20"/>
      <c r="R3453" s="5" t="str">
        <f ca="1">score</f>
        <v/>
      </c>
      <c r="S3453" s="7" t="str">
        <f ca="1">rescore_svc</f>
        <v/>
      </c>
      <c r="U3453" s="11" t="str">
        <f ca="1">price</f>
        <v/>
      </c>
      <c r="V3453" s="4"/>
      <c r="Y3453" s="388">
        <f ca="1">COUNTIFS(OFFSET($B$10, 0, 0, ROW()-9, 1), SERVICE[[#This Row],[Employee ID]], OFFSET($F$10, 0, 0, ROW()-9, 1), SERVICE[[#This Row],[Resources Role]])</f>
        <v>0</v>
      </c>
      <c r="Z3453" s="388">
        <f ca="1">COUNTIFS(OFFSET($F$10, 0, 0, ROW()-9, 1), SERVICE[[#This Row],[Resources Role]], OFFSET($H$10, 0, 0, ROW()-9, 1), SERVICE[[#This Row],[Booking]])</f>
        <v>0</v>
      </c>
    </row>
    <row r="3454" spans="1:26" x14ac:dyDescent="0.25">
      <c r="A3454" s="6" t="str">
        <f ca="1">no.</f>
        <v/>
      </c>
      <c r="E3454" s="4" t="str">
        <f ca="1">position</f>
        <v/>
      </c>
      <c r="J3454" s="318"/>
      <c r="M3454" s="4"/>
      <c r="O3454" s="6"/>
      <c r="Q3454" s="20"/>
      <c r="R3454" s="5" t="str">
        <f ca="1">score</f>
        <v/>
      </c>
      <c r="S3454" s="7" t="str">
        <f ca="1">rescore_svc</f>
        <v/>
      </c>
      <c r="U3454" s="11" t="str">
        <f ca="1">price</f>
        <v/>
      </c>
      <c r="V3454" s="4"/>
      <c r="Y3454" s="388">
        <f ca="1">COUNTIFS(OFFSET($B$10, 0, 0, ROW()-9, 1), SERVICE[[#This Row],[Employee ID]], OFFSET($F$10, 0, 0, ROW()-9, 1), SERVICE[[#This Row],[Resources Role]])</f>
        <v>0</v>
      </c>
      <c r="Z3454" s="388">
        <f ca="1">COUNTIFS(OFFSET($F$10, 0, 0, ROW()-9, 1), SERVICE[[#This Row],[Resources Role]], OFFSET($H$10, 0, 0, ROW()-9, 1), SERVICE[[#This Row],[Booking]])</f>
        <v>0</v>
      </c>
    </row>
    <row r="3455" spans="1:26" x14ac:dyDescent="0.25">
      <c r="A3455" s="6" t="str">
        <f ca="1">no.</f>
        <v/>
      </c>
      <c r="E3455" s="4" t="str">
        <f ca="1">position</f>
        <v/>
      </c>
      <c r="J3455" s="318"/>
      <c r="M3455" s="4"/>
      <c r="O3455" s="6"/>
      <c r="Q3455" s="20"/>
      <c r="R3455" s="5" t="str">
        <f ca="1">score</f>
        <v/>
      </c>
      <c r="S3455" s="7" t="str">
        <f ca="1">rescore_svc</f>
        <v/>
      </c>
      <c r="U3455" s="11" t="str">
        <f ca="1">price</f>
        <v/>
      </c>
      <c r="V3455" s="4"/>
      <c r="Y3455" s="388">
        <f ca="1">COUNTIFS(OFFSET($B$10, 0, 0, ROW()-9, 1), SERVICE[[#This Row],[Employee ID]], OFFSET($F$10, 0, 0, ROW()-9, 1), SERVICE[[#This Row],[Resources Role]])</f>
        <v>0</v>
      </c>
      <c r="Z3455" s="388">
        <f ca="1">COUNTIFS(OFFSET($F$10, 0, 0, ROW()-9, 1), SERVICE[[#This Row],[Resources Role]], OFFSET($H$10, 0, 0, ROW()-9, 1), SERVICE[[#This Row],[Booking]])</f>
        <v>0</v>
      </c>
    </row>
    <row r="3456" spans="1:26" x14ac:dyDescent="0.25">
      <c r="A3456" s="6" t="str">
        <f ca="1">no.</f>
        <v/>
      </c>
      <c r="E3456" s="4" t="str">
        <f ca="1">position</f>
        <v/>
      </c>
      <c r="J3456" s="318"/>
      <c r="M3456" s="4"/>
      <c r="O3456" s="6"/>
      <c r="Q3456" s="20"/>
      <c r="R3456" s="5" t="str">
        <f ca="1">score</f>
        <v/>
      </c>
      <c r="S3456" s="7" t="str">
        <f ca="1">rescore_svc</f>
        <v/>
      </c>
      <c r="U3456" s="11" t="str">
        <f ca="1">price</f>
        <v/>
      </c>
      <c r="V3456" s="4"/>
      <c r="Y3456" s="388">
        <f ca="1">COUNTIFS(OFFSET($B$10, 0, 0, ROW()-9, 1), SERVICE[[#This Row],[Employee ID]], OFFSET($F$10, 0, 0, ROW()-9, 1), SERVICE[[#This Row],[Resources Role]])</f>
        <v>0</v>
      </c>
      <c r="Z3456" s="388">
        <f ca="1">COUNTIFS(OFFSET($F$10, 0, 0, ROW()-9, 1), SERVICE[[#This Row],[Resources Role]], OFFSET($H$10, 0, 0, ROW()-9, 1), SERVICE[[#This Row],[Booking]])</f>
        <v>0</v>
      </c>
    </row>
    <row r="3457" spans="1:26" x14ac:dyDescent="0.25">
      <c r="A3457" s="6" t="str">
        <f ca="1">no.</f>
        <v/>
      </c>
      <c r="E3457" s="4" t="str">
        <f ca="1">position</f>
        <v/>
      </c>
      <c r="J3457" s="318"/>
      <c r="M3457" s="4"/>
      <c r="O3457" s="6"/>
      <c r="Q3457" s="20"/>
      <c r="R3457" s="5" t="str">
        <f ca="1">score</f>
        <v/>
      </c>
      <c r="S3457" s="7" t="str">
        <f ca="1">rescore_svc</f>
        <v/>
      </c>
      <c r="U3457" s="11" t="str">
        <f ca="1">price</f>
        <v/>
      </c>
      <c r="V3457" s="4"/>
      <c r="Y3457" s="388">
        <f ca="1">COUNTIFS(OFFSET($B$10, 0, 0, ROW()-9, 1), SERVICE[[#This Row],[Employee ID]], OFFSET($F$10, 0, 0, ROW()-9, 1), SERVICE[[#This Row],[Resources Role]])</f>
        <v>0</v>
      </c>
      <c r="Z3457" s="388">
        <f ca="1">COUNTIFS(OFFSET($F$10, 0, 0, ROW()-9, 1), SERVICE[[#This Row],[Resources Role]], OFFSET($H$10, 0, 0, ROW()-9, 1), SERVICE[[#This Row],[Booking]])</f>
        <v>0</v>
      </c>
    </row>
    <row r="3458" spans="1:26" x14ac:dyDescent="0.25">
      <c r="A3458" s="6" t="str">
        <f ca="1">no.</f>
        <v/>
      </c>
      <c r="E3458" s="4" t="str">
        <f ca="1">position</f>
        <v/>
      </c>
      <c r="J3458" s="318"/>
      <c r="M3458" s="4"/>
      <c r="O3458" s="6"/>
      <c r="Q3458" s="20"/>
      <c r="R3458" s="5" t="str">
        <f ca="1">score</f>
        <v/>
      </c>
      <c r="S3458" s="7" t="str">
        <f ca="1">rescore_svc</f>
        <v/>
      </c>
      <c r="U3458" s="11" t="str">
        <f ca="1">price</f>
        <v/>
      </c>
      <c r="V3458" s="4"/>
      <c r="Y3458" s="388">
        <f ca="1">COUNTIFS(OFFSET($B$10, 0, 0, ROW()-9, 1), SERVICE[[#This Row],[Employee ID]], OFFSET($F$10, 0, 0, ROW()-9, 1), SERVICE[[#This Row],[Resources Role]])</f>
        <v>0</v>
      </c>
      <c r="Z3458" s="388">
        <f ca="1">COUNTIFS(OFFSET($F$10, 0, 0, ROW()-9, 1), SERVICE[[#This Row],[Resources Role]], OFFSET($H$10, 0, 0, ROW()-9, 1), SERVICE[[#This Row],[Booking]])</f>
        <v>0</v>
      </c>
    </row>
    <row r="3459" spans="1:26" x14ac:dyDescent="0.25">
      <c r="A3459" s="6" t="str">
        <f ca="1">no.</f>
        <v/>
      </c>
      <c r="E3459" s="4" t="str">
        <f ca="1">position</f>
        <v/>
      </c>
      <c r="J3459" s="318"/>
      <c r="M3459" s="4"/>
      <c r="O3459" s="6"/>
      <c r="Q3459" s="20"/>
      <c r="R3459" s="5" t="str">
        <f ca="1">score</f>
        <v/>
      </c>
      <c r="S3459" s="7" t="str">
        <f ca="1">rescore_svc</f>
        <v/>
      </c>
      <c r="U3459" s="11" t="str">
        <f ca="1">price</f>
        <v/>
      </c>
      <c r="V3459" s="4"/>
      <c r="Y3459" s="388">
        <f ca="1">COUNTIFS(OFFSET($B$10, 0, 0, ROW()-9, 1), SERVICE[[#This Row],[Employee ID]], OFFSET($F$10, 0, 0, ROW()-9, 1), SERVICE[[#This Row],[Resources Role]])</f>
        <v>0</v>
      </c>
      <c r="Z3459" s="388">
        <f ca="1">COUNTIFS(OFFSET($F$10, 0, 0, ROW()-9, 1), SERVICE[[#This Row],[Resources Role]], OFFSET($H$10, 0, 0, ROW()-9, 1), SERVICE[[#This Row],[Booking]])</f>
        <v>0</v>
      </c>
    </row>
    <row r="3460" spans="1:26" x14ac:dyDescent="0.25">
      <c r="A3460" s="6" t="str">
        <f ca="1">no.</f>
        <v/>
      </c>
      <c r="E3460" s="4" t="str">
        <f ca="1">position</f>
        <v/>
      </c>
      <c r="J3460" s="318"/>
      <c r="M3460" s="4"/>
      <c r="O3460" s="6"/>
      <c r="Q3460" s="20"/>
      <c r="R3460" s="5" t="str">
        <f ca="1">score</f>
        <v/>
      </c>
      <c r="S3460" s="7" t="str">
        <f ca="1">rescore_svc</f>
        <v/>
      </c>
      <c r="U3460" s="11" t="str">
        <f ca="1">price</f>
        <v/>
      </c>
      <c r="V3460" s="4"/>
      <c r="Y3460" s="388">
        <f ca="1">COUNTIFS(OFFSET($B$10, 0, 0, ROW()-9, 1), SERVICE[[#This Row],[Employee ID]], OFFSET($F$10, 0, 0, ROW()-9, 1), SERVICE[[#This Row],[Resources Role]])</f>
        <v>0</v>
      </c>
      <c r="Z3460" s="388">
        <f ca="1">COUNTIFS(OFFSET($F$10, 0, 0, ROW()-9, 1), SERVICE[[#This Row],[Resources Role]], OFFSET($H$10, 0, 0, ROW()-9, 1), SERVICE[[#This Row],[Booking]])</f>
        <v>0</v>
      </c>
    </row>
    <row r="3461" spans="1:26" x14ac:dyDescent="0.25">
      <c r="A3461" s="6" t="str">
        <f ca="1">no.</f>
        <v/>
      </c>
      <c r="E3461" s="4" t="str">
        <f ca="1">position</f>
        <v/>
      </c>
      <c r="J3461" s="318"/>
      <c r="M3461" s="4"/>
      <c r="O3461" s="6"/>
      <c r="Q3461" s="20"/>
      <c r="R3461" s="5" t="str">
        <f ca="1">score</f>
        <v/>
      </c>
      <c r="S3461" s="7" t="str">
        <f ca="1">rescore_svc</f>
        <v/>
      </c>
      <c r="U3461" s="11" t="str">
        <f ca="1">price</f>
        <v/>
      </c>
      <c r="V3461" s="4"/>
      <c r="Y3461" s="388">
        <f ca="1">COUNTIFS(OFFSET($B$10, 0, 0, ROW()-9, 1), SERVICE[[#This Row],[Employee ID]], OFFSET($F$10, 0, 0, ROW()-9, 1), SERVICE[[#This Row],[Resources Role]])</f>
        <v>0</v>
      </c>
      <c r="Z3461" s="388">
        <f ca="1">COUNTIFS(OFFSET($F$10, 0, 0, ROW()-9, 1), SERVICE[[#This Row],[Resources Role]], OFFSET($H$10, 0, 0, ROW()-9, 1), SERVICE[[#This Row],[Booking]])</f>
        <v>0</v>
      </c>
    </row>
    <row r="3462" spans="1:26" x14ac:dyDescent="0.25">
      <c r="A3462" s="6" t="str">
        <f ca="1">no.</f>
        <v/>
      </c>
      <c r="E3462" s="4" t="str">
        <f ca="1">position</f>
        <v/>
      </c>
      <c r="J3462" s="318"/>
      <c r="M3462" s="4"/>
      <c r="O3462" s="6"/>
      <c r="Q3462" s="20"/>
      <c r="R3462" s="5" t="str">
        <f ca="1">score</f>
        <v/>
      </c>
      <c r="S3462" s="7" t="str">
        <f ca="1">rescore_svc</f>
        <v/>
      </c>
      <c r="U3462" s="11" t="str">
        <f ca="1">price</f>
        <v/>
      </c>
      <c r="V3462" s="4"/>
      <c r="Y3462" s="388">
        <f ca="1">COUNTIFS(OFFSET($B$10, 0, 0, ROW()-9, 1), SERVICE[[#This Row],[Employee ID]], OFFSET($F$10, 0, 0, ROW()-9, 1), SERVICE[[#This Row],[Resources Role]])</f>
        <v>0</v>
      </c>
      <c r="Z3462" s="388">
        <f ca="1">COUNTIFS(OFFSET($F$10, 0, 0, ROW()-9, 1), SERVICE[[#This Row],[Resources Role]], OFFSET($H$10, 0, 0, ROW()-9, 1), SERVICE[[#This Row],[Booking]])</f>
        <v>0</v>
      </c>
    </row>
    <row r="3463" spans="1:26" x14ac:dyDescent="0.25">
      <c r="A3463" s="6" t="str">
        <f ca="1">no.</f>
        <v/>
      </c>
      <c r="E3463" s="4" t="str">
        <f ca="1">position</f>
        <v/>
      </c>
      <c r="J3463" s="318"/>
      <c r="M3463" s="4"/>
      <c r="O3463" s="6"/>
      <c r="Q3463" s="20"/>
      <c r="R3463" s="5" t="str">
        <f ca="1">score</f>
        <v/>
      </c>
      <c r="S3463" s="7" t="str">
        <f ca="1">rescore_svc</f>
        <v/>
      </c>
      <c r="U3463" s="11" t="str">
        <f ca="1">price</f>
        <v/>
      </c>
      <c r="V3463" s="4"/>
      <c r="Y3463" s="388">
        <f ca="1">COUNTIFS(OFFSET($B$10, 0, 0, ROW()-9, 1), SERVICE[[#This Row],[Employee ID]], OFFSET($F$10, 0, 0, ROW()-9, 1), SERVICE[[#This Row],[Resources Role]])</f>
        <v>0</v>
      </c>
      <c r="Z3463" s="388">
        <f ca="1">COUNTIFS(OFFSET($F$10, 0, 0, ROW()-9, 1), SERVICE[[#This Row],[Resources Role]], OFFSET($H$10, 0, 0, ROW()-9, 1), SERVICE[[#This Row],[Booking]])</f>
        <v>0</v>
      </c>
    </row>
    <row r="3464" spans="1:26" x14ac:dyDescent="0.25">
      <c r="A3464" s="6" t="str">
        <f ca="1">no.</f>
        <v/>
      </c>
      <c r="E3464" s="4" t="str">
        <f ca="1">position</f>
        <v/>
      </c>
      <c r="J3464" s="318"/>
      <c r="M3464" s="4"/>
      <c r="O3464" s="6"/>
      <c r="Q3464" s="20"/>
      <c r="R3464" s="5" t="str">
        <f ca="1">score</f>
        <v/>
      </c>
      <c r="S3464" s="7" t="str">
        <f ca="1">rescore_svc</f>
        <v/>
      </c>
      <c r="U3464" s="11" t="str">
        <f ca="1">price</f>
        <v/>
      </c>
      <c r="V3464" s="4"/>
      <c r="Y3464" s="388">
        <f ca="1">COUNTIFS(OFFSET($B$10, 0, 0, ROW()-9, 1), SERVICE[[#This Row],[Employee ID]], OFFSET($F$10, 0, 0, ROW()-9, 1), SERVICE[[#This Row],[Resources Role]])</f>
        <v>0</v>
      </c>
      <c r="Z3464" s="388">
        <f ca="1">COUNTIFS(OFFSET($F$10, 0, 0, ROW()-9, 1), SERVICE[[#This Row],[Resources Role]], OFFSET($H$10, 0, 0, ROW()-9, 1), SERVICE[[#This Row],[Booking]])</f>
        <v>0</v>
      </c>
    </row>
    <row r="3465" spans="1:26" x14ac:dyDescent="0.25">
      <c r="A3465" s="6" t="str">
        <f ca="1">no.</f>
        <v/>
      </c>
      <c r="E3465" s="4" t="str">
        <f ca="1">position</f>
        <v/>
      </c>
      <c r="J3465" s="318"/>
      <c r="M3465" s="4"/>
      <c r="O3465" s="6"/>
      <c r="Q3465" s="20"/>
      <c r="R3465" s="5" t="str">
        <f ca="1">score</f>
        <v/>
      </c>
      <c r="S3465" s="7" t="str">
        <f ca="1">rescore_svc</f>
        <v/>
      </c>
      <c r="U3465" s="11" t="str">
        <f ca="1">price</f>
        <v/>
      </c>
      <c r="V3465" s="4"/>
      <c r="Y3465" s="388">
        <f ca="1">COUNTIFS(OFFSET($B$10, 0, 0, ROW()-9, 1), SERVICE[[#This Row],[Employee ID]], OFFSET($F$10, 0, 0, ROW()-9, 1), SERVICE[[#This Row],[Resources Role]])</f>
        <v>0</v>
      </c>
      <c r="Z3465" s="388">
        <f ca="1">COUNTIFS(OFFSET($F$10, 0, 0, ROW()-9, 1), SERVICE[[#This Row],[Resources Role]], OFFSET($H$10, 0, 0, ROW()-9, 1), SERVICE[[#This Row],[Booking]])</f>
        <v>0</v>
      </c>
    </row>
    <row r="3466" spans="1:26" x14ac:dyDescent="0.25">
      <c r="A3466" s="6" t="str">
        <f ca="1">no.</f>
        <v/>
      </c>
      <c r="E3466" s="4" t="str">
        <f ca="1">position</f>
        <v/>
      </c>
      <c r="J3466" s="318"/>
      <c r="M3466" s="4"/>
      <c r="O3466" s="6"/>
      <c r="Q3466" s="20"/>
      <c r="R3466" s="5" t="str">
        <f ca="1">score</f>
        <v/>
      </c>
      <c r="S3466" s="7" t="str">
        <f ca="1">rescore_svc</f>
        <v/>
      </c>
      <c r="U3466" s="11" t="str">
        <f ca="1">price</f>
        <v/>
      </c>
      <c r="V3466" s="4"/>
      <c r="Y3466" s="388">
        <f ca="1">COUNTIFS(OFFSET($B$10, 0, 0, ROW()-9, 1), SERVICE[[#This Row],[Employee ID]], OFFSET($F$10, 0, 0, ROW()-9, 1), SERVICE[[#This Row],[Resources Role]])</f>
        <v>0</v>
      </c>
      <c r="Z3466" s="388">
        <f ca="1">COUNTIFS(OFFSET($F$10, 0, 0, ROW()-9, 1), SERVICE[[#This Row],[Resources Role]], OFFSET($H$10, 0, 0, ROW()-9, 1), SERVICE[[#This Row],[Booking]])</f>
        <v>0</v>
      </c>
    </row>
    <row r="3467" spans="1:26" x14ac:dyDescent="0.25">
      <c r="A3467" s="6" t="str">
        <f ca="1">no.</f>
        <v/>
      </c>
      <c r="E3467" s="4" t="str">
        <f ca="1">position</f>
        <v/>
      </c>
      <c r="J3467" s="318"/>
      <c r="M3467" s="4"/>
      <c r="O3467" s="6"/>
      <c r="Q3467" s="20"/>
      <c r="R3467" s="5" t="str">
        <f ca="1">score</f>
        <v/>
      </c>
      <c r="S3467" s="7" t="str">
        <f ca="1">rescore_svc</f>
        <v/>
      </c>
      <c r="U3467" s="11" t="str">
        <f ca="1">price</f>
        <v/>
      </c>
      <c r="V3467" s="4"/>
      <c r="Y3467" s="388">
        <f ca="1">COUNTIFS(OFFSET($B$10, 0, 0, ROW()-9, 1), SERVICE[[#This Row],[Employee ID]], OFFSET($F$10, 0, 0, ROW()-9, 1), SERVICE[[#This Row],[Resources Role]])</f>
        <v>0</v>
      </c>
      <c r="Z3467" s="388">
        <f ca="1">COUNTIFS(OFFSET($F$10, 0, 0, ROW()-9, 1), SERVICE[[#This Row],[Resources Role]], OFFSET($H$10, 0, 0, ROW()-9, 1), SERVICE[[#This Row],[Booking]])</f>
        <v>0</v>
      </c>
    </row>
    <row r="3468" spans="1:26" x14ac:dyDescent="0.25">
      <c r="A3468" s="6" t="str">
        <f ca="1">no.</f>
        <v/>
      </c>
      <c r="E3468" s="4" t="str">
        <f ca="1">position</f>
        <v/>
      </c>
      <c r="J3468" s="318"/>
      <c r="M3468" s="4"/>
      <c r="O3468" s="6"/>
      <c r="Q3468" s="20"/>
      <c r="R3468" s="5" t="str">
        <f ca="1">score</f>
        <v/>
      </c>
      <c r="S3468" s="7" t="str">
        <f ca="1">rescore_svc</f>
        <v/>
      </c>
      <c r="U3468" s="11" t="str">
        <f ca="1">price</f>
        <v/>
      </c>
      <c r="V3468" s="4"/>
      <c r="Y3468" s="388">
        <f ca="1">COUNTIFS(OFFSET($B$10, 0, 0, ROW()-9, 1), SERVICE[[#This Row],[Employee ID]], OFFSET($F$10, 0, 0, ROW()-9, 1), SERVICE[[#This Row],[Resources Role]])</f>
        <v>0</v>
      </c>
      <c r="Z3468" s="388">
        <f ca="1">COUNTIFS(OFFSET($F$10, 0, 0, ROW()-9, 1), SERVICE[[#This Row],[Resources Role]], OFFSET($H$10, 0, 0, ROW()-9, 1), SERVICE[[#This Row],[Booking]])</f>
        <v>0</v>
      </c>
    </row>
    <row r="3469" spans="1:26" x14ac:dyDescent="0.25">
      <c r="A3469" s="6" t="str">
        <f ca="1">no.</f>
        <v/>
      </c>
      <c r="E3469" s="4" t="str">
        <f ca="1">position</f>
        <v/>
      </c>
      <c r="J3469" s="318"/>
      <c r="M3469" s="4"/>
      <c r="O3469" s="6"/>
      <c r="Q3469" s="20"/>
      <c r="R3469" s="5" t="str">
        <f ca="1">score</f>
        <v/>
      </c>
      <c r="S3469" s="7" t="str">
        <f ca="1">rescore_svc</f>
        <v/>
      </c>
      <c r="U3469" s="11" t="str">
        <f ca="1">price</f>
        <v/>
      </c>
      <c r="V3469" s="4"/>
      <c r="Y3469" s="388">
        <f ca="1">COUNTIFS(OFFSET($B$10, 0, 0, ROW()-9, 1), SERVICE[[#This Row],[Employee ID]], OFFSET($F$10, 0, 0, ROW()-9, 1), SERVICE[[#This Row],[Resources Role]])</f>
        <v>0</v>
      </c>
      <c r="Z3469" s="388">
        <f ca="1">COUNTIFS(OFFSET($F$10, 0, 0, ROW()-9, 1), SERVICE[[#This Row],[Resources Role]], OFFSET($H$10, 0, 0, ROW()-9, 1), SERVICE[[#This Row],[Booking]])</f>
        <v>0</v>
      </c>
    </row>
    <row r="3470" spans="1:26" x14ac:dyDescent="0.25">
      <c r="A3470" s="6" t="str">
        <f ca="1">no.</f>
        <v/>
      </c>
      <c r="E3470" s="4" t="str">
        <f ca="1">position</f>
        <v/>
      </c>
      <c r="J3470" s="318"/>
      <c r="M3470" s="4"/>
      <c r="O3470" s="6"/>
      <c r="Q3470" s="20"/>
      <c r="R3470" s="5" t="str">
        <f ca="1">score</f>
        <v/>
      </c>
      <c r="S3470" s="7" t="str">
        <f ca="1">rescore_svc</f>
        <v/>
      </c>
      <c r="U3470" s="11" t="str">
        <f ca="1">price</f>
        <v/>
      </c>
      <c r="V3470" s="4"/>
      <c r="Y3470" s="388">
        <f ca="1">COUNTIFS(OFFSET($B$10, 0, 0, ROW()-9, 1), SERVICE[[#This Row],[Employee ID]], OFFSET($F$10, 0, 0, ROW()-9, 1), SERVICE[[#This Row],[Resources Role]])</f>
        <v>0</v>
      </c>
      <c r="Z3470" s="388">
        <f ca="1">COUNTIFS(OFFSET($F$10, 0, 0, ROW()-9, 1), SERVICE[[#This Row],[Resources Role]], OFFSET($H$10, 0, 0, ROW()-9, 1), SERVICE[[#This Row],[Booking]])</f>
        <v>0</v>
      </c>
    </row>
    <row r="3471" spans="1:26" x14ac:dyDescent="0.25">
      <c r="A3471" s="6" t="str">
        <f ca="1">no.</f>
        <v/>
      </c>
      <c r="E3471" s="4" t="str">
        <f ca="1">position</f>
        <v/>
      </c>
      <c r="J3471" s="318"/>
      <c r="M3471" s="4"/>
      <c r="O3471" s="6"/>
      <c r="Q3471" s="20"/>
      <c r="R3471" s="5" t="str">
        <f ca="1">score</f>
        <v/>
      </c>
      <c r="S3471" s="7" t="str">
        <f ca="1">rescore_svc</f>
        <v/>
      </c>
      <c r="U3471" s="11" t="str">
        <f ca="1">price</f>
        <v/>
      </c>
      <c r="V3471" s="4"/>
      <c r="Y3471" s="388">
        <f ca="1">COUNTIFS(OFFSET($B$10, 0, 0, ROW()-9, 1), SERVICE[[#This Row],[Employee ID]], OFFSET($F$10, 0, 0, ROW()-9, 1), SERVICE[[#This Row],[Resources Role]])</f>
        <v>0</v>
      </c>
      <c r="Z3471" s="388">
        <f ca="1">COUNTIFS(OFFSET($F$10, 0, 0, ROW()-9, 1), SERVICE[[#This Row],[Resources Role]], OFFSET($H$10, 0, 0, ROW()-9, 1), SERVICE[[#This Row],[Booking]])</f>
        <v>0</v>
      </c>
    </row>
    <row r="3472" spans="1:26" x14ac:dyDescent="0.25">
      <c r="A3472" s="6" t="str">
        <f ca="1">no.</f>
        <v/>
      </c>
      <c r="E3472" s="4" t="str">
        <f ca="1">position</f>
        <v/>
      </c>
      <c r="J3472" s="318"/>
      <c r="M3472" s="4"/>
      <c r="O3472" s="6"/>
      <c r="Q3472" s="20"/>
      <c r="R3472" s="5" t="str">
        <f ca="1">score</f>
        <v/>
      </c>
      <c r="S3472" s="7" t="str">
        <f ca="1">rescore_svc</f>
        <v/>
      </c>
      <c r="U3472" s="11" t="str">
        <f ca="1">price</f>
        <v/>
      </c>
      <c r="V3472" s="4"/>
      <c r="Y3472" s="388">
        <f ca="1">COUNTIFS(OFFSET($B$10, 0, 0, ROW()-9, 1), SERVICE[[#This Row],[Employee ID]], OFFSET($F$10, 0, 0, ROW()-9, 1), SERVICE[[#This Row],[Resources Role]])</f>
        <v>0</v>
      </c>
      <c r="Z3472" s="388">
        <f ca="1">COUNTIFS(OFFSET($F$10, 0, 0, ROW()-9, 1), SERVICE[[#This Row],[Resources Role]], OFFSET($H$10, 0, 0, ROW()-9, 1), SERVICE[[#This Row],[Booking]])</f>
        <v>0</v>
      </c>
    </row>
    <row r="3473" spans="1:26" x14ac:dyDescent="0.25">
      <c r="A3473" s="6" t="str">
        <f ca="1">no.</f>
        <v/>
      </c>
      <c r="E3473" s="4" t="str">
        <f ca="1">position</f>
        <v/>
      </c>
      <c r="J3473" s="318"/>
      <c r="M3473" s="4"/>
      <c r="O3473" s="6"/>
      <c r="Q3473" s="20"/>
      <c r="R3473" s="5" t="str">
        <f ca="1">score</f>
        <v/>
      </c>
      <c r="S3473" s="7" t="str">
        <f ca="1">rescore_svc</f>
        <v/>
      </c>
      <c r="U3473" s="11" t="str">
        <f ca="1">price</f>
        <v/>
      </c>
      <c r="V3473" s="4"/>
      <c r="Y3473" s="388">
        <f ca="1">COUNTIFS(OFFSET($B$10, 0, 0, ROW()-9, 1), SERVICE[[#This Row],[Employee ID]], OFFSET($F$10, 0, 0, ROW()-9, 1), SERVICE[[#This Row],[Resources Role]])</f>
        <v>0</v>
      </c>
      <c r="Z3473" s="388">
        <f ca="1">COUNTIFS(OFFSET($F$10, 0, 0, ROW()-9, 1), SERVICE[[#This Row],[Resources Role]], OFFSET($H$10, 0, 0, ROW()-9, 1), SERVICE[[#This Row],[Booking]])</f>
        <v>0</v>
      </c>
    </row>
    <row r="3474" spans="1:26" x14ac:dyDescent="0.25">
      <c r="A3474" s="6" t="str">
        <f ca="1">no.</f>
        <v/>
      </c>
      <c r="E3474" s="4" t="str">
        <f ca="1">position</f>
        <v/>
      </c>
      <c r="J3474" s="318"/>
      <c r="M3474" s="4"/>
      <c r="O3474" s="6"/>
      <c r="Q3474" s="20"/>
      <c r="R3474" s="5" t="str">
        <f ca="1">score</f>
        <v/>
      </c>
      <c r="S3474" s="7" t="str">
        <f ca="1">rescore_svc</f>
        <v/>
      </c>
      <c r="U3474" s="11" t="str">
        <f ca="1">price</f>
        <v/>
      </c>
      <c r="V3474" s="4"/>
      <c r="Y3474" s="388">
        <f ca="1">COUNTIFS(OFFSET($B$10, 0, 0, ROW()-9, 1), SERVICE[[#This Row],[Employee ID]], OFFSET($F$10, 0, 0, ROW()-9, 1), SERVICE[[#This Row],[Resources Role]])</f>
        <v>0</v>
      </c>
      <c r="Z3474" s="388">
        <f ca="1">COUNTIFS(OFFSET($F$10, 0, 0, ROW()-9, 1), SERVICE[[#This Row],[Resources Role]], OFFSET($H$10, 0, 0, ROW()-9, 1), SERVICE[[#This Row],[Booking]])</f>
        <v>0</v>
      </c>
    </row>
    <row r="3475" spans="1:26" x14ac:dyDescent="0.25">
      <c r="A3475" s="6" t="str">
        <f ca="1">no.</f>
        <v/>
      </c>
      <c r="E3475" s="4" t="str">
        <f ca="1">position</f>
        <v/>
      </c>
      <c r="J3475" s="318"/>
      <c r="M3475" s="4"/>
      <c r="O3475" s="6"/>
      <c r="Q3475" s="20"/>
      <c r="R3475" s="5" t="str">
        <f ca="1">score</f>
        <v/>
      </c>
      <c r="S3475" s="7" t="str">
        <f ca="1">rescore_svc</f>
        <v/>
      </c>
      <c r="U3475" s="11" t="str">
        <f ca="1">price</f>
        <v/>
      </c>
      <c r="V3475" s="4"/>
      <c r="Y3475" s="388">
        <f ca="1">COUNTIFS(OFFSET($B$10, 0, 0, ROW()-9, 1), SERVICE[[#This Row],[Employee ID]], OFFSET($F$10, 0, 0, ROW()-9, 1), SERVICE[[#This Row],[Resources Role]])</f>
        <v>0</v>
      </c>
      <c r="Z3475" s="388">
        <f ca="1">COUNTIFS(OFFSET($F$10, 0, 0, ROW()-9, 1), SERVICE[[#This Row],[Resources Role]], OFFSET($H$10, 0, 0, ROW()-9, 1), SERVICE[[#This Row],[Booking]])</f>
        <v>0</v>
      </c>
    </row>
    <row r="3476" spans="1:26" x14ac:dyDescent="0.25">
      <c r="A3476" s="6" t="str">
        <f ca="1">no.</f>
        <v/>
      </c>
      <c r="E3476" s="4" t="str">
        <f ca="1">position</f>
        <v/>
      </c>
      <c r="J3476" s="318"/>
      <c r="M3476" s="4"/>
      <c r="O3476" s="6"/>
      <c r="Q3476" s="20"/>
      <c r="R3476" s="5" t="str">
        <f ca="1">score</f>
        <v/>
      </c>
      <c r="S3476" s="7" t="str">
        <f ca="1">rescore_svc</f>
        <v/>
      </c>
      <c r="U3476" s="11" t="str">
        <f ca="1">price</f>
        <v/>
      </c>
      <c r="V3476" s="4"/>
      <c r="Y3476" s="388">
        <f ca="1">COUNTIFS(OFFSET($B$10, 0, 0, ROW()-9, 1), SERVICE[[#This Row],[Employee ID]], OFFSET($F$10, 0, 0, ROW()-9, 1), SERVICE[[#This Row],[Resources Role]])</f>
        <v>0</v>
      </c>
      <c r="Z3476" s="388">
        <f ca="1">COUNTIFS(OFFSET($F$10, 0, 0, ROW()-9, 1), SERVICE[[#This Row],[Resources Role]], OFFSET($H$10, 0, 0, ROW()-9, 1), SERVICE[[#This Row],[Booking]])</f>
        <v>0</v>
      </c>
    </row>
    <row r="3477" spans="1:26" x14ac:dyDescent="0.25">
      <c r="A3477" s="6" t="str">
        <f ca="1">no.</f>
        <v/>
      </c>
      <c r="E3477" s="4" t="str">
        <f ca="1">position</f>
        <v/>
      </c>
      <c r="J3477" s="318"/>
      <c r="M3477" s="4"/>
      <c r="O3477" s="6"/>
      <c r="Q3477" s="20"/>
      <c r="R3477" s="5" t="str">
        <f ca="1">score</f>
        <v/>
      </c>
      <c r="S3477" s="7" t="str">
        <f ca="1">rescore_svc</f>
        <v/>
      </c>
      <c r="U3477" s="11" t="str">
        <f ca="1">price</f>
        <v/>
      </c>
      <c r="V3477" s="4"/>
      <c r="Y3477" s="388">
        <f ca="1">COUNTIFS(OFFSET($B$10, 0, 0, ROW()-9, 1), SERVICE[[#This Row],[Employee ID]], OFFSET($F$10, 0, 0, ROW()-9, 1), SERVICE[[#This Row],[Resources Role]])</f>
        <v>0</v>
      </c>
      <c r="Z3477" s="388">
        <f ca="1">COUNTIFS(OFFSET($F$10, 0, 0, ROW()-9, 1), SERVICE[[#This Row],[Resources Role]], OFFSET($H$10, 0, 0, ROW()-9, 1), SERVICE[[#This Row],[Booking]])</f>
        <v>0</v>
      </c>
    </row>
    <row r="3478" spans="1:26" x14ac:dyDescent="0.25">
      <c r="A3478" s="6" t="str">
        <f ca="1">no.</f>
        <v/>
      </c>
      <c r="E3478" s="4" t="str">
        <f ca="1">position</f>
        <v/>
      </c>
      <c r="J3478" s="318"/>
      <c r="M3478" s="4"/>
      <c r="O3478" s="6"/>
      <c r="Q3478" s="20"/>
      <c r="R3478" s="5" t="str">
        <f ca="1">score</f>
        <v/>
      </c>
      <c r="S3478" s="7" t="str">
        <f ca="1">rescore_svc</f>
        <v/>
      </c>
      <c r="U3478" s="11" t="str">
        <f ca="1">price</f>
        <v/>
      </c>
      <c r="V3478" s="4"/>
      <c r="Y3478" s="388">
        <f ca="1">COUNTIFS(OFFSET($B$10, 0, 0, ROW()-9, 1), SERVICE[[#This Row],[Employee ID]], OFFSET($F$10, 0, 0, ROW()-9, 1), SERVICE[[#This Row],[Resources Role]])</f>
        <v>0</v>
      </c>
      <c r="Z3478" s="388">
        <f ca="1">COUNTIFS(OFFSET($F$10, 0, 0, ROW()-9, 1), SERVICE[[#This Row],[Resources Role]], OFFSET($H$10, 0, 0, ROW()-9, 1), SERVICE[[#This Row],[Booking]])</f>
        <v>0</v>
      </c>
    </row>
    <row r="3479" spans="1:26" x14ac:dyDescent="0.25">
      <c r="A3479" s="6" t="str">
        <f ca="1">no.</f>
        <v/>
      </c>
      <c r="E3479" s="4" t="str">
        <f ca="1">position</f>
        <v/>
      </c>
      <c r="J3479" s="318"/>
      <c r="M3479" s="4"/>
      <c r="O3479" s="6"/>
      <c r="Q3479" s="20"/>
      <c r="R3479" s="5" t="str">
        <f ca="1">score</f>
        <v/>
      </c>
      <c r="S3479" s="7" t="str">
        <f ca="1">rescore_svc</f>
        <v/>
      </c>
      <c r="U3479" s="11" t="str">
        <f ca="1">price</f>
        <v/>
      </c>
      <c r="V3479" s="4"/>
      <c r="Y3479" s="388">
        <f ca="1">COUNTIFS(OFFSET($B$10, 0, 0, ROW()-9, 1), SERVICE[[#This Row],[Employee ID]], OFFSET($F$10, 0, 0, ROW()-9, 1), SERVICE[[#This Row],[Resources Role]])</f>
        <v>0</v>
      </c>
      <c r="Z3479" s="388">
        <f ca="1">COUNTIFS(OFFSET($F$10, 0, 0, ROW()-9, 1), SERVICE[[#This Row],[Resources Role]], OFFSET($H$10, 0, 0, ROW()-9, 1), SERVICE[[#This Row],[Booking]])</f>
        <v>0</v>
      </c>
    </row>
    <row r="3480" spans="1:26" x14ac:dyDescent="0.25">
      <c r="A3480" s="6" t="str">
        <f ca="1">no.</f>
        <v/>
      </c>
      <c r="E3480" s="4" t="str">
        <f ca="1">position</f>
        <v/>
      </c>
      <c r="J3480" s="318"/>
      <c r="M3480" s="4"/>
      <c r="O3480" s="6"/>
      <c r="Q3480" s="20"/>
      <c r="R3480" s="5" t="str">
        <f ca="1">score</f>
        <v/>
      </c>
      <c r="S3480" s="7" t="str">
        <f ca="1">rescore_svc</f>
        <v/>
      </c>
      <c r="U3480" s="11" t="str">
        <f ca="1">price</f>
        <v/>
      </c>
      <c r="V3480" s="4"/>
      <c r="Y3480" s="388">
        <f ca="1">COUNTIFS(OFFSET($B$10, 0, 0, ROW()-9, 1), SERVICE[[#This Row],[Employee ID]], OFFSET($F$10, 0, 0, ROW()-9, 1), SERVICE[[#This Row],[Resources Role]])</f>
        <v>0</v>
      </c>
      <c r="Z3480" s="388">
        <f ca="1">COUNTIFS(OFFSET($F$10, 0, 0, ROW()-9, 1), SERVICE[[#This Row],[Resources Role]], OFFSET($H$10, 0, 0, ROW()-9, 1), SERVICE[[#This Row],[Booking]])</f>
        <v>0</v>
      </c>
    </row>
    <row r="3481" spans="1:26" x14ac:dyDescent="0.25">
      <c r="A3481" s="6" t="str">
        <f ca="1">no.</f>
        <v/>
      </c>
      <c r="E3481" s="4" t="str">
        <f ca="1">position</f>
        <v/>
      </c>
      <c r="J3481" s="318"/>
      <c r="M3481" s="4"/>
      <c r="O3481" s="6"/>
      <c r="Q3481" s="20"/>
      <c r="R3481" s="5" t="str">
        <f ca="1">score</f>
        <v/>
      </c>
      <c r="S3481" s="7" t="str">
        <f ca="1">rescore_svc</f>
        <v/>
      </c>
      <c r="U3481" s="11" t="str">
        <f ca="1">price</f>
        <v/>
      </c>
      <c r="V3481" s="4"/>
      <c r="Y3481" s="388">
        <f ca="1">COUNTIFS(OFFSET($B$10, 0, 0, ROW()-9, 1), SERVICE[[#This Row],[Employee ID]], OFFSET($F$10, 0, 0, ROW()-9, 1), SERVICE[[#This Row],[Resources Role]])</f>
        <v>0</v>
      </c>
      <c r="Z3481" s="388">
        <f ca="1">COUNTIFS(OFFSET($F$10, 0, 0, ROW()-9, 1), SERVICE[[#This Row],[Resources Role]], OFFSET($H$10, 0, 0, ROW()-9, 1), SERVICE[[#This Row],[Booking]])</f>
        <v>0</v>
      </c>
    </row>
    <row r="3482" spans="1:26" x14ac:dyDescent="0.25">
      <c r="A3482" s="6" t="str">
        <f ca="1">no.</f>
        <v/>
      </c>
      <c r="E3482" s="4" t="str">
        <f ca="1">position</f>
        <v/>
      </c>
      <c r="J3482" s="318"/>
      <c r="M3482" s="4"/>
      <c r="O3482" s="6"/>
      <c r="Q3482" s="20"/>
      <c r="R3482" s="5" t="str">
        <f ca="1">score</f>
        <v/>
      </c>
      <c r="S3482" s="7" t="str">
        <f ca="1">rescore_svc</f>
        <v/>
      </c>
      <c r="U3482" s="11" t="str">
        <f ca="1">price</f>
        <v/>
      </c>
      <c r="V3482" s="4"/>
      <c r="Y3482" s="388">
        <f ca="1">COUNTIFS(OFFSET($B$10, 0, 0, ROW()-9, 1), SERVICE[[#This Row],[Employee ID]], OFFSET($F$10, 0, 0, ROW()-9, 1), SERVICE[[#This Row],[Resources Role]])</f>
        <v>0</v>
      </c>
      <c r="Z3482" s="388">
        <f ca="1">COUNTIFS(OFFSET($F$10, 0, 0, ROW()-9, 1), SERVICE[[#This Row],[Resources Role]], OFFSET($H$10, 0, 0, ROW()-9, 1), SERVICE[[#This Row],[Booking]])</f>
        <v>0</v>
      </c>
    </row>
    <row r="3483" spans="1:26" x14ac:dyDescent="0.25">
      <c r="A3483" s="6" t="str">
        <f ca="1">no.</f>
        <v/>
      </c>
      <c r="E3483" s="4" t="str">
        <f ca="1">position</f>
        <v/>
      </c>
      <c r="J3483" s="318"/>
      <c r="M3483" s="4"/>
      <c r="O3483" s="6"/>
      <c r="Q3483" s="20"/>
      <c r="R3483" s="5" t="str">
        <f ca="1">score</f>
        <v/>
      </c>
      <c r="S3483" s="7" t="str">
        <f ca="1">rescore_svc</f>
        <v/>
      </c>
      <c r="U3483" s="11" t="str">
        <f ca="1">price</f>
        <v/>
      </c>
      <c r="V3483" s="4"/>
      <c r="Y3483" s="388">
        <f ca="1">COUNTIFS(OFFSET($B$10, 0, 0, ROW()-9, 1), SERVICE[[#This Row],[Employee ID]], OFFSET($F$10, 0, 0, ROW()-9, 1), SERVICE[[#This Row],[Resources Role]])</f>
        <v>0</v>
      </c>
      <c r="Z3483" s="388">
        <f ca="1">COUNTIFS(OFFSET($F$10, 0, 0, ROW()-9, 1), SERVICE[[#This Row],[Resources Role]], OFFSET($H$10, 0, 0, ROW()-9, 1), SERVICE[[#This Row],[Booking]])</f>
        <v>0</v>
      </c>
    </row>
    <row r="3484" spans="1:26" x14ac:dyDescent="0.25">
      <c r="A3484" s="6" t="str">
        <f ca="1">no.</f>
        <v/>
      </c>
      <c r="E3484" s="4" t="str">
        <f ca="1">position</f>
        <v/>
      </c>
      <c r="J3484" s="318"/>
      <c r="M3484" s="4"/>
      <c r="O3484" s="6"/>
      <c r="Q3484" s="20"/>
      <c r="R3484" s="5" t="str">
        <f ca="1">score</f>
        <v/>
      </c>
      <c r="S3484" s="7" t="str">
        <f ca="1">rescore_svc</f>
        <v/>
      </c>
      <c r="U3484" s="11" t="str">
        <f ca="1">price</f>
        <v/>
      </c>
      <c r="V3484" s="4"/>
      <c r="Y3484" s="388">
        <f ca="1">COUNTIFS(OFFSET($B$10, 0, 0, ROW()-9, 1), SERVICE[[#This Row],[Employee ID]], OFFSET($F$10, 0, 0, ROW()-9, 1), SERVICE[[#This Row],[Resources Role]])</f>
        <v>0</v>
      </c>
      <c r="Z3484" s="388">
        <f ca="1">COUNTIFS(OFFSET($F$10, 0, 0, ROW()-9, 1), SERVICE[[#This Row],[Resources Role]], OFFSET($H$10, 0, 0, ROW()-9, 1), SERVICE[[#This Row],[Booking]])</f>
        <v>0</v>
      </c>
    </row>
    <row r="3485" spans="1:26" x14ac:dyDescent="0.25">
      <c r="A3485" s="6" t="str">
        <f ca="1">no.</f>
        <v/>
      </c>
      <c r="E3485" s="4" t="str">
        <f ca="1">position</f>
        <v/>
      </c>
      <c r="J3485" s="318"/>
      <c r="M3485" s="4"/>
      <c r="O3485" s="6"/>
      <c r="Q3485" s="20"/>
      <c r="R3485" s="5" t="str">
        <f ca="1">score</f>
        <v/>
      </c>
      <c r="S3485" s="7" t="str">
        <f ca="1">rescore_svc</f>
        <v/>
      </c>
      <c r="U3485" s="11" t="str">
        <f ca="1">price</f>
        <v/>
      </c>
      <c r="V3485" s="4"/>
      <c r="Y3485" s="388">
        <f ca="1">COUNTIFS(OFFSET($B$10, 0, 0, ROW()-9, 1), SERVICE[[#This Row],[Employee ID]], OFFSET($F$10, 0, 0, ROW()-9, 1), SERVICE[[#This Row],[Resources Role]])</f>
        <v>0</v>
      </c>
      <c r="Z3485" s="388">
        <f ca="1">COUNTIFS(OFFSET($F$10, 0, 0, ROW()-9, 1), SERVICE[[#This Row],[Resources Role]], OFFSET($H$10, 0, 0, ROW()-9, 1), SERVICE[[#This Row],[Booking]])</f>
        <v>0</v>
      </c>
    </row>
    <row r="3486" spans="1:26" x14ac:dyDescent="0.25">
      <c r="A3486" s="6" t="str">
        <f ca="1">no.</f>
        <v/>
      </c>
      <c r="E3486" s="4" t="str">
        <f ca="1">position</f>
        <v/>
      </c>
      <c r="J3486" s="318"/>
      <c r="M3486" s="4"/>
      <c r="O3486" s="6"/>
      <c r="Q3486" s="20"/>
      <c r="R3486" s="5" t="str">
        <f ca="1">score</f>
        <v/>
      </c>
      <c r="S3486" s="7" t="str">
        <f ca="1">rescore_svc</f>
        <v/>
      </c>
      <c r="U3486" s="11" t="str">
        <f ca="1">price</f>
        <v/>
      </c>
      <c r="V3486" s="4"/>
      <c r="Y3486" s="388">
        <f ca="1">COUNTIFS(OFFSET($B$10, 0, 0, ROW()-9, 1), SERVICE[[#This Row],[Employee ID]], OFFSET($F$10, 0, 0, ROW()-9, 1), SERVICE[[#This Row],[Resources Role]])</f>
        <v>0</v>
      </c>
      <c r="Z3486" s="388">
        <f ca="1">COUNTIFS(OFFSET($F$10, 0, 0, ROW()-9, 1), SERVICE[[#This Row],[Resources Role]], OFFSET($H$10, 0, 0, ROW()-9, 1), SERVICE[[#This Row],[Booking]])</f>
        <v>0</v>
      </c>
    </row>
    <row r="3487" spans="1:26" x14ac:dyDescent="0.25">
      <c r="A3487" s="6" t="str">
        <f ca="1">no.</f>
        <v/>
      </c>
      <c r="E3487" s="4" t="str">
        <f ca="1">position</f>
        <v/>
      </c>
      <c r="J3487" s="318"/>
      <c r="M3487" s="4"/>
      <c r="O3487" s="6"/>
      <c r="Q3487" s="20"/>
      <c r="R3487" s="5" t="str">
        <f ca="1">score</f>
        <v/>
      </c>
      <c r="S3487" s="7" t="str">
        <f ca="1">rescore_svc</f>
        <v/>
      </c>
      <c r="U3487" s="11" t="str">
        <f ca="1">price</f>
        <v/>
      </c>
      <c r="V3487" s="4"/>
      <c r="Y3487" s="388">
        <f ca="1">COUNTIFS(OFFSET($B$10, 0, 0, ROW()-9, 1), SERVICE[[#This Row],[Employee ID]], OFFSET($F$10, 0, 0, ROW()-9, 1), SERVICE[[#This Row],[Resources Role]])</f>
        <v>0</v>
      </c>
      <c r="Z3487" s="388">
        <f ca="1">COUNTIFS(OFFSET($F$10, 0, 0, ROW()-9, 1), SERVICE[[#This Row],[Resources Role]], OFFSET($H$10, 0, 0, ROW()-9, 1), SERVICE[[#This Row],[Booking]])</f>
        <v>0</v>
      </c>
    </row>
    <row r="3488" spans="1:26" x14ac:dyDescent="0.25">
      <c r="A3488" s="6" t="str">
        <f ca="1">no.</f>
        <v/>
      </c>
      <c r="E3488" s="4" t="str">
        <f ca="1">position</f>
        <v/>
      </c>
      <c r="J3488" s="318"/>
      <c r="M3488" s="4"/>
      <c r="O3488" s="6"/>
      <c r="Q3488" s="20"/>
      <c r="R3488" s="5" t="str">
        <f ca="1">score</f>
        <v/>
      </c>
      <c r="S3488" s="7" t="str">
        <f ca="1">rescore_svc</f>
        <v/>
      </c>
      <c r="U3488" s="11" t="str">
        <f ca="1">price</f>
        <v/>
      </c>
      <c r="V3488" s="4"/>
      <c r="Y3488" s="388">
        <f ca="1">COUNTIFS(OFFSET($B$10, 0, 0, ROW()-9, 1), SERVICE[[#This Row],[Employee ID]], OFFSET($F$10, 0, 0, ROW()-9, 1), SERVICE[[#This Row],[Resources Role]])</f>
        <v>0</v>
      </c>
      <c r="Z3488" s="388">
        <f ca="1">COUNTIFS(OFFSET($F$10, 0, 0, ROW()-9, 1), SERVICE[[#This Row],[Resources Role]], OFFSET($H$10, 0, 0, ROW()-9, 1), SERVICE[[#This Row],[Booking]])</f>
        <v>0</v>
      </c>
    </row>
    <row r="3489" spans="1:26" x14ac:dyDescent="0.25">
      <c r="A3489" s="6" t="str">
        <f ca="1">no.</f>
        <v/>
      </c>
      <c r="E3489" s="4" t="str">
        <f ca="1">position</f>
        <v/>
      </c>
      <c r="J3489" s="318"/>
      <c r="M3489" s="4"/>
      <c r="O3489" s="6"/>
      <c r="Q3489" s="20"/>
      <c r="R3489" s="5" t="str">
        <f ca="1">score</f>
        <v/>
      </c>
      <c r="S3489" s="7" t="str">
        <f ca="1">rescore_svc</f>
        <v/>
      </c>
      <c r="U3489" s="11" t="str">
        <f ca="1">price</f>
        <v/>
      </c>
      <c r="V3489" s="4"/>
      <c r="Y3489" s="388">
        <f ca="1">COUNTIFS(OFFSET($B$10, 0, 0, ROW()-9, 1), SERVICE[[#This Row],[Employee ID]], OFFSET($F$10, 0, 0, ROW()-9, 1), SERVICE[[#This Row],[Resources Role]])</f>
        <v>0</v>
      </c>
      <c r="Z3489" s="388">
        <f ca="1">COUNTIFS(OFFSET($F$10, 0, 0, ROW()-9, 1), SERVICE[[#This Row],[Resources Role]], OFFSET($H$10, 0, 0, ROW()-9, 1), SERVICE[[#This Row],[Booking]])</f>
        <v>0</v>
      </c>
    </row>
    <row r="3490" spans="1:26" x14ac:dyDescent="0.25">
      <c r="A3490" s="6" t="str">
        <f ca="1">no.</f>
        <v/>
      </c>
      <c r="E3490" s="4" t="str">
        <f ca="1">position</f>
        <v/>
      </c>
      <c r="J3490" s="318"/>
      <c r="M3490" s="4"/>
      <c r="O3490" s="6"/>
      <c r="Q3490" s="20"/>
      <c r="R3490" s="5" t="str">
        <f ca="1">score</f>
        <v/>
      </c>
      <c r="S3490" s="7" t="str">
        <f ca="1">rescore_svc</f>
        <v/>
      </c>
      <c r="U3490" s="11" t="str">
        <f ca="1">price</f>
        <v/>
      </c>
      <c r="V3490" s="4"/>
      <c r="Y3490" s="388">
        <f ca="1">COUNTIFS(OFFSET($B$10, 0, 0, ROW()-9, 1), SERVICE[[#This Row],[Employee ID]], OFFSET($F$10, 0, 0, ROW()-9, 1), SERVICE[[#This Row],[Resources Role]])</f>
        <v>0</v>
      </c>
      <c r="Z3490" s="388">
        <f ca="1">COUNTIFS(OFFSET($F$10, 0, 0, ROW()-9, 1), SERVICE[[#This Row],[Resources Role]], OFFSET($H$10, 0, 0, ROW()-9, 1), SERVICE[[#This Row],[Booking]])</f>
        <v>0</v>
      </c>
    </row>
    <row r="3491" spans="1:26" x14ac:dyDescent="0.25">
      <c r="A3491" s="6" t="str">
        <f ca="1">no.</f>
        <v/>
      </c>
      <c r="E3491" s="4" t="str">
        <f ca="1">position</f>
        <v/>
      </c>
      <c r="J3491" s="318"/>
      <c r="M3491" s="4"/>
      <c r="O3491" s="6"/>
      <c r="Q3491" s="20"/>
      <c r="R3491" s="5" t="str">
        <f ca="1">score</f>
        <v/>
      </c>
      <c r="S3491" s="7" t="str">
        <f ca="1">rescore_svc</f>
        <v/>
      </c>
      <c r="U3491" s="11" t="str">
        <f ca="1">price</f>
        <v/>
      </c>
      <c r="V3491" s="4"/>
      <c r="Y3491" s="388">
        <f ca="1">COUNTIFS(OFFSET($B$10, 0, 0, ROW()-9, 1), SERVICE[[#This Row],[Employee ID]], OFFSET($F$10, 0, 0, ROW()-9, 1), SERVICE[[#This Row],[Resources Role]])</f>
        <v>0</v>
      </c>
      <c r="Z3491" s="388">
        <f ca="1">COUNTIFS(OFFSET($F$10, 0, 0, ROW()-9, 1), SERVICE[[#This Row],[Resources Role]], OFFSET($H$10, 0, 0, ROW()-9, 1), SERVICE[[#This Row],[Booking]])</f>
        <v>0</v>
      </c>
    </row>
    <row r="3492" spans="1:26" x14ac:dyDescent="0.25">
      <c r="A3492" s="6" t="str">
        <f ca="1">no.</f>
        <v/>
      </c>
      <c r="E3492" s="4" t="str">
        <f ca="1">position</f>
        <v/>
      </c>
      <c r="J3492" s="318"/>
      <c r="M3492" s="4"/>
      <c r="O3492" s="6"/>
      <c r="Q3492" s="20"/>
      <c r="R3492" s="5" t="str">
        <f ca="1">score</f>
        <v/>
      </c>
      <c r="S3492" s="7" t="str">
        <f ca="1">rescore_svc</f>
        <v/>
      </c>
      <c r="U3492" s="11" t="str">
        <f ca="1">price</f>
        <v/>
      </c>
      <c r="V3492" s="4"/>
      <c r="Y3492" s="388">
        <f ca="1">COUNTIFS(OFFSET($B$10, 0, 0, ROW()-9, 1), SERVICE[[#This Row],[Employee ID]], OFFSET($F$10, 0, 0, ROW()-9, 1), SERVICE[[#This Row],[Resources Role]])</f>
        <v>0</v>
      </c>
      <c r="Z3492" s="388">
        <f ca="1">COUNTIFS(OFFSET($F$10, 0, 0, ROW()-9, 1), SERVICE[[#This Row],[Resources Role]], OFFSET($H$10, 0, 0, ROW()-9, 1), SERVICE[[#This Row],[Booking]])</f>
        <v>0</v>
      </c>
    </row>
    <row r="3493" spans="1:26" x14ac:dyDescent="0.25">
      <c r="A3493" s="6" t="str">
        <f ca="1">no.</f>
        <v/>
      </c>
      <c r="E3493" s="4" t="str">
        <f ca="1">position</f>
        <v/>
      </c>
      <c r="J3493" s="318"/>
      <c r="M3493" s="4"/>
      <c r="O3493" s="6"/>
      <c r="Q3493" s="20"/>
      <c r="R3493" s="5" t="str">
        <f ca="1">score</f>
        <v/>
      </c>
      <c r="S3493" s="7" t="str">
        <f ca="1">rescore_svc</f>
        <v/>
      </c>
      <c r="U3493" s="11" t="str">
        <f ca="1">price</f>
        <v/>
      </c>
      <c r="V3493" s="4"/>
      <c r="Y3493" s="388">
        <f ca="1">COUNTIFS(OFFSET($B$10, 0, 0, ROW()-9, 1), SERVICE[[#This Row],[Employee ID]], OFFSET($F$10, 0, 0, ROW()-9, 1), SERVICE[[#This Row],[Resources Role]])</f>
        <v>0</v>
      </c>
      <c r="Z3493" s="388">
        <f ca="1">COUNTIFS(OFFSET($F$10, 0, 0, ROW()-9, 1), SERVICE[[#This Row],[Resources Role]], OFFSET($H$10, 0, 0, ROW()-9, 1), SERVICE[[#This Row],[Booking]])</f>
        <v>0</v>
      </c>
    </row>
    <row r="3494" spans="1:26" x14ac:dyDescent="0.25">
      <c r="A3494" s="6" t="str">
        <f ca="1">no.</f>
        <v/>
      </c>
      <c r="E3494" s="4" t="str">
        <f ca="1">position</f>
        <v/>
      </c>
      <c r="J3494" s="318"/>
      <c r="M3494" s="4"/>
      <c r="O3494" s="6"/>
      <c r="Q3494" s="20"/>
      <c r="R3494" s="5" t="str">
        <f ca="1">score</f>
        <v/>
      </c>
      <c r="S3494" s="7" t="str">
        <f ca="1">rescore_svc</f>
        <v/>
      </c>
      <c r="U3494" s="11" t="str">
        <f ca="1">price</f>
        <v/>
      </c>
      <c r="V3494" s="4"/>
      <c r="Y3494" s="388">
        <f ca="1">COUNTIFS(OFFSET($B$10, 0, 0, ROW()-9, 1), SERVICE[[#This Row],[Employee ID]], OFFSET($F$10, 0, 0, ROW()-9, 1), SERVICE[[#This Row],[Resources Role]])</f>
        <v>0</v>
      </c>
      <c r="Z3494" s="388">
        <f ca="1">COUNTIFS(OFFSET($F$10, 0, 0, ROW()-9, 1), SERVICE[[#This Row],[Resources Role]], OFFSET($H$10, 0, 0, ROW()-9, 1), SERVICE[[#This Row],[Booking]])</f>
        <v>0</v>
      </c>
    </row>
    <row r="3495" spans="1:26" x14ac:dyDescent="0.25">
      <c r="A3495" s="6" t="str">
        <f ca="1">no.</f>
        <v/>
      </c>
      <c r="E3495" s="4" t="str">
        <f ca="1">position</f>
        <v/>
      </c>
      <c r="J3495" s="318"/>
      <c r="M3495" s="4"/>
      <c r="O3495" s="6"/>
      <c r="Q3495" s="20"/>
      <c r="R3495" s="5" t="str">
        <f ca="1">score</f>
        <v/>
      </c>
      <c r="S3495" s="7" t="str">
        <f ca="1">rescore_svc</f>
        <v/>
      </c>
      <c r="U3495" s="11" t="str">
        <f ca="1">price</f>
        <v/>
      </c>
      <c r="V3495" s="4"/>
      <c r="Y3495" s="388">
        <f ca="1">COUNTIFS(OFFSET($B$10, 0, 0, ROW()-9, 1), SERVICE[[#This Row],[Employee ID]], OFFSET($F$10, 0, 0, ROW()-9, 1), SERVICE[[#This Row],[Resources Role]])</f>
        <v>0</v>
      </c>
      <c r="Z3495" s="388">
        <f ca="1">COUNTIFS(OFFSET($F$10, 0, 0, ROW()-9, 1), SERVICE[[#This Row],[Resources Role]], OFFSET($H$10, 0, 0, ROW()-9, 1), SERVICE[[#This Row],[Booking]])</f>
        <v>0</v>
      </c>
    </row>
    <row r="3496" spans="1:26" x14ac:dyDescent="0.25">
      <c r="A3496" s="6" t="str">
        <f ca="1">no.</f>
        <v/>
      </c>
      <c r="E3496" s="4" t="str">
        <f ca="1">position</f>
        <v/>
      </c>
      <c r="J3496" s="318"/>
      <c r="M3496" s="4"/>
      <c r="O3496" s="6"/>
      <c r="Q3496" s="20"/>
      <c r="R3496" s="5" t="str">
        <f ca="1">score</f>
        <v/>
      </c>
      <c r="S3496" s="7" t="str">
        <f ca="1">rescore_svc</f>
        <v/>
      </c>
      <c r="U3496" s="11" t="str">
        <f ca="1">price</f>
        <v/>
      </c>
      <c r="V3496" s="4"/>
      <c r="Y3496" s="388">
        <f ca="1">COUNTIFS(OFFSET($B$10, 0, 0, ROW()-9, 1), SERVICE[[#This Row],[Employee ID]], OFFSET($F$10, 0, 0, ROW()-9, 1), SERVICE[[#This Row],[Resources Role]])</f>
        <v>0</v>
      </c>
      <c r="Z3496" s="388">
        <f ca="1">COUNTIFS(OFFSET($F$10, 0, 0, ROW()-9, 1), SERVICE[[#This Row],[Resources Role]], OFFSET($H$10, 0, 0, ROW()-9, 1), SERVICE[[#This Row],[Booking]])</f>
        <v>0</v>
      </c>
    </row>
    <row r="3497" spans="1:26" x14ac:dyDescent="0.25">
      <c r="A3497" s="6" t="str">
        <f ca="1">no.</f>
        <v/>
      </c>
      <c r="E3497" s="4" t="str">
        <f ca="1">position</f>
        <v/>
      </c>
      <c r="J3497" s="318"/>
      <c r="M3497" s="4"/>
      <c r="O3497" s="6"/>
      <c r="Q3497" s="20"/>
      <c r="R3497" s="5" t="str">
        <f ca="1">score</f>
        <v/>
      </c>
      <c r="S3497" s="7" t="str">
        <f ca="1">rescore_svc</f>
        <v/>
      </c>
      <c r="U3497" s="11" t="str">
        <f ca="1">price</f>
        <v/>
      </c>
      <c r="V3497" s="4"/>
      <c r="Y3497" s="388">
        <f ca="1">COUNTIFS(OFFSET($B$10, 0, 0, ROW()-9, 1), SERVICE[[#This Row],[Employee ID]], OFFSET($F$10, 0, 0, ROW()-9, 1), SERVICE[[#This Row],[Resources Role]])</f>
        <v>0</v>
      </c>
      <c r="Z3497" s="388">
        <f ca="1">COUNTIFS(OFFSET($F$10, 0, 0, ROW()-9, 1), SERVICE[[#This Row],[Resources Role]], OFFSET($H$10, 0, 0, ROW()-9, 1), SERVICE[[#This Row],[Booking]])</f>
        <v>0</v>
      </c>
    </row>
    <row r="3498" spans="1:26" x14ac:dyDescent="0.25">
      <c r="A3498" s="6" t="str">
        <f ca="1">no.</f>
        <v/>
      </c>
      <c r="E3498" s="4" t="str">
        <f ca="1">position</f>
        <v/>
      </c>
      <c r="J3498" s="318"/>
      <c r="M3498" s="4"/>
      <c r="O3498" s="6"/>
      <c r="Q3498" s="20"/>
      <c r="R3498" s="5" t="str">
        <f ca="1">score</f>
        <v/>
      </c>
      <c r="S3498" s="7" t="str">
        <f ca="1">rescore_svc</f>
        <v/>
      </c>
      <c r="U3498" s="11" t="str">
        <f ca="1">price</f>
        <v/>
      </c>
      <c r="V3498" s="4"/>
      <c r="Y3498" s="388">
        <f ca="1">COUNTIFS(OFFSET($B$10, 0, 0, ROW()-9, 1), SERVICE[[#This Row],[Employee ID]], OFFSET($F$10, 0, 0, ROW()-9, 1), SERVICE[[#This Row],[Resources Role]])</f>
        <v>0</v>
      </c>
      <c r="Z3498" s="388">
        <f ca="1">COUNTIFS(OFFSET($F$10, 0, 0, ROW()-9, 1), SERVICE[[#This Row],[Resources Role]], OFFSET($H$10, 0, 0, ROW()-9, 1), SERVICE[[#This Row],[Booking]])</f>
        <v>0</v>
      </c>
    </row>
    <row r="3499" spans="1:26" x14ac:dyDescent="0.25">
      <c r="A3499" s="6" t="str">
        <f ca="1">no.</f>
        <v/>
      </c>
      <c r="E3499" s="4" t="str">
        <f ca="1">position</f>
        <v/>
      </c>
      <c r="J3499" s="318"/>
      <c r="M3499" s="4"/>
      <c r="O3499" s="6"/>
      <c r="Q3499" s="20"/>
      <c r="R3499" s="5" t="str">
        <f ca="1">score</f>
        <v/>
      </c>
      <c r="S3499" s="7" t="str">
        <f ca="1">rescore_svc</f>
        <v/>
      </c>
      <c r="U3499" s="11" t="str">
        <f ca="1">price</f>
        <v/>
      </c>
      <c r="V3499" s="4"/>
      <c r="Y3499" s="388">
        <f ca="1">COUNTIFS(OFFSET($B$10, 0, 0, ROW()-9, 1), SERVICE[[#This Row],[Employee ID]], OFFSET($F$10, 0, 0, ROW()-9, 1), SERVICE[[#This Row],[Resources Role]])</f>
        <v>0</v>
      </c>
      <c r="Z3499" s="388">
        <f ca="1">COUNTIFS(OFFSET($F$10, 0, 0, ROW()-9, 1), SERVICE[[#This Row],[Resources Role]], OFFSET($H$10, 0, 0, ROW()-9, 1), SERVICE[[#This Row],[Booking]])</f>
        <v>0</v>
      </c>
    </row>
    <row r="3500" spans="1:26" x14ac:dyDescent="0.25">
      <c r="A3500" s="6" t="str">
        <f ca="1">no.</f>
        <v/>
      </c>
      <c r="E3500" s="4" t="str">
        <f ca="1">position</f>
        <v/>
      </c>
      <c r="J3500" s="318"/>
      <c r="M3500" s="4"/>
      <c r="O3500" s="6"/>
      <c r="Q3500" s="20"/>
      <c r="R3500" s="5" t="str">
        <f ca="1">score</f>
        <v/>
      </c>
      <c r="S3500" s="7" t="str">
        <f ca="1">rescore_svc</f>
        <v/>
      </c>
      <c r="U3500" s="11" t="str">
        <f ca="1">price</f>
        <v/>
      </c>
      <c r="V3500" s="4"/>
      <c r="Y3500" s="388">
        <f ca="1">COUNTIFS(OFFSET($B$10, 0, 0, ROW()-9, 1), SERVICE[[#This Row],[Employee ID]], OFFSET($F$10, 0, 0, ROW()-9, 1), SERVICE[[#This Row],[Resources Role]])</f>
        <v>0</v>
      </c>
      <c r="Z3500" s="388">
        <f ca="1">COUNTIFS(OFFSET($F$10, 0, 0, ROW()-9, 1), SERVICE[[#This Row],[Resources Role]], OFFSET($H$10, 0, 0, ROW()-9, 1), SERVICE[[#This Row],[Booking]])</f>
        <v>0</v>
      </c>
    </row>
    <row r="3501" spans="1:26" x14ac:dyDescent="0.25">
      <c r="A3501" s="6" t="str">
        <f ca="1">no.</f>
        <v/>
      </c>
      <c r="E3501" s="4" t="str">
        <f ca="1">position</f>
        <v/>
      </c>
      <c r="J3501" s="318"/>
      <c r="M3501" s="4"/>
      <c r="O3501" s="6"/>
      <c r="Q3501" s="20"/>
      <c r="R3501" s="5" t="str">
        <f ca="1">score</f>
        <v/>
      </c>
      <c r="S3501" s="7" t="str">
        <f ca="1">rescore_svc</f>
        <v/>
      </c>
      <c r="U3501" s="11" t="str">
        <f ca="1">price</f>
        <v/>
      </c>
      <c r="V3501" s="4"/>
      <c r="Y3501" s="388">
        <f ca="1">COUNTIFS(OFFSET($B$10, 0, 0, ROW()-9, 1), SERVICE[[#This Row],[Employee ID]], OFFSET($F$10, 0, 0, ROW()-9, 1), SERVICE[[#This Row],[Resources Role]])</f>
        <v>0</v>
      </c>
      <c r="Z3501" s="388">
        <f ca="1">COUNTIFS(OFFSET($F$10, 0, 0, ROW()-9, 1), SERVICE[[#This Row],[Resources Role]], OFFSET($H$10, 0, 0, ROW()-9, 1), SERVICE[[#This Row],[Booking]])</f>
        <v>0</v>
      </c>
    </row>
    <row r="3502" spans="1:26" x14ac:dyDescent="0.25">
      <c r="A3502" s="6" t="str">
        <f ca="1">no.</f>
        <v/>
      </c>
      <c r="E3502" s="4" t="str">
        <f ca="1">position</f>
        <v/>
      </c>
      <c r="J3502" s="318"/>
      <c r="M3502" s="4"/>
      <c r="O3502" s="6"/>
      <c r="Q3502" s="20"/>
      <c r="R3502" s="5" t="str">
        <f ca="1">score</f>
        <v/>
      </c>
      <c r="S3502" s="7" t="str">
        <f ca="1">rescore_svc</f>
        <v/>
      </c>
      <c r="U3502" s="11" t="str">
        <f ca="1">price</f>
        <v/>
      </c>
      <c r="V3502" s="4"/>
      <c r="Y3502" s="388">
        <f ca="1">COUNTIFS(OFFSET($B$10, 0, 0, ROW()-9, 1), SERVICE[[#This Row],[Employee ID]], OFFSET($F$10, 0, 0, ROW()-9, 1), SERVICE[[#This Row],[Resources Role]])</f>
        <v>0</v>
      </c>
      <c r="Z3502" s="388">
        <f ca="1">COUNTIFS(OFFSET($F$10, 0, 0, ROW()-9, 1), SERVICE[[#This Row],[Resources Role]], OFFSET($H$10, 0, 0, ROW()-9, 1), SERVICE[[#This Row],[Booking]])</f>
        <v>0</v>
      </c>
    </row>
    <row r="3503" spans="1:26" x14ac:dyDescent="0.25">
      <c r="A3503" s="6" t="str">
        <f ca="1">no.</f>
        <v/>
      </c>
      <c r="E3503" s="4" t="str">
        <f ca="1">position</f>
        <v/>
      </c>
      <c r="J3503" s="318"/>
      <c r="M3503" s="4"/>
      <c r="O3503" s="6"/>
      <c r="Q3503" s="20"/>
      <c r="R3503" s="5" t="str">
        <f ca="1">score</f>
        <v/>
      </c>
      <c r="S3503" s="7" t="str">
        <f ca="1">rescore_svc</f>
        <v/>
      </c>
      <c r="U3503" s="11" t="str">
        <f ca="1">price</f>
        <v/>
      </c>
      <c r="V3503" s="4"/>
      <c r="Y3503" s="388">
        <f ca="1">COUNTIFS(OFFSET($B$10, 0, 0, ROW()-9, 1), SERVICE[[#This Row],[Employee ID]], OFFSET($F$10, 0, 0, ROW()-9, 1), SERVICE[[#This Row],[Resources Role]])</f>
        <v>0</v>
      </c>
      <c r="Z3503" s="388">
        <f ca="1">COUNTIFS(OFFSET($F$10, 0, 0, ROW()-9, 1), SERVICE[[#This Row],[Resources Role]], OFFSET($H$10, 0, 0, ROW()-9, 1), SERVICE[[#This Row],[Booking]])</f>
        <v>0</v>
      </c>
    </row>
    <row r="3504" spans="1:26" x14ac:dyDescent="0.25">
      <c r="A3504" s="6" t="str">
        <f ca="1">no.</f>
        <v/>
      </c>
      <c r="E3504" s="4" t="str">
        <f ca="1">position</f>
        <v/>
      </c>
      <c r="J3504" s="318"/>
      <c r="M3504" s="4"/>
      <c r="O3504" s="6"/>
      <c r="Q3504" s="20"/>
      <c r="R3504" s="5" t="str">
        <f ca="1">score</f>
        <v/>
      </c>
      <c r="S3504" s="7" t="str">
        <f ca="1">rescore_svc</f>
        <v/>
      </c>
      <c r="U3504" s="11" t="str">
        <f ca="1">price</f>
        <v/>
      </c>
      <c r="V3504" s="4"/>
      <c r="Y3504" s="388">
        <f ca="1">COUNTIFS(OFFSET($B$10, 0, 0, ROW()-9, 1), SERVICE[[#This Row],[Employee ID]], OFFSET($F$10, 0, 0, ROW()-9, 1), SERVICE[[#This Row],[Resources Role]])</f>
        <v>0</v>
      </c>
      <c r="Z3504" s="388">
        <f ca="1">COUNTIFS(OFFSET($F$10, 0, 0, ROW()-9, 1), SERVICE[[#This Row],[Resources Role]], OFFSET($H$10, 0, 0, ROW()-9, 1), SERVICE[[#This Row],[Booking]])</f>
        <v>0</v>
      </c>
    </row>
    <row r="3505" spans="1:26" x14ac:dyDescent="0.25">
      <c r="A3505" s="6" t="str">
        <f ca="1">no.</f>
        <v/>
      </c>
      <c r="E3505" s="4" t="str">
        <f ca="1">position</f>
        <v/>
      </c>
      <c r="J3505" s="318"/>
      <c r="M3505" s="4"/>
      <c r="O3505" s="6"/>
      <c r="Q3505" s="20"/>
      <c r="R3505" s="5" t="str">
        <f ca="1">score</f>
        <v/>
      </c>
      <c r="S3505" s="7" t="str">
        <f ca="1">rescore_svc</f>
        <v/>
      </c>
      <c r="U3505" s="11" t="str">
        <f ca="1">price</f>
        <v/>
      </c>
      <c r="V3505" s="4"/>
      <c r="Y3505" s="388">
        <f ca="1">COUNTIFS(OFFSET($B$10, 0, 0, ROW()-9, 1), SERVICE[[#This Row],[Employee ID]], OFFSET($F$10, 0, 0, ROW()-9, 1), SERVICE[[#This Row],[Resources Role]])</f>
        <v>0</v>
      </c>
      <c r="Z3505" s="388">
        <f ca="1">COUNTIFS(OFFSET($F$10, 0, 0, ROW()-9, 1), SERVICE[[#This Row],[Resources Role]], OFFSET($H$10, 0, 0, ROW()-9, 1), SERVICE[[#This Row],[Booking]])</f>
        <v>0</v>
      </c>
    </row>
    <row r="3506" spans="1:26" x14ac:dyDescent="0.25">
      <c r="A3506" s="6" t="str">
        <f ca="1">no.</f>
        <v/>
      </c>
      <c r="E3506" s="4" t="str">
        <f ca="1">position</f>
        <v/>
      </c>
      <c r="J3506" s="318"/>
      <c r="M3506" s="4"/>
      <c r="O3506" s="6"/>
      <c r="Q3506" s="20"/>
      <c r="R3506" s="5" t="str">
        <f ca="1">score</f>
        <v/>
      </c>
      <c r="S3506" s="7" t="str">
        <f ca="1">rescore_svc</f>
        <v/>
      </c>
      <c r="U3506" s="11" t="str">
        <f ca="1">price</f>
        <v/>
      </c>
      <c r="V3506" s="4"/>
      <c r="Y3506" s="388">
        <f ca="1">COUNTIFS(OFFSET($B$10, 0, 0, ROW()-9, 1), SERVICE[[#This Row],[Employee ID]], OFFSET($F$10, 0, 0, ROW()-9, 1), SERVICE[[#This Row],[Resources Role]])</f>
        <v>0</v>
      </c>
      <c r="Z3506" s="388">
        <f ca="1">COUNTIFS(OFFSET($F$10, 0, 0, ROW()-9, 1), SERVICE[[#This Row],[Resources Role]], OFFSET($H$10, 0, 0, ROW()-9, 1), SERVICE[[#This Row],[Booking]])</f>
        <v>0</v>
      </c>
    </row>
    <row r="3507" spans="1:26" x14ac:dyDescent="0.25">
      <c r="A3507" s="6" t="str">
        <f ca="1">no.</f>
        <v/>
      </c>
      <c r="E3507" s="4" t="str">
        <f ca="1">position</f>
        <v/>
      </c>
      <c r="J3507" s="318"/>
      <c r="M3507" s="4"/>
      <c r="O3507" s="6"/>
      <c r="Q3507" s="20"/>
      <c r="R3507" s="5" t="str">
        <f ca="1">score</f>
        <v/>
      </c>
      <c r="S3507" s="7" t="str">
        <f ca="1">rescore_svc</f>
        <v/>
      </c>
      <c r="U3507" s="11" t="str">
        <f ca="1">price</f>
        <v/>
      </c>
      <c r="V3507" s="4"/>
      <c r="Y3507" s="388">
        <f ca="1">COUNTIFS(OFFSET($B$10, 0, 0, ROW()-9, 1), SERVICE[[#This Row],[Employee ID]], OFFSET($F$10, 0, 0, ROW()-9, 1), SERVICE[[#This Row],[Resources Role]])</f>
        <v>0</v>
      </c>
      <c r="Z3507" s="388">
        <f ca="1">COUNTIFS(OFFSET($F$10, 0, 0, ROW()-9, 1), SERVICE[[#This Row],[Resources Role]], OFFSET($H$10, 0, 0, ROW()-9, 1), SERVICE[[#This Row],[Booking]])</f>
        <v>0</v>
      </c>
    </row>
    <row r="3508" spans="1:26" x14ac:dyDescent="0.25">
      <c r="A3508" s="6" t="str">
        <f ca="1">no.</f>
        <v/>
      </c>
      <c r="E3508" s="4" t="str">
        <f ca="1">position</f>
        <v/>
      </c>
      <c r="J3508" s="318"/>
      <c r="M3508" s="4"/>
      <c r="O3508" s="6"/>
      <c r="Q3508" s="20"/>
      <c r="R3508" s="5" t="str">
        <f ca="1">score</f>
        <v/>
      </c>
      <c r="S3508" s="7" t="str">
        <f ca="1">rescore_svc</f>
        <v/>
      </c>
      <c r="U3508" s="11" t="str">
        <f ca="1">price</f>
        <v/>
      </c>
      <c r="V3508" s="4"/>
      <c r="Y3508" s="388">
        <f ca="1">COUNTIFS(OFFSET($B$10, 0, 0, ROW()-9, 1), SERVICE[[#This Row],[Employee ID]], OFFSET($F$10, 0, 0, ROW()-9, 1), SERVICE[[#This Row],[Resources Role]])</f>
        <v>0</v>
      </c>
      <c r="Z3508" s="388">
        <f ca="1">COUNTIFS(OFFSET($F$10, 0, 0, ROW()-9, 1), SERVICE[[#This Row],[Resources Role]], OFFSET($H$10, 0, 0, ROW()-9, 1), SERVICE[[#This Row],[Booking]])</f>
        <v>0</v>
      </c>
    </row>
    <row r="3509" spans="1:26" x14ac:dyDescent="0.25">
      <c r="A3509" s="6" t="str">
        <f ca="1">no.</f>
        <v/>
      </c>
      <c r="E3509" s="4" t="str">
        <f ca="1">position</f>
        <v/>
      </c>
      <c r="J3509" s="318"/>
      <c r="M3509" s="4"/>
      <c r="O3509" s="6"/>
      <c r="Q3509" s="20"/>
      <c r="R3509" s="5" t="str">
        <f ca="1">score</f>
        <v/>
      </c>
      <c r="S3509" s="7" t="str">
        <f ca="1">rescore_svc</f>
        <v/>
      </c>
      <c r="U3509" s="11" t="str">
        <f ca="1">price</f>
        <v/>
      </c>
      <c r="V3509" s="4"/>
      <c r="Y3509" s="388">
        <f ca="1">COUNTIFS(OFFSET($B$10, 0, 0, ROW()-9, 1), SERVICE[[#This Row],[Employee ID]], OFFSET($F$10, 0, 0, ROW()-9, 1), SERVICE[[#This Row],[Resources Role]])</f>
        <v>0</v>
      </c>
      <c r="Z3509" s="388">
        <f ca="1">COUNTIFS(OFFSET($F$10, 0, 0, ROW()-9, 1), SERVICE[[#This Row],[Resources Role]], OFFSET($H$10, 0, 0, ROW()-9, 1), SERVICE[[#This Row],[Booking]])</f>
        <v>0</v>
      </c>
    </row>
    <row r="3510" spans="1:26" x14ac:dyDescent="0.25">
      <c r="A3510" s="6" t="str">
        <f ca="1">no.</f>
        <v/>
      </c>
      <c r="E3510" s="4" t="str">
        <f ca="1">position</f>
        <v/>
      </c>
      <c r="J3510" s="318"/>
      <c r="M3510" s="4"/>
      <c r="O3510" s="6"/>
      <c r="Q3510" s="20"/>
      <c r="R3510" s="5" t="str">
        <f ca="1">score</f>
        <v/>
      </c>
      <c r="S3510" s="7" t="str">
        <f ca="1">rescore_svc</f>
        <v/>
      </c>
      <c r="U3510" s="11" t="str">
        <f ca="1">price</f>
        <v/>
      </c>
      <c r="V3510" s="4"/>
      <c r="Y3510" s="388">
        <f ca="1">COUNTIFS(OFFSET($B$10, 0, 0, ROW()-9, 1), SERVICE[[#This Row],[Employee ID]], OFFSET($F$10, 0, 0, ROW()-9, 1), SERVICE[[#This Row],[Resources Role]])</f>
        <v>0</v>
      </c>
      <c r="Z3510" s="388">
        <f ca="1">COUNTIFS(OFFSET($F$10, 0, 0, ROW()-9, 1), SERVICE[[#This Row],[Resources Role]], OFFSET($H$10, 0, 0, ROW()-9, 1), SERVICE[[#This Row],[Booking]])</f>
        <v>0</v>
      </c>
    </row>
    <row r="3511" spans="1:26" x14ac:dyDescent="0.25">
      <c r="A3511" s="6" t="str">
        <f ca="1">no.</f>
        <v/>
      </c>
      <c r="E3511" s="4" t="str">
        <f ca="1">position</f>
        <v/>
      </c>
      <c r="J3511" s="318"/>
      <c r="M3511" s="4"/>
      <c r="O3511" s="6"/>
      <c r="Q3511" s="20"/>
      <c r="R3511" s="5" t="str">
        <f ca="1">score</f>
        <v/>
      </c>
      <c r="S3511" s="7" t="str">
        <f ca="1">rescore_svc</f>
        <v/>
      </c>
      <c r="U3511" s="11" t="str">
        <f ca="1">price</f>
        <v/>
      </c>
      <c r="V3511" s="4"/>
      <c r="Y3511" s="388">
        <f ca="1">COUNTIFS(OFFSET($B$10, 0, 0, ROW()-9, 1), SERVICE[[#This Row],[Employee ID]], OFFSET($F$10, 0, 0, ROW()-9, 1), SERVICE[[#This Row],[Resources Role]])</f>
        <v>0</v>
      </c>
      <c r="Z3511" s="388">
        <f ca="1">COUNTIFS(OFFSET($F$10, 0, 0, ROW()-9, 1), SERVICE[[#This Row],[Resources Role]], OFFSET($H$10, 0, 0, ROW()-9, 1), SERVICE[[#This Row],[Booking]])</f>
        <v>0</v>
      </c>
    </row>
    <row r="3512" spans="1:26" x14ac:dyDescent="0.25">
      <c r="A3512" s="6" t="str">
        <f ca="1">no.</f>
        <v/>
      </c>
      <c r="E3512" s="4" t="str">
        <f ca="1">position</f>
        <v/>
      </c>
      <c r="J3512" s="318"/>
      <c r="M3512" s="4"/>
      <c r="O3512" s="6"/>
      <c r="Q3512" s="20"/>
      <c r="R3512" s="5" t="str">
        <f ca="1">score</f>
        <v/>
      </c>
      <c r="S3512" s="7" t="str">
        <f ca="1">rescore_svc</f>
        <v/>
      </c>
      <c r="U3512" s="11" t="str">
        <f ca="1">price</f>
        <v/>
      </c>
      <c r="V3512" s="4"/>
      <c r="Y3512" s="388">
        <f ca="1">COUNTIFS(OFFSET($B$10, 0, 0, ROW()-9, 1), SERVICE[[#This Row],[Employee ID]], OFFSET($F$10, 0, 0, ROW()-9, 1), SERVICE[[#This Row],[Resources Role]])</f>
        <v>0</v>
      </c>
      <c r="Z3512" s="388">
        <f ca="1">COUNTIFS(OFFSET($F$10, 0, 0, ROW()-9, 1), SERVICE[[#This Row],[Resources Role]], OFFSET($H$10, 0, 0, ROW()-9, 1), SERVICE[[#This Row],[Booking]])</f>
        <v>0</v>
      </c>
    </row>
    <row r="3513" spans="1:26" x14ac:dyDescent="0.25">
      <c r="A3513" s="6" t="str">
        <f ca="1">no.</f>
        <v/>
      </c>
      <c r="E3513" s="4" t="str">
        <f ca="1">position</f>
        <v/>
      </c>
      <c r="J3513" s="318"/>
      <c r="M3513" s="4"/>
      <c r="O3513" s="6"/>
      <c r="Q3513" s="20"/>
      <c r="R3513" s="5" t="str">
        <f ca="1">score</f>
        <v/>
      </c>
      <c r="S3513" s="7" t="str">
        <f ca="1">rescore_svc</f>
        <v/>
      </c>
      <c r="U3513" s="11" t="str">
        <f ca="1">price</f>
        <v/>
      </c>
      <c r="V3513" s="4"/>
      <c r="Y3513" s="388">
        <f ca="1">COUNTIFS(OFFSET($B$10, 0, 0, ROW()-9, 1), SERVICE[[#This Row],[Employee ID]], OFFSET($F$10, 0, 0, ROW()-9, 1), SERVICE[[#This Row],[Resources Role]])</f>
        <v>0</v>
      </c>
      <c r="Z3513" s="388">
        <f ca="1">COUNTIFS(OFFSET($F$10, 0, 0, ROW()-9, 1), SERVICE[[#This Row],[Resources Role]], OFFSET($H$10, 0, 0, ROW()-9, 1), SERVICE[[#This Row],[Booking]])</f>
        <v>0</v>
      </c>
    </row>
    <row r="3514" spans="1:26" x14ac:dyDescent="0.25">
      <c r="A3514" s="6" t="str">
        <f ca="1">no.</f>
        <v/>
      </c>
      <c r="E3514" s="4" t="str">
        <f ca="1">position</f>
        <v/>
      </c>
      <c r="J3514" s="318"/>
      <c r="M3514" s="4"/>
      <c r="O3514" s="6"/>
      <c r="Q3514" s="20"/>
      <c r="R3514" s="5" t="str">
        <f ca="1">score</f>
        <v/>
      </c>
      <c r="S3514" s="7" t="str">
        <f ca="1">rescore_svc</f>
        <v/>
      </c>
      <c r="U3514" s="11" t="str">
        <f ca="1">price</f>
        <v/>
      </c>
      <c r="V3514" s="4"/>
      <c r="Y3514" s="388">
        <f ca="1">COUNTIFS(OFFSET($B$10, 0, 0, ROW()-9, 1), SERVICE[[#This Row],[Employee ID]], OFFSET($F$10, 0, 0, ROW()-9, 1), SERVICE[[#This Row],[Resources Role]])</f>
        <v>0</v>
      </c>
      <c r="Z3514" s="388">
        <f ca="1">COUNTIFS(OFFSET($F$10, 0, 0, ROW()-9, 1), SERVICE[[#This Row],[Resources Role]], OFFSET($H$10, 0, 0, ROW()-9, 1), SERVICE[[#This Row],[Booking]])</f>
        <v>0</v>
      </c>
    </row>
    <row r="3515" spans="1:26" x14ac:dyDescent="0.25">
      <c r="A3515" s="6" t="str">
        <f ca="1">no.</f>
        <v/>
      </c>
      <c r="E3515" s="4" t="str">
        <f ca="1">position</f>
        <v/>
      </c>
      <c r="J3515" s="318"/>
      <c r="M3515" s="4"/>
      <c r="O3515" s="6"/>
      <c r="Q3515" s="20"/>
      <c r="R3515" s="5" t="str">
        <f ca="1">score</f>
        <v/>
      </c>
      <c r="S3515" s="7" t="str">
        <f ca="1">rescore_svc</f>
        <v/>
      </c>
      <c r="U3515" s="11" t="str">
        <f ca="1">price</f>
        <v/>
      </c>
      <c r="V3515" s="4"/>
      <c r="Y3515" s="388">
        <f ca="1">COUNTIFS(OFFSET($B$10, 0, 0, ROW()-9, 1), SERVICE[[#This Row],[Employee ID]], OFFSET($F$10, 0, 0, ROW()-9, 1), SERVICE[[#This Row],[Resources Role]])</f>
        <v>0</v>
      </c>
      <c r="Z3515" s="388">
        <f ca="1">COUNTIFS(OFFSET($F$10, 0, 0, ROW()-9, 1), SERVICE[[#This Row],[Resources Role]], OFFSET($H$10, 0, 0, ROW()-9, 1), SERVICE[[#This Row],[Booking]])</f>
        <v>0</v>
      </c>
    </row>
    <row r="3516" spans="1:26" x14ac:dyDescent="0.25">
      <c r="A3516" s="6" t="str">
        <f ca="1">no.</f>
        <v/>
      </c>
      <c r="E3516" s="4" t="str">
        <f ca="1">position</f>
        <v/>
      </c>
      <c r="J3516" s="318"/>
      <c r="M3516" s="4"/>
      <c r="O3516" s="6"/>
      <c r="Q3516" s="20"/>
      <c r="R3516" s="5" t="str">
        <f ca="1">score</f>
        <v/>
      </c>
      <c r="S3516" s="7" t="str">
        <f ca="1">rescore_svc</f>
        <v/>
      </c>
      <c r="U3516" s="11" t="str">
        <f ca="1">price</f>
        <v/>
      </c>
      <c r="V3516" s="4"/>
      <c r="Y3516" s="388">
        <f ca="1">COUNTIFS(OFFSET($B$10, 0, 0, ROW()-9, 1), SERVICE[[#This Row],[Employee ID]], OFFSET($F$10, 0, 0, ROW()-9, 1), SERVICE[[#This Row],[Resources Role]])</f>
        <v>0</v>
      </c>
      <c r="Z3516" s="388">
        <f ca="1">COUNTIFS(OFFSET($F$10, 0, 0, ROW()-9, 1), SERVICE[[#This Row],[Resources Role]], OFFSET($H$10, 0, 0, ROW()-9, 1), SERVICE[[#This Row],[Booking]])</f>
        <v>0</v>
      </c>
    </row>
    <row r="3517" spans="1:26" x14ac:dyDescent="0.25">
      <c r="A3517" s="6" t="str">
        <f ca="1">no.</f>
        <v/>
      </c>
      <c r="E3517" s="4" t="str">
        <f ca="1">position</f>
        <v/>
      </c>
      <c r="J3517" s="318"/>
      <c r="M3517" s="4"/>
      <c r="O3517" s="6"/>
      <c r="Q3517" s="20"/>
      <c r="R3517" s="5" t="str">
        <f ca="1">score</f>
        <v/>
      </c>
      <c r="S3517" s="7" t="str">
        <f ca="1">rescore_svc</f>
        <v/>
      </c>
      <c r="U3517" s="11" t="str">
        <f ca="1">price</f>
        <v/>
      </c>
      <c r="V3517" s="4"/>
      <c r="Y3517" s="388">
        <f ca="1">COUNTIFS(OFFSET($B$10, 0, 0, ROW()-9, 1), SERVICE[[#This Row],[Employee ID]], OFFSET($F$10, 0, 0, ROW()-9, 1), SERVICE[[#This Row],[Resources Role]])</f>
        <v>0</v>
      </c>
      <c r="Z3517" s="388">
        <f ca="1">COUNTIFS(OFFSET($F$10, 0, 0, ROW()-9, 1), SERVICE[[#This Row],[Resources Role]], OFFSET($H$10, 0, 0, ROW()-9, 1), SERVICE[[#This Row],[Booking]])</f>
        <v>0</v>
      </c>
    </row>
    <row r="3518" spans="1:26" x14ac:dyDescent="0.25">
      <c r="A3518" s="6" t="str">
        <f ca="1">no.</f>
        <v/>
      </c>
      <c r="E3518" s="4" t="str">
        <f ca="1">position</f>
        <v/>
      </c>
      <c r="J3518" s="318"/>
      <c r="M3518" s="4"/>
      <c r="O3518" s="6"/>
      <c r="Q3518" s="20"/>
      <c r="R3518" s="5" t="str">
        <f ca="1">score</f>
        <v/>
      </c>
      <c r="S3518" s="7" t="str">
        <f ca="1">rescore_svc</f>
        <v/>
      </c>
      <c r="U3518" s="11" t="str">
        <f ca="1">price</f>
        <v/>
      </c>
      <c r="V3518" s="4"/>
      <c r="Y3518" s="388">
        <f ca="1">COUNTIFS(OFFSET($B$10, 0, 0, ROW()-9, 1), SERVICE[[#This Row],[Employee ID]], OFFSET($F$10, 0, 0, ROW()-9, 1), SERVICE[[#This Row],[Resources Role]])</f>
        <v>0</v>
      </c>
      <c r="Z3518" s="388">
        <f ca="1">COUNTIFS(OFFSET($F$10, 0, 0, ROW()-9, 1), SERVICE[[#This Row],[Resources Role]], OFFSET($H$10, 0, 0, ROW()-9, 1), SERVICE[[#This Row],[Booking]])</f>
        <v>0</v>
      </c>
    </row>
    <row r="3519" spans="1:26" x14ac:dyDescent="0.25">
      <c r="A3519" s="6" t="str">
        <f ca="1">no.</f>
        <v/>
      </c>
      <c r="E3519" s="4" t="str">
        <f ca="1">position</f>
        <v/>
      </c>
      <c r="J3519" s="318"/>
      <c r="M3519" s="4"/>
      <c r="O3519" s="6"/>
      <c r="Q3519" s="20"/>
      <c r="R3519" s="5" t="str">
        <f ca="1">score</f>
        <v/>
      </c>
      <c r="S3519" s="7" t="str">
        <f ca="1">rescore_svc</f>
        <v/>
      </c>
      <c r="U3519" s="11" t="str">
        <f ca="1">price</f>
        <v/>
      </c>
      <c r="V3519" s="4"/>
      <c r="Y3519" s="388">
        <f ca="1">COUNTIFS(OFFSET($B$10, 0, 0, ROW()-9, 1), SERVICE[[#This Row],[Employee ID]], OFFSET($F$10, 0, 0, ROW()-9, 1), SERVICE[[#This Row],[Resources Role]])</f>
        <v>0</v>
      </c>
      <c r="Z3519" s="388">
        <f ca="1">COUNTIFS(OFFSET($F$10, 0, 0, ROW()-9, 1), SERVICE[[#This Row],[Resources Role]], OFFSET($H$10, 0, 0, ROW()-9, 1), SERVICE[[#This Row],[Booking]])</f>
        <v>0</v>
      </c>
    </row>
    <row r="3520" spans="1:26" x14ac:dyDescent="0.25">
      <c r="A3520" s="6" t="str">
        <f ca="1">no.</f>
        <v/>
      </c>
      <c r="E3520" s="4" t="str">
        <f ca="1">position</f>
        <v/>
      </c>
      <c r="J3520" s="318"/>
      <c r="M3520" s="4"/>
      <c r="O3520" s="6"/>
      <c r="Q3520" s="20"/>
      <c r="R3520" s="5" t="str">
        <f ca="1">score</f>
        <v/>
      </c>
      <c r="S3520" s="7" t="str">
        <f ca="1">rescore_svc</f>
        <v/>
      </c>
      <c r="U3520" s="11" t="str">
        <f ca="1">price</f>
        <v/>
      </c>
      <c r="V3520" s="4"/>
      <c r="Y3520" s="388">
        <f ca="1">COUNTIFS(OFFSET($B$10, 0, 0, ROW()-9, 1), SERVICE[[#This Row],[Employee ID]], OFFSET($F$10, 0, 0, ROW()-9, 1), SERVICE[[#This Row],[Resources Role]])</f>
        <v>0</v>
      </c>
      <c r="Z3520" s="388">
        <f ca="1">COUNTIFS(OFFSET($F$10, 0, 0, ROW()-9, 1), SERVICE[[#This Row],[Resources Role]], OFFSET($H$10, 0, 0, ROW()-9, 1), SERVICE[[#This Row],[Booking]])</f>
        <v>0</v>
      </c>
    </row>
    <row r="3521" spans="1:26" x14ac:dyDescent="0.25">
      <c r="A3521" s="6" t="str">
        <f ca="1">no.</f>
        <v/>
      </c>
      <c r="E3521" s="4" t="str">
        <f ca="1">position</f>
        <v/>
      </c>
      <c r="J3521" s="318"/>
      <c r="M3521" s="4"/>
      <c r="O3521" s="6"/>
      <c r="Q3521" s="20"/>
      <c r="R3521" s="5" t="str">
        <f ca="1">score</f>
        <v/>
      </c>
      <c r="S3521" s="7" t="str">
        <f ca="1">rescore_svc</f>
        <v/>
      </c>
      <c r="U3521" s="11" t="str">
        <f ca="1">price</f>
        <v/>
      </c>
      <c r="V3521" s="4"/>
      <c r="Y3521" s="388">
        <f ca="1">COUNTIFS(OFFSET($B$10, 0, 0, ROW()-9, 1), SERVICE[[#This Row],[Employee ID]], OFFSET($F$10, 0, 0, ROW()-9, 1), SERVICE[[#This Row],[Resources Role]])</f>
        <v>0</v>
      </c>
      <c r="Z3521" s="388">
        <f ca="1">COUNTIFS(OFFSET($F$10, 0, 0, ROW()-9, 1), SERVICE[[#This Row],[Resources Role]], OFFSET($H$10, 0, 0, ROW()-9, 1), SERVICE[[#This Row],[Booking]])</f>
        <v>0</v>
      </c>
    </row>
    <row r="3522" spans="1:26" x14ac:dyDescent="0.25">
      <c r="A3522" s="6" t="str">
        <f ca="1">no.</f>
        <v/>
      </c>
      <c r="E3522" s="4" t="str">
        <f ca="1">position</f>
        <v/>
      </c>
      <c r="J3522" s="318"/>
      <c r="M3522" s="4"/>
      <c r="O3522" s="6"/>
      <c r="Q3522" s="20"/>
      <c r="R3522" s="5" t="str">
        <f ca="1">score</f>
        <v/>
      </c>
      <c r="S3522" s="7" t="str">
        <f ca="1">rescore_svc</f>
        <v/>
      </c>
      <c r="U3522" s="11" t="str">
        <f ca="1">price</f>
        <v/>
      </c>
      <c r="V3522" s="4"/>
      <c r="Y3522" s="388">
        <f ca="1">COUNTIFS(OFFSET($B$10, 0, 0, ROW()-9, 1), SERVICE[[#This Row],[Employee ID]], OFFSET($F$10, 0, 0, ROW()-9, 1), SERVICE[[#This Row],[Resources Role]])</f>
        <v>0</v>
      </c>
      <c r="Z3522" s="388">
        <f ca="1">COUNTIFS(OFFSET($F$10, 0, 0, ROW()-9, 1), SERVICE[[#This Row],[Resources Role]], OFFSET($H$10, 0, 0, ROW()-9, 1), SERVICE[[#This Row],[Booking]])</f>
        <v>0</v>
      </c>
    </row>
    <row r="3523" spans="1:26" x14ac:dyDescent="0.25">
      <c r="A3523" s="6" t="str">
        <f ca="1">no.</f>
        <v/>
      </c>
      <c r="E3523" s="4" t="str">
        <f ca="1">position</f>
        <v/>
      </c>
      <c r="J3523" s="318"/>
      <c r="M3523" s="4"/>
      <c r="O3523" s="6"/>
      <c r="Q3523" s="20"/>
      <c r="R3523" s="5" t="str">
        <f ca="1">score</f>
        <v/>
      </c>
      <c r="S3523" s="7" t="str">
        <f ca="1">rescore_svc</f>
        <v/>
      </c>
      <c r="U3523" s="11" t="str">
        <f ca="1">price</f>
        <v/>
      </c>
      <c r="V3523" s="4"/>
      <c r="Y3523" s="388">
        <f ca="1">COUNTIFS(OFFSET($B$10, 0, 0, ROW()-9, 1), SERVICE[[#This Row],[Employee ID]], OFFSET($F$10, 0, 0, ROW()-9, 1), SERVICE[[#This Row],[Resources Role]])</f>
        <v>0</v>
      </c>
      <c r="Z3523" s="388">
        <f ca="1">COUNTIFS(OFFSET($F$10, 0, 0, ROW()-9, 1), SERVICE[[#This Row],[Resources Role]], OFFSET($H$10, 0, 0, ROW()-9, 1), SERVICE[[#This Row],[Booking]])</f>
        <v>0</v>
      </c>
    </row>
    <row r="3524" spans="1:26" x14ac:dyDescent="0.25">
      <c r="A3524" s="6" t="str">
        <f ca="1">no.</f>
        <v/>
      </c>
      <c r="E3524" s="4" t="str">
        <f ca="1">position</f>
        <v/>
      </c>
      <c r="J3524" s="318"/>
      <c r="M3524" s="4"/>
      <c r="O3524" s="6"/>
      <c r="Q3524" s="20"/>
      <c r="R3524" s="5" t="str">
        <f ca="1">score</f>
        <v/>
      </c>
      <c r="S3524" s="7" t="str">
        <f ca="1">rescore_svc</f>
        <v/>
      </c>
      <c r="U3524" s="11" t="str">
        <f ca="1">price</f>
        <v/>
      </c>
      <c r="V3524" s="4"/>
      <c r="Y3524" s="388">
        <f ca="1">COUNTIFS(OFFSET($B$10, 0, 0, ROW()-9, 1), SERVICE[[#This Row],[Employee ID]], OFFSET($F$10, 0, 0, ROW()-9, 1), SERVICE[[#This Row],[Resources Role]])</f>
        <v>0</v>
      </c>
      <c r="Z3524" s="388">
        <f ca="1">COUNTIFS(OFFSET($F$10, 0, 0, ROW()-9, 1), SERVICE[[#This Row],[Resources Role]], OFFSET($H$10, 0, 0, ROW()-9, 1), SERVICE[[#This Row],[Booking]])</f>
        <v>0</v>
      </c>
    </row>
    <row r="3525" spans="1:26" x14ac:dyDescent="0.25">
      <c r="A3525" s="6" t="str">
        <f ca="1">no.</f>
        <v/>
      </c>
      <c r="E3525" s="4" t="str">
        <f ca="1">position</f>
        <v/>
      </c>
      <c r="J3525" s="318"/>
      <c r="M3525" s="4"/>
      <c r="O3525" s="6"/>
      <c r="Q3525" s="20"/>
      <c r="R3525" s="5" t="str">
        <f ca="1">score</f>
        <v/>
      </c>
      <c r="S3525" s="7" t="str">
        <f ca="1">rescore_svc</f>
        <v/>
      </c>
      <c r="U3525" s="11" t="str">
        <f ca="1">price</f>
        <v/>
      </c>
      <c r="V3525" s="4"/>
      <c r="Y3525" s="388">
        <f ca="1">COUNTIFS(OFFSET($B$10, 0, 0, ROW()-9, 1), SERVICE[[#This Row],[Employee ID]], OFFSET($F$10, 0, 0, ROW()-9, 1), SERVICE[[#This Row],[Resources Role]])</f>
        <v>0</v>
      </c>
      <c r="Z3525" s="388">
        <f ca="1">COUNTIFS(OFFSET($F$10, 0, 0, ROW()-9, 1), SERVICE[[#This Row],[Resources Role]], OFFSET($H$10, 0, 0, ROW()-9, 1), SERVICE[[#This Row],[Booking]])</f>
        <v>0</v>
      </c>
    </row>
    <row r="3526" spans="1:26" x14ac:dyDescent="0.25">
      <c r="A3526" s="6" t="str">
        <f ca="1">no.</f>
        <v/>
      </c>
      <c r="E3526" s="4" t="str">
        <f ca="1">position</f>
        <v/>
      </c>
      <c r="J3526" s="318"/>
      <c r="M3526" s="4"/>
      <c r="O3526" s="6"/>
      <c r="Q3526" s="20"/>
      <c r="R3526" s="5" t="str">
        <f ca="1">score</f>
        <v/>
      </c>
      <c r="S3526" s="7" t="str">
        <f ca="1">rescore_svc</f>
        <v/>
      </c>
      <c r="U3526" s="11" t="str">
        <f ca="1">price</f>
        <v/>
      </c>
      <c r="V3526" s="4"/>
      <c r="Y3526" s="388">
        <f ca="1">COUNTIFS(OFFSET($B$10, 0, 0, ROW()-9, 1), SERVICE[[#This Row],[Employee ID]], OFFSET($F$10, 0, 0, ROW()-9, 1), SERVICE[[#This Row],[Resources Role]])</f>
        <v>0</v>
      </c>
      <c r="Z3526" s="388">
        <f ca="1">COUNTIFS(OFFSET($F$10, 0, 0, ROW()-9, 1), SERVICE[[#This Row],[Resources Role]], OFFSET($H$10, 0, 0, ROW()-9, 1), SERVICE[[#This Row],[Booking]])</f>
        <v>0</v>
      </c>
    </row>
    <row r="3527" spans="1:26" x14ac:dyDescent="0.25">
      <c r="A3527" s="6" t="str">
        <f ca="1">no.</f>
        <v/>
      </c>
      <c r="E3527" s="4" t="str">
        <f ca="1">position</f>
        <v/>
      </c>
      <c r="J3527" s="318"/>
      <c r="M3527" s="4"/>
      <c r="O3527" s="6"/>
      <c r="Q3527" s="20"/>
      <c r="R3527" s="5" t="str">
        <f ca="1">score</f>
        <v/>
      </c>
      <c r="S3527" s="7" t="str">
        <f ca="1">rescore_svc</f>
        <v/>
      </c>
      <c r="U3527" s="11" t="str">
        <f ca="1">price</f>
        <v/>
      </c>
      <c r="V3527" s="4"/>
      <c r="Y3527" s="388">
        <f ca="1">COUNTIFS(OFFSET($B$10, 0, 0, ROW()-9, 1), SERVICE[[#This Row],[Employee ID]], OFFSET($F$10, 0, 0, ROW()-9, 1), SERVICE[[#This Row],[Resources Role]])</f>
        <v>0</v>
      </c>
      <c r="Z3527" s="388">
        <f ca="1">COUNTIFS(OFFSET($F$10, 0, 0, ROW()-9, 1), SERVICE[[#This Row],[Resources Role]], OFFSET($H$10, 0, 0, ROW()-9, 1), SERVICE[[#This Row],[Booking]])</f>
        <v>0</v>
      </c>
    </row>
    <row r="3528" spans="1:26" x14ac:dyDescent="0.25">
      <c r="A3528" s="6" t="str">
        <f ca="1">no.</f>
        <v/>
      </c>
      <c r="E3528" s="4" t="str">
        <f ca="1">position</f>
        <v/>
      </c>
      <c r="J3528" s="318"/>
      <c r="M3528" s="4"/>
      <c r="O3528" s="6"/>
      <c r="Q3528" s="20"/>
      <c r="R3528" s="5" t="str">
        <f ca="1">score</f>
        <v/>
      </c>
      <c r="S3528" s="7" t="str">
        <f ca="1">rescore_svc</f>
        <v/>
      </c>
      <c r="U3528" s="11" t="str">
        <f ca="1">price</f>
        <v/>
      </c>
      <c r="V3528" s="4"/>
      <c r="Y3528" s="388">
        <f ca="1">COUNTIFS(OFFSET($B$10, 0, 0, ROW()-9, 1), SERVICE[[#This Row],[Employee ID]], OFFSET($F$10, 0, 0, ROW()-9, 1), SERVICE[[#This Row],[Resources Role]])</f>
        <v>0</v>
      </c>
      <c r="Z3528" s="388">
        <f ca="1">COUNTIFS(OFFSET($F$10, 0, 0, ROW()-9, 1), SERVICE[[#This Row],[Resources Role]], OFFSET($H$10, 0, 0, ROW()-9, 1), SERVICE[[#This Row],[Booking]])</f>
        <v>0</v>
      </c>
    </row>
    <row r="3529" spans="1:26" x14ac:dyDescent="0.25">
      <c r="A3529" s="6" t="str">
        <f ca="1">no.</f>
        <v/>
      </c>
      <c r="E3529" s="4" t="str">
        <f ca="1">position</f>
        <v/>
      </c>
      <c r="J3529" s="318"/>
      <c r="M3529" s="4"/>
      <c r="O3529" s="6"/>
      <c r="Q3529" s="20"/>
      <c r="R3529" s="5" t="str">
        <f ca="1">score</f>
        <v/>
      </c>
      <c r="S3529" s="7" t="str">
        <f ca="1">rescore_svc</f>
        <v/>
      </c>
      <c r="U3529" s="11" t="str">
        <f ca="1">price</f>
        <v/>
      </c>
      <c r="V3529" s="4"/>
      <c r="Y3529" s="388">
        <f ca="1">COUNTIFS(OFFSET($B$10, 0, 0, ROW()-9, 1), SERVICE[[#This Row],[Employee ID]], OFFSET($F$10, 0, 0, ROW()-9, 1), SERVICE[[#This Row],[Resources Role]])</f>
        <v>0</v>
      </c>
      <c r="Z3529" s="388">
        <f ca="1">COUNTIFS(OFFSET($F$10, 0, 0, ROW()-9, 1), SERVICE[[#This Row],[Resources Role]], OFFSET($H$10, 0, 0, ROW()-9, 1), SERVICE[[#This Row],[Booking]])</f>
        <v>0</v>
      </c>
    </row>
    <row r="3530" spans="1:26" x14ac:dyDescent="0.25">
      <c r="A3530" s="6" t="str">
        <f ca="1">no.</f>
        <v/>
      </c>
      <c r="E3530" s="4" t="str">
        <f ca="1">position</f>
        <v/>
      </c>
      <c r="J3530" s="318"/>
      <c r="M3530" s="4"/>
      <c r="O3530" s="6"/>
      <c r="Q3530" s="20"/>
      <c r="R3530" s="5" t="str">
        <f ca="1">score</f>
        <v/>
      </c>
      <c r="S3530" s="7" t="str">
        <f ca="1">rescore_svc</f>
        <v/>
      </c>
      <c r="U3530" s="11" t="str">
        <f ca="1">price</f>
        <v/>
      </c>
      <c r="V3530" s="4"/>
      <c r="Y3530" s="388">
        <f ca="1">COUNTIFS(OFFSET($B$10, 0, 0, ROW()-9, 1), SERVICE[[#This Row],[Employee ID]], OFFSET($F$10, 0, 0, ROW()-9, 1), SERVICE[[#This Row],[Resources Role]])</f>
        <v>0</v>
      </c>
      <c r="Z3530" s="388">
        <f ca="1">COUNTIFS(OFFSET($F$10, 0, 0, ROW()-9, 1), SERVICE[[#This Row],[Resources Role]], OFFSET($H$10, 0, 0, ROW()-9, 1), SERVICE[[#This Row],[Booking]])</f>
        <v>0</v>
      </c>
    </row>
    <row r="3531" spans="1:26" x14ac:dyDescent="0.25">
      <c r="A3531" s="6" t="str">
        <f ca="1">no.</f>
        <v/>
      </c>
      <c r="E3531" s="4" t="str">
        <f ca="1">position</f>
        <v/>
      </c>
      <c r="J3531" s="318"/>
      <c r="M3531" s="4"/>
      <c r="O3531" s="6"/>
      <c r="Q3531" s="20"/>
      <c r="R3531" s="5" t="str">
        <f ca="1">score</f>
        <v/>
      </c>
      <c r="S3531" s="7" t="str">
        <f ca="1">rescore_svc</f>
        <v/>
      </c>
      <c r="U3531" s="11" t="str">
        <f ca="1">price</f>
        <v/>
      </c>
      <c r="V3531" s="4"/>
      <c r="Y3531" s="388">
        <f ca="1">COUNTIFS(OFFSET($B$10, 0, 0, ROW()-9, 1), SERVICE[[#This Row],[Employee ID]], OFFSET($F$10, 0, 0, ROW()-9, 1), SERVICE[[#This Row],[Resources Role]])</f>
        <v>0</v>
      </c>
      <c r="Z3531" s="388">
        <f ca="1">COUNTIFS(OFFSET($F$10, 0, 0, ROW()-9, 1), SERVICE[[#This Row],[Resources Role]], OFFSET($H$10, 0, 0, ROW()-9, 1), SERVICE[[#This Row],[Booking]])</f>
        <v>0</v>
      </c>
    </row>
    <row r="3532" spans="1:26" x14ac:dyDescent="0.25">
      <c r="A3532" s="6" t="str">
        <f ca="1">no.</f>
        <v/>
      </c>
      <c r="E3532" s="4" t="str">
        <f ca="1">position</f>
        <v/>
      </c>
      <c r="J3532" s="318"/>
      <c r="M3532" s="4"/>
      <c r="O3532" s="6"/>
      <c r="Q3532" s="20"/>
      <c r="R3532" s="5" t="str">
        <f ca="1">score</f>
        <v/>
      </c>
      <c r="S3532" s="7" t="str">
        <f ca="1">rescore_svc</f>
        <v/>
      </c>
      <c r="U3532" s="11" t="str">
        <f ca="1">price</f>
        <v/>
      </c>
      <c r="V3532" s="4"/>
      <c r="Y3532" s="388">
        <f ca="1">COUNTIFS(OFFSET($B$10, 0, 0, ROW()-9, 1), SERVICE[[#This Row],[Employee ID]], OFFSET($F$10, 0, 0, ROW()-9, 1), SERVICE[[#This Row],[Resources Role]])</f>
        <v>0</v>
      </c>
      <c r="Z3532" s="388">
        <f ca="1">COUNTIFS(OFFSET($F$10, 0, 0, ROW()-9, 1), SERVICE[[#This Row],[Resources Role]], OFFSET($H$10, 0, 0, ROW()-9, 1), SERVICE[[#This Row],[Booking]])</f>
        <v>0</v>
      </c>
    </row>
    <row r="3533" spans="1:26" x14ac:dyDescent="0.25">
      <c r="A3533" s="6" t="str">
        <f ca="1">no.</f>
        <v/>
      </c>
      <c r="E3533" s="4" t="str">
        <f ca="1">position</f>
        <v/>
      </c>
      <c r="J3533" s="318"/>
      <c r="M3533" s="4"/>
      <c r="O3533" s="6"/>
      <c r="Q3533" s="20"/>
      <c r="R3533" s="5" t="str">
        <f ca="1">score</f>
        <v/>
      </c>
      <c r="S3533" s="7" t="str">
        <f ca="1">rescore_svc</f>
        <v/>
      </c>
      <c r="U3533" s="11" t="str">
        <f ca="1">price</f>
        <v/>
      </c>
      <c r="V3533" s="4"/>
      <c r="Y3533" s="388">
        <f ca="1">COUNTIFS(OFFSET($B$10, 0, 0, ROW()-9, 1), SERVICE[[#This Row],[Employee ID]], OFFSET($F$10, 0, 0, ROW()-9, 1), SERVICE[[#This Row],[Resources Role]])</f>
        <v>0</v>
      </c>
      <c r="Z3533" s="388">
        <f ca="1">COUNTIFS(OFFSET($F$10, 0, 0, ROW()-9, 1), SERVICE[[#This Row],[Resources Role]], OFFSET($H$10, 0, 0, ROW()-9, 1), SERVICE[[#This Row],[Booking]])</f>
        <v>0</v>
      </c>
    </row>
    <row r="3534" spans="1:26" x14ac:dyDescent="0.25">
      <c r="A3534" s="6" t="str">
        <f ca="1">no.</f>
        <v/>
      </c>
      <c r="E3534" s="4" t="str">
        <f ca="1">position</f>
        <v/>
      </c>
      <c r="J3534" s="318"/>
      <c r="M3534" s="4"/>
      <c r="O3534" s="6"/>
      <c r="Q3534" s="20"/>
      <c r="R3534" s="5" t="str">
        <f ca="1">score</f>
        <v/>
      </c>
      <c r="S3534" s="7" t="str">
        <f ca="1">rescore_svc</f>
        <v/>
      </c>
      <c r="U3534" s="11" t="str">
        <f ca="1">price</f>
        <v/>
      </c>
      <c r="V3534" s="4"/>
      <c r="Y3534" s="388">
        <f ca="1">COUNTIFS(OFFSET($B$10, 0, 0, ROW()-9, 1), SERVICE[[#This Row],[Employee ID]], OFFSET($F$10, 0, 0, ROW()-9, 1), SERVICE[[#This Row],[Resources Role]])</f>
        <v>0</v>
      </c>
      <c r="Z3534" s="388">
        <f ca="1">COUNTIFS(OFFSET($F$10, 0, 0, ROW()-9, 1), SERVICE[[#This Row],[Resources Role]], OFFSET($H$10, 0, 0, ROW()-9, 1), SERVICE[[#This Row],[Booking]])</f>
        <v>0</v>
      </c>
    </row>
    <row r="3535" spans="1:26" x14ac:dyDescent="0.25">
      <c r="A3535" s="6" t="str">
        <f ca="1">no.</f>
        <v/>
      </c>
      <c r="E3535" s="4" t="str">
        <f ca="1">position</f>
        <v/>
      </c>
      <c r="J3535" s="318"/>
      <c r="M3535" s="4"/>
      <c r="O3535" s="6"/>
      <c r="Q3535" s="20"/>
      <c r="R3535" s="5" t="str">
        <f ca="1">score</f>
        <v/>
      </c>
      <c r="S3535" s="7" t="str">
        <f ca="1">rescore_svc</f>
        <v/>
      </c>
      <c r="U3535" s="11" t="str">
        <f ca="1">price</f>
        <v/>
      </c>
      <c r="V3535" s="4"/>
      <c r="Y3535" s="388">
        <f ca="1">COUNTIFS(OFFSET($B$10, 0, 0, ROW()-9, 1), SERVICE[[#This Row],[Employee ID]], OFFSET($F$10, 0, 0, ROW()-9, 1), SERVICE[[#This Row],[Resources Role]])</f>
        <v>0</v>
      </c>
      <c r="Z3535" s="388">
        <f ca="1">COUNTIFS(OFFSET($F$10, 0, 0, ROW()-9, 1), SERVICE[[#This Row],[Resources Role]], OFFSET($H$10, 0, 0, ROW()-9, 1), SERVICE[[#This Row],[Booking]])</f>
        <v>0</v>
      </c>
    </row>
    <row r="3536" spans="1:26" x14ac:dyDescent="0.25">
      <c r="A3536" s="6" t="str">
        <f ca="1">no.</f>
        <v/>
      </c>
      <c r="E3536" s="4" t="str">
        <f ca="1">position</f>
        <v/>
      </c>
      <c r="J3536" s="318"/>
      <c r="M3536" s="4"/>
      <c r="O3536" s="6"/>
      <c r="Q3536" s="20"/>
      <c r="R3536" s="5" t="str">
        <f ca="1">score</f>
        <v/>
      </c>
      <c r="S3536" s="7" t="str">
        <f ca="1">rescore_svc</f>
        <v/>
      </c>
      <c r="U3536" s="11" t="str">
        <f ca="1">price</f>
        <v/>
      </c>
      <c r="V3536" s="4"/>
      <c r="Y3536" s="388">
        <f ca="1">COUNTIFS(OFFSET($B$10, 0, 0, ROW()-9, 1), SERVICE[[#This Row],[Employee ID]], OFFSET($F$10, 0, 0, ROW()-9, 1), SERVICE[[#This Row],[Resources Role]])</f>
        <v>0</v>
      </c>
      <c r="Z3536" s="388">
        <f ca="1">COUNTIFS(OFFSET($F$10, 0, 0, ROW()-9, 1), SERVICE[[#This Row],[Resources Role]], OFFSET($H$10, 0, 0, ROW()-9, 1), SERVICE[[#This Row],[Booking]])</f>
        <v>0</v>
      </c>
    </row>
    <row r="3537" spans="1:26" x14ac:dyDescent="0.25">
      <c r="A3537" s="6" t="str">
        <f ca="1">no.</f>
        <v/>
      </c>
      <c r="E3537" s="4" t="str">
        <f ca="1">position</f>
        <v/>
      </c>
      <c r="J3537" s="318"/>
      <c r="M3537" s="4"/>
      <c r="O3537" s="6"/>
      <c r="Q3537" s="20"/>
      <c r="R3537" s="5" t="str">
        <f ca="1">score</f>
        <v/>
      </c>
      <c r="S3537" s="7" t="str">
        <f ca="1">rescore_svc</f>
        <v/>
      </c>
      <c r="U3537" s="11" t="str">
        <f ca="1">price</f>
        <v/>
      </c>
      <c r="V3537" s="4"/>
      <c r="Y3537" s="388">
        <f ca="1">COUNTIFS(OFFSET($B$10, 0, 0, ROW()-9, 1), SERVICE[[#This Row],[Employee ID]], OFFSET($F$10, 0, 0, ROW()-9, 1), SERVICE[[#This Row],[Resources Role]])</f>
        <v>0</v>
      </c>
      <c r="Z3537" s="388">
        <f ca="1">COUNTIFS(OFFSET($F$10, 0, 0, ROW()-9, 1), SERVICE[[#This Row],[Resources Role]], OFFSET($H$10, 0, 0, ROW()-9, 1), SERVICE[[#This Row],[Booking]])</f>
        <v>0</v>
      </c>
    </row>
    <row r="3538" spans="1:26" x14ac:dyDescent="0.25">
      <c r="A3538" s="6" t="str">
        <f ca="1">no.</f>
        <v/>
      </c>
      <c r="E3538" s="4" t="str">
        <f ca="1">position</f>
        <v/>
      </c>
      <c r="J3538" s="318"/>
      <c r="M3538" s="4"/>
      <c r="O3538" s="6"/>
      <c r="Q3538" s="20"/>
      <c r="R3538" s="5" t="str">
        <f ca="1">score</f>
        <v/>
      </c>
      <c r="S3538" s="7" t="str">
        <f ca="1">rescore_svc</f>
        <v/>
      </c>
      <c r="U3538" s="11" t="str">
        <f ca="1">price</f>
        <v/>
      </c>
      <c r="V3538" s="4"/>
      <c r="Y3538" s="388">
        <f ca="1">COUNTIFS(OFFSET($B$10, 0, 0, ROW()-9, 1), SERVICE[[#This Row],[Employee ID]], OFFSET($F$10, 0, 0, ROW()-9, 1), SERVICE[[#This Row],[Resources Role]])</f>
        <v>0</v>
      </c>
      <c r="Z3538" s="388">
        <f ca="1">COUNTIFS(OFFSET($F$10, 0, 0, ROW()-9, 1), SERVICE[[#This Row],[Resources Role]], OFFSET($H$10, 0, 0, ROW()-9, 1), SERVICE[[#This Row],[Booking]])</f>
        <v>0</v>
      </c>
    </row>
    <row r="3539" spans="1:26" x14ac:dyDescent="0.25">
      <c r="A3539" s="6" t="str">
        <f ca="1">no.</f>
        <v/>
      </c>
      <c r="E3539" s="4" t="str">
        <f ca="1">position</f>
        <v/>
      </c>
      <c r="J3539" s="318"/>
      <c r="M3539" s="4"/>
      <c r="O3539" s="6"/>
      <c r="Q3539" s="20"/>
      <c r="R3539" s="5" t="str">
        <f ca="1">score</f>
        <v/>
      </c>
      <c r="S3539" s="7" t="str">
        <f ca="1">rescore_svc</f>
        <v/>
      </c>
      <c r="U3539" s="11" t="str">
        <f ca="1">price</f>
        <v/>
      </c>
      <c r="V3539" s="4"/>
      <c r="Y3539" s="388">
        <f ca="1">COUNTIFS(OFFSET($B$10, 0, 0, ROW()-9, 1), SERVICE[[#This Row],[Employee ID]], OFFSET($F$10, 0, 0, ROW()-9, 1), SERVICE[[#This Row],[Resources Role]])</f>
        <v>0</v>
      </c>
      <c r="Z3539" s="388">
        <f ca="1">COUNTIFS(OFFSET($F$10, 0, 0, ROW()-9, 1), SERVICE[[#This Row],[Resources Role]], OFFSET($H$10, 0, 0, ROW()-9, 1), SERVICE[[#This Row],[Booking]])</f>
        <v>0</v>
      </c>
    </row>
    <row r="3540" spans="1:26" x14ac:dyDescent="0.25">
      <c r="A3540" s="6" t="str">
        <f ca="1">no.</f>
        <v/>
      </c>
      <c r="E3540" s="4" t="str">
        <f ca="1">position</f>
        <v/>
      </c>
      <c r="J3540" s="318"/>
      <c r="M3540" s="4"/>
      <c r="O3540" s="6"/>
      <c r="Q3540" s="20"/>
      <c r="R3540" s="5" t="str">
        <f ca="1">score</f>
        <v/>
      </c>
      <c r="S3540" s="7" t="str">
        <f ca="1">rescore_svc</f>
        <v/>
      </c>
      <c r="U3540" s="11" t="str">
        <f ca="1">price</f>
        <v/>
      </c>
      <c r="V3540" s="4"/>
      <c r="Y3540" s="388">
        <f ca="1">COUNTIFS(OFFSET($B$10, 0, 0, ROW()-9, 1), SERVICE[[#This Row],[Employee ID]], OFFSET($F$10, 0, 0, ROW()-9, 1), SERVICE[[#This Row],[Resources Role]])</f>
        <v>0</v>
      </c>
      <c r="Z3540" s="388">
        <f ca="1">COUNTIFS(OFFSET($F$10, 0, 0, ROW()-9, 1), SERVICE[[#This Row],[Resources Role]], OFFSET($H$10, 0, 0, ROW()-9, 1), SERVICE[[#This Row],[Booking]])</f>
        <v>0</v>
      </c>
    </row>
    <row r="3541" spans="1:26" x14ac:dyDescent="0.25">
      <c r="A3541" s="6" t="str">
        <f ca="1">no.</f>
        <v/>
      </c>
      <c r="E3541" s="4" t="str">
        <f ca="1">position</f>
        <v/>
      </c>
      <c r="J3541" s="318"/>
      <c r="M3541" s="4"/>
      <c r="O3541" s="6"/>
      <c r="Q3541" s="20"/>
      <c r="R3541" s="5" t="str">
        <f ca="1">score</f>
        <v/>
      </c>
      <c r="S3541" s="7" t="str">
        <f ca="1">rescore_svc</f>
        <v/>
      </c>
      <c r="U3541" s="11" t="str">
        <f ca="1">price</f>
        <v/>
      </c>
      <c r="V3541" s="4"/>
      <c r="Y3541" s="388">
        <f ca="1">COUNTIFS(OFFSET($B$10, 0, 0, ROW()-9, 1), SERVICE[[#This Row],[Employee ID]], OFFSET($F$10, 0, 0, ROW()-9, 1), SERVICE[[#This Row],[Resources Role]])</f>
        <v>0</v>
      </c>
      <c r="Z3541" s="388">
        <f ca="1">COUNTIFS(OFFSET($F$10, 0, 0, ROW()-9, 1), SERVICE[[#This Row],[Resources Role]], OFFSET($H$10, 0, 0, ROW()-9, 1), SERVICE[[#This Row],[Booking]])</f>
        <v>0</v>
      </c>
    </row>
    <row r="3542" spans="1:26" x14ac:dyDescent="0.25">
      <c r="A3542" s="6" t="str">
        <f ca="1">no.</f>
        <v/>
      </c>
      <c r="E3542" s="4" t="str">
        <f ca="1">position</f>
        <v/>
      </c>
      <c r="J3542" s="318"/>
      <c r="M3542" s="4"/>
      <c r="O3542" s="6"/>
      <c r="Q3542" s="20"/>
      <c r="R3542" s="5" t="str">
        <f ca="1">score</f>
        <v/>
      </c>
      <c r="S3542" s="7" t="str">
        <f ca="1">rescore_svc</f>
        <v/>
      </c>
      <c r="U3542" s="11" t="str">
        <f ca="1">price</f>
        <v/>
      </c>
      <c r="V3542" s="4"/>
      <c r="Y3542" s="388">
        <f ca="1">COUNTIFS(OFFSET($B$10, 0, 0, ROW()-9, 1), SERVICE[[#This Row],[Employee ID]], OFFSET($F$10, 0, 0, ROW()-9, 1), SERVICE[[#This Row],[Resources Role]])</f>
        <v>0</v>
      </c>
      <c r="Z3542" s="388">
        <f ca="1">COUNTIFS(OFFSET($F$10, 0, 0, ROW()-9, 1), SERVICE[[#This Row],[Resources Role]], OFFSET($H$10, 0, 0, ROW()-9, 1), SERVICE[[#This Row],[Booking]])</f>
        <v>0</v>
      </c>
    </row>
    <row r="3543" spans="1:26" x14ac:dyDescent="0.25">
      <c r="A3543" s="6" t="str">
        <f ca="1">no.</f>
        <v/>
      </c>
      <c r="E3543" s="4" t="str">
        <f ca="1">position</f>
        <v/>
      </c>
      <c r="J3543" s="318"/>
      <c r="M3543" s="4"/>
      <c r="O3543" s="6"/>
      <c r="Q3543" s="20"/>
      <c r="R3543" s="5" t="str">
        <f ca="1">score</f>
        <v/>
      </c>
      <c r="S3543" s="7" t="str">
        <f ca="1">rescore_svc</f>
        <v/>
      </c>
      <c r="U3543" s="11" t="str">
        <f ca="1">price</f>
        <v/>
      </c>
      <c r="V3543" s="4"/>
      <c r="Y3543" s="388">
        <f ca="1">COUNTIFS(OFFSET($B$10, 0, 0, ROW()-9, 1), SERVICE[[#This Row],[Employee ID]], OFFSET($F$10, 0, 0, ROW()-9, 1), SERVICE[[#This Row],[Resources Role]])</f>
        <v>0</v>
      </c>
      <c r="Z3543" s="388">
        <f ca="1">COUNTIFS(OFFSET($F$10, 0, 0, ROW()-9, 1), SERVICE[[#This Row],[Resources Role]], OFFSET($H$10, 0, 0, ROW()-9, 1), SERVICE[[#This Row],[Booking]])</f>
        <v>0</v>
      </c>
    </row>
    <row r="3544" spans="1:26" x14ac:dyDescent="0.25">
      <c r="A3544" s="6" t="str">
        <f ca="1">no.</f>
        <v/>
      </c>
      <c r="E3544" s="4" t="str">
        <f ca="1">position</f>
        <v/>
      </c>
      <c r="J3544" s="318"/>
      <c r="M3544" s="4"/>
      <c r="O3544" s="6"/>
      <c r="Q3544" s="20"/>
      <c r="R3544" s="5" t="str">
        <f ca="1">score</f>
        <v/>
      </c>
      <c r="S3544" s="7" t="str">
        <f ca="1">rescore_svc</f>
        <v/>
      </c>
      <c r="U3544" s="11" t="str">
        <f ca="1">price</f>
        <v/>
      </c>
      <c r="V3544" s="4"/>
      <c r="Y3544" s="388">
        <f ca="1">COUNTIFS(OFFSET($B$10, 0, 0, ROW()-9, 1), SERVICE[[#This Row],[Employee ID]], OFFSET($F$10, 0, 0, ROW()-9, 1), SERVICE[[#This Row],[Resources Role]])</f>
        <v>0</v>
      </c>
      <c r="Z3544" s="388">
        <f ca="1">COUNTIFS(OFFSET($F$10, 0, 0, ROW()-9, 1), SERVICE[[#This Row],[Resources Role]], OFFSET($H$10, 0, 0, ROW()-9, 1), SERVICE[[#This Row],[Booking]])</f>
        <v>0</v>
      </c>
    </row>
    <row r="3545" spans="1:26" x14ac:dyDescent="0.25">
      <c r="A3545" s="6" t="str">
        <f ca="1">no.</f>
        <v/>
      </c>
      <c r="E3545" s="4" t="str">
        <f ca="1">position</f>
        <v/>
      </c>
      <c r="J3545" s="318"/>
      <c r="M3545" s="4"/>
      <c r="O3545" s="6"/>
      <c r="Q3545" s="20"/>
      <c r="R3545" s="5" t="str">
        <f ca="1">score</f>
        <v/>
      </c>
      <c r="S3545" s="7" t="str">
        <f ca="1">rescore_svc</f>
        <v/>
      </c>
      <c r="U3545" s="11" t="str">
        <f ca="1">price</f>
        <v/>
      </c>
      <c r="V3545" s="4"/>
      <c r="Y3545" s="388">
        <f ca="1">COUNTIFS(OFFSET($B$10, 0, 0, ROW()-9, 1), SERVICE[[#This Row],[Employee ID]], OFFSET($F$10, 0, 0, ROW()-9, 1), SERVICE[[#This Row],[Resources Role]])</f>
        <v>0</v>
      </c>
      <c r="Z3545" s="388">
        <f ca="1">COUNTIFS(OFFSET($F$10, 0, 0, ROW()-9, 1), SERVICE[[#This Row],[Resources Role]], OFFSET($H$10, 0, 0, ROW()-9, 1), SERVICE[[#This Row],[Booking]])</f>
        <v>0</v>
      </c>
    </row>
    <row r="3546" spans="1:26" x14ac:dyDescent="0.25">
      <c r="A3546" s="6" t="str">
        <f ca="1">no.</f>
        <v/>
      </c>
      <c r="E3546" s="4" t="str">
        <f ca="1">position</f>
        <v/>
      </c>
      <c r="J3546" s="318"/>
      <c r="M3546" s="4"/>
      <c r="O3546" s="6"/>
      <c r="Q3546" s="20"/>
      <c r="R3546" s="5" t="str">
        <f ca="1">score</f>
        <v/>
      </c>
      <c r="S3546" s="7" t="str">
        <f ca="1">rescore_svc</f>
        <v/>
      </c>
      <c r="U3546" s="11" t="str">
        <f ca="1">price</f>
        <v/>
      </c>
      <c r="V3546" s="4"/>
      <c r="Y3546" s="388">
        <f ca="1">COUNTIFS(OFFSET($B$10, 0, 0, ROW()-9, 1), SERVICE[[#This Row],[Employee ID]], OFFSET($F$10, 0, 0, ROW()-9, 1), SERVICE[[#This Row],[Resources Role]])</f>
        <v>0</v>
      </c>
      <c r="Z3546" s="388">
        <f ca="1">COUNTIFS(OFFSET($F$10, 0, 0, ROW()-9, 1), SERVICE[[#This Row],[Resources Role]], OFFSET($H$10, 0, 0, ROW()-9, 1), SERVICE[[#This Row],[Booking]])</f>
        <v>0</v>
      </c>
    </row>
    <row r="3547" spans="1:26" x14ac:dyDescent="0.25">
      <c r="A3547" s="6" t="str">
        <f ca="1">no.</f>
        <v/>
      </c>
      <c r="E3547" s="4" t="str">
        <f ca="1">position</f>
        <v/>
      </c>
      <c r="J3547" s="318"/>
      <c r="M3547" s="4"/>
      <c r="O3547" s="6"/>
      <c r="Q3547" s="20"/>
      <c r="R3547" s="5" t="str">
        <f ca="1">score</f>
        <v/>
      </c>
      <c r="S3547" s="7" t="str">
        <f ca="1">rescore_svc</f>
        <v/>
      </c>
      <c r="U3547" s="11" t="str">
        <f ca="1">price</f>
        <v/>
      </c>
      <c r="V3547" s="4"/>
      <c r="Y3547" s="388">
        <f ca="1">COUNTIFS(OFFSET($B$10, 0, 0, ROW()-9, 1), SERVICE[[#This Row],[Employee ID]], OFFSET($F$10, 0, 0, ROW()-9, 1), SERVICE[[#This Row],[Resources Role]])</f>
        <v>0</v>
      </c>
      <c r="Z3547" s="388">
        <f ca="1">COUNTIFS(OFFSET($F$10, 0, 0, ROW()-9, 1), SERVICE[[#This Row],[Resources Role]], OFFSET($H$10, 0, 0, ROW()-9, 1), SERVICE[[#This Row],[Booking]])</f>
        <v>0</v>
      </c>
    </row>
    <row r="3548" spans="1:26" x14ac:dyDescent="0.25">
      <c r="A3548" s="6" t="str">
        <f ca="1">no.</f>
        <v/>
      </c>
      <c r="E3548" s="4" t="str">
        <f ca="1">position</f>
        <v/>
      </c>
      <c r="J3548" s="318"/>
      <c r="M3548" s="4"/>
      <c r="O3548" s="6"/>
      <c r="Q3548" s="20"/>
      <c r="R3548" s="5" t="str">
        <f ca="1">score</f>
        <v/>
      </c>
      <c r="S3548" s="7" t="str">
        <f ca="1">rescore_svc</f>
        <v/>
      </c>
      <c r="U3548" s="11" t="str">
        <f ca="1">price</f>
        <v/>
      </c>
      <c r="V3548" s="4"/>
      <c r="Y3548" s="388">
        <f ca="1">COUNTIFS(OFFSET($B$10, 0, 0, ROW()-9, 1), SERVICE[[#This Row],[Employee ID]], OFFSET($F$10, 0, 0, ROW()-9, 1), SERVICE[[#This Row],[Resources Role]])</f>
        <v>0</v>
      </c>
      <c r="Z3548" s="388">
        <f ca="1">COUNTIFS(OFFSET($F$10, 0, 0, ROW()-9, 1), SERVICE[[#This Row],[Resources Role]], OFFSET($H$10, 0, 0, ROW()-9, 1), SERVICE[[#This Row],[Booking]])</f>
        <v>0</v>
      </c>
    </row>
    <row r="3549" spans="1:26" x14ac:dyDescent="0.25">
      <c r="A3549" s="6" t="str">
        <f ca="1">no.</f>
        <v/>
      </c>
      <c r="E3549" s="4" t="str">
        <f ca="1">position</f>
        <v/>
      </c>
      <c r="J3549" s="318"/>
      <c r="M3549" s="4"/>
      <c r="O3549" s="6"/>
      <c r="Q3549" s="20"/>
      <c r="R3549" s="5" t="str">
        <f ca="1">score</f>
        <v/>
      </c>
      <c r="S3549" s="7" t="str">
        <f ca="1">rescore_svc</f>
        <v/>
      </c>
      <c r="U3549" s="11" t="str">
        <f ca="1">price</f>
        <v/>
      </c>
      <c r="V3549" s="4"/>
      <c r="Y3549" s="388">
        <f ca="1">COUNTIFS(OFFSET($B$10, 0, 0, ROW()-9, 1), SERVICE[[#This Row],[Employee ID]], OFFSET($F$10, 0, 0, ROW()-9, 1), SERVICE[[#This Row],[Resources Role]])</f>
        <v>0</v>
      </c>
      <c r="Z3549" s="388">
        <f ca="1">COUNTIFS(OFFSET($F$10, 0, 0, ROW()-9, 1), SERVICE[[#This Row],[Resources Role]], OFFSET($H$10, 0, 0, ROW()-9, 1), SERVICE[[#This Row],[Booking]])</f>
        <v>0</v>
      </c>
    </row>
    <row r="3550" spans="1:26" x14ac:dyDescent="0.25">
      <c r="A3550" s="6" t="str">
        <f ca="1">no.</f>
        <v/>
      </c>
      <c r="E3550" s="4" t="str">
        <f ca="1">position</f>
        <v/>
      </c>
      <c r="J3550" s="318"/>
      <c r="M3550" s="4"/>
      <c r="O3550" s="6"/>
      <c r="Q3550" s="20"/>
      <c r="R3550" s="5" t="str">
        <f ca="1">score</f>
        <v/>
      </c>
      <c r="S3550" s="7" t="str">
        <f ca="1">rescore_svc</f>
        <v/>
      </c>
      <c r="U3550" s="11" t="str">
        <f ca="1">price</f>
        <v/>
      </c>
      <c r="V3550" s="4"/>
      <c r="Y3550" s="388">
        <f ca="1">COUNTIFS(OFFSET($B$10, 0, 0, ROW()-9, 1), SERVICE[[#This Row],[Employee ID]], OFFSET($F$10, 0, 0, ROW()-9, 1), SERVICE[[#This Row],[Resources Role]])</f>
        <v>0</v>
      </c>
      <c r="Z3550" s="388">
        <f ca="1">COUNTIFS(OFFSET($F$10, 0, 0, ROW()-9, 1), SERVICE[[#This Row],[Resources Role]], OFFSET($H$10, 0, 0, ROW()-9, 1), SERVICE[[#This Row],[Booking]])</f>
        <v>0</v>
      </c>
    </row>
    <row r="3551" spans="1:26" x14ac:dyDescent="0.25">
      <c r="A3551" s="6" t="str">
        <f ca="1">no.</f>
        <v/>
      </c>
      <c r="E3551" s="4" t="str">
        <f ca="1">position</f>
        <v/>
      </c>
      <c r="J3551" s="318"/>
      <c r="M3551" s="4"/>
      <c r="O3551" s="6"/>
      <c r="Q3551" s="20"/>
      <c r="R3551" s="5" t="str">
        <f ca="1">score</f>
        <v/>
      </c>
      <c r="S3551" s="7" t="str">
        <f ca="1">rescore_svc</f>
        <v/>
      </c>
      <c r="U3551" s="11" t="str">
        <f ca="1">price</f>
        <v/>
      </c>
      <c r="V3551" s="4"/>
      <c r="Y3551" s="388">
        <f ca="1">COUNTIFS(OFFSET($B$10, 0, 0, ROW()-9, 1), SERVICE[[#This Row],[Employee ID]], OFFSET($F$10, 0, 0, ROW()-9, 1), SERVICE[[#This Row],[Resources Role]])</f>
        <v>0</v>
      </c>
      <c r="Z3551" s="388">
        <f ca="1">COUNTIFS(OFFSET($F$10, 0, 0, ROW()-9, 1), SERVICE[[#This Row],[Resources Role]], OFFSET($H$10, 0, 0, ROW()-9, 1), SERVICE[[#This Row],[Booking]])</f>
        <v>0</v>
      </c>
    </row>
    <row r="3552" spans="1:26" x14ac:dyDescent="0.25">
      <c r="A3552" s="6" t="str">
        <f ca="1">no.</f>
        <v/>
      </c>
      <c r="E3552" s="4" t="str">
        <f ca="1">position</f>
        <v/>
      </c>
      <c r="J3552" s="318"/>
      <c r="M3552" s="4"/>
      <c r="O3552" s="6"/>
      <c r="Q3552" s="20"/>
      <c r="R3552" s="5" t="str">
        <f ca="1">score</f>
        <v/>
      </c>
      <c r="S3552" s="7" t="str">
        <f ca="1">rescore_svc</f>
        <v/>
      </c>
      <c r="U3552" s="11" t="str">
        <f ca="1">price</f>
        <v/>
      </c>
      <c r="V3552" s="4"/>
      <c r="Y3552" s="388">
        <f ca="1">COUNTIFS(OFFSET($B$10, 0, 0, ROW()-9, 1), SERVICE[[#This Row],[Employee ID]], OFFSET($F$10, 0, 0, ROW()-9, 1), SERVICE[[#This Row],[Resources Role]])</f>
        <v>0</v>
      </c>
      <c r="Z3552" s="388">
        <f ca="1">COUNTIFS(OFFSET($F$10, 0, 0, ROW()-9, 1), SERVICE[[#This Row],[Resources Role]], OFFSET($H$10, 0, 0, ROW()-9, 1), SERVICE[[#This Row],[Booking]])</f>
        <v>0</v>
      </c>
    </row>
    <row r="3553" spans="1:26" x14ac:dyDescent="0.25">
      <c r="A3553" s="6" t="str">
        <f ca="1">no.</f>
        <v/>
      </c>
      <c r="E3553" s="4" t="str">
        <f ca="1">position</f>
        <v/>
      </c>
      <c r="J3553" s="318"/>
      <c r="M3553" s="4"/>
      <c r="O3553" s="6"/>
      <c r="Q3553" s="20"/>
      <c r="R3553" s="5" t="str">
        <f ca="1">score</f>
        <v/>
      </c>
      <c r="S3553" s="7" t="str">
        <f ca="1">rescore_svc</f>
        <v/>
      </c>
      <c r="U3553" s="11" t="str">
        <f ca="1">price</f>
        <v/>
      </c>
      <c r="V3553" s="4"/>
      <c r="Y3553" s="388">
        <f ca="1">COUNTIFS(OFFSET($B$10, 0, 0, ROW()-9, 1), SERVICE[[#This Row],[Employee ID]], OFFSET($F$10, 0, 0, ROW()-9, 1), SERVICE[[#This Row],[Resources Role]])</f>
        <v>0</v>
      </c>
      <c r="Z3553" s="388">
        <f ca="1">COUNTIFS(OFFSET($F$10, 0, 0, ROW()-9, 1), SERVICE[[#This Row],[Resources Role]], OFFSET($H$10, 0, 0, ROW()-9, 1), SERVICE[[#This Row],[Booking]])</f>
        <v>0</v>
      </c>
    </row>
    <row r="3554" spans="1:26" x14ac:dyDescent="0.25">
      <c r="A3554" s="6" t="str">
        <f ca="1">no.</f>
        <v/>
      </c>
      <c r="E3554" s="4" t="str">
        <f ca="1">position</f>
        <v/>
      </c>
      <c r="J3554" s="318"/>
      <c r="M3554" s="4"/>
      <c r="O3554" s="6"/>
      <c r="Q3554" s="20"/>
      <c r="R3554" s="5" t="str">
        <f ca="1">score</f>
        <v/>
      </c>
      <c r="S3554" s="7" t="str">
        <f ca="1">rescore_svc</f>
        <v/>
      </c>
      <c r="U3554" s="11" t="str">
        <f ca="1">price</f>
        <v/>
      </c>
      <c r="V3554" s="4"/>
      <c r="Y3554" s="388">
        <f ca="1">COUNTIFS(OFFSET($B$10, 0, 0, ROW()-9, 1), SERVICE[[#This Row],[Employee ID]], OFFSET($F$10, 0, 0, ROW()-9, 1), SERVICE[[#This Row],[Resources Role]])</f>
        <v>0</v>
      </c>
      <c r="Z3554" s="388">
        <f ca="1">COUNTIFS(OFFSET($F$10, 0, 0, ROW()-9, 1), SERVICE[[#This Row],[Resources Role]], OFFSET($H$10, 0, 0, ROW()-9, 1), SERVICE[[#This Row],[Booking]])</f>
        <v>0</v>
      </c>
    </row>
    <row r="3555" spans="1:26" x14ac:dyDescent="0.25">
      <c r="A3555" s="6" t="str">
        <f ca="1">no.</f>
        <v/>
      </c>
      <c r="E3555" s="4" t="str">
        <f ca="1">position</f>
        <v/>
      </c>
      <c r="J3555" s="318"/>
      <c r="M3555" s="4"/>
      <c r="O3555" s="6"/>
      <c r="Q3555" s="20"/>
      <c r="R3555" s="5" t="str">
        <f ca="1">score</f>
        <v/>
      </c>
      <c r="S3555" s="7" t="str">
        <f ca="1">rescore_svc</f>
        <v/>
      </c>
      <c r="U3555" s="11" t="str">
        <f ca="1">price</f>
        <v/>
      </c>
      <c r="V3555" s="4"/>
      <c r="Y3555" s="388">
        <f ca="1">COUNTIFS(OFFSET($B$10, 0, 0, ROW()-9, 1), SERVICE[[#This Row],[Employee ID]], OFFSET($F$10, 0, 0, ROW()-9, 1), SERVICE[[#This Row],[Resources Role]])</f>
        <v>0</v>
      </c>
      <c r="Z3555" s="388">
        <f ca="1">COUNTIFS(OFFSET($F$10, 0, 0, ROW()-9, 1), SERVICE[[#This Row],[Resources Role]], OFFSET($H$10, 0, 0, ROW()-9, 1), SERVICE[[#This Row],[Booking]])</f>
        <v>0</v>
      </c>
    </row>
    <row r="3556" spans="1:26" x14ac:dyDescent="0.25">
      <c r="A3556" s="6" t="str">
        <f ca="1">no.</f>
        <v/>
      </c>
      <c r="E3556" s="4" t="str">
        <f ca="1">position</f>
        <v/>
      </c>
      <c r="J3556" s="318"/>
      <c r="M3556" s="4"/>
      <c r="O3556" s="6"/>
      <c r="Q3556" s="20"/>
      <c r="R3556" s="5" t="str">
        <f ca="1">score</f>
        <v/>
      </c>
      <c r="S3556" s="7" t="str">
        <f ca="1">rescore_svc</f>
        <v/>
      </c>
      <c r="U3556" s="11" t="str">
        <f ca="1">price</f>
        <v/>
      </c>
      <c r="V3556" s="4"/>
      <c r="Y3556" s="388">
        <f ca="1">COUNTIFS(OFFSET($B$10, 0, 0, ROW()-9, 1), SERVICE[[#This Row],[Employee ID]], OFFSET($F$10, 0, 0, ROW()-9, 1), SERVICE[[#This Row],[Resources Role]])</f>
        <v>0</v>
      </c>
      <c r="Z3556" s="388">
        <f ca="1">COUNTIFS(OFFSET($F$10, 0, 0, ROW()-9, 1), SERVICE[[#This Row],[Resources Role]], OFFSET($H$10, 0, 0, ROW()-9, 1), SERVICE[[#This Row],[Booking]])</f>
        <v>0</v>
      </c>
    </row>
    <row r="3557" spans="1:26" x14ac:dyDescent="0.25">
      <c r="A3557" s="6" t="str">
        <f ca="1">no.</f>
        <v/>
      </c>
      <c r="E3557" s="4" t="str">
        <f ca="1">position</f>
        <v/>
      </c>
      <c r="J3557" s="318"/>
      <c r="M3557" s="4"/>
      <c r="O3557" s="6"/>
      <c r="Q3557" s="20"/>
      <c r="R3557" s="5" t="str">
        <f ca="1">score</f>
        <v/>
      </c>
      <c r="S3557" s="7" t="str">
        <f ca="1">rescore_svc</f>
        <v/>
      </c>
      <c r="U3557" s="11" t="str">
        <f ca="1">price</f>
        <v/>
      </c>
      <c r="V3557" s="4"/>
      <c r="Y3557" s="388">
        <f ca="1">COUNTIFS(OFFSET($B$10, 0, 0, ROW()-9, 1), SERVICE[[#This Row],[Employee ID]], OFFSET($F$10, 0, 0, ROW()-9, 1), SERVICE[[#This Row],[Resources Role]])</f>
        <v>0</v>
      </c>
      <c r="Z3557" s="388">
        <f ca="1">COUNTIFS(OFFSET($F$10, 0, 0, ROW()-9, 1), SERVICE[[#This Row],[Resources Role]], OFFSET($H$10, 0, 0, ROW()-9, 1), SERVICE[[#This Row],[Booking]])</f>
        <v>0</v>
      </c>
    </row>
    <row r="3558" spans="1:26" x14ac:dyDescent="0.25">
      <c r="A3558" s="6" t="str">
        <f ca="1">no.</f>
        <v/>
      </c>
      <c r="E3558" s="4" t="str">
        <f ca="1">position</f>
        <v/>
      </c>
      <c r="J3558" s="318"/>
      <c r="M3558" s="4"/>
      <c r="O3558" s="6"/>
      <c r="Q3558" s="20"/>
      <c r="R3558" s="5" t="str">
        <f ca="1">score</f>
        <v/>
      </c>
      <c r="S3558" s="7" t="str">
        <f ca="1">rescore_svc</f>
        <v/>
      </c>
      <c r="U3558" s="11" t="str">
        <f ca="1">price</f>
        <v/>
      </c>
      <c r="V3558" s="4"/>
      <c r="Y3558" s="388">
        <f ca="1">COUNTIFS(OFFSET($B$10, 0, 0, ROW()-9, 1), SERVICE[[#This Row],[Employee ID]], OFFSET($F$10, 0, 0, ROW()-9, 1), SERVICE[[#This Row],[Resources Role]])</f>
        <v>0</v>
      </c>
      <c r="Z3558" s="388">
        <f ca="1">COUNTIFS(OFFSET($F$10, 0, 0, ROW()-9, 1), SERVICE[[#This Row],[Resources Role]], OFFSET($H$10, 0, 0, ROW()-9, 1), SERVICE[[#This Row],[Booking]])</f>
        <v>0</v>
      </c>
    </row>
    <row r="3559" spans="1:26" x14ac:dyDescent="0.25">
      <c r="A3559" s="6" t="str">
        <f ca="1">no.</f>
        <v/>
      </c>
      <c r="E3559" s="4" t="str">
        <f ca="1">position</f>
        <v/>
      </c>
      <c r="J3559" s="318"/>
      <c r="M3559" s="4"/>
      <c r="O3559" s="6"/>
      <c r="Q3559" s="20"/>
      <c r="R3559" s="5" t="str">
        <f ca="1">score</f>
        <v/>
      </c>
      <c r="S3559" s="7" t="str">
        <f ca="1">rescore_svc</f>
        <v/>
      </c>
      <c r="U3559" s="11" t="str">
        <f ca="1">price</f>
        <v/>
      </c>
      <c r="V3559" s="4"/>
      <c r="Y3559" s="388">
        <f ca="1">COUNTIFS(OFFSET($B$10, 0, 0, ROW()-9, 1), SERVICE[[#This Row],[Employee ID]], OFFSET($F$10, 0, 0, ROW()-9, 1), SERVICE[[#This Row],[Resources Role]])</f>
        <v>0</v>
      </c>
      <c r="Z3559" s="388">
        <f ca="1">COUNTIFS(OFFSET($F$10, 0, 0, ROW()-9, 1), SERVICE[[#This Row],[Resources Role]], OFFSET($H$10, 0, 0, ROW()-9, 1), SERVICE[[#This Row],[Booking]])</f>
        <v>0</v>
      </c>
    </row>
    <row r="3560" spans="1:26" x14ac:dyDescent="0.25">
      <c r="A3560" s="6" t="str">
        <f ca="1">no.</f>
        <v/>
      </c>
      <c r="E3560" s="4" t="str">
        <f ca="1">position</f>
        <v/>
      </c>
      <c r="J3560" s="318"/>
      <c r="M3560" s="4"/>
      <c r="O3560" s="6"/>
      <c r="Q3560" s="20"/>
      <c r="R3560" s="5" t="str">
        <f ca="1">score</f>
        <v/>
      </c>
      <c r="S3560" s="7" t="str">
        <f ca="1">rescore_svc</f>
        <v/>
      </c>
      <c r="U3560" s="11" t="str">
        <f ca="1">price</f>
        <v/>
      </c>
      <c r="V3560" s="4"/>
      <c r="Y3560" s="388">
        <f ca="1">COUNTIFS(OFFSET($B$10, 0, 0, ROW()-9, 1), SERVICE[[#This Row],[Employee ID]], OFFSET($F$10, 0, 0, ROW()-9, 1), SERVICE[[#This Row],[Resources Role]])</f>
        <v>0</v>
      </c>
      <c r="Z3560" s="388">
        <f ca="1">COUNTIFS(OFFSET($F$10, 0, 0, ROW()-9, 1), SERVICE[[#This Row],[Resources Role]], OFFSET($H$10, 0, 0, ROW()-9, 1), SERVICE[[#This Row],[Booking]])</f>
        <v>0</v>
      </c>
    </row>
    <row r="3561" spans="1:26" x14ac:dyDescent="0.25">
      <c r="A3561" s="6" t="str">
        <f ca="1">no.</f>
        <v/>
      </c>
      <c r="E3561" s="4" t="str">
        <f ca="1">position</f>
        <v/>
      </c>
      <c r="J3561" s="318"/>
      <c r="M3561" s="4"/>
      <c r="O3561" s="6"/>
      <c r="Q3561" s="20"/>
      <c r="R3561" s="5" t="str">
        <f ca="1">score</f>
        <v/>
      </c>
      <c r="S3561" s="7" t="str">
        <f ca="1">rescore_svc</f>
        <v/>
      </c>
      <c r="U3561" s="11" t="str">
        <f ca="1">price</f>
        <v/>
      </c>
      <c r="V3561" s="4"/>
      <c r="Y3561" s="388">
        <f ca="1">COUNTIFS(OFFSET($B$10, 0, 0, ROW()-9, 1), SERVICE[[#This Row],[Employee ID]], OFFSET($F$10, 0, 0, ROW()-9, 1), SERVICE[[#This Row],[Resources Role]])</f>
        <v>0</v>
      </c>
      <c r="Z3561" s="388">
        <f ca="1">COUNTIFS(OFFSET($F$10, 0, 0, ROW()-9, 1), SERVICE[[#This Row],[Resources Role]], OFFSET($H$10, 0, 0, ROW()-9, 1), SERVICE[[#This Row],[Booking]])</f>
        <v>0</v>
      </c>
    </row>
    <row r="3562" spans="1:26" x14ac:dyDescent="0.25">
      <c r="A3562" s="6" t="str">
        <f ca="1">no.</f>
        <v/>
      </c>
      <c r="E3562" s="4" t="str">
        <f ca="1">position</f>
        <v/>
      </c>
      <c r="J3562" s="318"/>
      <c r="M3562" s="4"/>
      <c r="O3562" s="6"/>
      <c r="Q3562" s="20"/>
      <c r="R3562" s="5" t="str">
        <f ca="1">score</f>
        <v/>
      </c>
      <c r="S3562" s="7" t="str">
        <f ca="1">rescore_svc</f>
        <v/>
      </c>
      <c r="U3562" s="11" t="str">
        <f ca="1">price</f>
        <v/>
      </c>
      <c r="V3562" s="4"/>
      <c r="Y3562" s="388">
        <f ca="1">COUNTIFS(OFFSET($B$10, 0, 0, ROW()-9, 1), SERVICE[[#This Row],[Employee ID]], OFFSET($F$10, 0, 0, ROW()-9, 1), SERVICE[[#This Row],[Resources Role]])</f>
        <v>0</v>
      </c>
      <c r="Z3562" s="388">
        <f ca="1">COUNTIFS(OFFSET($F$10, 0, 0, ROW()-9, 1), SERVICE[[#This Row],[Resources Role]], OFFSET($H$10, 0, 0, ROW()-9, 1), SERVICE[[#This Row],[Booking]])</f>
        <v>0</v>
      </c>
    </row>
    <row r="3563" spans="1:26" x14ac:dyDescent="0.25">
      <c r="A3563" s="6" t="str">
        <f ca="1">no.</f>
        <v/>
      </c>
      <c r="E3563" s="4" t="str">
        <f ca="1">position</f>
        <v/>
      </c>
      <c r="J3563" s="318"/>
      <c r="M3563" s="4"/>
      <c r="O3563" s="6"/>
      <c r="Q3563" s="20"/>
      <c r="R3563" s="5" t="str">
        <f ca="1">score</f>
        <v/>
      </c>
      <c r="S3563" s="7" t="str">
        <f ca="1">rescore_svc</f>
        <v/>
      </c>
      <c r="U3563" s="11" t="str">
        <f ca="1">price</f>
        <v/>
      </c>
      <c r="V3563" s="4"/>
      <c r="Y3563" s="388">
        <f ca="1">COUNTIFS(OFFSET($B$10, 0, 0, ROW()-9, 1), SERVICE[[#This Row],[Employee ID]], OFFSET($F$10, 0, 0, ROW()-9, 1), SERVICE[[#This Row],[Resources Role]])</f>
        <v>0</v>
      </c>
      <c r="Z3563" s="388">
        <f ca="1">COUNTIFS(OFFSET($F$10, 0, 0, ROW()-9, 1), SERVICE[[#This Row],[Resources Role]], OFFSET($H$10, 0, 0, ROW()-9, 1), SERVICE[[#This Row],[Booking]])</f>
        <v>0</v>
      </c>
    </row>
    <row r="3564" spans="1:26" x14ac:dyDescent="0.25">
      <c r="A3564" s="6" t="str">
        <f ca="1">no.</f>
        <v/>
      </c>
      <c r="E3564" s="4" t="str">
        <f ca="1">position</f>
        <v/>
      </c>
      <c r="J3564" s="318"/>
      <c r="M3564" s="4"/>
      <c r="O3564" s="6"/>
      <c r="Q3564" s="20"/>
      <c r="R3564" s="5" t="str">
        <f ca="1">score</f>
        <v/>
      </c>
      <c r="S3564" s="7" t="str">
        <f ca="1">rescore_svc</f>
        <v/>
      </c>
      <c r="U3564" s="11" t="str">
        <f ca="1">price</f>
        <v/>
      </c>
      <c r="V3564" s="4"/>
      <c r="Y3564" s="388">
        <f ca="1">COUNTIFS(OFFSET($B$10, 0, 0, ROW()-9, 1), SERVICE[[#This Row],[Employee ID]], OFFSET($F$10, 0, 0, ROW()-9, 1), SERVICE[[#This Row],[Resources Role]])</f>
        <v>0</v>
      </c>
      <c r="Z3564" s="388">
        <f ca="1">COUNTIFS(OFFSET($F$10, 0, 0, ROW()-9, 1), SERVICE[[#This Row],[Resources Role]], OFFSET($H$10, 0, 0, ROW()-9, 1), SERVICE[[#This Row],[Booking]])</f>
        <v>0</v>
      </c>
    </row>
    <row r="3565" spans="1:26" x14ac:dyDescent="0.25">
      <c r="A3565" s="6" t="str">
        <f ca="1">no.</f>
        <v/>
      </c>
      <c r="E3565" s="4" t="str">
        <f ca="1">position</f>
        <v/>
      </c>
      <c r="J3565" s="318"/>
      <c r="M3565" s="4"/>
      <c r="O3565" s="6"/>
      <c r="Q3565" s="20"/>
      <c r="R3565" s="5" t="str">
        <f ca="1">score</f>
        <v/>
      </c>
      <c r="S3565" s="7" t="str">
        <f ca="1">rescore_svc</f>
        <v/>
      </c>
      <c r="U3565" s="11" t="str">
        <f ca="1">price</f>
        <v/>
      </c>
      <c r="V3565" s="4"/>
      <c r="Y3565" s="388">
        <f ca="1">COUNTIFS(OFFSET($B$10, 0, 0, ROW()-9, 1), SERVICE[[#This Row],[Employee ID]], OFFSET($F$10, 0, 0, ROW()-9, 1), SERVICE[[#This Row],[Resources Role]])</f>
        <v>0</v>
      </c>
      <c r="Z3565" s="388">
        <f ca="1">COUNTIFS(OFFSET($F$10, 0, 0, ROW()-9, 1), SERVICE[[#This Row],[Resources Role]], OFFSET($H$10, 0, 0, ROW()-9, 1), SERVICE[[#This Row],[Booking]])</f>
        <v>0</v>
      </c>
    </row>
    <row r="3566" spans="1:26" x14ac:dyDescent="0.25">
      <c r="A3566" s="6" t="str">
        <f ca="1">no.</f>
        <v/>
      </c>
      <c r="E3566" s="4" t="str">
        <f ca="1">position</f>
        <v/>
      </c>
      <c r="J3566" s="318"/>
      <c r="M3566" s="4"/>
      <c r="O3566" s="6"/>
      <c r="Q3566" s="20"/>
      <c r="R3566" s="5" t="str">
        <f ca="1">score</f>
        <v/>
      </c>
      <c r="S3566" s="7" t="str">
        <f ca="1">rescore_svc</f>
        <v/>
      </c>
      <c r="U3566" s="11" t="str">
        <f ca="1">price</f>
        <v/>
      </c>
      <c r="V3566" s="4"/>
      <c r="Y3566" s="388">
        <f ca="1">COUNTIFS(OFFSET($B$10, 0, 0, ROW()-9, 1), SERVICE[[#This Row],[Employee ID]], OFFSET($F$10, 0, 0, ROW()-9, 1), SERVICE[[#This Row],[Resources Role]])</f>
        <v>0</v>
      </c>
      <c r="Z3566" s="388">
        <f ca="1">COUNTIFS(OFFSET($F$10, 0, 0, ROW()-9, 1), SERVICE[[#This Row],[Resources Role]], OFFSET($H$10, 0, 0, ROW()-9, 1), SERVICE[[#This Row],[Booking]])</f>
        <v>0</v>
      </c>
    </row>
    <row r="3567" spans="1:26" x14ac:dyDescent="0.25">
      <c r="A3567" s="6" t="str">
        <f ca="1">no.</f>
        <v/>
      </c>
      <c r="E3567" s="4" t="str">
        <f ca="1">position</f>
        <v/>
      </c>
      <c r="J3567" s="318"/>
      <c r="M3567" s="4"/>
      <c r="O3567" s="6"/>
      <c r="Q3567" s="20"/>
      <c r="R3567" s="5" t="str">
        <f ca="1">score</f>
        <v/>
      </c>
      <c r="S3567" s="7" t="str">
        <f ca="1">rescore_svc</f>
        <v/>
      </c>
      <c r="U3567" s="11" t="str">
        <f ca="1">price</f>
        <v/>
      </c>
      <c r="V3567" s="4"/>
      <c r="Y3567" s="388">
        <f ca="1">COUNTIFS(OFFSET($B$10, 0, 0, ROW()-9, 1), SERVICE[[#This Row],[Employee ID]], OFFSET($F$10, 0, 0, ROW()-9, 1), SERVICE[[#This Row],[Resources Role]])</f>
        <v>0</v>
      </c>
      <c r="Z3567" s="388">
        <f ca="1">COUNTIFS(OFFSET($F$10, 0, 0, ROW()-9, 1), SERVICE[[#This Row],[Resources Role]], OFFSET($H$10, 0, 0, ROW()-9, 1), SERVICE[[#This Row],[Booking]])</f>
        <v>0</v>
      </c>
    </row>
    <row r="3568" spans="1:26" x14ac:dyDescent="0.25">
      <c r="A3568" s="6" t="str">
        <f ca="1">no.</f>
        <v/>
      </c>
      <c r="E3568" s="4" t="str">
        <f ca="1">position</f>
        <v/>
      </c>
      <c r="J3568" s="318"/>
      <c r="M3568" s="4"/>
      <c r="O3568" s="6"/>
      <c r="Q3568" s="20"/>
      <c r="R3568" s="5" t="str">
        <f ca="1">score</f>
        <v/>
      </c>
      <c r="S3568" s="7" t="str">
        <f ca="1">rescore_svc</f>
        <v/>
      </c>
      <c r="U3568" s="11" t="str">
        <f ca="1">price</f>
        <v/>
      </c>
      <c r="V3568" s="4"/>
      <c r="Y3568" s="388">
        <f ca="1">COUNTIFS(OFFSET($B$10, 0, 0, ROW()-9, 1), SERVICE[[#This Row],[Employee ID]], OFFSET($F$10, 0, 0, ROW()-9, 1), SERVICE[[#This Row],[Resources Role]])</f>
        <v>0</v>
      </c>
      <c r="Z3568" s="388">
        <f ca="1">COUNTIFS(OFFSET($F$10, 0, 0, ROW()-9, 1), SERVICE[[#This Row],[Resources Role]], OFFSET($H$10, 0, 0, ROW()-9, 1), SERVICE[[#This Row],[Booking]])</f>
        <v>0</v>
      </c>
    </row>
    <row r="3569" spans="1:26" x14ac:dyDescent="0.25">
      <c r="A3569" s="6" t="str">
        <f ca="1">no.</f>
        <v/>
      </c>
      <c r="E3569" s="4" t="str">
        <f ca="1">position</f>
        <v/>
      </c>
      <c r="J3569" s="318"/>
      <c r="M3569" s="4"/>
      <c r="O3569" s="6"/>
      <c r="Q3569" s="20"/>
      <c r="R3569" s="5" t="str">
        <f ca="1">score</f>
        <v/>
      </c>
      <c r="S3569" s="7" t="str">
        <f ca="1">rescore_svc</f>
        <v/>
      </c>
      <c r="U3569" s="11" t="str">
        <f ca="1">price</f>
        <v/>
      </c>
      <c r="V3569" s="4"/>
      <c r="Y3569" s="388">
        <f ca="1">COUNTIFS(OFFSET($B$10, 0, 0, ROW()-9, 1), SERVICE[[#This Row],[Employee ID]], OFFSET($F$10, 0, 0, ROW()-9, 1), SERVICE[[#This Row],[Resources Role]])</f>
        <v>0</v>
      </c>
      <c r="Z3569" s="388">
        <f ca="1">COUNTIFS(OFFSET($F$10, 0, 0, ROW()-9, 1), SERVICE[[#This Row],[Resources Role]], OFFSET($H$10, 0, 0, ROW()-9, 1), SERVICE[[#This Row],[Booking]])</f>
        <v>0</v>
      </c>
    </row>
    <row r="3570" spans="1:26" x14ac:dyDescent="0.25">
      <c r="A3570" s="6" t="str">
        <f ca="1">no.</f>
        <v/>
      </c>
      <c r="E3570" s="4" t="str">
        <f ca="1">position</f>
        <v/>
      </c>
      <c r="J3570" s="318"/>
      <c r="M3570" s="4"/>
      <c r="O3570" s="6"/>
      <c r="Q3570" s="20"/>
      <c r="R3570" s="5" t="str">
        <f ca="1">score</f>
        <v/>
      </c>
      <c r="S3570" s="7" t="str">
        <f ca="1">rescore_svc</f>
        <v/>
      </c>
      <c r="U3570" s="11" t="str">
        <f ca="1">price</f>
        <v/>
      </c>
      <c r="V3570" s="4"/>
      <c r="Y3570" s="388">
        <f ca="1">COUNTIFS(OFFSET($B$10, 0, 0, ROW()-9, 1), SERVICE[[#This Row],[Employee ID]], OFFSET($F$10, 0, 0, ROW()-9, 1), SERVICE[[#This Row],[Resources Role]])</f>
        <v>0</v>
      </c>
      <c r="Z3570" s="388">
        <f ca="1">COUNTIFS(OFFSET($F$10, 0, 0, ROW()-9, 1), SERVICE[[#This Row],[Resources Role]], OFFSET($H$10, 0, 0, ROW()-9, 1), SERVICE[[#This Row],[Booking]])</f>
        <v>0</v>
      </c>
    </row>
    <row r="3571" spans="1:26" x14ac:dyDescent="0.25">
      <c r="A3571" s="6" t="str">
        <f ca="1">no.</f>
        <v/>
      </c>
      <c r="E3571" s="4" t="str">
        <f ca="1">position</f>
        <v/>
      </c>
      <c r="J3571" s="318"/>
      <c r="M3571" s="4"/>
      <c r="O3571" s="6"/>
      <c r="Q3571" s="20"/>
      <c r="R3571" s="5" t="str">
        <f ca="1">score</f>
        <v/>
      </c>
      <c r="S3571" s="7" t="str">
        <f ca="1">rescore_svc</f>
        <v/>
      </c>
      <c r="U3571" s="11" t="str">
        <f ca="1">price</f>
        <v/>
      </c>
      <c r="V3571" s="4"/>
      <c r="Y3571" s="388">
        <f ca="1">COUNTIFS(OFFSET($B$10, 0, 0, ROW()-9, 1), SERVICE[[#This Row],[Employee ID]], OFFSET($F$10, 0, 0, ROW()-9, 1), SERVICE[[#This Row],[Resources Role]])</f>
        <v>0</v>
      </c>
      <c r="Z3571" s="388">
        <f ca="1">COUNTIFS(OFFSET($F$10, 0, 0, ROW()-9, 1), SERVICE[[#This Row],[Resources Role]], OFFSET($H$10, 0, 0, ROW()-9, 1), SERVICE[[#This Row],[Booking]])</f>
        <v>0</v>
      </c>
    </row>
    <row r="3572" spans="1:26" x14ac:dyDescent="0.25">
      <c r="A3572" s="6" t="str">
        <f ca="1">no.</f>
        <v/>
      </c>
      <c r="E3572" s="4" t="str">
        <f ca="1">position</f>
        <v/>
      </c>
      <c r="J3572" s="318"/>
      <c r="M3572" s="4"/>
      <c r="O3572" s="6"/>
      <c r="Q3572" s="20"/>
      <c r="R3572" s="5" t="str">
        <f ca="1">score</f>
        <v/>
      </c>
      <c r="S3572" s="7" t="str">
        <f ca="1">rescore_svc</f>
        <v/>
      </c>
      <c r="U3572" s="11" t="str">
        <f ca="1">price</f>
        <v/>
      </c>
      <c r="V3572" s="4"/>
      <c r="Y3572" s="388">
        <f ca="1">COUNTIFS(OFFSET($B$10, 0, 0, ROW()-9, 1), SERVICE[[#This Row],[Employee ID]], OFFSET($F$10, 0, 0, ROW()-9, 1), SERVICE[[#This Row],[Resources Role]])</f>
        <v>0</v>
      </c>
      <c r="Z3572" s="388">
        <f ca="1">COUNTIFS(OFFSET($F$10, 0, 0, ROW()-9, 1), SERVICE[[#This Row],[Resources Role]], OFFSET($H$10, 0, 0, ROW()-9, 1), SERVICE[[#This Row],[Booking]])</f>
        <v>0</v>
      </c>
    </row>
    <row r="3573" spans="1:26" x14ac:dyDescent="0.25">
      <c r="A3573" s="6" t="str">
        <f ca="1">no.</f>
        <v/>
      </c>
      <c r="E3573" s="4" t="str">
        <f ca="1">position</f>
        <v/>
      </c>
      <c r="J3573" s="318"/>
      <c r="M3573" s="4"/>
      <c r="O3573" s="6"/>
      <c r="Q3573" s="20"/>
      <c r="R3573" s="5" t="str">
        <f ca="1">score</f>
        <v/>
      </c>
      <c r="S3573" s="7" t="str">
        <f ca="1">rescore_svc</f>
        <v/>
      </c>
      <c r="U3573" s="11" t="str">
        <f ca="1">price</f>
        <v/>
      </c>
      <c r="V3573" s="4"/>
      <c r="Y3573" s="388">
        <f ca="1">COUNTIFS(OFFSET($B$10, 0, 0, ROW()-9, 1), SERVICE[[#This Row],[Employee ID]], OFFSET($F$10, 0, 0, ROW()-9, 1), SERVICE[[#This Row],[Resources Role]])</f>
        <v>0</v>
      </c>
      <c r="Z3573" s="388">
        <f ca="1">COUNTIFS(OFFSET($F$10, 0, 0, ROW()-9, 1), SERVICE[[#This Row],[Resources Role]], OFFSET($H$10, 0, 0, ROW()-9, 1), SERVICE[[#This Row],[Booking]])</f>
        <v>0</v>
      </c>
    </row>
    <row r="3574" spans="1:26" x14ac:dyDescent="0.25">
      <c r="A3574" s="6" t="str">
        <f ca="1">no.</f>
        <v/>
      </c>
      <c r="E3574" s="4" t="str">
        <f ca="1">position</f>
        <v/>
      </c>
      <c r="J3574" s="318"/>
      <c r="M3574" s="4"/>
      <c r="O3574" s="6"/>
      <c r="Q3574" s="20"/>
      <c r="R3574" s="5" t="str">
        <f ca="1">score</f>
        <v/>
      </c>
      <c r="S3574" s="7" t="str">
        <f ca="1">rescore_svc</f>
        <v/>
      </c>
      <c r="U3574" s="11" t="str">
        <f ca="1">price</f>
        <v/>
      </c>
      <c r="V3574" s="4"/>
      <c r="Y3574" s="388">
        <f ca="1">COUNTIFS(OFFSET($B$10, 0, 0, ROW()-9, 1), SERVICE[[#This Row],[Employee ID]], OFFSET($F$10, 0, 0, ROW()-9, 1), SERVICE[[#This Row],[Resources Role]])</f>
        <v>0</v>
      </c>
      <c r="Z3574" s="388">
        <f ca="1">COUNTIFS(OFFSET($F$10, 0, 0, ROW()-9, 1), SERVICE[[#This Row],[Resources Role]], OFFSET($H$10, 0, 0, ROW()-9, 1), SERVICE[[#This Row],[Booking]])</f>
        <v>0</v>
      </c>
    </row>
    <row r="3575" spans="1:26" x14ac:dyDescent="0.25">
      <c r="A3575" s="6" t="str">
        <f ca="1">no.</f>
        <v/>
      </c>
      <c r="E3575" s="4" t="str">
        <f ca="1">position</f>
        <v/>
      </c>
      <c r="J3575" s="318"/>
      <c r="M3575" s="4"/>
      <c r="O3575" s="6"/>
      <c r="Q3575" s="20"/>
      <c r="R3575" s="5" t="str">
        <f ca="1">score</f>
        <v/>
      </c>
      <c r="S3575" s="7" t="str">
        <f ca="1">rescore_svc</f>
        <v/>
      </c>
      <c r="U3575" s="11" t="str">
        <f ca="1">price</f>
        <v/>
      </c>
      <c r="V3575" s="4"/>
      <c r="Y3575" s="388">
        <f ca="1">COUNTIFS(OFFSET($B$10, 0, 0, ROW()-9, 1), SERVICE[[#This Row],[Employee ID]], OFFSET($F$10, 0, 0, ROW()-9, 1), SERVICE[[#This Row],[Resources Role]])</f>
        <v>0</v>
      </c>
      <c r="Z3575" s="388">
        <f ca="1">COUNTIFS(OFFSET($F$10, 0, 0, ROW()-9, 1), SERVICE[[#This Row],[Resources Role]], OFFSET($H$10, 0, 0, ROW()-9, 1), SERVICE[[#This Row],[Booking]])</f>
        <v>0</v>
      </c>
    </row>
    <row r="3576" spans="1:26" x14ac:dyDescent="0.25">
      <c r="A3576" s="6" t="str">
        <f ca="1">no.</f>
        <v/>
      </c>
      <c r="E3576" s="4" t="str">
        <f ca="1">position</f>
        <v/>
      </c>
      <c r="J3576" s="318"/>
      <c r="M3576" s="4"/>
      <c r="O3576" s="6"/>
      <c r="Q3576" s="20"/>
      <c r="R3576" s="5" t="str">
        <f ca="1">score</f>
        <v/>
      </c>
      <c r="S3576" s="7" t="str">
        <f ca="1">rescore_svc</f>
        <v/>
      </c>
      <c r="U3576" s="11" t="str">
        <f ca="1">price</f>
        <v/>
      </c>
      <c r="V3576" s="4"/>
      <c r="Y3576" s="388">
        <f ca="1">COUNTIFS(OFFSET($B$10, 0, 0, ROW()-9, 1), SERVICE[[#This Row],[Employee ID]], OFFSET($F$10, 0, 0, ROW()-9, 1), SERVICE[[#This Row],[Resources Role]])</f>
        <v>0</v>
      </c>
      <c r="Z3576" s="388">
        <f ca="1">COUNTIFS(OFFSET($F$10, 0, 0, ROW()-9, 1), SERVICE[[#This Row],[Resources Role]], OFFSET($H$10, 0, 0, ROW()-9, 1), SERVICE[[#This Row],[Booking]])</f>
        <v>0</v>
      </c>
    </row>
    <row r="3577" spans="1:26" x14ac:dyDescent="0.25">
      <c r="A3577" s="6" t="str">
        <f ca="1">no.</f>
        <v/>
      </c>
      <c r="E3577" s="4" t="str">
        <f ca="1">position</f>
        <v/>
      </c>
      <c r="J3577" s="318"/>
      <c r="M3577" s="4"/>
      <c r="O3577" s="6"/>
      <c r="Q3577" s="20"/>
      <c r="R3577" s="5" t="str">
        <f ca="1">score</f>
        <v/>
      </c>
      <c r="S3577" s="7" t="str">
        <f ca="1">rescore_svc</f>
        <v/>
      </c>
      <c r="U3577" s="11" t="str">
        <f ca="1">price</f>
        <v/>
      </c>
      <c r="V3577" s="4"/>
      <c r="Y3577" s="388">
        <f ca="1">COUNTIFS(OFFSET($B$10, 0, 0, ROW()-9, 1), SERVICE[[#This Row],[Employee ID]], OFFSET($F$10, 0, 0, ROW()-9, 1), SERVICE[[#This Row],[Resources Role]])</f>
        <v>0</v>
      </c>
      <c r="Z3577" s="388">
        <f ca="1">COUNTIFS(OFFSET($F$10, 0, 0, ROW()-9, 1), SERVICE[[#This Row],[Resources Role]], OFFSET($H$10, 0, 0, ROW()-9, 1), SERVICE[[#This Row],[Booking]])</f>
        <v>0</v>
      </c>
    </row>
    <row r="3578" spans="1:26" x14ac:dyDescent="0.25">
      <c r="A3578" s="6" t="str">
        <f ca="1">no.</f>
        <v/>
      </c>
      <c r="E3578" s="4" t="str">
        <f ca="1">position</f>
        <v/>
      </c>
      <c r="J3578" s="318"/>
      <c r="M3578" s="4"/>
      <c r="O3578" s="6"/>
      <c r="Q3578" s="20"/>
      <c r="R3578" s="5" t="str">
        <f ca="1">score</f>
        <v/>
      </c>
      <c r="S3578" s="7" t="str">
        <f ca="1">rescore_svc</f>
        <v/>
      </c>
      <c r="U3578" s="11" t="str">
        <f ca="1">price</f>
        <v/>
      </c>
      <c r="V3578" s="4"/>
      <c r="Y3578" s="388">
        <f ca="1">COUNTIFS(OFFSET($B$10, 0, 0, ROW()-9, 1), SERVICE[[#This Row],[Employee ID]], OFFSET($F$10, 0, 0, ROW()-9, 1), SERVICE[[#This Row],[Resources Role]])</f>
        <v>0</v>
      </c>
      <c r="Z3578" s="388">
        <f ca="1">COUNTIFS(OFFSET($F$10, 0, 0, ROW()-9, 1), SERVICE[[#This Row],[Resources Role]], OFFSET($H$10, 0, 0, ROW()-9, 1), SERVICE[[#This Row],[Booking]])</f>
        <v>0</v>
      </c>
    </row>
    <row r="3579" spans="1:26" x14ac:dyDescent="0.25">
      <c r="A3579" s="6" t="str">
        <f ca="1">no.</f>
        <v/>
      </c>
      <c r="E3579" s="4" t="str">
        <f ca="1">position</f>
        <v/>
      </c>
      <c r="J3579" s="318"/>
      <c r="M3579" s="4"/>
      <c r="O3579" s="6"/>
      <c r="Q3579" s="20"/>
      <c r="R3579" s="5" t="str">
        <f ca="1">score</f>
        <v/>
      </c>
      <c r="S3579" s="7" t="str">
        <f ca="1">rescore_svc</f>
        <v/>
      </c>
      <c r="U3579" s="11" t="str">
        <f ca="1">price</f>
        <v/>
      </c>
      <c r="V3579" s="4"/>
      <c r="Y3579" s="388">
        <f ca="1">COUNTIFS(OFFSET($B$10, 0, 0, ROW()-9, 1), SERVICE[[#This Row],[Employee ID]], OFFSET($F$10, 0, 0, ROW()-9, 1), SERVICE[[#This Row],[Resources Role]])</f>
        <v>0</v>
      </c>
      <c r="Z3579" s="388">
        <f ca="1">COUNTIFS(OFFSET($F$10, 0, 0, ROW()-9, 1), SERVICE[[#This Row],[Resources Role]], OFFSET($H$10, 0, 0, ROW()-9, 1), SERVICE[[#This Row],[Booking]])</f>
        <v>0</v>
      </c>
    </row>
    <row r="3580" spans="1:26" x14ac:dyDescent="0.25">
      <c r="A3580" s="6" t="str">
        <f ca="1">no.</f>
        <v/>
      </c>
      <c r="E3580" s="4" t="str">
        <f ca="1">position</f>
        <v/>
      </c>
      <c r="J3580" s="318"/>
      <c r="M3580" s="4"/>
      <c r="O3580" s="6"/>
      <c r="Q3580" s="20"/>
      <c r="R3580" s="5" t="str">
        <f ca="1">score</f>
        <v/>
      </c>
      <c r="S3580" s="7" t="str">
        <f ca="1">rescore_svc</f>
        <v/>
      </c>
      <c r="U3580" s="11" t="str">
        <f ca="1">price</f>
        <v/>
      </c>
      <c r="V3580" s="4"/>
      <c r="Y3580" s="388">
        <f ca="1">COUNTIFS(OFFSET($B$10, 0, 0, ROW()-9, 1), SERVICE[[#This Row],[Employee ID]], OFFSET($F$10, 0, 0, ROW()-9, 1), SERVICE[[#This Row],[Resources Role]])</f>
        <v>0</v>
      </c>
      <c r="Z3580" s="388">
        <f ca="1">COUNTIFS(OFFSET($F$10, 0, 0, ROW()-9, 1), SERVICE[[#This Row],[Resources Role]], OFFSET($H$10, 0, 0, ROW()-9, 1), SERVICE[[#This Row],[Booking]])</f>
        <v>0</v>
      </c>
    </row>
    <row r="3581" spans="1:26" x14ac:dyDescent="0.25">
      <c r="A3581" s="6" t="str">
        <f ca="1">no.</f>
        <v/>
      </c>
      <c r="E3581" s="4" t="str">
        <f ca="1">position</f>
        <v/>
      </c>
      <c r="J3581" s="318"/>
      <c r="M3581" s="4"/>
      <c r="O3581" s="6"/>
      <c r="Q3581" s="20"/>
      <c r="R3581" s="5" t="str">
        <f ca="1">score</f>
        <v/>
      </c>
      <c r="S3581" s="7" t="str">
        <f ca="1">rescore_svc</f>
        <v/>
      </c>
      <c r="U3581" s="11" t="str">
        <f ca="1">price</f>
        <v/>
      </c>
      <c r="V3581" s="4"/>
      <c r="Y3581" s="388">
        <f ca="1">COUNTIFS(OFFSET($B$10, 0, 0, ROW()-9, 1), SERVICE[[#This Row],[Employee ID]], OFFSET($F$10, 0, 0, ROW()-9, 1), SERVICE[[#This Row],[Resources Role]])</f>
        <v>0</v>
      </c>
      <c r="Z3581" s="388">
        <f ca="1">COUNTIFS(OFFSET($F$10, 0, 0, ROW()-9, 1), SERVICE[[#This Row],[Resources Role]], OFFSET($H$10, 0, 0, ROW()-9, 1), SERVICE[[#This Row],[Booking]])</f>
        <v>0</v>
      </c>
    </row>
    <row r="3582" spans="1:26" x14ac:dyDescent="0.25">
      <c r="A3582" s="6" t="str">
        <f ca="1">no.</f>
        <v/>
      </c>
      <c r="E3582" s="4" t="str">
        <f ca="1">position</f>
        <v/>
      </c>
      <c r="J3582" s="318"/>
      <c r="M3582" s="4"/>
      <c r="O3582" s="6"/>
      <c r="Q3582" s="20"/>
      <c r="R3582" s="5" t="str">
        <f ca="1">score</f>
        <v/>
      </c>
      <c r="S3582" s="7" t="str">
        <f ca="1">rescore_svc</f>
        <v/>
      </c>
      <c r="U3582" s="11" t="str">
        <f ca="1">price</f>
        <v/>
      </c>
      <c r="V3582" s="4"/>
      <c r="Y3582" s="388">
        <f ca="1">COUNTIFS(OFFSET($B$10, 0, 0, ROW()-9, 1), SERVICE[[#This Row],[Employee ID]], OFFSET($F$10, 0, 0, ROW()-9, 1), SERVICE[[#This Row],[Resources Role]])</f>
        <v>0</v>
      </c>
      <c r="Z3582" s="388">
        <f ca="1">COUNTIFS(OFFSET($F$10, 0, 0, ROW()-9, 1), SERVICE[[#This Row],[Resources Role]], OFFSET($H$10, 0, 0, ROW()-9, 1), SERVICE[[#This Row],[Booking]])</f>
        <v>0</v>
      </c>
    </row>
    <row r="3583" spans="1:26" x14ac:dyDescent="0.25">
      <c r="A3583" s="6" t="str">
        <f ca="1">no.</f>
        <v/>
      </c>
      <c r="E3583" s="4" t="str">
        <f ca="1">position</f>
        <v/>
      </c>
      <c r="J3583" s="318"/>
      <c r="M3583" s="4"/>
      <c r="O3583" s="6"/>
      <c r="Q3583" s="20"/>
      <c r="R3583" s="5" t="str">
        <f ca="1">score</f>
        <v/>
      </c>
      <c r="S3583" s="7" t="str">
        <f ca="1">rescore_svc</f>
        <v/>
      </c>
      <c r="U3583" s="11" t="str">
        <f ca="1">price</f>
        <v/>
      </c>
      <c r="V3583" s="4"/>
      <c r="Y3583" s="388">
        <f ca="1">COUNTIFS(OFFSET($B$10, 0, 0, ROW()-9, 1), SERVICE[[#This Row],[Employee ID]], OFFSET($F$10, 0, 0, ROW()-9, 1), SERVICE[[#This Row],[Resources Role]])</f>
        <v>0</v>
      </c>
      <c r="Z3583" s="388">
        <f ca="1">COUNTIFS(OFFSET($F$10, 0, 0, ROW()-9, 1), SERVICE[[#This Row],[Resources Role]], OFFSET($H$10, 0, 0, ROW()-9, 1), SERVICE[[#This Row],[Booking]])</f>
        <v>0</v>
      </c>
    </row>
    <row r="3584" spans="1:26" x14ac:dyDescent="0.25">
      <c r="A3584" s="6" t="str">
        <f ca="1">no.</f>
        <v/>
      </c>
      <c r="E3584" s="4" t="str">
        <f ca="1">position</f>
        <v/>
      </c>
      <c r="J3584" s="318"/>
      <c r="M3584" s="4"/>
      <c r="O3584" s="6"/>
      <c r="Q3584" s="20"/>
      <c r="R3584" s="5" t="str">
        <f ca="1">score</f>
        <v/>
      </c>
      <c r="S3584" s="7" t="str">
        <f ca="1">rescore_svc</f>
        <v/>
      </c>
      <c r="U3584" s="11" t="str">
        <f ca="1">price</f>
        <v/>
      </c>
      <c r="V3584" s="4"/>
      <c r="Y3584" s="388">
        <f ca="1">COUNTIFS(OFFSET($B$10, 0, 0, ROW()-9, 1), SERVICE[[#This Row],[Employee ID]], OFFSET($F$10, 0, 0, ROW()-9, 1), SERVICE[[#This Row],[Resources Role]])</f>
        <v>0</v>
      </c>
      <c r="Z3584" s="388">
        <f ca="1">COUNTIFS(OFFSET($F$10, 0, 0, ROW()-9, 1), SERVICE[[#This Row],[Resources Role]], OFFSET($H$10, 0, 0, ROW()-9, 1), SERVICE[[#This Row],[Booking]])</f>
        <v>0</v>
      </c>
    </row>
    <row r="3585" spans="1:26" x14ac:dyDescent="0.25">
      <c r="A3585" s="6" t="str">
        <f ca="1">no.</f>
        <v/>
      </c>
      <c r="E3585" s="4" t="str">
        <f ca="1">position</f>
        <v/>
      </c>
      <c r="J3585" s="318"/>
      <c r="M3585" s="4"/>
      <c r="O3585" s="6"/>
      <c r="Q3585" s="20"/>
      <c r="R3585" s="5" t="str">
        <f ca="1">score</f>
        <v/>
      </c>
      <c r="S3585" s="7" t="str">
        <f ca="1">rescore_svc</f>
        <v/>
      </c>
      <c r="U3585" s="11" t="str">
        <f ca="1">price</f>
        <v/>
      </c>
      <c r="V3585" s="4"/>
      <c r="Y3585" s="388">
        <f ca="1">COUNTIFS(OFFSET($B$10, 0, 0, ROW()-9, 1), SERVICE[[#This Row],[Employee ID]], OFFSET($F$10, 0, 0, ROW()-9, 1), SERVICE[[#This Row],[Resources Role]])</f>
        <v>0</v>
      </c>
      <c r="Z3585" s="388">
        <f ca="1">COUNTIFS(OFFSET($F$10, 0, 0, ROW()-9, 1), SERVICE[[#This Row],[Resources Role]], OFFSET($H$10, 0, 0, ROW()-9, 1), SERVICE[[#This Row],[Booking]])</f>
        <v>0</v>
      </c>
    </row>
    <row r="3586" spans="1:26" x14ac:dyDescent="0.25">
      <c r="A3586" s="6" t="str">
        <f ca="1">no.</f>
        <v/>
      </c>
      <c r="E3586" s="4" t="str">
        <f ca="1">position</f>
        <v/>
      </c>
      <c r="J3586" s="318"/>
      <c r="M3586" s="4"/>
      <c r="O3586" s="6"/>
      <c r="Q3586" s="20"/>
      <c r="R3586" s="5" t="str">
        <f ca="1">score</f>
        <v/>
      </c>
      <c r="S3586" s="7" t="str">
        <f ca="1">rescore_svc</f>
        <v/>
      </c>
      <c r="U3586" s="11" t="str">
        <f ca="1">price</f>
        <v/>
      </c>
      <c r="V3586" s="4"/>
      <c r="Y3586" s="388">
        <f ca="1">COUNTIFS(OFFSET($B$10, 0, 0, ROW()-9, 1), SERVICE[[#This Row],[Employee ID]], OFFSET($F$10, 0, 0, ROW()-9, 1), SERVICE[[#This Row],[Resources Role]])</f>
        <v>0</v>
      </c>
      <c r="Z3586" s="388">
        <f ca="1">COUNTIFS(OFFSET($F$10, 0, 0, ROW()-9, 1), SERVICE[[#This Row],[Resources Role]], OFFSET($H$10, 0, 0, ROW()-9, 1), SERVICE[[#This Row],[Booking]])</f>
        <v>0</v>
      </c>
    </row>
    <row r="3587" spans="1:26" x14ac:dyDescent="0.25">
      <c r="A3587" s="6" t="str">
        <f ca="1">no.</f>
        <v/>
      </c>
      <c r="E3587" s="4" t="str">
        <f ca="1">position</f>
        <v/>
      </c>
      <c r="J3587" s="318"/>
      <c r="M3587" s="4"/>
      <c r="O3587" s="6"/>
      <c r="Q3587" s="20"/>
      <c r="R3587" s="5" t="str">
        <f ca="1">score</f>
        <v/>
      </c>
      <c r="S3587" s="7" t="str">
        <f ca="1">rescore_svc</f>
        <v/>
      </c>
      <c r="U3587" s="11" t="str">
        <f ca="1">price</f>
        <v/>
      </c>
      <c r="V3587" s="4"/>
      <c r="Y3587" s="388">
        <f ca="1">COUNTIFS(OFFSET($B$10, 0, 0, ROW()-9, 1), SERVICE[[#This Row],[Employee ID]], OFFSET($F$10, 0, 0, ROW()-9, 1), SERVICE[[#This Row],[Resources Role]])</f>
        <v>0</v>
      </c>
      <c r="Z3587" s="388">
        <f ca="1">COUNTIFS(OFFSET($F$10, 0, 0, ROW()-9, 1), SERVICE[[#This Row],[Resources Role]], OFFSET($H$10, 0, 0, ROW()-9, 1), SERVICE[[#This Row],[Booking]])</f>
        <v>0</v>
      </c>
    </row>
    <row r="3588" spans="1:26" x14ac:dyDescent="0.25">
      <c r="A3588" s="6" t="str">
        <f ca="1">no.</f>
        <v/>
      </c>
      <c r="E3588" s="4" t="str">
        <f ca="1">position</f>
        <v/>
      </c>
      <c r="J3588" s="318"/>
      <c r="M3588" s="4"/>
      <c r="O3588" s="6"/>
      <c r="Q3588" s="20"/>
      <c r="R3588" s="5" t="str">
        <f ca="1">score</f>
        <v/>
      </c>
      <c r="S3588" s="7" t="str">
        <f ca="1">rescore_svc</f>
        <v/>
      </c>
      <c r="U3588" s="11" t="str">
        <f ca="1">price</f>
        <v/>
      </c>
      <c r="V3588" s="4"/>
      <c r="Y3588" s="388">
        <f ca="1">COUNTIFS(OFFSET($B$10, 0, 0, ROW()-9, 1), SERVICE[[#This Row],[Employee ID]], OFFSET($F$10, 0, 0, ROW()-9, 1), SERVICE[[#This Row],[Resources Role]])</f>
        <v>0</v>
      </c>
      <c r="Z3588" s="388">
        <f ca="1">COUNTIFS(OFFSET($F$10, 0, 0, ROW()-9, 1), SERVICE[[#This Row],[Resources Role]], OFFSET($H$10, 0, 0, ROW()-9, 1), SERVICE[[#This Row],[Booking]])</f>
        <v>0</v>
      </c>
    </row>
    <row r="3589" spans="1:26" x14ac:dyDescent="0.25">
      <c r="A3589" s="6" t="str">
        <f ca="1">no.</f>
        <v/>
      </c>
      <c r="E3589" s="4" t="str">
        <f ca="1">position</f>
        <v/>
      </c>
      <c r="J3589" s="318"/>
      <c r="M3589" s="4"/>
      <c r="O3589" s="6"/>
      <c r="Q3589" s="20"/>
      <c r="R3589" s="5" t="str">
        <f ca="1">score</f>
        <v/>
      </c>
      <c r="S3589" s="7" t="str">
        <f ca="1">rescore_svc</f>
        <v/>
      </c>
      <c r="U3589" s="11" t="str">
        <f ca="1">price</f>
        <v/>
      </c>
      <c r="V3589" s="4"/>
      <c r="Y3589" s="388">
        <f ca="1">COUNTIFS(OFFSET($B$10, 0, 0, ROW()-9, 1), SERVICE[[#This Row],[Employee ID]], OFFSET($F$10, 0, 0, ROW()-9, 1), SERVICE[[#This Row],[Resources Role]])</f>
        <v>0</v>
      </c>
      <c r="Z3589" s="388">
        <f ca="1">COUNTIFS(OFFSET($F$10, 0, 0, ROW()-9, 1), SERVICE[[#This Row],[Resources Role]], OFFSET($H$10, 0, 0, ROW()-9, 1), SERVICE[[#This Row],[Booking]])</f>
        <v>0</v>
      </c>
    </row>
    <row r="3590" spans="1:26" x14ac:dyDescent="0.25">
      <c r="A3590" s="6" t="str">
        <f ca="1">no.</f>
        <v/>
      </c>
      <c r="E3590" s="4" t="str">
        <f ca="1">position</f>
        <v/>
      </c>
      <c r="J3590" s="318"/>
      <c r="M3590" s="4"/>
      <c r="O3590" s="6"/>
      <c r="Q3590" s="20"/>
      <c r="R3590" s="5" t="str">
        <f ca="1">score</f>
        <v/>
      </c>
      <c r="S3590" s="7" t="str">
        <f ca="1">rescore_svc</f>
        <v/>
      </c>
      <c r="U3590" s="11" t="str">
        <f ca="1">price</f>
        <v/>
      </c>
      <c r="V3590" s="4"/>
      <c r="Y3590" s="388">
        <f ca="1">COUNTIFS(OFFSET($B$10, 0, 0, ROW()-9, 1), SERVICE[[#This Row],[Employee ID]], OFFSET($F$10, 0, 0, ROW()-9, 1), SERVICE[[#This Row],[Resources Role]])</f>
        <v>0</v>
      </c>
      <c r="Z3590" s="388">
        <f ca="1">COUNTIFS(OFFSET($F$10, 0, 0, ROW()-9, 1), SERVICE[[#This Row],[Resources Role]], OFFSET($H$10, 0, 0, ROW()-9, 1), SERVICE[[#This Row],[Booking]])</f>
        <v>0</v>
      </c>
    </row>
    <row r="3591" spans="1:26" x14ac:dyDescent="0.25">
      <c r="A3591" s="6" t="str">
        <f ca="1">no.</f>
        <v/>
      </c>
      <c r="E3591" s="4" t="str">
        <f ca="1">position</f>
        <v/>
      </c>
      <c r="J3591" s="318"/>
      <c r="M3591" s="4"/>
      <c r="O3591" s="6"/>
      <c r="Q3591" s="20"/>
      <c r="R3591" s="5" t="str">
        <f ca="1">score</f>
        <v/>
      </c>
      <c r="S3591" s="7" t="str">
        <f ca="1">rescore_svc</f>
        <v/>
      </c>
      <c r="U3591" s="11" t="str">
        <f ca="1">price</f>
        <v/>
      </c>
      <c r="V3591" s="4"/>
      <c r="Y3591" s="388">
        <f ca="1">COUNTIFS(OFFSET($B$10, 0, 0, ROW()-9, 1), SERVICE[[#This Row],[Employee ID]], OFFSET($F$10, 0, 0, ROW()-9, 1), SERVICE[[#This Row],[Resources Role]])</f>
        <v>0</v>
      </c>
      <c r="Z3591" s="388">
        <f ca="1">COUNTIFS(OFFSET($F$10, 0, 0, ROW()-9, 1), SERVICE[[#This Row],[Resources Role]], OFFSET($H$10, 0, 0, ROW()-9, 1), SERVICE[[#This Row],[Booking]])</f>
        <v>0</v>
      </c>
    </row>
    <row r="3592" spans="1:26" x14ac:dyDescent="0.25">
      <c r="A3592" s="6" t="str">
        <f ca="1">no.</f>
        <v/>
      </c>
      <c r="E3592" s="4" t="str">
        <f ca="1">position</f>
        <v/>
      </c>
      <c r="J3592" s="318"/>
      <c r="M3592" s="4"/>
      <c r="O3592" s="6"/>
      <c r="Q3592" s="20"/>
      <c r="R3592" s="5" t="str">
        <f ca="1">score</f>
        <v/>
      </c>
      <c r="S3592" s="7" t="str">
        <f ca="1">rescore_svc</f>
        <v/>
      </c>
      <c r="U3592" s="11" t="str">
        <f ca="1">price</f>
        <v/>
      </c>
      <c r="V3592" s="4"/>
      <c r="Y3592" s="388">
        <f ca="1">COUNTIFS(OFFSET($B$10, 0, 0, ROW()-9, 1), SERVICE[[#This Row],[Employee ID]], OFFSET($F$10, 0, 0, ROW()-9, 1), SERVICE[[#This Row],[Resources Role]])</f>
        <v>0</v>
      </c>
      <c r="Z3592" s="388">
        <f ca="1">COUNTIFS(OFFSET($F$10, 0, 0, ROW()-9, 1), SERVICE[[#This Row],[Resources Role]], OFFSET($H$10, 0, 0, ROW()-9, 1), SERVICE[[#This Row],[Booking]])</f>
        <v>0</v>
      </c>
    </row>
    <row r="3593" spans="1:26" x14ac:dyDescent="0.25">
      <c r="A3593" s="6" t="str">
        <f ca="1">no.</f>
        <v/>
      </c>
      <c r="E3593" s="4" t="str">
        <f ca="1">position</f>
        <v/>
      </c>
      <c r="J3593" s="318"/>
      <c r="M3593" s="4"/>
      <c r="O3593" s="6"/>
      <c r="Q3593" s="20"/>
      <c r="R3593" s="5" t="str">
        <f ca="1">score</f>
        <v/>
      </c>
      <c r="S3593" s="7" t="str">
        <f ca="1">rescore_svc</f>
        <v/>
      </c>
      <c r="U3593" s="11" t="str">
        <f ca="1">price</f>
        <v/>
      </c>
      <c r="V3593" s="4"/>
      <c r="Y3593" s="388">
        <f ca="1">COUNTIFS(OFFSET($B$10, 0, 0, ROW()-9, 1), SERVICE[[#This Row],[Employee ID]], OFFSET($F$10, 0, 0, ROW()-9, 1), SERVICE[[#This Row],[Resources Role]])</f>
        <v>0</v>
      </c>
      <c r="Z3593" s="388">
        <f ca="1">COUNTIFS(OFFSET($F$10, 0, 0, ROW()-9, 1), SERVICE[[#This Row],[Resources Role]], OFFSET($H$10, 0, 0, ROW()-9, 1), SERVICE[[#This Row],[Booking]])</f>
        <v>0</v>
      </c>
    </row>
    <row r="3594" spans="1:26" x14ac:dyDescent="0.25">
      <c r="A3594" s="6" t="str">
        <f ca="1">no.</f>
        <v/>
      </c>
      <c r="E3594" s="4" t="str">
        <f ca="1">position</f>
        <v/>
      </c>
      <c r="J3594" s="318"/>
      <c r="M3594" s="4"/>
      <c r="O3594" s="6"/>
      <c r="Q3594" s="20"/>
      <c r="R3594" s="5" t="str">
        <f ca="1">score</f>
        <v/>
      </c>
      <c r="S3594" s="7" t="str">
        <f ca="1">rescore_svc</f>
        <v/>
      </c>
      <c r="U3594" s="11" t="str">
        <f ca="1">price</f>
        <v/>
      </c>
      <c r="V3594" s="4"/>
      <c r="Y3594" s="388">
        <f ca="1">COUNTIFS(OFFSET($B$10, 0, 0, ROW()-9, 1), SERVICE[[#This Row],[Employee ID]], OFFSET($F$10, 0, 0, ROW()-9, 1), SERVICE[[#This Row],[Resources Role]])</f>
        <v>0</v>
      </c>
      <c r="Z3594" s="388">
        <f ca="1">COUNTIFS(OFFSET($F$10, 0, 0, ROW()-9, 1), SERVICE[[#This Row],[Resources Role]], OFFSET($H$10, 0, 0, ROW()-9, 1), SERVICE[[#This Row],[Booking]])</f>
        <v>0</v>
      </c>
    </row>
    <row r="3595" spans="1:26" x14ac:dyDescent="0.25">
      <c r="A3595" s="6" t="str">
        <f ca="1">no.</f>
        <v/>
      </c>
      <c r="E3595" s="4" t="str">
        <f ca="1">position</f>
        <v/>
      </c>
      <c r="J3595" s="318"/>
      <c r="M3595" s="4"/>
      <c r="O3595" s="6"/>
      <c r="Q3595" s="20"/>
      <c r="R3595" s="5" t="str">
        <f ca="1">score</f>
        <v/>
      </c>
      <c r="S3595" s="7" t="str">
        <f ca="1">rescore_svc</f>
        <v/>
      </c>
      <c r="U3595" s="11" t="str">
        <f ca="1">price</f>
        <v/>
      </c>
      <c r="V3595" s="4"/>
      <c r="Y3595" s="388">
        <f ca="1">COUNTIFS(OFFSET($B$10, 0, 0, ROW()-9, 1), SERVICE[[#This Row],[Employee ID]], OFFSET($F$10, 0, 0, ROW()-9, 1), SERVICE[[#This Row],[Resources Role]])</f>
        <v>0</v>
      </c>
      <c r="Z3595" s="388">
        <f ca="1">COUNTIFS(OFFSET($F$10, 0, 0, ROW()-9, 1), SERVICE[[#This Row],[Resources Role]], OFFSET($H$10, 0, 0, ROW()-9, 1), SERVICE[[#This Row],[Booking]])</f>
        <v>0</v>
      </c>
    </row>
    <row r="3596" spans="1:26" x14ac:dyDescent="0.25">
      <c r="A3596" s="6" t="str">
        <f ca="1">no.</f>
        <v/>
      </c>
      <c r="E3596" s="4" t="str">
        <f ca="1">position</f>
        <v/>
      </c>
      <c r="J3596" s="318"/>
      <c r="M3596" s="4"/>
      <c r="O3596" s="6"/>
      <c r="Q3596" s="20"/>
      <c r="R3596" s="5" t="str">
        <f ca="1">score</f>
        <v/>
      </c>
      <c r="S3596" s="7" t="str">
        <f ca="1">rescore_svc</f>
        <v/>
      </c>
      <c r="U3596" s="11" t="str">
        <f ca="1">price</f>
        <v/>
      </c>
      <c r="V3596" s="4"/>
      <c r="Y3596" s="388">
        <f ca="1">COUNTIFS(OFFSET($B$10, 0, 0, ROW()-9, 1), SERVICE[[#This Row],[Employee ID]], OFFSET($F$10, 0, 0, ROW()-9, 1), SERVICE[[#This Row],[Resources Role]])</f>
        <v>0</v>
      </c>
      <c r="Z3596" s="388">
        <f ca="1">COUNTIFS(OFFSET($F$10, 0, 0, ROW()-9, 1), SERVICE[[#This Row],[Resources Role]], OFFSET($H$10, 0, 0, ROW()-9, 1), SERVICE[[#This Row],[Booking]])</f>
        <v>0</v>
      </c>
    </row>
    <row r="3597" spans="1:26" x14ac:dyDescent="0.25">
      <c r="A3597" s="6" t="str">
        <f ca="1">no.</f>
        <v/>
      </c>
      <c r="E3597" s="4" t="str">
        <f ca="1">position</f>
        <v/>
      </c>
      <c r="J3597" s="318"/>
      <c r="M3597" s="4"/>
      <c r="O3597" s="6"/>
      <c r="Q3597" s="20"/>
      <c r="R3597" s="5" t="str">
        <f ca="1">score</f>
        <v/>
      </c>
      <c r="S3597" s="7" t="str">
        <f ca="1">rescore_svc</f>
        <v/>
      </c>
      <c r="U3597" s="11" t="str">
        <f ca="1">price</f>
        <v/>
      </c>
      <c r="V3597" s="4"/>
      <c r="Y3597" s="388">
        <f ca="1">COUNTIFS(OFFSET($B$10, 0, 0, ROW()-9, 1), SERVICE[[#This Row],[Employee ID]], OFFSET($F$10, 0, 0, ROW()-9, 1), SERVICE[[#This Row],[Resources Role]])</f>
        <v>0</v>
      </c>
      <c r="Z3597" s="388">
        <f ca="1">COUNTIFS(OFFSET($F$10, 0, 0, ROW()-9, 1), SERVICE[[#This Row],[Resources Role]], OFFSET($H$10, 0, 0, ROW()-9, 1), SERVICE[[#This Row],[Booking]])</f>
        <v>0</v>
      </c>
    </row>
    <row r="3598" spans="1:26" x14ac:dyDescent="0.25">
      <c r="A3598" s="6" t="str">
        <f ca="1">no.</f>
        <v/>
      </c>
      <c r="E3598" s="4" t="str">
        <f ca="1">position</f>
        <v/>
      </c>
      <c r="J3598" s="318"/>
      <c r="M3598" s="4"/>
      <c r="O3598" s="6"/>
      <c r="Q3598" s="20"/>
      <c r="R3598" s="5" t="str">
        <f ca="1">score</f>
        <v/>
      </c>
      <c r="S3598" s="7" t="str">
        <f ca="1">rescore_svc</f>
        <v/>
      </c>
      <c r="U3598" s="11" t="str">
        <f ca="1">price</f>
        <v/>
      </c>
      <c r="V3598" s="4"/>
      <c r="Y3598" s="388">
        <f ca="1">COUNTIFS(OFFSET($B$10, 0, 0, ROW()-9, 1), SERVICE[[#This Row],[Employee ID]], OFFSET($F$10, 0, 0, ROW()-9, 1), SERVICE[[#This Row],[Resources Role]])</f>
        <v>0</v>
      </c>
      <c r="Z3598" s="388">
        <f ca="1">COUNTIFS(OFFSET($F$10, 0, 0, ROW()-9, 1), SERVICE[[#This Row],[Resources Role]], OFFSET($H$10, 0, 0, ROW()-9, 1), SERVICE[[#This Row],[Booking]])</f>
        <v>0</v>
      </c>
    </row>
    <row r="3599" spans="1:26" x14ac:dyDescent="0.25">
      <c r="A3599" s="6" t="str">
        <f ca="1">no.</f>
        <v/>
      </c>
      <c r="E3599" s="4" t="str">
        <f ca="1">position</f>
        <v/>
      </c>
      <c r="J3599" s="318"/>
      <c r="M3599" s="4"/>
      <c r="O3599" s="6"/>
      <c r="Q3599" s="20"/>
      <c r="R3599" s="5" t="str">
        <f ca="1">score</f>
        <v/>
      </c>
      <c r="S3599" s="7" t="str">
        <f ca="1">rescore_svc</f>
        <v/>
      </c>
      <c r="U3599" s="11" t="str">
        <f ca="1">price</f>
        <v/>
      </c>
      <c r="V3599" s="4"/>
      <c r="Y3599" s="388">
        <f ca="1">COUNTIFS(OFFSET($B$10, 0, 0, ROW()-9, 1), SERVICE[[#This Row],[Employee ID]], OFFSET($F$10, 0, 0, ROW()-9, 1), SERVICE[[#This Row],[Resources Role]])</f>
        <v>0</v>
      </c>
      <c r="Z3599" s="388">
        <f ca="1">COUNTIFS(OFFSET($F$10, 0, 0, ROW()-9, 1), SERVICE[[#This Row],[Resources Role]], OFFSET($H$10, 0, 0, ROW()-9, 1), SERVICE[[#This Row],[Booking]])</f>
        <v>0</v>
      </c>
    </row>
    <row r="3600" spans="1:26" x14ac:dyDescent="0.25">
      <c r="A3600" s="6" t="str">
        <f ca="1">no.</f>
        <v/>
      </c>
      <c r="E3600" s="4" t="str">
        <f ca="1">position</f>
        <v/>
      </c>
      <c r="J3600" s="318"/>
      <c r="M3600" s="4"/>
      <c r="O3600" s="6"/>
      <c r="Q3600" s="20"/>
      <c r="R3600" s="5" t="str">
        <f ca="1">score</f>
        <v/>
      </c>
      <c r="S3600" s="7" t="str">
        <f ca="1">rescore_svc</f>
        <v/>
      </c>
      <c r="U3600" s="11" t="str">
        <f ca="1">price</f>
        <v/>
      </c>
      <c r="V3600" s="4"/>
      <c r="Y3600" s="388">
        <f ca="1">COUNTIFS(OFFSET($B$10, 0, 0, ROW()-9, 1), SERVICE[[#This Row],[Employee ID]], OFFSET($F$10, 0, 0, ROW()-9, 1), SERVICE[[#This Row],[Resources Role]])</f>
        <v>0</v>
      </c>
      <c r="Z3600" s="388">
        <f ca="1">COUNTIFS(OFFSET($F$10, 0, 0, ROW()-9, 1), SERVICE[[#This Row],[Resources Role]], OFFSET($H$10, 0, 0, ROW()-9, 1), SERVICE[[#This Row],[Booking]])</f>
        <v>0</v>
      </c>
    </row>
    <row r="3601" spans="1:26" x14ac:dyDescent="0.25">
      <c r="A3601" s="6" t="str">
        <f ca="1">no.</f>
        <v/>
      </c>
      <c r="E3601" s="4" t="str">
        <f ca="1">position</f>
        <v/>
      </c>
      <c r="J3601" s="318"/>
      <c r="M3601" s="4"/>
      <c r="O3601" s="6"/>
      <c r="Q3601" s="20"/>
      <c r="R3601" s="5" t="str">
        <f ca="1">score</f>
        <v/>
      </c>
      <c r="S3601" s="7" t="str">
        <f ca="1">rescore_svc</f>
        <v/>
      </c>
      <c r="U3601" s="11" t="str">
        <f ca="1">price</f>
        <v/>
      </c>
      <c r="V3601" s="4"/>
      <c r="Y3601" s="388">
        <f ca="1">COUNTIFS(OFFSET($B$10, 0, 0, ROW()-9, 1), SERVICE[[#This Row],[Employee ID]], OFFSET($F$10, 0, 0, ROW()-9, 1), SERVICE[[#This Row],[Resources Role]])</f>
        <v>0</v>
      </c>
      <c r="Z3601" s="388">
        <f ca="1">COUNTIFS(OFFSET($F$10, 0, 0, ROW()-9, 1), SERVICE[[#This Row],[Resources Role]], OFFSET($H$10, 0, 0, ROW()-9, 1), SERVICE[[#This Row],[Booking]])</f>
        <v>0</v>
      </c>
    </row>
    <row r="3602" spans="1:26" x14ac:dyDescent="0.25">
      <c r="A3602" s="6" t="str">
        <f ca="1">no.</f>
        <v/>
      </c>
      <c r="E3602" s="4" t="str">
        <f ca="1">position</f>
        <v/>
      </c>
      <c r="J3602" s="318"/>
      <c r="M3602" s="4"/>
      <c r="O3602" s="6"/>
      <c r="Q3602" s="20"/>
      <c r="R3602" s="5" t="str">
        <f ca="1">score</f>
        <v/>
      </c>
      <c r="S3602" s="7" t="str">
        <f ca="1">rescore_svc</f>
        <v/>
      </c>
      <c r="U3602" s="11" t="str">
        <f ca="1">price</f>
        <v/>
      </c>
      <c r="V3602" s="4"/>
      <c r="Y3602" s="388">
        <f ca="1">COUNTIFS(OFFSET($B$10, 0, 0, ROW()-9, 1), SERVICE[[#This Row],[Employee ID]], OFFSET($F$10, 0, 0, ROW()-9, 1), SERVICE[[#This Row],[Resources Role]])</f>
        <v>0</v>
      </c>
      <c r="Z3602" s="388">
        <f ca="1">COUNTIFS(OFFSET($F$10, 0, 0, ROW()-9, 1), SERVICE[[#This Row],[Resources Role]], OFFSET($H$10, 0, 0, ROW()-9, 1), SERVICE[[#This Row],[Booking]])</f>
        <v>0</v>
      </c>
    </row>
    <row r="3603" spans="1:26" x14ac:dyDescent="0.25">
      <c r="A3603" s="6" t="str">
        <f ca="1">no.</f>
        <v/>
      </c>
      <c r="E3603" s="4" t="str">
        <f ca="1">position</f>
        <v/>
      </c>
      <c r="J3603" s="318"/>
      <c r="M3603" s="4"/>
      <c r="O3603" s="6"/>
      <c r="Q3603" s="20"/>
      <c r="R3603" s="5" t="str">
        <f ca="1">score</f>
        <v/>
      </c>
      <c r="S3603" s="7" t="str">
        <f ca="1">rescore_svc</f>
        <v/>
      </c>
      <c r="U3603" s="11" t="str">
        <f ca="1">price</f>
        <v/>
      </c>
      <c r="V3603" s="4"/>
      <c r="Y3603" s="388">
        <f ca="1">COUNTIFS(OFFSET($B$10, 0, 0, ROW()-9, 1), SERVICE[[#This Row],[Employee ID]], OFFSET($F$10, 0, 0, ROW()-9, 1), SERVICE[[#This Row],[Resources Role]])</f>
        <v>0</v>
      </c>
      <c r="Z3603" s="388">
        <f ca="1">COUNTIFS(OFFSET($F$10, 0, 0, ROW()-9, 1), SERVICE[[#This Row],[Resources Role]], OFFSET($H$10, 0, 0, ROW()-9, 1), SERVICE[[#This Row],[Booking]])</f>
        <v>0</v>
      </c>
    </row>
    <row r="3604" spans="1:26" x14ac:dyDescent="0.25">
      <c r="A3604" s="6" t="str">
        <f ca="1">no.</f>
        <v/>
      </c>
      <c r="E3604" s="4" t="str">
        <f ca="1">position</f>
        <v/>
      </c>
      <c r="J3604" s="318"/>
      <c r="M3604" s="4"/>
      <c r="O3604" s="6"/>
      <c r="Q3604" s="20"/>
      <c r="R3604" s="5" t="str">
        <f ca="1">score</f>
        <v/>
      </c>
      <c r="S3604" s="7" t="str">
        <f ca="1">rescore_svc</f>
        <v/>
      </c>
      <c r="U3604" s="11" t="str">
        <f ca="1">price</f>
        <v/>
      </c>
      <c r="V3604" s="4"/>
      <c r="Y3604" s="388">
        <f ca="1">COUNTIFS(OFFSET($B$10, 0, 0, ROW()-9, 1), SERVICE[[#This Row],[Employee ID]], OFFSET($F$10, 0, 0, ROW()-9, 1), SERVICE[[#This Row],[Resources Role]])</f>
        <v>0</v>
      </c>
      <c r="Z3604" s="388">
        <f ca="1">COUNTIFS(OFFSET($F$10, 0, 0, ROW()-9, 1), SERVICE[[#This Row],[Resources Role]], OFFSET($H$10, 0, 0, ROW()-9, 1), SERVICE[[#This Row],[Booking]])</f>
        <v>0</v>
      </c>
    </row>
    <row r="3605" spans="1:26" x14ac:dyDescent="0.25">
      <c r="A3605" s="6" t="str">
        <f ca="1">no.</f>
        <v/>
      </c>
      <c r="E3605" s="4" t="str">
        <f ca="1">position</f>
        <v/>
      </c>
      <c r="J3605" s="318"/>
      <c r="M3605" s="4"/>
      <c r="O3605" s="6"/>
      <c r="Q3605" s="20"/>
      <c r="R3605" s="5" t="str">
        <f ca="1">score</f>
        <v/>
      </c>
      <c r="S3605" s="7" t="str">
        <f ca="1">rescore_svc</f>
        <v/>
      </c>
      <c r="U3605" s="11" t="str">
        <f ca="1">price</f>
        <v/>
      </c>
      <c r="V3605" s="4"/>
      <c r="Y3605" s="388">
        <f ca="1">COUNTIFS(OFFSET($B$10, 0, 0, ROW()-9, 1), SERVICE[[#This Row],[Employee ID]], OFFSET($F$10, 0, 0, ROW()-9, 1), SERVICE[[#This Row],[Resources Role]])</f>
        <v>0</v>
      </c>
      <c r="Z3605" s="388">
        <f ca="1">COUNTIFS(OFFSET($F$10, 0, 0, ROW()-9, 1), SERVICE[[#This Row],[Resources Role]], OFFSET($H$10, 0, 0, ROW()-9, 1), SERVICE[[#This Row],[Booking]])</f>
        <v>0</v>
      </c>
    </row>
    <row r="3606" spans="1:26" x14ac:dyDescent="0.25">
      <c r="A3606" s="6" t="str">
        <f ca="1">no.</f>
        <v/>
      </c>
      <c r="E3606" s="4" t="str">
        <f ca="1">position</f>
        <v/>
      </c>
      <c r="J3606" s="318"/>
      <c r="M3606" s="4"/>
      <c r="O3606" s="6"/>
      <c r="Q3606" s="20"/>
      <c r="R3606" s="5" t="str">
        <f ca="1">score</f>
        <v/>
      </c>
      <c r="S3606" s="7" t="str">
        <f ca="1">rescore_svc</f>
        <v/>
      </c>
      <c r="U3606" s="11" t="str">
        <f ca="1">price</f>
        <v/>
      </c>
      <c r="V3606" s="4"/>
      <c r="Y3606" s="388">
        <f ca="1">COUNTIFS(OFFSET($B$10, 0, 0, ROW()-9, 1), SERVICE[[#This Row],[Employee ID]], OFFSET($F$10, 0, 0, ROW()-9, 1), SERVICE[[#This Row],[Resources Role]])</f>
        <v>0</v>
      </c>
      <c r="Z3606" s="388">
        <f ca="1">COUNTIFS(OFFSET($F$10, 0, 0, ROW()-9, 1), SERVICE[[#This Row],[Resources Role]], OFFSET($H$10, 0, 0, ROW()-9, 1), SERVICE[[#This Row],[Booking]])</f>
        <v>0</v>
      </c>
    </row>
    <row r="3607" spans="1:26" x14ac:dyDescent="0.25">
      <c r="A3607" s="6" t="str">
        <f ca="1">no.</f>
        <v/>
      </c>
      <c r="E3607" s="4" t="str">
        <f ca="1">position</f>
        <v/>
      </c>
      <c r="J3607" s="318"/>
      <c r="M3607" s="4"/>
      <c r="O3607" s="6"/>
      <c r="Q3607" s="20"/>
      <c r="R3607" s="5" t="str">
        <f ca="1">score</f>
        <v/>
      </c>
      <c r="S3607" s="7" t="str">
        <f ca="1">rescore_svc</f>
        <v/>
      </c>
      <c r="U3607" s="11" t="str">
        <f ca="1">price</f>
        <v/>
      </c>
      <c r="V3607" s="4"/>
      <c r="Y3607" s="388">
        <f ca="1">COUNTIFS(OFFSET($B$10, 0, 0, ROW()-9, 1), SERVICE[[#This Row],[Employee ID]], OFFSET($F$10, 0, 0, ROW()-9, 1), SERVICE[[#This Row],[Resources Role]])</f>
        <v>0</v>
      </c>
      <c r="Z3607" s="388">
        <f ca="1">COUNTIFS(OFFSET($F$10, 0, 0, ROW()-9, 1), SERVICE[[#This Row],[Resources Role]], OFFSET($H$10, 0, 0, ROW()-9, 1), SERVICE[[#This Row],[Booking]])</f>
        <v>0</v>
      </c>
    </row>
    <row r="3608" spans="1:26" x14ac:dyDescent="0.25">
      <c r="A3608" s="6" t="str">
        <f ca="1">no.</f>
        <v/>
      </c>
      <c r="E3608" s="4" t="str">
        <f ca="1">position</f>
        <v/>
      </c>
      <c r="J3608" s="318"/>
      <c r="M3608" s="4"/>
      <c r="O3608" s="6"/>
      <c r="Q3608" s="20"/>
      <c r="R3608" s="5" t="str">
        <f ca="1">score</f>
        <v/>
      </c>
      <c r="S3608" s="7" t="str">
        <f ca="1">rescore_svc</f>
        <v/>
      </c>
      <c r="U3608" s="11" t="str">
        <f ca="1">price</f>
        <v/>
      </c>
      <c r="V3608" s="4"/>
      <c r="Y3608" s="388">
        <f ca="1">COUNTIFS(OFFSET($B$10, 0, 0, ROW()-9, 1), SERVICE[[#This Row],[Employee ID]], OFFSET($F$10, 0, 0, ROW()-9, 1), SERVICE[[#This Row],[Resources Role]])</f>
        <v>0</v>
      </c>
      <c r="Z3608" s="388">
        <f ca="1">COUNTIFS(OFFSET($F$10, 0, 0, ROW()-9, 1), SERVICE[[#This Row],[Resources Role]], OFFSET($H$10, 0, 0, ROW()-9, 1), SERVICE[[#This Row],[Booking]])</f>
        <v>0</v>
      </c>
    </row>
    <row r="3609" spans="1:26" x14ac:dyDescent="0.25">
      <c r="A3609" s="6" t="str">
        <f ca="1">no.</f>
        <v/>
      </c>
      <c r="E3609" s="4" t="str">
        <f ca="1">position</f>
        <v/>
      </c>
      <c r="J3609" s="318"/>
      <c r="M3609" s="4"/>
      <c r="O3609" s="6"/>
      <c r="Q3609" s="20"/>
      <c r="R3609" s="5" t="str">
        <f ca="1">score</f>
        <v/>
      </c>
      <c r="S3609" s="7" t="str">
        <f ca="1">rescore_svc</f>
        <v/>
      </c>
      <c r="U3609" s="11" t="str">
        <f ca="1">price</f>
        <v/>
      </c>
      <c r="V3609" s="4"/>
      <c r="Y3609" s="388">
        <f ca="1">COUNTIFS(OFFSET($B$10, 0, 0, ROW()-9, 1), SERVICE[[#This Row],[Employee ID]], OFFSET($F$10, 0, 0, ROW()-9, 1), SERVICE[[#This Row],[Resources Role]])</f>
        <v>0</v>
      </c>
      <c r="Z3609" s="388">
        <f ca="1">COUNTIFS(OFFSET($F$10, 0, 0, ROW()-9, 1), SERVICE[[#This Row],[Resources Role]], OFFSET($H$10, 0, 0, ROW()-9, 1), SERVICE[[#This Row],[Booking]])</f>
        <v>0</v>
      </c>
    </row>
    <row r="3610" spans="1:26" x14ac:dyDescent="0.25">
      <c r="A3610" s="6" t="str">
        <f ca="1">no.</f>
        <v/>
      </c>
      <c r="E3610" s="4" t="str">
        <f ca="1">position</f>
        <v/>
      </c>
      <c r="J3610" s="318"/>
      <c r="M3610" s="4"/>
      <c r="O3610" s="6"/>
      <c r="Q3610" s="20"/>
      <c r="R3610" s="5" t="str">
        <f ca="1">score</f>
        <v/>
      </c>
      <c r="S3610" s="7" t="str">
        <f ca="1">rescore_svc</f>
        <v/>
      </c>
      <c r="U3610" s="11" t="str">
        <f ca="1">price</f>
        <v/>
      </c>
      <c r="V3610" s="4"/>
      <c r="Y3610" s="388">
        <f ca="1">COUNTIFS(OFFSET($B$10, 0, 0, ROW()-9, 1), SERVICE[[#This Row],[Employee ID]], OFFSET($F$10, 0, 0, ROW()-9, 1), SERVICE[[#This Row],[Resources Role]])</f>
        <v>0</v>
      </c>
      <c r="Z3610" s="388">
        <f ca="1">COUNTIFS(OFFSET($F$10, 0, 0, ROW()-9, 1), SERVICE[[#This Row],[Resources Role]], OFFSET($H$10, 0, 0, ROW()-9, 1), SERVICE[[#This Row],[Booking]])</f>
        <v>0</v>
      </c>
    </row>
    <row r="3611" spans="1:26" x14ac:dyDescent="0.25">
      <c r="A3611" s="6" t="str">
        <f ca="1">no.</f>
        <v/>
      </c>
      <c r="E3611" s="4" t="str">
        <f ca="1">position</f>
        <v/>
      </c>
      <c r="J3611" s="318"/>
      <c r="M3611" s="4"/>
      <c r="O3611" s="6"/>
      <c r="Q3611" s="20"/>
      <c r="R3611" s="5" t="str">
        <f ca="1">score</f>
        <v/>
      </c>
      <c r="S3611" s="7" t="str">
        <f ca="1">rescore_svc</f>
        <v/>
      </c>
      <c r="U3611" s="11" t="str">
        <f ca="1">price</f>
        <v/>
      </c>
      <c r="V3611" s="4"/>
      <c r="Y3611" s="388">
        <f ca="1">COUNTIFS(OFFSET($B$10, 0, 0, ROW()-9, 1), SERVICE[[#This Row],[Employee ID]], OFFSET($F$10, 0, 0, ROW()-9, 1), SERVICE[[#This Row],[Resources Role]])</f>
        <v>0</v>
      </c>
      <c r="Z3611" s="388">
        <f ca="1">COUNTIFS(OFFSET($F$10, 0, 0, ROW()-9, 1), SERVICE[[#This Row],[Resources Role]], OFFSET($H$10, 0, 0, ROW()-9, 1), SERVICE[[#This Row],[Booking]])</f>
        <v>0</v>
      </c>
    </row>
    <row r="3612" spans="1:26" x14ac:dyDescent="0.25">
      <c r="A3612" s="6" t="str">
        <f ca="1">no.</f>
        <v/>
      </c>
      <c r="E3612" s="4" t="str">
        <f ca="1">position</f>
        <v/>
      </c>
      <c r="J3612" s="318"/>
      <c r="M3612" s="4"/>
      <c r="O3612" s="6"/>
      <c r="Q3612" s="20"/>
      <c r="R3612" s="5" t="str">
        <f ca="1">score</f>
        <v/>
      </c>
      <c r="S3612" s="7" t="str">
        <f ca="1">rescore_svc</f>
        <v/>
      </c>
      <c r="U3612" s="11" t="str">
        <f ca="1">price</f>
        <v/>
      </c>
      <c r="V3612" s="4"/>
      <c r="Y3612" s="388">
        <f ca="1">COUNTIFS(OFFSET($B$10, 0, 0, ROW()-9, 1), SERVICE[[#This Row],[Employee ID]], OFFSET($F$10, 0, 0, ROW()-9, 1), SERVICE[[#This Row],[Resources Role]])</f>
        <v>0</v>
      </c>
      <c r="Z3612" s="388">
        <f ca="1">COUNTIFS(OFFSET($F$10, 0, 0, ROW()-9, 1), SERVICE[[#This Row],[Resources Role]], OFFSET($H$10, 0, 0, ROW()-9, 1), SERVICE[[#This Row],[Booking]])</f>
        <v>0</v>
      </c>
    </row>
    <row r="3613" spans="1:26" x14ac:dyDescent="0.25">
      <c r="A3613" s="6" t="str">
        <f ca="1">no.</f>
        <v/>
      </c>
      <c r="E3613" s="4" t="str">
        <f ca="1">position</f>
        <v/>
      </c>
      <c r="J3613" s="318"/>
      <c r="M3613" s="4"/>
      <c r="O3613" s="6"/>
      <c r="Q3613" s="20"/>
      <c r="R3613" s="5" t="str">
        <f ca="1">score</f>
        <v/>
      </c>
      <c r="S3613" s="7" t="str">
        <f ca="1">rescore_svc</f>
        <v/>
      </c>
      <c r="U3613" s="11" t="str">
        <f ca="1">price</f>
        <v/>
      </c>
      <c r="V3613" s="4"/>
      <c r="Y3613" s="388">
        <f ca="1">COUNTIFS(OFFSET($B$10, 0, 0, ROW()-9, 1), SERVICE[[#This Row],[Employee ID]], OFFSET($F$10, 0, 0, ROW()-9, 1), SERVICE[[#This Row],[Resources Role]])</f>
        <v>0</v>
      </c>
      <c r="Z3613" s="388">
        <f ca="1">COUNTIFS(OFFSET($F$10, 0, 0, ROW()-9, 1), SERVICE[[#This Row],[Resources Role]], OFFSET($H$10, 0, 0, ROW()-9, 1), SERVICE[[#This Row],[Booking]])</f>
        <v>0</v>
      </c>
    </row>
    <row r="3614" spans="1:26" x14ac:dyDescent="0.25">
      <c r="A3614" s="6" t="str">
        <f ca="1">no.</f>
        <v/>
      </c>
      <c r="E3614" s="4" t="str">
        <f ca="1">position</f>
        <v/>
      </c>
      <c r="J3614" s="318"/>
      <c r="M3614" s="4"/>
      <c r="O3614" s="6"/>
      <c r="Q3614" s="20"/>
      <c r="R3614" s="5" t="str">
        <f ca="1">score</f>
        <v/>
      </c>
      <c r="S3614" s="7" t="str">
        <f ca="1">rescore_svc</f>
        <v/>
      </c>
      <c r="U3614" s="11" t="str">
        <f ca="1">price</f>
        <v/>
      </c>
      <c r="V3614" s="4"/>
      <c r="Y3614" s="388">
        <f ca="1">COUNTIFS(OFFSET($B$10, 0, 0, ROW()-9, 1), SERVICE[[#This Row],[Employee ID]], OFFSET($F$10, 0, 0, ROW()-9, 1), SERVICE[[#This Row],[Resources Role]])</f>
        <v>0</v>
      </c>
      <c r="Z3614" s="388">
        <f ca="1">COUNTIFS(OFFSET($F$10, 0, 0, ROW()-9, 1), SERVICE[[#This Row],[Resources Role]], OFFSET($H$10, 0, 0, ROW()-9, 1), SERVICE[[#This Row],[Booking]])</f>
        <v>0</v>
      </c>
    </row>
    <row r="3615" spans="1:26" x14ac:dyDescent="0.25">
      <c r="A3615" s="6" t="str">
        <f ca="1">no.</f>
        <v/>
      </c>
      <c r="E3615" s="4" t="str">
        <f ca="1">position</f>
        <v/>
      </c>
      <c r="J3615" s="318"/>
      <c r="M3615" s="4"/>
      <c r="O3615" s="6"/>
      <c r="Q3615" s="20"/>
      <c r="R3615" s="5" t="str">
        <f ca="1">score</f>
        <v/>
      </c>
      <c r="S3615" s="7" t="str">
        <f ca="1">rescore_svc</f>
        <v/>
      </c>
      <c r="U3615" s="11" t="str">
        <f ca="1">price</f>
        <v/>
      </c>
      <c r="V3615" s="4"/>
      <c r="Y3615" s="388">
        <f ca="1">COUNTIFS(OFFSET($B$10, 0, 0, ROW()-9, 1), SERVICE[[#This Row],[Employee ID]], OFFSET($F$10, 0, 0, ROW()-9, 1), SERVICE[[#This Row],[Resources Role]])</f>
        <v>0</v>
      </c>
      <c r="Z3615" s="388">
        <f ca="1">COUNTIFS(OFFSET($F$10, 0, 0, ROW()-9, 1), SERVICE[[#This Row],[Resources Role]], OFFSET($H$10, 0, 0, ROW()-9, 1), SERVICE[[#This Row],[Booking]])</f>
        <v>0</v>
      </c>
    </row>
    <row r="3616" spans="1:26" x14ac:dyDescent="0.25">
      <c r="A3616" s="6" t="str">
        <f ca="1">no.</f>
        <v/>
      </c>
      <c r="E3616" s="4" t="str">
        <f ca="1">position</f>
        <v/>
      </c>
      <c r="J3616" s="318"/>
      <c r="M3616" s="4"/>
      <c r="O3616" s="6"/>
      <c r="Q3616" s="20"/>
      <c r="R3616" s="5" t="str">
        <f ca="1">score</f>
        <v/>
      </c>
      <c r="S3616" s="7" t="str">
        <f ca="1">rescore_svc</f>
        <v/>
      </c>
      <c r="U3616" s="11" t="str">
        <f ca="1">price</f>
        <v/>
      </c>
      <c r="V3616" s="4"/>
      <c r="Y3616" s="388">
        <f ca="1">COUNTIFS(OFFSET($B$10, 0, 0, ROW()-9, 1), SERVICE[[#This Row],[Employee ID]], OFFSET($F$10, 0, 0, ROW()-9, 1), SERVICE[[#This Row],[Resources Role]])</f>
        <v>0</v>
      </c>
      <c r="Z3616" s="388">
        <f ca="1">COUNTIFS(OFFSET($F$10, 0, 0, ROW()-9, 1), SERVICE[[#This Row],[Resources Role]], OFFSET($H$10, 0, 0, ROW()-9, 1), SERVICE[[#This Row],[Booking]])</f>
        <v>0</v>
      </c>
    </row>
    <row r="3617" spans="1:26" x14ac:dyDescent="0.25">
      <c r="A3617" s="6" t="str">
        <f ca="1">no.</f>
        <v/>
      </c>
      <c r="E3617" s="4" t="str">
        <f ca="1">position</f>
        <v/>
      </c>
      <c r="J3617" s="318"/>
      <c r="M3617" s="4"/>
      <c r="O3617" s="6"/>
      <c r="Q3617" s="20"/>
      <c r="R3617" s="5" t="str">
        <f ca="1">score</f>
        <v/>
      </c>
      <c r="S3617" s="7" t="str">
        <f ca="1">rescore_svc</f>
        <v/>
      </c>
      <c r="U3617" s="11" t="str">
        <f ca="1">price</f>
        <v/>
      </c>
      <c r="V3617" s="4"/>
      <c r="Y3617" s="388">
        <f ca="1">COUNTIFS(OFFSET($B$10, 0, 0, ROW()-9, 1), SERVICE[[#This Row],[Employee ID]], OFFSET($F$10, 0, 0, ROW()-9, 1), SERVICE[[#This Row],[Resources Role]])</f>
        <v>0</v>
      </c>
      <c r="Z3617" s="388">
        <f ca="1">COUNTIFS(OFFSET($F$10, 0, 0, ROW()-9, 1), SERVICE[[#This Row],[Resources Role]], OFFSET($H$10, 0, 0, ROW()-9, 1), SERVICE[[#This Row],[Booking]])</f>
        <v>0</v>
      </c>
    </row>
    <row r="3618" spans="1:26" x14ac:dyDescent="0.25">
      <c r="A3618" s="6" t="str">
        <f ca="1">no.</f>
        <v/>
      </c>
      <c r="E3618" s="4" t="str">
        <f ca="1">position</f>
        <v/>
      </c>
      <c r="J3618" s="318"/>
      <c r="M3618" s="4"/>
      <c r="O3618" s="6"/>
      <c r="Q3618" s="20"/>
      <c r="R3618" s="5" t="str">
        <f ca="1">score</f>
        <v/>
      </c>
      <c r="S3618" s="7" t="str">
        <f ca="1">rescore_svc</f>
        <v/>
      </c>
      <c r="U3618" s="11" t="str">
        <f ca="1">price</f>
        <v/>
      </c>
      <c r="V3618" s="4"/>
      <c r="Y3618" s="388">
        <f ca="1">COUNTIFS(OFFSET($B$10, 0, 0, ROW()-9, 1), SERVICE[[#This Row],[Employee ID]], OFFSET($F$10, 0, 0, ROW()-9, 1), SERVICE[[#This Row],[Resources Role]])</f>
        <v>0</v>
      </c>
      <c r="Z3618" s="388">
        <f ca="1">COUNTIFS(OFFSET($F$10, 0, 0, ROW()-9, 1), SERVICE[[#This Row],[Resources Role]], OFFSET($H$10, 0, 0, ROW()-9, 1), SERVICE[[#This Row],[Booking]])</f>
        <v>0</v>
      </c>
    </row>
    <row r="3619" spans="1:26" x14ac:dyDescent="0.25">
      <c r="A3619" s="6" t="str">
        <f ca="1">no.</f>
        <v/>
      </c>
      <c r="E3619" s="4" t="str">
        <f ca="1">position</f>
        <v/>
      </c>
      <c r="J3619" s="318"/>
      <c r="M3619" s="4"/>
      <c r="O3619" s="6"/>
      <c r="Q3619" s="20"/>
      <c r="R3619" s="5" t="str">
        <f ca="1">score</f>
        <v/>
      </c>
      <c r="S3619" s="7" t="str">
        <f ca="1">rescore_svc</f>
        <v/>
      </c>
      <c r="U3619" s="11" t="str">
        <f ca="1">price</f>
        <v/>
      </c>
      <c r="V3619" s="4"/>
      <c r="Y3619" s="388">
        <f ca="1">COUNTIFS(OFFSET($B$10, 0, 0, ROW()-9, 1), SERVICE[[#This Row],[Employee ID]], OFFSET($F$10, 0, 0, ROW()-9, 1), SERVICE[[#This Row],[Resources Role]])</f>
        <v>0</v>
      </c>
      <c r="Z3619" s="388">
        <f ca="1">COUNTIFS(OFFSET($F$10, 0, 0, ROW()-9, 1), SERVICE[[#This Row],[Resources Role]], OFFSET($H$10, 0, 0, ROW()-9, 1), SERVICE[[#This Row],[Booking]])</f>
        <v>0</v>
      </c>
    </row>
    <row r="3620" spans="1:26" x14ac:dyDescent="0.25">
      <c r="A3620" s="6" t="str">
        <f ca="1">no.</f>
        <v/>
      </c>
      <c r="E3620" s="4" t="str">
        <f ca="1">position</f>
        <v/>
      </c>
      <c r="J3620" s="318"/>
      <c r="M3620" s="4"/>
      <c r="O3620" s="6"/>
      <c r="Q3620" s="20"/>
      <c r="R3620" s="5" t="str">
        <f ca="1">score</f>
        <v/>
      </c>
      <c r="S3620" s="7" t="str">
        <f ca="1">rescore_svc</f>
        <v/>
      </c>
      <c r="U3620" s="11" t="str">
        <f ca="1">price</f>
        <v/>
      </c>
      <c r="V3620" s="4"/>
      <c r="Y3620" s="388">
        <f ca="1">COUNTIFS(OFFSET($B$10, 0, 0, ROW()-9, 1), SERVICE[[#This Row],[Employee ID]], OFFSET($F$10, 0, 0, ROW()-9, 1), SERVICE[[#This Row],[Resources Role]])</f>
        <v>0</v>
      </c>
      <c r="Z3620" s="388">
        <f ca="1">COUNTIFS(OFFSET($F$10, 0, 0, ROW()-9, 1), SERVICE[[#This Row],[Resources Role]], OFFSET($H$10, 0, 0, ROW()-9, 1), SERVICE[[#This Row],[Booking]])</f>
        <v>0</v>
      </c>
    </row>
    <row r="3621" spans="1:26" x14ac:dyDescent="0.25">
      <c r="A3621" s="6" t="str">
        <f ca="1">no.</f>
        <v/>
      </c>
      <c r="E3621" s="4" t="str">
        <f ca="1">position</f>
        <v/>
      </c>
      <c r="J3621" s="318"/>
      <c r="M3621" s="4"/>
      <c r="O3621" s="6"/>
      <c r="Q3621" s="20"/>
      <c r="R3621" s="5" t="str">
        <f ca="1">score</f>
        <v/>
      </c>
      <c r="S3621" s="7" t="str">
        <f ca="1">rescore_svc</f>
        <v/>
      </c>
      <c r="U3621" s="11" t="str">
        <f ca="1">price</f>
        <v/>
      </c>
      <c r="V3621" s="4"/>
      <c r="Y3621" s="388">
        <f ca="1">COUNTIFS(OFFSET($B$10, 0, 0, ROW()-9, 1), SERVICE[[#This Row],[Employee ID]], OFFSET($F$10, 0, 0, ROW()-9, 1), SERVICE[[#This Row],[Resources Role]])</f>
        <v>0</v>
      </c>
      <c r="Z3621" s="388">
        <f ca="1">COUNTIFS(OFFSET($F$10, 0, 0, ROW()-9, 1), SERVICE[[#This Row],[Resources Role]], OFFSET($H$10, 0, 0, ROW()-9, 1), SERVICE[[#This Row],[Booking]])</f>
        <v>0</v>
      </c>
    </row>
    <row r="3622" spans="1:26" x14ac:dyDescent="0.25">
      <c r="A3622" s="6" t="str">
        <f ca="1">no.</f>
        <v/>
      </c>
      <c r="E3622" s="4" t="str">
        <f ca="1">position</f>
        <v/>
      </c>
      <c r="J3622" s="318"/>
      <c r="M3622" s="4"/>
      <c r="O3622" s="6"/>
      <c r="Q3622" s="20"/>
      <c r="R3622" s="5" t="str">
        <f ca="1">score</f>
        <v/>
      </c>
      <c r="S3622" s="7" t="str">
        <f ca="1">rescore_svc</f>
        <v/>
      </c>
      <c r="U3622" s="11" t="str">
        <f ca="1">price</f>
        <v/>
      </c>
      <c r="V3622" s="4"/>
      <c r="Y3622" s="388">
        <f ca="1">COUNTIFS(OFFSET($B$10, 0, 0, ROW()-9, 1), SERVICE[[#This Row],[Employee ID]], OFFSET($F$10, 0, 0, ROW()-9, 1), SERVICE[[#This Row],[Resources Role]])</f>
        <v>0</v>
      </c>
      <c r="Z3622" s="388">
        <f ca="1">COUNTIFS(OFFSET($F$10, 0, 0, ROW()-9, 1), SERVICE[[#This Row],[Resources Role]], OFFSET($H$10, 0, 0, ROW()-9, 1), SERVICE[[#This Row],[Booking]])</f>
        <v>0</v>
      </c>
    </row>
    <row r="3623" spans="1:26" x14ac:dyDescent="0.25">
      <c r="A3623" s="6" t="str">
        <f ca="1">no.</f>
        <v/>
      </c>
      <c r="E3623" s="4" t="str">
        <f ca="1">position</f>
        <v/>
      </c>
      <c r="J3623" s="318"/>
      <c r="M3623" s="4"/>
      <c r="O3623" s="6"/>
      <c r="Q3623" s="20"/>
      <c r="R3623" s="5" t="str">
        <f ca="1">score</f>
        <v/>
      </c>
      <c r="S3623" s="7" t="str">
        <f ca="1">rescore_svc</f>
        <v/>
      </c>
      <c r="U3623" s="11" t="str">
        <f ca="1">price</f>
        <v/>
      </c>
      <c r="V3623" s="4"/>
      <c r="Y3623" s="388">
        <f ca="1">COUNTIFS(OFFSET($B$10, 0, 0, ROW()-9, 1), SERVICE[[#This Row],[Employee ID]], OFFSET($F$10, 0, 0, ROW()-9, 1), SERVICE[[#This Row],[Resources Role]])</f>
        <v>0</v>
      </c>
      <c r="Z3623" s="388">
        <f ca="1">COUNTIFS(OFFSET($F$10, 0, 0, ROW()-9, 1), SERVICE[[#This Row],[Resources Role]], OFFSET($H$10, 0, 0, ROW()-9, 1), SERVICE[[#This Row],[Booking]])</f>
        <v>0</v>
      </c>
    </row>
    <row r="3624" spans="1:26" x14ac:dyDescent="0.25">
      <c r="A3624" s="6" t="str">
        <f ca="1">no.</f>
        <v/>
      </c>
      <c r="E3624" s="4" t="str">
        <f ca="1">position</f>
        <v/>
      </c>
      <c r="J3624" s="318"/>
      <c r="M3624" s="4"/>
      <c r="O3624" s="6"/>
      <c r="Q3624" s="20"/>
      <c r="R3624" s="5" t="str">
        <f ca="1">score</f>
        <v/>
      </c>
      <c r="S3624" s="7" t="str">
        <f ca="1">rescore_svc</f>
        <v/>
      </c>
      <c r="U3624" s="11" t="str">
        <f ca="1">price</f>
        <v/>
      </c>
      <c r="V3624" s="4"/>
      <c r="Y3624" s="388">
        <f ca="1">COUNTIFS(OFFSET($B$10, 0, 0, ROW()-9, 1), SERVICE[[#This Row],[Employee ID]], OFFSET($F$10, 0, 0, ROW()-9, 1), SERVICE[[#This Row],[Resources Role]])</f>
        <v>0</v>
      </c>
      <c r="Z3624" s="388">
        <f ca="1">COUNTIFS(OFFSET($F$10, 0, 0, ROW()-9, 1), SERVICE[[#This Row],[Resources Role]], OFFSET($H$10, 0, 0, ROW()-9, 1), SERVICE[[#This Row],[Booking]])</f>
        <v>0</v>
      </c>
    </row>
    <row r="3625" spans="1:26" x14ac:dyDescent="0.25">
      <c r="A3625" s="6" t="str">
        <f ca="1">no.</f>
        <v/>
      </c>
      <c r="E3625" s="4" t="str">
        <f ca="1">position</f>
        <v/>
      </c>
      <c r="J3625" s="318"/>
      <c r="M3625" s="4"/>
      <c r="O3625" s="6"/>
      <c r="Q3625" s="20"/>
      <c r="R3625" s="5" t="str">
        <f ca="1">score</f>
        <v/>
      </c>
      <c r="S3625" s="7" t="str">
        <f ca="1">rescore_svc</f>
        <v/>
      </c>
      <c r="U3625" s="11" t="str">
        <f ca="1">price</f>
        <v/>
      </c>
      <c r="V3625" s="4"/>
      <c r="Y3625" s="388">
        <f ca="1">COUNTIFS(OFFSET($B$10, 0, 0, ROW()-9, 1), SERVICE[[#This Row],[Employee ID]], OFFSET($F$10, 0, 0, ROW()-9, 1), SERVICE[[#This Row],[Resources Role]])</f>
        <v>0</v>
      </c>
      <c r="Z3625" s="388">
        <f ca="1">COUNTIFS(OFFSET($F$10, 0, 0, ROW()-9, 1), SERVICE[[#This Row],[Resources Role]], OFFSET($H$10, 0, 0, ROW()-9, 1), SERVICE[[#This Row],[Booking]])</f>
        <v>0</v>
      </c>
    </row>
    <row r="3626" spans="1:26" x14ac:dyDescent="0.25">
      <c r="A3626" s="6" t="str">
        <f ca="1">no.</f>
        <v/>
      </c>
      <c r="E3626" s="4" t="str">
        <f ca="1">position</f>
        <v/>
      </c>
      <c r="J3626" s="318"/>
      <c r="M3626" s="4"/>
      <c r="O3626" s="6"/>
      <c r="Q3626" s="20"/>
      <c r="R3626" s="5" t="str">
        <f ca="1">score</f>
        <v/>
      </c>
      <c r="S3626" s="7" t="str">
        <f ca="1">rescore_svc</f>
        <v/>
      </c>
      <c r="U3626" s="11" t="str">
        <f ca="1">price</f>
        <v/>
      </c>
      <c r="V3626" s="4"/>
      <c r="Y3626" s="388">
        <f ca="1">COUNTIFS(OFFSET($B$10, 0, 0, ROW()-9, 1), SERVICE[[#This Row],[Employee ID]], OFFSET($F$10, 0, 0, ROW()-9, 1), SERVICE[[#This Row],[Resources Role]])</f>
        <v>0</v>
      </c>
      <c r="Z3626" s="388">
        <f ca="1">COUNTIFS(OFFSET($F$10, 0, 0, ROW()-9, 1), SERVICE[[#This Row],[Resources Role]], OFFSET($H$10, 0, 0, ROW()-9, 1), SERVICE[[#This Row],[Booking]])</f>
        <v>0</v>
      </c>
    </row>
    <row r="3627" spans="1:26" x14ac:dyDescent="0.25">
      <c r="A3627" s="6" t="str">
        <f ca="1">no.</f>
        <v/>
      </c>
      <c r="E3627" s="4" t="str">
        <f ca="1">position</f>
        <v/>
      </c>
      <c r="J3627" s="318"/>
      <c r="M3627" s="4"/>
      <c r="O3627" s="6"/>
      <c r="Q3627" s="20"/>
      <c r="R3627" s="5" t="str">
        <f ca="1">score</f>
        <v/>
      </c>
      <c r="S3627" s="7" t="str">
        <f ca="1">rescore_svc</f>
        <v/>
      </c>
      <c r="U3627" s="11" t="str">
        <f ca="1">price</f>
        <v/>
      </c>
      <c r="V3627" s="4"/>
      <c r="Y3627" s="388">
        <f ca="1">COUNTIFS(OFFSET($B$10, 0, 0, ROW()-9, 1), SERVICE[[#This Row],[Employee ID]], OFFSET($F$10, 0, 0, ROW()-9, 1), SERVICE[[#This Row],[Resources Role]])</f>
        <v>0</v>
      </c>
      <c r="Z3627" s="388">
        <f ca="1">COUNTIFS(OFFSET($F$10, 0, 0, ROW()-9, 1), SERVICE[[#This Row],[Resources Role]], OFFSET($H$10, 0, 0, ROW()-9, 1), SERVICE[[#This Row],[Booking]])</f>
        <v>0</v>
      </c>
    </row>
    <row r="3628" spans="1:26" x14ac:dyDescent="0.25">
      <c r="A3628" s="6" t="str">
        <f ca="1">no.</f>
        <v/>
      </c>
      <c r="E3628" s="4" t="str">
        <f ca="1">position</f>
        <v/>
      </c>
      <c r="J3628" s="318"/>
      <c r="M3628" s="4"/>
      <c r="O3628" s="6"/>
      <c r="Q3628" s="20"/>
      <c r="R3628" s="5" t="str">
        <f ca="1">score</f>
        <v/>
      </c>
      <c r="S3628" s="7" t="str">
        <f ca="1">rescore_svc</f>
        <v/>
      </c>
      <c r="U3628" s="11" t="str">
        <f ca="1">price</f>
        <v/>
      </c>
      <c r="V3628" s="4"/>
      <c r="Y3628" s="388">
        <f ca="1">COUNTIFS(OFFSET($B$10, 0, 0, ROW()-9, 1), SERVICE[[#This Row],[Employee ID]], OFFSET($F$10, 0, 0, ROW()-9, 1), SERVICE[[#This Row],[Resources Role]])</f>
        <v>0</v>
      </c>
      <c r="Z3628" s="388">
        <f ca="1">COUNTIFS(OFFSET($F$10, 0, 0, ROW()-9, 1), SERVICE[[#This Row],[Resources Role]], OFFSET($H$10, 0, 0, ROW()-9, 1), SERVICE[[#This Row],[Booking]])</f>
        <v>0</v>
      </c>
    </row>
    <row r="3629" spans="1:26" x14ac:dyDescent="0.25">
      <c r="A3629" s="6" t="str">
        <f ca="1">no.</f>
        <v/>
      </c>
      <c r="E3629" s="4" t="str">
        <f ca="1">position</f>
        <v/>
      </c>
      <c r="J3629" s="318"/>
      <c r="M3629" s="4"/>
      <c r="O3629" s="6"/>
      <c r="Q3629" s="20"/>
      <c r="R3629" s="5" t="str">
        <f ca="1">score</f>
        <v/>
      </c>
      <c r="S3629" s="7" t="str">
        <f ca="1">rescore_svc</f>
        <v/>
      </c>
      <c r="U3629" s="11" t="str">
        <f ca="1">price</f>
        <v/>
      </c>
      <c r="V3629" s="4"/>
      <c r="Y3629" s="388">
        <f ca="1">COUNTIFS(OFFSET($B$10, 0, 0, ROW()-9, 1), SERVICE[[#This Row],[Employee ID]], OFFSET($F$10, 0, 0, ROW()-9, 1), SERVICE[[#This Row],[Resources Role]])</f>
        <v>0</v>
      </c>
      <c r="Z3629" s="388">
        <f ca="1">COUNTIFS(OFFSET($F$10, 0, 0, ROW()-9, 1), SERVICE[[#This Row],[Resources Role]], OFFSET($H$10, 0, 0, ROW()-9, 1), SERVICE[[#This Row],[Booking]])</f>
        <v>0</v>
      </c>
    </row>
    <row r="3630" spans="1:26" x14ac:dyDescent="0.25">
      <c r="A3630" s="6" t="str">
        <f ca="1">no.</f>
        <v/>
      </c>
      <c r="E3630" s="4" t="str">
        <f ca="1">position</f>
        <v/>
      </c>
      <c r="J3630" s="318"/>
      <c r="M3630" s="4"/>
      <c r="O3630" s="6"/>
      <c r="Q3630" s="20"/>
      <c r="R3630" s="5" t="str">
        <f ca="1">score</f>
        <v/>
      </c>
      <c r="S3630" s="7" t="str">
        <f ca="1">rescore_svc</f>
        <v/>
      </c>
      <c r="U3630" s="11" t="str">
        <f ca="1">price</f>
        <v/>
      </c>
      <c r="V3630" s="4"/>
      <c r="Y3630" s="388">
        <f ca="1">COUNTIFS(OFFSET($B$10, 0, 0, ROW()-9, 1), SERVICE[[#This Row],[Employee ID]], OFFSET($F$10, 0, 0, ROW()-9, 1), SERVICE[[#This Row],[Resources Role]])</f>
        <v>0</v>
      </c>
      <c r="Z3630" s="388">
        <f ca="1">COUNTIFS(OFFSET($F$10, 0, 0, ROW()-9, 1), SERVICE[[#This Row],[Resources Role]], OFFSET($H$10, 0, 0, ROW()-9, 1), SERVICE[[#This Row],[Booking]])</f>
        <v>0</v>
      </c>
    </row>
    <row r="3631" spans="1:26" x14ac:dyDescent="0.25">
      <c r="A3631" s="6" t="str">
        <f ca="1">no.</f>
        <v/>
      </c>
      <c r="E3631" s="4" t="str">
        <f ca="1">position</f>
        <v/>
      </c>
      <c r="J3631" s="318"/>
      <c r="M3631" s="4"/>
      <c r="O3631" s="6"/>
      <c r="Q3631" s="20"/>
      <c r="R3631" s="5" t="str">
        <f ca="1">score</f>
        <v/>
      </c>
      <c r="S3631" s="7" t="str">
        <f ca="1">rescore_svc</f>
        <v/>
      </c>
      <c r="U3631" s="11" t="str">
        <f ca="1">price</f>
        <v/>
      </c>
      <c r="V3631" s="4"/>
      <c r="Y3631" s="388">
        <f ca="1">COUNTIFS(OFFSET($B$10, 0, 0, ROW()-9, 1), SERVICE[[#This Row],[Employee ID]], OFFSET($F$10, 0, 0, ROW()-9, 1), SERVICE[[#This Row],[Resources Role]])</f>
        <v>0</v>
      </c>
      <c r="Z3631" s="388">
        <f ca="1">COUNTIFS(OFFSET($F$10, 0, 0, ROW()-9, 1), SERVICE[[#This Row],[Resources Role]], OFFSET($H$10, 0, 0, ROW()-9, 1), SERVICE[[#This Row],[Booking]])</f>
        <v>0</v>
      </c>
    </row>
    <row r="3632" spans="1:26" x14ac:dyDescent="0.25">
      <c r="A3632" s="6" t="str">
        <f ca="1">no.</f>
        <v/>
      </c>
      <c r="E3632" s="4" t="str">
        <f ca="1">position</f>
        <v/>
      </c>
      <c r="J3632" s="318"/>
      <c r="M3632" s="4"/>
      <c r="O3632" s="6"/>
      <c r="Q3632" s="20"/>
      <c r="R3632" s="5" t="str">
        <f ca="1">score</f>
        <v/>
      </c>
      <c r="S3632" s="7" t="str">
        <f ca="1">rescore_svc</f>
        <v/>
      </c>
      <c r="U3632" s="11" t="str">
        <f ca="1">price</f>
        <v/>
      </c>
      <c r="V3632" s="4"/>
      <c r="Y3632" s="388">
        <f ca="1">COUNTIFS(OFFSET($B$10, 0, 0, ROW()-9, 1), SERVICE[[#This Row],[Employee ID]], OFFSET($F$10, 0, 0, ROW()-9, 1), SERVICE[[#This Row],[Resources Role]])</f>
        <v>0</v>
      </c>
      <c r="Z3632" s="388">
        <f ca="1">COUNTIFS(OFFSET($F$10, 0, 0, ROW()-9, 1), SERVICE[[#This Row],[Resources Role]], OFFSET($H$10, 0, 0, ROW()-9, 1), SERVICE[[#This Row],[Booking]])</f>
        <v>0</v>
      </c>
    </row>
    <row r="3633" spans="1:26" x14ac:dyDescent="0.25">
      <c r="A3633" s="6" t="str">
        <f ca="1">no.</f>
        <v/>
      </c>
      <c r="E3633" s="4" t="str">
        <f ca="1">position</f>
        <v/>
      </c>
      <c r="J3633" s="318"/>
      <c r="M3633" s="4"/>
      <c r="O3633" s="6"/>
      <c r="Q3633" s="20"/>
      <c r="R3633" s="5" t="str">
        <f ca="1">score</f>
        <v/>
      </c>
      <c r="S3633" s="7" t="str">
        <f ca="1">rescore_svc</f>
        <v/>
      </c>
      <c r="U3633" s="11" t="str">
        <f ca="1">price</f>
        <v/>
      </c>
      <c r="V3633" s="4"/>
      <c r="Y3633" s="388">
        <f ca="1">COUNTIFS(OFFSET($B$10, 0, 0, ROW()-9, 1), SERVICE[[#This Row],[Employee ID]], OFFSET($F$10, 0, 0, ROW()-9, 1), SERVICE[[#This Row],[Resources Role]])</f>
        <v>0</v>
      </c>
      <c r="Z3633" s="388">
        <f ca="1">COUNTIFS(OFFSET($F$10, 0, 0, ROW()-9, 1), SERVICE[[#This Row],[Resources Role]], OFFSET($H$10, 0, 0, ROW()-9, 1), SERVICE[[#This Row],[Booking]])</f>
        <v>0</v>
      </c>
    </row>
    <row r="3634" spans="1:26" x14ac:dyDescent="0.25">
      <c r="A3634" s="6" t="str">
        <f ca="1">no.</f>
        <v/>
      </c>
      <c r="E3634" s="4" t="str">
        <f ca="1">position</f>
        <v/>
      </c>
      <c r="J3634" s="318"/>
      <c r="M3634" s="4"/>
      <c r="O3634" s="6"/>
      <c r="Q3634" s="20"/>
      <c r="R3634" s="5" t="str">
        <f ca="1">score</f>
        <v/>
      </c>
      <c r="S3634" s="7" t="str">
        <f ca="1">rescore_svc</f>
        <v/>
      </c>
      <c r="U3634" s="11" t="str">
        <f ca="1">price</f>
        <v/>
      </c>
      <c r="V3634" s="4"/>
      <c r="Y3634" s="388">
        <f ca="1">COUNTIFS(OFFSET($B$10, 0, 0, ROW()-9, 1), SERVICE[[#This Row],[Employee ID]], OFFSET($F$10, 0, 0, ROW()-9, 1), SERVICE[[#This Row],[Resources Role]])</f>
        <v>0</v>
      </c>
      <c r="Z3634" s="388">
        <f ca="1">COUNTIFS(OFFSET($F$10, 0, 0, ROW()-9, 1), SERVICE[[#This Row],[Resources Role]], OFFSET($H$10, 0, 0, ROW()-9, 1), SERVICE[[#This Row],[Booking]])</f>
        <v>0</v>
      </c>
    </row>
    <row r="3635" spans="1:26" x14ac:dyDescent="0.25">
      <c r="A3635" s="6" t="str">
        <f ca="1">no.</f>
        <v/>
      </c>
      <c r="E3635" s="4" t="str">
        <f ca="1">position</f>
        <v/>
      </c>
      <c r="J3635" s="318"/>
      <c r="M3635" s="4"/>
      <c r="O3635" s="6"/>
      <c r="Q3635" s="20"/>
      <c r="R3635" s="5" t="str">
        <f ca="1">score</f>
        <v/>
      </c>
      <c r="S3635" s="7" t="str">
        <f ca="1">rescore_svc</f>
        <v/>
      </c>
      <c r="U3635" s="11" t="str">
        <f ca="1">price</f>
        <v/>
      </c>
      <c r="V3635" s="4"/>
      <c r="Y3635" s="388">
        <f ca="1">COUNTIFS(OFFSET($B$10, 0, 0, ROW()-9, 1), SERVICE[[#This Row],[Employee ID]], OFFSET($F$10, 0, 0, ROW()-9, 1), SERVICE[[#This Row],[Resources Role]])</f>
        <v>0</v>
      </c>
      <c r="Z3635" s="388">
        <f ca="1">COUNTIFS(OFFSET($F$10, 0, 0, ROW()-9, 1), SERVICE[[#This Row],[Resources Role]], OFFSET($H$10, 0, 0, ROW()-9, 1), SERVICE[[#This Row],[Booking]])</f>
        <v>0</v>
      </c>
    </row>
    <row r="3636" spans="1:26" x14ac:dyDescent="0.25">
      <c r="A3636" s="6" t="str">
        <f ca="1">no.</f>
        <v/>
      </c>
      <c r="E3636" s="4" t="str">
        <f ca="1">position</f>
        <v/>
      </c>
      <c r="J3636" s="318"/>
      <c r="M3636" s="4"/>
      <c r="O3636" s="6"/>
      <c r="Q3636" s="20"/>
      <c r="R3636" s="5" t="str">
        <f ca="1">score</f>
        <v/>
      </c>
      <c r="S3636" s="7" t="str">
        <f ca="1">rescore_svc</f>
        <v/>
      </c>
      <c r="U3636" s="11" t="str">
        <f ca="1">price</f>
        <v/>
      </c>
      <c r="V3636" s="4"/>
      <c r="Y3636" s="388">
        <f ca="1">COUNTIFS(OFFSET($B$10, 0, 0, ROW()-9, 1), SERVICE[[#This Row],[Employee ID]], OFFSET($F$10, 0, 0, ROW()-9, 1), SERVICE[[#This Row],[Resources Role]])</f>
        <v>0</v>
      </c>
      <c r="Z3636" s="388">
        <f ca="1">COUNTIFS(OFFSET($F$10, 0, 0, ROW()-9, 1), SERVICE[[#This Row],[Resources Role]], OFFSET($H$10, 0, 0, ROW()-9, 1), SERVICE[[#This Row],[Booking]])</f>
        <v>0</v>
      </c>
    </row>
    <row r="3637" spans="1:26" x14ac:dyDescent="0.25">
      <c r="A3637" s="6" t="str">
        <f ca="1">no.</f>
        <v/>
      </c>
      <c r="E3637" s="4" t="str">
        <f ca="1">position</f>
        <v/>
      </c>
      <c r="J3637" s="318"/>
      <c r="M3637" s="4"/>
      <c r="O3637" s="6"/>
      <c r="Q3637" s="20"/>
      <c r="R3637" s="5" t="str">
        <f ca="1">score</f>
        <v/>
      </c>
      <c r="S3637" s="7" t="str">
        <f ca="1">rescore_svc</f>
        <v/>
      </c>
      <c r="U3637" s="11" t="str">
        <f ca="1">price</f>
        <v/>
      </c>
      <c r="V3637" s="4"/>
      <c r="Y3637" s="388">
        <f ca="1">COUNTIFS(OFFSET($B$10, 0, 0, ROW()-9, 1), SERVICE[[#This Row],[Employee ID]], OFFSET($F$10, 0, 0, ROW()-9, 1), SERVICE[[#This Row],[Resources Role]])</f>
        <v>0</v>
      </c>
      <c r="Z3637" s="388">
        <f ca="1">COUNTIFS(OFFSET($F$10, 0, 0, ROW()-9, 1), SERVICE[[#This Row],[Resources Role]], OFFSET($H$10, 0, 0, ROW()-9, 1), SERVICE[[#This Row],[Booking]])</f>
        <v>0</v>
      </c>
    </row>
    <row r="3638" spans="1:26" x14ac:dyDescent="0.25">
      <c r="A3638" s="6" t="str">
        <f ca="1">no.</f>
        <v/>
      </c>
      <c r="E3638" s="4" t="str">
        <f ca="1">position</f>
        <v/>
      </c>
      <c r="J3638" s="318"/>
      <c r="M3638" s="4"/>
      <c r="O3638" s="6"/>
      <c r="Q3638" s="20"/>
      <c r="R3638" s="5" t="str">
        <f ca="1">score</f>
        <v/>
      </c>
      <c r="S3638" s="7" t="str">
        <f ca="1">rescore_svc</f>
        <v/>
      </c>
      <c r="U3638" s="11" t="str">
        <f ca="1">price</f>
        <v/>
      </c>
      <c r="V3638" s="4"/>
      <c r="Y3638" s="388">
        <f ca="1">COUNTIFS(OFFSET($B$10, 0, 0, ROW()-9, 1), SERVICE[[#This Row],[Employee ID]], OFFSET($F$10, 0, 0, ROW()-9, 1), SERVICE[[#This Row],[Resources Role]])</f>
        <v>0</v>
      </c>
      <c r="Z3638" s="388">
        <f ca="1">COUNTIFS(OFFSET($F$10, 0, 0, ROW()-9, 1), SERVICE[[#This Row],[Resources Role]], OFFSET($H$10, 0, 0, ROW()-9, 1), SERVICE[[#This Row],[Booking]])</f>
        <v>0</v>
      </c>
    </row>
    <row r="3639" spans="1:26" x14ac:dyDescent="0.25">
      <c r="A3639" s="6" t="str">
        <f ca="1">no.</f>
        <v/>
      </c>
      <c r="E3639" s="4" t="str">
        <f ca="1">position</f>
        <v/>
      </c>
      <c r="J3639" s="318"/>
      <c r="M3639" s="4"/>
      <c r="O3639" s="6"/>
      <c r="Q3639" s="20"/>
      <c r="R3639" s="5" t="str">
        <f ca="1">score</f>
        <v/>
      </c>
      <c r="S3639" s="7" t="str">
        <f ca="1">rescore_svc</f>
        <v/>
      </c>
      <c r="U3639" s="11" t="str">
        <f ca="1">price</f>
        <v/>
      </c>
      <c r="V3639" s="4"/>
      <c r="Y3639" s="388">
        <f ca="1">COUNTIFS(OFFSET($B$10, 0, 0, ROW()-9, 1), SERVICE[[#This Row],[Employee ID]], OFFSET($F$10, 0, 0, ROW()-9, 1), SERVICE[[#This Row],[Resources Role]])</f>
        <v>0</v>
      </c>
      <c r="Z3639" s="388">
        <f ca="1">COUNTIFS(OFFSET($F$10, 0, 0, ROW()-9, 1), SERVICE[[#This Row],[Resources Role]], OFFSET($H$10, 0, 0, ROW()-9, 1), SERVICE[[#This Row],[Booking]])</f>
        <v>0</v>
      </c>
    </row>
    <row r="3640" spans="1:26" x14ac:dyDescent="0.25">
      <c r="A3640" s="6" t="str">
        <f ca="1">no.</f>
        <v/>
      </c>
      <c r="E3640" s="4" t="str">
        <f ca="1">position</f>
        <v/>
      </c>
      <c r="J3640" s="318"/>
      <c r="M3640" s="4"/>
      <c r="O3640" s="6"/>
      <c r="Q3640" s="20"/>
      <c r="R3640" s="5" t="str">
        <f ca="1">score</f>
        <v/>
      </c>
      <c r="S3640" s="7" t="str">
        <f ca="1">rescore_svc</f>
        <v/>
      </c>
      <c r="U3640" s="11" t="str">
        <f ca="1">price</f>
        <v/>
      </c>
      <c r="V3640" s="4"/>
      <c r="Y3640" s="388">
        <f ca="1">COUNTIFS(OFFSET($B$10, 0, 0, ROW()-9, 1), SERVICE[[#This Row],[Employee ID]], OFFSET($F$10, 0, 0, ROW()-9, 1), SERVICE[[#This Row],[Resources Role]])</f>
        <v>0</v>
      </c>
      <c r="Z3640" s="388">
        <f ca="1">COUNTIFS(OFFSET($F$10, 0, 0, ROW()-9, 1), SERVICE[[#This Row],[Resources Role]], OFFSET($H$10, 0, 0, ROW()-9, 1), SERVICE[[#This Row],[Booking]])</f>
        <v>0</v>
      </c>
    </row>
    <row r="3641" spans="1:26" x14ac:dyDescent="0.25">
      <c r="A3641" s="6" t="str">
        <f ca="1">no.</f>
        <v/>
      </c>
      <c r="E3641" s="4" t="str">
        <f ca="1">position</f>
        <v/>
      </c>
      <c r="J3641" s="318"/>
      <c r="M3641" s="4"/>
      <c r="O3641" s="6"/>
      <c r="Q3641" s="20"/>
      <c r="R3641" s="5" t="str">
        <f ca="1">score</f>
        <v/>
      </c>
      <c r="S3641" s="7" t="str">
        <f ca="1">rescore_svc</f>
        <v/>
      </c>
      <c r="U3641" s="11" t="str">
        <f ca="1">price</f>
        <v/>
      </c>
      <c r="V3641" s="4"/>
      <c r="Y3641" s="388">
        <f ca="1">COUNTIFS(OFFSET($B$10, 0, 0, ROW()-9, 1), SERVICE[[#This Row],[Employee ID]], OFFSET($F$10, 0, 0, ROW()-9, 1), SERVICE[[#This Row],[Resources Role]])</f>
        <v>0</v>
      </c>
      <c r="Z3641" s="388">
        <f ca="1">COUNTIFS(OFFSET($F$10, 0, 0, ROW()-9, 1), SERVICE[[#This Row],[Resources Role]], OFFSET($H$10, 0, 0, ROW()-9, 1), SERVICE[[#This Row],[Booking]])</f>
        <v>0</v>
      </c>
    </row>
    <row r="3642" spans="1:26" x14ac:dyDescent="0.25">
      <c r="A3642" s="6" t="str">
        <f ca="1">no.</f>
        <v/>
      </c>
      <c r="E3642" s="4" t="str">
        <f ca="1">position</f>
        <v/>
      </c>
      <c r="J3642" s="318"/>
      <c r="M3642" s="4"/>
      <c r="O3642" s="6"/>
      <c r="Q3642" s="20"/>
      <c r="R3642" s="5" t="str">
        <f ca="1">score</f>
        <v/>
      </c>
      <c r="S3642" s="7" t="str">
        <f ca="1">rescore_svc</f>
        <v/>
      </c>
      <c r="U3642" s="11" t="str">
        <f ca="1">price</f>
        <v/>
      </c>
      <c r="V3642" s="4"/>
      <c r="Y3642" s="388">
        <f ca="1">COUNTIFS(OFFSET($B$10, 0, 0, ROW()-9, 1), SERVICE[[#This Row],[Employee ID]], OFFSET($F$10, 0, 0, ROW()-9, 1), SERVICE[[#This Row],[Resources Role]])</f>
        <v>0</v>
      </c>
      <c r="Z3642" s="388">
        <f ca="1">COUNTIFS(OFFSET($F$10, 0, 0, ROW()-9, 1), SERVICE[[#This Row],[Resources Role]], OFFSET($H$10, 0, 0, ROW()-9, 1), SERVICE[[#This Row],[Booking]])</f>
        <v>0</v>
      </c>
    </row>
    <row r="3643" spans="1:26" x14ac:dyDescent="0.25">
      <c r="A3643" s="6" t="str">
        <f ca="1">no.</f>
        <v/>
      </c>
      <c r="E3643" s="4" t="str">
        <f ca="1">position</f>
        <v/>
      </c>
      <c r="J3643" s="318"/>
      <c r="M3643" s="4"/>
      <c r="O3643" s="6"/>
      <c r="Q3643" s="20"/>
      <c r="R3643" s="5" t="str">
        <f ca="1">score</f>
        <v/>
      </c>
      <c r="S3643" s="7" t="str">
        <f ca="1">rescore_svc</f>
        <v/>
      </c>
      <c r="U3643" s="11" t="str">
        <f ca="1">price</f>
        <v/>
      </c>
      <c r="V3643" s="4"/>
      <c r="Y3643" s="388">
        <f ca="1">COUNTIFS(OFFSET($B$10, 0, 0, ROW()-9, 1), SERVICE[[#This Row],[Employee ID]], OFFSET($F$10, 0, 0, ROW()-9, 1), SERVICE[[#This Row],[Resources Role]])</f>
        <v>0</v>
      </c>
      <c r="Z3643" s="388">
        <f ca="1">COUNTIFS(OFFSET($F$10, 0, 0, ROW()-9, 1), SERVICE[[#This Row],[Resources Role]], OFFSET($H$10, 0, 0, ROW()-9, 1), SERVICE[[#This Row],[Booking]])</f>
        <v>0</v>
      </c>
    </row>
    <row r="3644" spans="1:26" x14ac:dyDescent="0.25">
      <c r="A3644" s="6" t="str">
        <f ca="1">no.</f>
        <v/>
      </c>
      <c r="E3644" s="4" t="str">
        <f ca="1">position</f>
        <v/>
      </c>
      <c r="J3644" s="318"/>
      <c r="M3644" s="4"/>
      <c r="O3644" s="6"/>
      <c r="Q3644" s="20"/>
      <c r="R3644" s="5" t="str">
        <f ca="1">score</f>
        <v/>
      </c>
      <c r="S3644" s="7" t="str">
        <f ca="1">rescore_svc</f>
        <v/>
      </c>
      <c r="U3644" s="11" t="str">
        <f ca="1">price</f>
        <v/>
      </c>
      <c r="V3644" s="4"/>
      <c r="Y3644" s="388">
        <f ca="1">COUNTIFS(OFFSET($B$10, 0, 0, ROW()-9, 1), SERVICE[[#This Row],[Employee ID]], OFFSET($F$10, 0, 0, ROW()-9, 1), SERVICE[[#This Row],[Resources Role]])</f>
        <v>0</v>
      </c>
      <c r="Z3644" s="388">
        <f ca="1">COUNTIFS(OFFSET($F$10, 0, 0, ROW()-9, 1), SERVICE[[#This Row],[Resources Role]], OFFSET($H$10, 0, 0, ROW()-9, 1), SERVICE[[#This Row],[Booking]])</f>
        <v>0</v>
      </c>
    </row>
    <row r="3645" spans="1:26" x14ac:dyDescent="0.25">
      <c r="A3645" s="6" t="str">
        <f ca="1">no.</f>
        <v/>
      </c>
      <c r="E3645" s="4" t="str">
        <f ca="1">position</f>
        <v/>
      </c>
      <c r="J3645" s="318"/>
      <c r="M3645" s="4"/>
      <c r="O3645" s="6"/>
      <c r="Q3645" s="20"/>
      <c r="R3645" s="5" t="str">
        <f ca="1">score</f>
        <v/>
      </c>
      <c r="S3645" s="7" t="str">
        <f ca="1">rescore_svc</f>
        <v/>
      </c>
      <c r="U3645" s="11" t="str">
        <f ca="1">price</f>
        <v/>
      </c>
      <c r="V3645" s="4"/>
      <c r="Y3645" s="388">
        <f ca="1">COUNTIFS(OFFSET($B$10, 0, 0, ROW()-9, 1), SERVICE[[#This Row],[Employee ID]], OFFSET($F$10, 0, 0, ROW()-9, 1), SERVICE[[#This Row],[Resources Role]])</f>
        <v>0</v>
      </c>
      <c r="Z3645" s="388">
        <f ca="1">COUNTIFS(OFFSET($F$10, 0, 0, ROW()-9, 1), SERVICE[[#This Row],[Resources Role]], OFFSET($H$10, 0, 0, ROW()-9, 1), SERVICE[[#This Row],[Booking]])</f>
        <v>0</v>
      </c>
    </row>
    <row r="3646" spans="1:26" x14ac:dyDescent="0.25">
      <c r="A3646" s="6" t="str">
        <f ca="1">no.</f>
        <v/>
      </c>
      <c r="E3646" s="4" t="str">
        <f ca="1">position</f>
        <v/>
      </c>
      <c r="J3646" s="318"/>
      <c r="M3646" s="4"/>
      <c r="O3646" s="6"/>
      <c r="Q3646" s="20"/>
      <c r="R3646" s="5" t="str">
        <f ca="1">score</f>
        <v/>
      </c>
      <c r="S3646" s="7" t="str">
        <f ca="1">rescore_svc</f>
        <v/>
      </c>
      <c r="U3646" s="11" t="str">
        <f ca="1">price</f>
        <v/>
      </c>
      <c r="V3646" s="4"/>
      <c r="Y3646" s="388">
        <f ca="1">COUNTIFS(OFFSET($B$10, 0, 0, ROW()-9, 1), SERVICE[[#This Row],[Employee ID]], OFFSET($F$10, 0, 0, ROW()-9, 1), SERVICE[[#This Row],[Resources Role]])</f>
        <v>0</v>
      </c>
      <c r="Z3646" s="388">
        <f ca="1">COUNTIFS(OFFSET($F$10, 0, 0, ROW()-9, 1), SERVICE[[#This Row],[Resources Role]], OFFSET($H$10, 0, 0, ROW()-9, 1), SERVICE[[#This Row],[Booking]])</f>
        <v>0</v>
      </c>
    </row>
    <row r="3647" spans="1:26" x14ac:dyDescent="0.25">
      <c r="A3647" s="6" t="str">
        <f ca="1">no.</f>
        <v/>
      </c>
      <c r="E3647" s="4" t="str">
        <f ca="1">position</f>
        <v/>
      </c>
      <c r="J3647" s="318"/>
      <c r="M3647" s="4"/>
      <c r="O3647" s="6"/>
      <c r="Q3647" s="20"/>
      <c r="R3647" s="5" t="str">
        <f ca="1">score</f>
        <v/>
      </c>
      <c r="S3647" s="7" t="str">
        <f ca="1">rescore_svc</f>
        <v/>
      </c>
      <c r="U3647" s="11" t="str">
        <f ca="1">price</f>
        <v/>
      </c>
      <c r="V3647" s="4"/>
      <c r="Y3647" s="388">
        <f ca="1">COUNTIFS(OFFSET($B$10, 0, 0, ROW()-9, 1), SERVICE[[#This Row],[Employee ID]], OFFSET($F$10, 0, 0, ROW()-9, 1), SERVICE[[#This Row],[Resources Role]])</f>
        <v>0</v>
      </c>
      <c r="Z3647" s="388">
        <f ca="1">COUNTIFS(OFFSET($F$10, 0, 0, ROW()-9, 1), SERVICE[[#This Row],[Resources Role]], OFFSET($H$10, 0, 0, ROW()-9, 1), SERVICE[[#This Row],[Booking]])</f>
        <v>0</v>
      </c>
    </row>
    <row r="3648" spans="1:26" x14ac:dyDescent="0.25">
      <c r="A3648" s="6" t="str">
        <f ca="1">no.</f>
        <v/>
      </c>
      <c r="E3648" s="4" t="str">
        <f ca="1">position</f>
        <v/>
      </c>
      <c r="J3648" s="318"/>
      <c r="M3648" s="4"/>
      <c r="O3648" s="6"/>
      <c r="Q3648" s="20"/>
      <c r="R3648" s="5" t="str">
        <f ca="1">score</f>
        <v/>
      </c>
      <c r="S3648" s="7" t="str">
        <f ca="1">rescore_svc</f>
        <v/>
      </c>
      <c r="U3648" s="11" t="str">
        <f ca="1">price</f>
        <v/>
      </c>
      <c r="V3648" s="4"/>
      <c r="Y3648" s="388">
        <f ca="1">COUNTIFS(OFFSET($B$10, 0, 0, ROW()-9, 1), SERVICE[[#This Row],[Employee ID]], OFFSET($F$10, 0, 0, ROW()-9, 1), SERVICE[[#This Row],[Resources Role]])</f>
        <v>0</v>
      </c>
      <c r="Z3648" s="388">
        <f ca="1">COUNTIFS(OFFSET($F$10, 0, 0, ROW()-9, 1), SERVICE[[#This Row],[Resources Role]], OFFSET($H$10, 0, 0, ROW()-9, 1), SERVICE[[#This Row],[Booking]])</f>
        <v>0</v>
      </c>
    </row>
    <row r="3649" spans="1:26" x14ac:dyDescent="0.25">
      <c r="A3649" s="6" t="str">
        <f ca="1">no.</f>
        <v/>
      </c>
      <c r="E3649" s="4" t="str">
        <f ca="1">position</f>
        <v/>
      </c>
      <c r="J3649" s="318"/>
      <c r="M3649" s="4"/>
      <c r="O3649" s="6"/>
      <c r="Q3649" s="20"/>
      <c r="R3649" s="5" t="str">
        <f ca="1">score</f>
        <v/>
      </c>
      <c r="S3649" s="7" t="str">
        <f ca="1">rescore_svc</f>
        <v/>
      </c>
      <c r="U3649" s="11" t="str">
        <f ca="1">price</f>
        <v/>
      </c>
      <c r="V3649" s="4"/>
      <c r="Y3649" s="388">
        <f ca="1">COUNTIFS(OFFSET($B$10, 0, 0, ROW()-9, 1), SERVICE[[#This Row],[Employee ID]], OFFSET($F$10, 0, 0, ROW()-9, 1), SERVICE[[#This Row],[Resources Role]])</f>
        <v>0</v>
      </c>
      <c r="Z3649" s="388">
        <f ca="1">COUNTIFS(OFFSET($F$10, 0, 0, ROW()-9, 1), SERVICE[[#This Row],[Resources Role]], OFFSET($H$10, 0, 0, ROW()-9, 1), SERVICE[[#This Row],[Booking]])</f>
        <v>0</v>
      </c>
    </row>
    <row r="3650" spans="1:26" x14ac:dyDescent="0.25">
      <c r="A3650" s="6" t="str">
        <f ca="1">no.</f>
        <v/>
      </c>
      <c r="E3650" s="4" t="str">
        <f ca="1">position</f>
        <v/>
      </c>
      <c r="J3650" s="318"/>
      <c r="M3650" s="4"/>
      <c r="O3650" s="6"/>
      <c r="Q3650" s="20"/>
      <c r="R3650" s="5" t="str">
        <f ca="1">score</f>
        <v/>
      </c>
      <c r="S3650" s="7" t="str">
        <f ca="1">rescore_svc</f>
        <v/>
      </c>
      <c r="U3650" s="11" t="str">
        <f ca="1">price</f>
        <v/>
      </c>
      <c r="V3650" s="4"/>
      <c r="Y3650" s="388">
        <f ca="1">COUNTIFS(OFFSET($B$10, 0, 0, ROW()-9, 1), SERVICE[[#This Row],[Employee ID]], OFFSET($F$10, 0, 0, ROW()-9, 1), SERVICE[[#This Row],[Resources Role]])</f>
        <v>0</v>
      </c>
      <c r="Z3650" s="388">
        <f ca="1">COUNTIFS(OFFSET($F$10, 0, 0, ROW()-9, 1), SERVICE[[#This Row],[Resources Role]], OFFSET($H$10, 0, 0, ROW()-9, 1), SERVICE[[#This Row],[Booking]])</f>
        <v>0</v>
      </c>
    </row>
    <row r="3651" spans="1:26" x14ac:dyDescent="0.25">
      <c r="A3651" s="6" t="str">
        <f ca="1">no.</f>
        <v/>
      </c>
      <c r="E3651" s="4" t="str">
        <f ca="1">position</f>
        <v/>
      </c>
      <c r="J3651" s="318"/>
      <c r="M3651" s="4"/>
      <c r="O3651" s="6"/>
      <c r="Q3651" s="20"/>
      <c r="R3651" s="5" t="str">
        <f ca="1">score</f>
        <v/>
      </c>
      <c r="S3651" s="7" t="str">
        <f ca="1">rescore_svc</f>
        <v/>
      </c>
      <c r="U3651" s="11" t="str">
        <f ca="1">price</f>
        <v/>
      </c>
      <c r="V3651" s="4"/>
      <c r="Y3651" s="388">
        <f ca="1">COUNTIFS(OFFSET($B$10, 0, 0, ROW()-9, 1), SERVICE[[#This Row],[Employee ID]], OFFSET($F$10, 0, 0, ROW()-9, 1), SERVICE[[#This Row],[Resources Role]])</f>
        <v>0</v>
      </c>
      <c r="Z3651" s="388">
        <f ca="1">COUNTIFS(OFFSET($F$10, 0, 0, ROW()-9, 1), SERVICE[[#This Row],[Resources Role]], OFFSET($H$10, 0, 0, ROW()-9, 1), SERVICE[[#This Row],[Booking]])</f>
        <v>0</v>
      </c>
    </row>
    <row r="3652" spans="1:26" x14ac:dyDescent="0.25">
      <c r="A3652" s="6" t="str">
        <f ca="1">no.</f>
        <v/>
      </c>
      <c r="E3652" s="4" t="str">
        <f ca="1">position</f>
        <v/>
      </c>
      <c r="J3652" s="318"/>
      <c r="M3652" s="4"/>
      <c r="O3652" s="6"/>
      <c r="Q3652" s="20"/>
      <c r="R3652" s="5" t="str">
        <f ca="1">score</f>
        <v/>
      </c>
      <c r="S3652" s="7" t="str">
        <f ca="1">rescore_svc</f>
        <v/>
      </c>
      <c r="U3652" s="11" t="str">
        <f ca="1">price</f>
        <v/>
      </c>
      <c r="V3652" s="4"/>
      <c r="Y3652" s="388">
        <f ca="1">COUNTIFS(OFFSET($B$10, 0, 0, ROW()-9, 1), SERVICE[[#This Row],[Employee ID]], OFFSET($F$10, 0, 0, ROW()-9, 1), SERVICE[[#This Row],[Resources Role]])</f>
        <v>0</v>
      </c>
      <c r="Z3652" s="388">
        <f ca="1">COUNTIFS(OFFSET($F$10, 0, 0, ROW()-9, 1), SERVICE[[#This Row],[Resources Role]], OFFSET($H$10, 0, 0, ROW()-9, 1), SERVICE[[#This Row],[Booking]])</f>
        <v>0</v>
      </c>
    </row>
    <row r="3653" spans="1:26" x14ac:dyDescent="0.25">
      <c r="A3653" s="6" t="str">
        <f ca="1">no.</f>
        <v/>
      </c>
      <c r="E3653" s="4" t="str">
        <f ca="1">position</f>
        <v/>
      </c>
      <c r="J3653" s="318"/>
      <c r="M3653" s="4"/>
      <c r="O3653" s="6"/>
      <c r="Q3653" s="20"/>
      <c r="R3653" s="5" t="str">
        <f ca="1">score</f>
        <v/>
      </c>
      <c r="S3653" s="7" t="str">
        <f ca="1">rescore_svc</f>
        <v/>
      </c>
      <c r="U3653" s="11" t="str">
        <f ca="1">price</f>
        <v/>
      </c>
      <c r="V3653" s="4"/>
      <c r="Y3653" s="388">
        <f ca="1">COUNTIFS(OFFSET($B$10, 0, 0, ROW()-9, 1), SERVICE[[#This Row],[Employee ID]], OFFSET($F$10, 0, 0, ROW()-9, 1), SERVICE[[#This Row],[Resources Role]])</f>
        <v>0</v>
      </c>
      <c r="Z3653" s="388">
        <f ca="1">COUNTIFS(OFFSET($F$10, 0, 0, ROW()-9, 1), SERVICE[[#This Row],[Resources Role]], OFFSET($H$10, 0, 0, ROW()-9, 1), SERVICE[[#This Row],[Booking]])</f>
        <v>0</v>
      </c>
    </row>
    <row r="3654" spans="1:26" x14ac:dyDescent="0.25">
      <c r="A3654" s="6" t="str">
        <f ca="1">no.</f>
        <v/>
      </c>
      <c r="E3654" s="4" t="str">
        <f ca="1">position</f>
        <v/>
      </c>
      <c r="J3654" s="318"/>
      <c r="M3654" s="4"/>
      <c r="O3654" s="6"/>
      <c r="Q3654" s="20"/>
      <c r="R3654" s="5" t="str">
        <f ca="1">score</f>
        <v/>
      </c>
      <c r="S3654" s="7" t="str">
        <f ca="1">rescore_svc</f>
        <v/>
      </c>
      <c r="U3654" s="11" t="str">
        <f ca="1">price</f>
        <v/>
      </c>
      <c r="V3654" s="4"/>
      <c r="Y3654" s="388">
        <f ca="1">COUNTIFS(OFFSET($B$10, 0, 0, ROW()-9, 1), SERVICE[[#This Row],[Employee ID]], OFFSET($F$10, 0, 0, ROW()-9, 1), SERVICE[[#This Row],[Resources Role]])</f>
        <v>0</v>
      </c>
      <c r="Z3654" s="388">
        <f ca="1">COUNTIFS(OFFSET($F$10, 0, 0, ROW()-9, 1), SERVICE[[#This Row],[Resources Role]], OFFSET($H$10, 0, 0, ROW()-9, 1), SERVICE[[#This Row],[Booking]])</f>
        <v>0</v>
      </c>
    </row>
    <row r="3655" spans="1:26" x14ac:dyDescent="0.25">
      <c r="A3655" s="6" t="str">
        <f ca="1">no.</f>
        <v/>
      </c>
      <c r="E3655" s="4" t="str">
        <f ca="1">position</f>
        <v/>
      </c>
      <c r="J3655" s="318"/>
      <c r="M3655" s="4"/>
      <c r="O3655" s="6"/>
      <c r="Q3655" s="20"/>
      <c r="R3655" s="5" t="str">
        <f ca="1">score</f>
        <v/>
      </c>
      <c r="S3655" s="7" t="str">
        <f ca="1">rescore_svc</f>
        <v/>
      </c>
      <c r="U3655" s="11" t="str">
        <f ca="1">price</f>
        <v/>
      </c>
      <c r="V3655" s="4"/>
      <c r="Y3655" s="388">
        <f ca="1">COUNTIFS(OFFSET($B$10, 0, 0, ROW()-9, 1), SERVICE[[#This Row],[Employee ID]], OFFSET($F$10, 0, 0, ROW()-9, 1), SERVICE[[#This Row],[Resources Role]])</f>
        <v>0</v>
      </c>
      <c r="Z3655" s="388">
        <f ca="1">COUNTIFS(OFFSET($F$10, 0, 0, ROW()-9, 1), SERVICE[[#This Row],[Resources Role]], OFFSET($H$10, 0, 0, ROW()-9, 1), SERVICE[[#This Row],[Booking]])</f>
        <v>0</v>
      </c>
    </row>
    <row r="3656" spans="1:26" x14ac:dyDescent="0.25">
      <c r="A3656" s="6" t="str">
        <f ca="1">no.</f>
        <v/>
      </c>
      <c r="E3656" s="4" t="str">
        <f ca="1">position</f>
        <v/>
      </c>
      <c r="J3656" s="318"/>
      <c r="M3656" s="4"/>
      <c r="O3656" s="6"/>
      <c r="Q3656" s="20"/>
      <c r="R3656" s="5" t="str">
        <f ca="1">score</f>
        <v/>
      </c>
      <c r="S3656" s="7" t="str">
        <f ca="1">rescore_svc</f>
        <v/>
      </c>
      <c r="U3656" s="11" t="str">
        <f ca="1">price</f>
        <v/>
      </c>
      <c r="V3656" s="4"/>
      <c r="Y3656" s="388">
        <f ca="1">COUNTIFS(OFFSET($B$10, 0, 0, ROW()-9, 1), SERVICE[[#This Row],[Employee ID]], OFFSET($F$10, 0, 0, ROW()-9, 1), SERVICE[[#This Row],[Resources Role]])</f>
        <v>0</v>
      </c>
      <c r="Z3656" s="388">
        <f ca="1">COUNTIFS(OFFSET($F$10, 0, 0, ROW()-9, 1), SERVICE[[#This Row],[Resources Role]], OFFSET($H$10, 0, 0, ROW()-9, 1), SERVICE[[#This Row],[Booking]])</f>
        <v>0</v>
      </c>
    </row>
    <row r="3657" spans="1:26" x14ac:dyDescent="0.25">
      <c r="A3657" s="6" t="str">
        <f ca="1">no.</f>
        <v/>
      </c>
      <c r="E3657" s="4" t="str">
        <f ca="1">position</f>
        <v/>
      </c>
      <c r="J3657" s="318"/>
      <c r="M3657" s="4"/>
      <c r="O3657" s="6"/>
      <c r="Q3657" s="20"/>
      <c r="R3657" s="5" t="str">
        <f ca="1">score</f>
        <v/>
      </c>
      <c r="S3657" s="7" t="str">
        <f ca="1">rescore_svc</f>
        <v/>
      </c>
      <c r="U3657" s="11" t="str">
        <f ca="1">price</f>
        <v/>
      </c>
      <c r="V3657" s="4"/>
      <c r="Y3657" s="388">
        <f ca="1">COUNTIFS(OFFSET($B$10, 0, 0, ROW()-9, 1), SERVICE[[#This Row],[Employee ID]], OFFSET($F$10, 0, 0, ROW()-9, 1), SERVICE[[#This Row],[Resources Role]])</f>
        <v>0</v>
      </c>
      <c r="Z3657" s="388">
        <f ca="1">COUNTIFS(OFFSET($F$10, 0, 0, ROW()-9, 1), SERVICE[[#This Row],[Resources Role]], OFFSET($H$10, 0, 0, ROW()-9, 1), SERVICE[[#This Row],[Booking]])</f>
        <v>0</v>
      </c>
    </row>
    <row r="3658" spans="1:26" x14ac:dyDescent="0.25">
      <c r="A3658" s="6" t="str">
        <f ca="1">no.</f>
        <v/>
      </c>
      <c r="E3658" s="4" t="str">
        <f ca="1">position</f>
        <v/>
      </c>
      <c r="J3658" s="318"/>
      <c r="M3658" s="4"/>
      <c r="O3658" s="6"/>
      <c r="Q3658" s="20"/>
      <c r="R3658" s="5" t="str">
        <f ca="1">score</f>
        <v/>
      </c>
      <c r="S3658" s="7" t="str">
        <f ca="1">rescore_svc</f>
        <v/>
      </c>
      <c r="U3658" s="11" t="str">
        <f ca="1">price</f>
        <v/>
      </c>
      <c r="V3658" s="4"/>
      <c r="Y3658" s="388">
        <f ca="1">COUNTIFS(OFFSET($B$10, 0, 0, ROW()-9, 1), SERVICE[[#This Row],[Employee ID]], OFFSET($F$10, 0, 0, ROW()-9, 1), SERVICE[[#This Row],[Resources Role]])</f>
        <v>0</v>
      </c>
      <c r="Z3658" s="388">
        <f ca="1">COUNTIFS(OFFSET($F$10, 0, 0, ROW()-9, 1), SERVICE[[#This Row],[Resources Role]], OFFSET($H$10, 0, 0, ROW()-9, 1), SERVICE[[#This Row],[Booking]])</f>
        <v>0</v>
      </c>
    </row>
    <row r="3659" spans="1:26" x14ac:dyDescent="0.25">
      <c r="A3659" s="6" t="str">
        <f ca="1">no.</f>
        <v/>
      </c>
      <c r="E3659" s="4" t="str">
        <f ca="1">position</f>
        <v/>
      </c>
      <c r="J3659" s="318"/>
      <c r="M3659" s="4"/>
      <c r="O3659" s="6"/>
      <c r="Q3659" s="20"/>
      <c r="R3659" s="5" t="str">
        <f ca="1">score</f>
        <v/>
      </c>
      <c r="S3659" s="7" t="str">
        <f ca="1">rescore_svc</f>
        <v/>
      </c>
      <c r="U3659" s="11" t="str">
        <f ca="1">price</f>
        <v/>
      </c>
      <c r="V3659" s="4"/>
      <c r="Y3659" s="388">
        <f ca="1">COUNTIFS(OFFSET($B$10, 0, 0, ROW()-9, 1), SERVICE[[#This Row],[Employee ID]], OFFSET($F$10, 0, 0, ROW()-9, 1), SERVICE[[#This Row],[Resources Role]])</f>
        <v>0</v>
      </c>
      <c r="Z3659" s="388">
        <f ca="1">COUNTIFS(OFFSET($F$10, 0, 0, ROW()-9, 1), SERVICE[[#This Row],[Resources Role]], OFFSET($H$10, 0, 0, ROW()-9, 1), SERVICE[[#This Row],[Booking]])</f>
        <v>0</v>
      </c>
    </row>
    <row r="3660" spans="1:26" x14ac:dyDescent="0.25">
      <c r="A3660" s="6" t="str">
        <f ca="1">no.</f>
        <v/>
      </c>
      <c r="E3660" s="4" t="str">
        <f ca="1">position</f>
        <v/>
      </c>
      <c r="J3660" s="318"/>
      <c r="M3660" s="4"/>
      <c r="O3660" s="6"/>
      <c r="Q3660" s="20"/>
      <c r="R3660" s="5" t="str">
        <f ca="1">score</f>
        <v/>
      </c>
      <c r="S3660" s="7" t="str">
        <f ca="1">rescore_svc</f>
        <v/>
      </c>
      <c r="U3660" s="11" t="str">
        <f ca="1">price</f>
        <v/>
      </c>
      <c r="V3660" s="4"/>
      <c r="Y3660" s="388">
        <f ca="1">COUNTIFS(OFFSET($B$10, 0, 0, ROW()-9, 1), SERVICE[[#This Row],[Employee ID]], OFFSET($F$10, 0, 0, ROW()-9, 1), SERVICE[[#This Row],[Resources Role]])</f>
        <v>0</v>
      </c>
      <c r="Z3660" s="388">
        <f ca="1">COUNTIFS(OFFSET($F$10, 0, 0, ROW()-9, 1), SERVICE[[#This Row],[Resources Role]], OFFSET($H$10, 0, 0, ROW()-9, 1), SERVICE[[#This Row],[Booking]])</f>
        <v>0</v>
      </c>
    </row>
    <row r="3661" spans="1:26" x14ac:dyDescent="0.25">
      <c r="A3661" s="6" t="str">
        <f ca="1">no.</f>
        <v/>
      </c>
      <c r="E3661" s="4" t="str">
        <f ca="1">position</f>
        <v/>
      </c>
      <c r="J3661" s="318"/>
      <c r="M3661" s="4"/>
      <c r="O3661" s="6"/>
      <c r="Q3661" s="20"/>
      <c r="R3661" s="5" t="str">
        <f ca="1">score</f>
        <v/>
      </c>
      <c r="S3661" s="7" t="str">
        <f ca="1">rescore_svc</f>
        <v/>
      </c>
      <c r="U3661" s="11" t="str">
        <f ca="1">price</f>
        <v/>
      </c>
      <c r="V3661" s="4"/>
      <c r="Y3661" s="388">
        <f ca="1">COUNTIFS(OFFSET($B$10, 0, 0, ROW()-9, 1), SERVICE[[#This Row],[Employee ID]], OFFSET($F$10, 0, 0, ROW()-9, 1), SERVICE[[#This Row],[Resources Role]])</f>
        <v>0</v>
      </c>
      <c r="Z3661" s="388">
        <f ca="1">COUNTIFS(OFFSET($F$10, 0, 0, ROW()-9, 1), SERVICE[[#This Row],[Resources Role]], OFFSET($H$10, 0, 0, ROW()-9, 1), SERVICE[[#This Row],[Booking]])</f>
        <v>0</v>
      </c>
    </row>
    <row r="3662" spans="1:26" x14ac:dyDescent="0.25">
      <c r="A3662" s="6" t="str">
        <f ca="1">no.</f>
        <v/>
      </c>
      <c r="E3662" s="4" t="str">
        <f ca="1">position</f>
        <v/>
      </c>
      <c r="J3662" s="318"/>
      <c r="M3662" s="4"/>
      <c r="O3662" s="6"/>
      <c r="Q3662" s="20"/>
      <c r="R3662" s="5" t="str">
        <f ca="1">score</f>
        <v/>
      </c>
      <c r="S3662" s="7" t="str">
        <f ca="1">rescore_svc</f>
        <v/>
      </c>
      <c r="U3662" s="11" t="str">
        <f ca="1">price</f>
        <v/>
      </c>
      <c r="V3662" s="4"/>
      <c r="Y3662" s="388">
        <f ca="1">COUNTIFS(OFFSET($B$10, 0, 0, ROW()-9, 1), SERVICE[[#This Row],[Employee ID]], OFFSET($F$10, 0, 0, ROW()-9, 1), SERVICE[[#This Row],[Resources Role]])</f>
        <v>0</v>
      </c>
      <c r="Z3662" s="388">
        <f ca="1">COUNTIFS(OFFSET($F$10, 0, 0, ROW()-9, 1), SERVICE[[#This Row],[Resources Role]], OFFSET($H$10, 0, 0, ROW()-9, 1), SERVICE[[#This Row],[Booking]])</f>
        <v>0</v>
      </c>
    </row>
    <row r="3663" spans="1:26" x14ac:dyDescent="0.25">
      <c r="A3663" s="6" t="str">
        <f ca="1">no.</f>
        <v/>
      </c>
      <c r="E3663" s="4" t="str">
        <f ca="1">position</f>
        <v/>
      </c>
      <c r="J3663" s="318"/>
      <c r="M3663" s="4"/>
      <c r="O3663" s="6"/>
      <c r="Q3663" s="20"/>
      <c r="R3663" s="5" t="str">
        <f ca="1">score</f>
        <v/>
      </c>
      <c r="S3663" s="7" t="str">
        <f ca="1">rescore_svc</f>
        <v/>
      </c>
      <c r="U3663" s="11" t="str">
        <f ca="1">price</f>
        <v/>
      </c>
      <c r="V3663" s="4"/>
      <c r="Y3663" s="388">
        <f ca="1">COUNTIFS(OFFSET($B$10, 0, 0, ROW()-9, 1), SERVICE[[#This Row],[Employee ID]], OFFSET($F$10, 0, 0, ROW()-9, 1), SERVICE[[#This Row],[Resources Role]])</f>
        <v>0</v>
      </c>
      <c r="Z3663" s="388">
        <f ca="1">COUNTIFS(OFFSET($F$10, 0, 0, ROW()-9, 1), SERVICE[[#This Row],[Resources Role]], OFFSET($H$10, 0, 0, ROW()-9, 1), SERVICE[[#This Row],[Booking]])</f>
        <v>0</v>
      </c>
    </row>
    <row r="3664" spans="1:26" x14ac:dyDescent="0.25">
      <c r="A3664" s="6" t="str">
        <f ca="1">no.</f>
        <v/>
      </c>
      <c r="E3664" s="4" t="str">
        <f ca="1">position</f>
        <v/>
      </c>
      <c r="J3664" s="318"/>
      <c r="M3664" s="4"/>
      <c r="O3664" s="6"/>
      <c r="Q3664" s="20"/>
      <c r="R3664" s="5" t="str">
        <f ca="1">score</f>
        <v/>
      </c>
      <c r="S3664" s="7" t="str">
        <f ca="1">rescore_svc</f>
        <v/>
      </c>
      <c r="U3664" s="11" t="str">
        <f ca="1">price</f>
        <v/>
      </c>
      <c r="V3664" s="4"/>
      <c r="Y3664" s="388">
        <f ca="1">COUNTIFS(OFFSET($B$10, 0, 0, ROW()-9, 1), SERVICE[[#This Row],[Employee ID]], OFFSET($F$10, 0, 0, ROW()-9, 1), SERVICE[[#This Row],[Resources Role]])</f>
        <v>0</v>
      </c>
      <c r="Z3664" s="388">
        <f ca="1">COUNTIFS(OFFSET($F$10, 0, 0, ROW()-9, 1), SERVICE[[#This Row],[Resources Role]], OFFSET($H$10, 0, 0, ROW()-9, 1), SERVICE[[#This Row],[Booking]])</f>
        <v>0</v>
      </c>
    </row>
    <row r="3665" spans="1:26" x14ac:dyDescent="0.25">
      <c r="A3665" s="6" t="str">
        <f ca="1">no.</f>
        <v/>
      </c>
      <c r="E3665" s="4" t="str">
        <f ca="1">position</f>
        <v/>
      </c>
      <c r="J3665" s="318"/>
      <c r="M3665" s="4"/>
      <c r="O3665" s="6"/>
      <c r="Q3665" s="20"/>
      <c r="R3665" s="5" t="str">
        <f ca="1">score</f>
        <v/>
      </c>
      <c r="S3665" s="7" t="str">
        <f ca="1">rescore_svc</f>
        <v/>
      </c>
      <c r="U3665" s="11" t="str">
        <f ca="1">price</f>
        <v/>
      </c>
      <c r="V3665" s="4"/>
      <c r="Y3665" s="388">
        <f ca="1">COUNTIFS(OFFSET($B$10, 0, 0, ROW()-9, 1), SERVICE[[#This Row],[Employee ID]], OFFSET($F$10, 0, 0, ROW()-9, 1), SERVICE[[#This Row],[Resources Role]])</f>
        <v>0</v>
      </c>
      <c r="Z3665" s="388">
        <f ca="1">COUNTIFS(OFFSET($F$10, 0, 0, ROW()-9, 1), SERVICE[[#This Row],[Resources Role]], OFFSET($H$10, 0, 0, ROW()-9, 1), SERVICE[[#This Row],[Booking]])</f>
        <v>0</v>
      </c>
    </row>
    <row r="3666" spans="1:26" x14ac:dyDescent="0.25">
      <c r="A3666" s="6" t="str">
        <f ca="1">no.</f>
        <v/>
      </c>
      <c r="E3666" s="4" t="str">
        <f ca="1">position</f>
        <v/>
      </c>
      <c r="J3666" s="318"/>
      <c r="M3666" s="4"/>
      <c r="O3666" s="6"/>
      <c r="Q3666" s="20"/>
      <c r="R3666" s="5" t="str">
        <f ca="1">score</f>
        <v/>
      </c>
      <c r="S3666" s="7" t="str">
        <f ca="1">rescore_svc</f>
        <v/>
      </c>
      <c r="U3666" s="11" t="str">
        <f ca="1">price</f>
        <v/>
      </c>
      <c r="V3666" s="4"/>
      <c r="Y3666" s="388">
        <f ca="1">COUNTIFS(OFFSET($B$10, 0, 0, ROW()-9, 1), SERVICE[[#This Row],[Employee ID]], OFFSET($F$10, 0, 0, ROW()-9, 1), SERVICE[[#This Row],[Resources Role]])</f>
        <v>0</v>
      </c>
      <c r="Z3666" s="388">
        <f ca="1">COUNTIFS(OFFSET($F$10, 0, 0, ROW()-9, 1), SERVICE[[#This Row],[Resources Role]], OFFSET($H$10, 0, 0, ROW()-9, 1), SERVICE[[#This Row],[Booking]])</f>
        <v>0</v>
      </c>
    </row>
    <row r="3667" spans="1:26" x14ac:dyDescent="0.25">
      <c r="A3667" s="6" t="str">
        <f ca="1">no.</f>
        <v/>
      </c>
      <c r="E3667" s="4" t="str">
        <f ca="1">position</f>
        <v/>
      </c>
      <c r="J3667" s="318"/>
      <c r="M3667" s="4"/>
      <c r="O3667" s="6"/>
      <c r="Q3667" s="20"/>
      <c r="R3667" s="5" t="str">
        <f ca="1">score</f>
        <v/>
      </c>
      <c r="S3667" s="7" t="str">
        <f ca="1">rescore_svc</f>
        <v/>
      </c>
      <c r="U3667" s="11" t="str">
        <f ca="1">price</f>
        <v/>
      </c>
      <c r="V3667" s="4"/>
      <c r="Y3667" s="388">
        <f ca="1">COUNTIFS(OFFSET($B$10, 0, 0, ROW()-9, 1), SERVICE[[#This Row],[Employee ID]], OFFSET($F$10, 0, 0, ROW()-9, 1), SERVICE[[#This Row],[Resources Role]])</f>
        <v>0</v>
      </c>
      <c r="Z3667" s="388">
        <f ca="1">COUNTIFS(OFFSET($F$10, 0, 0, ROW()-9, 1), SERVICE[[#This Row],[Resources Role]], OFFSET($H$10, 0, 0, ROW()-9, 1), SERVICE[[#This Row],[Booking]])</f>
        <v>0</v>
      </c>
    </row>
    <row r="3668" spans="1:26" x14ac:dyDescent="0.25">
      <c r="A3668" s="6" t="str">
        <f ca="1">no.</f>
        <v/>
      </c>
      <c r="E3668" s="4" t="str">
        <f ca="1">position</f>
        <v/>
      </c>
      <c r="J3668" s="318"/>
      <c r="M3668" s="4"/>
      <c r="O3668" s="6"/>
      <c r="Q3668" s="20"/>
      <c r="R3668" s="5" t="str">
        <f ca="1">score</f>
        <v/>
      </c>
      <c r="S3668" s="7" t="str">
        <f ca="1">rescore_svc</f>
        <v/>
      </c>
      <c r="U3668" s="11" t="str">
        <f ca="1">price</f>
        <v/>
      </c>
      <c r="V3668" s="4"/>
      <c r="Y3668" s="388">
        <f ca="1">COUNTIFS(OFFSET($B$10, 0, 0, ROW()-9, 1), SERVICE[[#This Row],[Employee ID]], OFFSET($F$10, 0, 0, ROW()-9, 1), SERVICE[[#This Row],[Resources Role]])</f>
        <v>0</v>
      </c>
      <c r="Z3668" s="388">
        <f ca="1">COUNTIFS(OFFSET($F$10, 0, 0, ROW()-9, 1), SERVICE[[#This Row],[Resources Role]], OFFSET($H$10, 0, 0, ROW()-9, 1), SERVICE[[#This Row],[Booking]])</f>
        <v>0</v>
      </c>
    </row>
    <row r="3669" spans="1:26" x14ac:dyDescent="0.25">
      <c r="A3669" s="6" t="str">
        <f ca="1">no.</f>
        <v/>
      </c>
      <c r="E3669" s="4" t="str">
        <f ca="1">position</f>
        <v/>
      </c>
      <c r="J3669" s="318"/>
      <c r="M3669" s="4"/>
      <c r="O3669" s="6"/>
      <c r="Q3669" s="20"/>
      <c r="R3669" s="5" t="str">
        <f ca="1">score</f>
        <v/>
      </c>
      <c r="S3669" s="7" t="str">
        <f ca="1">rescore_svc</f>
        <v/>
      </c>
      <c r="U3669" s="11" t="str">
        <f ca="1">price</f>
        <v/>
      </c>
      <c r="V3669" s="4"/>
      <c r="Y3669" s="388">
        <f ca="1">COUNTIFS(OFFSET($B$10, 0, 0, ROW()-9, 1), SERVICE[[#This Row],[Employee ID]], OFFSET($F$10, 0, 0, ROW()-9, 1), SERVICE[[#This Row],[Resources Role]])</f>
        <v>0</v>
      </c>
      <c r="Z3669" s="388">
        <f ca="1">COUNTIFS(OFFSET($F$10, 0, 0, ROW()-9, 1), SERVICE[[#This Row],[Resources Role]], OFFSET($H$10, 0, 0, ROW()-9, 1), SERVICE[[#This Row],[Booking]])</f>
        <v>0</v>
      </c>
    </row>
    <row r="3670" spans="1:26" x14ac:dyDescent="0.25">
      <c r="A3670" s="6" t="str">
        <f ca="1">no.</f>
        <v/>
      </c>
      <c r="E3670" s="4" t="str">
        <f ca="1">position</f>
        <v/>
      </c>
      <c r="J3670" s="318"/>
      <c r="M3670" s="4"/>
      <c r="O3670" s="6"/>
      <c r="Q3670" s="20"/>
      <c r="R3670" s="5" t="str">
        <f ca="1">score</f>
        <v/>
      </c>
      <c r="S3670" s="7" t="str">
        <f ca="1">rescore_svc</f>
        <v/>
      </c>
      <c r="U3670" s="11" t="str">
        <f ca="1">price</f>
        <v/>
      </c>
      <c r="V3670" s="4"/>
      <c r="Y3670" s="388">
        <f ca="1">COUNTIFS(OFFSET($B$10, 0, 0, ROW()-9, 1), SERVICE[[#This Row],[Employee ID]], OFFSET($F$10, 0, 0, ROW()-9, 1), SERVICE[[#This Row],[Resources Role]])</f>
        <v>0</v>
      </c>
      <c r="Z3670" s="388">
        <f ca="1">COUNTIFS(OFFSET($F$10, 0, 0, ROW()-9, 1), SERVICE[[#This Row],[Resources Role]], OFFSET($H$10, 0, 0, ROW()-9, 1), SERVICE[[#This Row],[Booking]])</f>
        <v>0</v>
      </c>
    </row>
    <row r="3671" spans="1:26" x14ac:dyDescent="0.25">
      <c r="A3671" s="6" t="str">
        <f ca="1">no.</f>
        <v/>
      </c>
      <c r="E3671" s="4" t="str">
        <f ca="1">position</f>
        <v/>
      </c>
      <c r="J3671" s="318"/>
      <c r="M3671" s="4"/>
      <c r="O3671" s="6"/>
      <c r="Q3671" s="20"/>
      <c r="R3671" s="5" t="str">
        <f ca="1">score</f>
        <v/>
      </c>
      <c r="S3671" s="7" t="str">
        <f ca="1">rescore_svc</f>
        <v/>
      </c>
      <c r="U3671" s="11" t="str">
        <f ca="1">price</f>
        <v/>
      </c>
      <c r="V3671" s="4"/>
      <c r="Y3671" s="388">
        <f ca="1">COUNTIFS(OFFSET($B$10, 0, 0, ROW()-9, 1), SERVICE[[#This Row],[Employee ID]], OFFSET($F$10, 0, 0, ROW()-9, 1), SERVICE[[#This Row],[Resources Role]])</f>
        <v>0</v>
      </c>
      <c r="Z3671" s="388">
        <f ca="1">COUNTIFS(OFFSET($F$10, 0, 0, ROW()-9, 1), SERVICE[[#This Row],[Resources Role]], OFFSET($H$10, 0, 0, ROW()-9, 1), SERVICE[[#This Row],[Booking]])</f>
        <v>0</v>
      </c>
    </row>
    <row r="3672" spans="1:26" x14ac:dyDescent="0.25">
      <c r="A3672" s="6" t="str">
        <f ca="1">no.</f>
        <v/>
      </c>
      <c r="E3672" s="4" t="str">
        <f ca="1">position</f>
        <v/>
      </c>
      <c r="J3672" s="318"/>
      <c r="M3672" s="4"/>
      <c r="O3672" s="6"/>
      <c r="Q3672" s="20"/>
      <c r="R3672" s="5" t="str">
        <f ca="1">score</f>
        <v/>
      </c>
      <c r="S3672" s="7" t="str">
        <f ca="1">rescore_svc</f>
        <v/>
      </c>
      <c r="U3672" s="11" t="str">
        <f ca="1">price</f>
        <v/>
      </c>
      <c r="V3672" s="4"/>
      <c r="Y3672" s="388">
        <f ca="1">COUNTIFS(OFFSET($B$10, 0, 0, ROW()-9, 1), SERVICE[[#This Row],[Employee ID]], OFFSET($F$10, 0, 0, ROW()-9, 1), SERVICE[[#This Row],[Resources Role]])</f>
        <v>0</v>
      </c>
      <c r="Z3672" s="388">
        <f ca="1">COUNTIFS(OFFSET($F$10, 0, 0, ROW()-9, 1), SERVICE[[#This Row],[Resources Role]], OFFSET($H$10, 0, 0, ROW()-9, 1), SERVICE[[#This Row],[Booking]])</f>
        <v>0</v>
      </c>
    </row>
    <row r="3673" spans="1:26" x14ac:dyDescent="0.25">
      <c r="A3673" s="6" t="str">
        <f ca="1">no.</f>
        <v/>
      </c>
      <c r="E3673" s="4" t="str">
        <f ca="1">position</f>
        <v/>
      </c>
      <c r="J3673" s="318"/>
      <c r="M3673" s="4"/>
      <c r="O3673" s="6"/>
      <c r="Q3673" s="20"/>
      <c r="R3673" s="5" t="str">
        <f ca="1">score</f>
        <v/>
      </c>
      <c r="S3673" s="7" t="str">
        <f ca="1">rescore_svc</f>
        <v/>
      </c>
      <c r="U3673" s="11" t="str">
        <f ca="1">price</f>
        <v/>
      </c>
      <c r="V3673" s="4"/>
      <c r="Y3673" s="388">
        <f ca="1">COUNTIFS(OFFSET($B$10, 0, 0, ROW()-9, 1), SERVICE[[#This Row],[Employee ID]], OFFSET($F$10, 0, 0, ROW()-9, 1), SERVICE[[#This Row],[Resources Role]])</f>
        <v>0</v>
      </c>
      <c r="Z3673" s="388">
        <f ca="1">COUNTIFS(OFFSET($F$10, 0, 0, ROW()-9, 1), SERVICE[[#This Row],[Resources Role]], OFFSET($H$10, 0, 0, ROW()-9, 1), SERVICE[[#This Row],[Booking]])</f>
        <v>0</v>
      </c>
    </row>
    <row r="3674" spans="1:26" x14ac:dyDescent="0.25">
      <c r="A3674" s="6" t="str">
        <f ca="1">no.</f>
        <v/>
      </c>
      <c r="E3674" s="4" t="str">
        <f ca="1">position</f>
        <v/>
      </c>
      <c r="J3674" s="318"/>
      <c r="M3674" s="4"/>
      <c r="O3674" s="6"/>
      <c r="Q3674" s="20"/>
      <c r="R3674" s="5" t="str">
        <f ca="1">score</f>
        <v/>
      </c>
      <c r="S3674" s="7" t="str">
        <f ca="1">rescore_svc</f>
        <v/>
      </c>
      <c r="U3674" s="11" t="str">
        <f ca="1">price</f>
        <v/>
      </c>
      <c r="V3674" s="4"/>
      <c r="Y3674" s="388">
        <f ca="1">COUNTIFS(OFFSET($B$10, 0, 0, ROW()-9, 1), SERVICE[[#This Row],[Employee ID]], OFFSET($F$10, 0, 0, ROW()-9, 1), SERVICE[[#This Row],[Resources Role]])</f>
        <v>0</v>
      </c>
      <c r="Z3674" s="388">
        <f ca="1">COUNTIFS(OFFSET($F$10, 0, 0, ROW()-9, 1), SERVICE[[#This Row],[Resources Role]], OFFSET($H$10, 0, 0, ROW()-9, 1), SERVICE[[#This Row],[Booking]])</f>
        <v>0</v>
      </c>
    </row>
    <row r="3675" spans="1:26" x14ac:dyDescent="0.25">
      <c r="A3675" s="6" t="str">
        <f ca="1">no.</f>
        <v/>
      </c>
      <c r="E3675" s="4" t="str">
        <f ca="1">position</f>
        <v/>
      </c>
      <c r="J3675" s="318"/>
      <c r="M3675" s="4"/>
      <c r="O3675" s="6"/>
      <c r="Q3675" s="20"/>
      <c r="R3675" s="5" t="str">
        <f ca="1">score</f>
        <v/>
      </c>
      <c r="S3675" s="7" t="str">
        <f ca="1">rescore_svc</f>
        <v/>
      </c>
      <c r="U3675" s="11" t="str">
        <f ca="1">price</f>
        <v/>
      </c>
      <c r="V3675" s="4"/>
      <c r="Y3675" s="388">
        <f ca="1">COUNTIFS(OFFSET($B$10, 0, 0, ROW()-9, 1), SERVICE[[#This Row],[Employee ID]], OFFSET($F$10, 0, 0, ROW()-9, 1), SERVICE[[#This Row],[Resources Role]])</f>
        <v>0</v>
      </c>
      <c r="Z3675" s="388">
        <f ca="1">COUNTIFS(OFFSET($F$10, 0, 0, ROW()-9, 1), SERVICE[[#This Row],[Resources Role]], OFFSET($H$10, 0, 0, ROW()-9, 1), SERVICE[[#This Row],[Booking]])</f>
        <v>0</v>
      </c>
    </row>
    <row r="3676" spans="1:26" x14ac:dyDescent="0.25">
      <c r="A3676" s="6" t="str">
        <f ca="1">no.</f>
        <v/>
      </c>
      <c r="E3676" s="4" t="str">
        <f ca="1">position</f>
        <v/>
      </c>
      <c r="J3676" s="318"/>
      <c r="M3676" s="4"/>
      <c r="O3676" s="6"/>
      <c r="Q3676" s="20"/>
      <c r="R3676" s="5" t="str">
        <f ca="1">score</f>
        <v/>
      </c>
      <c r="S3676" s="7" t="str">
        <f ca="1">rescore_svc</f>
        <v/>
      </c>
      <c r="U3676" s="11" t="str">
        <f ca="1">price</f>
        <v/>
      </c>
      <c r="V3676" s="4"/>
      <c r="Y3676" s="388">
        <f ca="1">COUNTIFS(OFFSET($B$10, 0, 0, ROW()-9, 1), SERVICE[[#This Row],[Employee ID]], OFFSET($F$10, 0, 0, ROW()-9, 1), SERVICE[[#This Row],[Resources Role]])</f>
        <v>0</v>
      </c>
      <c r="Z3676" s="388">
        <f ca="1">COUNTIFS(OFFSET($F$10, 0, 0, ROW()-9, 1), SERVICE[[#This Row],[Resources Role]], OFFSET($H$10, 0, 0, ROW()-9, 1), SERVICE[[#This Row],[Booking]])</f>
        <v>0</v>
      </c>
    </row>
    <row r="3677" spans="1:26" x14ac:dyDescent="0.25">
      <c r="A3677" s="6" t="str">
        <f ca="1">no.</f>
        <v/>
      </c>
      <c r="E3677" s="4" t="str">
        <f ca="1">position</f>
        <v/>
      </c>
      <c r="J3677" s="318"/>
      <c r="M3677" s="4"/>
      <c r="O3677" s="6"/>
      <c r="Q3677" s="20"/>
      <c r="R3677" s="5" t="str">
        <f ca="1">score</f>
        <v/>
      </c>
      <c r="S3677" s="7" t="str">
        <f ca="1">rescore_svc</f>
        <v/>
      </c>
      <c r="U3677" s="11" t="str">
        <f ca="1">price</f>
        <v/>
      </c>
      <c r="V3677" s="4"/>
      <c r="Y3677" s="388">
        <f ca="1">COUNTIFS(OFFSET($B$10, 0, 0, ROW()-9, 1), SERVICE[[#This Row],[Employee ID]], OFFSET($F$10, 0, 0, ROW()-9, 1), SERVICE[[#This Row],[Resources Role]])</f>
        <v>0</v>
      </c>
      <c r="Z3677" s="388">
        <f ca="1">COUNTIFS(OFFSET($F$10, 0, 0, ROW()-9, 1), SERVICE[[#This Row],[Resources Role]], OFFSET($H$10, 0, 0, ROW()-9, 1), SERVICE[[#This Row],[Booking]])</f>
        <v>0</v>
      </c>
    </row>
    <row r="3678" spans="1:26" x14ac:dyDescent="0.25">
      <c r="A3678" s="6" t="str">
        <f ca="1">no.</f>
        <v/>
      </c>
      <c r="E3678" s="4" t="str">
        <f ca="1">position</f>
        <v/>
      </c>
      <c r="J3678" s="318"/>
      <c r="M3678" s="4"/>
      <c r="O3678" s="6"/>
      <c r="Q3678" s="20"/>
      <c r="R3678" s="5" t="str">
        <f ca="1">score</f>
        <v/>
      </c>
      <c r="S3678" s="7" t="str">
        <f ca="1">rescore_svc</f>
        <v/>
      </c>
      <c r="U3678" s="11" t="str">
        <f ca="1">price</f>
        <v/>
      </c>
      <c r="V3678" s="4"/>
      <c r="Y3678" s="388">
        <f ca="1">COUNTIFS(OFFSET($B$10, 0, 0, ROW()-9, 1), SERVICE[[#This Row],[Employee ID]], OFFSET($F$10, 0, 0, ROW()-9, 1), SERVICE[[#This Row],[Resources Role]])</f>
        <v>0</v>
      </c>
      <c r="Z3678" s="388">
        <f ca="1">COUNTIFS(OFFSET($F$10, 0, 0, ROW()-9, 1), SERVICE[[#This Row],[Resources Role]], OFFSET($H$10, 0, 0, ROW()-9, 1), SERVICE[[#This Row],[Booking]])</f>
        <v>0</v>
      </c>
    </row>
    <row r="3679" spans="1:26" x14ac:dyDescent="0.25">
      <c r="A3679" s="6" t="str">
        <f ca="1">no.</f>
        <v/>
      </c>
      <c r="E3679" s="4" t="str">
        <f ca="1">position</f>
        <v/>
      </c>
      <c r="J3679" s="318"/>
      <c r="M3679" s="4"/>
      <c r="O3679" s="6"/>
      <c r="Q3679" s="20"/>
      <c r="R3679" s="5" t="str">
        <f ca="1">score</f>
        <v/>
      </c>
      <c r="S3679" s="7" t="str">
        <f ca="1">rescore_svc</f>
        <v/>
      </c>
      <c r="U3679" s="11" t="str">
        <f ca="1">price</f>
        <v/>
      </c>
      <c r="V3679" s="4"/>
      <c r="Y3679" s="388">
        <f ca="1">COUNTIFS(OFFSET($B$10, 0, 0, ROW()-9, 1), SERVICE[[#This Row],[Employee ID]], OFFSET($F$10, 0, 0, ROW()-9, 1), SERVICE[[#This Row],[Resources Role]])</f>
        <v>0</v>
      </c>
      <c r="Z3679" s="388">
        <f ca="1">COUNTIFS(OFFSET($F$10, 0, 0, ROW()-9, 1), SERVICE[[#This Row],[Resources Role]], OFFSET($H$10, 0, 0, ROW()-9, 1), SERVICE[[#This Row],[Booking]])</f>
        <v>0</v>
      </c>
    </row>
    <row r="3680" spans="1:26" x14ac:dyDescent="0.25">
      <c r="A3680" s="6" t="str">
        <f ca="1">no.</f>
        <v/>
      </c>
      <c r="E3680" s="4" t="str">
        <f ca="1">position</f>
        <v/>
      </c>
      <c r="J3680" s="318"/>
      <c r="M3680" s="4"/>
      <c r="O3680" s="6"/>
      <c r="Q3680" s="20"/>
      <c r="R3680" s="5" t="str">
        <f ca="1">score</f>
        <v/>
      </c>
      <c r="S3680" s="7" t="str">
        <f ca="1">rescore_svc</f>
        <v/>
      </c>
      <c r="U3680" s="11" t="str">
        <f ca="1">price</f>
        <v/>
      </c>
      <c r="V3680" s="4"/>
      <c r="Y3680" s="388">
        <f ca="1">COUNTIFS(OFFSET($B$10, 0, 0, ROW()-9, 1), SERVICE[[#This Row],[Employee ID]], OFFSET($F$10, 0, 0, ROW()-9, 1), SERVICE[[#This Row],[Resources Role]])</f>
        <v>0</v>
      </c>
      <c r="Z3680" s="388">
        <f ca="1">COUNTIFS(OFFSET($F$10, 0, 0, ROW()-9, 1), SERVICE[[#This Row],[Resources Role]], OFFSET($H$10, 0, 0, ROW()-9, 1), SERVICE[[#This Row],[Booking]])</f>
        <v>0</v>
      </c>
    </row>
    <row r="3681" spans="1:26" x14ac:dyDescent="0.25">
      <c r="A3681" s="6" t="str">
        <f ca="1">no.</f>
        <v/>
      </c>
      <c r="E3681" s="4" t="str">
        <f ca="1">position</f>
        <v/>
      </c>
      <c r="J3681" s="318"/>
      <c r="M3681" s="4"/>
      <c r="O3681" s="6"/>
      <c r="Q3681" s="20"/>
      <c r="R3681" s="5" t="str">
        <f ca="1">score</f>
        <v/>
      </c>
      <c r="S3681" s="7" t="str">
        <f ca="1">rescore_svc</f>
        <v/>
      </c>
      <c r="U3681" s="11" t="str">
        <f ca="1">price</f>
        <v/>
      </c>
      <c r="V3681" s="4"/>
      <c r="Y3681" s="388">
        <f ca="1">COUNTIFS(OFFSET($B$10, 0, 0, ROW()-9, 1), SERVICE[[#This Row],[Employee ID]], OFFSET($F$10, 0, 0, ROW()-9, 1), SERVICE[[#This Row],[Resources Role]])</f>
        <v>0</v>
      </c>
      <c r="Z3681" s="388">
        <f ca="1">COUNTIFS(OFFSET($F$10, 0, 0, ROW()-9, 1), SERVICE[[#This Row],[Resources Role]], OFFSET($H$10, 0, 0, ROW()-9, 1), SERVICE[[#This Row],[Booking]])</f>
        <v>0</v>
      </c>
    </row>
    <row r="3682" spans="1:26" x14ac:dyDescent="0.25">
      <c r="A3682" s="6" t="str">
        <f ca="1">no.</f>
        <v/>
      </c>
      <c r="E3682" s="4" t="str">
        <f ca="1">position</f>
        <v/>
      </c>
      <c r="J3682" s="318"/>
      <c r="M3682" s="4"/>
      <c r="O3682" s="6"/>
      <c r="Q3682" s="20"/>
      <c r="R3682" s="5" t="str">
        <f ca="1">score</f>
        <v/>
      </c>
      <c r="S3682" s="7" t="str">
        <f ca="1">rescore_svc</f>
        <v/>
      </c>
      <c r="U3682" s="11" t="str">
        <f ca="1">price</f>
        <v/>
      </c>
      <c r="V3682" s="4"/>
      <c r="Y3682" s="388">
        <f ca="1">COUNTIFS(OFFSET($B$10, 0, 0, ROW()-9, 1), SERVICE[[#This Row],[Employee ID]], OFFSET($F$10, 0, 0, ROW()-9, 1), SERVICE[[#This Row],[Resources Role]])</f>
        <v>0</v>
      </c>
      <c r="Z3682" s="388">
        <f ca="1">COUNTIFS(OFFSET($F$10, 0, 0, ROW()-9, 1), SERVICE[[#This Row],[Resources Role]], OFFSET($H$10, 0, 0, ROW()-9, 1), SERVICE[[#This Row],[Booking]])</f>
        <v>0</v>
      </c>
    </row>
    <row r="3683" spans="1:26" x14ac:dyDescent="0.25">
      <c r="A3683" s="6" t="str">
        <f ca="1">no.</f>
        <v/>
      </c>
      <c r="E3683" s="4" t="str">
        <f ca="1">position</f>
        <v/>
      </c>
      <c r="J3683" s="318"/>
      <c r="M3683" s="4"/>
      <c r="O3683" s="6"/>
      <c r="Q3683" s="20"/>
      <c r="R3683" s="5" t="str">
        <f ca="1">score</f>
        <v/>
      </c>
      <c r="S3683" s="7" t="str">
        <f ca="1">rescore_svc</f>
        <v/>
      </c>
      <c r="U3683" s="11" t="str">
        <f ca="1">price</f>
        <v/>
      </c>
      <c r="V3683" s="4"/>
      <c r="Y3683" s="388">
        <f ca="1">COUNTIFS(OFFSET($B$10, 0, 0, ROW()-9, 1), SERVICE[[#This Row],[Employee ID]], OFFSET($F$10, 0, 0, ROW()-9, 1), SERVICE[[#This Row],[Resources Role]])</f>
        <v>0</v>
      </c>
      <c r="Z3683" s="388">
        <f ca="1">COUNTIFS(OFFSET($F$10, 0, 0, ROW()-9, 1), SERVICE[[#This Row],[Resources Role]], OFFSET($H$10, 0, 0, ROW()-9, 1), SERVICE[[#This Row],[Booking]])</f>
        <v>0</v>
      </c>
    </row>
    <row r="3684" spans="1:26" x14ac:dyDescent="0.25">
      <c r="A3684" s="6" t="str">
        <f ca="1">no.</f>
        <v/>
      </c>
      <c r="E3684" s="4" t="str">
        <f ca="1">position</f>
        <v/>
      </c>
      <c r="J3684" s="318"/>
      <c r="M3684" s="4"/>
      <c r="O3684" s="6"/>
      <c r="Q3684" s="20"/>
      <c r="R3684" s="5" t="str">
        <f ca="1">score</f>
        <v/>
      </c>
      <c r="S3684" s="7" t="str">
        <f ca="1">rescore_svc</f>
        <v/>
      </c>
      <c r="U3684" s="11" t="str">
        <f ca="1">price</f>
        <v/>
      </c>
      <c r="V3684" s="4"/>
      <c r="Y3684" s="388">
        <f ca="1">COUNTIFS(OFFSET($B$10, 0, 0, ROW()-9, 1), SERVICE[[#This Row],[Employee ID]], OFFSET($F$10, 0, 0, ROW()-9, 1), SERVICE[[#This Row],[Resources Role]])</f>
        <v>0</v>
      </c>
      <c r="Z3684" s="388">
        <f ca="1">COUNTIFS(OFFSET($F$10, 0, 0, ROW()-9, 1), SERVICE[[#This Row],[Resources Role]], OFFSET($H$10, 0, 0, ROW()-9, 1), SERVICE[[#This Row],[Booking]])</f>
        <v>0</v>
      </c>
    </row>
    <row r="3685" spans="1:26" x14ac:dyDescent="0.25">
      <c r="A3685" s="6" t="str">
        <f ca="1">no.</f>
        <v/>
      </c>
      <c r="E3685" s="4" t="str">
        <f ca="1">position</f>
        <v/>
      </c>
      <c r="J3685" s="318"/>
      <c r="M3685" s="4"/>
      <c r="O3685" s="6"/>
      <c r="Q3685" s="20"/>
      <c r="R3685" s="5" t="str">
        <f ca="1">score</f>
        <v/>
      </c>
      <c r="S3685" s="7" t="str">
        <f ca="1">rescore_svc</f>
        <v/>
      </c>
      <c r="U3685" s="11" t="str">
        <f ca="1">price</f>
        <v/>
      </c>
      <c r="V3685" s="4"/>
      <c r="Y3685" s="388">
        <f ca="1">COUNTIFS(OFFSET($B$10, 0, 0, ROW()-9, 1), SERVICE[[#This Row],[Employee ID]], OFFSET($F$10, 0, 0, ROW()-9, 1), SERVICE[[#This Row],[Resources Role]])</f>
        <v>0</v>
      </c>
      <c r="Z3685" s="388">
        <f ca="1">COUNTIFS(OFFSET($F$10, 0, 0, ROW()-9, 1), SERVICE[[#This Row],[Resources Role]], OFFSET($H$10, 0, 0, ROW()-9, 1), SERVICE[[#This Row],[Booking]])</f>
        <v>0</v>
      </c>
    </row>
    <row r="3686" spans="1:26" x14ac:dyDescent="0.25">
      <c r="A3686" s="6" t="str">
        <f ca="1">no.</f>
        <v/>
      </c>
      <c r="E3686" s="4" t="str">
        <f ca="1">position</f>
        <v/>
      </c>
      <c r="J3686" s="318"/>
      <c r="M3686" s="4"/>
      <c r="O3686" s="6"/>
      <c r="Q3686" s="20"/>
      <c r="R3686" s="5" t="str">
        <f ca="1">score</f>
        <v/>
      </c>
      <c r="S3686" s="7" t="str">
        <f ca="1">rescore_svc</f>
        <v/>
      </c>
      <c r="U3686" s="11" t="str">
        <f ca="1">price</f>
        <v/>
      </c>
      <c r="V3686" s="4"/>
      <c r="Y3686" s="388">
        <f ca="1">COUNTIFS(OFFSET($B$10, 0, 0, ROW()-9, 1), SERVICE[[#This Row],[Employee ID]], OFFSET($F$10, 0, 0, ROW()-9, 1), SERVICE[[#This Row],[Resources Role]])</f>
        <v>0</v>
      </c>
      <c r="Z3686" s="388">
        <f ca="1">COUNTIFS(OFFSET($F$10, 0, 0, ROW()-9, 1), SERVICE[[#This Row],[Resources Role]], OFFSET($H$10, 0, 0, ROW()-9, 1), SERVICE[[#This Row],[Booking]])</f>
        <v>0</v>
      </c>
    </row>
    <row r="3687" spans="1:26" x14ac:dyDescent="0.25">
      <c r="A3687" s="6" t="str">
        <f ca="1">no.</f>
        <v/>
      </c>
      <c r="E3687" s="4" t="str">
        <f ca="1">position</f>
        <v/>
      </c>
      <c r="J3687" s="318"/>
      <c r="M3687" s="4"/>
      <c r="O3687" s="6"/>
      <c r="Q3687" s="20"/>
      <c r="R3687" s="5" t="str">
        <f ca="1">score</f>
        <v/>
      </c>
      <c r="S3687" s="7" t="str">
        <f ca="1">rescore_svc</f>
        <v/>
      </c>
      <c r="U3687" s="11" t="str">
        <f ca="1">price</f>
        <v/>
      </c>
      <c r="V3687" s="4"/>
      <c r="Y3687" s="388">
        <f ca="1">COUNTIFS(OFFSET($B$10, 0, 0, ROW()-9, 1), SERVICE[[#This Row],[Employee ID]], OFFSET($F$10, 0, 0, ROW()-9, 1), SERVICE[[#This Row],[Resources Role]])</f>
        <v>0</v>
      </c>
      <c r="Z3687" s="388">
        <f ca="1">COUNTIFS(OFFSET($F$10, 0, 0, ROW()-9, 1), SERVICE[[#This Row],[Resources Role]], OFFSET($H$10, 0, 0, ROW()-9, 1), SERVICE[[#This Row],[Booking]])</f>
        <v>0</v>
      </c>
    </row>
    <row r="3688" spans="1:26" x14ac:dyDescent="0.25">
      <c r="A3688" s="6" t="str">
        <f ca="1">no.</f>
        <v/>
      </c>
      <c r="E3688" s="4" t="str">
        <f ca="1">position</f>
        <v/>
      </c>
      <c r="J3688" s="318"/>
      <c r="M3688" s="4"/>
      <c r="O3688" s="6"/>
      <c r="Q3688" s="20"/>
      <c r="R3688" s="5" t="str">
        <f ca="1">score</f>
        <v/>
      </c>
      <c r="S3688" s="7" t="str">
        <f ca="1">rescore_svc</f>
        <v/>
      </c>
      <c r="U3688" s="11" t="str">
        <f ca="1">price</f>
        <v/>
      </c>
      <c r="V3688" s="4"/>
      <c r="Y3688" s="388">
        <f ca="1">COUNTIFS(OFFSET($B$10, 0, 0, ROW()-9, 1), SERVICE[[#This Row],[Employee ID]], OFFSET($F$10, 0, 0, ROW()-9, 1), SERVICE[[#This Row],[Resources Role]])</f>
        <v>0</v>
      </c>
      <c r="Z3688" s="388">
        <f ca="1">COUNTIFS(OFFSET($F$10, 0, 0, ROW()-9, 1), SERVICE[[#This Row],[Resources Role]], OFFSET($H$10, 0, 0, ROW()-9, 1), SERVICE[[#This Row],[Booking]])</f>
        <v>0</v>
      </c>
    </row>
    <row r="3689" spans="1:26" x14ac:dyDescent="0.25">
      <c r="A3689" s="6" t="str">
        <f ca="1">no.</f>
        <v/>
      </c>
      <c r="E3689" s="4" t="str">
        <f ca="1">position</f>
        <v/>
      </c>
      <c r="J3689" s="318"/>
      <c r="M3689" s="4"/>
      <c r="O3689" s="6"/>
      <c r="Q3689" s="20"/>
      <c r="R3689" s="5" t="str">
        <f ca="1">score</f>
        <v/>
      </c>
      <c r="S3689" s="7" t="str">
        <f ca="1">rescore_svc</f>
        <v/>
      </c>
      <c r="U3689" s="11" t="str">
        <f ca="1">price</f>
        <v/>
      </c>
      <c r="V3689" s="4"/>
      <c r="Y3689" s="388">
        <f ca="1">COUNTIFS(OFFSET($B$10, 0, 0, ROW()-9, 1), SERVICE[[#This Row],[Employee ID]], OFFSET($F$10, 0, 0, ROW()-9, 1), SERVICE[[#This Row],[Resources Role]])</f>
        <v>0</v>
      </c>
      <c r="Z3689" s="388">
        <f ca="1">COUNTIFS(OFFSET($F$10, 0, 0, ROW()-9, 1), SERVICE[[#This Row],[Resources Role]], OFFSET($H$10, 0, 0, ROW()-9, 1), SERVICE[[#This Row],[Booking]])</f>
        <v>0</v>
      </c>
    </row>
    <row r="3690" spans="1:26" x14ac:dyDescent="0.25">
      <c r="A3690" s="6" t="str">
        <f ca="1">no.</f>
        <v/>
      </c>
      <c r="E3690" s="4" t="str">
        <f ca="1">position</f>
        <v/>
      </c>
      <c r="J3690" s="318"/>
      <c r="M3690" s="4"/>
      <c r="O3690" s="6"/>
      <c r="Q3690" s="20"/>
      <c r="R3690" s="5" t="str">
        <f ca="1">score</f>
        <v/>
      </c>
      <c r="S3690" s="7" t="str">
        <f ca="1">rescore_svc</f>
        <v/>
      </c>
      <c r="U3690" s="11" t="str">
        <f ca="1">price</f>
        <v/>
      </c>
      <c r="V3690" s="4"/>
      <c r="Y3690" s="388">
        <f ca="1">COUNTIFS(OFFSET($B$10, 0, 0, ROW()-9, 1), SERVICE[[#This Row],[Employee ID]], OFFSET($F$10, 0, 0, ROW()-9, 1), SERVICE[[#This Row],[Resources Role]])</f>
        <v>0</v>
      </c>
      <c r="Z3690" s="388">
        <f ca="1">COUNTIFS(OFFSET($F$10, 0, 0, ROW()-9, 1), SERVICE[[#This Row],[Resources Role]], OFFSET($H$10, 0, 0, ROW()-9, 1), SERVICE[[#This Row],[Booking]])</f>
        <v>0</v>
      </c>
    </row>
    <row r="3691" spans="1:26" x14ac:dyDescent="0.25">
      <c r="A3691" s="6" t="str">
        <f ca="1">no.</f>
        <v/>
      </c>
      <c r="E3691" s="4" t="str">
        <f ca="1">position</f>
        <v/>
      </c>
      <c r="J3691" s="318"/>
      <c r="M3691" s="4"/>
      <c r="O3691" s="6"/>
      <c r="Q3691" s="20"/>
      <c r="R3691" s="5" t="str">
        <f ca="1">score</f>
        <v/>
      </c>
      <c r="S3691" s="7" t="str">
        <f ca="1">rescore_svc</f>
        <v/>
      </c>
      <c r="U3691" s="11" t="str">
        <f ca="1">price</f>
        <v/>
      </c>
      <c r="V3691" s="4"/>
      <c r="Y3691" s="388">
        <f ca="1">COUNTIFS(OFFSET($B$10, 0, 0, ROW()-9, 1), SERVICE[[#This Row],[Employee ID]], OFFSET($F$10, 0, 0, ROW()-9, 1), SERVICE[[#This Row],[Resources Role]])</f>
        <v>0</v>
      </c>
      <c r="Z3691" s="388">
        <f ca="1">COUNTIFS(OFFSET($F$10, 0, 0, ROW()-9, 1), SERVICE[[#This Row],[Resources Role]], OFFSET($H$10, 0, 0, ROW()-9, 1), SERVICE[[#This Row],[Booking]])</f>
        <v>0</v>
      </c>
    </row>
    <row r="3692" spans="1:26" x14ac:dyDescent="0.25">
      <c r="A3692" s="6" t="str">
        <f ca="1">no.</f>
        <v/>
      </c>
      <c r="E3692" s="4" t="str">
        <f ca="1">position</f>
        <v/>
      </c>
      <c r="J3692" s="318"/>
      <c r="M3692" s="4"/>
      <c r="O3692" s="6"/>
      <c r="Q3692" s="20"/>
      <c r="R3692" s="5" t="str">
        <f ca="1">score</f>
        <v/>
      </c>
      <c r="S3692" s="7" t="str">
        <f ca="1">rescore_svc</f>
        <v/>
      </c>
      <c r="U3692" s="11" t="str">
        <f ca="1">price</f>
        <v/>
      </c>
      <c r="V3692" s="4"/>
      <c r="Y3692" s="388">
        <f ca="1">COUNTIFS(OFFSET($B$10, 0, 0, ROW()-9, 1), SERVICE[[#This Row],[Employee ID]], OFFSET($F$10, 0, 0, ROW()-9, 1), SERVICE[[#This Row],[Resources Role]])</f>
        <v>0</v>
      </c>
      <c r="Z3692" s="388">
        <f ca="1">COUNTIFS(OFFSET($F$10, 0, 0, ROW()-9, 1), SERVICE[[#This Row],[Resources Role]], OFFSET($H$10, 0, 0, ROW()-9, 1), SERVICE[[#This Row],[Booking]])</f>
        <v>0</v>
      </c>
    </row>
    <row r="3693" spans="1:26" x14ac:dyDescent="0.25">
      <c r="A3693" s="6" t="str">
        <f ca="1">no.</f>
        <v/>
      </c>
      <c r="E3693" s="4" t="str">
        <f ca="1">position</f>
        <v/>
      </c>
      <c r="J3693" s="318"/>
      <c r="M3693" s="4"/>
      <c r="O3693" s="6"/>
      <c r="Q3693" s="20"/>
      <c r="R3693" s="5" t="str">
        <f ca="1">score</f>
        <v/>
      </c>
      <c r="S3693" s="7" t="str">
        <f ca="1">rescore_svc</f>
        <v/>
      </c>
      <c r="U3693" s="11" t="str">
        <f ca="1">price</f>
        <v/>
      </c>
      <c r="V3693" s="4"/>
      <c r="Y3693" s="388">
        <f ca="1">COUNTIFS(OFFSET($B$10, 0, 0, ROW()-9, 1), SERVICE[[#This Row],[Employee ID]], OFFSET($F$10, 0, 0, ROW()-9, 1), SERVICE[[#This Row],[Resources Role]])</f>
        <v>0</v>
      </c>
      <c r="Z3693" s="388">
        <f ca="1">COUNTIFS(OFFSET($F$10, 0, 0, ROW()-9, 1), SERVICE[[#This Row],[Resources Role]], OFFSET($H$10, 0, 0, ROW()-9, 1), SERVICE[[#This Row],[Booking]])</f>
        <v>0</v>
      </c>
    </row>
    <row r="3694" spans="1:26" x14ac:dyDescent="0.25">
      <c r="A3694" s="6" t="str">
        <f ca="1">no.</f>
        <v/>
      </c>
      <c r="E3694" s="4" t="str">
        <f ca="1">position</f>
        <v/>
      </c>
      <c r="J3694" s="318"/>
      <c r="M3694" s="4"/>
      <c r="O3694" s="6"/>
      <c r="Q3694" s="20"/>
      <c r="R3694" s="5" t="str">
        <f ca="1">score</f>
        <v/>
      </c>
      <c r="S3694" s="7" t="str">
        <f ca="1">rescore_svc</f>
        <v/>
      </c>
      <c r="U3694" s="11" t="str">
        <f ca="1">price</f>
        <v/>
      </c>
      <c r="V3694" s="4"/>
      <c r="Y3694" s="388">
        <f ca="1">COUNTIFS(OFFSET($B$10, 0, 0, ROW()-9, 1), SERVICE[[#This Row],[Employee ID]], OFFSET($F$10, 0, 0, ROW()-9, 1), SERVICE[[#This Row],[Resources Role]])</f>
        <v>0</v>
      </c>
      <c r="Z3694" s="388">
        <f ca="1">COUNTIFS(OFFSET($F$10, 0, 0, ROW()-9, 1), SERVICE[[#This Row],[Resources Role]], OFFSET($H$10, 0, 0, ROW()-9, 1), SERVICE[[#This Row],[Booking]])</f>
        <v>0</v>
      </c>
    </row>
    <row r="3695" spans="1:26" x14ac:dyDescent="0.25">
      <c r="A3695" s="6" t="str">
        <f ca="1">no.</f>
        <v/>
      </c>
      <c r="E3695" s="4" t="str">
        <f ca="1">position</f>
        <v/>
      </c>
      <c r="J3695" s="318"/>
      <c r="M3695" s="4"/>
      <c r="O3695" s="6"/>
      <c r="Q3695" s="20"/>
      <c r="R3695" s="5" t="str">
        <f ca="1">score</f>
        <v/>
      </c>
      <c r="S3695" s="7" t="str">
        <f ca="1">rescore_svc</f>
        <v/>
      </c>
      <c r="U3695" s="11" t="str">
        <f ca="1">price</f>
        <v/>
      </c>
      <c r="V3695" s="4"/>
      <c r="Y3695" s="388">
        <f ca="1">COUNTIFS(OFFSET($B$10, 0, 0, ROW()-9, 1), SERVICE[[#This Row],[Employee ID]], OFFSET($F$10, 0, 0, ROW()-9, 1), SERVICE[[#This Row],[Resources Role]])</f>
        <v>0</v>
      </c>
      <c r="Z3695" s="388">
        <f ca="1">COUNTIFS(OFFSET($F$10, 0, 0, ROW()-9, 1), SERVICE[[#This Row],[Resources Role]], OFFSET($H$10, 0, 0, ROW()-9, 1), SERVICE[[#This Row],[Booking]])</f>
        <v>0</v>
      </c>
    </row>
    <row r="3696" spans="1:26" x14ac:dyDescent="0.25">
      <c r="A3696" s="6" t="str">
        <f ca="1">no.</f>
        <v/>
      </c>
      <c r="E3696" s="4" t="str">
        <f ca="1">position</f>
        <v/>
      </c>
      <c r="J3696" s="318"/>
      <c r="M3696" s="4"/>
      <c r="O3696" s="6"/>
      <c r="Q3696" s="20"/>
      <c r="R3696" s="5" t="str">
        <f ca="1">score</f>
        <v/>
      </c>
      <c r="S3696" s="7" t="str">
        <f ca="1">rescore_svc</f>
        <v/>
      </c>
      <c r="U3696" s="11" t="str">
        <f ca="1">price</f>
        <v/>
      </c>
      <c r="V3696" s="4"/>
      <c r="Y3696" s="388">
        <f ca="1">COUNTIFS(OFFSET($B$10, 0, 0, ROW()-9, 1), SERVICE[[#This Row],[Employee ID]], OFFSET($F$10, 0, 0, ROW()-9, 1), SERVICE[[#This Row],[Resources Role]])</f>
        <v>0</v>
      </c>
      <c r="Z3696" s="388">
        <f ca="1">COUNTIFS(OFFSET($F$10, 0, 0, ROW()-9, 1), SERVICE[[#This Row],[Resources Role]], OFFSET($H$10, 0, 0, ROW()-9, 1), SERVICE[[#This Row],[Booking]])</f>
        <v>0</v>
      </c>
    </row>
    <row r="3697" spans="1:26" x14ac:dyDescent="0.25">
      <c r="A3697" s="6" t="str">
        <f ca="1">no.</f>
        <v/>
      </c>
      <c r="E3697" s="4" t="str">
        <f ca="1">position</f>
        <v/>
      </c>
      <c r="J3697" s="318"/>
      <c r="M3697" s="4"/>
      <c r="O3697" s="6"/>
      <c r="Q3697" s="20"/>
      <c r="R3697" s="5" t="str">
        <f ca="1">score</f>
        <v/>
      </c>
      <c r="S3697" s="7" t="str">
        <f ca="1">rescore_svc</f>
        <v/>
      </c>
      <c r="U3697" s="11" t="str">
        <f ca="1">price</f>
        <v/>
      </c>
      <c r="V3697" s="4"/>
      <c r="Y3697" s="388">
        <f ca="1">COUNTIFS(OFFSET($B$10, 0, 0, ROW()-9, 1), SERVICE[[#This Row],[Employee ID]], OFFSET($F$10, 0, 0, ROW()-9, 1), SERVICE[[#This Row],[Resources Role]])</f>
        <v>0</v>
      </c>
      <c r="Z3697" s="388">
        <f ca="1">COUNTIFS(OFFSET($F$10, 0, 0, ROW()-9, 1), SERVICE[[#This Row],[Resources Role]], OFFSET($H$10, 0, 0, ROW()-9, 1), SERVICE[[#This Row],[Booking]])</f>
        <v>0</v>
      </c>
    </row>
    <row r="3698" spans="1:26" x14ac:dyDescent="0.25">
      <c r="A3698" s="6" t="str">
        <f ca="1">no.</f>
        <v/>
      </c>
      <c r="E3698" s="4" t="str">
        <f ca="1">position</f>
        <v/>
      </c>
      <c r="J3698" s="318"/>
      <c r="M3698" s="4"/>
      <c r="O3698" s="6"/>
      <c r="Q3698" s="20"/>
      <c r="R3698" s="5" t="str">
        <f ca="1">score</f>
        <v/>
      </c>
      <c r="S3698" s="7" t="str">
        <f ca="1">rescore_svc</f>
        <v/>
      </c>
      <c r="U3698" s="11" t="str">
        <f ca="1">price</f>
        <v/>
      </c>
      <c r="V3698" s="4"/>
      <c r="Y3698" s="388">
        <f ca="1">COUNTIFS(OFFSET($B$10, 0, 0, ROW()-9, 1), SERVICE[[#This Row],[Employee ID]], OFFSET($F$10, 0, 0, ROW()-9, 1), SERVICE[[#This Row],[Resources Role]])</f>
        <v>0</v>
      </c>
      <c r="Z3698" s="388">
        <f ca="1">COUNTIFS(OFFSET($F$10, 0, 0, ROW()-9, 1), SERVICE[[#This Row],[Resources Role]], OFFSET($H$10, 0, 0, ROW()-9, 1), SERVICE[[#This Row],[Booking]])</f>
        <v>0</v>
      </c>
    </row>
    <row r="3699" spans="1:26" x14ac:dyDescent="0.25">
      <c r="A3699" s="6" t="str">
        <f ca="1">no.</f>
        <v/>
      </c>
      <c r="E3699" s="4" t="str">
        <f ca="1">position</f>
        <v/>
      </c>
      <c r="J3699" s="318"/>
      <c r="M3699" s="4"/>
      <c r="O3699" s="6"/>
      <c r="Q3699" s="20"/>
      <c r="R3699" s="5" t="str">
        <f ca="1">score</f>
        <v/>
      </c>
      <c r="S3699" s="7" t="str">
        <f ca="1">rescore_svc</f>
        <v/>
      </c>
      <c r="U3699" s="11" t="str">
        <f ca="1">price</f>
        <v/>
      </c>
      <c r="V3699" s="4"/>
      <c r="Y3699" s="388">
        <f ca="1">COUNTIFS(OFFSET($B$10, 0, 0, ROW()-9, 1), SERVICE[[#This Row],[Employee ID]], OFFSET($F$10, 0, 0, ROW()-9, 1), SERVICE[[#This Row],[Resources Role]])</f>
        <v>0</v>
      </c>
      <c r="Z3699" s="388">
        <f ca="1">COUNTIFS(OFFSET($F$10, 0, 0, ROW()-9, 1), SERVICE[[#This Row],[Resources Role]], OFFSET($H$10, 0, 0, ROW()-9, 1), SERVICE[[#This Row],[Booking]])</f>
        <v>0</v>
      </c>
    </row>
    <row r="3700" spans="1:26" x14ac:dyDescent="0.25">
      <c r="A3700" s="6" t="str">
        <f ca="1">no.</f>
        <v/>
      </c>
      <c r="E3700" s="4" t="str">
        <f ca="1">position</f>
        <v/>
      </c>
      <c r="J3700" s="318"/>
      <c r="M3700" s="4"/>
      <c r="O3700" s="6"/>
      <c r="Q3700" s="20"/>
      <c r="R3700" s="5" t="str">
        <f ca="1">score</f>
        <v/>
      </c>
      <c r="S3700" s="7" t="str">
        <f ca="1">rescore_svc</f>
        <v/>
      </c>
      <c r="U3700" s="11" t="str">
        <f ca="1">price</f>
        <v/>
      </c>
      <c r="V3700" s="4"/>
      <c r="Y3700" s="388">
        <f ca="1">COUNTIFS(OFFSET($B$10, 0, 0, ROW()-9, 1), SERVICE[[#This Row],[Employee ID]], OFFSET($F$10, 0, 0, ROW()-9, 1), SERVICE[[#This Row],[Resources Role]])</f>
        <v>0</v>
      </c>
      <c r="Z3700" s="388">
        <f ca="1">COUNTIFS(OFFSET($F$10, 0, 0, ROW()-9, 1), SERVICE[[#This Row],[Resources Role]], OFFSET($H$10, 0, 0, ROW()-9, 1), SERVICE[[#This Row],[Booking]])</f>
        <v>0</v>
      </c>
    </row>
    <row r="3701" spans="1:26" x14ac:dyDescent="0.25">
      <c r="A3701" s="6" t="str">
        <f ca="1">no.</f>
        <v/>
      </c>
      <c r="E3701" s="4" t="str">
        <f ca="1">position</f>
        <v/>
      </c>
      <c r="J3701" s="318"/>
      <c r="M3701" s="4"/>
      <c r="O3701" s="6"/>
      <c r="Q3701" s="20"/>
      <c r="R3701" s="5" t="str">
        <f ca="1">score</f>
        <v/>
      </c>
      <c r="S3701" s="7" t="str">
        <f ca="1">rescore_svc</f>
        <v/>
      </c>
      <c r="U3701" s="11" t="str">
        <f ca="1">price</f>
        <v/>
      </c>
      <c r="V3701" s="4"/>
      <c r="Y3701" s="388">
        <f ca="1">COUNTIFS(OFFSET($B$10, 0, 0, ROW()-9, 1), SERVICE[[#This Row],[Employee ID]], OFFSET($F$10, 0, 0, ROW()-9, 1), SERVICE[[#This Row],[Resources Role]])</f>
        <v>0</v>
      </c>
      <c r="Z3701" s="388">
        <f ca="1">COUNTIFS(OFFSET($F$10, 0, 0, ROW()-9, 1), SERVICE[[#This Row],[Resources Role]], OFFSET($H$10, 0, 0, ROW()-9, 1), SERVICE[[#This Row],[Booking]])</f>
        <v>0</v>
      </c>
    </row>
    <row r="3702" spans="1:26" x14ac:dyDescent="0.25">
      <c r="A3702" s="6" t="str">
        <f ca="1">no.</f>
        <v/>
      </c>
      <c r="E3702" s="4" t="str">
        <f ca="1">position</f>
        <v/>
      </c>
      <c r="J3702" s="318"/>
      <c r="M3702" s="4"/>
      <c r="O3702" s="6"/>
      <c r="Q3702" s="20"/>
      <c r="R3702" s="5" t="str">
        <f ca="1">score</f>
        <v/>
      </c>
      <c r="S3702" s="7" t="str">
        <f ca="1">rescore_svc</f>
        <v/>
      </c>
      <c r="U3702" s="11" t="str">
        <f ca="1">price</f>
        <v/>
      </c>
      <c r="V3702" s="4"/>
      <c r="Y3702" s="388">
        <f ca="1">COUNTIFS(OFFSET($B$10, 0, 0, ROW()-9, 1), SERVICE[[#This Row],[Employee ID]], OFFSET($F$10, 0, 0, ROW()-9, 1), SERVICE[[#This Row],[Resources Role]])</f>
        <v>0</v>
      </c>
      <c r="Z3702" s="388">
        <f ca="1">COUNTIFS(OFFSET($F$10, 0, 0, ROW()-9, 1), SERVICE[[#This Row],[Resources Role]], OFFSET($H$10, 0, 0, ROW()-9, 1), SERVICE[[#This Row],[Booking]])</f>
        <v>0</v>
      </c>
    </row>
    <row r="3703" spans="1:26" x14ac:dyDescent="0.25">
      <c r="A3703" s="6" t="str">
        <f ca="1">no.</f>
        <v/>
      </c>
      <c r="E3703" s="4" t="str">
        <f ca="1">position</f>
        <v/>
      </c>
      <c r="J3703" s="318"/>
      <c r="M3703" s="4"/>
      <c r="O3703" s="6"/>
      <c r="Q3703" s="20"/>
      <c r="R3703" s="5" t="str">
        <f ca="1">score</f>
        <v/>
      </c>
      <c r="S3703" s="7" t="str">
        <f ca="1">rescore_svc</f>
        <v/>
      </c>
      <c r="U3703" s="11" t="str">
        <f ca="1">price</f>
        <v/>
      </c>
      <c r="V3703" s="4"/>
      <c r="Y3703" s="388">
        <f ca="1">COUNTIFS(OFFSET($B$10, 0, 0, ROW()-9, 1), SERVICE[[#This Row],[Employee ID]], OFFSET($F$10, 0, 0, ROW()-9, 1), SERVICE[[#This Row],[Resources Role]])</f>
        <v>0</v>
      </c>
      <c r="Z3703" s="388">
        <f ca="1">COUNTIFS(OFFSET($F$10, 0, 0, ROW()-9, 1), SERVICE[[#This Row],[Resources Role]], OFFSET($H$10, 0, 0, ROW()-9, 1), SERVICE[[#This Row],[Booking]])</f>
        <v>0</v>
      </c>
    </row>
    <row r="3704" spans="1:26" x14ac:dyDescent="0.25">
      <c r="A3704" s="6" t="str">
        <f ca="1">no.</f>
        <v/>
      </c>
      <c r="E3704" s="4" t="str">
        <f ca="1">position</f>
        <v/>
      </c>
      <c r="J3704" s="318"/>
      <c r="M3704" s="4"/>
      <c r="O3704" s="6"/>
      <c r="Q3704" s="20"/>
      <c r="R3704" s="5" t="str">
        <f ca="1">score</f>
        <v/>
      </c>
      <c r="S3704" s="7" t="str">
        <f ca="1">rescore_svc</f>
        <v/>
      </c>
      <c r="U3704" s="11" t="str">
        <f ca="1">price</f>
        <v/>
      </c>
      <c r="V3704" s="4"/>
      <c r="Y3704" s="388">
        <f ca="1">COUNTIFS(OFFSET($B$10, 0, 0, ROW()-9, 1), SERVICE[[#This Row],[Employee ID]], OFFSET($F$10, 0, 0, ROW()-9, 1), SERVICE[[#This Row],[Resources Role]])</f>
        <v>0</v>
      </c>
      <c r="Z3704" s="388">
        <f ca="1">COUNTIFS(OFFSET($F$10, 0, 0, ROW()-9, 1), SERVICE[[#This Row],[Resources Role]], OFFSET($H$10, 0, 0, ROW()-9, 1), SERVICE[[#This Row],[Booking]])</f>
        <v>0</v>
      </c>
    </row>
    <row r="3705" spans="1:26" x14ac:dyDescent="0.25">
      <c r="A3705" s="6" t="str">
        <f ca="1">no.</f>
        <v/>
      </c>
      <c r="E3705" s="4" t="str">
        <f ca="1">position</f>
        <v/>
      </c>
      <c r="J3705" s="318"/>
      <c r="M3705" s="4"/>
      <c r="O3705" s="6"/>
      <c r="Q3705" s="20"/>
      <c r="R3705" s="5" t="str">
        <f ca="1">score</f>
        <v/>
      </c>
      <c r="S3705" s="7" t="str">
        <f ca="1">rescore_svc</f>
        <v/>
      </c>
      <c r="U3705" s="11" t="str">
        <f ca="1">price</f>
        <v/>
      </c>
      <c r="V3705" s="4"/>
      <c r="Y3705" s="388">
        <f ca="1">COUNTIFS(OFFSET($B$10, 0, 0, ROW()-9, 1), SERVICE[[#This Row],[Employee ID]], OFFSET($F$10, 0, 0, ROW()-9, 1), SERVICE[[#This Row],[Resources Role]])</f>
        <v>0</v>
      </c>
      <c r="Z3705" s="388">
        <f ca="1">COUNTIFS(OFFSET($F$10, 0, 0, ROW()-9, 1), SERVICE[[#This Row],[Resources Role]], OFFSET($H$10, 0, 0, ROW()-9, 1), SERVICE[[#This Row],[Booking]])</f>
        <v>0</v>
      </c>
    </row>
    <row r="3706" spans="1:26" x14ac:dyDescent="0.25">
      <c r="A3706" s="6" t="str">
        <f ca="1">no.</f>
        <v/>
      </c>
      <c r="E3706" s="4" t="str">
        <f ca="1">position</f>
        <v/>
      </c>
      <c r="J3706" s="318"/>
      <c r="M3706" s="4"/>
      <c r="O3706" s="6"/>
      <c r="Q3706" s="20"/>
      <c r="R3706" s="5" t="str">
        <f ca="1">score</f>
        <v/>
      </c>
      <c r="S3706" s="7" t="str">
        <f ca="1">rescore_svc</f>
        <v/>
      </c>
      <c r="U3706" s="11" t="str">
        <f ca="1">price</f>
        <v/>
      </c>
      <c r="V3706" s="4"/>
      <c r="Y3706" s="388">
        <f ca="1">COUNTIFS(OFFSET($B$10, 0, 0, ROW()-9, 1), SERVICE[[#This Row],[Employee ID]], OFFSET($F$10, 0, 0, ROW()-9, 1), SERVICE[[#This Row],[Resources Role]])</f>
        <v>0</v>
      </c>
      <c r="Z3706" s="388">
        <f ca="1">COUNTIFS(OFFSET($F$10, 0, 0, ROW()-9, 1), SERVICE[[#This Row],[Resources Role]], OFFSET($H$10, 0, 0, ROW()-9, 1), SERVICE[[#This Row],[Booking]])</f>
        <v>0</v>
      </c>
    </row>
    <row r="3707" spans="1:26" x14ac:dyDescent="0.25">
      <c r="A3707" s="6" t="str">
        <f ca="1">no.</f>
        <v/>
      </c>
      <c r="E3707" s="4" t="str">
        <f ca="1">position</f>
        <v/>
      </c>
      <c r="J3707" s="318"/>
      <c r="M3707" s="4"/>
      <c r="O3707" s="6"/>
      <c r="Q3707" s="20"/>
      <c r="R3707" s="5" t="str">
        <f ca="1">score</f>
        <v/>
      </c>
      <c r="S3707" s="7" t="str">
        <f ca="1">rescore_svc</f>
        <v/>
      </c>
      <c r="U3707" s="11" t="str">
        <f ca="1">price</f>
        <v/>
      </c>
      <c r="V3707" s="4"/>
      <c r="Y3707" s="388">
        <f ca="1">COUNTIFS(OFFSET($B$10, 0, 0, ROW()-9, 1), SERVICE[[#This Row],[Employee ID]], OFFSET($F$10, 0, 0, ROW()-9, 1), SERVICE[[#This Row],[Resources Role]])</f>
        <v>0</v>
      </c>
      <c r="Z3707" s="388">
        <f ca="1">COUNTIFS(OFFSET($F$10, 0, 0, ROW()-9, 1), SERVICE[[#This Row],[Resources Role]], OFFSET($H$10, 0, 0, ROW()-9, 1), SERVICE[[#This Row],[Booking]])</f>
        <v>0</v>
      </c>
    </row>
    <row r="3708" spans="1:26" x14ac:dyDescent="0.25">
      <c r="A3708" s="6" t="str">
        <f ca="1">no.</f>
        <v/>
      </c>
      <c r="E3708" s="4" t="str">
        <f ca="1">position</f>
        <v/>
      </c>
      <c r="J3708" s="318"/>
      <c r="M3708" s="4"/>
      <c r="O3708" s="6"/>
      <c r="Q3708" s="20"/>
      <c r="R3708" s="5" t="str">
        <f ca="1">score</f>
        <v/>
      </c>
      <c r="S3708" s="7" t="str">
        <f ca="1">rescore_svc</f>
        <v/>
      </c>
      <c r="U3708" s="11" t="str">
        <f ca="1">price</f>
        <v/>
      </c>
      <c r="V3708" s="4"/>
      <c r="Y3708" s="388">
        <f ca="1">COUNTIFS(OFFSET($B$10, 0, 0, ROW()-9, 1), SERVICE[[#This Row],[Employee ID]], OFFSET($F$10, 0, 0, ROW()-9, 1), SERVICE[[#This Row],[Resources Role]])</f>
        <v>0</v>
      </c>
      <c r="Z3708" s="388">
        <f ca="1">COUNTIFS(OFFSET($F$10, 0, 0, ROW()-9, 1), SERVICE[[#This Row],[Resources Role]], OFFSET($H$10, 0, 0, ROW()-9, 1), SERVICE[[#This Row],[Booking]])</f>
        <v>0</v>
      </c>
    </row>
    <row r="3709" spans="1:26" x14ac:dyDescent="0.25">
      <c r="A3709" s="6" t="str">
        <f ca="1">no.</f>
        <v/>
      </c>
      <c r="E3709" s="4" t="str">
        <f ca="1">position</f>
        <v/>
      </c>
      <c r="J3709" s="318"/>
      <c r="M3709" s="4"/>
      <c r="O3709" s="6"/>
      <c r="Q3709" s="20"/>
      <c r="R3709" s="5" t="str">
        <f ca="1">score</f>
        <v/>
      </c>
      <c r="S3709" s="7" t="str">
        <f ca="1">rescore_svc</f>
        <v/>
      </c>
      <c r="U3709" s="11" t="str">
        <f ca="1">price</f>
        <v/>
      </c>
      <c r="V3709" s="4"/>
      <c r="Y3709" s="388">
        <f ca="1">COUNTIFS(OFFSET($B$10, 0, 0, ROW()-9, 1), SERVICE[[#This Row],[Employee ID]], OFFSET($F$10, 0, 0, ROW()-9, 1), SERVICE[[#This Row],[Resources Role]])</f>
        <v>0</v>
      </c>
      <c r="Z3709" s="388">
        <f ca="1">COUNTIFS(OFFSET($F$10, 0, 0, ROW()-9, 1), SERVICE[[#This Row],[Resources Role]], OFFSET($H$10, 0, 0, ROW()-9, 1), SERVICE[[#This Row],[Booking]])</f>
        <v>0</v>
      </c>
    </row>
    <row r="3710" spans="1:26" x14ac:dyDescent="0.25">
      <c r="A3710" s="6" t="str">
        <f ca="1">no.</f>
        <v/>
      </c>
      <c r="E3710" s="4" t="str">
        <f ca="1">position</f>
        <v/>
      </c>
      <c r="J3710" s="318"/>
      <c r="M3710" s="4"/>
      <c r="O3710" s="6"/>
      <c r="Q3710" s="20"/>
      <c r="R3710" s="5" t="str">
        <f ca="1">score</f>
        <v/>
      </c>
      <c r="S3710" s="7" t="str">
        <f ca="1">rescore_svc</f>
        <v/>
      </c>
      <c r="U3710" s="11" t="str">
        <f ca="1">price</f>
        <v/>
      </c>
      <c r="V3710" s="4"/>
      <c r="Y3710" s="388">
        <f ca="1">COUNTIFS(OFFSET($B$10, 0, 0, ROW()-9, 1), SERVICE[[#This Row],[Employee ID]], OFFSET($F$10, 0, 0, ROW()-9, 1), SERVICE[[#This Row],[Resources Role]])</f>
        <v>0</v>
      </c>
      <c r="Z3710" s="388">
        <f ca="1">COUNTIFS(OFFSET($F$10, 0, 0, ROW()-9, 1), SERVICE[[#This Row],[Resources Role]], OFFSET($H$10, 0, 0, ROW()-9, 1), SERVICE[[#This Row],[Booking]])</f>
        <v>0</v>
      </c>
    </row>
    <row r="3711" spans="1:26" x14ac:dyDescent="0.25">
      <c r="A3711" s="6" t="str">
        <f ca="1">no.</f>
        <v/>
      </c>
      <c r="E3711" s="4" t="str">
        <f ca="1">position</f>
        <v/>
      </c>
      <c r="J3711" s="318"/>
      <c r="M3711" s="4"/>
      <c r="O3711" s="6"/>
      <c r="Q3711" s="20"/>
      <c r="R3711" s="5" t="str">
        <f ca="1">score</f>
        <v/>
      </c>
      <c r="S3711" s="7" t="str">
        <f ca="1">rescore_svc</f>
        <v/>
      </c>
      <c r="U3711" s="11" t="str">
        <f ca="1">price</f>
        <v/>
      </c>
      <c r="V3711" s="4"/>
      <c r="Y3711" s="388">
        <f ca="1">COUNTIFS(OFFSET($B$10, 0, 0, ROW()-9, 1), SERVICE[[#This Row],[Employee ID]], OFFSET($F$10, 0, 0, ROW()-9, 1), SERVICE[[#This Row],[Resources Role]])</f>
        <v>0</v>
      </c>
      <c r="Z3711" s="388">
        <f ca="1">COUNTIFS(OFFSET($F$10, 0, 0, ROW()-9, 1), SERVICE[[#This Row],[Resources Role]], OFFSET($H$10, 0, 0, ROW()-9, 1), SERVICE[[#This Row],[Booking]])</f>
        <v>0</v>
      </c>
    </row>
    <row r="3712" spans="1:26" x14ac:dyDescent="0.25">
      <c r="A3712" s="6" t="str">
        <f ca="1">no.</f>
        <v/>
      </c>
      <c r="E3712" s="4" t="str">
        <f ca="1">position</f>
        <v/>
      </c>
      <c r="J3712" s="318"/>
      <c r="M3712" s="4"/>
      <c r="O3712" s="6"/>
      <c r="Q3712" s="20"/>
      <c r="R3712" s="5" t="str">
        <f ca="1">score</f>
        <v/>
      </c>
      <c r="S3712" s="7" t="str">
        <f ca="1">rescore_svc</f>
        <v/>
      </c>
      <c r="U3712" s="11" t="str">
        <f ca="1">price</f>
        <v/>
      </c>
      <c r="V3712" s="4"/>
      <c r="Y3712" s="388">
        <f ca="1">COUNTIFS(OFFSET($B$10, 0, 0, ROW()-9, 1), SERVICE[[#This Row],[Employee ID]], OFFSET($F$10, 0, 0, ROW()-9, 1), SERVICE[[#This Row],[Resources Role]])</f>
        <v>0</v>
      </c>
      <c r="Z3712" s="388">
        <f ca="1">COUNTIFS(OFFSET($F$10, 0, 0, ROW()-9, 1), SERVICE[[#This Row],[Resources Role]], OFFSET($H$10, 0, 0, ROW()-9, 1), SERVICE[[#This Row],[Booking]])</f>
        <v>0</v>
      </c>
    </row>
    <row r="3713" spans="1:26" x14ac:dyDescent="0.25">
      <c r="A3713" s="6" t="str">
        <f ca="1">no.</f>
        <v/>
      </c>
      <c r="E3713" s="4" t="str">
        <f ca="1">position</f>
        <v/>
      </c>
      <c r="J3713" s="318"/>
      <c r="M3713" s="4"/>
      <c r="O3713" s="6"/>
      <c r="Q3713" s="20"/>
      <c r="R3713" s="5" t="str">
        <f ca="1">score</f>
        <v/>
      </c>
      <c r="S3713" s="7" t="str">
        <f ca="1">rescore_svc</f>
        <v/>
      </c>
      <c r="U3713" s="11" t="str">
        <f ca="1">price</f>
        <v/>
      </c>
      <c r="V3713" s="4"/>
      <c r="Y3713" s="388">
        <f ca="1">COUNTIFS(OFFSET($B$10, 0, 0, ROW()-9, 1), SERVICE[[#This Row],[Employee ID]], OFFSET($F$10, 0, 0, ROW()-9, 1), SERVICE[[#This Row],[Resources Role]])</f>
        <v>0</v>
      </c>
      <c r="Z3713" s="388">
        <f ca="1">COUNTIFS(OFFSET($F$10, 0, 0, ROW()-9, 1), SERVICE[[#This Row],[Resources Role]], OFFSET($H$10, 0, 0, ROW()-9, 1), SERVICE[[#This Row],[Booking]])</f>
        <v>0</v>
      </c>
    </row>
    <row r="3714" spans="1:26" x14ac:dyDescent="0.25">
      <c r="A3714" s="6" t="str">
        <f ca="1">no.</f>
        <v/>
      </c>
      <c r="E3714" s="4" t="str">
        <f ca="1">position</f>
        <v/>
      </c>
      <c r="J3714" s="318"/>
      <c r="M3714" s="4"/>
      <c r="O3714" s="6"/>
      <c r="Q3714" s="20"/>
      <c r="R3714" s="5" t="str">
        <f ca="1">score</f>
        <v/>
      </c>
      <c r="S3714" s="7" t="str">
        <f ca="1">rescore_svc</f>
        <v/>
      </c>
      <c r="U3714" s="11" t="str">
        <f ca="1">price</f>
        <v/>
      </c>
      <c r="V3714" s="4"/>
      <c r="Y3714" s="388">
        <f ca="1">COUNTIFS(OFFSET($B$10, 0, 0, ROW()-9, 1), SERVICE[[#This Row],[Employee ID]], OFFSET($F$10, 0, 0, ROW()-9, 1), SERVICE[[#This Row],[Resources Role]])</f>
        <v>0</v>
      </c>
      <c r="Z3714" s="388">
        <f ca="1">COUNTIFS(OFFSET($F$10, 0, 0, ROW()-9, 1), SERVICE[[#This Row],[Resources Role]], OFFSET($H$10, 0, 0, ROW()-9, 1), SERVICE[[#This Row],[Booking]])</f>
        <v>0</v>
      </c>
    </row>
    <row r="3715" spans="1:26" x14ac:dyDescent="0.25">
      <c r="A3715" s="6" t="str">
        <f ca="1">no.</f>
        <v/>
      </c>
      <c r="E3715" s="4" t="str">
        <f ca="1">position</f>
        <v/>
      </c>
      <c r="J3715" s="318"/>
      <c r="M3715" s="4"/>
      <c r="O3715" s="6"/>
      <c r="Q3715" s="20"/>
      <c r="R3715" s="5" t="str">
        <f ca="1">score</f>
        <v/>
      </c>
      <c r="S3715" s="7" t="str">
        <f ca="1">rescore_svc</f>
        <v/>
      </c>
      <c r="U3715" s="11" t="str">
        <f ca="1">price</f>
        <v/>
      </c>
      <c r="V3715" s="4"/>
      <c r="Y3715" s="388">
        <f ca="1">COUNTIFS(OFFSET($B$10, 0, 0, ROW()-9, 1), SERVICE[[#This Row],[Employee ID]], OFFSET($F$10, 0, 0, ROW()-9, 1), SERVICE[[#This Row],[Resources Role]])</f>
        <v>0</v>
      </c>
      <c r="Z3715" s="388">
        <f ca="1">COUNTIFS(OFFSET($F$10, 0, 0, ROW()-9, 1), SERVICE[[#This Row],[Resources Role]], OFFSET($H$10, 0, 0, ROW()-9, 1), SERVICE[[#This Row],[Booking]])</f>
        <v>0</v>
      </c>
    </row>
    <row r="3716" spans="1:26" x14ac:dyDescent="0.25">
      <c r="A3716" s="6" t="str">
        <f ca="1">no.</f>
        <v/>
      </c>
      <c r="E3716" s="4" t="str">
        <f ca="1">position</f>
        <v/>
      </c>
      <c r="J3716" s="318"/>
      <c r="M3716" s="4"/>
      <c r="O3716" s="6"/>
      <c r="Q3716" s="20"/>
      <c r="R3716" s="5" t="str">
        <f ca="1">score</f>
        <v/>
      </c>
      <c r="S3716" s="7" t="str">
        <f ca="1">rescore_svc</f>
        <v/>
      </c>
      <c r="U3716" s="11" t="str">
        <f ca="1">price</f>
        <v/>
      </c>
      <c r="V3716" s="4"/>
      <c r="Y3716" s="388">
        <f ca="1">COUNTIFS(OFFSET($B$10, 0, 0, ROW()-9, 1), SERVICE[[#This Row],[Employee ID]], OFFSET($F$10, 0, 0, ROW()-9, 1), SERVICE[[#This Row],[Resources Role]])</f>
        <v>0</v>
      </c>
      <c r="Z3716" s="388">
        <f ca="1">COUNTIFS(OFFSET($F$10, 0, 0, ROW()-9, 1), SERVICE[[#This Row],[Resources Role]], OFFSET($H$10, 0, 0, ROW()-9, 1), SERVICE[[#This Row],[Booking]])</f>
        <v>0</v>
      </c>
    </row>
    <row r="3717" spans="1:26" x14ac:dyDescent="0.25">
      <c r="A3717" s="6" t="str">
        <f ca="1">no.</f>
        <v/>
      </c>
      <c r="E3717" s="4" t="str">
        <f ca="1">position</f>
        <v/>
      </c>
      <c r="J3717" s="318"/>
      <c r="M3717" s="4"/>
      <c r="O3717" s="6"/>
      <c r="Q3717" s="20"/>
      <c r="R3717" s="5" t="str">
        <f ca="1">score</f>
        <v/>
      </c>
      <c r="S3717" s="7" t="str">
        <f ca="1">rescore_svc</f>
        <v/>
      </c>
      <c r="U3717" s="11" t="str">
        <f ca="1">price</f>
        <v/>
      </c>
      <c r="V3717" s="4"/>
      <c r="Y3717" s="388">
        <f ca="1">COUNTIFS(OFFSET($B$10, 0, 0, ROW()-9, 1), SERVICE[[#This Row],[Employee ID]], OFFSET($F$10, 0, 0, ROW()-9, 1), SERVICE[[#This Row],[Resources Role]])</f>
        <v>0</v>
      </c>
      <c r="Z3717" s="388">
        <f ca="1">COUNTIFS(OFFSET($F$10, 0, 0, ROW()-9, 1), SERVICE[[#This Row],[Resources Role]], OFFSET($H$10, 0, 0, ROW()-9, 1), SERVICE[[#This Row],[Booking]])</f>
        <v>0</v>
      </c>
    </row>
    <row r="3718" spans="1:26" x14ac:dyDescent="0.25">
      <c r="A3718" s="6" t="str">
        <f ca="1">no.</f>
        <v/>
      </c>
      <c r="E3718" s="4" t="str">
        <f ca="1">position</f>
        <v/>
      </c>
      <c r="J3718" s="318"/>
      <c r="M3718" s="4"/>
      <c r="O3718" s="6"/>
      <c r="Q3718" s="20"/>
      <c r="R3718" s="5" t="str">
        <f ca="1">score</f>
        <v/>
      </c>
      <c r="S3718" s="7" t="str">
        <f ca="1">rescore_svc</f>
        <v/>
      </c>
      <c r="U3718" s="11" t="str">
        <f ca="1">price</f>
        <v/>
      </c>
      <c r="V3718" s="4"/>
      <c r="Y3718" s="388">
        <f ca="1">COUNTIFS(OFFSET($B$10, 0, 0, ROW()-9, 1), SERVICE[[#This Row],[Employee ID]], OFFSET($F$10, 0, 0, ROW()-9, 1), SERVICE[[#This Row],[Resources Role]])</f>
        <v>0</v>
      </c>
      <c r="Z3718" s="388">
        <f ca="1">COUNTIFS(OFFSET($F$10, 0, 0, ROW()-9, 1), SERVICE[[#This Row],[Resources Role]], OFFSET($H$10, 0, 0, ROW()-9, 1), SERVICE[[#This Row],[Booking]])</f>
        <v>0</v>
      </c>
    </row>
    <row r="3719" spans="1:26" x14ac:dyDescent="0.25">
      <c r="A3719" s="6" t="str">
        <f ca="1">no.</f>
        <v/>
      </c>
      <c r="E3719" s="4" t="str">
        <f ca="1">position</f>
        <v/>
      </c>
      <c r="J3719" s="318"/>
      <c r="M3719" s="4"/>
      <c r="O3719" s="6"/>
      <c r="Q3719" s="20"/>
      <c r="R3719" s="5" t="str">
        <f ca="1">score</f>
        <v/>
      </c>
      <c r="S3719" s="7" t="str">
        <f ca="1">rescore_svc</f>
        <v/>
      </c>
      <c r="U3719" s="11" t="str">
        <f ca="1">price</f>
        <v/>
      </c>
      <c r="V3719" s="4"/>
      <c r="Y3719" s="388">
        <f ca="1">COUNTIFS(OFFSET($B$10, 0, 0, ROW()-9, 1), SERVICE[[#This Row],[Employee ID]], OFFSET($F$10, 0, 0, ROW()-9, 1), SERVICE[[#This Row],[Resources Role]])</f>
        <v>0</v>
      </c>
      <c r="Z3719" s="388">
        <f ca="1">COUNTIFS(OFFSET($F$10, 0, 0, ROW()-9, 1), SERVICE[[#This Row],[Resources Role]], OFFSET($H$10, 0, 0, ROW()-9, 1), SERVICE[[#This Row],[Booking]])</f>
        <v>0</v>
      </c>
    </row>
    <row r="3720" spans="1:26" x14ac:dyDescent="0.25">
      <c r="A3720" s="6" t="str">
        <f ca="1">no.</f>
        <v/>
      </c>
      <c r="E3720" s="4" t="str">
        <f ca="1">position</f>
        <v/>
      </c>
      <c r="J3720" s="318"/>
      <c r="M3720" s="4"/>
      <c r="O3720" s="6"/>
      <c r="Q3720" s="20"/>
      <c r="R3720" s="5" t="str">
        <f ca="1">score</f>
        <v/>
      </c>
      <c r="S3720" s="7" t="str">
        <f ca="1">rescore_svc</f>
        <v/>
      </c>
      <c r="U3720" s="11" t="str">
        <f ca="1">price</f>
        <v/>
      </c>
      <c r="V3720" s="4"/>
      <c r="Y3720" s="388">
        <f ca="1">COUNTIFS(OFFSET($B$10, 0, 0, ROW()-9, 1), SERVICE[[#This Row],[Employee ID]], OFFSET($F$10, 0, 0, ROW()-9, 1), SERVICE[[#This Row],[Resources Role]])</f>
        <v>0</v>
      </c>
      <c r="Z3720" s="388">
        <f ca="1">COUNTIFS(OFFSET($F$10, 0, 0, ROW()-9, 1), SERVICE[[#This Row],[Resources Role]], OFFSET($H$10, 0, 0, ROW()-9, 1), SERVICE[[#This Row],[Booking]])</f>
        <v>0</v>
      </c>
    </row>
    <row r="3721" spans="1:26" x14ac:dyDescent="0.25">
      <c r="A3721" s="6" t="str">
        <f ca="1">no.</f>
        <v/>
      </c>
      <c r="E3721" s="4" t="str">
        <f ca="1">position</f>
        <v/>
      </c>
      <c r="J3721" s="318"/>
      <c r="M3721" s="4"/>
      <c r="O3721" s="6"/>
      <c r="Q3721" s="20"/>
      <c r="R3721" s="5" t="str">
        <f ca="1">score</f>
        <v/>
      </c>
      <c r="S3721" s="7" t="str">
        <f ca="1">rescore_svc</f>
        <v/>
      </c>
      <c r="U3721" s="11" t="str">
        <f ca="1">price</f>
        <v/>
      </c>
      <c r="V3721" s="4"/>
      <c r="Y3721" s="388">
        <f ca="1">COUNTIFS(OFFSET($B$10, 0, 0, ROW()-9, 1), SERVICE[[#This Row],[Employee ID]], OFFSET($F$10, 0, 0, ROW()-9, 1), SERVICE[[#This Row],[Resources Role]])</f>
        <v>0</v>
      </c>
      <c r="Z3721" s="388">
        <f ca="1">COUNTIFS(OFFSET($F$10, 0, 0, ROW()-9, 1), SERVICE[[#This Row],[Resources Role]], OFFSET($H$10, 0, 0, ROW()-9, 1), SERVICE[[#This Row],[Booking]])</f>
        <v>0</v>
      </c>
    </row>
    <row r="3722" spans="1:26" x14ac:dyDescent="0.25">
      <c r="A3722" s="6" t="str">
        <f ca="1">no.</f>
        <v/>
      </c>
      <c r="E3722" s="4" t="str">
        <f ca="1">position</f>
        <v/>
      </c>
      <c r="J3722" s="318"/>
      <c r="M3722" s="4"/>
      <c r="O3722" s="6"/>
      <c r="Q3722" s="20"/>
      <c r="R3722" s="5" t="str">
        <f ca="1">score</f>
        <v/>
      </c>
      <c r="S3722" s="7" t="str">
        <f ca="1">rescore_svc</f>
        <v/>
      </c>
      <c r="U3722" s="11" t="str">
        <f ca="1">price</f>
        <v/>
      </c>
      <c r="V3722" s="4"/>
      <c r="Y3722" s="388">
        <f ca="1">COUNTIFS(OFFSET($B$10, 0, 0, ROW()-9, 1), SERVICE[[#This Row],[Employee ID]], OFFSET($F$10, 0, 0, ROW()-9, 1), SERVICE[[#This Row],[Resources Role]])</f>
        <v>0</v>
      </c>
      <c r="Z3722" s="388">
        <f ca="1">COUNTIFS(OFFSET($F$10, 0, 0, ROW()-9, 1), SERVICE[[#This Row],[Resources Role]], OFFSET($H$10, 0, 0, ROW()-9, 1), SERVICE[[#This Row],[Booking]])</f>
        <v>0</v>
      </c>
    </row>
    <row r="3723" spans="1:26" x14ac:dyDescent="0.25">
      <c r="A3723" s="6" t="str">
        <f ca="1">no.</f>
        <v/>
      </c>
      <c r="E3723" s="4" t="str">
        <f ca="1">position</f>
        <v/>
      </c>
      <c r="J3723" s="318"/>
      <c r="M3723" s="4"/>
      <c r="O3723" s="6"/>
      <c r="Q3723" s="20"/>
      <c r="R3723" s="5" t="str">
        <f ca="1">score</f>
        <v/>
      </c>
      <c r="S3723" s="7" t="str">
        <f ca="1">rescore_svc</f>
        <v/>
      </c>
      <c r="U3723" s="11" t="str">
        <f ca="1">price</f>
        <v/>
      </c>
      <c r="V3723" s="4"/>
      <c r="Y3723" s="388">
        <f ca="1">COUNTIFS(OFFSET($B$10, 0, 0, ROW()-9, 1), SERVICE[[#This Row],[Employee ID]], OFFSET($F$10, 0, 0, ROW()-9, 1), SERVICE[[#This Row],[Resources Role]])</f>
        <v>0</v>
      </c>
      <c r="Z3723" s="388">
        <f ca="1">COUNTIFS(OFFSET($F$10, 0, 0, ROW()-9, 1), SERVICE[[#This Row],[Resources Role]], OFFSET($H$10, 0, 0, ROW()-9, 1), SERVICE[[#This Row],[Booking]])</f>
        <v>0</v>
      </c>
    </row>
    <row r="3724" spans="1:26" x14ac:dyDescent="0.25">
      <c r="A3724" s="6" t="str">
        <f ca="1">no.</f>
        <v/>
      </c>
      <c r="E3724" s="4" t="str">
        <f ca="1">position</f>
        <v/>
      </c>
      <c r="J3724" s="318"/>
      <c r="M3724" s="4"/>
      <c r="O3724" s="6"/>
      <c r="Q3724" s="20"/>
      <c r="R3724" s="5" t="str">
        <f ca="1">score</f>
        <v/>
      </c>
      <c r="S3724" s="7" t="str">
        <f ca="1">rescore_svc</f>
        <v/>
      </c>
      <c r="U3724" s="11" t="str">
        <f ca="1">price</f>
        <v/>
      </c>
      <c r="V3724" s="4"/>
      <c r="Y3724" s="388">
        <f ca="1">COUNTIFS(OFFSET($B$10, 0, 0, ROW()-9, 1), SERVICE[[#This Row],[Employee ID]], OFFSET($F$10, 0, 0, ROW()-9, 1), SERVICE[[#This Row],[Resources Role]])</f>
        <v>0</v>
      </c>
      <c r="Z3724" s="388">
        <f ca="1">COUNTIFS(OFFSET($F$10, 0, 0, ROW()-9, 1), SERVICE[[#This Row],[Resources Role]], OFFSET($H$10, 0, 0, ROW()-9, 1), SERVICE[[#This Row],[Booking]])</f>
        <v>0</v>
      </c>
    </row>
    <row r="3725" spans="1:26" x14ac:dyDescent="0.25">
      <c r="A3725" s="6" t="str">
        <f ca="1">no.</f>
        <v/>
      </c>
      <c r="E3725" s="4" t="str">
        <f ca="1">position</f>
        <v/>
      </c>
      <c r="J3725" s="318"/>
      <c r="M3725" s="4"/>
      <c r="O3725" s="6"/>
      <c r="Q3725" s="20"/>
      <c r="R3725" s="5" t="str">
        <f ca="1">score</f>
        <v/>
      </c>
      <c r="S3725" s="7" t="str">
        <f ca="1">rescore_svc</f>
        <v/>
      </c>
      <c r="U3725" s="11" t="str">
        <f ca="1">price</f>
        <v/>
      </c>
      <c r="V3725" s="4"/>
      <c r="Y3725" s="388">
        <f ca="1">COUNTIFS(OFFSET($B$10, 0, 0, ROW()-9, 1), SERVICE[[#This Row],[Employee ID]], OFFSET($F$10, 0, 0, ROW()-9, 1), SERVICE[[#This Row],[Resources Role]])</f>
        <v>0</v>
      </c>
      <c r="Z3725" s="388">
        <f ca="1">COUNTIFS(OFFSET($F$10, 0, 0, ROW()-9, 1), SERVICE[[#This Row],[Resources Role]], OFFSET($H$10, 0, 0, ROW()-9, 1), SERVICE[[#This Row],[Booking]])</f>
        <v>0</v>
      </c>
    </row>
    <row r="3726" spans="1:26" x14ac:dyDescent="0.25">
      <c r="A3726" s="6" t="str">
        <f ca="1">no.</f>
        <v/>
      </c>
      <c r="E3726" s="4" t="str">
        <f ca="1">position</f>
        <v/>
      </c>
      <c r="J3726" s="318"/>
      <c r="M3726" s="4"/>
      <c r="O3726" s="6"/>
      <c r="Q3726" s="20"/>
      <c r="R3726" s="5" t="str">
        <f ca="1">score</f>
        <v/>
      </c>
      <c r="S3726" s="7" t="str">
        <f ca="1">rescore_svc</f>
        <v/>
      </c>
      <c r="U3726" s="11" t="str">
        <f ca="1">price</f>
        <v/>
      </c>
      <c r="V3726" s="4"/>
      <c r="Y3726" s="388">
        <f ca="1">COUNTIFS(OFFSET($B$10, 0, 0, ROW()-9, 1), SERVICE[[#This Row],[Employee ID]], OFFSET($F$10, 0, 0, ROW()-9, 1), SERVICE[[#This Row],[Resources Role]])</f>
        <v>0</v>
      </c>
      <c r="Z3726" s="388">
        <f ca="1">COUNTIFS(OFFSET($F$10, 0, 0, ROW()-9, 1), SERVICE[[#This Row],[Resources Role]], OFFSET($H$10, 0, 0, ROW()-9, 1), SERVICE[[#This Row],[Booking]])</f>
        <v>0</v>
      </c>
    </row>
    <row r="3727" spans="1:26" x14ac:dyDescent="0.25">
      <c r="A3727" s="6" t="str">
        <f ca="1">no.</f>
        <v/>
      </c>
      <c r="E3727" s="4" t="str">
        <f ca="1">position</f>
        <v/>
      </c>
      <c r="J3727" s="318"/>
      <c r="M3727" s="4"/>
      <c r="O3727" s="6"/>
      <c r="Q3727" s="20"/>
      <c r="R3727" s="5" t="str">
        <f ca="1">score</f>
        <v/>
      </c>
      <c r="S3727" s="7" t="str">
        <f ca="1">rescore_svc</f>
        <v/>
      </c>
      <c r="U3727" s="11" t="str">
        <f ca="1">price</f>
        <v/>
      </c>
      <c r="V3727" s="4"/>
      <c r="Y3727" s="388">
        <f ca="1">COUNTIFS(OFFSET($B$10, 0, 0, ROW()-9, 1), SERVICE[[#This Row],[Employee ID]], OFFSET($F$10, 0, 0, ROW()-9, 1), SERVICE[[#This Row],[Resources Role]])</f>
        <v>0</v>
      </c>
      <c r="Z3727" s="388">
        <f ca="1">COUNTIFS(OFFSET($F$10, 0, 0, ROW()-9, 1), SERVICE[[#This Row],[Resources Role]], OFFSET($H$10, 0, 0, ROW()-9, 1), SERVICE[[#This Row],[Booking]])</f>
        <v>0</v>
      </c>
    </row>
    <row r="3728" spans="1:26" x14ac:dyDescent="0.25">
      <c r="A3728" s="6" t="str">
        <f ca="1">no.</f>
        <v/>
      </c>
      <c r="E3728" s="4" t="str">
        <f ca="1">position</f>
        <v/>
      </c>
      <c r="J3728" s="318"/>
      <c r="M3728" s="4"/>
      <c r="O3728" s="6"/>
      <c r="Q3728" s="20"/>
      <c r="R3728" s="5" t="str">
        <f ca="1">score</f>
        <v/>
      </c>
      <c r="S3728" s="7" t="str">
        <f ca="1">rescore_svc</f>
        <v/>
      </c>
      <c r="U3728" s="11" t="str">
        <f ca="1">price</f>
        <v/>
      </c>
      <c r="V3728" s="4"/>
      <c r="Y3728" s="388">
        <f ca="1">COUNTIFS(OFFSET($B$10, 0, 0, ROW()-9, 1), SERVICE[[#This Row],[Employee ID]], OFFSET($F$10, 0, 0, ROW()-9, 1), SERVICE[[#This Row],[Resources Role]])</f>
        <v>0</v>
      </c>
      <c r="Z3728" s="388">
        <f ca="1">COUNTIFS(OFFSET($F$10, 0, 0, ROW()-9, 1), SERVICE[[#This Row],[Resources Role]], OFFSET($H$10, 0, 0, ROW()-9, 1), SERVICE[[#This Row],[Booking]])</f>
        <v>0</v>
      </c>
    </row>
    <row r="3729" spans="1:26" x14ac:dyDescent="0.25">
      <c r="A3729" s="6" t="str">
        <f ca="1">no.</f>
        <v/>
      </c>
      <c r="E3729" s="4" t="str">
        <f ca="1">position</f>
        <v/>
      </c>
      <c r="J3729" s="318"/>
      <c r="M3729" s="4"/>
      <c r="O3729" s="6"/>
      <c r="Q3729" s="20"/>
      <c r="R3729" s="5" t="str">
        <f ca="1">score</f>
        <v/>
      </c>
      <c r="S3729" s="7" t="str">
        <f ca="1">rescore_svc</f>
        <v/>
      </c>
      <c r="U3729" s="11" t="str">
        <f ca="1">price</f>
        <v/>
      </c>
      <c r="V3729" s="4"/>
      <c r="Y3729" s="388">
        <f ca="1">COUNTIFS(OFFSET($B$10, 0, 0, ROW()-9, 1), SERVICE[[#This Row],[Employee ID]], OFFSET($F$10, 0, 0, ROW()-9, 1), SERVICE[[#This Row],[Resources Role]])</f>
        <v>0</v>
      </c>
      <c r="Z3729" s="388">
        <f ca="1">COUNTIFS(OFFSET($F$10, 0, 0, ROW()-9, 1), SERVICE[[#This Row],[Resources Role]], OFFSET($H$10, 0, 0, ROW()-9, 1), SERVICE[[#This Row],[Booking]])</f>
        <v>0</v>
      </c>
    </row>
    <row r="3730" spans="1:26" x14ac:dyDescent="0.25">
      <c r="A3730" s="6" t="str">
        <f ca="1">no.</f>
        <v/>
      </c>
      <c r="E3730" s="4" t="str">
        <f ca="1">position</f>
        <v/>
      </c>
      <c r="J3730" s="318"/>
      <c r="M3730" s="4"/>
      <c r="O3730" s="6"/>
      <c r="Q3730" s="20"/>
      <c r="R3730" s="5" t="str">
        <f ca="1">score</f>
        <v/>
      </c>
      <c r="S3730" s="7" t="str">
        <f ca="1">rescore_svc</f>
        <v/>
      </c>
      <c r="U3730" s="11" t="str">
        <f ca="1">price</f>
        <v/>
      </c>
      <c r="V3730" s="4"/>
      <c r="Y3730" s="388">
        <f ca="1">COUNTIFS(OFFSET($B$10, 0, 0, ROW()-9, 1), SERVICE[[#This Row],[Employee ID]], OFFSET($F$10, 0, 0, ROW()-9, 1), SERVICE[[#This Row],[Resources Role]])</f>
        <v>0</v>
      </c>
      <c r="Z3730" s="388">
        <f ca="1">COUNTIFS(OFFSET($F$10, 0, 0, ROW()-9, 1), SERVICE[[#This Row],[Resources Role]], OFFSET($H$10, 0, 0, ROW()-9, 1), SERVICE[[#This Row],[Booking]])</f>
        <v>0</v>
      </c>
    </row>
    <row r="3731" spans="1:26" x14ac:dyDescent="0.25">
      <c r="A3731" s="6" t="str">
        <f ca="1">no.</f>
        <v/>
      </c>
      <c r="E3731" s="4" t="str">
        <f ca="1">position</f>
        <v/>
      </c>
      <c r="J3731" s="318"/>
      <c r="M3731" s="4"/>
      <c r="O3731" s="6"/>
      <c r="Q3731" s="20"/>
      <c r="R3731" s="5" t="str">
        <f ca="1">score</f>
        <v/>
      </c>
      <c r="S3731" s="7" t="str">
        <f ca="1">rescore_svc</f>
        <v/>
      </c>
      <c r="U3731" s="11" t="str">
        <f ca="1">price</f>
        <v/>
      </c>
      <c r="V3731" s="4"/>
      <c r="Y3731" s="388">
        <f ca="1">COUNTIFS(OFFSET($B$10, 0, 0, ROW()-9, 1), SERVICE[[#This Row],[Employee ID]], OFFSET($F$10, 0, 0, ROW()-9, 1), SERVICE[[#This Row],[Resources Role]])</f>
        <v>0</v>
      </c>
      <c r="Z3731" s="388">
        <f ca="1">COUNTIFS(OFFSET($F$10, 0, 0, ROW()-9, 1), SERVICE[[#This Row],[Resources Role]], OFFSET($H$10, 0, 0, ROW()-9, 1), SERVICE[[#This Row],[Booking]])</f>
        <v>0</v>
      </c>
    </row>
    <row r="3732" spans="1:26" x14ac:dyDescent="0.25">
      <c r="A3732" s="6" t="str">
        <f ca="1">no.</f>
        <v/>
      </c>
      <c r="E3732" s="4" t="str">
        <f ca="1">position</f>
        <v/>
      </c>
      <c r="J3732" s="318"/>
      <c r="M3732" s="4"/>
      <c r="O3732" s="6"/>
      <c r="Q3732" s="20"/>
      <c r="R3732" s="5" t="str">
        <f ca="1">score</f>
        <v/>
      </c>
      <c r="S3732" s="7" t="str">
        <f ca="1">rescore_svc</f>
        <v/>
      </c>
      <c r="U3732" s="11" t="str">
        <f ca="1">price</f>
        <v/>
      </c>
      <c r="V3732" s="4"/>
      <c r="Y3732" s="388">
        <f ca="1">COUNTIFS(OFFSET($B$10, 0, 0, ROW()-9, 1), SERVICE[[#This Row],[Employee ID]], OFFSET($F$10, 0, 0, ROW()-9, 1), SERVICE[[#This Row],[Resources Role]])</f>
        <v>0</v>
      </c>
      <c r="Z3732" s="388">
        <f ca="1">COUNTIFS(OFFSET($F$10, 0, 0, ROW()-9, 1), SERVICE[[#This Row],[Resources Role]], OFFSET($H$10, 0, 0, ROW()-9, 1), SERVICE[[#This Row],[Booking]])</f>
        <v>0</v>
      </c>
    </row>
    <row r="3733" spans="1:26" x14ac:dyDescent="0.25">
      <c r="A3733" s="6" t="str">
        <f ca="1">no.</f>
        <v/>
      </c>
      <c r="E3733" s="4" t="str">
        <f ca="1">position</f>
        <v/>
      </c>
      <c r="J3733" s="318"/>
      <c r="M3733" s="4"/>
      <c r="O3733" s="6"/>
      <c r="Q3733" s="20"/>
      <c r="R3733" s="5" t="str">
        <f ca="1">score</f>
        <v/>
      </c>
      <c r="S3733" s="7" t="str">
        <f ca="1">rescore_svc</f>
        <v/>
      </c>
      <c r="U3733" s="11" t="str">
        <f ca="1">price</f>
        <v/>
      </c>
      <c r="V3733" s="4"/>
      <c r="Y3733" s="388">
        <f ca="1">COUNTIFS(OFFSET($B$10, 0, 0, ROW()-9, 1), SERVICE[[#This Row],[Employee ID]], OFFSET($F$10, 0, 0, ROW()-9, 1), SERVICE[[#This Row],[Resources Role]])</f>
        <v>0</v>
      </c>
      <c r="Z3733" s="388">
        <f ca="1">COUNTIFS(OFFSET($F$10, 0, 0, ROW()-9, 1), SERVICE[[#This Row],[Resources Role]], OFFSET($H$10, 0, 0, ROW()-9, 1), SERVICE[[#This Row],[Booking]])</f>
        <v>0</v>
      </c>
    </row>
    <row r="3734" spans="1:26" x14ac:dyDescent="0.25">
      <c r="A3734" s="6" t="str">
        <f ca="1">no.</f>
        <v/>
      </c>
      <c r="E3734" s="4" t="str">
        <f ca="1">position</f>
        <v/>
      </c>
      <c r="J3734" s="318"/>
      <c r="M3734" s="4"/>
      <c r="O3734" s="6"/>
      <c r="Q3734" s="20"/>
      <c r="R3734" s="5" t="str">
        <f ca="1">score</f>
        <v/>
      </c>
      <c r="S3734" s="7" t="str">
        <f ca="1">rescore_svc</f>
        <v/>
      </c>
      <c r="U3734" s="11" t="str">
        <f ca="1">price</f>
        <v/>
      </c>
      <c r="V3734" s="4"/>
      <c r="Y3734" s="388">
        <f ca="1">COUNTIFS(OFFSET($B$10, 0, 0, ROW()-9, 1), SERVICE[[#This Row],[Employee ID]], OFFSET($F$10, 0, 0, ROW()-9, 1), SERVICE[[#This Row],[Resources Role]])</f>
        <v>0</v>
      </c>
      <c r="Z3734" s="388">
        <f ca="1">COUNTIFS(OFFSET($F$10, 0, 0, ROW()-9, 1), SERVICE[[#This Row],[Resources Role]], OFFSET($H$10, 0, 0, ROW()-9, 1), SERVICE[[#This Row],[Booking]])</f>
        <v>0</v>
      </c>
    </row>
    <row r="3735" spans="1:26" x14ac:dyDescent="0.25">
      <c r="A3735" s="6" t="str">
        <f ca="1">no.</f>
        <v/>
      </c>
      <c r="E3735" s="4" t="str">
        <f ca="1">position</f>
        <v/>
      </c>
      <c r="J3735" s="318"/>
      <c r="M3735" s="4"/>
      <c r="O3735" s="6"/>
      <c r="Q3735" s="20"/>
      <c r="R3735" s="5" t="str">
        <f ca="1">score</f>
        <v/>
      </c>
      <c r="S3735" s="7" t="str">
        <f ca="1">rescore_svc</f>
        <v/>
      </c>
      <c r="U3735" s="11" t="str">
        <f ca="1">price</f>
        <v/>
      </c>
      <c r="V3735" s="4"/>
      <c r="Y3735" s="388">
        <f ca="1">COUNTIFS(OFFSET($B$10, 0, 0, ROW()-9, 1), SERVICE[[#This Row],[Employee ID]], OFFSET($F$10, 0, 0, ROW()-9, 1), SERVICE[[#This Row],[Resources Role]])</f>
        <v>0</v>
      </c>
      <c r="Z3735" s="388">
        <f ca="1">COUNTIFS(OFFSET($F$10, 0, 0, ROW()-9, 1), SERVICE[[#This Row],[Resources Role]], OFFSET($H$10, 0, 0, ROW()-9, 1), SERVICE[[#This Row],[Booking]])</f>
        <v>0</v>
      </c>
    </row>
    <row r="3736" spans="1:26" x14ac:dyDescent="0.25">
      <c r="A3736" s="6" t="str">
        <f ca="1">no.</f>
        <v/>
      </c>
      <c r="E3736" s="4" t="str">
        <f ca="1">position</f>
        <v/>
      </c>
      <c r="J3736" s="318"/>
      <c r="M3736" s="4"/>
      <c r="O3736" s="6"/>
      <c r="Q3736" s="20"/>
      <c r="R3736" s="5" t="str">
        <f ca="1">score</f>
        <v/>
      </c>
      <c r="S3736" s="7" t="str">
        <f ca="1">rescore_svc</f>
        <v/>
      </c>
      <c r="U3736" s="11" t="str">
        <f ca="1">price</f>
        <v/>
      </c>
      <c r="V3736" s="4"/>
      <c r="Y3736" s="388">
        <f ca="1">COUNTIFS(OFFSET($B$10, 0, 0, ROW()-9, 1), SERVICE[[#This Row],[Employee ID]], OFFSET($F$10, 0, 0, ROW()-9, 1), SERVICE[[#This Row],[Resources Role]])</f>
        <v>0</v>
      </c>
      <c r="Z3736" s="388">
        <f ca="1">COUNTIFS(OFFSET($F$10, 0, 0, ROW()-9, 1), SERVICE[[#This Row],[Resources Role]], OFFSET($H$10, 0, 0, ROW()-9, 1), SERVICE[[#This Row],[Booking]])</f>
        <v>0</v>
      </c>
    </row>
    <row r="3737" spans="1:26" x14ac:dyDescent="0.25">
      <c r="A3737" s="6" t="str">
        <f ca="1">no.</f>
        <v/>
      </c>
      <c r="E3737" s="4" t="str">
        <f ca="1">position</f>
        <v/>
      </c>
      <c r="J3737" s="318"/>
      <c r="M3737" s="4"/>
      <c r="O3737" s="6"/>
      <c r="Q3737" s="20"/>
      <c r="R3737" s="5" t="str">
        <f ca="1">score</f>
        <v/>
      </c>
      <c r="S3737" s="7" t="str">
        <f ca="1">rescore_svc</f>
        <v/>
      </c>
      <c r="U3737" s="11" t="str">
        <f ca="1">price</f>
        <v/>
      </c>
      <c r="V3737" s="4"/>
      <c r="Y3737" s="388">
        <f ca="1">COUNTIFS(OFFSET($B$10, 0, 0, ROW()-9, 1), SERVICE[[#This Row],[Employee ID]], OFFSET($F$10, 0, 0, ROW()-9, 1), SERVICE[[#This Row],[Resources Role]])</f>
        <v>0</v>
      </c>
      <c r="Z3737" s="388">
        <f ca="1">COUNTIFS(OFFSET($F$10, 0, 0, ROW()-9, 1), SERVICE[[#This Row],[Resources Role]], OFFSET($H$10, 0, 0, ROW()-9, 1), SERVICE[[#This Row],[Booking]])</f>
        <v>0</v>
      </c>
    </row>
    <row r="3738" spans="1:26" x14ac:dyDescent="0.25">
      <c r="A3738" s="6" t="str">
        <f ca="1">no.</f>
        <v/>
      </c>
      <c r="E3738" s="4" t="str">
        <f ca="1">position</f>
        <v/>
      </c>
      <c r="J3738" s="318"/>
      <c r="M3738" s="4"/>
      <c r="O3738" s="6"/>
      <c r="Q3738" s="20"/>
      <c r="R3738" s="5" t="str">
        <f ca="1">score</f>
        <v/>
      </c>
      <c r="S3738" s="7" t="str">
        <f ca="1">rescore_svc</f>
        <v/>
      </c>
      <c r="U3738" s="11" t="str">
        <f ca="1">price</f>
        <v/>
      </c>
      <c r="V3738" s="4"/>
      <c r="Y3738" s="388">
        <f ca="1">COUNTIFS(OFFSET($B$10, 0, 0, ROW()-9, 1), SERVICE[[#This Row],[Employee ID]], OFFSET($F$10, 0, 0, ROW()-9, 1), SERVICE[[#This Row],[Resources Role]])</f>
        <v>0</v>
      </c>
      <c r="Z3738" s="388">
        <f ca="1">COUNTIFS(OFFSET($F$10, 0, 0, ROW()-9, 1), SERVICE[[#This Row],[Resources Role]], OFFSET($H$10, 0, 0, ROW()-9, 1), SERVICE[[#This Row],[Booking]])</f>
        <v>0</v>
      </c>
    </row>
    <row r="3739" spans="1:26" x14ac:dyDescent="0.25">
      <c r="A3739" s="6" t="str">
        <f ca="1">no.</f>
        <v/>
      </c>
      <c r="E3739" s="4" t="str">
        <f ca="1">position</f>
        <v/>
      </c>
      <c r="J3739" s="318"/>
      <c r="M3739" s="4"/>
      <c r="O3739" s="6"/>
      <c r="Q3739" s="20"/>
      <c r="R3739" s="5" t="str">
        <f ca="1">score</f>
        <v/>
      </c>
      <c r="S3739" s="7" t="str">
        <f ca="1">rescore_svc</f>
        <v/>
      </c>
      <c r="U3739" s="11" t="str">
        <f ca="1">price</f>
        <v/>
      </c>
      <c r="V3739" s="4"/>
      <c r="Y3739" s="388">
        <f ca="1">COUNTIFS(OFFSET($B$10, 0, 0, ROW()-9, 1), SERVICE[[#This Row],[Employee ID]], OFFSET($F$10, 0, 0, ROW()-9, 1), SERVICE[[#This Row],[Resources Role]])</f>
        <v>0</v>
      </c>
      <c r="Z3739" s="388">
        <f ca="1">COUNTIFS(OFFSET($F$10, 0, 0, ROW()-9, 1), SERVICE[[#This Row],[Resources Role]], OFFSET($H$10, 0, 0, ROW()-9, 1), SERVICE[[#This Row],[Booking]])</f>
        <v>0</v>
      </c>
    </row>
    <row r="3740" spans="1:26" x14ac:dyDescent="0.25">
      <c r="A3740" s="6" t="str">
        <f ca="1">no.</f>
        <v/>
      </c>
      <c r="E3740" s="4" t="str">
        <f ca="1">position</f>
        <v/>
      </c>
      <c r="J3740" s="318"/>
      <c r="M3740" s="4"/>
      <c r="O3740" s="6"/>
      <c r="Q3740" s="20"/>
      <c r="R3740" s="5" t="str">
        <f ca="1">score</f>
        <v/>
      </c>
      <c r="S3740" s="7" t="str">
        <f ca="1">rescore_svc</f>
        <v/>
      </c>
      <c r="U3740" s="11" t="str">
        <f ca="1">price</f>
        <v/>
      </c>
      <c r="V3740" s="4"/>
      <c r="Y3740" s="388">
        <f ca="1">COUNTIFS(OFFSET($B$10, 0, 0, ROW()-9, 1), SERVICE[[#This Row],[Employee ID]], OFFSET($F$10, 0, 0, ROW()-9, 1), SERVICE[[#This Row],[Resources Role]])</f>
        <v>0</v>
      </c>
      <c r="Z3740" s="388">
        <f ca="1">COUNTIFS(OFFSET($F$10, 0, 0, ROW()-9, 1), SERVICE[[#This Row],[Resources Role]], OFFSET($H$10, 0, 0, ROW()-9, 1), SERVICE[[#This Row],[Booking]])</f>
        <v>0</v>
      </c>
    </row>
    <row r="3741" spans="1:26" x14ac:dyDescent="0.25">
      <c r="A3741" s="6" t="str">
        <f ca="1">no.</f>
        <v/>
      </c>
      <c r="E3741" s="4" t="str">
        <f ca="1">position</f>
        <v/>
      </c>
      <c r="J3741" s="318"/>
      <c r="M3741" s="4"/>
      <c r="O3741" s="6"/>
      <c r="Q3741" s="20"/>
      <c r="R3741" s="5" t="str">
        <f ca="1">score</f>
        <v/>
      </c>
      <c r="S3741" s="7" t="str">
        <f ca="1">rescore_svc</f>
        <v/>
      </c>
      <c r="U3741" s="11" t="str">
        <f ca="1">price</f>
        <v/>
      </c>
      <c r="V3741" s="4"/>
      <c r="Y3741" s="388">
        <f ca="1">COUNTIFS(OFFSET($B$10, 0, 0, ROW()-9, 1), SERVICE[[#This Row],[Employee ID]], OFFSET($F$10, 0, 0, ROW()-9, 1), SERVICE[[#This Row],[Resources Role]])</f>
        <v>0</v>
      </c>
      <c r="Z3741" s="388">
        <f ca="1">COUNTIFS(OFFSET($F$10, 0, 0, ROW()-9, 1), SERVICE[[#This Row],[Resources Role]], OFFSET($H$10, 0, 0, ROW()-9, 1), SERVICE[[#This Row],[Booking]])</f>
        <v>0</v>
      </c>
    </row>
    <row r="3742" spans="1:26" x14ac:dyDescent="0.25">
      <c r="A3742" s="6" t="str">
        <f ca="1">no.</f>
        <v/>
      </c>
      <c r="E3742" s="4" t="str">
        <f ca="1">position</f>
        <v/>
      </c>
      <c r="J3742" s="318"/>
      <c r="M3742" s="4"/>
      <c r="O3742" s="6"/>
      <c r="Q3742" s="20"/>
      <c r="R3742" s="5" t="str">
        <f ca="1">score</f>
        <v/>
      </c>
      <c r="S3742" s="7" t="str">
        <f ca="1">rescore_svc</f>
        <v/>
      </c>
      <c r="U3742" s="11" t="str">
        <f ca="1">price</f>
        <v/>
      </c>
      <c r="V3742" s="4"/>
      <c r="Y3742" s="388">
        <f ca="1">COUNTIFS(OFFSET($B$10, 0, 0, ROW()-9, 1), SERVICE[[#This Row],[Employee ID]], OFFSET($F$10, 0, 0, ROW()-9, 1), SERVICE[[#This Row],[Resources Role]])</f>
        <v>0</v>
      </c>
      <c r="Z3742" s="388">
        <f ca="1">COUNTIFS(OFFSET($F$10, 0, 0, ROW()-9, 1), SERVICE[[#This Row],[Resources Role]], OFFSET($H$10, 0, 0, ROW()-9, 1), SERVICE[[#This Row],[Booking]])</f>
        <v>0</v>
      </c>
    </row>
    <row r="3743" spans="1:26" x14ac:dyDescent="0.25">
      <c r="A3743" s="6" t="str">
        <f ca="1">no.</f>
        <v/>
      </c>
      <c r="E3743" s="4" t="str">
        <f ca="1">position</f>
        <v/>
      </c>
      <c r="J3743" s="318"/>
      <c r="M3743" s="4"/>
      <c r="O3743" s="6"/>
      <c r="Q3743" s="20"/>
      <c r="R3743" s="5" t="str">
        <f ca="1">score</f>
        <v/>
      </c>
      <c r="S3743" s="7" t="str">
        <f ca="1">rescore_svc</f>
        <v/>
      </c>
      <c r="U3743" s="11" t="str">
        <f ca="1">price</f>
        <v/>
      </c>
      <c r="V3743" s="4"/>
      <c r="Y3743" s="388">
        <f ca="1">COUNTIFS(OFFSET($B$10, 0, 0, ROW()-9, 1), SERVICE[[#This Row],[Employee ID]], OFFSET($F$10, 0, 0, ROW()-9, 1), SERVICE[[#This Row],[Resources Role]])</f>
        <v>0</v>
      </c>
      <c r="Z3743" s="388">
        <f ca="1">COUNTIFS(OFFSET($F$10, 0, 0, ROW()-9, 1), SERVICE[[#This Row],[Resources Role]], OFFSET($H$10, 0, 0, ROW()-9, 1), SERVICE[[#This Row],[Booking]])</f>
        <v>0</v>
      </c>
    </row>
    <row r="3744" spans="1:26" x14ac:dyDescent="0.25">
      <c r="A3744" s="6" t="str">
        <f ca="1">no.</f>
        <v/>
      </c>
      <c r="E3744" s="4" t="str">
        <f ca="1">position</f>
        <v/>
      </c>
      <c r="J3744" s="318"/>
      <c r="M3744" s="4"/>
      <c r="O3744" s="6"/>
      <c r="Q3744" s="20"/>
      <c r="R3744" s="5" t="str">
        <f ca="1">score</f>
        <v/>
      </c>
      <c r="S3744" s="7" t="str">
        <f ca="1">rescore_svc</f>
        <v/>
      </c>
      <c r="U3744" s="11" t="str">
        <f ca="1">price</f>
        <v/>
      </c>
      <c r="V3744" s="4"/>
      <c r="Y3744" s="388">
        <f ca="1">COUNTIFS(OFFSET($B$10, 0, 0, ROW()-9, 1), SERVICE[[#This Row],[Employee ID]], OFFSET($F$10, 0, 0, ROW()-9, 1), SERVICE[[#This Row],[Resources Role]])</f>
        <v>0</v>
      </c>
      <c r="Z3744" s="388">
        <f ca="1">COUNTIFS(OFFSET($F$10, 0, 0, ROW()-9, 1), SERVICE[[#This Row],[Resources Role]], OFFSET($H$10, 0, 0, ROW()-9, 1), SERVICE[[#This Row],[Booking]])</f>
        <v>0</v>
      </c>
    </row>
    <row r="3745" spans="1:26" x14ac:dyDescent="0.25">
      <c r="A3745" s="6" t="str">
        <f ca="1">no.</f>
        <v/>
      </c>
      <c r="E3745" s="4" t="str">
        <f ca="1">position</f>
        <v/>
      </c>
      <c r="J3745" s="318"/>
      <c r="M3745" s="4"/>
      <c r="O3745" s="6"/>
      <c r="Q3745" s="20"/>
      <c r="R3745" s="5" t="str">
        <f ca="1">score</f>
        <v/>
      </c>
      <c r="S3745" s="7" t="str">
        <f ca="1">rescore_svc</f>
        <v/>
      </c>
      <c r="U3745" s="11" t="str">
        <f ca="1">price</f>
        <v/>
      </c>
      <c r="V3745" s="4"/>
      <c r="Y3745" s="388">
        <f ca="1">COUNTIFS(OFFSET($B$10, 0, 0, ROW()-9, 1), SERVICE[[#This Row],[Employee ID]], OFFSET($F$10, 0, 0, ROW()-9, 1), SERVICE[[#This Row],[Resources Role]])</f>
        <v>0</v>
      </c>
      <c r="Z3745" s="388">
        <f ca="1">COUNTIFS(OFFSET($F$10, 0, 0, ROW()-9, 1), SERVICE[[#This Row],[Resources Role]], OFFSET($H$10, 0, 0, ROW()-9, 1), SERVICE[[#This Row],[Booking]])</f>
        <v>0</v>
      </c>
    </row>
    <row r="3746" spans="1:26" x14ac:dyDescent="0.25">
      <c r="A3746" s="6" t="str">
        <f ca="1">no.</f>
        <v/>
      </c>
      <c r="E3746" s="4" t="str">
        <f ca="1">position</f>
        <v/>
      </c>
      <c r="J3746" s="318"/>
      <c r="M3746" s="4"/>
      <c r="O3746" s="6"/>
      <c r="Q3746" s="20"/>
      <c r="R3746" s="5" t="str">
        <f ca="1">score</f>
        <v/>
      </c>
      <c r="S3746" s="7" t="str">
        <f ca="1">rescore_svc</f>
        <v/>
      </c>
      <c r="U3746" s="11" t="str">
        <f ca="1">price</f>
        <v/>
      </c>
      <c r="V3746" s="4"/>
      <c r="Y3746" s="388">
        <f ca="1">COUNTIFS(OFFSET($B$10, 0, 0, ROW()-9, 1), SERVICE[[#This Row],[Employee ID]], OFFSET($F$10, 0, 0, ROW()-9, 1), SERVICE[[#This Row],[Resources Role]])</f>
        <v>0</v>
      </c>
      <c r="Z3746" s="388">
        <f ca="1">COUNTIFS(OFFSET($F$10, 0, 0, ROW()-9, 1), SERVICE[[#This Row],[Resources Role]], OFFSET($H$10, 0, 0, ROW()-9, 1), SERVICE[[#This Row],[Booking]])</f>
        <v>0</v>
      </c>
    </row>
    <row r="3747" spans="1:26" x14ac:dyDescent="0.25">
      <c r="A3747" s="6" t="str">
        <f ca="1">no.</f>
        <v/>
      </c>
      <c r="E3747" s="4" t="str">
        <f ca="1">position</f>
        <v/>
      </c>
      <c r="J3747" s="318"/>
      <c r="M3747" s="4"/>
      <c r="O3747" s="6"/>
      <c r="Q3747" s="20"/>
      <c r="R3747" s="5" t="str">
        <f ca="1">score</f>
        <v/>
      </c>
      <c r="S3747" s="7" t="str">
        <f ca="1">rescore_svc</f>
        <v/>
      </c>
      <c r="U3747" s="11" t="str">
        <f ca="1">price</f>
        <v/>
      </c>
      <c r="V3747" s="4"/>
      <c r="Y3747" s="388">
        <f ca="1">COUNTIFS(OFFSET($B$10, 0, 0, ROW()-9, 1), SERVICE[[#This Row],[Employee ID]], OFFSET($F$10, 0, 0, ROW()-9, 1), SERVICE[[#This Row],[Resources Role]])</f>
        <v>0</v>
      </c>
      <c r="Z3747" s="388">
        <f ca="1">COUNTIFS(OFFSET($F$10, 0, 0, ROW()-9, 1), SERVICE[[#This Row],[Resources Role]], OFFSET($H$10, 0, 0, ROW()-9, 1), SERVICE[[#This Row],[Booking]])</f>
        <v>0</v>
      </c>
    </row>
    <row r="3748" spans="1:26" x14ac:dyDescent="0.25">
      <c r="A3748" s="6" t="str">
        <f ca="1">no.</f>
        <v/>
      </c>
      <c r="E3748" s="4" t="str">
        <f ca="1">position</f>
        <v/>
      </c>
      <c r="J3748" s="318"/>
      <c r="M3748" s="4"/>
      <c r="O3748" s="6"/>
      <c r="Q3748" s="20"/>
      <c r="R3748" s="5" t="str">
        <f ca="1">score</f>
        <v/>
      </c>
      <c r="S3748" s="7" t="str">
        <f ca="1">rescore_svc</f>
        <v/>
      </c>
      <c r="U3748" s="11" t="str">
        <f ca="1">price</f>
        <v/>
      </c>
      <c r="V3748" s="4"/>
      <c r="Y3748" s="388">
        <f ca="1">COUNTIFS(OFFSET($B$10, 0, 0, ROW()-9, 1), SERVICE[[#This Row],[Employee ID]], OFFSET($F$10, 0, 0, ROW()-9, 1), SERVICE[[#This Row],[Resources Role]])</f>
        <v>0</v>
      </c>
      <c r="Z3748" s="388">
        <f ca="1">COUNTIFS(OFFSET($F$10, 0, 0, ROW()-9, 1), SERVICE[[#This Row],[Resources Role]], OFFSET($H$10, 0, 0, ROW()-9, 1), SERVICE[[#This Row],[Booking]])</f>
        <v>0</v>
      </c>
    </row>
    <row r="3749" spans="1:26" x14ac:dyDescent="0.25">
      <c r="A3749" s="6" t="str">
        <f ca="1">no.</f>
        <v/>
      </c>
      <c r="E3749" s="4" t="str">
        <f ca="1">position</f>
        <v/>
      </c>
      <c r="J3749" s="318"/>
      <c r="M3749" s="4"/>
      <c r="O3749" s="6"/>
      <c r="Q3749" s="20"/>
      <c r="R3749" s="5" t="str">
        <f ca="1">score</f>
        <v/>
      </c>
      <c r="S3749" s="7" t="str">
        <f ca="1">rescore_svc</f>
        <v/>
      </c>
      <c r="U3749" s="11" t="str">
        <f ca="1">price</f>
        <v/>
      </c>
      <c r="V3749" s="4"/>
      <c r="Y3749" s="388">
        <f ca="1">COUNTIFS(OFFSET($B$10, 0, 0, ROW()-9, 1), SERVICE[[#This Row],[Employee ID]], OFFSET($F$10, 0, 0, ROW()-9, 1), SERVICE[[#This Row],[Resources Role]])</f>
        <v>0</v>
      </c>
      <c r="Z3749" s="388">
        <f ca="1">COUNTIFS(OFFSET($F$10, 0, 0, ROW()-9, 1), SERVICE[[#This Row],[Resources Role]], OFFSET($H$10, 0, 0, ROW()-9, 1), SERVICE[[#This Row],[Booking]])</f>
        <v>0</v>
      </c>
    </row>
    <row r="3750" spans="1:26" x14ac:dyDescent="0.25">
      <c r="A3750" s="6" t="str">
        <f ca="1">no.</f>
        <v/>
      </c>
      <c r="E3750" s="4" t="str">
        <f ca="1">position</f>
        <v/>
      </c>
      <c r="J3750" s="318"/>
      <c r="M3750" s="4"/>
      <c r="O3750" s="6"/>
      <c r="Q3750" s="20"/>
      <c r="R3750" s="5" t="str">
        <f ca="1">score</f>
        <v/>
      </c>
      <c r="S3750" s="7" t="str">
        <f ca="1">rescore_svc</f>
        <v/>
      </c>
      <c r="U3750" s="11" t="str">
        <f ca="1">price</f>
        <v/>
      </c>
      <c r="V3750" s="4"/>
      <c r="Y3750" s="388">
        <f ca="1">COUNTIFS(OFFSET($B$10, 0, 0, ROW()-9, 1), SERVICE[[#This Row],[Employee ID]], OFFSET($F$10, 0, 0, ROW()-9, 1), SERVICE[[#This Row],[Resources Role]])</f>
        <v>0</v>
      </c>
      <c r="Z3750" s="388">
        <f ca="1">COUNTIFS(OFFSET($F$10, 0, 0, ROW()-9, 1), SERVICE[[#This Row],[Resources Role]], OFFSET($H$10, 0, 0, ROW()-9, 1), SERVICE[[#This Row],[Booking]])</f>
        <v>0</v>
      </c>
    </row>
    <row r="3751" spans="1:26" x14ac:dyDescent="0.25">
      <c r="A3751" s="6" t="str">
        <f ca="1">no.</f>
        <v/>
      </c>
      <c r="E3751" s="4" t="str">
        <f ca="1">position</f>
        <v/>
      </c>
      <c r="J3751" s="318"/>
      <c r="M3751" s="4"/>
      <c r="O3751" s="6"/>
      <c r="Q3751" s="20"/>
      <c r="R3751" s="5" t="str">
        <f ca="1">score</f>
        <v/>
      </c>
      <c r="S3751" s="7" t="str">
        <f ca="1">rescore_svc</f>
        <v/>
      </c>
      <c r="U3751" s="11" t="str">
        <f ca="1">price</f>
        <v/>
      </c>
      <c r="V3751" s="4"/>
      <c r="Y3751" s="388">
        <f ca="1">COUNTIFS(OFFSET($B$10, 0, 0, ROW()-9, 1), SERVICE[[#This Row],[Employee ID]], OFFSET($F$10, 0, 0, ROW()-9, 1), SERVICE[[#This Row],[Resources Role]])</f>
        <v>0</v>
      </c>
      <c r="Z3751" s="388">
        <f ca="1">COUNTIFS(OFFSET($F$10, 0, 0, ROW()-9, 1), SERVICE[[#This Row],[Resources Role]], OFFSET($H$10, 0, 0, ROW()-9, 1), SERVICE[[#This Row],[Booking]])</f>
        <v>0</v>
      </c>
    </row>
    <row r="3752" spans="1:26" x14ac:dyDescent="0.25">
      <c r="A3752" s="6" t="str">
        <f ca="1">no.</f>
        <v/>
      </c>
      <c r="E3752" s="4" t="str">
        <f ca="1">position</f>
        <v/>
      </c>
      <c r="J3752" s="318"/>
      <c r="M3752" s="4"/>
      <c r="O3752" s="6"/>
      <c r="Q3752" s="20"/>
      <c r="R3752" s="5" t="str">
        <f ca="1">score</f>
        <v/>
      </c>
      <c r="S3752" s="7" t="str">
        <f ca="1">rescore_svc</f>
        <v/>
      </c>
      <c r="U3752" s="11" t="str">
        <f ca="1">price</f>
        <v/>
      </c>
      <c r="V3752" s="4"/>
      <c r="Y3752" s="388">
        <f ca="1">COUNTIFS(OFFSET($B$10, 0, 0, ROW()-9, 1), SERVICE[[#This Row],[Employee ID]], OFFSET($F$10, 0, 0, ROW()-9, 1), SERVICE[[#This Row],[Resources Role]])</f>
        <v>0</v>
      </c>
      <c r="Z3752" s="388">
        <f ca="1">COUNTIFS(OFFSET($F$10, 0, 0, ROW()-9, 1), SERVICE[[#This Row],[Resources Role]], OFFSET($H$10, 0, 0, ROW()-9, 1), SERVICE[[#This Row],[Booking]])</f>
        <v>0</v>
      </c>
    </row>
    <row r="3753" spans="1:26" x14ac:dyDescent="0.25">
      <c r="A3753" s="6" t="str">
        <f ca="1">no.</f>
        <v/>
      </c>
      <c r="E3753" s="4" t="str">
        <f ca="1">position</f>
        <v/>
      </c>
      <c r="J3753" s="318"/>
      <c r="M3753" s="4"/>
      <c r="O3753" s="6"/>
      <c r="Q3753" s="20"/>
      <c r="R3753" s="5" t="str">
        <f ca="1">score</f>
        <v/>
      </c>
      <c r="S3753" s="7" t="str">
        <f ca="1">rescore_svc</f>
        <v/>
      </c>
      <c r="U3753" s="11" t="str">
        <f ca="1">price</f>
        <v/>
      </c>
      <c r="V3753" s="4"/>
      <c r="Y3753" s="388">
        <f ca="1">COUNTIFS(OFFSET($B$10, 0, 0, ROW()-9, 1), SERVICE[[#This Row],[Employee ID]], OFFSET($F$10, 0, 0, ROW()-9, 1), SERVICE[[#This Row],[Resources Role]])</f>
        <v>0</v>
      </c>
      <c r="Z3753" s="388">
        <f ca="1">COUNTIFS(OFFSET($F$10, 0, 0, ROW()-9, 1), SERVICE[[#This Row],[Resources Role]], OFFSET($H$10, 0, 0, ROW()-9, 1), SERVICE[[#This Row],[Booking]])</f>
        <v>0</v>
      </c>
    </row>
    <row r="3754" spans="1:26" x14ac:dyDescent="0.25">
      <c r="A3754" s="6" t="str">
        <f ca="1">no.</f>
        <v/>
      </c>
      <c r="E3754" s="4" t="str">
        <f ca="1">position</f>
        <v/>
      </c>
      <c r="J3754" s="318"/>
      <c r="M3754" s="4"/>
      <c r="O3754" s="6"/>
      <c r="Q3754" s="20"/>
      <c r="R3754" s="5" t="str">
        <f ca="1">score</f>
        <v/>
      </c>
      <c r="S3754" s="7" t="str">
        <f ca="1">rescore_svc</f>
        <v/>
      </c>
      <c r="U3754" s="11" t="str">
        <f ca="1">price</f>
        <v/>
      </c>
      <c r="V3754" s="4"/>
      <c r="Y3754" s="388">
        <f ca="1">COUNTIFS(OFFSET($B$10, 0, 0, ROW()-9, 1), SERVICE[[#This Row],[Employee ID]], OFFSET($F$10, 0, 0, ROW()-9, 1), SERVICE[[#This Row],[Resources Role]])</f>
        <v>0</v>
      </c>
      <c r="Z3754" s="388">
        <f ca="1">COUNTIFS(OFFSET($F$10, 0, 0, ROW()-9, 1), SERVICE[[#This Row],[Resources Role]], OFFSET($H$10, 0, 0, ROW()-9, 1), SERVICE[[#This Row],[Booking]])</f>
        <v>0</v>
      </c>
    </row>
    <row r="3755" spans="1:26" x14ac:dyDescent="0.25">
      <c r="A3755" s="6" t="str">
        <f ca="1">no.</f>
        <v/>
      </c>
      <c r="E3755" s="4" t="str">
        <f ca="1">position</f>
        <v/>
      </c>
      <c r="J3755" s="318"/>
      <c r="M3755" s="4"/>
      <c r="O3755" s="6"/>
      <c r="Q3755" s="20"/>
      <c r="R3755" s="5" t="str">
        <f ca="1">score</f>
        <v/>
      </c>
      <c r="S3755" s="7" t="str">
        <f ca="1">rescore_svc</f>
        <v/>
      </c>
      <c r="U3755" s="11" t="str">
        <f ca="1">price</f>
        <v/>
      </c>
      <c r="V3755" s="4"/>
      <c r="Y3755" s="388">
        <f ca="1">COUNTIFS(OFFSET($B$10, 0, 0, ROW()-9, 1), SERVICE[[#This Row],[Employee ID]], OFFSET($F$10, 0, 0, ROW()-9, 1), SERVICE[[#This Row],[Resources Role]])</f>
        <v>0</v>
      </c>
      <c r="Z3755" s="388">
        <f ca="1">COUNTIFS(OFFSET($F$10, 0, 0, ROW()-9, 1), SERVICE[[#This Row],[Resources Role]], OFFSET($H$10, 0, 0, ROW()-9, 1), SERVICE[[#This Row],[Booking]])</f>
        <v>0</v>
      </c>
    </row>
    <row r="3756" spans="1:26" x14ac:dyDescent="0.25">
      <c r="A3756" s="6" t="str">
        <f ca="1">no.</f>
        <v/>
      </c>
      <c r="E3756" s="4" t="str">
        <f ca="1">position</f>
        <v/>
      </c>
      <c r="J3756" s="318"/>
      <c r="M3756" s="4"/>
      <c r="O3756" s="6"/>
      <c r="Q3756" s="20"/>
      <c r="R3756" s="5" t="str">
        <f ca="1">score</f>
        <v/>
      </c>
      <c r="S3756" s="7" t="str">
        <f ca="1">rescore_svc</f>
        <v/>
      </c>
      <c r="U3756" s="11" t="str">
        <f ca="1">price</f>
        <v/>
      </c>
      <c r="V3756" s="4"/>
      <c r="Y3756" s="388">
        <f ca="1">COUNTIFS(OFFSET($B$10, 0, 0, ROW()-9, 1), SERVICE[[#This Row],[Employee ID]], OFFSET($F$10, 0, 0, ROW()-9, 1), SERVICE[[#This Row],[Resources Role]])</f>
        <v>0</v>
      </c>
      <c r="Z3756" s="388">
        <f ca="1">COUNTIFS(OFFSET($F$10, 0, 0, ROW()-9, 1), SERVICE[[#This Row],[Resources Role]], OFFSET($H$10, 0, 0, ROW()-9, 1), SERVICE[[#This Row],[Booking]])</f>
        <v>0</v>
      </c>
    </row>
    <row r="3757" spans="1:26" x14ac:dyDescent="0.25">
      <c r="A3757" s="6" t="str">
        <f ca="1">no.</f>
        <v/>
      </c>
      <c r="E3757" s="4" t="str">
        <f ca="1">position</f>
        <v/>
      </c>
      <c r="J3757" s="318"/>
      <c r="M3757" s="4"/>
      <c r="O3757" s="6"/>
      <c r="Q3757" s="20"/>
      <c r="R3757" s="5" t="str">
        <f ca="1">score</f>
        <v/>
      </c>
      <c r="S3757" s="7" t="str">
        <f ca="1">rescore_svc</f>
        <v/>
      </c>
      <c r="U3757" s="11" t="str">
        <f ca="1">price</f>
        <v/>
      </c>
      <c r="V3757" s="4"/>
      <c r="Y3757" s="388">
        <f ca="1">COUNTIFS(OFFSET($B$10, 0, 0, ROW()-9, 1), SERVICE[[#This Row],[Employee ID]], OFFSET($F$10, 0, 0, ROW()-9, 1), SERVICE[[#This Row],[Resources Role]])</f>
        <v>0</v>
      </c>
      <c r="Z3757" s="388">
        <f ca="1">COUNTIFS(OFFSET($F$10, 0, 0, ROW()-9, 1), SERVICE[[#This Row],[Resources Role]], OFFSET($H$10, 0, 0, ROW()-9, 1), SERVICE[[#This Row],[Booking]])</f>
        <v>0</v>
      </c>
    </row>
    <row r="3758" spans="1:26" x14ac:dyDescent="0.25">
      <c r="A3758" s="6" t="str">
        <f ca="1">no.</f>
        <v/>
      </c>
      <c r="E3758" s="4" t="str">
        <f ca="1">position</f>
        <v/>
      </c>
      <c r="J3758" s="318"/>
      <c r="M3758" s="4"/>
      <c r="O3758" s="6"/>
      <c r="Q3758" s="20"/>
      <c r="R3758" s="5" t="str">
        <f ca="1">score</f>
        <v/>
      </c>
      <c r="S3758" s="7" t="str">
        <f ca="1">rescore_svc</f>
        <v/>
      </c>
      <c r="U3758" s="11" t="str">
        <f ca="1">price</f>
        <v/>
      </c>
      <c r="V3758" s="4"/>
      <c r="Y3758" s="388">
        <f ca="1">COUNTIFS(OFFSET($B$10, 0, 0, ROW()-9, 1), SERVICE[[#This Row],[Employee ID]], OFFSET($F$10, 0, 0, ROW()-9, 1), SERVICE[[#This Row],[Resources Role]])</f>
        <v>0</v>
      </c>
      <c r="Z3758" s="388">
        <f ca="1">COUNTIFS(OFFSET($F$10, 0, 0, ROW()-9, 1), SERVICE[[#This Row],[Resources Role]], OFFSET($H$10, 0, 0, ROW()-9, 1), SERVICE[[#This Row],[Booking]])</f>
        <v>0</v>
      </c>
    </row>
    <row r="3759" spans="1:26" x14ac:dyDescent="0.25">
      <c r="A3759" s="6" t="str">
        <f ca="1">no.</f>
        <v/>
      </c>
      <c r="E3759" s="4" t="str">
        <f ca="1">position</f>
        <v/>
      </c>
      <c r="J3759" s="318"/>
      <c r="M3759" s="4"/>
      <c r="O3759" s="6"/>
      <c r="Q3759" s="20"/>
      <c r="R3759" s="5" t="str">
        <f ca="1">score</f>
        <v/>
      </c>
      <c r="S3759" s="7" t="str">
        <f ca="1">rescore_svc</f>
        <v/>
      </c>
      <c r="U3759" s="11" t="str">
        <f ca="1">price</f>
        <v/>
      </c>
      <c r="V3759" s="4"/>
      <c r="Y3759" s="388">
        <f ca="1">COUNTIFS(OFFSET($B$10, 0, 0, ROW()-9, 1), SERVICE[[#This Row],[Employee ID]], OFFSET($F$10, 0, 0, ROW()-9, 1), SERVICE[[#This Row],[Resources Role]])</f>
        <v>0</v>
      </c>
      <c r="Z3759" s="388">
        <f ca="1">COUNTIFS(OFFSET($F$10, 0, 0, ROW()-9, 1), SERVICE[[#This Row],[Resources Role]], OFFSET($H$10, 0, 0, ROW()-9, 1), SERVICE[[#This Row],[Booking]])</f>
        <v>0</v>
      </c>
    </row>
    <row r="3760" spans="1:26" x14ac:dyDescent="0.25">
      <c r="A3760" s="6" t="str">
        <f ca="1">no.</f>
        <v/>
      </c>
      <c r="E3760" s="4" t="str">
        <f ca="1">position</f>
        <v/>
      </c>
      <c r="J3760" s="318"/>
      <c r="M3760" s="4"/>
      <c r="O3760" s="6"/>
      <c r="Q3760" s="20"/>
      <c r="R3760" s="5" t="str">
        <f ca="1">score</f>
        <v/>
      </c>
      <c r="S3760" s="7" t="str">
        <f ca="1">rescore_svc</f>
        <v/>
      </c>
      <c r="U3760" s="11" t="str">
        <f ca="1">price</f>
        <v/>
      </c>
      <c r="V3760" s="4"/>
      <c r="Y3760" s="388">
        <f ca="1">COUNTIFS(OFFSET($B$10, 0, 0, ROW()-9, 1), SERVICE[[#This Row],[Employee ID]], OFFSET($F$10, 0, 0, ROW()-9, 1), SERVICE[[#This Row],[Resources Role]])</f>
        <v>0</v>
      </c>
      <c r="Z3760" s="388">
        <f ca="1">COUNTIFS(OFFSET($F$10, 0, 0, ROW()-9, 1), SERVICE[[#This Row],[Resources Role]], OFFSET($H$10, 0, 0, ROW()-9, 1), SERVICE[[#This Row],[Booking]])</f>
        <v>0</v>
      </c>
    </row>
    <row r="3761" spans="1:26" x14ac:dyDescent="0.25">
      <c r="A3761" s="6" t="str">
        <f ca="1">no.</f>
        <v/>
      </c>
      <c r="E3761" s="4" t="str">
        <f ca="1">position</f>
        <v/>
      </c>
      <c r="J3761" s="318"/>
      <c r="M3761" s="4"/>
      <c r="O3761" s="6"/>
      <c r="Q3761" s="20"/>
      <c r="R3761" s="5" t="str">
        <f ca="1">score</f>
        <v/>
      </c>
      <c r="S3761" s="7" t="str">
        <f ca="1">rescore_svc</f>
        <v/>
      </c>
      <c r="U3761" s="11" t="str">
        <f ca="1">price</f>
        <v/>
      </c>
      <c r="V3761" s="4"/>
      <c r="Y3761" s="388">
        <f ca="1">COUNTIFS(OFFSET($B$10, 0, 0, ROW()-9, 1), SERVICE[[#This Row],[Employee ID]], OFFSET($F$10, 0, 0, ROW()-9, 1), SERVICE[[#This Row],[Resources Role]])</f>
        <v>0</v>
      </c>
      <c r="Z3761" s="388">
        <f ca="1">COUNTIFS(OFFSET($F$10, 0, 0, ROW()-9, 1), SERVICE[[#This Row],[Resources Role]], OFFSET($H$10, 0, 0, ROW()-9, 1), SERVICE[[#This Row],[Booking]])</f>
        <v>0</v>
      </c>
    </row>
    <row r="3762" spans="1:26" x14ac:dyDescent="0.25">
      <c r="A3762" s="6" t="str">
        <f ca="1">no.</f>
        <v/>
      </c>
      <c r="E3762" s="4" t="str">
        <f ca="1">position</f>
        <v/>
      </c>
      <c r="J3762" s="318"/>
      <c r="M3762" s="4"/>
      <c r="O3762" s="6"/>
      <c r="Q3762" s="20"/>
      <c r="R3762" s="5" t="str">
        <f ca="1">score</f>
        <v/>
      </c>
      <c r="S3762" s="7" t="str">
        <f ca="1">rescore_svc</f>
        <v/>
      </c>
      <c r="U3762" s="11" t="str">
        <f ca="1">price</f>
        <v/>
      </c>
      <c r="V3762" s="4"/>
      <c r="Y3762" s="388">
        <f ca="1">COUNTIFS(OFFSET($B$10, 0, 0, ROW()-9, 1), SERVICE[[#This Row],[Employee ID]], OFFSET($F$10, 0, 0, ROW()-9, 1), SERVICE[[#This Row],[Resources Role]])</f>
        <v>0</v>
      </c>
      <c r="Z3762" s="388">
        <f ca="1">COUNTIFS(OFFSET($F$10, 0, 0, ROW()-9, 1), SERVICE[[#This Row],[Resources Role]], OFFSET($H$10, 0, 0, ROW()-9, 1), SERVICE[[#This Row],[Booking]])</f>
        <v>0</v>
      </c>
    </row>
    <row r="3763" spans="1:26" x14ac:dyDescent="0.25">
      <c r="A3763" s="6" t="str">
        <f ca="1">no.</f>
        <v/>
      </c>
      <c r="E3763" s="4" t="str">
        <f ca="1">position</f>
        <v/>
      </c>
      <c r="J3763" s="318"/>
      <c r="M3763" s="4"/>
      <c r="O3763" s="6"/>
      <c r="Q3763" s="20"/>
      <c r="R3763" s="5" t="str">
        <f ca="1">score</f>
        <v/>
      </c>
      <c r="S3763" s="7" t="str">
        <f ca="1">rescore_svc</f>
        <v/>
      </c>
      <c r="U3763" s="11" t="str">
        <f ca="1">price</f>
        <v/>
      </c>
      <c r="V3763" s="4"/>
      <c r="Y3763" s="388">
        <f ca="1">COUNTIFS(OFFSET($B$10, 0, 0, ROW()-9, 1), SERVICE[[#This Row],[Employee ID]], OFFSET($F$10, 0, 0, ROW()-9, 1), SERVICE[[#This Row],[Resources Role]])</f>
        <v>0</v>
      </c>
      <c r="Z3763" s="388">
        <f ca="1">COUNTIFS(OFFSET($F$10, 0, 0, ROW()-9, 1), SERVICE[[#This Row],[Resources Role]], OFFSET($H$10, 0, 0, ROW()-9, 1), SERVICE[[#This Row],[Booking]])</f>
        <v>0</v>
      </c>
    </row>
    <row r="3764" spans="1:26" x14ac:dyDescent="0.25">
      <c r="A3764" s="6" t="str">
        <f ca="1">no.</f>
        <v/>
      </c>
      <c r="E3764" s="4" t="str">
        <f ca="1">position</f>
        <v/>
      </c>
      <c r="J3764" s="318"/>
      <c r="M3764" s="4"/>
      <c r="O3764" s="6"/>
      <c r="Q3764" s="20"/>
      <c r="R3764" s="5" t="str">
        <f ca="1">score</f>
        <v/>
      </c>
      <c r="S3764" s="7" t="str">
        <f ca="1">rescore_svc</f>
        <v/>
      </c>
      <c r="U3764" s="11" t="str">
        <f ca="1">price</f>
        <v/>
      </c>
      <c r="V3764" s="4"/>
      <c r="Y3764" s="388">
        <f ca="1">COUNTIFS(OFFSET($B$10, 0, 0, ROW()-9, 1), SERVICE[[#This Row],[Employee ID]], OFFSET($F$10, 0, 0, ROW()-9, 1), SERVICE[[#This Row],[Resources Role]])</f>
        <v>0</v>
      </c>
      <c r="Z3764" s="388">
        <f ca="1">COUNTIFS(OFFSET($F$10, 0, 0, ROW()-9, 1), SERVICE[[#This Row],[Resources Role]], OFFSET($H$10, 0, 0, ROW()-9, 1), SERVICE[[#This Row],[Booking]])</f>
        <v>0</v>
      </c>
    </row>
    <row r="3765" spans="1:26" x14ac:dyDescent="0.25">
      <c r="A3765" s="6" t="str">
        <f ca="1">no.</f>
        <v/>
      </c>
      <c r="E3765" s="4" t="str">
        <f ca="1">position</f>
        <v/>
      </c>
      <c r="J3765" s="318"/>
      <c r="M3765" s="4"/>
      <c r="O3765" s="6"/>
      <c r="Q3765" s="20"/>
      <c r="R3765" s="5" t="str">
        <f ca="1">score</f>
        <v/>
      </c>
      <c r="S3765" s="7" t="str">
        <f ca="1">rescore_svc</f>
        <v/>
      </c>
      <c r="U3765" s="11" t="str">
        <f ca="1">price</f>
        <v/>
      </c>
      <c r="V3765" s="4"/>
      <c r="Y3765" s="388">
        <f ca="1">COUNTIFS(OFFSET($B$10, 0, 0, ROW()-9, 1), SERVICE[[#This Row],[Employee ID]], OFFSET($F$10, 0, 0, ROW()-9, 1), SERVICE[[#This Row],[Resources Role]])</f>
        <v>0</v>
      </c>
      <c r="Z3765" s="388">
        <f ca="1">COUNTIFS(OFFSET($F$10, 0, 0, ROW()-9, 1), SERVICE[[#This Row],[Resources Role]], OFFSET($H$10, 0, 0, ROW()-9, 1), SERVICE[[#This Row],[Booking]])</f>
        <v>0</v>
      </c>
    </row>
    <row r="3766" spans="1:26" x14ac:dyDescent="0.25">
      <c r="A3766" s="6" t="str">
        <f ca="1">no.</f>
        <v/>
      </c>
      <c r="E3766" s="4" t="str">
        <f ca="1">position</f>
        <v/>
      </c>
      <c r="J3766" s="318"/>
      <c r="M3766" s="4"/>
      <c r="O3766" s="6"/>
      <c r="Q3766" s="20"/>
      <c r="R3766" s="5" t="str">
        <f ca="1">score</f>
        <v/>
      </c>
      <c r="S3766" s="7" t="str">
        <f ca="1">rescore_svc</f>
        <v/>
      </c>
      <c r="U3766" s="11" t="str">
        <f ca="1">price</f>
        <v/>
      </c>
      <c r="V3766" s="4"/>
      <c r="Y3766" s="388">
        <f ca="1">COUNTIFS(OFFSET($B$10, 0, 0, ROW()-9, 1), SERVICE[[#This Row],[Employee ID]], OFFSET($F$10, 0, 0, ROW()-9, 1), SERVICE[[#This Row],[Resources Role]])</f>
        <v>0</v>
      </c>
      <c r="Z3766" s="388">
        <f ca="1">COUNTIFS(OFFSET($F$10, 0, 0, ROW()-9, 1), SERVICE[[#This Row],[Resources Role]], OFFSET($H$10, 0, 0, ROW()-9, 1), SERVICE[[#This Row],[Booking]])</f>
        <v>0</v>
      </c>
    </row>
    <row r="3767" spans="1:26" x14ac:dyDescent="0.25">
      <c r="A3767" s="6" t="str">
        <f ca="1">no.</f>
        <v/>
      </c>
      <c r="E3767" s="4" t="str">
        <f ca="1">position</f>
        <v/>
      </c>
      <c r="J3767" s="318"/>
      <c r="M3767" s="4"/>
      <c r="O3767" s="6"/>
      <c r="Q3767" s="20"/>
      <c r="R3767" s="5" t="str">
        <f ca="1">score</f>
        <v/>
      </c>
      <c r="S3767" s="7" t="str">
        <f ca="1">rescore_svc</f>
        <v/>
      </c>
      <c r="U3767" s="11" t="str">
        <f ca="1">price</f>
        <v/>
      </c>
      <c r="V3767" s="4"/>
      <c r="Y3767" s="388">
        <f ca="1">COUNTIFS(OFFSET($B$10, 0, 0, ROW()-9, 1), SERVICE[[#This Row],[Employee ID]], OFFSET($F$10, 0, 0, ROW()-9, 1), SERVICE[[#This Row],[Resources Role]])</f>
        <v>0</v>
      </c>
      <c r="Z3767" s="388">
        <f ca="1">COUNTIFS(OFFSET($F$10, 0, 0, ROW()-9, 1), SERVICE[[#This Row],[Resources Role]], OFFSET($H$10, 0, 0, ROW()-9, 1), SERVICE[[#This Row],[Booking]])</f>
        <v>0</v>
      </c>
    </row>
    <row r="3768" spans="1:26" x14ac:dyDescent="0.25">
      <c r="A3768" s="6" t="str">
        <f ca="1">no.</f>
        <v/>
      </c>
      <c r="E3768" s="4" t="str">
        <f ca="1">position</f>
        <v/>
      </c>
      <c r="J3768" s="318"/>
      <c r="M3768" s="4"/>
      <c r="O3768" s="6"/>
      <c r="Q3768" s="20"/>
      <c r="R3768" s="5" t="str">
        <f ca="1">score</f>
        <v/>
      </c>
      <c r="S3768" s="7" t="str">
        <f ca="1">rescore_svc</f>
        <v/>
      </c>
      <c r="U3768" s="11" t="str">
        <f ca="1">price</f>
        <v/>
      </c>
      <c r="V3768" s="4"/>
      <c r="Y3768" s="388">
        <f ca="1">COUNTIFS(OFFSET($B$10, 0, 0, ROW()-9, 1), SERVICE[[#This Row],[Employee ID]], OFFSET($F$10, 0, 0, ROW()-9, 1), SERVICE[[#This Row],[Resources Role]])</f>
        <v>0</v>
      </c>
      <c r="Z3768" s="388">
        <f ca="1">COUNTIFS(OFFSET($F$10, 0, 0, ROW()-9, 1), SERVICE[[#This Row],[Resources Role]], OFFSET($H$10, 0, 0, ROW()-9, 1), SERVICE[[#This Row],[Booking]])</f>
        <v>0</v>
      </c>
    </row>
    <row r="3769" spans="1:26" x14ac:dyDescent="0.25">
      <c r="A3769" s="6" t="str">
        <f ca="1">no.</f>
        <v/>
      </c>
      <c r="E3769" s="4" t="str">
        <f ca="1">position</f>
        <v/>
      </c>
      <c r="J3769" s="318"/>
      <c r="M3769" s="4"/>
      <c r="O3769" s="6"/>
      <c r="Q3769" s="20"/>
      <c r="R3769" s="5" t="str">
        <f ca="1">score</f>
        <v/>
      </c>
      <c r="S3769" s="7" t="str">
        <f ca="1">rescore_svc</f>
        <v/>
      </c>
      <c r="U3769" s="11" t="str">
        <f ca="1">price</f>
        <v/>
      </c>
      <c r="V3769" s="4"/>
      <c r="Y3769" s="388">
        <f ca="1">COUNTIFS(OFFSET($B$10, 0, 0, ROW()-9, 1), SERVICE[[#This Row],[Employee ID]], OFFSET($F$10, 0, 0, ROW()-9, 1), SERVICE[[#This Row],[Resources Role]])</f>
        <v>0</v>
      </c>
      <c r="Z3769" s="388">
        <f ca="1">COUNTIFS(OFFSET($F$10, 0, 0, ROW()-9, 1), SERVICE[[#This Row],[Resources Role]], OFFSET($H$10, 0, 0, ROW()-9, 1), SERVICE[[#This Row],[Booking]])</f>
        <v>0</v>
      </c>
    </row>
    <row r="3770" spans="1:26" x14ac:dyDescent="0.25">
      <c r="A3770" s="6" t="str">
        <f ca="1">no.</f>
        <v/>
      </c>
      <c r="E3770" s="4" t="str">
        <f ca="1">position</f>
        <v/>
      </c>
      <c r="J3770" s="318"/>
      <c r="M3770" s="4"/>
      <c r="O3770" s="6"/>
      <c r="Q3770" s="20"/>
      <c r="R3770" s="5" t="str">
        <f ca="1">score</f>
        <v/>
      </c>
      <c r="S3770" s="7" t="str">
        <f ca="1">rescore_svc</f>
        <v/>
      </c>
      <c r="U3770" s="11" t="str">
        <f ca="1">price</f>
        <v/>
      </c>
      <c r="V3770" s="4"/>
      <c r="Y3770" s="388">
        <f ca="1">COUNTIFS(OFFSET($B$10, 0, 0, ROW()-9, 1), SERVICE[[#This Row],[Employee ID]], OFFSET($F$10, 0, 0, ROW()-9, 1), SERVICE[[#This Row],[Resources Role]])</f>
        <v>0</v>
      </c>
      <c r="Z3770" s="388">
        <f ca="1">COUNTIFS(OFFSET($F$10, 0, 0, ROW()-9, 1), SERVICE[[#This Row],[Resources Role]], OFFSET($H$10, 0, 0, ROW()-9, 1), SERVICE[[#This Row],[Booking]])</f>
        <v>0</v>
      </c>
    </row>
    <row r="3771" spans="1:26" x14ac:dyDescent="0.25">
      <c r="A3771" s="6" t="str">
        <f ca="1">no.</f>
        <v/>
      </c>
      <c r="E3771" s="4" t="str">
        <f ca="1">position</f>
        <v/>
      </c>
      <c r="J3771" s="318"/>
      <c r="M3771" s="4"/>
      <c r="O3771" s="6"/>
      <c r="Q3771" s="20"/>
      <c r="R3771" s="5" t="str">
        <f ca="1">score</f>
        <v/>
      </c>
      <c r="S3771" s="7" t="str">
        <f ca="1">rescore_svc</f>
        <v/>
      </c>
      <c r="U3771" s="11" t="str">
        <f ca="1">price</f>
        <v/>
      </c>
      <c r="V3771" s="4"/>
      <c r="Y3771" s="388">
        <f ca="1">COUNTIFS(OFFSET($B$10, 0, 0, ROW()-9, 1), SERVICE[[#This Row],[Employee ID]], OFFSET($F$10, 0, 0, ROW()-9, 1), SERVICE[[#This Row],[Resources Role]])</f>
        <v>0</v>
      </c>
      <c r="Z3771" s="388">
        <f ca="1">COUNTIFS(OFFSET($F$10, 0, 0, ROW()-9, 1), SERVICE[[#This Row],[Resources Role]], OFFSET($H$10, 0, 0, ROW()-9, 1), SERVICE[[#This Row],[Booking]])</f>
        <v>0</v>
      </c>
    </row>
    <row r="3772" spans="1:26" x14ac:dyDescent="0.25">
      <c r="A3772" s="6" t="str">
        <f ca="1">no.</f>
        <v/>
      </c>
      <c r="E3772" s="4" t="str">
        <f ca="1">position</f>
        <v/>
      </c>
      <c r="J3772" s="318"/>
      <c r="M3772" s="4"/>
      <c r="O3772" s="6"/>
      <c r="Q3772" s="20"/>
      <c r="R3772" s="5" t="str">
        <f ca="1">score</f>
        <v/>
      </c>
      <c r="S3772" s="7" t="str">
        <f ca="1">rescore_svc</f>
        <v/>
      </c>
      <c r="U3772" s="11" t="str">
        <f ca="1">price</f>
        <v/>
      </c>
      <c r="V3772" s="4"/>
      <c r="Y3772" s="388">
        <f ca="1">COUNTIFS(OFFSET($B$10, 0, 0, ROW()-9, 1), SERVICE[[#This Row],[Employee ID]], OFFSET($F$10, 0, 0, ROW()-9, 1), SERVICE[[#This Row],[Resources Role]])</f>
        <v>0</v>
      </c>
      <c r="Z3772" s="388">
        <f ca="1">COUNTIFS(OFFSET($F$10, 0, 0, ROW()-9, 1), SERVICE[[#This Row],[Resources Role]], OFFSET($H$10, 0, 0, ROW()-9, 1), SERVICE[[#This Row],[Booking]])</f>
        <v>0</v>
      </c>
    </row>
    <row r="3773" spans="1:26" x14ac:dyDescent="0.25">
      <c r="A3773" s="6" t="str">
        <f ca="1">no.</f>
        <v/>
      </c>
      <c r="E3773" s="4" t="str">
        <f ca="1">position</f>
        <v/>
      </c>
      <c r="J3773" s="318"/>
      <c r="M3773" s="4"/>
      <c r="O3773" s="6"/>
      <c r="Q3773" s="20"/>
      <c r="R3773" s="5" t="str">
        <f ca="1">score</f>
        <v/>
      </c>
      <c r="S3773" s="7" t="str">
        <f ca="1">rescore_svc</f>
        <v/>
      </c>
      <c r="U3773" s="11" t="str">
        <f ca="1">price</f>
        <v/>
      </c>
      <c r="V3773" s="4"/>
      <c r="Y3773" s="388">
        <f ca="1">COUNTIFS(OFFSET($B$10, 0, 0, ROW()-9, 1), SERVICE[[#This Row],[Employee ID]], OFFSET($F$10, 0, 0, ROW()-9, 1), SERVICE[[#This Row],[Resources Role]])</f>
        <v>0</v>
      </c>
      <c r="Z3773" s="388">
        <f ca="1">COUNTIFS(OFFSET($F$10, 0, 0, ROW()-9, 1), SERVICE[[#This Row],[Resources Role]], OFFSET($H$10, 0, 0, ROW()-9, 1), SERVICE[[#This Row],[Booking]])</f>
        <v>0</v>
      </c>
    </row>
    <row r="3774" spans="1:26" x14ac:dyDescent="0.25">
      <c r="A3774" s="6" t="str">
        <f ca="1">no.</f>
        <v/>
      </c>
      <c r="E3774" s="4" t="str">
        <f ca="1">position</f>
        <v/>
      </c>
      <c r="J3774" s="318"/>
      <c r="M3774" s="4"/>
      <c r="O3774" s="6"/>
      <c r="Q3774" s="20"/>
      <c r="R3774" s="5" t="str">
        <f ca="1">score</f>
        <v/>
      </c>
      <c r="S3774" s="7" t="str">
        <f ca="1">rescore_svc</f>
        <v/>
      </c>
      <c r="U3774" s="11" t="str">
        <f ca="1">price</f>
        <v/>
      </c>
      <c r="V3774" s="4"/>
      <c r="Y3774" s="388">
        <f ca="1">COUNTIFS(OFFSET($B$10, 0, 0, ROW()-9, 1), SERVICE[[#This Row],[Employee ID]], OFFSET($F$10, 0, 0, ROW()-9, 1), SERVICE[[#This Row],[Resources Role]])</f>
        <v>0</v>
      </c>
      <c r="Z3774" s="388">
        <f ca="1">COUNTIFS(OFFSET($F$10, 0, 0, ROW()-9, 1), SERVICE[[#This Row],[Resources Role]], OFFSET($H$10, 0, 0, ROW()-9, 1), SERVICE[[#This Row],[Booking]])</f>
        <v>0</v>
      </c>
    </row>
    <row r="3775" spans="1:26" x14ac:dyDescent="0.25">
      <c r="A3775" s="6" t="str">
        <f ca="1">no.</f>
        <v/>
      </c>
      <c r="E3775" s="4" t="str">
        <f ca="1">position</f>
        <v/>
      </c>
      <c r="J3775" s="318"/>
      <c r="M3775" s="4"/>
      <c r="O3775" s="6"/>
      <c r="Q3775" s="20"/>
      <c r="R3775" s="5" t="str">
        <f ca="1">score</f>
        <v/>
      </c>
      <c r="S3775" s="7" t="str">
        <f ca="1">rescore_svc</f>
        <v/>
      </c>
      <c r="U3775" s="11" t="str">
        <f ca="1">price</f>
        <v/>
      </c>
      <c r="V3775" s="4"/>
      <c r="Y3775" s="388">
        <f ca="1">COUNTIFS(OFFSET($B$10, 0, 0, ROW()-9, 1), SERVICE[[#This Row],[Employee ID]], OFFSET($F$10, 0, 0, ROW()-9, 1), SERVICE[[#This Row],[Resources Role]])</f>
        <v>0</v>
      </c>
      <c r="Z3775" s="388">
        <f ca="1">COUNTIFS(OFFSET($F$10, 0, 0, ROW()-9, 1), SERVICE[[#This Row],[Resources Role]], OFFSET($H$10, 0, 0, ROW()-9, 1), SERVICE[[#This Row],[Booking]])</f>
        <v>0</v>
      </c>
    </row>
    <row r="3776" spans="1:26" x14ac:dyDescent="0.25">
      <c r="A3776" s="6" t="str">
        <f ca="1">no.</f>
        <v/>
      </c>
      <c r="E3776" s="4" t="str">
        <f ca="1">position</f>
        <v/>
      </c>
      <c r="J3776" s="318"/>
      <c r="M3776" s="4"/>
      <c r="O3776" s="6"/>
      <c r="Q3776" s="20"/>
      <c r="R3776" s="5" t="str">
        <f ca="1">score</f>
        <v/>
      </c>
      <c r="S3776" s="7" t="str">
        <f ca="1">rescore_svc</f>
        <v/>
      </c>
      <c r="U3776" s="11" t="str">
        <f ca="1">price</f>
        <v/>
      </c>
      <c r="V3776" s="4"/>
      <c r="Y3776" s="388">
        <f ca="1">COUNTIFS(OFFSET($B$10, 0, 0, ROW()-9, 1), SERVICE[[#This Row],[Employee ID]], OFFSET($F$10, 0, 0, ROW()-9, 1), SERVICE[[#This Row],[Resources Role]])</f>
        <v>0</v>
      </c>
      <c r="Z3776" s="388">
        <f ca="1">COUNTIFS(OFFSET($F$10, 0, 0, ROW()-9, 1), SERVICE[[#This Row],[Resources Role]], OFFSET($H$10, 0, 0, ROW()-9, 1), SERVICE[[#This Row],[Booking]])</f>
        <v>0</v>
      </c>
    </row>
    <row r="3777" spans="1:26" x14ac:dyDescent="0.25">
      <c r="A3777" s="6" t="str">
        <f ca="1">no.</f>
        <v/>
      </c>
      <c r="E3777" s="4" t="str">
        <f ca="1">position</f>
        <v/>
      </c>
      <c r="J3777" s="318"/>
      <c r="M3777" s="4"/>
      <c r="O3777" s="6"/>
      <c r="Q3777" s="20"/>
      <c r="R3777" s="5" t="str">
        <f ca="1">score</f>
        <v/>
      </c>
      <c r="S3777" s="7" t="str">
        <f ca="1">rescore_svc</f>
        <v/>
      </c>
      <c r="U3777" s="11" t="str">
        <f ca="1">price</f>
        <v/>
      </c>
      <c r="V3777" s="4"/>
      <c r="Y3777" s="388">
        <f ca="1">COUNTIFS(OFFSET($B$10, 0, 0, ROW()-9, 1), SERVICE[[#This Row],[Employee ID]], OFFSET($F$10, 0, 0, ROW()-9, 1), SERVICE[[#This Row],[Resources Role]])</f>
        <v>0</v>
      </c>
      <c r="Z3777" s="388">
        <f ca="1">COUNTIFS(OFFSET($F$10, 0, 0, ROW()-9, 1), SERVICE[[#This Row],[Resources Role]], OFFSET($H$10, 0, 0, ROW()-9, 1), SERVICE[[#This Row],[Booking]])</f>
        <v>0</v>
      </c>
    </row>
    <row r="3778" spans="1:26" x14ac:dyDescent="0.25">
      <c r="A3778" s="6" t="str">
        <f ca="1">no.</f>
        <v/>
      </c>
      <c r="E3778" s="4" t="str">
        <f ca="1">position</f>
        <v/>
      </c>
      <c r="J3778" s="318"/>
      <c r="M3778" s="4"/>
      <c r="O3778" s="6"/>
      <c r="Q3778" s="20"/>
      <c r="R3778" s="5" t="str">
        <f ca="1">score</f>
        <v/>
      </c>
      <c r="S3778" s="7" t="str">
        <f ca="1">rescore_svc</f>
        <v/>
      </c>
      <c r="U3778" s="11" t="str">
        <f ca="1">price</f>
        <v/>
      </c>
      <c r="V3778" s="4"/>
      <c r="Y3778" s="388">
        <f ca="1">COUNTIFS(OFFSET($B$10, 0, 0, ROW()-9, 1), SERVICE[[#This Row],[Employee ID]], OFFSET($F$10, 0, 0, ROW()-9, 1), SERVICE[[#This Row],[Resources Role]])</f>
        <v>0</v>
      </c>
      <c r="Z3778" s="388">
        <f ca="1">COUNTIFS(OFFSET($F$10, 0, 0, ROW()-9, 1), SERVICE[[#This Row],[Resources Role]], OFFSET($H$10, 0, 0, ROW()-9, 1), SERVICE[[#This Row],[Booking]])</f>
        <v>0</v>
      </c>
    </row>
    <row r="3779" spans="1:26" x14ac:dyDescent="0.25">
      <c r="A3779" s="6" t="str">
        <f ca="1">no.</f>
        <v/>
      </c>
      <c r="E3779" s="4" t="str">
        <f ca="1">position</f>
        <v/>
      </c>
      <c r="J3779" s="318"/>
      <c r="M3779" s="4"/>
      <c r="O3779" s="6"/>
      <c r="Q3779" s="20"/>
      <c r="R3779" s="5" t="str">
        <f ca="1">score</f>
        <v/>
      </c>
      <c r="S3779" s="7" t="str">
        <f ca="1">rescore_svc</f>
        <v/>
      </c>
      <c r="U3779" s="11" t="str">
        <f ca="1">price</f>
        <v/>
      </c>
      <c r="V3779" s="4"/>
      <c r="Y3779" s="388">
        <f ca="1">COUNTIFS(OFFSET($B$10, 0, 0, ROW()-9, 1), SERVICE[[#This Row],[Employee ID]], OFFSET($F$10, 0, 0, ROW()-9, 1), SERVICE[[#This Row],[Resources Role]])</f>
        <v>0</v>
      </c>
      <c r="Z3779" s="388">
        <f ca="1">COUNTIFS(OFFSET($F$10, 0, 0, ROW()-9, 1), SERVICE[[#This Row],[Resources Role]], OFFSET($H$10, 0, 0, ROW()-9, 1), SERVICE[[#This Row],[Booking]])</f>
        <v>0</v>
      </c>
    </row>
    <row r="3780" spans="1:26" x14ac:dyDescent="0.25">
      <c r="A3780" s="6" t="str">
        <f ca="1">no.</f>
        <v/>
      </c>
      <c r="E3780" s="4" t="str">
        <f ca="1">position</f>
        <v/>
      </c>
      <c r="J3780" s="318"/>
      <c r="M3780" s="4"/>
      <c r="O3780" s="6"/>
      <c r="Q3780" s="20"/>
      <c r="R3780" s="5" t="str">
        <f ca="1">score</f>
        <v/>
      </c>
      <c r="S3780" s="7" t="str">
        <f ca="1">rescore_svc</f>
        <v/>
      </c>
      <c r="U3780" s="11" t="str">
        <f ca="1">price</f>
        <v/>
      </c>
      <c r="V3780" s="4"/>
      <c r="Y3780" s="388">
        <f ca="1">COUNTIFS(OFFSET($B$10, 0, 0, ROW()-9, 1), SERVICE[[#This Row],[Employee ID]], OFFSET($F$10, 0, 0, ROW()-9, 1), SERVICE[[#This Row],[Resources Role]])</f>
        <v>0</v>
      </c>
      <c r="Z3780" s="388">
        <f ca="1">COUNTIFS(OFFSET($F$10, 0, 0, ROW()-9, 1), SERVICE[[#This Row],[Resources Role]], OFFSET($H$10, 0, 0, ROW()-9, 1), SERVICE[[#This Row],[Booking]])</f>
        <v>0</v>
      </c>
    </row>
    <row r="3781" spans="1:26" x14ac:dyDescent="0.25">
      <c r="A3781" s="6" t="str">
        <f ca="1">no.</f>
        <v/>
      </c>
      <c r="E3781" s="4" t="str">
        <f ca="1">position</f>
        <v/>
      </c>
      <c r="J3781" s="318"/>
      <c r="M3781" s="4"/>
      <c r="O3781" s="6"/>
      <c r="Q3781" s="20"/>
      <c r="R3781" s="5" t="str">
        <f ca="1">score</f>
        <v/>
      </c>
      <c r="S3781" s="7" t="str">
        <f ca="1">rescore_svc</f>
        <v/>
      </c>
      <c r="U3781" s="11" t="str">
        <f ca="1">price</f>
        <v/>
      </c>
      <c r="V3781" s="4"/>
      <c r="Y3781" s="388">
        <f ca="1">COUNTIFS(OFFSET($B$10, 0, 0, ROW()-9, 1), SERVICE[[#This Row],[Employee ID]], OFFSET($F$10, 0, 0, ROW()-9, 1), SERVICE[[#This Row],[Resources Role]])</f>
        <v>0</v>
      </c>
      <c r="Z3781" s="388">
        <f ca="1">COUNTIFS(OFFSET($F$10, 0, 0, ROW()-9, 1), SERVICE[[#This Row],[Resources Role]], OFFSET($H$10, 0, 0, ROW()-9, 1), SERVICE[[#This Row],[Booking]])</f>
        <v>0</v>
      </c>
    </row>
    <row r="3782" spans="1:26" x14ac:dyDescent="0.25">
      <c r="A3782" s="6" t="str">
        <f ca="1">no.</f>
        <v/>
      </c>
      <c r="E3782" s="4" t="str">
        <f ca="1">position</f>
        <v/>
      </c>
      <c r="J3782" s="318"/>
      <c r="M3782" s="4"/>
      <c r="O3782" s="6"/>
      <c r="Q3782" s="20"/>
      <c r="R3782" s="5" t="str">
        <f ca="1">score</f>
        <v/>
      </c>
      <c r="S3782" s="7" t="str">
        <f ca="1">rescore_svc</f>
        <v/>
      </c>
      <c r="U3782" s="11" t="str">
        <f ca="1">price</f>
        <v/>
      </c>
      <c r="V3782" s="4"/>
      <c r="Y3782" s="388">
        <f ca="1">COUNTIFS(OFFSET($B$10, 0, 0, ROW()-9, 1), SERVICE[[#This Row],[Employee ID]], OFFSET($F$10, 0, 0, ROW()-9, 1), SERVICE[[#This Row],[Resources Role]])</f>
        <v>0</v>
      </c>
      <c r="Z3782" s="388">
        <f ca="1">COUNTIFS(OFFSET($F$10, 0, 0, ROW()-9, 1), SERVICE[[#This Row],[Resources Role]], OFFSET($H$10, 0, 0, ROW()-9, 1), SERVICE[[#This Row],[Booking]])</f>
        <v>0</v>
      </c>
    </row>
    <row r="3783" spans="1:26" x14ac:dyDescent="0.25">
      <c r="A3783" s="6" t="str">
        <f ca="1">no.</f>
        <v/>
      </c>
      <c r="E3783" s="4" t="str">
        <f ca="1">position</f>
        <v/>
      </c>
      <c r="J3783" s="318"/>
      <c r="M3783" s="4"/>
      <c r="O3783" s="6"/>
      <c r="Q3783" s="20"/>
      <c r="R3783" s="5" t="str">
        <f ca="1">score</f>
        <v/>
      </c>
      <c r="S3783" s="7" t="str">
        <f ca="1">rescore_svc</f>
        <v/>
      </c>
      <c r="U3783" s="11" t="str">
        <f ca="1">price</f>
        <v/>
      </c>
      <c r="V3783" s="4"/>
      <c r="Y3783" s="388">
        <f ca="1">COUNTIFS(OFFSET($B$10, 0, 0, ROW()-9, 1), SERVICE[[#This Row],[Employee ID]], OFFSET($F$10, 0, 0, ROW()-9, 1), SERVICE[[#This Row],[Resources Role]])</f>
        <v>0</v>
      </c>
      <c r="Z3783" s="388">
        <f ca="1">COUNTIFS(OFFSET($F$10, 0, 0, ROW()-9, 1), SERVICE[[#This Row],[Resources Role]], OFFSET($H$10, 0, 0, ROW()-9, 1), SERVICE[[#This Row],[Booking]])</f>
        <v>0</v>
      </c>
    </row>
    <row r="3784" spans="1:26" x14ac:dyDescent="0.25">
      <c r="A3784" s="6" t="str">
        <f ca="1">no.</f>
        <v/>
      </c>
      <c r="E3784" s="4" t="str">
        <f ca="1">position</f>
        <v/>
      </c>
      <c r="J3784" s="318"/>
      <c r="M3784" s="4"/>
      <c r="O3784" s="6"/>
      <c r="Q3784" s="20"/>
      <c r="R3784" s="5" t="str">
        <f ca="1">score</f>
        <v/>
      </c>
      <c r="S3784" s="7" t="str">
        <f ca="1">rescore_svc</f>
        <v/>
      </c>
      <c r="U3784" s="11" t="str">
        <f ca="1">price</f>
        <v/>
      </c>
      <c r="V3784" s="4"/>
      <c r="Y3784" s="388">
        <f ca="1">COUNTIFS(OFFSET($B$10, 0, 0, ROW()-9, 1), SERVICE[[#This Row],[Employee ID]], OFFSET($F$10, 0, 0, ROW()-9, 1), SERVICE[[#This Row],[Resources Role]])</f>
        <v>0</v>
      </c>
      <c r="Z3784" s="388">
        <f ca="1">COUNTIFS(OFFSET($F$10, 0, 0, ROW()-9, 1), SERVICE[[#This Row],[Resources Role]], OFFSET($H$10, 0, 0, ROW()-9, 1), SERVICE[[#This Row],[Booking]])</f>
        <v>0</v>
      </c>
    </row>
    <row r="3785" spans="1:26" x14ac:dyDescent="0.25">
      <c r="A3785" s="6" t="str">
        <f ca="1">no.</f>
        <v/>
      </c>
      <c r="E3785" s="4" t="str">
        <f ca="1">position</f>
        <v/>
      </c>
      <c r="J3785" s="318"/>
      <c r="M3785" s="4"/>
      <c r="O3785" s="6"/>
      <c r="Q3785" s="20"/>
      <c r="R3785" s="5" t="str">
        <f ca="1">score</f>
        <v/>
      </c>
      <c r="S3785" s="7" t="str">
        <f ca="1">rescore_svc</f>
        <v/>
      </c>
      <c r="U3785" s="11" t="str">
        <f ca="1">price</f>
        <v/>
      </c>
      <c r="V3785" s="4"/>
      <c r="Y3785" s="388">
        <f ca="1">COUNTIFS(OFFSET($B$10, 0, 0, ROW()-9, 1), SERVICE[[#This Row],[Employee ID]], OFFSET($F$10, 0, 0, ROW()-9, 1), SERVICE[[#This Row],[Resources Role]])</f>
        <v>0</v>
      </c>
      <c r="Z3785" s="388">
        <f ca="1">COUNTIFS(OFFSET($F$10, 0, 0, ROW()-9, 1), SERVICE[[#This Row],[Resources Role]], OFFSET($H$10, 0, 0, ROW()-9, 1), SERVICE[[#This Row],[Booking]])</f>
        <v>0</v>
      </c>
    </row>
    <row r="3786" spans="1:26" x14ac:dyDescent="0.25">
      <c r="A3786" s="6" t="str">
        <f ca="1">no.</f>
        <v/>
      </c>
      <c r="E3786" s="4" t="str">
        <f ca="1">position</f>
        <v/>
      </c>
      <c r="J3786" s="318"/>
      <c r="M3786" s="4"/>
      <c r="O3786" s="6"/>
      <c r="Q3786" s="20"/>
      <c r="R3786" s="5" t="str">
        <f ca="1">score</f>
        <v/>
      </c>
      <c r="S3786" s="7" t="str">
        <f ca="1">rescore_svc</f>
        <v/>
      </c>
      <c r="U3786" s="11" t="str">
        <f ca="1">price</f>
        <v/>
      </c>
      <c r="V3786" s="4"/>
      <c r="Y3786" s="388">
        <f ca="1">COUNTIFS(OFFSET($B$10, 0, 0, ROW()-9, 1), SERVICE[[#This Row],[Employee ID]], OFFSET($F$10, 0, 0, ROW()-9, 1), SERVICE[[#This Row],[Resources Role]])</f>
        <v>0</v>
      </c>
      <c r="Z3786" s="388">
        <f ca="1">COUNTIFS(OFFSET($F$10, 0, 0, ROW()-9, 1), SERVICE[[#This Row],[Resources Role]], OFFSET($H$10, 0, 0, ROW()-9, 1), SERVICE[[#This Row],[Booking]])</f>
        <v>0</v>
      </c>
    </row>
    <row r="3787" spans="1:26" x14ac:dyDescent="0.25">
      <c r="A3787" s="6" t="str">
        <f ca="1">no.</f>
        <v/>
      </c>
      <c r="E3787" s="4" t="str">
        <f ca="1">position</f>
        <v/>
      </c>
      <c r="J3787" s="318"/>
      <c r="M3787" s="4"/>
      <c r="O3787" s="6"/>
      <c r="Q3787" s="20"/>
      <c r="R3787" s="5" t="str">
        <f ca="1">score</f>
        <v/>
      </c>
      <c r="S3787" s="7" t="str">
        <f ca="1">rescore_svc</f>
        <v/>
      </c>
      <c r="U3787" s="11" t="str">
        <f ca="1">price</f>
        <v/>
      </c>
      <c r="V3787" s="4"/>
      <c r="Y3787" s="388">
        <f ca="1">COUNTIFS(OFFSET($B$10, 0, 0, ROW()-9, 1), SERVICE[[#This Row],[Employee ID]], OFFSET($F$10, 0, 0, ROW()-9, 1), SERVICE[[#This Row],[Resources Role]])</f>
        <v>0</v>
      </c>
      <c r="Z3787" s="388">
        <f ca="1">COUNTIFS(OFFSET($F$10, 0, 0, ROW()-9, 1), SERVICE[[#This Row],[Resources Role]], OFFSET($H$10, 0, 0, ROW()-9, 1), SERVICE[[#This Row],[Booking]])</f>
        <v>0</v>
      </c>
    </row>
    <row r="3788" spans="1:26" x14ac:dyDescent="0.25">
      <c r="A3788" s="6" t="str">
        <f ca="1">no.</f>
        <v/>
      </c>
      <c r="E3788" s="4" t="str">
        <f ca="1">position</f>
        <v/>
      </c>
      <c r="J3788" s="318"/>
      <c r="M3788" s="4"/>
      <c r="O3788" s="6"/>
      <c r="Q3788" s="20"/>
      <c r="R3788" s="5" t="str">
        <f ca="1">score</f>
        <v/>
      </c>
      <c r="S3788" s="7" t="str">
        <f ca="1">rescore_svc</f>
        <v/>
      </c>
      <c r="U3788" s="11" t="str">
        <f ca="1">price</f>
        <v/>
      </c>
      <c r="V3788" s="4"/>
      <c r="Y3788" s="388">
        <f ca="1">COUNTIFS(OFFSET($B$10, 0, 0, ROW()-9, 1), SERVICE[[#This Row],[Employee ID]], OFFSET($F$10, 0, 0, ROW()-9, 1), SERVICE[[#This Row],[Resources Role]])</f>
        <v>0</v>
      </c>
      <c r="Z3788" s="388">
        <f ca="1">COUNTIFS(OFFSET($F$10, 0, 0, ROW()-9, 1), SERVICE[[#This Row],[Resources Role]], OFFSET($H$10, 0, 0, ROW()-9, 1), SERVICE[[#This Row],[Booking]])</f>
        <v>0</v>
      </c>
    </row>
    <row r="3789" spans="1:26" x14ac:dyDescent="0.25">
      <c r="A3789" s="6" t="str">
        <f ca="1">no.</f>
        <v/>
      </c>
      <c r="E3789" s="4" t="str">
        <f ca="1">position</f>
        <v/>
      </c>
      <c r="J3789" s="318"/>
      <c r="M3789" s="4"/>
      <c r="O3789" s="6"/>
      <c r="Q3789" s="20"/>
      <c r="R3789" s="5" t="str">
        <f ca="1">score</f>
        <v/>
      </c>
      <c r="S3789" s="7" t="str">
        <f ca="1">rescore_svc</f>
        <v/>
      </c>
      <c r="U3789" s="11" t="str">
        <f ca="1">price</f>
        <v/>
      </c>
      <c r="V3789" s="4"/>
      <c r="Y3789" s="388">
        <f ca="1">COUNTIFS(OFFSET($B$10, 0, 0, ROW()-9, 1), SERVICE[[#This Row],[Employee ID]], OFFSET($F$10, 0, 0, ROW()-9, 1), SERVICE[[#This Row],[Resources Role]])</f>
        <v>0</v>
      </c>
      <c r="Z3789" s="388">
        <f ca="1">COUNTIFS(OFFSET($F$10, 0, 0, ROW()-9, 1), SERVICE[[#This Row],[Resources Role]], OFFSET($H$10, 0, 0, ROW()-9, 1), SERVICE[[#This Row],[Booking]])</f>
        <v>0</v>
      </c>
    </row>
    <row r="3790" spans="1:26" x14ac:dyDescent="0.25">
      <c r="A3790" s="6" t="str">
        <f ca="1">no.</f>
        <v/>
      </c>
      <c r="E3790" s="4" t="str">
        <f ca="1">position</f>
        <v/>
      </c>
      <c r="J3790" s="318"/>
      <c r="M3790" s="4"/>
      <c r="O3790" s="6"/>
      <c r="Q3790" s="20"/>
      <c r="R3790" s="5" t="str">
        <f ca="1">score</f>
        <v/>
      </c>
      <c r="S3790" s="7" t="str">
        <f ca="1">rescore_svc</f>
        <v/>
      </c>
      <c r="U3790" s="11" t="str">
        <f ca="1">price</f>
        <v/>
      </c>
      <c r="V3790" s="4"/>
      <c r="Y3790" s="388">
        <f ca="1">COUNTIFS(OFFSET($B$10, 0, 0, ROW()-9, 1), SERVICE[[#This Row],[Employee ID]], OFFSET($F$10, 0, 0, ROW()-9, 1), SERVICE[[#This Row],[Resources Role]])</f>
        <v>0</v>
      </c>
      <c r="Z3790" s="388">
        <f ca="1">COUNTIFS(OFFSET($F$10, 0, 0, ROW()-9, 1), SERVICE[[#This Row],[Resources Role]], OFFSET($H$10, 0, 0, ROW()-9, 1), SERVICE[[#This Row],[Booking]])</f>
        <v>0</v>
      </c>
    </row>
    <row r="3791" spans="1:26" x14ac:dyDescent="0.25">
      <c r="A3791" s="6" t="str">
        <f ca="1">no.</f>
        <v/>
      </c>
      <c r="E3791" s="4" t="str">
        <f ca="1">position</f>
        <v/>
      </c>
      <c r="J3791" s="318"/>
      <c r="M3791" s="4"/>
      <c r="O3791" s="6"/>
      <c r="Q3791" s="20"/>
      <c r="R3791" s="5" t="str">
        <f ca="1">score</f>
        <v/>
      </c>
      <c r="S3791" s="7" t="str">
        <f ca="1">rescore_svc</f>
        <v/>
      </c>
      <c r="U3791" s="11" t="str">
        <f ca="1">price</f>
        <v/>
      </c>
      <c r="V3791" s="4"/>
      <c r="Y3791" s="388">
        <f ca="1">COUNTIFS(OFFSET($B$10, 0, 0, ROW()-9, 1), SERVICE[[#This Row],[Employee ID]], OFFSET($F$10, 0, 0, ROW()-9, 1), SERVICE[[#This Row],[Resources Role]])</f>
        <v>0</v>
      </c>
      <c r="Z3791" s="388">
        <f ca="1">COUNTIFS(OFFSET($F$10, 0, 0, ROW()-9, 1), SERVICE[[#This Row],[Resources Role]], OFFSET($H$10, 0, 0, ROW()-9, 1), SERVICE[[#This Row],[Booking]])</f>
        <v>0</v>
      </c>
    </row>
    <row r="3792" spans="1:26" x14ac:dyDescent="0.25">
      <c r="A3792" s="6" t="str">
        <f ca="1">no.</f>
        <v/>
      </c>
      <c r="E3792" s="4" t="str">
        <f ca="1">position</f>
        <v/>
      </c>
      <c r="J3792" s="318"/>
      <c r="M3792" s="4"/>
      <c r="O3792" s="6"/>
      <c r="Q3792" s="20"/>
      <c r="R3792" s="5" t="str">
        <f ca="1">score</f>
        <v/>
      </c>
      <c r="S3792" s="7" t="str">
        <f ca="1">rescore_svc</f>
        <v/>
      </c>
      <c r="U3792" s="11" t="str">
        <f ca="1">price</f>
        <v/>
      </c>
      <c r="V3792" s="4"/>
      <c r="Y3792" s="388">
        <f ca="1">COUNTIFS(OFFSET($B$10, 0, 0, ROW()-9, 1), SERVICE[[#This Row],[Employee ID]], OFFSET($F$10, 0, 0, ROW()-9, 1), SERVICE[[#This Row],[Resources Role]])</f>
        <v>0</v>
      </c>
      <c r="Z3792" s="388">
        <f ca="1">COUNTIFS(OFFSET($F$10, 0, 0, ROW()-9, 1), SERVICE[[#This Row],[Resources Role]], OFFSET($H$10, 0, 0, ROW()-9, 1), SERVICE[[#This Row],[Booking]])</f>
        <v>0</v>
      </c>
    </row>
    <row r="3793" spans="1:26" x14ac:dyDescent="0.25">
      <c r="A3793" s="6" t="str">
        <f ca="1">no.</f>
        <v/>
      </c>
      <c r="E3793" s="4" t="str">
        <f ca="1">position</f>
        <v/>
      </c>
      <c r="J3793" s="318"/>
      <c r="M3793" s="4"/>
      <c r="O3793" s="6"/>
      <c r="Q3793" s="20"/>
      <c r="R3793" s="5" t="str">
        <f ca="1">score</f>
        <v/>
      </c>
      <c r="S3793" s="7" t="str">
        <f ca="1">rescore_svc</f>
        <v/>
      </c>
      <c r="U3793" s="11" t="str">
        <f ca="1">price</f>
        <v/>
      </c>
      <c r="V3793" s="4"/>
      <c r="Y3793" s="388">
        <f ca="1">COUNTIFS(OFFSET($B$10, 0, 0, ROW()-9, 1), SERVICE[[#This Row],[Employee ID]], OFFSET($F$10, 0, 0, ROW()-9, 1), SERVICE[[#This Row],[Resources Role]])</f>
        <v>0</v>
      </c>
      <c r="Z3793" s="388">
        <f ca="1">COUNTIFS(OFFSET($F$10, 0, 0, ROW()-9, 1), SERVICE[[#This Row],[Resources Role]], OFFSET($H$10, 0, 0, ROW()-9, 1), SERVICE[[#This Row],[Booking]])</f>
        <v>0</v>
      </c>
    </row>
    <row r="3794" spans="1:26" x14ac:dyDescent="0.25">
      <c r="A3794" s="6" t="str">
        <f ca="1">no.</f>
        <v/>
      </c>
      <c r="E3794" s="4" t="str">
        <f ca="1">position</f>
        <v/>
      </c>
      <c r="J3794" s="318"/>
      <c r="M3794" s="4"/>
      <c r="O3794" s="6"/>
      <c r="Q3794" s="20"/>
      <c r="R3794" s="5" t="str">
        <f ca="1">score</f>
        <v/>
      </c>
      <c r="S3794" s="7" t="str">
        <f ca="1">rescore_svc</f>
        <v/>
      </c>
      <c r="U3794" s="11" t="str">
        <f ca="1">price</f>
        <v/>
      </c>
      <c r="V3794" s="4"/>
      <c r="Y3794" s="388">
        <f ca="1">COUNTIFS(OFFSET($B$10, 0, 0, ROW()-9, 1), SERVICE[[#This Row],[Employee ID]], OFFSET($F$10, 0, 0, ROW()-9, 1), SERVICE[[#This Row],[Resources Role]])</f>
        <v>0</v>
      </c>
      <c r="Z3794" s="388">
        <f ca="1">COUNTIFS(OFFSET($F$10, 0, 0, ROW()-9, 1), SERVICE[[#This Row],[Resources Role]], OFFSET($H$10, 0, 0, ROW()-9, 1), SERVICE[[#This Row],[Booking]])</f>
        <v>0</v>
      </c>
    </row>
    <row r="3795" spans="1:26" x14ac:dyDescent="0.25">
      <c r="A3795" s="6" t="str">
        <f ca="1">no.</f>
        <v/>
      </c>
      <c r="E3795" s="4" t="str">
        <f ca="1">position</f>
        <v/>
      </c>
      <c r="J3795" s="318"/>
      <c r="M3795" s="4"/>
      <c r="O3795" s="6"/>
      <c r="Q3795" s="20"/>
      <c r="R3795" s="5" t="str">
        <f ca="1">score</f>
        <v/>
      </c>
      <c r="S3795" s="7" t="str">
        <f ca="1">rescore_svc</f>
        <v/>
      </c>
      <c r="U3795" s="11" t="str">
        <f ca="1">price</f>
        <v/>
      </c>
      <c r="V3795" s="4"/>
      <c r="Y3795" s="388">
        <f ca="1">COUNTIFS(OFFSET($B$10, 0, 0, ROW()-9, 1), SERVICE[[#This Row],[Employee ID]], OFFSET($F$10, 0, 0, ROW()-9, 1), SERVICE[[#This Row],[Resources Role]])</f>
        <v>0</v>
      </c>
      <c r="Z3795" s="388">
        <f ca="1">COUNTIFS(OFFSET($F$10, 0, 0, ROW()-9, 1), SERVICE[[#This Row],[Resources Role]], OFFSET($H$10, 0, 0, ROW()-9, 1), SERVICE[[#This Row],[Booking]])</f>
        <v>0</v>
      </c>
    </row>
    <row r="3796" spans="1:26" x14ac:dyDescent="0.25">
      <c r="A3796" s="6" t="str">
        <f ca="1">no.</f>
        <v/>
      </c>
      <c r="E3796" s="4" t="str">
        <f ca="1">position</f>
        <v/>
      </c>
      <c r="J3796" s="318"/>
      <c r="M3796" s="4"/>
      <c r="O3796" s="6"/>
      <c r="Q3796" s="20"/>
      <c r="R3796" s="5" t="str">
        <f ca="1">score</f>
        <v/>
      </c>
      <c r="S3796" s="7" t="str">
        <f ca="1">rescore_svc</f>
        <v/>
      </c>
      <c r="U3796" s="11" t="str">
        <f ca="1">price</f>
        <v/>
      </c>
      <c r="V3796" s="4"/>
      <c r="Y3796" s="388">
        <f ca="1">COUNTIFS(OFFSET($B$10, 0, 0, ROW()-9, 1), SERVICE[[#This Row],[Employee ID]], OFFSET($F$10, 0, 0, ROW()-9, 1), SERVICE[[#This Row],[Resources Role]])</f>
        <v>0</v>
      </c>
      <c r="Z3796" s="388">
        <f ca="1">COUNTIFS(OFFSET($F$10, 0, 0, ROW()-9, 1), SERVICE[[#This Row],[Resources Role]], OFFSET($H$10, 0, 0, ROW()-9, 1), SERVICE[[#This Row],[Booking]])</f>
        <v>0</v>
      </c>
    </row>
    <row r="3797" spans="1:26" x14ac:dyDescent="0.25">
      <c r="A3797" s="6" t="str">
        <f ca="1">no.</f>
        <v/>
      </c>
      <c r="E3797" s="4" t="str">
        <f ca="1">position</f>
        <v/>
      </c>
      <c r="J3797" s="318"/>
      <c r="M3797" s="4"/>
      <c r="O3797" s="6"/>
      <c r="Q3797" s="20"/>
      <c r="R3797" s="5" t="str">
        <f ca="1">score</f>
        <v/>
      </c>
      <c r="S3797" s="7" t="str">
        <f ca="1">rescore_svc</f>
        <v/>
      </c>
      <c r="U3797" s="11" t="str">
        <f ca="1">price</f>
        <v/>
      </c>
      <c r="V3797" s="4"/>
      <c r="Y3797" s="388">
        <f ca="1">COUNTIFS(OFFSET($B$10, 0, 0, ROW()-9, 1), SERVICE[[#This Row],[Employee ID]], OFFSET($F$10, 0, 0, ROW()-9, 1), SERVICE[[#This Row],[Resources Role]])</f>
        <v>0</v>
      </c>
      <c r="Z3797" s="388">
        <f ca="1">COUNTIFS(OFFSET($F$10, 0, 0, ROW()-9, 1), SERVICE[[#This Row],[Resources Role]], OFFSET($H$10, 0, 0, ROW()-9, 1), SERVICE[[#This Row],[Booking]])</f>
        <v>0</v>
      </c>
    </row>
    <row r="3798" spans="1:26" x14ac:dyDescent="0.25">
      <c r="A3798" s="6" t="str">
        <f ca="1">no.</f>
        <v/>
      </c>
      <c r="E3798" s="4" t="str">
        <f ca="1">position</f>
        <v/>
      </c>
      <c r="J3798" s="318"/>
      <c r="M3798" s="4"/>
      <c r="O3798" s="6"/>
      <c r="Q3798" s="20"/>
      <c r="R3798" s="5" t="str">
        <f ca="1">score</f>
        <v/>
      </c>
      <c r="S3798" s="7" t="str">
        <f ca="1">rescore_svc</f>
        <v/>
      </c>
      <c r="U3798" s="11" t="str">
        <f ca="1">price</f>
        <v/>
      </c>
      <c r="V3798" s="4"/>
      <c r="Y3798" s="388">
        <f ca="1">COUNTIFS(OFFSET($B$10, 0, 0, ROW()-9, 1), SERVICE[[#This Row],[Employee ID]], OFFSET($F$10, 0, 0, ROW()-9, 1), SERVICE[[#This Row],[Resources Role]])</f>
        <v>0</v>
      </c>
      <c r="Z3798" s="388">
        <f ca="1">COUNTIFS(OFFSET($F$10, 0, 0, ROW()-9, 1), SERVICE[[#This Row],[Resources Role]], OFFSET($H$10, 0, 0, ROW()-9, 1), SERVICE[[#This Row],[Booking]])</f>
        <v>0</v>
      </c>
    </row>
    <row r="3799" spans="1:26" x14ac:dyDescent="0.25">
      <c r="A3799" s="6" t="str">
        <f ca="1">no.</f>
        <v/>
      </c>
      <c r="E3799" s="4" t="str">
        <f ca="1">position</f>
        <v/>
      </c>
      <c r="J3799" s="318"/>
      <c r="M3799" s="4"/>
      <c r="O3799" s="6"/>
      <c r="Q3799" s="20"/>
      <c r="R3799" s="5" t="str">
        <f ca="1">score</f>
        <v/>
      </c>
      <c r="S3799" s="7" t="str">
        <f ca="1">rescore_svc</f>
        <v/>
      </c>
      <c r="U3799" s="11" t="str">
        <f ca="1">price</f>
        <v/>
      </c>
      <c r="V3799" s="4"/>
      <c r="Y3799" s="388">
        <f ca="1">COUNTIFS(OFFSET($B$10, 0, 0, ROW()-9, 1), SERVICE[[#This Row],[Employee ID]], OFFSET($F$10, 0, 0, ROW()-9, 1), SERVICE[[#This Row],[Resources Role]])</f>
        <v>0</v>
      </c>
      <c r="Z3799" s="388">
        <f ca="1">COUNTIFS(OFFSET($F$10, 0, 0, ROW()-9, 1), SERVICE[[#This Row],[Resources Role]], OFFSET($H$10, 0, 0, ROW()-9, 1), SERVICE[[#This Row],[Booking]])</f>
        <v>0</v>
      </c>
    </row>
    <row r="3800" spans="1:26" x14ac:dyDescent="0.25">
      <c r="A3800" s="6" t="str">
        <f ca="1">no.</f>
        <v/>
      </c>
      <c r="E3800" s="4" t="str">
        <f ca="1">position</f>
        <v/>
      </c>
      <c r="J3800" s="318"/>
      <c r="M3800" s="4"/>
      <c r="O3800" s="6"/>
      <c r="Q3800" s="20"/>
      <c r="R3800" s="5" t="str">
        <f ca="1">score</f>
        <v/>
      </c>
      <c r="S3800" s="7" t="str">
        <f ca="1">rescore_svc</f>
        <v/>
      </c>
      <c r="U3800" s="11" t="str">
        <f ca="1">price</f>
        <v/>
      </c>
      <c r="V3800" s="4"/>
      <c r="Y3800" s="388">
        <f ca="1">COUNTIFS(OFFSET($B$10, 0, 0, ROW()-9, 1), SERVICE[[#This Row],[Employee ID]], OFFSET($F$10, 0, 0, ROW()-9, 1), SERVICE[[#This Row],[Resources Role]])</f>
        <v>0</v>
      </c>
      <c r="Z3800" s="388">
        <f ca="1">COUNTIFS(OFFSET($F$10, 0, 0, ROW()-9, 1), SERVICE[[#This Row],[Resources Role]], OFFSET($H$10, 0, 0, ROW()-9, 1), SERVICE[[#This Row],[Booking]])</f>
        <v>0</v>
      </c>
    </row>
    <row r="3801" spans="1:26" x14ac:dyDescent="0.25">
      <c r="A3801" s="6" t="str">
        <f ca="1">no.</f>
        <v/>
      </c>
      <c r="E3801" s="4" t="str">
        <f ca="1">position</f>
        <v/>
      </c>
      <c r="J3801" s="318"/>
      <c r="M3801" s="4"/>
      <c r="O3801" s="6"/>
      <c r="Q3801" s="20"/>
      <c r="R3801" s="5" t="str">
        <f ca="1">score</f>
        <v/>
      </c>
      <c r="S3801" s="7" t="str">
        <f ca="1">rescore_svc</f>
        <v/>
      </c>
      <c r="U3801" s="11" t="str">
        <f ca="1">price</f>
        <v/>
      </c>
      <c r="V3801" s="4"/>
      <c r="Y3801" s="388">
        <f ca="1">COUNTIFS(OFFSET($B$10, 0, 0, ROW()-9, 1), SERVICE[[#This Row],[Employee ID]], OFFSET($F$10, 0, 0, ROW()-9, 1), SERVICE[[#This Row],[Resources Role]])</f>
        <v>0</v>
      </c>
      <c r="Z3801" s="388">
        <f ca="1">COUNTIFS(OFFSET($F$10, 0, 0, ROW()-9, 1), SERVICE[[#This Row],[Resources Role]], OFFSET($H$10, 0, 0, ROW()-9, 1), SERVICE[[#This Row],[Booking]])</f>
        <v>0</v>
      </c>
    </row>
    <row r="3802" spans="1:26" x14ac:dyDescent="0.25">
      <c r="A3802" s="6" t="str">
        <f ca="1">no.</f>
        <v/>
      </c>
      <c r="E3802" s="4" t="str">
        <f ca="1">position</f>
        <v/>
      </c>
      <c r="J3802" s="318"/>
      <c r="M3802" s="4"/>
      <c r="O3802" s="6"/>
      <c r="Q3802" s="20"/>
      <c r="R3802" s="5" t="str">
        <f ca="1">score</f>
        <v/>
      </c>
      <c r="S3802" s="7" t="str">
        <f ca="1">rescore_svc</f>
        <v/>
      </c>
      <c r="U3802" s="11" t="str">
        <f ca="1">price</f>
        <v/>
      </c>
      <c r="V3802" s="4"/>
      <c r="Y3802" s="388">
        <f ca="1">COUNTIFS(OFFSET($B$10, 0, 0, ROW()-9, 1), SERVICE[[#This Row],[Employee ID]], OFFSET($F$10, 0, 0, ROW()-9, 1), SERVICE[[#This Row],[Resources Role]])</f>
        <v>0</v>
      </c>
      <c r="Z3802" s="388">
        <f ca="1">COUNTIFS(OFFSET($F$10, 0, 0, ROW()-9, 1), SERVICE[[#This Row],[Resources Role]], OFFSET($H$10, 0, 0, ROW()-9, 1), SERVICE[[#This Row],[Booking]])</f>
        <v>0</v>
      </c>
    </row>
    <row r="3803" spans="1:26" x14ac:dyDescent="0.25">
      <c r="A3803" s="6" t="str">
        <f ca="1">no.</f>
        <v/>
      </c>
      <c r="E3803" s="4" t="str">
        <f ca="1">position</f>
        <v/>
      </c>
      <c r="J3803" s="318"/>
      <c r="M3803" s="4"/>
      <c r="O3803" s="6"/>
      <c r="Q3803" s="20"/>
      <c r="R3803" s="5" t="str">
        <f ca="1">score</f>
        <v/>
      </c>
      <c r="S3803" s="7" t="str">
        <f ca="1">rescore_svc</f>
        <v/>
      </c>
      <c r="U3803" s="11" t="str">
        <f ca="1">price</f>
        <v/>
      </c>
      <c r="V3803" s="4"/>
      <c r="Y3803" s="388">
        <f ca="1">COUNTIFS(OFFSET($B$10, 0, 0, ROW()-9, 1), SERVICE[[#This Row],[Employee ID]], OFFSET($F$10, 0, 0, ROW()-9, 1), SERVICE[[#This Row],[Resources Role]])</f>
        <v>0</v>
      </c>
      <c r="Z3803" s="388">
        <f ca="1">COUNTIFS(OFFSET($F$10, 0, 0, ROW()-9, 1), SERVICE[[#This Row],[Resources Role]], OFFSET($H$10, 0, 0, ROW()-9, 1), SERVICE[[#This Row],[Booking]])</f>
        <v>0</v>
      </c>
    </row>
    <row r="3804" spans="1:26" x14ac:dyDescent="0.25">
      <c r="A3804" s="6" t="str">
        <f ca="1">no.</f>
        <v/>
      </c>
      <c r="E3804" s="4" t="str">
        <f ca="1">position</f>
        <v/>
      </c>
      <c r="J3804" s="318"/>
      <c r="M3804" s="4"/>
      <c r="O3804" s="6"/>
      <c r="Q3804" s="20"/>
      <c r="R3804" s="5" t="str">
        <f ca="1">score</f>
        <v/>
      </c>
      <c r="S3804" s="7" t="str">
        <f ca="1">rescore_svc</f>
        <v/>
      </c>
      <c r="U3804" s="11" t="str">
        <f ca="1">price</f>
        <v/>
      </c>
      <c r="V3804" s="4"/>
      <c r="Y3804" s="388">
        <f ca="1">COUNTIFS(OFFSET($B$10, 0, 0, ROW()-9, 1), SERVICE[[#This Row],[Employee ID]], OFFSET($F$10, 0, 0, ROW()-9, 1), SERVICE[[#This Row],[Resources Role]])</f>
        <v>0</v>
      </c>
      <c r="Z3804" s="388">
        <f ca="1">COUNTIFS(OFFSET($F$10, 0, 0, ROW()-9, 1), SERVICE[[#This Row],[Resources Role]], OFFSET($H$10, 0, 0, ROW()-9, 1), SERVICE[[#This Row],[Booking]])</f>
        <v>0</v>
      </c>
    </row>
    <row r="3805" spans="1:26" x14ac:dyDescent="0.25">
      <c r="A3805" s="6" t="str">
        <f ca="1">no.</f>
        <v/>
      </c>
      <c r="E3805" s="4" t="str">
        <f ca="1">position</f>
        <v/>
      </c>
      <c r="J3805" s="318"/>
      <c r="M3805" s="4"/>
      <c r="O3805" s="6"/>
      <c r="Q3805" s="20"/>
      <c r="R3805" s="5" t="str">
        <f ca="1">score</f>
        <v/>
      </c>
      <c r="S3805" s="7" t="str">
        <f ca="1">rescore_svc</f>
        <v/>
      </c>
      <c r="U3805" s="11" t="str">
        <f ca="1">price</f>
        <v/>
      </c>
      <c r="V3805" s="4"/>
      <c r="Y3805" s="388">
        <f ca="1">COUNTIFS(OFFSET($B$10, 0, 0, ROW()-9, 1), SERVICE[[#This Row],[Employee ID]], OFFSET($F$10, 0, 0, ROW()-9, 1), SERVICE[[#This Row],[Resources Role]])</f>
        <v>0</v>
      </c>
      <c r="Z3805" s="388">
        <f ca="1">COUNTIFS(OFFSET($F$10, 0, 0, ROW()-9, 1), SERVICE[[#This Row],[Resources Role]], OFFSET($H$10, 0, 0, ROW()-9, 1), SERVICE[[#This Row],[Booking]])</f>
        <v>0</v>
      </c>
    </row>
    <row r="3806" spans="1:26" x14ac:dyDescent="0.25">
      <c r="A3806" s="6" t="str">
        <f ca="1">no.</f>
        <v/>
      </c>
      <c r="E3806" s="4" t="str">
        <f ca="1">position</f>
        <v/>
      </c>
      <c r="J3806" s="318"/>
      <c r="M3806" s="4"/>
      <c r="O3806" s="6"/>
      <c r="Q3806" s="20"/>
      <c r="R3806" s="5" t="str">
        <f ca="1">score</f>
        <v/>
      </c>
      <c r="S3806" s="7" t="str">
        <f ca="1">rescore_svc</f>
        <v/>
      </c>
      <c r="U3806" s="11" t="str">
        <f ca="1">price</f>
        <v/>
      </c>
      <c r="V3806" s="4"/>
      <c r="Y3806" s="388">
        <f ca="1">COUNTIFS(OFFSET($B$10, 0, 0, ROW()-9, 1), SERVICE[[#This Row],[Employee ID]], OFFSET($F$10, 0, 0, ROW()-9, 1), SERVICE[[#This Row],[Resources Role]])</f>
        <v>0</v>
      </c>
      <c r="Z3806" s="388">
        <f ca="1">COUNTIFS(OFFSET($F$10, 0, 0, ROW()-9, 1), SERVICE[[#This Row],[Resources Role]], OFFSET($H$10, 0, 0, ROW()-9, 1), SERVICE[[#This Row],[Booking]])</f>
        <v>0</v>
      </c>
    </row>
    <row r="3807" spans="1:26" x14ac:dyDescent="0.25">
      <c r="A3807" s="6" t="str">
        <f ca="1">no.</f>
        <v/>
      </c>
      <c r="E3807" s="4" t="str">
        <f ca="1">position</f>
        <v/>
      </c>
      <c r="J3807" s="318"/>
      <c r="M3807" s="4"/>
      <c r="O3807" s="6"/>
      <c r="Q3807" s="20"/>
      <c r="R3807" s="5" t="str">
        <f ca="1">score</f>
        <v/>
      </c>
      <c r="S3807" s="7" t="str">
        <f ca="1">rescore_svc</f>
        <v/>
      </c>
      <c r="U3807" s="11" t="str">
        <f ca="1">price</f>
        <v/>
      </c>
      <c r="V3807" s="4"/>
      <c r="Y3807" s="388">
        <f ca="1">COUNTIFS(OFFSET($B$10, 0, 0, ROW()-9, 1), SERVICE[[#This Row],[Employee ID]], OFFSET($F$10, 0, 0, ROW()-9, 1), SERVICE[[#This Row],[Resources Role]])</f>
        <v>0</v>
      </c>
      <c r="Z3807" s="388">
        <f ca="1">COUNTIFS(OFFSET($F$10, 0, 0, ROW()-9, 1), SERVICE[[#This Row],[Resources Role]], OFFSET($H$10, 0, 0, ROW()-9, 1), SERVICE[[#This Row],[Booking]])</f>
        <v>0</v>
      </c>
    </row>
    <row r="3808" spans="1:26" x14ac:dyDescent="0.25">
      <c r="A3808" s="6" t="str">
        <f ca="1">no.</f>
        <v/>
      </c>
      <c r="E3808" s="4" t="str">
        <f ca="1">position</f>
        <v/>
      </c>
      <c r="J3808" s="318"/>
      <c r="M3808" s="4"/>
      <c r="O3808" s="6"/>
      <c r="Q3808" s="20"/>
      <c r="R3808" s="5" t="str">
        <f ca="1">score</f>
        <v/>
      </c>
      <c r="S3808" s="7" t="str">
        <f ca="1">rescore_svc</f>
        <v/>
      </c>
      <c r="U3808" s="11" t="str">
        <f ca="1">price</f>
        <v/>
      </c>
      <c r="V3808" s="4"/>
      <c r="Y3808" s="388">
        <f ca="1">COUNTIFS(OFFSET($B$10, 0, 0, ROW()-9, 1), SERVICE[[#This Row],[Employee ID]], OFFSET($F$10, 0, 0, ROW()-9, 1), SERVICE[[#This Row],[Resources Role]])</f>
        <v>0</v>
      </c>
      <c r="Z3808" s="388">
        <f ca="1">COUNTIFS(OFFSET($F$10, 0, 0, ROW()-9, 1), SERVICE[[#This Row],[Resources Role]], OFFSET($H$10, 0, 0, ROW()-9, 1), SERVICE[[#This Row],[Booking]])</f>
        <v>0</v>
      </c>
    </row>
    <row r="3809" spans="1:26" x14ac:dyDescent="0.25">
      <c r="A3809" s="6" t="str">
        <f ca="1">no.</f>
        <v/>
      </c>
      <c r="E3809" s="4" t="str">
        <f ca="1">position</f>
        <v/>
      </c>
      <c r="J3809" s="318"/>
      <c r="M3809" s="4"/>
      <c r="O3809" s="6"/>
      <c r="Q3809" s="20"/>
      <c r="R3809" s="5" t="str">
        <f ca="1">score</f>
        <v/>
      </c>
      <c r="S3809" s="7" t="str">
        <f ca="1">rescore_svc</f>
        <v/>
      </c>
      <c r="U3809" s="11" t="str">
        <f ca="1">price</f>
        <v/>
      </c>
      <c r="V3809" s="4"/>
      <c r="Y3809" s="388">
        <f ca="1">COUNTIFS(OFFSET($B$10, 0, 0, ROW()-9, 1), SERVICE[[#This Row],[Employee ID]], OFFSET($F$10, 0, 0, ROW()-9, 1), SERVICE[[#This Row],[Resources Role]])</f>
        <v>0</v>
      </c>
      <c r="Z3809" s="388">
        <f ca="1">COUNTIFS(OFFSET($F$10, 0, 0, ROW()-9, 1), SERVICE[[#This Row],[Resources Role]], OFFSET($H$10, 0, 0, ROW()-9, 1), SERVICE[[#This Row],[Booking]])</f>
        <v>0</v>
      </c>
    </row>
    <row r="3810" spans="1:26" x14ac:dyDescent="0.25">
      <c r="A3810" s="6" t="str">
        <f ca="1">no.</f>
        <v/>
      </c>
      <c r="E3810" s="4" t="str">
        <f ca="1">position</f>
        <v/>
      </c>
      <c r="J3810" s="318"/>
      <c r="M3810" s="4"/>
      <c r="O3810" s="6"/>
      <c r="Q3810" s="20"/>
      <c r="R3810" s="5" t="str">
        <f ca="1">score</f>
        <v/>
      </c>
      <c r="S3810" s="7" t="str">
        <f ca="1">rescore_svc</f>
        <v/>
      </c>
      <c r="U3810" s="11" t="str">
        <f ca="1">price</f>
        <v/>
      </c>
      <c r="V3810" s="4"/>
      <c r="Y3810" s="388">
        <f ca="1">COUNTIFS(OFFSET($B$10, 0, 0, ROW()-9, 1), SERVICE[[#This Row],[Employee ID]], OFFSET($F$10, 0, 0, ROW()-9, 1), SERVICE[[#This Row],[Resources Role]])</f>
        <v>0</v>
      </c>
      <c r="Z3810" s="388">
        <f ca="1">COUNTIFS(OFFSET($F$10, 0, 0, ROW()-9, 1), SERVICE[[#This Row],[Resources Role]], OFFSET($H$10, 0, 0, ROW()-9, 1), SERVICE[[#This Row],[Booking]])</f>
        <v>0</v>
      </c>
    </row>
    <row r="3811" spans="1:26" x14ac:dyDescent="0.25">
      <c r="A3811" s="6" t="str">
        <f ca="1">no.</f>
        <v/>
      </c>
      <c r="E3811" s="4" t="str">
        <f ca="1">position</f>
        <v/>
      </c>
      <c r="J3811" s="318"/>
      <c r="M3811" s="4"/>
      <c r="O3811" s="6"/>
      <c r="Q3811" s="20"/>
      <c r="R3811" s="5" t="str">
        <f ca="1">score</f>
        <v/>
      </c>
      <c r="S3811" s="7" t="str">
        <f ca="1">rescore_svc</f>
        <v/>
      </c>
      <c r="U3811" s="11" t="str">
        <f ca="1">price</f>
        <v/>
      </c>
      <c r="V3811" s="4"/>
      <c r="Y3811" s="388">
        <f ca="1">COUNTIFS(OFFSET($B$10, 0, 0, ROW()-9, 1), SERVICE[[#This Row],[Employee ID]], OFFSET($F$10, 0, 0, ROW()-9, 1), SERVICE[[#This Row],[Resources Role]])</f>
        <v>0</v>
      </c>
      <c r="Z3811" s="388">
        <f ca="1">COUNTIFS(OFFSET($F$10, 0, 0, ROW()-9, 1), SERVICE[[#This Row],[Resources Role]], OFFSET($H$10, 0, 0, ROW()-9, 1), SERVICE[[#This Row],[Booking]])</f>
        <v>0</v>
      </c>
    </row>
    <row r="3812" spans="1:26" x14ac:dyDescent="0.25">
      <c r="A3812" s="6" t="str">
        <f ca="1">no.</f>
        <v/>
      </c>
      <c r="E3812" s="4" t="str">
        <f ca="1">position</f>
        <v/>
      </c>
      <c r="J3812" s="318"/>
      <c r="M3812" s="4"/>
      <c r="O3812" s="6"/>
      <c r="Q3812" s="20"/>
      <c r="R3812" s="5" t="str">
        <f ca="1">score</f>
        <v/>
      </c>
      <c r="S3812" s="7" t="str">
        <f ca="1">rescore_svc</f>
        <v/>
      </c>
      <c r="U3812" s="11" t="str">
        <f ca="1">price</f>
        <v/>
      </c>
      <c r="V3812" s="4"/>
      <c r="Y3812" s="388">
        <f ca="1">COUNTIFS(OFFSET($B$10, 0, 0, ROW()-9, 1), SERVICE[[#This Row],[Employee ID]], OFFSET($F$10, 0, 0, ROW()-9, 1), SERVICE[[#This Row],[Resources Role]])</f>
        <v>0</v>
      </c>
      <c r="Z3812" s="388">
        <f ca="1">COUNTIFS(OFFSET($F$10, 0, 0, ROW()-9, 1), SERVICE[[#This Row],[Resources Role]], OFFSET($H$10, 0, 0, ROW()-9, 1), SERVICE[[#This Row],[Booking]])</f>
        <v>0</v>
      </c>
    </row>
    <row r="3813" spans="1:26" x14ac:dyDescent="0.25">
      <c r="A3813" s="6" t="str">
        <f ca="1">no.</f>
        <v/>
      </c>
      <c r="E3813" s="4" t="str">
        <f ca="1">position</f>
        <v/>
      </c>
      <c r="J3813" s="318"/>
      <c r="M3813" s="4"/>
      <c r="O3813" s="6"/>
      <c r="Q3813" s="20"/>
      <c r="R3813" s="5" t="str">
        <f ca="1">score</f>
        <v/>
      </c>
      <c r="S3813" s="7" t="str">
        <f ca="1">rescore_svc</f>
        <v/>
      </c>
      <c r="U3813" s="11" t="str">
        <f ca="1">price</f>
        <v/>
      </c>
      <c r="V3813" s="4"/>
      <c r="Y3813" s="388">
        <f ca="1">COUNTIFS(OFFSET($B$10, 0, 0, ROW()-9, 1), SERVICE[[#This Row],[Employee ID]], OFFSET($F$10, 0, 0, ROW()-9, 1), SERVICE[[#This Row],[Resources Role]])</f>
        <v>0</v>
      </c>
      <c r="Z3813" s="388">
        <f ca="1">COUNTIFS(OFFSET($F$10, 0, 0, ROW()-9, 1), SERVICE[[#This Row],[Resources Role]], OFFSET($H$10, 0, 0, ROW()-9, 1), SERVICE[[#This Row],[Booking]])</f>
        <v>0</v>
      </c>
    </row>
    <row r="3814" spans="1:26" x14ac:dyDescent="0.25">
      <c r="A3814" s="6" t="str">
        <f ca="1">no.</f>
        <v/>
      </c>
      <c r="E3814" s="4" t="str">
        <f ca="1">position</f>
        <v/>
      </c>
      <c r="J3814" s="318"/>
      <c r="M3814" s="4"/>
      <c r="O3814" s="6"/>
      <c r="Q3814" s="20"/>
      <c r="R3814" s="5" t="str">
        <f ca="1">score</f>
        <v/>
      </c>
      <c r="S3814" s="7" t="str">
        <f ca="1">rescore_svc</f>
        <v/>
      </c>
      <c r="U3814" s="11" t="str">
        <f ca="1">price</f>
        <v/>
      </c>
      <c r="V3814" s="4"/>
      <c r="Y3814" s="388">
        <f ca="1">COUNTIFS(OFFSET($B$10, 0, 0, ROW()-9, 1), SERVICE[[#This Row],[Employee ID]], OFFSET($F$10, 0, 0, ROW()-9, 1), SERVICE[[#This Row],[Resources Role]])</f>
        <v>0</v>
      </c>
      <c r="Z3814" s="388">
        <f ca="1">COUNTIFS(OFFSET($F$10, 0, 0, ROW()-9, 1), SERVICE[[#This Row],[Resources Role]], OFFSET($H$10, 0, 0, ROW()-9, 1), SERVICE[[#This Row],[Booking]])</f>
        <v>0</v>
      </c>
    </row>
    <row r="3815" spans="1:26" x14ac:dyDescent="0.25">
      <c r="A3815" s="6" t="str">
        <f ca="1">no.</f>
        <v/>
      </c>
      <c r="E3815" s="4" t="str">
        <f ca="1">position</f>
        <v/>
      </c>
      <c r="J3815" s="318"/>
      <c r="M3815" s="4"/>
      <c r="O3815" s="6"/>
      <c r="Q3815" s="20"/>
      <c r="R3815" s="5" t="str">
        <f ca="1">score</f>
        <v/>
      </c>
      <c r="S3815" s="7" t="str">
        <f ca="1">rescore_svc</f>
        <v/>
      </c>
      <c r="U3815" s="11" t="str">
        <f ca="1">price</f>
        <v/>
      </c>
      <c r="V3815" s="4"/>
      <c r="Y3815" s="388">
        <f ca="1">COUNTIFS(OFFSET($B$10, 0, 0, ROW()-9, 1), SERVICE[[#This Row],[Employee ID]], OFFSET($F$10, 0, 0, ROW()-9, 1), SERVICE[[#This Row],[Resources Role]])</f>
        <v>0</v>
      </c>
      <c r="Z3815" s="388">
        <f ca="1">COUNTIFS(OFFSET($F$10, 0, 0, ROW()-9, 1), SERVICE[[#This Row],[Resources Role]], OFFSET($H$10, 0, 0, ROW()-9, 1), SERVICE[[#This Row],[Booking]])</f>
        <v>0</v>
      </c>
    </row>
    <row r="3816" spans="1:26" x14ac:dyDescent="0.25">
      <c r="A3816" s="6" t="str">
        <f ca="1">no.</f>
        <v/>
      </c>
      <c r="E3816" s="4" t="str">
        <f ca="1">position</f>
        <v/>
      </c>
      <c r="J3816" s="318"/>
      <c r="M3816" s="4"/>
      <c r="O3816" s="6"/>
      <c r="Q3816" s="20"/>
      <c r="R3816" s="5" t="str">
        <f ca="1">score</f>
        <v/>
      </c>
      <c r="S3816" s="7" t="str">
        <f ca="1">rescore_svc</f>
        <v/>
      </c>
      <c r="U3816" s="11" t="str">
        <f ca="1">price</f>
        <v/>
      </c>
      <c r="V3816" s="4"/>
      <c r="Y3816" s="388">
        <f ca="1">COUNTIFS(OFFSET($B$10, 0, 0, ROW()-9, 1), SERVICE[[#This Row],[Employee ID]], OFFSET($F$10, 0, 0, ROW()-9, 1), SERVICE[[#This Row],[Resources Role]])</f>
        <v>0</v>
      </c>
      <c r="Z3816" s="388">
        <f ca="1">COUNTIFS(OFFSET($F$10, 0, 0, ROW()-9, 1), SERVICE[[#This Row],[Resources Role]], OFFSET($H$10, 0, 0, ROW()-9, 1), SERVICE[[#This Row],[Booking]])</f>
        <v>0</v>
      </c>
    </row>
    <row r="3817" spans="1:26" x14ac:dyDescent="0.25">
      <c r="A3817" s="6" t="str">
        <f ca="1">no.</f>
        <v/>
      </c>
      <c r="E3817" s="4" t="str">
        <f ca="1">position</f>
        <v/>
      </c>
      <c r="J3817" s="318"/>
      <c r="M3817" s="4"/>
      <c r="O3817" s="6"/>
      <c r="Q3817" s="20"/>
      <c r="R3817" s="5" t="str">
        <f ca="1">score</f>
        <v/>
      </c>
      <c r="S3817" s="7" t="str">
        <f ca="1">rescore_svc</f>
        <v/>
      </c>
      <c r="U3817" s="11" t="str">
        <f ca="1">price</f>
        <v/>
      </c>
      <c r="V3817" s="4"/>
      <c r="Y3817" s="388">
        <f ca="1">COUNTIFS(OFFSET($B$10, 0, 0, ROW()-9, 1), SERVICE[[#This Row],[Employee ID]], OFFSET($F$10, 0, 0, ROW()-9, 1), SERVICE[[#This Row],[Resources Role]])</f>
        <v>0</v>
      </c>
      <c r="Z3817" s="388">
        <f ca="1">COUNTIFS(OFFSET($F$10, 0, 0, ROW()-9, 1), SERVICE[[#This Row],[Resources Role]], OFFSET($H$10, 0, 0, ROW()-9, 1), SERVICE[[#This Row],[Booking]])</f>
        <v>0</v>
      </c>
    </row>
    <row r="3818" spans="1:26" x14ac:dyDescent="0.25">
      <c r="A3818" s="6" t="str">
        <f ca="1">no.</f>
        <v/>
      </c>
      <c r="E3818" s="4" t="str">
        <f ca="1">position</f>
        <v/>
      </c>
      <c r="J3818" s="318"/>
      <c r="M3818" s="4"/>
      <c r="O3818" s="6"/>
      <c r="Q3818" s="20"/>
      <c r="R3818" s="5" t="str">
        <f ca="1">score</f>
        <v/>
      </c>
      <c r="S3818" s="7" t="str">
        <f ca="1">rescore_svc</f>
        <v/>
      </c>
      <c r="U3818" s="11" t="str">
        <f ca="1">price</f>
        <v/>
      </c>
      <c r="V3818" s="4"/>
      <c r="Y3818" s="388">
        <f ca="1">COUNTIFS(OFFSET($B$10, 0, 0, ROW()-9, 1), SERVICE[[#This Row],[Employee ID]], OFFSET($F$10, 0, 0, ROW()-9, 1), SERVICE[[#This Row],[Resources Role]])</f>
        <v>0</v>
      </c>
      <c r="Z3818" s="388">
        <f ca="1">COUNTIFS(OFFSET($F$10, 0, 0, ROW()-9, 1), SERVICE[[#This Row],[Resources Role]], OFFSET($H$10, 0, 0, ROW()-9, 1), SERVICE[[#This Row],[Booking]])</f>
        <v>0</v>
      </c>
    </row>
    <row r="3819" spans="1:26" x14ac:dyDescent="0.25">
      <c r="A3819" s="6" t="str">
        <f ca="1">no.</f>
        <v/>
      </c>
      <c r="E3819" s="4" t="str">
        <f ca="1">position</f>
        <v/>
      </c>
      <c r="J3819" s="318"/>
      <c r="M3819" s="4"/>
      <c r="O3819" s="6"/>
      <c r="Q3819" s="20"/>
      <c r="R3819" s="5" t="str">
        <f ca="1">score</f>
        <v/>
      </c>
      <c r="S3819" s="7" t="str">
        <f ca="1">rescore_svc</f>
        <v/>
      </c>
      <c r="U3819" s="11" t="str">
        <f ca="1">price</f>
        <v/>
      </c>
      <c r="V3819" s="4"/>
      <c r="Y3819" s="388">
        <f ca="1">COUNTIFS(OFFSET($B$10, 0, 0, ROW()-9, 1), SERVICE[[#This Row],[Employee ID]], OFFSET($F$10, 0, 0, ROW()-9, 1), SERVICE[[#This Row],[Resources Role]])</f>
        <v>0</v>
      </c>
      <c r="Z3819" s="388">
        <f ca="1">COUNTIFS(OFFSET($F$10, 0, 0, ROW()-9, 1), SERVICE[[#This Row],[Resources Role]], OFFSET($H$10, 0, 0, ROW()-9, 1), SERVICE[[#This Row],[Booking]])</f>
        <v>0</v>
      </c>
    </row>
    <row r="3820" spans="1:26" x14ac:dyDescent="0.25">
      <c r="A3820" s="6" t="str">
        <f ca="1">no.</f>
        <v/>
      </c>
      <c r="E3820" s="4" t="str">
        <f ca="1">position</f>
        <v/>
      </c>
      <c r="J3820" s="318"/>
      <c r="M3820" s="4"/>
      <c r="O3820" s="6"/>
      <c r="Q3820" s="20"/>
      <c r="R3820" s="5" t="str">
        <f ca="1">score</f>
        <v/>
      </c>
      <c r="S3820" s="7" t="str">
        <f ca="1">rescore_svc</f>
        <v/>
      </c>
      <c r="U3820" s="11" t="str">
        <f ca="1">price</f>
        <v/>
      </c>
      <c r="V3820" s="4"/>
      <c r="Y3820" s="388">
        <f ca="1">COUNTIFS(OFFSET($B$10, 0, 0, ROW()-9, 1), SERVICE[[#This Row],[Employee ID]], OFFSET($F$10, 0, 0, ROW()-9, 1), SERVICE[[#This Row],[Resources Role]])</f>
        <v>0</v>
      </c>
      <c r="Z3820" s="388">
        <f ca="1">COUNTIFS(OFFSET($F$10, 0, 0, ROW()-9, 1), SERVICE[[#This Row],[Resources Role]], OFFSET($H$10, 0, 0, ROW()-9, 1), SERVICE[[#This Row],[Booking]])</f>
        <v>0</v>
      </c>
    </row>
    <row r="3821" spans="1:26" x14ac:dyDescent="0.25">
      <c r="A3821" s="6" t="str">
        <f ca="1">no.</f>
        <v/>
      </c>
      <c r="E3821" s="4" t="str">
        <f ca="1">position</f>
        <v/>
      </c>
      <c r="J3821" s="318"/>
      <c r="M3821" s="4"/>
      <c r="O3821" s="6"/>
      <c r="Q3821" s="20"/>
      <c r="R3821" s="5" t="str">
        <f ca="1">score</f>
        <v/>
      </c>
      <c r="S3821" s="7" t="str">
        <f ca="1">rescore_svc</f>
        <v/>
      </c>
      <c r="U3821" s="11" t="str">
        <f ca="1">price</f>
        <v/>
      </c>
      <c r="V3821" s="4"/>
      <c r="Y3821" s="388">
        <f ca="1">COUNTIFS(OFFSET($B$10, 0, 0, ROW()-9, 1), SERVICE[[#This Row],[Employee ID]], OFFSET($F$10, 0, 0, ROW()-9, 1), SERVICE[[#This Row],[Resources Role]])</f>
        <v>0</v>
      </c>
      <c r="Z3821" s="388">
        <f ca="1">COUNTIFS(OFFSET($F$10, 0, 0, ROW()-9, 1), SERVICE[[#This Row],[Resources Role]], OFFSET($H$10, 0, 0, ROW()-9, 1), SERVICE[[#This Row],[Booking]])</f>
        <v>0</v>
      </c>
    </row>
    <row r="3822" spans="1:26" x14ac:dyDescent="0.25">
      <c r="A3822" s="6" t="str">
        <f ca="1">no.</f>
        <v/>
      </c>
      <c r="E3822" s="4" t="str">
        <f ca="1">position</f>
        <v/>
      </c>
      <c r="J3822" s="318"/>
      <c r="M3822" s="4"/>
      <c r="O3822" s="6"/>
      <c r="Q3822" s="20"/>
      <c r="R3822" s="5" t="str">
        <f ca="1">score</f>
        <v/>
      </c>
      <c r="S3822" s="7" t="str">
        <f ca="1">rescore_svc</f>
        <v/>
      </c>
      <c r="U3822" s="11" t="str">
        <f ca="1">price</f>
        <v/>
      </c>
      <c r="V3822" s="4"/>
      <c r="Y3822" s="388">
        <f ca="1">COUNTIFS(OFFSET($B$10, 0, 0, ROW()-9, 1), SERVICE[[#This Row],[Employee ID]], OFFSET($F$10, 0, 0, ROW()-9, 1), SERVICE[[#This Row],[Resources Role]])</f>
        <v>0</v>
      </c>
      <c r="Z3822" s="388">
        <f ca="1">COUNTIFS(OFFSET($F$10, 0, 0, ROW()-9, 1), SERVICE[[#This Row],[Resources Role]], OFFSET($H$10, 0, 0, ROW()-9, 1), SERVICE[[#This Row],[Booking]])</f>
        <v>0</v>
      </c>
    </row>
    <row r="3823" spans="1:26" x14ac:dyDescent="0.25">
      <c r="A3823" s="6" t="str">
        <f ca="1">no.</f>
        <v/>
      </c>
      <c r="E3823" s="4" t="str">
        <f ca="1">position</f>
        <v/>
      </c>
      <c r="J3823" s="318"/>
      <c r="M3823" s="4"/>
      <c r="O3823" s="6"/>
      <c r="Q3823" s="20"/>
      <c r="R3823" s="5" t="str">
        <f ca="1">score</f>
        <v/>
      </c>
      <c r="S3823" s="7" t="str">
        <f ca="1">rescore_svc</f>
        <v/>
      </c>
      <c r="U3823" s="11" t="str">
        <f ca="1">price</f>
        <v/>
      </c>
      <c r="V3823" s="4"/>
      <c r="Y3823" s="388">
        <f ca="1">COUNTIFS(OFFSET($B$10, 0, 0, ROW()-9, 1), SERVICE[[#This Row],[Employee ID]], OFFSET($F$10, 0, 0, ROW()-9, 1), SERVICE[[#This Row],[Resources Role]])</f>
        <v>0</v>
      </c>
      <c r="Z3823" s="388">
        <f ca="1">COUNTIFS(OFFSET($F$10, 0, 0, ROW()-9, 1), SERVICE[[#This Row],[Resources Role]], OFFSET($H$10, 0, 0, ROW()-9, 1), SERVICE[[#This Row],[Booking]])</f>
        <v>0</v>
      </c>
    </row>
    <row r="3824" spans="1:26" x14ac:dyDescent="0.25">
      <c r="A3824" s="6" t="str">
        <f ca="1">no.</f>
        <v/>
      </c>
      <c r="E3824" s="4" t="str">
        <f ca="1">position</f>
        <v/>
      </c>
      <c r="J3824" s="318"/>
      <c r="M3824" s="4"/>
      <c r="O3824" s="6"/>
      <c r="Q3824" s="20"/>
      <c r="R3824" s="5" t="str">
        <f ca="1">score</f>
        <v/>
      </c>
      <c r="S3824" s="7" t="str">
        <f ca="1">rescore_svc</f>
        <v/>
      </c>
      <c r="U3824" s="11" t="str">
        <f ca="1">price</f>
        <v/>
      </c>
      <c r="V3824" s="4"/>
      <c r="Y3824" s="388">
        <f ca="1">COUNTIFS(OFFSET($B$10, 0, 0, ROW()-9, 1), SERVICE[[#This Row],[Employee ID]], OFFSET($F$10, 0, 0, ROW()-9, 1), SERVICE[[#This Row],[Resources Role]])</f>
        <v>0</v>
      </c>
      <c r="Z3824" s="388">
        <f ca="1">COUNTIFS(OFFSET($F$10, 0, 0, ROW()-9, 1), SERVICE[[#This Row],[Resources Role]], OFFSET($H$10, 0, 0, ROW()-9, 1), SERVICE[[#This Row],[Booking]])</f>
        <v>0</v>
      </c>
    </row>
    <row r="3825" spans="1:26" x14ac:dyDescent="0.25">
      <c r="A3825" s="6" t="str">
        <f ca="1">no.</f>
        <v/>
      </c>
      <c r="E3825" s="4" t="str">
        <f ca="1">position</f>
        <v/>
      </c>
      <c r="J3825" s="318"/>
      <c r="M3825" s="4"/>
      <c r="O3825" s="6"/>
      <c r="Q3825" s="20"/>
      <c r="R3825" s="5" t="str">
        <f ca="1">score</f>
        <v/>
      </c>
      <c r="S3825" s="7" t="str">
        <f ca="1">rescore_svc</f>
        <v/>
      </c>
      <c r="U3825" s="11" t="str">
        <f ca="1">price</f>
        <v/>
      </c>
      <c r="V3825" s="4"/>
      <c r="Y3825" s="388">
        <f ca="1">COUNTIFS(OFFSET($B$10, 0, 0, ROW()-9, 1), SERVICE[[#This Row],[Employee ID]], OFFSET($F$10, 0, 0, ROW()-9, 1), SERVICE[[#This Row],[Resources Role]])</f>
        <v>0</v>
      </c>
      <c r="Z3825" s="388">
        <f ca="1">COUNTIFS(OFFSET($F$10, 0, 0, ROW()-9, 1), SERVICE[[#This Row],[Resources Role]], OFFSET($H$10, 0, 0, ROW()-9, 1), SERVICE[[#This Row],[Booking]])</f>
        <v>0</v>
      </c>
    </row>
    <row r="3826" spans="1:26" x14ac:dyDescent="0.25">
      <c r="A3826" s="6" t="str">
        <f ca="1">no.</f>
        <v/>
      </c>
      <c r="E3826" s="4" t="str">
        <f ca="1">position</f>
        <v/>
      </c>
      <c r="J3826" s="318"/>
      <c r="M3826" s="4"/>
      <c r="O3826" s="6"/>
      <c r="Q3826" s="20"/>
      <c r="R3826" s="5" t="str">
        <f ca="1">score</f>
        <v/>
      </c>
      <c r="S3826" s="7" t="str">
        <f ca="1">rescore_svc</f>
        <v/>
      </c>
      <c r="U3826" s="11" t="str">
        <f ca="1">price</f>
        <v/>
      </c>
      <c r="V3826" s="4"/>
      <c r="Y3826" s="388">
        <f ca="1">COUNTIFS(OFFSET($B$10, 0, 0, ROW()-9, 1), SERVICE[[#This Row],[Employee ID]], OFFSET($F$10, 0, 0, ROW()-9, 1), SERVICE[[#This Row],[Resources Role]])</f>
        <v>0</v>
      </c>
      <c r="Z3826" s="388">
        <f ca="1">COUNTIFS(OFFSET($F$10, 0, 0, ROW()-9, 1), SERVICE[[#This Row],[Resources Role]], OFFSET($H$10, 0, 0, ROW()-9, 1), SERVICE[[#This Row],[Booking]])</f>
        <v>0</v>
      </c>
    </row>
    <row r="3827" spans="1:26" x14ac:dyDescent="0.25">
      <c r="A3827" s="6" t="str">
        <f ca="1">no.</f>
        <v/>
      </c>
      <c r="E3827" s="4" t="str">
        <f ca="1">position</f>
        <v/>
      </c>
      <c r="J3827" s="318"/>
      <c r="M3827" s="4"/>
      <c r="O3827" s="6"/>
      <c r="Q3827" s="20"/>
      <c r="R3827" s="5" t="str">
        <f ca="1">score</f>
        <v/>
      </c>
      <c r="S3827" s="7" t="str">
        <f ca="1">rescore_svc</f>
        <v/>
      </c>
      <c r="U3827" s="11" t="str">
        <f ca="1">price</f>
        <v/>
      </c>
      <c r="V3827" s="4"/>
      <c r="Y3827" s="388">
        <f ca="1">COUNTIFS(OFFSET($B$10, 0, 0, ROW()-9, 1), SERVICE[[#This Row],[Employee ID]], OFFSET($F$10, 0, 0, ROW()-9, 1), SERVICE[[#This Row],[Resources Role]])</f>
        <v>0</v>
      </c>
      <c r="Z3827" s="388">
        <f ca="1">COUNTIFS(OFFSET($F$10, 0, 0, ROW()-9, 1), SERVICE[[#This Row],[Resources Role]], OFFSET($H$10, 0, 0, ROW()-9, 1), SERVICE[[#This Row],[Booking]])</f>
        <v>0</v>
      </c>
    </row>
    <row r="3828" spans="1:26" x14ac:dyDescent="0.25">
      <c r="A3828" s="6" t="str">
        <f ca="1">no.</f>
        <v/>
      </c>
      <c r="E3828" s="4" t="str">
        <f ca="1">position</f>
        <v/>
      </c>
      <c r="J3828" s="318"/>
      <c r="M3828" s="4"/>
      <c r="O3828" s="6"/>
      <c r="Q3828" s="20"/>
      <c r="R3828" s="5" t="str">
        <f ca="1">score</f>
        <v/>
      </c>
      <c r="S3828" s="7" t="str">
        <f ca="1">rescore_svc</f>
        <v/>
      </c>
      <c r="U3828" s="11" t="str">
        <f ca="1">price</f>
        <v/>
      </c>
      <c r="V3828" s="4"/>
      <c r="Y3828" s="388">
        <f ca="1">COUNTIFS(OFFSET($B$10, 0, 0, ROW()-9, 1), SERVICE[[#This Row],[Employee ID]], OFFSET($F$10, 0, 0, ROW()-9, 1), SERVICE[[#This Row],[Resources Role]])</f>
        <v>0</v>
      </c>
      <c r="Z3828" s="388">
        <f ca="1">COUNTIFS(OFFSET($F$10, 0, 0, ROW()-9, 1), SERVICE[[#This Row],[Resources Role]], OFFSET($H$10, 0, 0, ROW()-9, 1), SERVICE[[#This Row],[Booking]])</f>
        <v>0</v>
      </c>
    </row>
    <row r="3829" spans="1:26" x14ac:dyDescent="0.25">
      <c r="A3829" s="6" t="str">
        <f ca="1">no.</f>
        <v/>
      </c>
      <c r="E3829" s="4" t="str">
        <f ca="1">position</f>
        <v/>
      </c>
      <c r="J3829" s="318"/>
      <c r="M3829" s="4"/>
      <c r="O3829" s="6"/>
      <c r="Q3829" s="20"/>
      <c r="R3829" s="5" t="str">
        <f ca="1">score</f>
        <v/>
      </c>
      <c r="S3829" s="7" t="str">
        <f ca="1">rescore_svc</f>
        <v/>
      </c>
      <c r="U3829" s="11" t="str">
        <f ca="1">price</f>
        <v/>
      </c>
      <c r="V3829" s="4"/>
      <c r="Y3829" s="388">
        <f ca="1">COUNTIFS(OFFSET($B$10, 0, 0, ROW()-9, 1), SERVICE[[#This Row],[Employee ID]], OFFSET($F$10, 0, 0, ROW()-9, 1), SERVICE[[#This Row],[Resources Role]])</f>
        <v>0</v>
      </c>
      <c r="Z3829" s="388">
        <f ca="1">COUNTIFS(OFFSET($F$10, 0, 0, ROW()-9, 1), SERVICE[[#This Row],[Resources Role]], OFFSET($H$10, 0, 0, ROW()-9, 1), SERVICE[[#This Row],[Booking]])</f>
        <v>0</v>
      </c>
    </row>
    <row r="3830" spans="1:26" x14ac:dyDescent="0.25">
      <c r="A3830" s="6" t="str">
        <f ca="1">no.</f>
        <v/>
      </c>
      <c r="E3830" s="4" t="str">
        <f ca="1">position</f>
        <v/>
      </c>
      <c r="J3830" s="318"/>
      <c r="M3830" s="4"/>
      <c r="O3830" s="6"/>
      <c r="Q3830" s="20"/>
      <c r="R3830" s="5" t="str">
        <f ca="1">score</f>
        <v/>
      </c>
      <c r="S3830" s="7" t="str">
        <f ca="1">rescore_svc</f>
        <v/>
      </c>
      <c r="U3830" s="11" t="str">
        <f ca="1">price</f>
        <v/>
      </c>
      <c r="V3830" s="4"/>
      <c r="Y3830" s="388">
        <f ca="1">COUNTIFS(OFFSET($B$10, 0, 0, ROW()-9, 1), SERVICE[[#This Row],[Employee ID]], OFFSET($F$10, 0, 0, ROW()-9, 1), SERVICE[[#This Row],[Resources Role]])</f>
        <v>0</v>
      </c>
      <c r="Z3830" s="388">
        <f ca="1">COUNTIFS(OFFSET($F$10, 0, 0, ROW()-9, 1), SERVICE[[#This Row],[Resources Role]], OFFSET($H$10, 0, 0, ROW()-9, 1), SERVICE[[#This Row],[Booking]])</f>
        <v>0</v>
      </c>
    </row>
    <row r="3831" spans="1:26" x14ac:dyDescent="0.25">
      <c r="A3831" s="6" t="str">
        <f ca="1">no.</f>
        <v/>
      </c>
      <c r="E3831" s="4" t="str">
        <f ca="1">position</f>
        <v/>
      </c>
      <c r="J3831" s="318"/>
      <c r="M3831" s="4"/>
      <c r="O3831" s="6"/>
      <c r="Q3831" s="20"/>
      <c r="R3831" s="5" t="str">
        <f ca="1">score</f>
        <v/>
      </c>
      <c r="S3831" s="7" t="str">
        <f ca="1">rescore_svc</f>
        <v/>
      </c>
      <c r="U3831" s="11" t="str">
        <f ca="1">price</f>
        <v/>
      </c>
      <c r="V3831" s="4"/>
      <c r="Y3831" s="388">
        <f ca="1">COUNTIFS(OFFSET($B$10, 0, 0, ROW()-9, 1), SERVICE[[#This Row],[Employee ID]], OFFSET($F$10, 0, 0, ROW()-9, 1), SERVICE[[#This Row],[Resources Role]])</f>
        <v>0</v>
      </c>
      <c r="Z3831" s="388">
        <f ca="1">COUNTIFS(OFFSET($F$10, 0, 0, ROW()-9, 1), SERVICE[[#This Row],[Resources Role]], OFFSET($H$10, 0, 0, ROW()-9, 1), SERVICE[[#This Row],[Booking]])</f>
        <v>0</v>
      </c>
    </row>
    <row r="3832" spans="1:26" x14ac:dyDescent="0.25">
      <c r="A3832" s="6" t="str">
        <f ca="1">no.</f>
        <v/>
      </c>
      <c r="E3832" s="4" t="str">
        <f ca="1">position</f>
        <v/>
      </c>
      <c r="J3832" s="318"/>
      <c r="M3832" s="4"/>
      <c r="O3832" s="6"/>
      <c r="Q3832" s="20"/>
      <c r="R3832" s="5" t="str">
        <f ca="1">score</f>
        <v/>
      </c>
      <c r="S3832" s="7" t="str">
        <f ca="1">rescore_svc</f>
        <v/>
      </c>
      <c r="U3832" s="11" t="str">
        <f ca="1">price</f>
        <v/>
      </c>
      <c r="V3832" s="4"/>
      <c r="Y3832" s="388">
        <f ca="1">COUNTIFS(OFFSET($B$10, 0, 0, ROW()-9, 1), SERVICE[[#This Row],[Employee ID]], OFFSET($F$10, 0, 0, ROW()-9, 1), SERVICE[[#This Row],[Resources Role]])</f>
        <v>0</v>
      </c>
      <c r="Z3832" s="388">
        <f ca="1">COUNTIFS(OFFSET($F$10, 0, 0, ROW()-9, 1), SERVICE[[#This Row],[Resources Role]], OFFSET($H$10, 0, 0, ROW()-9, 1), SERVICE[[#This Row],[Booking]])</f>
        <v>0</v>
      </c>
    </row>
    <row r="3833" spans="1:26" x14ac:dyDescent="0.25">
      <c r="A3833" s="6" t="str">
        <f ca="1">no.</f>
        <v/>
      </c>
      <c r="E3833" s="4" t="str">
        <f ca="1">position</f>
        <v/>
      </c>
      <c r="J3833" s="318"/>
      <c r="M3833" s="4"/>
      <c r="O3833" s="6"/>
      <c r="Q3833" s="20"/>
      <c r="R3833" s="5" t="str">
        <f ca="1">score</f>
        <v/>
      </c>
      <c r="S3833" s="7" t="str">
        <f ca="1">rescore_svc</f>
        <v/>
      </c>
      <c r="U3833" s="11" t="str">
        <f ca="1">price</f>
        <v/>
      </c>
      <c r="V3833" s="4"/>
      <c r="Y3833" s="388">
        <f ca="1">COUNTIFS(OFFSET($B$10, 0, 0, ROW()-9, 1), SERVICE[[#This Row],[Employee ID]], OFFSET($F$10, 0, 0, ROW()-9, 1), SERVICE[[#This Row],[Resources Role]])</f>
        <v>0</v>
      </c>
      <c r="Z3833" s="388">
        <f ca="1">COUNTIFS(OFFSET($F$10, 0, 0, ROW()-9, 1), SERVICE[[#This Row],[Resources Role]], OFFSET($H$10, 0, 0, ROW()-9, 1), SERVICE[[#This Row],[Booking]])</f>
        <v>0</v>
      </c>
    </row>
    <row r="3834" spans="1:26" x14ac:dyDescent="0.25">
      <c r="A3834" s="6" t="str">
        <f ca="1">no.</f>
        <v/>
      </c>
      <c r="E3834" s="4" t="str">
        <f ca="1">position</f>
        <v/>
      </c>
      <c r="J3834" s="318"/>
      <c r="M3834" s="4"/>
      <c r="O3834" s="6"/>
      <c r="Q3834" s="20"/>
      <c r="R3834" s="5" t="str">
        <f ca="1">score</f>
        <v/>
      </c>
      <c r="S3834" s="7" t="str">
        <f ca="1">rescore_svc</f>
        <v/>
      </c>
      <c r="U3834" s="11" t="str">
        <f ca="1">price</f>
        <v/>
      </c>
      <c r="V3834" s="4"/>
      <c r="Y3834" s="388">
        <f ca="1">COUNTIFS(OFFSET($B$10, 0, 0, ROW()-9, 1), SERVICE[[#This Row],[Employee ID]], OFFSET($F$10, 0, 0, ROW()-9, 1), SERVICE[[#This Row],[Resources Role]])</f>
        <v>0</v>
      </c>
      <c r="Z3834" s="388">
        <f ca="1">COUNTIFS(OFFSET($F$10, 0, 0, ROW()-9, 1), SERVICE[[#This Row],[Resources Role]], OFFSET($H$10, 0, 0, ROW()-9, 1), SERVICE[[#This Row],[Booking]])</f>
        <v>0</v>
      </c>
    </row>
    <row r="3835" spans="1:26" x14ac:dyDescent="0.25">
      <c r="A3835" s="6" t="str">
        <f ca="1">no.</f>
        <v/>
      </c>
      <c r="E3835" s="4" t="str">
        <f ca="1">position</f>
        <v/>
      </c>
      <c r="J3835" s="318"/>
      <c r="M3835" s="4"/>
      <c r="O3835" s="6"/>
      <c r="Q3835" s="20"/>
      <c r="R3835" s="5" t="str">
        <f ca="1">score</f>
        <v/>
      </c>
      <c r="S3835" s="7" t="str">
        <f ca="1">rescore_svc</f>
        <v/>
      </c>
      <c r="U3835" s="11" t="str">
        <f ca="1">price</f>
        <v/>
      </c>
      <c r="V3835" s="4"/>
      <c r="Y3835" s="388">
        <f ca="1">COUNTIFS(OFFSET($B$10, 0, 0, ROW()-9, 1), SERVICE[[#This Row],[Employee ID]], OFFSET($F$10, 0, 0, ROW()-9, 1), SERVICE[[#This Row],[Resources Role]])</f>
        <v>0</v>
      </c>
      <c r="Z3835" s="388">
        <f ca="1">COUNTIFS(OFFSET($F$10, 0, 0, ROW()-9, 1), SERVICE[[#This Row],[Resources Role]], OFFSET($H$10, 0, 0, ROW()-9, 1), SERVICE[[#This Row],[Booking]])</f>
        <v>0</v>
      </c>
    </row>
    <row r="3836" spans="1:26" x14ac:dyDescent="0.25">
      <c r="A3836" s="6" t="str">
        <f ca="1">no.</f>
        <v/>
      </c>
      <c r="E3836" s="4" t="str">
        <f ca="1">position</f>
        <v/>
      </c>
      <c r="J3836" s="318"/>
      <c r="M3836" s="4"/>
      <c r="O3836" s="6"/>
      <c r="Q3836" s="20"/>
      <c r="R3836" s="5" t="str">
        <f ca="1">score</f>
        <v/>
      </c>
      <c r="S3836" s="7" t="str">
        <f ca="1">rescore_svc</f>
        <v/>
      </c>
      <c r="U3836" s="11" t="str">
        <f ca="1">price</f>
        <v/>
      </c>
      <c r="V3836" s="4"/>
      <c r="Y3836" s="388">
        <f ca="1">COUNTIFS(OFFSET($B$10, 0, 0, ROW()-9, 1), SERVICE[[#This Row],[Employee ID]], OFFSET($F$10, 0, 0, ROW()-9, 1), SERVICE[[#This Row],[Resources Role]])</f>
        <v>0</v>
      </c>
      <c r="Z3836" s="388">
        <f ca="1">COUNTIFS(OFFSET($F$10, 0, 0, ROW()-9, 1), SERVICE[[#This Row],[Resources Role]], OFFSET($H$10, 0, 0, ROW()-9, 1), SERVICE[[#This Row],[Booking]])</f>
        <v>0</v>
      </c>
    </row>
    <row r="3837" spans="1:26" x14ac:dyDescent="0.25">
      <c r="A3837" s="6" t="str">
        <f ca="1">no.</f>
        <v/>
      </c>
      <c r="E3837" s="4" t="str">
        <f ca="1">position</f>
        <v/>
      </c>
      <c r="J3837" s="318"/>
      <c r="M3837" s="4"/>
      <c r="O3837" s="6"/>
      <c r="Q3837" s="20"/>
      <c r="R3837" s="5" t="str">
        <f ca="1">score</f>
        <v/>
      </c>
      <c r="S3837" s="7" t="str">
        <f ca="1">rescore_svc</f>
        <v/>
      </c>
      <c r="U3837" s="11" t="str">
        <f ca="1">price</f>
        <v/>
      </c>
      <c r="V3837" s="4"/>
      <c r="Y3837" s="388">
        <f ca="1">COUNTIFS(OFFSET($B$10, 0, 0, ROW()-9, 1), SERVICE[[#This Row],[Employee ID]], OFFSET($F$10, 0, 0, ROW()-9, 1), SERVICE[[#This Row],[Resources Role]])</f>
        <v>0</v>
      </c>
      <c r="Z3837" s="388">
        <f ca="1">COUNTIFS(OFFSET($F$10, 0, 0, ROW()-9, 1), SERVICE[[#This Row],[Resources Role]], OFFSET($H$10, 0, 0, ROW()-9, 1), SERVICE[[#This Row],[Booking]])</f>
        <v>0</v>
      </c>
    </row>
    <row r="3838" spans="1:26" x14ac:dyDescent="0.25">
      <c r="A3838" s="6" t="str">
        <f ca="1">no.</f>
        <v/>
      </c>
      <c r="E3838" s="4" t="str">
        <f ca="1">position</f>
        <v/>
      </c>
      <c r="J3838" s="318"/>
      <c r="M3838" s="4"/>
      <c r="O3838" s="6"/>
      <c r="Q3838" s="20"/>
      <c r="R3838" s="5" t="str">
        <f ca="1">score</f>
        <v/>
      </c>
      <c r="S3838" s="7" t="str">
        <f ca="1">rescore_svc</f>
        <v/>
      </c>
      <c r="U3838" s="11" t="str">
        <f ca="1">price</f>
        <v/>
      </c>
      <c r="V3838" s="4"/>
      <c r="Y3838" s="388">
        <f ca="1">COUNTIFS(OFFSET($B$10, 0, 0, ROW()-9, 1), SERVICE[[#This Row],[Employee ID]], OFFSET($F$10, 0, 0, ROW()-9, 1), SERVICE[[#This Row],[Resources Role]])</f>
        <v>0</v>
      </c>
      <c r="Z3838" s="388">
        <f ca="1">COUNTIFS(OFFSET($F$10, 0, 0, ROW()-9, 1), SERVICE[[#This Row],[Resources Role]], OFFSET($H$10, 0, 0, ROW()-9, 1), SERVICE[[#This Row],[Booking]])</f>
        <v>0</v>
      </c>
    </row>
    <row r="3839" spans="1:26" x14ac:dyDescent="0.25">
      <c r="A3839" s="6" t="str">
        <f ca="1">no.</f>
        <v/>
      </c>
      <c r="E3839" s="4" t="str">
        <f ca="1">position</f>
        <v/>
      </c>
      <c r="J3839" s="318"/>
      <c r="M3839" s="4"/>
      <c r="O3839" s="6"/>
      <c r="Q3839" s="20"/>
      <c r="R3839" s="5" t="str">
        <f ca="1">score</f>
        <v/>
      </c>
      <c r="S3839" s="7" t="str">
        <f ca="1">rescore_svc</f>
        <v/>
      </c>
      <c r="U3839" s="11" t="str">
        <f ca="1">price</f>
        <v/>
      </c>
      <c r="V3839" s="4"/>
      <c r="Y3839" s="388">
        <f ca="1">COUNTIFS(OFFSET($B$10, 0, 0, ROW()-9, 1), SERVICE[[#This Row],[Employee ID]], OFFSET($F$10, 0, 0, ROW()-9, 1), SERVICE[[#This Row],[Resources Role]])</f>
        <v>0</v>
      </c>
      <c r="Z3839" s="388">
        <f ca="1">COUNTIFS(OFFSET($F$10, 0, 0, ROW()-9, 1), SERVICE[[#This Row],[Resources Role]], OFFSET($H$10, 0, 0, ROW()-9, 1), SERVICE[[#This Row],[Booking]])</f>
        <v>0</v>
      </c>
    </row>
    <row r="3840" spans="1:26" x14ac:dyDescent="0.25">
      <c r="A3840" s="6" t="str">
        <f ca="1">no.</f>
        <v/>
      </c>
      <c r="E3840" s="4" t="str">
        <f ca="1">position</f>
        <v/>
      </c>
      <c r="J3840" s="318"/>
      <c r="M3840" s="4"/>
      <c r="O3840" s="6"/>
      <c r="Q3840" s="20"/>
      <c r="R3840" s="5" t="str">
        <f ca="1">score</f>
        <v/>
      </c>
      <c r="S3840" s="7" t="str">
        <f ca="1">rescore_svc</f>
        <v/>
      </c>
      <c r="U3840" s="11" t="str">
        <f ca="1">price</f>
        <v/>
      </c>
      <c r="V3840" s="4"/>
      <c r="Y3840" s="388">
        <f ca="1">COUNTIFS(OFFSET($B$10, 0, 0, ROW()-9, 1), SERVICE[[#This Row],[Employee ID]], OFFSET($F$10, 0, 0, ROW()-9, 1), SERVICE[[#This Row],[Resources Role]])</f>
        <v>0</v>
      </c>
      <c r="Z3840" s="388">
        <f ca="1">COUNTIFS(OFFSET($F$10, 0, 0, ROW()-9, 1), SERVICE[[#This Row],[Resources Role]], OFFSET($H$10, 0, 0, ROW()-9, 1), SERVICE[[#This Row],[Booking]])</f>
        <v>0</v>
      </c>
    </row>
    <row r="3841" spans="1:26" x14ac:dyDescent="0.25">
      <c r="A3841" s="6" t="str">
        <f ca="1">no.</f>
        <v/>
      </c>
      <c r="E3841" s="4" t="str">
        <f ca="1">position</f>
        <v/>
      </c>
      <c r="J3841" s="318"/>
      <c r="M3841" s="4"/>
      <c r="O3841" s="6"/>
      <c r="Q3841" s="20"/>
      <c r="R3841" s="5" t="str">
        <f ca="1">score</f>
        <v/>
      </c>
      <c r="S3841" s="7" t="str">
        <f ca="1">rescore_svc</f>
        <v/>
      </c>
      <c r="U3841" s="11" t="str">
        <f ca="1">price</f>
        <v/>
      </c>
      <c r="V3841" s="4"/>
      <c r="Y3841" s="388">
        <f ca="1">COUNTIFS(OFFSET($B$10, 0, 0, ROW()-9, 1), SERVICE[[#This Row],[Employee ID]], OFFSET($F$10, 0, 0, ROW()-9, 1), SERVICE[[#This Row],[Resources Role]])</f>
        <v>0</v>
      </c>
      <c r="Z3841" s="388">
        <f ca="1">COUNTIFS(OFFSET($F$10, 0, 0, ROW()-9, 1), SERVICE[[#This Row],[Resources Role]], OFFSET($H$10, 0, 0, ROW()-9, 1), SERVICE[[#This Row],[Booking]])</f>
        <v>0</v>
      </c>
    </row>
    <row r="3842" spans="1:26" x14ac:dyDescent="0.25">
      <c r="A3842" s="6" t="str">
        <f ca="1">no.</f>
        <v/>
      </c>
      <c r="E3842" s="4" t="str">
        <f ca="1">position</f>
        <v/>
      </c>
      <c r="J3842" s="318"/>
      <c r="M3842" s="4"/>
      <c r="O3842" s="6"/>
      <c r="Q3842" s="20"/>
      <c r="R3842" s="5" t="str">
        <f ca="1">score</f>
        <v/>
      </c>
      <c r="S3842" s="7" t="str">
        <f ca="1">rescore_svc</f>
        <v/>
      </c>
      <c r="U3842" s="11" t="str">
        <f ca="1">price</f>
        <v/>
      </c>
      <c r="V3842" s="4"/>
      <c r="Y3842" s="388">
        <f ca="1">COUNTIFS(OFFSET($B$10, 0, 0, ROW()-9, 1), SERVICE[[#This Row],[Employee ID]], OFFSET($F$10, 0, 0, ROW()-9, 1), SERVICE[[#This Row],[Resources Role]])</f>
        <v>0</v>
      </c>
      <c r="Z3842" s="388">
        <f ca="1">COUNTIFS(OFFSET($F$10, 0, 0, ROW()-9, 1), SERVICE[[#This Row],[Resources Role]], OFFSET($H$10, 0, 0, ROW()-9, 1), SERVICE[[#This Row],[Booking]])</f>
        <v>0</v>
      </c>
    </row>
    <row r="3843" spans="1:26" x14ac:dyDescent="0.25">
      <c r="A3843" s="6" t="str">
        <f ca="1">no.</f>
        <v/>
      </c>
      <c r="E3843" s="4" t="str">
        <f ca="1">position</f>
        <v/>
      </c>
      <c r="J3843" s="318"/>
      <c r="M3843" s="4"/>
      <c r="O3843" s="6"/>
      <c r="Q3843" s="20"/>
      <c r="R3843" s="5" t="str">
        <f ca="1">score</f>
        <v/>
      </c>
      <c r="S3843" s="7" t="str">
        <f ca="1">rescore_svc</f>
        <v/>
      </c>
      <c r="U3843" s="11" t="str">
        <f ca="1">price</f>
        <v/>
      </c>
      <c r="V3843" s="4"/>
      <c r="Y3843" s="388">
        <f ca="1">COUNTIFS(OFFSET($B$10, 0, 0, ROW()-9, 1), SERVICE[[#This Row],[Employee ID]], OFFSET($F$10, 0, 0, ROW()-9, 1), SERVICE[[#This Row],[Resources Role]])</f>
        <v>0</v>
      </c>
      <c r="Z3843" s="388">
        <f ca="1">COUNTIFS(OFFSET($F$10, 0, 0, ROW()-9, 1), SERVICE[[#This Row],[Resources Role]], OFFSET($H$10, 0, 0, ROW()-9, 1), SERVICE[[#This Row],[Booking]])</f>
        <v>0</v>
      </c>
    </row>
    <row r="3844" spans="1:26" x14ac:dyDescent="0.25">
      <c r="A3844" s="6" t="str">
        <f ca="1">no.</f>
        <v/>
      </c>
      <c r="E3844" s="4" t="str">
        <f ca="1">position</f>
        <v/>
      </c>
      <c r="J3844" s="318"/>
      <c r="M3844" s="4"/>
      <c r="O3844" s="6"/>
      <c r="Q3844" s="20"/>
      <c r="R3844" s="5" t="str">
        <f ca="1">score</f>
        <v/>
      </c>
      <c r="S3844" s="7" t="str">
        <f ca="1">rescore_svc</f>
        <v/>
      </c>
      <c r="U3844" s="11" t="str">
        <f ca="1">price</f>
        <v/>
      </c>
      <c r="V3844" s="4"/>
      <c r="Y3844" s="388">
        <f ca="1">COUNTIFS(OFFSET($B$10, 0, 0, ROW()-9, 1), SERVICE[[#This Row],[Employee ID]], OFFSET($F$10, 0, 0, ROW()-9, 1), SERVICE[[#This Row],[Resources Role]])</f>
        <v>0</v>
      </c>
      <c r="Z3844" s="388">
        <f ca="1">COUNTIFS(OFFSET($F$10, 0, 0, ROW()-9, 1), SERVICE[[#This Row],[Resources Role]], OFFSET($H$10, 0, 0, ROW()-9, 1), SERVICE[[#This Row],[Booking]])</f>
        <v>0</v>
      </c>
    </row>
    <row r="3845" spans="1:26" x14ac:dyDescent="0.25">
      <c r="A3845" s="6" t="str">
        <f ca="1">no.</f>
        <v/>
      </c>
      <c r="E3845" s="4" t="str">
        <f ca="1">position</f>
        <v/>
      </c>
      <c r="J3845" s="318"/>
      <c r="M3845" s="4"/>
      <c r="O3845" s="6"/>
      <c r="Q3845" s="20"/>
      <c r="R3845" s="5" t="str">
        <f ca="1">score</f>
        <v/>
      </c>
      <c r="S3845" s="7" t="str">
        <f ca="1">rescore_svc</f>
        <v/>
      </c>
      <c r="U3845" s="11" t="str">
        <f ca="1">price</f>
        <v/>
      </c>
      <c r="V3845" s="4"/>
      <c r="Y3845" s="388">
        <f ca="1">COUNTIFS(OFFSET($B$10, 0, 0, ROW()-9, 1), SERVICE[[#This Row],[Employee ID]], OFFSET($F$10, 0, 0, ROW()-9, 1), SERVICE[[#This Row],[Resources Role]])</f>
        <v>0</v>
      </c>
      <c r="Z3845" s="388">
        <f ca="1">COUNTIFS(OFFSET($F$10, 0, 0, ROW()-9, 1), SERVICE[[#This Row],[Resources Role]], OFFSET($H$10, 0, 0, ROW()-9, 1), SERVICE[[#This Row],[Booking]])</f>
        <v>0</v>
      </c>
    </row>
    <row r="3846" spans="1:26" x14ac:dyDescent="0.25">
      <c r="A3846" s="6" t="str">
        <f ca="1">no.</f>
        <v/>
      </c>
      <c r="E3846" s="4" t="str">
        <f ca="1">position</f>
        <v/>
      </c>
      <c r="J3846" s="318"/>
      <c r="M3846" s="4"/>
      <c r="O3846" s="6"/>
      <c r="Q3846" s="20"/>
      <c r="R3846" s="5" t="str">
        <f ca="1">score</f>
        <v/>
      </c>
      <c r="S3846" s="7" t="str">
        <f ca="1">rescore_svc</f>
        <v/>
      </c>
      <c r="U3846" s="11" t="str">
        <f ca="1">price</f>
        <v/>
      </c>
      <c r="V3846" s="4"/>
      <c r="Y3846" s="388">
        <f ca="1">COUNTIFS(OFFSET($B$10, 0, 0, ROW()-9, 1), SERVICE[[#This Row],[Employee ID]], OFFSET($F$10, 0, 0, ROW()-9, 1), SERVICE[[#This Row],[Resources Role]])</f>
        <v>0</v>
      </c>
      <c r="Z3846" s="388">
        <f ca="1">COUNTIFS(OFFSET($F$10, 0, 0, ROW()-9, 1), SERVICE[[#This Row],[Resources Role]], OFFSET($H$10, 0, 0, ROW()-9, 1), SERVICE[[#This Row],[Booking]])</f>
        <v>0</v>
      </c>
    </row>
    <row r="3847" spans="1:26" x14ac:dyDescent="0.25">
      <c r="A3847" s="6" t="str">
        <f ca="1">no.</f>
        <v/>
      </c>
      <c r="E3847" s="4" t="str">
        <f ca="1">position</f>
        <v/>
      </c>
      <c r="J3847" s="318"/>
      <c r="M3847" s="4"/>
      <c r="O3847" s="6"/>
      <c r="Q3847" s="20"/>
      <c r="R3847" s="5" t="str">
        <f ca="1">score</f>
        <v/>
      </c>
      <c r="S3847" s="7" t="str">
        <f ca="1">rescore_svc</f>
        <v/>
      </c>
      <c r="U3847" s="11" t="str">
        <f ca="1">price</f>
        <v/>
      </c>
      <c r="V3847" s="4"/>
      <c r="Y3847" s="388">
        <f ca="1">COUNTIFS(OFFSET($B$10, 0, 0, ROW()-9, 1), SERVICE[[#This Row],[Employee ID]], OFFSET($F$10, 0, 0, ROW()-9, 1), SERVICE[[#This Row],[Resources Role]])</f>
        <v>0</v>
      </c>
      <c r="Z3847" s="388">
        <f ca="1">COUNTIFS(OFFSET($F$10, 0, 0, ROW()-9, 1), SERVICE[[#This Row],[Resources Role]], OFFSET($H$10, 0, 0, ROW()-9, 1), SERVICE[[#This Row],[Booking]])</f>
        <v>0</v>
      </c>
    </row>
    <row r="3848" spans="1:26" x14ac:dyDescent="0.25">
      <c r="A3848" s="6" t="str">
        <f ca="1">no.</f>
        <v/>
      </c>
      <c r="E3848" s="4" t="str">
        <f ca="1">position</f>
        <v/>
      </c>
      <c r="J3848" s="318"/>
      <c r="M3848" s="4"/>
      <c r="O3848" s="6"/>
      <c r="Q3848" s="20"/>
      <c r="R3848" s="5" t="str">
        <f ca="1">score</f>
        <v/>
      </c>
      <c r="S3848" s="7" t="str">
        <f ca="1">rescore_svc</f>
        <v/>
      </c>
      <c r="U3848" s="11" t="str">
        <f ca="1">price</f>
        <v/>
      </c>
      <c r="V3848" s="4"/>
      <c r="Y3848" s="388">
        <f ca="1">COUNTIFS(OFFSET($B$10, 0, 0, ROW()-9, 1), SERVICE[[#This Row],[Employee ID]], OFFSET($F$10, 0, 0, ROW()-9, 1), SERVICE[[#This Row],[Resources Role]])</f>
        <v>0</v>
      </c>
      <c r="Z3848" s="388">
        <f ca="1">COUNTIFS(OFFSET($F$10, 0, 0, ROW()-9, 1), SERVICE[[#This Row],[Resources Role]], OFFSET($H$10, 0, 0, ROW()-9, 1), SERVICE[[#This Row],[Booking]])</f>
        <v>0</v>
      </c>
    </row>
    <row r="3849" spans="1:26" x14ac:dyDescent="0.25">
      <c r="A3849" s="6" t="str">
        <f ca="1">no.</f>
        <v/>
      </c>
      <c r="E3849" s="4" t="str">
        <f ca="1">position</f>
        <v/>
      </c>
      <c r="J3849" s="318"/>
      <c r="M3849" s="4"/>
      <c r="O3849" s="6"/>
      <c r="Q3849" s="20"/>
      <c r="R3849" s="5" t="str">
        <f ca="1">score</f>
        <v/>
      </c>
      <c r="S3849" s="7" t="str">
        <f ca="1">rescore_svc</f>
        <v/>
      </c>
      <c r="U3849" s="11" t="str">
        <f ca="1">price</f>
        <v/>
      </c>
      <c r="V3849" s="4"/>
      <c r="Y3849" s="388">
        <f ca="1">COUNTIFS(OFFSET($B$10, 0, 0, ROW()-9, 1), SERVICE[[#This Row],[Employee ID]], OFFSET($F$10, 0, 0, ROW()-9, 1), SERVICE[[#This Row],[Resources Role]])</f>
        <v>0</v>
      </c>
      <c r="Z3849" s="388">
        <f ca="1">COUNTIFS(OFFSET($F$10, 0, 0, ROW()-9, 1), SERVICE[[#This Row],[Resources Role]], OFFSET($H$10, 0, 0, ROW()-9, 1), SERVICE[[#This Row],[Booking]])</f>
        <v>0</v>
      </c>
    </row>
    <row r="3850" spans="1:26" x14ac:dyDescent="0.25">
      <c r="A3850" s="6" t="str">
        <f ca="1">no.</f>
        <v/>
      </c>
      <c r="E3850" s="4" t="str">
        <f ca="1">position</f>
        <v/>
      </c>
      <c r="J3850" s="318"/>
      <c r="M3850" s="4"/>
      <c r="O3850" s="6"/>
      <c r="Q3850" s="20"/>
      <c r="R3850" s="5" t="str">
        <f ca="1">score</f>
        <v/>
      </c>
      <c r="S3850" s="7" t="str">
        <f ca="1">rescore_svc</f>
        <v/>
      </c>
      <c r="U3850" s="11" t="str">
        <f ca="1">price</f>
        <v/>
      </c>
      <c r="V3850" s="4"/>
      <c r="Y3850" s="388">
        <f ca="1">COUNTIFS(OFFSET($B$10, 0, 0, ROW()-9, 1), SERVICE[[#This Row],[Employee ID]], OFFSET($F$10, 0, 0, ROW()-9, 1), SERVICE[[#This Row],[Resources Role]])</f>
        <v>0</v>
      </c>
      <c r="Z3850" s="388">
        <f ca="1">COUNTIFS(OFFSET($F$10, 0, 0, ROW()-9, 1), SERVICE[[#This Row],[Resources Role]], OFFSET($H$10, 0, 0, ROW()-9, 1), SERVICE[[#This Row],[Booking]])</f>
        <v>0</v>
      </c>
    </row>
    <row r="3851" spans="1:26" x14ac:dyDescent="0.25">
      <c r="A3851" s="6" t="str">
        <f ca="1">no.</f>
        <v/>
      </c>
      <c r="E3851" s="4" t="str">
        <f ca="1">position</f>
        <v/>
      </c>
      <c r="J3851" s="318"/>
      <c r="M3851" s="4"/>
      <c r="O3851" s="6"/>
      <c r="Q3851" s="20"/>
      <c r="R3851" s="5" t="str">
        <f ca="1">score</f>
        <v/>
      </c>
      <c r="S3851" s="7" t="str">
        <f ca="1">rescore_svc</f>
        <v/>
      </c>
      <c r="U3851" s="11" t="str">
        <f ca="1">price</f>
        <v/>
      </c>
      <c r="V3851" s="4"/>
      <c r="Y3851" s="388">
        <f ca="1">COUNTIFS(OFFSET($B$10, 0, 0, ROW()-9, 1), SERVICE[[#This Row],[Employee ID]], OFFSET($F$10, 0, 0, ROW()-9, 1), SERVICE[[#This Row],[Resources Role]])</f>
        <v>0</v>
      </c>
      <c r="Z3851" s="388">
        <f ca="1">COUNTIFS(OFFSET($F$10, 0, 0, ROW()-9, 1), SERVICE[[#This Row],[Resources Role]], OFFSET($H$10, 0, 0, ROW()-9, 1), SERVICE[[#This Row],[Booking]])</f>
        <v>0</v>
      </c>
    </row>
    <row r="3852" spans="1:26" x14ac:dyDescent="0.25">
      <c r="A3852" s="6" t="str">
        <f ca="1">no.</f>
        <v/>
      </c>
      <c r="E3852" s="4" t="str">
        <f ca="1">position</f>
        <v/>
      </c>
      <c r="J3852" s="318"/>
      <c r="M3852" s="4"/>
      <c r="O3852" s="6"/>
      <c r="Q3852" s="20"/>
      <c r="R3852" s="5" t="str">
        <f ca="1">score</f>
        <v/>
      </c>
      <c r="S3852" s="7" t="str">
        <f ca="1">rescore_svc</f>
        <v/>
      </c>
      <c r="U3852" s="11" t="str">
        <f ca="1">price</f>
        <v/>
      </c>
      <c r="V3852" s="4"/>
      <c r="Y3852" s="388">
        <f ca="1">COUNTIFS(OFFSET($B$10, 0, 0, ROW()-9, 1), SERVICE[[#This Row],[Employee ID]], OFFSET($F$10, 0, 0, ROW()-9, 1), SERVICE[[#This Row],[Resources Role]])</f>
        <v>0</v>
      </c>
      <c r="Z3852" s="388">
        <f ca="1">COUNTIFS(OFFSET($F$10, 0, 0, ROW()-9, 1), SERVICE[[#This Row],[Resources Role]], OFFSET($H$10, 0, 0, ROW()-9, 1), SERVICE[[#This Row],[Booking]])</f>
        <v>0</v>
      </c>
    </row>
    <row r="3853" spans="1:26" x14ac:dyDescent="0.25">
      <c r="A3853" s="6" t="str">
        <f ca="1">no.</f>
        <v/>
      </c>
      <c r="E3853" s="4" t="str">
        <f ca="1">position</f>
        <v/>
      </c>
      <c r="J3853" s="318"/>
      <c r="M3853" s="4"/>
      <c r="O3853" s="6"/>
      <c r="Q3853" s="20"/>
      <c r="R3853" s="5" t="str">
        <f ca="1">score</f>
        <v/>
      </c>
      <c r="S3853" s="7" t="str">
        <f ca="1">rescore_svc</f>
        <v/>
      </c>
      <c r="U3853" s="11" t="str">
        <f ca="1">price</f>
        <v/>
      </c>
      <c r="V3853" s="4"/>
      <c r="Y3853" s="388">
        <f ca="1">COUNTIFS(OFFSET($B$10, 0, 0, ROW()-9, 1), SERVICE[[#This Row],[Employee ID]], OFFSET($F$10, 0, 0, ROW()-9, 1), SERVICE[[#This Row],[Resources Role]])</f>
        <v>0</v>
      </c>
      <c r="Z3853" s="388">
        <f ca="1">COUNTIFS(OFFSET($F$10, 0, 0, ROW()-9, 1), SERVICE[[#This Row],[Resources Role]], OFFSET($H$10, 0, 0, ROW()-9, 1), SERVICE[[#This Row],[Booking]])</f>
        <v>0</v>
      </c>
    </row>
    <row r="3854" spans="1:26" x14ac:dyDescent="0.25">
      <c r="A3854" s="6" t="str">
        <f ca="1">no.</f>
        <v/>
      </c>
      <c r="E3854" s="4" t="str">
        <f ca="1">position</f>
        <v/>
      </c>
      <c r="J3854" s="318"/>
      <c r="M3854" s="4"/>
      <c r="O3854" s="6"/>
      <c r="Q3854" s="20"/>
      <c r="R3854" s="5" t="str">
        <f ca="1">score</f>
        <v/>
      </c>
      <c r="S3854" s="7" t="str">
        <f ca="1">rescore_svc</f>
        <v/>
      </c>
      <c r="U3854" s="11" t="str">
        <f ca="1">price</f>
        <v/>
      </c>
      <c r="V3854" s="4"/>
      <c r="Y3854" s="388">
        <f ca="1">COUNTIFS(OFFSET($B$10, 0, 0, ROW()-9, 1), SERVICE[[#This Row],[Employee ID]], OFFSET($F$10, 0, 0, ROW()-9, 1), SERVICE[[#This Row],[Resources Role]])</f>
        <v>0</v>
      </c>
      <c r="Z3854" s="388">
        <f ca="1">COUNTIFS(OFFSET($F$10, 0, 0, ROW()-9, 1), SERVICE[[#This Row],[Resources Role]], OFFSET($H$10, 0, 0, ROW()-9, 1), SERVICE[[#This Row],[Booking]])</f>
        <v>0</v>
      </c>
    </row>
    <row r="3855" spans="1:26" x14ac:dyDescent="0.25">
      <c r="A3855" s="6" t="str">
        <f ca="1">no.</f>
        <v/>
      </c>
      <c r="E3855" s="4" t="str">
        <f ca="1">position</f>
        <v/>
      </c>
      <c r="J3855" s="318"/>
      <c r="M3855" s="4"/>
      <c r="O3855" s="6"/>
      <c r="Q3855" s="20"/>
      <c r="R3855" s="5" t="str">
        <f ca="1">score</f>
        <v/>
      </c>
      <c r="S3855" s="7" t="str">
        <f ca="1">rescore_svc</f>
        <v/>
      </c>
      <c r="U3855" s="11" t="str">
        <f ca="1">price</f>
        <v/>
      </c>
      <c r="V3855" s="4"/>
      <c r="Y3855" s="388">
        <f ca="1">COUNTIFS(OFFSET($B$10, 0, 0, ROW()-9, 1), SERVICE[[#This Row],[Employee ID]], OFFSET($F$10, 0, 0, ROW()-9, 1), SERVICE[[#This Row],[Resources Role]])</f>
        <v>0</v>
      </c>
      <c r="Z3855" s="388">
        <f ca="1">COUNTIFS(OFFSET($F$10, 0, 0, ROW()-9, 1), SERVICE[[#This Row],[Resources Role]], OFFSET($H$10, 0, 0, ROW()-9, 1), SERVICE[[#This Row],[Booking]])</f>
        <v>0</v>
      </c>
    </row>
    <row r="3856" spans="1:26" x14ac:dyDescent="0.25">
      <c r="A3856" s="6" t="str">
        <f ca="1">no.</f>
        <v/>
      </c>
      <c r="E3856" s="4" t="str">
        <f ca="1">position</f>
        <v/>
      </c>
      <c r="J3856" s="318"/>
      <c r="M3856" s="4"/>
      <c r="O3856" s="6"/>
      <c r="Q3856" s="20"/>
      <c r="R3856" s="5" t="str">
        <f ca="1">score</f>
        <v/>
      </c>
      <c r="S3856" s="7" t="str">
        <f ca="1">rescore_svc</f>
        <v/>
      </c>
      <c r="U3856" s="11" t="str">
        <f ca="1">price</f>
        <v/>
      </c>
      <c r="V3856" s="4"/>
      <c r="Y3856" s="388">
        <f ca="1">COUNTIFS(OFFSET($B$10, 0, 0, ROW()-9, 1), SERVICE[[#This Row],[Employee ID]], OFFSET($F$10, 0, 0, ROW()-9, 1), SERVICE[[#This Row],[Resources Role]])</f>
        <v>0</v>
      </c>
      <c r="Z3856" s="388">
        <f ca="1">COUNTIFS(OFFSET($F$10, 0, 0, ROW()-9, 1), SERVICE[[#This Row],[Resources Role]], OFFSET($H$10, 0, 0, ROW()-9, 1), SERVICE[[#This Row],[Booking]])</f>
        <v>0</v>
      </c>
    </row>
    <row r="3857" spans="1:26" x14ac:dyDescent="0.25">
      <c r="A3857" s="6" t="str">
        <f ca="1">no.</f>
        <v/>
      </c>
      <c r="E3857" s="4" t="str">
        <f ca="1">position</f>
        <v/>
      </c>
      <c r="J3857" s="318"/>
      <c r="M3857" s="4"/>
      <c r="O3857" s="6"/>
      <c r="Q3857" s="20"/>
      <c r="R3857" s="5" t="str">
        <f ca="1">score</f>
        <v/>
      </c>
      <c r="S3857" s="7" t="str">
        <f ca="1">rescore_svc</f>
        <v/>
      </c>
      <c r="U3857" s="11" t="str">
        <f ca="1">price</f>
        <v/>
      </c>
      <c r="V3857" s="4"/>
      <c r="Y3857" s="388">
        <f ca="1">COUNTIFS(OFFSET($B$10, 0, 0, ROW()-9, 1), SERVICE[[#This Row],[Employee ID]], OFFSET($F$10, 0, 0, ROW()-9, 1), SERVICE[[#This Row],[Resources Role]])</f>
        <v>0</v>
      </c>
      <c r="Z3857" s="388">
        <f ca="1">COUNTIFS(OFFSET($F$10, 0, 0, ROW()-9, 1), SERVICE[[#This Row],[Resources Role]], OFFSET($H$10, 0, 0, ROW()-9, 1), SERVICE[[#This Row],[Booking]])</f>
        <v>0</v>
      </c>
    </row>
    <row r="3858" spans="1:26" x14ac:dyDescent="0.25">
      <c r="A3858" s="6" t="str">
        <f ca="1">no.</f>
        <v/>
      </c>
      <c r="E3858" s="4" t="str">
        <f ca="1">position</f>
        <v/>
      </c>
      <c r="J3858" s="318"/>
      <c r="M3858" s="4"/>
      <c r="O3858" s="6"/>
      <c r="Q3858" s="20"/>
      <c r="R3858" s="5" t="str">
        <f ca="1">score</f>
        <v/>
      </c>
      <c r="S3858" s="7" t="str">
        <f ca="1">rescore_svc</f>
        <v/>
      </c>
      <c r="U3858" s="11" t="str">
        <f ca="1">price</f>
        <v/>
      </c>
      <c r="V3858" s="4"/>
      <c r="Y3858" s="388">
        <f ca="1">COUNTIFS(OFFSET($B$10, 0, 0, ROW()-9, 1), SERVICE[[#This Row],[Employee ID]], OFFSET($F$10, 0, 0, ROW()-9, 1), SERVICE[[#This Row],[Resources Role]])</f>
        <v>0</v>
      </c>
      <c r="Z3858" s="388">
        <f ca="1">COUNTIFS(OFFSET($F$10, 0, 0, ROW()-9, 1), SERVICE[[#This Row],[Resources Role]], OFFSET($H$10, 0, 0, ROW()-9, 1), SERVICE[[#This Row],[Booking]])</f>
        <v>0</v>
      </c>
    </row>
    <row r="3859" spans="1:26" x14ac:dyDescent="0.25">
      <c r="A3859" s="6" t="str">
        <f ca="1">no.</f>
        <v/>
      </c>
      <c r="E3859" s="4" t="str">
        <f ca="1">position</f>
        <v/>
      </c>
      <c r="J3859" s="318"/>
      <c r="M3859" s="4"/>
      <c r="O3859" s="6"/>
      <c r="Q3859" s="20"/>
      <c r="R3859" s="5" t="str">
        <f ca="1">score</f>
        <v/>
      </c>
      <c r="S3859" s="7" t="str">
        <f ca="1">rescore_svc</f>
        <v/>
      </c>
      <c r="U3859" s="11" t="str">
        <f ca="1">price</f>
        <v/>
      </c>
      <c r="V3859" s="4"/>
      <c r="Y3859" s="388">
        <f ca="1">COUNTIFS(OFFSET($B$10, 0, 0, ROW()-9, 1), SERVICE[[#This Row],[Employee ID]], OFFSET($F$10, 0, 0, ROW()-9, 1), SERVICE[[#This Row],[Resources Role]])</f>
        <v>0</v>
      </c>
      <c r="Z3859" s="388">
        <f ca="1">COUNTIFS(OFFSET($F$10, 0, 0, ROW()-9, 1), SERVICE[[#This Row],[Resources Role]], OFFSET($H$10, 0, 0, ROW()-9, 1), SERVICE[[#This Row],[Booking]])</f>
        <v>0</v>
      </c>
    </row>
    <row r="3860" spans="1:26" x14ac:dyDescent="0.25">
      <c r="A3860" s="6" t="str">
        <f ca="1">no.</f>
        <v/>
      </c>
      <c r="E3860" s="4" t="str">
        <f ca="1">position</f>
        <v/>
      </c>
      <c r="J3860" s="318"/>
      <c r="M3860" s="4"/>
      <c r="O3860" s="6"/>
      <c r="Q3860" s="20"/>
      <c r="R3860" s="5" t="str">
        <f ca="1">score</f>
        <v/>
      </c>
      <c r="S3860" s="7" t="str">
        <f ca="1">rescore_svc</f>
        <v/>
      </c>
      <c r="U3860" s="11" t="str">
        <f ca="1">price</f>
        <v/>
      </c>
      <c r="V3860" s="4"/>
      <c r="Y3860" s="388">
        <f ca="1">COUNTIFS(OFFSET($B$10, 0, 0, ROW()-9, 1), SERVICE[[#This Row],[Employee ID]], OFFSET($F$10, 0, 0, ROW()-9, 1), SERVICE[[#This Row],[Resources Role]])</f>
        <v>0</v>
      </c>
      <c r="Z3860" s="388">
        <f ca="1">COUNTIFS(OFFSET($F$10, 0, 0, ROW()-9, 1), SERVICE[[#This Row],[Resources Role]], OFFSET($H$10, 0, 0, ROW()-9, 1), SERVICE[[#This Row],[Booking]])</f>
        <v>0</v>
      </c>
    </row>
    <row r="3861" spans="1:26" x14ac:dyDescent="0.25">
      <c r="A3861" s="6" t="str">
        <f ca="1">no.</f>
        <v/>
      </c>
      <c r="E3861" s="4" t="str">
        <f ca="1">position</f>
        <v/>
      </c>
      <c r="J3861" s="318"/>
      <c r="M3861" s="4"/>
      <c r="O3861" s="6"/>
      <c r="Q3861" s="20"/>
      <c r="R3861" s="5" t="str">
        <f ca="1">score</f>
        <v/>
      </c>
      <c r="S3861" s="7" t="str">
        <f ca="1">rescore_svc</f>
        <v/>
      </c>
      <c r="U3861" s="11" t="str">
        <f ca="1">price</f>
        <v/>
      </c>
      <c r="V3861" s="4"/>
      <c r="Y3861" s="388">
        <f ca="1">COUNTIFS(OFFSET($B$10, 0, 0, ROW()-9, 1), SERVICE[[#This Row],[Employee ID]], OFFSET($F$10, 0, 0, ROW()-9, 1), SERVICE[[#This Row],[Resources Role]])</f>
        <v>0</v>
      </c>
      <c r="Z3861" s="388">
        <f ca="1">COUNTIFS(OFFSET($F$10, 0, 0, ROW()-9, 1), SERVICE[[#This Row],[Resources Role]], OFFSET($H$10, 0, 0, ROW()-9, 1), SERVICE[[#This Row],[Booking]])</f>
        <v>0</v>
      </c>
    </row>
    <row r="3862" spans="1:26" x14ac:dyDescent="0.25">
      <c r="A3862" s="6" t="str">
        <f ca="1">no.</f>
        <v/>
      </c>
      <c r="E3862" s="4" t="str">
        <f ca="1">position</f>
        <v/>
      </c>
      <c r="J3862" s="318"/>
      <c r="M3862" s="4"/>
      <c r="O3862" s="6"/>
      <c r="Q3862" s="20"/>
      <c r="R3862" s="5" t="str">
        <f ca="1">score</f>
        <v/>
      </c>
      <c r="S3862" s="7" t="str">
        <f ca="1">rescore_svc</f>
        <v/>
      </c>
      <c r="U3862" s="11" t="str">
        <f ca="1">price</f>
        <v/>
      </c>
      <c r="V3862" s="4"/>
      <c r="Y3862" s="388">
        <f ca="1">COUNTIFS(OFFSET($B$10, 0, 0, ROW()-9, 1), SERVICE[[#This Row],[Employee ID]], OFFSET($F$10, 0, 0, ROW()-9, 1), SERVICE[[#This Row],[Resources Role]])</f>
        <v>0</v>
      </c>
      <c r="Z3862" s="388">
        <f ca="1">COUNTIFS(OFFSET($F$10, 0, 0, ROW()-9, 1), SERVICE[[#This Row],[Resources Role]], OFFSET($H$10, 0, 0, ROW()-9, 1), SERVICE[[#This Row],[Booking]])</f>
        <v>0</v>
      </c>
    </row>
    <row r="3863" spans="1:26" x14ac:dyDescent="0.25">
      <c r="A3863" s="6" t="str">
        <f ca="1">no.</f>
        <v/>
      </c>
      <c r="E3863" s="4" t="str">
        <f ca="1">position</f>
        <v/>
      </c>
      <c r="J3863" s="318"/>
      <c r="M3863" s="4"/>
      <c r="O3863" s="6"/>
      <c r="Q3863" s="20"/>
      <c r="R3863" s="5" t="str">
        <f ca="1">score</f>
        <v/>
      </c>
      <c r="S3863" s="7" t="str">
        <f ca="1">rescore_svc</f>
        <v/>
      </c>
      <c r="U3863" s="11" t="str">
        <f ca="1">price</f>
        <v/>
      </c>
      <c r="V3863" s="4"/>
      <c r="Y3863" s="388">
        <f ca="1">COUNTIFS(OFFSET($B$10, 0, 0, ROW()-9, 1), SERVICE[[#This Row],[Employee ID]], OFFSET($F$10, 0, 0, ROW()-9, 1), SERVICE[[#This Row],[Resources Role]])</f>
        <v>0</v>
      </c>
      <c r="Z3863" s="388">
        <f ca="1">COUNTIFS(OFFSET($F$10, 0, 0, ROW()-9, 1), SERVICE[[#This Row],[Resources Role]], OFFSET($H$10, 0, 0, ROW()-9, 1), SERVICE[[#This Row],[Booking]])</f>
        <v>0</v>
      </c>
    </row>
    <row r="3864" spans="1:26" x14ac:dyDescent="0.25">
      <c r="A3864" s="6" t="str">
        <f ca="1">no.</f>
        <v/>
      </c>
      <c r="E3864" s="4" t="str">
        <f ca="1">position</f>
        <v/>
      </c>
      <c r="J3864" s="318"/>
      <c r="M3864" s="4"/>
      <c r="O3864" s="6"/>
      <c r="Q3864" s="20"/>
      <c r="R3864" s="5" t="str">
        <f ca="1">score</f>
        <v/>
      </c>
      <c r="S3864" s="7" t="str">
        <f ca="1">rescore_svc</f>
        <v/>
      </c>
      <c r="U3864" s="11" t="str">
        <f ca="1">price</f>
        <v/>
      </c>
      <c r="V3864" s="4"/>
      <c r="Y3864" s="388">
        <f ca="1">COUNTIFS(OFFSET($B$10, 0, 0, ROW()-9, 1), SERVICE[[#This Row],[Employee ID]], OFFSET($F$10, 0, 0, ROW()-9, 1), SERVICE[[#This Row],[Resources Role]])</f>
        <v>0</v>
      </c>
      <c r="Z3864" s="388">
        <f ca="1">COUNTIFS(OFFSET($F$10, 0, 0, ROW()-9, 1), SERVICE[[#This Row],[Resources Role]], OFFSET($H$10, 0, 0, ROW()-9, 1), SERVICE[[#This Row],[Booking]])</f>
        <v>0</v>
      </c>
    </row>
    <row r="3865" spans="1:26" x14ac:dyDescent="0.25">
      <c r="A3865" s="6" t="str">
        <f ca="1">no.</f>
        <v/>
      </c>
      <c r="E3865" s="4" t="str">
        <f ca="1">position</f>
        <v/>
      </c>
      <c r="J3865" s="318"/>
      <c r="M3865" s="4"/>
      <c r="O3865" s="6"/>
      <c r="Q3865" s="20"/>
      <c r="R3865" s="5" t="str">
        <f ca="1">score</f>
        <v/>
      </c>
      <c r="S3865" s="7" t="str">
        <f ca="1">rescore_svc</f>
        <v/>
      </c>
      <c r="U3865" s="11" t="str">
        <f ca="1">price</f>
        <v/>
      </c>
      <c r="V3865" s="4"/>
      <c r="Y3865" s="388">
        <f ca="1">COUNTIFS(OFFSET($B$10, 0, 0, ROW()-9, 1), SERVICE[[#This Row],[Employee ID]], OFFSET($F$10, 0, 0, ROW()-9, 1), SERVICE[[#This Row],[Resources Role]])</f>
        <v>0</v>
      </c>
      <c r="Z3865" s="388">
        <f ca="1">COUNTIFS(OFFSET($F$10, 0, 0, ROW()-9, 1), SERVICE[[#This Row],[Resources Role]], OFFSET($H$10, 0, 0, ROW()-9, 1), SERVICE[[#This Row],[Booking]])</f>
        <v>0</v>
      </c>
    </row>
    <row r="3866" spans="1:26" x14ac:dyDescent="0.25">
      <c r="A3866" s="6" t="str">
        <f ca="1">no.</f>
        <v/>
      </c>
      <c r="E3866" s="4" t="str">
        <f ca="1">position</f>
        <v/>
      </c>
      <c r="J3866" s="318"/>
      <c r="M3866" s="4"/>
      <c r="O3866" s="6"/>
      <c r="Q3866" s="20"/>
      <c r="R3866" s="5" t="str">
        <f ca="1">score</f>
        <v/>
      </c>
      <c r="S3866" s="7" t="str">
        <f ca="1">rescore_svc</f>
        <v/>
      </c>
      <c r="U3866" s="11" t="str">
        <f ca="1">price</f>
        <v/>
      </c>
      <c r="V3866" s="4"/>
      <c r="Y3866" s="388">
        <f ca="1">COUNTIFS(OFFSET($B$10, 0, 0, ROW()-9, 1), SERVICE[[#This Row],[Employee ID]], OFFSET($F$10, 0, 0, ROW()-9, 1), SERVICE[[#This Row],[Resources Role]])</f>
        <v>0</v>
      </c>
      <c r="Z3866" s="388">
        <f ca="1">COUNTIFS(OFFSET($F$10, 0, 0, ROW()-9, 1), SERVICE[[#This Row],[Resources Role]], OFFSET($H$10, 0, 0, ROW()-9, 1), SERVICE[[#This Row],[Booking]])</f>
        <v>0</v>
      </c>
    </row>
    <row r="3867" spans="1:26" x14ac:dyDescent="0.25">
      <c r="A3867" s="6" t="str">
        <f ca="1">no.</f>
        <v/>
      </c>
      <c r="E3867" s="4" t="str">
        <f ca="1">position</f>
        <v/>
      </c>
      <c r="J3867" s="318"/>
      <c r="M3867" s="4"/>
      <c r="O3867" s="6"/>
      <c r="Q3867" s="20"/>
      <c r="R3867" s="5" t="str">
        <f ca="1">score</f>
        <v/>
      </c>
      <c r="S3867" s="7" t="str">
        <f ca="1">rescore_svc</f>
        <v/>
      </c>
      <c r="U3867" s="11" t="str">
        <f ca="1">price</f>
        <v/>
      </c>
      <c r="V3867" s="4"/>
      <c r="Y3867" s="388">
        <f ca="1">COUNTIFS(OFFSET($B$10, 0, 0, ROW()-9, 1), SERVICE[[#This Row],[Employee ID]], OFFSET($F$10, 0, 0, ROW()-9, 1), SERVICE[[#This Row],[Resources Role]])</f>
        <v>0</v>
      </c>
      <c r="Z3867" s="388">
        <f ca="1">COUNTIFS(OFFSET($F$10, 0, 0, ROW()-9, 1), SERVICE[[#This Row],[Resources Role]], OFFSET($H$10, 0, 0, ROW()-9, 1), SERVICE[[#This Row],[Booking]])</f>
        <v>0</v>
      </c>
    </row>
    <row r="3868" spans="1:26" x14ac:dyDescent="0.25">
      <c r="A3868" s="6" t="str">
        <f ca="1">no.</f>
        <v/>
      </c>
      <c r="E3868" s="4" t="str">
        <f ca="1">position</f>
        <v/>
      </c>
      <c r="J3868" s="318"/>
      <c r="M3868" s="4"/>
      <c r="O3868" s="6"/>
      <c r="Q3868" s="20"/>
      <c r="R3868" s="5" t="str">
        <f ca="1">score</f>
        <v/>
      </c>
      <c r="S3868" s="7" t="str">
        <f ca="1">rescore_svc</f>
        <v/>
      </c>
      <c r="U3868" s="11" t="str">
        <f ca="1">price</f>
        <v/>
      </c>
      <c r="V3868" s="4"/>
      <c r="Y3868" s="388">
        <f ca="1">COUNTIFS(OFFSET($B$10, 0, 0, ROW()-9, 1), SERVICE[[#This Row],[Employee ID]], OFFSET($F$10, 0, 0, ROW()-9, 1), SERVICE[[#This Row],[Resources Role]])</f>
        <v>0</v>
      </c>
      <c r="Z3868" s="388">
        <f ca="1">COUNTIFS(OFFSET($F$10, 0, 0, ROW()-9, 1), SERVICE[[#This Row],[Resources Role]], OFFSET($H$10, 0, 0, ROW()-9, 1), SERVICE[[#This Row],[Booking]])</f>
        <v>0</v>
      </c>
    </row>
    <row r="3869" spans="1:26" x14ac:dyDescent="0.25">
      <c r="A3869" s="6" t="str">
        <f ca="1">no.</f>
        <v/>
      </c>
      <c r="E3869" s="4" t="str">
        <f ca="1">position</f>
        <v/>
      </c>
      <c r="J3869" s="318"/>
      <c r="M3869" s="4"/>
      <c r="O3869" s="6"/>
      <c r="Q3869" s="20"/>
      <c r="R3869" s="5" t="str">
        <f ca="1">score</f>
        <v/>
      </c>
      <c r="S3869" s="7" t="str">
        <f ca="1">rescore_svc</f>
        <v/>
      </c>
      <c r="U3869" s="11" t="str">
        <f ca="1">price</f>
        <v/>
      </c>
      <c r="V3869" s="4"/>
      <c r="Y3869" s="388">
        <f ca="1">COUNTIFS(OFFSET($B$10, 0, 0, ROW()-9, 1), SERVICE[[#This Row],[Employee ID]], OFFSET($F$10, 0, 0, ROW()-9, 1), SERVICE[[#This Row],[Resources Role]])</f>
        <v>0</v>
      </c>
      <c r="Z3869" s="388">
        <f ca="1">COUNTIFS(OFFSET($F$10, 0, 0, ROW()-9, 1), SERVICE[[#This Row],[Resources Role]], OFFSET($H$10, 0, 0, ROW()-9, 1), SERVICE[[#This Row],[Booking]])</f>
        <v>0</v>
      </c>
    </row>
    <row r="3870" spans="1:26" x14ac:dyDescent="0.25">
      <c r="A3870" s="6" t="str">
        <f ca="1">no.</f>
        <v/>
      </c>
      <c r="E3870" s="4" t="str">
        <f ca="1">position</f>
        <v/>
      </c>
      <c r="J3870" s="318"/>
      <c r="M3870" s="4"/>
      <c r="O3870" s="6"/>
      <c r="Q3870" s="20"/>
      <c r="R3870" s="5" t="str">
        <f ca="1">score</f>
        <v/>
      </c>
      <c r="S3870" s="7" t="str">
        <f ca="1">rescore_svc</f>
        <v/>
      </c>
      <c r="U3870" s="11" t="str">
        <f ca="1">price</f>
        <v/>
      </c>
      <c r="V3870" s="4"/>
      <c r="Y3870" s="388">
        <f ca="1">COUNTIFS(OFFSET($B$10, 0, 0, ROW()-9, 1), SERVICE[[#This Row],[Employee ID]], OFFSET($F$10, 0, 0, ROW()-9, 1), SERVICE[[#This Row],[Resources Role]])</f>
        <v>0</v>
      </c>
      <c r="Z3870" s="388">
        <f ca="1">COUNTIFS(OFFSET($F$10, 0, 0, ROW()-9, 1), SERVICE[[#This Row],[Resources Role]], OFFSET($H$10, 0, 0, ROW()-9, 1), SERVICE[[#This Row],[Booking]])</f>
        <v>0</v>
      </c>
    </row>
    <row r="3871" spans="1:26" x14ac:dyDescent="0.25">
      <c r="A3871" s="6" t="str">
        <f ca="1">no.</f>
        <v/>
      </c>
      <c r="E3871" s="4" t="str">
        <f ca="1">position</f>
        <v/>
      </c>
      <c r="J3871" s="318"/>
      <c r="M3871" s="4"/>
      <c r="O3871" s="6"/>
      <c r="Q3871" s="20"/>
      <c r="R3871" s="5" t="str">
        <f ca="1">score</f>
        <v/>
      </c>
      <c r="S3871" s="7" t="str">
        <f ca="1">rescore_svc</f>
        <v/>
      </c>
      <c r="U3871" s="11" t="str">
        <f ca="1">price</f>
        <v/>
      </c>
      <c r="V3871" s="4"/>
      <c r="Y3871" s="388">
        <f ca="1">COUNTIFS(OFFSET($B$10, 0, 0, ROW()-9, 1), SERVICE[[#This Row],[Employee ID]], OFFSET($F$10, 0, 0, ROW()-9, 1), SERVICE[[#This Row],[Resources Role]])</f>
        <v>0</v>
      </c>
      <c r="Z3871" s="388">
        <f ca="1">COUNTIFS(OFFSET($F$10, 0, 0, ROW()-9, 1), SERVICE[[#This Row],[Resources Role]], OFFSET($H$10, 0, 0, ROW()-9, 1), SERVICE[[#This Row],[Booking]])</f>
        <v>0</v>
      </c>
    </row>
    <row r="3872" spans="1:26" x14ac:dyDescent="0.25">
      <c r="A3872" s="6" t="str">
        <f ca="1">no.</f>
        <v/>
      </c>
      <c r="E3872" s="4" t="str">
        <f ca="1">position</f>
        <v/>
      </c>
      <c r="J3872" s="318"/>
      <c r="M3872" s="4"/>
      <c r="O3872" s="6"/>
      <c r="Q3872" s="20"/>
      <c r="R3872" s="5" t="str">
        <f ca="1">score</f>
        <v/>
      </c>
      <c r="S3872" s="7" t="str">
        <f ca="1">rescore_svc</f>
        <v/>
      </c>
      <c r="U3872" s="11" t="str">
        <f ca="1">price</f>
        <v/>
      </c>
      <c r="V3872" s="4"/>
      <c r="Y3872" s="388">
        <f ca="1">COUNTIFS(OFFSET($B$10, 0, 0, ROW()-9, 1), SERVICE[[#This Row],[Employee ID]], OFFSET($F$10, 0, 0, ROW()-9, 1), SERVICE[[#This Row],[Resources Role]])</f>
        <v>0</v>
      </c>
      <c r="Z3872" s="388">
        <f ca="1">COUNTIFS(OFFSET($F$10, 0, 0, ROW()-9, 1), SERVICE[[#This Row],[Resources Role]], OFFSET($H$10, 0, 0, ROW()-9, 1), SERVICE[[#This Row],[Booking]])</f>
        <v>0</v>
      </c>
    </row>
    <row r="3873" spans="1:26" x14ac:dyDescent="0.25">
      <c r="A3873" s="6" t="str">
        <f ca="1">no.</f>
        <v/>
      </c>
      <c r="E3873" s="4" t="str">
        <f ca="1">position</f>
        <v/>
      </c>
      <c r="J3873" s="318"/>
      <c r="M3873" s="4"/>
      <c r="O3873" s="6"/>
      <c r="Q3873" s="20"/>
      <c r="R3873" s="5" t="str">
        <f ca="1">score</f>
        <v/>
      </c>
      <c r="S3873" s="7" t="str">
        <f ca="1">rescore_svc</f>
        <v/>
      </c>
      <c r="U3873" s="11" t="str">
        <f ca="1">price</f>
        <v/>
      </c>
      <c r="V3873" s="4"/>
      <c r="Y3873" s="388">
        <f ca="1">COUNTIFS(OFFSET($B$10, 0, 0, ROW()-9, 1), SERVICE[[#This Row],[Employee ID]], OFFSET($F$10, 0, 0, ROW()-9, 1), SERVICE[[#This Row],[Resources Role]])</f>
        <v>0</v>
      </c>
      <c r="Z3873" s="388">
        <f ca="1">COUNTIFS(OFFSET($F$10, 0, 0, ROW()-9, 1), SERVICE[[#This Row],[Resources Role]], OFFSET($H$10, 0, 0, ROW()-9, 1), SERVICE[[#This Row],[Booking]])</f>
        <v>0</v>
      </c>
    </row>
    <row r="3874" spans="1:26" x14ac:dyDescent="0.25">
      <c r="A3874" s="6" t="str">
        <f ca="1">no.</f>
        <v/>
      </c>
      <c r="E3874" s="4" t="str">
        <f ca="1">position</f>
        <v/>
      </c>
      <c r="J3874" s="318"/>
      <c r="M3874" s="4"/>
      <c r="O3874" s="6"/>
      <c r="Q3874" s="20"/>
      <c r="R3874" s="5" t="str">
        <f ca="1">score</f>
        <v/>
      </c>
      <c r="S3874" s="7" t="str">
        <f ca="1">rescore_svc</f>
        <v/>
      </c>
      <c r="U3874" s="11" t="str">
        <f ca="1">price</f>
        <v/>
      </c>
      <c r="V3874" s="4"/>
      <c r="Y3874" s="388">
        <f ca="1">COUNTIFS(OFFSET($B$10, 0, 0, ROW()-9, 1), SERVICE[[#This Row],[Employee ID]], OFFSET($F$10, 0, 0, ROW()-9, 1), SERVICE[[#This Row],[Resources Role]])</f>
        <v>0</v>
      </c>
      <c r="Z3874" s="388">
        <f ca="1">COUNTIFS(OFFSET($F$10, 0, 0, ROW()-9, 1), SERVICE[[#This Row],[Resources Role]], OFFSET($H$10, 0, 0, ROW()-9, 1), SERVICE[[#This Row],[Booking]])</f>
        <v>0</v>
      </c>
    </row>
    <row r="3875" spans="1:26" x14ac:dyDescent="0.25">
      <c r="A3875" s="6" t="str">
        <f ca="1">no.</f>
        <v/>
      </c>
      <c r="E3875" s="4" t="str">
        <f ca="1">position</f>
        <v/>
      </c>
      <c r="J3875" s="318"/>
      <c r="M3875" s="4"/>
      <c r="O3875" s="6"/>
      <c r="Q3875" s="20"/>
      <c r="R3875" s="5" t="str">
        <f ca="1">score</f>
        <v/>
      </c>
      <c r="S3875" s="7" t="str">
        <f ca="1">rescore_svc</f>
        <v/>
      </c>
      <c r="U3875" s="11" t="str">
        <f ca="1">price</f>
        <v/>
      </c>
      <c r="V3875" s="4"/>
      <c r="Y3875" s="388">
        <f ca="1">COUNTIFS(OFFSET($B$10, 0, 0, ROW()-9, 1), SERVICE[[#This Row],[Employee ID]], OFFSET($F$10, 0, 0, ROW()-9, 1), SERVICE[[#This Row],[Resources Role]])</f>
        <v>0</v>
      </c>
      <c r="Z3875" s="388">
        <f ca="1">COUNTIFS(OFFSET($F$10, 0, 0, ROW()-9, 1), SERVICE[[#This Row],[Resources Role]], OFFSET($H$10, 0, 0, ROW()-9, 1), SERVICE[[#This Row],[Booking]])</f>
        <v>0</v>
      </c>
    </row>
    <row r="3876" spans="1:26" x14ac:dyDescent="0.25">
      <c r="A3876" s="6" t="str">
        <f ca="1">no.</f>
        <v/>
      </c>
      <c r="E3876" s="4" t="str">
        <f ca="1">position</f>
        <v/>
      </c>
      <c r="J3876" s="318"/>
      <c r="M3876" s="4"/>
      <c r="O3876" s="6"/>
      <c r="Q3876" s="20"/>
      <c r="R3876" s="5" t="str">
        <f ca="1">score</f>
        <v/>
      </c>
      <c r="S3876" s="7" t="str">
        <f ca="1">rescore_svc</f>
        <v/>
      </c>
      <c r="U3876" s="11" t="str">
        <f ca="1">price</f>
        <v/>
      </c>
      <c r="V3876" s="4"/>
      <c r="Y3876" s="388">
        <f ca="1">COUNTIFS(OFFSET($B$10, 0, 0, ROW()-9, 1), SERVICE[[#This Row],[Employee ID]], OFFSET($F$10, 0, 0, ROW()-9, 1), SERVICE[[#This Row],[Resources Role]])</f>
        <v>0</v>
      </c>
      <c r="Z3876" s="388">
        <f ca="1">COUNTIFS(OFFSET($F$10, 0, 0, ROW()-9, 1), SERVICE[[#This Row],[Resources Role]], OFFSET($H$10, 0, 0, ROW()-9, 1), SERVICE[[#This Row],[Booking]])</f>
        <v>0</v>
      </c>
    </row>
    <row r="3877" spans="1:26" x14ac:dyDescent="0.25">
      <c r="A3877" s="6" t="str">
        <f ca="1">no.</f>
        <v/>
      </c>
      <c r="E3877" s="4" t="str">
        <f ca="1">position</f>
        <v/>
      </c>
      <c r="J3877" s="318"/>
      <c r="M3877" s="4"/>
      <c r="O3877" s="6"/>
      <c r="Q3877" s="20"/>
      <c r="R3877" s="5" t="str">
        <f ca="1">score</f>
        <v/>
      </c>
      <c r="S3877" s="7" t="str">
        <f ca="1">rescore_svc</f>
        <v/>
      </c>
      <c r="U3877" s="11" t="str">
        <f ca="1">price</f>
        <v/>
      </c>
      <c r="V3877" s="4"/>
      <c r="Y3877" s="388">
        <f ca="1">COUNTIFS(OFFSET($B$10, 0, 0, ROW()-9, 1), SERVICE[[#This Row],[Employee ID]], OFFSET($F$10, 0, 0, ROW()-9, 1), SERVICE[[#This Row],[Resources Role]])</f>
        <v>0</v>
      </c>
      <c r="Z3877" s="388">
        <f ca="1">COUNTIFS(OFFSET($F$10, 0, 0, ROW()-9, 1), SERVICE[[#This Row],[Resources Role]], OFFSET($H$10, 0, 0, ROW()-9, 1), SERVICE[[#This Row],[Booking]])</f>
        <v>0</v>
      </c>
    </row>
    <row r="3878" spans="1:26" x14ac:dyDescent="0.25">
      <c r="A3878" s="6" t="str">
        <f ca="1">no.</f>
        <v/>
      </c>
      <c r="E3878" s="4" t="str">
        <f ca="1">position</f>
        <v/>
      </c>
      <c r="J3878" s="318"/>
      <c r="M3878" s="4"/>
      <c r="O3878" s="6"/>
      <c r="Q3878" s="20"/>
      <c r="R3878" s="5" t="str">
        <f ca="1">score</f>
        <v/>
      </c>
      <c r="S3878" s="7" t="str">
        <f ca="1">rescore_svc</f>
        <v/>
      </c>
      <c r="U3878" s="11" t="str">
        <f ca="1">price</f>
        <v/>
      </c>
      <c r="V3878" s="4"/>
      <c r="Y3878" s="388">
        <f ca="1">COUNTIFS(OFFSET($B$10, 0, 0, ROW()-9, 1), SERVICE[[#This Row],[Employee ID]], OFFSET($F$10, 0, 0, ROW()-9, 1), SERVICE[[#This Row],[Resources Role]])</f>
        <v>0</v>
      </c>
      <c r="Z3878" s="388">
        <f ca="1">COUNTIFS(OFFSET($F$10, 0, 0, ROW()-9, 1), SERVICE[[#This Row],[Resources Role]], OFFSET($H$10, 0, 0, ROW()-9, 1), SERVICE[[#This Row],[Booking]])</f>
        <v>0</v>
      </c>
    </row>
    <row r="3879" spans="1:26" x14ac:dyDescent="0.25">
      <c r="A3879" s="6" t="str">
        <f ca="1">no.</f>
        <v/>
      </c>
      <c r="E3879" s="4" t="str">
        <f ca="1">position</f>
        <v/>
      </c>
      <c r="J3879" s="318"/>
      <c r="M3879" s="4"/>
      <c r="O3879" s="6"/>
      <c r="Q3879" s="20"/>
      <c r="R3879" s="5" t="str">
        <f ca="1">score</f>
        <v/>
      </c>
      <c r="S3879" s="7" t="str">
        <f ca="1">rescore_svc</f>
        <v/>
      </c>
      <c r="U3879" s="11" t="str">
        <f ca="1">price</f>
        <v/>
      </c>
      <c r="V3879" s="4"/>
      <c r="Y3879" s="388">
        <f ca="1">COUNTIFS(OFFSET($B$10, 0, 0, ROW()-9, 1), SERVICE[[#This Row],[Employee ID]], OFFSET($F$10, 0, 0, ROW()-9, 1), SERVICE[[#This Row],[Resources Role]])</f>
        <v>0</v>
      </c>
      <c r="Z3879" s="388">
        <f ca="1">COUNTIFS(OFFSET($F$10, 0, 0, ROW()-9, 1), SERVICE[[#This Row],[Resources Role]], OFFSET($H$10, 0, 0, ROW()-9, 1), SERVICE[[#This Row],[Booking]])</f>
        <v>0</v>
      </c>
    </row>
    <row r="3880" spans="1:26" x14ac:dyDescent="0.25">
      <c r="A3880" s="6" t="str">
        <f ca="1">no.</f>
        <v/>
      </c>
      <c r="E3880" s="4" t="str">
        <f ca="1">position</f>
        <v/>
      </c>
      <c r="J3880" s="318"/>
      <c r="M3880" s="4"/>
      <c r="O3880" s="6"/>
      <c r="Q3880" s="20"/>
      <c r="R3880" s="5" t="str">
        <f ca="1">score</f>
        <v/>
      </c>
      <c r="S3880" s="7" t="str">
        <f ca="1">rescore_svc</f>
        <v/>
      </c>
      <c r="U3880" s="11" t="str">
        <f ca="1">price</f>
        <v/>
      </c>
      <c r="V3880" s="4"/>
      <c r="Y3880" s="388">
        <f ca="1">COUNTIFS(OFFSET($B$10, 0, 0, ROW()-9, 1), SERVICE[[#This Row],[Employee ID]], OFFSET($F$10, 0, 0, ROW()-9, 1), SERVICE[[#This Row],[Resources Role]])</f>
        <v>0</v>
      </c>
      <c r="Z3880" s="388">
        <f ca="1">COUNTIFS(OFFSET($F$10, 0, 0, ROW()-9, 1), SERVICE[[#This Row],[Resources Role]], OFFSET($H$10, 0, 0, ROW()-9, 1), SERVICE[[#This Row],[Booking]])</f>
        <v>0</v>
      </c>
    </row>
    <row r="3881" spans="1:26" x14ac:dyDescent="0.25">
      <c r="A3881" s="6" t="str">
        <f ca="1">no.</f>
        <v/>
      </c>
      <c r="E3881" s="4" t="str">
        <f ca="1">position</f>
        <v/>
      </c>
      <c r="J3881" s="318"/>
      <c r="M3881" s="4"/>
      <c r="O3881" s="6"/>
      <c r="Q3881" s="20"/>
      <c r="R3881" s="5" t="str">
        <f ca="1">score</f>
        <v/>
      </c>
      <c r="S3881" s="7" t="str">
        <f ca="1">rescore_svc</f>
        <v/>
      </c>
      <c r="U3881" s="11" t="str">
        <f ca="1">price</f>
        <v/>
      </c>
      <c r="V3881" s="4"/>
      <c r="Y3881" s="388">
        <f ca="1">COUNTIFS(OFFSET($B$10, 0, 0, ROW()-9, 1), SERVICE[[#This Row],[Employee ID]], OFFSET($F$10, 0, 0, ROW()-9, 1), SERVICE[[#This Row],[Resources Role]])</f>
        <v>0</v>
      </c>
      <c r="Z3881" s="388">
        <f ca="1">COUNTIFS(OFFSET($F$10, 0, 0, ROW()-9, 1), SERVICE[[#This Row],[Resources Role]], OFFSET($H$10, 0, 0, ROW()-9, 1), SERVICE[[#This Row],[Booking]])</f>
        <v>0</v>
      </c>
    </row>
    <row r="3882" spans="1:26" x14ac:dyDescent="0.25">
      <c r="A3882" s="6" t="str">
        <f ca="1">no.</f>
        <v/>
      </c>
      <c r="E3882" s="4" t="str">
        <f ca="1">position</f>
        <v/>
      </c>
      <c r="J3882" s="318"/>
      <c r="M3882" s="4"/>
      <c r="O3882" s="6"/>
      <c r="Q3882" s="20"/>
      <c r="R3882" s="5" t="str">
        <f ca="1">score</f>
        <v/>
      </c>
      <c r="S3882" s="7" t="str">
        <f ca="1">rescore_svc</f>
        <v/>
      </c>
      <c r="U3882" s="11" t="str">
        <f ca="1">price</f>
        <v/>
      </c>
      <c r="V3882" s="4"/>
      <c r="Y3882" s="388">
        <f ca="1">COUNTIFS(OFFSET($B$10, 0, 0, ROW()-9, 1), SERVICE[[#This Row],[Employee ID]], OFFSET($F$10, 0, 0, ROW()-9, 1), SERVICE[[#This Row],[Resources Role]])</f>
        <v>0</v>
      </c>
      <c r="Z3882" s="388">
        <f ca="1">COUNTIFS(OFFSET($F$10, 0, 0, ROW()-9, 1), SERVICE[[#This Row],[Resources Role]], OFFSET($H$10, 0, 0, ROW()-9, 1), SERVICE[[#This Row],[Booking]])</f>
        <v>0</v>
      </c>
    </row>
    <row r="3883" spans="1:26" x14ac:dyDescent="0.25">
      <c r="A3883" s="6" t="str">
        <f ca="1">no.</f>
        <v/>
      </c>
      <c r="E3883" s="4" t="str">
        <f ca="1">position</f>
        <v/>
      </c>
      <c r="J3883" s="318"/>
      <c r="M3883" s="4"/>
      <c r="O3883" s="6"/>
      <c r="Q3883" s="20"/>
      <c r="R3883" s="5" t="str">
        <f ca="1">score</f>
        <v/>
      </c>
      <c r="S3883" s="7" t="str">
        <f ca="1">rescore_svc</f>
        <v/>
      </c>
      <c r="U3883" s="11" t="str">
        <f ca="1">price</f>
        <v/>
      </c>
      <c r="V3883" s="4"/>
      <c r="Y3883" s="388">
        <f ca="1">COUNTIFS(OFFSET($B$10, 0, 0, ROW()-9, 1), SERVICE[[#This Row],[Employee ID]], OFFSET($F$10, 0, 0, ROW()-9, 1), SERVICE[[#This Row],[Resources Role]])</f>
        <v>0</v>
      </c>
      <c r="Z3883" s="388">
        <f ca="1">COUNTIFS(OFFSET($F$10, 0, 0, ROW()-9, 1), SERVICE[[#This Row],[Resources Role]], OFFSET($H$10, 0, 0, ROW()-9, 1), SERVICE[[#This Row],[Booking]])</f>
        <v>0</v>
      </c>
    </row>
    <row r="3884" spans="1:26" x14ac:dyDescent="0.25">
      <c r="A3884" s="6" t="str">
        <f ca="1">no.</f>
        <v/>
      </c>
      <c r="E3884" s="4" t="str">
        <f ca="1">position</f>
        <v/>
      </c>
      <c r="J3884" s="318"/>
      <c r="M3884" s="4"/>
      <c r="O3884" s="6"/>
      <c r="Q3884" s="20"/>
      <c r="R3884" s="5" t="str">
        <f ca="1">score</f>
        <v/>
      </c>
      <c r="S3884" s="7" t="str">
        <f ca="1">rescore_svc</f>
        <v/>
      </c>
      <c r="U3884" s="11" t="str">
        <f ca="1">price</f>
        <v/>
      </c>
      <c r="V3884" s="4"/>
      <c r="Y3884" s="388">
        <f ca="1">COUNTIFS(OFFSET($B$10, 0, 0, ROW()-9, 1), SERVICE[[#This Row],[Employee ID]], OFFSET($F$10, 0, 0, ROW()-9, 1), SERVICE[[#This Row],[Resources Role]])</f>
        <v>0</v>
      </c>
      <c r="Z3884" s="388">
        <f ca="1">COUNTIFS(OFFSET($F$10, 0, 0, ROW()-9, 1), SERVICE[[#This Row],[Resources Role]], OFFSET($H$10, 0, 0, ROW()-9, 1), SERVICE[[#This Row],[Booking]])</f>
        <v>0</v>
      </c>
    </row>
    <row r="3885" spans="1:26" x14ac:dyDescent="0.25">
      <c r="A3885" s="6" t="str">
        <f ca="1">no.</f>
        <v/>
      </c>
      <c r="E3885" s="4" t="str">
        <f ca="1">position</f>
        <v/>
      </c>
      <c r="J3885" s="318"/>
      <c r="M3885" s="4"/>
      <c r="O3885" s="6"/>
      <c r="Q3885" s="20"/>
      <c r="R3885" s="5" t="str">
        <f ca="1">score</f>
        <v/>
      </c>
      <c r="S3885" s="7" t="str">
        <f ca="1">rescore_svc</f>
        <v/>
      </c>
      <c r="U3885" s="11" t="str">
        <f ca="1">price</f>
        <v/>
      </c>
      <c r="V3885" s="4"/>
      <c r="Y3885" s="388">
        <f ca="1">COUNTIFS(OFFSET($B$10, 0, 0, ROW()-9, 1), SERVICE[[#This Row],[Employee ID]], OFFSET($F$10, 0, 0, ROW()-9, 1), SERVICE[[#This Row],[Resources Role]])</f>
        <v>0</v>
      </c>
      <c r="Z3885" s="388">
        <f ca="1">COUNTIFS(OFFSET($F$10, 0, 0, ROW()-9, 1), SERVICE[[#This Row],[Resources Role]], OFFSET($H$10, 0, 0, ROW()-9, 1), SERVICE[[#This Row],[Booking]])</f>
        <v>0</v>
      </c>
    </row>
    <row r="3886" spans="1:26" x14ac:dyDescent="0.25">
      <c r="A3886" s="6" t="str">
        <f ca="1">no.</f>
        <v/>
      </c>
      <c r="E3886" s="4" t="str">
        <f ca="1">position</f>
        <v/>
      </c>
      <c r="J3886" s="318"/>
      <c r="M3886" s="4"/>
      <c r="O3886" s="6"/>
      <c r="Q3886" s="20"/>
      <c r="R3886" s="5" t="str">
        <f ca="1">score</f>
        <v/>
      </c>
      <c r="S3886" s="7" t="str">
        <f ca="1">rescore_svc</f>
        <v/>
      </c>
      <c r="U3886" s="11" t="str">
        <f ca="1">price</f>
        <v/>
      </c>
      <c r="V3886" s="4"/>
      <c r="Y3886" s="388">
        <f ca="1">COUNTIFS(OFFSET($B$10, 0, 0, ROW()-9, 1), SERVICE[[#This Row],[Employee ID]], OFFSET($F$10, 0, 0, ROW()-9, 1), SERVICE[[#This Row],[Resources Role]])</f>
        <v>0</v>
      </c>
      <c r="Z3886" s="388">
        <f ca="1">COUNTIFS(OFFSET($F$10, 0, 0, ROW()-9, 1), SERVICE[[#This Row],[Resources Role]], OFFSET($H$10, 0, 0, ROW()-9, 1), SERVICE[[#This Row],[Booking]])</f>
        <v>0</v>
      </c>
    </row>
    <row r="3887" spans="1:26" x14ac:dyDescent="0.25">
      <c r="A3887" s="6" t="str">
        <f ca="1">no.</f>
        <v/>
      </c>
      <c r="E3887" s="4" t="str">
        <f ca="1">position</f>
        <v/>
      </c>
      <c r="J3887" s="318"/>
      <c r="M3887" s="4"/>
      <c r="O3887" s="6"/>
      <c r="Q3887" s="20"/>
      <c r="R3887" s="5" t="str">
        <f ca="1">score</f>
        <v/>
      </c>
      <c r="S3887" s="7" t="str">
        <f ca="1">rescore_svc</f>
        <v/>
      </c>
      <c r="U3887" s="11" t="str">
        <f ca="1">price</f>
        <v/>
      </c>
      <c r="V3887" s="4"/>
      <c r="Y3887" s="388">
        <f ca="1">COUNTIFS(OFFSET($B$10, 0, 0, ROW()-9, 1), SERVICE[[#This Row],[Employee ID]], OFFSET($F$10, 0, 0, ROW()-9, 1), SERVICE[[#This Row],[Resources Role]])</f>
        <v>0</v>
      </c>
      <c r="Z3887" s="388">
        <f ca="1">COUNTIFS(OFFSET($F$10, 0, 0, ROW()-9, 1), SERVICE[[#This Row],[Resources Role]], OFFSET($H$10, 0, 0, ROW()-9, 1), SERVICE[[#This Row],[Booking]])</f>
        <v>0</v>
      </c>
    </row>
    <row r="3888" spans="1:26" x14ac:dyDescent="0.25">
      <c r="A3888" s="6" t="str">
        <f ca="1">no.</f>
        <v/>
      </c>
      <c r="E3888" s="4" t="str">
        <f ca="1">position</f>
        <v/>
      </c>
      <c r="J3888" s="318"/>
      <c r="M3888" s="4"/>
      <c r="O3888" s="6"/>
      <c r="Q3888" s="20"/>
      <c r="R3888" s="5" t="str">
        <f ca="1">score</f>
        <v/>
      </c>
      <c r="S3888" s="7" t="str">
        <f ca="1">rescore_svc</f>
        <v/>
      </c>
      <c r="U3888" s="11" t="str">
        <f ca="1">price</f>
        <v/>
      </c>
      <c r="V3888" s="4"/>
      <c r="Y3888" s="388">
        <f ca="1">COUNTIFS(OFFSET($B$10, 0, 0, ROW()-9, 1), SERVICE[[#This Row],[Employee ID]], OFFSET($F$10, 0, 0, ROW()-9, 1), SERVICE[[#This Row],[Resources Role]])</f>
        <v>0</v>
      </c>
      <c r="Z3888" s="388">
        <f ca="1">COUNTIFS(OFFSET($F$10, 0, 0, ROW()-9, 1), SERVICE[[#This Row],[Resources Role]], OFFSET($H$10, 0, 0, ROW()-9, 1), SERVICE[[#This Row],[Booking]])</f>
        <v>0</v>
      </c>
    </row>
    <row r="3889" spans="1:26" x14ac:dyDescent="0.25">
      <c r="A3889" s="6" t="str">
        <f ca="1">no.</f>
        <v/>
      </c>
      <c r="E3889" s="4" t="str">
        <f ca="1">position</f>
        <v/>
      </c>
      <c r="J3889" s="318"/>
      <c r="M3889" s="4"/>
      <c r="O3889" s="6"/>
      <c r="Q3889" s="20"/>
      <c r="R3889" s="5" t="str">
        <f ca="1">score</f>
        <v/>
      </c>
      <c r="S3889" s="7" t="str">
        <f ca="1">rescore_svc</f>
        <v/>
      </c>
      <c r="U3889" s="11" t="str">
        <f ca="1">price</f>
        <v/>
      </c>
      <c r="V3889" s="4"/>
      <c r="Y3889" s="388">
        <f ca="1">COUNTIFS(OFFSET($B$10, 0, 0, ROW()-9, 1), SERVICE[[#This Row],[Employee ID]], OFFSET($F$10, 0, 0, ROW()-9, 1), SERVICE[[#This Row],[Resources Role]])</f>
        <v>0</v>
      </c>
      <c r="Z3889" s="388">
        <f ca="1">COUNTIFS(OFFSET($F$10, 0, 0, ROW()-9, 1), SERVICE[[#This Row],[Resources Role]], OFFSET($H$10, 0, 0, ROW()-9, 1), SERVICE[[#This Row],[Booking]])</f>
        <v>0</v>
      </c>
    </row>
    <row r="3890" spans="1:26" x14ac:dyDescent="0.25">
      <c r="A3890" s="6" t="str">
        <f ca="1">no.</f>
        <v/>
      </c>
      <c r="E3890" s="4" t="str">
        <f ca="1">position</f>
        <v/>
      </c>
      <c r="J3890" s="318"/>
      <c r="M3890" s="4"/>
      <c r="O3890" s="6"/>
      <c r="Q3890" s="20"/>
      <c r="R3890" s="5" t="str">
        <f ca="1">score</f>
        <v/>
      </c>
      <c r="S3890" s="7" t="str">
        <f ca="1">rescore_svc</f>
        <v/>
      </c>
      <c r="U3890" s="11" t="str">
        <f ca="1">price</f>
        <v/>
      </c>
      <c r="V3890" s="4"/>
      <c r="Y3890" s="388">
        <f ca="1">COUNTIFS(OFFSET($B$10, 0, 0, ROW()-9, 1), SERVICE[[#This Row],[Employee ID]], OFFSET($F$10, 0, 0, ROW()-9, 1), SERVICE[[#This Row],[Resources Role]])</f>
        <v>0</v>
      </c>
      <c r="Z3890" s="388">
        <f ca="1">COUNTIFS(OFFSET($F$10, 0, 0, ROW()-9, 1), SERVICE[[#This Row],[Resources Role]], OFFSET($H$10, 0, 0, ROW()-9, 1), SERVICE[[#This Row],[Booking]])</f>
        <v>0</v>
      </c>
    </row>
    <row r="3891" spans="1:26" x14ac:dyDescent="0.25">
      <c r="A3891" s="6" t="str">
        <f ca="1">no.</f>
        <v/>
      </c>
      <c r="E3891" s="4" t="str">
        <f ca="1">position</f>
        <v/>
      </c>
      <c r="J3891" s="318"/>
      <c r="M3891" s="4"/>
      <c r="O3891" s="6"/>
      <c r="Q3891" s="20"/>
      <c r="R3891" s="5" t="str">
        <f ca="1">score</f>
        <v/>
      </c>
      <c r="S3891" s="7" t="str">
        <f ca="1">rescore_svc</f>
        <v/>
      </c>
      <c r="U3891" s="11" t="str">
        <f ca="1">price</f>
        <v/>
      </c>
      <c r="V3891" s="4"/>
      <c r="Y3891" s="388">
        <f ca="1">COUNTIFS(OFFSET($B$10, 0, 0, ROW()-9, 1), SERVICE[[#This Row],[Employee ID]], OFFSET($F$10, 0, 0, ROW()-9, 1), SERVICE[[#This Row],[Resources Role]])</f>
        <v>0</v>
      </c>
      <c r="Z3891" s="388">
        <f ca="1">COUNTIFS(OFFSET($F$10, 0, 0, ROW()-9, 1), SERVICE[[#This Row],[Resources Role]], OFFSET($H$10, 0, 0, ROW()-9, 1), SERVICE[[#This Row],[Booking]])</f>
        <v>0</v>
      </c>
    </row>
    <row r="3892" spans="1:26" x14ac:dyDescent="0.25">
      <c r="A3892" s="6" t="str">
        <f ca="1">no.</f>
        <v/>
      </c>
      <c r="E3892" s="4" t="str">
        <f ca="1">position</f>
        <v/>
      </c>
      <c r="J3892" s="318"/>
      <c r="M3892" s="4"/>
      <c r="O3892" s="6"/>
      <c r="Q3892" s="20"/>
      <c r="R3892" s="5" t="str">
        <f ca="1">score</f>
        <v/>
      </c>
      <c r="S3892" s="7" t="str">
        <f ca="1">rescore_svc</f>
        <v/>
      </c>
      <c r="U3892" s="11" t="str">
        <f ca="1">price</f>
        <v/>
      </c>
      <c r="V3892" s="4"/>
      <c r="Y3892" s="388">
        <f ca="1">COUNTIFS(OFFSET($B$10, 0, 0, ROW()-9, 1), SERVICE[[#This Row],[Employee ID]], OFFSET($F$10, 0, 0, ROW()-9, 1), SERVICE[[#This Row],[Resources Role]])</f>
        <v>0</v>
      </c>
      <c r="Z3892" s="388">
        <f ca="1">COUNTIFS(OFFSET($F$10, 0, 0, ROW()-9, 1), SERVICE[[#This Row],[Resources Role]], OFFSET($H$10, 0, 0, ROW()-9, 1), SERVICE[[#This Row],[Booking]])</f>
        <v>0</v>
      </c>
    </row>
    <row r="3893" spans="1:26" x14ac:dyDescent="0.25">
      <c r="A3893" s="6" t="str">
        <f ca="1">no.</f>
        <v/>
      </c>
      <c r="E3893" s="4" t="str">
        <f ca="1">position</f>
        <v/>
      </c>
      <c r="J3893" s="318"/>
      <c r="M3893" s="4"/>
      <c r="O3893" s="6"/>
      <c r="Q3893" s="20"/>
      <c r="R3893" s="5" t="str">
        <f ca="1">score</f>
        <v/>
      </c>
      <c r="S3893" s="7" t="str">
        <f ca="1">rescore_svc</f>
        <v/>
      </c>
      <c r="U3893" s="11" t="str">
        <f ca="1">price</f>
        <v/>
      </c>
      <c r="V3893" s="4"/>
      <c r="Y3893" s="388">
        <f ca="1">COUNTIFS(OFFSET($B$10, 0, 0, ROW()-9, 1), SERVICE[[#This Row],[Employee ID]], OFFSET($F$10, 0, 0, ROW()-9, 1), SERVICE[[#This Row],[Resources Role]])</f>
        <v>0</v>
      </c>
      <c r="Z3893" s="388">
        <f ca="1">COUNTIFS(OFFSET($F$10, 0, 0, ROW()-9, 1), SERVICE[[#This Row],[Resources Role]], OFFSET($H$10, 0, 0, ROW()-9, 1), SERVICE[[#This Row],[Booking]])</f>
        <v>0</v>
      </c>
    </row>
    <row r="3894" spans="1:26" x14ac:dyDescent="0.25">
      <c r="A3894" s="6" t="str">
        <f ca="1">no.</f>
        <v/>
      </c>
      <c r="E3894" s="4" t="str">
        <f ca="1">position</f>
        <v/>
      </c>
      <c r="J3894" s="318"/>
      <c r="M3894" s="4"/>
      <c r="O3894" s="6"/>
      <c r="Q3894" s="20"/>
      <c r="R3894" s="5" t="str">
        <f ca="1">score</f>
        <v/>
      </c>
      <c r="S3894" s="7" t="str">
        <f ca="1">rescore_svc</f>
        <v/>
      </c>
      <c r="U3894" s="11" t="str">
        <f ca="1">price</f>
        <v/>
      </c>
      <c r="V3894" s="4"/>
      <c r="Y3894" s="388">
        <f ca="1">COUNTIFS(OFFSET($B$10, 0, 0, ROW()-9, 1), SERVICE[[#This Row],[Employee ID]], OFFSET($F$10, 0, 0, ROW()-9, 1), SERVICE[[#This Row],[Resources Role]])</f>
        <v>0</v>
      </c>
      <c r="Z3894" s="388">
        <f ca="1">COUNTIFS(OFFSET($F$10, 0, 0, ROW()-9, 1), SERVICE[[#This Row],[Resources Role]], OFFSET($H$10, 0, 0, ROW()-9, 1), SERVICE[[#This Row],[Booking]])</f>
        <v>0</v>
      </c>
    </row>
    <row r="3895" spans="1:26" x14ac:dyDescent="0.25">
      <c r="A3895" s="6" t="str">
        <f ca="1">no.</f>
        <v/>
      </c>
      <c r="E3895" s="4" t="str">
        <f ca="1">position</f>
        <v/>
      </c>
      <c r="J3895" s="318"/>
      <c r="M3895" s="4"/>
      <c r="O3895" s="6"/>
      <c r="Q3895" s="20"/>
      <c r="R3895" s="5" t="str">
        <f ca="1">score</f>
        <v/>
      </c>
      <c r="S3895" s="7" t="str">
        <f ca="1">rescore_svc</f>
        <v/>
      </c>
      <c r="U3895" s="11" t="str">
        <f ca="1">price</f>
        <v/>
      </c>
      <c r="V3895" s="4"/>
      <c r="Y3895" s="388">
        <f ca="1">COUNTIFS(OFFSET($B$10, 0, 0, ROW()-9, 1), SERVICE[[#This Row],[Employee ID]], OFFSET($F$10, 0, 0, ROW()-9, 1), SERVICE[[#This Row],[Resources Role]])</f>
        <v>0</v>
      </c>
      <c r="Z3895" s="388">
        <f ca="1">COUNTIFS(OFFSET($F$10, 0, 0, ROW()-9, 1), SERVICE[[#This Row],[Resources Role]], OFFSET($H$10, 0, 0, ROW()-9, 1), SERVICE[[#This Row],[Booking]])</f>
        <v>0</v>
      </c>
    </row>
    <row r="3896" spans="1:26" x14ac:dyDescent="0.25">
      <c r="A3896" s="6" t="str">
        <f ca="1">no.</f>
        <v/>
      </c>
      <c r="E3896" s="4" t="str">
        <f ca="1">position</f>
        <v/>
      </c>
      <c r="J3896" s="318"/>
      <c r="M3896" s="4"/>
      <c r="O3896" s="6"/>
      <c r="Q3896" s="20"/>
      <c r="R3896" s="5" t="str">
        <f ca="1">score</f>
        <v/>
      </c>
      <c r="S3896" s="7" t="str">
        <f ca="1">rescore_svc</f>
        <v/>
      </c>
      <c r="U3896" s="11" t="str">
        <f ca="1">price</f>
        <v/>
      </c>
      <c r="V3896" s="4"/>
      <c r="Y3896" s="388">
        <f ca="1">COUNTIFS(OFFSET($B$10, 0, 0, ROW()-9, 1), SERVICE[[#This Row],[Employee ID]], OFFSET($F$10, 0, 0, ROW()-9, 1), SERVICE[[#This Row],[Resources Role]])</f>
        <v>0</v>
      </c>
      <c r="Z3896" s="388">
        <f ca="1">COUNTIFS(OFFSET($F$10, 0, 0, ROW()-9, 1), SERVICE[[#This Row],[Resources Role]], OFFSET($H$10, 0, 0, ROW()-9, 1), SERVICE[[#This Row],[Booking]])</f>
        <v>0</v>
      </c>
    </row>
    <row r="3897" spans="1:26" x14ac:dyDescent="0.25">
      <c r="A3897" s="6" t="str">
        <f ca="1">no.</f>
        <v/>
      </c>
      <c r="E3897" s="4" t="str">
        <f ca="1">position</f>
        <v/>
      </c>
      <c r="J3897" s="318"/>
      <c r="M3897" s="4"/>
      <c r="O3897" s="6"/>
      <c r="Q3897" s="20"/>
      <c r="R3897" s="5" t="str">
        <f ca="1">score</f>
        <v/>
      </c>
      <c r="S3897" s="7" t="str">
        <f ca="1">rescore_svc</f>
        <v/>
      </c>
      <c r="U3897" s="11" t="str">
        <f ca="1">price</f>
        <v/>
      </c>
      <c r="V3897" s="4"/>
      <c r="Y3897" s="388">
        <f ca="1">COUNTIFS(OFFSET($B$10, 0, 0, ROW()-9, 1), SERVICE[[#This Row],[Employee ID]], OFFSET($F$10, 0, 0, ROW()-9, 1), SERVICE[[#This Row],[Resources Role]])</f>
        <v>0</v>
      </c>
      <c r="Z3897" s="388">
        <f ca="1">COUNTIFS(OFFSET($F$10, 0, 0, ROW()-9, 1), SERVICE[[#This Row],[Resources Role]], OFFSET($H$10, 0, 0, ROW()-9, 1), SERVICE[[#This Row],[Booking]])</f>
        <v>0</v>
      </c>
    </row>
    <row r="3898" spans="1:26" x14ac:dyDescent="0.25">
      <c r="A3898" s="6" t="str">
        <f ca="1">no.</f>
        <v/>
      </c>
      <c r="E3898" s="4" t="str">
        <f ca="1">position</f>
        <v/>
      </c>
      <c r="J3898" s="318"/>
      <c r="M3898" s="4"/>
      <c r="O3898" s="6"/>
      <c r="Q3898" s="20"/>
      <c r="R3898" s="5" t="str">
        <f ca="1">score</f>
        <v/>
      </c>
      <c r="S3898" s="7" t="str">
        <f ca="1">rescore_svc</f>
        <v/>
      </c>
      <c r="U3898" s="11" t="str">
        <f ca="1">price</f>
        <v/>
      </c>
      <c r="V3898" s="4"/>
      <c r="Y3898" s="388">
        <f ca="1">COUNTIFS(OFFSET($B$10, 0, 0, ROW()-9, 1), SERVICE[[#This Row],[Employee ID]], OFFSET($F$10, 0, 0, ROW()-9, 1), SERVICE[[#This Row],[Resources Role]])</f>
        <v>0</v>
      </c>
      <c r="Z3898" s="388">
        <f ca="1">COUNTIFS(OFFSET($F$10, 0, 0, ROW()-9, 1), SERVICE[[#This Row],[Resources Role]], OFFSET($H$10, 0, 0, ROW()-9, 1), SERVICE[[#This Row],[Booking]])</f>
        <v>0</v>
      </c>
    </row>
    <row r="3899" spans="1:26" x14ac:dyDescent="0.25">
      <c r="A3899" s="6" t="str">
        <f ca="1">no.</f>
        <v/>
      </c>
      <c r="E3899" s="4" t="str">
        <f ca="1">position</f>
        <v/>
      </c>
      <c r="J3899" s="318"/>
      <c r="M3899" s="4"/>
      <c r="O3899" s="6"/>
      <c r="Q3899" s="20"/>
      <c r="R3899" s="5" t="str">
        <f ca="1">score</f>
        <v/>
      </c>
      <c r="S3899" s="7" t="str">
        <f ca="1">rescore_svc</f>
        <v/>
      </c>
      <c r="U3899" s="11" t="str">
        <f ca="1">price</f>
        <v/>
      </c>
      <c r="V3899" s="4"/>
      <c r="Y3899" s="388">
        <f ca="1">COUNTIFS(OFFSET($B$10, 0, 0, ROW()-9, 1), SERVICE[[#This Row],[Employee ID]], OFFSET($F$10, 0, 0, ROW()-9, 1), SERVICE[[#This Row],[Resources Role]])</f>
        <v>0</v>
      </c>
      <c r="Z3899" s="388">
        <f ca="1">COUNTIFS(OFFSET($F$10, 0, 0, ROW()-9, 1), SERVICE[[#This Row],[Resources Role]], OFFSET($H$10, 0, 0, ROW()-9, 1), SERVICE[[#This Row],[Booking]])</f>
        <v>0</v>
      </c>
    </row>
    <row r="3900" spans="1:26" x14ac:dyDescent="0.25">
      <c r="A3900" s="6" t="str">
        <f ca="1">no.</f>
        <v/>
      </c>
      <c r="E3900" s="4" t="str">
        <f ca="1">position</f>
        <v/>
      </c>
      <c r="J3900" s="318"/>
      <c r="M3900" s="4"/>
      <c r="O3900" s="6"/>
      <c r="Q3900" s="20"/>
      <c r="R3900" s="5" t="str">
        <f ca="1">score</f>
        <v/>
      </c>
      <c r="S3900" s="7" t="str">
        <f ca="1">rescore_svc</f>
        <v/>
      </c>
      <c r="U3900" s="11" t="str">
        <f ca="1">price</f>
        <v/>
      </c>
      <c r="V3900" s="4"/>
      <c r="Y3900" s="388">
        <f ca="1">COUNTIFS(OFFSET($B$10, 0, 0, ROW()-9, 1), SERVICE[[#This Row],[Employee ID]], OFFSET($F$10, 0, 0, ROW()-9, 1), SERVICE[[#This Row],[Resources Role]])</f>
        <v>0</v>
      </c>
      <c r="Z3900" s="388">
        <f ca="1">COUNTIFS(OFFSET($F$10, 0, 0, ROW()-9, 1), SERVICE[[#This Row],[Resources Role]], OFFSET($H$10, 0, 0, ROW()-9, 1), SERVICE[[#This Row],[Booking]])</f>
        <v>0</v>
      </c>
    </row>
    <row r="3901" spans="1:26" x14ac:dyDescent="0.25">
      <c r="A3901" s="6" t="str">
        <f ca="1">no.</f>
        <v/>
      </c>
      <c r="E3901" s="4" t="str">
        <f ca="1">position</f>
        <v/>
      </c>
      <c r="J3901" s="318"/>
      <c r="M3901" s="4"/>
      <c r="O3901" s="6"/>
      <c r="Q3901" s="20"/>
      <c r="R3901" s="5" t="str">
        <f ca="1">score</f>
        <v/>
      </c>
      <c r="S3901" s="7" t="str">
        <f ca="1">rescore_svc</f>
        <v/>
      </c>
      <c r="U3901" s="11" t="str">
        <f ca="1">price</f>
        <v/>
      </c>
      <c r="V3901" s="4"/>
      <c r="Y3901" s="388">
        <f ca="1">COUNTIFS(OFFSET($B$10, 0, 0, ROW()-9, 1), SERVICE[[#This Row],[Employee ID]], OFFSET($F$10, 0, 0, ROW()-9, 1), SERVICE[[#This Row],[Resources Role]])</f>
        <v>0</v>
      </c>
      <c r="Z3901" s="388">
        <f ca="1">COUNTIFS(OFFSET($F$10, 0, 0, ROW()-9, 1), SERVICE[[#This Row],[Resources Role]], OFFSET($H$10, 0, 0, ROW()-9, 1), SERVICE[[#This Row],[Booking]])</f>
        <v>0</v>
      </c>
    </row>
    <row r="3902" spans="1:26" x14ac:dyDescent="0.25">
      <c r="A3902" s="6" t="str">
        <f ca="1">no.</f>
        <v/>
      </c>
      <c r="E3902" s="4" t="str">
        <f ca="1">position</f>
        <v/>
      </c>
      <c r="J3902" s="318"/>
      <c r="M3902" s="4"/>
      <c r="O3902" s="6"/>
      <c r="Q3902" s="20"/>
      <c r="R3902" s="5" t="str">
        <f ca="1">score</f>
        <v/>
      </c>
      <c r="S3902" s="7" t="str">
        <f ca="1">rescore_svc</f>
        <v/>
      </c>
      <c r="U3902" s="11" t="str">
        <f ca="1">price</f>
        <v/>
      </c>
      <c r="V3902" s="4"/>
      <c r="Y3902" s="388">
        <f ca="1">COUNTIFS(OFFSET($B$10, 0, 0, ROW()-9, 1), SERVICE[[#This Row],[Employee ID]], OFFSET($F$10, 0, 0, ROW()-9, 1), SERVICE[[#This Row],[Resources Role]])</f>
        <v>0</v>
      </c>
      <c r="Z3902" s="388">
        <f ca="1">COUNTIFS(OFFSET($F$10, 0, 0, ROW()-9, 1), SERVICE[[#This Row],[Resources Role]], OFFSET($H$10, 0, 0, ROW()-9, 1), SERVICE[[#This Row],[Booking]])</f>
        <v>0</v>
      </c>
    </row>
    <row r="3903" spans="1:26" x14ac:dyDescent="0.25">
      <c r="A3903" s="6" t="str">
        <f ca="1">no.</f>
        <v/>
      </c>
      <c r="E3903" s="4" t="str">
        <f ca="1">position</f>
        <v/>
      </c>
      <c r="J3903" s="318"/>
      <c r="M3903" s="4"/>
      <c r="O3903" s="6"/>
      <c r="Q3903" s="20"/>
      <c r="R3903" s="5" t="str">
        <f ca="1">score</f>
        <v/>
      </c>
      <c r="S3903" s="7" t="str">
        <f ca="1">rescore_svc</f>
        <v/>
      </c>
      <c r="U3903" s="11" t="str">
        <f ca="1">price</f>
        <v/>
      </c>
      <c r="V3903" s="4"/>
      <c r="Y3903" s="388">
        <f ca="1">COUNTIFS(OFFSET($B$10, 0, 0, ROW()-9, 1), SERVICE[[#This Row],[Employee ID]], OFFSET($F$10, 0, 0, ROW()-9, 1), SERVICE[[#This Row],[Resources Role]])</f>
        <v>0</v>
      </c>
      <c r="Z3903" s="388">
        <f ca="1">COUNTIFS(OFFSET($F$10, 0, 0, ROW()-9, 1), SERVICE[[#This Row],[Resources Role]], OFFSET($H$10, 0, 0, ROW()-9, 1), SERVICE[[#This Row],[Booking]])</f>
        <v>0</v>
      </c>
    </row>
    <row r="3904" spans="1:26" x14ac:dyDescent="0.25">
      <c r="A3904" s="6" t="str">
        <f ca="1">no.</f>
        <v/>
      </c>
      <c r="E3904" s="4" t="str">
        <f ca="1">position</f>
        <v/>
      </c>
      <c r="J3904" s="318"/>
      <c r="M3904" s="4"/>
      <c r="O3904" s="6"/>
      <c r="Q3904" s="20"/>
      <c r="R3904" s="5" t="str">
        <f ca="1">score</f>
        <v/>
      </c>
      <c r="S3904" s="7" t="str">
        <f ca="1">rescore_svc</f>
        <v/>
      </c>
      <c r="U3904" s="11" t="str">
        <f ca="1">price</f>
        <v/>
      </c>
      <c r="V3904" s="4"/>
      <c r="Y3904" s="388">
        <f ca="1">COUNTIFS(OFFSET($B$10, 0, 0, ROW()-9, 1), SERVICE[[#This Row],[Employee ID]], OFFSET($F$10, 0, 0, ROW()-9, 1), SERVICE[[#This Row],[Resources Role]])</f>
        <v>0</v>
      </c>
      <c r="Z3904" s="388">
        <f ca="1">COUNTIFS(OFFSET($F$10, 0, 0, ROW()-9, 1), SERVICE[[#This Row],[Resources Role]], OFFSET($H$10, 0, 0, ROW()-9, 1), SERVICE[[#This Row],[Booking]])</f>
        <v>0</v>
      </c>
    </row>
    <row r="3905" spans="1:26" x14ac:dyDescent="0.25">
      <c r="A3905" s="6" t="str">
        <f ca="1">no.</f>
        <v/>
      </c>
      <c r="E3905" s="4" t="str">
        <f ca="1">position</f>
        <v/>
      </c>
      <c r="J3905" s="318"/>
      <c r="M3905" s="4"/>
      <c r="O3905" s="6"/>
      <c r="Q3905" s="20"/>
      <c r="R3905" s="5" t="str">
        <f ca="1">score</f>
        <v/>
      </c>
      <c r="S3905" s="7" t="str">
        <f ca="1">rescore_svc</f>
        <v/>
      </c>
      <c r="U3905" s="11" t="str">
        <f ca="1">price</f>
        <v/>
      </c>
      <c r="V3905" s="4"/>
      <c r="Y3905" s="388">
        <f ca="1">COUNTIFS(OFFSET($B$10, 0, 0, ROW()-9, 1), SERVICE[[#This Row],[Employee ID]], OFFSET($F$10, 0, 0, ROW()-9, 1), SERVICE[[#This Row],[Resources Role]])</f>
        <v>0</v>
      </c>
      <c r="Z3905" s="388">
        <f ca="1">COUNTIFS(OFFSET($F$10, 0, 0, ROW()-9, 1), SERVICE[[#This Row],[Resources Role]], OFFSET($H$10, 0, 0, ROW()-9, 1), SERVICE[[#This Row],[Booking]])</f>
        <v>0</v>
      </c>
    </row>
    <row r="3906" spans="1:26" x14ac:dyDescent="0.25">
      <c r="A3906" s="6" t="str">
        <f ca="1">no.</f>
        <v/>
      </c>
      <c r="E3906" s="4" t="str">
        <f ca="1">position</f>
        <v/>
      </c>
      <c r="J3906" s="318"/>
      <c r="M3906" s="4"/>
      <c r="O3906" s="6"/>
      <c r="Q3906" s="20"/>
      <c r="R3906" s="5" t="str">
        <f ca="1">score</f>
        <v/>
      </c>
      <c r="S3906" s="7" t="str">
        <f ca="1">rescore_svc</f>
        <v/>
      </c>
      <c r="U3906" s="11" t="str">
        <f ca="1">price</f>
        <v/>
      </c>
      <c r="V3906" s="4"/>
      <c r="Y3906" s="388">
        <f ca="1">COUNTIFS(OFFSET($B$10, 0, 0, ROW()-9, 1), SERVICE[[#This Row],[Employee ID]], OFFSET($F$10, 0, 0, ROW()-9, 1), SERVICE[[#This Row],[Resources Role]])</f>
        <v>0</v>
      </c>
      <c r="Z3906" s="388">
        <f ca="1">COUNTIFS(OFFSET($F$10, 0, 0, ROW()-9, 1), SERVICE[[#This Row],[Resources Role]], OFFSET($H$10, 0, 0, ROW()-9, 1), SERVICE[[#This Row],[Booking]])</f>
        <v>0</v>
      </c>
    </row>
    <row r="3907" spans="1:26" x14ac:dyDescent="0.25">
      <c r="A3907" s="6" t="str">
        <f ca="1">no.</f>
        <v/>
      </c>
      <c r="E3907" s="4" t="str">
        <f ca="1">position</f>
        <v/>
      </c>
      <c r="J3907" s="318"/>
      <c r="M3907" s="4"/>
      <c r="O3907" s="6"/>
      <c r="Q3907" s="20"/>
      <c r="R3907" s="5" t="str">
        <f ca="1">score</f>
        <v/>
      </c>
      <c r="S3907" s="7" t="str">
        <f ca="1">rescore_svc</f>
        <v/>
      </c>
      <c r="U3907" s="11" t="str">
        <f ca="1">price</f>
        <v/>
      </c>
      <c r="V3907" s="4"/>
      <c r="Y3907" s="388">
        <f ca="1">COUNTIFS(OFFSET($B$10, 0, 0, ROW()-9, 1), SERVICE[[#This Row],[Employee ID]], OFFSET($F$10, 0, 0, ROW()-9, 1), SERVICE[[#This Row],[Resources Role]])</f>
        <v>0</v>
      </c>
      <c r="Z3907" s="388">
        <f ca="1">COUNTIFS(OFFSET($F$10, 0, 0, ROW()-9, 1), SERVICE[[#This Row],[Resources Role]], OFFSET($H$10, 0, 0, ROW()-9, 1), SERVICE[[#This Row],[Booking]])</f>
        <v>0</v>
      </c>
    </row>
    <row r="3908" spans="1:26" x14ac:dyDescent="0.25">
      <c r="A3908" s="6" t="str">
        <f ca="1">no.</f>
        <v/>
      </c>
      <c r="E3908" s="4" t="str">
        <f ca="1">position</f>
        <v/>
      </c>
      <c r="J3908" s="318"/>
      <c r="M3908" s="4"/>
      <c r="O3908" s="6"/>
      <c r="Q3908" s="20"/>
      <c r="R3908" s="5" t="str">
        <f ca="1">score</f>
        <v/>
      </c>
      <c r="S3908" s="7" t="str">
        <f ca="1">rescore_svc</f>
        <v/>
      </c>
      <c r="U3908" s="11" t="str">
        <f ca="1">price</f>
        <v/>
      </c>
      <c r="V3908" s="4"/>
      <c r="Y3908" s="388">
        <f ca="1">COUNTIFS(OFFSET($B$10, 0, 0, ROW()-9, 1), SERVICE[[#This Row],[Employee ID]], OFFSET($F$10, 0, 0, ROW()-9, 1), SERVICE[[#This Row],[Resources Role]])</f>
        <v>0</v>
      </c>
      <c r="Z3908" s="388">
        <f ca="1">COUNTIFS(OFFSET($F$10, 0, 0, ROW()-9, 1), SERVICE[[#This Row],[Resources Role]], OFFSET($H$10, 0, 0, ROW()-9, 1), SERVICE[[#This Row],[Booking]])</f>
        <v>0</v>
      </c>
    </row>
    <row r="3909" spans="1:26" x14ac:dyDescent="0.25">
      <c r="A3909" s="6" t="str">
        <f ca="1">no.</f>
        <v/>
      </c>
      <c r="E3909" s="4" t="str">
        <f ca="1">position</f>
        <v/>
      </c>
      <c r="J3909" s="318"/>
      <c r="M3909" s="4"/>
      <c r="O3909" s="6"/>
      <c r="Q3909" s="20"/>
      <c r="R3909" s="5" t="str">
        <f ca="1">score</f>
        <v/>
      </c>
      <c r="S3909" s="7" t="str">
        <f ca="1">rescore_svc</f>
        <v/>
      </c>
      <c r="U3909" s="11" t="str">
        <f ca="1">price</f>
        <v/>
      </c>
      <c r="V3909" s="4"/>
      <c r="Y3909" s="388">
        <f ca="1">COUNTIFS(OFFSET($B$10, 0, 0, ROW()-9, 1), SERVICE[[#This Row],[Employee ID]], OFFSET($F$10, 0, 0, ROW()-9, 1), SERVICE[[#This Row],[Resources Role]])</f>
        <v>0</v>
      </c>
      <c r="Z3909" s="388">
        <f ca="1">COUNTIFS(OFFSET($F$10, 0, 0, ROW()-9, 1), SERVICE[[#This Row],[Resources Role]], OFFSET($H$10, 0, 0, ROW()-9, 1), SERVICE[[#This Row],[Booking]])</f>
        <v>0</v>
      </c>
    </row>
    <row r="3910" spans="1:26" x14ac:dyDescent="0.25">
      <c r="A3910" s="6" t="str">
        <f ca="1">no.</f>
        <v/>
      </c>
      <c r="E3910" s="4" t="str">
        <f ca="1">position</f>
        <v/>
      </c>
      <c r="J3910" s="318"/>
      <c r="M3910" s="4"/>
      <c r="O3910" s="6"/>
      <c r="Q3910" s="20"/>
      <c r="R3910" s="5" t="str">
        <f ca="1">score</f>
        <v/>
      </c>
      <c r="S3910" s="7" t="str">
        <f ca="1">rescore_svc</f>
        <v/>
      </c>
      <c r="U3910" s="11" t="str">
        <f ca="1">price</f>
        <v/>
      </c>
      <c r="V3910" s="4"/>
      <c r="Y3910" s="388">
        <f ca="1">COUNTIFS(OFFSET($B$10, 0, 0, ROW()-9, 1), SERVICE[[#This Row],[Employee ID]], OFFSET($F$10, 0, 0, ROW()-9, 1), SERVICE[[#This Row],[Resources Role]])</f>
        <v>0</v>
      </c>
      <c r="Z3910" s="388">
        <f ca="1">COUNTIFS(OFFSET($F$10, 0, 0, ROW()-9, 1), SERVICE[[#This Row],[Resources Role]], OFFSET($H$10, 0, 0, ROW()-9, 1), SERVICE[[#This Row],[Booking]])</f>
        <v>0</v>
      </c>
    </row>
    <row r="3911" spans="1:26" x14ac:dyDescent="0.25">
      <c r="A3911" s="6" t="str">
        <f ca="1">no.</f>
        <v/>
      </c>
      <c r="E3911" s="4" t="str">
        <f ca="1">position</f>
        <v/>
      </c>
      <c r="J3911" s="318"/>
      <c r="M3911" s="4"/>
      <c r="O3911" s="6"/>
      <c r="Q3911" s="20"/>
      <c r="R3911" s="5" t="str">
        <f ca="1">score</f>
        <v/>
      </c>
      <c r="S3911" s="7" t="str">
        <f ca="1">rescore_svc</f>
        <v/>
      </c>
      <c r="U3911" s="11" t="str">
        <f ca="1">price</f>
        <v/>
      </c>
      <c r="V3911" s="4"/>
      <c r="Y3911" s="388">
        <f ca="1">COUNTIFS(OFFSET($B$10, 0, 0, ROW()-9, 1), SERVICE[[#This Row],[Employee ID]], OFFSET($F$10, 0, 0, ROW()-9, 1), SERVICE[[#This Row],[Resources Role]])</f>
        <v>0</v>
      </c>
      <c r="Z3911" s="388">
        <f ca="1">COUNTIFS(OFFSET($F$10, 0, 0, ROW()-9, 1), SERVICE[[#This Row],[Resources Role]], OFFSET($H$10, 0, 0, ROW()-9, 1), SERVICE[[#This Row],[Booking]])</f>
        <v>0</v>
      </c>
    </row>
    <row r="3912" spans="1:26" x14ac:dyDescent="0.25">
      <c r="A3912" s="6" t="str">
        <f ca="1">no.</f>
        <v/>
      </c>
      <c r="E3912" s="4" t="str">
        <f ca="1">position</f>
        <v/>
      </c>
      <c r="J3912" s="318"/>
      <c r="M3912" s="4"/>
      <c r="O3912" s="6"/>
      <c r="Q3912" s="20"/>
      <c r="R3912" s="5" t="str">
        <f ca="1">score</f>
        <v/>
      </c>
      <c r="S3912" s="7" t="str">
        <f ca="1">rescore_svc</f>
        <v/>
      </c>
      <c r="U3912" s="11" t="str">
        <f ca="1">price</f>
        <v/>
      </c>
      <c r="V3912" s="4"/>
      <c r="Y3912" s="388">
        <f ca="1">COUNTIFS(OFFSET($B$10, 0, 0, ROW()-9, 1), SERVICE[[#This Row],[Employee ID]], OFFSET($F$10, 0, 0, ROW()-9, 1), SERVICE[[#This Row],[Resources Role]])</f>
        <v>0</v>
      </c>
      <c r="Z3912" s="388">
        <f ca="1">COUNTIFS(OFFSET($F$10, 0, 0, ROW()-9, 1), SERVICE[[#This Row],[Resources Role]], OFFSET($H$10, 0, 0, ROW()-9, 1), SERVICE[[#This Row],[Booking]])</f>
        <v>0</v>
      </c>
    </row>
    <row r="3913" spans="1:26" x14ac:dyDescent="0.25">
      <c r="A3913" s="6" t="str">
        <f ca="1">no.</f>
        <v/>
      </c>
      <c r="E3913" s="4" t="str">
        <f ca="1">position</f>
        <v/>
      </c>
      <c r="J3913" s="318"/>
      <c r="M3913" s="4"/>
      <c r="O3913" s="6"/>
      <c r="Q3913" s="20"/>
      <c r="R3913" s="5" t="str">
        <f ca="1">score</f>
        <v/>
      </c>
      <c r="S3913" s="7" t="str">
        <f ca="1">rescore_svc</f>
        <v/>
      </c>
      <c r="U3913" s="11" t="str">
        <f ca="1">price</f>
        <v/>
      </c>
      <c r="V3913" s="4"/>
      <c r="Y3913" s="388">
        <f ca="1">COUNTIFS(OFFSET($B$10, 0, 0, ROW()-9, 1), SERVICE[[#This Row],[Employee ID]], OFFSET($F$10, 0, 0, ROW()-9, 1), SERVICE[[#This Row],[Resources Role]])</f>
        <v>0</v>
      </c>
      <c r="Z3913" s="388">
        <f ca="1">COUNTIFS(OFFSET($F$10, 0, 0, ROW()-9, 1), SERVICE[[#This Row],[Resources Role]], OFFSET($H$10, 0, 0, ROW()-9, 1), SERVICE[[#This Row],[Booking]])</f>
        <v>0</v>
      </c>
    </row>
    <row r="3914" spans="1:26" x14ac:dyDescent="0.25">
      <c r="A3914" s="6" t="str">
        <f ca="1">no.</f>
        <v/>
      </c>
      <c r="E3914" s="4" t="str">
        <f ca="1">position</f>
        <v/>
      </c>
      <c r="J3914" s="318"/>
      <c r="M3914" s="4"/>
      <c r="O3914" s="6"/>
      <c r="Q3914" s="20"/>
      <c r="R3914" s="5" t="str">
        <f ca="1">score</f>
        <v/>
      </c>
      <c r="S3914" s="7" t="str">
        <f ca="1">rescore_svc</f>
        <v/>
      </c>
      <c r="U3914" s="11" t="str">
        <f ca="1">price</f>
        <v/>
      </c>
      <c r="V3914" s="4"/>
      <c r="Y3914" s="388">
        <f ca="1">COUNTIFS(OFFSET($B$10, 0, 0, ROW()-9, 1), SERVICE[[#This Row],[Employee ID]], OFFSET($F$10, 0, 0, ROW()-9, 1), SERVICE[[#This Row],[Resources Role]])</f>
        <v>0</v>
      </c>
      <c r="Z3914" s="388">
        <f ca="1">COUNTIFS(OFFSET($F$10, 0, 0, ROW()-9, 1), SERVICE[[#This Row],[Resources Role]], OFFSET($H$10, 0, 0, ROW()-9, 1), SERVICE[[#This Row],[Booking]])</f>
        <v>0</v>
      </c>
    </row>
    <row r="3915" spans="1:26" x14ac:dyDescent="0.25">
      <c r="A3915" s="6" t="str">
        <f ca="1">no.</f>
        <v/>
      </c>
      <c r="E3915" s="4" t="str">
        <f ca="1">position</f>
        <v/>
      </c>
      <c r="J3915" s="318"/>
      <c r="M3915" s="4"/>
      <c r="O3915" s="6"/>
      <c r="Q3915" s="20"/>
      <c r="R3915" s="5" t="str">
        <f ca="1">score</f>
        <v/>
      </c>
      <c r="S3915" s="7" t="str">
        <f ca="1">rescore_svc</f>
        <v/>
      </c>
      <c r="U3915" s="11" t="str">
        <f ca="1">price</f>
        <v/>
      </c>
      <c r="V3915" s="4"/>
      <c r="Y3915" s="388">
        <f ca="1">COUNTIFS(OFFSET($B$10, 0, 0, ROW()-9, 1), SERVICE[[#This Row],[Employee ID]], OFFSET($F$10, 0, 0, ROW()-9, 1), SERVICE[[#This Row],[Resources Role]])</f>
        <v>0</v>
      </c>
      <c r="Z3915" s="388">
        <f ca="1">COUNTIFS(OFFSET($F$10, 0, 0, ROW()-9, 1), SERVICE[[#This Row],[Resources Role]], OFFSET($H$10, 0, 0, ROW()-9, 1), SERVICE[[#This Row],[Booking]])</f>
        <v>0</v>
      </c>
    </row>
    <row r="3916" spans="1:26" x14ac:dyDescent="0.25">
      <c r="A3916" s="6" t="str">
        <f ca="1">no.</f>
        <v/>
      </c>
      <c r="E3916" s="4" t="str">
        <f ca="1">position</f>
        <v/>
      </c>
      <c r="J3916" s="318"/>
      <c r="M3916" s="4"/>
      <c r="O3916" s="6"/>
      <c r="Q3916" s="20"/>
      <c r="R3916" s="5" t="str">
        <f ca="1">score</f>
        <v/>
      </c>
      <c r="S3916" s="7" t="str">
        <f ca="1">rescore_svc</f>
        <v/>
      </c>
      <c r="U3916" s="11" t="str">
        <f ca="1">price</f>
        <v/>
      </c>
      <c r="V3916" s="4"/>
      <c r="Y3916" s="388">
        <f ca="1">COUNTIFS(OFFSET($B$10, 0, 0, ROW()-9, 1), SERVICE[[#This Row],[Employee ID]], OFFSET($F$10, 0, 0, ROW()-9, 1), SERVICE[[#This Row],[Resources Role]])</f>
        <v>0</v>
      </c>
      <c r="Z3916" s="388">
        <f ca="1">COUNTIFS(OFFSET($F$10, 0, 0, ROW()-9, 1), SERVICE[[#This Row],[Resources Role]], OFFSET($H$10, 0, 0, ROW()-9, 1), SERVICE[[#This Row],[Booking]])</f>
        <v>0</v>
      </c>
    </row>
    <row r="3917" spans="1:26" x14ac:dyDescent="0.25">
      <c r="A3917" s="6" t="str">
        <f ca="1">no.</f>
        <v/>
      </c>
      <c r="E3917" s="4" t="str">
        <f ca="1">position</f>
        <v/>
      </c>
      <c r="J3917" s="318"/>
      <c r="M3917" s="4"/>
      <c r="O3917" s="6"/>
      <c r="Q3917" s="20"/>
      <c r="R3917" s="5" t="str">
        <f ca="1">score</f>
        <v/>
      </c>
      <c r="S3917" s="7" t="str">
        <f ca="1">rescore_svc</f>
        <v/>
      </c>
      <c r="U3917" s="11" t="str">
        <f ca="1">price</f>
        <v/>
      </c>
      <c r="V3917" s="4"/>
      <c r="Y3917" s="388">
        <f ca="1">COUNTIFS(OFFSET($B$10, 0, 0, ROW()-9, 1), SERVICE[[#This Row],[Employee ID]], OFFSET($F$10, 0, 0, ROW()-9, 1), SERVICE[[#This Row],[Resources Role]])</f>
        <v>0</v>
      </c>
      <c r="Z3917" s="388">
        <f ca="1">COUNTIFS(OFFSET($F$10, 0, 0, ROW()-9, 1), SERVICE[[#This Row],[Resources Role]], OFFSET($H$10, 0, 0, ROW()-9, 1), SERVICE[[#This Row],[Booking]])</f>
        <v>0</v>
      </c>
    </row>
    <row r="3918" spans="1:26" x14ac:dyDescent="0.25">
      <c r="A3918" s="6" t="str">
        <f ca="1">no.</f>
        <v/>
      </c>
      <c r="E3918" s="4" t="str">
        <f ca="1">position</f>
        <v/>
      </c>
      <c r="J3918" s="318"/>
      <c r="M3918" s="4"/>
      <c r="O3918" s="6"/>
      <c r="Q3918" s="20"/>
      <c r="R3918" s="5" t="str">
        <f ca="1">score</f>
        <v/>
      </c>
      <c r="S3918" s="7" t="str">
        <f ca="1">rescore_svc</f>
        <v/>
      </c>
      <c r="U3918" s="11" t="str">
        <f ca="1">price</f>
        <v/>
      </c>
      <c r="V3918" s="4"/>
      <c r="Y3918" s="388">
        <f ca="1">COUNTIFS(OFFSET($B$10, 0, 0, ROW()-9, 1), SERVICE[[#This Row],[Employee ID]], OFFSET($F$10, 0, 0, ROW()-9, 1), SERVICE[[#This Row],[Resources Role]])</f>
        <v>0</v>
      </c>
      <c r="Z3918" s="388">
        <f ca="1">COUNTIFS(OFFSET($F$10, 0, 0, ROW()-9, 1), SERVICE[[#This Row],[Resources Role]], OFFSET($H$10, 0, 0, ROW()-9, 1), SERVICE[[#This Row],[Booking]])</f>
        <v>0</v>
      </c>
    </row>
    <row r="3919" spans="1:26" x14ac:dyDescent="0.25">
      <c r="A3919" s="6" t="str">
        <f ca="1">no.</f>
        <v/>
      </c>
      <c r="E3919" s="4" t="str">
        <f ca="1">position</f>
        <v/>
      </c>
      <c r="J3919" s="318"/>
      <c r="M3919" s="4"/>
      <c r="O3919" s="6"/>
      <c r="Q3919" s="20"/>
      <c r="R3919" s="5" t="str">
        <f ca="1">score</f>
        <v/>
      </c>
      <c r="S3919" s="7" t="str">
        <f ca="1">rescore_svc</f>
        <v/>
      </c>
      <c r="U3919" s="11" t="str">
        <f ca="1">price</f>
        <v/>
      </c>
      <c r="V3919" s="4"/>
      <c r="Y3919" s="388">
        <f ca="1">COUNTIFS(OFFSET($B$10, 0, 0, ROW()-9, 1), SERVICE[[#This Row],[Employee ID]], OFFSET($F$10, 0, 0, ROW()-9, 1), SERVICE[[#This Row],[Resources Role]])</f>
        <v>0</v>
      </c>
      <c r="Z3919" s="388">
        <f ca="1">COUNTIFS(OFFSET($F$10, 0, 0, ROW()-9, 1), SERVICE[[#This Row],[Resources Role]], OFFSET($H$10, 0, 0, ROW()-9, 1), SERVICE[[#This Row],[Booking]])</f>
        <v>0</v>
      </c>
    </row>
    <row r="3920" spans="1:26" x14ac:dyDescent="0.25">
      <c r="A3920" s="6" t="str">
        <f ca="1">no.</f>
        <v/>
      </c>
      <c r="E3920" s="4" t="str">
        <f ca="1">position</f>
        <v/>
      </c>
      <c r="J3920" s="318"/>
      <c r="M3920" s="4"/>
      <c r="O3920" s="6"/>
      <c r="Q3920" s="20"/>
      <c r="R3920" s="5" t="str">
        <f ca="1">score</f>
        <v/>
      </c>
      <c r="S3920" s="7" t="str">
        <f ca="1">rescore_svc</f>
        <v/>
      </c>
      <c r="U3920" s="11" t="str">
        <f ca="1">price</f>
        <v/>
      </c>
      <c r="V3920" s="4"/>
      <c r="Y3920" s="388">
        <f ca="1">COUNTIFS(OFFSET($B$10, 0, 0, ROW()-9, 1), SERVICE[[#This Row],[Employee ID]], OFFSET($F$10, 0, 0, ROW()-9, 1), SERVICE[[#This Row],[Resources Role]])</f>
        <v>0</v>
      </c>
      <c r="Z3920" s="388">
        <f ca="1">COUNTIFS(OFFSET($F$10, 0, 0, ROW()-9, 1), SERVICE[[#This Row],[Resources Role]], OFFSET($H$10, 0, 0, ROW()-9, 1), SERVICE[[#This Row],[Booking]])</f>
        <v>0</v>
      </c>
    </row>
    <row r="3921" spans="1:26" x14ac:dyDescent="0.25">
      <c r="A3921" s="6" t="str">
        <f ca="1">no.</f>
        <v/>
      </c>
      <c r="E3921" s="4" t="str">
        <f ca="1">position</f>
        <v/>
      </c>
      <c r="J3921" s="318"/>
      <c r="M3921" s="4"/>
      <c r="O3921" s="6"/>
      <c r="Q3921" s="20"/>
      <c r="R3921" s="5" t="str">
        <f ca="1">score</f>
        <v/>
      </c>
      <c r="S3921" s="7" t="str">
        <f ca="1">rescore_svc</f>
        <v/>
      </c>
      <c r="U3921" s="11" t="str">
        <f ca="1">price</f>
        <v/>
      </c>
      <c r="V3921" s="4"/>
      <c r="Y3921" s="388">
        <f ca="1">COUNTIFS(OFFSET($B$10, 0, 0, ROW()-9, 1), SERVICE[[#This Row],[Employee ID]], OFFSET($F$10, 0, 0, ROW()-9, 1), SERVICE[[#This Row],[Resources Role]])</f>
        <v>0</v>
      </c>
      <c r="Z3921" s="388">
        <f ca="1">COUNTIFS(OFFSET($F$10, 0, 0, ROW()-9, 1), SERVICE[[#This Row],[Resources Role]], OFFSET($H$10, 0, 0, ROW()-9, 1), SERVICE[[#This Row],[Booking]])</f>
        <v>0</v>
      </c>
    </row>
    <row r="3922" spans="1:26" x14ac:dyDescent="0.25">
      <c r="A3922" s="6" t="str">
        <f ca="1">no.</f>
        <v/>
      </c>
      <c r="E3922" s="4" t="str">
        <f ca="1">position</f>
        <v/>
      </c>
      <c r="J3922" s="318"/>
      <c r="M3922" s="4"/>
      <c r="O3922" s="6"/>
      <c r="Q3922" s="20"/>
      <c r="R3922" s="5" t="str">
        <f ca="1">score</f>
        <v/>
      </c>
      <c r="S3922" s="7" t="str">
        <f ca="1">rescore_svc</f>
        <v/>
      </c>
      <c r="U3922" s="11" t="str">
        <f ca="1">price</f>
        <v/>
      </c>
      <c r="V3922" s="4"/>
      <c r="Y3922" s="388">
        <f ca="1">COUNTIFS(OFFSET($B$10, 0, 0, ROW()-9, 1), SERVICE[[#This Row],[Employee ID]], OFFSET($F$10, 0, 0, ROW()-9, 1), SERVICE[[#This Row],[Resources Role]])</f>
        <v>0</v>
      </c>
      <c r="Z3922" s="388">
        <f ca="1">COUNTIFS(OFFSET($F$10, 0, 0, ROW()-9, 1), SERVICE[[#This Row],[Resources Role]], OFFSET($H$10, 0, 0, ROW()-9, 1), SERVICE[[#This Row],[Booking]])</f>
        <v>0</v>
      </c>
    </row>
    <row r="3923" spans="1:26" x14ac:dyDescent="0.25">
      <c r="A3923" s="6" t="str">
        <f ca="1">no.</f>
        <v/>
      </c>
      <c r="E3923" s="4" t="str">
        <f ca="1">position</f>
        <v/>
      </c>
      <c r="J3923" s="318"/>
      <c r="M3923" s="4"/>
      <c r="O3923" s="6"/>
      <c r="Q3923" s="20"/>
      <c r="R3923" s="5" t="str">
        <f ca="1">score</f>
        <v/>
      </c>
      <c r="S3923" s="7" t="str">
        <f ca="1">rescore_svc</f>
        <v/>
      </c>
      <c r="U3923" s="11" t="str">
        <f ca="1">price</f>
        <v/>
      </c>
      <c r="V3923" s="4"/>
      <c r="Y3923" s="388">
        <f ca="1">COUNTIFS(OFFSET($B$10, 0, 0, ROW()-9, 1), SERVICE[[#This Row],[Employee ID]], OFFSET($F$10, 0, 0, ROW()-9, 1), SERVICE[[#This Row],[Resources Role]])</f>
        <v>0</v>
      </c>
      <c r="Z3923" s="388">
        <f ca="1">COUNTIFS(OFFSET($F$10, 0, 0, ROW()-9, 1), SERVICE[[#This Row],[Resources Role]], OFFSET($H$10, 0, 0, ROW()-9, 1), SERVICE[[#This Row],[Booking]])</f>
        <v>0</v>
      </c>
    </row>
    <row r="3924" spans="1:26" x14ac:dyDescent="0.25">
      <c r="A3924" s="6" t="str">
        <f ca="1">no.</f>
        <v/>
      </c>
      <c r="E3924" s="4" t="str">
        <f ca="1">position</f>
        <v/>
      </c>
      <c r="J3924" s="318"/>
      <c r="M3924" s="4"/>
      <c r="O3924" s="6"/>
      <c r="Q3924" s="20"/>
      <c r="R3924" s="5" t="str">
        <f ca="1">score</f>
        <v/>
      </c>
      <c r="S3924" s="7" t="str">
        <f ca="1">rescore_svc</f>
        <v/>
      </c>
      <c r="U3924" s="11" t="str">
        <f ca="1">price</f>
        <v/>
      </c>
      <c r="V3924" s="4"/>
      <c r="Y3924" s="388">
        <f ca="1">COUNTIFS(OFFSET($B$10, 0, 0, ROW()-9, 1), SERVICE[[#This Row],[Employee ID]], OFFSET($F$10, 0, 0, ROW()-9, 1), SERVICE[[#This Row],[Resources Role]])</f>
        <v>0</v>
      </c>
      <c r="Z3924" s="388">
        <f ca="1">COUNTIFS(OFFSET($F$10, 0, 0, ROW()-9, 1), SERVICE[[#This Row],[Resources Role]], OFFSET($H$10, 0, 0, ROW()-9, 1), SERVICE[[#This Row],[Booking]])</f>
        <v>0</v>
      </c>
    </row>
    <row r="3925" spans="1:26" x14ac:dyDescent="0.25">
      <c r="A3925" s="6" t="str">
        <f ca="1">no.</f>
        <v/>
      </c>
      <c r="E3925" s="4" t="str">
        <f ca="1">position</f>
        <v/>
      </c>
      <c r="J3925" s="318"/>
      <c r="M3925" s="4"/>
      <c r="O3925" s="6"/>
      <c r="Q3925" s="20"/>
      <c r="R3925" s="5" t="str">
        <f ca="1">score</f>
        <v/>
      </c>
      <c r="S3925" s="7" t="str">
        <f ca="1">rescore_svc</f>
        <v/>
      </c>
      <c r="U3925" s="11" t="str">
        <f ca="1">price</f>
        <v/>
      </c>
      <c r="V3925" s="4"/>
      <c r="Y3925" s="388">
        <f ca="1">COUNTIFS(OFFSET($B$10, 0, 0, ROW()-9, 1), SERVICE[[#This Row],[Employee ID]], OFFSET($F$10, 0, 0, ROW()-9, 1), SERVICE[[#This Row],[Resources Role]])</f>
        <v>0</v>
      </c>
      <c r="Z3925" s="388">
        <f ca="1">COUNTIFS(OFFSET($F$10, 0, 0, ROW()-9, 1), SERVICE[[#This Row],[Resources Role]], OFFSET($H$10, 0, 0, ROW()-9, 1), SERVICE[[#This Row],[Booking]])</f>
        <v>0</v>
      </c>
    </row>
    <row r="3926" spans="1:26" x14ac:dyDescent="0.25">
      <c r="A3926" s="6" t="str">
        <f ca="1">no.</f>
        <v/>
      </c>
      <c r="E3926" s="4" t="str">
        <f ca="1">position</f>
        <v/>
      </c>
      <c r="J3926" s="318"/>
      <c r="M3926" s="4"/>
      <c r="O3926" s="6"/>
      <c r="Q3926" s="20"/>
      <c r="R3926" s="5" t="str">
        <f ca="1">score</f>
        <v/>
      </c>
      <c r="S3926" s="7" t="str">
        <f ca="1">rescore_svc</f>
        <v/>
      </c>
      <c r="U3926" s="11" t="str">
        <f ca="1">price</f>
        <v/>
      </c>
      <c r="V3926" s="4"/>
      <c r="Y3926" s="388">
        <f ca="1">COUNTIFS(OFFSET($B$10, 0, 0, ROW()-9, 1), SERVICE[[#This Row],[Employee ID]], OFFSET($F$10, 0, 0, ROW()-9, 1), SERVICE[[#This Row],[Resources Role]])</f>
        <v>0</v>
      </c>
      <c r="Z3926" s="388">
        <f ca="1">COUNTIFS(OFFSET($F$10, 0, 0, ROW()-9, 1), SERVICE[[#This Row],[Resources Role]], OFFSET($H$10, 0, 0, ROW()-9, 1), SERVICE[[#This Row],[Booking]])</f>
        <v>0</v>
      </c>
    </row>
    <row r="3927" spans="1:26" x14ac:dyDescent="0.25">
      <c r="A3927" s="6" t="str">
        <f ca="1">no.</f>
        <v/>
      </c>
      <c r="E3927" s="4" t="str">
        <f ca="1">position</f>
        <v/>
      </c>
      <c r="J3927" s="318"/>
      <c r="M3927" s="4"/>
      <c r="O3927" s="6"/>
      <c r="Q3927" s="20"/>
      <c r="R3927" s="5" t="str">
        <f ca="1">score</f>
        <v/>
      </c>
      <c r="S3927" s="7" t="str">
        <f ca="1">rescore_svc</f>
        <v/>
      </c>
      <c r="U3927" s="11" t="str">
        <f ca="1">price</f>
        <v/>
      </c>
      <c r="V3927" s="4"/>
      <c r="Y3927" s="388">
        <f ca="1">COUNTIFS(OFFSET($B$10, 0, 0, ROW()-9, 1), SERVICE[[#This Row],[Employee ID]], OFFSET($F$10, 0, 0, ROW()-9, 1), SERVICE[[#This Row],[Resources Role]])</f>
        <v>0</v>
      </c>
      <c r="Z3927" s="388">
        <f ca="1">COUNTIFS(OFFSET($F$10, 0, 0, ROW()-9, 1), SERVICE[[#This Row],[Resources Role]], OFFSET($H$10, 0, 0, ROW()-9, 1), SERVICE[[#This Row],[Booking]])</f>
        <v>0</v>
      </c>
    </row>
    <row r="3928" spans="1:26" x14ac:dyDescent="0.25">
      <c r="A3928" s="6" t="str">
        <f ca="1">no.</f>
        <v/>
      </c>
      <c r="E3928" s="4" t="str">
        <f ca="1">position</f>
        <v/>
      </c>
      <c r="J3928" s="318"/>
      <c r="M3928" s="4"/>
      <c r="O3928" s="6"/>
      <c r="Q3928" s="20"/>
      <c r="R3928" s="5" t="str">
        <f ca="1">score</f>
        <v/>
      </c>
      <c r="S3928" s="7" t="str">
        <f ca="1">rescore_svc</f>
        <v/>
      </c>
      <c r="U3928" s="11" t="str">
        <f ca="1">price</f>
        <v/>
      </c>
      <c r="V3928" s="4"/>
      <c r="Y3928" s="388">
        <f ca="1">COUNTIFS(OFFSET($B$10, 0, 0, ROW()-9, 1), SERVICE[[#This Row],[Employee ID]], OFFSET($F$10, 0, 0, ROW()-9, 1), SERVICE[[#This Row],[Resources Role]])</f>
        <v>0</v>
      </c>
      <c r="Z3928" s="388">
        <f ca="1">COUNTIFS(OFFSET($F$10, 0, 0, ROW()-9, 1), SERVICE[[#This Row],[Resources Role]], OFFSET($H$10, 0, 0, ROW()-9, 1), SERVICE[[#This Row],[Booking]])</f>
        <v>0</v>
      </c>
    </row>
    <row r="3929" spans="1:26" x14ac:dyDescent="0.25">
      <c r="A3929" s="6" t="str">
        <f ca="1">no.</f>
        <v/>
      </c>
      <c r="E3929" s="4" t="str">
        <f ca="1">position</f>
        <v/>
      </c>
      <c r="J3929" s="318"/>
      <c r="M3929" s="4"/>
      <c r="O3929" s="6"/>
      <c r="Q3929" s="20"/>
      <c r="R3929" s="5" t="str">
        <f ca="1">score</f>
        <v/>
      </c>
      <c r="S3929" s="7" t="str">
        <f ca="1">rescore_svc</f>
        <v/>
      </c>
      <c r="U3929" s="11" t="str">
        <f ca="1">price</f>
        <v/>
      </c>
      <c r="V3929" s="4"/>
      <c r="Y3929" s="388">
        <f ca="1">COUNTIFS(OFFSET($B$10, 0, 0, ROW()-9, 1), SERVICE[[#This Row],[Employee ID]], OFFSET($F$10, 0, 0, ROW()-9, 1), SERVICE[[#This Row],[Resources Role]])</f>
        <v>0</v>
      </c>
      <c r="Z3929" s="388">
        <f ca="1">COUNTIFS(OFFSET($F$10, 0, 0, ROW()-9, 1), SERVICE[[#This Row],[Resources Role]], OFFSET($H$10, 0, 0, ROW()-9, 1), SERVICE[[#This Row],[Booking]])</f>
        <v>0</v>
      </c>
    </row>
    <row r="3930" spans="1:26" x14ac:dyDescent="0.25">
      <c r="A3930" s="6" t="str">
        <f ca="1">no.</f>
        <v/>
      </c>
      <c r="E3930" s="4" t="str">
        <f ca="1">position</f>
        <v/>
      </c>
      <c r="J3930" s="318"/>
      <c r="M3930" s="4"/>
      <c r="O3930" s="6"/>
      <c r="Q3930" s="20"/>
      <c r="R3930" s="5" t="str">
        <f ca="1">score</f>
        <v/>
      </c>
      <c r="S3930" s="7" t="str">
        <f ca="1">rescore_svc</f>
        <v/>
      </c>
      <c r="U3930" s="11" t="str">
        <f ca="1">price</f>
        <v/>
      </c>
      <c r="V3930" s="4"/>
      <c r="Y3930" s="388">
        <f ca="1">COUNTIFS(OFFSET($B$10, 0, 0, ROW()-9, 1), SERVICE[[#This Row],[Employee ID]], OFFSET($F$10, 0, 0, ROW()-9, 1), SERVICE[[#This Row],[Resources Role]])</f>
        <v>0</v>
      </c>
      <c r="Z3930" s="388">
        <f ca="1">COUNTIFS(OFFSET($F$10, 0, 0, ROW()-9, 1), SERVICE[[#This Row],[Resources Role]], OFFSET($H$10, 0, 0, ROW()-9, 1), SERVICE[[#This Row],[Booking]])</f>
        <v>0</v>
      </c>
    </row>
    <row r="3931" spans="1:26" x14ac:dyDescent="0.25">
      <c r="A3931" s="6" t="str">
        <f ca="1">no.</f>
        <v/>
      </c>
      <c r="E3931" s="4" t="str">
        <f ca="1">position</f>
        <v/>
      </c>
      <c r="J3931" s="318"/>
      <c r="M3931" s="4"/>
      <c r="O3931" s="6"/>
      <c r="Q3931" s="20"/>
      <c r="R3931" s="5" t="str">
        <f ca="1">score</f>
        <v/>
      </c>
      <c r="S3931" s="7" t="str">
        <f ca="1">rescore_svc</f>
        <v/>
      </c>
      <c r="U3931" s="11" t="str">
        <f ca="1">price</f>
        <v/>
      </c>
      <c r="V3931" s="4"/>
      <c r="Y3931" s="388">
        <f ca="1">COUNTIFS(OFFSET($B$10, 0, 0, ROW()-9, 1), SERVICE[[#This Row],[Employee ID]], OFFSET($F$10, 0, 0, ROW()-9, 1), SERVICE[[#This Row],[Resources Role]])</f>
        <v>0</v>
      </c>
      <c r="Z3931" s="388">
        <f ca="1">COUNTIFS(OFFSET($F$10, 0, 0, ROW()-9, 1), SERVICE[[#This Row],[Resources Role]], OFFSET($H$10, 0, 0, ROW()-9, 1), SERVICE[[#This Row],[Booking]])</f>
        <v>0</v>
      </c>
    </row>
    <row r="3932" spans="1:26" x14ac:dyDescent="0.25">
      <c r="A3932" s="6" t="str">
        <f ca="1">no.</f>
        <v/>
      </c>
      <c r="E3932" s="4" t="str">
        <f ca="1">position</f>
        <v/>
      </c>
      <c r="J3932" s="318"/>
      <c r="M3932" s="4"/>
      <c r="O3932" s="6"/>
      <c r="Q3932" s="20"/>
      <c r="R3932" s="5" t="str">
        <f ca="1">score</f>
        <v/>
      </c>
      <c r="S3932" s="7" t="str">
        <f ca="1">rescore_svc</f>
        <v/>
      </c>
      <c r="U3932" s="11" t="str">
        <f ca="1">price</f>
        <v/>
      </c>
      <c r="V3932" s="4"/>
      <c r="Y3932" s="388">
        <f ca="1">COUNTIFS(OFFSET($B$10, 0, 0, ROW()-9, 1), SERVICE[[#This Row],[Employee ID]], OFFSET($F$10, 0, 0, ROW()-9, 1), SERVICE[[#This Row],[Resources Role]])</f>
        <v>0</v>
      </c>
      <c r="Z3932" s="388">
        <f ca="1">COUNTIFS(OFFSET($F$10, 0, 0, ROW()-9, 1), SERVICE[[#This Row],[Resources Role]], OFFSET($H$10, 0, 0, ROW()-9, 1), SERVICE[[#This Row],[Booking]])</f>
        <v>0</v>
      </c>
    </row>
    <row r="3933" spans="1:26" x14ac:dyDescent="0.25">
      <c r="A3933" s="6" t="str">
        <f ca="1">no.</f>
        <v/>
      </c>
      <c r="E3933" s="4" t="str">
        <f ca="1">position</f>
        <v/>
      </c>
      <c r="J3933" s="318"/>
      <c r="M3933" s="4"/>
      <c r="O3933" s="6"/>
      <c r="Q3933" s="20"/>
      <c r="R3933" s="5" t="str">
        <f ca="1">score</f>
        <v/>
      </c>
      <c r="S3933" s="7" t="str">
        <f ca="1">rescore_svc</f>
        <v/>
      </c>
      <c r="U3933" s="11" t="str">
        <f ca="1">price</f>
        <v/>
      </c>
      <c r="V3933" s="4"/>
      <c r="Y3933" s="388">
        <f ca="1">COUNTIFS(OFFSET($B$10, 0, 0, ROW()-9, 1), SERVICE[[#This Row],[Employee ID]], OFFSET($F$10, 0, 0, ROW()-9, 1), SERVICE[[#This Row],[Resources Role]])</f>
        <v>0</v>
      </c>
      <c r="Z3933" s="388">
        <f ca="1">COUNTIFS(OFFSET($F$10, 0, 0, ROW()-9, 1), SERVICE[[#This Row],[Resources Role]], OFFSET($H$10, 0, 0, ROW()-9, 1), SERVICE[[#This Row],[Booking]])</f>
        <v>0</v>
      </c>
    </row>
    <row r="3934" spans="1:26" x14ac:dyDescent="0.25">
      <c r="A3934" s="6" t="str">
        <f ca="1">no.</f>
        <v/>
      </c>
      <c r="E3934" s="4" t="str">
        <f ca="1">position</f>
        <v/>
      </c>
      <c r="J3934" s="318"/>
      <c r="M3934" s="4"/>
      <c r="O3934" s="6"/>
      <c r="Q3934" s="20"/>
      <c r="R3934" s="5" t="str">
        <f ca="1">score</f>
        <v/>
      </c>
      <c r="S3934" s="7" t="str">
        <f ca="1">rescore_svc</f>
        <v/>
      </c>
      <c r="U3934" s="11" t="str">
        <f ca="1">price</f>
        <v/>
      </c>
      <c r="V3934" s="4"/>
      <c r="Y3934" s="388">
        <f ca="1">COUNTIFS(OFFSET($B$10, 0, 0, ROW()-9, 1), SERVICE[[#This Row],[Employee ID]], OFFSET($F$10, 0, 0, ROW()-9, 1), SERVICE[[#This Row],[Resources Role]])</f>
        <v>0</v>
      </c>
      <c r="Z3934" s="388">
        <f ca="1">COUNTIFS(OFFSET($F$10, 0, 0, ROW()-9, 1), SERVICE[[#This Row],[Resources Role]], OFFSET($H$10, 0, 0, ROW()-9, 1), SERVICE[[#This Row],[Booking]])</f>
        <v>0</v>
      </c>
    </row>
    <row r="3935" spans="1:26" x14ac:dyDescent="0.25">
      <c r="A3935" s="6" t="str">
        <f ca="1">no.</f>
        <v/>
      </c>
      <c r="E3935" s="4" t="str">
        <f ca="1">position</f>
        <v/>
      </c>
      <c r="J3935" s="318"/>
      <c r="M3935" s="4"/>
      <c r="O3935" s="6"/>
      <c r="Q3935" s="20"/>
      <c r="R3935" s="5" t="str">
        <f ca="1">score</f>
        <v/>
      </c>
      <c r="S3935" s="7" t="str">
        <f ca="1">rescore_svc</f>
        <v/>
      </c>
      <c r="U3935" s="11" t="str">
        <f ca="1">price</f>
        <v/>
      </c>
      <c r="V3935" s="4"/>
      <c r="Y3935" s="388">
        <f ca="1">COUNTIFS(OFFSET($B$10, 0, 0, ROW()-9, 1), SERVICE[[#This Row],[Employee ID]], OFFSET($F$10, 0, 0, ROW()-9, 1), SERVICE[[#This Row],[Resources Role]])</f>
        <v>0</v>
      </c>
      <c r="Z3935" s="388">
        <f ca="1">COUNTIFS(OFFSET($F$10, 0, 0, ROW()-9, 1), SERVICE[[#This Row],[Resources Role]], OFFSET($H$10, 0, 0, ROW()-9, 1), SERVICE[[#This Row],[Booking]])</f>
        <v>0</v>
      </c>
    </row>
    <row r="3936" spans="1:26" x14ac:dyDescent="0.25">
      <c r="A3936" s="6" t="str">
        <f ca="1">no.</f>
        <v/>
      </c>
      <c r="E3936" s="4" t="str">
        <f ca="1">position</f>
        <v/>
      </c>
      <c r="J3936" s="318"/>
      <c r="M3936" s="4"/>
      <c r="O3936" s="6"/>
      <c r="Q3936" s="20"/>
      <c r="R3936" s="5" t="str">
        <f ca="1">score</f>
        <v/>
      </c>
      <c r="S3936" s="7" t="str">
        <f ca="1">rescore_svc</f>
        <v/>
      </c>
      <c r="U3936" s="11" t="str">
        <f ca="1">price</f>
        <v/>
      </c>
      <c r="V3936" s="4"/>
      <c r="Y3936" s="388">
        <f ca="1">COUNTIFS(OFFSET($B$10, 0, 0, ROW()-9, 1), SERVICE[[#This Row],[Employee ID]], OFFSET($F$10, 0, 0, ROW()-9, 1), SERVICE[[#This Row],[Resources Role]])</f>
        <v>0</v>
      </c>
      <c r="Z3936" s="388">
        <f ca="1">COUNTIFS(OFFSET($F$10, 0, 0, ROW()-9, 1), SERVICE[[#This Row],[Resources Role]], OFFSET($H$10, 0, 0, ROW()-9, 1), SERVICE[[#This Row],[Booking]])</f>
        <v>0</v>
      </c>
    </row>
    <row r="3937" spans="1:26" x14ac:dyDescent="0.25">
      <c r="A3937" s="6" t="str">
        <f ca="1">no.</f>
        <v/>
      </c>
      <c r="E3937" s="4" t="str">
        <f ca="1">position</f>
        <v/>
      </c>
      <c r="J3937" s="318"/>
      <c r="M3937" s="4"/>
      <c r="O3937" s="6"/>
      <c r="Q3937" s="20"/>
      <c r="R3937" s="5" t="str">
        <f ca="1">score</f>
        <v/>
      </c>
      <c r="S3937" s="7" t="str">
        <f ca="1">rescore_svc</f>
        <v/>
      </c>
      <c r="U3937" s="11" t="str">
        <f ca="1">price</f>
        <v/>
      </c>
      <c r="V3937" s="4"/>
      <c r="Y3937" s="388">
        <f ca="1">COUNTIFS(OFFSET($B$10, 0, 0, ROW()-9, 1), SERVICE[[#This Row],[Employee ID]], OFFSET($F$10, 0, 0, ROW()-9, 1), SERVICE[[#This Row],[Resources Role]])</f>
        <v>0</v>
      </c>
      <c r="Z3937" s="388">
        <f ca="1">COUNTIFS(OFFSET($F$10, 0, 0, ROW()-9, 1), SERVICE[[#This Row],[Resources Role]], OFFSET($H$10, 0, 0, ROW()-9, 1), SERVICE[[#This Row],[Booking]])</f>
        <v>0</v>
      </c>
    </row>
    <row r="3938" spans="1:26" x14ac:dyDescent="0.25">
      <c r="A3938" s="6" t="str">
        <f ca="1">no.</f>
        <v/>
      </c>
      <c r="E3938" s="4" t="str">
        <f ca="1">position</f>
        <v/>
      </c>
      <c r="J3938" s="318"/>
      <c r="M3938" s="4"/>
      <c r="O3938" s="6"/>
      <c r="Q3938" s="20"/>
      <c r="R3938" s="5" t="str">
        <f ca="1">score</f>
        <v/>
      </c>
      <c r="S3938" s="7" t="str">
        <f ca="1">rescore_svc</f>
        <v/>
      </c>
      <c r="U3938" s="11" t="str">
        <f ca="1">price</f>
        <v/>
      </c>
      <c r="V3938" s="4"/>
      <c r="Y3938" s="388">
        <f ca="1">COUNTIFS(OFFSET($B$10, 0, 0, ROW()-9, 1), SERVICE[[#This Row],[Employee ID]], OFFSET($F$10, 0, 0, ROW()-9, 1), SERVICE[[#This Row],[Resources Role]])</f>
        <v>0</v>
      </c>
      <c r="Z3938" s="388">
        <f ca="1">COUNTIFS(OFFSET($F$10, 0, 0, ROW()-9, 1), SERVICE[[#This Row],[Resources Role]], OFFSET($H$10, 0, 0, ROW()-9, 1), SERVICE[[#This Row],[Booking]])</f>
        <v>0</v>
      </c>
    </row>
    <row r="3939" spans="1:26" x14ac:dyDescent="0.25">
      <c r="A3939" s="6" t="str">
        <f ca="1">no.</f>
        <v/>
      </c>
      <c r="E3939" s="4" t="str">
        <f ca="1">position</f>
        <v/>
      </c>
      <c r="J3939" s="318"/>
      <c r="M3939" s="4"/>
      <c r="O3939" s="6"/>
      <c r="Q3939" s="20"/>
      <c r="R3939" s="5" t="str">
        <f ca="1">score</f>
        <v/>
      </c>
      <c r="S3939" s="7" t="str">
        <f ca="1">rescore_svc</f>
        <v/>
      </c>
      <c r="U3939" s="11" t="str">
        <f ca="1">price</f>
        <v/>
      </c>
      <c r="V3939" s="4"/>
      <c r="Y3939" s="388">
        <f ca="1">COUNTIFS(OFFSET($B$10, 0, 0, ROW()-9, 1), SERVICE[[#This Row],[Employee ID]], OFFSET($F$10, 0, 0, ROW()-9, 1), SERVICE[[#This Row],[Resources Role]])</f>
        <v>0</v>
      </c>
      <c r="Z3939" s="388">
        <f ca="1">COUNTIFS(OFFSET($F$10, 0, 0, ROW()-9, 1), SERVICE[[#This Row],[Resources Role]], OFFSET($H$10, 0, 0, ROW()-9, 1), SERVICE[[#This Row],[Booking]])</f>
        <v>0</v>
      </c>
    </row>
    <row r="3940" spans="1:26" x14ac:dyDescent="0.25">
      <c r="A3940" s="6" t="str">
        <f ca="1">no.</f>
        <v/>
      </c>
      <c r="E3940" s="4" t="str">
        <f ca="1">position</f>
        <v/>
      </c>
      <c r="J3940" s="318"/>
      <c r="M3940" s="4"/>
      <c r="O3940" s="6"/>
      <c r="Q3940" s="20"/>
      <c r="R3940" s="5" t="str">
        <f ca="1">score</f>
        <v/>
      </c>
      <c r="S3940" s="7" t="str">
        <f ca="1">rescore_svc</f>
        <v/>
      </c>
      <c r="U3940" s="11" t="str">
        <f ca="1">price</f>
        <v/>
      </c>
      <c r="V3940" s="4"/>
      <c r="Y3940" s="388">
        <f ca="1">COUNTIFS(OFFSET($B$10, 0, 0, ROW()-9, 1), SERVICE[[#This Row],[Employee ID]], OFFSET($F$10, 0, 0, ROW()-9, 1), SERVICE[[#This Row],[Resources Role]])</f>
        <v>0</v>
      </c>
      <c r="Z3940" s="388">
        <f ca="1">COUNTIFS(OFFSET($F$10, 0, 0, ROW()-9, 1), SERVICE[[#This Row],[Resources Role]], OFFSET($H$10, 0, 0, ROW()-9, 1), SERVICE[[#This Row],[Booking]])</f>
        <v>0</v>
      </c>
    </row>
    <row r="3941" spans="1:26" x14ac:dyDescent="0.25">
      <c r="A3941" s="6" t="str">
        <f ca="1">no.</f>
        <v/>
      </c>
      <c r="E3941" s="4" t="str">
        <f ca="1">position</f>
        <v/>
      </c>
      <c r="J3941" s="318"/>
      <c r="M3941" s="4"/>
      <c r="O3941" s="6"/>
      <c r="Q3941" s="20"/>
      <c r="R3941" s="5" t="str">
        <f ca="1">score</f>
        <v/>
      </c>
      <c r="S3941" s="7" t="str">
        <f ca="1">rescore_svc</f>
        <v/>
      </c>
      <c r="U3941" s="11" t="str">
        <f ca="1">price</f>
        <v/>
      </c>
      <c r="V3941" s="4"/>
      <c r="Y3941" s="388">
        <f ca="1">COUNTIFS(OFFSET($B$10, 0, 0, ROW()-9, 1), SERVICE[[#This Row],[Employee ID]], OFFSET($F$10, 0, 0, ROW()-9, 1), SERVICE[[#This Row],[Resources Role]])</f>
        <v>0</v>
      </c>
      <c r="Z3941" s="388">
        <f ca="1">COUNTIFS(OFFSET($F$10, 0, 0, ROW()-9, 1), SERVICE[[#This Row],[Resources Role]], OFFSET($H$10, 0, 0, ROW()-9, 1), SERVICE[[#This Row],[Booking]])</f>
        <v>0</v>
      </c>
    </row>
    <row r="3942" spans="1:26" x14ac:dyDescent="0.25">
      <c r="A3942" s="6" t="str">
        <f ca="1">no.</f>
        <v/>
      </c>
      <c r="E3942" s="4" t="str">
        <f ca="1">position</f>
        <v/>
      </c>
      <c r="J3942" s="318"/>
      <c r="M3942" s="4"/>
      <c r="O3942" s="6"/>
      <c r="Q3942" s="20"/>
      <c r="R3942" s="5" t="str">
        <f ca="1">score</f>
        <v/>
      </c>
      <c r="S3942" s="7" t="str">
        <f ca="1">rescore_svc</f>
        <v/>
      </c>
      <c r="U3942" s="11" t="str">
        <f ca="1">price</f>
        <v/>
      </c>
      <c r="V3942" s="4"/>
      <c r="Y3942" s="388">
        <f ca="1">COUNTIFS(OFFSET($B$10, 0, 0, ROW()-9, 1), SERVICE[[#This Row],[Employee ID]], OFFSET($F$10, 0, 0, ROW()-9, 1), SERVICE[[#This Row],[Resources Role]])</f>
        <v>0</v>
      </c>
      <c r="Z3942" s="388">
        <f ca="1">COUNTIFS(OFFSET($F$10, 0, 0, ROW()-9, 1), SERVICE[[#This Row],[Resources Role]], OFFSET($H$10, 0, 0, ROW()-9, 1), SERVICE[[#This Row],[Booking]])</f>
        <v>0</v>
      </c>
    </row>
    <row r="3943" spans="1:26" x14ac:dyDescent="0.25">
      <c r="A3943" s="6" t="str">
        <f ca="1">no.</f>
        <v/>
      </c>
      <c r="E3943" s="4" t="str">
        <f ca="1">position</f>
        <v/>
      </c>
      <c r="J3943" s="318"/>
      <c r="M3943" s="4"/>
      <c r="O3943" s="6"/>
      <c r="Q3943" s="20"/>
      <c r="R3943" s="5" t="str">
        <f ca="1">score</f>
        <v/>
      </c>
      <c r="S3943" s="7" t="str">
        <f ca="1">rescore_svc</f>
        <v/>
      </c>
      <c r="U3943" s="11" t="str">
        <f ca="1">price</f>
        <v/>
      </c>
      <c r="V3943" s="4"/>
      <c r="Y3943" s="388">
        <f ca="1">COUNTIFS(OFFSET($B$10, 0, 0, ROW()-9, 1), SERVICE[[#This Row],[Employee ID]], OFFSET($F$10, 0, 0, ROW()-9, 1), SERVICE[[#This Row],[Resources Role]])</f>
        <v>0</v>
      </c>
      <c r="Z3943" s="388">
        <f ca="1">COUNTIFS(OFFSET($F$10, 0, 0, ROW()-9, 1), SERVICE[[#This Row],[Resources Role]], OFFSET($H$10, 0, 0, ROW()-9, 1), SERVICE[[#This Row],[Booking]])</f>
        <v>0</v>
      </c>
    </row>
    <row r="3944" spans="1:26" x14ac:dyDescent="0.25">
      <c r="A3944" s="6" t="str">
        <f ca="1">no.</f>
        <v/>
      </c>
      <c r="E3944" s="4" t="str">
        <f ca="1">position</f>
        <v/>
      </c>
      <c r="J3944" s="318"/>
      <c r="M3944" s="4"/>
      <c r="O3944" s="6"/>
      <c r="Q3944" s="20"/>
      <c r="R3944" s="5" t="str">
        <f ca="1">score</f>
        <v/>
      </c>
      <c r="S3944" s="7" t="str">
        <f ca="1">rescore_svc</f>
        <v/>
      </c>
      <c r="U3944" s="11" t="str">
        <f ca="1">price</f>
        <v/>
      </c>
      <c r="V3944" s="4"/>
      <c r="Y3944" s="388">
        <f ca="1">COUNTIFS(OFFSET($B$10, 0, 0, ROW()-9, 1), SERVICE[[#This Row],[Employee ID]], OFFSET($F$10, 0, 0, ROW()-9, 1), SERVICE[[#This Row],[Resources Role]])</f>
        <v>0</v>
      </c>
      <c r="Z3944" s="388">
        <f ca="1">COUNTIFS(OFFSET($F$10, 0, 0, ROW()-9, 1), SERVICE[[#This Row],[Resources Role]], OFFSET($H$10, 0, 0, ROW()-9, 1), SERVICE[[#This Row],[Booking]])</f>
        <v>0</v>
      </c>
    </row>
    <row r="3945" spans="1:26" x14ac:dyDescent="0.25">
      <c r="A3945" s="6" t="str">
        <f ca="1">no.</f>
        <v/>
      </c>
      <c r="E3945" s="4" t="str">
        <f ca="1">position</f>
        <v/>
      </c>
      <c r="J3945" s="318"/>
      <c r="M3945" s="4"/>
      <c r="O3945" s="6"/>
      <c r="Q3945" s="20"/>
      <c r="R3945" s="5" t="str">
        <f ca="1">score</f>
        <v/>
      </c>
      <c r="S3945" s="7" t="str">
        <f ca="1">rescore_svc</f>
        <v/>
      </c>
      <c r="U3945" s="11" t="str">
        <f ca="1">price</f>
        <v/>
      </c>
      <c r="V3945" s="4"/>
      <c r="Y3945" s="388">
        <f ca="1">COUNTIFS(OFFSET($B$10, 0, 0, ROW()-9, 1), SERVICE[[#This Row],[Employee ID]], OFFSET($F$10, 0, 0, ROW()-9, 1), SERVICE[[#This Row],[Resources Role]])</f>
        <v>0</v>
      </c>
      <c r="Z3945" s="388">
        <f ca="1">COUNTIFS(OFFSET($F$10, 0, 0, ROW()-9, 1), SERVICE[[#This Row],[Resources Role]], OFFSET($H$10, 0, 0, ROW()-9, 1), SERVICE[[#This Row],[Booking]])</f>
        <v>0</v>
      </c>
    </row>
    <row r="3946" spans="1:26" x14ac:dyDescent="0.25">
      <c r="A3946" s="6" t="str">
        <f ca="1">no.</f>
        <v/>
      </c>
      <c r="E3946" s="4" t="str">
        <f ca="1">position</f>
        <v/>
      </c>
      <c r="J3946" s="318"/>
      <c r="M3946" s="4"/>
      <c r="O3946" s="6"/>
      <c r="Q3946" s="20"/>
      <c r="R3946" s="5" t="str">
        <f ca="1">score</f>
        <v/>
      </c>
      <c r="S3946" s="7" t="str">
        <f ca="1">rescore_svc</f>
        <v/>
      </c>
      <c r="U3946" s="11" t="str">
        <f ca="1">price</f>
        <v/>
      </c>
      <c r="V3946" s="4"/>
      <c r="Y3946" s="388">
        <f ca="1">COUNTIFS(OFFSET($B$10, 0, 0, ROW()-9, 1), SERVICE[[#This Row],[Employee ID]], OFFSET($F$10, 0, 0, ROW()-9, 1), SERVICE[[#This Row],[Resources Role]])</f>
        <v>0</v>
      </c>
      <c r="Z3946" s="388">
        <f ca="1">COUNTIFS(OFFSET($F$10, 0, 0, ROW()-9, 1), SERVICE[[#This Row],[Resources Role]], OFFSET($H$10, 0, 0, ROW()-9, 1), SERVICE[[#This Row],[Booking]])</f>
        <v>0</v>
      </c>
    </row>
    <row r="3947" spans="1:26" x14ac:dyDescent="0.25">
      <c r="A3947" s="6" t="str">
        <f ca="1">no.</f>
        <v/>
      </c>
      <c r="E3947" s="4" t="str">
        <f ca="1">position</f>
        <v/>
      </c>
      <c r="J3947" s="318"/>
      <c r="M3947" s="4"/>
      <c r="O3947" s="6"/>
      <c r="Q3947" s="20"/>
      <c r="R3947" s="5" t="str">
        <f ca="1">score</f>
        <v/>
      </c>
      <c r="S3947" s="7" t="str">
        <f ca="1">rescore_svc</f>
        <v/>
      </c>
      <c r="U3947" s="11" t="str">
        <f ca="1">price</f>
        <v/>
      </c>
      <c r="V3947" s="4"/>
      <c r="Y3947" s="388">
        <f ca="1">COUNTIFS(OFFSET($B$10, 0, 0, ROW()-9, 1), SERVICE[[#This Row],[Employee ID]], OFFSET($F$10, 0, 0, ROW()-9, 1), SERVICE[[#This Row],[Resources Role]])</f>
        <v>0</v>
      </c>
      <c r="Z3947" s="388">
        <f ca="1">COUNTIFS(OFFSET($F$10, 0, 0, ROW()-9, 1), SERVICE[[#This Row],[Resources Role]], OFFSET($H$10, 0, 0, ROW()-9, 1), SERVICE[[#This Row],[Booking]])</f>
        <v>0</v>
      </c>
    </row>
    <row r="3948" spans="1:26" x14ac:dyDescent="0.25">
      <c r="A3948" s="6" t="str">
        <f ca="1">no.</f>
        <v/>
      </c>
      <c r="E3948" s="4" t="str">
        <f ca="1">position</f>
        <v/>
      </c>
      <c r="J3948" s="318"/>
      <c r="M3948" s="4"/>
      <c r="O3948" s="6"/>
      <c r="Q3948" s="20"/>
      <c r="R3948" s="5" t="str">
        <f ca="1">score</f>
        <v/>
      </c>
      <c r="S3948" s="7" t="str">
        <f ca="1">rescore_svc</f>
        <v/>
      </c>
      <c r="U3948" s="11" t="str">
        <f ca="1">price</f>
        <v/>
      </c>
      <c r="V3948" s="4"/>
      <c r="Y3948" s="388">
        <f ca="1">COUNTIFS(OFFSET($B$10, 0, 0, ROW()-9, 1), SERVICE[[#This Row],[Employee ID]], OFFSET($F$10, 0, 0, ROW()-9, 1), SERVICE[[#This Row],[Resources Role]])</f>
        <v>0</v>
      </c>
      <c r="Z3948" s="388">
        <f ca="1">COUNTIFS(OFFSET($F$10, 0, 0, ROW()-9, 1), SERVICE[[#This Row],[Resources Role]], OFFSET($H$10, 0, 0, ROW()-9, 1), SERVICE[[#This Row],[Booking]])</f>
        <v>0</v>
      </c>
    </row>
    <row r="3949" spans="1:26" x14ac:dyDescent="0.25">
      <c r="A3949" s="6" t="str">
        <f ca="1">no.</f>
        <v/>
      </c>
      <c r="E3949" s="4" t="str">
        <f ca="1">position</f>
        <v/>
      </c>
      <c r="J3949" s="318"/>
      <c r="M3949" s="4"/>
      <c r="O3949" s="6"/>
      <c r="Q3949" s="20"/>
      <c r="R3949" s="5" t="str">
        <f ca="1">score</f>
        <v/>
      </c>
      <c r="S3949" s="7" t="str">
        <f ca="1">rescore_svc</f>
        <v/>
      </c>
      <c r="U3949" s="11" t="str">
        <f ca="1">price</f>
        <v/>
      </c>
      <c r="V3949" s="4"/>
      <c r="Y3949" s="388">
        <f ca="1">COUNTIFS(OFFSET($B$10, 0, 0, ROW()-9, 1), SERVICE[[#This Row],[Employee ID]], OFFSET($F$10, 0, 0, ROW()-9, 1), SERVICE[[#This Row],[Resources Role]])</f>
        <v>0</v>
      </c>
      <c r="Z3949" s="388">
        <f ca="1">COUNTIFS(OFFSET($F$10, 0, 0, ROW()-9, 1), SERVICE[[#This Row],[Resources Role]], OFFSET($H$10, 0, 0, ROW()-9, 1), SERVICE[[#This Row],[Booking]])</f>
        <v>0</v>
      </c>
    </row>
    <row r="3950" spans="1:26" x14ac:dyDescent="0.25">
      <c r="A3950" s="6" t="str">
        <f ca="1">no.</f>
        <v/>
      </c>
      <c r="E3950" s="4" t="str">
        <f ca="1">position</f>
        <v/>
      </c>
      <c r="J3950" s="318"/>
      <c r="M3950" s="4"/>
      <c r="O3950" s="6"/>
      <c r="Q3950" s="20"/>
      <c r="R3950" s="5" t="str">
        <f ca="1">score</f>
        <v/>
      </c>
      <c r="S3950" s="7" t="str">
        <f ca="1">rescore_svc</f>
        <v/>
      </c>
      <c r="U3950" s="11" t="str">
        <f ca="1">price</f>
        <v/>
      </c>
      <c r="V3950" s="4"/>
      <c r="Y3950" s="388">
        <f ca="1">COUNTIFS(OFFSET($B$10, 0, 0, ROW()-9, 1), SERVICE[[#This Row],[Employee ID]], OFFSET($F$10, 0, 0, ROW()-9, 1), SERVICE[[#This Row],[Resources Role]])</f>
        <v>0</v>
      </c>
      <c r="Z3950" s="388">
        <f ca="1">COUNTIFS(OFFSET($F$10, 0, 0, ROW()-9, 1), SERVICE[[#This Row],[Resources Role]], OFFSET($H$10, 0, 0, ROW()-9, 1), SERVICE[[#This Row],[Booking]])</f>
        <v>0</v>
      </c>
    </row>
    <row r="3951" spans="1:26" x14ac:dyDescent="0.25">
      <c r="A3951" s="6" t="str">
        <f ca="1">no.</f>
        <v/>
      </c>
      <c r="E3951" s="4" t="str">
        <f ca="1">position</f>
        <v/>
      </c>
      <c r="J3951" s="318"/>
      <c r="M3951" s="4"/>
      <c r="O3951" s="6"/>
      <c r="Q3951" s="20"/>
      <c r="R3951" s="5" t="str">
        <f ca="1">score</f>
        <v/>
      </c>
      <c r="S3951" s="7" t="str">
        <f ca="1">rescore_svc</f>
        <v/>
      </c>
      <c r="U3951" s="11" t="str">
        <f ca="1">price</f>
        <v/>
      </c>
      <c r="V3951" s="4"/>
      <c r="Y3951" s="388">
        <f ca="1">COUNTIFS(OFFSET($B$10, 0, 0, ROW()-9, 1), SERVICE[[#This Row],[Employee ID]], OFFSET($F$10, 0, 0, ROW()-9, 1), SERVICE[[#This Row],[Resources Role]])</f>
        <v>0</v>
      </c>
      <c r="Z3951" s="388">
        <f ca="1">COUNTIFS(OFFSET($F$10, 0, 0, ROW()-9, 1), SERVICE[[#This Row],[Resources Role]], OFFSET($H$10, 0, 0, ROW()-9, 1), SERVICE[[#This Row],[Booking]])</f>
        <v>0</v>
      </c>
    </row>
    <row r="3952" spans="1:26" x14ac:dyDescent="0.25">
      <c r="A3952" s="6" t="str">
        <f ca="1">no.</f>
        <v/>
      </c>
      <c r="E3952" s="4" t="str">
        <f ca="1">position</f>
        <v/>
      </c>
      <c r="J3952" s="318"/>
      <c r="M3952" s="4"/>
      <c r="O3952" s="6"/>
      <c r="Q3952" s="20"/>
      <c r="R3952" s="5" t="str">
        <f ca="1">score</f>
        <v/>
      </c>
      <c r="S3952" s="7" t="str">
        <f ca="1">rescore_svc</f>
        <v/>
      </c>
      <c r="U3952" s="11" t="str">
        <f ca="1">price</f>
        <v/>
      </c>
      <c r="V3952" s="4"/>
      <c r="Y3952" s="388">
        <f ca="1">COUNTIFS(OFFSET($B$10, 0, 0, ROW()-9, 1), SERVICE[[#This Row],[Employee ID]], OFFSET($F$10, 0, 0, ROW()-9, 1), SERVICE[[#This Row],[Resources Role]])</f>
        <v>0</v>
      </c>
      <c r="Z3952" s="388">
        <f ca="1">COUNTIFS(OFFSET($F$10, 0, 0, ROW()-9, 1), SERVICE[[#This Row],[Resources Role]], OFFSET($H$10, 0, 0, ROW()-9, 1), SERVICE[[#This Row],[Booking]])</f>
        <v>0</v>
      </c>
    </row>
    <row r="3953" spans="1:26" x14ac:dyDescent="0.25">
      <c r="A3953" s="6" t="str">
        <f ca="1">no.</f>
        <v/>
      </c>
      <c r="E3953" s="4" t="str">
        <f ca="1">position</f>
        <v/>
      </c>
      <c r="J3953" s="318"/>
      <c r="M3953" s="4"/>
      <c r="O3953" s="6"/>
      <c r="Q3953" s="20"/>
      <c r="R3953" s="5" t="str">
        <f ca="1">score</f>
        <v/>
      </c>
      <c r="S3953" s="7" t="str">
        <f ca="1">rescore_svc</f>
        <v/>
      </c>
      <c r="U3953" s="11" t="str">
        <f ca="1">price</f>
        <v/>
      </c>
      <c r="V3953" s="4"/>
      <c r="Y3953" s="388">
        <f ca="1">COUNTIFS(OFFSET($B$10, 0, 0, ROW()-9, 1), SERVICE[[#This Row],[Employee ID]], OFFSET($F$10, 0, 0, ROW()-9, 1), SERVICE[[#This Row],[Resources Role]])</f>
        <v>0</v>
      </c>
      <c r="Z3953" s="388">
        <f ca="1">COUNTIFS(OFFSET($F$10, 0, 0, ROW()-9, 1), SERVICE[[#This Row],[Resources Role]], OFFSET($H$10, 0, 0, ROW()-9, 1), SERVICE[[#This Row],[Booking]])</f>
        <v>0</v>
      </c>
    </row>
    <row r="3954" spans="1:26" x14ac:dyDescent="0.25">
      <c r="A3954" s="6" t="str">
        <f ca="1">no.</f>
        <v/>
      </c>
      <c r="E3954" s="4" t="str">
        <f ca="1">position</f>
        <v/>
      </c>
      <c r="J3954" s="318"/>
      <c r="M3954" s="4"/>
      <c r="O3954" s="6"/>
      <c r="Q3954" s="20"/>
      <c r="R3954" s="5" t="str">
        <f ca="1">score</f>
        <v/>
      </c>
      <c r="S3954" s="7" t="str">
        <f ca="1">rescore_svc</f>
        <v/>
      </c>
      <c r="U3954" s="11" t="str">
        <f ca="1">price</f>
        <v/>
      </c>
      <c r="V3954" s="4"/>
      <c r="Y3954" s="388">
        <f ca="1">COUNTIFS(OFFSET($B$10, 0, 0, ROW()-9, 1), SERVICE[[#This Row],[Employee ID]], OFFSET($F$10, 0, 0, ROW()-9, 1), SERVICE[[#This Row],[Resources Role]])</f>
        <v>0</v>
      </c>
      <c r="Z3954" s="388">
        <f ca="1">COUNTIFS(OFFSET($F$10, 0, 0, ROW()-9, 1), SERVICE[[#This Row],[Resources Role]], OFFSET($H$10, 0, 0, ROW()-9, 1), SERVICE[[#This Row],[Booking]])</f>
        <v>0</v>
      </c>
    </row>
    <row r="3955" spans="1:26" x14ac:dyDescent="0.25">
      <c r="A3955" s="6" t="str">
        <f ca="1">no.</f>
        <v/>
      </c>
      <c r="E3955" s="4" t="str">
        <f ca="1">position</f>
        <v/>
      </c>
      <c r="J3955" s="318"/>
      <c r="M3955" s="4"/>
      <c r="O3955" s="6"/>
      <c r="Q3955" s="20"/>
      <c r="R3955" s="5" t="str">
        <f ca="1">score</f>
        <v/>
      </c>
      <c r="S3955" s="7" t="str">
        <f ca="1">rescore_svc</f>
        <v/>
      </c>
      <c r="U3955" s="11" t="str">
        <f ca="1">price</f>
        <v/>
      </c>
      <c r="V3955" s="4"/>
      <c r="Y3955" s="388">
        <f ca="1">COUNTIFS(OFFSET($B$10, 0, 0, ROW()-9, 1), SERVICE[[#This Row],[Employee ID]], OFFSET($F$10, 0, 0, ROW()-9, 1), SERVICE[[#This Row],[Resources Role]])</f>
        <v>0</v>
      </c>
      <c r="Z3955" s="388">
        <f ca="1">COUNTIFS(OFFSET($F$10, 0, 0, ROW()-9, 1), SERVICE[[#This Row],[Resources Role]], OFFSET($H$10, 0, 0, ROW()-9, 1), SERVICE[[#This Row],[Booking]])</f>
        <v>0</v>
      </c>
    </row>
    <row r="3956" spans="1:26" x14ac:dyDescent="0.25">
      <c r="A3956" s="6" t="str">
        <f ca="1">no.</f>
        <v/>
      </c>
      <c r="E3956" s="4" t="str">
        <f ca="1">position</f>
        <v/>
      </c>
      <c r="J3956" s="318"/>
      <c r="M3956" s="4"/>
      <c r="O3956" s="6"/>
      <c r="Q3956" s="20"/>
      <c r="R3956" s="5" t="str">
        <f ca="1">score</f>
        <v/>
      </c>
      <c r="S3956" s="7" t="str">
        <f ca="1">rescore_svc</f>
        <v/>
      </c>
      <c r="U3956" s="11" t="str">
        <f ca="1">price</f>
        <v/>
      </c>
      <c r="V3956" s="4"/>
      <c r="Y3956" s="388">
        <f ca="1">COUNTIFS(OFFSET($B$10, 0, 0, ROW()-9, 1), SERVICE[[#This Row],[Employee ID]], OFFSET($F$10, 0, 0, ROW()-9, 1), SERVICE[[#This Row],[Resources Role]])</f>
        <v>0</v>
      </c>
      <c r="Z3956" s="388">
        <f ca="1">COUNTIFS(OFFSET($F$10, 0, 0, ROW()-9, 1), SERVICE[[#This Row],[Resources Role]], OFFSET($H$10, 0, 0, ROW()-9, 1), SERVICE[[#This Row],[Booking]])</f>
        <v>0</v>
      </c>
    </row>
    <row r="3957" spans="1:26" x14ac:dyDescent="0.25">
      <c r="A3957" s="6" t="str">
        <f ca="1">no.</f>
        <v/>
      </c>
      <c r="E3957" s="4" t="str">
        <f ca="1">position</f>
        <v/>
      </c>
      <c r="J3957" s="318"/>
      <c r="M3957" s="4"/>
      <c r="O3957" s="6"/>
      <c r="Q3957" s="20"/>
      <c r="R3957" s="5" t="str">
        <f ca="1">score</f>
        <v/>
      </c>
      <c r="S3957" s="7" t="str">
        <f ca="1">rescore_svc</f>
        <v/>
      </c>
      <c r="U3957" s="11" t="str">
        <f ca="1">price</f>
        <v/>
      </c>
      <c r="V3957" s="4"/>
      <c r="Y3957" s="388">
        <f ca="1">COUNTIFS(OFFSET($B$10, 0, 0, ROW()-9, 1), SERVICE[[#This Row],[Employee ID]], OFFSET($F$10, 0, 0, ROW()-9, 1), SERVICE[[#This Row],[Resources Role]])</f>
        <v>0</v>
      </c>
      <c r="Z3957" s="388">
        <f ca="1">COUNTIFS(OFFSET($F$10, 0, 0, ROW()-9, 1), SERVICE[[#This Row],[Resources Role]], OFFSET($H$10, 0, 0, ROW()-9, 1), SERVICE[[#This Row],[Booking]])</f>
        <v>0</v>
      </c>
    </row>
    <row r="3958" spans="1:26" x14ac:dyDescent="0.25">
      <c r="A3958" s="6" t="str">
        <f ca="1">no.</f>
        <v/>
      </c>
      <c r="E3958" s="4" t="str">
        <f ca="1">position</f>
        <v/>
      </c>
      <c r="J3958" s="318"/>
      <c r="M3958" s="4"/>
      <c r="O3958" s="6"/>
      <c r="Q3958" s="20"/>
      <c r="R3958" s="5" t="str">
        <f ca="1">score</f>
        <v/>
      </c>
      <c r="S3958" s="7" t="str">
        <f ca="1">rescore_svc</f>
        <v/>
      </c>
      <c r="U3958" s="11" t="str">
        <f ca="1">price</f>
        <v/>
      </c>
      <c r="V3958" s="4"/>
      <c r="Y3958" s="388">
        <f ca="1">COUNTIFS(OFFSET($B$10, 0, 0, ROW()-9, 1), SERVICE[[#This Row],[Employee ID]], OFFSET($F$10, 0, 0, ROW()-9, 1), SERVICE[[#This Row],[Resources Role]])</f>
        <v>0</v>
      </c>
      <c r="Z3958" s="388">
        <f ca="1">COUNTIFS(OFFSET($F$10, 0, 0, ROW()-9, 1), SERVICE[[#This Row],[Resources Role]], OFFSET($H$10, 0, 0, ROW()-9, 1), SERVICE[[#This Row],[Booking]])</f>
        <v>0</v>
      </c>
    </row>
    <row r="3959" spans="1:26" x14ac:dyDescent="0.25">
      <c r="A3959" s="6" t="str">
        <f ca="1">no.</f>
        <v/>
      </c>
      <c r="E3959" s="4" t="str">
        <f ca="1">position</f>
        <v/>
      </c>
      <c r="J3959" s="318"/>
      <c r="M3959" s="4"/>
      <c r="O3959" s="6"/>
      <c r="Q3959" s="20"/>
      <c r="R3959" s="5" t="str">
        <f ca="1">score</f>
        <v/>
      </c>
      <c r="S3959" s="7" t="str">
        <f ca="1">rescore_svc</f>
        <v/>
      </c>
      <c r="U3959" s="11" t="str">
        <f ca="1">price</f>
        <v/>
      </c>
      <c r="V3959" s="4"/>
      <c r="Y3959" s="388">
        <f ca="1">COUNTIFS(OFFSET($B$10, 0, 0, ROW()-9, 1), SERVICE[[#This Row],[Employee ID]], OFFSET($F$10, 0, 0, ROW()-9, 1), SERVICE[[#This Row],[Resources Role]])</f>
        <v>0</v>
      </c>
      <c r="Z3959" s="388">
        <f ca="1">COUNTIFS(OFFSET($F$10, 0, 0, ROW()-9, 1), SERVICE[[#This Row],[Resources Role]], OFFSET($H$10, 0, 0, ROW()-9, 1), SERVICE[[#This Row],[Booking]])</f>
        <v>0</v>
      </c>
    </row>
    <row r="3960" spans="1:26" x14ac:dyDescent="0.25">
      <c r="A3960" s="6" t="str">
        <f ca="1">no.</f>
        <v/>
      </c>
      <c r="E3960" s="4" t="str">
        <f ca="1">position</f>
        <v/>
      </c>
      <c r="J3960" s="318"/>
      <c r="M3960" s="4"/>
      <c r="O3960" s="6"/>
      <c r="Q3960" s="20"/>
      <c r="R3960" s="5" t="str">
        <f ca="1">score</f>
        <v/>
      </c>
      <c r="S3960" s="7" t="str">
        <f ca="1">rescore_svc</f>
        <v/>
      </c>
      <c r="U3960" s="11" t="str">
        <f ca="1">price</f>
        <v/>
      </c>
      <c r="V3960" s="4"/>
      <c r="Y3960" s="388">
        <f ca="1">COUNTIFS(OFFSET($B$10, 0, 0, ROW()-9, 1), SERVICE[[#This Row],[Employee ID]], OFFSET($F$10, 0, 0, ROW()-9, 1), SERVICE[[#This Row],[Resources Role]])</f>
        <v>0</v>
      </c>
      <c r="Z3960" s="388">
        <f ca="1">COUNTIFS(OFFSET($F$10, 0, 0, ROW()-9, 1), SERVICE[[#This Row],[Resources Role]], OFFSET($H$10, 0, 0, ROW()-9, 1), SERVICE[[#This Row],[Booking]])</f>
        <v>0</v>
      </c>
    </row>
    <row r="3961" spans="1:26" x14ac:dyDescent="0.25">
      <c r="A3961" s="6" t="str">
        <f ca="1">no.</f>
        <v/>
      </c>
      <c r="E3961" s="4" t="str">
        <f ca="1">position</f>
        <v/>
      </c>
      <c r="J3961" s="318"/>
      <c r="M3961" s="4"/>
      <c r="O3961" s="6"/>
      <c r="Q3961" s="20"/>
      <c r="R3961" s="5" t="str">
        <f ca="1">score</f>
        <v/>
      </c>
      <c r="S3961" s="7" t="str">
        <f ca="1">rescore_svc</f>
        <v/>
      </c>
      <c r="U3961" s="11" t="str">
        <f ca="1">price</f>
        <v/>
      </c>
      <c r="V3961" s="4"/>
      <c r="Y3961" s="388">
        <f ca="1">COUNTIFS(OFFSET($B$10, 0, 0, ROW()-9, 1), SERVICE[[#This Row],[Employee ID]], OFFSET($F$10, 0, 0, ROW()-9, 1), SERVICE[[#This Row],[Resources Role]])</f>
        <v>0</v>
      </c>
      <c r="Z3961" s="388">
        <f ca="1">COUNTIFS(OFFSET($F$10, 0, 0, ROW()-9, 1), SERVICE[[#This Row],[Resources Role]], OFFSET($H$10, 0, 0, ROW()-9, 1), SERVICE[[#This Row],[Booking]])</f>
        <v>0</v>
      </c>
    </row>
    <row r="3962" spans="1:26" x14ac:dyDescent="0.25">
      <c r="A3962" s="6" t="str">
        <f ca="1">no.</f>
        <v/>
      </c>
      <c r="E3962" s="4" t="str">
        <f ca="1">position</f>
        <v/>
      </c>
      <c r="J3962" s="318"/>
      <c r="M3962" s="4"/>
      <c r="O3962" s="6"/>
      <c r="Q3962" s="20"/>
      <c r="R3962" s="5" t="str">
        <f ca="1">score</f>
        <v/>
      </c>
      <c r="S3962" s="7" t="str">
        <f ca="1">rescore_svc</f>
        <v/>
      </c>
      <c r="U3962" s="11" t="str">
        <f ca="1">price</f>
        <v/>
      </c>
      <c r="V3962" s="4"/>
      <c r="Y3962" s="388">
        <f ca="1">COUNTIFS(OFFSET($B$10, 0, 0, ROW()-9, 1), SERVICE[[#This Row],[Employee ID]], OFFSET($F$10, 0, 0, ROW()-9, 1), SERVICE[[#This Row],[Resources Role]])</f>
        <v>0</v>
      </c>
      <c r="Z3962" s="388">
        <f ca="1">COUNTIFS(OFFSET($F$10, 0, 0, ROW()-9, 1), SERVICE[[#This Row],[Resources Role]], OFFSET($H$10, 0, 0, ROW()-9, 1), SERVICE[[#This Row],[Booking]])</f>
        <v>0</v>
      </c>
    </row>
    <row r="3963" spans="1:26" x14ac:dyDescent="0.25">
      <c r="A3963" s="6" t="str">
        <f ca="1">no.</f>
        <v/>
      </c>
      <c r="E3963" s="4" t="str">
        <f ca="1">position</f>
        <v/>
      </c>
      <c r="J3963" s="318"/>
      <c r="M3963" s="4"/>
      <c r="O3963" s="6"/>
      <c r="Q3963" s="20"/>
      <c r="R3963" s="5" t="str">
        <f ca="1">score</f>
        <v/>
      </c>
      <c r="S3963" s="7" t="str">
        <f ca="1">rescore_svc</f>
        <v/>
      </c>
      <c r="U3963" s="11" t="str">
        <f ca="1">price</f>
        <v/>
      </c>
      <c r="V3963" s="4"/>
      <c r="Y3963" s="388">
        <f ca="1">COUNTIFS(OFFSET($B$10, 0, 0, ROW()-9, 1), SERVICE[[#This Row],[Employee ID]], OFFSET($F$10, 0, 0, ROW()-9, 1), SERVICE[[#This Row],[Resources Role]])</f>
        <v>0</v>
      </c>
      <c r="Z3963" s="388">
        <f ca="1">COUNTIFS(OFFSET($F$10, 0, 0, ROW()-9, 1), SERVICE[[#This Row],[Resources Role]], OFFSET($H$10, 0, 0, ROW()-9, 1), SERVICE[[#This Row],[Booking]])</f>
        <v>0</v>
      </c>
    </row>
    <row r="3964" spans="1:26" x14ac:dyDescent="0.25">
      <c r="A3964" s="6" t="str">
        <f ca="1">no.</f>
        <v/>
      </c>
      <c r="E3964" s="4" t="str">
        <f ca="1">position</f>
        <v/>
      </c>
      <c r="J3964" s="318"/>
      <c r="M3964" s="4"/>
      <c r="O3964" s="6"/>
      <c r="Q3964" s="20"/>
      <c r="R3964" s="5" t="str">
        <f ca="1">score</f>
        <v/>
      </c>
      <c r="S3964" s="7" t="str">
        <f ca="1">rescore_svc</f>
        <v/>
      </c>
      <c r="U3964" s="11" t="str">
        <f ca="1">price</f>
        <v/>
      </c>
      <c r="V3964" s="4"/>
      <c r="Y3964" s="388">
        <f ca="1">COUNTIFS(OFFSET($B$10, 0, 0, ROW()-9, 1), SERVICE[[#This Row],[Employee ID]], OFFSET($F$10, 0, 0, ROW()-9, 1), SERVICE[[#This Row],[Resources Role]])</f>
        <v>0</v>
      </c>
      <c r="Z3964" s="388">
        <f ca="1">COUNTIFS(OFFSET($F$10, 0, 0, ROW()-9, 1), SERVICE[[#This Row],[Resources Role]], OFFSET($H$10, 0, 0, ROW()-9, 1), SERVICE[[#This Row],[Booking]])</f>
        <v>0</v>
      </c>
    </row>
    <row r="3965" spans="1:26" x14ac:dyDescent="0.25">
      <c r="A3965" s="6" t="str">
        <f ca="1">no.</f>
        <v/>
      </c>
      <c r="E3965" s="4" t="str">
        <f ca="1">position</f>
        <v/>
      </c>
      <c r="J3965" s="318"/>
      <c r="M3965" s="4"/>
      <c r="O3965" s="6"/>
      <c r="Q3965" s="20"/>
      <c r="R3965" s="5" t="str">
        <f ca="1">score</f>
        <v/>
      </c>
      <c r="S3965" s="7" t="str">
        <f ca="1">rescore_svc</f>
        <v/>
      </c>
      <c r="U3965" s="11" t="str">
        <f ca="1">price</f>
        <v/>
      </c>
      <c r="V3965" s="4"/>
      <c r="Y3965" s="388">
        <f ca="1">COUNTIFS(OFFSET($B$10, 0, 0, ROW()-9, 1), SERVICE[[#This Row],[Employee ID]], OFFSET($F$10, 0, 0, ROW()-9, 1), SERVICE[[#This Row],[Resources Role]])</f>
        <v>0</v>
      </c>
      <c r="Z3965" s="388">
        <f ca="1">COUNTIFS(OFFSET($F$10, 0, 0, ROW()-9, 1), SERVICE[[#This Row],[Resources Role]], OFFSET($H$10, 0, 0, ROW()-9, 1), SERVICE[[#This Row],[Booking]])</f>
        <v>0</v>
      </c>
    </row>
    <row r="3966" spans="1:26" x14ac:dyDescent="0.25">
      <c r="A3966" s="6" t="str">
        <f ca="1">no.</f>
        <v/>
      </c>
      <c r="E3966" s="4" t="str">
        <f ca="1">position</f>
        <v/>
      </c>
      <c r="J3966" s="318"/>
      <c r="M3966" s="4"/>
      <c r="O3966" s="6"/>
      <c r="Q3966" s="20"/>
      <c r="R3966" s="5" t="str">
        <f ca="1">score</f>
        <v/>
      </c>
      <c r="S3966" s="7" t="str">
        <f ca="1">rescore_svc</f>
        <v/>
      </c>
      <c r="U3966" s="11" t="str">
        <f ca="1">price</f>
        <v/>
      </c>
      <c r="V3966" s="4"/>
      <c r="Y3966" s="388">
        <f ca="1">COUNTIFS(OFFSET($B$10, 0, 0, ROW()-9, 1), SERVICE[[#This Row],[Employee ID]], OFFSET($F$10, 0, 0, ROW()-9, 1), SERVICE[[#This Row],[Resources Role]])</f>
        <v>0</v>
      </c>
      <c r="Z3966" s="388">
        <f ca="1">COUNTIFS(OFFSET($F$10, 0, 0, ROW()-9, 1), SERVICE[[#This Row],[Resources Role]], OFFSET($H$10, 0, 0, ROW()-9, 1), SERVICE[[#This Row],[Booking]])</f>
        <v>0</v>
      </c>
    </row>
    <row r="3967" spans="1:26" x14ac:dyDescent="0.25">
      <c r="A3967" s="6" t="str">
        <f ca="1">no.</f>
        <v/>
      </c>
      <c r="E3967" s="4" t="str">
        <f ca="1">position</f>
        <v/>
      </c>
      <c r="J3967" s="318"/>
      <c r="M3967" s="4"/>
      <c r="O3967" s="6"/>
      <c r="Q3967" s="20"/>
      <c r="R3967" s="5" t="str">
        <f ca="1">score</f>
        <v/>
      </c>
      <c r="S3967" s="7" t="str">
        <f ca="1">rescore_svc</f>
        <v/>
      </c>
      <c r="U3967" s="11" t="str">
        <f ca="1">price</f>
        <v/>
      </c>
      <c r="V3967" s="4"/>
      <c r="Y3967" s="388">
        <f ca="1">COUNTIFS(OFFSET($B$10, 0, 0, ROW()-9, 1), SERVICE[[#This Row],[Employee ID]], OFFSET($F$10, 0, 0, ROW()-9, 1), SERVICE[[#This Row],[Resources Role]])</f>
        <v>0</v>
      </c>
      <c r="Z3967" s="388">
        <f ca="1">COUNTIFS(OFFSET($F$10, 0, 0, ROW()-9, 1), SERVICE[[#This Row],[Resources Role]], OFFSET($H$10, 0, 0, ROW()-9, 1), SERVICE[[#This Row],[Booking]])</f>
        <v>0</v>
      </c>
    </row>
    <row r="3968" spans="1:26" x14ac:dyDescent="0.25">
      <c r="A3968" s="6" t="str">
        <f ca="1">no.</f>
        <v/>
      </c>
      <c r="E3968" s="4" t="str">
        <f ca="1">position</f>
        <v/>
      </c>
      <c r="J3968" s="318"/>
      <c r="M3968" s="4"/>
      <c r="O3968" s="6"/>
      <c r="Q3968" s="20"/>
      <c r="R3968" s="5" t="str">
        <f ca="1">score</f>
        <v/>
      </c>
      <c r="S3968" s="7" t="str">
        <f ca="1">rescore_svc</f>
        <v/>
      </c>
      <c r="U3968" s="11" t="str">
        <f ca="1">price</f>
        <v/>
      </c>
      <c r="V3968" s="4"/>
      <c r="Y3968" s="388">
        <f ca="1">COUNTIFS(OFFSET($B$10, 0, 0, ROW()-9, 1), SERVICE[[#This Row],[Employee ID]], OFFSET($F$10, 0, 0, ROW()-9, 1), SERVICE[[#This Row],[Resources Role]])</f>
        <v>0</v>
      </c>
      <c r="Z3968" s="388">
        <f ca="1">COUNTIFS(OFFSET($F$10, 0, 0, ROW()-9, 1), SERVICE[[#This Row],[Resources Role]], OFFSET($H$10, 0, 0, ROW()-9, 1), SERVICE[[#This Row],[Booking]])</f>
        <v>0</v>
      </c>
    </row>
    <row r="3969" spans="1:26" x14ac:dyDescent="0.25">
      <c r="A3969" s="6" t="str">
        <f ca="1">no.</f>
        <v/>
      </c>
      <c r="E3969" s="4" t="str">
        <f ca="1">position</f>
        <v/>
      </c>
      <c r="J3969" s="318"/>
      <c r="M3969" s="4"/>
      <c r="O3969" s="6"/>
      <c r="Q3969" s="20"/>
      <c r="R3969" s="5" t="str">
        <f ca="1">score</f>
        <v/>
      </c>
      <c r="S3969" s="7" t="str">
        <f ca="1">rescore_svc</f>
        <v/>
      </c>
      <c r="U3969" s="11" t="str">
        <f ca="1">price</f>
        <v/>
      </c>
      <c r="V3969" s="4"/>
      <c r="Y3969" s="388">
        <f ca="1">COUNTIFS(OFFSET($B$10, 0, 0, ROW()-9, 1), SERVICE[[#This Row],[Employee ID]], OFFSET($F$10, 0, 0, ROW()-9, 1), SERVICE[[#This Row],[Resources Role]])</f>
        <v>0</v>
      </c>
      <c r="Z3969" s="388">
        <f ca="1">COUNTIFS(OFFSET($F$10, 0, 0, ROW()-9, 1), SERVICE[[#This Row],[Resources Role]], OFFSET($H$10, 0, 0, ROW()-9, 1), SERVICE[[#This Row],[Booking]])</f>
        <v>0</v>
      </c>
    </row>
    <row r="3970" spans="1:26" x14ac:dyDescent="0.25">
      <c r="A3970" s="6" t="str">
        <f ca="1">no.</f>
        <v/>
      </c>
      <c r="E3970" s="4" t="str">
        <f ca="1">position</f>
        <v/>
      </c>
      <c r="J3970" s="318"/>
      <c r="M3970" s="4"/>
      <c r="O3970" s="6"/>
      <c r="Q3970" s="20"/>
      <c r="R3970" s="5" t="str">
        <f ca="1">score</f>
        <v/>
      </c>
      <c r="S3970" s="7" t="str">
        <f ca="1">rescore_svc</f>
        <v/>
      </c>
      <c r="U3970" s="11" t="str">
        <f ca="1">price</f>
        <v/>
      </c>
      <c r="V3970" s="4"/>
      <c r="Y3970" s="388">
        <f ca="1">COUNTIFS(OFFSET($B$10, 0, 0, ROW()-9, 1), SERVICE[[#This Row],[Employee ID]], OFFSET($F$10, 0, 0, ROW()-9, 1), SERVICE[[#This Row],[Resources Role]])</f>
        <v>0</v>
      </c>
      <c r="Z3970" s="388">
        <f ca="1">COUNTIFS(OFFSET($F$10, 0, 0, ROW()-9, 1), SERVICE[[#This Row],[Resources Role]], OFFSET($H$10, 0, 0, ROW()-9, 1), SERVICE[[#This Row],[Booking]])</f>
        <v>0</v>
      </c>
    </row>
    <row r="3971" spans="1:26" x14ac:dyDescent="0.25">
      <c r="A3971" s="6" t="str">
        <f ca="1">no.</f>
        <v/>
      </c>
      <c r="E3971" s="4" t="str">
        <f ca="1">position</f>
        <v/>
      </c>
      <c r="J3971" s="318"/>
      <c r="M3971" s="4"/>
      <c r="O3971" s="6"/>
      <c r="Q3971" s="20"/>
      <c r="R3971" s="5" t="str">
        <f ca="1">score</f>
        <v/>
      </c>
      <c r="S3971" s="7" t="str">
        <f ca="1">rescore_svc</f>
        <v/>
      </c>
      <c r="U3971" s="11" t="str">
        <f ca="1">price</f>
        <v/>
      </c>
      <c r="V3971" s="4"/>
      <c r="Y3971" s="388">
        <f ca="1">COUNTIFS(OFFSET($B$10, 0, 0, ROW()-9, 1), SERVICE[[#This Row],[Employee ID]], OFFSET($F$10, 0, 0, ROW()-9, 1), SERVICE[[#This Row],[Resources Role]])</f>
        <v>0</v>
      </c>
      <c r="Z3971" s="388">
        <f ca="1">COUNTIFS(OFFSET($F$10, 0, 0, ROW()-9, 1), SERVICE[[#This Row],[Resources Role]], OFFSET($H$10, 0, 0, ROW()-9, 1), SERVICE[[#This Row],[Booking]])</f>
        <v>0</v>
      </c>
    </row>
    <row r="3972" spans="1:26" x14ac:dyDescent="0.25">
      <c r="A3972" s="6" t="str">
        <f ca="1">no.</f>
        <v/>
      </c>
      <c r="E3972" s="4" t="str">
        <f ca="1">position</f>
        <v/>
      </c>
      <c r="J3972" s="318"/>
      <c r="M3972" s="4"/>
      <c r="O3972" s="6"/>
      <c r="Q3972" s="20"/>
      <c r="R3972" s="5" t="str">
        <f ca="1">score</f>
        <v/>
      </c>
      <c r="S3972" s="7" t="str">
        <f ca="1">rescore_svc</f>
        <v/>
      </c>
      <c r="U3972" s="11" t="str">
        <f ca="1">price</f>
        <v/>
      </c>
      <c r="V3972" s="4"/>
      <c r="Y3972" s="388">
        <f ca="1">COUNTIFS(OFFSET($B$10, 0, 0, ROW()-9, 1), SERVICE[[#This Row],[Employee ID]], OFFSET($F$10, 0, 0, ROW()-9, 1), SERVICE[[#This Row],[Resources Role]])</f>
        <v>0</v>
      </c>
      <c r="Z3972" s="388">
        <f ca="1">COUNTIFS(OFFSET($F$10, 0, 0, ROW()-9, 1), SERVICE[[#This Row],[Resources Role]], OFFSET($H$10, 0, 0, ROW()-9, 1), SERVICE[[#This Row],[Booking]])</f>
        <v>0</v>
      </c>
    </row>
    <row r="3973" spans="1:26" x14ac:dyDescent="0.25">
      <c r="A3973" s="6" t="str">
        <f ca="1">no.</f>
        <v/>
      </c>
      <c r="E3973" s="4" t="str">
        <f ca="1">position</f>
        <v/>
      </c>
      <c r="J3973" s="318"/>
      <c r="M3973" s="4"/>
      <c r="O3973" s="6"/>
      <c r="Q3973" s="20"/>
      <c r="R3973" s="5" t="str">
        <f ca="1">score</f>
        <v/>
      </c>
      <c r="S3973" s="7" t="str">
        <f ca="1">rescore_svc</f>
        <v/>
      </c>
      <c r="U3973" s="11" t="str">
        <f ca="1">price</f>
        <v/>
      </c>
      <c r="V3973" s="4"/>
      <c r="Y3973" s="388">
        <f ca="1">COUNTIFS(OFFSET($B$10, 0, 0, ROW()-9, 1), SERVICE[[#This Row],[Employee ID]], OFFSET($F$10, 0, 0, ROW()-9, 1), SERVICE[[#This Row],[Resources Role]])</f>
        <v>0</v>
      </c>
      <c r="Z3973" s="388">
        <f ca="1">COUNTIFS(OFFSET($F$10, 0, 0, ROW()-9, 1), SERVICE[[#This Row],[Resources Role]], OFFSET($H$10, 0, 0, ROW()-9, 1), SERVICE[[#This Row],[Booking]])</f>
        <v>0</v>
      </c>
    </row>
    <row r="3974" spans="1:26" x14ac:dyDescent="0.25">
      <c r="A3974" s="6" t="str">
        <f ca="1">no.</f>
        <v/>
      </c>
      <c r="E3974" s="4" t="str">
        <f ca="1">position</f>
        <v/>
      </c>
      <c r="J3974" s="318"/>
      <c r="M3974" s="4"/>
      <c r="O3974" s="6"/>
      <c r="Q3974" s="20"/>
      <c r="R3974" s="5" t="str">
        <f ca="1">score</f>
        <v/>
      </c>
      <c r="S3974" s="7" t="str">
        <f ca="1">rescore_svc</f>
        <v/>
      </c>
      <c r="U3974" s="11" t="str">
        <f ca="1">price</f>
        <v/>
      </c>
      <c r="V3974" s="4"/>
      <c r="Y3974" s="388">
        <f ca="1">COUNTIFS(OFFSET($B$10, 0, 0, ROW()-9, 1), SERVICE[[#This Row],[Employee ID]], OFFSET($F$10, 0, 0, ROW()-9, 1), SERVICE[[#This Row],[Resources Role]])</f>
        <v>0</v>
      </c>
      <c r="Z3974" s="388">
        <f ca="1">COUNTIFS(OFFSET($F$10, 0, 0, ROW()-9, 1), SERVICE[[#This Row],[Resources Role]], OFFSET($H$10, 0, 0, ROW()-9, 1), SERVICE[[#This Row],[Booking]])</f>
        <v>0</v>
      </c>
    </row>
    <row r="3975" spans="1:26" x14ac:dyDescent="0.25">
      <c r="A3975" s="6" t="str">
        <f ca="1">no.</f>
        <v/>
      </c>
      <c r="E3975" s="4" t="str">
        <f ca="1">position</f>
        <v/>
      </c>
      <c r="J3975" s="318"/>
      <c r="M3975" s="4"/>
      <c r="O3975" s="6"/>
      <c r="Q3975" s="20"/>
      <c r="R3975" s="5" t="str">
        <f ca="1">score</f>
        <v/>
      </c>
      <c r="S3975" s="7" t="str">
        <f ca="1">rescore_svc</f>
        <v/>
      </c>
      <c r="U3975" s="11" t="str">
        <f ca="1">price</f>
        <v/>
      </c>
      <c r="V3975" s="4"/>
      <c r="Y3975" s="388">
        <f ca="1">COUNTIFS(OFFSET($B$10, 0, 0, ROW()-9, 1), SERVICE[[#This Row],[Employee ID]], OFFSET($F$10, 0, 0, ROW()-9, 1), SERVICE[[#This Row],[Resources Role]])</f>
        <v>0</v>
      </c>
      <c r="Z3975" s="388">
        <f ca="1">COUNTIFS(OFFSET($F$10, 0, 0, ROW()-9, 1), SERVICE[[#This Row],[Resources Role]], OFFSET($H$10, 0, 0, ROW()-9, 1), SERVICE[[#This Row],[Booking]])</f>
        <v>0</v>
      </c>
    </row>
    <row r="3976" spans="1:26" x14ac:dyDescent="0.25">
      <c r="A3976" s="6" t="str">
        <f ca="1">no.</f>
        <v/>
      </c>
      <c r="E3976" s="4" t="str">
        <f ca="1">position</f>
        <v/>
      </c>
      <c r="J3976" s="318"/>
      <c r="M3976" s="4"/>
      <c r="O3976" s="6"/>
      <c r="Q3976" s="20"/>
      <c r="R3976" s="5" t="str">
        <f ca="1">score</f>
        <v/>
      </c>
      <c r="S3976" s="7" t="str">
        <f ca="1">rescore_svc</f>
        <v/>
      </c>
      <c r="U3976" s="11" t="str">
        <f ca="1">price</f>
        <v/>
      </c>
      <c r="V3976" s="4"/>
      <c r="Y3976" s="388">
        <f ca="1">COUNTIFS(OFFSET($B$10, 0, 0, ROW()-9, 1), SERVICE[[#This Row],[Employee ID]], OFFSET($F$10, 0, 0, ROW()-9, 1), SERVICE[[#This Row],[Resources Role]])</f>
        <v>0</v>
      </c>
      <c r="Z3976" s="388">
        <f ca="1">COUNTIFS(OFFSET($F$10, 0, 0, ROW()-9, 1), SERVICE[[#This Row],[Resources Role]], OFFSET($H$10, 0, 0, ROW()-9, 1), SERVICE[[#This Row],[Booking]])</f>
        <v>0</v>
      </c>
    </row>
    <row r="3977" spans="1:26" x14ac:dyDescent="0.25">
      <c r="A3977" s="6" t="str">
        <f ca="1">no.</f>
        <v/>
      </c>
      <c r="E3977" s="4" t="str">
        <f ca="1">position</f>
        <v/>
      </c>
      <c r="J3977" s="318"/>
      <c r="M3977" s="4"/>
      <c r="O3977" s="6"/>
      <c r="Q3977" s="20"/>
      <c r="R3977" s="5" t="str">
        <f ca="1">score</f>
        <v/>
      </c>
      <c r="S3977" s="7" t="str">
        <f ca="1">rescore_svc</f>
        <v/>
      </c>
      <c r="U3977" s="11" t="str">
        <f ca="1">price</f>
        <v/>
      </c>
      <c r="V3977" s="4"/>
      <c r="Y3977" s="388">
        <f ca="1">COUNTIFS(OFFSET($B$10, 0, 0, ROW()-9, 1), SERVICE[[#This Row],[Employee ID]], OFFSET($F$10, 0, 0, ROW()-9, 1), SERVICE[[#This Row],[Resources Role]])</f>
        <v>0</v>
      </c>
      <c r="Z3977" s="388">
        <f ca="1">COUNTIFS(OFFSET($F$10, 0, 0, ROW()-9, 1), SERVICE[[#This Row],[Resources Role]], OFFSET($H$10, 0, 0, ROW()-9, 1), SERVICE[[#This Row],[Booking]])</f>
        <v>0</v>
      </c>
    </row>
    <row r="3978" spans="1:26" x14ac:dyDescent="0.25">
      <c r="A3978" s="6" t="str">
        <f ca="1">no.</f>
        <v/>
      </c>
      <c r="E3978" s="4" t="str">
        <f ca="1">position</f>
        <v/>
      </c>
      <c r="J3978" s="318"/>
      <c r="M3978" s="4"/>
      <c r="O3978" s="6"/>
      <c r="Q3978" s="20"/>
      <c r="R3978" s="5" t="str">
        <f ca="1">score</f>
        <v/>
      </c>
      <c r="S3978" s="7" t="str">
        <f ca="1">rescore_svc</f>
        <v/>
      </c>
      <c r="U3978" s="11" t="str">
        <f ca="1">price</f>
        <v/>
      </c>
      <c r="V3978" s="4"/>
      <c r="Y3978" s="388">
        <f ca="1">COUNTIFS(OFFSET($B$10, 0, 0, ROW()-9, 1), SERVICE[[#This Row],[Employee ID]], OFFSET($F$10, 0, 0, ROW()-9, 1), SERVICE[[#This Row],[Resources Role]])</f>
        <v>0</v>
      </c>
      <c r="Z3978" s="388">
        <f ca="1">COUNTIFS(OFFSET($F$10, 0, 0, ROW()-9, 1), SERVICE[[#This Row],[Resources Role]], OFFSET($H$10, 0, 0, ROW()-9, 1), SERVICE[[#This Row],[Booking]])</f>
        <v>0</v>
      </c>
    </row>
    <row r="3979" spans="1:26" x14ac:dyDescent="0.25">
      <c r="A3979" s="6" t="str">
        <f ca="1">no.</f>
        <v/>
      </c>
      <c r="E3979" s="4" t="str">
        <f ca="1">position</f>
        <v/>
      </c>
      <c r="J3979" s="318"/>
      <c r="M3979" s="4"/>
      <c r="O3979" s="6"/>
      <c r="Q3979" s="20"/>
      <c r="R3979" s="5" t="str">
        <f ca="1">score</f>
        <v/>
      </c>
      <c r="S3979" s="7" t="str">
        <f ca="1">rescore_svc</f>
        <v/>
      </c>
      <c r="U3979" s="11" t="str">
        <f ca="1">price</f>
        <v/>
      </c>
      <c r="V3979" s="4"/>
      <c r="Y3979" s="388">
        <f ca="1">COUNTIFS(OFFSET($B$10, 0, 0, ROW()-9, 1), SERVICE[[#This Row],[Employee ID]], OFFSET($F$10, 0, 0, ROW()-9, 1), SERVICE[[#This Row],[Resources Role]])</f>
        <v>0</v>
      </c>
      <c r="Z3979" s="388">
        <f ca="1">COUNTIFS(OFFSET($F$10, 0, 0, ROW()-9, 1), SERVICE[[#This Row],[Resources Role]], OFFSET($H$10, 0, 0, ROW()-9, 1), SERVICE[[#This Row],[Booking]])</f>
        <v>0</v>
      </c>
    </row>
    <row r="3980" spans="1:26" x14ac:dyDescent="0.25">
      <c r="A3980" s="6" t="str">
        <f ca="1">no.</f>
        <v/>
      </c>
      <c r="E3980" s="4" t="str">
        <f ca="1">position</f>
        <v/>
      </c>
      <c r="J3980" s="318"/>
      <c r="M3980" s="4"/>
      <c r="O3980" s="6"/>
      <c r="Q3980" s="20"/>
      <c r="R3980" s="5" t="str">
        <f ca="1">score</f>
        <v/>
      </c>
      <c r="S3980" s="7" t="str">
        <f ca="1">rescore_svc</f>
        <v/>
      </c>
      <c r="U3980" s="11" t="str">
        <f ca="1">price</f>
        <v/>
      </c>
      <c r="V3980" s="4"/>
      <c r="Y3980" s="388">
        <f ca="1">COUNTIFS(OFFSET($B$10, 0, 0, ROW()-9, 1), SERVICE[[#This Row],[Employee ID]], OFFSET($F$10, 0, 0, ROW()-9, 1), SERVICE[[#This Row],[Resources Role]])</f>
        <v>0</v>
      </c>
      <c r="Z3980" s="388">
        <f ca="1">COUNTIFS(OFFSET($F$10, 0, 0, ROW()-9, 1), SERVICE[[#This Row],[Resources Role]], OFFSET($H$10, 0, 0, ROW()-9, 1), SERVICE[[#This Row],[Booking]])</f>
        <v>0</v>
      </c>
    </row>
    <row r="3981" spans="1:26" x14ac:dyDescent="0.25">
      <c r="A3981" s="6" t="str">
        <f ca="1">no.</f>
        <v/>
      </c>
      <c r="E3981" s="4" t="str">
        <f ca="1">position</f>
        <v/>
      </c>
      <c r="J3981" s="318"/>
      <c r="M3981" s="4"/>
      <c r="O3981" s="6"/>
      <c r="Q3981" s="20"/>
      <c r="R3981" s="5" t="str">
        <f ca="1">score</f>
        <v/>
      </c>
      <c r="S3981" s="7" t="str">
        <f ca="1">rescore_svc</f>
        <v/>
      </c>
      <c r="U3981" s="11" t="str">
        <f ca="1">price</f>
        <v/>
      </c>
      <c r="V3981" s="4"/>
      <c r="Y3981" s="388">
        <f ca="1">COUNTIFS(OFFSET($B$10, 0, 0, ROW()-9, 1), SERVICE[[#This Row],[Employee ID]], OFFSET($F$10, 0, 0, ROW()-9, 1), SERVICE[[#This Row],[Resources Role]])</f>
        <v>0</v>
      </c>
      <c r="Z3981" s="388">
        <f ca="1">COUNTIFS(OFFSET($F$10, 0, 0, ROW()-9, 1), SERVICE[[#This Row],[Resources Role]], OFFSET($H$10, 0, 0, ROW()-9, 1), SERVICE[[#This Row],[Booking]])</f>
        <v>0</v>
      </c>
    </row>
    <row r="3982" spans="1:26" x14ac:dyDescent="0.25">
      <c r="A3982" s="6" t="str">
        <f ca="1">no.</f>
        <v/>
      </c>
      <c r="E3982" s="4" t="str">
        <f ca="1">position</f>
        <v/>
      </c>
      <c r="J3982" s="318"/>
      <c r="M3982" s="4"/>
      <c r="O3982" s="6"/>
      <c r="Q3982" s="20"/>
      <c r="R3982" s="5" t="str">
        <f ca="1">score</f>
        <v/>
      </c>
      <c r="S3982" s="7" t="str">
        <f ca="1">rescore_svc</f>
        <v/>
      </c>
      <c r="U3982" s="11" t="str">
        <f ca="1">price</f>
        <v/>
      </c>
      <c r="V3982" s="4"/>
      <c r="Y3982" s="388">
        <f ca="1">COUNTIFS(OFFSET($B$10, 0, 0, ROW()-9, 1), SERVICE[[#This Row],[Employee ID]], OFFSET($F$10, 0, 0, ROW()-9, 1), SERVICE[[#This Row],[Resources Role]])</f>
        <v>0</v>
      </c>
      <c r="Z3982" s="388">
        <f ca="1">COUNTIFS(OFFSET($F$10, 0, 0, ROW()-9, 1), SERVICE[[#This Row],[Resources Role]], OFFSET($H$10, 0, 0, ROW()-9, 1), SERVICE[[#This Row],[Booking]])</f>
        <v>0</v>
      </c>
    </row>
    <row r="3983" spans="1:26" x14ac:dyDescent="0.25">
      <c r="A3983" s="6" t="str">
        <f ca="1">no.</f>
        <v/>
      </c>
      <c r="E3983" s="4" t="str">
        <f ca="1">position</f>
        <v/>
      </c>
      <c r="J3983" s="318"/>
      <c r="M3983" s="4"/>
      <c r="O3983" s="6"/>
      <c r="Q3983" s="20"/>
      <c r="R3983" s="5" t="str">
        <f ca="1">score</f>
        <v/>
      </c>
      <c r="S3983" s="7" t="str">
        <f ca="1">rescore_svc</f>
        <v/>
      </c>
      <c r="U3983" s="11" t="str">
        <f ca="1">price</f>
        <v/>
      </c>
      <c r="V3983" s="4"/>
      <c r="Y3983" s="388">
        <f ca="1">COUNTIFS(OFFSET($B$10, 0, 0, ROW()-9, 1), SERVICE[[#This Row],[Employee ID]], OFFSET($F$10, 0, 0, ROW()-9, 1), SERVICE[[#This Row],[Resources Role]])</f>
        <v>0</v>
      </c>
      <c r="Z3983" s="388">
        <f ca="1">COUNTIFS(OFFSET($F$10, 0, 0, ROW()-9, 1), SERVICE[[#This Row],[Resources Role]], OFFSET($H$10, 0, 0, ROW()-9, 1), SERVICE[[#This Row],[Booking]])</f>
        <v>0</v>
      </c>
    </row>
    <row r="3984" spans="1:26" x14ac:dyDescent="0.25">
      <c r="A3984" s="6" t="str">
        <f ca="1">no.</f>
        <v/>
      </c>
      <c r="E3984" s="4" t="str">
        <f ca="1">position</f>
        <v/>
      </c>
      <c r="J3984" s="318"/>
      <c r="M3984" s="4"/>
      <c r="O3984" s="6"/>
      <c r="Q3984" s="20"/>
      <c r="R3984" s="5" t="str">
        <f ca="1">score</f>
        <v/>
      </c>
      <c r="S3984" s="7" t="str">
        <f ca="1">rescore_svc</f>
        <v/>
      </c>
      <c r="U3984" s="11" t="str">
        <f ca="1">price</f>
        <v/>
      </c>
      <c r="V3984" s="4"/>
      <c r="Y3984" s="388">
        <f ca="1">COUNTIFS(OFFSET($B$10, 0, 0, ROW()-9, 1), SERVICE[[#This Row],[Employee ID]], OFFSET($F$10, 0, 0, ROW()-9, 1), SERVICE[[#This Row],[Resources Role]])</f>
        <v>0</v>
      </c>
      <c r="Z3984" s="388">
        <f ca="1">COUNTIFS(OFFSET($F$10, 0, 0, ROW()-9, 1), SERVICE[[#This Row],[Resources Role]], OFFSET($H$10, 0, 0, ROW()-9, 1), SERVICE[[#This Row],[Booking]])</f>
        <v>0</v>
      </c>
    </row>
    <row r="3985" spans="1:26" x14ac:dyDescent="0.25">
      <c r="A3985" s="6" t="str">
        <f ca="1">no.</f>
        <v/>
      </c>
      <c r="E3985" s="4" t="str">
        <f ca="1">position</f>
        <v/>
      </c>
      <c r="J3985" s="318"/>
      <c r="M3985" s="4"/>
      <c r="O3985" s="6"/>
      <c r="Q3985" s="20"/>
      <c r="R3985" s="5" t="str">
        <f ca="1">score</f>
        <v/>
      </c>
      <c r="S3985" s="7" t="str">
        <f ca="1">rescore_svc</f>
        <v/>
      </c>
      <c r="U3985" s="11" t="str">
        <f ca="1">price</f>
        <v/>
      </c>
      <c r="V3985" s="4"/>
      <c r="Y3985" s="388">
        <f ca="1">COUNTIFS(OFFSET($B$10, 0, 0, ROW()-9, 1), SERVICE[[#This Row],[Employee ID]], OFFSET($F$10, 0, 0, ROW()-9, 1), SERVICE[[#This Row],[Resources Role]])</f>
        <v>0</v>
      </c>
      <c r="Z3985" s="388">
        <f ca="1">COUNTIFS(OFFSET($F$10, 0, 0, ROW()-9, 1), SERVICE[[#This Row],[Resources Role]], OFFSET($H$10, 0, 0, ROW()-9, 1), SERVICE[[#This Row],[Booking]])</f>
        <v>0</v>
      </c>
    </row>
    <row r="3986" spans="1:26" x14ac:dyDescent="0.25">
      <c r="A3986" s="6" t="str">
        <f ca="1">no.</f>
        <v/>
      </c>
      <c r="E3986" s="4" t="str">
        <f ca="1">position</f>
        <v/>
      </c>
      <c r="J3986" s="318"/>
      <c r="M3986" s="4"/>
      <c r="O3986" s="6"/>
      <c r="Q3986" s="20"/>
      <c r="R3986" s="5" t="str">
        <f ca="1">score</f>
        <v/>
      </c>
      <c r="S3986" s="7" t="str">
        <f ca="1">rescore_svc</f>
        <v/>
      </c>
      <c r="U3986" s="11" t="str">
        <f ca="1">price</f>
        <v/>
      </c>
      <c r="V3986" s="4"/>
      <c r="Y3986" s="388">
        <f ca="1">COUNTIFS(OFFSET($B$10, 0, 0, ROW()-9, 1), SERVICE[[#This Row],[Employee ID]], OFFSET($F$10, 0, 0, ROW()-9, 1), SERVICE[[#This Row],[Resources Role]])</f>
        <v>0</v>
      </c>
      <c r="Z3986" s="388">
        <f ca="1">COUNTIFS(OFFSET($F$10, 0, 0, ROW()-9, 1), SERVICE[[#This Row],[Resources Role]], OFFSET($H$10, 0, 0, ROW()-9, 1), SERVICE[[#This Row],[Booking]])</f>
        <v>0</v>
      </c>
    </row>
    <row r="3987" spans="1:26" x14ac:dyDescent="0.25">
      <c r="A3987" s="6" t="str">
        <f ca="1">no.</f>
        <v/>
      </c>
      <c r="E3987" s="4" t="str">
        <f ca="1">position</f>
        <v/>
      </c>
      <c r="J3987" s="318"/>
      <c r="M3987" s="4"/>
      <c r="O3987" s="6"/>
      <c r="Q3987" s="20"/>
      <c r="R3987" s="5" t="str">
        <f ca="1">score</f>
        <v/>
      </c>
      <c r="S3987" s="7" t="str">
        <f ca="1">rescore_svc</f>
        <v/>
      </c>
      <c r="U3987" s="11" t="str">
        <f ca="1">price</f>
        <v/>
      </c>
      <c r="V3987" s="4"/>
      <c r="Y3987" s="388">
        <f ca="1">COUNTIFS(OFFSET($B$10, 0, 0, ROW()-9, 1), SERVICE[[#This Row],[Employee ID]], OFFSET($F$10, 0, 0, ROW()-9, 1), SERVICE[[#This Row],[Resources Role]])</f>
        <v>0</v>
      </c>
      <c r="Z3987" s="388">
        <f ca="1">COUNTIFS(OFFSET($F$10, 0, 0, ROW()-9, 1), SERVICE[[#This Row],[Resources Role]], OFFSET($H$10, 0, 0, ROW()-9, 1), SERVICE[[#This Row],[Booking]])</f>
        <v>0</v>
      </c>
    </row>
    <row r="3988" spans="1:26" x14ac:dyDescent="0.25">
      <c r="A3988" s="6" t="str">
        <f ca="1">no.</f>
        <v/>
      </c>
      <c r="E3988" s="4" t="str">
        <f ca="1">position</f>
        <v/>
      </c>
      <c r="J3988" s="318"/>
      <c r="M3988" s="4"/>
      <c r="O3988" s="6"/>
      <c r="Q3988" s="20"/>
      <c r="R3988" s="5" t="str">
        <f ca="1">score</f>
        <v/>
      </c>
      <c r="S3988" s="7" t="str">
        <f ca="1">rescore_svc</f>
        <v/>
      </c>
      <c r="U3988" s="11" t="str">
        <f ca="1">price</f>
        <v/>
      </c>
      <c r="V3988" s="4"/>
      <c r="Y3988" s="388">
        <f ca="1">COUNTIFS(OFFSET($B$10, 0, 0, ROW()-9, 1), SERVICE[[#This Row],[Employee ID]], OFFSET($F$10, 0, 0, ROW()-9, 1), SERVICE[[#This Row],[Resources Role]])</f>
        <v>0</v>
      </c>
      <c r="Z3988" s="388">
        <f ca="1">COUNTIFS(OFFSET($F$10, 0, 0, ROW()-9, 1), SERVICE[[#This Row],[Resources Role]], OFFSET($H$10, 0, 0, ROW()-9, 1), SERVICE[[#This Row],[Booking]])</f>
        <v>0</v>
      </c>
    </row>
    <row r="3989" spans="1:26" x14ac:dyDescent="0.25">
      <c r="A3989" s="6" t="str">
        <f ca="1">no.</f>
        <v/>
      </c>
      <c r="E3989" s="4" t="str">
        <f ca="1">position</f>
        <v/>
      </c>
      <c r="J3989" s="318"/>
      <c r="M3989" s="4"/>
      <c r="O3989" s="6"/>
      <c r="Q3989" s="20"/>
      <c r="R3989" s="5" t="str">
        <f ca="1">score</f>
        <v/>
      </c>
      <c r="S3989" s="7" t="str">
        <f ca="1">rescore_svc</f>
        <v/>
      </c>
      <c r="U3989" s="11" t="str">
        <f ca="1">price</f>
        <v/>
      </c>
      <c r="V3989" s="4"/>
      <c r="Y3989" s="388">
        <f ca="1">COUNTIFS(OFFSET($B$10, 0, 0, ROW()-9, 1), SERVICE[[#This Row],[Employee ID]], OFFSET($F$10, 0, 0, ROW()-9, 1), SERVICE[[#This Row],[Resources Role]])</f>
        <v>0</v>
      </c>
      <c r="Z3989" s="388">
        <f ca="1">COUNTIFS(OFFSET($F$10, 0, 0, ROW()-9, 1), SERVICE[[#This Row],[Resources Role]], OFFSET($H$10, 0, 0, ROW()-9, 1), SERVICE[[#This Row],[Booking]])</f>
        <v>0</v>
      </c>
    </row>
    <row r="3990" spans="1:26" x14ac:dyDescent="0.25">
      <c r="A3990" s="6" t="str">
        <f ca="1">no.</f>
        <v/>
      </c>
      <c r="E3990" s="4" t="str">
        <f ca="1">position</f>
        <v/>
      </c>
      <c r="J3990" s="318"/>
      <c r="M3990" s="4"/>
      <c r="O3990" s="6"/>
      <c r="Q3990" s="20"/>
      <c r="R3990" s="5" t="str">
        <f ca="1">score</f>
        <v/>
      </c>
      <c r="S3990" s="7" t="str">
        <f ca="1">rescore_svc</f>
        <v/>
      </c>
      <c r="U3990" s="11" t="str">
        <f ca="1">price</f>
        <v/>
      </c>
      <c r="V3990" s="4"/>
      <c r="Y3990" s="388">
        <f ca="1">COUNTIFS(OFFSET($B$10, 0, 0, ROW()-9, 1), SERVICE[[#This Row],[Employee ID]], OFFSET($F$10, 0, 0, ROW()-9, 1), SERVICE[[#This Row],[Resources Role]])</f>
        <v>0</v>
      </c>
      <c r="Z3990" s="388">
        <f ca="1">COUNTIFS(OFFSET($F$10, 0, 0, ROW()-9, 1), SERVICE[[#This Row],[Resources Role]], OFFSET($H$10, 0, 0, ROW()-9, 1), SERVICE[[#This Row],[Booking]])</f>
        <v>0</v>
      </c>
    </row>
    <row r="3991" spans="1:26" x14ac:dyDescent="0.25">
      <c r="A3991" s="6" t="str">
        <f ca="1">no.</f>
        <v/>
      </c>
      <c r="E3991" s="4" t="str">
        <f ca="1">position</f>
        <v/>
      </c>
      <c r="J3991" s="318"/>
      <c r="M3991" s="4"/>
      <c r="O3991" s="6"/>
      <c r="Q3991" s="20"/>
      <c r="R3991" s="5" t="str">
        <f ca="1">score</f>
        <v/>
      </c>
      <c r="S3991" s="7" t="str">
        <f ca="1">rescore_svc</f>
        <v/>
      </c>
      <c r="U3991" s="11" t="str">
        <f ca="1">price</f>
        <v/>
      </c>
      <c r="V3991" s="4"/>
      <c r="Y3991" s="388">
        <f ca="1">COUNTIFS(OFFSET($B$10, 0, 0, ROW()-9, 1), SERVICE[[#This Row],[Employee ID]], OFFSET($F$10, 0, 0, ROW()-9, 1), SERVICE[[#This Row],[Resources Role]])</f>
        <v>0</v>
      </c>
      <c r="Z3991" s="388">
        <f ca="1">COUNTIFS(OFFSET($F$10, 0, 0, ROW()-9, 1), SERVICE[[#This Row],[Resources Role]], OFFSET($H$10, 0, 0, ROW()-9, 1), SERVICE[[#This Row],[Booking]])</f>
        <v>0</v>
      </c>
    </row>
    <row r="3992" spans="1:26" x14ac:dyDescent="0.25">
      <c r="A3992" s="6" t="str">
        <f ca="1">no.</f>
        <v/>
      </c>
      <c r="E3992" s="4" t="str">
        <f ca="1">position</f>
        <v/>
      </c>
      <c r="J3992" s="318"/>
      <c r="M3992" s="4"/>
      <c r="O3992" s="6"/>
      <c r="Q3992" s="20"/>
      <c r="R3992" s="5" t="str">
        <f ca="1">score</f>
        <v/>
      </c>
      <c r="S3992" s="7" t="str">
        <f ca="1">rescore_svc</f>
        <v/>
      </c>
      <c r="U3992" s="11" t="str">
        <f ca="1">price</f>
        <v/>
      </c>
      <c r="V3992" s="4"/>
      <c r="Y3992" s="388">
        <f ca="1">COUNTIFS(OFFSET($B$10, 0, 0, ROW()-9, 1), SERVICE[[#This Row],[Employee ID]], OFFSET($F$10, 0, 0, ROW()-9, 1), SERVICE[[#This Row],[Resources Role]])</f>
        <v>0</v>
      </c>
      <c r="Z3992" s="388">
        <f ca="1">COUNTIFS(OFFSET($F$10, 0, 0, ROW()-9, 1), SERVICE[[#This Row],[Resources Role]], OFFSET($H$10, 0, 0, ROW()-9, 1), SERVICE[[#This Row],[Booking]])</f>
        <v>0</v>
      </c>
    </row>
    <row r="3993" spans="1:26" x14ac:dyDescent="0.25">
      <c r="A3993" s="6" t="str">
        <f ca="1">no.</f>
        <v/>
      </c>
      <c r="E3993" s="4" t="str">
        <f ca="1">position</f>
        <v/>
      </c>
      <c r="J3993" s="318"/>
      <c r="M3993" s="4"/>
      <c r="O3993" s="6"/>
      <c r="Q3993" s="20"/>
      <c r="R3993" s="5" t="str">
        <f ca="1">score</f>
        <v/>
      </c>
      <c r="S3993" s="7" t="str">
        <f ca="1">rescore_svc</f>
        <v/>
      </c>
      <c r="U3993" s="11" t="str">
        <f ca="1">price</f>
        <v/>
      </c>
      <c r="V3993" s="4"/>
      <c r="Y3993" s="388">
        <f ca="1">COUNTIFS(OFFSET($B$10, 0, 0, ROW()-9, 1), SERVICE[[#This Row],[Employee ID]], OFFSET($F$10, 0, 0, ROW()-9, 1), SERVICE[[#This Row],[Resources Role]])</f>
        <v>0</v>
      </c>
      <c r="Z3993" s="388">
        <f ca="1">COUNTIFS(OFFSET($F$10, 0, 0, ROW()-9, 1), SERVICE[[#This Row],[Resources Role]], OFFSET($H$10, 0, 0, ROW()-9, 1), SERVICE[[#This Row],[Booking]])</f>
        <v>0</v>
      </c>
    </row>
    <row r="3994" spans="1:26" x14ac:dyDescent="0.25">
      <c r="A3994" s="6" t="str">
        <f ca="1">no.</f>
        <v/>
      </c>
      <c r="E3994" s="4" t="str">
        <f ca="1">position</f>
        <v/>
      </c>
      <c r="J3994" s="318"/>
      <c r="M3994" s="4"/>
      <c r="O3994" s="6"/>
      <c r="Q3994" s="20"/>
      <c r="R3994" s="5" t="str">
        <f ca="1">score</f>
        <v/>
      </c>
      <c r="S3994" s="7" t="str">
        <f ca="1">rescore_svc</f>
        <v/>
      </c>
      <c r="U3994" s="11" t="str">
        <f ca="1">price</f>
        <v/>
      </c>
      <c r="V3994" s="4"/>
      <c r="Y3994" s="388">
        <f ca="1">COUNTIFS(OFFSET($B$10, 0, 0, ROW()-9, 1), SERVICE[[#This Row],[Employee ID]], OFFSET($F$10, 0, 0, ROW()-9, 1), SERVICE[[#This Row],[Resources Role]])</f>
        <v>0</v>
      </c>
      <c r="Z3994" s="388">
        <f ca="1">COUNTIFS(OFFSET($F$10, 0, 0, ROW()-9, 1), SERVICE[[#This Row],[Resources Role]], OFFSET($H$10, 0, 0, ROW()-9, 1), SERVICE[[#This Row],[Booking]])</f>
        <v>0</v>
      </c>
    </row>
    <row r="3995" spans="1:26" x14ac:dyDescent="0.25">
      <c r="A3995" s="6" t="str">
        <f ca="1">no.</f>
        <v/>
      </c>
      <c r="E3995" s="4" t="str">
        <f ca="1">position</f>
        <v/>
      </c>
      <c r="J3995" s="318"/>
      <c r="M3995" s="4"/>
      <c r="O3995" s="6"/>
      <c r="Q3995" s="20"/>
      <c r="R3995" s="5" t="str">
        <f ca="1">score</f>
        <v/>
      </c>
      <c r="S3995" s="7" t="str">
        <f ca="1">rescore_svc</f>
        <v/>
      </c>
      <c r="U3995" s="11" t="str">
        <f ca="1">price</f>
        <v/>
      </c>
      <c r="V3995" s="4"/>
      <c r="Y3995" s="388">
        <f ca="1">COUNTIFS(OFFSET($B$10, 0, 0, ROW()-9, 1), SERVICE[[#This Row],[Employee ID]], OFFSET($F$10, 0, 0, ROW()-9, 1), SERVICE[[#This Row],[Resources Role]])</f>
        <v>0</v>
      </c>
      <c r="Z3995" s="388">
        <f ca="1">COUNTIFS(OFFSET($F$10, 0, 0, ROW()-9, 1), SERVICE[[#This Row],[Resources Role]], OFFSET($H$10, 0, 0, ROW()-9, 1), SERVICE[[#This Row],[Booking]])</f>
        <v>0</v>
      </c>
    </row>
    <row r="3996" spans="1:26" x14ac:dyDescent="0.25">
      <c r="A3996" s="6" t="str">
        <f ca="1">no.</f>
        <v/>
      </c>
      <c r="E3996" s="4" t="str">
        <f ca="1">position</f>
        <v/>
      </c>
      <c r="J3996" s="318"/>
      <c r="M3996" s="4"/>
      <c r="O3996" s="6"/>
      <c r="Q3996" s="20"/>
      <c r="R3996" s="5" t="str">
        <f ca="1">score</f>
        <v/>
      </c>
      <c r="S3996" s="7" t="str">
        <f ca="1">rescore_svc</f>
        <v/>
      </c>
      <c r="U3996" s="11" t="str">
        <f ca="1">price</f>
        <v/>
      </c>
      <c r="V3996" s="4"/>
      <c r="Y3996" s="388">
        <f ca="1">COUNTIFS(OFFSET($B$10, 0, 0, ROW()-9, 1), SERVICE[[#This Row],[Employee ID]], OFFSET($F$10, 0, 0, ROW()-9, 1), SERVICE[[#This Row],[Resources Role]])</f>
        <v>0</v>
      </c>
      <c r="Z3996" s="388">
        <f ca="1">COUNTIFS(OFFSET($F$10, 0, 0, ROW()-9, 1), SERVICE[[#This Row],[Resources Role]], OFFSET($H$10, 0, 0, ROW()-9, 1), SERVICE[[#This Row],[Booking]])</f>
        <v>0</v>
      </c>
    </row>
    <row r="3997" spans="1:26" x14ac:dyDescent="0.25">
      <c r="A3997" s="6" t="str">
        <f ca="1">no.</f>
        <v/>
      </c>
      <c r="E3997" s="4" t="str">
        <f ca="1">position</f>
        <v/>
      </c>
      <c r="J3997" s="318"/>
      <c r="M3997" s="4"/>
      <c r="O3997" s="6"/>
      <c r="Q3997" s="20"/>
      <c r="R3997" s="5" t="str">
        <f ca="1">score</f>
        <v/>
      </c>
      <c r="S3997" s="7" t="str">
        <f ca="1">rescore_svc</f>
        <v/>
      </c>
      <c r="U3997" s="11" t="str">
        <f ca="1">price</f>
        <v/>
      </c>
      <c r="V3997" s="4"/>
      <c r="Y3997" s="388">
        <f ca="1">COUNTIFS(OFFSET($B$10, 0, 0, ROW()-9, 1), SERVICE[[#This Row],[Employee ID]], OFFSET($F$10, 0, 0, ROW()-9, 1), SERVICE[[#This Row],[Resources Role]])</f>
        <v>0</v>
      </c>
      <c r="Z3997" s="388">
        <f ca="1">COUNTIFS(OFFSET($F$10, 0, 0, ROW()-9, 1), SERVICE[[#This Row],[Resources Role]], OFFSET($H$10, 0, 0, ROW()-9, 1), SERVICE[[#This Row],[Booking]])</f>
        <v>0</v>
      </c>
    </row>
    <row r="3998" spans="1:26" x14ac:dyDescent="0.25">
      <c r="A3998" s="6" t="str">
        <f ca="1">no.</f>
        <v/>
      </c>
      <c r="E3998" s="4" t="str">
        <f ca="1">position</f>
        <v/>
      </c>
      <c r="J3998" s="318"/>
      <c r="M3998" s="4"/>
      <c r="O3998" s="6"/>
      <c r="Q3998" s="20"/>
      <c r="R3998" s="5" t="str">
        <f ca="1">score</f>
        <v/>
      </c>
      <c r="S3998" s="7" t="str">
        <f ca="1">rescore_svc</f>
        <v/>
      </c>
      <c r="U3998" s="11" t="str">
        <f ca="1">price</f>
        <v/>
      </c>
      <c r="V3998" s="4"/>
      <c r="Y3998" s="388">
        <f ca="1">COUNTIFS(OFFSET($B$10, 0, 0, ROW()-9, 1), SERVICE[[#This Row],[Employee ID]], OFFSET($F$10, 0, 0, ROW()-9, 1), SERVICE[[#This Row],[Resources Role]])</f>
        <v>0</v>
      </c>
      <c r="Z3998" s="388">
        <f ca="1">COUNTIFS(OFFSET($F$10, 0, 0, ROW()-9, 1), SERVICE[[#This Row],[Resources Role]], OFFSET($H$10, 0, 0, ROW()-9, 1), SERVICE[[#This Row],[Booking]])</f>
        <v>0</v>
      </c>
    </row>
    <row r="3999" spans="1:26" x14ac:dyDescent="0.25">
      <c r="A3999" s="6" t="str">
        <f ca="1">no.</f>
        <v/>
      </c>
      <c r="E3999" s="4" t="str">
        <f ca="1">position</f>
        <v/>
      </c>
      <c r="J3999" s="318"/>
      <c r="M3999" s="4"/>
      <c r="O3999" s="6"/>
      <c r="Q3999" s="20"/>
      <c r="R3999" s="5" t="str">
        <f ca="1">score</f>
        <v/>
      </c>
      <c r="S3999" s="7" t="str">
        <f ca="1">rescore_svc</f>
        <v/>
      </c>
      <c r="U3999" s="11" t="str">
        <f ca="1">price</f>
        <v/>
      </c>
      <c r="V3999" s="4"/>
      <c r="Y3999" s="388">
        <f ca="1">COUNTIFS(OFFSET($B$10, 0, 0, ROW()-9, 1), SERVICE[[#This Row],[Employee ID]], OFFSET($F$10, 0, 0, ROW()-9, 1), SERVICE[[#This Row],[Resources Role]])</f>
        <v>0</v>
      </c>
      <c r="Z3999" s="388">
        <f ca="1">COUNTIFS(OFFSET($F$10, 0, 0, ROW()-9, 1), SERVICE[[#This Row],[Resources Role]], OFFSET($H$10, 0, 0, ROW()-9, 1), SERVICE[[#This Row],[Booking]])</f>
        <v>0</v>
      </c>
    </row>
    <row r="4000" spans="1:26" x14ac:dyDescent="0.25">
      <c r="A4000" s="6" t="str">
        <f ca="1">no.</f>
        <v/>
      </c>
      <c r="E4000" s="4" t="str">
        <f ca="1">position</f>
        <v/>
      </c>
      <c r="J4000" s="318"/>
      <c r="M4000" s="4"/>
      <c r="O4000" s="6"/>
      <c r="Q4000" s="20"/>
      <c r="R4000" s="5" t="str">
        <f ca="1">score</f>
        <v/>
      </c>
      <c r="S4000" s="7" t="str">
        <f ca="1">rescore_svc</f>
        <v/>
      </c>
      <c r="U4000" s="11" t="str">
        <f ca="1">price</f>
        <v/>
      </c>
      <c r="V4000" s="4"/>
      <c r="Y4000" s="388">
        <f ca="1">COUNTIFS(OFFSET($B$10, 0, 0, ROW()-9, 1), SERVICE[[#This Row],[Employee ID]], OFFSET($F$10, 0, 0, ROW()-9, 1), SERVICE[[#This Row],[Resources Role]])</f>
        <v>0</v>
      </c>
      <c r="Z4000" s="388">
        <f ca="1">COUNTIFS(OFFSET($F$10, 0, 0, ROW()-9, 1), SERVICE[[#This Row],[Resources Role]], OFFSET($H$10, 0, 0, ROW()-9, 1), SERVICE[[#This Row],[Booking]])</f>
        <v>0</v>
      </c>
    </row>
    <row r="4001" spans="1:26" x14ac:dyDescent="0.25">
      <c r="A4001" s="6" t="str">
        <f ca="1">no.</f>
        <v/>
      </c>
      <c r="E4001" s="4" t="str">
        <f ca="1">position</f>
        <v/>
      </c>
      <c r="J4001" s="318"/>
      <c r="M4001" s="4"/>
      <c r="O4001" s="6"/>
      <c r="Q4001" s="20"/>
      <c r="R4001" s="5" t="str">
        <f ca="1">score</f>
        <v/>
      </c>
      <c r="S4001" s="7" t="str">
        <f ca="1">rescore_svc</f>
        <v/>
      </c>
      <c r="U4001" s="11" t="str">
        <f ca="1">price</f>
        <v/>
      </c>
      <c r="V4001" s="4"/>
      <c r="Y4001" s="388">
        <f ca="1">COUNTIFS(OFFSET($B$10, 0, 0, ROW()-9, 1), SERVICE[[#This Row],[Employee ID]], OFFSET($F$10, 0, 0, ROW()-9, 1), SERVICE[[#This Row],[Resources Role]])</f>
        <v>0</v>
      </c>
      <c r="Z4001" s="388">
        <f ca="1">COUNTIFS(OFFSET($F$10, 0, 0, ROW()-9, 1), SERVICE[[#This Row],[Resources Role]], OFFSET($H$10, 0, 0, ROW()-9, 1), SERVICE[[#This Row],[Booking]])</f>
        <v>0</v>
      </c>
    </row>
    <row r="4002" spans="1:26" x14ac:dyDescent="0.25">
      <c r="A4002" s="6" t="str">
        <f ca="1">no.</f>
        <v/>
      </c>
      <c r="E4002" s="4" t="str">
        <f ca="1">position</f>
        <v/>
      </c>
      <c r="J4002" s="318"/>
      <c r="M4002" s="4"/>
      <c r="O4002" s="6"/>
      <c r="Q4002" s="20"/>
      <c r="R4002" s="5" t="str">
        <f ca="1">score</f>
        <v/>
      </c>
      <c r="S4002" s="7" t="str">
        <f ca="1">rescore_svc</f>
        <v/>
      </c>
      <c r="U4002" s="11" t="str">
        <f ca="1">price</f>
        <v/>
      </c>
      <c r="V4002" s="4"/>
      <c r="Y4002" s="388">
        <f ca="1">COUNTIFS(OFFSET($B$10, 0, 0, ROW()-9, 1), SERVICE[[#This Row],[Employee ID]], OFFSET($F$10, 0, 0, ROW()-9, 1), SERVICE[[#This Row],[Resources Role]])</f>
        <v>0</v>
      </c>
      <c r="Z4002" s="388">
        <f ca="1">COUNTIFS(OFFSET($F$10, 0, 0, ROW()-9, 1), SERVICE[[#This Row],[Resources Role]], OFFSET($H$10, 0, 0, ROW()-9, 1), SERVICE[[#This Row],[Booking]])</f>
        <v>0</v>
      </c>
    </row>
    <row r="4003" spans="1:26" x14ac:dyDescent="0.25">
      <c r="A4003" s="6" t="str">
        <f ca="1">no.</f>
        <v/>
      </c>
      <c r="E4003" s="4" t="str">
        <f ca="1">position</f>
        <v/>
      </c>
      <c r="J4003" s="318"/>
      <c r="M4003" s="4"/>
      <c r="O4003" s="6"/>
      <c r="Q4003" s="20"/>
      <c r="R4003" s="5" t="str">
        <f ca="1">score</f>
        <v/>
      </c>
      <c r="S4003" s="7" t="str">
        <f ca="1">rescore_svc</f>
        <v/>
      </c>
      <c r="U4003" s="11" t="str">
        <f ca="1">price</f>
        <v/>
      </c>
      <c r="V4003" s="4"/>
      <c r="Y4003" s="388">
        <f ca="1">COUNTIFS(OFFSET($B$10, 0, 0, ROW()-9, 1), SERVICE[[#This Row],[Employee ID]], OFFSET($F$10, 0, 0, ROW()-9, 1), SERVICE[[#This Row],[Resources Role]])</f>
        <v>0</v>
      </c>
      <c r="Z4003" s="388">
        <f ca="1">COUNTIFS(OFFSET($F$10, 0, 0, ROW()-9, 1), SERVICE[[#This Row],[Resources Role]], OFFSET($H$10, 0, 0, ROW()-9, 1), SERVICE[[#This Row],[Booking]])</f>
        <v>0</v>
      </c>
    </row>
    <row r="4004" spans="1:26" x14ac:dyDescent="0.25">
      <c r="A4004" s="6" t="str">
        <f ca="1">no.</f>
        <v/>
      </c>
      <c r="E4004" s="4" t="str">
        <f ca="1">position</f>
        <v/>
      </c>
      <c r="J4004" s="318"/>
      <c r="M4004" s="4"/>
      <c r="O4004" s="6"/>
      <c r="Q4004" s="20"/>
      <c r="R4004" s="5" t="str">
        <f ca="1">score</f>
        <v/>
      </c>
      <c r="S4004" s="7" t="str">
        <f ca="1">rescore_svc</f>
        <v/>
      </c>
      <c r="U4004" s="11" t="str">
        <f ca="1">price</f>
        <v/>
      </c>
      <c r="V4004" s="4"/>
      <c r="Y4004" s="388">
        <f ca="1">COUNTIFS(OFFSET($B$10, 0, 0, ROW()-9, 1), SERVICE[[#This Row],[Employee ID]], OFFSET($F$10, 0, 0, ROW()-9, 1), SERVICE[[#This Row],[Resources Role]])</f>
        <v>0</v>
      </c>
      <c r="Z4004" s="388">
        <f ca="1">COUNTIFS(OFFSET($F$10, 0, 0, ROW()-9, 1), SERVICE[[#This Row],[Resources Role]], OFFSET($H$10, 0, 0, ROW()-9, 1), SERVICE[[#This Row],[Booking]])</f>
        <v>0</v>
      </c>
    </row>
    <row r="4005" spans="1:26" x14ac:dyDescent="0.25">
      <c r="A4005" s="6" t="str">
        <f ca="1">no.</f>
        <v/>
      </c>
      <c r="E4005" s="4" t="str">
        <f ca="1">position</f>
        <v/>
      </c>
      <c r="J4005" s="318"/>
      <c r="M4005" s="4"/>
      <c r="O4005" s="6"/>
      <c r="Q4005" s="20"/>
      <c r="R4005" s="5" t="str">
        <f ca="1">score</f>
        <v/>
      </c>
      <c r="S4005" s="7" t="str">
        <f ca="1">rescore_svc</f>
        <v/>
      </c>
      <c r="U4005" s="11" t="str">
        <f ca="1">price</f>
        <v/>
      </c>
      <c r="V4005" s="4"/>
      <c r="Y4005" s="388">
        <f ca="1">COUNTIFS(OFFSET($B$10, 0, 0, ROW()-9, 1), SERVICE[[#This Row],[Employee ID]], OFFSET($F$10, 0, 0, ROW()-9, 1), SERVICE[[#This Row],[Resources Role]])</f>
        <v>0</v>
      </c>
      <c r="Z4005" s="388">
        <f ca="1">COUNTIFS(OFFSET($F$10, 0, 0, ROW()-9, 1), SERVICE[[#This Row],[Resources Role]], OFFSET($H$10, 0, 0, ROW()-9, 1), SERVICE[[#This Row],[Booking]])</f>
        <v>0</v>
      </c>
    </row>
    <row r="4006" spans="1:26" x14ac:dyDescent="0.25">
      <c r="A4006" s="6" t="str">
        <f ca="1">no.</f>
        <v/>
      </c>
      <c r="E4006" s="4" t="str">
        <f ca="1">position</f>
        <v/>
      </c>
      <c r="J4006" s="318"/>
      <c r="M4006" s="4"/>
      <c r="O4006" s="6"/>
      <c r="Q4006" s="20"/>
      <c r="R4006" s="5" t="str">
        <f ca="1">score</f>
        <v/>
      </c>
      <c r="S4006" s="7" t="str">
        <f ca="1">rescore_svc</f>
        <v/>
      </c>
      <c r="U4006" s="11" t="str">
        <f ca="1">price</f>
        <v/>
      </c>
      <c r="V4006" s="4"/>
      <c r="Y4006" s="388">
        <f ca="1">COUNTIFS(OFFSET($B$10, 0, 0, ROW()-9, 1), SERVICE[[#This Row],[Employee ID]], OFFSET($F$10, 0, 0, ROW()-9, 1), SERVICE[[#This Row],[Resources Role]])</f>
        <v>0</v>
      </c>
      <c r="Z4006" s="388">
        <f ca="1">COUNTIFS(OFFSET($F$10, 0, 0, ROW()-9, 1), SERVICE[[#This Row],[Resources Role]], OFFSET($H$10, 0, 0, ROW()-9, 1), SERVICE[[#This Row],[Booking]])</f>
        <v>0</v>
      </c>
    </row>
    <row r="4007" spans="1:26" x14ac:dyDescent="0.25">
      <c r="A4007" s="6" t="str">
        <f ca="1">no.</f>
        <v/>
      </c>
      <c r="E4007" s="4" t="str">
        <f ca="1">position</f>
        <v/>
      </c>
      <c r="J4007" s="318"/>
      <c r="M4007" s="4"/>
      <c r="O4007" s="6"/>
      <c r="Q4007" s="20"/>
      <c r="R4007" s="5" t="str">
        <f ca="1">score</f>
        <v/>
      </c>
      <c r="S4007" s="7" t="str">
        <f ca="1">rescore_svc</f>
        <v/>
      </c>
      <c r="U4007" s="11" t="str">
        <f ca="1">price</f>
        <v/>
      </c>
      <c r="V4007" s="4"/>
      <c r="Y4007" s="388">
        <f ca="1">COUNTIFS(OFFSET($B$10, 0, 0, ROW()-9, 1), SERVICE[[#This Row],[Employee ID]], OFFSET($F$10, 0, 0, ROW()-9, 1), SERVICE[[#This Row],[Resources Role]])</f>
        <v>0</v>
      </c>
      <c r="Z4007" s="388">
        <f ca="1">COUNTIFS(OFFSET($F$10, 0, 0, ROW()-9, 1), SERVICE[[#This Row],[Resources Role]], OFFSET($H$10, 0, 0, ROW()-9, 1), SERVICE[[#This Row],[Booking]])</f>
        <v>0</v>
      </c>
    </row>
    <row r="4008" spans="1:26" x14ac:dyDescent="0.25">
      <c r="A4008" s="6" t="str">
        <f ca="1">no.</f>
        <v/>
      </c>
      <c r="E4008" s="4" t="str">
        <f ca="1">position</f>
        <v/>
      </c>
      <c r="J4008" s="318"/>
      <c r="M4008" s="4"/>
      <c r="O4008" s="6"/>
      <c r="Q4008" s="20"/>
      <c r="R4008" s="5" t="str">
        <f ca="1">score</f>
        <v/>
      </c>
      <c r="S4008" s="7" t="str">
        <f ca="1">rescore_svc</f>
        <v/>
      </c>
      <c r="U4008" s="11" t="str">
        <f ca="1">price</f>
        <v/>
      </c>
      <c r="V4008" s="4"/>
      <c r="Y4008" s="388">
        <f ca="1">COUNTIFS(OFFSET($B$10, 0, 0, ROW()-9, 1), SERVICE[[#This Row],[Employee ID]], OFFSET($F$10, 0, 0, ROW()-9, 1), SERVICE[[#This Row],[Resources Role]])</f>
        <v>0</v>
      </c>
      <c r="Z4008" s="388">
        <f ca="1">COUNTIFS(OFFSET($F$10, 0, 0, ROW()-9, 1), SERVICE[[#This Row],[Resources Role]], OFFSET($H$10, 0, 0, ROW()-9, 1), SERVICE[[#This Row],[Booking]])</f>
        <v>0</v>
      </c>
    </row>
    <row r="4009" spans="1:26" x14ac:dyDescent="0.25">
      <c r="A4009" s="6" t="str">
        <f ca="1">no.</f>
        <v/>
      </c>
      <c r="E4009" s="4" t="str">
        <f ca="1">position</f>
        <v/>
      </c>
      <c r="J4009" s="318"/>
      <c r="M4009" s="4"/>
      <c r="O4009" s="6"/>
      <c r="Q4009" s="20"/>
      <c r="R4009" s="5" t="str">
        <f ca="1">score</f>
        <v/>
      </c>
      <c r="S4009" s="7" t="str">
        <f ca="1">rescore_svc</f>
        <v/>
      </c>
      <c r="U4009" s="11" t="str">
        <f ca="1">price</f>
        <v/>
      </c>
      <c r="V4009" s="4"/>
      <c r="Y4009" s="388">
        <f ca="1">COUNTIFS(OFFSET($B$10, 0, 0, ROW()-9, 1), SERVICE[[#This Row],[Employee ID]], OFFSET($F$10, 0, 0, ROW()-9, 1), SERVICE[[#This Row],[Resources Role]])</f>
        <v>0</v>
      </c>
      <c r="Z4009" s="388">
        <f ca="1">COUNTIFS(OFFSET($F$10, 0, 0, ROW()-9, 1), SERVICE[[#This Row],[Resources Role]], OFFSET($H$10, 0, 0, ROW()-9, 1), SERVICE[[#This Row],[Booking]])</f>
        <v>0</v>
      </c>
    </row>
    <row r="4010" spans="1:26" x14ac:dyDescent="0.25">
      <c r="A4010" s="6" t="str">
        <f ca="1">no.</f>
        <v/>
      </c>
      <c r="E4010" s="4" t="str">
        <f ca="1">position</f>
        <v/>
      </c>
      <c r="J4010" s="318"/>
      <c r="M4010" s="4"/>
      <c r="O4010" s="6"/>
      <c r="Q4010" s="20"/>
      <c r="R4010" s="5" t="str">
        <f ca="1">score</f>
        <v/>
      </c>
      <c r="S4010" s="7" t="str">
        <f ca="1">rescore_svc</f>
        <v/>
      </c>
      <c r="U4010" s="11" t="str">
        <f ca="1">price</f>
        <v/>
      </c>
      <c r="V4010" s="4"/>
      <c r="Y4010" s="388">
        <f ca="1">COUNTIFS(OFFSET($B$10, 0, 0, ROW()-9, 1), SERVICE[[#This Row],[Employee ID]], OFFSET($F$10, 0, 0, ROW()-9, 1), SERVICE[[#This Row],[Resources Role]])</f>
        <v>0</v>
      </c>
      <c r="Z4010" s="388">
        <f ca="1">COUNTIFS(OFFSET($F$10, 0, 0, ROW()-9, 1), SERVICE[[#This Row],[Resources Role]], OFFSET($H$10, 0, 0, ROW()-9, 1), SERVICE[[#This Row],[Booking]])</f>
        <v>0</v>
      </c>
    </row>
    <row r="4011" spans="1:26" x14ac:dyDescent="0.25">
      <c r="A4011" s="6" t="str">
        <f ca="1">no.</f>
        <v/>
      </c>
      <c r="E4011" s="4" t="str">
        <f ca="1">position</f>
        <v/>
      </c>
      <c r="J4011" s="318"/>
      <c r="M4011" s="4"/>
      <c r="O4011" s="6"/>
      <c r="Q4011" s="20"/>
      <c r="R4011" s="5" t="str">
        <f ca="1">score</f>
        <v/>
      </c>
      <c r="S4011" s="7" t="str">
        <f ca="1">rescore_svc</f>
        <v/>
      </c>
      <c r="U4011" s="11" t="str">
        <f ca="1">price</f>
        <v/>
      </c>
      <c r="V4011" s="4"/>
      <c r="Y4011" s="388">
        <f ca="1">COUNTIFS(OFFSET($B$10, 0, 0, ROW()-9, 1), SERVICE[[#This Row],[Employee ID]], OFFSET($F$10, 0, 0, ROW()-9, 1), SERVICE[[#This Row],[Resources Role]])</f>
        <v>0</v>
      </c>
      <c r="Z4011" s="388">
        <f ca="1">COUNTIFS(OFFSET($F$10, 0, 0, ROW()-9, 1), SERVICE[[#This Row],[Resources Role]], OFFSET($H$10, 0, 0, ROW()-9, 1), SERVICE[[#This Row],[Booking]])</f>
        <v>0</v>
      </c>
    </row>
    <row r="4012" spans="1:26" x14ac:dyDescent="0.25">
      <c r="A4012" s="6" t="str">
        <f ca="1">no.</f>
        <v/>
      </c>
      <c r="E4012" s="4" t="str">
        <f ca="1">position</f>
        <v/>
      </c>
      <c r="J4012" s="318"/>
      <c r="M4012" s="4"/>
      <c r="O4012" s="6"/>
      <c r="Q4012" s="20"/>
      <c r="R4012" s="5" t="str">
        <f ca="1">score</f>
        <v/>
      </c>
      <c r="S4012" s="7" t="str">
        <f ca="1">rescore_svc</f>
        <v/>
      </c>
      <c r="U4012" s="11" t="str">
        <f ca="1">price</f>
        <v/>
      </c>
      <c r="V4012" s="4"/>
      <c r="Y4012" s="388">
        <f ca="1">COUNTIFS(OFFSET($B$10, 0, 0, ROW()-9, 1), SERVICE[[#This Row],[Employee ID]], OFFSET($F$10, 0, 0, ROW()-9, 1), SERVICE[[#This Row],[Resources Role]])</f>
        <v>0</v>
      </c>
      <c r="Z4012" s="388">
        <f ca="1">COUNTIFS(OFFSET($F$10, 0, 0, ROW()-9, 1), SERVICE[[#This Row],[Resources Role]], OFFSET($H$10, 0, 0, ROW()-9, 1), SERVICE[[#This Row],[Booking]])</f>
        <v>0</v>
      </c>
    </row>
    <row r="4013" spans="1:26" x14ac:dyDescent="0.25">
      <c r="A4013" s="6" t="str">
        <f ca="1">no.</f>
        <v/>
      </c>
      <c r="E4013" s="4" t="str">
        <f ca="1">position</f>
        <v/>
      </c>
      <c r="J4013" s="318"/>
      <c r="M4013" s="4"/>
      <c r="O4013" s="6"/>
      <c r="Q4013" s="20"/>
      <c r="R4013" s="5" t="str">
        <f ca="1">score</f>
        <v/>
      </c>
      <c r="S4013" s="7" t="str">
        <f ca="1">rescore_svc</f>
        <v/>
      </c>
      <c r="U4013" s="11" t="str">
        <f ca="1">price</f>
        <v/>
      </c>
      <c r="V4013" s="4"/>
      <c r="Y4013" s="388">
        <f ca="1">COUNTIFS(OFFSET($B$10, 0, 0, ROW()-9, 1), SERVICE[[#This Row],[Employee ID]], OFFSET($F$10, 0, 0, ROW()-9, 1), SERVICE[[#This Row],[Resources Role]])</f>
        <v>0</v>
      </c>
      <c r="Z4013" s="388">
        <f ca="1">COUNTIFS(OFFSET($F$10, 0, 0, ROW()-9, 1), SERVICE[[#This Row],[Resources Role]], OFFSET($H$10, 0, 0, ROW()-9, 1), SERVICE[[#This Row],[Booking]])</f>
        <v>0</v>
      </c>
    </row>
    <row r="4014" spans="1:26" x14ac:dyDescent="0.25">
      <c r="A4014" s="6" t="str">
        <f ca="1">no.</f>
        <v/>
      </c>
      <c r="E4014" s="4" t="str">
        <f ca="1">position</f>
        <v/>
      </c>
      <c r="J4014" s="318"/>
      <c r="M4014" s="4"/>
      <c r="O4014" s="6"/>
      <c r="Q4014" s="20"/>
      <c r="R4014" s="5" t="str">
        <f ca="1">score</f>
        <v/>
      </c>
      <c r="S4014" s="7" t="str">
        <f ca="1">rescore_svc</f>
        <v/>
      </c>
      <c r="U4014" s="11" t="str">
        <f ca="1">price</f>
        <v/>
      </c>
      <c r="V4014" s="4"/>
      <c r="Y4014" s="388">
        <f ca="1">COUNTIFS(OFFSET($B$10, 0, 0, ROW()-9, 1), SERVICE[[#This Row],[Employee ID]], OFFSET($F$10, 0, 0, ROW()-9, 1), SERVICE[[#This Row],[Resources Role]])</f>
        <v>0</v>
      </c>
      <c r="Z4014" s="388">
        <f ca="1">COUNTIFS(OFFSET($F$10, 0, 0, ROW()-9, 1), SERVICE[[#This Row],[Resources Role]], OFFSET($H$10, 0, 0, ROW()-9, 1), SERVICE[[#This Row],[Booking]])</f>
        <v>0</v>
      </c>
    </row>
    <row r="4015" spans="1:26" x14ac:dyDescent="0.25">
      <c r="A4015" s="6" t="str">
        <f ca="1">no.</f>
        <v/>
      </c>
      <c r="E4015" s="4" t="str">
        <f ca="1">position</f>
        <v/>
      </c>
      <c r="J4015" s="318"/>
      <c r="M4015" s="4"/>
      <c r="O4015" s="6"/>
      <c r="Q4015" s="20"/>
      <c r="R4015" s="5" t="str">
        <f ca="1">score</f>
        <v/>
      </c>
      <c r="S4015" s="7" t="str">
        <f ca="1">rescore_svc</f>
        <v/>
      </c>
      <c r="U4015" s="11" t="str">
        <f ca="1">price</f>
        <v/>
      </c>
      <c r="V4015" s="4"/>
      <c r="Y4015" s="388">
        <f ca="1">COUNTIFS(OFFSET($B$10, 0, 0, ROW()-9, 1), SERVICE[[#This Row],[Employee ID]], OFFSET($F$10, 0, 0, ROW()-9, 1), SERVICE[[#This Row],[Resources Role]])</f>
        <v>0</v>
      </c>
      <c r="Z4015" s="388">
        <f ca="1">COUNTIFS(OFFSET($F$10, 0, 0, ROW()-9, 1), SERVICE[[#This Row],[Resources Role]], OFFSET($H$10, 0, 0, ROW()-9, 1), SERVICE[[#This Row],[Booking]])</f>
        <v>0</v>
      </c>
    </row>
    <row r="4016" spans="1:26" x14ac:dyDescent="0.25">
      <c r="A4016" s="6" t="str">
        <f ca="1">no.</f>
        <v/>
      </c>
      <c r="E4016" s="4" t="str">
        <f ca="1">position</f>
        <v/>
      </c>
      <c r="J4016" s="318"/>
      <c r="M4016" s="4"/>
      <c r="O4016" s="6"/>
      <c r="Q4016" s="20"/>
      <c r="R4016" s="5" t="str">
        <f ca="1">score</f>
        <v/>
      </c>
      <c r="S4016" s="7" t="str">
        <f ca="1">rescore_svc</f>
        <v/>
      </c>
      <c r="U4016" s="11" t="str">
        <f ca="1">price</f>
        <v/>
      </c>
      <c r="V4016" s="4"/>
      <c r="Y4016" s="388">
        <f ca="1">COUNTIFS(OFFSET($B$10, 0, 0, ROW()-9, 1), SERVICE[[#This Row],[Employee ID]], OFFSET($F$10, 0, 0, ROW()-9, 1), SERVICE[[#This Row],[Resources Role]])</f>
        <v>0</v>
      </c>
      <c r="Z4016" s="388">
        <f ca="1">COUNTIFS(OFFSET($F$10, 0, 0, ROW()-9, 1), SERVICE[[#This Row],[Resources Role]], OFFSET($H$10, 0, 0, ROW()-9, 1), SERVICE[[#This Row],[Booking]])</f>
        <v>0</v>
      </c>
    </row>
    <row r="4017" spans="1:26" x14ac:dyDescent="0.25">
      <c r="A4017" s="6" t="str">
        <f ca="1">no.</f>
        <v/>
      </c>
      <c r="E4017" s="4" t="str">
        <f ca="1">position</f>
        <v/>
      </c>
      <c r="J4017" s="318"/>
      <c r="M4017" s="4"/>
      <c r="O4017" s="6"/>
      <c r="Q4017" s="20"/>
      <c r="R4017" s="5" t="str">
        <f ca="1">score</f>
        <v/>
      </c>
      <c r="S4017" s="7" t="str">
        <f ca="1">rescore_svc</f>
        <v/>
      </c>
      <c r="U4017" s="11" t="str">
        <f ca="1">price</f>
        <v/>
      </c>
      <c r="V4017" s="4"/>
      <c r="Y4017" s="388">
        <f ca="1">COUNTIFS(OFFSET($B$10, 0, 0, ROW()-9, 1), SERVICE[[#This Row],[Employee ID]], OFFSET($F$10, 0, 0, ROW()-9, 1), SERVICE[[#This Row],[Resources Role]])</f>
        <v>0</v>
      </c>
      <c r="Z4017" s="388">
        <f ca="1">COUNTIFS(OFFSET($F$10, 0, 0, ROW()-9, 1), SERVICE[[#This Row],[Resources Role]], OFFSET($H$10, 0, 0, ROW()-9, 1), SERVICE[[#This Row],[Booking]])</f>
        <v>0</v>
      </c>
    </row>
    <row r="4018" spans="1:26" x14ac:dyDescent="0.25">
      <c r="A4018" s="6" t="str">
        <f ca="1">no.</f>
        <v/>
      </c>
      <c r="E4018" s="4" t="str">
        <f ca="1">position</f>
        <v/>
      </c>
      <c r="J4018" s="318"/>
      <c r="M4018" s="4"/>
      <c r="O4018" s="6"/>
      <c r="Q4018" s="20"/>
      <c r="R4018" s="5" t="str">
        <f ca="1">score</f>
        <v/>
      </c>
      <c r="S4018" s="7" t="str">
        <f ca="1">rescore_svc</f>
        <v/>
      </c>
      <c r="U4018" s="11" t="str">
        <f ca="1">price</f>
        <v/>
      </c>
      <c r="V4018" s="4"/>
      <c r="Y4018" s="388">
        <f ca="1">COUNTIFS(OFFSET($B$10, 0, 0, ROW()-9, 1), SERVICE[[#This Row],[Employee ID]], OFFSET($F$10, 0, 0, ROW()-9, 1), SERVICE[[#This Row],[Resources Role]])</f>
        <v>0</v>
      </c>
      <c r="Z4018" s="388">
        <f ca="1">COUNTIFS(OFFSET($F$10, 0, 0, ROW()-9, 1), SERVICE[[#This Row],[Resources Role]], OFFSET($H$10, 0, 0, ROW()-9, 1), SERVICE[[#This Row],[Booking]])</f>
        <v>0</v>
      </c>
    </row>
    <row r="4019" spans="1:26" x14ac:dyDescent="0.25">
      <c r="A4019" s="6" t="str">
        <f ca="1">no.</f>
        <v/>
      </c>
      <c r="E4019" s="4" t="str">
        <f ca="1">position</f>
        <v/>
      </c>
      <c r="J4019" s="318"/>
      <c r="M4019" s="4"/>
      <c r="O4019" s="6"/>
      <c r="Q4019" s="20"/>
      <c r="R4019" s="5" t="str">
        <f ca="1">score</f>
        <v/>
      </c>
      <c r="S4019" s="7" t="str">
        <f ca="1">rescore_svc</f>
        <v/>
      </c>
      <c r="U4019" s="11" t="str">
        <f ca="1">price</f>
        <v/>
      </c>
      <c r="V4019" s="4"/>
      <c r="Y4019" s="388">
        <f ca="1">COUNTIFS(OFFSET($B$10, 0, 0, ROW()-9, 1), SERVICE[[#This Row],[Employee ID]], OFFSET($F$10, 0, 0, ROW()-9, 1), SERVICE[[#This Row],[Resources Role]])</f>
        <v>0</v>
      </c>
      <c r="Z4019" s="388">
        <f ca="1">COUNTIFS(OFFSET($F$10, 0, 0, ROW()-9, 1), SERVICE[[#This Row],[Resources Role]], OFFSET($H$10, 0, 0, ROW()-9, 1), SERVICE[[#This Row],[Booking]])</f>
        <v>0</v>
      </c>
    </row>
    <row r="4020" spans="1:26" x14ac:dyDescent="0.25">
      <c r="A4020" s="6" t="str">
        <f ca="1">no.</f>
        <v/>
      </c>
      <c r="E4020" s="4" t="str">
        <f ca="1">position</f>
        <v/>
      </c>
      <c r="J4020" s="318"/>
      <c r="M4020" s="4"/>
      <c r="O4020" s="6"/>
      <c r="Q4020" s="20"/>
      <c r="R4020" s="5" t="str">
        <f ca="1">score</f>
        <v/>
      </c>
      <c r="S4020" s="7" t="str">
        <f ca="1">rescore_svc</f>
        <v/>
      </c>
      <c r="U4020" s="11" t="str">
        <f ca="1">price</f>
        <v/>
      </c>
      <c r="V4020" s="4"/>
      <c r="Y4020" s="388">
        <f ca="1">COUNTIFS(OFFSET($B$10, 0, 0, ROW()-9, 1), SERVICE[[#This Row],[Employee ID]], OFFSET($F$10, 0, 0, ROW()-9, 1), SERVICE[[#This Row],[Resources Role]])</f>
        <v>0</v>
      </c>
      <c r="Z4020" s="388">
        <f ca="1">COUNTIFS(OFFSET($F$10, 0, 0, ROW()-9, 1), SERVICE[[#This Row],[Resources Role]], OFFSET($H$10, 0, 0, ROW()-9, 1), SERVICE[[#This Row],[Booking]])</f>
        <v>0</v>
      </c>
    </row>
    <row r="4021" spans="1:26" x14ac:dyDescent="0.25">
      <c r="A4021" s="6" t="str">
        <f ca="1">no.</f>
        <v/>
      </c>
      <c r="E4021" s="4" t="str">
        <f ca="1">position</f>
        <v/>
      </c>
      <c r="J4021" s="318"/>
      <c r="M4021" s="4"/>
      <c r="O4021" s="6"/>
      <c r="Q4021" s="20"/>
      <c r="R4021" s="5" t="str">
        <f ca="1">score</f>
        <v/>
      </c>
      <c r="S4021" s="7" t="str">
        <f ca="1">rescore_svc</f>
        <v/>
      </c>
      <c r="U4021" s="11" t="str">
        <f ca="1">price</f>
        <v/>
      </c>
      <c r="V4021" s="4"/>
      <c r="Y4021" s="388">
        <f ca="1">COUNTIFS(OFFSET($B$10, 0, 0, ROW()-9, 1), SERVICE[[#This Row],[Employee ID]], OFFSET($F$10, 0, 0, ROW()-9, 1), SERVICE[[#This Row],[Resources Role]])</f>
        <v>0</v>
      </c>
      <c r="Z4021" s="388">
        <f ca="1">COUNTIFS(OFFSET($F$10, 0, 0, ROW()-9, 1), SERVICE[[#This Row],[Resources Role]], OFFSET($H$10, 0, 0, ROW()-9, 1), SERVICE[[#This Row],[Booking]])</f>
        <v>0</v>
      </c>
    </row>
    <row r="4022" spans="1:26" x14ac:dyDescent="0.25">
      <c r="A4022" s="6" t="str">
        <f ca="1">no.</f>
        <v/>
      </c>
      <c r="E4022" s="4" t="str">
        <f ca="1">position</f>
        <v/>
      </c>
      <c r="J4022" s="318"/>
      <c r="M4022" s="4"/>
      <c r="O4022" s="6"/>
      <c r="Q4022" s="20"/>
      <c r="R4022" s="5" t="str">
        <f ca="1">score</f>
        <v/>
      </c>
      <c r="S4022" s="7" t="str">
        <f ca="1">rescore_svc</f>
        <v/>
      </c>
      <c r="U4022" s="11" t="str">
        <f ca="1">price</f>
        <v/>
      </c>
      <c r="V4022" s="4"/>
      <c r="Y4022" s="388">
        <f ca="1">COUNTIFS(OFFSET($B$10, 0, 0, ROW()-9, 1), SERVICE[[#This Row],[Employee ID]], OFFSET($F$10, 0, 0, ROW()-9, 1), SERVICE[[#This Row],[Resources Role]])</f>
        <v>0</v>
      </c>
      <c r="Z4022" s="388">
        <f ca="1">COUNTIFS(OFFSET($F$10, 0, 0, ROW()-9, 1), SERVICE[[#This Row],[Resources Role]], OFFSET($H$10, 0, 0, ROW()-9, 1), SERVICE[[#This Row],[Booking]])</f>
        <v>0</v>
      </c>
    </row>
    <row r="4023" spans="1:26" x14ac:dyDescent="0.25">
      <c r="A4023" s="6" t="str">
        <f ca="1">no.</f>
        <v/>
      </c>
      <c r="E4023" s="4" t="str">
        <f ca="1">position</f>
        <v/>
      </c>
      <c r="J4023" s="318"/>
      <c r="M4023" s="4"/>
      <c r="O4023" s="6"/>
      <c r="Q4023" s="20"/>
      <c r="R4023" s="5" t="str">
        <f ca="1">score</f>
        <v/>
      </c>
      <c r="S4023" s="7" t="str">
        <f ca="1">rescore_svc</f>
        <v/>
      </c>
      <c r="U4023" s="11" t="str">
        <f ca="1">price</f>
        <v/>
      </c>
      <c r="V4023" s="4"/>
      <c r="Y4023" s="388">
        <f ca="1">COUNTIFS(OFFSET($B$10, 0, 0, ROW()-9, 1), SERVICE[[#This Row],[Employee ID]], OFFSET($F$10, 0, 0, ROW()-9, 1), SERVICE[[#This Row],[Resources Role]])</f>
        <v>0</v>
      </c>
      <c r="Z4023" s="388">
        <f ca="1">COUNTIFS(OFFSET($F$10, 0, 0, ROW()-9, 1), SERVICE[[#This Row],[Resources Role]], OFFSET($H$10, 0, 0, ROW()-9, 1), SERVICE[[#This Row],[Booking]])</f>
        <v>0</v>
      </c>
    </row>
    <row r="4024" spans="1:26" x14ac:dyDescent="0.25">
      <c r="A4024" s="6" t="str">
        <f ca="1">no.</f>
        <v/>
      </c>
      <c r="E4024" s="4" t="str">
        <f ca="1">position</f>
        <v/>
      </c>
      <c r="J4024" s="318"/>
      <c r="M4024" s="4"/>
      <c r="O4024" s="6"/>
      <c r="Q4024" s="20"/>
      <c r="R4024" s="5" t="str">
        <f ca="1">score</f>
        <v/>
      </c>
      <c r="S4024" s="7" t="str">
        <f ca="1">rescore_svc</f>
        <v/>
      </c>
      <c r="U4024" s="11" t="str">
        <f ca="1">price</f>
        <v/>
      </c>
      <c r="V4024" s="4"/>
      <c r="Y4024" s="388">
        <f ca="1">COUNTIFS(OFFSET($B$10, 0, 0, ROW()-9, 1), SERVICE[[#This Row],[Employee ID]], OFFSET($F$10, 0, 0, ROW()-9, 1), SERVICE[[#This Row],[Resources Role]])</f>
        <v>0</v>
      </c>
      <c r="Z4024" s="388">
        <f ca="1">COUNTIFS(OFFSET($F$10, 0, 0, ROW()-9, 1), SERVICE[[#This Row],[Resources Role]], OFFSET($H$10, 0, 0, ROW()-9, 1), SERVICE[[#This Row],[Booking]])</f>
        <v>0</v>
      </c>
    </row>
    <row r="4025" spans="1:26" x14ac:dyDescent="0.25">
      <c r="A4025" s="6" t="str">
        <f ca="1">no.</f>
        <v/>
      </c>
      <c r="E4025" s="4" t="str">
        <f ca="1">position</f>
        <v/>
      </c>
      <c r="J4025" s="318"/>
      <c r="M4025" s="4"/>
      <c r="O4025" s="6"/>
      <c r="Q4025" s="20"/>
      <c r="R4025" s="5" t="str">
        <f ca="1">score</f>
        <v/>
      </c>
      <c r="S4025" s="7" t="str">
        <f ca="1">rescore_svc</f>
        <v/>
      </c>
      <c r="U4025" s="11" t="str">
        <f ca="1">price</f>
        <v/>
      </c>
      <c r="V4025" s="4"/>
      <c r="Y4025" s="388">
        <f ca="1">COUNTIFS(OFFSET($B$10, 0, 0, ROW()-9, 1), SERVICE[[#This Row],[Employee ID]], OFFSET($F$10, 0, 0, ROW()-9, 1), SERVICE[[#This Row],[Resources Role]])</f>
        <v>0</v>
      </c>
      <c r="Z4025" s="388">
        <f ca="1">COUNTIFS(OFFSET($F$10, 0, 0, ROW()-9, 1), SERVICE[[#This Row],[Resources Role]], OFFSET($H$10, 0, 0, ROW()-9, 1), SERVICE[[#This Row],[Booking]])</f>
        <v>0</v>
      </c>
    </row>
    <row r="4026" spans="1:26" x14ac:dyDescent="0.25">
      <c r="A4026" s="6" t="str">
        <f ca="1">no.</f>
        <v/>
      </c>
      <c r="E4026" s="4" t="str">
        <f ca="1">position</f>
        <v/>
      </c>
      <c r="J4026" s="318"/>
      <c r="M4026" s="4"/>
      <c r="O4026" s="6"/>
      <c r="Q4026" s="20"/>
      <c r="R4026" s="5" t="str">
        <f ca="1">score</f>
        <v/>
      </c>
      <c r="S4026" s="7" t="str">
        <f ca="1">rescore_svc</f>
        <v/>
      </c>
      <c r="U4026" s="11" t="str">
        <f ca="1">price</f>
        <v/>
      </c>
      <c r="V4026" s="4"/>
      <c r="Y4026" s="388">
        <f ca="1">COUNTIFS(OFFSET($B$10, 0, 0, ROW()-9, 1), SERVICE[[#This Row],[Employee ID]], OFFSET($F$10, 0, 0, ROW()-9, 1), SERVICE[[#This Row],[Resources Role]])</f>
        <v>0</v>
      </c>
      <c r="Z4026" s="388">
        <f ca="1">COUNTIFS(OFFSET($F$10, 0, 0, ROW()-9, 1), SERVICE[[#This Row],[Resources Role]], OFFSET($H$10, 0, 0, ROW()-9, 1), SERVICE[[#This Row],[Booking]])</f>
        <v>0</v>
      </c>
    </row>
    <row r="4027" spans="1:26" x14ac:dyDescent="0.25">
      <c r="A4027" s="6" t="str">
        <f ca="1">no.</f>
        <v/>
      </c>
      <c r="E4027" s="4" t="str">
        <f ca="1">position</f>
        <v/>
      </c>
      <c r="J4027" s="318"/>
      <c r="M4027" s="4"/>
      <c r="O4027" s="6"/>
      <c r="Q4027" s="20"/>
      <c r="R4027" s="5" t="str">
        <f ca="1">score</f>
        <v/>
      </c>
      <c r="S4027" s="7" t="str">
        <f ca="1">rescore_svc</f>
        <v/>
      </c>
      <c r="U4027" s="11" t="str">
        <f ca="1">price</f>
        <v/>
      </c>
      <c r="V4027" s="4"/>
      <c r="Y4027" s="388">
        <f ca="1">COUNTIFS(OFFSET($B$10, 0, 0, ROW()-9, 1), SERVICE[[#This Row],[Employee ID]], OFFSET($F$10, 0, 0, ROW()-9, 1), SERVICE[[#This Row],[Resources Role]])</f>
        <v>0</v>
      </c>
      <c r="Z4027" s="388">
        <f ca="1">COUNTIFS(OFFSET($F$10, 0, 0, ROW()-9, 1), SERVICE[[#This Row],[Resources Role]], OFFSET($H$10, 0, 0, ROW()-9, 1), SERVICE[[#This Row],[Booking]])</f>
        <v>0</v>
      </c>
    </row>
    <row r="4028" spans="1:26" x14ac:dyDescent="0.25">
      <c r="A4028" s="6" t="str">
        <f ca="1">no.</f>
        <v/>
      </c>
      <c r="E4028" s="4" t="str">
        <f ca="1">position</f>
        <v/>
      </c>
      <c r="J4028" s="318"/>
      <c r="M4028" s="4"/>
      <c r="O4028" s="6"/>
      <c r="Q4028" s="20"/>
      <c r="R4028" s="5" t="str">
        <f ca="1">score</f>
        <v/>
      </c>
      <c r="S4028" s="7" t="str">
        <f ca="1">rescore_svc</f>
        <v/>
      </c>
      <c r="U4028" s="11" t="str">
        <f ca="1">price</f>
        <v/>
      </c>
      <c r="V4028" s="4"/>
      <c r="Y4028" s="388">
        <f ca="1">COUNTIFS(OFFSET($B$10, 0, 0, ROW()-9, 1), SERVICE[[#This Row],[Employee ID]], OFFSET($F$10, 0, 0, ROW()-9, 1), SERVICE[[#This Row],[Resources Role]])</f>
        <v>0</v>
      </c>
      <c r="Z4028" s="388">
        <f ca="1">COUNTIFS(OFFSET($F$10, 0, 0, ROW()-9, 1), SERVICE[[#This Row],[Resources Role]], OFFSET($H$10, 0, 0, ROW()-9, 1), SERVICE[[#This Row],[Booking]])</f>
        <v>0</v>
      </c>
    </row>
    <row r="4029" spans="1:26" x14ac:dyDescent="0.25">
      <c r="A4029" s="6" t="str">
        <f ca="1">no.</f>
        <v/>
      </c>
      <c r="E4029" s="4" t="str">
        <f ca="1">position</f>
        <v/>
      </c>
      <c r="J4029" s="318"/>
      <c r="M4029" s="4"/>
      <c r="O4029" s="6"/>
      <c r="Q4029" s="20"/>
      <c r="R4029" s="5" t="str">
        <f ca="1">score</f>
        <v/>
      </c>
      <c r="S4029" s="7" t="str">
        <f ca="1">rescore_svc</f>
        <v/>
      </c>
      <c r="U4029" s="11" t="str">
        <f ca="1">price</f>
        <v/>
      </c>
      <c r="V4029" s="4"/>
      <c r="Y4029" s="388">
        <f ca="1">COUNTIFS(OFFSET($B$10, 0, 0, ROW()-9, 1), SERVICE[[#This Row],[Employee ID]], OFFSET($F$10, 0, 0, ROW()-9, 1), SERVICE[[#This Row],[Resources Role]])</f>
        <v>0</v>
      </c>
      <c r="Z4029" s="388">
        <f ca="1">COUNTIFS(OFFSET($F$10, 0, 0, ROW()-9, 1), SERVICE[[#This Row],[Resources Role]], OFFSET($H$10, 0, 0, ROW()-9, 1), SERVICE[[#This Row],[Booking]])</f>
        <v>0</v>
      </c>
    </row>
    <row r="4030" spans="1:26" x14ac:dyDescent="0.25">
      <c r="A4030" s="6" t="str">
        <f ca="1">no.</f>
        <v/>
      </c>
      <c r="E4030" s="4" t="str">
        <f ca="1">position</f>
        <v/>
      </c>
      <c r="J4030" s="318"/>
      <c r="M4030" s="4"/>
      <c r="O4030" s="6"/>
      <c r="Q4030" s="20"/>
      <c r="R4030" s="5" t="str">
        <f ca="1">score</f>
        <v/>
      </c>
      <c r="S4030" s="7" t="str">
        <f ca="1">rescore_svc</f>
        <v/>
      </c>
      <c r="U4030" s="11" t="str">
        <f ca="1">price</f>
        <v/>
      </c>
      <c r="V4030" s="4"/>
      <c r="Y4030" s="388">
        <f ca="1">COUNTIFS(OFFSET($B$10, 0, 0, ROW()-9, 1), SERVICE[[#This Row],[Employee ID]], OFFSET($F$10, 0, 0, ROW()-9, 1), SERVICE[[#This Row],[Resources Role]])</f>
        <v>0</v>
      </c>
      <c r="Z4030" s="388">
        <f ca="1">COUNTIFS(OFFSET($F$10, 0, 0, ROW()-9, 1), SERVICE[[#This Row],[Resources Role]], OFFSET($H$10, 0, 0, ROW()-9, 1), SERVICE[[#This Row],[Booking]])</f>
        <v>0</v>
      </c>
    </row>
    <row r="4031" spans="1:26" x14ac:dyDescent="0.25">
      <c r="A4031" s="6" t="str">
        <f ca="1">no.</f>
        <v/>
      </c>
      <c r="E4031" s="4" t="str">
        <f ca="1">position</f>
        <v/>
      </c>
      <c r="J4031" s="318"/>
      <c r="M4031" s="4"/>
      <c r="O4031" s="6"/>
      <c r="Q4031" s="20"/>
      <c r="R4031" s="5" t="str">
        <f ca="1">score</f>
        <v/>
      </c>
      <c r="S4031" s="7" t="str">
        <f ca="1">rescore_svc</f>
        <v/>
      </c>
      <c r="U4031" s="11" t="str">
        <f ca="1">price</f>
        <v/>
      </c>
      <c r="V4031" s="4"/>
      <c r="Y4031" s="388">
        <f ca="1">COUNTIFS(OFFSET($B$10, 0, 0, ROW()-9, 1), SERVICE[[#This Row],[Employee ID]], OFFSET($F$10, 0, 0, ROW()-9, 1), SERVICE[[#This Row],[Resources Role]])</f>
        <v>0</v>
      </c>
      <c r="Z4031" s="388">
        <f ca="1">COUNTIFS(OFFSET($F$10, 0, 0, ROW()-9, 1), SERVICE[[#This Row],[Resources Role]], OFFSET($H$10, 0, 0, ROW()-9, 1), SERVICE[[#This Row],[Booking]])</f>
        <v>0</v>
      </c>
    </row>
    <row r="4032" spans="1:26" x14ac:dyDescent="0.25">
      <c r="A4032" s="6" t="str">
        <f ca="1">no.</f>
        <v/>
      </c>
      <c r="E4032" s="4" t="str">
        <f ca="1">position</f>
        <v/>
      </c>
      <c r="J4032" s="318"/>
      <c r="M4032" s="4"/>
      <c r="O4032" s="6"/>
      <c r="Q4032" s="20"/>
      <c r="R4032" s="5" t="str">
        <f ca="1">score</f>
        <v/>
      </c>
      <c r="S4032" s="7" t="str">
        <f ca="1">rescore_svc</f>
        <v/>
      </c>
      <c r="U4032" s="11" t="str">
        <f ca="1">price</f>
        <v/>
      </c>
      <c r="V4032" s="4"/>
      <c r="Y4032" s="388">
        <f ca="1">COUNTIFS(OFFSET($B$10, 0, 0, ROW()-9, 1), SERVICE[[#This Row],[Employee ID]], OFFSET($F$10, 0, 0, ROW()-9, 1), SERVICE[[#This Row],[Resources Role]])</f>
        <v>0</v>
      </c>
      <c r="Z4032" s="388">
        <f ca="1">COUNTIFS(OFFSET($F$10, 0, 0, ROW()-9, 1), SERVICE[[#This Row],[Resources Role]], OFFSET($H$10, 0, 0, ROW()-9, 1), SERVICE[[#This Row],[Booking]])</f>
        <v>0</v>
      </c>
    </row>
    <row r="4033" spans="1:26" x14ac:dyDescent="0.25">
      <c r="A4033" s="6" t="str">
        <f ca="1">no.</f>
        <v/>
      </c>
      <c r="E4033" s="4" t="str">
        <f ca="1">position</f>
        <v/>
      </c>
      <c r="J4033" s="318"/>
      <c r="M4033" s="4"/>
      <c r="O4033" s="6"/>
      <c r="Q4033" s="20"/>
      <c r="R4033" s="5" t="str">
        <f ca="1">score</f>
        <v/>
      </c>
      <c r="S4033" s="7" t="str">
        <f ca="1">rescore_svc</f>
        <v/>
      </c>
      <c r="U4033" s="11" t="str">
        <f ca="1">price</f>
        <v/>
      </c>
      <c r="V4033" s="4"/>
      <c r="Y4033" s="388">
        <f ca="1">COUNTIFS(OFFSET($B$10, 0, 0, ROW()-9, 1), SERVICE[[#This Row],[Employee ID]], OFFSET($F$10, 0, 0, ROW()-9, 1), SERVICE[[#This Row],[Resources Role]])</f>
        <v>0</v>
      </c>
      <c r="Z4033" s="388">
        <f ca="1">COUNTIFS(OFFSET($F$10, 0, 0, ROW()-9, 1), SERVICE[[#This Row],[Resources Role]], OFFSET($H$10, 0, 0, ROW()-9, 1), SERVICE[[#This Row],[Booking]])</f>
        <v>0</v>
      </c>
    </row>
    <row r="4034" spans="1:26" x14ac:dyDescent="0.25">
      <c r="A4034" s="6" t="str">
        <f ca="1">no.</f>
        <v/>
      </c>
      <c r="E4034" s="4" t="str">
        <f ca="1">position</f>
        <v/>
      </c>
      <c r="J4034" s="318"/>
      <c r="M4034" s="4"/>
      <c r="O4034" s="6"/>
      <c r="Q4034" s="20"/>
      <c r="R4034" s="5" t="str">
        <f ca="1">score</f>
        <v/>
      </c>
      <c r="S4034" s="7" t="str">
        <f ca="1">rescore_svc</f>
        <v/>
      </c>
      <c r="U4034" s="11" t="str">
        <f ca="1">price</f>
        <v/>
      </c>
      <c r="V4034" s="4"/>
      <c r="Y4034" s="388">
        <f ca="1">COUNTIFS(OFFSET($B$10, 0, 0, ROW()-9, 1), SERVICE[[#This Row],[Employee ID]], OFFSET($F$10, 0, 0, ROW()-9, 1), SERVICE[[#This Row],[Resources Role]])</f>
        <v>0</v>
      </c>
      <c r="Z4034" s="388">
        <f ca="1">COUNTIFS(OFFSET($F$10, 0, 0, ROW()-9, 1), SERVICE[[#This Row],[Resources Role]], OFFSET($H$10, 0, 0, ROW()-9, 1), SERVICE[[#This Row],[Booking]])</f>
        <v>0</v>
      </c>
    </row>
    <row r="4035" spans="1:26" x14ac:dyDescent="0.25">
      <c r="A4035" s="6" t="str">
        <f ca="1">no.</f>
        <v/>
      </c>
      <c r="E4035" s="4" t="str">
        <f ca="1">position</f>
        <v/>
      </c>
      <c r="J4035" s="318"/>
      <c r="M4035" s="4"/>
      <c r="O4035" s="6"/>
      <c r="Q4035" s="20"/>
      <c r="R4035" s="5" t="str">
        <f ca="1">score</f>
        <v/>
      </c>
      <c r="S4035" s="7" t="str">
        <f ca="1">rescore_svc</f>
        <v/>
      </c>
      <c r="U4035" s="11" t="str">
        <f ca="1">price</f>
        <v/>
      </c>
      <c r="V4035" s="4"/>
      <c r="Y4035" s="388">
        <f ca="1">COUNTIFS(OFFSET($B$10, 0, 0, ROW()-9, 1), SERVICE[[#This Row],[Employee ID]], OFFSET($F$10, 0, 0, ROW()-9, 1), SERVICE[[#This Row],[Resources Role]])</f>
        <v>0</v>
      </c>
      <c r="Z4035" s="388">
        <f ca="1">COUNTIFS(OFFSET($F$10, 0, 0, ROW()-9, 1), SERVICE[[#This Row],[Resources Role]], OFFSET($H$10, 0, 0, ROW()-9, 1), SERVICE[[#This Row],[Booking]])</f>
        <v>0</v>
      </c>
    </row>
    <row r="4036" spans="1:26" x14ac:dyDescent="0.25">
      <c r="A4036" s="6" t="str">
        <f ca="1">no.</f>
        <v/>
      </c>
      <c r="E4036" s="4" t="str">
        <f ca="1">position</f>
        <v/>
      </c>
      <c r="J4036" s="318"/>
      <c r="M4036" s="4"/>
      <c r="O4036" s="6"/>
      <c r="Q4036" s="20"/>
      <c r="R4036" s="5" t="str">
        <f ca="1">score</f>
        <v/>
      </c>
      <c r="S4036" s="7" t="str">
        <f ca="1">rescore_svc</f>
        <v/>
      </c>
      <c r="U4036" s="11" t="str">
        <f ca="1">price</f>
        <v/>
      </c>
      <c r="V4036" s="4"/>
      <c r="Y4036" s="388">
        <f ca="1">COUNTIFS(OFFSET($B$10, 0, 0, ROW()-9, 1), SERVICE[[#This Row],[Employee ID]], OFFSET($F$10, 0, 0, ROW()-9, 1), SERVICE[[#This Row],[Resources Role]])</f>
        <v>0</v>
      </c>
      <c r="Z4036" s="388">
        <f ca="1">COUNTIFS(OFFSET($F$10, 0, 0, ROW()-9, 1), SERVICE[[#This Row],[Resources Role]], OFFSET($H$10, 0, 0, ROW()-9, 1), SERVICE[[#This Row],[Booking]])</f>
        <v>0</v>
      </c>
    </row>
    <row r="4037" spans="1:26" x14ac:dyDescent="0.25">
      <c r="A4037" s="6" t="str">
        <f ca="1">no.</f>
        <v/>
      </c>
      <c r="E4037" s="4" t="str">
        <f ca="1">position</f>
        <v/>
      </c>
      <c r="J4037" s="318"/>
      <c r="M4037" s="4"/>
      <c r="O4037" s="6"/>
      <c r="Q4037" s="20"/>
      <c r="R4037" s="5" t="str">
        <f ca="1">score</f>
        <v/>
      </c>
      <c r="S4037" s="7" t="str">
        <f ca="1">rescore_svc</f>
        <v/>
      </c>
      <c r="U4037" s="11" t="str">
        <f ca="1">price</f>
        <v/>
      </c>
      <c r="V4037" s="4"/>
      <c r="Y4037" s="388">
        <f ca="1">COUNTIFS(OFFSET($B$10, 0, 0, ROW()-9, 1), SERVICE[[#This Row],[Employee ID]], OFFSET($F$10, 0, 0, ROW()-9, 1), SERVICE[[#This Row],[Resources Role]])</f>
        <v>0</v>
      </c>
      <c r="Z4037" s="388">
        <f ca="1">COUNTIFS(OFFSET($F$10, 0, 0, ROW()-9, 1), SERVICE[[#This Row],[Resources Role]], OFFSET($H$10, 0, 0, ROW()-9, 1), SERVICE[[#This Row],[Booking]])</f>
        <v>0</v>
      </c>
    </row>
    <row r="4038" spans="1:26" x14ac:dyDescent="0.25">
      <c r="A4038" s="6" t="str">
        <f ca="1">no.</f>
        <v/>
      </c>
      <c r="E4038" s="4" t="str">
        <f ca="1">position</f>
        <v/>
      </c>
      <c r="J4038" s="318"/>
      <c r="M4038" s="4"/>
      <c r="O4038" s="6"/>
      <c r="Q4038" s="20"/>
      <c r="R4038" s="5" t="str">
        <f ca="1">score</f>
        <v/>
      </c>
      <c r="S4038" s="7" t="str">
        <f ca="1">rescore_svc</f>
        <v/>
      </c>
      <c r="U4038" s="11" t="str">
        <f ca="1">price</f>
        <v/>
      </c>
      <c r="V4038" s="4"/>
      <c r="Y4038" s="388">
        <f ca="1">COUNTIFS(OFFSET($B$10, 0, 0, ROW()-9, 1), SERVICE[[#This Row],[Employee ID]], OFFSET($F$10, 0, 0, ROW()-9, 1), SERVICE[[#This Row],[Resources Role]])</f>
        <v>0</v>
      </c>
      <c r="Z4038" s="388">
        <f ca="1">COUNTIFS(OFFSET($F$10, 0, 0, ROW()-9, 1), SERVICE[[#This Row],[Resources Role]], OFFSET($H$10, 0, 0, ROW()-9, 1), SERVICE[[#This Row],[Booking]])</f>
        <v>0</v>
      </c>
    </row>
    <row r="4039" spans="1:26" x14ac:dyDescent="0.25">
      <c r="A4039" s="6" t="str">
        <f ca="1">no.</f>
        <v/>
      </c>
      <c r="E4039" s="4" t="str">
        <f ca="1">position</f>
        <v/>
      </c>
      <c r="J4039" s="318"/>
      <c r="M4039" s="4"/>
      <c r="O4039" s="6"/>
      <c r="Q4039" s="20"/>
      <c r="R4039" s="5" t="str">
        <f ca="1">score</f>
        <v/>
      </c>
      <c r="S4039" s="7" t="str">
        <f ca="1">rescore_svc</f>
        <v/>
      </c>
      <c r="U4039" s="11" t="str">
        <f ca="1">price</f>
        <v/>
      </c>
      <c r="V4039" s="4"/>
      <c r="Y4039" s="388">
        <f ca="1">COUNTIFS(OFFSET($B$10, 0, 0, ROW()-9, 1), SERVICE[[#This Row],[Employee ID]], OFFSET($F$10, 0, 0, ROW()-9, 1), SERVICE[[#This Row],[Resources Role]])</f>
        <v>0</v>
      </c>
      <c r="Z4039" s="388">
        <f ca="1">COUNTIFS(OFFSET($F$10, 0, 0, ROW()-9, 1), SERVICE[[#This Row],[Resources Role]], OFFSET($H$10, 0, 0, ROW()-9, 1), SERVICE[[#This Row],[Booking]])</f>
        <v>0</v>
      </c>
    </row>
    <row r="4040" spans="1:26" x14ac:dyDescent="0.25">
      <c r="A4040" s="6" t="str">
        <f ca="1">no.</f>
        <v/>
      </c>
      <c r="E4040" s="4" t="str">
        <f ca="1">position</f>
        <v/>
      </c>
      <c r="J4040" s="318"/>
      <c r="M4040" s="4"/>
      <c r="O4040" s="6"/>
      <c r="Q4040" s="20"/>
      <c r="R4040" s="5" t="str">
        <f ca="1">score</f>
        <v/>
      </c>
      <c r="S4040" s="7" t="str">
        <f ca="1">rescore_svc</f>
        <v/>
      </c>
      <c r="U4040" s="11" t="str">
        <f ca="1">price</f>
        <v/>
      </c>
      <c r="V4040" s="4"/>
      <c r="Y4040" s="388">
        <f ca="1">COUNTIFS(OFFSET($B$10, 0, 0, ROW()-9, 1), SERVICE[[#This Row],[Employee ID]], OFFSET($F$10, 0, 0, ROW()-9, 1), SERVICE[[#This Row],[Resources Role]])</f>
        <v>0</v>
      </c>
      <c r="Z4040" s="388">
        <f ca="1">COUNTIFS(OFFSET($F$10, 0, 0, ROW()-9, 1), SERVICE[[#This Row],[Resources Role]], OFFSET($H$10, 0, 0, ROW()-9, 1), SERVICE[[#This Row],[Booking]])</f>
        <v>0</v>
      </c>
    </row>
    <row r="4041" spans="1:26" x14ac:dyDescent="0.25">
      <c r="A4041" s="6" t="str">
        <f ca="1">no.</f>
        <v/>
      </c>
      <c r="E4041" s="4" t="str">
        <f ca="1">position</f>
        <v/>
      </c>
      <c r="J4041" s="318"/>
      <c r="M4041" s="4"/>
      <c r="O4041" s="6"/>
      <c r="Q4041" s="20"/>
      <c r="R4041" s="5" t="str">
        <f ca="1">score</f>
        <v/>
      </c>
      <c r="S4041" s="7" t="str">
        <f ca="1">rescore_svc</f>
        <v/>
      </c>
      <c r="U4041" s="11" t="str">
        <f ca="1">price</f>
        <v/>
      </c>
      <c r="V4041" s="4"/>
      <c r="Y4041" s="388">
        <f ca="1">COUNTIFS(OFFSET($B$10, 0, 0, ROW()-9, 1), SERVICE[[#This Row],[Employee ID]], OFFSET($F$10, 0, 0, ROW()-9, 1), SERVICE[[#This Row],[Resources Role]])</f>
        <v>0</v>
      </c>
      <c r="Z4041" s="388">
        <f ca="1">COUNTIFS(OFFSET($F$10, 0, 0, ROW()-9, 1), SERVICE[[#This Row],[Resources Role]], OFFSET($H$10, 0, 0, ROW()-9, 1), SERVICE[[#This Row],[Booking]])</f>
        <v>0</v>
      </c>
    </row>
    <row r="4042" spans="1:26" x14ac:dyDescent="0.25">
      <c r="A4042" s="6" t="str">
        <f ca="1">no.</f>
        <v/>
      </c>
      <c r="E4042" s="4" t="str">
        <f ca="1">position</f>
        <v/>
      </c>
      <c r="J4042" s="318"/>
      <c r="M4042" s="4"/>
      <c r="O4042" s="6"/>
      <c r="Q4042" s="20"/>
      <c r="R4042" s="5" t="str">
        <f ca="1">score</f>
        <v/>
      </c>
      <c r="S4042" s="7" t="str">
        <f ca="1">rescore_svc</f>
        <v/>
      </c>
      <c r="U4042" s="11" t="str">
        <f ca="1">price</f>
        <v/>
      </c>
      <c r="V4042" s="4"/>
      <c r="Y4042" s="388">
        <f ca="1">COUNTIFS(OFFSET($B$10, 0, 0, ROW()-9, 1), SERVICE[[#This Row],[Employee ID]], OFFSET($F$10, 0, 0, ROW()-9, 1), SERVICE[[#This Row],[Resources Role]])</f>
        <v>0</v>
      </c>
      <c r="Z4042" s="388">
        <f ca="1">COUNTIFS(OFFSET($F$10, 0, 0, ROW()-9, 1), SERVICE[[#This Row],[Resources Role]], OFFSET($H$10, 0, 0, ROW()-9, 1), SERVICE[[#This Row],[Booking]])</f>
        <v>0</v>
      </c>
    </row>
    <row r="4043" spans="1:26" x14ac:dyDescent="0.25">
      <c r="A4043" s="6" t="str">
        <f ca="1">no.</f>
        <v/>
      </c>
      <c r="E4043" s="4" t="str">
        <f ca="1">position</f>
        <v/>
      </c>
      <c r="J4043" s="318"/>
      <c r="M4043" s="4"/>
      <c r="O4043" s="6"/>
      <c r="Q4043" s="20"/>
      <c r="R4043" s="5" t="str">
        <f ca="1">score</f>
        <v/>
      </c>
      <c r="S4043" s="7" t="str">
        <f ca="1">rescore_svc</f>
        <v/>
      </c>
      <c r="U4043" s="11" t="str">
        <f ca="1">price</f>
        <v/>
      </c>
      <c r="V4043" s="4"/>
      <c r="Y4043" s="388">
        <f ca="1">COUNTIFS(OFFSET($B$10, 0, 0, ROW()-9, 1), SERVICE[[#This Row],[Employee ID]], OFFSET($F$10, 0, 0, ROW()-9, 1), SERVICE[[#This Row],[Resources Role]])</f>
        <v>0</v>
      </c>
      <c r="Z4043" s="388">
        <f ca="1">COUNTIFS(OFFSET($F$10, 0, 0, ROW()-9, 1), SERVICE[[#This Row],[Resources Role]], OFFSET($H$10, 0, 0, ROW()-9, 1), SERVICE[[#This Row],[Booking]])</f>
        <v>0</v>
      </c>
    </row>
    <row r="4044" spans="1:26" x14ac:dyDescent="0.25">
      <c r="A4044" s="6" t="str">
        <f ca="1">no.</f>
        <v/>
      </c>
      <c r="E4044" s="4" t="str">
        <f ca="1">position</f>
        <v/>
      </c>
      <c r="J4044" s="318"/>
      <c r="M4044" s="4"/>
      <c r="O4044" s="6"/>
      <c r="Q4044" s="20"/>
      <c r="R4044" s="5" t="str">
        <f ca="1">score</f>
        <v/>
      </c>
      <c r="S4044" s="7" t="str">
        <f ca="1">rescore_svc</f>
        <v/>
      </c>
      <c r="U4044" s="11" t="str">
        <f ca="1">price</f>
        <v/>
      </c>
      <c r="V4044" s="4"/>
      <c r="Y4044" s="388">
        <f ca="1">COUNTIFS(OFFSET($B$10, 0, 0, ROW()-9, 1), SERVICE[[#This Row],[Employee ID]], OFFSET($F$10, 0, 0, ROW()-9, 1), SERVICE[[#This Row],[Resources Role]])</f>
        <v>0</v>
      </c>
      <c r="Z4044" s="388">
        <f ca="1">COUNTIFS(OFFSET($F$10, 0, 0, ROW()-9, 1), SERVICE[[#This Row],[Resources Role]], OFFSET($H$10, 0, 0, ROW()-9, 1), SERVICE[[#This Row],[Booking]])</f>
        <v>0</v>
      </c>
    </row>
    <row r="4045" spans="1:26" x14ac:dyDescent="0.25">
      <c r="A4045" s="6" t="str">
        <f ca="1">no.</f>
        <v/>
      </c>
      <c r="E4045" s="4" t="str">
        <f ca="1">position</f>
        <v/>
      </c>
      <c r="J4045" s="318"/>
      <c r="M4045" s="4"/>
      <c r="O4045" s="6"/>
      <c r="Q4045" s="20"/>
      <c r="R4045" s="5" t="str">
        <f ca="1">score</f>
        <v/>
      </c>
      <c r="S4045" s="7" t="str">
        <f ca="1">rescore_svc</f>
        <v/>
      </c>
      <c r="U4045" s="11" t="str">
        <f ca="1">price</f>
        <v/>
      </c>
      <c r="V4045" s="4"/>
      <c r="Y4045" s="388">
        <f ca="1">COUNTIFS(OFFSET($B$10, 0, 0, ROW()-9, 1), SERVICE[[#This Row],[Employee ID]], OFFSET($F$10, 0, 0, ROW()-9, 1), SERVICE[[#This Row],[Resources Role]])</f>
        <v>0</v>
      </c>
      <c r="Z4045" s="388">
        <f ca="1">COUNTIFS(OFFSET($F$10, 0, 0, ROW()-9, 1), SERVICE[[#This Row],[Resources Role]], OFFSET($H$10, 0, 0, ROW()-9, 1), SERVICE[[#This Row],[Booking]])</f>
        <v>0</v>
      </c>
    </row>
    <row r="4046" spans="1:26" x14ac:dyDescent="0.25">
      <c r="A4046" s="6" t="str">
        <f ca="1">no.</f>
        <v/>
      </c>
      <c r="E4046" s="4" t="str">
        <f ca="1">position</f>
        <v/>
      </c>
      <c r="J4046" s="318"/>
      <c r="M4046" s="4"/>
      <c r="O4046" s="6"/>
      <c r="Q4046" s="20"/>
      <c r="R4046" s="5" t="str">
        <f ca="1">score</f>
        <v/>
      </c>
      <c r="S4046" s="7" t="str">
        <f ca="1">rescore_svc</f>
        <v/>
      </c>
      <c r="U4046" s="11" t="str">
        <f ca="1">price</f>
        <v/>
      </c>
      <c r="V4046" s="4"/>
      <c r="Y4046" s="388">
        <f ca="1">COUNTIFS(OFFSET($B$10, 0, 0, ROW()-9, 1), SERVICE[[#This Row],[Employee ID]], OFFSET($F$10, 0, 0, ROW()-9, 1), SERVICE[[#This Row],[Resources Role]])</f>
        <v>0</v>
      </c>
      <c r="Z4046" s="388">
        <f ca="1">COUNTIFS(OFFSET($F$10, 0, 0, ROW()-9, 1), SERVICE[[#This Row],[Resources Role]], OFFSET($H$10, 0, 0, ROW()-9, 1), SERVICE[[#This Row],[Booking]])</f>
        <v>0</v>
      </c>
    </row>
    <row r="4047" spans="1:26" x14ac:dyDescent="0.25">
      <c r="A4047" s="6" t="str">
        <f ca="1">no.</f>
        <v/>
      </c>
      <c r="E4047" s="4" t="str">
        <f ca="1">position</f>
        <v/>
      </c>
      <c r="J4047" s="318"/>
      <c r="M4047" s="4"/>
      <c r="O4047" s="6"/>
      <c r="Q4047" s="20"/>
      <c r="R4047" s="5" t="str">
        <f ca="1">score</f>
        <v/>
      </c>
      <c r="S4047" s="7" t="str">
        <f ca="1">rescore_svc</f>
        <v/>
      </c>
      <c r="U4047" s="11" t="str">
        <f ca="1">price</f>
        <v/>
      </c>
      <c r="V4047" s="4"/>
      <c r="Y4047" s="388">
        <f ca="1">COUNTIFS(OFFSET($B$10, 0, 0, ROW()-9, 1), SERVICE[[#This Row],[Employee ID]], OFFSET($F$10, 0, 0, ROW()-9, 1), SERVICE[[#This Row],[Resources Role]])</f>
        <v>0</v>
      </c>
      <c r="Z4047" s="388">
        <f ca="1">COUNTIFS(OFFSET($F$10, 0, 0, ROW()-9, 1), SERVICE[[#This Row],[Resources Role]], OFFSET($H$10, 0, 0, ROW()-9, 1), SERVICE[[#This Row],[Booking]])</f>
        <v>0</v>
      </c>
    </row>
    <row r="4048" spans="1:26" x14ac:dyDescent="0.25">
      <c r="A4048" s="6" t="str">
        <f ca="1">no.</f>
        <v/>
      </c>
      <c r="E4048" s="4" t="str">
        <f ca="1">position</f>
        <v/>
      </c>
      <c r="J4048" s="318"/>
      <c r="M4048" s="4"/>
      <c r="O4048" s="6"/>
      <c r="Q4048" s="20"/>
      <c r="R4048" s="5" t="str">
        <f ca="1">score</f>
        <v/>
      </c>
      <c r="S4048" s="7" t="str">
        <f ca="1">rescore_svc</f>
        <v/>
      </c>
      <c r="U4048" s="11" t="str">
        <f ca="1">price</f>
        <v/>
      </c>
      <c r="V4048" s="4"/>
      <c r="Y4048" s="388">
        <f ca="1">COUNTIFS(OFFSET($B$10, 0, 0, ROW()-9, 1), SERVICE[[#This Row],[Employee ID]], OFFSET($F$10, 0, 0, ROW()-9, 1), SERVICE[[#This Row],[Resources Role]])</f>
        <v>0</v>
      </c>
      <c r="Z4048" s="388">
        <f ca="1">COUNTIFS(OFFSET($F$10, 0, 0, ROW()-9, 1), SERVICE[[#This Row],[Resources Role]], OFFSET($H$10, 0, 0, ROW()-9, 1), SERVICE[[#This Row],[Booking]])</f>
        <v>0</v>
      </c>
    </row>
    <row r="4049" spans="1:26" x14ac:dyDescent="0.25">
      <c r="A4049" s="6" t="str">
        <f ca="1">no.</f>
        <v/>
      </c>
      <c r="E4049" s="4" t="str">
        <f ca="1">position</f>
        <v/>
      </c>
      <c r="J4049" s="318"/>
      <c r="M4049" s="4"/>
      <c r="O4049" s="6"/>
      <c r="Q4049" s="20"/>
      <c r="R4049" s="5" t="str">
        <f ca="1">score</f>
        <v/>
      </c>
      <c r="S4049" s="7" t="str">
        <f ca="1">rescore_svc</f>
        <v/>
      </c>
      <c r="U4049" s="11" t="str">
        <f ca="1">price</f>
        <v/>
      </c>
      <c r="V4049" s="4"/>
      <c r="Y4049" s="388">
        <f ca="1">COUNTIFS(OFFSET($B$10, 0, 0, ROW()-9, 1), SERVICE[[#This Row],[Employee ID]], OFFSET($F$10, 0, 0, ROW()-9, 1), SERVICE[[#This Row],[Resources Role]])</f>
        <v>0</v>
      </c>
      <c r="Z4049" s="388">
        <f ca="1">COUNTIFS(OFFSET($F$10, 0, 0, ROW()-9, 1), SERVICE[[#This Row],[Resources Role]], OFFSET($H$10, 0, 0, ROW()-9, 1), SERVICE[[#This Row],[Booking]])</f>
        <v>0</v>
      </c>
    </row>
    <row r="4050" spans="1:26" x14ac:dyDescent="0.25">
      <c r="A4050" s="6" t="str">
        <f ca="1">no.</f>
        <v/>
      </c>
      <c r="E4050" s="4" t="str">
        <f ca="1">position</f>
        <v/>
      </c>
      <c r="J4050" s="318"/>
      <c r="M4050" s="4"/>
      <c r="O4050" s="6"/>
      <c r="Q4050" s="20"/>
      <c r="R4050" s="5" t="str">
        <f ca="1">score</f>
        <v/>
      </c>
      <c r="S4050" s="7" t="str">
        <f ca="1">rescore_svc</f>
        <v/>
      </c>
      <c r="U4050" s="11" t="str">
        <f ca="1">price</f>
        <v/>
      </c>
      <c r="V4050" s="4"/>
      <c r="Y4050" s="388">
        <f ca="1">COUNTIFS(OFFSET($B$10, 0, 0, ROW()-9, 1), SERVICE[[#This Row],[Employee ID]], OFFSET($F$10, 0, 0, ROW()-9, 1), SERVICE[[#This Row],[Resources Role]])</f>
        <v>0</v>
      </c>
      <c r="Z4050" s="388">
        <f ca="1">COUNTIFS(OFFSET($F$10, 0, 0, ROW()-9, 1), SERVICE[[#This Row],[Resources Role]], OFFSET($H$10, 0, 0, ROW()-9, 1), SERVICE[[#This Row],[Booking]])</f>
        <v>0</v>
      </c>
    </row>
    <row r="4051" spans="1:26" x14ac:dyDescent="0.25">
      <c r="A4051" s="6" t="str">
        <f ca="1">no.</f>
        <v/>
      </c>
      <c r="E4051" s="4" t="str">
        <f ca="1">position</f>
        <v/>
      </c>
      <c r="J4051" s="318"/>
      <c r="M4051" s="4"/>
      <c r="O4051" s="6"/>
      <c r="Q4051" s="20"/>
      <c r="R4051" s="5" t="str">
        <f ca="1">score</f>
        <v/>
      </c>
      <c r="S4051" s="7" t="str">
        <f ca="1">rescore_svc</f>
        <v/>
      </c>
      <c r="U4051" s="11" t="str">
        <f ca="1">price</f>
        <v/>
      </c>
      <c r="V4051" s="4"/>
      <c r="Y4051" s="388">
        <f ca="1">COUNTIFS(OFFSET($B$10, 0, 0, ROW()-9, 1), SERVICE[[#This Row],[Employee ID]], OFFSET($F$10, 0, 0, ROW()-9, 1), SERVICE[[#This Row],[Resources Role]])</f>
        <v>0</v>
      </c>
      <c r="Z4051" s="388">
        <f ca="1">COUNTIFS(OFFSET($F$10, 0, 0, ROW()-9, 1), SERVICE[[#This Row],[Resources Role]], OFFSET($H$10, 0, 0, ROW()-9, 1), SERVICE[[#This Row],[Booking]])</f>
        <v>0</v>
      </c>
    </row>
    <row r="4052" spans="1:26" x14ac:dyDescent="0.25">
      <c r="A4052" s="6" t="str">
        <f ca="1">no.</f>
        <v/>
      </c>
      <c r="E4052" s="4" t="str">
        <f ca="1">position</f>
        <v/>
      </c>
      <c r="J4052" s="318"/>
      <c r="M4052" s="4"/>
      <c r="O4052" s="6"/>
      <c r="Q4052" s="20"/>
      <c r="R4052" s="5" t="str">
        <f ca="1">score</f>
        <v/>
      </c>
      <c r="S4052" s="7" t="str">
        <f ca="1">rescore_svc</f>
        <v/>
      </c>
      <c r="U4052" s="11" t="str">
        <f ca="1">price</f>
        <v/>
      </c>
      <c r="V4052" s="4"/>
      <c r="Y4052" s="388">
        <f ca="1">COUNTIFS(OFFSET($B$10, 0, 0, ROW()-9, 1), SERVICE[[#This Row],[Employee ID]], OFFSET($F$10, 0, 0, ROW()-9, 1), SERVICE[[#This Row],[Resources Role]])</f>
        <v>0</v>
      </c>
      <c r="Z4052" s="388">
        <f ca="1">COUNTIFS(OFFSET($F$10, 0, 0, ROW()-9, 1), SERVICE[[#This Row],[Resources Role]], OFFSET($H$10, 0, 0, ROW()-9, 1), SERVICE[[#This Row],[Booking]])</f>
        <v>0</v>
      </c>
    </row>
    <row r="4053" spans="1:26" x14ac:dyDescent="0.25">
      <c r="A4053" s="6" t="str">
        <f ca="1">no.</f>
        <v/>
      </c>
      <c r="E4053" s="4" t="str">
        <f ca="1">position</f>
        <v/>
      </c>
      <c r="J4053" s="318"/>
      <c r="M4053" s="4"/>
      <c r="O4053" s="6"/>
      <c r="Q4053" s="20"/>
      <c r="R4053" s="5" t="str">
        <f ca="1">score</f>
        <v/>
      </c>
      <c r="S4053" s="7" t="str">
        <f ca="1">rescore_svc</f>
        <v/>
      </c>
      <c r="U4053" s="11" t="str">
        <f ca="1">price</f>
        <v/>
      </c>
      <c r="V4053" s="4"/>
      <c r="Y4053" s="388">
        <f ca="1">COUNTIFS(OFFSET($B$10, 0, 0, ROW()-9, 1), SERVICE[[#This Row],[Employee ID]], OFFSET($F$10, 0, 0, ROW()-9, 1), SERVICE[[#This Row],[Resources Role]])</f>
        <v>0</v>
      </c>
      <c r="Z4053" s="388">
        <f ca="1">COUNTIFS(OFFSET($F$10, 0, 0, ROW()-9, 1), SERVICE[[#This Row],[Resources Role]], OFFSET($H$10, 0, 0, ROW()-9, 1), SERVICE[[#This Row],[Booking]])</f>
        <v>0</v>
      </c>
    </row>
    <row r="4054" spans="1:26" x14ac:dyDescent="0.25">
      <c r="A4054" s="6" t="str">
        <f ca="1">no.</f>
        <v/>
      </c>
      <c r="E4054" s="4" t="str">
        <f ca="1">position</f>
        <v/>
      </c>
      <c r="J4054" s="318"/>
      <c r="M4054" s="4"/>
      <c r="O4054" s="6"/>
      <c r="Q4054" s="20"/>
      <c r="R4054" s="5" t="str">
        <f ca="1">score</f>
        <v/>
      </c>
      <c r="S4054" s="7" t="str">
        <f ca="1">rescore_svc</f>
        <v/>
      </c>
      <c r="U4054" s="11" t="str">
        <f ca="1">price</f>
        <v/>
      </c>
      <c r="V4054" s="4"/>
      <c r="Y4054" s="388">
        <f ca="1">COUNTIFS(OFFSET($B$10, 0, 0, ROW()-9, 1), SERVICE[[#This Row],[Employee ID]], OFFSET($F$10, 0, 0, ROW()-9, 1), SERVICE[[#This Row],[Resources Role]])</f>
        <v>0</v>
      </c>
      <c r="Z4054" s="388">
        <f ca="1">COUNTIFS(OFFSET($F$10, 0, 0, ROW()-9, 1), SERVICE[[#This Row],[Resources Role]], OFFSET($H$10, 0, 0, ROW()-9, 1), SERVICE[[#This Row],[Booking]])</f>
        <v>0</v>
      </c>
    </row>
    <row r="4055" spans="1:26" x14ac:dyDescent="0.25">
      <c r="A4055" s="6" t="str">
        <f ca="1">no.</f>
        <v/>
      </c>
      <c r="E4055" s="4" t="str">
        <f ca="1">position</f>
        <v/>
      </c>
      <c r="J4055" s="318"/>
      <c r="M4055" s="4"/>
      <c r="O4055" s="6"/>
      <c r="Q4055" s="20"/>
      <c r="R4055" s="5" t="str">
        <f ca="1">score</f>
        <v/>
      </c>
      <c r="S4055" s="7" t="str">
        <f ca="1">rescore_svc</f>
        <v/>
      </c>
      <c r="U4055" s="11" t="str">
        <f ca="1">price</f>
        <v/>
      </c>
      <c r="V4055" s="4"/>
      <c r="Y4055" s="388">
        <f ca="1">COUNTIFS(OFFSET($B$10, 0, 0, ROW()-9, 1), SERVICE[[#This Row],[Employee ID]], OFFSET($F$10, 0, 0, ROW()-9, 1), SERVICE[[#This Row],[Resources Role]])</f>
        <v>0</v>
      </c>
      <c r="Z4055" s="388">
        <f ca="1">COUNTIFS(OFFSET($F$10, 0, 0, ROW()-9, 1), SERVICE[[#This Row],[Resources Role]], OFFSET($H$10, 0, 0, ROW()-9, 1), SERVICE[[#This Row],[Booking]])</f>
        <v>0</v>
      </c>
    </row>
    <row r="4056" spans="1:26" x14ac:dyDescent="0.25">
      <c r="A4056" s="6" t="str">
        <f ca="1">no.</f>
        <v/>
      </c>
      <c r="E4056" s="4" t="str">
        <f ca="1">position</f>
        <v/>
      </c>
      <c r="J4056" s="318"/>
      <c r="M4056" s="4"/>
      <c r="O4056" s="6"/>
      <c r="Q4056" s="20"/>
      <c r="R4056" s="5" t="str">
        <f ca="1">score</f>
        <v/>
      </c>
      <c r="S4056" s="7" t="str">
        <f ca="1">rescore_svc</f>
        <v/>
      </c>
      <c r="U4056" s="11" t="str">
        <f ca="1">price</f>
        <v/>
      </c>
      <c r="V4056" s="4"/>
      <c r="Y4056" s="388">
        <f ca="1">COUNTIFS(OFFSET($B$10, 0, 0, ROW()-9, 1), SERVICE[[#This Row],[Employee ID]], OFFSET($F$10, 0, 0, ROW()-9, 1), SERVICE[[#This Row],[Resources Role]])</f>
        <v>0</v>
      </c>
      <c r="Z4056" s="388">
        <f ca="1">COUNTIFS(OFFSET($F$10, 0, 0, ROW()-9, 1), SERVICE[[#This Row],[Resources Role]], OFFSET($H$10, 0, 0, ROW()-9, 1), SERVICE[[#This Row],[Booking]])</f>
        <v>0</v>
      </c>
    </row>
    <row r="4057" spans="1:26" x14ac:dyDescent="0.25">
      <c r="A4057" s="6" t="str">
        <f ca="1">no.</f>
        <v/>
      </c>
      <c r="E4057" s="4" t="str">
        <f ca="1">position</f>
        <v/>
      </c>
      <c r="J4057" s="318"/>
      <c r="M4057" s="4"/>
      <c r="O4057" s="6"/>
      <c r="Q4057" s="20"/>
      <c r="R4057" s="5" t="str">
        <f ca="1">score</f>
        <v/>
      </c>
      <c r="S4057" s="7" t="str">
        <f ca="1">rescore_svc</f>
        <v/>
      </c>
      <c r="U4057" s="11" t="str">
        <f ca="1">price</f>
        <v/>
      </c>
      <c r="V4057" s="4"/>
      <c r="Y4057" s="388">
        <f ca="1">COUNTIFS(OFFSET($B$10, 0, 0, ROW()-9, 1), SERVICE[[#This Row],[Employee ID]], OFFSET($F$10, 0, 0, ROW()-9, 1), SERVICE[[#This Row],[Resources Role]])</f>
        <v>0</v>
      </c>
      <c r="Z4057" s="388">
        <f ca="1">COUNTIFS(OFFSET($F$10, 0, 0, ROW()-9, 1), SERVICE[[#This Row],[Resources Role]], OFFSET($H$10, 0, 0, ROW()-9, 1), SERVICE[[#This Row],[Booking]])</f>
        <v>0</v>
      </c>
    </row>
    <row r="4058" spans="1:26" x14ac:dyDescent="0.25">
      <c r="A4058" s="6" t="str">
        <f ca="1">no.</f>
        <v/>
      </c>
      <c r="E4058" s="4" t="str">
        <f ca="1">position</f>
        <v/>
      </c>
      <c r="J4058" s="318"/>
      <c r="M4058" s="4"/>
      <c r="O4058" s="6"/>
      <c r="Q4058" s="20"/>
      <c r="R4058" s="5" t="str">
        <f ca="1">score</f>
        <v/>
      </c>
      <c r="S4058" s="7" t="str">
        <f ca="1">rescore_svc</f>
        <v/>
      </c>
      <c r="U4058" s="11" t="str">
        <f ca="1">price</f>
        <v/>
      </c>
      <c r="V4058" s="4"/>
      <c r="Y4058" s="388">
        <f ca="1">COUNTIFS(OFFSET($B$10, 0, 0, ROW()-9, 1), SERVICE[[#This Row],[Employee ID]], OFFSET($F$10, 0, 0, ROW()-9, 1), SERVICE[[#This Row],[Resources Role]])</f>
        <v>0</v>
      </c>
      <c r="Z4058" s="388">
        <f ca="1">COUNTIFS(OFFSET($F$10, 0, 0, ROW()-9, 1), SERVICE[[#This Row],[Resources Role]], OFFSET($H$10, 0, 0, ROW()-9, 1), SERVICE[[#This Row],[Booking]])</f>
        <v>0</v>
      </c>
    </row>
    <row r="4059" spans="1:26" x14ac:dyDescent="0.25">
      <c r="A4059" s="6" t="str">
        <f ca="1">no.</f>
        <v/>
      </c>
      <c r="E4059" s="4" t="str">
        <f ca="1">position</f>
        <v/>
      </c>
      <c r="J4059" s="318"/>
      <c r="M4059" s="4"/>
      <c r="O4059" s="6"/>
      <c r="Q4059" s="20"/>
      <c r="R4059" s="5" t="str">
        <f ca="1">score</f>
        <v/>
      </c>
      <c r="S4059" s="7" t="str">
        <f ca="1">rescore_svc</f>
        <v/>
      </c>
      <c r="U4059" s="11" t="str">
        <f ca="1">price</f>
        <v/>
      </c>
      <c r="V4059" s="4"/>
      <c r="Y4059" s="388">
        <f ca="1">COUNTIFS(OFFSET($B$10, 0, 0, ROW()-9, 1), SERVICE[[#This Row],[Employee ID]], OFFSET($F$10, 0, 0, ROW()-9, 1), SERVICE[[#This Row],[Resources Role]])</f>
        <v>0</v>
      </c>
      <c r="Z4059" s="388">
        <f ca="1">COUNTIFS(OFFSET($F$10, 0, 0, ROW()-9, 1), SERVICE[[#This Row],[Resources Role]], OFFSET($H$10, 0, 0, ROW()-9, 1), SERVICE[[#This Row],[Booking]])</f>
        <v>0</v>
      </c>
    </row>
    <row r="4060" spans="1:26" x14ac:dyDescent="0.25">
      <c r="A4060" s="6" t="str">
        <f ca="1">no.</f>
        <v/>
      </c>
      <c r="E4060" s="4" t="str">
        <f ca="1">position</f>
        <v/>
      </c>
      <c r="J4060" s="318"/>
      <c r="M4060" s="4"/>
      <c r="O4060" s="6"/>
      <c r="Q4060" s="20"/>
      <c r="R4060" s="5" t="str">
        <f ca="1">score</f>
        <v/>
      </c>
      <c r="S4060" s="7" t="str">
        <f ca="1">rescore_svc</f>
        <v/>
      </c>
      <c r="U4060" s="11" t="str">
        <f ca="1">price</f>
        <v/>
      </c>
      <c r="V4060" s="4"/>
      <c r="Y4060" s="388">
        <f ca="1">COUNTIFS(OFFSET($B$10, 0, 0, ROW()-9, 1), SERVICE[[#This Row],[Employee ID]], OFFSET($F$10, 0, 0, ROW()-9, 1), SERVICE[[#This Row],[Resources Role]])</f>
        <v>0</v>
      </c>
      <c r="Z4060" s="388">
        <f ca="1">COUNTIFS(OFFSET($F$10, 0, 0, ROW()-9, 1), SERVICE[[#This Row],[Resources Role]], OFFSET($H$10, 0, 0, ROW()-9, 1), SERVICE[[#This Row],[Booking]])</f>
        <v>0</v>
      </c>
    </row>
    <row r="4061" spans="1:26" x14ac:dyDescent="0.25">
      <c r="A4061" s="6" t="str">
        <f ca="1">no.</f>
        <v/>
      </c>
      <c r="E4061" s="4" t="str">
        <f ca="1">position</f>
        <v/>
      </c>
      <c r="J4061" s="318"/>
      <c r="M4061" s="4"/>
      <c r="O4061" s="6"/>
      <c r="Q4061" s="20"/>
      <c r="R4061" s="5" t="str">
        <f ca="1">score</f>
        <v/>
      </c>
      <c r="S4061" s="7" t="str">
        <f ca="1">rescore_svc</f>
        <v/>
      </c>
      <c r="U4061" s="11" t="str">
        <f ca="1">price</f>
        <v/>
      </c>
      <c r="V4061" s="4"/>
      <c r="Y4061" s="388">
        <f ca="1">COUNTIFS(OFFSET($B$10, 0, 0, ROW()-9, 1), SERVICE[[#This Row],[Employee ID]], OFFSET($F$10, 0, 0, ROW()-9, 1), SERVICE[[#This Row],[Resources Role]])</f>
        <v>0</v>
      </c>
      <c r="Z4061" s="388">
        <f ca="1">COUNTIFS(OFFSET($F$10, 0, 0, ROW()-9, 1), SERVICE[[#This Row],[Resources Role]], OFFSET($H$10, 0, 0, ROW()-9, 1), SERVICE[[#This Row],[Booking]])</f>
        <v>0</v>
      </c>
    </row>
    <row r="4062" spans="1:26" x14ac:dyDescent="0.25">
      <c r="A4062" s="6" t="str">
        <f ca="1">no.</f>
        <v/>
      </c>
      <c r="E4062" s="4" t="str">
        <f ca="1">position</f>
        <v/>
      </c>
      <c r="J4062" s="318"/>
      <c r="M4062" s="4"/>
      <c r="O4062" s="6"/>
      <c r="Q4062" s="20"/>
      <c r="R4062" s="5" t="str">
        <f ca="1">score</f>
        <v/>
      </c>
      <c r="S4062" s="7" t="str">
        <f ca="1">rescore_svc</f>
        <v/>
      </c>
      <c r="U4062" s="11" t="str">
        <f ca="1">price</f>
        <v/>
      </c>
      <c r="V4062" s="4"/>
      <c r="Y4062" s="388">
        <f ca="1">COUNTIFS(OFFSET($B$10, 0, 0, ROW()-9, 1), SERVICE[[#This Row],[Employee ID]], OFFSET($F$10, 0, 0, ROW()-9, 1), SERVICE[[#This Row],[Resources Role]])</f>
        <v>0</v>
      </c>
      <c r="Z4062" s="388">
        <f ca="1">COUNTIFS(OFFSET($F$10, 0, 0, ROW()-9, 1), SERVICE[[#This Row],[Resources Role]], OFFSET($H$10, 0, 0, ROW()-9, 1), SERVICE[[#This Row],[Booking]])</f>
        <v>0</v>
      </c>
    </row>
    <row r="4063" spans="1:26" x14ac:dyDescent="0.25">
      <c r="A4063" s="6" t="str">
        <f ca="1">no.</f>
        <v/>
      </c>
      <c r="E4063" s="4" t="str">
        <f ca="1">position</f>
        <v/>
      </c>
      <c r="J4063" s="318"/>
      <c r="M4063" s="4"/>
      <c r="O4063" s="6"/>
      <c r="Q4063" s="20"/>
      <c r="R4063" s="5" t="str">
        <f ca="1">score</f>
        <v/>
      </c>
      <c r="S4063" s="7" t="str">
        <f ca="1">rescore_svc</f>
        <v/>
      </c>
      <c r="U4063" s="11" t="str">
        <f ca="1">price</f>
        <v/>
      </c>
      <c r="V4063" s="4"/>
      <c r="Y4063" s="388">
        <f ca="1">COUNTIFS(OFFSET($B$10, 0, 0, ROW()-9, 1), SERVICE[[#This Row],[Employee ID]], OFFSET($F$10, 0, 0, ROW()-9, 1), SERVICE[[#This Row],[Resources Role]])</f>
        <v>0</v>
      </c>
      <c r="Z4063" s="388">
        <f ca="1">COUNTIFS(OFFSET($F$10, 0, 0, ROW()-9, 1), SERVICE[[#This Row],[Resources Role]], OFFSET($H$10, 0, 0, ROW()-9, 1), SERVICE[[#This Row],[Booking]])</f>
        <v>0</v>
      </c>
    </row>
    <row r="4064" spans="1:26" x14ac:dyDescent="0.25">
      <c r="A4064" s="6" t="str">
        <f ca="1">no.</f>
        <v/>
      </c>
      <c r="E4064" s="4" t="str">
        <f ca="1">position</f>
        <v/>
      </c>
      <c r="J4064" s="318"/>
      <c r="M4064" s="4"/>
      <c r="O4064" s="6"/>
      <c r="Q4064" s="20"/>
      <c r="R4064" s="5" t="str">
        <f ca="1">score</f>
        <v/>
      </c>
      <c r="S4064" s="7" t="str">
        <f ca="1">rescore_svc</f>
        <v/>
      </c>
      <c r="U4064" s="11" t="str">
        <f ca="1">price</f>
        <v/>
      </c>
      <c r="V4064" s="4"/>
      <c r="Y4064" s="388">
        <f ca="1">COUNTIFS(OFFSET($B$10, 0, 0, ROW()-9, 1), SERVICE[[#This Row],[Employee ID]], OFFSET($F$10, 0, 0, ROW()-9, 1), SERVICE[[#This Row],[Resources Role]])</f>
        <v>0</v>
      </c>
      <c r="Z4064" s="388">
        <f ca="1">COUNTIFS(OFFSET($F$10, 0, 0, ROW()-9, 1), SERVICE[[#This Row],[Resources Role]], OFFSET($H$10, 0, 0, ROW()-9, 1), SERVICE[[#This Row],[Booking]])</f>
        <v>0</v>
      </c>
    </row>
    <row r="4065" spans="1:26" x14ac:dyDescent="0.25">
      <c r="A4065" s="6" t="str">
        <f ca="1">no.</f>
        <v/>
      </c>
      <c r="E4065" s="4" t="str">
        <f ca="1">position</f>
        <v/>
      </c>
      <c r="J4065" s="318"/>
      <c r="M4065" s="4"/>
      <c r="O4065" s="6"/>
      <c r="Q4065" s="20"/>
      <c r="R4065" s="5" t="str">
        <f ca="1">score</f>
        <v/>
      </c>
      <c r="S4065" s="7" t="str">
        <f ca="1">rescore_svc</f>
        <v/>
      </c>
      <c r="U4065" s="11" t="str">
        <f ca="1">price</f>
        <v/>
      </c>
      <c r="V4065" s="4"/>
      <c r="Y4065" s="388">
        <f ca="1">COUNTIFS(OFFSET($B$10, 0, 0, ROW()-9, 1), SERVICE[[#This Row],[Employee ID]], OFFSET($F$10, 0, 0, ROW()-9, 1), SERVICE[[#This Row],[Resources Role]])</f>
        <v>0</v>
      </c>
      <c r="Z4065" s="388">
        <f ca="1">COUNTIFS(OFFSET($F$10, 0, 0, ROW()-9, 1), SERVICE[[#This Row],[Resources Role]], OFFSET($H$10, 0, 0, ROW()-9, 1), SERVICE[[#This Row],[Booking]])</f>
        <v>0</v>
      </c>
    </row>
    <row r="4066" spans="1:26" x14ac:dyDescent="0.25">
      <c r="A4066" s="6" t="str">
        <f ca="1">no.</f>
        <v/>
      </c>
      <c r="E4066" s="4" t="str">
        <f ca="1">position</f>
        <v/>
      </c>
      <c r="J4066" s="318"/>
      <c r="M4066" s="4"/>
      <c r="O4066" s="6"/>
      <c r="Q4066" s="20"/>
      <c r="R4066" s="5" t="str">
        <f ca="1">score</f>
        <v/>
      </c>
      <c r="S4066" s="7" t="str">
        <f ca="1">rescore_svc</f>
        <v/>
      </c>
      <c r="U4066" s="11" t="str">
        <f ca="1">price</f>
        <v/>
      </c>
      <c r="V4066" s="4"/>
      <c r="Y4066" s="388">
        <f ca="1">COUNTIFS(OFFSET($B$10, 0, 0, ROW()-9, 1), SERVICE[[#This Row],[Employee ID]], OFFSET($F$10, 0, 0, ROW()-9, 1), SERVICE[[#This Row],[Resources Role]])</f>
        <v>0</v>
      </c>
      <c r="Z4066" s="388">
        <f ca="1">COUNTIFS(OFFSET($F$10, 0, 0, ROW()-9, 1), SERVICE[[#This Row],[Resources Role]], OFFSET($H$10, 0, 0, ROW()-9, 1), SERVICE[[#This Row],[Booking]])</f>
        <v>0</v>
      </c>
    </row>
    <row r="4067" spans="1:26" x14ac:dyDescent="0.25">
      <c r="A4067" s="6" t="str">
        <f ca="1">no.</f>
        <v/>
      </c>
      <c r="E4067" s="4" t="str">
        <f ca="1">position</f>
        <v/>
      </c>
      <c r="J4067" s="318"/>
      <c r="M4067" s="4"/>
      <c r="O4067" s="6"/>
      <c r="Q4067" s="20"/>
      <c r="R4067" s="5" t="str">
        <f ca="1">score</f>
        <v/>
      </c>
      <c r="S4067" s="7" t="str">
        <f ca="1">rescore_svc</f>
        <v/>
      </c>
      <c r="U4067" s="11" t="str">
        <f ca="1">price</f>
        <v/>
      </c>
      <c r="V4067" s="4"/>
      <c r="Y4067" s="388">
        <f ca="1">COUNTIFS(OFFSET($B$10, 0, 0, ROW()-9, 1), SERVICE[[#This Row],[Employee ID]], OFFSET($F$10, 0, 0, ROW()-9, 1), SERVICE[[#This Row],[Resources Role]])</f>
        <v>0</v>
      </c>
      <c r="Z4067" s="388">
        <f ca="1">COUNTIFS(OFFSET($F$10, 0, 0, ROW()-9, 1), SERVICE[[#This Row],[Resources Role]], OFFSET($H$10, 0, 0, ROW()-9, 1), SERVICE[[#This Row],[Booking]])</f>
        <v>0</v>
      </c>
    </row>
    <row r="4068" spans="1:26" x14ac:dyDescent="0.25">
      <c r="A4068" s="6" t="str">
        <f ca="1">no.</f>
        <v/>
      </c>
      <c r="E4068" s="4" t="str">
        <f ca="1">position</f>
        <v/>
      </c>
      <c r="J4068" s="318"/>
      <c r="M4068" s="4"/>
      <c r="O4068" s="6"/>
      <c r="Q4068" s="20"/>
      <c r="R4068" s="5" t="str">
        <f ca="1">score</f>
        <v/>
      </c>
      <c r="S4068" s="7" t="str">
        <f ca="1">rescore_svc</f>
        <v/>
      </c>
      <c r="U4068" s="11" t="str">
        <f ca="1">price</f>
        <v/>
      </c>
      <c r="V4068" s="4"/>
      <c r="Y4068" s="388">
        <f ca="1">COUNTIFS(OFFSET($B$10, 0, 0, ROW()-9, 1), SERVICE[[#This Row],[Employee ID]], OFFSET($F$10, 0, 0, ROW()-9, 1), SERVICE[[#This Row],[Resources Role]])</f>
        <v>0</v>
      </c>
      <c r="Z4068" s="388">
        <f ca="1">COUNTIFS(OFFSET($F$10, 0, 0, ROW()-9, 1), SERVICE[[#This Row],[Resources Role]], OFFSET($H$10, 0, 0, ROW()-9, 1), SERVICE[[#This Row],[Booking]])</f>
        <v>0</v>
      </c>
    </row>
    <row r="4069" spans="1:26" x14ac:dyDescent="0.25">
      <c r="A4069" s="6" t="str">
        <f ca="1">no.</f>
        <v/>
      </c>
      <c r="E4069" s="4" t="str">
        <f ca="1">position</f>
        <v/>
      </c>
      <c r="J4069" s="318"/>
      <c r="M4069" s="4"/>
      <c r="O4069" s="6"/>
      <c r="Q4069" s="20"/>
      <c r="R4069" s="5" t="str">
        <f ca="1">score</f>
        <v/>
      </c>
      <c r="S4069" s="7" t="str">
        <f ca="1">rescore_svc</f>
        <v/>
      </c>
      <c r="U4069" s="11" t="str">
        <f ca="1">price</f>
        <v/>
      </c>
      <c r="V4069" s="4"/>
      <c r="Y4069" s="388">
        <f ca="1">COUNTIFS(OFFSET($B$10, 0, 0, ROW()-9, 1), SERVICE[[#This Row],[Employee ID]], OFFSET($F$10, 0, 0, ROW()-9, 1), SERVICE[[#This Row],[Resources Role]])</f>
        <v>0</v>
      </c>
      <c r="Z4069" s="388">
        <f ca="1">COUNTIFS(OFFSET($F$10, 0, 0, ROW()-9, 1), SERVICE[[#This Row],[Resources Role]], OFFSET($H$10, 0, 0, ROW()-9, 1), SERVICE[[#This Row],[Booking]])</f>
        <v>0</v>
      </c>
    </row>
    <row r="4070" spans="1:26" x14ac:dyDescent="0.25">
      <c r="A4070" s="6" t="str">
        <f ca="1">no.</f>
        <v/>
      </c>
      <c r="E4070" s="4" t="str">
        <f ca="1">position</f>
        <v/>
      </c>
      <c r="J4070" s="318"/>
      <c r="M4070" s="4"/>
      <c r="O4070" s="6"/>
      <c r="Q4070" s="20"/>
      <c r="R4070" s="5" t="str">
        <f ca="1">score</f>
        <v/>
      </c>
      <c r="S4070" s="7" t="str">
        <f ca="1">rescore_svc</f>
        <v/>
      </c>
      <c r="U4070" s="11" t="str">
        <f ca="1">price</f>
        <v/>
      </c>
      <c r="V4070" s="4"/>
      <c r="Y4070" s="388">
        <f ca="1">COUNTIFS(OFFSET($B$10, 0, 0, ROW()-9, 1), SERVICE[[#This Row],[Employee ID]], OFFSET($F$10, 0, 0, ROW()-9, 1), SERVICE[[#This Row],[Resources Role]])</f>
        <v>0</v>
      </c>
      <c r="Z4070" s="388">
        <f ca="1">COUNTIFS(OFFSET($F$10, 0, 0, ROW()-9, 1), SERVICE[[#This Row],[Resources Role]], OFFSET($H$10, 0, 0, ROW()-9, 1), SERVICE[[#This Row],[Booking]])</f>
        <v>0</v>
      </c>
    </row>
    <row r="4071" spans="1:26" x14ac:dyDescent="0.25">
      <c r="A4071" s="6" t="str">
        <f ca="1">no.</f>
        <v/>
      </c>
      <c r="E4071" s="4" t="str">
        <f ca="1">position</f>
        <v/>
      </c>
      <c r="J4071" s="318"/>
      <c r="M4071" s="4"/>
      <c r="O4071" s="6"/>
      <c r="Q4071" s="20"/>
      <c r="R4071" s="5" t="str">
        <f ca="1">score</f>
        <v/>
      </c>
      <c r="S4071" s="7" t="str">
        <f ca="1">rescore_svc</f>
        <v/>
      </c>
      <c r="U4071" s="11" t="str">
        <f ca="1">price</f>
        <v/>
      </c>
      <c r="V4071" s="4"/>
      <c r="Y4071" s="388">
        <f ca="1">COUNTIFS(OFFSET($B$10, 0, 0, ROW()-9, 1), SERVICE[[#This Row],[Employee ID]], OFFSET($F$10, 0, 0, ROW()-9, 1), SERVICE[[#This Row],[Resources Role]])</f>
        <v>0</v>
      </c>
      <c r="Z4071" s="388">
        <f ca="1">COUNTIFS(OFFSET($F$10, 0, 0, ROW()-9, 1), SERVICE[[#This Row],[Resources Role]], OFFSET($H$10, 0, 0, ROW()-9, 1), SERVICE[[#This Row],[Booking]])</f>
        <v>0</v>
      </c>
    </row>
    <row r="4072" spans="1:26" x14ac:dyDescent="0.25">
      <c r="A4072" s="6" t="str">
        <f ca="1">no.</f>
        <v/>
      </c>
      <c r="E4072" s="4" t="str">
        <f ca="1">position</f>
        <v/>
      </c>
      <c r="J4072" s="318"/>
      <c r="M4072" s="4"/>
      <c r="O4072" s="6"/>
      <c r="Q4072" s="20"/>
      <c r="R4072" s="5" t="str">
        <f ca="1">score</f>
        <v/>
      </c>
      <c r="S4072" s="7" t="str">
        <f ca="1">rescore_svc</f>
        <v/>
      </c>
      <c r="U4072" s="11" t="str">
        <f ca="1">price</f>
        <v/>
      </c>
      <c r="V4072" s="4"/>
      <c r="Y4072" s="388">
        <f ca="1">COUNTIFS(OFFSET($B$10, 0, 0, ROW()-9, 1), SERVICE[[#This Row],[Employee ID]], OFFSET($F$10, 0, 0, ROW()-9, 1), SERVICE[[#This Row],[Resources Role]])</f>
        <v>0</v>
      </c>
      <c r="Z4072" s="388">
        <f ca="1">COUNTIFS(OFFSET($F$10, 0, 0, ROW()-9, 1), SERVICE[[#This Row],[Resources Role]], OFFSET($H$10, 0, 0, ROW()-9, 1), SERVICE[[#This Row],[Booking]])</f>
        <v>0</v>
      </c>
    </row>
    <row r="4073" spans="1:26" x14ac:dyDescent="0.25">
      <c r="A4073" s="6" t="str">
        <f ca="1">no.</f>
        <v/>
      </c>
      <c r="E4073" s="4" t="str">
        <f ca="1">position</f>
        <v/>
      </c>
      <c r="J4073" s="318"/>
      <c r="M4073" s="4"/>
      <c r="O4073" s="6"/>
      <c r="Q4073" s="20"/>
      <c r="R4073" s="5" t="str">
        <f ca="1">score</f>
        <v/>
      </c>
      <c r="S4073" s="7" t="str">
        <f ca="1">rescore_svc</f>
        <v/>
      </c>
      <c r="U4073" s="11" t="str">
        <f ca="1">price</f>
        <v/>
      </c>
      <c r="V4073" s="4"/>
      <c r="Y4073" s="388">
        <f ca="1">COUNTIFS(OFFSET($B$10, 0, 0, ROW()-9, 1), SERVICE[[#This Row],[Employee ID]], OFFSET($F$10, 0, 0, ROW()-9, 1), SERVICE[[#This Row],[Resources Role]])</f>
        <v>0</v>
      </c>
      <c r="Z4073" s="388">
        <f ca="1">COUNTIFS(OFFSET($F$10, 0, 0, ROW()-9, 1), SERVICE[[#This Row],[Resources Role]], OFFSET($H$10, 0, 0, ROW()-9, 1), SERVICE[[#This Row],[Booking]])</f>
        <v>0</v>
      </c>
    </row>
    <row r="4074" spans="1:26" x14ac:dyDescent="0.25">
      <c r="A4074" s="6" t="str">
        <f ca="1">no.</f>
        <v/>
      </c>
      <c r="E4074" s="4" t="str">
        <f ca="1">position</f>
        <v/>
      </c>
      <c r="J4074" s="318"/>
      <c r="M4074" s="4"/>
      <c r="O4074" s="6"/>
      <c r="Q4074" s="20"/>
      <c r="R4074" s="5" t="str">
        <f ca="1">score</f>
        <v/>
      </c>
      <c r="S4074" s="7" t="str">
        <f ca="1">rescore_svc</f>
        <v/>
      </c>
      <c r="U4074" s="11" t="str">
        <f ca="1">price</f>
        <v/>
      </c>
      <c r="V4074" s="4"/>
      <c r="Y4074" s="388">
        <f ca="1">COUNTIFS(OFFSET($B$10, 0, 0, ROW()-9, 1), SERVICE[[#This Row],[Employee ID]], OFFSET($F$10, 0, 0, ROW()-9, 1), SERVICE[[#This Row],[Resources Role]])</f>
        <v>0</v>
      </c>
      <c r="Z4074" s="388">
        <f ca="1">COUNTIFS(OFFSET($F$10, 0, 0, ROW()-9, 1), SERVICE[[#This Row],[Resources Role]], OFFSET($H$10, 0, 0, ROW()-9, 1), SERVICE[[#This Row],[Booking]])</f>
        <v>0</v>
      </c>
    </row>
    <row r="4075" spans="1:26" x14ac:dyDescent="0.25">
      <c r="A4075" s="6" t="str">
        <f ca="1">no.</f>
        <v/>
      </c>
      <c r="E4075" s="4" t="str">
        <f ca="1">position</f>
        <v/>
      </c>
      <c r="J4075" s="318"/>
      <c r="M4075" s="4"/>
      <c r="O4075" s="6"/>
      <c r="Q4075" s="20"/>
      <c r="R4075" s="5" t="str">
        <f ca="1">score</f>
        <v/>
      </c>
      <c r="S4075" s="7" t="str">
        <f ca="1">rescore_svc</f>
        <v/>
      </c>
      <c r="U4075" s="11" t="str">
        <f ca="1">price</f>
        <v/>
      </c>
      <c r="V4075" s="4"/>
      <c r="Y4075" s="388">
        <f ca="1">COUNTIFS(OFFSET($B$10, 0, 0, ROW()-9, 1), SERVICE[[#This Row],[Employee ID]], OFFSET($F$10, 0, 0, ROW()-9, 1), SERVICE[[#This Row],[Resources Role]])</f>
        <v>0</v>
      </c>
      <c r="Z4075" s="388">
        <f ca="1">COUNTIFS(OFFSET($F$10, 0, 0, ROW()-9, 1), SERVICE[[#This Row],[Resources Role]], OFFSET($H$10, 0, 0, ROW()-9, 1), SERVICE[[#This Row],[Booking]])</f>
        <v>0</v>
      </c>
    </row>
    <row r="4076" spans="1:26" x14ac:dyDescent="0.25">
      <c r="A4076" s="6" t="str">
        <f ca="1">no.</f>
        <v/>
      </c>
      <c r="E4076" s="4" t="str">
        <f ca="1">position</f>
        <v/>
      </c>
      <c r="J4076" s="318"/>
      <c r="M4076" s="4"/>
      <c r="O4076" s="6"/>
      <c r="Q4076" s="20"/>
      <c r="R4076" s="5" t="str">
        <f ca="1">score</f>
        <v/>
      </c>
      <c r="S4076" s="7" t="str">
        <f ca="1">rescore_svc</f>
        <v/>
      </c>
      <c r="U4076" s="11" t="str">
        <f ca="1">price</f>
        <v/>
      </c>
      <c r="V4076" s="4"/>
      <c r="Y4076" s="388">
        <f ca="1">COUNTIFS(OFFSET($B$10, 0, 0, ROW()-9, 1), SERVICE[[#This Row],[Employee ID]], OFFSET($F$10, 0, 0, ROW()-9, 1), SERVICE[[#This Row],[Resources Role]])</f>
        <v>0</v>
      </c>
      <c r="Z4076" s="388">
        <f ca="1">COUNTIFS(OFFSET($F$10, 0, 0, ROW()-9, 1), SERVICE[[#This Row],[Resources Role]], OFFSET($H$10, 0, 0, ROW()-9, 1), SERVICE[[#This Row],[Booking]])</f>
        <v>0</v>
      </c>
    </row>
    <row r="4077" spans="1:26" x14ac:dyDescent="0.25">
      <c r="A4077" s="6" t="str">
        <f ca="1">no.</f>
        <v/>
      </c>
      <c r="E4077" s="4" t="str">
        <f ca="1">position</f>
        <v/>
      </c>
      <c r="J4077" s="318"/>
      <c r="M4077" s="4"/>
      <c r="O4077" s="6"/>
      <c r="Q4077" s="20"/>
      <c r="R4077" s="5" t="str">
        <f ca="1">score</f>
        <v/>
      </c>
      <c r="S4077" s="7" t="str">
        <f ca="1">rescore_svc</f>
        <v/>
      </c>
      <c r="U4077" s="11" t="str">
        <f ca="1">price</f>
        <v/>
      </c>
      <c r="V4077" s="4"/>
      <c r="Y4077" s="388">
        <f ca="1">COUNTIFS(OFFSET($B$10, 0, 0, ROW()-9, 1), SERVICE[[#This Row],[Employee ID]], OFFSET($F$10, 0, 0, ROW()-9, 1), SERVICE[[#This Row],[Resources Role]])</f>
        <v>0</v>
      </c>
      <c r="Z4077" s="388">
        <f ca="1">COUNTIFS(OFFSET($F$10, 0, 0, ROW()-9, 1), SERVICE[[#This Row],[Resources Role]], OFFSET($H$10, 0, 0, ROW()-9, 1), SERVICE[[#This Row],[Booking]])</f>
        <v>0</v>
      </c>
    </row>
    <row r="4078" spans="1:26" x14ac:dyDescent="0.25">
      <c r="A4078" s="6" t="str">
        <f ca="1">no.</f>
        <v/>
      </c>
      <c r="E4078" s="4" t="str">
        <f ca="1">position</f>
        <v/>
      </c>
      <c r="J4078" s="318"/>
      <c r="M4078" s="4"/>
      <c r="O4078" s="6"/>
      <c r="Q4078" s="20"/>
      <c r="R4078" s="5" t="str">
        <f ca="1">score</f>
        <v/>
      </c>
      <c r="S4078" s="7" t="str">
        <f ca="1">rescore_svc</f>
        <v/>
      </c>
      <c r="U4078" s="11" t="str">
        <f ca="1">price</f>
        <v/>
      </c>
      <c r="V4078" s="4"/>
      <c r="Y4078" s="388">
        <f ca="1">COUNTIFS(OFFSET($B$10, 0, 0, ROW()-9, 1), SERVICE[[#This Row],[Employee ID]], OFFSET($F$10, 0, 0, ROW()-9, 1), SERVICE[[#This Row],[Resources Role]])</f>
        <v>0</v>
      </c>
      <c r="Z4078" s="388">
        <f ca="1">COUNTIFS(OFFSET($F$10, 0, 0, ROW()-9, 1), SERVICE[[#This Row],[Resources Role]], OFFSET($H$10, 0, 0, ROW()-9, 1), SERVICE[[#This Row],[Booking]])</f>
        <v>0</v>
      </c>
    </row>
    <row r="4079" spans="1:26" x14ac:dyDescent="0.25">
      <c r="A4079" s="6" t="str">
        <f ca="1">no.</f>
        <v/>
      </c>
      <c r="E4079" s="4" t="str">
        <f ca="1">position</f>
        <v/>
      </c>
      <c r="J4079" s="318"/>
      <c r="M4079" s="4"/>
      <c r="O4079" s="6"/>
      <c r="Q4079" s="20"/>
      <c r="R4079" s="5" t="str">
        <f ca="1">score</f>
        <v/>
      </c>
      <c r="S4079" s="7" t="str">
        <f ca="1">rescore_svc</f>
        <v/>
      </c>
      <c r="U4079" s="11" t="str">
        <f ca="1">price</f>
        <v/>
      </c>
      <c r="V4079" s="4"/>
      <c r="Y4079" s="388">
        <f ca="1">COUNTIFS(OFFSET($B$10, 0, 0, ROW()-9, 1), SERVICE[[#This Row],[Employee ID]], OFFSET($F$10, 0, 0, ROW()-9, 1), SERVICE[[#This Row],[Resources Role]])</f>
        <v>0</v>
      </c>
      <c r="Z4079" s="388">
        <f ca="1">COUNTIFS(OFFSET($F$10, 0, 0, ROW()-9, 1), SERVICE[[#This Row],[Resources Role]], OFFSET($H$10, 0, 0, ROW()-9, 1), SERVICE[[#This Row],[Booking]])</f>
        <v>0</v>
      </c>
    </row>
    <row r="4080" spans="1:26" x14ac:dyDescent="0.25">
      <c r="A4080" s="6" t="str">
        <f ca="1">no.</f>
        <v/>
      </c>
      <c r="E4080" s="4" t="str">
        <f ca="1">position</f>
        <v/>
      </c>
      <c r="J4080" s="318"/>
      <c r="M4080" s="4"/>
      <c r="O4080" s="6"/>
      <c r="Q4080" s="20"/>
      <c r="R4080" s="5" t="str">
        <f ca="1">score</f>
        <v/>
      </c>
      <c r="S4080" s="7" t="str">
        <f ca="1">rescore_svc</f>
        <v/>
      </c>
      <c r="U4080" s="11" t="str">
        <f ca="1">price</f>
        <v/>
      </c>
      <c r="V4080" s="4"/>
      <c r="Y4080" s="388">
        <f ca="1">COUNTIFS(OFFSET($B$10, 0, 0, ROW()-9, 1), SERVICE[[#This Row],[Employee ID]], OFFSET($F$10, 0, 0, ROW()-9, 1), SERVICE[[#This Row],[Resources Role]])</f>
        <v>0</v>
      </c>
      <c r="Z4080" s="388">
        <f ca="1">COUNTIFS(OFFSET($F$10, 0, 0, ROW()-9, 1), SERVICE[[#This Row],[Resources Role]], OFFSET($H$10, 0, 0, ROW()-9, 1), SERVICE[[#This Row],[Booking]])</f>
        <v>0</v>
      </c>
    </row>
    <row r="4081" spans="1:26" x14ac:dyDescent="0.25">
      <c r="A4081" s="6" t="str">
        <f ca="1">no.</f>
        <v/>
      </c>
      <c r="E4081" s="4" t="str">
        <f ca="1">position</f>
        <v/>
      </c>
      <c r="J4081" s="318"/>
      <c r="M4081" s="4"/>
      <c r="O4081" s="6"/>
      <c r="Q4081" s="20"/>
      <c r="R4081" s="5" t="str">
        <f ca="1">score</f>
        <v/>
      </c>
      <c r="S4081" s="7" t="str">
        <f ca="1">rescore_svc</f>
        <v/>
      </c>
      <c r="U4081" s="11" t="str">
        <f ca="1">price</f>
        <v/>
      </c>
      <c r="V4081" s="4"/>
      <c r="Y4081" s="388">
        <f ca="1">COUNTIFS(OFFSET($B$10, 0, 0, ROW()-9, 1), SERVICE[[#This Row],[Employee ID]], OFFSET($F$10, 0, 0, ROW()-9, 1), SERVICE[[#This Row],[Resources Role]])</f>
        <v>0</v>
      </c>
      <c r="Z4081" s="388">
        <f ca="1">COUNTIFS(OFFSET($F$10, 0, 0, ROW()-9, 1), SERVICE[[#This Row],[Resources Role]], OFFSET($H$10, 0, 0, ROW()-9, 1), SERVICE[[#This Row],[Booking]])</f>
        <v>0</v>
      </c>
    </row>
    <row r="4082" spans="1:26" x14ac:dyDescent="0.25">
      <c r="A4082" s="6" t="str">
        <f ca="1">no.</f>
        <v/>
      </c>
      <c r="E4082" s="4" t="str">
        <f ca="1">position</f>
        <v/>
      </c>
      <c r="J4082" s="318"/>
      <c r="M4082" s="4"/>
      <c r="O4082" s="6"/>
      <c r="Q4082" s="20"/>
      <c r="R4082" s="5" t="str">
        <f ca="1">score</f>
        <v/>
      </c>
      <c r="S4082" s="7" t="str">
        <f ca="1">rescore_svc</f>
        <v/>
      </c>
      <c r="U4082" s="11" t="str">
        <f ca="1">price</f>
        <v/>
      </c>
      <c r="V4082" s="4"/>
      <c r="Y4082" s="388">
        <f ca="1">COUNTIFS(OFFSET($B$10, 0, 0, ROW()-9, 1), SERVICE[[#This Row],[Employee ID]], OFFSET($F$10, 0, 0, ROW()-9, 1), SERVICE[[#This Row],[Resources Role]])</f>
        <v>0</v>
      </c>
      <c r="Z4082" s="388">
        <f ca="1">COUNTIFS(OFFSET($F$10, 0, 0, ROW()-9, 1), SERVICE[[#This Row],[Resources Role]], OFFSET($H$10, 0, 0, ROW()-9, 1), SERVICE[[#This Row],[Booking]])</f>
        <v>0</v>
      </c>
    </row>
    <row r="4083" spans="1:26" x14ac:dyDescent="0.25">
      <c r="A4083" s="6" t="str">
        <f ca="1">no.</f>
        <v/>
      </c>
      <c r="E4083" s="4" t="str">
        <f ca="1">position</f>
        <v/>
      </c>
      <c r="J4083" s="318"/>
      <c r="M4083" s="4"/>
      <c r="O4083" s="6"/>
      <c r="Q4083" s="20"/>
      <c r="R4083" s="5" t="str">
        <f ca="1">score</f>
        <v/>
      </c>
      <c r="S4083" s="7" t="str">
        <f ca="1">rescore_svc</f>
        <v/>
      </c>
      <c r="U4083" s="11" t="str">
        <f ca="1">price</f>
        <v/>
      </c>
      <c r="V4083" s="4"/>
      <c r="Y4083" s="388">
        <f ca="1">COUNTIFS(OFFSET($B$10, 0, 0, ROW()-9, 1), SERVICE[[#This Row],[Employee ID]], OFFSET($F$10, 0, 0, ROW()-9, 1), SERVICE[[#This Row],[Resources Role]])</f>
        <v>0</v>
      </c>
      <c r="Z4083" s="388">
        <f ca="1">COUNTIFS(OFFSET($F$10, 0, 0, ROW()-9, 1), SERVICE[[#This Row],[Resources Role]], OFFSET($H$10, 0, 0, ROW()-9, 1), SERVICE[[#This Row],[Booking]])</f>
        <v>0</v>
      </c>
    </row>
    <row r="4084" spans="1:26" x14ac:dyDescent="0.25">
      <c r="A4084" s="6" t="str">
        <f ca="1">no.</f>
        <v/>
      </c>
      <c r="E4084" s="4" t="str">
        <f ca="1">position</f>
        <v/>
      </c>
      <c r="J4084" s="318"/>
      <c r="M4084" s="4"/>
      <c r="O4084" s="6"/>
      <c r="Q4084" s="20"/>
      <c r="R4084" s="5" t="str">
        <f ca="1">score</f>
        <v/>
      </c>
      <c r="S4084" s="7" t="str">
        <f ca="1">rescore_svc</f>
        <v/>
      </c>
      <c r="U4084" s="11" t="str">
        <f ca="1">price</f>
        <v/>
      </c>
      <c r="V4084" s="4"/>
      <c r="Y4084" s="388">
        <f ca="1">COUNTIFS(OFFSET($B$10, 0, 0, ROW()-9, 1), SERVICE[[#This Row],[Employee ID]], OFFSET($F$10, 0, 0, ROW()-9, 1), SERVICE[[#This Row],[Resources Role]])</f>
        <v>0</v>
      </c>
      <c r="Z4084" s="388">
        <f ca="1">COUNTIFS(OFFSET($F$10, 0, 0, ROW()-9, 1), SERVICE[[#This Row],[Resources Role]], OFFSET($H$10, 0, 0, ROW()-9, 1), SERVICE[[#This Row],[Booking]])</f>
        <v>0</v>
      </c>
    </row>
    <row r="4085" spans="1:26" x14ac:dyDescent="0.25">
      <c r="A4085" s="6" t="str">
        <f ca="1">no.</f>
        <v/>
      </c>
      <c r="E4085" s="4" t="str">
        <f ca="1">position</f>
        <v/>
      </c>
      <c r="J4085" s="318"/>
      <c r="M4085" s="4"/>
      <c r="O4085" s="6"/>
      <c r="Q4085" s="20"/>
      <c r="R4085" s="5" t="str">
        <f ca="1">score</f>
        <v/>
      </c>
      <c r="S4085" s="7" t="str">
        <f ca="1">rescore_svc</f>
        <v/>
      </c>
      <c r="U4085" s="11" t="str">
        <f ca="1">price</f>
        <v/>
      </c>
      <c r="V4085" s="4"/>
      <c r="Y4085" s="388">
        <f ca="1">COUNTIFS(OFFSET($B$10, 0, 0, ROW()-9, 1), SERVICE[[#This Row],[Employee ID]], OFFSET($F$10, 0, 0, ROW()-9, 1), SERVICE[[#This Row],[Resources Role]])</f>
        <v>0</v>
      </c>
      <c r="Z4085" s="388">
        <f ca="1">COUNTIFS(OFFSET($F$10, 0, 0, ROW()-9, 1), SERVICE[[#This Row],[Resources Role]], OFFSET($H$10, 0, 0, ROW()-9, 1), SERVICE[[#This Row],[Booking]])</f>
        <v>0</v>
      </c>
    </row>
    <row r="4086" spans="1:26" x14ac:dyDescent="0.25">
      <c r="A4086" s="6" t="str">
        <f ca="1">no.</f>
        <v/>
      </c>
      <c r="E4086" s="4" t="str">
        <f ca="1">position</f>
        <v/>
      </c>
      <c r="J4086" s="318"/>
      <c r="M4086" s="4"/>
      <c r="O4086" s="6"/>
      <c r="Q4086" s="20"/>
      <c r="R4086" s="5" t="str">
        <f ca="1">score</f>
        <v/>
      </c>
      <c r="S4086" s="7" t="str">
        <f ca="1">rescore_svc</f>
        <v/>
      </c>
      <c r="U4086" s="11" t="str">
        <f ca="1">price</f>
        <v/>
      </c>
      <c r="V4086" s="4"/>
      <c r="Y4086" s="388">
        <f ca="1">COUNTIFS(OFFSET($B$10, 0, 0, ROW()-9, 1), SERVICE[[#This Row],[Employee ID]], OFFSET($F$10, 0, 0, ROW()-9, 1), SERVICE[[#This Row],[Resources Role]])</f>
        <v>0</v>
      </c>
      <c r="Z4086" s="388">
        <f ca="1">COUNTIFS(OFFSET($F$10, 0, 0, ROW()-9, 1), SERVICE[[#This Row],[Resources Role]], OFFSET($H$10, 0, 0, ROW()-9, 1), SERVICE[[#This Row],[Booking]])</f>
        <v>0</v>
      </c>
    </row>
    <row r="4087" spans="1:26" x14ac:dyDescent="0.25">
      <c r="A4087" s="6" t="str">
        <f ca="1">no.</f>
        <v/>
      </c>
      <c r="E4087" s="4" t="str">
        <f ca="1">position</f>
        <v/>
      </c>
      <c r="J4087" s="318"/>
      <c r="M4087" s="4"/>
      <c r="O4087" s="6"/>
      <c r="Q4087" s="20"/>
      <c r="R4087" s="5" t="str">
        <f ca="1">score</f>
        <v/>
      </c>
      <c r="S4087" s="7" t="str">
        <f ca="1">rescore_svc</f>
        <v/>
      </c>
      <c r="U4087" s="11" t="str">
        <f ca="1">price</f>
        <v/>
      </c>
      <c r="V4087" s="4"/>
      <c r="Y4087" s="388">
        <f ca="1">COUNTIFS(OFFSET($B$10, 0, 0, ROW()-9, 1), SERVICE[[#This Row],[Employee ID]], OFFSET($F$10, 0, 0, ROW()-9, 1), SERVICE[[#This Row],[Resources Role]])</f>
        <v>0</v>
      </c>
      <c r="Z4087" s="388">
        <f ca="1">COUNTIFS(OFFSET($F$10, 0, 0, ROW()-9, 1), SERVICE[[#This Row],[Resources Role]], OFFSET($H$10, 0, 0, ROW()-9, 1), SERVICE[[#This Row],[Booking]])</f>
        <v>0</v>
      </c>
    </row>
    <row r="4088" spans="1:26" x14ac:dyDescent="0.25">
      <c r="A4088" s="6" t="str">
        <f ca="1">no.</f>
        <v/>
      </c>
      <c r="E4088" s="4" t="str">
        <f ca="1">position</f>
        <v/>
      </c>
      <c r="J4088" s="318"/>
      <c r="M4088" s="4"/>
      <c r="O4088" s="6"/>
      <c r="Q4088" s="20"/>
      <c r="R4088" s="5" t="str">
        <f ca="1">score</f>
        <v/>
      </c>
      <c r="S4088" s="7" t="str">
        <f ca="1">rescore_svc</f>
        <v/>
      </c>
      <c r="U4088" s="11" t="str">
        <f ca="1">price</f>
        <v/>
      </c>
      <c r="V4088" s="4"/>
      <c r="Y4088" s="388">
        <f ca="1">COUNTIFS(OFFSET($B$10, 0, 0, ROW()-9, 1), SERVICE[[#This Row],[Employee ID]], OFFSET($F$10, 0, 0, ROW()-9, 1), SERVICE[[#This Row],[Resources Role]])</f>
        <v>0</v>
      </c>
      <c r="Z4088" s="388">
        <f ca="1">COUNTIFS(OFFSET($F$10, 0, 0, ROW()-9, 1), SERVICE[[#This Row],[Resources Role]], OFFSET($H$10, 0, 0, ROW()-9, 1), SERVICE[[#This Row],[Booking]])</f>
        <v>0</v>
      </c>
    </row>
    <row r="4089" spans="1:26" x14ac:dyDescent="0.25">
      <c r="A4089" s="6" t="str">
        <f ca="1">no.</f>
        <v/>
      </c>
      <c r="E4089" s="4" t="str">
        <f ca="1">position</f>
        <v/>
      </c>
      <c r="J4089" s="318"/>
      <c r="M4089" s="4"/>
      <c r="O4089" s="6"/>
      <c r="Q4089" s="20"/>
      <c r="R4089" s="5" t="str">
        <f ca="1">score</f>
        <v/>
      </c>
      <c r="S4089" s="7" t="str">
        <f ca="1">rescore_svc</f>
        <v/>
      </c>
      <c r="U4089" s="11" t="str">
        <f ca="1">price</f>
        <v/>
      </c>
      <c r="V4089" s="4"/>
      <c r="Y4089" s="388">
        <f ca="1">COUNTIFS(OFFSET($B$10, 0, 0, ROW()-9, 1), SERVICE[[#This Row],[Employee ID]], OFFSET($F$10, 0, 0, ROW()-9, 1), SERVICE[[#This Row],[Resources Role]])</f>
        <v>0</v>
      </c>
      <c r="Z4089" s="388">
        <f ca="1">COUNTIFS(OFFSET($F$10, 0, 0, ROW()-9, 1), SERVICE[[#This Row],[Resources Role]], OFFSET($H$10, 0, 0, ROW()-9, 1), SERVICE[[#This Row],[Booking]])</f>
        <v>0</v>
      </c>
    </row>
    <row r="4090" spans="1:26" x14ac:dyDescent="0.25">
      <c r="A4090" s="6" t="str">
        <f ca="1">no.</f>
        <v/>
      </c>
      <c r="E4090" s="4" t="str">
        <f ca="1">position</f>
        <v/>
      </c>
      <c r="J4090" s="318"/>
      <c r="M4090" s="4"/>
      <c r="O4090" s="6"/>
      <c r="Q4090" s="20"/>
      <c r="R4090" s="5" t="str">
        <f ca="1">score</f>
        <v/>
      </c>
      <c r="S4090" s="7" t="str">
        <f ca="1">rescore_svc</f>
        <v/>
      </c>
      <c r="U4090" s="11" t="str">
        <f ca="1">price</f>
        <v/>
      </c>
      <c r="V4090" s="4"/>
      <c r="Y4090" s="388">
        <f ca="1">COUNTIFS(OFFSET($B$10, 0, 0, ROW()-9, 1), SERVICE[[#This Row],[Employee ID]], OFFSET($F$10, 0, 0, ROW()-9, 1), SERVICE[[#This Row],[Resources Role]])</f>
        <v>0</v>
      </c>
      <c r="Z4090" s="388">
        <f ca="1">COUNTIFS(OFFSET($F$10, 0, 0, ROW()-9, 1), SERVICE[[#This Row],[Resources Role]], OFFSET($H$10, 0, 0, ROW()-9, 1), SERVICE[[#This Row],[Booking]])</f>
        <v>0</v>
      </c>
    </row>
    <row r="4091" spans="1:26" x14ac:dyDescent="0.25">
      <c r="A4091" s="6" t="str">
        <f ca="1">no.</f>
        <v/>
      </c>
      <c r="E4091" s="4" t="str">
        <f ca="1">position</f>
        <v/>
      </c>
      <c r="J4091" s="318"/>
      <c r="M4091" s="4"/>
      <c r="O4091" s="6"/>
      <c r="Q4091" s="20"/>
      <c r="R4091" s="5" t="str">
        <f ca="1">score</f>
        <v/>
      </c>
      <c r="S4091" s="7" t="str">
        <f ca="1">rescore_svc</f>
        <v/>
      </c>
      <c r="U4091" s="11" t="str">
        <f ca="1">price</f>
        <v/>
      </c>
      <c r="V4091" s="4"/>
      <c r="Y4091" s="388">
        <f ca="1">COUNTIFS(OFFSET($B$10, 0, 0, ROW()-9, 1), SERVICE[[#This Row],[Employee ID]], OFFSET($F$10, 0, 0, ROW()-9, 1), SERVICE[[#This Row],[Resources Role]])</f>
        <v>0</v>
      </c>
      <c r="Z4091" s="388">
        <f ca="1">COUNTIFS(OFFSET($F$10, 0, 0, ROW()-9, 1), SERVICE[[#This Row],[Resources Role]], OFFSET($H$10, 0, 0, ROW()-9, 1), SERVICE[[#This Row],[Booking]])</f>
        <v>0</v>
      </c>
    </row>
    <row r="4092" spans="1:26" x14ac:dyDescent="0.25">
      <c r="A4092" s="6" t="str">
        <f ca="1">no.</f>
        <v/>
      </c>
      <c r="E4092" s="4" t="str">
        <f ca="1">position</f>
        <v/>
      </c>
      <c r="J4092" s="318"/>
      <c r="M4092" s="4"/>
      <c r="O4092" s="6"/>
      <c r="Q4092" s="20"/>
      <c r="R4092" s="5" t="str">
        <f ca="1">score</f>
        <v/>
      </c>
      <c r="S4092" s="7" t="str">
        <f ca="1">rescore_svc</f>
        <v/>
      </c>
      <c r="U4092" s="11" t="str">
        <f ca="1">price</f>
        <v/>
      </c>
      <c r="V4092" s="4"/>
      <c r="Y4092" s="388">
        <f ca="1">COUNTIFS(OFFSET($B$10, 0, 0, ROW()-9, 1), SERVICE[[#This Row],[Employee ID]], OFFSET($F$10, 0, 0, ROW()-9, 1), SERVICE[[#This Row],[Resources Role]])</f>
        <v>0</v>
      </c>
      <c r="Z4092" s="388">
        <f ca="1">COUNTIFS(OFFSET($F$10, 0, 0, ROW()-9, 1), SERVICE[[#This Row],[Resources Role]], OFFSET($H$10, 0, 0, ROW()-9, 1), SERVICE[[#This Row],[Booking]])</f>
        <v>0</v>
      </c>
    </row>
    <row r="4093" spans="1:26" x14ac:dyDescent="0.25">
      <c r="A4093" s="6" t="str">
        <f ca="1">no.</f>
        <v/>
      </c>
      <c r="E4093" s="4" t="str">
        <f ca="1">position</f>
        <v/>
      </c>
      <c r="J4093" s="318"/>
      <c r="M4093" s="4"/>
      <c r="O4093" s="6"/>
      <c r="Q4093" s="20"/>
      <c r="R4093" s="5" t="str">
        <f ca="1">score</f>
        <v/>
      </c>
      <c r="S4093" s="7" t="str">
        <f ca="1">rescore_svc</f>
        <v/>
      </c>
      <c r="U4093" s="11" t="str">
        <f ca="1">price</f>
        <v/>
      </c>
      <c r="V4093" s="4"/>
      <c r="Y4093" s="388">
        <f ca="1">COUNTIFS(OFFSET($B$10, 0, 0, ROW()-9, 1), SERVICE[[#This Row],[Employee ID]], OFFSET($F$10, 0, 0, ROW()-9, 1), SERVICE[[#This Row],[Resources Role]])</f>
        <v>0</v>
      </c>
      <c r="Z4093" s="388">
        <f ca="1">COUNTIFS(OFFSET($F$10, 0, 0, ROW()-9, 1), SERVICE[[#This Row],[Resources Role]], OFFSET($H$10, 0, 0, ROW()-9, 1), SERVICE[[#This Row],[Booking]])</f>
        <v>0</v>
      </c>
    </row>
    <row r="4094" spans="1:26" x14ac:dyDescent="0.25">
      <c r="A4094" s="6" t="str">
        <f ca="1">no.</f>
        <v/>
      </c>
      <c r="E4094" s="4" t="str">
        <f ca="1">position</f>
        <v/>
      </c>
      <c r="J4094" s="318"/>
      <c r="M4094" s="4"/>
      <c r="O4094" s="6"/>
      <c r="Q4094" s="20"/>
      <c r="R4094" s="5" t="str">
        <f ca="1">score</f>
        <v/>
      </c>
      <c r="S4094" s="7" t="str">
        <f ca="1">rescore_svc</f>
        <v/>
      </c>
      <c r="U4094" s="11" t="str">
        <f ca="1">price</f>
        <v/>
      </c>
      <c r="V4094" s="4"/>
      <c r="Y4094" s="388">
        <f ca="1">COUNTIFS(OFFSET($B$10, 0, 0, ROW()-9, 1), SERVICE[[#This Row],[Employee ID]], OFFSET($F$10, 0, 0, ROW()-9, 1), SERVICE[[#This Row],[Resources Role]])</f>
        <v>0</v>
      </c>
      <c r="Z4094" s="388">
        <f ca="1">COUNTIFS(OFFSET($F$10, 0, 0, ROW()-9, 1), SERVICE[[#This Row],[Resources Role]], OFFSET($H$10, 0, 0, ROW()-9, 1), SERVICE[[#This Row],[Booking]])</f>
        <v>0</v>
      </c>
    </row>
    <row r="4095" spans="1:26" x14ac:dyDescent="0.25">
      <c r="A4095" s="6" t="str">
        <f ca="1">no.</f>
        <v/>
      </c>
      <c r="E4095" s="4" t="str">
        <f ca="1">position</f>
        <v/>
      </c>
      <c r="J4095" s="318"/>
      <c r="M4095" s="4"/>
      <c r="O4095" s="6"/>
      <c r="Q4095" s="20"/>
      <c r="R4095" s="5" t="str">
        <f ca="1">score</f>
        <v/>
      </c>
      <c r="S4095" s="7" t="str">
        <f ca="1">rescore_svc</f>
        <v/>
      </c>
      <c r="U4095" s="11" t="str">
        <f ca="1">price</f>
        <v/>
      </c>
      <c r="V4095" s="4"/>
      <c r="Y4095" s="388">
        <f ca="1">COUNTIFS(OFFSET($B$10, 0, 0, ROW()-9, 1), SERVICE[[#This Row],[Employee ID]], OFFSET($F$10, 0, 0, ROW()-9, 1), SERVICE[[#This Row],[Resources Role]])</f>
        <v>0</v>
      </c>
      <c r="Z4095" s="388">
        <f ca="1">COUNTIFS(OFFSET($F$10, 0, 0, ROW()-9, 1), SERVICE[[#This Row],[Resources Role]], OFFSET($H$10, 0, 0, ROW()-9, 1), SERVICE[[#This Row],[Booking]])</f>
        <v>0</v>
      </c>
    </row>
    <row r="4096" spans="1:26" x14ac:dyDescent="0.25">
      <c r="A4096" s="6" t="str">
        <f ca="1">no.</f>
        <v/>
      </c>
      <c r="E4096" s="4" t="str">
        <f ca="1">position</f>
        <v/>
      </c>
      <c r="J4096" s="318"/>
      <c r="M4096" s="4"/>
      <c r="O4096" s="6"/>
      <c r="Q4096" s="20"/>
      <c r="R4096" s="5" t="str">
        <f ca="1">score</f>
        <v/>
      </c>
      <c r="S4096" s="7" t="str">
        <f ca="1">rescore_svc</f>
        <v/>
      </c>
      <c r="U4096" s="11" t="str">
        <f ca="1">price</f>
        <v/>
      </c>
      <c r="V4096" s="4"/>
      <c r="Y4096" s="388">
        <f ca="1">COUNTIFS(OFFSET($B$10, 0, 0, ROW()-9, 1), SERVICE[[#This Row],[Employee ID]], OFFSET($F$10, 0, 0, ROW()-9, 1), SERVICE[[#This Row],[Resources Role]])</f>
        <v>0</v>
      </c>
      <c r="Z4096" s="388">
        <f ca="1">COUNTIFS(OFFSET($F$10, 0, 0, ROW()-9, 1), SERVICE[[#This Row],[Resources Role]], OFFSET($H$10, 0, 0, ROW()-9, 1), SERVICE[[#This Row],[Booking]])</f>
        <v>0</v>
      </c>
    </row>
    <row r="4097" spans="1:26" x14ac:dyDescent="0.25">
      <c r="A4097" s="6" t="str">
        <f ca="1">no.</f>
        <v/>
      </c>
      <c r="E4097" s="4" t="str">
        <f ca="1">position</f>
        <v/>
      </c>
      <c r="J4097" s="318"/>
      <c r="M4097" s="4"/>
      <c r="O4097" s="6"/>
      <c r="Q4097" s="20"/>
      <c r="R4097" s="5" t="str">
        <f ca="1">score</f>
        <v/>
      </c>
      <c r="S4097" s="7" t="str">
        <f ca="1">rescore_svc</f>
        <v/>
      </c>
      <c r="U4097" s="11" t="str">
        <f ca="1">price</f>
        <v/>
      </c>
      <c r="V4097" s="4"/>
      <c r="Y4097" s="388">
        <f ca="1">COUNTIFS(OFFSET($B$10, 0, 0, ROW()-9, 1), SERVICE[[#This Row],[Employee ID]], OFFSET($F$10, 0, 0, ROW()-9, 1), SERVICE[[#This Row],[Resources Role]])</f>
        <v>0</v>
      </c>
      <c r="Z4097" s="388">
        <f ca="1">COUNTIFS(OFFSET($F$10, 0, 0, ROW()-9, 1), SERVICE[[#This Row],[Resources Role]], OFFSET($H$10, 0, 0, ROW()-9, 1), SERVICE[[#This Row],[Booking]])</f>
        <v>0</v>
      </c>
    </row>
    <row r="4098" spans="1:26" x14ac:dyDescent="0.25">
      <c r="A4098" s="6" t="str">
        <f ca="1">no.</f>
        <v/>
      </c>
      <c r="E4098" s="4" t="str">
        <f ca="1">position</f>
        <v/>
      </c>
      <c r="J4098" s="318"/>
      <c r="M4098" s="4"/>
      <c r="O4098" s="6"/>
      <c r="Q4098" s="20"/>
      <c r="R4098" s="5" t="str">
        <f ca="1">score</f>
        <v/>
      </c>
      <c r="S4098" s="7" t="str">
        <f ca="1">rescore_svc</f>
        <v/>
      </c>
      <c r="U4098" s="11" t="str">
        <f ca="1">price</f>
        <v/>
      </c>
      <c r="V4098" s="4"/>
      <c r="Y4098" s="388">
        <f ca="1">COUNTIFS(OFFSET($B$10, 0, 0, ROW()-9, 1), SERVICE[[#This Row],[Employee ID]], OFFSET($F$10, 0, 0, ROW()-9, 1), SERVICE[[#This Row],[Resources Role]])</f>
        <v>0</v>
      </c>
      <c r="Z4098" s="388">
        <f ca="1">COUNTIFS(OFFSET($F$10, 0, 0, ROW()-9, 1), SERVICE[[#This Row],[Resources Role]], OFFSET($H$10, 0, 0, ROW()-9, 1), SERVICE[[#This Row],[Booking]])</f>
        <v>0</v>
      </c>
    </row>
    <row r="4099" spans="1:26" x14ac:dyDescent="0.25">
      <c r="A4099" s="6" t="str">
        <f ca="1">no.</f>
        <v/>
      </c>
      <c r="E4099" s="4" t="str">
        <f ca="1">position</f>
        <v/>
      </c>
      <c r="J4099" s="318"/>
      <c r="M4099" s="4"/>
      <c r="O4099" s="6"/>
      <c r="Q4099" s="20"/>
      <c r="R4099" s="5" t="str">
        <f ca="1">score</f>
        <v/>
      </c>
      <c r="S4099" s="7" t="str">
        <f ca="1">rescore_svc</f>
        <v/>
      </c>
      <c r="U4099" s="11" t="str">
        <f ca="1">price</f>
        <v/>
      </c>
      <c r="V4099" s="4"/>
      <c r="Y4099" s="388">
        <f ca="1">COUNTIFS(OFFSET($B$10, 0, 0, ROW()-9, 1), SERVICE[[#This Row],[Employee ID]], OFFSET($F$10, 0, 0, ROW()-9, 1), SERVICE[[#This Row],[Resources Role]])</f>
        <v>0</v>
      </c>
      <c r="Z4099" s="388">
        <f ca="1">COUNTIFS(OFFSET($F$10, 0, 0, ROW()-9, 1), SERVICE[[#This Row],[Resources Role]], OFFSET($H$10, 0, 0, ROW()-9, 1), SERVICE[[#This Row],[Booking]])</f>
        <v>0</v>
      </c>
    </row>
    <row r="4100" spans="1:26" x14ac:dyDescent="0.25">
      <c r="A4100" s="6" t="str">
        <f ca="1">no.</f>
        <v/>
      </c>
      <c r="E4100" s="4" t="str">
        <f ca="1">position</f>
        <v/>
      </c>
      <c r="J4100" s="318"/>
      <c r="M4100" s="4"/>
      <c r="O4100" s="6"/>
      <c r="Q4100" s="20"/>
      <c r="R4100" s="5" t="str">
        <f ca="1">score</f>
        <v/>
      </c>
      <c r="S4100" s="7" t="str">
        <f ca="1">rescore_svc</f>
        <v/>
      </c>
      <c r="U4100" s="11" t="str">
        <f ca="1">price</f>
        <v/>
      </c>
      <c r="V4100" s="4"/>
      <c r="Y4100" s="388">
        <f ca="1">COUNTIFS(OFFSET($B$10, 0, 0, ROW()-9, 1), SERVICE[[#This Row],[Employee ID]], OFFSET($F$10, 0, 0, ROW()-9, 1), SERVICE[[#This Row],[Resources Role]])</f>
        <v>0</v>
      </c>
      <c r="Z4100" s="388">
        <f ca="1">COUNTIFS(OFFSET($F$10, 0, 0, ROW()-9, 1), SERVICE[[#This Row],[Resources Role]], OFFSET($H$10, 0, 0, ROW()-9, 1), SERVICE[[#This Row],[Booking]])</f>
        <v>0</v>
      </c>
    </row>
    <row r="4101" spans="1:26" x14ac:dyDescent="0.25">
      <c r="A4101" s="6" t="str">
        <f ca="1">no.</f>
        <v/>
      </c>
      <c r="E4101" s="4" t="str">
        <f ca="1">position</f>
        <v/>
      </c>
      <c r="J4101" s="318"/>
      <c r="M4101" s="4"/>
      <c r="O4101" s="6"/>
      <c r="Q4101" s="20"/>
      <c r="R4101" s="5" t="str">
        <f ca="1">score</f>
        <v/>
      </c>
      <c r="S4101" s="7" t="str">
        <f ca="1">rescore_svc</f>
        <v/>
      </c>
      <c r="U4101" s="11" t="str">
        <f ca="1">price</f>
        <v/>
      </c>
      <c r="V4101" s="4"/>
      <c r="Y4101" s="388">
        <f ca="1">COUNTIFS(OFFSET($B$10, 0, 0, ROW()-9, 1), SERVICE[[#This Row],[Employee ID]], OFFSET($F$10, 0, 0, ROW()-9, 1), SERVICE[[#This Row],[Resources Role]])</f>
        <v>0</v>
      </c>
      <c r="Z4101" s="388">
        <f ca="1">COUNTIFS(OFFSET($F$10, 0, 0, ROW()-9, 1), SERVICE[[#This Row],[Resources Role]], OFFSET($H$10, 0, 0, ROW()-9, 1), SERVICE[[#This Row],[Booking]])</f>
        <v>0</v>
      </c>
    </row>
    <row r="4102" spans="1:26" x14ac:dyDescent="0.25">
      <c r="A4102" s="6" t="str">
        <f ca="1">no.</f>
        <v/>
      </c>
      <c r="E4102" s="4" t="str">
        <f ca="1">position</f>
        <v/>
      </c>
      <c r="J4102" s="318"/>
      <c r="M4102" s="4"/>
      <c r="O4102" s="6"/>
      <c r="Q4102" s="20"/>
      <c r="R4102" s="5" t="str">
        <f ca="1">score</f>
        <v/>
      </c>
      <c r="S4102" s="7" t="str">
        <f ca="1">rescore_svc</f>
        <v/>
      </c>
      <c r="U4102" s="11" t="str">
        <f ca="1">price</f>
        <v/>
      </c>
      <c r="V4102" s="4"/>
      <c r="Y4102" s="388">
        <f ca="1">COUNTIFS(OFFSET($B$10, 0, 0, ROW()-9, 1), SERVICE[[#This Row],[Employee ID]], OFFSET($F$10, 0, 0, ROW()-9, 1), SERVICE[[#This Row],[Resources Role]])</f>
        <v>0</v>
      </c>
      <c r="Z4102" s="388">
        <f ca="1">COUNTIFS(OFFSET($F$10, 0, 0, ROW()-9, 1), SERVICE[[#This Row],[Resources Role]], OFFSET($H$10, 0, 0, ROW()-9, 1), SERVICE[[#This Row],[Booking]])</f>
        <v>0</v>
      </c>
    </row>
    <row r="4103" spans="1:26" x14ac:dyDescent="0.25">
      <c r="A4103" s="6" t="str">
        <f ca="1">no.</f>
        <v/>
      </c>
      <c r="E4103" s="4" t="str">
        <f ca="1">position</f>
        <v/>
      </c>
      <c r="J4103" s="318"/>
      <c r="M4103" s="4"/>
      <c r="O4103" s="6"/>
      <c r="Q4103" s="20"/>
      <c r="R4103" s="5" t="str">
        <f ca="1">score</f>
        <v/>
      </c>
      <c r="S4103" s="7" t="str">
        <f ca="1">rescore_svc</f>
        <v/>
      </c>
      <c r="U4103" s="11" t="str">
        <f ca="1">price</f>
        <v/>
      </c>
      <c r="V4103" s="4"/>
      <c r="Y4103" s="388">
        <f ca="1">COUNTIFS(OFFSET($B$10, 0, 0, ROW()-9, 1), SERVICE[[#This Row],[Employee ID]], OFFSET($F$10, 0, 0, ROW()-9, 1), SERVICE[[#This Row],[Resources Role]])</f>
        <v>0</v>
      </c>
      <c r="Z4103" s="388">
        <f ca="1">COUNTIFS(OFFSET($F$10, 0, 0, ROW()-9, 1), SERVICE[[#This Row],[Resources Role]], OFFSET($H$10, 0, 0, ROW()-9, 1), SERVICE[[#This Row],[Booking]])</f>
        <v>0</v>
      </c>
    </row>
    <row r="4104" spans="1:26" x14ac:dyDescent="0.25">
      <c r="A4104" s="6" t="str">
        <f ca="1">no.</f>
        <v/>
      </c>
      <c r="E4104" s="4" t="str">
        <f ca="1">position</f>
        <v/>
      </c>
      <c r="J4104" s="318"/>
      <c r="M4104" s="4"/>
      <c r="O4104" s="6"/>
      <c r="Q4104" s="20"/>
      <c r="R4104" s="5" t="str">
        <f ca="1">score</f>
        <v/>
      </c>
      <c r="S4104" s="7" t="str">
        <f ca="1">rescore_svc</f>
        <v/>
      </c>
      <c r="U4104" s="11" t="str">
        <f ca="1">price</f>
        <v/>
      </c>
      <c r="V4104" s="4"/>
      <c r="Y4104" s="388">
        <f ca="1">COUNTIFS(OFFSET($B$10, 0, 0, ROW()-9, 1), SERVICE[[#This Row],[Employee ID]], OFFSET($F$10, 0, 0, ROW()-9, 1), SERVICE[[#This Row],[Resources Role]])</f>
        <v>0</v>
      </c>
      <c r="Z4104" s="388">
        <f ca="1">COUNTIFS(OFFSET($F$10, 0, 0, ROW()-9, 1), SERVICE[[#This Row],[Resources Role]], OFFSET($H$10, 0, 0, ROW()-9, 1), SERVICE[[#This Row],[Booking]])</f>
        <v>0</v>
      </c>
    </row>
    <row r="4105" spans="1:26" x14ac:dyDescent="0.25">
      <c r="A4105" s="6" t="str">
        <f ca="1">no.</f>
        <v/>
      </c>
      <c r="E4105" s="4" t="str">
        <f ca="1">position</f>
        <v/>
      </c>
      <c r="J4105" s="318"/>
      <c r="M4105" s="4"/>
      <c r="O4105" s="6"/>
      <c r="Q4105" s="20"/>
      <c r="R4105" s="5" t="str">
        <f ca="1">score</f>
        <v/>
      </c>
      <c r="S4105" s="7" t="str">
        <f ca="1">rescore_svc</f>
        <v/>
      </c>
      <c r="U4105" s="11" t="str">
        <f ca="1">price</f>
        <v/>
      </c>
      <c r="V4105" s="4"/>
      <c r="Y4105" s="388">
        <f ca="1">COUNTIFS(OFFSET($B$10, 0, 0, ROW()-9, 1), SERVICE[[#This Row],[Employee ID]], OFFSET($F$10, 0, 0, ROW()-9, 1), SERVICE[[#This Row],[Resources Role]])</f>
        <v>0</v>
      </c>
      <c r="Z4105" s="388">
        <f ca="1">COUNTIFS(OFFSET($F$10, 0, 0, ROW()-9, 1), SERVICE[[#This Row],[Resources Role]], OFFSET($H$10, 0, 0, ROW()-9, 1), SERVICE[[#This Row],[Booking]])</f>
        <v>0</v>
      </c>
    </row>
    <row r="4106" spans="1:26" x14ac:dyDescent="0.25">
      <c r="A4106" s="6" t="str">
        <f ca="1">no.</f>
        <v/>
      </c>
      <c r="E4106" s="4" t="str">
        <f ca="1">position</f>
        <v/>
      </c>
      <c r="J4106" s="318"/>
      <c r="M4106" s="4"/>
      <c r="O4106" s="6"/>
      <c r="Q4106" s="20"/>
      <c r="R4106" s="5" t="str">
        <f ca="1">score</f>
        <v/>
      </c>
      <c r="S4106" s="7" t="str">
        <f ca="1">rescore_svc</f>
        <v/>
      </c>
      <c r="U4106" s="11" t="str">
        <f ca="1">price</f>
        <v/>
      </c>
      <c r="V4106" s="4"/>
      <c r="Y4106" s="388">
        <f ca="1">COUNTIFS(OFFSET($B$10, 0, 0, ROW()-9, 1), SERVICE[[#This Row],[Employee ID]], OFFSET($F$10, 0, 0, ROW()-9, 1), SERVICE[[#This Row],[Resources Role]])</f>
        <v>0</v>
      </c>
      <c r="Z4106" s="388">
        <f ca="1">COUNTIFS(OFFSET($F$10, 0, 0, ROW()-9, 1), SERVICE[[#This Row],[Resources Role]], OFFSET($H$10, 0, 0, ROW()-9, 1), SERVICE[[#This Row],[Booking]])</f>
        <v>0</v>
      </c>
    </row>
    <row r="4107" spans="1:26" x14ac:dyDescent="0.25">
      <c r="A4107" s="6" t="str">
        <f ca="1">no.</f>
        <v/>
      </c>
      <c r="E4107" s="4" t="str">
        <f ca="1">position</f>
        <v/>
      </c>
      <c r="J4107" s="318"/>
      <c r="M4107" s="4"/>
      <c r="O4107" s="6"/>
      <c r="Q4107" s="20"/>
      <c r="R4107" s="5" t="str">
        <f ca="1">score</f>
        <v/>
      </c>
      <c r="S4107" s="7" t="str">
        <f ca="1">rescore_svc</f>
        <v/>
      </c>
      <c r="U4107" s="11" t="str">
        <f ca="1">price</f>
        <v/>
      </c>
      <c r="V4107" s="4"/>
      <c r="Y4107" s="388">
        <f ca="1">COUNTIFS(OFFSET($B$10, 0, 0, ROW()-9, 1), SERVICE[[#This Row],[Employee ID]], OFFSET($F$10, 0, 0, ROW()-9, 1), SERVICE[[#This Row],[Resources Role]])</f>
        <v>0</v>
      </c>
      <c r="Z4107" s="388">
        <f ca="1">COUNTIFS(OFFSET($F$10, 0, 0, ROW()-9, 1), SERVICE[[#This Row],[Resources Role]], OFFSET($H$10, 0, 0, ROW()-9, 1), SERVICE[[#This Row],[Booking]])</f>
        <v>0</v>
      </c>
    </row>
    <row r="4108" spans="1:26" x14ac:dyDescent="0.25">
      <c r="A4108" s="6" t="str">
        <f ca="1">no.</f>
        <v/>
      </c>
      <c r="E4108" s="4" t="str">
        <f ca="1">position</f>
        <v/>
      </c>
      <c r="J4108" s="318"/>
      <c r="M4108" s="4"/>
      <c r="O4108" s="6"/>
      <c r="Q4108" s="20"/>
      <c r="R4108" s="5" t="str">
        <f ca="1">score</f>
        <v/>
      </c>
      <c r="S4108" s="7" t="str">
        <f ca="1">rescore_svc</f>
        <v/>
      </c>
      <c r="U4108" s="11" t="str">
        <f ca="1">price</f>
        <v/>
      </c>
      <c r="V4108" s="4"/>
      <c r="Y4108" s="388">
        <f ca="1">COUNTIFS(OFFSET($B$10, 0, 0, ROW()-9, 1), SERVICE[[#This Row],[Employee ID]], OFFSET($F$10, 0, 0, ROW()-9, 1), SERVICE[[#This Row],[Resources Role]])</f>
        <v>0</v>
      </c>
      <c r="Z4108" s="388">
        <f ca="1">COUNTIFS(OFFSET($F$10, 0, 0, ROW()-9, 1), SERVICE[[#This Row],[Resources Role]], OFFSET($H$10, 0, 0, ROW()-9, 1), SERVICE[[#This Row],[Booking]])</f>
        <v>0</v>
      </c>
    </row>
    <row r="4109" spans="1:26" x14ac:dyDescent="0.25">
      <c r="A4109" s="6" t="str">
        <f ca="1">no.</f>
        <v/>
      </c>
      <c r="E4109" s="4" t="str">
        <f ca="1">position</f>
        <v/>
      </c>
      <c r="J4109" s="318"/>
      <c r="M4109" s="4"/>
      <c r="O4109" s="6"/>
      <c r="Q4109" s="20"/>
      <c r="R4109" s="5" t="str">
        <f ca="1">score</f>
        <v/>
      </c>
      <c r="S4109" s="7" t="str">
        <f ca="1">rescore_svc</f>
        <v/>
      </c>
      <c r="U4109" s="11" t="str">
        <f ca="1">price</f>
        <v/>
      </c>
      <c r="V4109" s="4"/>
      <c r="Y4109" s="388">
        <f ca="1">COUNTIFS(OFFSET($B$10, 0, 0, ROW()-9, 1), SERVICE[[#This Row],[Employee ID]], OFFSET($F$10, 0, 0, ROW()-9, 1), SERVICE[[#This Row],[Resources Role]])</f>
        <v>0</v>
      </c>
      <c r="Z4109" s="388">
        <f ca="1">COUNTIFS(OFFSET($F$10, 0, 0, ROW()-9, 1), SERVICE[[#This Row],[Resources Role]], OFFSET($H$10, 0, 0, ROW()-9, 1), SERVICE[[#This Row],[Booking]])</f>
        <v>0</v>
      </c>
    </row>
    <row r="4110" spans="1:26" x14ac:dyDescent="0.25">
      <c r="A4110" s="6" t="str">
        <f ca="1">no.</f>
        <v/>
      </c>
      <c r="E4110" s="4" t="str">
        <f ca="1">position</f>
        <v/>
      </c>
      <c r="J4110" s="318"/>
      <c r="M4110" s="4"/>
      <c r="O4110" s="6"/>
      <c r="Q4110" s="20"/>
      <c r="R4110" s="5" t="str">
        <f ca="1">score</f>
        <v/>
      </c>
      <c r="S4110" s="7" t="str">
        <f ca="1">rescore_svc</f>
        <v/>
      </c>
      <c r="U4110" s="11" t="str">
        <f ca="1">price</f>
        <v/>
      </c>
      <c r="V4110" s="4"/>
      <c r="Y4110" s="388">
        <f ca="1">COUNTIFS(OFFSET($B$10, 0, 0, ROW()-9, 1), SERVICE[[#This Row],[Employee ID]], OFFSET($F$10, 0, 0, ROW()-9, 1), SERVICE[[#This Row],[Resources Role]])</f>
        <v>0</v>
      </c>
      <c r="Z4110" s="388">
        <f ca="1">COUNTIFS(OFFSET($F$10, 0, 0, ROW()-9, 1), SERVICE[[#This Row],[Resources Role]], OFFSET($H$10, 0, 0, ROW()-9, 1), SERVICE[[#This Row],[Booking]])</f>
        <v>0</v>
      </c>
    </row>
    <row r="4111" spans="1:26" x14ac:dyDescent="0.25">
      <c r="A4111" s="6" t="str">
        <f ca="1">no.</f>
        <v/>
      </c>
      <c r="E4111" s="4" t="str">
        <f ca="1">position</f>
        <v/>
      </c>
      <c r="J4111" s="318"/>
      <c r="M4111" s="4"/>
      <c r="O4111" s="6"/>
      <c r="Q4111" s="20"/>
      <c r="R4111" s="5" t="str">
        <f ca="1">score</f>
        <v/>
      </c>
      <c r="S4111" s="7" t="str">
        <f ca="1">rescore_svc</f>
        <v/>
      </c>
      <c r="U4111" s="11" t="str">
        <f ca="1">price</f>
        <v/>
      </c>
      <c r="V4111" s="4"/>
      <c r="Y4111" s="388">
        <f ca="1">COUNTIFS(OFFSET($B$10, 0, 0, ROW()-9, 1), SERVICE[[#This Row],[Employee ID]], OFFSET($F$10, 0, 0, ROW()-9, 1), SERVICE[[#This Row],[Resources Role]])</f>
        <v>0</v>
      </c>
      <c r="Z4111" s="388">
        <f ca="1">COUNTIFS(OFFSET($F$10, 0, 0, ROW()-9, 1), SERVICE[[#This Row],[Resources Role]], OFFSET($H$10, 0, 0, ROW()-9, 1), SERVICE[[#This Row],[Booking]])</f>
        <v>0</v>
      </c>
    </row>
    <row r="4112" spans="1:26" x14ac:dyDescent="0.25">
      <c r="A4112" s="6" t="str">
        <f ca="1">no.</f>
        <v/>
      </c>
      <c r="E4112" s="4" t="str">
        <f ca="1">position</f>
        <v/>
      </c>
      <c r="J4112" s="318"/>
      <c r="M4112" s="4"/>
      <c r="O4112" s="6"/>
      <c r="Q4112" s="20"/>
      <c r="R4112" s="5" t="str">
        <f ca="1">score</f>
        <v/>
      </c>
      <c r="S4112" s="7" t="str">
        <f ca="1">rescore_svc</f>
        <v/>
      </c>
      <c r="U4112" s="11" t="str">
        <f ca="1">price</f>
        <v/>
      </c>
      <c r="V4112" s="4"/>
      <c r="Y4112" s="388">
        <f ca="1">COUNTIFS(OFFSET($B$10, 0, 0, ROW()-9, 1), SERVICE[[#This Row],[Employee ID]], OFFSET($F$10, 0, 0, ROW()-9, 1), SERVICE[[#This Row],[Resources Role]])</f>
        <v>0</v>
      </c>
      <c r="Z4112" s="388">
        <f ca="1">COUNTIFS(OFFSET($F$10, 0, 0, ROW()-9, 1), SERVICE[[#This Row],[Resources Role]], OFFSET($H$10, 0, 0, ROW()-9, 1), SERVICE[[#This Row],[Booking]])</f>
        <v>0</v>
      </c>
    </row>
    <row r="4113" spans="1:26" x14ac:dyDescent="0.25">
      <c r="A4113" s="6" t="str">
        <f ca="1">no.</f>
        <v/>
      </c>
      <c r="E4113" s="4" t="str">
        <f ca="1">position</f>
        <v/>
      </c>
      <c r="J4113" s="318"/>
      <c r="M4113" s="4"/>
      <c r="O4113" s="6"/>
      <c r="Q4113" s="20"/>
      <c r="R4113" s="5" t="str">
        <f ca="1">score</f>
        <v/>
      </c>
      <c r="S4113" s="7" t="str">
        <f ca="1">rescore_svc</f>
        <v/>
      </c>
      <c r="U4113" s="11" t="str">
        <f ca="1">price</f>
        <v/>
      </c>
      <c r="V4113" s="4"/>
      <c r="Y4113" s="388">
        <f ca="1">COUNTIFS(OFFSET($B$10, 0, 0, ROW()-9, 1), SERVICE[[#This Row],[Employee ID]], OFFSET($F$10, 0, 0, ROW()-9, 1), SERVICE[[#This Row],[Resources Role]])</f>
        <v>0</v>
      </c>
      <c r="Z4113" s="388">
        <f ca="1">COUNTIFS(OFFSET($F$10, 0, 0, ROW()-9, 1), SERVICE[[#This Row],[Resources Role]], OFFSET($H$10, 0, 0, ROW()-9, 1), SERVICE[[#This Row],[Booking]])</f>
        <v>0</v>
      </c>
    </row>
    <row r="4114" spans="1:26" x14ac:dyDescent="0.25">
      <c r="A4114" s="6" t="str">
        <f ca="1">no.</f>
        <v/>
      </c>
      <c r="E4114" s="4" t="str">
        <f ca="1">position</f>
        <v/>
      </c>
      <c r="J4114" s="318"/>
      <c r="M4114" s="4"/>
      <c r="O4114" s="6"/>
      <c r="Q4114" s="20"/>
      <c r="R4114" s="5" t="str">
        <f ca="1">score</f>
        <v/>
      </c>
      <c r="S4114" s="7" t="str">
        <f ca="1">rescore_svc</f>
        <v/>
      </c>
      <c r="U4114" s="11" t="str">
        <f ca="1">price</f>
        <v/>
      </c>
      <c r="V4114" s="4"/>
      <c r="Y4114" s="388">
        <f ca="1">COUNTIFS(OFFSET($B$10, 0, 0, ROW()-9, 1), SERVICE[[#This Row],[Employee ID]], OFFSET($F$10, 0, 0, ROW()-9, 1), SERVICE[[#This Row],[Resources Role]])</f>
        <v>0</v>
      </c>
      <c r="Z4114" s="388">
        <f ca="1">COUNTIFS(OFFSET($F$10, 0, 0, ROW()-9, 1), SERVICE[[#This Row],[Resources Role]], OFFSET($H$10, 0, 0, ROW()-9, 1), SERVICE[[#This Row],[Booking]])</f>
        <v>0</v>
      </c>
    </row>
    <row r="4115" spans="1:26" x14ac:dyDescent="0.25">
      <c r="A4115" s="6" t="str">
        <f ca="1">no.</f>
        <v/>
      </c>
      <c r="E4115" s="4" t="str">
        <f ca="1">position</f>
        <v/>
      </c>
      <c r="J4115" s="318"/>
      <c r="M4115" s="4"/>
      <c r="O4115" s="6"/>
      <c r="Q4115" s="20"/>
      <c r="R4115" s="5" t="str">
        <f ca="1">score</f>
        <v/>
      </c>
      <c r="S4115" s="7" t="str">
        <f ca="1">rescore_svc</f>
        <v/>
      </c>
      <c r="U4115" s="11" t="str">
        <f ca="1">price</f>
        <v/>
      </c>
      <c r="V4115" s="4"/>
      <c r="Y4115" s="388">
        <f ca="1">COUNTIFS(OFFSET($B$10, 0, 0, ROW()-9, 1), SERVICE[[#This Row],[Employee ID]], OFFSET($F$10, 0, 0, ROW()-9, 1), SERVICE[[#This Row],[Resources Role]])</f>
        <v>0</v>
      </c>
      <c r="Z4115" s="388">
        <f ca="1">COUNTIFS(OFFSET($F$10, 0, 0, ROW()-9, 1), SERVICE[[#This Row],[Resources Role]], OFFSET($H$10, 0, 0, ROW()-9, 1), SERVICE[[#This Row],[Booking]])</f>
        <v>0</v>
      </c>
    </row>
    <row r="4116" spans="1:26" x14ac:dyDescent="0.25">
      <c r="A4116" s="6" t="str">
        <f ca="1">no.</f>
        <v/>
      </c>
      <c r="E4116" s="4" t="str">
        <f ca="1">position</f>
        <v/>
      </c>
      <c r="J4116" s="318"/>
      <c r="M4116" s="4"/>
      <c r="O4116" s="6"/>
      <c r="Q4116" s="20"/>
      <c r="R4116" s="5" t="str">
        <f ca="1">score</f>
        <v/>
      </c>
      <c r="S4116" s="7" t="str">
        <f ca="1">rescore_svc</f>
        <v/>
      </c>
      <c r="U4116" s="11" t="str">
        <f ca="1">price</f>
        <v/>
      </c>
      <c r="V4116" s="4"/>
      <c r="Y4116" s="388">
        <f ca="1">COUNTIFS(OFFSET($B$10, 0, 0, ROW()-9, 1), SERVICE[[#This Row],[Employee ID]], OFFSET($F$10, 0, 0, ROW()-9, 1), SERVICE[[#This Row],[Resources Role]])</f>
        <v>0</v>
      </c>
      <c r="Z4116" s="388">
        <f ca="1">COUNTIFS(OFFSET($F$10, 0, 0, ROW()-9, 1), SERVICE[[#This Row],[Resources Role]], OFFSET($H$10, 0, 0, ROW()-9, 1), SERVICE[[#This Row],[Booking]])</f>
        <v>0</v>
      </c>
    </row>
    <row r="4117" spans="1:26" x14ac:dyDescent="0.25">
      <c r="A4117" s="6" t="str">
        <f ca="1">no.</f>
        <v/>
      </c>
      <c r="E4117" s="4" t="str">
        <f ca="1">position</f>
        <v/>
      </c>
      <c r="J4117" s="318"/>
      <c r="M4117" s="4"/>
      <c r="O4117" s="6"/>
      <c r="Q4117" s="20"/>
      <c r="R4117" s="5" t="str">
        <f ca="1">score</f>
        <v/>
      </c>
      <c r="S4117" s="7" t="str">
        <f ca="1">rescore_svc</f>
        <v/>
      </c>
      <c r="U4117" s="11" t="str">
        <f ca="1">price</f>
        <v/>
      </c>
      <c r="V4117" s="4"/>
      <c r="Y4117" s="388">
        <f ca="1">COUNTIFS(OFFSET($B$10, 0, 0, ROW()-9, 1), SERVICE[[#This Row],[Employee ID]], OFFSET($F$10, 0, 0, ROW()-9, 1), SERVICE[[#This Row],[Resources Role]])</f>
        <v>0</v>
      </c>
      <c r="Z4117" s="388">
        <f ca="1">COUNTIFS(OFFSET($F$10, 0, 0, ROW()-9, 1), SERVICE[[#This Row],[Resources Role]], OFFSET($H$10, 0, 0, ROW()-9, 1), SERVICE[[#This Row],[Booking]])</f>
        <v>0</v>
      </c>
    </row>
    <row r="4118" spans="1:26" x14ac:dyDescent="0.25">
      <c r="A4118" s="6" t="str">
        <f ca="1">no.</f>
        <v/>
      </c>
      <c r="E4118" s="4" t="str">
        <f ca="1">position</f>
        <v/>
      </c>
      <c r="J4118" s="318"/>
      <c r="M4118" s="4"/>
      <c r="O4118" s="6"/>
      <c r="Q4118" s="20"/>
      <c r="R4118" s="5" t="str">
        <f ca="1">score</f>
        <v/>
      </c>
      <c r="S4118" s="7" t="str">
        <f ca="1">rescore_svc</f>
        <v/>
      </c>
      <c r="U4118" s="11" t="str">
        <f ca="1">price</f>
        <v/>
      </c>
      <c r="V4118" s="4"/>
      <c r="Y4118" s="388">
        <f ca="1">COUNTIFS(OFFSET($B$10, 0, 0, ROW()-9, 1), SERVICE[[#This Row],[Employee ID]], OFFSET($F$10, 0, 0, ROW()-9, 1), SERVICE[[#This Row],[Resources Role]])</f>
        <v>0</v>
      </c>
      <c r="Z4118" s="388">
        <f ca="1">COUNTIFS(OFFSET($F$10, 0, 0, ROW()-9, 1), SERVICE[[#This Row],[Resources Role]], OFFSET($H$10, 0, 0, ROW()-9, 1), SERVICE[[#This Row],[Booking]])</f>
        <v>0</v>
      </c>
    </row>
    <row r="4119" spans="1:26" x14ac:dyDescent="0.25">
      <c r="A4119" s="6" t="str">
        <f ca="1">no.</f>
        <v/>
      </c>
      <c r="E4119" s="4" t="str">
        <f ca="1">position</f>
        <v/>
      </c>
      <c r="J4119" s="318"/>
      <c r="M4119" s="4"/>
      <c r="O4119" s="6"/>
      <c r="Q4119" s="20"/>
      <c r="R4119" s="5" t="str">
        <f ca="1">score</f>
        <v/>
      </c>
      <c r="S4119" s="7" t="str">
        <f ca="1">rescore_svc</f>
        <v/>
      </c>
      <c r="U4119" s="11" t="str">
        <f ca="1">price</f>
        <v/>
      </c>
      <c r="V4119" s="4"/>
      <c r="Y4119" s="388">
        <f ca="1">COUNTIFS(OFFSET($B$10, 0, 0, ROW()-9, 1), SERVICE[[#This Row],[Employee ID]], OFFSET($F$10, 0, 0, ROW()-9, 1), SERVICE[[#This Row],[Resources Role]])</f>
        <v>0</v>
      </c>
      <c r="Z4119" s="388">
        <f ca="1">COUNTIFS(OFFSET($F$10, 0, 0, ROW()-9, 1), SERVICE[[#This Row],[Resources Role]], OFFSET($H$10, 0, 0, ROW()-9, 1), SERVICE[[#This Row],[Booking]])</f>
        <v>0</v>
      </c>
    </row>
    <row r="4120" spans="1:26" x14ac:dyDescent="0.25">
      <c r="A4120" s="6" t="str">
        <f ca="1">no.</f>
        <v/>
      </c>
      <c r="E4120" s="4" t="str">
        <f ca="1">position</f>
        <v/>
      </c>
      <c r="J4120" s="318"/>
      <c r="M4120" s="4"/>
      <c r="O4120" s="6"/>
      <c r="Q4120" s="20"/>
      <c r="R4120" s="5" t="str">
        <f ca="1">score</f>
        <v/>
      </c>
      <c r="S4120" s="7" t="str">
        <f ca="1">rescore_svc</f>
        <v/>
      </c>
      <c r="U4120" s="11" t="str">
        <f ca="1">price</f>
        <v/>
      </c>
      <c r="V4120" s="4"/>
      <c r="Y4120" s="388">
        <f ca="1">COUNTIFS(OFFSET($B$10, 0, 0, ROW()-9, 1), SERVICE[[#This Row],[Employee ID]], OFFSET($F$10, 0, 0, ROW()-9, 1), SERVICE[[#This Row],[Resources Role]])</f>
        <v>0</v>
      </c>
      <c r="Z4120" s="388">
        <f ca="1">COUNTIFS(OFFSET($F$10, 0, 0, ROW()-9, 1), SERVICE[[#This Row],[Resources Role]], OFFSET($H$10, 0, 0, ROW()-9, 1), SERVICE[[#This Row],[Booking]])</f>
        <v>0</v>
      </c>
    </row>
    <row r="4121" spans="1:26" x14ac:dyDescent="0.25">
      <c r="A4121" s="6" t="str">
        <f ca="1">no.</f>
        <v/>
      </c>
      <c r="E4121" s="4" t="str">
        <f ca="1">position</f>
        <v/>
      </c>
      <c r="J4121" s="318"/>
      <c r="M4121" s="4"/>
      <c r="O4121" s="6"/>
      <c r="Q4121" s="20"/>
      <c r="R4121" s="5" t="str">
        <f ca="1">score</f>
        <v/>
      </c>
      <c r="S4121" s="7" t="str">
        <f ca="1">rescore_svc</f>
        <v/>
      </c>
      <c r="U4121" s="11" t="str">
        <f ca="1">price</f>
        <v/>
      </c>
      <c r="V4121" s="4"/>
      <c r="Y4121" s="388">
        <f ca="1">COUNTIFS(OFFSET($B$10, 0, 0, ROW()-9, 1), SERVICE[[#This Row],[Employee ID]], OFFSET($F$10, 0, 0, ROW()-9, 1), SERVICE[[#This Row],[Resources Role]])</f>
        <v>0</v>
      </c>
      <c r="Z4121" s="388">
        <f ca="1">COUNTIFS(OFFSET($F$10, 0, 0, ROW()-9, 1), SERVICE[[#This Row],[Resources Role]], OFFSET($H$10, 0, 0, ROW()-9, 1), SERVICE[[#This Row],[Booking]])</f>
        <v>0</v>
      </c>
    </row>
    <row r="4122" spans="1:26" x14ac:dyDescent="0.25">
      <c r="A4122" s="6" t="str">
        <f ca="1">no.</f>
        <v/>
      </c>
      <c r="E4122" s="4" t="str">
        <f ca="1">position</f>
        <v/>
      </c>
      <c r="J4122" s="318"/>
      <c r="M4122" s="4"/>
      <c r="O4122" s="6"/>
      <c r="Q4122" s="20"/>
      <c r="R4122" s="5" t="str">
        <f ca="1">score</f>
        <v/>
      </c>
      <c r="S4122" s="7" t="str">
        <f ca="1">rescore_svc</f>
        <v/>
      </c>
      <c r="U4122" s="11" t="str">
        <f ca="1">price</f>
        <v/>
      </c>
      <c r="V4122" s="4"/>
      <c r="Y4122" s="388">
        <f ca="1">COUNTIFS(OFFSET($B$10, 0, 0, ROW()-9, 1), SERVICE[[#This Row],[Employee ID]], OFFSET($F$10, 0, 0, ROW()-9, 1), SERVICE[[#This Row],[Resources Role]])</f>
        <v>0</v>
      </c>
      <c r="Z4122" s="388">
        <f ca="1">COUNTIFS(OFFSET($F$10, 0, 0, ROW()-9, 1), SERVICE[[#This Row],[Resources Role]], OFFSET($H$10, 0, 0, ROW()-9, 1), SERVICE[[#This Row],[Booking]])</f>
        <v>0</v>
      </c>
    </row>
    <row r="4123" spans="1:26" x14ac:dyDescent="0.25">
      <c r="A4123" s="6" t="str">
        <f ca="1">no.</f>
        <v/>
      </c>
      <c r="E4123" s="4" t="str">
        <f ca="1">position</f>
        <v/>
      </c>
      <c r="J4123" s="318"/>
      <c r="M4123" s="4"/>
      <c r="O4123" s="6"/>
      <c r="Q4123" s="20"/>
      <c r="R4123" s="5" t="str">
        <f ca="1">score</f>
        <v/>
      </c>
      <c r="S4123" s="7" t="str">
        <f ca="1">rescore_svc</f>
        <v/>
      </c>
      <c r="U4123" s="11" t="str">
        <f ca="1">price</f>
        <v/>
      </c>
      <c r="V4123" s="4"/>
      <c r="Y4123" s="388">
        <f ca="1">COUNTIFS(OFFSET($B$10, 0, 0, ROW()-9, 1), SERVICE[[#This Row],[Employee ID]], OFFSET($F$10, 0, 0, ROW()-9, 1), SERVICE[[#This Row],[Resources Role]])</f>
        <v>0</v>
      </c>
      <c r="Z4123" s="388">
        <f ca="1">COUNTIFS(OFFSET($F$10, 0, 0, ROW()-9, 1), SERVICE[[#This Row],[Resources Role]], OFFSET($H$10, 0, 0, ROW()-9, 1), SERVICE[[#This Row],[Booking]])</f>
        <v>0</v>
      </c>
    </row>
    <row r="4124" spans="1:26" x14ac:dyDescent="0.25">
      <c r="A4124" s="6" t="str">
        <f ca="1">no.</f>
        <v/>
      </c>
      <c r="E4124" s="4" t="str">
        <f ca="1">position</f>
        <v/>
      </c>
      <c r="J4124" s="318"/>
      <c r="M4124" s="4"/>
      <c r="O4124" s="6"/>
      <c r="Q4124" s="20"/>
      <c r="R4124" s="5" t="str">
        <f ca="1">score</f>
        <v/>
      </c>
      <c r="S4124" s="7" t="str">
        <f ca="1">rescore_svc</f>
        <v/>
      </c>
      <c r="U4124" s="11" t="str">
        <f ca="1">price</f>
        <v/>
      </c>
      <c r="V4124" s="4"/>
      <c r="Y4124" s="388">
        <f ca="1">COUNTIFS(OFFSET($B$10, 0, 0, ROW()-9, 1), SERVICE[[#This Row],[Employee ID]], OFFSET($F$10, 0, 0, ROW()-9, 1), SERVICE[[#This Row],[Resources Role]])</f>
        <v>0</v>
      </c>
      <c r="Z4124" s="388">
        <f ca="1">COUNTIFS(OFFSET($F$10, 0, 0, ROW()-9, 1), SERVICE[[#This Row],[Resources Role]], OFFSET($H$10, 0, 0, ROW()-9, 1), SERVICE[[#This Row],[Booking]])</f>
        <v>0</v>
      </c>
    </row>
    <row r="4125" spans="1:26" x14ac:dyDescent="0.25">
      <c r="A4125" s="6" t="str">
        <f ca="1">no.</f>
        <v/>
      </c>
      <c r="E4125" s="4" t="str">
        <f ca="1">position</f>
        <v/>
      </c>
      <c r="J4125" s="318"/>
      <c r="M4125" s="4"/>
      <c r="O4125" s="6"/>
      <c r="Q4125" s="20"/>
      <c r="R4125" s="5" t="str">
        <f ca="1">score</f>
        <v/>
      </c>
      <c r="S4125" s="7" t="str">
        <f ca="1">rescore_svc</f>
        <v/>
      </c>
      <c r="U4125" s="11" t="str">
        <f ca="1">price</f>
        <v/>
      </c>
      <c r="V4125" s="4"/>
      <c r="Y4125" s="388">
        <f ca="1">COUNTIFS(OFFSET($B$10, 0, 0, ROW()-9, 1), SERVICE[[#This Row],[Employee ID]], OFFSET($F$10, 0, 0, ROW()-9, 1), SERVICE[[#This Row],[Resources Role]])</f>
        <v>0</v>
      </c>
      <c r="Z4125" s="388">
        <f ca="1">COUNTIFS(OFFSET($F$10, 0, 0, ROW()-9, 1), SERVICE[[#This Row],[Resources Role]], OFFSET($H$10, 0, 0, ROW()-9, 1), SERVICE[[#This Row],[Booking]])</f>
        <v>0</v>
      </c>
    </row>
    <row r="4126" spans="1:26" x14ac:dyDescent="0.25">
      <c r="A4126" s="6" t="str">
        <f ca="1">no.</f>
        <v/>
      </c>
      <c r="E4126" s="4" t="str">
        <f ca="1">position</f>
        <v/>
      </c>
      <c r="J4126" s="318"/>
      <c r="M4126" s="4"/>
      <c r="O4126" s="6"/>
      <c r="Q4126" s="20"/>
      <c r="R4126" s="5" t="str">
        <f ca="1">score</f>
        <v/>
      </c>
      <c r="S4126" s="7" t="str">
        <f ca="1">rescore_svc</f>
        <v/>
      </c>
      <c r="U4126" s="11" t="str">
        <f ca="1">price</f>
        <v/>
      </c>
      <c r="V4126" s="4"/>
      <c r="Y4126" s="388">
        <f ca="1">COUNTIFS(OFFSET($B$10, 0, 0, ROW()-9, 1), SERVICE[[#This Row],[Employee ID]], OFFSET($F$10, 0, 0, ROW()-9, 1), SERVICE[[#This Row],[Resources Role]])</f>
        <v>0</v>
      </c>
      <c r="Z4126" s="388">
        <f ca="1">COUNTIFS(OFFSET($F$10, 0, 0, ROW()-9, 1), SERVICE[[#This Row],[Resources Role]], OFFSET($H$10, 0, 0, ROW()-9, 1), SERVICE[[#This Row],[Booking]])</f>
        <v>0</v>
      </c>
    </row>
    <row r="4127" spans="1:26" x14ac:dyDescent="0.25">
      <c r="A4127" s="6" t="str">
        <f ca="1">no.</f>
        <v/>
      </c>
      <c r="E4127" s="4" t="str">
        <f ca="1">position</f>
        <v/>
      </c>
      <c r="J4127" s="318"/>
      <c r="M4127" s="4"/>
      <c r="O4127" s="6"/>
      <c r="Q4127" s="20"/>
      <c r="R4127" s="5" t="str">
        <f ca="1">score</f>
        <v/>
      </c>
      <c r="S4127" s="7" t="str">
        <f ca="1">rescore_svc</f>
        <v/>
      </c>
      <c r="U4127" s="11" t="str">
        <f ca="1">price</f>
        <v/>
      </c>
      <c r="V4127" s="4"/>
      <c r="Y4127" s="388">
        <f ca="1">COUNTIFS(OFFSET($B$10, 0, 0, ROW()-9, 1), SERVICE[[#This Row],[Employee ID]], OFFSET($F$10, 0, 0, ROW()-9, 1), SERVICE[[#This Row],[Resources Role]])</f>
        <v>0</v>
      </c>
      <c r="Z4127" s="388">
        <f ca="1">COUNTIFS(OFFSET($F$10, 0, 0, ROW()-9, 1), SERVICE[[#This Row],[Resources Role]], OFFSET($H$10, 0, 0, ROW()-9, 1), SERVICE[[#This Row],[Booking]])</f>
        <v>0</v>
      </c>
    </row>
    <row r="4128" spans="1:26" x14ac:dyDescent="0.25">
      <c r="A4128" s="6" t="str">
        <f ca="1">no.</f>
        <v/>
      </c>
      <c r="E4128" s="4" t="str">
        <f ca="1">position</f>
        <v/>
      </c>
      <c r="J4128" s="318"/>
      <c r="M4128" s="4"/>
      <c r="O4128" s="6"/>
      <c r="Q4128" s="20"/>
      <c r="R4128" s="5" t="str">
        <f ca="1">score</f>
        <v/>
      </c>
      <c r="S4128" s="7" t="str">
        <f ca="1">rescore_svc</f>
        <v/>
      </c>
      <c r="U4128" s="11" t="str">
        <f ca="1">price</f>
        <v/>
      </c>
      <c r="V4128" s="4"/>
      <c r="Y4128" s="388">
        <f ca="1">COUNTIFS(OFFSET($B$10, 0, 0, ROW()-9, 1), SERVICE[[#This Row],[Employee ID]], OFFSET($F$10, 0, 0, ROW()-9, 1), SERVICE[[#This Row],[Resources Role]])</f>
        <v>0</v>
      </c>
      <c r="Z4128" s="388">
        <f ca="1">COUNTIFS(OFFSET($F$10, 0, 0, ROW()-9, 1), SERVICE[[#This Row],[Resources Role]], OFFSET($H$10, 0, 0, ROW()-9, 1), SERVICE[[#This Row],[Booking]])</f>
        <v>0</v>
      </c>
    </row>
    <row r="4129" spans="1:26" x14ac:dyDescent="0.25">
      <c r="A4129" s="6" t="str">
        <f ca="1">no.</f>
        <v/>
      </c>
      <c r="E4129" s="4" t="str">
        <f ca="1">position</f>
        <v/>
      </c>
      <c r="J4129" s="318"/>
      <c r="M4129" s="4"/>
      <c r="O4129" s="6"/>
      <c r="Q4129" s="20"/>
      <c r="R4129" s="5" t="str">
        <f ca="1">score</f>
        <v/>
      </c>
      <c r="S4129" s="7" t="str">
        <f ca="1">rescore_svc</f>
        <v/>
      </c>
      <c r="U4129" s="11" t="str">
        <f ca="1">price</f>
        <v/>
      </c>
      <c r="V4129" s="4"/>
      <c r="Y4129" s="388">
        <f ca="1">COUNTIFS(OFFSET($B$10, 0, 0, ROW()-9, 1), SERVICE[[#This Row],[Employee ID]], OFFSET($F$10, 0, 0, ROW()-9, 1), SERVICE[[#This Row],[Resources Role]])</f>
        <v>0</v>
      </c>
      <c r="Z4129" s="388">
        <f ca="1">COUNTIFS(OFFSET($F$10, 0, 0, ROW()-9, 1), SERVICE[[#This Row],[Resources Role]], OFFSET($H$10, 0, 0, ROW()-9, 1), SERVICE[[#This Row],[Booking]])</f>
        <v>0</v>
      </c>
    </row>
    <row r="4130" spans="1:26" x14ac:dyDescent="0.25">
      <c r="A4130" s="6" t="str">
        <f ca="1">no.</f>
        <v/>
      </c>
      <c r="E4130" s="4" t="str">
        <f ca="1">position</f>
        <v/>
      </c>
      <c r="J4130" s="318"/>
      <c r="M4130" s="4"/>
      <c r="O4130" s="6"/>
      <c r="Q4130" s="20"/>
      <c r="R4130" s="5" t="str">
        <f ca="1">score</f>
        <v/>
      </c>
      <c r="S4130" s="7" t="str">
        <f ca="1">rescore_svc</f>
        <v/>
      </c>
      <c r="U4130" s="11" t="str">
        <f ca="1">price</f>
        <v/>
      </c>
      <c r="V4130" s="4"/>
      <c r="Y4130" s="388">
        <f ca="1">COUNTIFS(OFFSET($B$10, 0, 0, ROW()-9, 1), SERVICE[[#This Row],[Employee ID]], OFFSET($F$10, 0, 0, ROW()-9, 1), SERVICE[[#This Row],[Resources Role]])</f>
        <v>0</v>
      </c>
      <c r="Z4130" s="388">
        <f ca="1">COUNTIFS(OFFSET($F$10, 0, 0, ROW()-9, 1), SERVICE[[#This Row],[Resources Role]], OFFSET($H$10, 0, 0, ROW()-9, 1), SERVICE[[#This Row],[Booking]])</f>
        <v>0</v>
      </c>
    </row>
    <row r="4131" spans="1:26" x14ac:dyDescent="0.25">
      <c r="A4131" s="6" t="str">
        <f ca="1">no.</f>
        <v/>
      </c>
      <c r="E4131" s="4" t="str">
        <f ca="1">position</f>
        <v/>
      </c>
      <c r="J4131" s="318"/>
      <c r="M4131" s="4"/>
      <c r="O4131" s="6"/>
      <c r="Q4131" s="20"/>
      <c r="R4131" s="5" t="str">
        <f ca="1">score</f>
        <v/>
      </c>
      <c r="S4131" s="7" t="str">
        <f ca="1">rescore_svc</f>
        <v/>
      </c>
      <c r="U4131" s="11" t="str">
        <f ca="1">price</f>
        <v/>
      </c>
      <c r="V4131" s="4"/>
      <c r="Y4131" s="388">
        <f ca="1">COUNTIFS(OFFSET($B$10, 0, 0, ROW()-9, 1), SERVICE[[#This Row],[Employee ID]], OFFSET($F$10, 0, 0, ROW()-9, 1), SERVICE[[#This Row],[Resources Role]])</f>
        <v>0</v>
      </c>
      <c r="Z4131" s="388">
        <f ca="1">COUNTIFS(OFFSET($F$10, 0, 0, ROW()-9, 1), SERVICE[[#This Row],[Resources Role]], OFFSET($H$10, 0, 0, ROW()-9, 1), SERVICE[[#This Row],[Booking]])</f>
        <v>0</v>
      </c>
    </row>
    <row r="4132" spans="1:26" x14ac:dyDescent="0.25">
      <c r="A4132" s="6" t="str">
        <f ca="1">no.</f>
        <v/>
      </c>
      <c r="E4132" s="4" t="str">
        <f ca="1">position</f>
        <v/>
      </c>
      <c r="J4132" s="318"/>
      <c r="M4132" s="4"/>
      <c r="O4132" s="6"/>
      <c r="Q4132" s="20"/>
      <c r="R4132" s="5" t="str">
        <f ca="1">score</f>
        <v/>
      </c>
      <c r="S4132" s="7" t="str">
        <f ca="1">rescore_svc</f>
        <v/>
      </c>
      <c r="U4132" s="11" t="str">
        <f ca="1">price</f>
        <v/>
      </c>
      <c r="V4132" s="4"/>
      <c r="Y4132" s="388">
        <f ca="1">COUNTIFS(OFFSET($B$10, 0, 0, ROW()-9, 1), SERVICE[[#This Row],[Employee ID]], OFFSET($F$10, 0, 0, ROW()-9, 1), SERVICE[[#This Row],[Resources Role]])</f>
        <v>0</v>
      </c>
      <c r="Z4132" s="388">
        <f ca="1">COUNTIFS(OFFSET($F$10, 0, 0, ROW()-9, 1), SERVICE[[#This Row],[Resources Role]], OFFSET($H$10, 0, 0, ROW()-9, 1), SERVICE[[#This Row],[Booking]])</f>
        <v>0</v>
      </c>
    </row>
    <row r="4133" spans="1:26" x14ac:dyDescent="0.25">
      <c r="A4133" s="6" t="str">
        <f ca="1">no.</f>
        <v/>
      </c>
      <c r="E4133" s="4" t="str">
        <f ca="1">position</f>
        <v/>
      </c>
      <c r="J4133" s="318"/>
      <c r="M4133" s="4"/>
      <c r="O4133" s="6"/>
      <c r="Q4133" s="20"/>
      <c r="R4133" s="5" t="str">
        <f ca="1">score</f>
        <v/>
      </c>
      <c r="S4133" s="7" t="str">
        <f ca="1">rescore_svc</f>
        <v/>
      </c>
      <c r="U4133" s="11" t="str">
        <f ca="1">price</f>
        <v/>
      </c>
      <c r="V4133" s="4"/>
      <c r="Y4133" s="388">
        <f ca="1">COUNTIFS(OFFSET($B$10, 0, 0, ROW()-9, 1), SERVICE[[#This Row],[Employee ID]], OFFSET($F$10, 0, 0, ROW()-9, 1), SERVICE[[#This Row],[Resources Role]])</f>
        <v>0</v>
      </c>
      <c r="Z4133" s="388">
        <f ca="1">COUNTIFS(OFFSET($F$10, 0, 0, ROW()-9, 1), SERVICE[[#This Row],[Resources Role]], OFFSET($H$10, 0, 0, ROW()-9, 1), SERVICE[[#This Row],[Booking]])</f>
        <v>0</v>
      </c>
    </row>
    <row r="4134" spans="1:26" x14ac:dyDescent="0.25">
      <c r="A4134" s="6" t="str">
        <f ca="1">no.</f>
        <v/>
      </c>
      <c r="E4134" s="4" t="str">
        <f ca="1">position</f>
        <v/>
      </c>
      <c r="J4134" s="318"/>
      <c r="M4134" s="4"/>
      <c r="O4134" s="6"/>
      <c r="Q4134" s="20"/>
      <c r="R4134" s="5" t="str">
        <f ca="1">score</f>
        <v/>
      </c>
      <c r="S4134" s="7" t="str">
        <f ca="1">rescore_svc</f>
        <v/>
      </c>
      <c r="U4134" s="11" t="str">
        <f ca="1">price</f>
        <v/>
      </c>
      <c r="V4134" s="4"/>
      <c r="Y4134" s="388">
        <f ca="1">COUNTIFS(OFFSET($B$10, 0, 0, ROW()-9, 1), SERVICE[[#This Row],[Employee ID]], OFFSET($F$10, 0, 0, ROW()-9, 1), SERVICE[[#This Row],[Resources Role]])</f>
        <v>0</v>
      </c>
      <c r="Z4134" s="388">
        <f ca="1">COUNTIFS(OFFSET($F$10, 0, 0, ROW()-9, 1), SERVICE[[#This Row],[Resources Role]], OFFSET($H$10, 0, 0, ROW()-9, 1), SERVICE[[#This Row],[Booking]])</f>
        <v>0</v>
      </c>
    </row>
    <row r="4135" spans="1:26" x14ac:dyDescent="0.25">
      <c r="A4135" s="6" t="str">
        <f ca="1">no.</f>
        <v/>
      </c>
      <c r="E4135" s="4" t="str">
        <f ca="1">position</f>
        <v/>
      </c>
      <c r="J4135" s="318"/>
      <c r="M4135" s="4"/>
      <c r="O4135" s="6"/>
      <c r="Q4135" s="20"/>
      <c r="R4135" s="5" t="str">
        <f ca="1">score</f>
        <v/>
      </c>
      <c r="S4135" s="7" t="str">
        <f ca="1">rescore_svc</f>
        <v/>
      </c>
      <c r="U4135" s="11" t="str">
        <f ca="1">price</f>
        <v/>
      </c>
      <c r="V4135" s="4"/>
      <c r="Y4135" s="388">
        <f ca="1">COUNTIFS(OFFSET($B$10, 0, 0, ROW()-9, 1), SERVICE[[#This Row],[Employee ID]], OFFSET($F$10, 0, 0, ROW()-9, 1), SERVICE[[#This Row],[Resources Role]])</f>
        <v>0</v>
      </c>
      <c r="Z4135" s="388">
        <f ca="1">COUNTIFS(OFFSET($F$10, 0, 0, ROW()-9, 1), SERVICE[[#This Row],[Resources Role]], OFFSET($H$10, 0, 0, ROW()-9, 1), SERVICE[[#This Row],[Booking]])</f>
        <v>0</v>
      </c>
    </row>
    <row r="4136" spans="1:26" x14ac:dyDescent="0.25">
      <c r="A4136" s="6" t="str">
        <f ca="1">no.</f>
        <v/>
      </c>
      <c r="E4136" s="4" t="str">
        <f ca="1">position</f>
        <v/>
      </c>
      <c r="J4136" s="318"/>
      <c r="M4136" s="4"/>
      <c r="O4136" s="6"/>
      <c r="Q4136" s="20"/>
      <c r="R4136" s="5" t="str">
        <f ca="1">score</f>
        <v/>
      </c>
      <c r="S4136" s="7" t="str">
        <f ca="1">rescore_svc</f>
        <v/>
      </c>
      <c r="U4136" s="11" t="str">
        <f ca="1">price</f>
        <v/>
      </c>
      <c r="V4136" s="4"/>
      <c r="Y4136" s="388">
        <f ca="1">COUNTIFS(OFFSET($B$10, 0, 0, ROW()-9, 1), SERVICE[[#This Row],[Employee ID]], OFFSET($F$10, 0, 0, ROW()-9, 1), SERVICE[[#This Row],[Resources Role]])</f>
        <v>0</v>
      </c>
      <c r="Z4136" s="388">
        <f ca="1">COUNTIFS(OFFSET($F$10, 0, 0, ROW()-9, 1), SERVICE[[#This Row],[Resources Role]], OFFSET($H$10, 0, 0, ROW()-9, 1), SERVICE[[#This Row],[Booking]])</f>
        <v>0</v>
      </c>
    </row>
    <row r="4137" spans="1:26" x14ac:dyDescent="0.25">
      <c r="A4137" s="6" t="str">
        <f ca="1">no.</f>
        <v/>
      </c>
      <c r="E4137" s="4" t="str">
        <f ca="1">position</f>
        <v/>
      </c>
      <c r="J4137" s="318"/>
      <c r="M4137" s="4"/>
      <c r="O4137" s="6"/>
      <c r="Q4137" s="20"/>
      <c r="R4137" s="5" t="str">
        <f ca="1">score</f>
        <v/>
      </c>
      <c r="S4137" s="7" t="str">
        <f ca="1">rescore_svc</f>
        <v/>
      </c>
      <c r="U4137" s="11" t="str">
        <f ca="1">price</f>
        <v/>
      </c>
      <c r="V4137" s="4"/>
      <c r="Y4137" s="388">
        <f ca="1">COUNTIFS(OFFSET($B$10, 0, 0, ROW()-9, 1), SERVICE[[#This Row],[Employee ID]], OFFSET($F$10, 0, 0, ROW()-9, 1), SERVICE[[#This Row],[Resources Role]])</f>
        <v>0</v>
      </c>
      <c r="Z4137" s="388">
        <f ca="1">COUNTIFS(OFFSET($F$10, 0, 0, ROW()-9, 1), SERVICE[[#This Row],[Resources Role]], OFFSET($H$10, 0, 0, ROW()-9, 1), SERVICE[[#This Row],[Booking]])</f>
        <v>0</v>
      </c>
    </row>
    <row r="4138" spans="1:26" x14ac:dyDescent="0.25">
      <c r="A4138" s="6" t="str">
        <f ca="1">no.</f>
        <v/>
      </c>
      <c r="E4138" s="4" t="str">
        <f ca="1">position</f>
        <v/>
      </c>
      <c r="J4138" s="318"/>
      <c r="M4138" s="4"/>
      <c r="O4138" s="6"/>
      <c r="Q4138" s="20"/>
      <c r="R4138" s="5" t="str">
        <f ca="1">score</f>
        <v/>
      </c>
      <c r="S4138" s="7" t="str">
        <f ca="1">rescore_svc</f>
        <v/>
      </c>
      <c r="U4138" s="11" t="str">
        <f ca="1">price</f>
        <v/>
      </c>
      <c r="V4138" s="4"/>
      <c r="Y4138" s="388">
        <f ca="1">COUNTIFS(OFFSET($B$10, 0, 0, ROW()-9, 1), SERVICE[[#This Row],[Employee ID]], OFFSET($F$10, 0, 0, ROW()-9, 1), SERVICE[[#This Row],[Resources Role]])</f>
        <v>0</v>
      </c>
      <c r="Z4138" s="388">
        <f ca="1">COUNTIFS(OFFSET($F$10, 0, 0, ROW()-9, 1), SERVICE[[#This Row],[Resources Role]], OFFSET($H$10, 0, 0, ROW()-9, 1), SERVICE[[#This Row],[Booking]])</f>
        <v>0</v>
      </c>
    </row>
    <row r="4139" spans="1:26" x14ac:dyDescent="0.25">
      <c r="A4139" s="6" t="str">
        <f ca="1">no.</f>
        <v/>
      </c>
      <c r="E4139" s="4" t="str">
        <f ca="1">position</f>
        <v/>
      </c>
      <c r="J4139" s="318"/>
      <c r="M4139" s="4"/>
      <c r="O4139" s="6"/>
      <c r="Q4139" s="20"/>
      <c r="R4139" s="5" t="str">
        <f ca="1">score</f>
        <v/>
      </c>
      <c r="S4139" s="7" t="str">
        <f ca="1">rescore_svc</f>
        <v/>
      </c>
      <c r="U4139" s="11" t="str">
        <f ca="1">price</f>
        <v/>
      </c>
      <c r="V4139" s="4"/>
      <c r="Y4139" s="388">
        <f ca="1">COUNTIFS(OFFSET($B$10, 0, 0, ROW()-9, 1), SERVICE[[#This Row],[Employee ID]], OFFSET($F$10, 0, 0, ROW()-9, 1), SERVICE[[#This Row],[Resources Role]])</f>
        <v>0</v>
      </c>
      <c r="Z4139" s="388">
        <f ca="1">COUNTIFS(OFFSET($F$10, 0, 0, ROW()-9, 1), SERVICE[[#This Row],[Resources Role]], OFFSET($H$10, 0, 0, ROW()-9, 1), SERVICE[[#This Row],[Booking]])</f>
        <v>0</v>
      </c>
    </row>
    <row r="4140" spans="1:26" x14ac:dyDescent="0.25">
      <c r="A4140" s="6" t="str">
        <f ca="1">no.</f>
        <v/>
      </c>
      <c r="E4140" s="4" t="str">
        <f ca="1">position</f>
        <v/>
      </c>
      <c r="J4140" s="318"/>
      <c r="M4140" s="4"/>
      <c r="O4140" s="6"/>
      <c r="Q4140" s="20"/>
      <c r="R4140" s="5" t="str">
        <f ca="1">score</f>
        <v/>
      </c>
      <c r="S4140" s="7" t="str">
        <f ca="1">rescore_svc</f>
        <v/>
      </c>
      <c r="U4140" s="11" t="str">
        <f ca="1">price</f>
        <v/>
      </c>
      <c r="V4140" s="4"/>
      <c r="Y4140" s="388">
        <f ca="1">COUNTIFS(OFFSET($B$10, 0, 0, ROW()-9, 1), SERVICE[[#This Row],[Employee ID]], OFFSET($F$10, 0, 0, ROW()-9, 1), SERVICE[[#This Row],[Resources Role]])</f>
        <v>0</v>
      </c>
      <c r="Z4140" s="388">
        <f ca="1">COUNTIFS(OFFSET($F$10, 0, 0, ROW()-9, 1), SERVICE[[#This Row],[Resources Role]], OFFSET($H$10, 0, 0, ROW()-9, 1), SERVICE[[#This Row],[Booking]])</f>
        <v>0</v>
      </c>
    </row>
    <row r="4141" spans="1:26" x14ac:dyDescent="0.25">
      <c r="A4141" s="6" t="str">
        <f ca="1">no.</f>
        <v/>
      </c>
      <c r="E4141" s="4" t="str">
        <f ca="1">position</f>
        <v/>
      </c>
      <c r="J4141" s="318"/>
      <c r="M4141" s="4"/>
      <c r="O4141" s="6"/>
      <c r="Q4141" s="20"/>
      <c r="R4141" s="5" t="str">
        <f ca="1">score</f>
        <v/>
      </c>
      <c r="S4141" s="7" t="str">
        <f ca="1">rescore_svc</f>
        <v/>
      </c>
      <c r="U4141" s="11" t="str">
        <f ca="1">price</f>
        <v/>
      </c>
      <c r="V4141" s="4"/>
      <c r="Y4141" s="388">
        <f ca="1">COUNTIFS(OFFSET($B$10, 0, 0, ROW()-9, 1), SERVICE[[#This Row],[Employee ID]], OFFSET($F$10, 0, 0, ROW()-9, 1), SERVICE[[#This Row],[Resources Role]])</f>
        <v>0</v>
      </c>
      <c r="Z4141" s="388">
        <f ca="1">COUNTIFS(OFFSET($F$10, 0, 0, ROW()-9, 1), SERVICE[[#This Row],[Resources Role]], OFFSET($H$10, 0, 0, ROW()-9, 1), SERVICE[[#This Row],[Booking]])</f>
        <v>0</v>
      </c>
    </row>
    <row r="4142" spans="1:26" x14ac:dyDescent="0.25">
      <c r="A4142" s="6" t="str">
        <f ca="1">no.</f>
        <v/>
      </c>
      <c r="E4142" s="4" t="str">
        <f ca="1">position</f>
        <v/>
      </c>
      <c r="J4142" s="318"/>
      <c r="M4142" s="4"/>
      <c r="O4142" s="6"/>
      <c r="Q4142" s="20"/>
      <c r="R4142" s="5" t="str">
        <f ca="1">score</f>
        <v/>
      </c>
      <c r="S4142" s="7" t="str">
        <f ca="1">rescore_svc</f>
        <v/>
      </c>
      <c r="U4142" s="11" t="str">
        <f ca="1">price</f>
        <v/>
      </c>
      <c r="V4142" s="4"/>
      <c r="Y4142" s="388">
        <f ca="1">COUNTIFS(OFFSET($B$10, 0, 0, ROW()-9, 1), SERVICE[[#This Row],[Employee ID]], OFFSET($F$10, 0, 0, ROW()-9, 1), SERVICE[[#This Row],[Resources Role]])</f>
        <v>0</v>
      </c>
      <c r="Z4142" s="388">
        <f ca="1">COUNTIFS(OFFSET($F$10, 0, 0, ROW()-9, 1), SERVICE[[#This Row],[Resources Role]], OFFSET($H$10, 0, 0, ROW()-9, 1), SERVICE[[#This Row],[Booking]])</f>
        <v>0</v>
      </c>
    </row>
    <row r="4143" spans="1:26" x14ac:dyDescent="0.25">
      <c r="A4143" s="6" t="str">
        <f ca="1">no.</f>
        <v/>
      </c>
      <c r="E4143" s="4" t="str">
        <f ca="1">position</f>
        <v/>
      </c>
      <c r="J4143" s="318"/>
      <c r="M4143" s="4"/>
      <c r="O4143" s="6"/>
      <c r="Q4143" s="20"/>
      <c r="R4143" s="5" t="str">
        <f ca="1">score</f>
        <v/>
      </c>
      <c r="S4143" s="7" t="str">
        <f ca="1">rescore_svc</f>
        <v/>
      </c>
      <c r="U4143" s="11" t="str">
        <f ca="1">price</f>
        <v/>
      </c>
      <c r="V4143" s="4"/>
      <c r="Y4143" s="388">
        <f ca="1">COUNTIFS(OFFSET($B$10, 0, 0, ROW()-9, 1), SERVICE[[#This Row],[Employee ID]], OFFSET($F$10, 0, 0, ROW()-9, 1), SERVICE[[#This Row],[Resources Role]])</f>
        <v>0</v>
      </c>
      <c r="Z4143" s="388">
        <f ca="1">COUNTIFS(OFFSET($F$10, 0, 0, ROW()-9, 1), SERVICE[[#This Row],[Resources Role]], OFFSET($H$10, 0, 0, ROW()-9, 1), SERVICE[[#This Row],[Booking]])</f>
        <v>0</v>
      </c>
    </row>
    <row r="4144" spans="1:26" x14ac:dyDescent="0.25">
      <c r="A4144" s="6" t="str">
        <f ca="1">no.</f>
        <v/>
      </c>
      <c r="E4144" s="4" t="str">
        <f ca="1">position</f>
        <v/>
      </c>
      <c r="J4144" s="318"/>
      <c r="M4144" s="4"/>
      <c r="O4144" s="6"/>
      <c r="Q4144" s="20"/>
      <c r="R4144" s="5" t="str">
        <f ca="1">score</f>
        <v/>
      </c>
      <c r="S4144" s="7" t="str">
        <f ca="1">rescore_svc</f>
        <v/>
      </c>
      <c r="U4144" s="11" t="str">
        <f ca="1">price</f>
        <v/>
      </c>
      <c r="V4144" s="4"/>
      <c r="Y4144" s="388">
        <f ca="1">COUNTIFS(OFFSET($B$10, 0, 0, ROW()-9, 1), SERVICE[[#This Row],[Employee ID]], OFFSET($F$10, 0, 0, ROW()-9, 1), SERVICE[[#This Row],[Resources Role]])</f>
        <v>0</v>
      </c>
      <c r="Z4144" s="388">
        <f ca="1">COUNTIFS(OFFSET($F$10, 0, 0, ROW()-9, 1), SERVICE[[#This Row],[Resources Role]], OFFSET($H$10, 0, 0, ROW()-9, 1), SERVICE[[#This Row],[Booking]])</f>
        <v>0</v>
      </c>
    </row>
    <row r="4145" spans="1:26" x14ac:dyDescent="0.25">
      <c r="A4145" s="6" t="str">
        <f ca="1">no.</f>
        <v/>
      </c>
      <c r="E4145" s="4" t="str">
        <f ca="1">position</f>
        <v/>
      </c>
      <c r="J4145" s="318"/>
      <c r="M4145" s="4"/>
      <c r="O4145" s="6"/>
      <c r="Q4145" s="20"/>
      <c r="R4145" s="5" t="str">
        <f ca="1">score</f>
        <v/>
      </c>
      <c r="S4145" s="7" t="str">
        <f ca="1">rescore_svc</f>
        <v/>
      </c>
      <c r="U4145" s="11" t="str">
        <f ca="1">price</f>
        <v/>
      </c>
      <c r="V4145" s="4"/>
      <c r="Y4145" s="388">
        <f ca="1">COUNTIFS(OFFSET($B$10, 0, 0, ROW()-9, 1), SERVICE[[#This Row],[Employee ID]], OFFSET($F$10, 0, 0, ROW()-9, 1), SERVICE[[#This Row],[Resources Role]])</f>
        <v>0</v>
      </c>
      <c r="Z4145" s="388">
        <f ca="1">COUNTIFS(OFFSET($F$10, 0, 0, ROW()-9, 1), SERVICE[[#This Row],[Resources Role]], OFFSET($H$10, 0, 0, ROW()-9, 1), SERVICE[[#This Row],[Booking]])</f>
        <v>0</v>
      </c>
    </row>
    <row r="4146" spans="1:26" x14ac:dyDescent="0.25">
      <c r="A4146" s="6" t="str">
        <f ca="1">no.</f>
        <v/>
      </c>
      <c r="E4146" s="4" t="str">
        <f ca="1">position</f>
        <v/>
      </c>
      <c r="J4146" s="318"/>
      <c r="M4146" s="4"/>
      <c r="O4146" s="6"/>
      <c r="Q4146" s="20"/>
      <c r="R4146" s="5" t="str">
        <f ca="1">score</f>
        <v/>
      </c>
      <c r="S4146" s="7" t="str">
        <f ca="1">rescore_svc</f>
        <v/>
      </c>
      <c r="U4146" s="11" t="str">
        <f ca="1">price</f>
        <v/>
      </c>
      <c r="V4146" s="4"/>
      <c r="Y4146" s="388">
        <f ca="1">COUNTIFS(OFFSET($B$10, 0, 0, ROW()-9, 1), SERVICE[[#This Row],[Employee ID]], OFFSET($F$10, 0, 0, ROW()-9, 1), SERVICE[[#This Row],[Resources Role]])</f>
        <v>0</v>
      </c>
      <c r="Z4146" s="388">
        <f ca="1">COUNTIFS(OFFSET($F$10, 0, 0, ROW()-9, 1), SERVICE[[#This Row],[Resources Role]], OFFSET($H$10, 0, 0, ROW()-9, 1), SERVICE[[#This Row],[Booking]])</f>
        <v>0</v>
      </c>
    </row>
    <row r="4147" spans="1:26" x14ac:dyDescent="0.25">
      <c r="A4147" s="6" t="str">
        <f ca="1">no.</f>
        <v/>
      </c>
      <c r="E4147" s="4" t="str">
        <f ca="1">position</f>
        <v/>
      </c>
      <c r="J4147" s="318"/>
      <c r="M4147" s="4"/>
      <c r="O4147" s="6"/>
      <c r="Q4147" s="20"/>
      <c r="R4147" s="5" t="str">
        <f ca="1">score</f>
        <v/>
      </c>
      <c r="S4147" s="7" t="str">
        <f ca="1">rescore_svc</f>
        <v/>
      </c>
      <c r="U4147" s="11" t="str">
        <f ca="1">price</f>
        <v/>
      </c>
      <c r="V4147" s="4"/>
      <c r="Y4147" s="388">
        <f ca="1">COUNTIFS(OFFSET($B$10, 0, 0, ROW()-9, 1), SERVICE[[#This Row],[Employee ID]], OFFSET($F$10, 0, 0, ROW()-9, 1), SERVICE[[#This Row],[Resources Role]])</f>
        <v>0</v>
      </c>
      <c r="Z4147" s="388">
        <f ca="1">COUNTIFS(OFFSET($F$10, 0, 0, ROW()-9, 1), SERVICE[[#This Row],[Resources Role]], OFFSET($H$10, 0, 0, ROW()-9, 1), SERVICE[[#This Row],[Booking]])</f>
        <v>0</v>
      </c>
    </row>
    <row r="4148" spans="1:26" x14ac:dyDescent="0.25">
      <c r="A4148" s="6" t="str">
        <f ca="1">no.</f>
        <v/>
      </c>
      <c r="E4148" s="4" t="str">
        <f ca="1">position</f>
        <v/>
      </c>
      <c r="J4148" s="318"/>
      <c r="M4148" s="4"/>
      <c r="O4148" s="6"/>
      <c r="Q4148" s="20"/>
      <c r="R4148" s="5" t="str">
        <f ca="1">score</f>
        <v/>
      </c>
      <c r="S4148" s="7" t="str">
        <f ca="1">rescore_svc</f>
        <v/>
      </c>
      <c r="U4148" s="11" t="str">
        <f ca="1">price</f>
        <v/>
      </c>
      <c r="V4148" s="4"/>
      <c r="Y4148" s="388">
        <f ca="1">COUNTIFS(OFFSET($B$10, 0, 0, ROW()-9, 1), SERVICE[[#This Row],[Employee ID]], OFFSET($F$10, 0, 0, ROW()-9, 1), SERVICE[[#This Row],[Resources Role]])</f>
        <v>0</v>
      </c>
      <c r="Z4148" s="388">
        <f ca="1">COUNTIFS(OFFSET($F$10, 0, 0, ROW()-9, 1), SERVICE[[#This Row],[Resources Role]], OFFSET($H$10, 0, 0, ROW()-9, 1), SERVICE[[#This Row],[Booking]])</f>
        <v>0</v>
      </c>
    </row>
    <row r="4149" spans="1:26" x14ac:dyDescent="0.25">
      <c r="A4149" s="6" t="str">
        <f ca="1">no.</f>
        <v/>
      </c>
      <c r="E4149" s="4" t="str">
        <f ca="1">position</f>
        <v/>
      </c>
      <c r="J4149" s="318"/>
      <c r="M4149" s="4"/>
      <c r="O4149" s="6"/>
      <c r="Q4149" s="20"/>
      <c r="R4149" s="5" t="str">
        <f ca="1">score</f>
        <v/>
      </c>
      <c r="S4149" s="7" t="str">
        <f ca="1">rescore_svc</f>
        <v/>
      </c>
      <c r="U4149" s="11" t="str">
        <f ca="1">price</f>
        <v/>
      </c>
      <c r="V4149" s="4"/>
      <c r="Y4149" s="388">
        <f ca="1">COUNTIFS(OFFSET($B$10, 0, 0, ROW()-9, 1), SERVICE[[#This Row],[Employee ID]], OFFSET($F$10, 0, 0, ROW()-9, 1), SERVICE[[#This Row],[Resources Role]])</f>
        <v>0</v>
      </c>
      <c r="Z4149" s="388">
        <f ca="1">COUNTIFS(OFFSET($F$10, 0, 0, ROW()-9, 1), SERVICE[[#This Row],[Resources Role]], OFFSET($H$10, 0, 0, ROW()-9, 1), SERVICE[[#This Row],[Booking]])</f>
        <v>0</v>
      </c>
    </row>
    <row r="4150" spans="1:26" x14ac:dyDescent="0.25">
      <c r="A4150" s="6" t="str">
        <f ca="1">no.</f>
        <v/>
      </c>
      <c r="E4150" s="4" t="str">
        <f ca="1">position</f>
        <v/>
      </c>
      <c r="J4150" s="318"/>
      <c r="M4150" s="4"/>
      <c r="O4150" s="6"/>
      <c r="Q4150" s="20"/>
      <c r="R4150" s="5" t="str">
        <f ca="1">score</f>
        <v/>
      </c>
      <c r="S4150" s="7" t="str">
        <f ca="1">rescore_svc</f>
        <v/>
      </c>
      <c r="U4150" s="11" t="str">
        <f ca="1">price</f>
        <v/>
      </c>
      <c r="V4150" s="4"/>
      <c r="Y4150" s="388">
        <f ca="1">COUNTIFS(OFFSET($B$10, 0, 0, ROW()-9, 1), SERVICE[[#This Row],[Employee ID]], OFFSET($F$10, 0, 0, ROW()-9, 1), SERVICE[[#This Row],[Resources Role]])</f>
        <v>0</v>
      </c>
      <c r="Z4150" s="388">
        <f ca="1">COUNTIFS(OFFSET($F$10, 0, 0, ROW()-9, 1), SERVICE[[#This Row],[Resources Role]], OFFSET($H$10, 0, 0, ROW()-9, 1), SERVICE[[#This Row],[Booking]])</f>
        <v>0</v>
      </c>
    </row>
    <row r="4151" spans="1:26" x14ac:dyDescent="0.25">
      <c r="A4151" s="6" t="str">
        <f ca="1">no.</f>
        <v/>
      </c>
      <c r="E4151" s="4" t="str">
        <f ca="1">position</f>
        <v/>
      </c>
      <c r="J4151" s="318"/>
      <c r="M4151" s="4"/>
      <c r="O4151" s="6"/>
      <c r="Q4151" s="20"/>
      <c r="R4151" s="5" t="str">
        <f ca="1">score</f>
        <v/>
      </c>
      <c r="S4151" s="7" t="str">
        <f ca="1">rescore_svc</f>
        <v/>
      </c>
      <c r="U4151" s="11" t="str">
        <f ca="1">price</f>
        <v/>
      </c>
      <c r="V4151" s="4"/>
      <c r="Y4151" s="388">
        <f ca="1">COUNTIFS(OFFSET($B$10, 0, 0, ROW()-9, 1), SERVICE[[#This Row],[Employee ID]], OFFSET($F$10, 0, 0, ROW()-9, 1), SERVICE[[#This Row],[Resources Role]])</f>
        <v>0</v>
      </c>
      <c r="Z4151" s="388">
        <f ca="1">COUNTIFS(OFFSET($F$10, 0, 0, ROW()-9, 1), SERVICE[[#This Row],[Resources Role]], OFFSET($H$10, 0, 0, ROW()-9, 1), SERVICE[[#This Row],[Booking]])</f>
        <v>0</v>
      </c>
    </row>
    <row r="4152" spans="1:26" x14ac:dyDescent="0.25">
      <c r="A4152" s="6" t="str">
        <f ca="1">no.</f>
        <v/>
      </c>
      <c r="E4152" s="4" t="str">
        <f ca="1">position</f>
        <v/>
      </c>
      <c r="J4152" s="318"/>
      <c r="M4152" s="4"/>
      <c r="O4152" s="6"/>
      <c r="Q4152" s="20"/>
      <c r="R4152" s="5" t="str">
        <f ca="1">score</f>
        <v/>
      </c>
      <c r="S4152" s="7" t="str">
        <f ca="1">rescore_svc</f>
        <v/>
      </c>
      <c r="U4152" s="11" t="str">
        <f ca="1">price</f>
        <v/>
      </c>
      <c r="V4152" s="4"/>
      <c r="Y4152" s="388">
        <f ca="1">COUNTIFS(OFFSET($B$10, 0, 0, ROW()-9, 1), SERVICE[[#This Row],[Employee ID]], OFFSET($F$10, 0, 0, ROW()-9, 1), SERVICE[[#This Row],[Resources Role]])</f>
        <v>0</v>
      </c>
      <c r="Z4152" s="388">
        <f ca="1">COUNTIFS(OFFSET($F$10, 0, 0, ROW()-9, 1), SERVICE[[#This Row],[Resources Role]], OFFSET($H$10, 0, 0, ROW()-9, 1), SERVICE[[#This Row],[Booking]])</f>
        <v>0</v>
      </c>
    </row>
    <row r="4153" spans="1:26" x14ac:dyDescent="0.25">
      <c r="A4153" s="6" t="str">
        <f ca="1">no.</f>
        <v/>
      </c>
      <c r="E4153" s="4" t="str">
        <f ca="1">position</f>
        <v/>
      </c>
      <c r="J4153" s="318"/>
      <c r="M4153" s="4"/>
      <c r="O4153" s="6"/>
      <c r="Q4153" s="20"/>
      <c r="R4153" s="5" t="str">
        <f ca="1">score</f>
        <v/>
      </c>
      <c r="S4153" s="7" t="str">
        <f ca="1">rescore_svc</f>
        <v/>
      </c>
      <c r="U4153" s="11" t="str">
        <f ca="1">price</f>
        <v/>
      </c>
      <c r="V4153" s="4"/>
      <c r="Y4153" s="388">
        <f ca="1">COUNTIFS(OFFSET($B$10, 0, 0, ROW()-9, 1), SERVICE[[#This Row],[Employee ID]], OFFSET($F$10, 0, 0, ROW()-9, 1), SERVICE[[#This Row],[Resources Role]])</f>
        <v>0</v>
      </c>
      <c r="Z4153" s="388">
        <f ca="1">COUNTIFS(OFFSET($F$10, 0, 0, ROW()-9, 1), SERVICE[[#This Row],[Resources Role]], OFFSET($H$10, 0, 0, ROW()-9, 1), SERVICE[[#This Row],[Booking]])</f>
        <v>0</v>
      </c>
    </row>
    <row r="4154" spans="1:26" x14ac:dyDescent="0.25">
      <c r="A4154" s="6" t="str">
        <f ca="1">no.</f>
        <v/>
      </c>
      <c r="E4154" s="4" t="str">
        <f ca="1">position</f>
        <v/>
      </c>
      <c r="J4154" s="318"/>
      <c r="M4154" s="4"/>
      <c r="O4154" s="6"/>
      <c r="Q4154" s="20"/>
      <c r="R4154" s="5" t="str">
        <f ca="1">score</f>
        <v/>
      </c>
      <c r="S4154" s="7" t="str">
        <f ca="1">rescore_svc</f>
        <v/>
      </c>
      <c r="U4154" s="11" t="str">
        <f ca="1">price</f>
        <v/>
      </c>
      <c r="V4154" s="4"/>
      <c r="Y4154" s="388">
        <f ca="1">COUNTIFS(OFFSET($B$10, 0, 0, ROW()-9, 1), SERVICE[[#This Row],[Employee ID]], OFFSET($F$10, 0, 0, ROW()-9, 1), SERVICE[[#This Row],[Resources Role]])</f>
        <v>0</v>
      </c>
      <c r="Z4154" s="388">
        <f ca="1">COUNTIFS(OFFSET($F$10, 0, 0, ROW()-9, 1), SERVICE[[#This Row],[Resources Role]], OFFSET($H$10, 0, 0, ROW()-9, 1), SERVICE[[#This Row],[Booking]])</f>
        <v>0</v>
      </c>
    </row>
    <row r="4155" spans="1:26" x14ac:dyDescent="0.25">
      <c r="A4155" s="6" t="str">
        <f ca="1">no.</f>
        <v/>
      </c>
      <c r="E4155" s="4" t="str">
        <f ca="1">position</f>
        <v/>
      </c>
      <c r="J4155" s="318"/>
      <c r="M4155" s="4"/>
      <c r="O4155" s="6"/>
      <c r="Q4155" s="20"/>
      <c r="R4155" s="5" t="str">
        <f ca="1">score</f>
        <v/>
      </c>
      <c r="S4155" s="7" t="str">
        <f ca="1">rescore_svc</f>
        <v/>
      </c>
      <c r="U4155" s="11" t="str">
        <f ca="1">price</f>
        <v/>
      </c>
      <c r="V4155" s="4"/>
      <c r="Y4155" s="388">
        <f ca="1">COUNTIFS(OFFSET($B$10, 0, 0, ROW()-9, 1), SERVICE[[#This Row],[Employee ID]], OFFSET($F$10, 0, 0, ROW()-9, 1), SERVICE[[#This Row],[Resources Role]])</f>
        <v>0</v>
      </c>
      <c r="Z4155" s="388">
        <f ca="1">COUNTIFS(OFFSET($F$10, 0, 0, ROW()-9, 1), SERVICE[[#This Row],[Resources Role]], OFFSET($H$10, 0, 0, ROW()-9, 1), SERVICE[[#This Row],[Booking]])</f>
        <v>0</v>
      </c>
    </row>
    <row r="4156" spans="1:26" x14ac:dyDescent="0.25">
      <c r="A4156" s="6" t="str">
        <f ca="1">no.</f>
        <v/>
      </c>
      <c r="E4156" s="4" t="str">
        <f ca="1">position</f>
        <v/>
      </c>
      <c r="J4156" s="318"/>
      <c r="M4156" s="4"/>
      <c r="O4156" s="6"/>
      <c r="Q4156" s="20"/>
      <c r="R4156" s="5" t="str">
        <f ca="1">score</f>
        <v/>
      </c>
      <c r="S4156" s="7" t="str">
        <f ca="1">rescore_svc</f>
        <v/>
      </c>
      <c r="U4156" s="11" t="str">
        <f ca="1">price</f>
        <v/>
      </c>
      <c r="V4156" s="4"/>
      <c r="Y4156" s="388">
        <f ca="1">COUNTIFS(OFFSET($B$10, 0, 0, ROW()-9, 1), SERVICE[[#This Row],[Employee ID]], OFFSET($F$10, 0, 0, ROW()-9, 1), SERVICE[[#This Row],[Resources Role]])</f>
        <v>0</v>
      </c>
      <c r="Z4156" s="388">
        <f ca="1">COUNTIFS(OFFSET($F$10, 0, 0, ROW()-9, 1), SERVICE[[#This Row],[Resources Role]], OFFSET($H$10, 0, 0, ROW()-9, 1), SERVICE[[#This Row],[Booking]])</f>
        <v>0</v>
      </c>
    </row>
    <row r="4157" spans="1:26" x14ac:dyDescent="0.25">
      <c r="A4157" s="6" t="str">
        <f ca="1">no.</f>
        <v/>
      </c>
      <c r="E4157" s="4" t="str">
        <f ca="1">position</f>
        <v/>
      </c>
      <c r="J4157" s="318"/>
      <c r="M4157" s="4"/>
      <c r="O4157" s="6"/>
      <c r="Q4157" s="20"/>
      <c r="R4157" s="5" t="str">
        <f ca="1">score</f>
        <v/>
      </c>
      <c r="S4157" s="7" t="str">
        <f ca="1">rescore_svc</f>
        <v/>
      </c>
      <c r="U4157" s="11" t="str">
        <f ca="1">price</f>
        <v/>
      </c>
      <c r="V4157" s="4"/>
      <c r="Y4157" s="388">
        <f ca="1">COUNTIFS(OFFSET($B$10, 0, 0, ROW()-9, 1), SERVICE[[#This Row],[Employee ID]], OFFSET($F$10, 0, 0, ROW()-9, 1), SERVICE[[#This Row],[Resources Role]])</f>
        <v>0</v>
      </c>
      <c r="Z4157" s="388">
        <f ca="1">COUNTIFS(OFFSET($F$10, 0, 0, ROW()-9, 1), SERVICE[[#This Row],[Resources Role]], OFFSET($H$10, 0, 0, ROW()-9, 1), SERVICE[[#This Row],[Booking]])</f>
        <v>0</v>
      </c>
    </row>
    <row r="4158" spans="1:26" x14ac:dyDescent="0.25">
      <c r="A4158" s="6" t="str">
        <f ca="1">no.</f>
        <v/>
      </c>
      <c r="E4158" s="4" t="str">
        <f ca="1">position</f>
        <v/>
      </c>
      <c r="J4158" s="318"/>
      <c r="M4158" s="4"/>
      <c r="O4158" s="6"/>
      <c r="Q4158" s="20"/>
      <c r="R4158" s="5" t="str">
        <f ca="1">score</f>
        <v/>
      </c>
      <c r="S4158" s="7" t="str">
        <f ca="1">rescore_svc</f>
        <v/>
      </c>
      <c r="U4158" s="11" t="str">
        <f ca="1">price</f>
        <v/>
      </c>
      <c r="V4158" s="4"/>
      <c r="Y4158" s="388">
        <f ca="1">COUNTIFS(OFFSET($B$10, 0, 0, ROW()-9, 1), SERVICE[[#This Row],[Employee ID]], OFFSET($F$10, 0, 0, ROW()-9, 1), SERVICE[[#This Row],[Resources Role]])</f>
        <v>0</v>
      </c>
      <c r="Z4158" s="388">
        <f ca="1">COUNTIFS(OFFSET($F$10, 0, 0, ROW()-9, 1), SERVICE[[#This Row],[Resources Role]], OFFSET($H$10, 0, 0, ROW()-9, 1), SERVICE[[#This Row],[Booking]])</f>
        <v>0</v>
      </c>
    </row>
    <row r="4159" spans="1:26" x14ac:dyDescent="0.25">
      <c r="A4159" s="6" t="str">
        <f ca="1">no.</f>
        <v/>
      </c>
      <c r="E4159" s="4" t="str">
        <f ca="1">position</f>
        <v/>
      </c>
      <c r="J4159" s="318"/>
      <c r="M4159" s="4"/>
      <c r="O4159" s="6"/>
      <c r="Q4159" s="20"/>
      <c r="R4159" s="5" t="str">
        <f ca="1">score</f>
        <v/>
      </c>
      <c r="S4159" s="7" t="str">
        <f ca="1">rescore_svc</f>
        <v/>
      </c>
      <c r="U4159" s="11" t="str">
        <f ca="1">price</f>
        <v/>
      </c>
      <c r="V4159" s="4"/>
      <c r="Y4159" s="388">
        <f ca="1">COUNTIFS(OFFSET($B$10, 0, 0, ROW()-9, 1), SERVICE[[#This Row],[Employee ID]], OFFSET($F$10, 0, 0, ROW()-9, 1), SERVICE[[#This Row],[Resources Role]])</f>
        <v>0</v>
      </c>
      <c r="Z4159" s="388">
        <f ca="1">COUNTIFS(OFFSET($F$10, 0, 0, ROW()-9, 1), SERVICE[[#This Row],[Resources Role]], OFFSET($H$10, 0, 0, ROW()-9, 1), SERVICE[[#This Row],[Booking]])</f>
        <v>0</v>
      </c>
    </row>
    <row r="4160" spans="1:26" x14ac:dyDescent="0.25">
      <c r="A4160" s="6" t="str">
        <f ca="1">no.</f>
        <v/>
      </c>
      <c r="E4160" s="4" t="str">
        <f ca="1">position</f>
        <v/>
      </c>
      <c r="J4160" s="318"/>
      <c r="M4160" s="4"/>
      <c r="O4160" s="6"/>
      <c r="Q4160" s="20"/>
      <c r="R4160" s="5" t="str">
        <f ca="1">score</f>
        <v/>
      </c>
      <c r="S4160" s="7" t="str">
        <f ca="1">rescore_svc</f>
        <v/>
      </c>
      <c r="U4160" s="11" t="str">
        <f ca="1">price</f>
        <v/>
      </c>
      <c r="V4160" s="4"/>
      <c r="Y4160" s="388">
        <f ca="1">COUNTIFS(OFFSET($B$10, 0, 0, ROW()-9, 1), SERVICE[[#This Row],[Employee ID]], OFFSET($F$10, 0, 0, ROW()-9, 1), SERVICE[[#This Row],[Resources Role]])</f>
        <v>0</v>
      </c>
      <c r="Z4160" s="388">
        <f ca="1">COUNTIFS(OFFSET($F$10, 0, 0, ROW()-9, 1), SERVICE[[#This Row],[Resources Role]], OFFSET($H$10, 0, 0, ROW()-9, 1), SERVICE[[#This Row],[Booking]])</f>
        <v>0</v>
      </c>
    </row>
    <row r="4161" spans="1:26" x14ac:dyDescent="0.25">
      <c r="A4161" s="6" t="str">
        <f ca="1">no.</f>
        <v/>
      </c>
      <c r="E4161" s="4" t="str">
        <f ca="1">position</f>
        <v/>
      </c>
      <c r="J4161" s="318"/>
      <c r="M4161" s="4"/>
      <c r="O4161" s="6"/>
      <c r="Q4161" s="20"/>
      <c r="R4161" s="5" t="str">
        <f ca="1">score</f>
        <v/>
      </c>
      <c r="S4161" s="7" t="str">
        <f ca="1">rescore_svc</f>
        <v/>
      </c>
      <c r="U4161" s="11" t="str">
        <f ca="1">price</f>
        <v/>
      </c>
      <c r="V4161" s="4"/>
      <c r="Y4161" s="388">
        <f ca="1">COUNTIFS(OFFSET($B$10, 0, 0, ROW()-9, 1), SERVICE[[#This Row],[Employee ID]], OFFSET($F$10, 0, 0, ROW()-9, 1), SERVICE[[#This Row],[Resources Role]])</f>
        <v>0</v>
      </c>
      <c r="Z4161" s="388">
        <f ca="1">COUNTIFS(OFFSET($F$10, 0, 0, ROW()-9, 1), SERVICE[[#This Row],[Resources Role]], OFFSET($H$10, 0, 0, ROW()-9, 1), SERVICE[[#This Row],[Booking]])</f>
        <v>0</v>
      </c>
    </row>
    <row r="4162" spans="1:26" x14ac:dyDescent="0.25">
      <c r="A4162" s="6" t="str">
        <f ca="1">no.</f>
        <v/>
      </c>
      <c r="E4162" s="4" t="str">
        <f ca="1">position</f>
        <v/>
      </c>
      <c r="J4162" s="318"/>
      <c r="M4162" s="4"/>
      <c r="O4162" s="6"/>
      <c r="Q4162" s="20"/>
      <c r="R4162" s="5" t="str">
        <f ca="1">score</f>
        <v/>
      </c>
      <c r="S4162" s="7" t="str">
        <f ca="1">rescore_svc</f>
        <v/>
      </c>
      <c r="U4162" s="11" t="str">
        <f ca="1">price</f>
        <v/>
      </c>
      <c r="V4162" s="4"/>
      <c r="Y4162" s="388">
        <f ca="1">COUNTIFS(OFFSET($B$10, 0, 0, ROW()-9, 1), SERVICE[[#This Row],[Employee ID]], OFFSET($F$10, 0, 0, ROW()-9, 1), SERVICE[[#This Row],[Resources Role]])</f>
        <v>0</v>
      </c>
      <c r="Z4162" s="388">
        <f ca="1">COUNTIFS(OFFSET($F$10, 0, 0, ROW()-9, 1), SERVICE[[#This Row],[Resources Role]], OFFSET($H$10, 0, 0, ROW()-9, 1), SERVICE[[#This Row],[Booking]])</f>
        <v>0</v>
      </c>
    </row>
    <row r="4163" spans="1:26" x14ac:dyDescent="0.25">
      <c r="A4163" s="6" t="str">
        <f ca="1">no.</f>
        <v/>
      </c>
      <c r="E4163" s="4" t="str">
        <f ca="1">position</f>
        <v/>
      </c>
      <c r="J4163" s="318"/>
      <c r="M4163" s="4"/>
      <c r="O4163" s="6"/>
      <c r="Q4163" s="20"/>
      <c r="R4163" s="5" t="str">
        <f ca="1">score</f>
        <v/>
      </c>
      <c r="S4163" s="7" t="str">
        <f ca="1">rescore_svc</f>
        <v/>
      </c>
      <c r="U4163" s="11" t="str">
        <f ca="1">price</f>
        <v/>
      </c>
      <c r="V4163" s="4"/>
      <c r="Y4163" s="388">
        <f ca="1">COUNTIFS(OFFSET($B$10, 0, 0, ROW()-9, 1), SERVICE[[#This Row],[Employee ID]], OFFSET($F$10, 0, 0, ROW()-9, 1), SERVICE[[#This Row],[Resources Role]])</f>
        <v>0</v>
      </c>
      <c r="Z4163" s="388">
        <f ca="1">COUNTIFS(OFFSET($F$10, 0, 0, ROW()-9, 1), SERVICE[[#This Row],[Resources Role]], OFFSET($H$10, 0, 0, ROW()-9, 1), SERVICE[[#This Row],[Booking]])</f>
        <v>0</v>
      </c>
    </row>
    <row r="4164" spans="1:26" x14ac:dyDescent="0.25">
      <c r="A4164" s="6" t="str">
        <f ca="1">no.</f>
        <v/>
      </c>
      <c r="E4164" s="4" t="str">
        <f ca="1">position</f>
        <v/>
      </c>
      <c r="J4164" s="318"/>
      <c r="M4164" s="4"/>
      <c r="O4164" s="6"/>
      <c r="Q4164" s="20"/>
      <c r="R4164" s="5" t="str">
        <f ca="1">score</f>
        <v/>
      </c>
      <c r="S4164" s="7" t="str">
        <f ca="1">rescore_svc</f>
        <v/>
      </c>
      <c r="U4164" s="11" t="str">
        <f ca="1">price</f>
        <v/>
      </c>
      <c r="V4164" s="4"/>
      <c r="Y4164" s="388">
        <f ca="1">COUNTIFS(OFFSET($B$10, 0, 0, ROW()-9, 1), SERVICE[[#This Row],[Employee ID]], OFFSET($F$10, 0, 0, ROW()-9, 1), SERVICE[[#This Row],[Resources Role]])</f>
        <v>0</v>
      </c>
      <c r="Z4164" s="388">
        <f ca="1">COUNTIFS(OFFSET($F$10, 0, 0, ROW()-9, 1), SERVICE[[#This Row],[Resources Role]], OFFSET($H$10, 0, 0, ROW()-9, 1), SERVICE[[#This Row],[Booking]])</f>
        <v>0</v>
      </c>
    </row>
    <row r="4165" spans="1:26" x14ac:dyDescent="0.25">
      <c r="A4165" s="6" t="str">
        <f ca="1">no.</f>
        <v/>
      </c>
      <c r="E4165" s="4" t="str">
        <f ca="1">position</f>
        <v/>
      </c>
      <c r="J4165" s="318"/>
      <c r="M4165" s="4"/>
      <c r="O4165" s="6"/>
      <c r="Q4165" s="20"/>
      <c r="R4165" s="5" t="str">
        <f ca="1">score</f>
        <v/>
      </c>
      <c r="S4165" s="7" t="str">
        <f ca="1">rescore_svc</f>
        <v/>
      </c>
      <c r="U4165" s="11" t="str">
        <f ca="1">price</f>
        <v/>
      </c>
      <c r="V4165" s="4"/>
      <c r="Y4165" s="388">
        <f ca="1">COUNTIFS(OFFSET($B$10, 0, 0, ROW()-9, 1), SERVICE[[#This Row],[Employee ID]], OFFSET($F$10, 0, 0, ROW()-9, 1), SERVICE[[#This Row],[Resources Role]])</f>
        <v>0</v>
      </c>
      <c r="Z4165" s="388">
        <f ca="1">COUNTIFS(OFFSET($F$10, 0, 0, ROW()-9, 1), SERVICE[[#This Row],[Resources Role]], OFFSET($H$10, 0, 0, ROW()-9, 1), SERVICE[[#This Row],[Booking]])</f>
        <v>0</v>
      </c>
    </row>
    <row r="4166" spans="1:26" x14ac:dyDescent="0.25">
      <c r="A4166" s="6" t="str">
        <f ca="1">no.</f>
        <v/>
      </c>
      <c r="E4166" s="4" t="str">
        <f ca="1">position</f>
        <v/>
      </c>
      <c r="J4166" s="318"/>
      <c r="M4166" s="4"/>
      <c r="O4166" s="6"/>
      <c r="Q4166" s="20"/>
      <c r="R4166" s="5" t="str">
        <f ca="1">score</f>
        <v/>
      </c>
      <c r="S4166" s="7" t="str">
        <f ca="1">rescore_svc</f>
        <v/>
      </c>
      <c r="U4166" s="11" t="str">
        <f ca="1">price</f>
        <v/>
      </c>
      <c r="V4166" s="4"/>
      <c r="Y4166" s="388">
        <f ca="1">COUNTIFS(OFFSET($B$10, 0, 0, ROW()-9, 1), SERVICE[[#This Row],[Employee ID]], OFFSET($F$10, 0, 0, ROW()-9, 1), SERVICE[[#This Row],[Resources Role]])</f>
        <v>0</v>
      </c>
      <c r="Z4166" s="388">
        <f ca="1">COUNTIFS(OFFSET($F$10, 0, 0, ROW()-9, 1), SERVICE[[#This Row],[Resources Role]], OFFSET($H$10, 0, 0, ROW()-9, 1), SERVICE[[#This Row],[Booking]])</f>
        <v>0</v>
      </c>
    </row>
    <row r="4167" spans="1:26" x14ac:dyDescent="0.25">
      <c r="A4167" s="6" t="str">
        <f ca="1">no.</f>
        <v/>
      </c>
      <c r="E4167" s="4" t="str">
        <f ca="1">position</f>
        <v/>
      </c>
      <c r="J4167" s="318"/>
      <c r="M4167" s="4"/>
      <c r="O4167" s="6"/>
      <c r="Q4167" s="20"/>
      <c r="R4167" s="5" t="str">
        <f ca="1">score</f>
        <v/>
      </c>
      <c r="S4167" s="7" t="str">
        <f ca="1">rescore_svc</f>
        <v/>
      </c>
      <c r="U4167" s="11" t="str">
        <f ca="1">price</f>
        <v/>
      </c>
      <c r="V4167" s="4"/>
      <c r="Y4167" s="388">
        <f ca="1">COUNTIFS(OFFSET($B$10, 0, 0, ROW()-9, 1), SERVICE[[#This Row],[Employee ID]], OFFSET($F$10, 0, 0, ROW()-9, 1), SERVICE[[#This Row],[Resources Role]])</f>
        <v>0</v>
      </c>
      <c r="Z4167" s="388">
        <f ca="1">COUNTIFS(OFFSET($F$10, 0, 0, ROW()-9, 1), SERVICE[[#This Row],[Resources Role]], OFFSET($H$10, 0, 0, ROW()-9, 1), SERVICE[[#This Row],[Booking]])</f>
        <v>0</v>
      </c>
    </row>
    <row r="4168" spans="1:26" x14ac:dyDescent="0.25">
      <c r="A4168" s="6" t="str">
        <f ca="1">no.</f>
        <v/>
      </c>
      <c r="E4168" s="4" t="str">
        <f ca="1">position</f>
        <v/>
      </c>
      <c r="J4168" s="318"/>
      <c r="M4168" s="4"/>
      <c r="O4168" s="6"/>
      <c r="Q4168" s="20"/>
      <c r="R4168" s="5" t="str">
        <f ca="1">score</f>
        <v/>
      </c>
      <c r="S4168" s="7" t="str">
        <f ca="1">rescore_svc</f>
        <v/>
      </c>
      <c r="U4168" s="11" t="str">
        <f ca="1">price</f>
        <v/>
      </c>
      <c r="V4168" s="4"/>
      <c r="Y4168" s="388">
        <f ca="1">COUNTIFS(OFFSET($B$10, 0, 0, ROW()-9, 1), SERVICE[[#This Row],[Employee ID]], OFFSET($F$10, 0, 0, ROW()-9, 1), SERVICE[[#This Row],[Resources Role]])</f>
        <v>0</v>
      </c>
      <c r="Z4168" s="388">
        <f ca="1">COUNTIFS(OFFSET($F$10, 0, 0, ROW()-9, 1), SERVICE[[#This Row],[Resources Role]], OFFSET($H$10, 0, 0, ROW()-9, 1), SERVICE[[#This Row],[Booking]])</f>
        <v>0</v>
      </c>
    </row>
    <row r="4169" spans="1:26" x14ac:dyDescent="0.25">
      <c r="A4169" s="6" t="str">
        <f ca="1">no.</f>
        <v/>
      </c>
      <c r="E4169" s="4" t="str">
        <f ca="1">position</f>
        <v/>
      </c>
      <c r="J4169" s="318"/>
      <c r="M4169" s="4"/>
      <c r="O4169" s="6"/>
      <c r="Q4169" s="20"/>
      <c r="R4169" s="5" t="str">
        <f ca="1">score</f>
        <v/>
      </c>
      <c r="S4169" s="7" t="str">
        <f ca="1">rescore_svc</f>
        <v/>
      </c>
      <c r="U4169" s="11" t="str">
        <f ca="1">price</f>
        <v/>
      </c>
      <c r="V4169" s="4"/>
      <c r="Y4169" s="388">
        <f ca="1">COUNTIFS(OFFSET($B$10, 0, 0, ROW()-9, 1), SERVICE[[#This Row],[Employee ID]], OFFSET($F$10, 0, 0, ROW()-9, 1), SERVICE[[#This Row],[Resources Role]])</f>
        <v>0</v>
      </c>
      <c r="Z4169" s="388">
        <f ca="1">COUNTIFS(OFFSET($F$10, 0, 0, ROW()-9, 1), SERVICE[[#This Row],[Resources Role]], OFFSET($H$10, 0, 0, ROW()-9, 1), SERVICE[[#This Row],[Booking]])</f>
        <v>0</v>
      </c>
    </row>
    <row r="4170" spans="1:26" x14ac:dyDescent="0.25">
      <c r="A4170" s="6" t="str">
        <f ca="1">no.</f>
        <v/>
      </c>
      <c r="E4170" s="4" t="str">
        <f ca="1">position</f>
        <v/>
      </c>
      <c r="J4170" s="318"/>
      <c r="M4170" s="4"/>
      <c r="O4170" s="6"/>
      <c r="Q4170" s="20"/>
      <c r="R4170" s="5" t="str">
        <f ca="1">score</f>
        <v/>
      </c>
      <c r="S4170" s="7" t="str">
        <f ca="1">rescore_svc</f>
        <v/>
      </c>
      <c r="U4170" s="11" t="str">
        <f ca="1">price</f>
        <v/>
      </c>
      <c r="V4170" s="4"/>
      <c r="Y4170" s="388">
        <f ca="1">COUNTIFS(OFFSET($B$10, 0, 0, ROW()-9, 1), SERVICE[[#This Row],[Employee ID]], OFFSET($F$10, 0, 0, ROW()-9, 1), SERVICE[[#This Row],[Resources Role]])</f>
        <v>0</v>
      </c>
      <c r="Z4170" s="388">
        <f ca="1">COUNTIFS(OFFSET($F$10, 0, 0, ROW()-9, 1), SERVICE[[#This Row],[Resources Role]], OFFSET($H$10, 0, 0, ROW()-9, 1), SERVICE[[#This Row],[Booking]])</f>
        <v>0</v>
      </c>
    </row>
    <row r="4171" spans="1:26" x14ac:dyDescent="0.25">
      <c r="A4171" s="6" t="str">
        <f ca="1">no.</f>
        <v/>
      </c>
      <c r="E4171" s="4" t="str">
        <f ca="1">position</f>
        <v/>
      </c>
      <c r="J4171" s="318"/>
      <c r="M4171" s="4"/>
      <c r="O4171" s="6"/>
      <c r="Q4171" s="20"/>
      <c r="R4171" s="5" t="str">
        <f ca="1">score</f>
        <v/>
      </c>
      <c r="S4171" s="7" t="str">
        <f ca="1">rescore_svc</f>
        <v/>
      </c>
      <c r="U4171" s="11" t="str">
        <f ca="1">price</f>
        <v/>
      </c>
      <c r="V4171" s="4"/>
      <c r="Y4171" s="388">
        <f ca="1">COUNTIFS(OFFSET($B$10, 0, 0, ROW()-9, 1), SERVICE[[#This Row],[Employee ID]], OFFSET($F$10, 0, 0, ROW()-9, 1), SERVICE[[#This Row],[Resources Role]])</f>
        <v>0</v>
      </c>
      <c r="Z4171" s="388">
        <f ca="1">COUNTIFS(OFFSET($F$10, 0, 0, ROW()-9, 1), SERVICE[[#This Row],[Resources Role]], OFFSET($H$10, 0, 0, ROW()-9, 1), SERVICE[[#This Row],[Booking]])</f>
        <v>0</v>
      </c>
    </row>
    <row r="4172" spans="1:26" x14ac:dyDescent="0.25">
      <c r="A4172" s="6" t="str">
        <f ca="1">no.</f>
        <v/>
      </c>
      <c r="E4172" s="4" t="str">
        <f ca="1">position</f>
        <v/>
      </c>
      <c r="J4172" s="318"/>
      <c r="M4172" s="4"/>
      <c r="O4172" s="6"/>
      <c r="Q4172" s="20"/>
      <c r="R4172" s="5" t="str">
        <f ca="1">score</f>
        <v/>
      </c>
      <c r="S4172" s="7" t="str">
        <f ca="1">rescore_svc</f>
        <v/>
      </c>
      <c r="U4172" s="11" t="str">
        <f ca="1">price</f>
        <v/>
      </c>
      <c r="V4172" s="4"/>
      <c r="Y4172" s="388">
        <f ca="1">COUNTIFS(OFFSET($B$10, 0, 0, ROW()-9, 1), SERVICE[[#This Row],[Employee ID]], OFFSET($F$10, 0, 0, ROW()-9, 1), SERVICE[[#This Row],[Resources Role]])</f>
        <v>0</v>
      </c>
      <c r="Z4172" s="388">
        <f ca="1">COUNTIFS(OFFSET($F$10, 0, 0, ROW()-9, 1), SERVICE[[#This Row],[Resources Role]], OFFSET($H$10, 0, 0, ROW()-9, 1), SERVICE[[#This Row],[Booking]])</f>
        <v>0</v>
      </c>
    </row>
    <row r="4173" spans="1:26" x14ac:dyDescent="0.25">
      <c r="A4173" s="6" t="str">
        <f ca="1">no.</f>
        <v/>
      </c>
      <c r="E4173" s="4" t="str">
        <f ca="1">position</f>
        <v/>
      </c>
      <c r="J4173" s="318"/>
      <c r="M4173" s="4"/>
      <c r="O4173" s="6"/>
      <c r="Q4173" s="20"/>
      <c r="R4173" s="5" t="str">
        <f ca="1">score</f>
        <v/>
      </c>
      <c r="S4173" s="7" t="str">
        <f ca="1">rescore_svc</f>
        <v/>
      </c>
      <c r="U4173" s="11" t="str">
        <f ca="1">price</f>
        <v/>
      </c>
      <c r="V4173" s="4"/>
      <c r="Y4173" s="388">
        <f ca="1">COUNTIFS(OFFSET($B$10, 0, 0, ROW()-9, 1), SERVICE[[#This Row],[Employee ID]], OFFSET($F$10, 0, 0, ROW()-9, 1), SERVICE[[#This Row],[Resources Role]])</f>
        <v>0</v>
      </c>
      <c r="Z4173" s="388">
        <f ca="1">COUNTIFS(OFFSET($F$10, 0, 0, ROW()-9, 1), SERVICE[[#This Row],[Resources Role]], OFFSET($H$10, 0, 0, ROW()-9, 1), SERVICE[[#This Row],[Booking]])</f>
        <v>0</v>
      </c>
    </row>
    <row r="4174" spans="1:26" x14ac:dyDescent="0.25">
      <c r="A4174" s="6" t="str">
        <f ca="1">no.</f>
        <v/>
      </c>
      <c r="E4174" s="4" t="str">
        <f ca="1">position</f>
        <v/>
      </c>
      <c r="J4174" s="318"/>
      <c r="M4174" s="4"/>
      <c r="O4174" s="6"/>
      <c r="Q4174" s="20"/>
      <c r="R4174" s="5" t="str">
        <f ca="1">score</f>
        <v/>
      </c>
      <c r="S4174" s="7" t="str">
        <f ca="1">rescore_svc</f>
        <v/>
      </c>
      <c r="U4174" s="11" t="str">
        <f ca="1">price</f>
        <v/>
      </c>
      <c r="V4174" s="4"/>
      <c r="Y4174" s="388">
        <f ca="1">COUNTIFS(OFFSET($B$10, 0, 0, ROW()-9, 1), SERVICE[[#This Row],[Employee ID]], OFFSET($F$10, 0, 0, ROW()-9, 1), SERVICE[[#This Row],[Resources Role]])</f>
        <v>0</v>
      </c>
      <c r="Z4174" s="388">
        <f ca="1">COUNTIFS(OFFSET($F$10, 0, 0, ROW()-9, 1), SERVICE[[#This Row],[Resources Role]], OFFSET($H$10, 0, 0, ROW()-9, 1), SERVICE[[#This Row],[Booking]])</f>
        <v>0</v>
      </c>
    </row>
    <row r="4175" spans="1:26" x14ac:dyDescent="0.25">
      <c r="A4175" s="6" t="str">
        <f ca="1">no.</f>
        <v/>
      </c>
      <c r="E4175" s="4" t="str">
        <f ca="1">position</f>
        <v/>
      </c>
      <c r="J4175" s="318"/>
      <c r="M4175" s="4"/>
      <c r="O4175" s="6"/>
      <c r="Q4175" s="20"/>
      <c r="R4175" s="5" t="str">
        <f ca="1">score</f>
        <v/>
      </c>
      <c r="S4175" s="7" t="str">
        <f ca="1">rescore_svc</f>
        <v/>
      </c>
      <c r="U4175" s="11" t="str">
        <f ca="1">price</f>
        <v/>
      </c>
      <c r="V4175" s="4"/>
      <c r="Y4175" s="388">
        <f ca="1">COUNTIFS(OFFSET($B$10, 0, 0, ROW()-9, 1), SERVICE[[#This Row],[Employee ID]], OFFSET($F$10, 0, 0, ROW()-9, 1), SERVICE[[#This Row],[Resources Role]])</f>
        <v>0</v>
      </c>
      <c r="Z4175" s="388">
        <f ca="1">COUNTIFS(OFFSET($F$10, 0, 0, ROW()-9, 1), SERVICE[[#This Row],[Resources Role]], OFFSET($H$10, 0, 0, ROW()-9, 1), SERVICE[[#This Row],[Booking]])</f>
        <v>0</v>
      </c>
    </row>
    <row r="4176" spans="1:26" x14ac:dyDescent="0.25">
      <c r="A4176" s="6" t="str">
        <f ca="1">no.</f>
        <v/>
      </c>
      <c r="E4176" s="4" t="str">
        <f ca="1">position</f>
        <v/>
      </c>
      <c r="J4176" s="318"/>
      <c r="M4176" s="4"/>
      <c r="O4176" s="6"/>
      <c r="Q4176" s="20"/>
      <c r="R4176" s="5" t="str">
        <f ca="1">score</f>
        <v/>
      </c>
      <c r="S4176" s="7" t="str">
        <f ca="1">rescore_svc</f>
        <v/>
      </c>
      <c r="U4176" s="11" t="str">
        <f ca="1">price</f>
        <v/>
      </c>
      <c r="V4176" s="4"/>
      <c r="Y4176" s="388">
        <f ca="1">COUNTIFS(OFFSET($B$10, 0, 0, ROW()-9, 1), SERVICE[[#This Row],[Employee ID]], OFFSET($F$10, 0, 0, ROW()-9, 1), SERVICE[[#This Row],[Resources Role]])</f>
        <v>0</v>
      </c>
      <c r="Z4176" s="388">
        <f ca="1">COUNTIFS(OFFSET($F$10, 0, 0, ROW()-9, 1), SERVICE[[#This Row],[Resources Role]], OFFSET($H$10, 0, 0, ROW()-9, 1), SERVICE[[#This Row],[Booking]])</f>
        <v>0</v>
      </c>
    </row>
    <row r="4177" spans="1:26" x14ac:dyDescent="0.25">
      <c r="A4177" s="6" t="str">
        <f ca="1">no.</f>
        <v/>
      </c>
      <c r="E4177" s="4" t="str">
        <f ca="1">position</f>
        <v/>
      </c>
      <c r="J4177" s="318"/>
      <c r="M4177" s="4"/>
      <c r="O4177" s="6"/>
      <c r="Q4177" s="20"/>
      <c r="R4177" s="5" t="str">
        <f ca="1">score</f>
        <v/>
      </c>
      <c r="S4177" s="7" t="str">
        <f ca="1">rescore_svc</f>
        <v/>
      </c>
      <c r="U4177" s="11" t="str">
        <f ca="1">price</f>
        <v/>
      </c>
      <c r="V4177" s="4"/>
      <c r="Y4177" s="388">
        <f ca="1">COUNTIFS(OFFSET($B$10, 0, 0, ROW()-9, 1), SERVICE[[#This Row],[Employee ID]], OFFSET($F$10, 0, 0, ROW()-9, 1), SERVICE[[#This Row],[Resources Role]])</f>
        <v>0</v>
      </c>
      <c r="Z4177" s="388">
        <f ca="1">COUNTIFS(OFFSET($F$10, 0, 0, ROW()-9, 1), SERVICE[[#This Row],[Resources Role]], OFFSET($H$10, 0, 0, ROW()-9, 1), SERVICE[[#This Row],[Booking]])</f>
        <v>0</v>
      </c>
    </row>
    <row r="4178" spans="1:26" x14ac:dyDescent="0.25">
      <c r="A4178" s="6" t="str">
        <f ca="1">no.</f>
        <v/>
      </c>
      <c r="E4178" s="4" t="str">
        <f ca="1">position</f>
        <v/>
      </c>
      <c r="J4178" s="318"/>
      <c r="M4178" s="4"/>
      <c r="O4178" s="6"/>
      <c r="Q4178" s="20"/>
      <c r="R4178" s="5" t="str">
        <f ca="1">score</f>
        <v/>
      </c>
      <c r="S4178" s="7" t="str">
        <f ca="1">rescore_svc</f>
        <v/>
      </c>
      <c r="U4178" s="11" t="str">
        <f ca="1">price</f>
        <v/>
      </c>
      <c r="V4178" s="4"/>
      <c r="Y4178" s="388">
        <f ca="1">COUNTIFS(OFFSET($B$10, 0, 0, ROW()-9, 1), SERVICE[[#This Row],[Employee ID]], OFFSET($F$10, 0, 0, ROW()-9, 1), SERVICE[[#This Row],[Resources Role]])</f>
        <v>0</v>
      </c>
      <c r="Z4178" s="388">
        <f ca="1">COUNTIFS(OFFSET($F$10, 0, 0, ROW()-9, 1), SERVICE[[#This Row],[Resources Role]], OFFSET($H$10, 0, 0, ROW()-9, 1), SERVICE[[#This Row],[Booking]])</f>
        <v>0</v>
      </c>
    </row>
    <row r="4179" spans="1:26" x14ac:dyDescent="0.25">
      <c r="A4179" s="6" t="str">
        <f ca="1">no.</f>
        <v/>
      </c>
      <c r="E4179" s="4" t="str">
        <f ca="1">position</f>
        <v/>
      </c>
      <c r="J4179" s="318"/>
      <c r="M4179" s="4"/>
      <c r="O4179" s="6"/>
      <c r="Q4179" s="20"/>
      <c r="R4179" s="5" t="str">
        <f ca="1">score</f>
        <v/>
      </c>
      <c r="S4179" s="7" t="str">
        <f ca="1">rescore_svc</f>
        <v/>
      </c>
      <c r="U4179" s="11" t="str">
        <f ca="1">price</f>
        <v/>
      </c>
      <c r="V4179" s="4"/>
      <c r="Y4179" s="388">
        <f ca="1">COUNTIFS(OFFSET($B$10, 0, 0, ROW()-9, 1), SERVICE[[#This Row],[Employee ID]], OFFSET($F$10, 0, 0, ROW()-9, 1), SERVICE[[#This Row],[Resources Role]])</f>
        <v>0</v>
      </c>
      <c r="Z4179" s="388">
        <f ca="1">COUNTIFS(OFFSET($F$10, 0, 0, ROW()-9, 1), SERVICE[[#This Row],[Resources Role]], OFFSET($H$10, 0, 0, ROW()-9, 1), SERVICE[[#This Row],[Booking]])</f>
        <v>0</v>
      </c>
    </row>
    <row r="4180" spans="1:26" x14ac:dyDescent="0.25">
      <c r="A4180" s="6" t="str">
        <f ca="1">no.</f>
        <v/>
      </c>
      <c r="E4180" s="4" t="str">
        <f ca="1">position</f>
        <v/>
      </c>
      <c r="J4180" s="318"/>
      <c r="M4180" s="4"/>
      <c r="O4180" s="6"/>
      <c r="Q4180" s="20"/>
      <c r="R4180" s="5" t="str">
        <f ca="1">score</f>
        <v/>
      </c>
      <c r="S4180" s="7" t="str">
        <f ca="1">rescore_svc</f>
        <v/>
      </c>
      <c r="U4180" s="11" t="str">
        <f ca="1">price</f>
        <v/>
      </c>
      <c r="V4180" s="4"/>
      <c r="Y4180" s="388">
        <f ca="1">COUNTIFS(OFFSET($B$10, 0, 0, ROW()-9, 1), SERVICE[[#This Row],[Employee ID]], OFFSET($F$10, 0, 0, ROW()-9, 1), SERVICE[[#This Row],[Resources Role]])</f>
        <v>0</v>
      </c>
      <c r="Z4180" s="388">
        <f ca="1">COUNTIFS(OFFSET($F$10, 0, 0, ROW()-9, 1), SERVICE[[#This Row],[Resources Role]], OFFSET($H$10, 0, 0, ROW()-9, 1), SERVICE[[#This Row],[Booking]])</f>
        <v>0</v>
      </c>
    </row>
    <row r="4181" spans="1:26" x14ac:dyDescent="0.25">
      <c r="A4181" s="6" t="str">
        <f ca="1">no.</f>
        <v/>
      </c>
      <c r="E4181" s="4" t="str">
        <f ca="1">position</f>
        <v/>
      </c>
      <c r="J4181" s="318"/>
      <c r="M4181" s="4"/>
      <c r="O4181" s="6"/>
      <c r="Q4181" s="20"/>
      <c r="R4181" s="5" t="str">
        <f ca="1">score</f>
        <v/>
      </c>
      <c r="S4181" s="7" t="str">
        <f ca="1">rescore_svc</f>
        <v/>
      </c>
      <c r="U4181" s="11" t="str">
        <f ca="1">price</f>
        <v/>
      </c>
      <c r="V4181" s="4"/>
      <c r="Y4181" s="388">
        <f ca="1">COUNTIFS(OFFSET($B$10, 0, 0, ROW()-9, 1), SERVICE[[#This Row],[Employee ID]], OFFSET($F$10, 0, 0, ROW()-9, 1), SERVICE[[#This Row],[Resources Role]])</f>
        <v>0</v>
      </c>
      <c r="Z4181" s="388">
        <f ca="1">COUNTIFS(OFFSET($F$10, 0, 0, ROW()-9, 1), SERVICE[[#This Row],[Resources Role]], OFFSET($H$10, 0, 0, ROW()-9, 1), SERVICE[[#This Row],[Booking]])</f>
        <v>0</v>
      </c>
    </row>
    <row r="4182" spans="1:26" x14ac:dyDescent="0.25">
      <c r="A4182" s="6" t="str">
        <f ca="1">no.</f>
        <v/>
      </c>
      <c r="E4182" s="4" t="str">
        <f ca="1">position</f>
        <v/>
      </c>
      <c r="J4182" s="318"/>
      <c r="M4182" s="4"/>
      <c r="O4182" s="6"/>
      <c r="Q4182" s="20"/>
      <c r="R4182" s="5" t="str">
        <f ca="1">score</f>
        <v/>
      </c>
      <c r="S4182" s="7" t="str">
        <f ca="1">rescore_svc</f>
        <v/>
      </c>
      <c r="U4182" s="11" t="str">
        <f ca="1">price</f>
        <v/>
      </c>
      <c r="V4182" s="4"/>
      <c r="Y4182" s="388">
        <f ca="1">COUNTIFS(OFFSET($B$10, 0, 0, ROW()-9, 1), SERVICE[[#This Row],[Employee ID]], OFFSET($F$10, 0, 0, ROW()-9, 1), SERVICE[[#This Row],[Resources Role]])</f>
        <v>0</v>
      </c>
      <c r="Z4182" s="388">
        <f ca="1">COUNTIFS(OFFSET($F$10, 0, 0, ROW()-9, 1), SERVICE[[#This Row],[Resources Role]], OFFSET($H$10, 0, 0, ROW()-9, 1), SERVICE[[#This Row],[Booking]])</f>
        <v>0</v>
      </c>
    </row>
    <row r="4183" spans="1:26" x14ac:dyDescent="0.25">
      <c r="A4183" s="6" t="str">
        <f ca="1">no.</f>
        <v/>
      </c>
      <c r="E4183" s="4" t="str">
        <f ca="1">position</f>
        <v/>
      </c>
      <c r="J4183" s="318"/>
      <c r="M4183" s="4"/>
      <c r="O4183" s="6"/>
      <c r="Q4183" s="20"/>
      <c r="R4183" s="5" t="str">
        <f ca="1">score</f>
        <v/>
      </c>
      <c r="S4183" s="7" t="str">
        <f ca="1">rescore_svc</f>
        <v/>
      </c>
      <c r="U4183" s="11" t="str">
        <f ca="1">price</f>
        <v/>
      </c>
      <c r="V4183" s="4"/>
      <c r="Y4183" s="388">
        <f ca="1">COUNTIFS(OFFSET($B$10, 0, 0, ROW()-9, 1), SERVICE[[#This Row],[Employee ID]], OFFSET($F$10, 0, 0, ROW()-9, 1), SERVICE[[#This Row],[Resources Role]])</f>
        <v>0</v>
      </c>
      <c r="Z4183" s="388">
        <f ca="1">COUNTIFS(OFFSET($F$10, 0, 0, ROW()-9, 1), SERVICE[[#This Row],[Resources Role]], OFFSET($H$10, 0, 0, ROW()-9, 1), SERVICE[[#This Row],[Booking]])</f>
        <v>0</v>
      </c>
    </row>
    <row r="4184" spans="1:26" x14ac:dyDescent="0.25">
      <c r="A4184" s="6" t="str">
        <f ca="1">no.</f>
        <v/>
      </c>
      <c r="E4184" s="4" t="str">
        <f ca="1">position</f>
        <v/>
      </c>
      <c r="J4184" s="318"/>
      <c r="M4184" s="4"/>
      <c r="O4184" s="6"/>
      <c r="Q4184" s="20"/>
      <c r="R4184" s="5" t="str">
        <f ca="1">score</f>
        <v/>
      </c>
      <c r="S4184" s="7" t="str">
        <f ca="1">rescore_svc</f>
        <v/>
      </c>
      <c r="U4184" s="11" t="str">
        <f ca="1">price</f>
        <v/>
      </c>
      <c r="V4184" s="4"/>
      <c r="Y4184" s="388">
        <f ca="1">COUNTIFS(OFFSET($B$10, 0, 0, ROW()-9, 1), SERVICE[[#This Row],[Employee ID]], OFFSET($F$10, 0, 0, ROW()-9, 1), SERVICE[[#This Row],[Resources Role]])</f>
        <v>0</v>
      </c>
      <c r="Z4184" s="388">
        <f ca="1">COUNTIFS(OFFSET($F$10, 0, 0, ROW()-9, 1), SERVICE[[#This Row],[Resources Role]], OFFSET($H$10, 0, 0, ROW()-9, 1), SERVICE[[#This Row],[Booking]])</f>
        <v>0</v>
      </c>
    </row>
    <row r="4185" spans="1:26" x14ac:dyDescent="0.25">
      <c r="A4185" s="6" t="str">
        <f ca="1">no.</f>
        <v/>
      </c>
      <c r="E4185" s="4" t="str">
        <f ca="1">position</f>
        <v/>
      </c>
      <c r="J4185" s="318"/>
      <c r="M4185" s="4"/>
      <c r="O4185" s="6"/>
      <c r="Q4185" s="20"/>
      <c r="R4185" s="5" t="str">
        <f ca="1">score</f>
        <v/>
      </c>
      <c r="S4185" s="7" t="str">
        <f ca="1">rescore_svc</f>
        <v/>
      </c>
      <c r="U4185" s="11" t="str">
        <f ca="1">price</f>
        <v/>
      </c>
      <c r="V4185" s="4"/>
      <c r="Y4185" s="388">
        <f ca="1">COUNTIFS(OFFSET($B$10, 0, 0, ROW()-9, 1), SERVICE[[#This Row],[Employee ID]], OFFSET($F$10, 0, 0, ROW()-9, 1), SERVICE[[#This Row],[Resources Role]])</f>
        <v>0</v>
      </c>
      <c r="Z4185" s="388">
        <f ca="1">COUNTIFS(OFFSET($F$10, 0, 0, ROW()-9, 1), SERVICE[[#This Row],[Resources Role]], OFFSET($H$10, 0, 0, ROW()-9, 1), SERVICE[[#This Row],[Booking]])</f>
        <v>0</v>
      </c>
    </row>
    <row r="4186" spans="1:26" x14ac:dyDescent="0.25">
      <c r="A4186" s="6" t="str">
        <f ca="1">no.</f>
        <v/>
      </c>
      <c r="E4186" s="4" t="str">
        <f ca="1">position</f>
        <v/>
      </c>
      <c r="J4186" s="318"/>
      <c r="M4186" s="4"/>
      <c r="O4186" s="6"/>
      <c r="Q4186" s="20"/>
      <c r="R4186" s="5" t="str">
        <f ca="1">score</f>
        <v/>
      </c>
      <c r="S4186" s="7" t="str">
        <f ca="1">rescore_svc</f>
        <v/>
      </c>
      <c r="U4186" s="11" t="str">
        <f ca="1">price</f>
        <v/>
      </c>
      <c r="V4186" s="4"/>
      <c r="Y4186" s="388">
        <f ca="1">COUNTIFS(OFFSET($B$10, 0, 0, ROW()-9, 1), SERVICE[[#This Row],[Employee ID]], OFFSET($F$10, 0, 0, ROW()-9, 1), SERVICE[[#This Row],[Resources Role]])</f>
        <v>0</v>
      </c>
      <c r="Z4186" s="388">
        <f ca="1">COUNTIFS(OFFSET($F$10, 0, 0, ROW()-9, 1), SERVICE[[#This Row],[Resources Role]], OFFSET($H$10, 0, 0, ROW()-9, 1), SERVICE[[#This Row],[Booking]])</f>
        <v>0</v>
      </c>
    </row>
    <row r="4187" spans="1:26" x14ac:dyDescent="0.25">
      <c r="A4187" s="6" t="str">
        <f ca="1">no.</f>
        <v/>
      </c>
      <c r="E4187" s="4" t="str">
        <f ca="1">position</f>
        <v/>
      </c>
      <c r="J4187" s="318"/>
      <c r="M4187" s="4"/>
      <c r="O4187" s="6"/>
      <c r="Q4187" s="20"/>
      <c r="R4187" s="5" t="str">
        <f ca="1">score</f>
        <v/>
      </c>
      <c r="S4187" s="7" t="str">
        <f ca="1">rescore_svc</f>
        <v/>
      </c>
      <c r="U4187" s="11" t="str">
        <f ca="1">price</f>
        <v/>
      </c>
      <c r="V4187" s="4"/>
      <c r="Y4187" s="388">
        <f ca="1">COUNTIFS(OFFSET($B$10, 0, 0, ROW()-9, 1), SERVICE[[#This Row],[Employee ID]], OFFSET($F$10, 0, 0, ROW()-9, 1), SERVICE[[#This Row],[Resources Role]])</f>
        <v>0</v>
      </c>
      <c r="Z4187" s="388">
        <f ca="1">COUNTIFS(OFFSET($F$10, 0, 0, ROW()-9, 1), SERVICE[[#This Row],[Resources Role]], OFFSET($H$10, 0, 0, ROW()-9, 1), SERVICE[[#This Row],[Booking]])</f>
        <v>0</v>
      </c>
    </row>
    <row r="4188" spans="1:26" x14ac:dyDescent="0.25">
      <c r="A4188" s="6" t="str">
        <f ca="1">no.</f>
        <v/>
      </c>
      <c r="E4188" s="4" t="str">
        <f ca="1">position</f>
        <v/>
      </c>
      <c r="J4188" s="318"/>
      <c r="M4188" s="4"/>
      <c r="O4188" s="6"/>
      <c r="Q4188" s="20"/>
      <c r="R4188" s="5" t="str">
        <f ca="1">score</f>
        <v/>
      </c>
      <c r="S4188" s="7" t="str">
        <f ca="1">rescore_svc</f>
        <v/>
      </c>
      <c r="U4188" s="11" t="str">
        <f ca="1">price</f>
        <v/>
      </c>
      <c r="V4188" s="4"/>
      <c r="Y4188" s="388">
        <f ca="1">COUNTIFS(OFFSET($B$10, 0, 0, ROW()-9, 1), SERVICE[[#This Row],[Employee ID]], OFFSET($F$10, 0, 0, ROW()-9, 1), SERVICE[[#This Row],[Resources Role]])</f>
        <v>0</v>
      </c>
      <c r="Z4188" s="388">
        <f ca="1">COUNTIFS(OFFSET($F$10, 0, 0, ROW()-9, 1), SERVICE[[#This Row],[Resources Role]], OFFSET($H$10, 0, 0, ROW()-9, 1), SERVICE[[#This Row],[Booking]])</f>
        <v>0</v>
      </c>
    </row>
    <row r="4189" spans="1:26" x14ac:dyDescent="0.25">
      <c r="A4189" s="6" t="str">
        <f ca="1">no.</f>
        <v/>
      </c>
      <c r="E4189" s="4" t="str">
        <f ca="1">position</f>
        <v/>
      </c>
      <c r="J4189" s="318"/>
      <c r="M4189" s="4"/>
      <c r="O4189" s="6"/>
      <c r="Q4189" s="20"/>
      <c r="R4189" s="5" t="str">
        <f ca="1">score</f>
        <v/>
      </c>
      <c r="S4189" s="7" t="str">
        <f ca="1">rescore_svc</f>
        <v/>
      </c>
      <c r="U4189" s="11" t="str">
        <f ca="1">price</f>
        <v/>
      </c>
      <c r="V4189" s="4"/>
      <c r="Y4189" s="388">
        <f ca="1">COUNTIFS(OFFSET($B$10, 0, 0, ROW()-9, 1), SERVICE[[#This Row],[Employee ID]], OFFSET($F$10, 0, 0, ROW()-9, 1), SERVICE[[#This Row],[Resources Role]])</f>
        <v>0</v>
      </c>
      <c r="Z4189" s="388">
        <f ca="1">COUNTIFS(OFFSET($F$10, 0, 0, ROW()-9, 1), SERVICE[[#This Row],[Resources Role]], OFFSET($H$10, 0, 0, ROW()-9, 1), SERVICE[[#This Row],[Booking]])</f>
        <v>0</v>
      </c>
    </row>
    <row r="4190" spans="1:26" x14ac:dyDescent="0.25">
      <c r="A4190" s="6" t="str">
        <f ca="1">no.</f>
        <v/>
      </c>
      <c r="E4190" s="4" t="str">
        <f ca="1">position</f>
        <v/>
      </c>
      <c r="J4190" s="318"/>
      <c r="M4190" s="4"/>
      <c r="O4190" s="6"/>
      <c r="Q4190" s="20"/>
      <c r="R4190" s="5" t="str">
        <f ca="1">score</f>
        <v/>
      </c>
      <c r="S4190" s="7" t="str">
        <f ca="1">rescore_svc</f>
        <v/>
      </c>
      <c r="U4190" s="11" t="str">
        <f ca="1">price</f>
        <v/>
      </c>
      <c r="V4190" s="4"/>
      <c r="Y4190" s="388">
        <f ca="1">COUNTIFS(OFFSET($B$10, 0, 0, ROW()-9, 1), SERVICE[[#This Row],[Employee ID]], OFFSET($F$10, 0, 0, ROW()-9, 1), SERVICE[[#This Row],[Resources Role]])</f>
        <v>0</v>
      </c>
      <c r="Z4190" s="388">
        <f ca="1">COUNTIFS(OFFSET($F$10, 0, 0, ROW()-9, 1), SERVICE[[#This Row],[Resources Role]], OFFSET($H$10, 0, 0, ROW()-9, 1), SERVICE[[#This Row],[Booking]])</f>
        <v>0</v>
      </c>
    </row>
    <row r="4191" spans="1:26" x14ac:dyDescent="0.25">
      <c r="A4191" s="6" t="str">
        <f ca="1">no.</f>
        <v/>
      </c>
      <c r="E4191" s="4" t="str">
        <f ca="1">position</f>
        <v/>
      </c>
      <c r="J4191" s="318"/>
      <c r="M4191" s="4"/>
      <c r="O4191" s="6"/>
      <c r="Q4191" s="20"/>
      <c r="R4191" s="5" t="str">
        <f ca="1">score</f>
        <v/>
      </c>
      <c r="S4191" s="7" t="str">
        <f ca="1">rescore_svc</f>
        <v/>
      </c>
      <c r="U4191" s="11" t="str">
        <f ca="1">price</f>
        <v/>
      </c>
      <c r="V4191" s="4"/>
      <c r="Y4191" s="388">
        <f ca="1">COUNTIFS(OFFSET($B$10, 0, 0, ROW()-9, 1), SERVICE[[#This Row],[Employee ID]], OFFSET($F$10, 0, 0, ROW()-9, 1), SERVICE[[#This Row],[Resources Role]])</f>
        <v>0</v>
      </c>
      <c r="Z4191" s="388">
        <f ca="1">COUNTIFS(OFFSET($F$10, 0, 0, ROW()-9, 1), SERVICE[[#This Row],[Resources Role]], OFFSET($H$10, 0, 0, ROW()-9, 1), SERVICE[[#This Row],[Booking]])</f>
        <v>0</v>
      </c>
    </row>
    <row r="4192" spans="1:26" x14ac:dyDescent="0.25">
      <c r="A4192" s="6" t="str">
        <f ca="1">no.</f>
        <v/>
      </c>
      <c r="E4192" s="4" t="str">
        <f ca="1">position</f>
        <v/>
      </c>
      <c r="J4192" s="318"/>
      <c r="M4192" s="4"/>
      <c r="O4192" s="6"/>
      <c r="Q4192" s="20"/>
      <c r="R4192" s="5" t="str">
        <f ca="1">score</f>
        <v/>
      </c>
      <c r="S4192" s="7" t="str">
        <f ca="1">rescore_svc</f>
        <v/>
      </c>
      <c r="U4192" s="11" t="str">
        <f ca="1">price</f>
        <v/>
      </c>
      <c r="V4192" s="4"/>
      <c r="Y4192" s="388">
        <f ca="1">COUNTIFS(OFFSET($B$10, 0, 0, ROW()-9, 1), SERVICE[[#This Row],[Employee ID]], OFFSET($F$10, 0, 0, ROW()-9, 1), SERVICE[[#This Row],[Resources Role]])</f>
        <v>0</v>
      </c>
      <c r="Z4192" s="388">
        <f ca="1">COUNTIFS(OFFSET($F$10, 0, 0, ROW()-9, 1), SERVICE[[#This Row],[Resources Role]], OFFSET($H$10, 0, 0, ROW()-9, 1), SERVICE[[#This Row],[Booking]])</f>
        <v>0</v>
      </c>
    </row>
    <row r="4193" spans="1:26" x14ac:dyDescent="0.25">
      <c r="A4193" s="6" t="str">
        <f ca="1">no.</f>
        <v/>
      </c>
      <c r="E4193" s="4" t="str">
        <f ca="1">position</f>
        <v/>
      </c>
      <c r="J4193" s="318"/>
      <c r="M4193" s="4"/>
      <c r="O4193" s="6"/>
      <c r="Q4193" s="20"/>
      <c r="R4193" s="5" t="str">
        <f ca="1">score</f>
        <v/>
      </c>
      <c r="S4193" s="7" t="str">
        <f ca="1">rescore_svc</f>
        <v/>
      </c>
      <c r="U4193" s="11" t="str">
        <f ca="1">price</f>
        <v/>
      </c>
      <c r="V4193" s="4"/>
      <c r="Y4193" s="388">
        <f ca="1">COUNTIFS(OFFSET($B$10, 0, 0, ROW()-9, 1), SERVICE[[#This Row],[Employee ID]], OFFSET($F$10, 0, 0, ROW()-9, 1), SERVICE[[#This Row],[Resources Role]])</f>
        <v>0</v>
      </c>
      <c r="Z4193" s="388">
        <f ca="1">COUNTIFS(OFFSET($F$10, 0, 0, ROW()-9, 1), SERVICE[[#This Row],[Resources Role]], OFFSET($H$10, 0, 0, ROW()-9, 1), SERVICE[[#This Row],[Booking]])</f>
        <v>0</v>
      </c>
    </row>
    <row r="4194" spans="1:26" x14ac:dyDescent="0.25">
      <c r="A4194" s="6" t="str">
        <f ca="1">no.</f>
        <v/>
      </c>
      <c r="E4194" s="4" t="str">
        <f ca="1">position</f>
        <v/>
      </c>
      <c r="J4194" s="318"/>
      <c r="M4194" s="4"/>
      <c r="O4194" s="6"/>
      <c r="Q4194" s="20"/>
      <c r="R4194" s="5" t="str">
        <f ca="1">score</f>
        <v/>
      </c>
      <c r="S4194" s="7" t="str">
        <f ca="1">rescore_svc</f>
        <v/>
      </c>
      <c r="U4194" s="11" t="str">
        <f ca="1">price</f>
        <v/>
      </c>
      <c r="V4194" s="4"/>
      <c r="Y4194" s="388">
        <f ca="1">COUNTIFS(OFFSET($B$10, 0, 0, ROW()-9, 1), SERVICE[[#This Row],[Employee ID]], OFFSET($F$10, 0, 0, ROW()-9, 1), SERVICE[[#This Row],[Resources Role]])</f>
        <v>0</v>
      </c>
      <c r="Z4194" s="388">
        <f ca="1">COUNTIFS(OFFSET($F$10, 0, 0, ROW()-9, 1), SERVICE[[#This Row],[Resources Role]], OFFSET($H$10, 0, 0, ROW()-9, 1), SERVICE[[#This Row],[Booking]])</f>
        <v>0</v>
      </c>
    </row>
    <row r="4195" spans="1:26" x14ac:dyDescent="0.25">
      <c r="A4195" s="6" t="str">
        <f ca="1">no.</f>
        <v/>
      </c>
      <c r="E4195" s="4" t="str">
        <f ca="1">position</f>
        <v/>
      </c>
      <c r="J4195" s="318"/>
      <c r="M4195" s="4"/>
      <c r="O4195" s="6"/>
      <c r="Q4195" s="20"/>
      <c r="R4195" s="5" t="str">
        <f ca="1">score</f>
        <v/>
      </c>
      <c r="S4195" s="7" t="str">
        <f ca="1">rescore_svc</f>
        <v/>
      </c>
      <c r="U4195" s="11" t="str">
        <f ca="1">price</f>
        <v/>
      </c>
      <c r="V4195" s="4"/>
      <c r="Y4195" s="388">
        <f ca="1">COUNTIFS(OFFSET($B$10, 0, 0, ROW()-9, 1), SERVICE[[#This Row],[Employee ID]], OFFSET($F$10, 0, 0, ROW()-9, 1), SERVICE[[#This Row],[Resources Role]])</f>
        <v>0</v>
      </c>
      <c r="Z4195" s="388">
        <f ca="1">COUNTIFS(OFFSET($F$10, 0, 0, ROW()-9, 1), SERVICE[[#This Row],[Resources Role]], OFFSET($H$10, 0, 0, ROW()-9, 1), SERVICE[[#This Row],[Booking]])</f>
        <v>0</v>
      </c>
    </row>
    <row r="4196" spans="1:26" x14ac:dyDescent="0.25">
      <c r="A4196" s="6" t="str">
        <f ca="1">no.</f>
        <v/>
      </c>
      <c r="E4196" s="4" t="str">
        <f ca="1">position</f>
        <v/>
      </c>
      <c r="J4196" s="318"/>
      <c r="M4196" s="4"/>
      <c r="O4196" s="6"/>
      <c r="Q4196" s="20"/>
      <c r="R4196" s="5" t="str">
        <f ca="1">score</f>
        <v/>
      </c>
      <c r="S4196" s="7" t="str">
        <f ca="1">rescore_svc</f>
        <v/>
      </c>
      <c r="U4196" s="11" t="str">
        <f ca="1">price</f>
        <v/>
      </c>
      <c r="V4196" s="4"/>
      <c r="Y4196" s="388">
        <f ca="1">COUNTIFS(OFFSET($B$10, 0, 0, ROW()-9, 1), SERVICE[[#This Row],[Employee ID]], OFFSET($F$10, 0, 0, ROW()-9, 1), SERVICE[[#This Row],[Resources Role]])</f>
        <v>0</v>
      </c>
      <c r="Z4196" s="388">
        <f ca="1">COUNTIFS(OFFSET($F$10, 0, 0, ROW()-9, 1), SERVICE[[#This Row],[Resources Role]], OFFSET($H$10, 0, 0, ROW()-9, 1), SERVICE[[#This Row],[Booking]])</f>
        <v>0</v>
      </c>
    </row>
    <row r="4197" spans="1:26" x14ac:dyDescent="0.25">
      <c r="A4197" s="6" t="str">
        <f ca="1">no.</f>
        <v/>
      </c>
      <c r="E4197" s="4" t="str">
        <f ca="1">position</f>
        <v/>
      </c>
      <c r="J4197" s="318"/>
      <c r="M4197" s="4"/>
      <c r="O4197" s="6"/>
      <c r="Q4197" s="20"/>
      <c r="R4197" s="5" t="str">
        <f ca="1">score</f>
        <v/>
      </c>
      <c r="S4197" s="7" t="str">
        <f ca="1">rescore_svc</f>
        <v/>
      </c>
      <c r="U4197" s="11" t="str">
        <f ca="1">price</f>
        <v/>
      </c>
      <c r="V4197" s="4"/>
      <c r="Y4197" s="388">
        <f ca="1">COUNTIFS(OFFSET($B$10, 0, 0, ROW()-9, 1), SERVICE[[#This Row],[Employee ID]], OFFSET($F$10, 0, 0, ROW()-9, 1), SERVICE[[#This Row],[Resources Role]])</f>
        <v>0</v>
      </c>
      <c r="Z4197" s="388">
        <f ca="1">COUNTIFS(OFFSET($F$10, 0, 0, ROW()-9, 1), SERVICE[[#This Row],[Resources Role]], OFFSET($H$10, 0, 0, ROW()-9, 1), SERVICE[[#This Row],[Booking]])</f>
        <v>0</v>
      </c>
    </row>
    <row r="4198" spans="1:26" x14ac:dyDescent="0.25">
      <c r="A4198" s="6" t="str">
        <f ca="1">no.</f>
        <v/>
      </c>
      <c r="E4198" s="4" t="str">
        <f ca="1">position</f>
        <v/>
      </c>
      <c r="J4198" s="318"/>
      <c r="M4198" s="4"/>
      <c r="O4198" s="6"/>
      <c r="Q4198" s="20"/>
      <c r="R4198" s="5" t="str">
        <f ca="1">score</f>
        <v/>
      </c>
      <c r="S4198" s="7" t="str">
        <f ca="1">rescore_svc</f>
        <v/>
      </c>
      <c r="U4198" s="11" t="str">
        <f ca="1">price</f>
        <v/>
      </c>
      <c r="V4198" s="4"/>
      <c r="Y4198" s="388">
        <f ca="1">COUNTIFS(OFFSET($B$10, 0, 0, ROW()-9, 1), SERVICE[[#This Row],[Employee ID]], OFFSET($F$10, 0, 0, ROW()-9, 1), SERVICE[[#This Row],[Resources Role]])</f>
        <v>0</v>
      </c>
      <c r="Z4198" s="388">
        <f ca="1">COUNTIFS(OFFSET($F$10, 0, 0, ROW()-9, 1), SERVICE[[#This Row],[Resources Role]], OFFSET($H$10, 0, 0, ROW()-9, 1), SERVICE[[#This Row],[Booking]])</f>
        <v>0</v>
      </c>
    </row>
    <row r="4199" spans="1:26" x14ac:dyDescent="0.25">
      <c r="A4199" s="6" t="str">
        <f ca="1">no.</f>
        <v/>
      </c>
      <c r="E4199" s="4" t="str">
        <f ca="1">position</f>
        <v/>
      </c>
      <c r="J4199" s="318"/>
      <c r="M4199" s="4"/>
      <c r="O4199" s="6"/>
      <c r="Q4199" s="20"/>
      <c r="R4199" s="5" t="str">
        <f ca="1">score</f>
        <v/>
      </c>
      <c r="S4199" s="7" t="str">
        <f ca="1">rescore_svc</f>
        <v/>
      </c>
      <c r="U4199" s="11" t="str">
        <f ca="1">price</f>
        <v/>
      </c>
      <c r="V4199" s="4"/>
      <c r="Y4199" s="388">
        <f ca="1">COUNTIFS(OFFSET($B$10, 0, 0, ROW()-9, 1), SERVICE[[#This Row],[Employee ID]], OFFSET($F$10, 0, 0, ROW()-9, 1), SERVICE[[#This Row],[Resources Role]])</f>
        <v>0</v>
      </c>
      <c r="Z4199" s="388">
        <f ca="1">COUNTIFS(OFFSET($F$10, 0, 0, ROW()-9, 1), SERVICE[[#This Row],[Resources Role]], OFFSET($H$10, 0, 0, ROW()-9, 1), SERVICE[[#This Row],[Booking]])</f>
        <v>0</v>
      </c>
    </row>
    <row r="4200" spans="1:26" x14ac:dyDescent="0.25">
      <c r="A4200" s="6" t="str">
        <f ca="1">no.</f>
        <v/>
      </c>
      <c r="E4200" s="4" t="str">
        <f ca="1">position</f>
        <v/>
      </c>
      <c r="J4200" s="318"/>
      <c r="M4200" s="4"/>
      <c r="O4200" s="6"/>
      <c r="Q4200" s="20"/>
      <c r="R4200" s="5" t="str">
        <f ca="1">score</f>
        <v/>
      </c>
      <c r="S4200" s="7" t="str">
        <f ca="1">rescore_svc</f>
        <v/>
      </c>
      <c r="U4200" s="11" t="str">
        <f ca="1">price</f>
        <v/>
      </c>
      <c r="V4200" s="4"/>
      <c r="Y4200" s="388">
        <f ca="1">COUNTIFS(OFFSET($B$10, 0, 0, ROW()-9, 1), SERVICE[[#This Row],[Employee ID]], OFFSET($F$10, 0, 0, ROW()-9, 1), SERVICE[[#This Row],[Resources Role]])</f>
        <v>0</v>
      </c>
      <c r="Z4200" s="388">
        <f ca="1">COUNTIFS(OFFSET($F$10, 0, 0, ROW()-9, 1), SERVICE[[#This Row],[Resources Role]], OFFSET($H$10, 0, 0, ROW()-9, 1), SERVICE[[#This Row],[Booking]])</f>
        <v>0</v>
      </c>
    </row>
    <row r="4201" spans="1:26" x14ac:dyDescent="0.25">
      <c r="A4201" s="6" t="str">
        <f ca="1">no.</f>
        <v/>
      </c>
      <c r="E4201" s="4" t="str">
        <f ca="1">position</f>
        <v/>
      </c>
      <c r="J4201" s="318"/>
      <c r="M4201" s="4"/>
      <c r="O4201" s="6"/>
      <c r="Q4201" s="20"/>
      <c r="R4201" s="5" t="str">
        <f ca="1">score</f>
        <v/>
      </c>
      <c r="S4201" s="7" t="str">
        <f ca="1">rescore_svc</f>
        <v/>
      </c>
      <c r="U4201" s="11" t="str">
        <f ca="1">price</f>
        <v/>
      </c>
      <c r="V4201" s="4"/>
      <c r="Y4201" s="388">
        <f ca="1">COUNTIFS(OFFSET($B$10, 0, 0, ROW()-9, 1), SERVICE[[#This Row],[Employee ID]], OFFSET($F$10, 0, 0, ROW()-9, 1), SERVICE[[#This Row],[Resources Role]])</f>
        <v>0</v>
      </c>
      <c r="Z4201" s="388">
        <f ca="1">COUNTIFS(OFFSET($F$10, 0, 0, ROW()-9, 1), SERVICE[[#This Row],[Resources Role]], OFFSET($H$10, 0, 0, ROW()-9, 1), SERVICE[[#This Row],[Booking]])</f>
        <v>0</v>
      </c>
    </row>
    <row r="4202" spans="1:26" x14ac:dyDescent="0.25">
      <c r="A4202" s="6" t="str">
        <f ca="1">no.</f>
        <v/>
      </c>
      <c r="E4202" s="4" t="str">
        <f ca="1">position</f>
        <v/>
      </c>
      <c r="J4202" s="318"/>
      <c r="M4202" s="4"/>
      <c r="O4202" s="6"/>
      <c r="Q4202" s="20"/>
      <c r="R4202" s="5" t="str">
        <f ca="1">score</f>
        <v/>
      </c>
      <c r="S4202" s="7" t="str">
        <f ca="1">rescore_svc</f>
        <v/>
      </c>
      <c r="U4202" s="11" t="str">
        <f ca="1">price</f>
        <v/>
      </c>
      <c r="V4202" s="4"/>
      <c r="Y4202" s="388">
        <f ca="1">COUNTIFS(OFFSET($B$10, 0, 0, ROW()-9, 1), SERVICE[[#This Row],[Employee ID]], OFFSET($F$10, 0, 0, ROW()-9, 1), SERVICE[[#This Row],[Resources Role]])</f>
        <v>0</v>
      </c>
      <c r="Z4202" s="388">
        <f ca="1">COUNTIFS(OFFSET($F$10, 0, 0, ROW()-9, 1), SERVICE[[#This Row],[Resources Role]], OFFSET($H$10, 0, 0, ROW()-9, 1), SERVICE[[#This Row],[Booking]])</f>
        <v>0</v>
      </c>
    </row>
    <row r="4203" spans="1:26" x14ac:dyDescent="0.25">
      <c r="A4203" s="6" t="str">
        <f ca="1">no.</f>
        <v/>
      </c>
      <c r="E4203" s="4" t="str">
        <f ca="1">position</f>
        <v/>
      </c>
      <c r="J4203" s="318"/>
      <c r="M4203" s="4"/>
      <c r="O4203" s="6"/>
      <c r="Q4203" s="20"/>
      <c r="R4203" s="5" t="str">
        <f ca="1">score</f>
        <v/>
      </c>
      <c r="S4203" s="7" t="str">
        <f ca="1">rescore_svc</f>
        <v/>
      </c>
      <c r="U4203" s="11" t="str">
        <f ca="1">price</f>
        <v/>
      </c>
      <c r="V4203" s="4"/>
      <c r="Y4203" s="388">
        <f ca="1">COUNTIFS(OFFSET($B$10, 0, 0, ROW()-9, 1), SERVICE[[#This Row],[Employee ID]], OFFSET($F$10, 0, 0, ROW()-9, 1), SERVICE[[#This Row],[Resources Role]])</f>
        <v>0</v>
      </c>
      <c r="Z4203" s="388">
        <f ca="1">COUNTIFS(OFFSET($F$10, 0, 0, ROW()-9, 1), SERVICE[[#This Row],[Resources Role]], OFFSET($H$10, 0, 0, ROW()-9, 1), SERVICE[[#This Row],[Booking]])</f>
        <v>0</v>
      </c>
    </row>
    <row r="4204" spans="1:26" x14ac:dyDescent="0.25">
      <c r="A4204" s="6" t="str">
        <f ca="1">no.</f>
        <v/>
      </c>
      <c r="E4204" s="4" t="str">
        <f ca="1">position</f>
        <v/>
      </c>
      <c r="J4204" s="318"/>
      <c r="M4204" s="4"/>
      <c r="O4204" s="6"/>
      <c r="Q4204" s="20"/>
      <c r="R4204" s="5" t="str">
        <f ca="1">score</f>
        <v/>
      </c>
      <c r="S4204" s="7" t="str">
        <f ca="1">rescore_svc</f>
        <v/>
      </c>
      <c r="U4204" s="11" t="str">
        <f ca="1">price</f>
        <v/>
      </c>
      <c r="V4204" s="4"/>
      <c r="Y4204" s="388">
        <f ca="1">COUNTIFS(OFFSET($B$10, 0, 0, ROW()-9, 1), SERVICE[[#This Row],[Employee ID]], OFFSET($F$10, 0, 0, ROW()-9, 1), SERVICE[[#This Row],[Resources Role]])</f>
        <v>0</v>
      </c>
      <c r="Z4204" s="388">
        <f ca="1">COUNTIFS(OFFSET($F$10, 0, 0, ROW()-9, 1), SERVICE[[#This Row],[Resources Role]], OFFSET($H$10, 0, 0, ROW()-9, 1), SERVICE[[#This Row],[Booking]])</f>
        <v>0</v>
      </c>
    </row>
    <row r="4205" spans="1:26" x14ac:dyDescent="0.25">
      <c r="A4205" s="6" t="str">
        <f ca="1">no.</f>
        <v/>
      </c>
      <c r="E4205" s="4" t="str">
        <f ca="1">position</f>
        <v/>
      </c>
      <c r="J4205" s="318"/>
      <c r="M4205" s="4"/>
      <c r="O4205" s="6"/>
      <c r="Q4205" s="20"/>
      <c r="R4205" s="5" t="str">
        <f ca="1">score</f>
        <v/>
      </c>
      <c r="S4205" s="7" t="str">
        <f ca="1">rescore_svc</f>
        <v/>
      </c>
      <c r="U4205" s="11" t="str">
        <f ca="1">price</f>
        <v/>
      </c>
      <c r="V4205" s="4"/>
      <c r="Y4205" s="388">
        <f ca="1">COUNTIFS(OFFSET($B$10, 0, 0, ROW()-9, 1), SERVICE[[#This Row],[Employee ID]], OFFSET($F$10, 0, 0, ROW()-9, 1), SERVICE[[#This Row],[Resources Role]])</f>
        <v>0</v>
      </c>
      <c r="Z4205" s="388">
        <f ca="1">COUNTIFS(OFFSET($F$10, 0, 0, ROW()-9, 1), SERVICE[[#This Row],[Resources Role]], OFFSET($H$10, 0, 0, ROW()-9, 1), SERVICE[[#This Row],[Booking]])</f>
        <v>0</v>
      </c>
    </row>
    <row r="4206" spans="1:26" x14ac:dyDescent="0.25">
      <c r="A4206" s="6" t="str">
        <f ca="1">no.</f>
        <v/>
      </c>
      <c r="E4206" s="4" t="str">
        <f ca="1">position</f>
        <v/>
      </c>
      <c r="J4206" s="318"/>
      <c r="M4206" s="4"/>
      <c r="O4206" s="6"/>
      <c r="Q4206" s="20"/>
      <c r="R4206" s="5" t="str">
        <f ca="1">score</f>
        <v/>
      </c>
      <c r="S4206" s="7" t="str">
        <f ca="1">rescore_svc</f>
        <v/>
      </c>
      <c r="U4206" s="11" t="str">
        <f ca="1">price</f>
        <v/>
      </c>
      <c r="V4206" s="4"/>
      <c r="Y4206" s="388">
        <f ca="1">COUNTIFS(OFFSET($B$10, 0, 0, ROW()-9, 1), SERVICE[[#This Row],[Employee ID]], OFFSET($F$10, 0, 0, ROW()-9, 1), SERVICE[[#This Row],[Resources Role]])</f>
        <v>0</v>
      </c>
      <c r="Z4206" s="388">
        <f ca="1">COUNTIFS(OFFSET($F$10, 0, 0, ROW()-9, 1), SERVICE[[#This Row],[Resources Role]], OFFSET($H$10, 0, 0, ROW()-9, 1), SERVICE[[#This Row],[Booking]])</f>
        <v>0</v>
      </c>
    </row>
    <row r="4207" spans="1:26" x14ac:dyDescent="0.25">
      <c r="A4207" s="6" t="str">
        <f ca="1">no.</f>
        <v/>
      </c>
      <c r="E4207" s="4" t="str">
        <f ca="1">position</f>
        <v/>
      </c>
      <c r="J4207" s="318"/>
      <c r="M4207" s="4"/>
      <c r="O4207" s="6"/>
      <c r="Q4207" s="20"/>
      <c r="R4207" s="5" t="str">
        <f ca="1">score</f>
        <v/>
      </c>
      <c r="S4207" s="7" t="str">
        <f ca="1">rescore_svc</f>
        <v/>
      </c>
      <c r="U4207" s="11" t="str">
        <f ca="1">price</f>
        <v/>
      </c>
      <c r="V4207" s="4"/>
      <c r="Y4207" s="388">
        <f ca="1">COUNTIFS(OFFSET($B$10, 0, 0, ROW()-9, 1), SERVICE[[#This Row],[Employee ID]], OFFSET($F$10, 0, 0, ROW()-9, 1), SERVICE[[#This Row],[Resources Role]])</f>
        <v>0</v>
      </c>
      <c r="Z4207" s="388">
        <f ca="1">COUNTIFS(OFFSET($F$10, 0, 0, ROW()-9, 1), SERVICE[[#This Row],[Resources Role]], OFFSET($H$10, 0, 0, ROW()-9, 1), SERVICE[[#This Row],[Booking]])</f>
        <v>0</v>
      </c>
    </row>
    <row r="4208" spans="1:26" x14ac:dyDescent="0.25">
      <c r="A4208" s="6" t="str">
        <f ca="1">no.</f>
        <v/>
      </c>
      <c r="E4208" s="4" t="str">
        <f ca="1">position</f>
        <v/>
      </c>
      <c r="J4208" s="318"/>
      <c r="M4208" s="4"/>
      <c r="O4208" s="6"/>
      <c r="Q4208" s="20"/>
      <c r="R4208" s="5" t="str">
        <f ca="1">score</f>
        <v/>
      </c>
      <c r="S4208" s="7" t="str">
        <f ca="1">rescore_svc</f>
        <v/>
      </c>
      <c r="U4208" s="11" t="str">
        <f ca="1">price</f>
        <v/>
      </c>
      <c r="V4208" s="4"/>
      <c r="Y4208" s="388">
        <f ca="1">COUNTIFS(OFFSET($B$10, 0, 0, ROW()-9, 1), SERVICE[[#This Row],[Employee ID]], OFFSET($F$10, 0, 0, ROW()-9, 1), SERVICE[[#This Row],[Resources Role]])</f>
        <v>0</v>
      </c>
      <c r="Z4208" s="388">
        <f ca="1">COUNTIFS(OFFSET($F$10, 0, 0, ROW()-9, 1), SERVICE[[#This Row],[Resources Role]], OFFSET($H$10, 0, 0, ROW()-9, 1), SERVICE[[#This Row],[Booking]])</f>
        <v>0</v>
      </c>
    </row>
    <row r="4209" spans="1:26" x14ac:dyDescent="0.25">
      <c r="A4209" s="6" t="str">
        <f ca="1">no.</f>
        <v/>
      </c>
      <c r="E4209" s="4" t="str">
        <f ca="1">position</f>
        <v/>
      </c>
      <c r="J4209" s="318"/>
      <c r="M4209" s="4"/>
      <c r="O4209" s="6"/>
      <c r="Q4209" s="20"/>
      <c r="R4209" s="5" t="str">
        <f ca="1">score</f>
        <v/>
      </c>
      <c r="S4209" s="7" t="str">
        <f ca="1">rescore_svc</f>
        <v/>
      </c>
      <c r="U4209" s="11" t="str">
        <f ca="1">price</f>
        <v/>
      </c>
      <c r="V4209" s="4"/>
      <c r="Y4209" s="388">
        <f ca="1">COUNTIFS(OFFSET($B$10, 0, 0, ROW()-9, 1), SERVICE[[#This Row],[Employee ID]], OFFSET($F$10, 0, 0, ROW()-9, 1), SERVICE[[#This Row],[Resources Role]])</f>
        <v>0</v>
      </c>
      <c r="Z4209" s="388">
        <f ca="1">COUNTIFS(OFFSET($F$10, 0, 0, ROW()-9, 1), SERVICE[[#This Row],[Resources Role]], OFFSET($H$10, 0, 0, ROW()-9, 1), SERVICE[[#This Row],[Booking]])</f>
        <v>0</v>
      </c>
    </row>
    <row r="4210" spans="1:26" x14ac:dyDescent="0.25">
      <c r="A4210" s="6" t="str">
        <f ca="1">no.</f>
        <v/>
      </c>
      <c r="E4210" s="4" t="str">
        <f ca="1">position</f>
        <v/>
      </c>
      <c r="J4210" s="318"/>
      <c r="M4210" s="4"/>
      <c r="O4210" s="6"/>
      <c r="Q4210" s="20"/>
      <c r="R4210" s="5" t="str">
        <f ca="1">score</f>
        <v/>
      </c>
      <c r="S4210" s="7" t="str">
        <f ca="1">rescore_svc</f>
        <v/>
      </c>
      <c r="U4210" s="11" t="str">
        <f ca="1">price</f>
        <v/>
      </c>
      <c r="V4210" s="4"/>
      <c r="Y4210" s="388">
        <f ca="1">COUNTIFS(OFFSET($B$10, 0, 0, ROW()-9, 1), SERVICE[[#This Row],[Employee ID]], OFFSET($F$10, 0, 0, ROW()-9, 1), SERVICE[[#This Row],[Resources Role]])</f>
        <v>0</v>
      </c>
      <c r="Z4210" s="388">
        <f ca="1">COUNTIFS(OFFSET($F$10, 0, 0, ROW()-9, 1), SERVICE[[#This Row],[Resources Role]], OFFSET($H$10, 0, 0, ROW()-9, 1), SERVICE[[#This Row],[Booking]])</f>
        <v>0</v>
      </c>
    </row>
    <row r="4211" spans="1:26" x14ac:dyDescent="0.25">
      <c r="A4211" s="6" t="str">
        <f ca="1">no.</f>
        <v/>
      </c>
      <c r="E4211" s="4" t="str">
        <f ca="1">position</f>
        <v/>
      </c>
      <c r="J4211" s="318"/>
      <c r="M4211" s="4"/>
      <c r="O4211" s="6"/>
      <c r="Q4211" s="20"/>
      <c r="R4211" s="5" t="str">
        <f ca="1">score</f>
        <v/>
      </c>
      <c r="S4211" s="7" t="str">
        <f ca="1">rescore_svc</f>
        <v/>
      </c>
      <c r="U4211" s="11" t="str">
        <f ca="1">price</f>
        <v/>
      </c>
      <c r="V4211" s="4"/>
      <c r="Y4211" s="388">
        <f ca="1">COUNTIFS(OFFSET($B$10, 0, 0, ROW()-9, 1), SERVICE[[#This Row],[Employee ID]], OFFSET($F$10, 0, 0, ROW()-9, 1), SERVICE[[#This Row],[Resources Role]])</f>
        <v>0</v>
      </c>
      <c r="Z4211" s="388">
        <f ca="1">COUNTIFS(OFFSET($F$10, 0, 0, ROW()-9, 1), SERVICE[[#This Row],[Resources Role]], OFFSET($H$10, 0, 0, ROW()-9, 1), SERVICE[[#This Row],[Booking]])</f>
        <v>0</v>
      </c>
    </row>
    <row r="4212" spans="1:26" x14ac:dyDescent="0.25">
      <c r="A4212" s="6" t="str">
        <f ca="1">no.</f>
        <v/>
      </c>
      <c r="E4212" s="4" t="str">
        <f ca="1">position</f>
        <v/>
      </c>
      <c r="J4212" s="318"/>
      <c r="M4212" s="4"/>
      <c r="O4212" s="6"/>
      <c r="Q4212" s="20"/>
      <c r="R4212" s="5" t="str">
        <f ca="1">score</f>
        <v/>
      </c>
      <c r="S4212" s="7" t="str">
        <f ca="1">rescore_svc</f>
        <v/>
      </c>
      <c r="U4212" s="11" t="str">
        <f ca="1">price</f>
        <v/>
      </c>
      <c r="V4212" s="4"/>
      <c r="Y4212" s="388">
        <f ca="1">COUNTIFS(OFFSET($B$10, 0, 0, ROW()-9, 1), SERVICE[[#This Row],[Employee ID]], OFFSET($F$10, 0, 0, ROW()-9, 1), SERVICE[[#This Row],[Resources Role]])</f>
        <v>0</v>
      </c>
      <c r="Z4212" s="388">
        <f ca="1">COUNTIFS(OFFSET($F$10, 0, 0, ROW()-9, 1), SERVICE[[#This Row],[Resources Role]], OFFSET($H$10, 0, 0, ROW()-9, 1), SERVICE[[#This Row],[Booking]])</f>
        <v>0</v>
      </c>
    </row>
    <row r="4213" spans="1:26" x14ac:dyDescent="0.25">
      <c r="A4213" s="6" t="str">
        <f ca="1">no.</f>
        <v/>
      </c>
      <c r="E4213" s="4" t="str">
        <f ca="1">position</f>
        <v/>
      </c>
      <c r="J4213" s="318"/>
      <c r="M4213" s="4"/>
      <c r="O4213" s="6"/>
      <c r="Q4213" s="20"/>
      <c r="R4213" s="5" t="str">
        <f ca="1">score</f>
        <v/>
      </c>
      <c r="S4213" s="7" t="str">
        <f ca="1">rescore_svc</f>
        <v/>
      </c>
      <c r="U4213" s="11" t="str">
        <f ca="1">price</f>
        <v/>
      </c>
      <c r="V4213" s="4"/>
      <c r="Y4213" s="388">
        <f ca="1">COUNTIFS(OFFSET($B$10, 0, 0, ROW()-9, 1), SERVICE[[#This Row],[Employee ID]], OFFSET($F$10, 0, 0, ROW()-9, 1), SERVICE[[#This Row],[Resources Role]])</f>
        <v>0</v>
      </c>
      <c r="Z4213" s="388">
        <f ca="1">COUNTIFS(OFFSET($F$10, 0, 0, ROW()-9, 1), SERVICE[[#This Row],[Resources Role]], OFFSET($H$10, 0, 0, ROW()-9, 1), SERVICE[[#This Row],[Booking]])</f>
        <v>0</v>
      </c>
    </row>
    <row r="4214" spans="1:26" x14ac:dyDescent="0.25">
      <c r="A4214" s="6" t="str">
        <f ca="1">no.</f>
        <v/>
      </c>
      <c r="E4214" s="4" t="str">
        <f ca="1">position</f>
        <v/>
      </c>
      <c r="J4214" s="318"/>
      <c r="M4214" s="4"/>
      <c r="O4214" s="6"/>
      <c r="Q4214" s="20"/>
      <c r="R4214" s="5" t="str">
        <f ca="1">score</f>
        <v/>
      </c>
      <c r="S4214" s="7" t="str">
        <f ca="1">rescore_svc</f>
        <v/>
      </c>
      <c r="U4214" s="11" t="str">
        <f ca="1">price</f>
        <v/>
      </c>
      <c r="V4214" s="4"/>
      <c r="Y4214" s="388">
        <f ca="1">COUNTIFS(OFFSET($B$10, 0, 0, ROW()-9, 1), SERVICE[[#This Row],[Employee ID]], OFFSET($F$10, 0, 0, ROW()-9, 1), SERVICE[[#This Row],[Resources Role]])</f>
        <v>0</v>
      </c>
      <c r="Z4214" s="388">
        <f ca="1">COUNTIFS(OFFSET($F$10, 0, 0, ROW()-9, 1), SERVICE[[#This Row],[Resources Role]], OFFSET($H$10, 0, 0, ROW()-9, 1), SERVICE[[#This Row],[Booking]])</f>
        <v>0</v>
      </c>
    </row>
    <row r="4215" spans="1:26" x14ac:dyDescent="0.25">
      <c r="A4215" s="6" t="str">
        <f ca="1">no.</f>
        <v/>
      </c>
      <c r="E4215" s="4" t="str">
        <f ca="1">position</f>
        <v/>
      </c>
      <c r="J4215" s="318"/>
      <c r="M4215" s="4"/>
      <c r="O4215" s="6"/>
      <c r="Q4215" s="20"/>
      <c r="R4215" s="5" t="str">
        <f ca="1">score</f>
        <v/>
      </c>
      <c r="S4215" s="7" t="str">
        <f ca="1">rescore_svc</f>
        <v/>
      </c>
      <c r="U4215" s="11" t="str">
        <f ca="1">price</f>
        <v/>
      </c>
      <c r="V4215" s="4"/>
      <c r="Y4215" s="388">
        <f ca="1">COUNTIFS(OFFSET($B$10, 0, 0, ROW()-9, 1), SERVICE[[#This Row],[Employee ID]], OFFSET($F$10, 0, 0, ROW()-9, 1), SERVICE[[#This Row],[Resources Role]])</f>
        <v>0</v>
      </c>
      <c r="Z4215" s="388">
        <f ca="1">COUNTIFS(OFFSET($F$10, 0, 0, ROW()-9, 1), SERVICE[[#This Row],[Resources Role]], OFFSET($H$10, 0, 0, ROW()-9, 1), SERVICE[[#This Row],[Booking]])</f>
        <v>0</v>
      </c>
    </row>
    <row r="4216" spans="1:26" x14ac:dyDescent="0.25">
      <c r="A4216" s="6" t="str">
        <f ca="1">no.</f>
        <v/>
      </c>
      <c r="E4216" s="4" t="str">
        <f ca="1">position</f>
        <v/>
      </c>
      <c r="J4216" s="318"/>
      <c r="M4216" s="4"/>
      <c r="O4216" s="6"/>
      <c r="Q4216" s="20"/>
      <c r="R4216" s="5" t="str">
        <f ca="1">score</f>
        <v/>
      </c>
      <c r="S4216" s="7" t="str">
        <f ca="1">rescore_svc</f>
        <v/>
      </c>
      <c r="U4216" s="11" t="str">
        <f ca="1">price</f>
        <v/>
      </c>
      <c r="V4216" s="4"/>
      <c r="Y4216" s="388">
        <f ca="1">COUNTIFS(OFFSET($B$10, 0, 0, ROW()-9, 1), SERVICE[[#This Row],[Employee ID]], OFFSET($F$10, 0, 0, ROW()-9, 1), SERVICE[[#This Row],[Resources Role]])</f>
        <v>0</v>
      </c>
      <c r="Z4216" s="388">
        <f ca="1">COUNTIFS(OFFSET($F$10, 0, 0, ROW()-9, 1), SERVICE[[#This Row],[Resources Role]], OFFSET($H$10, 0, 0, ROW()-9, 1), SERVICE[[#This Row],[Booking]])</f>
        <v>0</v>
      </c>
    </row>
    <row r="4217" spans="1:26" x14ac:dyDescent="0.25">
      <c r="A4217" s="6" t="str">
        <f ca="1">no.</f>
        <v/>
      </c>
      <c r="E4217" s="4" t="str">
        <f ca="1">position</f>
        <v/>
      </c>
      <c r="J4217" s="318"/>
      <c r="M4217" s="4"/>
      <c r="O4217" s="6"/>
      <c r="Q4217" s="20"/>
      <c r="R4217" s="5" t="str">
        <f ca="1">score</f>
        <v/>
      </c>
      <c r="S4217" s="7" t="str">
        <f ca="1">rescore_svc</f>
        <v/>
      </c>
      <c r="U4217" s="11" t="str">
        <f ca="1">price</f>
        <v/>
      </c>
      <c r="V4217" s="4"/>
      <c r="Y4217" s="388">
        <f ca="1">COUNTIFS(OFFSET($B$10, 0, 0, ROW()-9, 1), SERVICE[[#This Row],[Employee ID]], OFFSET($F$10, 0, 0, ROW()-9, 1), SERVICE[[#This Row],[Resources Role]])</f>
        <v>0</v>
      </c>
      <c r="Z4217" s="388">
        <f ca="1">COUNTIFS(OFFSET($F$10, 0, 0, ROW()-9, 1), SERVICE[[#This Row],[Resources Role]], OFFSET($H$10, 0, 0, ROW()-9, 1), SERVICE[[#This Row],[Booking]])</f>
        <v>0</v>
      </c>
    </row>
    <row r="4218" spans="1:26" x14ac:dyDescent="0.25">
      <c r="A4218" s="6" t="str">
        <f ca="1">no.</f>
        <v/>
      </c>
      <c r="E4218" s="4" t="str">
        <f ca="1">position</f>
        <v/>
      </c>
      <c r="J4218" s="318"/>
      <c r="M4218" s="4"/>
      <c r="O4218" s="6"/>
      <c r="Q4218" s="20"/>
      <c r="R4218" s="5" t="str">
        <f ca="1">score</f>
        <v/>
      </c>
      <c r="S4218" s="7" t="str">
        <f ca="1">rescore_svc</f>
        <v/>
      </c>
      <c r="U4218" s="11" t="str">
        <f ca="1">price</f>
        <v/>
      </c>
      <c r="V4218" s="4"/>
      <c r="Y4218" s="388">
        <f ca="1">COUNTIFS(OFFSET($B$10, 0, 0, ROW()-9, 1), SERVICE[[#This Row],[Employee ID]], OFFSET($F$10, 0, 0, ROW()-9, 1), SERVICE[[#This Row],[Resources Role]])</f>
        <v>0</v>
      </c>
      <c r="Z4218" s="388">
        <f ca="1">COUNTIFS(OFFSET($F$10, 0, 0, ROW()-9, 1), SERVICE[[#This Row],[Resources Role]], OFFSET($H$10, 0, 0, ROW()-9, 1), SERVICE[[#This Row],[Booking]])</f>
        <v>0</v>
      </c>
    </row>
    <row r="4219" spans="1:26" x14ac:dyDescent="0.25">
      <c r="A4219" s="6" t="str">
        <f ca="1">no.</f>
        <v/>
      </c>
      <c r="E4219" s="4" t="str">
        <f ca="1">position</f>
        <v/>
      </c>
      <c r="J4219" s="318"/>
      <c r="M4219" s="4"/>
      <c r="O4219" s="6"/>
      <c r="Q4219" s="20"/>
      <c r="R4219" s="5" t="str">
        <f ca="1">score</f>
        <v/>
      </c>
      <c r="S4219" s="7" t="str">
        <f ca="1">rescore_svc</f>
        <v/>
      </c>
      <c r="U4219" s="11" t="str">
        <f ca="1">price</f>
        <v/>
      </c>
      <c r="V4219" s="4"/>
      <c r="Y4219" s="388">
        <f ca="1">COUNTIFS(OFFSET($B$10, 0, 0, ROW()-9, 1), SERVICE[[#This Row],[Employee ID]], OFFSET($F$10, 0, 0, ROW()-9, 1), SERVICE[[#This Row],[Resources Role]])</f>
        <v>0</v>
      </c>
      <c r="Z4219" s="388">
        <f ca="1">COUNTIFS(OFFSET($F$10, 0, 0, ROW()-9, 1), SERVICE[[#This Row],[Resources Role]], OFFSET($H$10, 0, 0, ROW()-9, 1), SERVICE[[#This Row],[Booking]])</f>
        <v>0</v>
      </c>
    </row>
    <row r="4220" spans="1:26" x14ac:dyDescent="0.25">
      <c r="A4220" s="6" t="str">
        <f ca="1">no.</f>
        <v/>
      </c>
      <c r="E4220" s="4" t="str">
        <f ca="1">position</f>
        <v/>
      </c>
      <c r="J4220" s="318"/>
      <c r="M4220" s="4"/>
      <c r="O4220" s="6"/>
      <c r="Q4220" s="20"/>
      <c r="R4220" s="5" t="str">
        <f ca="1">score</f>
        <v/>
      </c>
      <c r="S4220" s="7" t="str">
        <f ca="1">rescore_svc</f>
        <v/>
      </c>
      <c r="U4220" s="11" t="str">
        <f ca="1">price</f>
        <v/>
      </c>
      <c r="V4220" s="4"/>
      <c r="Y4220" s="388">
        <f ca="1">COUNTIFS(OFFSET($B$10, 0, 0, ROW()-9, 1), SERVICE[[#This Row],[Employee ID]], OFFSET($F$10, 0, 0, ROW()-9, 1), SERVICE[[#This Row],[Resources Role]])</f>
        <v>0</v>
      </c>
      <c r="Z4220" s="388">
        <f ca="1">COUNTIFS(OFFSET($F$10, 0, 0, ROW()-9, 1), SERVICE[[#This Row],[Resources Role]], OFFSET($H$10, 0, 0, ROW()-9, 1), SERVICE[[#This Row],[Booking]])</f>
        <v>0</v>
      </c>
    </row>
    <row r="4221" spans="1:26" x14ac:dyDescent="0.25">
      <c r="A4221" s="6" t="str">
        <f ca="1">no.</f>
        <v/>
      </c>
      <c r="E4221" s="4" t="str">
        <f ca="1">position</f>
        <v/>
      </c>
      <c r="J4221" s="318"/>
      <c r="M4221" s="4"/>
      <c r="O4221" s="6"/>
      <c r="Q4221" s="20"/>
      <c r="R4221" s="5" t="str">
        <f ca="1">score</f>
        <v/>
      </c>
      <c r="S4221" s="7" t="str">
        <f ca="1">rescore_svc</f>
        <v/>
      </c>
      <c r="U4221" s="11" t="str">
        <f ca="1">price</f>
        <v/>
      </c>
      <c r="V4221" s="4"/>
      <c r="Y4221" s="388">
        <f ca="1">COUNTIFS(OFFSET($B$10, 0, 0, ROW()-9, 1), SERVICE[[#This Row],[Employee ID]], OFFSET($F$10, 0, 0, ROW()-9, 1), SERVICE[[#This Row],[Resources Role]])</f>
        <v>0</v>
      </c>
      <c r="Z4221" s="388">
        <f ca="1">COUNTIFS(OFFSET($F$10, 0, 0, ROW()-9, 1), SERVICE[[#This Row],[Resources Role]], OFFSET($H$10, 0, 0, ROW()-9, 1), SERVICE[[#This Row],[Booking]])</f>
        <v>0</v>
      </c>
    </row>
    <row r="4222" spans="1:26" x14ac:dyDescent="0.25">
      <c r="A4222" s="6" t="str">
        <f ca="1">no.</f>
        <v/>
      </c>
      <c r="E4222" s="4" t="str">
        <f ca="1">position</f>
        <v/>
      </c>
      <c r="J4222" s="318"/>
      <c r="M4222" s="4"/>
      <c r="O4222" s="6"/>
      <c r="Q4222" s="20"/>
      <c r="R4222" s="5" t="str">
        <f ca="1">score</f>
        <v/>
      </c>
      <c r="S4222" s="7" t="str">
        <f ca="1">rescore_svc</f>
        <v/>
      </c>
      <c r="U4222" s="11" t="str">
        <f ca="1">price</f>
        <v/>
      </c>
      <c r="V4222" s="4"/>
      <c r="Y4222" s="388">
        <f ca="1">COUNTIFS(OFFSET($B$10, 0, 0, ROW()-9, 1), SERVICE[[#This Row],[Employee ID]], OFFSET($F$10, 0, 0, ROW()-9, 1), SERVICE[[#This Row],[Resources Role]])</f>
        <v>0</v>
      </c>
      <c r="Z4222" s="388">
        <f ca="1">COUNTIFS(OFFSET($F$10, 0, 0, ROW()-9, 1), SERVICE[[#This Row],[Resources Role]], OFFSET($H$10, 0, 0, ROW()-9, 1), SERVICE[[#This Row],[Booking]])</f>
        <v>0</v>
      </c>
    </row>
    <row r="4223" spans="1:26" x14ac:dyDescent="0.25">
      <c r="A4223" s="6" t="str">
        <f ca="1">no.</f>
        <v/>
      </c>
      <c r="E4223" s="4" t="str">
        <f ca="1">position</f>
        <v/>
      </c>
      <c r="J4223" s="318"/>
      <c r="M4223" s="4"/>
      <c r="O4223" s="6"/>
      <c r="Q4223" s="20"/>
      <c r="R4223" s="5" t="str">
        <f ca="1">score</f>
        <v/>
      </c>
      <c r="S4223" s="7" t="str">
        <f ca="1">rescore_svc</f>
        <v/>
      </c>
      <c r="U4223" s="11" t="str">
        <f ca="1">price</f>
        <v/>
      </c>
      <c r="V4223" s="4"/>
      <c r="Y4223" s="388">
        <f ca="1">COUNTIFS(OFFSET($B$10, 0, 0, ROW()-9, 1), SERVICE[[#This Row],[Employee ID]], OFFSET($F$10, 0, 0, ROW()-9, 1), SERVICE[[#This Row],[Resources Role]])</f>
        <v>0</v>
      </c>
      <c r="Z4223" s="388">
        <f ca="1">COUNTIFS(OFFSET($F$10, 0, 0, ROW()-9, 1), SERVICE[[#This Row],[Resources Role]], OFFSET($H$10, 0, 0, ROW()-9, 1), SERVICE[[#This Row],[Booking]])</f>
        <v>0</v>
      </c>
    </row>
    <row r="4224" spans="1:26" x14ac:dyDescent="0.25">
      <c r="A4224" s="6" t="str">
        <f ca="1">no.</f>
        <v/>
      </c>
      <c r="E4224" s="4" t="str">
        <f ca="1">position</f>
        <v/>
      </c>
      <c r="J4224" s="318"/>
      <c r="M4224" s="4"/>
      <c r="O4224" s="6"/>
      <c r="Q4224" s="20"/>
      <c r="R4224" s="5" t="str">
        <f ca="1">score</f>
        <v/>
      </c>
      <c r="S4224" s="7" t="str">
        <f ca="1">rescore_svc</f>
        <v/>
      </c>
      <c r="U4224" s="11" t="str">
        <f ca="1">price</f>
        <v/>
      </c>
      <c r="V4224" s="4"/>
      <c r="Y4224" s="388">
        <f ca="1">COUNTIFS(OFFSET($B$10, 0, 0, ROW()-9, 1), SERVICE[[#This Row],[Employee ID]], OFFSET($F$10, 0, 0, ROW()-9, 1), SERVICE[[#This Row],[Resources Role]])</f>
        <v>0</v>
      </c>
      <c r="Z4224" s="388">
        <f ca="1">COUNTIFS(OFFSET($F$10, 0, 0, ROW()-9, 1), SERVICE[[#This Row],[Resources Role]], OFFSET($H$10, 0, 0, ROW()-9, 1), SERVICE[[#This Row],[Booking]])</f>
        <v>0</v>
      </c>
    </row>
    <row r="4225" spans="1:26" x14ac:dyDescent="0.25">
      <c r="A4225" s="6" t="str">
        <f ca="1">no.</f>
        <v/>
      </c>
      <c r="E4225" s="4" t="str">
        <f ca="1">position</f>
        <v/>
      </c>
      <c r="J4225" s="318"/>
      <c r="M4225" s="4"/>
      <c r="O4225" s="6"/>
      <c r="Q4225" s="20"/>
      <c r="R4225" s="5" t="str">
        <f ca="1">score</f>
        <v/>
      </c>
      <c r="S4225" s="7" t="str">
        <f ca="1">rescore_svc</f>
        <v/>
      </c>
      <c r="U4225" s="11" t="str">
        <f ca="1">price</f>
        <v/>
      </c>
      <c r="V4225" s="4"/>
      <c r="Y4225" s="388">
        <f ca="1">COUNTIFS(OFFSET($B$10, 0, 0, ROW()-9, 1), SERVICE[[#This Row],[Employee ID]], OFFSET($F$10, 0, 0, ROW()-9, 1), SERVICE[[#This Row],[Resources Role]])</f>
        <v>0</v>
      </c>
      <c r="Z4225" s="388">
        <f ca="1">COUNTIFS(OFFSET($F$10, 0, 0, ROW()-9, 1), SERVICE[[#This Row],[Resources Role]], OFFSET($H$10, 0, 0, ROW()-9, 1), SERVICE[[#This Row],[Booking]])</f>
        <v>0</v>
      </c>
    </row>
    <row r="4226" spans="1:26" x14ac:dyDescent="0.25">
      <c r="A4226" s="6" t="str">
        <f ca="1">no.</f>
        <v/>
      </c>
      <c r="E4226" s="4" t="str">
        <f ca="1">position</f>
        <v/>
      </c>
      <c r="J4226" s="318"/>
      <c r="M4226" s="4"/>
      <c r="O4226" s="6"/>
      <c r="Q4226" s="20"/>
      <c r="R4226" s="5" t="str">
        <f ca="1">score</f>
        <v/>
      </c>
      <c r="S4226" s="7" t="str">
        <f ca="1">rescore_svc</f>
        <v/>
      </c>
      <c r="U4226" s="11" t="str">
        <f ca="1">price</f>
        <v/>
      </c>
      <c r="V4226" s="4"/>
      <c r="Y4226" s="388">
        <f ca="1">COUNTIFS(OFFSET($B$10, 0, 0, ROW()-9, 1), SERVICE[[#This Row],[Employee ID]], OFFSET($F$10, 0, 0, ROW()-9, 1), SERVICE[[#This Row],[Resources Role]])</f>
        <v>0</v>
      </c>
      <c r="Z4226" s="388">
        <f ca="1">COUNTIFS(OFFSET($F$10, 0, 0, ROW()-9, 1), SERVICE[[#This Row],[Resources Role]], OFFSET($H$10, 0, 0, ROW()-9, 1), SERVICE[[#This Row],[Booking]])</f>
        <v>0</v>
      </c>
    </row>
    <row r="4227" spans="1:26" x14ac:dyDescent="0.25">
      <c r="A4227" s="6" t="str">
        <f ca="1">no.</f>
        <v/>
      </c>
      <c r="E4227" s="4" t="str">
        <f ca="1">position</f>
        <v/>
      </c>
      <c r="J4227" s="318"/>
      <c r="M4227" s="4"/>
      <c r="O4227" s="6"/>
      <c r="Q4227" s="20"/>
      <c r="R4227" s="5" t="str">
        <f ca="1">score</f>
        <v/>
      </c>
      <c r="S4227" s="7" t="str">
        <f ca="1">rescore_svc</f>
        <v/>
      </c>
      <c r="U4227" s="11" t="str">
        <f ca="1">price</f>
        <v/>
      </c>
      <c r="V4227" s="4"/>
      <c r="Y4227" s="388">
        <f ca="1">COUNTIFS(OFFSET($B$10, 0, 0, ROW()-9, 1), SERVICE[[#This Row],[Employee ID]], OFFSET($F$10, 0, 0, ROW()-9, 1), SERVICE[[#This Row],[Resources Role]])</f>
        <v>0</v>
      </c>
      <c r="Z4227" s="388">
        <f ca="1">COUNTIFS(OFFSET($F$10, 0, 0, ROW()-9, 1), SERVICE[[#This Row],[Resources Role]], OFFSET($H$10, 0, 0, ROW()-9, 1), SERVICE[[#This Row],[Booking]])</f>
        <v>0</v>
      </c>
    </row>
    <row r="4228" spans="1:26" x14ac:dyDescent="0.25">
      <c r="A4228" s="6" t="str">
        <f ca="1">no.</f>
        <v/>
      </c>
      <c r="E4228" s="4" t="str">
        <f ca="1">position</f>
        <v/>
      </c>
      <c r="J4228" s="318"/>
      <c r="M4228" s="4"/>
      <c r="O4228" s="6"/>
      <c r="Q4228" s="20"/>
      <c r="R4228" s="5" t="str">
        <f ca="1">score</f>
        <v/>
      </c>
      <c r="S4228" s="7" t="str">
        <f ca="1">rescore_svc</f>
        <v/>
      </c>
      <c r="U4228" s="11" t="str">
        <f ca="1">price</f>
        <v/>
      </c>
      <c r="V4228" s="4"/>
      <c r="Y4228" s="388">
        <f ca="1">COUNTIFS(OFFSET($B$10, 0, 0, ROW()-9, 1), SERVICE[[#This Row],[Employee ID]], OFFSET($F$10, 0, 0, ROW()-9, 1), SERVICE[[#This Row],[Resources Role]])</f>
        <v>0</v>
      </c>
      <c r="Z4228" s="388">
        <f ca="1">COUNTIFS(OFFSET($F$10, 0, 0, ROW()-9, 1), SERVICE[[#This Row],[Resources Role]], OFFSET($H$10, 0, 0, ROW()-9, 1), SERVICE[[#This Row],[Booking]])</f>
        <v>0</v>
      </c>
    </row>
    <row r="4229" spans="1:26" x14ac:dyDescent="0.25">
      <c r="A4229" s="6" t="str">
        <f ca="1">no.</f>
        <v/>
      </c>
      <c r="E4229" s="4" t="str">
        <f ca="1">position</f>
        <v/>
      </c>
      <c r="J4229" s="318"/>
      <c r="M4229" s="4"/>
      <c r="O4229" s="6"/>
      <c r="Q4229" s="20"/>
      <c r="R4229" s="5" t="str">
        <f ca="1">score</f>
        <v/>
      </c>
      <c r="S4229" s="7" t="str">
        <f ca="1">rescore_svc</f>
        <v/>
      </c>
      <c r="U4229" s="11" t="str">
        <f ca="1">price</f>
        <v/>
      </c>
      <c r="V4229" s="4"/>
      <c r="Y4229" s="388">
        <f ca="1">COUNTIFS(OFFSET($B$10, 0, 0, ROW()-9, 1), SERVICE[[#This Row],[Employee ID]], OFFSET($F$10, 0, 0, ROW()-9, 1), SERVICE[[#This Row],[Resources Role]])</f>
        <v>0</v>
      </c>
      <c r="Z4229" s="388">
        <f ca="1">COUNTIFS(OFFSET($F$10, 0, 0, ROW()-9, 1), SERVICE[[#This Row],[Resources Role]], OFFSET($H$10, 0, 0, ROW()-9, 1), SERVICE[[#This Row],[Booking]])</f>
        <v>0</v>
      </c>
    </row>
    <row r="4230" spans="1:26" x14ac:dyDescent="0.25">
      <c r="A4230" s="6" t="str">
        <f ca="1">no.</f>
        <v/>
      </c>
      <c r="E4230" s="4" t="str">
        <f ca="1">position</f>
        <v/>
      </c>
      <c r="J4230" s="318"/>
      <c r="M4230" s="4"/>
      <c r="O4230" s="6"/>
      <c r="Q4230" s="20"/>
      <c r="R4230" s="5" t="str">
        <f ca="1">score</f>
        <v/>
      </c>
      <c r="S4230" s="7" t="str">
        <f ca="1">rescore_svc</f>
        <v/>
      </c>
      <c r="U4230" s="11" t="str">
        <f ca="1">price</f>
        <v/>
      </c>
      <c r="V4230" s="4"/>
      <c r="Y4230" s="388">
        <f ca="1">COUNTIFS(OFFSET($B$10, 0, 0, ROW()-9, 1), SERVICE[[#This Row],[Employee ID]], OFFSET($F$10, 0, 0, ROW()-9, 1), SERVICE[[#This Row],[Resources Role]])</f>
        <v>0</v>
      </c>
      <c r="Z4230" s="388">
        <f ca="1">COUNTIFS(OFFSET($F$10, 0, 0, ROW()-9, 1), SERVICE[[#This Row],[Resources Role]], OFFSET($H$10, 0, 0, ROW()-9, 1), SERVICE[[#This Row],[Booking]])</f>
        <v>0</v>
      </c>
    </row>
    <row r="4231" spans="1:26" x14ac:dyDescent="0.25">
      <c r="A4231" s="6" t="str">
        <f ca="1">no.</f>
        <v/>
      </c>
      <c r="E4231" s="4" t="str">
        <f ca="1">position</f>
        <v/>
      </c>
      <c r="J4231" s="318"/>
      <c r="M4231" s="4"/>
      <c r="O4231" s="6"/>
      <c r="Q4231" s="20"/>
      <c r="R4231" s="5" t="str">
        <f ca="1">score</f>
        <v/>
      </c>
      <c r="S4231" s="7" t="str">
        <f ca="1">rescore_svc</f>
        <v/>
      </c>
      <c r="U4231" s="11" t="str">
        <f ca="1">price</f>
        <v/>
      </c>
      <c r="V4231" s="4"/>
      <c r="Y4231" s="388">
        <f ca="1">COUNTIFS(OFFSET($B$10, 0, 0, ROW()-9, 1), SERVICE[[#This Row],[Employee ID]], OFFSET($F$10, 0, 0, ROW()-9, 1), SERVICE[[#This Row],[Resources Role]])</f>
        <v>0</v>
      </c>
      <c r="Z4231" s="388">
        <f ca="1">COUNTIFS(OFFSET($F$10, 0, 0, ROW()-9, 1), SERVICE[[#This Row],[Resources Role]], OFFSET($H$10, 0, 0, ROW()-9, 1), SERVICE[[#This Row],[Booking]])</f>
        <v>0</v>
      </c>
    </row>
    <row r="4232" spans="1:26" x14ac:dyDescent="0.25">
      <c r="A4232" s="6" t="str">
        <f ca="1">no.</f>
        <v/>
      </c>
      <c r="E4232" s="4" t="str">
        <f ca="1">position</f>
        <v/>
      </c>
      <c r="J4232" s="318"/>
      <c r="M4232" s="4"/>
      <c r="O4232" s="6"/>
      <c r="Q4232" s="20"/>
      <c r="R4232" s="5" t="str">
        <f ca="1">score</f>
        <v/>
      </c>
      <c r="S4232" s="7" t="str">
        <f ca="1">rescore_svc</f>
        <v/>
      </c>
      <c r="U4232" s="11" t="str">
        <f ca="1">price</f>
        <v/>
      </c>
      <c r="V4232" s="4"/>
      <c r="Y4232" s="388">
        <f ca="1">COUNTIFS(OFFSET($B$10, 0, 0, ROW()-9, 1), SERVICE[[#This Row],[Employee ID]], OFFSET($F$10, 0, 0, ROW()-9, 1), SERVICE[[#This Row],[Resources Role]])</f>
        <v>0</v>
      </c>
      <c r="Z4232" s="388">
        <f ca="1">COUNTIFS(OFFSET($F$10, 0, 0, ROW()-9, 1), SERVICE[[#This Row],[Resources Role]], OFFSET($H$10, 0, 0, ROW()-9, 1), SERVICE[[#This Row],[Booking]])</f>
        <v>0</v>
      </c>
    </row>
    <row r="4233" spans="1:26" x14ac:dyDescent="0.25">
      <c r="A4233" s="6" t="str">
        <f ca="1">no.</f>
        <v/>
      </c>
      <c r="E4233" s="4" t="str">
        <f ca="1">position</f>
        <v/>
      </c>
      <c r="J4233" s="318"/>
      <c r="M4233" s="4"/>
      <c r="O4233" s="6"/>
      <c r="Q4233" s="20"/>
      <c r="R4233" s="5" t="str">
        <f ca="1">score</f>
        <v/>
      </c>
      <c r="S4233" s="7" t="str">
        <f ca="1">rescore_svc</f>
        <v/>
      </c>
      <c r="U4233" s="11" t="str">
        <f ca="1">price</f>
        <v/>
      </c>
      <c r="V4233" s="4"/>
      <c r="Y4233" s="388">
        <f ca="1">COUNTIFS(OFFSET($B$10, 0, 0, ROW()-9, 1), SERVICE[[#This Row],[Employee ID]], OFFSET($F$10, 0, 0, ROW()-9, 1), SERVICE[[#This Row],[Resources Role]])</f>
        <v>0</v>
      </c>
      <c r="Z4233" s="388">
        <f ca="1">COUNTIFS(OFFSET($F$10, 0, 0, ROW()-9, 1), SERVICE[[#This Row],[Resources Role]], OFFSET($H$10, 0, 0, ROW()-9, 1), SERVICE[[#This Row],[Booking]])</f>
        <v>0</v>
      </c>
    </row>
    <row r="4234" spans="1:26" x14ac:dyDescent="0.25">
      <c r="A4234" s="6" t="str">
        <f ca="1">no.</f>
        <v/>
      </c>
      <c r="E4234" s="4" t="str">
        <f ca="1">position</f>
        <v/>
      </c>
      <c r="J4234" s="318"/>
      <c r="M4234" s="4"/>
      <c r="O4234" s="6"/>
      <c r="Q4234" s="20"/>
      <c r="R4234" s="5" t="str">
        <f ca="1">score</f>
        <v/>
      </c>
      <c r="S4234" s="7" t="str">
        <f ca="1">rescore_svc</f>
        <v/>
      </c>
      <c r="U4234" s="11" t="str">
        <f ca="1">price</f>
        <v/>
      </c>
      <c r="V4234" s="4"/>
      <c r="Y4234" s="388">
        <f ca="1">COUNTIFS(OFFSET($B$10, 0, 0, ROW()-9, 1), SERVICE[[#This Row],[Employee ID]], OFFSET($F$10, 0, 0, ROW()-9, 1), SERVICE[[#This Row],[Resources Role]])</f>
        <v>0</v>
      </c>
      <c r="Z4234" s="388">
        <f ca="1">COUNTIFS(OFFSET($F$10, 0, 0, ROW()-9, 1), SERVICE[[#This Row],[Resources Role]], OFFSET($H$10, 0, 0, ROW()-9, 1), SERVICE[[#This Row],[Booking]])</f>
        <v>0</v>
      </c>
    </row>
    <row r="4235" spans="1:26" x14ac:dyDescent="0.25">
      <c r="A4235" s="6" t="str">
        <f ca="1">no.</f>
        <v/>
      </c>
      <c r="E4235" s="4" t="str">
        <f ca="1">position</f>
        <v/>
      </c>
      <c r="J4235" s="318"/>
      <c r="M4235" s="4"/>
      <c r="O4235" s="6"/>
      <c r="Q4235" s="20"/>
      <c r="R4235" s="5" t="str">
        <f ca="1">score</f>
        <v/>
      </c>
      <c r="S4235" s="7" t="str">
        <f ca="1">rescore_svc</f>
        <v/>
      </c>
      <c r="U4235" s="11" t="str">
        <f ca="1">price</f>
        <v/>
      </c>
      <c r="V4235" s="4"/>
      <c r="Y4235" s="388">
        <f ca="1">COUNTIFS(OFFSET($B$10, 0, 0, ROW()-9, 1), SERVICE[[#This Row],[Employee ID]], OFFSET($F$10, 0, 0, ROW()-9, 1), SERVICE[[#This Row],[Resources Role]])</f>
        <v>0</v>
      </c>
      <c r="Z4235" s="388">
        <f ca="1">COUNTIFS(OFFSET($F$10, 0, 0, ROW()-9, 1), SERVICE[[#This Row],[Resources Role]], OFFSET($H$10, 0, 0, ROW()-9, 1), SERVICE[[#This Row],[Booking]])</f>
        <v>0</v>
      </c>
    </row>
    <row r="4236" spans="1:26" x14ac:dyDescent="0.25">
      <c r="A4236" s="6" t="str">
        <f ca="1">no.</f>
        <v/>
      </c>
      <c r="E4236" s="4" t="str">
        <f ca="1">position</f>
        <v/>
      </c>
      <c r="J4236" s="318"/>
      <c r="M4236" s="4"/>
      <c r="O4236" s="6"/>
      <c r="Q4236" s="20"/>
      <c r="R4236" s="5" t="str">
        <f ca="1">score</f>
        <v/>
      </c>
      <c r="S4236" s="7" t="str">
        <f ca="1">rescore_svc</f>
        <v/>
      </c>
      <c r="U4236" s="11" t="str">
        <f ca="1">price</f>
        <v/>
      </c>
      <c r="V4236" s="4"/>
      <c r="Y4236" s="388">
        <f ca="1">COUNTIFS(OFFSET($B$10, 0, 0, ROW()-9, 1), SERVICE[[#This Row],[Employee ID]], OFFSET($F$10, 0, 0, ROW()-9, 1), SERVICE[[#This Row],[Resources Role]])</f>
        <v>0</v>
      </c>
      <c r="Z4236" s="388">
        <f ca="1">COUNTIFS(OFFSET($F$10, 0, 0, ROW()-9, 1), SERVICE[[#This Row],[Resources Role]], OFFSET($H$10, 0, 0, ROW()-9, 1), SERVICE[[#This Row],[Booking]])</f>
        <v>0</v>
      </c>
    </row>
    <row r="4237" spans="1:26" x14ac:dyDescent="0.25">
      <c r="A4237" s="6" t="str">
        <f ca="1">no.</f>
        <v/>
      </c>
      <c r="E4237" s="4" t="str">
        <f ca="1">position</f>
        <v/>
      </c>
      <c r="J4237" s="318"/>
      <c r="M4237" s="4"/>
      <c r="O4237" s="6"/>
      <c r="Q4237" s="20"/>
      <c r="R4237" s="5" t="str">
        <f ca="1">score</f>
        <v/>
      </c>
      <c r="S4237" s="7" t="str">
        <f ca="1">rescore_svc</f>
        <v/>
      </c>
      <c r="U4237" s="11" t="str">
        <f ca="1">price</f>
        <v/>
      </c>
      <c r="V4237" s="4"/>
      <c r="Y4237" s="388">
        <f ca="1">COUNTIFS(OFFSET($B$10, 0, 0, ROW()-9, 1), SERVICE[[#This Row],[Employee ID]], OFFSET($F$10, 0, 0, ROW()-9, 1), SERVICE[[#This Row],[Resources Role]])</f>
        <v>0</v>
      </c>
      <c r="Z4237" s="388">
        <f ca="1">COUNTIFS(OFFSET($F$10, 0, 0, ROW()-9, 1), SERVICE[[#This Row],[Resources Role]], OFFSET($H$10, 0, 0, ROW()-9, 1), SERVICE[[#This Row],[Booking]])</f>
        <v>0</v>
      </c>
    </row>
    <row r="4238" spans="1:26" x14ac:dyDescent="0.25">
      <c r="A4238" s="6" t="str">
        <f ca="1">no.</f>
        <v/>
      </c>
      <c r="E4238" s="4" t="str">
        <f ca="1">position</f>
        <v/>
      </c>
      <c r="J4238" s="318"/>
      <c r="M4238" s="4"/>
      <c r="O4238" s="6"/>
      <c r="Q4238" s="20"/>
      <c r="R4238" s="5" t="str">
        <f ca="1">score</f>
        <v/>
      </c>
      <c r="S4238" s="7" t="str">
        <f ca="1">rescore_svc</f>
        <v/>
      </c>
      <c r="U4238" s="11" t="str">
        <f ca="1">price</f>
        <v/>
      </c>
      <c r="V4238" s="4"/>
      <c r="Y4238" s="388">
        <f ca="1">COUNTIFS(OFFSET($B$10, 0, 0, ROW()-9, 1), SERVICE[[#This Row],[Employee ID]], OFFSET($F$10, 0, 0, ROW()-9, 1), SERVICE[[#This Row],[Resources Role]])</f>
        <v>0</v>
      </c>
      <c r="Z4238" s="388">
        <f ca="1">COUNTIFS(OFFSET($F$10, 0, 0, ROW()-9, 1), SERVICE[[#This Row],[Resources Role]], OFFSET($H$10, 0, 0, ROW()-9, 1), SERVICE[[#This Row],[Booking]])</f>
        <v>0</v>
      </c>
    </row>
    <row r="4239" spans="1:26" x14ac:dyDescent="0.25">
      <c r="A4239" s="6" t="str">
        <f ca="1">no.</f>
        <v/>
      </c>
      <c r="E4239" s="4" t="str">
        <f ca="1">position</f>
        <v/>
      </c>
      <c r="J4239" s="318"/>
      <c r="M4239" s="4"/>
      <c r="O4239" s="6"/>
      <c r="Q4239" s="20"/>
      <c r="R4239" s="5" t="str">
        <f ca="1">score</f>
        <v/>
      </c>
      <c r="S4239" s="7" t="str">
        <f ca="1">rescore_svc</f>
        <v/>
      </c>
      <c r="U4239" s="11" t="str">
        <f ca="1">price</f>
        <v/>
      </c>
      <c r="V4239" s="4"/>
      <c r="Y4239" s="388">
        <f ca="1">COUNTIFS(OFFSET($B$10, 0, 0, ROW()-9, 1), SERVICE[[#This Row],[Employee ID]], OFFSET($F$10, 0, 0, ROW()-9, 1), SERVICE[[#This Row],[Resources Role]])</f>
        <v>0</v>
      </c>
      <c r="Z4239" s="388">
        <f ca="1">COUNTIFS(OFFSET($F$10, 0, 0, ROW()-9, 1), SERVICE[[#This Row],[Resources Role]], OFFSET($H$10, 0, 0, ROW()-9, 1), SERVICE[[#This Row],[Booking]])</f>
        <v>0</v>
      </c>
    </row>
    <row r="4240" spans="1:26" x14ac:dyDescent="0.25">
      <c r="A4240" s="6" t="str">
        <f ca="1">no.</f>
        <v/>
      </c>
      <c r="E4240" s="4" t="str">
        <f ca="1">position</f>
        <v/>
      </c>
      <c r="J4240" s="318"/>
      <c r="M4240" s="4"/>
      <c r="O4240" s="6"/>
      <c r="Q4240" s="20"/>
      <c r="R4240" s="5" t="str">
        <f ca="1">score</f>
        <v/>
      </c>
      <c r="S4240" s="7" t="str">
        <f ca="1">rescore_svc</f>
        <v/>
      </c>
      <c r="U4240" s="11" t="str">
        <f ca="1">price</f>
        <v/>
      </c>
      <c r="V4240" s="4"/>
      <c r="Y4240" s="388">
        <f ca="1">COUNTIFS(OFFSET($B$10, 0, 0, ROW()-9, 1), SERVICE[[#This Row],[Employee ID]], OFFSET($F$10, 0, 0, ROW()-9, 1), SERVICE[[#This Row],[Resources Role]])</f>
        <v>0</v>
      </c>
      <c r="Z4240" s="388">
        <f ca="1">COUNTIFS(OFFSET($F$10, 0, 0, ROW()-9, 1), SERVICE[[#This Row],[Resources Role]], OFFSET($H$10, 0, 0, ROW()-9, 1), SERVICE[[#This Row],[Booking]])</f>
        <v>0</v>
      </c>
    </row>
    <row r="4241" spans="1:26" x14ac:dyDescent="0.25">
      <c r="A4241" s="6" t="str">
        <f ca="1">no.</f>
        <v/>
      </c>
      <c r="E4241" s="4" t="str">
        <f ca="1">position</f>
        <v/>
      </c>
      <c r="J4241" s="318"/>
      <c r="M4241" s="4"/>
      <c r="O4241" s="6"/>
      <c r="Q4241" s="20"/>
      <c r="R4241" s="5" t="str">
        <f ca="1">score</f>
        <v/>
      </c>
      <c r="S4241" s="7" t="str">
        <f ca="1">rescore_svc</f>
        <v/>
      </c>
      <c r="U4241" s="11" t="str">
        <f ca="1">price</f>
        <v/>
      </c>
      <c r="V4241" s="4"/>
      <c r="Y4241" s="388">
        <f ca="1">COUNTIFS(OFFSET($B$10, 0, 0, ROW()-9, 1), SERVICE[[#This Row],[Employee ID]], OFFSET($F$10, 0, 0, ROW()-9, 1), SERVICE[[#This Row],[Resources Role]])</f>
        <v>0</v>
      </c>
      <c r="Z4241" s="388">
        <f ca="1">COUNTIFS(OFFSET($F$10, 0, 0, ROW()-9, 1), SERVICE[[#This Row],[Resources Role]], OFFSET($H$10, 0, 0, ROW()-9, 1), SERVICE[[#This Row],[Booking]])</f>
        <v>0</v>
      </c>
    </row>
    <row r="4242" spans="1:26" x14ac:dyDescent="0.25">
      <c r="A4242" s="6" t="str">
        <f ca="1">no.</f>
        <v/>
      </c>
      <c r="E4242" s="4" t="str">
        <f ca="1">position</f>
        <v/>
      </c>
      <c r="J4242" s="318"/>
      <c r="M4242" s="4"/>
      <c r="O4242" s="6"/>
      <c r="Q4242" s="20"/>
      <c r="R4242" s="5" t="str">
        <f ca="1">score</f>
        <v/>
      </c>
      <c r="S4242" s="7" t="str">
        <f ca="1">rescore_svc</f>
        <v/>
      </c>
      <c r="U4242" s="11" t="str">
        <f ca="1">price</f>
        <v/>
      </c>
      <c r="V4242" s="4"/>
      <c r="Y4242" s="388">
        <f ca="1">COUNTIFS(OFFSET($B$10, 0, 0, ROW()-9, 1), SERVICE[[#This Row],[Employee ID]], OFFSET($F$10, 0, 0, ROW()-9, 1), SERVICE[[#This Row],[Resources Role]])</f>
        <v>0</v>
      </c>
      <c r="Z4242" s="388">
        <f ca="1">COUNTIFS(OFFSET($F$10, 0, 0, ROW()-9, 1), SERVICE[[#This Row],[Resources Role]], OFFSET($H$10, 0, 0, ROW()-9, 1), SERVICE[[#This Row],[Booking]])</f>
        <v>0</v>
      </c>
    </row>
    <row r="4243" spans="1:26" x14ac:dyDescent="0.25">
      <c r="A4243" s="6" t="str">
        <f ca="1">no.</f>
        <v/>
      </c>
      <c r="E4243" s="4" t="str">
        <f ca="1">position</f>
        <v/>
      </c>
      <c r="J4243" s="318"/>
      <c r="M4243" s="4"/>
      <c r="O4243" s="6"/>
      <c r="Q4243" s="20"/>
      <c r="R4243" s="5" t="str">
        <f ca="1">score</f>
        <v/>
      </c>
      <c r="S4243" s="7" t="str">
        <f ca="1">rescore_svc</f>
        <v/>
      </c>
      <c r="U4243" s="11" t="str">
        <f ca="1">price</f>
        <v/>
      </c>
      <c r="V4243" s="4"/>
      <c r="Y4243" s="388">
        <f ca="1">COUNTIFS(OFFSET($B$10, 0, 0, ROW()-9, 1), SERVICE[[#This Row],[Employee ID]], OFFSET($F$10, 0, 0, ROW()-9, 1), SERVICE[[#This Row],[Resources Role]])</f>
        <v>0</v>
      </c>
      <c r="Z4243" s="388">
        <f ca="1">COUNTIFS(OFFSET($F$10, 0, 0, ROW()-9, 1), SERVICE[[#This Row],[Resources Role]], OFFSET($H$10, 0, 0, ROW()-9, 1), SERVICE[[#This Row],[Booking]])</f>
        <v>0</v>
      </c>
    </row>
    <row r="4244" spans="1:26" x14ac:dyDescent="0.25">
      <c r="A4244" s="6" t="str">
        <f ca="1">no.</f>
        <v/>
      </c>
      <c r="E4244" s="4" t="str">
        <f ca="1">position</f>
        <v/>
      </c>
      <c r="J4244" s="318"/>
      <c r="M4244" s="4"/>
      <c r="O4244" s="6"/>
      <c r="Q4244" s="20"/>
      <c r="R4244" s="5" t="str">
        <f ca="1">score</f>
        <v/>
      </c>
      <c r="S4244" s="7" t="str">
        <f ca="1">rescore_svc</f>
        <v/>
      </c>
      <c r="U4244" s="11" t="str">
        <f ca="1">price</f>
        <v/>
      </c>
      <c r="V4244" s="4"/>
      <c r="Y4244" s="388">
        <f ca="1">COUNTIFS(OFFSET($B$10, 0, 0, ROW()-9, 1), SERVICE[[#This Row],[Employee ID]], OFFSET($F$10, 0, 0, ROW()-9, 1), SERVICE[[#This Row],[Resources Role]])</f>
        <v>0</v>
      </c>
      <c r="Z4244" s="388">
        <f ca="1">COUNTIFS(OFFSET($F$10, 0, 0, ROW()-9, 1), SERVICE[[#This Row],[Resources Role]], OFFSET($H$10, 0, 0, ROW()-9, 1), SERVICE[[#This Row],[Booking]])</f>
        <v>0</v>
      </c>
    </row>
    <row r="4245" spans="1:26" x14ac:dyDescent="0.25">
      <c r="A4245" s="6" t="str">
        <f ca="1">no.</f>
        <v/>
      </c>
      <c r="E4245" s="4" t="str">
        <f ca="1">position</f>
        <v/>
      </c>
      <c r="J4245" s="318"/>
      <c r="M4245" s="4"/>
      <c r="O4245" s="6"/>
      <c r="Q4245" s="20"/>
      <c r="R4245" s="5" t="str">
        <f ca="1">score</f>
        <v/>
      </c>
      <c r="S4245" s="7" t="str">
        <f ca="1">rescore_svc</f>
        <v/>
      </c>
      <c r="U4245" s="11" t="str">
        <f ca="1">price</f>
        <v/>
      </c>
      <c r="V4245" s="4"/>
      <c r="Y4245" s="388">
        <f ca="1">COUNTIFS(OFFSET($B$10, 0, 0, ROW()-9, 1), SERVICE[[#This Row],[Employee ID]], OFFSET($F$10, 0, 0, ROW()-9, 1), SERVICE[[#This Row],[Resources Role]])</f>
        <v>0</v>
      </c>
      <c r="Z4245" s="388">
        <f ca="1">COUNTIFS(OFFSET($F$10, 0, 0, ROW()-9, 1), SERVICE[[#This Row],[Resources Role]], OFFSET($H$10, 0, 0, ROW()-9, 1), SERVICE[[#This Row],[Booking]])</f>
        <v>0</v>
      </c>
    </row>
    <row r="4246" spans="1:26" x14ac:dyDescent="0.25">
      <c r="A4246" s="6" t="str">
        <f ca="1">no.</f>
        <v/>
      </c>
      <c r="E4246" s="4" t="str">
        <f ca="1">position</f>
        <v/>
      </c>
      <c r="J4246" s="318"/>
      <c r="M4246" s="4"/>
      <c r="O4246" s="6"/>
      <c r="Q4246" s="20"/>
      <c r="R4246" s="5" t="str">
        <f ca="1">score</f>
        <v/>
      </c>
      <c r="S4246" s="7" t="str">
        <f ca="1">rescore_svc</f>
        <v/>
      </c>
      <c r="U4246" s="11" t="str">
        <f ca="1">price</f>
        <v/>
      </c>
      <c r="V4246" s="4"/>
      <c r="Y4246" s="388">
        <f ca="1">COUNTIFS(OFFSET($B$10, 0, 0, ROW()-9, 1), SERVICE[[#This Row],[Employee ID]], OFFSET($F$10, 0, 0, ROW()-9, 1), SERVICE[[#This Row],[Resources Role]])</f>
        <v>0</v>
      </c>
      <c r="Z4246" s="388">
        <f ca="1">COUNTIFS(OFFSET($F$10, 0, 0, ROW()-9, 1), SERVICE[[#This Row],[Resources Role]], OFFSET($H$10, 0, 0, ROW()-9, 1), SERVICE[[#This Row],[Booking]])</f>
        <v>0</v>
      </c>
    </row>
    <row r="4247" spans="1:26" x14ac:dyDescent="0.25">
      <c r="A4247" s="6" t="str">
        <f ca="1">no.</f>
        <v/>
      </c>
      <c r="E4247" s="4" t="str">
        <f ca="1">position</f>
        <v/>
      </c>
      <c r="J4247" s="318"/>
      <c r="M4247" s="4"/>
      <c r="O4247" s="6"/>
      <c r="Q4247" s="20"/>
      <c r="R4247" s="5" t="str">
        <f ca="1">score</f>
        <v/>
      </c>
      <c r="S4247" s="7" t="str">
        <f ca="1">rescore_svc</f>
        <v/>
      </c>
      <c r="U4247" s="11" t="str">
        <f ca="1">price</f>
        <v/>
      </c>
      <c r="V4247" s="4"/>
      <c r="Y4247" s="388">
        <f ca="1">COUNTIFS(OFFSET($B$10, 0, 0, ROW()-9, 1), SERVICE[[#This Row],[Employee ID]], OFFSET($F$10, 0, 0, ROW()-9, 1), SERVICE[[#This Row],[Resources Role]])</f>
        <v>0</v>
      </c>
      <c r="Z4247" s="388">
        <f ca="1">COUNTIFS(OFFSET($F$10, 0, 0, ROW()-9, 1), SERVICE[[#This Row],[Resources Role]], OFFSET($H$10, 0, 0, ROW()-9, 1), SERVICE[[#This Row],[Booking]])</f>
        <v>0</v>
      </c>
    </row>
    <row r="4248" spans="1:26" x14ac:dyDescent="0.25">
      <c r="A4248" s="6" t="str">
        <f ca="1">no.</f>
        <v/>
      </c>
      <c r="E4248" s="4" t="str">
        <f ca="1">position</f>
        <v/>
      </c>
      <c r="J4248" s="318"/>
      <c r="M4248" s="4"/>
      <c r="O4248" s="6"/>
      <c r="Q4248" s="20"/>
      <c r="R4248" s="5" t="str">
        <f ca="1">score</f>
        <v/>
      </c>
      <c r="S4248" s="7" t="str">
        <f ca="1">rescore_svc</f>
        <v/>
      </c>
      <c r="U4248" s="11" t="str">
        <f ca="1">price</f>
        <v/>
      </c>
      <c r="V4248" s="4"/>
      <c r="Y4248" s="388">
        <f ca="1">COUNTIFS(OFFSET($B$10, 0, 0, ROW()-9, 1), SERVICE[[#This Row],[Employee ID]], OFFSET($F$10, 0, 0, ROW()-9, 1), SERVICE[[#This Row],[Resources Role]])</f>
        <v>0</v>
      </c>
      <c r="Z4248" s="388">
        <f ca="1">COUNTIFS(OFFSET($F$10, 0, 0, ROW()-9, 1), SERVICE[[#This Row],[Resources Role]], OFFSET($H$10, 0, 0, ROW()-9, 1), SERVICE[[#This Row],[Booking]])</f>
        <v>0</v>
      </c>
    </row>
    <row r="4249" spans="1:26" x14ac:dyDescent="0.25">
      <c r="A4249" s="6" t="str">
        <f ca="1">no.</f>
        <v/>
      </c>
      <c r="E4249" s="4" t="str">
        <f ca="1">position</f>
        <v/>
      </c>
      <c r="J4249" s="318"/>
      <c r="M4249" s="4"/>
      <c r="O4249" s="6"/>
      <c r="Q4249" s="20"/>
      <c r="R4249" s="5" t="str">
        <f ca="1">score</f>
        <v/>
      </c>
      <c r="S4249" s="7" t="str">
        <f ca="1">rescore_svc</f>
        <v/>
      </c>
      <c r="U4249" s="11" t="str">
        <f ca="1">price</f>
        <v/>
      </c>
      <c r="V4249" s="4"/>
      <c r="Y4249" s="388">
        <f ca="1">COUNTIFS(OFFSET($B$10, 0, 0, ROW()-9, 1), SERVICE[[#This Row],[Employee ID]], OFFSET($F$10, 0, 0, ROW()-9, 1), SERVICE[[#This Row],[Resources Role]])</f>
        <v>0</v>
      </c>
      <c r="Z4249" s="388">
        <f ca="1">COUNTIFS(OFFSET($F$10, 0, 0, ROW()-9, 1), SERVICE[[#This Row],[Resources Role]], OFFSET($H$10, 0, 0, ROW()-9, 1), SERVICE[[#This Row],[Booking]])</f>
        <v>0</v>
      </c>
    </row>
    <row r="4250" spans="1:26" x14ac:dyDescent="0.25">
      <c r="A4250" s="6" t="str">
        <f ca="1">no.</f>
        <v/>
      </c>
      <c r="E4250" s="4" t="str">
        <f ca="1">position</f>
        <v/>
      </c>
      <c r="J4250" s="318"/>
      <c r="M4250" s="4"/>
      <c r="O4250" s="6"/>
      <c r="Q4250" s="20"/>
      <c r="R4250" s="5" t="str">
        <f ca="1">score</f>
        <v/>
      </c>
      <c r="S4250" s="7" t="str">
        <f ca="1">rescore_svc</f>
        <v/>
      </c>
      <c r="U4250" s="11" t="str">
        <f ca="1">price</f>
        <v/>
      </c>
      <c r="V4250" s="4"/>
      <c r="Y4250" s="388">
        <f ca="1">COUNTIFS(OFFSET($B$10, 0, 0, ROW()-9, 1), SERVICE[[#This Row],[Employee ID]], OFFSET($F$10, 0, 0, ROW()-9, 1), SERVICE[[#This Row],[Resources Role]])</f>
        <v>0</v>
      </c>
      <c r="Z4250" s="388">
        <f ca="1">COUNTIFS(OFFSET($F$10, 0, 0, ROW()-9, 1), SERVICE[[#This Row],[Resources Role]], OFFSET($H$10, 0, 0, ROW()-9, 1), SERVICE[[#This Row],[Booking]])</f>
        <v>0</v>
      </c>
    </row>
    <row r="4251" spans="1:26" x14ac:dyDescent="0.25">
      <c r="A4251" s="6" t="str">
        <f ca="1">no.</f>
        <v/>
      </c>
      <c r="E4251" s="4" t="str">
        <f ca="1">position</f>
        <v/>
      </c>
      <c r="J4251" s="318"/>
      <c r="M4251" s="4"/>
      <c r="O4251" s="6"/>
      <c r="Q4251" s="20"/>
      <c r="R4251" s="5" t="str">
        <f ca="1">score</f>
        <v/>
      </c>
      <c r="S4251" s="7" t="str">
        <f ca="1">rescore_svc</f>
        <v/>
      </c>
      <c r="U4251" s="11" t="str">
        <f ca="1">price</f>
        <v/>
      </c>
      <c r="V4251" s="4"/>
      <c r="Y4251" s="388">
        <f ca="1">COUNTIFS(OFFSET($B$10, 0, 0, ROW()-9, 1), SERVICE[[#This Row],[Employee ID]], OFFSET($F$10, 0, 0, ROW()-9, 1), SERVICE[[#This Row],[Resources Role]])</f>
        <v>0</v>
      </c>
      <c r="Z4251" s="388">
        <f ca="1">COUNTIFS(OFFSET($F$10, 0, 0, ROW()-9, 1), SERVICE[[#This Row],[Resources Role]], OFFSET($H$10, 0, 0, ROW()-9, 1), SERVICE[[#This Row],[Booking]])</f>
        <v>0</v>
      </c>
    </row>
    <row r="4252" spans="1:26" x14ac:dyDescent="0.25">
      <c r="A4252" s="6" t="str">
        <f ca="1">no.</f>
        <v/>
      </c>
      <c r="E4252" s="4" t="str">
        <f ca="1">position</f>
        <v/>
      </c>
      <c r="J4252" s="318"/>
      <c r="M4252" s="4"/>
      <c r="O4252" s="6"/>
      <c r="Q4252" s="20"/>
      <c r="R4252" s="5" t="str">
        <f ca="1">score</f>
        <v/>
      </c>
      <c r="S4252" s="7" t="str">
        <f ca="1">rescore_svc</f>
        <v/>
      </c>
      <c r="U4252" s="11" t="str">
        <f ca="1">price</f>
        <v/>
      </c>
      <c r="V4252" s="4"/>
      <c r="Y4252" s="388">
        <f ca="1">COUNTIFS(OFFSET($B$10, 0, 0, ROW()-9, 1), SERVICE[[#This Row],[Employee ID]], OFFSET($F$10, 0, 0, ROW()-9, 1), SERVICE[[#This Row],[Resources Role]])</f>
        <v>0</v>
      </c>
      <c r="Z4252" s="388">
        <f ca="1">COUNTIFS(OFFSET($F$10, 0, 0, ROW()-9, 1), SERVICE[[#This Row],[Resources Role]], OFFSET($H$10, 0, 0, ROW()-9, 1), SERVICE[[#This Row],[Booking]])</f>
        <v>0</v>
      </c>
    </row>
    <row r="4253" spans="1:26" x14ac:dyDescent="0.25">
      <c r="A4253" s="6" t="str">
        <f ca="1">no.</f>
        <v/>
      </c>
      <c r="E4253" s="4" t="str">
        <f ca="1">position</f>
        <v/>
      </c>
      <c r="J4253" s="318"/>
      <c r="M4253" s="4"/>
      <c r="O4253" s="6"/>
      <c r="Q4253" s="20"/>
      <c r="R4253" s="5" t="str">
        <f ca="1">score</f>
        <v/>
      </c>
      <c r="S4253" s="7" t="str">
        <f ca="1">rescore_svc</f>
        <v/>
      </c>
      <c r="U4253" s="11" t="str">
        <f ca="1">price</f>
        <v/>
      </c>
      <c r="V4253" s="4"/>
      <c r="Y4253" s="388">
        <f ca="1">COUNTIFS(OFFSET($B$10, 0, 0, ROW()-9, 1), SERVICE[[#This Row],[Employee ID]], OFFSET($F$10, 0, 0, ROW()-9, 1), SERVICE[[#This Row],[Resources Role]])</f>
        <v>0</v>
      </c>
      <c r="Z4253" s="388">
        <f ca="1">COUNTIFS(OFFSET($F$10, 0, 0, ROW()-9, 1), SERVICE[[#This Row],[Resources Role]], OFFSET($H$10, 0, 0, ROW()-9, 1), SERVICE[[#This Row],[Booking]])</f>
        <v>0</v>
      </c>
    </row>
    <row r="4254" spans="1:26" x14ac:dyDescent="0.25">
      <c r="A4254" s="6" t="str">
        <f ca="1">no.</f>
        <v/>
      </c>
      <c r="E4254" s="4" t="str">
        <f ca="1">position</f>
        <v/>
      </c>
      <c r="J4254" s="318"/>
      <c r="M4254" s="4"/>
      <c r="O4254" s="6"/>
      <c r="Q4254" s="20"/>
      <c r="R4254" s="5" t="str">
        <f ca="1">score</f>
        <v/>
      </c>
      <c r="S4254" s="7" t="str">
        <f ca="1">rescore_svc</f>
        <v/>
      </c>
      <c r="U4254" s="11" t="str">
        <f ca="1">price</f>
        <v/>
      </c>
      <c r="V4254" s="4"/>
      <c r="Y4254" s="388">
        <f ca="1">COUNTIFS(OFFSET($B$10, 0, 0, ROW()-9, 1), SERVICE[[#This Row],[Employee ID]], OFFSET($F$10, 0, 0, ROW()-9, 1), SERVICE[[#This Row],[Resources Role]])</f>
        <v>0</v>
      </c>
      <c r="Z4254" s="388">
        <f ca="1">COUNTIFS(OFFSET($F$10, 0, 0, ROW()-9, 1), SERVICE[[#This Row],[Resources Role]], OFFSET($H$10, 0, 0, ROW()-9, 1), SERVICE[[#This Row],[Booking]])</f>
        <v>0</v>
      </c>
    </row>
    <row r="4255" spans="1:26" x14ac:dyDescent="0.25">
      <c r="A4255" s="6" t="str">
        <f ca="1">no.</f>
        <v/>
      </c>
      <c r="E4255" s="4" t="str">
        <f ca="1">position</f>
        <v/>
      </c>
      <c r="J4255" s="318"/>
      <c r="M4255" s="4"/>
      <c r="O4255" s="6"/>
      <c r="Q4255" s="20"/>
      <c r="R4255" s="5" t="str">
        <f ca="1">score</f>
        <v/>
      </c>
      <c r="S4255" s="7" t="str">
        <f ca="1">rescore_svc</f>
        <v/>
      </c>
      <c r="U4255" s="11" t="str">
        <f ca="1">price</f>
        <v/>
      </c>
      <c r="V4255" s="4"/>
      <c r="Y4255" s="388">
        <f ca="1">COUNTIFS(OFFSET($B$10, 0, 0, ROW()-9, 1), SERVICE[[#This Row],[Employee ID]], OFFSET($F$10, 0, 0, ROW()-9, 1), SERVICE[[#This Row],[Resources Role]])</f>
        <v>0</v>
      </c>
      <c r="Z4255" s="388">
        <f ca="1">COUNTIFS(OFFSET($F$10, 0, 0, ROW()-9, 1), SERVICE[[#This Row],[Resources Role]], OFFSET($H$10, 0, 0, ROW()-9, 1), SERVICE[[#This Row],[Booking]])</f>
        <v>0</v>
      </c>
    </row>
    <row r="4256" spans="1:26" x14ac:dyDescent="0.25">
      <c r="A4256" s="6" t="str">
        <f ca="1">no.</f>
        <v/>
      </c>
      <c r="E4256" s="4" t="str">
        <f ca="1">position</f>
        <v/>
      </c>
      <c r="J4256" s="318"/>
      <c r="M4256" s="4"/>
      <c r="O4256" s="6"/>
      <c r="Q4256" s="20"/>
      <c r="R4256" s="5" t="str">
        <f ca="1">score</f>
        <v/>
      </c>
      <c r="S4256" s="7" t="str">
        <f ca="1">rescore_svc</f>
        <v/>
      </c>
      <c r="U4256" s="11" t="str">
        <f ca="1">price</f>
        <v/>
      </c>
      <c r="V4256" s="4"/>
      <c r="Y4256" s="388">
        <f ca="1">COUNTIFS(OFFSET($B$10, 0, 0, ROW()-9, 1), SERVICE[[#This Row],[Employee ID]], OFFSET($F$10, 0, 0, ROW()-9, 1), SERVICE[[#This Row],[Resources Role]])</f>
        <v>0</v>
      </c>
      <c r="Z4256" s="388">
        <f ca="1">COUNTIFS(OFFSET($F$10, 0, 0, ROW()-9, 1), SERVICE[[#This Row],[Resources Role]], OFFSET($H$10, 0, 0, ROW()-9, 1), SERVICE[[#This Row],[Booking]])</f>
        <v>0</v>
      </c>
    </row>
    <row r="4257" spans="1:26" x14ac:dyDescent="0.25">
      <c r="A4257" s="6" t="str">
        <f ca="1">no.</f>
        <v/>
      </c>
      <c r="E4257" s="4" t="str">
        <f ca="1">position</f>
        <v/>
      </c>
      <c r="J4257" s="318"/>
      <c r="M4257" s="4"/>
      <c r="O4257" s="6"/>
      <c r="Q4257" s="20"/>
      <c r="R4257" s="5" t="str">
        <f ca="1">score</f>
        <v/>
      </c>
      <c r="S4257" s="7" t="str">
        <f ca="1">rescore_svc</f>
        <v/>
      </c>
      <c r="U4257" s="11" t="str">
        <f ca="1">price</f>
        <v/>
      </c>
      <c r="V4257" s="4"/>
      <c r="Y4257" s="388">
        <f ca="1">COUNTIFS(OFFSET($B$10, 0, 0, ROW()-9, 1), SERVICE[[#This Row],[Employee ID]], OFFSET($F$10, 0, 0, ROW()-9, 1), SERVICE[[#This Row],[Resources Role]])</f>
        <v>0</v>
      </c>
      <c r="Z4257" s="388">
        <f ca="1">COUNTIFS(OFFSET($F$10, 0, 0, ROW()-9, 1), SERVICE[[#This Row],[Resources Role]], OFFSET($H$10, 0, 0, ROW()-9, 1), SERVICE[[#This Row],[Booking]])</f>
        <v>0</v>
      </c>
    </row>
    <row r="4258" spans="1:26" x14ac:dyDescent="0.25">
      <c r="A4258" s="6" t="str">
        <f ca="1">no.</f>
        <v/>
      </c>
      <c r="E4258" s="4" t="str">
        <f ca="1">position</f>
        <v/>
      </c>
      <c r="J4258" s="318"/>
      <c r="M4258" s="4"/>
      <c r="O4258" s="6"/>
      <c r="Q4258" s="20"/>
      <c r="R4258" s="5" t="str">
        <f ca="1">score</f>
        <v/>
      </c>
      <c r="S4258" s="7" t="str">
        <f ca="1">rescore_svc</f>
        <v/>
      </c>
      <c r="U4258" s="11" t="str">
        <f ca="1">price</f>
        <v/>
      </c>
      <c r="V4258" s="4"/>
      <c r="Y4258" s="388">
        <f ca="1">COUNTIFS(OFFSET($B$10, 0, 0, ROW()-9, 1), SERVICE[[#This Row],[Employee ID]], OFFSET($F$10, 0, 0, ROW()-9, 1), SERVICE[[#This Row],[Resources Role]])</f>
        <v>0</v>
      </c>
      <c r="Z4258" s="388">
        <f ca="1">COUNTIFS(OFFSET($F$10, 0, 0, ROW()-9, 1), SERVICE[[#This Row],[Resources Role]], OFFSET($H$10, 0, 0, ROW()-9, 1), SERVICE[[#This Row],[Booking]])</f>
        <v>0</v>
      </c>
    </row>
    <row r="4259" spans="1:26" x14ac:dyDescent="0.25">
      <c r="A4259" s="6" t="str">
        <f ca="1">no.</f>
        <v/>
      </c>
      <c r="E4259" s="4" t="str">
        <f ca="1">position</f>
        <v/>
      </c>
      <c r="J4259" s="318"/>
      <c r="M4259" s="4"/>
      <c r="O4259" s="6"/>
      <c r="Q4259" s="20"/>
      <c r="R4259" s="5" t="str">
        <f ca="1">score</f>
        <v/>
      </c>
      <c r="S4259" s="7" t="str">
        <f ca="1">rescore_svc</f>
        <v/>
      </c>
      <c r="U4259" s="11" t="str">
        <f ca="1">price</f>
        <v/>
      </c>
      <c r="V4259" s="4"/>
      <c r="Y4259" s="388">
        <f ca="1">COUNTIFS(OFFSET($B$10, 0, 0, ROW()-9, 1), SERVICE[[#This Row],[Employee ID]], OFFSET($F$10, 0, 0, ROW()-9, 1), SERVICE[[#This Row],[Resources Role]])</f>
        <v>0</v>
      </c>
      <c r="Z4259" s="388">
        <f ca="1">COUNTIFS(OFFSET($F$10, 0, 0, ROW()-9, 1), SERVICE[[#This Row],[Resources Role]], OFFSET($H$10, 0, 0, ROW()-9, 1), SERVICE[[#This Row],[Booking]])</f>
        <v>0</v>
      </c>
    </row>
    <row r="4260" spans="1:26" x14ac:dyDescent="0.25">
      <c r="A4260" s="6" t="str">
        <f ca="1">no.</f>
        <v/>
      </c>
      <c r="E4260" s="4" t="str">
        <f ca="1">position</f>
        <v/>
      </c>
      <c r="J4260" s="318"/>
      <c r="M4260" s="4"/>
      <c r="O4260" s="6"/>
      <c r="Q4260" s="20"/>
      <c r="R4260" s="5" t="str">
        <f ca="1">score</f>
        <v/>
      </c>
      <c r="S4260" s="7" t="str">
        <f ca="1">rescore_svc</f>
        <v/>
      </c>
      <c r="U4260" s="11" t="str">
        <f ca="1">price</f>
        <v/>
      </c>
      <c r="V4260" s="4"/>
      <c r="Y4260" s="388">
        <f ca="1">COUNTIFS(OFFSET($B$10, 0, 0, ROW()-9, 1), SERVICE[[#This Row],[Employee ID]], OFFSET($F$10, 0, 0, ROW()-9, 1), SERVICE[[#This Row],[Resources Role]])</f>
        <v>0</v>
      </c>
      <c r="Z4260" s="388">
        <f ca="1">COUNTIFS(OFFSET($F$10, 0, 0, ROW()-9, 1), SERVICE[[#This Row],[Resources Role]], OFFSET($H$10, 0, 0, ROW()-9, 1), SERVICE[[#This Row],[Booking]])</f>
        <v>0</v>
      </c>
    </row>
    <row r="4261" spans="1:26" x14ac:dyDescent="0.25">
      <c r="A4261" s="6" t="str">
        <f ca="1">no.</f>
        <v/>
      </c>
      <c r="E4261" s="4" t="str">
        <f ca="1">position</f>
        <v/>
      </c>
      <c r="J4261" s="318"/>
      <c r="M4261" s="4"/>
      <c r="O4261" s="6"/>
      <c r="Q4261" s="20"/>
      <c r="R4261" s="5" t="str">
        <f ca="1">score</f>
        <v/>
      </c>
      <c r="S4261" s="7" t="str">
        <f ca="1">rescore_svc</f>
        <v/>
      </c>
      <c r="U4261" s="11" t="str">
        <f ca="1">price</f>
        <v/>
      </c>
      <c r="V4261" s="4"/>
      <c r="Y4261" s="388">
        <f ca="1">COUNTIFS(OFFSET($B$10, 0, 0, ROW()-9, 1), SERVICE[[#This Row],[Employee ID]], OFFSET($F$10, 0, 0, ROW()-9, 1), SERVICE[[#This Row],[Resources Role]])</f>
        <v>0</v>
      </c>
      <c r="Z4261" s="388">
        <f ca="1">COUNTIFS(OFFSET($F$10, 0, 0, ROW()-9, 1), SERVICE[[#This Row],[Resources Role]], OFFSET($H$10, 0, 0, ROW()-9, 1), SERVICE[[#This Row],[Booking]])</f>
        <v>0</v>
      </c>
    </row>
    <row r="4262" spans="1:26" x14ac:dyDescent="0.25">
      <c r="A4262" s="6" t="str">
        <f ca="1">no.</f>
        <v/>
      </c>
      <c r="E4262" s="4" t="str">
        <f ca="1">position</f>
        <v/>
      </c>
      <c r="J4262" s="318"/>
      <c r="M4262" s="4"/>
      <c r="O4262" s="6"/>
      <c r="Q4262" s="20"/>
      <c r="R4262" s="5" t="str">
        <f ca="1">score</f>
        <v/>
      </c>
      <c r="S4262" s="7" t="str">
        <f ca="1">rescore_svc</f>
        <v/>
      </c>
      <c r="U4262" s="11" t="str">
        <f ca="1">price</f>
        <v/>
      </c>
      <c r="V4262" s="4"/>
      <c r="Y4262" s="388">
        <f ca="1">COUNTIFS(OFFSET($B$10, 0, 0, ROW()-9, 1), SERVICE[[#This Row],[Employee ID]], OFFSET($F$10, 0, 0, ROW()-9, 1), SERVICE[[#This Row],[Resources Role]])</f>
        <v>0</v>
      </c>
      <c r="Z4262" s="388">
        <f ca="1">COUNTIFS(OFFSET($F$10, 0, 0, ROW()-9, 1), SERVICE[[#This Row],[Resources Role]], OFFSET($H$10, 0, 0, ROW()-9, 1), SERVICE[[#This Row],[Booking]])</f>
        <v>0</v>
      </c>
    </row>
    <row r="4263" spans="1:26" x14ac:dyDescent="0.25">
      <c r="A4263" s="6" t="str">
        <f ca="1">no.</f>
        <v/>
      </c>
      <c r="E4263" s="4" t="str">
        <f ca="1">position</f>
        <v/>
      </c>
      <c r="J4263" s="318"/>
      <c r="M4263" s="4"/>
      <c r="O4263" s="6"/>
      <c r="Q4263" s="20"/>
      <c r="R4263" s="5" t="str">
        <f ca="1">score</f>
        <v/>
      </c>
      <c r="S4263" s="7" t="str">
        <f ca="1">rescore_svc</f>
        <v/>
      </c>
      <c r="U4263" s="11" t="str">
        <f ca="1">price</f>
        <v/>
      </c>
      <c r="V4263" s="4"/>
      <c r="Y4263" s="388">
        <f ca="1">COUNTIFS(OFFSET($B$10, 0, 0, ROW()-9, 1), SERVICE[[#This Row],[Employee ID]], OFFSET($F$10, 0, 0, ROW()-9, 1), SERVICE[[#This Row],[Resources Role]])</f>
        <v>0</v>
      </c>
      <c r="Z4263" s="388">
        <f ca="1">COUNTIFS(OFFSET($F$10, 0, 0, ROW()-9, 1), SERVICE[[#This Row],[Resources Role]], OFFSET($H$10, 0, 0, ROW()-9, 1), SERVICE[[#This Row],[Booking]])</f>
        <v>0</v>
      </c>
    </row>
    <row r="4264" spans="1:26" x14ac:dyDescent="0.25">
      <c r="A4264" s="6" t="str">
        <f ca="1">no.</f>
        <v/>
      </c>
      <c r="E4264" s="4" t="str">
        <f ca="1">position</f>
        <v/>
      </c>
      <c r="J4264" s="318"/>
      <c r="M4264" s="4"/>
      <c r="O4264" s="6"/>
      <c r="Q4264" s="20"/>
      <c r="R4264" s="5" t="str">
        <f ca="1">score</f>
        <v/>
      </c>
      <c r="S4264" s="7" t="str">
        <f ca="1">rescore_svc</f>
        <v/>
      </c>
      <c r="U4264" s="11" t="str">
        <f ca="1">price</f>
        <v/>
      </c>
      <c r="V4264" s="4"/>
      <c r="Y4264" s="388">
        <f ca="1">COUNTIFS(OFFSET($B$10, 0, 0, ROW()-9, 1), SERVICE[[#This Row],[Employee ID]], OFFSET($F$10, 0, 0, ROW()-9, 1), SERVICE[[#This Row],[Resources Role]])</f>
        <v>0</v>
      </c>
      <c r="Z4264" s="388">
        <f ca="1">COUNTIFS(OFFSET($F$10, 0, 0, ROW()-9, 1), SERVICE[[#This Row],[Resources Role]], OFFSET($H$10, 0, 0, ROW()-9, 1), SERVICE[[#This Row],[Booking]])</f>
        <v>0</v>
      </c>
    </row>
    <row r="4265" spans="1:26" x14ac:dyDescent="0.25">
      <c r="A4265" s="6" t="str">
        <f ca="1">no.</f>
        <v/>
      </c>
      <c r="E4265" s="4" t="str">
        <f ca="1">position</f>
        <v/>
      </c>
      <c r="J4265" s="318"/>
      <c r="M4265" s="4"/>
      <c r="O4265" s="6"/>
      <c r="Q4265" s="20"/>
      <c r="R4265" s="5" t="str">
        <f ca="1">score</f>
        <v/>
      </c>
      <c r="S4265" s="7" t="str">
        <f ca="1">rescore_svc</f>
        <v/>
      </c>
      <c r="U4265" s="11" t="str">
        <f ca="1">price</f>
        <v/>
      </c>
      <c r="V4265" s="4"/>
      <c r="Y4265" s="388">
        <f ca="1">COUNTIFS(OFFSET($B$10, 0, 0, ROW()-9, 1), SERVICE[[#This Row],[Employee ID]], OFFSET($F$10, 0, 0, ROW()-9, 1), SERVICE[[#This Row],[Resources Role]])</f>
        <v>0</v>
      </c>
      <c r="Z4265" s="388">
        <f ca="1">COUNTIFS(OFFSET($F$10, 0, 0, ROW()-9, 1), SERVICE[[#This Row],[Resources Role]], OFFSET($H$10, 0, 0, ROW()-9, 1), SERVICE[[#This Row],[Booking]])</f>
        <v>0</v>
      </c>
    </row>
    <row r="4266" spans="1:26" x14ac:dyDescent="0.25">
      <c r="A4266" s="6" t="str">
        <f ca="1">no.</f>
        <v/>
      </c>
      <c r="E4266" s="4" t="str">
        <f ca="1">position</f>
        <v/>
      </c>
      <c r="J4266" s="318"/>
      <c r="M4266" s="4"/>
      <c r="O4266" s="6"/>
      <c r="Q4266" s="20"/>
      <c r="R4266" s="5" t="str">
        <f ca="1">score</f>
        <v/>
      </c>
      <c r="S4266" s="7" t="str">
        <f ca="1">rescore_svc</f>
        <v/>
      </c>
      <c r="U4266" s="11" t="str">
        <f ca="1">price</f>
        <v/>
      </c>
      <c r="V4266" s="4"/>
      <c r="Y4266" s="388">
        <f ca="1">COUNTIFS(OFFSET($B$10, 0, 0, ROW()-9, 1), SERVICE[[#This Row],[Employee ID]], OFFSET($F$10, 0, 0, ROW()-9, 1), SERVICE[[#This Row],[Resources Role]])</f>
        <v>0</v>
      </c>
      <c r="Z4266" s="388">
        <f ca="1">COUNTIFS(OFFSET($F$10, 0, 0, ROW()-9, 1), SERVICE[[#This Row],[Resources Role]], OFFSET($H$10, 0, 0, ROW()-9, 1), SERVICE[[#This Row],[Booking]])</f>
        <v>0</v>
      </c>
    </row>
    <row r="4267" spans="1:26" x14ac:dyDescent="0.25">
      <c r="A4267" s="6" t="str">
        <f ca="1">no.</f>
        <v/>
      </c>
      <c r="E4267" s="4" t="str">
        <f ca="1">position</f>
        <v/>
      </c>
      <c r="J4267" s="318"/>
      <c r="M4267" s="4"/>
      <c r="O4267" s="6"/>
      <c r="Q4267" s="20"/>
      <c r="R4267" s="5" t="str">
        <f ca="1">score</f>
        <v/>
      </c>
      <c r="S4267" s="7" t="str">
        <f ca="1">rescore_svc</f>
        <v/>
      </c>
      <c r="U4267" s="11" t="str">
        <f ca="1">price</f>
        <v/>
      </c>
      <c r="V4267" s="4"/>
      <c r="Y4267" s="388">
        <f ca="1">COUNTIFS(OFFSET($B$10, 0, 0, ROW()-9, 1), SERVICE[[#This Row],[Employee ID]], OFFSET($F$10, 0, 0, ROW()-9, 1), SERVICE[[#This Row],[Resources Role]])</f>
        <v>0</v>
      </c>
      <c r="Z4267" s="388">
        <f ca="1">COUNTIFS(OFFSET($F$10, 0, 0, ROW()-9, 1), SERVICE[[#This Row],[Resources Role]], OFFSET($H$10, 0, 0, ROW()-9, 1), SERVICE[[#This Row],[Booking]])</f>
        <v>0</v>
      </c>
    </row>
    <row r="4268" spans="1:26" x14ac:dyDescent="0.25">
      <c r="A4268" s="6" t="str">
        <f ca="1">no.</f>
        <v/>
      </c>
      <c r="E4268" s="4" t="str">
        <f ca="1">position</f>
        <v/>
      </c>
      <c r="J4268" s="318"/>
      <c r="M4268" s="4"/>
      <c r="O4268" s="6"/>
      <c r="Q4268" s="20"/>
      <c r="R4268" s="5" t="str">
        <f ca="1">score</f>
        <v/>
      </c>
      <c r="S4268" s="7" t="str">
        <f ca="1">rescore_svc</f>
        <v/>
      </c>
      <c r="U4268" s="11" t="str">
        <f ca="1">price</f>
        <v/>
      </c>
      <c r="V4268" s="4"/>
      <c r="Y4268" s="388">
        <f ca="1">COUNTIFS(OFFSET($B$10, 0, 0, ROW()-9, 1), SERVICE[[#This Row],[Employee ID]], OFFSET($F$10, 0, 0, ROW()-9, 1), SERVICE[[#This Row],[Resources Role]])</f>
        <v>0</v>
      </c>
      <c r="Z4268" s="388">
        <f ca="1">COUNTIFS(OFFSET($F$10, 0, 0, ROW()-9, 1), SERVICE[[#This Row],[Resources Role]], OFFSET($H$10, 0, 0, ROW()-9, 1), SERVICE[[#This Row],[Booking]])</f>
        <v>0</v>
      </c>
    </row>
    <row r="4269" spans="1:26" x14ac:dyDescent="0.25">
      <c r="A4269" s="6" t="str">
        <f ca="1">no.</f>
        <v/>
      </c>
      <c r="E4269" s="4" t="str">
        <f ca="1">position</f>
        <v/>
      </c>
      <c r="J4269" s="318"/>
      <c r="M4269" s="4"/>
      <c r="O4269" s="6"/>
      <c r="Q4269" s="20"/>
      <c r="R4269" s="5" t="str">
        <f ca="1">score</f>
        <v/>
      </c>
      <c r="S4269" s="7" t="str">
        <f ca="1">rescore_svc</f>
        <v/>
      </c>
      <c r="U4269" s="11" t="str">
        <f ca="1">price</f>
        <v/>
      </c>
      <c r="V4269" s="4"/>
      <c r="Y4269" s="388">
        <f ca="1">COUNTIFS(OFFSET($B$10, 0, 0, ROW()-9, 1), SERVICE[[#This Row],[Employee ID]], OFFSET($F$10, 0, 0, ROW()-9, 1), SERVICE[[#This Row],[Resources Role]])</f>
        <v>0</v>
      </c>
      <c r="Z4269" s="388">
        <f ca="1">COUNTIFS(OFFSET($F$10, 0, 0, ROW()-9, 1), SERVICE[[#This Row],[Resources Role]], OFFSET($H$10, 0, 0, ROW()-9, 1), SERVICE[[#This Row],[Booking]])</f>
        <v>0</v>
      </c>
    </row>
    <row r="4270" spans="1:26" x14ac:dyDescent="0.25">
      <c r="A4270" s="6" t="str">
        <f ca="1">no.</f>
        <v/>
      </c>
      <c r="E4270" s="4" t="str">
        <f ca="1">position</f>
        <v/>
      </c>
      <c r="J4270" s="318"/>
      <c r="M4270" s="4"/>
      <c r="O4270" s="6"/>
      <c r="Q4270" s="20"/>
      <c r="R4270" s="5" t="str">
        <f ca="1">score</f>
        <v/>
      </c>
      <c r="S4270" s="7" t="str">
        <f ca="1">rescore_svc</f>
        <v/>
      </c>
      <c r="U4270" s="11" t="str">
        <f ca="1">price</f>
        <v/>
      </c>
      <c r="V4270" s="4"/>
      <c r="Y4270" s="388">
        <f ca="1">COUNTIFS(OFFSET($B$10, 0, 0, ROW()-9, 1), SERVICE[[#This Row],[Employee ID]], OFFSET($F$10, 0, 0, ROW()-9, 1), SERVICE[[#This Row],[Resources Role]])</f>
        <v>0</v>
      </c>
      <c r="Z4270" s="388">
        <f ca="1">COUNTIFS(OFFSET($F$10, 0, 0, ROW()-9, 1), SERVICE[[#This Row],[Resources Role]], OFFSET($H$10, 0, 0, ROW()-9, 1), SERVICE[[#This Row],[Booking]])</f>
        <v>0</v>
      </c>
    </row>
    <row r="4271" spans="1:26" x14ac:dyDescent="0.25">
      <c r="A4271" s="6" t="str">
        <f ca="1">no.</f>
        <v/>
      </c>
      <c r="E4271" s="4" t="str">
        <f ca="1">position</f>
        <v/>
      </c>
      <c r="J4271" s="318"/>
      <c r="M4271" s="4"/>
      <c r="O4271" s="6"/>
      <c r="Q4271" s="20"/>
      <c r="R4271" s="5" t="str">
        <f ca="1">score</f>
        <v/>
      </c>
      <c r="S4271" s="7" t="str">
        <f ca="1">rescore_svc</f>
        <v/>
      </c>
      <c r="U4271" s="11" t="str">
        <f ca="1">price</f>
        <v/>
      </c>
      <c r="V4271" s="4"/>
      <c r="Y4271" s="388">
        <f ca="1">COUNTIFS(OFFSET($B$10, 0, 0, ROW()-9, 1), SERVICE[[#This Row],[Employee ID]], OFFSET($F$10, 0, 0, ROW()-9, 1), SERVICE[[#This Row],[Resources Role]])</f>
        <v>0</v>
      </c>
      <c r="Z4271" s="388">
        <f ca="1">COUNTIFS(OFFSET($F$10, 0, 0, ROW()-9, 1), SERVICE[[#This Row],[Resources Role]], OFFSET($H$10, 0, 0, ROW()-9, 1), SERVICE[[#This Row],[Booking]])</f>
        <v>0</v>
      </c>
    </row>
    <row r="4272" spans="1:26" x14ac:dyDescent="0.25">
      <c r="A4272" s="6" t="str">
        <f ca="1">no.</f>
        <v/>
      </c>
      <c r="E4272" s="4" t="str">
        <f ca="1">position</f>
        <v/>
      </c>
      <c r="J4272" s="318"/>
      <c r="M4272" s="4"/>
      <c r="O4272" s="6"/>
      <c r="Q4272" s="20"/>
      <c r="R4272" s="5" t="str">
        <f ca="1">score</f>
        <v/>
      </c>
      <c r="S4272" s="7" t="str">
        <f ca="1">rescore_svc</f>
        <v/>
      </c>
      <c r="U4272" s="11" t="str">
        <f ca="1">price</f>
        <v/>
      </c>
      <c r="V4272" s="4"/>
      <c r="Y4272" s="388">
        <f ca="1">COUNTIFS(OFFSET($B$10, 0, 0, ROW()-9, 1), SERVICE[[#This Row],[Employee ID]], OFFSET($F$10, 0, 0, ROW()-9, 1), SERVICE[[#This Row],[Resources Role]])</f>
        <v>0</v>
      </c>
      <c r="Z4272" s="388">
        <f ca="1">COUNTIFS(OFFSET($F$10, 0, 0, ROW()-9, 1), SERVICE[[#This Row],[Resources Role]], OFFSET($H$10, 0, 0, ROW()-9, 1), SERVICE[[#This Row],[Booking]])</f>
        <v>0</v>
      </c>
    </row>
    <row r="4273" spans="1:26" x14ac:dyDescent="0.25">
      <c r="A4273" s="6" t="str">
        <f ca="1">no.</f>
        <v/>
      </c>
      <c r="E4273" s="4" t="str">
        <f ca="1">position</f>
        <v/>
      </c>
      <c r="J4273" s="318"/>
      <c r="M4273" s="4"/>
      <c r="O4273" s="6"/>
      <c r="Q4273" s="20"/>
      <c r="R4273" s="5" t="str">
        <f ca="1">score</f>
        <v/>
      </c>
      <c r="S4273" s="7" t="str">
        <f ca="1">rescore_svc</f>
        <v/>
      </c>
      <c r="U4273" s="11" t="str">
        <f ca="1">price</f>
        <v/>
      </c>
      <c r="V4273" s="4"/>
      <c r="Y4273" s="388">
        <f ca="1">COUNTIFS(OFFSET($B$10, 0, 0, ROW()-9, 1), SERVICE[[#This Row],[Employee ID]], OFFSET($F$10, 0, 0, ROW()-9, 1), SERVICE[[#This Row],[Resources Role]])</f>
        <v>0</v>
      </c>
      <c r="Z4273" s="388">
        <f ca="1">COUNTIFS(OFFSET($F$10, 0, 0, ROW()-9, 1), SERVICE[[#This Row],[Resources Role]], OFFSET($H$10, 0, 0, ROW()-9, 1), SERVICE[[#This Row],[Booking]])</f>
        <v>0</v>
      </c>
    </row>
    <row r="4274" spans="1:26" x14ac:dyDescent="0.25">
      <c r="A4274" s="6" t="str">
        <f ca="1">no.</f>
        <v/>
      </c>
      <c r="E4274" s="4" t="str">
        <f ca="1">position</f>
        <v/>
      </c>
      <c r="J4274" s="318"/>
      <c r="M4274" s="4"/>
      <c r="O4274" s="6"/>
      <c r="Q4274" s="20"/>
      <c r="R4274" s="5" t="str">
        <f ca="1">score</f>
        <v/>
      </c>
      <c r="S4274" s="7" t="str">
        <f ca="1">rescore_svc</f>
        <v/>
      </c>
      <c r="U4274" s="11" t="str">
        <f ca="1">price</f>
        <v/>
      </c>
      <c r="V4274" s="4"/>
      <c r="Y4274" s="388">
        <f ca="1">COUNTIFS(OFFSET($B$10, 0, 0, ROW()-9, 1), SERVICE[[#This Row],[Employee ID]], OFFSET($F$10, 0, 0, ROW()-9, 1), SERVICE[[#This Row],[Resources Role]])</f>
        <v>0</v>
      </c>
      <c r="Z4274" s="388">
        <f ca="1">COUNTIFS(OFFSET($F$10, 0, 0, ROW()-9, 1), SERVICE[[#This Row],[Resources Role]], OFFSET($H$10, 0, 0, ROW()-9, 1), SERVICE[[#This Row],[Booking]])</f>
        <v>0</v>
      </c>
    </row>
    <row r="4275" spans="1:26" x14ac:dyDescent="0.25">
      <c r="A4275" s="6" t="str">
        <f ca="1">no.</f>
        <v/>
      </c>
      <c r="E4275" s="4" t="str">
        <f ca="1">position</f>
        <v/>
      </c>
      <c r="J4275" s="318"/>
      <c r="M4275" s="4"/>
      <c r="O4275" s="6"/>
      <c r="Q4275" s="20"/>
      <c r="R4275" s="5" t="str">
        <f ca="1">score</f>
        <v/>
      </c>
      <c r="S4275" s="7" t="str">
        <f ca="1">rescore_svc</f>
        <v/>
      </c>
      <c r="U4275" s="11" t="str">
        <f ca="1">price</f>
        <v/>
      </c>
      <c r="V4275" s="4"/>
      <c r="Y4275" s="388">
        <f ca="1">COUNTIFS(OFFSET($B$10, 0, 0, ROW()-9, 1), SERVICE[[#This Row],[Employee ID]], OFFSET($F$10, 0, 0, ROW()-9, 1), SERVICE[[#This Row],[Resources Role]])</f>
        <v>0</v>
      </c>
      <c r="Z4275" s="388">
        <f ca="1">COUNTIFS(OFFSET($F$10, 0, 0, ROW()-9, 1), SERVICE[[#This Row],[Resources Role]], OFFSET($H$10, 0, 0, ROW()-9, 1), SERVICE[[#This Row],[Booking]])</f>
        <v>0</v>
      </c>
    </row>
    <row r="4276" spans="1:26" x14ac:dyDescent="0.25">
      <c r="A4276" s="6" t="str">
        <f ca="1">no.</f>
        <v/>
      </c>
      <c r="E4276" s="4" t="str">
        <f ca="1">position</f>
        <v/>
      </c>
      <c r="J4276" s="318"/>
      <c r="M4276" s="4"/>
      <c r="O4276" s="6"/>
      <c r="Q4276" s="20"/>
      <c r="R4276" s="5" t="str">
        <f ca="1">score</f>
        <v/>
      </c>
      <c r="S4276" s="7" t="str">
        <f ca="1">rescore_svc</f>
        <v/>
      </c>
      <c r="U4276" s="11" t="str">
        <f ca="1">price</f>
        <v/>
      </c>
      <c r="V4276" s="4"/>
      <c r="Y4276" s="388">
        <f ca="1">COUNTIFS(OFFSET($B$10, 0, 0, ROW()-9, 1), SERVICE[[#This Row],[Employee ID]], OFFSET($F$10, 0, 0, ROW()-9, 1), SERVICE[[#This Row],[Resources Role]])</f>
        <v>0</v>
      </c>
      <c r="Z4276" s="388">
        <f ca="1">COUNTIFS(OFFSET($F$10, 0, 0, ROW()-9, 1), SERVICE[[#This Row],[Resources Role]], OFFSET($H$10, 0, 0, ROW()-9, 1), SERVICE[[#This Row],[Booking]])</f>
        <v>0</v>
      </c>
    </row>
    <row r="4277" spans="1:26" x14ac:dyDescent="0.25">
      <c r="A4277" s="6" t="str">
        <f ca="1">no.</f>
        <v/>
      </c>
      <c r="E4277" s="4" t="str">
        <f ca="1">position</f>
        <v/>
      </c>
      <c r="J4277" s="318"/>
      <c r="M4277" s="4"/>
      <c r="O4277" s="6"/>
      <c r="Q4277" s="20"/>
      <c r="R4277" s="5" t="str">
        <f ca="1">score</f>
        <v/>
      </c>
      <c r="S4277" s="7" t="str">
        <f ca="1">rescore_svc</f>
        <v/>
      </c>
      <c r="U4277" s="11" t="str">
        <f ca="1">price</f>
        <v/>
      </c>
      <c r="V4277" s="4"/>
      <c r="Y4277" s="388">
        <f ca="1">COUNTIFS(OFFSET($B$10, 0, 0, ROW()-9, 1), SERVICE[[#This Row],[Employee ID]], OFFSET($F$10, 0, 0, ROW()-9, 1), SERVICE[[#This Row],[Resources Role]])</f>
        <v>0</v>
      </c>
      <c r="Z4277" s="388">
        <f ca="1">COUNTIFS(OFFSET($F$10, 0, 0, ROW()-9, 1), SERVICE[[#This Row],[Resources Role]], OFFSET($H$10, 0, 0, ROW()-9, 1), SERVICE[[#This Row],[Booking]])</f>
        <v>0</v>
      </c>
    </row>
    <row r="4278" spans="1:26" x14ac:dyDescent="0.25">
      <c r="A4278" s="6" t="str">
        <f ca="1">no.</f>
        <v/>
      </c>
      <c r="E4278" s="4" t="str">
        <f ca="1">position</f>
        <v/>
      </c>
      <c r="J4278" s="318"/>
      <c r="M4278" s="4"/>
      <c r="O4278" s="6"/>
      <c r="Q4278" s="20"/>
      <c r="R4278" s="5" t="str">
        <f ca="1">score</f>
        <v/>
      </c>
      <c r="S4278" s="7" t="str">
        <f ca="1">rescore_svc</f>
        <v/>
      </c>
      <c r="U4278" s="11" t="str">
        <f ca="1">price</f>
        <v/>
      </c>
      <c r="V4278" s="4"/>
      <c r="Y4278" s="388">
        <f ca="1">COUNTIFS(OFFSET($B$10, 0, 0, ROW()-9, 1), SERVICE[[#This Row],[Employee ID]], OFFSET($F$10, 0, 0, ROW()-9, 1), SERVICE[[#This Row],[Resources Role]])</f>
        <v>0</v>
      </c>
      <c r="Z4278" s="388">
        <f ca="1">COUNTIFS(OFFSET($F$10, 0, 0, ROW()-9, 1), SERVICE[[#This Row],[Resources Role]], OFFSET($H$10, 0, 0, ROW()-9, 1), SERVICE[[#This Row],[Booking]])</f>
        <v>0</v>
      </c>
    </row>
    <row r="4279" spans="1:26" x14ac:dyDescent="0.25">
      <c r="A4279" s="6" t="str">
        <f ca="1">no.</f>
        <v/>
      </c>
      <c r="E4279" s="4" t="str">
        <f ca="1">position</f>
        <v/>
      </c>
      <c r="J4279" s="318"/>
      <c r="M4279" s="4"/>
      <c r="O4279" s="6"/>
      <c r="Q4279" s="20"/>
      <c r="R4279" s="5" t="str">
        <f ca="1">score</f>
        <v/>
      </c>
      <c r="S4279" s="7" t="str">
        <f ca="1">rescore_svc</f>
        <v/>
      </c>
      <c r="U4279" s="11" t="str">
        <f ca="1">price</f>
        <v/>
      </c>
      <c r="V4279" s="4"/>
      <c r="Y4279" s="388">
        <f ca="1">COUNTIFS(OFFSET($B$10, 0, 0, ROW()-9, 1), SERVICE[[#This Row],[Employee ID]], OFFSET($F$10, 0, 0, ROW()-9, 1), SERVICE[[#This Row],[Resources Role]])</f>
        <v>0</v>
      </c>
      <c r="Z4279" s="388">
        <f ca="1">COUNTIFS(OFFSET($F$10, 0, 0, ROW()-9, 1), SERVICE[[#This Row],[Resources Role]], OFFSET($H$10, 0, 0, ROW()-9, 1), SERVICE[[#This Row],[Booking]])</f>
        <v>0</v>
      </c>
    </row>
    <row r="4280" spans="1:26" x14ac:dyDescent="0.25">
      <c r="A4280" s="6" t="str">
        <f ca="1">no.</f>
        <v/>
      </c>
      <c r="E4280" s="4" t="str">
        <f ca="1">position</f>
        <v/>
      </c>
      <c r="J4280" s="318"/>
      <c r="M4280" s="4"/>
      <c r="O4280" s="6"/>
      <c r="Q4280" s="20"/>
      <c r="R4280" s="5" t="str">
        <f ca="1">score</f>
        <v/>
      </c>
      <c r="S4280" s="7" t="str">
        <f ca="1">rescore_svc</f>
        <v/>
      </c>
      <c r="U4280" s="11" t="str">
        <f ca="1">price</f>
        <v/>
      </c>
      <c r="V4280" s="4"/>
      <c r="Y4280" s="388">
        <f ca="1">COUNTIFS(OFFSET($B$10, 0, 0, ROW()-9, 1), SERVICE[[#This Row],[Employee ID]], OFFSET($F$10, 0, 0, ROW()-9, 1), SERVICE[[#This Row],[Resources Role]])</f>
        <v>0</v>
      </c>
      <c r="Z4280" s="388">
        <f ca="1">COUNTIFS(OFFSET($F$10, 0, 0, ROW()-9, 1), SERVICE[[#This Row],[Resources Role]], OFFSET($H$10, 0, 0, ROW()-9, 1), SERVICE[[#This Row],[Booking]])</f>
        <v>0</v>
      </c>
    </row>
    <row r="4281" spans="1:26" x14ac:dyDescent="0.25">
      <c r="A4281" s="6" t="str">
        <f ca="1">no.</f>
        <v/>
      </c>
      <c r="E4281" s="4" t="str">
        <f ca="1">position</f>
        <v/>
      </c>
      <c r="J4281" s="318"/>
      <c r="M4281" s="4"/>
      <c r="O4281" s="6"/>
      <c r="Q4281" s="20"/>
      <c r="R4281" s="5" t="str">
        <f ca="1">score</f>
        <v/>
      </c>
      <c r="S4281" s="7" t="str">
        <f ca="1">rescore_svc</f>
        <v/>
      </c>
      <c r="U4281" s="11" t="str">
        <f ca="1">price</f>
        <v/>
      </c>
      <c r="V4281" s="4"/>
      <c r="Y4281" s="388">
        <f ca="1">COUNTIFS(OFFSET($B$10, 0, 0, ROW()-9, 1), SERVICE[[#This Row],[Employee ID]], OFFSET($F$10, 0, 0, ROW()-9, 1), SERVICE[[#This Row],[Resources Role]])</f>
        <v>0</v>
      </c>
      <c r="Z4281" s="388">
        <f ca="1">COUNTIFS(OFFSET($F$10, 0, 0, ROW()-9, 1), SERVICE[[#This Row],[Resources Role]], OFFSET($H$10, 0, 0, ROW()-9, 1), SERVICE[[#This Row],[Booking]])</f>
        <v>0</v>
      </c>
    </row>
    <row r="4282" spans="1:26" x14ac:dyDescent="0.25">
      <c r="A4282" s="6" t="str">
        <f ca="1">no.</f>
        <v/>
      </c>
      <c r="E4282" s="4" t="str">
        <f ca="1">position</f>
        <v/>
      </c>
      <c r="J4282" s="318"/>
      <c r="M4282" s="4"/>
      <c r="O4282" s="6"/>
      <c r="Q4282" s="20"/>
      <c r="R4282" s="5" t="str">
        <f ca="1">score</f>
        <v/>
      </c>
      <c r="S4282" s="7" t="str">
        <f ca="1">rescore_svc</f>
        <v/>
      </c>
      <c r="U4282" s="11" t="str">
        <f ca="1">price</f>
        <v/>
      </c>
      <c r="V4282" s="4"/>
      <c r="Y4282" s="388">
        <f ca="1">COUNTIFS(OFFSET($B$10, 0, 0, ROW()-9, 1), SERVICE[[#This Row],[Employee ID]], OFFSET($F$10, 0, 0, ROW()-9, 1), SERVICE[[#This Row],[Resources Role]])</f>
        <v>0</v>
      </c>
      <c r="Z4282" s="388">
        <f ca="1">COUNTIFS(OFFSET($F$10, 0, 0, ROW()-9, 1), SERVICE[[#This Row],[Resources Role]], OFFSET($H$10, 0, 0, ROW()-9, 1), SERVICE[[#This Row],[Booking]])</f>
        <v>0</v>
      </c>
    </row>
    <row r="4283" spans="1:26" x14ac:dyDescent="0.25">
      <c r="A4283" s="6" t="str">
        <f ca="1">no.</f>
        <v/>
      </c>
      <c r="E4283" s="4" t="str">
        <f ca="1">position</f>
        <v/>
      </c>
      <c r="J4283" s="318"/>
      <c r="M4283" s="4"/>
      <c r="O4283" s="6"/>
      <c r="Q4283" s="20"/>
      <c r="R4283" s="5" t="str">
        <f ca="1">score</f>
        <v/>
      </c>
      <c r="S4283" s="7" t="str">
        <f ca="1">rescore_svc</f>
        <v/>
      </c>
      <c r="U4283" s="11" t="str">
        <f ca="1">price</f>
        <v/>
      </c>
      <c r="V4283" s="4"/>
      <c r="Y4283" s="388">
        <f ca="1">COUNTIFS(OFFSET($B$10, 0, 0, ROW()-9, 1), SERVICE[[#This Row],[Employee ID]], OFFSET($F$10, 0, 0, ROW()-9, 1), SERVICE[[#This Row],[Resources Role]])</f>
        <v>0</v>
      </c>
      <c r="Z4283" s="388">
        <f ca="1">COUNTIFS(OFFSET($F$10, 0, 0, ROW()-9, 1), SERVICE[[#This Row],[Resources Role]], OFFSET($H$10, 0, 0, ROW()-9, 1), SERVICE[[#This Row],[Booking]])</f>
        <v>0</v>
      </c>
    </row>
    <row r="4284" spans="1:26" x14ac:dyDescent="0.25">
      <c r="A4284" s="6" t="str">
        <f ca="1">no.</f>
        <v/>
      </c>
      <c r="E4284" s="4" t="str">
        <f ca="1">position</f>
        <v/>
      </c>
      <c r="J4284" s="318"/>
      <c r="M4284" s="4"/>
      <c r="O4284" s="6"/>
      <c r="Q4284" s="20"/>
      <c r="R4284" s="5" t="str">
        <f ca="1">score</f>
        <v/>
      </c>
      <c r="S4284" s="7" t="str">
        <f ca="1">rescore_svc</f>
        <v/>
      </c>
      <c r="U4284" s="11" t="str">
        <f ca="1">price</f>
        <v/>
      </c>
      <c r="V4284" s="4"/>
      <c r="Y4284" s="388">
        <f ca="1">COUNTIFS(OFFSET($B$10, 0, 0, ROW()-9, 1), SERVICE[[#This Row],[Employee ID]], OFFSET($F$10, 0, 0, ROW()-9, 1), SERVICE[[#This Row],[Resources Role]])</f>
        <v>0</v>
      </c>
      <c r="Z4284" s="388">
        <f ca="1">COUNTIFS(OFFSET($F$10, 0, 0, ROW()-9, 1), SERVICE[[#This Row],[Resources Role]], OFFSET($H$10, 0, 0, ROW()-9, 1), SERVICE[[#This Row],[Booking]])</f>
        <v>0</v>
      </c>
    </row>
    <row r="4285" spans="1:26" x14ac:dyDescent="0.25">
      <c r="A4285" s="6" t="str">
        <f ca="1">no.</f>
        <v/>
      </c>
      <c r="E4285" s="4" t="str">
        <f ca="1">position</f>
        <v/>
      </c>
      <c r="J4285" s="318"/>
      <c r="M4285" s="4"/>
      <c r="O4285" s="6"/>
      <c r="Q4285" s="20"/>
      <c r="R4285" s="5" t="str">
        <f ca="1">score</f>
        <v/>
      </c>
      <c r="S4285" s="7" t="str">
        <f ca="1">rescore_svc</f>
        <v/>
      </c>
      <c r="U4285" s="11" t="str">
        <f ca="1">price</f>
        <v/>
      </c>
      <c r="V4285" s="4"/>
      <c r="Y4285" s="388">
        <f ca="1">COUNTIFS(OFFSET($B$10, 0, 0, ROW()-9, 1), SERVICE[[#This Row],[Employee ID]], OFFSET($F$10, 0, 0, ROW()-9, 1), SERVICE[[#This Row],[Resources Role]])</f>
        <v>0</v>
      </c>
      <c r="Z4285" s="388">
        <f ca="1">COUNTIFS(OFFSET($F$10, 0, 0, ROW()-9, 1), SERVICE[[#This Row],[Resources Role]], OFFSET($H$10, 0, 0, ROW()-9, 1), SERVICE[[#This Row],[Booking]])</f>
        <v>0</v>
      </c>
    </row>
    <row r="4286" spans="1:26" x14ac:dyDescent="0.25">
      <c r="A4286" s="6" t="str">
        <f ca="1">no.</f>
        <v/>
      </c>
      <c r="E4286" s="4" t="str">
        <f ca="1">position</f>
        <v/>
      </c>
      <c r="J4286" s="318"/>
      <c r="M4286" s="4"/>
      <c r="O4286" s="6"/>
      <c r="Q4286" s="20"/>
      <c r="R4286" s="5" t="str">
        <f ca="1">score</f>
        <v/>
      </c>
      <c r="S4286" s="7" t="str">
        <f ca="1">rescore_svc</f>
        <v/>
      </c>
      <c r="U4286" s="11" t="str">
        <f ca="1">price</f>
        <v/>
      </c>
      <c r="V4286" s="4"/>
      <c r="Y4286" s="388">
        <f ca="1">COUNTIFS(OFFSET($B$10, 0, 0, ROW()-9, 1), SERVICE[[#This Row],[Employee ID]], OFFSET($F$10, 0, 0, ROW()-9, 1), SERVICE[[#This Row],[Resources Role]])</f>
        <v>0</v>
      </c>
      <c r="Z4286" s="388">
        <f ca="1">COUNTIFS(OFFSET($F$10, 0, 0, ROW()-9, 1), SERVICE[[#This Row],[Resources Role]], OFFSET($H$10, 0, 0, ROW()-9, 1), SERVICE[[#This Row],[Booking]])</f>
        <v>0</v>
      </c>
    </row>
    <row r="4287" spans="1:26" x14ac:dyDescent="0.25">
      <c r="A4287" s="6" t="str">
        <f ca="1">no.</f>
        <v/>
      </c>
      <c r="E4287" s="4" t="str">
        <f ca="1">position</f>
        <v/>
      </c>
      <c r="J4287" s="318"/>
      <c r="M4287" s="4"/>
      <c r="O4287" s="6"/>
      <c r="Q4287" s="20"/>
      <c r="R4287" s="5" t="str">
        <f ca="1">score</f>
        <v/>
      </c>
      <c r="S4287" s="7" t="str">
        <f ca="1">rescore_svc</f>
        <v/>
      </c>
      <c r="U4287" s="11" t="str">
        <f ca="1">price</f>
        <v/>
      </c>
      <c r="V4287" s="4"/>
      <c r="Y4287" s="388">
        <f ca="1">COUNTIFS(OFFSET($B$10, 0, 0, ROW()-9, 1), SERVICE[[#This Row],[Employee ID]], OFFSET($F$10, 0, 0, ROW()-9, 1), SERVICE[[#This Row],[Resources Role]])</f>
        <v>0</v>
      </c>
      <c r="Z4287" s="388">
        <f ca="1">COUNTIFS(OFFSET($F$10, 0, 0, ROW()-9, 1), SERVICE[[#This Row],[Resources Role]], OFFSET($H$10, 0, 0, ROW()-9, 1), SERVICE[[#This Row],[Booking]])</f>
        <v>0</v>
      </c>
    </row>
    <row r="4288" spans="1:26" x14ac:dyDescent="0.25">
      <c r="A4288" s="6" t="str">
        <f ca="1">no.</f>
        <v/>
      </c>
      <c r="E4288" s="4" t="str">
        <f ca="1">position</f>
        <v/>
      </c>
      <c r="J4288" s="318"/>
      <c r="M4288" s="4"/>
      <c r="O4288" s="6"/>
      <c r="Q4288" s="20"/>
      <c r="R4288" s="5" t="str">
        <f ca="1">score</f>
        <v/>
      </c>
      <c r="S4288" s="7" t="str">
        <f ca="1">rescore_svc</f>
        <v/>
      </c>
      <c r="U4288" s="11" t="str">
        <f ca="1">price</f>
        <v/>
      </c>
      <c r="V4288" s="4"/>
      <c r="Y4288" s="388">
        <f ca="1">COUNTIFS(OFFSET($B$10, 0, 0, ROW()-9, 1), SERVICE[[#This Row],[Employee ID]], OFFSET($F$10, 0, 0, ROW()-9, 1), SERVICE[[#This Row],[Resources Role]])</f>
        <v>0</v>
      </c>
      <c r="Z4288" s="388">
        <f ca="1">COUNTIFS(OFFSET($F$10, 0, 0, ROW()-9, 1), SERVICE[[#This Row],[Resources Role]], OFFSET($H$10, 0, 0, ROW()-9, 1), SERVICE[[#This Row],[Booking]])</f>
        <v>0</v>
      </c>
    </row>
    <row r="4289" spans="1:26" x14ac:dyDescent="0.25">
      <c r="A4289" s="6" t="str">
        <f ca="1">no.</f>
        <v/>
      </c>
      <c r="E4289" s="4" t="str">
        <f ca="1">position</f>
        <v/>
      </c>
      <c r="J4289" s="318"/>
      <c r="M4289" s="4"/>
      <c r="O4289" s="6"/>
      <c r="Q4289" s="20"/>
      <c r="R4289" s="5" t="str">
        <f ca="1">score</f>
        <v/>
      </c>
      <c r="S4289" s="7" t="str">
        <f ca="1">rescore_svc</f>
        <v/>
      </c>
      <c r="U4289" s="11" t="str">
        <f ca="1">price</f>
        <v/>
      </c>
      <c r="V4289" s="4"/>
      <c r="Y4289" s="388">
        <f ca="1">COUNTIFS(OFFSET($B$10, 0, 0, ROW()-9, 1), SERVICE[[#This Row],[Employee ID]], OFFSET($F$10, 0, 0, ROW()-9, 1), SERVICE[[#This Row],[Resources Role]])</f>
        <v>0</v>
      </c>
      <c r="Z4289" s="388">
        <f ca="1">COUNTIFS(OFFSET($F$10, 0, 0, ROW()-9, 1), SERVICE[[#This Row],[Resources Role]], OFFSET($H$10, 0, 0, ROW()-9, 1), SERVICE[[#This Row],[Booking]])</f>
        <v>0</v>
      </c>
    </row>
    <row r="4290" spans="1:26" x14ac:dyDescent="0.25">
      <c r="A4290" s="6" t="str">
        <f ca="1">no.</f>
        <v/>
      </c>
      <c r="E4290" s="4" t="str">
        <f ca="1">position</f>
        <v/>
      </c>
      <c r="J4290" s="318"/>
      <c r="M4290" s="4"/>
      <c r="O4290" s="6"/>
      <c r="Q4290" s="20"/>
      <c r="R4290" s="5" t="str">
        <f ca="1">score</f>
        <v/>
      </c>
      <c r="S4290" s="7" t="str">
        <f ca="1">rescore_svc</f>
        <v/>
      </c>
      <c r="U4290" s="11" t="str">
        <f ca="1">price</f>
        <v/>
      </c>
      <c r="V4290" s="4"/>
      <c r="Y4290" s="388">
        <f ca="1">COUNTIFS(OFFSET($B$10, 0, 0, ROW()-9, 1), SERVICE[[#This Row],[Employee ID]], OFFSET($F$10, 0, 0, ROW()-9, 1), SERVICE[[#This Row],[Resources Role]])</f>
        <v>0</v>
      </c>
      <c r="Z4290" s="388">
        <f ca="1">COUNTIFS(OFFSET($F$10, 0, 0, ROW()-9, 1), SERVICE[[#This Row],[Resources Role]], OFFSET($H$10, 0, 0, ROW()-9, 1), SERVICE[[#This Row],[Booking]])</f>
        <v>0</v>
      </c>
    </row>
    <row r="4291" spans="1:26" x14ac:dyDescent="0.25">
      <c r="A4291" s="6" t="str">
        <f ca="1">no.</f>
        <v/>
      </c>
      <c r="E4291" s="4" t="str">
        <f ca="1">position</f>
        <v/>
      </c>
      <c r="J4291" s="318"/>
      <c r="M4291" s="4"/>
      <c r="O4291" s="6"/>
      <c r="Q4291" s="20"/>
      <c r="R4291" s="5" t="str">
        <f ca="1">score</f>
        <v/>
      </c>
      <c r="S4291" s="7" t="str">
        <f ca="1">rescore_svc</f>
        <v/>
      </c>
      <c r="U4291" s="11" t="str">
        <f ca="1">price</f>
        <v/>
      </c>
      <c r="V4291" s="4"/>
      <c r="Y4291" s="388">
        <f ca="1">COUNTIFS(OFFSET($B$10, 0, 0, ROW()-9, 1), SERVICE[[#This Row],[Employee ID]], OFFSET($F$10, 0, 0, ROW()-9, 1), SERVICE[[#This Row],[Resources Role]])</f>
        <v>0</v>
      </c>
      <c r="Z4291" s="388">
        <f ca="1">COUNTIFS(OFFSET($F$10, 0, 0, ROW()-9, 1), SERVICE[[#This Row],[Resources Role]], OFFSET($H$10, 0, 0, ROW()-9, 1), SERVICE[[#This Row],[Booking]])</f>
        <v>0</v>
      </c>
    </row>
    <row r="4292" spans="1:26" x14ac:dyDescent="0.25">
      <c r="A4292" s="6" t="str">
        <f ca="1">no.</f>
        <v/>
      </c>
      <c r="E4292" s="4" t="str">
        <f ca="1">position</f>
        <v/>
      </c>
      <c r="J4292" s="318"/>
      <c r="M4292" s="4"/>
      <c r="O4292" s="6"/>
      <c r="Q4292" s="20"/>
      <c r="R4292" s="5" t="str">
        <f ca="1">score</f>
        <v/>
      </c>
      <c r="S4292" s="7" t="str">
        <f ca="1">rescore_svc</f>
        <v/>
      </c>
      <c r="U4292" s="11" t="str">
        <f ca="1">price</f>
        <v/>
      </c>
      <c r="V4292" s="4"/>
      <c r="Y4292" s="388">
        <f ca="1">COUNTIFS(OFFSET($B$10, 0, 0, ROW()-9, 1), SERVICE[[#This Row],[Employee ID]], OFFSET($F$10, 0, 0, ROW()-9, 1), SERVICE[[#This Row],[Resources Role]])</f>
        <v>0</v>
      </c>
      <c r="Z4292" s="388">
        <f ca="1">COUNTIFS(OFFSET($F$10, 0, 0, ROW()-9, 1), SERVICE[[#This Row],[Resources Role]], OFFSET($H$10, 0, 0, ROW()-9, 1), SERVICE[[#This Row],[Booking]])</f>
        <v>0</v>
      </c>
    </row>
    <row r="4293" spans="1:26" x14ac:dyDescent="0.25">
      <c r="A4293" s="6" t="str">
        <f ca="1">no.</f>
        <v/>
      </c>
      <c r="E4293" s="4" t="str">
        <f ca="1">position</f>
        <v/>
      </c>
      <c r="J4293" s="318"/>
      <c r="M4293" s="4"/>
      <c r="O4293" s="6"/>
      <c r="Q4293" s="20"/>
      <c r="R4293" s="5" t="str">
        <f ca="1">score</f>
        <v/>
      </c>
      <c r="S4293" s="7" t="str">
        <f ca="1">rescore_svc</f>
        <v/>
      </c>
      <c r="U4293" s="11" t="str">
        <f ca="1">price</f>
        <v/>
      </c>
      <c r="V4293" s="4"/>
      <c r="Y4293" s="388">
        <f ca="1">COUNTIFS(OFFSET($B$10, 0, 0, ROW()-9, 1), SERVICE[[#This Row],[Employee ID]], OFFSET($F$10, 0, 0, ROW()-9, 1), SERVICE[[#This Row],[Resources Role]])</f>
        <v>0</v>
      </c>
      <c r="Z4293" s="388">
        <f ca="1">COUNTIFS(OFFSET($F$10, 0, 0, ROW()-9, 1), SERVICE[[#This Row],[Resources Role]], OFFSET($H$10, 0, 0, ROW()-9, 1), SERVICE[[#This Row],[Booking]])</f>
        <v>0</v>
      </c>
    </row>
    <row r="4294" spans="1:26" x14ac:dyDescent="0.25">
      <c r="A4294" s="6" t="str">
        <f ca="1">no.</f>
        <v/>
      </c>
      <c r="E4294" s="4" t="str">
        <f ca="1">position</f>
        <v/>
      </c>
      <c r="J4294" s="318"/>
      <c r="M4294" s="4"/>
      <c r="O4294" s="6"/>
      <c r="Q4294" s="20"/>
      <c r="R4294" s="5" t="str">
        <f ca="1">score</f>
        <v/>
      </c>
      <c r="S4294" s="7" t="str">
        <f ca="1">rescore_svc</f>
        <v/>
      </c>
      <c r="U4294" s="11" t="str">
        <f ca="1">price</f>
        <v/>
      </c>
      <c r="V4294" s="4"/>
      <c r="Y4294" s="388">
        <f ca="1">COUNTIFS(OFFSET($B$10, 0, 0, ROW()-9, 1), SERVICE[[#This Row],[Employee ID]], OFFSET($F$10, 0, 0, ROW()-9, 1), SERVICE[[#This Row],[Resources Role]])</f>
        <v>0</v>
      </c>
      <c r="Z4294" s="388">
        <f ca="1">COUNTIFS(OFFSET($F$10, 0, 0, ROW()-9, 1), SERVICE[[#This Row],[Resources Role]], OFFSET($H$10, 0, 0, ROW()-9, 1), SERVICE[[#This Row],[Booking]])</f>
        <v>0</v>
      </c>
    </row>
    <row r="4295" spans="1:26" x14ac:dyDescent="0.25">
      <c r="A4295" s="6" t="str">
        <f ca="1">no.</f>
        <v/>
      </c>
      <c r="E4295" s="4" t="str">
        <f ca="1">position</f>
        <v/>
      </c>
      <c r="J4295" s="318"/>
      <c r="M4295" s="4"/>
      <c r="O4295" s="6"/>
      <c r="Q4295" s="20"/>
      <c r="R4295" s="5" t="str">
        <f ca="1">score</f>
        <v/>
      </c>
      <c r="S4295" s="7" t="str">
        <f ca="1">rescore_svc</f>
        <v/>
      </c>
      <c r="U4295" s="11" t="str">
        <f ca="1">price</f>
        <v/>
      </c>
      <c r="V4295" s="4"/>
      <c r="Y4295" s="388">
        <f ca="1">COUNTIFS(OFFSET($B$10, 0, 0, ROW()-9, 1), SERVICE[[#This Row],[Employee ID]], OFFSET($F$10, 0, 0, ROW()-9, 1), SERVICE[[#This Row],[Resources Role]])</f>
        <v>0</v>
      </c>
      <c r="Z4295" s="388">
        <f ca="1">COUNTIFS(OFFSET($F$10, 0, 0, ROW()-9, 1), SERVICE[[#This Row],[Resources Role]], OFFSET($H$10, 0, 0, ROW()-9, 1), SERVICE[[#This Row],[Booking]])</f>
        <v>0</v>
      </c>
    </row>
    <row r="4296" spans="1:26" x14ac:dyDescent="0.25">
      <c r="A4296" s="6" t="str">
        <f ca="1">no.</f>
        <v/>
      </c>
      <c r="E4296" s="4" t="str">
        <f ca="1">position</f>
        <v/>
      </c>
      <c r="J4296" s="318"/>
      <c r="M4296" s="4"/>
      <c r="O4296" s="6"/>
      <c r="Q4296" s="20"/>
      <c r="R4296" s="5" t="str">
        <f ca="1">score</f>
        <v/>
      </c>
      <c r="S4296" s="7" t="str">
        <f ca="1">rescore_svc</f>
        <v/>
      </c>
      <c r="U4296" s="11" t="str">
        <f ca="1">price</f>
        <v/>
      </c>
      <c r="V4296" s="4"/>
      <c r="Y4296" s="388">
        <f ca="1">COUNTIFS(OFFSET($B$10, 0, 0, ROW()-9, 1), SERVICE[[#This Row],[Employee ID]], OFFSET($F$10, 0, 0, ROW()-9, 1), SERVICE[[#This Row],[Resources Role]])</f>
        <v>0</v>
      </c>
      <c r="Z4296" s="388">
        <f ca="1">COUNTIFS(OFFSET($F$10, 0, 0, ROW()-9, 1), SERVICE[[#This Row],[Resources Role]], OFFSET($H$10, 0, 0, ROW()-9, 1), SERVICE[[#This Row],[Booking]])</f>
        <v>0</v>
      </c>
    </row>
    <row r="4297" spans="1:26" x14ac:dyDescent="0.25">
      <c r="A4297" s="6" t="str">
        <f ca="1">no.</f>
        <v/>
      </c>
      <c r="E4297" s="4" t="str">
        <f ca="1">position</f>
        <v/>
      </c>
      <c r="J4297" s="318"/>
      <c r="M4297" s="4"/>
      <c r="O4297" s="6"/>
      <c r="Q4297" s="20"/>
      <c r="R4297" s="5" t="str">
        <f ca="1">score</f>
        <v/>
      </c>
      <c r="S4297" s="7" t="str">
        <f ca="1">rescore_svc</f>
        <v/>
      </c>
      <c r="U4297" s="11" t="str">
        <f ca="1">price</f>
        <v/>
      </c>
      <c r="V4297" s="4"/>
      <c r="Y4297" s="388">
        <f ca="1">COUNTIFS(OFFSET($B$10, 0, 0, ROW()-9, 1), SERVICE[[#This Row],[Employee ID]], OFFSET($F$10, 0, 0, ROW()-9, 1), SERVICE[[#This Row],[Resources Role]])</f>
        <v>0</v>
      </c>
      <c r="Z4297" s="388">
        <f ca="1">COUNTIFS(OFFSET($F$10, 0, 0, ROW()-9, 1), SERVICE[[#This Row],[Resources Role]], OFFSET($H$10, 0, 0, ROW()-9, 1), SERVICE[[#This Row],[Booking]])</f>
        <v>0</v>
      </c>
    </row>
    <row r="4298" spans="1:26" x14ac:dyDescent="0.25">
      <c r="A4298" s="6" t="str">
        <f ca="1">no.</f>
        <v/>
      </c>
      <c r="E4298" s="4" t="str">
        <f ca="1">position</f>
        <v/>
      </c>
      <c r="J4298" s="318"/>
      <c r="M4298" s="4"/>
      <c r="O4298" s="6"/>
      <c r="Q4298" s="20"/>
      <c r="R4298" s="5" t="str">
        <f ca="1">score</f>
        <v/>
      </c>
      <c r="S4298" s="7" t="str">
        <f ca="1">rescore_svc</f>
        <v/>
      </c>
      <c r="U4298" s="11" t="str">
        <f ca="1">price</f>
        <v/>
      </c>
      <c r="V4298" s="4"/>
      <c r="Y4298" s="388">
        <f ca="1">COUNTIFS(OFFSET($B$10, 0, 0, ROW()-9, 1), SERVICE[[#This Row],[Employee ID]], OFFSET($F$10, 0, 0, ROW()-9, 1), SERVICE[[#This Row],[Resources Role]])</f>
        <v>0</v>
      </c>
      <c r="Z4298" s="388">
        <f ca="1">COUNTIFS(OFFSET($F$10, 0, 0, ROW()-9, 1), SERVICE[[#This Row],[Resources Role]], OFFSET($H$10, 0, 0, ROW()-9, 1), SERVICE[[#This Row],[Booking]])</f>
        <v>0</v>
      </c>
    </row>
    <row r="4299" spans="1:26" x14ac:dyDescent="0.25">
      <c r="A4299" s="6" t="str">
        <f ca="1">no.</f>
        <v/>
      </c>
      <c r="E4299" s="4" t="str">
        <f ca="1">position</f>
        <v/>
      </c>
      <c r="J4299" s="318"/>
      <c r="M4299" s="4"/>
      <c r="O4299" s="6"/>
      <c r="Q4299" s="20"/>
      <c r="R4299" s="5" t="str">
        <f ca="1">score</f>
        <v/>
      </c>
      <c r="S4299" s="7" t="str">
        <f ca="1">rescore_svc</f>
        <v/>
      </c>
      <c r="U4299" s="11" t="str">
        <f ca="1">price</f>
        <v/>
      </c>
      <c r="V4299" s="4"/>
      <c r="Y4299" s="388">
        <f ca="1">COUNTIFS(OFFSET($B$10, 0, 0, ROW()-9, 1), SERVICE[[#This Row],[Employee ID]], OFFSET($F$10, 0, 0, ROW()-9, 1), SERVICE[[#This Row],[Resources Role]])</f>
        <v>0</v>
      </c>
      <c r="Z4299" s="388">
        <f ca="1">COUNTIFS(OFFSET($F$10, 0, 0, ROW()-9, 1), SERVICE[[#This Row],[Resources Role]], OFFSET($H$10, 0, 0, ROW()-9, 1), SERVICE[[#This Row],[Booking]])</f>
        <v>0</v>
      </c>
    </row>
    <row r="4300" spans="1:26" x14ac:dyDescent="0.25">
      <c r="A4300" s="6" t="str">
        <f ca="1">no.</f>
        <v/>
      </c>
      <c r="E4300" s="4" t="str">
        <f ca="1">position</f>
        <v/>
      </c>
      <c r="J4300" s="318"/>
      <c r="M4300" s="4"/>
      <c r="O4300" s="6"/>
      <c r="Q4300" s="20"/>
      <c r="R4300" s="5" t="str">
        <f ca="1">score</f>
        <v/>
      </c>
      <c r="S4300" s="7" t="str">
        <f ca="1">rescore_svc</f>
        <v/>
      </c>
      <c r="U4300" s="11" t="str">
        <f ca="1">price</f>
        <v/>
      </c>
      <c r="V4300" s="4"/>
      <c r="Y4300" s="388">
        <f ca="1">COUNTIFS(OFFSET($B$10, 0, 0, ROW()-9, 1), SERVICE[[#This Row],[Employee ID]], OFFSET($F$10, 0, 0, ROW()-9, 1), SERVICE[[#This Row],[Resources Role]])</f>
        <v>0</v>
      </c>
      <c r="Z4300" s="388">
        <f ca="1">COUNTIFS(OFFSET($F$10, 0, 0, ROW()-9, 1), SERVICE[[#This Row],[Resources Role]], OFFSET($H$10, 0, 0, ROW()-9, 1), SERVICE[[#This Row],[Booking]])</f>
        <v>0</v>
      </c>
    </row>
    <row r="4301" spans="1:26" x14ac:dyDescent="0.25">
      <c r="A4301" s="6" t="str">
        <f ca="1">no.</f>
        <v/>
      </c>
      <c r="E4301" s="4" t="str">
        <f ca="1">position</f>
        <v/>
      </c>
      <c r="J4301" s="318"/>
      <c r="M4301" s="4"/>
      <c r="O4301" s="6"/>
      <c r="Q4301" s="20"/>
      <c r="R4301" s="5" t="str">
        <f ca="1">score</f>
        <v/>
      </c>
      <c r="S4301" s="7" t="str">
        <f ca="1">rescore_svc</f>
        <v/>
      </c>
      <c r="U4301" s="11" t="str">
        <f ca="1">price</f>
        <v/>
      </c>
      <c r="V4301" s="4"/>
      <c r="Y4301" s="388">
        <f ca="1">COUNTIFS(OFFSET($B$10, 0, 0, ROW()-9, 1), SERVICE[[#This Row],[Employee ID]], OFFSET($F$10, 0, 0, ROW()-9, 1), SERVICE[[#This Row],[Resources Role]])</f>
        <v>0</v>
      </c>
      <c r="Z4301" s="388">
        <f ca="1">COUNTIFS(OFFSET($F$10, 0, 0, ROW()-9, 1), SERVICE[[#This Row],[Resources Role]], OFFSET($H$10, 0, 0, ROW()-9, 1), SERVICE[[#This Row],[Booking]])</f>
        <v>0</v>
      </c>
    </row>
    <row r="4302" spans="1:26" x14ac:dyDescent="0.25">
      <c r="A4302" s="6" t="str">
        <f ca="1">no.</f>
        <v/>
      </c>
      <c r="E4302" s="4" t="str">
        <f ca="1">position</f>
        <v/>
      </c>
      <c r="J4302" s="318"/>
      <c r="M4302" s="4"/>
      <c r="O4302" s="6"/>
      <c r="Q4302" s="20"/>
      <c r="R4302" s="5" t="str">
        <f ca="1">score</f>
        <v/>
      </c>
      <c r="S4302" s="7" t="str">
        <f ca="1">rescore_svc</f>
        <v/>
      </c>
      <c r="U4302" s="11" t="str">
        <f ca="1">price</f>
        <v/>
      </c>
      <c r="V4302" s="4"/>
      <c r="Y4302" s="388">
        <f ca="1">COUNTIFS(OFFSET($B$10, 0, 0, ROW()-9, 1), SERVICE[[#This Row],[Employee ID]], OFFSET($F$10, 0, 0, ROW()-9, 1), SERVICE[[#This Row],[Resources Role]])</f>
        <v>0</v>
      </c>
      <c r="Z4302" s="388">
        <f ca="1">COUNTIFS(OFFSET($F$10, 0, 0, ROW()-9, 1), SERVICE[[#This Row],[Resources Role]], OFFSET($H$10, 0, 0, ROW()-9, 1), SERVICE[[#This Row],[Booking]])</f>
        <v>0</v>
      </c>
    </row>
    <row r="4303" spans="1:26" x14ac:dyDescent="0.25">
      <c r="A4303" s="6" t="str">
        <f ca="1">no.</f>
        <v/>
      </c>
      <c r="E4303" s="4" t="str">
        <f ca="1">position</f>
        <v/>
      </c>
      <c r="J4303" s="318"/>
      <c r="M4303" s="4"/>
      <c r="O4303" s="6"/>
      <c r="Q4303" s="20"/>
      <c r="R4303" s="5" t="str">
        <f ca="1">score</f>
        <v/>
      </c>
      <c r="S4303" s="7" t="str">
        <f ca="1">rescore_svc</f>
        <v/>
      </c>
      <c r="U4303" s="11" t="str">
        <f ca="1">price</f>
        <v/>
      </c>
      <c r="V4303" s="4"/>
      <c r="Y4303" s="388">
        <f ca="1">COUNTIFS(OFFSET($B$10, 0, 0, ROW()-9, 1), SERVICE[[#This Row],[Employee ID]], OFFSET($F$10, 0, 0, ROW()-9, 1), SERVICE[[#This Row],[Resources Role]])</f>
        <v>0</v>
      </c>
      <c r="Z4303" s="388">
        <f ca="1">COUNTIFS(OFFSET($F$10, 0, 0, ROW()-9, 1), SERVICE[[#This Row],[Resources Role]], OFFSET($H$10, 0, 0, ROW()-9, 1), SERVICE[[#This Row],[Booking]])</f>
        <v>0</v>
      </c>
    </row>
    <row r="4304" spans="1:26" x14ac:dyDescent="0.25">
      <c r="A4304" s="6" t="str">
        <f ca="1">no.</f>
        <v/>
      </c>
      <c r="E4304" s="4" t="str">
        <f ca="1">position</f>
        <v/>
      </c>
      <c r="J4304" s="318"/>
      <c r="M4304" s="4"/>
      <c r="O4304" s="6"/>
      <c r="Q4304" s="20"/>
      <c r="R4304" s="5" t="str">
        <f ca="1">score</f>
        <v/>
      </c>
      <c r="S4304" s="7" t="str">
        <f ca="1">rescore_svc</f>
        <v/>
      </c>
      <c r="U4304" s="11" t="str">
        <f ca="1">price</f>
        <v/>
      </c>
      <c r="V4304" s="4"/>
      <c r="Y4304" s="388">
        <f ca="1">COUNTIFS(OFFSET($B$10, 0, 0, ROW()-9, 1), SERVICE[[#This Row],[Employee ID]], OFFSET($F$10, 0, 0, ROW()-9, 1), SERVICE[[#This Row],[Resources Role]])</f>
        <v>0</v>
      </c>
      <c r="Z4304" s="388">
        <f ca="1">COUNTIFS(OFFSET($F$10, 0, 0, ROW()-9, 1), SERVICE[[#This Row],[Resources Role]], OFFSET($H$10, 0, 0, ROW()-9, 1), SERVICE[[#This Row],[Booking]])</f>
        <v>0</v>
      </c>
    </row>
    <row r="4305" spans="1:26" x14ac:dyDescent="0.25">
      <c r="A4305" s="6" t="str">
        <f ca="1">no.</f>
        <v/>
      </c>
      <c r="E4305" s="4" t="str">
        <f ca="1">position</f>
        <v/>
      </c>
      <c r="J4305" s="318"/>
      <c r="M4305" s="4"/>
      <c r="O4305" s="6"/>
      <c r="Q4305" s="20"/>
      <c r="R4305" s="5" t="str">
        <f ca="1">score</f>
        <v/>
      </c>
      <c r="S4305" s="7" t="str">
        <f ca="1">rescore_svc</f>
        <v/>
      </c>
      <c r="U4305" s="11" t="str">
        <f ca="1">price</f>
        <v/>
      </c>
      <c r="V4305" s="4"/>
      <c r="Y4305" s="388">
        <f ca="1">COUNTIFS(OFFSET($B$10, 0, 0, ROW()-9, 1), SERVICE[[#This Row],[Employee ID]], OFFSET($F$10, 0, 0, ROW()-9, 1), SERVICE[[#This Row],[Resources Role]])</f>
        <v>0</v>
      </c>
      <c r="Z4305" s="388">
        <f ca="1">COUNTIFS(OFFSET($F$10, 0, 0, ROW()-9, 1), SERVICE[[#This Row],[Resources Role]], OFFSET($H$10, 0, 0, ROW()-9, 1), SERVICE[[#This Row],[Booking]])</f>
        <v>0</v>
      </c>
    </row>
    <row r="4306" spans="1:26" x14ac:dyDescent="0.25">
      <c r="A4306" s="6" t="str">
        <f ca="1">no.</f>
        <v/>
      </c>
      <c r="E4306" s="4" t="str">
        <f ca="1">position</f>
        <v/>
      </c>
      <c r="J4306" s="318"/>
      <c r="M4306" s="4"/>
      <c r="O4306" s="6"/>
      <c r="Q4306" s="20"/>
      <c r="R4306" s="5" t="str">
        <f ca="1">score</f>
        <v/>
      </c>
      <c r="S4306" s="7" t="str">
        <f ca="1">rescore_svc</f>
        <v/>
      </c>
      <c r="U4306" s="11" t="str">
        <f ca="1">price</f>
        <v/>
      </c>
      <c r="V4306" s="4"/>
      <c r="Y4306" s="388">
        <f ca="1">COUNTIFS(OFFSET($B$10, 0, 0, ROW()-9, 1), SERVICE[[#This Row],[Employee ID]], OFFSET($F$10, 0, 0, ROW()-9, 1), SERVICE[[#This Row],[Resources Role]])</f>
        <v>0</v>
      </c>
      <c r="Z4306" s="388">
        <f ca="1">COUNTIFS(OFFSET($F$10, 0, 0, ROW()-9, 1), SERVICE[[#This Row],[Resources Role]], OFFSET($H$10, 0, 0, ROW()-9, 1), SERVICE[[#This Row],[Booking]])</f>
        <v>0</v>
      </c>
    </row>
    <row r="4307" spans="1:26" x14ac:dyDescent="0.25">
      <c r="A4307" s="6" t="str">
        <f ca="1">no.</f>
        <v/>
      </c>
      <c r="E4307" s="4" t="str">
        <f ca="1">position</f>
        <v/>
      </c>
      <c r="J4307" s="318"/>
      <c r="M4307" s="4"/>
      <c r="O4307" s="6"/>
      <c r="Q4307" s="20"/>
      <c r="R4307" s="5" t="str">
        <f ca="1">score</f>
        <v/>
      </c>
      <c r="S4307" s="7" t="str">
        <f ca="1">rescore_svc</f>
        <v/>
      </c>
      <c r="U4307" s="11" t="str">
        <f ca="1">price</f>
        <v/>
      </c>
      <c r="V4307" s="4"/>
      <c r="Y4307" s="388">
        <f ca="1">COUNTIFS(OFFSET($B$10, 0, 0, ROW()-9, 1), SERVICE[[#This Row],[Employee ID]], OFFSET($F$10, 0, 0, ROW()-9, 1), SERVICE[[#This Row],[Resources Role]])</f>
        <v>0</v>
      </c>
      <c r="Z4307" s="388">
        <f ca="1">COUNTIFS(OFFSET($F$10, 0, 0, ROW()-9, 1), SERVICE[[#This Row],[Resources Role]], OFFSET($H$10, 0, 0, ROW()-9, 1), SERVICE[[#This Row],[Booking]])</f>
        <v>0</v>
      </c>
    </row>
    <row r="4308" spans="1:26" x14ac:dyDescent="0.25">
      <c r="A4308" s="6" t="str">
        <f ca="1">no.</f>
        <v/>
      </c>
      <c r="E4308" s="4" t="str">
        <f ca="1">position</f>
        <v/>
      </c>
      <c r="J4308" s="318"/>
      <c r="M4308" s="4"/>
      <c r="O4308" s="6"/>
      <c r="Q4308" s="20"/>
      <c r="R4308" s="5" t="str">
        <f ca="1">score</f>
        <v/>
      </c>
      <c r="S4308" s="7" t="str">
        <f ca="1">rescore_svc</f>
        <v/>
      </c>
      <c r="U4308" s="11" t="str">
        <f ca="1">price</f>
        <v/>
      </c>
      <c r="V4308" s="4"/>
      <c r="Y4308" s="388">
        <f ca="1">COUNTIFS(OFFSET($B$10, 0, 0, ROW()-9, 1), SERVICE[[#This Row],[Employee ID]], OFFSET($F$10, 0, 0, ROW()-9, 1), SERVICE[[#This Row],[Resources Role]])</f>
        <v>0</v>
      </c>
      <c r="Z4308" s="388">
        <f ca="1">COUNTIFS(OFFSET($F$10, 0, 0, ROW()-9, 1), SERVICE[[#This Row],[Resources Role]], OFFSET($H$10, 0, 0, ROW()-9, 1), SERVICE[[#This Row],[Booking]])</f>
        <v>0</v>
      </c>
    </row>
    <row r="4309" spans="1:26" x14ac:dyDescent="0.25">
      <c r="A4309" s="6" t="str">
        <f ca="1">no.</f>
        <v/>
      </c>
      <c r="E4309" s="4" t="str">
        <f ca="1">position</f>
        <v/>
      </c>
      <c r="J4309" s="318"/>
      <c r="M4309" s="4"/>
      <c r="O4309" s="6"/>
      <c r="Q4309" s="20"/>
      <c r="R4309" s="5" t="str">
        <f ca="1">score</f>
        <v/>
      </c>
      <c r="S4309" s="7" t="str">
        <f ca="1">rescore_svc</f>
        <v/>
      </c>
      <c r="U4309" s="11" t="str">
        <f ca="1">price</f>
        <v/>
      </c>
      <c r="V4309" s="4"/>
      <c r="Y4309" s="388">
        <f ca="1">COUNTIFS(OFFSET($B$10, 0, 0, ROW()-9, 1), SERVICE[[#This Row],[Employee ID]], OFFSET($F$10, 0, 0, ROW()-9, 1), SERVICE[[#This Row],[Resources Role]])</f>
        <v>0</v>
      </c>
      <c r="Z4309" s="388">
        <f ca="1">COUNTIFS(OFFSET($F$10, 0, 0, ROW()-9, 1), SERVICE[[#This Row],[Resources Role]], OFFSET($H$10, 0, 0, ROW()-9, 1), SERVICE[[#This Row],[Booking]])</f>
        <v>0</v>
      </c>
    </row>
    <row r="4310" spans="1:26" x14ac:dyDescent="0.25">
      <c r="A4310" s="6" t="str">
        <f ca="1">no.</f>
        <v/>
      </c>
      <c r="E4310" s="4" t="str">
        <f ca="1">position</f>
        <v/>
      </c>
      <c r="J4310" s="318"/>
      <c r="M4310" s="4"/>
      <c r="O4310" s="6"/>
      <c r="Q4310" s="20"/>
      <c r="R4310" s="5" t="str">
        <f ca="1">score</f>
        <v/>
      </c>
      <c r="S4310" s="7" t="str">
        <f ca="1">rescore_svc</f>
        <v/>
      </c>
      <c r="U4310" s="11" t="str">
        <f ca="1">price</f>
        <v/>
      </c>
      <c r="V4310" s="4"/>
      <c r="Y4310" s="388">
        <f ca="1">COUNTIFS(OFFSET($B$10, 0, 0, ROW()-9, 1), SERVICE[[#This Row],[Employee ID]], OFFSET($F$10, 0, 0, ROW()-9, 1), SERVICE[[#This Row],[Resources Role]])</f>
        <v>0</v>
      </c>
      <c r="Z4310" s="388">
        <f ca="1">COUNTIFS(OFFSET($F$10, 0, 0, ROW()-9, 1), SERVICE[[#This Row],[Resources Role]], OFFSET($H$10, 0, 0, ROW()-9, 1), SERVICE[[#This Row],[Booking]])</f>
        <v>0</v>
      </c>
    </row>
    <row r="4311" spans="1:26" x14ac:dyDescent="0.25">
      <c r="A4311" s="6" t="str">
        <f ca="1">no.</f>
        <v/>
      </c>
      <c r="E4311" s="4" t="str">
        <f ca="1">position</f>
        <v/>
      </c>
      <c r="J4311" s="318"/>
      <c r="M4311" s="4"/>
      <c r="O4311" s="6"/>
      <c r="Q4311" s="20"/>
      <c r="R4311" s="5" t="str">
        <f ca="1">score</f>
        <v/>
      </c>
      <c r="S4311" s="7" t="str">
        <f ca="1">rescore_svc</f>
        <v/>
      </c>
      <c r="U4311" s="11" t="str">
        <f ca="1">price</f>
        <v/>
      </c>
      <c r="V4311" s="4"/>
      <c r="Y4311" s="388">
        <f ca="1">COUNTIFS(OFFSET($B$10, 0, 0, ROW()-9, 1), SERVICE[[#This Row],[Employee ID]], OFFSET($F$10, 0, 0, ROW()-9, 1), SERVICE[[#This Row],[Resources Role]])</f>
        <v>0</v>
      </c>
      <c r="Z4311" s="388">
        <f ca="1">COUNTIFS(OFFSET($F$10, 0, 0, ROW()-9, 1), SERVICE[[#This Row],[Resources Role]], OFFSET($H$10, 0, 0, ROW()-9, 1), SERVICE[[#This Row],[Booking]])</f>
        <v>0</v>
      </c>
    </row>
    <row r="4312" spans="1:26" x14ac:dyDescent="0.25">
      <c r="A4312" s="6" t="str">
        <f ca="1">no.</f>
        <v/>
      </c>
      <c r="E4312" s="4" t="str">
        <f ca="1">position</f>
        <v/>
      </c>
      <c r="J4312" s="318"/>
      <c r="M4312" s="4"/>
      <c r="O4312" s="6"/>
      <c r="Q4312" s="20"/>
      <c r="R4312" s="5" t="str">
        <f ca="1">score</f>
        <v/>
      </c>
      <c r="S4312" s="7" t="str">
        <f ca="1">rescore_svc</f>
        <v/>
      </c>
      <c r="U4312" s="11" t="str">
        <f ca="1">price</f>
        <v/>
      </c>
      <c r="V4312" s="4"/>
      <c r="Y4312" s="388">
        <f ca="1">COUNTIFS(OFFSET($B$10, 0, 0, ROW()-9, 1), SERVICE[[#This Row],[Employee ID]], OFFSET($F$10, 0, 0, ROW()-9, 1), SERVICE[[#This Row],[Resources Role]])</f>
        <v>0</v>
      </c>
      <c r="Z4312" s="388">
        <f ca="1">COUNTIFS(OFFSET($F$10, 0, 0, ROW()-9, 1), SERVICE[[#This Row],[Resources Role]], OFFSET($H$10, 0, 0, ROW()-9, 1), SERVICE[[#This Row],[Booking]])</f>
        <v>0</v>
      </c>
    </row>
    <row r="4313" spans="1:26" x14ac:dyDescent="0.25">
      <c r="A4313" s="6" t="str">
        <f ca="1">no.</f>
        <v/>
      </c>
      <c r="E4313" s="4" t="str">
        <f ca="1">position</f>
        <v/>
      </c>
      <c r="J4313" s="318"/>
      <c r="M4313" s="4"/>
      <c r="O4313" s="6"/>
      <c r="Q4313" s="20"/>
      <c r="R4313" s="5" t="str">
        <f ca="1">score</f>
        <v/>
      </c>
      <c r="S4313" s="7" t="str">
        <f ca="1">rescore_svc</f>
        <v/>
      </c>
      <c r="U4313" s="11" t="str">
        <f ca="1">price</f>
        <v/>
      </c>
      <c r="V4313" s="4"/>
      <c r="Y4313" s="388">
        <f ca="1">COUNTIFS(OFFSET($B$10, 0, 0, ROW()-9, 1), SERVICE[[#This Row],[Employee ID]], OFFSET($F$10, 0, 0, ROW()-9, 1), SERVICE[[#This Row],[Resources Role]])</f>
        <v>0</v>
      </c>
      <c r="Z4313" s="388">
        <f ca="1">COUNTIFS(OFFSET($F$10, 0, 0, ROW()-9, 1), SERVICE[[#This Row],[Resources Role]], OFFSET($H$10, 0, 0, ROW()-9, 1), SERVICE[[#This Row],[Booking]])</f>
        <v>0</v>
      </c>
    </row>
    <row r="4314" spans="1:26" x14ac:dyDescent="0.25">
      <c r="A4314" s="6" t="str">
        <f ca="1">no.</f>
        <v/>
      </c>
      <c r="E4314" s="4" t="str">
        <f ca="1">position</f>
        <v/>
      </c>
      <c r="J4314" s="318"/>
      <c r="M4314" s="4"/>
      <c r="O4314" s="6"/>
      <c r="Q4314" s="20"/>
      <c r="R4314" s="5" t="str">
        <f ca="1">score</f>
        <v/>
      </c>
      <c r="S4314" s="7" t="str">
        <f ca="1">rescore_svc</f>
        <v/>
      </c>
      <c r="U4314" s="11" t="str">
        <f ca="1">price</f>
        <v/>
      </c>
      <c r="V4314" s="4"/>
      <c r="Y4314" s="388">
        <f ca="1">COUNTIFS(OFFSET($B$10, 0, 0, ROW()-9, 1), SERVICE[[#This Row],[Employee ID]], OFFSET($F$10, 0, 0, ROW()-9, 1), SERVICE[[#This Row],[Resources Role]])</f>
        <v>0</v>
      </c>
      <c r="Z4314" s="388">
        <f ca="1">COUNTIFS(OFFSET($F$10, 0, 0, ROW()-9, 1), SERVICE[[#This Row],[Resources Role]], OFFSET($H$10, 0, 0, ROW()-9, 1), SERVICE[[#This Row],[Booking]])</f>
        <v>0</v>
      </c>
    </row>
    <row r="4315" spans="1:26" x14ac:dyDescent="0.25">
      <c r="A4315" s="6" t="str">
        <f ca="1">no.</f>
        <v/>
      </c>
      <c r="E4315" s="4" t="str">
        <f ca="1">position</f>
        <v/>
      </c>
      <c r="J4315" s="318"/>
      <c r="M4315" s="4"/>
      <c r="O4315" s="6"/>
      <c r="Q4315" s="20"/>
      <c r="R4315" s="5" t="str">
        <f ca="1">score</f>
        <v/>
      </c>
      <c r="S4315" s="7" t="str">
        <f ca="1">rescore_svc</f>
        <v/>
      </c>
      <c r="U4315" s="11" t="str">
        <f ca="1">price</f>
        <v/>
      </c>
      <c r="V4315" s="4"/>
      <c r="Y4315" s="388">
        <f ca="1">COUNTIFS(OFFSET($B$10, 0, 0, ROW()-9, 1), SERVICE[[#This Row],[Employee ID]], OFFSET($F$10, 0, 0, ROW()-9, 1), SERVICE[[#This Row],[Resources Role]])</f>
        <v>0</v>
      </c>
      <c r="Z4315" s="388">
        <f ca="1">COUNTIFS(OFFSET($F$10, 0, 0, ROW()-9, 1), SERVICE[[#This Row],[Resources Role]], OFFSET($H$10, 0, 0, ROW()-9, 1), SERVICE[[#This Row],[Booking]])</f>
        <v>0</v>
      </c>
    </row>
    <row r="4316" spans="1:26" x14ac:dyDescent="0.25">
      <c r="A4316" s="6" t="str">
        <f ca="1">no.</f>
        <v/>
      </c>
      <c r="E4316" s="4" t="str">
        <f ca="1">position</f>
        <v/>
      </c>
      <c r="J4316" s="318"/>
      <c r="M4316" s="4"/>
      <c r="O4316" s="6"/>
      <c r="Q4316" s="20"/>
      <c r="R4316" s="5" t="str">
        <f ca="1">score</f>
        <v/>
      </c>
      <c r="S4316" s="7" t="str">
        <f ca="1">rescore_svc</f>
        <v/>
      </c>
      <c r="U4316" s="11" t="str">
        <f ca="1">price</f>
        <v/>
      </c>
      <c r="V4316" s="4"/>
      <c r="Y4316" s="388">
        <f ca="1">COUNTIFS(OFFSET($B$10, 0, 0, ROW()-9, 1), SERVICE[[#This Row],[Employee ID]], OFFSET($F$10, 0, 0, ROW()-9, 1), SERVICE[[#This Row],[Resources Role]])</f>
        <v>0</v>
      </c>
      <c r="Z4316" s="388">
        <f ca="1">COUNTIFS(OFFSET($F$10, 0, 0, ROW()-9, 1), SERVICE[[#This Row],[Resources Role]], OFFSET($H$10, 0, 0, ROW()-9, 1), SERVICE[[#This Row],[Booking]])</f>
        <v>0</v>
      </c>
    </row>
    <row r="4317" spans="1:26" x14ac:dyDescent="0.25">
      <c r="A4317" s="6" t="str">
        <f ca="1">no.</f>
        <v/>
      </c>
      <c r="E4317" s="4" t="str">
        <f ca="1">position</f>
        <v/>
      </c>
      <c r="J4317" s="318"/>
      <c r="M4317" s="4"/>
      <c r="O4317" s="6"/>
      <c r="Q4317" s="20"/>
      <c r="R4317" s="5" t="str">
        <f ca="1">score</f>
        <v/>
      </c>
      <c r="S4317" s="7" t="str">
        <f ca="1">rescore_svc</f>
        <v/>
      </c>
      <c r="U4317" s="11" t="str">
        <f ca="1">price</f>
        <v/>
      </c>
      <c r="V4317" s="4"/>
      <c r="Y4317" s="388">
        <f ca="1">COUNTIFS(OFFSET($B$10, 0, 0, ROW()-9, 1), SERVICE[[#This Row],[Employee ID]], OFFSET($F$10, 0, 0, ROW()-9, 1), SERVICE[[#This Row],[Resources Role]])</f>
        <v>0</v>
      </c>
      <c r="Z4317" s="388">
        <f ca="1">COUNTIFS(OFFSET($F$10, 0, 0, ROW()-9, 1), SERVICE[[#This Row],[Resources Role]], OFFSET($H$10, 0, 0, ROW()-9, 1), SERVICE[[#This Row],[Booking]])</f>
        <v>0</v>
      </c>
    </row>
    <row r="4318" spans="1:26" x14ac:dyDescent="0.25">
      <c r="A4318" s="6" t="str">
        <f ca="1">no.</f>
        <v/>
      </c>
      <c r="E4318" s="4" t="str">
        <f ca="1">position</f>
        <v/>
      </c>
      <c r="J4318" s="318"/>
      <c r="M4318" s="4"/>
      <c r="O4318" s="6"/>
      <c r="Q4318" s="20"/>
      <c r="R4318" s="5" t="str">
        <f ca="1">score</f>
        <v/>
      </c>
      <c r="S4318" s="7" t="str">
        <f ca="1">rescore_svc</f>
        <v/>
      </c>
      <c r="U4318" s="11" t="str">
        <f ca="1">price</f>
        <v/>
      </c>
      <c r="V4318" s="4"/>
      <c r="Y4318" s="388">
        <f ca="1">COUNTIFS(OFFSET($B$10, 0, 0, ROW()-9, 1), SERVICE[[#This Row],[Employee ID]], OFFSET($F$10, 0, 0, ROW()-9, 1), SERVICE[[#This Row],[Resources Role]])</f>
        <v>0</v>
      </c>
      <c r="Z4318" s="388">
        <f ca="1">COUNTIFS(OFFSET($F$10, 0, 0, ROW()-9, 1), SERVICE[[#This Row],[Resources Role]], OFFSET($H$10, 0, 0, ROW()-9, 1), SERVICE[[#This Row],[Booking]])</f>
        <v>0</v>
      </c>
    </row>
    <row r="4319" spans="1:26" x14ac:dyDescent="0.25">
      <c r="A4319" s="6" t="str">
        <f ca="1">no.</f>
        <v/>
      </c>
      <c r="E4319" s="4" t="str">
        <f ca="1">position</f>
        <v/>
      </c>
      <c r="J4319" s="318"/>
      <c r="M4319" s="4"/>
      <c r="O4319" s="6"/>
      <c r="Q4319" s="20"/>
      <c r="R4319" s="5" t="str">
        <f ca="1">score</f>
        <v/>
      </c>
      <c r="S4319" s="7" t="str">
        <f ca="1">rescore_svc</f>
        <v/>
      </c>
      <c r="U4319" s="11" t="str">
        <f ca="1">price</f>
        <v/>
      </c>
      <c r="V4319" s="4"/>
      <c r="Y4319" s="388">
        <f ca="1">COUNTIFS(OFFSET($B$10, 0, 0, ROW()-9, 1), SERVICE[[#This Row],[Employee ID]], OFFSET($F$10, 0, 0, ROW()-9, 1), SERVICE[[#This Row],[Resources Role]])</f>
        <v>0</v>
      </c>
      <c r="Z4319" s="388">
        <f ca="1">COUNTIFS(OFFSET($F$10, 0, 0, ROW()-9, 1), SERVICE[[#This Row],[Resources Role]], OFFSET($H$10, 0, 0, ROW()-9, 1), SERVICE[[#This Row],[Booking]])</f>
        <v>0</v>
      </c>
    </row>
    <row r="4320" spans="1:26" x14ac:dyDescent="0.25">
      <c r="A4320" s="6" t="str">
        <f ca="1">no.</f>
        <v/>
      </c>
      <c r="E4320" s="4" t="str">
        <f ca="1">position</f>
        <v/>
      </c>
      <c r="J4320" s="318"/>
      <c r="M4320" s="4"/>
      <c r="O4320" s="6"/>
      <c r="Q4320" s="20"/>
      <c r="R4320" s="5" t="str">
        <f ca="1">score</f>
        <v/>
      </c>
      <c r="S4320" s="7" t="str">
        <f ca="1">rescore_svc</f>
        <v/>
      </c>
      <c r="U4320" s="11" t="str">
        <f ca="1">price</f>
        <v/>
      </c>
      <c r="V4320" s="4"/>
      <c r="Y4320" s="388">
        <f ca="1">COUNTIFS(OFFSET($B$10, 0, 0, ROW()-9, 1), SERVICE[[#This Row],[Employee ID]], OFFSET($F$10, 0, 0, ROW()-9, 1), SERVICE[[#This Row],[Resources Role]])</f>
        <v>0</v>
      </c>
      <c r="Z4320" s="388">
        <f ca="1">COUNTIFS(OFFSET($F$10, 0, 0, ROW()-9, 1), SERVICE[[#This Row],[Resources Role]], OFFSET($H$10, 0, 0, ROW()-9, 1), SERVICE[[#This Row],[Booking]])</f>
        <v>0</v>
      </c>
    </row>
    <row r="4321" spans="1:26" x14ac:dyDescent="0.25">
      <c r="A4321" s="6" t="str">
        <f ca="1">no.</f>
        <v/>
      </c>
      <c r="E4321" s="4" t="str">
        <f ca="1">position</f>
        <v/>
      </c>
      <c r="J4321" s="318"/>
      <c r="M4321" s="4"/>
      <c r="O4321" s="6"/>
      <c r="Q4321" s="20"/>
      <c r="R4321" s="5" t="str">
        <f ca="1">score</f>
        <v/>
      </c>
      <c r="S4321" s="7" t="str">
        <f ca="1">rescore_svc</f>
        <v/>
      </c>
      <c r="U4321" s="11" t="str">
        <f ca="1">price</f>
        <v/>
      </c>
      <c r="V4321" s="4"/>
      <c r="Y4321" s="388">
        <f ca="1">COUNTIFS(OFFSET($B$10, 0, 0, ROW()-9, 1), SERVICE[[#This Row],[Employee ID]], OFFSET($F$10, 0, 0, ROW()-9, 1), SERVICE[[#This Row],[Resources Role]])</f>
        <v>0</v>
      </c>
      <c r="Z4321" s="388">
        <f ca="1">COUNTIFS(OFFSET($F$10, 0, 0, ROW()-9, 1), SERVICE[[#This Row],[Resources Role]], OFFSET($H$10, 0, 0, ROW()-9, 1), SERVICE[[#This Row],[Booking]])</f>
        <v>0</v>
      </c>
    </row>
    <row r="4322" spans="1:26" x14ac:dyDescent="0.25">
      <c r="A4322" s="6" t="str">
        <f ca="1">no.</f>
        <v/>
      </c>
      <c r="E4322" s="4" t="str">
        <f ca="1">position</f>
        <v/>
      </c>
      <c r="J4322" s="318"/>
      <c r="M4322" s="4"/>
      <c r="O4322" s="6"/>
      <c r="Q4322" s="20"/>
      <c r="R4322" s="5" t="str">
        <f ca="1">score</f>
        <v/>
      </c>
      <c r="S4322" s="7" t="str">
        <f ca="1">rescore_svc</f>
        <v/>
      </c>
      <c r="U4322" s="11" t="str">
        <f ca="1">price</f>
        <v/>
      </c>
      <c r="V4322" s="4"/>
      <c r="Y4322" s="388">
        <f ca="1">COUNTIFS(OFFSET($B$10, 0, 0, ROW()-9, 1), SERVICE[[#This Row],[Employee ID]], OFFSET($F$10, 0, 0, ROW()-9, 1), SERVICE[[#This Row],[Resources Role]])</f>
        <v>0</v>
      </c>
      <c r="Z4322" s="388">
        <f ca="1">COUNTIFS(OFFSET($F$10, 0, 0, ROW()-9, 1), SERVICE[[#This Row],[Resources Role]], OFFSET($H$10, 0, 0, ROW()-9, 1), SERVICE[[#This Row],[Booking]])</f>
        <v>0</v>
      </c>
    </row>
    <row r="4323" spans="1:26" x14ac:dyDescent="0.25">
      <c r="A4323" s="6" t="str">
        <f ca="1">no.</f>
        <v/>
      </c>
      <c r="E4323" s="4" t="str">
        <f ca="1">position</f>
        <v/>
      </c>
      <c r="J4323" s="318"/>
      <c r="M4323" s="4"/>
      <c r="O4323" s="6"/>
      <c r="Q4323" s="20"/>
      <c r="R4323" s="5" t="str">
        <f ca="1">score</f>
        <v/>
      </c>
      <c r="S4323" s="7" t="str">
        <f ca="1">rescore_svc</f>
        <v/>
      </c>
      <c r="U4323" s="11" t="str">
        <f ca="1">price</f>
        <v/>
      </c>
      <c r="V4323" s="4"/>
      <c r="Y4323" s="388">
        <f ca="1">COUNTIFS(OFFSET($B$10, 0, 0, ROW()-9, 1), SERVICE[[#This Row],[Employee ID]], OFFSET($F$10, 0, 0, ROW()-9, 1), SERVICE[[#This Row],[Resources Role]])</f>
        <v>0</v>
      </c>
      <c r="Z4323" s="388">
        <f ca="1">COUNTIFS(OFFSET($F$10, 0, 0, ROW()-9, 1), SERVICE[[#This Row],[Resources Role]], OFFSET($H$10, 0, 0, ROW()-9, 1), SERVICE[[#This Row],[Booking]])</f>
        <v>0</v>
      </c>
    </row>
    <row r="4324" spans="1:26" x14ac:dyDescent="0.25">
      <c r="A4324" s="6" t="str">
        <f ca="1">no.</f>
        <v/>
      </c>
      <c r="E4324" s="4" t="str">
        <f ca="1">position</f>
        <v/>
      </c>
      <c r="J4324" s="318"/>
      <c r="M4324" s="4"/>
      <c r="O4324" s="6"/>
      <c r="Q4324" s="20"/>
      <c r="R4324" s="5" t="str">
        <f ca="1">score</f>
        <v/>
      </c>
      <c r="S4324" s="7" t="str">
        <f ca="1">rescore_svc</f>
        <v/>
      </c>
      <c r="U4324" s="11" t="str">
        <f ca="1">price</f>
        <v/>
      </c>
      <c r="V4324" s="4"/>
      <c r="Y4324" s="388">
        <f ca="1">COUNTIFS(OFFSET($B$10, 0, 0, ROW()-9, 1), SERVICE[[#This Row],[Employee ID]], OFFSET($F$10, 0, 0, ROW()-9, 1), SERVICE[[#This Row],[Resources Role]])</f>
        <v>0</v>
      </c>
      <c r="Z4324" s="388">
        <f ca="1">COUNTIFS(OFFSET($F$10, 0, 0, ROW()-9, 1), SERVICE[[#This Row],[Resources Role]], OFFSET($H$10, 0, 0, ROW()-9, 1), SERVICE[[#This Row],[Booking]])</f>
        <v>0</v>
      </c>
    </row>
    <row r="4325" spans="1:26" x14ac:dyDescent="0.25">
      <c r="A4325" s="6" t="str">
        <f ca="1">no.</f>
        <v/>
      </c>
      <c r="E4325" s="4" t="str">
        <f ca="1">position</f>
        <v/>
      </c>
      <c r="J4325" s="318"/>
      <c r="M4325" s="4"/>
      <c r="O4325" s="6"/>
      <c r="Q4325" s="20"/>
      <c r="R4325" s="5" t="str">
        <f ca="1">score</f>
        <v/>
      </c>
      <c r="S4325" s="7" t="str">
        <f ca="1">rescore_svc</f>
        <v/>
      </c>
      <c r="U4325" s="11" t="str">
        <f ca="1">price</f>
        <v/>
      </c>
      <c r="V4325" s="4"/>
      <c r="Y4325" s="388">
        <f ca="1">COUNTIFS(OFFSET($B$10, 0, 0, ROW()-9, 1), SERVICE[[#This Row],[Employee ID]], OFFSET($F$10, 0, 0, ROW()-9, 1), SERVICE[[#This Row],[Resources Role]])</f>
        <v>0</v>
      </c>
      <c r="Z4325" s="388">
        <f ca="1">COUNTIFS(OFFSET($F$10, 0, 0, ROW()-9, 1), SERVICE[[#This Row],[Resources Role]], OFFSET($H$10, 0, 0, ROW()-9, 1), SERVICE[[#This Row],[Booking]])</f>
        <v>0</v>
      </c>
    </row>
    <row r="4326" spans="1:26" x14ac:dyDescent="0.25">
      <c r="A4326" s="6" t="str">
        <f ca="1">no.</f>
        <v/>
      </c>
      <c r="E4326" s="4" t="str">
        <f ca="1">position</f>
        <v/>
      </c>
      <c r="J4326" s="318"/>
      <c r="M4326" s="4"/>
      <c r="O4326" s="6"/>
      <c r="Q4326" s="20"/>
      <c r="R4326" s="5" t="str">
        <f ca="1">score</f>
        <v/>
      </c>
      <c r="S4326" s="7" t="str">
        <f ca="1">rescore_svc</f>
        <v/>
      </c>
      <c r="U4326" s="11" t="str">
        <f ca="1">price</f>
        <v/>
      </c>
      <c r="V4326" s="4"/>
      <c r="Y4326" s="388">
        <f ca="1">COUNTIFS(OFFSET($B$10, 0, 0, ROW()-9, 1), SERVICE[[#This Row],[Employee ID]], OFFSET($F$10, 0, 0, ROW()-9, 1), SERVICE[[#This Row],[Resources Role]])</f>
        <v>0</v>
      </c>
      <c r="Z4326" s="388">
        <f ca="1">COUNTIFS(OFFSET($F$10, 0, 0, ROW()-9, 1), SERVICE[[#This Row],[Resources Role]], OFFSET($H$10, 0, 0, ROW()-9, 1), SERVICE[[#This Row],[Booking]])</f>
        <v>0</v>
      </c>
    </row>
    <row r="4327" spans="1:26" x14ac:dyDescent="0.25">
      <c r="A4327" s="6" t="str">
        <f ca="1">no.</f>
        <v/>
      </c>
      <c r="E4327" s="4" t="str">
        <f ca="1">position</f>
        <v/>
      </c>
      <c r="J4327" s="318"/>
      <c r="M4327" s="4"/>
      <c r="O4327" s="6"/>
      <c r="Q4327" s="20"/>
      <c r="R4327" s="5" t="str">
        <f ca="1">score</f>
        <v/>
      </c>
      <c r="S4327" s="7" t="str">
        <f ca="1">rescore_svc</f>
        <v/>
      </c>
      <c r="U4327" s="11" t="str">
        <f ca="1">price</f>
        <v/>
      </c>
      <c r="V4327" s="4"/>
      <c r="Y4327" s="388">
        <f ca="1">COUNTIFS(OFFSET($B$10, 0, 0, ROW()-9, 1), SERVICE[[#This Row],[Employee ID]], OFFSET($F$10, 0, 0, ROW()-9, 1), SERVICE[[#This Row],[Resources Role]])</f>
        <v>0</v>
      </c>
      <c r="Z4327" s="388">
        <f ca="1">COUNTIFS(OFFSET($F$10, 0, 0, ROW()-9, 1), SERVICE[[#This Row],[Resources Role]], OFFSET($H$10, 0, 0, ROW()-9, 1), SERVICE[[#This Row],[Booking]])</f>
        <v>0</v>
      </c>
    </row>
    <row r="4328" spans="1:26" x14ac:dyDescent="0.25">
      <c r="A4328" s="6" t="str">
        <f ca="1">no.</f>
        <v/>
      </c>
      <c r="E4328" s="4" t="str">
        <f ca="1">position</f>
        <v/>
      </c>
      <c r="J4328" s="318"/>
      <c r="M4328" s="4"/>
      <c r="O4328" s="6"/>
      <c r="Q4328" s="20"/>
      <c r="R4328" s="5" t="str">
        <f ca="1">score</f>
        <v/>
      </c>
      <c r="S4328" s="7" t="str">
        <f ca="1">rescore_svc</f>
        <v/>
      </c>
      <c r="U4328" s="11" t="str">
        <f ca="1">price</f>
        <v/>
      </c>
      <c r="V4328" s="4"/>
      <c r="Y4328" s="388">
        <f ca="1">COUNTIFS(OFFSET($B$10, 0, 0, ROW()-9, 1), SERVICE[[#This Row],[Employee ID]], OFFSET($F$10, 0, 0, ROW()-9, 1), SERVICE[[#This Row],[Resources Role]])</f>
        <v>0</v>
      </c>
      <c r="Z4328" s="388">
        <f ca="1">COUNTIFS(OFFSET($F$10, 0, 0, ROW()-9, 1), SERVICE[[#This Row],[Resources Role]], OFFSET($H$10, 0, 0, ROW()-9, 1), SERVICE[[#This Row],[Booking]])</f>
        <v>0</v>
      </c>
    </row>
    <row r="4329" spans="1:26" x14ac:dyDescent="0.25">
      <c r="A4329" s="6" t="str">
        <f ca="1">no.</f>
        <v/>
      </c>
      <c r="E4329" s="4" t="str">
        <f ca="1">position</f>
        <v/>
      </c>
      <c r="J4329" s="318"/>
      <c r="M4329" s="4"/>
      <c r="O4329" s="6"/>
      <c r="Q4329" s="20"/>
      <c r="R4329" s="5" t="str">
        <f ca="1">score</f>
        <v/>
      </c>
      <c r="S4329" s="7" t="str">
        <f ca="1">rescore_svc</f>
        <v/>
      </c>
      <c r="U4329" s="11" t="str">
        <f ca="1">price</f>
        <v/>
      </c>
      <c r="V4329" s="4"/>
      <c r="Y4329" s="388">
        <f ca="1">COUNTIFS(OFFSET($B$10, 0, 0, ROW()-9, 1), SERVICE[[#This Row],[Employee ID]], OFFSET($F$10, 0, 0, ROW()-9, 1), SERVICE[[#This Row],[Resources Role]])</f>
        <v>0</v>
      </c>
      <c r="Z4329" s="388">
        <f ca="1">COUNTIFS(OFFSET($F$10, 0, 0, ROW()-9, 1), SERVICE[[#This Row],[Resources Role]], OFFSET($H$10, 0, 0, ROW()-9, 1), SERVICE[[#This Row],[Booking]])</f>
        <v>0</v>
      </c>
    </row>
    <row r="4330" spans="1:26" x14ac:dyDescent="0.25">
      <c r="A4330" s="6" t="str">
        <f ca="1">no.</f>
        <v/>
      </c>
      <c r="E4330" s="4" t="str">
        <f ca="1">position</f>
        <v/>
      </c>
      <c r="J4330" s="318"/>
      <c r="M4330" s="4"/>
      <c r="O4330" s="6"/>
      <c r="Q4330" s="20"/>
      <c r="R4330" s="5" t="str">
        <f ca="1">score</f>
        <v/>
      </c>
      <c r="S4330" s="7" t="str">
        <f ca="1">rescore_svc</f>
        <v/>
      </c>
      <c r="U4330" s="11" t="str">
        <f ca="1">price</f>
        <v/>
      </c>
      <c r="V4330" s="4"/>
      <c r="Y4330" s="388">
        <f ca="1">COUNTIFS(OFFSET($B$10, 0, 0, ROW()-9, 1), SERVICE[[#This Row],[Employee ID]], OFFSET($F$10, 0, 0, ROW()-9, 1), SERVICE[[#This Row],[Resources Role]])</f>
        <v>0</v>
      </c>
      <c r="Z4330" s="388">
        <f ca="1">COUNTIFS(OFFSET($F$10, 0, 0, ROW()-9, 1), SERVICE[[#This Row],[Resources Role]], OFFSET($H$10, 0, 0, ROW()-9, 1), SERVICE[[#This Row],[Booking]])</f>
        <v>0</v>
      </c>
    </row>
    <row r="4331" spans="1:26" x14ac:dyDescent="0.25">
      <c r="A4331" s="6" t="str">
        <f ca="1">no.</f>
        <v/>
      </c>
      <c r="E4331" s="4" t="str">
        <f ca="1">position</f>
        <v/>
      </c>
      <c r="J4331" s="318"/>
      <c r="M4331" s="4"/>
      <c r="O4331" s="6"/>
      <c r="Q4331" s="20"/>
      <c r="R4331" s="5" t="str">
        <f ca="1">score</f>
        <v/>
      </c>
      <c r="S4331" s="7" t="str">
        <f ca="1">rescore_svc</f>
        <v/>
      </c>
      <c r="U4331" s="11" t="str">
        <f ca="1">price</f>
        <v/>
      </c>
      <c r="V4331" s="4"/>
      <c r="Y4331" s="388">
        <f ca="1">COUNTIFS(OFFSET($B$10, 0, 0, ROW()-9, 1), SERVICE[[#This Row],[Employee ID]], OFFSET($F$10, 0, 0, ROW()-9, 1), SERVICE[[#This Row],[Resources Role]])</f>
        <v>0</v>
      </c>
      <c r="Z4331" s="388">
        <f ca="1">COUNTIFS(OFFSET($F$10, 0, 0, ROW()-9, 1), SERVICE[[#This Row],[Resources Role]], OFFSET($H$10, 0, 0, ROW()-9, 1), SERVICE[[#This Row],[Booking]])</f>
        <v>0</v>
      </c>
    </row>
    <row r="4332" spans="1:26" x14ac:dyDescent="0.25">
      <c r="A4332" s="6" t="str">
        <f ca="1">no.</f>
        <v/>
      </c>
      <c r="E4332" s="4" t="str">
        <f ca="1">position</f>
        <v/>
      </c>
      <c r="J4332" s="318"/>
      <c r="M4332" s="4"/>
      <c r="O4332" s="6"/>
      <c r="Q4332" s="20"/>
      <c r="R4332" s="5" t="str">
        <f ca="1">score</f>
        <v/>
      </c>
      <c r="S4332" s="7" t="str">
        <f ca="1">rescore_svc</f>
        <v/>
      </c>
      <c r="U4332" s="11" t="str">
        <f ca="1">price</f>
        <v/>
      </c>
      <c r="V4332" s="4"/>
      <c r="Y4332" s="388">
        <f ca="1">COUNTIFS(OFFSET($B$10, 0, 0, ROW()-9, 1), SERVICE[[#This Row],[Employee ID]], OFFSET($F$10, 0, 0, ROW()-9, 1), SERVICE[[#This Row],[Resources Role]])</f>
        <v>0</v>
      </c>
      <c r="Z4332" s="388">
        <f ca="1">COUNTIFS(OFFSET($F$10, 0, 0, ROW()-9, 1), SERVICE[[#This Row],[Resources Role]], OFFSET($H$10, 0, 0, ROW()-9, 1), SERVICE[[#This Row],[Booking]])</f>
        <v>0</v>
      </c>
    </row>
    <row r="4333" spans="1:26" x14ac:dyDescent="0.25">
      <c r="A4333" s="6" t="str">
        <f ca="1">no.</f>
        <v/>
      </c>
      <c r="E4333" s="4" t="str">
        <f ca="1">position</f>
        <v/>
      </c>
      <c r="J4333" s="318"/>
      <c r="M4333" s="4"/>
      <c r="O4333" s="6"/>
      <c r="Q4333" s="20"/>
      <c r="R4333" s="5" t="str">
        <f ca="1">score</f>
        <v/>
      </c>
      <c r="S4333" s="7" t="str">
        <f ca="1">rescore_svc</f>
        <v/>
      </c>
      <c r="U4333" s="11" t="str">
        <f ca="1">price</f>
        <v/>
      </c>
      <c r="V4333" s="4"/>
      <c r="Y4333" s="388">
        <f ca="1">COUNTIFS(OFFSET($B$10, 0, 0, ROW()-9, 1), SERVICE[[#This Row],[Employee ID]], OFFSET($F$10, 0, 0, ROW()-9, 1), SERVICE[[#This Row],[Resources Role]])</f>
        <v>0</v>
      </c>
      <c r="Z4333" s="388">
        <f ca="1">COUNTIFS(OFFSET($F$10, 0, 0, ROW()-9, 1), SERVICE[[#This Row],[Resources Role]], OFFSET($H$10, 0, 0, ROW()-9, 1), SERVICE[[#This Row],[Booking]])</f>
        <v>0</v>
      </c>
    </row>
    <row r="4334" spans="1:26" x14ac:dyDescent="0.25">
      <c r="A4334" s="6" t="str">
        <f ca="1">no.</f>
        <v/>
      </c>
      <c r="E4334" s="4" t="str">
        <f ca="1">position</f>
        <v/>
      </c>
      <c r="J4334" s="318"/>
      <c r="M4334" s="4"/>
      <c r="O4334" s="6"/>
      <c r="Q4334" s="20"/>
      <c r="R4334" s="5" t="str">
        <f ca="1">score</f>
        <v/>
      </c>
      <c r="S4334" s="7" t="str">
        <f ca="1">rescore_svc</f>
        <v/>
      </c>
      <c r="U4334" s="11" t="str">
        <f ca="1">price</f>
        <v/>
      </c>
      <c r="V4334" s="4"/>
      <c r="Y4334" s="388">
        <f ca="1">COUNTIFS(OFFSET($B$10, 0, 0, ROW()-9, 1), SERVICE[[#This Row],[Employee ID]], OFFSET($F$10, 0, 0, ROW()-9, 1), SERVICE[[#This Row],[Resources Role]])</f>
        <v>0</v>
      </c>
      <c r="Z4334" s="388">
        <f ca="1">COUNTIFS(OFFSET($F$10, 0, 0, ROW()-9, 1), SERVICE[[#This Row],[Resources Role]], OFFSET($H$10, 0, 0, ROW()-9, 1), SERVICE[[#This Row],[Booking]])</f>
        <v>0</v>
      </c>
    </row>
    <row r="4335" spans="1:26" x14ac:dyDescent="0.25">
      <c r="A4335" s="6" t="str">
        <f ca="1">no.</f>
        <v/>
      </c>
      <c r="E4335" s="4" t="str">
        <f ca="1">position</f>
        <v/>
      </c>
      <c r="J4335" s="318"/>
      <c r="M4335" s="4"/>
      <c r="O4335" s="6"/>
      <c r="Q4335" s="20"/>
      <c r="R4335" s="5" t="str">
        <f ca="1">score</f>
        <v/>
      </c>
      <c r="S4335" s="7" t="str">
        <f ca="1">rescore_svc</f>
        <v/>
      </c>
      <c r="U4335" s="11" t="str">
        <f ca="1">price</f>
        <v/>
      </c>
      <c r="V4335" s="4"/>
      <c r="Y4335" s="388">
        <f ca="1">COUNTIFS(OFFSET($B$10, 0, 0, ROW()-9, 1), SERVICE[[#This Row],[Employee ID]], OFFSET($F$10, 0, 0, ROW()-9, 1), SERVICE[[#This Row],[Resources Role]])</f>
        <v>0</v>
      </c>
      <c r="Z4335" s="388">
        <f ca="1">COUNTIFS(OFFSET($F$10, 0, 0, ROW()-9, 1), SERVICE[[#This Row],[Resources Role]], OFFSET($H$10, 0, 0, ROW()-9, 1), SERVICE[[#This Row],[Booking]])</f>
        <v>0</v>
      </c>
    </row>
    <row r="4336" spans="1:26" x14ac:dyDescent="0.25">
      <c r="A4336" s="6" t="str">
        <f ca="1">no.</f>
        <v/>
      </c>
      <c r="E4336" s="4" t="str">
        <f ca="1">position</f>
        <v/>
      </c>
      <c r="J4336" s="318"/>
      <c r="M4336" s="4"/>
      <c r="O4336" s="6"/>
      <c r="Q4336" s="20"/>
      <c r="R4336" s="5" t="str">
        <f ca="1">score</f>
        <v/>
      </c>
      <c r="S4336" s="7" t="str">
        <f ca="1">rescore_svc</f>
        <v/>
      </c>
      <c r="U4336" s="11" t="str">
        <f ca="1">price</f>
        <v/>
      </c>
      <c r="V4336" s="4"/>
      <c r="Y4336" s="388">
        <f ca="1">COUNTIFS(OFFSET($B$10, 0, 0, ROW()-9, 1), SERVICE[[#This Row],[Employee ID]], OFFSET($F$10, 0, 0, ROW()-9, 1), SERVICE[[#This Row],[Resources Role]])</f>
        <v>0</v>
      </c>
      <c r="Z4336" s="388">
        <f ca="1">COUNTIFS(OFFSET($F$10, 0, 0, ROW()-9, 1), SERVICE[[#This Row],[Resources Role]], OFFSET($H$10, 0, 0, ROW()-9, 1), SERVICE[[#This Row],[Booking]])</f>
        <v>0</v>
      </c>
    </row>
    <row r="4337" spans="1:26" x14ac:dyDescent="0.25">
      <c r="A4337" s="6" t="str">
        <f ca="1">no.</f>
        <v/>
      </c>
      <c r="E4337" s="4" t="str">
        <f ca="1">position</f>
        <v/>
      </c>
      <c r="J4337" s="318"/>
      <c r="M4337" s="4"/>
      <c r="O4337" s="6"/>
      <c r="Q4337" s="20"/>
      <c r="R4337" s="5" t="str">
        <f ca="1">score</f>
        <v/>
      </c>
      <c r="S4337" s="7" t="str">
        <f ca="1">rescore_svc</f>
        <v/>
      </c>
      <c r="U4337" s="11" t="str">
        <f ca="1">price</f>
        <v/>
      </c>
      <c r="V4337" s="4"/>
      <c r="Y4337" s="388">
        <f ca="1">COUNTIFS(OFFSET($B$10, 0, 0, ROW()-9, 1), SERVICE[[#This Row],[Employee ID]], OFFSET($F$10, 0, 0, ROW()-9, 1), SERVICE[[#This Row],[Resources Role]])</f>
        <v>0</v>
      </c>
      <c r="Z4337" s="388">
        <f ca="1">COUNTIFS(OFFSET($F$10, 0, 0, ROW()-9, 1), SERVICE[[#This Row],[Resources Role]], OFFSET($H$10, 0, 0, ROW()-9, 1), SERVICE[[#This Row],[Booking]])</f>
        <v>0</v>
      </c>
    </row>
    <row r="4338" spans="1:26" x14ac:dyDescent="0.25">
      <c r="A4338" s="6" t="str">
        <f ca="1">no.</f>
        <v/>
      </c>
      <c r="E4338" s="4" t="str">
        <f ca="1">position</f>
        <v/>
      </c>
      <c r="J4338" s="318"/>
      <c r="M4338" s="4"/>
      <c r="O4338" s="6"/>
      <c r="Q4338" s="20"/>
      <c r="R4338" s="5" t="str">
        <f ca="1">score</f>
        <v/>
      </c>
      <c r="S4338" s="7" t="str">
        <f ca="1">rescore_svc</f>
        <v/>
      </c>
      <c r="U4338" s="11" t="str">
        <f ca="1">price</f>
        <v/>
      </c>
      <c r="V4338" s="4"/>
      <c r="Y4338" s="388">
        <f ca="1">COUNTIFS(OFFSET($B$10, 0, 0, ROW()-9, 1), SERVICE[[#This Row],[Employee ID]], OFFSET($F$10, 0, 0, ROW()-9, 1), SERVICE[[#This Row],[Resources Role]])</f>
        <v>0</v>
      </c>
      <c r="Z4338" s="388">
        <f ca="1">COUNTIFS(OFFSET($F$10, 0, 0, ROW()-9, 1), SERVICE[[#This Row],[Resources Role]], OFFSET($H$10, 0, 0, ROW()-9, 1), SERVICE[[#This Row],[Booking]])</f>
        <v>0</v>
      </c>
    </row>
    <row r="4339" spans="1:26" x14ac:dyDescent="0.25">
      <c r="A4339" s="6" t="str">
        <f ca="1">no.</f>
        <v/>
      </c>
      <c r="E4339" s="4" t="str">
        <f ca="1">position</f>
        <v/>
      </c>
      <c r="J4339" s="318"/>
      <c r="M4339" s="4"/>
      <c r="O4339" s="6"/>
      <c r="Q4339" s="20"/>
      <c r="R4339" s="5" t="str">
        <f ca="1">score</f>
        <v/>
      </c>
      <c r="S4339" s="7" t="str">
        <f ca="1">rescore_svc</f>
        <v/>
      </c>
      <c r="U4339" s="11" t="str">
        <f ca="1">price</f>
        <v/>
      </c>
      <c r="V4339" s="4"/>
      <c r="Y4339" s="388">
        <f ca="1">COUNTIFS(OFFSET($B$10, 0, 0, ROW()-9, 1), SERVICE[[#This Row],[Employee ID]], OFFSET($F$10, 0, 0, ROW()-9, 1), SERVICE[[#This Row],[Resources Role]])</f>
        <v>0</v>
      </c>
      <c r="Z4339" s="388">
        <f ca="1">COUNTIFS(OFFSET($F$10, 0, 0, ROW()-9, 1), SERVICE[[#This Row],[Resources Role]], OFFSET($H$10, 0, 0, ROW()-9, 1), SERVICE[[#This Row],[Booking]])</f>
        <v>0</v>
      </c>
    </row>
    <row r="4340" spans="1:26" x14ac:dyDescent="0.25">
      <c r="A4340" s="6" t="str">
        <f ca="1">no.</f>
        <v/>
      </c>
      <c r="E4340" s="4" t="str">
        <f ca="1">position</f>
        <v/>
      </c>
      <c r="J4340" s="318"/>
      <c r="M4340" s="4"/>
      <c r="O4340" s="6"/>
      <c r="Q4340" s="20"/>
      <c r="R4340" s="5" t="str">
        <f ca="1">score</f>
        <v/>
      </c>
      <c r="S4340" s="7" t="str">
        <f ca="1">rescore_svc</f>
        <v/>
      </c>
      <c r="U4340" s="11" t="str">
        <f ca="1">price</f>
        <v/>
      </c>
      <c r="V4340" s="4"/>
      <c r="Y4340" s="388">
        <f ca="1">COUNTIFS(OFFSET($B$10, 0, 0, ROW()-9, 1), SERVICE[[#This Row],[Employee ID]], OFFSET($F$10, 0, 0, ROW()-9, 1), SERVICE[[#This Row],[Resources Role]])</f>
        <v>0</v>
      </c>
      <c r="Z4340" s="388">
        <f ca="1">COUNTIFS(OFFSET($F$10, 0, 0, ROW()-9, 1), SERVICE[[#This Row],[Resources Role]], OFFSET($H$10, 0, 0, ROW()-9, 1), SERVICE[[#This Row],[Booking]])</f>
        <v>0</v>
      </c>
    </row>
    <row r="4341" spans="1:26" x14ac:dyDescent="0.25">
      <c r="A4341" s="6" t="str">
        <f ca="1">no.</f>
        <v/>
      </c>
      <c r="E4341" s="4" t="str">
        <f ca="1">position</f>
        <v/>
      </c>
      <c r="J4341" s="318"/>
      <c r="M4341" s="4"/>
      <c r="O4341" s="6"/>
      <c r="Q4341" s="20"/>
      <c r="R4341" s="5" t="str">
        <f ca="1">score</f>
        <v/>
      </c>
      <c r="S4341" s="7" t="str">
        <f ca="1">rescore_svc</f>
        <v/>
      </c>
      <c r="U4341" s="11" t="str">
        <f ca="1">price</f>
        <v/>
      </c>
      <c r="V4341" s="4"/>
      <c r="Y4341" s="388">
        <f ca="1">COUNTIFS(OFFSET($B$10, 0, 0, ROW()-9, 1), SERVICE[[#This Row],[Employee ID]], OFFSET($F$10, 0, 0, ROW()-9, 1), SERVICE[[#This Row],[Resources Role]])</f>
        <v>0</v>
      </c>
      <c r="Z4341" s="388">
        <f ca="1">COUNTIFS(OFFSET($F$10, 0, 0, ROW()-9, 1), SERVICE[[#This Row],[Resources Role]], OFFSET($H$10, 0, 0, ROW()-9, 1), SERVICE[[#This Row],[Booking]])</f>
        <v>0</v>
      </c>
    </row>
    <row r="4342" spans="1:26" x14ac:dyDescent="0.25">
      <c r="A4342" s="6" t="str">
        <f ca="1">no.</f>
        <v/>
      </c>
      <c r="E4342" s="4" t="str">
        <f ca="1">position</f>
        <v/>
      </c>
      <c r="J4342" s="318"/>
      <c r="M4342" s="4"/>
      <c r="O4342" s="6"/>
      <c r="Q4342" s="20"/>
      <c r="R4342" s="5" t="str">
        <f ca="1">score</f>
        <v/>
      </c>
      <c r="S4342" s="7" t="str">
        <f ca="1">rescore_svc</f>
        <v/>
      </c>
      <c r="U4342" s="11" t="str">
        <f ca="1">price</f>
        <v/>
      </c>
      <c r="V4342" s="4"/>
      <c r="Y4342" s="388">
        <f ca="1">COUNTIFS(OFFSET($B$10, 0, 0, ROW()-9, 1), SERVICE[[#This Row],[Employee ID]], OFFSET($F$10, 0, 0, ROW()-9, 1), SERVICE[[#This Row],[Resources Role]])</f>
        <v>0</v>
      </c>
      <c r="Z4342" s="388">
        <f ca="1">COUNTIFS(OFFSET($F$10, 0, 0, ROW()-9, 1), SERVICE[[#This Row],[Resources Role]], OFFSET($H$10, 0, 0, ROW()-9, 1), SERVICE[[#This Row],[Booking]])</f>
        <v>0</v>
      </c>
    </row>
    <row r="4343" spans="1:26" x14ac:dyDescent="0.25">
      <c r="A4343" s="6" t="str">
        <f ca="1">no.</f>
        <v/>
      </c>
      <c r="E4343" s="4" t="str">
        <f ca="1">position</f>
        <v/>
      </c>
      <c r="J4343" s="318"/>
      <c r="M4343" s="4"/>
      <c r="O4343" s="6"/>
      <c r="Q4343" s="20"/>
      <c r="R4343" s="5" t="str">
        <f ca="1">score</f>
        <v/>
      </c>
      <c r="S4343" s="7" t="str">
        <f ca="1">rescore_svc</f>
        <v/>
      </c>
      <c r="U4343" s="11" t="str">
        <f ca="1">price</f>
        <v/>
      </c>
      <c r="V4343" s="4"/>
      <c r="Y4343" s="388">
        <f ca="1">COUNTIFS(OFFSET($B$10, 0, 0, ROW()-9, 1), SERVICE[[#This Row],[Employee ID]], OFFSET($F$10, 0, 0, ROW()-9, 1), SERVICE[[#This Row],[Resources Role]])</f>
        <v>0</v>
      </c>
      <c r="Z4343" s="388">
        <f ca="1">COUNTIFS(OFFSET($F$10, 0, 0, ROW()-9, 1), SERVICE[[#This Row],[Resources Role]], OFFSET($H$10, 0, 0, ROW()-9, 1), SERVICE[[#This Row],[Booking]])</f>
        <v>0</v>
      </c>
    </row>
    <row r="4344" spans="1:26" x14ac:dyDescent="0.25">
      <c r="A4344" s="6" t="str">
        <f ca="1">no.</f>
        <v/>
      </c>
      <c r="E4344" s="4" t="str">
        <f ca="1">position</f>
        <v/>
      </c>
      <c r="J4344" s="318"/>
      <c r="M4344" s="4"/>
      <c r="O4344" s="6"/>
      <c r="Q4344" s="20"/>
      <c r="R4344" s="5" t="str">
        <f ca="1">score</f>
        <v/>
      </c>
      <c r="S4344" s="7" t="str">
        <f ca="1">rescore_svc</f>
        <v/>
      </c>
      <c r="U4344" s="11" t="str">
        <f ca="1">price</f>
        <v/>
      </c>
      <c r="V4344" s="4"/>
      <c r="Y4344" s="388">
        <f ca="1">COUNTIFS(OFFSET($B$10, 0, 0, ROW()-9, 1), SERVICE[[#This Row],[Employee ID]], OFFSET($F$10, 0, 0, ROW()-9, 1), SERVICE[[#This Row],[Resources Role]])</f>
        <v>0</v>
      </c>
      <c r="Z4344" s="388">
        <f ca="1">COUNTIFS(OFFSET($F$10, 0, 0, ROW()-9, 1), SERVICE[[#This Row],[Resources Role]], OFFSET($H$10, 0, 0, ROW()-9, 1), SERVICE[[#This Row],[Booking]])</f>
        <v>0</v>
      </c>
    </row>
    <row r="4345" spans="1:26" x14ac:dyDescent="0.25">
      <c r="A4345" s="6" t="str">
        <f ca="1">no.</f>
        <v/>
      </c>
      <c r="E4345" s="4" t="str">
        <f ca="1">position</f>
        <v/>
      </c>
      <c r="J4345" s="318"/>
      <c r="M4345" s="4"/>
      <c r="O4345" s="6"/>
      <c r="Q4345" s="20"/>
      <c r="R4345" s="5" t="str">
        <f ca="1">score</f>
        <v/>
      </c>
      <c r="S4345" s="7" t="str">
        <f ca="1">rescore_svc</f>
        <v/>
      </c>
      <c r="U4345" s="11" t="str">
        <f ca="1">price</f>
        <v/>
      </c>
      <c r="V4345" s="4"/>
      <c r="Y4345" s="388">
        <f ca="1">COUNTIFS(OFFSET($B$10, 0, 0, ROW()-9, 1), SERVICE[[#This Row],[Employee ID]], OFFSET($F$10, 0, 0, ROW()-9, 1), SERVICE[[#This Row],[Resources Role]])</f>
        <v>0</v>
      </c>
      <c r="Z4345" s="388">
        <f ca="1">COUNTIFS(OFFSET($F$10, 0, 0, ROW()-9, 1), SERVICE[[#This Row],[Resources Role]], OFFSET($H$10, 0, 0, ROW()-9, 1), SERVICE[[#This Row],[Booking]])</f>
        <v>0</v>
      </c>
    </row>
    <row r="4346" spans="1:26" x14ac:dyDescent="0.25">
      <c r="A4346" s="6" t="str">
        <f ca="1">no.</f>
        <v/>
      </c>
      <c r="E4346" s="4" t="str">
        <f ca="1">position</f>
        <v/>
      </c>
      <c r="J4346" s="318"/>
      <c r="M4346" s="4"/>
      <c r="O4346" s="6"/>
      <c r="Q4346" s="20"/>
      <c r="R4346" s="5" t="str">
        <f ca="1">score</f>
        <v/>
      </c>
      <c r="S4346" s="7" t="str">
        <f ca="1">rescore_svc</f>
        <v/>
      </c>
      <c r="U4346" s="11" t="str">
        <f ca="1">price</f>
        <v/>
      </c>
      <c r="V4346" s="4"/>
      <c r="Y4346" s="388">
        <f ca="1">COUNTIFS(OFFSET($B$10, 0, 0, ROW()-9, 1), SERVICE[[#This Row],[Employee ID]], OFFSET($F$10, 0, 0, ROW()-9, 1), SERVICE[[#This Row],[Resources Role]])</f>
        <v>0</v>
      </c>
      <c r="Z4346" s="388">
        <f ca="1">COUNTIFS(OFFSET($F$10, 0, 0, ROW()-9, 1), SERVICE[[#This Row],[Resources Role]], OFFSET($H$10, 0, 0, ROW()-9, 1), SERVICE[[#This Row],[Booking]])</f>
        <v>0</v>
      </c>
    </row>
    <row r="4347" spans="1:26" x14ac:dyDescent="0.25">
      <c r="A4347" s="6" t="str">
        <f ca="1">no.</f>
        <v/>
      </c>
      <c r="E4347" s="4" t="str">
        <f ca="1">position</f>
        <v/>
      </c>
      <c r="J4347" s="318"/>
      <c r="M4347" s="4"/>
      <c r="O4347" s="6"/>
      <c r="Q4347" s="20"/>
      <c r="R4347" s="5" t="str">
        <f ca="1">score</f>
        <v/>
      </c>
      <c r="S4347" s="7" t="str">
        <f ca="1">rescore_svc</f>
        <v/>
      </c>
      <c r="U4347" s="11" t="str">
        <f ca="1">price</f>
        <v/>
      </c>
      <c r="V4347" s="4"/>
      <c r="Y4347" s="388">
        <f ca="1">COUNTIFS(OFFSET($B$10, 0, 0, ROW()-9, 1), SERVICE[[#This Row],[Employee ID]], OFFSET($F$10, 0, 0, ROW()-9, 1), SERVICE[[#This Row],[Resources Role]])</f>
        <v>0</v>
      </c>
      <c r="Z4347" s="388">
        <f ca="1">COUNTIFS(OFFSET($F$10, 0, 0, ROW()-9, 1), SERVICE[[#This Row],[Resources Role]], OFFSET($H$10, 0, 0, ROW()-9, 1), SERVICE[[#This Row],[Booking]])</f>
        <v>0</v>
      </c>
    </row>
    <row r="4348" spans="1:26" x14ac:dyDescent="0.25">
      <c r="A4348" s="6" t="str">
        <f ca="1">no.</f>
        <v/>
      </c>
      <c r="E4348" s="4" t="str">
        <f ca="1">position</f>
        <v/>
      </c>
      <c r="J4348" s="318"/>
      <c r="M4348" s="4"/>
      <c r="O4348" s="6"/>
      <c r="Q4348" s="20"/>
      <c r="R4348" s="5" t="str">
        <f ca="1">score</f>
        <v/>
      </c>
      <c r="S4348" s="7" t="str">
        <f ca="1">rescore_svc</f>
        <v/>
      </c>
      <c r="U4348" s="11" t="str">
        <f ca="1">price</f>
        <v/>
      </c>
      <c r="V4348" s="4"/>
      <c r="Y4348" s="388">
        <f ca="1">COUNTIFS(OFFSET($B$10, 0, 0, ROW()-9, 1), SERVICE[[#This Row],[Employee ID]], OFFSET($F$10, 0, 0, ROW()-9, 1), SERVICE[[#This Row],[Resources Role]])</f>
        <v>0</v>
      </c>
      <c r="Z4348" s="388">
        <f ca="1">COUNTIFS(OFFSET($F$10, 0, 0, ROW()-9, 1), SERVICE[[#This Row],[Resources Role]], OFFSET($H$10, 0, 0, ROW()-9, 1), SERVICE[[#This Row],[Booking]])</f>
        <v>0</v>
      </c>
    </row>
    <row r="4349" spans="1:26" x14ac:dyDescent="0.25">
      <c r="A4349" s="6" t="str">
        <f ca="1">no.</f>
        <v/>
      </c>
      <c r="E4349" s="4" t="str">
        <f ca="1">position</f>
        <v/>
      </c>
      <c r="J4349" s="318"/>
      <c r="M4349" s="4"/>
      <c r="O4349" s="6"/>
      <c r="Q4349" s="20"/>
      <c r="R4349" s="5" t="str">
        <f ca="1">score</f>
        <v/>
      </c>
      <c r="S4349" s="7" t="str">
        <f ca="1">rescore_svc</f>
        <v/>
      </c>
      <c r="U4349" s="11" t="str">
        <f ca="1">price</f>
        <v/>
      </c>
      <c r="V4349" s="4"/>
      <c r="Y4349" s="388">
        <f ca="1">COUNTIFS(OFFSET($B$10, 0, 0, ROW()-9, 1), SERVICE[[#This Row],[Employee ID]], OFFSET($F$10, 0, 0, ROW()-9, 1), SERVICE[[#This Row],[Resources Role]])</f>
        <v>0</v>
      </c>
      <c r="Z4349" s="388">
        <f ca="1">COUNTIFS(OFFSET($F$10, 0, 0, ROW()-9, 1), SERVICE[[#This Row],[Resources Role]], OFFSET($H$10, 0, 0, ROW()-9, 1), SERVICE[[#This Row],[Booking]])</f>
        <v>0</v>
      </c>
    </row>
    <row r="4350" spans="1:26" x14ac:dyDescent="0.25">
      <c r="A4350" s="6" t="str">
        <f ca="1">no.</f>
        <v/>
      </c>
      <c r="E4350" s="4" t="str">
        <f ca="1">position</f>
        <v/>
      </c>
      <c r="J4350" s="318"/>
      <c r="M4350" s="4"/>
      <c r="O4350" s="6"/>
      <c r="Q4350" s="20"/>
      <c r="R4350" s="5" t="str">
        <f ca="1">score</f>
        <v/>
      </c>
      <c r="S4350" s="7" t="str">
        <f ca="1">rescore_svc</f>
        <v/>
      </c>
      <c r="U4350" s="11" t="str">
        <f ca="1">price</f>
        <v/>
      </c>
      <c r="V4350" s="4"/>
      <c r="Y4350" s="388">
        <f ca="1">COUNTIFS(OFFSET($B$10, 0, 0, ROW()-9, 1), SERVICE[[#This Row],[Employee ID]], OFFSET($F$10, 0, 0, ROW()-9, 1), SERVICE[[#This Row],[Resources Role]])</f>
        <v>0</v>
      </c>
      <c r="Z4350" s="388">
        <f ca="1">COUNTIFS(OFFSET($F$10, 0, 0, ROW()-9, 1), SERVICE[[#This Row],[Resources Role]], OFFSET($H$10, 0, 0, ROW()-9, 1), SERVICE[[#This Row],[Booking]])</f>
        <v>0</v>
      </c>
    </row>
    <row r="4351" spans="1:26" x14ac:dyDescent="0.25">
      <c r="A4351" s="6" t="str">
        <f ca="1">no.</f>
        <v/>
      </c>
      <c r="E4351" s="4" t="str">
        <f ca="1">position</f>
        <v/>
      </c>
      <c r="J4351" s="318"/>
      <c r="M4351" s="4"/>
      <c r="O4351" s="6"/>
      <c r="Q4351" s="20"/>
      <c r="R4351" s="5" t="str">
        <f ca="1">score</f>
        <v/>
      </c>
      <c r="S4351" s="7" t="str">
        <f ca="1">rescore_svc</f>
        <v/>
      </c>
      <c r="U4351" s="11" t="str">
        <f ca="1">price</f>
        <v/>
      </c>
      <c r="V4351" s="4"/>
      <c r="Y4351" s="388">
        <f ca="1">COUNTIFS(OFFSET($B$10, 0, 0, ROW()-9, 1), SERVICE[[#This Row],[Employee ID]], OFFSET($F$10, 0, 0, ROW()-9, 1), SERVICE[[#This Row],[Resources Role]])</f>
        <v>0</v>
      </c>
      <c r="Z4351" s="388">
        <f ca="1">COUNTIFS(OFFSET($F$10, 0, 0, ROW()-9, 1), SERVICE[[#This Row],[Resources Role]], OFFSET($H$10, 0, 0, ROW()-9, 1), SERVICE[[#This Row],[Booking]])</f>
        <v>0</v>
      </c>
    </row>
    <row r="4352" spans="1:26" x14ac:dyDescent="0.25">
      <c r="A4352" s="6" t="str">
        <f ca="1">no.</f>
        <v/>
      </c>
      <c r="E4352" s="4" t="str">
        <f ca="1">position</f>
        <v/>
      </c>
      <c r="J4352" s="318"/>
      <c r="M4352" s="4"/>
      <c r="O4352" s="6"/>
      <c r="Q4352" s="20"/>
      <c r="R4352" s="5" t="str">
        <f ca="1">score</f>
        <v/>
      </c>
      <c r="S4352" s="7" t="str">
        <f ca="1">rescore_svc</f>
        <v/>
      </c>
      <c r="U4352" s="11" t="str">
        <f ca="1">price</f>
        <v/>
      </c>
      <c r="V4352" s="4"/>
      <c r="Y4352" s="388">
        <f ca="1">COUNTIFS(OFFSET($B$10, 0, 0, ROW()-9, 1), SERVICE[[#This Row],[Employee ID]], OFFSET($F$10, 0, 0, ROW()-9, 1), SERVICE[[#This Row],[Resources Role]])</f>
        <v>0</v>
      </c>
      <c r="Z4352" s="388">
        <f ca="1">COUNTIFS(OFFSET($F$10, 0, 0, ROW()-9, 1), SERVICE[[#This Row],[Resources Role]], OFFSET($H$10, 0, 0, ROW()-9, 1), SERVICE[[#This Row],[Booking]])</f>
        <v>0</v>
      </c>
    </row>
    <row r="4353" spans="1:26" x14ac:dyDescent="0.25">
      <c r="A4353" s="6" t="str">
        <f ca="1">no.</f>
        <v/>
      </c>
      <c r="E4353" s="4" t="str">
        <f ca="1">position</f>
        <v/>
      </c>
      <c r="J4353" s="318"/>
      <c r="M4353" s="4"/>
      <c r="O4353" s="6"/>
      <c r="Q4353" s="20"/>
      <c r="R4353" s="5" t="str">
        <f ca="1">score</f>
        <v/>
      </c>
      <c r="S4353" s="7" t="str">
        <f ca="1">rescore_svc</f>
        <v/>
      </c>
      <c r="U4353" s="11" t="str">
        <f ca="1">price</f>
        <v/>
      </c>
      <c r="V4353" s="4"/>
      <c r="Y4353" s="388">
        <f ca="1">COUNTIFS(OFFSET($B$10, 0, 0, ROW()-9, 1), SERVICE[[#This Row],[Employee ID]], OFFSET($F$10, 0, 0, ROW()-9, 1), SERVICE[[#This Row],[Resources Role]])</f>
        <v>0</v>
      </c>
      <c r="Z4353" s="388">
        <f ca="1">COUNTIFS(OFFSET($F$10, 0, 0, ROW()-9, 1), SERVICE[[#This Row],[Resources Role]], OFFSET($H$10, 0, 0, ROW()-9, 1), SERVICE[[#This Row],[Booking]])</f>
        <v>0</v>
      </c>
    </row>
    <row r="4354" spans="1:26" x14ac:dyDescent="0.25">
      <c r="A4354" s="6" t="str">
        <f ca="1">no.</f>
        <v/>
      </c>
      <c r="E4354" s="4" t="str">
        <f ca="1">position</f>
        <v/>
      </c>
      <c r="J4354" s="318"/>
      <c r="M4354" s="4"/>
      <c r="O4354" s="6"/>
      <c r="Q4354" s="20"/>
      <c r="R4354" s="5" t="str">
        <f ca="1">score</f>
        <v/>
      </c>
      <c r="S4354" s="7" t="str">
        <f ca="1">rescore_svc</f>
        <v/>
      </c>
      <c r="U4354" s="11" t="str">
        <f ca="1">price</f>
        <v/>
      </c>
      <c r="V4354" s="4"/>
      <c r="Y4354" s="388">
        <f ca="1">COUNTIFS(OFFSET($B$10, 0, 0, ROW()-9, 1), SERVICE[[#This Row],[Employee ID]], OFFSET($F$10, 0, 0, ROW()-9, 1), SERVICE[[#This Row],[Resources Role]])</f>
        <v>0</v>
      </c>
      <c r="Z4354" s="388">
        <f ca="1">COUNTIFS(OFFSET($F$10, 0, 0, ROW()-9, 1), SERVICE[[#This Row],[Resources Role]], OFFSET($H$10, 0, 0, ROW()-9, 1), SERVICE[[#This Row],[Booking]])</f>
        <v>0</v>
      </c>
    </row>
    <row r="4355" spans="1:26" x14ac:dyDescent="0.25">
      <c r="A4355" s="6" t="str">
        <f ca="1">no.</f>
        <v/>
      </c>
      <c r="E4355" s="4" t="str">
        <f ca="1">position</f>
        <v/>
      </c>
      <c r="J4355" s="318"/>
      <c r="M4355" s="4"/>
      <c r="O4355" s="6"/>
      <c r="Q4355" s="20"/>
      <c r="R4355" s="5" t="str">
        <f ca="1">score</f>
        <v/>
      </c>
      <c r="S4355" s="7" t="str">
        <f ca="1">rescore_svc</f>
        <v/>
      </c>
      <c r="U4355" s="11" t="str">
        <f ca="1">price</f>
        <v/>
      </c>
      <c r="V4355" s="4"/>
      <c r="Y4355" s="388">
        <f ca="1">COUNTIFS(OFFSET($B$10, 0, 0, ROW()-9, 1), SERVICE[[#This Row],[Employee ID]], OFFSET($F$10, 0, 0, ROW()-9, 1), SERVICE[[#This Row],[Resources Role]])</f>
        <v>0</v>
      </c>
      <c r="Z4355" s="388">
        <f ca="1">COUNTIFS(OFFSET($F$10, 0, 0, ROW()-9, 1), SERVICE[[#This Row],[Resources Role]], OFFSET($H$10, 0, 0, ROW()-9, 1), SERVICE[[#This Row],[Booking]])</f>
        <v>0</v>
      </c>
    </row>
    <row r="4356" spans="1:26" x14ac:dyDescent="0.25">
      <c r="A4356" s="6" t="str">
        <f ca="1">no.</f>
        <v/>
      </c>
      <c r="E4356" s="4" t="str">
        <f ca="1">position</f>
        <v/>
      </c>
      <c r="J4356" s="318"/>
      <c r="M4356" s="4"/>
      <c r="O4356" s="6"/>
      <c r="Q4356" s="20"/>
      <c r="R4356" s="5" t="str">
        <f ca="1">score</f>
        <v/>
      </c>
      <c r="S4356" s="7" t="str">
        <f ca="1">rescore_svc</f>
        <v/>
      </c>
      <c r="U4356" s="11" t="str">
        <f ca="1">price</f>
        <v/>
      </c>
      <c r="V4356" s="4"/>
      <c r="Y4356" s="388">
        <f ca="1">COUNTIFS(OFFSET($B$10, 0, 0, ROW()-9, 1), SERVICE[[#This Row],[Employee ID]], OFFSET($F$10, 0, 0, ROW()-9, 1), SERVICE[[#This Row],[Resources Role]])</f>
        <v>0</v>
      </c>
      <c r="Z4356" s="388">
        <f ca="1">COUNTIFS(OFFSET($F$10, 0, 0, ROW()-9, 1), SERVICE[[#This Row],[Resources Role]], OFFSET($H$10, 0, 0, ROW()-9, 1), SERVICE[[#This Row],[Booking]])</f>
        <v>0</v>
      </c>
    </row>
    <row r="4357" spans="1:26" x14ac:dyDescent="0.25">
      <c r="A4357" s="6" t="str">
        <f ca="1">no.</f>
        <v/>
      </c>
      <c r="E4357" s="4" t="str">
        <f ca="1">position</f>
        <v/>
      </c>
      <c r="J4357" s="318"/>
      <c r="M4357" s="4"/>
      <c r="O4357" s="6"/>
      <c r="Q4357" s="20"/>
      <c r="R4357" s="5" t="str">
        <f ca="1">score</f>
        <v/>
      </c>
      <c r="S4357" s="7" t="str">
        <f ca="1">rescore_svc</f>
        <v/>
      </c>
      <c r="U4357" s="11" t="str">
        <f ca="1">price</f>
        <v/>
      </c>
      <c r="V4357" s="4"/>
      <c r="Y4357" s="388">
        <f ca="1">COUNTIFS(OFFSET($B$10, 0, 0, ROW()-9, 1), SERVICE[[#This Row],[Employee ID]], OFFSET($F$10, 0, 0, ROW()-9, 1), SERVICE[[#This Row],[Resources Role]])</f>
        <v>0</v>
      </c>
      <c r="Z4357" s="388">
        <f ca="1">COUNTIFS(OFFSET($F$10, 0, 0, ROW()-9, 1), SERVICE[[#This Row],[Resources Role]], OFFSET($H$10, 0, 0, ROW()-9, 1), SERVICE[[#This Row],[Booking]])</f>
        <v>0</v>
      </c>
    </row>
    <row r="4358" spans="1:26" x14ac:dyDescent="0.25">
      <c r="A4358" s="6" t="str">
        <f ca="1">no.</f>
        <v/>
      </c>
      <c r="E4358" s="4" t="str">
        <f ca="1">position</f>
        <v/>
      </c>
      <c r="J4358" s="318"/>
      <c r="M4358" s="4"/>
      <c r="O4358" s="6"/>
      <c r="Q4358" s="20"/>
      <c r="R4358" s="5" t="str">
        <f ca="1">score</f>
        <v/>
      </c>
      <c r="S4358" s="7" t="str">
        <f ca="1">rescore_svc</f>
        <v/>
      </c>
      <c r="U4358" s="11" t="str">
        <f ca="1">price</f>
        <v/>
      </c>
      <c r="V4358" s="4"/>
      <c r="Y4358" s="388">
        <f ca="1">COUNTIFS(OFFSET($B$10, 0, 0, ROW()-9, 1), SERVICE[[#This Row],[Employee ID]], OFFSET($F$10, 0, 0, ROW()-9, 1), SERVICE[[#This Row],[Resources Role]])</f>
        <v>0</v>
      </c>
      <c r="Z4358" s="388">
        <f ca="1">COUNTIFS(OFFSET($F$10, 0, 0, ROW()-9, 1), SERVICE[[#This Row],[Resources Role]], OFFSET($H$10, 0, 0, ROW()-9, 1), SERVICE[[#This Row],[Booking]])</f>
        <v>0</v>
      </c>
    </row>
    <row r="4359" spans="1:26" x14ac:dyDescent="0.25">
      <c r="A4359" s="6" t="str">
        <f ca="1">no.</f>
        <v/>
      </c>
      <c r="E4359" s="4" t="str">
        <f ca="1">position</f>
        <v/>
      </c>
      <c r="J4359" s="318"/>
      <c r="M4359" s="4"/>
      <c r="O4359" s="6"/>
      <c r="Q4359" s="20"/>
      <c r="R4359" s="5" t="str">
        <f ca="1">score</f>
        <v/>
      </c>
      <c r="S4359" s="7" t="str">
        <f ca="1">rescore_svc</f>
        <v/>
      </c>
      <c r="U4359" s="11" t="str">
        <f ca="1">price</f>
        <v/>
      </c>
      <c r="V4359" s="4"/>
      <c r="Y4359" s="388">
        <f ca="1">COUNTIFS(OFFSET($B$10, 0, 0, ROW()-9, 1), SERVICE[[#This Row],[Employee ID]], OFFSET($F$10, 0, 0, ROW()-9, 1), SERVICE[[#This Row],[Resources Role]])</f>
        <v>0</v>
      </c>
      <c r="Z4359" s="388">
        <f ca="1">COUNTIFS(OFFSET($F$10, 0, 0, ROW()-9, 1), SERVICE[[#This Row],[Resources Role]], OFFSET($H$10, 0, 0, ROW()-9, 1), SERVICE[[#This Row],[Booking]])</f>
        <v>0</v>
      </c>
    </row>
    <row r="4360" spans="1:26" x14ac:dyDescent="0.25">
      <c r="A4360" s="6" t="str">
        <f ca="1">no.</f>
        <v/>
      </c>
      <c r="E4360" s="4" t="str">
        <f ca="1">position</f>
        <v/>
      </c>
      <c r="J4360" s="318"/>
      <c r="M4360" s="4"/>
      <c r="O4360" s="6"/>
      <c r="Q4360" s="20"/>
      <c r="R4360" s="5" t="str">
        <f ca="1">score</f>
        <v/>
      </c>
      <c r="S4360" s="7" t="str">
        <f ca="1">rescore_svc</f>
        <v/>
      </c>
      <c r="U4360" s="11" t="str">
        <f ca="1">price</f>
        <v/>
      </c>
      <c r="V4360" s="4"/>
      <c r="Y4360" s="388">
        <f ca="1">COUNTIFS(OFFSET($B$10, 0, 0, ROW()-9, 1), SERVICE[[#This Row],[Employee ID]], OFFSET($F$10, 0, 0, ROW()-9, 1), SERVICE[[#This Row],[Resources Role]])</f>
        <v>0</v>
      </c>
      <c r="Z4360" s="388">
        <f ca="1">COUNTIFS(OFFSET($F$10, 0, 0, ROW()-9, 1), SERVICE[[#This Row],[Resources Role]], OFFSET($H$10, 0, 0, ROW()-9, 1), SERVICE[[#This Row],[Booking]])</f>
        <v>0</v>
      </c>
    </row>
    <row r="4361" spans="1:26" x14ac:dyDescent="0.25">
      <c r="A4361" s="6" t="str">
        <f ca="1">no.</f>
        <v/>
      </c>
      <c r="E4361" s="4" t="str">
        <f ca="1">position</f>
        <v/>
      </c>
      <c r="J4361" s="318"/>
      <c r="M4361" s="4"/>
      <c r="O4361" s="6"/>
      <c r="Q4361" s="20"/>
      <c r="R4361" s="5" t="str">
        <f ca="1">score</f>
        <v/>
      </c>
      <c r="S4361" s="7" t="str">
        <f ca="1">rescore_svc</f>
        <v/>
      </c>
      <c r="U4361" s="11" t="str">
        <f ca="1">price</f>
        <v/>
      </c>
      <c r="V4361" s="4"/>
      <c r="Y4361" s="388">
        <f ca="1">COUNTIFS(OFFSET($B$10, 0, 0, ROW()-9, 1), SERVICE[[#This Row],[Employee ID]], OFFSET($F$10, 0, 0, ROW()-9, 1), SERVICE[[#This Row],[Resources Role]])</f>
        <v>0</v>
      </c>
      <c r="Z4361" s="388">
        <f ca="1">COUNTIFS(OFFSET($F$10, 0, 0, ROW()-9, 1), SERVICE[[#This Row],[Resources Role]], OFFSET($H$10, 0, 0, ROW()-9, 1), SERVICE[[#This Row],[Booking]])</f>
        <v>0</v>
      </c>
    </row>
    <row r="4362" spans="1:26" x14ac:dyDescent="0.25">
      <c r="A4362" s="6" t="str">
        <f ca="1">no.</f>
        <v/>
      </c>
      <c r="E4362" s="4" t="str">
        <f ca="1">position</f>
        <v/>
      </c>
      <c r="J4362" s="318"/>
      <c r="M4362" s="4"/>
      <c r="O4362" s="6"/>
      <c r="Q4362" s="20"/>
      <c r="R4362" s="5" t="str">
        <f ca="1">score</f>
        <v/>
      </c>
      <c r="S4362" s="7" t="str">
        <f ca="1">rescore_svc</f>
        <v/>
      </c>
      <c r="U4362" s="11" t="str">
        <f ca="1">price</f>
        <v/>
      </c>
      <c r="V4362" s="4"/>
      <c r="Y4362" s="388">
        <f ca="1">COUNTIFS(OFFSET($B$10, 0, 0, ROW()-9, 1), SERVICE[[#This Row],[Employee ID]], OFFSET($F$10, 0, 0, ROW()-9, 1), SERVICE[[#This Row],[Resources Role]])</f>
        <v>0</v>
      </c>
      <c r="Z4362" s="388">
        <f ca="1">COUNTIFS(OFFSET($F$10, 0, 0, ROW()-9, 1), SERVICE[[#This Row],[Resources Role]], OFFSET($H$10, 0, 0, ROW()-9, 1), SERVICE[[#This Row],[Booking]])</f>
        <v>0</v>
      </c>
    </row>
    <row r="4363" spans="1:26" x14ac:dyDescent="0.25">
      <c r="A4363" s="6" t="str">
        <f ca="1">no.</f>
        <v/>
      </c>
      <c r="E4363" s="4" t="str">
        <f ca="1">position</f>
        <v/>
      </c>
      <c r="J4363" s="318"/>
      <c r="M4363" s="4"/>
      <c r="O4363" s="6"/>
      <c r="Q4363" s="20"/>
      <c r="R4363" s="5" t="str">
        <f ca="1">score</f>
        <v/>
      </c>
      <c r="S4363" s="7" t="str">
        <f ca="1">rescore_svc</f>
        <v/>
      </c>
      <c r="U4363" s="11" t="str">
        <f ca="1">price</f>
        <v/>
      </c>
      <c r="V4363" s="4"/>
      <c r="Y4363" s="388">
        <f ca="1">COUNTIFS(OFFSET($B$10, 0, 0, ROW()-9, 1), SERVICE[[#This Row],[Employee ID]], OFFSET($F$10, 0, 0, ROW()-9, 1), SERVICE[[#This Row],[Resources Role]])</f>
        <v>0</v>
      </c>
      <c r="Z4363" s="388">
        <f ca="1">COUNTIFS(OFFSET($F$10, 0, 0, ROW()-9, 1), SERVICE[[#This Row],[Resources Role]], OFFSET($H$10, 0, 0, ROW()-9, 1), SERVICE[[#This Row],[Booking]])</f>
        <v>0</v>
      </c>
    </row>
    <row r="4364" spans="1:26" x14ac:dyDescent="0.25">
      <c r="A4364" s="6" t="str">
        <f ca="1">no.</f>
        <v/>
      </c>
      <c r="E4364" s="4" t="str">
        <f ca="1">position</f>
        <v/>
      </c>
      <c r="J4364" s="318"/>
      <c r="M4364" s="4"/>
      <c r="O4364" s="6"/>
      <c r="Q4364" s="20"/>
      <c r="R4364" s="5" t="str">
        <f ca="1">score</f>
        <v/>
      </c>
      <c r="S4364" s="7" t="str">
        <f ca="1">rescore_svc</f>
        <v/>
      </c>
      <c r="U4364" s="11" t="str">
        <f ca="1">price</f>
        <v/>
      </c>
      <c r="V4364" s="4"/>
      <c r="Y4364" s="388">
        <f ca="1">COUNTIFS(OFFSET($B$10, 0, 0, ROW()-9, 1), SERVICE[[#This Row],[Employee ID]], OFFSET($F$10, 0, 0, ROW()-9, 1), SERVICE[[#This Row],[Resources Role]])</f>
        <v>0</v>
      </c>
      <c r="Z4364" s="388">
        <f ca="1">COUNTIFS(OFFSET($F$10, 0, 0, ROW()-9, 1), SERVICE[[#This Row],[Resources Role]], OFFSET($H$10, 0, 0, ROW()-9, 1), SERVICE[[#This Row],[Booking]])</f>
        <v>0</v>
      </c>
    </row>
    <row r="4365" spans="1:26" x14ac:dyDescent="0.25">
      <c r="A4365" s="6" t="str">
        <f ca="1">no.</f>
        <v/>
      </c>
      <c r="E4365" s="4" t="str">
        <f ca="1">position</f>
        <v/>
      </c>
      <c r="J4365" s="318"/>
      <c r="M4365" s="4"/>
      <c r="O4365" s="6"/>
      <c r="Q4365" s="20"/>
      <c r="R4365" s="5" t="str">
        <f ca="1">score</f>
        <v/>
      </c>
      <c r="S4365" s="7" t="str">
        <f ca="1">rescore_svc</f>
        <v/>
      </c>
      <c r="U4365" s="11" t="str">
        <f ca="1">price</f>
        <v/>
      </c>
      <c r="V4365" s="4"/>
      <c r="Y4365" s="388">
        <f ca="1">COUNTIFS(OFFSET($B$10, 0, 0, ROW()-9, 1), SERVICE[[#This Row],[Employee ID]], OFFSET($F$10, 0, 0, ROW()-9, 1), SERVICE[[#This Row],[Resources Role]])</f>
        <v>0</v>
      </c>
      <c r="Z4365" s="388">
        <f ca="1">COUNTIFS(OFFSET($F$10, 0, 0, ROW()-9, 1), SERVICE[[#This Row],[Resources Role]], OFFSET($H$10, 0, 0, ROW()-9, 1), SERVICE[[#This Row],[Booking]])</f>
        <v>0</v>
      </c>
    </row>
    <row r="4366" spans="1:26" x14ac:dyDescent="0.25">
      <c r="A4366" s="6" t="str">
        <f ca="1">no.</f>
        <v/>
      </c>
      <c r="E4366" s="4" t="str">
        <f ca="1">position</f>
        <v/>
      </c>
      <c r="J4366" s="318"/>
      <c r="M4366" s="4"/>
      <c r="O4366" s="6"/>
      <c r="Q4366" s="20"/>
      <c r="R4366" s="5" t="str">
        <f ca="1">score</f>
        <v/>
      </c>
      <c r="S4366" s="7" t="str">
        <f ca="1">rescore_svc</f>
        <v/>
      </c>
      <c r="U4366" s="11" t="str">
        <f ca="1">price</f>
        <v/>
      </c>
      <c r="V4366" s="4"/>
      <c r="Y4366" s="388">
        <f ca="1">COUNTIFS(OFFSET($B$10, 0, 0, ROW()-9, 1), SERVICE[[#This Row],[Employee ID]], OFFSET($F$10, 0, 0, ROW()-9, 1), SERVICE[[#This Row],[Resources Role]])</f>
        <v>0</v>
      </c>
      <c r="Z4366" s="388">
        <f ca="1">COUNTIFS(OFFSET($F$10, 0, 0, ROW()-9, 1), SERVICE[[#This Row],[Resources Role]], OFFSET($H$10, 0, 0, ROW()-9, 1), SERVICE[[#This Row],[Booking]])</f>
        <v>0</v>
      </c>
    </row>
    <row r="4367" spans="1:26" x14ac:dyDescent="0.25">
      <c r="A4367" s="6" t="str">
        <f ca="1">no.</f>
        <v/>
      </c>
      <c r="E4367" s="4" t="str">
        <f ca="1">position</f>
        <v/>
      </c>
      <c r="J4367" s="318"/>
      <c r="M4367" s="4"/>
      <c r="O4367" s="6"/>
      <c r="Q4367" s="20"/>
      <c r="R4367" s="5" t="str">
        <f ca="1">score</f>
        <v/>
      </c>
      <c r="S4367" s="7" t="str">
        <f ca="1">rescore_svc</f>
        <v/>
      </c>
      <c r="U4367" s="11" t="str">
        <f ca="1">price</f>
        <v/>
      </c>
      <c r="V4367" s="4"/>
      <c r="Y4367" s="388">
        <f ca="1">COUNTIFS(OFFSET($B$10, 0, 0, ROW()-9, 1), SERVICE[[#This Row],[Employee ID]], OFFSET($F$10, 0, 0, ROW()-9, 1), SERVICE[[#This Row],[Resources Role]])</f>
        <v>0</v>
      </c>
      <c r="Z4367" s="388">
        <f ca="1">COUNTIFS(OFFSET($F$10, 0, 0, ROW()-9, 1), SERVICE[[#This Row],[Resources Role]], OFFSET($H$10, 0, 0, ROW()-9, 1), SERVICE[[#This Row],[Booking]])</f>
        <v>0</v>
      </c>
    </row>
    <row r="4368" spans="1:26" x14ac:dyDescent="0.25">
      <c r="A4368" s="6" t="str">
        <f ca="1">no.</f>
        <v/>
      </c>
      <c r="E4368" s="4" t="str">
        <f ca="1">position</f>
        <v/>
      </c>
      <c r="J4368" s="318"/>
      <c r="M4368" s="4"/>
      <c r="O4368" s="6"/>
      <c r="Q4368" s="20"/>
      <c r="R4368" s="5" t="str">
        <f ca="1">score</f>
        <v/>
      </c>
      <c r="S4368" s="7" t="str">
        <f ca="1">rescore_svc</f>
        <v/>
      </c>
      <c r="U4368" s="11" t="str">
        <f ca="1">price</f>
        <v/>
      </c>
      <c r="V4368" s="4"/>
      <c r="Y4368" s="388">
        <f ca="1">COUNTIFS(OFFSET($B$10, 0, 0, ROW()-9, 1), SERVICE[[#This Row],[Employee ID]], OFFSET($F$10, 0, 0, ROW()-9, 1), SERVICE[[#This Row],[Resources Role]])</f>
        <v>0</v>
      </c>
      <c r="Z4368" s="388">
        <f ca="1">COUNTIFS(OFFSET($F$10, 0, 0, ROW()-9, 1), SERVICE[[#This Row],[Resources Role]], OFFSET($H$10, 0, 0, ROW()-9, 1), SERVICE[[#This Row],[Booking]])</f>
        <v>0</v>
      </c>
    </row>
    <row r="4369" spans="1:26" x14ac:dyDescent="0.25">
      <c r="A4369" s="6" t="str">
        <f ca="1">no.</f>
        <v/>
      </c>
      <c r="E4369" s="4" t="str">
        <f ca="1">position</f>
        <v/>
      </c>
      <c r="J4369" s="318"/>
      <c r="M4369" s="4"/>
      <c r="O4369" s="6"/>
      <c r="Q4369" s="20"/>
      <c r="R4369" s="5" t="str">
        <f ca="1">score</f>
        <v/>
      </c>
      <c r="S4369" s="7" t="str">
        <f ca="1">rescore_svc</f>
        <v/>
      </c>
      <c r="U4369" s="11" t="str">
        <f ca="1">price</f>
        <v/>
      </c>
      <c r="V4369" s="4"/>
      <c r="Y4369" s="388">
        <f ca="1">COUNTIFS(OFFSET($B$10, 0, 0, ROW()-9, 1), SERVICE[[#This Row],[Employee ID]], OFFSET($F$10, 0, 0, ROW()-9, 1), SERVICE[[#This Row],[Resources Role]])</f>
        <v>0</v>
      </c>
      <c r="Z4369" s="388">
        <f ca="1">COUNTIFS(OFFSET($F$10, 0, 0, ROW()-9, 1), SERVICE[[#This Row],[Resources Role]], OFFSET($H$10, 0, 0, ROW()-9, 1), SERVICE[[#This Row],[Booking]])</f>
        <v>0</v>
      </c>
    </row>
    <row r="4370" spans="1:26" x14ac:dyDescent="0.25">
      <c r="A4370" s="6" t="str">
        <f ca="1">no.</f>
        <v/>
      </c>
      <c r="E4370" s="4" t="str">
        <f ca="1">position</f>
        <v/>
      </c>
      <c r="J4370" s="318"/>
      <c r="M4370" s="4"/>
      <c r="O4370" s="6"/>
      <c r="Q4370" s="20"/>
      <c r="R4370" s="5" t="str">
        <f ca="1">score</f>
        <v/>
      </c>
      <c r="S4370" s="7" t="str">
        <f ca="1">rescore_svc</f>
        <v/>
      </c>
      <c r="U4370" s="11" t="str">
        <f ca="1">price</f>
        <v/>
      </c>
      <c r="V4370" s="4"/>
      <c r="Y4370" s="388">
        <f ca="1">COUNTIFS(OFFSET($B$10, 0, 0, ROW()-9, 1), SERVICE[[#This Row],[Employee ID]], OFFSET($F$10, 0, 0, ROW()-9, 1), SERVICE[[#This Row],[Resources Role]])</f>
        <v>0</v>
      </c>
      <c r="Z4370" s="388">
        <f ca="1">COUNTIFS(OFFSET($F$10, 0, 0, ROW()-9, 1), SERVICE[[#This Row],[Resources Role]], OFFSET($H$10, 0, 0, ROW()-9, 1), SERVICE[[#This Row],[Booking]])</f>
        <v>0</v>
      </c>
    </row>
    <row r="4371" spans="1:26" x14ac:dyDescent="0.25">
      <c r="A4371" s="6" t="str">
        <f ca="1">no.</f>
        <v/>
      </c>
      <c r="E4371" s="4" t="str">
        <f ca="1">position</f>
        <v/>
      </c>
      <c r="J4371" s="318"/>
      <c r="M4371" s="4"/>
      <c r="O4371" s="6"/>
      <c r="Q4371" s="20"/>
      <c r="R4371" s="5" t="str">
        <f ca="1">score</f>
        <v/>
      </c>
      <c r="S4371" s="7" t="str">
        <f ca="1">rescore_svc</f>
        <v/>
      </c>
      <c r="U4371" s="11" t="str">
        <f ca="1">price</f>
        <v/>
      </c>
      <c r="V4371" s="4"/>
      <c r="Y4371" s="388">
        <f ca="1">COUNTIFS(OFFSET($B$10, 0, 0, ROW()-9, 1), SERVICE[[#This Row],[Employee ID]], OFFSET($F$10, 0, 0, ROW()-9, 1), SERVICE[[#This Row],[Resources Role]])</f>
        <v>0</v>
      </c>
      <c r="Z4371" s="388">
        <f ca="1">COUNTIFS(OFFSET($F$10, 0, 0, ROW()-9, 1), SERVICE[[#This Row],[Resources Role]], OFFSET($H$10, 0, 0, ROW()-9, 1), SERVICE[[#This Row],[Booking]])</f>
        <v>0</v>
      </c>
    </row>
    <row r="4372" spans="1:26" x14ac:dyDescent="0.25">
      <c r="A4372" s="6" t="str">
        <f ca="1">no.</f>
        <v/>
      </c>
      <c r="E4372" s="4" t="str">
        <f ca="1">position</f>
        <v/>
      </c>
      <c r="J4372" s="318"/>
      <c r="M4372" s="4"/>
      <c r="O4372" s="6"/>
      <c r="Q4372" s="20"/>
      <c r="R4372" s="5" t="str">
        <f ca="1">score</f>
        <v/>
      </c>
      <c r="S4372" s="7" t="str">
        <f ca="1">rescore_svc</f>
        <v/>
      </c>
      <c r="U4372" s="11" t="str">
        <f ca="1">price</f>
        <v/>
      </c>
      <c r="V4372" s="4"/>
      <c r="Y4372" s="388">
        <f ca="1">COUNTIFS(OFFSET($B$10, 0, 0, ROW()-9, 1), SERVICE[[#This Row],[Employee ID]], OFFSET($F$10, 0, 0, ROW()-9, 1), SERVICE[[#This Row],[Resources Role]])</f>
        <v>0</v>
      </c>
      <c r="Z4372" s="388">
        <f ca="1">COUNTIFS(OFFSET($F$10, 0, 0, ROW()-9, 1), SERVICE[[#This Row],[Resources Role]], OFFSET($H$10, 0, 0, ROW()-9, 1), SERVICE[[#This Row],[Booking]])</f>
        <v>0</v>
      </c>
    </row>
    <row r="4373" spans="1:26" x14ac:dyDescent="0.25">
      <c r="A4373" s="6" t="str">
        <f ca="1">no.</f>
        <v/>
      </c>
      <c r="E4373" s="4" t="str">
        <f ca="1">position</f>
        <v/>
      </c>
      <c r="J4373" s="318"/>
      <c r="M4373" s="4"/>
      <c r="O4373" s="6"/>
      <c r="Q4373" s="20"/>
      <c r="R4373" s="5" t="str">
        <f ca="1">score</f>
        <v/>
      </c>
      <c r="S4373" s="7" t="str">
        <f ca="1">rescore_svc</f>
        <v/>
      </c>
      <c r="U4373" s="11" t="str">
        <f ca="1">price</f>
        <v/>
      </c>
      <c r="V4373" s="4"/>
      <c r="Y4373" s="388">
        <f ca="1">COUNTIFS(OFFSET($B$10, 0, 0, ROW()-9, 1), SERVICE[[#This Row],[Employee ID]], OFFSET($F$10, 0, 0, ROW()-9, 1), SERVICE[[#This Row],[Resources Role]])</f>
        <v>0</v>
      </c>
      <c r="Z4373" s="388">
        <f ca="1">COUNTIFS(OFFSET($F$10, 0, 0, ROW()-9, 1), SERVICE[[#This Row],[Resources Role]], OFFSET($H$10, 0, 0, ROW()-9, 1), SERVICE[[#This Row],[Booking]])</f>
        <v>0</v>
      </c>
    </row>
    <row r="4374" spans="1:26" x14ac:dyDescent="0.25">
      <c r="A4374" s="6" t="str">
        <f ca="1">no.</f>
        <v/>
      </c>
      <c r="E4374" s="4" t="str">
        <f ca="1">position</f>
        <v/>
      </c>
      <c r="J4374" s="318"/>
      <c r="M4374" s="4"/>
      <c r="O4374" s="6"/>
      <c r="Q4374" s="20"/>
      <c r="R4374" s="5" t="str">
        <f ca="1">score</f>
        <v/>
      </c>
      <c r="S4374" s="7" t="str">
        <f ca="1">rescore_svc</f>
        <v/>
      </c>
      <c r="U4374" s="11" t="str">
        <f ca="1">price</f>
        <v/>
      </c>
      <c r="V4374" s="4"/>
      <c r="Y4374" s="388">
        <f ca="1">COUNTIFS(OFFSET($B$10, 0, 0, ROW()-9, 1), SERVICE[[#This Row],[Employee ID]], OFFSET($F$10, 0, 0, ROW()-9, 1), SERVICE[[#This Row],[Resources Role]])</f>
        <v>0</v>
      </c>
      <c r="Z4374" s="388">
        <f ca="1">COUNTIFS(OFFSET($F$10, 0, 0, ROW()-9, 1), SERVICE[[#This Row],[Resources Role]], OFFSET($H$10, 0, 0, ROW()-9, 1), SERVICE[[#This Row],[Booking]])</f>
        <v>0</v>
      </c>
    </row>
    <row r="4375" spans="1:26" x14ac:dyDescent="0.25">
      <c r="A4375" s="6" t="str">
        <f ca="1">no.</f>
        <v/>
      </c>
      <c r="E4375" s="4" t="str">
        <f ca="1">position</f>
        <v/>
      </c>
      <c r="J4375" s="318"/>
      <c r="M4375" s="4"/>
      <c r="O4375" s="6"/>
      <c r="Q4375" s="20"/>
      <c r="R4375" s="5" t="str">
        <f ca="1">score</f>
        <v/>
      </c>
      <c r="S4375" s="7" t="str">
        <f ca="1">rescore_svc</f>
        <v/>
      </c>
      <c r="U4375" s="11" t="str">
        <f ca="1">price</f>
        <v/>
      </c>
      <c r="V4375" s="4"/>
      <c r="Y4375" s="388">
        <f ca="1">COUNTIFS(OFFSET($B$10, 0, 0, ROW()-9, 1), SERVICE[[#This Row],[Employee ID]], OFFSET($F$10, 0, 0, ROW()-9, 1), SERVICE[[#This Row],[Resources Role]])</f>
        <v>0</v>
      </c>
      <c r="Z4375" s="388">
        <f ca="1">COUNTIFS(OFFSET($F$10, 0, 0, ROW()-9, 1), SERVICE[[#This Row],[Resources Role]], OFFSET($H$10, 0, 0, ROW()-9, 1), SERVICE[[#This Row],[Booking]])</f>
        <v>0</v>
      </c>
    </row>
    <row r="4376" spans="1:26" x14ac:dyDescent="0.25">
      <c r="A4376" s="6" t="str">
        <f ca="1">no.</f>
        <v/>
      </c>
      <c r="E4376" s="4" t="str">
        <f ca="1">position</f>
        <v/>
      </c>
      <c r="J4376" s="318"/>
      <c r="M4376" s="4"/>
      <c r="O4376" s="6"/>
      <c r="Q4376" s="20"/>
      <c r="R4376" s="5" t="str">
        <f ca="1">score</f>
        <v/>
      </c>
      <c r="S4376" s="7" t="str">
        <f ca="1">rescore_svc</f>
        <v/>
      </c>
      <c r="U4376" s="11" t="str">
        <f ca="1">price</f>
        <v/>
      </c>
      <c r="V4376" s="4"/>
      <c r="Y4376" s="388">
        <f ca="1">COUNTIFS(OFFSET($B$10, 0, 0, ROW()-9, 1), SERVICE[[#This Row],[Employee ID]], OFFSET($F$10, 0, 0, ROW()-9, 1), SERVICE[[#This Row],[Resources Role]])</f>
        <v>0</v>
      </c>
      <c r="Z4376" s="388">
        <f ca="1">COUNTIFS(OFFSET($F$10, 0, 0, ROW()-9, 1), SERVICE[[#This Row],[Resources Role]], OFFSET($H$10, 0, 0, ROW()-9, 1), SERVICE[[#This Row],[Booking]])</f>
        <v>0</v>
      </c>
    </row>
    <row r="4377" spans="1:26" x14ac:dyDescent="0.25">
      <c r="A4377" s="6" t="str">
        <f ca="1">no.</f>
        <v/>
      </c>
      <c r="E4377" s="4" t="str">
        <f ca="1">position</f>
        <v/>
      </c>
      <c r="J4377" s="318"/>
      <c r="M4377" s="4"/>
      <c r="O4377" s="6"/>
      <c r="Q4377" s="20"/>
      <c r="R4377" s="5" t="str">
        <f ca="1">score</f>
        <v/>
      </c>
      <c r="S4377" s="7" t="str">
        <f ca="1">rescore_svc</f>
        <v/>
      </c>
      <c r="U4377" s="11" t="str">
        <f ca="1">price</f>
        <v/>
      </c>
      <c r="V4377" s="4"/>
      <c r="Y4377" s="388">
        <f ca="1">COUNTIFS(OFFSET($B$10, 0, 0, ROW()-9, 1), SERVICE[[#This Row],[Employee ID]], OFFSET($F$10, 0, 0, ROW()-9, 1), SERVICE[[#This Row],[Resources Role]])</f>
        <v>0</v>
      </c>
      <c r="Z4377" s="388">
        <f ca="1">COUNTIFS(OFFSET($F$10, 0, 0, ROW()-9, 1), SERVICE[[#This Row],[Resources Role]], OFFSET($H$10, 0, 0, ROW()-9, 1), SERVICE[[#This Row],[Booking]])</f>
        <v>0</v>
      </c>
    </row>
    <row r="4378" spans="1:26" x14ac:dyDescent="0.25">
      <c r="A4378" s="6" t="str">
        <f ca="1">no.</f>
        <v/>
      </c>
      <c r="E4378" s="4" t="str">
        <f ca="1">position</f>
        <v/>
      </c>
      <c r="J4378" s="318"/>
      <c r="M4378" s="4"/>
      <c r="O4378" s="6"/>
      <c r="Q4378" s="20"/>
      <c r="R4378" s="5" t="str">
        <f ca="1">score</f>
        <v/>
      </c>
      <c r="S4378" s="7" t="str">
        <f ca="1">rescore_svc</f>
        <v/>
      </c>
      <c r="U4378" s="11" t="str">
        <f ca="1">price</f>
        <v/>
      </c>
      <c r="V4378" s="4"/>
      <c r="Y4378" s="388">
        <f ca="1">COUNTIFS(OFFSET($B$10, 0, 0, ROW()-9, 1), SERVICE[[#This Row],[Employee ID]], OFFSET($F$10, 0, 0, ROW()-9, 1), SERVICE[[#This Row],[Resources Role]])</f>
        <v>0</v>
      </c>
      <c r="Z4378" s="388">
        <f ca="1">COUNTIFS(OFFSET($F$10, 0, 0, ROW()-9, 1), SERVICE[[#This Row],[Resources Role]], OFFSET($H$10, 0, 0, ROW()-9, 1), SERVICE[[#This Row],[Booking]])</f>
        <v>0</v>
      </c>
    </row>
    <row r="4379" spans="1:26" x14ac:dyDescent="0.25">
      <c r="A4379" s="6" t="str">
        <f ca="1">no.</f>
        <v/>
      </c>
      <c r="E4379" s="4" t="str">
        <f ca="1">position</f>
        <v/>
      </c>
      <c r="J4379" s="318"/>
      <c r="M4379" s="4"/>
      <c r="O4379" s="6"/>
      <c r="Q4379" s="20"/>
      <c r="R4379" s="5" t="str">
        <f ca="1">score</f>
        <v/>
      </c>
      <c r="S4379" s="7" t="str">
        <f ca="1">rescore_svc</f>
        <v/>
      </c>
      <c r="U4379" s="11" t="str">
        <f ca="1">price</f>
        <v/>
      </c>
      <c r="V4379" s="4"/>
      <c r="Y4379" s="388">
        <f ca="1">COUNTIFS(OFFSET($B$10, 0, 0, ROW()-9, 1), SERVICE[[#This Row],[Employee ID]], OFFSET($F$10, 0, 0, ROW()-9, 1), SERVICE[[#This Row],[Resources Role]])</f>
        <v>0</v>
      </c>
      <c r="Z4379" s="388">
        <f ca="1">COUNTIFS(OFFSET($F$10, 0, 0, ROW()-9, 1), SERVICE[[#This Row],[Resources Role]], OFFSET($H$10, 0, 0, ROW()-9, 1), SERVICE[[#This Row],[Booking]])</f>
        <v>0</v>
      </c>
    </row>
    <row r="4380" spans="1:26" x14ac:dyDescent="0.25">
      <c r="A4380" s="6" t="str">
        <f ca="1">no.</f>
        <v/>
      </c>
      <c r="E4380" s="4" t="str">
        <f ca="1">position</f>
        <v/>
      </c>
      <c r="J4380" s="318"/>
      <c r="M4380" s="4"/>
      <c r="O4380" s="6"/>
      <c r="Q4380" s="20"/>
      <c r="R4380" s="5" t="str">
        <f ca="1">score</f>
        <v/>
      </c>
      <c r="S4380" s="7" t="str">
        <f ca="1">rescore_svc</f>
        <v/>
      </c>
      <c r="U4380" s="11" t="str">
        <f ca="1">price</f>
        <v/>
      </c>
      <c r="V4380" s="4"/>
      <c r="Y4380" s="388">
        <f ca="1">COUNTIFS(OFFSET($B$10, 0, 0, ROW()-9, 1), SERVICE[[#This Row],[Employee ID]], OFFSET($F$10, 0, 0, ROW()-9, 1), SERVICE[[#This Row],[Resources Role]])</f>
        <v>0</v>
      </c>
      <c r="Z4380" s="388">
        <f ca="1">COUNTIFS(OFFSET($F$10, 0, 0, ROW()-9, 1), SERVICE[[#This Row],[Resources Role]], OFFSET($H$10, 0, 0, ROW()-9, 1), SERVICE[[#This Row],[Booking]])</f>
        <v>0</v>
      </c>
    </row>
    <row r="4381" spans="1:26" x14ac:dyDescent="0.25">
      <c r="A4381" s="6" t="str">
        <f ca="1">no.</f>
        <v/>
      </c>
      <c r="E4381" s="4" t="str">
        <f ca="1">position</f>
        <v/>
      </c>
      <c r="J4381" s="318"/>
      <c r="M4381" s="4"/>
      <c r="O4381" s="6"/>
      <c r="Q4381" s="20"/>
      <c r="R4381" s="5" t="str">
        <f ca="1">score</f>
        <v/>
      </c>
      <c r="S4381" s="7" t="str">
        <f ca="1">rescore_svc</f>
        <v/>
      </c>
      <c r="U4381" s="11" t="str">
        <f ca="1">price</f>
        <v/>
      </c>
      <c r="V4381" s="4"/>
      <c r="Y4381" s="388">
        <f ca="1">COUNTIFS(OFFSET($B$10, 0, 0, ROW()-9, 1), SERVICE[[#This Row],[Employee ID]], OFFSET($F$10, 0, 0, ROW()-9, 1), SERVICE[[#This Row],[Resources Role]])</f>
        <v>0</v>
      </c>
      <c r="Z4381" s="388">
        <f ca="1">COUNTIFS(OFFSET($F$10, 0, 0, ROW()-9, 1), SERVICE[[#This Row],[Resources Role]], OFFSET($H$10, 0, 0, ROW()-9, 1), SERVICE[[#This Row],[Booking]])</f>
        <v>0</v>
      </c>
    </row>
    <row r="4382" spans="1:26" x14ac:dyDescent="0.25">
      <c r="A4382" s="6" t="str">
        <f ca="1">no.</f>
        <v/>
      </c>
      <c r="E4382" s="4" t="str">
        <f ca="1">position</f>
        <v/>
      </c>
      <c r="J4382" s="318"/>
      <c r="M4382" s="4"/>
      <c r="O4382" s="6"/>
      <c r="Q4382" s="20"/>
      <c r="R4382" s="5" t="str">
        <f ca="1">score</f>
        <v/>
      </c>
      <c r="S4382" s="7" t="str">
        <f ca="1">rescore_svc</f>
        <v/>
      </c>
      <c r="U4382" s="11" t="str">
        <f ca="1">price</f>
        <v/>
      </c>
      <c r="V4382" s="4"/>
      <c r="Y4382" s="388">
        <f ca="1">COUNTIFS(OFFSET($B$10, 0, 0, ROW()-9, 1), SERVICE[[#This Row],[Employee ID]], OFFSET($F$10, 0, 0, ROW()-9, 1), SERVICE[[#This Row],[Resources Role]])</f>
        <v>0</v>
      </c>
      <c r="Z4382" s="388">
        <f ca="1">COUNTIFS(OFFSET($F$10, 0, 0, ROW()-9, 1), SERVICE[[#This Row],[Resources Role]], OFFSET($H$10, 0, 0, ROW()-9, 1), SERVICE[[#This Row],[Booking]])</f>
        <v>0</v>
      </c>
    </row>
    <row r="4383" spans="1:26" x14ac:dyDescent="0.25">
      <c r="A4383" s="6" t="str">
        <f ca="1">no.</f>
        <v/>
      </c>
      <c r="E4383" s="4" t="str">
        <f ca="1">position</f>
        <v/>
      </c>
      <c r="J4383" s="318"/>
      <c r="M4383" s="4"/>
      <c r="O4383" s="6"/>
      <c r="Q4383" s="20"/>
      <c r="R4383" s="5" t="str">
        <f ca="1">score</f>
        <v/>
      </c>
      <c r="S4383" s="7" t="str">
        <f ca="1">rescore_svc</f>
        <v/>
      </c>
      <c r="U4383" s="11" t="str">
        <f ca="1">price</f>
        <v/>
      </c>
      <c r="V4383" s="4"/>
      <c r="Y4383" s="388">
        <f ca="1">COUNTIFS(OFFSET($B$10, 0, 0, ROW()-9, 1), SERVICE[[#This Row],[Employee ID]], OFFSET($F$10, 0, 0, ROW()-9, 1), SERVICE[[#This Row],[Resources Role]])</f>
        <v>0</v>
      </c>
      <c r="Z4383" s="388">
        <f ca="1">COUNTIFS(OFFSET($F$10, 0, 0, ROW()-9, 1), SERVICE[[#This Row],[Resources Role]], OFFSET($H$10, 0, 0, ROW()-9, 1), SERVICE[[#This Row],[Booking]])</f>
        <v>0</v>
      </c>
    </row>
    <row r="4384" spans="1:26" x14ac:dyDescent="0.25">
      <c r="A4384" s="6" t="str">
        <f ca="1">no.</f>
        <v/>
      </c>
      <c r="E4384" s="4" t="str">
        <f ca="1">position</f>
        <v/>
      </c>
      <c r="J4384" s="318"/>
      <c r="M4384" s="4"/>
      <c r="O4384" s="6"/>
      <c r="Q4384" s="20"/>
      <c r="R4384" s="5" t="str">
        <f ca="1">score</f>
        <v/>
      </c>
      <c r="S4384" s="7" t="str">
        <f ca="1">rescore_svc</f>
        <v/>
      </c>
      <c r="U4384" s="11" t="str">
        <f ca="1">price</f>
        <v/>
      </c>
      <c r="V4384" s="4"/>
      <c r="Y4384" s="388">
        <f ca="1">COUNTIFS(OFFSET($B$10, 0, 0, ROW()-9, 1), SERVICE[[#This Row],[Employee ID]], OFFSET($F$10, 0, 0, ROW()-9, 1), SERVICE[[#This Row],[Resources Role]])</f>
        <v>0</v>
      </c>
      <c r="Z4384" s="388">
        <f ca="1">COUNTIFS(OFFSET($F$10, 0, 0, ROW()-9, 1), SERVICE[[#This Row],[Resources Role]], OFFSET($H$10, 0, 0, ROW()-9, 1), SERVICE[[#This Row],[Booking]])</f>
        <v>0</v>
      </c>
    </row>
    <row r="4385" spans="1:26" x14ac:dyDescent="0.25">
      <c r="A4385" s="6" t="str">
        <f ca="1">no.</f>
        <v/>
      </c>
      <c r="E4385" s="4" t="str">
        <f ca="1">position</f>
        <v/>
      </c>
      <c r="J4385" s="318"/>
      <c r="M4385" s="4"/>
      <c r="O4385" s="6"/>
      <c r="Q4385" s="20"/>
      <c r="R4385" s="5" t="str">
        <f ca="1">score</f>
        <v/>
      </c>
      <c r="S4385" s="7" t="str">
        <f ca="1">rescore_svc</f>
        <v/>
      </c>
      <c r="U4385" s="11" t="str">
        <f ca="1">price</f>
        <v/>
      </c>
      <c r="V4385" s="4"/>
      <c r="Y4385" s="388">
        <f ca="1">COUNTIFS(OFFSET($B$10, 0, 0, ROW()-9, 1), SERVICE[[#This Row],[Employee ID]], OFFSET($F$10, 0, 0, ROW()-9, 1), SERVICE[[#This Row],[Resources Role]])</f>
        <v>0</v>
      </c>
      <c r="Z4385" s="388">
        <f ca="1">COUNTIFS(OFFSET($F$10, 0, 0, ROW()-9, 1), SERVICE[[#This Row],[Resources Role]], OFFSET($H$10, 0, 0, ROW()-9, 1), SERVICE[[#This Row],[Booking]])</f>
        <v>0</v>
      </c>
    </row>
    <row r="4386" spans="1:26" x14ac:dyDescent="0.25">
      <c r="A4386" s="6" t="str">
        <f ca="1">no.</f>
        <v/>
      </c>
      <c r="E4386" s="4" t="str">
        <f ca="1">position</f>
        <v/>
      </c>
      <c r="J4386" s="318"/>
      <c r="M4386" s="4"/>
      <c r="O4386" s="6"/>
      <c r="Q4386" s="20"/>
      <c r="R4386" s="5" t="str">
        <f ca="1">score</f>
        <v/>
      </c>
      <c r="S4386" s="7" t="str">
        <f ca="1">rescore_svc</f>
        <v/>
      </c>
      <c r="U4386" s="11" t="str">
        <f ca="1">price</f>
        <v/>
      </c>
      <c r="V4386" s="4"/>
      <c r="Y4386" s="388">
        <f ca="1">COUNTIFS(OFFSET($B$10, 0, 0, ROW()-9, 1), SERVICE[[#This Row],[Employee ID]], OFFSET($F$10, 0, 0, ROW()-9, 1), SERVICE[[#This Row],[Resources Role]])</f>
        <v>0</v>
      </c>
      <c r="Z4386" s="388">
        <f ca="1">COUNTIFS(OFFSET($F$10, 0, 0, ROW()-9, 1), SERVICE[[#This Row],[Resources Role]], OFFSET($H$10, 0, 0, ROW()-9, 1), SERVICE[[#This Row],[Booking]])</f>
        <v>0</v>
      </c>
    </row>
    <row r="4387" spans="1:26" x14ac:dyDescent="0.25">
      <c r="A4387" s="6" t="str">
        <f ca="1">no.</f>
        <v/>
      </c>
      <c r="E4387" s="4" t="str">
        <f ca="1">position</f>
        <v/>
      </c>
      <c r="J4387" s="318"/>
      <c r="M4387" s="4"/>
      <c r="O4387" s="6"/>
      <c r="Q4387" s="20"/>
      <c r="R4387" s="5" t="str">
        <f ca="1">score</f>
        <v/>
      </c>
      <c r="S4387" s="7" t="str">
        <f ca="1">rescore_svc</f>
        <v/>
      </c>
      <c r="U4387" s="11" t="str">
        <f ca="1">price</f>
        <v/>
      </c>
      <c r="V4387" s="4"/>
      <c r="Y4387" s="388">
        <f ca="1">COUNTIFS(OFFSET($B$10, 0, 0, ROW()-9, 1), SERVICE[[#This Row],[Employee ID]], OFFSET($F$10, 0, 0, ROW()-9, 1), SERVICE[[#This Row],[Resources Role]])</f>
        <v>0</v>
      </c>
      <c r="Z4387" s="388">
        <f ca="1">COUNTIFS(OFFSET($F$10, 0, 0, ROW()-9, 1), SERVICE[[#This Row],[Resources Role]], OFFSET($H$10, 0, 0, ROW()-9, 1), SERVICE[[#This Row],[Booking]])</f>
        <v>0</v>
      </c>
    </row>
    <row r="4388" spans="1:26" x14ac:dyDescent="0.25">
      <c r="A4388" s="6" t="str">
        <f ca="1">no.</f>
        <v/>
      </c>
      <c r="E4388" s="4" t="str">
        <f ca="1">position</f>
        <v/>
      </c>
      <c r="J4388" s="318"/>
      <c r="M4388" s="4"/>
      <c r="O4388" s="6"/>
      <c r="Q4388" s="20"/>
      <c r="R4388" s="5" t="str">
        <f ca="1">score</f>
        <v/>
      </c>
      <c r="S4388" s="7" t="str">
        <f ca="1">rescore_svc</f>
        <v/>
      </c>
      <c r="U4388" s="11" t="str">
        <f ca="1">price</f>
        <v/>
      </c>
      <c r="V4388" s="4"/>
      <c r="Y4388" s="388">
        <f ca="1">COUNTIFS(OFFSET($B$10, 0, 0, ROW()-9, 1), SERVICE[[#This Row],[Employee ID]], OFFSET($F$10, 0, 0, ROW()-9, 1), SERVICE[[#This Row],[Resources Role]])</f>
        <v>0</v>
      </c>
      <c r="Z4388" s="388">
        <f ca="1">COUNTIFS(OFFSET($F$10, 0, 0, ROW()-9, 1), SERVICE[[#This Row],[Resources Role]], OFFSET($H$10, 0, 0, ROW()-9, 1), SERVICE[[#This Row],[Booking]])</f>
        <v>0</v>
      </c>
    </row>
    <row r="4389" spans="1:26" x14ac:dyDescent="0.25">
      <c r="A4389" s="6" t="str">
        <f ca="1">no.</f>
        <v/>
      </c>
      <c r="E4389" s="4" t="str">
        <f ca="1">position</f>
        <v/>
      </c>
      <c r="J4389" s="318"/>
      <c r="M4389" s="4"/>
      <c r="O4389" s="6"/>
      <c r="Q4389" s="20"/>
      <c r="R4389" s="5" t="str">
        <f ca="1">score</f>
        <v/>
      </c>
      <c r="S4389" s="7" t="str">
        <f ca="1">rescore_svc</f>
        <v/>
      </c>
      <c r="U4389" s="11" t="str">
        <f ca="1">price</f>
        <v/>
      </c>
      <c r="V4389" s="4"/>
      <c r="Y4389" s="388">
        <f ca="1">COUNTIFS(OFFSET($B$10, 0, 0, ROW()-9, 1), SERVICE[[#This Row],[Employee ID]], OFFSET($F$10, 0, 0, ROW()-9, 1), SERVICE[[#This Row],[Resources Role]])</f>
        <v>0</v>
      </c>
      <c r="Z4389" s="388">
        <f ca="1">COUNTIFS(OFFSET($F$10, 0, 0, ROW()-9, 1), SERVICE[[#This Row],[Resources Role]], OFFSET($H$10, 0, 0, ROW()-9, 1), SERVICE[[#This Row],[Booking]])</f>
        <v>0</v>
      </c>
    </row>
    <row r="4390" spans="1:26" x14ac:dyDescent="0.25">
      <c r="A4390" s="6" t="str">
        <f ca="1">no.</f>
        <v/>
      </c>
      <c r="E4390" s="4" t="str">
        <f ca="1">position</f>
        <v/>
      </c>
      <c r="J4390" s="318"/>
      <c r="M4390" s="4"/>
      <c r="O4390" s="6"/>
      <c r="Q4390" s="20"/>
      <c r="R4390" s="5" t="str">
        <f ca="1">score</f>
        <v/>
      </c>
      <c r="S4390" s="7" t="str">
        <f ca="1">rescore_svc</f>
        <v/>
      </c>
      <c r="U4390" s="11" t="str">
        <f ca="1">price</f>
        <v/>
      </c>
      <c r="V4390" s="4"/>
      <c r="Y4390" s="388">
        <f ca="1">COUNTIFS(OFFSET($B$10, 0, 0, ROW()-9, 1), SERVICE[[#This Row],[Employee ID]], OFFSET($F$10, 0, 0, ROW()-9, 1), SERVICE[[#This Row],[Resources Role]])</f>
        <v>0</v>
      </c>
      <c r="Z4390" s="388">
        <f ca="1">COUNTIFS(OFFSET($F$10, 0, 0, ROW()-9, 1), SERVICE[[#This Row],[Resources Role]], OFFSET($H$10, 0, 0, ROW()-9, 1), SERVICE[[#This Row],[Booking]])</f>
        <v>0</v>
      </c>
    </row>
    <row r="4391" spans="1:26" x14ac:dyDescent="0.25">
      <c r="A4391" s="6" t="str">
        <f ca="1">no.</f>
        <v/>
      </c>
      <c r="E4391" s="4" t="str">
        <f ca="1">position</f>
        <v/>
      </c>
      <c r="J4391" s="318"/>
      <c r="M4391" s="4"/>
      <c r="O4391" s="6"/>
      <c r="Q4391" s="20"/>
      <c r="R4391" s="5" t="str">
        <f ca="1">score</f>
        <v/>
      </c>
      <c r="S4391" s="7" t="str">
        <f ca="1">rescore_svc</f>
        <v/>
      </c>
      <c r="U4391" s="11" t="str">
        <f ca="1">price</f>
        <v/>
      </c>
      <c r="V4391" s="4"/>
      <c r="Y4391" s="388">
        <f ca="1">COUNTIFS(OFFSET($B$10, 0, 0, ROW()-9, 1), SERVICE[[#This Row],[Employee ID]], OFFSET($F$10, 0, 0, ROW()-9, 1), SERVICE[[#This Row],[Resources Role]])</f>
        <v>0</v>
      </c>
      <c r="Z4391" s="388">
        <f ca="1">COUNTIFS(OFFSET($F$10, 0, 0, ROW()-9, 1), SERVICE[[#This Row],[Resources Role]], OFFSET($H$10, 0, 0, ROW()-9, 1), SERVICE[[#This Row],[Booking]])</f>
        <v>0</v>
      </c>
    </row>
    <row r="4392" spans="1:26" x14ac:dyDescent="0.25">
      <c r="A4392" s="6" t="str">
        <f ca="1">no.</f>
        <v/>
      </c>
      <c r="E4392" s="4" t="str">
        <f ca="1">position</f>
        <v/>
      </c>
      <c r="J4392" s="318"/>
      <c r="M4392" s="4"/>
      <c r="O4392" s="6"/>
      <c r="Q4392" s="20"/>
      <c r="R4392" s="5" t="str">
        <f ca="1">score</f>
        <v/>
      </c>
      <c r="S4392" s="7" t="str">
        <f ca="1">rescore_svc</f>
        <v/>
      </c>
      <c r="U4392" s="11" t="str">
        <f ca="1">price</f>
        <v/>
      </c>
      <c r="V4392" s="4"/>
      <c r="Y4392" s="388">
        <f ca="1">COUNTIFS(OFFSET($B$10, 0, 0, ROW()-9, 1), SERVICE[[#This Row],[Employee ID]], OFFSET($F$10, 0, 0, ROW()-9, 1), SERVICE[[#This Row],[Resources Role]])</f>
        <v>0</v>
      </c>
      <c r="Z4392" s="388">
        <f ca="1">COUNTIFS(OFFSET($F$10, 0, 0, ROW()-9, 1), SERVICE[[#This Row],[Resources Role]], OFFSET($H$10, 0, 0, ROW()-9, 1), SERVICE[[#This Row],[Booking]])</f>
        <v>0</v>
      </c>
    </row>
    <row r="4393" spans="1:26" x14ac:dyDescent="0.25">
      <c r="A4393" s="6" t="str">
        <f ca="1">no.</f>
        <v/>
      </c>
      <c r="E4393" s="4" t="str">
        <f ca="1">position</f>
        <v/>
      </c>
      <c r="J4393" s="318"/>
      <c r="M4393" s="4"/>
      <c r="O4393" s="6"/>
      <c r="Q4393" s="20"/>
      <c r="R4393" s="5" t="str">
        <f ca="1">score</f>
        <v/>
      </c>
      <c r="S4393" s="7" t="str">
        <f ca="1">rescore_svc</f>
        <v/>
      </c>
      <c r="U4393" s="11" t="str">
        <f ca="1">price</f>
        <v/>
      </c>
      <c r="V4393" s="4"/>
      <c r="Y4393" s="388">
        <f ca="1">COUNTIFS(OFFSET($B$10, 0, 0, ROW()-9, 1), SERVICE[[#This Row],[Employee ID]], OFFSET($F$10, 0, 0, ROW()-9, 1), SERVICE[[#This Row],[Resources Role]])</f>
        <v>0</v>
      </c>
      <c r="Z4393" s="388">
        <f ca="1">COUNTIFS(OFFSET($F$10, 0, 0, ROW()-9, 1), SERVICE[[#This Row],[Resources Role]], OFFSET($H$10, 0, 0, ROW()-9, 1), SERVICE[[#This Row],[Booking]])</f>
        <v>0</v>
      </c>
    </row>
    <row r="4394" spans="1:26" x14ac:dyDescent="0.25">
      <c r="A4394" s="6" t="str">
        <f ca="1">no.</f>
        <v/>
      </c>
      <c r="E4394" s="4" t="str">
        <f ca="1">position</f>
        <v/>
      </c>
      <c r="J4394" s="318"/>
      <c r="M4394" s="4"/>
      <c r="O4394" s="6"/>
      <c r="Q4394" s="20"/>
      <c r="R4394" s="5" t="str">
        <f ca="1">score</f>
        <v/>
      </c>
      <c r="S4394" s="7" t="str">
        <f ca="1">rescore_svc</f>
        <v/>
      </c>
      <c r="U4394" s="11" t="str">
        <f ca="1">price</f>
        <v/>
      </c>
      <c r="V4394" s="4"/>
      <c r="Y4394" s="388">
        <f ca="1">COUNTIFS(OFFSET($B$10, 0, 0, ROW()-9, 1), SERVICE[[#This Row],[Employee ID]], OFFSET($F$10, 0, 0, ROW()-9, 1), SERVICE[[#This Row],[Resources Role]])</f>
        <v>0</v>
      </c>
      <c r="Z4394" s="388">
        <f ca="1">COUNTIFS(OFFSET($F$10, 0, 0, ROW()-9, 1), SERVICE[[#This Row],[Resources Role]], OFFSET($H$10, 0, 0, ROW()-9, 1), SERVICE[[#This Row],[Booking]])</f>
        <v>0</v>
      </c>
    </row>
    <row r="4395" spans="1:26" x14ac:dyDescent="0.25">
      <c r="A4395" s="6" t="str">
        <f ca="1">no.</f>
        <v/>
      </c>
      <c r="E4395" s="4" t="str">
        <f ca="1">position</f>
        <v/>
      </c>
      <c r="J4395" s="318"/>
      <c r="M4395" s="4"/>
      <c r="O4395" s="6"/>
      <c r="Q4395" s="20"/>
      <c r="R4395" s="5" t="str">
        <f ca="1">score</f>
        <v/>
      </c>
      <c r="S4395" s="7" t="str">
        <f ca="1">rescore_svc</f>
        <v/>
      </c>
      <c r="U4395" s="11" t="str">
        <f ca="1">price</f>
        <v/>
      </c>
      <c r="V4395" s="4"/>
      <c r="Y4395" s="388">
        <f ca="1">COUNTIFS(OFFSET($B$10, 0, 0, ROW()-9, 1), SERVICE[[#This Row],[Employee ID]], OFFSET($F$10, 0, 0, ROW()-9, 1), SERVICE[[#This Row],[Resources Role]])</f>
        <v>0</v>
      </c>
      <c r="Z4395" s="388">
        <f ca="1">COUNTIFS(OFFSET($F$10, 0, 0, ROW()-9, 1), SERVICE[[#This Row],[Resources Role]], OFFSET($H$10, 0, 0, ROW()-9, 1), SERVICE[[#This Row],[Booking]])</f>
        <v>0</v>
      </c>
    </row>
    <row r="4396" spans="1:26" x14ac:dyDescent="0.25">
      <c r="A4396" s="6" t="str">
        <f ca="1">no.</f>
        <v/>
      </c>
      <c r="E4396" s="4" t="str">
        <f ca="1">position</f>
        <v/>
      </c>
      <c r="J4396" s="318"/>
      <c r="M4396" s="4"/>
      <c r="O4396" s="6"/>
      <c r="Q4396" s="20"/>
      <c r="R4396" s="5" t="str">
        <f ca="1">score</f>
        <v/>
      </c>
      <c r="S4396" s="7" t="str">
        <f ca="1">rescore_svc</f>
        <v/>
      </c>
      <c r="U4396" s="11" t="str">
        <f ca="1">price</f>
        <v/>
      </c>
      <c r="V4396" s="4"/>
      <c r="Y4396" s="388">
        <f ca="1">COUNTIFS(OFFSET($B$10, 0, 0, ROW()-9, 1), SERVICE[[#This Row],[Employee ID]], OFFSET($F$10, 0, 0, ROW()-9, 1), SERVICE[[#This Row],[Resources Role]])</f>
        <v>0</v>
      </c>
      <c r="Z4396" s="388">
        <f ca="1">COUNTIFS(OFFSET($F$10, 0, 0, ROW()-9, 1), SERVICE[[#This Row],[Resources Role]], OFFSET($H$10, 0, 0, ROW()-9, 1), SERVICE[[#This Row],[Booking]])</f>
        <v>0</v>
      </c>
    </row>
    <row r="4397" spans="1:26" x14ac:dyDescent="0.25">
      <c r="A4397" s="6" t="str">
        <f ca="1">no.</f>
        <v/>
      </c>
      <c r="E4397" s="4" t="str">
        <f ca="1">position</f>
        <v/>
      </c>
      <c r="J4397" s="318"/>
      <c r="M4397" s="4"/>
      <c r="O4397" s="6"/>
      <c r="Q4397" s="20"/>
      <c r="R4397" s="5" t="str">
        <f ca="1">score</f>
        <v/>
      </c>
      <c r="S4397" s="7" t="str">
        <f ca="1">rescore_svc</f>
        <v/>
      </c>
      <c r="U4397" s="11" t="str">
        <f ca="1">price</f>
        <v/>
      </c>
      <c r="V4397" s="4"/>
      <c r="Y4397" s="388">
        <f ca="1">COUNTIFS(OFFSET($B$10, 0, 0, ROW()-9, 1), SERVICE[[#This Row],[Employee ID]], OFFSET($F$10, 0, 0, ROW()-9, 1), SERVICE[[#This Row],[Resources Role]])</f>
        <v>0</v>
      </c>
      <c r="Z4397" s="388">
        <f ca="1">COUNTIFS(OFFSET($F$10, 0, 0, ROW()-9, 1), SERVICE[[#This Row],[Resources Role]], OFFSET($H$10, 0, 0, ROW()-9, 1), SERVICE[[#This Row],[Booking]])</f>
        <v>0</v>
      </c>
    </row>
    <row r="4398" spans="1:26" x14ac:dyDescent="0.25">
      <c r="A4398" s="6" t="str">
        <f ca="1">no.</f>
        <v/>
      </c>
      <c r="E4398" s="4" t="str">
        <f ca="1">position</f>
        <v/>
      </c>
      <c r="J4398" s="318"/>
      <c r="M4398" s="4"/>
      <c r="O4398" s="6"/>
      <c r="Q4398" s="20"/>
      <c r="R4398" s="5" t="str">
        <f ca="1">score</f>
        <v/>
      </c>
      <c r="S4398" s="7" t="str">
        <f ca="1">rescore_svc</f>
        <v/>
      </c>
      <c r="U4398" s="11" t="str">
        <f ca="1">price</f>
        <v/>
      </c>
      <c r="V4398" s="4"/>
      <c r="Y4398" s="388">
        <f ca="1">COUNTIFS(OFFSET($B$10, 0, 0, ROW()-9, 1), SERVICE[[#This Row],[Employee ID]], OFFSET($F$10, 0, 0, ROW()-9, 1), SERVICE[[#This Row],[Resources Role]])</f>
        <v>0</v>
      </c>
      <c r="Z4398" s="388">
        <f ca="1">COUNTIFS(OFFSET($F$10, 0, 0, ROW()-9, 1), SERVICE[[#This Row],[Resources Role]], OFFSET($H$10, 0, 0, ROW()-9, 1), SERVICE[[#This Row],[Booking]])</f>
        <v>0</v>
      </c>
    </row>
    <row r="4399" spans="1:26" x14ac:dyDescent="0.25">
      <c r="A4399" s="6" t="str">
        <f ca="1">no.</f>
        <v/>
      </c>
      <c r="E4399" s="4" t="str">
        <f ca="1">position</f>
        <v/>
      </c>
      <c r="J4399" s="318"/>
      <c r="M4399" s="4"/>
      <c r="O4399" s="6"/>
      <c r="Q4399" s="20"/>
      <c r="R4399" s="5" t="str">
        <f ca="1">score</f>
        <v/>
      </c>
      <c r="S4399" s="7" t="str">
        <f ca="1">rescore_svc</f>
        <v/>
      </c>
      <c r="U4399" s="11" t="str">
        <f ca="1">price</f>
        <v/>
      </c>
      <c r="V4399" s="4"/>
      <c r="Y4399" s="388">
        <f ca="1">COUNTIFS(OFFSET($B$10, 0, 0, ROW()-9, 1), SERVICE[[#This Row],[Employee ID]], OFFSET($F$10, 0, 0, ROW()-9, 1), SERVICE[[#This Row],[Resources Role]])</f>
        <v>0</v>
      </c>
      <c r="Z4399" s="388">
        <f ca="1">COUNTIFS(OFFSET($F$10, 0, 0, ROW()-9, 1), SERVICE[[#This Row],[Resources Role]], OFFSET($H$10, 0, 0, ROW()-9, 1), SERVICE[[#This Row],[Booking]])</f>
        <v>0</v>
      </c>
    </row>
    <row r="4400" spans="1:26" x14ac:dyDescent="0.25">
      <c r="A4400" s="6" t="str">
        <f ca="1">no.</f>
        <v/>
      </c>
      <c r="E4400" s="4" t="str">
        <f ca="1">position</f>
        <v/>
      </c>
      <c r="J4400" s="318"/>
      <c r="M4400" s="4"/>
      <c r="O4400" s="6"/>
      <c r="Q4400" s="20"/>
      <c r="R4400" s="5" t="str">
        <f ca="1">score</f>
        <v/>
      </c>
      <c r="S4400" s="7" t="str">
        <f ca="1">rescore_svc</f>
        <v/>
      </c>
      <c r="U4400" s="11" t="str">
        <f ca="1">price</f>
        <v/>
      </c>
      <c r="V4400" s="4"/>
      <c r="Y4400" s="388">
        <f ca="1">COUNTIFS(OFFSET($B$10, 0, 0, ROW()-9, 1), SERVICE[[#This Row],[Employee ID]], OFFSET($F$10, 0, 0, ROW()-9, 1), SERVICE[[#This Row],[Resources Role]])</f>
        <v>0</v>
      </c>
      <c r="Z4400" s="388">
        <f ca="1">COUNTIFS(OFFSET($F$10, 0, 0, ROW()-9, 1), SERVICE[[#This Row],[Resources Role]], OFFSET($H$10, 0, 0, ROW()-9, 1), SERVICE[[#This Row],[Booking]])</f>
        <v>0</v>
      </c>
    </row>
    <row r="4401" spans="1:26" x14ac:dyDescent="0.25">
      <c r="A4401" s="6" t="str">
        <f ca="1">no.</f>
        <v/>
      </c>
      <c r="E4401" s="4" t="str">
        <f ca="1">position</f>
        <v/>
      </c>
      <c r="J4401" s="318"/>
      <c r="M4401" s="4"/>
      <c r="O4401" s="6"/>
      <c r="Q4401" s="20"/>
      <c r="R4401" s="5" t="str">
        <f ca="1">score</f>
        <v/>
      </c>
      <c r="S4401" s="7" t="str">
        <f ca="1">rescore_svc</f>
        <v/>
      </c>
      <c r="U4401" s="11" t="str">
        <f ca="1">price</f>
        <v/>
      </c>
      <c r="V4401" s="4"/>
      <c r="Y4401" s="388">
        <f ca="1">COUNTIFS(OFFSET($B$10, 0, 0, ROW()-9, 1), SERVICE[[#This Row],[Employee ID]], OFFSET($F$10, 0, 0, ROW()-9, 1), SERVICE[[#This Row],[Resources Role]])</f>
        <v>0</v>
      </c>
      <c r="Z4401" s="388">
        <f ca="1">COUNTIFS(OFFSET($F$10, 0, 0, ROW()-9, 1), SERVICE[[#This Row],[Resources Role]], OFFSET($H$10, 0, 0, ROW()-9, 1), SERVICE[[#This Row],[Booking]])</f>
        <v>0</v>
      </c>
    </row>
    <row r="4402" spans="1:26" x14ac:dyDescent="0.25">
      <c r="A4402" s="6" t="str">
        <f ca="1">no.</f>
        <v/>
      </c>
      <c r="E4402" s="4" t="str">
        <f ca="1">position</f>
        <v/>
      </c>
      <c r="J4402" s="318"/>
      <c r="M4402" s="4"/>
      <c r="O4402" s="6"/>
      <c r="Q4402" s="20"/>
      <c r="R4402" s="5" t="str">
        <f ca="1">score</f>
        <v/>
      </c>
      <c r="S4402" s="7" t="str">
        <f ca="1">rescore_svc</f>
        <v/>
      </c>
      <c r="U4402" s="11" t="str">
        <f ca="1">price</f>
        <v/>
      </c>
      <c r="V4402" s="4"/>
      <c r="Y4402" s="388">
        <f ca="1">COUNTIFS(OFFSET($B$10, 0, 0, ROW()-9, 1), SERVICE[[#This Row],[Employee ID]], OFFSET($F$10, 0, 0, ROW()-9, 1), SERVICE[[#This Row],[Resources Role]])</f>
        <v>0</v>
      </c>
      <c r="Z4402" s="388">
        <f ca="1">COUNTIFS(OFFSET($F$10, 0, 0, ROW()-9, 1), SERVICE[[#This Row],[Resources Role]], OFFSET($H$10, 0, 0, ROW()-9, 1), SERVICE[[#This Row],[Booking]])</f>
        <v>0</v>
      </c>
    </row>
    <row r="4403" spans="1:26" x14ac:dyDescent="0.25">
      <c r="A4403" s="6" t="str">
        <f ca="1">no.</f>
        <v/>
      </c>
      <c r="E4403" s="4" t="str">
        <f ca="1">position</f>
        <v/>
      </c>
      <c r="J4403" s="318"/>
      <c r="M4403" s="4"/>
      <c r="O4403" s="6"/>
      <c r="Q4403" s="20"/>
      <c r="R4403" s="5" t="str">
        <f ca="1">score</f>
        <v/>
      </c>
      <c r="S4403" s="7" t="str">
        <f ca="1">rescore_svc</f>
        <v/>
      </c>
      <c r="U4403" s="11" t="str">
        <f ca="1">price</f>
        <v/>
      </c>
      <c r="V4403" s="4"/>
      <c r="Y4403" s="388">
        <f ca="1">COUNTIFS(OFFSET($B$10, 0, 0, ROW()-9, 1), SERVICE[[#This Row],[Employee ID]], OFFSET($F$10, 0, 0, ROW()-9, 1), SERVICE[[#This Row],[Resources Role]])</f>
        <v>0</v>
      </c>
      <c r="Z4403" s="388">
        <f ca="1">COUNTIFS(OFFSET($F$10, 0, 0, ROW()-9, 1), SERVICE[[#This Row],[Resources Role]], OFFSET($H$10, 0, 0, ROW()-9, 1), SERVICE[[#This Row],[Booking]])</f>
        <v>0</v>
      </c>
    </row>
    <row r="4404" spans="1:26" x14ac:dyDescent="0.25">
      <c r="A4404" s="6" t="str">
        <f ca="1">no.</f>
        <v/>
      </c>
      <c r="E4404" s="4" t="str">
        <f ca="1">position</f>
        <v/>
      </c>
      <c r="J4404" s="318"/>
      <c r="M4404" s="4"/>
      <c r="O4404" s="6"/>
      <c r="Q4404" s="20"/>
      <c r="R4404" s="5" t="str">
        <f ca="1">score</f>
        <v/>
      </c>
      <c r="S4404" s="7" t="str">
        <f ca="1">rescore_svc</f>
        <v/>
      </c>
      <c r="U4404" s="11" t="str">
        <f ca="1">price</f>
        <v/>
      </c>
      <c r="V4404" s="4"/>
      <c r="Y4404" s="388">
        <f ca="1">COUNTIFS(OFFSET($B$10, 0, 0, ROW()-9, 1), SERVICE[[#This Row],[Employee ID]], OFFSET($F$10, 0, 0, ROW()-9, 1), SERVICE[[#This Row],[Resources Role]])</f>
        <v>0</v>
      </c>
      <c r="Z4404" s="388">
        <f ca="1">COUNTIFS(OFFSET($F$10, 0, 0, ROW()-9, 1), SERVICE[[#This Row],[Resources Role]], OFFSET($H$10, 0, 0, ROW()-9, 1), SERVICE[[#This Row],[Booking]])</f>
        <v>0</v>
      </c>
    </row>
    <row r="4405" spans="1:26" x14ac:dyDescent="0.25">
      <c r="A4405" s="6" t="str">
        <f ca="1">no.</f>
        <v/>
      </c>
      <c r="E4405" s="4" t="str">
        <f ca="1">position</f>
        <v/>
      </c>
      <c r="J4405" s="318"/>
      <c r="M4405" s="4"/>
      <c r="O4405" s="6"/>
      <c r="Q4405" s="20"/>
      <c r="R4405" s="5" t="str">
        <f ca="1">score</f>
        <v/>
      </c>
      <c r="S4405" s="7" t="str">
        <f ca="1">rescore_svc</f>
        <v/>
      </c>
      <c r="U4405" s="11" t="str">
        <f ca="1">price</f>
        <v/>
      </c>
      <c r="V4405" s="4"/>
      <c r="Y4405" s="388">
        <f ca="1">COUNTIFS(OFFSET($B$10, 0, 0, ROW()-9, 1), SERVICE[[#This Row],[Employee ID]], OFFSET($F$10, 0, 0, ROW()-9, 1), SERVICE[[#This Row],[Resources Role]])</f>
        <v>0</v>
      </c>
      <c r="Z4405" s="388">
        <f ca="1">COUNTIFS(OFFSET($F$10, 0, 0, ROW()-9, 1), SERVICE[[#This Row],[Resources Role]], OFFSET($H$10, 0, 0, ROW()-9, 1), SERVICE[[#This Row],[Booking]])</f>
        <v>0</v>
      </c>
    </row>
    <row r="4406" spans="1:26" x14ac:dyDescent="0.25">
      <c r="A4406" s="6" t="str">
        <f ca="1">no.</f>
        <v/>
      </c>
      <c r="E4406" s="4" t="str">
        <f ca="1">position</f>
        <v/>
      </c>
      <c r="J4406" s="318"/>
      <c r="M4406" s="4"/>
      <c r="O4406" s="6"/>
      <c r="Q4406" s="20"/>
      <c r="R4406" s="5" t="str">
        <f ca="1">score</f>
        <v/>
      </c>
      <c r="S4406" s="7" t="str">
        <f ca="1">rescore_svc</f>
        <v/>
      </c>
      <c r="U4406" s="11" t="str">
        <f ca="1">price</f>
        <v/>
      </c>
      <c r="V4406" s="4"/>
      <c r="Y4406" s="388">
        <f ca="1">COUNTIFS(OFFSET($B$10, 0, 0, ROW()-9, 1), SERVICE[[#This Row],[Employee ID]], OFFSET($F$10, 0, 0, ROW()-9, 1), SERVICE[[#This Row],[Resources Role]])</f>
        <v>0</v>
      </c>
      <c r="Z4406" s="388">
        <f ca="1">COUNTIFS(OFFSET($F$10, 0, 0, ROW()-9, 1), SERVICE[[#This Row],[Resources Role]], OFFSET($H$10, 0, 0, ROW()-9, 1), SERVICE[[#This Row],[Booking]])</f>
        <v>0</v>
      </c>
    </row>
    <row r="4407" spans="1:26" x14ac:dyDescent="0.25">
      <c r="A4407" s="6" t="str">
        <f ca="1">no.</f>
        <v/>
      </c>
      <c r="E4407" s="4" t="str">
        <f ca="1">position</f>
        <v/>
      </c>
      <c r="J4407" s="318"/>
      <c r="M4407" s="4"/>
      <c r="O4407" s="6"/>
      <c r="Q4407" s="20"/>
      <c r="R4407" s="5" t="str">
        <f ca="1">score</f>
        <v/>
      </c>
      <c r="S4407" s="7" t="str">
        <f ca="1">rescore_svc</f>
        <v/>
      </c>
      <c r="U4407" s="11" t="str">
        <f ca="1">price</f>
        <v/>
      </c>
      <c r="V4407" s="4"/>
      <c r="Y4407" s="388">
        <f ca="1">COUNTIFS(OFFSET($B$10, 0, 0, ROW()-9, 1), SERVICE[[#This Row],[Employee ID]], OFFSET($F$10, 0, 0, ROW()-9, 1), SERVICE[[#This Row],[Resources Role]])</f>
        <v>0</v>
      </c>
      <c r="Z4407" s="388">
        <f ca="1">COUNTIFS(OFFSET($F$10, 0, 0, ROW()-9, 1), SERVICE[[#This Row],[Resources Role]], OFFSET($H$10, 0, 0, ROW()-9, 1), SERVICE[[#This Row],[Booking]])</f>
        <v>0</v>
      </c>
    </row>
    <row r="4408" spans="1:26" x14ac:dyDescent="0.25">
      <c r="A4408" s="6" t="str">
        <f ca="1">no.</f>
        <v/>
      </c>
      <c r="E4408" s="4" t="str">
        <f ca="1">position</f>
        <v/>
      </c>
      <c r="J4408" s="318"/>
      <c r="M4408" s="4"/>
      <c r="O4408" s="6"/>
      <c r="Q4408" s="20"/>
      <c r="R4408" s="5" t="str">
        <f ca="1">score</f>
        <v/>
      </c>
      <c r="S4408" s="7" t="str">
        <f ca="1">rescore_svc</f>
        <v/>
      </c>
      <c r="U4408" s="11" t="str">
        <f ca="1">price</f>
        <v/>
      </c>
      <c r="V4408" s="4"/>
      <c r="Y4408" s="388">
        <f ca="1">COUNTIFS(OFFSET($B$10, 0, 0, ROW()-9, 1), SERVICE[[#This Row],[Employee ID]], OFFSET($F$10, 0, 0, ROW()-9, 1), SERVICE[[#This Row],[Resources Role]])</f>
        <v>0</v>
      </c>
      <c r="Z4408" s="388">
        <f ca="1">COUNTIFS(OFFSET($F$10, 0, 0, ROW()-9, 1), SERVICE[[#This Row],[Resources Role]], OFFSET($H$10, 0, 0, ROW()-9, 1), SERVICE[[#This Row],[Booking]])</f>
        <v>0</v>
      </c>
    </row>
    <row r="4409" spans="1:26" x14ac:dyDescent="0.25">
      <c r="A4409" s="6" t="str">
        <f ca="1">no.</f>
        <v/>
      </c>
      <c r="E4409" s="4" t="str">
        <f ca="1">position</f>
        <v/>
      </c>
      <c r="J4409" s="318"/>
      <c r="M4409" s="4"/>
      <c r="O4409" s="6"/>
      <c r="Q4409" s="20"/>
      <c r="R4409" s="5" t="str">
        <f ca="1">score</f>
        <v/>
      </c>
      <c r="S4409" s="7" t="str">
        <f ca="1">rescore_svc</f>
        <v/>
      </c>
      <c r="U4409" s="11" t="str">
        <f ca="1">price</f>
        <v/>
      </c>
      <c r="V4409" s="4"/>
      <c r="Y4409" s="388">
        <f ca="1">COUNTIFS(OFFSET($B$10, 0, 0, ROW()-9, 1), SERVICE[[#This Row],[Employee ID]], OFFSET($F$10, 0, 0, ROW()-9, 1), SERVICE[[#This Row],[Resources Role]])</f>
        <v>0</v>
      </c>
      <c r="Z4409" s="388">
        <f ca="1">COUNTIFS(OFFSET($F$10, 0, 0, ROW()-9, 1), SERVICE[[#This Row],[Resources Role]], OFFSET($H$10, 0, 0, ROW()-9, 1), SERVICE[[#This Row],[Booking]])</f>
        <v>0</v>
      </c>
    </row>
    <row r="4410" spans="1:26" x14ac:dyDescent="0.25">
      <c r="A4410" s="6" t="str">
        <f ca="1">no.</f>
        <v/>
      </c>
      <c r="E4410" s="4" t="str">
        <f ca="1">position</f>
        <v/>
      </c>
      <c r="J4410" s="318"/>
      <c r="M4410" s="4"/>
      <c r="O4410" s="6"/>
      <c r="Q4410" s="20"/>
      <c r="R4410" s="5" t="str">
        <f ca="1">score</f>
        <v/>
      </c>
      <c r="S4410" s="7" t="str">
        <f ca="1">rescore_svc</f>
        <v/>
      </c>
      <c r="U4410" s="11" t="str">
        <f ca="1">price</f>
        <v/>
      </c>
      <c r="V4410" s="4"/>
      <c r="Y4410" s="388">
        <f ca="1">COUNTIFS(OFFSET($B$10, 0, 0, ROW()-9, 1), SERVICE[[#This Row],[Employee ID]], OFFSET($F$10, 0, 0, ROW()-9, 1), SERVICE[[#This Row],[Resources Role]])</f>
        <v>0</v>
      </c>
      <c r="Z4410" s="388">
        <f ca="1">COUNTIFS(OFFSET($F$10, 0, 0, ROW()-9, 1), SERVICE[[#This Row],[Resources Role]], OFFSET($H$10, 0, 0, ROW()-9, 1), SERVICE[[#This Row],[Booking]])</f>
        <v>0</v>
      </c>
    </row>
    <row r="4411" spans="1:26" x14ac:dyDescent="0.25">
      <c r="A4411" s="6" t="str">
        <f ca="1">no.</f>
        <v/>
      </c>
      <c r="E4411" s="4" t="str">
        <f ca="1">position</f>
        <v/>
      </c>
      <c r="J4411" s="318"/>
      <c r="M4411" s="4"/>
      <c r="O4411" s="6"/>
      <c r="Q4411" s="20"/>
      <c r="R4411" s="5" t="str">
        <f ca="1">score</f>
        <v/>
      </c>
      <c r="S4411" s="7" t="str">
        <f ca="1">rescore_svc</f>
        <v/>
      </c>
      <c r="U4411" s="11" t="str">
        <f ca="1">price</f>
        <v/>
      </c>
      <c r="V4411" s="4"/>
      <c r="Y4411" s="388">
        <f ca="1">COUNTIFS(OFFSET($B$10, 0, 0, ROW()-9, 1), SERVICE[[#This Row],[Employee ID]], OFFSET($F$10, 0, 0, ROW()-9, 1), SERVICE[[#This Row],[Resources Role]])</f>
        <v>0</v>
      </c>
      <c r="Z4411" s="388">
        <f ca="1">COUNTIFS(OFFSET($F$10, 0, 0, ROW()-9, 1), SERVICE[[#This Row],[Resources Role]], OFFSET($H$10, 0, 0, ROW()-9, 1), SERVICE[[#This Row],[Booking]])</f>
        <v>0</v>
      </c>
    </row>
    <row r="4412" spans="1:26" x14ac:dyDescent="0.25">
      <c r="A4412" s="6" t="str">
        <f ca="1">no.</f>
        <v/>
      </c>
      <c r="E4412" s="4" t="str">
        <f ca="1">position</f>
        <v/>
      </c>
      <c r="J4412" s="318"/>
      <c r="M4412" s="4"/>
      <c r="O4412" s="6"/>
      <c r="Q4412" s="20"/>
      <c r="R4412" s="5" t="str">
        <f ca="1">score</f>
        <v/>
      </c>
      <c r="S4412" s="7" t="str">
        <f ca="1">rescore_svc</f>
        <v/>
      </c>
      <c r="U4412" s="11" t="str">
        <f ca="1">price</f>
        <v/>
      </c>
      <c r="V4412" s="4"/>
      <c r="Y4412" s="388">
        <f ca="1">COUNTIFS(OFFSET($B$10, 0, 0, ROW()-9, 1), SERVICE[[#This Row],[Employee ID]], OFFSET($F$10, 0, 0, ROW()-9, 1), SERVICE[[#This Row],[Resources Role]])</f>
        <v>0</v>
      </c>
      <c r="Z4412" s="388">
        <f ca="1">COUNTIFS(OFFSET($F$10, 0, 0, ROW()-9, 1), SERVICE[[#This Row],[Resources Role]], OFFSET($H$10, 0, 0, ROW()-9, 1), SERVICE[[#This Row],[Booking]])</f>
        <v>0</v>
      </c>
    </row>
    <row r="4413" spans="1:26" x14ac:dyDescent="0.25">
      <c r="A4413" s="6" t="str">
        <f ca="1">no.</f>
        <v/>
      </c>
      <c r="E4413" s="4" t="str">
        <f ca="1">position</f>
        <v/>
      </c>
      <c r="J4413" s="318"/>
      <c r="M4413" s="4"/>
      <c r="O4413" s="6"/>
      <c r="Q4413" s="20"/>
      <c r="R4413" s="5" t="str">
        <f ca="1">score</f>
        <v/>
      </c>
      <c r="S4413" s="7" t="str">
        <f ca="1">rescore_svc</f>
        <v/>
      </c>
      <c r="U4413" s="11" t="str">
        <f ca="1">price</f>
        <v/>
      </c>
      <c r="V4413" s="4"/>
      <c r="Y4413" s="388">
        <f ca="1">COUNTIFS(OFFSET($B$10, 0, 0, ROW()-9, 1), SERVICE[[#This Row],[Employee ID]], OFFSET($F$10, 0, 0, ROW()-9, 1), SERVICE[[#This Row],[Resources Role]])</f>
        <v>0</v>
      </c>
      <c r="Z4413" s="388">
        <f ca="1">COUNTIFS(OFFSET($F$10, 0, 0, ROW()-9, 1), SERVICE[[#This Row],[Resources Role]], OFFSET($H$10, 0, 0, ROW()-9, 1), SERVICE[[#This Row],[Booking]])</f>
        <v>0</v>
      </c>
    </row>
    <row r="4414" spans="1:26" x14ac:dyDescent="0.25">
      <c r="A4414" s="6" t="str">
        <f ca="1">no.</f>
        <v/>
      </c>
      <c r="E4414" s="4" t="str">
        <f ca="1">position</f>
        <v/>
      </c>
      <c r="J4414" s="318"/>
      <c r="M4414" s="4"/>
      <c r="O4414" s="6"/>
      <c r="Q4414" s="20"/>
      <c r="R4414" s="5" t="str">
        <f ca="1">score</f>
        <v/>
      </c>
      <c r="S4414" s="7" t="str">
        <f ca="1">rescore_svc</f>
        <v/>
      </c>
      <c r="U4414" s="11" t="str">
        <f ca="1">price</f>
        <v/>
      </c>
      <c r="V4414" s="4"/>
      <c r="Y4414" s="388">
        <f ca="1">COUNTIFS(OFFSET($B$10, 0, 0, ROW()-9, 1), SERVICE[[#This Row],[Employee ID]], OFFSET($F$10, 0, 0, ROW()-9, 1), SERVICE[[#This Row],[Resources Role]])</f>
        <v>0</v>
      </c>
      <c r="Z4414" s="388">
        <f ca="1">COUNTIFS(OFFSET($F$10, 0, 0, ROW()-9, 1), SERVICE[[#This Row],[Resources Role]], OFFSET($H$10, 0, 0, ROW()-9, 1), SERVICE[[#This Row],[Booking]])</f>
        <v>0</v>
      </c>
    </row>
    <row r="4415" spans="1:26" x14ac:dyDescent="0.25">
      <c r="A4415" s="6" t="str">
        <f ca="1">no.</f>
        <v/>
      </c>
      <c r="E4415" s="4" t="str">
        <f ca="1">position</f>
        <v/>
      </c>
      <c r="J4415" s="318"/>
      <c r="M4415" s="4"/>
      <c r="O4415" s="6"/>
      <c r="Q4415" s="20"/>
      <c r="R4415" s="5" t="str">
        <f ca="1">score</f>
        <v/>
      </c>
      <c r="S4415" s="7" t="str">
        <f ca="1">rescore_svc</f>
        <v/>
      </c>
      <c r="U4415" s="11" t="str">
        <f ca="1">price</f>
        <v/>
      </c>
      <c r="V4415" s="4"/>
      <c r="Y4415" s="388">
        <f ca="1">COUNTIFS(OFFSET($B$10, 0, 0, ROW()-9, 1), SERVICE[[#This Row],[Employee ID]], OFFSET($F$10, 0, 0, ROW()-9, 1), SERVICE[[#This Row],[Resources Role]])</f>
        <v>0</v>
      </c>
      <c r="Z4415" s="388">
        <f ca="1">COUNTIFS(OFFSET($F$10, 0, 0, ROW()-9, 1), SERVICE[[#This Row],[Resources Role]], OFFSET($H$10, 0, 0, ROW()-9, 1), SERVICE[[#This Row],[Booking]])</f>
        <v>0</v>
      </c>
    </row>
    <row r="4416" spans="1:26" x14ac:dyDescent="0.25">
      <c r="A4416" s="6" t="str">
        <f ca="1">no.</f>
        <v/>
      </c>
      <c r="E4416" s="4" t="str">
        <f ca="1">position</f>
        <v/>
      </c>
      <c r="J4416" s="318"/>
      <c r="M4416" s="4"/>
      <c r="O4416" s="6"/>
      <c r="Q4416" s="20"/>
      <c r="R4416" s="5" t="str">
        <f ca="1">score</f>
        <v/>
      </c>
      <c r="S4416" s="7" t="str">
        <f ca="1">rescore_svc</f>
        <v/>
      </c>
      <c r="U4416" s="11" t="str">
        <f ca="1">price</f>
        <v/>
      </c>
      <c r="V4416" s="4"/>
      <c r="Y4416" s="388">
        <f ca="1">COUNTIFS(OFFSET($B$10, 0, 0, ROW()-9, 1), SERVICE[[#This Row],[Employee ID]], OFFSET($F$10, 0, 0, ROW()-9, 1), SERVICE[[#This Row],[Resources Role]])</f>
        <v>0</v>
      </c>
      <c r="Z4416" s="388">
        <f ca="1">COUNTIFS(OFFSET($F$10, 0, 0, ROW()-9, 1), SERVICE[[#This Row],[Resources Role]], OFFSET($H$10, 0, 0, ROW()-9, 1), SERVICE[[#This Row],[Booking]])</f>
        <v>0</v>
      </c>
    </row>
    <row r="4417" spans="1:26" x14ac:dyDescent="0.25">
      <c r="A4417" s="6" t="str">
        <f ca="1">no.</f>
        <v/>
      </c>
      <c r="E4417" s="4" t="str">
        <f ca="1">position</f>
        <v/>
      </c>
      <c r="J4417" s="318"/>
      <c r="M4417" s="4"/>
      <c r="O4417" s="6"/>
      <c r="Q4417" s="20"/>
      <c r="R4417" s="5" t="str">
        <f ca="1">score</f>
        <v/>
      </c>
      <c r="S4417" s="7" t="str">
        <f ca="1">rescore_svc</f>
        <v/>
      </c>
      <c r="U4417" s="11" t="str">
        <f ca="1">price</f>
        <v/>
      </c>
      <c r="V4417" s="4"/>
      <c r="Y4417" s="388">
        <f ca="1">COUNTIFS(OFFSET($B$10, 0, 0, ROW()-9, 1), SERVICE[[#This Row],[Employee ID]], OFFSET($F$10, 0, 0, ROW()-9, 1), SERVICE[[#This Row],[Resources Role]])</f>
        <v>0</v>
      </c>
      <c r="Z4417" s="388">
        <f ca="1">COUNTIFS(OFFSET($F$10, 0, 0, ROW()-9, 1), SERVICE[[#This Row],[Resources Role]], OFFSET($H$10, 0, 0, ROW()-9, 1), SERVICE[[#This Row],[Booking]])</f>
        <v>0</v>
      </c>
    </row>
    <row r="4418" spans="1:26" x14ac:dyDescent="0.25">
      <c r="A4418" s="6" t="str">
        <f ca="1">no.</f>
        <v/>
      </c>
      <c r="E4418" s="4" t="str">
        <f ca="1">position</f>
        <v/>
      </c>
      <c r="J4418" s="318"/>
      <c r="M4418" s="4"/>
      <c r="O4418" s="6"/>
      <c r="Q4418" s="20"/>
      <c r="R4418" s="5" t="str">
        <f ca="1">score</f>
        <v/>
      </c>
      <c r="S4418" s="7" t="str">
        <f ca="1">rescore_svc</f>
        <v/>
      </c>
      <c r="U4418" s="11" t="str">
        <f ca="1">price</f>
        <v/>
      </c>
      <c r="V4418" s="4"/>
      <c r="Y4418" s="388">
        <f ca="1">COUNTIFS(OFFSET($B$10, 0, 0, ROW()-9, 1), SERVICE[[#This Row],[Employee ID]], OFFSET($F$10, 0, 0, ROW()-9, 1), SERVICE[[#This Row],[Resources Role]])</f>
        <v>0</v>
      </c>
      <c r="Z4418" s="388">
        <f ca="1">COUNTIFS(OFFSET($F$10, 0, 0, ROW()-9, 1), SERVICE[[#This Row],[Resources Role]], OFFSET($H$10, 0, 0, ROW()-9, 1), SERVICE[[#This Row],[Booking]])</f>
        <v>0</v>
      </c>
    </row>
    <row r="4419" spans="1:26" x14ac:dyDescent="0.25">
      <c r="A4419" s="6" t="str">
        <f ca="1">no.</f>
        <v/>
      </c>
      <c r="E4419" s="4" t="str">
        <f ca="1">position</f>
        <v/>
      </c>
      <c r="J4419" s="318"/>
      <c r="M4419" s="4"/>
      <c r="O4419" s="6"/>
      <c r="Q4419" s="20"/>
      <c r="R4419" s="5" t="str">
        <f ca="1">score</f>
        <v/>
      </c>
      <c r="S4419" s="7" t="str">
        <f ca="1">rescore_svc</f>
        <v/>
      </c>
      <c r="U4419" s="11" t="str">
        <f ca="1">price</f>
        <v/>
      </c>
      <c r="V4419" s="4"/>
      <c r="Y4419" s="388">
        <f ca="1">COUNTIFS(OFFSET($B$10, 0, 0, ROW()-9, 1), SERVICE[[#This Row],[Employee ID]], OFFSET($F$10, 0, 0, ROW()-9, 1), SERVICE[[#This Row],[Resources Role]])</f>
        <v>0</v>
      </c>
      <c r="Z4419" s="388">
        <f ca="1">COUNTIFS(OFFSET($F$10, 0, 0, ROW()-9, 1), SERVICE[[#This Row],[Resources Role]], OFFSET($H$10, 0, 0, ROW()-9, 1), SERVICE[[#This Row],[Booking]])</f>
        <v>0</v>
      </c>
    </row>
    <row r="4420" spans="1:26" x14ac:dyDescent="0.25">
      <c r="A4420" s="6" t="str">
        <f ca="1">no.</f>
        <v/>
      </c>
      <c r="E4420" s="4" t="str">
        <f ca="1">position</f>
        <v/>
      </c>
      <c r="J4420" s="318"/>
      <c r="M4420" s="4"/>
      <c r="O4420" s="6"/>
      <c r="Q4420" s="20"/>
      <c r="R4420" s="5" t="str">
        <f ca="1">score</f>
        <v/>
      </c>
      <c r="S4420" s="7" t="str">
        <f ca="1">rescore_svc</f>
        <v/>
      </c>
      <c r="U4420" s="11" t="str">
        <f ca="1">price</f>
        <v/>
      </c>
      <c r="V4420" s="4"/>
      <c r="Y4420" s="388">
        <f ca="1">COUNTIFS(OFFSET($B$10, 0, 0, ROW()-9, 1), SERVICE[[#This Row],[Employee ID]], OFFSET($F$10, 0, 0, ROW()-9, 1), SERVICE[[#This Row],[Resources Role]])</f>
        <v>0</v>
      </c>
      <c r="Z4420" s="388">
        <f ca="1">COUNTIFS(OFFSET($F$10, 0, 0, ROW()-9, 1), SERVICE[[#This Row],[Resources Role]], OFFSET($H$10, 0, 0, ROW()-9, 1), SERVICE[[#This Row],[Booking]])</f>
        <v>0</v>
      </c>
    </row>
    <row r="4421" spans="1:26" x14ac:dyDescent="0.25">
      <c r="A4421" s="6" t="str">
        <f ca="1">no.</f>
        <v/>
      </c>
      <c r="E4421" s="4" t="str">
        <f ca="1">position</f>
        <v/>
      </c>
      <c r="J4421" s="318"/>
      <c r="M4421" s="4"/>
      <c r="O4421" s="6"/>
      <c r="Q4421" s="20"/>
      <c r="R4421" s="5" t="str">
        <f ca="1">score</f>
        <v/>
      </c>
      <c r="S4421" s="7" t="str">
        <f ca="1">rescore_svc</f>
        <v/>
      </c>
      <c r="U4421" s="11" t="str">
        <f ca="1">price</f>
        <v/>
      </c>
      <c r="V4421" s="4"/>
      <c r="Y4421" s="388">
        <f ca="1">COUNTIFS(OFFSET($B$10, 0, 0, ROW()-9, 1), SERVICE[[#This Row],[Employee ID]], OFFSET($F$10, 0, 0, ROW()-9, 1), SERVICE[[#This Row],[Resources Role]])</f>
        <v>0</v>
      </c>
      <c r="Z4421" s="388">
        <f ca="1">COUNTIFS(OFFSET($F$10, 0, 0, ROW()-9, 1), SERVICE[[#This Row],[Resources Role]], OFFSET($H$10, 0, 0, ROW()-9, 1), SERVICE[[#This Row],[Booking]])</f>
        <v>0</v>
      </c>
    </row>
    <row r="4422" spans="1:26" x14ac:dyDescent="0.25">
      <c r="A4422" s="6" t="str">
        <f ca="1">no.</f>
        <v/>
      </c>
      <c r="E4422" s="4" t="str">
        <f ca="1">position</f>
        <v/>
      </c>
      <c r="J4422" s="318"/>
      <c r="M4422" s="4"/>
      <c r="O4422" s="6"/>
      <c r="Q4422" s="20"/>
      <c r="R4422" s="5" t="str">
        <f ca="1">score</f>
        <v/>
      </c>
      <c r="S4422" s="7" t="str">
        <f ca="1">rescore_svc</f>
        <v/>
      </c>
      <c r="U4422" s="11" t="str">
        <f ca="1">price</f>
        <v/>
      </c>
      <c r="V4422" s="4"/>
      <c r="Y4422" s="388">
        <f ca="1">COUNTIFS(OFFSET($B$10, 0, 0, ROW()-9, 1), SERVICE[[#This Row],[Employee ID]], OFFSET($F$10, 0, 0, ROW()-9, 1), SERVICE[[#This Row],[Resources Role]])</f>
        <v>0</v>
      </c>
      <c r="Z4422" s="388">
        <f ca="1">COUNTIFS(OFFSET($F$10, 0, 0, ROW()-9, 1), SERVICE[[#This Row],[Resources Role]], OFFSET($H$10, 0, 0, ROW()-9, 1), SERVICE[[#This Row],[Booking]])</f>
        <v>0</v>
      </c>
    </row>
    <row r="4423" spans="1:26" x14ac:dyDescent="0.25">
      <c r="A4423" s="6" t="str">
        <f ca="1">no.</f>
        <v/>
      </c>
      <c r="E4423" s="4" t="str">
        <f ca="1">position</f>
        <v/>
      </c>
      <c r="J4423" s="318"/>
      <c r="M4423" s="4"/>
      <c r="O4423" s="6"/>
      <c r="Q4423" s="20"/>
      <c r="R4423" s="5" t="str">
        <f ca="1">score</f>
        <v/>
      </c>
      <c r="S4423" s="7" t="str">
        <f ca="1">rescore_svc</f>
        <v/>
      </c>
      <c r="U4423" s="11" t="str">
        <f ca="1">price</f>
        <v/>
      </c>
      <c r="V4423" s="4"/>
      <c r="Y4423" s="388">
        <f ca="1">COUNTIFS(OFFSET($B$10, 0, 0, ROW()-9, 1), SERVICE[[#This Row],[Employee ID]], OFFSET($F$10, 0, 0, ROW()-9, 1), SERVICE[[#This Row],[Resources Role]])</f>
        <v>0</v>
      </c>
      <c r="Z4423" s="388">
        <f ca="1">COUNTIFS(OFFSET($F$10, 0, 0, ROW()-9, 1), SERVICE[[#This Row],[Resources Role]], OFFSET($H$10, 0, 0, ROW()-9, 1), SERVICE[[#This Row],[Booking]])</f>
        <v>0</v>
      </c>
    </row>
    <row r="4424" spans="1:26" x14ac:dyDescent="0.25">
      <c r="A4424" s="6" t="str">
        <f ca="1">no.</f>
        <v/>
      </c>
      <c r="E4424" s="4" t="str">
        <f ca="1">position</f>
        <v/>
      </c>
      <c r="J4424" s="318"/>
      <c r="M4424" s="4"/>
      <c r="O4424" s="6"/>
      <c r="Q4424" s="20"/>
      <c r="R4424" s="5" t="str">
        <f ca="1">score</f>
        <v/>
      </c>
      <c r="S4424" s="7" t="str">
        <f ca="1">rescore_svc</f>
        <v/>
      </c>
      <c r="U4424" s="11" t="str">
        <f ca="1">price</f>
        <v/>
      </c>
      <c r="V4424" s="4"/>
      <c r="Y4424" s="388">
        <f ca="1">COUNTIFS(OFFSET($B$10, 0, 0, ROW()-9, 1), SERVICE[[#This Row],[Employee ID]], OFFSET($F$10, 0, 0, ROW()-9, 1), SERVICE[[#This Row],[Resources Role]])</f>
        <v>0</v>
      </c>
      <c r="Z4424" s="388">
        <f ca="1">COUNTIFS(OFFSET($F$10, 0, 0, ROW()-9, 1), SERVICE[[#This Row],[Resources Role]], OFFSET($H$10, 0, 0, ROW()-9, 1), SERVICE[[#This Row],[Booking]])</f>
        <v>0</v>
      </c>
    </row>
    <row r="4425" spans="1:26" x14ac:dyDescent="0.25">
      <c r="A4425" s="6" t="str">
        <f ca="1">no.</f>
        <v/>
      </c>
      <c r="E4425" s="4" t="str">
        <f ca="1">position</f>
        <v/>
      </c>
      <c r="J4425" s="318"/>
      <c r="M4425" s="4"/>
      <c r="O4425" s="6"/>
      <c r="Q4425" s="20"/>
      <c r="R4425" s="5" t="str">
        <f ca="1">score</f>
        <v/>
      </c>
      <c r="S4425" s="7" t="str">
        <f ca="1">rescore_svc</f>
        <v/>
      </c>
      <c r="U4425" s="11" t="str">
        <f ca="1">price</f>
        <v/>
      </c>
      <c r="V4425" s="4"/>
      <c r="Y4425" s="388">
        <f ca="1">COUNTIFS(OFFSET($B$10, 0, 0, ROW()-9, 1), SERVICE[[#This Row],[Employee ID]], OFFSET($F$10, 0, 0, ROW()-9, 1), SERVICE[[#This Row],[Resources Role]])</f>
        <v>0</v>
      </c>
      <c r="Z4425" s="388">
        <f ca="1">COUNTIFS(OFFSET($F$10, 0, 0, ROW()-9, 1), SERVICE[[#This Row],[Resources Role]], OFFSET($H$10, 0, 0, ROW()-9, 1), SERVICE[[#This Row],[Booking]])</f>
        <v>0</v>
      </c>
    </row>
    <row r="4426" spans="1:26" x14ac:dyDescent="0.25">
      <c r="A4426" s="6" t="str">
        <f ca="1">no.</f>
        <v/>
      </c>
      <c r="E4426" s="4" t="str">
        <f ca="1">position</f>
        <v/>
      </c>
      <c r="J4426" s="318"/>
      <c r="M4426" s="4"/>
      <c r="O4426" s="6"/>
      <c r="Q4426" s="20"/>
      <c r="R4426" s="5" t="str">
        <f ca="1">score</f>
        <v/>
      </c>
      <c r="S4426" s="7" t="str">
        <f ca="1">rescore_svc</f>
        <v/>
      </c>
      <c r="U4426" s="11" t="str">
        <f ca="1">price</f>
        <v/>
      </c>
      <c r="V4426" s="4"/>
      <c r="Y4426" s="388">
        <f ca="1">COUNTIFS(OFFSET($B$10, 0, 0, ROW()-9, 1), SERVICE[[#This Row],[Employee ID]], OFFSET($F$10, 0, 0, ROW()-9, 1), SERVICE[[#This Row],[Resources Role]])</f>
        <v>0</v>
      </c>
      <c r="Z4426" s="388">
        <f ca="1">COUNTIFS(OFFSET($F$10, 0, 0, ROW()-9, 1), SERVICE[[#This Row],[Resources Role]], OFFSET($H$10, 0, 0, ROW()-9, 1), SERVICE[[#This Row],[Booking]])</f>
        <v>0</v>
      </c>
    </row>
    <row r="4427" spans="1:26" x14ac:dyDescent="0.25">
      <c r="A4427" s="6" t="str">
        <f ca="1">no.</f>
        <v/>
      </c>
      <c r="E4427" s="4" t="str">
        <f ca="1">position</f>
        <v/>
      </c>
      <c r="J4427" s="318"/>
      <c r="M4427" s="4"/>
      <c r="O4427" s="6"/>
      <c r="Q4427" s="20"/>
      <c r="R4427" s="5" t="str">
        <f ca="1">score</f>
        <v/>
      </c>
      <c r="S4427" s="7" t="str">
        <f ca="1">rescore_svc</f>
        <v/>
      </c>
      <c r="U4427" s="11" t="str">
        <f ca="1">price</f>
        <v/>
      </c>
      <c r="V4427" s="4"/>
      <c r="Y4427" s="388">
        <f ca="1">COUNTIFS(OFFSET($B$10, 0, 0, ROW()-9, 1), SERVICE[[#This Row],[Employee ID]], OFFSET($F$10, 0, 0, ROW()-9, 1), SERVICE[[#This Row],[Resources Role]])</f>
        <v>0</v>
      </c>
      <c r="Z4427" s="388">
        <f ca="1">COUNTIFS(OFFSET($F$10, 0, 0, ROW()-9, 1), SERVICE[[#This Row],[Resources Role]], OFFSET($H$10, 0, 0, ROW()-9, 1), SERVICE[[#This Row],[Booking]])</f>
        <v>0</v>
      </c>
    </row>
    <row r="4428" spans="1:26" x14ac:dyDescent="0.25">
      <c r="A4428" s="6" t="str">
        <f ca="1">no.</f>
        <v/>
      </c>
      <c r="E4428" s="4" t="str">
        <f ca="1">position</f>
        <v/>
      </c>
      <c r="J4428" s="318"/>
      <c r="M4428" s="4"/>
      <c r="O4428" s="6"/>
      <c r="Q4428" s="20"/>
      <c r="R4428" s="5" t="str">
        <f ca="1">score</f>
        <v/>
      </c>
      <c r="S4428" s="7" t="str">
        <f ca="1">rescore_svc</f>
        <v/>
      </c>
      <c r="U4428" s="11" t="str">
        <f ca="1">price</f>
        <v/>
      </c>
      <c r="V4428" s="4"/>
      <c r="Y4428" s="388">
        <f ca="1">COUNTIFS(OFFSET($B$10, 0, 0, ROW()-9, 1), SERVICE[[#This Row],[Employee ID]], OFFSET($F$10, 0, 0, ROW()-9, 1), SERVICE[[#This Row],[Resources Role]])</f>
        <v>0</v>
      </c>
      <c r="Z4428" s="388">
        <f ca="1">COUNTIFS(OFFSET($F$10, 0, 0, ROW()-9, 1), SERVICE[[#This Row],[Resources Role]], OFFSET($H$10, 0, 0, ROW()-9, 1), SERVICE[[#This Row],[Booking]])</f>
        <v>0</v>
      </c>
    </row>
    <row r="4429" spans="1:26" x14ac:dyDescent="0.25">
      <c r="A4429" s="6" t="str">
        <f ca="1">no.</f>
        <v/>
      </c>
      <c r="E4429" s="4" t="str">
        <f ca="1">position</f>
        <v/>
      </c>
      <c r="J4429" s="318"/>
      <c r="M4429" s="4"/>
      <c r="O4429" s="6"/>
      <c r="Q4429" s="20"/>
      <c r="R4429" s="5" t="str">
        <f ca="1">score</f>
        <v/>
      </c>
      <c r="S4429" s="7" t="str">
        <f ca="1">rescore_svc</f>
        <v/>
      </c>
      <c r="U4429" s="11" t="str">
        <f ca="1">price</f>
        <v/>
      </c>
      <c r="V4429" s="4"/>
      <c r="Y4429" s="388">
        <f ca="1">COUNTIFS(OFFSET($B$10, 0, 0, ROW()-9, 1), SERVICE[[#This Row],[Employee ID]], OFFSET($F$10, 0, 0, ROW()-9, 1), SERVICE[[#This Row],[Resources Role]])</f>
        <v>0</v>
      </c>
      <c r="Z4429" s="388">
        <f ca="1">COUNTIFS(OFFSET($F$10, 0, 0, ROW()-9, 1), SERVICE[[#This Row],[Resources Role]], OFFSET($H$10, 0, 0, ROW()-9, 1), SERVICE[[#This Row],[Booking]])</f>
        <v>0</v>
      </c>
    </row>
    <row r="4430" spans="1:26" x14ac:dyDescent="0.25">
      <c r="A4430" s="6" t="str">
        <f ca="1">no.</f>
        <v/>
      </c>
      <c r="E4430" s="4" t="str">
        <f ca="1">position</f>
        <v/>
      </c>
      <c r="J4430" s="318"/>
      <c r="M4430" s="4"/>
      <c r="O4430" s="6"/>
      <c r="Q4430" s="20"/>
      <c r="R4430" s="5" t="str">
        <f ca="1">score</f>
        <v/>
      </c>
      <c r="S4430" s="7" t="str">
        <f ca="1">rescore_svc</f>
        <v/>
      </c>
      <c r="U4430" s="11" t="str">
        <f ca="1">price</f>
        <v/>
      </c>
      <c r="V4430" s="4"/>
      <c r="Y4430" s="388">
        <f ca="1">COUNTIFS(OFFSET($B$10, 0, 0, ROW()-9, 1), SERVICE[[#This Row],[Employee ID]], OFFSET($F$10, 0, 0, ROW()-9, 1), SERVICE[[#This Row],[Resources Role]])</f>
        <v>0</v>
      </c>
      <c r="Z4430" s="388">
        <f ca="1">COUNTIFS(OFFSET($F$10, 0, 0, ROW()-9, 1), SERVICE[[#This Row],[Resources Role]], OFFSET($H$10, 0, 0, ROW()-9, 1), SERVICE[[#This Row],[Booking]])</f>
        <v>0</v>
      </c>
    </row>
    <row r="4431" spans="1:26" x14ac:dyDescent="0.25">
      <c r="A4431" s="6" t="str">
        <f ca="1">no.</f>
        <v/>
      </c>
      <c r="E4431" s="4" t="str">
        <f ca="1">position</f>
        <v/>
      </c>
      <c r="J4431" s="318"/>
      <c r="M4431" s="4"/>
      <c r="O4431" s="6"/>
      <c r="Q4431" s="20"/>
      <c r="R4431" s="5" t="str">
        <f ca="1">score</f>
        <v/>
      </c>
      <c r="S4431" s="7" t="str">
        <f ca="1">rescore_svc</f>
        <v/>
      </c>
      <c r="U4431" s="11" t="str">
        <f ca="1">price</f>
        <v/>
      </c>
      <c r="V4431" s="4"/>
      <c r="Y4431" s="388">
        <f ca="1">COUNTIFS(OFFSET($B$10, 0, 0, ROW()-9, 1), SERVICE[[#This Row],[Employee ID]], OFFSET($F$10, 0, 0, ROW()-9, 1), SERVICE[[#This Row],[Resources Role]])</f>
        <v>0</v>
      </c>
      <c r="Z4431" s="388">
        <f ca="1">COUNTIFS(OFFSET($F$10, 0, 0, ROW()-9, 1), SERVICE[[#This Row],[Resources Role]], OFFSET($H$10, 0, 0, ROW()-9, 1), SERVICE[[#This Row],[Booking]])</f>
        <v>0</v>
      </c>
    </row>
    <row r="4432" spans="1:26" x14ac:dyDescent="0.25">
      <c r="A4432" s="6" t="str">
        <f ca="1">no.</f>
        <v/>
      </c>
      <c r="E4432" s="4" t="str">
        <f ca="1">position</f>
        <v/>
      </c>
      <c r="J4432" s="318"/>
      <c r="M4432" s="4"/>
      <c r="O4432" s="6"/>
      <c r="Q4432" s="20"/>
      <c r="R4432" s="5" t="str">
        <f ca="1">score</f>
        <v/>
      </c>
      <c r="S4432" s="7" t="str">
        <f ca="1">rescore_svc</f>
        <v/>
      </c>
      <c r="U4432" s="11" t="str">
        <f ca="1">price</f>
        <v/>
      </c>
      <c r="V4432" s="4"/>
      <c r="Y4432" s="388">
        <f ca="1">COUNTIFS(OFFSET($B$10, 0, 0, ROW()-9, 1), SERVICE[[#This Row],[Employee ID]], OFFSET($F$10, 0, 0, ROW()-9, 1), SERVICE[[#This Row],[Resources Role]])</f>
        <v>0</v>
      </c>
      <c r="Z4432" s="388">
        <f ca="1">COUNTIFS(OFFSET($F$10, 0, 0, ROW()-9, 1), SERVICE[[#This Row],[Resources Role]], OFFSET($H$10, 0, 0, ROW()-9, 1), SERVICE[[#This Row],[Booking]])</f>
        <v>0</v>
      </c>
    </row>
    <row r="4433" spans="1:26" x14ac:dyDescent="0.25">
      <c r="A4433" s="6" t="str">
        <f ca="1">no.</f>
        <v/>
      </c>
      <c r="E4433" s="4" t="str">
        <f ca="1">position</f>
        <v/>
      </c>
      <c r="J4433" s="318"/>
      <c r="M4433" s="4"/>
      <c r="O4433" s="6"/>
      <c r="Q4433" s="20"/>
      <c r="R4433" s="5" t="str">
        <f ca="1">score</f>
        <v/>
      </c>
      <c r="S4433" s="7" t="str">
        <f ca="1">rescore_svc</f>
        <v/>
      </c>
      <c r="U4433" s="11" t="str">
        <f ca="1">price</f>
        <v/>
      </c>
      <c r="V4433" s="4"/>
      <c r="Y4433" s="388">
        <f ca="1">COUNTIFS(OFFSET($B$10, 0, 0, ROW()-9, 1), SERVICE[[#This Row],[Employee ID]], OFFSET($F$10, 0, 0, ROW()-9, 1), SERVICE[[#This Row],[Resources Role]])</f>
        <v>0</v>
      </c>
      <c r="Z4433" s="388">
        <f ca="1">COUNTIFS(OFFSET($F$10, 0, 0, ROW()-9, 1), SERVICE[[#This Row],[Resources Role]], OFFSET($H$10, 0, 0, ROW()-9, 1), SERVICE[[#This Row],[Booking]])</f>
        <v>0</v>
      </c>
    </row>
    <row r="4434" spans="1:26" x14ac:dyDescent="0.25">
      <c r="A4434" s="6" t="str">
        <f ca="1">no.</f>
        <v/>
      </c>
      <c r="E4434" s="4" t="str">
        <f ca="1">position</f>
        <v/>
      </c>
      <c r="J4434" s="318"/>
      <c r="M4434" s="4"/>
      <c r="O4434" s="6"/>
      <c r="Q4434" s="20"/>
      <c r="R4434" s="5" t="str">
        <f ca="1">score</f>
        <v/>
      </c>
      <c r="S4434" s="7" t="str">
        <f ca="1">rescore_svc</f>
        <v/>
      </c>
      <c r="U4434" s="11" t="str">
        <f ca="1">price</f>
        <v/>
      </c>
      <c r="V4434" s="4"/>
      <c r="Y4434" s="388">
        <f ca="1">COUNTIFS(OFFSET($B$10, 0, 0, ROW()-9, 1), SERVICE[[#This Row],[Employee ID]], OFFSET($F$10, 0, 0, ROW()-9, 1), SERVICE[[#This Row],[Resources Role]])</f>
        <v>0</v>
      </c>
      <c r="Z4434" s="388">
        <f ca="1">COUNTIFS(OFFSET($F$10, 0, 0, ROW()-9, 1), SERVICE[[#This Row],[Resources Role]], OFFSET($H$10, 0, 0, ROW()-9, 1), SERVICE[[#This Row],[Booking]])</f>
        <v>0</v>
      </c>
    </row>
    <row r="4435" spans="1:26" x14ac:dyDescent="0.25">
      <c r="A4435" s="6" t="str">
        <f ca="1">no.</f>
        <v/>
      </c>
      <c r="E4435" s="4" t="str">
        <f ca="1">position</f>
        <v/>
      </c>
      <c r="J4435" s="318"/>
      <c r="M4435" s="4"/>
      <c r="O4435" s="6"/>
      <c r="Q4435" s="20"/>
      <c r="R4435" s="5" t="str">
        <f ca="1">score</f>
        <v/>
      </c>
      <c r="S4435" s="7" t="str">
        <f ca="1">rescore_svc</f>
        <v/>
      </c>
      <c r="U4435" s="11" t="str">
        <f ca="1">price</f>
        <v/>
      </c>
      <c r="V4435" s="4"/>
      <c r="Y4435" s="388">
        <f ca="1">COUNTIFS(OFFSET($B$10, 0, 0, ROW()-9, 1), SERVICE[[#This Row],[Employee ID]], OFFSET($F$10, 0, 0, ROW()-9, 1), SERVICE[[#This Row],[Resources Role]])</f>
        <v>0</v>
      </c>
      <c r="Z4435" s="388">
        <f ca="1">COUNTIFS(OFFSET($F$10, 0, 0, ROW()-9, 1), SERVICE[[#This Row],[Resources Role]], OFFSET($H$10, 0, 0, ROW()-9, 1), SERVICE[[#This Row],[Booking]])</f>
        <v>0</v>
      </c>
    </row>
    <row r="4436" spans="1:26" x14ac:dyDescent="0.25">
      <c r="A4436" s="6" t="str">
        <f ca="1">no.</f>
        <v/>
      </c>
      <c r="E4436" s="4" t="str">
        <f ca="1">position</f>
        <v/>
      </c>
      <c r="J4436" s="318"/>
      <c r="M4436" s="4"/>
      <c r="O4436" s="6"/>
      <c r="Q4436" s="20"/>
      <c r="R4436" s="5" t="str">
        <f ca="1">score</f>
        <v/>
      </c>
      <c r="S4436" s="7" t="str">
        <f ca="1">rescore_svc</f>
        <v/>
      </c>
      <c r="U4436" s="11" t="str">
        <f ca="1">price</f>
        <v/>
      </c>
      <c r="V4436" s="4"/>
      <c r="Y4436" s="388">
        <f ca="1">COUNTIFS(OFFSET($B$10, 0, 0, ROW()-9, 1), SERVICE[[#This Row],[Employee ID]], OFFSET($F$10, 0, 0, ROW()-9, 1), SERVICE[[#This Row],[Resources Role]])</f>
        <v>0</v>
      </c>
      <c r="Z4436" s="388">
        <f ca="1">COUNTIFS(OFFSET($F$10, 0, 0, ROW()-9, 1), SERVICE[[#This Row],[Resources Role]], OFFSET($H$10, 0, 0, ROW()-9, 1), SERVICE[[#This Row],[Booking]])</f>
        <v>0</v>
      </c>
    </row>
    <row r="4437" spans="1:26" x14ac:dyDescent="0.25">
      <c r="A4437" s="6" t="str">
        <f ca="1">no.</f>
        <v/>
      </c>
      <c r="E4437" s="4" t="str">
        <f ca="1">position</f>
        <v/>
      </c>
      <c r="J4437" s="318"/>
      <c r="M4437" s="4"/>
      <c r="O4437" s="6"/>
      <c r="Q4437" s="20"/>
      <c r="R4437" s="5" t="str">
        <f ca="1">score</f>
        <v/>
      </c>
      <c r="S4437" s="7" t="str">
        <f ca="1">rescore_svc</f>
        <v/>
      </c>
      <c r="U4437" s="11" t="str">
        <f ca="1">price</f>
        <v/>
      </c>
      <c r="V4437" s="4"/>
      <c r="Y4437" s="388">
        <f ca="1">COUNTIFS(OFFSET($B$10, 0, 0, ROW()-9, 1), SERVICE[[#This Row],[Employee ID]], OFFSET($F$10, 0, 0, ROW()-9, 1), SERVICE[[#This Row],[Resources Role]])</f>
        <v>0</v>
      </c>
      <c r="Z4437" s="388">
        <f ca="1">COUNTIFS(OFFSET($F$10, 0, 0, ROW()-9, 1), SERVICE[[#This Row],[Resources Role]], OFFSET($H$10, 0, 0, ROW()-9, 1), SERVICE[[#This Row],[Booking]])</f>
        <v>0</v>
      </c>
    </row>
    <row r="4438" spans="1:26" x14ac:dyDescent="0.25">
      <c r="A4438" s="6" t="str">
        <f ca="1">no.</f>
        <v/>
      </c>
      <c r="E4438" s="4" t="str">
        <f ca="1">position</f>
        <v/>
      </c>
      <c r="J4438" s="318"/>
      <c r="M4438" s="4"/>
      <c r="O4438" s="6"/>
      <c r="Q4438" s="20"/>
      <c r="R4438" s="5" t="str">
        <f ca="1">score</f>
        <v/>
      </c>
      <c r="S4438" s="7" t="str">
        <f ca="1">rescore_svc</f>
        <v/>
      </c>
      <c r="U4438" s="11" t="str">
        <f ca="1">price</f>
        <v/>
      </c>
      <c r="V4438" s="4"/>
      <c r="Y4438" s="388">
        <f ca="1">COUNTIFS(OFFSET($B$10, 0, 0, ROW()-9, 1), SERVICE[[#This Row],[Employee ID]], OFFSET($F$10, 0, 0, ROW()-9, 1), SERVICE[[#This Row],[Resources Role]])</f>
        <v>0</v>
      </c>
      <c r="Z4438" s="388">
        <f ca="1">COUNTIFS(OFFSET($F$10, 0, 0, ROW()-9, 1), SERVICE[[#This Row],[Resources Role]], OFFSET($H$10, 0, 0, ROW()-9, 1), SERVICE[[#This Row],[Booking]])</f>
        <v>0</v>
      </c>
    </row>
    <row r="4439" spans="1:26" x14ac:dyDescent="0.25">
      <c r="A4439" s="6" t="str">
        <f ca="1">no.</f>
        <v/>
      </c>
      <c r="E4439" s="4" t="str">
        <f ca="1">position</f>
        <v/>
      </c>
      <c r="J4439" s="318"/>
      <c r="M4439" s="4"/>
      <c r="O4439" s="6"/>
      <c r="Q4439" s="20"/>
      <c r="R4439" s="5" t="str">
        <f ca="1">score</f>
        <v/>
      </c>
      <c r="S4439" s="7" t="str">
        <f ca="1">rescore_svc</f>
        <v/>
      </c>
      <c r="U4439" s="11" t="str">
        <f ca="1">price</f>
        <v/>
      </c>
      <c r="V4439" s="4"/>
      <c r="Y4439" s="388">
        <f ca="1">COUNTIFS(OFFSET($B$10, 0, 0, ROW()-9, 1), SERVICE[[#This Row],[Employee ID]], OFFSET($F$10, 0, 0, ROW()-9, 1), SERVICE[[#This Row],[Resources Role]])</f>
        <v>0</v>
      </c>
      <c r="Z4439" s="388">
        <f ca="1">COUNTIFS(OFFSET($F$10, 0, 0, ROW()-9, 1), SERVICE[[#This Row],[Resources Role]], OFFSET($H$10, 0, 0, ROW()-9, 1), SERVICE[[#This Row],[Booking]])</f>
        <v>0</v>
      </c>
    </row>
    <row r="4440" spans="1:26" x14ac:dyDescent="0.25">
      <c r="A4440" s="6" t="str">
        <f ca="1">no.</f>
        <v/>
      </c>
      <c r="E4440" s="4" t="str">
        <f ca="1">position</f>
        <v/>
      </c>
      <c r="J4440" s="318"/>
      <c r="M4440" s="4"/>
      <c r="O4440" s="6"/>
      <c r="Q4440" s="20"/>
      <c r="R4440" s="5" t="str">
        <f ca="1">score</f>
        <v/>
      </c>
      <c r="S4440" s="7" t="str">
        <f ca="1">rescore_svc</f>
        <v/>
      </c>
      <c r="U4440" s="11" t="str">
        <f ca="1">price</f>
        <v/>
      </c>
      <c r="V4440" s="4"/>
      <c r="Y4440" s="388">
        <f ca="1">COUNTIFS(OFFSET($B$10, 0, 0, ROW()-9, 1), SERVICE[[#This Row],[Employee ID]], OFFSET($F$10, 0, 0, ROW()-9, 1), SERVICE[[#This Row],[Resources Role]])</f>
        <v>0</v>
      </c>
      <c r="Z4440" s="388">
        <f ca="1">COUNTIFS(OFFSET($F$10, 0, 0, ROW()-9, 1), SERVICE[[#This Row],[Resources Role]], OFFSET($H$10, 0, 0, ROW()-9, 1), SERVICE[[#This Row],[Booking]])</f>
        <v>0</v>
      </c>
    </row>
    <row r="4441" spans="1:26" x14ac:dyDescent="0.25">
      <c r="A4441" s="6" t="str">
        <f ca="1">no.</f>
        <v/>
      </c>
      <c r="E4441" s="4" t="str">
        <f ca="1">position</f>
        <v/>
      </c>
      <c r="J4441" s="318"/>
      <c r="M4441" s="4"/>
      <c r="O4441" s="6"/>
      <c r="Q4441" s="20"/>
      <c r="R4441" s="5" t="str">
        <f ca="1">score</f>
        <v/>
      </c>
      <c r="S4441" s="7" t="str">
        <f ca="1">rescore_svc</f>
        <v/>
      </c>
      <c r="U4441" s="11" t="str">
        <f ca="1">price</f>
        <v/>
      </c>
      <c r="V4441" s="4"/>
      <c r="Y4441" s="388">
        <f ca="1">COUNTIFS(OFFSET($B$10, 0, 0, ROW()-9, 1), SERVICE[[#This Row],[Employee ID]], OFFSET($F$10, 0, 0, ROW()-9, 1), SERVICE[[#This Row],[Resources Role]])</f>
        <v>0</v>
      </c>
      <c r="Z4441" s="388">
        <f ca="1">COUNTIFS(OFFSET($F$10, 0, 0, ROW()-9, 1), SERVICE[[#This Row],[Resources Role]], OFFSET($H$10, 0, 0, ROW()-9, 1), SERVICE[[#This Row],[Booking]])</f>
        <v>0</v>
      </c>
    </row>
    <row r="4442" spans="1:26" x14ac:dyDescent="0.25">
      <c r="A4442" s="6" t="str">
        <f ca="1">no.</f>
        <v/>
      </c>
      <c r="E4442" s="4" t="str">
        <f ca="1">position</f>
        <v/>
      </c>
      <c r="J4442" s="318"/>
      <c r="M4442" s="4"/>
      <c r="O4442" s="6"/>
      <c r="Q4442" s="20"/>
      <c r="R4442" s="5" t="str">
        <f ca="1">score</f>
        <v/>
      </c>
      <c r="S4442" s="7" t="str">
        <f ca="1">rescore_svc</f>
        <v/>
      </c>
      <c r="U4442" s="11" t="str">
        <f ca="1">price</f>
        <v/>
      </c>
      <c r="V4442" s="4"/>
      <c r="Y4442" s="388">
        <f ca="1">COUNTIFS(OFFSET($B$10, 0, 0, ROW()-9, 1), SERVICE[[#This Row],[Employee ID]], OFFSET($F$10, 0, 0, ROW()-9, 1), SERVICE[[#This Row],[Resources Role]])</f>
        <v>0</v>
      </c>
      <c r="Z4442" s="388">
        <f ca="1">COUNTIFS(OFFSET($F$10, 0, 0, ROW()-9, 1), SERVICE[[#This Row],[Resources Role]], OFFSET($H$10, 0, 0, ROW()-9, 1), SERVICE[[#This Row],[Booking]])</f>
        <v>0</v>
      </c>
    </row>
    <row r="4443" spans="1:26" x14ac:dyDescent="0.25">
      <c r="A4443" s="6" t="str">
        <f ca="1">no.</f>
        <v/>
      </c>
      <c r="E4443" s="4" t="str">
        <f ca="1">position</f>
        <v/>
      </c>
      <c r="J4443" s="318"/>
      <c r="M4443" s="4"/>
      <c r="O4443" s="6"/>
      <c r="Q4443" s="20"/>
      <c r="R4443" s="5" t="str">
        <f ca="1">score</f>
        <v/>
      </c>
      <c r="S4443" s="7" t="str">
        <f ca="1">rescore_svc</f>
        <v/>
      </c>
      <c r="U4443" s="11" t="str">
        <f ca="1">price</f>
        <v/>
      </c>
      <c r="V4443" s="4"/>
      <c r="Y4443" s="388">
        <f ca="1">COUNTIFS(OFFSET($B$10, 0, 0, ROW()-9, 1), SERVICE[[#This Row],[Employee ID]], OFFSET($F$10, 0, 0, ROW()-9, 1), SERVICE[[#This Row],[Resources Role]])</f>
        <v>0</v>
      </c>
      <c r="Z4443" s="388">
        <f ca="1">COUNTIFS(OFFSET($F$10, 0, 0, ROW()-9, 1), SERVICE[[#This Row],[Resources Role]], OFFSET($H$10, 0, 0, ROW()-9, 1), SERVICE[[#This Row],[Booking]])</f>
        <v>0</v>
      </c>
    </row>
    <row r="4444" spans="1:26" x14ac:dyDescent="0.25">
      <c r="A4444" s="6" t="str">
        <f ca="1">no.</f>
        <v/>
      </c>
      <c r="E4444" s="4" t="str">
        <f ca="1">position</f>
        <v/>
      </c>
      <c r="J4444" s="318"/>
      <c r="M4444" s="4"/>
      <c r="O4444" s="6"/>
      <c r="Q4444" s="20"/>
      <c r="R4444" s="5" t="str">
        <f ca="1">score</f>
        <v/>
      </c>
      <c r="S4444" s="7" t="str">
        <f ca="1">rescore_svc</f>
        <v/>
      </c>
      <c r="U4444" s="11" t="str">
        <f ca="1">price</f>
        <v/>
      </c>
      <c r="V4444" s="4"/>
      <c r="Y4444" s="388">
        <f ca="1">COUNTIFS(OFFSET($B$10, 0, 0, ROW()-9, 1), SERVICE[[#This Row],[Employee ID]], OFFSET($F$10, 0, 0, ROW()-9, 1), SERVICE[[#This Row],[Resources Role]])</f>
        <v>0</v>
      </c>
      <c r="Z4444" s="388">
        <f ca="1">COUNTIFS(OFFSET($F$10, 0, 0, ROW()-9, 1), SERVICE[[#This Row],[Resources Role]], OFFSET($H$10, 0, 0, ROW()-9, 1), SERVICE[[#This Row],[Booking]])</f>
        <v>0</v>
      </c>
    </row>
    <row r="4445" spans="1:26" x14ac:dyDescent="0.25">
      <c r="A4445" s="6" t="str">
        <f ca="1">no.</f>
        <v/>
      </c>
      <c r="E4445" s="4" t="str">
        <f ca="1">position</f>
        <v/>
      </c>
      <c r="J4445" s="318"/>
      <c r="M4445" s="4"/>
      <c r="O4445" s="6"/>
      <c r="Q4445" s="20"/>
      <c r="R4445" s="5" t="str">
        <f ca="1">score</f>
        <v/>
      </c>
      <c r="S4445" s="7" t="str">
        <f ca="1">rescore_svc</f>
        <v/>
      </c>
      <c r="U4445" s="11" t="str">
        <f ca="1">price</f>
        <v/>
      </c>
      <c r="V4445" s="4"/>
      <c r="Y4445" s="388">
        <f ca="1">COUNTIFS(OFFSET($B$10, 0, 0, ROW()-9, 1), SERVICE[[#This Row],[Employee ID]], OFFSET($F$10, 0, 0, ROW()-9, 1), SERVICE[[#This Row],[Resources Role]])</f>
        <v>0</v>
      </c>
      <c r="Z4445" s="388">
        <f ca="1">COUNTIFS(OFFSET($F$10, 0, 0, ROW()-9, 1), SERVICE[[#This Row],[Resources Role]], OFFSET($H$10, 0, 0, ROW()-9, 1), SERVICE[[#This Row],[Booking]])</f>
        <v>0</v>
      </c>
    </row>
    <row r="4446" spans="1:26" x14ac:dyDescent="0.25">
      <c r="A4446" s="6" t="str">
        <f ca="1">no.</f>
        <v/>
      </c>
      <c r="E4446" s="4" t="str">
        <f ca="1">position</f>
        <v/>
      </c>
      <c r="J4446" s="318"/>
      <c r="M4446" s="4"/>
      <c r="O4446" s="6"/>
      <c r="Q4446" s="20"/>
      <c r="R4446" s="5" t="str">
        <f ca="1">score</f>
        <v/>
      </c>
      <c r="S4446" s="7" t="str">
        <f ca="1">rescore_svc</f>
        <v/>
      </c>
      <c r="U4446" s="11" t="str">
        <f ca="1">price</f>
        <v/>
      </c>
      <c r="V4446" s="4"/>
      <c r="Y4446" s="388">
        <f ca="1">COUNTIFS(OFFSET($B$10, 0, 0, ROW()-9, 1), SERVICE[[#This Row],[Employee ID]], OFFSET($F$10, 0, 0, ROW()-9, 1), SERVICE[[#This Row],[Resources Role]])</f>
        <v>0</v>
      </c>
      <c r="Z4446" s="388">
        <f ca="1">COUNTIFS(OFFSET($F$10, 0, 0, ROW()-9, 1), SERVICE[[#This Row],[Resources Role]], OFFSET($H$10, 0, 0, ROW()-9, 1), SERVICE[[#This Row],[Booking]])</f>
        <v>0</v>
      </c>
    </row>
    <row r="4447" spans="1:26" x14ac:dyDescent="0.25">
      <c r="A4447" s="6" t="str">
        <f ca="1">no.</f>
        <v/>
      </c>
      <c r="E4447" s="4" t="str">
        <f ca="1">position</f>
        <v/>
      </c>
      <c r="J4447" s="318"/>
      <c r="M4447" s="4"/>
      <c r="O4447" s="6"/>
      <c r="Q4447" s="20"/>
      <c r="R4447" s="5" t="str">
        <f ca="1">score</f>
        <v/>
      </c>
      <c r="S4447" s="7" t="str">
        <f ca="1">rescore_svc</f>
        <v/>
      </c>
      <c r="U4447" s="11" t="str">
        <f ca="1">price</f>
        <v/>
      </c>
      <c r="V4447" s="4"/>
      <c r="Y4447" s="388">
        <f ca="1">COUNTIFS(OFFSET($B$10, 0, 0, ROW()-9, 1), SERVICE[[#This Row],[Employee ID]], OFFSET($F$10, 0, 0, ROW()-9, 1), SERVICE[[#This Row],[Resources Role]])</f>
        <v>0</v>
      </c>
      <c r="Z4447" s="388">
        <f ca="1">COUNTIFS(OFFSET($F$10, 0, 0, ROW()-9, 1), SERVICE[[#This Row],[Resources Role]], OFFSET($H$10, 0, 0, ROW()-9, 1), SERVICE[[#This Row],[Booking]])</f>
        <v>0</v>
      </c>
    </row>
    <row r="4448" spans="1:26" x14ac:dyDescent="0.25">
      <c r="A4448" s="6" t="str">
        <f ca="1">no.</f>
        <v/>
      </c>
      <c r="E4448" s="4" t="str">
        <f ca="1">position</f>
        <v/>
      </c>
      <c r="J4448" s="318"/>
      <c r="M4448" s="4"/>
      <c r="O4448" s="6"/>
      <c r="Q4448" s="20"/>
      <c r="R4448" s="5" t="str">
        <f ca="1">score</f>
        <v/>
      </c>
      <c r="S4448" s="7" t="str">
        <f ca="1">rescore_svc</f>
        <v/>
      </c>
      <c r="U4448" s="11" t="str">
        <f ca="1">price</f>
        <v/>
      </c>
      <c r="V4448" s="4"/>
      <c r="Y4448" s="388">
        <f ca="1">COUNTIFS(OFFSET($B$10, 0, 0, ROW()-9, 1), SERVICE[[#This Row],[Employee ID]], OFFSET($F$10, 0, 0, ROW()-9, 1), SERVICE[[#This Row],[Resources Role]])</f>
        <v>0</v>
      </c>
      <c r="Z4448" s="388">
        <f ca="1">COUNTIFS(OFFSET($F$10, 0, 0, ROW()-9, 1), SERVICE[[#This Row],[Resources Role]], OFFSET($H$10, 0, 0, ROW()-9, 1), SERVICE[[#This Row],[Booking]])</f>
        <v>0</v>
      </c>
    </row>
    <row r="4449" spans="1:26" x14ac:dyDescent="0.25">
      <c r="A4449" s="6" t="str">
        <f ca="1">no.</f>
        <v/>
      </c>
      <c r="E4449" s="4" t="str">
        <f ca="1">position</f>
        <v/>
      </c>
      <c r="J4449" s="318"/>
      <c r="M4449" s="4"/>
      <c r="O4449" s="6"/>
      <c r="Q4449" s="20"/>
      <c r="R4449" s="5" t="str">
        <f ca="1">score</f>
        <v/>
      </c>
      <c r="S4449" s="7" t="str">
        <f ca="1">rescore_svc</f>
        <v/>
      </c>
      <c r="U4449" s="11" t="str">
        <f ca="1">price</f>
        <v/>
      </c>
      <c r="V4449" s="4"/>
      <c r="Y4449" s="388">
        <f ca="1">COUNTIFS(OFFSET($B$10, 0, 0, ROW()-9, 1), SERVICE[[#This Row],[Employee ID]], OFFSET($F$10, 0, 0, ROW()-9, 1), SERVICE[[#This Row],[Resources Role]])</f>
        <v>0</v>
      </c>
      <c r="Z4449" s="388">
        <f ca="1">COUNTIFS(OFFSET($F$10, 0, 0, ROW()-9, 1), SERVICE[[#This Row],[Resources Role]], OFFSET($H$10, 0, 0, ROW()-9, 1), SERVICE[[#This Row],[Booking]])</f>
        <v>0</v>
      </c>
    </row>
    <row r="4450" spans="1:26" x14ac:dyDescent="0.25">
      <c r="A4450" s="6" t="str">
        <f ca="1">no.</f>
        <v/>
      </c>
      <c r="E4450" s="4" t="str">
        <f ca="1">position</f>
        <v/>
      </c>
      <c r="J4450" s="318"/>
      <c r="M4450" s="4"/>
      <c r="O4450" s="6"/>
      <c r="Q4450" s="20"/>
      <c r="R4450" s="5" t="str">
        <f ca="1">score</f>
        <v/>
      </c>
      <c r="S4450" s="7" t="str">
        <f ca="1">rescore_svc</f>
        <v/>
      </c>
      <c r="U4450" s="11" t="str">
        <f ca="1">price</f>
        <v/>
      </c>
      <c r="V4450" s="4"/>
      <c r="Y4450" s="388">
        <f ca="1">COUNTIFS(OFFSET($B$10, 0, 0, ROW()-9, 1), SERVICE[[#This Row],[Employee ID]], OFFSET($F$10, 0, 0, ROW()-9, 1), SERVICE[[#This Row],[Resources Role]])</f>
        <v>0</v>
      </c>
      <c r="Z4450" s="388">
        <f ca="1">COUNTIFS(OFFSET($F$10, 0, 0, ROW()-9, 1), SERVICE[[#This Row],[Resources Role]], OFFSET($H$10, 0, 0, ROW()-9, 1), SERVICE[[#This Row],[Booking]])</f>
        <v>0</v>
      </c>
    </row>
    <row r="4451" spans="1:26" x14ac:dyDescent="0.25">
      <c r="A4451" s="6" t="str">
        <f ca="1">no.</f>
        <v/>
      </c>
      <c r="E4451" s="4" t="str">
        <f ca="1">position</f>
        <v/>
      </c>
      <c r="J4451" s="318"/>
      <c r="M4451" s="4"/>
      <c r="O4451" s="6"/>
      <c r="Q4451" s="20"/>
      <c r="R4451" s="5" t="str">
        <f ca="1">score</f>
        <v/>
      </c>
      <c r="S4451" s="7" t="str">
        <f ca="1">rescore_svc</f>
        <v/>
      </c>
      <c r="U4451" s="11" t="str">
        <f ca="1">price</f>
        <v/>
      </c>
      <c r="V4451" s="4"/>
      <c r="Y4451" s="388">
        <f ca="1">COUNTIFS(OFFSET($B$10, 0, 0, ROW()-9, 1), SERVICE[[#This Row],[Employee ID]], OFFSET($F$10, 0, 0, ROW()-9, 1), SERVICE[[#This Row],[Resources Role]])</f>
        <v>0</v>
      </c>
      <c r="Z4451" s="388">
        <f ca="1">COUNTIFS(OFFSET($F$10, 0, 0, ROW()-9, 1), SERVICE[[#This Row],[Resources Role]], OFFSET($H$10, 0, 0, ROW()-9, 1), SERVICE[[#This Row],[Booking]])</f>
        <v>0</v>
      </c>
    </row>
    <row r="4452" spans="1:26" x14ac:dyDescent="0.25">
      <c r="A4452" s="6" t="str">
        <f ca="1">no.</f>
        <v/>
      </c>
      <c r="E4452" s="4" t="str">
        <f ca="1">position</f>
        <v/>
      </c>
      <c r="J4452" s="318"/>
      <c r="M4452" s="4"/>
      <c r="O4452" s="6"/>
      <c r="Q4452" s="20"/>
      <c r="R4452" s="5" t="str">
        <f ca="1">score</f>
        <v/>
      </c>
      <c r="S4452" s="7" t="str">
        <f ca="1">rescore_svc</f>
        <v/>
      </c>
      <c r="U4452" s="11" t="str">
        <f ca="1">price</f>
        <v/>
      </c>
      <c r="V4452" s="4"/>
      <c r="Y4452" s="388">
        <f ca="1">COUNTIFS(OFFSET($B$10, 0, 0, ROW()-9, 1), SERVICE[[#This Row],[Employee ID]], OFFSET($F$10, 0, 0, ROW()-9, 1), SERVICE[[#This Row],[Resources Role]])</f>
        <v>0</v>
      </c>
      <c r="Z4452" s="388">
        <f ca="1">COUNTIFS(OFFSET($F$10, 0, 0, ROW()-9, 1), SERVICE[[#This Row],[Resources Role]], OFFSET($H$10, 0, 0, ROW()-9, 1), SERVICE[[#This Row],[Booking]])</f>
        <v>0</v>
      </c>
    </row>
    <row r="4453" spans="1:26" x14ac:dyDescent="0.25">
      <c r="A4453" s="6" t="str">
        <f ca="1">no.</f>
        <v/>
      </c>
      <c r="E4453" s="4" t="str">
        <f ca="1">position</f>
        <v/>
      </c>
      <c r="J4453" s="318"/>
      <c r="M4453" s="4"/>
      <c r="O4453" s="6"/>
      <c r="Q4453" s="20"/>
      <c r="R4453" s="5" t="str">
        <f ca="1">score</f>
        <v/>
      </c>
      <c r="S4453" s="7" t="str">
        <f ca="1">rescore_svc</f>
        <v/>
      </c>
      <c r="U4453" s="11" t="str">
        <f ca="1">price</f>
        <v/>
      </c>
      <c r="V4453" s="4"/>
      <c r="Y4453" s="388">
        <f ca="1">COUNTIFS(OFFSET($B$10, 0, 0, ROW()-9, 1), SERVICE[[#This Row],[Employee ID]], OFFSET($F$10, 0, 0, ROW()-9, 1), SERVICE[[#This Row],[Resources Role]])</f>
        <v>0</v>
      </c>
      <c r="Z4453" s="388">
        <f ca="1">COUNTIFS(OFFSET($F$10, 0, 0, ROW()-9, 1), SERVICE[[#This Row],[Resources Role]], OFFSET($H$10, 0, 0, ROW()-9, 1), SERVICE[[#This Row],[Booking]])</f>
        <v>0</v>
      </c>
    </row>
    <row r="4454" spans="1:26" x14ac:dyDescent="0.25">
      <c r="A4454" s="6" t="str">
        <f ca="1">no.</f>
        <v/>
      </c>
      <c r="E4454" s="4" t="str">
        <f ca="1">position</f>
        <v/>
      </c>
      <c r="J4454" s="318"/>
      <c r="M4454" s="4"/>
      <c r="O4454" s="6"/>
      <c r="Q4454" s="20"/>
      <c r="R4454" s="5" t="str">
        <f ca="1">score</f>
        <v/>
      </c>
      <c r="S4454" s="7" t="str">
        <f ca="1">rescore_svc</f>
        <v/>
      </c>
      <c r="U4454" s="11" t="str">
        <f ca="1">price</f>
        <v/>
      </c>
      <c r="V4454" s="4"/>
      <c r="Y4454" s="388">
        <f ca="1">COUNTIFS(OFFSET($B$10, 0, 0, ROW()-9, 1), SERVICE[[#This Row],[Employee ID]], OFFSET($F$10, 0, 0, ROW()-9, 1), SERVICE[[#This Row],[Resources Role]])</f>
        <v>0</v>
      </c>
      <c r="Z4454" s="388">
        <f ca="1">COUNTIFS(OFFSET($F$10, 0, 0, ROW()-9, 1), SERVICE[[#This Row],[Resources Role]], OFFSET($H$10, 0, 0, ROW()-9, 1), SERVICE[[#This Row],[Booking]])</f>
        <v>0</v>
      </c>
    </row>
    <row r="4455" spans="1:26" x14ac:dyDescent="0.25">
      <c r="A4455" s="6" t="str">
        <f ca="1">no.</f>
        <v/>
      </c>
      <c r="E4455" s="4" t="str">
        <f ca="1">position</f>
        <v/>
      </c>
      <c r="J4455" s="318"/>
      <c r="M4455" s="4"/>
      <c r="O4455" s="6"/>
      <c r="Q4455" s="20"/>
      <c r="R4455" s="5" t="str">
        <f ca="1">score</f>
        <v/>
      </c>
      <c r="S4455" s="7" t="str">
        <f ca="1">rescore_svc</f>
        <v/>
      </c>
      <c r="U4455" s="11" t="str">
        <f ca="1">price</f>
        <v/>
      </c>
      <c r="V4455" s="4"/>
      <c r="Y4455" s="388">
        <f ca="1">COUNTIFS(OFFSET($B$10, 0, 0, ROW()-9, 1), SERVICE[[#This Row],[Employee ID]], OFFSET($F$10, 0, 0, ROW()-9, 1), SERVICE[[#This Row],[Resources Role]])</f>
        <v>0</v>
      </c>
      <c r="Z4455" s="388">
        <f ca="1">COUNTIFS(OFFSET($F$10, 0, 0, ROW()-9, 1), SERVICE[[#This Row],[Resources Role]], OFFSET($H$10, 0, 0, ROW()-9, 1), SERVICE[[#This Row],[Booking]])</f>
        <v>0</v>
      </c>
    </row>
    <row r="4456" spans="1:26" x14ac:dyDescent="0.25">
      <c r="A4456" s="6" t="str">
        <f ca="1">no.</f>
        <v/>
      </c>
      <c r="E4456" s="4" t="str">
        <f ca="1">position</f>
        <v/>
      </c>
      <c r="J4456" s="318"/>
      <c r="M4456" s="4"/>
      <c r="O4456" s="6"/>
      <c r="Q4456" s="20"/>
      <c r="R4456" s="5" t="str">
        <f ca="1">score</f>
        <v/>
      </c>
      <c r="S4456" s="7" t="str">
        <f ca="1">rescore_svc</f>
        <v/>
      </c>
      <c r="U4456" s="11" t="str">
        <f ca="1">price</f>
        <v/>
      </c>
      <c r="V4456" s="4"/>
      <c r="Y4456" s="388">
        <f ca="1">COUNTIFS(OFFSET($B$10, 0, 0, ROW()-9, 1), SERVICE[[#This Row],[Employee ID]], OFFSET($F$10, 0, 0, ROW()-9, 1), SERVICE[[#This Row],[Resources Role]])</f>
        <v>0</v>
      </c>
      <c r="Z4456" s="388">
        <f ca="1">COUNTIFS(OFFSET($F$10, 0, 0, ROW()-9, 1), SERVICE[[#This Row],[Resources Role]], OFFSET($H$10, 0, 0, ROW()-9, 1), SERVICE[[#This Row],[Booking]])</f>
        <v>0</v>
      </c>
    </row>
    <row r="4457" spans="1:26" x14ac:dyDescent="0.25">
      <c r="A4457" s="6" t="str">
        <f ca="1">no.</f>
        <v/>
      </c>
      <c r="E4457" s="4" t="str">
        <f ca="1">position</f>
        <v/>
      </c>
      <c r="J4457" s="318"/>
      <c r="M4457" s="4"/>
      <c r="O4457" s="6"/>
      <c r="Q4457" s="20"/>
      <c r="R4457" s="5" t="str">
        <f ca="1">score</f>
        <v/>
      </c>
      <c r="S4457" s="7" t="str">
        <f ca="1">rescore_svc</f>
        <v/>
      </c>
      <c r="U4457" s="11" t="str">
        <f ca="1">price</f>
        <v/>
      </c>
      <c r="V4457" s="4"/>
      <c r="Y4457" s="388">
        <f ca="1">COUNTIFS(OFFSET($B$10, 0, 0, ROW()-9, 1), SERVICE[[#This Row],[Employee ID]], OFFSET($F$10, 0, 0, ROW()-9, 1), SERVICE[[#This Row],[Resources Role]])</f>
        <v>0</v>
      </c>
      <c r="Z4457" s="388">
        <f ca="1">COUNTIFS(OFFSET($F$10, 0, 0, ROW()-9, 1), SERVICE[[#This Row],[Resources Role]], OFFSET($H$10, 0, 0, ROW()-9, 1), SERVICE[[#This Row],[Booking]])</f>
        <v>0</v>
      </c>
    </row>
    <row r="4458" spans="1:26" x14ac:dyDescent="0.25">
      <c r="A4458" s="6" t="str">
        <f ca="1">no.</f>
        <v/>
      </c>
      <c r="E4458" s="4" t="str">
        <f ca="1">position</f>
        <v/>
      </c>
      <c r="J4458" s="318"/>
      <c r="M4458" s="4"/>
      <c r="O4458" s="6"/>
      <c r="Q4458" s="20"/>
      <c r="R4458" s="5" t="str">
        <f ca="1">score</f>
        <v/>
      </c>
      <c r="S4458" s="7" t="str">
        <f ca="1">rescore_svc</f>
        <v/>
      </c>
      <c r="U4458" s="11" t="str">
        <f ca="1">price</f>
        <v/>
      </c>
      <c r="V4458" s="4"/>
      <c r="Y4458" s="388">
        <f ca="1">COUNTIFS(OFFSET($B$10, 0, 0, ROW()-9, 1), SERVICE[[#This Row],[Employee ID]], OFFSET($F$10, 0, 0, ROW()-9, 1), SERVICE[[#This Row],[Resources Role]])</f>
        <v>0</v>
      </c>
      <c r="Z4458" s="388">
        <f ca="1">COUNTIFS(OFFSET($F$10, 0, 0, ROW()-9, 1), SERVICE[[#This Row],[Resources Role]], OFFSET($H$10, 0, 0, ROW()-9, 1), SERVICE[[#This Row],[Booking]])</f>
        <v>0</v>
      </c>
    </row>
    <row r="4459" spans="1:26" x14ac:dyDescent="0.25">
      <c r="A4459" s="6" t="str">
        <f ca="1">no.</f>
        <v/>
      </c>
      <c r="E4459" s="4" t="str">
        <f ca="1">position</f>
        <v/>
      </c>
      <c r="J4459" s="318"/>
      <c r="M4459" s="4"/>
      <c r="O4459" s="6"/>
      <c r="Q4459" s="20"/>
      <c r="R4459" s="5" t="str">
        <f ca="1">score</f>
        <v/>
      </c>
      <c r="S4459" s="7" t="str">
        <f ca="1">rescore_svc</f>
        <v/>
      </c>
      <c r="U4459" s="11" t="str">
        <f ca="1">price</f>
        <v/>
      </c>
      <c r="V4459" s="4"/>
      <c r="Y4459" s="388">
        <f ca="1">COUNTIFS(OFFSET($B$10, 0, 0, ROW()-9, 1), SERVICE[[#This Row],[Employee ID]], OFFSET($F$10, 0, 0, ROW()-9, 1), SERVICE[[#This Row],[Resources Role]])</f>
        <v>0</v>
      </c>
      <c r="Z4459" s="388">
        <f ca="1">COUNTIFS(OFFSET($F$10, 0, 0, ROW()-9, 1), SERVICE[[#This Row],[Resources Role]], OFFSET($H$10, 0, 0, ROW()-9, 1), SERVICE[[#This Row],[Booking]])</f>
        <v>0</v>
      </c>
    </row>
    <row r="4460" spans="1:26" x14ac:dyDescent="0.25">
      <c r="A4460" s="6" t="str">
        <f ca="1">no.</f>
        <v/>
      </c>
      <c r="E4460" s="4" t="str">
        <f ca="1">position</f>
        <v/>
      </c>
      <c r="J4460" s="318"/>
      <c r="M4460" s="4"/>
      <c r="O4460" s="6"/>
      <c r="Q4460" s="20"/>
      <c r="R4460" s="5" t="str">
        <f ca="1">score</f>
        <v/>
      </c>
      <c r="S4460" s="7" t="str">
        <f ca="1">rescore_svc</f>
        <v/>
      </c>
      <c r="U4460" s="11" t="str">
        <f ca="1">price</f>
        <v/>
      </c>
      <c r="V4460" s="4"/>
      <c r="Y4460" s="388">
        <f ca="1">COUNTIFS(OFFSET($B$10, 0, 0, ROW()-9, 1), SERVICE[[#This Row],[Employee ID]], OFFSET($F$10, 0, 0, ROW()-9, 1), SERVICE[[#This Row],[Resources Role]])</f>
        <v>0</v>
      </c>
      <c r="Z4460" s="388">
        <f ca="1">COUNTIFS(OFFSET($F$10, 0, 0, ROW()-9, 1), SERVICE[[#This Row],[Resources Role]], OFFSET($H$10, 0, 0, ROW()-9, 1), SERVICE[[#This Row],[Booking]])</f>
        <v>0</v>
      </c>
    </row>
    <row r="4461" spans="1:26" x14ac:dyDescent="0.25">
      <c r="A4461" s="6" t="str">
        <f ca="1">no.</f>
        <v/>
      </c>
      <c r="E4461" s="4" t="str">
        <f ca="1">position</f>
        <v/>
      </c>
      <c r="J4461" s="318"/>
      <c r="M4461" s="4"/>
      <c r="O4461" s="6"/>
      <c r="Q4461" s="20"/>
      <c r="R4461" s="5" t="str">
        <f ca="1">score</f>
        <v/>
      </c>
      <c r="S4461" s="7" t="str">
        <f ca="1">rescore_svc</f>
        <v/>
      </c>
      <c r="U4461" s="11" t="str">
        <f ca="1">price</f>
        <v/>
      </c>
      <c r="V4461" s="4"/>
      <c r="Y4461" s="388">
        <f ca="1">COUNTIFS(OFFSET($B$10, 0, 0, ROW()-9, 1), SERVICE[[#This Row],[Employee ID]], OFFSET($F$10, 0, 0, ROW()-9, 1), SERVICE[[#This Row],[Resources Role]])</f>
        <v>0</v>
      </c>
      <c r="Z4461" s="388">
        <f ca="1">COUNTIFS(OFFSET($F$10, 0, 0, ROW()-9, 1), SERVICE[[#This Row],[Resources Role]], OFFSET($H$10, 0, 0, ROW()-9, 1), SERVICE[[#This Row],[Booking]])</f>
        <v>0</v>
      </c>
    </row>
    <row r="4462" spans="1:26" x14ac:dyDescent="0.25">
      <c r="A4462" s="6" t="str">
        <f ca="1">no.</f>
        <v/>
      </c>
      <c r="E4462" s="4" t="str">
        <f ca="1">position</f>
        <v/>
      </c>
      <c r="J4462" s="318"/>
      <c r="M4462" s="4"/>
      <c r="O4462" s="6"/>
      <c r="Q4462" s="20"/>
      <c r="R4462" s="5" t="str">
        <f ca="1">score</f>
        <v/>
      </c>
      <c r="S4462" s="7" t="str">
        <f ca="1">rescore_svc</f>
        <v/>
      </c>
      <c r="U4462" s="11" t="str">
        <f ca="1">price</f>
        <v/>
      </c>
      <c r="V4462" s="4"/>
      <c r="Y4462" s="388">
        <f ca="1">COUNTIFS(OFFSET($B$10, 0, 0, ROW()-9, 1), SERVICE[[#This Row],[Employee ID]], OFFSET($F$10, 0, 0, ROW()-9, 1), SERVICE[[#This Row],[Resources Role]])</f>
        <v>0</v>
      </c>
      <c r="Z4462" s="388">
        <f ca="1">COUNTIFS(OFFSET($F$10, 0, 0, ROW()-9, 1), SERVICE[[#This Row],[Resources Role]], OFFSET($H$10, 0, 0, ROW()-9, 1), SERVICE[[#This Row],[Booking]])</f>
        <v>0</v>
      </c>
    </row>
    <row r="4463" spans="1:26" x14ac:dyDescent="0.25">
      <c r="A4463" s="6" t="str">
        <f ca="1">no.</f>
        <v/>
      </c>
      <c r="E4463" s="4" t="str">
        <f ca="1">position</f>
        <v/>
      </c>
      <c r="J4463" s="318"/>
      <c r="M4463" s="4"/>
      <c r="O4463" s="6"/>
      <c r="Q4463" s="20"/>
      <c r="R4463" s="5" t="str">
        <f ca="1">score</f>
        <v/>
      </c>
      <c r="S4463" s="7" t="str">
        <f ca="1">rescore_svc</f>
        <v/>
      </c>
      <c r="U4463" s="11" t="str">
        <f ca="1">price</f>
        <v/>
      </c>
      <c r="V4463" s="4"/>
      <c r="Y4463" s="388">
        <f ca="1">COUNTIFS(OFFSET($B$10, 0, 0, ROW()-9, 1), SERVICE[[#This Row],[Employee ID]], OFFSET($F$10, 0, 0, ROW()-9, 1), SERVICE[[#This Row],[Resources Role]])</f>
        <v>0</v>
      </c>
      <c r="Z4463" s="388">
        <f ca="1">COUNTIFS(OFFSET($F$10, 0, 0, ROW()-9, 1), SERVICE[[#This Row],[Resources Role]], OFFSET($H$10, 0, 0, ROW()-9, 1), SERVICE[[#This Row],[Booking]])</f>
        <v>0</v>
      </c>
    </row>
    <row r="4464" spans="1:26" x14ac:dyDescent="0.25">
      <c r="A4464" s="6" t="str">
        <f ca="1">no.</f>
        <v/>
      </c>
      <c r="E4464" s="4" t="str">
        <f ca="1">position</f>
        <v/>
      </c>
      <c r="J4464" s="318"/>
      <c r="M4464" s="4"/>
      <c r="O4464" s="6"/>
      <c r="Q4464" s="20"/>
      <c r="R4464" s="5" t="str">
        <f ca="1">score</f>
        <v/>
      </c>
      <c r="S4464" s="7" t="str">
        <f ca="1">rescore_svc</f>
        <v/>
      </c>
      <c r="U4464" s="11" t="str">
        <f ca="1">price</f>
        <v/>
      </c>
      <c r="V4464" s="4"/>
      <c r="Y4464" s="388">
        <f ca="1">COUNTIFS(OFFSET($B$10, 0, 0, ROW()-9, 1), SERVICE[[#This Row],[Employee ID]], OFFSET($F$10, 0, 0, ROW()-9, 1), SERVICE[[#This Row],[Resources Role]])</f>
        <v>0</v>
      </c>
      <c r="Z4464" s="388">
        <f ca="1">COUNTIFS(OFFSET($F$10, 0, 0, ROW()-9, 1), SERVICE[[#This Row],[Resources Role]], OFFSET($H$10, 0, 0, ROW()-9, 1), SERVICE[[#This Row],[Booking]])</f>
        <v>0</v>
      </c>
    </row>
    <row r="4465" spans="1:26" x14ac:dyDescent="0.25">
      <c r="A4465" s="6" t="str">
        <f ca="1">no.</f>
        <v/>
      </c>
      <c r="E4465" s="4" t="str">
        <f ca="1">position</f>
        <v/>
      </c>
      <c r="J4465" s="318"/>
      <c r="M4465" s="4"/>
      <c r="O4465" s="6"/>
      <c r="Q4465" s="20"/>
      <c r="R4465" s="5" t="str">
        <f ca="1">score</f>
        <v/>
      </c>
      <c r="S4465" s="7" t="str">
        <f ca="1">rescore_svc</f>
        <v/>
      </c>
      <c r="U4465" s="11" t="str">
        <f ca="1">price</f>
        <v/>
      </c>
      <c r="V4465" s="4"/>
      <c r="Y4465" s="388">
        <f ca="1">COUNTIFS(OFFSET($B$10, 0, 0, ROW()-9, 1), SERVICE[[#This Row],[Employee ID]], OFFSET($F$10, 0, 0, ROW()-9, 1), SERVICE[[#This Row],[Resources Role]])</f>
        <v>0</v>
      </c>
      <c r="Z4465" s="388">
        <f ca="1">COUNTIFS(OFFSET($F$10, 0, 0, ROW()-9, 1), SERVICE[[#This Row],[Resources Role]], OFFSET($H$10, 0, 0, ROW()-9, 1), SERVICE[[#This Row],[Booking]])</f>
        <v>0</v>
      </c>
    </row>
    <row r="4466" spans="1:26" x14ac:dyDescent="0.25">
      <c r="A4466" s="6" t="str">
        <f ca="1">no.</f>
        <v/>
      </c>
      <c r="E4466" s="4" t="str">
        <f ca="1">position</f>
        <v/>
      </c>
      <c r="J4466" s="318"/>
      <c r="M4466" s="4"/>
      <c r="O4466" s="6"/>
      <c r="Q4466" s="20"/>
      <c r="R4466" s="5" t="str">
        <f ca="1">score</f>
        <v/>
      </c>
      <c r="S4466" s="7" t="str">
        <f ca="1">rescore_svc</f>
        <v/>
      </c>
      <c r="U4466" s="11" t="str">
        <f ca="1">price</f>
        <v/>
      </c>
      <c r="V4466" s="4"/>
      <c r="Y4466" s="388">
        <f ca="1">COUNTIFS(OFFSET($B$10, 0, 0, ROW()-9, 1), SERVICE[[#This Row],[Employee ID]], OFFSET($F$10, 0, 0, ROW()-9, 1), SERVICE[[#This Row],[Resources Role]])</f>
        <v>0</v>
      </c>
      <c r="Z4466" s="388">
        <f ca="1">COUNTIFS(OFFSET($F$10, 0, 0, ROW()-9, 1), SERVICE[[#This Row],[Resources Role]], OFFSET($H$10, 0, 0, ROW()-9, 1), SERVICE[[#This Row],[Booking]])</f>
        <v>0</v>
      </c>
    </row>
    <row r="4467" spans="1:26" x14ac:dyDescent="0.25">
      <c r="A4467" s="6" t="str">
        <f ca="1">no.</f>
        <v/>
      </c>
      <c r="E4467" s="4" t="str">
        <f ca="1">position</f>
        <v/>
      </c>
      <c r="J4467" s="318"/>
      <c r="M4467" s="4"/>
      <c r="O4467" s="6"/>
      <c r="Q4467" s="20"/>
      <c r="R4467" s="5" t="str">
        <f ca="1">score</f>
        <v/>
      </c>
      <c r="S4467" s="7" t="str">
        <f ca="1">rescore_svc</f>
        <v/>
      </c>
      <c r="U4467" s="11" t="str">
        <f ca="1">price</f>
        <v/>
      </c>
      <c r="V4467" s="4"/>
      <c r="Y4467" s="388">
        <f ca="1">COUNTIFS(OFFSET($B$10, 0, 0, ROW()-9, 1), SERVICE[[#This Row],[Employee ID]], OFFSET($F$10, 0, 0, ROW()-9, 1), SERVICE[[#This Row],[Resources Role]])</f>
        <v>0</v>
      </c>
      <c r="Z4467" s="388">
        <f ca="1">COUNTIFS(OFFSET($F$10, 0, 0, ROW()-9, 1), SERVICE[[#This Row],[Resources Role]], OFFSET($H$10, 0, 0, ROW()-9, 1), SERVICE[[#This Row],[Booking]])</f>
        <v>0</v>
      </c>
    </row>
    <row r="4468" spans="1:26" x14ac:dyDescent="0.25">
      <c r="A4468" s="6" t="str">
        <f ca="1">no.</f>
        <v/>
      </c>
      <c r="E4468" s="4" t="str">
        <f ca="1">position</f>
        <v/>
      </c>
      <c r="J4468" s="318"/>
      <c r="M4468" s="4"/>
      <c r="O4468" s="6"/>
      <c r="Q4468" s="20"/>
      <c r="R4468" s="5" t="str">
        <f ca="1">score</f>
        <v/>
      </c>
      <c r="S4468" s="7" t="str">
        <f ca="1">rescore_svc</f>
        <v/>
      </c>
      <c r="U4468" s="11" t="str">
        <f ca="1">price</f>
        <v/>
      </c>
      <c r="V4468" s="4"/>
      <c r="Y4468" s="388">
        <f ca="1">COUNTIFS(OFFSET($B$10, 0, 0, ROW()-9, 1), SERVICE[[#This Row],[Employee ID]], OFFSET($F$10, 0, 0, ROW()-9, 1), SERVICE[[#This Row],[Resources Role]])</f>
        <v>0</v>
      </c>
      <c r="Z4468" s="388">
        <f ca="1">COUNTIFS(OFFSET($F$10, 0, 0, ROW()-9, 1), SERVICE[[#This Row],[Resources Role]], OFFSET($H$10, 0, 0, ROW()-9, 1), SERVICE[[#This Row],[Booking]])</f>
        <v>0</v>
      </c>
    </row>
    <row r="4469" spans="1:26" x14ac:dyDescent="0.25">
      <c r="A4469" s="6" t="str">
        <f ca="1">no.</f>
        <v/>
      </c>
      <c r="E4469" s="4" t="str">
        <f ca="1">position</f>
        <v/>
      </c>
      <c r="J4469" s="318"/>
      <c r="M4469" s="4"/>
      <c r="O4469" s="6"/>
      <c r="Q4469" s="20"/>
      <c r="R4469" s="5" t="str">
        <f ca="1">score</f>
        <v/>
      </c>
      <c r="S4469" s="7" t="str">
        <f ca="1">rescore_svc</f>
        <v/>
      </c>
      <c r="U4469" s="11" t="str">
        <f ca="1">price</f>
        <v/>
      </c>
      <c r="V4469" s="4"/>
      <c r="Y4469" s="388">
        <f ca="1">COUNTIFS(OFFSET($B$10, 0, 0, ROW()-9, 1), SERVICE[[#This Row],[Employee ID]], OFFSET($F$10, 0, 0, ROW()-9, 1), SERVICE[[#This Row],[Resources Role]])</f>
        <v>0</v>
      </c>
      <c r="Z4469" s="388">
        <f ca="1">COUNTIFS(OFFSET($F$10, 0, 0, ROW()-9, 1), SERVICE[[#This Row],[Resources Role]], OFFSET($H$10, 0, 0, ROW()-9, 1), SERVICE[[#This Row],[Booking]])</f>
        <v>0</v>
      </c>
    </row>
    <row r="4470" spans="1:26" x14ac:dyDescent="0.25">
      <c r="A4470" s="6" t="str">
        <f ca="1">no.</f>
        <v/>
      </c>
      <c r="E4470" s="4" t="str">
        <f ca="1">position</f>
        <v/>
      </c>
      <c r="J4470" s="318"/>
      <c r="M4470" s="4"/>
      <c r="O4470" s="6"/>
      <c r="Q4470" s="20"/>
      <c r="R4470" s="5" t="str">
        <f ca="1">score</f>
        <v/>
      </c>
      <c r="S4470" s="7" t="str">
        <f ca="1">rescore_svc</f>
        <v/>
      </c>
      <c r="U4470" s="11" t="str">
        <f ca="1">price</f>
        <v/>
      </c>
      <c r="V4470" s="4"/>
      <c r="Y4470" s="388">
        <f ca="1">COUNTIFS(OFFSET($B$10, 0, 0, ROW()-9, 1), SERVICE[[#This Row],[Employee ID]], OFFSET($F$10, 0, 0, ROW()-9, 1), SERVICE[[#This Row],[Resources Role]])</f>
        <v>0</v>
      </c>
      <c r="Z4470" s="388">
        <f ca="1">COUNTIFS(OFFSET($F$10, 0, 0, ROW()-9, 1), SERVICE[[#This Row],[Resources Role]], OFFSET($H$10, 0, 0, ROW()-9, 1), SERVICE[[#This Row],[Booking]])</f>
        <v>0</v>
      </c>
    </row>
    <row r="4471" spans="1:26" x14ac:dyDescent="0.25">
      <c r="A4471" s="6" t="str">
        <f ca="1">no.</f>
        <v/>
      </c>
      <c r="E4471" s="4" t="str">
        <f ca="1">position</f>
        <v/>
      </c>
      <c r="J4471" s="318"/>
      <c r="M4471" s="4"/>
      <c r="O4471" s="6"/>
      <c r="Q4471" s="20"/>
      <c r="R4471" s="5" t="str">
        <f ca="1">score</f>
        <v/>
      </c>
      <c r="S4471" s="7" t="str">
        <f ca="1">rescore_svc</f>
        <v/>
      </c>
      <c r="U4471" s="11" t="str">
        <f ca="1">price</f>
        <v/>
      </c>
      <c r="V4471" s="4"/>
      <c r="Y4471" s="388">
        <f ca="1">COUNTIFS(OFFSET($B$10, 0, 0, ROW()-9, 1), SERVICE[[#This Row],[Employee ID]], OFFSET($F$10, 0, 0, ROW()-9, 1), SERVICE[[#This Row],[Resources Role]])</f>
        <v>0</v>
      </c>
      <c r="Z4471" s="388">
        <f ca="1">COUNTIFS(OFFSET($F$10, 0, 0, ROW()-9, 1), SERVICE[[#This Row],[Resources Role]], OFFSET($H$10, 0, 0, ROW()-9, 1), SERVICE[[#This Row],[Booking]])</f>
        <v>0</v>
      </c>
    </row>
    <row r="4472" spans="1:26" x14ac:dyDescent="0.25">
      <c r="A4472" s="6" t="str">
        <f ca="1">no.</f>
        <v/>
      </c>
      <c r="E4472" s="4" t="str">
        <f ca="1">position</f>
        <v/>
      </c>
      <c r="J4472" s="318"/>
      <c r="M4472" s="4"/>
      <c r="O4472" s="6"/>
      <c r="Q4472" s="20"/>
      <c r="R4472" s="5" t="str">
        <f ca="1">score</f>
        <v/>
      </c>
      <c r="S4472" s="7" t="str">
        <f ca="1">rescore_svc</f>
        <v/>
      </c>
      <c r="U4472" s="11" t="str">
        <f ca="1">price</f>
        <v/>
      </c>
      <c r="V4472" s="4"/>
      <c r="Y4472" s="388">
        <f ca="1">COUNTIFS(OFFSET($B$10, 0, 0, ROW()-9, 1), SERVICE[[#This Row],[Employee ID]], OFFSET($F$10, 0, 0, ROW()-9, 1), SERVICE[[#This Row],[Resources Role]])</f>
        <v>0</v>
      </c>
      <c r="Z4472" s="388">
        <f ca="1">COUNTIFS(OFFSET($F$10, 0, 0, ROW()-9, 1), SERVICE[[#This Row],[Resources Role]], OFFSET($H$10, 0, 0, ROW()-9, 1), SERVICE[[#This Row],[Booking]])</f>
        <v>0</v>
      </c>
    </row>
    <row r="4473" spans="1:26" x14ac:dyDescent="0.25">
      <c r="A4473" s="6" t="str">
        <f ca="1">no.</f>
        <v/>
      </c>
      <c r="E4473" s="4" t="str">
        <f ca="1">position</f>
        <v/>
      </c>
      <c r="J4473" s="318"/>
      <c r="M4473" s="4"/>
      <c r="O4473" s="6"/>
      <c r="Q4473" s="20"/>
      <c r="R4473" s="5" t="str">
        <f ca="1">score</f>
        <v/>
      </c>
      <c r="S4473" s="7" t="str">
        <f ca="1">rescore_svc</f>
        <v/>
      </c>
      <c r="U4473" s="11" t="str">
        <f ca="1">price</f>
        <v/>
      </c>
      <c r="V4473" s="4"/>
      <c r="Y4473" s="388">
        <f ca="1">COUNTIFS(OFFSET($B$10, 0, 0, ROW()-9, 1), SERVICE[[#This Row],[Employee ID]], OFFSET($F$10, 0, 0, ROW()-9, 1), SERVICE[[#This Row],[Resources Role]])</f>
        <v>0</v>
      </c>
      <c r="Z4473" s="388">
        <f ca="1">COUNTIFS(OFFSET($F$10, 0, 0, ROW()-9, 1), SERVICE[[#This Row],[Resources Role]], OFFSET($H$10, 0, 0, ROW()-9, 1), SERVICE[[#This Row],[Booking]])</f>
        <v>0</v>
      </c>
    </row>
    <row r="4474" spans="1:26" x14ac:dyDescent="0.25">
      <c r="A4474" s="6" t="str">
        <f ca="1">no.</f>
        <v/>
      </c>
      <c r="E4474" s="4" t="str">
        <f ca="1">position</f>
        <v/>
      </c>
      <c r="J4474" s="318"/>
      <c r="M4474" s="4"/>
      <c r="O4474" s="6"/>
      <c r="Q4474" s="20"/>
      <c r="R4474" s="5" t="str">
        <f ca="1">score</f>
        <v/>
      </c>
      <c r="S4474" s="7" t="str">
        <f ca="1">rescore_svc</f>
        <v/>
      </c>
      <c r="U4474" s="11" t="str">
        <f ca="1">price</f>
        <v/>
      </c>
      <c r="V4474" s="4"/>
      <c r="Y4474" s="388">
        <f ca="1">COUNTIFS(OFFSET($B$10, 0, 0, ROW()-9, 1), SERVICE[[#This Row],[Employee ID]], OFFSET($F$10, 0, 0, ROW()-9, 1), SERVICE[[#This Row],[Resources Role]])</f>
        <v>0</v>
      </c>
      <c r="Z4474" s="388">
        <f ca="1">COUNTIFS(OFFSET($F$10, 0, 0, ROW()-9, 1), SERVICE[[#This Row],[Resources Role]], OFFSET($H$10, 0, 0, ROW()-9, 1), SERVICE[[#This Row],[Booking]])</f>
        <v>0</v>
      </c>
    </row>
    <row r="4475" spans="1:26" x14ac:dyDescent="0.25">
      <c r="A4475" s="6" t="str">
        <f ca="1">no.</f>
        <v/>
      </c>
      <c r="E4475" s="4" t="str">
        <f ca="1">position</f>
        <v/>
      </c>
      <c r="J4475" s="318"/>
      <c r="M4475" s="4"/>
      <c r="O4475" s="6"/>
      <c r="Q4475" s="20"/>
      <c r="R4475" s="5" t="str">
        <f ca="1">score</f>
        <v/>
      </c>
      <c r="S4475" s="7" t="str">
        <f ca="1">rescore_svc</f>
        <v/>
      </c>
      <c r="U4475" s="11" t="str">
        <f ca="1">price</f>
        <v/>
      </c>
      <c r="V4475" s="4"/>
      <c r="Y4475" s="388">
        <f ca="1">COUNTIFS(OFFSET($B$10, 0, 0, ROW()-9, 1), SERVICE[[#This Row],[Employee ID]], OFFSET($F$10, 0, 0, ROW()-9, 1), SERVICE[[#This Row],[Resources Role]])</f>
        <v>0</v>
      </c>
      <c r="Z4475" s="388">
        <f ca="1">COUNTIFS(OFFSET($F$10, 0, 0, ROW()-9, 1), SERVICE[[#This Row],[Resources Role]], OFFSET($H$10, 0, 0, ROW()-9, 1), SERVICE[[#This Row],[Booking]])</f>
        <v>0</v>
      </c>
    </row>
    <row r="4476" spans="1:26" x14ac:dyDescent="0.25">
      <c r="A4476" s="6" t="str">
        <f ca="1">no.</f>
        <v/>
      </c>
      <c r="E4476" s="4" t="str">
        <f ca="1">position</f>
        <v/>
      </c>
      <c r="J4476" s="318"/>
      <c r="M4476" s="4"/>
      <c r="O4476" s="6"/>
      <c r="Q4476" s="20"/>
      <c r="R4476" s="5" t="str">
        <f ca="1">score</f>
        <v/>
      </c>
      <c r="S4476" s="7" t="str">
        <f ca="1">rescore_svc</f>
        <v/>
      </c>
      <c r="U4476" s="11" t="str">
        <f ca="1">price</f>
        <v/>
      </c>
      <c r="V4476" s="4"/>
      <c r="Y4476" s="388">
        <f ca="1">COUNTIFS(OFFSET($B$10, 0, 0, ROW()-9, 1), SERVICE[[#This Row],[Employee ID]], OFFSET($F$10, 0, 0, ROW()-9, 1), SERVICE[[#This Row],[Resources Role]])</f>
        <v>0</v>
      </c>
      <c r="Z4476" s="388">
        <f ca="1">COUNTIFS(OFFSET($F$10, 0, 0, ROW()-9, 1), SERVICE[[#This Row],[Resources Role]], OFFSET($H$10, 0, 0, ROW()-9, 1), SERVICE[[#This Row],[Booking]])</f>
        <v>0</v>
      </c>
    </row>
    <row r="4477" spans="1:26" x14ac:dyDescent="0.25">
      <c r="A4477" s="6" t="str">
        <f ca="1">no.</f>
        <v/>
      </c>
      <c r="E4477" s="4" t="str">
        <f ca="1">position</f>
        <v/>
      </c>
      <c r="J4477" s="318"/>
      <c r="M4477" s="4"/>
      <c r="O4477" s="6"/>
      <c r="Q4477" s="20"/>
      <c r="R4477" s="5" t="str">
        <f ca="1">score</f>
        <v/>
      </c>
      <c r="S4477" s="7" t="str">
        <f ca="1">rescore_svc</f>
        <v/>
      </c>
      <c r="U4477" s="11" t="str">
        <f ca="1">price</f>
        <v/>
      </c>
      <c r="V4477" s="4"/>
      <c r="Y4477" s="388">
        <f ca="1">COUNTIFS(OFFSET($B$10, 0, 0, ROW()-9, 1), SERVICE[[#This Row],[Employee ID]], OFFSET($F$10, 0, 0, ROW()-9, 1), SERVICE[[#This Row],[Resources Role]])</f>
        <v>0</v>
      </c>
      <c r="Z4477" s="388">
        <f ca="1">COUNTIFS(OFFSET($F$10, 0, 0, ROW()-9, 1), SERVICE[[#This Row],[Resources Role]], OFFSET($H$10, 0, 0, ROW()-9, 1), SERVICE[[#This Row],[Booking]])</f>
        <v>0</v>
      </c>
    </row>
    <row r="4478" spans="1:26" x14ac:dyDescent="0.25">
      <c r="A4478" s="6" t="str">
        <f ca="1">no.</f>
        <v/>
      </c>
      <c r="E4478" s="4" t="str">
        <f ca="1">position</f>
        <v/>
      </c>
      <c r="J4478" s="318"/>
      <c r="M4478" s="4"/>
      <c r="O4478" s="6"/>
      <c r="Q4478" s="20"/>
      <c r="R4478" s="5" t="str">
        <f ca="1">score</f>
        <v/>
      </c>
      <c r="S4478" s="7" t="str">
        <f ca="1">rescore_svc</f>
        <v/>
      </c>
      <c r="U4478" s="11" t="str">
        <f ca="1">price</f>
        <v/>
      </c>
      <c r="V4478" s="4"/>
      <c r="Y4478" s="388">
        <f ca="1">COUNTIFS(OFFSET($B$10, 0, 0, ROW()-9, 1), SERVICE[[#This Row],[Employee ID]], OFFSET($F$10, 0, 0, ROW()-9, 1), SERVICE[[#This Row],[Resources Role]])</f>
        <v>0</v>
      </c>
      <c r="Z4478" s="388">
        <f ca="1">COUNTIFS(OFFSET($F$10, 0, 0, ROW()-9, 1), SERVICE[[#This Row],[Resources Role]], OFFSET($H$10, 0, 0, ROW()-9, 1), SERVICE[[#This Row],[Booking]])</f>
        <v>0</v>
      </c>
    </row>
    <row r="4479" spans="1:26" x14ac:dyDescent="0.25">
      <c r="A4479" s="6" t="str">
        <f ca="1">no.</f>
        <v/>
      </c>
      <c r="E4479" s="4" t="str">
        <f ca="1">position</f>
        <v/>
      </c>
      <c r="J4479" s="318"/>
      <c r="M4479" s="4"/>
      <c r="O4479" s="6"/>
      <c r="Q4479" s="20"/>
      <c r="R4479" s="5" t="str">
        <f ca="1">score</f>
        <v/>
      </c>
      <c r="S4479" s="7" t="str">
        <f ca="1">rescore_svc</f>
        <v/>
      </c>
      <c r="U4479" s="11" t="str">
        <f ca="1">price</f>
        <v/>
      </c>
      <c r="V4479" s="4"/>
      <c r="Y4479" s="388">
        <f ca="1">COUNTIFS(OFFSET($B$10, 0, 0, ROW()-9, 1), SERVICE[[#This Row],[Employee ID]], OFFSET($F$10, 0, 0, ROW()-9, 1), SERVICE[[#This Row],[Resources Role]])</f>
        <v>0</v>
      </c>
      <c r="Z4479" s="388">
        <f ca="1">COUNTIFS(OFFSET($F$10, 0, 0, ROW()-9, 1), SERVICE[[#This Row],[Resources Role]], OFFSET($H$10, 0, 0, ROW()-9, 1), SERVICE[[#This Row],[Booking]])</f>
        <v>0</v>
      </c>
    </row>
    <row r="4480" spans="1:26" x14ac:dyDescent="0.25">
      <c r="A4480" s="6" t="str">
        <f ca="1">no.</f>
        <v/>
      </c>
      <c r="E4480" s="4" t="str">
        <f ca="1">position</f>
        <v/>
      </c>
      <c r="J4480" s="318"/>
      <c r="M4480" s="4"/>
      <c r="O4480" s="6"/>
      <c r="Q4480" s="20"/>
      <c r="R4480" s="5" t="str">
        <f ca="1">score</f>
        <v/>
      </c>
      <c r="S4480" s="7" t="str">
        <f ca="1">rescore_svc</f>
        <v/>
      </c>
      <c r="U4480" s="11" t="str">
        <f ca="1">price</f>
        <v/>
      </c>
      <c r="V4480" s="4"/>
      <c r="Y4480" s="388">
        <f ca="1">COUNTIFS(OFFSET($B$10, 0, 0, ROW()-9, 1), SERVICE[[#This Row],[Employee ID]], OFFSET($F$10, 0, 0, ROW()-9, 1), SERVICE[[#This Row],[Resources Role]])</f>
        <v>0</v>
      </c>
      <c r="Z4480" s="388">
        <f ca="1">COUNTIFS(OFFSET($F$10, 0, 0, ROW()-9, 1), SERVICE[[#This Row],[Resources Role]], OFFSET($H$10, 0, 0, ROW()-9, 1), SERVICE[[#This Row],[Booking]])</f>
        <v>0</v>
      </c>
    </row>
    <row r="4481" spans="1:26" x14ac:dyDescent="0.25">
      <c r="A4481" s="6" t="str">
        <f ca="1">no.</f>
        <v/>
      </c>
      <c r="E4481" s="4" t="str">
        <f ca="1">position</f>
        <v/>
      </c>
      <c r="J4481" s="318"/>
      <c r="M4481" s="4"/>
      <c r="O4481" s="6"/>
      <c r="Q4481" s="20"/>
      <c r="R4481" s="5" t="str">
        <f ca="1">score</f>
        <v/>
      </c>
      <c r="S4481" s="7" t="str">
        <f ca="1">rescore_svc</f>
        <v/>
      </c>
      <c r="U4481" s="11" t="str">
        <f ca="1">price</f>
        <v/>
      </c>
      <c r="V4481" s="4"/>
      <c r="Y4481" s="388">
        <f ca="1">COUNTIFS(OFFSET($B$10, 0, 0, ROW()-9, 1), SERVICE[[#This Row],[Employee ID]], OFFSET($F$10, 0, 0, ROW()-9, 1), SERVICE[[#This Row],[Resources Role]])</f>
        <v>0</v>
      </c>
      <c r="Z4481" s="388">
        <f ca="1">COUNTIFS(OFFSET($F$10, 0, 0, ROW()-9, 1), SERVICE[[#This Row],[Resources Role]], OFFSET($H$10, 0, 0, ROW()-9, 1), SERVICE[[#This Row],[Booking]])</f>
        <v>0</v>
      </c>
    </row>
    <row r="4482" spans="1:26" x14ac:dyDescent="0.25">
      <c r="A4482" s="6" t="str">
        <f ca="1">no.</f>
        <v/>
      </c>
      <c r="E4482" s="4" t="str">
        <f ca="1">position</f>
        <v/>
      </c>
      <c r="J4482" s="318"/>
      <c r="M4482" s="4"/>
      <c r="O4482" s="6"/>
      <c r="Q4482" s="20"/>
      <c r="R4482" s="5" t="str">
        <f ca="1">score</f>
        <v/>
      </c>
      <c r="S4482" s="7" t="str">
        <f ca="1">rescore_svc</f>
        <v/>
      </c>
      <c r="U4482" s="11" t="str">
        <f ca="1">price</f>
        <v/>
      </c>
      <c r="V4482" s="4"/>
      <c r="Y4482" s="388">
        <f ca="1">COUNTIFS(OFFSET($B$10, 0, 0, ROW()-9, 1), SERVICE[[#This Row],[Employee ID]], OFFSET($F$10, 0, 0, ROW()-9, 1), SERVICE[[#This Row],[Resources Role]])</f>
        <v>0</v>
      </c>
      <c r="Z4482" s="388">
        <f ca="1">COUNTIFS(OFFSET($F$10, 0, 0, ROW()-9, 1), SERVICE[[#This Row],[Resources Role]], OFFSET($H$10, 0, 0, ROW()-9, 1), SERVICE[[#This Row],[Booking]])</f>
        <v>0</v>
      </c>
    </row>
    <row r="4483" spans="1:26" x14ac:dyDescent="0.25">
      <c r="A4483" s="6" t="str">
        <f ca="1">no.</f>
        <v/>
      </c>
      <c r="E4483" s="4" t="str">
        <f ca="1">position</f>
        <v/>
      </c>
      <c r="J4483" s="318"/>
      <c r="M4483" s="4"/>
      <c r="O4483" s="6"/>
      <c r="Q4483" s="20"/>
      <c r="R4483" s="5" t="str">
        <f ca="1">score</f>
        <v/>
      </c>
      <c r="S4483" s="7" t="str">
        <f ca="1">rescore_svc</f>
        <v/>
      </c>
      <c r="U4483" s="11" t="str">
        <f ca="1">price</f>
        <v/>
      </c>
      <c r="V4483" s="4"/>
      <c r="Y4483" s="388">
        <f ca="1">COUNTIFS(OFFSET($B$10, 0, 0, ROW()-9, 1), SERVICE[[#This Row],[Employee ID]], OFFSET($F$10, 0, 0, ROW()-9, 1), SERVICE[[#This Row],[Resources Role]])</f>
        <v>0</v>
      </c>
      <c r="Z4483" s="388">
        <f ca="1">COUNTIFS(OFFSET($F$10, 0, 0, ROW()-9, 1), SERVICE[[#This Row],[Resources Role]], OFFSET($H$10, 0, 0, ROW()-9, 1), SERVICE[[#This Row],[Booking]])</f>
        <v>0</v>
      </c>
    </row>
    <row r="4484" spans="1:26" x14ac:dyDescent="0.25">
      <c r="A4484" s="6" t="str">
        <f ca="1">no.</f>
        <v/>
      </c>
      <c r="E4484" s="4" t="str">
        <f ca="1">position</f>
        <v/>
      </c>
      <c r="J4484" s="318"/>
      <c r="M4484" s="4"/>
      <c r="O4484" s="6"/>
      <c r="Q4484" s="20"/>
      <c r="R4484" s="5" t="str">
        <f ca="1">score</f>
        <v/>
      </c>
      <c r="S4484" s="7" t="str">
        <f ca="1">rescore_svc</f>
        <v/>
      </c>
      <c r="U4484" s="11" t="str">
        <f ca="1">price</f>
        <v/>
      </c>
      <c r="V4484" s="4"/>
      <c r="Y4484" s="388">
        <f ca="1">COUNTIFS(OFFSET($B$10, 0, 0, ROW()-9, 1), SERVICE[[#This Row],[Employee ID]], OFFSET($F$10, 0, 0, ROW()-9, 1), SERVICE[[#This Row],[Resources Role]])</f>
        <v>0</v>
      </c>
      <c r="Z4484" s="388">
        <f ca="1">COUNTIFS(OFFSET($F$10, 0, 0, ROW()-9, 1), SERVICE[[#This Row],[Resources Role]], OFFSET($H$10, 0, 0, ROW()-9, 1), SERVICE[[#This Row],[Booking]])</f>
        <v>0</v>
      </c>
    </row>
    <row r="4485" spans="1:26" x14ac:dyDescent="0.25">
      <c r="A4485" s="6" t="str">
        <f ca="1">no.</f>
        <v/>
      </c>
      <c r="E4485" s="4" t="str">
        <f ca="1">position</f>
        <v/>
      </c>
      <c r="J4485" s="318"/>
      <c r="M4485" s="4"/>
      <c r="O4485" s="6"/>
      <c r="Q4485" s="20"/>
      <c r="R4485" s="5" t="str">
        <f ca="1">score</f>
        <v/>
      </c>
      <c r="S4485" s="7" t="str">
        <f ca="1">rescore_svc</f>
        <v/>
      </c>
      <c r="U4485" s="11" t="str">
        <f ca="1">price</f>
        <v/>
      </c>
      <c r="V4485" s="4"/>
      <c r="Y4485" s="388">
        <f ca="1">COUNTIFS(OFFSET($B$10, 0, 0, ROW()-9, 1), SERVICE[[#This Row],[Employee ID]], OFFSET($F$10, 0, 0, ROW()-9, 1), SERVICE[[#This Row],[Resources Role]])</f>
        <v>0</v>
      </c>
      <c r="Z4485" s="388">
        <f ca="1">COUNTIFS(OFFSET($F$10, 0, 0, ROW()-9, 1), SERVICE[[#This Row],[Resources Role]], OFFSET($H$10, 0, 0, ROW()-9, 1), SERVICE[[#This Row],[Booking]])</f>
        <v>0</v>
      </c>
    </row>
    <row r="4486" spans="1:26" x14ac:dyDescent="0.25">
      <c r="A4486" s="6" t="str">
        <f ca="1">no.</f>
        <v/>
      </c>
      <c r="E4486" s="4" t="str">
        <f ca="1">position</f>
        <v/>
      </c>
      <c r="J4486" s="318"/>
      <c r="M4486" s="4"/>
      <c r="O4486" s="6"/>
      <c r="Q4486" s="20"/>
      <c r="R4486" s="5" t="str">
        <f ca="1">score</f>
        <v/>
      </c>
      <c r="S4486" s="7" t="str">
        <f ca="1">rescore_svc</f>
        <v/>
      </c>
      <c r="U4486" s="11" t="str">
        <f ca="1">price</f>
        <v/>
      </c>
      <c r="V4486" s="4"/>
      <c r="Y4486" s="388">
        <f ca="1">COUNTIFS(OFFSET($B$10, 0, 0, ROW()-9, 1), SERVICE[[#This Row],[Employee ID]], OFFSET($F$10, 0, 0, ROW()-9, 1), SERVICE[[#This Row],[Resources Role]])</f>
        <v>0</v>
      </c>
      <c r="Z4486" s="388">
        <f ca="1">COUNTIFS(OFFSET($F$10, 0, 0, ROW()-9, 1), SERVICE[[#This Row],[Resources Role]], OFFSET($H$10, 0, 0, ROW()-9, 1), SERVICE[[#This Row],[Booking]])</f>
        <v>0</v>
      </c>
    </row>
    <row r="4487" spans="1:26" x14ac:dyDescent="0.25">
      <c r="A4487" s="6" t="str">
        <f ca="1">no.</f>
        <v/>
      </c>
      <c r="E4487" s="4" t="str">
        <f ca="1">position</f>
        <v/>
      </c>
      <c r="J4487" s="318"/>
      <c r="M4487" s="4"/>
      <c r="O4487" s="6"/>
      <c r="Q4487" s="20"/>
      <c r="R4487" s="5" t="str">
        <f ca="1">score</f>
        <v/>
      </c>
      <c r="S4487" s="7" t="str">
        <f ca="1">rescore_svc</f>
        <v/>
      </c>
      <c r="U4487" s="11" t="str">
        <f ca="1">price</f>
        <v/>
      </c>
      <c r="V4487" s="4"/>
      <c r="Y4487" s="388">
        <f ca="1">COUNTIFS(OFFSET($B$10, 0, 0, ROW()-9, 1), SERVICE[[#This Row],[Employee ID]], OFFSET($F$10, 0, 0, ROW()-9, 1), SERVICE[[#This Row],[Resources Role]])</f>
        <v>0</v>
      </c>
      <c r="Z4487" s="388">
        <f ca="1">COUNTIFS(OFFSET($F$10, 0, 0, ROW()-9, 1), SERVICE[[#This Row],[Resources Role]], OFFSET($H$10, 0, 0, ROW()-9, 1), SERVICE[[#This Row],[Booking]])</f>
        <v>0</v>
      </c>
    </row>
    <row r="4488" spans="1:26" x14ac:dyDescent="0.25">
      <c r="A4488" s="6" t="str">
        <f ca="1">no.</f>
        <v/>
      </c>
      <c r="E4488" s="4" t="str">
        <f ca="1">position</f>
        <v/>
      </c>
      <c r="J4488" s="318"/>
      <c r="M4488" s="4"/>
      <c r="O4488" s="6"/>
      <c r="Q4488" s="20"/>
      <c r="R4488" s="5" t="str">
        <f ca="1">score</f>
        <v/>
      </c>
      <c r="S4488" s="7" t="str">
        <f ca="1">rescore_svc</f>
        <v/>
      </c>
      <c r="U4488" s="11" t="str">
        <f ca="1">price</f>
        <v/>
      </c>
      <c r="V4488" s="4"/>
      <c r="Y4488" s="388">
        <f ca="1">COUNTIFS(OFFSET($B$10, 0, 0, ROW()-9, 1), SERVICE[[#This Row],[Employee ID]], OFFSET($F$10, 0, 0, ROW()-9, 1), SERVICE[[#This Row],[Resources Role]])</f>
        <v>0</v>
      </c>
      <c r="Z4488" s="388">
        <f ca="1">COUNTIFS(OFFSET($F$10, 0, 0, ROW()-9, 1), SERVICE[[#This Row],[Resources Role]], OFFSET($H$10, 0, 0, ROW()-9, 1), SERVICE[[#This Row],[Booking]])</f>
        <v>0</v>
      </c>
    </row>
    <row r="4489" spans="1:26" x14ac:dyDescent="0.25">
      <c r="A4489" s="6" t="str">
        <f ca="1">no.</f>
        <v/>
      </c>
      <c r="E4489" s="4" t="str">
        <f ca="1">position</f>
        <v/>
      </c>
      <c r="J4489" s="318"/>
      <c r="M4489" s="4"/>
      <c r="O4489" s="6"/>
      <c r="Q4489" s="20"/>
      <c r="R4489" s="5" t="str">
        <f ca="1">score</f>
        <v/>
      </c>
      <c r="S4489" s="7" t="str">
        <f ca="1">rescore_svc</f>
        <v/>
      </c>
      <c r="U4489" s="11" t="str">
        <f ca="1">price</f>
        <v/>
      </c>
      <c r="V4489" s="4"/>
      <c r="Y4489" s="388">
        <f ca="1">COUNTIFS(OFFSET($B$10, 0, 0, ROW()-9, 1), SERVICE[[#This Row],[Employee ID]], OFFSET($F$10, 0, 0, ROW()-9, 1), SERVICE[[#This Row],[Resources Role]])</f>
        <v>0</v>
      </c>
      <c r="Z4489" s="388">
        <f ca="1">COUNTIFS(OFFSET($F$10, 0, 0, ROW()-9, 1), SERVICE[[#This Row],[Resources Role]], OFFSET($H$10, 0, 0, ROW()-9, 1), SERVICE[[#This Row],[Booking]])</f>
        <v>0</v>
      </c>
    </row>
    <row r="4490" spans="1:26" x14ac:dyDescent="0.25">
      <c r="A4490" s="6" t="str">
        <f ca="1">no.</f>
        <v/>
      </c>
      <c r="E4490" s="4" t="str">
        <f ca="1">position</f>
        <v/>
      </c>
      <c r="J4490" s="318"/>
      <c r="M4490" s="4"/>
      <c r="O4490" s="6"/>
      <c r="Q4490" s="20"/>
      <c r="R4490" s="5" t="str">
        <f ca="1">score</f>
        <v/>
      </c>
      <c r="S4490" s="7" t="str">
        <f ca="1">rescore_svc</f>
        <v/>
      </c>
      <c r="U4490" s="11" t="str">
        <f ca="1">price</f>
        <v/>
      </c>
      <c r="V4490" s="4"/>
      <c r="Y4490" s="388">
        <f ca="1">COUNTIFS(OFFSET($B$10, 0, 0, ROW()-9, 1), SERVICE[[#This Row],[Employee ID]], OFFSET($F$10, 0, 0, ROW()-9, 1), SERVICE[[#This Row],[Resources Role]])</f>
        <v>0</v>
      </c>
      <c r="Z4490" s="388">
        <f ca="1">COUNTIFS(OFFSET($F$10, 0, 0, ROW()-9, 1), SERVICE[[#This Row],[Resources Role]], OFFSET($H$10, 0, 0, ROW()-9, 1), SERVICE[[#This Row],[Booking]])</f>
        <v>0</v>
      </c>
    </row>
    <row r="4491" spans="1:26" x14ac:dyDescent="0.25">
      <c r="A4491" s="6" t="str">
        <f ca="1">no.</f>
        <v/>
      </c>
      <c r="E4491" s="4" t="str">
        <f ca="1">position</f>
        <v/>
      </c>
      <c r="J4491" s="318"/>
      <c r="M4491" s="4"/>
      <c r="O4491" s="6"/>
      <c r="Q4491" s="20"/>
      <c r="R4491" s="5" t="str">
        <f ca="1">score</f>
        <v/>
      </c>
      <c r="S4491" s="7" t="str">
        <f ca="1">rescore_svc</f>
        <v/>
      </c>
      <c r="U4491" s="11" t="str">
        <f ca="1">price</f>
        <v/>
      </c>
      <c r="V4491" s="4"/>
      <c r="Y4491" s="388">
        <f ca="1">COUNTIFS(OFFSET($B$10, 0, 0, ROW()-9, 1), SERVICE[[#This Row],[Employee ID]], OFFSET($F$10, 0, 0, ROW()-9, 1), SERVICE[[#This Row],[Resources Role]])</f>
        <v>0</v>
      </c>
      <c r="Z4491" s="388">
        <f ca="1">COUNTIFS(OFFSET($F$10, 0, 0, ROW()-9, 1), SERVICE[[#This Row],[Resources Role]], OFFSET($H$10, 0, 0, ROW()-9, 1), SERVICE[[#This Row],[Booking]])</f>
        <v>0</v>
      </c>
    </row>
    <row r="4492" spans="1:26" x14ac:dyDescent="0.25">
      <c r="A4492" s="6" t="str">
        <f ca="1">no.</f>
        <v/>
      </c>
      <c r="E4492" s="4" t="str">
        <f ca="1">position</f>
        <v/>
      </c>
      <c r="J4492" s="318"/>
      <c r="M4492" s="4"/>
      <c r="O4492" s="6"/>
      <c r="Q4492" s="20"/>
      <c r="R4492" s="5" t="str">
        <f ca="1">score</f>
        <v/>
      </c>
      <c r="S4492" s="7" t="str">
        <f ca="1">rescore_svc</f>
        <v/>
      </c>
      <c r="U4492" s="11" t="str">
        <f ca="1">price</f>
        <v/>
      </c>
      <c r="V4492" s="4"/>
      <c r="Y4492" s="388">
        <f ca="1">COUNTIFS(OFFSET($B$10, 0, 0, ROW()-9, 1), SERVICE[[#This Row],[Employee ID]], OFFSET($F$10, 0, 0, ROW()-9, 1), SERVICE[[#This Row],[Resources Role]])</f>
        <v>0</v>
      </c>
      <c r="Z4492" s="388">
        <f ca="1">COUNTIFS(OFFSET($F$10, 0, 0, ROW()-9, 1), SERVICE[[#This Row],[Resources Role]], OFFSET($H$10, 0, 0, ROW()-9, 1), SERVICE[[#This Row],[Booking]])</f>
        <v>0</v>
      </c>
    </row>
    <row r="4493" spans="1:26" x14ac:dyDescent="0.25">
      <c r="A4493" s="6" t="str">
        <f ca="1">no.</f>
        <v/>
      </c>
      <c r="E4493" s="4" t="str">
        <f ca="1">position</f>
        <v/>
      </c>
      <c r="J4493" s="318"/>
      <c r="M4493" s="4"/>
      <c r="O4493" s="6"/>
      <c r="Q4493" s="20"/>
      <c r="R4493" s="5" t="str">
        <f ca="1">score</f>
        <v/>
      </c>
      <c r="S4493" s="7" t="str">
        <f ca="1">rescore_svc</f>
        <v/>
      </c>
      <c r="U4493" s="11" t="str">
        <f ca="1">price</f>
        <v/>
      </c>
      <c r="V4493" s="4"/>
      <c r="Y4493" s="388">
        <f ca="1">COUNTIFS(OFFSET($B$10, 0, 0, ROW()-9, 1), SERVICE[[#This Row],[Employee ID]], OFFSET($F$10, 0, 0, ROW()-9, 1), SERVICE[[#This Row],[Resources Role]])</f>
        <v>0</v>
      </c>
      <c r="Z4493" s="388">
        <f ca="1">COUNTIFS(OFFSET($F$10, 0, 0, ROW()-9, 1), SERVICE[[#This Row],[Resources Role]], OFFSET($H$10, 0, 0, ROW()-9, 1), SERVICE[[#This Row],[Booking]])</f>
        <v>0</v>
      </c>
    </row>
    <row r="4494" spans="1:26" x14ac:dyDescent="0.25">
      <c r="A4494" s="6" t="str">
        <f ca="1">no.</f>
        <v/>
      </c>
      <c r="E4494" s="4" t="str">
        <f ca="1">position</f>
        <v/>
      </c>
      <c r="J4494" s="318"/>
      <c r="M4494" s="4"/>
      <c r="O4494" s="6"/>
      <c r="Q4494" s="20"/>
      <c r="R4494" s="5" t="str">
        <f ca="1">score</f>
        <v/>
      </c>
      <c r="S4494" s="7" t="str">
        <f ca="1">rescore_svc</f>
        <v/>
      </c>
      <c r="U4494" s="11" t="str">
        <f ca="1">price</f>
        <v/>
      </c>
      <c r="V4494" s="4"/>
      <c r="Y4494" s="388">
        <f ca="1">COUNTIFS(OFFSET($B$10, 0, 0, ROW()-9, 1), SERVICE[[#This Row],[Employee ID]], OFFSET($F$10, 0, 0, ROW()-9, 1), SERVICE[[#This Row],[Resources Role]])</f>
        <v>0</v>
      </c>
      <c r="Z4494" s="388">
        <f ca="1">COUNTIFS(OFFSET($F$10, 0, 0, ROW()-9, 1), SERVICE[[#This Row],[Resources Role]], OFFSET($H$10, 0, 0, ROW()-9, 1), SERVICE[[#This Row],[Booking]])</f>
        <v>0</v>
      </c>
    </row>
    <row r="4495" spans="1:26" x14ac:dyDescent="0.25">
      <c r="A4495" s="6" t="str">
        <f ca="1">no.</f>
        <v/>
      </c>
      <c r="E4495" s="4" t="str">
        <f ca="1">position</f>
        <v/>
      </c>
      <c r="J4495" s="318"/>
      <c r="M4495" s="4"/>
      <c r="O4495" s="6"/>
      <c r="Q4495" s="20"/>
      <c r="R4495" s="5" t="str">
        <f ca="1">score</f>
        <v/>
      </c>
      <c r="S4495" s="7" t="str">
        <f ca="1">rescore_svc</f>
        <v/>
      </c>
      <c r="U4495" s="11" t="str">
        <f ca="1">price</f>
        <v/>
      </c>
      <c r="V4495" s="4"/>
      <c r="Y4495" s="388">
        <f ca="1">COUNTIFS(OFFSET($B$10, 0, 0, ROW()-9, 1), SERVICE[[#This Row],[Employee ID]], OFFSET($F$10, 0, 0, ROW()-9, 1), SERVICE[[#This Row],[Resources Role]])</f>
        <v>0</v>
      </c>
      <c r="Z4495" s="388">
        <f ca="1">COUNTIFS(OFFSET($F$10, 0, 0, ROW()-9, 1), SERVICE[[#This Row],[Resources Role]], OFFSET($H$10, 0, 0, ROW()-9, 1), SERVICE[[#This Row],[Booking]])</f>
        <v>0</v>
      </c>
    </row>
    <row r="4496" spans="1:26" x14ac:dyDescent="0.25">
      <c r="A4496" s="6" t="str">
        <f ca="1">no.</f>
        <v/>
      </c>
      <c r="E4496" s="4" t="str">
        <f ca="1">position</f>
        <v/>
      </c>
      <c r="J4496" s="318"/>
      <c r="M4496" s="4"/>
      <c r="O4496" s="6"/>
      <c r="Q4496" s="20"/>
      <c r="R4496" s="5" t="str">
        <f ca="1">score</f>
        <v/>
      </c>
      <c r="S4496" s="7" t="str">
        <f ca="1">rescore_svc</f>
        <v/>
      </c>
      <c r="U4496" s="11" t="str">
        <f ca="1">price</f>
        <v/>
      </c>
      <c r="V4496" s="4"/>
      <c r="Y4496" s="388">
        <f ca="1">COUNTIFS(OFFSET($B$10, 0, 0, ROW()-9, 1), SERVICE[[#This Row],[Employee ID]], OFFSET($F$10, 0, 0, ROW()-9, 1), SERVICE[[#This Row],[Resources Role]])</f>
        <v>0</v>
      </c>
      <c r="Z4496" s="388">
        <f ca="1">COUNTIFS(OFFSET($F$10, 0, 0, ROW()-9, 1), SERVICE[[#This Row],[Resources Role]], OFFSET($H$10, 0, 0, ROW()-9, 1), SERVICE[[#This Row],[Booking]])</f>
        <v>0</v>
      </c>
    </row>
    <row r="4497" spans="1:26" x14ac:dyDescent="0.25">
      <c r="A4497" s="6" t="str">
        <f ca="1">no.</f>
        <v/>
      </c>
      <c r="E4497" s="4" t="str">
        <f ca="1">position</f>
        <v/>
      </c>
      <c r="J4497" s="318"/>
      <c r="M4497" s="4"/>
      <c r="O4497" s="6"/>
      <c r="Q4497" s="20"/>
      <c r="R4497" s="5" t="str">
        <f ca="1">score</f>
        <v/>
      </c>
      <c r="S4497" s="7" t="str">
        <f ca="1">rescore_svc</f>
        <v/>
      </c>
      <c r="U4497" s="11" t="str">
        <f ca="1">price</f>
        <v/>
      </c>
      <c r="V4497" s="4"/>
      <c r="Y4497" s="388">
        <f ca="1">COUNTIFS(OFFSET($B$10, 0, 0, ROW()-9, 1), SERVICE[[#This Row],[Employee ID]], OFFSET($F$10, 0, 0, ROW()-9, 1), SERVICE[[#This Row],[Resources Role]])</f>
        <v>0</v>
      </c>
      <c r="Z4497" s="388">
        <f ca="1">COUNTIFS(OFFSET($F$10, 0, 0, ROW()-9, 1), SERVICE[[#This Row],[Resources Role]], OFFSET($H$10, 0, 0, ROW()-9, 1), SERVICE[[#This Row],[Booking]])</f>
        <v>0</v>
      </c>
    </row>
    <row r="4498" spans="1:26" x14ac:dyDescent="0.25">
      <c r="A4498" s="6" t="str">
        <f ca="1">no.</f>
        <v/>
      </c>
      <c r="E4498" s="4" t="str">
        <f ca="1">position</f>
        <v/>
      </c>
      <c r="J4498" s="318"/>
      <c r="M4498" s="4"/>
      <c r="O4498" s="6"/>
      <c r="Q4498" s="20"/>
      <c r="R4498" s="5" t="str">
        <f ca="1">score</f>
        <v/>
      </c>
      <c r="S4498" s="7" t="str">
        <f ca="1">rescore_svc</f>
        <v/>
      </c>
      <c r="U4498" s="11" t="str">
        <f ca="1">price</f>
        <v/>
      </c>
      <c r="V4498" s="4"/>
      <c r="Y4498" s="388">
        <f ca="1">COUNTIFS(OFFSET($B$10, 0, 0, ROW()-9, 1), SERVICE[[#This Row],[Employee ID]], OFFSET($F$10, 0, 0, ROW()-9, 1), SERVICE[[#This Row],[Resources Role]])</f>
        <v>0</v>
      </c>
      <c r="Z4498" s="388">
        <f ca="1">COUNTIFS(OFFSET($F$10, 0, 0, ROW()-9, 1), SERVICE[[#This Row],[Resources Role]], OFFSET($H$10, 0, 0, ROW()-9, 1), SERVICE[[#This Row],[Booking]])</f>
        <v>0</v>
      </c>
    </row>
    <row r="4499" spans="1:26" x14ac:dyDescent="0.25">
      <c r="A4499" s="6" t="str">
        <f ca="1">no.</f>
        <v/>
      </c>
      <c r="E4499" s="4" t="str">
        <f ca="1">position</f>
        <v/>
      </c>
      <c r="J4499" s="318"/>
      <c r="M4499" s="4"/>
      <c r="O4499" s="6"/>
      <c r="Q4499" s="20"/>
      <c r="R4499" s="5" t="str">
        <f ca="1">score</f>
        <v/>
      </c>
      <c r="S4499" s="7" t="str">
        <f ca="1">rescore_svc</f>
        <v/>
      </c>
      <c r="U4499" s="11" t="str">
        <f ca="1">price</f>
        <v/>
      </c>
      <c r="V4499" s="4"/>
      <c r="Y4499" s="388">
        <f ca="1">COUNTIFS(OFFSET($B$10, 0, 0, ROW()-9, 1), SERVICE[[#This Row],[Employee ID]], OFFSET($F$10, 0, 0, ROW()-9, 1), SERVICE[[#This Row],[Resources Role]])</f>
        <v>0</v>
      </c>
      <c r="Z4499" s="388">
        <f ca="1">COUNTIFS(OFFSET($F$10, 0, 0, ROW()-9, 1), SERVICE[[#This Row],[Resources Role]], OFFSET($H$10, 0, 0, ROW()-9, 1), SERVICE[[#This Row],[Booking]])</f>
        <v>0</v>
      </c>
    </row>
    <row r="4500" spans="1:26" x14ac:dyDescent="0.25">
      <c r="A4500" s="6" t="str">
        <f ca="1">no.</f>
        <v/>
      </c>
      <c r="E4500" s="4" t="str">
        <f ca="1">position</f>
        <v/>
      </c>
      <c r="J4500" s="318"/>
      <c r="M4500" s="4"/>
      <c r="O4500" s="6"/>
      <c r="Q4500" s="20"/>
      <c r="R4500" s="5" t="str">
        <f ca="1">score</f>
        <v/>
      </c>
      <c r="S4500" s="7" t="str">
        <f ca="1">rescore_svc</f>
        <v/>
      </c>
      <c r="U4500" s="11" t="str">
        <f ca="1">price</f>
        <v/>
      </c>
      <c r="V4500" s="4"/>
      <c r="Y4500" s="388">
        <f ca="1">COUNTIFS(OFFSET($B$10, 0, 0, ROW()-9, 1), SERVICE[[#This Row],[Employee ID]], OFFSET($F$10, 0, 0, ROW()-9, 1), SERVICE[[#This Row],[Resources Role]])</f>
        <v>0</v>
      </c>
      <c r="Z4500" s="388">
        <f ca="1">COUNTIFS(OFFSET($F$10, 0, 0, ROW()-9, 1), SERVICE[[#This Row],[Resources Role]], OFFSET($H$10, 0, 0, ROW()-9, 1), SERVICE[[#This Row],[Booking]])</f>
        <v>0</v>
      </c>
    </row>
    <row r="4501" spans="1:26" x14ac:dyDescent="0.25">
      <c r="A4501" s="6" t="str">
        <f ca="1">no.</f>
        <v/>
      </c>
      <c r="E4501" s="4" t="str">
        <f ca="1">position</f>
        <v/>
      </c>
      <c r="J4501" s="318"/>
      <c r="M4501" s="4"/>
      <c r="O4501" s="6"/>
      <c r="Q4501" s="20"/>
      <c r="R4501" s="5" t="str">
        <f ca="1">score</f>
        <v/>
      </c>
      <c r="S4501" s="7" t="str">
        <f ca="1">rescore_svc</f>
        <v/>
      </c>
      <c r="U4501" s="11" t="str">
        <f ca="1">price</f>
        <v/>
      </c>
      <c r="V4501" s="4"/>
      <c r="Y4501" s="388">
        <f ca="1">COUNTIFS(OFFSET($B$10, 0, 0, ROW()-9, 1), SERVICE[[#This Row],[Employee ID]], OFFSET($F$10, 0, 0, ROW()-9, 1), SERVICE[[#This Row],[Resources Role]])</f>
        <v>0</v>
      </c>
      <c r="Z4501" s="388">
        <f ca="1">COUNTIFS(OFFSET($F$10, 0, 0, ROW()-9, 1), SERVICE[[#This Row],[Resources Role]], OFFSET($H$10, 0, 0, ROW()-9, 1), SERVICE[[#This Row],[Booking]])</f>
        <v>0</v>
      </c>
    </row>
    <row r="4502" spans="1:26" x14ac:dyDescent="0.25">
      <c r="A4502" s="6" t="str">
        <f ca="1">no.</f>
        <v/>
      </c>
      <c r="E4502" s="4" t="str">
        <f ca="1">position</f>
        <v/>
      </c>
      <c r="J4502" s="318"/>
      <c r="M4502" s="4"/>
      <c r="O4502" s="6"/>
      <c r="Q4502" s="20"/>
      <c r="R4502" s="5" t="str">
        <f ca="1">score</f>
        <v/>
      </c>
      <c r="S4502" s="7" t="str">
        <f ca="1">rescore_svc</f>
        <v/>
      </c>
      <c r="U4502" s="11" t="str">
        <f ca="1">price</f>
        <v/>
      </c>
      <c r="V4502" s="4"/>
      <c r="Y4502" s="388">
        <f ca="1">COUNTIFS(OFFSET($B$10, 0, 0, ROW()-9, 1), SERVICE[[#This Row],[Employee ID]], OFFSET($F$10, 0, 0, ROW()-9, 1), SERVICE[[#This Row],[Resources Role]])</f>
        <v>0</v>
      </c>
      <c r="Z4502" s="388">
        <f ca="1">COUNTIFS(OFFSET($F$10, 0, 0, ROW()-9, 1), SERVICE[[#This Row],[Resources Role]], OFFSET($H$10, 0, 0, ROW()-9, 1), SERVICE[[#This Row],[Booking]])</f>
        <v>0</v>
      </c>
    </row>
    <row r="4503" spans="1:26" x14ac:dyDescent="0.25">
      <c r="A4503" s="6" t="str">
        <f ca="1">no.</f>
        <v/>
      </c>
      <c r="E4503" s="4" t="str">
        <f ca="1">position</f>
        <v/>
      </c>
      <c r="J4503" s="318"/>
      <c r="M4503" s="4"/>
      <c r="O4503" s="6"/>
      <c r="Q4503" s="20"/>
      <c r="R4503" s="5" t="str">
        <f ca="1">score</f>
        <v/>
      </c>
      <c r="S4503" s="7" t="str">
        <f ca="1">rescore_svc</f>
        <v/>
      </c>
      <c r="U4503" s="11" t="str">
        <f ca="1">price</f>
        <v/>
      </c>
      <c r="V4503" s="4"/>
      <c r="Y4503" s="388">
        <f ca="1">COUNTIFS(OFFSET($B$10, 0, 0, ROW()-9, 1), SERVICE[[#This Row],[Employee ID]], OFFSET($F$10, 0, 0, ROW()-9, 1), SERVICE[[#This Row],[Resources Role]])</f>
        <v>0</v>
      </c>
      <c r="Z4503" s="388">
        <f ca="1">COUNTIFS(OFFSET($F$10, 0, 0, ROW()-9, 1), SERVICE[[#This Row],[Resources Role]], OFFSET($H$10, 0, 0, ROW()-9, 1), SERVICE[[#This Row],[Booking]])</f>
        <v>0</v>
      </c>
    </row>
    <row r="4504" spans="1:26" x14ac:dyDescent="0.25">
      <c r="A4504" s="6" t="str">
        <f ca="1">no.</f>
        <v/>
      </c>
      <c r="E4504" s="4" t="str">
        <f ca="1">position</f>
        <v/>
      </c>
      <c r="J4504" s="318"/>
      <c r="M4504" s="4"/>
      <c r="O4504" s="6"/>
      <c r="Q4504" s="20"/>
      <c r="R4504" s="5" t="str">
        <f ca="1">score</f>
        <v/>
      </c>
      <c r="S4504" s="7" t="str">
        <f ca="1">rescore_svc</f>
        <v/>
      </c>
      <c r="U4504" s="11" t="str">
        <f ca="1">price</f>
        <v/>
      </c>
      <c r="V4504" s="4"/>
      <c r="Y4504" s="388">
        <f ca="1">COUNTIFS(OFFSET($B$10, 0, 0, ROW()-9, 1), SERVICE[[#This Row],[Employee ID]], OFFSET($F$10, 0, 0, ROW()-9, 1), SERVICE[[#This Row],[Resources Role]])</f>
        <v>0</v>
      </c>
      <c r="Z4504" s="388">
        <f ca="1">COUNTIFS(OFFSET($F$10, 0, 0, ROW()-9, 1), SERVICE[[#This Row],[Resources Role]], OFFSET($H$10, 0, 0, ROW()-9, 1), SERVICE[[#This Row],[Booking]])</f>
        <v>0</v>
      </c>
    </row>
    <row r="4505" spans="1:26" x14ac:dyDescent="0.25">
      <c r="A4505" s="6" t="str">
        <f ca="1">no.</f>
        <v/>
      </c>
      <c r="E4505" s="4" t="str">
        <f ca="1">position</f>
        <v/>
      </c>
      <c r="J4505" s="318"/>
      <c r="M4505" s="4"/>
      <c r="O4505" s="6"/>
      <c r="Q4505" s="20"/>
      <c r="R4505" s="5" t="str">
        <f ca="1">score</f>
        <v/>
      </c>
      <c r="S4505" s="7" t="str">
        <f ca="1">rescore_svc</f>
        <v/>
      </c>
      <c r="U4505" s="11" t="str">
        <f ca="1">price</f>
        <v/>
      </c>
      <c r="V4505" s="4"/>
      <c r="Y4505" s="388">
        <f ca="1">COUNTIFS(OFFSET($B$10, 0, 0, ROW()-9, 1), SERVICE[[#This Row],[Employee ID]], OFFSET($F$10, 0, 0, ROW()-9, 1), SERVICE[[#This Row],[Resources Role]])</f>
        <v>0</v>
      </c>
      <c r="Z4505" s="388">
        <f ca="1">COUNTIFS(OFFSET($F$10, 0, 0, ROW()-9, 1), SERVICE[[#This Row],[Resources Role]], OFFSET($H$10, 0, 0, ROW()-9, 1), SERVICE[[#This Row],[Booking]])</f>
        <v>0</v>
      </c>
    </row>
    <row r="4506" spans="1:26" x14ac:dyDescent="0.25">
      <c r="A4506" s="6" t="str">
        <f ca="1">no.</f>
        <v/>
      </c>
      <c r="E4506" s="4" t="str">
        <f ca="1">position</f>
        <v/>
      </c>
      <c r="J4506" s="318"/>
      <c r="M4506" s="4"/>
      <c r="O4506" s="6"/>
      <c r="Q4506" s="20"/>
      <c r="R4506" s="5" t="str">
        <f ca="1">score</f>
        <v/>
      </c>
      <c r="S4506" s="7" t="str">
        <f ca="1">rescore_svc</f>
        <v/>
      </c>
      <c r="U4506" s="11" t="str">
        <f ca="1">price</f>
        <v/>
      </c>
      <c r="V4506" s="4"/>
      <c r="Y4506" s="388">
        <f ca="1">COUNTIFS(OFFSET($B$10, 0, 0, ROW()-9, 1), SERVICE[[#This Row],[Employee ID]], OFFSET($F$10, 0, 0, ROW()-9, 1), SERVICE[[#This Row],[Resources Role]])</f>
        <v>0</v>
      </c>
      <c r="Z4506" s="388">
        <f ca="1">COUNTIFS(OFFSET($F$10, 0, 0, ROW()-9, 1), SERVICE[[#This Row],[Resources Role]], OFFSET($H$10, 0, 0, ROW()-9, 1), SERVICE[[#This Row],[Booking]])</f>
        <v>0</v>
      </c>
    </row>
    <row r="4507" spans="1:26" x14ac:dyDescent="0.25">
      <c r="A4507" s="6" t="str">
        <f ca="1">no.</f>
        <v/>
      </c>
      <c r="E4507" s="4" t="str">
        <f ca="1">position</f>
        <v/>
      </c>
      <c r="J4507" s="318"/>
      <c r="M4507" s="4"/>
      <c r="O4507" s="6"/>
      <c r="Q4507" s="20"/>
      <c r="R4507" s="5" t="str">
        <f ca="1">score</f>
        <v/>
      </c>
      <c r="S4507" s="7" t="str">
        <f ca="1">rescore_svc</f>
        <v/>
      </c>
      <c r="U4507" s="11" t="str">
        <f ca="1">price</f>
        <v/>
      </c>
      <c r="V4507" s="4"/>
      <c r="Y4507" s="388">
        <f ca="1">COUNTIFS(OFFSET($B$10, 0, 0, ROW()-9, 1), SERVICE[[#This Row],[Employee ID]], OFFSET($F$10, 0, 0, ROW()-9, 1), SERVICE[[#This Row],[Resources Role]])</f>
        <v>0</v>
      </c>
      <c r="Z4507" s="388">
        <f ca="1">COUNTIFS(OFFSET($F$10, 0, 0, ROW()-9, 1), SERVICE[[#This Row],[Resources Role]], OFFSET($H$10, 0, 0, ROW()-9, 1), SERVICE[[#This Row],[Booking]])</f>
        <v>0</v>
      </c>
    </row>
    <row r="4508" spans="1:26" x14ac:dyDescent="0.25">
      <c r="A4508" s="6" t="str">
        <f ca="1">no.</f>
        <v/>
      </c>
      <c r="E4508" s="4" t="str">
        <f ca="1">position</f>
        <v/>
      </c>
      <c r="J4508" s="318"/>
      <c r="M4508" s="4"/>
      <c r="O4508" s="6"/>
      <c r="Q4508" s="20"/>
      <c r="R4508" s="5" t="str">
        <f ca="1">score</f>
        <v/>
      </c>
      <c r="S4508" s="7" t="str">
        <f ca="1">rescore_svc</f>
        <v/>
      </c>
      <c r="U4508" s="11" t="str">
        <f ca="1">price</f>
        <v/>
      </c>
      <c r="V4508" s="4"/>
      <c r="Y4508" s="388">
        <f ca="1">COUNTIFS(OFFSET($B$10, 0, 0, ROW()-9, 1), SERVICE[[#This Row],[Employee ID]], OFFSET($F$10, 0, 0, ROW()-9, 1), SERVICE[[#This Row],[Resources Role]])</f>
        <v>0</v>
      </c>
      <c r="Z4508" s="388">
        <f ca="1">COUNTIFS(OFFSET($F$10, 0, 0, ROW()-9, 1), SERVICE[[#This Row],[Resources Role]], OFFSET($H$10, 0, 0, ROW()-9, 1), SERVICE[[#This Row],[Booking]])</f>
        <v>0</v>
      </c>
    </row>
    <row r="4509" spans="1:26" x14ac:dyDescent="0.25">
      <c r="A4509" s="6" t="str">
        <f ca="1">no.</f>
        <v/>
      </c>
      <c r="E4509" s="4" t="str">
        <f ca="1">position</f>
        <v/>
      </c>
      <c r="J4509" s="318"/>
      <c r="M4509" s="4"/>
      <c r="O4509" s="6"/>
      <c r="Q4509" s="20"/>
      <c r="R4509" s="5" t="str">
        <f ca="1">score</f>
        <v/>
      </c>
      <c r="S4509" s="7" t="str">
        <f ca="1">rescore_svc</f>
        <v/>
      </c>
      <c r="U4509" s="11" t="str">
        <f ca="1">price</f>
        <v/>
      </c>
      <c r="V4509" s="4"/>
      <c r="Y4509" s="388">
        <f ca="1">COUNTIFS(OFFSET($B$10, 0, 0, ROW()-9, 1), SERVICE[[#This Row],[Employee ID]], OFFSET($F$10, 0, 0, ROW()-9, 1), SERVICE[[#This Row],[Resources Role]])</f>
        <v>0</v>
      </c>
      <c r="Z4509" s="388">
        <f ca="1">COUNTIFS(OFFSET($F$10, 0, 0, ROW()-9, 1), SERVICE[[#This Row],[Resources Role]], OFFSET($H$10, 0, 0, ROW()-9, 1), SERVICE[[#This Row],[Booking]])</f>
        <v>0</v>
      </c>
    </row>
    <row r="4510" spans="1:26" x14ac:dyDescent="0.25">
      <c r="A4510" s="6" t="str">
        <f ca="1">no.</f>
        <v/>
      </c>
      <c r="E4510" s="4" t="str">
        <f ca="1">position</f>
        <v/>
      </c>
      <c r="J4510" s="318"/>
      <c r="M4510" s="4"/>
      <c r="O4510" s="6"/>
      <c r="Q4510" s="20"/>
      <c r="R4510" s="5" t="str">
        <f ca="1">score</f>
        <v/>
      </c>
      <c r="S4510" s="7" t="str">
        <f ca="1">rescore_svc</f>
        <v/>
      </c>
      <c r="U4510" s="11" t="str">
        <f ca="1">price</f>
        <v/>
      </c>
      <c r="V4510" s="4"/>
      <c r="Y4510" s="388">
        <f ca="1">COUNTIFS(OFFSET($B$10, 0, 0, ROW()-9, 1), SERVICE[[#This Row],[Employee ID]], OFFSET($F$10, 0, 0, ROW()-9, 1), SERVICE[[#This Row],[Resources Role]])</f>
        <v>0</v>
      </c>
      <c r="Z4510" s="388">
        <f ca="1">COUNTIFS(OFFSET($F$10, 0, 0, ROW()-9, 1), SERVICE[[#This Row],[Resources Role]], OFFSET($H$10, 0, 0, ROW()-9, 1), SERVICE[[#This Row],[Booking]])</f>
        <v>0</v>
      </c>
    </row>
    <row r="4511" spans="1:26" x14ac:dyDescent="0.25">
      <c r="A4511" s="6" t="str">
        <f ca="1">no.</f>
        <v/>
      </c>
      <c r="E4511" s="4" t="str">
        <f ca="1">position</f>
        <v/>
      </c>
      <c r="J4511" s="318"/>
      <c r="M4511" s="4"/>
      <c r="O4511" s="6"/>
      <c r="Q4511" s="20"/>
      <c r="R4511" s="5" t="str">
        <f ca="1">score</f>
        <v/>
      </c>
      <c r="S4511" s="7" t="str">
        <f ca="1">rescore_svc</f>
        <v/>
      </c>
      <c r="U4511" s="11" t="str">
        <f ca="1">price</f>
        <v/>
      </c>
      <c r="V4511" s="4"/>
      <c r="Y4511" s="388">
        <f ca="1">COUNTIFS(OFFSET($B$10, 0, 0, ROW()-9, 1), SERVICE[[#This Row],[Employee ID]], OFFSET($F$10, 0, 0, ROW()-9, 1), SERVICE[[#This Row],[Resources Role]])</f>
        <v>0</v>
      </c>
      <c r="Z4511" s="388">
        <f ca="1">COUNTIFS(OFFSET($F$10, 0, 0, ROW()-9, 1), SERVICE[[#This Row],[Resources Role]], OFFSET($H$10, 0, 0, ROW()-9, 1), SERVICE[[#This Row],[Booking]])</f>
        <v>0</v>
      </c>
    </row>
    <row r="4512" spans="1:26" x14ac:dyDescent="0.25">
      <c r="A4512" s="6" t="str">
        <f ca="1">no.</f>
        <v/>
      </c>
      <c r="E4512" s="4" t="str">
        <f ca="1">position</f>
        <v/>
      </c>
      <c r="J4512" s="318"/>
      <c r="M4512" s="4"/>
      <c r="O4512" s="6"/>
      <c r="Q4512" s="20"/>
      <c r="R4512" s="5" t="str">
        <f ca="1">score</f>
        <v/>
      </c>
      <c r="S4512" s="7" t="str">
        <f ca="1">rescore_svc</f>
        <v/>
      </c>
      <c r="U4512" s="11" t="str">
        <f ca="1">price</f>
        <v/>
      </c>
      <c r="V4512" s="4"/>
      <c r="Y4512" s="388">
        <f ca="1">COUNTIFS(OFFSET($B$10, 0, 0, ROW()-9, 1), SERVICE[[#This Row],[Employee ID]], OFFSET($F$10, 0, 0, ROW()-9, 1), SERVICE[[#This Row],[Resources Role]])</f>
        <v>0</v>
      </c>
      <c r="Z4512" s="388">
        <f ca="1">COUNTIFS(OFFSET($F$10, 0, 0, ROW()-9, 1), SERVICE[[#This Row],[Resources Role]], OFFSET($H$10, 0, 0, ROW()-9, 1), SERVICE[[#This Row],[Booking]])</f>
        <v>0</v>
      </c>
    </row>
    <row r="4513" spans="1:26" x14ac:dyDescent="0.25">
      <c r="A4513" s="6" t="str">
        <f ca="1">no.</f>
        <v/>
      </c>
      <c r="E4513" s="4" t="str">
        <f ca="1">position</f>
        <v/>
      </c>
      <c r="J4513" s="318"/>
      <c r="M4513" s="4"/>
      <c r="O4513" s="6"/>
      <c r="Q4513" s="20"/>
      <c r="R4513" s="5" t="str">
        <f ca="1">score</f>
        <v/>
      </c>
      <c r="S4513" s="7" t="str">
        <f ca="1">rescore_svc</f>
        <v/>
      </c>
      <c r="U4513" s="11" t="str">
        <f ca="1">price</f>
        <v/>
      </c>
      <c r="V4513" s="4"/>
      <c r="Y4513" s="388">
        <f ca="1">COUNTIFS(OFFSET($B$10, 0, 0, ROW()-9, 1), SERVICE[[#This Row],[Employee ID]], OFFSET($F$10, 0, 0, ROW()-9, 1), SERVICE[[#This Row],[Resources Role]])</f>
        <v>0</v>
      </c>
      <c r="Z4513" s="388">
        <f ca="1">COUNTIFS(OFFSET($F$10, 0, 0, ROW()-9, 1), SERVICE[[#This Row],[Resources Role]], OFFSET($H$10, 0, 0, ROW()-9, 1), SERVICE[[#This Row],[Booking]])</f>
        <v>0</v>
      </c>
    </row>
    <row r="4514" spans="1:26" x14ac:dyDescent="0.25">
      <c r="A4514" s="6" t="str">
        <f ca="1">no.</f>
        <v/>
      </c>
      <c r="E4514" s="4" t="str">
        <f ca="1">position</f>
        <v/>
      </c>
      <c r="J4514" s="318"/>
      <c r="M4514" s="4"/>
      <c r="O4514" s="6"/>
      <c r="Q4514" s="20"/>
      <c r="R4514" s="5" t="str">
        <f ca="1">score</f>
        <v/>
      </c>
      <c r="S4514" s="7" t="str">
        <f ca="1">rescore_svc</f>
        <v/>
      </c>
      <c r="U4514" s="11" t="str">
        <f ca="1">price</f>
        <v/>
      </c>
      <c r="V4514" s="4"/>
      <c r="Y4514" s="388">
        <f ca="1">COUNTIFS(OFFSET($B$10, 0, 0, ROW()-9, 1), SERVICE[[#This Row],[Employee ID]], OFFSET($F$10, 0, 0, ROW()-9, 1), SERVICE[[#This Row],[Resources Role]])</f>
        <v>0</v>
      </c>
      <c r="Z4514" s="388">
        <f ca="1">COUNTIFS(OFFSET($F$10, 0, 0, ROW()-9, 1), SERVICE[[#This Row],[Resources Role]], OFFSET($H$10, 0, 0, ROW()-9, 1), SERVICE[[#This Row],[Booking]])</f>
        <v>0</v>
      </c>
    </row>
    <row r="4515" spans="1:26" x14ac:dyDescent="0.25">
      <c r="A4515" s="6" t="str">
        <f ca="1">no.</f>
        <v/>
      </c>
      <c r="E4515" s="4" t="str">
        <f ca="1">position</f>
        <v/>
      </c>
      <c r="J4515" s="318"/>
      <c r="M4515" s="4"/>
      <c r="O4515" s="6"/>
      <c r="Q4515" s="20"/>
      <c r="R4515" s="5" t="str">
        <f ca="1">score</f>
        <v/>
      </c>
      <c r="S4515" s="7" t="str">
        <f ca="1">rescore_svc</f>
        <v/>
      </c>
      <c r="U4515" s="11" t="str">
        <f ca="1">price</f>
        <v/>
      </c>
      <c r="V4515" s="4"/>
      <c r="Y4515" s="388">
        <f ca="1">COUNTIFS(OFFSET($B$10, 0, 0, ROW()-9, 1), SERVICE[[#This Row],[Employee ID]], OFFSET($F$10, 0, 0, ROW()-9, 1), SERVICE[[#This Row],[Resources Role]])</f>
        <v>0</v>
      </c>
      <c r="Z4515" s="388">
        <f ca="1">COUNTIFS(OFFSET($F$10, 0, 0, ROW()-9, 1), SERVICE[[#This Row],[Resources Role]], OFFSET($H$10, 0, 0, ROW()-9, 1), SERVICE[[#This Row],[Booking]])</f>
        <v>0</v>
      </c>
    </row>
    <row r="4516" spans="1:26" x14ac:dyDescent="0.25">
      <c r="A4516" s="6" t="str">
        <f ca="1">no.</f>
        <v/>
      </c>
      <c r="E4516" s="4" t="str">
        <f ca="1">position</f>
        <v/>
      </c>
      <c r="J4516" s="318"/>
      <c r="M4516" s="4"/>
      <c r="O4516" s="6"/>
      <c r="Q4516" s="20"/>
      <c r="R4516" s="5" t="str">
        <f ca="1">score</f>
        <v/>
      </c>
      <c r="S4516" s="7" t="str">
        <f ca="1">rescore_svc</f>
        <v/>
      </c>
      <c r="U4516" s="11" t="str">
        <f ca="1">price</f>
        <v/>
      </c>
      <c r="V4516" s="4"/>
      <c r="Y4516" s="388">
        <f ca="1">COUNTIFS(OFFSET($B$10, 0, 0, ROW()-9, 1), SERVICE[[#This Row],[Employee ID]], OFFSET($F$10, 0, 0, ROW()-9, 1), SERVICE[[#This Row],[Resources Role]])</f>
        <v>0</v>
      </c>
      <c r="Z4516" s="388">
        <f ca="1">COUNTIFS(OFFSET($F$10, 0, 0, ROW()-9, 1), SERVICE[[#This Row],[Resources Role]], OFFSET($H$10, 0, 0, ROW()-9, 1), SERVICE[[#This Row],[Booking]])</f>
        <v>0</v>
      </c>
    </row>
    <row r="4517" spans="1:26" x14ac:dyDescent="0.25">
      <c r="A4517" s="6" t="str">
        <f ca="1">no.</f>
        <v/>
      </c>
      <c r="E4517" s="4" t="str">
        <f ca="1">position</f>
        <v/>
      </c>
      <c r="J4517" s="318"/>
      <c r="M4517" s="4"/>
      <c r="O4517" s="6"/>
      <c r="Q4517" s="20"/>
      <c r="R4517" s="5" t="str">
        <f ca="1">score</f>
        <v/>
      </c>
      <c r="S4517" s="7" t="str">
        <f ca="1">rescore_svc</f>
        <v/>
      </c>
      <c r="U4517" s="11" t="str">
        <f ca="1">price</f>
        <v/>
      </c>
      <c r="V4517" s="4"/>
      <c r="Y4517" s="388">
        <f ca="1">COUNTIFS(OFFSET($B$10, 0, 0, ROW()-9, 1), SERVICE[[#This Row],[Employee ID]], OFFSET($F$10, 0, 0, ROW()-9, 1), SERVICE[[#This Row],[Resources Role]])</f>
        <v>0</v>
      </c>
      <c r="Z4517" s="388">
        <f ca="1">COUNTIFS(OFFSET($F$10, 0, 0, ROW()-9, 1), SERVICE[[#This Row],[Resources Role]], OFFSET($H$10, 0, 0, ROW()-9, 1), SERVICE[[#This Row],[Booking]])</f>
        <v>0</v>
      </c>
    </row>
    <row r="4518" spans="1:26" x14ac:dyDescent="0.25">
      <c r="A4518" s="6" t="str">
        <f ca="1">no.</f>
        <v/>
      </c>
      <c r="E4518" s="4" t="str">
        <f ca="1">position</f>
        <v/>
      </c>
      <c r="J4518" s="318"/>
      <c r="M4518" s="4"/>
      <c r="O4518" s="6"/>
      <c r="Q4518" s="20"/>
      <c r="R4518" s="5" t="str">
        <f ca="1">score</f>
        <v/>
      </c>
      <c r="S4518" s="7" t="str">
        <f ca="1">rescore_svc</f>
        <v/>
      </c>
      <c r="U4518" s="11" t="str">
        <f ca="1">price</f>
        <v/>
      </c>
      <c r="V4518" s="4"/>
      <c r="Y4518" s="388">
        <f ca="1">COUNTIFS(OFFSET($B$10, 0, 0, ROW()-9, 1), SERVICE[[#This Row],[Employee ID]], OFFSET($F$10, 0, 0, ROW()-9, 1), SERVICE[[#This Row],[Resources Role]])</f>
        <v>0</v>
      </c>
      <c r="Z4518" s="388">
        <f ca="1">COUNTIFS(OFFSET($F$10, 0, 0, ROW()-9, 1), SERVICE[[#This Row],[Resources Role]], OFFSET($H$10, 0, 0, ROW()-9, 1), SERVICE[[#This Row],[Booking]])</f>
        <v>0</v>
      </c>
    </row>
    <row r="4519" spans="1:26" x14ac:dyDescent="0.25">
      <c r="A4519" s="6" t="str">
        <f ca="1">no.</f>
        <v/>
      </c>
      <c r="E4519" s="4" t="str">
        <f ca="1">position</f>
        <v/>
      </c>
      <c r="J4519" s="318"/>
      <c r="M4519" s="4"/>
      <c r="O4519" s="6"/>
      <c r="Q4519" s="20"/>
      <c r="R4519" s="5" t="str">
        <f ca="1">score</f>
        <v/>
      </c>
      <c r="S4519" s="7" t="str">
        <f ca="1">rescore_svc</f>
        <v/>
      </c>
      <c r="U4519" s="11" t="str">
        <f ca="1">price</f>
        <v/>
      </c>
      <c r="V4519" s="4"/>
      <c r="Y4519" s="388">
        <f ca="1">COUNTIFS(OFFSET($B$10, 0, 0, ROW()-9, 1), SERVICE[[#This Row],[Employee ID]], OFFSET($F$10, 0, 0, ROW()-9, 1), SERVICE[[#This Row],[Resources Role]])</f>
        <v>0</v>
      </c>
      <c r="Z4519" s="388">
        <f ca="1">COUNTIFS(OFFSET($F$10, 0, 0, ROW()-9, 1), SERVICE[[#This Row],[Resources Role]], OFFSET($H$10, 0, 0, ROW()-9, 1), SERVICE[[#This Row],[Booking]])</f>
        <v>0</v>
      </c>
    </row>
    <row r="4520" spans="1:26" x14ac:dyDescent="0.25">
      <c r="A4520" s="6" t="str">
        <f ca="1">no.</f>
        <v/>
      </c>
      <c r="E4520" s="4" t="str">
        <f ca="1">position</f>
        <v/>
      </c>
      <c r="J4520" s="318"/>
      <c r="M4520" s="4"/>
      <c r="O4520" s="6"/>
      <c r="Q4520" s="20"/>
      <c r="R4520" s="5" t="str">
        <f ca="1">score</f>
        <v/>
      </c>
      <c r="S4520" s="7" t="str">
        <f ca="1">rescore_svc</f>
        <v/>
      </c>
      <c r="U4520" s="11" t="str">
        <f ca="1">price</f>
        <v/>
      </c>
      <c r="V4520" s="4"/>
      <c r="Y4520" s="388">
        <f ca="1">COUNTIFS(OFFSET($B$10, 0, 0, ROW()-9, 1), SERVICE[[#This Row],[Employee ID]], OFFSET($F$10, 0, 0, ROW()-9, 1), SERVICE[[#This Row],[Resources Role]])</f>
        <v>0</v>
      </c>
      <c r="Z4520" s="388">
        <f ca="1">COUNTIFS(OFFSET($F$10, 0, 0, ROW()-9, 1), SERVICE[[#This Row],[Resources Role]], OFFSET($H$10, 0, 0, ROW()-9, 1), SERVICE[[#This Row],[Booking]])</f>
        <v>0</v>
      </c>
    </row>
    <row r="4521" spans="1:26" x14ac:dyDescent="0.25">
      <c r="A4521" s="6" t="str">
        <f ca="1">no.</f>
        <v/>
      </c>
      <c r="E4521" s="4" t="str">
        <f ca="1">position</f>
        <v/>
      </c>
      <c r="J4521" s="318"/>
      <c r="M4521" s="4"/>
      <c r="O4521" s="6"/>
      <c r="Q4521" s="20"/>
      <c r="R4521" s="5" t="str">
        <f ca="1">score</f>
        <v/>
      </c>
      <c r="S4521" s="7" t="str">
        <f ca="1">rescore_svc</f>
        <v/>
      </c>
      <c r="U4521" s="11" t="str">
        <f ca="1">price</f>
        <v/>
      </c>
      <c r="V4521" s="4"/>
      <c r="Y4521" s="388">
        <f ca="1">COUNTIFS(OFFSET($B$10, 0, 0, ROW()-9, 1), SERVICE[[#This Row],[Employee ID]], OFFSET($F$10, 0, 0, ROW()-9, 1), SERVICE[[#This Row],[Resources Role]])</f>
        <v>0</v>
      </c>
      <c r="Z4521" s="388">
        <f ca="1">COUNTIFS(OFFSET($F$10, 0, 0, ROW()-9, 1), SERVICE[[#This Row],[Resources Role]], OFFSET($H$10, 0, 0, ROW()-9, 1), SERVICE[[#This Row],[Booking]])</f>
        <v>0</v>
      </c>
    </row>
    <row r="4522" spans="1:26" x14ac:dyDescent="0.25">
      <c r="A4522" s="6" t="str">
        <f ca="1">no.</f>
        <v/>
      </c>
      <c r="E4522" s="4" t="str">
        <f ca="1">position</f>
        <v/>
      </c>
      <c r="J4522" s="318"/>
      <c r="M4522" s="4"/>
      <c r="O4522" s="6"/>
      <c r="Q4522" s="20"/>
      <c r="R4522" s="5" t="str">
        <f ca="1">score</f>
        <v/>
      </c>
      <c r="S4522" s="7" t="str">
        <f ca="1">rescore_svc</f>
        <v/>
      </c>
      <c r="U4522" s="11" t="str">
        <f ca="1">price</f>
        <v/>
      </c>
      <c r="V4522" s="4"/>
      <c r="Y4522" s="388">
        <f ca="1">COUNTIFS(OFFSET($B$10, 0, 0, ROW()-9, 1), SERVICE[[#This Row],[Employee ID]], OFFSET($F$10, 0, 0, ROW()-9, 1), SERVICE[[#This Row],[Resources Role]])</f>
        <v>0</v>
      </c>
      <c r="Z4522" s="388">
        <f ca="1">COUNTIFS(OFFSET($F$10, 0, 0, ROW()-9, 1), SERVICE[[#This Row],[Resources Role]], OFFSET($H$10, 0, 0, ROW()-9, 1), SERVICE[[#This Row],[Booking]])</f>
        <v>0</v>
      </c>
    </row>
    <row r="4523" spans="1:26" x14ac:dyDescent="0.25">
      <c r="A4523" s="6" t="str">
        <f ca="1">no.</f>
        <v/>
      </c>
      <c r="E4523" s="4" t="str">
        <f ca="1">position</f>
        <v/>
      </c>
      <c r="J4523" s="318"/>
      <c r="M4523" s="4"/>
      <c r="O4523" s="6"/>
      <c r="Q4523" s="20"/>
      <c r="R4523" s="5" t="str">
        <f ca="1">score</f>
        <v/>
      </c>
      <c r="S4523" s="7" t="str">
        <f ca="1">rescore_svc</f>
        <v/>
      </c>
      <c r="U4523" s="11" t="str">
        <f ca="1">price</f>
        <v/>
      </c>
      <c r="V4523" s="4"/>
      <c r="Y4523" s="388">
        <f ca="1">COUNTIFS(OFFSET($B$10, 0, 0, ROW()-9, 1), SERVICE[[#This Row],[Employee ID]], OFFSET($F$10, 0, 0, ROW()-9, 1), SERVICE[[#This Row],[Resources Role]])</f>
        <v>0</v>
      </c>
      <c r="Z4523" s="388">
        <f ca="1">COUNTIFS(OFFSET($F$10, 0, 0, ROW()-9, 1), SERVICE[[#This Row],[Resources Role]], OFFSET($H$10, 0, 0, ROW()-9, 1), SERVICE[[#This Row],[Booking]])</f>
        <v>0</v>
      </c>
    </row>
    <row r="4524" spans="1:26" x14ac:dyDescent="0.25">
      <c r="A4524" s="6" t="str">
        <f ca="1">no.</f>
        <v/>
      </c>
      <c r="E4524" s="4" t="str">
        <f ca="1">position</f>
        <v/>
      </c>
      <c r="J4524" s="318"/>
      <c r="M4524" s="4"/>
      <c r="O4524" s="6"/>
      <c r="Q4524" s="20"/>
      <c r="R4524" s="5" t="str">
        <f ca="1">score</f>
        <v/>
      </c>
      <c r="S4524" s="7" t="str">
        <f ca="1">rescore_svc</f>
        <v/>
      </c>
      <c r="U4524" s="11" t="str">
        <f ca="1">price</f>
        <v/>
      </c>
      <c r="V4524" s="4"/>
      <c r="Y4524" s="388">
        <f ca="1">COUNTIFS(OFFSET($B$10, 0, 0, ROW()-9, 1), SERVICE[[#This Row],[Employee ID]], OFFSET($F$10, 0, 0, ROW()-9, 1), SERVICE[[#This Row],[Resources Role]])</f>
        <v>0</v>
      </c>
      <c r="Z4524" s="388">
        <f ca="1">COUNTIFS(OFFSET($F$10, 0, 0, ROW()-9, 1), SERVICE[[#This Row],[Resources Role]], OFFSET($H$10, 0, 0, ROW()-9, 1), SERVICE[[#This Row],[Booking]])</f>
        <v>0</v>
      </c>
    </row>
    <row r="4525" spans="1:26" x14ac:dyDescent="0.25">
      <c r="A4525" s="6" t="str">
        <f ca="1">no.</f>
        <v/>
      </c>
      <c r="E4525" s="4" t="str">
        <f ca="1">position</f>
        <v/>
      </c>
      <c r="J4525" s="318"/>
      <c r="M4525" s="4"/>
      <c r="O4525" s="6"/>
      <c r="Q4525" s="20"/>
      <c r="R4525" s="5" t="str">
        <f ca="1">score</f>
        <v/>
      </c>
      <c r="S4525" s="7" t="str">
        <f ca="1">rescore_svc</f>
        <v/>
      </c>
      <c r="U4525" s="11" t="str">
        <f ca="1">price</f>
        <v/>
      </c>
      <c r="V4525" s="4"/>
      <c r="Y4525" s="388">
        <f ca="1">COUNTIFS(OFFSET($B$10, 0, 0, ROW()-9, 1), SERVICE[[#This Row],[Employee ID]], OFFSET($F$10, 0, 0, ROW()-9, 1), SERVICE[[#This Row],[Resources Role]])</f>
        <v>0</v>
      </c>
      <c r="Z4525" s="388">
        <f ca="1">COUNTIFS(OFFSET($F$10, 0, 0, ROW()-9, 1), SERVICE[[#This Row],[Resources Role]], OFFSET($H$10, 0, 0, ROW()-9, 1), SERVICE[[#This Row],[Booking]])</f>
        <v>0</v>
      </c>
    </row>
    <row r="4526" spans="1:26" x14ac:dyDescent="0.25">
      <c r="A4526" s="6" t="str">
        <f ca="1">no.</f>
        <v/>
      </c>
      <c r="E4526" s="4" t="str">
        <f ca="1">position</f>
        <v/>
      </c>
      <c r="J4526" s="318"/>
      <c r="M4526" s="4"/>
      <c r="O4526" s="6"/>
      <c r="Q4526" s="20"/>
      <c r="R4526" s="5" t="str">
        <f ca="1">score</f>
        <v/>
      </c>
      <c r="S4526" s="7" t="str">
        <f ca="1">rescore_svc</f>
        <v/>
      </c>
      <c r="U4526" s="11" t="str">
        <f ca="1">price</f>
        <v/>
      </c>
      <c r="V4526" s="4"/>
      <c r="Y4526" s="388">
        <f ca="1">COUNTIFS(OFFSET($B$10, 0, 0, ROW()-9, 1), SERVICE[[#This Row],[Employee ID]], OFFSET($F$10, 0, 0, ROW()-9, 1), SERVICE[[#This Row],[Resources Role]])</f>
        <v>0</v>
      </c>
      <c r="Z4526" s="388">
        <f ca="1">COUNTIFS(OFFSET($F$10, 0, 0, ROW()-9, 1), SERVICE[[#This Row],[Resources Role]], OFFSET($H$10, 0, 0, ROW()-9, 1), SERVICE[[#This Row],[Booking]])</f>
        <v>0</v>
      </c>
    </row>
    <row r="4527" spans="1:26" x14ac:dyDescent="0.25">
      <c r="A4527" s="6" t="str">
        <f ca="1">no.</f>
        <v/>
      </c>
      <c r="E4527" s="4" t="str">
        <f ca="1">position</f>
        <v/>
      </c>
      <c r="J4527" s="318"/>
      <c r="M4527" s="4"/>
      <c r="O4527" s="6"/>
      <c r="Q4527" s="20"/>
      <c r="R4527" s="5" t="str">
        <f ca="1">score</f>
        <v/>
      </c>
      <c r="S4527" s="7" t="str">
        <f ca="1">rescore_svc</f>
        <v/>
      </c>
      <c r="U4527" s="11" t="str">
        <f ca="1">price</f>
        <v/>
      </c>
      <c r="V4527" s="4"/>
      <c r="Y4527" s="388">
        <f ca="1">COUNTIFS(OFFSET($B$10, 0, 0, ROW()-9, 1), SERVICE[[#This Row],[Employee ID]], OFFSET($F$10, 0, 0, ROW()-9, 1), SERVICE[[#This Row],[Resources Role]])</f>
        <v>0</v>
      </c>
      <c r="Z4527" s="388">
        <f ca="1">COUNTIFS(OFFSET($F$10, 0, 0, ROW()-9, 1), SERVICE[[#This Row],[Resources Role]], OFFSET($H$10, 0, 0, ROW()-9, 1), SERVICE[[#This Row],[Booking]])</f>
        <v>0</v>
      </c>
    </row>
    <row r="4528" spans="1:26" x14ac:dyDescent="0.25">
      <c r="A4528" s="6" t="str">
        <f ca="1">no.</f>
        <v/>
      </c>
      <c r="E4528" s="4" t="str">
        <f ca="1">position</f>
        <v/>
      </c>
      <c r="J4528" s="318"/>
      <c r="M4528" s="4"/>
      <c r="O4528" s="6"/>
      <c r="Q4528" s="20"/>
      <c r="R4528" s="5" t="str">
        <f ca="1">score</f>
        <v/>
      </c>
      <c r="S4528" s="7" t="str">
        <f ca="1">rescore_svc</f>
        <v/>
      </c>
      <c r="U4528" s="11" t="str">
        <f ca="1">price</f>
        <v/>
      </c>
      <c r="V4528" s="4"/>
      <c r="Y4528" s="388">
        <f ca="1">COUNTIFS(OFFSET($B$10, 0, 0, ROW()-9, 1), SERVICE[[#This Row],[Employee ID]], OFFSET($F$10, 0, 0, ROW()-9, 1), SERVICE[[#This Row],[Resources Role]])</f>
        <v>0</v>
      </c>
      <c r="Z4528" s="388">
        <f ca="1">COUNTIFS(OFFSET($F$10, 0, 0, ROW()-9, 1), SERVICE[[#This Row],[Resources Role]], OFFSET($H$10, 0, 0, ROW()-9, 1), SERVICE[[#This Row],[Booking]])</f>
        <v>0</v>
      </c>
    </row>
    <row r="4529" spans="1:26" x14ac:dyDescent="0.25">
      <c r="A4529" s="6" t="str">
        <f ca="1">no.</f>
        <v/>
      </c>
      <c r="E4529" s="4" t="str">
        <f ca="1">position</f>
        <v/>
      </c>
      <c r="J4529" s="318"/>
      <c r="M4529" s="4"/>
      <c r="O4529" s="6"/>
      <c r="Q4529" s="20"/>
      <c r="R4529" s="5" t="str">
        <f ca="1">score</f>
        <v/>
      </c>
      <c r="S4529" s="7" t="str">
        <f ca="1">rescore_svc</f>
        <v/>
      </c>
      <c r="U4529" s="11" t="str">
        <f ca="1">price</f>
        <v/>
      </c>
      <c r="V4529" s="4"/>
      <c r="Y4529" s="388">
        <f ca="1">COUNTIFS(OFFSET($B$10, 0, 0, ROW()-9, 1), SERVICE[[#This Row],[Employee ID]], OFFSET($F$10, 0, 0, ROW()-9, 1), SERVICE[[#This Row],[Resources Role]])</f>
        <v>0</v>
      </c>
      <c r="Z4529" s="388">
        <f ca="1">COUNTIFS(OFFSET($F$10, 0, 0, ROW()-9, 1), SERVICE[[#This Row],[Resources Role]], OFFSET($H$10, 0, 0, ROW()-9, 1), SERVICE[[#This Row],[Booking]])</f>
        <v>0</v>
      </c>
    </row>
    <row r="4530" spans="1:26" x14ac:dyDescent="0.25">
      <c r="A4530" s="6" t="str">
        <f ca="1">no.</f>
        <v/>
      </c>
      <c r="E4530" s="4" t="str">
        <f ca="1">position</f>
        <v/>
      </c>
      <c r="J4530" s="318"/>
      <c r="M4530" s="4"/>
      <c r="O4530" s="6"/>
      <c r="Q4530" s="20"/>
      <c r="R4530" s="5" t="str">
        <f ca="1">score</f>
        <v/>
      </c>
      <c r="S4530" s="7" t="str">
        <f ca="1">rescore_svc</f>
        <v/>
      </c>
      <c r="U4530" s="11" t="str">
        <f ca="1">price</f>
        <v/>
      </c>
      <c r="V4530" s="4"/>
      <c r="Y4530" s="388">
        <f ca="1">COUNTIFS(OFFSET($B$10, 0, 0, ROW()-9, 1), SERVICE[[#This Row],[Employee ID]], OFFSET($F$10, 0, 0, ROW()-9, 1), SERVICE[[#This Row],[Resources Role]])</f>
        <v>0</v>
      </c>
      <c r="Z4530" s="388">
        <f ca="1">COUNTIFS(OFFSET($F$10, 0, 0, ROW()-9, 1), SERVICE[[#This Row],[Resources Role]], OFFSET($H$10, 0, 0, ROW()-9, 1), SERVICE[[#This Row],[Booking]])</f>
        <v>0</v>
      </c>
    </row>
    <row r="4531" spans="1:26" x14ac:dyDescent="0.25">
      <c r="A4531" s="6" t="str">
        <f ca="1">no.</f>
        <v/>
      </c>
      <c r="E4531" s="4" t="str">
        <f ca="1">position</f>
        <v/>
      </c>
      <c r="J4531" s="318"/>
      <c r="M4531" s="4"/>
      <c r="O4531" s="6"/>
      <c r="Q4531" s="20"/>
      <c r="R4531" s="5" t="str">
        <f ca="1">score</f>
        <v/>
      </c>
      <c r="S4531" s="7" t="str">
        <f ca="1">rescore_svc</f>
        <v/>
      </c>
      <c r="U4531" s="11" t="str">
        <f ca="1">price</f>
        <v/>
      </c>
      <c r="V4531" s="4"/>
      <c r="Y4531" s="388">
        <f ca="1">COUNTIFS(OFFSET($B$10, 0, 0, ROW()-9, 1), SERVICE[[#This Row],[Employee ID]], OFFSET($F$10, 0, 0, ROW()-9, 1), SERVICE[[#This Row],[Resources Role]])</f>
        <v>0</v>
      </c>
      <c r="Z4531" s="388">
        <f ca="1">COUNTIFS(OFFSET($F$10, 0, 0, ROW()-9, 1), SERVICE[[#This Row],[Resources Role]], OFFSET($H$10, 0, 0, ROW()-9, 1), SERVICE[[#This Row],[Booking]])</f>
        <v>0</v>
      </c>
    </row>
    <row r="4532" spans="1:26" x14ac:dyDescent="0.25">
      <c r="A4532" s="6" t="str">
        <f ca="1">no.</f>
        <v/>
      </c>
      <c r="E4532" s="4" t="str">
        <f ca="1">position</f>
        <v/>
      </c>
      <c r="J4532" s="318"/>
      <c r="M4532" s="4"/>
      <c r="O4532" s="6"/>
      <c r="Q4532" s="20"/>
      <c r="R4532" s="5" t="str">
        <f ca="1">score</f>
        <v/>
      </c>
      <c r="S4532" s="7" t="str">
        <f ca="1">rescore_svc</f>
        <v/>
      </c>
      <c r="U4532" s="11" t="str">
        <f ca="1">price</f>
        <v/>
      </c>
      <c r="V4532" s="4"/>
      <c r="Y4532" s="388">
        <f ca="1">COUNTIFS(OFFSET($B$10, 0, 0, ROW()-9, 1), SERVICE[[#This Row],[Employee ID]], OFFSET($F$10, 0, 0, ROW()-9, 1), SERVICE[[#This Row],[Resources Role]])</f>
        <v>0</v>
      </c>
      <c r="Z4532" s="388">
        <f ca="1">COUNTIFS(OFFSET($F$10, 0, 0, ROW()-9, 1), SERVICE[[#This Row],[Resources Role]], OFFSET($H$10, 0, 0, ROW()-9, 1), SERVICE[[#This Row],[Booking]])</f>
        <v>0</v>
      </c>
    </row>
    <row r="4533" spans="1:26" x14ac:dyDescent="0.25">
      <c r="A4533" s="6" t="str">
        <f ca="1">no.</f>
        <v/>
      </c>
      <c r="E4533" s="4" t="str">
        <f ca="1">position</f>
        <v/>
      </c>
      <c r="J4533" s="318"/>
      <c r="M4533" s="4"/>
      <c r="O4533" s="6"/>
      <c r="Q4533" s="20"/>
      <c r="R4533" s="5" t="str">
        <f ca="1">score</f>
        <v/>
      </c>
      <c r="S4533" s="7" t="str">
        <f ca="1">rescore_svc</f>
        <v/>
      </c>
      <c r="U4533" s="11" t="str">
        <f ca="1">price</f>
        <v/>
      </c>
      <c r="V4533" s="4"/>
      <c r="Y4533" s="388">
        <f ca="1">COUNTIFS(OFFSET($B$10, 0, 0, ROW()-9, 1), SERVICE[[#This Row],[Employee ID]], OFFSET($F$10, 0, 0, ROW()-9, 1), SERVICE[[#This Row],[Resources Role]])</f>
        <v>0</v>
      </c>
      <c r="Z4533" s="388">
        <f ca="1">COUNTIFS(OFFSET($F$10, 0, 0, ROW()-9, 1), SERVICE[[#This Row],[Resources Role]], OFFSET($H$10, 0, 0, ROW()-9, 1), SERVICE[[#This Row],[Booking]])</f>
        <v>0</v>
      </c>
    </row>
    <row r="4534" spans="1:26" x14ac:dyDescent="0.25">
      <c r="A4534" s="6" t="str">
        <f ca="1">no.</f>
        <v/>
      </c>
      <c r="E4534" s="4" t="str">
        <f ca="1">position</f>
        <v/>
      </c>
      <c r="J4534" s="318"/>
      <c r="M4534" s="4"/>
      <c r="O4534" s="6"/>
      <c r="Q4534" s="20"/>
      <c r="R4534" s="5" t="str">
        <f ca="1">score</f>
        <v/>
      </c>
      <c r="S4534" s="7" t="str">
        <f ca="1">rescore_svc</f>
        <v/>
      </c>
      <c r="U4534" s="11" t="str">
        <f ca="1">price</f>
        <v/>
      </c>
      <c r="V4534" s="4"/>
      <c r="Y4534" s="388">
        <f ca="1">COUNTIFS(OFFSET($B$10, 0, 0, ROW()-9, 1), SERVICE[[#This Row],[Employee ID]], OFFSET($F$10, 0, 0, ROW()-9, 1), SERVICE[[#This Row],[Resources Role]])</f>
        <v>0</v>
      </c>
      <c r="Z4534" s="388">
        <f ca="1">COUNTIFS(OFFSET($F$10, 0, 0, ROW()-9, 1), SERVICE[[#This Row],[Resources Role]], OFFSET($H$10, 0, 0, ROW()-9, 1), SERVICE[[#This Row],[Booking]])</f>
        <v>0</v>
      </c>
    </row>
    <row r="4535" spans="1:26" x14ac:dyDescent="0.25">
      <c r="A4535" s="6" t="str">
        <f ca="1">no.</f>
        <v/>
      </c>
      <c r="E4535" s="4" t="str">
        <f ca="1">position</f>
        <v/>
      </c>
      <c r="J4535" s="318"/>
      <c r="M4535" s="4"/>
      <c r="O4535" s="6"/>
      <c r="Q4535" s="20"/>
      <c r="R4535" s="5" t="str">
        <f ca="1">score</f>
        <v/>
      </c>
      <c r="S4535" s="7" t="str">
        <f ca="1">rescore_svc</f>
        <v/>
      </c>
      <c r="U4535" s="11" t="str">
        <f ca="1">price</f>
        <v/>
      </c>
      <c r="V4535" s="4"/>
      <c r="Y4535" s="388">
        <f ca="1">COUNTIFS(OFFSET($B$10, 0, 0, ROW()-9, 1), SERVICE[[#This Row],[Employee ID]], OFFSET($F$10, 0, 0, ROW()-9, 1), SERVICE[[#This Row],[Resources Role]])</f>
        <v>0</v>
      </c>
      <c r="Z4535" s="388">
        <f ca="1">COUNTIFS(OFFSET($F$10, 0, 0, ROW()-9, 1), SERVICE[[#This Row],[Resources Role]], OFFSET($H$10, 0, 0, ROW()-9, 1), SERVICE[[#This Row],[Booking]])</f>
        <v>0</v>
      </c>
    </row>
    <row r="4536" spans="1:26" x14ac:dyDescent="0.25">
      <c r="A4536" s="6" t="str">
        <f ca="1">no.</f>
        <v/>
      </c>
      <c r="E4536" s="4" t="str">
        <f ca="1">position</f>
        <v/>
      </c>
      <c r="J4536" s="318"/>
      <c r="M4536" s="4"/>
      <c r="O4536" s="6"/>
      <c r="Q4536" s="20"/>
      <c r="R4536" s="5" t="str">
        <f ca="1">score</f>
        <v/>
      </c>
      <c r="S4536" s="7" t="str">
        <f ca="1">rescore_svc</f>
        <v/>
      </c>
      <c r="U4536" s="11" t="str">
        <f ca="1">price</f>
        <v/>
      </c>
      <c r="V4536" s="4"/>
      <c r="Y4536" s="388">
        <f ca="1">COUNTIFS(OFFSET($B$10, 0, 0, ROW()-9, 1), SERVICE[[#This Row],[Employee ID]], OFFSET($F$10, 0, 0, ROW()-9, 1), SERVICE[[#This Row],[Resources Role]])</f>
        <v>0</v>
      </c>
      <c r="Z4536" s="388">
        <f ca="1">COUNTIFS(OFFSET($F$10, 0, 0, ROW()-9, 1), SERVICE[[#This Row],[Resources Role]], OFFSET($H$10, 0, 0, ROW()-9, 1), SERVICE[[#This Row],[Booking]])</f>
        <v>0</v>
      </c>
    </row>
    <row r="4537" spans="1:26" x14ac:dyDescent="0.25">
      <c r="A4537" s="6" t="str">
        <f ca="1">no.</f>
        <v/>
      </c>
      <c r="E4537" s="4" t="str">
        <f ca="1">position</f>
        <v/>
      </c>
      <c r="J4537" s="318"/>
      <c r="M4537" s="4"/>
      <c r="O4537" s="6"/>
      <c r="Q4537" s="20"/>
      <c r="R4537" s="5" t="str">
        <f ca="1">score</f>
        <v/>
      </c>
      <c r="S4537" s="7" t="str">
        <f ca="1">rescore_svc</f>
        <v/>
      </c>
      <c r="U4537" s="11" t="str">
        <f ca="1">price</f>
        <v/>
      </c>
      <c r="V4537" s="4"/>
      <c r="Y4537" s="388">
        <f ca="1">COUNTIFS(OFFSET($B$10, 0, 0, ROW()-9, 1), SERVICE[[#This Row],[Employee ID]], OFFSET($F$10, 0, 0, ROW()-9, 1), SERVICE[[#This Row],[Resources Role]])</f>
        <v>0</v>
      </c>
      <c r="Z4537" s="388">
        <f ca="1">COUNTIFS(OFFSET($F$10, 0, 0, ROW()-9, 1), SERVICE[[#This Row],[Resources Role]], OFFSET($H$10, 0, 0, ROW()-9, 1), SERVICE[[#This Row],[Booking]])</f>
        <v>0</v>
      </c>
    </row>
    <row r="4538" spans="1:26" x14ac:dyDescent="0.25">
      <c r="A4538" s="6" t="str">
        <f ca="1">no.</f>
        <v/>
      </c>
      <c r="E4538" s="4" t="str">
        <f ca="1">position</f>
        <v/>
      </c>
      <c r="J4538" s="318"/>
      <c r="M4538" s="4"/>
      <c r="O4538" s="6"/>
      <c r="Q4538" s="20"/>
      <c r="R4538" s="5" t="str">
        <f ca="1">score</f>
        <v/>
      </c>
      <c r="S4538" s="7" t="str">
        <f ca="1">rescore_svc</f>
        <v/>
      </c>
      <c r="U4538" s="11" t="str">
        <f ca="1">price</f>
        <v/>
      </c>
      <c r="V4538" s="4"/>
      <c r="Y4538" s="388">
        <f ca="1">COUNTIFS(OFFSET($B$10, 0, 0, ROW()-9, 1), SERVICE[[#This Row],[Employee ID]], OFFSET($F$10, 0, 0, ROW()-9, 1), SERVICE[[#This Row],[Resources Role]])</f>
        <v>0</v>
      </c>
      <c r="Z4538" s="388">
        <f ca="1">COUNTIFS(OFFSET($F$10, 0, 0, ROW()-9, 1), SERVICE[[#This Row],[Resources Role]], OFFSET($H$10, 0, 0, ROW()-9, 1), SERVICE[[#This Row],[Booking]])</f>
        <v>0</v>
      </c>
    </row>
    <row r="4539" spans="1:26" x14ac:dyDescent="0.25">
      <c r="A4539" s="6" t="str">
        <f ca="1">no.</f>
        <v/>
      </c>
      <c r="E4539" s="4" t="str">
        <f ca="1">position</f>
        <v/>
      </c>
      <c r="J4539" s="318"/>
      <c r="M4539" s="4"/>
      <c r="O4539" s="6"/>
      <c r="Q4539" s="20"/>
      <c r="R4539" s="5" t="str">
        <f ca="1">score</f>
        <v/>
      </c>
      <c r="S4539" s="7" t="str">
        <f ca="1">rescore_svc</f>
        <v/>
      </c>
      <c r="U4539" s="11" t="str">
        <f ca="1">price</f>
        <v/>
      </c>
      <c r="V4539" s="4"/>
      <c r="Y4539" s="388">
        <f ca="1">COUNTIFS(OFFSET($B$10, 0, 0, ROW()-9, 1), SERVICE[[#This Row],[Employee ID]], OFFSET($F$10, 0, 0, ROW()-9, 1), SERVICE[[#This Row],[Resources Role]])</f>
        <v>0</v>
      </c>
      <c r="Z4539" s="388">
        <f ca="1">COUNTIFS(OFFSET($F$10, 0, 0, ROW()-9, 1), SERVICE[[#This Row],[Resources Role]], OFFSET($H$10, 0, 0, ROW()-9, 1), SERVICE[[#This Row],[Booking]])</f>
        <v>0</v>
      </c>
    </row>
    <row r="4540" spans="1:26" x14ac:dyDescent="0.25">
      <c r="A4540" s="6" t="str">
        <f ca="1">no.</f>
        <v/>
      </c>
      <c r="E4540" s="4" t="str">
        <f ca="1">position</f>
        <v/>
      </c>
      <c r="J4540" s="318"/>
      <c r="M4540" s="4"/>
      <c r="O4540" s="6"/>
      <c r="Q4540" s="20"/>
      <c r="R4540" s="5" t="str">
        <f ca="1">score</f>
        <v/>
      </c>
      <c r="S4540" s="7" t="str">
        <f ca="1">rescore_svc</f>
        <v/>
      </c>
      <c r="U4540" s="11" t="str">
        <f ca="1">price</f>
        <v/>
      </c>
      <c r="V4540" s="4"/>
      <c r="Y4540" s="388">
        <f ca="1">COUNTIFS(OFFSET($B$10, 0, 0, ROW()-9, 1), SERVICE[[#This Row],[Employee ID]], OFFSET($F$10, 0, 0, ROW()-9, 1), SERVICE[[#This Row],[Resources Role]])</f>
        <v>0</v>
      </c>
      <c r="Z4540" s="388">
        <f ca="1">COUNTIFS(OFFSET($F$10, 0, 0, ROW()-9, 1), SERVICE[[#This Row],[Resources Role]], OFFSET($H$10, 0, 0, ROW()-9, 1), SERVICE[[#This Row],[Booking]])</f>
        <v>0</v>
      </c>
    </row>
    <row r="4541" spans="1:26" x14ac:dyDescent="0.25">
      <c r="A4541" s="6" t="str">
        <f ca="1">no.</f>
        <v/>
      </c>
      <c r="E4541" s="4" t="str">
        <f ca="1">position</f>
        <v/>
      </c>
      <c r="J4541" s="318"/>
      <c r="M4541" s="4"/>
      <c r="O4541" s="6"/>
      <c r="Q4541" s="20"/>
      <c r="R4541" s="5" t="str">
        <f ca="1">score</f>
        <v/>
      </c>
      <c r="S4541" s="7" t="str">
        <f ca="1">rescore_svc</f>
        <v/>
      </c>
      <c r="U4541" s="11" t="str">
        <f ca="1">price</f>
        <v/>
      </c>
      <c r="V4541" s="4"/>
      <c r="Y4541" s="388">
        <f ca="1">COUNTIFS(OFFSET($B$10, 0, 0, ROW()-9, 1), SERVICE[[#This Row],[Employee ID]], OFFSET($F$10, 0, 0, ROW()-9, 1), SERVICE[[#This Row],[Resources Role]])</f>
        <v>0</v>
      </c>
      <c r="Z4541" s="388">
        <f ca="1">COUNTIFS(OFFSET($F$10, 0, 0, ROW()-9, 1), SERVICE[[#This Row],[Resources Role]], OFFSET($H$10, 0, 0, ROW()-9, 1), SERVICE[[#This Row],[Booking]])</f>
        <v>0</v>
      </c>
    </row>
    <row r="4542" spans="1:26" x14ac:dyDescent="0.25">
      <c r="A4542" s="6" t="str">
        <f ca="1">no.</f>
        <v/>
      </c>
      <c r="E4542" s="4" t="str">
        <f ca="1">position</f>
        <v/>
      </c>
      <c r="J4542" s="318"/>
      <c r="M4542" s="4"/>
      <c r="O4542" s="6"/>
      <c r="Q4542" s="20"/>
      <c r="R4542" s="5" t="str">
        <f ca="1">score</f>
        <v/>
      </c>
      <c r="S4542" s="7" t="str">
        <f ca="1">rescore_svc</f>
        <v/>
      </c>
      <c r="U4542" s="11" t="str">
        <f ca="1">price</f>
        <v/>
      </c>
      <c r="V4542" s="4"/>
      <c r="Y4542" s="388">
        <f ca="1">COUNTIFS(OFFSET($B$10, 0, 0, ROW()-9, 1), SERVICE[[#This Row],[Employee ID]], OFFSET($F$10, 0, 0, ROW()-9, 1), SERVICE[[#This Row],[Resources Role]])</f>
        <v>0</v>
      </c>
      <c r="Z4542" s="388">
        <f ca="1">COUNTIFS(OFFSET($F$10, 0, 0, ROW()-9, 1), SERVICE[[#This Row],[Resources Role]], OFFSET($H$10, 0, 0, ROW()-9, 1), SERVICE[[#This Row],[Booking]])</f>
        <v>0</v>
      </c>
    </row>
    <row r="4543" spans="1:26" x14ac:dyDescent="0.25">
      <c r="A4543" s="6" t="str">
        <f ca="1">no.</f>
        <v/>
      </c>
      <c r="E4543" s="4" t="str">
        <f ca="1">position</f>
        <v/>
      </c>
      <c r="J4543" s="318"/>
      <c r="M4543" s="4"/>
      <c r="O4543" s="6"/>
      <c r="Q4543" s="20"/>
      <c r="R4543" s="5" t="str">
        <f ca="1">score</f>
        <v/>
      </c>
      <c r="S4543" s="7" t="str">
        <f ca="1">rescore_svc</f>
        <v/>
      </c>
      <c r="U4543" s="11" t="str">
        <f ca="1">price</f>
        <v/>
      </c>
      <c r="V4543" s="4"/>
      <c r="Y4543" s="388">
        <f ca="1">COUNTIFS(OFFSET($B$10, 0, 0, ROW()-9, 1), SERVICE[[#This Row],[Employee ID]], OFFSET($F$10, 0, 0, ROW()-9, 1), SERVICE[[#This Row],[Resources Role]])</f>
        <v>0</v>
      </c>
      <c r="Z4543" s="388">
        <f ca="1">COUNTIFS(OFFSET($F$10, 0, 0, ROW()-9, 1), SERVICE[[#This Row],[Resources Role]], OFFSET($H$10, 0, 0, ROW()-9, 1), SERVICE[[#This Row],[Booking]])</f>
        <v>0</v>
      </c>
    </row>
    <row r="4544" spans="1:26" x14ac:dyDescent="0.25">
      <c r="A4544" s="6" t="str">
        <f ca="1">no.</f>
        <v/>
      </c>
      <c r="E4544" s="4" t="str">
        <f ca="1">position</f>
        <v/>
      </c>
      <c r="J4544" s="318"/>
      <c r="M4544" s="4"/>
      <c r="O4544" s="6"/>
      <c r="Q4544" s="20"/>
      <c r="R4544" s="5" t="str">
        <f ca="1">score</f>
        <v/>
      </c>
      <c r="S4544" s="7" t="str">
        <f ca="1">rescore_svc</f>
        <v/>
      </c>
      <c r="U4544" s="11" t="str">
        <f ca="1">price</f>
        <v/>
      </c>
      <c r="V4544" s="4"/>
      <c r="Y4544" s="388">
        <f ca="1">COUNTIFS(OFFSET($B$10, 0, 0, ROW()-9, 1), SERVICE[[#This Row],[Employee ID]], OFFSET($F$10, 0, 0, ROW()-9, 1), SERVICE[[#This Row],[Resources Role]])</f>
        <v>0</v>
      </c>
      <c r="Z4544" s="388">
        <f ca="1">COUNTIFS(OFFSET($F$10, 0, 0, ROW()-9, 1), SERVICE[[#This Row],[Resources Role]], OFFSET($H$10, 0, 0, ROW()-9, 1), SERVICE[[#This Row],[Booking]])</f>
        <v>0</v>
      </c>
    </row>
    <row r="4545" spans="1:26" x14ac:dyDescent="0.25">
      <c r="A4545" s="6" t="str">
        <f ca="1">no.</f>
        <v/>
      </c>
      <c r="E4545" s="4" t="str">
        <f ca="1">position</f>
        <v/>
      </c>
      <c r="J4545" s="318"/>
      <c r="M4545" s="4"/>
      <c r="O4545" s="6"/>
      <c r="Q4545" s="20"/>
      <c r="R4545" s="5" t="str">
        <f ca="1">score</f>
        <v/>
      </c>
      <c r="S4545" s="7" t="str">
        <f ca="1">rescore_svc</f>
        <v/>
      </c>
      <c r="U4545" s="11" t="str">
        <f ca="1">price</f>
        <v/>
      </c>
      <c r="V4545" s="4"/>
      <c r="Y4545" s="388">
        <f ca="1">COUNTIFS(OFFSET($B$10, 0, 0, ROW()-9, 1), SERVICE[[#This Row],[Employee ID]], OFFSET($F$10, 0, 0, ROW()-9, 1), SERVICE[[#This Row],[Resources Role]])</f>
        <v>0</v>
      </c>
      <c r="Z4545" s="388">
        <f ca="1">COUNTIFS(OFFSET($F$10, 0, 0, ROW()-9, 1), SERVICE[[#This Row],[Resources Role]], OFFSET($H$10, 0, 0, ROW()-9, 1), SERVICE[[#This Row],[Booking]])</f>
        <v>0</v>
      </c>
    </row>
    <row r="4546" spans="1:26" x14ac:dyDescent="0.25">
      <c r="A4546" s="6" t="str">
        <f ca="1">no.</f>
        <v/>
      </c>
      <c r="E4546" s="4" t="str">
        <f ca="1">position</f>
        <v/>
      </c>
      <c r="J4546" s="318"/>
      <c r="M4546" s="4"/>
      <c r="O4546" s="6"/>
      <c r="Q4546" s="20"/>
      <c r="R4546" s="5" t="str">
        <f ca="1">score</f>
        <v/>
      </c>
      <c r="S4546" s="7" t="str">
        <f ca="1">rescore_svc</f>
        <v/>
      </c>
      <c r="U4546" s="11" t="str">
        <f ca="1">price</f>
        <v/>
      </c>
      <c r="V4546" s="4"/>
      <c r="Y4546" s="388">
        <f ca="1">COUNTIFS(OFFSET($B$10, 0, 0, ROW()-9, 1), SERVICE[[#This Row],[Employee ID]], OFFSET($F$10, 0, 0, ROW()-9, 1), SERVICE[[#This Row],[Resources Role]])</f>
        <v>0</v>
      </c>
      <c r="Z4546" s="388">
        <f ca="1">COUNTIFS(OFFSET($F$10, 0, 0, ROW()-9, 1), SERVICE[[#This Row],[Resources Role]], OFFSET($H$10, 0, 0, ROW()-9, 1), SERVICE[[#This Row],[Booking]])</f>
        <v>0</v>
      </c>
    </row>
    <row r="4547" spans="1:26" x14ac:dyDescent="0.25">
      <c r="A4547" s="6" t="str">
        <f ca="1">no.</f>
        <v/>
      </c>
      <c r="E4547" s="4" t="str">
        <f ca="1">position</f>
        <v/>
      </c>
      <c r="J4547" s="318"/>
      <c r="M4547" s="4"/>
      <c r="O4547" s="6"/>
      <c r="Q4547" s="20"/>
      <c r="R4547" s="5" t="str">
        <f ca="1">score</f>
        <v/>
      </c>
      <c r="S4547" s="7" t="str">
        <f ca="1">rescore_svc</f>
        <v/>
      </c>
      <c r="U4547" s="11" t="str">
        <f ca="1">price</f>
        <v/>
      </c>
      <c r="V4547" s="4"/>
      <c r="Y4547" s="388">
        <f ca="1">COUNTIFS(OFFSET($B$10, 0, 0, ROW()-9, 1), SERVICE[[#This Row],[Employee ID]], OFFSET($F$10, 0, 0, ROW()-9, 1), SERVICE[[#This Row],[Resources Role]])</f>
        <v>0</v>
      </c>
      <c r="Z4547" s="388">
        <f ca="1">COUNTIFS(OFFSET($F$10, 0, 0, ROW()-9, 1), SERVICE[[#This Row],[Resources Role]], OFFSET($H$10, 0, 0, ROW()-9, 1), SERVICE[[#This Row],[Booking]])</f>
        <v>0</v>
      </c>
    </row>
    <row r="4548" spans="1:26" x14ac:dyDescent="0.25">
      <c r="A4548" s="6" t="str">
        <f ca="1">no.</f>
        <v/>
      </c>
      <c r="E4548" s="4" t="str">
        <f ca="1">position</f>
        <v/>
      </c>
      <c r="J4548" s="318"/>
      <c r="M4548" s="4"/>
      <c r="O4548" s="6"/>
      <c r="Q4548" s="20"/>
      <c r="R4548" s="5" t="str">
        <f ca="1">score</f>
        <v/>
      </c>
      <c r="S4548" s="7" t="str">
        <f ca="1">rescore_svc</f>
        <v/>
      </c>
      <c r="U4548" s="11" t="str">
        <f ca="1">price</f>
        <v/>
      </c>
      <c r="V4548" s="4"/>
      <c r="Y4548" s="388">
        <f ca="1">COUNTIFS(OFFSET($B$10, 0, 0, ROW()-9, 1), SERVICE[[#This Row],[Employee ID]], OFFSET($F$10, 0, 0, ROW()-9, 1), SERVICE[[#This Row],[Resources Role]])</f>
        <v>0</v>
      </c>
      <c r="Z4548" s="388">
        <f ca="1">COUNTIFS(OFFSET($F$10, 0, 0, ROW()-9, 1), SERVICE[[#This Row],[Resources Role]], OFFSET($H$10, 0, 0, ROW()-9, 1), SERVICE[[#This Row],[Booking]])</f>
        <v>0</v>
      </c>
    </row>
    <row r="4549" spans="1:26" x14ac:dyDescent="0.25">
      <c r="A4549" s="6" t="str">
        <f ca="1">no.</f>
        <v/>
      </c>
      <c r="E4549" s="4" t="str">
        <f ca="1">position</f>
        <v/>
      </c>
      <c r="J4549" s="318"/>
      <c r="M4549" s="4"/>
      <c r="O4549" s="6"/>
      <c r="Q4549" s="20"/>
      <c r="R4549" s="5" t="str">
        <f ca="1">score</f>
        <v/>
      </c>
      <c r="S4549" s="7" t="str">
        <f ca="1">rescore_svc</f>
        <v/>
      </c>
      <c r="U4549" s="11" t="str">
        <f ca="1">price</f>
        <v/>
      </c>
      <c r="V4549" s="4"/>
      <c r="Y4549" s="388">
        <f ca="1">COUNTIFS(OFFSET($B$10, 0, 0, ROW()-9, 1), SERVICE[[#This Row],[Employee ID]], OFFSET($F$10, 0, 0, ROW()-9, 1), SERVICE[[#This Row],[Resources Role]])</f>
        <v>0</v>
      </c>
      <c r="Z4549" s="388">
        <f ca="1">COUNTIFS(OFFSET($F$10, 0, 0, ROW()-9, 1), SERVICE[[#This Row],[Resources Role]], OFFSET($H$10, 0, 0, ROW()-9, 1), SERVICE[[#This Row],[Booking]])</f>
        <v>0</v>
      </c>
    </row>
    <row r="4550" spans="1:26" x14ac:dyDescent="0.25">
      <c r="A4550" s="6" t="str">
        <f ca="1">no.</f>
        <v/>
      </c>
      <c r="E4550" s="4" t="str">
        <f ca="1">position</f>
        <v/>
      </c>
      <c r="J4550" s="318"/>
      <c r="M4550" s="4"/>
      <c r="O4550" s="6"/>
      <c r="Q4550" s="20"/>
      <c r="R4550" s="5" t="str">
        <f ca="1">score</f>
        <v/>
      </c>
      <c r="S4550" s="7" t="str">
        <f ca="1">rescore_svc</f>
        <v/>
      </c>
      <c r="U4550" s="11" t="str">
        <f ca="1">price</f>
        <v/>
      </c>
      <c r="V4550" s="4"/>
      <c r="Y4550" s="388">
        <f ca="1">COUNTIFS(OFFSET($B$10, 0, 0, ROW()-9, 1), SERVICE[[#This Row],[Employee ID]], OFFSET($F$10, 0, 0, ROW()-9, 1), SERVICE[[#This Row],[Resources Role]])</f>
        <v>0</v>
      </c>
      <c r="Z4550" s="388">
        <f ca="1">COUNTIFS(OFFSET($F$10, 0, 0, ROW()-9, 1), SERVICE[[#This Row],[Resources Role]], OFFSET($H$10, 0, 0, ROW()-9, 1), SERVICE[[#This Row],[Booking]])</f>
        <v>0</v>
      </c>
    </row>
    <row r="4551" spans="1:26" x14ac:dyDescent="0.25">
      <c r="A4551" s="6" t="str">
        <f ca="1">no.</f>
        <v/>
      </c>
      <c r="E4551" s="4" t="str">
        <f ca="1">position</f>
        <v/>
      </c>
      <c r="J4551" s="318"/>
      <c r="M4551" s="4"/>
      <c r="O4551" s="6"/>
      <c r="Q4551" s="20"/>
      <c r="R4551" s="5" t="str">
        <f ca="1">score</f>
        <v/>
      </c>
      <c r="S4551" s="7" t="str">
        <f ca="1">rescore_svc</f>
        <v/>
      </c>
      <c r="U4551" s="11" t="str">
        <f ca="1">price</f>
        <v/>
      </c>
      <c r="V4551" s="4"/>
      <c r="Y4551" s="388">
        <f ca="1">COUNTIFS(OFFSET($B$10, 0, 0, ROW()-9, 1), SERVICE[[#This Row],[Employee ID]], OFFSET($F$10, 0, 0, ROW()-9, 1), SERVICE[[#This Row],[Resources Role]])</f>
        <v>0</v>
      </c>
      <c r="Z4551" s="388">
        <f ca="1">COUNTIFS(OFFSET($F$10, 0, 0, ROW()-9, 1), SERVICE[[#This Row],[Resources Role]], OFFSET($H$10, 0, 0, ROW()-9, 1), SERVICE[[#This Row],[Booking]])</f>
        <v>0</v>
      </c>
    </row>
    <row r="4552" spans="1:26" x14ac:dyDescent="0.25">
      <c r="A4552" s="6" t="str">
        <f ca="1">no.</f>
        <v/>
      </c>
      <c r="E4552" s="4" t="str">
        <f ca="1">position</f>
        <v/>
      </c>
      <c r="J4552" s="318"/>
      <c r="M4552" s="4"/>
      <c r="O4552" s="6"/>
      <c r="Q4552" s="20"/>
      <c r="R4552" s="5" t="str">
        <f ca="1">score</f>
        <v/>
      </c>
      <c r="S4552" s="7" t="str">
        <f ca="1">rescore_svc</f>
        <v/>
      </c>
      <c r="U4552" s="11" t="str">
        <f ca="1">price</f>
        <v/>
      </c>
      <c r="V4552" s="4"/>
      <c r="Y4552" s="388">
        <f ca="1">COUNTIFS(OFFSET($B$10, 0, 0, ROW()-9, 1), SERVICE[[#This Row],[Employee ID]], OFFSET($F$10, 0, 0, ROW()-9, 1), SERVICE[[#This Row],[Resources Role]])</f>
        <v>0</v>
      </c>
      <c r="Z4552" s="388">
        <f ca="1">COUNTIFS(OFFSET($F$10, 0, 0, ROW()-9, 1), SERVICE[[#This Row],[Resources Role]], OFFSET($H$10, 0, 0, ROW()-9, 1), SERVICE[[#This Row],[Booking]])</f>
        <v>0</v>
      </c>
    </row>
    <row r="4553" spans="1:26" x14ac:dyDescent="0.25">
      <c r="A4553" s="6" t="str">
        <f ca="1">no.</f>
        <v/>
      </c>
      <c r="E4553" s="4" t="str">
        <f ca="1">position</f>
        <v/>
      </c>
      <c r="J4553" s="318"/>
      <c r="M4553" s="4"/>
      <c r="O4553" s="6"/>
      <c r="Q4553" s="20"/>
      <c r="R4553" s="5" t="str">
        <f ca="1">score</f>
        <v/>
      </c>
      <c r="S4553" s="7" t="str">
        <f ca="1">rescore_svc</f>
        <v/>
      </c>
      <c r="U4553" s="11" t="str">
        <f ca="1">price</f>
        <v/>
      </c>
      <c r="V4553" s="4"/>
      <c r="Y4553" s="388">
        <f ca="1">COUNTIFS(OFFSET($B$10, 0, 0, ROW()-9, 1), SERVICE[[#This Row],[Employee ID]], OFFSET($F$10, 0, 0, ROW()-9, 1), SERVICE[[#This Row],[Resources Role]])</f>
        <v>0</v>
      </c>
      <c r="Z4553" s="388">
        <f ca="1">COUNTIFS(OFFSET($F$10, 0, 0, ROW()-9, 1), SERVICE[[#This Row],[Resources Role]], OFFSET($H$10, 0, 0, ROW()-9, 1), SERVICE[[#This Row],[Booking]])</f>
        <v>0</v>
      </c>
    </row>
    <row r="4554" spans="1:26" x14ac:dyDescent="0.25">
      <c r="A4554" s="6" t="str">
        <f ca="1">no.</f>
        <v/>
      </c>
      <c r="E4554" s="4" t="str">
        <f ca="1">position</f>
        <v/>
      </c>
      <c r="J4554" s="318"/>
      <c r="M4554" s="4"/>
      <c r="O4554" s="6"/>
      <c r="Q4554" s="20"/>
      <c r="R4554" s="5" t="str">
        <f ca="1">score</f>
        <v/>
      </c>
      <c r="S4554" s="7" t="str">
        <f ca="1">rescore_svc</f>
        <v/>
      </c>
      <c r="U4554" s="11" t="str">
        <f ca="1">price</f>
        <v/>
      </c>
      <c r="V4554" s="4"/>
      <c r="Y4554" s="388">
        <f ca="1">COUNTIFS(OFFSET($B$10, 0, 0, ROW()-9, 1), SERVICE[[#This Row],[Employee ID]], OFFSET($F$10, 0, 0, ROW()-9, 1), SERVICE[[#This Row],[Resources Role]])</f>
        <v>0</v>
      </c>
      <c r="Z4554" s="388">
        <f ca="1">COUNTIFS(OFFSET($F$10, 0, 0, ROW()-9, 1), SERVICE[[#This Row],[Resources Role]], OFFSET($H$10, 0, 0, ROW()-9, 1), SERVICE[[#This Row],[Booking]])</f>
        <v>0</v>
      </c>
    </row>
    <row r="4555" spans="1:26" x14ac:dyDescent="0.25">
      <c r="A4555" s="6" t="str">
        <f ca="1">no.</f>
        <v/>
      </c>
      <c r="E4555" s="4" t="str">
        <f ca="1">position</f>
        <v/>
      </c>
      <c r="J4555" s="318"/>
      <c r="M4555" s="4"/>
      <c r="O4555" s="6"/>
      <c r="Q4555" s="20"/>
      <c r="R4555" s="5" t="str">
        <f ca="1">score</f>
        <v/>
      </c>
      <c r="S4555" s="7" t="str">
        <f ca="1">rescore_svc</f>
        <v/>
      </c>
      <c r="U4555" s="11" t="str">
        <f ca="1">price</f>
        <v/>
      </c>
      <c r="V4555" s="4"/>
      <c r="Y4555" s="388">
        <f ca="1">COUNTIFS(OFFSET($B$10, 0, 0, ROW()-9, 1), SERVICE[[#This Row],[Employee ID]], OFFSET($F$10, 0, 0, ROW()-9, 1), SERVICE[[#This Row],[Resources Role]])</f>
        <v>0</v>
      </c>
      <c r="Z4555" s="388">
        <f ca="1">COUNTIFS(OFFSET($F$10, 0, 0, ROW()-9, 1), SERVICE[[#This Row],[Resources Role]], OFFSET($H$10, 0, 0, ROW()-9, 1), SERVICE[[#This Row],[Booking]])</f>
        <v>0</v>
      </c>
    </row>
    <row r="4556" spans="1:26" x14ac:dyDescent="0.25">
      <c r="A4556" s="6" t="str">
        <f ca="1">no.</f>
        <v/>
      </c>
      <c r="E4556" s="4" t="str">
        <f ca="1">position</f>
        <v/>
      </c>
      <c r="J4556" s="318"/>
      <c r="M4556" s="4"/>
      <c r="O4556" s="6"/>
      <c r="Q4556" s="20"/>
      <c r="R4556" s="5" t="str">
        <f ca="1">score</f>
        <v/>
      </c>
      <c r="S4556" s="7" t="str">
        <f ca="1">rescore_svc</f>
        <v/>
      </c>
      <c r="U4556" s="11" t="str">
        <f ca="1">price</f>
        <v/>
      </c>
      <c r="V4556" s="4"/>
      <c r="Y4556" s="388">
        <f ca="1">COUNTIFS(OFFSET($B$10, 0, 0, ROW()-9, 1), SERVICE[[#This Row],[Employee ID]], OFFSET($F$10, 0, 0, ROW()-9, 1), SERVICE[[#This Row],[Resources Role]])</f>
        <v>0</v>
      </c>
      <c r="Z4556" s="388">
        <f ca="1">COUNTIFS(OFFSET($F$10, 0, 0, ROW()-9, 1), SERVICE[[#This Row],[Resources Role]], OFFSET($H$10, 0, 0, ROW()-9, 1), SERVICE[[#This Row],[Booking]])</f>
        <v>0</v>
      </c>
    </row>
    <row r="4557" spans="1:26" x14ac:dyDescent="0.25">
      <c r="A4557" s="6" t="str">
        <f ca="1">no.</f>
        <v/>
      </c>
      <c r="E4557" s="4" t="str">
        <f ca="1">position</f>
        <v/>
      </c>
      <c r="J4557" s="318"/>
      <c r="M4557" s="4"/>
      <c r="O4557" s="6"/>
      <c r="Q4557" s="20"/>
      <c r="R4557" s="5" t="str">
        <f ca="1">score</f>
        <v/>
      </c>
      <c r="S4557" s="7" t="str">
        <f ca="1">rescore_svc</f>
        <v/>
      </c>
      <c r="U4557" s="11" t="str">
        <f ca="1">price</f>
        <v/>
      </c>
      <c r="V4557" s="4"/>
      <c r="Y4557" s="388">
        <f ca="1">COUNTIFS(OFFSET($B$10, 0, 0, ROW()-9, 1), SERVICE[[#This Row],[Employee ID]], OFFSET($F$10, 0, 0, ROW()-9, 1), SERVICE[[#This Row],[Resources Role]])</f>
        <v>0</v>
      </c>
      <c r="Z4557" s="388">
        <f ca="1">COUNTIFS(OFFSET($F$10, 0, 0, ROW()-9, 1), SERVICE[[#This Row],[Resources Role]], OFFSET($H$10, 0, 0, ROW()-9, 1), SERVICE[[#This Row],[Booking]])</f>
        <v>0</v>
      </c>
    </row>
    <row r="4558" spans="1:26" x14ac:dyDescent="0.25">
      <c r="A4558" s="6" t="str">
        <f ca="1">no.</f>
        <v/>
      </c>
      <c r="E4558" s="4" t="str">
        <f ca="1">position</f>
        <v/>
      </c>
      <c r="J4558" s="318"/>
      <c r="M4558" s="4"/>
      <c r="O4558" s="6"/>
      <c r="Q4558" s="20"/>
      <c r="R4558" s="5" t="str">
        <f ca="1">score</f>
        <v/>
      </c>
      <c r="S4558" s="7" t="str">
        <f ca="1">rescore_svc</f>
        <v/>
      </c>
      <c r="U4558" s="11" t="str">
        <f ca="1">price</f>
        <v/>
      </c>
      <c r="V4558" s="4"/>
      <c r="Y4558" s="388">
        <f ca="1">COUNTIFS(OFFSET($B$10, 0, 0, ROW()-9, 1), SERVICE[[#This Row],[Employee ID]], OFFSET($F$10, 0, 0, ROW()-9, 1), SERVICE[[#This Row],[Resources Role]])</f>
        <v>0</v>
      </c>
      <c r="Z4558" s="388">
        <f ca="1">COUNTIFS(OFFSET($F$10, 0, 0, ROW()-9, 1), SERVICE[[#This Row],[Resources Role]], OFFSET($H$10, 0, 0, ROW()-9, 1), SERVICE[[#This Row],[Booking]])</f>
        <v>0</v>
      </c>
    </row>
    <row r="4559" spans="1:26" x14ac:dyDescent="0.25">
      <c r="A4559" s="6" t="str">
        <f ca="1">no.</f>
        <v/>
      </c>
      <c r="E4559" s="4" t="str">
        <f ca="1">position</f>
        <v/>
      </c>
      <c r="J4559" s="318"/>
      <c r="M4559" s="4"/>
      <c r="O4559" s="6"/>
      <c r="Q4559" s="20"/>
      <c r="R4559" s="5" t="str">
        <f ca="1">score</f>
        <v/>
      </c>
      <c r="S4559" s="7" t="str">
        <f ca="1">rescore_svc</f>
        <v/>
      </c>
      <c r="U4559" s="11" t="str">
        <f ca="1">price</f>
        <v/>
      </c>
      <c r="V4559" s="4"/>
      <c r="Y4559" s="388">
        <f ca="1">COUNTIFS(OFFSET($B$10, 0, 0, ROW()-9, 1), SERVICE[[#This Row],[Employee ID]], OFFSET($F$10, 0, 0, ROW()-9, 1), SERVICE[[#This Row],[Resources Role]])</f>
        <v>0</v>
      </c>
      <c r="Z4559" s="388">
        <f ca="1">COUNTIFS(OFFSET($F$10, 0, 0, ROW()-9, 1), SERVICE[[#This Row],[Resources Role]], OFFSET($H$10, 0, 0, ROW()-9, 1), SERVICE[[#This Row],[Booking]])</f>
        <v>0</v>
      </c>
    </row>
    <row r="4560" spans="1:26" x14ac:dyDescent="0.25">
      <c r="A4560" s="6" t="str">
        <f ca="1">no.</f>
        <v/>
      </c>
      <c r="E4560" s="4" t="str">
        <f ca="1">position</f>
        <v/>
      </c>
      <c r="J4560" s="318"/>
      <c r="M4560" s="4"/>
      <c r="O4560" s="6"/>
      <c r="Q4560" s="20"/>
      <c r="R4560" s="5" t="str">
        <f ca="1">score</f>
        <v/>
      </c>
      <c r="S4560" s="7" t="str">
        <f ca="1">rescore_svc</f>
        <v/>
      </c>
      <c r="U4560" s="11" t="str">
        <f ca="1">price</f>
        <v/>
      </c>
      <c r="V4560" s="4"/>
      <c r="Y4560" s="388">
        <f ca="1">COUNTIFS(OFFSET($B$10, 0, 0, ROW()-9, 1), SERVICE[[#This Row],[Employee ID]], OFFSET($F$10, 0, 0, ROW()-9, 1), SERVICE[[#This Row],[Resources Role]])</f>
        <v>0</v>
      </c>
      <c r="Z4560" s="388">
        <f ca="1">COUNTIFS(OFFSET($F$10, 0, 0, ROW()-9, 1), SERVICE[[#This Row],[Resources Role]], OFFSET($H$10, 0, 0, ROW()-9, 1), SERVICE[[#This Row],[Booking]])</f>
        <v>0</v>
      </c>
    </row>
    <row r="4561" spans="1:26" x14ac:dyDescent="0.25">
      <c r="A4561" s="6" t="str">
        <f ca="1">no.</f>
        <v/>
      </c>
      <c r="E4561" s="4" t="str">
        <f ca="1">position</f>
        <v/>
      </c>
      <c r="J4561" s="318"/>
      <c r="M4561" s="4"/>
      <c r="O4561" s="6"/>
      <c r="Q4561" s="20"/>
      <c r="R4561" s="5" t="str">
        <f ca="1">score</f>
        <v/>
      </c>
      <c r="S4561" s="7" t="str">
        <f ca="1">rescore_svc</f>
        <v/>
      </c>
      <c r="U4561" s="11" t="str">
        <f ca="1">price</f>
        <v/>
      </c>
      <c r="V4561" s="4"/>
      <c r="Y4561" s="388">
        <f ca="1">COUNTIFS(OFFSET($B$10, 0, 0, ROW()-9, 1), SERVICE[[#This Row],[Employee ID]], OFFSET($F$10, 0, 0, ROW()-9, 1), SERVICE[[#This Row],[Resources Role]])</f>
        <v>0</v>
      </c>
      <c r="Z4561" s="388">
        <f ca="1">COUNTIFS(OFFSET($F$10, 0, 0, ROW()-9, 1), SERVICE[[#This Row],[Resources Role]], OFFSET($H$10, 0, 0, ROW()-9, 1), SERVICE[[#This Row],[Booking]])</f>
        <v>0</v>
      </c>
    </row>
    <row r="4562" spans="1:26" x14ac:dyDescent="0.25">
      <c r="A4562" s="6" t="str">
        <f ca="1">no.</f>
        <v/>
      </c>
      <c r="E4562" s="4" t="str">
        <f ca="1">position</f>
        <v/>
      </c>
      <c r="J4562" s="318"/>
      <c r="M4562" s="4"/>
      <c r="O4562" s="6"/>
      <c r="Q4562" s="20"/>
      <c r="R4562" s="5" t="str">
        <f ca="1">score</f>
        <v/>
      </c>
      <c r="S4562" s="7" t="str">
        <f ca="1">rescore_svc</f>
        <v/>
      </c>
      <c r="U4562" s="11" t="str">
        <f ca="1">price</f>
        <v/>
      </c>
      <c r="V4562" s="4"/>
      <c r="Y4562" s="388">
        <f ca="1">COUNTIFS(OFFSET($B$10, 0, 0, ROW()-9, 1), SERVICE[[#This Row],[Employee ID]], OFFSET($F$10, 0, 0, ROW()-9, 1), SERVICE[[#This Row],[Resources Role]])</f>
        <v>0</v>
      </c>
      <c r="Z4562" s="388">
        <f ca="1">COUNTIFS(OFFSET($F$10, 0, 0, ROW()-9, 1), SERVICE[[#This Row],[Resources Role]], OFFSET($H$10, 0, 0, ROW()-9, 1), SERVICE[[#This Row],[Booking]])</f>
        <v>0</v>
      </c>
    </row>
    <row r="4563" spans="1:26" x14ac:dyDescent="0.25">
      <c r="A4563" s="6" t="str">
        <f ca="1">no.</f>
        <v/>
      </c>
      <c r="E4563" s="4" t="str">
        <f ca="1">position</f>
        <v/>
      </c>
      <c r="J4563" s="318"/>
      <c r="M4563" s="4"/>
      <c r="O4563" s="6"/>
      <c r="Q4563" s="20"/>
      <c r="R4563" s="5" t="str">
        <f ca="1">score</f>
        <v/>
      </c>
      <c r="S4563" s="7" t="str">
        <f ca="1">rescore_svc</f>
        <v/>
      </c>
      <c r="U4563" s="11" t="str">
        <f ca="1">price</f>
        <v/>
      </c>
      <c r="V4563" s="4"/>
      <c r="Y4563" s="388">
        <f ca="1">COUNTIFS(OFFSET($B$10, 0, 0, ROW()-9, 1), SERVICE[[#This Row],[Employee ID]], OFFSET($F$10, 0, 0, ROW()-9, 1), SERVICE[[#This Row],[Resources Role]])</f>
        <v>0</v>
      </c>
      <c r="Z4563" s="388">
        <f ca="1">COUNTIFS(OFFSET($F$10, 0, 0, ROW()-9, 1), SERVICE[[#This Row],[Resources Role]], OFFSET($H$10, 0, 0, ROW()-9, 1), SERVICE[[#This Row],[Booking]])</f>
        <v>0</v>
      </c>
    </row>
    <row r="4564" spans="1:26" x14ac:dyDescent="0.25">
      <c r="A4564" s="6" t="str">
        <f ca="1">no.</f>
        <v/>
      </c>
      <c r="E4564" s="4" t="str">
        <f ca="1">position</f>
        <v/>
      </c>
      <c r="J4564" s="318"/>
      <c r="M4564" s="4"/>
      <c r="O4564" s="6"/>
      <c r="Q4564" s="20"/>
      <c r="R4564" s="5" t="str">
        <f ca="1">score</f>
        <v/>
      </c>
      <c r="S4564" s="7" t="str">
        <f ca="1">rescore_svc</f>
        <v/>
      </c>
      <c r="U4564" s="11" t="str">
        <f ca="1">price</f>
        <v/>
      </c>
      <c r="V4564" s="4"/>
      <c r="Y4564" s="388">
        <f ca="1">COUNTIFS(OFFSET($B$10, 0, 0, ROW()-9, 1), SERVICE[[#This Row],[Employee ID]], OFFSET($F$10, 0, 0, ROW()-9, 1), SERVICE[[#This Row],[Resources Role]])</f>
        <v>0</v>
      </c>
      <c r="Z4564" s="388">
        <f ca="1">COUNTIFS(OFFSET($F$10, 0, 0, ROW()-9, 1), SERVICE[[#This Row],[Resources Role]], OFFSET($H$10, 0, 0, ROW()-9, 1), SERVICE[[#This Row],[Booking]])</f>
        <v>0</v>
      </c>
    </row>
    <row r="4565" spans="1:26" x14ac:dyDescent="0.25">
      <c r="A4565" s="6" t="str">
        <f ca="1">no.</f>
        <v/>
      </c>
      <c r="E4565" s="4" t="str">
        <f ca="1">position</f>
        <v/>
      </c>
      <c r="J4565" s="318"/>
      <c r="M4565" s="4"/>
      <c r="O4565" s="6"/>
      <c r="Q4565" s="20"/>
      <c r="R4565" s="5" t="str">
        <f ca="1">score</f>
        <v/>
      </c>
      <c r="S4565" s="7" t="str">
        <f ca="1">rescore_svc</f>
        <v/>
      </c>
      <c r="U4565" s="11" t="str">
        <f ca="1">price</f>
        <v/>
      </c>
      <c r="V4565" s="4"/>
      <c r="Y4565" s="388">
        <f ca="1">COUNTIFS(OFFSET($B$10, 0, 0, ROW()-9, 1), SERVICE[[#This Row],[Employee ID]], OFFSET($F$10, 0, 0, ROW()-9, 1), SERVICE[[#This Row],[Resources Role]])</f>
        <v>0</v>
      </c>
      <c r="Z4565" s="388">
        <f ca="1">COUNTIFS(OFFSET($F$10, 0, 0, ROW()-9, 1), SERVICE[[#This Row],[Resources Role]], OFFSET($H$10, 0, 0, ROW()-9, 1), SERVICE[[#This Row],[Booking]])</f>
        <v>0</v>
      </c>
    </row>
    <row r="4566" spans="1:26" x14ac:dyDescent="0.25">
      <c r="A4566" s="6" t="str">
        <f ca="1">no.</f>
        <v/>
      </c>
      <c r="E4566" s="4" t="str">
        <f ca="1">position</f>
        <v/>
      </c>
      <c r="J4566" s="318"/>
      <c r="M4566" s="4"/>
      <c r="O4566" s="6"/>
      <c r="Q4566" s="20"/>
      <c r="R4566" s="5" t="str">
        <f ca="1">score</f>
        <v/>
      </c>
      <c r="S4566" s="7" t="str">
        <f ca="1">rescore_svc</f>
        <v/>
      </c>
      <c r="U4566" s="11" t="str">
        <f ca="1">price</f>
        <v/>
      </c>
      <c r="V4566" s="4"/>
      <c r="Y4566" s="388">
        <f ca="1">COUNTIFS(OFFSET($B$10, 0, 0, ROW()-9, 1), SERVICE[[#This Row],[Employee ID]], OFFSET($F$10, 0, 0, ROW()-9, 1), SERVICE[[#This Row],[Resources Role]])</f>
        <v>0</v>
      </c>
      <c r="Z4566" s="388">
        <f ca="1">COUNTIFS(OFFSET($F$10, 0, 0, ROW()-9, 1), SERVICE[[#This Row],[Resources Role]], OFFSET($H$10, 0, 0, ROW()-9, 1), SERVICE[[#This Row],[Booking]])</f>
        <v>0</v>
      </c>
    </row>
    <row r="4567" spans="1:26" x14ac:dyDescent="0.25">
      <c r="A4567" s="6" t="str">
        <f ca="1">no.</f>
        <v/>
      </c>
      <c r="E4567" s="4" t="str">
        <f ca="1">position</f>
        <v/>
      </c>
      <c r="J4567" s="318"/>
      <c r="M4567" s="4"/>
      <c r="O4567" s="6"/>
      <c r="Q4567" s="20"/>
      <c r="R4567" s="5" t="str">
        <f ca="1">score</f>
        <v/>
      </c>
      <c r="S4567" s="7" t="str">
        <f ca="1">rescore_svc</f>
        <v/>
      </c>
      <c r="U4567" s="11" t="str">
        <f ca="1">price</f>
        <v/>
      </c>
      <c r="V4567" s="4"/>
      <c r="Y4567" s="388">
        <f ca="1">COUNTIFS(OFFSET($B$10, 0, 0, ROW()-9, 1), SERVICE[[#This Row],[Employee ID]], OFFSET($F$10, 0, 0, ROW()-9, 1), SERVICE[[#This Row],[Resources Role]])</f>
        <v>0</v>
      </c>
      <c r="Z4567" s="388">
        <f ca="1">COUNTIFS(OFFSET($F$10, 0, 0, ROW()-9, 1), SERVICE[[#This Row],[Resources Role]], OFFSET($H$10, 0, 0, ROW()-9, 1), SERVICE[[#This Row],[Booking]])</f>
        <v>0</v>
      </c>
    </row>
    <row r="4568" spans="1:26" x14ac:dyDescent="0.25">
      <c r="A4568" s="6" t="str">
        <f ca="1">no.</f>
        <v/>
      </c>
      <c r="E4568" s="4" t="str">
        <f ca="1">position</f>
        <v/>
      </c>
      <c r="J4568" s="318"/>
      <c r="M4568" s="4"/>
      <c r="O4568" s="6"/>
      <c r="Q4568" s="20"/>
      <c r="R4568" s="5" t="str">
        <f ca="1">score</f>
        <v/>
      </c>
      <c r="S4568" s="7" t="str">
        <f ca="1">rescore_svc</f>
        <v/>
      </c>
      <c r="U4568" s="11" t="str">
        <f ca="1">price</f>
        <v/>
      </c>
      <c r="V4568" s="4"/>
      <c r="Y4568" s="388">
        <f ca="1">COUNTIFS(OFFSET($B$10, 0, 0, ROW()-9, 1), SERVICE[[#This Row],[Employee ID]], OFFSET($F$10, 0, 0, ROW()-9, 1), SERVICE[[#This Row],[Resources Role]])</f>
        <v>0</v>
      </c>
      <c r="Z4568" s="388">
        <f ca="1">COUNTIFS(OFFSET($F$10, 0, 0, ROW()-9, 1), SERVICE[[#This Row],[Resources Role]], OFFSET($H$10, 0, 0, ROW()-9, 1), SERVICE[[#This Row],[Booking]])</f>
        <v>0</v>
      </c>
    </row>
    <row r="4569" spans="1:26" x14ac:dyDescent="0.25">
      <c r="A4569" s="6" t="str">
        <f ca="1">no.</f>
        <v/>
      </c>
      <c r="E4569" s="4" t="str">
        <f ca="1">position</f>
        <v/>
      </c>
      <c r="J4569" s="318"/>
      <c r="M4569" s="4"/>
      <c r="O4569" s="6"/>
      <c r="Q4569" s="20"/>
      <c r="R4569" s="5" t="str">
        <f ca="1">score</f>
        <v/>
      </c>
      <c r="S4569" s="7" t="str">
        <f ca="1">rescore_svc</f>
        <v/>
      </c>
      <c r="U4569" s="11" t="str">
        <f ca="1">price</f>
        <v/>
      </c>
      <c r="V4569" s="4"/>
      <c r="Y4569" s="388">
        <f ca="1">COUNTIFS(OFFSET($B$10, 0, 0, ROW()-9, 1), SERVICE[[#This Row],[Employee ID]], OFFSET($F$10, 0, 0, ROW()-9, 1), SERVICE[[#This Row],[Resources Role]])</f>
        <v>0</v>
      </c>
      <c r="Z4569" s="388">
        <f ca="1">COUNTIFS(OFFSET($F$10, 0, 0, ROW()-9, 1), SERVICE[[#This Row],[Resources Role]], OFFSET($H$10, 0, 0, ROW()-9, 1), SERVICE[[#This Row],[Booking]])</f>
        <v>0</v>
      </c>
    </row>
    <row r="4570" spans="1:26" x14ac:dyDescent="0.25">
      <c r="A4570" s="6" t="str">
        <f ca="1">no.</f>
        <v/>
      </c>
      <c r="E4570" s="4" t="str">
        <f ca="1">position</f>
        <v/>
      </c>
      <c r="J4570" s="318"/>
      <c r="M4570" s="4"/>
      <c r="O4570" s="6"/>
      <c r="Q4570" s="20"/>
      <c r="R4570" s="5" t="str">
        <f ca="1">score</f>
        <v/>
      </c>
      <c r="S4570" s="7" t="str">
        <f ca="1">rescore_svc</f>
        <v/>
      </c>
      <c r="U4570" s="11" t="str">
        <f ca="1">price</f>
        <v/>
      </c>
      <c r="V4570" s="4"/>
      <c r="Y4570" s="388">
        <f ca="1">COUNTIFS(OFFSET($B$10, 0, 0, ROW()-9, 1), SERVICE[[#This Row],[Employee ID]], OFFSET($F$10, 0, 0, ROW()-9, 1), SERVICE[[#This Row],[Resources Role]])</f>
        <v>0</v>
      </c>
      <c r="Z4570" s="388">
        <f ca="1">COUNTIFS(OFFSET($F$10, 0, 0, ROW()-9, 1), SERVICE[[#This Row],[Resources Role]], OFFSET($H$10, 0, 0, ROW()-9, 1), SERVICE[[#This Row],[Booking]])</f>
        <v>0</v>
      </c>
    </row>
    <row r="4571" spans="1:26" x14ac:dyDescent="0.25">
      <c r="A4571" s="6" t="str">
        <f ca="1">no.</f>
        <v/>
      </c>
      <c r="E4571" s="4" t="str">
        <f ca="1">position</f>
        <v/>
      </c>
      <c r="J4571" s="318"/>
      <c r="M4571" s="4"/>
      <c r="O4571" s="6"/>
      <c r="Q4571" s="20"/>
      <c r="R4571" s="5" t="str">
        <f ca="1">score</f>
        <v/>
      </c>
      <c r="S4571" s="7" t="str">
        <f ca="1">rescore_svc</f>
        <v/>
      </c>
      <c r="U4571" s="11" t="str">
        <f ca="1">price</f>
        <v/>
      </c>
      <c r="V4571" s="4"/>
      <c r="Y4571" s="388">
        <f ca="1">COUNTIFS(OFFSET($B$10, 0, 0, ROW()-9, 1), SERVICE[[#This Row],[Employee ID]], OFFSET($F$10, 0, 0, ROW()-9, 1), SERVICE[[#This Row],[Resources Role]])</f>
        <v>0</v>
      </c>
      <c r="Z4571" s="388">
        <f ca="1">COUNTIFS(OFFSET($F$10, 0, 0, ROW()-9, 1), SERVICE[[#This Row],[Resources Role]], OFFSET($H$10, 0, 0, ROW()-9, 1), SERVICE[[#This Row],[Booking]])</f>
        <v>0</v>
      </c>
    </row>
    <row r="4572" spans="1:26" x14ac:dyDescent="0.25">
      <c r="A4572" s="6" t="str">
        <f ca="1">no.</f>
        <v/>
      </c>
      <c r="E4572" s="4" t="str">
        <f ca="1">position</f>
        <v/>
      </c>
      <c r="J4572" s="318"/>
      <c r="M4572" s="4"/>
      <c r="O4572" s="6"/>
      <c r="Q4572" s="20"/>
      <c r="R4572" s="5" t="str">
        <f ca="1">score</f>
        <v/>
      </c>
      <c r="S4572" s="7" t="str">
        <f ca="1">rescore_svc</f>
        <v/>
      </c>
      <c r="U4572" s="11" t="str">
        <f ca="1">price</f>
        <v/>
      </c>
      <c r="V4572" s="4"/>
      <c r="Y4572" s="388">
        <f ca="1">COUNTIFS(OFFSET($B$10, 0, 0, ROW()-9, 1), SERVICE[[#This Row],[Employee ID]], OFFSET($F$10, 0, 0, ROW()-9, 1), SERVICE[[#This Row],[Resources Role]])</f>
        <v>0</v>
      </c>
      <c r="Z4572" s="388">
        <f ca="1">COUNTIFS(OFFSET($F$10, 0, 0, ROW()-9, 1), SERVICE[[#This Row],[Resources Role]], OFFSET($H$10, 0, 0, ROW()-9, 1), SERVICE[[#This Row],[Booking]])</f>
        <v>0</v>
      </c>
    </row>
    <row r="4573" spans="1:26" x14ac:dyDescent="0.25">
      <c r="A4573" s="6" t="str">
        <f ca="1">no.</f>
        <v/>
      </c>
      <c r="E4573" s="4" t="str">
        <f ca="1">position</f>
        <v/>
      </c>
      <c r="J4573" s="318"/>
      <c r="M4573" s="4"/>
      <c r="O4573" s="6"/>
      <c r="Q4573" s="20"/>
      <c r="R4573" s="5" t="str">
        <f ca="1">score</f>
        <v/>
      </c>
      <c r="S4573" s="7" t="str">
        <f ca="1">rescore_svc</f>
        <v/>
      </c>
      <c r="U4573" s="11" t="str">
        <f ca="1">price</f>
        <v/>
      </c>
      <c r="V4573" s="4"/>
      <c r="Y4573" s="388">
        <f ca="1">COUNTIFS(OFFSET($B$10, 0, 0, ROW()-9, 1), SERVICE[[#This Row],[Employee ID]], OFFSET($F$10, 0, 0, ROW()-9, 1), SERVICE[[#This Row],[Resources Role]])</f>
        <v>0</v>
      </c>
      <c r="Z4573" s="388">
        <f ca="1">COUNTIFS(OFFSET($F$10, 0, 0, ROW()-9, 1), SERVICE[[#This Row],[Resources Role]], OFFSET($H$10, 0, 0, ROW()-9, 1), SERVICE[[#This Row],[Booking]])</f>
        <v>0</v>
      </c>
    </row>
    <row r="4574" spans="1:26" x14ac:dyDescent="0.25">
      <c r="A4574" s="6" t="str">
        <f ca="1">no.</f>
        <v/>
      </c>
      <c r="E4574" s="4" t="str">
        <f ca="1">position</f>
        <v/>
      </c>
      <c r="J4574" s="318"/>
      <c r="M4574" s="4"/>
      <c r="O4574" s="6"/>
      <c r="Q4574" s="20"/>
      <c r="R4574" s="5" t="str">
        <f ca="1">score</f>
        <v/>
      </c>
      <c r="S4574" s="7" t="str">
        <f ca="1">rescore_svc</f>
        <v/>
      </c>
      <c r="U4574" s="11" t="str">
        <f ca="1">price</f>
        <v/>
      </c>
      <c r="V4574" s="4"/>
      <c r="Y4574" s="388">
        <f ca="1">COUNTIFS(OFFSET($B$10, 0, 0, ROW()-9, 1), SERVICE[[#This Row],[Employee ID]], OFFSET($F$10, 0, 0, ROW()-9, 1), SERVICE[[#This Row],[Resources Role]])</f>
        <v>0</v>
      </c>
      <c r="Z4574" s="388">
        <f ca="1">COUNTIFS(OFFSET($F$10, 0, 0, ROW()-9, 1), SERVICE[[#This Row],[Resources Role]], OFFSET($H$10, 0, 0, ROW()-9, 1), SERVICE[[#This Row],[Booking]])</f>
        <v>0</v>
      </c>
    </row>
    <row r="4575" spans="1:26" x14ac:dyDescent="0.25">
      <c r="A4575" s="6" t="str">
        <f ca="1">no.</f>
        <v/>
      </c>
      <c r="E4575" s="4" t="str">
        <f ca="1">position</f>
        <v/>
      </c>
      <c r="J4575" s="318"/>
      <c r="M4575" s="4"/>
      <c r="O4575" s="6"/>
      <c r="Q4575" s="20"/>
      <c r="R4575" s="5" t="str">
        <f ca="1">score</f>
        <v/>
      </c>
      <c r="S4575" s="7" t="str">
        <f ca="1">rescore_svc</f>
        <v/>
      </c>
      <c r="U4575" s="11" t="str">
        <f ca="1">price</f>
        <v/>
      </c>
      <c r="V4575" s="4"/>
      <c r="Y4575" s="388">
        <f ca="1">COUNTIFS(OFFSET($B$10, 0, 0, ROW()-9, 1), SERVICE[[#This Row],[Employee ID]], OFFSET($F$10, 0, 0, ROW()-9, 1), SERVICE[[#This Row],[Resources Role]])</f>
        <v>0</v>
      </c>
      <c r="Z4575" s="388">
        <f ca="1">COUNTIFS(OFFSET($F$10, 0, 0, ROW()-9, 1), SERVICE[[#This Row],[Resources Role]], OFFSET($H$10, 0, 0, ROW()-9, 1), SERVICE[[#This Row],[Booking]])</f>
        <v>0</v>
      </c>
    </row>
    <row r="4576" spans="1:26" x14ac:dyDescent="0.25">
      <c r="A4576" s="6" t="str">
        <f ca="1">no.</f>
        <v/>
      </c>
      <c r="E4576" s="4" t="str">
        <f ca="1">position</f>
        <v/>
      </c>
      <c r="J4576" s="318"/>
      <c r="M4576" s="4"/>
      <c r="O4576" s="6"/>
      <c r="Q4576" s="20"/>
      <c r="R4576" s="5" t="str">
        <f ca="1">score</f>
        <v/>
      </c>
      <c r="S4576" s="7" t="str">
        <f ca="1">rescore_svc</f>
        <v/>
      </c>
      <c r="U4576" s="11" t="str">
        <f ca="1">price</f>
        <v/>
      </c>
      <c r="V4576" s="4"/>
      <c r="Y4576" s="388">
        <f ca="1">COUNTIFS(OFFSET($B$10, 0, 0, ROW()-9, 1), SERVICE[[#This Row],[Employee ID]], OFFSET($F$10, 0, 0, ROW()-9, 1), SERVICE[[#This Row],[Resources Role]])</f>
        <v>0</v>
      </c>
      <c r="Z4576" s="388">
        <f ca="1">COUNTIFS(OFFSET($F$10, 0, 0, ROW()-9, 1), SERVICE[[#This Row],[Resources Role]], OFFSET($H$10, 0, 0, ROW()-9, 1), SERVICE[[#This Row],[Booking]])</f>
        <v>0</v>
      </c>
    </row>
    <row r="4577" spans="1:26" x14ac:dyDescent="0.25">
      <c r="A4577" s="6" t="str">
        <f ca="1">no.</f>
        <v/>
      </c>
      <c r="E4577" s="4" t="str">
        <f ca="1">position</f>
        <v/>
      </c>
      <c r="J4577" s="318"/>
      <c r="M4577" s="4"/>
      <c r="O4577" s="6"/>
      <c r="Q4577" s="20"/>
      <c r="R4577" s="5" t="str">
        <f ca="1">score</f>
        <v/>
      </c>
      <c r="S4577" s="7" t="str">
        <f ca="1">rescore_svc</f>
        <v/>
      </c>
      <c r="U4577" s="11" t="str">
        <f ca="1">price</f>
        <v/>
      </c>
      <c r="V4577" s="4"/>
      <c r="Y4577" s="388">
        <f ca="1">COUNTIFS(OFFSET($B$10, 0, 0, ROW()-9, 1), SERVICE[[#This Row],[Employee ID]], OFFSET($F$10, 0, 0, ROW()-9, 1), SERVICE[[#This Row],[Resources Role]])</f>
        <v>0</v>
      </c>
      <c r="Z4577" s="388">
        <f ca="1">COUNTIFS(OFFSET($F$10, 0, 0, ROW()-9, 1), SERVICE[[#This Row],[Resources Role]], OFFSET($H$10, 0, 0, ROW()-9, 1), SERVICE[[#This Row],[Booking]])</f>
        <v>0</v>
      </c>
    </row>
    <row r="4578" spans="1:26" x14ac:dyDescent="0.25">
      <c r="A4578" s="6" t="str">
        <f ca="1">no.</f>
        <v/>
      </c>
      <c r="E4578" s="4" t="str">
        <f ca="1">position</f>
        <v/>
      </c>
      <c r="J4578" s="318"/>
      <c r="M4578" s="4"/>
      <c r="O4578" s="6"/>
      <c r="Q4578" s="20"/>
      <c r="R4578" s="5" t="str">
        <f ca="1">score</f>
        <v/>
      </c>
      <c r="S4578" s="7" t="str">
        <f ca="1">rescore_svc</f>
        <v/>
      </c>
      <c r="U4578" s="11" t="str">
        <f ca="1">price</f>
        <v/>
      </c>
      <c r="V4578" s="4"/>
      <c r="Y4578" s="388">
        <f ca="1">COUNTIFS(OFFSET($B$10, 0, 0, ROW()-9, 1), SERVICE[[#This Row],[Employee ID]], OFFSET($F$10, 0, 0, ROW()-9, 1), SERVICE[[#This Row],[Resources Role]])</f>
        <v>0</v>
      </c>
      <c r="Z4578" s="388">
        <f ca="1">COUNTIFS(OFFSET($F$10, 0, 0, ROW()-9, 1), SERVICE[[#This Row],[Resources Role]], OFFSET($H$10, 0, 0, ROW()-9, 1), SERVICE[[#This Row],[Booking]])</f>
        <v>0</v>
      </c>
    </row>
    <row r="4579" spans="1:26" x14ac:dyDescent="0.25">
      <c r="A4579" s="6" t="str">
        <f ca="1">no.</f>
        <v/>
      </c>
      <c r="E4579" s="4" t="str">
        <f ca="1">position</f>
        <v/>
      </c>
      <c r="J4579" s="318"/>
      <c r="M4579" s="4"/>
      <c r="O4579" s="6"/>
      <c r="Q4579" s="20"/>
      <c r="R4579" s="5" t="str">
        <f ca="1">score</f>
        <v/>
      </c>
      <c r="S4579" s="7" t="str">
        <f ca="1">rescore_svc</f>
        <v/>
      </c>
      <c r="U4579" s="11" t="str">
        <f ca="1">price</f>
        <v/>
      </c>
      <c r="V4579" s="4"/>
      <c r="Y4579" s="388">
        <f ca="1">COUNTIFS(OFFSET($B$10, 0, 0, ROW()-9, 1), SERVICE[[#This Row],[Employee ID]], OFFSET($F$10, 0, 0, ROW()-9, 1), SERVICE[[#This Row],[Resources Role]])</f>
        <v>0</v>
      </c>
      <c r="Z4579" s="388">
        <f ca="1">COUNTIFS(OFFSET($F$10, 0, 0, ROW()-9, 1), SERVICE[[#This Row],[Resources Role]], OFFSET($H$10, 0, 0, ROW()-9, 1), SERVICE[[#This Row],[Booking]])</f>
        <v>0</v>
      </c>
    </row>
    <row r="4580" spans="1:26" x14ac:dyDescent="0.25">
      <c r="A4580" s="6" t="str">
        <f ca="1">no.</f>
        <v/>
      </c>
      <c r="E4580" s="4" t="str">
        <f ca="1">position</f>
        <v/>
      </c>
      <c r="J4580" s="318"/>
      <c r="M4580" s="4"/>
      <c r="O4580" s="6"/>
      <c r="Q4580" s="20"/>
      <c r="R4580" s="5" t="str">
        <f ca="1">score</f>
        <v/>
      </c>
      <c r="S4580" s="7" t="str">
        <f ca="1">rescore_svc</f>
        <v/>
      </c>
      <c r="U4580" s="11" t="str">
        <f ca="1">price</f>
        <v/>
      </c>
      <c r="V4580" s="4"/>
      <c r="Y4580" s="388">
        <f ca="1">COUNTIFS(OFFSET($B$10, 0, 0, ROW()-9, 1), SERVICE[[#This Row],[Employee ID]], OFFSET($F$10, 0, 0, ROW()-9, 1), SERVICE[[#This Row],[Resources Role]])</f>
        <v>0</v>
      </c>
      <c r="Z4580" s="388">
        <f ca="1">COUNTIFS(OFFSET($F$10, 0, 0, ROW()-9, 1), SERVICE[[#This Row],[Resources Role]], OFFSET($H$10, 0, 0, ROW()-9, 1), SERVICE[[#This Row],[Booking]])</f>
        <v>0</v>
      </c>
    </row>
    <row r="4581" spans="1:26" x14ac:dyDescent="0.25">
      <c r="A4581" s="6" t="str">
        <f ca="1">no.</f>
        <v/>
      </c>
      <c r="E4581" s="4" t="str">
        <f ca="1">position</f>
        <v/>
      </c>
      <c r="J4581" s="318"/>
      <c r="M4581" s="4"/>
      <c r="O4581" s="6"/>
      <c r="Q4581" s="20"/>
      <c r="R4581" s="5" t="str">
        <f ca="1">score</f>
        <v/>
      </c>
      <c r="S4581" s="7" t="str">
        <f ca="1">rescore_svc</f>
        <v/>
      </c>
      <c r="U4581" s="11" t="str">
        <f ca="1">price</f>
        <v/>
      </c>
      <c r="V4581" s="4"/>
      <c r="Y4581" s="388">
        <f ca="1">COUNTIFS(OFFSET($B$10, 0, 0, ROW()-9, 1), SERVICE[[#This Row],[Employee ID]], OFFSET($F$10, 0, 0, ROW()-9, 1), SERVICE[[#This Row],[Resources Role]])</f>
        <v>0</v>
      </c>
      <c r="Z4581" s="388">
        <f ca="1">COUNTIFS(OFFSET($F$10, 0, 0, ROW()-9, 1), SERVICE[[#This Row],[Resources Role]], OFFSET($H$10, 0, 0, ROW()-9, 1), SERVICE[[#This Row],[Booking]])</f>
        <v>0</v>
      </c>
    </row>
    <row r="4582" spans="1:26" x14ac:dyDescent="0.25">
      <c r="A4582" s="6" t="str">
        <f ca="1">no.</f>
        <v/>
      </c>
      <c r="E4582" s="4" t="str">
        <f ca="1">position</f>
        <v/>
      </c>
      <c r="J4582" s="318"/>
      <c r="M4582" s="4"/>
      <c r="O4582" s="6"/>
      <c r="Q4582" s="20"/>
      <c r="R4582" s="5" t="str">
        <f ca="1">score</f>
        <v/>
      </c>
      <c r="S4582" s="7" t="str">
        <f ca="1">rescore_svc</f>
        <v/>
      </c>
      <c r="U4582" s="11" t="str">
        <f ca="1">price</f>
        <v/>
      </c>
      <c r="V4582" s="4"/>
      <c r="Y4582" s="388">
        <f ca="1">COUNTIFS(OFFSET($B$10, 0, 0, ROW()-9, 1), SERVICE[[#This Row],[Employee ID]], OFFSET($F$10, 0, 0, ROW()-9, 1), SERVICE[[#This Row],[Resources Role]])</f>
        <v>0</v>
      </c>
      <c r="Z4582" s="388">
        <f ca="1">COUNTIFS(OFFSET($F$10, 0, 0, ROW()-9, 1), SERVICE[[#This Row],[Resources Role]], OFFSET($H$10, 0, 0, ROW()-9, 1), SERVICE[[#This Row],[Booking]])</f>
        <v>0</v>
      </c>
    </row>
    <row r="4583" spans="1:26" x14ac:dyDescent="0.25">
      <c r="A4583" s="6" t="str">
        <f ca="1">no.</f>
        <v/>
      </c>
      <c r="E4583" s="4" t="str">
        <f ca="1">position</f>
        <v/>
      </c>
      <c r="J4583" s="318"/>
      <c r="M4583" s="4"/>
      <c r="O4583" s="6"/>
      <c r="Q4583" s="20"/>
      <c r="R4583" s="5" t="str">
        <f ca="1">score</f>
        <v/>
      </c>
      <c r="S4583" s="7" t="str">
        <f ca="1">rescore_svc</f>
        <v/>
      </c>
      <c r="U4583" s="11" t="str">
        <f ca="1">price</f>
        <v/>
      </c>
      <c r="V4583" s="4"/>
      <c r="Y4583" s="388">
        <f ca="1">COUNTIFS(OFFSET($B$10, 0, 0, ROW()-9, 1), SERVICE[[#This Row],[Employee ID]], OFFSET($F$10, 0, 0, ROW()-9, 1), SERVICE[[#This Row],[Resources Role]])</f>
        <v>0</v>
      </c>
      <c r="Z4583" s="388">
        <f ca="1">COUNTIFS(OFFSET($F$10, 0, 0, ROW()-9, 1), SERVICE[[#This Row],[Resources Role]], OFFSET($H$10, 0, 0, ROW()-9, 1), SERVICE[[#This Row],[Booking]])</f>
        <v>0</v>
      </c>
    </row>
    <row r="4584" spans="1:26" x14ac:dyDescent="0.25">
      <c r="A4584" s="6" t="str">
        <f ca="1">no.</f>
        <v/>
      </c>
      <c r="E4584" s="4" t="str">
        <f ca="1">position</f>
        <v/>
      </c>
      <c r="J4584" s="318"/>
      <c r="M4584" s="4"/>
      <c r="O4584" s="6"/>
      <c r="Q4584" s="20"/>
      <c r="R4584" s="5" t="str">
        <f ca="1">score</f>
        <v/>
      </c>
      <c r="S4584" s="7" t="str">
        <f ca="1">rescore_svc</f>
        <v/>
      </c>
      <c r="U4584" s="11" t="str">
        <f ca="1">price</f>
        <v/>
      </c>
      <c r="V4584" s="4"/>
      <c r="Y4584" s="388">
        <f ca="1">COUNTIFS(OFFSET($B$10, 0, 0, ROW()-9, 1), SERVICE[[#This Row],[Employee ID]], OFFSET($F$10, 0, 0, ROW()-9, 1), SERVICE[[#This Row],[Resources Role]])</f>
        <v>0</v>
      </c>
      <c r="Z4584" s="388">
        <f ca="1">COUNTIFS(OFFSET($F$10, 0, 0, ROW()-9, 1), SERVICE[[#This Row],[Resources Role]], OFFSET($H$10, 0, 0, ROW()-9, 1), SERVICE[[#This Row],[Booking]])</f>
        <v>0</v>
      </c>
    </row>
    <row r="4585" spans="1:26" x14ac:dyDescent="0.25">
      <c r="A4585" s="6" t="str">
        <f ca="1">no.</f>
        <v/>
      </c>
      <c r="E4585" s="4" t="str">
        <f ca="1">position</f>
        <v/>
      </c>
      <c r="J4585" s="318"/>
      <c r="M4585" s="4"/>
      <c r="O4585" s="6"/>
      <c r="Q4585" s="20"/>
      <c r="R4585" s="5" t="str">
        <f ca="1">score</f>
        <v/>
      </c>
      <c r="S4585" s="7" t="str">
        <f ca="1">rescore_svc</f>
        <v/>
      </c>
      <c r="U4585" s="11" t="str">
        <f ca="1">price</f>
        <v/>
      </c>
      <c r="V4585" s="4"/>
      <c r="Y4585" s="388">
        <f ca="1">COUNTIFS(OFFSET($B$10, 0, 0, ROW()-9, 1), SERVICE[[#This Row],[Employee ID]], OFFSET($F$10, 0, 0, ROW()-9, 1), SERVICE[[#This Row],[Resources Role]])</f>
        <v>0</v>
      </c>
      <c r="Z4585" s="388">
        <f ca="1">COUNTIFS(OFFSET($F$10, 0, 0, ROW()-9, 1), SERVICE[[#This Row],[Resources Role]], OFFSET($H$10, 0, 0, ROW()-9, 1), SERVICE[[#This Row],[Booking]])</f>
        <v>0</v>
      </c>
    </row>
    <row r="4586" spans="1:26" x14ac:dyDescent="0.25">
      <c r="A4586" s="6" t="str">
        <f ca="1">no.</f>
        <v/>
      </c>
      <c r="E4586" s="4" t="str">
        <f ca="1">position</f>
        <v/>
      </c>
      <c r="J4586" s="318"/>
      <c r="M4586" s="4"/>
      <c r="O4586" s="6"/>
      <c r="Q4586" s="20"/>
      <c r="R4586" s="5" t="str">
        <f ca="1">score</f>
        <v/>
      </c>
      <c r="S4586" s="7" t="str">
        <f ca="1">rescore_svc</f>
        <v/>
      </c>
      <c r="U4586" s="11" t="str">
        <f ca="1">price</f>
        <v/>
      </c>
      <c r="V4586" s="4"/>
      <c r="Y4586" s="388">
        <f ca="1">COUNTIFS(OFFSET($B$10, 0, 0, ROW()-9, 1), SERVICE[[#This Row],[Employee ID]], OFFSET($F$10, 0, 0, ROW()-9, 1), SERVICE[[#This Row],[Resources Role]])</f>
        <v>0</v>
      </c>
      <c r="Z4586" s="388">
        <f ca="1">COUNTIFS(OFFSET($F$10, 0, 0, ROW()-9, 1), SERVICE[[#This Row],[Resources Role]], OFFSET($H$10, 0, 0, ROW()-9, 1), SERVICE[[#This Row],[Booking]])</f>
        <v>0</v>
      </c>
    </row>
    <row r="4587" spans="1:26" x14ac:dyDescent="0.25">
      <c r="A4587" s="6" t="str">
        <f ca="1">no.</f>
        <v/>
      </c>
      <c r="E4587" s="4" t="str">
        <f ca="1">position</f>
        <v/>
      </c>
      <c r="J4587" s="318"/>
      <c r="M4587" s="4"/>
      <c r="O4587" s="6"/>
      <c r="Q4587" s="20"/>
      <c r="R4587" s="5" t="str">
        <f ca="1">score</f>
        <v/>
      </c>
      <c r="S4587" s="7" t="str">
        <f ca="1">rescore_svc</f>
        <v/>
      </c>
      <c r="U4587" s="11" t="str">
        <f ca="1">price</f>
        <v/>
      </c>
      <c r="V4587" s="4"/>
      <c r="Y4587" s="388">
        <f ca="1">COUNTIFS(OFFSET($B$10, 0, 0, ROW()-9, 1), SERVICE[[#This Row],[Employee ID]], OFFSET($F$10, 0, 0, ROW()-9, 1), SERVICE[[#This Row],[Resources Role]])</f>
        <v>0</v>
      </c>
      <c r="Z4587" s="388">
        <f ca="1">COUNTIFS(OFFSET($F$10, 0, 0, ROW()-9, 1), SERVICE[[#This Row],[Resources Role]], OFFSET($H$10, 0, 0, ROW()-9, 1), SERVICE[[#This Row],[Booking]])</f>
        <v>0</v>
      </c>
    </row>
    <row r="4588" spans="1:26" x14ac:dyDescent="0.25">
      <c r="A4588" s="6" t="str">
        <f ca="1">no.</f>
        <v/>
      </c>
      <c r="E4588" s="4" t="str">
        <f ca="1">position</f>
        <v/>
      </c>
      <c r="J4588" s="318"/>
      <c r="M4588" s="4"/>
      <c r="O4588" s="6"/>
      <c r="Q4588" s="20"/>
      <c r="R4588" s="5" t="str">
        <f ca="1">score</f>
        <v/>
      </c>
      <c r="S4588" s="7" t="str">
        <f ca="1">rescore_svc</f>
        <v/>
      </c>
      <c r="U4588" s="11" t="str">
        <f ca="1">price</f>
        <v/>
      </c>
      <c r="V4588" s="4"/>
      <c r="Y4588" s="388">
        <f ca="1">COUNTIFS(OFFSET($B$10, 0, 0, ROW()-9, 1), SERVICE[[#This Row],[Employee ID]], OFFSET($F$10, 0, 0, ROW()-9, 1), SERVICE[[#This Row],[Resources Role]])</f>
        <v>0</v>
      </c>
      <c r="Z4588" s="388">
        <f ca="1">COUNTIFS(OFFSET($F$10, 0, 0, ROW()-9, 1), SERVICE[[#This Row],[Resources Role]], OFFSET($H$10, 0, 0, ROW()-9, 1), SERVICE[[#This Row],[Booking]])</f>
        <v>0</v>
      </c>
    </row>
    <row r="4589" spans="1:26" x14ac:dyDescent="0.25">
      <c r="A4589" s="6" t="str">
        <f ca="1">no.</f>
        <v/>
      </c>
      <c r="E4589" s="4" t="str">
        <f ca="1">position</f>
        <v/>
      </c>
      <c r="J4589" s="318"/>
      <c r="M4589" s="4"/>
      <c r="O4589" s="6"/>
      <c r="Q4589" s="20"/>
      <c r="R4589" s="5" t="str">
        <f ca="1">score</f>
        <v/>
      </c>
      <c r="S4589" s="7" t="str">
        <f ca="1">rescore_svc</f>
        <v/>
      </c>
      <c r="U4589" s="11" t="str">
        <f ca="1">price</f>
        <v/>
      </c>
      <c r="V4589" s="4"/>
      <c r="Y4589" s="388">
        <f ca="1">COUNTIFS(OFFSET($B$10, 0, 0, ROW()-9, 1), SERVICE[[#This Row],[Employee ID]], OFFSET($F$10, 0, 0, ROW()-9, 1), SERVICE[[#This Row],[Resources Role]])</f>
        <v>0</v>
      </c>
      <c r="Z4589" s="388">
        <f ca="1">COUNTIFS(OFFSET($F$10, 0, 0, ROW()-9, 1), SERVICE[[#This Row],[Resources Role]], OFFSET($H$10, 0, 0, ROW()-9, 1), SERVICE[[#This Row],[Booking]])</f>
        <v>0</v>
      </c>
    </row>
    <row r="4590" spans="1:26" x14ac:dyDescent="0.25">
      <c r="A4590" s="6" t="str">
        <f ca="1">no.</f>
        <v/>
      </c>
      <c r="E4590" s="4" t="str">
        <f ca="1">position</f>
        <v/>
      </c>
      <c r="J4590" s="318"/>
      <c r="M4590" s="4"/>
      <c r="O4590" s="6"/>
      <c r="Q4590" s="20"/>
      <c r="R4590" s="5" t="str">
        <f ca="1">score</f>
        <v/>
      </c>
      <c r="S4590" s="7" t="str">
        <f ca="1">rescore_svc</f>
        <v/>
      </c>
      <c r="U4590" s="11" t="str">
        <f ca="1">price</f>
        <v/>
      </c>
      <c r="V4590" s="4"/>
      <c r="Y4590" s="388">
        <f ca="1">COUNTIFS(OFFSET($B$10, 0, 0, ROW()-9, 1), SERVICE[[#This Row],[Employee ID]], OFFSET($F$10, 0, 0, ROW()-9, 1), SERVICE[[#This Row],[Resources Role]])</f>
        <v>0</v>
      </c>
      <c r="Z4590" s="388">
        <f ca="1">COUNTIFS(OFFSET($F$10, 0, 0, ROW()-9, 1), SERVICE[[#This Row],[Resources Role]], OFFSET($H$10, 0, 0, ROW()-9, 1), SERVICE[[#This Row],[Booking]])</f>
        <v>0</v>
      </c>
    </row>
    <row r="4591" spans="1:26" x14ac:dyDescent="0.25">
      <c r="A4591" s="6" t="str">
        <f ca="1">no.</f>
        <v/>
      </c>
      <c r="E4591" s="4" t="str">
        <f ca="1">position</f>
        <v/>
      </c>
      <c r="J4591" s="318"/>
      <c r="M4591" s="4"/>
      <c r="O4591" s="6"/>
      <c r="Q4591" s="20"/>
      <c r="R4591" s="5" t="str">
        <f ca="1">score</f>
        <v/>
      </c>
      <c r="S4591" s="7" t="str">
        <f ca="1">rescore_svc</f>
        <v/>
      </c>
      <c r="U4591" s="11" t="str">
        <f ca="1">price</f>
        <v/>
      </c>
      <c r="V4591" s="4"/>
      <c r="Y4591" s="388">
        <f ca="1">COUNTIFS(OFFSET($B$10, 0, 0, ROW()-9, 1), SERVICE[[#This Row],[Employee ID]], OFFSET($F$10, 0, 0, ROW()-9, 1), SERVICE[[#This Row],[Resources Role]])</f>
        <v>0</v>
      </c>
      <c r="Z4591" s="388">
        <f ca="1">COUNTIFS(OFFSET($F$10, 0, 0, ROW()-9, 1), SERVICE[[#This Row],[Resources Role]], OFFSET($H$10, 0, 0, ROW()-9, 1), SERVICE[[#This Row],[Booking]])</f>
        <v>0</v>
      </c>
    </row>
    <row r="4592" spans="1:26" x14ac:dyDescent="0.25">
      <c r="A4592" s="6" t="str">
        <f ca="1">no.</f>
        <v/>
      </c>
      <c r="E4592" s="4" t="str">
        <f ca="1">position</f>
        <v/>
      </c>
      <c r="J4592" s="318"/>
      <c r="M4592" s="4"/>
      <c r="O4592" s="6"/>
      <c r="Q4592" s="20"/>
      <c r="R4592" s="5" t="str">
        <f ca="1">score</f>
        <v/>
      </c>
      <c r="S4592" s="7" t="str">
        <f ca="1">rescore_svc</f>
        <v/>
      </c>
      <c r="U4592" s="11" t="str">
        <f ca="1">price</f>
        <v/>
      </c>
      <c r="V4592" s="4"/>
      <c r="Y4592" s="388">
        <f ca="1">COUNTIFS(OFFSET($B$10, 0, 0, ROW()-9, 1), SERVICE[[#This Row],[Employee ID]], OFFSET($F$10, 0, 0, ROW()-9, 1), SERVICE[[#This Row],[Resources Role]])</f>
        <v>0</v>
      </c>
      <c r="Z4592" s="388">
        <f ca="1">COUNTIFS(OFFSET($F$10, 0, 0, ROW()-9, 1), SERVICE[[#This Row],[Resources Role]], OFFSET($H$10, 0, 0, ROW()-9, 1), SERVICE[[#This Row],[Booking]])</f>
        <v>0</v>
      </c>
    </row>
    <row r="4593" spans="1:26" x14ac:dyDescent="0.25">
      <c r="A4593" s="6" t="str">
        <f ca="1">no.</f>
        <v/>
      </c>
      <c r="E4593" s="4" t="str">
        <f ca="1">position</f>
        <v/>
      </c>
      <c r="J4593" s="318"/>
      <c r="M4593" s="4"/>
      <c r="O4593" s="6"/>
      <c r="Q4593" s="20"/>
      <c r="R4593" s="5" t="str">
        <f ca="1">score</f>
        <v/>
      </c>
      <c r="S4593" s="7" t="str">
        <f ca="1">rescore_svc</f>
        <v/>
      </c>
      <c r="U4593" s="11" t="str">
        <f ca="1">price</f>
        <v/>
      </c>
      <c r="V4593" s="4"/>
      <c r="Y4593" s="388">
        <f ca="1">COUNTIFS(OFFSET($B$10, 0, 0, ROW()-9, 1), SERVICE[[#This Row],[Employee ID]], OFFSET($F$10, 0, 0, ROW()-9, 1), SERVICE[[#This Row],[Resources Role]])</f>
        <v>0</v>
      </c>
      <c r="Z4593" s="388">
        <f ca="1">COUNTIFS(OFFSET($F$10, 0, 0, ROW()-9, 1), SERVICE[[#This Row],[Resources Role]], OFFSET($H$10, 0, 0, ROW()-9, 1), SERVICE[[#This Row],[Booking]])</f>
        <v>0</v>
      </c>
    </row>
    <row r="4594" spans="1:26" x14ac:dyDescent="0.25">
      <c r="A4594" s="6" t="str">
        <f ca="1">no.</f>
        <v/>
      </c>
      <c r="E4594" s="4" t="str">
        <f ca="1">position</f>
        <v/>
      </c>
      <c r="J4594" s="318"/>
      <c r="M4594" s="4"/>
      <c r="O4594" s="6"/>
      <c r="Q4594" s="20"/>
      <c r="R4594" s="5" t="str">
        <f ca="1">score</f>
        <v/>
      </c>
      <c r="S4594" s="7" t="str">
        <f ca="1">rescore_svc</f>
        <v/>
      </c>
      <c r="U4594" s="11" t="str">
        <f ca="1">price</f>
        <v/>
      </c>
      <c r="V4594" s="4"/>
      <c r="Y4594" s="388">
        <f ca="1">COUNTIFS(OFFSET($B$10, 0, 0, ROW()-9, 1), SERVICE[[#This Row],[Employee ID]], OFFSET($F$10, 0, 0, ROW()-9, 1), SERVICE[[#This Row],[Resources Role]])</f>
        <v>0</v>
      </c>
      <c r="Z4594" s="388">
        <f ca="1">COUNTIFS(OFFSET($F$10, 0, 0, ROW()-9, 1), SERVICE[[#This Row],[Resources Role]], OFFSET($H$10, 0, 0, ROW()-9, 1), SERVICE[[#This Row],[Booking]])</f>
        <v>0</v>
      </c>
    </row>
    <row r="4595" spans="1:26" x14ac:dyDescent="0.25">
      <c r="A4595" s="6" t="str">
        <f ca="1">no.</f>
        <v/>
      </c>
      <c r="E4595" s="4" t="str">
        <f ca="1">position</f>
        <v/>
      </c>
      <c r="J4595" s="318"/>
      <c r="M4595" s="4"/>
      <c r="O4595" s="6"/>
      <c r="Q4595" s="20"/>
      <c r="R4595" s="5" t="str">
        <f ca="1">score</f>
        <v/>
      </c>
      <c r="S4595" s="7" t="str">
        <f ca="1">rescore_svc</f>
        <v/>
      </c>
      <c r="U4595" s="11" t="str">
        <f ca="1">price</f>
        <v/>
      </c>
      <c r="V4595" s="4"/>
      <c r="Y4595" s="388">
        <f ca="1">COUNTIFS(OFFSET($B$10, 0, 0, ROW()-9, 1), SERVICE[[#This Row],[Employee ID]], OFFSET($F$10, 0, 0, ROW()-9, 1), SERVICE[[#This Row],[Resources Role]])</f>
        <v>0</v>
      </c>
      <c r="Z4595" s="388">
        <f ca="1">COUNTIFS(OFFSET($F$10, 0, 0, ROW()-9, 1), SERVICE[[#This Row],[Resources Role]], OFFSET($H$10, 0, 0, ROW()-9, 1), SERVICE[[#This Row],[Booking]])</f>
        <v>0</v>
      </c>
    </row>
    <row r="4596" spans="1:26" x14ac:dyDescent="0.25">
      <c r="A4596" s="6" t="str">
        <f ca="1">no.</f>
        <v/>
      </c>
      <c r="E4596" s="4" t="str">
        <f ca="1">position</f>
        <v/>
      </c>
      <c r="J4596" s="318"/>
      <c r="M4596" s="4"/>
      <c r="O4596" s="6"/>
      <c r="Q4596" s="20"/>
      <c r="R4596" s="5" t="str">
        <f ca="1">score</f>
        <v/>
      </c>
      <c r="S4596" s="7" t="str">
        <f ca="1">rescore_svc</f>
        <v/>
      </c>
      <c r="U4596" s="11" t="str">
        <f ca="1">price</f>
        <v/>
      </c>
      <c r="V4596" s="4"/>
      <c r="Y4596" s="388">
        <f ca="1">COUNTIFS(OFFSET($B$10, 0, 0, ROW()-9, 1), SERVICE[[#This Row],[Employee ID]], OFFSET($F$10, 0, 0, ROW()-9, 1), SERVICE[[#This Row],[Resources Role]])</f>
        <v>0</v>
      </c>
      <c r="Z4596" s="388">
        <f ca="1">COUNTIFS(OFFSET($F$10, 0, 0, ROW()-9, 1), SERVICE[[#This Row],[Resources Role]], OFFSET($H$10, 0, 0, ROW()-9, 1), SERVICE[[#This Row],[Booking]])</f>
        <v>0</v>
      </c>
    </row>
    <row r="4597" spans="1:26" x14ac:dyDescent="0.25">
      <c r="A4597" s="6" t="str">
        <f ca="1">no.</f>
        <v/>
      </c>
      <c r="E4597" s="4" t="str">
        <f ca="1">position</f>
        <v/>
      </c>
      <c r="J4597" s="318"/>
      <c r="M4597" s="4"/>
      <c r="O4597" s="6"/>
      <c r="Q4597" s="20"/>
      <c r="R4597" s="5" t="str">
        <f ca="1">score</f>
        <v/>
      </c>
      <c r="S4597" s="7" t="str">
        <f ca="1">rescore_svc</f>
        <v/>
      </c>
      <c r="U4597" s="11" t="str">
        <f ca="1">price</f>
        <v/>
      </c>
      <c r="V4597" s="4"/>
      <c r="Y4597" s="388">
        <f ca="1">COUNTIFS(OFFSET($B$10, 0, 0, ROW()-9, 1), SERVICE[[#This Row],[Employee ID]], OFFSET($F$10, 0, 0, ROW()-9, 1), SERVICE[[#This Row],[Resources Role]])</f>
        <v>0</v>
      </c>
      <c r="Z4597" s="388">
        <f ca="1">COUNTIFS(OFFSET($F$10, 0, 0, ROW()-9, 1), SERVICE[[#This Row],[Resources Role]], OFFSET($H$10, 0, 0, ROW()-9, 1), SERVICE[[#This Row],[Booking]])</f>
        <v>0</v>
      </c>
    </row>
    <row r="4598" spans="1:26" x14ac:dyDescent="0.25">
      <c r="A4598" s="6" t="str">
        <f ca="1">no.</f>
        <v/>
      </c>
      <c r="E4598" s="4" t="str">
        <f ca="1">position</f>
        <v/>
      </c>
      <c r="J4598" s="318"/>
      <c r="M4598" s="4"/>
      <c r="O4598" s="6"/>
      <c r="Q4598" s="20"/>
      <c r="R4598" s="5" t="str">
        <f ca="1">score</f>
        <v/>
      </c>
      <c r="S4598" s="7" t="str">
        <f ca="1">rescore_svc</f>
        <v/>
      </c>
      <c r="U4598" s="11" t="str">
        <f ca="1">price</f>
        <v/>
      </c>
      <c r="V4598" s="4"/>
      <c r="Y4598" s="388">
        <f ca="1">COUNTIFS(OFFSET($B$10, 0, 0, ROW()-9, 1), SERVICE[[#This Row],[Employee ID]], OFFSET($F$10, 0, 0, ROW()-9, 1), SERVICE[[#This Row],[Resources Role]])</f>
        <v>0</v>
      </c>
      <c r="Z4598" s="388">
        <f ca="1">COUNTIFS(OFFSET($F$10, 0, 0, ROW()-9, 1), SERVICE[[#This Row],[Resources Role]], OFFSET($H$10, 0, 0, ROW()-9, 1), SERVICE[[#This Row],[Booking]])</f>
        <v>0</v>
      </c>
    </row>
    <row r="4599" spans="1:26" x14ac:dyDescent="0.25">
      <c r="A4599" s="6" t="str">
        <f ca="1">no.</f>
        <v/>
      </c>
      <c r="E4599" s="4" t="str">
        <f ca="1">position</f>
        <v/>
      </c>
      <c r="J4599" s="318"/>
      <c r="M4599" s="4"/>
      <c r="O4599" s="6"/>
      <c r="Q4599" s="20"/>
      <c r="R4599" s="5" t="str">
        <f ca="1">score</f>
        <v/>
      </c>
      <c r="S4599" s="7" t="str">
        <f ca="1">rescore_svc</f>
        <v/>
      </c>
      <c r="U4599" s="11" t="str">
        <f ca="1">price</f>
        <v/>
      </c>
      <c r="V4599" s="4"/>
      <c r="Y4599" s="388">
        <f ca="1">COUNTIFS(OFFSET($B$10, 0, 0, ROW()-9, 1), SERVICE[[#This Row],[Employee ID]], OFFSET($F$10, 0, 0, ROW()-9, 1), SERVICE[[#This Row],[Resources Role]])</f>
        <v>0</v>
      </c>
      <c r="Z4599" s="388">
        <f ca="1">COUNTIFS(OFFSET($F$10, 0, 0, ROW()-9, 1), SERVICE[[#This Row],[Resources Role]], OFFSET($H$10, 0, 0, ROW()-9, 1), SERVICE[[#This Row],[Booking]])</f>
        <v>0</v>
      </c>
    </row>
    <row r="4600" spans="1:26" x14ac:dyDescent="0.25">
      <c r="A4600" s="6" t="str">
        <f ca="1">no.</f>
        <v/>
      </c>
      <c r="E4600" s="4" t="str">
        <f ca="1">position</f>
        <v/>
      </c>
      <c r="J4600" s="318"/>
      <c r="M4600" s="4"/>
      <c r="O4600" s="6"/>
      <c r="Q4600" s="20"/>
      <c r="R4600" s="5" t="str">
        <f ca="1">score</f>
        <v/>
      </c>
      <c r="S4600" s="7" t="str">
        <f ca="1">rescore_svc</f>
        <v/>
      </c>
      <c r="U4600" s="11" t="str">
        <f ca="1">price</f>
        <v/>
      </c>
      <c r="V4600" s="4"/>
      <c r="Y4600" s="388">
        <f ca="1">COUNTIFS(OFFSET($B$10, 0, 0, ROW()-9, 1), SERVICE[[#This Row],[Employee ID]], OFFSET($F$10, 0, 0, ROW()-9, 1), SERVICE[[#This Row],[Resources Role]])</f>
        <v>0</v>
      </c>
      <c r="Z4600" s="388">
        <f ca="1">COUNTIFS(OFFSET($F$10, 0, 0, ROW()-9, 1), SERVICE[[#This Row],[Resources Role]], OFFSET($H$10, 0, 0, ROW()-9, 1), SERVICE[[#This Row],[Booking]])</f>
        <v>0</v>
      </c>
    </row>
    <row r="4601" spans="1:26" x14ac:dyDescent="0.25">
      <c r="A4601" s="6" t="str">
        <f ca="1">no.</f>
        <v/>
      </c>
      <c r="E4601" s="4" t="str">
        <f ca="1">position</f>
        <v/>
      </c>
      <c r="J4601" s="318"/>
      <c r="M4601" s="4"/>
      <c r="O4601" s="6"/>
      <c r="Q4601" s="20"/>
      <c r="R4601" s="5" t="str">
        <f ca="1">score</f>
        <v/>
      </c>
      <c r="S4601" s="7" t="str">
        <f ca="1">rescore_svc</f>
        <v/>
      </c>
      <c r="U4601" s="11" t="str">
        <f ca="1">price</f>
        <v/>
      </c>
      <c r="V4601" s="4"/>
      <c r="Y4601" s="388">
        <f ca="1">COUNTIFS(OFFSET($B$10, 0, 0, ROW()-9, 1), SERVICE[[#This Row],[Employee ID]], OFFSET($F$10, 0, 0, ROW()-9, 1), SERVICE[[#This Row],[Resources Role]])</f>
        <v>0</v>
      </c>
      <c r="Z4601" s="388">
        <f ca="1">COUNTIFS(OFFSET($F$10, 0, 0, ROW()-9, 1), SERVICE[[#This Row],[Resources Role]], OFFSET($H$10, 0, 0, ROW()-9, 1), SERVICE[[#This Row],[Booking]])</f>
        <v>0</v>
      </c>
    </row>
    <row r="4602" spans="1:26" x14ac:dyDescent="0.25">
      <c r="A4602" s="6" t="str">
        <f ca="1">no.</f>
        <v/>
      </c>
      <c r="E4602" s="4" t="str">
        <f ca="1">position</f>
        <v/>
      </c>
      <c r="J4602" s="318"/>
      <c r="M4602" s="4"/>
      <c r="O4602" s="6"/>
      <c r="Q4602" s="20"/>
      <c r="R4602" s="5" t="str">
        <f ca="1">score</f>
        <v/>
      </c>
      <c r="S4602" s="7" t="str">
        <f ca="1">rescore_svc</f>
        <v/>
      </c>
      <c r="U4602" s="11" t="str">
        <f ca="1">price</f>
        <v/>
      </c>
      <c r="V4602" s="4"/>
      <c r="Y4602" s="388">
        <f ca="1">COUNTIFS(OFFSET($B$10, 0, 0, ROW()-9, 1), SERVICE[[#This Row],[Employee ID]], OFFSET($F$10, 0, 0, ROW()-9, 1), SERVICE[[#This Row],[Resources Role]])</f>
        <v>0</v>
      </c>
      <c r="Z4602" s="388">
        <f ca="1">COUNTIFS(OFFSET($F$10, 0, 0, ROW()-9, 1), SERVICE[[#This Row],[Resources Role]], OFFSET($H$10, 0, 0, ROW()-9, 1), SERVICE[[#This Row],[Booking]])</f>
        <v>0</v>
      </c>
    </row>
    <row r="4603" spans="1:26" x14ac:dyDescent="0.25">
      <c r="A4603" s="6" t="str">
        <f ca="1">no.</f>
        <v/>
      </c>
      <c r="E4603" s="4" t="str">
        <f ca="1">position</f>
        <v/>
      </c>
      <c r="J4603" s="318"/>
      <c r="M4603" s="4"/>
      <c r="O4603" s="6"/>
      <c r="Q4603" s="20"/>
      <c r="R4603" s="5" t="str">
        <f ca="1">score</f>
        <v/>
      </c>
      <c r="S4603" s="7" t="str">
        <f ca="1">rescore_svc</f>
        <v/>
      </c>
      <c r="U4603" s="11" t="str">
        <f ca="1">price</f>
        <v/>
      </c>
      <c r="V4603" s="4"/>
      <c r="Y4603" s="388">
        <f ca="1">COUNTIFS(OFFSET($B$10, 0, 0, ROW()-9, 1), SERVICE[[#This Row],[Employee ID]], OFFSET($F$10, 0, 0, ROW()-9, 1), SERVICE[[#This Row],[Resources Role]])</f>
        <v>0</v>
      </c>
      <c r="Z4603" s="388">
        <f ca="1">COUNTIFS(OFFSET($F$10, 0, 0, ROW()-9, 1), SERVICE[[#This Row],[Resources Role]], OFFSET($H$10, 0, 0, ROW()-9, 1), SERVICE[[#This Row],[Booking]])</f>
        <v>0</v>
      </c>
    </row>
    <row r="4604" spans="1:26" x14ac:dyDescent="0.25">
      <c r="A4604" s="6" t="str">
        <f ca="1">no.</f>
        <v/>
      </c>
      <c r="E4604" s="4" t="str">
        <f ca="1">position</f>
        <v/>
      </c>
      <c r="J4604" s="318"/>
      <c r="M4604" s="4"/>
      <c r="O4604" s="6"/>
      <c r="Q4604" s="20"/>
      <c r="R4604" s="5" t="str">
        <f ca="1">score</f>
        <v/>
      </c>
      <c r="S4604" s="7" t="str">
        <f ca="1">rescore_svc</f>
        <v/>
      </c>
      <c r="U4604" s="11" t="str">
        <f ca="1">price</f>
        <v/>
      </c>
      <c r="V4604" s="4"/>
      <c r="Y4604" s="388">
        <f ca="1">COUNTIFS(OFFSET($B$10, 0, 0, ROW()-9, 1), SERVICE[[#This Row],[Employee ID]], OFFSET($F$10, 0, 0, ROW()-9, 1), SERVICE[[#This Row],[Resources Role]])</f>
        <v>0</v>
      </c>
      <c r="Z4604" s="388">
        <f ca="1">COUNTIFS(OFFSET($F$10, 0, 0, ROW()-9, 1), SERVICE[[#This Row],[Resources Role]], OFFSET($H$10, 0, 0, ROW()-9, 1), SERVICE[[#This Row],[Booking]])</f>
        <v>0</v>
      </c>
    </row>
    <row r="4605" spans="1:26" x14ac:dyDescent="0.25">
      <c r="A4605" s="6" t="str">
        <f ca="1">no.</f>
        <v/>
      </c>
      <c r="E4605" s="4" t="str">
        <f ca="1">position</f>
        <v/>
      </c>
      <c r="J4605" s="318"/>
      <c r="M4605" s="4"/>
      <c r="O4605" s="6"/>
      <c r="Q4605" s="20"/>
      <c r="R4605" s="5" t="str">
        <f ca="1">score</f>
        <v/>
      </c>
      <c r="S4605" s="7" t="str">
        <f ca="1">rescore_svc</f>
        <v/>
      </c>
      <c r="U4605" s="11" t="str">
        <f ca="1">price</f>
        <v/>
      </c>
      <c r="V4605" s="4"/>
      <c r="Y4605" s="388">
        <f ca="1">COUNTIFS(OFFSET($B$10, 0, 0, ROW()-9, 1), SERVICE[[#This Row],[Employee ID]], OFFSET($F$10, 0, 0, ROW()-9, 1), SERVICE[[#This Row],[Resources Role]])</f>
        <v>0</v>
      </c>
      <c r="Z4605" s="388">
        <f ca="1">COUNTIFS(OFFSET($F$10, 0, 0, ROW()-9, 1), SERVICE[[#This Row],[Resources Role]], OFFSET($H$10, 0, 0, ROW()-9, 1), SERVICE[[#This Row],[Booking]])</f>
        <v>0</v>
      </c>
    </row>
    <row r="4606" spans="1:26" x14ac:dyDescent="0.25">
      <c r="A4606" s="6" t="str">
        <f ca="1">no.</f>
        <v/>
      </c>
      <c r="E4606" s="4" t="str">
        <f ca="1">position</f>
        <v/>
      </c>
      <c r="J4606" s="318"/>
      <c r="M4606" s="4"/>
      <c r="O4606" s="6"/>
      <c r="Q4606" s="20"/>
      <c r="R4606" s="5" t="str">
        <f ca="1">score</f>
        <v/>
      </c>
      <c r="S4606" s="7" t="str">
        <f ca="1">rescore_svc</f>
        <v/>
      </c>
      <c r="U4606" s="11" t="str">
        <f ca="1">price</f>
        <v/>
      </c>
      <c r="V4606" s="4"/>
      <c r="Y4606" s="388">
        <f ca="1">COUNTIFS(OFFSET($B$10, 0, 0, ROW()-9, 1), SERVICE[[#This Row],[Employee ID]], OFFSET($F$10, 0, 0, ROW()-9, 1), SERVICE[[#This Row],[Resources Role]])</f>
        <v>0</v>
      </c>
      <c r="Z4606" s="388">
        <f ca="1">COUNTIFS(OFFSET($F$10, 0, 0, ROW()-9, 1), SERVICE[[#This Row],[Resources Role]], OFFSET($H$10, 0, 0, ROW()-9, 1), SERVICE[[#This Row],[Booking]])</f>
        <v>0</v>
      </c>
    </row>
    <row r="4607" spans="1:26" x14ac:dyDescent="0.25">
      <c r="A4607" s="6" t="str">
        <f ca="1">no.</f>
        <v/>
      </c>
      <c r="E4607" s="4" t="str">
        <f ca="1">position</f>
        <v/>
      </c>
      <c r="J4607" s="318"/>
      <c r="M4607" s="4"/>
      <c r="O4607" s="6"/>
      <c r="Q4607" s="20"/>
      <c r="R4607" s="5" t="str">
        <f ca="1">score</f>
        <v/>
      </c>
      <c r="S4607" s="7" t="str">
        <f ca="1">rescore_svc</f>
        <v/>
      </c>
      <c r="U4607" s="11" t="str">
        <f ca="1">price</f>
        <v/>
      </c>
      <c r="V4607" s="4"/>
      <c r="Y4607" s="388">
        <f ca="1">COUNTIFS(OFFSET($B$10, 0, 0, ROW()-9, 1), SERVICE[[#This Row],[Employee ID]], OFFSET($F$10, 0, 0, ROW()-9, 1), SERVICE[[#This Row],[Resources Role]])</f>
        <v>0</v>
      </c>
      <c r="Z4607" s="388">
        <f ca="1">COUNTIFS(OFFSET($F$10, 0, 0, ROW()-9, 1), SERVICE[[#This Row],[Resources Role]], OFFSET($H$10, 0, 0, ROW()-9, 1), SERVICE[[#This Row],[Booking]])</f>
        <v>0</v>
      </c>
    </row>
    <row r="4608" spans="1:26" x14ac:dyDescent="0.25">
      <c r="A4608" s="6" t="str">
        <f ca="1">no.</f>
        <v/>
      </c>
      <c r="E4608" s="4" t="str">
        <f ca="1">position</f>
        <v/>
      </c>
      <c r="J4608" s="318"/>
      <c r="M4608" s="4"/>
      <c r="O4608" s="6"/>
      <c r="Q4608" s="20"/>
      <c r="R4608" s="5" t="str">
        <f ca="1">score</f>
        <v/>
      </c>
      <c r="S4608" s="7" t="str">
        <f ca="1">rescore_svc</f>
        <v/>
      </c>
      <c r="U4608" s="11" t="str">
        <f ca="1">price</f>
        <v/>
      </c>
      <c r="V4608" s="4"/>
      <c r="Y4608" s="388">
        <f ca="1">COUNTIFS(OFFSET($B$10, 0, 0, ROW()-9, 1), SERVICE[[#This Row],[Employee ID]], OFFSET($F$10, 0, 0, ROW()-9, 1), SERVICE[[#This Row],[Resources Role]])</f>
        <v>0</v>
      </c>
      <c r="Z4608" s="388">
        <f ca="1">COUNTIFS(OFFSET($F$10, 0, 0, ROW()-9, 1), SERVICE[[#This Row],[Resources Role]], OFFSET($H$10, 0, 0, ROW()-9, 1), SERVICE[[#This Row],[Booking]])</f>
        <v>0</v>
      </c>
    </row>
    <row r="4609" spans="1:26" x14ac:dyDescent="0.25">
      <c r="A4609" s="6" t="str">
        <f ca="1">no.</f>
        <v/>
      </c>
      <c r="E4609" s="4" t="str">
        <f ca="1">position</f>
        <v/>
      </c>
      <c r="J4609" s="318"/>
      <c r="M4609" s="4"/>
      <c r="O4609" s="6"/>
      <c r="Q4609" s="20"/>
      <c r="R4609" s="5" t="str">
        <f ca="1">score</f>
        <v/>
      </c>
      <c r="S4609" s="7" t="str">
        <f ca="1">rescore_svc</f>
        <v/>
      </c>
      <c r="U4609" s="11" t="str">
        <f ca="1">price</f>
        <v/>
      </c>
      <c r="V4609" s="4"/>
      <c r="Y4609" s="388">
        <f ca="1">COUNTIFS(OFFSET($B$10, 0, 0, ROW()-9, 1), SERVICE[[#This Row],[Employee ID]], OFFSET($F$10, 0, 0, ROW()-9, 1), SERVICE[[#This Row],[Resources Role]])</f>
        <v>0</v>
      </c>
      <c r="Z4609" s="388">
        <f ca="1">COUNTIFS(OFFSET($F$10, 0, 0, ROW()-9, 1), SERVICE[[#This Row],[Resources Role]], OFFSET($H$10, 0, 0, ROW()-9, 1), SERVICE[[#This Row],[Booking]])</f>
        <v>0</v>
      </c>
    </row>
    <row r="4610" spans="1:26" x14ac:dyDescent="0.25">
      <c r="A4610" s="6" t="str">
        <f ca="1">no.</f>
        <v/>
      </c>
      <c r="E4610" s="4" t="str">
        <f ca="1">position</f>
        <v/>
      </c>
      <c r="J4610" s="318"/>
      <c r="M4610" s="4"/>
      <c r="O4610" s="6"/>
      <c r="Q4610" s="20"/>
      <c r="R4610" s="5" t="str">
        <f ca="1">score</f>
        <v/>
      </c>
      <c r="S4610" s="7" t="str">
        <f ca="1">rescore_svc</f>
        <v/>
      </c>
      <c r="U4610" s="11" t="str">
        <f ca="1">price</f>
        <v/>
      </c>
      <c r="V4610" s="4"/>
      <c r="Y4610" s="388">
        <f ca="1">COUNTIFS(OFFSET($B$10, 0, 0, ROW()-9, 1), SERVICE[[#This Row],[Employee ID]], OFFSET($F$10, 0, 0, ROW()-9, 1), SERVICE[[#This Row],[Resources Role]])</f>
        <v>0</v>
      </c>
      <c r="Z4610" s="388">
        <f ca="1">COUNTIFS(OFFSET($F$10, 0, 0, ROW()-9, 1), SERVICE[[#This Row],[Resources Role]], OFFSET($H$10, 0, 0, ROW()-9, 1), SERVICE[[#This Row],[Booking]])</f>
        <v>0</v>
      </c>
    </row>
    <row r="4611" spans="1:26" x14ac:dyDescent="0.25">
      <c r="A4611" s="6" t="str">
        <f ca="1">no.</f>
        <v/>
      </c>
      <c r="E4611" s="4" t="str">
        <f ca="1">position</f>
        <v/>
      </c>
      <c r="J4611" s="318"/>
      <c r="M4611" s="4"/>
      <c r="O4611" s="6"/>
      <c r="Q4611" s="20"/>
      <c r="R4611" s="5" t="str">
        <f ca="1">score</f>
        <v/>
      </c>
      <c r="S4611" s="7" t="str">
        <f ca="1">rescore_svc</f>
        <v/>
      </c>
      <c r="U4611" s="11" t="str">
        <f ca="1">price</f>
        <v/>
      </c>
      <c r="V4611" s="4"/>
      <c r="Y4611" s="388">
        <f ca="1">COUNTIFS(OFFSET($B$10, 0, 0, ROW()-9, 1), SERVICE[[#This Row],[Employee ID]], OFFSET($F$10, 0, 0, ROW()-9, 1), SERVICE[[#This Row],[Resources Role]])</f>
        <v>0</v>
      </c>
      <c r="Z4611" s="388">
        <f ca="1">COUNTIFS(OFFSET($F$10, 0, 0, ROW()-9, 1), SERVICE[[#This Row],[Resources Role]], OFFSET($H$10, 0, 0, ROW()-9, 1), SERVICE[[#This Row],[Booking]])</f>
        <v>0</v>
      </c>
    </row>
    <row r="4612" spans="1:26" x14ac:dyDescent="0.25">
      <c r="A4612" s="6" t="str">
        <f ca="1">no.</f>
        <v/>
      </c>
      <c r="E4612" s="4" t="str">
        <f ca="1">position</f>
        <v/>
      </c>
      <c r="J4612" s="318"/>
      <c r="M4612" s="4"/>
      <c r="O4612" s="6"/>
      <c r="Q4612" s="20"/>
      <c r="R4612" s="5" t="str">
        <f ca="1">score</f>
        <v/>
      </c>
      <c r="S4612" s="7" t="str">
        <f ca="1">rescore_svc</f>
        <v/>
      </c>
      <c r="U4612" s="11" t="str">
        <f ca="1">price</f>
        <v/>
      </c>
      <c r="V4612" s="4"/>
      <c r="Y4612" s="388">
        <f ca="1">COUNTIFS(OFFSET($B$10, 0, 0, ROW()-9, 1), SERVICE[[#This Row],[Employee ID]], OFFSET($F$10, 0, 0, ROW()-9, 1), SERVICE[[#This Row],[Resources Role]])</f>
        <v>0</v>
      </c>
      <c r="Z4612" s="388">
        <f ca="1">COUNTIFS(OFFSET($F$10, 0, 0, ROW()-9, 1), SERVICE[[#This Row],[Resources Role]], OFFSET($H$10, 0, 0, ROW()-9, 1), SERVICE[[#This Row],[Booking]])</f>
        <v>0</v>
      </c>
    </row>
    <row r="4613" spans="1:26" x14ac:dyDescent="0.25">
      <c r="A4613" s="6" t="str">
        <f ca="1">no.</f>
        <v/>
      </c>
      <c r="E4613" s="4" t="str">
        <f ca="1">position</f>
        <v/>
      </c>
      <c r="J4613" s="318"/>
      <c r="M4613" s="4"/>
      <c r="O4613" s="6"/>
      <c r="Q4613" s="20"/>
      <c r="R4613" s="5" t="str">
        <f ca="1">score</f>
        <v/>
      </c>
      <c r="S4613" s="7" t="str">
        <f ca="1">rescore_svc</f>
        <v/>
      </c>
      <c r="U4613" s="11" t="str">
        <f ca="1">price</f>
        <v/>
      </c>
      <c r="V4613" s="4"/>
      <c r="Y4613" s="388">
        <f ca="1">COUNTIFS(OFFSET($B$10, 0, 0, ROW()-9, 1), SERVICE[[#This Row],[Employee ID]], OFFSET($F$10, 0, 0, ROW()-9, 1), SERVICE[[#This Row],[Resources Role]])</f>
        <v>0</v>
      </c>
      <c r="Z4613" s="388">
        <f ca="1">COUNTIFS(OFFSET($F$10, 0, 0, ROW()-9, 1), SERVICE[[#This Row],[Resources Role]], OFFSET($H$10, 0, 0, ROW()-9, 1), SERVICE[[#This Row],[Booking]])</f>
        <v>0</v>
      </c>
    </row>
    <row r="4614" spans="1:26" x14ac:dyDescent="0.25">
      <c r="A4614" s="6" t="str">
        <f ca="1">no.</f>
        <v/>
      </c>
      <c r="E4614" s="4" t="str">
        <f ca="1">position</f>
        <v/>
      </c>
      <c r="J4614" s="318"/>
      <c r="M4614" s="4"/>
      <c r="O4614" s="6"/>
      <c r="Q4614" s="20"/>
      <c r="R4614" s="5" t="str">
        <f ca="1">score</f>
        <v/>
      </c>
      <c r="S4614" s="7" t="str">
        <f ca="1">rescore_svc</f>
        <v/>
      </c>
      <c r="U4614" s="11" t="str">
        <f ca="1">price</f>
        <v/>
      </c>
      <c r="V4614" s="4"/>
      <c r="Y4614" s="388">
        <f ca="1">COUNTIFS(OFFSET($B$10, 0, 0, ROW()-9, 1), SERVICE[[#This Row],[Employee ID]], OFFSET($F$10, 0, 0, ROW()-9, 1), SERVICE[[#This Row],[Resources Role]])</f>
        <v>0</v>
      </c>
      <c r="Z4614" s="388">
        <f ca="1">COUNTIFS(OFFSET($F$10, 0, 0, ROW()-9, 1), SERVICE[[#This Row],[Resources Role]], OFFSET($H$10, 0, 0, ROW()-9, 1), SERVICE[[#This Row],[Booking]])</f>
        <v>0</v>
      </c>
    </row>
    <row r="4615" spans="1:26" x14ac:dyDescent="0.25">
      <c r="A4615" s="6" t="str">
        <f ca="1">no.</f>
        <v/>
      </c>
      <c r="E4615" s="4" t="str">
        <f ca="1">position</f>
        <v/>
      </c>
      <c r="J4615" s="318"/>
      <c r="M4615" s="4"/>
      <c r="O4615" s="6"/>
      <c r="Q4615" s="20"/>
      <c r="R4615" s="5" t="str">
        <f ca="1">score</f>
        <v/>
      </c>
      <c r="S4615" s="7" t="str">
        <f ca="1">rescore_svc</f>
        <v/>
      </c>
      <c r="U4615" s="11" t="str">
        <f ca="1">price</f>
        <v/>
      </c>
      <c r="V4615" s="4"/>
      <c r="Y4615" s="388">
        <f ca="1">COUNTIFS(OFFSET($B$10, 0, 0, ROW()-9, 1), SERVICE[[#This Row],[Employee ID]], OFFSET($F$10, 0, 0, ROW()-9, 1), SERVICE[[#This Row],[Resources Role]])</f>
        <v>0</v>
      </c>
      <c r="Z4615" s="388">
        <f ca="1">COUNTIFS(OFFSET($F$10, 0, 0, ROW()-9, 1), SERVICE[[#This Row],[Resources Role]], OFFSET($H$10, 0, 0, ROW()-9, 1), SERVICE[[#This Row],[Booking]])</f>
        <v>0</v>
      </c>
    </row>
    <row r="4616" spans="1:26" x14ac:dyDescent="0.25">
      <c r="A4616" s="6" t="str">
        <f ca="1">no.</f>
        <v/>
      </c>
      <c r="E4616" s="4" t="str">
        <f ca="1">position</f>
        <v/>
      </c>
      <c r="J4616" s="318"/>
      <c r="M4616" s="4"/>
      <c r="O4616" s="6"/>
      <c r="Q4616" s="20"/>
      <c r="R4616" s="5" t="str">
        <f ca="1">score</f>
        <v/>
      </c>
      <c r="S4616" s="7" t="str">
        <f ca="1">rescore_svc</f>
        <v/>
      </c>
      <c r="U4616" s="11" t="str">
        <f ca="1">price</f>
        <v/>
      </c>
      <c r="V4616" s="4"/>
      <c r="Y4616" s="388">
        <f ca="1">COUNTIFS(OFFSET($B$10, 0, 0, ROW()-9, 1), SERVICE[[#This Row],[Employee ID]], OFFSET($F$10, 0, 0, ROW()-9, 1), SERVICE[[#This Row],[Resources Role]])</f>
        <v>0</v>
      </c>
      <c r="Z4616" s="388">
        <f ca="1">COUNTIFS(OFFSET($F$10, 0, 0, ROW()-9, 1), SERVICE[[#This Row],[Resources Role]], OFFSET($H$10, 0, 0, ROW()-9, 1), SERVICE[[#This Row],[Booking]])</f>
        <v>0</v>
      </c>
    </row>
    <row r="4617" spans="1:26" x14ac:dyDescent="0.25">
      <c r="A4617" s="6" t="str">
        <f ca="1">no.</f>
        <v/>
      </c>
      <c r="E4617" s="4" t="str">
        <f ca="1">position</f>
        <v/>
      </c>
      <c r="J4617" s="318"/>
      <c r="M4617" s="4"/>
      <c r="O4617" s="6"/>
      <c r="Q4617" s="20"/>
      <c r="R4617" s="5" t="str">
        <f ca="1">score</f>
        <v/>
      </c>
      <c r="S4617" s="7" t="str">
        <f ca="1">rescore_svc</f>
        <v/>
      </c>
      <c r="U4617" s="11" t="str">
        <f ca="1">price</f>
        <v/>
      </c>
      <c r="V4617" s="4"/>
      <c r="Y4617" s="388">
        <f ca="1">COUNTIFS(OFFSET($B$10, 0, 0, ROW()-9, 1), SERVICE[[#This Row],[Employee ID]], OFFSET($F$10, 0, 0, ROW()-9, 1), SERVICE[[#This Row],[Resources Role]])</f>
        <v>0</v>
      </c>
      <c r="Z4617" s="388">
        <f ca="1">COUNTIFS(OFFSET($F$10, 0, 0, ROW()-9, 1), SERVICE[[#This Row],[Resources Role]], OFFSET($H$10, 0, 0, ROW()-9, 1), SERVICE[[#This Row],[Booking]])</f>
        <v>0</v>
      </c>
    </row>
    <row r="4618" spans="1:26" x14ac:dyDescent="0.25">
      <c r="A4618" s="6" t="str">
        <f ca="1">no.</f>
        <v/>
      </c>
      <c r="E4618" s="4" t="str">
        <f ca="1">position</f>
        <v/>
      </c>
      <c r="J4618" s="318"/>
      <c r="M4618" s="4"/>
      <c r="O4618" s="6"/>
      <c r="Q4618" s="20"/>
      <c r="R4618" s="5" t="str">
        <f ca="1">score</f>
        <v/>
      </c>
      <c r="S4618" s="7" t="str">
        <f ca="1">rescore_svc</f>
        <v/>
      </c>
      <c r="U4618" s="11" t="str">
        <f ca="1">price</f>
        <v/>
      </c>
      <c r="V4618" s="4"/>
      <c r="Y4618" s="388">
        <f ca="1">COUNTIFS(OFFSET($B$10, 0, 0, ROW()-9, 1), SERVICE[[#This Row],[Employee ID]], OFFSET($F$10, 0, 0, ROW()-9, 1), SERVICE[[#This Row],[Resources Role]])</f>
        <v>0</v>
      </c>
      <c r="Z4618" s="388">
        <f ca="1">COUNTIFS(OFFSET($F$10, 0, 0, ROW()-9, 1), SERVICE[[#This Row],[Resources Role]], OFFSET($H$10, 0, 0, ROW()-9, 1), SERVICE[[#This Row],[Booking]])</f>
        <v>0</v>
      </c>
    </row>
    <row r="4619" spans="1:26" x14ac:dyDescent="0.25">
      <c r="A4619" s="6" t="str">
        <f ca="1">no.</f>
        <v/>
      </c>
      <c r="E4619" s="4" t="str">
        <f ca="1">position</f>
        <v/>
      </c>
      <c r="J4619" s="318"/>
      <c r="M4619" s="4"/>
      <c r="O4619" s="6"/>
      <c r="Q4619" s="20"/>
      <c r="R4619" s="5" t="str">
        <f ca="1">score</f>
        <v/>
      </c>
      <c r="S4619" s="7" t="str">
        <f ca="1">rescore_svc</f>
        <v/>
      </c>
      <c r="U4619" s="11" t="str">
        <f ca="1">price</f>
        <v/>
      </c>
      <c r="V4619" s="4"/>
      <c r="Y4619" s="388">
        <f ca="1">COUNTIFS(OFFSET($B$10, 0, 0, ROW()-9, 1), SERVICE[[#This Row],[Employee ID]], OFFSET($F$10, 0, 0, ROW()-9, 1), SERVICE[[#This Row],[Resources Role]])</f>
        <v>0</v>
      </c>
      <c r="Z4619" s="388">
        <f ca="1">COUNTIFS(OFFSET($F$10, 0, 0, ROW()-9, 1), SERVICE[[#This Row],[Resources Role]], OFFSET($H$10, 0, 0, ROW()-9, 1), SERVICE[[#This Row],[Booking]])</f>
        <v>0</v>
      </c>
    </row>
    <row r="4620" spans="1:26" x14ac:dyDescent="0.25">
      <c r="A4620" s="6" t="str">
        <f ca="1">no.</f>
        <v/>
      </c>
      <c r="E4620" s="4" t="str">
        <f ca="1">position</f>
        <v/>
      </c>
      <c r="J4620" s="318"/>
      <c r="M4620" s="4"/>
      <c r="O4620" s="6"/>
      <c r="Q4620" s="20"/>
      <c r="R4620" s="5" t="str">
        <f ca="1">score</f>
        <v/>
      </c>
      <c r="S4620" s="7" t="str">
        <f ca="1">rescore_svc</f>
        <v/>
      </c>
      <c r="U4620" s="11" t="str">
        <f ca="1">price</f>
        <v/>
      </c>
      <c r="V4620" s="4"/>
      <c r="Y4620" s="388">
        <f ca="1">COUNTIFS(OFFSET($B$10, 0, 0, ROW()-9, 1), SERVICE[[#This Row],[Employee ID]], OFFSET($F$10, 0, 0, ROW()-9, 1), SERVICE[[#This Row],[Resources Role]])</f>
        <v>0</v>
      </c>
      <c r="Z4620" s="388">
        <f ca="1">COUNTIFS(OFFSET($F$10, 0, 0, ROW()-9, 1), SERVICE[[#This Row],[Resources Role]], OFFSET($H$10, 0, 0, ROW()-9, 1), SERVICE[[#This Row],[Booking]])</f>
        <v>0</v>
      </c>
    </row>
    <row r="4621" spans="1:26" x14ac:dyDescent="0.25">
      <c r="A4621" s="6" t="str">
        <f ca="1">no.</f>
        <v/>
      </c>
      <c r="E4621" s="4" t="str">
        <f ca="1">position</f>
        <v/>
      </c>
      <c r="J4621" s="318"/>
      <c r="M4621" s="4"/>
      <c r="O4621" s="6"/>
      <c r="Q4621" s="20"/>
      <c r="R4621" s="5" t="str">
        <f ca="1">score</f>
        <v/>
      </c>
      <c r="S4621" s="7" t="str">
        <f ca="1">rescore_svc</f>
        <v/>
      </c>
      <c r="U4621" s="11" t="str">
        <f ca="1">price</f>
        <v/>
      </c>
      <c r="V4621" s="4"/>
      <c r="Y4621" s="388">
        <f ca="1">COUNTIFS(OFFSET($B$10, 0, 0, ROW()-9, 1), SERVICE[[#This Row],[Employee ID]], OFFSET($F$10, 0, 0, ROW()-9, 1), SERVICE[[#This Row],[Resources Role]])</f>
        <v>0</v>
      </c>
      <c r="Z4621" s="388">
        <f ca="1">COUNTIFS(OFFSET($F$10, 0, 0, ROW()-9, 1), SERVICE[[#This Row],[Resources Role]], OFFSET($H$10, 0, 0, ROW()-9, 1), SERVICE[[#This Row],[Booking]])</f>
        <v>0</v>
      </c>
    </row>
    <row r="4622" spans="1:26" x14ac:dyDescent="0.25">
      <c r="A4622" s="6" t="str">
        <f ca="1">no.</f>
        <v/>
      </c>
      <c r="E4622" s="4" t="str">
        <f ca="1">position</f>
        <v/>
      </c>
      <c r="J4622" s="318"/>
      <c r="M4622" s="4"/>
      <c r="O4622" s="6"/>
      <c r="Q4622" s="20"/>
      <c r="R4622" s="5" t="str">
        <f ca="1">score</f>
        <v/>
      </c>
      <c r="S4622" s="7" t="str">
        <f ca="1">rescore_svc</f>
        <v/>
      </c>
      <c r="U4622" s="11" t="str">
        <f ca="1">price</f>
        <v/>
      </c>
      <c r="V4622" s="4"/>
      <c r="Y4622" s="388">
        <f ca="1">COUNTIFS(OFFSET($B$10, 0, 0, ROW()-9, 1), SERVICE[[#This Row],[Employee ID]], OFFSET($F$10, 0, 0, ROW()-9, 1), SERVICE[[#This Row],[Resources Role]])</f>
        <v>0</v>
      </c>
      <c r="Z4622" s="388">
        <f ca="1">COUNTIFS(OFFSET($F$10, 0, 0, ROW()-9, 1), SERVICE[[#This Row],[Resources Role]], OFFSET($H$10, 0, 0, ROW()-9, 1), SERVICE[[#This Row],[Booking]])</f>
        <v>0</v>
      </c>
    </row>
    <row r="4623" spans="1:26" x14ac:dyDescent="0.25">
      <c r="A4623" s="6" t="str">
        <f ca="1">no.</f>
        <v/>
      </c>
      <c r="E4623" s="4" t="str">
        <f ca="1">position</f>
        <v/>
      </c>
      <c r="J4623" s="318"/>
      <c r="M4623" s="4"/>
      <c r="O4623" s="6"/>
      <c r="Q4623" s="20"/>
      <c r="R4623" s="5" t="str">
        <f ca="1">score</f>
        <v/>
      </c>
      <c r="S4623" s="7" t="str">
        <f ca="1">rescore_svc</f>
        <v/>
      </c>
      <c r="U4623" s="11" t="str">
        <f ca="1">price</f>
        <v/>
      </c>
      <c r="V4623" s="4"/>
      <c r="Y4623" s="388">
        <f ca="1">COUNTIFS(OFFSET($B$10, 0, 0, ROW()-9, 1), SERVICE[[#This Row],[Employee ID]], OFFSET($F$10, 0, 0, ROW()-9, 1), SERVICE[[#This Row],[Resources Role]])</f>
        <v>0</v>
      </c>
      <c r="Z4623" s="388">
        <f ca="1">COUNTIFS(OFFSET($F$10, 0, 0, ROW()-9, 1), SERVICE[[#This Row],[Resources Role]], OFFSET($H$10, 0, 0, ROW()-9, 1), SERVICE[[#This Row],[Booking]])</f>
        <v>0</v>
      </c>
    </row>
    <row r="4624" spans="1:26" x14ac:dyDescent="0.25">
      <c r="A4624" s="6" t="str">
        <f ca="1">no.</f>
        <v/>
      </c>
      <c r="E4624" s="4" t="str">
        <f ca="1">position</f>
        <v/>
      </c>
      <c r="J4624" s="318"/>
      <c r="M4624" s="4"/>
      <c r="O4624" s="6"/>
      <c r="Q4624" s="20"/>
      <c r="R4624" s="5" t="str">
        <f ca="1">score</f>
        <v/>
      </c>
      <c r="S4624" s="7" t="str">
        <f ca="1">rescore_svc</f>
        <v/>
      </c>
      <c r="U4624" s="11" t="str">
        <f ca="1">price</f>
        <v/>
      </c>
      <c r="V4624" s="4"/>
      <c r="Y4624" s="388">
        <f ca="1">COUNTIFS(OFFSET($B$10, 0, 0, ROW()-9, 1), SERVICE[[#This Row],[Employee ID]], OFFSET($F$10, 0, 0, ROW()-9, 1), SERVICE[[#This Row],[Resources Role]])</f>
        <v>0</v>
      </c>
      <c r="Z4624" s="388">
        <f ca="1">COUNTIFS(OFFSET($F$10, 0, 0, ROW()-9, 1), SERVICE[[#This Row],[Resources Role]], OFFSET($H$10, 0, 0, ROW()-9, 1), SERVICE[[#This Row],[Booking]])</f>
        <v>0</v>
      </c>
    </row>
    <row r="4625" spans="1:26" x14ac:dyDescent="0.25">
      <c r="A4625" s="6" t="str">
        <f ca="1">no.</f>
        <v/>
      </c>
      <c r="E4625" s="4" t="str">
        <f ca="1">position</f>
        <v/>
      </c>
      <c r="J4625" s="318"/>
      <c r="M4625" s="4"/>
      <c r="O4625" s="6"/>
      <c r="Q4625" s="20"/>
      <c r="R4625" s="5" t="str">
        <f ca="1">score</f>
        <v/>
      </c>
      <c r="S4625" s="7" t="str">
        <f ca="1">rescore_svc</f>
        <v/>
      </c>
      <c r="U4625" s="11" t="str">
        <f ca="1">price</f>
        <v/>
      </c>
      <c r="V4625" s="4"/>
      <c r="Y4625" s="388">
        <f ca="1">COUNTIFS(OFFSET($B$10, 0, 0, ROW()-9, 1), SERVICE[[#This Row],[Employee ID]], OFFSET($F$10, 0, 0, ROW()-9, 1), SERVICE[[#This Row],[Resources Role]])</f>
        <v>0</v>
      </c>
      <c r="Z4625" s="388">
        <f ca="1">COUNTIFS(OFFSET($F$10, 0, 0, ROW()-9, 1), SERVICE[[#This Row],[Resources Role]], OFFSET($H$10, 0, 0, ROW()-9, 1), SERVICE[[#This Row],[Booking]])</f>
        <v>0</v>
      </c>
    </row>
    <row r="4626" spans="1:26" x14ac:dyDescent="0.25">
      <c r="A4626" s="6" t="str">
        <f ca="1">no.</f>
        <v/>
      </c>
      <c r="E4626" s="4" t="str">
        <f ca="1">position</f>
        <v/>
      </c>
      <c r="J4626" s="318"/>
      <c r="M4626" s="4"/>
      <c r="O4626" s="6"/>
      <c r="Q4626" s="20"/>
      <c r="R4626" s="5" t="str">
        <f ca="1">score</f>
        <v/>
      </c>
      <c r="S4626" s="7" t="str">
        <f ca="1">rescore_svc</f>
        <v/>
      </c>
      <c r="U4626" s="11" t="str">
        <f ca="1">price</f>
        <v/>
      </c>
      <c r="V4626" s="4"/>
      <c r="Y4626" s="388">
        <f ca="1">COUNTIFS(OFFSET($B$10, 0, 0, ROW()-9, 1), SERVICE[[#This Row],[Employee ID]], OFFSET($F$10, 0, 0, ROW()-9, 1), SERVICE[[#This Row],[Resources Role]])</f>
        <v>0</v>
      </c>
      <c r="Z4626" s="388">
        <f ca="1">COUNTIFS(OFFSET($F$10, 0, 0, ROW()-9, 1), SERVICE[[#This Row],[Resources Role]], OFFSET($H$10, 0, 0, ROW()-9, 1), SERVICE[[#This Row],[Booking]])</f>
        <v>0</v>
      </c>
    </row>
    <row r="4627" spans="1:26" x14ac:dyDescent="0.25">
      <c r="A4627" s="6" t="str">
        <f ca="1">no.</f>
        <v/>
      </c>
      <c r="E4627" s="4" t="str">
        <f ca="1">position</f>
        <v/>
      </c>
      <c r="J4627" s="318"/>
      <c r="M4627" s="4"/>
      <c r="O4627" s="6"/>
      <c r="Q4627" s="20"/>
      <c r="R4627" s="5" t="str">
        <f ca="1">score</f>
        <v/>
      </c>
      <c r="S4627" s="7" t="str">
        <f ca="1">rescore_svc</f>
        <v/>
      </c>
      <c r="U4627" s="11" t="str">
        <f ca="1">price</f>
        <v/>
      </c>
      <c r="V4627" s="4"/>
      <c r="Y4627" s="388">
        <f ca="1">COUNTIFS(OFFSET($B$10, 0, 0, ROW()-9, 1), SERVICE[[#This Row],[Employee ID]], OFFSET($F$10, 0, 0, ROW()-9, 1), SERVICE[[#This Row],[Resources Role]])</f>
        <v>0</v>
      </c>
      <c r="Z4627" s="388">
        <f ca="1">COUNTIFS(OFFSET($F$10, 0, 0, ROW()-9, 1), SERVICE[[#This Row],[Resources Role]], OFFSET($H$10, 0, 0, ROW()-9, 1), SERVICE[[#This Row],[Booking]])</f>
        <v>0</v>
      </c>
    </row>
    <row r="4628" spans="1:26" x14ac:dyDescent="0.25">
      <c r="A4628" s="6" t="str">
        <f ca="1">no.</f>
        <v/>
      </c>
      <c r="E4628" s="4" t="str">
        <f ca="1">position</f>
        <v/>
      </c>
      <c r="J4628" s="318"/>
      <c r="M4628" s="4"/>
      <c r="O4628" s="6"/>
      <c r="Q4628" s="20"/>
      <c r="R4628" s="5" t="str">
        <f ca="1">score</f>
        <v/>
      </c>
      <c r="S4628" s="7" t="str">
        <f ca="1">rescore_svc</f>
        <v/>
      </c>
      <c r="U4628" s="11" t="str">
        <f ca="1">price</f>
        <v/>
      </c>
      <c r="V4628" s="4"/>
      <c r="Y4628" s="388">
        <f ca="1">COUNTIFS(OFFSET($B$10, 0, 0, ROW()-9, 1), SERVICE[[#This Row],[Employee ID]], OFFSET($F$10, 0, 0, ROW()-9, 1), SERVICE[[#This Row],[Resources Role]])</f>
        <v>0</v>
      </c>
      <c r="Z4628" s="388">
        <f ca="1">COUNTIFS(OFFSET($F$10, 0, 0, ROW()-9, 1), SERVICE[[#This Row],[Resources Role]], OFFSET($H$10, 0, 0, ROW()-9, 1), SERVICE[[#This Row],[Booking]])</f>
        <v>0</v>
      </c>
    </row>
    <row r="4629" spans="1:26" x14ac:dyDescent="0.25">
      <c r="A4629" s="6" t="str">
        <f ca="1">no.</f>
        <v/>
      </c>
      <c r="E4629" s="4" t="str">
        <f ca="1">position</f>
        <v/>
      </c>
      <c r="J4629" s="318"/>
      <c r="M4629" s="4"/>
      <c r="O4629" s="6"/>
      <c r="Q4629" s="20"/>
      <c r="R4629" s="5" t="str">
        <f ca="1">score</f>
        <v/>
      </c>
      <c r="S4629" s="7" t="str">
        <f ca="1">rescore_svc</f>
        <v/>
      </c>
      <c r="U4629" s="11" t="str">
        <f ca="1">price</f>
        <v/>
      </c>
      <c r="V4629" s="4"/>
      <c r="Y4629" s="388">
        <f ca="1">COUNTIFS(OFFSET($B$10, 0, 0, ROW()-9, 1), SERVICE[[#This Row],[Employee ID]], OFFSET($F$10, 0, 0, ROW()-9, 1), SERVICE[[#This Row],[Resources Role]])</f>
        <v>0</v>
      </c>
      <c r="Z4629" s="388">
        <f ca="1">COUNTIFS(OFFSET($F$10, 0, 0, ROW()-9, 1), SERVICE[[#This Row],[Resources Role]], OFFSET($H$10, 0, 0, ROW()-9, 1), SERVICE[[#This Row],[Booking]])</f>
        <v>0</v>
      </c>
    </row>
    <row r="4630" spans="1:26" x14ac:dyDescent="0.25">
      <c r="A4630" s="6" t="str">
        <f ca="1">no.</f>
        <v/>
      </c>
      <c r="E4630" s="4" t="str">
        <f ca="1">position</f>
        <v/>
      </c>
      <c r="J4630" s="318"/>
      <c r="M4630" s="4"/>
      <c r="O4630" s="6"/>
      <c r="Q4630" s="20"/>
      <c r="R4630" s="5" t="str">
        <f ca="1">score</f>
        <v/>
      </c>
      <c r="S4630" s="7" t="str">
        <f ca="1">rescore_svc</f>
        <v/>
      </c>
      <c r="U4630" s="11" t="str">
        <f ca="1">price</f>
        <v/>
      </c>
      <c r="V4630" s="4"/>
      <c r="Y4630" s="388">
        <f ca="1">COUNTIFS(OFFSET($B$10, 0, 0, ROW()-9, 1), SERVICE[[#This Row],[Employee ID]], OFFSET($F$10, 0, 0, ROW()-9, 1), SERVICE[[#This Row],[Resources Role]])</f>
        <v>0</v>
      </c>
      <c r="Z4630" s="388">
        <f ca="1">COUNTIFS(OFFSET($F$10, 0, 0, ROW()-9, 1), SERVICE[[#This Row],[Resources Role]], OFFSET($H$10, 0, 0, ROW()-9, 1), SERVICE[[#This Row],[Booking]])</f>
        <v>0</v>
      </c>
    </row>
    <row r="4631" spans="1:26" x14ac:dyDescent="0.25">
      <c r="A4631" s="6" t="str">
        <f ca="1">no.</f>
        <v/>
      </c>
      <c r="E4631" s="4" t="str">
        <f ca="1">position</f>
        <v/>
      </c>
      <c r="J4631" s="318"/>
      <c r="M4631" s="4"/>
      <c r="O4631" s="6"/>
      <c r="Q4631" s="20"/>
      <c r="R4631" s="5" t="str">
        <f ca="1">score</f>
        <v/>
      </c>
      <c r="S4631" s="7" t="str">
        <f ca="1">rescore_svc</f>
        <v/>
      </c>
      <c r="U4631" s="11" t="str">
        <f ca="1">price</f>
        <v/>
      </c>
      <c r="V4631" s="4"/>
      <c r="Y4631" s="388">
        <f ca="1">COUNTIFS(OFFSET($B$10, 0, 0, ROW()-9, 1), SERVICE[[#This Row],[Employee ID]], OFFSET($F$10, 0, 0, ROW()-9, 1), SERVICE[[#This Row],[Resources Role]])</f>
        <v>0</v>
      </c>
      <c r="Z4631" s="388">
        <f ca="1">COUNTIFS(OFFSET($F$10, 0, 0, ROW()-9, 1), SERVICE[[#This Row],[Resources Role]], OFFSET($H$10, 0, 0, ROW()-9, 1), SERVICE[[#This Row],[Booking]])</f>
        <v>0</v>
      </c>
    </row>
    <row r="4632" spans="1:26" x14ac:dyDescent="0.25">
      <c r="A4632" s="6" t="str">
        <f ca="1">no.</f>
        <v/>
      </c>
      <c r="E4632" s="4" t="str">
        <f ca="1">position</f>
        <v/>
      </c>
      <c r="J4632" s="318"/>
      <c r="M4632" s="4"/>
      <c r="O4632" s="6"/>
      <c r="Q4632" s="20"/>
      <c r="R4632" s="5" t="str">
        <f ca="1">score</f>
        <v/>
      </c>
      <c r="S4632" s="7" t="str">
        <f ca="1">rescore_svc</f>
        <v/>
      </c>
      <c r="U4632" s="11" t="str">
        <f ca="1">price</f>
        <v/>
      </c>
      <c r="V4632" s="4"/>
      <c r="Y4632" s="388">
        <f ca="1">COUNTIFS(OFFSET($B$10, 0, 0, ROW()-9, 1), SERVICE[[#This Row],[Employee ID]], OFFSET($F$10, 0, 0, ROW()-9, 1), SERVICE[[#This Row],[Resources Role]])</f>
        <v>0</v>
      </c>
      <c r="Z4632" s="388">
        <f ca="1">COUNTIFS(OFFSET($F$10, 0, 0, ROW()-9, 1), SERVICE[[#This Row],[Resources Role]], OFFSET($H$10, 0, 0, ROW()-9, 1), SERVICE[[#This Row],[Booking]])</f>
        <v>0</v>
      </c>
    </row>
    <row r="4633" spans="1:26" x14ac:dyDescent="0.25">
      <c r="A4633" s="6" t="str">
        <f ca="1">no.</f>
        <v/>
      </c>
      <c r="E4633" s="4" t="str">
        <f ca="1">position</f>
        <v/>
      </c>
      <c r="J4633" s="318"/>
      <c r="M4633" s="4"/>
      <c r="O4633" s="6"/>
      <c r="Q4633" s="20"/>
      <c r="R4633" s="5" t="str">
        <f ca="1">score</f>
        <v/>
      </c>
      <c r="S4633" s="7" t="str">
        <f ca="1">rescore_svc</f>
        <v/>
      </c>
      <c r="U4633" s="11" t="str">
        <f ca="1">price</f>
        <v/>
      </c>
      <c r="V4633" s="4"/>
      <c r="Y4633" s="388">
        <f ca="1">COUNTIFS(OFFSET($B$10, 0, 0, ROW()-9, 1), SERVICE[[#This Row],[Employee ID]], OFFSET($F$10, 0, 0, ROW()-9, 1), SERVICE[[#This Row],[Resources Role]])</f>
        <v>0</v>
      </c>
      <c r="Z4633" s="388">
        <f ca="1">COUNTIFS(OFFSET($F$10, 0, 0, ROW()-9, 1), SERVICE[[#This Row],[Resources Role]], OFFSET($H$10, 0, 0, ROW()-9, 1), SERVICE[[#This Row],[Booking]])</f>
        <v>0</v>
      </c>
    </row>
    <row r="4634" spans="1:26" x14ac:dyDescent="0.25">
      <c r="A4634" s="6" t="str">
        <f ca="1">no.</f>
        <v/>
      </c>
      <c r="E4634" s="4" t="str">
        <f ca="1">position</f>
        <v/>
      </c>
      <c r="J4634" s="318"/>
      <c r="M4634" s="4"/>
      <c r="O4634" s="6"/>
      <c r="Q4634" s="20"/>
      <c r="R4634" s="5" t="str">
        <f ca="1">score</f>
        <v/>
      </c>
      <c r="S4634" s="7" t="str">
        <f ca="1">rescore_svc</f>
        <v/>
      </c>
      <c r="U4634" s="11" t="str">
        <f ca="1">price</f>
        <v/>
      </c>
      <c r="V4634" s="4"/>
      <c r="Y4634" s="388">
        <f ca="1">COUNTIFS(OFFSET($B$10, 0, 0, ROW()-9, 1), SERVICE[[#This Row],[Employee ID]], OFFSET($F$10, 0, 0, ROW()-9, 1), SERVICE[[#This Row],[Resources Role]])</f>
        <v>0</v>
      </c>
      <c r="Z4634" s="388">
        <f ca="1">COUNTIFS(OFFSET($F$10, 0, 0, ROW()-9, 1), SERVICE[[#This Row],[Resources Role]], OFFSET($H$10, 0, 0, ROW()-9, 1), SERVICE[[#This Row],[Booking]])</f>
        <v>0</v>
      </c>
    </row>
    <row r="4635" spans="1:26" x14ac:dyDescent="0.25">
      <c r="A4635" s="6" t="str">
        <f ca="1">no.</f>
        <v/>
      </c>
      <c r="E4635" s="4" t="str">
        <f ca="1">position</f>
        <v/>
      </c>
      <c r="J4635" s="318"/>
      <c r="M4635" s="4"/>
      <c r="O4635" s="6"/>
      <c r="Q4635" s="20"/>
      <c r="R4635" s="5" t="str">
        <f ca="1">score</f>
        <v/>
      </c>
      <c r="S4635" s="7" t="str">
        <f ca="1">rescore_svc</f>
        <v/>
      </c>
      <c r="U4635" s="11" t="str">
        <f ca="1">price</f>
        <v/>
      </c>
      <c r="V4635" s="4"/>
      <c r="Y4635" s="388">
        <f ca="1">COUNTIFS(OFFSET($B$10, 0, 0, ROW()-9, 1), SERVICE[[#This Row],[Employee ID]], OFFSET($F$10, 0, 0, ROW()-9, 1), SERVICE[[#This Row],[Resources Role]])</f>
        <v>0</v>
      </c>
      <c r="Z4635" s="388">
        <f ca="1">COUNTIFS(OFFSET($F$10, 0, 0, ROW()-9, 1), SERVICE[[#This Row],[Resources Role]], OFFSET($H$10, 0, 0, ROW()-9, 1), SERVICE[[#This Row],[Booking]])</f>
        <v>0</v>
      </c>
    </row>
    <row r="4636" spans="1:26" x14ac:dyDescent="0.25">
      <c r="A4636" s="6" t="str">
        <f ca="1">no.</f>
        <v/>
      </c>
      <c r="E4636" s="4" t="str">
        <f ca="1">position</f>
        <v/>
      </c>
      <c r="J4636" s="318"/>
      <c r="M4636" s="4"/>
      <c r="O4636" s="6"/>
      <c r="Q4636" s="20"/>
      <c r="R4636" s="5" t="str">
        <f ca="1">score</f>
        <v/>
      </c>
      <c r="S4636" s="7" t="str">
        <f ca="1">rescore_svc</f>
        <v/>
      </c>
      <c r="U4636" s="11" t="str">
        <f ca="1">price</f>
        <v/>
      </c>
      <c r="V4636" s="4"/>
      <c r="Y4636" s="388">
        <f ca="1">COUNTIFS(OFFSET($B$10, 0, 0, ROW()-9, 1), SERVICE[[#This Row],[Employee ID]], OFFSET($F$10, 0, 0, ROW()-9, 1), SERVICE[[#This Row],[Resources Role]])</f>
        <v>0</v>
      </c>
      <c r="Z4636" s="388">
        <f ca="1">COUNTIFS(OFFSET($F$10, 0, 0, ROW()-9, 1), SERVICE[[#This Row],[Resources Role]], OFFSET($H$10, 0, 0, ROW()-9, 1), SERVICE[[#This Row],[Booking]])</f>
        <v>0</v>
      </c>
    </row>
    <row r="4637" spans="1:26" x14ac:dyDescent="0.25">
      <c r="A4637" s="6" t="str">
        <f ca="1">no.</f>
        <v/>
      </c>
      <c r="E4637" s="4" t="str">
        <f ca="1">position</f>
        <v/>
      </c>
      <c r="J4637" s="318"/>
      <c r="M4637" s="4"/>
      <c r="O4637" s="6"/>
      <c r="Q4637" s="20"/>
      <c r="R4637" s="5" t="str">
        <f ca="1">score</f>
        <v/>
      </c>
      <c r="S4637" s="7" t="str">
        <f ca="1">rescore_svc</f>
        <v/>
      </c>
      <c r="U4637" s="11" t="str">
        <f ca="1">price</f>
        <v/>
      </c>
      <c r="V4637" s="4"/>
      <c r="Y4637" s="388">
        <f ca="1">COUNTIFS(OFFSET($B$10, 0, 0, ROW()-9, 1), SERVICE[[#This Row],[Employee ID]], OFFSET($F$10, 0, 0, ROW()-9, 1), SERVICE[[#This Row],[Resources Role]])</f>
        <v>0</v>
      </c>
      <c r="Z4637" s="388">
        <f ca="1">COUNTIFS(OFFSET($F$10, 0, 0, ROW()-9, 1), SERVICE[[#This Row],[Resources Role]], OFFSET($H$10, 0, 0, ROW()-9, 1), SERVICE[[#This Row],[Booking]])</f>
        <v>0</v>
      </c>
    </row>
    <row r="4638" spans="1:26" x14ac:dyDescent="0.25">
      <c r="A4638" s="6" t="str">
        <f ca="1">no.</f>
        <v/>
      </c>
      <c r="E4638" s="4" t="str">
        <f ca="1">position</f>
        <v/>
      </c>
      <c r="J4638" s="318"/>
      <c r="M4638" s="4"/>
      <c r="O4638" s="6"/>
      <c r="Q4638" s="20"/>
      <c r="R4638" s="5" t="str">
        <f ca="1">score</f>
        <v/>
      </c>
      <c r="S4638" s="7" t="str">
        <f ca="1">rescore_svc</f>
        <v/>
      </c>
      <c r="U4638" s="11" t="str">
        <f ca="1">price</f>
        <v/>
      </c>
      <c r="V4638" s="4"/>
      <c r="Y4638" s="388">
        <f ca="1">COUNTIFS(OFFSET($B$10, 0, 0, ROW()-9, 1), SERVICE[[#This Row],[Employee ID]], OFFSET($F$10, 0, 0, ROW()-9, 1), SERVICE[[#This Row],[Resources Role]])</f>
        <v>0</v>
      </c>
      <c r="Z4638" s="388">
        <f ca="1">COUNTIFS(OFFSET($F$10, 0, 0, ROW()-9, 1), SERVICE[[#This Row],[Resources Role]], OFFSET($H$10, 0, 0, ROW()-9, 1), SERVICE[[#This Row],[Booking]])</f>
        <v>0</v>
      </c>
    </row>
    <row r="4639" spans="1:26" x14ac:dyDescent="0.25">
      <c r="A4639" s="6" t="str">
        <f ca="1">no.</f>
        <v/>
      </c>
      <c r="E4639" s="4" t="str">
        <f ca="1">position</f>
        <v/>
      </c>
      <c r="J4639" s="318"/>
      <c r="M4639" s="4"/>
      <c r="O4639" s="6"/>
      <c r="Q4639" s="20"/>
      <c r="R4639" s="5" t="str">
        <f ca="1">score</f>
        <v/>
      </c>
      <c r="S4639" s="7" t="str">
        <f ca="1">rescore_svc</f>
        <v/>
      </c>
      <c r="U4639" s="11" t="str">
        <f ca="1">price</f>
        <v/>
      </c>
      <c r="V4639" s="4"/>
      <c r="Y4639" s="388">
        <f ca="1">COUNTIFS(OFFSET($B$10, 0, 0, ROW()-9, 1), SERVICE[[#This Row],[Employee ID]], OFFSET($F$10, 0, 0, ROW()-9, 1), SERVICE[[#This Row],[Resources Role]])</f>
        <v>0</v>
      </c>
      <c r="Z4639" s="388">
        <f ca="1">COUNTIFS(OFFSET($F$10, 0, 0, ROW()-9, 1), SERVICE[[#This Row],[Resources Role]], OFFSET($H$10, 0, 0, ROW()-9, 1), SERVICE[[#This Row],[Booking]])</f>
        <v>0</v>
      </c>
    </row>
    <row r="4640" spans="1:26" x14ac:dyDescent="0.25">
      <c r="A4640" s="6" t="str">
        <f ca="1">no.</f>
        <v/>
      </c>
      <c r="E4640" s="4" t="str">
        <f ca="1">position</f>
        <v/>
      </c>
      <c r="J4640" s="318"/>
      <c r="M4640" s="4"/>
      <c r="O4640" s="6"/>
      <c r="Q4640" s="20"/>
      <c r="R4640" s="5" t="str">
        <f ca="1">score</f>
        <v/>
      </c>
      <c r="S4640" s="7" t="str">
        <f ca="1">rescore_svc</f>
        <v/>
      </c>
      <c r="U4640" s="11" t="str">
        <f ca="1">price</f>
        <v/>
      </c>
      <c r="V4640" s="4"/>
      <c r="Y4640" s="388">
        <f ca="1">COUNTIFS(OFFSET($B$10, 0, 0, ROW()-9, 1), SERVICE[[#This Row],[Employee ID]], OFFSET($F$10, 0, 0, ROW()-9, 1), SERVICE[[#This Row],[Resources Role]])</f>
        <v>0</v>
      </c>
      <c r="Z4640" s="388">
        <f ca="1">COUNTIFS(OFFSET($F$10, 0, 0, ROW()-9, 1), SERVICE[[#This Row],[Resources Role]], OFFSET($H$10, 0, 0, ROW()-9, 1), SERVICE[[#This Row],[Booking]])</f>
        <v>0</v>
      </c>
    </row>
    <row r="4641" spans="1:26" x14ac:dyDescent="0.25">
      <c r="A4641" s="6" t="str">
        <f ca="1">no.</f>
        <v/>
      </c>
      <c r="E4641" s="4" t="str">
        <f ca="1">position</f>
        <v/>
      </c>
      <c r="J4641" s="318"/>
      <c r="M4641" s="4"/>
      <c r="O4641" s="6"/>
      <c r="Q4641" s="20"/>
      <c r="R4641" s="5" t="str">
        <f ca="1">score</f>
        <v/>
      </c>
      <c r="S4641" s="7" t="str">
        <f ca="1">rescore_svc</f>
        <v/>
      </c>
      <c r="U4641" s="11" t="str">
        <f ca="1">price</f>
        <v/>
      </c>
      <c r="V4641" s="4"/>
      <c r="Y4641" s="388">
        <f ca="1">COUNTIFS(OFFSET($B$10, 0, 0, ROW()-9, 1), SERVICE[[#This Row],[Employee ID]], OFFSET($F$10, 0, 0, ROW()-9, 1), SERVICE[[#This Row],[Resources Role]])</f>
        <v>0</v>
      </c>
      <c r="Z4641" s="388">
        <f ca="1">COUNTIFS(OFFSET($F$10, 0, 0, ROW()-9, 1), SERVICE[[#This Row],[Resources Role]], OFFSET($H$10, 0, 0, ROW()-9, 1), SERVICE[[#This Row],[Booking]])</f>
        <v>0</v>
      </c>
    </row>
    <row r="4642" spans="1:26" x14ac:dyDescent="0.25">
      <c r="A4642" s="6" t="str">
        <f ca="1">no.</f>
        <v/>
      </c>
      <c r="E4642" s="4" t="str">
        <f ca="1">position</f>
        <v/>
      </c>
      <c r="J4642" s="318"/>
      <c r="M4642" s="4"/>
      <c r="O4642" s="6"/>
      <c r="Q4642" s="20"/>
      <c r="R4642" s="5" t="str">
        <f ca="1">score</f>
        <v/>
      </c>
      <c r="S4642" s="7" t="str">
        <f ca="1">rescore_svc</f>
        <v/>
      </c>
      <c r="U4642" s="11" t="str">
        <f ca="1">price</f>
        <v/>
      </c>
      <c r="V4642" s="4"/>
      <c r="Y4642" s="388">
        <f ca="1">COUNTIFS(OFFSET($B$10, 0, 0, ROW()-9, 1), SERVICE[[#This Row],[Employee ID]], OFFSET($F$10, 0, 0, ROW()-9, 1), SERVICE[[#This Row],[Resources Role]])</f>
        <v>0</v>
      </c>
      <c r="Z4642" s="388">
        <f ca="1">COUNTIFS(OFFSET($F$10, 0, 0, ROW()-9, 1), SERVICE[[#This Row],[Resources Role]], OFFSET($H$10, 0, 0, ROW()-9, 1), SERVICE[[#This Row],[Booking]])</f>
        <v>0</v>
      </c>
    </row>
    <row r="4643" spans="1:26" x14ac:dyDescent="0.25">
      <c r="A4643" s="6" t="str">
        <f ca="1">no.</f>
        <v/>
      </c>
      <c r="E4643" s="4" t="str">
        <f ca="1">position</f>
        <v/>
      </c>
      <c r="J4643" s="318"/>
      <c r="M4643" s="4"/>
      <c r="O4643" s="6"/>
      <c r="Q4643" s="20"/>
      <c r="R4643" s="5" t="str">
        <f ca="1">score</f>
        <v/>
      </c>
      <c r="S4643" s="7" t="str">
        <f ca="1">rescore_svc</f>
        <v/>
      </c>
      <c r="U4643" s="11" t="str">
        <f ca="1">price</f>
        <v/>
      </c>
      <c r="V4643" s="4"/>
      <c r="Y4643" s="388">
        <f ca="1">COUNTIFS(OFFSET($B$10, 0, 0, ROW()-9, 1), SERVICE[[#This Row],[Employee ID]], OFFSET($F$10, 0, 0, ROW()-9, 1), SERVICE[[#This Row],[Resources Role]])</f>
        <v>0</v>
      </c>
      <c r="Z4643" s="388">
        <f ca="1">COUNTIFS(OFFSET($F$10, 0, 0, ROW()-9, 1), SERVICE[[#This Row],[Resources Role]], OFFSET($H$10, 0, 0, ROW()-9, 1), SERVICE[[#This Row],[Booking]])</f>
        <v>0</v>
      </c>
    </row>
    <row r="4644" spans="1:26" x14ac:dyDescent="0.25">
      <c r="A4644" s="6" t="str">
        <f ca="1">no.</f>
        <v/>
      </c>
      <c r="E4644" s="4" t="str">
        <f ca="1">position</f>
        <v/>
      </c>
      <c r="J4644" s="318"/>
      <c r="M4644" s="4"/>
      <c r="O4644" s="6"/>
      <c r="Q4644" s="20"/>
      <c r="R4644" s="5" t="str">
        <f ca="1">score</f>
        <v/>
      </c>
      <c r="S4644" s="7" t="str">
        <f ca="1">rescore_svc</f>
        <v/>
      </c>
      <c r="U4644" s="11" t="str">
        <f ca="1">price</f>
        <v/>
      </c>
      <c r="V4644" s="4"/>
      <c r="Y4644" s="388">
        <f ca="1">COUNTIFS(OFFSET($B$10, 0, 0, ROW()-9, 1), SERVICE[[#This Row],[Employee ID]], OFFSET($F$10, 0, 0, ROW()-9, 1), SERVICE[[#This Row],[Resources Role]])</f>
        <v>0</v>
      </c>
      <c r="Z4644" s="388">
        <f ca="1">COUNTIFS(OFFSET($F$10, 0, 0, ROW()-9, 1), SERVICE[[#This Row],[Resources Role]], OFFSET($H$10, 0, 0, ROW()-9, 1), SERVICE[[#This Row],[Booking]])</f>
        <v>0</v>
      </c>
    </row>
    <row r="4645" spans="1:26" x14ac:dyDescent="0.25">
      <c r="A4645" s="6" t="str">
        <f ca="1">no.</f>
        <v/>
      </c>
      <c r="E4645" s="4" t="str">
        <f ca="1">position</f>
        <v/>
      </c>
      <c r="J4645" s="318"/>
      <c r="M4645" s="4"/>
      <c r="O4645" s="6"/>
      <c r="Q4645" s="20"/>
      <c r="R4645" s="5" t="str">
        <f ca="1">score</f>
        <v/>
      </c>
      <c r="S4645" s="7" t="str">
        <f ca="1">rescore_svc</f>
        <v/>
      </c>
      <c r="U4645" s="11" t="str">
        <f ca="1">price</f>
        <v/>
      </c>
      <c r="V4645" s="4"/>
      <c r="Y4645" s="388">
        <f ca="1">COUNTIFS(OFFSET($B$10, 0, 0, ROW()-9, 1), SERVICE[[#This Row],[Employee ID]], OFFSET($F$10, 0, 0, ROW()-9, 1), SERVICE[[#This Row],[Resources Role]])</f>
        <v>0</v>
      </c>
      <c r="Z4645" s="388">
        <f ca="1">COUNTIFS(OFFSET($F$10, 0, 0, ROW()-9, 1), SERVICE[[#This Row],[Resources Role]], OFFSET($H$10, 0, 0, ROW()-9, 1), SERVICE[[#This Row],[Booking]])</f>
        <v>0</v>
      </c>
    </row>
    <row r="4646" spans="1:26" x14ac:dyDescent="0.25">
      <c r="A4646" s="6" t="str">
        <f ca="1">no.</f>
        <v/>
      </c>
      <c r="E4646" s="4" t="str">
        <f ca="1">position</f>
        <v/>
      </c>
      <c r="J4646" s="318"/>
      <c r="M4646" s="4"/>
      <c r="O4646" s="6"/>
      <c r="Q4646" s="20"/>
      <c r="R4646" s="5" t="str">
        <f ca="1">score</f>
        <v/>
      </c>
      <c r="S4646" s="7" t="str">
        <f ca="1">rescore_svc</f>
        <v/>
      </c>
      <c r="U4646" s="11" t="str">
        <f ca="1">price</f>
        <v/>
      </c>
      <c r="V4646" s="4"/>
      <c r="Y4646" s="388">
        <f ca="1">COUNTIFS(OFFSET($B$10, 0, 0, ROW()-9, 1), SERVICE[[#This Row],[Employee ID]], OFFSET($F$10, 0, 0, ROW()-9, 1), SERVICE[[#This Row],[Resources Role]])</f>
        <v>0</v>
      </c>
      <c r="Z4646" s="388">
        <f ca="1">COUNTIFS(OFFSET($F$10, 0, 0, ROW()-9, 1), SERVICE[[#This Row],[Resources Role]], OFFSET($H$10, 0, 0, ROW()-9, 1), SERVICE[[#This Row],[Booking]])</f>
        <v>0</v>
      </c>
    </row>
    <row r="4647" spans="1:26" x14ac:dyDescent="0.25">
      <c r="A4647" s="6" t="str">
        <f ca="1">no.</f>
        <v/>
      </c>
      <c r="E4647" s="4" t="str">
        <f ca="1">position</f>
        <v/>
      </c>
      <c r="J4647" s="318"/>
      <c r="M4647" s="4"/>
      <c r="O4647" s="6"/>
      <c r="Q4647" s="20"/>
      <c r="R4647" s="5" t="str">
        <f ca="1">score</f>
        <v/>
      </c>
      <c r="S4647" s="7" t="str">
        <f ca="1">rescore_svc</f>
        <v/>
      </c>
      <c r="U4647" s="11" t="str">
        <f ca="1">price</f>
        <v/>
      </c>
      <c r="V4647" s="4"/>
      <c r="Y4647" s="388">
        <f ca="1">COUNTIFS(OFFSET($B$10, 0, 0, ROW()-9, 1), SERVICE[[#This Row],[Employee ID]], OFFSET($F$10, 0, 0, ROW()-9, 1), SERVICE[[#This Row],[Resources Role]])</f>
        <v>0</v>
      </c>
      <c r="Z4647" s="388">
        <f ca="1">COUNTIFS(OFFSET($F$10, 0, 0, ROW()-9, 1), SERVICE[[#This Row],[Resources Role]], OFFSET($H$10, 0, 0, ROW()-9, 1), SERVICE[[#This Row],[Booking]])</f>
        <v>0</v>
      </c>
    </row>
    <row r="4648" spans="1:26" x14ac:dyDescent="0.25">
      <c r="A4648" s="6" t="str">
        <f ca="1">no.</f>
        <v/>
      </c>
      <c r="E4648" s="4" t="str">
        <f ca="1">position</f>
        <v/>
      </c>
      <c r="J4648" s="318"/>
      <c r="M4648" s="4"/>
      <c r="O4648" s="6"/>
      <c r="Q4648" s="20"/>
      <c r="R4648" s="5" t="str">
        <f ca="1">score</f>
        <v/>
      </c>
      <c r="S4648" s="7" t="str">
        <f ca="1">rescore_svc</f>
        <v/>
      </c>
      <c r="U4648" s="11" t="str">
        <f ca="1">price</f>
        <v/>
      </c>
      <c r="V4648" s="4"/>
      <c r="Y4648" s="388">
        <f ca="1">COUNTIFS(OFFSET($B$10, 0, 0, ROW()-9, 1), SERVICE[[#This Row],[Employee ID]], OFFSET($F$10, 0, 0, ROW()-9, 1), SERVICE[[#This Row],[Resources Role]])</f>
        <v>0</v>
      </c>
      <c r="Z4648" s="388">
        <f ca="1">COUNTIFS(OFFSET($F$10, 0, 0, ROW()-9, 1), SERVICE[[#This Row],[Resources Role]], OFFSET($H$10, 0, 0, ROW()-9, 1), SERVICE[[#This Row],[Booking]])</f>
        <v>0</v>
      </c>
    </row>
    <row r="4649" spans="1:26" x14ac:dyDescent="0.25">
      <c r="A4649" s="6" t="str">
        <f ca="1">no.</f>
        <v/>
      </c>
      <c r="E4649" s="4" t="str">
        <f ca="1">position</f>
        <v/>
      </c>
      <c r="J4649" s="318"/>
      <c r="M4649" s="4"/>
      <c r="O4649" s="6"/>
      <c r="Q4649" s="20"/>
      <c r="R4649" s="5" t="str">
        <f ca="1">score</f>
        <v/>
      </c>
      <c r="S4649" s="7" t="str">
        <f ca="1">rescore_svc</f>
        <v/>
      </c>
      <c r="U4649" s="11" t="str">
        <f ca="1">price</f>
        <v/>
      </c>
      <c r="V4649" s="4"/>
      <c r="Y4649" s="388">
        <f ca="1">COUNTIFS(OFFSET($B$10, 0, 0, ROW()-9, 1), SERVICE[[#This Row],[Employee ID]], OFFSET($F$10, 0, 0, ROW()-9, 1), SERVICE[[#This Row],[Resources Role]])</f>
        <v>0</v>
      </c>
      <c r="Z4649" s="388">
        <f ca="1">COUNTIFS(OFFSET($F$10, 0, 0, ROW()-9, 1), SERVICE[[#This Row],[Resources Role]], OFFSET($H$10, 0, 0, ROW()-9, 1), SERVICE[[#This Row],[Booking]])</f>
        <v>0</v>
      </c>
    </row>
    <row r="4650" spans="1:26" x14ac:dyDescent="0.25">
      <c r="A4650" s="6" t="str">
        <f ca="1">no.</f>
        <v/>
      </c>
      <c r="E4650" s="4" t="str">
        <f ca="1">position</f>
        <v/>
      </c>
      <c r="J4650" s="318"/>
      <c r="M4650" s="4"/>
      <c r="O4650" s="6"/>
      <c r="Q4650" s="20"/>
      <c r="R4650" s="5" t="str">
        <f ca="1">score</f>
        <v/>
      </c>
      <c r="S4650" s="7" t="str">
        <f ca="1">rescore_svc</f>
        <v/>
      </c>
      <c r="U4650" s="11" t="str">
        <f ca="1">price</f>
        <v/>
      </c>
      <c r="V4650" s="4"/>
      <c r="Y4650" s="388">
        <f ca="1">COUNTIFS(OFFSET($B$10, 0, 0, ROW()-9, 1), SERVICE[[#This Row],[Employee ID]], OFFSET($F$10, 0, 0, ROW()-9, 1), SERVICE[[#This Row],[Resources Role]])</f>
        <v>0</v>
      </c>
      <c r="Z4650" s="388">
        <f ca="1">COUNTIFS(OFFSET($F$10, 0, 0, ROW()-9, 1), SERVICE[[#This Row],[Resources Role]], OFFSET($H$10, 0, 0, ROW()-9, 1), SERVICE[[#This Row],[Booking]])</f>
        <v>0</v>
      </c>
    </row>
    <row r="4651" spans="1:26" x14ac:dyDescent="0.25">
      <c r="A4651" s="6" t="str">
        <f ca="1">no.</f>
        <v/>
      </c>
      <c r="E4651" s="4" t="str">
        <f ca="1">position</f>
        <v/>
      </c>
      <c r="J4651" s="318"/>
      <c r="M4651" s="4"/>
      <c r="O4651" s="6"/>
      <c r="Q4651" s="20"/>
      <c r="R4651" s="5" t="str">
        <f ca="1">score</f>
        <v/>
      </c>
      <c r="S4651" s="7" t="str">
        <f ca="1">rescore_svc</f>
        <v/>
      </c>
      <c r="U4651" s="11" t="str">
        <f ca="1">price</f>
        <v/>
      </c>
      <c r="V4651" s="4"/>
      <c r="Y4651" s="388">
        <f ca="1">COUNTIFS(OFFSET($B$10, 0, 0, ROW()-9, 1), SERVICE[[#This Row],[Employee ID]], OFFSET($F$10, 0, 0, ROW()-9, 1), SERVICE[[#This Row],[Resources Role]])</f>
        <v>0</v>
      </c>
      <c r="Z4651" s="388">
        <f ca="1">COUNTIFS(OFFSET($F$10, 0, 0, ROW()-9, 1), SERVICE[[#This Row],[Resources Role]], OFFSET($H$10, 0, 0, ROW()-9, 1), SERVICE[[#This Row],[Booking]])</f>
        <v>0</v>
      </c>
    </row>
    <row r="4652" spans="1:26" x14ac:dyDescent="0.25">
      <c r="A4652" s="6" t="str">
        <f ca="1">no.</f>
        <v/>
      </c>
      <c r="E4652" s="4" t="str">
        <f ca="1">position</f>
        <v/>
      </c>
      <c r="J4652" s="318"/>
      <c r="M4652" s="4"/>
      <c r="O4652" s="6"/>
      <c r="Q4652" s="20"/>
      <c r="R4652" s="5" t="str">
        <f ca="1">score</f>
        <v/>
      </c>
      <c r="S4652" s="7" t="str">
        <f ca="1">rescore_svc</f>
        <v/>
      </c>
      <c r="U4652" s="11" t="str">
        <f ca="1">price</f>
        <v/>
      </c>
      <c r="V4652" s="4"/>
      <c r="Y4652" s="388">
        <f ca="1">COUNTIFS(OFFSET($B$10, 0, 0, ROW()-9, 1), SERVICE[[#This Row],[Employee ID]], OFFSET($F$10, 0, 0, ROW()-9, 1), SERVICE[[#This Row],[Resources Role]])</f>
        <v>0</v>
      </c>
      <c r="Z4652" s="388">
        <f ca="1">COUNTIFS(OFFSET($F$10, 0, 0, ROW()-9, 1), SERVICE[[#This Row],[Resources Role]], OFFSET($H$10, 0, 0, ROW()-9, 1), SERVICE[[#This Row],[Booking]])</f>
        <v>0</v>
      </c>
    </row>
    <row r="4653" spans="1:26" x14ac:dyDescent="0.25">
      <c r="A4653" s="6" t="str">
        <f ca="1">no.</f>
        <v/>
      </c>
      <c r="E4653" s="4" t="str">
        <f ca="1">position</f>
        <v/>
      </c>
      <c r="J4653" s="318"/>
      <c r="M4653" s="4"/>
      <c r="O4653" s="6"/>
      <c r="Q4653" s="20"/>
      <c r="R4653" s="5" t="str">
        <f ca="1">score</f>
        <v/>
      </c>
      <c r="S4653" s="7" t="str">
        <f ca="1">rescore_svc</f>
        <v/>
      </c>
      <c r="U4653" s="11" t="str">
        <f ca="1">price</f>
        <v/>
      </c>
      <c r="V4653" s="4"/>
      <c r="Y4653" s="388">
        <f ca="1">COUNTIFS(OFFSET($B$10, 0, 0, ROW()-9, 1), SERVICE[[#This Row],[Employee ID]], OFFSET($F$10, 0, 0, ROW()-9, 1), SERVICE[[#This Row],[Resources Role]])</f>
        <v>0</v>
      </c>
      <c r="Z4653" s="388">
        <f ca="1">COUNTIFS(OFFSET($F$10, 0, 0, ROW()-9, 1), SERVICE[[#This Row],[Resources Role]], OFFSET($H$10, 0, 0, ROW()-9, 1), SERVICE[[#This Row],[Booking]])</f>
        <v>0</v>
      </c>
    </row>
    <row r="4654" spans="1:26" x14ac:dyDescent="0.25">
      <c r="A4654" s="6" t="str">
        <f ca="1">no.</f>
        <v/>
      </c>
      <c r="E4654" s="4" t="str">
        <f ca="1">position</f>
        <v/>
      </c>
      <c r="J4654" s="318"/>
      <c r="M4654" s="4"/>
      <c r="O4654" s="6"/>
      <c r="Q4654" s="20"/>
      <c r="R4654" s="5" t="str">
        <f ca="1">score</f>
        <v/>
      </c>
      <c r="S4654" s="7" t="str">
        <f ca="1">rescore_svc</f>
        <v/>
      </c>
      <c r="U4654" s="11" t="str">
        <f ca="1">price</f>
        <v/>
      </c>
      <c r="V4654" s="4"/>
      <c r="Y4654" s="388">
        <f ca="1">COUNTIFS(OFFSET($B$10, 0, 0, ROW()-9, 1), SERVICE[[#This Row],[Employee ID]], OFFSET($F$10, 0, 0, ROW()-9, 1), SERVICE[[#This Row],[Resources Role]])</f>
        <v>0</v>
      </c>
      <c r="Z4654" s="388">
        <f ca="1">COUNTIFS(OFFSET($F$10, 0, 0, ROW()-9, 1), SERVICE[[#This Row],[Resources Role]], OFFSET($H$10, 0, 0, ROW()-9, 1), SERVICE[[#This Row],[Booking]])</f>
        <v>0</v>
      </c>
    </row>
    <row r="4655" spans="1:26" x14ac:dyDescent="0.25">
      <c r="A4655" s="6" t="str">
        <f ca="1">no.</f>
        <v/>
      </c>
      <c r="E4655" s="4" t="str">
        <f ca="1">position</f>
        <v/>
      </c>
      <c r="J4655" s="318"/>
      <c r="M4655" s="4"/>
      <c r="O4655" s="6"/>
      <c r="Q4655" s="20"/>
      <c r="R4655" s="5" t="str">
        <f ca="1">score</f>
        <v/>
      </c>
      <c r="S4655" s="7" t="str">
        <f ca="1">rescore_svc</f>
        <v/>
      </c>
      <c r="U4655" s="11" t="str">
        <f ca="1">price</f>
        <v/>
      </c>
      <c r="V4655" s="4"/>
      <c r="Y4655" s="388">
        <f ca="1">COUNTIFS(OFFSET($B$10, 0, 0, ROW()-9, 1), SERVICE[[#This Row],[Employee ID]], OFFSET($F$10, 0, 0, ROW()-9, 1), SERVICE[[#This Row],[Resources Role]])</f>
        <v>0</v>
      </c>
      <c r="Z4655" s="388">
        <f ca="1">COUNTIFS(OFFSET($F$10, 0, 0, ROW()-9, 1), SERVICE[[#This Row],[Resources Role]], OFFSET($H$10, 0, 0, ROW()-9, 1), SERVICE[[#This Row],[Booking]])</f>
        <v>0</v>
      </c>
    </row>
    <row r="4656" spans="1:26" x14ac:dyDescent="0.25">
      <c r="A4656" s="6" t="str">
        <f ca="1">no.</f>
        <v/>
      </c>
      <c r="E4656" s="4" t="str">
        <f ca="1">position</f>
        <v/>
      </c>
      <c r="J4656" s="318"/>
      <c r="M4656" s="4"/>
      <c r="O4656" s="6"/>
      <c r="Q4656" s="20"/>
      <c r="R4656" s="5" t="str">
        <f ca="1">score</f>
        <v/>
      </c>
      <c r="S4656" s="7" t="str">
        <f ca="1">rescore_svc</f>
        <v/>
      </c>
      <c r="U4656" s="11" t="str">
        <f ca="1">price</f>
        <v/>
      </c>
      <c r="V4656" s="4"/>
      <c r="Y4656" s="388">
        <f ca="1">COUNTIFS(OFFSET($B$10, 0, 0, ROW()-9, 1), SERVICE[[#This Row],[Employee ID]], OFFSET($F$10, 0, 0, ROW()-9, 1), SERVICE[[#This Row],[Resources Role]])</f>
        <v>0</v>
      </c>
      <c r="Z4656" s="388">
        <f ca="1">COUNTIFS(OFFSET($F$10, 0, 0, ROW()-9, 1), SERVICE[[#This Row],[Resources Role]], OFFSET($H$10, 0, 0, ROW()-9, 1), SERVICE[[#This Row],[Booking]])</f>
        <v>0</v>
      </c>
    </row>
    <row r="4657" spans="1:26" x14ac:dyDescent="0.25">
      <c r="A4657" s="6" t="str">
        <f ca="1">no.</f>
        <v/>
      </c>
      <c r="E4657" s="4" t="str">
        <f ca="1">position</f>
        <v/>
      </c>
      <c r="J4657" s="318"/>
      <c r="M4657" s="4"/>
      <c r="O4657" s="6"/>
      <c r="Q4657" s="20"/>
      <c r="R4657" s="5" t="str">
        <f ca="1">score</f>
        <v/>
      </c>
      <c r="S4657" s="7" t="str">
        <f ca="1">rescore_svc</f>
        <v/>
      </c>
      <c r="U4657" s="11" t="str">
        <f ca="1">price</f>
        <v/>
      </c>
      <c r="V4657" s="4"/>
      <c r="Y4657" s="388">
        <f ca="1">COUNTIFS(OFFSET($B$10, 0, 0, ROW()-9, 1), SERVICE[[#This Row],[Employee ID]], OFFSET($F$10, 0, 0, ROW()-9, 1), SERVICE[[#This Row],[Resources Role]])</f>
        <v>0</v>
      </c>
      <c r="Z4657" s="388">
        <f ca="1">COUNTIFS(OFFSET($F$10, 0, 0, ROW()-9, 1), SERVICE[[#This Row],[Resources Role]], OFFSET($H$10, 0, 0, ROW()-9, 1), SERVICE[[#This Row],[Booking]])</f>
        <v>0</v>
      </c>
    </row>
    <row r="4658" spans="1:26" x14ac:dyDescent="0.25">
      <c r="A4658" s="6" t="str">
        <f ca="1">no.</f>
        <v/>
      </c>
      <c r="E4658" s="4" t="str">
        <f ca="1">position</f>
        <v/>
      </c>
      <c r="J4658" s="318"/>
      <c r="M4658" s="4"/>
      <c r="O4658" s="6"/>
      <c r="Q4658" s="20"/>
      <c r="R4658" s="5" t="str">
        <f ca="1">score</f>
        <v/>
      </c>
      <c r="S4658" s="7" t="str">
        <f ca="1">rescore_svc</f>
        <v/>
      </c>
      <c r="U4658" s="11" t="str">
        <f ca="1">price</f>
        <v/>
      </c>
      <c r="V4658" s="4"/>
      <c r="Y4658" s="388">
        <f ca="1">COUNTIFS(OFFSET($B$10, 0, 0, ROW()-9, 1), SERVICE[[#This Row],[Employee ID]], OFFSET($F$10, 0, 0, ROW()-9, 1), SERVICE[[#This Row],[Resources Role]])</f>
        <v>0</v>
      </c>
      <c r="Z4658" s="388">
        <f ca="1">COUNTIFS(OFFSET($F$10, 0, 0, ROW()-9, 1), SERVICE[[#This Row],[Resources Role]], OFFSET($H$10, 0, 0, ROW()-9, 1), SERVICE[[#This Row],[Booking]])</f>
        <v>0</v>
      </c>
    </row>
    <row r="4659" spans="1:26" x14ac:dyDescent="0.25">
      <c r="A4659" s="6" t="str">
        <f ca="1">no.</f>
        <v/>
      </c>
      <c r="E4659" s="4" t="str">
        <f ca="1">position</f>
        <v/>
      </c>
      <c r="J4659" s="318"/>
      <c r="M4659" s="4"/>
      <c r="O4659" s="6"/>
      <c r="Q4659" s="20"/>
      <c r="R4659" s="5" t="str">
        <f ca="1">score</f>
        <v/>
      </c>
      <c r="S4659" s="7" t="str">
        <f ca="1">rescore_svc</f>
        <v/>
      </c>
      <c r="U4659" s="11" t="str">
        <f ca="1">price</f>
        <v/>
      </c>
      <c r="V4659" s="4"/>
      <c r="Y4659" s="388">
        <f ca="1">COUNTIFS(OFFSET($B$10, 0, 0, ROW()-9, 1), SERVICE[[#This Row],[Employee ID]], OFFSET($F$10, 0, 0, ROW()-9, 1), SERVICE[[#This Row],[Resources Role]])</f>
        <v>0</v>
      </c>
      <c r="Z4659" s="388">
        <f ca="1">COUNTIFS(OFFSET($F$10, 0, 0, ROW()-9, 1), SERVICE[[#This Row],[Resources Role]], OFFSET($H$10, 0, 0, ROW()-9, 1), SERVICE[[#This Row],[Booking]])</f>
        <v>0</v>
      </c>
    </row>
    <row r="4660" spans="1:26" x14ac:dyDescent="0.25">
      <c r="A4660" s="6" t="str">
        <f ca="1">no.</f>
        <v/>
      </c>
      <c r="E4660" s="4" t="str">
        <f ca="1">position</f>
        <v/>
      </c>
      <c r="J4660" s="318"/>
      <c r="M4660" s="4"/>
      <c r="O4660" s="6"/>
      <c r="Q4660" s="20"/>
      <c r="R4660" s="5" t="str">
        <f ca="1">score</f>
        <v/>
      </c>
      <c r="S4660" s="7" t="str">
        <f ca="1">rescore_svc</f>
        <v/>
      </c>
      <c r="U4660" s="11" t="str">
        <f ca="1">price</f>
        <v/>
      </c>
      <c r="V4660" s="4"/>
      <c r="Y4660" s="388">
        <f ca="1">COUNTIFS(OFFSET($B$10, 0, 0, ROW()-9, 1), SERVICE[[#This Row],[Employee ID]], OFFSET($F$10, 0, 0, ROW()-9, 1), SERVICE[[#This Row],[Resources Role]])</f>
        <v>0</v>
      </c>
      <c r="Z4660" s="388">
        <f ca="1">COUNTIFS(OFFSET($F$10, 0, 0, ROW()-9, 1), SERVICE[[#This Row],[Resources Role]], OFFSET($H$10, 0, 0, ROW()-9, 1), SERVICE[[#This Row],[Booking]])</f>
        <v>0</v>
      </c>
    </row>
    <row r="4661" spans="1:26" x14ac:dyDescent="0.25">
      <c r="A4661" s="6" t="str">
        <f ca="1">no.</f>
        <v/>
      </c>
      <c r="E4661" s="4" t="str">
        <f ca="1">position</f>
        <v/>
      </c>
      <c r="J4661" s="318"/>
      <c r="M4661" s="4"/>
      <c r="O4661" s="6"/>
      <c r="Q4661" s="20"/>
      <c r="R4661" s="5" t="str">
        <f ca="1">score</f>
        <v/>
      </c>
      <c r="S4661" s="7" t="str">
        <f ca="1">rescore_svc</f>
        <v/>
      </c>
      <c r="U4661" s="11" t="str">
        <f ca="1">price</f>
        <v/>
      </c>
      <c r="V4661" s="4"/>
      <c r="Y4661" s="388">
        <f ca="1">COUNTIFS(OFFSET($B$10, 0, 0, ROW()-9, 1), SERVICE[[#This Row],[Employee ID]], OFFSET($F$10, 0, 0, ROW()-9, 1), SERVICE[[#This Row],[Resources Role]])</f>
        <v>0</v>
      </c>
      <c r="Z4661" s="388">
        <f ca="1">COUNTIFS(OFFSET($F$10, 0, 0, ROW()-9, 1), SERVICE[[#This Row],[Resources Role]], OFFSET($H$10, 0, 0, ROW()-9, 1), SERVICE[[#This Row],[Booking]])</f>
        <v>0</v>
      </c>
    </row>
    <row r="4662" spans="1:26" x14ac:dyDescent="0.25">
      <c r="A4662" s="6" t="str">
        <f ca="1">no.</f>
        <v/>
      </c>
      <c r="E4662" s="4" t="str">
        <f ca="1">position</f>
        <v/>
      </c>
      <c r="J4662" s="318"/>
      <c r="M4662" s="4"/>
      <c r="O4662" s="6"/>
      <c r="Q4662" s="20"/>
      <c r="R4662" s="5" t="str">
        <f ca="1">score</f>
        <v/>
      </c>
      <c r="S4662" s="7" t="str">
        <f ca="1">rescore_svc</f>
        <v/>
      </c>
      <c r="U4662" s="11" t="str">
        <f ca="1">price</f>
        <v/>
      </c>
      <c r="V4662" s="4"/>
      <c r="Y4662" s="388">
        <f ca="1">COUNTIFS(OFFSET($B$10, 0, 0, ROW()-9, 1), SERVICE[[#This Row],[Employee ID]], OFFSET($F$10, 0, 0, ROW()-9, 1), SERVICE[[#This Row],[Resources Role]])</f>
        <v>0</v>
      </c>
      <c r="Z4662" s="388">
        <f ca="1">COUNTIFS(OFFSET($F$10, 0, 0, ROW()-9, 1), SERVICE[[#This Row],[Resources Role]], OFFSET($H$10, 0, 0, ROW()-9, 1), SERVICE[[#This Row],[Booking]])</f>
        <v>0</v>
      </c>
    </row>
    <row r="4663" spans="1:26" x14ac:dyDescent="0.25">
      <c r="A4663" s="6" t="str">
        <f ca="1">no.</f>
        <v/>
      </c>
      <c r="E4663" s="4" t="str">
        <f ca="1">position</f>
        <v/>
      </c>
      <c r="J4663" s="318"/>
      <c r="M4663" s="4"/>
      <c r="O4663" s="6"/>
      <c r="Q4663" s="20"/>
      <c r="R4663" s="5" t="str">
        <f ca="1">score</f>
        <v/>
      </c>
      <c r="S4663" s="7" t="str">
        <f ca="1">rescore_svc</f>
        <v/>
      </c>
      <c r="U4663" s="11" t="str">
        <f ca="1">price</f>
        <v/>
      </c>
      <c r="V4663" s="4"/>
      <c r="Y4663" s="388">
        <f ca="1">COUNTIFS(OFFSET($B$10, 0, 0, ROW()-9, 1), SERVICE[[#This Row],[Employee ID]], OFFSET($F$10, 0, 0, ROW()-9, 1), SERVICE[[#This Row],[Resources Role]])</f>
        <v>0</v>
      </c>
      <c r="Z4663" s="388">
        <f ca="1">COUNTIFS(OFFSET($F$10, 0, 0, ROW()-9, 1), SERVICE[[#This Row],[Resources Role]], OFFSET($H$10, 0, 0, ROW()-9, 1), SERVICE[[#This Row],[Booking]])</f>
        <v>0</v>
      </c>
    </row>
    <row r="4664" spans="1:26" x14ac:dyDescent="0.25">
      <c r="A4664" s="6" t="str">
        <f ca="1">no.</f>
        <v/>
      </c>
      <c r="E4664" s="4" t="str">
        <f ca="1">position</f>
        <v/>
      </c>
      <c r="J4664" s="318"/>
      <c r="M4664" s="4"/>
      <c r="O4664" s="6"/>
      <c r="Q4664" s="20"/>
      <c r="R4664" s="5" t="str">
        <f ca="1">score</f>
        <v/>
      </c>
      <c r="S4664" s="7" t="str">
        <f ca="1">rescore_svc</f>
        <v/>
      </c>
      <c r="U4664" s="11" t="str">
        <f ca="1">price</f>
        <v/>
      </c>
      <c r="V4664" s="4"/>
      <c r="Y4664" s="388">
        <f ca="1">COUNTIFS(OFFSET($B$10, 0, 0, ROW()-9, 1), SERVICE[[#This Row],[Employee ID]], OFFSET($F$10, 0, 0, ROW()-9, 1), SERVICE[[#This Row],[Resources Role]])</f>
        <v>0</v>
      </c>
      <c r="Z4664" s="388">
        <f ca="1">COUNTIFS(OFFSET($F$10, 0, 0, ROW()-9, 1), SERVICE[[#This Row],[Resources Role]], OFFSET($H$10, 0, 0, ROW()-9, 1), SERVICE[[#This Row],[Booking]])</f>
        <v>0</v>
      </c>
    </row>
    <row r="4665" spans="1:26" x14ac:dyDescent="0.25">
      <c r="A4665" s="6" t="str">
        <f ca="1">no.</f>
        <v/>
      </c>
      <c r="E4665" s="4" t="str">
        <f ca="1">position</f>
        <v/>
      </c>
      <c r="J4665" s="318"/>
      <c r="M4665" s="4"/>
      <c r="O4665" s="6"/>
      <c r="Q4665" s="20"/>
      <c r="R4665" s="5" t="str">
        <f ca="1">score</f>
        <v/>
      </c>
      <c r="S4665" s="7" t="str">
        <f ca="1">rescore_svc</f>
        <v/>
      </c>
      <c r="U4665" s="11" t="str">
        <f ca="1">price</f>
        <v/>
      </c>
      <c r="V4665" s="4"/>
      <c r="Y4665" s="388">
        <f ca="1">COUNTIFS(OFFSET($B$10, 0, 0, ROW()-9, 1), SERVICE[[#This Row],[Employee ID]], OFFSET($F$10, 0, 0, ROW()-9, 1), SERVICE[[#This Row],[Resources Role]])</f>
        <v>0</v>
      </c>
      <c r="Z4665" s="388">
        <f ca="1">COUNTIFS(OFFSET($F$10, 0, 0, ROW()-9, 1), SERVICE[[#This Row],[Resources Role]], OFFSET($H$10, 0, 0, ROW()-9, 1), SERVICE[[#This Row],[Booking]])</f>
        <v>0</v>
      </c>
    </row>
    <row r="4666" spans="1:26" x14ac:dyDescent="0.25">
      <c r="A4666" s="6" t="str">
        <f ca="1">no.</f>
        <v/>
      </c>
      <c r="E4666" s="4" t="str">
        <f ca="1">position</f>
        <v/>
      </c>
      <c r="J4666" s="318"/>
      <c r="M4666" s="4"/>
      <c r="O4666" s="6"/>
      <c r="Q4666" s="20"/>
      <c r="R4666" s="5" t="str">
        <f ca="1">score</f>
        <v/>
      </c>
      <c r="S4666" s="7" t="str">
        <f ca="1">rescore_svc</f>
        <v/>
      </c>
      <c r="U4666" s="11" t="str">
        <f ca="1">price</f>
        <v/>
      </c>
      <c r="V4666" s="4"/>
      <c r="Y4666" s="388">
        <f ca="1">COUNTIFS(OFFSET($B$10, 0, 0, ROW()-9, 1), SERVICE[[#This Row],[Employee ID]], OFFSET($F$10, 0, 0, ROW()-9, 1), SERVICE[[#This Row],[Resources Role]])</f>
        <v>0</v>
      </c>
      <c r="Z4666" s="388">
        <f ca="1">COUNTIFS(OFFSET($F$10, 0, 0, ROW()-9, 1), SERVICE[[#This Row],[Resources Role]], OFFSET($H$10, 0, 0, ROW()-9, 1), SERVICE[[#This Row],[Booking]])</f>
        <v>0</v>
      </c>
    </row>
    <row r="4667" spans="1:26" x14ac:dyDescent="0.25">
      <c r="A4667" s="6" t="str">
        <f ca="1">no.</f>
        <v/>
      </c>
      <c r="E4667" s="4" t="str">
        <f ca="1">position</f>
        <v/>
      </c>
      <c r="J4667" s="318"/>
      <c r="M4667" s="4"/>
      <c r="O4667" s="6"/>
      <c r="Q4667" s="20"/>
      <c r="R4667" s="5" t="str">
        <f ca="1">score</f>
        <v/>
      </c>
      <c r="S4667" s="7" t="str">
        <f ca="1">rescore_svc</f>
        <v/>
      </c>
      <c r="U4667" s="11" t="str">
        <f ca="1">price</f>
        <v/>
      </c>
      <c r="V4667" s="4"/>
      <c r="Y4667" s="388">
        <f ca="1">COUNTIFS(OFFSET($B$10, 0, 0, ROW()-9, 1), SERVICE[[#This Row],[Employee ID]], OFFSET($F$10, 0, 0, ROW()-9, 1), SERVICE[[#This Row],[Resources Role]])</f>
        <v>0</v>
      </c>
      <c r="Z4667" s="388">
        <f ca="1">COUNTIFS(OFFSET($F$10, 0, 0, ROW()-9, 1), SERVICE[[#This Row],[Resources Role]], OFFSET($H$10, 0, 0, ROW()-9, 1), SERVICE[[#This Row],[Booking]])</f>
        <v>0</v>
      </c>
    </row>
    <row r="4668" spans="1:26" x14ac:dyDescent="0.25">
      <c r="A4668" s="6" t="str">
        <f ca="1">no.</f>
        <v/>
      </c>
      <c r="E4668" s="4" t="str">
        <f ca="1">position</f>
        <v/>
      </c>
      <c r="J4668" s="318"/>
      <c r="M4668" s="4"/>
      <c r="O4668" s="6"/>
      <c r="Q4668" s="20"/>
      <c r="R4668" s="5" t="str">
        <f ca="1">score</f>
        <v/>
      </c>
      <c r="S4668" s="7" t="str">
        <f ca="1">rescore_svc</f>
        <v/>
      </c>
      <c r="U4668" s="11" t="str">
        <f ca="1">price</f>
        <v/>
      </c>
      <c r="V4668" s="4"/>
      <c r="Y4668" s="388">
        <f ca="1">COUNTIFS(OFFSET($B$10, 0, 0, ROW()-9, 1), SERVICE[[#This Row],[Employee ID]], OFFSET($F$10, 0, 0, ROW()-9, 1), SERVICE[[#This Row],[Resources Role]])</f>
        <v>0</v>
      </c>
      <c r="Z4668" s="388">
        <f ca="1">COUNTIFS(OFFSET($F$10, 0, 0, ROW()-9, 1), SERVICE[[#This Row],[Resources Role]], OFFSET($H$10, 0, 0, ROW()-9, 1), SERVICE[[#This Row],[Booking]])</f>
        <v>0</v>
      </c>
    </row>
    <row r="4669" spans="1:26" x14ac:dyDescent="0.25">
      <c r="A4669" s="6" t="str">
        <f ca="1">no.</f>
        <v/>
      </c>
      <c r="E4669" s="4" t="str">
        <f ca="1">position</f>
        <v/>
      </c>
      <c r="J4669" s="318"/>
      <c r="M4669" s="4"/>
      <c r="O4669" s="6"/>
      <c r="Q4669" s="20"/>
      <c r="R4669" s="5" t="str">
        <f ca="1">score</f>
        <v/>
      </c>
      <c r="S4669" s="7" t="str">
        <f ca="1">rescore_svc</f>
        <v/>
      </c>
      <c r="U4669" s="11" t="str">
        <f ca="1">price</f>
        <v/>
      </c>
      <c r="V4669" s="4"/>
      <c r="Y4669" s="388">
        <f ca="1">COUNTIFS(OFFSET($B$10, 0, 0, ROW()-9, 1), SERVICE[[#This Row],[Employee ID]], OFFSET($F$10, 0, 0, ROW()-9, 1), SERVICE[[#This Row],[Resources Role]])</f>
        <v>0</v>
      </c>
      <c r="Z4669" s="388">
        <f ca="1">COUNTIFS(OFFSET($F$10, 0, 0, ROW()-9, 1), SERVICE[[#This Row],[Resources Role]], OFFSET($H$10, 0, 0, ROW()-9, 1), SERVICE[[#This Row],[Booking]])</f>
        <v>0</v>
      </c>
    </row>
    <row r="4670" spans="1:26" x14ac:dyDescent="0.25">
      <c r="A4670" s="6" t="str">
        <f ca="1">no.</f>
        <v/>
      </c>
      <c r="E4670" s="4" t="str">
        <f ca="1">position</f>
        <v/>
      </c>
      <c r="J4670" s="318"/>
      <c r="M4670" s="4"/>
      <c r="O4670" s="6"/>
      <c r="Q4670" s="20"/>
      <c r="R4670" s="5" t="str">
        <f ca="1">score</f>
        <v/>
      </c>
      <c r="S4670" s="7" t="str">
        <f ca="1">rescore_svc</f>
        <v/>
      </c>
      <c r="U4670" s="11" t="str">
        <f ca="1">price</f>
        <v/>
      </c>
      <c r="V4670" s="4"/>
      <c r="Y4670" s="388">
        <f ca="1">COUNTIFS(OFFSET($B$10, 0, 0, ROW()-9, 1), SERVICE[[#This Row],[Employee ID]], OFFSET($F$10, 0, 0, ROW()-9, 1), SERVICE[[#This Row],[Resources Role]])</f>
        <v>0</v>
      </c>
      <c r="Z4670" s="388">
        <f ca="1">COUNTIFS(OFFSET($F$10, 0, 0, ROW()-9, 1), SERVICE[[#This Row],[Resources Role]], OFFSET($H$10, 0, 0, ROW()-9, 1), SERVICE[[#This Row],[Booking]])</f>
        <v>0</v>
      </c>
    </row>
    <row r="4671" spans="1:26" x14ac:dyDescent="0.25">
      <c r="A4671" s="6" t="str">
        <f ca="1">no.</f>
        <v/>
      </c>
      <c r="E4671" s="4" t="str">
        <f ca="1">position</f>
        <v/>
      </c>
      <c r="J4671" s="318"/>
      <c r="M4671" s="4"/>
      <c r="O4671" s="6"/>
      <c r="Q4671" s="20"/>
      <c r="R4671" s="5" t="str">
        <f ca="1">score</f>
        <v/>
      </c>
      <c r="S4671" s="7" t="str">
        <f ca="1">rescore_svc</f>
        <v/>
      </c>
      <c r="U4671" s="11" t="str">
        <f ca="1">price</f>
        <v/>
      </c>
      <c r="V4671" s="4"/>
      <c r="Y4671" s="388">
        <f ca="1">COUNTIFS(OFFSET($B$10, 0, 0, ROW()-9, 1), SERVICE[[#This Row],[Employee ID]], OFFSET($F$10, 0, 0, ROW()-9, 1), SERVICE[[#This Row],[Resources Role]])</f>
        <v>0</v>
      </c>
      <c r="Z4671" s="388">
        <f ca="1">COUNTIFS(OFFSET($F$10, 0, 0, ROW()-9, 1), SERVICE[[#This Row],[Resources Role]], OFFSET($H$10, 0, 0, ROW()-9, 1), SERVICE[[#This Row],[Booking]])</f>
        <v>0</v>
      </c>
    </row>
    <row r="4672" spans="1:26" x14ac:dyDescent="0.25">
      <c r="A4672" s="6" t="str">
        <f ca="1">no.</f>
        <v/>
      </c>
      <c r="E4672" s="4" t="str">
        <f ca="1">position</f>
        <v/>
      </c>
      <c r="J4672" s="318"/>
      <c r="M4672" s="4"/>
      <c r="O4672" s="6"/>
      <c r="Q4672" s="20"/>
      <c r="R4672" s="5" t="str">
        <f ca="1">score</f>
        <v/>
      </c>
      <c r="S4672" s="7" t="str">
        <f ca="1">rescore_svc</f>
        <v/>
      </c>
      <c r="U4672" s="11" t="str">
        <f ca="1">price</f>
        <v/>
      </c>
      <c r="V4672" s="4"/>
      <c r="Y4672" s="388">
        <f ca="1">COUNTIFS(OFFSET($B$10, 0, 0, ROW()-9, 1), SERVICE[[#This Row],[Employee ID]], OFFSET($F$10, 0, 0, ROW()-9, 1), SERVICE[[#This Row],[Resources Role]])</f>
        <v>0</v>
      </c>
      <c r="Z4672" s="388">
        <f ca="1">COUNTIFS(OFFSET($F$10, 0, 0, ROW()-9, 1), SERVICE[[#This Row],[Resources Role]], OFFSET($H$10, 0, 0, ROW()-9, 1), SERVICE[[#This Row],[Booking]])</f>
        <v>0</v>
      </c>
    </row>
    <row r="4673" spans="1:26" x14ac:dyDescent="0.25">
      <c r="A4673" s="6" t="str">
        <f ca="1">no.</f>
        <v/>
      </c>
      <c r="E4673" s="4" t="str">
        <f ca="1">position</f>
        <v/>
      </c>
      <c r="J4673" s="318"/>
      <c r="M4673" s="4"/>
      <c r="O4673" s="6"/>
      <c r="Q4673" s="20"/>
      <c r="R4673" s="5" t="str">
        <f ca="1">score</f>
        <v/>
      </c>
      <c r="S4673" s="7" t="str">
        <f ca="1">rescore_svc</f>
        <v/>
      </c>
      <c r="U4673" s="11" t="str">
        <f ca="1">price</f>
        <v/>
      </c>
      <c r="V4673" s="4"/>
      <c r="Y4673" s="388">
        <f ca="1">COUNTIFS(OFFSET($B$10, 0, 0, ROW()-9, 1), SERVICE[[#This Row],[Employee ID]], OFFSET($F$10, 0, 0, ROW()-9, 1), SERVICE[[#This Row],[Resources Role]])</f>
        <v>0</v>
      </c>
      <c r="Z4673" s="388">
        <f ca="1">COUNTIFS(OFFSET($F$10, 0, 0, ROW()-9, 1), SERVICE[[#This Row],[Resources Role]], OFFSET($H$10, 0, 0, ROW()-9, 1), SERVICE[[#This Row],[Booking]])</f>
        <v>0</v>
      </c>
    </row>
    <row r="4674" spans="1:26" x14ac:dyDescent="0.25">
      <c r="A4674" s="6" t="str">
        <f ca="1">no.</f>
        <v/>
      </c>
      <c r="E4674" s="4" t="str">
        <f ca="1">position</f>
        <v/>
      </c>
      <c r="J4674" s="318"/>
      <c r="M4674" s="4"/>
      <c r="O4674" s="6"/>
      <c r="Q4674" s="20"/>
      <c r="R4674" s="5" t="str">
        <f ca="1">score</f>
        <v/>
      </c>
      <c r="S4674" s="7" t="str">
        <f ca="1">rescore_svc</f>
        <v/>
      </c>
      <c r="U4674" s="11" t="str">
        <f ca="1">price</f>
        <v/>
      </c>
      <c r="V4674" s="4"/>
      <c r="Y4674" s="388">
        <f ca="1">COUNTIFS(OFFSET($B$10, 0, 0, ROW()-9, 1), SERVICE[[#This Row],[Employee ID]], OFFSET($F$10, 0, 0, ROW()-9, 1), SERVICE[[#This Row],[Resources Role]])</f>
        <v>0</v>
      </c>
      <c r="Z4674" s="388">
        <f ca="1">COUNTIFS(OFFSET($F$10, 0, 0, ROW()-9, 1), SERVICE[[#This Row],[Resources Role]], OFFSET($H$10, 0, 0, ROW()-9, 1), SERVICE[[#This Row],[Booking]])</f>
        <v>0</v>
      </c>
    </row>
    <row r="4675" spans="1:26" x14ac:dyDescent="0.25">
      <c r="A4675" s="6" t="str">
        <f ca="1">no.</f>
        <v/>
      </c>
      <c r="E4675" s="4" t="str">
        <f ca="1">position</f>
        <v/>
      </c>
      <c r="J4675" s="318"/>
      <c r="M4675" s="4"/>
      <c r="O4675" s="6"/>
      <c r="Q4675" s="20"/>
      <c r="R4675" s="5" t="str">
        <f ca="1">score</f>
        <v/>
      </c>
      <c r="S4675" s="7" t="str">
        <f ca="1">rescore_svc</f>
        <v/>
      </c>
      <c r="U4675" s="11" t="str">
        <f ca="1">price</f>
        <v/>
      </c>
      <c r="V4675" s="4"/>
      <c r="Y4675" s="388">
        <f ca="1">COUNTIFS(OFFSET($B$10, 0, 0, ROW()-9, 1), SERVICE[[#This Row],[Employee ID]], OFFSET($F$10, 0, 0, ROW()-9, 1), SERVICE[[#This Row],[Resources Role]])</f>
        <v>0</v>
      </c>
      <c r="Z4675" s="388">
        <f ca="1">COUNTIFS(OFFSET($F$10, 0, 0, ROW()-9, 1), SERVICE[[#This Row],[Resources Role]], OFFSET($H$10, 0, 0, ROW()-9, 1), SERVICE[[#This Row],[Booking]])</f>
        <v>0</v>
      </c>
    </row>
    <row r="4676" spans="1:26" x14ac:dyDescent="0.25">
      <c r="A4676" s="6" t="str">
        <f ca="1">no.</f>
        <v/>
      </c>
      <c r="E4676" s="4" t="str">
        <f ca="1">position</f>
        <v/>
      </c>
      <c r="J4676" s="318"/>
      <c r="M4676" s="4"/>
      <c r="O4676" s="6"/>
      <c r="Q4676" s="20"/>
      <c r="R4676" s="5" t="str">
        <f ca="1">score</f>
        <v/>
      </c>
      <c r="S4676" s="7" t="str">
        <f ca="1">rescore_svc</f>
        <v/>
      </c>
      <c r="U4676" s="11" t="str">
        <f ca="1">price</f>
        <v/>
      </c>
      <c r="V4676" s="4"/>
      <c r="Y4676" s="388">
        <f ca="1">COUNTIFS(OFFSET($B$10, 0, 0, ROW()-9, 1), SERVICE[[#This Row],[Employee ID]], OFFSET($F$10, 0, 0, ROW()-9, 1), SERVICE[[#This Row],[Resources Role]])</f>
        <v>0</v>
      </c>
      <c r="Z4676" s="388">
        <f ca="1">COUNTIFS(OFFSET($F$10, 0, 0, ROW()-9, 1), SERVICE[[#This Row],[Resources Role]], OFFSET($H$10, 0, 0, ROW()-9, 1), SERVICE[[#This Row],[Booking]])</f>
        <v>0</v>
      </c>
    </row>
    <row r="4677" spans="1:26" x14ac:dyDescent="0.25">
      <c r="A4677" s="6" t="str">
        <f ca="1">no.</f>
        <v/>
      </c>
      <c r="E4677" s="4" t="str">
        <f ca="1">position</f>
        <v/>
      </c>
      <c r="J4677" s="318"/>
      <c r="M4677" s="4"/>
      <c r="O4677" s="6"/>
      <c r="Q4677" s="20"/>
      <c r="R4677" s="5" t="str">
        <f ca="1">score</f>
        <v/>
      </c>
      <c r="S4677" s="7" t="str">
        <f ca="1">rescore_svc</f>
        <v/>
      </c>
      <c r="U4677" s="11" t="str">
        <f ca="1">price</f>
        <v/>
      </c>
      <c r="V4677" s="4"/>
      <c r="Y4677" s="388">
        <f ca="1">COUNTIFS(OFFSET($B$10, 0, 0, ROW()-9, 1), SERVICE[[#This Row],[Employee ID]], OFFSET($F$10, 0, 0, ROW()-9, 1), SERVICE[[#This Row],[Resources Role]])</f>
        <v>0</v>
      </c>
      <c r="Z4677" s="388">
        <f ca="1">COUNTIFS(OFFSET($F$10, 0, 0, ROW()-9, 1), SERVICE[[#This Row],[Resources Role]], OFFSET($H$10, 0, 0, ROW()-9, 1), SERVICE[[#This Row],[Booking]])</f>
        <v>0</v>
      </c>
    </row>
    <row r="4678" spans="1:26" x14ac:dyDescent="0.25">
      <c r="A4678" s="6" t="str">
        <f ca="1">no.</f>
        <v/>
      </c>
      <c r="E4678" s="4" t="str">
        <f ca="1">position</f>
        <v/>
      </c>
      <c r="J4678" s="318"/>
      <c r="M4678" s="4"/>
      <c r="O4678" s="6"/>
      <c r="Q4678" s="20"/>
      <c r="R4678" s="5" t="str">
        <f ca="1">score</f>
        <v/>
      </c>
      <c r="S4678" s="7" t="str">
        <f ca="1">rescore_svc</f>
        <v/>
      </c>
      <c r="U4678" s="11" t="str">
        <f ca="1">price</f>
        <v/>
      </c>
      <c r="V4678" s="4"/>
      <c r="Y4678" s="388">
        <f ca="1">COUNTIFS(OFFSET($B$10, 0, 0, ROW()-9, 1), SERVICE[[#This Row],[Employee ID]], OFFSET($F$10, 0, 0, ROW()-9, 1), SERVICE[[#This Row],[Resources Role]])</f>
        <v>0</v>
      </c>
      <c r="Z4678" s="388">
        <f ca="1">COUNTIFS(OFFSET($F$10, 0, 0, ROW()-9, 1), SERVICE[[#This Row],[Resources Role]], OFFSET($H$10, 0, 0, ROW()-9, 1), SERVICE[[#This Row],[Booking]])</f>
        <v>0</v>
      </c>
    </row>
    <row r="4679" spans="1:26" x14ac:dyDescent="0.25">
      <c r="A4679" s="6" t="str">
        <f ca="1">no.</f>
        <v/>
      </c>
      <c r="E4679" s="4" t="str">
        <f ca="1">position</f>
        <v/>
      </c>
      <c r="J4679" s="318"/>
      <c r="M4679" s="4"/>
      <c r="O4679" s="6"/>
      <c r="Q4679" s="20"/>
      <c r="R4679" s="5" t="str">
        <f ca="1">score</f>
        <v/>
      </c>
      <c r="S4679" s="7" t="str">
        <f ca="1">rescore_svc</f>
        <v/>
      </c>
      <c r="U4679" s="11" t="str">
        <f ca="1">price</f>
        <v/>
      </c>
      <c r="V4679" s="4"/>
      <c r="Y4679" s="388">
        <f ca="1">COUNTIFS(OFFSET($B$10, 0, 0, ROW()-9, 1), SERVICE[[#This Row],[Employee ID]], OFFSET($F$10, 0, 0, ROW()-9, 1), SERVICE[[#This Row],[Resources Role]])</f>
        <v>0</v>
      </c>
      <c r="Z4679" s="388">
        <f ca="1">COUNTIFS(OFFSET($F$10, 0, 0, ROW()-9, 1), SERVICE[[#This Row],[Resources Role]], OFFSET($H$10, 0, 0, ROW()-9, 1), SERVICE[[#This Row],[Booking]])</f>
        <v>0</v>
      </c>
    </row>
    <row r="4680" spans="1:26" x14ac:dyDescent="0.25">
      <c r="A4680" s="6" t="str">
        <f ca="1">no.</f>
        <v/>
      </c>
      <c r="E4680" s="4" t="str">
        <f ca="1">position</f>
        <v/>
      </c>
      <c r="J4680" s="318"/>
      <c r="M4680" s="4"/>
      <c r="O4680" s="6"/>
      <c r="Q4680" s="20"/>
      <c r="R4680" s="5" t="str">
        <f ca="1">score</f>
        <v/>
      </c>
      <c r="S4680" s="7" t="str">
        <f ca="1">rescore_svc</f>
        <v/>
      </c>
      <c r="U4680" s="11" t="str">
        <f ca="1">price</f>
        <v/>
      </c>
      <c r="V4680" s="4"/>
      <c r="Y4680" s="388">
        <f ca="1">COUNTIFS(OFFSET($B$10, 0, 0, ROW()-9, 1), SERVICE[[#This Row],[Employee ID]], OFFSET($F$10, 0, 0, ROW()-9, 1), SERVICE[[#This Row],[Resources Role]])</f>
        <v>0</v>
      </c>
      <c r="Z4680" s="388">
        <f ca="1">COUNTIFS(OFFSET($F$10, 0, 0, ROW()-9, 1), SERVICE[[#This Row],[Resources Role]], OFFSET($H$10, 0, 0, ROW()-9, 1), SERVICE[[#This Row],[Booking]])</f>
        <v>0</v>
      </c>
    </row>
    <row r="4681" spans="1:26" x14ac:dyDescent="0.25">
      <c r="A4681" s="6" t="str">
        <f ca="1">no.</f>
        <v/>
      </c>
      <c r="E4681" s="4" t="str">
        <f ca="1">position</f>
        <v/>
      </c>
      <c r="J4681" s="318"/>
      <c r="M4681" s="4"/>
      <c r="O4681" s="6"/>
      <c r="Q4681" s="20"/>
      <c r="R4681" s="5" t="str">
        <f ca="1">score</f>
        <v/>
      </c>
      <c r="S4681" s="7" t="str">
        <f ca="1">rescore_svc</f>
        <v/>
      </c>
      <c r="U4681" s="11" t="str">
        <f ca="1">price</f>
        <v/>
      </c>
      <c r="V4681" s="4"/>
      <c r="Y4681" s="388">
        <f ca="1">COUNTIFS(OFFSET($B$10, 0, 0, ROW()-9, 1), SERVICE[[#This Row],[Employee ID]], OFFSET($F$10, 0, 0, ROW()-9, 1), SERVICE[[#This Row],[Resources Role]])</f>
        <v>0</v>
      </c>
      <c r="Z4681" s="388">
        <f ca="1">COUNTIFS(OFFSET($F$10, 0, 0, ROW()-9, 1), SERVICE[[#This Row],[Resources Role]], OFFSET($H$10, 0, 0, ROW()-9, 1), SERVICE[[#This Row],[Booking]])</f>
        <v>0</v>
      </c>
    </row>
    <row r="4682" spans="1:26" x14ac:dyDescent="0.25">
      <c r="A4682" s="6" t="str">
        <f ca="1">no.</f>
        <v/>
      </c>
      <c r="E4682" s="4" t="str">
        <f ca="1">position</f>
        <v/>
      </c>
      <c r="J4682" s="318"/>
      <c r="M4682" s="4"/>
      <c r="O4682" s="6"/>
      <c r="Q4682" s="20"/>
      <c r="R4682" s="5" t="str">
        <f ca="1">score</f>
        <v/>
      </c>
      <c r="S4682" s="7" t="str">
        <f ca="1">rescore_svc</f>
        <v/>
      </c>
      <c r="U4682" s="11" t="str">
        <f ca="1">price</f>
        <v/>
      </c>
      <c r="V4682" s="4"/>
      <c r="Y4682" s="388">
        <f ca="1">COUNTIFS(OFFSET($B$10, 0, 0, ROW()-9, 1), SERVICE[[#This Row],[Employee ID]], OFFSET($F$10, 0, 0, ROW()-9, 1), SERVICE[[#This Row],[Resources Role]])</f>
        <v>0</v>
      </c>
      <c r="Z4682" s="388">
        <f ca="1">COUNTIFS(OFFSET($F$10, 0, 0, ROW()-9, 1), SERVICE[[#This Row],[Resources Role]], OFFSET($H$10, 0, 0, ROW()-9, 1), SERVICE[[#This Row],[Booking]])</f>
        <v>0</v>
      </c>
    </row>
    <row r="4683" spans="1:26" x14ac:dyDescent="0.25">
      <c r="A4683" s="6" t="str">
        <f ca="1">no.</f>
        <v/>
      </c>
      <c r="E4683" s="4" t="str">
        <f ca="1">position</f>
        <v/>
      </c>
      <c r="J4683" s="318"/>
      <c r="M4683" s="4"/>
      <c r="O4683" s="6"/>
      <c r="Q4683" s="20"/>
      <c r="R4683" s="5" t="str">
        <f ca="1">score</f>
        <v/>
      </c>
      <c r="S4683" s="7" t="str">
        <f ca="1">rescore_svc</f>
        <v/>
      </c>
      <c r="U4683" s="11" t="str">
        <f ca="1">price</f>
        <v/>
      </c>
      <c r="V4683" s="4"/>
      <c r="Y4683" s="388">
        <f ca="1">COUNTIFS(OFFSET($B$10, 0, 0, ROW()-9, 1), SERVICE[[#This Row],[Employee ID]], OFFSET($F$10, 0, 0, ROW()-9, 1), SERVICE[[#This Row],[Resources Role]])</f>
        <v>0</v>
      </c>
      <c r="Z4683" s="388">
        <f ca="1">COUNTIFS(OFFSET($F$10, 0, 0, ROW()-9, 1), SERVICE[[#This Row],[Resources Role]], OFFSET($H$10, 0, 0, ROW()-9, 1), SERVICE[[#This Row],[Booking]])</f>
        <v>0</v>
      </c>
    </row>
    <row r="4684" spans="1:26" x14ac:dyDescent="0.25">
      <c r="A4684" s="6" t="str">
        <f ca="1">no.</f>
        <v/>
      </c>
      <c r="E4684" s="4" t="str">
        <f ca="1">position</f>
        <v/>
      </c>
      <c r="J4684" s="318"/>
      <c r="M4684" s="4"/>
      <c r="O4684" s="6"/>
      <c r="Q4684" s="20"/>
      <c r="R4684" s="5" t="str">
        <f ca="1">score</f>
        <v/>
      </c>
      <c r="S4684" s="7" t="str">
        <f ca="1">rescore_svc</f>
        <v/>
      </c>
      <c r="U4684" s="11" t="str">
        <f ca="1">price</f>
        <v/>
      </c>
      <c r="V4684" s="4"/>
      <c r="Y4684" s="388">
        <f ca="1">COUNTIFS(OFFSET($B$10, 0, 0, ROW()-9, 1), SERVICE[[#This Row],[Employee ID]], OFFSET($F$10, 0, 0, ROW()-9, 1), SERVICE[[#This Row],[Resources Role]])</f>
        <v>0</v>
      </c>
      <c r="Z4684" s="388">
        <f ca="1">COUNTIFS(OFFSET($F$10, 0, 0, ROW()-9, 1), SERVICE[[#This Row],[Resources Role]], OFFSET($H$10, 0, 0, ROW()-9, 1), SERVICE[[#This Row],[Booking]])</f>
        <v>0</v>
      </c>
    </row>
    <row r="4685" spans="1:26" x14ac:dyDescent="0.25">
      <c r="A4685" s="6" t="str">
        <f ca="1">no.</f>
        <v/>
      </c>
      <c r="E4685" s="4" t="str">
        <f ca="1">position</f>
        <v/>
      </c>
      <c r="J4685" s="318"/>
      <c r="M4685" s="4"/>
      <c r="O4685" s="6"/>
      <c r="Q4685" s="20"/>
      <c r="R4685" s="5" t="str">
        <f ca="1">score</f>
        <v/>
      </c>
      <c r="S4685" s="7" t="str">
        <f ca="1">rescore_svc</f>
        <v/>
      </c>
      <c r="U4685" s="11" t="str">
        <f ca="1">price</f>
        <v/>
      </c>
      <c r="V4685" s="4"/>
      <c r="Y4685" s="388">
        <f ca="1">COUNTIFS(OFFSET($B$10, 0, 0, ROW()-9, 1), SERVICE[[#This Row],[Employee ID]], OFFSET($F$10, 0, 0, ROW()-9, 1), SERVICE[[#This Row],[Resources Role]])</f>
        <v>0</v>
      </c>
      <c r="Z4685" s="388">
        <f ca="1">COUNTIFS(OFFSET($F$10, 0, 0, ROW()-9, 1), SERVICE[[#This Row],[Resources Role]], OFFSET($H$10, 0, 0, ROW()-9, 1), SERVICE[[#This Row],[Booking]])</f>
        <v>0</v>
      </c>
    </row>
    <row r="4686" spans="1:26" x14ac:dyDescent="0.25">
      <c r="A4686" s="6" t="str">
        <f ca="1">no.</f>
        <v/>
      </c>
      <c r="E4686" s="4" t="str">
        <f ca="1">position</f>
        <v/>
      </c>
      <c r="J4686" s="318"/>
      <c r="M4686" s="4"/>
      <c r="O4686" s="6"/>
      <c r="Q4686" s="20"/>
      <c r="R4686" s="5" t="str">
        <f ca="1">score</f>
        <v/>
      </c>
      <c r="S4686" s="7" t="str">
        <f ca="1">rescore_svc</f>
        <v/>
      </c>
      <c r="U4686" s="11" t="str">
        <f ca="1">price</f>
        <v/>
      </c>
      <c r="V4686" s="4"/>
      <c r="Y4686" s="388">
        <f ca="1">COUNTIFS(OFFSET($B$10, 0, 0, ROW()-9, 1), SERVICE[[#This Row],[Employee ID]], OFFSET($F$10, 0, 0, ROW()-9, 1), SERVICE[[#This Row],[Resources Role]])</f>
        <v>0</v>
      </c>
      <c r="Z4686" s="388">
        <f ca="1">COUNTIFS(OFFSET($F$10, 0, 0, ROW()-9, 1), SERVICE[[#This Row],[Resources Role]], OFFSET($H$10, 0, 0, ROW()-9, 1), SERVICE[[#This Row],[Booking]])</f>
        <v>0</v>
      </c>
    </row>
    <row r="4687" spans="1:26" x14ac:dyDescent="0.25">
      <c r="A4687" s="6" t="str">
        <f ca="1">no.</f>
        <v/>
      </c>
      <c r="E4687" s="4" t="str">
        <f ca="1">position</f>
        <v/>
      </c>
      <c r="J4687" s="318"/>
      <c r="M4687" s="4"/>
      <c r="O4687" s="6"/>
      <c r="Q4687" s="20"/>
      <c r="R4687" s="5" t="str">
        <f ca="1">score</f>
        <v/>
      </c>
      <c r="S4687" s="7" t="str">
        <f ca="1">rescore_svc</f>
        <v/>
      </c>
      <c r="U4687" s="11" t="str">
        <f ca="1">price</f>
        <v/>
      </c>
      <c r="V4687" s="4"/>
      <c r="Y4687" s="388">
        <f ca="1">COUNTIFS(OFFSET($B$10, 0, 0, ROW()-9, 1), SERVICE[[#This Row],[Employee ID]], OFFSET($F$10, 0, 0, ROW()-9, 1), SERVICE[[#This Row],[Resources Role]])</f>
        <v>0</v>
      </c>
      <c r="Z4687" s="388">
        <f ca="1">COUNTIFS(OFFSET($F$10, 0, 0, ROW()-9, 1), SERVICE[[#This Row],[Resources Role]], OFFSET($H$10, 0, 0, ROW()-9, 1), SERVICE[[#This Row],[Booking]])</f>
        <v>0</v>
      </c>
    </row>
    <row r="4688" spans="1:26" x14ac:dyDescent="0.25">
      <c r="A4688" s="6" t="str">
        <f ca="1">no.</f>
        <v/>
      </c>
      <c r="E4688" s="4" t="str">
        <f ca="1">position</f>
        <v/>
      </c>
      <c r="J4688" s="318"/>
      <c r="M4688" s="4"/>
      <c r="O4688" s="6"/>
      <c r="Q4688" s="20"/>
      <c r="R4688" s="5" t="str">
        <f ca="1">score</f>
        <v/>
      </c>
      <c r="S4688" s="7" t="str">
        <f ca="1">rescore_svc</f>
        <v/>
      </c>
      <c r="U4688" s="11" t="str">
        <f ca="1">price</f>
        <v/>
      </c>
      <c r="V4688" s="4"/>
      <c r="Y4688" s="388">
        <f ca="1">COUNTIFS(OFFSET($B$10, 0, 0, ROW()-9, 1), SERVICE[[#This Row],[Employee ID]], OFFSET($F$10, 0, 0, ROW()-9, 1), SERVICE[[#This Row],[Resources Role]])</f>
        <v>0</v>
      </c>
      <c r="Z4688" s="388">
        <f ca="1">COUNTIFS(OFFSET($F$10, 0, 0, ROW()-9, 1), SERVICE[[#This Row],[Resources Role]], OFFSET($H$10, 0, 0, ROW()-9, 1), SERVICE[[#This Row],[Booking]])</f>
        <v>0</v>
      </c>
    </row>
    <row r="4689" spans="1:26" x14ac:dyDescent="0.25">
      <c r="A4689" s="6" t="str">
        <f ca="1">no.</f>
        <v/>
      </c>
      <c r="E4689" s="4" t="str">
        <f ca="1">position</f>
        <v/>
      </c>
      <c r="J4689" s="318"/>
      <c r="M4689" s="4"/>
      <c r="O4689" s="6"/>
      <c r="Q4689" s="20"/>
      <c r="R4689" s="5" t="str">
        <f ca="1">score</f>
        <v/>
      </c>
      <c r="S4689" s="7" t="str">
        <f ca="1">rescore_svc</f>
        <v/>
      </c>
      <c r="U4689" s="11" t="str">
        <f ca="1">price</f>
        <v/>
      </c>
      <c r="V4689" s="4"/>
      <c r="Y4689" s="388">
        <f ca="1">COUNTIFS(OFFSET($B$10, 0, 0, ROW()-9, 1), SERVICE[[#This Row],[Employee ID]], OFFSET($F$10, 0, 0, ROW()-9, 1), SERVICE[[#This Row],[Resources Role]])</f>
        <v>0</v>
      </c>
      <c r="Z4689" s="388">
        <f ca="1">COUNTIFS(OFFSET($F$10, 0, 0, ROW()-9, 1), SERVICE[[#This Row],[Resources Role]], OFFSET($H$10, 0, 0, ROW()-9, 1), SERVICE[[#This Row],[Booking]])</f>
        <v>0</v>
      </c>
    </row>
    <row r="4690" spans="1:26" x14ac:dyDescent="0.25">
      <c r="A4690" s="6" t="str">
        <f ca="1">no.</f>
        <v/>
      </c>
      <c r="E4690" s="4" t="str">
        <f ca="1">position</f>
        <v/>
      </c>
      <c r="J4690" s="318"/>
      <c r="M4690" s="4"/>
      <c r="O4690" s="6"/>
      <c r="Q4690" s="20"/>
      <c r="R4690" s="5" t="str">
        <f ca="1">score</f>
        <v/>
      </c>
      <c r="S4690" s="7" t="str">
        <f ca="1">rescore_svc</f>
        <v/>
      </c>
      <c r="U4690" s="11" t="str">
        <f ca="1">price</f>
        <v/>
      </c>
      <c r="V4690" s="4"/>
      <c r="Y4690" s="388">
        <f ca="1">COUNTIFS(OFFSET($B$10, 0, 0, ROW()-9, 1), SERVICE[[#This Row],[Employee ID]], OFFSET($F$10, 0, 0, ROW()-9, 1), SERVICE[[#This Row],[Resources Role]])</f>
        <v>0</v>
      </c>
      <c r="Z4690" s="388">
        <f ca="1">COUNTIFS(OFFSET($F$10, 0, 0, ROW()-9, 1), SERVICE[[#This Row],[Resources Role]], OFFSET($H$10, 0, 0, ROW()-9, 1), SERVICE[[#This Row],[Booking]])</f>
        <v>0</v>
      </c>
    </row>
    <row r="4691" spans="1:26" x14ac:dyDescent="0.25">
      <c r="A4691" s="6" t="str">
        <f ca="1">no.</f>
        <v/>
      </c>
      <c r="E4691" s="4" t="str">
        <f ca="1">position</f>
        <v/>
      </c>
      <c r="J4691" s="318"/>
      <c r="M4691" s="4"/>
      <c r="O4691" s="6"/>
      <c r="Q4691" s="20"/>
      <c r="R4691" s="5" t="str">
        <f ca="1">score</f>
        <v/>
      </c>
      <c r="S4691" s="7" t="str">
        <f ca="1">rescore_svc</f>
        <v/>
      </c>
      <c r="U4691" s="11" t="str">
        <f ca="1">price</f>
        <v/>
      </c>
      <c r="V4691" s="4"/>
      <c r="Y4691" s="388">
        <f ca="1">COUNTIFS(OFFSET($B$10, 0, 0, ROW()-9, 1), SERVICE[[#This Row],[Employee ID]], OFFSET($F$10, 0, 0, ROW()-9, 1), SERVICE[[#This Row],[Resources Role]])</f>
        <v>0</v>
      </c>
      <c r="Z4691" s="388">
        <f ca="1">COUNTIFS(OFFSET($F$10, 0, 0, ROW()-9, 1), SERVICE[[#This Row],[Resources Role]], OFFSET($H$10, 0, 0, ROW()-9, 1), SERVICE[[#This Row],[Booking]])</f>
        <v>0</v>
      </c>
    </row>
    <row r="4692" spans="1:26" x14ac:dyDescent="0.25">
      <c r="A4692" s="6" t="str">
        <f ca="1">no.</f>
        <v/>
      </c>
      <c r="E4692" s="4" t="str">
        <f ca="1">position</f>
        <v/>
      </c>
      <c r="J4692" s="318"/>
      <c r="M4692" s="4"/>
      <c r="O4692" s="6"/>
      <c r="Q4692" s="20"/>
      <c r="R4692" s="5" t="str">
        <f ca="1">score</f>
        <v/>
      </c>
      <c r="S4692" s="7" t="str">
        <f ca="1">rescore_svc</f>
        <v/>
      </c>
      <c r="U4692" s="11" t="str">
        <f ca="1">price</f>
        <v/>
      </c>
      <c r="V4692" s="4"/>
      <c r="Y4692" s="388">
        <f ca="1">COUNTIFS(OFFSET($B$10, 0, 0, ROW()-9, 1), SERVICE[[#This Row],[Employee ID]], OFFSET($F$10, 0, 0, ROW()-9, 1), SERVICE[[#This Row],[Resources Role]])</f>
        <v>0</v>
      </c>
      <c r="Z4692" s="388">
        <f ca="1">COUNTIFS(OFFSET($F$10, 0, 0, ROW()-9, 1), SERVICE[[#This Row],[Resources Role]], OFFSET($H$10, 0, 0, ROW()-9, 1), SERVICE[[#This Row],[Booking]])</f>
        <v>0</v>
      </c>
    </row>
    <row r="4693" spans="1:26" x14ac:dyDescent="0.25">
      <c r="A4693" s="6" t="str">
        <f ca="1">no.</f>
        <v/>
      </c>
      <c r="E4693" s="4" t="str">
        <f ca="1">position</f>
        <v/>
      </c>
      <c r="J4693" s="318"/>
      <c r="M4693" s="4"/>
      <c r="O4693" s="6"/>
      <c r="Q4693" s="20"/>
      <c r="R4693" s="5" t="str">
        <f ca="1">score</f>
        <v/>
      </c>
      <c r="S4693" s="7" t="str">
        <f ca="1">rescore_svc</f>
        <v/>
      </c>
      <c r="U4693" s="11" t="str">
        <f ca="1">price</f>
        <v/>
      </c>
      <c r="V4693" s="4"/>
      <c r="Y4693" s="388">
        <f ca="1">COUNTIFS(OFFSET($B$10, 0, 0, ROW()-9, 1), SERVICE[[#This Row],[Employee ID]], OFFSET($F$10, 0, 0, ROW()-9, 1), SERVICE[[#This Row],[Resources Role]])</f>
        <v>0</v>
      </c>
      <c r="Z4693" s="388">
        <f ca="1">COUNTIFS(OFFSET($F$10, 0, 0, ROW()-9, 1), SERVICE[[#This Row],[Resources Role]], OFFSET($H$10, 0, 0, ROW()-9, 1), SERVICE[[#This Row],[Booking]])</f>
        <v>0</v>
      </c>
    </row>
    <row r="4694" spans="1:26" x14ac:dyDescent="0.25">
      <c r="A4694" s="6" t="str">
        <f ca="1">no.</f>
        <v/>
      </c>
      <c r="E4694" s="4" t="str">
        <f ca="1">position</f>
        <v/>
      </c>
      <c r="J4694" s="318"/>
      <c r="M4694" s="4"/>
      <c r="O4694" s="6"/>
      <c r="Q4694" s="20"/>
      <c r="R4694" s="5" t="str">
        <f ca="1">score</f>
        <v/>
      </c>
      <c r="S4694" s="7" t="str">
        <f ca="1">rescore_svc</f>
        <v/>
      </c>
      <c r="U4694" s="11" t="str">
        <f ca="1">price</f>
        <v/>
      </c>
      <c r="V4694" s="4"/>
      <c r="Y4694" s="388">
        <f ca="1">COUNTIFS(OFFSET($B$10, 0, 0, ROW()-9, 1), SERVICE[[#This Row],[Employee ID]], OFFSET($F$10, 0, 0, ROW()-9, 1), SERVICE[[#This Row],[Resources Role]])</f>
        <v>0</v>
      </c>
      <c r="Z4694" s="388">
        <f ca="1">COUNTIFS(OFFSET($F$10, 0, 0, ROW()-9, 1), SERVICE[[#This Row],[Resources Role]], OFFSET($H$10, 0, 0, ROW()-9, 1), SERVICE[[#This Row],[Booking]])</f>
        <v>0</v>
      </c>
    </row>
    <row r="4695" spans="1:26" x14ac:dyDescent="0.25">
      <c r="A4695" s="6" t="str">
        <f ca="1">no.</f>
        <v/>
      </c>
      <c r="E4695" s="4" t="str">
        <f ca="1">position</f>
        <v/>
      </c>
      <c r="J4695" s="318"/>
      <c r="M4695" s="4"/>
      <c r="O4695" s="6"/>
      <c r="Q4695" s="20"/>
      <c r="R4695" s="5" t="str">
        <f ca="1">score</f>
        <v/>
      </c>
      <c r="S4695" s="7" t="str">
        <f ca="1">rescore_svc</f>
        <v/>
      </c>
      <c r="U4695" s="11" t="str">
        <f ca="1">price</f>
        <v/>
      </c>
      <c r="V4695" s="4"/>
      <c r="Y4695" s="388">
        <f ca="1">COUNTIFS(OFFSET($B$10, 0, 0, ROW()-9, 1), SERVICE[[#This Row],[Employee ID]], OFFSET($F$10, 0, 0, ROW()-9, 1), SERVICE[[#This Row],[Resources Role]])</f>
        <v>0</v>
      </c>
      <c r="Z4695" s="388">
        <f ca="1">COUNTIFS(OFFSET($F$10, 0, 0, ROW()-9, 1), SERVICE[[#This Row],[Resources Role]], OFFSET($H$10, 0, 0, ROW()-9, 1), SERVICE[[#This Row],[Booking]])</f>
        <v>0</v>
      </c>
    </row>
    <row r="4696" spans="1:26" x14ac:dyDescent="0.25">
      <c r="A4696" s="6" t="str">
        <f ca="1">no.</f>
        <v/>
      </c>
      <c r="E4696" s="4" t="str">
        <f ca="1">position</f>
        <v/>
      </c>
      <c r="J4696" s="318"/>
      <c r="M4696" s="4"/>
      <c r="O4696" s="6"/>
      <c r="Q4696" s="20"/>
      <c r="R4696" s="5" t="str">
        <f ca="1">score</f>
        <v/>
      </c>
      <c r="S4696" s="7" t="str">
        <f ca="1">rescore_svc</f>
        <v/>
      </c>
      <c r="U4696" s="11" t="str">
        <f ca="1">price</f>
        <v/>
      </c>
      <c r="V4696" s="4"/>
      <c r="Y4696" s="388">
        <f ca="1">COUNTIFS(OFFSET($B$10, 0, 0, ROW()-9, 1), SERVICE[[#This Row],[Employee ID]], OFFSET($F$10, 0, 0, ROW()-9, 1), SERVICE[[#This Row],[Resources Role]])</f>
        <v>0</v>
      </c>
      <c r="Z4696" s="388">
        <f ca="1">COUNTIFS(OFFSET($F$10, 0, 0, ROW()-9, 1), SERVICE[[#This Row],[Resources Role]], OFFSET($H$10, 0, 0, ROW()-9, 1), SERVICE[[#This Row],[Booking]])</f>
        <v>0</v>
      </c>
    </row>
    <row r="4697" spans="1:26" x14ac:dyDescent="0.25">
      <c r="A4697" s="6" t="str">
        <f ca="1">no.</f>
        <v/>
      </c>
      <c r="E4697" s="4" t="str">
        <f ca="1">position</f>
        <v/>
      </c>
      <c r="J4697" s="318"/>
      <c r="M4697" s="4"/>
      <c r="O4697" s="6"/>
      <c r="Q4697" s="20"/>
      <c r="R4697" s="5" t="str">
        <f ca="1">score</f>
        <v/>
      </c>
      <c r="S4697" s="7" t="str">
        <f ca="1">rescore_svc</f>
        <v/>
      </c>
      <c r="U4697" s="11" t="str">
        <f ca="1">price</f>
        <v/>
      </c>
      <c r="V4697" s="4"/>
      <c r="Y4697" s="388">
        <f ca="1">COUNTIFS(OFFSET($B$10, 0, 0, ROW()-9, 1), SERVICE[[#This Row],[Employee ID]], OFFSET($F$10, 0, 0, ROW()-9, 1), SERVICE[[#This Row],[Resources Role]])</f>
        <v>0</v>
      </c>
      <c r="Z4697" s="388">
        <f ca="1">COUNTIFS(OFFSET($F$10, 0, 0, ROW()-9, 1), SERVICE[[#This Row],[Resources Role]], OFFSET($H$10, 0, 0, ROW()-9, 1), SERVICE[[#This Row],[Booking]])</f>
        <v>0</v>
      </c>
    </row>
    <row r="4698" spans="1:26" x14ac:dyDescent="0.25">
      <c r="A4698" s="6" t="str">
        <f ca="1">no.</f>
        <v/>
      </c>
      <c r="E4698" s="4" t="str">
        <f ca="1">position</f>
        <v/>
      </c>
      <c r="J4698" s="318"/>
      <c r="M4698" s="4"/>
      <c r="O4698" s="6"/>
      <c r="Q4698" s="20"/>
      <c r="R4698" s="5" t="str">
        <f ca="1">score</f>
        <v/>
      </c>
      <c r="S4698" s="7" t="str">
        <f ca="1">rescore_svc</f>
        <v/>
      </c>
      <c r="U4698" s="11" t="str">
        <f ca="1">price</f>
        <v/>
      </c>
      <c r="V4698" s="4"/>
      <c r="Y4698" s="388">
        <f ca="1">COUNTIFS(OFFSET($B$10, 0, 0, ROW()-9, 1), SERVICE[[#This Row],[Employee ID]], OFFSET($F$10, 0, 0, ROW()-9, 1), SERVICE[[#This Row],[Resources Role]])</f>
        <v>0</v>
      </c>
      <c r="Z4698" s="388">
        <f ca="1">COUNTIFS(OFFSET($F$10, 0, 0, ROW()-9, 1), SERVICE[[#This Row],[Resources Role]], OFFSET($H$10, 0, 0, ROW()-9, 1), SERVICE[[#This Row],[Booking]])</f>
        <v>0</v>
      </c>
    </row>
    <row r="4699" spans="1:26" x14ac:dyDescent="0.25">
      <c r="A4699" s="6" t="str">
        <f ca="1">no.</f>
        <v/>
      </c>
      <c r="E4699" s="4" t="str">
        <f ca="1">position</f>
        <v/>
      </c>
      <c r="J4699" s="318"/>
      <c r="M4699" s="4"/>
      <c r="O4699" s="6"/>
      <c r="Q4699" s="20"/>
      <c r="R4699" s="5" t="str">
        <f ca="1">score</f>
        <v/>
      </c>
      <c r="S4699" s="7" t="str">
        <f ca="1">rescore_svc</f>
        <v/>
      </c>
      <c r="U4699" s="11" t="str">
        <f ca="1">price</f>
        <v/>
      </c>
      <c r="V4699" s="4"/>
      <c r="Y4699" s="388">
        <f ca="1">COUNTIFS(OFFSET($B$10, 0, 0, ROW()-9, 1), SERVICE[[#This Row],[Employee ID]], OFFSET($F$10, 0, 0, ROW()-9, 1), SERVICE[[#This Row],[Resources Role]])</f>
        <v>0</v>
      </c>
      <c r="Z4699" s="388">
        <f ca="1">COUNTIFS(OFFSET($F$10, 0, 0, ROW()-9, 1), SERVICE[[#This Row],[Resources Role]], OFFSET($H$10, 0, 0, ROW()-9, 1), SERVICE[[#This Row],[Booking]])</f>
        <v>0</v>
      </c>
    </row>
    <row r="4700" spans="1:26" x14ac:dyDescent="0.25">
      <c r="A4700" s="6" t="str">
        <f ca="1">no.</f>
        <v/>
      </c>
      <c r="E4700" s="4" t="str">
        <f ca="1">position</f>
        <v/>
      </c>
      <c r="J4700" s="318"/>
      <c r="M4700" s="4"/>
      <c r="O4700" s="6"/>
      <c r="Q4700" s="20"/>
      <c r="R4700" s="5" t="str">
        <f ca="1">score</f>
        <v/>
      </c>
      <c r="S4700" s="7" t="str">
        <f ca="1">rescore_svc</f>
        <v/>
      </c>
      <c r="U4700" s="11" t="str">
        <f ca="1">price</f>
        <v/>
      </c>
      <c r="V4700" s="4"/>
      <c r="Y4700" s="388">
        <f ca="1">COUNTIFS(OFFSET($B$10, 0, 0, ROW()-9, 1), SERVICE[[#This Row],[Employee ID]], OFFSET($F$10, 0, 0, ROW()-9, 1), SERVICE[[#This Row],[Resources Role]])</f>
        <v>0</v>
      </c>
      <c r="Z4700" s="388">
        <f ca="1">COUNTIFS(OFFSET($F$10, 0, 0, ROW()-9, 1), SERVICE[[#This Row],[Resources Role]], OFFSET($H$10, 0, 0, ROW()-9, 1), SERVICE[[#This Row],[Booking]])</f>
        <v>0</v>
      </c>
    </row>
    <row r="4701" spans="1:26" x14ac:dyDescent="0.25">
      <c r="A4701" s="6" t="str">
        <f ca="1">no.</f>
        <v/>
      </c>
      <c r="E4701" s="4" t="str">
        <f ca="1">position</f>
        <v/>
      </c>
      <c r="J4701" s="318"/>
      <c r="M4701" s="4"/>
      <c r="O4701" s="6"/>
      <c r="Q4701" s="20"/>
      <c r="R4701" s="5" t="str">
        <f ca="1">score</f>
        <v/>
      </c>
      <c r="S4701" s="7" t="str">
        <f ca="1">rescore_svc</f>
        <v/>
      </c>
      <c r="U4701" s="11" t="str">
        <f ca="1">price</f>
        <v/>
      </c>
      <c r="V4701" s="4"/>
      <c r="Y4701" s="388">
        <f ca="1">COUNTIFS(OFFSET($B$10, 0, 0, ROW()-9, 1), SERVICE[[#This Row],[Employee ID]], OFFSET($F$10, 0, 0, ROW()-9, 1), SERVICE[[#This Row],[Resources Role]])</f>
        <v>0</v>
      </c>
      <c r="Z4701" s="388">
        <f ca="1">COUNTIFS(OFFSET($F$10, 0, 0, ROW()-9, 1), SERVICE[[#This Row],[Resources Role]], OFFSET($H$10, 0, 0, ROW()-9, 1), SERVICE[[#This Row],[Booking]])</f>
        <v>0</v>
      </c>
    </row>
    <row r="4702" spans="1:26" x14ac:dyDescent="0.25">
      <c r="A4702" s="6" t="str">
        <f ca="1">no.</f>
        <v/>
      </c>
      <c r="E4702" s="4" t="str">
        <f ca="1">position</f>
        <v/>
      </c>
      <c r="J4702" s="318"/>
      <c r="M4702" s="4"/>
      <c r="O4702" s="6"/>
      <c r="Q4702" s="20"/>
      <c r="R4702" s="5" t="str">
        <f ca="1">score</f>
        <v/>
      </c>
      <c r="S4702" s="7" t="str">
        <f ca="1">rescore_svc</f>
        <v/>
      </c>
      <c r="U4702" s="11" t="str">
        <f ca="1">price</f>
        <v/>
      </c>
      <c r="V4702" s="4"/>
      <c r="Y4702" s="388">
        <f ca="1">COUNTIFS(OFFSET($B$10, 0, 0, ROW()-9, 1), SERVICE[[#This Row],[Employee ID]], OFFSET($F$10, 0, 0, ROW()-9, 1), SERVICE[[#This Row],[Resources Role]])</f>
        <v>0</v>
      </c>
      <c r="Z4702" s="388">
        <f ca="1">COUNTIFS(OFFSET($F$10, 0, 0, ROW()-9, 1), SERVICE[[#This Row],[Resources Role]], OFFSET($H$10, 0, 0, ROW()-9, 1), SERVICE[[#This Row],[Booking]])</f>
        <v>0</v>
      </c>
    </row>
    <row r="4703" spans="1:26" x14ac:dyDescent="0.25">
      <c r="A4703" s="6" t="str">
        <f ca="1">no.</f>
        <v/>
      </c>
      <c r="E4703" s="4" t="str">
        <f ca="1">position</f>
        <v/>
      </c>
      <c r="J4703" s="318"/>
      <c r="M4703" s="4"/>
      <c r="O4703" s="6"/>
      <c r="Q4703" s="20"/>
      <c r="R4703" s="5" t="str">
        <f ca="1">score</f>
        <v/>
      </c>
      <c r="S4703" s="7" t="str">
        <f ca="1">rescore_svc</f>
        <v/>
      </c>
      <c r="U4703" s="11" t="str">
        <f ca="1">price</f>
        <v/>
      </c>
      <c r="V4703" s="4"/>
      <c r="Y4703" s="388">
        <f ca="1">COUNTIFS(OFFSET($B$10, 0, 0, ROW()-9, 1), SERVICE[[#This Row],[Employee ID]], OFFSET($F$10, 0, 0, ROW()-9, 1), SERVICE[[#This Row],[Resources Role]])</f>
        <v>0</v>
      </c>
      <c r="Z4703" s="388">
        <f ca="1">COUNTIFS(OFFSET($F$10, 0, 0, ROW()-9, 1), SERVICE[[#This Row],[Resources Role]], OFFSET($H$10, 0, 0, ROW()-9, 1), SERVICE[[#This Row],[Booking]])</f>
        <v>0</v>
      </c>
    </row>
    <row r="4704" spans="1:26" x14ac:dyDescent="0.25">
      <c r="A4704" s="6" t="str">
        <f ca="1">no.</f>
        <v/>
      </c>
      <c r="E4704" s="4" t="str">
        <f ca="1">position</f>
        <v/>
      </c>
      <c r="J4704" s="318"/>
      <c r="M4704" s="4"/>
      <c r="O4704" s="6"/>
      <c r="Q4704" s="20"/>
      <c r="R4704" s="5" t="str">
        <f ca="1">score</f>
        <v/>
      </c>
      <c r="S4704" s="7" t="str">
        <f ca="1">rescore_svc</f>
        <v/>
      </c>
      <c r="U4704" s="11" t="str">
        <f ca="1">price</f>
        <v/>
      </c>
      <c r="V4704" s="4"/>
      <c r="Y4704" s="388">
        <f ca="1">COUNTIFS(OFFSET($B$10, 0, 0, ROW()-9, 1), SERVICE[[#This Row],[Employee ID]], OFFSET($F$10, 0, 0, ROW()-9, 1), SERVICE[[#This Row],[Resources Role]])</f>
        <v>0</v>
      </c>
      <c r="Z4704" s="388">
        <f ca="1">COUNTIFS(OFFSET($F$10, 0, 0, ROW()-9, 1), SERVICE[[#This Row],[Resources Role]], OFFSET($H$10, 0, 0, ROW()-9, 1), SERVICE[[#This Row],[Booking]])</f>
        <v>0</v>
      </c>
    </row>
    <row r="4705" spans="1:26" x14ac:dyDescent="0.25">
      <c r="A4705" s="6" t="str">
        <f ca="1">no.</f>
        <v/>
      </c>
      <c r="E4705" s="4" t="str">
        <f ca="1">position</f>
        <v/>
      </c>
      <c r="J4705" s="318"/>
      <c r="M4705" s="4"/>
      <c r="O4705" s="6"/>
      <c r="Q4705" s="20"/>
      <c r="R4705" s="5" t="str">
        <f ca="1">score</f>
        <v/>
      </c>
      <c r="S4705" s="7" t="str">
        <f ca="1">rescore_svc</f>
        <v/>
      </c>
      <c r="U4705" s="11" t="str">
        <f ca="1">price</f>
        <v/>
      </c>
      <c r="V4705" s="4"/>
      <c r="Y4705" s="388">
        <f ca="1">COUNTIFS(OFFSET($B$10, 0, 0, ROW()-9, 1), SERVICE[[#This Row],[Employee ID]], OFFSET($F$10, 0, 0, ROW()-9, 1), SERVICE[[#This Row],[Resources Role]])</f>
        <v>0</v>
      </c>
      <c r="Z4705" s="388">
        <f ca="1">COUNTIFS(OFFSET($F$10, 0, 0, ROW()-9, 1), SERVICE[[#This Row],[Resources Role]], OFFSET($H$10, 0, 0, ROW()-9, 1), SERVICE[[#This Row],[Booking]])</f>
        <v>0</v>
      </c>
    </row>
    <row r="4706" spans="1:26" x14ac:dyDescent="0.25">
      <c r="A4706" s="6" t="str">
        <f ca="1">no.</f>
        <v/>
      </c>
      <c r="E4706" s="4" t="str">
        <f ca="1">position</f>
        <v/>
      </c>
      <c r="J4706" s="318"/>
      <c r="M4706" s="4"/>
      <c r="O4706" s="6"/>
      <c r="Q4706" s="20"/>
      <c r="R4706" s="5" t="str">
        <f ca="1">score</f>
        <v/>
      </c>
      <c r="S4706" s="7" t="str">
        <f ca="1">rescore_svc</f>
        <v/>
      </c>
      <c r="U4706" s="11" t="str">
        <f ca="1">price</f>
        <v/>
      </c>
      <c r="V4706" s="4"/>
      <c r="Y4706" s="388">
        <f ca="1">COUNTIFS(OFFSET($B$10, 0, 0, ROW()-9, 1), SERVICE[[#This Row],[Employee ID]], OFFSET($F$10, 0, 0, ROW()-9, 1), SERVICE[[#This Row],[Resources Role]])</f>
        <v>0</v>
      </c>
      <c r="Z4706" s="388">
        <f ca="1">COUNTIFS(OFFSET($F$10, 0, 0, ROW()-9, 1), SERVICE[[#This Row],[Resources Role]], OFFSET($H$10, 0, 0, ROW()-9, 1), SERVICE[[#This Row],[Booking]])</f>
        <v>0</v>
      </c>
    </row>
    <row r="4707" spans="1:26" x14ac:dyDescent="0.25">
      <c r="A4707" s="6" t="str">
        <f ca="1">no.</f>
        <v/>
      </c>
      <c r="E4707" s="4" t="str">
        <f ca="1">position</f>
        <v/>
      </c>
      <c r="J4707" s="318"/>
      <c r="M4707" s="4"/>
      <c r="O4707" s="6"/>
      <c r="Q4707" s="20"/>
      <c r="R4707" s="5" t="str">
        <f ca="1">score</f>
        <v/>
      </c>
      <c r="S4707" s="7" t="str">
        <f ca="1">rescore_svc</f>
        <v/>
      </c>
      <c r="U4707" s="11" t="str">
        <f ca="1">price</f>
        <v/>
      </c>
      <c r="V4707" s="4"/>
      <c r="Y4707" s="388">
        <f ca="1">COUNTIFS(OFFSET($B$10, 0, 0, ROW()-9, 1), SERVICE[[#This Row],[Employee ID]], OFFSET($F$10, 0, 0, ROW()-9, 1), SERVICE[[#This Row],[Resources Role]])</f>
        <v>0</v>
      </c>
      <c r="Z4707" s="388">
        <f ca="1">COUNTIFS(OFFSET($F$10, 0, 0, ROW()-9, 1), SERVICE[[#This Row],[Resources Role]], OFFSET($H$10, 0, 0, ROW()-9, 1), SERVICE[[#This Row],[Booking]])</f>
        <v>0</v>
      </c>
    </row>
    <row r="4708" spans="1:26" x14ac:dyDescent="0.25">
      <c r="A4708" s="6" t="str">
        <f ca="1">no.</f>
        <v/>
      </c>
      <c r="E4708" s="4" t="str">
        <f ca="1">position</f>
        <v/>
      </c>
      <c r="J4708" s="318"/>
      <c r="M4708" s="4"/>
      <c r="O4708" s="6"/>
      <c r="Q4708" s="20"/>
      <c r="R4708" s="5" t="str">
        <f ca="1">score</f>
        <v/>
      </c>
      <c r="S4708" s="7" t="str">
        <f ca="1">rescore_svc</f>
        <v/>
      </c>
      <c r="U4708" s="11" t="str">
        <f ca="1">price</f>
        <v/>
      </c>
      <c r="V4708" s="4"/>
      <c r="Y4708" s="388">
        <f ca="1">COUNTIFS(OFFSET($B$10, 0, 0, ROW()-9, 1), SERVICE[[#This Row],[Employee ID]], OFFSET($F$10, 0, 0, ROW()-9, 1), SERVICE[[#This Row],[Resources Role]])</f>
        <v>0</v>
      </c>
      <c r="Z4708" s="388">
        <f ca="1">COUNTIFS(OFFSET($F$10, 0, 0, ROW()-9, 1), SERVICE[[#This Row],[Resources Role]], OFFSET($H$10, 0, 0, ROW()-9, 1), SERVICE[[#This Row],[Booking]])</f>
        <v>0</v>
      </c>
    </row>
    <row r="4709" spans="1:26" x14ac:dyDescent="0.25">
      <c r="A4709" s="6" t="str">
        <f ca="1">no.</f>
        <v/>
      </c>
      <c r="E4709" s="4" t="str">
        <f ca="1">position</f>
        <v/>
      </c>
      <c r="J4709" s="318"/>
      <c r="M4709" s="4"/>
      <c r="O4709" s="6"/>
      <c r="Q4709" s="20"/>
      <c r="R4709" s="5" t="str">
        <f ca="1">score</f>
        <v/>
      </c>
      <c r="S4709" s="7" t="str">
        <f ca="1">rescore_svc</f>
        <v/>
      </c>
      <c r="U4709" s="11" t="str">
        <f ca="1">price</f>
        <v/>
      </c>
      <c r="V4709" s="4"/>
      <c r="Y4709" s="388">
        <f ca="1">COUNTIFS(OFFSET($B$10, 0, 0, ROW()-9, 1), SERVICE[[#This Row],[Employee ID]], OFFSET($F$10, 0, 0, ROW()-9, 1), SERVICE[[#This Row],[Resources Role]])</f>
        <v>0</v>
      </c>
      <c r="Z4709" s="388">
        <f ca="1">COUNTIFS(OFFSET($F$10, 0, 0, ROW()-9, 1), SERVICE[[#This Row],[Resources Role]], OFFSET($H$10, 0, 0, ROW()-9, 1), SERVICE[[#This Row],[Booking]])</f>
        <v>0</v>
      </c>
    </row>
    <row r="4710" spans="1:26" x14ac:dyDescent="0.25">
      <c r="A4710" s="6" t="str">
        <f ca="1">no.</f>
        <v/>
      </c>
      <c r="E4710" s="4" t="str">
        <f ca="1">position</f>
        <v/>
      </c>
      <c r="J4710" s="318"/>
      <c r="M4710" s="4"/>
      <c r="O4710" s="6"/>
      <c r="Q4710" s="20"/>
      <c r="R4710" s="5" t="str">
        <f ca="1">score</f>
        <v/>
      </c>
      <c r="S4710" s="7" t="str">
        <f ca="1">rescore_svc</f>
        <v/>
      </c>
      <c r="U4710" s="11" t="str">
        <f ca="1">price</f>
        <v/>
      </c>
      <c r="V4710" s="4"/>
      <c r="Y4710" s="388">
        <f ca="1">COUNTIFS(OFFSET($B$10, 0, 0, ROW()-9, 1), SERVICE[[#This Row],[Employee ID]], OFFSET($F$10, 0, 0, ROW()-9, 1), SERVICE[[#This Row],[Resources Role]])</f>
        <v>0</v>
      </c>
      <c r="Z4710" s="388">
        <f ca="1">COUNTIFS(OFFSET($F$10, 0, 0, ROW()-9, 1), SERVICE[[#This Row],[Resources Role]], OFFSET($H$10, 0, 0, ROW()-9, 1), SERVICE[[#This Row],[Booking]])</f>
        <v>0</v>
      </c>
    </row>
    <row r="4711" spans="1:26" x14ac:dyDescent="0.25">
      <c r="A4711" s="6" t="str">
        <f ca="1">no.</f>
        <v/>
      </c>
      <c r="E4711" s="4" t="str">
        <f ca="1">position</f>
        <v/>
      </c>
      <c r="J4711" s="318"/>
      <c r="M4711" s="4"/>
      <c r="O4711" s="6"/>
      <c r="Q4711" s="20"/>
      <c r="R4711" s="5" t="str">
        <f ca="1">score</f>
        <v/>
      </c>
      <c r="S4711" s="7" t="str">
        <f ca="1">rescore_svc</f>
        <v/>
      </c>
      <c r="U4711" s="11" t="str">
        <f ca="1">price</f>
        <v/>
      </c>
      <c r="V4711" s="4"/>
      <c r="Y4711" s="388">
        <f ca="1">COUNTIFS(OFFSET($B$10, 0, 0, ROW()-9, 1), SERVICE[[#This Row],[Employee ID]], OFFSET($F$10, 0, 0, ROW()-9, 1), SERVICE[[#This Row],[Resources Role]])</f>
        <v>0</v>
      </c>
      <c r="Z4711" s="388">
        <f ca="1">COUNTIFS(OFFSET($F$10, 0, 0, ROW()-9, 1), SERVICE[[#This Row],[Resources Role]], OFFSET($H$10, 0, 0, ROW()-9, 1), SERVICE[[#This Row],[Booking]])</f>
        <v>0</v>
      </c>
    </row>
    <row r="4712" spans="1:26" x14ac:dyDescent="0.25">
      <c r="A4712" s="6" t="str">
        <f ca="1">no.</f>
        <v/>
      </c>
      <c r="E4712" s="4" t="str">
        <f ca="1">position</f>
        <v/>
      </c>
      <c r="J4712" s="318"/>
      <c r="M4712" s="4"/>
      <c r="O4712" s="6"/>
      <c r="Q4712" s="20"/>
      <c r="R4712" s="5" t="str">
        <f ca="1">score</f>
        <v/>
      </c>
      <c r="S4712" s="7" t="str">
        <f ca="1">rescore_svc</f>
        <v/>
      </c>
      <c r="U4712" s="11" t="str">
        <f ca="1">price</f>
        <v/>
      </c>
      <c r="V4712" s="4"/>
      <c r="Y4712" s="388">
        <f ca="1">COUNTIFS(OFFSET($B$10, 0, 0, ROW()-9, 1), SERVICE[[#This Row],[Employee ID]], OFFSET($F$10, 0, 0, ROW()-9, 1), SERVICE[[#This Row],[Resources Role]])</f>
        <v>0</v>
      </c>
      <c r="Z4712" s="388">
        <f ca="1">COUNTIFS(OFFSET($F$10, 0, 0, ROW()-9, 1), SERVICE[[#This Row],[Resources Role]], OFFSET($H$10, 0, 0, ROW()-9, 1), SERVICE[[#This Row],[Booking]])</f>
        <v>0</v>
      </c>
    </row>
    <row r="4713" spans="1:26" x14ac:dyDescent="0.25">
      <c r="A4713" s="6" t="str">
        <f ca="1">no.</f>
        <v/>
      </c>
      <c r="E4713" s="4" t="str">
        <f ca="1">position</f>
        <v/>
      </c>
      <c r="J4713" s="318"/>
      <c r="M4713" s="4"/>
      <c r="O4713" s="6"/>
      <c r="Q4713" s="20"/>
      <c r="R4713" s="5" t="str">
        <f ca="1">score</f>
        <v/>
      </c>
      <c r="S4713" s="7" t="str">
        <f ca="1">rescore_svc</f>
        <v/>
      </c>
      <c r="U4713" s="11" t="str">
        <f ca="1">price</f>
        <v/>
      </c>
      <c r="V4713" s="4"/>
      <c r="Y4713" s="388">
        <f ca="1">COUNTIFS(OFFSET($B$10, 0, 0, ROW()-9, 1), SERVICE[[#This Row],[Employee ID]], OFFSET($F$10, 0, 0, ROW()-9, 1), SERVICE[[#This Row],[Resources Role]])</f>
        <v>0</v>
      </c>
      <c r="Z4713" s="388">
        <f ca="1">COUNTIFS(OFFSET($F$10, 0, 0, ROW()-9, 1), SERVICE[[#This Row],[Resources Role]], OFFSET($H$10, 0, 0, ROW()-9, 1), SERVICE[[#This Row],[Booking]])</f>
        <v>0</v>
      </c>
    </row>
    <row r="4714" spans="1:26" x14ac:dyDescent="0.25">
      <c r="A4714" s="6" t="str">
        <f ca="1">no.</f>
        <v/>
      </c>
      <c r="E4714" s="4" t="str">
        <f ca="1">position</f>
        <v/>
      </c>
      <c r="J4714" s="318"/>
      <c r="M4714" s="4"/>
      <c r="O4714" s="6"/>
      <c r="Q4714" s="20"/>
      <c r="R4714" s="5" t="str">
        <f ca="1">score</f>
        <v/>
      </c>
      <c r="S4714" s="7" t="str">
        <f ca="1">rescore_svc</f>
        <v/>
      </c>
      <c r="U4714" s="11" t="str">
        <f ca="1">price</f>
        <v/>
      </c>
      <c r="V4714" s="4"/>
      <c r="Y4714" s="388">
        <f ca="1">COUNTIFS(OFFSET($B$10, 0, 0, ROW()-9, 1), SERVICE[[#This Row],[Employee ID]], OFFSET($F$10, 0, 0, ROW()-9, 1), SERVICE[[#This Row],[Resources Role]])</f>
        <v>0</v>
      </c>
      <c r="Z4714" s="388">
        <f ca="1">COUNTIFS(OFFSET($F$10, 0, 0, ROW()-9, 1), SERVICE[[#This Row],[Resources Role]], OFFSET($H$10, 0, 0, ROW()-9, 1), SERVICE[[#This Row],[Booking]])</f>
        <v>0</v>
      </c>
    </row>
    <row r="4715" spans="1:26" x14ac:dyDescent="0.25">
      <c r="A4715" s="6" t="str">
        <f ca="1">no.</f>
        <v/>
      </c>
      <c r="E4715" s="4" t="str">
        <f ca="1">position</f>
        <v/>
      </c>
      <c r="J4715" s="318"/>
      <c r="M4715" s="4"/>
      <c r="O4715" s="6"/>
      <c r="Q4715" s="20"/>
      <c r="R4715" s="5" t="str">
        <f ca="1">score</f>
        <v/>
      </c>
      <c r="S4715" s="7" t="str">
        <f ca="1">rescore_svc</f>
        <v/>
      </c>
      <c r="U4715" s="11" t="str">
        <f ca="1">price</f>
        <v/>
      </c>
      <c r="V4715" s="4"/>
      <c r="Y4715" s="388">
        <f ca="1">COUNTIFS(OFFSET($B$10, 0, 0, ROW()-9, 1), SERVICE[[#This Row],[Employee ID]], OFFSET($F$10, 0, 0, ROW()-9, 1), SERVICE[[#This Row],[Resources Role]])</f>
        <v>0</v>
      </c>
      <c r="Z4715" s="388">
        <f ca="1">COUNTIFS(OFFSET($F$10, 0, 0, ROW()-9, 1), SERVICE[[#This Row],[Resources Role]], OFFSET($H$10, 0, 0, ROW()-9, 1), SERVICE[[#This Row],[Booking]])</f>
        <v>0</v>
      </c>
    </row>
    <row r="4716" spans="1:26" x14ac:dyDescent="0.25">
      <c r="A4716" s="6" t="str">
        <f ca="1">no.</f>
        <v/>
      </c>
      <c r="E4716" s="4" t="str">
        <f ca="1">position</f>
        <v/>
      </c>
      <c r="J4716" s="318"/>
      <c r="M4716" s="4"/>
      <c r="O4716" s="6"/>
      <c r="Q4716" s="20"/>
      <c r="R4716" s="5" t="str">
        <f ca="1">score</f>
        <v/>
      </c>
      <c r="S4716" s="7" t="str">
        <f ca="1">rescore_svc</f>
        <v/>
      </c>
      <c r="U4716" s="11" t="str">
        <f ca="1">price</f>
        <v/>
      </c>
      <c r="V4716" s="4"/>
      <c r="Y4716" s="388">
        <f ca="1">COUNTIFS(OFFSET($B$10, 0, 0, ROW()-9, 1), SERVICE[[#This Row],[Employee ID]], OFFSET($F$10, 0, 0, ROW()-9, 1), SERVICE[[#This Row],[Resources Role]])</f>
        <v>0</v>
      </c>
      <c r="Z4716" s="388">
        <f ca="1">COUNTIFS(OFFSET($F$10, 0, 0, ROW()-9, 1), SERVICE[[#This Row],[Resources Role]], OFFSET($H$10, 0, 0, ROW()-9, 1), SERVICE[[#This Row],[Booking]])</f>
        <v>0</v>
      </c>
    </row>
    <row r="4717" spans="1:26" x14ac:dyDescent="0.25">
      <c r="A4717" s="6" t="str">
        <f ca="1">no.</f>
        <v/>
      </c>
      <c r="E4717" s="4" t="str">
        <f ca="1">position</f>
        <v/>
      </c>
      <c r="J4717" s="318"/>
      <c r="M4717" s="4"/>
      <c r="O4717" s="6"/>
      <c r="Q4717" s="20"/>
      <c r="R4717" s="5" t="str">
        <f ca="1">score</f>
        <v/>
      </c>
      <c r="S4717" s="7" t="str">
        <f ca="1">rescore_svc</f>
        <v/>
      </c>
      <c r="U4717" s="11" t="str">
        <f ca="1">price</f>
        <v/>
      </c>
      <c r="V4717" s="4"/>
      <c r="Y4717" s="388">
        <f ca="1">COUNTIFS(OFFSET($B$10, 0, 0, ROW()-9, 1), SERVICE[[#This Row],[Employee ID]], OFFSET($F$10, 0, 0, ROW()-9, 1), SERVICE[[#This Row],[Resources Role]])</f>
        <v>0</v>
      </c>
      <c r="Z4717" s="388">
        <f ca="1">COUNTIFS(OFFSET($F$10, 0, 0, ROW()-9, 1), SERVICE[[#This Row],[Resources Role]], OFFSET($H$10, 0, 0, ROW()-9, 1), SERVICE[[#This Row],[Booking]])</f>
        <v>0</v>
      </c>
    </row>
    <row r="4718" spans="1:26" x14ac:dyDescent="0.25">
      <c r="A4718" s="6" t="str">
        <f ca="1">no.</f>
        <v/>
      </c>
      <c r="E4718" s="4" t="str">
        <f ca="1">position</f>
        <v/>
      </c>
      <c r="J4718" s="318"/>
      <c r="M4718" s="4"/>
      <c r="O4718" s="6"/>
      <c r="Q4718" s="20"/>
      <c r="R4718" s="5" t="str">
        <f ca="1">score</f>
        <v/>
      </c>
      <c r="S4718" s="7" t="str">
        <f ca="1">rescore_svc</f>
        <v/>
      </c>
      <c r="U4718" s="11" t="str">
        <f ca="1">price</f>
        <v/>
      </c>
      <c r="V4718" s="4"/>
      <c r="Y4718" s="388">
        <f ca="1">COUNTIFS(OFFSET($B$10, 0, 0, ROW()-9, 1), SERVICE[[#This Row],[Employee ID]], OFFSET($F$10, 0, 0, ROW()-9, 1), SERVICE[[#This Row],[Resources Role]])</f>
        <v>0</v>
      </c>
      <c r="Z4718" s="388">
        <f ca="1">COUNTIFS(OFFSET($F$10, 0, 0, ROW()-9, 1), SERVICE[[#This Row],[Resources Role]], OFFSET($H$10, 0, 0, ROW()-9, 1), SERVICE[[#This Row],[Booking]])</f>
        <v>0</v>
      </c>
    </row>
    <row r="4719" spans="1:26" x14ac:dyDescent="0.25">
      <c r="A4719" s="6" t="str">
        <f ca="1">no.</f>
        <v/>
      </c>
      <c r="E4719" s="4" t="str">
        <f ca="1">position</f>
        <v/>
      </c>
      <c r="J4719" s="318"/>
      <c r="M4719" s="4"/>
      <c r="O4719" s="6"/>
      <c r="Q4719" s="20"/>
      <c r="R4719" s="5" t="str">
        <f ca="1">score</f>
        <v/>
      </c>
      <c r="S4719" s="7" t="str">
        <f ca="1">rescore_svc</f>
        <v/>
      </c>
      <c r="U4719" s="11" t="str">
        <f ca="1">price</f>
        <v/>
      </c>
      <c r="V4719" s="4"/>
      <c r="Y4719" s="388">
        <f ca="1">COUNTIFS(OFFSET($B$10, 0, 0, ROW()-9, 1), SERVICE[[#This Row],[Employee ID]], OFFSET($F$10, 0, 0, ROW()-9, 1), SERVICE[[#This Row],[Resources Role]])</f>
        <v>0</v>
      </c>
      <c r="Z4719" s="388">
        <f ca="1">COUNTIFS(OFFSET($F$10, 0, 0, ROW()-9, 1), SERVICE[[#This Row],[Resources Role]], OFFSET($H$10, 0, 0, ROW()-9, 1), SERVICE[[#This Row],[Booking]])</f>
        <v>0</v>
      </c>
    </row>
    <row r="4720" spans="1:26" x14ac:dyDescent="0.25">
      <c r="A4720" s="6" t="str">
        <f ca="1">no.</f>
        <v/>
      </c>
      <c r="E4720" s="4" t="str">
        <f ca="1">position</f>
        <v/>
      </c>
      <c r="J4720" s="318"/>
      <c r="M4720" s="4"/>
      <c r="O4720" s="6"/>
      <c r="Q4720" s="20"/>
      <c r="R4720" s="5" t="str">
        <f ca="1">score</f>
        <v/>
      </c>
      <c r="S4720" s="7" t="str">
        <f ca="1">rescore_svc</f>
        <v/>
      </c>
      <c r="U4720" s="11" t="str">
        <f ca="1">price</f>
        <v/>
      </c>
      <c r="V4720" s="4"/>
      <c r="Y4720" s="388">
        <f ca="1">COUNTIFS(OFFSET($B$10, 0, 0, ROW()-9, 1), SERVICE[[#This Row],[Employee ID]], OFFSET($F$10, 0, 0, ROW()-9, 1), SERVICE[[#This Row],[Resources Role]])</f>
        <v>0</v>
      </c>
      <c r="Z4720" s="388">
        <f ca="1">COUNTIFS(OFFSET($F$10, 0, 0, ROW()-9, 1), SERVICE[[#This Row],[Resources Role]], OFFSET($H$10, 0, 0, ROW()-9, 1), SERVICE[[#This Row],[Booking]])</f>
        <v>0</v>
      </c>
    </row>
    <row r="4721" spans="1:26" x14ac:dyDescent="0.25">
      <c r="A4721" s="6" t="str">
        <f ca="1">no.</f>
        <v/>
      </c>
      <c r="E4721" s="4" t="str">
        <f ca="1">position</f>
        <v/>
      </c>
      <c r="J4721" s="318"/>
      <c r="M4721" s="4"/>
      <c r="O4721" s="6"/>
      <c r="Q4721" s="20"/>
      <c r="R4721" s="5" t="str">
        <f ca="1">score</f>
        <v/>
      </c>
      <c r="S4721" s="7" t="str">
        <f ca="1">rescore_svc</f>
        <v/>
      </c>
      <c r="U4721" s="11" t="str">
        <f ca="1">price</f>
        <v/>
      </c>
      <c r="V4721" s="4"/>
      <c r="Y4721" s="388">
        <f ca="1">COUNTIFS(OFFSET($B$10, 0, 0, ROW()-9, 1), SERVICE[[#This Row],[Employee ID]], OFFSET($F$10, 0, 0, ROW()-9, 1), SERVICE[[#This Row],[Resources Role]])</f>
        <v>0</v>
      </c>
      <c r="Z4721" s="388">
        <f ca="1">COUNTIFS(OFFSET($F$10, 0, 0, ROW()-9, 1), SERVICE[[#This Row],[Resources Role]], OFFSET($H$10, 0, 0, ROW()-9, 1), SERVICE[[#This Row],[Booking]])</f>
        <v>0</v>
      </c>
    </row>
    <row r="4722" spans="1:26" x14ac:dyDescent="0.25">
      <c r="A4722" s="6" t="str">
        <f ca="1">no.</f>
        <v/>
      </c>
      <c r="E4722" s="4" t="str">
        <f ca="1">position</f>
        <v/>
      </c>
      <c r="J4722" s="318"/>
      <c r="M4722" s="4"/>
      <c r="O4722" s="6"/>
      <c r="Q4722" s="20"/>
      <c r="R4722" s="5" t="str">
        <f ca="1">score</f>
        <v/>
      </c>
      <c r="S4722" s="7" t="str">
        <f ca="1">rescore_svc</f>
        <v/>
      </c>
      <c r="U4722" s="11" t="str">
        <f ca="1">price</f>
        <v/>
      </c>
      <c r="V4722" s="4"/>
      <c r="Y4722" s="388">
        <f ca="1">COUNTIFS(OFFSET($B$10, 0, 0, ROW()-9, 1), SERVICE[[#This Row],[Employee ID]], OFFSET($F$10, 0, 0, ROW()-9, 1), SERVICE[[#This Row],[Resources Role]])</f>
        <v>0</v>
      </c>
      <c r="Z4722" s="388">
        <f ca="1">COUNTIFS(OFFSET($F$10, 0, 0, ROW()-9, 1), SERVICE[[#This Row],[Resources Role]], OFFSET($H$10, 0, 0, ROW()-9, 1), SERVICE[[#This Row],[Booking]])</f>
        <v>0</v>
      </c>
    </row>
    <row r="4723" spans="1:26" x14ac:dyDescent="0.25">
      <c r="A4723" s="6" t="str">
        <f ca="1">no.</f>
        <v/>
      </c>
      <c r="E4723" s="4" t="str">
        <f ca="1">position</f>
        <v/>
      </c>
      <c r="J4723" s="318"/>
      <c r="M4723" s="4"/>
      <c r="O4723" s="6"/>
      <c r="Q4723" s="20"/>
      <c r="R4723" s="5" t="str">
        <f ca="1">score</f>
        <v/>
      </c>
      <c r="S4723" s="7" t="str">
        <f ca="1">rescore_svc</f>
        <v/>
      </c>
      <c r="U4723" s="11" t="str">
        <f ca="1">price</f>
        <v/>
      </c>
      <c r="V4723" s="4"/>
      <c r="Y4723" s="388">
        <f ca="1">COUNTIFS(OFFSET($B$10, 0, 0, ROW()-9, 1), SERVICE[[#This Row],[Employee ID]], OFFSET($F$10, 0, 0, ROW()-9, 1), SERVICE[[#This Row],[Resources Role]])</f>
        <v>0</v>
      </c>
      <c r="Z4723" s="388">
        <f ca="1">COUNTIFS(OFFSET($F$10, 0, 0, ROW()-9, 1), SERVICE[[#This Row],[Resources Role]], OFFSET($H$10, 0, 0, ROW()-9, 1), SERVICE[[#This Row],[Booking]])</f>
        <v>0</v>
      </c>
    </row>
    <row r="4724" spans="1:26" x14ac:dyDescent="0.25">
      <c r="A4724" s="6" t="str">
        <f ca="1">no.</f>
        <v/>
      </c>
      <c r="E4724" s="4" t="str">
        <f ca="1">position</f>
        <v/>
      </c>
      <c r="J4724" s="318"/>
      <c r="M4724" s="4"/>
      <c r="O4724" s="6"/>
      <c r="Q4724" s="20"/>
      <c r="R4724" s="5" t="str">
        <f ca="1">score</f>
        <v/>
      </c>
      <c r="S4724" s="7" t="str">
        <f ca="1">rescore_svc</f>
        <v/>
      </c>
      <c r="U4724" s="11" t="str">
        <f ca="1">price</f>
        <v/>
      </c>
      <c r="V4724" s="4"/>
      <c r="Y4724" s="388">
        <f ca="1">COUNTIFS(OFFSET($B$10, 0, 0, ROW()-9, 1), SERVICE[[#This Row],[Employee ID]], OFFSET($F$10, 0, 0, ROW()-9, 1), SERVICE[[#This Row],[Resources Role]])</f>
        <v>0</v>
      </c>
      <c r="Z4724" s="388">
        <f ca="1">COUNTIFS(OFFSET($F$10, 0, 0, ROW()-9, 1), SERVICE[[#This Row],[Resources Role]], OFFSET($H$10, 0, 0, ROW()-9, 1), SERVICE[[#This Row],[Booking]])</f>
        <v>0</v>
      </c>
    </row>
    <row r="4725" spans="1:26" x14ac:dyDescent="0.25">
      <c r="A4725" s="6" t="str">
        <f ca="1">no.</f>
        <v/>
      </c>
      <c r="E4725" s="4" t="str">
        <f ca="1">position</f>
        <v/>
      </c>
      <c r="J4725" s="318"/>
      <c r="M4725" s="4"/>
      <c r="O4725" s="6"/>
      <c r="Q4725" s="20"/>
      <c r="R4725" s="5" t="str">
        <f ca="1">score</f>
        <v/>
      </c>
      <c r="S4725" s="7" t="str">
        <f ca="1">rescore_svc</f>
        <v/>
      </c>
      <c r="U4725" s="11" t="str">
        <f ca="1">price</f>
        <v/>
      </c>
      <c r="V4725" s="4"/>
      <c r="Y4725" s="388">
        <f ca="1">COUNTIFS(OFFSET($B$10, 0, 0, ROW()-9, 1), SERVICE[[#This Row],[Employee ID]], OFFSET($F$10, 0, 0, ROW()-9, 1), SERVICE[[#This Row],[Resources Role]])</f>
        <v>0</v>
      </c>
      <c r="Z4725" s="388">
        <f ca="1">COUNTIFS(OFFSET($F$10, 0, 0, ROW()-9, 1), SERVICE[[#This Row],[Resources Role]], OFFSET($H$10, 0, 0, ROW()-9, 1), SERVICE[[#This Row],[Booking]])</f>
        <v>0</v>
      </c>
    </row>
    <row r="4726" spans="1:26" x14ac:dyDescent="0.25">
      <c r="A4726" s="6" t="str">
        <f ca="1">no.</f>
        <v/>
      </c>
      <c r="E4726" s="4" t="str">
        <f ca="1">position</f>
        <v/>
      </c>
      <c r="J4726" s="318"/>
      <c r="M4726" s="4"/>
      <c r="O4726" s="6"/>
      <c r="Q4726" s="20"/>
      <c r="R4726" s="5" t="str">
        <f ca="1">score</f>
        <v/>
      </c>
      <c r="S4726" s="7" t="str">
        <f ca="1">rescore_svc</f>
        <v/>
      </c>
      <c r="U4726" s="11" t="str">
        <f ca="1">price</f>
        <v/>
      </c>
      <c r="V4726" s="4"/>
      <c r="Y4726" s="388">
        <f ca="1">COUNTIFS(OFFSET($B$10, 0, 0, ROW()-9, 1), SERVICE[[#This Row],[Employee ID]], OFFSET($F$10, 0, 0, ROW()-9, 1), SERVICE[[#This Row],[Resources Role]])</f>
        <v>0</v>
      </c>
      <c r="Z4726" s="388">
        <f ca="1">COUNTIFS(OFFSET($F$10, 0, 0, ROW()-9, 1), SERVICE[[#This Row],[Resources Role]], OFFSET($H$10, 0, 0, ROW()-9, 1), SERVICE[[#This Row],[Booking]])</f>
        <v>0</v>
      </c>
    </row>
    <row r="4727" spans="1:26" x14ac:dyDescent="0.25">
      <c r="A4727" s="6" t="str">
        <f ca="1">no.</f>
        <v/>
      </c>
      <c r="E4727" s="4" t="str">
        <f ca="1">position</f>
        <v/>
      </c>
      <c r="J4727" s="318"/>
      <c r="M4727" s="4"/>
      <c r="O4727" s="6"/>
      <c r="Q4727" s="20"/>
      <c r="R4727" s="5" t="str">
        <f ca="1">score</f>
        <v/>
      </c>
      <c r="S4727" s="7" t="str">
        <f ca="1">rescore_svc</f>
        <v/>
      </c>
      <c r="U4727" s="11" t="str">
        <f ca="1">price</f>
        <v/>
      </c>
      <c r="V4727" s="4"/>
      <c r="Y4727" s="388">
        <f ca="1">COUNTIFS(OFFSET($B$10, 0, 0, ROW()-9, 1), SERVICE[[#This Row],[Employee ID]], OFFSET($F$10, 0, 0, ROW()-9, 1), SERVICE[[#This Row],[Resources Role]])</f>
        <v>0</v>
      </c>
      <c r="Z4727" s="388">
        <f ca="1">COUNTIFS(OFFSET($F$10, 0, 0, ROW()-9, 1), SERVICE[[#This Row],[Resources Role]], OFFSET($H$10, 0, 0, ROW()-9, 1), SERVICE[[#This Row],[Booking]])</f>
        <v>0</v>
      </c>
    </row>
    <row r="4728" spans="1:26" x14ac:dyDescent="0.25">
      <c r="A4728" s="6" t="str">
        <f ca="1">no.</f>
        <v/>
      </c>
      <c r="E4728" s="4" t="str">
        <f ca="1">position</f>
        <v/>
      </c>
      <c r="J4728" s="318"/>
      <c r="M4728" s="4"/>
      <c r="O4728" s="6"/>
      <c r="Q4728" s="20"/>
      <c r="R4728" s="5" t="str">
        <f ca="1">score</f>
        <v/>
      </c>
      <c r="S4728" s="7" t="str">
        <f ca="1">rescore_svc</f>
        <v/>
      </c>
      <c r="U4728" s="11" t="str">
        <f ca="1">price</f>
        <v/>
      </c>
      <c r="V4728" s="4"/>
      <c r="Y4728" s="388">
        <f ca="1">COUNTIFS(OFFSET($B$10, 0, 0, ROW()-9, 1), SERVICE[[#This Row],[Employee ID]], OFFSET($F$10, 0, 0, ROW()-9, 1), SERVICE[[#This Row],[Resources Role]])</f>
        <v>0</v>
      </c>
      <c r="Z4728" s="388">
        <f ca="1">COUNTIFS(OFFSET($F$10, 0, 0, ROW()-9, 1), SERVICE[[#This Row],[Resources Role]], OFFSET($H$10, 0, 0, ROW()-9, 1), SERVICE[[#This Row],[Booking]])</f>
        <v>0</v>
      </c>
    </row>
    <row r="4729" spans="1:26" x14ac:dyDescent="0.25">
      <c r="A4729" s="6" t="str">
        <f ca="1">no.</f>
        <v/>
      </c>
      <c r="E4729" s="4" t="str">
        <f ca="1">position</f>
        <v/>
      </c>
      <c r="J4729" s="318"/>
      <c r="M4729" s="4"/>
      <c r="O4729" s="6"/>
      <c r="Q4729" s="20"/>
      <c r="R4729" s="5" t="str">
        <f ca="1">score</f>
        <v/>
      </c>
      <c r="S4729" s="7" t="str">
        <f ca="1">rescore_svc</f>
        <v/>
      </c>
      <c r="U4729" s="11" t="str">
        <f ca="1">price</f>
        <v/>
      </c>
      <c r="V4729" s="4"/>
      <c r="Y4729" s="388">
        <f ca="1">COUNTIFS(OFFSET($B$10, 0, 0, ROW()-9, 1), SERVICE[[#This Row],[Employee ID]], OFFSET($F$10, 0, 0, ROW()-9, 1), SERVICE[[#This Row],[Resources Role]])</f>
        <v>0</v>
      </c>
      <c r="Z4729" s="388">
        <f ca="1">COUNTIFS(OFFSET($F$10, 0, 0, ROW()-9, 1), SERVICE[[#This Row],[Resources Role]], OFFSET($H$10, 0, 0, ROW()-9, 1), SERVICE[[#This Row],[Booking]])</f>
        <v>0</v>
      </c>
    </row>
    <row r="4730" spans="1:26" x14ac:dyDescent="0.25">
      <c r="A4730" s="6" t="str">
        <f ca="1">no.</f>
        <v/>
      </c>
      <c r="E4730" s="4" t="str">
        <f ca="1">position</f>
        <v/>
      </c>
      <c r="J4730" s="318"/>
      <c r="M4730" s="4"/>
      <c r="O4730" s="6"/>
      <c r="Q4730" s="20"/>
      <c r="R4730" s="5" t="str">
        <f ca="1">score</f>
        <v/>
      </c>
      <c r="S4730" s="7" t="str">
        <f ca="1">rescore_svc</f>
        <v/>
      </c>
      <c r="U4730" s="11" t="str">
        <f ca="1">price</f>
        <v/>
      </c>
      <c r="V4730" s="4"/>
      <c r="Y4730" s="388">
        <f ca="1">COUNTIFS(OFFSET($B$10, 0, 0, ROW()-9, 1), SERVICE[[#This Row],[Employee ID]], OFFSET($F$10, 0, 0, ROW()-9, 1), SERVICE[[#This Row],[Resources Role]])</f>
        <v>0</v>
      </c>
      <c r="Z4730" s="388">
        <f ca="1">COUNTIFS(OFFSET($F$10, 0, 0, ROW()-9, 1), SERVICE[[#This Row],[Resources Role]], OFFSET($H$10, 0, 0, ROW()-9, 1), SERVICE[[#This Row],[Booking]])</f>
        <v>0</v>
      </c>
    </row>
    <row r="4731" spans="1:26" x14ac:dyDescent="0.25">
      <c r="A4731" s="6" t="str">
        <f ca="1">no.</f>
        <v/>
      </c>
      <c r="E4731" s="4" t="str">
        <f ca="1">position</f>
        <v/>
      </c>
      <c r="J4731" s="318"/>
      <c r="M4731" s="4"/>
      <c r="O4731" s="6"/>
      <c r="Q4731" s="20"/>
      <c r="R4731" s="5" t="str">
        <f ca="1">score</f>
        <v/>
      </c>
      <c r="S4731" s="7" t="str">
        <f ca="1">rescore_svc</f>
        <v/>
      </c>
      <c r="U4731" s="11" t="str">
        <f ca="1">price</f>
        <v/>
      </c>
      <c r="V4731" s="4"/>
      <c r="Y4731" s="388">
        <f ca="1">COUNTIFS(OFFSET($B$10, 0, 0, ROW()-9, 1), SERVICE[[#This Row],[Employee ID]], OFFSET($F$10, 0, 0, ROW()-9, 1), SERVICE[[#This Row],[Resources Role]])</f>
        <v>0</v>
      </c>
      <c r="Z4731" s="388">
        <f ca="1">COUNTIFS(OFFSET($F$10, 0, 0, ROW()-9, 1), SERVICE[[#This Row],[Resources Role]], OFFSET($H$10, 0, 0, ROW()-9, 1), SERVICE[[#This Row],[Booking]])</f>
        <v>0</v>
      </c>
    </row>
    <row r="4732" spans="1:26" x14ac:dyDescent="0.25">
      <c r="A4732" s="6" t="str">
        <f ca="1">no.</f>
        <v/>
      </c>
      <c r="E4732" s="4" t="str">
        <f ca="1">position</f>
        <v/>
      </c>
      <c r="J4732" s="318"/>
      <c r="M4732" s="4"/>
      <c r="O4732" s="6"/>
      <c r="Q4732" s="20"/>
      <c r="R4732" s="5" t="str">
        <f ca="1">score</f>
        <v/>
      </c>
      <c r="S4732" s="7" t="str">
        <f ca="1">rescore_svc</f>
        <v/>
      </c>
      <c r="U4732" s="11" t="str">
        <f ca="1">price</f>
        <v/>
      </c>
      <c r="V4732" s="4"/>
      <c r="Y4732" s="388">
        <f ca="1">COUNTIFS(OFFSET($B$10, 0, 0, ROW()-9, 1), SERVICE[[#This Row],[Employee ID]], OFFSET($F$10, 0, 0, ROW()-9, 1), SERVICE[[#This Row],[Resources Role]])</f>
        <v>0</v>
      </c>
      <c r="Z4732" s="388">
        <f ca="1">COUNTIFS(OFFSET($F$10, 0, 0, ROW()-9, 1), SERVICE[[#This Row],[Resources Role]], OFFSET($H$10, 0, 0, ROW()-9, 1), SERVICE[[#This Row],[Booking]])</f>
        <v>0</v>
      </c>
    </row>
    <row r="4733" spans="1:26" x14ac:dyDescent="0.25">
      <c r="A4733" s="6" t="str">
        <f ca="1">no.</f>
        <v/>
      </c>
      <c r="E4733" s="4" t="str">
        <f ca="1">position</f>
        <v/>
      </c>
      <c r="J4733" s="318"/>
      <c r="M4733" s="4"/>
      <c r="O4733" s="6"/>
      <c r="Q4733" s="20"/>
      <c r="R4733" s="5" t="str">
        <f ca="1">score</f>
        <v/>
      </c>
      <c r="S4733" s="7" t="str">
        <f ca="1">rescore_svc</f>
        <v/>
      </c>
      <c r="U4733" s="11" t="str">
        <f ca="1">price</f>
        <v/>
      </c>
      <c r="V4733" s="4"/>
      <c r="Y4733" s="388">
        <f ca="1">COUNTIFS(OFFSET($B$10, 0, 0, ROW()-9, 1), SERVICE[[#This Row],[Employee ID]], OFFSET($F$10, 0, 0, ROW()-9, 1), SERVICE[[#This Row],[Resources Role]])</f>
        <v>0</v>
      </c>
      <c r="Z4733" s="388">
        <f ca="1">COUNTIFS(OFFSET($F$10, 0, 0, ROW()-9, 1), SERVICE[[#This Row],[Resources Role]], OFFSET($H$10, 0, 0, ROW()-9, 1), SERVICE[[#This Row],[Booking]])</f>
        <v>0</v>
      </c>
    </row>
    <row r="4734" spans="1:26" x14ac:dyDescent="0.25">
      <c r="A4734" s="6" t="str">
        <f ca="1">no.</f>
        <v/>
      </c>
      <c r="E4734" s="4" t="str">
        <f ca="1">position</f>
        <v/>
      </c>
      <c r="J4734" s="318"/>
      <c r="M4734" s="4"/>
      <c r="O4734" s="6"/>
      <c r="Q4734" s="20"/>
      <c r="R4734" s="5" t="str">
        <f ca="1">score</f>
        <v/>
      </c>
      <c r="S4734" s="7" t="str">
        <f ca="1">rescore_svc</f>
        <v/>
      </c>
      <c r="U4734" s="11" t="str">
        <f ca="1">price</f>
        <v/>
      </c>
      <c r="V4734" s="4"/>
      <c r="Y4734" s="388">
        <f ca="1">COUNTIFS(OFFSET($B$10, 0, 0, ROW()-9, 1), SERVICE[[#This Row],[Employee ID]], OFFSET($F$10, 0, 0, ROW()-9, 1), SERVICE[[#This Row],[Resources Role]])</f>
        <v>0</v>
      </c>
      <c r="Z4734" s="388">
        <f ca="1">COUNTIFS(OFFSET($F$10, 0, 0, ROW()-9, 1), SERVICE[[#This Row],[Resources Role]], OFFSET($H$10, 0, 0, ROW()-9, 1), SERVICE[[#This Row],[Booking]])</f>
        <v>0</v>
      </c>
    </row>
    <row r="4735" spans="1:26" x14ac:dyDescent="0.25">
      <c r="A4735" s="6" t="str">
        <f ca="1">no.</f>
        <v/>
      </c>
      <c r="E4735" s="4" t="str">
        <f ca="1">position</f>
        <v/>
      </c>
      <c r="J4735" s="318"/>
      <c r="M4735" s="4"/>
      <c r="O4735" s="6"/>
      <c r="Q4735" s="20"/>
      <c r="R4735" s="5" t="str">
        <f ca="1">score</f>
        <v/>
      </c>
      <c r="S4735" s="7" t="str">
        <f ca="1">rescore_svc</f>
        <v/>
      </c>
      <c r="U4735" s="11" t="str">
        <f ca="1">price</f>
        <v/>
      </c>
      <c r="V4735" s="4"/>
      <c r="Y4735" s="388">
        <f ca="1">COUNTIFS(OFFSET($B$10, 0, 0, ROW()-9, 1), SERVICE[[#This Row],[Employee ID]], OFFSET($F$10, 0, 0, ROW()-9, 1), SERVICE[[#This Row],[Resources Role]])</f>
        <v>0</v>
      </c>
      <c r="Z4735" s="388">
        <f ca="1">COUNTIFS(OFFSET($F$10, 0, 0, ROW()-9, 1), SERVICE[[#This Row],[Resources Role]], OFFSET($H$10, 0, 0, ROW()-9, 1), SERVICE[[#This Row],[Booking]])</f>
        <v>0</v>
      </c>
    </row>
    <row r="4736" spans="1:26" x14ac:dyDescent="0.25">
      <c r="A4736" s="6" t="str">
        <f ca="1">no.</f>
        <v/>
      </c>
      <c r="E4736" s="4" t="str">
        <f ca="1">position</f>
        <v/>
      </c>
      <c r="J4736" s="318"/>
      <c r="M4736" s="4"/>
      <c r="O4736" s="6"/>
      <c r="Q4736" s="20"/>
      <c r="R4736" s="5" t="str">
        <f ca="1">score</f>
        <v/>
      </c>
      <c r="S4736" s="7" t="str">
        <f ca="1">rescore_svc</f>
        <v/>
      </c>
      <c r="U4736" s="11" t="str">
        <f ca="1">price</f>
        <v/>
      </c>
      <c r="V4736" s="4"/>
      <c r="Y4736" s="388">
        <f ca="1">COUNTIFS(OFFSET($B$10, 0, 0, ROW()-9, 1), SERVICE[[#This Row],[Employee ID]], OFFSET($F$10, 0, 0, ROW()-9, 1), SERVICE[[#This Row],[Resources Role]])</f>
        <v>0</v>
      </c>
      <c r="Z4736" s="388">
        <f ca="1">COUNTIFS(OFFSET($F$10, 0, 0, ROW()-9, 1), SERVICE[[#This Row],[Resources Role]], OFFSET($H$10, 0, 0, ROW()-9, 1), SERVICE[[#This Row],[Booking]])</f>
        <v>0</v>
      </c>
    </row>
    <row r="4737" spans="1:26" x14ac:dyDescent="0.25">
      <c r="A4737" s="6" t="str">
        <f ca="1">no.</f>
        <v/>
      </c>
      <c r="E4737" s="4" t="str">
        <f ca="1">position</f>
        <v/>
      </c>
      <c r="J4737" s="318"/>
      <c r="M4737" s="4"/>
      <c r="O4737" s="6"/>
      <c r="Q4737" s="20"/>
      <c r="R4737" s="5" t="str">
        <f ca="1">score</f>
        <v/>
      </c>
      <c r="S4737" s="7" t="str">
        <f ca="1">rescore_svc</f>
        <v/>
      </c>
      <c r="U4737" s="11" t="str">
        <f ca="1">price</f>
        <v/>
      </c>
      <c r="V4737" s="4"/>
      <c r="Y4737" s="388">
        <f ca="1">COUNTIFS(OFFSET($B$10, 0, 0, ROW()-9, 1), SERVICE[[#This Row],[Employee ID]], OFFSET($F$10, 0, 0, ROW()-9, 1), SERVICE[[#This Row],[Resources Role]])</f>
        <v>0</v>
      </c>
      <c r="Z4737" s="388">
        <f ca="1">COUNTIFS(OFFSET($F$10, 0, 0, ROW()-9, 1), SERVICE[[#This Row],[Resources Role]], OFFSET($H$10, 0, 0, ROW()-9, 1), SERVICE[[#This Row],[Booking]])</f>
        <v>0</v>
      </c>
    </row>
    <row r="4738" spans="1:26" x14ac:dyDescent="0.25">
      <c r="A4738" s="6" t="str">
        <f ca="1">no.</f>
        <v/>
      </c>
      <c r="E4738" s="4" t="str">
        <f ca="1">position</f>
        <v/>
      </c>
      <c r="J4738" s="318"/>
      <c r="M4738" s="4"/>
      <c r="O4738" s="6"/>
      <c r="Q4738" s="20"/>
      <c r="R4738" s="5" t="str">
        <f ca="1">score</f>
        <v/>
      </c>
      <c r="S4738" s="7" t="str">
        <f ca="1">rescore_svc</f>
        <v/>
      </c>
      <c r="U4738" s="11" t="str">
        <f ca="1">price</f>
        <v/>
      </c>
      <c r="V4738" s="4"/>
      <c r="Y4738" s="388">
        <f ca="1">COUNTIFS(OFFSET($B$10, 0, 0, ROW()-9, 1), SERVICE[[#This Row],[Employee ID]], OFFSET($F$10, 0, 0, ROW()-9, 1), SERVICE[[#This Row],[Resources Role]])</f>
        <v>0</v>
      </c>
      <c r="Z4738" s="388">
        <f ca="1">COUNTIFS(OFFSET($F$10, 0, 0, ROW()-9, 1), SERVICE[[#This Row],[Resources Role]], OFFSET($H$10, 0, 0, ROW()-9, 1), SERVICE[[#This Row],[Booking]])</f>
        <v>0</v>
      </c>
    </row>
    <row r="4739" spans="1:26" x14ac:dyDescent="0.25">
      <c r="A4739" s="6" t="str">
        <f ca="1">no.</f>
        <v/>
      </c>
      <c r="E4739" s="4" t="str">
        <f ca="1">position</f>
        <v/>
      </c>
      <c r="J4739" s="318"/>
      <c r="M4739" s="4"/>
      <c r="O4739" s="6"/>
      <c r="Q4739" s="20"/>
      <c r="R4739" s="5" t="str">
        <f ca="1">score</f>
        <v/>
      </c>
      <c r="S4739" s="7" t="str">
        <f ca="1">rescore_svc</f>
        <v/>
      </c>
      <c r="U4739" s="11" t="str">
        <f ca="1">price</f>
        <v/>
      </c>
      <c r="V4739" s="4"/>
      <c r="Y4739" s="388">
        <f ca="1">COUNTIFS(OFFSET($B$10, 0, 0, ROW()-9, 1), SERVICE[[#This Row],[Employee ID]], OFFSET($F$10, 0, 0, ROW()-9, 1), SERVICE[[#This Row],[Resources Role]])</f>
        <v>0</v>
      </c>
      <c r="Z4739" s="388">
        <f ca="1">COUNTIFS(OFFSET($F$10, 0, 0, ROW()-9, 1), SERVICE[[#This Row],[Resources Role]], OFFSET($H$10, 0, 0, ROW()-9, 1), SERVICE[[#This Row],[Booking]])</f>
        <v>0</v>
      </c>
    </row>
    <row r="4740" spans="1:26" x14ac:dyDescent="0.25">
      <c r="A4740" s="6" t="str">
        <f ca="1">no.</f>
        <v/>
      </c>
      <c r="E4740" s="4" t="str">
        <f ca="1">position</f>
        <v/>
      </c>
      <c r="J4740" s="318"/>
      <c r="M4740" s="4"/>
      <c r="O4740" s="6"/>
      <c r="Q4740" s="20"/>
      <c r="R4740" s="5" t="str">
        <f ca="1">score</f>
        <v/>
      </c>
      <c r="S4740" s="7" t="str">
        <f ca="1">rescore_svc</f>
        <v/>
      </c>
      <c r="U4740" s="11" t="str">
        <f ca="1">price</f>
        <v/>
      </c>
      <c r="V4740" s="4"/>
      <c r="Y4740" s="388">
        <f ca="1">COUNTIFS(OFFSET($B$10, 0, 0, ROW()-9, 1), SERVICE[[#This Row],[Employee ID]], OFFSET($F$10, 0, 0, ROW()-9, 1), SERVICE[[#This Row],[Resources Role]])</f>
        <v>0</v>
      </c>
      <c r="Z4740" s="388">
        <f ca="1">COUNTIFS(OFFSET($F$10, 0, 0, ROW()-9, 1), SERVICE[[#This Row],[Resources Role]], OFFSET($H$10, 0, 0, ROW()-9, 1), SERVICE[[#This Row],[Booking]])</f>
        <v>0</v>
      </c>
    </row>
    <row r="4741" spans="1:26" x14ac:dyDescent="0.25">
      <c r="A4741" s="6" t="str">
        <f ca="1">no.</f>
        <v/>
      </c>
      <c r="E4741" s="4" t="str">
        <f ca="1">position</f>
        <v/>
      </c>
      <c r="J4741" s="318"/>
      <c r="M4741" s="4"/>
      <c r="O4741" s="6"/>
      <c r="Q4741" s="20"/>
      <c r="R4741" s="5" t="str">
        <f ca="1">score</f>
        <v/>
      </c>
      <c r="S4741" s="7" t="str">
        <f ca="1">rescore_svc</f>
        <v/>
      </c>
      <c r="U4741" s="11" t="str">
        <f ca="1">price</f>
        <v/>
      </c>
      <c r="V4741" s="4"/>
      <c r="Y4741" s="388">
        <f ca="1">COUNTIFS(OFFSET($B$10, 0, 0, ROW()-9, 1), SERVICE[[#This Row],[Employee ID]], OFFSET($F$10, 0, 0, ROW()-9, 1), SERVICE[[#This Row],[Resources Role]])</f>
        <v>0</v>
      </c>
      <c r="Z4741" s="388">
        <f ca="1">COUNTIFS(OFFSET($F$10, 0, 0, ROW()-9, 1), SERVICE[[#This Row],[Resources Role]], OFFSET($H$10, 0, 0, ROW()-9, 1), SERVICE[[#This Row],[Booking]])</f>
        <v>0</v>
      </c>
    </row>
    <row r="4742" spans="1:26" x14ac:dyDescent="0.25">
      <c r="A4742" s="6" t="str">
        <f ca="1">no.</f>
        <v/>
      </c>
      <c r="E4742" s="4" t="str">
        <f ca="1">position</f>
        <v/>
      </c>
      <c r="J4742" s="318"/>
      <c r="M4742" s="4"/>
      <c r="O4742" s="6"/>
      <c r="Q4742" s="20"/>
      <c r="R4742" s="5" t="str">
        <f ca="1">score</f>
        <v/>
      </c>
      <c r="S4742" s="7" t="str">
        <f ca="1">rescore_svc</f>
        <v/>
      </c>
      <c r="U4742" s="11" t="str">
        <f ca="1">price</f>
        <v/>
      </c>
      <c r="V4742" s="4"/>
      <c r="Y4742" s="388">
        <f ca="1">COUNTIFS(OFFSET($B$10, 0, 0, ROW()-9, 1), SERVICE[[#This Row],[Employee ID]], OFFSET($F$10, 0, 0, ROW()-9, 1), SERVICE[[#This Row],[Resources Role]])</f>
        <v>0</v>
      </c>
      <c r="Z4742" s="388">
        <f ca="1">COUNTIFS(OFFSET($F$10, 0, 0, ROW()-9, 1), SERVICE[[#This Row],[Resources Role]], OFFSET($H$10, 0, 0, ROW()-9, 1), SERVICE[[#This Row],[Booking]])</f>
        <v>0</v>
      </c>
    </row>
    <row r="4743" spans="1:26" x14ac:dyDescent="0.25">
      <c r="A4743" s="6" t="str">
        <f ca="1">no.</f>
        <v/>
      </c>
      <c r="E4743" s="4" t="str">
        <f ca="1">position</f>
        <v/>
      </c>
      <c r="J4743" s="318"/>
      <c r="M4743" s="4"/>
      <c r="O4743" s="6"/>
      <c r="Q4743" s="20"/>
      <c r="R4743" s="5" t="str">
        <f ca="1">score</f>
        <v/>
      </c>
      <c r="S4743" s="7" t="str">
        <f ca="1">rescore_svc</f>
        <v/>
      </c>
      <c r="U4743" s="11" t="str">
        <f ca="1">price</f>
        <v/>
      </c>
      <c r="V4743" s="4"/>
      <c r="Y4743" s="388">
        <f ca="1">COUNTIFS(OFFSET($B$10, 0, 0, ROW()-9, 1), SERVICE[[#This Row],[Employee ID]], OFFSET($F$10, 0, 0, ROW()-9, 1), SERVICE[[#This Row],[Resources Role]])</f>
        <v>0</v>
      </c>
      <c r="Z4743" s="388">
        <f ca="1">COUNTIFS(OFFSET($F$10, 0, 0, ROW()-9, 1), SERVICE[[#This Row],[Resources Role]], OFFSET($H$10, 0, 0, ROW()-9, 1), SERVICE[[#This Row],[Booking]])</f>
        <v>0</v>
      </c>
    </row>
    <row r="4744" spans="1:26" x14ac:dyDescent="0.25">
      <c r="A4744" s="6" t="str">
        <f ca="1">no.</f>
        <v/>
      </c>
      <c r="E4744" s="4" t="str">
        <f ca="1">position</f>
        <v/>
      </c>
      <c r="J4744" s="318"/>
      <c r="M4744" s="4"/>
      <c r="O4744" s="6"/>
      <c r="Q4744" s="20"/>
      <c r="R4744" s="5" t="str">
        <f ca="1">score</f>
        <v/>
      </c>
      <c r="S4744" s="7" t="str">
        <f ca="1">rescore_svc</f>
        <v/>
      </c>
      <c r="U4744" s="11" t="str">
        <f ca="1">price</f>
        <v/>
      </c>
      <c r="V4744" s="4"/>
      <c r="Y4744" s="388">
        <f ca="1">COUNTIFS(OFFSET($B$10, 0, 0, ROW()-9, 1), SERVICE[[#This Row],[Employee ID]], OFFSET($F$10, 0, 0, ROW()-9, 1), SERVICE[[#This Row],[Resources Role]])</f>
        <v>0</v>
      </c>
      <c r="Z4744" s="388">
        <f ca="1">COUNTIFS(OFFSET($F$10, 0, 0, ROW()-9, 1), SERVICE[[#This Row],[Resources Role]], OFFSET($H$10, 0, 0, ROW()-9, 1), SERVICE[[#This Row],[Booking]])</f>
        <v>0</v>
      </c>
    </row>
    <row r="4745" spans="1:26" x14ac:dyDescent="0.25">
      <c r="A4745" s="6" t="str">
        <f ca="1">no.</f>
        <v/>
      </c>
      <c r="E4745" s="4" t="str">
        <f ca="1">position</f>
        <v/>
      </c>
      <c r="J4745" s="318"/>
      <c r="M4745" s="4"/>
      <c r="O4745" s="6"/>
      <c r="Q4745" s="20"/>
      <c r="R4745" s="5" t="str">
        <f ca="1">score</f>
        <v/>
      </c>
      <c r="S4745" s="7" t="str">
        <f ca="1">rescore_svc</f>
        <v/>
      </c>
      <c r="U4745" s="11" t="str">
        <f ca="1">price</f>
        <v/>
      </c>
      <c r="V4745" s="4"/>
      <c r="Y4745" s="388">
        <f ca="1">COUNTIFS(OFFSET($B$10, 0, 0, ROW()-9, 1), SERVICE[[#This Row],[Employee ID]], OFFSET($F$10, 0, 0, ROW()-9, 1), SERVICE[[#This Row],[Resources Role]])</f>
        <v>0</v>
      </c>
      <c r="Z4745" s="388">
        <f ca="1">COUNTIFS(OFFSET($F$10, 0, 0, ROW()-9, 1), SERVICE[[#This Row],[Resources Role]], OFFSET($H$10, 0, 0, ROW()-9, 1), SERVICE[[#This Row],[Booking]])</f>
        <v>0</v>
      </c>
    </row>
    <row r="4746" spans="1:26" x14ac:dyDescent="0.25">
      <c r="A4746" s="6" t="str">
        <f ca="1">no.</f>
        <v/>
      </c>
      <c r="E4746" s="4" t="str">
        <f ca="1">position</f>
        <v/>
      </c>
      <c r="J4746" s="318"/>
      <c r="M4746" s="4"/>
      <c r="O4746" s="6"/>
      <c r="Q4746" s="20"/>
      <c r="R4746" s="5" t="str">
        <f ca="1">score</f>
        <v/>
      </c>
      <c r="S4746" s="7" t="str">
        <f ca="1">rescore_svc</f>
        <v/>
      </c>
      <c r="U4746" s="11" t="str">
        <f ca="1">price</f>
        <v/>
      </c>
      <c r="V4746" s="4"/>
      <c r="Y4746" s="388">
        <f ca="1">COUNTIFS(OFFSET($B$10, 0, 0, ROW()-9, 1), SERVICE[[#This Row],[Employee ID]], OFFSET($F$10, 0, 0, ROW()-9, 1), SERVICE[[#This Row],[Resources Role]])</f>
        <v>0</v>
      </c>
      <c r="Z4746" s="388">
        <f ca="1">COUNTIFS(OFFSET($F$10, 0, 0, ROW()-9, 1), SERVICE[[#This Row],[Resources Role]], OFFSET($H$10, 0, 0, ROW()-9, 1), SERVICE[[#This Row],[Booking]])</f>
        <v>0</v>
      </c>
    </row>
    <row r="4747" spans="1:26" x14ac:dyDescent="0.25">
      <c r="A4747" s="6" t="str">
        <f ca="1">no.</f>
        <v/>
      </c>
      <c r="E4747" s="4" t="str">
        <f ca="1">position</f>
        <v/>
      </c>
      <c r="J4747" s="318"/>
      <c r="M4747" s="4"/>
      <c r="O4747" s="6"/>
      <c r="Q4747" s="20"/>
      <c r="R4747" s="5" t="str">
        <f ca="1">score</f>
        <v/>
      </c>
      <c r="S4747" s="7" t="str">
        <f ca="1">rescore_svc</f>
        <v/>
      </c>
      <c r="U4747" s="11" t="str">
        <f ca="1">price</f>
        <v/>
      </c>
      <c r="V4747" s="4"/>
      <c r="Y4747" s="388">
        <f ca="1">COUNTIFS(OFFSET($B$10, 0, 0, ROW()-9, 1), SERVICE[[#This Row],[Employee ID]], OFFSET($F$10, 0, 0, ROW()-9, 1), SERVICE[[#This Row],[Resources Role]])</f>
        <v>0</v>
      </c>
      <c r="Z4747" s="388">
        <f ca="1">COUNTIFS(OFFSET($F$10, 0, 0, ROW()-9, 1), SERVICE[[#This Row],[Resources Role]], OFFSET($H$10, 0, 0, ROW()-9, 1), SERVICE[[#This Row],[Booking]])</f>
        <v>0</v>
      </c>
    </row>
    <row r="4748" spans="1:26" x14ac:dyDescent="0.25">
      <c r="A4748" s="6" t="str">
        <f ca="1">no.</f>
        <v/>
      </c>
      <c r="E4748" s="4" t="str">
        <f ca="1">position</f>
        <v/>
      </c>
      <c r="J4748" s="318"/>
      <c r="M4748" s="4"/>
      <c r="O4748" s="6"/>
      <c r="Q4748" s="20"/>
      <c r="R4748" s="5" t="str">
        <f ca="1">score</f>
        <v/>
      </c>
      <c r="S4748" s="7" t="str">
        <f ca="1">rescore_svc</f>
        <v/>
      </c>
      <c r="U4748" s="11" t="str">
        <f ca="1">price</f>
        <v/>
      </c>
      <c r="V4748" s="4"/>
      <c r="Y4748" s="388">
        <f ca="1">COUNTIFS(OFFSET($B$10, 0, 0, ROW()-9, 1), SERVICE[[#This Row],[Employee ID]], OFFSET($F$10, 0, 0, ROW()-9, 1), SERVICE[[#This Row],[Resources Role]])</f>
        <v>0</v>
      </c>
      <c r="Z4748" s="388">
        <f ca="1">COUNTIFS(OFFSET($F$10, 0, 0, ROW()-9, 1), SERVICE[[#This Row],[Resources Role]], OFFSET($H$10, 0, 0, ROW()-9, 1), SERVICE[[#This Row],[Booking]])</f>
        <v>0</v>
      </c>
    </row>
    <row r="4749" spans="1:26" x14ac:dyDescent="0.25">
      <c r="A4749" s="6" t="str">
        <f ca="1">no.</f>
        <v/>
      </c>
      <c r="E4749" s="4" t="str">
        <f ca="1">position</f>
        <v/>
      </c>
      <c r="J4749" s="318"/>
      <c r="M4749" s="4"/>
      <c r="O4749" s="6"/>
      <c r="Q4749" s="20"/>
      <c r="R4749" s="5" t="str">
        <f ca="1">score</f>
        <v/>
      </c>
      <c r="S4749" s="7" t="str">
        <f ca="1">rescore_svc</f>
        <v/>
      </c>
      <c r="U4749" s="11" t="str">
        <f ca="1">price</f>
        <v/>
      </c>
      <c r="V4749" s="4"/>
      <c r="Y4749" s="388">
        <f ca="1">COUNTIFS(OFFSET($B$10, 0, 0, ROW()-9, 1), SERVICE[[#This Row],[Employee ID]], OFFSET($F$10, 0, 0, ROW()-9, 1), SERVICE[[#This Row],[Resources Role]])</f>
        <v>0</v>
      </c>
      <c r="Z4749" s="388">
        <f ca="1">COUNTIFS(OFFSET($F$10, 0, 0, ROW()-9, 1), SERVICE[[#This Row],[Resources Role]], OFFSET($H$10, 0, 0, ROW()-9, 1), SERVICE[[#This Row],[Booking]])</f>
        <v>0</v>
      </c>
    </row>
    <row r="4750" spans="1:26" x14ac:dyDescent="0.25">
      <c r="A4750" s="6" t="str">
        <f ca="1">no.</f>
        <v/>
      </c>
      <c r="E4750" s="4" t="str">
        <f ca="1">position</f>
        <v/>
      </c>
      <c r="J4750" s="318"/>
      <c r="M4750" s="4"/>
      <c r="O4750" s="6"/>
      <c r="Q4750" s="20"/>
      <c r="R4750" s="5" t="str">
        <f ca="1">score</f>
        <v/>
      </c>
      <c r="S4750" s="7" t="str">
        <f ca="1">rescore_svc</f>
        <v/>
      </c>
      <c r="U4750" s="11" t="str">
        <f ca="1">price</f>
        <v/>
      </c>
      <c r="V4750" s="4"/>
      <c r="Y4750" s="388">
        <f ca="1">COUNTIFS(OFFSET($B$10, 0, 0, ROW()-9, 1), SERVICE[[#This Row],[Employee ID]], OFFSET($F$10, 0, 0, ROW()-9, 1), SERVICE[[#This Row],[Resources Role]])</f>
        <v>0</v>
      </c>
      <c r="Z4750" s="388">
        <f ca="1">COUNTIFS(OFFSET($F$10, 0, 0, ROW()-9, 1), SERVICE[[#This Row],[Resources Role]], OFFSET($H$10, 0, 0, ROW()-9, 1), SERVICE[[#This Row],[Booking]])</f>
        <v>0</v>
      </c>
    </row>
    <row r="4751" spans="1:26" x14ac:dyDescent="0.25">
      <c r="A4751" s="6" t="str">
        <f ca="1">no.</f>
        <v/>
      </c>
      <c r="E4751" s="4" t="str">
        <f ca="1">position</f>
        <v/>
      </c>
      <c r="J4751" s="318"/>
      <c r="M4751" s="4"/>
      <c r="O4751" s="6"/>
      <c r="Q4751" s="20"/>
      <c r="R4751" s="5" t="str">
        <f ca="1">score</f>
        <v/>
      </c>
      <c r="S4751" s="7" t="str">
        <f ca="1">rescore_svc</f>
        <v/>
      </c>
      <c r="U4751" s="11" t="str">
        <f ca="1">price</f>
        <v/>
      </c>
      <c r="V4751" s="4"/>
      <c r="Y4751" s="388">
        <f ca="1">COUNTIFS(OFFSET($B$10, 0, 0, ROW()-9, 1), SERVICE[[#This Row],[Employee ID]], OFFSET($F$10, 0, 0, ROW()-9, 1), SERVICE[[#This Row],[Resources Role]])</f>
        <v>0</v>
      </c>
      <c r="Z4751" s="388">
        <f ca="1">COUNTIFS(OFFSET($F$10, 0, 0, ROW()-9, 1), SERVICE[[#This Row],[Resources Role]], OFFSET($H$10, 0, 0, ROW()-9, 1), SERVICE[[#This Row],[Booking]])</f>
        <v>0</v>
      </c>
    </row>
    <row r="4752" spans="1:26" x14ac:dyDescent="0.25">
      <c r="A4752" s="6" t="str">
        <f ca="1">no.</f>
        <v/>
      </c>
      <c r="E4752" s="4" t="str">
        <f ca="1">position</f>
        <v/>
      </c>
      <c r="J4752" s="318"/>
      <c r="M4752" s="4"/>
      <c r="O4752" s="6"/>
      <c r="Q4752" s="20"/>
      <c r="R4752" s="5" t="str">
        <f ca="1">score</f>
        <v/>
      </c>
      <c r="S4752" s="7" t="str">
        <f ca="1">rescore_svc</f>
        <v/>
      </c>
      <c r="U4752" s="11" t="str">
        <f ca="1">price</f>
        <v/>
      </c>
      <c r="V4752" s="4"/>
      <c r="Y4752" s="388">
        <f ca="1">COUNTIFS(OFFSET($B$10, 0, 0, ROW()-9, 1), SERVICE[[#This Row],[Employee ID]], OFFSET($F$10, 0, 0, ROW()-9, 1), SERVICE[[#This Row],[Resources Role]])</f>
        <v>0</v>
      </c>
      <c r="Z4752" s="388">
        <f ca="1">COUNTIFS(OFFSET($F$10, 0, 0, ROW()-9, 1), SERVICE[[#This Row],[Resources Role]], OFFSET($H$10, 0, 0, ROW()-9, 1), SERVICE[[#This Row],[Booking]])</f>
        <v>0</v>
      </c>
    </row>
    <row r="4753" spans="1:26" x14ac:dyDescent="0.25">
      <c r="A4753" s="6" t="str">
        <f ca="1">no.</f>
        <v/>
      </c>
      <c r="E4753" s="4" t="str">
        <f ca="1">position</f>
        <v/>
      </c>
      <c r="J4753" s="318"/>
      <c r="M4753" s="4"/>
      <c r="O4753" s="6"/>
      <c r="Q4753" s="20"/>
      <c r="R4753" s="5" t="str">
        <f ca="1">score</f>
        <v/>
      </c>
      <c r="S4753" s="7" t="str">
        <f ca="1">rescore_svc</f>
        <v/>
      </c>
      <c r="U4753" s="11" t="str">
        <f ca="1">price</f>
        <v/>
      </c>
      <c r="V4753" s="4"/>
      <c r="Y4753" s="388">
        <f ca="1">COUNTIFS(OFFSET($B$10, 0, 0, ROW()-9, 1), SERVICE[[#This Row],[Employee ID]], OFFSET($F$10, 0, 0, ROW()-9, 1), SERVICE[[#This Row],[Resources Role]])</f>
        <v>0</v>
      </c>
      <c r="Z4753" s="388">
        <f ca="1">COUNTIFS(OFFSET($F$10, 0, 0, ROW()-9, 1), SERVICE[[#This Row],[Resources Role]], OFFSET($H$10, 0, 0, ROW()-9, 1), SERVICE[[#This Row],[Booking]])</f>
        <v>0</v>
      </c>
    </row>
    <row r="4754" spans="1:26" x14ac:dyDescent="0.25">
      <c r="A4754" s="6" t="str">
        <f ca="1">no.</f>
        <v/>
      </c>
      <c r="E4754" s="4" t="str">
        <f ca="1">position</f>
        <v/>
      </c>
      <c r="J4754" s="318"/>
      <c r="M4754" s="4"/>
      <c r="O4754" s="6"/>
      <c r="Q4754" s="20"/>
      <c r="R4754" s="5" t="str">
        <f ca="1">score</f>
        <v/>
      </c>
      <c r="S4754" s="7" t="str">
        <f ca="1">rescore_svc</f>
        <v/>
      </c>
      <c r="U4754" s="11" t="str">
        <f ca="1">price</f>
        <v/>
      </c>
      <c r="V4754" s="4"/>
      <c r="Y4754" s="388">
        <f ca="1">COUNTIFS(OFFSET($B$10, 0, 0, ROW()-9, 1), SERVICE[[#This Row],[Employee ID]], OFFSET($F$10, 0, 0, ROW()-9, 1), SERVICE[[#This Row],[Resources Role]])</f>
        <v>0</v>
      </c>
      <c r="Z4754" s="388">
        <f ca="1">COUNTIFS(OFFSET($F$10, 0, 0, ROW()-9, 1), SERVICE[[#This Row],[Resources Role]], OFFSET($H$10, 0, 0, ROW()-9, 1), SERVICE[[#This Row],[Booking]])</f>
        <v>0</v>
      </c>
    </row>
    <row r="4755" spans="1:26" x14ac:dyDescent="0.25">
      <c r="A4755" s="6" t="str">
        <f ca="1">no.</f>
        <v/>
      </c>
      <c r="E4755" s="4" t="str">
        <f ca="1">position</f>
        <v/>
      </c>
      <c r="J4755" s="318"/>
      <c r="M4755" s="4"/>
      <c r="O4755" s="6"/>
      <c r="Q4755" s="20"/>
      <c r="R4755" s="5" t="str">
        <f ca="1">score</f>
        <v/>
      </c>
      <c r="S4755" s="7" t="str">
        <f ca="1">rescore_svc</f>
        <v/>
      </c>
      <c r="U4755" s="11" t="str">
        <f ca="1">price</f>
        <v/>
      </c>
      <c r="V4755" s="4"/>
      <c r="Y4755" s="388">
        <f ca="1">COUNTIFS(OFFSET($B$10, 0, 0, ROW()-9, 1), SERVICE[[#This Row],[Employee ID]], OFFSET($F$10, 0, 0, ROW()-9, 1), SERVICE[[#This Row],[Resources Role]])</f>
        <v>0</v>
      </c>
      <c r="Z4755" s="388">
        <f ca="1">COUNTIFS(OFFSET($F$10, 0, 0, ROW()-9, 1), SERVICE[[#This Row],[Resources Role]], OFFSET($H$10, 0, 0, ROW()-9, 1), SERVICE[[#This Row],[Booking]])</f>
        <v>0</v>
      </c>
    </row>
    <row r="4756" spans="1:26" x14ac:dyDescent="0.25">
      <c r="A4756" s="6" t="str">
        <f ca="1">no.</f>
        <v/>
      </c>
      <c r="E4756" s="4" t="str">
        <f ca="1">position</f>
        <v/>
      </c>
      <c r="J4756" s="318"/>
      <c r="M4756" s="4"/>
      <c r="O4756" s="6"/>
      <c r="Q4756" s="20"/>
      <c r="R4756" s="5" t="str">
        <f ca="1">score</f>
        <v/>
      </c>
      <c r="S4756" s="7" t="str">
        <f ca="1">rescore_svc</f>
        <v/>
      </c>
      <c r="U4756" s="11" t="str">
        <f ca="1">price</f>
        <v/>
      </c>
      <c r="V4756" s="4"/>
      <c r="Y4756" s="388">
        <f ca="1">COUNTIFS(OFFSET($B$10, 0, 0, ROW()-9, 1), SERVICE[[#This Row],[Employee ID]], OFFSET($F$10, 0, 0, ROW()-9, 1), SERVICE[[#This Row],[Resources Role]])</f>
        <v>0</v>
      </c>
      <c r="Z4756" s="388">
        <f ca="1">COUNTIFS(OFFSET($F$10, 0, 0, ROW()-9, 1), SERVICE[[#This Row],[Resources Role]], OFFSET($H$10, 0, 0, ROW()-9, 1), SERVICE[[#This Row],[Booking]])</f>
        <v>0</v>
      </c>
    </row>
    <row r="4757" spans="1:26" x14ac:dyDescent="0.25">
      <c r="A4757" s="6" t="str">
        <f ca="1">no.</f>
        <v/>
      </c>
      <c r="E4757" s="4" t="str">
        <f ca="1">position</f>
        <v/>
      </c>
      <c r="J4757" s="318"/>
      <c r="M4757" s="4"/>
      <c r="O4757" s="6"/>
      <c r="Q4757" s="20"/>
      <c r="R4757" s="5" t="str">
        <f ca="1">score</f>
        <v/>
      </c>
      <c r="S4757" s="7" t="str">
        <f ca="1">rescore_svc</f>
        <v/>
      </c>
      <c r="U4757" s="11" t="str">
        <f ca="1">price</f>
        <v/>
      </c>
      <c r="V4757" s="4"/>
      <c r="Y4757" s="388">
        <f ca="1">COUNTIFS(OFFSET($B$10, 0, 0, ROW()-9, 1), SERVICE[[#This Row],[Employee ID]], OFFSET($F$10, 0, 0, ROW()-9, 1), SERVICE[[#This Row],[Resources Role]])</f>
        <v>0</v>
      </c>
      <c r="Z4757" s="388">
        <f ca="1">COUNTIFS(OFFSET($F$10, 0, 0, ROW()-9, 1), SERVICE[[#This Row],[Resources Role]], OFFSET($H$10, 0, 0, ROW()-9, 1), SERVICE[[#This Row],[Booking]])</f>
        <v>0</v>
      </c>
    </row>
    <row r="4758" spans="1:26" x14ac:dyDescent="0.25">
      <c r="A4758" s="6" t="str">
        <f ca="1">no.</f>
        <v/>
      </c>
      <c r="E4758" s="4" t="str">
        <f ca="1">position</f>
        <v/>
      </c>
      <c r="J4758" s="318"/>
      <c r="M4758" s="4"/>
      <c r="O4758" s="6"/>
      <c r="Q4758" s="20"/>
      <c r="R4758" s="5" t="str">
        <f ca="1">score</f>
        <v/>
      </c>
      <c r="S4758" s="7" t="str">
        <f ca="1">rescore_svc</f>
        <v/>
      </c>
      <c r="U4758" s="11" t="str">
        <f ca="1">price</f>
        <v/>
      </c>
      <c r="V4758" s="4"/>
      <c r="Y4758" s="388">
        <f ca="1">COUNTIFS(OFFSET($B$10, 0, 0, ROW()-9, 1), SERVICE[[#This Row],[Employee ID]], OFFSET($F$10, 0, 0, ROW()-9, 1), SERVICE[[#This Row],[Resources Role]])</f>
        <v>0</v>
      </c>
      <c r="Z4758" s="388">
        <f ca="1">COUNTIFS(OFFSET($F$10, 0, 0, ROW()-9, 1), SERVICE[[#This Row],[Resources Role]], OFFSET($H$10, 0, 0, ROW()-9, 1), SERVICE[[#This Row],[Booking]])</f>
        <v>0</v>
      </c>
    </row>
    <row r="4759" spans="1:26" x14ac:dyDescent="0.25">
      <c r="A4759" s="6" t="str">
        <f ca="1">no.</f>
        <v/>
      </c>
      <c r="E4759" s="4" t="str">
        <f ca="1">position</f>
        <v/>
      </c>
      <c r="J4759" s="318"/>
      <c r="M4759" s="4"/>
      <c r="O4759" s="6"/>
      <c r="Q4759" s="20"/>
      <c r="R4759" s="5" t="str">
        <f ca="1">score</f>
        <v/>
      </c>
      <c r="S4759" s="7" t="str">
        <f ca="1">rescore_svc</f>
        <v/>
      </c>
      <c r="U4759" s="11" t="str">
        <f ca="1">price</f>
        <v/>
      </c>
      <c r="V4759" s="4"/>
      <c r="Y4759" s="388">
        <f ca="1">COUNTIFS(OFFSET($B$10, 0, 0, ROW()-9, 1), SERVICE[[#This Row],[Employee ID]], OFFSET($F$10, 0, 0, ROW()-9, 1), SERVICE[[#This Row],[Resources Role]])</f>
        <v>0</v>
      </c>
      <c r="Z4759" s="388">
        <f ca="1">COUNTIFS(OFFSET($F$10, 0, 0, ROW()-9, 1), SERVICE[[#This Row],[Resources Role]], OFFSET($H$10, 0, 0, ROW()-9, 1), SERVICE[[#This Row],[Booking]])</f>
        <v>0</v>
      </c>
    </row>
    <row r="4760" spans="1:26" x14ac:dyDescent="0.25">
      <c r="A4760" s="6" t="str">
        <f ca="1">no.</f>
        <v/>
      </c>
      <c r="E4760" s="4" t="str">
        <f ca="1">position</f>
        <v/>
      </c>
      <c r="J4760" s="318"/>
      <c r="M4760" s="4"/>
      <c r="O4760" s="6"/>
      <c r="Q4760" s="20"/>
      <c r="R4760" s="5" t="str">
        <f ca="1">score</f>
        <v/>
      </c>
      <c r="S4760" s="7" t="str">
        <f ca="1">rescore_svc</f>
        <v/>
      </c>
      <c r="U4760" s="11" t="str">
        <f ca="1">price</f>
        <v/>
      </c>
      <c r="V4760" s="4"/>
      <c r="Y4760" s="388">
        <f ca="1">COUNTIFS(OFFSET($B$10, 0, 0, ROW()-9, 1), SERVICE[[#This Row],[Employee ID]], OFFSET($F$10, 0, 0, ROW()-9, 1), SERVICE[[#This Row],[Resources Role]])</f>
        <v>0</v>
      </c>
      <c r="Z4760" s="388">
        <f ca="1">COUNTIFS(OFFSET($F$10, 0, 0, ROW()-9, 1), SERVICE[[#This Row],[Resources Role]], OFFSET($H$10, 0, 0, ROW()-9, 1), SERVICE[[#This Row],[Booking]])</f>
        <v>0</v>
      </c>
    </row>
    <row r="4761" spans="1:26" x14ac:dyDescent="0.25">
      <c r="A4761" s="6" t="str">
        <f ca="1">no.</f>
        <v/>
      </c>
      <c r="E4761" s="4" t="str">
        <f ca="1">position</f>
        <v/>
      </c>
      <c r="J4761" s="318"/>
      <c r="M4761" s="4"/>
      <c r="O4761" s="6"/>
      <c r="Q4761" s="20"/>
      <c r="R4761" s="5" t="str">
        <f ca="1">score</f>
        <v/>
      </c>
      <c r="S4761" s="7" t="str">
        <f ca="1">rescore_svc</f>
        <v/>
      </c>
      <c r="U4761" s="11" t="str">
        <f ca="1">price</f>
        <v/>
      </c>
      <c r="V4761" s="4"/>
      <c r="Y4761" s="388">
        <f ca="1">COUNTIFS(OFFSET($B$10, 0, 0, ROW()-9, 1), SERVICE[[#This Row],[Employee ID]], OFFSET($F$10, 0, 0, ROW()-9, 1), SERVICE[[#This Row],[Resources Role]])</f>
        <v>0</v>
      </c>
      <c r="Z4761" s="388">
        <f ca="1">COUNTIFS(OFFSET($F$10, 0, 0, ROW()-9, 1), SERVICE[[#This Row],[Resources Role]], OFFSET($H$10, 0, 0, ROW()-9, 1), SERVICE[[#This Row],[Booking]])</f>
        <v>0</v>
      </c>
    </row>
    <row r="4762" spans="1:26" x14ac:dyDescent="0.25">
      <c r="A4762" s="6" t="str">
        <f ca="1">no.</f>
        <v/>
      </c>
      <c r="E4762" s="4" t="str">
        <f ca="1">position</f>
        <v/>
      </c>
      <c r="J4762" s="318"/>
      <c r="M4762" s="4"/>
      <c r="O4762" s="6"/>
      <c r="Q4762" s="20"/>
      <c r="R4762" s="5" t="str">
        <f ca="1">score</f>
        <v/>
      </c>
      <c r="S4762" s="7" t="str">
        <f ca="1">rescore_svc</f>
        <v/>
      </c>
      <c r="U4762" s="11" t="str">
        <f ca="1">price</f>
        <v/>
      </c>
      <c r="V4762" s="4"/>
      <c r="Y4762" s="388">
        <f ca="1">COUNTIFS(OFFSET($B$10, 0, 0, ROW()-9, 1), SERVICE[[#This Row],[Employee ID]], OFFSET($F$10, 0, 0, ROW()-9, 1), SERVICE[[#This Row],[Resources Role]])</f>
        <v>0</v>
      </c>
      <c r="Z4762" s="388">
        <f ca="1">COUNTIFS(OFFSET($F$10, 0, 0, ROW()-9, 1), SERVICE[[#This Row],[Resources Role]], OFFSET($H$10, 0, 0, ROW()-9, 1), SERVICE[[#This Row],[Booking]])</f>
        <v>0</v>
      </c>
    </row>
    <row r="4763" spans="1:26" x14ac:dyDescent="0.25">
      <c r="A4763" s="6" t="str">
        <f ca="1">no.</f>
        <v/>
      </c>
      <c r="E4763" s="4" t="str">
        <f ca="1">position</f>
        <v/>
      </c>
      <c r="J4763" s="318"/>
      <c r="M4763" s="4"/>
      <c r="O4763" s="6"/>
      <c r="Q4763" s="20"/>
      <c r="R4763" s="5" t="str">
        <f ca="1">score</f>
        <v/>
      </c>
      <c r="S4763" s="7" t="str">
        <f ca="1">rescore_svc</f>
        <v/>
      </c>
      <c r="U4763" s="11" t="str">
        <f ca="1">price</f>
        <v/>
      </c>
      <c r="V4763" s="4"/>
      <c r="Y4763" s="388">
        <f ca="1">COUNTIFS(OFFSET($B$10, 0, 0, ROW()-9, 1), SERVICE[[#This Row],[Employee ID]], OFFSET($F$10, 0, 0, ROW()-9, 1), SERVICE[[#This Row],[Resources Role]])</f>
        <v>0</v>
      </c>
      <c r="Z4763" s="388">
        <f ca="1">COUNTIFS(OFFSET($F$10, 0, 0, ROW()-9, 1), SERVICE[[#This Row],[Resources Role]], OFFSET($H$10, 0, 0, ROW()-9, 1), SERVICE[[#This Row],[Booking]])</f>
        <v>0</v>
      </c>
    </row>
    <row r="4764" spans="1:26" x14ac:dyDescent="0.25">
      <c r="A4764" s="6" t="str">
        <f ca="1">no.</f>
        <v/>
      </c>
      <c r="E4764" s="4" t="str">
        <f ca="1">position</f>
        <v/>
      </c>
      <c r="J4764" s="318"/>
      <c r="M4764" s="4"/>
      <c r="O4764" s="6"/>
      <c r="Q4764" s="20"/>
      <c r="R4764" s="5" t="str">
        <f ca="1">score</f>
        <v/>
      </c>
      <c r="S4764" s="7" t="str">
        <f ca="1">rescore_svc</f>
        <v/>
      </c>
      <c r="U4764" s="11" t="str">
        <f ca="1">price</f>
        <v/>
      </c>
      <c r="V4764" s="4"/>
      <c r="Y4764" s="388">
        <f ca="1">COUNTIFS(OFFSET($B$10, 0, 0, ROW()-9, 1), SERVICE[[#This Row],[Employee ID]], OFFSET($F$10, 0, 0, ROW()-9, 1), SERVICE[[#This Row],[Resources Role]])</f>
        <v>0</v>
      </c>
      <c r="Z4764" s="388">
        <f ca="1">COUNTIFS(OFFSET($F$10, 0, 0, ROW()-9, 1), SERVICE[[#This Row],[Resources Role]], OFFSET($H$10, 0, 0, ROW()-9, 1), SERVICE[[#This Row],[Booking]])</f>
        <v>0</v>
      </c>
    </row>
    <row r="4765" spans="1:26" x14ac:dyDescent="0.25">
      <c r="A4765" s="6" t="str">
        <f ca="1">no.</f>
        <v/>
      </c>
      <c r="E4765" s="4" t="str">
        <f ca="1">position</f>
        <v/>
      </c>
      <c r="J4765" s="318"/>
      <c r="M4765" s="4"/>
      <c r="O4765" s="6"/>
      <c r="Q4765" s="20"/>
      <c r="R4765" s="5" t="str">
        <f ca="1">score</f>
        <v/>
      </c>
      <c r="S4765" s="7" t="str">
        <f ca="1">rescore_svc</f>
        <v/>
      </c>
      <c r="U4765" s="11" t="str">
        <f ca="1">price</f>
        <v/>
      </c>
      <c r="V4765" s="4"/>
      <c r="Y4765" s="388">
        <f ca="1">COUNTIFS(OFFSET($B$10, 0, 0, ROW()-9, 1), SERVICE[[#This Row],[Employee ID]], OFFSET($F$10, 0, 0, ROW()-9, 1), SERVICE[[#This Row],[Resources Role]])</f>
        <v>0</v>
      </c>
      <c r="Z4765" s="388">
        <f ca="1">COUNTIFS(OFFSET($F$10, 0, 0, ROW()-9, 1), SERVICE[[#This Row],[Resources Role]], OFFSET($H$10, 0, 0, ROW()-9, 1), SERVICE[[#This Row],[Booking]])</f>
        <v>0</v>
      </c>
    </row>
    <row r="4766" spans="1:26" x14ac:dyDescent="0.25">
      <c r="A4766" s="6" t="str">
        <f ca="1">no.</f>
        <v/>
      </c>
      <c r="E4766" s="4" t="str">
        <f ca="1">position</f>
        <v/>
      </c>
      <c r="J4766" s="318"/>
      <c r="M4766" s="4"/>
      <c r="O4766" s="6"/>
      <c r="Q4766" s="20"/>
      <c r="R4766" s="5" t="str">
        <f ca="1">score</f>
        <v/>
      </c>
      <c r="S4766" s="7" t="str">
        <f ca="1">rescore_svc</f>
        <v/>
      </c>
      <c r="U4766" s="11" t="str">
        <f ca="1">price</f>
        <v/>
      </c>
      <c r="V4766" s="4"/>
      <c r="Y4766" s="388">
        <f ca="1">COUNTIFS(OFFSET($B$10, 0, 0, ROW()-9, 1), SERVICE[[#This Row],[Employee ID]], OFFSET($F$10, 0, 0, ROW()-9, 1), SERVICE[[#This Row],[Resources Role]])</f>
        <v>0</v>
      </c>
      <c r="Z4766" s="388">
        <f ca="1">COUNTIFS(OFFSET($F$10, 0, 0, ROW()-9, 1), SERVICE[[#This Row],[Resources Role]], OFFSET($H$10, 0, 0, ROW()-9, 1), SERVICE[[#This Row],[Booking]])</f>
        <v>0</v>
      </c>
    </row>
    <row r="4767" spans="1:26" x14ac:dyDescent="0.25">
      <c r="A4767" s="6" t="str">
        <f ca="1">no.</f>
        <v/>
      </c>
      <c r="E4767" s="4" t="str">
        <f ca="1">position</f>
        <v/>
      </c>
      <c r="J4767" s="318"/>
      <c r="M4767" s="4"/>
      <c r="O4767" s="6"/>
      <c r="Q4767" s="20"/>
      <c r="R4767" s="5" t="str">
        <f ca="1">score</f>
        <v/>
      </c>
      <c r="S4767" s="7" t="str">
        <f ca="1">rescore_svc</f>
        <v/>
      </c>
      <c r="U4767" s="11" t="str">
        <f ca="1">price</f>
        <v/>
      </c>
      <c r="V4767" s="4"/>
      <c r="Y4767" s="388">
        <f ca="1">COUNTIFS(OFFSET($B$10, 0, 0, ROW()-9, 1), SERVICE[[#This Row],[Employee ID]], OFFSET($F$10, 0, 0, ROW()-9, 1), SERVICE[[#This Row],[Resources Role]])</f>
        <v>0</v>
      </c>
      <c r="Z4767" s="388">
        <f ca="1">COUNTIFS(OFFSET($F$10, 0, 0, ROW()-9, 1), SERVICE[[#This Row],[Resources Role]], OFFSET($H$10, 0, 0, ROW()-9, 1), SERVICE[[#This Row],[Booking]])</f>
        <v>0</v>
      </c>
    </row>
    <row r="4768" spans="1:26" x14ac:dyDescent="0.25">
      <c r="A4768" s="6" t="str">
        <f ca="1">no.</f>
        <v/>
      </c>
      <c r="E4768" s="4" t="str">
        <f ca="1">position</f>
        <v/>
      </c>
      <c r="J4768" s="318"/>
      <c r="M4768" s="4"/>
      <c r="O4768" s="6"/>
      <c r="Q4768" s="20"/>
      <c r="R4768" s="5" t="str">
        <f ca="1">score</f>
        <v/>
      </c>
      <c r="S4768" s="7" t="str">
        <f ca="1">rescore_svc</f>
        <v/>
      </c>
      <c r="U4768" s="11" t="str">
        <f ca="1">price</f>
        <v/>
      </c>
      <c r="V4768" s="4"/>
      <c r="Y4768" s="388">
        <f ca="1">COUNTIFS(OFFSET($B$10, 0, 0, ROW()-9, 1), SERVICE[[#This Row],[Employee ID]], OFFSET($F$10, 0, 0, ROW()-9, 1), SERVICE[[#This Row],[Resources Role]])</f>
        <v>0</v>
      </c>
      <c r="Z4768" s="388">
        <f ca="1">COUNTIFS(OFFSET($F$10, 0, 0, ROW()-9, 1), SERVICE[[#This Row],[Resources Role]], OFFSET($H$10, 0, 0, ROW()-9, 1), SERVICE[[#This Row],[Booking]])</f>
        <v>0</v>
      </c>
    </row>
    <row r="4769" spans="1:26" x14ac:dyDescent="0.25">
      <c r="A4769" s="6" t="str">
        <f ca="1">no.</f>
        <v/>
      </c>
      <c r="E4769" s="4" t="str">
        <f ca="1">position</f>
        <v/>
      </c>
      <c r="J4769" s="318"/>
      <c r="M4769" s="4"/>
      <c r="O4769" s="6"/>
      <c r="Q4769" s="20"/>
      <c r="R4769" s="5" t="str">
        <f ca="1">score</f>
        <v/>
      </c>
      <c r="S4769" s="7" t="str">
        <f ca="1">rescore_svc</f>
        <v/>
      </c>
      <c r="U4769" s="11" t="str">
        <f ca="1">price</f>
        <v/>
      </c>
      <c r="V4769" s="4"/>
      <c r="Y4769" s="388">
        <f ca="1">COUNTIFS(OFFSET($B$10, 0, 0, ROW()-9, 1), SERVICE[[#This Row],[Employee ID]], OFFSET($F$10, 0, 0, ROW()-9, 1), SERVICE[[#This Row],[Resources Role]])</f>
        <v>0</v>
      </c>
      <c r="Z4769" s="388">
        <f ca="1">COUNTIFS(OFFSET($F$10, 0, 0, ROW()-9, 1), SERVICE[[#This Row],[Resources Role]], OFFSET($H$10, 0, 0, ROW()-9, 1), SERVICE[[#This Row],[Booking]])</f>
        <v>0</v>
      </c>
    </row>
    <row r="4770" spans="1:26" x14ac:dyDescent="0.25">
      <c r="A4770" s="6" t="str">
        <f ca="1">no.</f>
        <v/>
      </c>
      <c r="E4770" s="4" t="str">
        <f ca="1">position</f>
        <v/>
      </c>
      <c r="J4770" s="318"/>
      <c r="M4770" s="4"/>
      <c r="O4770" s="6"/>
      <c r="Q4770" s="20"/>
      <c r="R4770" s="5" t="str">
        <f ca="1">score</f>
        <v/>
      </c>
      <c r="S4770" s="7" t="str">
        <f ca="1">rescore_svc</f>
        <v/>
      </c>
      <c r="U4770" s="11" t="str">
        <f ca="1">price</f>
        <v/>
      </c>
      <c r="V4770" s="4"/>
      <c r="Y4770" s="388">
        <f ca="1">COUNTIFS(OFFSET($B$10, 0, 0, ROW()-9, 1), SERVICE[[#This Row],[Employee ID]], OFFSET($F$10, 0, 0, ROW()-9, 1), SERVICE[[#This Row],[Resources Role]])</f>
        <v>0</v>
      </c>
      <c r="Z4770" s="388">
        <f ca="1">COUNTIFS(OFFSET($F$10, 0, 0, ROW()-9, 1), SERVICE[[#This Row],[Resources Role]], OFFSET($H$10, 0, 0, ROW()-9, 1), SERVICE[[#This Row],[Booking]])</f>
        <v>0</v>
      </c>
    </row>
    <row r="4771" spans="1:26" x14ac:dyDescent="0.25">
      <c r="A4771" s="6" t="str">
        <f ca="1">no.</f>
        <v/>
      </c>
      <c r="E4771" s="4" t="str">
        <f ca="1">position</f>
        <v/>
      </c>
      <c r="J4771" s="318"/>
      <c r="M4771" s="4"/>
      <c r="O4771" s="6"/>
      <c r="Q4771" s="20"/>
      <c r="R4771" s="5" t="str">
        <f ca="1">score</f>
        <v/>
      </c>
      <c r="S4771" s="7" t="str">
        <f ca="1">rescore_svc</f>
        <v/>
      </c>
      <c r="U4771" s="11" t="str">
        <f ca="1">price</f>
        <v/>
      </c>
      <c r="V4771" s="4"/>
      <c r="Y4771" s="388">
        <f ca="1">COUNTIFS(OFFSET($B$10, 0, 0, ROW()-9, 1), SERVICE[[#This Row],[Employee ID]], OFFSET($F$10, 0, 0, ROW()-9, 1), SERVICE[[#This Row],[Resources Role]])</f>
        <v>0</v>
      </c>
      <c r="Z4771" s="388">
        <f ca="1">COUNTIFS(OFFSET($F$10, 0, 0, ROW()-9, 1), SERVICE[[#This Row],[Resources Role]], OFFSET($H$10, 0, 0, ROW()-9, 1), SERVICE[[#This Row],[Booking]])</f>
        <v>0</v>
      </c>
    </row>
    <row r="4772" spans="1:26" x14ac:dyDescent="0.25">
      <c r="A4772" s="6" t="str">
        <f ca="1">no.</f>
        <v/>
      </c>
      <c r="E4772" s="4" t="str">
        <f ca="1">position</f>
        <v/>
      </c>
      <c r="J4772" s="318"/>
      <c r="M4772" s="4"/>
      <c r="O4772" s="6"/>
      <c r="Q4772" s="20"/>
      <c r="R4772" s="5" t="str">
        <f ca="1">score</f>
        <v/>
      </c>
      <c r="S4772" s="7" t="str">
        <f ca="1">rescore_svc</f>
        <v/>
      </c>
      <c r="U4772" s="11" t="str">
        <f ca="1">price</f>
        <v/>
      </c>
      <c r="V4772" s="4"/>
      <c r="Y4772" s="388">
        <f ca="1">COUNTIFS(OFFSET($B$10, 0, 0, ROW()-9, 1), SERVICE[[#This Row],[Employee ID]], OFFSET($F$10, 0, 0, ROW()-9, 1), SERVICE[[#This Row],[Resources Role]])</f>
        <v>0</v>
      </c>
      <c r="Z4772" s="388">
        <f ca="1">COUNTIFS(OFFSET($F$10, 0, 0, ROW()-9, 1), SERVICE[[#This Row],[Resources Role]], OFFSET($H$10, 0, 0, ROW()-9, 1), SERVICE[[#This Row],[Booking]])</f>
        <v>0</v>
      </c>
    </row>
    <row r="4773" spans="1:26" x14ac:dyDescent="0.25">
      <c r="A4773" s="6" t="str">
        <f ca="1">no.</f>
        <v/>
      </c>
      <c r="E4773" s="4" t="str">
        <f ca="1">position</f>
        <v/>
      </c>
      <c r="J4773" s="318"/>
      <c r="M4773" s="4"/>
      <c r="O4773" s="6"/>
      <c r="Q4773" s="20"/>
      <c r="R4773" s="5" t="str">
        <f ca="1">score</f>
        <v/>
      </c>
      <c r="S4773" s="7" t="str">
        <f ca="1">rescore_svc</f>
        <v/>
      </c>
      <c r="U4773" s="11" t="str">
        <f ca="1">price</f>
        <v/>
      </c>
      <c r="V4773" s="4"/>
      <c r="Y4773" s="388">
        <f ca="1">COUNTIFS(OFFSET($B$10, 0, 0, ROW()-9, 1), SERVICE[[#This Row],[Employee ID]], OFFSET($F$10, 0, 0, ROW()-9, 1), SERVICE[[#This Row],[Resources Role]])</f>
        <v>0</v>
      </c>
      <c r="Z4773" s="388">
        <f ca="1">COUNTIFS(OFFSET($F$10, 0, 0, ROW()-9, 1), SERVICE[[#This Row],[Resources Role]], OFFSET($H$10, 0, 0, ROW()-9, 1), SERVICE[[#This Row],[Booking]])</f>
        <v>0</v>
      </c>
    </row>
    <row r="4774" spans="1:26" x14ac:dyDescent="0.25">
      <c r="A4774" s="6" t="str">
        <f ca="1">no.</f>
        <v/>
      </c>
      <c r="E4774" s="4" t="str">
        <f ca="1">position</f>
        <v/>
      </c>
      <c r="J4774" s="318"/>
      <c r="M4774" s="4"/>
      <c r="O4774" s="6"/>
      <c r="Q4774" s="20"/>
      <c r="R4774" s="5" t="str">
        <f ca="1">score</f>
        <v/>
      </c>
      <c r="S4774" s="7" t="str">
        <f ca="1">rescore_svc</f>
        <v/>
      </c>
      <c r="U4774" s="11" t="str">
        <f ca="1">price</f>
        <v/>
      </c>
      <c r="V4774" s="4"/>
      <c r="Y4774" s="388">
        <f ca="1">COUNTIFS(OFFSET($B$10, 0, 0, ROW()-9, 1), SERVICE[[#This Row],[Employee ID]], OFFSET($F$10, 0, 0, ROW()-9, 1), SERVICE[[#This Row],[Resources Role]])</f>
        <v>0</v>
      </c>
      <c r="Z4774" s="388">
        <f ca="1">COUNTIFS(OFFSET($F$10, 0, 0, ROW()-9, 1), SERVICE[[#This Row],[Resources Role]], OFFSET($H$10, 0, 0, ROW()-9, 1), SERVICE[[#This Row],[Booking]])</f>
        <v>0</v>
      </c>
    </row>
    <row r="4775" spans="1:26" x14ac:dyDescent="0.25">
      <c r="A4775" s="6" t="str">
        <f ca="1">no.</f>
        <v/>
      </c>
      <c r="E4775" s="4" t="str">
        <f ca="1">position</f>
        <v/>
      </c>
      <c r="J4775" s="318"/>
      <c r="M4775" s="4"/>
      <c r="O4775" s="6"/>
      <c r="Q4775" s="20"/>
      <c r="R4775" s="5" t="str">
        <f ca="1">score</f>
        <v/>
      </c>
      <c r="S4775" s="7" t="str">
        <f ca="1">rescore_svc</f>
        <v/>
      </c>
      <c r="U4775" s="11" t="str">
        <f ca="1">price</f>
        <v/>
      </c>
      <c r="V4775" s="4"/>
      <c r="Y4775" s="388">
        <f ca="1">COUNTIFS(OFFSET($B$10, 0, 0, ROW()-9, 1), SERVICE[[#This Row],[Employee ID]], OFFSET($F$10, 0, 0, ROW()-9, 1), SERVICE[[#This Row],[Resources Role]])</f>
        <v>0</v>
      </c>
      <c r="Z4775" s="388">
        <f ca="1">COUNTIFS(OFFSET($F$10, 0, 0, ROW()-9, 1), SERVICE[[#This Row],[Resources Role]], OFFSET($H$10, 0, 0, ROW()-9, 1), SERVICE[[#This Row],[Booking]])</f>
        <v>0</v>
      </c>
    </row>
    <row r="4776" spans="1:26" x14ac:dyDescent="0.25">
      <c r="A4776" s="6" t="str">
        <f ca="1">no.</f>
        <v/>
      </c>
      <c r="E4776" s="4" t="str">
        <f ca="1">position</f>
        <v/>
      </c>
      <c r="J4776" s="318"/>
      <c r="M4776" s="4"/>
      <c r="O4776" s="6"/>
      <c r="Q4776" s="20"/>
      <c r="R4776" s="5" t="str">
        <f ca="1">score</f>
        <v/>
      </c>
      <c r="S4776" s="7" t="str">
        <f ca="1">rescore_svc</f>
        <v/>
      </c>
      <c r="U4776" s="11" t="str">
        <f ca="1">price</f>
        <v/>
      </c>
      <c r="V4776" s="4"/>
      <c r="Y4776" s="388">
        <f ca="1">COUNTIFS(OFFSET($B$10, 0, 0, ROW()-9, 1), SERVICE[[#This Row],[Employee ID]], OFFSET($F$10, 0, 0, ROW()-9, 1), SERVICE[[#This Row],[Resources Role]])</f>
        <v>0</v>
      </c>
      <c r="Z4776" s="388">
        <f ca="1">COUNTIFS(OFFSET($F$10, 0, 0, ROW()-9, 1), SERVICE[[#This Row],[Resources Role]], OFFSET($H$10, 0, 0, ROW()-9, 1), SERVICE[[#This Row],[Booking]])</f>
        <v>0</v>
      </c>
    </row>
    <row r="4777" spans="1:26" x14ac:dyDescent="0.25">
      <c r="A4777" s="6" t="str">
        <f ca="1">no.</f>
        <v/>
      </c>
      <c r="E4777" s="4" t="str">
        <f ca="1">position</f>
        <v/>
      </c>
      <c r="J4777" s="318"/>
      <c r="M4777" s="4"/>
      <c r="O4777" s="6"/>
      <c r="Q4777" s="20"/>
      <c r="R4777" s="5" t="str">
        <f ca="1">score</f>
        <v/>
      </c>
      <c r="S4777" s="7" t="str">
        <f ca="1">rescore_svc</f>
        <v/>
      </c>
      <c r="U4777" s="11" t="str">
        <f ca="1">price</f>
        <v/>
      </c>
      <c r="V4777" s="4"/>
      <c r="Y4777" s="388">
        <f ca="1">COUNTIFS(OFFSET($B$10, 0, 0, ROW()-9, 1), SERVICE[[#This Row],[Employee ID]], OFFSET($F$10, 0, 0, ROW()-9, 1), SERVICE[[#This Row],[Resources Role]])</f>
        <v>0</v>
      </c>
      <c r="Z4777" s="388">
        <f ca="1">COUNTIFS(OFFSET($F$10, 0, 0, ROW()-9, 1), SERVICE[[#This Row],[Resources Role]], OFFSET($H$10, 0, 0, ROW()-9, 1), SERVICE[[#This Row],[Booking]])</f>
        <v>0</v>
      </c>
    </row>
    <row r="4778" spans="1:26" x14ac:dyDescent="0.25">
      <c r="A4778" s="6" t="str">
        <f ca="1">no.</f>
        <v/>
      </c>
      <c r="E4778" s="4" t="str">
        <f ca="1">position</f>
        <v/>
      </c>
      <c r="J4778" s="318"/>
      <c r="M4778" s="4"/>
      <c r="O4778" s="6"/>
      <c r="Q4778" s="20"/>
      <c r="R4778" s="5" t="str">
        <f ca="1">score</f>
        <v/>
      </c>
      <c r="S4778" s="7" t="str">
        <f ca="1">rescore_svc</f>
        <v/>
      </c>
      <c r="U4778" s="11" t="str">
        <f ca="1">price</f>
        <v/>
      </c>
      <c r="V4778" s="4"/>
      <c r="Y4778" s="388">
        <f ca="1">COUNTIFS(OFFSET($B$10, 0, 0, ROW()-9, 1), SERVICE[[#This Row],[Employee ID]], OFFSET($F$10, 0, 0, ROW()-9, 1), SERVICE[[#This Row],[Resources Role]])</f>
        <v>0</v>
      </c>
      <c r="Z4778" s="388">
        <f ca="1">COUNTIFS(OFFSET($F$10, 0, 0, ROW()-9, 1), SERVICE[[#This Row],[Resources Role]], OFFSET($H$10, 0, 0, ROW()-9, 1), SERVICE[[#This Row],[Booking]])</f>
        <v>0</v>
      </c>
    </row>
    <row r="4779" spans="1:26" x14ac:dyDescent="0.25">
      <c r="A4779" s="6" t="str">
        <f ca="1">no.</f>
        <v/>
      </c>
      <c r="E4779" s="4" t="str">
        <f ca="1">position</f>
        <v/>
      </c>
      <c r="J4779" s="318"/>
      <c r="M4779" s="4"/>
      <c r="O4779" s="6"/>
      <c r="Q4779" s="20"/>
      <c r="R4779" s="5" t="str">
        <f ca="1">score</f>
        <v/>
      </c>
      <c r="S4779" s="7" t="str">
        <f ca="1">rescore_svc</f>
        <v/>
      </c>
      <c r="U4779" s="11" t="str">
        <f ca="1">price</f>
        <v/>
      </c>
      <c r="V4779" s="4"/>
      <c r="Y4779" s="388">
        <f ca="1">COUNTIFS(OFFSET($B$10, 0, 0, ROW()-9, 1), SERVICE[[#This Row],[Employee ID]], OFFSET($F$10, 0, 0, ROW()-9, 1), SERVICE[[#This Row],[Resources Role]])</f>
        <v>0</v>
      </c>
      <c r="Z4779" s="388">
        <f ca="1">COUNTIFS(OFFSET($F$10, 0, 0, ROW()-9, 1), SERVICE[[#This Row],[Resources Role]], OFFSET($H$10, 0, 0, ROW()-9, 1), SERVICE[[#This Row],[Booking]])</f>
        <v>0</v>
      </c>
    </row>
    <row r="4780" spans="1:26" x14ac:dyDescent="0.25">
      <c r="A4780" s="6" t="str">
        <f ca="1">no.</f>
        <v/>
      </c>
      <c r="E4780" s="4" t="str">
        <f ca="1">position</f>
        <v/>
      </c>
      <c r="J4780" s="318"/>
      <c r="M4780" s="4"/>
      <c r="O4780" s="6"/>
      <c r="Q4780" s="20"/>
      <c r="R4780" s="5" t="str">
        <f ca="1">score</f>
        <v/>
      </c>
      <c r="S4780" s="7" t="str">
        <f ca="1">rescore_svc</f>
        <v/>
      </c>
      <c r="U4780" s="11" t="str">
        <f ca="1">price</f>
        <v/>
      </c>
      <c r="V4780" s="4"/>
      <c r="Y4780" s="388">
        <f ca="1">COUNTIFS(OFFSET($B$10, 0, 0, ROW()-9, 1), SERVICE[[#This Row],[Employee ID]], OFFSET($F$10, 0, 0, ROW()-9, 1), SERVICE[[#This Row],[Resources Role]])</f>
        <v>0</v>
      </c>
      <c r="Z4780" s="388">
        <f ca="1">COUNTIFS(OFFSET($F$10, 0, 0, ROW()-9, 1), SERVICE[[#This Row],[Resources Role]], OFFSET($H$10, 0, 0, ROW()-9, 1), SERVICE[[#This Row],[Booking]])</f>
        <v>0</v>
      </c>
    </row>
    <row r="4781" spans="1:26" x14ac:dyDescent="0.25">
      <c r="A4781" s="6" t="str">
        <f ca="1">no.</f>
        <v/>
      </c>
      <c r="E4781" s="4" t="str">
        <f ca="1">position</f>
        <v/>
      </c>
      <c r="J4781" s="318"/>
      <c r="M4781" s="4"/>
      <c r="O4781" s="6"/>
      <c r="Q4781" s="20"/>
      <c r="R4781" s="5" t="str">
        <f ca="1">score</f>
        <v/>
      </c>
      <c r="S4781" s="7" t="str">
        <f ca="1">rescore_svc</f>
        <v/>
      </c>
      <c r="U4781" s="11" t="str">
        <f ca="1">price</f>
        <v/>
      </c>
      <c r="V4781" s="4"/>
      <c r="Y4781" s="388">
        <f ca="1">COUNTIFS(OFFSET($B$10, 0, 0, ROW()-9, 1), SERVICE[[#This Row],[Employee ID]], OFFSET($F$10, 0, 0, ROW()-9, 1), SERVICE[[#This Row],[Resources Role]])</f>
        <v>0</v>
      </c>
      <c r="Z4781" s="388">
        <f ca="1">COUNTIFS(OFFSET($F$10, 0, 0, ROW()-9, 1), SERVICE[[#This Row],[Resources Role]], OFFSET($H$10, 0, 0, ROW()-9, 1), SERVICE[[#This Row],[Booking]])</f>
        <v>0</v>
      </c>
    </row>
    <row r="4782" spans="1:26" x14ac:dyDescent="0.25">
      <c r="A4782" s="6" t="str">
        <f ca="1">no.</f>
        <v/>
      </c>
      <c r="E4782" s="4" t="str">
        <f ca="1">position</f>
        <v/>
      </c>
      <c r="J4782" s="318"/>
      <c r="M4782" s="4"/>
      <c r="O4782" s="6"/>
      <c r="Q4782" s="20"/>
      <c r="R4782" s="5" t="str">
        <f ca="1">score</f>
        <v/>
      </c>
      <c r="S4782" s="7" t="str">
        <f ca="1">rescore_svc</f>
        <v/>
      </c>
      <c r="U4782" s="11" t="str">
        <f ca="1">price</f>
        <v/>
      </c>
      <c r="V4782" s="4"/>
      <c r="Y4782" s="388">
        <f ca="1">COUNTIFS(OFFSET($B$10, 0, 0, ROW()-9, 1), SERVICE[[#This Row],[Employee ID]], OFFSET($F$10, 0, 0, ROW()-9, 1), SERVICE[[#This Row],[Resources Role]])</f>
        <v>0</v>
      </c>
      <c r="Z4782" s="388">
        <f ca="1">COUNTIFS(OFFSET($F$10, 0, 0, ROW()-9, 1), SERVICE[[#This Row],[Resources Role]], OFFSET($H$10, 0, 0, ROW()-9, 1), SERVICE[[#This Row],[Booking]])</f>
        <v>0</v>
      </c>
    </row>
    <row r="4783" spans="1:26" x14ac:dyDescent="0.25">
      <c r="A4783" s="6" t="str">
        <f ca="1">no.</f>
        <v/>
      </c>
      <c r="E4783" s="4" t="str">
        <f ca="1">position</f>
        <v/>
      </c>
      <c r="J4783" s="318"/>
      <c r="M4783" s="4"/>
      <c r="O4783" s="6"/>
      <c r="Q4783" s="20"/>
      <c r="R4783" s="5" t="str">
        <f ca="1">score</f>
        <v/>
      </c>
      <c r="S4783" s="7" t="str">
        <f ca="1">rescore_svc</f>
        <v/>
      </c>
      <c r="U4783" s="11" t="str">
        <f ca="1">price</f>
        <v/>
      </c>
      <c r="V4783" s="4"/>
      <c r="Y4783" s="388">
        <f ca="1">COUNTIFS(OFFSET($B$10, 0, 0, ROW()-9, 1), SERVICE[[#This Row],[Employee ID]], OFFSET($F$10, 0, 0, ROW()-9, 1), SERVICE[[#This Row],[Resources Role]])</f>
        <v>0</v>
      </c>
      <c r="Z4783" s="388">
        <f ca="1">COUNTIFS(OFFSET($F$10, 0, 0, ROW()-9, 1), SERVICE[[#This Row],[Resources Role]], OFFSET($H$10, 0, 0, ROW()-9, 1), SERVICE[[#This Row],[Booking]])</f>
        <v>0</v>
      </c>
    </row>
    <row r="4784" spans="1:26" x14ac:dyDescent="0.25">
      <c r="A4784" s="6" t="str">
        <f ca="1">no.</f>
        <v/>
      </c>
      <c r="E4784" s="4" t="str">
        <f ca="1">position</f>
        <v/>
      </c>
      <c r="J4784" s="318"/>
      <c r="M4784" s="4"/>
      <c r="O4784" s="6"/>
      <c r="Q4784" s="20"/>
      <c r="R4784" s="5" t="str">
        <f ca="1">score</f>
        <v/>
      </c>
      <c r="S4784" s="7" t="str">
        <f ca="1">rescore_svc</f>
        <v/>
      </c>
      <c r="U4784" s="11" t="str">
        <f ca="1">price</f>
        <v/>
      </c>
      <c r="V4784" s="4"/>
      <c r="Y4784" s="388">
        <f ca="1">COUNTIFS(OFFSET($B$10, 0, 0, ROW()-9, 1), SERVICE[[#This Row],[Employee ID]], OFFSET($F$10, 0, 0, ROW()-9, 1), SERVICE[[#This Row],[Resources Role]])</f>
        <v>0</v>
      </c>
      <c r="Z4784" s="388">
        <f ca="1">COUNTIFS(OFFSET($F$10, 0, 0, ROW()-9, 1), SERVICE[[#This Row],[Resources Role]], OFFSET($H$10, 0, 0, ROW()-9, 1), SERVICE[[#This Row],[Booking]])</f>
        <v>0</v>
      </c>
    </row>
    <row r="4785" spans="1:26" x14ac:dyDescent="0.25">
      <c r="A4785" s="6" t="str">
        <f ca="1">no.</f>
        <v/>
      </c>
      <c r="E4785" s="4" t="str">
        <f ca="1">position</f>
        <v/>
      </c>
      <c r="J4785" s="318"/>
      <c r="M4785" s="4"/>
      <c r="O4785" s="6"/>
      <c r="Q4785" s="20"/>
      <c r="R4785" s="5" t="str">
        <f ca="1">score</f>
        <v/>
      </c>
      <c r="S4785" s="7" t="str">
        <f ca="1">rescore_svc</f>
        <v/>
      </c>
      <c r="U4785" s="11" t="str">
        <f ca="1">price</f>
        <v/>
      </c>
      <c r="V4785" s="4"/>
      <c r="Y4785" s="388">
        <f ca="1">COUNTIFS(OFFSET($B$10, 0, 0, ROW()-9, 1), SERVICE[[#This Row],[Employee ID]], OFFSET($F$10, 0, 0, ROW()-9, 1), SERVICE[[#This Row],[Resources Role]])</f>
        <v>0</v>
      </c>
      <c r="Z4785" s="388">
        <f ca="1">COUNTIFS(OFFSET($F$10, 0, 0, ROW()-9, 1), SERVICE[[#This Row],[Resources Role]], OFFSET($H$10, 0, 0, ROW()-9, 1), SERVICE[[#This Row],[Booking]])</f>
        <v>0</v>
      </c>
    </row>
    <row r="4786" spans="1:26" x14ac:dyDescent="0.25">
      <c r="A4786" s="6" t="str">
        <f ca="1">no.</f>
        <v/>
      </c>
      <c r="E4786" s="4" t="str">
        <f ca="1">position</f>
        <v/>
      </c>
      <c r="J4786" s="318"/>
      <c r="M4786" s="4"/>
      <c r="O4786" s="6"/>
      <c r="Q4786" s="20"/>
      <c r="R4786" s="5" t="str">
        <f ca="1">score</f>
        <v/>
      </c>
      <c r="S4786" s="7" t="str">
        <f ca="1">rescore_svc</f>
        <v/>
      </c>
      <c r="U4786" s="11" t="str">
        <f ca="1">price</f>
        <v/>
      </c>
      <c r="V4786" s="4"/>
      <c r="Y4786" s="388">
        <f ca="1">COUNTIFS(OFFSET($B$10, 0, 0, ROW()-9, 1), SERVICE[[#This Row],[Employee ID]], OFFSET($F$10, 0, 0, ROW()-9, 1), SERVICE[[#This Row],[Resources Role]])</f>
        <v>0</v>
      </c>
      <c r="Z4786" s="388">
        <f ca="1">COUNTIFS(OFFSET($F$10, 0, 0, ROW()-9, 1), SERVICE[[#This Row],[Resources Role]], OFFSET($H$10, 0, 0, ROW()-9, 1), SERVICE[[#This Row],[Booking]])</f>
        <v>0</v>
      </c>
    </row>
    <row r="4787" spans="1:26" x14ac:dyDescent="0.25">
      <c r="A4787" s="6" t="str">
        <f ca="1">no.</f>
        <v/>
      </c>
      <c r="E4787" s="4" t="str">
        <f ca="1">position</f>
        <v/>
      </c>
      <c r="J4787" s="318"/>
      <c r="M4787" s="4"/>
      <c r="O4787" s="6"/>
      <c r="Q4787" s="20"/>
      <c r="R4787" s="5" t="str">
        <f ca="1">score</f>
        <v/>
      </c>
      <c r="S4787" s="7" t="str">
        <f ca="1">rescore_svc</f>
        <v/>
      </c>
      <c r="U4787" s="11" t="str">
        <f ca="1">price</f>
        <v/>
      </c>
      <c r="V4787" s="4"/>
      <c r="Y4787" s="388">
        <f ca="1">COUNTIFS(OFFSET($B$10, 0, 0, ROW()-9, 1), SERVICE[[#This Row],[Employee ID]], OFFSET($F$10, 0, 0, ROW()-9, 1), SERVICE[[#This Row],[Resources Role]])</f>
        <v>0</v>
      </c>
      <c r="Z4787" s="388">
        <f ca="1">COUNTIFS(OFFSET($F$10, 0, 0, ROW()-9, 1), SERVICE[[#This Row],[Resources Role]], OFFSET($H$10, 0, 0, ROW()-9, 1), SERVICE[[#This Row],[Booking]])</f>
        <v>0</v>
      </c>
    </row>
    <row r="4788" spans="1:26" x14ac:dyDescent="0.25">
      <c r="A4788" s="6" t="str">
        <f ca="1">no.</f>
        <v/>
      </c>
      <c r="E4788" s="4" t="str">
        <f ca="1">position</f>
        <v/>
      </c>
      <c r="J4788" s="318"/>
      <c r="M4788" s="4"/>
      <c r="O4788" s="6"/>
      <c r="Q4788" s="20"/>
      <c r="R4788" s="5" t="str">
        <f ca="1">score</f>
        <v/>
      </c>
      <c r="S4788" s="7" t="str">
        <f ca="1">rescore_svc</f>
        <v/>
      </c>
      <c r="U4788" s="11" t="str">
        <f ca="1">price</f>
        <v/>
      </c>
      <c r="V4788" s="4"/>
      <c r="Y4788" s="388">
        <f ca="1">COUNTIFS(OFFSET($B$10, 0, 0, ROW()-9, 1), SERVICE[[#This Row],[Employee ID]], OFFSET($F$10, 0, 0, ROW()-9, 1), SERVICE[[#This Row],[Resources Role]])</f>
        <v>0</v>
      </c>
      <c r="Z4788" s="388">
        <f ca="1">COUNTIFS(OFFSET($F$10, 0, 0, ROW()-9, 1), SERVICE[[#This Row],[Resources Role]], OFFSET($H$10, 0, 0, ROW()-9, 1), SERVICE[[#This Row],[Booking]])</f>
        <v>0</v>
      </c>
    </row>
    <row r="4789" spans="1:26" x14ac:dyDescent="0.25">
      <c r="A4789" s="6" t="str">
        <f ca="1">no.</f>
        <v/>
      </c>
      <c r="E4789" s="4" t="str">
        <f ca="1">position</f>
        <v/>
      </c>
      <c r="J4789" s="318"/>
      <c r="M4789" s="4"/>
      <c r="O4789" s="6"/>
      <c r="Q4789" s="20"/>
      <c r="R4789" s="5" t="str">
        <f ca="1">score</f>
        <v/>
      </c>
      <c r="S4789" s="7" t="str">
        <f ca="1">rescore_svc</f>
        <v/>
      </c>
      <c r="U4789" s="11" t="str">
        <f ca="1">price</f>
        <v/>
      </c>
      <c r="V4789" s="4"/>
      <c r="Y4789" s="388">
        <f ca="1">COUNTIFS(OFFSET($B$10, 0, 0, ROW()-9, 1), SERVICE[[#This Row],[Employee ID]], OFFSET($F$10, 0, 0, ROW()-9, 1), SERVICE[[#This Row],[Resources Role]])</f>
        <v>0</v>
      </c>
      <c r="Z4789" s="388">
        <f ca="1">COUNTIFS(OFFSET($F$10, 0, 0, ROW()-9, 1), SERVICE[[#This Row],[Resources Role]], OFFSET($H$10, 0, 0, ROW()-9, 1), SERVICE[[#This Row],[Booking]])</f>
        <v>0</v>
      </c>
    </row>
    <row r="4790" spans="1:26" x14ac:dyDescent="0.25">
      <c r="A4790" s="6" t="str">
        <f ca="1">no.</f>
        <v/>
      </c>
      <c r="E4790" s="4" t="str">
        <f ca="1">position</f>
        <v/>
      </c>
      <c r="J4790" s="318"/>
      <c r="M4790" s="4"/>
      <c r="O4790" s="6"/>
      <c r="Q4790" s="20"/>
      <c r="R4790" s="5" t="str">
        <f ca="1">score</f>
        <v/>
      </c>
      <c r="S4790" s="7" t="str">
        <f ca="1">rescore_svc</f>
        <v/>
      </c>
      <c r="U4790" s="11" t="str">
        <f ca="1">price</f>
        <v/>
      </c>
      <c r="V4790" s="4"/>
      <c r="Y4790" s="388">
        <f ca="1">COUNTIFS(OFFSET($B$10, 0, 0, ROW()-9, 1), SERVICE[[#This Row],[Employee ID]], OFFSET($F$10, 0, 0, ROW()-9, 1), SERVICE[[#This Row],[Resources Role]])</f>
        <v>0</v>
      </c>
      <c r="Z4790" s="388">
        <f ca="1">COUNTIFS(OFFSET($F$10, 0, 0, ROW()-9, 1), SERVICE[[#This Row],[Resources Role]], OFFSET($H$10, 0, 0, ROW()-9, 1), SERVICE[[#This Row],[Booking]])</f>
        <v>0</v>
      </c>
    </row>
    <row r="4791" spans="1:26" x14ac:dyDescent="0.25">
      <c r="A4791" s="6" t="str">
        <f ca="1">no.</f>
        <v/>
      </c>
      <c r="E4791" s="4" t="str">
        <f ca="1">position</f>
        <v/>
      </c>
      <c r="J4791" s="318"/>
      <c r="M4791" s="4"/>
      <c r="O4791" s="6"/>
      <c r="Q4791" s="20"/>
      <c r="R4791" s="5" t="str">
        <f ca="1">score</f>
        <v/>
      </c>
      <c r="S4791" s="7" t="str">
        <f ca="1">rescore_svc</f>
        <v/>
      </c>
      <c r="U4791" s="11" t="str">
        <f ca="1">price</f>
        <v/>
      </c>
      <c r="V4791" s="4"/>
      <c r="Y4791" s="388">
        <f ca="1">COUNTIFS(OFFSET($B$10, 0, 0, ROW()-9, 1), SERVICE[[#This Row],[Employee ID]], OFFSET($F$10, 0, 0, ROW()-9, 1), SERVICE[[#This Row],[Resources Role]])</f>
        <v>0</v>
      </c>
      <c r="Z4791" s="388">
        <f ca="1">COUNTIFS(OFFSET($F$10, 0, 0, ROW()-9, 1), SERVICE[[#This Row],[Resources Role]], OFFSET($H$10, 0, 0, ROW()-9, 1), SERVICE[[#This Row],[Booking]])</f>
        <v>0</v>
      </c>
    </row>
    <row r="4792" spans="1:26" x14ac:dyDescent="0.25">
      <c r="A4792" s="6" t="str">
        <f ca="1">no.</f>
        <v/>
      </c>
      <c r="E4792" s="4" t="str">
        <f ca="1">position</f>
        <v/>
      </c>
      <c r="J4792" s="318"/>
      <c r="M4792" s="4"/>
      <c r="O4792" s="6"/>
      <c r="Q4792" s="20"/>
      <c r="R4792" s="5" t="str">
        <f ca="1">score</f>
        <v/>
      </c>
      <c r="S4792" s="7" t="str">
        <f ca="1">rescore_svc</f>
        <v/>
      </c>
      <c r="U4792" s="11" t="str">
        <f ca="1">price</f>
        <v/>
      </c>
      <c r="V4792" s="4"/>
      <c r="Y4792" s="388">
        <f ca="1">COUNTIFS(OFFSET($B$10, 0, 0, ROW()-9, 1), SERVICE[[#This Row],[Employee ID]], OFFSET($F$10, 0, 0, ROW()-9, 1), SERVICE[[#This Row],[Resources Role]])</f>
        <v>0</v>
      </c>
      <c r="Z4792" s="388">
        <f ca="1">COUNTIFS(OFFSET($F$10, 0, 0, ROW()-9, 1), SERVICE[[#This Row],[Resources Role]], OFFSET($H$10, 0, 0, ROW()-9, 1), SERVICE[[#This Row],[Booking]])</f>
        <v>0</v>
      </c>
    </row>
    <row r="4793" spans="1:26" x14ac:dyDescent="0.25">
      <c r="A4793" s="6" t="str">
        <f ca="1">no.</f>
        <v/>
      </c>
      <c r="E4793" s="4" t="str">
        <f ca="1">position</f>
        <v/>
      </c>
      <c r="J4793" s="318"/>
      <c r="M4793" s="4"/>
      <c r="O4793" s="6"/>
      <c r="Q4793" s="20"/>
      <c r="R4793" s="5" t="str">
        <f ca="1">score</f>
        <v/>
      </c>
      <c r="S4793" s="7" t="str">
        <f ca="1">rescore_svc</f>
        <v/>
      </c>
      <c r="U4793" s="11" t="str">
        <f ca="1">price</f>
        <v/>
      </c>
      <c r="V4793" s="4"/>
      <c r="Y4793" s="388">
        <f ca="1">COUNTIFS(OFFSET($B$10, 0, 0, ROW()-9, 1), SERVICE[[#This Row],[Employee ID]], OFFSET($F$10, 0, 0, ROW()-9, 1), SERVICE[[#This Row],[Resources Role]])</f>
        <v>0</v>
      </c>
      <c r="Z4793" s="388">
        <f ca="1">COUNTIFS(OFFSET($F$10, 0, 0, ROW()-9, 1), SERVICE[[#This Row],[Resources Role]], OFFSET($H$10, 0, 0, ROW()-9, 1), SERVICE[[#This Row],[Booking]])</f>
        <v>0</v>
      </c>
    </row>
    <row r="4794" spans="1:26" x14ac:dyDescent="0.25">
      <c r="A4794" s="6" t="str">
        <f ca="1">no.</f>
        <v/>
      </c>
      <c r="E4794" s="4" t="str">
        <f ca="1">position</f>
        <v/>
      </c>
      <c r="J4794" s="318"/>
      <c r="M4794" s="4"/>
      <c r="O4794" s="6"/>
      <c r="Q4794" s="20"/>
      <c r="R4794" s="5" t="str">
        <f ca="1">score</f>
        <v/>
      </c>
      <c r="S4794" s="7" t="str">
        <f ca="1">rescore_svc</f>
        <v/>
      </c>
      <c r="U4794" s="11" t="str">
        <f ca="1">price</f>
        <v/>
      </c>
      <c r="V4794" s="4"/>
      <c r="Y4794" s="388">
        <f ca="1">COUNTIFS(OFFSET($B$10, 0, 0, ROW()-9, 1), SERVICE[[#This Row],[Employee ID]], OFFSET($F$10, 0, 0, ROW()-9, 1), SERVICE[[#This Row],[Resources Role]])</f>
        <v>0</v>
      </c>
      <c r="Z4794" s="388">
        <f ca="1">COUNTIFS(OFFSET($F$10, 0, 0, ROW()-9, 1), SERVICE[[#This Row],[Resources Role]], OFFSET($H$10, 0, 0, ROW()-9, 1), SERVICE[[#This Row],[Booking]])</f>
        <v>0</v>
      </c>
    </row>
    <row r="4795" spans="1:26" x14ac:dyDescent="0.25">
      <c r="A4795" s="6" t="str">
        <f ca="1">no.</f>
        <v/>
      </c>
      <c r="E4795" s="4" t="str">
        <f ca="1">position</f>
        <v/>
      </c>
      <c r="J4795" s="318"/>
      <c r="M4795" s="4"/>
      <c r="O4795" s="6"/>
      <c r="Q4795" s="20"/>
      <c r="R4795" s="5" t="str">
        <f ca="1">score</f>
        <v/>
      </c>
      <c r="S4795" s="7" t="str">
        <f ca="1">rescore_svc</f>
        <v/>
      </c>
      <c r="U4795" s="11" t="str">
        <f ca="1">price</f>
        <v/>
      </c>
      <c r="V4795" s="4"/>
      <c r="Y4795" s="388">
        <f ca="1">COUNTIFS(OFFSET($B$10, 0, 0, ROW()-9, 1), SERVICE[[#This Row],[Employee ID]], OFFSET($F$10, 0, 0, ROW()-9, 1), SERVICE[[#This Row],[Resources Role]])</f>
        <v>0</v>
      </c>
      <c r="Z4795" s="388">
        <f ca="1">COUNTIFS(OFFSET($F$10, 0, 0, ROW()-9, 1), SERVICE[[#This Row],[Resources Role]], OFFSET($H$10, 0, 0, ROW()-9, 1), SERVICE[[#This Row],[Booking]])</f>
        <v>0</v>
      </c>
    </row>
    <row r="4796" spans="1:26" x14ac:dyDescent="0.25">
      <c r="A4796" s="6" t="str">
        <f ca="1">no.</f>
        <v/>
      </c>
      <c r="E4796" s="4" t="str">
        <f ca="1">position</f>
        <v/>
      </c>
      <c r="J4796" s="318"/>
      <c r="M4796" s="4"/>
      <c r="O4796" s="6"/>
      <c r="Q4796" s="20"/>
      <c r="R4796" s="5" t="str">
        <f ca="1">score</f>
        <v/>
      </c>
      <c r="S4796" s="7" t="str">
        <f ca="1">rescore_svc</f>
        <v/>
      </c>
      <c r="U4796" s="11" t="str">
        <f ca="1">price</f>
        <v/>
      </c>
      <c r="V4796" s="4"/>
      <c r="Y4796" s="388">
        <f ca="1">COUNTIFS(OFFSET($B$10, 0, 0, ROW()-9, 1), SERVICE[[#This Row],[Employee ID]], OFFSET($F$10, 0, 0, ROW()-9, 1), SERVICE[[#This Row],[Resources Role]])</f>
        <v>0</v>
      </c>
      <c r="Z4796" s="388">
        <f ca="1">COUNTIFS(OFFSET($F$10, 0, 0, ROW()-9, 1), SERVICE[[#This Row],[Resources Role]], OFFSET($H$10, 0, 0, ROW()-9, 1), SERVICE[[#This Row],[Booking]])</f>
        <v>0</v>
      </c>
    </row>
    <row r="4797" spans="1:26" x14ac:dyDescent="0.25">
      <c r="A4797" s="6" t="str">
        <f ca="1">no.</f>
        <v/>
      </c>
      <c r="E4797" s="4" t="str">
        <f ca="1">position</f>
        <v/>
      </c>
      <c r="J4797" s="318"/>
      <c r="M4797" s="4"/>
      <c r="O4797" s="6"/>
      <c r="Q4797" s="20"/>
      <c r="R4797" s="5" t="str">
        <f ca="1">score</f>
        <v/>
      </c>
      <c r="S4797" s="7" t="str">
        <f ca="1">rescore_svc</f>
        <v/>
      </c>
      <c r="U4797" s="11" t="str">
        <f ca="1">price</f>
        <v/>
      </c>
      <c r="V4797" s="4"/>
      <c r="Y4797" s="388">
        <f ca="1">COUNTIFS(OFFSET($B$10, 0, 0, ROW()-9, 1), SERVICE[[#This Row],[Employee ID]], OFFSET($F$10, 0, 0, ROW()-9, 1), SERVICE[[#This Row],[Resources Role]])</f>
        <v>0</v>
      </c>
      <c r="Z4797" s="388">
        <f ca="1">COUNTIFS(OFFSET($F$10, 0, 0, ROW()-9, 1), SERVICE[[#This Row],[Resources Role]], OFFSET($H$10, 0, 0, ROW()-9, 1), SERVICE[[#This Row],[Booking]])</f>
        <v>0</v>
      </c>
    </row>
    <row r="4798" spans="1:26" x14ac:dyDescent="0.25">
      <c r="A4798" s="6" t="str">
        <f ca="1">no.</f>
        <v/>
      </c>
      <c r="E4798" s="4" t="str">
        <f ca="1">position</f>
        <v/>
      </c>
      <c r="J4798" s="318"/>
      <c r="M4798" s="4"/>
      <c r="O4798" s="6"/>
      <c r="Q4798" s="20"/>
      <c r="R4798" s="5" t="str">
        <f ca="1">score</f>
        <v/>
      </c>
      <c r="S4798" s="7" t="str">
        <f ca="1">rescore_svc</f>
        <v/>
      </c>
      <c r="U4798" s="11" t="str">
        <f ca="1">price</f>
        <v/>
      </c>
      <c r="V4798" s="4"/>
      <c r="Y4798" s="388">
        <f ca="1">COUNTIFS(OFFSET($B$10, 0, 0, ROW()-9, 1), SERVICE[[#This Row],[Employee ID]], OFFSET($F$10, 0, 0, ROW()-9, 1), SERVICE[[#This Row],[Resources Role]])</f>
        <v>0</v>
      </c>
      <c r="Z4798" s="388">
        <f ca="1">COUNTIFS(OFFSET($F$10, 0, 0, ROW()-9, 1), SERVICE[[#This Row],[Resources Role]], OFFSET($H$10, 0, 0, ROW()-9, 1), SERVICE[[#This Row],[Booking]])</f>
        <v>0</v>
      </c>
    </row>
    <row r="4799" spans="1:26" x14ac:dyDescent="0.25">
      <c r="A4799" s="6" t="str">
        <f ca="1">no.</f>
        <v/>
      </c>
      <c r="E4799" s="4" t="str">
        <f ca="1">position</f>
        <v/>
      </c>
      <c r="J4799" s="318"/>
      <c r="M4799" s="4"/>
      <c r="O4799" s="6"/>
      <c r="Q4799" s="20"/>
      <c r="R4799" s="5" t="str">
        <f ca="1">score</f>
        <v/>
      </c>
      <c r="S4799" s="7" t="str">
        <f ca="1">rescore_svc</f>
        <v/>
      </c>
      <c r="U4799" s="11" t="str">
        <f ca="1">price</f>
        <v/>
      </c>
      <c r="V4799" s="4"/>
      <c r="Y4799" s="388">
        <f ca="1">COUNTIFS(OFFSET($B$10, 0, 0, ROW()-9, 1), SERVICE[[#This Row],[Employee ID]], OFFSET($F$10, 0, 0, ROW()-9, 1), SERVICE[[#This Row],[Resources Role]])</f>
        <v>0</v>
      </c>
      <c r="Z4799" s="388">
        <f ca="1">COUNTIFS(OFFSET($F$10, 0, 0, ROW()-9, 1), SERVICE[[#This Row],[Resources Role]], OFFSET($H$10, 0, 0, ROW()-9, 1), SERVICE[[#This Row],[Booking]])</f>
        <v>0</v>
      </c>
    </row>
    <row r="4800" spans="1:26" x14ac:dyDescent="0.25">
      <c r="A4800" s="6" t="str">
        <f ca="1">no.</f>
        <v/>
      </c>
      <c r="E4800" s="4" t="str">
        <f ca="1">position</f>
        <v/>
      </c>
      <c r="J4800" s="318"/>
      <c r="M4800" s="4"/>
      <c r="O4800" s="6"/>
      <c r="Q4800" s="20"/>
      <c r="R4800" s="5" t="str">
        <f ca="1">score</f>
        <v/>
      </c>
      <c r="S4800" s="7" t="str">
        <f ca="1">rescore_svc</f>
        <v/>
      </c>
      <c r="U4800" s="11" t="str">
        <f ca="1">price</f>
        <v/>
      </c>
      <c r="V4800" s="4"/>
      <c r="Y4800" s="388">
        <f ca="1">COUNTIFS(OFFSET($B$10, 0, 0, ROW()-9, 1), SERVICE[[#This Row],[Employee ID]], OFFSET($F$10, 0, 0, ROW()-9, 1), SERVICE[[#This Row],[Resources Role]])</f>
        <v>0</v>
      </c>
      <c r="Z4800" s="388">
        <f ca="1">COUNTIFS(OFFSET($F$10, 0, 0, ROW()-9, 1), SERVICE[[#This Row],[Resources Role]], OFFSET($H$10, 0, 0, ROW()-9, 1), SERVICE[[#This Row],[Booking]])</f>
        <v>0</v>
      </c>
    </row>
    <row r="4801" spans="1:26" x14ac:dyDescent="0.25">
      <c r="A4801" s="6" t="str">
        <f ca="1">no.</f>
        <v/>
      </c>
      <c r="E4801" s="4" t="str">
        <f ca="1">position</f>
        <v/>
      </c>
      <c r="J4801" s="318"/>
      <c r="M4801" s="4"/>
      <c r="O4801" s="6"/>
      <c r="Q4801" s="20"/>
      <c r="R4801" s="5" t="str">
        <f ca="1">score</f>
        <v/>
      </c>
      <c r="S4801" s="7" t="str">
        <f ca="1">rescore_svc</f>
        <v/>
      </c>
      <c r="U4801" s="11" t="str">
        <f ca="1">price</f>
        <v/>
      </c>
      <c r="V4801" s="4"/>
      <c r="Y4801" s="388">
        <f ca="1">COUNTIFS(OFFSET($B$10, 0, 0, ROW()-9, 1), SERVICE[[#This Row],[Employee ID]], OFFSET($F$10, 0, 0, ROW()-9, 1), SERVICE[[#This Row],[Resources Role]])</f>
        <v>0</v>
      </c>
      <c r="Z4801" s="388">
        <f ca="1">COUNTIFS(OFFSET($F$10, 0, 0, ROW()-9, 1), SERVICE[[#This Row],[Resources Role]], OFFSET($H$10, 0, 0, ROW()-9, 1), SERVICE[[#This Row],[Booking]])</f>
        <v>0</v>
      </c>
    </row>
    <row r="4802" spans="1:26" x14ac:dyDescent="0.25">
      <c r="A4802" s="6" t="str">
        <f ca="1">no.</f>
        <v/>
      </c>
      <c r="E4802" s="4" t="str">
        <f ca="1">position</f>
        <v/>
      </c>
      <c r="J4802" s="318"/>
      <c r="M4802" s="4"/>
      <c r="O4802" s="6"/>
      <c r="Q4802" s="20"/>
      <c r="R4802" s="5" t="str">
        <f ca="1">score</f>
        <v/>
      </c>
      <c r="S4802" s="7" t="str">
        <f ca="1">rescore_svc</f>
        <v/>
      </c>
      <c r="U4802" s="11" t="str">
        <f ca="1">price</f>
        <v/>
      </c>
      <c r="V4802" s="4"/>
      <c r="Y4802" s="388">
        <f ca="1">COUNTIFS(OFFSET($B$10, 0, 0, ROW()-9, 1), SERVICE[[#This Row],[Employee ID]], OFFSET($F$10, 0, 0, ROW()-9, 1), SERVICE[[#This Row],[Resources Role]])</f>
        <v>0</v>
      </c>
      <c r="Z4802" s="388">
        <f ca="1">COUNTIFS(OFFSET($F$10, 0, 0, ROW()-9, 1), SERVICE[[#This Row],[Resources Role]], OFFSET($H$10, 0, 0, ROW()-9, 1), SERVICE[[#This Row],[Booking]])</f>
        <v>0</v>
      </c>
    </row>
    <row r="4803" spans="1:26" x14ac:dyDescent="0.25">
      <c r="A4803" s="6" t="str">
        <f ca="1">no.</f>
        <v/>
      </c>
      <c r="E4803" s="4" t="str">
        <f ca="1">position</f>
        <v/>
      </c>
      <c r="J4803" s="318"/>
      <c r="M4803" s="4"/>
      <c r="O4803" s="6"/>
      <c r="Q4803" s="20"/>
      <c r="R4803" s="5" t="str">
        <f ca="1">score</f>
        <v/>
      </c>
      <c r="S4803" s="7" t="str">
        <f ca="1">rescore_svc</f>
        <v/>
      </c>
      <c r="U4803" s="11" t="str">
        <f ca="1">price</f>
        <v/>
      </c>
      <c r="V4803" s="4"/>
      <c r="Y4803" s="388">
        <f ca="1">COUNTIFS(OFFSET($B$10, 0, 0, ROW()-9, 1), SERVICE[[#This Row],[Employee ID]], OFFSET($F$10, 0, 0, ROW()-9, 1), SERVICE[[#This Row],[Resources Role]])</f>
        <v>0</v>
      </c>
      <c r="Z4803" s="388">
        <f ca="1">COUNTIFS(OFFSET($F$10, 0, 0, ROW()-9, 1), SERVICE[[#This Row],[Resources Role]], OFFSET($H$10, 0, 0, ROW()-9, 1), SERVICE[[#This Row],[Booking]])</f>
        <v>0</v>
      </c>
    </row>
    <row r="4804" spans="1:26" x14ac:dyDescent="0.25">
      <c r="A4804" s="6" t="str">
        <f ca="1">no.</f>
        <v/>
      </c>
      <c r="E4804" s="4" t="str">
        <f ca="1">position</f>
        <v/>
      </c>
      <c r="J4804" s="318"/>
      <c r="M4804" s="4"/>
      <c r="O4804" s="6"/>
      <c r="Q4804" s="20"/>
      <c r="R4804" s="5" t="str">
        <f ca="1">score</f>
        <v/>
      </c>
      <c r="S4804" s="7" t="str">
        <f ca="1">rescore_svc</f>
        <v/>
      </c>
      <c r="U4804" s="11" t="str">
        <f ca="1">price</f>
        <v/>
      </c>
      <c r="V4804" s="4"/>
      <c r="Y4804" s="388">
        <f ca="1">COUNTIFS(OFFSET($B$10, 0, 0, ROW()-9, 1), SERVICE[[#This Row],[Employee ID]], OFFSET($F$10, 0, 0, ROW()-9, 1), SERVICE[[#This Row],[Resources Role]])</f>
        <v>0</v>
      </c>
      <c r="Z4804" s="388">
        <f ca="1">COUNTIFS(OFFSET($F$10, 0, 0, ROW()-9, 1), SERVICE[[#This Row],[Resources Role]], OFFSET($H$10, 0, 0, ROW()-9, 1), SERVICE[[#This Row],[Booking]])</f>
        <v>0</v>
      </c>
    </row>
    <row r="4805" spans="1:26" x14ac:dyDescent="0.25">
      <c r="A4805" s="6" t="str">
        <f ca="1">no.</f>
        <v/>
      </c>
      <c r="E4805" s="4" t="str">
        <f ca="1">position</f>
        <v/>
      </c>
      <c r="J4805" s="318"/>
      <c r="M4805" s="4"/>
      <c r="O4805" s="6"/>
      <c r="Q4805" s="20"/>
      <c r="R4805" s="5" t="str">
        <f ca="1">score</f>
        <v/>
      </c>
      <c r="S4805" s="7" t="str">
        <f ca="1">rescore_svc</f>
        <v/>
      </c>
      <c r="U4805" s="11" t="str">
        <f ca="1">price</f>
        <v/>
      </c>
      <c r="V4805" s="4"/>
      <c r="Y4805" s="388">
        <f ca="1">COUNTIFS(OFFSET($B$10, 0, 0, ROW()-9, 1), SERVICE[[#This Row],[Employee ID]], OFFSET($F$10, 0, 0, ROW()-9, 1), SERVICE[[#This Row],[Resources Role]])</f>
        <v>0</v>
      </c>
      <c r="Z4805" s="388">
        <f ca="1">COUNTIFS(OFFSET($F$10, 0, 0, ROW()-9, 1), SERVICE[[#This Row],[Resources Role]], OFFSET($H$10, 0, 0, ROW()-9, 1), SERVICE[[#This Row],[Booking]])</f>
        <v>0</v>
      </c>
    </row>
    <row r="4806" spans="1:26" x14ac:dyDescent="0.25">
      <c r="A4806" s="6" t="str">
        <f ca="1">no.</f>
        <v/>
      </c>
      <c r="E4806" s="4" t="str">
        <f ca="1">position</f>
        <v/>
      </c>
      <c r="J4806" s="318"/>
      <c r="M4806" s="4"/>
      <c r="O4806" s="6"/>
      <c r="Q4806" s="20"/>
      <c r="R4806" s="5" t="str">
        <f ca="1">score</f>
        <v/>
      </c>
      <c r="S4806" s="7" t="str">
        <f ca="1">rescore_svc</f>
        <v/>
      </c>
      <c r="U4806" s="11" t="str">
        <f ca="1">price</f>
        <v/>
      </c>
      <c r="V4806" s="4"/>
      <c r="Y4806" s="388">
        <f ca="1">COUNTIFS(OFFSET($B$10, 0, 0, ROW()-9, 1), SERVICE[[#This Row],[Employee ID]], OFFSET($F$10, 0, 0, ROW()-9, 1), SERVICE[[#This Row],[Resources Role]])</f>
        <v>0</v>
      </c>
      <c r="Z4806" s="388">
        <f ca="1">COUNTIFS(OFFSET($F$10, 0, 0, ROW()-9, 1), SERVICE[[#This Row],[Resources Role]], OFFSET($H$10, 0, 0, ROW()-9, 1), SERVICE[[#This Row],[Booking]])</f>
        <v>0</v>
      </c>
    </row>
    <row r="4807" spans="1:26" x14ac:dyDescent="0.25">
      <c r="A4807" s="6" t="str">
        <f ca="1">no.</f>
        <v/>
      </c>
      <c r="E4807" s="4" t="str">
        <f ca="1">position</f>
        <v/>
      </c>
      <c r="J4807" s="318"/>
      <c r="M4807" s="4"/>
      <c r="O4807" s="6"/>
      <c r="Q4807" s="20"/>
      <c r="R4807" s="5" t="str">
        <f ca="1">score</f>
        <v/>
      </c>
      <c r="S4807" s="7" t="str">
        <f ca="1">rescore_svc</f>
        <v/>
      </c>
      <c r="U4807" s="11" t="str">
        <f ca="1">price</f>
        <v/>
      </c>
      <c r="V4807" s="4"/>
      <c r="Y4807" s="388">
        <f ca="1">COUNTIFS(OFFSET($B$10, 0, 0, ROW()-9, 1), SERVICE[[#This Row],[Employee ID]], OFFSET($F$10, 0, 0, ROW()-9, 1), SERVICE[[#This Row],[Resources Role]])</f>
        <v>0</v>
      </c>
      <c r="Z4807" s="388">
        <f ca="1">COUNTIFS(OFFSET($F$10, 0, 0, ROW()-9, 1), SERVICE[[#This Row],[Resources Role]], OFFSET($H$10, 0, 0, ROW()-9, 1), SERVICE[[#This Row],[Booking]])</f>
        <v>0</v>
      </c>
    </row>
    <row r="4808" spans="1:26" x14ac:dyDescent="0.25">
      <c r="A4808" s="6" t="str">
        <f ca="1">no.</f>
        <v/>
      </c>
      <c r="E4808" s="4" t="str">
        <f ca="1">position</f>
        <v/>
      </c>
      <c r="J4808" s="318"/>
      <c r="M4808" s="4"/>
      <c r="O4808" s="6"/>
      <c r="Q4808" s="20"/>
      <c r="R4808" s="5" t="str">
        <f ca="1">score</f>
        <v/>
      </c>
      <c r="S4808" s="7" t="str">
        <f ca="1">rescore_svc</f>
        <v/>
      </c>
      <c r="U4808" s="11" t="str">
        <f ca="1">price</f>
        <v/>
      </c>
      <c r="V4808" s="4"/>
      <c r="Y4808" s="388">
        <f ca="1">COUNTIFS(OFFSET($B$10, 0, 0, ROW()-9, 1), SERVICE[[#This Row],[Employee ID]], OFFSET($F$10, 0, 0, ROW()-9, 1), SERVICE[[#This Row],[Resources Role]])</f>
        <v>0</v>
      </c>
      <c r="Z4808" s="388">
        <f ca="1">COUNTIFS(OFFSET($F$10, 0, 0, ROW()-9, 1), SERVICE[[#This Row],[Resources Role]], OFFSET($H$10, 0, 0, ROW()-9, 1), SERVICE[[#This Row],[Booking]])</f>
        <v>0</v>
      </c>
    </row>
    <row r="4809" spans="1:26" x14ac:dyDescent="0.25">
      <c r="A4809" s="6" t="str">
        <f ca="1">no.</f>
        <v/>
      </c>
      <c r="E4809" s="4" t="str">
        <f ca="1">position</f>
        <v/>
      </c>
      <c r="J4809" s="318"/>
      <c r="M4809" s="4"/>
      <c r="O4809" s="6"/>
      <c r="Q4809" s="20"/>
      <c r="R4809" s="5" t="str">
        <f ca="1">score</f>
        <v/>
      </c>
      <c r="S4809" s="7" t="str">
        <f ca="1">rescore_svc</f>
        <v/>
      </c>
      <c r="U4809" s="11" t="str">
        <f ca="1">price</f>
        <v/>
      </c>
      <c r="V4809" s="4"/>
      <c r="Y4809" s="388">
        <f ca="1">COUNTIFS(OFFSET($B$10, 0, 0, ROW()-9, 1), SERVICE[[#This Row],[Employee ID]], OFFSET($F$10, 0, 0, ROW()-9, 1), SERVICE[[#This Row],[Resources Role]])</f>
        <v>0</v>
      </c>
      <c r="Z4809" s="388">
        <f ca="1">COUNTIFS(OFFSET($F$10, 0, 0, ROW()-9, 1), SERVICE[[#This Row],[Resources Role]], OFFSET($H$10, 0, 0, ROW()-9, 1), SERVICE[[#This Row],[Booking]])</f>
        <v>0</v>
      </c>
    </row>
    <row r="4810" spans="1:26" x14ac:dyDescent="0.25">
      <c r="A4810" s="6" t="str">
        <f ca="1">no.</f>
        <v/>
      </c>
      <c r="E4810" s="4" t="str">
        <f ca="1">position</f>
        <v/>
      </c>
      <c r="J4810" s="318"/>
      <c r="M4810" s="4"/>
      <c r="O4810" s="6"/>
      <c r="Q4810" s="20"/>
      <c r="R4810" s="5" t="str">
        <f ca="1">score</f>
        <v/>
      </c>
      <c r="S4810" s="7" t="str">
        <f ca="1">rescore_svc</f>
        <v/>
      </c>
      <c r="U4810" s="11" t="str">
        <f ca="1">price</f>
        <v/>
      </c>
      <c r="V4810" s="4"/>
      <c r="Y4810" s="388">
        <f ca="1">COUNTIFS(OFFSET($B$10, 0, 0, ROW()-9, 1), SERVICE[[#This Row],[Employee ID]], OFFSET($F$10, 0, 0, ROW()-9, 1), SERVICE[[#This Row],[Resources Role]])</f>
        <v>0</v>
      </c>
      <c r="Z4810" s="388">
        <f ca="1">COUNTIFS(OFFSET($F$10, 0, 0, ROW()-9, 1), SERVICE[[#This Row],[Resources Role]], OFFSET($H$10, 0, 0, ROW()-9, 1), SERVICE[[#This Row],[Booking]])</f>
        <v>0</v>
      </c>
    </row>
    <row r="4811" spans="1:26" x14ac:dyDescent="0.25">
      <c r="A4811" s="6" t="str">
        <f ca="1">no.</f>
        <v/>
      </c>
      <c r="E4811" s="4" t="str">
        <f ca="1">position</f>
        <v/>
      </c>
      <c r="J4811" s="318"/>
      <c r="M4811" s="4"/>
      <c r="O4811" s="6"/>
      <c r="Q4811" s="20"/>
      <c r="R4811" s="5" t="str">
        <f ca="1">score</f>
        <v/>
      </c>
      <c r="S4811" s="7" t="str">
        <f ca="1">rescore_svc</f>
        <v/>
      </c>
      <c r="U4811" s="11" t="str">
        <f ca="1">price</f>
        <v/>
      </c>
      <c r="V4811" s="4"/>
      <c r="Y4811" s="388">
        <f ca="1">COUNTIFS(OFFSET($B$10, 0, 0, ROW()-9, 1), SERVICE[[#This Row],[Employee ID]], OFFSET($F$10, 0, 0, ROW()-9, 1), SERVICE[[#This Row],[Resources Role]])</f>
        <v>0</v>
      </c>
      <c r="Z4811" s="388">
        <f ca="1">COUNTIFS(OFFSET($F$10, 0, 0, ROW()-9, 1), SERVICE[[#This Row],[Resources Role]], OFFSET($H$10, 0, 0, ROW()-9, 1), SERVICE[[#This Row],[Booking]])</f>
        <v>0</v>
      </c>
    </row>
    <row r="4812" spans="1:26" x14ac:dyDescent="0.25">
      <c r="A4812" s="6" t="str">
        <f ca="1">no.</f>
        <v/>
      </c>
      <c r="E4812" s="4" t="str">
        <f ca="1">position</f>
        <v/>
      </c>
      <c r="J4812" s="318"/>
      <c r="M4812" s="4"/>
      <c r="O4812" s="6"/>
      <c r="Q4812" s="20"/>
      <c r="R4812" s="5" t="str">
        <f ca="1">score</f>
        <v/>
      </c>
      <c r="S4812" s="7" t="str">
        <f ca="1">rescore_svc</f>
        <v/>
      </c>
      <c r="U4812" s="11" t="str">
        <f ca="1">price</f>
        <v/>
      </c>
      <c r="V4812" s="4"/>
      <c r="Y4812" s="388">
        <f ca="1">COUNTIFS(OFFSET($B$10, 0, 0, ROW()-9, 1), SERVICE[[#This Row],[Employee ID]], OFFSET($F$10, 0, 0, ROW()-9, 1), SERVICE[[#This Row],[Resources Role]])</f>
        <v>0</v>
      </c>
      <c r="Z4812" s="388">
        <f ca="1">COUNTIFS(OFFSET($F$10, 0, 0, ROW()-9, 1), SERVICE[[#This Row],[Resources Role]], OFFSET($H$10, 0, 0, ROW()-9, 1), SERVICE[[#This Row],[Booking]])</f>
        <v>0</v>
      </c>
    </row>
    <row r="4813" spans="1:26" x14ac:dyDescent="0.25">
      <c r="A4813" s="6" t="str">
        <f ca="1">no.</f>
        <v/>
      </c>
      <c r="E4813" s="4" t="str">
        <f ca="1">position</f>
        <v/>
      </c>
      <c r="J4813" s="318"/>
      <c r="M4813" s="4"/>
      <c r="O4813" s="6"/>
      <c r="Q4813" s="20"/>
      <c r="R4813" s="5" t="str">
        <f ca="1">score</f>
        <v/>
      </c>
      <c r="S4813" s="7" t="str">
        <f ca="1">rescore_svc</f>
        <v/>
      </c>
      <c r="U4813" s="11" t="str">
        <f ca="1">price</f>
        <v/>
      </c>
      <c r="V4813" s="4"/>
      <c r="Y4813" s="388">
        <f ca="1">COUNTIFS(OFFSET($B$10, 0, 0, ROW()-9, 1), SERVICE[[#This Row],[Employee ID]], OFFSET($F$10, 0, 0, ROW()-9, 1), SERVICE[[#This Row],[Resources Role]])</f>
        <v>0</v>
      </c>
      <c r="Z4813" s="388">
        <f ca="1">COUNTIFS(OFFSET($F$10, 0, 0, ROW()-9, 1), SERVICE[[#This Row],[Resources Role]], OFFSET($H$10, 0, 0, ROW()-9, 1), SERVICE[[#This Row],[Booking]])</f>
        <v>0</v>
      </c>
    </row>
    <row r="4814" spans="1:26" x14ac:dyDescent="0.25">
      <c r="A4814" s="6" t="str">
        <f ca="1">no.</f>
        <v/>
      </c>
      <c r="E4814" s="4" t="str">
        <f ca="1">position</f>
        <v/>
      </c>
      <c r="J4814" s="318"/>
      <c r="M4814" s="4"/>
      <c r="O4814" s="6"/>
      <c r="Q4814" s="20"/>
      <c r="R4814" s="5" t="str">
        <f ca="1">score</f>
        <v/>
      </c>
      <c r="S4814" s="7" t="str">
        <f ca="1">rescore_svc</f>
        <v/>
      </c>
      <c r="U4814" s="11" t="str">
        <f ca="1">price</f>
        <v/>
      </c>
      <c r="V4814" s="4"/>
      <c r="Y4814" s="388">
        <f ca="1">COUNTIFS(OFFSET($B$10, 0, 0, ROW()-9, 1), SERVICE[[#This Row],[Employee ID]], OFFSET($F$10, 0, 0, ROW()-9, 1), SERVICE[[#This Row],[Resources Role]])</f>
        <v>0</v>
      </c>
      <c r="Z4814" s="388">
        <f ca="1">COUNTIFS(OFFSET($F$10, 0, 0, ROW()-9, 1), SERVICE[[#This Row],[Resources Role]], OFFSET($H$10, 0, 0, ROW()-9, 1), SERVICE[[#This Row],[Booking]])</f>
        <v>0</v>
      </c>
    </row>
    <row r="4815" spans="1:26" x14ac:dyDescent="0.25">
      <c r="A4815" s="6" t="str">
        <f ca="1">no.</f>
        <v/>
      </c>
      <c r="E4815" s="4" t="str">
        <f ca="1">position</f>
        <v/>
      </c>
      <c r="J4815" s="318"/>
      <c r="M4815" s="4"/>
      <c r="O4815" s="6"/>
      <c r="Q4815" s="20"/>
      <c r="R4815" s="5" t="str">
        <f ca="1">score</f>
        <v/>
      </c>
      <c r="S4815" s="7" t="str">
        <f ca="1">rescore_svc</f>
        <v/>
      </c>
      <c r="U4815" s="11" t="str">
        <f ca="1">price</f>
        <v/>
      </c>
      <c r="V4815" s="4"/>
      <c r="Y4815" s="388">
        <f ca="1">COUNTIFS(OFFSET($B$10, 0, 0, ROW()-9, 1), SERVICE[[#This Row],[Employee ID]], OFFSET($F$10, 0, 0, ROW()-9, 1), SERVICE[[#This Row],[Resources Role]])</f>
        <v>0</v>
      </c>
      <c r="Z4815" s="388">
        <f ca="1">COUNTIFS(OFFSET($F$10, 0, 0, ROW()-9, 1), SERVICE[[#This Row],[Resources Role]], OFFSET($H$10, 0, 0, ROW()-9, 1), SERVICE[[#This Row],[Booking]])</f>
        <v>0</v>
      </c>
    </row>
    <row r="4816" spans="1:26" x14ac:dyDescent="0.25">
      <c r="A4816" s="6" t="str">
        <f ca="1">no.</f>
        <v/>
      </c>
      <c r="E4816" s="4" t="str">
        <f ca="1">position</f>
        <v/>
      </c>
      <c r="J4816" s="318"/>
      <c r="M4816" s="4"/>
      <c r="O4816" s="6"/>
      <c r="Q4816" s="20"/>
      <c r="R4816" s="5" t="str">
        <f ca="1">score</f>
        <v/>
      </c>
      <c r="S4816" s="7" t="str">
        <f ca="1">rescore_svc</f>
        <v/>
      </c>
      <c r="U4816" s="11" t="str">
        <f ca="1">price</f>
        <v/>
      </c>
      <c r="V4816" s="4"/>
      <c r="Y4816" s="388">
        <f ca="1">COUNTIFS(OFFSET($B$10, 0, 0, ROW()-9, 1), SERVICE[[#This Row],[Employee ID]], OFFSET($F$10, 0, 0, ROW()-9, 1), SERVICE[[#This Row],[Resources Role]])</f>
        <v>0</v>
      </c>
      <c r="Z4816" s="388">
        <f ca="1">COUNTIFS(OFFSET($F$10, 0, 0, ROW()-9, 1), SERVICE[[#This Row],[Resources Role]], OFFSET($H$10, 0, 0, ROW()-9, 1), SERVICE[[#This Row],[Booking]])</f>
        <v>0</v>
      </c>
    </row>
    <row r="4817" spans="1:26" x14ac:dyDescent="0.25">
      <c r="A4817" s="6" t="str">
        <f ca="1">no.</f>
        <v/>
      </c>
      <c r="E4817" s="4" t="str">
        <f ca="1">position</f>
        <v/>
      </c>
      <c r="J4817" s="318"/>
      <c r="M4817" s="4"/>
      <c r="O4817" s="6"/>
      <c r="Q4817" s="20"/>
      <c r="R4817" s="5" t="str">
        <f ca="1">score</f>
        <v/>
      </c>
      <c r="S4817" s="7" t="str">
        <f ca="1">rescore_svc</f>
        <v/>
      </c>
      <c r="U4817" s="11" t="str">
        <f ca="1">price</f>
        <v/>
      </c>
      <c r="V4817" s="4"/>
      <c r="Y4817" s="388">
        <f ca="1">COUNTIFS(OFFSET($B$10, 0, 0, ROW()-9, 1), SERVICE[[#This Row],[Employee ID]], OFFSET($F$10, 0, 0, ROW()-9, 1), SERVICE[[#This Row],[Resources Role]])</f>
        <v>0</v>
      </c>
      <c r="Z4817" s="388">
        <f ca="1">COUNTIFS(OFFSET($F$10, 0, 0, ROW()-9, 1), SERVICE[[#This Row],[Resources Role]], OFFSET($H$10, 0, 0, ROW()-9, 1), SERVICE[[#This Row],[Booking]])</f>
        <v>0</v>
      </c>
    </row>
    <row r="4818" spans="1:26" x14ac:dyDescent="0.25">
      <c r="A4818" s="6" t="str">
        <f ca="1">no.</f>
        <v/>
      </c>
      <c r="E4818" s="4" t="str">
        <f ca="1">position</f>
        <v/>
      </c>
      <c r="J4818" s="318"/>
      <c r="M4818" s="4"/>
      <c r="O4818" s="6"/>
      <c r="Q4818" s="20"/>
      <c r="R4818" s="5" t="str">
        <f ca="1">score</f>
        <v/>
      </c>
      <c r="S4818" s="7" t="str">
        <f ca="1">rescore_svc</f>
        <v/>
      </c>
      <c r="U4818" s="11" t="str">
        <f ca="1">price</f>
        <v/>
      </c>
      <c r="V4818" s="4"/>
      <c r="Y4818" s="388">
        <f ca="1">COUNTIFS(OFFSET($B$10, 0, 0, ROW()-9, 1), SERVICE[[#This Row],[Employee ID]], OFFSET($F$10, 0, 0, ROW()-9, 1), SERVICE[[#This Row],[Resources Role]])</f>
        <v>0</v>
      </c>
      <c r="Z4818" s="388">
        <f ca="1">COUNTIFS(OFFSET($F$10, 0, 0, ROW()-9, 1), SERVICE[[#This Row],[Resources Role]], OFFSET($H$10, 0, 0, ROW()-9, 1), SERVICE[[#This Row],[Booking]])</f>
        <v>0</v>
      </c>
    </row>
    <row r="4819" spans="1:26" x14ac:dyDescent="0.25">
      <c r="A4819" s="6" t="str">
        <f ca="1">no.</f>
        <v/>
      </c>
      <c r="E4819" s="4" t="str">
        <f ca="1">position</f>
        <v/>
      </c>
      <c r="J4819" s="318"/>
      <c r="M4819" s="4"/>
      <c r="O4819" s="6"/>
      <c r="Q4819" s="20"/>
      <c r="R4819" s="5" t="str">
        <f ca="1">score</f>
        <v/>
      </c>
      <c r="S4819" s="7" t="str">
        <f ca="1">rescore_svc</f>
        <v/>
      </c>
      <c r="U4819" s="11" t="str">
        <f ca="1">price</f>
        <v/>
      </c>
      <c r="V4819" s="4"/>
      <c r="Y4819" s="388">
        <f ca="1">COUNTIFS(OFFSET($B$10, 0, 0, ROW()-9, 1), SERVICE[[#This Row],[Employee ID]], OFFSET($F$10, 0, 0, ROW()-9, 1), SERVICE[[#This Row],[Resources Role]])</f>
        <v>0</v>
      </c>
      <c r="Z4819" s="388">
        <f ca="1">COUNTIFS(OFFSET($F$10, 0, 0, ROW()-9, 1), SERVICE[[#This Row],[Resources Role]], OFFSET($H$10, 0, 0, ROW()-9, 1), SERVICE[[#This Row],[Booking]])</f>
        <v>0</v>
      </c>
    </row>
    <row r="4820" spans="1:26" x14ac:dyDescent="0.25">
      <c r="A4820" s="6" t="str">
        <f ca="1">no.</f>
        <v/>
      </c>
      <c r="E4820" s="4" t="str">
        <f ca="1">position</f>
        <v/>
      </c>
      <c r="J4820" s="318"/>
      <c r="M4820" s="4"/>
      <c r="O4820" s="6"/>
      <c r="Q4820" s="20"/>
      <c r="R4820" s="5" t="str">
        <f ca="1">score</f>
        <v/>
      </c>
      <c r="S4820" s="7" t="str">
        <f ca="1">rescore_svc</f>
        <v/>
      </c>
      <c r="U4820" s="11" t="str">
        <f ca="1">price</f>
        <v/>
      </c>
      <c r="V4820" s="4"/>
      <c r="Y4820" s="388">
        <f ca="1">COUNTIFS(OFFSET($B$10, 0, 0, ROW()-9, 1), SERVICE[[#This Row],[Employee ID]], OFFSET($F$10, 0, 0, ROW()-9, 1), SERVICE[[#This Row],[Resources Role]])</f>
        <v>0</v>
      </c>
      <c r="Z4820" s="388">
        <f ca="1">COUNTIFS(OFFSET($F$10, 0, 0, ROW()-9, 1), SERVICE[[#This Row],[Resources Role]], OFFSET($H$10, 0, 0, ROW()-9, 1), SERVICE[[#This Row],[Booking]])</f>
        <v>0</v>
      </c>
    </row>
    <row r="4821" spans="1:26" x14ac:dyDescent="0.25">
      <c r="A4821" s="6" t="str">
        <f ca="1">no.</f>
        <v/>
      </c>
      <c r="E4821" s="4" t="str">
        <f ca="1">position</f>
        <v/>
      </c>
      <c r="J4821" s="318"/>
      <c r="M4821" s="4"/>
      <c r="O4821" s="6"/>
      <c r="Q4821" s="20"/>
      <c r="R4821" s="5" t="str">
        <f ca="1">score</f>
        <v/>
      </c>
      <c r="S4821" s="7" t="str">
        <f ca="1">rescore_svc</f>
        <v/>
      </c>
      <c r="U4821" s="11" t="str">
        <f ca="1">price</f>
        <v/>
      </c>
      <c r="V4821" s="4"/>
      <c r="Y4821" s="388">
        <f ca="1">COUNTIFS(OFFSET($B$10, 0, 0, ROW()-9, 1), SERVICE[[#This Row],[Employee ID]], OFFSET($F$10, 0, 0, ROW()-9, 1), SERVICE[[#This Row],[Resources Role]])</f>
        <v>0</v>
      </c>
      <c r="Z4821" s="388">
        <f ca="1">COUNTIFS(OFFSET($F$10, 0, 0, ROW()-9, 1), SERVICE[[#This Row],[Resources Role]], OFFSET($H$10, 0, 0, ROW()-9, 1), SERVICE[[#This Row],[Booking]])</f>
        <v>0</v>
      </c>
    </row>
    <row r="4822" spans="1:26" x14ac:dyDescent="0.25">
      <c r="A4822" s="6" t="str">
        <f ca="1">no.</f>
        <v/>
      </c>
      <c r="E4822" s="4" t="str">
        <f ca="1">position</f>
        <v/>
      </c>
      <c r="J4822" s="318"/>
      <c r="M4822" s="4"/>
      <c r="O4822" s="6"/>
      <c r="Q4822" s="20"/>
      <c r="R4822" s="5" t="str">
        <f ca="1">score</f>
        <v/>
      </c>
      <c r="S4822" s="7" t="str">
        <f ca="1">rescore_svc</f>
        <v/>
      </c>
      <c r="U4822" s="11" t="str">
        <f ca="1">price</f>
        <v/>
      </c>
      <c r="V4822" s="4"/>
      <c r="Y4822" s="388">
        <f ca="1">COUNTIFS(OFFSET($B$10, 0, 0, ROW()-9, 1), SERVICE[[#This Row],[Employee ID]], OFFSET($F$10, 0, 0, ROW()-9, 1), SERVICE[[#This Row],[Resources Role]])</f>
        <v>0</v>
      </c>
      <c r="Z4822" s="388">
        <f ca="1">COUNTIFS(OFFSET($F$10, 0, 0, ROW()-9, 1), SERVICE[[#This Row],[Resources Role]], OFFSET($H$10, 0, 0, ROW()-9, 1), SERVICE[[#This Row],[Booking]])</f>
        <v>0</v>
      </c>
    </row>
    <row r="4823" spans="1:26" x14ac:dyDescent="0.25">
      <c r="A4823" s="6" t="str">
        <f ca="1">no.</f>
        <v/>
      </c>
      <c r="E4823" s="4" t="str">
        <f ca="1">position</f>
        <v/>
      </c>
      <c r="J4823" s="318"/>
      <c r="M4823" s="4"/>
      <c r="O4823" s="6"/>
      <c r="Q4823" s="20"/>
      <c r="R4823" s="5" t="str">
        <f ca="1">score</f>
        <v/>
      </c>
      <c r="S4823" s="7" t="str">
        <f ca="1">rescore_svc</f>
        <v/>
      </c>
      <c r="U4823" s="11" t="str">
        <f ca="1">price</f>
        <v/>
      </c>
      <c r="V4823" s="4"/>
      <c r="Y4823" s="388">
        <f ca="1">COUNTIFS(OFFSET($B$10, 0, 0, ROW()-9, 1), SERVICE[[#This Row],[Employee ID]], OFFSET($F$10, 0, 0, ROW()-9, 1), SERVICE[[#This Row],[Resources Role]])</f>
        <v>0</v>
      </c>
      <c r="Z4823" s="388">
        <f ca="1">COUNTIFS(OFFSET($F$10, 0, 0, ROW()-9, 1), SERVICE[[#This Row],[Resources Role]], OFFSET($H$10, 0, 0, ROW()-9, 1), SERVICE[[#This Row],[Booking]])</f>
        <v>0</v>
      </c>
    </row>
    <row r="4824" spans="1:26" x14ac:dyDescent="0.25">
      <c r="A4824" s="6" t="str">
        <f ca="1">no.</f>
        <v/>
      </c>
      <c r="E4824" s="4" t="str">
        <f ca="1">position</f>
        <v/>
      </c>
      <c r="J4824" s="318"/>
      <c r="M4824" s="4"/>
      <c r="O4824" s="6"/>
      <c r="Q4824" s="20"/>
      <c r="R4824" s="5" t="str">
        <f ca="1">score</f>
        <v/>
      </c>
      <c r="S4824" s="7" t="str">
        <f ca="1">rescore_svc</f>
        <v/>
      </c>
      <c r="U4824" s="11" t="str">
        <f ca="1">price</f>
        <v/>
      </c>
      <c r="V4824" s="4"/>
      <c r="Y4824" s="388">
        <f ca="1">COUNTIFS(OFFSET($B$10, 0, 0, ROW()-9, 1), SERVICE[[#This Row],[Employee ID]], OFFSET($F$10, 0, 0, ROW()-9, 1), SERVICE[[#This Row],[Resources Role]])</f>
        <v>0</v>
      </c>
      <c r="Z4824" s="388">
        <f ca="1">COUNTIFS(OFFSET($F$10, 0, 0, ROW()-9, 1), SERVICE[[#This Row],[Resources Role]], OFFSET($H$10, 0, 0, ROW()-9, 1), SERVICE[[#This Row],[Booking]])</f>
        <v>0</v>
      </c>
    </row>
    <row r="4825" spans="1:26" x14ac:dyDescent="0.25">
      <c r="A4825" s="6" t="str">
        <f ca="1">no.</f>
        <v/>
      </c>
      <c r="E4825" s="4" t="str">
        <f ca="1">position</f>
        <v/>
      </c>
      <c r="J4825" s="318"/>
      <c r="M4825" s="4"/>
      <c r="O4825" s="6"/>
      <c r="Q4825" s="20"/>
      <c r="R4825" s="5" t="str">
        <f ca="1">score</f>
        <v/>
      </c>
      <c r="S4825" s="7" t="str">
        <f ca="1">rescore_svc</f>
        <v/>
      </c>
      <c r="U4825" s="11" t="str">
        <f ca="1">price</f>
        <v/>
      </c>
      <c r="V4825" s="4"/>
      <c r="Y4825" s="388">
        <f ca="1">COUNTIFS(OFFSET($B$10, 0, 0, ROW()-9, 1), SERVICE[[#This Row],[Employee ID]], OFFSET($F$10, 0, 0, ROW()-9, 1), SERVICE[[#This Row],[Resources Role]])</f>
        <v>0</v>
      </c>
      <c r="Z4825" s="388">
        <f ca="1">COUNTIFS(OFFSET($F$10, 0, 0, ROW()-9, 1), SERVICE[[#This Row],[Resources Role]], OFFSET($H$10, 0, 0, ROW()-9, 1), SERVICE[[#This Row],[Booking]])</f>
        <v>0</v>
      </c>
    </row>
    <row r="4826" spans="1:26" x14ac:dyDescent="0.25">
      <c r="A4826" s="6" t="str">
        <f ca="1">no.</f>
        <v/>
      </c>
      <c r="E4826" s="4" t="str">
        <f ca="1">position</f>
        <v/>
      </c>
      <c r="J4826" s="318"/>
      <c r="M4826" s="4"/>
      <c r="O4826" s="6"/>
      <c r="Q4826" s="20"/>
      <c r="R4826" s="5" t="str">
        <f ca="1">score</f>
        <v/>
      </c>
      <c r="S4826" s="7" t="str">
        <f ca="1">rescore_svc</f>
        <v/>
      </c>
      <c r="U4826" s="11" t="str">
        <f ca="1">price</f>
        <v/>
      </c>
      <c r="V4826" s="4"/>
      <c r="Y4826" s="388">
        <f ca="1">COUNTIFS(OFFSET($B$10, 0, 0, ROW()-9, 1), SERVICE[[#This Row],[Employee ID]], OFFSET($F$10, 0, 0, ROW()-9, 1), SERVICE[[#This Row],[Resources Role]])</f>
        <v>0</v>
      </c>
      <c r="Z4826" s="388">
        <f ca="1">COUNTIFS(OFFSET($F$10, 0, 0, ROW()-9, 1), SERVICE[[#This Row],[Resources Role]], OFFSET($H$10, 0, 0, ROW()-9, 1), SERVICE[[#This Row],[Booking]])</f>
        <v>0</v>
      </c>
    </row>
    <row r="4827" spans="1:26" x14ac:dyDescent="0.25">
      <c r="A4827" s="6" t="str">
        <f ca="1">no.</f>
        <v/>
      </c>
      <c r="E4827" s="4" t="str">
        <f ca="1">position</f>
        <v/>
      </c>
      <c r="J4827" s="318"/>
      <c r="M4827" s="4"/>
      <c r="O4827" s="6"/>
      <c r="Q4827" s="20"/>
      <c r="R4827" s="5" t="str">
        <f ca="1">score</f>
        <v/>
      </c>
      <c r="S4827" s="7" t="str">
        <f ca="1">rescore_svc</f>
        <v/>
      </c>
      <c r="U4827" s="11" t="str">
        <f ca="1">price</f>
        <v/>
      </c>
      <c r="V4827" s="4"/>
      <c r="Y4827" s="388">
        <f ca="1">COUNTIFS(OFFSET($B$10, 0, 0, ROW()-9, 1), SERVICE[[#This Row],[Employee ID]], OFFSET($F$10, 0, 0, ROW()-9, 1), SERVICE[[#This Row],[Resources Role]])</f>
        <v>0</v>
      </c>
      <c r="Z4827" s="388">
        <f ca="1">COUNTIFS(OFFSET($F$10, 0, 0, ROW()-9, 1), SERVICE[[#This Row],[Resources Role]], OFFSET($H$10, 0, 0, ROW()-9, 1), SERVICE[[#This Row],[Booking]])</f>
        <v>0</v>
      </c>
    </row>
    <row r="4828" spans="1:26" x14ac:dyDescent="0.25">
      <c r="A4828" s="6" t="str">
        <f ca="1">no.</f>
        <v/>
      </c>
      <c r="E4828" s="4" t="str">
        <f ca="1">position</f>
        <v/>
      </c>
      <c r="J4828" s="318"/>
      <c r="M4828" s="4"/>
      <c r="O4828" s="6"/>
      <c r="Q4828" s="20"/>
      <c r="R4828" s="5" t="str">
        <f ca="1">score</f>
        <v/>
      </c>
      <c r="S4828" s="7" t="str">
        <f ca="1">rescore_svc</f>
        <v/>
      </c>
      <c r="U4828" s="11" t="str">
        <f ca="1">price</f>
        <v/>
      </c>
      <c r="V4828" s="4"/>
      <c r="Y4828" s="388">
        <f ca="1">COUNTIFS(OFFSET($B$10, 0, 0, ROW()-9, 1), SERVICE[[#This Row],[Employee ID]], OFFSET($F$10, 0, 0, ROW()-9, 1), SERVICE[[#This Row],[Resources Role]])</f>
        <v>0</v>
      </c>
      <c r="Z4828" s="388">
        <f ca="1">COUNTIFS(OFFSET($F$10, 0, 0, ROW()-9, 1), SERVICE[[#This Row],[Resources Role]], OFFSET($H$10, 0, 0, ROW()-9, 1), SERVICE[[#This Row],[Booking]])</f>
        <v>0</v>
      </c>
    </row>
    <row r="4829" spans="1:26" x14ac:dyDescent="0.25">
      <c r="A4829" s="6" t="str">
        <f ca="1">no.</f>
        <v/>
      </c>
      <c r="E4829" s="4" t="str">
        <f ca="1">position</f>
        <v/>
      </c>
      <c r="J4829" s="318"/>
      <c r="M4829" s="4"/>
      <c r="O4829" s="6"/>
      <c r="Q4829" s="20"/>
      <c r="R4829" s="5" t="str">
        <f ca="1">score</f>
        <v/>
      </c>
      <c r="S4829" s="7" t="str">
        <f ca="1">rescore_svc</f>
        <v/>
      </c>
      <c r="U4829" s="11" t="str">
        <f ca="1">price</f>
        <v/>
      </c>
      <c r="V4829" s="4"/>
      <c r="Y4829" s="388">
        <f ca="1">COUNTIFS(OFFSET($B$10, 0, 0, ROW()-9, 1), SERVICE[[#This Row],[Employee ID]], OFFSET($F$10, 0, 0, ROW()-9, 1), SERVICE[[#This Row],[Resources Role]])</f>
        <v>0</v>
      </c>
      <c r="Z4829" s="388">
        <f ca="1">COUNTIFS(OFFSET($F$10, 0, 0, ROW()-9, 1), SERVICE[[#This Row],[Resources Role]], OFFSET($H$10, 0, 0, ROW()-9, 1), SERVICE[[#This Row],[Booking]])</f>
        <v>0</v>
      </c>
    </row>
    <row r="4830" spans="1:26" x14ac:dyDescent="0.25">
      <c r="A4830" s="6" t="str">
        <f ca="1">no.</f>
        <v/>
      </c>
      <c r="E4830" s="4" t="str">
        <f ca="1">position</f>
        <v/>
      </c>
      <c r="J4830" s="318"/>
      <c r="M4830" s="4"/>
      <c r="O4830" s="6"/>
      <c r="Q4830" s="20"/>
      <c r="R4830" s="5" t="str">
        <f ca="1">score</f>
        <v/>
      </c>
      <c r="S4830" s="7" t="str">
        <f ca="1">rescore_svc</f>
        <v/>
      </c>
      <c r="U4830" s="11" t="str">
        <f ca="1">price</f>
        <v/>
      </c>
      <c r="V4830" s="4"/>
      <c r="Y4830" s="388">
        <f ca="1">COUNTIFS(OFFSET($B$10, 0, 0, ROW()-9, 1), SERVICE[[#This Row],[Employee ID]], OFFSET($F$10, 0, 0, ROW()-9, 1), SERVICE[[#This Row],[Resources Role]])</f>
        <v>0</v>
      </c>
      <c r="Z4830" s="388">
        <f ca="1">COUNTIFS(OFFSET($F$10, 0, 0, ROW()-9, 1), SERVICE[[#This Row],[Resources Role]], OFFSET($H$10, 0, 0, ROW()-9, 1), SERVICE[[#This Row],[Booking]])</f>
        <v>0</v>
      </c>
    </row>
    <row r="4831" spans="1:26" x14ac:dyDescent="0.25">
      <c r="A4831" s="6" t="str">
        <f ca="1">no.</f>
        <v/>
      </c>
      <c r="E4831" s="4" t="str">
        <f ca="1">position</f>
        <v/>
      </c>
      <c r="J4831" s="318"/>
      <c r="M4831" s="4"/>
      <c r="O4831" s="6"/>
      <c r="Q4831" s="20"/>
      <c r="R4831" s="5" t="str">
        <f ca="1">score</f>
        <v/>
      </c>
      <c r="S4831" s="7" t="str">
        <f ca="1">rescore_svc</f>
        <v/>
      </c>
      <c r="U4831" s="11" t="str">
        <f ca="1">price</f>
        <v/>
      </c>
      <c r="V4831" s="4"/>
      <c r="Y4831" s="388">
        <f ca="1">COUNTIFS(OFFSET($B$10, 0, 0, ROW()-9, 1), SERVICE[[#This Row],[Employee ID]], OFFSET($F$10, 0, 0, ROW()-9, 1), SERVICE[[#This Row],[Resources Role]])</f>
        <v>0</v>
      </c>
      <c r="Z4831" s="388">
        <f ca="1">COUNTIFS(OFFSET($F$10, 0, 0, ROW()-9, 1), SERVICE[[#This Row],[Resources Role]], OFFSET($H$10, 0, 0, ROW()-9, 1), SERVICE[[#This Row],[Booking]])</f>
        <v>0</v>
      </c>
    </row>
    <row r="4832" spans="1:26" x14ac:dyDescent="0.25">
      <c r="A4832" s="6" t="str">
        <f ca="1">no.</f>
        <v/>
      </c>
      <c r="E4832" s="4" t="str">
        <f ca="1">position</f>
        <v/>
      </c>
      <c r="J4832" s="318"/>
      <c r="M4832" s="4"/>
      <c r="O4832" s="6"/>
      <c r="Q4832" s="20"/>
      <c r="R4832" s="5" t="str">
        <f ca="1">score</f>
        <v/>
      </c>
      <c r="S4832" s="7" t="str">
        <f ca="1">rescore_svc</f>
        <v/>
      </c>
      <c r="U4832" s="11" t="str">
        <f ca="1">price</f>
        <v/>
      </c>
      <c r="V4832" s="4"/>
      <c r="Y4832" s="388">
        <f ca="1">COUNTIFS(OFFSET($B$10, 0, 0, ROW()-9, 1), SERVICE[[#This Row],[Employee ID]], OFFSET($F$10, 0, 0, ROW()-9, 1), SERVICE[[#This Row],[Resources Role]])</f>
        <v>0</v>
      </c>
      <c r="Z4832" s="388">
        <f ca="1">COUNTIFS(OFFSET($F$10, 0, 0, ROW()-9, 1), SERVICE[[#This Row],[Resources Role]], OFFSET($H$10, 0, 0, ROW()-9, 1), SERVICE[[#This Row],[Booking]])</f>
        <v>0</v>
      </c>
    </row>
    <row r="4833" spans="1:26" x14ac:dyDescent="0.25">
      <c r="A4833" s="6" t="str">
        <f ca="1">no.</f>
        <v/>
      </c>
      <c r="E4833" s="4" t="str">
        <f ca="1">position</f>
        <v/>
      </c>
      <c r="J4833" s="318"/>
      <c r="M4833" s="4"/>
      <c r="O4833" s="6"/>
      <c r="Q4833" s="20"/>
      <c r="R4833" s="5" t="str">
        <f ca="1">score</f>
        <v/>
      </c>
      <c r="S4833" s="7" t="str">
        <f ca="1">rescore_svc</f>
        <v/>
      </c>
      <c r="U4833" s="11" t="str">
        <f ca="1">price</f>
        <v/>
      </c>
      <c r="V4833" s="4"/>
      <c r="Y4833" s="388">
        <f ca="1">COUNTIFS(OFFSET($B$10, 0, 0, ROW()-9, 1), SERVICE[[#This Row],[Employee ID]], OFFSET($F$10, 0, 0, ROW()-9, 1), SERVICE[[#This Row],[Resources Role]])</f>
        <v>0</v>
      </c>
      <c r="Z4833" s="388">
        <f ca="1">COUNTIFS(OFFSET($F$10, 0, 0, ROW()-9, 1), SERVICE[[#This Row],[Resources Role]], OFFSET($H$10, 0, 0, ROW()-9, 1), SERVICE[[#This Row],[Booking]])</f>
        <v>0</v>
      </c>
    </row>
    <row r="4834" spans="1:26" x14ac:dyDescent="0.25">
      <c r="A4834" s="6" t="str">
        <f ca="1">no.</f>
        <v/>
      </c>
      <c r="E4834" s="4" t="str">
        <f ca="1">position</f>
        <v/>
      </c>
      <c r="J4834" s="318"/>
      <c r="M4834" s="4"/>
      <c r="O4834" s="6"/>
      <c r="Q4834" s="20"/>
      <c r="R4834" s="5" t="str">
        <f ca="1">score</f>
        <v/>
      </c>
      <c r="S4834" s="7" t="str">
        <f ca="1">rescore_svc</f>
        <v/>
      </c>
      <c r="U4834" s="11" t="str">
        <f ca="1">price</f>
        <v/>
      </c>
      <c r="V4834" s="4"/>
      <c r="Y4834" s="388">
        <f ca="1">COUNTIFS(OFFSET($B$10, 0, 0, ROW()-9, 1), SERVICE[[#This Row],[Employee ID]], OFFSET($F$10, 0, 0, ROW()-9, 1), SERVICE[[#This Row],[Resources Role]])</f>
        <v>0</v>
      </c>
      <c r="Z4834" s="388">
        <f ca="1">COUNTIFS(OFFSET($F$10, 0, 0, ROW()-9, 1), SERVICE[[#This Row],[Resources Role]], OFFSET($H$10, 0, 0, ROW()-9, 1), SERVICE[[#This Row],[Booking]])</f>
        <v>0</v>
      </c>
    </row>
    <row r="4835" spans="1:26" x14ac:dyDescent="0.25">
      <c r="A4835" s="6" t="str">
        <f ca="1">no.</f>
        <v/>
      </c>
      <c r="E4835" s="4" t="str">
        <f ca="1">position</f>
        <v/>
      </c>
      <c r="J4835" s="318"/>
      <c r="M4835" s="4"/>
      <c r="O4835" s="6"/>
      <c r="Q4835" s="20"/>
      <c r="R4835" s="5" t="str">
        <f ca="1">score</f>
        <v/>
      </c>
      <c r="S4835" s="7" t="str">
        <f ca="1">rescore_svc</f>
        <v/>
      </c>
      <c r="U4835" s="11" t="str">
        <f ca="1">price</f>
        <v/>
      </c>
      <c r="V4835" s="4"/>
      <c r="Y4835" s="388">
        <f ca="1">COUNTIFS(OFFSET($B$10, 0, 0, ROW()-9, 1), SERVICE[[#This Row],[Employee ID]], OFFSET($F$10, 0, 0, ROW()-9, 1), SERVICE[[#This Row],[Resources Role]])</f>
        <v>0</v>
      </c>
      <c r="Z4835" s="388">
        <f ca="1">COUNTIFS(OFFSET($F$10, 0, 0, ROW()-9, 1), SERVICE[[#This Row],[Resources Role]], OFFSET($H$10, 0, 0, ROW()-9, 1), SERVICE[[#This Row],[Booking]])</f>
        <v>0</v>
      </c>
    </row>
    <row r="4836" spans="1:26" x14ac:dyDescent="0.25">
      <c r="A4836" s="6" t="str">
        <f ca="1">no.</f>
        <v/>
      </c>
      <c r="E4836" s="4" t="str">
        <f ca="1">position</f>
        <v/>
      </c>
      <c r="J4836" s="318"/>
      <c r="M4836" s="4"/>
      <c r="O4836" s="6"/>
      <c r="Q4836" s="20"/>
      <c r="R4836" s="5" t="str">
        <f ca="1">score</f>
        <v/>
      </c>
      <c r="S4836" s="7" t="str">
        <f ca="1">rescore_svc</f>
        <v/>
      </c>
      <c r="U4836" s="11" t="str">
        <f ca="1">price</f>
        <v/>
      </c>
      <c r="V4836" s="4"/>
      <c r="Y4836" s="388">
        <f ca="1">COUNTIFS(OFFSET($B$10, 0, 0, ROW()-9, 1), SERVICE[[#This Row],[Employee ID]], OFFSET($F$10, 0, 0, ROW()-9, 1), SERVICE[[#This Row],[Resources Role]])</f>
        <v>0</v>
      </c>
      <c r="Z4836" s="388">
        <f ca="1">COUNTIFS(OFFSET($F$10, 0, 0, ROW()-9, 1), SERVICE[[#This Row],[Resources Role]], OFFSET($H$10, 0, 0, ROW()-9, 1), SERVICE[[#This Row],[Booking]])</f>
        <v>0</v>
      </c>
    </row>
    <row r="4837" spans="1:26" x14ac:dyDescent="0.25">
      <c r="A4837" s="6" t="str">
        <f ca="1">no.</f>
        <v/>
      </c>
      <c r="E4837" s="4" t="str">
        <f ca="1">position</f>
        <v/>
      </c>
      <c r="J4837" s="318"/>
      <c r="M4837" s="4"/>
      <c r="O4837" s="6"/>
      <c r="Q4837" s="20"/>
      <c r="R4837" s="5" t="str">
        <f ca="1">score</f>
        <v/>
      </c>
      <c r="S4837" s="7" t="str">
        <f ca="1">rescore_svc</f>
        <v/>
      </c>
      <c r="U4837" s="11" t="str">
        <f ca="1">price</f>
        <v/>
      </c>
      <c r="V4837" s="4"/>
      <c r="Y4837" s="388">
        <f ca="1">COUNTIFS(OFFSET($B$10, 0, 0, ROW()-9, 1), SERVICE[[#This Row],[Employee ID]], OFFSET($F$10, 0, 0, ROW()-9, 1), SERVICE[[#This Row],[Resources Role]])</f>
        <v>0</v>
      </c>
      <c r="Z4837" s="388">
        <f ca="1">COUNTIFS(OFFSET($F$10, 0, 0, ROW()-9, 1), SERVICE[[#This Row],[Resources Role]], OFFSET($H$10, 0, 0, ROW()-9, 1), SERVICE[[#This Row],[Booking]])</f>
        <v>0</v>
      </c>
    </row>
    <row r="4838" spans="1:26" x14ac:dyDescent="0.25">
      <c r="A4838" s="6" t="str">
        <f ca="1">no.</f>
        <v/>
      </c>
      <c r="E4838" s="4" t="str">
        <f ca="1">position</f>
        <v/>
      </c>
      <c r="J4838" s="318"/>
      <c r="M4838" s="4"/>
      <c r="O4838" s="6"/>
      <c r="Q4838" s="20"/>
      <c r="R4838" s="5" t="str">
        <f ca="1">score</f>
        <v/>
      </c>
      <c r="S4838" s="7" t="str">
        <f ca="1">rescore_svc</f>
        <v/>
      </c>
      <c r="U4838" s="11" t="str">
        <f ca="1">price</f>
        <v/>
      </c>
      <c r="V4838" s="4"/>
      <c r="Y4838" s="388">
        <f ca="1">COUNTIFS(OFFSET($B$10, 0, 0, ROW()-9, 1), SERVICE[[#This Row],[Employee ID]], OFFSET($F$10, 0, 0, ROW()-9, 1), SERVICE[[#This Row],[Resources Role]])</f>
        <v>0</v>
      </c>
      <c r="Z4838" s="388">
        <f ca="1">COUNTIFS(OFFSET($F$10, 0, 0, ROW()-9, 1), SERVICE[[#This Row],[Resources Role]], OFFSET($H$10, 0, 0, ROW()-9, 1), SERVICE[[#This Row],[Booking]])</f>
        <v>0</v>
      </c>
    </row>
    <row r="4839" spans="1:26" x14ac:dyDescent="0.25">
      <c r="A4839" s="6" t="str">
        <f ca="1">no.</f>
        <v/>
      </c>
      <c r="E4839" s="4" t="str">
        <f ca="1">position</f>
        <v/>
      </c>
      <c r="J4839" s="318"/>
      <c r="M4839" s="4"/>
      <c r="O4839" s="6"/>
      <c r="Q4839" s="20"/>
      <c r="R4839" s="5" t="str">
        <f ca="1">score</f>
        <v/>
      </c>
      <c r="S4839" s="7" t="str">
        <f ca="1">rescore_svc</f>
        <v/>
      </c>
      <c r="U4839" s="11" t="str">
        <f ca="1">price</f>
        <v/>
      </c>
      <c r="V4839" s="4"/>
      <c r="Y4839" s="388">
        <f ca="1">COUNTIFS(OFFSET($B$10, 0, 0, ROW()-9, 1), SERVICE[[#This Row],[Employee ID]], OFFSET($F$10, 0, 0, ROW()-9, 1), SERVICE[[#This Row],[Resources Role]])</f>
        <v>0</v>
      </c>
      <c r="Z4839" s="388">
        <f ca="1">COUNTIFS(OFFSET($F$10, 0, 0, ROW()-9, 1), SERVICE[[#This Row],[Resources Role]], OFFSET($H$10, 0, 0, ROW()-9, 1), SERVICE[[#This Row],[Booking]])</f>
        <v>0</v>
      </c>
    </row>
    <row r="4840" spans="1:26" x14ac:dyDescent="0.25">
      <c r="A4840" s="6" t="str">
        <f ca="1">no.</f>
        <v/>
      </c>
      <c r="E4840" s="4" t="str">
        <f ca="1">position</f>
        <v/>
      </c>
      <c r="J4840" s="318"/>
      <c r="M4840" s="4"/>
      <c r="O4840" s="6"/>
      <c r="Q4840" s="20"/>
      <c r="R4840" s="5" t="str">
        <f ca="1">score</f>
        <v/>
      </c>
      <c r="S4840" s="7" t="str">
        <f ca="1">rescore_svc</f>
        <v/>
      </c>
      <c r="U4840" s="11" t="str">
        <f ca="1">price</f>
        <v/>
      </c>
      <c r="V4840" s="4"/>
      <c r="Y4840" s="388">
        <f ca="1">COUNTIFS(OFFSET($B$10, 0, 0, ROW()-9, 1), SERVICE[[#This Row],[Employee ID]], OFFSET($F$10, 0, 0, ROW()-9, 1), SERVICE[[#This Row],[Resources Role]])</f>
        <v>0</v>
      </c>
      <c r="Z4840" s="388">
        <f ca="1">COUNTIFS(OFFSET($F$10, 0, 0, ROW()-9, 1), SERVICE[[#This Row],[Resources Role]], OFFSET($H$10, 0, 0, ROW()-9, 1), SERVICE[[#This Row],[Booking]])</f>
        <v>0</v>
      </c>
    </row>
    <row r="4841" spans="1:26" x14ac:dyDescent="0.25">
      <c r="A4841" s="6" t="str">
        <f ca="1">no.</f>
        <v/>
      </c>
      <c r="E4841" s="4" t="str">
        <f ca="1">position</f>
        <v/>
      </c>
      <c r="J4841" s="318"/>
      <c r="M4841" s="4"/>
      <c r="O4841" s="6"/>
      <c r="Q4841" s="20"/>
      <c r="R4841" s="5" t="str">
        <f ca="1">score</f>
        <v/>
      </c>
      <c r="S4841" s="7" t="str">
        <f ca="1">rescore_svc</f>
        <v/>
      </c>
      <c r="U4841" s="11" t="str">
        <f ca="1">price</f>
        <v/>
      </c>
      <c r="V4841" s="4"/>
      <c r="Y4841" s="388">
        <f ca="1">COUNTIFS(OFFSET($B$10, 0, 0, ROW()-9, 1), SERVICE[[#This Row],[Employee ID]], OFFSET($F$10, 0, 0, ROW()-9, 1), SERVICE[[#This Row],[Resources Role]])</f>
        <v>0</v>
      </c>
      <c r="Z4841" s="388">
        <f ca="1">COUNTIFS(OFFSET($F$10, 0, 0, ROW()-9, 1), SERVICE[[#This Row],[Resources Role]], OFFSET($H$10, 0, 0, ROW()-9, 1), SERVICE[[#This Row],[Booking]])</f>
        <v>0</v>
      </c>
    </row>
    <row r="4842" spans="1:26" x14ac:dyDescent="0.25">
      <c r="A4842" s="6" t="str">
        <f ca="1">no.</f>
        <v/>
      </c>
      <c r="E4842" s="4" t="str">
        <f ca="1">position</f>
        <v/>
      </c>
      <c r="J4842" s="318"/>
      <c r="M4842" s="4"/>
      <c r="O4842" s="6"/>
      <c r="Q4842" s="20"/>
      <c r="R4842" s="5" t="str">
        <f ca="1">score</f>
        <v/>
      </c>
      <c r="S4842" s="7" t="str">
        <f ca="1">rescore_svc</f>
        <v/>
      </c>
      <c r="U4842" s="11" t="str">
        <f ca="1">price</f>
        <v/>
      </c>
      <c r="V4842" s="4"/>
      <c r="Y4842" s="388">
        <f ca="1">COUNTIFS(OFFSET($B$10, 0, 0, ROW()-9, 1), SERVICE[[#This Row],[Employee ID]], OFFSET($F$10, 0, 0, ROW()-9, 1), SERVICE[[#This Row],[Resources Role]])</f>
        <v>0</v>
      </c>
      <c r="Z4842" s="388">
        <f ca="1">COUNTIFS(OFFSET($F$10, 0, 0, ROW()-9, 1), SERVICE[[#This Row],[Resources Role]], OFFSET($H$10, 0, 0, ROW()-9, 1), SERVICE[[#This Row],[Booking]])</f>
        <v>0</v>
      </c>
    </row>
    <row r="4843" spans="1:26" x14ac:dyDescent="0.25">
      <c r="A4843" s="6" t="str">
        <f ca="1">no.</f>
        <v/>
      </c>
      <c r="E4843" s="4" t="str">
        <f ca="1">position</f>
        <v/>
      </c>
      <c r="J4843" s="318"/>
      <c r="M4843" s="4"/>
      <c r="O4843" s="6"/>
      <c r="Q4843" s="20"/>
      <c r="R4843" s="5" t="str">
        <f ca="1">score</f>
        <v/>
      </c>
      <c r="S4843" s="7" t="str">
        <f ca="1">rescore_svc</f>
        <v/>
      </c>
      <c r="U4843" s="11" t="str">
        <f ca="1">price</f>
        <v/>
      </c>
      <c r="V4843" s="4"/>
      <c r="Y4843" s="388">
        <f ca="1">COUNTIFS(OFFSET($B$10, 0, 0, ROW()-9, 1), SERVICE[[#This Row],[Employee ID]], OFFSET($F$10, 0, 0, ROW()-9, 1), SERVICE[[#This Row],[Resources Role]])</f>
        <v>0</v>
      </c>
      <c r="Z4843" s="388">
        <f ca="1">COUNTIFS(OFFSET($F$10, 0, 0, ROW()-9, 1), SERVICE[[#This Row],[Resources Role]], OFFSET($H$10, 0, 0, ROW()-9, 1), SERVICE[[#This Row],[Booking]])</f>
        <v>0</v>
      </c>
    </row>
    <row r="4844" spans="1:26" x14ac:dyDescent="0.25">
      <c r="A4844" s="6" t="str">
        <f ca="1">no.</f>
        <v/>
      </c>
      <c r="E4844" s="4" t="str">
        <f ca="1">position</f>
        <v/>
      </c>
      <c r="J4844" s="318"/>
      <c r="M4844" s="4"/>
      <c r="O4844" s="6"/>
      <c r="Q4844" s="20"/>
      <c r="R4844" s="5" t="str">
        <f ca="1">score</f>
        <v/>
      </c>
      <c r="S4844" s="7" t="str">
        <f ca="1">rescore_svc</f>
        <v/>
      </c>
      <c r="U4844" s="11" t="str">
        <f ca="1">price</f>
        <v/>
      </c>
      <c r="V4844" s="4"/>
      <c r="Y4844" s="388">
        <f ca="1">COUNTIFS(OFFSET($B$10, 0, 0, ROW()-9, 1), SERVICE[[#This Row],[Employee ID]], OFFSET($F$10, 0, 0, ROW()-9, 1), SERVICE[[#This Row],[Resources Role]])</f>
        <v>0</v>
      </c>
      <c r="Z4844" s="388">
        <f ca="1">COUNTIFS(OFFSET($F$10, 0, 0, ROW()-9, 1), SERVICE[[#This Row],[Resources Role]], OFFSET($H$10, 0, 0, ROW()-9, 1), SERVICE[[#This Row],[Booking]])</f>
        <v>0</v>
      </c>
    </row>
    <row r="4845" spans="1:26" x14ac:dyDescent="0.25">
      <c r="A4845" s="6" t="str">
        <f ca="1">no.</f>
        <v/>
      </c>
      <c r="E4845" s="4" t="str">
        <f ca="1">position</f>
        <v/>
      </c>
      <c r="J4845" s="318"/>
      <c r="M4845" s="4"/>
      <c r="O4845" s="6"/>
      <c r="Q4845" s="20"/>
      <c r="R4845" s="5" t="str">
        <f ca="1">score</f>
        <v/>
      </c>
      <c r="S4845" s="7" t="str">
        <f ca="1">rescore_svc</f>
        <v/>
      </c>
      <c r="U4845" s="11" t="str">
        <f ca="1">price</f>
        <v/>
      </c>
      <c r="V4845" s="4"/>
      <c r="Y4845" s="388">
        <f ca="1">COUNTIFS(OFFSET($B$10, 0, 0, ROW()-9, 1), SERVICE[[#This Row],[Employee ID]], OFFSET($F$10, 0, 0, ROW()-9, 1), SERVICE[[#This Row],[Resources Role]])</f>
        <v>0</v>
      </c>
      <c r="Z4845" s="388">
        <f ca="1">COUNTIFS(OFFSET($F$10, 0, 0, ROW()-9, 1), SERVICE[[#This Row],[Resources Role]], OFFSET($H$10, 0, 0, ROW()-9, 1), SERVICE[[#This Row],[Booking]])</f>
        <v>0</v>
      </c>
    </row>
    <row r="4846" spans="1:26" x14ac:dyDescent="0.25">
      <c r="A4846" s="6" t="str">
        <f ca="1">no.</f>
        <v/>
      </c>
      <c r="E4846" s="4" t="str">
        <f ca="1">position</f>
        <v/>
      </c>
      <c r="J4846" s="318"/>
      <c r="M4846" s="4"/>
      <c r="O4846" s="6"/>
      <c r="Q4846" s="20"/>
      <c r="R4846" s="5" t="str">
        <f ca="1">score</f>
        <v/>
      </c>
      <c r="S4846" s="7" t="str">
        <f ca="1">rescore_svc</f>
        <v/>
      </c>
      <c r="U4846" s="11" t="str">
        <f ca="1">price</f>
        <v/>
      </c>
      <c r="V4846" s="4"/>
      <c r="Y4846" s="388">
        <f ca="1">COUNTIFS(OFFSET($B$10, 0, 0, ROW()-9, 1), SERVICE[[#This Row],[Employee ID]], OFFSET($F$10, 0, 0, ROW()-9, 1), SERVICE[[#This Row],[Resources Role]])</f>
        <v>0</v>
      </c>
      <c r="Z4846" s="388">
        <f ca="1">COUNTIFS(OFFSET($F$10, 0, 0, ROW()-9, 1), SERVICE[[#This Row],[Resources Role]], OFFSET($H$10, 0, 0, ROW()-9, 1), SERVICE[[#This Row],[Booking]])</f>
        <v>0</v>
      </c>
    </row>
    <row r="4847" spans="1:26" x14ac:dyDescent="0.25">
      <c r="A4847" s="6" t="str">
        <f ca="1">no.</f>
        <v/>
      </c>
      <c r="E4847" s="4" t="str">
        <f ca="1">position</f>
        <v/>
      </c>
      <c r="J4847" s="318"/>
      <c r="M4847" s="4"/>
      <c r="O4847" s="6"/>
      <c r="Q4847" s="20"/>
      <c r="R4847" s="5" t="str">
        <f ca="1">score</f>
        <v/>
      </c>
      <c r="S4847" s="7" t="str">
        <f ca="1">rescore_svc</f>
        <v/>
      </c>
      <c r="U4847" s="11" t="str">
        <f ca="1">price</f>
        <v/>
      </c>
      <c r="V4847" s="4"/>
      <c r="Y4847" s="388">
        <f ca="1">COUNTIFS(OFFSET($B$10, 0, 0, ROW()-9, 1), SERVICE[[#This Row],[Employee ID]], OFFSET($F$10, 0, 0, ROW()-9, 1), SERVICE[[#This Row],[Resources Role]])</f>
        <v>0</v>
      </c>
      <c r="Z4847" s="388">
        <f ca="1">COUNTIFS(OFFSET($F$10, 0, 0, ROW()-9, 1), SERVICE[[#This Row],[Resources Role]], OFFSET($H$10, 0, 0, ROW()-9, 1), SERVICE[[#This Row],[Booking]])</f>
        <v>0</v>
      </c>
    </row>
    <row r="4848" spans="1:26" x14ac:dyDescent="0.25">
      <c r="A4848" s="6" t="str">
        <f ca="1">no.</f>
        <v/>
      </c>
      <c r="E4848" s="4" t="str">
        <f ca="1">position</f>
        <v/>
      </c>
      <c r="J4848" s="318"/>
      <c r="M4848" s="4"/>
      <c r="O4848" s="6"/>
      <c r="Q4848" s="20"/>
      <c r="R4848" s="5" t="str">
        <f ca="1">score</f>
        <v/>
      </c>
      <c r="S4848" s="7" t="str">
        <f ca="1">rescore_svc</f>
        <v/>
      </c>
      <c r="U4848" s="11" t="str">
        <f ca="1">price</f>
        <v/>
      </c>
      <c r="V4848" s="4"/>
      <c r="Y4848" s="388">
        <f ca="1">COUNTIFS(OFFSET($B$10, 0, 0, ROW()-9, 1), SERVICE[[#This Row],[Employee ID]], OFFSET($F$10, 0, 0, ROW()-9, 1), SERVICE[[#This Row],[Resources Role]])</f>
        <v>0</v>
      </c>
      <c r="Z4848" s="388">
        <f ca="1">COUNTIFS(OFFSET($F$10, 0, 0, ROW()-9, 1), SERVICE[[#This Row],[Resources Role]], OFFSET($H$10, 0, 0, ROW()-9, 1), SERVICE[[#This Row],[Booking]])</f>
        <v>0</v>
      </c>
    </row>
    <row r="4849" spans="1:26" x14ac:dyDescent="0.25">
      <c r="A4849" s="6" t="str">
        <f ca="1">no.</f>
        <v/>
      </c>
      <c r="E4849" s="4" t="str">
        <f ca="1">position</f>
        <v/>
      </c>
      <c r="J4849" s="318"/>
      <c r="M4849" s="4"/>
      <c r="O4849" s="6"/>
      <c r="Q4849" s="20"/>
      <c r="R4849" s="5" t="str">
        <f ca="1">score</f>
        <v/>
      </c>
      <c r="S4849" s="7" t="str">
        <f ca="1">rescore_svc</f>
        <v/>
      </c>
      <c r="U4849" s="11" t="str">
        <f ca="1">price</f>
        <v/>
      </c>
      <c r="V4849" s="4"/>
      <c r="Y4849" s="388">
        <f ca="1">COUNTIFS(OFFSET($B$10, 0, 0, ROW()-9, 1), SERVICE[[#This Row],[Employee ID]], OFFSET($F$10, 0, 0, ROW()-9, 1), SERVICE[[#This Row],[Resources Role]])</f>
        <v>0</v>
      </c>
      <c r="Z4849" s="388">
        <f ca="1">COUNTIFS(OFFSET($F$10, 0, 0, ROW()-9, 1), SERVICE[[#This Row],[Resources Role]], OFFSET($H$10, 0, 0, ROW()-9, 1), SERVICE[[#This Row],[Booking]])</f>
        <v>0</v>
      </c>
    </row>
    <row r="4850" spans="1:26" x14ac:dyDescent="0.25">
      <c r="A4850" s="6" t="str">
        <f ca="1">no.</f>
        <v/>
      </c>
      <c r="E4850" s="4" t="str">
        <f ca="1">position</f>
        <v/>
      </c>
      <c r="J4850" s="318"/>
      <c r="M4850" s="4"/>
      <c r="O4850" s="6"/>
      <c r="Q4850" s="20"/>
      <c r="R4850" s="5" t="str">
        <f ca="1">score</f>
        <v/>
      </c>
      <c r="S4850" s="7" t="str">
        <f ca="1">rescore_svc</f>
        <v/>
      </c>
      <c r="U4850" s="11" t="str">
        <f ca="1">price</f>
        <v/>
      </c>
      <c r="V4850" s="4"/>
      <c r="Y4850" s="388">
        <f ca="1">COUNTIFS(OFFSET($B$10, 0, 0, ROW()-9, 1), SERVICE[[#This Row],[Employee ID]], OFFSET($F$10, 0, 0, ROW()-9, 1), SERVICE[[#This Row],[Resources Role]])</f>
        <v>0</v>
      </c>
      <c r="Z4850" s="388">
        <f ca="1">COUNTIFS(OFFSET($F$10, 0, 0, ROW()-9, 1), SERVICE[[#This Row],[Resources Role]], OFFSET($H$10, 0, 0, ROW()-9, 1), SERVICE[[#This Row],[Booking]])</f>
        <v>0</v>
      </c>
    </row>
    <row r="4851" spans="1:26" x14ac:dyDescent="0.25">
      <c r="A4851" s="6" t="str">
        <f ca="1">no.</f>
        <v/>
      </c>
      <c r="E4851" s="4" t="str">
        <f ca="1">position</f>
        <v/>
      </c>
      <c r="J4851" s="318"/>
      <c r="M4851" s="4"/>
      <c r="O4851" s="6"/>
      <c r="Q4851" s="20"/>
      <c r="R4851" s="5" t="str">
        <f ca="1">score</f>
        <v/>
      </c>
      <c r="S4851" s="7" t="str">
        <f ca="1">rescore_svc</f>
        <v/>
      </c>
      <c r="U4851" s="11" t="str">
        <f ca="1">price</f>
        <v/>
      </c>
      <c r="V4851" s="4"/>
      <c r="Y4851" s="388">
        <f ca="1">COUNTIFS(OFFSET($B$10, 0, 0, ROW()-9, 1), SERVICE[[#This Row],[Employee ID]], OFFSET($F$10, 0, 0, ROW()-9, 1), SERVICE[[#This Row],[Resources Role]])</f>
        <v>0</v>
      </c>
      <c r="Z4851" s="388">
        <f ca="1">COUNTIFS(OFFSET($F$10, 0, 0, ROW()-9, 1), SERVICE[[#This Row],[Resources Role]], OFFSET($H$10, 0, 0, ROW()-9, 1), SERVICE[[#This Row],[Booking]])</f>
        <v>0</v>
      </c>
    </row>
    <row r="4852" spans="1:26" x14ac:dyDescent="0.25">
      <c r="A4852" s="6" t="str">
        <f ca="1">no.</f>
        <v/>
      </c>
      <c r="E4852" s="4" t="str">
        <f ca="1">position</f>
        <v/>
      </c>
      <c r="J4852" s="318"/>
      <c r="M4852" s="4"/>
      <c r="O4852" s="6"/>
      <c r="Q4852" s="20"/>
      <c r="R4852" s="5" t="str">
        <f ca="1">score</f>
        <v/>
      </c>
      <c r="S4852" s="7" t="str">
        <f ca="1">rescore_svc</f>
        <v/>
      </c>
      <c r="U4852" s="11" t="str">
        <f ca="1">price</f>
        <v/>
      </c>
      <c r="V4852" s="4"/>
      <c r="Y4852" s="388">
        <f ca="1">COUNTIFS(OFFSET($B$10, 0, 0, ROW()-9, 1), SERVICE[[#This Row],[Employee ID]], OFFSET($F$10, 0, 0, ROW()-9, 1), SERVICE[[#This Row],[Resources Role]])</f>
        <v>0</v>
      </c>
      <c r="Z4852" s="388">
        <f ca="1">COUNTIFS(OFFSET($F$10, 0, 0, ROW()-9, 1), SERVICE[[#This Row],[Resources Role]], OFFSET($H$10, 0, 0, ROW()-9, 1), SERVICE[[#This Row],[Booking]])</f>
        <v>0</v>
      </c>
    </row>
    <row r="4853" spans="1:26" x14ac:dyDescent="0.25">
      <c r="A4853" s="6" t="str">
        <f ca="1">no.</f>
        <v/>
      </c>
      <c r="E4853" s="4" t="str">
        <f ca="1">position</f>
        <v/>
      </c>
      <c r="J4853" s="318"/>
      <c r="M4853" s="4"/>
      <c r="O4853" s="6"/>
      <c r="Q4853" s="20"/>
      <c r="R4853" s="5" t="str">
        <f ca="1">score</f>
        <v/>
      </c>
      <c r="S4853" s="7" t="str">
        <f ca="1">rescore_svc</f>
        <v/>
      </c>
      <c r="U4853" s="11" t="str">
        <f ca="1">price</f>
        <v/>
      </c>
      <c r="V4853" s="4"/>
      <c r="Y4853" s="388">
        <f ca="1">COUNTIFS(OFFSET($B$10, 0, 0, ROW()-9, 1), SERVICE[[#This Row],[Employee ID]], OFFSET($F$10, 0, 0, ROW()-9, 1), SERVICE[[#This Row],[Resources Role]])</f>
        <v>0</v>
      </c>
      <c r="Z4853" s="388">
        <f ca="1">COUNTIFS(OFFSET($F$10, 0, 0, ROW()-9, 1), SERVICE[[#This Row],[Resources Role]], OFFSET($H$10, 0, 0, ROW()-9, 1), SERVICE[[#This Row],[Booking]])</f>
        <v>0</v>
      </c>
    </row>
    <row r="4854" spans="1:26" x14ac:dyDescent="0.25">
      <c r="A4854" s="6" t="str">
        <f ca="1">no.</f>
        <v/>
      </c>
      <c r="E4854" s="4" t="str">
        <f ca="1">position</f>
        <v/>
      </c>
      <c r="J4854" s="318"/>
      <c r="M4854" s="4"/>
      <c r="O4854" s="6"/>
      <c r="Q4854" s="20"/>
      <c r="R4854" s="5" t="str">
        <f ca="1">score</f>
        <v/>
      </c>
      <c r="S4854" s="7" t="str">
        <f ca="1">rescore_svc</f>
        <v/>
      </c>
      <c r="U4854" s="11" t="str">
        <f ca="1">price</f>
        <v/>
      </c>
      <c r="V4854" s="4"/>
      <c r="Y4854" s="388">
        <f ca="1">COUNTIFS(OFFSET($B$10, 0, 0, ROW()-9, 1), SERVICE[[#This Row],[Employee ID]], OFFSET($F$10, 0, 0, ROW()-9, 1), SERVICE[[#This Row],[Resources Role]])</f>
        <v>0</v>
      </c>
      <c r="Z4854" s="388">
        <f ca="1">COUNTIFS(OFFSET($F$10, 0, 0, ROW()-9, 1), SERVICE[[#This Row],[Resources Role]], OFFSET($H$10, 0, 0, ROW()-9, 1), SERVICE[[#This Row],[Booking]])</f>
        <v>0</v>
      </c>
    </row>
    <row r="4855" spans="1:26" x14ac:dyDescent="0.25">
      <c r="A4855" s="6" t="str">
        <f ca="1">no.</f>
        <v/>
      </c>
      <c r="E4855" s="4" t="str">
        <f ca="1">position</f>
        <v/>
      </c>
      <c r="J4855" s="318"/>
      <c r="M4855" s="4"/>
      <c r="O4855" s="6"/>
      <c r="Q4855" s="20"/>
      <c r="R4855" s="5" t="str">
        <f ca="1">score</f>
        <v/>
      </c>
      <c r="S4855" s="7" t="str">
        <f ca="1">rescore_svc</f>
        <v/>
      </c>
      <c r="U4855" s="11" t="str">
        <f ca="1">price</f>
        <v/>
      </c>
      <c r="V4855" s="4"/>
      <c r="Y4855" s="388">
        <f ca="1">COUNTIFS(OFFSET($B$10, 0, 0, ROW()-9, 1), SERVICE[[#This Row],[Employee ID]], OFFSET($F$10, 0, 0, ROW()-9, 1), SERVICE[[#This Row],[Resources Role]])</f>
        <v>0</v>
      </c>
      <c r="Z4855" s="388">
        <f ca="1">COUNTIFS(OFFSET($F$10, 0, 0, ROW()-9, 1), SERVICE[[#This Row],[Resources Role]], OFFSET($H$10, 0, 0, ROW()-9, 1), SERVICE[[#This Row],[Booking]])</f>
        <v>0</v>
      </c>
    </row>
    <row r="4856" spans="1:26" x14ac:dyDescent="0.25">
      <c r="A4856" s="6" t="str">
        <f ca="1">no.</f>
        <v/>
      </c>
      <c r="E4856" s="4" t="str">
        <f ca="1">position</f>
        <v/>
      </c>
      <c r="J4856" s="318"/>
      <c r="M4856" s="4"/>
      <c r="O4856" s="6"/>
      <c r="Q4856" s="20"/>
      <c r="R4856" s="5" t="str">
        <f ca="1">score</f>
        <v/>
      </c>
      <c r="S4856" s="7" t="str">
        <f ca="1">rescore_svc</f>
        <v/>
      </c>
      <c r="U4856" s="11" t="str">
        <f ca="1">price</f>
        <v/>
      </c>
      <c r="V4856" s="4"/>
      <c r="Y4856" s="388">
        <f ca="1">COUNTIFS(OFFSET($B$10, 0, 0, ROW()-9, 1), SERVICE[[#This Row],[Employee ID]], OFFSET($F$10, 0, 0, ROW()-9, 1), SERVICE[[#This Row],[Resources Role]])</f>
        <v>0</v>
      </c>
      <c r="Z4856" s="388">
        <f ca="1">COUNTIFS(OFFSET($F$10, 0, 0, ROW()-9, 1), SERVICE[[#This Row],[Resources Role]], OFFSET($H$10, 0, 0, ROW()-9, 1), SERVICE[[#This Row],[Booking]])</f>
        <v>0</v>
      </c>
    </row>
    <row r="4857" spans="1:26" x14ac:dyDescent="0.25">
      <c r="A4857" s="6" t="str">
        <f ca="1">no.</f>
        <v/>
      </c>
      <c r="E4857" s="4" t="str">
        <f ca="1">position</f>
        <v/>
      </c>
      <c r="J4857" s="318"/>
      <c r="M4857" s="4"/>
      <c r="O4857" s="6"/>
      <c r="Q4857" s="20"/>
      <c r="R4857" s="5" t="str">
        <f ca="1">score</f>
        <v/>
      </c>
      <c r="S4857" s="7" t="str">
        <f ca="1">rescore_svc</f>
        <v/>
      </c>
      <c r="U4857" s="11" t="str">
        <f ca="1">price</f>
        <v/>
      </c>
      <c r="V4857" s="4"/>
      <c r="Y4857" s="388">
        <f ca="1">COUNTIFS(OFFSET($B$10, 0, 0, ROW()-9, 1), SERVICE[[#This Row],[Employee ID]], OFFSET($F$10, 0, 0, ROW()-9, 1), SERVICE[[#This Row],[Resources Role]])</f>
        <v>0</v>
      </c>
      <c r="Z4857" s="388">
        <f ca="1">COUNTIFS(OFFSET($F$10, 0, 0, ROW()-9, 1), SERVICE[[#This Row],[Resources Role]], OFFSET($H$10, 0, 0, ROW()-9, 1), SERVICE[[#This Row],[Booking]])</f>
        <v>0</v>
      </c>
    </row>
    <row r="4858" spans="1:26" x14ac:dyDescent="0.25">
      <c r="A4858" s="6" t="str">
        <f ca="1">no.</f>
        <v/>
      </c>
      <c r="E4858" s="4" t="str">
        <f ca="1">position</f>
        <v/>
      </c>
      <c r="J4858" s="318"/>
      <c r="M4858" s="4"/>
      <c r="O4858" s="6"/>
      <c r="Q4858" s="20"/>
      <c r="R4858" s="5" t="str">
        <f ca="1">score</f>
        <v/>
      </c>
      <c r="S4858" s="7" t="str">
        <f ca="1">rescore_svc</f>
        <v/>
      </c>
      <c r="U4858" s="11" t="str">
        <f ca="1">price</f>
        <v/>
      </c>
      <c r="V4858" s="4"/>
      <c r="Y4858" s="388">
        <f ca="1">COUNTIFS(OFFSET($B$10, 0, 0, ROW()-9, 1), SERVICE[[#This Row],[Employee ID]], OFFSET($F$10, 0, 0, ROW()-9, 1), SERVICE[[#This Row],[Resources Role]])</f>
        <v>0</v>
      </c>
      <c r="Z4858" s="388">
        <f ca="1">COUNTIFS(OFFSET($F$10, 0, 0, ROW()-9, 1), SERVICE[[#This Row],[Resources Role]], OFFSET($H$10, 0, 0, ROW()-9, 1), SERVICE[[#This Row],[Booking]])</f>
        <v>0</v>
      </c>
    </row>
    <row r="4859" spans="1:26" x14ac:dyDescent="0.25">
      <c r="A4859" s="6" t="str">
        <f ca="1">no.</f>
        <v/>
      </c>
      <c r="E4859" s="4" t="str">
        <f ca="1">position</f>
        <v/>
      </c>
      <c r="J4859" s="318"/>
      <c r="M4859" s="4"/>
      <c r="O4859" s="6"/>
      <c r="Q4859" s="20"/>
      <c r="R4859" s="5" t="str">
        <f ca="1">score</f>
        <v/>
      </c>
      <c r="S4859" s="7" t="str">
        <f ca="1">rescore_svc</f>
        <v/>
      </c>
      <c r="U4859" s="11" t="str">
        <f ca="1">price</f>
        <v/>
      </c>
      <c r="V4859" s="4"/>
      <c r="Y4859" s="388">
        <f ca="1">COUNTIFS(OFFSET($B$10, 0, 0, ROW()-9, 1), SERVICE[[#This Row],[Employee ID]], OFFSET($F$10, 0, 0, ROW()-9, 1), SERVICE[[#This Row],[Resources Role]])</f>
        <v>0</v>
      </c>
      <c r="Z4859" s="388">
        <f ca="1">COUNTIFS(OFFSET($F$10, 0, 0, ROW()-9, 1), SERVICE[[#This Row],[Resources Role]], OFFSET($H$10, 0, 0, ROW()-9, 1), SERVICE[[#This Row],[Booking]])</f>
        <v>0</v>
      </c>
    </row>
    <row r="4860" spans="1:26" x14ac:dyDescent="0.25">
      <c r="A4860" s="6" t="str">
        <f ca="1">no.</f>
        <v/>
      </c>
      <c r="E4860" s="4" t="str">
        <f ca="1">position</f>
        <v/>
      </c>
      <c r="J4860" s="318"/>
      <c r="M4860" s="4"/>
      <c r="O4860" s="6"/>
      <c r="Q4860" s="20"/>
      <c r="R4860" s="5" t="str">
        <f ca="1">score</f>
        <v/>
      </c>
      <c r="S4860" s="7" t="str">
        <f ca="1">rescore_svc</f>
        <v/>
      </c>
      <c r="U4860" s="11" t="str">
        <f ca="1">price</f>
        <v/>
      </c>
      <c r="V4860" s="4"/>
      <c r="Y4860" s="388">
        <f ca="1">COUNTIFS(OFFSET($B$10, 0, 0, ROW()-9, 1), SERVICE[[#This Row],[Employee ID]], OFFSET($F$10, 0, 0, ROW()-9, 1), SERVICE[[#This Row],[Resources Role]])</f>
        <v>0</v>
      </c>
      <c r="Z4860" s="388">
        <f ca="1">COUNTIFS(OFFSET($F$10, 0, 0, ROW()-9, 1), SERVICE[[#This Row],[Resources Role]], OFFSET($H$10, 0, 0, ROW()-9, 1), SERVICE[[#This Row],[Booking]])</f>
        <v>0</v>
      </c>
    </row>
    <row r="4861" spans="1:26" x14ac:dyDescent="0.25">
      <c r="A4861" s="6" t="str">
        <f ca="1">no.</f>
        <v/>
      </c>
      <c r="E4861" s="4" t="str">
        <f ca="1">position</f>
        <v/>
      </c>
      <c r="J4861" s="318"/>
      <c r="M4861" s="4"/>
      <c r="O4861" s="6"/>
      <c r="Q4861" s="20"/>
      <c r="R4861" s="5" t="str">
        <f ca="1">score</f>
        <v/>
      </c>
      <c r="S4861" s="7" t="str">
        <f ca="1">rescore_svc</f>
        <v/>
      </c>
      <c r="U4861" s="11" t="str">
        <f ca="1">price</f>
        <v/>
      </c>
      <c r="V4861" s="4"/>
      <c r="Y4861" s="388">
        <f ca="1">COUNTIFS(OFFSET($B$10, 0, 0, ROW()-9, 1), SERVICE[[#This Row],[Employee ID]], OFFSET($F$10, 0, 0, ROW()-9, 1), SERVICE[[#This Row],[Resources Role]])</f>
        <v>0</v>
      </c>
      <c r="Z4861" s="388">
        <f ca="1">COUNTIFS(OFFSET($F$10, 0, 0, ROW()-9, 1), SERVICE[[#This Row],[Resources Role]], OFFSET($H$10, 0, 0, ROW()-9, 1), SERVICE[[#This Row],[Booking]])</f>
        <v>0</v>
      </c>
    </row>
    <row r="4862" spans="1:26" x14ac:dyDescent="0.25">
      <c r="A4862" s="6" t="str">
        <f ca="1">no.</f>
        <v/>
      </c>
      <c r="E4862" s="4" t="str">
        <f ca="1">position</f>
        <v/>
      </c>
      <c r="J4862" s="318"/>
      <c r="M4862" s="4"/>
      <c r="O4862" s="6"/>
      <c r="Q4862" s="20"/>
      <c r="R4862" s="5" t="str">
        <f ca="1">score</f>
        <v/>
      </c>
      <c r="S4862" s="7" t="str">
        <f ca="1">rescore_svc</f>
        <v/>
      </c>
      <c r="U4862" s="11" t="str">
        <f ca="1">price</f>
        <v/>
      </c>
      <c r="V4862" s="4"/>
      <c r="Y4862" s="388">
        <f ca="1">COUNTIFS(OFFSET($B$10, 0, 0, ROW()-9, 1), SERVICE[[#This Row],[Employee ID]], OFFSET($F$10, 0, 0, ROW()-9, 1), SERVICE[[#This Row],[Resources Role]])</f>
        <v>0</v>
      </c>
      <c r="Z4862" s="388">
        <f ca="1">COUNTIFS(OFFSET($F$10, 0, 0, ROW()-9, 1), SERVICE[[#This Row],[Resources Role]], OFFSET($H$10, 0, 0, ROW()-9, 1), SERVICE[[#This Row],[Booking]])</f>
        <v>0</v>
      </c>
    </row>
    <row r="4863" spans="1:26" x14ac:dyDescent="0.25">
      <c r="A4863" s="6" t="str">
        <f ca="1">no.</f>
        <v/>
      </c>
      <c r="E4863" s="4" t="str">
        <f ca="1">position</f>
        <v/>
      </c>
      <c r="J4863" s="318"/>
      <c r="M4863" s="4"/>
      <c r="O4863" s="6"/>
      <c r="Q4863" s="20"/>
      <c r="R4863" s="5" t="str">
        <f ca="1">score</f>
        <v/>
      </c>
      <c r="S4863" s="7" t="str">
        <f ca="1">rescore_svc</f>
        <v/>
      </c>
      <c r="U4863" s="11" t="str">
        <f ca="1">price</f>
        <v/>
      </c>
      <c r="V4863" s="4"/>
      <c r="Y4863" s="388">
        <f ca="1">COUNTIFS(OFFSET($B$10, 0, 0, ROW()-9, 1), SERVICE[[#This Row],[Employee ID]], OFFSET($F$10, 0, 0, ROW()-9, 1), SERVICE[[#This Row],[Resources Role]])</f>
        <v>0</v>
      </c>
      <c r="Z4863" s="388">
        <f ca="1">COUNTIFS(OFFSET($F$10, 0, 0, ROW()-9, 1), SERVICE[[#This Row],[Resources Role]], OFFSET($H$10, 0, 0, ROW()-9, 1), SERVICE[[#This Row],[Booking]])</f>
        <v>0</v>
      </c>
    </row>
    <row r="4864" spans="1:26" x14ac:dyDescent="0.25">
      <c r="A4864" s="6" t="str">
        <f ca="1">no.</f>
        <v/>
      </c>
      <c r="E4864" s="4" t="str">
        <f ca="1">position</f>
        <v/>
      </c>
      <c r="J4864" s="318"/>
      <c r="M4864" s="4"/>
      <c r="O4864" s="6"/>
      <c r="Q4864" s="20"/>
      <c r="R4864" s="5" t="str">
        <f ca="1">score</f>
        <v/>
      </c>
      <c r="S4864" s="7" t="str">
        <f ca="1">rescore_svc</f>
        <v/>
      </c>
      <c r="U4864" s="11" t="str">
        <f ca="1">price</f>
        <v/>
      </c>
      <c r="V4864" s="4"/>
      <c r="Y4864" s="388">
        <f ca="1">COUNTIFS(OFFSET($B$10, 0, 0, ROW()-9, 1), SERVICE[[#This Row],[Employee ID]], OFFSET($F$10, 0, 0, ROW()-9, 1), SERVICE[[#This Row],[Resources Role]])</f>
        <v>0</v>
      </c>
      <c r="Z4864" s="388">
        <f ca="1">COUNTIFS(OFFSET($F$10, 0, 0, ROW()-9, 1), SERVICE[[#This Row],[Resources Role]], OFFSET($H$10, 0, 0, ROW()-9, 1), SERVICE[[#This Row],[Booking]])</f>
        <v>0</v>
      </c>
    </row>
    <row r="4865" spans="1:26" x14ac:dyDescent="0.25">
      <c r="A4865" s="6" t="str">
        <f ca="1">no.</f>
        <v/>
      </c>
      <c r="E4865" s="4" t="str">
        <f ca="1">position</f>
        <v/>
      </c>
      <c r="J4865" s="318"/>
      <c r="M4865" s="4"/>
      <c r="O4865" s="6"/>
      <c r="Q4865" s="20"/>
      <c r="R4865" s="5" t="str">
        <f ca="1">score</f>
        <v/>
      </c>
      <c r="S4865" s="7" t="str">
        <f ca="1">rescore_svc</f>
        <v/>
      </c>
      <c r="U4865" s="11" t="str">
        <f ca="1">price</f>
        <v/>
      </c>
      <c r="V4865" s="4"/>
      <c r="Y4865" s="388">
        <f ca="1">COUNTIFS(OFFSET($B$10, 0, 0, ROW()-9, 1), SERVICE[[#This Row],[Employee ID]], OFFSET($F$10, 0, 0, ROW()-9, 1), SERVICE[[#This Row],[Resources Role]])</f>
        <v>0</v>
      </c>
      <c r="Z4865" s="388">
        <f ca="1">COUNTIFS(OFFSET($F$10, 0, 0, ROW()-9, 1), SERVICE[[#This Row],[Resources Role]], OFFSET($H$10, 0, 0, ROW()-9, 1), SERVICE[[#This Row],[Booking]])</f>
        <v>0</v>
      </c>
    </row>
    <row r="4866" spans="1:26" x14ac:dyDescent="0.25">
      <c r="A4866" s="6" t="str">
        <f ca="1">no.</f>
        <v/>
      </c>
      <c r="E4866" s="4" t="str">
        <f ca="1">position</f>
        <v/>
      </c>
      <c r="J4866" s="318"/>
      <c r="M4866" s="4"/>
      <c r="O4866" s="6"/>
      <c r="Q4866" s="20"/>
      <c r="R4866" s="5" t="str">
        <f ca="1">score</f>
        <v/>
      </c>
      <c r="S4866" s="7" t="str">
        <f ca="1">rescore_svc</f>
        <v/>
      </c>
      <c r="U4866" s="11" t="str">
        <f ca="1">price</f>
        <v/>
      </c>
      <c r="V4866" s="4"/>
      <c r="Y4866" s="388">
        <f ca="1">COUNTIFS(OFFSET($B$10, 0, 0, ROW()-9, 1), SERVICE[[#This Row],[Employee ID]], OFFSET($F$10, 0, 0, ROW()-9, 1), SERVICE[[#This Row],[Resources Role]])</f>
        <v>0</v>
      </c>
      <c r="Z4866" s="388">
        <f ca="1">COUNTIFS(OFFSET($F$10, 0, 0, ROW()-9, 1), SERVICE[[#This Row],[Resources Role]], OFFSET($H$10, 0, 0, ROW()-9, 1), SERVICE[[#This Row],[Booking]])</f>
        <v>0</v>
      </c>
    </row>
    <row r="4867" spans="1:26" x14ac:dyDescent="0.25">
      <c r="A4867" s="6" t="str">
        <f ca="1">no.</f>
        <v/>
      </c>
      <c r="E4867" s="4" t="str">
        <f ca="1">position</f>
        <v/>
      </c>
      <c r="J4867" s="318"/>
      <c r="M4867" s="4"/>
      <c r="O4867" s="6"/>
      <c r="Q4867" s="20"/>
      <c r="R4867" s="5" t="str">
        <f ca="1">score</f>
        <v/>
      </c>
      <c r="S4867" s="7" t="str">
        <f ca="1">rescore_svc</f>
        <v/>
      </c>
      <c r="U4867" s="11" t="str">
        <f ca="1">price</f>
        <v/>
      </c>
      <c r="V4867" s="4"/>
      <c r="Y4867" s="388">
        <f ca="1">COUNTIFS(OFFSET($B$10, 0, 0, ROW()-9, 1), SERVICE[[#This Row],[Employee ID]], OFFSET($F$10, 0, 0, ROW()-9, 1), SERVICE[[#This Row],[Resources Role]])</f>
        <v>0</v>
      </c>
      <c r="Z4867" s="388">
        <f ca="1">COUNTIFS(OFFSET($F$10, 0, 0, ROW()-9, 1), SERVICE[[#This Row],[Resources Role]], OFFSET($H$10, 0, 0, ROW()-9, 1), SERVICE[[#This Row],[Booking]])</f>
        <v>0</v>
      </c>
    </row>
    <row r="4868" spans="1:26" x14ac:dyDescent="0.25">
      <c r="A4868" s="6" t="str">
        <f ca="1">no.</f>
        <v/>
      </c>
      <c r="E4868" s="4" t="str">
        <f ca="1">position</f>
        <v/>
      </c>
      <c r="J4868" s="318"/>
      <c r="M4868" s="4"/>
      <c r="O4868" s="6"/>
      <c r="Q4868" s="20"/>
      <c r="R4868" s="5" t="str">
        <f ca="1">score</f>
        <v/>
      </c>
      <c r="S4868" s="7" t="str">
        <f ca="1">rescore_svc</f>
        <v/>
      </c>
      <c r="U4868" s="11" t="str">
        <f ca="1">price</f>
        <v/>
      </c>
      <c r="V4868" s="4"/>
      <c r="Y4868" s="388">
        <f ca="1">COUNTIFS(OFFSET($B$10, 0, 0, ROW()-9, 1), SERVICE[[#This Row],[Employee ID]], OFFSET($F$10, 0, 0, ROW()-9, 1), SERVICE[[#This Row],[Resources Role]])</f>
        <v>0</v>
      </c>
      <c r="Z4868" s="388">
        <f ca="1">COUNTIFS(OFFSET($F$10, 0, 0, ROW()-9, 1), SERVICE[[#This Row],[Resources Role]], OFFSET($H$10, 0, 0, ROW()-9, 1), SERVICE[[#This Row],[Booking]])</f>
        <v>0</v>
      </c>
    </row>
    <row r="4869" spans="1:26" x14ac:dyDescent="0.25">
      <c r="A4869" s="6" t="str">
        <f ca="1">no.</f>
        <v/>
      </c>
      <c r="E4869" s="4" t="str">
        <f ca="1">position</f>
        <v/>
      </c>
      <c r="J4869" s="318"/>
      <c r="M4869" s="4"/>
      <c r="O4869" s="6"/>
      <c r="Q4869" s="20"/>
      <c r="R4869" s="5" t="str">
        <f ca="1">score</f>
        <v/>
      </c>
      <c r="S4869" s="7" t="str">
        <f ca="1">rescore_svc</f>
        <v/>
      </c>
      <c r="U4869" s="11" t="str">
        <f ca="1">price</f>
        <v/>
      </c>
      <c r="V4869" s="4"/>
      <c r="Y4869" s="388">
        <f ca="1">COUNTIFS(OFFSET($B$10, 0, 0, ROW()-9, 1), SERVICE[[#This Row],[Employee ID]], OFFSET($F$10, 0, 0, ROW()-9, 1), SERVICE[[#This Row],[Resources Role]])</f>
        <v>0</v>
      </c>
      <c r="Z4869" s="388">
        <f ca="1">COUNTIFS(OFFSET($F$10, 0, 0, ROW()-9, 1), SERVICE[[#This Row],[Resources Role]], OFFSET($H$10, 0, 0, ROW()-9, 1), SERVICE[[#This Row],[Booking]])</f>
        <v>0</v>
      </c>
    </row>
    <row r="4870" spans="1:26" x14ac:dyDescent="0.25">
      <c r="A4870" s="6" t="str">
        <f ca="1">no.</f>
        <v/>
      </c>
      <c r="E4870" s="4" t="str">
        <f ca="1">position</f>
        <v/>
      </c>
      <c r="J4870" s="318"/>
      <c r="M4870" s="4"/>
      <c r="O4870" s="6"/>
      <c r="Q4870" s="20"/>
      <c r="R4870" s="5" t="str">
        <f ca="1">score</f>
        <v/>
      </c>
      <c r="S4870" s="7" t="str">
        <f ca="1">rescore_svc</f>
        <v/>
      </c>
      <c r="U4870" s="11" t="str">
        <f ca="1">price</f>
        <v/>
      </c>
      <c r="V4870" s="4"/>
      <c r="Y4870" s="388">
        <f ca="1">COUNTIFS(OFFSET($B$10, 0, 0, ROW()-9, 1), SERVICE[[#This Row],[Employee ID]], OFFSET($F$10, 0, 0, ROW()-9, 1), SERVICE[[#This Row],[Resources Role]])</f>
        <v>0</v>
      </c>
      <c r="Z4870" s="388">
        <f ca="1">COUNTIFS(OFFSET($F$10, 0, 0, ROW()-9, 1), SERVICE[[#This Row],[Resources Role]], OFFSET($H$10, 0, 0, ROW()-9, 1), SERVICE[[#This Row],[Booking]])</f>
        <v>0</v>
      </c>
    </row>
    <row r="4871" spans="1:26" x14ac:dyDescent="0.25">
      <c r="A4871" s="6" t="str">
        <f ca="1">no.</f>
        <v/>
      </c>
      <c r="E4871" s="4" t="str">
        <f ca="1">position</f>
        <v/>
      </c>
      <c r="J4871" s="318"/>
      <c r="M4871" s="4"/>
      <c r="O4871" s="6"/>
      <c r="Q4871" s="20"/>
      <c r="R4871" s="5" t="str">
        <f ca="1">score</f>
        <v/>
      </c>
      <c r="S4871" s="7" t="str">
        <f ca="1">rescore_svc</f>
        <v/>
      </c>
      <c r="U4871" s="11" t="str">
        <f ca="1">price</f>
        <v/>
      </c>
      <c r="V4871" s="4"/>
      <c r="Y4871" s="388">
        <f ca="1">COUNTIFS(OFFSET($B$10, 0, 0, ROW()-9, 1), SERVICE[[#This Row],[Employee ID]], OFFSET($F$10, 0, 0, ROW()-9, 1), SERVICE[[#This Row],[Resources Role]])</f>
        <v>0</v>
      </c>
      <c r="Z4871" s="388">
        <f ca="1">COUNTIFS(OFFSET($F$10, 0, 0, ROW()-9, 1), SERVICE[[#This Row],[Resources Role]], OFFSET($H$10, 0, 0, ROW()-9, 1), SERVICE[[#This Row],[Booking]])</f>
        <v>0</v>
      </c>
    </row>
    <row r="4872" spans="1:26" x14ac:dyDescent="0.25">
      <c r="A4872" s="6" t="str">
        <f ca="1">no.</f>
        <v/>
      </c>
      <c r="E4872" s="4" t="str">
        <f ca="1">position</f>
        <v/>
      </c>
      <c r="J4872" s="318"/>
      <c r="M4872" s="4"/>
      <c r="O4872" s="6"/>
      <c r="Q4872" s="20"/>
      <c r="R4872" s="5" t="str">
        <f ca="1">score</f>
        <v/>
      </c>
      <c r="S4872" s="7" t="str">
        <f ca="1">rescore_svc</f>
        <v/>
      </c>
      <c r="U4872" s="11" t="str">
        <f ca="1">price</f>
        <v/>
      </c>
      <c r="V4872" s="4"/>
      <c r="Y4872" s="388">
        <f ca="1">COUNTIFS(OFFSET($B$10, 0, 0, ROW()-9, 1), SERVICE[[#This Row],[Employee ID]], OFFSET($F$10, 0, 0, ROW()-9, 1), SERVICE[[#This Row],[Resources Role]])</f>
        <v>0</v>
      </c>
      <c r="Z4872" s="388">
        <f ca="1">COUNTIFS(OFFSET($F$10, 0, 0, ROW()-9, 1), SERVICE[[#This Row],[Resources Role]], OFFSET($H$10, 0, 0, ROW()-9, 1), SERVICE[[#This Row],[Booking]])</f>
        <v>0</v>
      </c>
    </row>
    <row r="4873" spans="1:26" x14ac:dyDescent="0.25">
      <c r="A4873" s="6" t="str">
        <f ca="1">no.</f>
        <v/>
      </c>
      <c r="E4873" s="4" t="str">
        <f ca="1">position</f>
        <v/>
      </c>
      <c r="J4873" s="318"/>
      <c r="M4873" s="4"/>
      <c r="O4873" s="6"/>
      <c r="Q4873" s="20"/>
      <c r="R4873" s="5" t="str">
        <f ca="1">score</f>
        <v/>
      </c>
      <c r="S4873" s="7" t="str">
        <f ca="1">rescore_svc</f>
        <v/>
      </c>
      <c r="U4873" s="11" t="str">
        <f ca="1">price</f>
        <v/>
      </c>
      <c r="V4873" s="4"/>
      <c r="Y4873" s="388">
        <f ca="1">COUNTIFS(OFFSET($B$10, 0, 0, ROW()-9, 1), SERVICE[[#This Row],[Employee ID]], OFFSET($F$10, 0, 0, ROW()-9, 1), SERVICE[[#This Row],[Resources Role]])</f>
        <v>0</v>
      </c>
      <c r="Z4873" s="388">
        <f ca="1">COUNTIFS(OFFSET($F$10, 0, 0, ROW()-9, 1), SERVICE[[#This Row],[Resources Role]], OFFSET($H$10, 0, 0, ROW()-9, 1), SERVICE[[#This Row],[Booking]])</f>
        <v>0</v>
      </c>
    </row>
    <row r="4874" spans="1:26" x14ac:dyDescent="0.25">
      <c r="A4874" s="6" t="str">
        <f ca="1">no.</f>
        <v/>
      </c>
      <c r="E4874" s="4" t="str">
        <f ca="1">position</f>
        <v/>
      </c>
      <c r="J4874" s="318"/>
      <c r="M4874" s="4"/>
      <c r="O4874" s="6"/>
      <c r="Q4874" s="20"/>
      <c r="R4874" s="5" t="str">
        <f ca="1">score</f>
        <v/>
      </c>
      <c r="S4874" s="7" t="str">
        <f ca="1">rescore_svc</f>
        <v/>
      </c>
      <c r="U4874" s="11" t="str">
        <f ca="1">price</f>
        <v/>
      </c>
      <c r="V4874" s="4"/>
      <c r="Y4874" s="388">
        <f ca="1">COUNTIFS(OFFSET($B$10, 0, 0, ROW()-9, 1), SERVICE[[#This Row],[Employee ID]], OFFSET($F$10, 0, 0, ROW()-9, 1), SERVICE[[#This Row],[Resources Role]])</f>
        <v>0</v>
      </c>
      <c r="Z4874" s="388">
        <f ca="1">COUNTIFS(OFFSET($F$10, 0, 0, ROW()-9, 1), SERVICE[[#This Row],[Resources Role]], OFFSET($H$10, 0, 0, ROW()-9, 1), SERVICE[[#This Row],[Booking]])</f>
        <v>0</v>
      </c>
    </row>
    <row r="4875" spans="1:26" x14ac:dyDescent="0.25">
      <c r="A4875" s="6" t="str">
        <f ca="1">no.</f>
        <v/>
      </c>
      <c r="E4875" s="4" t="str">
        <f ca="1">position</f>
        <v/>
      </c>
      <c r="J4875" s="318"/>
      <c r="M4875" s="4"/>
      <c r="O4875" s="6"/>
      <c r="Q4875" s="20"/>
      <c r="R4875" s="5" t="str">
        <f ca="1">score</f>
        <v/>
      </c>
      <c r="S4875" s="7" t="str">
        <f ca="1">rescore_svc</f>
        <v/>
      </c>
      <c r="U4875" s="11" t="str">
        <f ca="1">price</f>
        <v/>
      </c>
      <c r="V4875" s="4"/>
      <c r="Y4875" s="388">
        <f ca="1">COUNTIFS(OFFSET($B$10, 0, 0, ROW()-9, 1), SERVICE[[#This Row],[Employee ID]], OFFSET($F$10, 0, 0, ROW()-9, 1), SERVICE[[#This Row],[Resources Role]])</f>
        <v>0</v>
      </c>
      <c r="Z4875" s="388">
        <f ca="1">COUNTIFS(OFFSET($F$10, 0, 0, ROW()-9, 1), SERVICE[[#This Row],[Resources Role]], OFFSET($H$10, 0, 0, ROW()-9, 1), SERVICE[[#This Row],[Booking]])</f>
        <v>0</v>
      </c>
    </row>
    <row r="4876" spans="1:26" x14ac:dyDescent="0.25">
      <c r="A4876" s="6" t="str">
        <f ca="1">no.</f>
        <v/>
      </c>
      <c r="E4876" s="4" t="str">
        <f ca="1">position</f>
        <v/>
      </c>
      <c r="J4876" s="318"/>
      <c r="M4876" s="4"/>
      <c r="O4876" s="6"/>
      <c r="Q4876" s="20"/>
      <c r="R4876" s="5" t="str">
        <f ca="1">score</f>
        <v/>
      </c>
      <c r="S4876" s="7" t="str">
        <f ca="1">rescore_svc</f>
        <v/>
      </c>
      <c r="U4876" s="11" t="str">
        <f ca="1">price</f>
        <v/>
      </c>
      <c r="V4876" s="4"/>
      <c r="Y4876" s="388">
        <f ca="1">COUNTIFS(OFFSET($B$10, 0, 0, ROW()-9, 1), SERVICE[[#This Row],[Employee ID]], OFFSET($F$10, 0, 0, ROW()-9, 1), SERVICE[[#This Row],[Resources Role]])</f>
        <v>0</v>
      </c>
      <c r="Z4876" s="388">
        <f ca="1">COUNTIFS(OFFSET($F$10, 0, 0, ROW()-9, 1), SERVICE[[#This Row],[Resources Role]], OFFSET($H$10, 0, 0, ROW()-9, 1), SERVICE[[#This Row],[Booking]])</f>
        <v>0</v>
      </c>
    </row>
    <row r="4877" spans="1:26" x14ac:dyDescent="0.25">
      <c r="A4877" s="6" t="str">
        <f ca="1">no.</f>
        <v/>
      </c>
      <c r="E4877" s="4" t="str">
        <f ca="1">position</f>
        <v/>
      </c>
      <c r="J4877" s="318"/>
      <c r="M4877" s="4"/>
      <c r="O4877" s="6"/>
      <c r="Q4877" s="20"/>
      <c r="R4877" s="5" t="str">
        <f ca="1">score</f>
        <v/>
      </c>
      <c r="S4877" s="7" t="str">
        <f ca="1">rescore_svc</f>
        <v/>
      </c>
      <c r="U4877" s="11" t="str">
        <f ca="1">price</f>
        <v/>
      </c>
      <c r="V4877" s="4"/>
      <c r="Y4877" s="388">
        <f ca="1">COUNTIFS(OFFSET($B$10, 0, 0, ROW()-9, 1), SERVICE[[#This Row],[Employee ID]], OFFSET($F$10, 0, 0, ROW()-9, 1), SERVICE[[#This Row],[Resources Role]])</f>
        <v>0</v>
      </c>
      <c r="Z4877" s="388">
        <f ca="1">COUNTIFS(OFFSET($F$10, 0, 0, ROW()-9, 1), SERVICE[[#This Row],[Resources Role]], OFFSET($H$10, 0, 0, ROW()-9, 1), SERVICE[[#This Row],[Booking]])</f>
        <v>0</v>
      </c>
    </row>
    <row r="4878" spans="1:26" x14ac:dyDescent="0.25">
      <c r="A4878" s="6" t="str">
        <f ca="1">no.</f>
        <v/>
      </c>
      <c r="E4878" s="4" t="str">
        <f ca="1">position</f>
        <v/>
      </c>
      <c r="J4878" s="318"/>
      <c r="M4878" s="4"/>
      <c r="O4878" s="6"/>
      <c r="Q4878" s="20"/>
      <c r="R4878" s="5" t="str">
        <f ca="1">score</f>
        <v/>
      </c>
      <c r="S4878" s="7" t="str">
        <f ca="1">rescore_svc</f>
        <v/>
      </c>
      <c r="U4878" s="11" t="str">
        <f ca="1">price</f>
        <v/>
      </c>
      <c r="V4878" s="4"/>
      <c r="Y4878" s="388">
        <f ca="1">COUNTIFS(OFFSET($B$10, 0, 0, ROW()-9, 1), SERVICE[[#This Row],[Employee ID]], OFFSET($F$10, 0, 0, ROW()-9, 1), SERVICE[[#This Row],[Resources Role]])</f>
        <v>0</v>
      </c>
      <c r="Z4878" s="388">
        <f ca="1">COUNTIFS(OFFSET($F$10, 0, 0, ROW()-9, 1), SERVICE[[#This Row],[Resources Role]], OFFSET($H$10, 0, 0, ROW()-9, 1), SERVICE[[#This Row],[Booking]])</f>
        <v>0</v>
      </c>
    </row>
    <row r="4879" spans="1:26" x14ac:dyDescent="0.25">
      <c r="A4879" s="6" t="str">
        <f ca="1">no.</f>
        <v/>
      </c>
      <c r="E4879" s="4" t="str">
        <f ca="1">position</f>
        <v/>
      </c>
      <c r="J4879" s="318"/>
      <c r="M4879" s="4"/>
      <c r="O4879" s="6"/>
      <c r="Q4879" s="20"/>
      <c r="R4879" s="5" t="str">
        <f ca="1">score</f>
        <v/>
      </c>
      <c r="S4879" s="7" t="str">
        <f ca="1">rescore_svc</f>
        <v/>
      </c>
      <c r="U4879" s="11" t="str">
        <f ca="1">price</f>
        <v/>
      </c>
      <c r="V4879" s="4"/>
      <c r="Y4879" s="388">
        <f ca="1">COUNTIFS(OFFSET($B$10, 0, 0, ROW()-9, 1), SERVICE[[#This Row],[Employee ID]], OFFSET($F$10, 0, 0, ROW()-9, 1), SERVICE[[#This Row],[Resources Role]])</f>
        <v>0</v>
      </c>
      <c r="Z4879" s="388">
        <f ca="1">COUNTIFS(OFFSET($F$10, 0, 0, ROW()-9, 1), SERVICE[[#This Row],[Resources Role]], OFFSET($H$10, 0, 0, ROW()-9, 1), SERVICE[[#This Row],[Booking]])</f>
        <v>0</v>
      </c>
    </row>
    <row r="4880" spans="1:26" x14ac:dyDescent="0.25">
      <c r="A4880" s="6" t="str">
        <f ca="1">no.</f>
        <v/>
      </c>
      <c r="E4880" s="4" t="str">
        <f ca="1">position</f>
        <v/>
      </c>
      <c r="J4880" s="318"/>
      <c r="M4880" s="4"/>
      <c r="O4880" s="6"/>
      <c r="Q4880" s="20"/>
      <c r="R4880" s="5" t="str">
        <f ca="1">score</f>
        <v/>
      </c>
      <c r="S4880" s="7" t="str">
        <f ca="1">rescore_svc</f>
        <v/>
      </c>
      <c r="U4880" s="11" t="str">
        <f ca="1">price</f>
        <v/>
      </c>
      <c r="V4880" s="4"/>
      <c r="Y4880" s="388">
        <f ca="1">COUNTIFS(OFFSET($B$10, 0, 0, ROW()-9, 1), SERVICE[[#This Row],[Employee ID]], OFFSET($F$10, 0, 0, ROW()-9, 1), SERVICE[[#This Row],[Resources Role]])</f>
        <v>0</v>
      </c>
      <c r="Z4880" s="388">
        <f ca="1">COUNTIFS(OFFSET($F$10, 0, 0, ROW()-9, 1), SERVICE[[#This Row],[Resources Role]], OFFSET($H$10, 0, 0, ROW()-9, 1), SERVICE[[#This Row],[Booking]])</f>
        <v>0</v>
      </c>
    </row>
    <row r="4881" spans="1:26" x14ac:dyDescent="0.25">
      <c r="A4881" s="6" t="str">
        <f ca="1">no.</f>
        <v/>
      </c>
      <c r="E4881" s="4" t="str">
        <f ca="1">position</f>
        <v/>
      </c>
      <c r="J4881" s="318"/>
      <c r="M4881" s="4"/>
      <c r="O4881" s="6"/>
      <c r="Q4881" s="20"/>
      <c r="R4881" s="5" t="str">
        <f ca="1">score</f>
        <v/>
      </c>
      <c r="S4881" s="7" t="str">
        <f ca="1">rescore_svc</f>
        <v/>
      </c>
      <c r="U4881" s="11" t="str">
        <f ca="1">price</f>
        <v/>
      </c>
      <c r="V4881" s="4"/>
      <c r="Y4881" s="388">
        <f ca="1">COUNTIFS(OFFSET($B$10, 0, 0, ROW()-9, 1), SERVICE[[#This Row],[Employee ID]], OFFSET($F$10, 0, 0, ROW()-9, 1), SERVICE[[#This Row],[Resources Role]])</f>
        <v>0</v>
      </c>
      <c r="Z4881" s="388">
        <f ca="1">COUNTIFS(OFFSET($F$10, 0, 0, ROW()-9, 1), SERVICE[[#This Row],[Resources Role]], OFFSET($H$10, 0, 0, ROW()-9, 1), SERVICE[[#This Row],[Booking]])</f>
        <v>0</v>
      </c>
    </row>
    <row r="4882" spans="1:26" x14ac:dyDescent="0.25">
      <c r="A4882" s="6" t="str">
        <f ca="1">no.</f>
        <v/>
      </c>
      <c r="E4882" s="4" t="str">
        <f ca="1">position</f>
        <v/>
      </c>
      <c r="J4882" s="318"/>
      <c r="M4882" s="4"/>
      <c r="O4882" s="6"/>
      <c r="Q4882" s="20"/>
      <c r="R4882" s="5" t="str">
        <f ca="1">score</f>
        <v/>
      </c>
      <c r="S4882" s="7" t="str">
        <f ca="1">rescore_svc</f>
        <v/>
      </c>
      <c r="U4882" s="11" t="str">
        <f ca="1">price</f>
        <v/>
      </c>
      <c r="V4882" s="4"/>
      <c r="Y4882" s="388">
        <f ca="1">COUNTIFS(OFFSET($B$10, 0, 0, ROW()-9, 1), SERVICE[[#This Row],[Employee ID]], OFFSET($F$10, 0, 0, ROW()-9, 1), SERVICE[[#This Row],[Resources Role]])</f>
        <v>0</v>
      </c>
      <c r="Z4882" s="388">
        <f ca="1">COUNTIFS(OFFSET($F$10, 0, 0, ROW()-9, 1), SERVICE[[#This Row],[Resources Role]], OFFSET($H$10, 0, 0, ROW()-9, 1), SERVICE[[#This Row],[Booking]])</f>
        <v>0</v>
      </c>
    </row>
    <row r="4883" spans="1:26" x14ac:dyDescent="0.25">
      <c r="A4883" s="6" t="str">
        <f ca="1">no.</f>
        <v/>
      </c>
      <c r="E4883" s="4" t="str">
        <f ca="1">position</f>
        <v/>
      </c>
      <c r="J4883" s="318"/>
      <c r="M4883" s="4"/>
      <c r="O4883" s="6"/>
      <c r="Q4883" s="20"/>
      <c r="R4883" s="5" t="str">
        <f ca="1">score</f>
        <v/>
      </c>
      <c r="S4883" s="7" t="str">
        <f ca="1">rescore_svc</f>
        <v/>
      </c>
      <c r="U4883" s="11" t="str">
        <f ca="1">price</f>
        <v/>
      </c>
      <c r="V4883" s="4"/>
      <c r="Y4883" s="388">
        <f ca="1">COUNTIFS(OFFSET($B$10, 0, 0, ROW()-9, 1), SERVICE[[#This Row],[Employee ID]], OFFSET($F$10, 0, 0, ROW()-9, 1), SERVICE[[#This Row],[Resources Role]])</f>
        <v>0</v>
      </c>
      <c r="Z4883" s="388">
        <f ca="1">COUNTIFS(OFFSET($F$10, 0, 0, ROW()-9, 1), SERVICE[[#This Row],[Resources Role]], OFFSET($H$10, 0, 0, ROW()-9, 1), SERVICE[[#This Row],[Booking]])</f>
        <v>0</v>
      </c>
    </row>
    <row r="4884" spans="1:26" x14ac:dyDescent="0.25">
      <c r="A4884" s="6" t="str">
        <f ca="1">no.</f>
        <v/>
      </c>
      <c r="E4884" s="4" t="str">
        <f ca="1">position</f>
        <v/>
      </c>
      <c r="J4884" s="318"/>
      <c r="M4884" s="4"/>
      <c r="O4884" s="6"/>
      <c r="Q4884" s="20"/>
      <c r="R4884" s="5" t="str">
        <f ca="1">score</f>
        <v/>
      </c>
      <c r="S4884" s="7" t="str">
        <f ca="1">rescore_svc</f>
        <v/>
      </c>
      <c r="U4884" s="11" t="str">
        <f ca="1">price</f>
        <v/>
      </c>
      <c r="V4884" s="4"/>
      <c r="Y4884" s="388">
        <f ca="1">COUNTIFS(OFFSET($B$10, 0, 0, ROW()-9, 1), SERVICE[[#This Row],[Employee ID]], OFFSET($F$10, 0, 0, ROW()-9, 1), SERVICE[[#This Row],[Resources Role]])</f>
        <v>0</v>
      </c>
      <c r="Z4884" s="388">
        <f ca="1">COUNTIFS(OFFSET($F$10, 0, 0, ROW()-9, 1), SERVICE[[#This Row],[Resources Role]], OFFSET($H$10, 0, 0, ROW()-9, 1), SERVICE[[#This Row],[Booking]])</f>
        <v>0</v>
      </c>
    </row>
    <row r="4885" spans="1:26" x14ac:dyDescent="0.25">
      <c r="A4885" s="6" t="str">
        <f ca="1">no.</f>
        <v/>
      </c>
      <c r="E4885" s="4" t="str">
        <f ca="1">position</f>
        <v/>
      </c>
      <c r="J4885" s="318"/>
      <c r="M4885" s="4"/>
      <c r="O4885" s="6"/>
      <c r="Q4885" s="20"/>
      <c r="R4885" s="5" t="str">
        <f ca="1">score</f>
        <v/>
      </c>
      <c r="S4885" s="7" t="str">
        <f ca="1">rescore_svc</f>
        <v/>
      </c>
      <c r="U4885" s="11" t="str">
        <f ca="1">price</f>
        <v/>
      </c>
      <c r="V4885" s="4"/>
      <c r="Y4885" s="388">
        <f ca="1">COUNTIFS(OFFSET($B$10, 0, 0, ROW()-9, 1), SERVICE[[#This Row],[Employee ID]], OFFSET($F$10, 0, 0, ROW()-9, 1), SERVICE[[#This Row],[Resources Role]])</f>
        <v>0</v>
      </c>
      <c r="Z4885" s="388">
        <f ca="1">COUNTIFS(OFFSET($F$10, 0, 0, ROW()-9, 1), SERVICE[[#This Row],[Resources Role]], OFFSET($H$10, 0, 0, ROW()-9, 1), SERVICE[[#This Row],[Booking]])</f>
        <v>0</v>
      </c>
    </row>
    <row r="4886" spans="1:26" x14ac:dyDescent="0.25">
      <c r="A4886" s="6" t="str">
        <f ca="1">no.</f>
        <v/>
      </c>
      <c r="E4886" s="4" t="str">
        <f ca="1">position</f>
        <v/>
      </c>
      <c r="J4886" s="318"/>
      <c r="M4886" s="4"/>
      <c r="O4886" s="6"/>
      <c r="Q4886" s="20"/>
      <c r="R4886" s="5" t="str">
        <f ca="1">score</f>
        <v/>
      </c>
      <c r="S4886" s="7" t="str">
        <f ca="1">rescore_svc</f>
        <v/>
      </c>
      <c r="U4886" s="11" t="str">
        <f ca="1">price</f>
        <v/>
      </c>
      <c r="V4886" s="4"/>
      <c r="Y4886" s="388">
        <f ca="1">COUNTIFS(OFFSET($B$10, 0, 0, ROW()-9, 1), SERVICE[[#This Row],[Employee ID]], OFFSET($F$10, 0, 0, ROW()-9, 1), SERVICE[[#This Row],[Resources Role]])</f>
        <v>0</v>
      </c>
      <c r="Z4886" s="388">
        <f ca="1">COUNTIFS(OFFSET($F$10, 0, 0, ROW()-9, 1), SERVICE[[#This Row],[Resources Role]], OFFSET($H$10, 0, 0, ROW()-9, 1), SERVICE[[#This Row],[Booking]])</f>
        <v>0</v>
      </c>
    </row>
    <row r="4887" spans="1:26" x14ac:dyDescent="0.25">
      <c r="A4887" s="6" t="str">
        <f ca="1">no.</f>
        <v/>
      </c>
      <c r="E4887" s="4" t="str">
        <f ca="1">position</f>
        <v/>
      </c>
      <c r="J4887" s="318"/>
      <c r="M4887" s="4"/>
      <c r="O4887" s="6"/>
      <c r="Q4887" s="20"/>
      <c r="R4887" s="5" t="str">
        <f ca="1">score</f>
        <v/>
      </c>
      <c r="S4887" s="7" t="str">
        <f ca="1">rescore_svc</f>
        <v/>
      </c>
      <c r="U4887" s="11" t="str">
        <f ca="1">price</f>
        <v/>
      </c>
      <c r="V4887" s="4"/>
      <c r="Y4887" s="388">
        <f ca="1">COUNTIFS(OFFSET($B$10, 0, 0, ROW()-9, 1), SERVICE[[#This Row],[Employee ID]], OFFSET($F$10, 0, 0, ROW()-9, 1), SERVICE[[#This Row],[Resources Role]])</f>
        <v>0</v>
      </c>
      <c r="Z4887" s="388">
        <f ca="1">COUNTIFS(OFFSET($F$10, 0, 0, ROW()-9, 1), SERVICE[[#This Row],[Resources Role]], OFFSET($H$10, 0, 0, ROW()-9, 1), SERVICE[[#This Row],[Booking]])</f>
        <v>0</v>
      </c>
    </row>
    <row r="4888" spans="1:26" x14ac:dyDescent="0.25">
      <c r="A4888" s="6" t="str">
        <f ca="1">no.</f>
        <v/>
      </c>
      <c r="E4888" s="4" t="str">
        <f ca="1">position</f>
        <v/>
      </c>
      <c r="J4888" s="318"/>
      <c r="M4888" s="4"/>
      <c r="O4888" s="6"/>
      <c r="Q4888" s="20"/>
      <c r="R4888" s="5" t="str">
        <f ca="1">score</f>
        <v/>
      </c>
      <c r="S4888" s="7" t="str">
        <f ca="1">rescore_svc</f>
        <v/>
      </c>
      <c r="U4888" s="11" t="str">
        <f ca="1">price</f>
        <v/>
      </c>
      <c r="V4888" s="4"/>
      <c r="Y4888" s="388">
        <f ca="1">COUNTIFS(OFFSET($B$10, 0, 0, ROW()-9, 1), SERVICE[[#This Row],[Employee ID]], OFFSET($F$10, 0, 0, ROW()-9, 1), SERVICE[[#This Row],[Resources Role]])</f>
        <v>0</v>
      </c>
      <c r="Z4888" s="388">
        <f ca="1">COUNTIFS(OFFSET($F$10, 0, 0, ROW()-9, 1), SERVICE[[#This Row],[Resources Role]], OFFSET($H$10, 0, 0, ROW()-9, 1), SERVICE[[#This Row],[Booking]])</f>
        <v>0</v>
      </c>
    </row>
    <row r="4889" spans="1:26" x14ac:dyDescent="0.25">
      <c r="A4889" s="6" t="str">
        <f ca="1">no.</f>
        <v/>
      </c>
      <c r="E4889" s="4" t="str">
        <f ca="1">position</f>
        <v/>
      </c>
      <c r="J4889" s="318"/>
      <c r="M4889" s="4"/>
      <c r="O4889" s="6"/>
      <c r="Q4889" s="20"/>
      <c r="R4889" s="5" t="str">
        <f ca="1">score</f>
        <v/>
      </c>
      <c r="S4889" s="7" t="str">
        <f ca="1">rescore_svc</f>
        <v/>
      </c>
      <c r="U4889" s="11" t="str">
        <f ca="1">price</f>
        <v/>
      </c>
      <c r="V4889" s="4"/>
      <c r="Y4889" s="388">
        <f ca="1">COUNTIFS(OFFSET($B$10, 0, 0, ROW()-9, 1), SERVICE[[#This Row],[Employee ID]], OFFSET($F$10, 0, 0, ROW()-9, 1), SERVICE[[#This Row],[Resources Role]])</f>
        <v>0</v>
      </c>
      <c r="Z4889" s="388">
        <f ca="1">COUNTIFS(OFFSET($F$10, 0, 0, ROW()-9, 1), SERVICE[[#This Row],[Resources Role]], OFFSET($H$10, 0, 0, ROW()-9, 1), SERVICE[[#This Row],[Booking]])</f>
        <v>0</v>
      </c>
    </row>
    <row r="4890" spans="1:26" x14ac:dyDescent="0.25">
      <c r="A4890" s="6" t="str">
        <f ca="1">no.</f>
        <v/>
      </c>
      <c r="E4890" s="4" t="str">
        <f ca="1">position</f>
        <v/>
      </c>
      <c r="J4890" s="318"/>
      <c r="M4890" s="4"/>
      <c r="O4890" s="6"/>
      <c r="Q4890" s="20"/>
      <c r="R4890" s="5" t="str">
        <f ca="1">score</f>
        <v/>
      </c>
      <c r="S4890" s="7" t="str">
        <f ca="1">rescore_svc</f>
        <v/>
      </c>
      <c r="U4890" s="11" t="str">
        <f ca="1">price</f>
        <v/>
      </c>
      <c r="V4890" s="4"/>
      <c r="Y4890" s="388">
        <f ca="1">COUNTIFS(OFFSET($B$10, 0, 0, ROW()-9, 1), SERVICE[[#This Row],[Employee ID]], OFFSET($F$10, 0, 0, ROW()-9, 1), SERVICE[[#This Row],[Resources Role]])</f>
        <v>0</v>
      </c>
      <c r="Z4890" s="388">
        <f ca="1">COUNTIFS(OFFSET($F$10, 0, 0, ROW()-9, 1), SERVICE[[#This Row],[Resources Role]], OFFSET($H$10, 0, 0, ROW()-9, 1), SERVICE[[#This Row],[Booking]])</f>
        <v>0</v>
      </c>
    </row>
    <row r="4891" spans="1:26" x14ac:dyDescent="0.25">
      <c r="A4891" s="6" t="str">
        <f ca="1">no.</f>
        <v/>
      </c>
      <c r="E4891" s="4" t="str">
        <f ca="1">position</f>
        <v/>
      </c>
      <c r="J4891" s="318"/>
      <c r="M4891" s="4"/>
      <c r="O4891" s="6"/>
      <c r="Q4891" s="20"/>
      <c r="R4891" s="5" t="str">
        <f ca="1">score</f>
        <v/>
      </c>
      <c r="S4891" s="7" t="str">
        <f ca="1">rescore_svc</f>
        <v/>
      </c>
      <c r="U4891" s="11" t="str">
        <f ca="1">price</f>
        <v/>
      </c>
      <c r="V4891" s="4"/>
      <c r="Y4891" s="388">
        <f ca="1">COUNTIFS(OFFSET($B$10, 0, 0, ROW()-9, 1), SERVICE[[#This Row],[Employee ID]], OFFSET($F$10, 0, 0, ROW()-9, 1), SERVICE[[#This Row],[Resources Role]])</f>
        <v>0</v>
      </c>
      <c r="Z4891" s="388">
        <f ca="1">COUNTIFS(OFFSET($F$10, 0, 0, ROW()-9, 1), SERVICE[[#This Row],[Resources Role]], OFFSET($H$10, 0, 0, ROW()-9, 1), SERVICE[[#This Row],[Booking]])</f>
        <v>0</v>
      </c>
    </row>
    <row r="4892" spans="1:26" x14ac:dyDescent="0.25">
      <c r="A4892" s="6" t="str">
        <f ca="1">no.</f>
        <v/>
      </c>
      <c r="E4892" s="4" t="str">
        <f ca="1">position</f>
        <v/>
      </c>
      <c r="J4892" s="318"/>
      <c r="M4892" s="4"/>
      <c r="O4892" s="6"/>
      <c r="Q4892" s="20"/>
      <c r="R4892" s="5" t="str">
        <f ca="1">score</f>
        <v/>
      </c>
      <c r="S4892" s="7" t="str">
        <f ca="1">rescore_svc</f>
        <v/>
      </c>
      <c r="U4892" s="11" t="str">
        <f ca="1">price</f>
        <v/>
      </c>
      <c r="V4892" s="4"/>
      <c r="Y4892" s="388">
        <f ca="1">COUNTIFS(OFFSET($B$10, 0, 0, ROW()-9, 1), SERVICE[[#This Row],[Employee ID]], OFFSET($F$10, 0, 0, ROW()-9, 1), SERVICE[[#This Row],[Resources Role]])</f>
        <v>0</v>
      </c>
      <c r="Z4892" s="388">
        <f ca="1">COUNTIFS(OFFSET($F$10, 0, 0, ROW()-9, 1), SERVICE[[#This Row],[Resources Role]], OFFSET($H$10, 0, 0, ROW()-9, 1), SERVICE[[#This Row],[Booking]])</f>
        <v>0</v>
      </c>
    </row>
    <row r="4893" spans="1:26" x14ac:dyDescent="0.25">
      <c r="A4893" s="6" t="str">
        <f ca="1">no.</f>
        <v/>
      </c>
      <c r="E4893" s="4" t="str">
        <f ca="1">position</f>
        <v/>
      </c>
      <c r="J4893" s="318"/>
      <c r="M4893" s="4"/>
      <c r="O4893" s="6"/>
      <c r="Q4893" s="20"/>
      <c r="R4893" s="5" t="str">
        <f ca="1">score</f>
        <v/>
      </c>
      <c r="S4893" s="7" t="str">
        <f ca="1">rescore_svc</f>
        <v/>
      </c>
      <c r="U4893" s="11" t="str">
        <f ca="1">price</f>
        <v/>
      </c>
      <c r="V4893" s="4"/>
      <c r="Y4893" s="388">
        <f ca="1">COUNTIFS(OFFSET($B$10, 0, 0, ROW()-9, 1), SERVICE[[#This Row],[Employee ID]], OFFSET($F$10, 0, 0, ROW()-9, 1), SERVICE[[#This Row],[Resources Role]])</f>
        <v>0</v>
      </c>
      <c r="Z4893" s="388">
        <f ca="1">COUNTIFS(OFFSET($F$10, 0, 0, ROW()-9, 1), SERVICE[[#This Row],[Resources Role]], OFFSET($H$10, 0, 0, ROW()-9, 1), SERVICE[[#This Row],[Booking]])</f>
        <v>0</v>
      </c>
    </row>
    <row r="4894" spans="1:26" x14ac:dyDescent="0.25">
      <c r="A4894" s="6" t="str">
        <f ca="1">no.</f>
        <v/>
      </c>
      <c r="E4894" s="4" t="str">
        <f ca="1">position</f>
        <v/>
      </c>
      <c r="J4894" s="318"/>
      <c r="M4894" s="4"/>
      <c r="O4894" s="6"/>
      <c r="Q4894" s="20"/>
      <c r="R4894" s="5" t="str">
        <f ca="1">score</f>
        <v/>
      </c>
      <c r="S4894" s="7" t="str">
        <f ca="1">rescore_svc</f>
        <v/>
      </c>
      <c r="U4894" s="11" t="str">
        <f ca="1">price</f>
        <v/>
      </c>
      <c r="V4894" s="4"/>
      <c r="Y4894" s="388">
        <f ca="1">COUNTIFS(OFFSET($B$10, 0, 0, ROW()-9, 1), SERVICE[[#This Row],[Employee ID]], OFFSET($F$10, 0, 0, ROW()-9, 1), SERVICE[[#This Row],[Resources Role]])</f>
        <v>0</v>
      </c>
      <c r="Z4894" s="388">
        <f ca="1">COUNTIFS(OFFSET($F$10, 0, 0, ROW()-9, 1), SERVICE[[#This Row],[Resources Role]], OFFSET($H$10, 0, 0, ROW()-9, 1), SERVICE[[#This Row],[Booking]])</f>
        <v>0</v>
      </c>
    </row>
    <row r="4895" spans="1:26" x14ac:dyDescent="0.25">
      <c r="A4895" s="6" t="str">
        <f ca="1">no.</f>
        <v/>
      </c>
      <c r="E4895" s="4" t="str">
        <f ca="1">position</f>
        <v/>
      </c>
      <c r="J4895" s="318"/>
      <c r="M4895" s="4"/>
      <c r="O4895" s="6"/>
      <c r="Q4895" s="20"/>
      <c r="R4895" s="5" t="str">
        <f ca="1">score</f>
        <v/>
      </c>
      <c r="S4895" s="7" t="str">
        <f ca="1">rescore_svc</f>
        <v/>
      </c>
      <c r="U4895" s="11" t="str">
        <f ca="1">price</f>
        <v/>
      </c>
      <c r="V4895" s="4"/>
      <c r="Y4895" s="388">
        <f ca="1">COUNTIFS(OFFSET($B$10, 0, 0, ROW()-9, 1), SERVICE[[#This Row],[Employee ID]], OFFSET($F$10, 0, 0, ROW()-9, 1), SERVICE[[#This Row],[Resources Role]])</f>
        <v>0</v>
      </c>
      <c r="Z4895" s="388">
        <f ca="1">COUNTIFS(OFFSET($F$10, 0, 0, ROW()-9, 1), SERVICE[[#This Row],[Resources Role]], OFFSET($H$10, 0, 0, ROW()-9, 1), SERVICE[[#This Row],[Booking]])</f>
        <v>0</v>
      </c>
    </row>
    <row r="4896" spans="1:26" x14ac:dyDescent="0.25">
      <c r="A4896" s="6" t="str">
        <f ca="1">no.</f>
        <v/>
      </c>
      <c r="E4896" s="4" t="str">
        <f ca="1">position</f>
        <v/>
      </c>
      <c r="J4896" s="318"/>
      <c r="M4896" s="4"/>
      <c r="O4896" s="6"/>
      <c r="Q4896" s="20"/>
      <c r="R4896" s="5" t="str">
        <f ca="1">score</f>
        <v/>
      </c>
      <c r="S4896" s="7" t="str">
        <f ca="1">rescore_svc</f>
        <v/>
      </c>
      <c r="U4896" s="11" t="str">
        <f ca="1">price</f>
        <v/>
      </c>
      <c r="V4896" s="4"/>
      <c r="Y4896" s="388">
        <f ca="1">COUNTIFS(OFFSET($B$10, 0, 0, ROW()-9, 1), SERVICE[[#This Row],[Employee ID]], OFFSET($F$10, 0, 0, ROW()-9, 1), SERVICE[[#This Row],[Resources Role]])</f>
        <v>0</v>
      </c>
      <c r="Z4896" s="388">
        <f ca="1">COUNTIFS(OFFSET($F$10, 0, 0, ROW()-9, 1), SERVICE[[#This Row],[Resources Role]], OFFSET($H$10, 0, 0, ROW()-9, 1), SERVICE[[#This Row],[Booking]])</f>
        <v>0</v>
      </c>
    </row>
    <row r="4897" spans="1:26" x14ac:dyDescent="0.25">
      <c r="A4897" s="6" t="str">
        <f ca="1">no.</f>
        <v/>
      </c>
      <c r="E4897" s="4" t="str">
        <f ca="1">position</f>
        <v/>
      </c>
      <c r="J4897" s="318"/>
      <c r="M4897" s="4"/>
      <c r="O4897" s="6"/>
      <c r="Q4897" s="20"/>
      <c r="R4897" s="5" t="str">
        <f ca="1">score</f>
        <v/>
      </c>
      <c r="S4897" s="7" t="str">
        <f ca="1">rescore_svc</f>
        <v/>
      </c>
      <c r="U4897" s="11" t="str">
        <f ca="1">price</f>
        <v/>
      </c>
      <c r="V4897" s="4"/>
      <c r="Y4897" s="388">
        <f ca="1">COUNTIFS(OFFSET($B$10, 0, 0, ROW()-9, 1), SERVICE[[#This Row],[Employee ID]], OFFSET($F$10, 0, 0, ROW()-9, 1), SERVICE[[#This Row],[Resources Role]])</f>
        <v>0</v>
      </c>
      <c r="Z4897" s="388">
        <f ca="1">COUNTIFS(OFFSET($F$10, 0, 0, ROW()-9, 1), SERVICE[[#This Row],[Resources Role]], OFFSET($H$10, 0, 0, ROW()-9, 1), SERVICE[[#This Row],[Booking]])</f>
        <v>0</v>
      </c>
    </row>
    <row r="4898" spans="1:26" x14ac:dyDescent="0.25">
      <c r="A4898" s="6" t="str">
        <f ca="1">no.</f>
        <v/>
      </c>
      <c r="E4898" s="4" t="str">
        <f ca="1">position</f>
        <v/>
      </c>
      <c r="J4898" s="318"/>
      <c r="M4898" s="4"/>
      <c r="O4898" s="6"/>
      <c r="Q4898" s="20"/>
      <c r="R4898" s="5" t="str">
        <f ca="1">score</f>
        <v/>
      </c>
      <c r="S4898" s="7" t="str">
        <f ca="1">rescore_svc</f>
        <v/>
      </c>
      <c r="U4898" s="11" t="str">
        <f ca="1">price</f>
        <v/>
      </c>
      <c r="V4898" s="4"/>
      <c r="Y4898" s="388">
        <f ca="1">COUNTIFS(OFFSET($B$10, 0, 0, ROW()-9, 1), SERVICE[[#This Row],[Employee ID]], OFFSET($F$10, 0, 0, ROW()-9, 1), SERVICE[[#This Row],[Resources Role]])</f>
        <v>0</v>
      </c>
      <c r="Z4898" s="388">
        <f ca="1">COUNTIFS(OFFSET($F$10, 0, 0, ROW()-9, 1), SERVICE[[#This Row],[Resources Role]], OFFSET($H$10, 0, 0, ROW()-9, 1), SERVICE[[#This Row],[Booking]])</f>
        <v>0</v>
      </c>
    </row>
    <row r="4899" spans="1:26" x14ac:dyDescent="0.25">
      <c r="A4899" s="6" t="str">
        <f ca="1">no.</f>
        <v/>
      </c>
      <c r="E4899" s="4" t="str">
        <f ca="1">position</f>
        <v/>
      </c>
      <c r="J4899" s="318"/>
      <c r="M4899" s="4"/>
      <c r="O4899" s="6"/>
      <c r="Q4899" s="20"/>
      <c r="R4899" s="5" t="str">
        <f ca="1">score</f>
        <v/>
      </c>
      <c r="S4899" s="7" t="str">
        <f ca="1">rescore_svc</f>
        <v/>
      </c>
      <c r="U4899" s="11" t="str">
        <f ca="1">price</f>
        <v/>
      </c>
      <c r="V4899" s="4"/>
      <c r="Y4899" s="388">
        <f ca="1">COUNTIFS(OFFSET($B$10, 0, 0, ROW()-9, 1), SERVICE[[#This Row],[Employee ID]], OFFSET($F$10, 0, 0, ROW()-9, 1), SERVICE[[#This Row],[Resources Role]])</f>
        <v>0</v>
      </c>
      <c r="Z4899" s="388">
        <f ca="1">COUNTIFS(OFFSET($F$10, 0, 0, ROW()-9, 1), SERVICE[[#This Row],[Resources Role]], OFFSET($H$10, 0, 0, ROW()-9, 1), SERVICE[[#This Row],[Booking]])</f>
        <v>0</v>
      </c>
    </row>
    <row r="4900" spans="1:26" x14ac:dyDescent="0.25">
      <c r="A4900" s="6" t="str">
        <f ca="1">no.</f>
        <v/>
      </c>
      <c r="E4900" s="4" t="str">
        <f ca="1">position</f>
        <v/>
      </c>
      <c r="J4900" s="318"/>
      <c r="M4900" s="4"/>
      <c r="O4900" s="6"/>
      <c r="Q4900" s="20"/>
      <c r="R4900" s="5" t="str">
        <f ca="1">score</f>
        <v/>
      </c>
      <c r="S4900" s="7" t="str">
        <f ca="1">rescore_svc</f>
        <v/>
      </c>
      <c r="U4900" s="11" t="str">
        <f ca="1">price</f>
        <v/>
      </c>
      <c r="V4900" s="4"/>
      <c r="Y4900" s="388">
        <f ca="1">COUNTIFS(OFFSET($B$10, 0, 0, ROW()-9, 1), SERVICE[[#This Row],[Employee ID]], OFFSET($F$10, 0, 0, ROW()-9, 1), SERVICE[[#This Row],[Resources Role]])</f>
        <v>0</v>
      </c>
      <c r="Z4900" s="388">
        <f ca="1">COUNTIFS(OFFSET($F$10, 0, 0, ROW()-9, 1), SERVICE[[#This Row],[Resources Role]], OFFSET($H$10, 0, 0, ROW()-9, 1), SERVICE[[#This Row],[Booking]])</f>
        <v>0</v>
      </c>
    </row>
    <row r="4901" spans="1:26" x14ac:dyDescent="0.25">
      <c r="A4901" s="6" t="str">
        <f ca="1">no.</f>
        <v/>
      </c>
      <c r="E4901" s="4" t="str">
        <f ca="1">position</f>
        <v/>
      </c>
      <c r="J4901" s="318"/>
      <c r="M4901" s="4"/>
      <c r="O4901" s="6"/>
      <c r="Q4901" s="20"/>
      <c r="R4901" s="5" t="str">
        <f ca="1">score</f>
        <v/>
      </c>
      <c r="S4901" s="7" t="str">
        <f ca="1">rescore_svc</f>
        <v/>
      </c>
      <c r="U4901" s="11" t="str">
        <f ca="1">price</f>
        <v/>
      </c>
      <c r="V4901" s="4"/>
      <c r="Y4901" s="388">
        <f ca="1">COUNTIFS(OFFSET($B$10, 0, 0, ROW()-9, 1), SERVICE[[#This Row],[Employee ID]], OFFSET($F$10, 0, 0, ROW()-9, 1), SERVICE[[#This Row],[Resources Role]])</f>
        <v>0</v>
      </c>
      <c r="Z4901" s="388">
        <f ca="1">COUNTIFS(OFFSET($F$10, 0, 0, ROW()-9, 1), SERVICE[[#This Row],[Resources Role]], OFFSET($H$10, 0, 0, ROW()-9, 1), SERVICE[[#This Row],[Booking]])</f>
        <v>0</v>
      </c>
    </row>
    <row r="4902" spans="1:26" x14ac:dyDescent="0.25">
      <c r="A4902" s="6" t="str">
        <f ca="1">no.</f>
        <v/>
      </c>
      <c r="E4902" s="4" t="str">
        <f ca="1">position</f>
        <v/>
      </c>
      <c r="J4902" s="318"/>
      <c r="M4902" s="4"/>
      <c r="O4902" s="6"/>
      <c r="Q4902" s="20"/>
      <c r="R4902" s="5" t="str">
        <f ca="1">score</f>
        <v/>
      </c>
      <c r="S4902" s="7" t="str">
        <f ca="1">rescore_svc</f>
        <v/>
      </c>
      <c r="U4902" s="11" t="str">
        <f ca="1">price</f>
        <v/>
      </c>
      <c r="V4902" s="4"/>
      <c r="Y4902" s="388">
        <f ca="1">COUNTIFS(OFFSET($B$10, 0, 0, ROW()-9, 1), SERVICE[[#This Row],[Employee ID]], OFFSET($F$10, 0, 0, ROW()-9, 1), SERVICE[[#This Row],[Resources Role]])</f>
        <v>0</v>
      </c>
      <c r="Z4902" s="388">
        <f ca="1">COUNTIFS(OFFSET($F$10, 0, 0, ROW()-9, 1), SERVICE[[#This Row],[Resources Role]], OFFSET($H$10, 0, 0, ROW()-9, 1), SERVICE[[#This Row],[Booking]])</f>
        <v>0</v>
      </c>
    </row>
    <row r="4903" spans="1:26" x14ac:dyDescent="0.25">
      <c r="A4903" s="6" t="str">
        <f ca="1">no.</f>
        <v/>
      </c>
      <c r="E4903" s="4" t="str">
        <f ca="1">position</f>
        <v/>
      </c>
      <c r="J4903" s="318"/>
      <c r="M4903" s="4"/>
      <c r="O4903" s="6"/>
      <c r="Q4903" s="20"/>
      <c r="R4903" s="5" t="str">
        <f ca="1">score</f>
        <v/>
      </c>
      <c r="S4903" s="7" t="str">
        <f ca="1">rescore_svc</f>
        <v/>
      </c>
      <c r="U4903" s="11" t="str">
        <f ca="1">price</f>
        <v/>
      </c>
      <c r="V4903" s="4"/>
      <c r="Y4903" s="388">
        <f ca="1">COUNTIFS(OFFSET($B$10, 0, 0, ROW()-9, 1), SERVICE[[#This Row],[Employee ID]], OFFSET($F$10, 0, 0, ROW()-9, 1), SERVICE[[#This Row],[Resources Role]])</f>
        <v>0</v>
      </c>
      <c r="Z4903" s="388">
        <f ca="1">COUNTIFS(OFFSET($F$10, 0, 0, ROW()-9, 1), SERVICE[[#This Row],[Resources Role]], OFFSET($H$10, 0, 0, ROW()-9, 1), SERVICE[[#This Row],[Booking]])</f>
        <v>0</v>
      </c>
    </row>
    <row r="4904" spans="1:26" x14ac:dyDescent="0.25">
      <c r="A4904" s="6" t="str">
        <f ca="1">no.</f>
        <v/>
      </c>
      <c r="E4904" s="4" t="str">
        <f ca="1">position</f>
        <v/>
      </c>
      <c r="J4904" s="318"/>
      <c r="M4904" s="4"/>
      <c r="O4904" s="6"/>
      <c r="Q4904" s="20"/>
      <c r="R4904" s="5" t="str">
        <f ca="1">score</f>
        <v/>
      </c>
      <c r="S4904" s="7" t="str">
        <f ca="1">rescore_svc</f>
        <v/>
      </c>
      <c r="U4904" s="11" t="str">
        <f ca="1">price</f>
        <v/>
      </c>
      <c r="V4904" s="4"/>
      <c r="Y4904" s="388">
        <f ca="1">COUNTIFS(OFFSET($B$10, 0, 0, ROW()-9, 1), SERVICE[[#This Row],[Employee ID]], OFFSET($F$10, 0, 0, ROW()-9, 1), SERVICE[[#This Row],[Resources Role]])</f>
        <v>0</v>
      </c>
      <c r="Z4904" s="388">
        <f ca="1">COUNTIFS(OFFSET($F$10, 0, 0, ROW()-9, 1), SERVICE[[#This Row],[Resources Role]], OFFSET($H$10, 0, 0, ROW()-9, 1), SERVICE[[#This Row],[Booking]])</f>
        <v>0</v>
      </c>
    </row>
    <row r="4905" spans="1:26" x14ac:dyDescent="0.25">
      <c r="A4905" s="6" t="str">
        <f ca="1">no.</f>
        <v/>
      </c>
      <c r="E4905" s="4" t="str">
        <f ca="1">position</f>
        <v/>
      </c>
      <c r="J4905" s="318"/>
      <c r="M4905" s="4"/>
      <c r="O4905" s="6"/>
      <c r="Q4905" s="20"/>
      <c r="R4905" s="5" t="str">
        <f ca="1">score</f>
        <v/>
      </c>
      <c r="S4905" s="7" t="str">
        <f ca="1">rescore_svc</f>
        <v/>
      </c>
      <c r="U4905" s="11" t="str">
        <f ca="1">price</f>
        <v/>
      </c>
      <c r="V4905" s="4"/>
      <c r="Y4905" s="388">
        <f ca="1">COUNTIFS(OFFSET($B$10, 0, 0, ROW()-9, 1), SERVICE[[#This Row],[Employee ID]], OFFSET($F$10, 0, 0, ROW()-9, 1), SERVICE[[#This Row],[Resources Role]])</f>
        <v>0</v>
      </c>
      <c r="Z4905" s="388">
        <f ca="1">COUNTIFS(OFFSET($F$10, 0, 0, ROW()-9, 1), SERVICE[[#This Row],[Resources Role]], OFFSET($H$10, 0, 0, ROW()-9, 1), SERVICE[[#This Row],[Booking]])</f>
        <v>0</v>
      </c>
    </row>
    <row r="4906" spans="1:26" x14ac:dyDescent="0.25">
      <c r="A4906" s="6" t="str">
        <f ca="1">no.</f>
        <v/>
      </c>
      <c r="E4906" s="4" t="str">
        <f ca="1">position</f>
        <v/>
      </c>
      <c r="J4906" s="318"/>
      <c r="M4906" s="4"/>
      <c r="O4906" s="6"/>
      <c r="Q4906" s="20"/>
      <c r="R4906" s="5" t="str">
        <f ca="1">score</f>
        <v/>
      </c>
      <c r="S4906" s="7" t="str">
        <f ca="1">rescore_svc</f>
        <v/>
      </c>
      <c r="U4906" s="11" t="str">
        <f ca="1">price</f>
        <v/>
      </c>
      <c r="V4906" s="4"/>
      <c r="Y4906" s="388">
        <f ca="1">COUNTIFS(OFFSET($B$10, 0, 0, ROW()-9, 1), SERVICE[[#This Row],[Employee ID]], OFFSET($F$10, 0, 0, ROW()-9, 1), SERVICE[[#This Row],[Resources Role]])</f>
        <v>0</v>
      </c>
      <c r="Z4906" s="388">
        <f ca="1">COUNTIFS(OFFSET($F$10, 0, 0, ROW()-9, 1), SERVICE[[#This Row],[Resources Role]], OFFSET($H$10, 0, 0, ROW()-9, 1), SERVICE[[#This Row],[Booking]])</f>
        <v>0</v>
      </c>
    </row>
    <row r="4907" spans="1:26" x14ac:dyDescent="0.25">
      <c r="A4907" s="6" t="str">
        <f ca="1">no.</f>
        <v/>
      </c>
      <c r="E4907" s="4" t="str">
        <f ca="1">position</f>
        <v/>
      </c>
      <c r="J4907" s="318"/>
      <c r="M4907" s="4"/>
      <c r="O4907" s="6"/>
      <c r="Q4907" s="20"/>
      <c r="R4907" s="5" t="str">
        <f ca="1">score</f>
        <v/>
      </c>
      <c r="S4907" s="7" t="str">
        <f ca="1">rescore_svc</f>
        <v/>
      </c>
      <c r="U4907" s="11" t="str">
        <f ca="1">price</f>
        <v/>
      </c>
      <c r="V4907" s="4"/>
      <c r="Y4907" s="388">
        <f ca="1">COUNTIFS(OFFSET($B$10, 0, 0, ROW()-9, 1), SERVICE[[#This Row],[Employee ID]], OFFSET($F$10, 0, 0, ROW()-9, 1), SERVICE[[#This Row],[Resources Role]])</f>
        <v>0</v>
      </c>
      <c r="Z4907" s="388">
        <f ca="1">COUNTIFS(OFFSET($F$10, 0, 0, ROW()-9, 1), SERVICE[[#This Row],[Resources Role]], OFFSET($H$10, 0, 0, ROW()-9, 1), SERVICE[[#This Row],[Booking]])</f>
        <v>0</v>
      </c>
    </row>
    <row r="4908" spans="1:26" x14ac:dyDescent="0.25">
      <c r="A4908" s="6" t="str">
        <f ca="1">no.</f>
        <v/>
      </c>
      <c r="E4908" s="4" t="str">
        <f ca="1">position</f>
        <v/>
      </c>
      <c r="J4908" s="318"/>
      <c r="M4908" s="4"/>
      <c r="O4908" s="6"/>
      <c r="Q4908" s="20"/>
      <c r="R4908" s="5" t="str">
        <f ca="1">score</f>
        <v/>
      </c>
      <c r="S4908" s="7" t="str">
        <f ca="1">rescore_svc</f>
        <v/>
      </c>
      <c r="U4908" s="11" t="str">
        <f ca="1">price</f>
        <v/>
      </c>
      <c r="V4908" s="4"/>
      <c r="Y4908" s="388">
        <f ca="1">COUNTIFS(OFFSET($B$10, 0, 0, ROW()-9, 1), SERVICE[[#This Row],[Employee ID]], OFFSET($F$10, 0, 0, ROW()-9, 1), SERVICE[[#This Row],[Resources Role]])</f>
        <v>0</v>
      </c>
      <c r="Z4908" s="388">
        <f ca="1">COUNTIFS(OFFSET($F$10, 0, 0, ROW()-9, 1), SERVICE[[#This Row],[Resources Role]], OFFSET($H$10, 0, 0, ROW()-9, 1), SERVICE[[#This Row],[Booking]])</f>
        <v>0</v>
      </c>
    </row>
    <row r="4909" spans="1:26" x14ac:dyDescent="0.25">
      <c r="A4909" s="6" t="str">
        <f ca="1">no.</f>
        <v/>
      </c>
      <c r="E4909" s="4" t="str">
        <f ca="1">position</f>
        <v/>
      </c>
      <c r="J4909" s="318"/>
      <c r="M4909" s="4"/>
      <c r="O4909" s="6"/>
      <c r="Q4909" s="20"/>
      <c r="R4909" s="5" t="str">
        <f ca="1">score</f>
        <v/>
      </c>
      <c r="S4909" s="7" t="str">
        <f ca="1">rescore_svc</f>
        <v/>
      </c>
      <c r="U4909" s="11" t="str">
        <f ca="1">price</f>
        <v/>
      </c>
      <c r="V4909" s="4"/>
      <c r="Y4909" s="388">
        <f ca="1">COUNTIFS(OFFSET($B$10, 0, 0, ROW()-9, 1), SERVICE[[#This Row],[Employee ID]], OFFSET($F$10, 0, 0, ROW()-9, 1), SERVICE[[#This Row],[Resources Role]])</f>
        <v>0</v>
      </c>
      <c r="Z4909" s="388">
        <f ca="1">COUNTIFS(OFFSET($F$10, 0, 0, ROW()-9, 1), SERVICE[[#This Row],[Resources Role]], OFFSET($H$10, 0, 0, ROW()-9, 1), SERVICE[[#This Row],[Booking]])</f>
        <v>0</v>
      </c>
    </row>
    <row r="4910" spans="1:26" x14ac:dyDescent="0.25">
      <c r="A4910" s="6" t="str">
        <f ca="1">no.</f>
        <v/>
      </c>
      <c r="E4910" s="4" t="str">
        <f ca="1">position</f>
        <v/>
      </c>
      <c r="J4910" s="318"/>
      <c r="M4910" s="4"/>
      <c r="O4910" s="6"/>
      <c r="Q4910" s="20"/>
      <c r="R4910" s="5" t="str">
        <f ca="1">score</f>
        <v/>
      </c>
      <c r="S4910" s="7" t="str">
        <f ca="1">rescore_svc</f>
        <v/>
      </c>
      <c r="U4910" s="11" t="str">
        <f ca="1">price</f>
        <v/>
      </c>
      <c r="V4910" s="4"/>
      <c r="Y4910" s="388">
        <f ca="1">COUNTIFS(OFFSET($B$10, 0, 0, ROW()-9, 1), SERVICE[[#This Row],[Employee ID]], OFFSET($F$10, 0, 0, ROW()-9, 1), SERVICE[[#This Row],[Resources Role]])</f>
        <v>0</v>
      </c>
      <c r="Z4910" s="388">
        <f ca="1">COUNTIFS(OFFSET($F$10, 0, 0, ROW()-9, 1), SERVICE[[#This Row],[Resources Role]], OFFSET($H$10, 0, 0, ROW()-9, 1), SERVICE[[#This Row],[Booking]])</f>
        <v>0</v>
      </c>
    </row>
    <row r="4911" spans="1:26" x14ac:dyDescent="0.25">
      <c r="A4911" s="6" t="str">
        <f ca="1">no.</f>
        <v/>
      </c>
      <c r="E4911" s="4" t="str">
        <f ca="1">position</f>
        <v/>
      </c>
      <c r="J4911" s="318"/>
      <c r="M4911" s="4"/>
      <c r="O4911" s="6"/>
      <c r="Q4911" s="20"/>
      <c r="R4911" s="5" t="str">
        <f ca="1">score</f>
        <v/>
      </c>
      <c r="S4911" s="7" t="str">
        <f ca="1">rescore_svc</f>
        <v/>
      </c>
      <c r="U4911" s="11" t="str">
        <f ca="1">price</f>
        <v/>
      </c>
      <c r="V4911" s="4"/>
      <c r="Y4911" s="388">
        <f ca="1">COUNTIFS(OFFSET($B$10, 0, 0, ROW()-9, 1), SERVICE[[#This Row],[Employee ID]], OFFSET($F$10, 0, 0, ROW()-9, 1), SERVICE[[#This Row],[Resources Role]])</f>
        <v>0</v>
      </c>
      <c r="Z4911" s="388">
        <f ca="1">COUNTIFS(OFFSET($F$10, 0, 0, ROW()-9, 1), SERVICE[[#This Row],[Resources Role]], OFFSET($H$10, 0, 0, ROW()-9, 1), SERVICE[[#This Row],[Booking]])</f>
        <v>0</v>
      </c>
    </row>
    <row r="4912" spans="1:26" x14ac:dyDescent="0.25">
      <c r="A4912" s="6" t="str">
        <f ca="1">no.</f>
        <v/>
      </c>
      <c r="E4912" s="4" t="str">
        <f ca="1">position</f>
        <v/>
      </c>
      <c r="J4912" s="318"/>
      <c r="M4912" s="4"/>
      <c r="O4912" s="6"/>
      <c r="Q4912" s="20"/>
      <c r="R4912" s="5" t="str">
        <f ca="1">score</f>
        <v/>
      </c>
      <c r="S4912" s="7" t="str">
        <f ca="1">rescore_svc</f>
        <v/>
      </c>
      <c r="U4912" s="11" t="str">
        <f ca="1">price</f>
        <v/>
      </c>
      <c r="V4912" s="4"/>
      <c r="Y4912" s="388">
        <f ca="1">COUNTIFS(OFFSET($B$10, 0, 0, ROW()-9, 1), SERVICE[[#This Row],[Employee ID]], OFFSET($F$10, 0, 0, ROW()-9, 1), SERVICE[[#This Row],[Resources Role]])</f>
        <v>0</v>
      </c>
      <c r="Z4912" s="388">
        <f ca="1">COUNTIFS(OFFSET($F$10, 0, 0, ROW()-9, 1), SERVICE[[#This Row],[Resources Role]], OFFSET($H$10, 0, 0, ROW()-9, 1), SERVICE[[#This Row],[Booking]])</f>
        <v>0</v>
      </c>
    </row>
    <row r="4913" spans="1:26" x14ac:dyDescent="0.25">
      <c r="A4913" s="6" t="str">
        <f ca="1">no.</f>
        <v/>
      </c>
      <c r="E4913" s="4" t="str">
        <f ca="1">position</f>
        <v/>
      </c>
      <c r="J4913" s="318"/>
      <c r="M4913" s="4"/>
      <c r="O4913" s="6"/>
      <c r="Q4913" s="20"/>
      <c r="R4913" s="5" t="str">
        <f ca="1">score</f>
        <v/>
      </c>
      <c r="S4913" s="7" t="str">
        <f ca="1">rescore_svc</f>
        <v/>
      </c>
      <c r="U4913" s="11" t="str">
        <f ca="1">price</f>
        <v/>
      </c>
      <c r="V4913" s="4"/>
      <c r="Y4913" s="388">
        <f ca="1">COUNTIFS(OFFSET($B$10, 0, 0, ROW()-9, 1), SERVICE[[#This Row],[Employee ID]], OFFSET($F$10, 0, 0, ROW()-9, 1), SERVICE[[#This Row],[Resources Role]])</f>
        <v>0</v>
      </c>
      <c r="Z4913" s="388">
        <f ca="1">COUNTIFS(OFFSET($F$10, 0, 0, ROW()-9, 1), SERVICE[[#This Row],[Resources Role]], OFFSET($H$10, 0, 0, ROW()-9, 1), SERVICE[[#This Row],[Booking]])</f>
        <v>0</v>
      </c>
    </row>
    <row r="4914" spans="1:26" x14ac:dyDescent="0.25">
      <c r="A4914" s="6" t="str">
        <f ca="1">no.</f>
        <v/>
      </c>
      <c r="E4914" s="4" t="str">
        <f ca="1">position</f>
        <v/>
      </c>
      <c r="J4914" s="318"/>
      <c r="M4914" s="4"/>
      <c r="O4914" s="6"/>
      <c r="Q4914" s="20"/>
      <c r="R4914" s="5" t="str">
        <f ca="1">score</f>
        <v/>
      </c>
      <c r="S4914" s="7" t="str">
        <f ca="1">rescore_svc</f>
        <v/>
      </c>
      <c r="U4914" s="11" t="str">
        <f ca="1">price</f>
        <v/>
      </c>
      <c r="V4914" s="4"/>
      <c r="Y4914" s="388">
        <f ca="1">COUNTIFS(OFFSET($B$10, 0, 0, ROW()-9, 1), SERVICE[[#This Row],[Employee ID]], OFFSET($F$10, 0, 0, ROW()-9, 1), SERVICE[[#This Row],[Resources Role]])</f>
        <v>0</v>
      </c>
      <c r="Z4914" s="388">
        <f ca="1">COUNTIFS(OFFSET($F$10, 0, 0, ROW()-9, 1), SERVICE[[#This Row],[Resources Role]], OFFSET($H$10, 0, 0, ROW()-9, 1), SERVICE[[#This Row],[Booking]])</f>
        <v>0</v>
      </c>
    </row>
    <row r="4915" spans="1:26" x14ac:dyDescent="0.25">
      <c r="A4915" s="6" t="str">
        <f ca="1">no.</f>
        <v/>
      </c>
      <c r="E4915" s="4" t="str">
        <f ca="1">position</f>
        <v/>
      </c>
      <c r="J4915" s="318"/>
      <c r="M4915" s="4"/>
      <c r="O4915" s="6"/>
      <c r="Q4915" s="20"/>
      <c r="R4915" s="5" t="str">
        <f ca="1">score</f>
        <v/>
      </c>
      <c r="S4915" s="7" t="str">
        <f ca="1">rescore_svc</f>
        <v/>
      </c>
      <c r="U4915" s="11" t="str">
        <f ca="1">price</f>
        <v/>
      </c>
      <c r="V4915" s="4"/>
      <c r="Y4915" s="388">
        <f ca="1">COUNTIFS(OFFSET($B$10, 0, 0, ROW()-9, 1), SERVICE[[#This Row],[Employee ID]], OFFSET($F$10, 0, 0, ROW()-9, 1), SERVICE[[#This Row],[Resources Role]])</f>
        <v>0</v>
      </c>
      <c r="Z4915" s="388">
        <f ca="1">COUNTIFS(OFFSET($F$10, 0, 0, ROW()-9, 1), SERVICE[[#This Row],[Resources Role]], OFFSET($H$10, 0, 0, ROW()-9, 1), SERVICE[[#This Row],[Booking]])</f>
        <v>0</v>
      </c>
    </row>
    <row r="4916" spans="1:26" x14ac:dyDescent="0.25">
      <c r="A4916" s="6" t="str">
        <f ca="1">no.</f>
        <v/>
      </c>
      <c r="E4916" s="4" t="str">
        <f ca="1">position</f>
        <v/>
      </c>
      <c r="J4916" s="318"/>
      <c r="M4916" s="4"/>
      <c r="O4916" s="6"/>
      <c r="Q4916" s="20"/>
      <c r="R4916" s="5" t="str">
        <f ca="1">score</f>
        <v/>
      </c>
      <c r="S4916" s="7" t="str">
        <f ca="1">rescore_svc</f>
        <v/>
      </c>
      <c r="U4916" s="11" t="str">
        <f ca="1">price</f>
        <v/>
      </c>
      <c r="V4916" s="4"/>
      <c r="Y4916" s="388">
        <f ca="1">COUNTIFS(OFFSET($B$10, 0, 0, ROW()-9, 1), SERVICE[[#This Row],[Employee ID]], OFFSET($F$10, 0, 0, ROW()-9, 1), SERVICE[[#This Row],[Resources Role]])</f>
        <v>0</v>
      </c>
      <c r="Z4916" s="388">
        <f ca="1">COUNTIFS(OFFSET($F$10, 0, 0, ROW()-9, 1), SERVICE[[#This Row],[Resources Role]], OFFSET($H$10, 0, 0, ROW()-9, 1), SERVICE[[#This Row],[Booking]])</f>
        <v>0</v>
      </c>
    </row>
    <row r="4917" spans="1:26" x14ac:dyDescent="0.25">
      <c r="A4917" s="6" t="str">
        <f ca="1">no.</f>
        <v/>
      </c>
      <c r="E4917" s="4" t="str">
        <f ca="1">position</f>
        <v/>
      </c>
      <c r="J4917" s="318"/>
      <c r="M4917" s="4"/>
      <c r="O4917" s="6"/>
      <c r="Q4917" s="20"/>
      <c r="R4917" s="5" t="str">
        <f ca="1">score</f>
        <v/>
      </c>
      <c r="S4917" s="7" t="str">
        <f ca="1">rescore_svc</f>
        <v/>
      </c>
      <c r="U4917" s="11" t="str">
        <f ca="1">price</f>
        <v/>
      </c>
      <c r="V4917" s="4"/>
      <c r="Y4917" s="388">
        <f ca="1">COUNTIFS(OFFSET($B$10, 0, 0, ROW()-9, 1), SERVICE[[#This Row],[Employee ID]], OFFSET($F$10, 0, 0, ROW()-9, 1), SERVICE[[#This Row],[Resources Role]])</f>
        <v>0</v>
      </c>
      <c r="Z4917" s="388">
        <f ca="1">COUNTIFS(OFFSET($F$10, 0, 0, ROW()-9, 1), SERVICE[[#This Row],[Resources Role]], OFFSET($H$10, 0, 0, ROW()-9, 1), SERVICE[[#This Row],[Booking]])</f>
        <v>0</v>
      </c>
    </row>
    <row r="4918" spans="1:26" x14ac:dyDescent="0.25">
      <c r="A4918" s="6" t="str">
        <f ca="1">no.</f>
        <v/>
      </c>
      <c r="E4918" s="4" t="str">
        <f ca="1">position</f>
        <v/>
      </c>
      <c r="J4918" s="318"/>
      <c r="M4918" s="4"/>
      <c r="O4918" s="6"/>
      <c r="Q4918" s="20"/>
      <c r="R4918" s="5" t="str">
        <f ca="1">score</f>
        <v/>
      </c>
      <c r="S4918" s="7" t="str">
        <f ca="1">rescore_svc</f>
        <v/>
      </c>
      <c r="U4918" s="11" t="str">
        <f ca="1">price</f>
        <v/>
      </c>
      <c r="V4918" s="4"/>
      <c r="Y4918" s="388">
        <f ca="1">COUNTIFS(OFFSET($B$10, 0, 0, ROW()-9, 1), SERVICE[[#This Row],[Employee ID]], OFFSET($F$10, 0, 0, ROW()-9, 1), SERVICE[[#This Row],[Resources Role]])</f>
        <v>0</v>
      </c>
      <c r="Z4918" s="388">
        <f ca="1">COUNTIFS(OFFSET($F$10, 0, 0, ROW()-9, 1), SERVICE[[#This Row],[Resources Role]], OFFSET($H$10, 0, 0, ROW()-9, 1), SERVICE[[#This Row],[Booking]])</f>
        <v>0</v>
      </c>
    </row>
    <row r="4919" spans="1:26" x14ac:dyDescent="0.25">
      <c r="A4919" s="6" t="str">
        <f ca="1">no.</f>
        <v/>
      </c>
      <c r="E4919" s="4" t="str">
        <f ca="1">position</f>
        <v/>
      </c>
      <c r="J4919" s="318"/>
      <c r="M4919" s="4"/>
      <c r="O4919" s="6"/>
      <c r="Q4919" s="20"/>
      <c r="R4919" s="5" t="str">
        <f ca="1">score</f>
        <v/>
      </c>
      <c r="S4919" s="7" t="str">
        <f ca="1">rescore_svc</f>
        <v/>
      </c>
      <c r="U4919" s="11" t="str">
        <f ca="1">price</f>
        <v/>
      </c>
      <c r="V4919" s="4"/>
      <c r="Y4919" s="388">
        <f ca="1">COUNTIFS(OFFSET($B$10, 0, 0, ROW()-9, 1), SERVICE[[#This Row],[Employee ID]], OFFSET($F$10, 0, 0, ROW()-9, 1), SERVICE[[#This Row],[Resources Role]])</f>
        <v>0</v>
      </c>
      <c r="Z4919" s="388">
        <f ca="1">COUNTIFS(OFFSET($F$10, 0, 0, ROW()-9, 1), SERVICE[[#This Row],[Resources Role]], OFFSET($H$10, 0, 0, ROW()-9, 1), SERVICE[[#This Row],[Booking]])</f>
        <v>0</v>
      </c>
    </row>
    <row r="4920" spans="1:26" x14ac:dyDescent="0.25">
      <c r="A4920" s="6" t="str">
        <f ca="1">no.</f>
        <v/>
      </c>
      <c r="E4920" s="4" t="str">
        <f ca="1">position</f>
        <v/>
      </c>
      <c r="J4920" s="318"/>
      <c r="M4920" s="4"/>
      <c r="O4920" s="6"/>
      <c r="Q4920" s="20"/>
      <c r="R4920" s="5" t="str">
        <f ca="1">score</f>
        <v/>
      </c>
      <c r="S4920" s="7" t="str">
        <f ca="1">rescore_svc</f>
        <v/>
      </c>
      <c r="U4920" s="11" t="str">
        <f ca="1">price</f>
        <v/>
      </c>
      <c r="V4920" s="4"/>
      <c r="Y4920" s="388">
        <f ca="1">COUNTIFS(OFFSET($B$10, 0, 0, ROW()-9, 1), SERVICE[[#This Row],[Employee ID]], OFFSET($F$10, 0, 0, ROW()-9, 1), SERVICE[[#This Row],[Resources Role]])</f>
        <v>0</v>
      </c>
      <c r="Z4920" s="388">
        <f ca="1">COUNTIFS(OFFSET($F$10, 0, 0, ROW()-9, 1), SERVICE[[#This Row],[Resources Role]], OFFSET($H$10, 0, 0, ROW()-9, 1), SERVICE[[#This Row],[Booking]])</f>
        <v>0</v>
      </c>
    </row>
    <row r="4921" spans="1:26" x14ac:dyDescent="0.25">
      <c r="A4921" s="6" t="str">
        <f ca="1">no.</f>
        <v/>
      </c>
      <c r="E4921" s="4" t="str">
        <f ca="1">position</f>
        <v/>
      </c>
      <c r="J4921" s="318"/>
      <c r="M4921" s="4"/>
      <c r="O4921" s="6"/>
      <c r="Q4921" s="20"/>
      <c r="R4921" s="5" t="str">
        <f ca="1">score</f>
        <v/>
      </c>
      <c r="S4921" s="7" t="str">
        <f ca="1">rescore_svc</f>
        <v/>
      </c>
      <c r="U4921" s="11" t="str">
        <f ca="1">price</f>
        <v/>
      </c>
      <c r="V4921" s="4"/>
      <c r="Y4921" s="388">
        <f ca="1">COUNTIFS(OFFSET($B$10, 0, 0, ROW()-9, 1), SERVICE[[#This Row],[Employee ID]], OFFSET($F$10, 0, 0, ROW()-9, 1), SERVICE[[#This Row],[Resources Role]])</f>
        <v>0</v>
      </c>
      <c r="Z4921" s="388">
        <f ca="1">COUNTIFS(OFFSET($F$10, 0, 0, ROW()-9, 1), SERVICE[[#This Row],[Resources Role]], OFFSET($H$10, 0, 0, ROW()-9, 1), SERVICE[[#This Row],[Booking]])</f>
        <v>0</v>
      </c>
    </row>
    <row r="4922" spans="1:26" x14ac:dyDescent="0.25">
      <c r="A4922" s="6" t="str">
        <f ca="1">no.</f>
        <v/>
      </c>
      <c r="E4922" s="4" t="str">
        <f ca="1">position</f>
        <v/>
      </c>
      <c r="J4922" s="318"/>
      <c r="M4922" s="4"/>
      <c r="O4922" s="6"/>
      <c r="Q4922" s="20"/>
      <c r="R4922" s="5" t="str">
        <f ca="1">score</f>
        <v/>
      </c>
      <c r="S4922" s="7" t="str">
        <f ca="1">rescore_svc</f>
        <v/>
      </c>
      <c r="U4922" s="11" t="str">
        <f ca="1">price</f>
        <v/>
      </c>
      <c r="V4922" s="4"/>
      <c r="Y4922" s="388">
        <f ca="1">COUNTIFS(OFFSET($B$10, 0, 0, ROW()-9, 1), SERVICE[[#This Row],[Employee ID]], OFFSET($F$10, 0, 0, ROW()-9, 1), SERVICE[[#This Row],[Resources Role]])</f>
        <v>0</v>
      </c>
      <c r="Z4922" s="388">
        <f ca="1">COUNTIFS(OFFSET($F$10, 0, 0, ROW()-9, 1), SERVICE[[#This Row],[Resources Role]], OFFSET($H$10, 0, 0, ROW()-9, 1), SERVICE[[#This Row],[Booking]])</f>
        <v>0</v>
      </c>
    </row>
    <row r="4923" spans="1:26" x14ac:dyDescent="0.25">
      <c r="A4923" s="6" t="str">
        <f ca="1">no.</f>
        <v/>
      </c>
      <c r="E4923" s="4" t="str">
        <f ca="1">position</f>
        <v/>
      </c>
      <c r="J4923" s="318"/>
      <c r="M4923" s="4"/>
      <c r="O4923" s="6"/>
      <c r="Q4923" s="20"/>
      <c r="R4923" s="5" t="str">
        <f ca="1">score</f>
        <v/>
      </c>
      <c r="S4923" s="7" t="str">
        <f ca="1">rescore_svc</f>
        <v/>
      </c>
      <c r="U4923" s="11" t="str">
        <f ca="1">price</f>
        <v/>
      </c>
      <c r="V4923" s="4"/>
      <c r="Y4923" s="388">
        <f ca="1">COUNTIFS(OFFSET($B$10, 0, 0, ROW()-9, 1), SERVICE[[#This Row],[Employee ID]], OFFSET($F$10, 0, 0, ROW()-9, 1), SERVICE[[#This Row],[Resources Role]])</f>
        <v>0</v>
      </c>
      <c r="Z4923" s="388">
        <f ca="1">COUNTIFS(OFFSET($F$10, 0, 0, ROW()-9, 1), SERVICE[[#This Row],[Resources Role]], OFFSET($H$10, 0, 0, ROW()-9, 1), SERVICE[[#This Row],[Booking]])</f>
        <v>0</v>
      </c>
    </row>
    <row r="4924" spans="1:26" x14ac:dyDescent="0.25">
      <c r="A4924" s="6" t="str">
        <f ca="1">no.</f>
        <v/>
      </c>
      <c r="E4924" s="4" t="str">
        <f ca="1">position</f>
        <v/>
      </c>
      <c r="J4924" s="318"/>
      <c r="M4924" s="4"/>
      <c r="O4924" s="6"/>
      <c r="Q4924" s="20"/>
      <c r="R4924" s="5" t="str">
        <f ca="1">score</f>
        <v/>
      </c>
      <c r="S4924" s="7" t="str">
        <f ca="1">rescore_svc</f>
        <v/>
      </c>
      <c r="U4924" s="11" t="str">
        <f ca="1">price</f>
        <v/>
      </c>
      <c r="V4924" s="4"/>
      <c r="Y4924" s="388">
        <f ca="1">COUNTIFS(OFFSET($B$10, 0, 0, ROW()-9, 1), SERVICE[[#This Row],[Employee ID]], OFFSET($F$10, 0, 0, ROW()-9, 1), SERVICE[[#This Row],[Resources Role]])</f>
        <v>0</v>
      </c>
      <c r="Z4924" s="388">
        <f ca="1">COUNTIFS(OFFSET($F$10, 0, 0, ROW()-9, 1), SERVICE[[#This Row],[Resources Role]], OFFSET($H$10, 0, 0, ROW()-9, 1), SERVICE[[#This Row],[Booking]])</f>
        <v>0</v>
      </c>
    </row>
    <row r="4925" spans="1:26" x14ac:dyDescent="0.25">
      <c r="A4925" s="6" t="str">
        <f ca="1">no.</f>
        <v/>
      </c>
      <c r="E4925" s="4" t="str">
        <f ca="1">position</f>
        <v/>
      </c>
      <c r="J4925" s="318"/>
      <c r="M4925" s="4"/>
      <c r="O4925" s="6"/>
      <c r="Q4925" s="20"/>
      <c r="R4925" s="5" t="str">
        <f ca="1">score</f>
        <v/>
      </c>
      <c r="S4925" s="7" t="str">
        <f ca="1">rescore_svc</f>
        <v/>
      </c>
      <c r="U4925" s="11" t="str">
        <f ca="1">price</f>
        <v/>
      </c>
      <c r="V4925" s="4"/>
      <c r="Y4925" s="388">
        <f ca="1">COUNTIFS(OFFSET($B$10, 0, 0, ROW()-9, 1), SERVICE[[#This Row],[Employee ID]], OFFSET($F$10, 0, 0, ROW()-9, 1), SERVICE[[#This Row],[Resources Role]])</f>
        <v>0</v>
      </c>
      <c r="Z4925" s="388">
        <f ca="1">COUNTIFS(OFFSET($F$10, 0, 0, ROW()-9, 1), SERVICE[[#This Row],[Resources Role]], OFFSET($H$10, 0, 0, ROW()-9, 1), SERVICE[[#This Row],[Booking]])</f>
        <v>0</v>
      </c>
    </row>
    <row r="4926" spans="1:26" x14ac:dyDescent="0.25">
      <c r="A4926" s="6" t="str">
        <f ca="1">no.</f>
        <v/>
      </c>
      <c r="E4926" s="4" t="str">
        <f ca="1">position</f>
        <v/>
      </c>
      <c r="J4926" s="318"/>
      <c r="M4926" s="4"/>
      <c r="O4926" s="6"/>
      <c r="Q4926" s="20"/>
      <c r="R4926" s="5" t="str">
        <f ca="1">score</f>
        <v/>
      </c>
      <c r="S4926" s="7" t="str">
        <f ca="1">rescore_svc</f>
        <v/>
      </c>
      <c r="U4926" s="11" t="str">
        <f ca="1">price</f>
        <v/>
      </c>
      <c r="V4926" s="4"/>
      <c r="Y4926" s="388">
        <f ca="1">COUNTIFS(OFFSET($B$10, 0, 0, ROW()-9, 1), SERVICE[[#This Row],[Employee ID]], OFFSET($F$10, 0, 0, ROW()-9, 1), SERVICE[[#This Row],[Resources Role]])</f>
        <v>0</v>
      </c>
      <c r="Z4926" s="388">
        <f ca="1">COUNTIFS(OFFSET($F$10, 0, 0, ROW()-9, 1), SERVICE[[#This Row],[Resources Role]], OFFSET($H$10, 0, 0, ROW()-9, 1), SERVICE[[#This Row],[Booking]])</f>
        <v>0</v>
      </c>
    </row>
    <row r="4927" spans="1:26" x14ac:dyDescent="0.25">
      <c r="A4927" s="6" t="str">
        <f ca="1">no.</f>
        <v/>
      </c>
      <c r="E4927" s="4" t="str">
        <f ca="1">position</f>
        <v/>
      </c>
      <c r="J4927" s="318"/>
      <c r="M4927" s="4"/>
      <c r="O4927" s="6"/>
      <c r="Q4927" s="20"/>
      <c r="R4927" s="5" t="str">
        <f ca="1">score</f>
        <v/>
      </c>
      <c r="S4927" s="7" t="str">
        <f ca="1">rescore_svc</f>
        <v/>
      </c>
      <c r="U4927" s="11" t="str">
        <f ca="1">price</f>
        <v/>
      </c>
      <c r="V4927" s="4"/>
      <c r="Y4927" s="388">
        <f ca="1">COUNTIFS(OFFSET($B$10, 0, 0, ROW()-9, 1), SERVICE[[#This Row],[Employee ID]], OFFSET($F$10, 0, 0, ROW()-9, 1), SERVICE[[#This Row],[Resources Role]])</f>
        <v>0</v>
      </c>
      <c r="Z4927" s="388">
        <f ca="1">COUNTIFS(OFFSET($F$10, 0, 0, ROW()-9, 1), SERVICE[[#This Row],[Resources Role]], OFFSET($H$10, 0, 0, ROW()-9, 1), SERVICE[[#This Row],[Booking]])</f>
        <v>0</v>
      </c>
    </row>
    <row r="4928" spans="1:26" x14ac:dyDescent="0.25">
      <c r="A4928" s="6" t="str">
        <f ca="1">no.</f>
        <v/>
      </c>
      <c r="E4928" s="4" t="str">
        <f ca="1">position</f>
        <v/>
      </c>
      <c r="J4928" s="318"/>
      <c r="M4928" s="4"/>
      <c r="O4928" s="6"/>
      <c r="Q4928" s="20"/>
      <c r="R4928" s="5" t="str">
        <f ca="1">score</f>
        <v/>
      </c>
      <c r="S4928" s="7" t="str">
        <f ca="1">rescore_svc</f>
        <v/>
      </c>
      <c r="U4928" s="11" t="str">
        <f ca="1">price</f>
        <v/>
      </c>
      <c r="V4928" s="4"/>
      <c r="Y4928" s="388">
        <f ca="1">COUNTIFS(OFFSET($B$10, 0, 0, ROW()-9, 1), SERVICE[[#This Row],[Employee ID]], OFFSET($F$10, 0, 0, ROW()-9, 1), SERVICE[[#This Row],[Resources Role]])</f>
        <v>0</v>
      </c>
      <c r="Z4928" s="388">
        <f ca="1">COUNTIFS(OFFSET($F$10, 0, 0, ROW()-9, 1), SERVICE[[#This Row],[Resources Role]], OFFSET($H$10, 0, 0, ROW()-9, 1), SERVICE[[#This Row],[Booking]])</f>
        <v>0</v>
      </c>
    </row>
    <row r="4929" spans="1:26" x14ac:dyDescent="0.25">
      <c r="A4929" s="6" t="str">
        <f ca="1">no.</f>
        <v/>
      </c>
      <c r="E4929" s="4" t="str">
        <f ca="1">position</f>
        <v/>
      </c>
      <c r="J4929" s="318"/>
      <c r="M4929" s="4"/>
      <c r="O4929" s="6"/>
      <c r="Q4929" s="20"/>
      <c r="R4929" s="5" t="str">
        <f ca="1">score</f>
        <v/>
      </c>
      <c r="S4929" s="7" t="str">
        <f ca="1">rescore_svc</f>
        <v/>
      </c>
      <c r="U4929" s="11" t="str">
        <f ca="1">price</f>
        <v/>
      </c>
      <c r="V4929" s="4"/>
      <c r="Y4929" s="388">
        <f ca="1">COUNTIFS(OFFSET($B$10, 0, 0, ROW()-9, 1), SERVICE[[#This Row],[Employee ID]], OFFSET($F$10, 0, 0, ROW()-9, 1), SERVICE[[#This Row],[Resources Role]])</f>
        <v>0</v>
      </c>
      <c r="Z4929" s="388">
        <f ca="1">COUNTIFS(OFFSET($F$10, 0, 0, ROW()-9, 1), SERVICE[[#This Row],[Resources Role]], OFFSET($H$10, 0, 0, ROW()-9, 1), SERVICE[[#This Row],[Booking]])</f>
        <v>0</v>
      </c>
    </row>
    <row r="4930" spans="1:26" x14ac:dyDescent="0.25">
      <c r="A4930" s="6" t="str">
        <f ca="1">no.</f>
        <v/>
      </c>
      <c r="E4930" s="4" t="str">
        <f ca="1">position</f>
        <v/>
      </c>
      <c r="J4930" s="318"/>
      <c r="M4930" s="4"/>
      <c r="O4930" s="6"/>
      <c r="Q4930" s="20"/>
      <c r="R4930" s="5" t="str">
        <f ca="1">score</f>
        <v/>
      </c>
      <c r="S4930" s="7" t="str">
        <f ca="1">rescore_svc</f>
        <v/>
      </c>
      <c r="U4930" s="11" t="str">
        <f ca="1">price</f>
        <v/>
      </c>
      <c r="V4930" s="4"/>
      <c r="Y4930" s="388">
        <f ca="1">COUNTIFS(OFFSET($B$10, 0, 0, ROW()-9, 1), SERVICE[[#This Row],[Employee ID]], OFFSET($F$10, 0, 0, ROW()-9, 1), SERVICE[[#This Row],[Resources Role]])</f>
        <v>0</v>
      </c>
      <c r="Z4930" s="388">
        <f ca="1">COUNTIFS(OFFSET($F$10, 0, 0, ROW()-9, 1), SERVICE[[#This Row],[Resources Role]], OFFSET($H$10, 0, 0, ROW()-9, 1), SERVICE[[#This Row],[Booking]])</f>
        <v>0</v>
      </c>
    </row>
    <row r="4931" spans="1:26" x14ac:dyDescent="0.25">
      <c r="A4931" s="6" t="str">
        <f ca="1">no.</f>
        <v/>
      </c>
      <c r="E4931" s="4" t="str">
        <f ca="1">position</f>
        <v/>
      </c>
      <c r="J4931" s="318"/>
      <c r="M4931" s="4"/>
      <c r="O4931" s="6"/>
      <c r="Q4931" s="20"/>
      <c r="R4931" s="5" t="str">
        <f ca="1">score</f>
        <v/>
      </c>
      <c r="S4931" s="7" t="str">
        <f ca="1">rescore_svc</f>
        <v/>
      </c>
      <c r="U4931" s="11" t="str">
        <f ca="1">price</f>
        <v/>
      </c>
      <c r="V4931" s="4"/>
      <c r="Y4931" s="388">
        <f ca="1">COUNTIFS(OFFSET($B$10, 0, 0, ROW()-9, 1), SERVICE[[#This Row],[Employee ID]], OFFSET($F$10, 0, 0, ROW()-9, 1), SERVICE[[#This Row],[Resources Role]])</f>
        <v>0</v>
      </c>
      <c r="Z4931" s="388">
        <f ca="1">COUNTIFS(OFFSET($F$10, 0, 0, ROW()-9, 1), SERVICE[[#This Row],[Resources Role]], OFFSET($H$10, 0, 0, ROW()-9, 1), SERVICE[[#This Row],[Booking]])</f>
        <v>0</v>
      </c>
    </row>
    <row r="4932" spans="1:26" x14ac:dyDescent="0.25">
      <c r="A4932" s="6" t="str">
        <f ca="1">no.</f>
        <v/>
      </c>
      <c r="E4932" s="4" t="str">
        <f ca="1">position</f>
        <v/>
      </c>
      <c r="J4932" s="318"/>
      <c r="M4932" s="4"/>
      <c r="O4932" s="6"/>
      <c r="Q4932" s="20"/>
      <c r="R4932" s="5" t="str">
        <f ca="1">score</f>
        <v/>
      </c>
      <c r="S4932" s="7" t="str">
        <f ca="1">rescore_svc</f>
        <v/>
      </c>
      <c r="U4932" s="11" t="str">
        <f ca="1">price</f>
        <v/>
      </c>
      <c r="V4932" s="4"/>
      <c r="Y4932" s="388">
        <f ca="1">COUNTIFS(OFFSET($B$10, 0, 0, ROW()-9, 1), SERVICE[[#This Row],[Employee ID]], OFFSET($F$10, 0, 0, ROW()-9, 1), SERVICE[[#This Row],[Resources Role]])</f>
        <v>0</v>
      </c>
      <c r="Z4932" s="388">
        <f ca="1">COUNTIFS(OFFSET($F$10, 0, 0, ROW()-9, 1), SERVICE[[#This Row],[Resources Role]], OFFSET($H$10, 0, 0, ROW()-9, 1), SERVICE[[#This Row],[Booking]])</f>
        <v>0</v>
      </c>
    </row>
    <row r="4933" spans="1:26" x14ac:dyDescent="0.25">
      <c r="A4933" s="6" t="str">
        <f ca="1">no.</f>
        <v/>
      </c>
      <c r="E4933" s="4" t="str">
        <f ca="1">position</f>
        <v/>
      </c>
      <c r="J4933" s="318"/>
      <c r="M4933" s="4"/>
      <c r="O4933" s="6"/>
      <c r="Q4933" s="20"/>
      <c r="R4933" s="5" t="str">
        <f ca="1">score</f>
        <v/>
      </c>
      <c r="S4933" s="7" t="str">
        <f ca="1">rescore_svc</f>
        <v/>
      </c>
      <c r="U4933" s="11" t="str">
        <f ca="1">price</f>
        <v/>
      </c>
      <c r="V4933" s="4"/>
      <c r="Y4933" s="388">
        <f ca="1">COUNTIFS(OFFSET($B$10, 0, 0, ROW()-9, 1), SERVICE[[#This Row],[Employee ID]], OFFSET($F$10, 0, 0, ROW()-9, 1), SERVICE[[#This Row],[Resources Role]])</f>
        <v>0</v>
      </c>
      <c r="Z4933" s="388">
        <f ca="1">COUNTIFS(OFFSET($F$10, 0, 0, ROW()-9, 1), SERVICE[[#This Row],[Resources Role]], OFFSET($H$10, 0, 0, ROW()-9, 1), SERVICE[[#This Row],[Booking]])</f>
        <v>0</v>
      </c>
    </row>
    <row r="4934" spans="1:26" x14ac:dyDescent="0.25">
      <c r="A4934" s="6" t="str">
        <f ca="1">no.</f>
        <v/>
      </c>
      <c r="E4934" s="4" t="str">
        <f ca="1">position</f>
        <v/>
      </c>
      <c r="J4934" s="318"/>
      <c r="M4934" s="4"/>
      <c r="O4934" s="6"/>
      <c r="Q4934" s="20"/>
      <c r="R4934" s="5" t="str">
        <f ca="1">score</f>
        <v/>
      </c>
      <c r="S4934" s="7" t="str">
        <f ca="1">rescore_svc</f>
        <v/>
      </c>
      <c r="U4934" s="11" t="str">
        <f ca="1">price</f>
        <v/>
      </c>
      <c r="V4934" s="4"/>
      <c r="Y4934" s="388">
        <f ca="1">COUNTIFS(OFFSET($B$10, 0, 0, ROW()-9, 1), SERVICE[[#This Row],[Employee ID]], OFFSET($F$10, 0, 0, ROW()-9, 1), SERVICE[[#This Row],[Resources Role]])</f>
        <v>0</v>
      </c>
      <c r="Z4934" s="388">
        <f ca="1">COUNTIFS(OFFSET($F$10, 0, 0, ROW()-9, 1), SERVICE[[#This Row],[Resources Role]], OFFSET($H$10, 0, 0, ROW()-9, 1), SERVICE[[#This Row],[Booking]])</f>
        <v>0</v>
      </c>
    </row>
    <row r="4935" spans="1:26" x14ac:dyDescent="0.25">
      <c r="A4935" s="6" t="str">
        <f ca="1">no.</f>
        <v/>
      </c>
      <c r="E4935" s="4" t="str">
        <f ca="1">position</f>
        <v/>
      </c>
      <c r="J4935" s="318"/>
      <c r="M4935" s="4"/>
      <c r="O4935" s="6"/>
      <c r="Q4935" s="20"/>
      <c r="R4935" s="5" t="str">
        <f ca="1">score</f>
        <v/>
      </c>
      <c r="S4935" s="7" t="str">
        <f ca="1">rescore_svc</f>
        <v/>
      </c>
      <c r="U4935" s="11" t="str">
        <f ca="1">price</f>
        <v/>
      </c>
      <c r="V4935" s="4"/>
      <c r="Y4935" s="388">
        <f ca="1">COUNTIFS(OFFSET($B$10, 0, 0, ROW()-9, 1), SERVICE[[#This Row],[Employee ID]], OFFSET($F$10, 0, 0, ROW()-9, 1), SERVICE[[#This Row],[Resources Role]])</f>
        <v>0</v>
      </c>
      <c r="Z4935" s="388">
        <f ca="1">COUNTIFS(OFFSET($F$10, 0, 0, ROW()-9, 1), SERVICE[[#This Row],[Resources Role]], OFFSET($H$10, 0, 0, ROW()-9, 1), SERVICE[[#This Row],[Booking]])</f>
        <v>0</v>
      </c>
    </row>
    <row r="4936" spans="1:26" x14ac:dyDescent="0.25">
      <c r="A4936" s="6" t="str">
        <f ca="1">no.</f>
        <v/>
      </c>
      <c r="E4936" s="4" t="str">
        <f ca="1">position</f>
        <v/>
      </c>
      <c r="J4936" s="318"/>
      <c r="M4936" s="4"/>
      <c r="O4936" s="6"/>
      <c r="Q4936" s="20"/>
      <c r="R4936" s="5" t="str">
        <f ca="1">score</f>
        <v/>
      </c>
      <c r="S4936" s="7" t="str">
        <f ca="1">rescore_svc</f>
        <v/>
      </c>
      <c r="U4936" s="11" t="str">
        <f ca="1">price</f>
        <v/>
      </c>
      <c r="V4936" s="4"/>
      <c r="Y4936" s="388">
        <f ca="1">COUNTIFS(OFFSET($B$10, 0, 0, ROW()-9, 1), SERVICE[[#This Row],[Employee ID]], OFFSET($F$10, 0, 0, ROW()-9, 1), SERVICE[[#This Row],[Resources Role]])</f>
        <v>0</v>
      </c>
      <c r="Z4936" s="388">
        <f ca="1">COUNTIFS(OFFSET($F$10, 0, 0, ROW()-9, 1), SERVICE[[#This Row],[Resources Role]], OFFSET($H$10, 0, 0, ROW()-9, 1), SERVICE[[#This Row],[Booking]])</f>
        <v>0</v>
      </c>
    </row>
    <row r="4937" spans="1:26" x14ac:dyDescent="0.25">
      <c r="A4937" s="6" t="str">
        <f ca="1">no.</f>
        <v/>
      </c>
      <c r="E4937" s="4" t="str">
        <f ca="1">position</f>
        <v/>
      </c>
      <c r="J4937" s="318"/>
      <c r="M4937" s="4"/>
      <c r="O4937" s="6"/>
      <c r="Q4937" s="20"/>
      <c r="R4937" s="5" t="str">
        <f ca="1">score</f>
        <v/>
      </c>
      <c r="S4937" s="7" t="str">
        <f ca="1">rescore_svc</f>
        <v/>
      </c>
      <c r="U4937" s="11" t="str">
        <f ca="1">price</f>
        <v/>
      </c>
      <c r="V4937" s="4"/>
      <c r="Y4937" s="388">
        <f ca="1">COUNTIFS(OFFSET($B$10, 0, 0, ROW()-9, 1), SERVICE[[#This Row],[Employee ID]], OFFSET($F$10, 0, 0, ROW()-9, 1), SERVICE[[#This Row],[Resources Role]])</f>
        <v>0</v>
      </c>
      <c r="Z4937" s="388">
        <f ca="1">COUNTIFS(OFFSET($F$10, 0, 0, ROW()-9, 1), SERVICE[[#This Row],[Resources Role]], OFFSET($H$10, 0, 0, ROW()-9, 1), SERVICE[[#This Row],[Booking]])</f>
        <v>0</v>
      </c>
    </row>
    <row r="4938" spans="1:26" x14ac:dyDescent="0.25">
      <c r="A4938" s="6" t="str">
        <f ca="1">no.</f>
        <v/>
      </c>
      <c r="E4938" s="4" t="str">
        <f ca="1">position</f>
        <v/>
      </c>
      <c r="J4938" s="318"/>
      <c r="M4938" s="4"/>
      <c r="O4938" s="6"/>
      <c r="Q4938" s="20"/>
      <c r="R4938" s="5" t="str">
        <f ca="1">score</f>
        <v/>
      </c>
      <c r="S4938" s="7" t="str">
        <f ca="1">rescore_svc</f>
        <v/>
      </c>
      <c r="U4938" s="11" t="str">
        <f ca="1">price</f>
        <v/>
      </c>
      <c r="V4938" s="4"/>
      <c r="Y4938" s="388">
        <f ca="1">COUNTIFS(OFFSET($B$10, 0, 0, ROW()-9, 1), SERVICE[[#This Row],[Employee ID]], OFFSET($F$10, 0, 0, ROW()-9, 1), SERVICE[[#This Row],[Resources Role]])</f>
        <v>0</v>
      </c>
      <c r="Z4938" s="388">
        <f ca="1">COUNTIFS(OFFSET($F$10, 0, 0, ROW()-9, 1), SERVICE[[#This Row],[Resources Role]], OFFSET($H$10, 0, 0, ROW()-9, 1), SERVICE[[#This Row],[Booking]])</f>
        <v>0</v>
      </c>
    </row>
    <row r="4939" spans="1:26" x14ac:dyDescent="0.25">
      <c r="A4939" s="6" t="str">
        <f ca="1">no.</f>
        <v/>
      </c>
      <c r="E4939" s="4" t="str">
        <f ca="1">position</f>
        <v/>
      </c>
      <c r="J4939" s="318"/>
      <c r="M4939" s="4"/>
      <c r="O4939" s="6"/>
      <c r="Q4939" s="20"/>
      <c r="R4939" s="5" t="str">
        <f ca="1">score</f>
        <v/>
      </c>
      <c r="S4939" s="7" t="str">
        <f ca="1">rescore_svc</f>
        <v/>
      </c>
      <c r="U4939" s="11" t="str">
        <f ca="1">price</f>
        <v/>
      </c>
      <c r="V4939" s="4"/>
      <c r="Y4939" s="388">
        <f ca="1">COUNTIFS(OFFSET($B$10, 0, 0, ROW()-9, 1), SERVICE[[#This Row],[Employee ID]], OFFSET($F$10, 0, 0, ROW()-9, 1), SERVICE[[#This Row],[Resources Role]])</f>
        <v>0</v>
      </c>
      <c r="Z4939" s="388">
        <f ca="1">COUNTIFS(OFFSET($F$10, 0, 0, ROW()-9, 1), SERVICE[[#This Row],[Resources Role]], OFFSET($H$10, 0, 0, ROW()-9, 1), SERVICE[[#This Row],[Booking]])</f>
        <v>0</v>
      </c>
    </row>
    <row r="4940" spans="1:26" x14ac:dyDescent="0.25">
      <c r="A4940" s="6" t="str">
        <f ca="1">no.</f>
        <v/>
      </c>
      <c r="E4940" s="4" t="str">
        <f ca="1">position</f>
        <v/>
      </c>
      <c r="J4940" s="318"/>
      <c r="M4940" s="4"/>
      <c r="O4940" s="6"/>
      <c r="Q4940" s="20"/>
      <c r="R4940" s="5" t="str">
        <f ca="1">score</f>
        <v/>
      </c>
      <c r="S4940" s="7" t="str">
        <f ca="1">rescore_svc</f>
        <v/>
      </c>
      <c r="U4940" s="11" t="str">
        <f ca="1">price</f>
        <v/>
      </c>
      <c r="V4940" s="4"/>
      <c r="Y4940" s="388">
        <f ca="1">COUNTIFS(OFFSET($B$10, 0, 0, ROW()-9, 1), SERVICE[[#This Row],[Employee ID]], OFFSET($F$10, 0, 0, ROW()-9, 1), SERVICE[[#This Row],[Resources Role]])</f>
        <v>0</v>
      </c>
      <c r="Z4940" s="388">
        <f ca="1">COUNTIFS(OFFSET($F$10, 0, 0, ROW()-9, 1), SERVICE[[#This Row],[Resources Role]], OFFSET($H$10, 0, 0, ROW()-9, 1), SERVICE[[#This Row],[Booking]])</f>
        <v>0</v>
      </c>
    </row>
    <row r="4941" spans="1:26" x14ac:dyDescent="0.25">
      <c r="A4941" s="6" t="str">
        <f ca="1">no.</f>
        <v/>
      </c>
      <c r="E4941" s="4" t="str">
        <f ca="1">position</f>
        <v/>
      </c>
      <c r="J4941" s="318"/>
      <c r="M4941" s="4"/>
      <c r="O4941" s="6"/>
      <c r="Q4941" s="20"/>
      <c r="R4941" s="5" t="str">
        <f ca="1">score</f>
        <v/>
      </c>
      <c r="S4941" s="7" t="str">
        <f ca="1">rescore_svc</f>
        <v/>
      </c>
      <c r="U4941" s="11" t="str">
        <f ca="1">price</f>
        <v/>
      </c>
      <c r="V4941" s="4"/>
      <c r="Y4941" s="388">
        <f ca="1">COUNTIFS(OFFSET($B$10, 0, 0, ROW()-9, 1), SERVICE[[#This Row],[Employee ID]], OFFSET($F$10, 0, 0, ROW()-9, 1), SERVICE[[#This Row],[Resources Role]])</f>
        <v>0</v>
      </c>
      <c r="Z4941" s="388">
        <f ca="1">COUNTIFS(OFFSET($F$10, 0, 0, ROW()-9, 1), SERVICE[[#This Row],[Resources Role]], OFFSET($H$10, 0, 0, ROW()-9, 1), SERVICE[[#This Row],[Booking]])</f>
        <v>0</v>
      </c>
    </row>
    <row r="4942" spans="1:26" x14ac:dyDescent="0.25">
      <c r="A4942" s="6" t="str">
        <f ca="1">no.</f>
        <v/>
      </c>
      <c r="E4942" s="4" t="str">
        <f ca="1">position</f>
        <v/>
      </c>
      <c r="J4942" s="318"/>
      <c r="M4942" s="4"/>
      <c r="O4942" s="6"/>
      <c r="Q4942" s="20"/>
      <c r="R4942" s="5" t="str">
        <f ca="1">score</f>
        <v/>
      </c>
      <c r="S4942" s="7" t="str">
        <f ca="1">rescore_svc</f>
        <v/>
      </c>
      <c r="U4942" s="11" t="str">
        <f ca="1">price</f>
        <v/>
      </c>
      <c r="V4942" s="4"/>
      <c r="Y4942" s="388">
        <f ca="1">COUNTIFS(OFFSET($B$10, 0, 0, ROW()-9, 1), SERVICE[[#This Row],[Employee ID]], OFFSET($F$10, 0, 0, ROW()-9, 1), SERVICE[[#This Row],[Resources Role]])</f>
        <v>0</v>
      </c>
      <c r="Z4942" s="388">
        <f ca="1">COUNTIFS(OFFSET($F$10, 0, 0, ROW()-9, 1), SERVICE[[#This Row],[Resources Role]], OFFSET($H$10, 0, 0, ROW()-9, 1), SERVICE[[#This Row],[Booking]])</f>
        <v>0</v>
      </c>
    </row>
    <row r="4943" spans="1:26" x14ac:dyDescent="0.25">
      <c r="A4943" s="6" t="str">
        <f ca="1">no.</f>
        <v/>
      </c>
      <c r="E4943" s="4" t="str">
        <f ca="1">position</f>
        <v/>
      </c>
      <c r="J4943" s="318"/>
      <c r="M4943" s="4"/>
      <c r="O4943" s="6"/>
      <c r="Q4943" s="20"/>
      <c r="R4943" s="5" t="str">
        <f ca="1">score</f>
        <v/>
      </c>
      <c r="S4943" s="7" t="str">
        <f ca="1">rescore_svc</f>
        <v/>
      </c>
      <c r="U4943" s="11" t="str">
        <f ca="1">price</f>
        <v/>
      </c>
      <c r="V4943" s="4"/>
      <c r="Y4943" s="388">
        <f ca="1">COUNTIFS(OFFSET($B$10, 0, 0, ROW()-9, 1), SERVICE[[#This Row],[Employee ID]], OFFSET($F$10, 0, 0, ROW()-9, 1), SERVICE[[#This Row],[Resources Role]])</f>
        <v>0</v>
      </c>
      <c r="Z4943" s="388">
        <f ca="1">COUNTIFS(OFFSET($F$10, 0, 0, ROW()-9, 1), SERVICE[[#This Row],[Resources Role]], OFFSET($H$10, 0, 0, ROW()-9, 1), SERVICE[[#This Row],[Booking]])</f>
        <v>0</v>
      </c>
    </row>
    <row r="4944" spans="1:26" x14ac:dyDescent="0.25">
      <c r="A4944" s="6" t="str">
        <f ca="1">no.</f>
        <v/>
      </c>
      <c r="E4944" s="4" t="str">
        <f ca="1">position</f>
        <v/>
      </c>
      <c r="J4944" s="318"/>
      <c r="M4944" s="4"/>
      <c r="O4944" s="6"/>
      <c r="Q4944" s="20"/>
      <c r="R4944" s="5" t="str">
        <f ca="1">score</f>
        <v/>
      </c>
      <c r="S4944" s="7" t="str">
        <f ca="1">rescore_svc</f>
        <v/>
      </c>
      <c r="U4944" s="11" t="str">
        <f ca="1">price</f>
        <v/>
      </c>
      <c r="V4944" s="4"/>
      <c r="Y4944" s="388">
        <f ca="1">COUNTIFS(OFFSET($B$10, 0, 0, ROW()-9, 1), SERVICE[[#This Row],[Employee ID]], OFFSET($F$10, 0, 0, ROW()-9, 1), SERVICE[[#This Row],[Resources Role]])</f>
        <v>0</v>
      </c>
      <c r="Z4944" s="388">
        <f ca="1">COUNTIFS(OFFSET($F$10, 0, 0, ROW()-9, 1), SERVICE[[#This Row],[Resources Role]], OFFSET($H$10, 0, 0, ROW()-9, 1), SERVICE[[#This Row],[Booking]])</f>
        <v>0</v>
      </c>
    </row>
    <row r="4945" spans="1:26" x14ac:dyDescent="0.25">
      <c r="A4945" s="6" t="str">
        <f ca="1">no.</f>
        <v/>
      </c>
      <c r="E4945" s="4" t="str">
        <f ca="1">position</f>
        <v/>
      </c>
      <c r="J4945" s="318"/>
      <c r="M4945" s="4"/>
      <c r="O4945" s="6"/>
      <c r="Q4945" s="20"/>
      <c r="R4945" s="5" t="str">
        <f ca="1">score</f>
        <v/>
      </c>
      <c r="S4945" s="7" t="str">
        <f ca="1">rescore_svc</f>
        <v/>
      </c>
      <c r="U4945" s="11" t="str">
        <f ca="1">price</f>
        <v/>
      </c>
      <c r="V4945" s="4"/>
      <c r="Y4945" s="388">
        <f ca="1">COUNTIFS(OFFSET($B$10, 0, 0, ROW()-9, 1), SERVICE[[#This Row],[Employee ID]], OFFSET($F$10, 0, 0, ROW()-9, 1), SERVICE[[#This Row],[Resources Role]])</f>
        <v>0</v>
      </c>
      <c r="Z4945" s="388">
        <f ca="1">COUNTIFS(OFFSET($F$10, 0, 0, ROW()-9, 1), SERVICE[[#This Row],[Resources Role]], OFFSET($H$10, 0, 0, ROW()-9, 1), SERVICE[[#This Row],[Booking]])</f>
        <v>0</v>
      </c>
    </row>
    <row r="4946" spans="1:26" x14ac:dyDescent="0.25">
      <c r="A4946" s="6" t="str">
        <f ca="1">no.</f>
        <v/>
      </c>
      <c r="E4946" s="4" t="str">
        <f ca="1">position</f>
        <v/>
      </c>
      <c r="J4946" s="318"/>
      <c r="M4946" s="4"/>
      <c r="O4946" s="6"/>
      <c r="Q4946" s="20"/>
      <c r="R4946" s="5" t="str">
        <f ca="1">score</f>
        <v/>
      </c>
      <c r="S4946" s="7" t="str">
        <f ca="1">rescore_svc</f>
        <v/>
      </c>
      <c r="U4946" s="11" t="str">
        <f ca="1">price</f>
        <v/>
      </c>
      <c r="V4946" s="4"/>
      <c r="Y4946" s="388">
        <f ca="1">COUNTIFS(OFFSET($B$10, 0, 0, ROW()-9, 1), SERVICE[[#This Row],[Employee ID]], OFFSET($F$10, 0, 0, ROW()-9, 1), SERVICE[[#This Row],[Resources Role]])</f>
        <v>0</v>
      </c>
      <c r="Z4946" s="388">
        <f ca="1">COUNTIFS(OFFSET($F$10, 0, 0, ROW()-9, 1), SERVICE[[#This Row],[Resources Role]], OFFSET($H$10, 0, 0, ROW()-9, 1), SERVICE[[#This Row],[Booking]])</f>
        <v>0</v>
      </c>
    </row>
    <row r="4947" spans="1:26" x14ac:dyDescent="0.25">
      <c r="A4947" s="6" t="str">
        <f ca="1">no.</f>
        <v/>
      </c>
      <c r="E4947" s="4" t="str">
        <f ca="1">position</f>
        <v/>
      </c>
      <c r="J4947" s="318"/>
      <c r="M4947" s="4"/>
      <c r="O4947" s="6"/>
      <c r="Q4947" s="20"/>
      <c r="R4947" s="5" t="str">
        <f ca="1">score</f>
        <v/>
      </c>
      <c r="S4947" s="7" t="str">
        <f ca="1">rescore_svc</f>
        <v/>
      </c>
      <c r="U4947" s="11" t="str">
        <f ca="1">price</f>
        <v/>
      </c>
      <c r="V4947" s="4"/>
      <c r="Y4947" s="388">
        <f ca="1">COUNTIFS(OFFSET($B$10, 0, 0, ROW()-9, 1), SERVICE[[#This Row],[Employee ID]], OFFSET($F$10, 0, 0, ROW()-9, 1), SERVICE[[#This Row],[Resources Role]])</f>
        <v>0</v>
      </c>
      <c r="Z4947" s="388">
        <f ca="1">COUNTIFS(OFFSET($F$10, 0, 0, ROW()-9, 1), SERVICE[[#This Row],[Resources Role]], OFFSET($H$10, 0, 0, ROW()-9, 1), SERVICE[[#This Row],[Booking]])</f>
        <v>0</v>
      </c>
    </row>
    <row r="4948" spans="1:26" x14ac:dyDescent="0.25">
      <c r="A4948" s="6" t="str">
        <f ca="1">no.</f>
        <v/>
      </c>
      <c r="E4948" s="4" t="str">
        <f ca="1">position</f>
        <v/>
      </c>
      <c r="J4948" s="318"/>
      <c r="M4948" s="4"/>
      <c r="O4948" s="6"/>
      <c r="Q4948" s="20"/>
      <c r="R4948" s="5" t="str">
        <f ca="1">score</f>
        <v/>
      </c>
      <c r="S4948" s="7" t="str">
        <f ca="1">rescore_svc</f>
        <v/>
      </c>
      <c r="U4948" s="11" t="str">
        <f ca="1">price</f>
        <v/>
      </c>
      <c r="V4948" s="4"/>
      <c r="Y4948" s="388">
        <f ca="1">COUNTIFS(OFFSET($B$10, 0, 0, ROW()-9, 1), SERVICE[[#This Row],[Employee ID]], OFFSET($F$10, 0, 0, ROW()-9, 1), SERVICE[[#This Row],[Resources Role]])</f>
        <v>0</v>
      </c>
      <c r="Z4948" s="388">
        <f ca="1">COUNTIFS(OFFSET($F$10, 0, 0, ROW()-9, 1), SERVICE[[#This Row],[Resources Role]], OFFSET($H$10, 0, 0, ROW()-9, 1), SERVICE[[#This Row],[Booking]])</f>
        <v>0</v>
      </c>
    </row>
    <row r="4949" spans="1:26" x14ac:dyDescent="0.25">
      <c r="A4949" s="6" t="str">
        <f ca="1">no.</f>
        <v/>
      </c>
      <c r="E4949" s="4" t="str">
        <f ca="1">position</f>
        <v/>
      </c>
      <c r="J4949" s="318"/>
      <c r="M4949" s="4"/>
      <c r="O4949" s="6"/>
      <c r="Q4949" s="20"/>
      <c r="R4949" s="5" t="str">
        <f ca="1">score</f>
        <v/>
      </c>
      <c r="S4949" s="7" t="str">
        <f ca="1">rescore_svc</f>
        <v/>
      </c>
      <c r="U4949" s="11" t="str">
        <f ca="1">price</f>
        <v/>
      </c>
      <c r="V4949" s="4"/>
      <c r="Y4949" s="388">
        <f ca="1">COUNTIFS(OFFSET($B$10, 0, 0, ROW()-9, 1), SERVICE[[#This Row],[Employee ID]], OFFSET($F$10, 0, 0, ROW()-9, 1), SERVICE[[#This Row],[Resources Role]])</f>
        <v>0</v>
      </c>
      <c r="Z4949" s="388">
        <f ca="1">COUNTIFS(OFFSET($F$10, 0, 0, ROW()-9, 1), SERVICE[[#This Row],[Resources Role]], OFFSET($H$10, 0, 0, ROW()-9, 1), SERVICE[[#This Row],[Booking]])</f>
        <v>0</v>
      </c>
    </row>
    <row r="4950" spans="1:26" x14ac:dyDescent="0.25">
      <c r="A4950" s="6" t="str">
        <f ca="1">no.</f>
        <v/>
      </c>
      <c r="E4950" s="4" t="str">
        <f ca="1">position</f>
        <v/>
      </c>
      <c r="J4950" s="318"/>
      <c r="M4950" s="4"/>
      <c r="O4950" s="6"/>
      <c r="Q4950" s="20"/>
      <c r="R4950" s="5" t="str">
        <f ca="1">score</f>
        <v/>
      </c>
      <c r="S4950" s="7" t="str">
        <f ca="1">rescore_svc</f>
        <v/>
      </c>
      <c r="U4950" s="11" t="str">
        <f ca="1">price</f>
        <v/>
      </c>
      <c r="V4950" s="4"/>
      <c r="Y4950" s="388">
        <f ca="1">COUNTIFS(OFFSET($B$10, 0, 0, ROW()-9, 1), SERVICE[[#This Row],[Employee ID]], OFFSET($F$10, 0, 0, ROW()-9, 1), SERVICE[[#This Row],[Resources Role]])</f>
        <v>0</v>
      </c>
      <c r="Z4950" s="388">
        <f ca="1">COUNTIFS(OFFSET($F$10, 0, 0, ROW()-9, 1), SERVICE[[#This Row],[Resources Role]], OFFSET($H$10, 0, 0, ROW()-9, 1), SERVICE[[#This Row],[Booking]])</f>
        <v>0</v>
      </c>
    </row>
    <row r="4951" spans="1:26" x14ac:dyDescent="0.25">
      <c r="A4951" s="6" t="str">
        <f ca="1">no.</f>
        <v/>
      </c>
      <c r="E4951" s="4" t="str">
        <f ca="1">position</f>
        <v/>
      </c>
      <c r="J4951" s="318"/>
      <c r="M4951" s="4"/>
      <c r="O4951" s="6"/>
      <c r="Q4951" s="20"/>
      <c r="R4951" s="5" t="str">
        <f ca="1">score</f>
        <v/>
      </c>
      <c r="S4951" s="7" t="str">
        <f ca="1">rescore_svc</f>
        <v/>
      </c>
      <c r="U4951" s="11" t="str">
        <f ca="1">price</f>
        <v/>
      </c>
      <c r="V4951" s="4"/>
      <c r="Y4951" s="388">
        <f ca="1">COUNTIFS(OFFSET($B$10, 0, 0, ROW()-9, 1), SERVICE[[#This Row],[Employee ID]], OFFSET($F$10, 0, 0, ROW()-9, 1), SERVICE[[#This Row],[Resources Role]])</f>
        <v>0</v>
      </c>
      <c r="Z4951" s="388">
        <f ca="1">COUNTIFS(OFFSET($F$10, 0, 0, ROW()-9, 1), SERVICE[[#This Row],[Resources Role]], OFFSET($H$10, 0, 0, ROW()-9, 1), SERVICE[[#This Row],[Booking]])</f>
        <v>0</v>
      </c>
    </row>
    <row r="4952" spans="1:26" x14ac:dyDescent="0.25">
      <c r="A4952" s="6" t="str">
        <f ca="1">no.</f>
        <v/>
      </c>
      <c r="E4952" s="4" t="str">
        <f ca="1">position</f>
        <v/>
      </c>
      <c r="J4952" s="318"/>
      <c r="M4952" s="4"/>
      <c r="O4952" s="6"/>
      <c r="Q4952" s="20"/>
      <c r="R4952" s="5" t="str">
        <f ca="1">score</f>
        <v/>
      </c>
      <c r="S4952" s="7" t="str">
        <f ca="1">rescore_svc</f>
        <v/>
      </c>
      <c r="U4952" s="11" t="str">
        <f ca="1">price</f>
        <v/>
      </c>
      <c r="V4952" s="4"/>
      <c r="Y4952" s="388">
        <f ca="1">COUNTIFS(OFFSET($B$10, 0, 0, ROW()-9, 1), SERVICE[[#This Row],[Employee ID]], OFFSET($F$10, 0, 0, ROW()-9, 1), SERVICE[[#This Row],[Resources Role]])</f>
        <v>0</v>
      </c>
      <c r="Z4952" s="388">
        <f ca="1">COUNTIFS(OFFSET($F$10, 0, 0, ROW()-9, 1), SERVICE[[#This Row],[Resources Role]], OFFSET($H$10, 0, 0, ROW()-9, 1), SERVICE[[#This Row],[Booking]])</f>
        <v>0</v>
      </c>
    </row>
    <row r="4953" spans="1:26" x14ac:dyDescent="0.25">
      <c r="A4953" s="6" t="str">
        <f ca="1">no.</f>
        <v/>
      </c>
      <c r="E4953" s="4" t="str">
        <f ca="1">position</f>
        <v/>
      </c>
      <c r="J4953" s="318"/>
      <c r="M4953" s="4"/>
      <c r="O4953" s="6"/>
      <c r="Q4953" s="20"/>
      <c r="R4953" s="5" t="str">
        <f ca="1">score</f>
        <v/>
      </c>
      <c r="S4953" s="7" t="str">
        <f ca="1">rescore_svc</f>
        <v/>
      </c>
      <c r="U4953" s="11" t="str">
        <f ca="1">price</f>
        <v/>
      </c>
      <c r="V4953" s="4"/>
      <c r="Y4953" s="388">
        <f ca="1">COUNTIFS(OFFSET($B$10, 0, 0, ROW()-9, 1), SERVICE[[#This Row],[Employee ID]], OFFSET($F$10, 0, 0, ROW()-9, 1), SERVICE[[#This Row],[Resources Role]])</f>
        <v>0</v>
      </c>
      <c r="Z4953" s="388">
        <f ca="1">COUNTIFS(OFFSET($F$10, 0, 0, ROW()-9, 1), SERVICE[[#This Row],[Resources Role]], OFFSET($H$10, 0, 0, ROW()-9, 1), SERVICE[[#This Row],[Booking]])</f>
        <v>0</v>
      </c>
    </row>
    <row r="4954" spans="1:26" x14ac:dyDescent="0.25">
      <c r="A4954" s="6" t="str">
        <f ca="1">no.</f>
        <v/>
      </c>
      <c r="E4954" s="4" t="str">
        <f ca="1">position</f>
        <v/>
      </c>
      <c r="J4954" s="318"/>
      <c r="M4954" s="4"/>
      <c r="O4954" s="6"/>
      <c r="Q4954" s="20"/>
      <c r="R4954" s="5" t="str">
        <f ca="1">score</f>
        <v/>
      </c>
      <c r="S4954" s="7" t="str">
        <f ca="1">rescore_svc</f>
        <v/>
      </c>
      <c r="U4954" s="11" t="str">
        <f ca="1">price</f>
        <v/>
      </c>
      <c r="V4954" s="4"/>
      <c r="Y4954" s="388">
        <f ca="1">COUNTIFS(OFFSET($B$10, 0, 0, ROW()-9, 1), SERVICE[[#This Row],[Employee ID]], OFFSET($F$10, 0, 0, ROW()-9, 1), SERVICE[[#This Row],[Resources Role]])</f>
        <v>0</v>
      </c>
      <c r="Z4954" s="388">
        <f ca="1">COUNTIFS(OFFSET($F$10, 0, 0, ROW()-9, 1), SERVICE[[#This Row],[Resources Role]], OFFSET($H$10, 0, 0, ROW()-9, 1), SERVICE[[#This Row],[Booking]])</f>
        <v>0</v>
      </c>
    </row>
    <row r="4955" spans="1:26" x14ac:dyDescent="0.25">
      <c r="A4955" s="6" t="str">
        <f ca="1">no.</f>
        <v/>
      </c>
      <c r="E4955" s="4" t="str">
        <f ca="1">position</f>
        <v/>
      </c>
      <c r="J4955" s="318"/>
      <c r="M4955" s="4"/>
      <c r="O4955" s="6"/>
      <c r="Q4955" s="20"/>
      <c r="R4955" s="5" t="str">
        <f ca="1">score</f>
        <v/>
      </c>
      <c r="S4955" s="7" t="str">
        <f ca="1">rescore_svc</f>
        <v/>
      </c>
      <c r="U4955" s="11" t="str">
        <f ca="1">price</f>
        <v/>
      </c>
      <c r="V4955" s="4"/>
      <c r="Y4955" s="388">
        <f ca="1">COUNTIFS(OFFSET($B$10, 0, 0, ROW()-9, 1), SERVICE[[#This Row],[Employee ID]], OFFSET($F$10, 0, 0, ROW()-9, 1), SERVICE[[#This Row],[Resources Role]])</f>
        <v>0</v>
      </c>
      <c r="Z4955" s="388">
        <f ca="1">COUNTIFS(OFFSET($F$10, 0, 0, ROW()-9, 1), SERVICE[[#This Row],[Resources Role]], OFFSET($H$10, 0, 0, ROW()-9, 1), SERVICE[[#This Row],[Booking]])</f>
        <v>0</v>
      </c>
    </row>
    <row r="4956" spans="1:26" x14ac:dyDescent="0.25">
      <c r="A4956" s="6" t="str">
        <f ca="1">no.</f>
        <v/>
      </c>
      <c r="E4956" s="4" t="str">
        <f ca="1">position</f>
        <v/>
      </c>
      <c r="J4956" s="318"/>
      <c r="M4956" s="4"/>
      <c r="O4956" s="6"/>
      <c r="Q4956" s="20"/>
      <c r="R4956" s="5" t="str">
        <f ca="1">score</f>
        <v/>
      </c>
      <c r="S4956" s="7" t="str">
        <f ca="1">rescore_svc</f>
        <v/>
      </c>
      <c r="U4956" s="11" t="str">
        <f ca="1">price</f>
        <v/>
      </c>
      <c r="V4956" s="4"/>
      <c r="Y4956" s="388">
        <f ca="1">COUNTIFS(OFFSET($B$10, 0, 0, ROW()-9, 1), SERVICE[[#This Row],[Employee ID]], OFFSET($F$10, 0, 0, ROW()-9, 1), SERVICE[[#This Row],[Resources Role]])</f>
        <v>0</v>
      </c>
      <c r="Z4956" s="388">
        <f ca="1">COUNTIFS(OFFSET($F$10, 0, 0, ROW()-9, 1), SERVICE[[#This Row],[Resources Role]], OFFSET($H$10, 0, 0, ROW()-9, 1), SERVICE[[#This Row],[Booking]])</f>
        <v>0</v>
      </c>
    </row>
    <row r="4957" spans="1:26" x14ac:dyDescent="0.25">
      <c r="A4957" s="6" t="str">
        <f ca="1">no.</f>
        <v/>
      </c>
      <c r="E4957" s="4" t="str">
        <f ca="1">position</f>
        <v/>
      </c>
      <c r="J4957" s="318"/>
      <c r="M4957" s="4"/>
      <c r="O4957" s="6"/>
      <c r="Q4957" s="20"/>
      <c r="R4957" s="5" t="str">
        <f ca="1">score</f>
        <v/>
      </c>
      <c r="S4957" s="7" t="str">
        <f ca="1">rescore_svc</f>
        <v/>
      </c>
      <c r="U4957" s="11" t="str">
        <f ca="1">price</f>
        <v/>
      </c>
      <c r="V4957" s="4"/>
      <c r="Y4957" s="388">
        <f ca="1">COUNTIFS(OFFSET($B$10, 0, 0, ROW()-9, 1), SERVICE[[#This Row],[Employee ID]], OFFSET($F$10, 0, 0, ROW()-9, 1), SERVICE[[#This Row],[Resources Role]])</f>
        <v>0</v>
      </c>
      <c r="Z4957" s="388">
        <f ca="1">COUNTIFS(OFFSET($F$10, 0, 0, ROW()-9, 1), SERVICE[[#This Row],[Resources Role]], OFFSET($H$10, 0, 0, ROW()-9, 1), SERVICE[[#This Row],[Booking]])</f>
        <v>0</v>
      </c>
    </row>
    <row r="4958" spans="1:26" x14ac:dyDescent="0.25">
      <c r="A4958" s="6" t="str">
        <f ca="1">no.</f>
        <v/>
      </c>
      <c r="E4958" s="4" t="str">
        <f ca="1">position</f>
        <v/>
      </c>
      <c r="J4958" s="318"/>
      <c r="M4958" s="4"/>
      <c r="O4958" s="6"/>
      <c r="Q4958" s="20"/>
      <c r="R4958" s="5" t="str">
        <f ca="1">score</f>
        <v/>
      </c>
      <c r="S4958" s="7" t="str">
        <f ca="1">rescore_svc</f>
        <v/>
      </c>
      <c r="U4958" s="11" t="str">
        <f ca="1">price</f>
        <v/>
      </c>
      <c r="V4958" s="4"/>
      <c r="Y4958" s="388">
        <f ca="1">COUNTIFS(OFFSET($B$10, 0, 0, ROW()-9, 1), SERVICE[[#This Row],[Employee ID]], OFFSET($F$10, 0, 0, ROW()-9, 1), SERVICE[[#This Row],[Resources Role]])</f>
        <v>0</v>
      </c>
      <c r="Z4958" s="388">
        <f ca="1">COUNTIFS(OFFSET($F$10, 0, 0, ROW()-9, 1), SERVICE[[#This Row],[Resources Role]], OFFSET($H$10, 0, 0, ROW()-9, 1), SERVICE[[#This Row],[Booking]])</f>
        <v>0</v>
      </c>
    </row>
    <row r="4959" spans="1:26" x14ac:dyDescent="0.25">
      <c r="A4959" s="6" t="str">
        <f ca="1">no.</f>
        <v/>
      </c>
      <c r="E4959" s="4" t="str">
        <f ca="1">position</f>
        <v/>
      </c>
      <c r="J4959" s="318"/>
      <c r="M4959" s="4"/>
      <c r="O4959" s="6"/>
      <c r="Q4959" s="20"/>
      <c r="R4959" s="5" t="str">
        <f ca="1">score</f>
        <v/>
      </c>
      <c r="S4959" s="7" t="str">
        <f ca="1">rescore_svc</f>
        <v/>
      </c>
      <c r="U4959" s="11" t="str">
        <f ca="1">price</f>
        <v/>
      </c>
      <c r="V4959" s="4"/>
      <c r="Y4959" s="388">
        <f ca="1">COUNTIFS(OFFSET($B$10, 0, 0, ROW()-9, 1), SERVICE[[#This Row],[Employee ID]], OFFSET($F$10, 0, 0, ROW()-9, 1), SERVICE[[#This Row],[Resources Role]])</f>
        <v>0</v>
      </c>
      <c r="Z4959" s="388">
        <f ca="1">COUNTIFS(OFFSET($F$10, 0, 0, ROW()-9, 1), SERVICE[[#This Row],[Resources Role]], OFFSET($H$10, 0, 0, ROW()-9, 1), SERVICE[[#This Row],[Booking]])</f>
        <v>0</v>
      </c>
    </row>
    <row r="4960" spans="1:26" x14ac:dyDescent="0.25">
      <c r="A4960" s="6" t="str">
        <f ca="1">no.</f>
        <v/>
      </c>
      <c r="E4960" s="4" t="str">
        <f ca="1">position</f>
        <v/>
      </c>
      <c r="J4960" s="318"/>
      <c r="M4960" s="4"/>
      <c r="O4960" s="6"/>
      <c r="Q4960" s="20"/>
      <c r="R4960" s="5" t="str">
        <f ca="1">score</f>
        <v/>
      </c>
      <c r="S4960" s="7" t="str">
        <f ca="1">rescore_svc</f>
        <v/>
      </c>
      <c r="U4960" s="11" t="str">
        <f ca="1">price</f>
        <v/>
      </c>
      <c r="V4960" s="4"/>
      <c r="Y4960" s="388">
        <f ca="1">COUNTIFS(OFFSET($B$10, 0, 0, ROW()-9, 1), SERVICE[[#This Row],[Employee ID]], OFFSET($F$10, 0, 0, ROW()-9, 1), SERVICE[[#This Row],[Resources Role]])</f>
        <v>0</v>
      </c>
      <c r="Z4960" s="388">
        <f ca="1">COUNTIFS(OFFSET($F$10, 0, 0, ROW()-9, 1), SERVICE[[#This Row],[Resources Role]], OFFSET($H$10, 0, 0, ROW()-9, 1), SERVICE[[#This Row],[Booking]])</f>
        <v>0</v>
      </c>
    </row>
    <row r="4961" spans="1:26" x14ac:dyDescent="0.25">
      <c r="A4961" s="6" t="str">
        <f ca="1">no.</f>
        <v/>
      </c>
      <c r="E4961" s="4" t="str">
        <f ca="1">position</f>
        <v/>
      </c>
      <c r="J4961" s="318"/>
      <c r="M4961" s="4"/>
      <c r="O4961" s="6"/>
      <c r="Q4961" s="20"/>
      <c r="R4961" s="5" t="str">
        <f ca="1">score</f>
        <v/>
      </c>
      <c r="S4961" s="7" t="str">
        <f ca="1">rescore_svc</f>
        <v/>
      </c>
      <c r="U4961" s="11" t="str">
        <f ca="1">price</f>
        <v/>
      </c>
      <c r="V4961" s="4"/>
      <c r="Y4961" s="388">
        <f ca="1">COUNTIFS(OFFSET($B$10, 0, 0, ROW()-9, 1), SERVICE[[#This Row],[Employee ID]], OFFSET($F$10, 0, 0, ROW()-9, 1), SERVICE[[#This Row],[Resources Role]])</f>
        <v>0</v>
      </c>
      <c r="Z4961" s="388">
        <f ca="1">COUNTIFS(OFFSET($F$10, 0, 0, ROW()-9, 1), SERVICE[[#This Row],[Resources Role]], OFFSET($H$10, 0, 0, ROW()-9, 1), SERVICE[[#This Row],[Booking]])</f>
        <v>0</v>
      </c>
    </row>
    <row r="4962" spans="1:26" x14ac:dyDescent="0.25">
      <c r="A4962" s="6" t="str">
        <f ca="1">no.</f>
        <v/>
      </c>
      <c r="E4962" s="4" t="str">
        <f ca="1">position</f>
        <v/>
      </c>
      <c r="J4962" s="318"/>
      <c r="M4962" s="4"/>
      <c r="O4962" s="6"/>
      <c r="Q4962" s="20"/>
      <c r="R4962" s="5" t="str">
        <f ca="1">score</f>
        <v/>
      </c>
      <c r="S4962" s="7" t="str">
        <f ca="1">rescore_svc</f>
        <v/>
      </c>
      <c r="U4962" s="11" t="str">
        <f ca="1">price</f>
        <v/>
      </c>
      <c r="V4962" s="4"/>
      <c r="Y4962" s="388">
        <f ca="1">COUNTIFS(OFFSET($B$10, 0, 0, ROW()-9, 1), SERVICE[[#This Row],[Employee ID]], OFFSET($F$10, 0, 0, ROW()-9, 1), SERVICE[[#This Row],[Resources Role]])</f>
        <v>0</v>
      </c>
      <c r="Z4962" s="388">
        <f ca="1">COUNTIFS(OFFSET($F$10, 0, 0, ROW()-9, 1), SERVICE[[#This Row],[Resources Role]], OFFSET($H$10, 0, 0, ROW()-9, 1), SERVICE[[#This Row],[Booking]])</f>
        <v>0</v>
      </c>
    </row>
    <row r="4963" spans="1:26" x14ac:dyDescent="0.25">
      <c r="A4963" s="6" t="str">
        <f ca="1">no.</f>
        <v/>
      </c>
      <c r="E4963" s="4" t="str">
        <f ca="1">position</f>
        <v/>
      </c>
      <c r="J4963" s="318"/>
      <c r="M4963" s="4"/>
      <c r="O4963" s="6"/>
      <c r="Q4963" s="20"/>
      <c r="R4963" s="5" t="str">
        <f ca="1">score</f>
        <v/>
      </c>
      <c r="S4963" s="7" t="str">
        <f ca="1">rescore_svc</f>
        <v/>
      </c>
      <c r="U4963" s="11" t="str">
        <f ca="1">price</f>
        <v/>
      </c>
      <c r="V4963" s="4"/>
      <c r="Y4963" s="388">
        <f ca="1">COUNTIFS(OFFSET($B$10, 0, 0, ROW()-9, 1), SERVICE[[#This Row],[Employee ID]], OFFSET($F$10, 0, 0, ROW()-9, 1), SERVICE[[#This Row],[Resources Role]])</f>
        <v>0</v>
      </c>
      <c r="Z4963" s="388">
        <f ca="1">COUNTIFS(OFFSET($F$10, 0, 0, ROW()-9, 1), SERVICE[[#This Row],[Resources Role]], OFFSET($H$10, 0, 0, ROW()-9, 1), SERVICE[[#This Row],[Booking]])</f>
        <v>0</v>
      </c>
    </row>
    <row r="4964" spans="1:26" x14ac:dyDescent="0.25">
      <c r="A4964" s="6" t="str">
        <f ca="1">no.</f>
        <v/>
      </c>
      <c r="E4964" s="4" t="str">
        <f ca="1">position</f>
        <v/>
      </c>
      <c r="J4964" s="318"/>
      <c r="M4964" s="4"/>
      <c r="O4964" s="6"/>
      <c r="Q4964" s="20"/>
      <c r="R4964" s="5" t="str">
        <f ca="1">score</f>
        <v/>
      </c>
      <c r="S4964" s="7" t="str">
        <f ca="1">rescore_svc</f>
        <v/>
      </c>
      <c r="U4964" s="11" t="str">
        <f ca="1">price</f>
        <v/>
      </c>
      <c r="V4964" s="4"/>
      <c r="Y4964" s="388">
        <f ca="1">COUNTIFS(OFFSET($B$10, 0, 0, ROW()-9, 1), SERVICE[[#This Row],[Employee ID]], OFFSET($F$10, 0, 0, ROW()-9, 1), SERVICE[[#This Row],[Resources Role]])</f>
        <v>0</v>
      </c>
      <c r="Z4964" s="388">
        <f ca="1">COUNTIFS(OFFSET($F$10, 0, 0, ROW()-9, 1), SERVICE[[#This Row],[Resources Role]], OFFSET($H$10, 0, 0, ROW()-9, 1), SERVICE[[#This Row],[Booking]])</f>
        <v>0</v>
      </c>
    </row>
    <row r="4965" spans="1:26" x14ac:dyDescent="0.25">
      <c r="A4965" s="6" t="str">
        <f ca="1">no.</f>
        <v/>
      </c>
      <c r="E4965" s="4" t="str">
        <f ca="1">position</f>
        <v/>
      </c>
      <c r="J4965" s="318"/>
      <c r="M4965" s="4"/>
      <c r="O4965" s="6"/>
      <c r="Q4965" s="20"/>
      <c r="R4965" s="5" t="str">
        <f ca="1">score</f>
        <v/>
      </c>
      <c r="S4965" s="7" t="str">
        <f ca="1">rescore_svc</f>
        <v/>
      </c>
      <c r="U4965" s="11" t="str">
        <f ca="1">price</f>
        <v/>
      </c>
      <c r="V4965" s="4"/>
      <c r="Y4965" s="388">
        <f ca="1">COUNTIFS(OFFSET($B$10, 0, 0, ROW()-9, 1), SERVICE[[#This Row],[Employee ID]], OFFSET($F$10, 0, 0, ROW()-9, 1), SERVICE[[#This Row],[Resources Role]])</f>
        <v>0</v>
      </c>
      <c r="Z4965" s="388">
        <f ca="1">COUNTIFS(OFFSET($F$10, 0, 0, ROW()-9, 1), SERVICE[[#This Row],[Resources Role]], OFFSET($H$10, 0, 0, ROW()-9, 1), SERVICE[[#This Row],[Booking]])</f>
        <v>0</v>
      </c>
    </row>
    <row r="4966" spans="1:26" x14ac:dyDescent="0.25">
      <c r="A4966" s="6" t="str">
        <f ca="1">no.</f>
        <v/>
      </c>
      <c r="E4966" s="4" t="str">
        <f ca="1">position</f>
        <v/>
      </c>
      <c r="J4966" s="318"/>
      <c r="M4966" s="4"/>
      <c r="O4966" s="6"/>
      <c r="Q4966" s="20"/>
      <c r="R4966" s="5" t="str">
        <f ca="1">score</f>
        <v/>
      </c>
      <c r="S4966" s="7" t="str">
        <f ca="1">rescore_svc</f>
        <v/>
      </c>
      <c r="U4966" s="11" t="str">
        <f ca="1">price</f>
        <v/>
      </c>
      <c r="V4966" s="4"/>
      <c r="Y4966" s="388">
        <f ca="1">COUNTIFS(OFFSET($B$10, 0, 0, ROW()-9, 1), SERVICE[[#This Row],[Employee ID]], OFFSET($F$10, 0, 0, ROW()-9, 1), SERVICE[[#This Row],[Resources Role]])</f>
        <v>0</v>
      </c>
      <c r="Z4966" s="388">
        <f ca="1">COUNTIFS(OFFSET($F$10, 0, 0, ROW()-9, 1), SERVICE[[#This Row],[Resources Role]], OFFSET($H$10, 0, 0, ROW()-9, 1), SERVICE[[#This Row],[Booking]])</f>
        <v>0</v>
      </c>
    </row>
    <row r="4967" spans="1:26" x14ac:dyDescent="0.25">
      <c r="A4967" s="6" t="str">
        <f ca="1">no.</f>
        <v/>
      </c>
      <c r="E4967" s="4" t="str">
        <f ca="1">position</f>
        <v/>
      </c>
      <c r="J4967" s="318"/>
      <c r="M4967" s="4"/>
      <c r="O4967" s="6"/>
      <c r="Q4967" s="20"/>
      <c r="R4967" s="5" t="str">
        <f ca="1">score</f>
        <v/>
      </c>
      <c r="S4967" s="7" t="str">
        <f ca="1">rescore_svc</f>
        <v/>
      </c>
      <c r="U4967" s="11" t="str">
        <f ca="1">price</f>
        <v/>
      </c>
      <c r="V4967" s="4"/>
      <c r="Y4967" s="388">
        <f ca="1">COUNTIFS(OFFSET($B$10, 0, 0, ROW()-9, 1), SERVICE[[#This Row],[Employee ID]], OFFSET($F$10, 0, 0, ROW()-9, 1), SERVICE[[#This Row],[Resources Role]])</f>
        <v>0</v>
      </c>
      <c r="Z4967" s="388">
        <f ca="1">COUNTIFS(OFFSET($F$10, 0, 0, ROW()-9, 1), SERVICE[[#This Row],[Resources Role]], OFFSET($H$10, 0, 0, ROW()-9, 1), SERVICE[[#This Row],[Booking]])</f>
        <v>0</v>
      </c>
    </row>
    <row r="4968" spans="1:26" x14ac:dyDescent="0.25">
      <c r="A4968" s="6" t="str">
        <f ca="1">no.</f>
        <v/>
      </c>
      <c r="E4968" s="4" t="str">
        <f ca="1">position</f>
        <v/>
      </c>
      <c r="J4968" s="318"/>
      <c r="M4968" s="4"/>
      <c r="O4968" s="6"/>
      <c r="Q4968" s="20"/>
      <c r="R4968" s="5" t="str">
        <f ca="1">score</f>
        <v/>
      </c>
      <c r="S4968" s="7" t="str">
        <f ca="1">rescore_svc</f>
        <v/>
      </c>
      <c r="U4968" s="11" t="str">
        <f ca="1">price</f>
        <v/>
      </c>
      <c r="V4968" s="4"/>
      <c r="Y4968" s="388">
        <f ca="1">COUNTIFS(OFFSET($B$10, 0, 0, ROW()-9, 1), SERVICE[[#This Row],[Employee ID]], OFFSET($F$10, 0, 0, ROW()-9, 1), SERVICE[[#This Row],[Resources Role]])</f>
        <v>0</v>
      </c>
      <c r="Z4968" s="388">
        <f ca="1">COUNTIFS(OFFSET($F$10, 0, 0, ROW()-9, 1), SERVICE[[#This Row],[Resources Role]], OFFSET($H$10, 0, 0, ROW()-9, 1), SERVICE[[#This Row],[Booking]])</f>
        <v>0</v>
      </c>
    </row>
    <row r="4969" spans="1:26" x14ac:dyDescent="0.25">
      <c r="A4969" s="6" t="str">
        <f ca="1">no.</f>
        <v/>
      </c>
      <c r="E4969" s="4" t="str">
        <f ca="1">position</f>
        <v/>
      </c>
      <c r="J4969" s="318"/>
      <c r="M4969" s="4"/>
      <c r="O4969" s="6"/>
      <c r="Q4969" s="20"/>
      <c r="R4969" s="5" t="str">
        <f ca="1">score</f>
        <v/>
      </c>
      <c r="S4969" s="7" t="str">
        <f ca="1">rescore_svc</f>
        <v/>
      </c>
      <c r="U4969" s="11" t="str">
        <f ca="1">price</f>
        <v/>
      </c>
      <c r="V4969" s="4"/>
      <c r="Y4969" s="388">
        <f ca="1">COUNTIFS(OFFSET($B$10, 0, 0, ROW()-9, 1), SERVICE[[#This Row],[Employee ID]], OFFSET($F$10, 0, 0, ROW()-9, 1), SERVICE[[#This Row],[Resources Role]])</f>
        <v>0</v>
      </c>
      <c r="Z4969" s="388">
        <f ca="1">COUNTIFS(OFFSET($F$10, 0, 0, ROW()-9, 1), SERVICE[[#This Row],[Resources Role]], OFFSET($H$10, 0, 0, ROW()-9, 1), SERVICE[[#This Row],[Booking]])</f>
        <v>0</v>
      </c>
    </row>
    <row r="4970" spans="1:26" x14ac:dyDescent="0.25">
      <c r="A4970" s="6" t="str">
        <f ca="1">no.</f>
        <v/>
      </c>
      <c r="E4970" s="4" t="str">
        <f ca="1">position</f>
        <v/>
      </c>
      <c r="J4970" s="318"/>
      <c r="M4970" s="4"/>
      <c r="O4970" s="6"/>
      <c r="Q4970" s="20"/>
      <c r="R4970" s="5" t="str">
        <f ca="1">score</f>
        <v/>
      </c>
      <c r="S4970" s="7" t="str">
        <f ca="1">rescore_svc</f>
        <v/>
      </c>
      <c r="U4970" s="11" t="str">
        <f ca="1">price</f>
        <v/>
      </c>
      <c r="V4970" s="4"/>
      <c r="Y4970" s="388">
        <f ca="1">COUNTIFS(OFFSET($B$10, 0, 0, ROW()-9, 1), SERVICE[[#This Row],[Employee ID]], OFFSET($F$10, 0, 0, ROW()-9, 1), SERVICE[[#This Row],[Resources Role]])</f>
        <v>0</v>
      </c>
      <c r="Z4970" s="388">
        <f ca="1">COUNTIFS(OFFSET($F$10, 0, 0, ROW()-9, 1), SERVICE[[#This Row],[Resources Role]], OFFSET($H$10, 0, 0, ROW()-9, 1), SERVICE[[#This Row],[Booking]])</f>
        <v>0</v>
      </c>
    </row>
    <row r="4971" spans="1:26" x14ac:dyDescent="0.25">
      <c r="A4971" s="6" t="str">
        <f ca="1">no.</f>
        <v/>
      </c>
      <c r="E4971" s="4" t="str">
        <f ca="1">position</f>
        <v/>
      </c>
      <c r="J4971" s="318"/>
      <c r="M4971" s="4"/>
      <c r="O4971" s="6"/>
      <c r="Q4971" s="20"/>
      <c r="R4971" s="5" t="str">
        <f ca="1">score</f>
        <v/>
      </c>
      <c r="S4971" s="7" t="str">
        <f ca="1">rescore_svc</f>
        <v/>
      </c>
      <c r="U4971" s="11" t="str">
        <f ca="1">price</f>
        <v/>
      </c>
      <c r="V4971" s="4"/>
      <c r="Y4971" s="388">
        <f ca="1">COUNTIFS(OFFSET($B$10, 0, 0, ROW()-9, 1), SERVICE[[#This Row],[Employee ID]], OFFSET($F$10, 0, 0, ROW()-9, 1), SERVICE[[#This Row],[Resources Role]])</f>
        <v>0</v>
      </c>
      <c r="Z4971" s="388">
        <f ca="1">COUNTIFS(OFFSET($F$10, 0, 0, ROW()-9, 1), SERVICE[[#This Row],[Resources Role]], OFFSET($H$10, 0, 0, ROW()-9, 1), SERVICE[[#This Row],[Booking]])</f>
        <v>0</v>
      </c>
    </row>
    <row r="4972" spans="1:26" x14ac:dyDescent="0.25">
      <c r="A4972" s="6" t="str">
        <f ca="1">no.</f>
        <v/>
      </c>
      <c r="E4972" s="4" t="str">
        <f ca="1">position</f>
        <v/>
      </c>
      <c r="J4972" s="318"/>
      <c r="M4972" s="4"/>
      <c r="O4972" s="6"/>
      <c r="Q4972" s="20"/>
      <c r="R4972" s="5" t="str">
        <f ca="1">score</f>
        <v/>
      </c>
      <c r="S4972" s="7" t="str">
        <f ca="1">rescore_svc</f>
        <v/>
      </c>
      <c r="U4972" s="11" t="str">
        <f ca="1">price</f>
        <v/>
      </c>
      <c r="V4972" s="4"/>
      <c r="Y4972" s="388">
        <f ca="1">COUNTIFS(OFFSET($B$10, 0, 0, ROW()-9, 1), SERVICE[[#This Row],[Employee ID]], OFFSET($F$10, 0, 0, ROW()-9, 1), SERVICE[[#This Row],[Resources Role]])</f>
        <v>0</v>
      </c>
      <c r="Z4972" s="388">
        <f ca="1">COUNTIFS(OFFSET($F$10, 0, 0, ROW()-9, 1), SERVICE[[#This Row],[Resources Role]], OFFSET($H$10, 0, 0, ROW()-9, 1), SERVICE[[#This Row],[Booking]])</f>
        <v>0</v>
      </c>
    </row>
    <row r="4973" spans="1:26" x14ac:dyDescent="0.25">
      <c r="A4973" s="6" t="str">
        <f ca="1">no.</f>
        <v/>
      </c>
      <c r="E4973" s="4" t="str">
        <f ca="1">position</f>
        <v/>
      </c>
      <c r="J4973" s="318"/>
      <c r="M4973" s="4"/>
      <c r="O4973" s="6"/>
      <c r="Q4973" s="20"/>
      <c r="R4973" s="5" t="str">
        <f ca="1">score</f>
        <v/>
      </c>
      <c r="S4973" s="7" t="str">
        <f ca="1">rescore_svc</f>
        <v/>
      </c>
      <c r="U4973" s="11" t="str">
        <f ca="1">price</f>
        <v/>
      </c>
      <c r="V4973" s="4"/>
      <c r="Y4973" s="388">
        <f ca="1">COUNTIFS(OFFSET($B$10, 0, 0, ROW()-9, 1), SERVICE[[#This Row],[Employee ID]], OFFSET($F$10, 0, 0, ROW()-9, 1), SERVICE[[#This Row],[Resources Role]])</f>
        <v>0</v>
      </c>
      <c r="Z4973" s="388">
        <f ca="1">COUNTIFS(OFFSET($F$10, 0, 0, ROW()-9, 1), SERVICE[[#This Row],[Resources Role]], OFFSET($H$10, 0, 0, ROW()-9, 1), SERVICE[[#This Row],[Booking]])</f>
        <v>0</v>
      </c>
    </row>
    <row r="4974" spans="1:26" x14ac:dyDescent="0.25">
      <c r="A4974" s="6" t="str">
        <f ca="1">no.</f>
        <v/>
      </c>
      <c r="E4974" s="4" t="str">
        <f ca="1">position</f>
        <v/>
      </c>
      <c r="J4974" s="318"/>
      <c r="M4974" s="4"/>
      <c r="O4974" s="6"/>
      <c r="Q4974" s="20"/>
      <c r="R4974" s="5" t="str">
        <f ca="1">score</f>
        <v/>
      </c>
      <c r="S4974" s="7" t="str">
        <f ca="1">rescore_svc</f>
        <v/>
      </c>
      <c r="U4974" s="11" t="str">
        <f ca="1">price</f>
        <v/>
      </c>
      <c r="V4974" s="4"/>
      <c r="Y4974" s="388">
        <f ca="1">COUNTIFS(OFFSET($B$10, 0, 0, ROW()-9, 1), SERVICE[[#This Row],[Employee ID]], OFFSET($F$10, 0, 0, ROW()-9, 1), SERVICE[[#This Row],[Resources Role]])</f>
        <v>0</v>
      </c>
      <c r="Z4974" s="388">
        <f ca="1">COUNTIFS(OFFSET($F$10, 0, 0, ROW()-9, 1), SERVICE[[#This Row],[Resources Role]], OFFSET($H$10, 0, 0, ROW()-9, 1), SERVICE[[#This Row],[Booking]])</f>
        <v>0</v>
      </c>
    </row>
    <row r="4975" spans="1:26" x14ac:dyDescent="0.25">
      <c r="A4975" s="6" t="str">
        <f ca="1">no.</f>
        <v/>
      </c>
      <c r="E4975" s="4" t="str">
        <f ca="1">position</f>
        <v/>
      </c>
      <c r="J4975" s="318"/>
      <c r="M4975" s="4"/>
      <c r="O4975" s="6"/>
      <c r="Q4975" s="20"/>
      <c r="R4975" s="5" t="str">
        <f ca="1">score</f>
        <v/>
      </c>
      <c r="S4975" s="7" t="str">
        <f ca="1">rescore_svc</f>
        <v/>
      </c>
      <c r="U4975" s="11" t="str">
        <f ca="1">price</f>
        <v/>
      </c>
      <c r="V4975" s="4"/>
      <c r="Y4975" s="388">
        <f ca="1">COUNTIFS(OFFSET($B$10, 0, 0, ROW()-9, 1), SERVICE[[#This Row],[Employee ID]], OFFSET($F$10, 0, 0, ROW()-9, 1), SERVICE[[#This Row],[Resources Role]])</f>
        <v>0</v>
      </c>
      <c r="Z4975" s="388">
        <f ca="1">COUNTIFS(OFFSET($F$10, 0, 0, ROW()-9, 1), SERVICE[[#This Row],[Resources Role]], OFFSET($H$10, 0, 0, ROW()-9, 1), SERVICE[[#This Row],[Booking]])</f>
        <v>0</v>
      </c>
    </row>
    <row r="4976" spans="1:26" x14ac:dyDescent="0.25">
      <c r="A4976" s="6" t="str">
        <f ca="1">no.</f>
        <v/>
      </c>
      <c r="E4976" s="4" t="str">
        <f ca="1">position</f>
        <v/>
      </c>
      <c r="J4976" s="318"/>
      <c r="M4976" s="4"/>
      <c r="O4976" s="6"/>
      <c r="Q4976" s="20"/>
      <c r="R4976" s="5" t="str">
        <f ca="1">score</f>
        <v/>
      </c>
      <c r="S4976" s="7" t="str">
        <f ca="1">rescore_svc</f>
        <v/>
      </c>
      <c r="U4976" s="11" t="str">
        <f ca="1">price</f>
        <v/>
      </c>
      <c r="V4976" s="4"/>
      <c r="Y4976" s="388">
        <f ca="1">COUNTIFS(OFFSET($B$10, 0, 0, ROW()-9, 1), SERVICE[[#This Row],[Employee ID]], OFFSET($F$10, 0, 0, ROW()-9, 1), SERVICE[[#This Row],[Resources Role]])</f>
        <v>0</v>
      </c>
      <c r="Z4976" s="388">
        <f ca="1">COUNTIFS(OFFSET($F$10, 0, 0, ROW()-9, 1), SERVICE[[#This Row],[Resources Role]], OFFSET($H$10, 0, 0, ROW()-9, 1), SERVICE[[#This Row],[Booking]])</f>
        <v>0</v>
      </c>
    </row>
    <row r="4977" spans="1:26" x14ac:dyDescent="0.25">
      <c r="A4977" s="6" t="str">
        <f ca="1">no.</f>
        <v/>
      </c>
      <c r="E4977" s="4" t="str">
        <f ca="1">position</f>
        <v/>
      </c>
      <c r="J4977" s="318"/>
      <c r="M4977" s="4"/>
      <c r="O4977" s="6"/>
      <c r="Q4977" s="20"/>
      <c r="R4977" s="5" t="str">
        <f ca="1">score</f>
        <v/>
      </c>
      <c r="S4977" s="7" t="str">
        <f ca="1">rescore_svc</f>
        <v/>
      </c>
      <c r="U4977" s="11" t="str">
        <f ca="1">price</f>
        <v/>
      </c>
      <c r="V4977" s="4"/>
      <c r="Y4977" s="388">
        <f ca="1">COUNTIFS(OFFSET($B$10, 0, 0, ROW()-9, 1), SERVICE[[#This Row],[Employee ID]], OFFSET($F$10, 0, 0, ROW()-9, 1), SERVICE[[#This Row],[Resources Role]])</f>
        <v>0</v>
      </c>
      <c r="Z4977" s="388">
        <f ca="1">COUNTIFS(OFFSET($F$10, 0, 0, ROW()-9, 1), SERVICE[[#This Row],[Resources Role]], OFFSET($H$10, 0, 0, ROW()-9, 1), SERVICE[[#This Row],[Booking]])</f>
        <v>0</v>
      </c>
    </row>
    <row r="4978" spans="1:26" x14ac:dyDescent="0.25">
      <c r="A4978" s="6" t="str">
        <f ca="1">no.</f>
        <v/>
      </c>
      <c r="E4978" s="4" t="str">
        <f ca="1">position</f>
        <v/>
      </c>
      <c r="J4978" s="318"/>
      <c r="M4978" s="4"/>
      <c r="O4978" s="6"/>
      <c r="Q4978" s="20"/>
      <c r="R4978" s="5" t="str">
        <f ca="1">score</f>
        <v/>
      </c>
      <c r="S4978" s="7" t="str">
        <f ca="1">rescore_svc</f>
        <v/>
      </c>
      <c r="U4978" s="11" t="str">
        <f ca="1">price</f>
        <v/>
      </c>
      <c r="V4978" s="4"/>
      <c r="Y4978" s="388">
        <f ca="1">COUNTIFS(OFFSET($B$10, 0, 0, ROW()-9, 1), SERVICE[[#This Row],[Employee ID]], OFFSET($F$10, 0, 0, ROW()-9, 1), SERVICE[[#This Row],[Resources Role]])</f>
        <v>0</v>
      </c>
      <c r="Z4978" s="388">
        <f ca="1">COUNTIFS(OFFSET($F$10, 0, 0, ROW()-9, 1), SERVICE[[#This Row],[Resources Role]], OFFSET($H$10, 0, 0, ROW()-9, 1), SERVICE[[#This Row],[Booking]])</f>
        <v>0</v>
      </c>
    </row>
    <row r="4979" spans="1:26" x14ac:dyDescent="0.25">
      <c r="A4979" s="6" t="str">
        <f ca="1">no.</f>
        <v/>
      </c>
      <c r="E4979" s="4" t="str">
        <f ca="1">position</f>
        <v/>
      </c>
      <c r="J4979" s="318"/>
      <c r="M4979" s="4"/>
      <c r="O4979" s="6"/>
      <c r="Q4979" s="20"/>
      <c r="R4979" s="5" t="str">
        <f ca="1">score</f>
        <v/>
      </c>
      <c r="S4979" s="7" t="str">
        <f ca="1">rescore_svc</f>
        <v/>
      </c>
      <c r="U4979" s="11" t="str">
        <f ca="1">price</f>
        <v/>
      </c>
      <c r="V4979" s="4"/>
      <c r="Y4979" s="388">
        <f ca="1">COUNTIFS(OFFSET($B$10, 0, 0, ROW()-9, 1), SERVICE[[#This Row],[Employee ID]], OFFSET($F$10, 0, 0, ROW()-9, 1), SERVICE[[#This Row],[Resources Role]])</f>
        <v>0</v>
      </c>
      <c r="Z4979" s="388">
        <f ca="1">COUNTIFS(OFFSET($F$10, 0, 0, ROW()-9, 1), SERVICE[[#This Row],[Resources Role]], OFFSET($H$10, 0, 0, ROW()-9, 1), SERVICE[[#This Row],[Booking]])</f>
        <v>0</v>
      </c>
    </row>
    <row r="4980" spans="1:26" x14ac:dyDescent="0.25">
      <c r="A4980" s="6" t="str">
        <f ca="1">no.</f>
        <v/>
      </c>
      <c r="E4980" s="4" t="str">
        <f ca="1">position</f>
        <v/>
      </c>
      <c r="J4980" s="318"/>
      <c r="M4980" s="4"/>
      <c r="O4980" s="6"/>
      <c r="Q4980" s="20"/>
      <c r="R4980" s="5" t="str">
        <f ca="1">score</f>
        <v/>
      </c>
      <c r="S4980" s="7" t="str">
        <f ca="1">rescore_svc</f>
        <v/>
      </c>
      <c r="U4980" s="11" t="str">
        <f ca="1">price</f>
        <v/>
      </c>
      <c r="V4980" s="4"/>
      <c r="Y4980" s="388">
        <f ca="1">COUNTIFS(OFFSET($B$10, 0, 0, ROW()-9, 1), SERVICE[[#This Row],[Employee ID]], OFFSET($F$10, 0, 0, ROW()-9, 1), SERVICE[[#This Row],[Resources Role]])</f>
        <v>0</v>
      </c>
      <c r="Z4980" s="388">
        <f ca="1">COUNTIFS(OFFSET($F$10, 0, 0, ROW()-9, 1), SERVICE[[#This Row],[Resources Role]], OFFSET($H$10, 0, 0, ROW()-9, 1), SERVICE[[#This Row],[Booking]])</f>
        <v>0</v>
      </c>
    </row>
    <row r="4981" spans="1:26" x14ac:dyDescent="0.25">
      <c r="A4981" s="6" t="str">
        <f ca="1">no.</f>
        <v/>
      </c>
      <c r="E4981" s="4" t="str">
        <f ca="1">position</f>
        <v/>
      </c>
      <c r="J4981" s="318"/>
      <c r="M4981" s="4"/>
      <c r="O4981" s="6"/>
      <c r="Q4981" s="20"/>
      <c r="R4981" s="5" t="str">
        <f ca="1">score</f>
        <v/>
      </c>
      <c r="S4981" s="7" t="str">
        <f ca="1">rescore_svc</f>
        <v/>
      </c>
      <c r="U4981" s="11" t="str">
        <f ca="1">price</f>
        <v/>
      </c>
      <c r="V4981" s="4"/>
      <c r="Y4981" s="388">
        <f ca="1">COUNTIFS(OFFSET($B$10, 0, 0, ROW()-9, 1), SERVICE[[#This Row],[Employee ID]], OFFSET($F$10, 0, 0, ROW()-9, 1), SERVICE[[#This Row],[Resources Role]])</f>
        <v>0</v>
      </c>
      <c r="Z4981" s="388">
        <f ca="1">COUNTIFS(OFFSET($F$10, 0, 0, ROW()-9, 1), SERVICE[[#This Row],[Resources Role]], OFFSET($H$10, 0, 0, ROW()-9, 1), SERVICE[[#This Row],[Booking]])</f>
        <v>0</v>
      </c>
    </row>
    <row r="4982" spans="1:26" x14ac:dyDescent="0.25">
      <c r="A4982" s="6" t="str">
        <f ca="1">no.</f>
        <v/>
      </c>
      <c r="E4982" s="4" t="str">
        <f ca="1">position</f>
        <v/>
      </c>
      <c r="J4982" s="318"/>
      <c r="M4982" s="4"/>
      <c r="O4982" s="6"/>
      <c r="Q4982" s="20"/>
      <c r="R4982" s="5" t="str">
        <f ca="1">score</f>
        <v/>
      </c>
      <c r="S4982" s="7" t="str">
        <f ca="1">rescore_svc</f>
        <v/>
      </c>
      <c r="U4982" s="11" t="str">
        <f ca="1">price</f>
        <v/>
      </c>
      <c r="V4982" s="4"/>
      <c r="Y4982" s="388">
        <f ca="1">COUNTIFS(OFFSET($B$10, 0, 0, ROW()-9, 1), SERVICE[[#This Row],[Employee ID]], OFFSET($F$10, 0, 0, ROW()-9, 1), SERVICE[[#This Row],[Resources Role]])</f>
        <v>0</v>
      </c>
      <c r="Z4982" s="388">
        <f ca="1">COUNTIFS(OFFSET($F$10, 0, 0, ROW()-9, 1), SERVICE[[#This Row],[Resources Role]], OFFSET($H$10, 0, 0, ROW()-9, 1), SERVICE[[#This Row],[Booking]])</f>
        <v>0</v>
      </c>
    </row>
    <row r="4983" spans="1:26" x14ac:dyDescent="0.25">
      <c r="A4983" s="6" t="str">
        <f ca="1">no.</f>
        <v/>
      </c>
      <c r="E4983" s="4" t="str">
        <f ca="1">position</f>
        <v/>
      </c>
      <c r="J4983" s="318"/>
      <c r="M4983" s="4"/>
      <c r="O4983" s="6"/>
      <c r="Q4983" s="20"/>
      <c r="R4983" s="5" t="str">
        <f ca="1">score</f>
        <v/>
      </c>
      <c r="S4983" s="7" t="str">
        <f ca="1">rescore_svc</f>
        <v/>
      </c>
      <c r="U4983" s="11" t="str">
        <f ca="1">price</f>
        <v/>
      </c>
      <c r="V4983" s="4"/>
      <c r="Y4983" s="388">
        <f ca="1">COUNTIFS(OFFSET($B$10, 0, 0, ROW()-9, 1), SERVICE[[#This Row],[Employee ID]], OFFSET($F$10, 0, 0, ROW()-9, 1), SERVICE[[#This Row],[Resources Role]])</f>
        <v>0</v>
      </c>
      <c r="Z4983" s="388">
        <f ca="1">COUNTIFS(OFFSET($F$10, 0, 0, ROW()-9, 1), SERVICE[[#This Row],[Resources Role]], OFFSET($H$10, 0, 0, ROW()-9, 1), SERVICE[[#This Row],[Booking]])</f>
        <v>0</v>
      </c>
    </row>
    <row r="4984" spans="1:26" x14ac:dyDescent="0.25">
      <c r="A4984" s="6" t="str">
        <f ca="1">no.</f>
        <v/>
      </c>
      <c r="E4984" s="4" t="str">
        <f ca="1">position</f>
        <v/>
      </c>
      <c r="J4984" s="318"/>
      <c r="M4984" s="4"/>
      <c r="O4984" s="6"/>
      <c r="Q4984" s="20"/>
      <c r="R4984" s="5" t="str">
        <f ca="1">score</f>
        <v/>
      </c>
      <c r="S4984" s="7" t="str">
        <f ca="1">rescore_svc</f>
        <v/>
      </c>
      <c r="U4984" s="11" t="str">
        <f ca="1">price</f>
        <v/>
      </c>
      <c r="V4984" s="4"/>
      <c r="Y4984" s="388">
        <f ca="1">COUNTIFS(OFFSET($B$10, 0, 0, ROW()-9, 1), SERVICE[[#This Row],[Employee ID]], OFFSET($F$10, 0, 0, ROW()-9, 1), SERVICE[[#This Row],[Resources Role]])</f>
        <v>0</v>
      </c>
      <c r="Z4984" s="388">
        <f ca="1">COUNTIFS(OFFSET($F$10, 0, 0, ROW()-9, 1), SERVICE[[#This Row],[Resources Role]], OFFSET($H$10, 0, 0, ROW()-9, 1), SERVICE[[#This Row],[Booking]])</f>
        <v>0</v>
      </c>
    </row>
    <row r="4985" spans="1:26" x14ac:dyDescent="0.25">
      <c r="A4985" s="6" t="str">
        <f ca="1">no.</f>
        <v/>
      </c>
      <c r="E4985" s="4" t="str">
        <f ca="1">position</f>
        <v/>
      </c>
      <c r="J4985" s="318"/>
      <c r="M4985" s="4"/>
      <c r="O4985" s="6"/>
      <c r="Q4985" s="20"/>
      <c r="R4985" s="5" t="str">
        <f ca="1">score</f>
        <v/>
      </c>
      <c r="S4985" s="7" t="str">
        <f ca="1">rescore_svc</f>
        <v/>
      </c>
      <c r="U4985" s="11" t="str">
        <f ca="1">price</f>
        <v/>
      </c>
      <c r="V4985" s="4"/>
      <c r="Y4985" s="388">
        <f ca="1">COUNTIFS(OFFSET($B$10, 0, 0, ROW()-9, 1), SERVICE[[#This Row],[Employee ID]], OFFSET($F$10, 0, 0, ROW()-9, 1), SERVICE[[#This Row],[Resources Role]])</f>
        <v>0</v>
      </c>
      <c r="Z4985" s="388">
        <f ca="1">COUNTIFS(OFFSET($F$10, 0, 0, ROW()-9, 1), SERVICE[[#This Row],[Resources Role]], OFFSET($H$10, 0, 0, ROW()-9, 1), SERVICE[[#This Row],[Booking]])</f>
        <v>0</v>
      </c>
    </row>
    <row r="4986" spans="1:26" x14ac:dyDescent="0.25">
      <c r="A4986" s="6" t="str">
        <f ca="1">no.</f>
        <v/>
      </c>
      <c r="E4986" s="4" t="str">
        <f ca="1">position</f>
        <v/>
      </c>
      <c r="J4986" s="318"/>
      <c r="M4986" s="4"/>
      <c r="O4986" s="6"/>
      <c r="Q4986" s="20"/>
      <c r="R4986" s="5" t="str">
        <f ca="1">score</f>
        <v/>
      </c>
      <c r="S4986" s="7" t="str">
        <f ca="1">rescore_svc</f>
        <v/>
      </c>
      <c r="U4986" s="11" t="str">
        <f ca="1">price</f>
        <v/>
      </c>
      <c r="V4986" s="4"/>
      <c r="Y4986" s="388">
        <f ca="1">COUNTIFS(OFFSET($B$10, 0, 0, ROW()-9, 1), SERVICE[[#This Row],[Employee ID]], OFFSET($F$10, 0, 0, ROW()-9, 1), SERVICE[[#This Row],[Resources Role]])</f>
        <v>0</v>
      </c>
      <c r="Z4986" s="388">
        <f ca="1">COUNTIFS(OFFSET($F$10, 0, 0, ROW()-9, 1), SERVICE[[#This Row],[Resources Role]], OFFSET($H$10, 0, 0, ROW()-9, 1), SERVICE[[#This Row],[Booking]])</f>
        <v>0</v>
      </c>
    </row>
    <row r="4987" spans="1:26" x14ac:dyDescent="0.25">
      <c r="A4987" s="6" t="str">
        <f ca="1">no.</f>
        <v/>
      </c>
      <c r="E4987" s="4" t="str">
        <f ca="1">position</f>
        <v/>
      </c>
      <c r="J4987" s="318"/>
      <c r="M4987" s="4"/>
      <c r="O4987" s="6"/>
      <c r="Q4987" s="20"/>
      <c r="R4987" s="5" t="str">
        <f ca="1">score</f>
        <v/>
      </c>
      <c r="S4987" s="7" t="str">
        <f ca="1">rescore_svc</f>
        <v/>
      </c>
      <c r="U4987" s="11" t="str">
        <f ca="1">price</f>
        <v/>
      </c>
      <c r="V4987" s="4"/>
      <c r="Y4987" s="388">
        <f ca="1">COUNTIFS(OFFSET($B$10, 0, 0, ROW()-9, 1), SERVICE[[#This Row],[Employee ID]], OFFSET($F$10, 0, 0, ROW()-9, 1), SERVICE[[#This Row],[Resources Role]])</f>
        <v>0</v>
      </c>
      <c r="Z4987" s="388">
        <f ca="1">COUNTIFS(OFFSET($F$10, 0, 0, ROW()-9, 1), SERVICE[[#This Row],[Resources Role]], OFFSET($H$10, 0, 0, ROW()-9, 1), SERVICE[[#This Row],[Booking]])</f>
        <v>0</v>
      </c>
    </row>
    <row r="4988" spans="1:26" x14ac:dyDescent="0.25">
      <c r="A4988" s="6" t="str">
        <f ca="1">no.</f>
        <v/>
      </c>
      <c r="E4988" s="4" t="str">
        <f ca="1">position</f>
        <v/>
      </c>
      <c r="J4988" s="318"/>
      <c r="M4988" s="4"/>
      <c r="O4988" s="6"/>
      <c r="Q4988" s="20"/>
      <c r="R4988" s="5" t="str">
        <f ca="1">score</f>
        <v/>
      </c>
      <c r="S4988" s="7" t="str">
        <f ca="1">rescore_svc</f>
        <v/>
      </c>
      <c r="U4988" s="11" t="str">
        <f ca="1">price</f>
        <v/>
      </c>
      <c r="V4988" s="4"/>
      <c r="Y4988" s="388">
        <f ca="1">COUNTIFS(OFFSET($B$10, 0, 0, ROW()-9, 1), SERVICE[[#This Row],[Employee ID]], OFFSET($F$10, 0, 0, ROW()-9, 1), SERVICE[[#This Row],[Resources Role]])</f>
        <v>0</v>
      </c>
      <c r="Z4988" s="388">
        <f ca="1">COUNTIFS(OFFSET($F$10, 0, 0, ROW()-9, 1), SERVICE[[#This Row],[Resources Role]], OFFSET($H$10, 0, 0, ROW()-9, 1), SERVICE[[#This Row],[Booking]])</f>
        <v>0</v>
      </c>
    </row>
    <row r="4989" spans="1:26" x14ac:dyDescent="0.25">
      <c r="A4989" s="6" t="str">
        <f ca="1">no.</f>
        <v/>
      </c>
      <c r="E4989" s="4" t="str">
        <f ca="1">position</f>
        <v/>
      </c>
      <c r="J4989" s="318"/>
      <c r="M4989" s="4"/>
      <c r="O4989" s="6"/>
      <c r="Q4989" s="20"/>
      <c r="R4989" s="5" t="str">
        <f ca="1">score</f>
        <v/>
      </c>
      <c r="S4989" s="7" t="str">
        <f ca="1">rescore_svc</f>
        <v/>
      </c>
      <c r="U4989" s="11" t="str">
        <f ca="1">price</f>
        <v/>
      </c>
      <c r="V4989" s="4"/>
      <c r="Y4989" s="388">
        <f ca="1">COUNTIFS(OFFSET($B$10, 0, 0, ROW()-9, 1), SERVICE[[#This Row],[Employee ID]], OFFSET($F$10, 0, 0, ROW()-9, 1), SERVICE[[#This Row],[Resources Role]])</f>
        <v>0</v>
      </c>
      <c r="Z4989" s="388">
        <f ca="1">COUNTIFS(OFFSET($F$10, 0, 0, ROW()-9, 1), SERVICE[[#This Row],[Resources Role]], OFFSET($H$10, 0, 0, ROW()-9, 1), SERVICE[[#This Row],[Booking]])</f>
        <v>0</v>
      </c>
    </row>
    <row r="4990" spans="1:26" x14ac:dyDescent="0.25">
      <c r="A4990" s="6" t="str">
        <f ca="1">no.</f>
        <v/>
      </c>
      <c r="E4990" s="4" t="str">
        <f ca="1">position</f>
        <v/>
      </c>
      <c r="J4990" s="318"/>
      <c r="M4990" s="4"/>
      <c r="O4990" s="6"/>
      <c r="Q4990" s="20"/>
      <c r="R4990" s="5" t="str">
        <f ca="1">score</f>
        <v/>
      </c>
      <c r="S4990" s="7" t="str">
        <f ca="1">rescore_svc</f>
        <v/>
      </c>
      <c r="U4990" s="11" t="str">
        <f ca="1">price</f>
        <v/>
      </c>
      <c r="V4990" s="4"/>
      <c r="Y4990" s="388">
        <f ca="1">COUNTIFS(OFFSET($B$10, 0, 0, ROW()-9, 1), SERVICE[[#This Row],[Employee ID]], OFFSET($F$10, 0, 0, ROW()-9, 1), SERVICE[[#This Row],[Resources Role]])</f>
        <v>0</v>
      </c>
      <c r="Z4990" s="388">
        <f ca="1">COUNTIFS(OFFSET($F$10, 0, 0, ROW()-9, 1), SERVICE[[#This Row],[Resources Role]], OFFSET($H$10, 0, 0, ROW()-9, 1), SERVICE[[#This Row],[Booking]])</f>
        <v>0</v>
      </c>
    </row>
    <row r="4991" spans="1:26" x14ac:dyDescent="0.25">
      <c r="A4991" s="6" t="str">
        <f ca="1">no.</f>
        <v/>
      </c>
      <c r="E4991" s="4" t="str">
        <f ca="1">position</f>
        <v/>
      </c>
      <c r="J4991" s="318"/>
      <c r="M4991" s="4"/>
      <c r="O4991" s="6"/>
      <c r="Q4991" s="20"/>
      <c r="R4991" s="5" t="str">
        <f ca="1">score</f>
        <v/>
      </c>
      <c r="S4991" s="7" t="str">
        <f ca="1">rescore_svc</f>
        <v/>
      </c>
      <c r="U4991" s="11" t="str">
        <f ca="1">price</f>
        <v/>
      </c>
      <c r="V4991" s="4"/>
      <c r="Y4991" s="388">
        <f ca="1">COUNTIFS(OFFSET($B$10, 0, 0, ROW()-9, 1), SERVICE[[#This Row],[Employee ID]], OFFSET($F$10, 0, 0, ROW()-9, 1), SERVICE[[#This Row],[Resources Role]])</f>
        <v>0</v>
      </c>
      <c r="Z4991" s="388">
        <f ca="1">COUNTIFS(OFFSET($F$10, 0, 0, ROW()-9, 1), SERVICE[[#This Row],[Resources Role]], OFFSET($H$10, 0, 0, ROW()-9, 1), SERVICE[[#This Row],[Booking]])</f>
        <v>0</v>
      </c>
    </row>
    <row r="4992" spans="1:26" x14ac:dyDescent="0.25">
      <c r="A4992" s="6" t="str">
        <f ca="1">no.</f>
        <v/>
      </c>
      <c r="E4992" s="4" t="str">
        <f ca="1">position</f>
        <v/>
      </c>
      <c r="J4992" s="318"/>
      <c r="M4992" s="4"/>
      <c r="O4992" s="6"/>
      <c r="Q4992" s="20"/>
      <c r="R4992" s="5" t="str">
        <f ca="1">score</f>
        <v/>
      </c>
      <c r="S4992" s="7" t="str">
        <f ca="1">rescore_svc</f>
        <v/>
      </c>
      <c r="U4992" s="11" t="str">
        <f ca="1">price</f>
        <v/>
      </c>
      <c r="V4992" s="4"/>
      <c r="Y4992" s="388">
        <f ca="1">COUNTIFS(OFFSET($B$10, 0, 0, ROW()-9, 1), SERVICE[[#This Row],[Employee ID]], OFFSET($F$10, 0, 0, ROW()-9, 1), SERVICE[[#This Row],[Resources Role]])</f>
        <v>0</v>
      </c>
      <c r="Z4992" s="388">
        <f ca="1">COUNTIFS(OFFSET($F$10, 0, 0, ROW()-9, 1), SERVICE[[#This Row],[Resources Role]], OFFSET($H$10, 0, 0, ROW()-9, 1), SERVICE[[#This Row],[Booking]])</f>
        <v>0</v>
      </c>
    </row>
    <row r="4993" spans="1:26" x14ac:dyDescent="0.25">
      <c r="A4993" s="6" t="str">
        <f ca="1">no.</f>
        <v/>
      </c>
      <c r="E4993" s="4" t="str">
        <f ca="1">position</f>
        <v/>
      </c>
      <c r="J4993" s="318"/>
      <c r="M4993" s="4"/>
      <c r="O4993" s="6"/>
      <c r="Q4993" s="20"/>
      <c r="R4993" s="5" t="str">
        <f ca="1">score</f>
        <v/>
      </c>
      <c r="S4993" s="7" t="str">
        <f ca="1">rescore_svc</f>
        <v/>
      </c>
      <c r="U4993" s="11" t="str">
        <f ca="1">price</f>
        <v/>
      </c>
      <c r="V4993" s="4"/>
      <c r="Y4993" s="388">
        <f ca="1">COUNTIFS(OFFSET($B$10, 0, 0, ROW()-9, 1), SERVICE[[#This Row],[Employee ID]], OFFSET($F$10, 0, 0, ROW()-9, 1), SERVICE[[#This Row],[Resources Role]])</f>
        <v>0</v>
      </c>
      <c r="Z4993" s="388">
        <f ca="1">COUNTIFS(OFFSET($F$10, 0, 0, ROW()-9, 1), SERVICE[[#This Row],[Resources Role]], OFFSET($H$10, 0, 0, ROW()-9, 1), SERVICE[[#This Row],[Booking]])</f>
        <v>0</v>
      </c>
    </row>
    <row r="4994" spans="1:26" x14ac:dyDescent="0.25">
      <c r="A4994" s="6" t="str">
        <f ca="1">no.</f>
        <v/>
      </c>
      <c r="E4994" s="4" t="str">
        <f ca="1">position</f>
        <v/>
      </c>
      <c r="J4994" s="318"/>
      <c r="M4994" s="4"/>
      <c r="O4994" s="6"/>
      <c r="Q4994" s="20"/>
      <c r="R4994" s="5" t="str">
        <f ca="1">score</f>
        <v/>
      </c>
      <c r="S4994" s="7" t="str">
        <f ca="1">rescore_svc</f>
        <v/>
      </c>
      <c r="U4994" s="11" t="str">
        <f ca="1">price</f>
        <v/>
      </c>
      <c r="V4994" s="4"/>
      <c r="Y4994" s="388">
        <f ca="1">COUNTIFS(OFFSET($B$10, 0, 0, ROW()-9, 1), SERVICE[[#This Row],[Employee ID]], OFFSET($F$10, 0, 0, ROW()-9, 1), SERVICE[[#This Row],[Resources Role]])</f>
        <v>0</v>
      </c>
      <c r="Z4994" s="388">
        <f ca="1">COUNTIFS(OFFSET($F$10, 0, 0, ROW()-9, 1), SERVICE[[#This Row],[Resources Role]], OFFSET($H$10, 0, 0, ROW()-9, 1), SERVICE[[#This Row],[Booking]])</f>
        <v>0</v>
      </c>
    </row>
    <row r="4995" spans="1:26" x14ac:dyDescent="0.25">
      <c r="A4995" s="6" t="str">
        <f ca="1">no.</f>
        <v/>
      </c>
      <c r="E4995" s="4" t="str">
        <f ca="1">position</f>
        <v/>
      </c>
      <c r="J4995" s="318"/>
      <c r="M4995" s="4"/>
      <c r="O4995" s="6"/>
      <c r="Q4995" s="20"/>
      <c r="R4995" s="5" t="str">
        <f ca="1">score</f>
        <v/>
      </c>
      <c r="S4995" s="7" t="str">
        <f ca="1">rescore_svc</f>
        <v/>
      </c>
      <c r="U4995" s="11" t="str">
        <f ca="1">price</f>
        <v/>
      </c>
      <c r="V4995" s="4"/>
      <c r="Y4995" s="388">
        <f ca="1">COUNTIFS(OFFSET($B$10, 0, 0, ROW()-9, 1), SERVICE[[#This Row],[Employee ID]], OFFSET($F$10, 0, 0, ROW()-9, 1), SERVICE[[#This Row],[Resources Role]])</f>
        <v>0</v>
      </c>
      <c r="Z4995" s="388">
        <f ca="1">COUNTIFS(OFFSET($F$10, 0, 0, ROW()-9, 1), SERVICE[[#This Row],[Resources Role]], OFFSET($H$10, 0, 0, ROW()-9, 1), SERVICE[[#This Row],[Booking]])</f>
        <v>0</v>
      </c>
    </row>
    <row r="4996" spans="1:26" x14ac:dyDescent="0.25">
      <c r="A4996" s="6" t="str">
        <f ca="1">no.</f>
        <v/>
      </c>
      <c r="E4996" s="4" t="str">
        <f ca="1">position</f>
        <v/>
      </c>
      <c r="J4996" s="318"/>
      <c r="M4996" s="4"/>
      <c r="O4996" s="6"/>
      <c r="Q4996" s="20"/>
      <c r="R4996" s="5" t="str">
        <f ca="1">score</f>
        <v/>
      </c>
      <c r="S4996" s="7" t="str">
        <f ca="1">rescore_svc</f>
        <v/>
      </c>
      <c r="U4996" s="11" t="str">
        <f ca="1">price</f>
        <v/>
      </c>
      <c r="V4996" s="4"/>
      <c r="Y4996" s="388">
        <f ca="1">COUNTIFS(OFFSET($B$10, 0, 0, ROW()-9, 1), SERVICE[[#This Row],[Employee ID]], OFFSET($F$10, 0, 0, ROW()-9, 1), SERVICE[[#This Row],[Resources Role]])</f>
        <v>0</v>
      </c>
      <c r="Z4996" s="388">
        <f ca="1">COUNTIFS(OFFSET($F$10, 0, 0, ROW()-9, 1), SERVICE[[#This Row],[Resources Role]], OFFSET($H$10, 0, 0, ROW()-9, 1), SERVICE[[#This Row],[Booking]])</f>
        <v>0</v>
      </c>
    </row>
    <row r="4997" spans="1:26" x14ac:dyDescent="0.25">
      <c r="A4997" s="6" t="str">
        <f ca="1">no.</f>
        <v/>
      </c>
      <c r="E4997" s="4" t="str">
        <f ca="1">position</f>
        <v/>
      </c>
      <c r="J4997" s="318"/>
      <c r="M4997" s="4"/>
      <c r="O4997" s="6"/>
      <c r="Q4997" s="20"/>
      <c r="R4997" s="5" t="str">
        <f ca="1">score</f>
        <v/>
      </c>
      <c r="S4997" s="7" t="str">
        <f ca="1">rescore_svc</f>
        <v/>
      </c>
      <c r="U4997" s="11" t="str">
        <f ca="1">price</f>
        <v/>
      </c>
      <c r="V4997" s="4"/>
      <c r="Y4997" s="388">
        <f ca="1">COUNTIFS(OFFSET($B$10, 0, 0, ROW()-9, 1), SERVICE[[#This Row],[Employee ID]], OFFSET($F$10, 0, 0, ROW()-9, 1), SERVICE[[#This Row],[Resources Role]])</f>
        <v>0</v>
      </c>
      <c r="Z4997" s="388">
        <f ca="1">COUNTIFS(OFFSET($F$10, 0, 0, ROW()-9, 1), SERVICE[[#This Row],[Resources Role]], OFFSET($H$10, 0, 0, ROW()-9, 1), SERVICE[[#This Row],[Booking]])</f>
        <v>0</v>
      </c>
    </row>
    <row r="4998" spans="1:26" x14ac:dyDescent="0.25">
      <c r="A4998" s="6" t="str">
        <f ca="1">no.</f>
        <v/>
      </c>
      <c r="E4998" s="4" t="str">
        <f ca="1">position</f>
        <v/>
      </c>
      <c r="J4998" s="318"/>
      <c r="M4998" s="4"/>
      <c r="O4998" s="6"/>
      <c r="Q4998" s="20"/>
      <c r="R4998" s="5" t="str">
        <f ca="1">score</f>
        <v/>
      </c>
      <c r="S4998" s="7" t="str">
        <f ca="1">rescore_svc</f>
        <v/>
      </c>
      <c r="U4998" s="11" t="str">
        <f ca="1">price</f>
        <v/>
      </c>
      <c r="V4998" s="4"/>
      <c r="Y4998" s="388">
        <f ca="1">COUNTIFS(OFFSET($B$10, 0, 0, ROW()-9, 1), SERVICE[[#This Row],[Employee ID]], OFFSET($F$10, 0, 0, ROW()-9, 1), SERVICE[[#This Row],[Resources Role]])</f>
        <v>0</v>
      </c>
      <c r="Z4998" s="388">
        <f ca="1">COUNTIFS(OFFSET($F$10, 0, 0, ROW()-9, 1), SERVICE[[#This Row],[Resources Role]], OFFSET($H$10, 0, 0, ROW()-9, 1), SERVICE[[#This Row],[Booking]])</f>
        <v>0</v>
      </c>
    </row>
    <row r="4999" spans="1:26" x14ac:dyDescent="0.25">
      <c r="A4999" s="6" t="str">
        <f ca="1">no.</f>
        <v/>
      </c>
      <c r="E4999" s="4" t="str">
        <f ca="1">position</f>
        <v/>
      </c>
      <c r="J4999" s="318"/>
      <c r="M4999" s="4"/>
      <c r="O4999" s="6"/>
      <c r="Q4999" s="20"/>
      <c r="R4999" s="5" t="str">
        <f ca="1">score</f>
        <v/>
      </c>
      <c r="S4999" s="7" t="str">
        <f ca="1">rescore_svc</f>
        <v/>
      </c>
      <c r="U4999" s="11" t="str">
        <f ca="1">price</f>
        <v/>
      </c>
      <c r="V4999" s="4"/>
      <c r="Y4999" s="388">
        <f ca="1">COUNTIFS(OFFSET($B$10, 0, 0, ROW()-9, 1), SERVICE[[#This Row],[Employee ID]], OFFSET($F$10, 0, 0, ROW()-9, 1), SERVICE[[#This Row],[Resources Role]])</f>
        <v>0</v>
      </c>
      <c r="Z4999" s="388">
        <f ca="1">COUNTIFS(OFFSET($F$10, 0, 0, ROW()-9, 1), SERVICE[[#This Row],[Resources Role]], OFFSET($H$10, 0, 0, ROW()-9, 1), SERVICE[[#This Row],[Booking]])</f>
        <v>0</v>
      </c>
    </row>
    <row r="5000" spans="1:26" x14ac:dyDescent="0.25">
      <c r="A5000" s="6" t="str">
        <f ca="1">no.</f>
        <v/>
      </c>
      <c r="E5000" s="4" t="str">
        <f ca="1">position</f>
        <v/>
      </c>
      <c r="J5000" s="318"/>
      <c r="M5000" s="4"/>
      <c r="O5000" s="6"/>
      <c r="Q5000" s="20"/>
      <c r="R5000" s="5" t="str">
        <f ca="1">score</f>
        <v/>
      </c>
      <c r="S5000" s="7" t="str">
        <f ca="1">rescore_svc</f>
        <v/>
      </c>
      <c r="U5000" s="11" t="str">
        <f ca="1">price</f>
        <v/>
      </c>
      <c r="V5000" s="4"/>
      <c r="Y5000" s="388">
        <f ca="1">COUNTIFS(OFFSET($B$10, 0, 0, ROW()-9, 1), SERVICE[[#This Row],[Employee ID]], OFFSET($F$10, 0, 0, ROW()-9, 1), SERVICE[[#This Row],[Resources Role]])</f>
        <v>0</v>
      </c>
      <c r="Z5000" s="388">
        <f ca="1">COUNTIFS(OFFSET($F$10, 0, 0, ROW()-9, 1), SERVICE[[#This Row],[Resources Role]], OFFSET($H$10, 0, 0, ROW()-9, 1), SERVICE[[#This Row],[Booking]])</f>
        <v>0</v>
      </c>
    </row>
    <row r="5001" spans="1:26" x14ac:dyDescent="0.25">
      <c r="A5001" s="6" t="str">
        <f ca="1">no.</f>
        <v/>
      </c>
      <c r="E5001" s="4" t="str">
        <f ca="1">position</f>
        <v/>
      </c>
      <c r="J5001" s="318"/>
      <c r="M5001" s="4"/>
      <c r="O5001" s="6"/>
      <c r="Q5001" s="20"/>
      <c r="R5001" s="5" t="str">
        <f ca="1">score</f>
        <v/>
      </c>
      <c r="S5001" s="7" t="str">
        <f ca="1">rescore_svc</f>
        <v/>
      </c>
      <c r="U5001" s="11" t="str">
        <f ca="1">price</f>
        <v/>
      </c>
      <c r="V5001" s="4"/>
      <c r="Y5001" s="388">
        <f ca="1">COUNTIFS(OFFSET($B$10, 0, 0, ROW()-9, 1), SERVICE[[#This Row],[Employee ID]], OFFSET($F$10, 0, 0, ROW()-9, 1), SERVICE[[#This Row],[Resources Role]])</f>
        <v>0</v>
      </c>
      <c r="Z5001" s="388">
        <f ca="1">COUNTIFS(OFFSET($F$10, 0, 0, ROW()-9, 1), SERVICE[[#This Row],[Resources Role]], OFFSET($H$10, 0, 0, ROW()-9, 1), SERVICE[[#This Row],[Booking]])</f>
        <v>0</v>
      </c>
    </row>
    <row r="5002" spans="1:26" x14ac:dyDescent="0.25">
      <c r="A5002" s="6" t="str">
        <f ca="1">no.</f>
        <v/>
      </c>
      <c r="E5002" s="4" t="str">
        <f ca="1">position</f>
        <v/>
      </c>
      <c r="J5002" s="318"/>
      <c r="M5002" s="4"/>
      <c r="O5002" s="6"/>
      <c r="Q5002" s="20"/>
      <c r="R5002" s="5" t="str">
        <f ca="1">score</f>
        <v/>
      </c>
      <c r="S5002" s="7" t="str">
        <f ca="1">rescore_svc</f>
        <v/>
      </c>
      <c r="U5002" s="11" t="str">
        <f ca="1">price</f>
        <v/>
      </c>
      <c r="V5002" s="4"/>
      <c r="Y5002" s="388">
        <f ca="1">COUNTIFS(OFFSET($B$10, 0, 0, ROW()-9, 1), SERVICE[[#This Row],[Employee ID]], OFFSET($F$10, 0, 0, ROW()-9, 1), SERVICE[[#This Row],[Resources Role]])</f>
        <v>0</v>
      </c>
      <c r="Z5002" s="388">
        <f ca="1">COUNTIFS(OFFSET($F$10, 0, 0, ROW()-9, 1), SERVICE[[#This Row],[Resources Role]], OFFSET($H$10, 0, 0, ROW()-9, 1), SERVICE[[#This Row],[Booking]])</f>
        <v>0</v>
      </c>
    </row>
    <row r="5003" spans="1:26" x14ac:dyDescent="0.25">
      <c r="A5003" s="6" t="str">
        <f ca="1">no.</f>
        <v/>
      </c>
      <c r="E5003" s="4" t="str">
        <f ca="1">position</f>
        <v/>
      </c>
      <c r="J5003" s="318"/>
      <c r="M5003" s="4"/>
      <c r="O5003" s="6"/>
      <c r="Q5003" s="20"/>
      <c r="R5003" s="5" t="str">
        <f ca="1">score</f>
        <v/>
      </c>
      <c r="S5003" s="7" t="str">
        <f ca="1">rescore_svc</f>
        <v/>
      </c>
      <c r="U5003" s="11" t="str">
        <f ca="1">price</f>
        <v/>
      </c>
      <c r="V5003" s="4"/>
      <c r="Y5003" s="388">
        <f ca="1">COUNTIFS(OFFSET($B$10, 0, 0, ROW()-9, 1), SERVICE[[#This Row],[Employee ID]], OFFSET($F$10, 0, 0, ROW()-9, 1), SERVICE[[#This Row],[Resources Role]])</f>
        <v>0</v>
      </c>
      <c r="Z5003" s="388">
        <f ca="1">COUNTIFS(OFFSET($F$10, 0, 0, ROW()-9, 1), SERVICE[[#This Row],[Resources Role]], OFFSET($H$10, 0, 0, ROW()-9, 1), SERVICE[[#This Row],[Booking]])</f>
        <v>0</v>
      </c>
    </row>
    <row r="5004" spans="1:26" x14ac:dyDescent="0.25">
      <c r="A5004" s="6" t="str">
        <f ca="1">no.</f>
        <v/>
      </c>
      <c r="E5004" s="4" t="str">
        <f ca="1">position</f>
        <v/>
      </c>
      <c r="J5004" s="318"/>
      <c r="M5004" s="4"/>
      <c r="O5004" s="6"/>
      <c r="Q5004" s="20"/>
      <c r="R5004" s="5" t="str">
        <f ca="1">score</f>
        <v/>
      </c>
      <c r="S5004" s="7" t="str">
        <f ca="1">rescore_svc</f>
        <v/>
      </c>
      <c r="U5004" s="11" t="str">
        <f ca="1">price</f>
        <v/>
      </c>
      <c r="V5004" s="4"/>
      <c r="Y5004" s="388">
        <f ca="1">COUNTIFS(OFFSET($B$10, 0, 0, ROW()-9, 1), SERVICE[[#This Row],[Employee ID]], OFFSET($F$10, 0, 0, ROW()-9, 1), SERVICE[[#This Row],[Resources Role]])</f>
        <v>0</v>
      </c>
      <c r="Z5004" s="388">
        <f ca="1">COUNTIFS(OFFSET($F$10, 0, 0, ROW()-9, 1), SERVICE[[#This Row],[Resources Role]], OFFSET($H$10, 0, 0, ROW()-9, 1), SERVICE[[#This Row],[Booking]])</f>
        <v>0</v>
      </c>
    </row>
    <row r="5005" spans="1:26" x14ac:dyDescent="0.25">
      <c r="A5005" s="6" t="str">
        <f ca="1">no.</f>
        <v/>
      </c>
      <c r="E5005" s="4" t="str">
        <f ca="1">position</f>
        <v/>
      </c>
      <c r="J5005" s="318"/>
      <c r="M5005" s="4"/>
      <c r="O5005" s="6"/>
      <c r="Q5005" s="20"/>
      <c r="R5005" s="5" t="str">
        <f ca="1">score</f>
        <v/>
      </c>
      <c r="S5005" s="7" t="str">
        <f ca="1">rescore_svc</f>
        <v/>
      </c>
      <c r="U5005" s="11" t="str">
        <f ca="1">price</f>
        <v/>
      </c>
      <c r="V5005" s="4"/>
      <c r="Y5005" s="388">
        <f ca="1">COUNTIFS(OFFSET($B$10, 0, 0, ROW()-9, 1), SERVICE[[#This Row],[Employee ID]], OFFSET($F$10, 0, 0, ROW()-9, 1), SERVICE[[#This Row],[Resources Role]])</f>
        <v>0</v>
      </c>
      <c r="Z5005" s="388">
        <f ca="1">COUNTIFS(OFFSET($F$10, 0, 0, ROW()-9, 1), SERVICE[[#This Row],[Resources Role]], OFFSET($H$10, 0, 0, ROW()-9, 1), SERVICE[[#This Row],[Booking]])</f>
        <v>0</v>
      </c>
    </row>
    <row r="5006" spans="1:26" x14ac:dyDescent="0.25">
      <c r="A5006" s="6" t="str">
        <f ca="1">no.</f>
        <v/>
      </c>
      <c r="E5006" s="4" t="str">
        <f ca="1">position</f>
        <v/>
      </c>
      <c r="J5006" s="318"/>
      <c r="M5006" s="4"/>
      <c r="O5006" s="6"/>
      <c r="Q5006" s="20"/>
      <c r="R5006" s="5" t="str">
        <f ca="1">score</f>
        <v/>
      </c>
      <c r="S5006" s="7" t="str">
        <f ca="1">rescore_svc</f>
        <v/>
      </c>
      <c r="U5006" s="11" t="str">
        <f ca="1">price</f>
        <v/>
      </c>
      <c r="V5006" s="4"/>
      <c r="Y5006" s="388">
        <f ca="1">COUNTIFS(OFFSET($B$10, 0, 0, ROW()-9, 1), SERVICE[[#This Row],[Employee ID]], OFFSET($F$10, 0, 0, ROW()-9, 1), SERVICE[[#This Row],[Resources Role]])</f>
        <v>0</v>
      </c>
      <c r="Z5006" s="388">
        <f ca="1">COUNTIFS(OFFSET($F$10, 0, 0, ROW()-9, 1), SERVICE[[#This Row],[Resources Role]], OFFSET($H$10, 0, 0, ROW()-9, 1), SERVICE[[#This Row],[Booking]])</f>
        <v>0</v>
      </c>
    </row>
    <row r="5007" spans="1:26" x14ac:dyDescent="0.25">
      <c r="A5007" s="6" t="str">
        <f ca="1">no.</f>
        <v/>
      </c>
      <c r="E5007" s="4" t="str">
        <f ca="1">position</f>
        <v/>
      </c>
      <c r="J5007" s="318"/>
      <c r="M5007" s="4"/>
      <c r="O5007" s="6"/>
      <c r="Q5007" s="20"/>
      <c r="R5007" s="5" t="str">
        <f ca="1">score</f>
        <v/>
      </c>
      <c r="S5007" s="7" t="str">
        <f ca="1">rescore_svc</f>
        <v/>
      </c>
      <c r="U5007" s="11" t="str">
        <f ca="1">price</f>
        <v/>
      </c>
      <c r="V5007" s="4"/>
      <c r="Y5007" s="388">
        <f ca="1">COUNTIFS(OFFSET($B$10, 0, 0, ROW()-9, 1), SERVICE[[#This Row],[Employee ID]], OFFSET($F$10, 0, 0, ROW()-9, 1), SERVICE[[#This Row],[Resources Role]])</f>
        <v>0</v>
      </c>
      <c r="Z5007" s="388">
        <f ca="1">COUNTIFS(OFFSET($F$10, 0, 0, ROW()-9, 1), SERVICE[[#This Row],[Resources Role]], OFFSET($H$10, 0, 0, ROW()-9, 1), SERVICE[[#This Row],[Booking]])</f>
        <v>0</v>
      </c>
    </row>
    <row r="5008" spans="1:26" x14ac:dyDescent="0.25">
      <c r="A5008" s="6" t="str">
        <f ca="1">no.</f>
        <v/>
      </c>
      <c r="E5008" s="4" t="str">
        <f ca="1">position</f>
        <v/>
      </c>
      <c r="J5008" s="318"/>
      <c r="M5008" s="4"/>
      <c r="O5008" s="6"/>
      <c r="Q5008" s="20"/>
      <c r="R5008" s="5" t="str">
        <f ca="1">score</f>
        <v/>
      </c>
      <c r="S5008" s="7" t="str">
        <f ca="1">rescore_svc</f>
        <v/>
      </c>
      <c r="U5008" s="11" t="str">
        <f ca="1">price</f>
        <v/>
      </c>
      <c r="V5008" s="4"/>
      <c r="Y5008" s="388">
        <f ca="1">COUNTIFS(OFFSET($B$10, 0, 0, ROW()-9, 1), SERVICE[[#This Row],[Employee ID]], OFFSET($F$10, 0, 0, ROW()-9, 1), SERVICE[[#This Row],[Resources Role]])</f>
        <v>0</v>
      </c>
      <c r="Z5008" s="388">
        <f ca="1">COUNTIFS(OFFSET($F$10, 0, 0, ROW()-9, 1), SERVICE[[#This Row],[Resources Role]], OFFSET($H$10, 0, 0, ROW()-9, 1), SERVICE[[#This Row],[Booking]])</f>
        <v>0</v>
      </c>
    </row>
    <row r="5009" spans="1:26" x14ac:dyDescent="0.25">
      <c r="A5009" s="6" t="str">
        <f ca="1">no.</f>
        <v/>
      </c>
      <c r="E5009" s="4" t="str">
        <f ca="1">position</f>
        <v/>
      </c>
      <c r="J5009" s="318"/>
      <c r="M5009" s="4"/>
      <c r="O5009" s="6"/>
      <c r="Q5009" s="20"/>
      <c r="R5009" s="5" t="str">
        <f ca="1">score</f>
        <v/>
      </c>
      <c r="S5009" s="7" t="str">
        <f ca="1">rescore_svc</f>
        <v/>
      </c>
      <c r="U5009" s="11" t="str">
        <f ca="1">price</f>
        <v/>
      </c>
      <c r="V5009" s="4"/>
      <c r="Y5009" s="388">
        <f ca="1">COUNTIFS(OFFSET($B$10, 0, 0, ROW()-9, 1), SERVICE[[#This Row],[Employee ID]], OFFSET($F$10, 0, 0, ROW()-9, 1), SERVICE[[#This Row],[Resources Role]])</f>
        <v>0</v>
      </c>
      <c r="Z5009" s="388">
        <f ca="1">COUNTIFS(OFFSET($F$10, 0, 0, ROW()-9, 1), SERVICE[[#This Row],[Resources Role]], OFFSET($H$10, 0, 0, ROW()-9, 1), SERVICE[[#This Row],[Booking]])</f>
        <v>0</v>
      </c>
    </row>
    <row r="5010" spans="1:26" x14ac:dyDescent="0.25">
      <c r="A5010" s="6" t="str">
        <f ca="1">no.</f>
        <v/>
      </c>
      <c r="E5010" s="4" t="str">
        <f ca="1">position</f>
        <v/>
      </c>
      <c r="J5010" s="318"/>
      <c r="M5010" s="4"/>
      <c r="O5010" s="6"/>
      <c r="Q5010" s="20"/>
      <c r="R5010" s="5" t="str">
        <f ca="1">score</f>
        <v/>
      </c>
      <c r="S5010" s="7" t="str">
        <f ca="1">rescore_svc</f>
        <v/>
      </c>
      <c r="U5010" s="11" t="str">
        <f ca="1">price</f>
        <v/>
      </c>
      <c r="V5010" s="4"/>
      <c r="Y5010" s="388">
        <f ca="1">COUNTIFS(OFFSET($B$10, 0, 0, ROW()-9, 1), SERVICE[[#This Row],[Employee ID]], OFFSET($F$10, 0, 0, ROW()-9, 1), SERVICE[[#This Row],[Resources Role]])</f>
        <v>0</v>
      </c>
      <c r="Z5010" s="388">
        <f ca="1">COUNTIFS(OFFSET($F$10, 0, 0, ROW()-9, 1), SERVICE[[#This Row],[Resources Role]], OFFSET($H$10, 0, 0, ROW()-9, 1), SERVICE[[#This Row],[Booking]])</f>
        <v>0</v>
      </c>
    </row>
    <row r="5011" spans="1:26" x14ac:dyDescent="0.25">
      <c r="A5011" s="6" t="str">
        <f ca="1">no.</f>
        <v/>
      </c>
      <c r="E5011" s="4" t="str">
        <f ca="1">position</f>
        <v/>
      </c>
      <c r="J5011" s="318"/>
      <c r="M5011" s="4"/>
      <c r="O5011" s="6"/>
      <c r="Q5011" s="20"/>
      <c r="R5011" s="5" t="str">
        <f ca="1">score</f>
        <v/>
      </c>
      <c r="S5011" s="7" t="str">
        <f ca="1">rescore_svc</f>
        <v/>
      </c>
      <c r="U5011" s="11" t="str">
        <f ca="1">price</f>
        <v/>
      </c>
      <c r="V5011" s="4"/>
      <c r="Y5011" s="388">
        <f ca="1">COUNTIFS(OFFSET($B$10, 0, 0, ROW()-9, 1), SERVICE[[#This Row],[Employee ID]], OFFSET($F$10, 0, 0, ROW()-9, 1), SERVICE[[#This Row],[Resources Role]])</f>
        <v>0</v>
      </c>
      <c r="Z5011" s="388">
        <f ca="1">COUNTIFS(OFFSET($F$10, 0, 0, ROW()-9, 1), SERVICE[[#This Row],[Resources Role]], OFFSET($H$10, 0, 0, ROW()-9, 1), SERVICE[[#This Row],[Booking]])</f>
        <v>0</v>
      </c>
    </row>
    <row r="5012" spans="1:26" x14ac:dyDescent="0.25">
      <c r="A5012" s="6" t="str">
        <f ca="1">no.</f>
        <v/>
      </c>
      <c r="E5012" s="4" t="str">
        <f ca="1">position</f>
        <v/>
      </c>
      <c r="J5012" s="318"/>
      <c r="M5012" s="4"/>
      <c r="O5012" s="6"/>
      <c r="Q5012" s="20"/>
      <c r="R5012" s="5" t="str">
        <f ca="1">score</f>
        <v/>
      </c>
      <c r="S5012" s="7" t="str">
        <f ca="1">rescore_svc</f>
        <v/>
      </c>
      <c r="U5012" s="11" t="str">
        <f ca="1">price</f>
        <v/>
      </c>
      <c r="V5012" s="4"/>
      <c r="Y5012" s="388">
        <f ca="1">COUNTIFS(OFFSET($B$10, 0, 0, ROW()-9, 1), SERVICE[[#This Row],[Employee ID]], OFFSET($F$10, 0, 0, ROW()-9, 1), SERVICE[[#This Row],[Resources Role]])</f>
        <v>0</v>
      </c>
      <c r="Z5012" s="388">
        <f ca="1">COUNTIFS(OFFSET($F$10, 0, 0, ROW()-9, 1), SERVICE[[#This Row],[Resources Role]], OFFSET($H$10, 0, 0, ROW()-9, 1), SERVICE[[#This Row],[Booking]])</f>
        <v>0</v>
      </c>
    </row>
    <row r="5013" spans="1:26" x14ac:dyDescent="0.25">
      <c r="A5013" s="6" t="str">
        <f ca="1">no.</f>
        <v/>
      </c>
      <c r="E5013" s="4" t="str">
        <f ca="1">position</f>
        <v/>
      </c>
      <c r="J5013" s="318"/>
      <c r="M5013" s="4"/>
      <c r="O5013" s="6"/>
      <c r="Q5013" s="20"/>
      <c r="R5013" s="5" t="str">
        <f ca="1">score</f>
        <v/>
      </c>
      <c r="S5013" s="7" t="str">
        <f ca="1">rescore_svc</f>
        <v/>
      </c>
      <c r="U5013" s="11" t="str">
        <f ca="1">price</f>
        <v/>
      </c>
      <c r="V5013" s="4"/>
      <c r="Y5013" s="388">
        <f ca="1">COUNTIFS(OFFSET($B$10, 0, 0, ROW()-9, 1), SERVICE[[#This Row],[Employee ID]], OFFSET($F$10, 0, 0, ROW()-9, 1), SERVICE[[#This Row],[Resources Role]])</f>
        <v>0</v>
      </c>
      <c r="Z5013" s="388">
        <f ca="1">COUNTIFS(OFFSET($F$10, 0, 0, ROW()-9, 1), SERVICE[[#This Row],[Resources Role]], OFFSET($H$10, 0, 0, ROW()-9, 1), SERVICE[[#This Row],[Booking]])</f>
        <v>0</v>
      </c>
    </row>
    <row r="5014" spans="1:26" x14ac:dyDescent="0.25">
      <c r="A5014" s="6" t="str">
        <f ca="1">no.</f>
        <v/>
      </c>
      <c r="E5014" s="4" t="str">
        <f ca="1">position</f>
        <v/>
      </c>
      <c r="J5014" s="318"/>
      <c r="M5014" s="4"/>
      <c r="O5014" s="6"/>
      <c r="Q5014" s="20"/>
      <c r="R5014" s="5" t="str">
        <f ca="1">score</f>
        <v/>
      </c>
      <c r="S5014" s="7" t="str">
        <f ca="1">rescore_svc</f>
        <v/>
      </c>
      <c r="U5014" s="11" t="str">
        <f ca="1">price</f>
        <v/>
      </c>
      <c r="V5014" s="4"/>
      <c r="Y5014" s="388">
        <f ca="1">COUNTIFS(OFFSET($B$10, 0, 0, ROW()-9, 1), SERVICE[[#This Row],[Employee ID]], OFFSET($F$10, 0, 0, ROW()-9, 1), SERVICE[[#This Row],[Resources Role]])</f>
        <v>0</v>
      </c>
      <c r="Z5014" s="388">
        <f ca="1">COUNTIFS(OFFSET($F$10, 0, 0, ROW()-9, 1), SERVICE[[#This Row],[Resources Role]], OFFSET($H$10, 0, 0, ROW()-9, 1), SERVICE[[#This Row],[Booking]])</f>
        <v>0</v>
      </c>
    </row>
    <row r="5015" spans="1:26" x14ac:dyDescent="0.25">
      <c r="A5015" s="6" t="str">
        <f ca="1">no.</f>
        <v/>
      </c>
      <c r="E5015" s="4" t="str">
        <f ca="1">position</f>
        <v/>
      </c>
      <c r="J5015" s="318"/>
      <c r="M5015" s="4"/>
      <c r="O5015" s="6"/>
      <c r="Q5015" s="20"/>
      <c r="R5015" s="5" t="str">
        <f ca="1">score</f>
        <v/>
      </c>
      <c r="S5015" s="7" t="str">
        <f ca="1">rescore_svc</f>
        <v/>
      </c>
      <c r="U5015" s="11" t="str">
        <f ca="1">price</f>
        <v/>
      </c>
      <c r="V5015" s="4"/>
      <c r="Y5015" s="388">
        <f ca="1">COUNTIFS(OFFSET($B$10, 0, 0, ROW()-9, 1), SERVICE[[#This Row],[Employee ID]], OFFSET($F$10, 0, 0, ROW()-9, 1), SERVICE[[#This Row],[Resources Role]])</f>
        <v>0</v>
      </c>
      <c r="Z5015" s="388">
        <f ca="1">COUNTIFS(OFFSET($F$10, 0, 0, ROW()-9, 1), SERVICE[[#This Row],[Resources Role]], OFFSET($H$10, 0, 0, ROW()-9, 1), SERVICE[[#This Row],[Booking]])</f>
        <v>0</v>
      </c>
    </row>
    <row r="5016" spans="1:26" x14ac:dyDescent="0.25">
      <c r="A5016" s="6" t="str">
        <f ca="1">no.</f>
        <v/>
      </c>
      <c r="E5016" s="4" t="str">
        <f ca="1">position</f>
        <v/>
      </c>
      <c r="J5016" s="318"/>
      <c r="M5016" s="4"/>
      <c r="O5016" s="6"/>
      <c r="Q5016" s="20"/>
      <c r="R5016" s="5" t="str">
        <f ca="1">score</f>
        <v/>
      </c>
      <c r="S5016" s="7" t="str">
        <f ca="1">rescore_svc</f>
        <v/>
      </c>
      <c r="U5016" s="11" t="str">
        <f ca="1">price</f>
        <v/>
      </c>
      <c r="V5016" s="4"/>
      <c r="Y5016" s="388">
        <f ca="1">COUNTIFS(OFFSET($B$10, 0, 0, ROW()-9, 1), SERVICE[[#This Row],[Employee ID]], OFFSET($F$10, 0, 0, ROW()-9, 1), SERVICE[[#This Row],[Resources Role]])</f>
        <v>0</v>
      </c>
      <c r="Z5016" s="388">
        <f ca="1">COUNTIFS(OFFSET($F$10, 0, 0, ROW()-9, 1), SERVICE[[#This Row],[Resources Role]], OFFSET($H$10, 0, 0, ROW()-9, 1), SERVICE[[#This Row],[Booking]])</f>
        <v>0</v>
      </c>
    </row>
    <row r="5017" spans="1:26" x14ac:dyDescent="0.25">
      <c r="A5017" s="6" t="str">
        <f ca="1">no.</f>
        <v/>
      </c>
      <c r="E5017" s="4" t="str">
        <f ca="1">position</f>
        <v/>
      </c>
      <c r="J5017" s="318"/>
      <c r="M5017" s="4"/>
      <c r="O5017" s="6"/>
      <c r="Q5017" s="20"/>
      <c r="R5017" s="5" t="str">
        <f ca="1">score</f>
        <v/>
      </c>
      <c r="S5017" s="7" t="str">
        <f ca="1">rescore_svc</f>
        <v/>
      </c>
      <c r="U5017" s="11" t="str">
        <f ca="1">price</f>
        <v/>
      </c>
      <c r="V5017" s="4"/>
      <c r="Y5017" s="388">
        <f ca="1">COUNTIFS(OFFSET($B$10, 0, 0, ROW()-9, 1), SERVICE[[#This Row],[Employee ID]], OFFSET($F$10, 0, 0, ROW()-9, 1), SERVICE[[#This Row],[Resources Role]])</f>
        <v>0</v>
      </c>
      <c r="Z5017" s="388">
        <f ca="1">COUNTIFS(OFFSET($F$10, 0, 0, ROW()-9, 1), SERVICE[[#This Row],[Resources Role]], OFFSET($H$10, 0, 0, ROW()-9, 1), SERVICE[[#This Row],[Booking]])</f>
        <v>0</v>
      </c>
    </row>
    <row r="5018" spans="1:26" x14ac:dyDescent="0.25">
      <c r="A5018" s="6" t="str">
        <f ca="1">no.</f>
        <v/>
      </c>
      <c r="E5018" s="4" t="str">
        <f ca="1">position</f>
        <v/>
      </c>
      <c r="J5018" s="318"/>
      <c r="M5018" s="4"/>
      <c r="O5018" s="6"/>
      <c r="Q5018" s="20"/>
      <c r="R5018" s="5" t="str">
        <f ca="1">score</f>
        <v/>
      </c>
      <c r="S5018" s="7" t="str">
        <f ca="1">rescore_svc</f>
        <v/>
      </c>
      <c r="U5018" s="11" t="str">
        <f ca="1">price</f>
        <v/>
      </c>
      <c r="V5018" s="4"/>
      <c r="Y5018" s="388">
        <f ca="1">COUNTIFS(OFFSET($B$10, 0, 0, ROW()-9, 1), SERVICE[[#This Row],[Employee ID]], OFFSET($F$10, 0, 0, ROW()-9, 1), SERVICE[[#This Row],[Resources Role]])</f>
        <v>0</v>
      </c>
      <c r="Z5018" s="388">
        <f ca="1">COUNTIFS(OFFSET($F$10, 0, 0, ROW()-9, 1), SERVICE[[#This Row],[Resources Role]], OFFSET($H$10, 0, 0, ROW()-9, 1), SERVICE[[#This Row],[Booking]])</f>
        <v>0</v>
      </c>
    </row>
    <row r="5019" spans="1:26" x14ac:dyDescent="0.25">
      <c r="A5019" s="6" t="str">
        <f ca="1">no.</f>
        <v/>
      </c>
      <c r="E5019" s="4" t="str">
        <f ca="1">position</f>
        <v/>
      </c>
      <c r="J5019" s="318"/>
      <c r="M5019" s="4"/>
      <c r="O5019" s="6"/>
      <c r="Q5019" s="20"/>
      <c r="R5019" s="5" t="str">
        <f ca="1">score</f>
        <v/>
      </c>
      <c r="S5019" s="7" t="str">
        <f ca="1">rescore_svc</f>
        <v/>
      </c>
      <c r="U5019" s="11" t="str">
        <f ca="1">price</f>
        <v/>
      </c>
      <c r="V5019" s="4"/>
      <c r="Y5019" s="388">
        <f ca="1">COUNTIFS(OFFSET($B$10, 0, 0, ROW()-9, 1), SERVICE[[#This Row],[Employee ID]], OFFSET($F$10, 0, 0, ROW()-9, 1), SERVICE[[#This Row],[Resources Role]])</f>
        <v>0</v>
      </c>
      <c r="Z5019" s="388">
        <f ca="1">COUNTIFS(OFFSET($F$10, 0, 0, ROW()-9, 1), SERVICE[[#This Row],[Resources Role]], OFFSET($H$10, 0, 0, ROW()-9, 1), SERVICE[[#This Row],[Booking]])</f>
        <v>0</v>
      </c>
    </row>
    <row r="5020" spans="1:26" x14ac:dyDescent="0.25">
      <c r="A5020" s="6" t="str">
        <f ca="1">no.</f>
        <v/>
      </c>
      <c r="E5020" s="4" t="str">
        <f ca="1">position</f>
        <v/>
      </c>
      <c r="J5020" s="318"/>
      <c r="M5020" s="4"/>
      <c r="O5020" s="6"/>
      <c r="Q5020" s="20"/>
      <c r="R5020" s="5" t="str">
        <f ca="1">score</f>
        <v/>
      </c>
      <c r="S5020" s="7" t="str">
        <f ca="1">rescore_svc</f>
        <v/>
      </c>
      <c r="U5020" s="11" t="str">
        <f ca="1">price</f>
        <v/>
      </c>
      <c r="V5020" s="4"/>
      <c r="Y5020" s="388">
        <f ca="1">COUNTIFS(OFFSET($B$10, 0, 0, ROW()-9, 1), SERVICE[[#This Row],[Employee ID]], OFFSET($F$10, 0, 0, ROW()-9, 1), SERVICE[[#This Row],[Resources Role]])</f>
        <v>0</v>
      </c>
      <c r="Z5020" s="388">
        <f ca="1">COUNTIFS(OFFSET($F$10, 0, 0, ROW()-9, 1), SERVICE[[#This Row],[Resources Role]], OFFSET($H$10, 0, 0, ROW()-9, 1), SERVICE[[#This Row],[Booking]])</f>
        <v>0</v>
      </c>
    </row>
    <row r="5021" spans="1:26" x14ac:dyDescent="0.25">
      <c r="A5021" s="6" t="str">
        <f ca="1">no.</f>
        <v/>
      </c>
      <c r="E5021" s="4" t="str">
        <f ca="1">position</f>
        <v/>
      </c>
      <c r="J5021" s="318"/>
      <c r="M5021" s="4"/>
      <c r="O5021" s="6"/>
      <c r="Q5021" s="20"/>
      <c r="R5021" s="5" t="str">
        <f ca="1">score</f>
        <v/>
      </c>
      <c r="S5021" s="7" t="str">
        <f ca="1">rescore_svc</f>
        <v/>
      </c>
      <c r="U5021" s="11" t="str">
        <f ca="1">price</f>
        <v/>
      </c>
      <c r="V5021" s="4"/>
      <c r="Y5021" s="388">
        <f ca="1">COUNTIFS(OFFSET($B$10, 0, 0, ROW()-9, 1), SERVICE[[#This Row],[Employee ID]], OFFSET($F$10, 0, 0, ROW()-9, 1), SERVICE[[#This Row],[Resources Role]])</f>
        <v>0</v>
      </c>
      <c r="Z5021" s="388">
        <f ca="1">COUNTIFS(OFFSET($F$10, 0, 0, ROW()-9, 1), SERVICE[[#This Row],[Resources Role]], OFFSET($H$10, 0, 0, ROW()-9, 1), SERVICE[[#This Row],[Booking]])</f>
        <v>0</v>
      </c>
    </row>
    <row r="5022" spans="1:26" x14ac:dyDescent="0.25">
      <c r="A5022" s="6" t="str">
        <f ca="1">no.</f>
        <v/>
      </c>
      <c r="E5022" s="4" t="str">
        <f ca="1">position</f>
        <v/>
      </c>
      <c r="J5022" s="318"/>
      <c r="M5022" s="4"/>
      <c r="O5022" s="6"/>
      <c r="Q5022" s="20"/>
      <c r="R5022" s="5" t="str">
        <f ca="1">score</f>
        <v/>
      </c>
      <c r="S5022" s="7" t="str">
        <f ca="1">rescore_svc</f>
        <v/>
      </c>
      <c r="U5022" s="11" t="str">
        <f ca="1">price</f>
        <v/>
      </c>
      <c r="V5022" s="4"/>
      <c r="Y5022" s="388">
        <f ca="1">COUNTIFS(OFFSET($B$10, 0, 0, ROW()-9, 1), SERVICE[[#This Row],[Employee ID]], OFFSET($F$10, 0, 0, ROW()-9, 1), SERVICE[[#This Row],[Resources Role]])</f>
        <v>0</v>
      </c>
      <c r="Z5022" s="388">
        <f ca="1">COUNTIFS(OFFSET($F$10, 0, 0, ROW()-9, 1), SERVICE[[#This Row],[Resources Role]], OFFSET($H$10, 0, 0, ROW()-9, 1), SERVICE[[#This Row],[Booking]])</f>
        <v>0</v>
      </c>
    </row>
    <row r="5023" spans="1:26" x14ac:dyDescent="0.25">
      <c r="A5023" s="6" t="str">
        <f ca="1">no.</f>
        <v/>
      </c>
      <c r="E5023" s="4" t="str">
        <f ca="1">position</f>
        <v/>
      </c>
      <c r="J5023" s="318"/>
      <c r="M5023" s="4"/>
      <c r="O5023" s="6"/>
      <c r="Q5023" s="20"/>
      <c r="R5023" s="5" t="str">
        <f ca="1">score</f>
        <v/>
      </c>
      <c r="S5023" s="7" t="str">
        <f ca="1">rescore_svc</f>
        <v/>
      </c>
      <c r="U5023" s="11" t="str">
        <f ca="1">price</f>
        <v/>
      </c>
      <c r="V5023" s="4"/>
      <c r="Y5023" s="388">
        <f ca="1">COUNTIFS(OFFSET($B$10, 0, 0, ROW()-9, 1), SERVICE[[#This Row],[Employee ID]], OFFSET($F$10, 0, 0, ROW()-9, 1), SERVICE[[#This Row],[Resources Role]])</f>
        <v>0</v>
      </c>
      <c r="Z5023" s="388">
        <f ca="1">COUNTIFS(OFFSET($F$10, 0, 0, ROW()-9, 1), SERVICE[[#This Row],[Resources Role]], OFFSET($H$10, 0, 0, ROW()-9, 1), SERVICE[[#This Row],[Booking]])</f>
        <v>0</v>
      </c>
    </row>
    <row r="5024" spans="1:26" x14ac:dyDescent="0.25">
      <c r="A5024" s="6" t="str">
        <f ca="1">no.</f>
        <v/>
      </c>
      <c r="E5024" s="4" t="str">
        <f ca="1">position</f>
        <v/>
      </c>
      <c r="J5024" s="318"/>
      <c r="M5024" s="4"/>
      <c r="O5024" s="6"/>
      <c r="Q5024" s="20"/>
      <c r="R5024" s="5" t="str">
        <f ca="1">score</f>
        <v/>
      </c>
      <c r="S5024" s="7" t="str">
        <f ca="1">rescore_svc</f>
        <v/>
      </c>
      <c r="U5024" s="11" t="str">
        <f ca="1">price</f>
        <v/>
      </c>
      <c r="V5024" s="4"/>
      <c r="Y5024" s="388">
        <f ca="1">COUNTIFS(OFFSET($B$10, 0, 0, ROW()-9, 1), SERVICE[[#This Row],[Employee ID]], OFFSET($F$10, 0, 0, ROW()-9, 1), SERVICE[[#This Row],[Resources Role]])</f>
        <v>0</v>
      </c>
      <c r="Z5024" s="388">
        <f ca="1">COUNTIFS(OFFSET($F$10, 0, 0, ROW()-9, 1), SERVICE[[#This Row],[Resources Role]], OFFSET($H$10, 0, 0, ROW()-9, 1), SERVICE[[#This Row],[Booking]])</f>
        <v>0</v>
      </c>
    </row>
    <row r="5025" spans="1:26" x14ac:dyDescent="0.25">
      <c r="A5025" s="6" t="str">
        <f ca="1">no.</f>
        <v/>
      </c>
      <c r="E5025" s="4" t="str">
        <f ca="1">position</f>
        <v/>
      </c>
      <c r="J5025" s="318"/>
      <c r="M5025" s="4"/>
      <c r="O5025" s="6"/>
      <c r="Q5025" s="20"/>
      <c r="R5025" s="5" t="str">
        <f ca="1">score</f>
        <v/>
      </c>
      <c r="S5025" s="7" t="str">
        <f ca="1">rescore_svc</f>
        <v/>
      </c>
      <c r="U5025" s="11" t="str">
        <f ca="1">price</f>
        <v/>
      </c>
      <c r="V5025" s="4"/>
      <c r="Y5025" s="388">
        <f ca="1">COUNTIFS(OFFSET($B$10, 0, 0, ROW()-9, 1), SERVICE[[#This Row],[Employee ID]], OFFSET($F$10, 0, 0, ROW()-9, 1), SERVICE[[#This Row],[Resources Role]])</f>
        <v>0</v>
      </c>
      <c r="Z5025" s="388">
        <f ca="1">COUNTIFS(OFFSET($F$10, 0, 0, ROW()-9, 1), SERVICE[[#This Row],[Resources Role]], OFFSET($H$10, 0, 0, ROW()-9, 1), SERVICE[[#This Row],[Booking]])</f>
        <v>0</v>
      </c>
    </row>
    <row r="5026" spans="1:26" x14ac:dyDescent="0.25">
      <c r="A5026" s="6" t="str">
        <f ca="1">no.</f>
        <v/>
      </c>
      <c r="E5026" s="4" t="str">
        <f ca="1">position</f>
        <v/>
      </c>
      <c r="J5026" s="318"/>
      <c r="M5026" s="4"/>
      <c r="O5026" s="6"/>
      <c r="Q5026" s="20"/>
      <c r="R5026" s="5" t="str">
        <f ca="1">score</f>
        <v/>
      </c>
      <c r="S5026" s="7" t="str">
        <f ca="1">rescore_svc</f>
        <v/>
      </c>
      <c r="U5026" s="11" t="str">
        <f ca="1">price</f>
        <v/>
      </c>
      <c r="V5026" s="4"/>
      <c r="Y5026" s="388">
        <f ca="1">COUNTIFS(OFFSET($B$10, 0, 0, ROW()-9, 1), SERVICE[[#This Row],[Employee ID]], OFFSET($F$10, 0, 0, ROW()-9, 1), SERVICE[[#This Row],[Resources Role]])</f>
        <v>0</v>
      </c>
      <c r="Z5026" s="388">
        <f ca="1">COUNTIFS(OFFSET($F$10, 0, 0, ROW()-9, 1), SERVICE[[#This Row],[Resources Role]], OFFSET($H$10, 0, 0, ROW()-9, 1), SERVICE[[#This Row],[Booking]])</f>
        <v>0</v>
      </c>
    </row>
    <row r="5027" spans="1:26" x14ac:dyDescent="0.25">
      <c r="A5027" s="6" t="str">
        <f ca="1">no.</f>
        <v/>
      </c>
      <c r="E5027" s="4" t="str">
        <f ca="1">position</f>
        <v/>
      </c>
      <c r="J5027" s="318"/>
      <c r="M5027" s="4"/>
      <c r="O5027" s="6"/>
      <c r="Q5027" s="20"/>
      <c r="R5027" s="5" t="str">
        <f ca="1">score</f>
        <v/>
      </c>
      <c r="S5027" s="7" t="str">
        <f ca="1">rescore_svc</f>
        <v/>
      </c>
      <c r="U5027" s="11" t="str">
        <f ca="1">price</f>
        <v/>
      </c>
      <c r="V5027" s="4"/>
      <c r="Y5027" s="388">
        <f ca="1">COUNTIFS(OFFSET($B$10, 0, 0, ROW()-9, 1), SERVICE[[#This Row],[Employee ID]], OFFSET($F$10, 0, 0, ROW()-9, 1), SERVICE[[#This Row],[Resources Role]])</f>
        <v>0</v>
      </c>
      <c r="Z5027" s="388">
        <f ca="1">COUNTIFS(OFFSET($F$10, 0, 0, ROW()-9, 1), SERVICE[[#This Row],[Resources Role]], OFFSET($H$10, 0, 0, ROW()-9, 1), SERVICE[[#This Row],[Booking]])</f>
        <v>0</v>
      </c>
    </row>
    <row r="5028" spans="1:26" x14ac:dyDescent="0.25">
      <c r="A5028" s="6" t="str">
        <f ca="1">no.</f>
        <v/>
      </c>
      <c r="E5028" s="4" t="str">
        <f ca="1">position</f>
        <v/>
      </c>
      <c r="J5028" s="318"/>
      <c r="M5028" s="4"/>
      <c r="O5028" s="6"/>
      <c r="Q5028" s="20"/>
      <c r="R5028" s="5" t="str">
        <f ca="1">score</f>
        <v/>
      </c>
      <c r="S5028" s="7" t="str">
        <f ca="1">rescore_svc</f>
        <v/>
      </c>
      <c r="U5028" s="11" t="str">
        <f ca="1">price</f>
        <v/>
      </c>
      <c r="V5028" s="4"/>
      <c r="Y5028" s="388">
        <f ca="1">COUNTIFS(OFFSET($B$10, 0, 0, ROW()-9, 1), SERVICE[[#This Row],[Employee ID]], OFFSET($F$10, 0, 0, ROW()-9, 1), SERVICE[[#This Row],[Resources Role]])</f>
        <v>0</v>
      </c>
      <c r="Z5028" s="388">
        <f ca="1">COUNTIFS(OFFSET($F$10, 0, 0, ROW()-9, 1), SERVICE[[#This Row],[Resources Role]], OFFSET($H$10, 0, 0, ROW()-9, 1), SERVICE[[#This Row],[Booking]])</f>
        <v>0</v>
      </c>
    </row>
    <row r="5029" spans="1:26" x14ac:dyDescent="0.25">
      <c r="A5029" s="6" t="str">
        <f ca="1">no.</f>
        <v/>
      </c>
      <c r="E5029" s="4" t="str">
        <f ca="1">position</f>
        <v/>
      </c>
      <c r="J5029" s="318"/>
      <c r="M5029" s="4"/>
      <c r="O5029" s="6"/>
      <c r="Q5029" s="20"/>
      <c r="R5029" s="5" t="str">
        <f ca="1">score</f>
        <v/>
      </c>
      <c r="S5029" s="7" t="str">
        <f ca="1">rescore_svc</f>
        <v/>
      </c>
      <c r="U5029" s="11" t="str">
        <f ca="1">price</f>
        <v/>
      </c>
      <c r="V5029" s="4"/>
      <c r="Y5029" s="388">
        <f ca="1">COUNTIFS(OFFSET($B$10, 0, 0, ROW()-9, 1), SERVICE[[#This Row],[Employee ID]], OFFSET($F$10, 0, 0, ROW()-9, 1), SERVICE[[#This Row],[Resources Role]])</f>
        <v>0</v>
      </c>
      <c r="Z5029" s="388">
        <f ca="1">COUNTIFS(OFFSET($F$10, 0, 0, ROW()-9, 1), SERVICE[[#This Row],[Resources Role]], OFFSET($H$10, 0, 0, ROW()-9, 1), SERVICE[[#This Row],[Booking]])</f>
        <v>0</v>
      </c>
    </row>
    <row r="5030" spans="1:26" x14ac:dyDescent="0.25">
      <c r="A5030" s="6" t="str">
        <f ca="1">no.</f>
        <v/>
      </c>
      <c r="E5030" s="4" t="str">
        <f ca="1">position</f>
        <v/>
      </c>
      <c r="J5030" s="318"/>
      <c r="M5030" s="4"/>
      <c r="O5030" s="6"/>
      <c r="Q5030" s="20"/>
      <c r="R5030" s="5" t="str">
        <f ca="1">score</f>
        <v/>
      </c>
      <c r="S5030" s="7" t="str">
        <f ca="1">rescore_svc</f>
        <v/>
      </c>
      <c r="U5030" s="11" t="str">
        <f ca="1">price</f>
        <v/>
      </c>
      <c r="V5030" s="4"/>
      <c r="Y5030" s="388">
        <f ca="1">COUNTIFS(OFFSET($B$10, 0, 0, ROW()-9, 1), SERVICE[[#This Row],[Employee ID]], OFFSET($F$10, 0, 0, ROW()-9, 1), SERVICE[[#This Row],[Resources Role]])</f>
        <v>0</v>
      </c>
      <c r="Z5030" s="388">
        <f ca="1">COUNTIFS(OFFSET($F$10, 0, 0, ROW()-9, 1), SERVICE[[#This Row],[Resources Role]], OFFSET($H$10, 0, 0, ROW()-9, 1), SERVICE[[#This Row],[Booking]])</f>
        <v>0</v>
      </c>
    </row>
    <row r="5031" spans="1:26" x14ac:dyDescent="0.25">
      <c r="A5031" s="6" t="str">
        <f ca="1">no.</f>
        <v/>
      </c>
      <c r="E5031" s="4" t="str">
        <f ca="1">position</f>
        <v/>
      </c>
      <c r="J5031" s="318"/>
      <c r="M5031" s="4"/>
      <c r="O5031" s="6"/>
      <c r="Q5031" s="20"/>
      <c r="R5031" s="5" t="str">
        <f ca="1">score</f>
        <v/>
      </c>
      <c r="S5031" s="7" t="str">
        <f ca="1">rescore_svc</f>
        <v/>
      </c>
      <c r="U5031" s="11" t="str">
        <f ca="1">price</f>
        <v/>
      </c>
      <c r="V5031" s="4"/>
      <c r="Y5031" s="388">
        <f ca="1">COUNTIFS(OFFSET($B$10, 0, 0, ROW()-9, 1), SERVICE[[#This Row],[Employee ID]], OFFSET($F$10, 0, 0, ROW()-9, 1), SERVICE[[#This Row],[Resources Role]])</f>
        <v>0</v>
      </c>
      <c r="Z5031" s="388">
        <f ca="1">COUNTIFS(OFFSET($F$10, 0, 0, ROW()-9, 1), SERVICE[[#This Row],[Resources Role]], OFFSET($H$10, 0, 0, ROW()-9, 1), SERVICE[[#This Row],[Booking]])</f>
        <v>0</v>
      </c>
    </row>
    <row r="5032" spans="1:26" x14ac:dyDescent="0.25">
      <c r="A5032" s="6" t="str">
        <f ca="1">no.</f>
        <v/>
      </c>
      <c r="E5032" s="4" t="str">
        <f ca="1">position</f>
        <v/>
      </c>
      <c r="J5032" s="318"/>
      <c r="M5032" s="4"/>
      <c r="O5032" s="6"/>
      <c r="Q5032" s="20"/>
      <c r="R5032" s="5" t="str">
        <f ca="1">score</f>
        <v/>
      </c>
      <c r="S5032" s="7" t="str">
        <f ca="1">rescore_svc</f>
        <v/>
      </c>
      <c r="U5032" s="11" t="str">
        <f ca="1">price</f>
        <v/>
      </c>
      <c r="V5032" s="4"/>
      <c r="Y5032" s="388">
        <f ca="1">COUNTIFS(OFFSET($B$10, 0, 0, ROW()-9, 1), SERVICE[[#This Row],[Employee ID]], OFFSET($F$10, 0, 0, ROW()-9, 1), SERVICE[[#This Row],[Resources Role]])</f>
        <v>0</v>
      </c>
      <c r="Z5032" s="388">
        <f ca="1">COUNTIFS(OFFSET($F$10, 0, 0, ROW()-9, 1), SERVICE[[#This Row],[Resources Role]], OFFSET($H$10, 0, 0, ROW()-9, 1), SERVICE[[#This Row],[Booking]])</f>
        <v>0</v>
      </c>
    </row>
    <row r="5033" spans="1:26" x14ac:dyDescent="0.25">
      <c r="A5033" s="6" t="str">
        <f ca="1">no.</f>
        <v/>
      </c>
      <c r="E5033" s="4" t="str">
        <f ca="1">position</f>
        <v/>
      </c>
      <c r="J5033" s="318"/>
      <c r="M5033" s="4"/>
      <c r="O5033" s="6"/>
      <c r="Q5033" s="20"/>
      <c r="R5033" s="5" t="str">
        <f ca="1">score</f>
        <v/>
      </c>
      <c r="S5033" s="7" t="str">
        <f ca="1">rescore_svc</f>
        <v/>
      </c>
      <c r="U5033" s="11" t="str">
        <f ca="1">price</f>
        <v/>
      </c>
      <c r="V5033" s="4"/>
      <c r="Y5033" s="388">
        <f ca="1">COUNTIFS(OFFSET($B$10, 0, 0, ROW()-9, 1), SERVICE[[#This Row],[Employee ID]], OFFSET($F$10, 0, 0, ROW()-9, 1), SERVICE[[#This Row],[Resources Role]])</f>
        <v>0</v>
      </c>
      <c r="Z5033" s="388">
        <f ca="1">COUNTIFS(OFFSET($F$10, 0, 0, ROW()-9, 1), SERVICE[[#This Row],[Resources Role]], OFFSET($H$10, 0, 0, ROW()-9, 1), SERVICE[[#This Row],[Booking]])</f>
        <v>0</v>
      </c>
    </row>
    <row r="5034" spans="1:26" x14ac:dyDescent="0.25">
      <c r="A5034" s="6" t="str">
        <f ca="1">no.</f>
        <v/>
      </c>
      <c r="E5034" s="4" t="str">
        <f ca="1">position</f>
        <v/>
      </c>
      <c r="J5034" s="318"/>
      <c r="M5034" s="4"/>
      <c r="O5034" s="6"/>
      <c r="Q5034" s="20"/>
      <c r="R5034" s="5" t="str">
        <f ca="1">score</f>
        <v/>
      </c>
      <c r="S5034" s="7" t="str">
        <f ca="1">rescore_svc</f>
        <v/>
      </c>
      <c r="U5034" s="11" t="str">
        <f ca="1">price</f>
        <v/>
      </c>
      <c r="V5034" s="4"/>
      <c r="Y5034" s="388">
        <f ca="1">COUNTIFS(OFFSET($B$10, 0, 0, ROW()-9, 1), SERVICE[[#This Row],[Employee ID]], OFFSET($F$10, 0, 0, ROW()-9, 1), SERVICE[[#This Row],[Resources Role]])</f>
        <v>0</v>
      </c>
      <c r="Z5034" s="388">
        <f ca="1">COUNTIFS(OFFSET($F$10, 0, 0, ROW()-9, 1), SERVICE[[#This Row],[Resources Role]], OFFSET($H$10, 0, 0, ROW()-9, 1), SERVICE[[#This Row],[Booking]])</f>
        <v>0</v>
      </c>
    </row>
    <row r="5035" spans="1:26" x14ac:dyDescent="0.25">
      <c r="A5035" s="6" t="str">
        <f ca="1">no.</f>
        <v/>
      </c>
      <c r="E5035" s="4" t="str">
        <f ca="1">position</f>
        <v/>
      </c>
      <c r="J5035" s="318"/>
      <c r="M5035" s="4"/>
      <c r="O5035" s="6"/>
      <c r="Q5035" s="20"/>
      <c r="R5035" s="5" t="str">
        <f ca="1">score</f>
        <v/>
      </c>
      <c r="S5035" s="7" t="str">
        <f ca="1">rescore_svc</f>
        <v/>
      </c>
      <c r="U5035" s="11" t="str">
        <f ca="1">price</f>
        <v/>
      </c>
      <c r="V5035" s="4"/>
      <c r="Y5035" s="388">
        <f ca="1">COUNTIFS(OFFSET($B$10, 0, 0, ROW()-9, 1), SERVICE[[#This Row],[Employee ID]], OFFSET($F$10, 0, 0, ROW()-9, 1), SERVICE[[#This Row],[Resources Role]])</f>
        <v>0</v>
      </c>
      <c r="Z5035" s="388">
        <f ca="1">COUNTIFS(OFFSET($F$10, 0, 0, ROW()-9, 1), SERVICE[[#This Row],[Resources Role]], OFFSET($H$10, 0, 0, ROW()-9, 1), SERVICE[[#This Row],[Booking]])</f>
        <v>0</v>
      </c>
    </row>
    <row r="5036" spans="1:26" x14ac:dyDescent="0.25">
      <c r="A5036" s="6" t="str">
        <f ca="1">no.</f>
        <v/>
      </c>
      <c r="E5036" s="4" t="str">
        <f ca="1">position</f>
        <v/>
      </c>
      <c r="J5036" s="318"/>
      <c r="M5036" s="4"/>
      <c r="O5036" s="6"/>
      <c r="Q5036" s="20"/>
      <c r="R5036" s="5" t="str">
        <f ca="1">score</f>
        <v/>
      </c>
      <c r="S5036" s="7" t="str">
        <f ca="1">rescore_svc</f>
        <v/>
      </c>
      <c r="U5036" s="11" t="str">
        <f ca="1">price</f>
        <v/>
      </c>
      <c r="V5036" s="4"/>
      <c r="Y5036" s="388">
        <f ca="1">COUNTIFS(OFFSET($B$10, 0, 0, ROW()-9, 1), SERVICE[[#This Row],[Employee ID]], OFFSET($F$10, 0, 0, ROW()-9, 1), SERVICE[[#This Row],[Resources Role]])</f>
        <v>0</v>
      </c>
      <c r="Z5036" s="388">
        <f ca="1">COUNTIFS(OFFSET($F$10, 0, 0, ROW()-9, 1), SERVICE[[#This Row],[Resources Role]], OFFSET($H$10, 0, 0, ROW()-9, 1), SERVICE[[#This Row],[Booking]])</f>
        <v>0</v>
      </c>
    </row>
    <row r="5037" spans="1:26" x14ac:dyDescent="0.25">
      <c r="A5037" s="6" t="str">
        <f ca="1">no.</f>
        <v/>
      </c>
      <c r="E5037" s="4" t="str">
        <f ca="1">position</f>
        <v/>
      </c>
      <c r="J5037" s="318"/>
      <c r="M5037" s="4"/>
      <c r="O5037" s="6"/>
      <c r="Q5037" s="20"/>
      <c r="R5037" s="5" t="str">
        <f ca="1">score</f>
        <v/>
      </c>
      <c r="S5037" s="7" t="str">
        <f ca="1">rescore_svc</f>
        <v/>
      </c>
      <c r="U5037" s="11" t="str">
        <f ca="1">price</f>
        <v/>
      </c>
      <c r="V5037" s="4"/>
      <c r="Y5037" s="388">
        <f ca="1">COUNTIFS(OFFSET($B$10, 0, 0, ROW()-9, 1), SERVICE[[#This Row],[Employee ID]], OFFSET($F$10, 0, 0, ROW()-9, 1), SERVICE[[#This Row],[Resources Role]])</f>
        <v>0</v>
      </c>
      <c r="Z5037" s="388">
        <f ca="1">COUNTIFS(OFFSET($F$10, 0, 0, ROW()-9, 1), SERVICE[[#This Row],[Resources Role]], OFFSET($H$10, 0, 0, ROW()-9, 1), SERVICE[[#This Row],[Booking]])</f>
        <v>0</v>
      </c>
    </row>
    <row r="5038" spans="1:26" x14ac:dyDescent="0.25">
      <c r="A5038" s="6" t="str">
        <f ca="1">no.</f>
        <v/>
      </c>
      <c r="E5038" s="4" t="str">
        <f ca="1">position</f>
        <v/>
      </c>
      <c r="J5038" s="318"/>
      <c r="M5038" s="4"/>
      <c r="O5038" s="6"/>
      <c r="Q5038" s="20"/>
      <c r="R5038" s="5" t="str">
        <f ca="1">score</f>
        <v/>
      </c>
      <c r="S5038" s="7" t="str">
        <f ca="1">rescore_svc</f>
        <v/>
      </c>
      <c r="U5038" s="11" t="str">
        <f ca="1">price</f>
        <v/>
      </c>
      <c r="V5038" s="4"/>
      <c r="Y5038" s="388">
        <f ca="1">COUNTIFS(OFFSET($B$10, 0, 0, ROW()-9, 1), SERVICE[[#This Row],[Employee ID]], OFFSET($F$10, 0, 0, ROW()-9, 1), SERVICE[[#This Row],[Resources Role]])</f>
        <v>0</v>
      </c>
      <c r="Z5038" s="388">
        <f ca="1">COUNTIFS(OFFSET($F$10, 0, 0, ROW()-9, 1), SERVICE[[#This Row],[Resources Role]], OFFSET($H$10, 0, 0, ROW()-9, 1), SERVICE[[#This Row],[Booking]])</f>
        <v>0</v>
      </c>
    </row>
    <row r="5039" spans="1:26" x14ac:dyDescent="0.25">
      <c r="A5039" s="6" t="str">
        <f ca="1">no.</f>
        <v/>
      </c>
      <c r="E5039" s="4" t="str">
        <f ca="1">position</f>
        <v/>
      </c>
      <c r="J5039" s="318"/>
      <c r="M5039" s="4"/>
      <c r="O5039" s="6"/>
      <c r="Q5039" s="20"/>
      <c r="R5039" s="5" t="str">
        <f ca="1">score</f>
        <v/>
      </c>
      <c r="S5039" s="7" t="str">
        <f ca="1">rescore_svc</f>
        <v/>
      </c>
      <c r="U5039" s="11" t="str">
        <f ca="1">price</f>
        <v/>
      </c>
      <c r="V5039" s="4"/>
      <c r="Y5039" s="388">
        <f ca="1">COUNTIFS(OFFSET($B$10, 0, 0, ROW()-9, 1), SERVICE[[#This Row],[Employee ID]], OFFSET($F$10, 0, 0, ROW()-9, 1), SERVICE[[#This Row],[Resources Role]])</f>
        <v>0</v>
      </c>
      <c r="Z5039" s="388">
        <f ca="1">COUNTIFS(OFFSET($F$10, 0, 0, ROW()-9, 1), SERVICE[[#This Row],[Resources Role]], OFFSET($H$10, 0, 0, ROW()-9, 1), SERVICE[[#This Row],[Booking]])</f>
        <v>0</v>
      </c>
    </row>
    <row r="5040" spans="1:26" x14ac:dyDescent="0.25">
      <c r="A5040" s="6" t="str">
        <f ca="1">no.</f>
        <v/>
      </c>
      <c r="E5040" s="4" t="str">
        <f ca="1">position</f>
        <v/>
      </c>
      <c r="J5040" s="318"/>
      <c r="M5040" s="4"/>
      <c r="O5040" s="6"/>
      <c r="Q5040" s="20"/>
      <c r="R5040" s="5" t="str">
        <f ca="1">score</f>
        <v/>
      </c>
      <c r="S5040" s="7" t="str">
        <f ca="1">rescore_svc</f>
        <v/>
      </c>
      <c r="U5040" s="11" t="str">
        <f ca="1">price</f>
        <v/>
      </c>
      <c r="V5040" s="4"/>
      <c r="Y5040" s="388">
        <f ca="1">COUNTIFS(OFFSET($B$10, 0, 0, ROW()-9, 1), SERVICE[[#This Row],[Employee ID]], OFFSET($F$10, 0, 0, ROW()-9, 1), SERVICE[[#This Row],[Resources Role]])</f>
        <v>0</v>
      </c>
      <c r="Z5040" s="388">
        <f ca="1">COUNTIFS(OFFSET($F$10, 0, 0, ROW()-9, 1), SERVICE[[#This Row],[Resources Role]], OFFSET($H$10, 0, 0, ROW()-9, 1), SERVICE[[#This Row],[Booking]])</f>
        <v>0</v>
      </c>
    </row>
    <row r="5041" spans="1:26" x14ac:dyDescent="0.25">
      <c r="A5041" s="6" t="str">
        <f ca="1">no.</f>
        <v/>
      </c>
      <c r="E5041" s="4" t="str">
        <f ca="1">position</f>
        <v/>
      </c>
      <c r="J5041" s="318"/>
      <c r="M5041" s="4"/>
      <c r="O5041" s="6"/>
      <c r="Q5041" s="20"/>
      <c r="R5041" s="5" t="str">
        <f ca="1">score</f>
        <v/>
      </c>
      <c r="S5041" s="7" t="str">
        <f ca="1">rescore_svc</f>
        <v/>
      </c>
      <c r="U5041" s="11" t="str">
        <f ca="1">price</f>
        <v/>
      </c>
      <c r="V5041" s="4"/>
      <c r="Y5041" s="388">
        <f ca="1">COUNTIFS(OFFSET($B$10, 0, 0, ROW()-9, 1), SERVICE[[#This Row],[Employee ID]], OFFSET($F$10, 0, 0, ROW()-9, 1), SERVICE[[#This Row],[Resources Role]])</f>
        <v>0</v>
      </c>
      <c r="Z5041" s="388">
        <f ca="1">COUNTIFS(OFFSET($F$10, 0, 0, ROW()-9, 1), SERVICE[[#This Row],[Resources Role]], OFFSET($H$10, 0, 0, ROW()-9, 1), SERVICE[[#This Row],[Booking]])</f>
        <v>0</v>
      </c>
    </row>
    <row r="5042" spans="1:26" x14ac:dyDescent="0.25">
      <c r="A5042" s="6" t="str">
        <f ca="1">no.</f>
        <v/>
      </c>
      <c r="E5042" s="4" t="str">
        <f ca="1">position</f>
        <v/>
      </c>
      <c r="J5042" s="318"/>
      <c r="M5042" s="4"/>
      <c r="O5042" s="6"/>
      <c r="Q5042" s="20"/>
      <c r="R5042" s="5" t="str">
        <f ca="1">score</f>
        <v/>
      </c>
      <c r="S5042" s="7" t="str">
        <f ca="1">rescore_svc</f>
        <v/>
      </c>
      <c r="U5042" s="11" t="str">
        <f ca="1">price</f>
        <v/>
      </c>
      <c r="V5042" s="4"/>
      <c r="Y5042" s="388">
        <f ca="1">COUNTIFS(OFFSET($B$10, 0, 0, ROW()-9, 1), SERVICE[[#This Row],[Employee ID]], OFFSET($F$10, 0, 0, ROW()-9, 1), SERVICE[[#This Row],[Resources Role]])</f>
        <v>0</v>
      </c>
      <c r="Z5042" s="388">
        <f ca="1">COUNTIFS(OFFSET($F$10, 0, 0, ROW()-9, 1), SERVICE[[#This Row],[Resources Role]], OFFSET($H$10, 0, 0, ROW()-9, 1), SERVICE[[#This Row],[Booking]])</f>
        <v>0</v>
      </c>
    </row>
    <row r="5043" spans="1:26" x14ac:dyDescent="0.25">
      <c r="A5043" s="6" t="str">
        <f ca="1">no.</f>
        <v/>
      </c>
      <c r="E5043" s="4" t="str">
        <f ca="1">position</f>
        <v/>
      </c>
      <c r="J5043" s="318"/>
      <c r="M5043" s="4"/>
      <c r="O5043" s="6"/>
      <c r="Q5043" s="20"/>
      <c r="R5043" s="5" t="str">
        <f ca="1">score</f>
        <v/>
      </c>
      <c r="S5043" s="7" t="str">
        <f ca="1">rescore_svc</f>
        <v/>
      </c>
      <c r="U5043" s="11" t="str">
        <f ca="1">price</f>
        <v/>
      </c>
      <c r="V5043" s="4"/>
      <c r="Y5043" s="388">
        <f ca="1">COUNTIFS(OFFSET($B$10, 0, 0, ROW()-9, 1), SERVICE[[#This Row],[Employee ID]], OFFSET($F$10, 0, 0, ROW()-9, 1), SERVICE[[#This Row],[Resources Role]])</f>
        <v>0</v>
      </c>
      <c r="Z5043" s="388">
        <f ca="1">COUNTIFS(OFFSET($F$10, 0, 0, ROW()-9, 1), SERVICE[[#This Row],[Resources Role]], OFFSET($H$10, 0, 0, ROW()-9, 1), SERVICE[[#This Row],[Booking]])</f>
        <v>0</v>
      </c>
    </row>
    <row r="5044" spans="1:26" x14ac:dyDescent="0.25">
      <c r="A5044" s="6" t="str">
        <f ca="1">no.</f>
        <v/>
      </c>
      <c r="E5044" s="4" t="str">
        <f ca="1">position</f>
        <v/>
      </c>
      <c r="J5044" s="318"/>
      <c r="M5044" s="4"/>
      <c r="O5044" s="6"/>
      <c r="Q5044" s="20"/>
      <c r="R5044" s="5" t="str">
        <f ca="1">score</f>
        <v/>
      </c>
      <c r="S5044" s="7" t="str">
        <f ca="1">rescore_svc</f>
        <v/>
      </c>
      <c r="U5044" s="11" t="str">
        <f ca="1">price</f>
        <v/>
      </c>
      <c r="V5044" s="4"/>
      <c r="Y5044" s="388">
        <f ca="1">COUNTIFS(OFFSET($B$10, 0, 0, ROW()-9, 1), SERVICE[[#This Row],[Employee ID]], OFFSET($F$10, 0, 0, ROW()-9, 1), SERVICE[[#This Row],[Resources Role]])</f>
        <v>0</v>
      </c>
      <c r="Z5044" s="388">
        <f ca="1">COUNTIFS(OFFSET($F$10, 0, 0, ROW()-9, 1), SERVICE[[#This Row],[Resources Role]], OFFSET($H$10, 0, 0, ROW()-9, 1), SERVICE[[#This Row],[Booking]])</f>
        <v>0</v>
      </c>
    </row>
    <row r="5045" spans="1:26" x14ac:dyDescent="0.25">
      <c r="A5045" s="6" t="str">
        <f ca="1">no.</f>
        <v/>
      </c>
      <c r="E5045" s="4" t="str">
        <f ca="1">position</f>
        <v/>
      </c>
      <c r="J5045" s="318"/>
      <c r="M5045" s="4"/>
      <c r="O5045" s="6"/>
      <c r="Q5045" s="20"/>
      <c r="R5045" s="5" t="str">
        <f ca="1">score</f>
        <v/>
      </c>
      <c r="S5045" s="7" t="str">
        <f ca="1">rescore_svc</f>
        <v/>
      </c>
      <c r="U5045" s="11" t="str">
        <f ca="1">price</f>
        <v/>
      </c>
      <c r="V5045" s="4"/>
      <c r="Y5045" s="388">
        <f ca="1">COUNTIFS(OFFSET($B$10, 0, 0, ROW()-9, 1), SERVICE[[#This Row],[Employee ID]], OFFSET($F$10, 0, 0, ROW()-9, 1), SERVICE[[#This Row],[Resources Role]])</f>
        <v>0</v>
      </c>
      <c r="Z5045" s="388">
        <f ca="1">COUNTIFS(OFFSET($F$10, 0, 0, ROW()-9, 1), SERVICE[[#This Row],[Resources Role]], OFFSET($H$10, 0, 0, ROW()-9, 1), SERVICE[[#This Row],[Booking]])</f>
        <v>0</v>
      </c>
    </row>
    <row r="5046" spans="1:26" x14ac:dyDescent="0.25">
      <c r="A5046" s="6" t="str">
        <f ca="1">no.</f>
        <v/>
      </c>
      <c r="E5046" s="4" t="str">
        <f ca="1">position</f>
        <v/>
      </c>
      <c r="J5046" s="318"/>
      <c r="M5046" s="4"/>
      <c r="O5046" s="6"/>
      <c r="Q5046" s="20"/>
      <c r="R5046" s="5" t="str">
        <f ca="1">score</f>
        <v/>
      </c>
      <c r="S5046" s="7" t="str">
        <f ca="1">rescore_svc</f>
        <v/>
      </c>
      <c r="U5046" s="11" t="str">
        <f ca="1">price</f>
        <v/>
      </c>
      <c r="V5046" s="4"/>
      <c r="Y5046" s="388">
        <f ca="1">COUNTIFS(OFFSET($B$10, 0, 0, ROW()-9, 1), SERVICE[[#This Row],[Employee ID]], OFFSET($F$10, 0, 0, ROW()-9, 1), SERVICE[[#This Row],[Resources Role]])</f>
        <v>0</v>
      </c>
      <c r="Z5046" s="388">
        <f ca="1">COUNTIFS(OFFSET($F$10, 0, 0, ROW()-9, 1), SERVICE[[#This Row],[Resources Role]], OFFSET($H$10, 0, 0, ROW()-9, 1), SERVICE[[#This Row],[Booking]])</f>
        <v>0</v>
      </c>
    </row>
    <row r="5047" spans="1:26" x14ac:dyDescent="0.25">
      <c r="A5047" s="6" t="str">
        <f ca="1">no.</f>
        <v/>
      </c>
      <c r="E5047" s="4" t="str">
        <f ca="1">position</f>
        <v/>
      </c>
      <c r="J5047" s="318"/>
      <c r="M5047" s="4"/>
      <c r="O5047" s="6"/>
      <c r="Q5047" s="20"/>
      <c r="R5047" s="5" t="str">
        <f ca="1">score</f>
        <v/>
      </c>
      <c r="S5047" s="7" t="str">
        <f ca="1">rescore_svc</f>
        <v/>
      </c>
      <c r="U5047" s="11" t="str">
        <f ca="1">price</f>
        <v/>
      </c>
      <c r="V5047" s="4"/>
      <c r="Y5047" s="388">
        <f ca="1">COUNTIFS(OFFSET($B$10, 0, 0, ROW()-9, 1), SERVICE[[#This Row],[Employee ID]], OFFSET($F$10, 0, 0, ROW()-9, 1), SERVICE[[#This Row],[Resources Role]])</f>
        <v>0</v>
      </c>
      <c r="Z5047" s="388">
        <f ca="1">COUNTIFS(OFFSET($F$10, 0, 0, ROW()-9, 1), SERVICE[[#This Row],[Resources Role]], OFFSET($H$10, 0, 0, ROW()-9, 1), SERVICE[[#This Row],[Booking]])</f>
        <v>0</v>
      </c>
    </row>
    <row r="5048" spans="1:26" x14ac:dyDescent="0.25">
      <c r="A5048" s="6" t="str">
        <f ca="1">no.</f>
        <v/>
      </c>
      <c r="E5048" s="4" t="str">
        <f ca="1">position</f>
        <v/>
      </c>
      <c r="J5048" s="318"/>
      <c r="M5048" s="4"/>
      <c r="O5048" s="6"/>
      <c r="Q5048" s="20"/>
      <c r="R5048" s="5" t="str">
        <f ca="1">score</f>
        <v/>
      </c>
      <c r="S5048" s="7" t="str">
        <f ca="1">rescore_svc</f>
        <v/>
      </c>
      <c r="U5048" s="11" t="str">
        <f ca="1">price</f>
        <v/>
      </c>
      <c r="V5048" s="4"/>
      <c r="Y5048" s="388">
        <f ca="1">COUNTIFS(OFFSET($B$10, 0, 0, ROW()-9, 1), SERVICE[[#This Row],[Employee ID]], OFFSET($F$10, 0, 0, ROW()-9, 1), SERVICE[[#This Row],[Resources Role]])</f>
        <v>0</v>
      </c>
      <c r="Z5048" s="388">
        <f ca="1">COUNTIFS(OFFSET($F$10, 0, 0, ROW()-9, 1), SERVICE[[#This Row],[Resources Role]], OFFSET($H$10, 0, 0, ROW()-9, 1), SERVICE[[#This Row],[Booking]])</f>
        <v>0</v>
      </c>
    </row>
    <row r="5049" spans="1:26" x14ac:dyDescent="0.25">
      <c r="A5049" s="6" t="str">
        <f ca="1">no.</f>
        <v/>
      </c>
      <c r="E5049" s="4" t="str">
        <f ca="1">position</f>
        <v/>
      </c>
      <c r="J5049" s="318"/>
      <c r="M5049" s="4"/>
      <c r="O5049" s="6"/>
      <c r="Q5049" s="20"/>
      <c r="R5049" s="5" t="str">
        <f ca="1">score</f>
        <v/>
      </c>
      <c r="S5049" s="7" t="str">
        <f ca="1">rescore_svc</f>
        <v/>
      </c>
      <c r="U5049" s="11" t="str">
        <f ca="1">price</f>
        <v/>
      </c>
      <c r="V5049" s="4"/>
      <c r="Y5049" s="388">
        <f ca="1">COUNTIFS(OFFSET($B$10, 0, 0, ROW()-9, 1), SERVICE[[#This Row],[Employee ID]], OFFSET($F$10, 0, 0, ROW()-9, 1), SERVICE[[#This Row],[Resources Role]])</f>
        <v>0</v>
      </c>
      <c r="Z5049" s="388">
        <f ca="1">COUNTIFS(OFFSET($F$10, 0, 0, ROW()-9, 1), SERVICE[[#This Row],[Resources Role]], OFFSET($H$10, 0, 0, ROW()-9, 1), SERVICE[[#This Row],[Booking]])</f>
        <v>0</v>
      </c>
    </row>
    <row r="5050" spans="1:26" x14ac:dyDescent="0.25">
      <c r="A5050" s="6" t="str">
        <f ca="1">no.</f>
        <v/>
      </c>
      <c r="E5050" s="4" t="str">
        <f ca="1">position</f>
        <v/>
      </c>
      <c r="J5050" s="318"/>
      <c r="M5050" s="4"/>
      <c r="O5050" s="6"/>
      <c r="Q5050" s="20"/>
      <c r="R5050" s="5" t="str">
        <f ca="1">score</f>
        <v/>
      </c>
      <c r="S5050" s="7" t="str">
        <f ca="1">rescore_svc</f>
        <v/>
      </c>
      <c r="U5050" s="11" t="str">
        <f ca="1">price</f>
        <v/>
      </c>
      <c r="V5050" s="4"/>
      <c r="Y5050" s="388">
        <f ca="1">COUNTIFS(OFFSET($B$10, 0, 0, ROW()-9, 1), SERVICE[[#This Row],[Employee ID]], OFFSET($F$10, 0, 0, ROW()-9, 1), SERVICE[[#This Row],[Resources Role]])</f>
        <v>0</v>
      </c>
      <c r="Z5050" s="388">
        <f ca="1">COUNTIFS(OFFSET($F$10, 0, 0, ROW()-9, 1), SERVICE[[#This Row],[Resources Role]], OFFSET($H$10, 0, 0, ROW()-9, 1), SERVICE[[#This Row],[Booking]])</f>
        <v>0</v>
      </c>
    </row>
    <row r="5051" spans="1:26" x14ac:dyDescent="0.25">
      <c r="A5051" s="6" t="str">
        <f ca="1">no.</f>
        <v/>
      </c>
      <c r="E5051" s="4" t="str">
        <f ca="1">position</f>
        <v/>
      </c>
      <c r="J5051" s="318"/>
      <c r="M5051" s="4"/>
      <c r="O5051" s="6"/>
      <c r="Q5051" s="20"/>
      <c r="R5051" s="5" t="str">
        <f ca="1">score</f>
        <v/>
      </c>
      <c r="S5051" s="7" t="str">
        <f ca="1">rescore_svc</f>
        <v/>
      </c>
      <c r="U5051" s="11" t="str">
        <f ca="1">price</f>
        <v/>
      </c>
      <c r="V5051" s="4"/>
      <c r="Y5051" s="388">
        <f ca="1">COUNTIFS(OFFSET($B$10, 0, 0, ROW()-9, 1), SERVICE[[#This Row],[Employee ID]], OFFSET($F$10, 0, 0, ROW()-9, 1), SERVICE[[#This Row],[Resources Role]])</f>
        <v>0</v>
      </c>
      <c r="Z5051" s="388">
        <f ca="1">COUNTIFS(OFFSET($F$10, 0, 0, ROW()-9, 1), SERVICE[[#This Row],[Resources Role]], OFFSET($H$10, 0, 0, ROW()-9, 1), SERVICE[[#This Row],[Booking]])</f>
        <v>0</v>
      </c>
    </row>
    <row r="5052" spans="1:26" x14ac:dyDescent="0.25">
      <c r="A5052" s="6" t="str">
        <f ca="1">no.</f>
        <v/>
      </c>
      <c r="E5052" s="4" t="str">
        <f ca="1">position</f>
        <v/>
      </c>
      <c r="J5052" s="318"/>
      <c r="M5052" s="4"/>
      <c r="O5052" s="6"/>
      <c r="Q5052" s="20"/>
      <c r="R5052" s="5" t="str">
        <f ca="1">score</f>
        <v/>
      </c>
      <c r="S5052" s="7" t="str">
        <f ca="1">rescore_svc</f>
        <v/>
      </c>
      <c r="U5052" s="11" t="str">
        <f ca="1">price</f>
        <v/>
      </c>
      <c r="V5052" s="4"/>
      <c r="Y5052" s="388">
        <f ca="1">COUNTIFS(OFFSET($B$10, 0, 0, ROW()-9, 1), SERVICE[[#This Row],[Employee ID]], OFFSET($F$10, 0, 0, ROW()-9, 1), SERVICE[[#This Row],[Resources Role]])</f>
        <v>0</v>
      </c>
      <c r="Z5052" s="388">
        <f ca="1">COUNTIFS(OFFSET($F$10, 0, 0, ROW()-9, 1), SERVICE[[#This Row],[Resources Role]], OFFSET($H$10, 0, 0, ROW()-9, 1), SERVICE[[#This Row],[Booking]])</f>
        <v>0</v>
      </c>
    </row>
    <row r="5053" spans="1:26" x14ac:dyDescent="0.25">
      <c r="A5053" s="6" t="str">
        <f ca="1">no.</f>
        <v/>
      </c>
      <c r="E5053" s="4" t="str">
        <f ca="1">position</f>
        <v/>
      </c>
      <c r="J5053" s="318"/>
      <c r="M5053" s="4"/>
      <c r="O5053" s="6"/>
      <c r="Q5053" s="20"/>
      <c r="R5053" s="5" t="str">
        <f ca="1">score</f>
        <v/>
      </c>
      <c r="S5053" s="7" t="str">
        <f ca="1">rescore_svc</f>
        <v/>
      </c>
      <c r="U5053" s="11" t="str">
        <f ca="1">price</f>
        <v/>
      </c>
      <c r="V5053" s="4"/>
      <c r="Y5053" s="388">
        <f ca="1">COUNTIFS(OFFSET($B$10, 0, 0, ROW()-9, 1), SERVICE[[#This Row],[Employee ID]], OFFSET($F$10, 0, 0, ROW()-9, 1), SERVICE[[#This Row],[Resources Role]])</f>
        <v>0</v>
      </c>
      <c r="Z5053" s="388">
        <f ca="1">COUNTIFS(OFFSET($F$10, 0, 0, ROW()-9, 1), SERVICE[[#This Row],[Resources Role]], OFFSET($H$10, 0, 0, ROW()-9, 1), SERVICE[[#This Row],[Booking]])</f>
        <v>0</v>
      </c>
    </row>
    <row r="5054" spans="1:26" x14ac:dyDescent="0.25">
      <c r="A5054" s="6" t="str">
        <f ca="1">no.</f>
        <v/>
      </c>
      <c r="E5054" s="4" t="str">
        <f ca="1">position</f>
        <v/>
      </c>
      <c r="J5054" s="318"/>
      <c r="M5054" s="4"/>
      <c r="O5054" s="6"/>
      <c r="Q5054" s="20"/>
      <c r="R5054" s="5" t="str">
        <f ca="1">score</f>
        <v/>
      </c>
      <c r="S5054" s="7" t="str">
        <f ca="1">rescore_svc</f>
        <v/>
      </c>
      <c r="U5054" s="11" t="str">
        <f ca="1">price</f>
        <v/>
      </c>
      <c r="V5054" s="4"/>
      <c r="Y5054" s="388">
        <f ca="1">COUNTIFS(OFFSET($B$10, 0, 0, ROW()-9, 1), SERVICE[[#This Row],[Employee ID]], OFFSET($F$10, 0, 0, ROW()-9, 1), SERVICE[[#This Row],[Resources Role]])</f>
        <v>0</v>
      </c>
      <c r="Z5054" s="388">
        <f ca="1">COUNTIFS(OFFSET($F$10, 0, 0, ROW()-9, 1), SERVICE[[#This Row],[Resources Role]], OFFSET($H$10, 0, 0, ROW()-9, 1), SERVICE[[#This Row],[Booking]])</f>
        <v>0</v>
      </c>
    </row>
    <row r="5055" spans="1:26" x14ac:dyDescent="0.25">
      <c r="A5055" s="6" t="str">
        <f ca="1">no.</f>
        <v/>
      </c>
      <c r="E5055" s="4" t="str">
        <f ca="1">position</f>
        <v/>
      </c>
      <c r="J5055" s="318"/>
      <c r="M5055" s="4"/>
      <c r="O5055" s="6"/>
      <c r="Q5055" s="20"/>
      <c r="R5055" s="5" t="str">
        <f ca="1">score</f>
        <v/>
      </c>
      <c r="S5055" s="7" t="str">
        <f ca="1">rescore_svc</f>
        <v/>
      </c>
      <c r="U5055" s="11" t="str">
        <f ca="1">price</f>
        <v/>
      </c>
      <c r="V5055" s="4"/>
      <c r="Y5055" s="388">
        <f ca="1">COUNTIFS(OFFSET($B$10, 0, 0, ROW()-9, 1), SERVICE[[#This Row],[Employee ID]], OFFSET($F$10, 0, 0, ROW()-9, 1), SERVICE[[#This Row],[Resources Role]])</f>
        <v>0</v>
      </c>
      <c r="Z5055" s="388">
        <f ca="1">COUNTIFS(OFFSET($F$10, 0, 0, ROW()-9, 1), SERVICE[[#This Row],[Resources Role]], OFFSET($H$10, 0, 0, ROW()-9, 1), SERVICE[[#This Row],[Booking]])</f>
        <v>0</v>
      </c>
    </row>
    <row r="5056" spans="1:26" x14ac:dyDescent="0.25">
      <c r="A5056" s="6" t="str">
        <f ca="1">no.</f>
        <v/>
      </c>
      <c r="E5056" s="4" t="str">
        <f ca="1">position</f>
        <v/>
      </c>
      <c r="J5056" s="318"/>
      <c r="M5056" s="4"/>
      <c r="O5056" s="6"/>
      <c r="Q5056" s="20"/>
      <c r="R5056" s="5" t="str">
        <f ca="1">score</f>
        <v/>
      </c>
      <c r="S5056" s="7" t="str">
        <f ca="1">rescore_svc</f>
        <v/>
      </c>
      <c r="U5056" s="11" t="str">
        <f ca="1">price</f>
        <v/>
      </c>
      <c r="V5056" s="4"/>
      <c r="Y5056" s="388">
        <f ca="1">COUNTIFS(OFFSET($B$10, 0, 0, ROW()-9, 1), SERVICE[[#This Row],[Employee ID]], OFFSET($F$10, 0, 0, ROW()-9, 1), SERVICE[[#This Row],[Resources Role]])</f>
        <v>0</v>
      </c>
      <c r="Z5056" s="388">
        <f ca="1">COUNTIFS(OFFSET($F$10, 0, 0, ROW()-9, 1), SERVICE[[#This Row],[Resources Role]], OFFSET($H$10, 0, 0, ROW()-9, 1), SERVICE[[#This Row],[Booking]])</f>
        <v>0</v>
      </c>
    </row>
    <row r="5057" spans="1:26" x14ac:dyDescent="0.25">
      <c r="A5057" s="6" t="str">
        <f ca="1">no.</f>
        <v/>
      </c>
      <c r="E5057" s="4" t="str">
        <f ca="1">position</f>
        <v/>
      </c>
      <c r="J5057" s="318"/>
      <c r="M5057" s="4"/>
      <c r="O5057" s="6"/>
      <c r="Q5057" s="20"/>
      <c r="R5057" s="5" t="str">
        <f ca="1">score</f>
        <v/>
      </c>
      <c r="S5057" s="7" t="str">
        <f ca="1">rescore_svc</f>
        <v/>
      </c>
      <c r="U5057" s="11" t="str">
        <f ca="1">price</f>
        <v/>
      </c>
      <c r="V5057" s="4"/>
      <c r="Y5057" s="388">
        <f ca="1">COUNTIFS(OFFSET($B$10, 0, 0, ROW()-9, 1), SERVICE[[#This Row],[Employee ID]], OFFSET($F$10, 0, 0, ROW()-9, 1), SERVICE[[#This Row],[Resources Role]])</f>
        <v>0</v>
      </c>
      <c r="Z5057" s="388">
        <f ca="1">COUNTIFS(OFFSET($F$10, 0, 0, ROW()-9, 1), SERVICE[[#This Row],[Resources Role]], OFFSET($H$10, 0, 0, ROW()-9, 1), SERVICE[[#This Row],[Booking]])</f>
        <v>0</v>
      </c>
    </row>
    <row r="5058" spans="1:26" x14ac:dyDescent="0.25">
      <c r="A5058" s="6" t="str">
        <f ca="1">no.</f>
        <v/>
      </c>
      <c r="E5058" s="4" t="str">
        <f ca="1">position</f>
        <v/>
      </c>
      <c r="J5058" s="318"/>
      <c r="M5058" s="4"/>
      <c r="O5058" s="6"/>
      <c r="Q5058" s="20"/>
      <c r="R5058" s="5" t="str">
        <f ca="1">score</f>
        <v/>
      </c>
      <c r="S5058" s="7" t="str">
        <f ca="1">rescore_svc</f>
        <v/>
      </c>
      <c r="U5058" s="11" t="str">
        <f ca="1">price</f>
        <v/>
      </c>
      <c r="V5058" s="4"/>
      <c r="Y5058" s="388">
        <f ca="1">COUNTIFS(OFFSET($B$10, 0, 0, ROW()-9, 1), SERVICE[[#This Row],[Employee ID]], OFFSET($F$10, 0, 0, ROW()-9, 1), SERVICE[[#This Row],[Resources Role]])</f>
        <v>0</v>
      </c>
      <c r="Z5058" s="388">
        <f ca="1">COUNTIFS(OFFSET($F$10, 0, 0, ROW()-9, 1), SERVICE[[#This Row],[Resources Role]], OFFSET($H$10, 0, 0, ROW()-9, 1), SERVICE[[#This Row],[Booking]])</f>
        <v>0</v>
      </c>
    </row>
    <row r="5059" spans="1:26" x14ac:dyDescent="0.25">
      <c r="A5059" s="6" t="str">
        <f ca="1">no.</f>
        <v/>
      </c>
      <c r="E5059" s="4" t="str">
        <f ca="1">position</f>
        <v/>
      </c>
      <c r="J5059" s="318"/>
      <c r="M5059" s="4"/>
      <c r="O5059" s="6"/>
      <c r="Q5059" s="20"/>
      <c r="R5059" s="5" t="str">
        <f ca="1">score</f>
        <v/>
      </c>
      <c r="S5059" s="7" t="str">
        <f ca="1">rescore_svc</f>
        <v/>
      </c>
      <c r="U5059" s="11" t="str">
        <f ca="1">price</f>
        <v/>
      </c>
      <c r="V5059" s="4"/>
      <c r="Y5059" s="388">
        <f ca="1">COUNTIFS(OFFSET($B$10, 0, 0, ROW()-9, 1), SERVICE[[#This Row],[Employee ID]], OFFSET($F$10, 0, 0, ROW()-9, 1), SERVICE[[#This Row],[Resources Role]])</f>
        <v>0</v>
      </c>
      <c r="Z5059" s="388">
        <f ca="1">COUNTIFS(OFFSET($F$10, 0, 0, ROW()-9, 1), SERVICE[[#This Row],[Resources Role]], OFFSET($H$10, 0, 0, ROW()-9, 1), SERVICE[[#This Row],[Booking]])</f>
        <v>0</v>
      </c>
    </row>
    <row r="5060" spans="1:26" x14ac:dyDescent="0.25">
      <c r="A5060" s="6" t="str">
        <f ca="1">no.</f>
        <v/>
      </c>
      <c r="E5060" s="4" t="str">
        <f ca="1">position</f>
        <v/>
      </c>
      <c r="J5060" s="318"/>
      <c r="M5060" s="4"/>
      <c r="O5060" s="6"/>
      <c r="Q5060" s="20"/>
      <c r="R5060" s="5" t="str">
        <f ca="1">score</f>
        <v/>
      </c>
      <c r="S5060" s="7" t="str">
        <f ca="1">rescore_svc</f>
        <v/>
      </c>
      <c r="U5060" s="11" t="str">
        <f ca="1">price</f>
        <v/>
      </c>
      <c r="V5060" s="4"/>
      <c r="Y5060" s="388">
        <f ca="1">COUNTIFS(OFFSET($B$10, 0, 0, ROW()-9, 1), SERVICE[[#This Row],[Employee ID]], OFFSET($F$10, 0, 0, ROW()-9, 1), SERVICE[[#This Row],[Resources Role]])</f>
        <v>0</v>
      </c>
      <c r="Z5060" s="388">
        <f ca="1">COUNTIFS(OFFSET($F$10, 0, 0, ROW()-9, 1), SERVICE[[#This Row],[Resources Role]], OFFSET($H$10, 0, 0, ROW()-9, 1), SERVICE[[#This Row],[Booking]])</f>
        <v>0</v>
      </c>
    </row>
    <row r="5061" spans="1:26" x14ac:dyDescent="0.25">
      <c r="A5061" s="6" t="str">
        <f ca="1">no.</f>
        <v/>
      </c>
      <c r="E5061" s="4" t="str">
        <f ca="1">position</f>
        <v/>
      </c>
      <c r="J5061" s="318"/>
      <c r="M5061" s="4"/>
      <c r="O5061" s="6"/>
      <c r="Q5061" s="20"/>
      <c r="R5061" s="5" t="str">
        <f ca="1">score</f>
        <v/>
      </c>
      <c r="S5061" s="7" t="str">
        <f ca="1">rescore_svc</f>
        <v/>
      </c>
      <c r="U5061" s="11" t="str">
        <f ca="1">price</f>
        <v/>
      </c>
      <c r="V5061" s="4"/>
      <c r="Y5061" s="388">
        <f ca="1">COUNTIFS(OFFSET($B$10, 0, 0, ROW()-9, 1), SERVICE[[#This Row],[Employee ID]], OFFSET($F$10, 0, 0, ROW()-9, 1), SERVICE[[#This Row],[Resources Role]])</f>
        <v>0</v>
      </c>
      <c r="Z5061" s="388">
        <f ca="1">COUNTIFS(OFFSET($F$10, 0, 0, ROW()-9, 1), SERVICE[[#This Row],[Resources Role]], OFFSET($H$10, 0, 0, ROW()-9, 1), SERVICE[[#This Row],[Booking]])</f>
        <v>0</v>
      </c>
    </row>
    <row r="5062" spans="1:26" x14ac:dyDescent="0.25">
      <c r="A5062" s="6" t="str">
        <f ca="1">no.</f>
        <v/>
      </c>
      <c r="E5062" s="4" t="str">
        <f ca="1">position</f>
        <v/>
      </c>
      <c r="J5062" s="318"/>
      <c r="M5062" s="4"/>
      <c r="O5062" s="6"/>
      <c r="Q5062" s="20"/>
      <c r="R5062" s="5" t="str">
        <f ca="1">score</f>
        <v/>
      </c>
      <c r="S5062" s="7" t="str">
        <f ca="1">rescore_svc</f>
        <v/>
      </c>
      <c r="U5062" s="11" t="str">
        <f ca="1">price</f>
        <v/>
      </c>
      <c r="V5062" s="4"/>
      <c r="Y5062" s="388">
        <f ca="1">COUNTIFS(OFFSET($B$10, 0, 0, ROW()-9, 1), SERVICE[[#This Row],[Employee ID]], OFFSET($F$10, 0, 0, ROW()-9, 1), SERVICE[[#This Row],[Resources Role]])</f>
        <v>0</v>
      </c>
      <c r="Z5062" s="388">
        <f ca="1">COUNTIFS(OFFSET($F$10, 0, 0, ROW()-9, 1), SERVICE[[#This Row],[Resources Role]], OFFSET($H$10, 0, 0, ROW()-9, 1), SERVICE[[#This Row],[Booking]])</f>
        <v>0</v>
      </c>
    </row>
    <row r="5063" spans="1:26" x14ac:dyDescent="0.25">
      <c r="A5063" s="6" t="str">
        <f ca="1">no.</f>
        <v/>
      </c>
      <c r="E5063" s="4" t="str">
        <f ca="1">position</f>
        <v/>
      </c>
      <c r="J5063" s="318"/>
      <c r="M5063" s="4"/>
      <c r="O5063" s="6"/>
      <c r="Q5063" s="20"/>
      <c r="R5063" s="5" t="str">
        <f ca="1">score</f>
        <v/>
      </c>
      <c r="S5063" s="7" t="str">
        <f ca="1">rescore_svc</f>
        <v/>
      </c>
      <c r="U5063" s="11" t="str">
        <f ca="1">price</f>
        <v/>
      </c>
      <c r="V5063" s="4"/>
      <c r="Y5063" s="388">
        <f ca="1">COUNTIFS(OFFSET($B$10, 0, 0, ROW()-9, 1), SERVICE[[#This Row],[Employee ID]], OFFSET($F$10, 0, 0, ROW()-9, 1), SERVICE[[#This Row],[Resources Role]])</f>
        <v>0</v>
      </c>
      <c r="Z5063" s="388">
        <f ca="1">COUNTIFS(OFFSET($F$10, 0, 0, ROW()-9, 1), SERVICE[[#This Row],[Resources Role]], OFFSET($H$10, 0, 0, ROW()-9, 1), SERVICE[[#This Row],[Booking]])</f>
        <v>0</v>
      </c>
    </row>
    <row r="5064" spans="1:26" x14ac:dyDescent="0.25">
      <c r="A5064" s="6" t="str">
        <f ca="1">no.</f>
        <v/>
      </c>
      <c r="E5064" s="4" t="str">
        <f ca="1">position</f>
        <v/>
      </c>
      <c r="J5064" s="318"/>
      <c r="M5064" s="4"/>
      <c r="O5064" s="6"/>
      <c r="Q5064" s="20"/>
      <c r="R5064" s="5" t="str">
        <f ca="1">score</f>
        <v/>
      </c>
      <c r="S5064" s="7" t="str">
        <f ca="1">rescore_svc</f>
        <v/>
      </c>
      <c r="U5064" s="11" t="str">
        <f ca="1">price</f>
        <v/>
      </c>
      <c r="V5064" s="4"/>
      <c r="Y5064" s="388">
        <f ca="1">COUNTIFS(OFFSET($B$10, 0, 0, ROW()-9, 1), SERVICE[[#This Row],[Employee ID]], OFFSET($F$10, 0, 0, ROW()-9, 1), SERVICE[[#This Row],[Resources Role]])</f>
        <v>0</v>
      </c>
      <c r="Z5064" s="388">
        <f ca="1">COUNTIFS(OFFSET($F$10, 0, 0, ROW()-9, 1), SERVICE[[#This Row],[Resources Role]], OFFSET($H$10, 0, 0, ROW()-9, 1), SERVICE[[#This Row],[Booking]])</f>
        <v>0</v>
      </c>
    </row>
    <row r="5065" spans="1:26" x14ac:dyDescent="0.25">
      <c r="A5065" s="6" t="str">
        <f ca="1">no.</f>
        <v/>
      </c>
      <c r="E5065" s="4" t="str">
        <f ca="1">position</f>
        <v/>
      </c>
      <c r="J5065" s="318"/>
      <c r="M5065" s="4"/>
      <c r="O5065" s="6"/>
      <c r="Q5065" s="20"/>
      <c r="R5065" s="5" t="str">
        <f ca="1">score</f>
        <v/>
      </c>
      <c r="S5065" s="7" t="str">
        <f ca="1">rescore_svc</f>
        <v/>
      </c>
      <c r="U5065" s="11" t="str">
        <f ca="1">price</f>
        <v/>
      </c>
      <c r="V5065" s="4"/>
      <c r="Y5065" s="388">
        <f ca="1">COUNTIFS(OFFSET($B$10, 0, 0, ROW()-9, 1), SERVICE[[#This Row],[Employee ID]], OFFSET($F$10, 0, 0, ROW()-9, 1), SERVICE[[#This Row],[Resources Role]])</f>
        <v>0</v>
      </c>
      <c r="Z5065" s="388">
        <f ca="1">COUNTIFS(OFFSET($F$10, 0, 0, ROW()-9, 1), SERVICE[[#This Row],[Resources Role]], OFFSET($H$10, 0, 0, ROW()-9, 1), SERVICE[[#This Row],[Booking]])</f>
        <v>0</v>
      </c>
    </row>
    <row r="5066" spans="1:26" x14ac:dyDescent="0.25">
      <c r="A5066" s="6" t="str">
        <f ca="1">no.</f>
        <v/>
      </c>
      <c r="E5066" s="4" t="str">
        <f ca="1">position</f>
        <v/>
      </c>
      <c r="J5066" s="318"/>
      <c r="M5066" s="4"/>
      <c r="O5066" s="6"/>
      <c r="Q5066" s="20"/>
      <c r="R5066" s="5" t="str">
        <f ca="1">score</f>
        <v/>
      </c>
      <c r="S5066" s="7" t="str">
        <f ca="1">rescore_svc</f>
        <v/>
      </c>
      <c r="U5066" s="11" t="str">
        <f ca="1">price</f>
        <v/>
      </c>
      <c r="V5066" s="4"/>
      <c r="Y5066" s="388">
        <f ca="1">COUNTIFS(OFFSET($B$10, 0, 0, ROW()-9, 1), SERVICE[[#This Row],[Employee ID]], OFFSET($F$10, 0, 0, ROW()-9, 1), SERVICE[[#This Row],[Resources Role]])</f>
        <v>0</v>
      </c>
      <c r="Z5066" s="388">
        <f ca="1">COUNTIFS(OFFSET($F$10, 0, 0, ROW()-9, 1), SERVICE[[#This Row],[Resources Role]], OFFSET($H$10, 0, 0, ROW()-9, 1), SERVICE[[#This Row],[Booking]])</f>
        <v>0</v>
      </c>
    </row>
    <row r="5067" spans="1:26" x14ac:dyDescent="0.25">
      <c r="A5067" s="6" t="str">
        <f ca="1">no.</f>
        <v/>
      </c>
      <c r="E5067" s="4" t="str">
        <f ca="1">position</f>
        <v/>
      </c>
      <c r="J5067" s="318"/>
      <c r="M5067" s="4"/>
      <c r="O5067" s="6"/>
      <c r="Q5067" s="20"/>
      <c r="R5067" s="5" t="str">
        <f ca="1">score</f>
        <v/>
      </c>
      <c r="S5067" s="7" t="str">
        <f ca="1">rescore_svc</f>
        <v/>
      </c>
      <c r="U5067" s="11" t="str">
        <f ca="1">price</f>
        <v/>
      </c>
      <c r="V5067" s="4"/>
      <c r="Y5067" s="388">
        <f ca="1">COUNTIFS(OFFSET($B$10, 0, 0, ROW()-9, 1), SERVICE[[#This Row],[Employee ID]], OFFSET($F$10, 0, 0, ROW()-9, 1), SERVICE[[#This Row],[Resources Role]])</f>
        <v>0</v>
      </c>
      <c r="Z5067" s="388">
        <f ca="1">COUNTIFS(OFFSET($F$10, 0, 0, ROW()-9, 1), SERVICE[[#This Row],[Resources Role]], OFFSET($H$10, 0, 0, ROW()-9, 1), SERVICE[[#This Row],[Booking]])</f>
        <v>0</v>
      </c>
    </row>
    <row r="5068" spans="1:26" x14ac:dyDescent="0.25">
      <c r="A5068" s="6" t="str">
        <f ca="1">no.</f>
        <v/>
      </c>
      <c r="E5068" s="4" t="str">
        <f ca="1">position</f>
        <v/>
      </c>
      <c r="J5068" s="318"/>
      <c r="M5068" s="4"/>
      <c r="O5068" s="6"/>
      <c r="Q5068" s="20"/>
      <c r="R5068" s="5" t="str">
        <f ca="1">score</f>
        <v/>
      </c>
      <c r="S5068" s="7" t="str">
        <f ca="1">rescore_svc</f>
        <v/>
      </c>
      <c r="U5068" s="11" t="str">
        <f ca="1">price</f>
        <v/>
      </c>
      <c r="V5068" s="4"/>
      <c r="Y5068" s="388">
        <f ca="1">COUNTIFS(OFFSET($B$10, 0, 0, ROW()-9, 1), SERVICE[[#This Row],[Employee ID]], OFFSET($F$10, 0, 0, ROW()-9, 1), SERVICE[[#This Row],[Resources Role]])</f>
        <v>0</v>
      </c>
      <c r="Z5068" s="388">
        <f ca="1">COUNTIFS(OFFSET($F$10, 0, 0, ROW()-9, 1), SERVICE[[#This Row],[Resources Role]], OFFSET($H$10, 0, 0, ROW()-9, 1), SERVICE[[#This Row],[Booking]])</f>
        <v>0</v>
      </c>
    </row>
    <row r="5069" spans="1:26" x14ac:dyDescent="0.25">
      <c r="A5069" s="6" t="str">
        <f ca="1">no.</f>
        <v/>
      </c>
      <c r="E5069" s="4" t="str">
        <f ca="1">position</f>
        <v/>
      </c>
      <c r="J5069" s="318"/>
      <c r="M5069" s="4"/>
      <c r="O5069" s="6"/>
      <c r="Q5069" s="20"/>
      <c r="R5069" s="5" t="str">
        <f ca="1">score</f>
        <v/>
      </c>
      <c r="S5069" s="7" t="str">
        <f ca="1">rescore_svc</f>
        <v/>
      </c>
      <c r="U5069" s="11" t="str">
        <f ca="1">price</f>
        <v/>
      </c>
      <c r="V5069" s="4"/>
      <c r="Y5069" s="388">
        <f ca="1">COUNTIFS(OFFSET($B$10, 0, 0, ROW()-9, 1), SERVICE[[#This Row],[Employee ID]], OFFSET($F$10, 0, 0, ROW()-9, 1), SERVICE[[#This Row],[Resources Role]])</f>
        <v>0</v>
      </c>
      <c r="Z5069" s="388">
        <f ca="1">COUNTIFS(OFFSET($F$10, 0, 0, ROW()-9, 1), SERVICE[[#This Row],[Resources Role]], OFFSET($H$10, 0, 0, ROW()-9, 1), SERVICE[[#This Row],[Booking]])</f>
        <v>0</v>
      </c>
    </row>
    <row r="5070" spans="1:26" x14ac:dyDescent="0.25">
      <c r="A5070" s="6" t="str">
        <f ca="1">no.</f>
        <v/>
      </c>
      <c r="E5070" s="4" t="str">
        <f ca="1">position</f>
        <v/>
      </c>
      <c r="J5070" s="318"/>
      <c r="M5070" s="4"/>
      <c r="O5070" s="6"/>
      <c r="Q5070" s="20"/>
      <c r="R5070" s="5" t="str">
        <f ca="1">score</f>
        <v/>
      </c>
      <c r="S5070" s="7" t="str">
        <f ca="1">rescore_svc</f>
        <v/>
      </c>
      <c r="U5070" s="11" t="str">
        <f ca="1">price</f>
        <v/>
      </c>
      <c r="V5070" s="4"/>
      <c r="Y5070" s="388">
        <f ca="1">COUNTIFS(OFFSET($B$10, 0, 0, ROW()-9, 1), SERVICE[[#This Row],[Employee ID]], OFFSET($F$10, 0, 0, ROW()-9, 1), SERVICE[[#This Row],[Resources Role]])</f>
        <v>0</v>
      </c>
      <c r="Z5070" s="388">
        <f ca="1">COUNTIFS(OFFSET($F$10, 0, 0, ROW()-9, 1), SERVICE[[#This Row],[Resources Role]], OFFSET($H$10, 0, 0, ROW()-9, 1), SERVICE[[#This Row],[Booking]])</f>
        <v>0</v>
      </c>
    </row>
    <row r="5071" spans="1:26" x14ac:dyDescent="0.25">
      <c r="A5071" s="6" t="str">
        <f ca="1">no.</f>
        <v/>
      </c>
      <c r="E5071" s="4" t="str">
        <f ca="1">position</f>
        <v/>
      </c>
      <c r="J5071" s="318"/>
      <c r="M5071" s="4"/>
      <c r="O5071" s="6"/>
      <c r="Q5071" s="20"/>
      <c r="R5071" s="5" t="str">
        <f ca="1">score</f>
        <v/>
      </c>
      <c r="S5071" s="7" t="str">
        <f ca="1">rescore_svc</f>
        <v/>
      </c>
      <c r="U5071" s="11" t="str">
        <f ca="1">price</f>
        <v/>
      </c>
      <c r="V5071" s="4"/>
      <c r="Y5071" s="388">
        <f ca="1">COUNTIFS(OFFSET($B$10, 0, 0, ROW()-9, 1), SERVICE[[#This Row],[Employee ID]], OFFSET($F$10, 0, 0, ROW()-9, 1), SERVICE[[#This Row],[Resources Role]])</f>
        <v>0</v>
      </c>
      <c r="Z5071" s="388">
        <f ca="1">COUNTIFS(OFFSET($F$10, 0, 0, ROW()-9, 1), SERVICE[[#This Row],[Resources Role]], OFFSET($H$10, 0, 0, ROW()-9, 1), SERVICE[[#This Row],[Booking]])</f>
        <v>0</v>
      </c>
    </row>
    <row r="5072" spans="1:26" x14ac:dyDescent="0.25">
      <c r="A5072" s="6" t="str">
        <f ca="1">no.</f>
        <v/>
      </c>
      <c r="E5072" s="4" t="str">
        <f ca="1">position</f>
        <v/>
      </c>
      <c r="J5072" s="318"/>
      <c r="M5072" s="4"/>
      <c r="O5072" s="6"/>
      <c r="Q5072" s="20"/>
      <c r="R5072" s="5" t="str">
        <f ca="1">score</f>
        <v/>
      </c>
      <c r="S5072" s="7" t="str">
        <f ca="1">rescore_svc</f>
        <v/>
      </c>
      <c r="U5072" s="11" t="str">
        <f ca="1">price</f>
        <v/>
      </c>
      <c r="V5072" s="4"/>
      <c r="Y5072" s="388">
        <f ca="1">COUNTIFS(OFFSET($B$10, 0, 0, ROW()-9, 1), SERVICE[[#This Row],[Employee ID]], OFFSET($F$10, 0, 0, ROW()-9, 1), SERVICE[[#This Row],[Resources Role]])</f>
        <v>0</v>
      </c>
      <c r="Z5072" s="388">
        <f ca="1">COUNTIFS(OFFSET($F$10, 0, 0, ROW()-9, 1), SERVICE[[#This Row],[Resources Role]], OFFSET($H$10, 0, 0, ROW()-9, 1), SERVICE[[#This Row],[Booking]])</f>
        <v>0</v>
      </c>
    </row>
    <row r="5073" spans="1:26" x14ac:dyDescent="0.25">
      <c r="A5073" s="6" t="str">
        <f ca="1">no.</f>
        <v/>
      </c>
      <c r="E5073" s="4" t="str">
        <f ca="1">position</f>
        <v/>
      </c>
      <c r="J5073" s="318"/>
      <c r="M5073" s="4"/>
      <c r="O5073" s="6"/>
      <c r="Q5073" s="20"/>
      <c r="R5073" s="5" t="str">
        <f ca="1">score</f>
        <v/>
      </c>
      <c r="S5073" s="7" t="str">
        <f ca="1">rescore_svc</f>
        <v/>
      </c>
      <c r="U5073" s="11" t="str">
        <f ca="1">price</f>
        <v/>
      </c>
      <c r="V5073" s="4"/>
      <c r="Y5073" s="388">
        <f ca="1">COUNTIFS(OFFSET($B$10, 0, 0, ROW()-9, 1), SERVICE[[#This Row],[Employee ID]], OFFSET($F$10, 0, 0, ROW()-9, 1), SERVICE[[#This Row],[Resources Role]])</f>
        <v>0</v>
      </c>
      <c r="Z5073" s="388">
        <f ca="1">COUNTIFS(OFFSET($F$10, 0, 0, ROW()-9, 1), SERVICE[[#This Row],[Resources Role]], OFFSET($H$10, 0, 0, ROW()-9, 1), SERVICE[[#This Row],[Booking]])</f>
        <v>0</v>
      </c>
    </row>
    <row r="5074" spans="1:26" x14ac:dyDescent="0.25">
      <c r="A5074" s="6" t="str">
        <f ca="1">no.</f>
        <v/>
      </c>
      <c r="E5074" s="4" t="str">
        <f ca="1">position</f>
        <v/>
      </c>
      <c r="J5074" s="318"/>
      <c r="M5074" s="4"/>
      <c r="O5074" s="6"/>
      <c r="Q5074" s="20"/>
      <c r="R5074" s="5" t="str">
        <f ca="1">score</f>
        <v/>
      </c>
      <c r="S5074" s="7" t="str">
        <f ca="1">rescore_svc</f>
        <v/>
      </c>
      <c r="U5074" s="11" t="str">
        <f ca="1">price</f>
        <v/>
      </c>
      <c r="V5074" s="4"/>
      <c r="Y5074" s="388">
        <f ca="1">COUNTIFS(OFFSET($B$10, 0, 0, ROW()-9, 1), SERVICE[[#This Row],[Employee ID]], OFFSET($F$10, 0, 0, ROW()-9, 1), SERVICE[[#This Row],[Resources Role]])</f>
        <v>0</v>
      </c>
      <c r="Z5074" s="388">
        <f ca="1">COUNTIFS(OFFSET($F$10, 0, 0, ROW()-9, 1), SERVICE[[#This Row],[Resources Role]], OFFSET($H$10, 0, 0, ROW()-9, 1), SERVICE[[#This Row],[Booking]])</f>
        <v>0</v>
      </c>
    </row>
    <row r="5075" spans="1:26" x14ac:dyDescent="0.25">
      <c r="A5075" s="6" t="str">
        <f ca="1">no.</f>
        <v/>
      </c>
      <c r="E5075" s="4" t="str">
        <f ca="1">position</f>
        <v/>
      </c>
      <c r="J5075" s="318"/>
      <c r="M5075" s="4"/>
      <c r="O5075" s="6"/>
      <c r="Q5075" s="20"/>
      <c r="R5075" s="5" t="str">
        <f ca="1">score</f>
        <v/>
      </c>
      <c r="S5075" s="7" t="str">
        <f ca="1">rescore_svc</f>
        <v/>
      </c>
      <c r="U5075" s="11" t="str">
        <f ca="1">price</f>
        <v/>
      </c>
      <c r="V5075" s="4"/>
      <c r="Y5075" s="388">
        <f ca="1">COUNTIFS(OFFSET($B$10, 0, 0, ROW()-9, 1), SERVICE[[#This Row],[Employee ID]], OFFSET($F$10, 0, 0, ROW()-9, 1), SERVICE[[#This Row],[Resources Role]])</f>
        <v>0</v>
      </c>
      <c r="Z5075" s="388">
        <f ca="1">COUNTIFS(OFFSET($F$10, 0, 0, ROW()-9, 1), SERVICE[[#This Row],[Resources Role]], OFFSET($H$10, 0, 0, ROW()-9, 1), SERVICE[[#This Row],[Booking]])</f>
        <v>0</v>
      </c>
    </row>
    <row r="5076" spans="1:26" x14ac:dyDescent="0.25">
      <c r="A5076" s="6" t="str">
        <f ca="1">no.</f>
        <v/>
      </c>
      <c r="E5076" s="4" t="str">
        <f ca="1">position</f>
        <v/>
      </c>
      <c r="J5076" s="318"/>
      <c r="M5076" s="4"/>
      <c r="O5076" s="6"/>
      <c r="Q5076" s="20"/>
      <c r="R5076" s="5" t="str">
        <f ca="1">score</f>
        <v/>
      </c>
      <c r="S5076" s="7" t="str">
        <f ca="1">rescore_svc</f>
        <v/>
      </c>
      <c r="U5076" s="11" t="str">
        <f ca="1">price</f>
        <v/>
      </c>
      <c r="V5076" s="4"/>
      <c r="Y5076" s="388">
        <f ca="1">COUNTIFS(OFFSET($B$10, 0, 0, ROW()-9, 1), SERVICE[[#This Row],[Employee ID]], OFFSET($F$10, 0, 0, ROW()-9, 1), SERVICE[[#This Row],[Resources Role]])</f>
        <v>0</v>
      </c>
      <c r="Z5076" s="388">
        <f ca="1">COUNTIFS(OFFSET($F$10, 0, 0, ROW()-9, 1), SERVICE[[#This Row],[Resources Role]], OFFSET($H$10, 0, 0, ROW()-9, 1), SERVICE[[#This Row],[Booking]])</f>
        <v>0</v>
      </c>
    </row>
    <row r="5077" spans="1:26" x14ac:dyDescent="0.25">
      <c r="A5077" s="6" t="str">
        <f ca="1">no.</f>
        <v/>
      </c>
      <c r="E5077" s="4" t="str">
        <f ca="1">position</f>
        <v/>
      </c>
      <c r="J5077" s="318"/>
      <c r="M5077" s="4"/>
      <c r="O5077" s="6"/>
      <c r="Q5077" s="20"/>
      <c r="R5077" s="5" t="str">
        <f ca="1">score</f>
        <v/>
      </c>
      <c r="S5077" s="7" t="str">
        <f ca="1">rescore_svc</f>
        <v/>
      </c>
      <c r="U5077" s="11" t="str">
        <f ca="1">price</f>
        <v/>
      </c>
      <c r="V5077" s="4"/>
      <c r="Y5077" s="388">
        <f ca="1">COUNTIFS(OFFSET($B$10, 0, 0, ROW()-9, 1), SERVICE[[#This Row],[Employee ID]], OFFSET($F$10, 0, 0, ROW()-9, 1), SERVICE[[#This Row],[Resources Role]])</f>
        <v>0</v>
      </c>
      <c r="Z5077" s="388">
        <f ca="1">COUNTIFS(OFFSET($F$10, 0, 0, ROW()-9, 1), SERVICE[[#This Row],[Resources Role]], OFFSET($H$10, 0, 0, ROW()-9, 1), SERVICE[[#This Row],[Booking]])</f>
        <v>0</v>
      </c>
    </row>
    <row r="5078" spans="1:26" x14ac:dyDescent="0.25">
      <c r="A5078" s="6" t="str">
        <f ca="1">no.</f>
        <v/>
      </c>
      <c r="E5078" s="4" t="str">
        <f ca="1">position</f>
        <v/>
      </c>
      <c r="J5078" s="318"/>
      <c r="M5078" s="4"/>
      <c r="O5078" s="6"/>
      <c r="Q5078" s="20"/>
      <c r="R5078" s="5" t="str">
        <f ca="1">score</f>
        <v/>
      </c>
      <c r="S5078" s="7" t="str">
        <f ca="1">rescore_svc</f>
        <v/>
      </c>
      <c r="U5078" s="11" t="str">
        <f ca="1">price</f>
        <v/>
      </c>
      <c r="V5078" s="4"/>
      <c r="Y5078" s="388">
        <f ca="1">COUNTIFS(OFFSET($B$10, 0, 0, ROW()-9, 1), SERVICE[[#This Row],[Employee ID]], OFFSET($F$10, 0, 0, ROW()-9, 1), SERVICE[[#This Row],[Resources Role]])</f>
        <v>0</v>
      </c>
      <c r="Z5078" s="388">
        <f ca="1">COUNTIFS(OFFSET($F$10, 0, 0, ROW()-9, 1), SERVICE[[#This Row],[Resources Role]], OFFSET($H$10, 0, 0, ROW()-9, 1), SERVICE[[#This Row],[Booking]])</f>
        <v>0</v>
      </c>
    </row>
    <row r="5079" spans="1:26" x14ac:dyDescent="0.25">
      <c r="A5079" s="6" t="str">
        <f ca="1">no.</f>
        <v/>
      </c>
      <c r="E5079" s="4" t="str">
        <f ca="1">position</f>
        <v/>
      </c>
      <c r="J5079" s="318"/>
      <c r="M5079" s="4"/>
      <c r="O5079" s="6"/>
      <c r="Q5079" s="20"/>
      <c r="R5079" s="5" t="str">
        <f ca="1">score</f>
        <v/>
      </c>
      <c r="S5079" s="7" t="str">
        <f ca="1">rescore_svc</f>
        <v/>
      </c>
      <c r="U5079" s="11" t="str">
        <f ca="1">price</f>
        <v/>
      </c>
      <c r="V5079" s="4"/>
      <c r="Y5079" s="388">
        <f ca="1">COUNTIFS(OFFSET($B$10, 0, 0, ROW()-9, 1), SERVICE[[#This Row],[Employee ID]], OFFSET($F$10, 0, 0, ROW()-9, 1), SERVICE[[#This Row],[Resources Role]])</f>
        <v>0</v>
      </c>
      <c r="Z5079" s="388">
        <f ca="1">COUNTIFS(OFFSET($F$10, 0, 0, ROW()-9, 1), SERVICE[[#This Row],[Resources Role]], OFFSET($H$10, 0, 0, ROW()-9, 1), SERVICE[[#This Row],[Booking]])</f>
        <v>0</v>
      </c>
    </row>
    <row r="5080" spans="1:26" x14ac:dyDescent="0.25">
      <c r="A5080" s="6" t="str">
        <f ca="1">no.</f>
        <v/>
      </c>
      <c r="E5080" s="4" t="str">
        <f ca="1">position</f>
        <v/>
      </c>
      <c r="J5080" s="318"/>
      <c r="M5080" s="4"/>
      <c r="O5080" s="6"/>
      <c r="Q5080" s="20"/>
      <c r="R5080" s="5" t="str">
        <f ca="1">score</f>
        <v/>
      </c>
      <c r="S5080" s="7" t="str">
        <f ca="1">rescore_svc</f>
        <v/>
      </c>
      <c r="U5080" s="11" t="str">
        <f ca="1">price</f>
        <v/>
      </c>
      <c r="V5080" s="4"/>
      <c r="Y5080" s="388">
        <f ca="1">COUNTIFS(OFFSET($B$10, 0, 0, ROW()-9, 1), SERVICE[[#This Row],[Employee ID]], OFFSET($F$10, 0, 0, ROW()-9, 1), SERVICE[[#This Row],[Resources Role]])</f>
        <v>0</v>
      </c>
      <c r="Z5080" s="388">
        <f ca="1">COUNTIFS(OFFSET($F$10, 0, 0, ROW()-9, 1), SERVICE[[#This Row],[Resources Role]], OFFSET($H$10, 0, 0, ROW()-9, 1), SERVICE[[#This Row],[Booking]])</f>
        <v>0</v>
      </c>
    </row>
    <row r="5081" spans="1:26" x14ac:dyDescent="0.25">
      <c r="A5081" s="6" t="str">
        <f ca="1">no.</f>
        <v/>
      </c>
      <c r="E5081" s="4" t="str">
        <f ca="1">position</f>
        <v/>
      </c>
      <c r="J5081" s="318"/>
      <c r="M5081" s="4"/>
      <c r="O5081" s="6"/>
      <c r="Q5081" s="20"/>
      <c r="R5081" s="5" t="str">
        <f ca="1">score</f>
        <v/>
      </c>
      <c r="S5081" s="7" t="str">
        <f ca="1">rescore_svc</f>
        <v/>
      </c>
      <c r="U5081" s="11" t="str">
        <f ca="1">price</f>
        <v/>
      </c>
      <c r="V5081" s="4"/>
      <c r="Y5081" s="388">
        <f ca="1">COUNTIFS(OFFSET($B$10, 0, 0, ROW()-9, 1), SERVICE[[#This Row],[Employee ID]], OFFSET($F$10, 0, 0, ROW()-9, 1), SERVICE[[#This Row],[Resources Role]])</f>
        <v>0</v>
      </c>
      <c r="Z5081" s="388">
        <f ca="1">COUNTIFS(OFFSET($F$10, 0, 0, ROW()-9, 1), SERVICE[[#This Row],[Resources Role]], OFFSET($H$10, 0, 0, ROW()-9, 1), SERVICE[[#This Row],[Booking]])</f>
        <v>0</v>
      </c>
    </row>
    <row r="5082" spans="1:26" x14ac:dyDescent="0.25">
      <c r="A5082" s="6" t="str">
        <f ca="1">no.</f>
        <v/>
      </c>
      <c r="E5082" s="4" t="str">
        <f ca="1">position</f>
        <v/>
      </c>
      <c r="J5082" s="318"/>
      <c r="M5082" s="4"/>
      <c r="O5082" s="6"/>
      <c r="Q5082" s="20"/>
      <c r="R5082" s="5" t="str">
        <f ca="1">score</f>
        <v/>
      </c>
      <c r="S5082" s="7" t="str">
        <f ca="1">rescore_svc</f>
        <v/>
      </c>
      <c r="U5082" s="11" t="str">
        <f ca="1">price</f>
        <v/>
      </c>
      <c r="V5082" s="4"/>
      <c r="Y5082" s="388">
        <f ca="1">COUNTIFS(OFFSET($B$10, 0, 0, ROW()-9, 1), SERVICE[[#This Row],[Employee ID]], OFFSET($F$10, 0, 0, ROW()-9, 1), SERVICE[[#This Row],[Resources Role]])</f>
        <v>0</v>
      </c>
      <c r="Z5082" s="388">
        <f ca="1">COUNTIFS(OFFSET($F$10, 0, 0, ROW()-9, 1), SERVICE[[#This Row],[Resources Role]], OFFSET($H$10, 0, 0, ROW()-9, 1), SERVICE[[#This Row],[Booking]])</f>
        <v>0</v>
      </c>
    </row>
    <row r="5083" spans="1:26" x14ac:dyDescent="0.25">
      <c r="A5083" s="6" t="str">
        <f ca="1">no.</f>
        <v/>
      </c>
      <c r="E5083" s="4" t="str">
        <f ca="1">position</f>
        <v/>
      </c>
      <c r="J5083" s="318"/>
      <c r="M5083" s="4"/>
      <c r="O5083" s="6"/>
      <c r="Q5083" s="20"/>
      <c r="R5083" s="5" t="str">
        <f ca="1">score</f>
        <v/>
      </c>
      <c r="S5083" s="7" t="str">
        <f ca="1">rescore_svc</f>
        <v/>
      </c>
      <c r="U5083" s="11" t="str">
        <f ca="1">price</f>
        <v/>
      </c>
      <c r="V5083" s="4"/>
      <c r="Y5083" s="388">
        <f ca="1">COUNTIFS(OFFSET($B$10, 0, 0, ROW()-9, 1), SERVICE[[#This Row],[Employee ID]], OFFSET($F$10, 0, 0, ROW()-9, 1), SERVICE[[#This Row],[Resources Role]])</f>
        <v>0</v>
      </c>
      <c r="Z5083" s="388">
        <f ca="1">COUNTIFS(OFFSET($F$10, 0, 0, ROW()-9, 1), SERVICE[[#This Row],[Resources Role]], OFFSET($H$10, 0, 0, ROW()-9, 1), SERVICE[[#This Row],[Booking]])</f>
        <v>0</v>
      </c>
    </row>
    <row r="5084" spans="1:26" x14ac:dyDescent="0.25">
      <c r="A5084" s="6" t="str">
        <f ca="1">no.</f>
        <v/>
      </c>
      <c r="E5084" s="4" t="str">
        <f ca="1">position</f>
        <v/>
      </c>
      <c r="J5084" s="318"/>
      <c r="M5084" s="4"/>
      <c r="O5084" s="6"/>
      <c r="Q5084" s="20"/>
      <c r="R5084" s="5" t="str">
        <f ca="1">score</f>
        <v/>
      </c>
      <c r="S5084" s="7" t="str">
        <f ca="1">rescore_svc</f>
        <v/>
      </c>
      <c r="U5084" s="11" t="str">
        <f ca="1">price</f>
        <v/>
      </c>
      <c r="V5084" s="4"/>
      <c r="Y5084" s="388">
        <f ca="1">COUNTIFS(OFFSET($B$10, 0, 0, ROW()-9, 1), SERVICE[[#This Row],[Employee ID]], OFFSET($F$10, 0, 0, ROW()-9, 1), SERVICE[[#This Row],[Resources Role]])</f>
        <v>0</v>
      </c>
      <c r="Z5084" s="388">
        <f ca="1">COUNTIFS(OFFSET($F$10, 0, 0, ROW()-9, 1), SERVICE[[#This Row],[Resources Role]], OFFSET($H$10, 0, 0, ROW()-9, 1), SERVICE[[#This Row],[Booking]])</f>
        <v>0</v>
      </c>
    </row>
    <row r="5085" spans="1:26" x14ac:dyDescent="0.25">
      <c r="A5085" s="6" t="str">
        <f ca="1">no.</f>
        <v/>
      </c>
      <c r="E5085" s="4" t="str">
        <f ca="1">position</f>
        <v/>
      </c>
      <c r="J5085" s="318"/>
      <c r="M5085" s="4"/>
      <c r="O5085" s="6"/>
      <c r="Q5085" s="20"/>
      <c r="R5085" s="5" t="str">
        <f ca="1">score</f>
        <v/>
      </c>
      <c r="S5085" s="7" t="str">
        <f ca="1">rescore_svc</f>
        <v/>
      </c>
      <c r="U5085" s="11" t="str">
        <f ca="1">price</f>
        <v/>
      </c>
      <c r="V5085" s="4"/>
      <c r="Y5085" s="388">
        <f ca="1">COUNTIFS(OFFSET($B$10, 0, 0, ROW()-9, 1), SERVICE[[#This Row],[Employee ID]], OFFSET($F$10, 0, 0, ROW()-9, 1), SERVICE[[#This Row],[Resources Role]])</f>
        <v>0</v>
      </c>
      <c r="Z5085" s="388">
        <f ca="1">COUNTIFS(OFFSET($F$10, 0, 0, ROW()-9, 1), SERVICE[[#This Row],[Resources Role]], OFFSET($H$10, 0, 0, ROW()-9, 1), SERVICE[[#This Row],[Booking]])</f>
        <v>0</v>
      </c>
    </row>
    <row r="5086" spans="1:26" x14ac:dyDescent="0.25">
      <c r="A5086" s="6" t="str">
        <f ca="1">no.</f>
        <v/>
      </c>
      <c r="E5086" s="4" t="str">
        <f ca="1">position</f>
        <v/>
      </c>
      <c r="J5086" s="318"/>
      <c r="M5086" s="4"/>
      <c r="O5086" s="6"/>
      <c r="Q5086" s="20"/>
      <c r="R5086" s="5" t="str">
        <f ca="1">score</f>
        <v/>
      </c>
      <c r="S5086" s="7" t="str">
        <f ca="1">rescore_svc</f>
        <v/>
      </c>
      <c r="U5086" s="11" t="str">
        <f ca="1">price</f>
        <v/>
      </c>
      <c r="V5086" s="4"/>
      <c r="Y5086" s="388">
        <f ca="1">COUNTIFS(OFFSET($B$10, 0, 0, ROW()-9, 1), SERVICE[[#This Row],[Employee ID]], OFFSET($F$10, 0, 0, ROW()-9, 1), SERVICE[[#This Row],[Resources Role]])</f>
        <v>0</v>
      </c>
      <c r="Z5086" s="388">
        <f ca="1">COUNTIFS(OFFSET($F$10, 0, 0, ROW()-9, 1), SERVICE[[#This Row],[Resources Role]], OFFSET($H$10, 0, 0, ROW()-9, 1), SERVICE[[#This Row],[Booking]])</f>
        <v>0</v>
      </c>
    </row>
    <row r="5087" spans="1:26" x14ac:dyDescent="0.25">
      <c r="A5087" s="6" t="str">
        <f ca="1">no.</f>
        <v/>
      </c>
      <c r="E5087" s="4" t="str">
        <f ca="1">position</f>
        <v/>
      </c>
      <c r="J5087" s="318"/>
      <c r="M5087" s="4"/>
      <c r="O5087" s="6"/>
      <c r="Q5087" s="20"/>
      <c r="R5087" s="5" t="str">
        <f ca="1">score</f>
        <v/>
      </c>
      <c r="S5087" s="7" t="str">
        <f ca="1">rescore_svc</f>
        <v/>
      </c>
      <c r="U5087" s="11" t="str">
        <f ca="1">price</f>
        <v/>
      </c>
      <c r="V5087" s="4"/>
      <c r="Y5087" s="388">
        <f ca="1">COUNTIFS(OFFSET($B$10, 0, 0, ROW()-9, 1), SERVICE[[#This Row],[Employee ID]], OFFSET($F$10, 0, 0, ROW()-9, 1), SERVICE[[#This Row],[Resources Role]])</f>
        <v>0</v>
      </c>
      <c r="Z5087" s="388">
        <f ca="1">COUNTIFS(OFFSET($F$10, 0, 0, ROW()-9, 1), SERVICE[[#This Row],[Resources Role]], OFFSET($H$10, 0, 0, ROW()-9, 1), SERVICE[[#This Row],[Booking]])</f>
        <v>0</v>
      </c>
    </row>
    <row r="5088" spans="1:26" x14ac:dyDescent="0.25">
      <c r="A5088" s="6" t="str">
        <f ca="1">no.</f>
        <v/>
      </c>
      <c r="E5088" s="4" t="str">
        <f ca="1">position</f>
        <v/>
      </c>
      <c r="J5088" s="318"/>
      <c r="M5088" s="4"/>
      <c r="O5088" s="6"/>
      <c r="Q5088" s="20"/>
      <c r="R5088" s="5" t="str">
        <f ca="1">score</f>
        <v/>
      </c>
      <c r="S5088" s="7" t="str">
        <f ca="1">rescore_svc</f>
        <v/>
      </c>
      <c r="U5088" s="11" t="str">
        <f ca="1">price</f>
        <v/>
      </c>
      <c r="V5088" s="4"/>
      <c r="Y5088" s="388">
        <f ca="1">COUNTIFS(OFFSET($B$10, 0, 0, ROW()-9, 1), SERVICE[[#This Row],[Employee ID]], OFFSET($F$10, 0, 0, ROW()-9, 1), SERVICE[[#This Row],[Resources Role]])</f>
        <v>0</v>
      </c>
      <c r="Z5088" s="388">
        <f ca="1">COUNTIFS(OFFSET($F$10, 0, 0, ROW()-9, 1), SERVICE[[#This Row],[Resources Role]], OFFSET($H$10, 0, 0, ROW()-9, 1), SERVICE[[#This Row],[Booking]])</f>
        <v>0</v>
      </c>
    </row>
    <row r="5089" spans="1:26" x14ac:dyDescent="0.25">
      <c r="A5089" s="6" t="str">
        <f ca="1">no.</f>
        <v/>
      </c>
      <c r="E5089" s="4" t="str">
        <f ca="1">position</f>
        <v/>
      </c>
      <c r="J5089" s="318"/>
      <c r="M5089" s="4"/>
      <c r="O5089" s="6"/>
      <c r="Q5089" s="20"/>
      <c r="R5089" s="5" t="str">
        <f ca="1">score</f>
        <v/>
      </c>
      <c r="S5089" s="7" t="str">
        <f ca="1">rescore_svc</f>
        <v/>
      </c>
      <c r="U5089" s="11" t="str">
        <f ca="1">price</f>
        <v/>
      </c>
      <c r="V5089" s="4"/>
      <c r="Y5089" s="388">
        <f ca="1">COUNTIFS(OFFSET($B$10, 0, 0, ROW()-9, 1), SERVICE[[#This Row],[Employee ID]], OFFSET($F$10, 0, 0, ROW()-9, 1), SERVICE[[#This Row],[Resources Role]])</f>
        <v>0</v>
      </c>
      <c r="Z5089" s="388">
        <f ca="1">COUNTIFS(OFFSET($F$10, 0, 0, ROW()-9, 1), SERVICE[[#This Row],[Resources Role]], OFFSET($H$10, 0, 0, ROW()-9, 1), SERVICE[[#This Row],[Booking]])</f>
        <v>0</v>
      </c>
    </row>
    <row r="5090" spans="1:26" x14ac:dyDescent="0.25">
      <c r="A5090" s="6" t="str">
        <f ca="1">no.</f>
        <v/>
      </c>
      <c r="E5090" s="4" t="str">
        <f ca="1">position</f>
        <v/>
      </c>
      <c r="J5090" s="318"/>
      <c r="M5090" s="4"/>
      <c r="O5090" s="6"/>
      <c r="Q5090" s="20"/>
      <c r="R5090" s="5" t="str">
        <f ca="1">score</f>
        <v/>
      </c>
      <c r="S5090" s="7" t="str">
        <f ca="1">rescore_svc</f>
        <v/>
      </c>
      <c r="U5090" s="11" t="str">
        <f ca="1">price</f>
        <v/>
      </c>
      <c r="V5090" s="4"/>
      <c r="Y5090" s="388">
        <f ca="1">COUNTIFS(OFFSET($B$10, 0, 0, ROW()-9, 1), SERVICE[[#This Row],[Employee ID]], OFFSET($F$10, 0, 0, ROW()-9, 1), SERVICE[[#This Row],[Resources Role]])</f>
        <v>0</v>
      </c>
      <c r="Z5090" s="388">
        <f ca="1">COUNTIFS(OFFSET($F$10, 0, 0, ROW()-9, 1), SERVICE[[#This Row],[Resources Role]], OFFSET($H$10, 0, 0, ROW()-9, 1), SERVICE[[#This Row],[Booking]])</f>
        <v>0</v>
      </c>
    </row>
    <row r="5091" spans="1:26" x14ac:dyDescent="0.25">
      <c r="A5091" s="6" t="str">
        <f ca="1">no.</f>
        <v/>
      </c>
      <c r="E5091" s="4" t="str">
        <f ca="1">position</f>
        <v/>
      </c>
      <c r="J5091" s="318"/>
      <c r="M5091" s="4"/>
      <c r="O5091" s="6"/>
      <c r="Q5091" s="20"/>
      <c r="R5091" s="5" t="str">
        <f ca="1">score</f>
        <v/>
      </c>
      <c r="S5091" s="7" t="str">
        <f ca="1">rescore_svc</f>
        <v/>
      </c>
      <c r="U5091" s="11" t="str">
        <f ca="1">price</f>
        <v/>
      </c>
      <c r="V5091" s="4"/>
      <c r="Y5091" s="388">
        <f ca="1">COUNTIFS(OFFSET($B$10, 0, 0, ROW()-9, 1), SERVICE[[#This Row],[Employee ID]], OFFSET($F$10, 0, 0, ROW()-9, 1), SERVICE[[#This Row],[Resources Role]])</f>
        <v>0</v>
      </c>
      <c r="Z5091" s="388">
        <f ca="1">COUNTIFS(OFFSET($F$10, 0, 0, ROW()-9, 1), SERVICE[[#This Row],[Resources Role]], OFFSET($H$10, 0, 0, ROW()-9, 1), SERVICE[[#This Row],[Booking]])</f>
        <v>0</v>
      </c>
    </row>
    <row r="5092" spans="1:26" x14ac:dyDescent="0.25">
      <c r="A5092" s="6" t="str">
        <f ca="1">no.</f>
        <v/>
      </c>
      <c r="E5092" s="4" t="str">
        <f ca="1">position</f>
        <v/>
      </c>
      <c r="J5092" s="318"/>
      <c r="M5092" s="4"/>
      <c r="O5092" s="6"/>
      <c r="Q5092" s="20"/>
      <c r="R5092" s="5" t="str">
        <f ca="1">score</f>
        <v/>
      </c>
      <c r="S5092" s="7" t="str">
        <f ca="1">rescore_svc</f>
        <v/>
      </c>
      <c r="U5092" s="11" t="str">
        <f ca="1">price</f>
        <v/>
      </c>
      <c r="V5092" s="4"/>
      <c r="Y5092" s="388">
        <f ca="1">COUNTIFS(OFFSET($B$10, 0, 0, ROW()-9, 1), SERVICE[[#This Row],[Employee ID]], OFFSET($F$10, 0, 0, ROW()-9, 1), SERVICE[[#This Row],[Resources Role]])</f>
        <v>0</v>
      </c>
      <c r="Z5092" s="388">
        <f ca="1">COUNTIFS(OFFSET($F$10, 0, 0, ROW()-9, 1), SERVICE[[#This Row],[Resources Role]], OFFSET($H$10, 0, 0, ROW()-9, 1), SERVICE[[#This Row],[Booking]])</f>
        <v>0</v>
      </c>
    </row>
    <row r="5093" spans="1:26" x14ac:dyDescent="0.25">
      <c r="A5093" s="6" t="str">
        <f ca="1">no.</f>
        <v/>
      </c>
      <c r="E5093" s="4" t="str">
        <f ca="1">position</f>
        <v/>
      </c>
      <c r="J5093" s="318"/>
      <c r="M5093" s="4"/>
      <c r="O5093" s="6"/>
      <c r="Q5093" s="20"/>
      <c r="R5093" s="5" t="str">
        <f ca="1">score</f>
        <v/>
      </c>
      <c r="S5093" s="7" t="str">
        <f ca="1">rescore_svc</f>
        <v/>
      </c>
      <c r="U5093" s="11" t="str">
        <f ca="1">price</f>
        <v/>
      </c>
      <c r="V5093" s="4"/>
      <c r="Y5093" s="388">
        <f ca="1">COUNTIFS(OFFSET($B$10, 0, 0, ROW()-9, 1), SERVICE[[#This Row],[Employee ID]], OFFSET($F$10, 0, 0, ROW()-9, 1), SERVICE[[#This Row],[Resources Role]])</f>
        <v>0</v>
      </c>
      <c r="Z5093" s="388">
        <f ca="1">COUNTIFS(OFFSET($F$10, 0, 0, ROW()-9, 1), SERVICE[[#This Row],[Resources Role]], OFFSET($H$10, 0, 0, ROW()-9, 1), SERVICE[[#This Row],[Booking]])</f>
        <v>0</v>
      </c>
    </row>
    <row r="5094" spans="1:26" x14ac:dyDescent="0.25">
      <c r="A5094" s="6" t="str">
        <f ca="1">no.</f>
        <v/>
      </c>
      <c r="E5094" s="4" t="str">
        <f ca="1">position</f>
        <v/>
      </c>
      <c r="J5094" s="318"/>
      <c r="M5094" s="4"/>
      <c r="O5094" s="6"/>
      <c r="Q5094" s="20"/>
      <c r="R5094" s="5" t="str">
        <f ca="1">score</f>
        <v/>
      </c>
      <c r="S5094" s="7" t="str">
        <f ca="1">rescore_svc</f>
        <v/>
      </c>
      <c r="U5094" s="11" t="str">
        <f ca="1">price</f>
        <v/>
      </c>
      <c r="V5094" s="4"/>
      <c r="Y5094" s="388">
        <f ca="1">COUNTIFS(OFFSET($B$10, 0, 0, ROW()-9, 1), SERVICE[[#This Row],[Employee ID]], OFFSET($F$10, 0, 0, ROW()-9, 1), SERVICE[[#This Row],[Resources Role]])</f>
        <v>0</v>
      </c>
      <c r="Z5094" s="388">
        <f ca="1">COUNTIFS(OFFSET($F$10, 0, 0, ROW()-9, 1), SERVICE[[#This Row],[Resources Role]], OFFSET($H$10, 0, 0, ROW()-9, 1), SERVICE[[#This Row],[Booking]])</f>
        <v>0</v>
      </c>
    </row>
    <row r="5095" spans="1:26" x14ac:dyDescent="0.25">
      <c r="A5095" s="6" t="str">
        <f ca="1">no.</f>
        <v/>
      </c>
      <c r="E5095" s="4" t="str">
        <f ca="1">position</f>
        <v/>
      </c>
      <c r="J5095" s="318"/>
      <c r="M5095" s="4"/>
      <c r="O5095" s="6"/>
      <c r="Q5095" s="20"/>
      <c r="R5095" s="5" t="str">
        <f ca="1">score</f>
        <v/>
      </c>
      <c r="S5095" s="7" t="str">
        <f ca="1">rescore_svc</f>
        <v/>
      </c>
      <c r="U5095" s="11" t="str">
        <f ca="1">price</f>
        <v/>
      </c>
      <c r="V5095" s="4"/>
      <c r="Y5095" s="388">
        <f ca="1">COUNTIFS(OFFSET($B$10, 0, 0, ROW()-9, 1), SERVICE[[#This Row],[Employee ID]], OFFSET($F$10, 0, 0, ROW()-9, 1), SERVICE[[#This Row],[Resources Role]])</f>
        <v>0</v>
      </c>
      <c r="Z5095" s="388">
        <f ca="1">COUNTIFS(OFFSET($F$10, 0, 0, ROW()-9, 1), SERVICE[[#This Row],[Resources Role]], OFFSET($H$10, 0, 0, ROW()-9, 1), SERVICE[[#This Row],[Booking]])</f>
        <v>0</v>
      </c>
    </row>
    <row r="5096" spans="1:26" x14ac:dyDescent="0.25">
      <c r="A5096" s="6" t="str">
        <f ca="1">no.</f>
        <v/>
      </c>
      <c r="E5096" s="4" t="str">
        <f ca="1">position</f>
        <v/>
      </c>
      <c r="J5096" s="318"/>
      <c r="M5096" s="4"/>
      <c r="O5096" s="6"/>
      <c r="Q5096" s="20"/>
      <c r="R5096" s="5" t="str">
        <f ca="1">score</f>
        <v/>
      </c>
      <c r="S5096" s="7" t="str">
        <f ca="1">rescore_svc</f>
        <v/>
      </c>
      <c r="U5096" s="11" t="str">
        <f ca="1">price</f>
        <v/>
      </c>
      <c r="V5096" s="4"/>
      <c r="Y5096" s="388">
        <f ca="1">COUNTIFS(OFFSET($B$10, 0, 0, ROW()-9, 1), SERVICE[[#This Row],[Employee ID]], OFFSET($F$10, 0, 0, ROW()-9, 1), SERVICE[[#This Row],[Resources Role]])</f>
        <v>0</v>
      </c>
      <c r="Z5096" s="388">
        <f ca="1">COUNTIFS(OFFSET($F$10, 0, 0, ROW()-9, 1), SERVICE[[#This Row],[Resources Role]], OFFSET($H$10, 0, 0, ROW()-9, 1), SERVICE[[#This Row],[Booking]])</f>
        <v>0</v>
      </c>
    </row>
    <row r="5097" spans="1:26" x14ac:dyDescent="0.25">
      <c r="A5097" s="6" t="str">
        <f ca="1">no.</f>
        <v/>
      </c>
      <c r="E5097" s="4" t="str">
        <f ca="1">position</f>
        <v/>
      </c>
      <c r="J5097" s="318"/>
      <c r="M5097" s="4"/>
      <c r="O5097" s="6"/>
      <c r="Q5097" s="20"/>
      <c r="R5097" s="5" t="str">
        <f ca="1">score</f>
        <v/>
      </c>
      <c r="S5097" s="7" t="str">
        <f ca="1">rescore_svc</f>
        <v/>
      </c>
      <c r="U5097" s="11" t="str">
        <f ca="1">price</f>
        <v/>
      </c>
      <c r="V5097" s="4"/>
      <c r="Y5097" s="388">
        <f ca="1">COUNTIFS(OFFSET($B$10, 0, 0, ROW()-9, 1), SERVICE[[#This Row],[Employee ID]], OFFSET($F$10, 0, 0, ROW()-9, 1), SERVICE[[#This Row],[Resources Role]])</f>
        <v>0</v>
      </c>
      <c r="Z5097" s="388">
        <f ca="1">COUNTIFS(OFFSET($F$10, 0, 0, ROW()-9, 1), SERVICE[[#This Row],[Resources Role]], OFFSET($H$10, 0, 0, ROW()-9, 1), SERVICE[[#This Row],[Booking]])</f>
        <v>0</v>
      </c>
    </row>
    <row r="5098" spans="1:26" x14ac:dyDescent="0.25">
      <c r="A5098" s="6" t="str">
        <f ca="1">no.</f>
        <v/>
      </c>
      <c r="E5098" s="4" t="str">
        <f ca="1">position</f>
        <v/>
      </c>
      <c r="J5098" s="318"/>
      <c r="M5098" s="4"/>
      <c r="O5098" s="6"/>
      <c r="Q5098" s="20"/>
      <c r="R5098" s="5" t="str">
        <f ca="1">score</f>
        <v/>
      </c>
      <c r="S5098" s="7" t="str">
        <f ca="1">rescore_svc</f>
        <v/>
      </c>
      <c r="U5098" s="11" t="str">
        <f ca="1">price</f>
        <v/>
      </c>
      <c r="V5098" s="4"/>
      <c r="Y5098" s="388">
        <f ca="1">COUNTIFS(OFFSET($B$10, 0, 0, ROW()-9, 1), SERVICE[[#This Row],[Employee ID]], OFFSET($F$10, 0, 0, ROW()-9, 1), SERVICE[[#This Row],[Resources Role]])</f>
        <v>0</v>
      </c>
      <c r="Z5098" s="388">
        <f ca="1">COUNTIFS(OFFSET($F$10, 0, 0, ROW()-9, 1), SERVICE[[#This Row],[Resources Role]], OFFSET($H$10, 0, 0, ROW()-9, 1), SERVICE[[#This Row],[Booking]])</f>
        <v>0</v>
      </c>
    </row>
    <row r="5099" spans="1:26" x14ac:dyDescent="0.25">
      <c r="A5099" s="6" t="str">
        <f ca="1">no.</f>
        <v/>
      </c>
      <c r="E5099" s="4" t="str">
        <f ca="1">position</f>
        <v/>
      </c>
      <c r="J5099" s="318"/>
      <c r="M5099" s="4"/>
      <c r="O5099" s="6"/>
      <c r="Q5099" s="20"/>
      <c r="R5099" s="5" t="str">
        <f ca="1">score</f>
        <v/>
      </c>
      <c r="S5099" s="7" t="str">
        <f ca="1">rescore_svc</f>
        <v/>
      </c>
      <c r="U5099" s="11" t="str">
        <f ca="1">price</f>
        <v/>
      </c>
      <c r="V5099" s="4"/>
      <c r="Y5099" s="388">
        <f ca="1">COUNTIFS(OFFSET($B$10, 0, 0, ROW()-9, 1), SERVICE[[#This Row],[Employee ID]], OFFSET($F$10, 0, 0, ROW()-9, 1), SERVICE[[#This Row],[Resources Role]])</f>
        <v>0</v>
      </c>
      <c r="Z5099" s="388">
        <f ca="1">COUNTIFS(OFFSET($F$10, 0, 0, ROW()-9, 1), SERVICE[[#This Row],[Resources Role]], OFFSET($H$10, 0, 0, ROW()-9, 1), SERVICE[[#This Row],[Booking]])</f>
        <v>0</v>
      </c>
    </row>
    <row r="5100" spans="1:26" x14ac:dyDescent="0.25">
      <c r="A5100" s="6" t="str">
        <f ca="1">no.</f>
        <v/>
      </c>
      <c r="E5100" s="4" t="str">
        <f ca="1">position</f>
        <v/>
      </c>
      <c r="J5100" s="318"/>
      <c r="M5100" s="4"/>
      <c r="O5100" s="6"/>
      <c r="Q5100" s="20"/>
      <c r="R5100" s="5" t="str">
        <f ca="1">score</f>
        <v/>
      </c>
      <c r="S5100" s="7" t="str">
        <f ca="1">rescore_svc</f>
        <v/>
      </c>
      <c r="U5100" s="11" t="str">
        <f ca="1">price</f>
        <v/>
      </c>
      <c r="V5100" s="4"/>
      <c r="Y5100" s="388">
        <f ca="1">COUNTIFS(OFFSET($B$10, 0, 0, ROW()-9, 1), SERVICE[[#This Row],[Employee ID]], OFFSET($F$10, 0, 0, ROW()-9, 1), SERVICE[[#This Row],[Resources Role]])</f>
        <v>0</v>
      </c>
      <c r="Z5100" s="388">
        <f ca="1">COUNTIFS(OFFSET($F$10, 0, 0, ROW()-9, 1), SERVICE[[#This Row],[Resources Role]], OFFSET($H$10, 0, 0, ROW()-9, 1), SERVICE[[#This Row],[Booking]])</f>
        <v>0</v>
      </c>
    </row>
    <row r="5101" spans="1:26" x14ac:dyDescent="0.25">
      <c r="A5101" s="6" t="str">
        <f ca="1">no.</f>
        <v/>
      </c>
      <c r="E5101" s="4" t="str">
        <f ca="1">position</f>
        <v/>
      </c>
      <c r="J5101" s="318"/>
      <c r="M5101" s="4"/>
      <c r="O5101" s="6"/>
      <c r="Q5101" s="20"/>
      <c r="R5101" s="5" t="str">
        <f ca="1">score</f>
        <v/>
      </c>
      <c r="S5101" s="7" t="str">
        <f ca="1">rescore_svc</f>
        <v/>
      </c>
      <c r="U5101" s="11" t="str">
        <f ca="1">price</f>
        <v/>
      </c>
      <c r="V5101" s="4"/>
      <c r="Y5101" s="388">
        <f ca="1">COUNTIFS(OFFSET($B$10, 0, 0, ROW()-9, 1), SERVICE[[#This Row],[Employee ID]], OFFSET($F$10, 0, 0, ROW()-9, 1), SERVICE[[#This Row],[Resources Role]])</f>
        <v>0</v>
      </c>
      <c r="Z5101" s="388">
        <f ca="1">COUNTIFS(OFFSET($F$10, 0, 0, ROW()-9, 1), SERVICE[[#This Row],[Resources Role]], OFFSET($H$10, 0, 0, ROW()-9, 1), SERVICE[[#This Row],[Booking]])</f>
        <v>0</v>
      </c>
    </row>
    <row r="5102" spans="1:26" x14ac:dyDescent="0.25">
      <c r="A5102" s="6" t="str">
        <f ca="1">no.</f>
        <v/>
      </c>
      <c r="E5102" s="4" t="str">
        <f ca="1">position</f>
        <v/>
      </c>
      <c r="J5102" s="318"/>
      <c r="M5102" s="4"/>
      <c r="O5102" s="6"/>
      <c r="Q5102" s="20"/>
      <c r="R5102" s="5" t="str">
        <f ca="1">score</f>
        <v/>
      </c>
      <c r="S5102" s="7" t="str">
        <f ca="1">rescore_svc</f>
        <v/>
      </c>
      <c r="U5102" s="11" t="str">
        <f ca="1">price</f>
        <v/>
      </c>
      <c r="V5102" s="4"/>
      <c r="Y5102" s="388">
        <f ca="1">COUNTIFS(OFFSET($B$10, 0, 0, ROW()-9, 1), SERVICE[[#This Row],[Employee ID]], OFFSET($F$10, 0, 0, ROW()-9, 1), SERVICE[[#This Row],[Resources Role]])</f>
        <v>0</v>
      </c>
      <c r="Z5102" s="388">
        <f ca="1">COUNTIFS(OFFSET($F$10, 0, 0, ROW()-9, 1), SERVICE[[#This Row],[Resources Role]], OFFSET($H$10, 0, 0, ROW()-9, 1), SERVICE[[#This Row],[Booking]])</f>
        <v>0</v>
      </c>
    </row>
    <row r="5103" spans="1:26" x14ac:dyDescent="0.25">
      <c r="A5103" s="6" t="str">
        <f ca="1">no.</f>
        <v/>
      </c>
      <c r="E5103" s="4" t="str">
        <f ca="1">position</f>
        <v/>
      </c>
      <c r="J5103" s="318"/>
      <c r="M5103" s="4"/>
      <c r="O5103" s="6"/>
      <c r="Q5103" s="20"/>
      <c r="R5103" s="5" t="str">
        <f ca="1">score</f>
        <v/>
      </c>
      <c r="S5103" s="7" t="str">
        <f ca="1">rescore_svc</f>
        <v/>
      </c>
      <c r="U5103" s="11" t="str">
        <f ca="1">price</f>
        <v/>
      </c>
      <c r="V5103" s="4"/>
      <c r="Y5103" s="388">
        <f ca="1">COUNTIFS(OFFSET($B$10, 0, 0, ROW()-9, 1), SERVICE[[#This Row],[Employee ID]], OFFSET($F$10, 0, 0, ROW()-9, 1), SERVICE[[#This Row],[Resources Role]])</f>
        <v>0</v>
      </c>
      <c r="Z5103" s="388">
        <f ca="1">COUNTIFS(OFFSET($F$10, 0, 0, ROW()-9, 1), SERVICE[[#This Row],[Resources Role]], OFFSET($H$10, 0, 0, ROW()-9, 1), SERVICE[[#This Row],[Booking]])</f>
        <v>0</v>
      </c>
    </row>
    <row r="5104" spans="1:26" x14ac:dyDescent="0.25">
      <c r="A5104" s="6" t="str">
        <f ca="1">no.</f>
        <v/>
      </c>
      <c r="E5104" s="4" t="str">
        <f ca="1">position</f>
        <v/>
      </c>
      <c r="J5104" s="318"/>
      <c r="M5104" s="4"/>
      <c r="O5104" s="6"/>
      <c r="Q5104" s="20"/>
      <c r="R5104" s="5" t="str">
        <f ca="1">score</f>
        <v/>
      </c>
      <c r="S5104" s="7" t="str">
        <f ca="1">rescore_svc</f>
        <v/>
      </c>
      <c r="U5104" s="11" t="str">
        <f ca="1">price</f>
        <v/>
      </c>
      <c r="V5104" s="4"/>
      <c r="Y5104" s="388">
        <f ca="1">COUNTIFS(OFFSET($B$10, 0, 0, ROW()-9, 1), SERVICE[[#This Row],[Employee ID]], OFFSET($F$10, 0, 0, ROW()-9, 1), SERVICE[[#This Row],[Resources Role]])</f>
        <v>0</v>
      </c>
      <c r="Z5104" s="388">
        <f ca="1">COUNTIFS(OFFSET($F$10, 0, 0, ROW()-9, 1), SERVICE[[#This Row],[Resources Role]], OFFSET($H$10, 0, 0, ROW()-9, 1), SERVICE[[#This Row],[Booking]])</f>
        <v>0</v>
      </c>
    </row>
    <row r="5105" spans="1:26" x14ac:dyDescent="0.25">
      <c r="A5105" s="6" t="str">
        <f ca="1">no.</f>
        <v/>
      </c>
      <c r="E5105" s="4" t="str">
        <f ca="1">position</f>
        <v/>
      </c>
      <c r="J5105" s="318"/>
      <c r="M5105" s="4"/>
      <c r="O5105" s="6"/>
      <c r="Q5105" s="20"/>
      <c r="R5105" s="5" t="str">
        <f ca="1">score</f>
        <v/>
      </c>
      <c r="S5105" s="7" t="str">
        <f ca="1">rescore_svc</f>
        <v/>
      </c>
      <c r="U5105" s="11" t="str">
        <f ca="1">price</f>
        <v/>
      </c>
      <c r="V5105" s="4"/>
      <c r="Y5105" s="388">
        <f ca="1">COUNTIFS(OFFSET($B$10, 0, 0, ROW()-9, 1), SERVICE[[#This Row],[Employee ID]], OFFSET($F$10, 0, 0, ROW()-9, 1), SERVICE[[#This Row],[Resources Role]])</f>
        <v>0</v>
      </c>
      <c r="Z5105" s="388">
        <f ca="1">COUNTIFS(OFFSET($F$10, 0, 0, ROW()-9, 1), SERVICE[[#This Row],[Resources Role]], OFFSET($H$10, 0, 0, ROW()-9, 1), SERVICE[[#This Row],[Booking]])</f>
        <v>0</v>
      </c>
    </row>
    <row r="5106" spans="1:26" x14ac:dyDescent="0.25">
      <c r="A5106" s="6" t="str">
        <f ca="1">no.</f>
        <v/>
      </c>
      <c r="E5106" s="4" t="str">
        <f ca="1">position</f>
        <v/>
      </c>
      <c r="J5106" s="318"/>
      <c r="M5106" s="4"/>
      <c r="O5106" s="6"/>
      <c r="Q5106" s="20"/>
      <c r="R5106" s="5" t="str">
        <f ca="1">score</f>
        <v/>
      </c>
      <c r="S5106" s="7" t="str">
        <f ca="1">rescore_svc</f>
        <v/>
      </c>
      <c r="U5106" s="11" t="str">
        <f ca="1">price</f>
        <v/>
      </c>
      <c r="V5106" s="4"/>
      <c r="Y5106" s="388">
        <f ca="1">COUNTIFS(OFFSET($B$10, 0, 0, ROW()-9, 1), SERVICE[[#This Row],[Employee ID]], OFFSET($F$10, 0, 0, ROW()-9, 1), SERVICE[[#This Row],[Resources Role]])</f>
        <v>0</v>
      </c>
      <c r="Z5106" s="388">
        <f ca="1">COUNTIFS(OFFSET($F$10, 0, 0, ROW()-9, 1), SERVICE[[#This Row],[Resources Role]], OFFSET($H$10, 0, 0, ROW()-9, 1), SERVICE[[#This Row],[Booking]])</f>
        <v>0</v>
      </c>
    </row>
    <row r="5107" spans="1:26" x14ac:dyDescent="0.25">
      <c r="A5107" s="6" t="str">
        <f ca="1">no.</f>
        <v/>
      </c>
      <c r="E5107" s="4" t="str">
        <f ca="1">position</f>
        <v/>
      </c>
      <c r="J5107" s="318"/>
      <c r="M5107" s="4"/>
      <c r="O5107" s="6"/>
      <c r="Q5107" s="20"/>
      <c r="R5107" s="5" t="str">
        <f ca="1">score</f>
        <v/>
      </c>
      <c r="S5107" s="7" t="str">
        <f ca="1">rescore_svc</f>
        <v/>
      </c>
      <c r="U5107" s="11" t="str">
        <f ca="1">price</f>
        <v/>
      </c>
      <c r="V5107" s="4"/>
      <c r="Y5107" s="388">
        <f ca="1">COUNTIFS(OFFSET($B$10, 0, 0, ROW()-9, 1), SERVICE[[#This Row],[Employee ID]], OFFSET($F$10, 0, 0, ROW()-9, 1), SERVICE[[#This Row],[Resources Role]])</f>
        <v>0</v>
      </c>
      <c r="Z5107" s="388">
        <f ca="1">COUNTIFS(OFFSET($F$10, 0, 0, ROW()-9, 1), SERVICE[[#This Row],[Resources Role]], OFFSET($H$10, 0, 0, ROW()-9, 1), SERVICE[[#This Row],[Booking]])</f>
        <v>0</v>
      </c>
    </row>
    <row r="5108" spans="1:26" x14ac:dyDescent="0.25">
      <c r="A5108" s="6" t="str">
        <f ca="1">no.</f>
        <v/>
      </c>
      <c r="E5108" s="4" t="str">
        <f ca="1">position</f>
        <v/>
      </c>
      <c r="J5108" s="318"/>
      <c r="M5108" s="4"/>
      <c r="O5108" s="6"/>
      <c r="Q5108" s="20"/>
      <c r="R5108" s="5" t="str">
        <f ca="1">score</f>
        <v/>
      </c>
      <c r="S5108" s="7" t="str">
        <f ca="1">rescore_svc</f>
        <v/>
      </c>
      <c r="U5108" s="11" t="str">
        <f ca="1">price</f>
        <v/>
      </c>
      <c r="V5108" s="4"/>
      <c r="Y5108" s="388">
        <f ca="1">COUNTIFS(OFFSET($B$10, 0, 0, ROW()-9, 1), SERVICE[[#This Row],[Employee ID]], OFFSET($F$10, 0, 0, ROW()-9, 1), SERVICE[[#This Row],[Resources Role]])</f>
        <v>0</v>
      </c>
      <c r="Z5108" s="388">
        <f ca="1">COUNTIFS(OFFSET($F$10, 0, 0, ROW()-9, 1), SERVICE[[#This Row],[Resources Role]], OFFSET($H$10, 0, 0, ROW()-9, 1), SERVICE[[#This Row],[Booking]])</f>
        <v>0</v>
      </c>
    </row>
    <row r="5109" spans="1:26" x14ac:dyDescent="0.25">
      <c r="A5109" s="6" t="str">
        <f ca="1">no.</f>
        <v/>
      </c>
      <c r="E5109" s="4" t="str">
        <f ca="1">position</f>
        <v/>
      </c>
      <c r="J5109" s="318"/>
      <c r="M5109" s="4"/>
      <c r="O5109" s="6"/>
      <c r="Q5109" s="20"/>
      <c r="R5109" s="5" t="str">
        <f ca="1">score</f>
        <v/>
      </c>
      <c r="S5109" s="7" t="str">
        <f ca="1">rescore_svc</f>
        <v/>
      </c>
      <c r="U5109" s="11" t="str">
        <f ca="1">price</f>
        <v/>
      </c>
      <c r="V5109" s="4"/>
      <c r="Y5109" s="388">
        <f ca="1">COUNTIFS(OFFSET($B$10, 0, 0, ROW()-9, 1), SERVICE[[#This Row],[Employee ID]], OFFSET($F$10, 0, 0, ROW()-9, 1), SERVICE[[#This Row],[Resources Role]])</f>
        <v>0</v>
      </c>
      <c r="Z5109" s="388">
        <f ca="1">COUNTIFS(OFFSET($F$10, 0, 0, ROW()-9, 1), SERVICE[[#This Row],[Resources Role]], OFFSET($H$10, 0, 0, ROW()-9, 1), SERVICE[[#This Row],[Booking]])</f>
        <v>0</v>
      </c>
    </row>
    <row r="5110" spans="1:26" x14ac:dyDescent="0.25">
      <c r="A5110" s="6" t="str">
        <f ca="1">no.</f>
        <v/>
      </c>
      <c r="E5110" s="4" t="str">
        <f ca="1">position</f>
        <v/>
      </c>
      <c r="J5110" s="318"/>
      <c r="M5110" s="4"/>
      <c r="O5110" s="6"/>
      <c r="Q5110" s="20"/>
      <c r="R5110" s="5" t="str">
        <f ca="1">score</f>
        <v/>
      </c>
      <c r="S5110" s="7" t="str">
        <f ca="1">rescore_svc</f>
        <v/>
      </c>
      <c r="U5110" s="11" t="str">
        <f ca="1">price</f>
        <v/>
      </c>
      <c r="V5110" s="4"/>
      <c r="Y5110" s="388">
        <f ca="1">COUNTIFS(OFFSET($B$10, 0, 0, ROW()-9, 1), SERVICE[[#This Row],[Employee ID]], OFFSET($F$10, 0, 0, ROW()-9, 1), SERVICE[[#This Row],[Resources Role]])</f>
        <v>0</v>
      </c>
      <c r="Z5110" s="388">
        <f ca="1">COUNTIFS(OFFSET($F$10, 0, 0, ROW()-9, 1), SERVICE[[#This Row],[Resources Role]], OFFSET($H$10, 0, 0, ROW()-9, 1), SERVICE[[#This Row],[Booking]])</f>
        <v>0</v>
      </c>
    </row>
    <row r="5111" spans="1:26" x14ac:dyDescent="0.25">
      <c r="A5111" s="6" t="str">
        <f ca="1">no.</f>
        <v/>
      </c>
      <c r="E5111" s="4" t="str">
        <f ca="1">position</f>
        <v/>
      </c>
      <c r="J5111" s="318"/>
      <c r="M5111" s="4"/>
      <c r="O5111" s="6"/>
      <c r="Q5111" s="20"/>
      <c r="R5111" s="5" t="str">
        <f ca="1">score</f>
        <v/>
      </c>
      <c r="S5111" s="7" t="str">
        <f ca="1">rescore_svc</f>
        <v/>
      </c>
      <c r="U5111" s="11" t="str">
        <f ca="1">price</f>
        <v/>
      </c>
      <c r="V5111" s="4"/>
      <c r="Y5111" s="388">
        <f ca="1">COUNTIFS(OFFSET($B$10, 0, 0, ROW()-9, 1), SERVICE[[#This Row],[Employee ID]], OFFSET($F$10, 0, 0, ROW()-9, 1), SERVICE[[#This Row],[Resources Role]])</f>
        <v>0</v>
      </c>
      <c r="Z5111" s="388">
        <f ca="1">COUNTIFS(OFFSET($F$10, 0, 0, ROW()-9, 1), SERVICE[[#This Row],[Resources Role]], OFFSET($H$10, 0, 0, ROW()-9, 1), SERVICE[[#This Row],[Booking]])</f>
        <v>0</v>
      </c>
    </row>
    <row r="5112" spans="1:26" x14ac:dyDescent="0.25">
      <c r="A5112" s="6" t="str">
        <f ca="1">no.</f>
        <v/>
      </c>
      <c r="E5112" s="4" t="str">
        <f ca="1">position</f>
        <v/>
      </c>
      <c r="J5112" s="318"/>
      <c r="M5112" s="4"/>
      <c r="O5112" s="6"/>
      <c r="Q5112" s="20"/>
      <c r="R5112" s="5" t="str">
        <f ca="1">score</f>
        <v/>
      </c>
      <c r="S5112" s="7" t="str">
        <f ca="1">rescore_svc</f>
        <v/>
      </c>
      <c r="U5112" s="11" t="str">
        <f ca="1">price</f>
        <v/>
      </c>
      <c r="V5112" s="4"/>
      <c r="Y5112" s="388">
        <f ca="1">COUNTIFS(OFFSET($B$10, 0, 0, ROW()-9, 1), SERVICE[[#This Row],[Employee ID]], OFFSET($F$10, 0, 0, ROW()-9, 1), SERVICE[[#This Row],[Resources Role]])</f>
        <v>0</v>
      </c>
      <c r="Z5112" s="388">
        <f ca="1">COUNTIFS(OFFSET($F$10, 0, 0, ROW()-9, 1), SERVICE[[#This Row],[Resources Role]], OFFSET($H$10, 0, 0, ROW()-9, 1), SERVICE[[#This Row],[Booking]])</f>
        <v>0</v>
      </c>
    </row>
    <row r="5113" spans="1:26" x14ac:dyDescent="0.25">
      <c r="A5113" s="6" t="str">
        <f ca="1">no.</f>
        <v/>
      </c>
      <c r="E5113" s="4" t="str">
        <f ca="1">position</f>
        <v/>
      </c>
      <c r="J5113" s="318"/>
      <c r="M5113" s="4"/>
      <c r="O5113" s="6"/>
      <c r="Q5113" s="20"/>
      <c r="R5113" s="5" t="str">
        <f ca="1">score</f>
        <v/>
      </c>
      <c r="S5113" s="7" t="str">
        <f ca="1">rescore_svc</f>
        <v/>
      </c>
      <c r="U5113" s="11" t="str">
        <f ca="1">price</f>
        <v/>
      </c>
      <c r="V5113" s="4"/>
      <c r="Y5113" s="388">
        <f ca="1">COUNTIFS(OFFSET($B$10, 0, 0, ROW()-9, 1), SERVICE[[#This Row],[Employee ID]], OFFSET($F$10, 0, 0, ROW()-9, 1), SERVICE[[#This Row],[Resources Role]])</f>
        <v>0</v>
      </c>
      <c r="Z5113" s="388">
        <f ca="1">COUNTIFS(OFFSET($F$10, 0, 0, ROW()-9, 1), SERVICE[[#This Row],[Resources Role]], OFFSET($H$10, 0, 0, ROW()-9, 1), SERVICE[[#This Row],[Booking]])</f>
        <v>0</v>
      </c>
    </row>
    <row r="5114" spans="1:26" x14ac:dyDescent="0.25">
      <c r="A5114" s="6" t="str">
        <f ca="1">no.</f>
        <v/>
      </c>
      <c r="E5114" s="4" t="str">
        <f ca="1">position</f>
        <v/>
      </c>
      <c r="J5114" s="318"/>
      <c r="M5114" s="4"/>
      <c r="O5114" s="6"/>
      <c r="Q5114" s="20"/>
      <c r="R5114" s="5" t="str">
        <f ca="1">score</f>
        <v/>
      </c>
      <c r="S5114" s="7" t="str">
        <f ca="1">rescore_svc</f>
        <v/>
      </c>
      <c r="U5114" s="11" t="str">
        <f ca="1">price</f>
        <v/>
      </c>
      <c r="V5114" s="4"/>
      <c r="Y5114" s="388">
        <f ca="1">COUNTIFS(OFFSET($B$10, 0, 0, ROW()-9, 1), SERVICE[[#This Row],[Employee ID]], OFFSET($F$10, 0, 0, ROW()-9, 1), SERVICE[[#This Row],[Resources Role]])</f>
        <v>0</v>
      </c>
      <c r="Z5114" s="388">
        <f ca="1">COUNTIFS(OFFSET($F$10, 0, 0, ROW()-9, 1), SERVICE[[#This Row],[Resources Role]], OFFSET($H$10, 0, 0, ROW()-9, 1), SERVICE[[#This Row],[Booking]])</f>
        <v>0</v>
      </c>
    </row>
    <row r="5115" spans="1:26" x14ac:dyDescent="0.25">
      <c r="A5115" s="6" t="str">
        <f ca="1">no.</f>
        <v/>
      </c>
      <c r="E5115" s="4" t="str">
        <f ca="1">position</f>
        <v/>
      </c>
      <c r="J5115" s="318"/>
      <c r="M5115" s="4"/>
      <c r="O5115" s="6"/>
      <c r="Q5115" s="20"/>
      <c r="R5115" s="5" t="str">
        <f ca="1">score</f>
        <v/>
      </c>
      <c r="S5115" s="7" t="str">
        <f ca="1">rescore_svc</f>
        <v/>
      </c>
      <c r="U5115" s="11" t="str">
        <f ca="1">price</f>
        <v/>
      </c>
      <c r="V5115" s="4"/>
      <c r="Y5115" s="388">
        <f ca="1">COUNTIFS(OFFSET($B$10, 0, 0, ROW()-9, 1), SERVICE[[#This Row],[Employee ID]], OFFSET($F$10, 0, 0, ROW()-9, 1), SERVICE[[#This Row],[Resources Role]])</f>
        <v>0</v>
      </c>
      <c r="Z5115" s="388">
        <f ca="1">COUNTIFS(OFFSET($F$10, 0, 0, ROW()-9, 1), SERVICE[[#This Row],[Resources Role]], OFFSET($H$10, 0, 0, ROW()-9, 1), SERVICE[[#This Row],[Booking]])</f>
        <v>0</v>
      </c>
    </row>
    <row r="5116" spans="1:26" x14ac:dyDescent="0.25">
      <c r="A5116" s="6" t="str">
        <f ca="1">no.</f>
        <v/>
      </c>
      <c r="E5116" s="4" t="str">
        <f ca="1">position</f>
        <v/>
      </c>
      <c r="J5116" s="318"/>
      <c r="M5116" s="4"/>
      <c r="O5116" s="6"/>
      <c r="Q5116" s="20"/>
      <c r="R5116" s="5" t="str">
        <f ca="1">score</f>
        <v/>
      </c>
      <c r="S5116" s="7" t="str">
        <f ca="1">rescore_svc</f>
        <v/>
      </c>
      <c r="U5116" s="11" t="str">
        <f ca="1">price</f>
        <v/>
      </c>
      <c r="V5116" s="4"/>
      <c r="Y5116" s="388">
        <f ca="1">COUNTIFS(OFFSET($B$10, 0, 0, ROW()-9, 1), SERVICE[[#This Row],[Employee ID]], OFFSET($F$10, 0, 0, ROW()-9, 1), SERVICE[[#This Row],[Resources Role]])</f>
        <v>0</v>
      </c>
      <c r="Z5116" s="388">
        <f ca="1">COUNTIFS(OFFSET($F$10, 0, 0, ROW()-9, 1), SERVICE[[#This Row],[Resources Role]], OFFSET($H$10, 0, 0, ROW()-9, 1), SERVICE[[#This Row],[Booking]])</f>
        <v>0</v>
      </c>
    </row>
    <row r="5117" spans="1:26" x14ac:dyDescent="0.25">
      <c r="A5117" s="6" t="str">
        <f ca="1">no.</f>
        <v/>
      </c>
      <c r="E5117" s="4" t="str">
        <f ca="1">position</f>
        <v/>
      </c>
      <c r="J5117" s="318"/>
      <c r="M5117" s="4"/>
      <c r="O5117" s="6"/>
      <c r="Q5117" s="20"/>
      <c r="R5117" s="5" t="str">
        <f ca="1">score</f>
        <v/>
      </c>
      <c r="S5117" s="7" t="str">
        <f ca="1">rescore_svc</f>
        <v/>
      </c>
      <c r="U5117" s="11" t="str">
        <f ca="1">price</f>
        <v/>
      </c>
      <c r="V5117" s="4"/>
      <c r="Y5117" s="388">
        <f ca="1">COUNTIFS(OFFSET($B$10, 0, 0, ROW()-9, 1), SERVICE[[#This Row],[Employee ID]], OFFSET($F$10, 0, 0, ROW()-9, 1), SERVICE[[#This Row],[Resources Role]])</f>
        <v>0</v>
      </c>
      <c r="Z5117" s="388">
        <f ca="1">COUNTIFS(OFFSET($F$10, 0, 0, ROW()-9, 1), SERVICE[[#This Row],[Resources Role]], OFFSET($H$10, 0, 0, ROW()-9, 1), SERVICE[[#This Row],[Booking]])</f>
        <v>0</v>
      </c>
    </row>
    <row r="5118" spans="1:26" x14ac:dyDescent="0.25">
      <c r="A5118" s="6" t="str">
        <f ca="1">no.</f>
        <v/>
      </c>
      <c r="E5118" s="4" t="str">
        <f ca="1">position</f>
        <v/>
      </c>
      <c r="J5118" s="318"/>
      <c r="M5118" s="4"/>
      <c r="O5118" s="6"/>
      <c r="Q5118" s="20"/>
      <c r="R5118" s="5" t="str">
        <f ca="1">score</f>
        <v/>
      </c>
      <c r="S5118" s="7" t="str">
        <f ca="1">rescore_svc</f>
        <v/>
      </c>
      <c r="U5118" s="11" t="str">
        <f ca="1">price</f>
        <v/>
      </c>
      <c r="V5118" s="4"/>
      <c r="Y5118" s="388">
        <f ca="1">COUNTIFS(OFFSET($B$10, 0, 0, ROW()-9, 1), SERVICE[[#This Row],[Employee ID]], OFFSET($F$10, 0, 0, ROW()-9, 1), SERVICE[[#This Row],[Resources Role]])</f>
        <v>0</v>
      </c>
      <c r="Z5118" s="388">
        <f ca="1">COUNTIFS(OFFSET($F$10, 0, 0, ROW()-9, 1), SERVICE[[#This Row],[Resources Role]], OFFSET($H$10, 0, 0, ROW()-9, 1), SERVICE[[#This Row],[Booking]])</f>
        <v>0</v>
      </c>
    </row>
    <row r="5119" spans="1:26" x14ac:dyDescent="0.25">
      <c r="A5119" s="6" t="str">
        <f ca="1">no.</f>
        <v/>
      </c>
      <c r="E5119" s="4" t="str">
        <f ca="1">position</f>
        <v/>
      </c>
      <c r="J5119" s="318"/>
      <c r="M5119" s="4"/>
      <c r="O5119" s="6"/>
      <c r="Q5119" s="20"/>
      <c r="R5119" s="5" t="str">
        <f ca="1">score</f>
        <v/>
      </c>
      <c r="S5119" s="7" t="str">
        <f ca="1">rescore_svc</f>
        <v/>
      </c>
      <c r="U5119" s="11" t="str">
        <f ca="1">price</f>
        <v/>
      </c>
      <c r="V5119" s="4"/>
      <c r="Y5119" s="388">
        <f ca="1">COUNTIFS(OFFSET($B$10, 0, 0, ROW()-9, 1), SERVICE[[#This Row],[Employee ID]], OFFSET($F$10, 0, 0, ROW()-9, 1), SERVICE[[#This Row],[Resources Role]])</f>
        <v>0</v>
      </c>
      <c r="Z5119" s="388">
        <f ca="1">COUNTIFS(OFFSET($F$10, 0, 0, ROW()-9, 1), SERVICE[[#This Row],[Resources Role]], OFFSET($H$10, 0, 0, ROW()-9, 1), SERVICE[[#This Row],[Booking]])</f>
        <v>0</v>
      </c>
    </row>
    <row r="5120" spans="1:26" x14ac:dyDescent="0.25">
      <c r="A5120" s="6" t="str">
        <f ca="1">no.</f>
        <v/>
      </c>
      <c r="E5120" s="4" t="str">
        <f ca="1">position</f>
        <v/>
      </c>
      <c r="J5120" s="318"/>
      <c r="M5120" s="4"/>
      <c r="O5120" s="6"/>
      <c r="Q5120" s="20"/>
      <c r="R5120" s="5" t="str">
        <f ca="1">score</f>
        <v/>
      </c>
      <c r="S5120" s="7" t="str">
        <f ca="1">rescore_svc</f>
        <v/>
      </c>
      <c r="U5120" s="11" t="str">
        <f ca="1">price</f>
        <v/>
      </c>
      <c r="V5120" s="4"/>
      <c r="Y5120" s="388">
        <f ca="1">COUNTIFS(OFFSET($B$10, 0, 0, ROW()-9, 1), SERVICE[[#This Row],[Employee ID]], OFFSET($F$10, 0, 0, ROW()-9, 1), SERVICE[[#This Row],[Resources Role]])</f>
        <v>0</v>
      </c>
      <c r="Z5120" s="388">
        <f ca="1">COUNTIFS(OFFSET($F$10, 0, 0, ROW()-9, 1), SERVICE[[#This Row],[Resources Role]], OFFSET($H$10, 0, 0, ROW()-9, 1), SERVICE[[#This Row],[Booking]])</f>
        <v>0</v>
      </c>
    </row>
    <row r="5121" spans="1:26" x14ac:dyDescent="0.25">
      <c r="A5121" s="6" t="str">
        <f ca="1">no.</f>
        <v/>
      </c>
      <c r="E5121" s="4" t="str">
        <f ca="1">position</f>
        <v/>
      </c>
      <c r="J5121" s="318"/>
      <c r="M5121" s="4"/>
      <c r="O5121" s="6"/>
      <c r="Q5121" s="20"/>
      <c r="R5121" s="5" t="str">
        <f ca="1">score</f>
        <v/>
      </c>
      <c r="S5121" s="7" t="str">
        <f ca="1">rescore_svc</f>
        <v/>
      </c>
      <c r="U5121" s="11" t="str">
        <f ca="1">price</f>
        <v/>
      </c>
      <c r="V5121" s="4"/>
      <c r="Y5121" s="388">
        <f ca="1">COUNTIFS(OFFSET($B$10, 0, 0, ROW()-9, 1), SERVICE[[#This Row],[Employee ID]], OFFSET($F$10, 0, 0, ROW()-9, 1), SERVICE[[#This Row],[Resources Role]])</f>
        <v>0</v>
      </c>
      <c r="Z5121" s="388">
        <f ca="1">COUNTIFS(OFFSET($F$10, 0, 0, ROW()-9, 1), SERVICE[[#This Row],[Resources Role]], OFFSET($H$10, 0, 0, ROW()-9, 1), SERVICE[[#This Row],[Booking]])</f>
        <v>0</v>
      </c>
    </row>
    <row r="5122" spans="1:26" x14ac:dyDescent="0.25">
      <c r="A5122" s="6" t="str">
        <f ca="1">no.</f>
        <v/>
      </c>
      <c r="E5122" s="4" t="str">
        <f ca="1">position</f>
        <v/>
      </c>
      <c r="J5122" s="318"/>
      <c r="M5122" s="4"/>
      <c r="O5122" s="6"/>
      <c r="Q5122" s="20"/>
      <c r="R5122" s="5" t="str">
        <f ca="1">score</f>
        <v/>
      </c>
      <c r="S5122" s="7" t="str">
        <f ca="1">rescore_svc</f>
        <v/>
      </c>
      <c r="U5122" s="11" t="str">
        <f ca="1">price</f>
        <v/>
      </c>
      <c r="V5122" s="4"/>
      <c r="Y5122" s="388">
        <f ca="1">COUNTIFS(OFFSET($B$10, 0, 0, ROW()-9, 1), SERVICE[[#This Row],[Employee ID]], OFFSET($F$10, 0, 0, ROW()-9, 1), SERVICE[[#This Row],[Resources Role]])</f>
        <v>0</v>
      </c>
      <c r="Z5122" s="388">
        <f ca="1">COUNTIFS(OFFSET($F$10, 0, 0, ROW()-9, 1), SERVICE[[#This Row],[Resources Role]], OFFSET($H$10, 0, 0, ROW()-9, 1), SERVICE[[#This Row],[Booking]])</f>
        <v>0</v>
      </c>
    </row>
    <row r="5123" spans="1:26" x14ac:dyDescent="0.25">
      <c r="A5123" s="6" t="str">
        <f ca="1">no.</f>
        <v/>
      </c>
      <c r="E5123" s="4" t="str">
        <f ca="1">position</f>
        <v/>
      </c>
      <c r="J5123" s="318"/>
      <c r="M5123" s="4"/>
      <c r="O5123" s="6"/>
      <c r="Q5123" s="20"/>
      <c r="R5123" s="5" t="str">
        <f ca="1">score</f>
        <v/>
      </c>
      <c r="S5123" s="7" t="str">
        <f ca="1">rescore_svc</f>
        <v/>
      </c>
      <c r="U5123" s="11" t="str">
        <f ca="1">price</f>
        <v/>
      </c>
      <c r="V5123" s="4"/>
      <c r="Y5123" s="388">
        <f ca="1">COUNTIFS(OFFSET($B$10, 0, 0, ROW()-9, 1), SERVICE[[#This Row],[Employee ID]], OFFSET($F$10, 0, 0, ROW()-9, 1), SERVICE[[#This Row],[Resources Role]])</f>
        <v>0</v>
      </c>
      <c r="Z5123" s="388">
        <f ca="1">COUNTIFS(OFFSET($F$10, 0, 0, ROW()-9, 1), SERVICE[[#This Row],[Resources Role]], OFFSET($H$10, 0, 0, ROW()-9, 1), SERVICE[[#This Row],[Booking]])</f>
        <v>0</v>
      </c>
    </row>
    <row r="5124" spans="1:26" x14ac:dyDescent="0.25">
      <c r="A5124" s="6" t="str">
        <f ca="1">no.</f>
        <v/>
      </c>
      <c r="E5124" s="4" t="str">
        <f ca="1">position</f>
        <v/>
      </c>
      <c r="J5124" s="318"/>
      <c r="M5124" s="4"/>
      <c r="O5124" s="6"/>
      <c r="Q5124" s="20"/>
      <c r="R5124" s="5" t="str">
        <f ca="1">score</f>
        <v/>
      </c>
      <c r="S5124" s="7" t="str">
        <f ca="1">rescore_svc</f>
        <v/>
      </c>
      <c r="U5124" s="11" t="str">
        <f ca="1">price</f>
        <v/>
      </c>
      <c r="V5124" s="4"/>
      <c r="Y5124" s="388">
        <f ca="1">COUNTIFS(OFFSET($B$10, 0, 0, ROW()-9, 1), SERVICE[[#This Row],[Employee ID]], OFFSET($F$10, 0, 0, ROW()-9, 1), SERVICE[[#This Row],[Resources Role]])</f>
        <v>0</v>
      </c>
      <c r="Z5124" s="388">
        <f ca="1">COUNTIFS(OFFSET($F$10, 0, 0, ROW()-9, 1), SERVICE[[#This Row],[Resources Role]], OFFSET($H$10, 0, 0, ROW()-9, 1), SERVICE[[#This Row],[Booking]])</f>
        <v>0</v>
      </c>
    </row>
    <row r="5125" spans="1:26" x14ac:dyDescent="0.25">
      <c r="A5125" s="6" t="str">
        <f ca="1">no.</f>
        <v/>
      </c>
      <c r="E5125" s="4" t="str">
        <f ca="1">position</f>
        <v/>
      </c>
      <c r="J5125" s="318"/>
      <c r="M5125" s="4"/>
      <c r="O5125" s="6"/>
      <c r="Q5125" s="20"/>
      <c r="R5125" s="5" t="str">
        <f ca="1">score</f>
        <v/>
      </c>
      <c r="S5125" s="7" t="str">
        <f ca="1">rescore_svc</f>
        <v/>
      </c>
      <c r="U5125" s="11" t="str">
        <f ca="1">price</f>
        <v/>
      </c>
      <c r="V5125" s="4"/>
      <c r="Y5125" s="388">
        <f ca="1">COUNTIFS(OFFSET($B$10, 0, 0, ROW()-9, 1), SERVICE[[#This Row],[Employee ID]], OFFSET($F$10, 0, 0, ROW()-9, 1), SERVICE[[#This Row],[Resources Role]])</f>
        <v>0</v>
      </c>
      <c r="Z5125" s="388">
        <f ca="1">COUNTIFS(OFFSET($F$10, 0, 0, ROW()-9, 1), SERVICE[[#This Row],[Resources Role]], OFFSET($H$10, 0, 0, ROW()-9, 1), SERVICE[[#This Row],[Booking]])</f>
        <v>0</v>
      </c>
    </row>
    <row r="5126" spans="1:26" x14ac:dyDescent="0.25">
      <c r="A5126" s="6" t="str">
        <f ca="1">no.</f>
        <v/>
      </c>
      <c r="E5126" s="4" t="str">
        <f ca="1">position</f>
        <v/>
      </c>
      <c r="J5126" s="318"/>
      <c r="M5126" s="4"/>
      <c r="O5126" s="6"/>
      <c r="Q5126" s="20"/>
      <c r="R5126" s="5" t="str">
        <f ca="1">score</f>
        <v/>
      </c>
      <c r="S5126" s="7" t="str">
        <f ca="1">rescore_svc</f>
        <v/>
      </c>
      <c r="U5126" s="11" t="str">
        <f ca="1">price</f>
        <v/>
      </c>
      <c r="V5126" s="4"/>
      <c r="Y5126" s="388">
        <f ca="1">COUNTIFS(OFFSET($B$10, 0, 0, ROW()-9, 1), SERVICE[[#This Row],[Employee ID]], OFFSET($F$10, 0, 0, ROW()-9, 1), SERVICE[[#This Row],[Resources Role]])</f>
        <v>0</v>
      </c>
      <c r="Z5126" s="388">
        <f ca="1">COUNTIFS(OFFSET($F$10, 0, 0, ROW()-9, 1), SERVICE[[#This Row],[Resources Role]], OFFSET($H$10, 0, 0, ROW()-9, 1), SERVICE[[#This Row],[Booking]])</f>
        <v>0</v>
      </c>
    </row>
    <row r="5127" spans="1:26" x14ac:dyDescent="0.25">
      <c r="A5127" s="6" t="str">
        <f ca="1">no.</f>
        <v/>
      </c>
      <c r="E5127" s="4" t="str">
        <f ca="1">position</f>
        <v/>
      </c>
      <c r="J5127" s="318"/>
      <c r="M5127" s="4"/>
      <c r="O5127" s="6"/>
      <c r="Q5127" s="20"/>
      <c r="R5127" s="5" t="str">
        <f ca="1">score</f>
        <v/>
      </c>
      <c r="S5127" s="7" t="str">
        <f ca="1">rescore_svc</f>
        <v/>
      </c>
      <c r="U5127" s="11" t="str">
        <f ca="1">price</f>
        <v/>
      </c>
      <c r="V5127" s="4"/>
      <c r="Y5127" s="388">
        <f ca="1">COUNTIFS(OFFSET($B$10, 0, 0, ROW()-9, 1), SERVICE[[#This Row],[Employee ID]], OFFSET($F$10, 0, 0, ROW()-9, 1), SERVICE[[#This Row],[Resources Role]])</f>
        <v>0</v>
      </c>
      <c r="Z5127" s="388">
        <f ca="1">COUNTIFS(OFFSET($F$10, 0, 0, ROW()-9, 1), SERVICE[[#This Row],[Resources Role]], OFFSET($H$10, 0, 0, ROW()-9, 1), SERVICE[[#This Row],[Booking]])</f>
        <v>0</v>
      </c>
    </row>
    <row r="5128" spans="1:26" x14ac:dyDescent="0.25">
      <c r="A5128" s="6" t="str">
        <f ca="1">no.</f>
        <v/>
      </c>
      <c r="E5128" s="4" t="str">
        <f ca="1">position</f>
        <v/>
      </c>
      <c r="J5128" s="318"/>
      <c r="M5128" s="4"/>
      <c r="O5128" s="6"/>
      <c r="Q5128" s="20"/>
      <c r="R5128" s="5" t="str">
        <f ca="1">score</f>
        <v/>
      </c>
      <c r="S5128" s="7" t="str">
        <f ca="1">rescore_svc</f>
        <v/>
      </c>
      <c r="U5128" s="11" t="str">
        <f ca="1">price</f>
        <v/>
      </c>
      <c r="V5128" s="4"/>
      <c r="Y5128" s="388">
        <f ca="1">COUNTIFS(OFFSET($B$10, 0, 0, ROW()-9, 1), SERVICE[[#This Row],[Employee ID]], OFFSET($F$10, 0, 0, ROW()-9, 1), SERVICE[[#This Row],[Resources Role]])</f>
        <v>0</v>
      </c>
      <c r="Z5128" s="388">
        <f ca="1">COUNTIFS(OFFSET($F$10, 0, 0, ROW()-9, 1), SERVICE[[#This Row],[Resources Role]], OFFSET($H$10, 0, 0, ROW()-9, 1), SERVICE[[#This Row],[Booking]])</f>
        <v>0</v>
      </c>
    </row>
    <row r="5129" spans="1:26" x14ac:dyDescent="0.25">
      <c r="A5129" s="6" t="str">
        <f ca="1">no.</f>
        <v/>
      </c>
      <c r="E5129" s="4" t="str">
        <f ca="1">position</f>
        <v/>
      </c>
      <c r="J5129" s="318"/>
      <c r="M5129" s="4"/>
      <c r="O5129" s="6"/>
      <c r="Q5129" s="20"/>
      <c r="R5129" s="5" t="str">
        <f ca="1">score</f>
        <v/>
      </c>
      <c r="S5129" s="7" t="str">
        <f ca="1">rescore_svc</f>
        <v/>
      </c>
      <c r="U5129" s="11" t="str">
        <f ca="1">price</f>
        <v/>
      </c>
      <c r="V5129" s="4"/>
      <c r="Y5129" s="388">
        <f ca="1">COUNTIFS(OFFSET($B$10, 0, 0, ROW()-9, 1), SERVICE[[#This Row],[Employee ID]], OFFSET($F$10, 0, 0, ROW()-9, 1), SERVICE[[#This Row],[Resources Role]])</f>
        <v>0</v>
      </c>
      <c r="Z5129" s="388">
        <f ca="1">COUNTIFS(OFFSET($F$10, 0, 0, ROW()-9, 1), SERVICE[[#This Row],[Resources Role]], OFFSET($H$10, 0, 0, ROW()-9, 1), SERVICE[[#This Row],[Booking]])</f>
        <v>0</v>
      </c>
    </row>
    <row r="5130" spans="1:26" x14ac:dyDescent="0.25">
      <c r="A5130" s="6" t="str">
        <f ca="1">no.</f>
        <v/>
      </c>
      <c r="E5130" s="4" t="str">
        <f ca="1">position</f>
        <v/>
      </c>
      <c r="J5130" s="318"/>
      <c r="M5130" s="4"/>
      <c r="O5130" s="6"/>
      <c r="Q5130" s="20"/>
      <c r="R5130" s="5" t="str">
        <f ca="1">score</f>
        <v/>
      </c>
      <c r="S5130" s="7" t="str">
        <f ca="1">rescore_svc</f>
        <v/>
      </c>
      <c r="U5130" s="11" t="str">
        <f ca="1">price</f>
        <v/>
      </c>
      <c r="V5130" s="4"/>
      <c r="Y5130" s="388">
        <f ca="1">COUNTIFS(OFFSET($B$10, 0, 0, ROW()-9, 1), SERVICE[[#This Row],[Employee ID]], OFFSET($F$10, 0, 0, ROW()-9, 1), SERVICE[[#This Row],[Resources Role]])</f>
        <v>0</v>
      </c>
      <c r="Z5130" s="388">
        <f ca="1">COUNTIFS(OFFSET($F$10, 0, 0, ROW()-9, 1), SERVICE[[#This Row],[Resources Role]], OFFSET($H$10, 0, 0, ROW()-9, 1), SERVICE[[#This Row],[Booking]])</f>
        <v>0</v>
      </c>
    </row>
    <row r="5131" spans="1:26" x14ac:dyDescent="0.25">
      <c r="A5131" s="6" t="str">
        <f ca="1">no.</f>
        <v/>
      </c>
      <c r="E5131" s="4" t="str">
        <f ca="1">position</f>
        <v/>
      </c>
      <c r="J5131" s="318"/>
      <c r="M5131" s="4"/>
      <c r="O5131" s="6"/>
      <c r="Q5131" s="20"/>
      <c r="R5131" s="5" t="str">
        <f ca="1">score</f>
        <v/>
      </c>
      <c r="S5131" s="7" t="str">
        <f ca="1">rescore_svc</f>
        <v/>
      </c>
      <c r="U5131" s="11" t="str">
        <f ca="1">price</f>
        <v/>
      </c>
      <c r="V5131" s="4"/>
      <c r="Y5131" s="388">
        <f ca="1">COUNTIFS(OFFSET($B$10, 0, 0, ROW()-9, 1), SERVICE[[#This Row],[Employee ID]], OFFSET($F$10, 0, 0, ROW()-9, 1), SERVICE[[#This Row],[Resources Role]])</f>
        <v>0</v>
      </c>
      <c r="Z5131" s="388">
        <f ca="1">COUNTIFS(OFFSET($F$10, 0, 0, ROW()-9, 1), SERVICE[[#This Row],[Resources Role]], OFFSET($H$10, 0, 0, ROW()-9, 1), SERVICE[[#This Row],[Booking]])</f>
        <v>0</v>
      </c>
    </row>
    <row r="5132" spans="1:26" x14ac:dyDescent="0.25">
      <c r="A5132" s="6" t="str">
        <f ca="1">no.</f>
        <v/>
      </c>
      <c r="E5132" s="4" t="str">
        <f ca="1">position</f>
        <v/>
      </c>
      <c r="J5132" s="318"/>
      <c r="M5132" s="4"/>
      <c r="O5132" s="6"/>
      <c r="Q5132" s="20"/>
      <c r="R5132" s="5" t="str">
        <f ca="1">score</f>
        <v/>
      </c>
      <c r="S5132" s="7" t="str">
        <f ca="1">rescore_svc</f>
        <v/>
      </c>
      <c r="U5132" s="11" t="str">
        <f ca="1">price</f>
        <v/>
      </c>
      <c r="V5132" s="4"/>
      <c r="Y5132" s="388">
        <f ca="1">COUNTIFS(OFFSET($B$10, 0, 0, ROW()-9, 1), SERVICE[[#This Row],[Employee ID]], OFFSET($F$10, 0, 0, ROW()-9, 1), SERVICE[[#This Row],[Resources Role]])</f>
        <v>0</v>
      </c>
      <c r="Z5132" s="388">
        <f ca="1">COUNTIFS(OFFSET($F$10, 0, 0, ROW()-9, 1), SERVICE[[#This Row],[Resources Role]], OFFSET($H$10, 0, 0, ROW()-9, 1), SERVICE[[#This Row],[Booking]])</f>
        <v>0</v>
      </c>
    </row>
    <row r="5133" spans="1:26" x14ac:dyDescent="0.25">
      <c r="A5133" s="6" t="str">
        <f ca="1">no.</f>
        <v/>
      </c>
      <c r="E5133" s="4" t="str">
        <f ca="1">position</f>
        <v/>
      </c>
      <c r="J5133" s="318"/>
      <c r="M5133" s="4"/>
      <c r="O5133" s="6"/>
      <c r="Q5133" s="20"/>
      <c r="R5133" s="5" t="str">
        <f ca="1">score</f>
        <v/>
      </c>
      <c r="S5133" s="7" t="str">
        <f ca="1">rescore_svc</f>
        <v/>
      </c>
      <c r="U5133" s="11" t="str">
        <f ca="1">price</f>
        <v/>
      </c>
      <c r="V5133" s="4"/>
      <c r="Y5133" s="388">
        <f ca="1">COUNTIFS(OFFSET($B$10, 0, 0, ROW()-9, 1), SERVICE[[#This Row],[Employee ID]], OFFSET($F$10, 0, 0, ROW()-9, 1), SERVICE[[#This Row],[Resources Role]])</f>
        <v>0</v>
      </c>
      <c r="Z5133" s="388">
        <f ca="1">COUNTIFS(OFFSET($F$10, 0, 0, ROW()-9, 1), SERVICE[[#This Row],[Resources Role]], OFFSET($H$10, 0, 0, ROW()-9, 1), SERVICE[[#This Row],[Booking]])</f>
        <v>0</v>
      </c>
    </row>
    <row r="5134" spans="1:26" x14ac:dyDescent="0.25">
      <c r="A5134" s="6" t="str">
        <f ca="1">no.</f>
        <v/>
      </c>
      <c r="E5134" s="4" t="str">
        <f ca="1">position</f>
        <v/>
      </c>
      <c r="J5134" s="318"/>
      <c r="M5134" s="4"/>
      <c r="O5134" s="6"/>
      <c r="Q5134" s="20"/>
      <c r="R5134" s="5" t="str">
        <f ca="1">score</f>
        <v/>
      </c>
      <c r="S5134" s="7" t="str">
        <f ca="1">rescore_svc</f>
        <v/>
      </c>
      <c r="U5134" s="11" t="str">
        <f ca="1">price</f>
        <v/>
      </c>
      <c r="V5134" s="4"/>
      <c r="Y5134" s="388">
        <f ca="1">COUNTIFS(OFFSET($B$10, 0, 0, ROW()-9, 1), SERVICE[[#This Row],[Employee ID]], OFFSET($F$10, 0, 0, ROW()-9, 1), SERVICE[[#This Row],[Resources Role]])</f>
        <v>0</v>
      </c>
      <c r="Z5134" s="388">
        <f ca="1">COUNTIFS(OFFSET($F$10, 0, 0, ROW()-9, 1), SERVICE[[#This Row],[Resources Role]], OFFSET($H$10, 0, 0, ROW()-9, 1), SERVICE[[#This Row],[Booking]])</f>
        <v>0</v>
      </c>
    </row>
    <row r="5135" spans="1:26" x14ac:dyDescent="0.25">
      <c r="A5135" s="6" t="str">
        <f ca="1">no.</f>
        <v/>
      </c>
      <c r="E5135" s="4" t="str">
        <f ca="1">position</f>
        <v/>
      </c>
      <c r="J5135" s="318"/>
      <c r="M5135" s="4"/>
      <c r="O5135" s="6"/>
      <c r="Q5135" s="20"/>
      <c r="R5135" s="5" t="str">
        <f ca="1">score</f>
        <v/>
      </c>
      <c r="S5135" s="7" t="str">
        <f ca="1">rescore_svc</f>
        <v/>
      </c>
      <c r="U5135" s="11" t="str">
        <f ca="1">price</f>
        <v/>
      </c>
      <c r="V5135" s="4"/>
      <c r="Y5135" s="388">
        <f ca="1">COUNTIFS(OFFSET($B$10, 0, 0, ROW()-9, 1), SERVICE[[#This Row],[Employee ID]], OFFSET($F$10, 0, 0, ROW()-9, 1), SERVICE[[#This Row],[Resources Role]])</f>
        <v>0</v>
      </c>
      <c r="Z5135" s="388">
        <f ca="1">COUNTIFS(OFFSET($F$10, 0, 0, ROW()-9, 1), SERVICE[[#This Row],[Resources Role]], OFFSET($H$10, 0, 0, ROW()-9, 1), SERVICE[[#This Row],[Booking]])</f>
        <v>0</v>
      </c>
    </row>
    <row r="5136" spans="1:26" x14ac:dyDescent="0.25">
      <c r="A5136" s="6" t="str">
        <f ca="1">no.</f>
        <v/>
      </c>
      <c r="E5136" s="4" t="str">
        <f ca="1">position</f>
        <v/>
      </c>
      <c r="J5136" s="318"/>
      <c r="M5136" s="4"/>
      <c r="O5136" s="6"/>
      <c r="Q5136" s="20"/>
      <c r="R5136" s="5" t="str">
        <f ca="1">score</f>
        <v/>
      </c>
      <c r="S5136" s="7" t="str">
        <f ca="1">rescore_svc</f>
        <v/>
      </c>
      <c r="U5136" s="11" t="str">
        <f ca="1">price</f>
        <v/>
      </c>
      <c r="V5136" s="4"/>
      <c r="Y5136" s="388">
        <f ca="1">COUNTIFS(OFFSET($B$10, 0, 0, ROW()-9, 1), SERVICE[[#This Row],[Employee ID]], OFFSET($F$10, 0, 0, ROW()-9, 1), SERVICE[[#This Row],[Resources Role]])</f>
        <v>0</v>
      </c>
      <c r="Z5136" s="388">
        <f ca="1">COUNTIFS(OFFSET($F$10, 0, 0, ROW()-9, 1), SERVICE[[#This Row],[Resources Role]], OFFSET($H$10, 0, 0, ROW()-9, 1), SERVICE[[#This Row],[Booking]])</f>
        <v>0</v>
      </c>
    </row>
    <row r="5137" spans="1:26" x14ac:dyDescent="0.25">
      <c r="A5137" s="6" t="str">
        <f ca="1">no.</f>
        <v/>
      </c>
      <c r="E5137" s="4" t="str">
        <f ca="1">position</f>
        <v/>
      </c>
      <c r="J5137" s="318"/>
      <c r="M5137" s="4"/>
      <c r="O5137" s="6"/>
      <c r="Q5137" s="20"/>
      <c r="R5137" s="5" t="str">
        <f ca="1">score</f>
        <v/>
      </c>
      <c r="S5137" s="7" t="str">
        <f ca="1">rescore_svc</f>
        <v/>
      </c>
      <c r="U5137" s="11" t="str">
        <f ca="1">price</f>
        <v/>
      </c>
      <c r="V5137" s="4"/>
      <c r="Y5137" s="388">
        <f ca="1">COUNTIFS(OFFSET($B$10, 0, 0, ROW()-9, 1), SERVICE[[#This Row],[Employee ID]], OFFSET($F$10, 0, 0, ROW()-9, 1), SERVICE[[#This Row],[Resources Role]])</f>
        <v>0</v>
      </c>
      <c r="Z5137" s="388">
        <f ca="1">COUNTIFS(OFFSET($F$10, 0, 0, ROW()-9, 1), SERVICE[[#This Row],[Resources Role]], OFFSET($H$10, 0, 0, ROW()-9, 1), SERVICE[[#This Row],[Booking]])</f>
        <v>0</v>
      </c>
    </row>
    <row r="5138" spans="1:26" x14ac:dyDescent="0.25">
      <c r="A5138" s="6" t="str">
        <f ca="1">no.</f>
        <v/>
      </c>
      <c r="E5138" s="4" t="str">
        <f ca="1">position</f>
        <v/>
      </c>
      <c r="J5138" s="318"/>
      <c r="M5138" s="4"/>
      <c r="O5138" s="6"/>
      <c r="Q5138" s="20"/>
      <c r="R5138" s="5" t="str">
        <f ca="1">score</f>
        <v/>
      </c>
      <c r="S5138" s="7" t="str">
        <f ca="1">rescore_svc</f>
        <v/>
      </c>
      <c r="U5138" s="11" t="str">
        <f ca="1">price</f>
        <v/>
      </c>
      <c r="V5138" s="4"/>
      <c r="Y5138" s="388">
        <f ca="1">COUNTIFS(OFFSET($B$10, 0, 0, ROW()-9, 1), SERVICE[[#This Row],[Employee ID]], OFFSET($F$10, 0, 0, ROW()-9, 1), SERVICE[[#This Row],[Resources Role]])</f>
        <v>0</v>
      </c>
      <c r="Z5138" s="388">
        <f ca="1">COUNTIFS(OFFSET($F$10, 0, 0, ROW()-9, 1), SERVICE[[#This Row],[Resources Role]], OFFSET($H$10, 0, 0, ROW()-9, 1), SERVICE[[#This Row],[Booking]])</f>
        <v>0</v>
      </c>
    </row>
    <row r="5139" spans="1:26" x14ac:dyDescent="0.25">
      <c r="A5139" s="6" t="str">
        <f ca="1">no.</f>
        <v/>
      </c>
      <c r="E5139" s="4" t="str">
        <f ca="1">position</f>
        <v/>
      </c>
      <c r="J5139" s="318"/>
      <c r="M5139" s="4"/>
      <c r="O5139" s="6"/>
      <c r="Q5139" s="20"/>
      <c r="R5139" s="5" t="str">
        <f ca="1">score</f>
        <v/>
      </c>
      <c r="S5139" s="7" t="str">
        <f ca="1">rescore_svc</f>
        <v/>
      </c>
      <c r="U5139" s="11" t="str">
        <f ca="1">price</f>
        <v/>
      </c>
      <c r="V5139" s="4"/>
      <c r="Y5139" s="388">
        <f ca="1">COUNTIFS(OFFSET($B$10, 0, 0, ROW()-9, 1), SERVICE[[#This Row],[Employee ID]], OFFSET($F$10, 0, 0, ROW()-9, 1), SERVICE[[#This Row],[Resources Role]])</f>
        <v>0</v>
      </c>
      <c r="Z5139" s="388">
        <f ca="1">COUNTIFS(OFFSET($F$10, 0, 0, ROW()-9, 1), SERVICE[[#This Row],[Resources Role]], OFFSET($H$10, 0, 0, ROW()-9, 1), SERVICE[[#This Row],[Booking]])</f>
        <v>0</v>
      </c>
    </row>
    <row r="5140" spans="1:26" x14ac:dyDescent="0.25">
      <c r="A5140" s="6" t="str">
        <f ca="1">no.</f>
        <v/>
      </c>
      <c r="E5140" s="4" t="str">
        <f ca="1">position</f>
        <v/>
      </c>
      <c r="J5140" s="318"/>
      <c r="M5140" s="4"/>
      <c r="O5140" s="6"/>
      <c r="Q5140" s="20"/>
      <c r="R5140" s="5" t="str">
        <f ca="1">score</f>
        <v/>
      </c>
      <c r="S5140" s="7" t="str">
        <f ca="1">rescore_svc</f>
        <v/>
      </c>
      <c r="U5140" s="11" t="str">
        <f ca="1">price</f>
        <v/>
      </c>
      <c r="V5140" s="4"/>
      <c r="Y5140" s="388">
        <f ca="1">COUNTIFS(OFFSET($B$10, 0, 0, ROW()-9, 1), SERVICE[[#This Row],[Employee ID]], OFFSET($F$10, 0, 0, ROW()-9, 1), SERVICE[[#This Row],[Resources Role]])</f>
        <v>0</v>
      </c>
      <c r="Z5140" s="388">
        <f ca="1">COUNTIFS(OFFSET($F$10, 0, 0, ROW()-9, 1), SERVICE[[#This Row],[Resources Role]], OFFSET($H$10, 0, 0, ROW()-9, 1), SERVICE[[#This Row],[Booking]])</f>
        <v>0</v>
      </c>
    </row>
    <row r="5141" spans="1:26" x14ac:dyDescent="0.25">
      <c r="A5141" s="6" t="str">
        <f ca="1">no.</f>
        <v/>
      </c>
      <c r="E5141" s="4" t="str">
        <f ca="1">position</f>
        <v/>
      </c>
      <c r="J5141" s="318"/>
      <c r="M5141" s="4"/>
      <c r="O5141" s="6"/>
      <c r="Q5141" s="20"/>
      <c r="R5141" s="5" t="str">
        <f ca="1">score</f>
        <v/>
      </c>
      <c r="S5141" s="7" t="str">
        <f ca="1">rescore_svc</f>
        <v/>
      </c>
      <c r="U5141" s="11" t="str">
        <f ca="1">price</f>
        <v/>
      </c>
      <c r="V5141" s="4"/>
      <c r="Y5141" s="388">
        <f ca="1">COUNTIFS(OFFSET($B$10, 0, 0, ROW()-9, 1), SERVICE[[#This Row],[Employee ID]], OFFSET($F$10, 0, 0, ROW()-9, 1), SERVICE[[#This Row],[Resources Role]])</f>
        <v>0</v>
      </c>
      <c r="Z5141" s="388">
        <f ca="1">COUNTIFS(OFFSET($F$10, 0, 0, ROW()-9, 1), SERVICE[[#This Row],[Resources Role]], OFFSET($H$10, 0, 0, ROW()-9, 1), SERVICE[[#This Row],[Booking]])</f>
        <v>0</v>
      </c>
    </row>
    <row r="5142" spans="1:26" x14ac:dyDescent="0.25">
      <c r="A5142" s="6" t="str">
        <f ca="1">no.</f>
        <v/>
      </c>
      <c r="E5142" s="4" t="str">
        <f ca="1">position</f>
        <v/>
      </c>
      <c r="J5142" s="318"/>
      <c r="M5142" s="4"/>
      <c r="O5142" s="6"/>
      <c r="Q5142" s="20"/>
      <c r="R5142" s="5" t="str">
        <f ca="1">score</f>
        <v/>
      </c>
      <c r="S5142" s="7" t="str">
        <f ca="1">rescore_svc</f>
        <v/>
      </c>
      <c r="U5142" s="11" t="str">
        <f ca="1">price</f>
        <v/>
      </c>
      <c r="V5142" s="4"/>
      <c r="Y5142" s="388">
        <f ca="1">COUNTIFS(OFFSET($B$10, 0, 0, ROW()-9, 1), SERVICE[[#This Row],[Employee ID]], OFFSET($F$10, 0, 0, ROW()-9, 1), SERVICE[[#This Row],[Resources Role]])</f>
        <v>0</v>
      </c>
      <c r="Z5142" s="388">
        <f ca="1">COUNTIFS(OFFSET($F$10, 0, 0, ROW()-9, 1), SERVICE[[#This Row],[Resources Role]], OFFSET($H$10, 0, 0, ROW()-9, 1), SERVICE[[#This Row],[Booking]])</f>
        <v>0</v>
      </c>
    </row>
    <row r="5143" spans="1:26" x14ac:dyDescent="0.25">
      <c r="A5143" s="6" t="str">
        <f ca="1">no.</f>
        <v/>
      </c>
      <c r="E5143" s="4" t="str">
        <f ca="1">position</f>
        <v/>
      </c>
      <c r="J5143" s="318"/>
      <c r="M5143" s="4"/>
      <c r="O5143" s="6"/>
      <c r="Q5143" s="20"/>
      <c r="R5143" s="5" t="str">
        <f ca="1">score</f>
        <v/>
      </c>
      <c r="S5143" s="7" t="str">
        <f ca="1">rescore_svc</f>
        <v/>
      </c>
      <c r="U5143" s="11" t="str">
        <f ca="1">price</f>
        <v/>
      </c>
      <c r="V5143" s="4"/>
      <c r="Y5143" s="388">
        <f ca="1">COUNTIFS(OFFSET($B$10, 0, 0, ROW()-9, 1), SERVICE[[#This Row],[Employee ID]], OFFSET($F$10, 0, 0, ROW()-9, 1), SERVICE[[#This Row],[Resources Role]])</f>
        <v>0</v>
      </c>
      <c r="Z5143" s="388">
        <f ca="1">COUNTIFS(OFFSET($F$10, 0, 0, ROW()-9, 1), SERVICE[[#This Row],[Resources Role]], OFFSET($H$10, 0, 0, ROW()-9, 1), SERVICE[[#This Row],[Booking]])</f>
        <v>0</v>
      </c>
    </row>
    <row r="5144" spans="1:26" x14ac:dyDescent="0.25">
      <c r="A5144" s="6" t="str">
        <f ca="1">no.</f>
        <v/>
      </c>
      <c r="E5144" s="4" t="str">
        <f ca="1">position</f>
        <v/>
      </c>
      <c r="J5144" s="318"/>
      <c r="M5144" s="4"/>
      <c r="O5144" s="6"/>
      <c r="Q5144" s="20"/>
      <c r="R5144" s="5" t="str">
        <f ca="1">score</f>
        <v/>
      </c>
      <c r="S5144" s="7" t="str">
        <f ca="1">rescore_svc</f>
        <v/>
      </c>
      <c r="U5144" s="11" t="str">
        <f ca="1">price</f>
        <v/>
      </c>
      <c r="V5144" s="4"/>
      <c r="Y5144" s="388">
        <f ca="1">COUNTIFS(OFFSET($B$10, 0, 0, ROW()-9, 1), SERVICE[[#This Row],[Employee ID]], OFFSET($F$10, 0, 0, ROW()-9, 1), SERVICE[[#This Row],[Resources Role]])</f>
        <v>0</v>
      </c>
      <c r="Z5144" s="388">
        <f ca="1">COUNTIFS(OFFSET($F$10, 0, 0, ROW()-9, 1), SERVICE[[#This Row],[Resources Role]], OFFSET($H$10, 0, 0, ROW()-9, 1), SERVICE[[#This Row],[Booking]])</f>
        <v>0</v>
      </c>
    </row>
    <row r="5145" spans="1:26" x14ac:dyDescent="0.25">
      <c r="A5145" s="6" t="str">
        <f ca="1">no.</f>
        <v/>
      </c>
      <c r="E5145" s="4" t="str">
        <f ca="1">position</f>
        <v/>
      </c>
      <c r="J5145" s="318"/>
      <c r="M5145" s="4"/>
      <c r="O5145" s="6"/>
      <c r="Q5145" s="20"/>
      <c r="R5145" s="5" t="str">
        <f ca="1">score</f>
        <v/>
      </c>
      <c r="S5145" s="7" t="str">
        <f ca="1">rescore_svc</f>
        <v/>
      </c>
      <c r="U5145" s="11" t="str">
        <f ca="1">price</f>
        <v/>
      </c>
      <c r="V5145" s="4"/>
      <c r="Y5145" s="388">
        <f ca="1">COUNTIFS(OFFSET($B$10, 0, 0, ROW()-9, 1), SERVICE[[#This Row],[Employee ID]], OFFSET($F$10, 0, 0, ROW()-9, 1), SERVICE[[#This Row],[Resources Role]])</f>
        <v>0</v>
      </c>
      <c r="Z5145" s="388">
        <f ca="1">COUNTIFS(OFFSET($F$10, 0, 0, ROW()-9, 1), SERVICE[[#This Row],[Resources Role]], OFFSET($H$10, 0, 0, ROW()-9, 1), SERVICE[[#This Row],[Booking]])</f>
        <v>0</v>
      </c>
    </row>
    <row r="5146" spans="1:26" x14ac:dyDescent="0.25">
      <c r="A5146" s="6" t="str">
        <f ca="1">no.</f>
        <v/>
      </c>
      <c r="E5146" s="4" t="str">
        <f ca="1">position</f>
        <v/>
      </c>
      <c r="J5146" s="318"/>
      <c r="M5146" s="4"/>
      <c r="O5146" s="6"/>
      <c r="Q5146" s="20"/>
      <c r="R5146" s="5" t="str">
        <f ca="1">score</f>
        <v/>
      </c>
      <c r="S5146" s="7" t="str">
        <f ca="1">rescore_svc</f>
        <v/>
      </c>
      <c r="U5146" s="11" t="str">
        <f ca="1">price</f>
        <v/>
      </c>
      <c r="V5146" s="4"/>
      <c r="Y5146" s="388">
        <f ca="1">COUNTIFS(OFFSET($B$10, 0, 0, ROW()-9, 1), SERVICE[[#This Row],[Employee ID]], OFFSET($F$10, 0, 0, ROW()-9, 1), SERVICE[[#This Row],[Resources Role]])</f>
        <v>0</v>
      </c>
      <c r="Z5146" s="388">
        <f ca="1">COUNTIFS(OFFSET($F$10, 0, 0, ROW()-9, 1), SERVICE[[#This Row],[Resources Role]], OFFSET($H$10, 0, 0, ROW()-9, 1), SERVICE[[#This Row],[Booking]])</f>
        <v>0</v>
      </c>
    </row>
    <row r="5147" spans="1:26" x14ac:dyDescent="0.25">
      <c r="A5147" s="6" t="str">
        <f ca="1">no.</f>
        <v/>
      </c>
      <c r="E5147" s="4" t="str">
        <f ca="1">position</f>
        <v/>
      </c>
      <c r="J5147" s="318"/>
      <c r="M5147" s="4"/>
      <c r="O5147" s="6"/>
      <c r="Q5147" s="20"/>
      <c r="R5147" s="5" t="str">
        <f ca="1">score</f>
        <v/>
      </c>
      <c r="S5147" s="7" t="str">
        <f ca="1">rescore_svc</f>
        <v/>
      </c>
      <c r="U5147" s="11" t="str">
        <f ca="1">price</f>
        <v/>
      </c>
      <c r="V5147" s="4"/>
      <c r="Y5147" s="388">
        <f ca="1">COUNTIFS(OFFSET($B$10, 0, 0, ROW()-9, 1), SERVICE[[#This Row],[Employee ID]], OFFSET($F$10, 0, 0, ROW()-9, 1), SERVICE[[#This Row],[Resources Role]])</f>
        <v>0</v>
      </c>
      <c r="Z5147" s="388">
        <f ca="1">COUNTIFS(OFFSET($F$10, 0, 0, ROW()-9, 1), SERVICE[[#This Row],[Resources Role]], OFFSET($H$10, 0, 0, ROW()-9, 1), SERVICE[[#This Row],[Booking]])</f>
        <v>0</v>
      </c>
    </row>
    <row r="5148" spans="1:26" x14ac:dyDescent="0.25">
      <c r="A5148" s="6" t="str">
        <f ca="1">no.</f>
        <v/>
      </c>
      <c r="E5148" s="4" t="str">
        <f ca="1">position</f>
        <v/>
      </c>
      <c r="J5148" s="318"/>
      <c r="M5148" s="4"/>
      <c r="O5148" s="6"/>
      <c r="Q5148" s="20"/>
      <c r="R5148" s="5" t="str">
        <f ca="1">score</f>
        <v/>
      </c>
      <c r="S5148" s="7" t="str">
        <f ca="1">rescore_svc</f>
        <v/>
      </c>
      <c r="U5148" s="11" t="str">
        <f ca="1">price</f>
        <v/>
      </c>
      <c r="V5148" s="4"/>
      <c r="Y5148" s="388">
        <f ca="1">COUNTIFS(OFFSET($B$10, 0, 0, ROW()-9, 1), SERVICE[[#This Row],[Employee ID]], OFFSET($F$10, 0, 0, ROW()-9, 1), SERVICE[[#This Row],[Resources Role]])</f>
        <v>0</v>
      </c>
      <c r="Z5148" s="388">
        <f ca="1">COUNTIFS(OFFSET($F$10, 0, 0, ROW()-9, 1), SERVICE[[#This Row],[Resources Role]], OFFSET($H$10, 0, 0, ROW()-9, 1), SERVICE[[#This Row],[Booking]])</f>
        <v>0</v>
      </c>
    </row>
    <row r="5149" spans="1:26" x14ac:dyDescent="0.25">
      <c r="A5149" s="6" t="str">
        <f ca="1">no.</f>
        <v/>
      </c>
      <c r="E5149" s="4" t="str">
        <f ca="1">position</f>
        <v/>
      </c>
      <c r="J5149" s="318"/>
      <c r="M5149" s="4"/>
      <c r="O5149" s="6"/>
      <c r="Q5149" s="20"/>
      <c r="R5149" s="5" t="str">
        <f ca="1">score</f>
        <v/>
      </c>
      <c r="S5149" s="7" t="str">
        <f ca="1">rescore_svc</f>
        <v/>
      </c>
      <c r="U5149" s="11" t="str">
        <f ca="1">price</f>
        <v/>
      </c>
      <c r="V5149" s="4"/>
      <c r="Y5149" s="388">
        <f ca="1">COUNTIFS(OFFSET($B$10, 0, 0, ROW()-9, 1), SERVICE[[#This Row],[Employee ID]], OFFSET($F$10, 0, 0, ROW()-9, 1), SERVICE[[#This Row],[Resources Role]])</f>
        <v>0</v>
      </c>
      <c r="Z5149" s="388">
        <f ca="1">COUNTIFS(OFFSET($F$10, 0, 0, ROW()-9, 1), SERVICE[[#This Row],[Resources Role]], OFFSET($H$10, 0, 0, ROW()-9, 1), SERVICE[[#This Row],[Booking]])</f>
        <v>0</v>
      </c>
    </row>
    <row r="5150" spans="1:26" x14ac:dyDescent="0.25">
      <c r="A5150" s="6" t="str">
        <f ca="1">no.</f>
        <v/>
      </c>
      <c r="E5150" s="4" t="str">
        <f ca="1">position</f>
        <v/>
      </c>
      <c r="J5150" s="318"/>
      <c r="M5150" s="4"/>
      <c r="O5150" s="6"/>
      <c r="Q5150" s="20"/>
      <c r="R5150" s="5" t="str">
        <f ca="1">score</f>
        <v/>
      </c>
      <c r="S5150" s="7" t="str">
        <f ca="1">rescore_svc</f>
        <v/>
      </c>
      <c r="U5150" s="11" t="str">
        <f ca="1">price</f>
        <v/>
      </c>
      <c r="V5150" s="4"/>
      <c r="Y5150" s="388">
        <f ca="1">COUNTIFS(OFFSET($B$10, 0, 0, ROW()-9, 1), SERVICE[[#This Row],[Employee ID]], OFFSET($F$10, 0, 0, ROW()-9, 1), SERVICE[[#This Row],[Resources Role]])</f>
        <v>0</v>
      </c>
      <c r="Z5150" s="388">
        <f ca="1">COUNTIFS(OFFSET($F$10, 0, 0, ROW()-9, 1), SERVICE[[#This Row],[Resources Role]], OFFSET($H$10, 0, 0, ROW()-9, 1), SERVICE[[#This Row],[Booking]])</f>
        <v>0</v>
      </c>
    </row>
    <row r="5151" spans="1:26" x14ac:dyDescent="0.25">
      <c r="A5151" s="6" t="str">
        <f ca="1">no.</f>
        <v/>
      </c>
      <c r="E5151" s="4" t="str">
        <f ca="1">position</f>
        <v/>
      </c>
      <c r="J5151" s="318"/>
      <c r="M5151" s="4"/>
      <c r="O5151" s="6"/>
      <c r="Q5151" s="20"/>
      <c r="R5151" s="5" t="str">
        <f ca="1">score</f>
        <v/>
      </c>
      <c r="S5151" s="7" t="str">
        <f ca="1">rescore_svc</f>
        <v/>
      </c>
      <c r="U5151" s="11" t="str">
        <f ca="1">price</f>
        <v/>
      </c>
      <c r="V5151" s="4"/>
      <c r="Y5151" s="388">
        <f ca="1">COUNTIFS(OFFSET($B$10, 0, 0, ROW()-9, 1), SERVICE[[#This Row],[Employee ID]], OFFSET($F$10, 0, 0, ROW()-9, 1), SERVICE[[#This Row],[Resources Role]])</f>
        <v>0</v>
      </c>
      <c r="Z5151" s="388">
        <f ca="1">COUNTIFS(OFFSET($F$10, 0, 0, ROW()-9, 1), SERVICE[[#This Row],[Resources Role]], OFFSET($H$10, 0, 0, ROW()-9, 1), SERVICE[[#This Row],[Booking]])</f>
        <v>0</v>
      </c>
    </row>
    <row r="5152" spans="1:26" x14ac:dyDescent="0.25">
      <c r="A5152" s="6" t="str">
        <f ca="1">no.</f>
        <v/>
      </c>
      <c r="E5152" s="4" t="str">
        <f ca="1">position</f>
        <v/>
      </c>
      <c r="J5152" s="318"/>
      <c r="M5152" s="4"/>
      <c r="O5152" s="6"/>
      <c r="Q5152" s="20"/>
      <c r="R5152" s="5" t="str">
        <f ca="1">score</f>
        <v/>
      </c>
      <c r="S5152" s="7" t="str">
        <f ca="1">rescore_svc</f>
        <v/>
      </c>
      <c r="U5152" s="11" t="str">
        <f ca="1">price</f>
        <v/>
      </c>
      <c r="V5152" s="4"/>
      <c r="Y5152" s="388">
        <f ca="1">COUNTIFS(OFFSET($B$10, 0, 0, ROW()-9, 1), SERVICE[[#This Row],[Employee ID]], OFFSET($F$10, 0, 0, ROW()-9, 1), SERVICE[[#This Row],[Resources Role]])</f>
        <v>0</v>
      </c>
      <c r="Z5152" s="388">
        <f ca="1">COUNTIFS(OFFSET($F$10, 0, 0, ROW()-9, 1), SERVICE[[#This Row],[Resources Role]], OFFSET($H$10, 0, 0, ROW()-9, 1), SERVICE[[#This Row],[Booking]])</f>
        <v>0</v>
      </c>
    </row>
    <row r="5153" spans="1:26" x14ac:dyDescent="0.25">
      <c r="A5153" s="6" t="str">
        <f ca="1">no.</f>
        <v/>
      </c>
      <c r="E5153" s="4" t="str">
        <f ca="1">position</f>
        <v/>
      </c>
      <c r="J5153" s="318"/>
      <c r="M5153" s="4"/>
      <c r="O5153" s="6"/>
      <c r="Q5153" s="20"/>
      <c r="R5153" s="5" t="str">
        <f ca="1">score</f>
        <v/>
      </c>
      <c r="S5153" s="7" t="str">
        <f ca="1">rescore_svc</f>
        <v/>
      </c>
      <c r="U5153" s="11" t="str">
        <f ca="1">price</f>
        <v/>
      </c>
      <c r="V5153" s="4"/>
      <c r="Y5153" s="388">
        <f ca="1">COUNTIFS(OFFSET($B$10, 0, 0, ROW()-9, 1), SERVICE[[#This Row],[Employee ID]], OFFSET($F$10, 0, 0, ROW()-9, 1), SERVICE[[#This Row],[Resources Role]])</f>
        <v>0</v>
      </c>
      <c r="Z5153" s="388">
        <f ca="1">COUNTIFS(OFFSET($F$10, 0, 0, ROW()-9, 1), SERVICE[[#This Row],[Resources Role]], OFFSET($H$10, 0, 0, ROW()-9, 1), SERVICE[[#This Row],[Booking]])</f>
        <v>0</v>
      </c>
    </row>
    <row r="5154" spans="1:26" x14ac:dyDescent="0.25">
      <c r="A5154" s="6" t="str">
        <f ca="1">no.</f>
        <v/>
      </c>
      <c r="E5154" s="4" t="str">
        <f ca="1">position</f>
        <v/>
      </c>
      <c r="J5154" s="318"/>
      <c r="M5154" s="4"/>
      <c r="O5154" s="6"/>
      <c r="Q5154" s="20"/>
      <c r="R5154" s="5" t="str">
        <f ca="1">score</f>
        <v/>
      </c>
      <c r="S5154" s="7" t="str">
        <f ca="1">rescore_svc</f>
        <v/>
      </c>
      <c r="U5154" s="11" t="str">
        <f ca="1">price</f>
        <v/>
      </c>
      <c r="V5154" s="4"/>
      <c r="Y5154" s="388">
        <f ca="1">COUNTIFS(OFFSET($B$10, 0, 0, ROW()-9, 1), SERVICE[[#This Row],[Employee ID]], OFFSET($F$10, 0, 0, ROW()-9, 1), SERVICE[[#This Row],[Resources Role]])</f>
        <v>0</v>
      </c>
      <c r="Z5154" s="388">
        <f ca="1">COUNTIFS(OFFSET($F$10, 0, 0, ROW()-9, 1), SERVICE[[#This Row],[Resources Role]], OFFSET($H$10, 0, 0, ROW()-9, 1), SERVICE[[#This Row],[Booking]])</f>
        <v>0</v>
      </c>
    </row>
    <row r="5155" spans="1:26" x14ac:dyDescent="0.25">
      <c r="A5155" s="6" t="str">
        <f ca="1">no.</f>
        <v/>
      </c>
      <c r="E5155" s="4" t="str">
        <f ca="1">position</f>
        <v/>
      </c>
      <c r="J5155" s="318"/>
      <c r="M5155" s="4"/>
      <c r="O5155" s="6"/>
      <c r="Q5155" s="20"/>
      <c r="R5155" s="5" t="str">
        <f ca="1">score</f>
        <v/>
      </c>
      <c r="S5155" s="7" t="str">
        <f ca="1">rescore_svc</f>
        <v/>
      </c>
      <c r="U5155" s="11" t="str">
        <f ca="1">price</f>
        <v/>
      </c>
      <c r="V5155" s="4"/>
      <c r="Y5155" s="388">
        <f ca="1">COUNTIFS(OFFSET($B$10, 0, 0, ROW()-9, 1), SERVICE[[#This Row],[Employee ID]], OFFSET($F$10, 0, 0, ROW()-9, 1), SERVICE[[#This Row],[Resources Role]])</f>
        <v>0</v>
      </c>
      <c r="Z5155" s="388">
        <f ca="1">COUNTIFS(OFFSET($F$10, 0, 0, ROW()-9, 1), SERVICE[[#This Row],[Resources Role]], OFFSET($H$10, 0, 0, ROW()-9, 1), SERVICE[[#This Row],[Booking]])</f>
        <v>0</v>
      </c>
    </row>
    <row r="5156" spans="1:26" x14ac:dyDescent="0.25">
      <c r="A5156" s="6" t="str">
        <f ca="1">no.</f>
        <v/>
      </c>
      <c r="E5156" s="4" t="str">
        <f ca="1">position</f>
        <v/>
      </c>
      <c r="J5156" s="318"/>
      <c r="M5156" s="4"/>
      <c r="O5156" s="6"/>
      <c r="Q5156" s="20"/>
      <c r="R5156" s="5" t="str">
        <f ca="1">score</f>
        <v/>
      </c>
      <c r="S5156" s="7" t="str">
        <f ca="1">rescore_svc</f>
        <v/>
      </c>
      <c r="U5156" s="11" t="str">
        <f ca="1">price</f>
        <v/>
      </c>
      <c r="V5156" s="4"/>
      <c r="Y5156" s="388">
        <f ca="1">COUNTIFS(OFFSET($B$10, 0, 0, ROW()-9, 1), SERVICE[[#This Row],[Employee ID]], OFFSET($F$10, 0, 0, ROW()-9, 1), SERVICE[[#This Row],[Resources Role]])</f>
        <v>0</v>
      </c>
      <c r="Z5156" s="388">
        <f ca="1">COUNTIFS(OFFSET($F$10, 0, 0, ROW()-9, 1), SERVICE[[#This Row],[Resources Role]], OFFSET($H$10, 0, 0, ROW()-9, 1), SERVICE[[#This Row],[Booking]])</f>
        <v>0</v>
      </c>
    </row>
    <row r="5157" spans="1:26" x14ac:dyDescent="0.25">
      <c r="A5157" s="6" t="str">
        <f ca="1">no.</f>
        <v/>
      </c>
      <c r="E5157" s="4" t="str">
        <f ca="1">position</f>
        <v/>
      </c>
      <c r="J5157" s="318"/>
      <c r="M5157" s="4"/>
      <c r="O5157" s="6"/>
      <c r="Q5157" s="20"/>
      <c r="R5157" s="5" t="str">
        <f ca="1">score</f>
        <v/>
      </c>
      <c r="S5157" s="7" t="str">
        <f ca="1">rescore_svc</f>
        <v/>
      </c>
      <c r="U5157" s="11" t="str">
        <f ca="1">price</f>
        <v/>
      </c>
      <c r="V5157" s="4"/>
      <c r="Y5157" s="388">
        <f ca="1">COUNTIFS(OFFSET($B$10, 0, 0, ROW()-9, 1), SERVICE[[#This Row],[Employee ID]], OFFSET($F$10, 0, 0, ROW()-9, 1), SERVICE[[#This Row],[Resources Role]])</f>
        <v>0</v>
      </c>
      <c r="Z5157" s="388">
        <f ca="1">COUNTIFS(OFFSET($F$10, 0, 0, ROW()-9, 1), SERVICE[[#This Row],[Resources Role]], OFFSET($H$10, 0, 0, ROW()-9, 1), SERVICE[[#This Row],[Booking]])</f>
        <v>0</v>
      </c>
    </row>
    <row r="5158" spans="1:26" x14ac:dyDescent="0.25">
      <c r="A5158" s="6" t="str">
        <f ca="1">no.</f>
        <v/>
      </c>
      <c r="E5158" s="4" t="str">
        <f ca="1">position</f>
        <v/>
      </c>
      <c r="J5158" s="318"/>
      <c r="M5158" s="4"/>
      <c r="O5158" s="6"/>
      <c r="Q5158" s="20"/>
      <c r="R5158" s="5" t="str">
        <f ca="1">score</f>
        <v/>
      </c>
      <c r="S5158" s="7" t="str">
        <f ca="1">rescore_svc</f>
        <v/>
      </c>
      <c r="U5158" s="11" t="str">
        <f ca="1">price</f>
        <v/>
      </c>
      <c r="V5158" s="4"/>
      <c r="Y5158" s="388">
        <f ca="1">COUNTIFS(OFFSET($B$10, 0, 0, ROW()-9, 1), SERVICE[[#This Row],[Employee ID]], OFFSET($F$10, 0, 0, ROW()-9, 1), SERVICE[[#This Row],[Resources Role]])</f>
        <v>0</v>
      </c>
      <c r="Z5158" s="388">
        <f ca="1">COUNTIFS(OFFSET($F$10, 0, 0, ROW()-9, 1), SERVICE[[#This Row],[Resources Role]], OFFSET($H$10, 0, 0, ROW()-9, 1), SERVICE[[#This Row],[Booking]])</f>
        <v>0</v>
      </c>
    </row>
    <row r="5159" spans="1:26" x14ac:dyDescent="0.25">
      <c r="A5159" s="6" t="str">
        <f ca="1">no.</f>
        <v/>
      </c>
      <c r="E5159" s="4" t="str">
        <f ca="1">position</f>
        <v/>
      </c>
      <c r="J5159" s="318"/>
      <c r="M5159" s="4"/>
      <c r="O5159" s="6"/>
      <c r="Q5159" s="20"/>
      <c r="R5159" s="5" t="str">
        <f ca="1">score</f>
        <v/>
      </c>
      <c r="S5159" s="7" t="str">
        <f ca="1">rescore_svc</f>
        <v/>
      </c>
      <c r="U5159" s="11" t="str">
        <f ca="1">price</f>
        <v/>
      </c>
      <c r="V5159" s="4"/>
      <c r="Y5159" s="388">
        <f ca="1">COUNTIFS(OFFSET($B$10, 0, 0, ROW()-9, 1), SERVICE[[#This Row],[Employee ID]], OFFSET($F$10, 0, 0, ROW()-9, 1), SERVICE[[#This Row],[Resources Role]])</f>
        <v>0</v>
      </c>
      <c r="Z5159" s="388">
        <f ca="1">COUNTIFS(OFFSET($F$10, 0, 0, ROW()-9, 1), SERVICE[[#This Row],[Resources Role]], OFFSET($H$10, 0, 0, ROW()-9, 1), SERVICE[[#This Row],[Booking]])</f>
        <v>0</v>
      </c>
    </row>
    <row r="5160" spans="1:26" x14ac:dyDescent="0.25">
      <c r="A5160" s="6" t="str">
        <f ca="1">no.</f>
        <v/>
      </c>
      <c r="E5160" s="4" t="str">
        <f ca="1">position</f>
        <v/>
      </c>
      <c r="J5160" s="318"/>
      <c r="M5160" s="4"/>
      <c r="O5160" s="6"/>
      <c r="Q5160" s="20"/>
      <c r="R5160" s="5" t="str">
        <f ca="1">score</f>
        <v/>
      </c>
      <c r="S5160" s="7" t="str">
        <f ca="1">rescore_svc</f>
        <v/>
      </c>
      <c r="U5160" s="11" t="str">
        <f ca="1">price</f>
        <v/>
      </c>
      <c r="V5160" s="4"/>
      <c r="Y5160" s="388">
        <f ca="1">COUNTIFS(OFFSET($B$10, 0, 0, ROW()-9, 1), SERVICE[[#This Row],[Employee ID]], OFFSET($F$10, 0, 0, ROW()-9, 1), SERVICE[[#This Row],[Resources Role]])</f>
        <v>0</v>
      </c>
      <c r="Z5160" s="388">
        <f ca="1">COUNTIFS(OFFSET($F$10, 0, 0, ROW()-9, 1), SERVICE[[#This Row],[Resources Role]], OFFSET($H$10, 0, 0, ROW()-9, 1), SERVICE[[#This Row],[Booking]])</f>
        <v>0</v>
      </c>
    </row>
    <row r="5161" spans="1:26" x14ac:dyDescent="0.25">
      <c r="A5161" s="6" t="str">
        <f ca="1">no.</f>
        <v/>
      </c>
      <c r="E5161" s="4" t="str">
        <f ca="1">position</f>
        <v/>
      </c>
      <c r="J5161" s="318"/>
      <c r="M5161" s="4"/>
      <c r="O5161" s="6"/>
      <c r="Q5161" s="20"/>
      <c r="R5161" s="5" t="str">
        <f ca="1">score</f>
        <v/>
      </c>
      <c r="S5161" s="7" t="str">
        <f ca="1">rescore_svc</f>
        <v/>
      </c>
      <c r="U5161" s="11" t="str">
        <f ca="1">price</f>
        <v/>
      </c>
      <c r="V5161" s="4"/>
      <c r="Y5161" s="388">
        <f ca="1">COUNTIFS(OFFSET($B$10, 0, 0, ROW()-9, 1), SERVICE[[#This Row],[Employee ID]], OFFSET($F$10, 0, 0, ROW()-9, 1), SERVICE[[#This Row],[Resources Role]])</f>
        <v>0</v>
      </c>
      <c r="Z5161" s="388">
        <f ca="1">COUNTIFS(OFFSET($F$10, 0, 0, ROW()-9, 1), SERVICE[[#This Row],[Resources Role]], OFFSET($H$10, 0, 0, ROW()-9, 1), SERVICE[[#This Row],[Booking]])</f>
        <v>0</v>
      </c>
    </row>
    <row r="5162" spans="1:26" x14ac:dyDescent="0.25">
      <c r="A5162" s="6" t="str">
        <f ca="1">no.</f>
        <v/>
      </c>
      <c r="E5162" s="4" t="str">
        <f ca="1">position</f>
        <v/>
      </c>
      <c r="J5162" s="318"/>
      <c r="M5162" s="4"/>
      <c r="O5162" s="6"/>
      <c r="Q5162" s="20"/>
      <c r="R5162" s="5" t="str">
        <f ca="1">score</f>
        <v/>
      </c>
      <c r="S5162" s="7" t="str">
        <f ca="1">rescore_svc</f>
        <v/>
      </c>
      <c r="U5162" s="11" t="str">
        <f ca="1">price</f>
        <v/>
      </c>
      <c r="V5162" s="4"/>
      <c r="Y5162" s="388">
        <f ca="1">COUNTIFS(OFFSET($B$10, 0, 0, ROW()-9, 1), SERVICE[[#This Row],[Employee ID]], OFFSET($F$10, 0, 0, ROW()-9, 1), SERVICE[[#This Row],[Resources Role]])</f>
        <v>0</v>
      </c>
      <c r="Z5162" s="388">
        <f ca="1">COUNTIFS(OFFSET($F$10, 0, 0, ROW()-9, 1), SERVICE[[#This Row],[Resources Role]], OFFSET($H$10, 0, 0, ROW()-9, 1), SERVICE[[#This Row],[Booking]])</f>
        <v>0</v>
      </c>
    </row>
    <row r="5163" spans="1:26" x14ac:dyDescent="0.25">
      <c r="A5163" s="6" t="str">
        <f ca="1">no.</f>
        <v/>
      </c>
      <c r="E5163" s="4" t="str">
        <f ca="1">position</f>
        <v/>
      </c>
      <c r="J5163" s="318"/>
      <c r="M5163" s="4"/>
      <c r="O5163" s="6"/>
      <c r="Q5163" s="20"/>
      <c r="R5163" s="5" t="str">
        <f ca="1">score</f>
        <v/>
      </c>
      <c r="S5163" s="7" t="str">
        <f ca="1">rescore_svc</f>
        <v/>
      </c>
      <c r="U5163" s="11" t="str">
        <f ca="1">price</f>
        <v/>
      </c>
      <c r="V5163" s="4"/>
      <c r="Y5163" s="388">
        <f ca="1">COUNTIFS(OFFSET($B$10, 0, 0, ROW()-9, 1), SERVICE[[#This Row],[Employee ID]], OFFSET($F$10, 0, 0, ROW()-9, 1), SERVICE[[#This Row],[Resources Role]])</f>
        <v>0</v>
      </c>
      <c r="Z5163" s="388">
        <f ca="1">COUNTIFS(OFFSET($F$10, 0, 0, ROW()-9, 1), SERVICE[[#This Row],[Resources Role]], OFFSET($H$10, 0, 0, ROW()-9, 1), SERVICE[[#This Row],[Booking]])</f>
        <v>0</v>
      </c>
    </row>
    <row r="5164" spans="1:26" x14ac:dyDescent="0.25">
      <c r="A5164" s="6" t="str">
        <f ca="1">no.</f>
        <v/>
      </c>
      <c r="E5164" s="4" t="str">
        <f ca="1">position</f>
        <v/>
      </c>
      <c r="J5164" s="318"/>
      <c r="M5164" s="4"/>
      <c r="O5164" s="6"/>
      <c r="Q5164" s="20"/>
      <c r="R5164" s="5" t="str">
        <f ca="1">score</f>
        <v/>
      </c>
      <c r="S5164" s="7" t="str">
        <f ca="1">rescore_svc</f>
        <v/>
      </c>
      <c r="U5164" s="11" t="str">
        <f ca="1">price</f>
        <v/>
      </c>
      <c r="V5164" s="4"/>
      <c r="Y5164" s="388">
        <f ca="1">COUNTIFS(OFFSET($B$10, 0, 0, ROW()-9, 1), SERVICE[[#This Row],[Employee ID]], OFFSET($F$10, 0, 0, ROW()-9, 1), SERVICE[[#This Row],[Resources Role]])</f>
        <v>0</v>
      </c>
      <c r="Z5164" s="388">
        <f ca="1">COUNTIFS(OFFSET($F$10, 0, 0, ROW()-9, 1), SERVICE[[#This Row],[Resources Role]], OFFSET($H$10, 0, 0, ROW()-9, 1), SERVICE[[#This Row],[Booking]])</f>
        <v>0</v>
      </c>
    </row>
    <row r="5165" spans="1:26" x14ac:dyDescent="0.25">
      <c r="A5165" s="6" t="str">
        <f ca="1">no.</f>
        <v/>
      </c>
      <c r="E5165" s="4" t="str">
        <f ca="1">position</f>
        <v/>
      </c>
      <c r="J5165" s="318"/>
      <c r="M5165" s="4"/>
      <c r="O5165" s="6"/>
      <c r="Q5165" s="20"/>
      <c r="R5165" s="5" t="str">
        <f ca="1">score</f>
        <v/>
      </c>
      <c r="S5165" s="7" t="str">
        <f ca="1">rescore_svc</f>
        <v/>
      </c>
      <c r="U5165" s="11" t="str">
        <f ca="1">price</f>
        <v/>
      </c>
      <c r="V5165" s="4"/>
      <c r="Y5165" s="388">
        <f ca="1">COUNTIFS(OFFSET($B$10, 0, 0, ROW()-9, 1), SERVICE[[#This Row],[Employee ID]], OFFSET($F$10, 0, 0, ROW()-9, 1), SERVICE[[#This Row],[Resources Role]])</f>
        <v>0</v>
      </c>
      <c r="Z5165" s="388">
        <f ca="1">COUNTIFS(OFFSET($F$10, 0, 0, ROW()-9, 1), SERVICE[[#This Row],[Resources Role]], OFFSET($H$10, 0, 0, ROW()-9, 1), SERVICE[[#This Row],[Booking]])</f>
        <v>0</v>
      </c>
    </row>
    <row r="5166" spans="1:26" x14ac:dyDescent="0.25">
      <c r="A5166" s="6" t="str">
        <f ca="1">no.</f>
        <v/>
      </c>
      <c r="E5166" s="4" t="str">
        <f ca="1">position</f>
        <v/>
      </c>
      <c r="J5166" s="318"/>
      <c r="M5166" s="4"/>
      <c r="O5166" s="6"/>
      <c r="Q5166" s="20"/>
      <c r="R5166" s="5" t="str">
        <f ca="1">score</f>
        <v/>
      </c>
      <c r="S5166" s="7" t="str">
        <f ca="1">rescore_svc</f>
        <v/>
      </c>
      <c r="U5166" s="11" t="str">
        <f ca="1">price</f>
        <v/>
      </c>
      <c r="V5166" s="4"/>
      <c r="Y5166" s="388">
        <f ca="1">COUNTIFS(OFFSET($B$10, 0, 0, ROW()-9, 1), SERVICE[[#This Row],[Employee ID]], OFFSET($F$10, 0, 0, ROW()-9, 1), SERVICE[[#This Row],[Resources Role]])</f>
        <v>0</v>
      </c>
      <c r="Z5166" s="388">
        <f ca="1">COUNTIFS(OFFSET($F$10, 0, 0, ROW()-9, 1), SERVICE[[#This Row],[Resources Role]], OFFSET($H$10, 0, 0, ROW()-9, 1), SERVICE[[#This Row],[Booking]])</f>
        <v>0</v>
      </c>
    </row>
    <row r="5167" spans="1:26" x14ac:dyDescent="0.25">
      <c r="A5167" s="6" t="str">
        <f ca="1">no.</f>
        <v/>
      </c>
      <c r="E5167" s="4" t="str">
        <f ca="1">position</f>
        <v/>
      </c>
      <c r="J5167" s="318"/>
      <c r="M5167" s="4"/>
      <c r="O5167" s="6"/>
      <c r="Q5167" s="20"/>
      <c r="R5167" s="5" t="str">
        <f ca="1">score</f>
        <v/>
      </c>
      <c r="S5167" s="7" t="str">
        <f ca="1">rescore_svc</f>
        <v/>
      </c>
      <c r="U5167" s="11" t="str">
        <f ca="1">price</f>
        <v/>
      </c>
      <c r="V5167" s="4"/>
      <c r="Y5167" s="388">
        <f ca="1">COUNTIFS(OFFSET($B$10, 0, 0, ROW()-9, 1), SERVICE[[#This Row],[Employee ID]], OFFSET($F$10, 0, 0, ROW()-9, 1), SERVICE[[#This Row],[Resources Role]])</f>
        <v>0</v>
      </c>
      <c r="Z5167" s="388">
        <f ca="1">COUNTIFS(OFFSET($F$10, 0, 0, ROW()-9, 1), SERVICE[[#This Row],[Resources Role]], OFFSET($H$10, 0, 0, ROW()-9, 1), SERVICE[[#This Row],[Booking]])</f>
        <v>0</v>
      </c>
    </row>
    <row r="5168" spans="1:26" x14ac:dyDescent="0.25">
      <c r="A5168" s="6" t="str">
        <f ca="1">no.</f>
        <v/>
      </c>
      <c r="E5168" s="4" t="str">
        <f ca="1">position</f>
        <v/>
      </c>
      <c r="J5168" s="318"/>
      <c r="M5168" s="4"/>
      <c r="O5168" s="6"/>
      <c r="Q5168" s="20"/>
      <c r="R5168" s="5" t="str">
        <f ca="1">score</f>
        <v/>
      </c>
      <c r="S5168" s="7" t="str">
        <f ca="1">rescore_svc</f>
        <v/>
      </c>
      <c r="U5168" s="11" t="str">
        <f ca="1">price</f>
        <v/>
      </c>
      <c r="V5168" s="4"/>
      <c r="Y5168" s="388">
        <f ca="1">COUNTIFS(OFFSET($B$10, 0, 0, ROW()-9, 1), SERVICE[[#This Row],[Employee ID]], OFFSET($F$10, 0, 0, ROW()-9, 1), SERVICE[[#This Row],[Resources Role]])</f>
        <v>0</v>
      </c>
      <c r="Z5168" s="388">
        <f ca="1">COUNTIFS(OFFSET($F$10, 0, 0, ROW()-9, 1), SERVICE[[#This Row],[Resources Role]], OFFSET($H$10, 0, 0, ROW()-9, 1), SERVICE[[#This Row],[Booking]])</f>
        <v>0</v>
      </c>
    </row>
    <row r="5169" spans="1:26" x14ac:dyDescent="0.25">
      <c r="A5169" s="6" t="str">
        <f ca="1">no.</f>
        <v/>
      </c>
      <c r="E5169" s="4" t="str">
        <f ca="1">position</f>
        <v/>
      </c>
      <c r="J5169" s="318"/>
      <c r="M5169" s="4"/>
      <c r="O5169" s="6"/>
      <c r="Q5169" s="20"/>
      <c r="R5169" s="5" t="str">
        <f ca="1">score</f>
        <v/>
      </c>
      <c r="S5169" s="7" t="str">
        <f ca="1">rescore_svc</f>
        <v/>
      </c>
      <c r="U5169" s="11" t="str">
        <f ca="1">price</f>
        <v/>
      </c>
      <c r="V5169" s="4"/>
      <c r="Y5169" s="388">
        <f ca="1">COUNTIFS(OFFSET($B$10, 0, 0, ROW()-9, 1), SERVICE[[#This Row],[Employee ID]], OFFSET($F$10, 0, 0, ROW()-9, 1), SERVICE[[#This Row],[Resources Role]])</f>
        <v>0</v>
      </c>
      <c r="Z5169" s="388">
        <f ca="1">COUNTIFS(OFFSET($F$10, 0, 0, ROW()-9, 1), SERVICE[[#This Row],[Resources Role]], OFFSET($H$10, 0, 0, ROW()-9, 1), SERVICE[[#This Row],[Booking]])</f>
        <v>0</v>
      </c>
    </row>
    <row r="5170" spans="1:26" x14ac:dyDescent="0.25">
      <c r="A5170" s="6" t="str">
        <f ca="1">no.</f>
        <v/>
      </c>
      <c r="E5170" s="4" t="str">
        <f ca="1">position</f>
        <v/>
      </c>
      <c r="J5170" s="318"/>
      <c r="M5170" s="4"/>
      <c r="O5170" s="6"/>
      <c r="Q5170" s="20"/>
      <c r="R5170" s="5" t="str">
        <f ca="1">score</f>
        <v/>
      </c>
      <c r="S5170" s="7" t="str">
        <f ca="1">rescore_svc</f>
        <v/>
      </c>
      <c r="U5170" s="11" t="str">
        <f ca="1">price</f>
        <v/>
      </c>
      <c r="V5170" s="4"/>
      <c r="Y5170" s="388">
        <f ca="1">COUNTIFS(OFFSET($B$10, 0, 0, ROW()-9, 1), SERVICE[[#This Row],[Employee ID]], OFFSET($F$10, 0, 0, ROW()-9, 1), SERVICE[[#This Row],[Resources Role]])</f>
        <v>0</v>
      </c>
      <c r="Z5170" s="388">
        <f ca="1">COUNTIFS(OFFSET($F$10, 0, 0, ROW()-9, 1), SERVICE[[#This Row],[Resources Role]], OFFSET($H$10, 0, 0, ROW()-9, 1), SERVICE[[#This Row],[Booking]])</f>
        <v>0</v>
      </c>
    </row>
    <row r="5171" spans="1:26" x14ac:dyDescent="0.25">
      <c r="A5171" s="6" t="str">
        <f ca="1">no.</f>
        <v/>
      </c>
      <c r="E5171" s="4" t="str">
        <f ca="1">position</f>
        <v/>
      </c>
      <c r="J5171" s="318"/>
      <c r="M5171" s="4"/>
      <c r="O5171" s="6"/>
      <c r="Q5171" s="20"/>
      <c r="R5171" s="5" t="str">
        <f ca="1">score</f>
        <v/>
      </c>
      <c r="S5171" s="7" t="str">
        <f ca="1">rescore_svc</f>
        <v/>
      </c>
      <c r="U5171" s="11" t="str">
        <f ca="1">price</f>
        <v/>
      </c>
      <c r="V5171" s="4"/>
      <c r="Y5171" s="388">
        <f ca="1">COUNTIFS(OFFSET($B$10, 0, 0, ROW()-9, 1), SERVICE[[#This Row],[Employee ID]], OFFSET($F$10, 0, 0, ROW()-9, 1), SERVICE[[#This Row],[Resources Role]])</f>
        <v>0</v>
      </c>
      <c r="Z5171" s="388">
        <f ca="1">COUNTIFS(OFFSET($F$10, 0, 0, ROW()-9, 1), SERVICE[[#This Row],[Resources Role]], OFFSET($H$10, 0, 0, ROW()-9, 1), SERVICE[[#This Row],[Booking]])</f>
        <v>0</v>
      </c>
    </row>
    <row r="5172" spans="1:26" x14ac:dyDescent="0.25">
      <c r="A5172" s="6" t="str">
        <f ca="1">no.</f>
        <v/>
      </c>
      <c r="E5172" s="4" t="str">
        <f ca="1">position</f>
        <v/>
      </c>
      <c r="J5172" s="318"/>
      <c r="M5172" s="4"/>
      <c r="O5172" s="6"/>
      <c r="Q5172" s="20"/>
      <c r="R5172" s="5" t="str">
        <f ca="1">score</f>
        <v/>
      </c>
      <c r="S5172" s="7" t="str">
        <f ca="1">rescore_svc</f>
        <v/>
      </c>
      <c r="U5172" s="11" t="str">
        <f ca="1">price</f>
        <v/>
      </c>
      <c r="V5172" s="4"/>
      <c r="Y5172" s="388">
        <f ca="1">COUNTIFS(OFFSET($B$10, 0, 0, ROW()-9, 1), SERVICE[[#This Row],[Employee ID]], OFFSET($F$10, 0, 0, ROW()-9, 1), SERVICE[[#This Row],[Resources Role]])</f>
        <v>0</v>
      </c>
      <c r="Z5172" s="388">
        <f ca="1">COUNTIFS(OFFSET($F$10, 0, 0, ROW()-9, 1), SERVICE[[#This Row],[Resources Role]], OFFSET($H$10, 0, 0, ROW()-9, 1), SERVICE[[#This Row],[Booking]])</f>
        <v>0</v>
      </c>
    </row>
    <row r="5173" spans="1:26" x14ac:dyDescent="0.25">
      <c r="A5173" s="6" t="str">
        <f ca="1">no.</f>
        <v/>
      </c>
      <c r="E5173" s="4" t="str">
        <f ca="1">position</f>
        <v/>
      </c>
      <c r="J5173" s="318"/>
      <c r="M5173" s="4"/>
      <c r="O5173" s="6"/>
      <c r="Q5173" s="20"/>
      <c r="R5173" s="5" t="str">
        <f ca="1">score</f>
        <v/>
      </c>
      <c r="S5173" s="7" t="str">
        <f ca="1">rescore_svc</f>
        <v/>
      </c>
      <c r="U5173" s="11" t="str">
        <f ca="1">price</f>
        <v/>
      </c>
      <c r="V5173" s="4"/>
      <c r="Y5173" s="388">
        <f ca="1">COUNTIFS(OFFSET($B$10, 0, 0, ROW()-9, 1), SERVICE[[#This Row],[Employee ID]], OFFSET($F$10, 0, 0, ROW()-9, 1), SERVICE[[#This Row],[Resources Role]])</f>
        <v>0</v>
      </c>
      <c r="Z5173" s="388">
        <f ca="1">COUNTIFS(OFFSET($F$10, 0, 0, ROW()-9, 1), SERVICE[[#This Row],[Resources Role]], OFFSET($H$10, 0, 0, ROW()-9, 1), SERVICE[[#This Row],[Booking]])</f>
        <v>0</v>
      </c>
    </row>
    <row r="5174" spans="1:26" x14ac:dyDescent="0.25">
      <c r="A5174" s="6" t="str">
        <f ca="1">no.</f>
        <v/>
      </c>
      <c r="E5174" s="4" t="str">
        <f ca="1">position</f>
        <v/>
      </c>
      <c r="J5174" s="318"/>
      <c r="M5174" s="4"/>
      <c r="O5174" s="6"/>
      <c r="Q5174" s="20"/>
      <c r="R5174" s="5" t="str">
        <f ca="1">score</f>
        <v/>
      </c>
      <c r="S5174" s="7" t="str">
        <f ca="1">rescore_svc</f>
        <v/>
      </c>
      <c r="U5174" s="11" t="str">
        <f ca="1">price</f>
        <v/>
      </c>
      <c r="V5174" s="4"/>
      <c r="Y5174" s="388">
        <f ca="1">COUNTIFS(OFFSET($B$10, 0, 0, ROW()-9, 1), SERVICE[[#This Row],[Employee ID]], OFFSET($F$10, 0, 0, ROW()-9, 1), SERVICE[[#This Row],[Resources Role]])</f>
        <v>0</v>
      </c>
      <c r="Z5174" s="388">
        <f ca="1">COUNTIFS(OFFSET($F$10, 0, 0, ROW()-9, 1), SERVICE[[#This Row],[Resources Role]], OFFSET($H$10, 0, 0, ROW()-9, 1), SERVICE[[#This Row],[Booking]])</f>
        <v>0</v>
      </c>
    </row>
    <row r="5175" spans="1:26" x14ac:dyDescent="0.25">
      <c r="A5175" s="6" t="str">
        <f ca="1">no.</f>
        <v/>
      </c>
      <c r="E5175" s="4" t="str">
        <f ca="1">position</f>
        <v/>
      </c>
      <c r="J5175" s="318"/>
      <c r="M5175" s="4"/>
      <c r="O5175" s="6"/>
      <c r="Q5175" s="20"/>
      <c r="R5175" s="5" t="str">
        <f ca="1">score</f>
        <v/>
      </c>
      <c r="S5175" s="7" t="str">
        <f ca="1">rescore_svc</f>
        <v/>
      </c>
      <c r="U5175" s="11" t="str">
        <f ca="1">price</f>
        <v/>
      </c>
      <c r="V5175" s="4"/>
      <c r="Y5175" s="388">
        <f ca="1">COUNTIFS(OFFSET($B$10, 0, 0, ROW()-9, 1), SERVICE[[#This Row],[Employee ID]], OFFSET($F$10, 0, 0, ROW()-9, 1), SERVICE[[#This Row],[Resources Role]])</f>
        <v>0</v>
      </c>
      <c r="Z5175" s="388">
        <f ca="1">COUNTIFS(OFFSET($F$10, 0, 0, ROW()-9, 1), SERVICE[[#This Row],[Resources Role]], OFFSET($H$10, 0, 0, ROW()-9, 1), SERVICE[[#This Row],[Booking]])</f>
        <v>0</v>
      </c>
    </row>
    <row r="5176" spans="1:26" x14ac:dyDescent="0.25">
      <c r="A5176" s="6" t="str">
        <f ca="1">no.</f>
        <v/>
      </c>
      <c r="E5176" s="4" t="str">
        <f ca="1">position</f>
        <v/>
      </c>
      <c r="J5176" s="318"/>
      <c r="M5176" s="4"/>
      <c r="O5176" s="6"/>
      <c r="Q5176" s="20"/>
      <c r="R5176" s="5" t="str">
        <f ca="1">score</f>
        <v/>
      </c>
      <c r="S5176" s="7" t="str">
        <f ca="1">rescore_svc</f>
        <v/>
      </c>
      <c r="U5176" s="11" t="str">
        <f ca="1">price</f>
        <v/>
      </c>
      <c r="V5176" s="4"/>
      <c r="Y5176" s="388">
        <f ca="1">COUNTIFS(OFFSET($B$10, 0, 0, ROW()-9, 1), SERVICE[[#This Row],[Employee ID]], OFFSET($F$10, 0, 0, ROW()-9, 1), SERVICE[[#This Row],[Resources Role]])</f>
        <v>0</v>
      </c>
      <c r="Z5176" s="388">
        <f ca="1">COUNTIFS(OFFSET($F$10, 0, 0, ROW()-9, 1), SERVICE[[#This Row],[Resources Role]], OFFSET($H$10, 0, 0, ROW()-9, 1), SERVICE[[#This Row],[Booking]])</f>
        <v>0</v>
      </c>
    </row>
    <row r="5177" spans="1:26" x14ac:dyDescent="0.25">
      <c r="A5177" s="6" t="str">
        <f ca="1">no.</f>
        <v/>
      </c>
      <c r="E5177" s="4" t="str">
        <f ca="1">position</f>
        <v/>
      </c>
      <c r="J5177" s="318"/>
      <c r="M5177" s="4"/>
      <c r="O5177" s="6"/>
      <c r="Q5177" s="20"/>
      <c r="R5177" s="5" t="str">
        <f ca="1">score</f>
        <v/>
      </c>
      <c r="S5177" s="7" t="str">
        <f ca="1">rescore_svc</f>
        <v/>
      </c>
      <c r="U5177" s="11" t="str">
        <f ca="1">price</f>
        <v/>
      </c>
      <c r="V5177" s="4"/>
      <c r="Y5177" s="388">
        <f ca="1">COUNTIFS(OFFSET($B$10, 0, 0, ROW()-9, 1), SERVICE[[#This Row],[Employee ID]], OFFSET($F$10, 0, 0, ROW()-9, 1), SERVICE[[#This Row],[Resources Role]])</f>
        <v>0</v>
      </c>
      <c r="Z5177" s="388">
        <f ca="1">COUNTIFS(OFFSET($F$10, 0, 0, ROW()-9, 1), SERVICE[[#This Row],[Resources Role]], OFFSET($H$10, 0, 0, ROW()-9, 1), SERVICE[[#This Row],[Booking]])</f>
        <v>0</v>
      </c>
    </row>
    <row r="5178" spans="1:26" x14ac:dyDescent="0.25">
      <c r="A5178" s="6" t="str">
        <f ca="1">no.</f>
        <v/>
      </c>
      <c r="E5178" s="4" t="str">
        <f ca="1">position</f>
        <v/>
      </c>
      <c r="J5178" s="318"/>
      <c r="M5178" s="4"/>
      <c r="O5178" s="6"/>
      <c r="Q5178" s="20"/>
      <c r="R5178" s="5" t="str">
        <f ca="1">score</f>
        <v/>
      </c>
      <c r="S5178" s="7" t="str">
        <f ca="1">rescore_svc</f>
        <v/>
      </c>
      <c r="U5178" s="11" t="str">
        <f ca="1">price</f>
        <v/>
      </c>
      <c r="V5178" s="4"/>
      <c r="Y5178" s="388">
        <f ca="1">COUNTIFS(OFFSET($B$10, 0, 0, ROW()-9, 1), SERVICE[[#This Row],[Employee ID]], OFFSET($F$10, 0, 0, ROW()-9, 1), SERVICE[[#This Row],[Resources Role]])</f>
        <v>0</v>
      </c>
      <c r="Z5178" s="388">
        <f ca="1">COUNTIFS(OFFSET($F$10, 0, 0, ROW()-9, 1), SERVICE[[#This Row],[Resources Role]], OFFSET($H$10, 0, 0, ROW()-9, 1), SERVICE[[#This Row],[Booking]])</f>
        <v>0</v>
      </c>
    </row>
    <row r="5179" spans="1:26" x14ac:dyDescent="0.25">
      <c r="A5179" s="6" t="str">
        <f ca="1">no.</f>
        <v/>
      </c>
      <c r="E5179" s="4" t="str">
        <f ca="1">position</f>
        <v/>
      </c>
      <c r="J5179" s="318"/>
      <c r="M5179" s="4"/>
      <c r="O5179" s="6"/>
      <c r="Q5179" s="20"/>
      <c r="R5179" s="5" t="str">
        <f ca="1">score</f>
        <v/>
      </c>
      <c r="S5179" s="7" t="str">
        <f ca="1">rescore_svc</f>
        <v/>
      </c>
      <c r="U5179" s="11" t="str">
        <f ca="1">price</f>
        <v/>
      </c>
      <c r="V5179" s="4"/>
      <c r="Y5179" s="388">
        <f ca="1">COUNTIFS(OFFSET($B$10, 0, 0, ROW()-9, 1), SERVICE[[#This Row],[Employee ID]], OFFSET($F$10, 0, 0, ROW()-9, 1), SERVICE[[#This Row],[Resources Role]])</f>
        <v>0</v>
      </c>
      <c r="Z5179" s="388">
        <f ca="1">COUNTIFS(OFFSET($F$10, 0, 0, ROW()-9, 1), SERVICE[[#This Row],[Resources Role]], OFFSET($H$10, 0, 0, ROW()-9, 1), SERVICE[[#This Row],[Booking]])</f>
        <v>0</v>
      </c>
    </row>
    <row r="5180" spans="1:26" x14ac:dyDescent="0.25">
      <c r="A5180" s="6" t="str">
        <f ca="1">no.</f>
        <v/>
      </c>
      <c r="E5180" s="4" t="str">
        <f ca="1">position</f>
        <v/>
      </c>
      <c r="J5180" s="318"/>
      <c r="M5180" s="4"/>
      <c r="O5180" s="6"/>
      <c r="Q5180" s="20"/>
      <c r="R5180" s="5" t="str">
        <f ca="1">score</f>
        <v/>
      </c>
      <c r="S5180" s="7" t="str">
        <f ca="1">rescore_svc</f>
        <v/>
      </c>
      <c r="U5180" s="11" t="str">
        <f ca="1">price</f>
        <v/>
      </c>
      <c r="V5180" s="4"/>
      <c r="Y5180" s="388">
        <f ca="1">COUNTIFS(OFFSET($B$10, 0, 0, ROW()-9, 1), SERVICE[[#This Row],[Employee ID]], OFFSET($F$10, 0, 0, ROW()-9, 1), SERVICE[[#This Row],[Resources Role]])</f>
        <v>0</v>
      </c>
      <c r="Z5180" s="388">
        <f ca="1">COUNTIFS(OFFSET($F$10, 0, 0, ROW()-9, 1), SERVICE[[#This Row],[Resources Role]], OFFSET($H$10, 0, 0, ROW()-9, 1), SERVICE[[#This Row],[Booking]])</f>
        <v>0</v>
      </c>
    </row>
    <row r="5181" spans="1:26" x14ac:dyDescent="0.25">
      <c r="A5181" s="6" t="str">
        <f ca="1">no.</f>
        <v/>
      </c>
      <c r="E5181" s="4" t="str">
        <f ca="1">position</f>
        <v/>
      </c>
      <c r="J5181" s="318"/>
      <c r="M5181" s="4"/>
      <c r="O5181" s="6"/>
      <c r="Q5181" s="20"/>
      <c r="R5181" s="5" t="str">
        <f ca="1">score</f>
        <v/>
      </c>
      <c r="S5181" s="7" t="str">
        <f ca="1">rescore_svc</f>
        <v/>
      </c>
      <c r="U5181" s="11" t="str">
        <f ca="1">price</f>
        <v/>
      </c>
      <c r="V5181" s="4"/>
      <c r="Y5181" s="388">
        <f ca="1">COUNTIFS(OFFSET($B$10, 0, 0, ROW()-9, 1), SERVICE[[#This Row],[Employee ID]], OFFSET($F$10, 0, 0, ROW()-9, 1), SERVICE[[#This Row],[Resources Role]])</f>
        <v>0</v>
      </c>
      <c r="Z5181" s="388">
        <f ca="1">COUNTIFS(OFFSET($F$10, 0, 0, ROW()-9, 1), SERVICE[[#This Row],[Resources Role]], OFFSET($H$10, 0, 0, ROW()-9, 1), SERVICE[[#This Row],[Booking]])</f>
        <v>0</v>
      </c>
    </row>
    <row r="5182" spans="1:26" x14ac:dyDescent="0.25">
      <c r="A5182" s="6" t="str">
        <f ca="1">no.</f>
        <v/>
      </c>
      <c r="E5182" s="4" t="str">
        <f ca="1">position</f>
        <v/>
      </c>
      <c r="J5182" s="318"/>
      <c r="M5182" s="4"/>
      <c r="O5182" s="6"/>
      <c r="Q5182" s="20"/>
      <c r="R5182" s="5" t="str">
        <f ca="1">score</f>
        <v/>
      </c>
      <c r="S5182" s="7" t="str">
        <f ca="1">rescore_svc</f>
        <v/>
      </c>
      <c r="U5182" s="11" t="str">
        <f ca="1">price</f>
        <v/>
      </c>
      <c r="V5182" s="4"/>
      <c r="Y5182" s="388">
        <f ca="1">COUNTIFS(OFFSET($B$10, 0, 0, ROW()-9, 1), SERVICE[[#This Row],[Employee ID]], OFFSET($F$10, 0, 0, ROW()-9, 1), SERVICE[[#This Row],[Resources Role]])</f>
        <v>0</v>
      </c>
      <c r="Z5182" s="388">
        <f ca="1">COUNTIFS(OFFSET($F$10, 0, 0, ROW()-9, 1), SERVICE[[#This Row],[Resources Role]], OFFSET($H$10, 0, 0, ROW()-9, 1), SERVICE[[#This Row],[Booking]])</f>
        <v>0</v>
      </c>
    </row>
    <row r="5183" spans="1:26" x14ac:dyDescent="0.25">
      <c r="A5183" s="6" t="str">
        <f ca="1">no.</f>
        <v/>
      </c>
      <c r="E5183" s="4" t="str">
        <f ca="1">position</f>
        <v/>
      </c>
      <c r="J5183" s="318"/>
      <c r="M5183" s="4"/>
      <c r="O5183" s="6"/>
      <c r="Q5183" s="20"/>
      <c r="R5183" s="5" t="str">
        <f ca="1">score</f>
        <v/>
      </c>
      <c r="S5183" s="7" t="str">
        <f ca="1">rescore_svc</f>
        <v/>
      </c>
      <c r="U5183" s="11" t="str">
        <f ca="1">price</f>
        <v/>
      </c>
      <c r="V5183" s="4"/>
      <c r="Y5183" s="388">
        <f ca="1">COUNTIFS(OFFSET($B$10, 0, 0, ROW()-9, 1), SERVICE[[#This Row],[Employee ID]], OFFSET($F$10, 0, 0, ROW()-9, 1), SERVICE[[#This Row],[Resources Role]])</f>
        <v>0</v>
      </c>
      <c r="Z5183" s="388">
        <f ca="1">COUNTIFS(OFFSET($F$10, 0, 0, ROW()-9, 1), SERVICE[[#This Row],[Resources Role]], OFFSET($H$10, 0, 0, ROW()-9, 1), SERVICE[[#This Row],[Booking]])</f>
        <v>0</v>
      </c>
    </row>
    <row r="5184" spans="1:26" x14ac:dyDescent="0.25">
      <c r="A5184" s="6" t="str">
        <f ca="1">no.</f>
        <v/>
      </c>
      <c r="E5184" s="4" t="str">
        <f ca="1">position</f>
        <v/>
      </c>
      <c r="J5184" s="318"/>
      <c r="M5184" s="4"/>
      <c r="O5184" s="6"/>
      <c r="Q5184" s="20"/>
      <c r="R5184" s="5" t="str">
        <f ca="1">score</f>
        <v/>
      </c>
      <c r="S5184" s="7" t="str">
        <f ca="1">rescore_svc</f>
        <v/>
      </c>
      <c r="U5184" s="11" t="str">
        <f ca="1">price</f>
        <v/>
      </c>
      <c r="V5184" s="4"/>
      <c r="Y5184" s="388">
        <f ca="1">COUNTIFS(OFFSET($B$10, 0, 0, ROW()-9, 1), SERVICE[[#This Row],[Employee ID]], OFFSET($F$10, 0, 0, ROW()-9, 1), SERVICE[[#This Row],[Resources Role]])</f>
        <v>0</v>
      </c>
      <c r="Z5184" s="388">
        <f ca="1">COUNTIFS(OFFSET($F$10, 0, 0, ROW()-9, 1), SERVICE[[#This Row],[Resources Role]], OFFSET($H$10, 0, 0, ROW()-9, 1), SERVICE[[#This Row],[Booking]])</f>
        <v>0</v>
      </c>
    </row>
    <row r="5185" spans="1:26" x14ac:dyDescent="0.25">
      <c r="A5185" s="6" t="str">
        <f ca="1">no.</f>
        <v/>
      </c>
      <c r="E5185" s="4" t="str">
        <f ca="1">position</f>
        <v/>
      </c>
      <c r="J5185" s="318"/>
      <c r="M5185" s="4"/>
      <c r="O5185" s="6"/>
      <c r="Q5185" s="20"/>
      <c r="R5185" s="5" t="str">
        <f ca="1">score</f>
        <v/>
      </c>
      <c r="S5185" s="7" t="str">
        <f ca="1">rescore_svc</f>
        <v/>
      </c>
      <c r="U5185" s="11" t="str">
        <f ca="1">price</f>
        <v/>
      </c>
      <c r="V5185" s="4"/>
      <c r="Y5185" s="388">
        <f ca="1">COUNTIFS(OFFSET($B$10, 0, 0, ROW()-9, 1), SERVICE[[#This Row],[Employee ID]], OFFSET($F$10, 0, 0, ROW()-9, 1), SERVICE[[#This Row],[Resources Role]])</f>
        <v>0</v>
      </c>
      <c r="Z5185" s="388">
        <f ca="1">COUNTIFS(OFFSET($F$10, 0, 0, ROW()-9, 1), SERVICE[[#This Row],[Resources Role]], OFFSET($H$10, 0, 0, ROW()-9, 1), SERVICE[[#This Row],[Booking]])</f>
        <v>0</v>
      </c>
    </row>
    <row r="5186" spans="1:26" x14ac:dyDescent="0.25">
      <c r="A5186" s="6" t="str">
        <f ca="1">no.</f>
        <v/>
      </c>
      <c r="E5186" s="4" t="str">
        <f ca="1">position</f>
        <v/>
      </c>
      <c r="J5186" s="318"/>
      <c r="M5186" s="4"/>
      <c r="O5186" s="6"/>
      <c r="Q5186" s="20"/>
      <c r="R5186" s="5" t="str">
        <f ca="1">score</f>
        <v/>
      </c>
      <c r="S5186" s="7" t="str">
        <f ca="1">rescore_svc</f>
        <v/>
      </c>
      <c r="U5186" s="11" t="str">
        <f ca="1">price</f>
        <v/>
      </c>
      <c r="V5186" s="4"/>
      <c r="Y5186" s="388">
        <f ca="1">COUNTIFS(OFFSET($B$10, 0, 0, ROW()-9, 1), SERVICE[[#This Row],[Employee ID]], OFFSET($F$10, 0, 0, ROW()-9, 1), SERVICE[[#This Row],[Resources Role]])</f>
        <v>0</v>
      </c>
      <c r="Z5186" s="388">
        <f ca="1">COUNTIFS(OFFSET($F$10, 0, 0, ROW()-9, 1), SERVICE[[#This Row],[Resources Role]], OFFSET($H$10, 0, 0, ROW()-9, 1), SERVICE[[#This Row],[Booking]])</f>
        <v>0</v>
      </c>
    </row>
    <row r="5187" spans="1:26" x14ac:dyDescent="0.25">
      <c r="A5187" s="6" t="str">
        <f ca="1">no.</f>
        <v/>
      </c>
      <c r="E5187" s="4" t="str">
        <f ca="1">position</f>
        <v/>
      </c>
      <c r="J5187" s="318"/>
      <c r="M5187" s="4"/>
      <c r="O5187" s="6"/>
      <c r="Q5187" s="20"/>
      <c r="R5187" s="5" t="str">
        <f ca="1">score</f>
        <v/>
      </c>
      <c r="S5187" s="7" t="str">
        <f ca="1">rescore_svc</f>
        <v/>
      </c>
      <c r="U5187" s="11" t="str">
        <f ca="1">price</f>
        <v/>
      </c>
      <c r="V5187" s="4"/>
      <c r="Y5187" s="388">
        <f ca="1">COUNTIFS(OFFSET($B$10, 0, 0, ROW()-9, 1), SERVICE[[#This Row],[Employee ID]], OFFSET($F$10, 0, 0, ROW()-9, 1), SERVICE[[#This Row],[Resources Role]])</f>
        <v>0</v>
      </c>
      <c r="Z5187" s="388">
        <f ca="1">COUNTIFS(OFFSET($F$10, 0, 0, ROW()-9, 1), SERVICE[[#This Row],[Resources Role]], OFFSET($H$10, 0, 0, ROW()-9, 1), SERVICE[[#This Row],[Booking]])</f>
        <v>0</v>
      </c>
    </row>
    <row r="5188" spans="1:26" x14ac:dyDescent="0.25">
      <c r="A5188" s="6" t="str">
        <f ca="1">no.</f>
        <v/>
      </c>
      <c r="E5188" s="4" t="str">
        <f ca="1">position</f>
        <v/>
      </c>
      <c r="J5188" s="318"/>
      <c r="M5188" s="4"/>
      <c r="O5188" s="6"/>
      <c r="Q5188" s="20"/>
      <c r="R5188" s="5" t="str">
        <f ca="1">score</f>
        <v/>
      </c>
      <c r="S5188" s="7" t="str">
        <f ca="1">rescore_svc</f>
        <v/>
      </c>
      <c r="U5188" s="11" t="str">
        <f ca="1">price</f>
        <v/>
      </c>
      <c r="V5188" s="4"/>
      <c r="Y5188" s="388">
        <f ca="1">COUNTIFS(OFFSET($B$10, 0, 0, ROW()-9, 1), SERVICE[[#This Row],[Employee ID]], OFFSET($F$10, 0, 0, ROW()-9, 1), SERVICE[[#This Row],[Resources Role]])</f>
        <v>0</v>
      </c>
      <c r="Z5188" s="388">
        <f ca="1">COUNTIFS(OFFSET($F$10, 0, 0, ROW()-9, 1), SERVICE[[#This Row],[Resources Role]], OFFSET($H$10, 0, 0, ROW()-9, 1), SERVICE[[#This Row],[Booking]])</f>
        <v>0</v>
      </c>
    </row>
    <row r="5189" spans="1:26" x14ac:dyDescent="0.25">
      <c r="A5189" s="6" t="str">
        <f ca="1">no.</f>
        <v/>
      </c>
      <c r="E5189" s="4" t="str">
        <f ca="1">position</f>
        <v/>
      </c>
      <c r="J5189" s="318"/>
      <c r="M5189" s="4"/>
      <c r="O5189" s="6"/>
      <c r="Q5189" s="20"/>
      <c r="R5189" s="5" t="str">
        <f ca="1">score</f>
        <v/>
      </c>
      <c r="S5189" s="7" t="str">
        <f ca="1">rescore_svc</f>
        <v/>
      </c>
      <c r="U5189" s="11" t="str">
        <f ca="1">price</f>
        <v/>
      </c>
      <c r="V5189" s="4"/>
      <c r="Y5189" s="388">
        <f ca="1">COUNTIFS(OFFSET($B$10, 0, 0, ROW()-9, 1), SERVICE[[#This Row],[Employee ID]], OFFSET($F$10, 0, 0, ROW()-9, 1), SERVICE[[#This Row],[Resources Role]])</f>
        <v>0</v>
      </c>
      <c r="Z5189" s="388">
        <f ca="1">COUNTIFS(OFFSET($F$10, 0, 0, ROW()-9, 1), SERVICE[[#This Row],[Resources Role]], OFFSET($H$10, 0, 0, ROW()-9, 1), SERVICE[[#This Row],[Booking]])</f>
        <v>0</v>
      </c>
    </row>
    <row r="5190" spans="1:26" x14ac:dyDescent="0.25">
      <c r="A5190" s="6" t="str">
        <f ca="1">no.</f>
        <v/>
      </c>
      <c r="E5190" s="4" t="str">
        <f ca="1">position</f>
        <v/>
      </c>
      <c r="J5190" s="318"/>
      <c r="M5190" s="4"/>
      <c r="O5190" s="6"/>
      <c r="Q5190" s="20"/>
      <c r="R5190" s="5" t="str">
        <f ca="1">score</f>
        <v/>
      </c>
      <c r="S5190" s="7" t="str">
        <f ca="1">rescore_svc</f>
        <v/>
      </c>
      <c r="U5190" s="11" t="str">
        <f ca="1">price</f>
        <v/>
      </c>
      <c r="V5190" s="4"/>
      <c r="Y5190" s="388">
        <f ca="1">COUNTIFS(OFFSET($B$10, 0, 0, ROW()-9, 1), SERVICE[[#This Row],[Employee ID]], OFFSET($F$10, 0, 0, ROW()-9, 1), SERVICE[[#This Row],[Resources Role]])</f>
        <v>0</v>
      </c>
      <c r="Z5190" s="388">
        <f ca="1">COUNTIFS(OFFSET($F$10, 0, 0, ROW()-9, 1), SERVICE[[#This Row],[Resources Role]], OFFSET($H$10, 0, 0, ROW()-9, 1), SERVICE[[#This Row],[Booking]])</f>
        <v>0</v>
      </c>
    </row>
    <row r="5191" spans="1:26" x14ac:dyDescent="0.25">
      <c r="A5191" s="6" t="str">
        <f ca="1">no.</f>
        <v/>
      </c>
      <c r="E5191" s="4" t="str">
        <f ca="1">position</f>
        <v/>
      </c>
      <c r="J5191" s="318"/>
      <c r="M5191" s="4"/>
      <c r="O5191" s="6"/>
      <c r="Q5191" s="20"/>
      <c r="R5191" s="5" t="str">
        <f ca="1">score</f>
        <v/>
      </c>
      <c r="S5191" s="7" t="str">
        <f ca="1">rescore_svc</f>
        <v/>
      </c>
      <c r="U5191" s="11" t="str">
        <f ca="1">price</f>
        <v/>
      </c>
      <c r="V5191" s="4"/>
      <c r="Y5191" s="388">
        <f ca="1">COUNTIFS(OFFSET($B$10, 0, 0, ROW()-9, 1), SERVICE[[#This Row],[Employee ID]], OFFSET($F$10, 0, 0, ROW()-9, 1), SERVICE[[#This Row],[Resources Role]])</f>
        <v>0</v>
      </c>
      <c r="Z5191" s="388">
        <f ca="1">COUNTIFS(OFFSET($F$10, 0, 0, ROW()-9, 1), SERVICE[[#This Row],[Resources Role]], OFFSET($H$10, 0, 0, ROW()-9, 1), SERVICE[[#This Row],[Booking]])</f>
        <v>0</v>
      </c>
    </row>
    <row r="5192" spans="1:26" x14ac:dyDescent="0.25">
      <c r="A5192" s="6" t="str">
        <f ca="1">no.</f>
        <v/>
      </c>
      <c r="E5192" s="4" t="str">
        <f ca="1">position</f>
        <v/>
      </c>
      <c r="J5192" s="318"/>
      <c r="M5192" s="4"/>
      <c r="O5192" s="6"/>
      <c r="Q5192" s="20"/>
      <c r="R5192" s="5" t="str">
        <f ca="1">score</f>
        <v/>
      </c>
      <c r="S5192" s="7" t="str">
        <f ca="1">rescore_svc</f>
        <v/>
      </c>
      <c r="U5192" s="11" t="str">
        <f ca="1">price</f>
        <v/>
      </c>
      <c r="V5192" s="4"/>
      <c r="Y5192" s="388">
        <f ca="1">COUNTIFS(OFFSET($B$10, 0, 0, ROW()-9, 1), SERVICE[[#This Row],[Employee ID]], OFFSET($F$10, 0, 0, ROW()-9, 1), SERVICE[[#This Row],[Resources Role]])</f>
        <v>0</v>
      </c>
      <c r="Z5192" s="388">
        <f ca="1">COUNTIFS(OFFSET($F$10, 0, 0, ROW()-9, 1), SERVICE[[#This Row],[Resources Role]], OFFSET($H$10, 0, 0, ROW()-9, 1), SERVICE[[#This Row],[Booking]])</f>
        <v>0</v>
      </c>
    </row>
    <row r="5193" spans="1:26" x14ac:dyDescent="0.25">
      <c r="A5193" s="6" t="str">
        <f ca="1">no.</f>
        <v/>
      </c>
      <c r="E5193" s="4" t="str">
        <f ca="1">position</f>
        <v/>
      </c>
      <c r="J5193" s="318"/>
      <c r="M5193" s="4"/>
      <c r="O5193" s="6"/>
      <c r="Q5193" s="20"/>
      <c r="R5193" s="5" t="str">
        <f ca="1">score</f>
        <v/>
      </c>
      <c r="S5193" s="7" t="str">
        <f ca="1">rescore_svc</f>
        <v/>
      </c>
      <c r="U5193" s="11" t="str">
        <f ca="1">price</f>
        <v/>
      </c>
      <c r="V5193" s="4"/>
      <c r="Y5193" s="388">
        <f ca="1">COUNTIFS(OFFSET($B$10, 0, 0, ROW()-9, 1), SERVICE[[#This Row],[Employee ID]], OFFSET($F$10, 0, 0, ROW()-9, 1), SERVICE[[#This Row],[Resources Role]])</f>
        <v>0</v>
      </c>
      <c r="Z5193" s="388">
        <f ca="1">COUNTIFS(OFFSET($F$10, 0, 0, ROW()-9, 1), SERVICE[[#This Row],[Resources Role]], OFFSET($H$10, 0, 0, ROW()-9, 1), SERVICE[[#This Row],[Booking]])</f>
        <v>0</v>
      </c>
    </row>
    <row r="5194" spans="1:26" x14ac:dyDescent="0.25">
      <c r="A5194" s="6" t="str">
        <f ca="1">no.</f>
        <v/>
      </c>
      <c r="E5194" s="4" t="str">
        <f ca="1">position</f>
        <v/>
      </c>
      <c r="J5194" s="318"/>
      <c r="M5194" s="4"/>
      <c r="O5194" s="6"/>
      <c r="Q5194" s="20"/>
      <c r="R5194" s="5" t="str">
        <f ca="1">score</f>
        <v/>
      </c>
      <c r="S5194" s="7" t="str">
        <f ca="1">rescore_svc</f>
        <v/>
      </c>
      <c r="U5194" s="11" t="str">
        <f ca="1">price</f>
        <v/>
      </c>
      <c r="V5194" s="4"/>
      <c r="Y5194" s="388">
        <f ca="1">COUNTIFS(OFFSET($B$10, 0, 0, ROW()-9, 1), SERVICE[[#This Row],[Employee ID]], OFFSET($F$10, 0, 0, ROW()-9, 1), SERVICE[[#This Row],[Resources Role]])</f>
        <v>0</v>
      </c>
      <c r="Z5194" s="388">
        <f ca="1">COUNTIFS(OFFSET($F$10, 0, 0, ROW()-9, 1), SERVICE[[#This Row],[Resources Role]], OFFSET($H$10, 0, 0, ROW()-9, 1), SERVICE[[#This Row],[Booking]])</f>
        <v>0</v>
      </c>
    </row>
    <row r="5195" spans="1:26" x14ac:dyDescent="0.25">
      <c r="A5195" s="6" t="str">
        <f ca="1">no.</f>
        <v/>
      </c>
      <c r="E5195" s="4" t="str">
        <f ca="1">position</f>
        <v/>
      </c>
      <c r="J5195" s="318"/>
      <c r="M5195" s="4"/>
      <c r="O5195" s="6"/>
      <c r="Q5195" s="20"/>
      <c r="R5195" s="5" t="str">
        <f ca="1">score</f>
        <v/>
      </c>
      <c r="S5195" s="7" t="str">
        <f ca="1">rescore_svc</f>
        <v/>
      </c>
      <c r="U5195" s="11" t="str">
        <f ca="1">price</f>
        <v/>
      </c>
      <c r="V5195" s="4"/>
      <c r="Y5195" s="388">
        <f ca="1">COUNTIFS(OFFSET($B$10, 0, 0, ROW()-9, 1), SERVICE[[#This Row],[Employee ID]], OFFSET($F$10, 0, 0, ROW()-9, 1), SERVICE[[#This Row],[Resources Role]])</f>
        <v>0</v>
      </c>
      <c r="Z5195" s="388">
        <f ca="1">COUNTIFS(OFFSET($F$10, 0, 0, ROW()-9, 1), SERVICE[[#This Row],[Resources Role]], OFFSET($H$10, 0, 0, ROW()-9, 1), SERVICE[[#This Row],[Booking]])</f>
        <v>0</v>
      </c>
    </row>
    <row r="5196" spans="1:26" x14ac:dyDescent="0.25">
      <c r="A5196" s="6" t="str">
        <f ca="1">no.</f>
        <v/>
      </c>
      <c r="E5196" s="4" t="str">
        <f ca="1">position</f>
        <v/>
      </c>
      <c r="J5196" s="318"/>
      <c r="M5196" s="4"/>
      <c r="O5196" s="6"/>
      <c r="Q5196" s="20"/>
      <c r="R5196" s="5" t="str">
        <f ca="1">score</f>
        <v/>
      </c>
      <c r="S5196" s="7" t="str">
        <f ca="1">rescore_svc</f>
        <v/>
      </c>
      <c r="U5196" s="11" t="str">
        <f ca="1">price</f>
        <v/>
      </c>
      <c r="V5196" s="4"/>
      <c r="Y5196" s="388">
        <f ca="1">COUNTIFS(OFFSET($B$10, 0, 0, ROW()-9, 1), SERVICE[[#This Row],[Employee ID]], OFFSET($F$10, 0, 0, ROW()-9, 1), SERVICE[[#This Row],[Resources Role]])</f>
        <v>0</v>
      </c>
      <c r="Z5196" s="388">
        <f ca="1">COUNTIFS(OFFSET($F$10, 0, 0, ROW()-9, 1), SERVICE[[#This Row],[Resources Role]], OFFSET($H$10, 0, 0, ROW()-9, 1), SERVICE[[#This Row],[Booking]])</f>
        <v>0</v>
      </c>
    </row>
    <row r="5197" spans="1:26" x14ac:dyDescent="0.25">
      <c r="A5197" s="6" t="str">
        <f ca="1">no.</f>
        <v/>
      </c>
      <c r="E5197" s="4" t="str">
        <f ca="1">position</f>
        <v/>
      </c>
      <c r="J5197" s="318"/>
      <c r="M5197" s="4"/>
      <c r="O5197" s="6"/>
      <c r="Q5197" s="20"/>
      <c r="R5197" s="5" t="str">
        <f ca="1">score</f>
        <v/>
      </c>
      <c r="S5197" s="7" t="str">
        <f ca="1">rescore_svc</f>
        <v/>
      </c>
      <c r="U5197" s="11" t="str">
        <f ca="1">price</f>
        <v/>
      </c>
      <c r="V5197" s="4"/>
      <c r="Y5197" s="388">
        <f ca="1">COUNTIFS(OFFSET($B$10, 0, 0, ROW()-9, 1), SERVICE[[#This Row],[Employee ID]], OFFSET($F$10, 0, 0, ROW()-9, 1), SERVICE[[#This Row],[Resources Role]])</f>
        <v>0</v>
      </c>
      <c r="Z5197" s="388">
        <f ca="1">COUNTIFS(OFFSET($F$10, 0, 0, ROW()-9, 1), SERVICE[[#This Row],[Resources Role]], OFFSET($H$10, 0, 0, ROW()-9, 1), SERVICE[[#This Row],[Booking]])</f>
        <v>0</v>
      </c>
    </row>
    <row r="5198" spans="1:26" x14ac:dyDescent="0.25">
      <c r="A5198" s="6" t="str">
        <f ca="1">no.</f>
        <v/>
      </c>
      <c r="E5198" s="4" t="str">
        <f ca="1">position</f>
        <v/>
      </c>
      <c r="J5198" s="318"/>
      <c r="M5198" s="4"/>
      <c r="O5198" s="6"/>
      <c r="Q5198" s="20"/>
      <c r="R5198" s="5" t="str">
        <f ca="1">score</f>
        <v/>
      </c>
      <c r="S5198" s="7" t="str">
        <f ca="1">rescore_svc</f>
        <v/>
      </c>
      <c r="U5198" s="11" t="str">
        <f ca="1">price</f>
        <v/>
      </c>
      <c r="V5198" s="4"/>
      <c r="Y5198" s="388">
        <f ca="1">COUNTIFS(OFFSET($B$10, 0, 0, ROW()-9, 1), SERVICE[[#This Row],[Employee ID]], OFFSET($F$10, 0, 0, ROW()-9, 1), SERVICE[[#This Row],[Resources Role]])</f>
        <v>0</v>
      </c>
      <c r="Z5198" s="388">
        <f ca="1">COUNTIFS(OFFSET($F$10, 0, 0, ROW()-9, 1), SERVICE[[#This Row],[Resources Role]], OFFSET($H$10, 0, 0, ROW()-9, 1), SERVICE[[#This Row],[Booking]])</f>
        <v>0</v>
      </c>
    </row>
    <row r="5199" spans="1:26" x14ac:dyDescent="0.25">
      <c r="A5199" s="6" t="str">
        <f ca="1">no.</f>
        <v/>
      </c>
      <c r="E5199" s="4" t="str">
        <f ca="1">position</f>
        <v/>
      </c>
      <c r="J5199" s="318"/>
      <c r="M5199" s="4"/>
      <c r="O5199" s="6"/>
      <c r="Q5199" s="20"/>
      <c r="R5199" s="5" t="str">
        <f ca="1">score</f>
        <v/>
      </c>
      <c r="S5199" s="7" t="str">
        <f ca="1">rescore_svc</f>
        <v/>
      </c>
      <c r="U5199" s="11" t="str">
        <f ca="1">price</f>
        <v/>
      </c>
      <c r="V5199" s="4"/>
      <c r="Y5199" s="388">
        <f ca="1">COUNTIFS(OFFSET($B$10, 0, 0, ROW()-9, 1), SERVICE[[#This Row],[Employee ID]], OFFSET($F$10, 0, 0, ROW()-9, 1), SERVICE[[#This Row],[Resources Role]])</f>
        <v>0</v>
      </c>
      <c r="Z5199" s="388">
        <f ca="1">COUNTIFS(OFFSET($F$10, 0, 0, ROW()-9, 1), SERVICE[[#This Row],[Resources Role]], OFFSET($H$10, 0, 0, ROW()-9, 1), SERVICE[[#This Row],[Booking]])</f>
        <v>0</v>
      </c>
    </row>
    <row r="5200" spans="1:26" x14ac:dyDescent="0.25">
      <c r="A5200" s="6" t="str">
        <f ca="1">no.</f>
        <v/>
      </c>
      <c r="E5200" s="4" t="str">
        <f ca="1">position</f>
        <v/>
      </c>
      <c r="J5200" s="318"/>
      <c r="M5200" s="4"/>
      <c r="O5200" s="6"/>
      <c r="Q5200" s="20"/>
      <c r="R5200" s="5" t="str">
        <f ca="1">score</f>
        <v/>
      </c>
      <c r="S5200" s="7" t="str">
        <f ca="1">rescore_svc</f>
        <v/>
      </c>
      <c r="U5200" s="11" t="str">
        <f ca="1">price</f>
        <v/>
      </c>
      <c r="V5200" s="4"/>
      <c r="Y5200" s="388">
        <f ca="1">COUNTIFS(OFFSET($B$10, 0, 0, ROW()-9, 1), SERVICE[[#This Row],[Employee ID]], OFFSET($F$10, 0, 0, ROW()-9, 1), SERVICE[[#This Row],[Resources Role]])</f>
        <v>0</v>
      </c>
      <c r="Z5200" s="388">
        <f ca="1">COUNTIFS(OFFSET($F$10, 0, 0, ROW()-9, 1), SERVICE[[#This Row],[Resources Role]], OFFSET($H$10, 0, 0, ROW()-9, 1), SERVICE[[#This Row],[Booking]])</f>
        <v>0</v>
      </c>
    </row>
    <row r="5201" spans="1:26" x14ac:dyDescent="0.25">
      <c r="A5201" s="6" t="str">
        <f ca="1">no.</f>
        <v/>
      </c>
      <c r="E5201" s="4" t="str">
        <f ca="1">position</f>
        <v/>
      </c>
      <c r="J5201" s="318"/>
      <c r="M5201" s="4"/>
      <c r="O5201" s="6"/>
      <c r="Q5201" s="20"/>
      <c r="R5201" s="5" t="str">
        <f ca="1">score</f>
        <v/>
      </c>
      <c r="S5201" s="7" t="str">
        <f ca="1">rescore_svc</f>
        <v/>
      </c>
      <c r="U5201" s="11" t="str">
        <f ca="1">price</f>
        <v/>
      </c>
      <c r="V5201" s="4"/>
      <c r="Y5201" s="388">
        <f ca="1">COUNTIFS(OFFSET($B$10, 0, 0, ROW()-9, 1), SERVICE[[#This Row],[Employee ID]], OFFSET($F$10, 0, 0, ROW()-9, 1), SERVICE[[#This Row],[Resources Role]])</f>
        <v>0</v>
      </c>
      <c r="Z5201" s="388">
        <f ca="1">COUNTIFS(OFFSET($F$10, 0, 0, ROW()-9, 1), SERVICE[[#This Row],[Resources Role]], OFFSET($H$10, 0, 0, ROW()-9, 1), SERVICE[[#This Row],[Booking]])</f>
        <v>0</v>
      </c>
    </row>
    <row r="5202" spans="1:26" x14ac:dyDescent="0.25">
      <c r="A5202" s="6" t="str">
        <f ca="1">no.</f>
        <v/>
      </c>
      <c r="E5202" s="4" t="str">
        <f ca="1">position</f>
        <v/>
      </c>
      <c r="J5202" s="318"/>
      <c r="M5202" s="4"/>
      <c r="O5202" s="6"/>
      <c r="Q5202" s="20"/>
      <c r="R5202" s="5" t="str">
        <f ca="1">score</f>
        <v/>
      </c>
      <c r="S5202" s="7" t="str">
        <f ca="1">rescore_svc</f>
        <v/>
      </c>
      <c r="U5202" s="11" t="str">
        <f ca="1">price</f>
        <v/>
      </c>
      <c r="V5202" s="4"/>
      <c r="Y5202" s="388">
        <f ca="1">COUNTIFS(OFFSET($B$10, 0, 0, ROW()-9, 1), SERVICE[[#This Row],[Employee ID]], OFFSET($F$10, 0, 0, ROW()-9, 1), SERVICE[[#This Row],[Resources Role]])</f>
        <v>0</v>
      </c>
      <c r="Z5202" s="388">
        <f ca="1">COUNTIFS(OFFSET($F$10, 0, 0, ROW()-9, 1), SERVICE[[#This Row],[Resources Role]], OFFSET($H$10, 0, 0, ROW()-9, 1), SERVICE[[#This Row],[Booking]])</f>
        <v>0</v>
      </c>
    </row>
    <row r="5203" spans="1:26" x14ac:dyDescent="0.25">
      <c r="A5203" s="6" t="str">
        <f ca="1">no.</f>
        <v/>
      </c>
      <c r="E5203" s="4" t="str">
        <f ca="1">position</f>
        <v/>
      </c>
      <c r="J5203" s="318"/>
      <c r="M5203" s="4"/>
      <c r="O5203" s="6"/>
      <c r="Q5203" s="20"/>
      <c r="R5203" s="5" t="str">
        <f ca="1">score</f>
        <v/>
      </c>
      <c r="S5203" s="7" t="str">
        <f ca="1">rescore_svc</f>
        <v/>
      </c>
      <c r="U5203" s="11" t="str">
        <f ca="1">price</f>
        <v/>
      </c>
      <c r="V5203" s="4"/>
      <c r="Y5203" s="388">
        <f ca="1">COUNTIFS(OFFSET($B$10, 0, 0, ROW()-9, 1), SERVICE[[#This Row],[Employee ID]], OFFSET($F$10, 0, 0, ROW()-9, 1), SERVICE[[#This Row],[Resources Role]])</f>
        <v>0</v>
      </c>
      <c r="Z5203" s="388">
        <f ca="1">COUNTIFS(OFFSET($F$10, 0, 0, ROW()-9, 1), SERVICE[[#This Row],[Resources Role]], OFFSET($H$10, 0, 0, ROW()-9, 1), SERVICE[[#This Row],[Booking]])</f>
        <v>0</v>
      </c>
    </row>
    <row r="5204" spans="1:26" x14ac:dyDescent="0.25">
      <c r="A5204" s="6" t="str">
        <f ca="1">no.</f>
        <v/>
      </c>
      <c r="E5204" s="4" t="str">
        <f ca="1">position</f>
        <v/>
      </c>
      <c r="J5204" s="318"/>
      <c r="M5204" s="4"/>
      <c r="O5204" s="6"/>
      <c r="Q5204" s="20"/>
      <c r="R5204" s="5" t="str">
        <f ca="1">score</f>
        <v/>
      </c>
      <c r="S5204" s="7" t="str">
        <f ca="1">rescore_svc</f>
        <v/>
      </c>
      <c r="U5204" s="11" t="str">
        <f ca="1">price</f>
        <v/>
      </c>
      <c r="V5204" s="4"/>
      <c r="Y5204" s="388">
        <f ca="1">COUNTIFS(OFFSET($B$10, 0, 0, ROW()-9, 1), SERVICE[[#This Row],[Employee ID]], OFFSET($F$10, 0, 0, ROW()-9, 1), SERVICE[[#This Row],[Resources Role]])</f>
        <v>0</v>
      </c>
      <c r="Z5204" s="388">
        <f ca="1">COUNTIFS(OFFSET($F$10, 0, 0, ROW()-9, 1), SERVICE[[#This Row],[Resources Role]], OFFSET($H$10, 0, 0, ROW()-9, 1), SERVICE[[#This Row],[Booking]])</f>
        <v>0</v>
      </c>
    </row>
    <row r="5205" spans="1:26" x14ac:dyDescent="0.25">
      <c r="A5205" s="6" t="str">
        <f ca="1">no.</f>
        <v/>
      </c>
      <c r="E5205" s="4" t="str">
        <f ca="1">position</f>
        <v/>
      </c>
      <c r="J5205" s="318"/>
      <c r="M5205" s="4"/>
      <c r="O5205" s="6"/>
      <c r="Q5205" s="20"/>
      <c r="R5205" s="5" t="str">
        <f ca="1">score</f>
        <v/>
      </c>
      <c r="S5205" s="7" t="str">
        <f ca="1">rescore_svc</f>
        <v/>
      </c>
      <c r="U5205" s="11" t="str">
        <f ca="1">price</f>
        <v/>
      </c>
      <c r="V5205" s="4"/>
      <c r="Y5205" s="388">
        <f ca="1">COUNTIFS(OFFSET($B$10, 0, 0, ROW()-9, 1), SERVICE[[#This Row],[Employee ID]], OFFSET($F$10, 0, 0, ROW()-9, 1), SERVICE[[#This Row],[Resources Role]])</f>
        <v>0</v>
      </c>
      <c r="Z5205" s="388">
        <f ca="1">COUNTIFS(OFFSET($F$10, 0, 0, ROW()-9, 1), SERVICE[[#This Row],[Resources Role]], OFFSET($H$10, 0, 0, ROW()-9, 1), SERVICE[[#This Row],[Booking]])</f>
        <v>0</v>
      </c>
    </row>
    <row r="5206" spans="1:26" x14ac:dyDescent="0.25">
      <c r="A5206" s="6" t="str">
        <f ca="1">no.</f>
        <v/>
      </c>
      <c r="E5206" s="4" t="str">
        <f ca="1">position</f>
        <v/>
      </c>
      <c r="J5206" s="318"/>
      <c r="M5206" s="4"/>
      <c r="O5206" s="6"/>
      <c r="Q5206" s="20"/>
      <c r="R5206" s="5" t="str">
        <f ca="1">score</f>
        <v/>
      </c>
      <c r="S5206" s="7" t="str">
        <f ca="1">rescore_svc</f>
        <v/>
      </c>
      <c r="U5206" s="11" t="str">
        <f ca="1">price</f>
        <v/>
      </c>
      <c r="V5206" s="4"/>
      <c r="Y5206" s="388">
        <f ca="1">COUNTIFS(OFFSET($B$10, 0, 0, ROW()-9, 1), SERVICE[[#This Row],[Employee ID]], OFFSET($F$10, 0, 0, ROW()-9, 1), SERVICE[[#This Row],[Resources Role]])</f>
        <v>0</v>
      </c>
      <c r="Z5206" s="388">
        <f ca="1">COUNTIFS(OFFSET($F$10, 0, 0, ROW()-9, 1), SERVICE[[#This Row],[Resources Role]], OFFSET($H$10, 0, 0, ROW()-9, 1), SERVICE[[#This Row],[Booking]])</f>
        <v>0</v>
      </c>
    </row>
    <row r="5207" spans="1:26" x14ac:dyDescent="0.25">
      <c r="A5207" s="6" t="str">
        <f ca="1">no.</f>
        <v/>
      </c>
      <c r="E5207" s="4" t="str">
        <f ca="1">position</f>
        <v/>
      </c>
      <c r="J5207" s="318"/>
      <c r="M5207" s="4"/>
      <c r="O5207" s="6"/>
      <c r="Q5207" s="20"/>
      <c r="R5207" s="5" t="str">
        <f ca="1">score</f>
        <v/>
      </c>
      <c r="S5207" s="7" t="str">
        <f ca="1">rescore_svc</f>
        <v/>
      </c>
      <c r="U5207" s="11" t="str">
        <f ca="1">price</f>
        <v/>
      </c>
      <c r="V5207" s="4"/>
      <c r="Y5207" s="388">
        <f ca="1">COUNTIFS(OFFSET($B$10, 0, 0, ROW()-9, 1), SERVICE[[#This Row],[Employee ID]], OFFSET($F$10, 0, 0, ROW()-9, 1), SERVICE[[#This Row],[Resources Role]])</f>
        <v>0</v>
      </c>
      <c r="Z5207" s="388">
        <f ca="1">COUNTIFS(OFFSET($F$10, 0, 0, ROW()-9, 1), SERVICE[[#This Row],[Resources Role]], OFFSET($H$10, 0, 0, ROW()-9, 1), SERVICE[[#This Row],[Booking]])</f>
        <v>0</v>
      </c>
    </row>
    <row r="5208" spans="1:26" x14ac:dyDescent="0.25">
      <c r="A5208" s="6" t="str">
        <f ca="1">no.</f>
        <v/>
      </c>
      <c r="E5208" s="4" t="str">
        <f ca="1">position</f>
        <v/>
      </c>
      <c r="J5208" s="318"/>
      <c r="M5208" s="4"/>
      <c r="O5208" s="6"/>
      <c r="Q5208" s="20"/>
      <c r="R5208" s="5" t="str">
        <f ca="1">score</f>
        <v/>
      </c>
      <c r="S5208" s="7" t="str">
        <f ca="1">rescore_svc</f>
        <v/>
      </c>
      <c r="U5208" s="11" t="str">
        <f ca="1">price</f>
        <v/>
      </c>
      <c r="V5208" s="4"/>
      <c r="Y5208" s="388">
        <f ca="1">COUNTIFS(OFFSET($B$10, 0, 0, ROW()-9, 1), SERVICE[[#This Row],[Employee ID]], OFFSET($F$10, 0, 0, ROW()-9, 1), SERVICE[[#This Row],[Resources Role]])</f>
        <v>0</v>
      </c>
      <c r="Z5208" s="388">
        <f ca="1">COUNTIFS(OFFSET($F$10, 0, 0, ROW()-9, 1), SERVICE[[#This Row],[Resources Role]], OFFSET($H$10, 0, 0, ROW()-9, 1), SERVICE[[#This Row],[Booking]])</f>
        <v>0</v>
      </c>
    </row>
    <row r="5209" spans="1:26" x14ac:dyDescent="0.25">
      <c r="A5209" s="6" t="str">
        <f ca="1">no.</f>
        <v/>
      </c>
      <c r="E5209" s="4" t="str">
        <f ca="1">position</f>
        <v/>
      </c>
      <c r="J5209" s="318"/>
      <c r="M5209" s="4"/>
      <c r="O5209" s="6"/>
      <c r="Q5209" s="20"/>
      <c r="R5209" s="5" t="str">
        <f ca="1">score</f>
        <v/>
      </c>
      <c r="S5209" s="7" t="str">
        <f ca="1">rescore_svc</f>
        <v/>
      </c>
      <c r="U5209" s="11" t="str">
        <f ca="1">price</f>
        <v/>
      </c>
      <c r="V5209" s="4"/>
      <c r="Y5209" s="388">
        <f ca="1">COUNTIFS(OFFSET($B$10, 0, 0, ROW()-9, 1), SERVICE[[#This Row],[Employee ID]], OFFSET($F$10, 0, 0, ROW()-9, 1), SERVICE[[#This Row],[Resources Role]])</f>
        <v>0</v>
      </c>
      <c r="Z5209" s="388">
        <f ca="1">COUNTIFS(OFFSET($F$10, 0, 0, ROW()-9, 1), SERVICE[[#This Row],[Resources Role]], OFFSET($H$10, 0, 0, ROW()-9, 1), SERVICE[[#This Row],[Booking]])</f>
        <v>0</v>
      </c>
    </row>
    <row r="5210" spans="1:26" x14ac:dyDescent="0.25">
      <c r="A5210" s="6" t="str">
        <f ca="1">no.</f>
        <v/>
      </c>
      <c r="E5210" s="4" t="str">
        <f ca="1">position</f>
        <v/>
      </c>
      <c r="J5210" s="318"/>
      <c r="M5210" s="4"/>
      <c r="O5210" s="6"/>
      <c r="Q5210" s="20"/>
      <c r="R5210" s="5" t="str">
        <f ca="1">score</f>
        <v/>
      </c>
      <c r="S5210" s="7" t="str">
        <f ca="1">rescore_svc</f>
        <v/>
      </c>
      <c r="U5210" s="11" t="str">
        <f ca="1">price</f>
        <v/>
      </c>
      <c r="V5210" s="4"/>
      <c r="Y5210" s="388">
        <f ca="1">COUNTIFS(OFFSET($B$10, 0, 0, ROW()-9, 1), SERVICE[[#This Row],[Employee ID]], OFFSET($F$10, 0, 0, ROW()-9, 1), SERVICE[[#This Row],[Resources Role]])</f>
        <v>0</v>
      </c>
      <c r="Z5210" s="388">
        <f ca="1">COUNTIFS(OFFSET($F$10, 0, 0, ROW()-9, 1), SERVICE[[#This Row],[Resources Role]], OFFSET($H$10, 0, 0, ROW()-9, 1), SERVICE[[#This Row],[Booking]])</f>
        <v>0</v>
      </c>
    </row>
    <row r="5211" spans="1:26" x14ac:dyDescent="0.25">
      <c r="A5211" s="6" t="str">
        <f ca="1">no.</f>
        <v/>
      </c>
      <c r="E5211" s="4" t="str">
        <f ca="1">position</f>
        <v/>
      </c>
      <c r="J5211" s="318"/>
      <c r="M5211" s="4"/>
      <c r="O5211" s="6"/>
      <c r="Q5211" s="20"/>
      <c r="R5211" s="5" t="str">
        <f ca="1">score</f>
        <v/>
      </c>
      <c r="S5211" s="7" t="str">
        <f ca="1">rescore_svc</f>
        <v/>
      </c>
      <c r="U5211" s="11" t="str">
        <f ca="1">price</f>
        <v/>
      </c>
      <c r="V5211" s="4"/>
      <c r="Y5211" s="388">
        <f ca="1">COUNTIFS(OFFSET($B$10, 0, 0, ROW()-9, 1), SERVICE[[#This Row],[Employee ID]], OFFSET($F$10, 0, 0, ROW()-9, 1), SERVICE[[#This Row],[Resources Role]])</f>
        <v>0</v>
      </c>
      <c r="Z5211" s="388">
        <f ca="1">COUNTIFS(OFFSET($F$10, 0, 0, ROW()-9, 1), SERVICE[[#This Row],[Resources Role]], OFFSET($H$10, 0, 0, ROW()-9, 1), SERVICE[[#This Row],[Booking]])</f>
        <v>0</v>
      </c>
    </row>
    <row r="5212" spans="1:26" x14ac:dyDescent="0.25">
      <c r="A5212" s="6" t="str">
        <f ca="1">no.</f>
        <v/>
      </c>
      <c r="E5212" s="4" t="str">
        <f ca="1">position</f>
        <v/>
      </c>
      <c r="J5212" s="318"/>
      <c r="M5212" s="4"/>
      <c r="O5212" s="6"/>
      <c r="Q5212" s="20"/>
      <c r="R5212" s="5" t="str">
        <f ca="1">score</f>
        <v/>
      </c>
      <c r="S5212" s="7" t="str">
        <f ca="1">rescore_svc</f>
        <v/>
      </c>
      <c r="U5212" s="11" t="str">
        <f ca="1">price</f>
        <v/>
      </c>
      <c r="V5212" s="4"/>
      <c r="Y5212" s="388">
        <f ca="1">COUNTIFS(OFFSET($B$10, 0, 0, ROW()-9, 1), SERVICE[[#This Row],[Employee ID]], OFFSET($F$10, 0, 0, ROW()-9, 1), SERVICE[[#This Row],[Resources Role]])</f>
        <v>0</v>
      </c>
      <c r="Z5212" s="388">
        <f ca="1">COUNTIFS(OFFSET($F$10, 0, 0, ROW()-9, 1), SERVICE[[#This Row],[Resources Role]], OFFSET($H$10, 0, 0, ROW()-9, 1), SERVICE[[#This Row],[Booking]])</f>
        <v>0</v>
      </c>
    </row>
    <row r="5213" spans="1:26" x14ac:dyDescent="0.25">
      <c r="A5213" s="6" t="str">
        <f ca="1">no.</f>
        <v/>
      </c>
      <c r="E5213" s="4" t="str">
        <f ca="1">position</f>
        <v/>
      </c>
      <c r="J5213" s="318"/>
      <c r="M5213" s="4"/>
      <c r="O5213" s="6"/>
      <c r="Q5213" s="20"/>
      <c r="R5213" s="5" t="str">
        <f ca="1">score</f>
        <v/>
      </c>
      <c r="S5213" s="7" t="str">
        <f ca="1">rescore_svc</f>
        <v/>
      </c>
      <c r="U5213" s="11" t="str">
        <f ca="1">price</f>
        <v/>
      </c>
      <c r="V5213" s="4"/>
      <c r="Y5213" s="388">
        <f ca="1">COUNTIFS(OFFSET($B$10, 0, 0, ROW()-9, 1), SERVICE[[#This Row],[Employee ID]], OFFSET($F$10, 0, 0, ROW()-9, 1), SERVICE[[#This Row],[Resources Role]])</f>
        <v>0</v>
      </c>
      <c r="Z5213" s="388">
        <f ca="1">COUNTIFS(OFFSET($F$10, 0, 0, ROW()-9, 1), SERVICE[[#This Row],[Resources Role]], OFFSET($H$10, 0, 0, ROW()-9, 1), SERVICE[[#This Row],[Booking]])</f>
        <v>0</v>
      </c>
    </row>
    <row r="5214" spans="1:26" x14ac:dyDescent="0.25">
      <c r="A5214" s="6" t="str">
        <f ca="1">no.</f>
        <v/>
      </c>
      <c r="E5214" s="4" t="str">
        <f ca="1">position</f>
        <v/>
      </c>
      <c r="J5214" s="318"/>
      <c r="M5214" s="4"/>
      <c r="O5214" s="6"/>
      <c r="Q5214" s="20"/>
      <c r="R5214" s="5" t="str">
        <f ca="1">score</f>
        <v/>
      </c>
      <c r="S5214" s="7" t="str">
        <f ca="1">rescore_svc</f>
        <v/>
      </c>
      <c r="U5214" s="11" t="str">
        <f ca="1">price</f>
        <v/>
      </c>
      <c r="V5214" s="4"/>
      <c r="Y5214" s="388">
        <f ca="1">COUNTIFS(OFFSET($B$10, 0, 0, ROW()-9, 1), SERVICE[[#This Row],[Employee ID]], OFFSET($F$10, 0, 0, ROW()-9, 1), SERVICE[[#This Row],[Resources Role]])</f>
        <v>0</v>
      </c>
      <c r="Z5214" s="388">
        <f ca="1">COUNTIFS(OFFSET($F$10, 0, 0, ROW()-9, 1), SERVICE[[#This Row],[Resources Role]], OFFSET($H$10, 0, 0, ROW()-9, 1), SERVICE[[#This Row],[Booking]])</f>
        <v>0</v>
      </c>
    </row>
    <row r="5215" spans="1:26" x14ac:dyDescent="0.25">
      <c r="A5215" s="6" t="str">
        <f ca="1">no.</f>
        <v/>
      </c>
      <c r="E5215" s="4" t="str">
        <f ca="1">position</f>
        <v/>
      </c>
      <c r="J5215" s="318"/>
      <c r="M5215" s="4"/>
      <c r="O5215" s="6"/>
      <c r="Q5215" s="20"/>
      <c r="R5215" s="5" t="str">
        <f ca="1">score</f>
        <v/>
      </c>
      <c r="S5215" s="7" t="str">
        <f ca="1">rescore_svc</f>
        <v/>
      </c>
      <c r="U5215" s="11" t="str">
        <f ca="1">price</f>
        <v/>
      </c>
      <c r="V5215" s="4"/>
      <c r="Y5215" s="388">
        <f ca="1">COUNTIFS(OFFSET($B$10, 0, 0, ROW()-9, 1), SERVICE[[#This Row],[Employee ID]], OFFSET($F$10, 0, 0, ROW()-9, 1), SERVICE[[#This Row],[Resources Role]])</f>
        <v>0</v>
      </c>
      <c r="Z5215" s="388">
        <f ca="1">COUNTIFS(OFFSET($F$10, 0, 0, ROW()-9, 1), SERVICE[[#This Row],[Resources Role]], OFFSET($H$10, 0, 0, ROW()-9, 1), SERVICE[[#This Row],[Booking]])</f>
        <v>0</v>
      </c>
    </row>
    <row r="5216" spans="1:26" x14ac:dyDescent="0.25">
      <c r="A5216" s="6" t="str">
        <f ca="1">no.</f>
        <v/>
      </c>
      <c r="E5216" s="4" t="str">
        <f ca="1">position</f>
        <v/>
      </c>
      <c r="J5216" s="318"/>
      <c r="M5216" s="4"/>
      <c r="O5216" s="6"/>
      <c r="Q5216" s="20"/>
      <c r="R5216" s="5" t="str">
        <f ca="1">score</f>
        <v/>
      </c>
      <c r="S5216" s="7" t="str">
        <f ca="1">rescore_svc</f>
        <v/>
      </c>
      <c r="U5216" s="11" t="str">
        <f ca="1">price</f>
        <v/>
      </c>
      <c r="V5216" s="4"/>
      <c r="Y5216" s="388">
        <f ca="1">COUNTIFS(OFFSET($B$10, 0, 0, ROW()-9, 1), SERVICE[[#This Row],[Employee ID]], OFFSET($F$10, 0, 0, ROW()-9, 1), SERVICE[[#This Row],[Resources Role]])</f>
        <v>0</v>
      </c>
      <c r="Z5216" s="388">
        <f ca="1">COUNTIFS(OFFSET($F$10, 0, 0, ROW()-9, 1), SERVICE[[#This Row],[Resources Role]], OFFSET($H$10, 0, 0, ROW()-9, 1), SERVICE[[#This Row],[Booking]])</f>
        <v>0</v>
      </c>
    </row>
    <row r="5217" spans="1:26" x14ac:dyDescent="0.25">
      <c r="A5217" s="6" t="str">
        <f ca="1">no.</f>
        <v/>
      </c>
      <c r="E5217" s="4" t="str">
        <f ca="1">position</f>
        <v/>
      </c>
      <c r="J5217" s="318"/>
      <c r="M5217" s="4"/>
      <c r="O5217" s="6"/>
      <c r="Q5217" s="20"/>
      <c r="R5217" s="5" t="str">
        <f ca="1">score</f>
        <v/>
      </c>
      <c r="S5217" s="7" t="str">
        <f ca="1">rescore_svc</f>
        <v/>
      </c>
      <c r="U5217" s="11" t="str">
        <f ca="1">price</f>
        <v/>
      </c>
      <c r="V5217" s="4"/>
      <c r="Y5217" s="388">
        <f ca="1">COUNTIFS(OFFSET($B$10, 0, 0, ROW()-9, 1), SERVICE[[#This Row],[Employee ID]], OFFSET($F$10, 0, 0, ROW()-9, 1), SERVICE[[#This Row],[Resources Role]])</f>
        <v>0</v>
      </c>
      <c r="Z5217" s="388">
        <f ca="1">COUNTIFS(OFFSET($F$10, 0, 0, ROW()-9, 1), SERVICE[[#This Row],[Resources Role]], OFFSET($H$10, 0, 0, ROW()-9, 1), SERVICE[[#This Row],[Booking]])</f>
        <v>0</v>
      </c>
    </row>
    <row r="5218" spans="1:26" x14ac:dyDescent="0.25">
      <c r="A5218" s="6" t="str">
        <f ca="1">no.</f>
        <v/>
      </c>
      <c r="E5218" s="4" t="str">
        <f ca="1">position</f>
        <v/>
      </c>
      <c r="J5218" s="318"/>
      <c r="M5218" s="4"/>
      <c r="O5218" s="6"/>
      <c r="Q5218" s="20"/>
      <c r="R5218" s="5" t="str">
        <f ca="1">score</f>
        <v/>
      </c>
      <c r="S5218" s="7" t="str">
        <f ca="1">rescore_svc</f>
        <v/>
      </c>
      <c r="U5218" s="11" t="str">
        <f ca="1">price</f>
        <v/>
      </c>
      <c r="V5218" s="4"/>
      <c r="Y5218" s="388">
        <f ca="1">COUNTIFS(OFFSET($B$10, 0, 0, ROW()-9, 1), SERVICE[[#This Row],[Employee ID]], OFFSET($F$10, 0, 0, ROW()-9, 1), SERVICE[[#This Row],[Resources Role]])</f>
        <v>0</v>
      </c>
      <c r="Z5218" s="388">
        <f ca="1">COUNTIFS(OFFSET($F$10, 0, 0, ROW()-9, 1), SERVICE[[#This Row],[Resources Role]], OFFSET($H$10, 0, 0, ROW()-9, 1), SERVICE[[#This Row],[Booking]])</f>
        <v>0</v>
      </c>
    </row>
    <row r="5219" spans="1:26" x14ac:dyDescent="0.25">
      <c r="A5219" s="6" t="str">
        <f ca="1">no.</f>
        <v/>
      </c>
      <c r="E5219" s="4" t="str">
        <f ca="1">position</f>
        <v/>
      </c>
      <c r="J5219" s="318"/>
      <c r="M5219" s="4"/>
      <c r="O5219" s="6"/>
      <c r="Q5219" s="20"/>
      <c r="R5219" s="5" t="str">
        <f ca="1">score</f>
        <v/>
      </c>
      <c r="S5219" s="7" t="str">
        <f ca="1">rescore_svc</f>
        <v/>
      </c>
      <c r="U5219" s="11" t="str">
        <f ca="1">price</f>
        <v/>
      </c>
      <c r="V5219" s="4"/>
      <c r="Y5219" s="388">
        <f ca="1">COUNTIFS(OFFSET($B$10, 0, 0, ROW()-9, 1), SERVICE[[#This Row],[Employee ID]], OFFSET($F$10, 0, 0, ROW()-9, 1), SERVICE[[#This Row],[Resources Role]])</f>
        <v>0</v>
      </c>
      <c r="Z5219" s="388">
        <f ca="1">COUNTIFS(OFFSET($F$10, 0, 0, ROW()-9, 1), SERVICE[[#This Row],[Resources Role]], OFFSET($H$10, 0, 0, ROW()-9, 1), SERVICE[[#This Row],[Booking]])</f>
        <v>0</v>
      </c>
    </row>
    <row r="5220" spans="1:26" x14ac:dyDescent="0.25">
      <c r="A5220" s="6" t="str">
        <f ca="1">no.</f>
        <v/>
      </c>
      <c r="E5220" s="4" t="str">
        <f ca="1">position</f>
        <v/>
      </c>
      <c r="J5220" s="318"/>
      <c r="M5220" s="4"/>
      <c r="O5220" s="6"/>
      <c r="Q5220" s="20"/>
      <c r="R5220" s="5" t="str">
        <f ca="1">score</f>
        <v/>
      </c>
      <c r="S5220" s="7" t="str">
        <f ca="1">rescore_svc</f>
        <v/>
      </c>
      <c r="U5220" s="11" t="str">
        <f ca="1">price</f>
        <v/>
      </c>
      <c r="V5220" s="4"/>
      <c r="Y5220" s="388">
        <f ca="1">COUNTIFS(OFFSET($B$10, 0, 0, ROW()-9, 1), SERVICE[[#This Row],[Employee ID]], OFFSET($F$10, 0, 0, ROW()-9, 1), SERVICE[[#This Row],[Resources Role]])</f>
        <v>0</v>
      </c>
      <c r="Z5220" s="388">
        <f ca="1">COUNTIFS(OFFSET($F$10, 0, 0, ROW()-9, 1), SERVICE[[#This Row],[Resources Role]], OFFSET($H$10, 0, 0, ROW()-9, 1), SERVICE[[#This Row],[Booking]])</f>
        <v>0</v>
      </c>
    </row>
    <row r="5221" spans="1:26" x14ac:dyDescent="0.25">
      <c r="A5221" s="6" t="str">
        <f ca="1">no.</f>
        <v/>
      </c>
      <c r="E5221" s="4" t="str">
        <f ca="1">position</f>
        <v/>
      </c>
      <c r="J5221" s="318"/>
      <c r="M5221" s="4"/>
      <c r="O5221" s="6"/>
      <c r="Q5221" s="20"/>
      <c r="R5221" s="5" t="str">
        <f ca="1">score</f>
        <v/>
      </c>
      <c r="S5221" s="7" t="str">
        <f ca="1">rescore_svc</f>
        <v/>
      </c>
      <c r="U5221" s="11" t="str">
        <f ca="1">price</f>
        <v/>
      </c>
      <c r="V5221" s="4"/>
      <c r="Y5221" s="388">
        <f ca="1">COUNTIFS(OFFSET($B$10, 0, 0, ROW()-9, 1), SERVICE[[#This Row],[Employee ID]], OFFSET($F$10, 0, 0, ROW()-9, 1), SERVICE[[#This Row],[Resources Role]])</f>
        <v>0</v>
      </c>
      <c r="Z5221" s="388">
        <f ca="1">COUNTIFS(OFFSET($F$10, 0, 0, ROW()-9, 1), SERVICE[[#This Row],[Resources Role]], OFFSET($H$10, 0, 0, ROW()-9, 1), SERVICE[[#This Row],[Booking]])</f>
        <v>0</v>
      </c>
    </row>
    <row r="5222" spans="1:26" x14ac:dyDescent="0.25">
      <c r="A5222" s="6" t="str">
        <f ca="1">no.</f>
        <v/>
      </c>
      <c r="E5222" s="4" t="str">
        <f ca="1">position</f>
        <v/>
      </c>
      <c r="J5222" s="318"/>
      <c r="M5222" s="4"/>
      <c r="O5222" s="6"/>
      <c r="Q5222" s="20"/>
      <c r="R5222" s="5" t="str">
        <f ca="1">score</f>
        <v/>
      </c>
      <c r="S5222" s="7" t="str">
        <f ca="1">rescore_svc</f>
        <v/>
      </c>
      <c r="U5222" s="11" t="str">
        <f ca="1">price</f>
        <v/>
      </c>
      <c r="V5222" s="4"/>
      <c r="Y5222" s="388">
        <f ca="1">COUNTIFS(OFFSET($B$10, 0, 0, ROW()-9, 1), SERVICE[[#This Row],[Employee ID]], OFFSET($F$10, 0, 0, ROW()-9, 1), SERVICE[[#This Row],[Resources Role]])</f>
        <v>0</v>
      </c>
      <c r="Z5222" s="388">
        <f ca="1">COUNTIFS(OFFSET($F$10, 0, 0, ROW()-9, 1), SERVICE[[#This Row],[Resources Role]], OFFSET($H$10, 0, 0, ROW()-9, 1), SERVICE[[#This Row],[Booking]])</f>
        <v>0</v>
      </c>
    </row>
    <row r="5223" spans="1:26" x14ac:dyDescent="0.25">
      <c r="A5223" s="6" t="str">
        <f ca="1">no.</f>
        <v/>
      </c>
      <c r="E5223" s="4" t="str">
        <f ca="1">position</f>
        <v/>
      </c>
      <c r="J5223" s="318"/>
      <c r="M5223" s="4"/>
      <c r="O5223" s="6"/>
      <c r="Q5223" s="20"/>
      <c r="R5223" s="5" t="str">
        <f ca="1">score</f>
        <v/>
      </c>
      <c r="S5223" s="7" t="str">
        <f ca="1">rescore_svc</f>
        <v/>
      </c>
      <c r="U5223" s="11" t="str">
        <f ca="1">price</f>
        <v/>
      </c>
      <c r="V5223" s="4"/>
      <c r="Y5223" s="388">
        <f ca="1">COUNTIFS(OFFSET($B$10, 0, 0, ROW()-9, 1), SERVICE[[#This Row],[Employee ID]], OFFSET($F$10, 0, 0, ROW()-9, 1), SERVICE[[#This Row],[Resources Role]])</f>
        <v>0</v>
      </c>
      <c r="Z5223" s="388">
        <f ca="1">COUNTIFS(OFFSET($F$10, 0, 0, ROW()-9, 1), SERVICE[[#This Row],[Resources Role]], OFFSET($H$10, 0, 0, ROW()-9, 1), SERVICE[[#This Row],[Booking]])</f>
        <v>0</v>
      </c>
    </row>
    <row r="5224" spans="1:26" x14ac:dyDescent="0.25">
      <c r="A5224" s="6" t="str">
        <f ca="1">no.</f>
        <v/>
      </c>
      <c r="E5224" s="4" t="str">
        <f ca="1">position</f>
        <v/>
      </c>
      <c r="J5224" s="318"/>
      <c r="M5224" s="4"/>
      <c r="O5224" s="6"/>
      <c r="Q5224" s="20"/>
      <c r="R5224" s="5" t="str">
        <f ca="1">score</f>
        <v/>
      </c>
      <c r="S5224" s="7" t="str">
        <f ca="1">rescore_svc</f>
        <v/>
      </c>
      <c r="U5224" s="11" t="str">
        <f ca="1">price</f>
        <v/>
      </c>
      <c r="V5224" s="4"/>
      <c r="Y5224" s="388">
        <f ca="1">COUNTIFS(OFFSET($B$10, 0, 0, ROW()-9, 1), SERVICE[[#This Row],[Employee ID]], OFFSET($F$10, 0, 0, ROW()-9, 1), SERVICE[[#This Row],[Resources Role]])</f>
        <v>0</v>
      </c>
      <c r="Z5224" s="388">
        <f ca="1">COUNTIFS(OFFSET($F$10, 0, 0, ROW()-9, 1), SERVICE[[#This Row],[Resources Role]], OFFSET($H$10, 0, 0, ROW()-9, 1), SERVICE[[#This Row],[Booking]])</f>
        <v>0</v>
      </c>
    </row>
    <row r="5225" spans="1:26" x14ac:dyDescent="0.25">
      <c r="A5225" s="6" t="str">
        <f ca="1">no.</f>
        <v/>
      </c>
      <c r="E5225" s="4" t="str">
        <f ca="1">position</f>
        <v/>
      </c>
      <c r="J5225" s="318"/>
      <c r="M5225" s="4"/>
      <c r="O5225" s="6"/>
      <c r="Q5225" s="20"/>
      <c r="R5225" s="5" t="str">
        <f ca="1">score</f>
        <v/>
      </c>
      <c r="S5225" s="7" t="str">
        <f ca="1">rescore_svc</f>
        <v/>
      </c>
      <c r="U5225" s="11" t="str">
        <f ca="1">price</f>
        <v/>
      </c>
      <c r="V5225" s="4"/>
      <c r="Y5225" s="388">
        <f ca="1">COUNTIFS(OFFSET($B$10, 0, 0, ROW()-9, 1), SERVICE[[#This Row],[Employee ID]], OFFSET($F$10, 0, 0, ROW()-9, 1), SERVICE[[#This Row],[Resources Role]])</f>
        <v>0</v>
      </c>
      <c r="Z5225" s="388">
        <f ca="1">COUNTIFS(OFFSET($F$10, 0, 0, ROW()-9, 1), SERVICE[[#This Row],[Resources Role]], OFFSET($H$10, 0, 0, ROW()-9, 1), SERVICE[[#This Row],[Booking]])</f>
        <v>0</v>
      </c>
    </row>
    <row r="5226" spans="1:26" x14ac:dyDescent="0.25">
      <c r="A5226" s="6" t="str">
        <f ca="1">no.</f>
        <v/>
      </c>
      <c r="E5226" s="4" t="str">
        <f ca="1">position</f>
        <v/>
      </c>
      <c r="J5226" s="318"/>
      <c r="M5226" s="4"/>
      <c r="O5226" s="6"/>
      <c r="Q5226" s="20"/>
      <c r="R5226" s="5" t="str">
        <f ca="1">score</f>
        <v/>
      </c>
      <c r="S5226" s="7" t="str">
        <f ca="1">rescore_svc</f>
        <v/>
      </c>
      <c r="U5226" s="11" t="str">
        <f ca="1">price</f>
        <v/>
      </c>
      <c r="V5226" s="4"/>
      <c r="Y5226" s="388">
        <f ca="1">COUNTIFS(OFFSET($B$10, 0, 0, ROW()-9, 1), SERVICE[[#This Row],[Employee ID]], OFFSET($F$10, 0, 0, ROW()-9, 1), SERVICE[[#This Row],[Resources Role]])</f>
        <v>0</v>
      </c>
      <c r="Z5226" s="388">
        <f ca="1">COUNTIFS(OFFSET($F$10, 0, 0, ROW()-9, 1), SERVICE[[#This Row],[Resources Role]], OFFSET($H$10, 0, 0, ROW()-9, 1), SERVICE[[#This Row],[Booking]])</f>
        <v>0</v>
      </c>
    </row>
    <row r="5227" spans="1:26" x14ac:dyDescent="0.25">
      <c r="A5227" s="6" t="str">
        <f ca="1">no.</f>
        <v/>
      </c>
      <c r="E5227" s="4" t="str">
        <f ca="1">position</f>
        <v/>
      </c>
      <c r="J5227" s="318"/>
      <c r="M5227" s="4"/>
      <c r="O5227" s="6"/>
      <c r="Q5227" s="20"/>
      <c r="R5227" s="5" t="str">
        <f ca="1">score</f>
        <v/>
      </c>
      <c r="S5227" s="7" t="str">
        <f ca="1">rescore_svc</f>
        <v/>
      </c>
      <c r="U5227" s="11" t="str">
        <f ca="1">price</f>
        <v/>
      </c>
      <c r="V5227" s="4"/>
      <c r="Y5227" s="388">
        <f ca="1">COUNTIFS(OFFSET($B$10, 0, 0, ROW()-9, 1), SERVICE[[#This Row],[Employee ID]], OFFSET($F$10, 0, 0, ROW()-9, 1), SERVICE[[#This Row],[Resources Role]])</f>
        <v>0</v>
      </c>
      <c r="Z5227" s="388">
        <f ca="1">COUNTIFS(OFFSET($F$10, 0, 0, ROW()-9, 1), SERVICE[[#This Row],[Resources Role]], OFFSET($H$10, 0, 0, ROW()-9, 1), SERVICE[[#This Row],[Booking]])</f>
        <v>0</v>
      </c>
    </row>
    <row r="5228" spans="1:26" x14ac:dyDescent="0.25">
      <c r="A5228" s="6" t="str">
        <f ca="1">no.</f>
        <v/>
      </c>
      <c r="E5228" s="4" t="str">
        <f ca="1">position</f>
        <v/>
      </c>
      <c r="J5228" s="318"/>
      <c r="M5228" s="4"/>
      <c r="O5228" s="6"/>
      <c r="Q5228" s="20"/>
      <c r="R5228" s="5" t="str">
        <f ca="1">score</f>
        <v/>
      </c>
      <c r="S5228" s="7" t="str">
        <f ca="1">rescore_svc</f>
        <v/>
      </c>
      <c r="U5228" s="11" t="str">
        <f ca="1">price</f>
        <v/>
      </c>
      <c r="V5228" s="4"/>
      <c r="Y5228" s="388">
        <f ca="1">COUNTIFS(OFFSET($B$10, 0, 0, ROW()-9, 1), SERVICE[[#This Row],[Employee ID]], OFFSET($F$10, 0, 0, ROW()-9, 1), SERVICE[[#This Row],[Resources Role]])</f>
        <v>0</v>
      </c>
      <c r="Z5228" s="388">
        <f ca="1">COUNTIFS(OFFSET($F$10, 0, 0, ROW()-9, 1), SERVICE[[#This Row],[Resources Role]], OFFSET($H$10, 0, 0, ROW()-9, 1), SERVICE[[#This Row],[Booking]])</f>
        <v>0</v>
      </c>
    </row>
    <row r="5229" spans="1:26" x14ac:dyDescent="0.25">
      <c r="A5229" s="6" t="str">
        <f ca="1">no.</f>
        <v/>
      </c>
      <c r="E5229" s="4" t="str">
        <f ca="1">position</f>
        <v/>
      </c>
      <c r="J5229" s="318"/>
      <c r="M5229" s="4"/>
      <c r="O5229" s="6"/>
      <c r="Q5229" s="20"/>
      <c r="R5229" s="5" t="str">
        <f ca="1">score</f>
        <v/>
      </c>
      <c r="S5229" s="7" t="str">
        <f ca="1">rescore_svc</f>
        <v/>
      </c>
      <c r="U5229" s="11" t="str">
        <f ca="1">price</f>
        <v/>
      </c>
      <c r="V5229" s="4"/>
      <c r="Y5229" s="388">
        <f ca="1">COUNTIFS(OFFSET($B$10, 0, 0, ROW()-9, 1), SERVICE[[#This Row],[Employee ID]], OFFSET($F$10, 0, 0, ROW()-9, 1), SERVICE[[#This Row],[Resources Role]])</f>
        <v>0</v>
      </c>
      <c r="Z5229" s="388">
        <f ca="1">COUNTIFS(OFFSET($F$10, 0, 0, ROW()-9, 1), SERVICE[[#This Row],[Resources Role]], OFFSET($H$10, 0, 0, ROW()-9, 1), SERVICE[[#This Row],[Booking]])</f>
        <v>0</v>
      </c>
    </row>
    <row r="5230" spans="1:26" x14ac:dyDescent="0.25">
      <c r="A5230" s="6" t="str">
        <f ca="1">no.</f>
        <v/>
      </c>
      <c r="E5230" s="4" t="str">
        <f ca="1">position</f>
        <v/>
      </c>
      <c r="J5230" s="318"/>
      <c r="M5230" s="4"/>
      <c r="O5230" s="6"/>
      <c r="Q5230" s="20"/>
      <c r="R5230" s="5" t="str">
        <f ca="1">score</f>
        <v/>
      </c>
      <c r="S5230" s="7" t="str">
        <f ca="1">rescore_svc</f>
        <v/>
      </c>
      <c r="U5230" s="11" t="str">
        <f ca="1">price</f>
        <v/>
      </c>
      <c r="V5230" s="4"/>
      <c r="Y5230" s="388">
        <f ca="1">COUNTIFS(OFFSET($B$10, 0, 0, ROW()-9, 1), SERVICE[[#This Row],[Employee ID]], OFFSET($F$10, 0, 0, ROW()-9, 1), SERVICE[[#This Row],[Resources Role]])</f>
        <v>0</v>
      </c>
      <c r="Z5230" s="388">
        <f ca="1">COUNTIFS(OFFSET($F$10, 0, 0, ROW()-9, 1), SERVICE[[#This Row],[Resources Role]], OFFSET($H$10, 0, 0, ROW()-9, 1), SERVICE[[#This Row],[Booking]])</f>
        <v>0</v>
      </c>
    </row>
    <row r="5231" spans="1:26" x14ac:dyDescent="0.25">
      <c r="A5231" s="6" t="str">
        <f ca="1">no.</f>
        <v/>
      </c>
      <c r="E5231" s="4" t="str">
        <f ca="1">position</f>
        <v/>
      </c>
      <c r="J5231" s="318"/>
      <c r="M5231" s="4"/>
      <c r="O5231" s="6"/>
      <c r="Q5231" s="20"/>
      <c r="R5231" s="5" t="str">
        <f ca="1">score</f>
        <v/>
      </c>
      <c r="S5231" s="7" t="str">
        <f ca="1">rescore_svc</f>
        <v/>
      </c>
      <c r="U5231" s="11" t="str">
        <f ca="1">price</f>
        <v/>
      </c>
      <c r="V5231" s="4"/>
      <c r="Y5231" s="388">
        <f ca="1">COUNTIFS(OFFSET($B$10, 0, 0, ROW()-9, 1), SERVICE[[#This Row],[Employee ID]], OFFSET($F$10, 0, 0, ROW()-9, 1), SERVICE[[#This Row],[Resources Role]])</f>
        <v>0</v>
      </c>
      <c r="Z5231" s="388">
        <f ca="1">COUNTIFS(OFFSET($F$10, 0, 0, ROW()-9, 1), SERVICE[[#This Row],[Resources Role]], OFFSET($H$10, 0, 0, ROW()-9, 1), SERVICE[[#This Row],[Booking]])</f>
        <v>0</v>
      </c>
    </row>
    <row r="5232" spans="1:26" x14ac:dyDescent="0.25">
      <c r="A5232" s="6" t="str">
        <f ca="1">no.</f>
        <v/>
      </c>
      <c r="E5232" s="4" t="str">
        <f ca="1">position</f>
        <v/>
      </c>
      <c r="J5232" s="318"/>
      <c r="M5232" s="4"/>
      <c r="O5232" s="6"/>
      <c r="Q5232" s="20"/>
      <c r="R5232" s="5" t="str">
        <f ca="1">score</f>
        <v/>
      </c>
      <c r="S5232" s="7" t="str">
        <f ca="1">rescore_svc</f>
        <v/>
      </c>
      <c r="U5232" s="11" t="str">
        <f ca="1">price</f>
        <v/>
      </c>
      <c r="V5232" s="4"/>
      <c r="Y5232" s="388">
        <f ca="1">COUNTIFS(OFFSET($B$10, 0, 0, ROW()-9, 1), SERVICE[[#This Row],[Employee ID]], OFFSET($F$10, 0, 0, ROW()-9, 1), SERVICE[[#This Row],[Resources Role]])</f>
        <v>0</v>
      </c>
      <c r="Z5232" s="388">
        <f ca="1">COUNTIFS(OFFSET($F$10, 0, 0, ROW()-9, 1), SERVICE[[#This Row],[Resources Role]], OFFSET($H$10, 0, 0, ROW()-9, 1), SERVICE[[#This Row],[Booking]])</f>
        <v>0</v>
      </c>
    </row>
    <row r="5233" spans="1:26" x14ac:dyDescent="0.25">
      <c r="A5233" s="6" t="str">
        <f ca="1">no.</f>
        <v/>
      </c>
      <c r="E5233" s="4" t="str">
        <f ca="1">position</f>
        <v/>
      </c>
      <c r="J5233" s="318"/>
      <c r="M5233" s="4"/>
      <c r="O5233" s="6"/>
      <c r="Q5233" s="20"/>
      <c r="R5233" s="5" t="str">
        <f ca="1">score</f>
        <v/>
      </c>
      <c r="S5233" s="7" t="str">
        <f ca="1">rescore_svc</f>
        <v/>
      </c>
      <c r="U5233" s="11" t="str">
        <f ca="1">price</f>
        <v/>
      </c>
      <c r="V5233" s="4"/>
      <c r="Y5233" s="388">
        <f ca="1">COUNTIFS(OFFSET($B$10, 0, 0, ROW()-9, 1), SERVICE[[#This Row],[Employee ID]], OFFSET($F$10, 0, 0, ROW()-9, 1), SERVICE[[#This Row],[Resources Role]])</f>
        <v>0</v>
      </c>
      <c r="Z5233" s="388">
        <f ca="1">COUNTIFS(OFFSET($F$10, 0, 0, ROW()-9, 1), SERVICE[[#This Row],[Resources Role]], OFFSET($H$10, 0, 0, ROW()-9, 1), SERVICE[[#This Row],[Booking]])</f>
        <v>0</v>
      </c>
    </row>
    <row r="5234" spans="1:26" x14ac:dyDescent="0.25">
      <c r="A5234" s="6" t="str">
        <f ca="1">no.</f>
        <v/>
      </c>
      <c r="E5234" s="4" t="str">
        <f ca="1">position</f>
        <v/>
      </c>
      <c r="J5234" s="318"/>
      <c r="M5234" s="4"/>
      <c r="O5234" s="6"/>
      <c r="Q5234" s="20"/>
      <c r="R5234" s="5" t="str">
        <f ca="1">score</f>
        <v/>
      </c>
      <c r="S5234" s="7" t="str">
        <f ca="1">rescore_svc</f>
        <v/>
      </c>
      <c r="U5234" s="11" t="str">
        <f ca="1">price</f>
        <v/>
      </c>
      <c r="V5234" s="4"/>
      <c r="Y5234" s="388">
        <f ca="1">COUNTIFS(OFFSET($B$10, 0, 0, ROW()-9, 1), SERVICE[[#This Row],[Employee ID]], OFFSET($F$10, 0, 0, ROW()-9, 1), SERVICE[[#This Row],[Resources Role]])</f>
        <v>0</v>
      </c>
      <c r="Z5234" s="388">
        <f ca="1">COUNTIFS(OFFSET($F$10, 0, 0, ROW()-9, 1), SERVICE[[#This Row],[Resources Role]], OFFSET($H$10, 0, 0, ROW()-9, 1), SERVICE[[#This Row],[Booking]])</f>
        <v>0</v>
      </c>
    </row>
    <row r="5235" spans="1:26" x14ac:dyDescent="0.25">
      <c r="A5235" s="6" t="str">
        <f ca="1">no.</f>
        <v/>
      </c>
      <c r="E5235" s="4" t="str">
        <f ca="1">position</f>
        <v/>
      </c>
      <c r="J5235" s="318"/>
      <c r="M5235" s="4"/>
      <c r="O5235" s="6"/>
      <c r="Q5235" s="20"/>
      <c r="R5235" s="5" t="str">
        <f ca="1">score</f>
        <v/>
      </c>
      <c r="S5235" s="7" t="str">
        <f ca="1">rescore_svc</f>
        <v/>
      </c>
      <c r="U5235" s="11" t="str">
        <f ca="1">price</f>
        <v/>
      </c>
      <c r="V5235" s="4"/>
      <c r="Y5235" s="388">
        <f ca="1">COUNTIFS(OFFSET($B$10, 0, 0, ROW()-9, 1), SERVICE[[#This Row],[Employee ID]], OFFSET($F$10, 0, 0, ROW()-9, 1), SERVICE[[#This Row],[Resources Role]])</f>
        <v>0</v>
      </c>
      <c r="Z5235" s="388">
        <f ca="1">COUNTIFS(OFFSET($F$10, 0, 0, ROW()-9, 1), SERVICE[[#This Row],[Resources Role]], OFFSET($H$10, 0, 0, ROW()-9, 1), SERVICE[[#This Row],[Booking]])</f>
        <v>0</v>
      </c>
    </row>
    <row r="5236" spans="1:26" x14ac:dyDescent="0.25">
      <c r="A5236" s="6" t="str">
        <f ca="1">no.</f>
        <v/>
      </c>
      <c r="E5236" s="4" t="str">
        <f ca="1">position</f>
        <v/>
      </c>
      <c r="J5236" s="318"/>
      <c r="M5236" s="4"/>
      <c r="O5236" s="6"/>
      <c r="Q5236" s="20"/>
      <c r="R5236" s="5" t="str">
        <f ca="1">score</f>
        <v/>
      </c>
      <c r="S5236" s="7" t="str">
        <f ca="1">rescore_svc</f>
        <v/>
      </c>
      <c r="U5236" s="11" t="str">
        <f ca="1">price</f>
        <v/>
      </c>
      <c r="V5236" s="4"/>
      <c r="Y5236" s="388">
        <f ca="1">COUNTIFS(OFFSET($B$10, 0, 0, ROW()-9, 1), SERVICE[[#This Row],[Employee ID]], OFFSET($F$10, 0, 0, ROW()-9, 1), SERVICE[[#This Row],[Resources Role]])</f>
        <v>0</v>
      </c>
      <c r="Z5236" s="388">
        <f ca="1">COUNTIFS(OFFSET($F$10, 0, 0, ROW()-9, 1), SERVICE[[#This Row],[Resources Role]], OFFSET($H$10, 0, 0, ROW()-9, 1), SERVICE[[#This Row],[Booking]])</f>
        <v>0</v>
      </c>
    </row>
    <row r="5237" spans="1:26" x14ac:dyDescent="0.25">
      <c r="A5237" s="6" t="str">
        <f ca="1">no.</f>
        <v/>
      </c>
      <c r="E5237" s="4" t="str">
        <f ca="1">position</f>
        <v/>
      </c>
      <c r="J5237" s="318"/>
      <c r="M5237" s="4"/>
      <c r="O5237" s="6"/>
      <c r="Q5237" s="20"/>
      <c r="R5237" s="5" t="str">
        <f ca="1">score</f>
        <v/>
      </c>
      <c r="S5237" s="7" t="str">
        <f ca="1">rescore_svc</f>
        <v/>
      </c>
      <c r="U5237" s="11" t="str">
        <f ca="1">price</f>
        <v/>
      </c>
      <c r="V5237" s="4"/>
      <c r="Y5237" s="388">
        <f ca="1">COUNTIFS(OFFSET($B$10, 0, 0, ROW()-9, 1), SERVICE[[#This Row],[Employee ID]], OFFSET($F$10, 0, 0, ROW()-9, 1), SERVICE[[#This Row],[Resources Role]])</f>
        <v>0</v>
      </c>
      <c r="Z5237" s="388">
        <f ca="1">COUNTIFS(OFFSET($F$10, 0, 0, ROW()-9, 1), SERVICE[[#This Row],[Resources Role]], OFFSET($H$10, 0, 0, ROW()-9, 1), SERVICE[[#This Row],[Booking]])</f>
        <v>0</v>
      </c>
    </row>
    <row r="5238" spans="1:26" x14ac:dyDescent="0.25">
      <c r="A5238" s="6" t="str">
        <f ca="1">no.</f>
        <v/>
      </c>
      <c r="E5238" s="4" t="str">
        <f ca="1">position</f>
        <v/>
      </c>
      <c r="J5238" s="318"/>
      <c r="M5238" s="4"/>
      <c r="O5238" s="6"/>
      <c r="Q5238" s="20"/>
      <c r="R5238" s="5" t="str">
        <f ca="1">score</f>
        <v/>
      </c>
      <c r="S5238" s="7" t="str">
        <f ca="1">rescore_svc</f>
        <v/>
      </c>
      <c r="U5238" s="11" t="str">
        <f ca="1">price</f>
        <v/>
      </c>
      <c r="V5238" s="4"/>
      <c r="Y5238" s="388">
        <f ca="1">COUNTIFS(OFFSET($B$10, 0, 0, ROW()-9, 1), SERVICE[[#This Row],[Employee ID]], OFFSET($F$10, 0, 0, ROW()-9, 1), SERVICE[[#This Row],[Resources Role]])</f>
        <v>0</v>
      </c>
      <c r="Z5238" s="388">
        <f ca="1">COUNTIFS(OFFSET($F$10, 0, 0, ROW()-9, 1), SERVICE[[#This Row],[Resources Role]], OFFSET($H$10, 0, 0, ROW()-9, 1), SERVICE[[#This Row],[Booking]])</f>
        <v>0</v>
      </c>
    </row>
    <row r="5239" spans="1:26" x14ac:dyDescent="0.25">
      <c r="A5239" s="6" t="str">
        <f ca="1">no.</f>
        <v/>
      </c>
      <c r="E5239" s="4" t="str">
        <f ca="1">position</f>
        <v/>
      </c>
      <c r="J5239" s="318"/>
      <c r="M5239" s="4"/>
      <c r="O5239" s="6"/>
      <c r="Q5239" s="20"/>
      <c r="R5239" s="5" t="str">
        <f ca="1">score</f>
        <v/>
      </c>
      <c r="S5239" s="7" t="str">
        <f ca="1">rescore_svc</f>
        <v/>
      </c>
      <c r="U5239" s="11" t="str">
        <f ca="1">price</f>
        <v/>
      </c>
      <c r="V5239" s="4"/>
      <c r="Y5239" s="388">
        <f ca="1">COUNTIFS(OFFSET($B$10, 0, 0, ROW()-9, 1), SERVICE[[#This Row],[Employee ID]], OFFSET($F$10, 0, 0, ROW()-9, 1), SERVICE[[#This Row],[Resources Role]])</f>
        <v>0</v>
      </c>
      <c r="Z5239" s="388">
        <f ca="1">COUNTIFS(OFFSET($F$10, 0, 0, ROW()-9, 1), SERVICE[[#This Row],[Resources Role]], OFFSET($H$10, 0, 0, ROW()-9, 1), SERVICE[[#This Row],[Booking]])</f>
        <v>0</v>
      </c>
    </row>
    <row r="5240" spans="1:26" x14ac:dyDescent="0.25">
      <c r="A5240" s="6" t="str">
        <f ca="1">no.</f>
        <v/>
      </c>
      <c r="E5240" s="4" t="str">
        <f ca="1">position</f>
        <v/>
      </c>
      <c r="J5240" s="318"/>
      <c r="M5240" s="4"/>
      <c r="O5240" s="6"/>
      <c r="Q5240" s="20"/>
      <c r="R5240" s="5" t="str">
        <f ca="1">score</f>
        <v/>
      </c>
      <c r="S5240" s="7" t="str">
        <f ca="1">rescore_svc</f>
        <v/>
      </c>
      <c r="U5240" s="11" t="str">
        <f ca="1">price</f>
        <v/>
      </c>
      <c r="V5240" s="4"/>
      <c r="Y5240" s="388">
        <f ca="1">COUNTIFS(OFFSET($B$10, 0, 0, ROW()-9, 1), SERVICE[[#This Row],[Employee ID]], OFFSET($F$10, 0, 0, ROW()-9, 1), SERVICE[[#This Row],[Resources Role]])</f>
        <v>0</v>
      </c>
      <c r="Z5240" s="388">
        <f ca="1">COUNTIFS(OFFSET($F$10, 0, 0, ROW()-9, 1), SERVICE[[#This Row],[Resources Role]], OFFSET($H$10, 0, 0, ROW()-9, 1), SERVICE[[#This Row],[Booking]])</f>
        <v>0</v>
      </c>
    </row>
    <row r="5241" spans="1:26" x14ac:dyDescent="0.25">
      <c r="A5241" s="6" t="str">
        <f ca="1">no.</f>
        <v/>
      </c>
      <c r="E5241" s="4" t="str">
        <f ca="1">position</f>
        <v/>
      </c>
      <c r="J5241" s="318"/>
      <c r="M5241" s="4"/>
      <c r="O5241" s="6"/>
      <c r="Q5241" s="20"/>
      <c r="R5241" s="5" t="str">
        <f ca="1">score</f>
        <v/>
      </c>
      <c r="S5241" s="7" t="str">
        <f ca="1">rescore_svc</f>
        <v/>
      </c>
      <c r="U5241" s="11" t="str">
        <f ca="1">price</f>
        <v/>
      </c>
      <c r="V5241" s="4"/>
      <c r="Y5241" s="388">
        <f ca="1">COUNTIFS(OFFSET($B$10, 0, 0, ROW()-9, 1), SERVICE[[#This Row],[Employee ID]], OFFSET($F$10, 0, 0, ROW()-9, 1), SERVICE[[#This Row],[Resources Role]])</f>
        <v>0</v>
      </c>
      <c r="Z5241" s="388">
        <f ca="1">COUNTIFS(OFFSET($F$10, 0, 0, ROW()-9, 1), SERVICE[[#This Row],[Resources Role]], OFFSET($H$10, 0, 0, ROW()-9, 1), SERVICE[[#This Row],[Booking]])</f>
        <v>0</v>
      </c>
    </row>
    <row r="5242" spans="1:26" x14ac:dyDescent="0.25">
      <c r="A5242" s="6" t="str">
        <f ca="1">no.</f>
        <v/>
      </c>
      <c r="E5242" s="4" t="str">
        <f ca="1">position</f>
        <v/>
      </c>
      <c r="J5242" s="318"/>
      <c r="M5242" s="4"/>
      <c r="O5242" s="6"/>
      <c r="Q5242" s="20"/>
      <c r="R5242" s="5" t="str">
        <f ca="1">score</f>
        <v/>
      </c>
      <c r="S5242" s="7" t="str">
        <f ca="1">rescore_svc</f>
        <v/>
      </c>
      <c r="U5242" s="11" t="str">
        <f ca="1">price</f>
        <v/>
      </c>
      <c r="V5242" s="4"/>
      <c r="Y5242" s="388">
        <f ca="1">COUNTIFS(OFFSET($B$10, 0, 0, ROW()-9, 1), SERVICE[[#This Row],[Employee ID]], OFFSET($F$10, 0, 0, ROW()-9, 1), SERVICE[[#This Row],[Resources Role]])</f>
        <v>0</v>
      </c>
      <c r="Z5242" s="388">
        <f ca="1">COUNTIFS(OFFSET($F$10, 0, 0, ROW()-9, 1), SERVICE[[#This Row],[Resources Role]], OFFSET($H$10, 0, 0, ROW()-9, 1), SERVICE[[#This Row],[Booking]])</f>
        <v>0</v>
      </c>
    </row>
    <row r="5243" spans="1:26" x14ac:dyDescent="0.25">
      <c r="A5243" s="6" t="str">
        <f ca="1">no.</f>
        <v/>
      </c>
      <c r="E5243" s="4" t="str">
        <f ca="1">position</f>
        <v/>
      </c>
      <c r="J5243" s="318"/>
      <c r="M5243" s="4"/>
      <c r="O5243" s="6"/>
      <c r="Q5243" s="20"/>
      <c r="R5243" s="5" t="str">
        <f ca="1">score</f>
        <v/>
      </c>
      <c r="S5243" s="7" t="str">
        <f ca="1">rescore_svc</f>
        <v/>
      </c>
      <c r="U5243" s="11" t="str">
        <f ca="1">price</f>
        <v/>
      </c>
      <c r="V5243" s="4"/>
      <c r="Y5243" s="388">
        <f ca="1">COUNTIFS(OFFSET($B$10, 0, 0, ROW()-9, 1), SERVICE[[#This Row],[Employee ID]], OFFSET($F$10, 0, 0, ROW()-9, 1), SERVICE[[#This Row],[Resources Role]])</f>
        <v>0</v>
      </c>
      <c r="Z5243" s="388">
        <f ca="1">COUNTIFS(OFFSET($F$10, 0, 0, ROW()-9, 1), SERVICE[[#This Row],[Resources Role]], OFFSET($H$10, 0, 0, ROW()-9, 1), SERVICE[[#This Row],[Booking]])</f>
        <v>0</v>
      </c>
    </row>
    <row r="5244" spans="1:26" x14ac:dyDescent="0.25">
      <c r="A5244" s="6" t="str">
        <f ca="1">no.</f>
        <v/>
      </c>
      <c r="E5244" s="4" t="str">
        <f ca="1">position</f>
        <v/>
      </c>
      <c r="J5244" s="318"/>
      <c r="M5244" s="4"/>
      <c r="O5244" s="6"/>
      <c r="Q5244" s="20"/>
      <c r="R5244" s="5" t="str">
        <f ca="1">score</f>
        <v/>
      </c>
      <c r="S5244" s="7" t="str">
        <f ca="1">rescore_svc</f>
        <v/>
      </c>
      <c r="U5244" s="11" t="str">
        <f ca="1">price</f>
        <v/>
      </c>
      <c r="V5244" s="4"/>
      <c r="Y5244" s="388">
        <f ca="1">COUNTIFS(OFFSET($B$10, 0, 0, ROW()-9, 1), SERVICE[[#This Row],[Employee ID]], OFFSET($F$10, 0, 0, ROW()-9, 1), SERVICE[[#This Row],[Resources Role]])</f>
        <v>0</v>
      </c>
      <c r="Z5244" s="388">
        <f ca="1">COUNTIFS(OFFSET($F$10, 0, 0, ROW()-9, 1), SERVICE[[#This Row],[Resources Role]], OFFSET($H$10, 0, 0, ROW()-9, 1), SERVICE[[#This Row],[Booking]])</f>
        <v>0</v>
      </c>
    </row>
    <row r="5245" spans="1:26" x14ac:dyDescent="0.25">
      <c r="A5245" s="6" t="str">
        <f ca="1">no.</f>
        <v/>
      </c>
      <c r="E5245" s="4" t="str">
        <f ca="1">position</f>
        <v/>
      </c>
      <c r="J5245" s="318"/>
      <c r="M5245" s="4"/>
      <c r="O5245" s="6"/>
      <c r="Q5245" s="20"/>
      <c r="R5245" s="5" t="str">
        <f ca="1">score</f>
        <v/>
      </c>
      <c r="S5245" s="7" t="str">
        <f ca="1">rescore_svc</f>
        <v/>
      </c>
      <c r="U5245" s="11" t="str">
        <f ca="1">price</f>
        <v/>
      </c>
      <c r="V5245" s="4"/>
      <c r="Y5245" s="388">
        <f ca="1">COUNTIFS(OFFSET($B$10, 0, 0, ROW()-9, 1), SERVICE[[#This Row],[Employee ID]], OFFSET($F$10, 0, 0, ROW()-9, 1), SERVICE[[#This Row],[Resources Role]])</f>
        <v>0</v>
      </c>
      <c r="Z5245" s="388">
        <f ca="1">COUNTIFS(OFFSET($F$10, 0, 0, ROW()-9, 1), SERVICE[[#This Row],[Resources Role]], OFFSET($H$10, 0, 0, ROW()-9, 1), SERVICE[[#This Row],[Booking]])</f>
        <v>0</v>
      </c>
    </row>
    <row r="5246" spans="1:26" x14ac:dyDescent="0.25">
      <c r="A5246" s="6" t="str">
        <f ca="1">no.</f>
        <v/>
      </c>
      <c r="E5246" s="4" t="str">
        <f ca="1">position</f>
        <v/>
      </c>
      <c r="J5246" s="318"/>
      <c r="M5246" s="4"/>
      <c r="O5246" s="6"/>
      <c r="Q5246" s="20"/>
      <c r="R5246" s="5" t="str">
        <f ca="1">score</f>
        <v/>
      </c>
      <c r="S5246" s="7" t="str">
        <f ca="1">rescore_svc</f>
        <v/>
      </c>
      <c r="U5246" s="11" t="str">
        <f ca="1">price</f>
        <v/>
      </c>
      <c r="V5246" s="4"/>
      <c r="Y5246" s="388">
        <f ca="1">COUNTIFS(OFFSET($B$10, 0, 0, ROW()-9, 1), SERVICE[[#This Row],[Employee ID]], OFFSET($F$10, 0, 0, ROW()-9, 1), SERVICE[[#This Row],[Resources Role]])</f>
        <v>0</v>
      </c>
      <c r="Z5246" s="388">
        <f ca="1">COUNTIFS(OFFSET($F$10, 0, 0, ROW()-9, 1), SERVICE[[#This Row],[Resources Role]], OFFSET($H$10, 0, 0, ROW()-9, 1), SERVICE[[#This Row],[Booking]])</f>
        <v>0</v>
      </c>
    </row>
    <row r="5247" spans="1:26" x14ac:dyDescent="0.25">
      <c r="A5247" s="6" t="str">
        <f ca="1">no.</f>
        <v/>
      </c>
      <c r="E5247" s="4" t="str">
        <f ca="1">position</f>
        <v/>
      </c>
      <c r="J5247" s="318"/>
      <c r="M5247" s="4"/>
      <c r="O5247" s="6"/>
      <c r="Q5247" s="20"/>
      <c r="R5247" s="5" t="str">
        <f ca="1">score</f>
        <v/>
      </c>
      <c r="S5247" s="7" t="str">
        <f ca="1">rescore_svc</f>
        <v/>
      </c>
      <c r="U5247" s="11" t="str">
        <f ca="1">price</f>
        <v/>
      </c>
      <c r="V5247" s="4"/>
      <c r="Y5247" s="388">
        <f ca="1">COUNTIFS(OFFSET($B$10, 0, 0, ROW()-9, 1), SERVICE[[#This Row],[Employee ID]], OFFSET($F$10, 0, 0, ROW()-9, 1), SERVICE[[#This Row],[Resources Role]])</f>
        <v>0</v>
      </c>
      <c r="Z5247" s="388">
        <f ca="1">COUNTIFS(OFFSET($F$10, 0, 0, ROW()-9, 1), SERVICE[[#This Row],[Resources Role]], OFFSET($H$10, 0, 0, ROW()-9, 1), SERVICE[[#This Row],[Booking]])</f>
        <v>0</v>
      </c>
    </row>
    <row r="5248" spans="1:26" x14ac:dyDescent="0.25">
      <c r="A5248" s="6" t="str">
        <f ca="1">no.</f>
        <v/>
      </c>
      <c r="E5248" s="4" t="str">
        <f ca="1">position</f>
        <v/>
      </c>
      <c r="J5248" s="318"/>
      <c r="M5248" s="4"/>
      <c r="O5248" s="6"/>
      <c r="Q5248" s="20"/>
      <c r="R5248" s="5" t="str">
        <f ca="1">score</f>
        <v/>
      </c>
      <c r="S5248" s="7" t="str">
        <f ca="1">rescore_svc</f>
        <v/>
      </c>
      <c r="U5248" s="11" t="str">
        <f ca="1">price</f>
        <v/>
      </c>
      <c r="V5248" s="4"/>
      <c r="Y5248" s="388">
        <f ca="1">COUNTIFS(OFFSET($B$10, 0, 0, ROW()-9, 1), SERVICE[[#This Row],[Employee ID]], OFFSET($F$10, 0, 0, ROW()-9, 1), SERVICE[[#This Row],[Resources Role]])</f>
        <v>0</v>
      </c>
      <c r="Z5248" s="388">
        <f ca="1">COUNTIFS(OFFSET($F$10, 0, 0, ROW()-9, 1), SERVICE[[#This Row],[Resources Role]], OFFSET($H$10, 0, 0, ROW()-9, 1), SERVICE[[#This Row],[Booking]])</f>
        <v>0</v>
      </c>
    </row>
    <row r="5249" spans="1:26" x14ac:dyDescent="0.25">
      <c r="A5249" s="6" t="str">
        <f ca="1">no.</f>
        <v/>
      </c>
      <c r="E5249" s="4" t="str">
        <f ca="1">position</f>
        <v/>
      </c>
      <c r="J5249" s="318"/>
      <c r="M5249" s="4"/>
      <c r="O5249" s="6"/>
      <c r="Q5249" s="20"/>
      <c r="R5249" s="5" t="str">
        <f ca="1">score</f>
        <v/>
      </c>
      <c r="S5249" s="7" t="str">
        <f ca="1">rescore_svc</f>
        <v/>
      </c>
      <c r="U5249" s="11" t="str">
        <f ca="1">price</f>
        <v/>
      </c>
      <c r="V5249" s="4"/>
      <c r="Y5249" s="388">
        <f ca="1">COUNTIFS(OFFSET($B$10, 0, 0, ROW()-9, 1), SERVICE[[#This Row],[Employee ID]], OFFSET($F$10, 0, 0, ROW()-9, 1), SERVICE[[#This Row],[Resources Role]])</f>
        <v>0</v>
      </c>
      <c r="Z5249" s="388">
        <f ca="1">COUNTIFS(OFFSET($F$10, 0, 0, ROW()-9, 1), SERVICE[[#This Row],[Resources Role]], OFFSET($H$10, 0, 0, ROW()-9, 1), SERVICE[[#This Row],[Booking]])</f>
        <v>0</v>
      </c>
    </row>
    <row r="5250" spans="1:26" x14ac:dyDescent="0.25">
      <c r="A5250" s="6" t="str">
        <f ca="1">no.</f>
        <v/>
      </c>
      <c r="E5250" s="4" t="str">
        <f ca="1">position</f>
        <v/>
      </c>
      <c r="J5250" s="318"/>
      <c r="M5250" s="4"/>
      <c r="O5250" s="6"/>
      <c r="Q5250" s="20"/>
      <c r="R5250" s="5" t="str">
        <f ca="1">score</f>
        <v/>
      </c>
      <c r="S5250" s="7" t="str">
        <f ca="1">rescore_svc</f>
        <v/>
      </c>
      <c r="U5250" s="11" t="str">
        <f ca="1">price</f>
        <v/>
      </c>
      <c r="V5250" s="4"/>
      <c r="Y5250" s="388">
        <f ca="1">COUNTIFS(OFFSET($B$10, 0, 0, ROW()-9, 1), SERVICE[[#This Row],[Employee ID]], OFFSET($F$10, 0, 0, ROW()-9, 1), SERVICE[[#This Row],[Resources Role]])</f>
        <v>0</v>
      </c>
      <c r="Z5250" s="388">
        <f ca="1">COUNTIFS(OFFSET($F$10, 0, 0, ROW()-9, 1), SERVICE[[#This Row],[Resources Role]], OFFSET($H$10, 0, 0, ROW()-9, 1), SERVICE[[#This Row],[Booking]])</f>
        <v>0</v>
      </c>
    </row>
    <row r="5251" spans="1:26" x14ac:dyDescent="0.25">
      <c r="A5251" s="6" t="str">
        <f ca="1">no.</f>
        <v/>
      </c>
      <c r="E5251" s="4" t="str">
        <f ca="1">position</f>
        <v/>
      </c>
      <c r="J5251" s="318"/>
      <c r="M5251" s="4"/>
      <c r="O5251" s="6"/>
      <c r="Q5251" s="20"/>
      <c r="R5251" s="5" t="str">
        <f ca="1">score</f>
        <v/>
      </c>
      <c r="S5251" s="7" t="str">
        <f ca="1">rescore_svc</f>
        <v/>
      </c>
      <c r="U5251" s="11" t="str">
        <f ca="1">price</f>
        <v/>
      </c>
      <c r="V5251" s="4"/>
      <c r="Y5251" s="388">
        <f ca="1">COUNTIFS(OFFSET($B$10, 0, 0, ROW()-9, 1), SERVICE[[#This Row],[Employee ID]], OFFSET($F$10, 0, 0, ROW()-9, 1), SERVICE[[#This Row],[Resources Role]])</f>
        <v>0</v>
      </c>
      <c r="Z5251" s="388">
        <f ca="1">COUNTIFS(OFFSET($F$10, 0, 0, ROW()-9, 1), SERVICE[[#This Row],[Resources Role]], OFFSET($H$10, 0, 0, ROW()-9, 1), SERVICE[[#This Row],[Booking]])</f>
        <v>0</v>
      </c>
    </row>
    <row r="5252" spans="1:26" x14ac:dyDescent="0.25">
      <c r="A5252" s="6" t="str">
        <f ca="1">no.</f>
        <v/>
      </c>
      <c r="E5252" s="4" t="str">
        <f ca="1">position</f>
        <v/>
      </c>
      <c r="J5252" s="318"/>
      <c r="M5252" s="4"/>
      <c r="O5252" s="6"/>
      <c r="Q5252" s="20"/>
      <c r="R5252" s="5" t="str">
        <f ca="1">score</f>
        <v/>
      </c>
      <c r="S5252" s="7" t="str">
        <f ca="1">rescore_svc</f>
        <v/>
      </c>
      <c r="U5252" s="11" t="str">
        <f ca="1">price</f>
        <v/>
      </c>
      <c r="V5252" s="4"/>
      <c r="Y5252" s="388">
        <f ca="1">COUNTIFS(OFFSET($B$10, 0, 0, ROW()-9, 1), SERVICE[[#This Row],[Employee ID]], OFFSET($F$10, 0, 0, ROW()-9, 1), SERVICE[[#This Row],[Resources Role]])</f>
        <v>0</v>
      </c>
      <c r="Z5252" s="388">
        <f ca="1">COUNTIFS(OFFSET($F$10, 0, 0, ROW()-9, 1), SERVICE[[#This Row],[Resources Role]], OFFSET($H$10, 0, 0, ROW()-9, 1), SERVICE[[#This Row],[Booking]])</f>
        <v>0</v>
      </c>
    </row>
    <row r="5253" spans="1:26" x14ac:dyDescent="0.25">
      <c r="A5253" s="6" t="str">
        <f ca="1">no.</f>
        <v/>
      </c>
      <c r="E5253" s="4" t="str">
        <f ca="1">position</f>
        <v/>
      </c>
      <c r="J5253" s="318"/>
      <c r="M5253" s="4"/>
      <c r="O5253" s="6"/>
      <c r="Q5253" s="20"/>
      <c r="R5253" s="5" t="str">
        <f ca="1">score</f>
        <v/>
      </c>
      <c r="S5253" s="7" t="str">
        <f ca="1">rescore_svc</f>
        <v/>
      </c>
      <c r="U5253" s="11" t="str">
        <f ca="1">price</f>
        <v/>
      </c>
      <c r="V5253" s="4"/>
      <c r="Y5253" s="388">
        <f ca="1">COUNTIFS(OFFSET($B$10, 0, 0, ROW()-9, 1), SERVICE[[#This Row],[Employee ID]], OFFSET($F$10, 0, 0, ROW()-9, 1), SERVICE[[#This Row],[Resources Role]])</f>
        <v>0</v>
      </c>
      <c r="Z5253" s="388">
        <f ca="1">COUNTIFS(OFFSET($F$10, 0, 0, ROW()-9, 1), SERVICE[[#This Row],[Resources Role]], OFFSET($H$10, 0, 0, ROW()-9, 1), SERVICE[[#This Row],[Booking]])</f>
        <v>0</v>
      </c>
    </row>
    <row r="5254" spans="1:26" x14ac:dyDescent="0.25">
      <c r="A5254" s="6" t="str">
        <f ca="1">no.</f>
        <v/>
      </c>
      <c r="E5254" s="4" t="str">
        <f ca="1">position</f>
        <v/>
      </c>
      <c r="J5254" s="318"/>
      <c r="M5254" s="4"/>
      <c r="O5254" s="6"/>
      <c r="Q5254" s="20"/>
      <c r="R5254" s="5" t="str">
        <f ca="1">score</f>
        <v/>
      </c>
      <c r="S5254" s="7" t="str">
        <f ca="1">rescore_svc</f>
        <v/>
      </c>
      <c r="U5254" s="11" t="str">
        <f ca="1">price</f>
        <v/>
      </c>
      <c r="V5254" s="4"/>
      <c r="Y5254" s="388">
        <f ca="1">COUNTIFS(OFFSET($B$10, 0, 0, ROW()-9, 1), SERVICE[[#This Row],[Employee ID]], OFFSET($F$10, 0, 0, ROW()-9, 1), SERVICE[[#This Row],[Resources Role]])</f>
        <v>0</v>
      </c>
      <c r="Z5254" s="388">
        <f ca="1">COUNTIFS(OFFSET($F$10, 0, 0, ROW()-9, 1), SERVICE[[#This Row],[Resources Role]], OFFSET($H$10, 0, 0, ROW()-9, 1), SERVICE[[#This Row],[Booking]])</f>
        <v>0</v>
      </c>
    </row>
    <row r="5255" spans="1:26" x14ac:dyDescent="0.25">
      <c r="A5255" s="6" t="str">
        <f ca="1">no.</f>
        <v/>
      </c>
      <c r="E5255" s="4" t="str">
        <f ca="1">position</f>
        <v/>
      </c>
      <c r="J5255" s="318"/>
      <c r="M5255" s="4"/>
      <c r="O5255" s="6"/>
      <c r="Q5255" s="20"/>
      <c r="R5255" s="5" t="str">
        <f ca="1">score</f>
        <v/>
      </c>
      <c r="S5255" s="7" t="str">
        <f ca="1">rescore_svc</f>
        <v/>
      </c>
      <c r="U5255" s="11" t="str">
        <f ca="1">price</f>
        <v/>
      </c>
      <c r="V5255" s="4"/>
      <c r="Y5255" s="388">
        <f ca="1">COUNTIFS(OFFSET($B$10, 0, 0, ROW()-9, 1), SERVICE[[#This Row],[Employee ID]], OFFSET($F$10, 0, 0, ROW()-9, 1), SERVICE[[#This Row],[Resources Role]])</f>
        <v>0</v>
      </c>
      <c r="Z5255" s="388">
        <f ca="1">COUNTIFS(OFFSET($F$10, 0, 0, ROW()-9, 1), SERVICE[[#This Row],[Resources Role]], OFFSET($H$10, 0, 0, ROW()-9, 1), SERVICE[[#This Row],[Booking]])</f>
        <v>0</v>
      </c>
    </row>
    <row r="5256" spans="1:26" x14ac:dyDescent="0.25">
      <c r="A5256" s="6" t="str">
        <f ca="1">no.</f>
        <v/>
      </c>
      <c r="E5256" s="4" t="str">
        <f ca="1">position</f>
        <v/>
      </c>
      <c r="J5256" s="318"/>
      <c r="M5256" s="4"/>
      <c r="O5256" s="6"/>
      <c r="Q5256" s="20"/>
      <c r="R5256" s="5" t="str">
        <f ca="1">score</f>
        <v/>
      </c>
      <c r="S5256" s="7" t="str">
        <f ca="1">rescore_svc</f>
        <v/>
      </c>
      <c r="U5256" s="11" t="str">
        <f ca="1">price</f>
        <v/>
      </c>
      <c r="V5256" s="4"/>
      <c r="Y5256" s="388">
        <f ca="1">COUNTIFS(OFFSET($B$10, 0, 0, ROW()-9, 1), SERVICE[[#This Row],[Employee ID]], OFFSET($F$10, 0, 0, ROW()-9, 1), SERVICE[[#This Row],[Resources Role]])</f>
        <v>0</v>
      </c>
      <c r="Z5256" s="388">
        <f ca="1">COUNTIFS(OFFSET($F$10, 0, 0, ROW()-9, 1), SERVICE[[#This Row],[Resources Role]], OFFSET($H$10, 0, 0, ROW()-9, 1), SERVICE[[#This Row],[Booking]])</f>
        <v>0</v>
      </c>
    </row>
    <row r="5257" spans="1:26" x14ac:dyDescent="0.25">
      <c r="A5257" s="6" t="str">
        <f ca="1">no.</f>
        <v/>
      </c>
      <c r="E5257" s="4" t="str">
        <f ca="1">position</f>
        <v/>
      </c>
      <c r="J5257" s="318"/>
      <c r="M5257" s="4"/>
      <c r="O5257" s="6"/>
      <c r="Q5257" s="20"/>
      <c r="R5257" s="5" t="str">
        <f ca="1">score</f>
        <v/>
      </c>
      <c r="S5257" s="7" t="str">
        <f ca="1">rescore_svc</f>
        <v/>
      </c>
      <c r="U5257" s="11" t="str">
        <f ca="1">price</f>
        <v/>
      </c>
      <c r="V5257" s="4"/>
      <c r="Y5257" s="388">
        <f ca="1">COUNTIFS(OFFSET($B$10, 0, 0, ROW()-9, 1), SERVICE[[#This Row],[Employee ID]], OFFSET($F$10, 0, 0, ROW()-9, 1), SERVICE[[#This Row],[Resources Role]])</f>
        <v>0</v>
      </c>
      <c r="Z5257" s="388">
        <f ca="1">COUNTIFS(OFFSET($F$10, 0, 0, ROW()-9, 1), SERVICE[[#This Row],[Resources Role]], OFFSET($H$10, 0, 0, ROW()-9, 1), SERVICE[[#This Row],[Booking]])</f>
        <v>0</v>
      </c>
    </row>
    <row r="5258" spans="1:26" x14ac:dyDescent="0.25">
      <c r="A5258" s="6" t="str">
        <f ca="1">no.</f>
        <v/>
      </c>
      <c r="E5258" s="4" t="str">
        <f ca="1">position</f>
        <v/>
      </c>
      <c r="J5258" s="318"/>
      <c r="M5258" s="4"/>
      <c r="O5258" s="6"/>
      <c r="Q5258" s="20"/>
      <c r="R5258" s="5" t="str">
        <f ca="1">score</f>
        <v/>
      </c>
      <c r="S5258" s="7" t="str">
        <f ca="1">rescore_svc</f>
        <v/>
      </c>
      <c r="U5258" s="11" t="str">
        <f ca="1">price</f>
        <v/>
      </c>
      <c r="V5258" s="4"/>
      <c r="Y5258" s="388">
        <f ca="1">COUNTIFS(OFFSET($B$10, 0, 0, ROW()-9, 1), SERVICE[[#This Row],[Employee ID]], OFFSET($F$10, 0, 0, ROW()-9, 1), SERVICE[[#This Row],[Resources Role]])</f>
        <v>0</v>
      </c>
      <c r="Z5258" s="388">
        <f ca="1">COUNTIFS(OFFSET($F$10, 0, 0, ROW()-9, 1), SERVICE[[#This Row],[Resources Role]], OFFSET($H$10, 0, 0, ROW()-9, 1), SERVICE[[#This Row],[Booking]])</f>
        <v>0</v>
      </c>
    </row>
    <row r="5259" spans="1:26" x14ac:dyDescent="0.25">
      <c r="A5259" s="6" t="str">
        <f ca="1">no.</f>
        <v/>
      </c>
      <c r="E5259" s="4" t="str">
        <f ca="1">position</f>
        <v/>
      </c>
      <c r="J5259" s="318"/>
      <c r="M5259" s="4"/>
      <c r="O5259" s="6"/>
      <c r="Q5259" s="20"/>
      <c r="R5259" s="5" t="str">
        <f ca="1">score</f>
        <v/>
      </c>
      <c r="S5259" s="7" t="str">
        <f ca="1">rescore_svc</f>
        <v/>
      </c>
      <c r="U5259" s="11" t="str">
        <f ca="1">price</f>
        <v/>
      </c>
      <c r="V5259" s="4"/>
      <c r="Y5259" s="388">
        <f ca="1">COUNTIFS(OFFSET($B$10, 0, 0, ROW()-9, 1), SERVICE[[#This Row],[Employee ID]], OFFSET($F$10, 0, 0, ROW()-9, 1), SERVICE[[#This Row],[Resources Role]])</f>
        <v>0</v>
      </c>
      <c r="Z5259" s="388">
        <f ca="1">COUNTIFS(OFFSET($F$10, 0, 0, ROW()-9, 1), SERVICE[[#This Row],[Resources Role]], OFFSET($H$10, 0, 0, ROW()-9, 1), SERVICE[[#This Row],[Booking]])</f>
        <v>0</v>
      </c>
    </row>
    <row r="5260" spans="1:26" x14ac:dyDescent="0.25">
      <c r="A5260" s="6" t="str">
        <f ca="1">no.</f>
        <v/>
      </c>
      <c r="E5260" s="4" t="str">
        <f ca="1">position</f>
        <v/>
      </c>
      <c r="J5260" s="318"/>
      <c r="M5260" s="4"/>
      <c r="O5260" s="6"/>
      <c r="Q5260" s="20"/>
      <c r="R5260" s="5" t="str">
        <f ca="1">score</f>
        <v/>
      </c>
      <c r="S5260" s="7" t="str">
        <f ca="1">rescore_svc</f>
        <v/>
      </c>
      <c r="U5260" s="11" t="str">
        <f ca="1">price</f>
        <v/>
      </c>
      <c r="V5260" s="4"/>
      <c r="Y5260" s="388">
        <f ca="1">COUNTIFS(OFFSET($B$10, 0, 0, ROW()-9, 1), SERVICE[[#This Row],[Employee ID]], OFFSET($F$10, 0, 0, ROW()-9, 1), SERVICE[[#This Row],[Resources Role]])</f>
        <v>0</v>
      </c>
      <c r="Z5260" s="388">
        <f ca="1">COUNTIFS(OFFSET($F$10, 0, 0, ROW()-9, 1), SERVICE[[#This Row],[Resources Role]], OFFSET($H$10, 0, 0, ROW()-9, 1), SERVICE[[#This Row],[Booking]])</f>
        <v>0</v>
      </c>
    </row>
    <row r="5261" spans="1:26" x14ac:dyDescent="0.25">
      <c r="A5261" s="6" t="str">
        <f ca="1">no.</f>
        <v/>
      </c>
      <c r="E5261" s="4" t="str">
        <f ca="1">position</f>
        <v/>
      </c>
      <c r="J5261" s="318"/>
      <c r="M5261" s="4"/>
      <c r="O5261" s="6"/>
      <c r="Q5261" s="20"/>
      <c r="R5261" s="5" t="str">
        <f ca="1">score</f>
        <v/>
      </c>
      <c r="S5261" s="7" t="str">
        <f ca="1">rescore_svc</f>
        <v/>
      </c>
      <c r="U5261" s="11" t="str">
        <f ca="1">price</f>
        <v/>
      </c>
      <c r="V5261" s="4"/>
      <c r="Y5261" s="388">
        <f ca="1">COUNTIFS(OFFSET($B$10, 0, 0, ROW()-9, 1), SERVICE[[#This Row],[Employee ID]], OFFSET($F$10, 0, 0, ROW()-9, 1), SERVICE[[#This Row],[Resources Role]])</f>
        <v>0</v>
      </c>
      <c r="Z5261" s="388">
        <f ca="1">COUNTIFS(OFFSET($F$10, 0, 0, ROW()-9, 1), SERVICE[[#This Row],[Resources Role]], OFFSET($H$10, 0, 0, ROW()-9, 1), SERVICE[[#This Row],[Booking]])</f>
        <v>0</v>
      </c>
    </row>
    <row r="5262" spans="1:26" x14ac:dyDescent="0.25">
      <c r="A5262" s="6" t="str">
        <f ca="1">no.</f>
        <v/>
      </c>
      <c r="E5262" s="4" t="str">
        <f ca="1">position</f>
        <v/>
      </c>
      <c r="J5262" s="318"/>
      <c r="M5262" s="4"/>
      <c r="O5262" s="6"/>
      <c r="Q5262" s="20"/>
      <c r="R5262" s="5" t="str">
        <f ca="1">score</f>
        <v/>
      </c>
      <c r="S5262" s="7" t="str">
        <f ca="1">rescore_svc</f>
        <v/>
      </c>
      <c r="U5262" s="11" t="str">
        <f ca="1">price</f>
        <v/>
      </c>
      <c r="V5262" s="4"/>
      <c r="Y5262" s="388">
        <f ca="1">COUNTIFS(OFFSET($B$10, 0, 0, ROW()-9, 1), SERVICE[[#This Row],[Employee ID]], OFFSET($F$10, 0, 0, ROW()-9, 1), SERVICE[[#This Row],[Resources Role]])</f>
        <v>0</v>
      </c>
      <c r="Z5262" s="388">
        <f ca="1">COUNTIFS(OFFSET($F$10, 0, 0, ROW()-9, 1), SERVICE[[#This Row],[Resources Role]], OFFSET($H$10, 0, 0, ROW()-9, 1), SERVICE[[#This Row],[Booking]])</f>
        <v>0</v>
      </c>
    </row>
    <row r="5263" spans="1:26" x14ac:dyDescent="0.25">
      <c r="A5263" s="6" t="str">
        <f ca="1">no.</f>
        <v/>
      </c>
      <c r="E5263" s="4" t="str">
        <f ca="1">position</f>
        <v/>
      </c>
      <c r="J5263" s="318"/>
      <c r="M5263" s="4"/>
      <c r="O5263" s="6"/>
      <c r="Q5263" s="20"/>
      <c r="R5263" s="5" t="str">
        <f ca="1">score</f>
        <v/>
      </c>
      <c r="S5263" s="7" t="str">
        <f ca="1">rescore_svc</f>
        <v/>
      </c>
      <c r="U5263" s="11" t="str">
        <f ca="1">price</f>
        <v/>
      </c>
      <c r="V5263" s="4"/>
      <c r="Y5263" s="388">
        <f ca="1">COUNTIFS(OFFSET($B$10, 0, 0, ROW()-9, 1), SERVICE[[#This Row],[Employee ID]], OFFSET($F$10, 0, 0, ROW()-9, 1), SERVICE[[#This Row],[Resources Role]])</f>
        <v>0</v>
      </c>
      <c r="Z5263" s="388">
        <f ca="1">COUNTIFS(OFFSET($F$10, 0, 0, ROW()-9, 1), SERVICE[[#This Row],[Resources Role]], OFFSET($H$10, 0, 0, ROW()-9, 1), SERVICE[[#This Row],[Booking]])</f>
        <v>0</v>
      </c>
    </row>
    <row r="5264" spans="1:26" x14ac:dyDescent="0.25">
      <c r="A5264" s="6" t="str">
        <f ca="1">no.</f>
        <v/>
      </c>
      <c r="E5264" s="4" t="str">
        <f ca="1">position</f>
        <v/>
      </c>
      <c r="J5264" s="318"/>
      <c r="M5264" s="4"/>
      <c r="O5264" s="6"/>
      <c r="Q5264" s="20"/>
      <c r="R5264" s="5" t="str">
        <f ca="1">score</f>
        <v/>
      </c>
      <c r="S5264" s="7" t="str">
        <f ca="1">rescore_svc</f>
        <v/>
      </c>
      <c r="U5264" s="11" t="str">
        <f ca="1">price</f>
        <v/>
      </c>
      <c r="V5264" s="4"/>
      <c r="Y5264" s="388">
        <f ca="1">COUNTIFS(OFFSET($B$10, 0, 0, ROW()-9, 1), SERVICE[[#This Row],[Employee ID]], OFFSET($F$10, 0, 0, ROW()-9, 1), SERVICE[[#This Row],[Resources Role]])</f>
        <v>0</v>
      </c>
      <c r="Z5264" s="388">
        <f ca="1">COUNTIFS(OFFSET($F$10, 0, 0, ROW()-9, 1), SERVICE[[#This Row],[Resources Role]], OFFSET($H$10, 0, 0, ROW()-9, 1), SERVICE[[#This Row],[Booking]])</f>
        <v>0</v>
      </c>
    </row>
    <row r="5265" spans="1:26" x14ac:dyDescent="0.25">
      <c r="A5265" s="6" t="str">
        <f ca="1">no.</f>
        <v/>
      </c>
      <c r="E5265" s="4" t="str">
        <f ca="1">position</f>
        <v/>
      </c>
      <c r="J5265" s="318"/>
      <c r="M5265" s="4"/>
      <c r="O5265" s="6"/>
      <c r="Q5265" s="20"/>
      <c r="R5265" s="5" t="str">
        <f ca="1">score</f>
        <v/>
      </c>
      <c r="S5265" s="7" t="str">
        <f ca="1">rescore_svc</f>
        <v/>
      </c>
      <c r="U5265" s="11" t="str">
        <f ca="1">price</f>
        <v/>
      </c>
      <c r="V5265" s="4"/>
      <c r="Y5265" s="388">
        <f ca="1">COUNTIFS(OFFSET($B$10, 0, 0, ROW()-9, 1), SERVICE[[#This Row],[Employee ID]], OFFSET($F$10, 0, 0, ROW()-9, 1), SERVICE[[#This Row],[Resources Role]])</f>
        <v>0</v>
      </c>
      <c r="Z5265" s="388">
        <f ca="1">COUNTIFS(OFFSET($F$10, 0, 0, ROW()-9, 1), SERVICE[[#This Row],[Resources Role]], OFFSET($H$10, 0, 0, ROW()-9, 1), SERVICE[[#This Row],[Booking]])</f>
        <v>0</v>
      </c>
    </row>
    <row r="5266" spans="1:26" x14ac:dyDescent="0.25">
      <c r="A5266" s="6" t="str">
        <f ca="1">no.</f>
        <v/>
      </c>
      <c r="E5266" s="4" t="str">
        <f ca="1">position</f>
        <v/>
      </c>
      <c r="J5266" s="318"/>
      <c r="M5266" s="4"/>
      <c r="O5266" s="6"/>
      <c r="Q5266" s="20"/>
      <c r="R5266" s="5" t="str">
        <f ca="1">score</f>
        <v/>
      </c>
      <c r="S5266" s="7" t="str">
        <f ca="1">rescore_svc</f>
        <v/>
      </c>
      <c r="U5266" s="11" t="str">
        <f ca="1">price</f>
        <v/>
      </c>
      <c r="V5266" s="4"/>
      <c r="Y5266" s="388">
        <f ca="1">COUNTIFS(OFFSET($B$10, 0, 0, ROW()-9, 1), SERVICE[[#This Row],[Employee ID]], OFFSET($F$10, 0, 0, ROW()-9, 1), SERVICE[[#This Row],[Resources Role]])</f>
        <v>0</v>
      </c>
      <c r="Z5266" s="388">
        <f ca="1">COUNTIFS(OFFSET($F$10, 0, 0, ROW()-9, 1), SERVICE[[#This Row],[Resources Role]], OFFSET($H$10, 0, 0, ROW()-9, 1), SERVICE[[#This Row],[Booking]])</f>
        <v>0</v>
      </c>
    </row>
    <row r="5267" spans="1:26" x14ac:dyDescent="0.25">
      <c r="A5267" s="6" t="str">
        <f ca="1">no.</f>
        <v/>
      </c>
      <c r="E5267" s="4" t="str">
        <f ca="1">position</f>
        <v/>
      </c>
      <c r="J5267" s="318"/>
      <c r="M5267" s="4"/>
      <c r="O5267" s="6"/>
      <c r="Q5267" s="20"/>
      <c r="R5267" s="5" t="str">
        <f ca="1">score</f>
        <v/>
      </c>
      <c r="S5267" s="7" t="str">
        <f ca="1">rescore_svc</f>
        <v/>
      </c>
      <c r="U5267" s="11" t="str">
        <f ca="1">price</f>
        <v/>
      </c>
      <c r="V5267" s="4"/>
      <c r="Y5267" s="388">
        <f ca="1">COUNTIFS(OFFSET($B$10, 0, 0, ROW()-9, 1), SERVICE[[#This Row],[Employee ID]], OFFSET($F$10, 0, 0, ROW()-9, 1), SERVICE[[#This Row],[Resources Role]])</f>
        <v>0</v>
      </c>
      <c r="Z5267" s="388">
        <f ca="1">COUNTIFS(OFFSET($F$10, 0, 0, ROW()-9, 1), SERVICE[[#This Row],[Resources Role]], OFFSET($H$10, 0, 0, ROW()-9, 1), SERVICE[[#This Row],[Booking]])</f>
        <v>0</v>
      </c>
    </row>
    <row r="5268" spans="1:26" x14ac:dyDescent="0.25">
      <c r="A5268" s="6" t="str">
        <f ca="1">no.</f>
        <v/>
      </c>
      <c r="E5268" s="4" t="str">
        <f ca="1">position</f>
        <v/>
      </c>
      <c r="J5268" s="318"/>
      <c r="M5268" s="4"/>
      <c r="O5268" s="6"/>
      <c r="Q5268" s="20"/>
      <c r="R5268" s="5" t="str">
        <f ca="1">score</f>
        <v/>
      </c>
      <c r="S5268" s="7" t="str">
        <f ca="1">rescore_svc</f>
        <v/>
      </c>
      <c r="U5268" s="11" t="str">
        <f ca="1">price</f>
        <v/>
      </c>
      <c r="V5268" s="4"/>
      <c r="Y5268" s="388">
        <f ca="1">COUNTIFS(OFFSET($B$10, 0, 0, ROW()-9, 1), SERVICE[[#This Row],[Employee ID]], OFFSET($F$10, 0, 0, ROW()-9, 1), SERVICE[[#This Row],[Resources Role]])</f>
        <v>0</v>
      </c>
      <c r="Z5268" s="388">
        <f ca="1">COUNTIFS(OFFSET($F$10, 0, 0, ROW()-9, 1), SERVICE[[#This Row],[Resources Role]], OFFSET($H$10, 0, 0, ROW()-9, 1), SERVICE[[#This Row],[Booking]])</f>
        <v>0</v>
      </c>
    </row>
    <row r="5269" spans="1:26" x14ac:dyDescent="0.25">
      <c r="A5269" s="6" t="str">
        <f ca="1">no.</f>
        <v/>
      </c>
      <c r="E5269" s="4" t="str">
        <f ca="1">position</f>
        <v/>
      </c>
      <c r="J5269" s="318"/>
      <c r="M5269" s="4"/>
      <c r="O5269" s="6"/>
      <c r="Q5269" s="20"/>
      <c r="R5269" s="5" t="str">
        <f ca="1">score</f>
        <v/>
      </c>
      <c r="S5269" s="7" t="str">
        <f ca="1">rescore_svc</f>
        <v/>
      </c>
      <c r="U5269" s="11" t="str">
        <f ca="1">price</f>
        <v/>
      </c>
      <c r="V5269" s="4"/>
      <c r="Y5269" s="388">
        <f ca="1">COUNTIFS(OFFSET($B$10, 0, 0, ROW()-9, 1), SERVICE[[#This Row],[Employee ID]], OFFSET($F$10, 0, 0, ROW()-9, 1), SERVICE[[#This Row],[Resources Role]])</f>
        <v>0</v>
      </c>
      <c r="Z5269" s="388">
        <f ca="1">COUNTIFS(OFFSET($F$10, 0, 0, ROW()-9, 1), SERVICE[[#This Row],[Resources Role]], OFFSET($H$10, 0, 0, ROW()-9, 1), SERVICE[[#This Row],[Booking]])</f>
        <v>0</v>
      </c>
    </row>
    <row r="5270" spans="1:26" x14ac:dyDescent="0.25">
      <c r="A5270" s="6" t="str">
        <f ca="1">no.</f>
        <v/>
      </c>
      <c r="E5270" s="4" t="str">
        <f ca="1">position</f>
        <v/>
      </c>
      <c r="J5270" s="318"/>
      <c r="M5270" s="4"/>
      <c r="O5270" s="6"/>
      <c r="Q5270" s="20"/>
      <c r="R5270" s="5" t="str">
        <f ca="1">score</f>
        <v/>
      </c>
      <c r="S5270" s="7" t="str">
        <f ca="1">rescore_svc</f>
        <v/>
      </c>
      <c r="U5270" s="11" t="str">
        <f ca="1">price</f>
        <v/>
      </c>
      <c r="V5270" s="4"/>
      <c r="Y5270" s="388">
        <f ca="1">COUNTIFS(OFFSET($B$10, 0, 0, ROW()-9, 1), SERVICE[[#This Row],[Employee ID]], OFFSET($F$10, 0, 0, ROW()-9, 1), SERVICE[[#This Row],[Resources Role]])</f>
        <v>0</v>
      </c>
      <c r="Z5270" s="388">
        <f ca="1">COUNTIFS(OFFSET($F$10, 0, 0, ROW()-9, 1), SERVICE[[#This Row],[Resources Role]], OFFSET($H$10, 0, 0, ROW()-9, 1), SERVICE[[#This Row],[Booking]])</f>
        <v>0</v>
      </c>
    </row>
    <row r="5271" spans="1:26" x14ac:dyDescent="0.25">
      <c r="A5271" s="6" t="str">
        <f ca="1">no.</f>
        <v/>
      </c>
      <c r="E5271" s="4" t="str">
        <f ca="1">position</f>
        <v/>
      </c>
      <c r="J5271" s="318"/>
      <c r="M5271" s="4"/>
      <c r="O5271" s="6"/>
      <c r="Q5271" s="20"/>
      <c r="R5271" s="5" t="str">
        <f ca="1">score</f>
        <v/>
      </c>
      <c r="S5271" s="7" t="str">
        <f ca="1">rescore_svc</f>
        <v/>
      </c>
      <c r="U5271" s="11" t="str">
        <f ca="1">price</f>
        <v/>
      </c>
      <c r="V5271" s="4"/>
      <c r="Y5271" s="388">
        <f ca="1">COUNTIFS(OFFSET($B$10, 0, 0, ROW()-9, 1), SERVICE[[#This Row],[Employee ID]], OFFSET($F$10, 0, 0, ROW()-9, 1), SERVICE[[#This Row],[Resources Role]])</f>
        <v>0</v>
      </c>
      <c r="Z5271" s="388">
        <f ca="1">COUNTIFS(OFFSET($F$10, 0, 0, ROW()-9, 1), SERVICE[[#This Row],[Resources Role]], OFFSET($H$10, 0, 0, ROW()-9, 1), SERVICE[[#This Row],[Booking]])</f>
        <v>0</v>
      </c>
    </row>
    <row r="5272" spans="1:26" x14ac:dyDescent="0.25">
      <c r="A5272" s="6" t="str">
        <f ca="1">no.</f>
        <v/>
      </c>
      <c r="E5272" s="4" t="str">
        <f ca="1">position</f>
        <v/>
      </c>
      <c r="J5272" s="318"/>
      <c r="M5272" s="4"/>
      <c r="O5272" s="6"/>
      <c r="Q5272" s="20"/>
      <c r="R5272" s="5" t="str">
        <f ca="1">score</f>
        <v/>
      </c>
      <c r="S5272" s="7" t="str">
        <f ca="1">rescore_svc</f>
        <v/>
      </c>
      <c r="U5272" s="11" t="str">
        <f ca="1">price</f>
        <v/>
      </c>
      <c r="V5272" s="4"/>
      <c r="Y5272" s="388">
        <f ca="1">COUNTIFS(OFFSET($B$10, 0, 0, ROW()-9, 1), SERVICE[[#This Row],[Employee ID]], OFFSET($F$10, 0, 0, ROW()-9, 1), SERVICE[[#This Row],[Resources Role]])</f>
        <v>0</v>
      </c>
      <c r="Z5272" s="388">
        <f ca="1">COUNTIFS(OFFSET($F$10, 0, 0, ROW()-9, 1), SERVICE[[#This Row],[Resources Role]], OFFSET($H$10, 0, 0, ROW()-9, 1), SERVICE[[#This Row],[Booking]])</f>
        <v>0</v>
      </c>
    </row>
    <row r="5273" spans="1:26" x14ac:dyDescent="0.25">
      <c r="A5273" s="6" t="str">
        <f ca="1">no.</f>
        <v/>
      </c>
      <c r="E5273" s="4" t="str">
        <f ca="1">position</f>
        <v/>
      </c>
      <c r="J5273" s="318"/>
      <c r="M5273" s="4"/>
      <c r="O5273" s="6"/>
      <c r="Q5273" s="20"/>
      <c r="R5273" s="5" t="str">
        <f ca="1">score</f>
        <v/>
      </c>
      <c r="S5273" s="7" t="str">
        <f ca="1">rescore_svc</f>
        <v/>
      </c>
      <c r="U5273" s="11" t="str">
        <f ca="1">price</f>
        <v/>
      </c>
      <c r="V5273" s="4"/>
      <c r="Y5273" s="388">
        <f ca="1">COUNTIFS(OFFSET($B$10, 0, 0, ROW()-9, 1), SERVICE[[#This Row],[Employee ID]], OFFSET($F$10, 0, 0, ROW()-9, 1), SERVICE[[#This Row],[Resources Role]])</f>
        <v>0</v>
      </c>
      <c r="Z5273" s="388">
        <f ca="1">COUNTIFS(OFFSET($F$10, 0, 0, ROW()-9, 1), SERVICE[[#This Row],[Resources Role]], OFFSET($H$10, 0, 0, ROW()-9, 1), SERVICE[[#This Row],[Booking]])</f>
        <v>0</v>
      </c>
    </row>
    <row r="5274" spans="1:26" x14ac:dyDescent="0.25">
      <c r="A5274" s="6" t="str">
        <f ca="1">no.</f>
        <v/>
      </c>
      <c r="E5274" s="4" t="str">
        <f ca="1">position</f>
        <v/>
      </c>
      <c r="J5274" s="318"/>
      <c r="M5274" s="4"/>
      <c r="O5274" s="6"/>
      <c r="Q5274" s="20"/>
      <c r="R5274" s="5" t="str">
        <f ca="1">score</f>
        <v/>
      </c>
      <c r="S5274" s="7" t="str">
        <f ca="1">rescore_svc</f>
        <v/>
      </c>
      <c r="U5274" s="11" t="str">
        <f ca="1">price</f>
        <v/>
      </c>
      <c r="V5274" s="4"/>
      <c r="Y5274" s="388">
        <f ca="1">COUNTIFS(OFFSET($B$10, 0, 0, ROW()-9, 1), SERVICE[[#This Row],[Employee ID]], OFFSET($F$10, 0, 0, ROW()-9, 1), SERVICE[[#This Row],[Resources Role]])</f>
        <v>0</v>
      </c>
      <c r="Z5274" s="388">
        <f ca="1">COUNTIFS(OFFSET($F$10, 0, 0, ROW()-9, 1), SERVICE[[#This Row],[Resources Role]], OFFSET($H$10, 0, 0, ROW()-9, 1), SERVICE[[#This Row],[Booking]])</f>
        <v>0</v>
      </c>
    </row>
    <row r="5275" spans="1:26" x14ac:dyDescent="0.25">
      <c r="A5275" s="6" t="str">
        <f ca="1">no.</f>
        <v/>
      </c>
      <c r="E5275" s="4" t="str">
        <f ca="1">position</f>
        <v/>
      </c>
      <c r="J5275" s="318"/>
      <c r="M5275" s="4"/>
      <c r="O5275" s="6"/>
      <c r="Q5275" s="20"/>
      <c r="R5275" s="5" t="str">
        <f ca="1">score</f>
        <v/>
      </c>
      <c r="S5275" s="7" t="str">
        <f ca="1">rescore_svc</f>
        <v/>
      </c>
      <c r="U5275" s="11" t="str">
        <f ca="1">price</f>
        <v/>
      </c>
      <c r="V5275" s="4"/>
      <c r="Y5275" s="388">
        <f ca="1">COUNTIFS(OFFSET($B$10, 0, 0, ROW()-9, 1), SERVICE[[#This Row],[Employee ID]], OFFSET($F$10, 0, 0, ROW()-9, 1), SERVICE[[#This Row],[Resources Role]])</f>
        <v>0</v>
      </c>
      <c r="Z5275" s="388">
        <f ca="1">COUNTIFS(OFFSET($F$10, 0, 0, ROW()-9, 1), SERVICE[[#This Row],[Resources Role]], OFFSET($H$10, 0, 0, ROW()-9, 1), SERVICE[[#This Row],[Booking]])</f>
        <v>0</v>
      </c>
    </row>
    <row r="5276" spans="1:26" x14ac:dyDescent="0.25">
      <c r="A5276" s="6" t="str">
        <f ca="1">no.</f>
        <v/>
      </c>
      <c r="E5276" s="4" t="str">
        <f ca="1">position</f>
        <v/>
      </c>
      <c r="J5276" s="318"/>
      <c r="M5276" s="4"/>
      <c r="O5276" s="6"/>
      <c r="Q5276" s="20"/>
      <c r="R5276" s="5" t="str">
        <f ca="1">score</f>
        <v/>
      </c>
      <c r="S5276" s="7" t="str">
        <f ca="1">rescore_svc</f>
        <v/>
      </c>
      <c r="U5276" s="11" t="str">
        <f ca="1">price</f>
        <v/>
      </c>
      <c r="V5276" s="4"/>
      <c r="Y5276" s="388">
        <f ca="1">COUNTIFS(OFFSET($B$10, 0, 0, ROW()-9, 1), SERVICE[[#This Row],[Employee ID]], OFFSET($F$10, 0, 0, ROW()-9, 1), SERVICE[[#This Row],[Resources Role]])</f>
        <v>0</v>
      </c>
      <c r="Z5276" s="388">
        <f ca="1">COUNTIFS(OFFSET($F$10, 0, 0, ROW()-9, 1), SERVICE[[#This Row],[Resources Role]], OFFSET($H$10, 0, 0, ROW()-9, 1), SERVICE[[#This Row],[Booking]])</f>
        <v>0</v>
      </c>
    </row>
    <row r="5277" spans="1:26" x14ac:dyDescent="0.25">
      <c r="A5277" s="6" t="str">
        <f ca="1">no.</f>
        <v/>
      </c>
      <c r="E5277" s="4" t="str">
        <f ca="1">position</f>
        <v/>
      </c>
      <c r="J5277" s="318"/>
      <c r="M5277" s="4"/>
      <c r="O5277" s="6"/>
      <c r="Q5277" s="20"/>
      <c r="R5277" s="5" t="str">
        <f ca="1">score</f>
        <v/>
      </c>
      <c r="S5277" s="7" t="str">
        <f ca="1">rescore_svc</f>
        <v/>
      </c>
      <c r="U5277" s="11" t="str">
        <f ca="1">price</f>
        <v/>
      </c>
      <c r="V5277" s="4"/>
      <c r="Y5277" s="388">
        <f ca="1">COUNTIFS(OFFSET($B$10, 0, 0, ROW()-9, 1), SERVICE[[#This Row],[Employee ID]], OFFSET($F$10, 0, 0, ROW()-9, 1), SERVICE[[#This Row],[Resources Role]])</f>
        <v>0</v>
      </c>
      <c r="Z5277" s="388">
        <f ca="1">COUNTIFS(OFFSET($F$10, 0, 0, ROW()-9, 1), SERVICE[[#This Row],[Resources Role]], OFFSET($H$10, 0, 0, ROW()-9, 1), SERVICE[[#This Row],[Booking]])</f>
        <v>0</v>
      </c>
    </row>
    <row r="5278" spans="1:26" x14ac:dyDescent="0.25">
      <c r="A5278" s="6" t="str">
        <f ca="1">no.</f>
        <v/>
      </c>
      <c r="E5278" s="4" t="str">
        <f ca="1">position</f>
        <v/>
      </c>
      <c r="J5278" s="318"/>
      <c r="M5278" s="4"/>
      <c r="O5278" s="6"/>
      <c r="Q5278" s="20"/>
      <c r="R5278" s="5" t="str">
        <f ca="1">score</f>
        <v/>
      </c>
      <c r="S5278" s="7" t="str">
        <f ca="1">rescore_svc</f>
        <v/>
      </c>
      <c r="U5278" s="11" t="str">
        <f ca="1">price</f>
        <v/>
      </c>
      <c r="V5278" s="4"/>
      <c r="Y5278" s="388">
        <f ca="1">COUNTIFS(OFFSET($B$10, 0, 0, ROW()-9, 1), SERVICE[[#This Row],[Employee ID]], OFFSET($F$10, 0, 0, ROW()-9, 1), SERVICE[[#This Row],[Resources Role]])</f>
        <v>0</v>
      </c>
      <c r="Z5278" s="388">
        <f ca="1">COUNTIFS(OFFSET($F$10, 0, 0, ROW()-9, 1), SERVICE[[#This Row],[Resources Role]], OFFSET($H$10, 0, 0, ROW()-9, 1), SERVICE[[#This Row],[Booking]])</f>
        <v>0</v>
      </c>
    </row>
    <row r="5279" spans="1:26" x14ac:dyDescent="0.25">
      <c r="A5279" s="6" t="str">
        <f ca="1">no.</f>
        <v/>
      </c>
      <c r="E5279" s="4" t="str">
        <f ca="1">position</f>
        <v/>
      </c>
      <c r="J5279" s="318"/>
      <c r="M5279" s="4"/>
      <c r="O5279" s="6"/>
      <c r="Q5279" s="20"/>
      <c r="R5279" s="5" t="str">
        <f ca="1">score</f>
        <v/>
      </c>
      <c r="S5279" s="7" t="str">
        <f ca="1">rescore_svc</f>
        <v/>
      </c>
      <c r="U5279" s="11" t="str">
        <f ca="1">price</f>
        <v/>
      </c>
      <c r="V5279" s="4"/>
      <c r="Y5279" s="388">
        <f ca="1">COUNTIFS(OFFSET($B$10, 0, 0, ROW()-9, 1), SERVICE[[#This Row],[Employee ID]], OFFSET($F$10, 0, 0, ROW()-9, 1), SERVICE[[#This Row],[Resources Role]])</f>
        <v>0</v>
      </c>
      <c r="Z5279" s="388">
        <f ca="1">COUNTIFS(OFFSET($F$10, 0, 0, ROW()-9, 1), SERVICE[[#This Row],[Resources Role]], OFFSET($H$10, 0, 0, ROW()-9, 1), SERVICE[[#This Row],[Booking]])</f>
        <v>0</v>
      </c>
    </row>
    <row r="5280" spans="1:26" x14ac:dyDescent="0.25">
      <c r="A5280" s="6" t="str">
        <f ca="1">no.</f>
        <v/>
      </c>
      <c r="E5280" s="4" t="str">
        <f ca="1">position</f>
        <v/>
      </c>
      <c r="J5280" s="318"/>
      <c r="M5280" s="4"/>
      <c r="O5280" s="6"/>
      <c r="Q5280" s="20"/>
      <c r="R5280" s="5" t="str">
        <f ca="1">score</f>
        <v/>
      </c>
      <c r="S5280" s="7" t="str">
        <f ca="1">rescore_svc</f>
        <v/>
      </c>
      <c r="U5280" s="11" t="str">
        <f ca="1">price</f>
        <v/>
      </c>
      <c r="V5280" s="4"/>
      <c r="Y5280" s="388">
        <f ca="1">COUNTIFS(OFFSET($B$10, 0, 0, ROW()-9, 1), SERVICE[[#This Row],[Employee ID]], OFFSET($F$10, 0, 0, ROW()-9, 1), SERVICE[[#This Row],[Resources Role]])</f>
        <v>0</v>
      </c>
      <c r="Z5280" s="388">
        <f ca="1">COUNTIFS(OFFSET($F$10, 0, 0, ROW()-9, 1), SERVICE[[#This Row],[Resources Role]], OFFSET($H$10, 0, 0, ROW()-9, 1), SERVICE[[#This Row],[Booking]])</f>
        <v>0</v>
      </c>
    </row>
    <row r="5281" spans="1:26" x14ac:dyDescent="0.25">
      <c r="A5281" s="6" t="str">
        <f ca="1">no.</f>
        <v/>
      </c>
      <c r="E5281" s="4" t="str">
        <f ca="1">position</f>
        <v/>
      </c>
      <c r="J5281" s="318"/>
      <c r="M5281" s="4"/>
      <c r="O5281" s="6"/>
      <c r="Q5281" s="20"/>
      <c r="R5281" s="5" t="str">
        <f ca="1">score</f>
        <v/>
      </c>
      <c r="S5281" s="7" t="str">
        <f ca="1">rescore_svc</f>
        <v/>
      </c>
      <c r="U5281" s="11" t="str">
        <f ca="1">price</f>
        <v/>
      </c>
      <c r="V5281" s="4"/>
      <c r="Y5281" s="388">
        <f ca="1">COUNTIFS(OFFSET($B$10, 0, 0, ROW()-9, 1), SERVICE[[#This Row],[Employee ID]], OFFSET($F$10, 0, 0, ROW()-9, 1), SERVICE[[#This Row],[Resources Role]])</f>
        <v>0</v>
      </c>
      <c r="Z5281" s="388">
        <f ca="1">COUNTIFS(OFFSET($F$10, 0, 0, ROW()-9, 1), SERVICE[[#This Row],[Resources Role]], OFFSET($H$10, 0, 0, ROW()-9, 1), SERVICE[[#This Row],[Booking]])</f>
        <v>0</v>
      </c>
    </row>
    <row r="5282" spans="1:26" x14ac:dyDescent="0.25">
      <c r="A5282" s="6" t="str">
        <f ca="1">no.</f>
        <v/>
      </c>
      <c r="E5282" s="4" t="str">
        <f ca="1">position</f>
        <v/>
      </c>
      <c r="J5282" s="318"/>
      <c r="M5282" s="4"/>
      <c r="O5282" s="6"/>
      <c r="Q5282" s="20"/>
      <c r="R5282" s="5" t="str">
        <f ca="1">score</f>
        <v/>
      </c>
      <c r="S5282" s="7" t="str">
        <f ca="1">rescore_svc</f>
        <v/>
      </c>
      <c r="U5282" s="11" t="str">
        <f ca="1">price</f>
        <v/>
      </c>
      <c r="V5282" s="4"/>
      <c r="Y5282" s="388">
        <f ca="1">COUNTIFS(OFFSET($B$10, 0, 0, ROW()-9, 1), SERVICE[[#This Row],[Employee ID]], OFFSET($F$10, 0, 0, ROW()-9, 1), SERVICE[[#This Row],[Resources Role]])</f>
        <v>0</v>
      </c>
      <c r="Z5282" s="388">
        <f ca="1">COUNTIFS(OFFSET($F$10, 0, 0, ROW()-9, 1), SERVICE[[#This Row],[Resources Role]], OFFSET($H$10, 0, 0, ROW()-9, 1), SERVICE[[#This Row],[Booking]])</f>
        <v>0</v>
      </c>
    </row>
    <row r="5283" spans="1:26" x14ac:dyDescent="0.25">
      <c r="A5283" s="6" t="str">
        <f ca="1">no.</f>
        <v/>
      </c>
      <c r="E5283" s="4" t="str">
        <f ca="1">position</f>
        <v/>
      </c>
      <c r="J5283" s="318"/>
      <c r="M5283" s="4"/>
      <c r="O5283" s="6"/>
      <c r="Q5283" s="20"/>
      <c r="R5283" s="5" t="str">
        <f ca="1">score</f>
        <v/>
      </c>
      <c r="S5283" s="7" t="str">
        <f ca="1">rescore_svc</f>
        <v/>
      </c>
      <c r="U5283" s="11" t="str">
        <f ca="1">price</f>
        <v/>
      </c>
      <c r="V5283" s="4"/>
      <c r="Y5283" s="388">
        <f ca="1">COUNTIFS(OFFSET($B$10, 0, 0, ROW()-9, 1), SERVICE[[#This Row],[Employee ID]], OFFSET($F$10, 0, 0, ROW()-9, 1), SERVICE[[#This Row],[Resources Role]])</f>
        <v>0</v>
      </c>
      <c r="Z5283" s="388">
        <f ca="1">COUNTIFS(OFFSET($F$10, 0, 0, ROW()-9, 1), SERVICE[[#This Row],[Resources Role]], OFFSET($H$10, 0, 0, ROW()-9, 1), SERVICE[[#This Row],[Booking]])</f>
        <v>0</v>
      </c>
    </row>
    <row r="5284" spans="1:26" x14ac:dyDescent="0.25">
      <c r="A5284" s="6" t="str">
        <f ca="1">no.</f>
        <v/>
      </c>
      <c r="E5284" s="4" t="str">
        <f ca="1">position</f>
        <v/>
      </c>
      <c r="J5284" s="318"/>
      <c r="M5284" s="4"/>
      <c r="O5284" s="6"/>
      <c r="Q5284" s="20"/>
      <c r="R5284" s="5" t="str">
        <f ca="1">score</f>
        <v/>
      </c>
      <c r="S5284" s="7" t="str">
        <f ca="1">rescore_svc</f>
        <v/>
      </c>
      <c r="U5284" s="11" t="str">
        <f ca="1">price</f>
        <v/>
      </c>
      <c r="V5284" s="4"/>
      <c r="Y5284" s="388">
        <f ca="1">COUNTIFS(OFFSET($B$10, 0, 0, ROW()-9, 1), SERVICE[[#This Row],[Employee ID]], OFFSET($F$10, 0, 0, ROW()-9, 1), SERVICE[[#This Row],[Resources Role]])</f>
        <v>0</v>
      </c>
      <c r="Z5284" s="388">
        <f ca="1">COUNTIFS(OFFSET($F$10, 0, 0, ROW()-9, 1), SERVICE[[#This Row],[Resources Role]], OFFSET($H$10, 0, 0, ROW()-9, 1), SERVICE[[#This Row],[Booking]])</f>
        <v>0</v>
      </c>
    </row>
    <row r="5285" spans="1:26" x14ac:dyDescent="0.25">
      <c r="A5285" s="6" t="str">
        <f ca="1">no.</f>
        <v/>
      </c>
      <c r="E5285" s="4" t="str">
        <f ca="1">position</f>
        <v/>
      </c>
      <c r="J5285" s="318"/>
      <c r="M5285" s="4"/>
      <c r="O5285" s="6"/>
      <c r="Q5285" s="20"/>
      <c r="R5285" s="5" t="str">
        <f ca="1">score</f>
        <v/>
      </c>
      <c r="S5285" s="7" t="str">
        <f ca="1">rescore_svc</f>
        <v/>
      </c>
      <c r="U5285" s="11" t="str">
        <f ca="1">price</f>
        <v/>
      </c>
      <c r="V5285" s="4"/>
      <c r="Y5285" s="388">
        <f ca="1">COUNTIFS(OFFSET($B$10, 0, 0, ROW()-9, 1), SERVICE[[#This Row],[Employee ID]], OFFSET($F$10, 0, 0, ROW()-9, 1), SERVICE[[#This Row],[Resources Role]])</f>
        <v>0</v>
      </c>
      <c r="Z5285" s="388">
        <f ca="1">COUNTIFS(OFFSET($F$10, 0, 0, ROW()-9, 1), SERVICE[[#This Row],[Resources Role]], OFFSET($H$10, 0, 0, ROW()-9, 1), SERVICE[[#This Row],[Booking]])</f>
        <v>0</v>
      </c>
    </row>
    <row r="5286" spans="1:26" x14ac:dyDescent="0.25">
      <c r="A5286" s="6" t="str">
        <f ca="1">no.</f>
        <v/>
      </c>
      <c r="E5286" s="4" t="str">
        <f ca="1">position</f>
        <v/>
      </c>
      <c r="J5286" s="318"/>
      <c r="M5286" s="4"/>
      <c r="O5286" s="6"/>
      <c r="Q5286" s="20"/>
      <c r="R5286" s="5" t="str">
        <f ca="1">score</f>
        <v/>
      </c>
      <c r="S5286" s="7" t="str">
        <f ca="1">rescore_svc</f>
        <v/>
      </c>
      <c r="U5286" s="11" t="str">
        <f ca="1">price</f>
        <v/>
      </c>
      <c r="V5286" s="4"/>
      <c r="Y5286" s="388">
        <f ca="1">COUNTIFS(OFFSET($B$10, 0, 0, ROW()-9, 1), SERVICE[[#This Row],[Employee ID]], OFFSET($F$10, 0, 0, ROW()-9, 1), SERVICE[[#This Row],[Resources Role]])</f>
        <v>0</v>
      </c>
      <c r="Z5286" s="388">
        <f ca="1">COUNTIFS(OFFSET($F$10, 0, 0, ROW()-9, 1), SERVICE[[#This Row],[Resources Role]], OFFSET($H$10, 0, 0, ROW()-9, 1), SERVICE[[#This Row],[Booking]])</f>
        <v>0</v>
      </c>
    </row>
    <row r="5287" spans="1:26" x14ac:dyDescent="0.25">
      <c r="A5287" s="6" t="str">
        <f ca="1">no.</f>
        <v/>
      </c>
      <c r="E5287" s="4" t="str">
        <f ca="1">position</f>
        <v/>
      </c>
      <c r="J5287" s="318"/>
      <c r="M5287" s="4"/>
      <c r="O5287" s="6"/>
      <c r="Q5287" s="20"/>
      <c r="R5287" s="5" t="str">
        <f ca="1">score</f>
        <v/>
      </c>
      <c r="S5287" s="7" t="str">
        <f ca="1">rescore_svc</f>
        <v/>
      </c>
      <c r="U5287" s="11" t="str">
        <f ca="1">price</f>
        <v/>
      </c>
      <c r="V5287" s="4"/>
      <c r="Y5287" s="388">
        <f ca="1">COUNTIFS(OFFSET($B$10, 0, 0, ROW()-9, 1), SERVICE[[#This Row],[Employee ID]], OFFSET($F$10, 0, 0, ROW()-9, 1), SERVICE[[#This Row],[Resources Role]])</f>
        <v>0</v>
      </c>
      <c r="Z5287" s="388">
        <f ca="1">COUNTIFS(OFFSET($F$10, 0, 0, ROW()-9, 1), SERVICE[[#This Row],[Resources Role]], OFFSET($H$10, 0, 0, ROW()-9, 1), SERVICE[[#This Row],[Booking]])</f>
        <v>0</v>
      </c>
    </row>
    <row r="5288" spans="1:26" x14ac:dyDescent="0.25">
      <c r="A5288" s="6" t="str">
        <f ca="1">no.</f>
        <v/>
      </c>
      <c r="E5288" s="4" t="str">
        <f ca="1">position</f>
        <v/>
      </c>
      <c r="J5288" s="318"/>
      <c r="M5288" s="4"/>
      <c r="O5288" s="6"/>
      <c r="Q5288" s="20"/>
      <c r="R5288" s="5" t="str">
        <f ca="1">score</f>
        <v/>
      </c>
      <c r="S5288" s="7" t="str">
        <f ca="1">rescore_svc</f>
        <v/>
      </c>
      <c r="U5288" s="11" t="str">
        <f ca="1">price</f>
        <v/>
      </c>
      <c r="V5288" s="4"/>
      <c r="Y5288" s="388">
        <f ca="1">COUNTIFS(OFFSET($B$10, 0, 0, ROW()-9, 1), SERVICE[[#This Row],[Employee ID]], OFFSET($F$10, 0, 0, ROW()-9, 1), SERVICE[[#This Row],[Resources Role]])</f>
        <v>0</v>
      </c>
      <c r="Z5288" s="388">
        <f ca="1">COUNTIFS(OFFSET($F$10, 0, 0, ROW()-9, 1), SERVICE[[#This Row],[Resources Role]], OFFSET($H$10, 0, 0, ROW()-9, 1), SERVICE[[#This Row],[Booking]])</f>
        <v>0</v>
      </c>
    </row>
    <row r="5289" spans="1:26" x14ac:dyDescent="0.25">
      <c r="A5289" s="6" t="str">
        <f ca="1">no.</f>
        <v/>
      </c>
      <c r="E5289" s="4" t="str">
        <f ca="1">position</f>
        <v/>
      </c>
      <c r="J5289" s="318"/>
      <c r="M5289" s="4"/>
      <c r="O5289" s="6"/>
      <c r="Q5289" s="20"/>
      <c r="R5289" s="5" t="str">
        <f ca="1">score</f>
        <v/>
      </c>
      <c r="S5289" s="7" t="str">
        <f ca="1">rescore_svc</f>
        <v/>
      </c>
      <c r="U5289" s="11" t="str">
        <f ca="1">price</f>
        <v/>
      </c>
      <c r="V5289" s="4"/>
      <c r="Y5289" s="388">
        <f ca="1">COUNTIFS(OFFSET($B$10, 0, 0, ROW()-9, 1), SERVICE[[#This Row],[Employee ID]], OFFSET($F$10, 0, 0, ROW()-9, 1), SERVICE[[#This Row],[Resources Role]])</f>
        <v>0</v>
      </c>
      <c r="Z5289" s="388">
        <f ca="1">COUNTIFS(OFFSET($F$10, 0, 0, ROW()-9, 1), SERVICE[[#This Row],[Resources Role]], OFFSET($H$10, 0, 0, ROW()-9, 1), SERVICE[[#This Row],[Booking]])</f>
        <v>0</v>
      </c>
    </row>
    <row r="5290" spans="1:26" x14ac:dyDescent="0.25">
      <c r="A5290" s="6" t="str">
        <f ca="1">no.</f>
        <v/>
      </c>
      <c r="E5290" s="4" t="str">
        <f ca="1">position</f>
        <v/>
      </c>
      <c r="J5290" s="318"/>
      <c r="M5290" s="4"/>
      <c r="O5290" s="6"/>
      <c r="Q5290" s="20"/>
      <c r="R5290" s="5" t="str">
        <f ca="1">score</f>
        <v/>
      </c>
      <c r="S5290" s="7" t="str">
        <f ca="1">rescore_svc</f>
        <v/>
      </c>
      <c r="U5290" s="11" t="str">
        <f ca="1">price</f>
        <v/>
      </c>
      <c r="V5290" s="4"/>
      <c r="Y5290" s="388">
        <f ca="1">COUNTIFS(OFFSET($B$10, 0, 0, ROW()-9, 1), SERVICE[[#This Row],[Employee ID]], OFFSET($F$10, 0, 0, ROW()-9, 1), SERVICE[[#This Row],[Resources Role]])</f>
        <v>0</v>
      </c>
      <c r="Z5290" s="388">
        <f ca="1">COUNTIFS(OFFSET($F$10, 0, 0, ROW()-9, 1), SERVICE[[#This Row],[Resources Role]], OFFSET($H$10, 0, 0, ROW()-9, 1), SERVICE[[#This Row],[Booking]])</f>
        <v>0</v>
      </c>
    </row>
    <row r="5291" spans="1:26" x14ac:dyDescent="0.25">
      <c r="A5291" s="6" t="str">
        <f ca="1">no.</f>
        <v/>
      </c>
      <c r="E5291" s="4" t="str">
        <f ca="1">position</f>
        <v/>
      </c>
      <c r="J5291" s="318"/>
      <c r="M5291" s="4"/>
      <c r="O5291" s="6"/>
      <c r="Q5291" s="20"/>
      <c r="R5291" s="5" t="str">
        <f ca="1">score</f>
        <v/>
      </c>
      <c r="S5291" s="7" t="str">
        <f ca="1">rescore_svc</f>
        <v/>
      </c>
      <c r="U5291" s="11" t="str">
        <f ca="1">price</f>
        <v/>
      </c>
      <c r="V5291" s="4"/>
      <c r="Y5291" s="388">
        <f ca="1">COUNTIFS(OFFSET($B$10, 0, 0, ROW()-9, 1), SERVICE[[#This Row],[Employee ID]], OFFSET($F$10, 0, 0, ROW()-9, 1), SERVICE[[#This Row],[Resources Role]])</f>
        <v>0</v>
      </c>
      <c r="Z5291" s="388">
        <f ca="1">COUNTIFS(OFFSET($F$10, 0, 0, ROW()-9, 1), SERVICE[[#This Row],[Resources Role]], OFFSET($H$10, 0, 0, ROW()-9, 1), SERVICE[[#This Row],[Booking]])</f>
        <v>0</v>
      </c>
    </row>
    <row r="5292" spans="1:26" x14ac:dyDescent="0.25">
      <c r="A5292" s="6" t="str">
        <f ca="1">no.</f>
        <v/>
      </c>
      <c r="E5292" s="4" t="str">
        <f ca="1">position</f>
        <v/>
      </c>
      <c r="J5292" s="318"/>
      <c r="M5292" s="4"/>
      <c r="O5292" s="6"/>
      <c r="Q5292" s="20"/>
      <c r="R5292" s="5" t="str">
        <f ca="1">score</f>
        <v/>
      </c>
      <c r="S5292" s="7" t="str">
        <f ca="1">rescore_svc</f>
        <v/>
      </c>
      <c r="U5292" s="11" t="str">
        <f ca="1">price</f>
        <v/>
      </c>
      <c r="V5292" s="4"/>
      <c r="Y5292" s="388">
        <f ca="1">COUNTIFS(OFFSET($B$10, 0, 0, ROW()-9, 1), SERVICE[[#This Row],[Employee ID]], OFFSET($F$10, 0, 0, ROW()-9, 1), SERVICE[[#This Row],[Resources Role]])</f>
        <v>0</v>
      </c>
      <c r="Z5292" s="388">
        <f ca="1">COUNTIFS(OFFSET($F$10, 0, 0, ROW()-9, 1), SERVICE[[#This Row],[Resources Role]], OFFSET($H$10, 0, 0, ROW()-9, 1), SERVICE[[#This Row],[Booking]])</f>
        <v>0</v>
      </c>
    </row>
    <row r="5293" spans="1:26" x14ac:dyDescent="0.25">
      <c r="A5293" s="6" t="str">
        <f ca="1">no.</f>
        <v/>
      </c>
      <c r="E5293" s="4" t="str">
        <f ca="1">position</f>
        <v/>
      </c>
      <c r="J5293" s="318"/>
      <c r="M5293" s="4"/>
      <c r="O5293" s="6"/>
      <c r="Q5293" s="20"/>
      <c r="R5293" s="5" t="str">
        <f ca="1">score</f>
        <v/>
      </c>
      <c r="S5293" s="7" t="str">
        <f ca="1">rescore_svc</f>
        <v/>
      </c>
      <c r="U5293" s="11" t="str">
        <f ca="1">price</f>
        <v/>
      </c>
      <c r="V5293" s="4"/>
      <c r="Y5293" s="388">
        <f ca="1">COUNTIFS(OFFSET($B$10, 0, 0, ROW()-9, 1), SERVICE[[#This Row],[Employee ID]], OFFSET($F$10, 0, 0, ROW()-9, 1), SERVICE[[#This Row],[Resources Role]])</f>
        <v>0</v>
      </c>
      <c r="Z5293" s="388">
        <f ca="1">COUNTIFS(OFFSET($F$10, 0, 0, ROW()-9, 1), SERVICE[[#This Row],[Resources Role]], OFFSET($H$10, 0, 0, ROW()-9, 1), SERVICE[[#This Row],[Booking]])</f>
        <v>0</v>
      </c>
    </row>
    <row r="5294" spans="1:26" x14ac:dyDescent="0.25">
      <c r="A5294" s="6" t="str">
        <f ca="1">no.</f>
        <v/>
      </c>
      <c r="E5294" s="4" t="str">
        <f ca="1">position</f>
        <v/>
      </c>
      <c r="J5294" s="318"/>
      <c r="M5294" s="4"/>
      <c r="O5294" s="6"/>
      <c r="Q5294" s="20"/>
      <c r="R5294" s="5" t="str">
        <f ca="1">score</f>
        <v/>
      </c>
      <c r="S5294" s="7" t="str">
        <f ca="1">rescore_svc</f>
        <v/>
      </c>
      <c r="U5294" s="11" t="str">
        <f ca="1">price</f>
        <v/>
      </c>
      <c r="V5294" s="4"/>
      <c r="Y5294" s="388">
        <f ca="1">COUNTIFS(OFFSET($B$10, 0, 0, ROW()-9, 1), SERVICE[[#This Row],[Employee ID]], OFFSET($F$10, 0, 0, ROW()-9, 1), SERVICE[[#This Row],[Resources Role]])</f>
        <v>0</v>
      </c>
      <c r="Z5294" s="388">
        <f ca="1">COUNTIFS(OFFSET($F$10, 0, 0, ROW()-9, 1), SERVICE[[#This Row],[Resources Role]], OFFSET($H$10, 0, 0, ROW()-9, 1), SERVICE[[#This Row],[Booking]])</f>
        <v>0</v>
      </c>
    </row>
    <row r="5295" spans="1:26" x14ac:dyDescent="0.25">
      <c r="A5295" s="6" t="str">
        <f ca="1">no.</f>
        <v/>
      </c>
      <c r="E5295" s="4" t="str">
        <f ca="1">position</f>
        <v/>
      </c>
      <c r="J5295" s="318"/>
      <c r="M5295" s="4"/>
      <c r="O5295" s="6"/>
      <c r="Q5295" s="20"/>
      <c r="R5295" s="5" t="str">
        <f ca="1">score</f>
        <v/>
      </c>
      <c r="S5295" s="7" t="str">
        <f ca="1">rescore_svc</f>
        <v/>
      </c>
      <c r="U5295" s="11" t="str">
        <f ca="1">price</f>
        <v/>
      </c>
      <c r="V5295" s="4"/>
      <c r="Y5295" s="388">
        <f ca="1">COUNTIFS(OFFSET($B$10, 0, 0, ROW()-9, 1), SERVICE[[#This Row],[Employee ID]], OFFSET($F$10, 0, 0, ROW()-9, 1), SERVICE[[#This Row],[Resources Role]])</f>
        <v>0</v>
      </c>
      <c r="Z5295" s="388">
        <f ca="1">COUNTIFS(OFFSET($F$10, 0, 0, ROW()-9, 1), SERVICE[[#This Row],[Resources Role]], OFFSET($H$10, 0, 0, ROW()-9, 1), SERVICE[[#This Row],[Booking]])</f>
        <v>0</v>
      </c>
    </row>
    <row r="5296" spans="1:26" x14ac:dyDescent="0.25">
      <c r="A5296" s="6" t="str">
        <f ca="1">no.</f>
        <v/>
      </c>
      <c r="E5296" s="4" t="str">
        <f ca="1">position</f>
        <v/>
      </c>
      <c r="J5296" s="318"/>
      <c r="M5296" s="4"/>
      <c r="O5296" s="6"/>
      <c r="Q5296" s="20"/>
      <c r="R5296" s="5" t="str">
        <f ca="1">score</f>
        <v/>
      </c>
      <c r="S5296" s="7" t="str">
        <f ca="1">rescore_svc</f>
        <v/>
      </c>
      <c r="U5296" s="11" t="str">
        <f ca="1">price</f>
        <v/>
      </c>
      <c r="V5296" s="4"/>
      <c r="Y5296" s="388">
        <f ca="1">COUNTIFS(OFFSET($B$10, 0, 0, ROW()-9, 1), SERVICE[[#This Row],[Employee ID]], OFFSET($F$10, 0, 0, ROW()-9, 1), SERVICE[[#This Row],[Resources Role]])</f>
        <v>0</v>
      </c>
      <c r="Z5296" s="388">
        <f ca="1">COUNTIFS(OFFSET($F$10, 0, 0, ROW()-9, 1), SERVICE[[#This Row],[Resources Role]], OFFSET($H$10, 0, 0, ROW()-9, 1), SERVICE[[#This Row],[Booking]])</f>
        <v>0</v>
      </c>
    </row>
    <row r="5297" spans="1:26" x14ac:dyDescent="0.25">
      <c r="A5297" s="6" t="str">
        <f ca="1">no.</f>
        <v/>
      </c>
      <c r="E5297" s="4" t="str">
        <f ca="1">position</f>
        <v/>
      </c>
      <c r="J5297" s="318"/>
      <c r="M5297" s="4"/>
      <c r="O5297" s="6"/>
      <c r="Q5297" s="20"/>
      <c r="R5297" s="5" t="str">
        <f ca="1">score</f>
        <v/>
      </c>
      <c r="S5297" s="7" t="str">
        <f ca="1">rescore_svc</f>
        <v/>
      </c>
      <c r="U5297" s="11" t="str">
        <f ca="1">price</f>
        <v/>
      </c>
      <c r="V5297" s="4"/>
      <c r="Y5297" s="388">
        <f ca="1">COUNTIFS(OFFSET($B$10, 0, 0, ROW()-9, 1), SERVICE[[#This Row],[Employee ID]], OFFSET($F$10, 0, 0, ROW()-9, 1), SERVICE[[#This Row],[Resources Role]])</f>
        <v>0</v>
      </c>
      <c r="Z5297" s="388">
        <f ca="1">COUNTIFS(OFFSET($F$10, 0, 0, ROW()-9, 1), SERVICE[[#This Row],[Resources Role]], OFFSET($H$10, 0, 0, ROW()-9, 1), SERVICE[[#This Row],[Booking]])</f>
        <v>0</v>
      </c>
    </row>
    <row r="5298" spans="1:26" x14ac:dyDescent="0.25">
      <c r="A5298" s="6" t="str">
        <f ca="1">no.</f>
        <v/>
      </c>
      <c r="E5298" s="4" t="str">
        <f ca="1">position</f>
        <v/>
      </c>
      <c r="J5298" s="318"/>
      <c r="M5298" s="4"/>
      <c r="O5298" s="6"/>
      <c r="Q5298" s="20"/>
      <c r="R5298" s="5" t="str">
        <f ca="1">score</f>
        <v/>
      </c>
      <c r="S5298" s="7" t="str">
        <f ca="1">rescore_svc</f>
        <v/>
      </c>
      <c r="U5298" s="11" t="str">
        <f ca="1">price</f>
        <v/>
      </c>
      <c r="V5298" s="4"/>
      <c r="Y5298" s="388">
        <f ca="1">COUNTIFS(OFFSET($B$10, 0, 0, ROW()-9, 1), SERVICE[[#This Row],[Employee ID]], OFFSET($F$10, 0, 0, ROW()-9, 1), SERVICE[[#This Row],[Resources Role]])</f>
        <v>0</v>
      </c>
      <c r="Z5298" s="388">
        <f ca="1">COUNTIFS(OFFSET($F$10, 0, 0, ROW()-9, 1), SERVICE[[#This Row],[Resources Role]], OFFSET($H$10, 0, 0, ROW()-9, 1), SERVICE[[#This Row],[Booking]])</f>
        <v>0</v>
      </c>
    </row>
    <row r="5299" spans="1:26" x14ac:dyDescent="0.25">
      <c r="A5299" s="6" t="str">
        <f ca="1">no.</f>
        <v/>
      </c>
      <c r="E5299" s="4" t="str">
        <f ca="1">position</f>
        <v/>
      </c>
      <c r="J5299" s="318"/>
      <c r="M5299" s="4"/>
      <c r="O5299" s="6"/>
      <c r="Q5299" s="20"/>
      <c r="R5299" s="5" t="str">
        <f ca="1">score</f>
        <v/>
      </c>
      <c r="S5299" s="7" t="str">
        <f ca="1">rescore_svc</f>
        <v/>
      </c>
      <c r="U5299" s="11" t="str">
        <f ca="1">price</f>
        <v/>
      </c>
      <c r="V5299" s="4"/>
      <c r="Y5299" s="388">
        <f ca="1">COUNTIFS(OFFSET($B$10, 0, 0, ROW()-9, 1), SERVICE[[#This Row],[Employee ID]], OFFSET($F$10, 0, 0, ROW()-9, 1), SERVICE[[#This Row],[Resources Role]])</f>
        <v>0</v>
      </c>
      <c r="Z5299" s="388">
        <f ca="1">COUNTIFS(OFFSET($F$10, 0, 0, ROW()-9, 1), SERVICE[[#This Row],[Resources Role]], OFFSET($H$10, 0, 0, ROW()-9, 1), SERVICE[[#This Row],[Booking]])</f>
        <v>0</v>
      </c>
    </row>
    <row r="5300" spans="1:26" x14ac:dyDescent="0.25">
      <c r="A5300" s="6" t="str">
        <f ca="1">no.</f>
        <v/>
      </c>
      <c r="E5300" s="4" t="str">
        <f ca="1">position</f>
        <v/>
      </c>
      <c r="J5300" s="318"/>
      <c r="M5300" s="4"/>
      <c r="O5300" s="6"/>
      <c r="Q5300" s="20"/>
      <c r="R5300" s="5" t="str">
        <f ca="1">score</f>
        <v/>
      </c>
      <c r="S5300" s="7" t="str">
        <f ca="1">rescore_svc</f>
        <v/>
      </c>
      <c r="U5300" s="11" t="str">
        <f ca="1">price</f>
        <v/>
      </c>
      <c r="V5300" s="4"/>
      <c r="Y5300" s="388">
        <f ca="1">COUNTIFS(OFFSET($B$10, 0, 0, ROW()-9, 1), SERVICE[[#This Row],[Employee ID]], OFFSET($F$10, 0, 0, ROW()-9, 1), SERVICE[[#This Row],[Resources Role]])</f>
        <v>0</v>
      </c>
      <c r="Z5300" s="388">
        <f ca="1">COUNTIFS(OFFSET($F$10, 0, 0, ROW()-9, 1), SERVICE[[#This Row],[Resources Role]], OFFSET($H$10, 0, 0, ROW()-9, 1), SERVICE[[#This Row],[Booking]])</f>
        <v>0</v>
      </c>
    </row>
    <row r="5301" spans="1:26" x14ac:dyDescent="0.25">
      <c r="A5301" s="6" t="str">
        <f ca="1">no.</f>
        <v/>
      </c>
      <c r="E5301" s="4" t="str">
        <f ca="1">position</f>
        <v/>
      </c>
      <c r="J5301" s="318"/>
      <c r="M5301" s="4"/>
      <c r="O5301" s="6"/>
      <c r="Q5301" s="20"/>
      <c r="R5301" s="5" t="str">
        <f ca="1">score</f>
        <v/>
      </c>
      <c r="S5301" s="7" t="str">
        <f ca="1">rescore_svc</f>
        <v/>
      </c>
      <c r="U5301" s="11" t="str">
        <f ca="1">price</f>
        <v/>
      </c>
      <c r="V5301" s="4"/>
      <c r="Y5301" s="388">
        <f ca="1">COUNTIFS(OFFSET($B$10, 0, 0, ROW()-9, 1), SERVICE[[#This Row],[Employee ID]], OFFSET($F$10, 0, 0, ROW()-9, 1), SERVICE[[#This Row],[Resources Role]])</f>
        <v>0</v>
      </c>
      <c r="Z5301" s="388">
        <f ca="1">COUNTIFS(OFFSET($F$10, 0, 0, ROW()-9, 1), SERVICE[[#This Row],[Resources Role]], OFFSET($H$10, 0, 0, ROW()-9, 1), SERVICE[[#This Row],[Booking]])</f>
        <v>0</v>
      </c>
    </row>
    <row r="5302" spans="1:26" x14ac:dyDescent="0.25">
      <c r="A5302" s="6" t="str">
        <f ca="1">no.</f>
        <v/>
      </c>
      <c r="E5302" s="4" t="str">
        <f ca="1">position</f>
        <v/>
      </c>
      <c r="J5302" s="318"/>
      <c r="M5302" s="4"/>
      <c r="O5302" s="6"/>
      <c r="Q5302" s="20"/>
      <c r="R5302" s="5" t="str">
        <f ca="1">score</f>
        <v/>
      </c>
      <c r="S5302" s="7" t="str">
        <f ca="1">rescore_svc</f>
        <v/>
      </c>
      <c r="U5302" s="11" t="str">
        <f ca="1">price</f>
        <v/>
      </c>
      <c r="V5302" s="4"/>
      <c r="Y5302" s="388">
        <f ca="1">COUNTIFS(OFFSET($B$10, 0, 0, ROW()-9, 1), SERVICE[[#This Row],[Employee ID]], OFFSET($F$10, 0, 0, ROW()-9, 1), SERVICE[[#This Row],[Resources Role]])</f>
        <v>0</v>
      </c>
      <c r="Z5302" s="388">
        <f ca="1">COUNTIFS(OFFSET($F$10, 0, 0, ROW()-9, 1), SERVICE[[#This Row],[Resources Role]], OFFSET($H$10, 0, 0, ROW()-9, 1), SERVICE[[#This Row],[Booking]])</f>
        <v>0</v>
      </c>
    </row>
    <row r="5303" spans="1:26" x14ac:dyDescent="0.25">
      <c r="A5303" s="6" t="str">
        <f ca="1">no.</f>
        <v/>
      </c>
      <c r="E5303" s="4" t="str">
        <f ca="1">position</f>
        <v/>
      </c>
      <c r="J5303" s="318"/>
      <c r="M5303" s="4"/>
      <c r="O5303" s="6"/>
      <c r="Q5303" s="20"/>
      <c r="R5303" s="5" t="str">
        <f ca="1">score</f>
        <v/>
      </c>
      <c r="S5303" s="7" t="str">
        <f ca="1">rescore_svc</f>
        <v/>
      </c>
      <c r="U5303" s="11" t="str">
        <f ca="1">price</f>
        <v/>
      </c>
      <c r="V5303" s="4"/>
      <c r="Y5303" s="388">
        <f ca="1">COUNTIFS(OFFSET($B$10, 0, 0, ROW()-9, 1), SERVICE[[#This Row],[Employee ID]], OFFSET($F$10, 0, 0, ROW()-9, 1), SERVICE[[#This Row],[Resources Role]])</f>
        <v>0</v>
      </c>
      <c r="Z5303" s="388">
        <f ca="1">COUNTIFS(OFFSET($F$10, 0, 0, ROW()-9, 1), SERVICE[[#This Row],[Resources Role]], OFFSET($H$10, 0, 0, ROW()-9, 1), SERVICE[[#This Row],[Booking]])</f>
        <v>0</v>
      </c>
    </row>
    <row r="5304" spans="1:26" x14ac:dyDescent="0.25">
      <c r="A5304" s="6" t="str">
        <f ca="1">no.</f>
        <v/>
      </c>
      <c r="E5304" s="4" t="str">
        <f ca="1">position</f>
        <v/>
      </c>
      <c r="J5304" s="318"/>
      <c r="M5304" s="4"/>
      <c r="O5304" s="6"/>
      <c r="Q5304" s="20"/>
      <c r="R5304" s="5" t="str">
        <f ca="1">score</f>
        <v/>
      </c>
      <c r="S5304" s="7" t="str">
        <f ca="1">rescore_svc</f>
        <v/>
      </c>
      <c r="U5304" s="11" t="str">
        <f ca="1">price</f>
        <v/>
      </c>
      <c r="V5304" s="4"/>
      <c r="Y5304" s="388">
        <f ca="1">COUNTIFS(OFFSET($B$10, 0, 0, ROW()-9, 1), SERVICE[[#This Row],[Employee ID]], OFFSET($F$10, 0, 0, ROW()-9, 1), SERVICE[[#This Row],[Resources Role]])</f>
        <v>0</v>
      </c>
      <c r="Z5304" s="388">
        <f ca="1">COUNTIFS(OFFSET($F$10, 0, 0, ROW()-9, 1), SERVICE[[#This Row],[Resources Role]], OFFSET($H$10, 0, 0, ROW()-9, 1), SERVICE[[#This Row],[Booking]])</f>
        <v>0</v>
      </c>
    </row>
    <row r="5305" spans="1:26" x14ac:dyDescent="0.25">
      <c r="A5305" s="6" t="str">
        <f ca="1">no.</f>
        <v/>
      </c>
      <c r="E5305" s="4" t="str">
        <f ca="1">position</f>
        <v/>
      </c>
      <c r="J5305" s="318"/>
      <c r="M5305" s="4"/>
      <c r="O5305" s="6"/>
      <c r="Q5305" s="20"/>
      <c r="R5305" s="5" t="str">
        <f ca="1">score</f>
        <v/>
      </c>
      <c r="S5305" s="7" t="str">
        <f ca="1">rescore_svc</f>
        <v/>
      </c>
      <c r="U5305" s="11" t="str">
        <f ca="1">price</f>
        <v/>
      </c>
      <c r="V5305" s="4"/>
      <c r="Y5305" s="388">
        <f ca="1">COUNTIFS(OFFSET($B$10, 0, 0, ROW()-9, 1), SERVICE[[#This Row],[Employee ID]], OFFSET($F$10, 0, 0, ROW()-9, 1), SERVICE[[#This Row],[Resources Role]])</f>
        <v>0</v>
      </c>
      <c r="Z5305" s="388">
        <f ca="1">COUNTIFS(OFFSET($F$10, 0, 0, ROW()-9, 1), SERVICE[[#This Row],[Resources Role]], OFFSET($H$10, 0, 0, ROW()-9, 1), SERVICE[[#This Row],[Booking]])</f>
        <v>0</v>
      </c>
    </row>
    <row r="5306" spans="1:26" x14ac:dyDescent="0.25">
      <c r="A5306" s="6" t="str">
        <f ca="1">no.</f>
        <v/>
      </c>
      <c r="E5306" s="4" t="str">
        <f ca="1">position</f>
        <v/>
      </c>
      <c r="J5306" s="318"/>
      <c r="M5306" s="4"/>
      <c r="O5306" s="6"/>
      <c r="Q5306" s="20"/>
      <c r="R5306" s="5" t="str">
        <f ca="1">score</f>
        <v/>
      </c>
      <c r="S5306" s="7" t="str">
        <f ca="1">rescore_svc</f>
        <v/>
      </c>
      <c r="U5306" s="11" t="str">
        <f ca="1">price</f>
        <v/>
      </c>
      <c r="V5306" s="4"/>
      <c r="Y5306" s="388">
        <f ca="1">COUNTIFS(OFFSET($B$10, 0, 0, ROW()-9, 1), SERVICE[[#This Row],[Employee ID]], OFFSET($F$10, 0, 0, ROW()-9, 1), SERVICE[[#This Row],[Resources Role]])</f>
        <v>0</v>
      </c>
      <c r="Z5306" s="388">
        <f ca="1">COUNTIFS(OFFSET($F$10, 0, 0, ROW()-9, 1), SERVICE[[#This Row],[Resources Role]], OFFSET($H$10, 0, 0, ROW()-9, 1), SERVICE[[#This Row],[Booking]])</f>
        <v>0</v>
      </c>
    </row>
    <row r="5307" spans="1:26" x14ac:dyDescent="0.25">
      <c r="A5307" s="6" t="str">
        <f ca="1">no.</f>
        <v/>
      </c>
      <c r="E5307" s="4" t="str">
        <f ca="1">position</f>
        <v/>
      </c>
      <c r="J5307" s="318"/>
      <c r="M5307" s="4"/>
      <c r="O5307" s="6"/>
      <c r="Q5307" s="20"/>
      <c r="R5307" s="5" t="str">
        <f ca="1">score</f>
        <v/>
      </c>
      <c r="S5307" s="7" t="str">
        <f ca="1">rescore_svc</f>
        <v/>
      </c>
      <c r="U5307" s="11" t="str">
        <f ca="1">price</f>
        <v/>
      </c>
      <c r="V5307" s="4"/>
      <c r="Y5307" s="388">
        <f ca="1">COUNTIFS(OFFSET($B$10, 0, 0, ROW()-9, 1), SERVICE[[#This Row],[Employee ID]], OFFSET($F$10, 0, 0, ROW()-9, 1), SERVICE[[#This Row],[Resources Role]])</f>
        <v>0</v>
      </c>
      <c r="Z5307" s="388">
        <f ca="1">COUNTIFS(OFFSET($F$10, 0, 0, ROW()-9, 1), SERVICE[[#This Row],[Resources Role]], OFFSET($H$10, 0, 0, ROW()-9, 1), SERVICE[[#This Row],[Booking]])</f>
        <v>0</v>
      </c>
    </row>
    <row r="5308" spans="1:26" x14ac:dyDescent="0.25">
      <c r="A5308" s="6" t="str">
        <f ca="1">no.</f>
        <v/>
      </c>
      <c r="E5308" s="4" t="str">
        <f ca="1">position</f>
        <v/>
      </c>
      <c r="J5308" s="318"/>
      <c r="M5308" s="4"/>
      <c r="O5308" s="6"/>
      <c r="Q5308" s="20"/>
      <c r="R5308" s="5" t="str">
        <f ca="1">score</f>
        <v/>
      </c>
      <c r="S5308" s="7" t="str">
        <f ca="1">rescore_svc</f>
        <v/>
      </c>
      <c r="U5308" s="11" t="str">
        <f ca="1">price</f>
        <v/>
      </c>
      <c r="V5308" s="4"/>
      <c r="Y5308" s="388">
        <f ca="1">COUNTIFS(OFFSET($B$10, 0, 0, ROW()-9, 1), SERVICE[[#This Row],[Employee ID]], OFFSET($F$10, 0, 0, ROW()-9, 1), SERVICE[[#This Row],[Resources Role]])</f>
        <v>0</v>
      </c>
      <c r="Z5308" s="388">
        <f ca="1">COUNTIFS(OFFSET($F$10, 0, 0, ROW()-9, 1), SERVICE[[#This Row],[Resources Role]], OFFSET($H$10, 0, 0, ROW()-9, 1), SERVICE[[#This Row],[Booking]])</f>
        <v>0</v>
      </c>
    </row>
    <row r="5309" spans="1:26" x14ac:dyDescent="0.25">
      <c r="A5309" s="6" t="str">
        <f ca="1">no.</f>
        <v/>
      </c>
      <c r="E5309" s="4" t="str">
        <f ca="1">position</f>
        <v/>
      </c>
      <c r="J5309" s="318"/>
      <c r="M5309" s="4"/>
      <c r="O5309" s="6"/>
      <c r="Q5309" s="20"/>
      <c r="R5309" s="5" t="str">
        <f ca="1">score</f>
        <v/>
      </c>
      <c r="S5309" s="7" t="str">
        <f ca="1">rescore_svc</f>
        <v/>
      </c>
      <c r="U5309" s="11" t="str">
        <f ca="1">price</f>
        <v/>
      </c>
      <c r="V5309" s="4"/>
      <c r="Y5309" s="388">
        <f ca="1">COUNTIFS(OFFSET($B$10, 0, 0, ROW()-9, 1), SERVICE[[#This Row],[Employee ID]], OFFSET($F$10, 0, 0, ROW()-9, 1), SERVICE[[#This Row],[Resources Role]])</f>
        <v>0</v>
      </c>
      <c r="Z5309" s="388">
        <f ca="1">COUNTIFS(OFFSET($F$10, 0, 0, ROW()-9, 1), SERVICE[[#This Row],[Resources Role]], OFFSET($H$10, 0, 0, ROW()-9, 1), SERVICE[[#This Row],[Booking]])</f>
        <v>0</v>
      </c>
    </row>
    <row r="5310" spans="1:26" x14ac:dyDescent="0.25">
      <c r="A5310" s="6" t="str">
        <f ca="1">no.</f>
        <v/>
      </c>
      <c r="E5310" s="4" t="str">
        <f ca="1">position</f>
        <v/>
      </c>
      <c r="J5310" s="318"/>
      <c r="M5310" s="4"/>
      <c r="O5310" s="6"/>
      <c r="Q5310" s="20"/>
      <c r="R5310" s="5" t="str">
        <f ca="1">score</f>
        <v/>
      </c>
      <c r="S5310" s="7" t="str">
        <f ca="1">rescore_svc</f>
        <v/>
      </c>
      <c r="U5310" s="11" t="str">
        <f ca="1">price</f>
        <v/>
      </c>
      <c r="V5310" s="4"/>
      <c r="Y5310" s="388">
        <f ca="1">COUNTIFS(OFFSET($B$10, 0, 0, ROW()-9, 1), SERVICE[[#This Row],[Employee ID]], OFFSET($F$10, 0, 0, ROW()-9, 1), SERVICE[[#This Row],[Resources Role]])</f>
        <v>0</v>
      </c>
      <c r="Z5310" s="388">
        <f ca="1">COUNTIFS(OFFSET($F$10, 0, 0, ROW()-9, 1), SERVICE[[#This Row],[Resources Role]], OFFSET($H$10, 0, 0, ROW()-9, 1), SERVICE[[#This Row],[Booking]])</f>
        <v>0</v>
      </c>
    </row>
    <row r="5311" spans="1:26" x14ac:dyDescent="0.25">
      <c r="A5311" s="6" t="str">
        <f ca="1">no.</f>
        <v/>
      </c>
      <c r="E5311" s="4" t="str">
        <f ca="1">position</f>
        <v/>
      </c>
      <c r="J5311" s="318"/>
      <c r="M5311" s="4"/>
      <c r="O5311" s="6"/>
      <c r="Q5311" s="20"/>
      <c r="R5311" s="5" t="str">
        <f ca="1">score</f>
        <v/>
      </c>
      <c r="S5311" s="7" t="str">
        <f ca="1">rescore_svc</f>
        <v/>
      </c>
      <c r="U5311" s="11" t="str">
        <f ca="1">price</f>
        <v/>
      </c>
      <c r="V5311" s="4"/>
      <c r="Y5311" s="388">
        <f ca="1">COUNTIFS(OFFSET($B$10, 0, 0, ROW()-9, 1), SERVICE[[#This Row],[Employee ID]], OFFSET($F$10, 0, 0, ROW()-9, 1), SERVICE[[#This Row],[Resources Role]])</f>
        <v>0</v>
      </c>
      <c r="Z5311" s="388">
        <f ca="1">COUNTIFS(OFFSET($F$10, 0, 0, ROW()-9, 1), SERVICE[[#This Row],[Resources Role]], OFFSET($H$10, 0, 0, ROW()-9, 1), SERVICE[[#This Row],[Booking]])</f>
        <v>0</v>
      </c>
    </row>
    <row r="5312" spans="1:26" x14ac:dyDescent="0.25">
      <c r="A5312" s="6" t="str">
        <f ca="1">no.</f>
        <v/>
      </c>
      <c r="E5312" s="4" t="str">
        <f ca="1">position</f>
        <v/>
      </c>
      <c r="J5312" s="318"/>
      <c r="M5312" s="4"/>
      <c r="O5312" s="6"/>
      <c r="Q5312" s="20"/>
      <c r="R5312" s="5" t="str">
        <f ca="1">score</f>
        <v/>
      </c>
      <c r="S5312" s="7" t="str">
        <f ca="1">rescore_svc</f>
        <v/>
      </c>
      <c r="U5312" s="11" t="str">
        <f ca="1">price</f>
        <v/>
      </c>
      <c r="V5312" s="4"/>
      <c r="Y5312" s="388">
        <f ca="1">COUNTIFS(OFFSET($B$10, 0, 0, ROW()-9, 1), SERVICE[[#This Row],[Employee ID]], OFFSET($F$10, 0, 0, ROW()-9, 1), SERVICE[[#This Row],[Resources Role]])</f>
        <v>0</v>
      </c>
      <c r="Z5312" s="388">
        <f ca="1">COUNTIFS(OFFSET($F$10, 0, 0, ROW()-9, 1), SERVICE[[#This Row],[Resources Role]], OFFSET($H$10, 0, 0, ROW()-9, 1), SERVICE[[#This Row],[Booking]])</f>
        <v>0</v>
      </c>
    </row>
    <row r="5313" spans="1:26" x14ac:dyDescent="0.25">
      <c r="A5313" s="6" t="str">
        <f ca="1">no.</f>
        <v/>
      </c>
      <c r="E5313" s="4" t="str">
        <f ca="1">position</f>
        <v/>
      </c>
      <c r="J5313" s="318"/>
      <c r="M5313" s="4"/>
      <c r="O5313" s="6"/>
      <c r="Q5313" s="20"/>
      <c r="R5313" s="5" t="str">
        <f ca="1">score</f>
        <v/>
      </c>
      <c r="S5313" s="7" t="str">
        <f ca="1">rescore_svc</f>
        <v/>
      </c>
      <c r="U5313" s="11" t="str">
        <f ca="1">price</f>
        <v/>
      </c>
      <c r="V5313" s="4"/>
      <c r="Y5313" s="388">
        <f ca="1">COUNTIFS(OFFSET($B$10, 0, 0, ROW()-9, 1), SERVICE[[#This Row],[Employee ID]], OFFSET($F$10, 0, 0, ROW()-9, 1), SERVICE[[#This Row],[Resources Role]])</f>
        <v>0</v>
      </c>
      <c r="Z5313" s="388">
        <f ca="1">COUNTIFS(OFFSET($F$10, 0, 0, ROW()-9, 1), SERVICE[[#This Row],[Resources Role]], OFFSET($H$10, 0, 0, ROW()-9, 1), SERVICE[[#This Row],[Booking]])</f>
        <v>0</v>
      </c>
    </row>
    <row r="5314" spans="1:26" x14ac:dyDescent="0.25">
      <c r="A5314" s="6" t="str">
        <f ca="1">no.</f>
        <v/>
      </c>
      <c r="E5314" s="4" t="str">
        <f ca="1">position</f>
        <v/>
      </c>
      <c r="J5314" s="318"/>
      <c r="M5314" s="4"/>
      <c r="O5314" s="6"/>
      <c r="Q5314" s="20"/>
      <c r="R5314" s="5" t="str">
        <f ca="1">score</f>
        <v/>
      </c>
      <c r="S5314" s="7" t="str">
        <f ca="1">rescore_svc</f>
        <v/>
      </c>
      <c r="U5314" s="11" t="str">
        <f ca="1">price</f>
        <v/>
      </c>
      <c r="V5314" s="4"/>
      <c r="Y5314" s="388">
        <f ca="1">COUNTIFS(OFFSET($B$10, 0, 0, ROW()-9, 1), SERVICE[[#This Row],[Employee ID]], OFFSET($F$10, 0, 0, ROW()-9, 1), SERVICE[[#This Row],[Resources Role]])</f>
        <v>0</v>
      </c>
      <c r="Z5314" s="388">
        <f ca="1">COUNTIFS(OFFSET($F$10, 0, 0, ROW()-9, 1), SERVICE[[#This Row],[Resources Role]], OFFSET($H$10, 0, 0, ROW()-9, 1), SERVICE[[#This Row],[Booking]])</f>
        <v>0</v>
      </c>
    </row>
    <row r="5315" spans="1:26" x14ac:dyDescent="0.25">
      <c r="A5315" s="6" t="str">
        <f ca="1">no.</f>
        <v/>
      </c>
      <c r="E5315" s="4" t="str">
        <f ca="1">position</f>
        <v/>
      </c>
      <c r="J5315" s="318"/>
      <c r="M5315" s="4"/>
      <c r="O5315" s="6"/>
      <c r="Q5315" s="20"/>
      <c r="R5315" s="5" t="str">
        <f ca="1">score</f>
        <v/>
      </c>
      <c r="S5315" s="7" t="str">
        <f ca="1">rescore_svc</f>
        <v/>
      </c>
      <c r="U5315" s="11" t="str">
        <f ca="1">price</f>
        <v/>
      </c>
      <c r="V5315" s="4"/>
      <c r="Y5315" s="388">
        <f ca="1">COUNTIFS(OFFSET($B$10, 0, 0, ROW()-9, 1), SERVICE[[#This Row],[Employee ID]], OFFSET($F$10, 0, 0, ROW()-9, 1), SERVICE[[#This Row],[Resources Role]])</f>
        <v>0</v>
      </c>
      <c r="Z5315" s="388">
        <f ca="1">COUNTIFS(OFFSET($F$10, 0, 0, ROW()-9, 1), SERVICE[[#This Row],[Resources Role]], OFFSET($H$10, 0, 0, ROW()-9, 1), SERVICE[[#This Row],[Booking]])</f>
        <v>0</v>
      </c>
    </row>
    <row r="5316" spans="1:26" x14ac:dyDescent="0.25">
      <c r="A5316" s="6" t="str">
        <f ca="1">no.</f>
        <v/>
      </c>
      <c r="E5316" s="4" t="str">
        <f ca="1">position</f>
        <v/>
      </c>
      <c r="J5316" s="318"/>
      <c r="M5316" s="4"/>
      <c r="O5316" s="6"/>
      <c r="Q5316" s="20"/>
      <c r="R5316" s="5" t="str">
        <f ca="1">score</f>
        <v/>
      </c>
      <c r="S5316" s="7" t="str">
        <f ca="1">rescore_svc</f>
        <v/>
      </c>
      <c r="U5316" s="11" t="str">
        <f ca="1">price</f>
        <v/>
      </c>
      <c r="V5316" s="4"/>
      <c r="Y5316" s="388">
        <f ca="1">COUNTIFS(OFFSET($B$10, 0, 0, ROW()-9, 1), SERVICE[[#This Row],[Employee ID]], OFFSET($F$10, 0, 0, ROW()-9, 1), SERVICE[[#This Row],[Resources Role]])</f>
        <v>0</v>
      </c>
      <c r="Z5316" s="388">
        <f ca="1">COUNTIFS(OFFSET($F$10, 0, 0, ROW()-9, 1), SERVICE[[#This Row],[Resources Role]], OFFSET($H$10, 0, 0, ROW()-9, 1), SERVICE[[#This Row],[Booking]])</f>
        <v>0</v>
      </c>
    </row>
    <row r="5317" spans="1:26" x14ac:dyDescent="0.25">
      <c r="A5317" s="6" t="str">
        <f ca="1">no.</f>
        <v/>
      </c>
      <c r="E5317" s="4" t="str">
        <f ca="1">position</f>
        <v/>
      </c>
      <c r="J5317" s="318"/>
      <c r="M5317" s="4"/>
      <c r="O5317" s="6"/>
      <c r="Q5317" s="20"/>
      <c r="R5317" s="5" t="str">
        <f ca="1">score</f>
        <v/>
      </c>
      <c r="S5317" s="7" t="str">
        <f ca="1">rescore_svc</f>
        <v/>
      </c>
      <c r="U5317" s="11" t="str">
        <f ca="1">price</f>
        <v/>
      </c>
      <c r="V5317" s="4"/>
      <c r="Y5317" s="388">
        <f ca="1">COUNTIFS(OFFSET($B$10, 0, 0, ROW()-9, 1), SERVICE[[#This Row],[Employee ID]], OFFSET($F$10, 0, 0, ROW()-9, 1), SERVICE[[#This Row],[Resources Role]])</f>
        <v>0</v>
      </c>
      <c r="Z5317" s="388">
        <f ca="1">COUNTIFS(OFFSET($F$10, 0, 0, ROW()-9, 1), SERVICE[[#This Row],[Resources Role]], OFFSET($H$10, 0, 0, ROW()-9, 1), SERVICE[[#This Row],[Booking]])</f>
        <v>0</v>
      </c>
    </row>
    <row r="5318" spans="1:26" x14ac:dyDescent="0.25">
      <c r="A5318" s="6" t="str">
        <f ca="1">no.</f>
        <v/>
      </c>
      <c r="E5318" s="4" t="str">
        <f ca="1">position</f>
        <v/>
      </c>
      <c r="J5318" s="318"/>
      <c r="M5318" s="4"/>
      <c r="O5318" s="6"/>
      <c r="Q5318" s="20"/>
      <c r="R5318" s="5" t="str">
        <f ca="1">score</f>
        <v/>
      </c>
      <c r="S5318" s="7" t="str">
        <f ca="1">rescore_svc</f>
        <v/>
      </c>
      <c r="U5318" s="11" t="str">
        <f ca="1">price</f>
        <v/>
      </c>
      <c r="V5318" s="4"/>
      <c r="Y5318" s="388">
        <f ca="1">COUNTIFS(OFFSET($B$10, 0, 0, ROW()-9, 1), SERVICE[[#This Row],[Employee ID]], OFFSET($F$10, 0, 0, ROW()-9, 1), SERVICE[[#This Row],[Resources Role]])</f>
        <v>0</v>
      </c>
      <c r="Z5318" s="388">
        <f ca="1">COUNTIFS(OFFSET($F$10, 0, 0, ROW()-9, 1), SERVICE[[#This Row],[Resources Role]], OFFSET($H$10, 0, 0, ROW()-9, 1), SERVICE[[#This Row],[Booking]])</f>
        <v>0</v>
      </c>
    </row>
    <row r="5319" spans="1:26" x14ac:dyDescent="0.25">
      <c r="A5319" s="6" t="str">
        <f ca="1">no.</f>
        <v/>
      </c>
      <c r="E5319" s="4" t="str">
        <f ca="1">position</f>
        <v/>
      </c>
      <c r="J5319" s="318"/>
      <c r="M5319" s="4"/>
      <c r="O5319" s="6"/>
      <c r="Q5319" s="20"/>
      <c r="R5319" s="5" t="str">
        <f ca="1">score</f>
        <v/>
      </c>
      <c r="S5319" s="7" t="str">
        <f ca="1">rescore_svc</f>
        <v/>
      </c>
      <c r="U5319" s="11" t="str">
        <f ca="1">price</f>
        <v/>
      </c>
      <c r="V5319" s="4"/>
      <c r="Y5319" s="388">
        <f ca="1">COUNTIFS(OFFSET($B$10, 0, 0, ROW()-9, 1), SERVICE[[#This Row],[Employee ID]], OFFSET($F$10, 0, 0, ROW()-9, 1), SERVICE[[#This Row],[Resources Role]])</f>
        <v>0</v>
      </c>
      <c r="Z5319" s="388">
        <f ca="1">COUNTIFS(OFFSET($F$10, 0, 0, ROW()-9, 1), SERVICE[[#This Row],[Resources Role]], OFFSET($H$10, 0, 0, ROW()-9, 1), SERVICE[[#This Row],[Booking]])</f>
        <v>0</v>
      </c>
    </row>
    <row r="5320" spans="1:26" x14ac:dyDescent="0.25">
      <c r="A5320" s="6" t="str">
        <f ca="1">no.</f>
        <v/>
      </c>
      <c r="E5320" s="4" t="str">
        <f ca="1">position</f>
        <v/>
      </c>
      <c r="J5320" s="318"/>
      <c r="M5320" s="4"/>
      <c r="O5320" s="6"/>
      <c r="Q5320" s="20"/>
      <c r="R5320" s="5" t="str">
        <f ca="1">score</f>
        <v/>
      </c>
      <c r="S5320" s="7" t="str">
        <f ca="1">rescore_svc</f>
        <v/>
      </c>
      <c r="U5320" s="11" t="str">
        <f ca="1">price</f>
        <v/>
      </c>
      <c r="V5320" s="4"/>
      <c r="Y5320" s="388">
        <f ca="1">COUNTIFS(OFFSET($B$10, 0, 0, ROW()-9, 1), SERVICE[[#This Row],[Employee ID]], OFFSET($F$10, 0, 0, ROW()-9, 1), SERVICE[[#This Row],[Resources Role]])</f>
        <v>0</v>
      </c>
      <c r="Z5320" s="388">
        <f ca="1">COUNTIFS(OFFSET($F$10, 0, 0, ROW()-9, 1), SERVICE[[#This Row],[Resources Role]], OFFSET($H$10, 0, 0, ROW()-9, 1), SERVICE[[#This Row],[Booking]])</f>
        <v>0</v>
      </c>
    </row>
    <row r="5321" spans="1:26" x14ac:dyDescent="0.25">
      <c r="A5321" s="6" t="str">
        <f ca="1">no.</f>
        <v/>
      </c>
      <c r="E5321" s="4" t="str">
        <f ca="1">position</f>
        <v/>
      </c>
      <c r="J5321" s="318"/>
      <c r="M5321" s="4"/>
      <c r="O5321" s="6"/>
      <c r="Q5321" s="20"/>
      <c r="R5321" s="5" t="str">
        <f ca="1">score</f>
        <v/>
      </c>
      <c r="S5321" s="7" t="str">
        <f ca="1">rescore_svc</f>
        <v/>
      </c>
      <c r="U5321" s="11" t="str">
        <f ca="1">price</f>
        <v/>
      </c>
      <c r="V5321" s="4"/>
      <c r="Y5321" s="388">
        <f ca="1">COUNTIFS(OFFSET($B$10, 0, 0, ROW()-9, 1), SERVICE[[#This Row],[Employee ID]], OFFSET($F$10, 0, 0, ROW()-9, 1), SERVICE[[#This Row],[Resources Role]])</f>
        <v>0</v>
      </c>
      <c r="Z5321" s="388">
        <f ca="1">COUNTIFS(OFFSET($F$10, 0, 0, ROW()-9, 1), SERVICE[[#This Row],[Resources Role]], OFFSET($H$10, 0, 0, ROW()-9, 1), SERVICE[[#This Row],[Booking]])</f>
        <v>0</v>
      </c>
    </row>
    <row r="5322" spans="1:26" x14ac:dyDescent="0.25">
      <c r="A5322" s="6" t="str">
        <f ca="1">no.</f>
        <v/>
      </c>
      <c r="E5322" s="4" t="str">
        <f ca="1">position</f>
        <v/>
      </c>
      <c r="J5322" s="318"/>
      <c r="M5322" s="4"/>
      <c r="O5322" s="6"/>
      <c r="Q5322" s="20"/>
      <c r="R5322" s="5" t="str">
        <f ca="1">score</f>
        <v/>
      </c>
      <c r="S5322" s="7" t="str">
        <f ca="1">rescore_svc</f>
        <v/>
      </c>
      <c r="U5322" s="11" t="str">
        <f ca="1">price</f>
        <v/>
      </c>
      <c r="V5322" s="4"/>
      <c r="Y5322" s="388">
        <f ca="1">COUNTIFS(OFFSET($B$10, 0, 0, ROW()-9, 1), SERVICE[[#This Row],[Employee ID]], OFFSET($F$10, 0, 0, ROW()-9, 1), SERVICE[[#This Row],[Resources Role]])</f>
        <v>0</v>
      </c>
      <c r="Z5322" s="388">
        <f ca="1">COUNTIFS(OFFSET($F$10, 0, 0, ROW()-9, 1), SERVICE[[#This Row],[Resources Role]], OFFSET($H$10, 0, 0, ROW()-9, 1), SERVICE[[#This Row],[Booking]])</f>
        <v>0</v>
      </c>
    </row>
    <row r="5323" spans="1:26" x14ac:dyDescent="0.25">
      <c r="A5323" s="6" t="str">
        <f ca="1">no.</f>
        <v/>
      </c>
      <c r="E5323" s="4" t="str">
        <f ca="1">position</f>
        <v/>
      </c>
      <c r="J5323" s="318"/>
      <c r="M5323" s="4"/>
      <c r="O5323" s="6"/>
      <c r="Q5323" s="20"/>
      <c r="R5323" s="5" t="str">
        <f ca="1">score</f>
        <v/>
      </c>
      <c r="S5323" s="7" t="str">
        <f ca="1">rescore_svc</f>
        <v/>
      </c>
      <c r="U5323" s="11" t="str">
        <f ca="1">price</f>
        <v/>
      </c>
      <c r="V5323" s="4"/>
      <c r="Y5323" s="388">
        <f ca="1">COUNTIFS(OFFSET($B$10, 0, 0, ROW()-9, 1), SERVICE[[#This Row],[Employee ID]], OFFSET($F$10, 0, 0, ROW()-9, 1), SERVICE[[#This Row],[Resources Role]])</f>
        <v>0</v>
      </c>
      <c r="Z5323" s="388">
        <f ca="1">COUNTIFS(OFFSET($F$10, 0, 0, ROW()-9, 1), SERVICE[[#This Row],[Resources Role]], OFFSET($H$10, 0, 0, ROW()-9, 1), SERVICE[[#This Row],[Booking]])</f>
        <v>0</v>
      </c>
    </row>
    <row r="5324" spans="1:26" x14ac:dyDescent="0.25">
      <c r="A5324" s="6" t="str">
        <f ca="1">no.</f>
        <v/>
      </c>
      <c r="E5324" s="4" t="str">
        <f ca="1">position</f>
        <v/>
      </c>
      <c r="J5324" s="318"/>
      <c r="M5324" s="4"/>
      <c r="O5324" s="6"/>
      <c r="Q5324" s="20"/>
      <c r="R5324" s="5" t="str">
        <f ca="1">score</f>
        <v/>
      </c>
      <c r="S5324" s="7" t="str">
        <f ca="1">rescore_svc</f>
        <v/>
      </c>
      <c r="U5324" s="11" t="str">
        <f ca="1">price</f>
        <v/>
      </c>
      <c r="V5324" s="4"/>
      <c r="Y5324" s="388">
        <f ca="1">COUNTIFS(OFFSET($B$10, 0, 0, ROW()-9, 1), SERVICE[[#This Row],[Employee ID]], OFFSET($F$10, 0, 0, ROW()-9, 1), SERVICE[[#This Row],[Resources Role]])</f>
        <v>0</v>
      </c>
      <c r="Z5324" s="388">
        <f ca="1">COUNTIFS(OFFSET($F$10, 0, 0, ROW()-9, 1), SERVICE[[#This Row],[Resources Role]], OFFSET($H$10, 0, 0, ROW()-9, 1), SERVICE[[#This Row],[Booking]])</f>
        <v>0</v>
      </c>
    </row>
    <row r="5325" spans="1:26" x14ac:dyDescent="0.25">
      <c r="A5325" s="6" t="str">
        <f ca="1">no.</f>
        <v/>
      </c>
      <c r="E5325" s="4" t="str">
        <f ca="1">position</f>
        <v/>
      </c>
      <c r="J5325" s="318"/>
      <c r="M5325" s="4"/>
      <c r="O5325" s="6"/>
      <c r="Q5325" s="20"/>
      <c r="R5325" s="5" t="str">
        <f ca="1">score</f>
        <v/>
      </c>
      <c r="S5325" s="7" t="str">
        <f ca="1">rescore_svc</f>
        <v/>
      </c>
      <c r="U5325" s="11" t="str">
        <f ca="1">price</f>
        <v/>
      </c>
      <c r="V5325" s="4"/>
      <c r="Y5325" s="388">
        <f ca="1">COUNTIFS(OFFSET($B$10, 0, 0, ROW()-9, 1), SERVICE[[#This Row],[Employee ID]], OFFSET($F$10, 0, 0, ROW()-9, 1), SERVICE[[#This Row],[Resources Role]])</f>
        <v>0</v>
      </c>
      <c r="Z5325" s="388">
        <f ca="1">COUNTIFS(OFFSET($F$10, 0, 0, ROW()-9, 1), SERVICE[[#This Row],[Resources Role]], OFFSET($H$10, 0, 0, ROW()-9, 1), SERVICE[[#This Row],[Booking]])</f>
        <v>0</v>
      </c>
    </row>
    <row r="5326" spans="1:26" x14ac:dyDescent="0.25">
      <c r="A5326" s="6" t="str">
        <f ca="1">no.</f>
        <v/>
      </c>
      <c r="E5326" s="4" t="str">
        <f ca="1">position</f>
        <v/>
      </c>
      <c r="J5326" s="318"/>
      <c r="M5326" s="4"/>
      <c r="O5326" s="6"/>
      <c r="Q5326" s="20"/>
      <c r="R5326" s="5" t="str">
        <f ca="1">score</f>
        <v/>
      </c>
      <c r="S5326" s="7" t="str">
        <f ca="1">rescore_svc</f>
        <v/>
      </c>
      <c r="U5326" s="11" t="str">
        <f ca="1">price</f>
        <v/>
      </c>
      <c r="V5326" s="4"/>
      <c r="Y5326" s="388">
        <f ca="1">COUNTIFS(OFFSET($B$10, 0, 0, ROW()-9, 1), SERVICE[[#This Row],[Employee ID]], OFFSET($F$10, 0, 0, ROW()-9, 1), SERVICE[[#This Row],[Resources Role]])</f>
        <v>0</v>
      </c>
      <c r="Z5326" s="388">
        <f ca="1">COUNTIFS(OFFSET($F$10, 0, 0, ROW()-9, 1), SERVICE[[#This Row],[Resources Role]], OFFSET($H$10, 0, 0, ROW()-9, 1), SERVICE[[#This Row],[Booking]])</f>
        <v>0</v>
      </c>
    </row>
    <row r="5327" spans="1:26" x14ac:dyDescent="0.25">
      <c r="A5327" s="6" t="str">
        <f ca="1">no.</f>
        <v/>
      </c>
      <c r="E5327" s="4" t="str">
        <f ca="1">position</f>
        <v/>
      </c>
      <c r="J5327" s="318"/>
      <c r="M5327" s="4"/>
      <c r="O5327" s="6"/>
      <c r="Q5327" s="20"/>
      <c r="R5327" s="5" t="str">
        <f ca="1">score</f>
        <v/>
      </c>
      <c r="S5327" s="7" t="str">
        <f ca="1">rescore_svc</f>
        <v/>
      </c>
      <c r="U5327" s="11" t="str">
        <f ca="1">price</f>
        <v/>
      </c>
      <c r="V5327" s="4"/>
      <c r="Y5327" s="388">
        <f ca="1">COUNTIFS(OFFSET($B$10, 0, 0, ROW()-9, 1), SERVICE[[#This Row],[Employee ID]], OFFSET($F$10, 0, 0, ROW()-9, 1), SERVICE[[#This Row],[Resources Role]])</f>
        <v>0</v>
      </c>
      <c r="Z5327" s="388">
        <f ca="1">COUNTIFS(OFFSET($F$10, 0, 0, ROW()-9, 1), SERVICE[[#This Row],[Resources Role]], OFFSET($H$10, 0, 0, ROW()-9, 1), SERVICE[[#This Row],[Booking]])</f>
        <v>0</v>
      </c>
    </row>
    <row r="5328" spans="1:26" x14ac:dyDescent="0.25">
      <c r="A5328" s="6" t="str">
        <f ca="1">no.</f>
        <v/>
      </c>
      <c r="E5328" s="4" t="str">
        <f ca="1">position</f>
        <v/>
      </c>
      <c r="J5328" s="318"/>
      <c r="M5328" s="4"/>
      <c r="O5328" s="6"/>
      <c r="Q5328" s="20"/>
      <c r="R5328" s="5" t="str">
        <f ca="1">score</f>
        <v/>
      </c>
      <c r="S5328" s="7" t="str">
        <f ca="1">rescore_svc</f>
        <v/>
      </c>
      <c r="U5328" s="11" t="str">
        <f ca="1">price</f>
        <v/>
      </c>
      <c r="V5328" s="4"/>
      <c r="Y5328" s="388">
        <f ca="1">COUNTIFS(OFFSET($B$10, 0, 0, ROW()-9, 1), SERVICE[[#This Row],[Employee ID]], OFFSET($F$10, 0, 0, ROW()-9, 1), SERVICE[[#This Row],[Resources Role]])</f>
        <v>0</v>
      </c>
      <c r="Z5328" s="388">
        <f ca="1">COUNTIFS(OFFSET($F$10, 0, 0, ROW()-9, 1), SERVICE[[#This Row],[Resources Role]], OFFSET($H$10, 0, 0, ROW()-9, 1), SERVICE[[#This Row],[Booking]])</f>
        <v>0</v>
      </c>
    </row>
    <row r="5329" spans="1:26" x14ac:dyDescent="0.25">
      <c r="A5329" s="6" t="str">
        <f ca="1">no.</f>
        <v/>
      </c>
      <c r="E5329" s="4" t="str">
        <f ca="1">position</f>
        <v/>
      </c>
      <c r="J5329" s="318"/>
      <c r="M5329" s="4"/>
      <c r="O5329" s="6"/>
      <c r="Q5329" s="20"/>
      <c r="R5329" s="5" t="str">
        <f ca="1">score</f>
        <v/>
      </c>
      <c r="S5329" s="7" t="str">
        <f ca="1">rescore_svc</f>
        <v/>
      </c>
      <c r="U5329" s="11" t="str">
        <f ca="1">price</f>
        <v/>
      </c>
      <c r="V5329" s="4"/>
      <c r="Y5329" s="388">
        <f ca="1">COUNTIFS(OFFSET($B$10, 0, 0, ROW()-9, 1), SERVICE[[#This Row],[Employee ID]], OFFSET($F$10, 0, 0, ROW()-9, 1), SERVICE[[#This Row],[Resources Role]])</f>
        <v>0</v>
      </c>
      <c r="Z5329" s="388">
        <f ca="1">COUNTIFS(OFFSET($F$10, 0, 0, ROW()-9, 1), SERVICE[[#This Row],[Resources Role]], OFFSET($H$10, 0, 0, ROW()-9, 1), SERVICE[[#This Row],[Booking]])</f>
        <v>0</v>
      </c>
    </row>
    <row r="5330" spans="1:26" x14ac:dyDescent="0.25">
      <c r="A5330" s="6" t="str">
        <f ca="1">no.</f>
        <v/>
      </c>
      <c r="E5330" s="4" t="str">
        <f ca="1">position</f>
        <v/>
      </c>
      <c r="J5330" s="318"/>
      <c r="M5330" s="4"/>
      <c r="O5330" s="6"/>
      <c r="Q5330" s="20"/>
      <c r="R5330" s="5" t="str">
        <f ca="1">score</f>
        <v/>
      </c>
      <c r="S5330" s="7" t="str">
        <f ca="1">rescore_svc</f>
        <v/>
      </c>
      <c r="U5330" s="11" t="str">
        <f ca="1">price</f>
        <v/>
      </c>
      <c r="V5330" s="4"/>
      <c r="Y5330" s="388">
        <f ca="1">COUNTIFS(OFFSET($B$10, 0, 0, ROW()-9, 1), SERVICE[[#This Row],[Employee ID]], OFFSET($F$10, 0, 0, ROW()-9, 1), SERVICE[[#This Row],[Resources Role]])</f>
        <v>0</v>
      </c>
      <c r="Z5330" s="388">
        <f ca="1">COUNTIFS(OFFSET($F$10, 0, 0, ROW()-9, 1), SERVICE[[#This Row],[Resources Role]], OFFSET($H$10, 0, 0, ROW()-9, 1), SERVICE[[#This Row],[Booking]])</f>
        <v>0</v>
      </c>
    </row>
    <row r="5331" spans="1:26" x14ac:dyDescent="0.25">
      <c r="A5331" s="6" t="str">
        <f ca="1">no.</f>
        <v/>
      </c>
      <c r="E5331" s="4" t="str">
        <f ca="1">position</f>
        <v/>
      </c>
      <c r="J5331" s="318"/>
      <c r="M5331" s="4"/>
      <c r="O5331" s="6"/>
      <c r="Q5331" s="20"/>
      <c r="R5331" s="5" t="str">
        <f ca="1">score</f>
        <v/>
      </c>
      <c r="S5331" s="7" t="str">
        <f ca="1">rescore_svc</f>
        <v/>
      </c>
      <c r="U5331" s="11" t="str">
        <f ca="1">price</f>
        <v/>
      </c>
      <c r="V5331" s="4"/>
      <c r="Y5331" s="388">
        <f ca="1">COUNTIFS(OFFSET($B$10, 0, 0, ROW()-9, 1), SERVICE[[#This Row],[Employee ID]], OFFSET($F$10, 0, 0, ROW()-9, 1), SERVICE[[#This Row],[Resources Role]])</f>
        <v>0</v>
      </c>
      <c r="Z5331" s="388">
        <f ca="1">COUNTIFS(OFFSET($F$10, 0, 0, ROW()-9, 1), SERVICE[[#This Row],[Resources Role]], OFFSET($H$10, 0, 0, ROW()-9, 1), SERVICE[[#This Row],[Booking]])</f>
        <v>0</v>
      </c>
    </row>
    <row r="5332" spans="1:26" x14ac:dyDescent="0.25">
      <c r="A5332" s="6" t="str">
        <f ca="1">no.</f>
        <v/>
      </c>
      <c r="E5332" s="4" t="str">
        <f ca="1">position</f>
        <v/>
      </c>
      <c r="J5332" s="318"/>
      <c r="M5332" s="4"/>
      <c r="O5332" s="6"/>
      <c r="Q5332" s="20"/>
      <c r="R5332" s="5" t="str">
        <f ca="1">score</f>
        <v/>
      </c>
      <c r="S5332" s="7" t="str">
        <f ca="1">rescore_svc</f>
        <v/>
      </c>
      <c r="U5332" s="11" t="str">
        <f ca="1">price</f>
        <v/>
      </c>
      <c r="V5332" s="4"/>
      <c r="Y5332" s="388">
        <f ca="1">COUNTIFS(OFFSET($B$10, 0, 0, ROW()-9, 1), SERVICE[[#This Row],[Employee ID]], OFFSET($F$10, 0, 0, ROW()-9, 1), SERVICE[[#This Row],[Resources Role]])</f>
        <v>0</v>
      </c>
      <c r="Z5332" s="388">
        <f ca="1">COUNTIFS(OFFSET($F$10, 0, 0, ROW()-9, 1), SERVICE[[#This Row],[Resources Role]], OFFSET($H$10, 0, 0, ROW()-9, 1), SERVICE[[#This Row],[Booking]])</f>
        <v>0</v>
      </c>
    </row>
    <row r="5333" spans="1:26" x14ac:dyDescent="0.25">
      <c r="A5333" s="6" t="str">
        <f ca="1">no.</f>
        <v/>
      </c>
      <c r="E5333" s="4" t="str">
        <f ca="1">position</f>
        <v/>
      </c>
      <c r="J5333" s="318"/>
      <c r="M5333" s="4"/>
      <c r="O5333" s="6"/>
      <c r="Q5333" s="20"/>
      <c r="R5333" s="5" t="str">
        <f ca="1">score</f>
        <v/>
      </c>
      <c r="S5333" s="7" t="str">
        <f ca="1">rescore_svc</f>
        <v/>
      </c>
      <c r="U5333" s="11" t="str">
        <f ca="1">price</f>
        <v/>
      </c>
      <c r="V5333" s="4"/>
      <c r="Y5333" s="388">
        <f ca="1">COUNTIFS(OFFSET($B$10, 0, 0, ROW()-9, 1), SERVICE[[#This Row],[Employee ID]], OFFSET($F$10, 0, 0, ROW()-9, 1), SERVICE[[#This Row],[Resources Role]])</f>
        <v>0</v>
      </c>
      <c r="Z5333" s="388">
        <f ca="1">COUNTIFS(OFFSET($F$10, 0, 0, ROW()-9, 1), SERVICE[[#This Row],[Resources Role]], OFFSET($H$10, 0, 0, ROW()-9, 1), SERVICE[[#This Row],[Booking]])</f>
        <v>0</v>
      </c>
    </row>
    <row r="5334" spans="1:26" x14ac:dyDescent="0.25">
      <c r="A5334" s="6" t="str">
        <f ca="1">no.</f>
        <v/>
      </c>
      <c r="E5334" s="4" t="str">
        <f ca="1">position</f>
        <v/>
      </c>
      <c r="J5334" s="318"/>
      <c r="M5334" s="4"/>
      <c r="O5334" s="6"/>
      <c r="Q5334" s="20"/>
      <c r="R5334" s="5" t="str">
        <f ca="1">score</f>
        <v/>
      </c>
      <c r="S5334" s="7" t="str">
        <f ca="1">rescore_svc</f>
        <v/>
      </c>
      <c r="U5334" s="11" t="str">
        <f ca="1">price</f>
        <v/>
      </c>
      <c r="V5334" s="4"/>
      <c r="Y5334" s="388">
        <f ca="1">COUNTIFS(OFFSET($B$10, 0, 0, ROW()-9, 1), SERVICE[[#This Row],[Employee ID]], OFFSET($F$10, 0, 0, ROW()-9, 1), SERVICE[[#This Row],[Resources Role]])</f>
        <v>0</v>
      </c>
      <c r="Z5334" s="388">
        <f ca="1">COUNTIFS(OFFSET($F$10, 0, 0, ROW()-9, 1), SERVICE[[#This Row],[Resources Role]], OFFSET($H$10, 0, 0, ROW()-9, 1), SERVICE[[#This Row],[Booking]])</f>
        <v>0</v>
      </c>
    </row>
    <row r="5335" spans="1:26" x14ac:dyDescent="0.25">
      <c r="A5335" s="6" t="str">
        <f ca="1">no.</f>
        <v/>
      </c>
      <c r="E5335" s="4" t="str">
        <f ca="1">position</f>
        <v/>
      </c>
      <c r="J5335" s="318"/>
      <c r="M5335" s="4"/>
      <c r="O5335" s="6"/>
      <c r="Q5335" s="20"/>
      <c r="R5335" s="5" t="str">
        <f ca="1">score</f>
        <v/>
      </c>
      <c r="S5335" s="7" t="str">
        <f ca="1">rescore_svc</f>
        <v/>
      </c>
      <c r="U5335" s="11" t="str">
        <f ca="1">price</f>
        <v/>
      </c>
      <c r="V5335" s="4"/>
      <c r="Y5335" s="388">
        <f ca="1">COUNTIFS(OFFSET($B$10, 0, 0, ROW()-9, 1), SERVICE[[#This Row],[Employee ID]], OFFSET($F$10, 0, 0, ROW()-9, 1), SERVICE[[#This Row],[Resources Role]])</f>
        <v>0</v>
      </c>
      <c r="Z5335" s="388">
        <f ca="1">COUNTIFS(OFFSET($F$10, 0, 0, ROW()-9, 1), SERVICE[[#This Row],[Resources Role]], OFFSET($H$10, 0, 0, ROW()-9, 1), SERVICE[[#This Row],[Booking]])</f>
        <v>0</v>
      </c>
    </row>
    <row r="5336" spans="1:26" x14ac:dyDescent="0.25">
      <c r="A5336" s="6" t="str">
        <f ca="1">no.</f>
        <v/>
      </c>
      <c r="E5336" s="4" t="str">
        <f ca="1">position</f>
        <v/>
      </c>
      <c r="J5336" s="318"/>
      <c r="M5336" s="4"/>
      <c r="O5336" s="6"/>
      <c r="Q5336" s="20"/>
      <c r="R5336" s="5" t="str">
        <f ca="1">score</f>
        <v/>
      </c>
      <c r="S5336" s="7" t="str">
        <f ca="1">rescore_svc</f>
        <v/>
      </c>
      <c r="U5336" s="11" t="str">
        <f ca="1">price</f>
        <v/>
      </c>
      <c r="V5336" s="4"/>
      <c r="Y5336" s="388">
        <f ca="1">COUNTIFS(OFFSET($B$10, 0, 0, ROW()-9, 1), SERVICE[[#This Row],[Employee ID]], OFFSET($F$10, 0, 0, ROW()-9, 1), SERVICE[[#This Row],[Resources Role]])</f>
        <v>0</v>
      </c>
      <c r="Z5336" s="388">
        <f ca="1">COUNTIFS(OFFSET($F$10, 0, 0, ROW()-9, 1), SERVICE[[#This Row],[Resources Role]], OFFSET($H$10, 0, 0, ROW()-9, 1), SERVICE[[#This Row],[Booking]])</f>
        <v>0</v>
      </c>
    </row>
    <row r="5337" spans="1:26" x14ac:dyDescent="0.25">
      <c r="A5337" s="6" t="str">
        <f ca="1">no.</f>
        <v/>
      </c>
      <c r="E5337" s="4" t="str">
        <f ca="1">position</f>
        <v/>
      </c>
      <c r="J5337" s="318"/>
      <c r="M5337" s="4"/>
      <c r="O5337" s="6"/>
      <c r="Q5337" s="20"/>
      <c r="R5337" s="5" t="str">
        <f ca="1">score</f>
        <v/>
      </c>
      <c r="S5337" s="7" t="str">
        <f ca="1">rescore_svc</f>
        <v/>
      </c>
      <c r="U5337" s="11" t="str">
        <f ca="1">price</f>
        <v/>
      </c>
      <c r="V5337" s="4"/>
      <c r="Y5337" s="388">
        <f ca="1">COUNTIFS(OFFSET($B$10, 0, 0, ROW()-9, 1), SERVICE[[#This Row],[Employee ID]], OFFSET($F$10, 0, 0, ROW()-9, 1), SERVICE[[#This Row],[Resources Role]])</f>
        <v>0</v>
      </c>
      <c r="Z5337" s="388">
        <f ca="1">COUNTIFS(OFFSET($F$10, 0, 0, ROW()-9, 1), SERVICE[[#This Row],[Resources Role]], OFFSET($H$10, 0, 0, ROW()-9, 1), SERVICE[[#This Row],[Booking]])</f>
        <v>0</v>
      </c>
    </row>
    <row r="5338" spans="1:26" x14ac:dyDescent="0.25">
      <c r="A5338" s="6" t="str">
        <f ca="1">no.</f>
        <v/>
      </c>
      <c r="E5338" s="4" t="str">
        <f ca="1">position</f>
        <v/>
      </c>
      <c r="J5338" s="318"/>
      <c r="M5338" s="4"/>
      <c r="O5338" s="6"/>
      <c r="Q5338" s="20"/>
      <c r="R5338" s="5" t="str">
        <f ca="1">score</f>
        <v/>
      </c>
      <c r="S5338" s="7" t="str">
        <f ca="1">rescore_svc</f>
        <v/>
      </c>
      <c r="U5338" s="11" t="str">
        <f ca="1">price</f>
        <v/>
      </c>
      <c r="V5338" s="4"/>
      <c r="Y5338" s="388">
        <f ca="1">COUNTIFS(OFFSET($B$10, 0, 0, ROW()-9, 1), SERVICE[[#This Row],[Employee ID]], OFFSET($F$10, 0, 0, ROW()-9, 1), SERVICE[[#This Row],[Resources Role]])</f>
        <v>0</v>
      </c>
      <c r="Z5338" s="388">
        <f ca="1">COUNTIFS(OFFSET($F$10, 0, 0, ROW()-9, 1), SERVICE[[#This Row],[Resources Role]], OFFSET($H$10, 0, 0, ROW()-9, 1), SERVICE[[#This Row],[Booking]])</f>
        <v>0</v>
      </c>
    </row>
    <row r="5339" spans="1:26" x14ac:dyDescent="0.25">
      <c r="A5339" s="6" t="str">
        <f ca="1">no.</f>
        <v/>
      </c>
      <c r="E5339" s="4" t="str">
        <f ca="1">position</f>
        <v/>
      </c>
      <c r="J5339" s="318"/>
      <c r="M5339" s="4"/>
      <c r="O5339" s="6"/>
      <c r="Q5339" s="20"/>
      <c r="R5339" s="5" t="str">
        <f ca="1">score</f>
        <v/>
      </c>
      <c r="S5339" s="7" t="str">
        <f ca="1">rescore_svc</f>
        <v/>
      </c>
      <c r="U5339" s="11" t="str">
        <f ca="1">price</f>
        <v/>
      </c>
      <c r="V5339" s="4"/>
      <c r="Y5339" s="388">
        <f ca="1">COUNTIFS(OFFSET($B$10, 0, 0, ROW()-9, 1), SERVICE[[#This Row],[Employee ID]], OFFSET($F$10, 0, 0, ROW()-9, 1), SERVICE[[#This Row],[Resources Role]])</f>
        <v>0</v>
      </c>
      <c r="Z5339" s="388">
        <f ca="1">COUNTIFS(OFFSET($F$10, 0, 0, ROW()-9, 1), SERVICE[[#This Row],[Resources Role]], OFFSET($H$10, 0, 0, ROW()-9, 1), SERVICE[[#This Row],[Booking]])</f>
        <v>0</v>
      </c>
    </row>
    <row r="5340" spans="1:26" x14ac:dyDescent="0.25">
      <c r="A5340" s="6" t="str">
        <f ca="1">no.</f>
        <v/>
      </c>
      <c r="E5340" s="4" t="str">
        <f ca="1">position</f>
        <v/>
      </c>
      <c r="J5340" s="318"/>
      <c r="M5340" s="4"/>
      <c r="O5340" s="6"/>
      <c r="Q5340" s="20"/>
      <c r="R5340" s="5" t="str">
        <f ca="1">score</f>
        <v/>
      </c>
      <c r="S5340" s="7" t="str">
        <f ca="1">rescore_svc</f>
        <v/>
      </c>
      <c r="U5340" s="11" t="str">
        <f ca="1">price</f>
        <v/>
      </c>
      <c r="V5340" s="4"/>
      <c r="Y5340" s="388">
        <f ca="1">COUNTIFS(OFFSET($B$10, 0, 0, ROW()-9, 1), SERVICE[[#This Row],[Employee ID]], OFFSET($F$10, 0, 0, ROW()-9, 1), SERVICE[[#This Row],[Resources Role]])</f>
        <v>0</v>
      </c>
      <c r="Z5340" s="388">
        <f ca="1">COUNTIFS(OFFSET($F$10, 0, 0, ROW()-9, 1), SERVICE[[#This Row],[Resources Role]], OFFSET($H$10, 0, 0, ROW()-9, 1), SERVICE[[#This Row],[Booking]])</f>
        <v>0</v>
      </c>
    </row>
    <row r="5341" spans="1:26" x14ac:dyDescent="0.25">
      <c r="A5341" s="6" t="str">
        <f ca="1">no.</f>
        <v/>
      </c>
      <c r="E5341" s="4" t="str">
        <f ca="1">position</f>
        <v/>
      </c>
      <c r="J5341" s="318"/>
      <c r="M5341" s="4"/>
      <c r="O5341" s="6"/>
      <c r="Q5341" s="20"/>
      <c r="R5341" s="5" t="str">
        <f ca="1">score</f>
        <v/>
      </c>
      <c r="S5341" s="7" t="str">
        <f ca="1">rescore_svc</f>
        <v/>
      </c>
      <c r="U5341" s="11" t="str">
        <f ca="1">price</f>
        <v/>
      </c>
      <c r="V5341" s="4"/>
      <c r="Y5341" s="388">
        <f ca="1">COUNTIFS(OFFSET($B$10, 0, 0, ROW()-9, 1), SERVICE[[#This Row],[Employee ID]], OFFSET($F$10, 0, 0, ROW()-9, 1), SERVICE[[#This Row],[Resources Role]])</f>
        <v>0</v>
      </c>
      <c r="Z5341" s="388">
        <f ca="1">COUNTIFS(OFFSET($F$10, 0, 0, ROW()-9, 1), SERVICE[[#This Row],[Resources Role]], OFFSET($H$10, 0, 0, ROW()-9, 1), SERVICE[[#This Row],[Booking]])</f>
        <v>0</v>
      </c>
    </row>
    <row r="5342" spans="1:26" x14ac:dyDescent="0.25">
      <c r="A5342" s="6" t="str">
        <f ca="1">no.</f>
        <v/>
      </c>
      <c r="E5342" s="4" t="str">
        <f ca="1">position</f>
        <v/>
      </c>
      <c r="J5342" s="318"/>
      <c r="M5342" s="4"/>
      <c r="O5342" s="6"/>
      <c r="Q5342" s="20"/>
      <c r="R5342" s="5" t="str">
        <f ca="1">score</f>
        <v/>
      </c>
      <c r="S5342" s="7" t="str">
        <f ca="1">rescore_svc</f>
        <v/>
      </c>
      <c r="U5342" s="11" t="str">
        <f ca="1">price</f>
        <v/>
      </c>
      <c r="V5342" s="4"/>
      <c r="Y5342" s="388">
        <f ca="1">COUNTIFS(OFFSET($B$10, 0, 0, ROW()-9, 1), SERVICE[[#This Row],[Employee ID]], OFFSET($F$10, 0, 0, ROW()-9, 1), SERVICE[[#This Row],[Resources Role]])</f>
        <v>0</v>
      </c>
      <c r="Z5342" s="388">
        <f ca="1">COUNTIFS(OFFSET($F$10, 0, 0, ROW()-9, 1), SERVICE[[#This Row],[Resources Role]], OFFSET($H$10, 0, 0, ROW()-9, 1), SERVICE[[#This Row],[Booking]])</f>
        <v>0</v>
      </c>
    </row>
    <row r="5343" spans="1:26" x14ac:dyDescent="0.25">
      <c r="A5343" s="6" t="str">
        <f ca="1">no.</f>
        <v/>
      </c>
      <c r="E5343" s="4" t="str">
        <f ca="1">position</f>
        <v/>
      </c>
      <c r="J5343" s="318"/>
      <c r="M5343" s="4"/>
      <c r="O5343" s="6"/>
      <c r="Q5343" s="20"/>
      <c r="R5343" s="5" t="str">
        <f ca="1">score</f>
        <v/>
      </c>
      <c r="S5343" s="7" t="str">
        <f ca="1">rescore_svc</f>
        <v/>
      </c>
      <c r="U5343" s="11" t="str">
        <f ca="1">price</f>
        <v/>
      </c>
      <c r="V5343" s="4"/>
      <c r="Y5343" s="388">
        <f ca="1">COUNTIFS(OFFSET($B$10, 0, 0, ROW()-9, 1), SERVICE[[#This Row],[Employee ID]], OFFSET($F$10, 0, 0, ROW()-9, 1), SERVICE[[#This Row],[Resources Role]])</f>
        <v>0</v>
      </c>
      <c r="Z5343" s="388">
        <f ca="1">COUNTIFS(OFFSET($F$10, 0, 0, ROW()-9, 1), SERVICE[[#This Row],[Resources Role]], OFFSET($H$10, 0, 0, ROW()-9, 1), SERVICE[[#This Row],[Booking]])</f>
        <v>0</v>
      </c>
    </row>
    <row r="5344" spans="1:26" x14ac:dyDescent="0.25">
      <c r="A5344" s="6" t="str">
        <f ca="1">no.</f>
        <v/>
      </c>
      <c r="E5344" s="4" t="str">
        <f ca="1">position</f>
        <v/>
      </c>
      <c r="J5344" s="318"/>
      <c r="M5344" s="4"/>
      <c r="O5344" s="6"/>
      <c r="Q5344" s="20"/>
      <c r="R5344" s="5" t="str">
        <f ca="1">score</f>
        <v/>
      </c>
      <c r="S5344" s="7" t="str">
        <f ca="1">rescore_svc</f>
        <v/>
      </c>
      <c r="U5344" s="11" t="str">
        <f ca="1">price</f>
        <v/>
      </c>
      <c r="V5344" s="4"/>
      <c r="Y5344" s="388">
        <f ca="1">COUNTIFS(OFFSET($B$10, 0, 0, ROW()-9, 1), SERVICE[[#This Row],[Employee ID]], OFFSET($F$10, 0, 0, ROW()-9, 1), SERVICE[[#This Row],[Resources Role]])</f>
        <v>0</v>
      </c>
      <c r="Z5344" s="388">
        <f ca="1">COUNTIFS(OFFSET($F$10, 0, 0, ROW()-9, 1), SERVICE[[#This Row],[Resources Role]], OFFSET($H$10, 0, 0, ROW()-9, 1), SERVICE[[#This Row],[Booking]])</f>
        <v>0</v>
      </c>
    </row>
    <row r="5345" spans="1:26" x14ac:dyDescent="0.25">
      <c r="A5345" s="6" t="str">
        <f ca="1">no.</f>
        <v/>
      </c>
      <c r="E5345" s="4" t="str">
        <f ca="1">position</f>
        <v/>
      </c>
      <c r="J5345" s="318"/>
      <c r="M5345" s="4"/>
      <c r="O5345" s="6"/>
      <c r="Q5345" s="20"/>
      <c r="R5345" s="5" t="str">
        <f ca="1">score</f>
        <v/>
      </c>
      <c r="S5345" s="7" t="str">
        <f ca="1">rescore_svc</f>
        <v/>
      </c>
      <c r="U5345" s="11" t="str">
        <f ca="1">price</f>
        <v/>
      </c>
      <c r="V5345" s="4"/>
      <c r="Y5345" s="388">
        <f ca="1">COUNTIFS(OFFSET($B$10, 0, 0, ROW()-9, 1), SERVICE[[#This Row],[Employee ID]], OFFSET($F$10, 0, 0, ROW()-9, 1), SERVICE[[#This Row],[Resources Role]])</f>
        <v>0</v>
      </c>
      <c r="Z5345" s="388">
        <f ca="1">COUNTIFS(OFFSET($F$10, 0, 0, ROW()-9, 1), SERVICE[[#This Row],[Resources Role]], OFFSET($H$10, 0, 0, ROW()-9, 1), SERVICE[[#This Row],[Booking]])</f>
        <v>0</v>
      </c>
    </row>
    <row r="5346" spans="1:26" x14ac:dyDescent="0.25">
      <c r="A5346" s="6" t="str">
        <f ca="1">no.</f>
        <v/>
      </c>
      <c r="E5346" s="4" t="str">
        <f ca="1">position</f>
        <v/>
      </c>
      <c r="J5346" s="318"/>
      <c r="M5346" s="4"/>
      <c r="O5346" s="6"/>
      <c r="Q5346" s="20"/>
      <c r="R5346" s="5" t="str">
        <f ca="1">score</f>
        <v/>
      </c>
      <c r="S5346" s="7" t="str">
        <f ca="1">rescore_svc</f>
        <v/>
      </c>
      <c r="U5346" s="11" t="str">
        <f ca="1">price</f>
        <v/>
      </c>
      <c r="V5346" s="4"/>
      <c r="Y5346" s="388">
        <f ca="1">COUNTIFS(OFFSET($B$10, 0, 0, ROW()-9, 1), SERVICE[[#This Row],[Employee ID]], OFFSET($F$10, 0, 0, ROW()-9, 1), SERVICE[[#This Row],[Resources Role]])</f>
        <v>0</v>
      </c>
      <c r="Z5346" s="388">
        <f ca="1">COUNTIFS(OFFSET($F$10, 0, 0, ROW()-9, 1), SERVICE[[#This Row],[Resources Role]], OFFSET($H$10, 0, 0, ROW()-9, 1), SERVICE[[#This Row],[Booking]])</f>
        <v>0</v>
      </c>
    </row>
    <row r="5347" spans="1:26" x14ac:dyDescent="0.25">
      <c r="A5347" s="6" t="str">
        <f ca="1">no.</f>
        <v/>
      </c>
      <c r="E5347" s="4" t="str">
        <f ca="1">position</f>
        <v/>
      </c>
      <c r="J5347" s="318"/>
      <c r="M5347" s="4"/>
      <c r="O5347" s="6"/>
      <c r="Q5347" s="20"/>
      <c r="R5347" s="5" t="str">
        <f ca="1">score</f>
        <v/>
      </c>
      <c r="S5347" s="7" t="str">
        <f ca="1">rescore_svc</f>
        <v/>
      </c>
      <c r="U5347" s="11" t="str">
        <f ca="1">price</f>
        <v/>
      </c>
      <c r="V5347" s="4"/>
      <c r="Y5347" s="388">
        <f ca="1">COUNTIFS(OFFSET($B$10, 0, 0, ROW()-9, 1), SERVICE[[#This Row],[Employee ID]], OFFSET($F$10, 0, 0, ROW()-9, 1), SERVICE[[#This Row],[Resources Role]])</f>
        <v>0</v>
      </c>
      <c r="Z5347" s="388">
        <f ca="1">COUNTIFS(OFFSET($F$10, 0, 0, ROW()-9, 1), SERVICE[[#This Row],[Resources Role]], OFFSET($H$10, 0, 0, ROW()-9, 1), SERVICE[[#This Row],[Booking]])</f>
        <v>0</v>
      </c>
    </row>
    <row r="5348" spans="1:26" x14ac:dyDescent="0.25">
      <c r="A5348" s="6" t="str">
        <f ca="1">no.</f>
        <v/>
      </c>
      <c r="E5348" s="4" t="str">
        <f ca="1">position</f>
        <v/>
      </c>
      <c r="J5348" s="318"/>
      <c r="M5348" s="4"/>
      <c r="O5348" s="6"/>
      <c r="Q5348" s="20"/>
      <c r="R5348" s="5" t="str">
        <f ca="1">score</f>
        <v/>
      </c>
      <c r="S5348" s="7" t="str">
        <f ca="1">rescore_svc</f>
        <v/>
      </c>
      <c r="U5348" s="11" t="str">
        <f ca="1">price</f>
        <v/>
      </c>
      <c r="V5348" s="4"/>
      <c r="Y5348" s="388">
        <f ca="1">COUNTIFS(OFFSET($B$10, 0, 0, ROW()-9, 1), SERVICE[[#This Row],[Employee ID]], OFFSET($F$10, 0, 0, ROW()-9, 1), SERVICE[[#This Row],[Resources Role]])</f>
        <v>0</v>
      </c>
      <c r="Z5348" s="388">
        <f ca="1">COUNTIFS(OFFSET($F$10, 0, 0, ROW()-9, 1), SERVICE[[#This Row],[Resources Role]], OFFSET($H$10, 0, 0, ROW()-9, 1), SERVICE[[#This Row],[Booking]])</f>
        <v>0</v>
      </c>
    </row>
    <row r="5349" spans="1:26" x14ac:dyDescent="0.25">
      <c r="A5349" s="6" t="str">
        <f ca="1">no.</f>
        <v/>
      </c>
      <c r="E5349" s="4" t="str">
        <f ca="1">position</f>
        <v/>
      </c>
      <c r="J5349" s="318"/>
      <c r="M5349" s="4"/>
      <c r="O5349" s="6"/>
      <c r="Q5349" s="20"/>
      <c r="R5349" s="5" t="str">
        <f ca="1">score</f>
        <v/>
      </c>
      <c r="S5349" s="7" t="str">
        <f ca="1">rescore_svc</f>
        <v/>
      </c>
      <c r="U5349" s="11" t="str">
        <f ca="1">price</f>
        <v/>
      </c>
      <c r="V5349" s="4"/>
      <c r="Y5349" s="388">
        <f ca="1">COUNTIFS(OFFSET($B$10, 0, 0, ROW()-9, 1), SERVICE[[#This Row],[Employee ID]], OFFSET($F$10, 0, 0, ROW()-9, 1), SERVICE[[#This Row],[Resources Role]])</f>
        <v>0</v>
      </c>
      <c r="Z5349" s="388">
        <f ca="1">COUNTIFS(OFFSET($F$10, 0, 0, ROW()-9, 1), SERVICE[[#This Row],[Resources Role]], OFFSET($H$10, 0, 0, ROW()-9, 1), SERVICE[[#This Row],[Booking]])</f>
        <v>0</v>
      </c>
    </row>
    <row r="5350" spans="1:26" x14ac:dyDescent="0.25">
      <c r="A5350" s="6" t="str">
        <f ca="1">no.</f>
        <v/>
      </c>
      <c r="E5350" s="4" t="str">
        <f ca="1">position</f>
        <v/>
      </c>
      <c r="J5350" s="318"/>
      <c r="M5350" s="4"/>
      <c r="O5350" s="6"/>
      <c r="Q5350" s="20"/>
      <c r="R5350" s="5" t="str">
        <f ca="1">score</f>
        <v/>
      </c>
      <c r="S5350" s="7" t="str">
        <f ca="1">rescore_svc</f>
        <v/>
      </c>
      <c r="U5350" s="11" t="str">
        <f ca="1">price</f>
        <v/>
      </c>
      <c r="V5350" s="4"/>
      <c r="Y5350" s="388">
        <f ca="1">COUNTIFS(OFFSET($B$10, 0, 0, ROW()-9, 1), SERVICE[[#This Row],[Employee ID]], OFFSET($F$10, 0, 0, ROW()-9, 1), SERVICE[[#This Row],[Resources Role]])</f>
        <v>0</v>
      </c>
      <c r="Z5350" s="388">
        <f ca="1">COUNTIFS(OFFSET($F$10, 0, 0, ROW()-9, 1), SERVICE[[#This Row],[Resources Role]], OFFSET($H$10, 0, 0, ROW()-9, 1), SERVICE[[#This Row],[Booking]])</f>
        <v>0</v>
      </c>
    </row>
    <row r="5351" spans="1:26" x14ac:dyDescent="0.25">
      <c r="A5351" s="6" t="str">
        <f ca="1">no.</f>
        <v/>
      </c>
      <c r="E5351" s="4" t="str">
        <f ca="1">position</f>
        <v/>
      </c>
      <c r="J5351" s="318"/>
      <c r="M5351" s="4"/>
      <c r="O5351" s="6"/>
      <c r="Q5351" s="20"/>
      <c r="R5351" s="5" t="str">
        <f ca="1">score</f>
        <v/>
      </c>
      <c r="S5351" s="7" t="str">
        <f ca="1">rescore_svc</f>
        <v/>
      </c>
      <c r="U5351" s="11" t="str">
        <f ca="1">price</f>
        <v/>
      </c>
      <c r="V5351" s="4"/>
      <c r="Y5351" s="388">
        <f ca="1">COUNTIFS(OFFSET($B$10, 0, 0, ROW()-9, 1), SERVICE[[#This Row],[Employee ID]], OFFSET($F$10, 0, 0, ROW()-9, 1), SERVICE[[#This Row],[Resources Role]])</f>
        <v>0</v>
      </c>
      <c r="Z5351" s="388">
        <f ca="1">COUNTIFS(OFFSET($F$10, 0, 0, ROW()-9, 1), SERVICE[[#This Row],[Resources Role]], OFFSET($H$10, 0, 0, ROW()-9, 1), SERVICE[[#This Row],[Booking]])</f>
        <v>0</v>
      </c>
    </row>
    <row r="5352" spans="1:26" x14ac:dyDescent="0.25">
      <c r="A5352" s="6" t="str">
        <f ca="1">no.</f>
        <v/>
      </c>
      <c r="E5352" s="4" t="str">
        <f ca="1">position</f>
        <v/>
      </c>
      <c r="J5352" s="318"/>
      <c r="M5352" s="4"/>
      <c r="O5352" s="6"/>
      <c r="Q5352" s="20"/>
      <c r="R5352" s="5" t="str">
        <f ca="1">score</f>
        <v/>
      </c>
      <c r="S5352" s="7" t="str">
        <f ca="1">rescore_svc</f>
        <v/>
      </c>
      <c r="U5352" s="11" t="str">
        <f ca="1">price</f>
        <v/>
      </c>
      <c r="V5352" s="4"/>
      <c r="Y5352" s="388">
        <f ca="1">COUNTIFS(OFFSET($B$10, 0, 0, ROW()-9, 1), SERVICE[[#This Row],[Employee ID]], OFFSET($F$10, 0, 0, ROW()-9, 1), SERVICE[[#This Row],[Resources Role]])</f>
        <v>0</v>
      </c>
      <c r="Z5352" s="388">
        <f ca="1">COUNTIFS(OFFSET($F$10, 0, 0, ROW()-9, 1), SERVICE[[#This Row],[Resources Role]], OFFSET($H$10, 0, 0, ROW()-9, 1), SERVICE[[#This Row],[Booking]])</f>
        <v>0</v>
      </c>
    </row>
    <row r="5353" spans="1:26" x14ac:dyDescent="0.25">
      <c r="A5353" s="6" t="str">
        <f ca="1">no.</f>
        <v/>
      </c>
      <c r="E5353" s="4" t="str">
        <f ca="1">position</f>
        <v/>
      </c>
      <c r="J5353" s="318"/>
      <c r="M5353" s="4"/>
      <c r="O5353" s="6"/>
      <c r="Q5353" s="20"/>
      <c r="R5353" s="5" t="str">
        <f ca="1">score</f>
        <v/>
      </c>
      <c r="S5353" s="7" t="str">
        <f ca="1">rescore_svc</f>
        <v/>
      </c>
      <c r="U5353" s="11" t="str">
        <f ca="1">price</f>
        <v/>
      </c>
      <c r="V5353" s="4"/>
      <c r="Y5353" s="388">
        <f ca="1">COUNTIFS(OFFSET($B$10, 0, 0, ROW()-9, 1), SERVICE[[#This Row],[Employee ID]], OFFSET($F$10, 0, 0, ROW()-9, 1), SERVICE[[#This Row],[Resources Role]])</f>
        <v>0</v>
      </c>
      <c r="Z5353" s="388">
        <f ca="1">COUNTIFS(OFFSET($F$10, 0, 0, ROW()-9, 1), SERVICE[[#This Row],[Resources Role]], OFFSET($H$10, 0, 0, ROW()-9, 1), SERVICE[[#This Row],[Booking]])</f>
        <v>0</v>
      </c>
    </row>
    <row r="5354" spans="1:26" x14ac:dyDescent="0.25">
      <c r="A5354" s="6" t="str">
        <f ca="1">no.</f>
        <v/>
      </c>
      <c r="E5354" s="4" t="str">
        <f ca="1">position</f>
        <v/>
      </c>
      <c r="J5354" s="318"/>
      <c r="M5354" s="4"/>
      <c r="O5354" s="6"/>
      <c r="Q5354" s="20"/>
      <c r="R5354" s="5" t="str">
        <f ca="1">score</f>
        <v/>
      </c>
      <c r="S5354" s="7" t="str">
        <f ca="1">rescore_svc</f>
        <v/>
      </c>
      <c r="U5354" s="11" t="str">
        <f ca="1">price</f>
        <v/>
      </c>
      <c r="V5354" s="4"/>
      <c r="Y5354" s="388">
        <f ca="1">COUNTIFS(OFFSET($B$10, 0, 0, ROW()-9, 1), SERVICE[[#This Row],[Employee ID]], OFFSET($F$10, 0, 0, ROW()-9, 1), SERVICE[[#This Row],[Resources Role]])</f>
        <v>0</v>
      </c>
      <c r="Z5354" s="388">
        <f ca="1">COUNTIFS(OFFSET($F$10, 0, 0, ROW()-9, 1), SERVICE[[#This Row],[Resources Role]], OFFSET($H$10, 0, 0, ROW()-9, 1), SERVICE[[#This Row],[Booking]])</f>
        <v>0</v>
      </c>
    </row>
    <row r="5355" spans="1:26" x14ac:dyDescent="0.25">
      <c r="A5355" s="6" t="str">
        <f ca="1">no.</f>
        <v/>
      </c>
      <c r="E5355" s="4" t="str">
        <f ca="1">position</f>
        <v/>
      </c>
      <c r="J5355" s="318"/>
      <c r="M5355" s="4"/>
      <c r="O5355" s="6"/>
      <c r="Q5355" s="20"/>
      <c r="R5355" s="5" t="str">
        <f ca="1">score</f>
        <v/>
      </c>
      <c r="S5355" s="7" t="str">
        <f ca="1">rescore_svc</f>
        <v/>
      </c>
      <c r="U5355" s="11" t="str">
        <f ca="1">price</f>
        <v/>
      </c>
      <c r="V5355" s="4"/>
      <c r="Y5355" s="388">
        <f ca="1">COUNTIFS(OFFSET($B$10, 0, 0, ROW()-9, 1), SERVICE[[#This Row],[Employee ID]], OFFSET($F$10, 0, 0, ROW()-9, 1), SERVICE[[#This Row],[Resources Role]])</f>
        <v>0</v>
      </c>
      <c r="Z5355" s="388">
        <f ca="1">COUNTIFS(OFFSET($F$10, 0, 0, ROW()-9, 1), SERVICE[[#This Row],[Resources Role]], OFFSET($H$10, 0, 0, ROW()-9, 1), SERVICE[[#This Row],[Booking]])</f>
        <v>0</v>
      </c>
    </row>
    <row r="5356" spans="1:26" x14ac:dyDescent="0.25">
      <c r="A5356" s="6" t="str">
        <f ca="1">no.</f>
        <v/>
      </c>
      <c r="E5356" s="4" t="str">
        <f ca="1">position</f>
        <v/>
      </c>
      <c r="J5356" s="318"/>
      <c r="M5356" s="4"/>
      <c r="O5356" s="6"/>
      <c r="Q5356" s="20"/>
      <c r="R5356" s="5" t="str">
        <f ca="1">score</f>
        <v/>
      </c>
      <c r="S5356" s="7" t="str">
        <f ca="1">rescore_svc</f>
        <v/>
      </c>
      <c r="U5356" s="11" t="str">
        <f ca="1">price</f>
        <v/>
      </c>
      <c r="V5356" s="4"/>
      <c r="Y5356" s="388">
        <f ca="1">COUNTIFS(OFFSET($B$10, 0, 0, ROW()-9, 1), SERVICE[[#This Row],[Employee ID]], OFFSET($F$10, 0, 0, ROW()-9, 1), SERVICE[[#This Row],[Resources Role]])</f>
        <v>0</v>
      </c>
      <c r="Z5356" s="388">
        <f ca="1">COUNTIFS(OFFSET($F$10, 0, 0, ROW()-9, 1), SERVICE[[#This Row],[Resources Role]], OFFSET($H$10, 0, 0, ROW()-9, 1), SERVICE[[#This Row],[Booking]])</f>
        <v>0</v>
      </c>
    </row>
    <row r="5357" spans="1:26" x14ac:dyDescent="0.25">
      <c r="A5357" s="6" t="str">
        <f ca="1">no.</f>
        <v/>
      </c>
      <c r="E5357" s="4" t="str">
        <f ca="1">position</f>
        <v/>
      </c>
      <c r="J5357" s="318"/>
      <c r="M5357" s="4"/>
      <c r="O5357" s="6"/>
      <c r="Q5357" s="20"/>
      <c r="R5357" s="5" t="str">
        <f ca="1">score</f>
        <v/>
      </c>
      <c r="S5357" s="7" t="str">
        <f ca="1">rescore_svc</f>
        <v/>
      </c>
      <c r="U5357" s="11" t="str">
        <f ca="1">price</f>
        <v/>
      </c>
      <c r="V5357" s="4"/>
      <c r="Y5357" s="388">
        <f ca="1">COUNTIFS(OFFSET($B$10, 0, 0, ROW()-9, 1), SERVICE[[#This Row],[Employee ID]], OFFSET($F$10, 0, 0, ROW()-9, 1), SERVICE[[#This Row],[Resources Role]])</f>
        <v>0</v>
      </c>
      <c r="Z5357" s="388">
        <f ca="1">COUNTIFS(OFFSET($F$10, 0, 0, ROW()-9, 1), SERVICE[[#This Row],[Resources Role]], OFFSET($H$10, 0, 0, ROW()-9, 1), SERVICE[[#This Row],[Booking]])</f>
        <v>0</v>
      </c>
    </row>
    <row r="5358" spans="1:26" x14ac:dyDescent="0.25">
      <c r="A5358" s="6" t="str">
        <f ca="1">no.</f>
        <v/>
      </c>
      <c r="E5358" s="4" t="str">
        <f ca="1">position</f>
        <v/>
      </c>
      <c r="J5358" s="318"/>
      <c r="M5358" s="4"/>
      <c r="O5358" s="6"/>
      <c r="Q5358" s="20"/>
      <c r="R5358" s="5" t="str">
        <f ca="1">score</f>
        <v/>
      </c>
      <c r="S5358" s="7" t="str">
        <f ca="1">rescore_svc</f>
        <v/>
      </c>
      <c r="U5358" s="11" t="str">
        <f ca="1">price</f>
        <v/>
      </c>
      <c r="V5358" s="4"/>
      <c r="Y5358" s="388">
        <f ca="1">COUNTIFS(OFFSET($B$10, 0, 0, ROW()-9, 1), SERVICE[[#This Row],[Employee ID]], OFFSET($F$10, 0, 0, ROW()-9, 1), SERVICE[[#This Row],[Resources Role]])</f>
        <v>0</v>
      </c>
      <c r="Z5358" s="388">
        <f ca="1">COUNTIFS(OFFSET($F$10, 0, 0, ROW()-9, 1), SERVICE[[#This Row],[Resources Role]], OFFSET($H$10, 0, 0, ROW()-9, 1), SERVICE[[#This Row],[Booking]])</f>
        <v>0</v>
      </c>
    </row>
    <row r="5359" spans="1:26" x14ac:dyDescent="0.25">
      <c r="A5359" s="6" t="str">
        <f ca="1">no.</f>
        <v/>
      </c>
      <c r="E5359" s="4" t="str">
        <f ca="1">position</f>
        <v/>
      </c>
      <c r="J5359" s="318"/>
      <c r="M5359" s="4"/>
      <c r="O5359" s="6"/>
      <c r="Q5359" s="20"/>
      <c r="R5359" s="5" t="str">
        <f ca="1">score</f>
        <v/>
      </c>
      <c r="S5359" s="7" t="str">
        <f ca="1">rescore_svc</f>
        <v/>
      </c>
      <c r="U5359" s="11" t="str">
        <f ca="1">price</f>
        <v/>
      </c>
      <c r="V5359" s="4"/>
      <c r="Y5359" s="388">
        <f ca="1">COUNTIFS(OFFSET($B$10, 0, 0, ROW()-9, 1), SERVICE[[#This Row],[Employee ID]], OFFSET($F$10, 0, 0, ROW()-9, 1), SERVICE[[#This Row],[Resources Role]])</f>
        <v>0</v>
      </c>
      <c r="Z5359" s="388">
        <f ca="1">COUNTIFS(OFFSET($F$10, 0, 0, ROW()-9, 1), SERVICE[[#This Row],[Resources Role]], OFFSET($H$10, 0, 0, ROW()-9, 1), SERVICE[[#This Row],[Booking]])</f>
        <v>0</v>
      </c>
    </row>
    <row r="5360" spans="1:26" x14ac:dyDescent="0.25">
      <c r="A5360" s="6" t="str">
        <f ca="1">no.</f>
        <v/>
      </c>
      <c r="E5360" s="4" t="str">
        <f ca="1">position</f>
        <v/>
      </c>
      <c r="J5360" s="318"/>
      <c r="M5360" s="4"/>
      <c r="O5360" s="6"/>
      <c r="Q5360" s="20"/>
      <c r="R5360" s="5" t="str">
        <f ca="1">score</f>
        <v/>
      </c>
      <c r="S5360" s="7" t="str">
        <f ca="1">rescore_svc</f>
        <v/>
      </c>
      <c r="U5360" s="11" t="str">
        <f ca="1">price</f>
        <v/>
      </c>
      <c r="V5360" s="4"/>
      <c r="Y5360" s="388">
        <f ca="1">COUNTIFS(OFFSET($B$10, 0, 0, ROW()-9, 1), SERVICE[[#This Row],[Employee ID]], OFFSET($F$10, 0, 0, ROW()-9, 1), SERVICE[[#This Row],[Resources Role]])</f>
        <v>0</v>
      </c>
      <c r="Z5360" s="388">
        <f ca="1">COUNTIFS(OFFSET($F$10, 0, 0, ROW()-9, 1), SERVICE[[#This Row],[Resources Role]], OFFSET($H$10, 0, 0, ROW()-9, 1), SERVICE[[#This Row],[Booking]])</f>
        <v>0</v>
      </c>
    </row>
    <row r="5361" spans="1:26" x14ac:dyDescent="0.25">
      <c r="A5361" s="6" t="str">
        <f ca="1">no.</f>
        <v/>
      </c>
      <c r="E5361" s="4" t="str">
        <f ca="1">position</f>
        <v/>
      </c>
      <c r="J5361" s="318"/>
      <c r="M5361" s="4"/>
      <c r="O5361" s="6"/>
      <c r="Q5361" s="20"/>
      <c r="R5361" s="5" t="str">
        <f ca="1">score</f>
        <v/>
      </c>
      <c r="S5361" s="7" t="str">
        <f ca="1">rescore_svc</f>
        <v/>
      </c>
      <c r="U5361" s="11" t="str">
        <f ca="1">price</f>
        <v/>
      </c>
      <c r="V5361" s="4"/>
      <c r="Y5361" s="388">
        <f ca="1">COUNTIFS(OFFSET($B$10, 0, 0, ROW()-9, 1), SERVICE[[#This Row],[Employee ID]], OFFSET($F$10, 0, 0, ROW()-9, 1), SERVICE[[#This Row],[Resources Role]])</f>
        <v>0</v>
      </c>
      <c r="Z5361" s="388">
        <f ca="1">COUNTIFS(OFFSET($F$10, 0, 0, ROW()-9, 1), SERVICE[[#This Row],[Resources Role]], OFFSET($H$10, 0, 0, ROW()-9, 1), SERVICE[[#This Row],[Booking]])</f>
        <v>0</v>
      </c>
    </row>
    <row r="5362" spans="1:26" x14ac:dyDescent="0.25">
      <c r="A5362" s="6" t="str">
        <f ca="1">no.</f>
        <v/>
      </c>
      <c r="E5362" s="4" t="str">
        <f ca="1">position</f>
        <v/>
      </c>
      <c r="J5362" s="318"/>
      <c r="M5362" s="4"/>
      <c r="O5362" s="6"/>
      <c r="Q5362" s="20"/>
      <c r="R5362" s="5" t="str">
        <f ca="1">score</f>
        <v/>
      </c>
      <c r="S5362" s="7" t="str">
        <f ca="1">rescore_svc</f>
        <v/>
      </c>
      <c r="U5362" s="11" t="str">
        <f ca="1">price</f>
        <v/>
      </c>
      <c r="V5362" s="4"/>
      <c r="Y5362" s="388">
        <f ca="1">COUNTIFS(OFFSET($B$10, 0, 0, ROW()-9, 1), SERVICE[[#This Row],[Employee ID]], OFFSET($F$10, 0, 0, ROW()-9, 1), SERVICE[[#This Row],[Resources Role]])</f>
        <v>0</v>
      </c>
      <c r="Z5362" s="388">
        <f ca="1">COUNTIFS(OFFSET($F$10, 0, 0, ROW()-9, 1), SERVICE[[#This Row],[Resources Role]], OFFSET($H$10, 0, 0, ROW()-9, 1), SERVICE[[#This Row],[Booking]])</f>
        <v>0</v>
      </c>
    </row>
    <row r="5363" spans="1:26" x14ac:dyDescent="0.25">
      <c r="A5363" s="6" t="str">
        <f ca="1">no.</f>
        <v/>
      </c>
      <c r="E5363" s="4" t="str">
        <f ca="1">position</f>
        <v/>
      </c>
      <c r="J5363" s="318"/>
      <c r="M5363" s="4"/>
      <c r="O5363" s="6"/>
      <c r="Q5363" s="20"/>
      <c r="R5363" s="5" t="str">
        <f ca="1">score</f>
        <v/>
      </c>
      <c r="S5363" s="7" t="str">
        <f ca="1">rescore_svc</f>
        <v/>
      </c>
      <c r="U5363" s="11" t="str">
        <f ca="1">price</f>
        <v/>
      </c>
      <c r="V5363" s="4"/>
      <c r="Y5363" s="388">
        <f ca="1">COUNTIFS(OFFSET($B$10, 0, 0, ROW()-9, 1), SERVICE[[#This Row],[Employee ID]], OFFSET($F$10, 0, 0, ROW()-9, 1), SERVICE[[#This Row],[Resources Role]])</f>
        <v>0</v>
      </c>
      <c r="Z5363" s="388">
        <f ca="1">COUNTIFS(OFFSET($F$10, 0, 0, ROW()-9, 1), SERVICE[[#This Row],[Resources Role]], OFFSET($H$10, 0, 0, ROW()-9, 1), SERVICE[[#This Row],[Booking]])</f>
        <v>0</v>
      </c>
    </row>
    <row r="5364" spans="1:26" x14ac:dyDescent="0.25">
      <c r="A5364" s="6" t="str">
        <f ca="1">no.</f>
        <v/>
      </c>
      <c r="E5364" s="4" t="str">
        <f ca="1">position</f>
        <v/>
      </c>
      <c r="J5364" s="318"/>
      <c r="M5364" s="4"/>
      <c r="O5364" s="6"/>
      <c r="Q5364" s="20"/>
      <c r="R5364" s="5" t="str">
        <f ca="1">score</f>
        <v/>
      </c>
      <c r="S5364" s="7" t="str">
        <f ca="1">rescore_svc</f>
        <v/>
      </c>
      <c r="U5364" s="11" t="str">
        <f ca="1">price</f>
        <v/>
      </c>
      <c r="V5364" s="4"/>
      <c r="Y5364" s="388">
        <f ca="1">COUNTIFS(OFFSET($B$10, 0, 0, ROW()-9, 1), SERVICE[[#This Row],[Employee ID]], OFFSET($F$10, 0, 0, ROW()-9, 1), SERVICE[[#This Row],[Resources Role]])</f>
        <v>0</v>
      </c>
      <c r="Z5364" s="388">
        <f ca="1">COUNTIFS(OFFSET($F$10, 0, 0, ROW()-9, 1), SERVICE[[#This Row],[Resources Role]], OFFSET($H$10, 0, 0, ROW()-9, 1), SERVICE[[#This Row],[Booking]])</f>
        <v>0</v>
      </c>
    </row>
    <row r="5365" spans="1:26" x14ac:dyDescent="0.25">
      <c r="A5365" s="6" t="str">
        <f ca="1">no.</f>
        <v/>
      </c>
      <c r="E5365" s="4" t="str">
        <f ca="1">position</f>
        <v/>
      </c>
      <c r="J5365" s="318"/>
      <c r="M5365" s="4"/>
      <c r="O5365" s="6"/>
      <c r="Q5365" s="20"/>
      <c r="R5365" s="5" t="str">
        <f ca="1">score</f>
        <v/>
      </c>
      <c r="S5365" s="7" t="str">
        <f ca="1">rescore_svc</f>
        <v/>
      </c>
      <c r="U5365" s="11" t="str">
        <f ca="1">price</f>
        <v/>
      </c>
      <c r="V5365" s="4"/>
      <c r="Y5365" s="388">
        <f ca="1">COUNTIFS(OFFSET($B$10, 0, 0, ROW()-9, 1), SERVICE[[#This Row],[Employee ID]], OFFSET($F$10, 0, 0, ROW()-9, 1), SERVICE[[#This Row],[Resources Role]])</f>
        <v>0</v>
      </c>
      <c r="Z5365" s="388">
        <f ca="1">COUNTIFS(OFFSET($F$10, 0, 0, ROW()-9, 1), SERVICE[[#This Row],[Resources Role]], OFFSET($H$10, 0, 0, ROW()-9, 1), SERVICE[[#This Row],[Booking]])</f>
        <v>0</v>
      </c>
    </row>
    <row r="5366" spans="1:26" x14ac:dyDescent="0.25">
      <c r="A5366" s="6" t="str">
        <f ca="1">no.</f>
        <v/>
      </c>
      <c r="E5366" s="4" t="str">
        <f ca="1">position</f>
        <v/>
      </c>
      <c r="J5366" s="318"/>
      <c r="M5366" s="4"/>
      <c r="O5366" s="6"/>
      <c r="Q5366" s="20"/>
      <c r="R5366" s="5" t="str">
        <f ca="1">score</f>
        <v/>
      </c>
      <c r="S5366" s="7" t="str">
        <f ca="1">rescore_svc</f>
        <v/>
      </c>
      <c r="U5366" s="11" t="str">
        <f ca="1">price</f>
        <v/>
      </c>
      <c r="V5366" s="4"/>
      <c r="Y5366" s="388">
        <f ca="1">COUNTIFS(OFFSET($B$10, 0, 0, ROW()-9, 1), SERVICE[[#This Row],[Employee ID]], OFFSET($F$10, 0, 0, ROW()-9, 1), SERVICE[[#This Row],[Resources Role]])</f>
        <v>0</v>
      </c>
      <c r="Z5366" s="388">
        <f ca="1">COUNTIFS(OFFSET($F$10, 0, 0, ROW()-9, 1), SERVICE[[#This Row],[Resources Role]], OFFSET($H$10, 0, 0, ROW()-9, 1), SERVICE[[#This Row],[Booking]])</f>
        <v>0</v>
      </c>
    </row>
    <row r="5367" spans="1:26" x14ac:dyDescent="0.25">
      <c r="A5367" s="6" t="str">
        <f ca="1">no.</f>
        <v/>
      </c>
      <c r="E5367" s="4" t="str">
        <f ca="1">position</f>
        <v/>
      </c>
      <c r="J5367" s="318"/>
      <c r="M5367" s="4"/>
      <c r="O5367" s="6"/>
      <c r="Q5367" s="20"/>
      <c r="R5367" s="5" t="str">
        <f ca="1">score</f>
        <v/>
      </c>
      <c r="S5367" s="7" t="str">
        <f ca="1">rescore_svc</f>
        <v/>
      </c>
      <c r="U5367" s="11" t="str">
        <f ca="1">price</f>
        <v/>
      </c>
      <c r="V5367" s="4"/>
      <c r="Y5367" s="388">
        <f ca="1">COUNTIFS(OFFSET($B$10, 0, 0, ROW()-9, 1), SERVICE[[#This Row],[Employee ID]], OFFSET($F$10, 0, 0, ROW()-9, 1), SERVICE[[#This Row],[Resources Role]])</f>
        <v>0</v>
      </c>
      <c r="Z5367" s="388">
        <f ca="1">COUNTIFS(OFFSET($F$10, 0, 0, ROW()-9, 1), SERVICE[[#This Row],[Resources Role]], OFFSET($H$10, 0, 0, ROW()-9, 1), SERVICE[[#This Row],[Booking]])</f>
        <v>0</v>
      </c>
    </row>
    <row r="5368" spans="1:26" x14ac:dyDescent="0.25">
      <c r="A5368" s="6" t="str">
        <f ca="1">no.</f>
        <v/>
      </c>
      <c r="E5368" s="4" t="str">
        <f ca="1">position</f>
        <v/>
      </c>
      <c r="J5368" s="318"/>
      <c r="M5368" s="4"/>
      <c r="O5368" s="6"/>
      <c r="Q5368" s="20"/>
      <c r="R5368" s="5" t="str">
        <f ca="1">score</f>
        <v/>
      </c>
      <c r="S5368" s="7" t="str">
        <f ca="1">rescore_svc</f>
        <v/>
      </c>
      <c r="U5368" s="11" t="str">
        <f ca="1">price</f>
        <v/>
      </c>
      <c r="V5368" s="4"/>
      <c r="Y5368" s="388">
        <f ca="1">COUNTIFS(OFFSET($B$10, 0, 0, ROW()-9, 1), SERVICE[[#This Row],[Employee ID]], OFFSET($F$10, 0, 0, ROW()-9, 1), SERVICE[[#This Row],[Resources Role]])</f>
        <v>0</v>
      </c>
      <c r="Z5368" s="388">
        <f ca="1">COUNTIFS(OFFSET($F$10, 0, 0, ROW()-9, 1), SERVICE[[#This Row],[Resources Role]], OFFSET($H$10, 0, 0, ROW()-9, 1), SERVICE[[#This Row],[Booking]])</f>
        <v>0</v>
      </c>
    </row>
    <row r="5369" spans="1:26" x14ac:dyDescent="0.25">
      <c r="A5369" s="6" t="str">
        <f ca="1">no.</f>
        <v/>
      </c>
      <c r="E5369" s="4" t="str">
        <f ca="1">position</f>
        <v/>
      </c>
      <c r="J5369" s="318"/>
      <c r="M5369" s="4"/>
      <c r="O5369" s="6"/>
      <c r="Q5369" s="20"/>
      <c r="R5369" s="5" t="str">
        <f ca="1">score</f>
        <v/>
      </c>
      <c r="S5369" s="7" t="str">
        <f ca="1">rescore_svc</f>
        <v/>
      </c>
      <c r="U5369" s="11" t="str">
        <f ca="1">price</f>
        <v/>
      </c>
      <c r="V5369" s="4"/>
      <c r="Y5369" s="388">
        <f ca="1">COUNTIFS(OFFSET($B$10, 0, 0, ROW()-9, 1), SERVICE[[#This Row],[Employee ID]], OFFSET($F$10, 0, 0, ROW()-9, 1), SERVICE[[#This Row],[Resources Role]])</f>
        <v>0</v>
      </c>
      <c r="Z5369" s="388">
        <f ca="1">COUNTIFS(OFFSET($F$10, 0, 0, ROW()-9, 1), SERVICE[[#This Row],[Resources Role]], OFFSET($H$10, 0, 0, ROW()-9, 1), SERVICE[[#This Row],[Booking]])</f>
        <v>0</v>
      </c>
    </row>
    <row r="5370" spans="1:26" x14ac:dyDescent="0.25">
      <c r="A5370" s="6" t="str">
        <f ca="1">no.</f>
        <v/>
      </c>
      <c r="E5370" s="4" t="str">
        <f ca="1">position</f>
        <v/>
      </c>
      <c r="J5370" s="318"/>
      <c r="M5370" s="4"/>
      <c r="O5370" s="6"/>
      <c r="Q5370" s="20"/>
      <c r="R5370" s="5" t="str">
        <f ca="1">score</f>
        <v/>
      </c>
      <c r="S5370" s="7" t="str">
        <f ca="1">rescore_svc</f>
        <v/>
      </c>
      <c r="U5370" s="11" t="str">
        <f ca="1">price</f>
        <v/>
      </c>
      <c r="V5370" s="4"/>
      <c r="Y5370" s="388">
        <f ca="1">COUNTIFS(OFFSET($B$10, 0, 0, ROW()-9, 1), SERVICE[[#This Row],[Employee ID]], OFFSET($F$10, 0, 0, ROW()-9, 1), SERVICE[[#This Row],[Resources Role]])</f>
        <v>0</v>
      </c>
      <c r="Z5370" s="388">
        <f ca="1">COUNTIFS(OFFSET($F$10, 0, 0, ROW()-9, 1), SERVICE[[#This Row],[Resources Role]], OFFSET($H$10, 0, 0, ROW()-9, 1), SERVICE[[#This Row],[Booking]])</f>
        <v>0</v>
      </c>
    </row>
    <row r="5371" spans="1:26" x14ac:dyDescent="0.25">
      <c r="A5371" s="6" t="str">
        <f ca="1">no.</f>
        <v/>
      </c>
      <c r="E5371" s="4" t="str">
        <f ca="1">position</f>
        <v/>
      </c>
      <c r="J5371" s="318"/>
      <c r="M5371" s="4"/>
      <c r="O5371" s="6"/>
      <c r="Q5371" s="20"/>
      <c r="R5371" s="5" t="str">
        <f ca="1">score</f>
        <v/>
      </c>
      <c r="S5371" s="7" t="str">
        <f ca="1">rescore_svc</f>
        <v/>
      </c>
      <c r="U5371" s="11" t="str">
        <f ca="1">price</f>
        <v/>
      </c>
      <c r="V5371" s="4"/>
      <c r="Y5371" s="388">
        <f ca="1">COUNTIFS(OFFSET($B$10, 0, 0, ROW()-9, 1), SERVICE[[#This Row],[Employee ID]], OFFSET($F$10, 0, 0, ROW()-9, 1), SERVICE[[#This Row],[Resources Role]])</f>
        <v>0</v>
      </c>
      <c r="Z5371" s="388">
        <f ca="1">COUNTIFS(OFFSET($F$10, 0, 0, ROW()-9, 1), SERVICE[[#This Row],[Resources Role]], OFFSET($H$10, 0, 0, ROW()-9, 1), SERVICE[[#This Row],[Booking]])</f>
        <v>0</v>
      </c>
    </row>
    <row r="5372" spans="1:26" x14ac:dyDescent="0.25">
      <c r="A5372" s="6" t="str">
        <f ca="1">no.</f>
        <v/>
      </c>
      <c r="E5372" s="4" t="str">
        <f ca="1">position</f>
        <v/>
      </c>
      <c r="J5372" s="318"/>
      <c r="M5372" s="4"/>
      <c r="O5372" s="6"/>
      <c r="Q5372" s="20"/>
      <c r="R5372" s="5" t="str">
        <f ca="1">score</f>
        <v/>
      </c>
      <c r="S5372" s="7" t="str">
        <f ca="1">rescore_svc</f>
        <v/>
      </c>
      <c r="U5372" s="11" t="str">
        <f ca="1">price</f>
        <v/>
      </c>
      <c r="V5372" s="4"/>
      <c r="Y5372" s="388">
        <f ca="1">COUNTIFS(OFFSET($B$10, 0, 0, ROW()-9, 1), SERVICE[[#This Row],[Employee ID]], OFFSET($F$10, 0, 0, ROW()-9, 1), SERVICE[[#This Row],[Resources Role]])</f>
        <v>0</v>
      </c>
      <c r="Z5372" s="388">
        <f ca="1">COUNTIFS(OFFSET($F$10, 0, 0, ROW()-9, 1), SERVICE[[#This Row],[Resources Role]], OFFSET($H$10, 0, 0, ROW()-9, 1), SERVICE[[#This Row],[Booking]])</f>
        <v>0</v>
      </c>
    </row>
    <row r="5373" spans="1:26" x14ac:dyDescent="0.25">
      <c r="A5373" s="6" t="str">
        <f ca="1">no.</f>
        <v/>
      </c>
      <c r="E5373" s="4" t="str">
        <f ca="1">position</f>
        <v/>
      </c>
      <c r="J5373" s="318"/>
      <c r="M5373" s="4"/>
      <c r="O5373" s="6"/>
      <c r="Q5373" s="20"/>
      <c r="R5373" s="5" t="str">
        <f ca="1">score</f>
        <v/>
      </c>
      <c r="S5373" s="7" t="str">
        <f ca="1">rescore_svc</f>
        <v/>
      </c>
      <c r="U5373" s="11" t="str">
        <f ca="1">price</f>
        <v/>
      </c>
      <c r="V5373" s="4"/>
      <c r="Y5373" s="388">
        <f ca="1">COUNTIFS(OFFSET($B$10, 0, 0, ROW()-9, 1), SERVICE[[#This Row],[Employee ID]], OFFSET($F$10, 0, 0, ROW()-9, 1), SERVICE[[#This Row],[Resources Role]])</f>
        <v>0</v>
      </c>
      <c r="Z5373" s="388">
        <f ca="1">COUNTIFS(OFFSET($F$10, 0, 0, ROW()-9, 1), SERVICE[[#This Row],[Resources Role]], OFFSET($H$10, 0, 0, ROW()-9, 1), SERVICE[[#This Row],[Booking]])</f>
        <v>0</v>
      </c>
    </row>
    <row r="5374" spans="1:26" x14ac:dyDescent="0.25">
      <c r="A5374" s="6" t="str">
        <f ca="1">no.</f>
        <v/>
      </c>
      <c r="E5374" s="4" t="str">
        <f ca="1">position</f>
        <v/>
      </c>
      <c r="J5374" s="318"/>
      <c r="M5374" s="4"/>
      <c r="O5374" s="6"/>
      <c r="Q5374" s="20"/>
      <c r="R5374" s="5" t="str">
        <f ca="1">score</f>
        <v/>
      </c>
      <c r="S5374" s="7" t="str">
        <f ca="1">rescore_svc</f>
        <v/>
      </c>
      <c r="U5374" s="11" t="str">
        <f ca="1">price</f>
        <v/>
      </c>
      <c r="V5374" s="4"/>
      <c r="Y5374" s="388">
        <f ca="1">COUNTIFS(OFFSET($B$10, 0, 0, ROW()-9, 1), SERVICE[[#This Row],[Employee ID]], OFFSET($F$10, 0, 0, ROW()-9, 1), SERVICE[[#This Row],[Resources Role]])</f>
        <v>0</v>
      </c>
      <c r="Z5374" s="388">
        <f ca="1">COUNTIFS(OFFSET($F$10, 0, 0, ROW()-9, 1), SERVICE[[#This Row],[Resources Role]], OFFSET($H$10, 0, 0, ROW()-9, 1), SERVICE[[#This Row],[Booking]])</f>
        <v>0</v>
      </c>
    </row>
    <row r="5375" spans="1:26" x14ac:dyDescent="0.25">
      <c r="A5375" s="6" t="str">
        <f ca="1">no.</f>
        <v/>
      </c>
      <c r="E5375" s="4" t="str">
        <f ca="1">position</f>
        <v/>
      </c>
      <c r="J5375" s="318"/>
      <c r="M5375" s="4"/>
      <c r="O5375" s="6"/>
      <c r="Q5375" s="20"/>
      <c r="R5375" s="5" t="str">
        <f ca="1">score</f>
        <v/>
      </c>
      <c r="S5375" s="7" t="str">
        <f ca="1">rescore_svc</f>
        <v/>
      </c>
      <c r="U5375" s="11" t="str">
        <f ca="1">price</f>
        <v/>
      </c>
      <c r="V5375" s="4"/>
      <c r="Y5375" s="388">
        <f ca="1">COUNTIFS(OFFSET($B$10, 0, 0, ROW()-9, 1), SERVICE[[#This Row],[Employee ID]], OFFSET($F$10, 0, 0, ROW()-9, 1), SERVICE[[#This Row],[Resources Role]])</f>
        <v>0</v>
      </c>
      <c r="Z5375" s="388">
        <f ca="1">COUNTIFS(OFFSET($F$10, 0, 0, ROW()-9, 1), SERVICE[[#This Row],[Resources Role]], OFFSET($H$10, 0, 0, ROW()-9, 1), SERVICE[[#This Row],[Booking]])</f>
        <v>0</v>
      </c>
    </row>
    <row r="5376" spans="1:26" x14ac:dyDescent="0.25">
      <c r="A5376" s="6" t="str">
        <f ca="1">no.</f>
        <v/>
      </c>
      <c r="E5376" s="4" t="str">
        <f ca="1">position</f>
        <v/>
      </c>
      <c r="J5376" s="318"/>
      <c r="M5376" s="4"/>
      <c r="O5376" s="6"/>
      <c r="Q5376" s="20"/>
      <c r="R5376" s="5" t="str">
        <f ca="1">score</f>
        <v/>
      </c>
      <c r="S5376" s="7" t="str">
        <f ca="1">rescore_svc</f>
        <v/>
      </c>
      <c r="U5376" s="11" t="str">
        <f ca="1">price</f>
        <v/>
      </c>
      <c r="V5376" s="4"/>
      <c r="Y5376" s="388">
        <f ca="1">COUNTIFS(OFFSET($B$10, 0, 0, ROW()-9, 1), SERVICE[[#This Row],[Employee ID]], OFFSET($F$10, 0, 0, ROW()-9, 1), SERVICE[[#This Row],[Resources Role]])</f>
        <v>0</v>
      </c>
      <c r="Z5376" s="388">
        <f ca="1">COUNTIFS(OFFSET($F$10, 0, 0, ROW()-9, 1), SERVICE[[#This Row],[Resources Role]], OFFSET($H$10, 0, 0, ROW()-9, 1), SERVICE[[#This Row],[Booking]])</f>
        <v>0</v>
      </c>
    </row>
    <row r="5377" spans="1:26" x14ac:dyDescent="0.25">
      <c r="A5377" s="6" t="str">
        <f ca="1">no.</f>
        <v/>
      </c>
      <c r="E5377" s="4" t="str">
        <f ca="1">position</f>
        <v/>
      </c>
      <c r="J5377" s="318"/>
      <c r="M5377" s="4"/>
      <c r="O5377" s="6"/>
      <c r="Q5377" s="20"/>
      <c r="R5377" s="5" t="str">
        <f ca="1">score</f>
        <v/>
      </c>
      <c r="S5377" s="7" t="str">
        <f ca="1">rescore_svc</f>
        <v/>
      </c>
      <c r="U5377" s="11" t="str">
        <f ca="1">price</f>
        <v/>
      </c>
      <c r="V5377" s="4"/>
      <c r="Y5377" s="388">
        <f ca="1">COUNTIFS(OFFSET($B$10, 0, 0, ROW()-9, 1), SERVICE[[#This Row],[Employee ID]], OFFSET($F$10, 0, 0, ROW()-9, 1), SERVICE[[#This Row],[Resources Role]])</f>
        <v>0</v>
      </c>
      <c r="Z5377" s="388">
        <f ca="1">COUNTIFS(OFFSET($F$10, 0, 0, ROW()-9, 1), SERVICE[[#This Row],[Resources Role]], OFFSET($H$10, 0, 0, ROW()-9, 1), SERVICE[[#This Row],[Booking]])</f>
        <v>0</v>
      </c>
    </row>
    <row r="5378" spans="1:26" x14ac:dyDescent="0.25">
      <c r="A5378" s="6" t="str">
        <f ca="1">no.</f>
        <v/>
      </c>
      <c r="E5378" s="4" t="str">
        <f ca="1">position</f>
        <v/>
      </c>
      <c r="J5378" s="318"/>
      <c r="M5378" s="4"/>
      <c r="O5378" s="6"/>
      <c r="Q5378" s="20"/>
      <c r="R5378" s="5" t="str">
        <f ca="1">score</f>
        <v/>
      </c>
      <c r="S5378" s="7" t="str">
        <f ca="1">rescore_svc</f>
        <v/>
      </c>
      <c r="U5378" s="11" t="str">
        <f ca="1">price</f>
        <v/>
      </c>
      <c r="V5378" s="4"/>
      <c r="Y5378" s="388">
        <f ca="1">COUNTIFS(OFFSET($B$10, 0, 0, ROW()-9, 1), SERVICE[[#This Row],[Employee ID]], OFFSET($F$10, 0, 0, ROW()-9, 1), SERVICE[[#This Row],[Resources Role]])</f>
        <v>0</v>
      </c>
      <c r="Z5378" s="388">
        <f ca="1">COUNTIFS(OFFSET($F$10, 0, 0, ROW()-9, 1), SERVICE[[#This Row],[Resources Role]], OFFSET($H$10, 0, 0, ROW()-9, 1), SERVICE[[#This Row],[Booking]])</f>
        <v>0</v>
      </c>
    </row>
    <row r="5379" spans="1:26" x14ac:dyDescent="0.25">
      <c r="A5379" s="6" t="str">
        <f ca="1">no.</f>
        <v/>
      </c>
      <c r="E5379" s="4" t="str">
        <f ca="1">position</f>
        <v/>
      </c>
      <c r="J5379" s="318"/>
      <c r="M5379" s="4"/>
      <c r="O5379" s="6"/>
      <c r="Q5379" s="20"/>
      <c r="R5379" s="5" t="str">
        <f ca="1">score</f>
        <v/>
      </c>
      <c r="S5379" s="7" t="str">
        <f ca="1">rescore_svc</f>
        <v/>
      </c>
      <c r="U5379" s="11" t="str">
        <f ca="1">price</f>
        <v/>
      </c>
      <c r="V5379" s="4"/>
      <c r="Y5379" s="388">
        <f ca="1">COUNTIFS(OFFSET($B$10, 0, 0, ROW()-9, 1), SERVICE[[#This Row],[Employee ID]], OFFSET($F$10, 0, 0, ROW()-9, 1), SERVICE[[#This Row],[Resources Role]])</f>
        <v>0</v>
      </c>
      <c r="Z5379" s="388">
        <f ca="1">COUNTIFS(OFFSET($F$10, 0, 0, ROW()-9, 1), SERVICE[[#This Row],[Resources Role]], OFFSET($H$10, 0, 0, ROW()-9, 1), SERVICE[[#This Row],[Booking]])</f>
        <v>0</v>
      </c>
    </row>
    <row r="5380" spans="1:26" x14ac:dyDescent="0.25">
      <c r="A5380" s="6" t="str">
        <f ca="1">no.</f>
        <v/>
      </c>
      <c r="E5380" s="4" t="str">
        <f ca="1">position</f>
        <v/>
      </c>
      <c r="J5380" s="318"/>
      <c r="M5380" s="4"/>
      <c r="O5380" s="6"/>
      <c r="Q5380" s="20"/>
      <c r="R5380" s="5" t="str">
        <f ca="1">score</f>
        <v/>
      </c>
      <c r="S5380" s="7" t="str">
        <f ca="1">rescore_svc</f>
        <v/>
      </c>
      <c r="U5380" s="11" t="str">
        <f ca="1">price</f>
        <v/>
      </c>
      <c r="V5380" s="4"/>
      <c r="Y5380" s="388">
        <f ca="1">COUNTIFS(OFFSET($B$10, 0, 0, ROW()-9, 1), SERVICE[[#This Row],[Employee ID]], OFFSET($F$10, 0, 0, ROW()-9, 1), SERVICE[[#This Row],[Resources Role]])</f>
        <v>0</v>
      </c>
      <c r="Z5380" s="388">
        <f ca="1">COUNTIFS(OFFSET($F$10, 0, 0, ROW()-9, 1), SERVICE[[#This Row],[Resources Role]], OFFSET($H$10, 0, 0, ROW()-9, 1), SERVICE[[#This Row],[Booking]])</f>
        <v>0</v>
      </c>
    </row>
    <row r="5381" spans="1:26" x14ac:dyDescent="0.25">
      <c r="A5381" s="6" t="str">
        <f ca="1">no.</f>
        <v/>
      </c>
      <c r="E5381" s="4" t="str">
        <f ca="1">position</f>
        <v/>
      </c>
      <c r="J5381" s="318"/>
      <c r="M5381" s="4"/>
      <c r="O5381" s="6"/>
      <c r="Q5381" s="20"/>
      <c r="R5381" s="5" t="str">
        <f ca="1">score</f>
        <v/>
      </c>
      <c r="S5381" s="7" t="str">
        <f ca="1">rescore_svc</f>
        <v/>
      </c>
      <c r="U5381" s="11" t="str">
        <f ca="1">price</f>
        <v/>
      </c>
      <c r="V5381" s="4"/>
      <c r="Y5381" s="388">
        <f ca="1">COUNTIFS(OFFSET($B$10, 0, 0, ROW()-9, 1), SERVICE[[#This Row],[Employee ID]], OFFSET($F$10, 0, 0, ROW()-9, 1), SERVICE[[#This Row],[Resources Role]])</f>
        <v>0</v>
      </c>
      <c r="Z5381" s="388">
        <f ca="1">COUNTIFS(OFFSET($F$10, 0, 0, ROW()-9, 1), SERVICE[[#This Row],[Resources Role]], OFFSET($H$10, 0, 0, ROW()-9, 1), SERVICE[[#This Row],[Booking]])</f>
        <v>0</v>
      </c>
    </row>
    <row r="5382" spans="1:26" x14ac:dyDescent="0.25">
      <c r="A5382" s="6" t="str">
        <f ca="1">no.</f>
        <v/>
      </c>
      <c r="E5382" s="4" t="str">
        <f ca="1">position</f>
        <v/>
      </c>
      <c r="J5382" s="318"/>
      <c r="M5382" s="4"/>
      <c r="O5382" s="6"/>
      <c r="Q5382" s="20"/>
      <c r="R5382" s="5" t="str">
        <f ca="1">score</f>
        <v/>
      </c>
      <c r="S5382" s="7" t="str">
        <f ca="1">rescore_svc</f>
        <v/>
      </c>
      <c r="U5382" s="11" t="str">
        <f ca="1">price</f>
        <v/>
      </c>
      <c r="V5382" s="4"/>
      <c r="Y5382" s="388">
        <f ca="1">COUNTIFS(OFFSET($B$10, 0, 0, ROW()-9, 1), SERVICE[[#This Row],[Employee ID]], OFFSET($F$10, 0, 0, ROW()-9, 1), SERVICE[[#This Row],[Resources Role]])</f>
        <v>0</v>
      </c>
      <c r="Z5382" s="388">
        <f ca="1">COUNTIFS(OFFSET($F$10, 0, 0, ROW()-9, 1), SERVICE[[#This Row],[Resources Role]], OFFSET($H$10, 0, 0, ROW()-9, 1), SERVICE[[#This Row],[Booking]])</f>
        <v>0</v>
      </c>
    </row>
    <row r="5383" spans="1:26" x14ac:dyDescent="0.25">
      <c r="A5383" s="6" t="str">
        <f ca="1">no.</f>
        <v/>
      </c>
      <c r="E5383" s="4" t="str">
        <f ca="1">position</f>
        <v/>
      </c>
      <c r="J5383" s="318"/>
      <c r="M5383" s="4"/>
      <c r="O5383" s="6"/>
      <c r="Q5383" s="20"/>
      <c r="R5383" s="5" t="str">
        <f ca="1">score</f>
        <v/>
      </c>
      <c r="S5383" s="7" t="str">
        <f ca="1">rescore_svc</f>
        <v/>
      </c>
      <c r="U5383" s="11" t="str">
        <f ca="1">price</f>
        <v/>
      </c>
      <c r="V5383" s="4"/>
      <c r="Y5383" s="388">
        <f ca="1">COUNTIFS(OFFSET($B$10, 0, 0, ROW()-9, 1), SERVICE[[#This Row],[Employee ID]], OFFSET($F$10, 0, 0, ROW()-9, 1), SERVICE[[#This Row],[Resources Role]])</f>
        <v>0</v>
      </c>
      <c r="Z5383" s="388">
        <f ca="1">COUNTIFS(OFFSET($F$10, 0, 0, ROW()-9, 1), SERVICE[[#This Row],[Resources Role]], OFFSET($H$10, 0, 0, ROW()-9, 1), SERVICE[[#This Row],[Booking]])</f>
        <v>0</v>
      </c>
    </row>
    <row r="5384" spans="1:26" x14ac:dyDescent="0.25">
      <c r="A5384" s="6" t="str">
        <f ca="1">no.</f>
        <v/>
      </c>
      <c r="E5384" s="4" t="str">
        <f ca="1">position</f>
        <v/>
      </c>
      <c r="J5384" s="318"/>
      <c r="M5384" s="4"/>
      <c r="O5384" s="6"/>
      <c r="Q5384" s="20"/>
      <c r="R5384" s="5" t="str">
        <f ca="1">score</f>
        <v/>
      </c>
      <c r="S5384" s="7" t="str">
        <f ca="1">rescore_svc</f>
        <v/>
      </c>
      <c r="U5384" s="11" t="str">
        <f ca="1">price</f>
        <v/>
      </c>
      <c r="V5384" s="4"/>
      <c r="Y5384" s="388">
        <f ca="1">COUNTIFS(OFFSET($B$10, 0, 0, ROW()-9, 1), SERVICE[[#This Row],[Employee ID]], OFFSET($F$10, 0, 0, ROW()-9, 1), SERVICE[[#This Row],[Resources Role]])</f>
        <v>0</v>
      </c>
      <c r="Z5384" s="388">
        <f ca="1">COUNTIFS(OFFSET($F$10, 0, 0, ROW()-9, 1), SERVICE[[#This Row],[Resources Role]], OFFSET($H$10, 0, 0, ROW()-9, 1), SERVICE[[#This Row],[Booking]])</f>
        <v>0</v>
      </c>
    </row>
    <row r="5385" spans="1:26" x14ac:dyDescent="0.25">
      <c r="A5385" s="6" t="str">
        <f ca="1">no.</f>
        <v/>
      </c>
      <c r="E5385" s="4" t="str">
        <f ca="1">position</f>
        <v/>
      </c>
      <c r="J5385" s="318"/>
      <c r="M5385" s="4"/>
      <c r="O5385" s="6"/>
      <c r="Q5385" s="20"/>
      <c r="R5385" s="5" t="str">
        <f ca="1">score</f>
        <v/>
      </c>
      <c r="S5385" s="7" t="str">
        <f ca="1">rescore_svc</f>
        <v/>
      </c>
      <c r="U5385" s="11" t="str">
        <f ca="1">price</f>
        <v/>
      </c>
      <c r="V5385" s="4"/>
      <c r="Y5385" s="388">
        <f ca="1">COUNTIFS(OFFSET($B$10, 0, 0, ROW()-9, 1), SERVICE[[#This Row],[Employee ID]], OFFSET($F$10, 0, 0, ROW()-9, 1), SERVICE[[#This Row],[Resources Role]])</f>
        <v>0</v>
      </c>
      <c r="Z5385" s="388">
        <f ca="1">COUNTIFS(OFFSET($F$10, 0, 0, ROW()-9, 1), SERVICE[[#This Row],[Resources Role]], OFFSET($H$10, 0, 0, ROW()-9, 1), SERVICE[[#This Row],[Booking]])</f>
        <v>0</v>
      </c>
    </row>
    <row r="5386" spans="1:26" x14ac:dyDescent="0.25">
      <c r="A5386" s="6" t="str">
        <f ca="1">no.</f>
        <v/>
      </c>
      <c r="E5386" s="4" t="str">
        <f ca="1">position</f>
        <v/>
      </c>
      <c r="J5386" s="318"/>
      <c r="M5386" s="4"/>
      <c r="O5386" s="6"/>
      <c r="Q5386" s="20"/>
      <c r="R5386" s="5" t="str">
        <f ca="1">score</f>
        <v/>
      </c>
      <c r="S5386" s="7" t="str">
        <f ca="1">rescore_svc</f>
        <v/>
      </c>
      <c r="U5386" s="11" t="str">
        <f ca="1">price</f>
        <v/>
      </c>
      <c r="V5386" s="4"/>
      <c r="Y5386" s="388">
        <f ca="1">COUNTIFS(OFFSET($B$10, 0, 0, ROW()-9, 1), SERVICE[[#This Row],[Employee ID]], OFFSET($F$10, 0, 0, ROW()-9, 1), SERVICE[[#This Row],[Resources Role]])</f>
        <v>0</v>
      </c>
      <c r="Z5386" s="388">
        <f ca="1">COUNTIFS(OFFSET($F$10, 0, 0, ROW()-9, 1), SERVICE[[#This Row],[Resources Role]], OFFSET($H$10, 0, 0, ROW()-9, 1), SERVICE[[#This Row],[Booking]])</f>
        <v>0</v>
      </c>
    </row>
    <row r="5387" spans="1:26" x14ac:dyDescent="0.25">
      <c r="A5387" s="6" t="str">
        <f ca="1">no.</f>
        <v/>
      </c>
      <c r="E5387" s="4" t="str">
        <f ca="1">position</f>
        <v/>
      </c>
      <c r="J5387" s="318"/>
      <c r="M5387" s="4"/>
      <c r="O5387" s="6"/>
      <c r="Q5387" s="20"/>
      <c r="R5387" s="5" t="str">
        <f ca="1">score</f>
        <v/>
      </c>
      <c r="S5387" s="7" t="str">
        <f ca="1">rescore_svc</f>
        <v/>
      </c>
      <c r="U5387" s="11" t="str">
        <f ca="1">price</f>
        <v/>
      </c>
      <c r="V5387" s="4"/>
      <c r="Y5387" s="388">
        <f ca="1">COUNTIFS(OFFSET($B$10, 0, 0, ROW()-9, 1), SERVICE[[#This Row],[Employee ID]], OFFSET($F$10, 0, 0, ROW()-9, 1), SERVICE[[#This Row],[Resources Role]])</f>
        <v>0</v>
      </c>
      <c r="Z5387" s="388">
        <f ca="1">COUNTIFS(OFFSET($F$10, 0, 0, ROW()-9, 1), SERVICE[[#This Row],[Resources Role]], OFFSET($H$10, 0, 0, ROW()-9, 1), SERVICE[[#This Row],[Booking]])</f>
        <v>0</v>
      </c>
    </row>
    <row r="5388" spans="1:26" x14ac:dyDescent="0.25">
      <c r="A5388" s="6" t="str">
        <f ca="1">no.</f>
        <v/>
      </c>
      <c r="E5388" s="4" t="str">
        <f ca="1">position</f>
        <v/>
      </c>
      <c r="J5388" s="318"/>
      <c r="M5388" s="4"/>
      <c r="O5388" s="6"/>
      <c r="Q5388" s="20"/>
      <c r="R5388" s="5" t="str">
        <f ca="1">score</f>
        <v/>
      </c>
      <c r="S5388" s="7" t="str">
        <f ca="1">rescore_svc</f>
        <v/>
      </c>
      <c r="U5388" s="11" t="str">
        <f ca="1">price</f>
        <v/>
      </c>
      <c r="V5388" s="4"/>
      <c r="Y5388" s="388">
        <f ca="1">COUNTIFS(OFFSET($B$10, 0, 0, ROW()-9, 1), SERVICE[[#This Row],[Employee ID]], OFFSET($F$10, 0, 0, ROW()-9, 1), SERVICE[[#This Row],[Resources Role]])</f>
        <v>0</v>
      </c>
      <c r="Z5388" s="388">
        <f ca="1">COUNTIFS(OFFSET($F$10, 0, 0, ROW()-9, 1), SERVICE[[#This Row],[Resources Role]], OFFSET($H$10, 0, 0, ROW()-9, 1), SERVICE[[#This Row],[Booking]])</f>
        <v>0</v>
      </c>
    </row>
    <row r="5389" spans="1:26" x14ac:dyDescent="0.25">
      <c r="A5389" s="6" t="str">
        <f ca="1">no.</f>
        <v/>
      </c>
      <c r="E5389" s="4" t="str">
        <f ca="1">position</f>
        <v/>
      </c>
      <c r="J5389" s="318"/>
      <c r="M5389" s="4"/>
      <c r="O5389" s="6"/>
      <c r="Q5389" s="20"/>
      <c r="R5389" s="5" t="str">
        <f ca="1">score</f>
        <v/>
      </c>
      <c r="S5389" s="7" t="str">
        <f ca="1">rescore_svc</f>
        <v/>
      </c>
      <c r="U5389" s="11" t="str">
        <f ca="1">price</f>
        <v/>
      </c>
      <c r="V5389" s="4"/>
      <c r="Y5389" s="388">
        <f ca="1">COUNTIFS(OFFSET($B$10, 0, 0, ROW()-9, 1), SERVICE[[#This Row],[Employee ID]], OFFSET($F$10, 0, 0, ROW()-9, 1), SERVICE[[#This Row],[Resources Role]])</f>
        <v>0</v>
      </c>
      <c r="Z5389" s="388">
        <f ca="1">COUNTIFS(OFFSET($F$10, 0, 0, ROW()-9, 1), SERVICE[[#This Row],[Resources Role]], OFFSET($H$10, 0, 0, ROW()-9, 1), SERVICE[[#This Row],[Booking]])</f>
        <v>0</v>
      </c>
    </row>
    <row r="5390" spans="1:26" x14ac:dyDescent="0.25">
      <c r="A5390" s="6" t="str">
        <f ca="1">no.</f>
        <v/>
      </c>
      <c r="E5390" s="4" t="str">
        <f ca="1">position</f>
        <v/>
      </c>
      <c r="J5390" s="318"/>
      <c r="M5390" s="4"/>
      <c r="O5390" s="6"/>
      <c r="Q5390" s="20"/>
      <c r="R5390" s="5" t="str">
        <f ca="1">score</f>
        <v/>
      </c>
      <c r="S5390" s="7" t="str">
        <f ca="1">rescore_svc</f>
        <v/>
      </c>
      <c r="U5390" s="11" t="str">
        <f ca="1">price</f>
        <v/>
      </c>
      <c r="V5390" s="4"/>
      <c r="Y5390" s="388">
        <f ca="1">COUNTIFS(OFFSET($B$10, 0, 0, ROW()-9, 1), SERVICE[[#This Row],[Employee ID]], OFFSET($F$10, 0, 0, ROW()-9, 1), SERVICE[[#This Row],[Resources Role]])</f>
        <v>0</v>
      </c>
      <c r="Z5390" s="388">
        <f ca="1">COUNTIFS(OFFSET($F$10, 0, 0, ROW()-9, 1), SERVICE[[#This Row],[Resources Role]], OFFSET($H$10, 0, 0, ROW()-9, 1), SERVICE[[#This Row],[Booking]])</f>
        <v>0</v>
      </c>
    </row>
    <row r="5391" spans="1:26" x14ac:dyDescent="0.25">
      <c r="A5391" s="6" t="str">
        <f ca="1">no.</f>
        <v/>
      </c>
      <c r="E5391" s="4" t="str">
        <f ca="1">position</f>
        <v/>
      </c>
      <c r="J5391" s="318"/>
      <c r="M5391" s="4"/>
      <c r="O5391" s="6"/>
      <c r="Q5391" s="20"/>
      <c r="R5391" s="5" t="str">
        <f ca="1">score</f>
        <v/>
      </c>
      <c r="S5391" s="7" t="str">
        <f ca="1">rescore_svc</f>
        <v/>
      </c>
      <c r="U5391" s="11" t="str">
        <f ca="1">price</f>
        <v/>
      </c>
      <c r="V5391" s="4"/>
      <c r="Y5391" s="388">
        <f ca="1">COUNTIFS(OFFSET($B$10, 0, 0, ROW()-9, 1), SERVICE[[#This Row],[Employee ID]], OFFSET($F$10, 0, 0, ROW()-9, 1), SERVICE[[#This Row],[Resources Role]])</f>
        <v>0</v>
      </c>
      <c r="Z5391" s="388">
        <f ca="1">COUNTIFS(OFFSET($F$10, 0, 0, ROW()-9, 1), SERVICE[[#This Row],[Resources Role]], OFFSET($H$10, 0, 0, ROW()-9, 1), SERVICE[[#This Row],[Booking]])</f>
        <v>0</v>
      </c>
    </row>
    <row r="5392" spans="1:26" x14ac:dyDescent="0.25">
      <c r="A5392" s="6" t="str">
        <f ca="1">no.</f>
        <v/>
      </c>
      <c r="E5392" s="4" t="str">
        <f ca="1">position</f>
        <v/>
      </c>
      <c r="J5392" s="318"/>
      <c r="M5392" s="4"/>
      <c r="O5392" s="6"/>
      <c r="Q5392" s="20"/>
      <c r="R5392" s="5" t="str">
        <f ca="1">score</f>
        <v/>
      </c>
      <c r="S5392" s="7" t="str">
        <f ca="1">rescore_svc</f>
        <v/>
      </c>
      <c r="U5392" s="11" t="str">
        <f ca="1">price</f>
        <v/>
      </c>
      <c r="V5392" s="4"/>
      <c r="Y5392" s="388">
        <f ca="1">COUNTIFS(OFFSET($B$10, 0, 0, ROW()-9, 1), SERVICE[[#This Row],[Employee ID]], OFFSET($F$10, 0, 0, ROW()-9, 1), SERVICE[[#This Row],[Resources Role]])</f>
        <v>0</v>
      </c>
      <c r="Z5392" s="388">
        <f ca="1">COUNTIFS(OFFSET($F$10, 0, 0, ROW()-9, 1), SERVICE[[#This Row],[Resources Role]], OFFSET($H$10, 0, 0, ROW()-9, 1), SERVICE[[#This Row],[Booking]])</f>
        <v>0</v>
      </c>
    </row>
    <row r="5393" spans="1:26" x14ac:dyDescent="0.25">
      <c r="A5393" s="6" t="str">
        <f ca="1">no.</f>
        <v/>
      </c>
      <c r="E5393" s="4" t="str">
        <f ca="1">position</f>
        <v/>
      </c>
      <c r="J5393" s="318"/>
      <c r="M5393" s="4"/>
      <c r="O5393" s="6"/>
      <c r="Q5393" s="20"/>
      <c r="R5393" s="5" t="str">
        <f ca="1">score</f>
        <v/>
      </c>
      <c r="S5393" s="7" t="str">
        <f ca="1">rescore_svc</f>
        <v/>
      </c>
      <c r="U5393" s="11" t="str">
        <f ca="1">price</f>
        <v/>
      </c>
      <c r="V5393" s="4"/>
      <c r="Y5393" s="388">
        <f ca="1">COUNTIFS(OFFSET($B$10, 0, 0, ROW()-9, 1), SERVICE[[#This Row],[Employee ID]], OFFSET($F$10, 0, 0, ROW()-9, 1), SERVICE[[#This Row],[Resources Role]])</f>
        <v>0</v>
      </c>
      <c r="Z5393" s="388">
        <f ca="1">COUNTIFS(OFFSET($F$10, 0, 0, ROW()-9, 1), SERVICE[[#This Row],[Resources Role]], OFFSET($H$10, 0, 0, ROW()-9, 1), SERVICE[[#This Row],[Booking]])</f>
        <v>0</v>
      </c>
    </row>
    <row r="5394" spans="1:26" x14ac:dyDescent="0.25">
      <c r="A5394" s="6" t="str">
        <f ca="1">no.</f>
        <v/>
      </c>
      <c r="E5394" s="4" t="str">
        <f ca="1">position</f>
        <v/>
      </c>
      <c r="J5394" s="318"/>
      <c r="M5394" s="4"/>
      <c r="O5394" s="6"/>
      <c r="Q5394" s="20"/>
      <c r="R5394" s="5" t="str">
        <f ca="1">score</f>
        <v/>
      </c>
      <c r="S5394" s="7" t="str">
        <f ca="1">rescore_svc</f>
        <v/>
      </c>
      <c r="U5394" s="11" t="str">
        <f ca="1">price</f>
        <v/>
      </c>
      <c r="V5394" s="4"/>
      <c r="Y5394" s="388">
        <f ca="1">COUNTIFS(OFFSET($B$10, 0, 0, ROW()-9, 1), SERVICE[[#This Row],[Employee ID]], OFFSET($F$10, 0, 0, ROW()-9, 1), SERVICE[[#This Row],[Resources Role]])</f>
        <v>0</v>
      </c>
      <c r="Z5394" s="388">
        <f ca="1">COUNTIFS(OFFSET($F$10, 0, 0, ROW()-9, 1), SERVICE[[#This Row],[Resources Role]], OFFSET($H$10, 0, 0, ROW()-9, 1), SERVICE[[#This Row],[Booking]])</f>
        <v>0</v>
      </c>
    </row>
    <row r="5395" spans="1:26" x14ac:dyDescent="0.25">
      <c r="A5395" s="6" t="str">
        <f ca="1">no.</f>
        <v/>
      </c>
      <c r="E5395" s="4" t="str">
        <f ca="1">position</f>
        <v/>
      </c>
      <c r="J5395" s="318"/>
      <c r="M5395" s="4"/>
      <c r="O5395" s="6"/>
      <c r="Q5395" s="20"/>
      <c r="R5395" s="5" t="str">
        <f ca="1">score</f>
        <v/>
      </c>
      <c r="S5395" s="7" t="str">
        <f ca="1">rescore_svc</f>
        <v/>
      </c>
      <c r="U5395" s="11" t="str">
        <f ca="1">price</f>
        <v/>
      </c>
      <c r="V5395" s="4"/>
      <c r="Y5395" s="388">
        <f ca="1">COUNTIFS(OFFSET($B$10, 0, 0, ROW()-9, 1), SERVICE[[#This Row],[Employee ID]], OFFSET($F$10, 0, 0, ROW()-9, 1), SERVICE[[#This Row],[Resources Role]])</f>
        <v>0</v>
      </c>
      <c r="Z5395" s="388">
        <f ca="1">COUNTIFS(OFFSET($F$10, 0, 0, ROW()-9, 1), SERVICE[[#This Row],[Resources Role]], OFFSET($H$10, 0, 0, ROW()-9, 1), SERVICE[[#This Row],[Booking]])</f>
        <v>0</v>
      </c>
    </row>
    <row r="5396" spans="1:26" x14ac:dyDescent="0.25">
      <c r="A5396" s="6" t="str">
        <f ca="1">no.</f>
        <v/>
      </c>
      <c r="E5396" s="4" t="str">
        <f ca="1">position</f>
        <v/>
      </c>
      <c r="J5396" s="318"/>
      <c r="M5396" s="4"/>
      <c r="O5396" s="6"/>
      <c r="Q5396" s="20"/>
      <c r="R5396" s="5" t="str">
        <f ca="1">score</f>
        <v/>
      </c>
      <c r="S5396" s="7" t="str">
        <f ca="1">rescore_svc</f>
        <v/>
      </c>
      <c r="U5396" s="11" t="str">
        <f ca="1">price</f>
        <v/>
      </c>
      <c r="V5396" s="4"/>
      <c r="Y5396" s="388">
        <f ca="1">COUNTIFS(OFFSET($B$10, 0, 0, ROW()-9, 1), SERVICE[[#This Row],[Employee ID]], OFFSET($F$10, 0, 0, ROW()-9, 1), SERVICE[[#This Row],[Resources Role]])</f>
        <v>0</v>
      </c>
      <c r="Z5396" s="388">
        <f ca="1">COUNTIFS(OFFSET($F$10, 0, 0, ROW()-9, 1), SERVICE[[#This Row],[Resources Role]], OFFSET($H$10, 0, 0, ROW()-9, 1), SERVICE[[#This Row],[Booking]])</f>
        <v>0</v>
      </c>
    </row>
    <row r="5397" spans="1:26" x14ac:dyDescent="0.25">
      <c r="A5397" s="6" t="str">
        <f ca="1">no.</f>
        <v/>
      </c>
      <c r="E5397" s="4" t="str">
        <f ca="1">position</f>
        <v/>
      </c>
      <c r="J5397" s="318"/>
      <c r="M5397" s="4"/>
      <c r="O5397" s="6"/>
      <c r="Q5397" s="20"/>
      <c r="R5397" s="5" t="str">
        <f ca="1">score</f>
        <v/>
      </c>
      <c r="S5397" s="7" t="str">
        <f ca="1">rescore_svc</f>
        <v/>
      </c>
      <c r="U5397" s="11" t="str">
        <f ca="1">price</f>
        <v/>
      </c>
      <c r="V5397" s="4"/>
      <c r="Y5397" s="388">
        <f ca="1">COUNTIFS(OFFSET($B$10, 0, 0, ROW()-9, 1), SERVICE[[#This Row],[Employee ID]], OFFSET($F$10, 0, 0, ROW()-9, 1), SERVICE[[#This Row],[Resources Role]])</f>
        <v>0</v>
      </c>
      <c r="Z5397" s="388">
        <f ca="1">COUNTIFS(OFFSET($F$10, 0, 0, ROW()-9, 1), SERVICE[[#This Row],[Resources Role]], OFFSET($H$10, 0, 0, ROW()-9, 1), SERVICE[[#This Row],[Booking]])</f>
        <v>0</v>
      </c>
    </row>
    <row r="5398" spans="1:26" x14ac:dyDescent="0.25">
      <c r="A5398" s="6" t="str">
        <f ca="1">no.</f>
        <v/>
      </c>
      <c r="E5398" s="4" t="str">
        <f ca="1">position</f>
        <v/>
      </c>
      <c r="J5398" s="318"/>
      <c r="M5398" s="4"/>
      <c r="O5398" s="6"/>
      <c r="Q5398" s="20"/>
      <c r="R5398" s="5" t="str">
        <f ca="1">score</f>
        <v/>
      </c>
      <c r="S5398" s="7" t="str">
        <f ca="1">rescore_svc</f>
        <v/>
      </c>
      <c r="U5398" s="11" t="str">
        <f ca="1">price</f>
        <v/>
      </c>
      <c r="V5398" s="4"/>
      <c r="Y5398" s="388">
        <f ca="1">COUNTIFS(OFFSET($B$10, 0, 0, ROW()-9, 1), SERVICE[[#This Row],[Employee ID]], OFFSET($F$10, 0, 0, ROW()-9, 1), SERVICE[[#This Row],[Resources Role]])</f>
        <v>0</v>
      </c>
      <c r="Z5398" s="388">
        <f ca="1">COUNTIFS(OFFSET($F$10, 0, 0, ROW()-9, 1), SERVICE[[#This Row],[Resources Role]], OFFSET($H$10, 0, 0, ROW()-9, 1), SERVICE[[#This Row],[Booking]])</f>
        <v>0</v>
      </c>
    </row>
    <row r="5399" spans="1:26" x14ac:dyDescent="0.25">
      <c r="A5399" s="6" t="str">
        <f ca="1">no.</f>
        <v/>
      </c>
      <c r="E5399" s="4" t="str">
        <f ca="1">position</f>
        <v/>
      </c>
      <c r="J5399" s="318"/>
      <c r="M5399" s="4"/>
      <c r="O5399" s="6"/>
      <c r="Q5399" s="20"/>
      <c r="R5399" s="5" t="str">
        <f ca="1">score</f>
        <v/>
      </c>
      <c r="S5399" s="7" t="str">
        <f ca="1">rescore_svc</f>
        <v/>
      </c>
      <c r="U5399" s="11" t="str">
        <f ca="1">price</f>
        <v/>
      </c>
      <c r="V5399" s="4"/>
      <c r="Y5399" s="388">
        <f ca="1">COUNTIFS(OFFSET($B$10, 0, 0, ROW()-9, 1), SERVICE[[#This Row],[Employee ID]], OFFSET($F$10, 0, 0, ROW()-9, 1), SERVICE[[#This Row],[Resources Role]])</f>
        <v>0</v>
      </c>
      <c r="Z5399" s="388">
        <f ca="1">COUNTIFS(OFFSET($F$10, 0, 0, ROW()-9, 1), SERVICE[[#This Row],[Resources Role]], OFFSET($H$10, 0, 0, ROW()-9, 1), SERVICE[[#This Row],[Booking]])</f>
        <v>0</v>
      </c>
    </row>
    <row r="5400" spans="1:26" x14ac:dyDescent="0.25">
      <c r="A5400" s="6" t="str">
        <f ca="1">no.</f>
        <v/>
      </c>
      <c r="E5400" s="4" t="str">
        <f ca="1">position</f>
        <v/>
      </c>
      <c r="J5400" s="318"/>
      <c r="M5400" s="4"/>
      <c r="O5400" s="6"/>
      <c r="Q5400" s="20"/>
      <c r="R5400" s="5" t="str">
        <f ca="1">score</f>
        <v/>
      </c>
      <c r="S5400" s="7" t="str">
        <f ca="1">rescore_svc</f>
        <v/>
      </c>
      <c r="U5400" s="11" t="str">
        <f ca="1">price</f>
        <v/>
      </c>
      <c r="V5400" s="4"/>
      <c r="Y5400" s="388">
        <f ca="1">COUNTIFS(OFFSET($B$10, 0, 0, ROW()-9, 1), SERVICE[[#This Row],[Employee ID]], OFFSET($F$10, 0, 0, ROW()-9, 1), SERVICE[[#This Row],[Resources Role]])</f>
        <v>0</v>
      </c>
      <c r="Z5400" s="388">
        <f ca="1">COUNTIFS(OFFSET($F$10, 0, 0, ROW()-9, 1), SERVICE[[#This Row],[Resources Role]], OFFSET($H$10, 0, 0, ROW()-9, 1), SERVICE[[#This Row],[Booking]])</f>
        <v>0</v>
      </c>
    </row>
    <row r="5401" spans="1:26" x14ac:dyDescent="0.25">
      <c r="A5401" s="6" t="str">
        <f ca="1">no.</f>
        <v/>
      </c>
      <c r="E5401" s="4" t="str">
        <f ca="1">position</f>
        <v/>
      </c>
      <c r="J5401" s="318"/>
      <c r="M5401" s="4"/>
      <c r="O5401" s="6"/>
      <c r="Q5401" s="20"/>
      <c r="R5401" s="5" t="str">
        <f ca="1">score</f>
        <v/>
      </c>
      <c r="S5401" s="7" t="str">
        <f ca="1">rescore_svc</f>
        <v/>
      </c>
      <c r="U5401" s="11" t="str">
        <f ca="1">price</f>
        <v/>
      </c>
      <c r="V5401" s="4"/>
      <c r="Y5401" s="388">
        <f ca="1">COUNTIFS(OFFSET($B$10, 0, 0, ROW()-9, 1), SERVICE[[#This Row],[Employee ID]], OFFSET($F$10, 0, 0, ROW()-9, 1), SERVICE[[#This Row],[Resources Role]])</f>
        <v>0</v>
      </c>
      <c r="Z5401" s="388">
        <f ca="1">COUNTIFS(OFFSET($F$10, 0, 0, ROW()-9, 1), SERVICE[[#This Row],[Resources Role]], OFFSET($H$10, 0, 0, ROW()-9, 1), SERVICE[[#This Row],[Booking]])</f>
        <v>0</v>
      </c>
    </row>
    <row r="5402" spans="1:26" x14ac:dyDescent="0.25">
      <c r="A5402" s="6" t="str">
        <f ca="1">no.</f>
        <v/>
      </c>
      <c r="E5402" s="4" t="str">
        <f ca="1">position</f>
        <v/>
      </c>
      <c r="J5402" s="318"/>
      <c r="M5402" s="4"/>
      <c r="O5402" s="6"/>
      <c r="Q5402" s="20"/>
      <c r="R5402" s="5" t="str">
        <f ca="1">score</f>
        <v/>
      </c>
      <c r="S5402" s="7" t="str">
        <f ca="1">rescore_svc</f>
        <v/>
      </c>
      <c r="U5402" s="11" t="str">
        <f ca="1">price</f>
        <v/>
      </c>
      <c r="V5402" s="4"/>
      <c r="Y5402" s="388">
        <f ca="1">COUNTIFS(OFFSET($B$10, 0, 0, ROW()-9, 1), SERVICE[[#This Row],[Employee ID]], OFFSET($F$10, 0, 0, ROW()-9, 1), SERVICE[[#This Row],[Resources Role]])</f>
        <v>0</v>
      </c>
      <c r="Z5402" s="388">
        <f ca="1">COUNTIFS(OFFSET($F$10, 0, 0, ROW()-9, 1), SERVICE[[#This Row],[Resources Role]], OFFSET($H$10, 0, 0, ROW()-9, 1), SERVICE[[#This Row],[Booking]])</f>
        <v>0</v>
      </c>
    </row>
    <row r="5403" spans="1:26" x14ac:dyDescent="0.25">
      <c r="A5403" s="6" t="str">
        <f ca="1">no.</f>
        <v/>
      </c>
      <c r="E5403" s="4" t="str">
        <f ca="1">position</f>
        <v/>
      </c>
      <c r="J5403" s="318"/>
      <c r="M5403" s="4"/>
      <c r="O5403" s="6"/>
      <c r="Q5403" s="20"/>
      <c r="R5403" s="5" t="str">
        <f ca="1">score</f>
        <v/>
      </c>
      <c r="S5403" s="7" t="str">
        <f ca="1">rescore_svc</f>
        <v/>
      </c>
      <c r="U5403" s="11" t="str">
        <f ca="1">price</f>
        <v/>
      </c>
      <c r="V5403" s="4"/>
      <c r="Y5403" s="388">
        <f ca="1">COUNTIFS(OFFSET($B$10, 0, 0, ROW()-9, 1), SERVICE[[#This Row],[Employee ID]], OFFSET($F$10, 0, 0, ROW()-9, 1), SERVICE[[#This Row],[Resources Role]])</f>
        <v>0</v>
      </c>
      <c r="Z5403" s="388">
        <f ca="1">COUNTIFS(OFFSET($F$10, 0, 0, ROW()-9, 1), SERVICE[[#This Row],[Resources Role]], OFFSET($H$10, 0, 0, ROW()-9, 1), SERVICE[[#This Row],[Booking]])</f>
        <v>0</v>
      </c>
    </row>
    <row r="5404" spans="1:26" x14ac:dyDescent="0.25">
      <c r="A5404" s="6" t="str">
        <f ca="1">no.</f>
        <v/>
      </c>
      <c r="E5404" s="4" t="str">
        <f ca="1">position</f>
        <v/>
      </c>
      <c r="J5404" s="318"/>
      <c r="M5404" s="4"/>
      <c r="O5404" s="6"/>
      <c r="Q5404" s="20"/>
      <c r="R5404" s="5" t="str">
        <f ca="1">score</f>
        <v/>
      </c>
      <c r="S5404" s="7" t="str">
        <f ca="1">rescore_svc</f>
        <v/>
      </c>
      <c r="U5404" s="11" t="str">
        <f ca="1">price</f>
        <v/>
      </c>
      <c r="V5404" s="4"/>
      <c r="Y5404" s="388">
        <f ca="1">COUNTIFS(OFFSET($B$10, 0, 0, ROW()-9, 1), SERVICE[[#This Row],[Employee ID]], OFFSET($F$10, 0, 0, ROW()-9, 1), SERVICE[[#This Row],[Resources Role]])</f>
        <v>0</v>
      </c>
      <c r="Z5404" s="388">
        <f ca="1">COUNTIFS(OFFSET($F$10, 0, 0, ROW()-9, 1), SERVICE[[#This Row],[Resources Role]], OFFSET($H$10, 0, 0, ROW()-9, 1), SERVICE[[#This Row],[Booking]])</f>
        <v>0</v>
      </c>
    </row>
    <row r="5405" spans="1:26" x14ac:dyDescent="0.25">
      <c r="A5405" s="6" t="str">
        <f ca="1">no.</f>
        <v/>
      </c>
      <c r="E5405" s="4" t="str">
        <f ca="1">position</f>
        <v/>
      </c>
      <c r="J5405" s="318"/>
      <c r="M5405" s="4"/>
      <c r="O5405" s="6"/>
      <c r="Q5405" s="20"/>
      <c r="R5405" s="5" t="str">
        <f ca="1">score</f>
        <v/>
      </c>
      <c r="S5405" s="7" t="str">
        <f ca="1">rescore_svc</f>
        <v/>
      </c>
      <c r="U5405" s="11" t="str">
        <f ca="1">price</f>
        <v/>
      </c>
      <c r="V5405" s="4"/>
      <c r="Y5405" s="388">
        <f ca="1">COUNTIFS(OFFSET($B$10, 0, 0, ROW()-9, 1), SERVICE[[#This Row],[Employee ID]], OFFSET($F$10, 0, 0, ROW()-9, 1), SERVICE[[#This Row],[Resources Role]])</f>
        <v>0</v>
      </c>
      <c r="Z5405" s="388">
        <f ca="1">COUNTIFS(OFFSET($F$10, 0, 0, ROW()-9, 1), SERVICE[[#This Row],[Resources Role]], OFFSET($H$10, 0, 0, ROW()-9, 1), SERVICE[[#This Row],[Booking]])</f>
        <v>0</v>
      </c>
    </row>
    <row r="5406" spans="1:26" x14ac:dyDescent="0.25">
      <c r="A5406" s="6" t="str">
        <f ca="1">no.</f>
        <v/>
      </c>
      <c r="E5406" s="4" t="str">
        <f ca="1">position</f>
        <v/>
      </c>
      <c r="J5406" s="318"/>
      <c r="M5406" s="4"/>
      <c r="O5406" s="6"/>
      <c r="Q5406" s="20"/>
      <c r="R5406" s="5" t="str">
        <f ca="1">score</f>
        <v/>
      </c>
      <c r="S5406" s="7" t="str">
        <f ca="1">rescore_svc</f>
        <v/>
      </c>
      <c r="U5406" s="11" t="str">
        <f ca="1">price</f>
        <v/>
      </c>
      <c r="V5406" s="4"/>
      <c r="Y5406" s="388">
        <f ca="1">COUNTIFS(OFFSET($B$10, 0, 0, ROW()-9, 1), SERVICE[[#This Row],[Employee ID]], OFFSET($F$10, 0, 0, ROW()-9, 1), SERVICE[[#This Row],[Resources Role]])</f>
        <v>0</v>
      </c>
      <c r="Z5406" s="388">
        <f ca="1">COUNTIFS(OFFSET($F$10, 0, 0, ROW()-9, 1), SERVICE[[#This Row],[Resources Role]], OFFSET($H$10, 0, 0, ROW()-9, 1), SERVICE[[#This Row],[Booking]])</f>
        <v>0</v>
      </c>
    </row>
    <row r="5407" spans="1:26" x14ac:dyDescent="0.25">
      <c r="A5407" s="6" t="str">
        <f ca="1">no.</f>
        <v/>
      </c>
      <c r="E5407" s="4" t="str">
        <f ca="1">position</f>
        <v/>
      </c>
      <c r="J5407" s="318"/>
      <c r="M5407" s="4"/>
      <c r="O5407" s="6"/>
      <c r="Q5407" s="20"/>
      <c r="R5407" s="5" t="str">
        <f ca="1">score</f>
        <v/>
      </c>
      <c r="S5407" s="7" t="str">
        <f ca="1">rescore_svc</f>
        <v/>
      </c>
      <c r="U5407" s="11" t="str">
        <f ca="1">price</f>
        <v/>
      </c>
      <c r="V5407" s="4"/>
      <c r="Y5407" s="388">
        <f ca="1">COUNTIFS(OFFSET($B$10, 0, 0, ROW()-9, 1), SERVICE[[#This Row],[Employee ID]], OFFSET($F$10, 0, 0, ROW()-9, 1), SERVICE[[#This Row],[Resources Role]])</f>
        <v>0</v>
      </c>
      <c r="Z5407" s="388">
        <f ca="1">COUNTIFS(OFFSET($F$10, 0, 0, ROW()-9, 1), SERVICE[[#This Row],[Resources Role]], OFFSET($H$10, 0, 0, ROW()-9, 1), SERVICE[[#This Row],[Booking]])</f>
        <v>0</v>
      </c>
    </row>
    <row r="5408" spans="1:26" x14ac:dyDescent="0.25">
      <c r="A5408" s="6" t="str">
        <f ca="1">no.</f>
        <v/>
      </c>
      <c r="E5408" s="4" t="str">
        <f ca="1">position</f>
        <v/>
      </c>
      <c r="J5408" s="318"/>
      <c r="M5408" s="4"/>
      <c r="O5408" s="6"/>
      <c r="Q5408" s="20"/>
      <c r="R5408" s="5" t="str">
        <f ca="1">score</f>
        <v/>
      </c>
      <c r="S5408" s="7" t="str">
        <f ca="1">rescore_svc</f>
        <v/>
      </c>
      <c r="U5408" s="11" t="str">
        <f ca="1">price</f>
        <v/>
      </c>
      <c r="V5408" s="4"/>
      <c r="Y5408" s="388">
        <f ca="1">COUNTIFS(OFFSET($B$10, 0, 0, ROW()-9, 1), SERVICE[[#This Row],[Employee ID]], OFFSET($F$10, 0, 0, ROW()-9, 1), SERVICE[[#This Row],[Resources Role]])</f>
        <v>0</v>
      </c>
      <c r="Z5408" s="388">
        <f ca="1">COUNTIFS(OFFSET($F$10, 0, 0, ROW()-9, 1), SERVICE[[#This Row],[Resources Role]], OFFSET($H$10, 0, 0, ROW()-9, 1), SERVICE[[#This Row],[Booking]])</f>
        <v>0</v>
      </c>
    </row>
    <row r="5409" spans="1:26" x14ac:dyDescent="0.25">
      <c r="A5409" s="6" t="str">
        <f ca="1">no.</f>
        <v/>
      </c>
      <c r="E5409" s="4" t="str">
        <f ca="1">position</f>
        <v/>
      </c>
      <c r="J5409" s="318"/>
      <c r="M5409" s="4"/>
      <c r="O5409" s="6"/>
      <c r="Q5409" s="20"/>
      <c r="R5409" s="5" t="str">
        <f ca="1">score</f>
        <v/>
      </c>
      <c r="S5409" s="7" t="str">
        <f ca="1">rescore_svc</f>
        <v/>
      </c>
      <c r="U5409" s="11" t="str">
        <f ca="1">price</f>
        <v/>
      </c>
      <c r="V5409" s="4"/>
      <c r="Y5409" s="388">
        <f ca="1">COUNTIFS(OFFSET($B$10, 0, 0, ROW()-9, 1), SERVICE[[#This Row],[Employee ID]], OFFSET($F$10, 0, 0, ROW()-9, 1), SERVICE[[#This Row],[Resources Role]])</f>
        <v>0</v>
      </c>
      <c r="Z5409" s="388">
        <f ca="1">COUNTIFS(OFFSET($F$10, 0, 0, ROW()-9, 1), SERVICE[[#This Row],[Resources Role]], OFFSET($H$10, 0, 0, ROW()-9, 1), SERVICE[[#This Row],[Booking]])</f>
        <v>0</v>
      </c>
    </row>
    <row r="5410" spans="1:26" x14ac:dyDescent="0.25">
      <c r="A5410" s="6" t="str">
        <f ca="1">no.</f>
        <v/>
      </c>
      <c r="E5410" s="4" t="str">
        <f ca="1">position</f>
        <v/>
      </c>
      <c r="J5410" s="318"/>
      <c r="M5410" s="4"/>
      <c r="O5410" s="6"/>
      <c r="Q5410" s="20"/>
      <c r="R5410" s="5" t="str">
        <f ca="1">score</f>
        <v/>
      </c>
      <c r="S5410" s="7" t="str">
        <f ca="1">rescore_svc</f>
        <v/>
      </c>
      <c r="U5410" s="11" t="str">
        <f ca="1">price</f>
        <v/>
      </c>
      <c r="V5410" s="4"/>
      <c r="Y5410" s="388">
        <f ca="1">COUNTIFS(OFFSET($B$10, 0, 0, ROW()-9, 1), SERVICE[[#This Row],[Employee ID]], OFFSET($F$10, 0, 0, ROW()-9, 1), SERVICE[[#This Row],[Resources Role]])</f>
        <v>0</v>
      </c>
      <c r="Z5410" s="388">
        <f ca="1">COUNTIFS(OFFSET($F$10, 0, 0, ROW()-9, 1), SERVICE[[#This Row],[Resources Role]], OFFSET($H$10, 0, 0, ROW()-9, 1), SERVICE[[#This Row],[Booking]])</f>
        <v>0</v>
      </c>
    </row>
    <row r="5411" spans="1:26" x14ac:dyDescent="0.25">
      <c r="A5411" s="6" t="str">
        <f ca="1">no.</f>
        <v/>
      </c>
      <c r="E5411" s="4" t="str">
        <f ca="1">position</f>
        <v/>
      </c>
      <c r="J5411" s="318"/>
      <c r="M5411" s="4"/>
      <c r="O5411" s="6"/>
      <c r="Q5411" s="20"/>
      <c r="R5411" s="5" t="str">
        <f ca="1">score</f>
        <v/>
      </c>
      <c r="S5411" s="7" t="str">
        <f ca="1">rescore_svc</f>
        <v/>
      </c>
      <c r="U5411" s="11" t="str">
        <f ca="1">price</f>
        <v/>
      </c>
      <c r="V5411" s="4"/>
      <c r="Y5411" s="388">
        <f ca="1">COUNTIFS(OFFSET($B$10, 0, 0, ROW()-9, 1), SERVICE[[#This Row],[Employee ID]], OFFSET($F$10, 0, 0, ROW()-9, 1), SERVICE[[#This Row],[Resources Role]])</f>
        <v>0</v>
      </c>
      <c r="Z5411" s="388">
        <f ca="1">COUNTIFS(OFFSET($F$10, 0, 0, ROW()-9, 1), SERVICE[[#This Row],[Resources Role]], OFFSET($H$10, 0, 0, ROW()-9, 1), SERVICE[[#This Row],[Booking]])</f>
        <v>0</v>
      </c>
    </row>
    <row r="5412" spans="1:26" x14ac:dyDescent="0.25">
      <c r="A5412" s="6" t="str">
        <f ca="1">no.</f>
        <v/>
      </c>
      <c r="E5412" s="4" t="str">
        <f ca="1">position</f>
        <v/>
      </c>
      <c r="J5412" s="318"/>
      <c r="M5412" s="4"/>
      <c r="O5412" s="6"/>
      <c r="Q5412" s="20"/>
      <c r="R5412" s="5" t="str">
        <f ca="1">score</f>
        <v/>
      </c>
      <c r="S5412" s="7" t="str">
        <f ca="1">rescore_svc</f>
        <v/>
      </c>
      <c r="U5412" s="11" t="str">
        <f ca="1">price</f>
        <v/>
      </c>
      <c r="V5412" s="4"/>
      <c r="Y5412" s="388">
        <f ca="1">COUNTIFS(OFFSET($B$10, 0, 0, ROW()-9, 1), SERVICE[[#This Row],[Employee ID]], OFFSET($F$10, 0, 0, ROW()-9, 1), SERVICE[[#This Row],[Resources Role]])</f>
        <v>0</v>
      </c>
      <c r="Z5412" s="388">
        <f ca="1">COUNTIFS(OFFSET($F$10, 0, 0, ROW()-9, 1), SERVICE[[#This Row],[Resources Role]], OFFSET($H$10, 0, 0, ROW()-9, 1), SERVICE[[#This Row],[Booking]])</f>
        <v>0</v>
      </c>
    </row>
    <row r="5413" spans="1:26" x14ac:dyDescent="0.25">
      <c r="A5413" s="6" t="str">
        <f ca="1">no.</f>
        <v/>
      </c>
      <c r="E5413" s="4" t="str">
        <f ca="1">position</f>
        <v/>
      </c>
      <c r="J5413" s="318"/>
      <c r="M5413" s="4"/>
      <c r="O5413" s="6"/>
      <c r="Q5413" s="20"/>
      <c r="R5413" s="5" t="str">
        <f ca="1">score</f>
        <v/>
      </c>
      <c r="S5413" s="7" t="str">
        <f ca="1">rescore_svc</f>
        <v/>
      </c>
      <c r="U5413" s="11" t="str">
        <f ca="1">price</f>
        <v/>
      </c>
      <c r="V5413" s="4"/>
      <c r="Y5413" s="388">
        <f ca="1">COUNTIFS(OFFSET($B$10, 0, 0, ROW()-9, 1), SERVICE[[#This Row],[Employee ID]], OFFSET($F$10, 0, 0, ROW()-9, 1), SERVICE[[#This Row],[Resources Role]])</f>
        <v>0</v>
      </c>
      <c r="Z5413" s="388">
        <f ca="1">COUNTIFS(OFFSET($F$10, 0, 0, ROW()-9, 1), SERVICE[[#This Row],[Resources Role]], OFFSET($H$10, 0, 0, ROW()-9, 1), SERVICE[[#This Row],[Booking]])</f>
        <v>0</v>
      </c>
    </row>
    <row r="5414" spans="1:26" x14ac:dyDescent="0.25">
      <c r="A5414" s="6" t="str">
        <f ca="1">no.</f>
        <v/>
      </c>
      <c r="E5414" s="4" t="str">
        <f ca="1">position</f>
        <v/>
      </c>
      <c r="J5414" s="318"/>
      <c r="M5414" s="4"/>
      <c r="O5414" s="6"/>
      <c r="Q5414" s="20"/>
      <c r="R5414" s="5" t="str">
        <f ca="1">score</f>
        <v/>
      </c>
      <c r="S5414" s="7" t="str">
        <f ca="1">rescore_svc</f>
        <v/>
      </c>
      <c r="U5414" s="11" t="str">
        <f ca="1">price</f>
        <v/>
      </c>
      <c r="V5414" s="4"/>
      <c r="Y5414" s="388">
        <f ca="1">COUNTIFS(OFFSET($B$10, 0, 0, ROW()-9, 1), SERVICE[[#This Row],[Employee ID]], OFFSET($F$10, 0, 0, ROW()-9, 1), SERVICE[[#This Row],[Resources Role]])</f>
        <v>0</v>
      </c>
      <c r="Z5414" s="388">
        <f ca="1">COUNTIFS(OFFSET($F$10, 0, 0, ROW()-9, 1), SERVICE[[#This Row],[Resources Role]], OFFSET($H$10, 0, 0, ROW()-9, 1), SERVICE[[#This Row],[Booking]])</f>
        <v>0</v>
      </c>
    </row>
    <row r="5415" spans="1:26" x14ac:dyDescent="0.25">
      <c r="A5415" s="6" t="str">
        <f ca="1">no.</f>
        <v/>
      </c>
      <c r="E5415" s="4" t="str">
        <f ca="1">position</f>
        <v/>
      </c>
      <c r="J5415" s="318"/>
      <c r="M5415" s="4"/>
      <c r="O5415" s="6"/>
      <c r="Q5415" s="20"/>
      <c r="R5415" s="5" t="str">
        <f ca="1">score</f>
        <v/>
      </c>
      <c r="S5415" s="7" t="str">
        <f ca="1">rescore_svc</f>
        <v/>
      </c>
      <c r="U5415" s="11" t="str">
        <f ca="1">price</f>
        <v/>
      </c>
      <c r="V5415" s="4"/>
      <c r="Y5415" s="388">
        <f ca="1">COUNTIFS(OFFSET($B$10, 0, 0, ROW()-9, 1), SERVICE[[#This Row],[Employee ID]], OFFSET($F$10, 0, 0, ROW()-9, 1), SERVICE[[#This Row],[Resources Role]])</f>
        <v>0</v>
      </c>
      <c r="Z5415" s="388">
        <f ca="1">COUNTIFS(OFFSET($F$10, 0, 0, ROW()-9, 1), SERVICE[[#This Row],[Resources Role]], OFFSET($H$10, 0, 0, ROW()-9, 1), SERVICE[[#This Row],[Booking]])</f>
        <v>0</v>
      </c>
    </row>
    <row r="5416" spans="1:26" x14ac:dyDescent="0.25">
      <c r="A5416" s="6" t="str">
        <f ca="1">no.</f>
        <v/>
      </c>
      <c r="E5416" s="4" t="str">
        <f ca="1">position</f>
        <v/>
      </c>
      <c r="J5416" s="318"/>
      <c r="M5416" s="4"/>
      <c r="O5416" s="6"/>
      <c r="Q5416" s="20"/>
      <c r="R5416" s="5" t="str">
        <f ca="1">score</f>
        <v/>
      </c>
      <c r="S5416" s="7" t="str">
        <f ca="1">rescore_svc</f>
        <v/>
      </c>
      <c r="U5416" s="11" t="str">
        <f ca="1">price</f>
        <v/>
      </c>
      <c r="V5416" s="4"/>
      <c r="Y5416" s="388">
        <f ca="1">COUNTIFS(OFFSET($B$10, 0, 0, ROW()-9, 1), SERVICE[[#This Row],[Employee ID]], OFFSET($F$10, 0, 0, ROW()-9, 1), SERVICE[[#This Row],[Resources Role]])</f>
        <v>0</v>
      </c>
      <c r="Z5416" s="388">
        <f ca="1">COUNTIFS(OFFSET($F$10, 0, 0, ROW()-9, 1), SERVICE[[#This Row],[Resources Role]], OFFSET($H$10, 0, 0, ROW()-9, 1), SERVICE[[#This Row],[Booking]])</f>
        <v>0</v>
      </c>
    </row>
    <row r="5417" spans="1:26" x14ac:dyDescent="0.25">
      <c r="A5417" s="6" t="str">
        <f ca="1">no.</f>
        <v/>
      </c>
      <c r="E5417" s="4" t="str">
        <f ca="1">position</f>
        <v/>
      </c>
      <c r="J5417" s="318"/>
      <c r="M5417" s="4"/>
      <c r="O5417" s="6"/>
      <c r="Q5417" s="20"/>
      <c r="R5417" s="5" t="str">
        <f ca="1">score</f>
        <v/>
      </c>
      <c r="S5417" s="7" t="str">
        <f ca="1">rescore_svc</f>
        <v/>
      </c>
      <c r="U5417" s="11" t="str">
        <f ca="1">price</f>
        <v/>
      </c>
      <c r="V5417" s="4"/>
      <c r="Y5417" s="388">
        <f ca="1">COUNTIFS(OFFSET($B$10, 0, 0, ROW()-9, 1), SERVICE[[#This Row],[Employee ID]], OFFSET($F$10, 0, 0, ROW()-9, 1), SERVICE[[#This Row],[Resources Role]])</f>
        <v>0</v>
      </c>
      <c r="Z5417" s="388">
        <f ca="1">COUNTIFS(OFFSET($F$10, 0, 0, ROW()-9, 1), SERVICE[[#This Row],[Resources Role]], OFFSET($H$10, 0, 0, ROW()-9, 1), SERVICE[[#This Row],[Booking]])</f>
        <v>0</v>
      </c>
    </row>
    <row r="5418" spans="1:26" x14ac:dyDescent="0.25">
      <c r="A5418" s="6" t="str">
        <f ca="1">no.</f>
        <v/>
      </c>
      <c r="E5418" s="4" t="str">
        <f ca="1">position</f>
        <v/>
      </c>
      <c r="J5418" s="318"/>
      <c r="M5418" s="4"/>
      <c r="O5418" s="6"/>
      <c r="Q5418" s="20"/>
      <c r="R5418" s="5" t="str">
        <f ca="1">score</f>
        <v/>
      </c>
      <c r="S5418" s="7" t="str">
        <f ca="1">rescore_svc</f>
        <v/>
      </c>
      <c r="U5418" s="11" t="str">
        <f ca="1">price</f>
        <v/>
      </c>
      <c r="V5418" s="4"/>
      <c r="Y5418" s="388">
        <f ca="1">COUNTIFS(OFFSET($B$10, 0, 0, ROW()-9, 1), SERVICE[[#This Row],[Employee ID]], OFFSET($F$10, 0, 0, ROW()-9, 1), SERVICE[[#This Row],[Resources Role]])</f>
        <v>0</v>
      </c>
      <c r="Z5418" s="388">
        <f ca="1">COUNTIFS(OFFSET($F$10, 0, 0, ROW()-9, 1), SERVICE[[#This Row],[Resources Role]], OFFSET($H$10, 0, 0, ROW()-9, 1), SERVICE[[#This Row],[Booking]])</f>
        <v>0</v>
      </c>
    </row>
    <row r="5419" spans="1:26" x14ac:dyDescent="0.25">
      <c r="A5419" s="6" t="str">
        <f ca="1">no.</f>
        <v/>
      </c>
      <c r="E5419" s="4" t="str">
        <f ca="1">position</f>
        <v/>
      </c>
      <c r="J5419" s="318"/>
      <c r="M5419" s="4"/>
      <c r="O5419" s="6"/>
      <c r="Q5419" s="20"/>
      <c r="R5419" s="5" t="str">
        <f ca="1">score</f>
        <v/>
      </c>
      <c r="S5419" s="7" t="str">
        <f ca="1">rescore_svc</f>
        <v/>
      </c>
      <c r="U5419" s="11" t="str">
        <f ca="1">price</f>
        <v/>
      </c>
      <c r="V5419" s="4"/>
      <c r="Y5419" s="388">
        <f ca="1">COUNTIFS(OFFSET($B$10, 0, 0, ROW()-9, 1), SERVICE[[#This Row],[Employee ID]], OFFSET($F$10, 0, 0, ROW()-9, 1), SERVICE[[#This Row],[Resources Role]])</f>
        <v>0</v>
      </c>
      <c r="Z5419" s="388">
        <f ca="1">COUNTIFS(OFFSET($F$10, 0, 0, ROW()-9, 1), SERVICE[[#This Row],[Resources Role]], OFFSET($H$10, 0, 0, ROW()-9, 1), SERVICE[[#This Row],[Booking]])</f>
        <v>0</v>
      </c>
    </row>
    <row r="5420" spans="1:26" x14ac:dyDescent="0.25">
      <c r="A5420" s="6" t="str">
        <f ca="1">no.</f>
        <v/>
      </c>
      <c r="E5420" s="4" t="str">
        <f ca="1">position</f>
        <v/>
      </c>
      <c r="J5420" s="318"/>
      <c r="M5420" s="4"/>
      <c r="O5420" s="6"/>
      <c r="Q5420" s="20"/>
      <c r="R5420" s="5" t="str">
        <f ca="1">score</f>
        <v/>
      </c>
      <c r="S5420" s="7" t="str">
        <f ca="1">rescore_svc</f>
        <v/>
      </c>
      <c r="U5420" s="11" t="str">
        <f ca="1">price</f>
        <v/>
      </c>
      <c r="V5420" s="4"/>
      <c r="Y5420" s="388">
        <f ca="1">COUNTIFS(OFFSET($B$10, 0, 0, ROW()-9, 1), SERVICE[[#This Row],[Employee ID]], OFFSET($F$10, 0, 0, ROW()-9, 1), SERVICE[[#This Row],[Resources Role]])</f>
        <v>0</v>
      </c>
      <c r="Z5420" s="388">
        <f ca="1">COUNTIFS(OFFSET($F$10, 0, 0, ROW()-9, 1), SERVICE[[#This Row],[Resources Role]], OFFSET($H$10, 0, 0, ROW()-9, 1), SERVICE[[#This Row],[Booking]])</f>
        <v>0</v>
      </c>
    </row>
    <row r="5421" spans="1:26" x14ac:dyDescent="0.25">
      <c r="A5421" s="6" t="str">
        <f ca="1">no.</f>
        <v/>
      </c>
      <c r="E5421" s="4" t="str">
        <f ca="1">position</f>
        <v/>
      </c>
      <c r="J5421" s="318"/>
      <c r="M5421" s="4"/>
      <c r="O5421" s="6"/>
      <c r="Q5421" s="20"/>
      <c r="R5421" s="5" t="str">
        <f ca="1">score</f>
        <v/>
      </c>
      <c r="S5421" s="7" t="str">
        <f ca="1">rescore_svc</f>
        <v/>
      </c>
      <c r="U5421" s="11" t="str">
        <f ca="1">price</f>
        <v/>
      </c>
      <c r="V5421" s="4"/>
      <c r="Y5421" s="388">
        <f ca="1">COUNTIFS(OFFSET($B$10, 0, 0, ROW()-9, 1), SERVICE[[#This Row],[Employee ID]], OFFSET($F$10, 0, 0, ROW()-9, 1), SERVICE[[#This Row],[Resources Role]])</f>
        <v>0</v>
      </c>
      <c r="Z5421" s="388">
        <f ca="1">COUNTIFS(OFFSET($F$10, 0, 0, ROW()-9, 1), SERVICE[[#This Row],[Resources Role]], OFFSET($H$10, 0, 0, ROW()-9, 1), SERVICE[[#This Row],[Booking]])</f>
        <v>0</v>
      </c>
    </row>
    <row r="5422" spans="1:26" x14ac:dyDescent="0.25">
      <c r="A5422" s="6" t="str">
        <f ca="1">no.</f>
        <v/>
      </c>
      <c r="E5422" s="4" t="str">
        <f ca="1">position</f>
        <v/>
      </c>
      <c r="J5422" s="318"/>
      <c r="M5422" s="4"/>
      <c r="O5422" s="6"/>
      <c r="Q5422" s="20"/>
      <c r="R5422" s="5" t="str">
        <f ca="1">score</f>
        <v/>
      </c>
      <c r="S5422" s="7" t="str">
        <f ca="1">rescore_svc</f>
        <v/>
      </c>
      <c r="U5422" s="11" t="str">
        <f ca="1">price</f>
        <v/>
      </c>
      <c r="V5422" s="4"/>
      <c r="Y5422" s="388">
        <f ca="1">COUNTIFS(OFFSET($B$10, 0, 0, ROW()-9, 1), SERVICE[[#This Row],[Employee ID]], OFFSET($F$10, 0, 0, ROW()-9, 1), SERVICE[[#This Row],[Resources Role]])</f>
        <v>0</v>
      </c>
      <c r="Z5422" s="388">
        <f ca="1">COUNTIFS(OFFSET($F$10, 0, 0, ROW()-9, 1), SERVICE[[#This Row],[Resources Role]], OFFSET($H$10, 0, 0, ROW()-9, 1), SERVICE[[#This Row],[Booking]])</f>
        <v>0</v>
      </c>
    </row>
    <row r="5423" spans="1:26" x14ac:dyDescent="0.25">
      <c r="A5423" s="6" t="str">
        <f ca="1">no.</f>
        <v/>
      </c>
      <c r="E5423" s="4" t="str">
        <f ca="1">position</f>
        <v/>
      </c>
      <c r="J5423" s="318"/>
      <c r="M5423" s="4"/>
      <c r="O5423" s="6"/>
      <c r="Q5423" s="20"/>
      <c r="R5423" s="5" t="str">
        <f ca="1">score</f>
        <v/>
      </c>
      <c r="S5423" s="7" t="str">
        <f ca="1">rescore_svc</f>
        <v/>
      </c>
      <c r="U5423" s="11" t="str">
        <f ca="1">price</f>
        <v/>
      </c>
      <c r="V5423" s="4"/>
      <c r="Y5423" s="388">
        <f ca="1">COUNTIFS(OFFSET($B$10, 0, 0, ROW()-9, 1), SERVICE[[#This Row],[Employee ID]], OFFSET($F$10, 0, 0, ROW()-9, 1), SERVICE[[#This Row],[Resources Role]])</f>
        <v>0</v>
      </c>
      <c r="Z5423" s="388">
        <f ca="1">COUNTIFS(OFFSET($F$10, 0, 0, ROW()-9, 1), SERVICE[[#This Row],[Resources Role]], OFFSET($H$10, 0, 0, ROW()-9, 1), SERVICE[[#This Row],[Booking]])</f>
        <v>0</v>
      </c>
    </row>
    <row r="5424" spans="1:26" x14ac:dyDescent="0.25">
      <c r="A5424" s="6" t="str">
        <f ca="1">no.</f>
        <v/>
      </c>
      <c r="E5424" s="4" t="str">
        <f ca="1">position</f>
        <v/>
      </c>
      <c r="J5424" s="318"/>
      <c r="M5424" s="4"/>
      <c r="O5424" s="6"/>
      <c r="Q5424" s="20"/>
      <c r="R5424" s="5" t="str">
        <f ca="1">score</f>
        <v/>
      </c>
      <c r="S5424" s="7" t="str">
        <f ca="1">rescore_svc</f>
        <v/>
      </c>
      <c r="U5424" s="11" t="str">
        <f ca="1">price</f>
        <v/>
      </c>
      <c r="V5424" s="4"/>
      <c r="Y5424" s="388">
        <f ca="1">COUNTIFS(OFFSET($B$10, 0, 0, ROW()-9, 1), SERVICE[[#This Row],[Employee ID]], OFFSET($F$10, 0, 0, ROW()-9, 1), SERVICE[[#This Row],[Resources Role]])</f>
        <v>0</v>
      </c>
      <c r="Z5424" s="388">
        <f ca="1">COUNTIFS(OFFSET($F$10, 0, 0, ROW()-9, 1), SERVICE[[#This Row],[Resources Role]], OFFSET($H$10, 0, 0, ROW()-9, 1), SERVICE[[#This Row],[Booking]])</f>
        <v>0</v>
      </c>
    </row>
    <row r="5425" spans="1:26" x14ac:dyDescent="0.25">
      <c r="A5425" s="6" t="str">
        <f ca="1">no.</f>
        <v/>
      </c>
      <c r="E5425" s="4" t="str">
        <f ca="1">position</f>
        <v/>
      </c>
      <c r="J5425" s="318"/>
      <c r="M5425" s="4"/>
      <c r="O5425" s="6"/>
      <c r="Q5425" s="20"/>
      <c r="R5425" s="5" t="str">
        <f ca="1">score</f>
        <v/>
      </c>
      <c r="S5425" s="7" t="str">
        <f ca="1">rescore_svc</f>
        <v/>
      </c>
      <c r="U5425" s="11" t="str">
        <f ca="1">price</f>
        <v/>
      </c>
      <c r="V5425" s="4"/>
      <c r="Y5425" s="388">
        <f ca="1">COUNTIFS(OFFSET($B$10, 0, 0, ROW()-9, 1), SERVICE[[#This Row],[Employee ID]], OFFSET($F$10, 0, 0, ROW()-9, 1), SERVICE[[#This Row],[Resources Role]])</f>
        <v>0</v>
      </c>
      <c r="Z5425" s="388">
        <f ca="1">COUNTIFS(OFFSET($F$10, 0, 0, ROW()-9, 1), SERVICE[[#This Row],[Resources Role]], OFFSET($H$10, 0, 0, ROW()-9, 1), SERVICE[[#This Row],[Booking]])</f>
        <v>0</v>
      </c>
    </row>
    <row r="5426" spans="1:26" x14ac:dyDescent="0.25">
      <c r="A5426" s="6" t="str">
        <f ca="1">no.</f>
        <v/>
      </c>
      <c r="E5426" s="4" t="str">
        <f ca="1">position</f>
        <v/>
      </c>
      <c r="J5426" s="318"/>
      <c r="M5426" s="4"/>
      <c r="O5426" s="6"/>
      <c r="Q5426" s="20"/>
      <c r="R5426" s="5" t="str">
        <f ca="1">score</f>
        <v/>
      </c>
      <c r="S5426" s="7" t="str">
        <f ca="1">rescore_svc</f>
        <v/>
      </c>
      <c r="U5426" s="11" t="str">
        <f ca="1">price</f>
        <v/>
      </c>
      <c r="V5426" s="4"/>
      <c r="Y5426" s="388">
        <f ca="1">COUNTIFS(OFFSET($B$10, 0, 0, ROW()-9, 1), SERVICE[[#This Row],[Employee ID]], OFFSET($F$10, 0, 0, ROW()-9, 1), SERVICE[[#This Row],[Resources Role]])</f>
        <v>0</v>
      </c>
      <c r="Z5426" s="388">
        <f ca="1">COUNTIFS(OFFSET($F$10, 0, 0, ROW()-9, 1), SERVICE[[#This Row],[Resources Role]], OFFSET($H$10, 0, 0, ROW()-9, 1), SERVICE[[#This Row],[Booking]])</f>
        <v>0</v>
      </c>
    </row>
    <row r="5427" spans="1:26" x14ac:dyDescent="0.25">
      <c r="A5427" s="6" t="str">
        <f ca="1">no.</f>
        <v/>
      </c>
      <c r="E5427" s="4" t="str">
        <f ca="1">position</f>
        <v/>
      </c>
      <c r="J5427" s="318"/>
      <c r="M5427" s="4"/>
      <c r="O5427" s="6"/>
      <c r="Q5427" s="20"/>
      <c r="R5427" s="5" t="str">
        <f ca="1">score</f>
        <v/>
      </c>
      <c r="S5427" s="7" t="str">
        <f ca="1">rescore_svc</f>
        <v/>
      </c>
      <c r="U5427" s="11" t="str">
        <f ca="1">price</f>
        <v/>
      </c>
      <c r="V5427" s="4"/>
      <c r="Y5427" s="388">
        <f ca="1">COUNTIFS(OFFSET($B$10, 0, 0, ROW()-9, 1), SERVICE[[#This Row],[Employee ID]], OFFSET($F$10, 0, 0, ROW()-9, 1), SERVICE[[#This Row],[Resources Role]])</f>
        <v>0</v>
      </c>
      <c r="Z5427" s="388">
        <f ca="1">COUNTIFS(OFFSET($F$10, 0, 0, ROW()-9, 1), SERVICE[[#This Row],[Resources Role]], OFFSET($H$10, 0, 0, ROW()-9, 1), SERVICE[[#This Row],[Booking]])</f>
        <v>0</v>
      </c>
    </row>
    <row r="5428" spans="1:26" x14ac:dyDescent="0.25">
      <c r="A5428" s="6" t="str">
        <f ca="1">no.</f>
        <v/>
      </c>
      <c r="E5428" s="4" t="str">
        <f ca="1">position</f>
        <v/>
      </c>
      <c r="J5428" s="318"/>
      <c r="M5428" s="4"/>
      <c r="O5428" s="6"/>
      <c r="Q5428" s="20"/>
      <c r="R5428" s="5" t="str">
        <f ca="1">score</f>
        <v/>
      </c>
      <c r="S5428" s="7" t="str">
        <f ca="1">rescore_svc</f>
        <v/>
      </c>
      <c r="U5428" s="11" t="str">
        <f ca="1">price</f>
        <v/>
      </c>
      <c r="V5428" s="4"/>
      <c r="Y5428" s="388">
        <f ca="1">COUNTIFS(OFFSET($B$10, 0, 0, ROW()-9, 1), SERVICE[[#This Row],[Employee ID]], OFFSET($F$10, 0, 0, ROW()-9, 1), SERVICE[[#This Row],[Resources Role]])</f>
        <v>0</v>
      </c>
      <c r="Z5428" s="388">
        <f ca="1">COUNTIFS(OFFSET($F$10, 0, 0, ROW()-9, 1), SERVICE[[#This Row],[Resources Role]], OFFSET($H$10, 0, 0, ROW()-9, 1), SERVICE[[#This Row],[Booking]])</f>
        <v>0</v>
      </c>
    </row>
    <row r="5429" spans="1:26" x14ac:dyDescent="0.25">
      <c r="A5429" s="6" t="str">
        <f ca="1">no.</f>
        <v/>
      </c>
      <c r="E5429" s="4" t="str">
        <f ca="1">position</f>
        <v/>
      </c>
      <c r="J5429" s="318"/>
      <c r="M5429" s="4"/>
      <c r="O5429" s="6"/>
      <c r="Q5429" s="20"/>
      <c r="R5429" s="5" t="str">
        <f ca="1">score</f>
        <v/>
      </c>
      <c r="S5429" s="7" t="str">
        <f ca="1">rescore_svc</f>
        <v/>
      </c>
      <c r="U5429" s="11" t="str">
        <f ca="1">price</f>
        <v/>
      </c>
      <c r="V5429" s="4"/>
      <c r="Y5429" s="388">
        <f ca="1">COUNTIFS(OFFSET($B$10, 0, 0, ROW()-9, 1), SERVICE[[#This Row],[Employee ID]], OFFSET($F$10, 0, 0, ROW()-9, 1), SERVICE[[#This Row],[Resources Role]])</f>
        <v>0</v>
      </c>
      <c r="Z5429" s="388">
        <f ca="1">COUNTIFS(OFFSET($F$10, 0, 0, ROW()-9, 1), SERVICE[[#This Row],[Resources Role]], OFFSET($H$10, 0, 0, ROW()-9, 1), SERVICE[[#This Row],[Booking]])</f>
        <v>0</v>
      </c>
    </row>
    <row r="5430" spans="1:26" x14ac:dyDescent="0.25">
      <c r="A5430" s="6" t="str">
        <f ca="1">no.</f>
        <v/>
      </c>
      <c r="E5430" s="4" t="str">
        <f ca="1">position</f>
        <v/>
      </c>
      <c r="J5430" s="318"/>
      <c r="M5430" s="4"/>
      <c r="O5430" s="6"/>
      <c r="Q5430" s="20"/>
      <c r="R5430" s="5" t="str">
        <f ca="1">score</f>
        <v/>
      </c>
      <c r="S5430" s="7" t="str">
        <f ca="1">rescore_svc</f>
        <v/>
      </c>
      <c r="U5430" s="11" t="str">
        <f ca="1">price</f>
        <v/>
      </c>
      <c r="V5430" s="4"/>
      <c r="Y5430" s="388">
        <f ca="1">COUNTIFS(OFFSET($B$10, 0, 0, ROW()-9, 1), SERVICE[[#This Row],[Employee ID]], OFFSET($F$10, 0, 0, ROW()-9, 1), SERVICE[[#This Row],[Resources Role]])</f>
        <v>0</v>
      </c>
      <c r="Z5430" s="388">
        <f ca="1">COUNTIFS(OFFSET($F$10, 0, 0, ROW()-9, 1), SERVICE[[#This Row],[Resources Role]], OFFSET($H$10, 0, 0, ROW()-9, 1), SERVICE[[#This Row],[Booking]])</f>
        <v>0</v>
      </c>
    </row>
    <row r="5431" spans="1:26" x14ac:dyDescent="0.25">
      <c r="A5431" s="6" t="str">
        <f ca="1">no.</f>
        <v/>
      </c>
      <c r="E5431" s="4" t="str">
        <f ca="1">position</f>
        <v/>
      </c>
      <c r="J5431" s="318"/>
      <c r="M5431" s="4"/>
      <c r="O5431" s="6"/>
      <c r="Q5431" s="20"/>
      <c r="R5431" s="5" t="str">
        <f ca="1">score</f>
        <v/>
      </c>
      <c r="S5431" s="7" t="str">
        <f ca="1">rescore_svc</f>
        <v/>
      </c>
      <c r="U5431" s="11" t="str">
        <f ca="1">price</f>
        <v/>
      </c>
      <c r="V5431" s="4"/>
      <c r="Y5431" s="388">
        <f ca="1">COUNTIFS(OFFSET($B$10, 0, 0, ROW()-9, 1), SERVICE[[#This Row],[Employee ID]], OFFSET($F$10, 0, 0, ROW()-9, 1), SERVICE[[#This Row],[Resources Role]])</f>
        <v>0</v>
      </c>
      <c r="Z5431" s="388">
        <f ca="1">COUNTIFS(OFFSET($F$10, 0, 0, ROW()-9, 1), SERVICE[[#This Row],[Resources Role]], OFFSET($H$10, 0, 0, ROW()-9, 1), SERVICE[[#This Row],[Booking]])</f>
        <v>0</v>
      </c>
    </row>
    <row r="5432" spans="1:26" x14ac:dyDescent="0.25">
      <c r="A5432" s="6" t="str">
        <f ca="1">no.</f>
        <v/>
      </c>
      <c r="E5432" s="4" t="str">
        <f ca="1">position</f>
        <v/>
      </c>
      <c r="J5432" s="318"/>
      <c r="M5432" s="4"/>
      <c r="O5432" s="6"/>
      <c r="Q5432" s="20"/>
      <c r="R5432" s="5" t="str">
        <f ca="1">score</f>
        <v/>
      </c>
      <c r="S5432" s="7" t="str">
        <f ca="1">rescore_svc</f>
        <v/>
      </c>
      <c r="U5432" s="11" t="str">
        <f ca="1">price</f>
        <v/>
      </c>
      <c r="V5432" s="4"/>
      <c r="Y5432" s="388">
        <f ca="1">COUNTIFS(OFFSET($B$10, 0, 0, ROW()-9, 1), SERVICE[[#This Row],[Employee ID]], OFFSET($F$10, 0, 0, ROW()-9, 1), SERVICE[[#This Row],[Resources Role]])</f>
        <v>0</v>
      </c>
      <c r="Z5432" s="388">
        <f ca="1">COUNTIFS(OFFSET($F$10, 0, 0, ROW()-9, 1), SERVICE[[#This Row],[Resources Role]], OFFSET($H$10, 0, 0, ROW()-9, 1), SERVICE[[#This Row],[Booking]])</f>
        <v>0</v>
      </c>
    </row>
    <row r="5433" spans="1:26" x14ac:dyDescent="0.25">
      <c r="A5433" s="6" t="str">
        <f ca="1">no.</f>
        <v/>
      </c>
      <c r="E5433" s="4" t="str">
        <f ca="1">position</f>
        <v/>
      </c>
      <c r="J5433" s="318"/>
      <c r="M5433" s="4"/>
      <c r="O5433" s="6"/>
      <c r="Q5433" s="20"/>
      <c r="R5433" s="5" t="str">
        <f ca="1">score</f>
        <v/>
      </c>
      <c r="S5433" s="7" t="str">
        <f ca="1">rescore_svc</f>
        <v/>
      </c>
      <c r="U5433" s="11" t="str">
        <f ca="1">price</f>
        <v/>
      </c>
      <c r="V5433" s="4"/>
      <c r="Y5433" s="388">
        <f ca="1">COUNTIFS(OFFSET($B$10, 0, 0, ROW()-9, 1), SERVICE[[#This Row],[Employee ID]], OFFSET($F$10, 0, 0, ROW()-9, 1), SERVICE[[#This Row],[Resources Role]])</f>
        <v>0</v>
      </c>
      <c r="Z5433" s="388">
        <f ca="1">COUNTIFS(OFFSET($F$10, 0, 0, ROW()-9, 1), SERVICE[[#This Row],[Resources Role]], OFFSET($H$10, 0, 0, ROW()-9, 1), SERVICE[[#This Row],[Booking]])</f>
        <v>0</v>
      </c>
    </row>
    <row r="5434" spans="1:26" x14ac:dyDescent="0.25">
      <c r="A5434" s="6" t="str">
        <f ca="1">no.</f>
        <v/>
      </c>
      <c r="E5434" s="4" t="str">
        <f ca="1">position</f>
        <v/>
      </c>
      <c r="J5434" s="318"/>
      <c r="M5434" s="4"/>
      <c r="O5434" s="6"/>
      <c r="Q5434" s="20"/>
      <c r="R5434" s="5" t="str">
        <f ca="1">score</f>
        <v/>
      </c>
      <c r="S5434" s="7" t="str">
        <f ca="1">rescore_svc</f>
        <v/>
      </c>
      <c r="U5434" s="11" t="str">
        <f ca="1">price</f>
        <v/>
      </c>
      <c r="V5434" s="4"/>
      <c r="Y5434" s="388">
        <f ca="1">COUNTIFS(OFFSET($B$10, 0, 0, ROW()-9, 1), SERVICE[[#This Row],[Employee ID]], OFFSET($F$10, 0, 0, ROW()-9, 1), SERVICE[[#This Row],[Resources Role]])</f>
        <v>0</v>
      </c>
      <c r="Z5434" s="388">
        <f ca="1">COUNTIFS(OFFSET($F$10, 0, 0, ROW()-9, 1), SERVICE[[#This Row],[Resources Role]], OFFSET($H$10, 0, 0, ROW()-9, 1), SERVICE[[#This Row],[Booking]])</f>
        <v>0</v>
      </c>
    </row>
    <row r="5435" spans="1:26" x14ac:dyDescent="0.25">
      <c r="A5435" s="6" t="str">
        <f ca="1">no.</f>
        <v/>
      </c>
      <c r="E5435" s="4" t="str">
        <f ca="1">position</f>
        <v/>
      </c>
      <c r="J5435" s="318"/>
      <c r="M5435" s="4"/>
      <c r="O5435" s="6"/>
      <c r="Q5435" s="20"/>
      <c r="R5435" s="5" t="str">
        <f ca="1">score</f>
        <v/>
      </c>
      <c r="S5435" s="7" t="str">
        <f ca="1">rescore_svc</f>
        <v/>
      </c>
      <c r="U5435" s="11" t="str">
        <f ca="1">price</f>
        <v/>
      </c>
      <c r="V5435" s="4"/>
      <c r="Y5435" s="388">
        <f ca="1">COUNTIFS(OFFSET($B$10, 0, 0, ROW()-9, 1), SERVICE[[#This Row],[Employee ID]], OFFSET($F$10, 0, 0, ROW()-9, 1), SERVICE[[#This Row],[Resources Role]])</f>
        <v>0</v>
      </c>
      <c r="Z5435" s="388">
        <f ca="1">COUNTIFS(OFFSET($F$10, 0, 0, ROW()-9, 1), SERVICE[[#This Row],[Resources Role]], OFFSET($H$10, 0, 0, ROW()-9, 1), SERVICE[[#This Row],[Booking]])</f>
        <v>0</v>
      </c>
    </row>
    <row r="5436" spans="1:26" x14ac:dyDescent="0.25">
      <c r="A5436" s="6" t="str">
        <f ca="1">no.</f>
        <v/>
      </c>
      <c r="E5436" s="4" t="str">
        <f ca="1">position</f>
        <v/>
      </c>
      <c r="J5436" s="318"/>
      <c r="M5436" s="4"/>
      <c r="O5436" s="6"/>
      <c r="Q5436" s="20"/>
      <c r="R5436" s="5" t="str">
        <f ca="1">score</f>
        <v/>
      </c>
      <c r="S5436" s="7" t="str">
        <f ca="1">rescore_svc</f>
        <v/>
      </c>
      <c r="U5436" s="11" t="str">
        <f ca="1">price</f>
        <v/>
      </c>
      <c r="V5436" s="4"/>
      <c r="Y5436" s="388">
        <f ca="1">COUNTIFS(OFFSET($B$10, 0, 0, ROW()-9, 1), SERVICE[[#This Row],[Employee ID]], OFFSET($F$10, 0, 0, ROW()-9, 1), SERVICE[[#This Row],[Resources Role]])</f>
        <v>0</v>
      </c>
      <c r="Z5436" s="388">
        <f ca="1">COUNTIFS(OFFSET($F$10, 0, 0, ROW()-9, 1), SERVICE[[#This Row],[Resources Role]], OFFSET($H$10, 0, 0, ROW()-9, 1), SERVICE[[#This Row],[Booking]])</f>
        <v>0</v>
      </c>
    </row>
    <row r="5437" spans="1:26" x14ac:dyDescent="0.25">
      <c r="A5437" s="6" t="str">
        <f ca="1">no.</f>
        <v/>
      </c>
      <c r="E5437" s="4" t="str">
        <f ca="1">position</f>
        <v/>
      </c>
      <c r="J5437" s="318"/>
      <c r="M5437" s="4"/>
      <c r="O5437" s="6"/>
      <c r="Q5437" s="20"/>
      <c r="R5437" s="5" t="str">
        <f ca="1">score</f>
        <v/>
      </c>
      <c r="S5437" s="7" t="str">
        <f ca="1">rescore_svc</f>
        <v/>
      </c>
      <c r="U5437" s="11" t="str">
        <f ca="1">price</f>
        <v/>
      </c>
      <c r="V5437" s="4"/>
      <c r="Y5437" s="388">
        <f ca="1">COUNTIFS(OFFSET($B$10, 0, 0, ROW()-9, 1), SERVICE[[#This Row],[Employee ID]], OFFSET($F$10, 0, 0, ROW()-9, 1), SERVICE[[#This Row],[Resources Role]])</f>
        <v>0</v>
      </c>
      <c r="Z5437" s="388">
        <f ca="1">COUNTIFS(OFFSET($F$10, 0, 0, ROW()-9, 1), SERVICE[[#This Row],[Resources Role]], OFFSET($H$10, 0, 0, ROW()-9, 1), SERVICE[[#This Row],[Booking]])</f>
        <v>0</v>
      </c>
    </row>
    <row r="5438" spans="1:26" x14ac:dyDescent="0.25">
      <c r="A5438" s="6" t="str">
        <f ca="1">no.</f>
        <v/>
      </c>
      <c r="E5438" s="4" t="str">
        <f ca="1">position</f>
        <v/>
      </c>
      <c r="J5438" s="318"/>
      <c r="M5438" s="4"/>
      <c r="O5438" s="6"/>
      <c r="Q5438" s="20"/>
      <c r="R5438" s="5" t="str">
        <f ca="1">score</f>
        <v/>
      </c>
      <c r="S5438" s="7" t="str">
        <f ca="1">rescore_svc</f>
        <v/>
      </c>
      <c r="U5438" s="11" t="str">
        <f ca="1">price</f>
        <v/>
      </c>
      <c r="V5438" s="4"/>
      <c r="Y5438" s="388">
        <f ca="1">COUNTIFS(OFFSET($B$10, 0, 0, ROW()-9, 1), SERVICE[[#This Row],[Employee ID]], OFFSET($F$10, 0, 0, ROW()-9, 1), SERVICE[[#This Row],[Resources Role]])</f>
        <v>0</v>
      </c>
      <c r="Z5438" s="388">
        <f ca="1">COUNTIFS(OFFSET($F$10, 0, 0, ROW()-9, 1), SERVICE[[#This Row],[Resources Role]], OFFSET($H$10, 0, 0, ROW()-9, 1), SERVICE[[#This Row],[Booking]])</f>
        <v>0</v>
      </c>
    </row>
    <row r="5439" spans="1:26" x14ac:dyDescent="0.25">
      <c r="A5439" s="6" t="str">
        <f ca="1">no.</f>
        <v/>
      </c>
      <c r="E5439" s="4" t="str">
        <f ca="1">position</f>
        <v/>
      </c>
      <c r="J5439" s="318"/>
      <c r="M5439" s="4"/>
      <c r="O5439" s="6"/>
      <c r="Q5439" s="20"/>
      <c r="R5439" s="5" t="str">
        <f ca="1">score</f>
        <v/>
      </c>
      <c r="S5439" s="7" t="str">
        <f ca="1">rescore_svc</f>
        <v/>
      </c>
      <c r="U5439" s="11" t="str">
        <f ca="1">price</f>
        <v/>
      </c>
      <c r="V5439" s="4"/>
      <c r="Y5439" s="388">
        <f ca="1">COUNTIFS(OFFSET($B$10, 0, 0, ROW()-9, 1), SERVICE[[#This Row],[Employee ID]], OFFSET($F$10, 0, 0, ROW()-9, 1), SERVICE[[#This Row],[Resources Role]])</f>
        <v>0</v>
      </c>
      <c r="Z5439" s="388">
        <f ca="1">COUNTIFS(OFFSET($F$10, 0, 0, ROW()-9, 1), SERVICE[[#This Row],[Resources Role]], OFFSET($H$10, 0, 0, ROW()-9, 1), SERVICE[[#This Row],[Booking]])</f>
        <v>0</v>
      </c>
    </row>
    <row r="5440" spans="1:26" x14ac:dyDescent="0.25">
      <c r="A5440" s="6" t="str">
        <f ca="1">no.</f>
        <v/>
      </c>
      <c r="E5440" s="4" t="str">
        <f ca="1">position</f>
        <v/>
      </c>
      <c r="J5440" s="318"/>
      <c r="M5440" s="4"/>
      <c r="O5440" s="6"/>
      <c r="Q5440" s="20"/>
      <c r="R5440" s="5" t="str">
        <f ca="1">score</f>
        <v/>
      </c>
      <c r="S5440" s="7" t="str">
        <f ca="1">rescore_svc</f>
        <v/>
      </c>
      <c r="U5440" s="11" t="str">
        <f ca="1">price</f>
        <v/>
      </c>
      <c r="V5440" s="4"/>
      <c r="Y5440" s="388">
        <f ca="1">COUNTIFS(OFFSET($B$10, 0, 0, ROW()-9, 1), SERVICE[[#This Row],[Employee ID]], OFFSET($F$10, 0, 0, ROW()-9, 1), SERVICE[[#This Row],[Resources Role]])</f>
        <v>0</v>
      </c>
      <c r="Z5440" s="388">
        <f ca="1">COUNTIFS(OFFSET($F$10, 0, 0, ROW()-9, 1), SERVICE[[#This Row],[Resources Role]], OFFSET($H$10, 0, 0, ROW()-9, 1), SERVICE[[#This Row],[Booking]])</f>
        <v>0</v>
      </c>
    </row>
    <row r="5441" spans="1:26" x14ac:dyDescent="0.25">
      <c r="A5441" s="6" t="str">
        <f ca="1">no.</f>
        <v/>
      </c>
      <c r="E5441" s="4" t="str">
        <f ca="1">position</f>
        <v/>
      </c>
      <c r="J5441" s="318"/>
      <c r="M5441" s="4"/>
      <c r="O5441" s="6"/>
      <c r="Q5441" s="20"/>
      <c r="R5441" s="5" t="str">
        <f ca="1">score</f>
        <v/>
      </c>
      <c r="S5441" s="7" t="str">
        <f ca="1">rescore_svc</f>
        <v/>
      </c>
      <c r="U5441" s="11" t="str">
        <f ca="1">price</f>
        <v/>
      </c>
      <c r="V5441" s="4"/>
      <c r="Y5441" s="388">
        <f ca="1">COUNTIFS(OFFSET($B$10, 0, 0, ROW()-9, 1), SERVICE[[#This Row],[Employee ID]], OFFSET($F$10, 0, 0, ROW()-9, 1), SERVICE[[#This Row],[Resources Role]])</f>
        <v>0</v>
      </c>
      <c r="Z5441" s="388">
        <f ca="1">COUNTIFS(OFFSET($F$10, 0, 0, ROW()-9, 1), SERVICE[[#This Row],[Resources Role]], OFFSET($H$10, 0, 0, ROW()-9, 1), SERVICE[[#This Row],[Booking]])</f>
        <v>0</v>
      </c>
    </row>
    <row r="5442" spans="1:26" x14ac:dyDescent="0.25">
      <c r="A5442" s="6" t="str">
        <f ca="1">no.</f>
        <v/>
      </c>
      <c r="E5442" s="4" t="str">
        <f ca="1">position</f>
        <v/>
      </c>
      <c r="J5442" s="318"/>
      <c r="M5442" s="4"/>
      <c r="O5442" s="6"/>
      <c r="Q5442" s="20"/>
      <c r="R5442" s="5" t="str">
        <f ca="1">score</f>
        <v/>
      </c>
      <c r="S5442" s="7" t="str">
        <f ca="1">rescore_svc</f>
        <v/>
      </c>
      <c r="U5442" s="11" t="str">
        <f ca="1">price</f>
        <v/>
      </c>
      <c r="V5442" s="4"/>
      <c r="Y5442" s="388">
        <f ca="1">COUNTIFS(OFFSET($B$10, 0, 0, ROW()-9, 1), SERVICE[[#This Row],[Employee ID]], OFFSET($F$10, 0, 0, ROW()-9, 1), SERVICE[[#This Row],[Resources Role]])</f>
        <v>0</v>
      </c>
      <c r="Z5442" s="388">
        <f ca="1">COUNTIFS(OFFSET($F$10, 0, 0, ROW()-9, 1), SERVICE[[#This Row],[Resources Role]], OFFSET($H$10, 0, 0, ROW()-9, 1), SERVICE[[#This Row],[Booking]])</f>
        <v>0</v>
      </c>
    </row>
    <row r="5443" spans="1:26" x14ac:dyDescent="0.25">
      <c r="A5443" s="6" t="str">
        <f ca="1">no.</f>
        <v/>
      </c>
      <c r="E5443" s="4" t="str">
        <f ca="1">position</f>
        <v/>
      </c>
      <c r="J5443" s="318"/>
      <c r="M5443" s="4"/>
      <c r="O5443" s="6"/>
      <c r="Q5443" s="20"/>
      <c r="R5443" s="5" t="str">
        <f ca="1">score</f>
        <v/>
      </c>
      <c r="S5443" s="7" t="str">
        <f ca="1">rescore_svc</f>
        <v/>
      </c>
      <c r="U5443" s="11" t="str">
        <f ca="1">price</f>
        <v/>
      </c>
      <c r="V5443" s="4"/>
      <c r="Y5443" s="388">
        <f ca="1">COUNTIFS(OFFSET($B$10, 0, 0, ROW()-9, 1), SERVICE[[#This Row],[Employee ID]], OFFSET($F$10, 0, 0, ROW()-9, 1), SERVICE[[#This Row],[Resources Role]])</f>
        <v>0</v>
      </c>
      <c r="Z5443" s="388">
        <f ca="1">COUNTIFS(OFFSET($F$10, 0, 0, ROW()-9, 1), SERVICE[[#This Row],[Resources Role]], OFFSET($H$10, 0, 0, ROW()-9, 1), SERVICE[[#This Row],[Booking]])</f>
        <v>0</v>
      </c>
    </row>
    <row r="5444" spans="1:26" x14ac:dyDescent="0.25">
      <c r="A5444" s="6" t="str">
        <f ca="1">no.</f>
        <v/>
      </c>
      <c r="E5444" s="4" t="str">
        <f ca="1">position</f>
        <v/>
      </c>
      <c r="J5444" s="318"/>
      <c r="M5444" s="4"/>
      <c r="O5444" s="6"/>
      <c r="Q5444" s="20"/>
      <c r="R5444" s="5" t="str">
        <f ca="1">score</f>
        <v/>
      </c>
      <c r="S5444" s="7" t="str">
        <f ca="1">rescore_svc</f>
        <v/>
      </c>
      <c r="U5444" s="11" t="str">
        <f ca="1">price</f>
        <v/>
      </c>
      <c r="V5444" s="4"/>
      <c r="Y5444" s="388">
        <f ca="1">COUNTIFS(OFFSET($B$10, 0, 0, ROW()-9, 1), SERVICE[[#This Row],[Employee ID]], OFFSET($F$10, 0, 0, ROW()-9, 1), SERVICE[[#This Row],[Resources Role]])</f>
        <v>0</v>
      </c>
      <c r="Z5444" s="388">
        <f ca="1">COUNTIFS(OFFSET($F$10, 0, 0, ROW()-9, 1), SERVICE[[#This Row],[Resources Role]], OFFSET($H$10, 0, 0, ROW()-9, 1), SERVICE[[#This Row],[Booking]])</f>
        <v>0</v>
      </c>
    </row>
    <row r="5445" spans="1:26" x14ac:dyDescent="0.25">
      <c r="A5445" s="6" t="str">
        <f ca="1">no.</f>
        <v/>
      </c>
      <c r="E5445" s="4" t="str">
        <f ca="1">position</f>
        <v/>
      </c>
      <c r="J5445" s="318"/>
      <c r="M5445" s="4"/>
      <c r="O5445" s="6"/>
      <c r="Q5445" s="20"/>
      <c r="R5445" s="5" t="str">
        <f ca="1">score</f>
        <v/>
      </c>
      <c r="S5445" s="7" t="str">
        <f ca="1">rescore_svc</f>
        <v/>
      </c>
      <c r="U5445" s="11" t="str">
        <f ca="1">price</f>
        <v/>
      </c>
      <c r="V5445" s="4"/>
      <c r="Y5445" s="388">
        <f ca="1">COUNTIFS(OFFSET($B$10, 0, 0, ROW()-9, 1), SERVICE[[#This Row],[Employee ID]], OFFSET($F$10, 0, 0, ROW()-9, 1), SERVICE[[#This Row],[Resources Role]])</f>
        <v>0</v>
      </c>
      <c r="Z5445" s="388">
        <f ca="1">COUNTIFS(OFFSET($F$10, 0, 0, ROW()-9, 1), SERVICE[[#This Row],[Resources Role]], OFFSET($H$10, 0, 0, ROW()-9, 1), SERVICE[[#This Row],[Booking]])</f>
        <v>0</v>
      </c>
    </row>
    <row r="5446" spans="1:26" x14ac:dyDescent="0.25">
      <c r="A5446" s="6" t="str">
        <f ca="1">no.</f>
        <v/>
      </c>
      <c r="E5446" s="4" t="str">
        <f ca="1">position</f>
        <v/>
      </c>
      <c r="J5446" s="318"/>
      <c r="M5446" s="4"/>
      <c r="O5446" s="6"/>
      <c r="Q5446" s="20"/>
      <c r="R5446" s="5" t="str">
        <f ca="1">score</f>
        <v/>
      </c>
      <c r="S5446" s="7" t="str">
        <f ca="1">rescore_svc</f>
        <v/>
      </c>
      <c r="U5446" s="11" t="str">
        <f ca="1">price</f>
        <v/>
      </c>
      <c r="V5446" s="4"/>
      <c r="Y5446" s="388">
        <f ca="1">COUNTIFS(OFFSET($B$10, 0, 0, ROW()-9, 1), SERVICE[[#This Row],[Employee ID]], OFFSET($F$10, 0, 0, ROW()-9, 1), SERVICE[[#This Row],[Resources Role]])</f>
        <v>0</v>
      </c>
      <c r="Z5446" s="388">
        <f ca="1">COUNTIFS(OFFSET($F$10, 0, 0, ROW()-9, 1), SERVICE[[#This Row],[Resources Role]], OFFSET($H$10, 0, 0, ROW()-9, 1), SERVICE[[#This Row],[Booking]])</f>
        <v>0</v>
      </c>
    </row>
    <row r="5447" spans="1:26" x14ac:dyDescent="0.25">
      <c r="A5447" s="6" t="str">
        <f ca="1">no.</f>
        <v/>
      </c>
      <c r="E5447" s="4" t="str">
        <f ca="1">position</f>
        <v/>
      </c>
      <c r="J5447" s="318"/>
      <c r="M5447" s="4"/>
      <c r="O5447" s="6"/>
      <c r="Q5447" s="20"/>
      <c r="R5447" s="5" t="str">
        <f ca="1">score</f>
        <v/>
      </c>
      <c r="S5447" s="7" t="str">
        <f ca="1">rescore_svc</f>
        <v/>
      </c>
      <c r="U5447" s="11" t="str">
        <f ca="1">price</f>
        <v/>
      </c>
      <c r="V5447" s="4"/>
      <c r="Y5447" s="388">
        <f ca="1">COUNTIFS(OFFSET($B$10, 0, 0, ROW()-9, 1), SERVICE[[#This Row],[Employee ID]], OFFSET($F$10, 0, 0, ROW()-9, 1), SERVICE[[#This Row],[Resources Role]])</f>
        <v>0</v>
      </c>
      <c r="Z5447" s="388">
        <f ca="1">COUNTIFS(OFFSET($F$10, 0, 0, ROW()-9, 1), SERVICE[[#This Row],[Resources Role]], OFFSET($H$10, 0, 0, ROW()-9, 1), SERVICE[[#This Row],[Booking]])</f>
        <v>0</v>
      </c>
    </row>
    <row r="5448" spans="1:26" x14ac:dyDescent="0.25">
      <c r="A5448" s="6" t="str">
        <f ca="1">no.</f>
        <v/>
      </c>
      <c r="E5448" s="4" t="str">
        <f ca="1">position</f>
        <v/>
      </c>
      <c r="J5448" s="318"/>
      <c r="M5448" s="4"/>
      <c r="O5448" s="6"/>
      <c r="Q5448" s="20"/>
      <c r="R5448" s="5" t="str">
        <f ca="1">score</f>
        <v/>
      </c>
      <c r="S5448" s="7" t="str">
        <f ca="1">rescore_svc</f>
        <v/>
      </c>
      <c r="U5448" s="11" t="str">
        <f ca="1">price</f>
        <v/>
      </c>
      <c r="V5448" s="4"/>
      <c r="Y5448" s="388">
        <f ca="1">COUNTIFS(OFFSET($B$10, 0, 0, ROW()-9, 1), SERVICE[[#This Row],[Employee ID]], OFFSET($F$10, 0, 0, ROW()-9, 1), SERVICE[[#This Row],[Resources Role]])</f>
        <v>0</v>
      </c>
      <c r="Z5448" s="388">
        <f ca="1">COUNTIFS(OFFSET($F$10, 0, 0, ROW()-9, 1), SERVICE[[#This Row],[Resources Role]], OFFSET($H$10, 0, 0, ROW()-9, 1), SERVICE[[#This Row],[Booking]])</f>
        <v>0</v>
      </c>
    </row>
    <row r="5449" spans="1:26" x14ac:dyDescent="0.25">
      <c r="A5449" s="6" t="str">
        <f ca="1">no.</f>
        <v/>
      </c>
      <c r="E5449" s="4" t="str">
        <f ca="1">position</f>
        <v/>
      </c>
      <c r="J5449" s="318"/>
      <c r="M5449" s="4"/>
      <c r="O5449" s="6"/>
      <c r="Q5449" s="20"/>
      <c r="R5449" s="5" t="str">
        <f ca="1">score</f>
        <v/>
      </c>
      <c r="S5449" s="7" t="str">
        <f ca="1">rescore_svc</f>
        <v/>
      </c>
      <c r="U5449" s="11" t="str">
        <f ca="1">price</f>
        <v/>
      </c>
      <c r="V5449" s="4"/>
      <c r="Y5449" s="388">
        <f ca="1">COUNTIFS(OFFSET($B$10, 0, 0, ROW()-9, 1), SERVICE[[#This Row],[Employee ID]], OFFSET($F$10, 0, 0, ROW()-9, 1), SERVICE[[#This Row],[Resources Role]])</f>
        <v>0</v>
      </c>
      <c r="Z5449" s="388">
        <f ca="1">COUNTIFS(OFFSET($F$10, 0, 0, ROW()-9, 1), SERVICE[[#This Row],[Resources Role]], OFFSET($H$10, 0, 0, ROW()-9, 1), SERVICE[[#This Row],[Booking]])</f>
        <v>0</v>
      </c>
    </row>
    <row r="5450" spans="1:26" x14ac:dyDescent="0.25">
      <c r="A5450" s="6" t="str">
        <f ca="1">no.</f>
        <v/>
      </c>
      <c r="E5450" s="4" t="str">
        <f ca="1">position</f>
        <v/>
      </c>
      <c r="J5450" s="318"/>
      <c r="M5450" s="4"/>
      <c r="O5450" s="6"/>
      <c r="Q5450" s="20"/>
      <c r="R5450" s="5" t="str">
        <f ca="1">score</f>
        <v/>
      </c>
      <c r="S5450" s="7" t="str">
        <f ca="1">rescore_svc</f>
        <v/>
      </c>
      <c r="U5450" s="11" t="str">
        <f ca="1">price</f>
        <v/>
      </c>
      <c r="V5450" s="4"/>
      <c r="Y5450" s="388">
        <f ca="1">COUNTIFS(OFFSET($B$10, 0, 0, ROW()-9, 1), SERVICE[[#This Row],[Employee ID]], OFFSET($F$10, 0, 0, ROW()-9, 1), SERVICE[[#This Row],[Resources Role]])</f>
        <v>0</v>
      </c>
      <c r="Z5450" s="388">
        <f ca="1">COUNTIFS(OFFSET($F$10, 0, 0, ROW()-9, 1), SERVICE[[#This Row],[Resources Role]], OFFSET($H$10, 0, 0, ROW()-9, 1), SERVICE[[#This Row],[Booking]])</f>
        <v>0</v>
      </c>
    </row>
    <row r="5451" spans="1:26" x14ac:dyDescent="0.25">
      <c r="A5451" s="6" t="str">
        <f ca="1">no.</f>
        <v/>
      </c>
      <c r="E5451" s="4" t="str">
        <f ca="1">position</f>
        <v/>
      </c>
      <c r="J5451" s="318"/>
      <c r="M5451" s="4"/>
      <c r="O5451" s="6"/>
      <c r="Q5451" s="20"/>
      <c r="R5451" s="5" t="str">
        <f ca="1">score</f>
        <v/>
      </c>
      <c r="S5451" s="7" t="str">
        <f ca="1">rescore_svc</f>
        <v/>
      </c>
      <c r="U5451" s="11" t="str">
        <f ca="1">price</f>
        <v/>
      </c>
      <c r="V5451" s="4"/>
      <c r="Y5451" s="388">
        <f ca="1">COUNTIFS(OFFSET($B$10, 0, 0, ROW()-9, 1), SERVICE[[#This Row],[Employee ID]], OFFSET($F$10, 0, 0, ROW()-9, 1), SERVICE[[#This Row],[Resources Role]])</f>
        <v>0</v>
      </c>
      <c r="Z5451" s="388">
        <f ca="1">COUNTIFS(OFFSET($F$10, 0, 0, ROW()-9, 1), SERVICE[[#This Row],[Resources Role]], OFFSET($H$10, 0, 0, ROW()-9, 1), SERVICE[[#This Row],[Booking]])</f>
        <v>0</v>
      </c>
    </row>
    <row r="5452" spans="1:26" x14ac:dyDescent="0.25">
      <c r="A5452" s="6" t="str">
        <f ca="1">no.</f>
        <v/>
      </c>
      <c r="E5452" s="4" t="str">
        <f ca="1">position</f>
        <v/>
      </c>
      <c r="J5452" s="318"/>
      <c r="M5452" s="4"/>
      <c r="O5452" s="6"/>
      <c r="Q5452" s="20"/>
      <c r="R5452" s="5" t="str">
        <f ca="1">score</f>
        <v/>
      </c>
      <c r="S5452" s="7" t="str">
        <f ca="1">rescore_svc</f>
        <v/>
      </c>
      <c r="U5452" s="11" t="str">
        <f ca="1">price</f>
        <v/>
      </c>
      <c r="V5452" s="4"/>
      <c r="Y5452" s="388">
        <f ca="1">COUNTIFS(OFFSET($B$10, 0, 0, ROW()-9, 1), SERVICE[[#This Row],[Employee ID]], OFFSET($F$10, 0, 0, ROW()-9, 1), SERVICE[[#This Row],[Resources Role]])</f>
        <v>0</v>
      </c>
      <c r="Z5452" s="388">
        <f ca="1">COUNTIFS(OFFSET($F$10, 0, 0, ROW()-9, 1), SERVICE[[#This Row],[Resources Role]], OFFSET($H$10, 0, 0, ROW()-9, 1), SERVICE[[#This Row],[Booking]])</f>
        <v>0</v>
      </c>
    </row>
    <row r="5453" spans="1:26" x14ac:dyDescent="0.25">
      <c r="A5453" s="6" t="str">
        <f ca="1">no.</f>
        <v/>
      </c>
      <c r="E5453" s="4" t="str">
        <f ca="1">position</f>
        <v/>
      </c>
      <c r="J5453" s="318"/>
      <c r="M5453" s="4"/>
      <c r="O5453" s="6"/>
      <c r="Q5453" s="20"/>
      <c r="R5453" s="5" t="str">
        <f ca="1">score</f>
        <v/>
      </c>
      <c r="S5453" s="7" t="str">
        <f ca="1">rescore_svc</f>
        <v/>
      </c>
      <c r="U5453" s="11" t="str">
        <f ca="1">price</f>
        <v/>
      </c>
      <c r="V5453" s="4"/>
      <c r="Y5453" s="388">
        <f ca="1">COUNTIFS(OFFSET($B$10, 0, 0, ROW()-9, 1), SERVICE[[#This Row],[Employee ID]], OFFSET($F$10, 0, 0, ROW()-9, 1), SERVICE[[#This Row],[Resources Role]])</f>
        <v>0</v>
      </c>
      <c r="Z5453" s="388">
        <f ca="1">COUNTIFS(OFFSET($F$10, 0, 0, ROW()-9, 1), SERVICE[[#This Row],[Resources Role]], OFFSET($H$10, 0, 0, ROW()-9, 1), SERVICE[[#This Row],[Booking]])</f>
        <v>0</v>
      </c>
    </row>
    <row r="5454" spans="1:26" x14ac:dyDescent="0.25">
      <c r="A5454" s="6" t="str">
        <f ca="1">no.</f>
        <v/>
      </c>
      <c r="E5454" s="4" t="str">
        <f ca="1">position</f>
        <v/>
      </c>
      <c r="J5454" s="318"/>
      <c r="M5454" s="4"/>
      <c r="O5454" s="6"/>
      <c r="Q5454" s="20"/>
      <c r="R5454" s="5" t="str">
        <f ca="1">score</f>
        <v/>
      </c>
      <c r="S5454" s="7" t="str">
        <f ca="1">rescore_svc</f>
        <v/>
      </c>
      <c r="U5454" s="11" t="str">
        <f ca="1">price</f>
        <v/>
      </c>
      <c r="V5454" s="4"/>
      <c r="Y5454" s="388">
        <f ca="1">COUNTIFS(OFFSET($B$10, 0, 0, ROW()-9, 1), SERVICE[[#This Row],[Employee ID]], OFFSET($F$10, 0, 0, ROW()-9, 1), SERVICE[[#This Row],[Resources Role]])</f>
        <v>0</v>
      </c>
      <c r="Z5454" s="388">
        <f ca="1">COUNTIFS(OFFSET($F$10, 0, 0, ROW()-9, 1), SERVICE[[#This Row],[Resources Role]], OFFSET($H$10, 0, 0, ROW()-9, 1), SERVICE[[#This Row],[Booking]])</f>
        <v>0</v>
      </c>
    </row>
    <row r="5455" spans="1:26" x14ac:dyDescent="0.25">
      <c r="A5455" s="6" t="str">
        <f ca="1">no.</f>
        <v/>
      </c>
      <c r="E5455" s="4" t="str">
        <f ca="1">position</f>
        <v/>
      </c>
      <c r="J5455" s="318"/>
      <c r="M5455" s="4"/>
      <c r="O5455" s="6"/>
      <c r="Q5455" s="20"/>
      <c r="R5455" s="5" t="str">
        <f ca="1">score</f>
        <v/>
      </c>
      <c r="S5455" s="7" t="str">
        <f ca="1">rescore_svc</f>
        <v/>
      </c>
      <c r="U5455" s="11" t="str">
        <f ca="1">price</f>
        <v/>
      </c>
      <c r="V5455" s="4"/>
      <c r="Y5455" s="388">
        <f ca="1">COUNTIFS(OFFSET($B$10, 0, 0, ROW()-9, 1), SERVICE[[#This Row],[Employee ID]], OFFSET($F$10, 0, 0, ROW()-9, 1), SERVICE[[#This Row],[Resources Role]])</f>
        <v>0</v>
      </c>
      <c r="Z5455" s="388">
        <f ca="1">COUNTIFS(OFFSET($F$10, 0, 0, ROW()-9, 1), SERVICE[[#This Row],[Resources Role]], OFFSET($H$10, 0, 0, ROW()-9, 1), SERVICE[[#This Row],[Booking]])</f>
        <v>0</v>
      </c>
    </row>
    <row r="5456" spans="1:26" x14ac:dyDescent="0.25">
      <c r="A5456" s="6" t="str">
        <f ca="1">no.</f>
        <v/>
      </c>
      <c r="E5456" s="4" t="str">
        <f ca="1">position</f>
        <v/>
      </c>
      <c r="J5456" s="318"/>
      <c r="M5456" s="4"/>
      <c r="O5456" s="6"/>
      <c r="Q5456" s="20"/>
      <c r="R5456" s="5" t="str">
        <f ca="1">score</f>
        <v/>
      </c>
      <c r="S5456" s="7" t="str">
        <f ca="1">rescore_svc</f>
        <v/>
      </c>
      <c r="U5456" s="11" t="str">
        <f ca="1">price</f>
        <v/>
      </c>
      <c r="V5456" s="4"/>
      <c r="Y5456" s="388">
        <f ca="1">COUNTIFS(OFFSET($B$10, 0, 0, ROW()-9, 1), SERVICE[[#This Row],[Employee ID]], OFFSET($F$10, 0, 0, ROW()-9, 1), SERVICE[[#This Row],[Resources Role]])</f>
        <v>0</v>
      </c>
      <c r="Z5456" s="388">
        <f ca="1">COUNTIFS(OFFSET($F$10, 0, 0, ROW()-9, 1), SERVICE[[#This Row],[Resources Role]], OFFSET($H$10, 0, 0, ROW()-9, 1), SERVICE[[#This Row],[Booking]])</f>
        <v>0</v>
      </c>
    </row>
    <row r="5457" spans="1:26" x14ac:dyDescent="0.25">
      <c r="A5457" s="6" t="str">
        <f ca="1">no.</f>
        <v/>
      </c>
      <c r="E5457" s="4" t="str">
        <f ca="1">position</f>
        <v/>
      </c>
      <c r="J5457" s="318"/>
      <c r="M5457" s="4"/>
      <c r="O5457" s="6"/>
      <c r="Q5457" s="20"/>
      <c r="R5457" s="5" t="str">
        <f ca="1">score</f>
        <v/>
      </c>
      <c r="S5457" s="7" t="str">
        <f ca="1">rescore_svc</f>
        <v/>
      </c>
      <c r="U5457" s="11" t="str">
        <f ca="1">price</f>
        <v/>
      </c>
      <c r="V5457" s="4"/>
      <c r="Y5457" s="388">
        <f ca="1">COUNTIFS(OFFSET($B$10, 0, 0, ROW()-9, 1), SERVICE[[#This Row],[Employee ID]], OFFSET($F$10, 0, 0, ROW()-9, 1), SERVICE[[#This Row],[Resources Role]])</f>
        <v>0</v>
      </c>
      <c r="Z5457" s="388">
        <f ca="1">COUNTIFS(OFFSET($F$10, 0, 0, ROW()-9, 1), SERVICE[[#This Row],[Resources Role]], OFFSET($H$10, 0, 0, ROW()-9, 1), SERVICE[[#This Row],[Booking]])</f>
        <v>0</v>
      </c>
    </row>
    <row r="5458" spans="1:26" x14ac:dyDescent="0.25">
      <c r="A5458" s="6" t="str">
        <f ca="1">no.</f>
        <v/>
      </c>
      <c r="E5458" s="4" t="str">
        <f ca="1">position</f>
        <v/>
      </c>
      <c r="J5458" s="318"/>
      <c r="M5458" s="4"/>
      <c r="O5458" s="6"/>
      <c r="Q5458" s="20"/>
      <c r="R5458" s="5" t="str">
        <f ca="1">score</f>
        <v/>
      </c>
      <c r="S5458" s="7" t="str">
        <f ca="1">rescore_svc</f>
        <v/>
      </c>
      <c r="U5458" s="11" t="str">
        <f ca="1">price</f>
        <v/>
      </c>
      <c r="V5458" s="4"/>
      <c r="Y5458" s="388">
        <f ca="1">COUNTIFS(OFFSET($B$10, 0, 0, ROW()-9, 1), SERVICE[[#This Row],[Employee ID]], OFFSET($F$10, 0, 0, ROW()-9, 1), SERVICE[[#This Row],[Resources Role]])</f>
        <v>0</v>
      </c>
      <c r="Z5458" s="388">
        <f ca="1">COUNTIFS(OFFSET($F$10, 0, 0, ROW()-9, 1), SERVICE[[#This Row],[Resources Role]], OFFSET($H$10, 0, 0, ROW()-9, 1), SERVICE[[#This Row],[Booking]])</f>
        <v>0</v>
      </c>
    </row>
    <row r="5459" spans="1:26" x14ac:dyDescent="0.25">
      <c r="A5459" s="6" t="str">
        <f ca="1">no.</f>
        <v/>
      </c>
      <c r="E5459" s="4" t="str">
        <f ca="1">position</f>
        <v/>
      </c>
      <c r="J5459" s="318"/>
      <c r="M5459" s="4"/>
      <c r="O5459" s="6"/>
      <c r="Q5459" s="20"/>
      <c r="R5459" s="5" t="str">
        <f ca="1">score</f>
        <v/>
      </c>
      <c r="S5459" s="7" t="str">
        <f ca="1">rescore_svc</f>
        <v/>
      </c>
      <c r="U5459" s="11" t="str">
        <f ca="1">price</f>
        <v/>
      </c>
      <c r="V5459" s="4"/>
      <c r="Y5459" s="388">
        <f ca="1">COUNTIFS(OFFSET($B$10, 0, 0, ROW()-9, 1), SERVICE[[#This Row],[Employee ID]], OFFSET($F$10, 0, 0, ROW()-9, 1), SERVICE[[#This Row],[Resources Role]])</f>
        <v>0</v>
      </c>
      <c r="Z5459" s="388">
        <f ca="1">COUNTIFS(OFFSET($F$10, 0, 0, ROW()-9, 1), SERVICE[[#This Row],[Resources Role]], OFFSET($H$10, 0, 0, ROW()-9, 1), SERVICE[[#This Row],[Booking]])</f>
        <v>0</v>
      </c>
    </row>
    <row r="5460" spans="1:26" x14ac:dyDescent="0.25">
      <c r="A5460" s="6" t="str">
        <f ca="1">no.</f>
        <v/>
      </c>
      <c r="E5460" s="4" t="str">
        <f ca="1">position</f>
        <v/>
      </c>
      <c r="J5460" s="318"/>
      <c r="M5460" s="4"/>
      <c r="O5460" s="6"/>
      <c r="Q5460" s="20"/>
      <c r="R5460" s="5" t="str">
        <f ca="1">score</f>
        <v/>
      </c>
      <c r="S5460" s="7" t="str">
        <f ca="1">rescore_svc</f>
        <v/>
      </c>
      <c r="U5460" s="11" t="str">
        <f ca="1">price</f>
        <v/>
      </c>
      <c r="V5460" s="4"/>
      <c r="Y5460" s="388">
        <f ca="1">COUNTIFS(OFFSET($B$10, 0, 0, ROW()-9, 1), SERVICE[[#This Row],[Employee ID]], OFFSET($F$10, 0, 0, ROW()-9, 1), SERVICE[[#This Row],[Resources Role]])</f>
        <v>0</v>
      </c>
      <c r="Z5460" s="388">
        <f ca="1">COUNTIFS(OFFSET($F$10, 0, 0, ROW()-9, 1), SERVICE[[#This Row],[Resources Role]], OFFSET($H$10, 0, 0, ROW()-9, 1), SERVICE[[#This Row],[Booking]])</f>
        <v>0</v>
      </c>
    </row>
    <row r="5461" spans="1:26" x14ac:dyDescent="0.25">
      <c r="A5461" s="6" t="str">
        <f ca="1">no.</f>
        <v/>
      </c>
      <c r="E5461" s="4" t="str">
        <f ca="1">position</f>
        <v/>
      </c>
      <c r="J5461" s="318"/>
      <c r="M5461" s="4"/>
      <c r="O5461" s="6"/>
      <c r="Q5461" s="20"/>
      <c r="R5461" s="5" t="str">
        <f ca="1">score</f>
        <v/>
      </c>
      <c r="S5461" s="7" t="str">
        <f ca="1">rescore_svc</f>
        <v/>
      </c>
      <c r="U5461" s="11" t="str">
        <f ca="1">price</f>
        <v/>
      </c>
      <c r="V5461" s="4"/>
      <c r="Y5461" s="388">
        <f ca="1">COUNTIFS(OFFSET($B$10, 0, 0, ROW()-9, 1), SERVICE[[#This Row],[Employee ID]], OFFSET($F$10, 0, 0, ROW()-9, 1), SERVICE[[#This Row],[Resources Role]])</f>
        <v>0</v>
      </c>
      <c r="Z5461" s="388">
        <f ca="1">COUNTIFS(OFFSET($F$10, 0, 0, ROW()-9, 1), SERVICE[[#This Row],[Resources Role]], OFFSET($H$10, 0, 0, ROW()-9, 1), SERVICE[[#This Row],[Booking]])</f>
        <v>0</v>
      </c>
    </row>
    <row r="5462" spans="1:26" x14ac:dyDescent="0.25">
      <c r="A5462" s="6" t="str">
        <f ca="1">no.</f>
        <v/>
      </c>
      <c r="E5462" s="4" t="str">
        <f ca="1">position</f>
        <v/>
      </c>
      <c r="J5462" s="318"/>
      <c r="M5462" s="4"/>
      <c r="O5462" s="6"/>
      <c r="Q5462" s="20"/>
      <c r="R5462" s="5" t="str">
        <f ca="1">score</f>
        <v/>
      </c>
      <c r="S5462" s="7" t="str">
        <f ca="1">rescore_svc</f>
        <v/>
      </c>
      <c r="U5462" s="11" t="str">
        <f ca="1">price</f>
        <v/>
      </c>
      <c r="V5462" s="4"/>
      <c r="Y5462" s="388">
        <f ca="1">COUNTIFS(OFFSET($B$10, 0, 0, ROW()-9, 1), SERVICE[[#This Row],[Employee ID]], OFFSET($F$10, 0, 0, ROW()-9, 1), SERVICE[[#This Row],[Resources Role]])</f>
        <v>0</v>
      </c>
      <c r="Z5462" s="388">
        <f ca="1">COUNTIFS(OFFSET($F$10, 0, 0, ROW()-9, 1), SERVICE[[#This Row],[Resources Role]], OFFSET($H$10, 0, 0, ROW()-9, 1), SERVICE[[#This Row],[Booking]])</f>
        <v>0</v>
      </c>
    </row>
    <row r="5463" spans="1:26" x14ac:dyDescent="0.25">
      <c r="A5463" s="6" t="str">
        <f ca="1">no.</f>
        <v/>
      </c>
      <c r="E5463" s="4" t="str">
        <f ca="1">position</f>
        <v/>
      </c>
      <c r="J5463" s="318"/>
      <c r="M5463" s="4"/>
      <c r="O5463" s="6"/>
      <c r="Q5463" s="20"/>
      <c r="R5463" s="5" t="str">
        <f ca="1">score</f>
        <v/>
      </c>
      <c r="S5463" s="7" t="str">
        <f ca="1">rescore_svc</f>
        <v/>
      </c>
      <c r="U5463" s="11" t="str">
        <f ca="1">price</f>
        <v/>
      </c>
      <c r="V5463" s="4"/>
      <c r="Y5463" s="388">
        <f ca="1">COUNTIFS(OFFSET($B$10, 0, 0, ROW()-9, 1), SERVICE[[#This Row],[Employee ID]], OFFSET($F$10, 0, 0, ROW()-9, 1), SERVICE[[#This Row],[Resources Role]])</f>
        <v>0</v>
      </c>
      <c r="Z5463" s="388">
        <f ca="1">COUNTIFS(OFFSET($F$10, 0, 0, ROW()-9, 1), SERVICE[[#This Row],[Resources Role]], OFFSET($H$10, 0, 0, ROW()-9, 1), SERVICE[[#This Row],[Booking]])</f>
        <v>0</v>
      </c>
    </row>
    <row r="5464" spans="1:26" x14ac:dyDescent="0.25">
      <c r="A5464" s="6" t="str">
        <f ca="1">no.</f>
        <v/>
      </c>
      <c r="E5464" s="4" t="str">
        <f ca="1">position</f>
        <v/>
      </c>
      <c r="J5464" s="318"/>
      <c r="M5464" s="4"/>
      <c r="O5464" s="6"/>
      <c r="Q5464" s="20"/>
      <c r="R5464" s="5" t="str">
        <f ca="1">score</f>
        <v/>
      </c>
      <c r="S5464" s="7" t="str">
        <f ca="1">rescore_svc</f>
        <v/>
      </c>
      <c r="U5464" s="11" t="str">
        <f ca="1">price</f>
        <v/>
      </c>
      <c r="V5464" s="4"/>
      <c r="Y5464" s="388">
        <f ca="1">COUNTIFS(OFFSET($B$10, 0, 0, ROW()-9, 1), SERVICE[[#This Row],[Employee ID]], OFFSET($F$10, 0, 0, ROW()-9, 1), SERVICE[[#This Row],[Resources Role]])</f>
        <v>0</v>
      </c>
      <c r="Z5464" s="388">
        <f ca="1">COUNTIFS(OFFSET($F$10, 0, 0, ROW()-9, 1), SERVICE[[#This Row],[Resources Role]], OFFSET($H$10, 0, 0, ROW()-9, 1), SERVICE[[#This Row],[Booking]])</f>
        <v>0</v>
      </c>
    </row>
    <row r="5465" spans="1:26" x14ac:dyDescent="0.25">
      <c r="A5465" s="6" t="str">
        <f ca="1">no.</f>
        <v/>
      </c>
      <c r="E5465" s="4" t="str">
        <f ca="1">position</f>
        <v/>
      </c>
      <c r="J5465" s="318"/>
      <c r="M5465" s="4"/>
      <c r="O5465" s="6"/>
      <c r="Q5465" s="20"/>
      <c r="R5465" s="5" t="str">
        <f ca="1">score</f>
        <v/>
      </c>
      <c r="S5465" s="7" t="str">
        <f ca="1">rescore_svc</f>
        <v/>
      </c>
      <c r="U5465" s="11" t="str">
        <f ca="1">price</f>
        <v/>
      </c>
      <c r="V5465" s="4"/>
      <c r="Y5465" s="388">
        <f ca="1">COUNTIFS(OFFSET($B$10, 0, 0, ROW()-9, 1), SERVICE[[#This Row],[Employee ID]], OFFSET($F$10, 0, 0, ROW()-9, 1), SERVICE[[#This Row],[Resources Role]])</f>
        <v>0</v>
      </c>
      <c r="Z5465" s="388">
        <f ca="1">COUNTIFS(OFFSET($F$10, 0, 0, ROW()-9, 1), SERVICE[[#This Row],[Resources Role]], OFFSET($H$10, 0, 0, ROW()-9, 1), SERVICE[[#This Row],[Booking]])</f>
        <v>0</v>
      </c>
    </row>
    <row r="5466" spans="1:26" x14ac:dyDescent="0.25">
      <c r="A5466" s="6" t="str">
        <f ca="1">no.</f>
        <v/>
      </c>
      <c r="E5466" s="4" t="str">
        <f ca="1">position</f>
        <v/>
      </c>
      <c r="J5466" s="318"/>
      <c r="M5466" s="4"/>
      <c r="O5466" s="6"/>
      <c r="Q5466" s="20"/>
      <c r="R5466" s="5" t="str">
        <f ca="1">score</f>
        <v/>
      </c>
      <c r="S5466" s="7" t="str">
        <f ca="1">rescore_svc</f>
        <v/>
      </c>
      <c r="U5466" s="11" t="str">
        <f ca="1">price</f>
        <v/>
      </c>
      <c r="V5466" s="4"/>
      <c r="Y5466" s="388">
        <f ca="1">COUNTIFS(OFFSET($B$10, 0, 0, ROW()-9, 1), SERVICE[[#This Row],[Employee ID]], OFFSET($F$10, 0, 0, ROW()-9, 1), SERVICE[[#This Row],[Resources Role]])</f>
        <v>0</v>
      </c>
      <c r="Z5466" s="388">
        <f ca="1">COUNTIFS(OFFSET($F$10, 0, 0, ROW()-9, 1), SERVICE[[#This Row],[Resources Role]], OFFSET($H$10, 0, 0, ROW()-9, 1), SERVICE[[#This Row],[Booking]])</f>
        <v>0</v>
      </c>
    </row>
    <row r="5467" spans="1:26" x14ac:dyDescent="0.25">
      <c r="A5467" s="6" t="str">
        <f ca="1">no.</f>
        <v/>
      </c>
      <c r="E5467" s="4" t="str">
        <f ca="1">position</f>
        <v/>
      </c>
      <c r="J5467" s="318"/>
      <c r="M5467" s="4"/>
      <c r="O5467" s="6"/>
      <c r="Q5467" s="20"/>
      <c r="R5467" s="5" t="str">
        <f ca="1">score</f>
        <v/>
      </c>
      <c r="S5467" s="7" t="str">
        <f ca="1">rescore_svc</f>
        <v/>
      </c>
      <c r="U5467" s="11" t="str">
        <f ca="1">price</f>
        <v/>
      </c>
      <c r="V5467" s="4"/>
      <c r="Y5467" s="388">
        <f ca="1">COUNTIFS(OFFSET($B$10, 0, 0, ROW()-9, 1), SERVICE[[#This Row],[Employee ID]], OFFSET($F$10, 0, 0, ROW()-9, 1), SERVICE[[#This Row],[Resources Role]])</f>
        <v>0</v>
      </c>
      <c r="Z5467" s="388">
        <f ca="1">COUNTIFS(OFFSET($F$10, 0, 0, ROW()-9, 1), SERVICE[[#This Row],[Resources Role]], OFFSET($H$10, 0, 0, ROW()-9, 1), SERVICE[[#This Row],[Booking]])</f>
        <v>0</v>
      </c>
    </row>
    <row r="5468" spans="1:26" x14ac:dyDescent="0.25">
      <c r="A5468" s="6" t="str">
        <f ca="1">no.</f>
        <v/>
      </c>
      <c r="E5468" s="4" t="str">
        <f ca="1">position</f>
        <v/>
      </c>
      <c r="J5468" s="318"/>
      <c r="M5468" s="4"/>
      <c r="O5468" s="6"/>
      <c r="Q5468" s="20"/>
      <c r="R5468" s="5" t="str">
        <f ca="1">score</f>
        <v/>
      </c>
      <c r="S5468" s="7" t="str">
        <f ca="1">rescore_svc</f>
        <v/>
      </c>
      <c r="U5468" s="11" t="str">
        <f ca="1">price</f>
        <v/>
      </c>
      <c r="V5468" s="4"/>
      <c r="Y5468" s="388">
        <f ca="1">COUNTIFS(OFFSET($B$10, 0, 0, ROW()-9, 1), SERVICE[[#This Row],[Employee ID]], OFFSET($F$10, 0, 0, ROW()-9, 1), SERVICE[[#This Row],[Resources Role]])</f>
        <v>0</v>
      </c>
      <c r="Z5468" s="388">
        <f ca="1">COUNTIFS(OFFSET($F$10, 0, 0, ROW()-9, 1), SERVICE[[#This Row],[Resources Role]], OFFSET($H$10, 0, 0, ROW()-9, 1), SERVICE[[#This Row],[Booking]])</f>
        <v>0</v>
      </c>
    </row>
    <row r="5469" spans="1:26" x14ac:dyDescent="0.25">
      <c r="A5469" s="6" t="str">
        <f ca="1">no.</f>
        <v/>
      </c>
      <c r="E5469" s="4" t="str">
        <f ca="1">position</f>
        <v/>
      </c>
      <c r="J5469" s="318"/>
      <c r="M5469" s="4"/>
      <c r="O5469" s="6"/>
      <c r="Q5469" s="20"/>
      <c r="R5469" s="5" t="str">
        <f ca="1">score</f>
        <v/>
      </c>
      <c r="S5469" s="7" t="str">
        <f ca="1">rescore_svc</f>
        <v/>
      </c>
      <c r="U5469" s="11" t="str">
        <f ca="1">price</f>
        <v/>
      </c>
      <c r="V5469" s="4"/>
      <c r="Y5469" s="388">
        <f ca="1">COUNTIFS(OFFSET($B$10, 0, 0, ROW()-9, 1), SERVICE[[#This Row],[Employee ID]], OFFSET($F$10, 0, 0, ROW()-9, 1), SERVICE[[#This Row],[Resources Role]])</f>
        <v>0</v>
      </c>
      <c r="Z5469" s="388">
        <f ca="1">COUNTIFS(OFFSET($F$10, 0, 0, ROW()-9, 1), SERVICE[[#This Row],[Resources Role]], OFFSET($H$10, 0, 0, ROW()-9, 1), SERVICE[[#This Row],[Booking]])</f>
        <v>0</v>
      </c>
    </row>
    <row r="5470" spans="1:26" x14ac:dyDescent="0.25">
      <c r="A5470" s="6" t="str">
        <f ca="1">no.</f>
        <v/>
      </c>
      <c r="E5470" s="4" t="str">
        <f ca="1">position</f>
        <v/>
      </c>
      <c r="J5470" s="318"/>
      <c r="M5470" s="4"/>
      <c r="O5470" s="6"/>
      <c r="Q5470" s="20"/>
      <c r="R5470" s="5" t="str">
        <f ca="1">score</f>
        <v/>
      </c>
      <c r="S5470" s="7" t="str">
        <f ca="1">rescore_svc</f>
        <v/>
      </c>
      <c r="U5470" s="11" t="str">
        <f ca="1">price</f>
        <v/>
      </c>
      <c r="V5470" s="4"/>
      <c r="Y5470" s="388">
        <f ca="1">COUNTIFS(OFFSET($B$10, 0, 0, ROW()-9, 1), SERVICE[[#This Row],[Employee ID]], OFFSET($F$10, 0, 0, ROW()-9, 1), SERVICE[[#This Row],[Resources Role]])</f>
        <v>0</v>
      </c>
      <c r="Z5470" s="388">
        <f ca="1">COUNTIFS(OFFSET($F$10, 0, 0, ROW()-9, 1), SERVICE[[#This Row],[Resources Role]], OFFSET($H$10, 0, 0, ROW()-9, 1), SERVICE[[#This Row],[Booking]])</f>
        <v>0</v>
      </c>
    </row>
    <row r="5471" spans="1:26" x14ac:dyDescent="0.25">
      <c r="A5471" s="6" t="str">
        <f ca="1">no.</f>
        <v/>
      </c>
      <c r="E5471" s="4" t="str">
        <f ca="1">position</f>
        <v/>
      </c>
      <c r="J5471" s="318"/>
      <c r="M5471" s="4"/>
      <c r="O5471" s="6"/>
      <c r="Q5471" s="20"/>
      <c r="R5471" s="5" t="str">
        <f ca="1">score</f>
        <v/>
      </c>
      <c r="S5471" s="7" t="str">
        <f ca="1">rescore_svc</f>
        <v/>
      </c>
      <c r="U5471" s="11" t="str">
        <f ca="1">price</f>
        <v/>
      </c>
      <c r="V5471" s="4"/>
      <c r="Y5471" s="388">
        <f ca="1">COUNTIFS(OFFSET($B$10, 0, 0, ROW()-9, 1), SERVICE[[#This Row],[Employee ID]], OFFSET($F$10, 0, 0, ROW()-9, 1), SERVICE[[#This Row],[Resources Role]])</f>
        <v>0</v>
      </c>
      <c r="Z5471" s="388">
        <f ca="1">COUNTIFS(OFFSET($F$10, 0, 0, ROW()-9, 1), SERVICE[[#This Row],[Resources Role]], OFFSET($H$10, 0, 0, ROW()-9, 1), SERVICE[[#This Row],[Booking]])</f>
        <v>0</v>
      </c>
    </row>
    <row r="5472" spans="1:26" x14ac:dyDescent="0.25">
      <c r="A5472" s="6" t="str">
        <f ca="1">no.</f>
        <v/>
      </c>
      <c r="E5472" s="4" t="str">
        <f ca="1">position</f>
        <v/>
      </c>
      <c r="J5472" s="318"/>
      <c r="M5472" s="4"/>
      <c r="O5472" s="6"/>
      <c r="Q5472" s="20"/>
      <c r="R5472" s="5" t="str">
        <f ca="1">score</f>
        <v/>
      </c>
      <c r="S5472" s="7" t="str">
        <f ca="1">rescore_svc</f>
        <v/>
      </c>
      <c r="U5472" s="11" t="str">
        <f ca="1">price</f>
        <v/>
      </c>
      <c r="V5472" s="4"/>
      <c r="Y5472" s="388">
        <f ca="1">COUNTIFS(OFFSET($B$10, 0, 0, ROW()-9, 1), SERVICE[[#This Row],[Employee ID]], OFFSET($F$10, 0, 0, ROW()-9, 1), SERVICE[[#This Row],[Resources Role]])</f>
        <v>0</v>
      </c>
      <c r="Z5472" s="388">
        <f ca="1">COUNTIFS(OFFSET($F$10, 0, 0, ROW()-9, 1), SERVICE[[#This Row],[Resources Role]], OFFSET($H$10, 0, 0, ROW()-9, 1), SERVICE[[#This Row],[Booking]])</f>
        <v>0</v>
      </c>
    </row>
    <row r="5473" spans="1:26" x14ac:dyDescent="0.25">
      <c r="A5473" s="6" t="str">
        <f ca="1">no.</f>
        <v/>
      </c>
      <c r="E5473" s="4" t="str">
        <f ca="1">position</f>
        <v/>
      </c>
      <c r="J5473" s="318"/>
      <c r="M5473" s="4"/>
      <c r="O5473" s="6"/>
      <c r="Q5473" s="20"/>
      <c r="R5473" s="5" t="str">
        <f ca="1">score</f>
        <v/>
      </c>
      <c r="S5473" s="7" t="str">
        <f ca="1">rescore_svc</f>
        <v/>
      </c>
      <c r="U5473" s="11" t="str">
        <f ca="1">price</f>
        <v/>
      </c>
      <c r="V5473" s="4"/>
      <c r="Y5473" s="388">
        <f ca="1">COUNTIFS(OFFSET($B$10, 0, 0, ROW()-9, 1), SERVICE[[#This Row],[Employee ID]], OFFSET($F$10, 0, 0, ROW()-9, 1), SERVICE[[#This Row],[Resources Role]])</f>
        <v>0</v>
      </c>
      <c r="Z5473" s="388">
        <f ca="1">COUNTIFS(OFFSET($F$10, 0, 0, ROW()-9, 1), SERVICE[[#This Row],[Resources Role]], OFFSET($H$10, 0, 0, ROW()-9, 1), SERVICE[[#This Row],[Booking]])</f>
        <v>0</v>
      </c>
    </row>
    <row r="5474" spans="1:26" x14ac:dyDescent="0.25">
      <c r="A5474" s="6" t="str">
        <f ca="1">no.</f>
        <v/>
      </c>
      <c r="E5474" s="4" t="str">
        <f ca="1">position</f>
        <v/>
      </c>
      <c r="J5474" s="318"/>
      <c r="M5474" s="4"/>
      <c r="O5474" s="6"/>
      <c r="Q5474" s="20"/>
      <c r="R5474" s="5" t="str">
        <f ca="1">score</f>
        <v/>
      </c>
      <c r="S5474" s="7" t="str">
        <f ca="1">rescore_svc</f>
        <v/>
      </c>
      <c r="U5474" s="11" t="str">
        <f ca="1">price</f>
        <v/>
      </c>
      <c r="V5474" s="4"/>
      <c r="Y5474" s="388">
        <f ca="1">COUNTIFS(OFFSET($B$10, 0, 0, ROW()-9, 1), SERVICE[[#This Row],[Employee ID]], OFFSET($F$10, 0, 0, ROW()-9, 1), SERVICE[[#This Row],[Resources Role]])</f>
        <v>0</v>
      </c>
      <c r="Z5474" s="388">
        <f ca="1">COUNTIFS(OFFSET($F$10, 0, 0, ROW()-9, 1), SERVICE[[#This Row],[Resources Role]], OFFSET($H$10, 0, 0, ROW()-9, 1), SERVICE[[#This Row],[Booking]])</f>
        <v>0</v>
      </c>
    </row>
    <row r="5475" spans="1:26" x14ac:dyDescent="0.25">
      <c r="A5475" s="6" t="str">
        <f ca="1">no.</f>
        <v/>
      </c>
      <c r="E5475" s="4" t="str">
        <f ca="1">position</f>
        <v/>
      </c>
      <c r="J5475" s="318"/>
      <c r="M5475" s="4"/>
      <c r="O5475" s="6"/>
      <c r="Q5475" s="20"/>
      <c r="R5475" s="5" t="str">
        <f ca="1">score</f>
        <v/>
      </c>
      <c r="S5475" s="7" t="str">
        <f ca="1">rescore_svc</f>
        <v/>
      </c>
      <c r="U5475" s="11" t="str">
        <f ca="1">price</f>
        <v/>
      </c>
      <c r="V5475" s="4"/>
      <c r="Y5475" s="388">
        <f ca="1">COUNTIFS(OFFSET($B$10, 0, 0, ROW()-9, 1), SERVICE[[#This Row],[Employee ID]], OFFSET($F$10, 0, 0, ROW()-9, 1), SERVICE[[#This Row],[Resources Role]])</f>
        <v>0</v>
      </c>
      <c r="Z5475" s="388">
        <f ca="1">COUNTIFS(OFFSET($F$10, 0, 0, ROW()-9, 1), SERVICE[[#This Row],[Resources Role]], OFFSET($H$10, 0, 0, ROW()-9, 1), SERVICE[[#This Row],[Booking]])</f>
        <v>0</v>
      </c>
    </row>
    <row r="5476" spans="1:26" x14ac:dyDescent="0.25">
      <c r="A5476" s="6" t="str">
        <f ca="1">no.</f>
        <v/>
      </c>
      <c r="E5476" s="4" t="str">
        <f ca="1">position</f>
        <v/>
      </c>
      <c r="J5476" s="318"/>
      <c r="M5476" s="4"/>
      <c r="O5476" s="6"/>
      <c r="Q5476" s="20"/>
      <c r="R5476" s="5" t="str">
        <f ca="1">score</f>
        <v/>
      </c>
      <c r="S5476" s="7" t="str">
        <f ca="1">rescore_svc</f>
        <v/>
      </c>
      <c r="U5476" s="11" t="str">
        <f ca="1">price</f>
        <v/>
      </c>
      <c r="V5476" s="4"/>
      <c r="Y5476" s="388">
        <f ca="1">COUNTIFS(OFFSET($B$10, 0, 0, ROW()-9, 1), SERVICE[[#This Row],[Employee ID]], OFFSET($F$10, 0, 0, ROW()-9, 1), SERVICE[[#This Row],[Resources Role]])</f>
        <v>0</v>
      </c>
      <c r="Z5476" s="388">
        <f ca="1">COUNTIFS(OFFSET($F$10, 0, 0, ROW()-9, 1), SERVICE[[#This Row],[Resources Role]], OFFSET($H$10, 0, 0, ROW()-9, 1), SERVICE[[#This Row],[Booking]])</f>
        <v>0</v>
      </c>
    </row>
    <row r="5477" spans="1:26" x14ac:dyDescent="0.25">
      <c r="A5477" s="6" t="str">
        <f ca="1">no.</f>
        <v/>
      </c>
      <c r="E5477" s="4" t="str">
        <f ca="1">position</f>
        <v/>
      </c>
      <c r="J5477" s="318"/>
      <c r="M5477" s="4"/>
      <c r="O5477" s="6"/>
      <c r="Q5477" s="20"/>
      <c r="R5477" s="5" t="str">
        <f ca="1">score</f>
        <v/>
      </c>
      <c r="S5477" s="7" t="str">
        <f ca="1">rescore_svc</f>
        <v/>
      </c>
      <c r="U5477" s="11" t="str">
        <f ca="1">price</f>
        <v/>
      </c>
      <c r="V5477" s="4"/>
      <c r="Y5477" s="388">
        <f ca="1">COUNTIFS(OFFSET($B$10, 0, 0, ROW()-9, 1), SERVICE[[#This Row],[Employee ID]], OFFSET($F$10, 0, 0, ROW()-9, 1), SERVICE[[#This Row],[Resources Role]])</f>
        <v>0</v>
      </c>
      <c r="Z5477" s="388">
        <f ca="1">COUNTIFS(OFFSET($F$10, 0, 0, ROW()-9, 1), SERVICE[[#This Row],[Resources Role]], OFFSET($H$10, 0, 0, ROW()-9, 1), SERVICE[[#This Row],[Booking]])</f>
        <v>0</v>
      </c>
    </row>
    <row r="5478" spans="1:26" x14ac:dyDescent="0.25">
      <c r="A5478" s="6" t="str">
        <f ca="1">no.</f>
        <v/>
      </c>
      <c r="E5478" s="4" t="str">
        <f ca="1">position</f>
        <v/>
      </c>
      <c r="J5478" s="318"/>
      <c r="M5478" s="4"/>
      <c r="O5478" s="6"/>
      <c r="Q5478" s="20"/>
      <c r="R5478" s="5" t="str">
        <f ca="1">score</f>
        <v/>
      </c>
      <c r="S5478" s="7" t="str">
        <f ca="1">rescore_svc</f>
        <v/>
      </c>
      <c r="U5478" s="11" t="str">
        <f ca="1">price</f>
        <v/>
      </c>
      <c r="V5478" s="4"/>
      <c r="Y5478" s="388">
        <f ca="1">COUNTIFS(OFFSET($B$10, 0, 0, ROW()-9, 1), SERVICE[[#This Row],[Employee ID]], OFFSET($F$10, 0, 0, ROW()-9, 1), SERVICE[[#This Row],[Resources Role]])</f>
        <v>0</v>
      </c>
      <c r="Z5478" s="388">
        <f ca="1">COUNTIFS(OFFSET($F$10, 0, 0, ROW()-9, 1), SERVICE[[#This Row],[Resources Role]], OFFSET($H$10, 0, 0, ROW()-9, 1), SERVICE[[#This Row],[Booking]])</f>
        <v>0</v>
      </c>
    </row>
    <row r="5479" spans="1:26" x14ac:dyDescent="0.25">
      <c r="A5479" s="6" t="str">
        <f ca="1">no.</f>
        <v/>
      </c>
      <c r="E5479" s="4" t="str">
        <f ca="1">position</f>
        <v/>
      </c>
      <c r="J5479" s="318"/>
      <c r="M5479" s="4"/>
      <c r="O5479" s="6"/>
      <c r="Q5479" s="20"/>
      <c r="R5479" s="5" t="str">
        <f ca="1">score</f>
        <v/>
      </c>
      <c r="S5479" s="7" t="str">
        <f ca="1">rescore_svc</f>
        <v/>
      </c>
      <c r="U5479" s="11" t="str">
        <f ca="1">price</f>
        <v/>
      </c>
      <c r="V5479" s="4"/>
      <c r="Y5479" s="388">
        <f ca="1">COUNTIFS(OFFSET($B$10, 0, 0, ROW()-9, 1), SERVICE[[#This Row],[Employee ID]], OFFSET($F$10, 0, 0, ROW()-9, 1), SERVICE[[#This Row],[Resources Role]])</f>
        <v>0</v>
      </c>
      <c r="Z5479" s="388">
        <f ca="1">COUNTIFS(OFFSET($F$10, 0, 0, ROW()-9, 1), SERVICE[[#This Row],[Resources Role]], OFFSET($H$10, 0, 0, ROW()-9, 1), SERVICE[[#This Row],[Booking]])</f>
        <v>0</v>
      </c>
    </row>
    <row r="5480" spans="1:26" x14ac:dyDescent="0.25">
      <c r="A5480" s="6" t="str">
        <f ca="1">no.</f>
        <v/>
      </c>
      <c r="E5480" s="4" t="str">
        <f ca="1">position</f>
        <v/>
      </c>
      <c r="J5480" s="318"/>
      <c r="M5480" s="4"/>
      <c r="O5480" s="6"/>
      <c r="Q5480" s="20"/>
      <c r="R5480" s="5" t="str">
        <f ca="1">score</f>
        <v/>
      </c>
      <c r="S5480" s="7" t="str">
        <f ca="1">rescore_svc</f>
        <v/>
      </c>
      <c r="U5480" s="11" t="str">
        <f ca="1">price</f>
        <v/>
      </c>
      <c r="V5480" s="4"/>
      <c r="Y5480" s="388">
        <f ca="1">COUNTIFS(OFFSET($B$10, 0, 0, ROW()-9, 1), SERVICE[[#This Row],[Employee ID]], OFFSET($F$10, 0, 0, ROW()-9, 1), SERVICE[[#This Row],[Resources Role]])</f>
        <v>0</v>
      </c>
      <c r="Z5480" s="388">
        <f ca="1">COUNTIFS(OFFSET($F$10, 0, 0, ROW()-9, 1), SERVICE[[#This Row],[Resources Role]], OFFSET($H$10, 0, 0, ROW()-9, 1), SERVICE[[#This Row],[Booking]])</f>
        <v>0</v>
      </c>
    </row>
    <row r="5481" spans="1:26" x14ac:dyDescent="0.25">
      <c r="A5481" s="6" t="str">
        <f ca="1">no.</f>
        <v/>
      </c>
      <c r="E5481" s="4" t="str">
        <f ca="1">position</f>
        <v/>
      </c>
      <c r="J5481" s="318"/>
      <c r="M5481" s="4"/>
      <c r="O5481" s="6"/>
      <c r="Q5481" s="20"/>
      <c r="R5481" s="5" t="str">
        <f ca="1">score</f>
        <v/>
      </c>
      <c r="S5481" s="7" t="str">
        <f ca="1">rescore_svc</f>
        <v/>
      </c>
      <c r="U5481" s="11" t="str">
        <f ca="1">price</f>
        <v/>
      </c>
      <c r="V5481" s="4"/>
      <c r="Y5481" s="388">
        <f ca="1">COUNTIFS(OFFSET($B$10, 0, 0, ROW()-9, 1), SERVICE[[#This Row],[Employee ID]], OFFSET($F$10, 0, 0, ROW()-9, 1), SERVICE[[#This Row],[Resources Role]])</f>
        <v>0</v>
      </c>
      <c r="Z5481" s="388">
        <f ca="1">COUNTIFS(OFFSET($F$10, 0, 0, ROW()-9, 1), SERVICE[[#This Row],[Resources Role]], OFFSET($H$10, 0, 0, ROW()-9, 1), SERVICE[[#This Row],[Booking]])</f>
        <v>0</v>
      </c>
    </row>
    <row r="5482" spans="1:26" x14ac:dyDescent="0.25">
      <c r="A5482" s="6" t="str">
        <f ca="1">no.</f>
        <v/>
      </c>
      <c r="E5482" s="4" t="str">
        <f ca="1">position</f>
        <v/>
      </c>
      <c r="J5482" s="318"/>
      <c r="M5482" s="4"/>
      <c r="O5482" s="6"/>
      <c r="Q5482" s="20"/>
      <c r="R5482" s="5" t="str">
        <f ca="1">score</f>
        <v/>
      </c>
      <c r="S5482" s="7" t="str">
        <f ca="1">rescore_svc</f>
        <v/>
      </c>
      <c r="U5482" s="11" t="str">
        <f ca="1">price</f>
        <v/>
      </c>
      <c r="V5482" s="4"/>
      <c r="Y5482" s="388">
        <f ca="1">COUNTIFS(OFFSET($B$10, 0, 0, ROW()-9, 1), SERVICE[[#This Row],[Employee ID]], OFFSET($F$10, 0, 0, ROW()-9, 1), SERVICE[[#This Row],[Resources Role]])</f>
        <v>0</v>
      </c>
      <c r="Z5482" s="388">
        <f ca="1">COUNTIFS(OFFSET($F$10, 0, 0, ROW()-9, 1), SERVICE[[#This Row],[Resources Role]], OFFSET($H$10, 0, 0, ROW()-9, 1), SERVICE[[#This Row],[Booking]])</f>
        <v>0</v>
      </c>
    </row>
    <row r="5483" spans="1:26" x14ac:dyDescent="0.25">
      <c r="A5483" s="6" t="str">
        <f ca="1">no.</f>
        <v/>
      </c>
      <c r="E5483" s="4" t="str">
        <f ca="1">position</f>
        <v/>
      </c>
      <c r="J5483" s="318"/>
      <c r="M5483" s="4"/>
      <c r="O5483" s="6"/>
      <c r="Q5483" s="20"/>
      <c r="R5483" s="5" t="str">
        <f ca="1">score</f>
        <v/>
      </c>
      <c r="S5483" s="7" t="str">
        <f ca="1">rescore_svc</f>
        <v/>
      </c>
      <c r="U5483" s="11" t="str">
        <f ca="1">price</f>
        <v/>
      </c>
      <c r="V5483" s="4"/>
      <c r="Y5483" s="388">
        <f ca="1">COUNTIFS(OFFSET($B$10, 0, 0, ROW()-9, 1), SERVICE[[#This Row],[Employee ID]], OFFSET($F$10, 0, 0, ROW()-9, 1), SERVICE[[#This Row],[Resources Role]])</f>
        <v>0</v>
      </c>
      <c r="Z5483" s="388">
        <f ca="1">COUNTIFS(OFFSET($F$10, 0, 0, ROW()-9, 1), SERVICE[[#This Row],[Resources Role]], OFFSET($H$10, 0, 0, ROW()-9, 1), SERVICE[[#This Row],[Booking]])</f>
        <v>0</v>
      </c>
    </row>
    <row r="5484" spans="1:26" x14ac:dyDescent="0.25">
      <c r="A5484" s="6" t="str">
        <f ca="1">no.</f>
        <v/>
      </c>
      <c r="E5484" s="4" t="str">
        <f ca="1">position</f>
        <v/>
      </c>
      <c r="J5484" s="318"/>
      <c r="M5484" s="4"/>
      <c r="O5484" s="6"/>
      <c r="Q5484" s="20"/>
      <c r="R5484" s="5" t="str">
        <f ca="1">score</f>
        <v/>
      </c>
      <c r="S5484" s="7" t="str">
        <f ca="1">rescore_svc</f>
        <v/>
      </c>
      <c r="U5484" s="11" t="str">
        <f ca="1">price</f>
        <v/>
      </c>
      <c r="V5484" s="4"/>
      <c r="Y5484" s="388">
        <f ca="1">COUNTIFS(OFFSET($B$10, 0, 0, ROW()-9, 1), SERVICE[[#This Row],[Employee ID]], OFFSET($F$10, 0, 0, ROW()-9, 1), SERVICE[[#This Row],[Resources Role]])</f>
        <v>0</v>
      </c>
      <c r="Z5484" s="388">
        <f ca="1">COUNTIFS(OFFSET($F$10, 0, 0, ROW()-9, 1), SERVICE[[#This Row],[Resources Role]], OFFSET($H$10, 0, 0, ROW()-9, 1), SERVICE[[#This Row],[Booking]])</f>
        <v>0</v>
      </c>
    </row>
    <row r="5485" spans="1:26" x14ac:dyDescent="0.25">
      <c r="A5485" s="6" t="str">
        <f ca="1">no.</f>
        <v/>
      </c>
      <c r="E5485" s="4" t="str">
        <f ca="1">position</f>
        <v/>
      </c>
      <c r="J5485" s="318"/>
      <c r="M5485" s="4"/>
      <c r="O5485" s="6"/>
      <c r="Q5485" s="20"/>
      <c r="R5485" s="5" t="str">
        <f ca="1">score</f>
        <v/>
      </c>
      <c r="S5485" s="7" t="str">
        <f ca="1">rescore_svc</f>
        <v/>
      </c>
      <c r="U5485" s="11" t="str">
        <f ca="1">price</f>
        <v/>
      </c>
      <c r="V5485" s="4"/>
      <c r="Y5485" s="388">
        <f ca="1">COUNTIFS(OFFSET($B$10, 0, 0, ROW()-9, 1), SERVICE[[#This Row],[Employee ID]], OFFSET($F$10, 0, 0, ROW()-9, 1), SERVICE[[#This Row],[Resources Role]])</f>
        <v>0</v>
      </c>
      <c r="Z5485" s="388">
        <f ca="1">COUNTIFS(OFFSET($F$10, 0, 0, ROW()-9, 1), SERVICE[[#This Row],[Resources Role]], OFFSET($H$10, 0, 0, ROW()-9, 1), SERVICE[[#This Row],[Booking]])</f>
        <v>0</v>
      </c>
    </row>
    <row r="5486" spans="1:26" x14ac:dyDescent="0.25">
      <c r="A5486" s="6" t="str">
        <f ca="1">no.</f>
        <v/>
      </c>
      <c r="E5486" s="4" t="str">
        <f ca="1">position</f>
        <v/>
      </c>
      <c r="J5486" s="318"/>
      <c r="M5486" s="4"/>
      <c r="O5486" s="6"/>
      <c r="Q5486" s="20"/>
      <c r="R5486" s="5" t="str">
        <f ca="1">score</f>
        <v/>
      </c>
      <c r="S5486" s="7" t="str">
        <f ca="1">rescore_svc</f>
        <v/>
      </c>
      <c r="U5486" s="11" t="str">
        <f ca="1">price</f>
        <v/>
      </c>
      <c r="V5486" s="4"/>
      <c r="Y5486" s="388">
        <f ca="1">COUNTIFS(OFFSET($B$10, 0, 0, ROW()-9, 1), SERVICE[[#This Row],[Employee ID]], OFFSET($F$10, 0, 0, ROW()-9, 1), SERVICE[[#This Row],[Resources Role]])</f>
        <v>0</v>
      </c>
      <c r="Z5486" s="388">
        <f ca="1">COUNTIFS(OFFSET($F$10, 0, 0, ROW()-9, 1), SERVICE[[#This Row],[Resources Role]], OFFSET($H$10, 0, 0, ROW()-9, 1), SERVICE[[#This Row],[Booking]])</f>
        <v>0</v>
      </c>
    </row>
    <row r="5487" spans="1:26" x14ac:dyDescent="0.25">
      <c r="A5487" s="6" t="str">
        <f ca="1">no.</f>
        <v/>
      </c>
      <c r="E5487" s="4" t="str">
        <f ca="1">position</f>
        <v/>
      </c>
      <c r="J5487" s="318"/>
      <c r="M5487" s="4"/>
      <c r="O5487" s="6"/>
      <c r="Q5487" s="20"/>
      <c r="R5487" s="5" t="str">
        <f ca="1">score</f>
        <v/>
      </c>
      <c r="S5487" s="7" t="str">
        <f ca="1">rescore_svc</f>
        <v/>
      </c>
      <c r="U5487" s="11" t="str">
        <f ca="1">price</f>
        <v/>
      </c>
      <c r="V5487" s="4"/>
      <c r="Y5487" s="388">
        <f ca="1">COUNTIFS(OFFSET($B$10, 0, 0, ROW()-9, 1), SERVICE[[#This Row],[Employee ID]], OFFSET($F$10, 0, 0, ROW()-9, 1), SERVICE[[#This Row],[Resources Role]])</f>
        <v>0</v>
      </c>
      <c r="Z5487" s="388">
        <f ca="1">COUNTIFS(OFFSET($F$10, 0, 0, ROW()-9, 1), SERVICE[[#This Row],[Resources Role]], OFFSET($H$10, 0, 0, ROW()-9, 1), SERVICE[[#This Row],[Booking]])</f>
        <v>0</v>
      </c>
    </row>
    <row r="5488" spans="1:26" x14ac:dyDescent="0.25">
      <c r="A5488" s="6" t="str">
        <f ca="1">no.</f>
        <v/>
      </c>
      <c r="E5488" s="4" t="str">
        <f ca="1">position</f>
        <v/>
      </c>
      <c r="J5488" s="318"/>
      <c r="M5488" s="4"/>
      <c r="O5488" s="6"/>
      <c r="Q5488" s="20"/>
      <c r="R5488" s="5" t="str">
        <f ca="1">score</f>
        <v/>
      </c>
      <c r="S5488" s="7" t="str">
        <f ca="1">rescore_svc</f>
        <v/>
      </c>
      <c r="U5488" s="11" t="str">
        <f ca="1">price</f>
        <v/>
      </c>
      <c r="V5488" s="4"/>
      <c r="Y5488" s="388">
        <f ca="1">COUNTIFS(OFFSET($B$10, 0, 0, ROW()-9, 1), SERVICE[[#This Row],[Employee ID]], OFFSET($F$10, 0, 0, ROW()-9, 1), SERVICE[[#This Row],[Resources Role]])</f>
        <v>0</v>
      </c>
      <c r="Z5488" s="388">
        <f ca="1">COUNTIFS(OFFSET($F$10, 0, 0, ROW()-9, 1), SERVICE[[#This Row],[Resources Role]], OFFSET($H$10, 0, 0, ROW()-9, 1), SERVICE[[#This Row],[Booking]])</f>
        <v>0</v>
      </c>
    </row>
    <row r="5489" spans="1:26" x14ac:dyDescent="0.25">
      <c r="A5489" s="6" t="str">
        <f ca="1">no.</f>
        <v/>
      </c>
      <c r="E5489" s="4" t="str">
        <f ca="1">position</f>
        <v/>
      </c>
      <c r="J5489" s="318"/>
      <c r="M5489" s="4"/>
      <c r="O5489" s="6"/>
      <c r="Q5489" s="20"/>
      <c r="R5489" s="5" t="str">
        <f ca="1">score</f>
        <v/>
      </c>
      <c r="S5489" s="7" t="str">
        <f ca="1">rescore_svc</f>
        <v/>
      </c>
      <c r="U5489" s="11" t="str">
        <f ca="1">price</f>
        <v/>
      </c>
      <c r="V5489" s="4"/>
      <c r="Y5489" s="388">
        <f ca="1">COUNTIFS(OFFSET($B$10, 0, 0, ROW()-9, 1), SERVICE[[#This Row],[Employee ID]], OFFSET($F$10, 0, 0, ROW()-9, 1), SERVICE[[#This Row],[Resources Role]])</f>
        <v>0</v>
      </c>
      <c r="Z5489" s="388">
        <f ca="1">COUNTIFS(OFFSET($F$10, 0, 0, ROW()-9, 1), SERVICE[[#This Row],[Resources Role]], OFFSET($H$10, 0, 0, ROW()-9, 1), SERVICE[[#This Row],[Booking]])</f>
        <v>0</v>
      </c>
    </row>
    <row r="5490" spans="1:26" x14ac:dyDescent="0.25">
      <c r="A5490" s="6" t="str">
        <f ca="1">no.</f>
        <v/>
      </c>
      <c r="E5490" s="4" t="str">
        <f ca="1">position</f>
        <v/>
      </c>
      <c r="J5490" s="318"/>
      <c r="M5490" s="4"/>
      <c r="O5490" s="6"/>
      <c r="Q5490" s="20"/>
      <c r="R5490" s="5" t="str">
        <f ca="1">score</f>
        <v/>
      </c>
      <c r="S5490" s="7" t="str">
        <f ca="1">rescore_svc</f>
        <v/>
      </c>
      <c r="U5490" s="11" t="str">
        <f ca="1">price</f>
        <v/>
      </c>
      <c r="V5490" s="4"/>
      <c r="Y5490" s="388">
        <f ca="1">COUNTIFS(OFFSET($B$10, 0, 0, ROW()-9, 1), SERVICE[[#This Row],[Employee ID]], OFFSET($F$10, 0, 0, ROW()-9, 1), SERVICE[[#This Row],[Resources Role]])</f>
        <v>0</v>
      </c>
      <c r="Z5490" s="388">
        <f ca="1">COUNTIFS(OFFSET($F$10, 0, 0, ROW()-9, 1), SERVICE[[#This Row],[Resources Role]], OFFSET($H$10, 0, 0, ROW()-9, 1), SERVICE[[#This Row],[Booking]])</f>
        <v>0</v>
      </c>
    </row>
    <row r="5491" spans="1:26" x14ac:dyDescent="0.25">
      <c r="A5491" s="6" t="str">
        <f ca="1">no.</f>
        <v/>
      </c>
      <c r="E5491" s="4" t="str">
        <f ca="1">position</f>
        <v/>
      </c>
      <c r="J5491" s="318"/>
      <c r="M5491" s="4"/>
      <c r="O5491" s="6"/>
      <c r="Q5491" s="20"/>
      <c r="R5491" s="5" t="str">
        <f ca="1">score</f>
        <v/>
      </c>
      <c r="S5491" s="7" t="str">
        <f ca="1">rescore_svc</f>
        <v/>
      </c>
      <c r="U5491" s="11" t="str">
        <f ca="1">price</f>
        <v/>
      </c>
      <c r="V5491" s="4"/>
      <c r="Y5491" s="388">
        <f ca="1">COUNTIFS(OFFSET($B$10, 0, 0, ROW()-9, 1), SERVICE[[#This Row],[Employee ID]], OFFSET($F$10, 0, 0, ROW()-9, 1), SERVICE[[#This Row],[Resources Role]])</f>
        <v>0</v>
      </c>
      <c r="Z5491" s="388">
        <f ca="1">COUNTIFS(OFFSET($F$10, 0, 0, ROW()-9, 1), SERVICE[[#This Row],[Resources Role]], OFFSET($H$10, 0, 0, ROW()-9, 1), SERVICE[[#This Row],[Booking]])</f>
        <v>0</v>
      </c>
    </row>
    <row r="5492" spans="1:26" x14ac:dyDescent="0.25">
      <c r="A5492" s="6" t="str">
        <f ca="1">no.</f>
        <v/>
      </c>
      <c r="E5492" s="4" t="str">
        <f ca="1">position</f>
        <v/>
      </c>
      <c r="J5492" s="318"/>
      <c r="M5492" s="4"/>
      <c r="O5492" s="6"/>
      <c r="Q5492" s="20"/>
      <c r="R5492" s="5" t="str">
        <f ca="1">score</f>
        <v/>
      </c>
      <c r="S5492" s="7" t="str">
        <f ca="1">rescore_svc</f>
        <v/>
      </c>
      <c r="U5492" s="11" t="str">
        <f ca="1">price</f>
        <v/>
      </c>
      <c r="V5492" s="4"/>
      <c r="Y5492" s="388">
        <f ca="1">COUNTIFS(OFFSET($B$10, 0, 0, ROW()-9, 1), SERVICE[[#This Row],[Employee ID]], OFFSET($F$10, 0, 0, ROW()-9, 1), SERVICE[[#This Row],[Resources Role]])</f>
        <v>0</v>
      </c>
      <c r="Z5492" s="388">
        <f ca="1">COUNTIFS(OFFSET($F$10, 0, 0, ROW()-9, 1), SERVICE[[#This Row],[Resources Role]], OFFSET($H$10, 0, 0, ROW()-9, 1), SERVICE[[#This Row],[Booking]])</f>
        <v>0</v>
      </c>
    </row>
    <row r="5493" spans="1:26" x14ac:dyDescent="0.25">
      <c r="A5493" s="6" t="str">
        <f ca="1">no.</f>
        <v/>
      </c>
      <c r="E5493" s="4" t="str">
        <f ca="1">position</f>
        <v/>
      </c>
      <c r="J5493" s="318"/>
      <c r="M5493" s="4"/>
      <c r="O5493" s="6"/>
      <c r="Q5493" s="20"/>
      <c r="R5493" s="5" t="str">
        <f ca="1">score</f>
        <v/>
      </c>
      <c r="S5493" s="7" t="str">
        <f ca="1">rescore_svc</f>
        <v/>
      </c>
      <c r="U5493" s="11" t="str">
        <f ca="1">price</f>
        <v/>
      </c>
      <c r="V5493" s="4"/>
      <c r="Y5493" s="388">
        <f ca="1">COUNTIFS(OFFSET($B$10, 0, 0, ROW()-9, 1), SERVICE[[#This Row],[Employee ID]], OFFSET($F$10, 0, 0, ROW()-9, 1), SERVICE[[#This Row],[Resources Role]])</f>
        <v>0</v>
      </c>
      <c r="Z5493" s="388">
        <f ca="1">COUNTIFS(OFFSET($F$10, 0, 0, ROW()-9, 1), SERVICE[[#This Row],[Resources Role]], OFFSET($H$10, 0, 0, ROW()-9, 1), SERVICE[[#This Row],[Booking]])</f>
        <v>0</v>
      </c>
    </row>
    <row r="5494" spans="1:26" x14ac:dyDescent="0.25">
      <c r="A5494" s="6" t="str">
        <f ca="1">no.</f>
        <v/>
      </c>
      <c r="E5494" s="4" t="str">
        <f ca="1">position</f>
        <v/>
      </c>
      <c r="J5494" s="318"/>
      <c r="M5494" s="4"/>
      <c r="O5494" s="6"/>
      <c r="Q5494" s="20"/>
      <c r="R5494" s="5" t="str">
        <f ca="1">score</f>
        <v/>
      </c>
      <c r="S5494" s="7" t="str">
        <f ca="1">rescore_svc</f>
        <v/>
      </c>
      <c r="U5494" s="11" t="str">
        <f ca="1">price</f>
        <v/>
      </c>
      <c r="V5494" s="4"/>
      <c r="Y5494" s="388">
        <f ca="1">COUNTIFS(OFFSET($B$10, 0, 0, ROW()-9, 1), SERVICE[[#This Row],[Employee ID]], OFFSET($F$10, 0, 0, ROW()-9, 1), SERVICE[[#This Row],[Resources Role]])</f>
        <v>0</v>
      </c>
      <c r="Z5494" s="388">
        <f ca="1">COUNTIFS(OFFSET($F$10, 0, 0, ROW()-9, 1), SERVICE[[#This Row],[Resources Role]], OFFSET($H$10, 0, 0, ROW()-9, 1), SERVICE[[#This Row],[Booking]])</f>
        <v>0</v>
      </c>
    </row>
    <row r="5495" spans="1:26" x14ac:dyDescent="0.25">
      <c r="A5495" s="6" t="str">
        <f ca="1">no.</f>
        <v/>
      </c>
      <c r="E5495" s="4" t="str">
        <f ca="1">position</f>
        <v/>
      </c>
      <c r="J5495" s="318"/>
      <c r="M5495" s="4"/>
      <c r="O5495" s="6"/>
      <c r="Q5495" s="20"/>
      <c r="R5495" s="5" t="str">
        <f ca="1">score</f>
        <v/>
      </c>
      <c r="S5495" s="7" t="str">
        <f ca="1">rescore_svc</f>
        <v/>
      </c>
      <c r="U5495" s="11" t="str">
        <f ca="1">price</f>
        <v/>
      </c>
      <c r="V5495" s="4"/>
      <c r="Y5495" s="388">
        <f ca="1">COUNTIFS(OFFSET($B$10, 0, 0, ROW()-9, 1), SERVICE[[#This Row],[Employee ID]], OFFSET($F$10, 0, 0, ROW()-9, 1), SERVICE[[#This Row],[Resources Role]])</f>
        <v>0</v>
      </c>
      <c r="Z5495" s="388">
        <f ca="1">COUNTIFS(OFFSET($F$10, 0, 0, ROW()-9, 1), SERVICE[[#This Row],[Resources Role]], OFFSET($H$10, 0, 0, ROW()-9, 1), SERVICE[[#This Row],[Booking]])</f>
        <v>0</v>
      </c>
    </row>
    <row r="5496" spans="1:26" x14ac:dyDescent="0.25">
      <c r="A5496" s="6" t="str">
        <f ca="1">no.</f>
        <v/>
      </c>
      <c r="E5496" s="4" t="str">
        <f ca="1">position</f>
        <v/>
      </c>
      <c r="J5496" s="318"/>
      <c r="M5496" s="4"/>
      <c r="O5496" s="6"/>
      <c r="Q5496" s="20"/>
      <c r="R5496" s="5" t="str">
        <f ca="1">score</f>
        <v/>
      </c>
      <c r="S5496" s="7" t="str">
        <f ca="1">rescore_svc</f>
        <v/>
      </c>
      <c r="U5496" s="11" t="str">
        <f ca="1">price</f>
        <v/>
      </c>
      <c r="V5496" s="4"/>
      <c r="Y5496" s="388">
        <f ca="1">COUNTIFS(OFFSET($B$10, 0, 0, ROW()-9, 1), SERVICE[[#This Row],[Employee ID]], OFFSET($F$10, 0, 0, ROW()-9, 1), SERVICE[[#This Row],[Resources Role]])</f>
        <v>0</v>
      </c>
      <c r="Z5496" s="388">
        <f ca="1">COUNTIFS(OFFSET($F$10, 0, 0, ROW()-9, 1), SERVICE[[#This Row],[Resources Role]], OFFSET($H$10, 0, 0, ROW()-9, 1), SERVICE[[#This Row],[Booking]])</f>
        <v>0</v>
      </c>
    </row>
    <row r="5497" spans="1:26" x14ac:dyDescent="0.25">
      <c r="A5497" s="6" t="str">
        <f ca="1">no.</f>
        <v/>
      </c>
      <c r="E5497" s="4" t="str">
        <f ca="1">position</f>
        <v/>
      </c>
      <c r="J5497" s="318"/>
      <c r="M5497" s="4"/>
      <c r="O5497" s="6"/>
      <c r="Q5497" s="20"/>
      <c r="R5497" s="5" t="str">
        <f ca="1">score</f>
        <v/>
      </c>
      <c r="S5497" s="7" t="str">
        <f ca="1">rescore_svc</f>
        <v/>
      </c>
      <c r="U5497" s="11" t="str">
        <f ca="1">price</f>
        <v/>
      </c>
      <c r="V5497" s="4"/>
      <c r="Y5497" s="388">
        <f ca="1">COUNTIFS(OFFSET($B$10, 0, 0, ROW()-9, 1), SERVICE[[#This Row],[Employee ID]], OFFSET($F$10, 0, 0, ROW()-9, 1), SERVICE[[#This Row],[Resources Role]])</f>
        <v>0</v>
      </c>
      <c r="Z5497" s="388">
        <f ca="1">COUNTIFS(OFFSET($F$10, 0, 0, ROW()-9, 1), SERVICE[[#This Row],[Resources Role]], OFFSET($H$10, 0, 0, ROW()-9, 1), SERVICE[[#This Row],[Booking]])</f>
        <v>0</v>
      </c>
    </row>
    <row r="5498" spans="1:26" x14ac:dyDescent="0.25">
      <c r="A5498" s="6" t="str">
        <f ca="1">no.</f>
        <v/>
      </c>
      <c r="E5498" s="4" t="str">
        <f ca="1">position</f>
        <v/>
      </c>
      <c r="J5498" s="318"/>
      <c r="M5498" s="4"/>
      <c r="O5498" s="6"/>
      <c r="Q5498" s="20"/>
      <c r="R5498" s="5" t="str">
        <f ca="1">score</f>
        <v/>
      </c>
      <c r="S5498" s="7" t="str">
        <f ca="1">rescore_svc</f>
        <v/>
      </c>
      <c r="U5498" s="11" t="str">
        <f ca="1">price</f>
        <v/>
      </c>
      <c r="V5498" s="4"/>
      <c r="Y5498" s="388">
        <f ca="1">COUNTIFS(OFFSET($B$10, 0, 0, ROW()-9, 1), SERVICE[[#This Row],[Employee ID]], OFFSET($F$10, 0, 0, ROW()-9, 1), SERVICE[[#This Row],[Resources Role]])</f>
        <v>0</v>
      </c>
      <c r="Z5498" s="388">
        <f ca="1">COUNTIFS(OFFSET($F$10, 0, 0, ROW()-9, 1), SERVICE[[#This Row],[Resources Role]], OFFSET($H$10, 0, 0, ROW()-9, 1), SERVICE[[#This Row],[Booking]])</f>
        <v>0</v>
      </c>
    </row>
    <row r="5499" spans="1:26" x14ac:dyDescent="0.25">
      <c r="A5499" s="6" t="str">
        <f ca="1">no.</f>
        <v/>
      </c>
      <c r="E5499" s="4" t="str">
        <f ca="1">position</f>
        <v/>
      </c>
      <c r="J5499" s="318"/>
      <c r="M5499" s="4"/>
      <c r="O5499" s="6"/>
      <c r="Q5499" s="20"/>
      <c r="R5499" s="5" t="str">
        <f ca="1">score</f>
        <v/>
      </c>
      <c r="S5499" s="7" t="str">
        <f ca="1">rescore_svc</f>
        <v/>
      </c>
      <c r="U5499" s="11" t="str">
        <f ca="1">price</f>
        <v/>
      </c>
      <c r="V5499" s="4"/>
      <c r="Y5499" s="388">
        <f ca="1">COUNTIFS(OFFSET($B$10, 0, 0, ROW()-9, 1), SERVICE[[#This Row],[Employee ID]], OFFSET($F$10, 0, 0, ROW()-9, 1), SERVICE[[#This Row],[Resources Role]])</f>
        <v>0</v>
      </c>
      <c r="Z5499" s="388">
        <f ca="1">COUNTIFS(OFFSET($F$10, 0, 0, ROW()-9, 1), SERVICE[[#This Row],[Resources Role]], OFFSET($H$10, 0, 0, ROW()-9, 1), SERVICE[[#This Row],[Booking]])</f>
        <v>0</v>
      </c>
    </row>
    <row r="5500" spans="1:26" x14ac:dyDescent="0.25">
      <c r="A5500" s="6" t="str">
        <f ca="1">no.</f>
        <v/>
      </c>
      <c r="E5500" s="4" t="str">
        <f ca="1">position</f>
        <v/>
      </c>
      <c r="J5500" s="318"/>
      <c r="M5500" s="4"/>
      <c r="O5500" s="6"/>
      <c r="Q5500" s="20"/>
      <c r="R5500" s="5" t="str">
        <f ca="1">score</f>
        <v/>
      </c>
      <c r="S5500" s="7" t="str">
        <f ca="1">rescore_svc</f>
        <v/>
      </c>
      <c r="U5500" s="11" t="str">
        <f ca="1">price</f>
        <v/>
      </c>
      <c r="V5500" s="4"/>
      <c r="Y5500" s="388">
        <f ca="1">COUNTIFS(OFFSET($B$10, 0, 0, ROW()-9, 1), SERVICE[[#This Row],[Employee ID]], OFFSET($F$10, 0, 0, ROW()-9, 1), SERVICE[[#This Row],[Resources Role]])</f>
        <v>0</v>
      </c>
      <c r="Z5500" s="388">
        <f ca="1">COUNTIFS(OFFSET($F$10, 0, 0, ROW()-9, 1), SERVICE[[#This Row],[Resources Role]], OFFSET($H$10, 0, 0, ROW()-9, 1), SERVICE[[#This Row],[Booking]])</f>
        <v>0</v>
      </c>
    </row>
    <row r="5501" spans="1:26" x14ac:dyDescent="0.25">
      <c r="A5501" s="6" t="str">
        <f ca="1">no.</f>
        <v/>
      </c>
      <c r="E5501" s="4" t="str">
        <f ca="1">position</f>
        <v/>
      </c>
      <c r="J5501" s="318"/>
      <c r="M5501" s="4"/>
      <c r="O5501" s="6"/>
      <c r="Q5501" s="20"/>
      <c r="R5501" s="5" t="str">
        <f ca="1">score</f>
        <v/>
      </c>
      <c r="S5501" s="7" t="str">
        <f ca="1">rescore_svc</f>
        <v/>
      </c>
      <c r="U5501" s="11" t="str">
        <f ca="1">price</f>
        <v/>
      </c>
      <c r="V5501" s="4"/>
      <c r="Y5501" s="388">
        <f ca="1">COUNTIFS(OFFSET($B$10, 0, 0, ROW()-9, 1), SERVICE[[#This Row],[Employee ID]], OFFSET($F$10, 0, 0, ROW()-9, 1), SERVICE[[#This Row],[Resources Role]])</f>
        <v>0</v>
      </c>
      <c r="Z5501" s="388">
        <f ca="1">COUNTIFS(OFFSET($F$10, 0, 0, ROW()-9, 1), SERVICE[[#This Row],[Resources Role]], OFFSET($H$10, 0, 0, ROW()-9, 1), SERVICE[[#This Row],[Booking]])</f>
        <v>0</v>
      </c>
    </row>
    <row r="5502" spans="1:26" x14ac:dyDescent="0.25">
      <c r="A5502" s="6" t="str">
        <f ca="1">no.</f>
        <v/>
      </c>
      <c r="E5502" s="4" t="str">
        <f ca="1">position</f>
        <v/>
      </c>
      <c r="J5502" s="318"/>
      <c r="M5502" s="4"/>
      <c r="O5502" s="6"/>
      <c r="Q5502" s="20"/>
      <c r="R5502" s="5" t="str">
        <f ca="1">score</f>
        <v/>
      </c>
      <c r="S5502" s="7" t="str">
        <f ca="1">rescore_svc</f>
        <v/>
      </c>
      <c r="U5502" s="11" t="str">
        <f ca="1">price</f>
        <v/>
      </c>
      <c r="V5502" s="4"/>
      <c r="Y5502" s="388">
        <f ca="1">COUNTIFS(OFFSET($B$10, 0, 0, ROW()-9, 1), SERVICE[[#This Row],[Employee ID]], OFFSET($F$10, 0, 0, ROW()-9, 1), SERVICE[[#This Row],[Resources Role]])</f>
        <v>0</v>
      </c>
      <c r="Z5502" s="388">
        <f ca="1">COUNTIFS(OFFSET($F$10, 0, 0, ROW()-9, 1), SERVICE[[#This Row],[Resources Role]], OFFSET($H$10, 0, 0, ROW()-9, 1), SERVICE[[#This Row],[Booking]])</f>
        <v>0</v>
      </c>
    </row>
    <row r="5503" spans="1:26" x14ac:dyDescent="0.25">
      <c r="A5503" s="6" t="str">
        <f ca="1">no.</f>
        <v/>
      </c>
      <c r="E5503" s="4" t="str">
        <f ca="1">position</f>
        <v/>
      </c>
      <c r="J5503" s="318"/>
      <c r="M5503" s="4"/>
      <c r="O5503" s="6"/>
      <c r="Q5503" s="20"/>
      <c r="R5503" s="5" t="str">
        <f ca="1">score</f>
        <v/>
      </c>
      <c r="S5503" s="7" t="str">
        <f ca="1">rescore_svc</f>
        <v/>
      </c>
      <c r="U5503" s="11" t="str">
        <f ca="1">price</f>
        <v/>
      </c>
      <c r="V5503" s="4"/>
      <c r="Y5503" s="388">
        <f ca="1">COUNTIFS(OFFSET($B$10, 0, 0, ROW()-9, 1), SERVICE[[#This Row],[Employee ID]], OFFSET($F$10, 0, 0, ROW()-9, 1), SERVICE[[#This Row],[Resources Role]])</f>
        <v>0</v>
      </c>
      <c r="Z5503" s="388">
        <f ca="1">COUNTIFS(OFFSET($F$10, 0, 0, ROW()-9, 1), SERVICE[[#This Row],[Resources Role]], OFFSET($H$10, 0, 0, ROW()-9, 1), SERVICE[[#This Row],[Booking]])</f>
        <v>0</v>
      </c>
    </row>
    <row r="5504" spans="1:26" x14ac:dyDescent="0.25">
      <c r="A5504" s="6" t="str">
        <f ca="1">no.</f>
        <v/>
      </c>
      <c r="E5504" s="4" t="str">
        <f ca="1">position</f>
        <v/>
      </c>
      <c r="J5504" s="318"/>
      <c r="M5504" s="4"/>
      <c r="O5504" s="6"/>
      <c r="Q5504" s="20"/>
      <c r="R5504" s="5" t="str">
        <f ca="1">score</f>
        <v/>
      </c>
      <c r="S5504" s="7" t="str">
        <f ca="1">rescore_svc</f>
        <v/>
      </c>
      <c r="U5504" s="11" t="str">
        <f ca="1">price</f>
        <v/>
      </c>
      <c r="V5504" s="4"/>
      <c r="Y5504" s="388">
        <f ca="1">COUNTIFS(OFFSET($B$10, 0, 0, ROW()-9, 1), SERVICE[[#This Row],[Employee ID]], OFFSET($F$10, 0, 0, ROW()-9, 1), SERVICE[[#This Row],[Resources Role]])</f>
        <v>0</v>
      </c>
      <c r="Z5504" s="388">
        <f ca="1">COUNTIFS(OFFSET($F$10, 0, 0, ROW()-9, 1), SERVICE[[#This Row],[Resources Role]], OFFSET($H$10, 0, 0, ROW()-9, 1), SERVICE[[#This Row],[Booking]])</f>
        <v>0</v>
      </c>
    </row>
    <row r="5505" spans="1:26" x14ac:dyDescent="0.25">
      <c r="A5505" s="6" t="str">
        <f ca="1">no.</f>
        <v/>
      </c>
      <c r="E5505" s="4" t="str">
        <f ca="1">position</f>
        <v/>
      </c>
      <c r="J5505" s="318"/>
      <c r="M5505" s="4"/>
      <c r="O5505" s="6"/>
      <c r="Q5505" s="20"/>
      <c r="R5505" s="5" t="str">
        <f ca="1">score</f>
        <v/>
      </c>
      <c r="S5505" s="7" t="str">
        <f ca="1">rescore_svc</f>
        <v/>
      </c>
      <c r="U5505" s="11" t="str">
        <f ca="1">price</f>
        <v/>
      </c>
      <c r="V5505" s="4"/>
      <c r="Y5505" s="388">
        <f ca="1">COUNTIFS(OFFSET($B$10, 0, 0, ROW()-9, 1), SERVICE[[#This Row],[Employee ID]], OFFSET($F$10, 0, 0, ROW()-9, 1), SERVICE[[#This Row],[Resources Role]])</f>
        <v>0</v>
      </c>
      <c r="Z5505" s="388">
        <f ca="1">COUNTIFS(OFFSET($F$10, 0, 0, ROW()-9, 1), SERVICE[[#This Row],[Resources Role]], OFFSET($H$10, 0, 0, ROW()-9, 1), SERVICE[[#This Row],[Booking]])</f>
        <v>0</v>
      </c>
    </row>
    <row r="5506" spans="1:26" x14ac:dyDescent="0.25">
      <c r="A5506" s="6" t="str">
        <f ca="1">no.</f>
        <v/>
      </c>
      <c r="E5506" s="4" t="str">
        <f ca="1">position</f>
        <v/>
      </c>
      <c r="J5506" s="318"/>
      <c r="M5506" s="4"/>
      <c r="O5506" s="6"/>
      <c r="Q5506" s="20"/>
      <c r="R5506" s="5" t="str">
        <f ca="1">score</f>
        <v/>
      </c>
      <c r="S5506" s="7" t="str">
        <f ca="1">rescore_svc</f>
        <v/>
      </c>
      <c r="U5506" s="11" t="str">
        <f ca="1">price</f>
        <v/>
      </c>
      <c r="V5506" s="4"/>
      <c r="Y5506" s="388">
        <f ca="1">COUNTIFS(OFFSET($B$10, 0, 0, ROW()-9, 1), SERVICE[[#This Row],[Employee ID]], OFFSET($F$10, 0, 0, ROW()-9, 1), SERVICE[[#This Row],[Resources Role]])</f>
        <v>0</v>
      </c>
      <c r="Z5506" s="388">
        <f ca="1">COUNTIFS(OFFSET($F$10, 0, 0, ROW()-9, 1), SERVICE[[#This Row],[Resources Role]], OFFSET($H$10, 0, 0, ROW()-9, 1), SERVICE[[#This Row],[Booking]])</f>
        <v>0</v>
      </c>
    </row>
    <row r="5507" spans="1:26" x14ac:dyDescent="0.25">
      <c r="A5507" s="6" t="str">
        <f ca="1">no.</f>
        <v/>
      </c>
      <c r="E5507" s="4" t="str">
        <f ca="1">position</f>
        <v/>
      </c>
      <c r="J5507" s="318"/>
      <c r="M5507" s="4"/>
      <c r="O5507" s="6"/>
      <c r="Q5507" s="20"/>
      <c r="R5507" s="5" t="str">
        <f ca="1">score</f>
        <v/>
      </c>
      <c r="S5507" s="7" t="str">
        <f ca="1">rescore_svc</f>
        <v/>
      </c>
      <c r="U5507" s="11" t="str">
        <f ca="1">price</f>
        <v/>
      </c>
      <c r="V5507" s="4"/>
      <c r="Y5507" s="388">
        <f ca="1">COUNTIFS(OFFSET($B$10, 0, 0, ROW()-9, 1), SERVICE[[#This Row],[Employee ID]], OFFSET($F$10, 0, 0, ROW()-9, 1), SERVICE[[#This Row],[Resources Role]])</f>
        <v>0</v>
      </c>
      <c r="Z5507" s="388">
        <f ca="1">COUNTIFS(OFFSET($F$10, 0, 0, ROW()-9, 1), SERVICE[[#This Row],[Resources Role]], OFFSET($H$10, 0, 0, ROW()-9, 1), SERVICE[[#This Row],[Booking]])</f>
        <v>0</v>
      </c>
    </row>
    <row r="5508" spans="1:26" x14ac:dyDescent="0.25">
      <c r="A5508" s="6" t="str">
        <f ca="1">no.</f>
        <v/>
      </c>
      <c r="E5508" s="4" t="str">
        <f ca="1">position</f>
        <v/>
      </c>
      <c r="J5508" s="318"/>
      <c r="M5508" s="4"/>
      <c r="O5508" s="6"/>
      <c r="Q5508" s="20"/>
      <c r="R5508" s="5" t="str">
        <f ca="1">score</f>
        <v/>
      </c>
      <c r="S5508" s="7" t="str">
        <f ca="1">rescore_svc</f>
        <v/>
      </c>
      <c r="U5508" s="11" t="str">
        <f ca="1">price</f>
        <v/>
      </c>
      <c r="V5508" s="4"/>
      <c r="Y5508" s="388">
        <f ca="1">COUNTIFS(OFFSET($B$10, 0, 0, ROW()-9, 1), SERVICE[[#This Row],[Employee ID]], OFFSET($F$10, 0, 0, ROW()-9, 1), SERVICE[[#This Row],[Resources Role]])</f>
        <v>0</v>
      </c>
      <c r="Z5508" s="388">
        <f ca="1">COUNTIFS(OFFSET($F$10, 0, 0, ROW()-9, 1), SERVICE[[#This Row],[Resources Role]], OFFSET($H$10, 0, 0, ROW()-9, 1), SERVICE[[#This Row],[Booking]])</f>
        <v>0</v>
      </c>
    </row>
    <row r="5509" spans="1:26" x14ac:dyDescent="0.25">
      <c r="A5509" s="6" t="str">
        <f ca="1">no.</f>
        <v/>
      </c>
      <c r="E5509" s="4" t="str">
        <f ca="1">position</f>
        <v/>
      </c>
      <c r="J5509" s="318"/>
      <c r="M5509" s="4"/>
      <c r="O5509" s="6"/>
      <c r="Q5509" s="20"/>
      <c r="R5509" s="5" t="str">
        <f ca="1">score</f>
        <v/>
      </c>
      <c r="S5509" s="7" t="str">
        <f ca="1">rescore_svc</f>
        <v/>
      </c>
      <c r="U5509" s="11" t="str">
        <f ca="1">price</f>
        <v/>
      </c>
      <c r="V5509" s="4"/>
      <c r="Y5509" s="388">
        <f ca="1">COUNTIFS(OFFSET($B$10, 0, 0, ROW()-9, 1), SERVICE[[#This Row],[Employee ID]], OFFSET($F$10, 0, 0, ROW()-9, 1), SERVICE[[#This Row],[Resources Role]])</f>
        <v>0</v>
      </c>
      <c r="Z5509" s="388">
        <f ca="1">COUNTIFS(OFFSET($F$10, 0, 0, ROW()-9, 1), SERVICE[[#This Row],[Resources Role]], OFFSET($H$10, 0, 0, ROW()-9, 1), SERVICE[[#This Row],[Booking]])</f>
        <v>0</v>
      </c>
    </row>
    <row r="5510" spans="1:26" x14ac:dyDescent="0.25">
      <c r="A5510" s="6" t="str">
        <f ca="1">no.</f>
        <v/>
      </c>
      <c r="E5510" s="4" t="str">
        <f ca="1">position</f>
        <v/>
      </c>
      <c r="J5510" s="318"/>
      <c r="M5510" s="4"/>
      <c r="O5510" s="6"/>
      <c r="Q5510" s="20"/>
      <c r="R5510" s="5" t="str">
        <f ca="1">score</f>
        <v/>
      </c>
      <c r="S5510" s="7" t="str">
        <f ca="1">rescore_svc</f>
        <v/>
      </c>
      <c r="U5510" s="11" t="str">
        <f ca="1">price</f>
        <v/>
      </c>
      <c r="V5510" s="4"/>
      <c r="Y5510" s="388">
        <f ca="1">COUNTIFS(OFFSET($B$10, 0, 0, ROW()-9, 1), SERVICE[[#This Row],[Employee ID]], OFFSET($F$10, 0, 0, ROW()-9, 1), SERVICE[[#This Row],[Resources Role]])</f>
        <v>0</v>
      </c>
      <c r="Z5510" s="388">
        <f ca="1">COUNTIFS(OFFSET($F$10, 0, 0, ROW()-9, 1), SERVICE[[#This Row],[Resources Role]], OFFSET($H$10, 0, 0, ROW()-9, 1), SERVICE[[#This Row],[Booking]])</f>
        <v>0</v>
      </c>
    </row>
    <row r="5511" spans="1:26" x14ac:dyDescent="0.25">
      <c r="A5511" s="6" t="str">
        <f ca="1">no.</f>
        <v/>
      </c>
      <c r="E5511" s="4" t="str">
        <f ca="1">position</f>
        <v/>
      </c>
      <c r="J5511" s="318"/>
      <c r="M5511" s="4"/>
      <c r="O5511" s="6"/>
      <c r="Q5511" s="20"/>
      <c r="R5511" s="5" t="str">
        <f ca="1">score</f>
        <v/>
      </c>
      <c r="S5511" s="7" t="str">
        <f ca="1">rescore_svc</f>
        <v/>
      </c>
      <c r="U5511" s="11" t="str">
        <f ca="1">price</f>
        <v/>
      </c>
      <c r="V5511" s="4"/>
      <c r="Y5511" s="388">
        <f ca="1">COUNTIFS(OFFSET($B$10, 0, 0, ROW()-9, 1), SERVICE[[#This Row],[Employee ID]], OFFSET($F$10, 0, 0, ROW()-9, 1), SERVICE[[#This Row],[Resources Role]])</f>
        <v>0</v>
      </c>
      <c r="Z5511" s="388">
        <f ca="1">COUNTIFS(OFFSET($F$10, 0, 0, ROW()-9, 1), SERVICE[[#This Row],[Resources Role]], OFFSET($H$10, 0, 0, ROW()-9, 1), SERVICE[[#This Row],[Booking]])</f>
        <v>0</v>
      </c>
    </row>
    <row r="5512" spans="1:26" x14ac:dyDescent="0.25">
      <c r="A5512" s="6" t="str">
        <f ca="1">no.</f>
        <v/>
      </c>
      <c r="E5512" s="4" t="str">
        <f ca="1">position</f>
        <v/>
      </c>
      <c r="J5512" s="318"/>
      <c r="M5512" s="4"/>
      <c r="O5512" s="6"/>
      <c r="Q5512" s="20"/>
      <c r="R5512" s="5" t="str">
        <f ca="1">score</f>
        <v/>
      </c>
      <c r="S5512" s="7" t="str">
        <f ca="1">rescore_svc</f>
        <v/>
      </c>
      <c r="U5512" s="11" t="str">
        <f ca="1">price</f>
        <v/>
      </c>
      <c r="V5512" s="4"/>
      <c r="Y5512" s="388">
        <f ca="1">COUNTIFS(OFFSET($B$10, 0, 0, ROW()-9, 1), SERVICE[[#This Row],[Employee ID]], OFFSET($F$10, 0, 0, ROW()-9, 1), SERVICE[[#This Row],[Resources Role]])</f>
        <v>0</v>
      </c>
      <c r="Z5512" s="388">
        <f ca="1">COUNTIFS(OFFSET($F$10, 0, 0, ROW()-9, 1), SERVICE[[#This Row],[Resources Role]], OFFSET($H$10, 0, 0, ROW()-9, 1), SERVICE[[#This Row],[Booking]])</f>
        <v>0</v>
      </c>
    </row>
    <row r="5513" spans="1:26" x14ac:dyDescent="0.25">
      <c r="A5513" s="6" t="str">
        <f ca="1">no.</f>
        <v/>
      </c>
      <c r="E5513" s="4" t="str">
        <f ca="1">position</f>
        <v/>
      </c>
      <c r="J5513" s="318"/>
      <c r="M5513" s="4"/>
      <c r="O5513" s="6"/>
      <c r="Q5513" s="20"/>
      <c r="R5513" s="5" t="str">
        <f ca="1">score</f>
        <v/>
      </c>
      <c r="S5513" s="7" t="str">
        <f ca="1">rescore_svc</f>
        <v/>
      </c>
      <c r="U5513" s="11" t="str">
        <f ca="1">price</f>
        <v/>
      </c>
      <c r="V5513" s="4"/>
      <c r="Y5513" s="388">
        <f ca="1">COUNTIFS(OFFSET($B$10, 0, 0, ROW()-9, 1), SERVICE[[#This Row],[Employee ID]], OFFSET($F$10, 0, 0, ROW()-9, 1), SERVICE[[#This Row],[Resources Role]])</f>
        <v>0</v>
      </c>
      <c r="Z5513" s="388">
        <f ca="1">COUNTIFS(OFFSET($F$10, 0, 0, ROW()-9, 1), SERVICE[[#This Row],[Resources Role]], OFFSET($H$10, 0, 0, ROW()-9, 1), SERVICE[[#This Row],[Booking]])</f>
        <v>0</v>
      </c>
    </row>
    <row r="5514" spans="1:26" x14ac:dyDescent="0.25">
      <c r="A5514" s="6" t="str">
        <f ca="1">no.</f>
        <v/>
      </c>
      <c r="E5514" s="4" t="str">
        <f ca="1">position</f>
        <v/>
      </c>
      <c r="J5514" s="318"/>
      <c r="M5514" s="4"/>
      <c r="O5514" s="6"/>
      <c r="Q5514" s="20"/>
      <c r="R5514" s="5" t="str">
        <f ca="1">score</f>
        <v/>
      </c>
      <c r="S5514" s="7" t="str">
        <f ca="1">rescore_svc</f>
        <v/>
      </c>
      <c r="U5514" s="11" t="str">
        <f ca="1">price</f>
        <v/>
      </c>
      <c r="V5514" s="4"/>
      <c r="Y5514" s="388">
        <f ca="1">COUNTIFS(OFFSET($B$10, 0, 0, ROW()-9, 1), SERVICE[[#This Row],[Employee ID]], OFFSET($F$10, 0, 0, ROW()-9, 1), SERVICE[[#This Row],[Resources Role]])</f>
        <v>0</v>
      </c>
      <c r="Z5514" s="388">
        <f ca="1">COUNTIFS(OFFSET($F$10, 0, 0, ROW()-9, 1), SERVICE[[#This Row],[Resources Role]], OFFSET($H$10, 0, 0, ROW()-9, 1), SERVICE[[#This Row],[Booking]])</f>
        <v>0</v>
      </c>
    </row>
    <row r="5515" spans="1:26" x14ac:dyDescent="0.25">
      <c r="A5515" s="6" t="str">
        <f ca="1">no.</f>
        <v/>
      </c>
      <c r="E5515" s="4" t="str">
        <f ca="1">position</f>
        <v/>
      </c>
      <c r="J5515" s="318"/>
      <c r="M5515" s="4"/>
      <c r="O5515" s="6"/>
      <c r="Q5515" s="20"/>
      <c r="R5515" s="5" t="str">
        <f ca="1">score</f>
        <v/>
      </c>
      <c r="S5515" s="7" t="str">
        <f ca="1">rescore_svc</f>
        <v/>
      </c>
      <c r="U5515" s="11" t="str">
        <f ca="1">price</f>
        <v/>
      </c>
      <c r="V5515" s="4"/>
      <c r="Y5515" s="388">
        <f ca="1">COUNTIFS(OFFSET($B$10, 0, 0, ROW()-9, 1), SERVICE[[#This Row],[Employee ID]], OFFSET($F$10, 0, 0, ROW()-9, 1), SERVICE[[#This Row],[Resources Role]])</f>
        <v>0</v>
      </c>
      <c r="Z5515" s="388">
        <f ca="1">COUNTIFS(OFFSET($F$10, 0, 0, ROW()-9, 1), SERVICE[[#This Row],[Resources Role]], OFFSET($H$10, 0, 0, ROW()-9, 1), SERVICE[[#This Row],[Booking]])</f>
        <v>0</v>
      </c>
    </row>
    <row r="5516" spans="1:26" x14ac:dyDescent="0.25">
      <c r="A5516" s="6" t="str">
        <f ca="1">no.</f>
        <v/>
      </c>
      <c r="E5516" s="4" t="str">
        <f ca="1">position</f>
        <v/>
      </c>
      <c r="J5516" s="318"/>
      <c r="M5516" s="4"/>
      <c r="O5516" s="6"/>
      <c r="Q5516" s="20"/>
      <c r="R5516" s="5" t="str">
        <f ca="1">score</f>
        <v/>
      </c>
      <c r="S5516" s="7" t="str">
        <f ca="1">rescore_svc</f>
        <v/>
      </c>
      <c r="U5516" s="11" t="str">
        <f ca="1">price</f>
        <v/>
      </c>
      <c r="V5516" s="4"/>
      <c r="Y5516" s="388">
        <f ca="1">COUNTIFS(OFFSET($B$10, 0, 0, ROW()-9, 1), SERVICE[[#This Row],[Employee ID]], OFFSET($F$10, 0, 0, ROW()-9, 1), SERVICE[[#This Row],[Resources Role]])</f>
        <v>0</v>
      </c>
      <c r="Z5516" s="388">
        <f ca="1">COUNTIFS(OFFSET($F$10, 0, 0, ROW()-9, 1), SERVICE[[#This Row],[Resources Role]], OFFSET($H$10, 0, 0, ROW()-9, 1), SERVICE[[#This Row],[Booking]])</f>
        <v>0</v>
      </c>
    </row>
    <row r="5517" spans="1:26" x14ac:dyDescent="0.25">
      <c r="A5517" s="6" t="str">
        <f ca="1">no.</f>
        <v/>
      </c>
      <c r="E5517" s="4" t="str">
        <f ca="1">position</f>
        <v/>
      </c>
      <c r="J5517" s="318"/>
      <c r="M5517" s="4"/>
      <c r="O5517" s="6"/>
      <c r="Q5517" s="20"/>
      <c r="R5517" s="5" t="str">
        <f ca="1">score</f>
        <v/>
      </c>
      <c r="S5517" s="7" t="str">
        <f ca="1">rescore_svc</f>
        <v/>
      </c>
      <c r="U5517" s="11" t="str">
        <f ca="1">price</f>
        <v/>
      </c>
      <c r="V5517" s="4"/>
      <c r="Y5517" s="388">
        <f ca="1">COUNTIFS(OFFSET($B$10, 0, 0, ROW()-9, 1), SERVICE[[#This Row],[Employee ID]], OFFSET($F$10, 0, 0, ROW()-9, 1), SERVICE[[#This Row],[Resources Role]])</f>
        <v>0</v>
      </c>
      <c r="Z5517" s="388">
        <f ca="1">COUNTIFS(OFFSET($F$10, 0, 0, ROW()-9, 1), SERVICE[[#This Row],[Resources Role]], OFFSET($H$10, 0, 0, ROW()-9, 1), SERVICE[[#This Row],[Booking]])</f>
        <v>0</v>
      </c>
    </row>
    <row r="5518" spans="1:26" x14ac:dyDescent="0.25">
      <c r="A5518" s="6" t="str">
        <f ca="1">no.</f>
        <v/>
      </c>
      <c r="E5518" s="4" t="str">
        <f ca="1">position</f>
        <v/>
      </c>
      <c r="J5518" s="318"/>
      <c r="M5518" s="4"/>
      <c r="O5518" s="6"/>
      <c r="Q5518" s="20"/>
      <c r="R5518" s="5" t="str">
        <f ca="1">score</f>
        <v/>
      </c>
      <c r="S5518" s="7" t="str">
        <f ca="1">rescore_svc</f>
        <v/>
      </c>
      <c r="U5518" s="11" t="str">
        <f ca="1">price</f>
        <v/>
      </c>
      <c r="V5518" s="4"/>
      <c r="Y5518" s="388">
        <f ca="1">COUNTIFS(OFFSET($B$10, 0, 0, ROW()-9, 1), SERVICE[[#This Row],[Employee ID]], OFFSET($F$10, 0, 0, ROW()-9, 1), SERVICE[[#This Row],[Resources Role]])</f>
        <v>0</v>
      </c>
      <c r="Z5518" s="388">
        <f ca="1">COUNTIFS(OFFSET($F$10, 0, 0, ROW()-9, 1), SERVICE[[#This Row],[Resources Role]], OFFSET($H$10, 0, 0, ROW()-9, 1), SERVICE[[#This Row],[Booking]])</f>
        <v>0</v>
      </c>
    </row>
    <row r="5519" spans="1:26" x14ac:dyDescent="0.25">
      <c r="A5519" s="6" t="str">
        <f ca="1">no.</f>
        <v/>
      </c>
      <c r="E5519" s="4" t="str">
        <f ca="1">position</f>
        <v/>
      </c>
      <c r="J5519" s="318"/>
      <c r="M5519" s="4"/>
      <c r="O5519" s="6"/>
      <c r="Q5519" s="20"/>
      <c r="R5519" s="5" t="str">
        <f ca="1">score</f>
        <v/>
      </c>
      <c r="S5519" s="7" t="str">
        <f ca="1">rescore_svc</f>
        <v/>
      </c>
      <c r="U5519" s="11" t="str">
        <f ca="1">price</f>
        <v/>
      </c>
      <c r="V5519" s="4"/>
      <c r="Y5519" s="388">
        <f ca="1">COUNTIFS(OFFSET($B$10, 0, 0, ROW()-9, 1), SERVICE[[#This Row],[Employee ID]], OFFSET($F$10, 0, 0, ROW()-9, 1), SERVICE[[#This Row],[Resources Role]])</f>
        <v>0</v>
      </c>
      <c r="Z5519" s="388">
        <f ca="1">COUNTIFS(OFFSET($F$10, 0, 0, ROW()-9, 1), SERVICE[[#This Row],[Resources Role]], OFFSET($H$10, 0, 0, ROW()-9, 1), SERVICE[[#This Row],[Booking]])</f>
        <v>0</v>
      </c>
    </row>
    <row r="5520" spans="1:26" x14ac:dyDescent="0.25">
      <c r="A5520" s="6" t="str">
        <f ca="1">no.</f>
        <v/>
      </c>
      <c r="E5520" s="4" t="str">
        <f ca="1">position</f>
        <v/>
      </c>
      <c r="J5520" s="318"/>
      <c r="M5520" s="4"/>
      <c r="O5520" s="6"/>
      <c r="Q5520" s="20"/>
      <c r="R5520" s="5" t="str">
        <f ca="1">score</f>
        <v/>
      </c>
      <c r="S5520" s="7" t="str">
        <f ca="1">rescore_svc</f>
        <v/>
      </c>
      <c r="U5520" s="11" t="str">
        <f ca="1">price</f>
        <v/>
      </c>
      <c r="V5520" s="4"/>
      <c r="Y5520" s="388">
        <f ca="1">COUNTIFS(OFFSET($B$10, 0, 0, ROW()-9, 1), SERVICE[[#This Row],[Employee ID]], OFFSET($F$10, 0, 0, ROW()-9, 1), SERVICE[[#This Row],[Resources Role]])</f>
        <v>0</v>
      </c>
      <c r="Z5520" s="388">
        <f ca="1">COUNTIFS(OFFSET($F$10, 0, 0, ROW()-9, 1), SERVICE[[#This Row],[Resources Role]], OFFSET($H$10, 0, 0, ROW()-9, 1), SERVICE[[#This Row],[Booking]])</f>
        <v>0</v>
      </c>
    </row>
    <row r="5521" spans="1:26" x14ac:dyDescent="0.25">
      <c r="A5521" s="6" t="str">
        <f ca="1">no.</f>
        <v/>
      </c>
      <c r="E5521" s="4" t="str">
        <f ca="1">position</f>
        <v/>
      </c>
      <c r="J5521" s="318"/>
      <c r="M5521" s="4"/>
      <c r="O5521" s="6"/>
      <c r="Q5521" s="20"/>
      <c r="R5521" s="5" t="str">
        <f ca="1">score</f>
        <v/>
      </c>
      <c r="S5521" s="7" t="str">
        <f ca="1">rescore_svc</f>
        <v/>
      </c>
      <c r="U5521" s="11" t="str">
        <f ca="1">price</f>
        <v/>
      </c>
      <c r="V5521" s="4"/>
      <c r="Y5521" s="388">
        <f ca="1">COUNTIFS(OFFSET($B$10, 0, 0, ROW()-9, 1), SERVICE[[#This Row],[Employee ID]], OFFSET($F$10, 0, 0, ROW()-9, 1), SERVICE[[#This Row],[Resources Role]])</f>
        <v>0</v>
      </c>
      <c r="Z5521" s="388">
        <f ca="1">COUNTIFS(OFFSET($F$10, 0, 0, ROW()-9, 1), SERVICE[[#This Row],[Resources Role]], OFFSET($H$10, 0, 0, ROW()-9, 1), SERVICE[[#This Row],[Booking]])</f>
        <v>0</v>
      </c>
    </row>
    <row r="5522" spans="1:26" x14ac:dyDescent="0.25">
      <c r="A5522" s="6" t="str">
        <f ca="1">no.</f>
        <v/>
      </c>
      <c r="E5522" s="4" t="str">
        <f ca="1">position</f>
        <v/>
      </c>
      <c r="J5522" s="318"/>
      <c r="M5522" s="4"/>
      <c r="O5522" s="6"/>
      <c r="Q5522" s="20"/>
      <c r="R5522" s="5" t="str">
        <f ca="1">score</f>
        <v/>
      </c>
      <c r="S5522" s="7" t="str">
        <f ca="1">rescore_svc</f>
        <v/>
      </c>
      <c r="U5522" s="11" t="str">
        <f ca="1">price</f>
        <v/>
      </c>
      <c r="V5522" s="4"/>
      <c r="Y5522" s="388">
        <f ca="1">COUNTIFS(OFFSET($B$10, 0, 0, ROW()-9, 1), SERVICE[[#This Row],[Employee ID]], OFFSET($F$10, 0, 0, ROW()-9, 1), SERVICE[[#This Row],[Resources Role]])</f>
        <v>0</v>
      </c>
      <c r="Z5522" s="388">
        <f ca="1">COUNTIFS(OFFSET($F$10, 0, 0, ROW()-9, 1), SERVICE[[#This Row],[Resources Role]], OFFSET($H$10, 0, 0, ROW()-9, 1), SERVICE[[#This Row],[Booking]])</f>
        <v>0</v>
      </c>
    </row>
    <row r="5523" spans="1:26" x14ac:dyDescent="0.25">
      <c r="A5523" s="6" t="str">
        <f ca="1">no.</f>
        <v/>
      </c>
      <c r="E5523" s="4" t="str">
        <f ca="1">position</f>
        <v/>
      </c>
      <c r="J5523" s="318"/>
      <c r="M5523" s="4"/>
      <c r="O5523" s="6"/>
      <c r="Q5523" s="20"/>
      <c r="R5523" s="5" t="str">
        <f ca="1">score</f>
        <v/>
      </c>
      <c r="S5523" s="7" t="str">
        <f ca="1">rescore_svc</f>
        <v/>
      </c>
      <c r="U5523" s="11" t="str">
        <f ca="1">price</f>
        <v/>
      </c>
      <c r="V5523" s="4"/>
      <c r="Y5523" s="388">
        <f ca="1">COUNTIFS(OFFSET($B$10, 0, 0, ROW()-9, 1), SERVICE[[#This Row],[Employee ID]], OFFSET($F$10, 0, 0, ROW()-9, 1), SERVICE[[#This Row],[Resources Role]])</f>
        <v>0</v>
      </c>
      <c r="Z5523" s="388">
        <f ca="1">COUNTIFS(OFFSET($F$10, 0, 0, ROW()-9, 1), SERVICE[[#This Row],[Resources Role]], OFFSET($H$10, 0, 0, ROW()-9, 1), SERVICE[[#This Row],[Booking]])</f>
        <v>0</v>
      </c>
    </row>
    <row r="5524" spans="1:26" x14ac:dyDescent="0.25">
      <c r="A5524" s="6" t="str">
        <f ca="1">no.</f>
        <v/>
      </c>
      <c r="E5524" s="4" t="str">
        <f ca="1">position</f>
        <v/>
      </c>
      <c r="J5524" s="318"/>
      <c r="M5524" s="4"/>
      <c r="O5524" s="6"/>
      <c r="Q5524" s="20"/>
      <c r="R5524" s="5" t="str">
        <f ca="1">score</f>
        <v/>
      </c>
      <c r="S5524" s="7" t="str">
        <f ca="1">rescore_svc</f>
        <v/>
      </c>
      <c r="U5524" s="11" t="str">
        <f ca="1">price</f>
        <v/>
      </c>
      <c r="V5524" s="4"/>
      <c r="Y5524" s="388">
        <f ca="1">COUNTIFS(OFFSET($B$10, 0, 0, ROW()-9, 1), SERVICE[[#This Row],[Employee ID]], OFFSET($F$10, 0, 0, ROW()-9, 1), SERVICE[[#This Row],[Resources Role]])</f>
        <v>0</v>
      </c>
      <c r="Z5524" s="388">
        <f ca="1">COUNTIFS(OFFSET($F$10, 0, 0, ROW()-9, 1), SERVICE[[#This Row],[Resources Role]], OFFSET($H$10, 0, 0, ROW()-9, 1), SERVICE[[#This Row],[Booking]])</f>
        <v>0</v>
      </c>
    </row>
    <row r="5525" spans="1:26" x14ac:dyDescent="0.25">
      <c r="A5525" s="6" t="str">
        <f ca="1">no.</f>
        <v/>
      </c>
      <c r="E5525" s="4" t="str">
        <f ca="1">position</f>
        <v/>
      </c>
      <c r="J5525" s="318"/>
      <c r="M5525" s="4"/>
      <c r="O5525" s="6"/>
      <c r="Q5525" s="20"/>
      <c r="R5525" s="5" t="str">
        <f ca="1">score</f>
        <v/>
      </c>
      <c r="S5525" s="7" t="str">
        <f ca="1">rescore_svc</f>
        <v/>
      </c>
      <c r="U5525" s="11" t="str">
        <f ca="1">price</f>
        <v/>
      </c>
      <c r="V5525" s="4"/>
      <c r="Y5525" s="388">
        <f ca="1">COUNTIFS(OFFSET($B$10, 0, 0, ROW()-9, 1), SERVICE[[#This Row],[Employee ID]], OFFSET($F$10, 0, 0, ROW()-9, 1), SERVICE[[#This Row],[Resources Role]])</f>
        <v>0</v>
      </c>
      <c r="Z5525" s="388">
        <f ca="1">COUNTIFS(OFFSET($F$10, 0, 0, ROW()-9, 1), SERVICE[[#This Row],[Resources Role]], OFFSET($H$10, 0, 0, ROW()-9, 1), SERVICE[[#This Row],[Booking]])</f>
        <v>0</v>
      </c>
    </row>
    <row r="5526" spans="1:26" x14ac:dyDescent="0.25">
      <c r="A5526" s="6" t="str">
        <f ca="1">no.</f>
        <v/>
      </c>
      <c r="E5526" s="4" t="str">
        <f ca="1">position</f>
        <v/>
      </c>
      <c r="J5526" s="318"/>
      <c r="M5526" s="4"/>
      <c r="O5526" s="6"/>
      <c r="Q5526" s="20"/>
      <c r="R5526" s="5" t="str">
        <f ca="1">score</f>
        <v/>
      </c>
      <c r="S5526" s="7" t="str">
        <f ca="1">rescore_svc</f>
        <v/>
      </c>
      <c r="U5526" s="11" t="str">
        <f ca="1">price</f>
        <v/>
      </c>
      <c r="V5526" s="4"/>
      <c r="Y5526" s="388">
        <f ca="1">COUNTIFS(OFFSET($B$10, 0, 0, ROW()-9, 1), SERVICE[[#This Row],[Employee ID]], OFFSET($F$10, 0, 0, ROW()-9, 1), SERVICE[[#This Row],[Resources Role]])</f>
        <v>0</v>
      </c>
      <c r="Z5526" s="388">
        <f ca="1">COUNTIFS(OFFSET($F$10, 0, 0, ROW()-9, 1), SERVICE[[#This Row],[Resources Role]], OFFSET($H$10, 0, 0, ROW()-9, 1), SERVICE[[#This Row],[Booking]])</f>
        <v>0</v>
      </c>
    </row>
    <row r="5527" spans="1:26" x14ac:dyDescent="0.25">
      <c r="A5527" s="6" t="str">
        <f ca="1">no.</f>
        <v/>
      </c>
      <c r="E5527" s="4" t="str">
        <f ca="1">position</f>
        <v/>
      </c>
      <c r="J5527" s="318"/>
      <c r="M5527" s="4"/>
      <c r="O5527" s="6"/>
      <c r="Q5527" s="20"/>
      <c r="R5527" s="5" t="str">
        <f ca="1">score</f>
        <v/>
      </c>
      <c r="S5527" s="7" t="str">
        <f ca="1">rescore_svc</f>
        <v/>
      </c>
      <c r="U5527" s="11" t="str">
        <f ca="1">price</f>
        <v/>
      </c>
      <c r="V5527" s="4"/>
      <c r="Y5527" s="388">
        <f ca="1">COUNTIFS(OFFSET($B$10, 0, 0, ROW()-9, 1), SERVICE[[#This Row],[Employee ID]], OFFSET($F$10, 0, 0, ROW()-9, 1), SERVICE[[#This Row],[Resources Role]])</f>
        <v>0</v>
      </c>
      <c r="Z5527" s="388">
        <f ca="1">COUNTIFS(OFFSET($F$10, 0, 0, ROW()-9, 1), SERVICE[[#This Row],[Resources Role]], OFFSET($H$10, 0, 0, ROW()-9, 1), SERVICE[[#This Row],[Booking]])</f>
        <v>0</v>
      </c>
    </row>
    <row r="5528" spans="1:26" x14ac:dyDescent="0.25">
      <c r="A5528" s="6" t="str">
        <f ca="1">no.</f>
        <v/>
      </c>
      <c r="E5528" s="4" t="str">
        <f ca="1">position</f>
        <v/>
      </c>
      <c r="J5528" s="318"/>
      <c r="M5528" s="4"/>
      <c r="O5528" s="6"/>
      <c r="Q5528" s="20"/>
      <c r="R5528" s="5" t="str">
        <f ca="1">score</f>
        <v/>
      </c>
      <c r="S5528" s="7" t="str">
        <f ca="1">rescore_svc</f>
        <v/>
      </c>
      <c r="U5528" s="11" t="str">
        <f ca="1">price</f>
        <v/>
      </c>
      <c r="V5528" s="4"/>
      <c r="Y5528" s="388">
        <f ca="1">COUNTIFS(OFFSET($B$10, 0, 0, ROW()-9, 1), SERVICE[[#This Row],[Employee ID]], OFFSET($F$10, 0, 0, ROW()-9, 1), SERVICE[[#This Row],[Resources Role]])</f>
        <v>0</v>
      </c>
      <c r="Z5528" s="388">
        <f ca="1">COUNTIFS(OFFSET($F$10, 0, 0, ROW()-9, 1), SERVICE[[#This Row],[Resources Role]], OFFSET($H$10, 0, 0, ROW()-9, 1), SERVICE[[#This Row],[Booking]])</f>
        <v>0</v>
      </c>
    </row>
    <row r="5529" spans="1:26" x14ac:dyDescent="0.25">
      <c r="A5529" s="6" t="str">
        <f ca="1">no.</f>
        <v/>
      </c>
      <c r="E5529" s="4" t="str">
        <f ca="1">position</f>
        <v/>
      </c>
      <c r="J5529" s="318"/>
      <c r="M5529" s="4"/>
      <c r="O5529" s="6"/>
      <c r="Q5529" s="20"/>
      <c r="R5529" s="5" t="str">
        <f ca="1">score</f>
        <v/>
      </c>
      <c r="S5529" s="7" t="str">
        <f ca="1">rescore_svc</f>
        <v/>
      </c>
      <c r="U5529" s="11" t="str">
        <f ca="1">price</f>
        <v/>
      </c>
      <c r="V5529" s="4"/>
      <c r="Y5529" s="388">
        <f ca="1">COUNTIFS(OFFSET($B$10, 0, 0, ROW()-9, 1), SERVICE[[#This Row],[Employee ID]], OFFSET($F$10, 0, 0, ROW()-9, 1), SERVICE[[#This Row],[Resources Role]])</f>
        <v>0</v>
      </c>
      <c r="Z5529" s="388">
        <f ca="1">COUNTIFS(OFFSET($F$10, 0, 0, ROW()-9, 1), SERVICE[[#This Row],[Resources Role]], OFFSET($H$10, 0, 0, ROW()-9, 1), SERVICE[[#This Row],[Booking]])</f>
        <v>0</v>
      </c>
    </row>
    <row r="5530" spans="1:26" x14ac:dyDescent="0.25">
      <c r="A5530" s="6" t="str">
        <f ca="1">no.</f>
        <v/>
      </c>
      <c r="E5530" s="4" t="str">
        <f ca="1">position</f>
        <v/>
      </c>
      <c r="J5530" s="318"/>
      <c r="M5530" s="4"/>
      <c r="O5530" s="6"/>
      <c r="Q5530" s="20"/>
      <c r="R5530" s="5" t="str">
        <f ca="1">score</f>
        <v/>
      </c>
      <c r="S5530" s="7" t="str">
        <f ca="1">rescore_svc</f>
        <v/>
      </c>
      <c r="U5530" s="11" t="str">
        <f ca="1">price</f>
        <v/>
      </c>
      <c r="V5530" s="4"/>
      <c r="Y5530" s="388">
        <f ca="1">COUNTIFS(OFFSET($B$10, 0, 0, ROW()-9, 1), SERVICE[[#This Row],[Employee ID]], OFFSET($F$10, 0, 0, ROW()-9, 1), SERVICE[[#This Row],[Resources Role]])</f>
        <v>0</v>
      </c>
      <c r="Z5530" s="388">
        <f ca="1">COUNTIFS(OFFSET($F$10, 0, 0, ROW()-9, 1), SERVICE[[#This Row],[Resources Role]], OFFSET($H$10, 0, 0, ROW()-9, 1), SERVICE[[#This Row],[Booking]])</f>
        <v>0</v>
      </c>
    </row>
    <row r="5531" spans="1:26" x14ac:dyDescent="0.25">
      <c r="A5531" s="6" t="str">
        <f ca="1">no.</f>
        <v/>
      </c>
      <c r="E5531" s="4" t="str">
        <f ca="1">position</f>
        <v/>
      </c>
      <c r="J5531" s="318"/>
      <c r="M5531" s="4"/>
      <c r="O5531" s="6"/>
      <c r="Q5531" s="20"/>
      <c r="R5531" s="5" t="str">
        <f ca="1">score</f>
        <v/>
      </c>
      <c r="S5531" s="7" t="str">
        <f ca="1">rescore_svc</f>
        <v/>
      </c>
      <c r="U5531" s="11" t="str">
        <f ca="1">price</f>
        <v/>
      </c>
      <c r="V5531" s="4"/>
      <c r="Y5531" s="388">
        <f ca="1">COUNTIFS(OFFSET($B$10, 0, 0, ROW()-9, 1), SERVICE[[#This Row],[Employee ID]], OFFSET($F$10, 0, 0, ROW()-9, 1), SERVICE[[#This Row],[Resources Role]])</f>
        <v>0</v>
      </c>
      <c r="Z5531" s="388">
        <f ca="1">COUNTIFS(OFFSET($F$10, 0, 0, ROW()-9, 1), SERVICE[[#This Row],[Resources Role]], OFFSET($H$10, 0, 0, ROW()-9, 1), SERVICE[[#This Row],[Booking]])</f>
        <v>0</v>
      </c>
    </row>
    <row r="5532" spans="1:26" x14ac:dyDescent="0.25">
      <c r="A5532" s="6" t="str">
        <f ca="1">no.</f>
        <v/>
      </c>
      <c r="E5532" s="4" t="str">
        <f ca="1">position</f>
        <v/>
      </c>
      <c r="J5532" s="318"/>
      <c r="M5532" s="4"/>
      <c r="O5532" s="6"/>
      <c r="Q5532" s="20"/>
      <c r="R5532" s="5" t="str">
        <f ca="1">score</f>
        <v/>
      </c>
      <c r="S5532" s="7" t="str">
        <f ca="1">rescore_svc</f>
        <v/>
      </c>
      <c r="U5532" s="11" t="str">
        <f ca="1">price</f>
        <v/>
      </c>
      <c r="V5532" s="4"/>
      <c r="Y5532" s="388">
        <f ca="1">COUNTIFS(OFFSET($B$10, 0, 0, ROW()-9, 1), SERVICE[[#This Row],[Employee ID]], OFFSET($F$10, 0, 0, ROW()-9, 1), SERVICE[[#This Row],[Resources Role]])</f>
        <v>0</v>
      </c>
      <c r="Z5532" s="388">
        <f ca="1">COUNTIFS(OFFSET($F$10, 0, 0, ROW()-9, 1), SERVICE[[#This Row],[Resources Role]], OFFSET($H$10, 0, 0, ROW()-9, 1), SERVICE[[#This Row],[Booking]])</f>
        <v>0</v>
      </c>
    </row>
    <row r="5533" spans="1:26" x14ac:dyDescent="0.25">
      <c r="A5533" s="6" t="str">
        <f ca="1">no.</f>
        <v/>
      </c>
      <c r="E5533" s="4" t="str">
        <f ca="1">position</f>
        <v/>
      </c>
      <c r="J5533" s="318"/>
      <c r="M5533" s="4"/>
      <c r="O5533" s="6"/>
      <c r="Q5533" s="20"/>
      <c r="R5533" s="5" t="str">
        <f ca="1">score</f>
        <v/>
      </c>
      <c r="S5533" s="7" t="str">
        <f ca="1">rescore_svc</f>
        <v/>
      </c>
      <c r="U5533" s="11" t="str">
        <f ca="1">price</f>
        <v/>
      </c>
      <c r="V5533" s="4"/>
      <c r="Y5533" s="388">
        <f ca="1">COUNTIFS(OFFSET($B$10, 0, 0, ROW()-9, 1), SERVICE[[#This Row],[Employee ID]], OFFSET($F$10, 0, 0, ROW()-9, 1), SERVICE[[#This Row],[Resources Role]])</f>
        <v>0</v>
      </c>
      <c r="Z5533" s="388">
        <f ca="1">COUNTIFS(OFFSET($F$10, 0, 0, ROW()-9, 1), SERVICE[[#This Row],[Resources Role]], OFFSET($H$10, 0, 0, ROW()-9, 1), SERVICE[[#This Row],[Booking]])</f>
        <v>0</v>
      </c>
    </row>
    <row r="5534" spans="1:26" x14ac:dyDescent="0.25">
      <c r="A5534" s="6" t="str">
        <f ca="1">no.</f>
        <v/>
      </c>
      <c r="E5534" s="4" t="str">
        <f ca="1">position</f>
        <v/>
      </c>
      <c r="J5534" s="318"/>
      <c r="M5534" s="4"/>
      <c r="O5534" s="6"/>
      <c r="Q5534" s="20"/>
      <c r="R5534" s="5" t="str">
        <f ca="1">score</f>
        <v/>
      </c>
      <c r="S5534" s="7" t="str">
        <f ca="1">rescore_svc</f>
        <v/>
      </c>
      <c r="U5534" s="11" t="str">
        <f ca="1">price</f>
        <v/>
      </c>
      <c r="V5534" s="4"/>
      <c r="Y5534" s="388">
        <f ca="1">COUNTIFS(OFFSET($B$10, 0, 0, ROW()-9, 1), SERVICE[[#This Row],[Employee ID]], OFFSET($F$10, 0, 0, ROW()-9, 1), SERVICE[[#This Row],[Resources Role]])</f>
        <v>0</v>
      </c>
      <c r="Z5534" s="388">
        <f ca="1">COUNTIFS(OFFSET($F$10, 0, 0, ROW()-9, 1), SERVICE[[#This Row],[Resources Role]], OFFSET($H$10, 0, 0, ROW()-9, 1), SERVICE[[#This Row],[Booking]])</f>
        <v>0</v>
      </c>
    </row>
    <row r="5535" spans="1:26" x14ac:dyDescent="0.25">
      <c r="A5535" s="6" t="str">
        <f ca="1">no.</f>
        <v/>
      </c>
      <c r="E5535" s="4" t="str">
        <f ca="1">position</f>
        <v/>
      </c>
      <c r="J5535" s="318"/>
      <c r="M5535" s="4"/>
      <c r="O5535" s="6"/>
      <c r="Q5535" s="20"/>
      <c r="R5535" s="5" t="str">
        <f ca="1">score</f>
        <v/>
      </c>
      <c r="S5535" s="7" t="str">
        <f ca="1">rescore_svc</f>
        <v/>
      </c>
      <c r="U5535" s="11" t="str">
        <f ca="1">price</f>
        <v/>
      </c>
      <c r="V5535" s="4"/>
      <c r="Y5535" s="388">
        <f ca="1">COUNTIFS(OFFSET($B$10, 0, 0, ROW()-9, 1), SERVICE[[#This Row],[Employee ID]], OFFSET($F$10, 0, 0, ROW()-9, 1), SERVICE[[#This Row],[Resources Role]])</f>
        <v>0</v>
      </c>
      <c r="Z5535" s="388">
        <f ca="1">COUNTIFS(OFFSET($F$10, 0, 0, ROW()-9, 1), SERVICE[[#This Row],[Resources Role]], OFFSET($H$10, 0, 0, ROW()-9, 1), SERVICE[[#This Row],[Booking]])</f>
        <v>0</v>
      </c>
    </row>
    <row r="5536" spans="1:26" x14ac:dyDescent="0.25">
      <c r="A5536" s="6" t="str">
        <f ca="1">no.</f>
        <v/>
      </c>
      <c r="E5536" s="4" t="str">
        <f ca="1">position</f>
        <v/>
      </c>
      <c r="J5536" s="318"/>
      <c r="M5536" s="4"/>
      <c r="O5536" s="6"/>
      <c r="Q5536" s="20"/>
      <c r="R5536" s="5" t="str">
        <f ca="1">score</f>
        <v/>
      </c>
      <c r="S5536" s="7" t="str">
        <f ca="1">rescore_svc</f>
        <v/>
      </c>
      <c r="U5536" s="11" t="str">
        <f ca="1">price</f>
        <v/>
      </c>
      <c r="V5536" s="4"/>
      <c r="Y5536" s="388">
        <f ca="1">COUNTIFS(OFFSET($B$10, 0, 0, ROW()-9, 1), SERVICE[[#This Row],[Employee ID]], OFFSET($F$10, 0, 0, ROW()-9, 1), SERVICE[[#This Row],[Resources Role]])</f>
        <v>0</v>
      </c>
      <c r="Z5536" s="388">
        <f ca="1">COUNTIFS(OFFSET($F$10, 0, 0, ROW()-9, 1), SERVICE[[#This Row],[Resources Role]], OFFSET($H$10, 0, 0, ROW()-9, 1), SERVICE[[#This Row],[Booking]])</f>
        <v>0</v>
      </c>
    </row>
    <row r="5537" spans="1:26" x14ac:dyDescent="0.25">
      <c r="A5537" s="6" t="str">
        <f ca="1">no.</f>
        <v/>
      </c>
      <c r="E5537" s="4" t="str">
        <f ca="1">position</f>
        <v/>
      </c>
      <c r="J5537" s="318"/>
      <c r="M5537" s="4"/>
      <c r="O5537" s="6"/>
      <c r="Q5537" s="20"/>
      <c r="R5537" s="5" t="str">
        <f ca="1">score</f>
        <v/>
      </c>
      <c r="S5537" s="7" t="str">
        <f ca="1">rescore_svc</f>
        <v/>
      </c>
      <c r="U5537" s="11" t="str">
        <f ca="1">price</f>
        <v/>
      </c>
      <c r="V5537" s="4"/>
      <c r="Y5537" s="388">
        <f ca="1">COUNTIFS(OFFSET($B$10, 0, 0, ROW()-9, 1), SERVICE[[#This Row],[Employee ID]], OFFSET($F$10, 0, 0, ROW()-9, 1), SERVICE[[#This Row],[Resources Role]])</f>
        <v>0</v>
      </c>
      <c r="Z5537" s="388">
        <f ca="1">COUNTIFS(OFFSET($F$10, 0, 0, ROW()-9, 1), SERVICE[[#This Row],[Resources Role]], OFFSET($H$10, 0, 0, ROW()-9, 1), SERVICE[[#This Row],[Booking]])</f>
        <v>0</v>
      </c>
    </row>
    <row r="5538" spans="1:26" x14ac:dyDescent="0.25">
      <c r="A5538" s="6" t="str">
        <f ca="1">no.</f>
        <v/>
      </c>
      <c r="E5538" s="4" t="str">
        <f ca="1">position</f>
        <v/>
      </c>
      <c r="J5538" s="318"/>
      <c r="M5538" s="4"/>
      <c r="O5538" s="6"/>
      <c r="Q5538" s="20"/>
      <c r="R5538" s="5" t="str">
        <f ca="1">score</f>
        <v/>
      </c>
      <c r="S5538" s="7" t="str">
        <f ca="1">rescore_svc</f>
        <v/>
      </c>
      <c r="U5538" s="11" t="str">
        <f ca="1">price</f>
        <v/>
      </c>
      <c r="V5538" s="4"/>
      <c r="Y5538" s="388">
        <f ca="1">COUNTIFS(OFFSET($B$10, 0, 0, ROW()-9, 1), SERVICE[[#This Row],[Employee ID]], OFFSET($F$10, 0, 0, ROW()-9, 1), SERVICE[[#This Row],[Resources Role]])</f>
        <v>0</v>
      </c>
      <c r="Z5538" s="388">
        <f ca="1">COUNTIFS(OFFSET($F$10, 0, 0, ROW()-9, 1), SERVICE[[#This Row],[Resources Role]], OFFSET($H$10, 0, 0, ROW()-9, 1), SERVICE[[#This Row],[Booking]])</f>
        <v>0</v>
      </c>
    </row>
    <row r="5539" spans="1:26" x14ac:dyDescent="0.25">
      <c r="A5539" s="6" t="str">
        <f ca="1">no.</f>
        <v/>
      </c>
      <c r="E5539" s="4" t="str">
        <f ca="1">position</f>
        <v/>
      </c>
      <c r="J5539" s="318"/>
      <c r="M5539" s="4"/>
      <c r="O5539" s="6"/>
      <c r="Q5539" s="20"/>
      <c r="R5539" s="5" t="str">
        <f ca="1">score</f>
        <v/>
      </c>
      <c r="S5539" s="7" t="str">
        <f ca="1">rescore_svc</f>
        <v/>
      </c>
      <c r="U5539" s="11" t="str">
        <f ca="1">price</f>
        <v/>
      </c>
      <c r="V5539" s="4"/>
      <c r="Y5539" s="388">
        <f ca="1">COUNTIFS(OFFSET($B$10, 0, 0, ROW()-9, 1), SERVICE[[#This Row],[Employee ID]], OFFSET($F$10, 0, 0, ROW()-9, 1), SERVICE[[#This Row],[Resources Role]])</f>
        <v>0</v>
      </c>
      <c r="Z5539" s="388">
        <f ca="1">COUNTIFS(OFFSET($F$10, 0, 0, ROW()-9, 1), SERVICE[[#This Row],[Resources Role]], OFFSET($H$10, 0, 0, ROW()-9, 1), SERVICE[[#This Row],[Booking]])</f>
        <v>0</v>
      </c>
    </row>
    <row r="5540" spans="1:26" x14ac:dyDescent="0.25">
      <c r="A5540" s="6" t="str">
        <f ca="1">no.</f>
        <v/>
      </c>
      <c r="E5540" s="4" t="str">
        <f ca="1">position</f>
        <v/>
      </c>
      <c r="J5540" s="318"/>
      <c r="M5540" s="4"/>
      <c r="O5540" s="6"/>
      <c r="Q5540" s="20"/>
      <c r="R5540" s="5" t="str">
        <f ca="1">score</f>
        <v/>
      </c>
      <c r="S5540" s="7" t="str">
        <f ca="1">rescore_svc</f>
        <v/>
      </c>
      <c r="U5540" s="11" t="str">
        <f ca="1">price</f>
        <v/>
      </c>
      <c r="V5540" s="4"/>
      <c r="Y5540" s="388">
        <f ca="1">COUNTIFS(OFFSET($B$10, 0, 0, ROW()-9, 1), SERVICE[[#This Row],[Employee ID]], OFFSET($F$10, 0, 0, ROW()-9, 1), SERVICE[[#This Row],[Resources Role]])</f>
        <v>0</v>
      </c>
      <c r="Z5540" s="388">
        <f ca="1">COUNTIFS(OFFSET($F$10, 0, 0, ROW()-9, 1), SERVICE[[#This Row],[Resources Role]], OFFSET($H$10, 0, 0, ROW()-9, 1), SERVICE[[#This Row],[Booking]])</f>
        <v>0</v>
      </c>
    </row>
    <row r="5541" spans="1:26" x14ac:dyDescent="0.25">
      <c r="A5541" s="6" t="str">
        <f ca="1">no.</f>
        <v/>
      </c>
      <c r="E5541" s="4" t="str">
        <f ca="1">position</f>
        <v/>
      </c>
      <c r="J5541" s="318"/>
      <c r="M5541" s="4"/>
      <c r="O5541" s="6"/>
      <c r="Q5541" s="20"/>
      <c r="R5541" s="5" t="str">
        <f ca="1">score</f>
        <v/>
      </c>
      <c r="S5541" s="7" t="str">
        <f ca="1">rescore_svc</f>
        <v/>
      </c>
      <c r="U5541" s="11" t="str">
        <f ca="1">price</f>
        <v/>
      </c>
      <c r="V5541" s="4"/>
      <c r="Y5541" s="388">
        <f ca="1">COUNTIFS(OFFSET($B$10, 0, 0, ROW()-9, 1), SERVICE[[#This Row],[Employee ID]], OFFSET($F$10, 0, 0, ROW()-9, 1), SERVICE[[#This Row],[Resources Role]])</f>
        <v>0</v>
      </c>
      <c r="Z5541" s="388">
        <f ca="1">COUNTIFS(OFFSET($F$10, 0, 0, ROW()-9, 1), SERVICE[[#This Row],[Resources Role]], OFFSET($H$10, 0, 0, ROW()-9, 1), SERVICE[[#This Row],[Booking]])</f>
        <v>0</v>
      </c>
    </row>
    <row r="5542" spans="1:26" x14ac:dyDescent="0.25">
      <c r="A5542" s="6" t="str">
        <f ca="1">no.</f>
        <v/>
      </c>
      <c r="E5542" s="4" t="str">
        <f ca="1">position</f>
        <v/>
      </c>
      <c r="J5542" s="318"/>
      <c r="M5542" s="4"/>
      <c r="O5542" s="6"/>
      <c r="Q5542" s="20"/>
      <c r="R5542" s="5" t="str">
        <f ca="1">score</f>
        <v/>
      </c>
      <c r="S5542" s="7" t="str">
        <f ca="1">rescore_svc</f>
        <v/>
      </c>
      <c r="U5542" s="11" t="str">
        <f ca="1">price</f>
        <v/>
      </c>
      <c r="V5542" s="4"/>
      <c r="Y5542" s="388">
        <f ca="1">COUNTIFS(OFFSET($B$10, 0, 0, ROW()-9, 1), SERVICE[[#This Row],[Employee ID]], OFFSET($F$10, 0, 0, ROW()-9, 1), SERVICE[[#This Row],[Resources Role]])</f>
        <v>0</v>
      </c>
      <c r="Z5542" s="388">
        <f ca="1">COUNTIFS(OFFSET($F$10, 0, 0, ROW()-9, 1), SERVICE[[#This Row],[Resources Role]], OFFSET($H$10, 0, 0, ROW()-9, 1), SERVICE[[#This Row],[Booking]])</f>
        <v>0</v>
      </c>
    </row>
    <row r="5543" spans="1:26" x14ac:dyDescent="0.25">
      <c r="A5543" s="6" t="str">
        <f ca="1">no.</f>
        <v/>
      </c>
      <c r="E5543" s="4" t="str">
        <f ca="1">position</f>
        <v/>
      </c>
      <c r="J5543" s="318"/>
      <c r="M5543" s="4"/>
      <c r="O5543" s="6"/>
      <c r="Q5543" s="20"/>
      <c r="R5543" s="5" t="str">
        <f ca="1">score</f>
        <v/>
      </c>
      <c r="S5543" s="7" t="str">
        <f ca="1">rescore_svc</f>
        <v/>
      </c>
      <c r="U5543" s="11" t="str">
        <f ca="1">price</f>
        <v/>
      </c>
      <c r="V5543" s="4"/>
      <c r="Y5543" s="388">
        <f ca="1">COUNTIFS(OFFSET($B$10, 0, 0, ROW()-9, 1), SERVICE[[#This Row],[Employee ID]], OFFSET($F$10, 0, 0, ROW()-9, 1), SERVICE[[#This Row],[Resources Role]])</f>
        <v>0</v>
      </c>
      <c r="Z5543" s="388">
        <f ca="1">COUNTIFS(OFFSET($F$10, 0, 0, ROW()-9, 1), SERVICE[[#This Row],[Resources Role]], OFFSET($H$10, 0, 0, ROW()-9, 1), SERVICE[[#This Row],[Booking]])</f>
        <v>0</v>
      </c>
    </row>
    <row r="5544" spans="1:26" x14ac:dyDescent="0.25">
      <c r="A5544" s="6" t="str">
        <f ca="1">no.</f>
        <v/>
      </c>
      <c r="E5544" s="4" t="str">
        <f ca="1">position</f>
        <v/>
      </c>
      <c r="J5544" s="318"/>
      <c r="M5544" s="4"/>
      <c r="O5544" s="6"/>
      <c r="Q5544" s="20"/>
      <c r="R5544" s="5" t="str">
        <f ca="1">score</f>
        <v/>
      </c>
      <c r="S5544" s="7" t="str">
        <f ca="1">rescore_svc</f>
        <v/>
      </c>
      <c r="U5544" s="11" t="str">
        <f ca="1">price</f>
        <v/>
      </c>
      <c r="V5544" s="4"/>
      <c r="Y5544" s="388">
        <f ca="1">COUNTIFS(OFFSET($B$10, 0, 0, ROW()-9, 1), SERVICE[[#This Row],[Employee ID]], OFFSET($F$10, 0, 0, ROW()-9, 1), SERVICE[[#This Row],[Resources Role]])</f>
        <v>0</v>
      </c>
      <c r="Z5544" s="388">
        <f ca="1">COUNTIFS(OFFSET($F$10, 0, 0, ROW()-9, 1), SERVICE[[#This Row],[Resources Role]], OFFSET($H$10, 0, 0, ROW()-9, 1), SERVICE[[#This Row],[Booking]])</f>
        <v>0</v>
      </c>
    </row>
    <row r="5545" spans="1:26" x14ac:dyDescent="0.25">
      <c r="A5545" s="6" t="str">
        <f ca="1">no.</f>
        <v/>
      </c>
      <c r="E5545" s="4" t="str">
        <f ca="1">position</f>
        <v/>
      </c>
      <c r="J5545" s="318"/>
      <c r="M5545" s="4"/>
      <c r="O5545" s="6"/>
      <c r="Q5545" s="20"/>
      <c r="R5545" s="5" t="str">
        <f ca="1">score</f>
        <v/>
      </c>
      <c r="S5545" s="7" t="str">
        <f ca="1">rescore_svc</f>
        <v/>
      </c>
      <c r="U5545" s="11" t="str">
        <f ca="1">price</f>
        <v/>
      </c>
      <c r="V5545" s="4"/>
      <c r="Y5545" s="388">
        <f ca="1">COUNTIFS(OFFSET($B$10, 0, 0, ROW()-9, 1), SERVICE[[#This Row],[Employee ID]], OFFSET($F$10, 0, 0, ROW()-9, 1), SERVICE[[#This Row],[Resources Role]])</f>
        <v>0</v>
      </c>
      <c r="Z5545" s="388">
        <f ca="1">COUNTIFS(OFFSET($F$10, 0, 0, ROW()-9, 1), SERVICE[[#This Row],[Resources Role]], OFFSET($H$10, 0, 0, ROW()-9, 1), SERVICE[[#This Row],[Booking]])</f>
        <v>0</v>
      </c>
    </row>
    <row r="5546" spans="1:26" x14ac:dyDescent="0.25">
      <c r="A5546" s="6" t="str">
        <f ca="1">no.</f>
        <v/>
      </c>
      <c r="E5546" s="4" t="str">
        <f ca="1">position</f>
        <v/>
      </c>
      <c r="J5546" s="318"/>
      <c r="M5546" s="4"/>
      <c r="O5546" s="6"/>
      <c r="Q5546" s="20"/>
      <c r="R5546" s="5" t="str">
        <f ca="1">score</f>
        <v/>
      </c>
      <c r="S5546" s="7" t="str">
        <f ca="1">rescore_svc</f>
        <v/>
      </c>
      <c r="U5546" s="11" t="str">
        <f ca="1">price</f>
        <v/>
      </c>
      <c r="V5546" s="4"/>
      <c r="Y5546" s="388">
        <f ca="1">COUNTIFS(OFFSET($B$10, 0, 0, ROW()-9, 1), SERVICE[[#This Row],[Employee ID]], OFFSET($F$10, 0, 0, ROW()-9, 1), SERVICE[[#This Row],[Resources Role]])</f>
        <v>0</v>
      </c>
      <c r="Z5546" s="388">
        <f ca="1">COUNTIFS(OFFSET($F$10, 0, 0, ROW()-9, 1), SERVICE[[#This Row],[Resources Role]], OFFSET($H$10, 0, 0, ROW()-9, 1), SERVICE[[#This Row],[Booking]])</f>
        <v>0</v>
      </c>
    </row>
    <row r="5547" spans="1:26" x14ac:dyDescent="0.25">
      <c r="A5547" s="6" t="str">
        <f ca="1">no.</f>
        <v/>
      </c>
      <c r="E5547" s="4" t="str">
        <f ca="1">position</f>
        <v/>
      </c>
      <c r="J5547" s="318"/>
      <c r="M5547" s="4"/>
      <c r="O5547" s="6"/>
      <c r="Q5547" s="20"/>
      <c r="R5547" s="5" t="str">
        <f ca="1">score</f>
        <v/>
      </c>
      <c r="S5547" s="7" t="str">
        <f ca="1">rescore_svc</f>
        <v/>
      </c>
      <c r="U5547" s="11" t="str">
        <f ca="1">price</f>
        <v/>
      </c>
      <c r="V5547" s="4"/>
      <c r="Y5547" s="388">
        <f ca="1">COUNTIFS(OFFSET($B$10, 0, 0, ROW()-9, 1), SERVICE[[#This Row],[Employee ID]], OFFSET($F$10, 0, 0, ROW()-9, 1), SERVICE[[#This Row],[Resources Role]])</f>
        <v>0</v>
      </c>
      <c r="Z5547" s="388">
        <f ca="1">COUNTIFS(OFFSET($F$10, 0, 0, ROW()-9, 1), SERVICE[[#This Row],[Resources Role]], OFFSET($H$10, 0, 0, ROW()-9, 1), SERVICE[[#This Row],[Booking]])</f>
        <v>0</v>
      </c>
    </row>
    <row r="5548" spans="1:26" x14ac:dyDescent="0.25">
      <c r="A5548" s="6" t="str">
        <f ca="1">no.</f>
        <v/>
      </c>
      <c r="E5548" s="4" t="str">
        <f ca="1">position</f>
        <v/>
      </c>
      <c r="J5548" s="318"/>
      <c r="M5548" s="4"/>
      <c r="O5548" s="6"/>
      <c r="Q5548" s="20"/>
      <c r="R5548" s="5" t="str">
        <f ca="1">score</f>
        <v/>
      </c>
      <c r="S5548" s="7" t="str">
        <f ca="1">rescore_svc</f>
        <v/>
      </c>
      <c r="U5548" s="11" t="str">
        <f ca="1">price</f>
        <v/>
      </c>
      <c r="V5548" s="4"/>
      <c r="Y5548" s="388">
        <f ca="1">COUNTIFS(OFFSET($B$10, 0, 0, ROW()-9, 1), SERVICE[[#This Row],[Employee ID]], OFFSET($F$10, 0, 0, ROW()-9, 1), SERVICE[[#This Row],[Resources Role]])</f>
        <v>0</v>
      </c>
      <c r="Z5548" s="388">
        <f ca="1">COUNTIFS(OFFSET($F$10, 0, 0, ROW()-9, 1), SERVICE[[#This Row],[Resources Role]], OFFSET($H$10, 0, 0, ROW()-9, 1), SERVICE[[#This Row],[Booking]])</f>
        <v>0</v>
      </c>
    </row>
    <row r="5549" spans="1:26" x14ac:dyDescent="0.25">
      <c r="A5549" s="6" t="str">
        <f ca="1">no.</f>
        <v/>
      </c>
      <c r="E5549" s="4" t="str">
        <f ca="1">position</f>
        <v/>
      </c>
      <c r="J5549" s="318"/>
      <c r="M5549" s="4"/>
      <c r="O5549" s="6"/>
      <c r="Q5549" s="20"/>
      <c r="R5549" s="5" t="str">
        <f ca="1">score</f>
        <v/>
      </c>
      <c r="S5549" s="7" t="str">
        <f ca="1">rescore_svc</f>
        <v/>
      </c>
      <c r="U5549" s="11" t="str">
        <f ca="1">price</f>
        <v/>
      </c>
      <c r="V5549" s="4"/>
      <c r="Y5549" s="388">
        <f ca="1">COUNTIFS(OFFSET($B$10, 0, 0, ROW()-9, 1), SERVICE[[#This Row],[Employee ID]], OFFSET($F$10, 0, 0, ROW()-9, 1), SERVICE[[#This Row],[Resources Role]])</f>
        <v>0</v>
      </c>
      <c r="Z5549" s="388">
        <f ca="1">COUNTIFS(OFFSET($F$10, 0, 0, ROW()-9, 1), SERVICE[[#This Row],[Resources Role]], OFFSET($H$10, 0, 0, ROW()-9, 1), SERVICE[[#This Row],[Booking]])</f>
        <v>0</v>
      </c>
    </row>
    <row r="5550" spans="1:26" x14ac:dyDescent="0.25">
      <c r="A5550" s="6" t="str">
        <f ca="1">no.</f>
        <v/>
      </c>
      <c r="E5550" s="4" t="str">
        <f ca="1">position</f>
        <v/>
      </c>
      <c r="J5550" s="318"/>
      <c r="M5550" s="4"/>
      <c r="O5550" s="6"/>
      <c r="Q5550" s="20"/>
      <c r="R5550" s="5" t="str">
        <f ca="1">score</f>
        <v/>
      </c>
      <c r="S5550" s="7" t="str">
        <f ca="1">rescore_svc</f>
        <v/>
      </c>
      <c r="U5550" s="11" t="str">
        <f ca="1">price</f>
        <v/>
      </c>
      <c r="V5550" s="4"/>
      <c r="Y5550" s="388">
        <f ca="1">COUNTIFS(OFFSET($B$10, 0, 0, ROW()-9, 1), SERVICE[[#This Row],[Employee ID]], OFFSET($F$10, 0, 0, ROW()-9, 1), SERVICE[[#This Row],[Resources Role]])</f>
        <v>0</v>
      </c>
      <c r="Z5550" s="388">
        <f ca="1">COUNTIFS(OFFSET($F$10, 0, 0, ROW()-9, 1), SERVICE[[#This Row],[Resources Role]], OFFSET($H$10, 0, 0, ROW()-9, 1), SERVICE[[#This Row],[Booking]])</f>
        <v>0</v>
      </c>
    </row>
    <row r="5551" spans="1:26" x14ac:dyDescent="0.25">
      <c r="A5551" s="6" t="str">
        <f ca="1">no.</f>
        <v/>
      </c>
      <c r="E5551" s="4" t="str">
        <f ca="1">position</f>
        <v/>
      </c>
      <c r="J5551" s="318"/>
      <c r="M5551" s="4"/>
      <c r="O5551" s="6"/>
      <c r="Q5551" s="20"/>
      <c r="R5551" s="5" t="str">
        <f ca="1">score</f>
        <v/>
      </c>
      <c r="S5551" s="7" t="str">
        <f ca="1">rescore_svc</f>
        <v/>
      </c>
      <c r="U5551" s="11" t="str">
        <f ca="1">price</f>
        <v/>
      </c>
      <c r="V5551" s="4"/>
      <c r="Y5551" s="388">
        <f ca="1">COUNTIFS(OFFSET($B$10, 0, 0, ROW()-9, 1), SERVICE[[#This Row],[Employee ID]], OFFSET($F$10, 0, 0, ROW()-9, 1), SERVICE[[#This Row],[Resources Role]])</f>
        <v>0</v>
      </c>
      <c r="Z5551" s="388">
        <f ca="1">COUNTIFS(OFFSET($F$10, 0, 0, ROW()-9, 1), SERVICE[[#This Row],[Resources Role]], OFFSET($H$10, 0, 0, ROW()-9, 1), SERVICE[[#This Row],[Booking]])</f>
        <v>0</v>
      </c>
    </row>
    <row r="5552" spans="1:26" x14ac:dyDescent="0.25">
      <c r="A5552" s="6" t="str">
        <f ca="1">no.</f>
        <v/>
      </c>
      <c r="E5552" s="4" t="str">
        <f ca="1">position</f>
        <v/>
      </c>
      <c r="J5552" s="318"/>
      <c r="M5552" s="4"/>
      <c r="O5552" s="6"/>
      <c r="Q5552" s="20"/>
      <c r="R5552" s="5" t="str">
        <f ca="1">score</f>
        <v/>
      </c>
      <c r="S5552" s="7" t="str">
        <f ca="1">rescore_svc</f>
        <v/>
      </c>
      <c r="U5552" s="11" t="str">
        <f ca="1">price</f>
        <v/>
      </c>
      <c r="V5552" s="4"/>
      <c r="Y5552" s="388">
        <f ca="1">COUNTIFS(OFFSET($B$10, 0, 0, ROW()-9, 1), SERVICE[[#This Row],[Employee ID]], OFFSET($F$10, 0, 0, ROW()-9, 1), SERVICE[[#This Row],[Resources Role]])</f>
        <v>0</v>
      </c>
      <c r="Z5552" s="388">
        <f ca="1">COUNTIFS(OFFSET($F$10, 0, 0, ROW()-9, 1), SERVICE[[#This Row],[Resources Role]], OFFSET($H$10, 0, 0, ROW()-9, 1), SERVICE[[#This Row],[Booking]])</f>
        <v>0</v>
      </c>
    </row>
    <row r="5553" spans="1:26" x14ac:dyDescent="0.25">
      <c r="A5553" s="6" t="str">
        <f ca="1">no.</f>
        <v/>
      </c>
      <c r="E5553" s="4" t="str">
        <f ca="1">position</f>
        <v/>
      </c>
      <c r="J5553" s="318"/>
      <c r="M5553" s="4"/>
      <c r="O5553" s="6"/>
      <c r="Q5553" s="20"/>
      <c r="R5553" s="5" t="str">
        <f ca="1">score</f>
        <v/>
      </c>
      <c r="S5553" s="7" t="str">
        <f ca="1">rescore_svc</f>
        <v/>
      </c>
      <c r="U5553" s="11" t="str">
        <f ca="1">price</f>
        <v/>
      </c>
      <c r="V5553" s="4"/>
      <c r="Y5553" s="388">
        <f ca="1">COUNTIFS(OFFSET($B$10, 0, 0, ROW()-9, 1), SERVICE[[#This Row],[Employee ID]], OFFSET($F$10, 0, 0, ROW()-9, 1), SERVICE[[#This Row],[Resources Role]])</f>
        <v>0</v>
      </c>
      <c r="Z5553" s="388">
        <f ca="1">COUNTIFS(OFFSET($F$10, 0, 0, ROW()-9, 1), SERVICE[[#This Row],[Resources Role]], OFFSET($H$10, 0, 0, ROW()-9, 1), SERVICE[[#This Row],[Booking]])</f>
        <v>0</v>
      </c>
    </row>
    <row r="5554" spans="1:26" x14ac:dyDescent="0.25">
      <c r="A5554" s="6" t="str">
        <f ca="1">no.</f>
        <v/>
      </c>
      <c r="E5554" s="4" t="str">
        <f ca="1">position</f>
        <v/>
      </c>
      <c r="J5554" s="318"/>
      <c r="M5554" s="4"/>
      <c r="O5554" s="6"/>
      <c r="Q5554" s="20"/>
      <c r="R5554" s="5" t="str">
        <f ca="1">score</f>
        <v/>
      </c>
      <c r="S5554" s="7" t="str">
        <f ca="1">rescore_svc</f>
        <v/>
      </c>
      <c r="U5554" s="11" t="str">
        <f ca="1">price</f>
        <v/>
      </c>
      <c r="V5554" s="4"/>
      <c r="Y5554" s="388">
        <f ca="1">COUNTIFS(OFFSET($B$10, 0, 0, ROW()-9, 1), SERVICE[[#This Row],[Employee ID]], OFFSET($F$10, 0, 0, ROW()-9, 1), SERVICE[[#This Row],[Resources Role]])</f>
        <v>0</v>
      </c>
      <c r="Z5554" s="388">
        <f ca="1">COUNTIFS(OFFSET($F$10, 0, 0, ROW()-9, 1), SERVICE[[#This Row],[Resources Role]], OFFSET($H$10, 0, 0, ROW()-9, 1), SERVICE[[#This Row],[Booking]])</f>
        <v>0</v>
      </c>
    </row>
    <row r="5555" spans="1:26" x14ac:dyDescent="0.25">
      <c r="A5555" s="6" t="str">
        <f ca="1">no.</f>
        <v/>
      </c>
      <c r="E5555" s="4" t="str">
        <f ca="1">position</f>
        <v/>
      </c>
      <c r="J5555" s="318"/>
      <c r="M5555" s="4"/>
      <c r="O5555" s="6"/>
      <c r="Q5555" s="20"/>
      <c r="R5555" s="5" t="str">
        <f ca="1">score</f>
        <v/>
      </c>
      <c r="S5555" s="7" t="str">
        <f ca="1">rescore_svc</f>
        <v/>
      </c>
      <c r="U5555" s="11" t="str">
        <f ca="1">price</f>
        <v/>
      </c>
      <c r="V5555" s="4"/>
      <c r="Y5555" s="388">
        <f ca="1">COUNTIFS(OFFSET($B$10, 0, 0, ROW()-9, 1), SERVICE[[#This Row],[Employee ID]], OFFSET($F$10, 0, 0, ROW()-9, 1), SERVICE[[#This Row],[Resources Role]])</f>
        <v>0</v>
      </c>
      <c r="Z5555" s="388">
        <f ca="1">COUNTIFS(OFFSET($F$10, 0, 0, ROW()-9, 1), SERVICE[[#This Row],[Resources Role]], OFFSET($H$10, 0, 0, ROW()-9, 1), SERVICE[[#This Row],[Booking]])</f>
        <v>0</v>
      </c>
    </row>
    <row r="5556" spans="1:26" x14ac:dyDescent="0.25">
      <c r="A5556" s="6" t="str">
        <f ca="1">no.</f>
        <v/>
      </c>
      <c r="E5556" s="4" t="str">
        <f ca="1">position</f>
        <v/>
      </c>
      <c r="J5556" s="318"/>
      <c r="M5556" s="4"/>
      <c r="O5556" s="6"/>
      <c r="Q5556" s="20"/>
      <c r="R5556" s="5" t="str">
        <f ca="1">score</f>
        <v/>
      </c>
      <c r="S5556" s="7" t="str">
        <f ca="1">rescore_svc</f>
        <v/>
      </c>
      <c r="U5556" s="11" t="str">
        <f ca="1">price</f>
        <v/>
      </c>
      <c r="V5556" s="4"/>
      <c r="Y5556" s="388">
        <f ca="1">COUNTIFS(OFFSET($B$10, 0, 0, ROW()-9, 1), SERVICE[[#This Row],[Employee ID]], OFFSET($F$10, 0, 0, ROW()-9, 1), SERVICE[[#This Row],[Resources Role]])</f>
        <v>0</v>
      </c>
      <c r="Z5556" s="388">
        <f ca="1">COUNTIFS(OFFSET($F$10, 0, 0, ROW()-9, 1), SERVICE[[#This Row],[Resources Role]], OFFSET($H$10, 0, 0, ROW()-9, 1), SERVICE[[#This Row],[Booking]])</f>
        <v>0</v>
      </c>
    </row>
    <row r="5557" spans="1:26" x14ac:dyDescent="0.25">
      <c r="A5557" s="6" t="str">
        <f ca="1">no.</f>
        <v/>
      </c>
      <c r="E5557" s="4" t="str">
        <f ca="1">position</f>
        <v/>
      </c>
      <c r="J5557" s="318"/>
      <c r="M5557" s="4"/>
      <c r="O5557" s="6"/>
      <c r="Q5557" s="20"/>
      <c r="R5557" s="5" t="str">
        <f ca="1">score</f>
        <v/>
      </c>
      <c r="S5557" s="7" t="str">
        <f ca="1">rescore_svc</f>
        <v/>
      </c>
      <c r="U5557" s="11" t="str">
        <f ca="1">price</f>
        <v/>
      </c>
      <c r="V5557" s="4"/>
      <c r="Y5557" s="388">
        <f ca="1">COUNTIFS(OFFSET($B$10, 0, 0, ROW()-9, 1), SERVICE[[#This Row],[Employee ID]], OFFSET($F$10, 0, 0, ROW()-9, 1), SERVICE[[#This Row],[Resources Role]])</f>
        <v>0</v>
      </c>
      <c r="Z5557" s="388">
        <f ca="1">COUNTIFS(OFFSET($F$10, 0, 0, ROW()-9, 1), SERVICE[[#This Row],[Resources Role]], OFFSET($H$10, 0, 0, ROW()-9, 1), SERVICE[[#This Row],[Booking]])</f>
        <v>0</v>
      </c>
    </row>
    <row r="5558" spans="1:26" x14ac:dyDescent="0.25">
      <c r="A5558" s="6" t="str">
        <f ca="1">no.</f>
        <v/>
      </c>
      <c r="E5558" s="4" t="str">
        <f ca="1">position</f>
        <v/>
      </c>
      <c r="J5558" s="318"/>
      <c r="M5558" s="4"/>
      <c r="O5558" s="6"/>
      <c r="Q5558" s="20"/>
      <c r="R5558" s="5" t="str">
        <f ca="1">score</f>
        <v/>
      </c>
      <c r="S5558" s="7" t="str">
        <f ca="1">rescore_svc</f>
        <v/>
      </c>
      <c r="U5558" s="11" t="str">
        <f ca="1">price</f>
        <v/>
      </c>
      <c r="V5558" s="4"/>
      <c r="Y5558" s="388">
        <f ca="1">COUNTIFS(OFFSET($B$10, 0, 0, ROW()-9, 1), SERVICE[[#This Row],[Employee ID]], OFFSET($F$10, 0, 0, ROW()-9, 1), SERVICE[[#This Row],[Resources Role]])</f>
        <v>0</v>
      </c>
      <c r="Z5558" s="388">
        <f ca="1">COUNTIFS(OFFSET($F$10, 0, 0, ROW()-9, 1), SERVICE[[#This Row],[Resources Role]], OFFSET($H$10, 0, 0, ROW()-9, 1), SERVICE[[#This Row],[Booking]])</f>
        <v>0</v>
      </c>
    </row>
    <row r="5559" spans="1:26" x14ac:dyDescent="0.25">
      <c r="A5559" s="6" t="str">
        <f ca="1">no.</f>
        <v/>
      </c>
      <c r="E5559" s="4" t="str">
        <f ca="1">position</f>
        <v/>
      </c>
      <c r="J5559" s="318"/>
      <c r="M5559" s="4"/>
      <c r="O5559" s="6"/>
      <c r="Q5559" s="20"/>
      <c r="R5559" s="5" t="str">
        <f ca="1">score</f>
        <v/>
      </c>
      <c r="S5559" s="7" t="str">
        <f ca="1">rescore_svc</f>
        <v/>
      </c>
      <c r="U5559" s="11" t="str">
        <f ca="1">price</f>
        <v/>
      </c>
      <c r="V5559" s="4"/>
      <c r="Y5559" s="388">
        <f ca="1">COUNTIFS(OFFSET($B$10, 0, 0, ROW()-9, 1), SERVICE[[#This Row],[Employee ID]], OFFSET($F$10, 0, 0, ROW()-9, 1), SERVICE[[#This Row],[Resources Role]])</f>
        <v>0</v>
      </c>
      <c r="Z5559" s="388">
        <f ca="1">COUNTIFS(OFFSET($F$10, 0, 0, ROW()-9, 1), SERVICE[[#This Row],[Resources Role]], OFFSET($H$10, 0, 0, ROW()-9, 1), SERVICE[[#This Row],[Booking]])</f>
        <v>0</v>
      </c>
    </row>
    <row r="5560" spans="1:26" x14ac:dyDescent="0.25">
      <c r="A5560" s="6" t="str">
        <f ca="1">no.</f>
        <v/>
      </c>
      <c r="E5560" s="4" t="str">
        <f ca="1">position</f>
        <v/>
      </c>
      <c r="J5560" s="318"/>
      <c r="M5560" s="4"/>
      <c r="O5560" s="6"/>
      <c r="Q5560" s="20"/>
      <c r="R5560" s="5" t="str">
        <f ca="1">score</f>
        <v/>
      </c>
      <c r="S5560" s="7" t="str">
        <f ca="1">rescore_svc</f>
        <v/>
      </c>
      <c r="U5560" s="11" t="str">
        <f ca="1">price</f>
        <v/>
      </c>
      <c r="V5560" s="4"/>
      <c r="Y5560" s="388">
        <f ca="1">COUNTIFS(OFFSET($B$10, 0, 0, ROW()-9, 1), SERVICE[[#This Row],[Employee ID]], OFFSET($F$10, 0, 0, ROW()-9, 1), SERVICE[[#This Row],[Resources Role]])</f>
        <v>0</v>
      </c>
      <c r="Z5560" s="388">
        <f ca="1">COUNTIFS(OFFSET($F$10, 0, 0, ROW()-9, 1), SERVICE[[#This Row],[Resources Role]], OFFSET($H$10, 0, 0, ROW()-9, 1), SERVICE[[#This Row],[Booking]])</f>
        <v>0</v>
      </c>
    </row>
    <row r="5561" spans="1:26" x14ac:dyDescent="0.25">
      <c r="A5561" s="6" t="str">
        <f ca="1">no.</f>
        <v/>
      </c>
      <c r="E5561" s="4" t="str">
        <f ca="1">position</f>
        <v/>
      </c>
      <c r="J5561" s="318"/>
      <c r="M5561" s="4"/>
      <c r="O5561" s="6"/>
      <c r="Q5561" s="20"/>
      <c r="R5561" s="5" t="str">
        <f ca="1">score</f>
        <v/>
      </c>
      <c r="S5561" s="7" t="str">
        <f ca="1">rescore_svc</f>
        <v/>
      </c>
      <c r="U5561" s="11" t="str">
        <f ca="1">price</f>
        <v/>
      </c>
      <c r="V5561" s="4"/>
      <c r="Y5561" s="388">
        <f ca="1">COUNTIFS(OFFSET($B$10, 0, 0, ROW()-9, 1), SERVICE[[#This Row],[Employee ID]], OFFSET($F$10, 0, 0, ROW()-9, 1), SERVICE[[#This Row],[Resources Role]])</f>
        <v>0</v>
      </c>
      <c r="Z5561" s="388">
        <f ca="1">COUNTIFS(OFFSET($F$10, 0, 0, ROW()-9, 1), SERVICE[[#This Row],[Resources Role]], OFFSET($H$10, 0, 0, ROW()-9, 1), SERVICE[[#This Row],[Booking]])</f>
        <v>0</v>
      </c>
    </row>
    <row r="5562" spans="1:26" x14ac:dyDescent="0.25">
      <c r="A5562" s="6" t="str">
        <f ca="1">no.</f>
        <v/>
      </c>
      <c r="E5562" s="4" t="str">
        <f ca="1">position</f>
        <v/>
      </c>
      <c r="J5562" s="318"/>
      <c r="M5562" s="4"/>
      <c r="O5562" s="6"/>
      <c r="Q5562" s="20"/>
      <c r="R5562" s="5" t="str">
        <f ca="1">score</f>
        <v/>
      </c>
      <c r="S5562" s="7" t="str">
        <f ca="1">rescore_svc</f>
        <v/>
      </c>
      <c r="U5562" s="11" t="str">
        <f ca="1">price</f>
        <v/>
      </c>
      <c r="V5562" s="4"/>
      <c r="Y5562" s="388">
        <f ca="1">COUNTIFS(OFFSET($B$10, 0, 0, ROW()-9, 1), SERVICE[[#This Row],[Employee ID]], OFFSET($F$10, 0, 0, ROW()-9, 1), SERVICE[[#This Row],[Resources Role]])</f>
        <v>0</v>
      </c>
      <c r="Z5562" s="388">
        <f ca="1">COUNTIFS(OFFSET($F$10, 0, 0, ROW()-9, 1), SERVICE[[#This Row],[Resources Role]], OFFSET($H$10, 0, 0, ROW()-9, 1), SERVICE[[#This Row],[Booking]])</f>
        <v>0</v>
      </c>
    </row>
    <row r="5563" spans="1:26" x14ac:dyDescent="0.25">
      <c r="A5563" s="6" t="str">
        <f ca="1">no.</f>
        <v/>
      </c>
      <c r="E5563" s="4" t="str">
        <f ca="1">position</f>
        <v/>
      </c>
      <c r="J5563" s="318"/>
      <c r="M5563" s="4"/>
      <c r="O5563" s="6"/>
      <c r="Q5563" s="20"/>
      <c r="R5563" s="5" t="str">
        <f ca="1">score</f>
        <v/>
      </c>
      <c r="S5563" s="7" t="str">
        <f ca="1">rescore_svc</f>
        <v/>
      </c>
      <c r="U5563" s="11" t="str">
        <f ca="1">price</f>
        <v/>
      </c>
      <c r="V5563" s="4"/>
      <c r="Y5563" s="388">
        <f ca="1">COUNTIFS(OFFSET($B$10, 0, 0, ROW()-9, 1), SERVICE[[#This Row],[Employee ID]], OFFSET($F$10, 0, 0, ROW()-9, 1), SERVICE[[#This Row],[Resources Role]])</f>
        <v>0</v>
      </c>
      <c r="Z5563" s="388">
        <f ca="1">COUNTIFS(OFFSET($F$10, 0, 0, ROW()-9, 1), SERVICE[[#This Row],[Resources Role]], OFFSET($H$10, 0, 0, ROW()-9, 1), SERVICE[[#This Row],[Booking]])</f>
        <v>0</v>
      </c>
    </row>
    <row r="5564" spans="1:26" x14ac:dyDescent="0.25">
      <c r="A5564" s="6" t="str">
        <f ca="1">no.</f>
        <v/>
      </c>
      <c r="E5564" s="4" t="str">
        <f ca="1">position</f>
        <v/>
      </c>
      <c r="J5564" s="318"/>
      <c r="M5564" s="4"/>
      <c r="O5564" s="6"/>
      <c r="Q5564" s="20"/>
      <c r="R5564" s="5" t="str">
        <f ca="1">score</f>
        <v/>
      </c>
      <c r="S5564" s="7" t="str">
        <f ca="1">rescore_svc</f>
        <v/>
      </c>
      <c r="U5564" s="11" t="str">
        <f ca="1">price</f>
        <v/>
      </c>
      <c r="V5564" s="4"/>
      <c r="Y5564" s="388">
        <f ca="1">COUNTIFS(OFFSET($B$10, 0, 0, ROW()-9, 1), SERVICE[[#This Row],[Employee ID]], OFFSET($F$10, 0, 0, ROW()-9, 1), SERVICE[[#This Row],[Resources Role]])</f>
        <v>0</v>
      </c>
      <c r="Z5564" s="388">
        <f ca="1">COUNTIFS(OFFSET($F$10, 0, 0, ROW()-9, 1), SERVICE[[#This Row],[Resources Role]], OFFSET($H$10, 0, 0, ROW()-9, 1), SERVICE[[#This Row],[Booking]])</f>
        <v>0</v>
      </c>
    </row>
    <row r="5565" spans="1:26" x14ac:dyDescent="0.25">
      <c r="A5565" s="6" t="str">
        <f ca="1">no.</f>
        <v/>
      </c>
      <c r="E5565" s="4" t="str">
        <f ca="1">position</f>
        <v/>
      </c>
      <c r="J5565" s="318"/>
      <c r="M5565" s="4"/>
      <c r="O5565" s="6"/>
      <c r="Q5565" s="20"/>
      <c r="R5565" s="5" t="str">
        <f ca="1">score</f>
        <v/>
      </c>
      <c r="S5565" s="7" t="str">
        <f ca="1">rescore_svc</f>
        <v/>
      </c>
      <c r="U5565" s="11" t="str">
        <f ca="1">price</f>
        <v/>
      </c>
      <c r="V5565" s="4"/>
      <c r="Y5565" s="388">
        <f ca="1">COUNTIFS(OFFSET($B$10, 0, 0, ROW()-9, 1), SERVICE[[#This Row],[Employee ID]], OFFSET($F$10, 0, 0, ROW()-9, 1), SERVICE[[#This Row],[Resources Role]])</f>
        <v>0</v>
      </c>
      <c r="Z5565" s="388">
        <f ca="1">COUNTIFS(OFFSET($F$10, 0, 0, ROW()-9, 1), SERVICE[[#This Row],[Resources Role]], OFFSET($H$10, 0, 0, ROW()-9, 1), SERVICE[[#This Row],[Booking]])</f>
        <v>0</v>
      </c>
    </row>
    <row r="5566" spans="1:26" x14ac:dyDescent="0.25">
      <c r="A5566" s="6" t="str">
        <f ca="1">no.</f>
        <v/>
      </c>
      <c r="E5566" s="4" t="str">
        <f ca="1">position</f>
        <v/>
      </c>
      <c r="J5566" s="318"/>
      <c r="M5566" s="4"/>
      <c r="O5566" s="6"/>
      <c r="Q5566" s="20"/>
      <c r="R5566" s="5" t="str">
        <f ca="1">score</f>
        <v/>
      </c>
      <c r="S5566" s="7" t="str">
        <f ca="1">rescore_svc</f>
        <v/>
      </c>
      <c r="U5566" s="11" t="str">
        <f ca="1">price</f>
        <v/>
      </c>
      <c r="V5566" s="4"/>
      <c r="Y5566" s="388">
        <f ca="1">COUNTIFS(OFFSET($B$10, 0, 0, ROW()-9, 1), SERVICE[[#This Row],[Employee ID]], OFFSET($F$10, 0, 0, ROW()-9, 1), SERVICE[[#This Row],[Resources Role]])</f>
        <v>0</v>
      </c>
      <c r="Z5566" s="388">
        <f ca="1">COUNTIFS(OFFSET($F$10, 0, 0, ROW()-9, 1), SERVICE[[#This Row],[Resources Role]], OFFSET($H$10, 0, 0, ROW()-9, 1), SERVICE[[#This Row],[Booking]])</f>
        <v>0</v>
      </c>
    </row>
    <row r="5567" spans="1:26" x14ac:dyDescent="0.25">
      <c r="A5567" s="6" t="str">
        <f ca="1">no.</f>
        <v/>
      </c>
      <c r="E5567" s="4" t="str">
        <f ca="1">position</f>
        <v/>
      </c>
      <c r="J5567" s="318"/>
      <c r="M5567" s="4"/>
      <c r="O5567" s="6"/>
      <c r="Q5567" s="20"/>
      <c r="R5567" s="5" t="str">
        <f ca="1">score</f>
        <v/>
      </c>
      <c r="S5567" s="7" t="str">
        <f ca="1">rescore_svc</f>
        <v/>
      </c>
      <c r="U5567" s="11" t="str">
        <f ca="1">price</f>
        <v/>
      </c>
      <c r="V5567" s="4"/>
      <c r="Y5567" s="388">
        <f ca="1">COUNTIFS(OFFSET($B$10, 0, 0, ROW()-9, 1), SERVICE[[#This Row],[Employee ID]], OFFSET($F$10, 0, 0, ROW()-9, 1), SERVICE[[#This Row],[Resources Role]])</f>
        <v>0</v>
      </c>
      <c r="Z5567" s="388">
        <f ca="1">COUNTIFS(OFFSET($F$10, 0, 0, ROW()-9, 1), SERVICE[[#This Row],[Resources Role]], OFFSET($H$10, 0, 0, ROW()-9, 1), SERVICE[[#This Row],[Booking]])</f>
        <v>0</v>
      </c>
    </row>
    <row r="5568" spans="1:26" x14ac:dyDescent="0.25">
      <c r="A5568" s="6" t="str">
        <f ca="1">no.</f>
        <v/>
      </c>
      <c r="E5568" s="4" t="str">
        <f ca="1">position</f>
        <v/>
      </c>
      <c r="J5568" s="318"/>
      <c r="M5568" s="4"/>
      <c r="O5568" s="6"/>
      <c r="Q5568" s="20"/>
      <c r="R5568" s="5" t="str">
        <f ca="1">score</f>
        <v/>
      </c>
      <c r="S5568" s="7" t="str">
        <f ca="1">rescore_svc</f>
        <v/>
      </c>
      <c r="U5568" s="11" t="str">
        <f ca="1">price</f>
        <v/>
      </c>
      <c r="V5568" s="4"/>
      <c r="Y5568" s="388">
        <f ca="1">COUNTIFS(OFFSET($B$10, 0, 0, ROW()-9, 1), SERVICE[[#This Row],[Employee ID]], OFFSET($F$10, 0, 0, ROW()-9, 1), SERVICE[[#This Row],[Resources Role]])</f>
        <v>0</v>
      </c>
      <c r="Z5568" s="388">
        <f ca="1">COUNTIFS(OFFSET($F$10, 0, 0, ROW()-9, 1), SERVICE[[#This Row],[Resources Role]], OFFSET($H$10, 0, 0, ROW()-9, 1), SERVICE[[#This Row],[Booking]])</f>
        <v>0</v>
      </c>
    </row>
    <row r="5569" spans="1:26" x14ac:dyDescent="0.25">
      <c r="A5569" s="6" t="str">
        <f ca="1">no.</f>
        <v/>
      </c>
      <c r="E5569" s="4" t="str">
        <f ca="1">position</f>
        <v/>
      </c>
      <c r="J5569" s="318"/>
      <c r="M5569" s="4"/>
      <c r="O5569" s="6"/>
      <c r="Q5569" s="20"/>
      <c r="R5569" s="5" t="str">
        <f ca="1">score</f>
        <v/>
      </c>
      <c r="S5569" s="7" t="str">
        <f ca="1">rescore_svc</f>
        <v/>
      </c>
      <c r="U5569" s="11" t="str">
        <f ca="1">price</f>
        <v/>
      </c>
      <c r="V5569" s="4"/>
      <c r="Y5569" s="388">
        <f ca="1">COUNTIFS(OFFSET($B$10, 0, 0, ROW()-9, 1), SERVICE[[#This Row],[Employee ID]], OFFSET($F$10, 0, 0, ROW()-9, 1), SERVICE[[#This Row],[Resources Role]])</f>
        <v>0</v>
      </c>
      <c r="Z5569" s="388">
        <f ca="1">COUNTIFS(OFFSET($F$10, 0, 0, ROW()-9, 1), SERVICE[[#This Row],[Resources Role]], OFFSET($H$10, 0, 0, ROW()-9, 1), SERVICE[[#This Row],[Booking]])</f>
        <v>0</v>
      </c>
    </row>
    <row r="5570" spans="1:26" x14ac:dyDescent="0.25">
      <c r="A5570" s="6" t="str">
        <f ca="1">no.</f>
        <v/>
      </c>
      <c r="E5570" s="4" t="str">
        <f ca="1">position</f>
        <v/>
      </c>
      <c r="J5570" s="318"/>
      <c r="M5570" s="4"/>
      <c r="O5570" s="6"/>
      <c r="Q5570" s="20"/>
      <c r="R5570" s="5" t="str">
        <f ca="1">score</f>
        <v/>
      </c>
      <c r="S5570" s="7" t="str">
        <f ca="1">rescore_svc</f>
        <v/>
      </c>
      <c r="U5570" s="11" t="str">
        <f ca="1">price</f>
        <v/>
      </c>
      <c r="V5570" s="4"/>
      <c r="Y5570" s="388">
        <f ca="1">COUNTIFS(OFFSET($B$10, 0, 0, ROW()-9, 1), SERVICE[[#This Row],[Employee ID]], OFFSET($F$10, 0, 0, ROW()-9, 1), SERVICE[[#This Row],[Resources Role]])</f>
        <v>0</v>
      </c>
      <c r="Z5570" s="388">
        <f ca="1">COUNTIFS(OFFSET($F$10, 0, 0, ROW()-9, 1), SERVICE[[#This Row],[Resources Role]], OFFSET($H$10, 0, 0, ROW()-9, 1), SERVICE[[#This Row],[Booking]])</f>
        <v>0</v>
      </c>
    </row>
    <row r="5571" spans="1:26" x14ac:dyDescent="0.25">
      <c r="A5571" s="6" t="str">
        <f ca="1">no.</f>
        <v/>
      </c>
      <c r="E5571" s="4" t="str">
        <f ca="1">position</f>
        <v/>
      </c>
      <c r="J5571" s="318"/>
      <c r="M5571" s="4"/>
      <c r="O5571" s="6"/>
      <c r="Q5571" s="20"/>
      <c r="R5571" s="5" t="str">
        <f ca="1">score</f>
        <v/>
      </c>
      <c r="S5571" s="7" t="str">
        <f ca="1">rescore_svc</f>
        <v/>
      </c>
      <c r="U5571" s="11" t="str">
        <f ca="1">price</f>
        <v/>
      </c>
      <c r="V5571" s="4"/>
      <c r="Y5571" s="388">
        <f ca="1">COUNTIFS(OFFSET($B$10, 0, 0, ROW()-9, 1), SERVICE[[#This Row],[Employee ID]], OFFSET($F$10, 0, 0, ROW()-9, 1), SERVICE[[#This Row],[Resources Role]])</f>
        <v>0</v>
      </c>
      <c r="Z5571" s="388">
        <f ca="1">COUNTIFS(OFFSET($F$10, 0, 0, ROW()-9, 1), SERVICE[[#This Row],[Resources Role]], OFFSET($H$10, 0, 0, ROW()-9, 1), SERVICE[[#This Row],[Booking]])</f>
        <v>0</v>
      </c>
    </row>
    <row r="5572" spans="1:26" x14ac:dyDescent="0.25">
      <c r="A5572" s="6" t="str">
        <f ca="1">no.</f>
        <v/>
      </c>
      <c r="E5572" s="4" t="str">
        <f ca="1">position</f>
        <v/>
      </c>
      <c r="J5572" s="318"/>
      <c r="M5572" s="4"/>
      <c r="O5572" s="6"/>
      <c r="Q5572" s="20"/>
      <c r="R5572" s="5" t="str">
        <f ca="1">score</f>
        <v/>
      </c>
      <c r="S5572" s="7" t="str">
        <f ca="1">rescore_svc</f>
        <v/>
      </c>
      <c r="U5572" s="11" t="str">
        <f ca="1">price</f>
        <v/>
      </c>
      <c r="V5572" s="4"/>
      <c r="Y5572" s="388">
        <f ca="1">COUNTIFS(OFFSET($B$10, 0, 0, ROW()-9, 1), SERVICE[[#This Row],[Employee ID]], OFFSET($F$10, 0, 0, ROW()-9, 1), SERVICE[[#This Row],[Resources Role]])</f>
        <v>0</v>
      </c>
      <c r="Z5572" s="388">
        <f ca="1">COUNTIFS(OFFSET($F$10, 0, 0, ROW()-9, 1), SERVICE[[#This Row],[Resources Role]], OFFSET($H$10, 0, 0, ROW()-9, 1), SERVICE[[#This Row],[Booking]])</f>
        <v>0</v>
      </c>
    </row>
    <row r="5573" spans="1:26" x14ac:dyDescent="0.25">
      <c r="A5573" s="6" t="str">
        <f ca="1">no.</f>
        <v/>
      </c>
      <c r="E5573" s="4" t="str">
        <f ca="1">position</f>
        <v/>
      </c>
      <c r="J5573" s="318"/>
      <c r="M5573" s="4"/>
      <c r="O5573" s="6"/>
      <c r="Q5573" s="20"/>
      <c r="R5573" s="5" t="str">
        <f ca="1">score</f>
        <v/>
      </c>
      <c r="S5573" s="7" t="str">
        <f ca="1">rescore_svc</f>
        <v/>
      </c>
      <c r="U5573" s="11" t="str">
        <f ca="1">price</f>
        <v/>
      </c>
      <c r="V5573" s="4"/>
      <c r="Y5573" s="388">
        <f ca="1">COUNTIFS(OFFSET($B$10, 0, 0, ROW()-9, 1), SERVICE[[#This Row],[Employee ID]], OFFSET($F$10, 0, 0, ROW()-9, 1), SERVICE[[#This Row],[Resources Role]])</f>
        <v>0</v>
      </c>
      <c r="Z5573" s="388">
        <f ca="1">COUNTIFS(OFFSET($F$10, 0, 0, ROW()-9, 1), SERVICE[[#This Row],[Resources Role]], OFFSET($H$10, 0, 0, ROW()-9, 1), SERVICE[[#This Row],[Booking]])</f>
        <v>0</v>
      </c>
    </row>
    <row r="5574" spans="1:26" x14ac:dyDescent="0.25">
      <c r="A5574" s="6" t="str">
        <f ca="1">no.</f>
        <v/>
      </c>
      <c r="E5574" s="4" t="str">
        <f ca="1">position</f>
        <v/>
      </c>
      <c r="J5574" s="318"/>
      <c r="M5574" s="4"/>
      <c r="O5574" s="6"/>
      <c r="Q5574" s="20"/>
      <c r="R5574" s="5" t="str">
        <f ca="1">score</f>
        <v/>
      </c>
      <c r="S5574" s="7" t="str">
        <f ca="1">rescore_svc</f>
        <v/>
      </c>
      <c r="U5574" s="11" t="str">
        <f ca="1">price</f>
        <v/>
      </c>
      <c r="V5574" s="4"/>
      <c r="Y5574" s="388">
        <f ca="1">COUNTIFS(OFFSET($B$10, 0, 0, ROW()-9, 1), SERVICE[[#This Row],[Employee ID]], OFFSET($F$10, 0, 0, ROW()-9, 1), SERVICE[[#This Row],[Resources Role]])</f>
        <v>0</v>
      </c>
      <c r="Z5574" s="388">
        <f ca="1">COUNTIFS(OFFSET($F$10, 0, 0, ROW()-9, 1), SERVICE[[#This Row],[Resources Role]], OFFSET($H$10, 0, 0, ROW()-9, 1), SERVICE[[#This Row],[Booking]])</f>
        <v>0</v>
      </c>
    </row>
    <row r="5575" spans="1:26" x14ac:dyDescent="0.25">
      <c r="A5575" s="6" t="str">
        <f ca="1">no.</f>
        <v/>
      </c>
      <c r="E5575" s="4" t="str">
        <f ca="1">position</f>
        <v/>
      </c>
      <c r="J5575" s="318"/>
      <c r="M5575" s="4"/>
      <c r="O5575" s="6"/>
      <c r="Q5575" s="20"/>
      <c r="R5575" s="5" t="str">
        <f ca="1">score</f>
        <v/>
      </c>
      <c r="S5575" s="7" t="str">
        <f ca="1">rescore_svc</f>
        <v/>
      </c>
      <c r="U5575" s="11" t="str">
        <f ca="1">price</f>
        <v/>
      </c>
      <c r="V5575" s="4"/>
      <c r="Y5575" s="388">
        <f ca="1">COUNTIFS(OFFSET($B$10, 0, 0, ROW()-9, 1), SERVICE[[#This Row],[Employee ID]], OFFSET($F$10, 0, 0, ROW()-9, 1), SERVICE[[#This Row],[Resources Role]])</f>
        <v>0</v>
      </c>
      <c r="Z5575" s="388">
        <f ca="1">COUNTIFS(OFFSET($F$10, 0, 0, ROW()-9, 1), SERVICE[[#This Row],[Resources Role]], OFFSET($H$10, 0, 0, ROW()-9, 1), SERVICE[[#This Row],[Booking]])</f>
        <v>0</v>
      </c>
    </row>
    <row r="5576" spans="1:26" x14ac:dyDescent="0.25">
      <c r="A5576" s="6" t="str">
        <f ca="1">no.</f>
        <v/>
      </c>
      <c r="E5576" s="4" t="str">
        <f ca="1">position</f>
        <v/>
      </c>
      <c r="J5576" s="318"/>
      <c r="M5576" s="4"/>
      <c r="O5576" s="6"/>
      <c r="Q5576" s="20"/>
      <c r="R5576" s="5" t="str">
        <f ca="1">score</f>
        <v/>
      </c>
      <c r="S5576" s="7" t="str">
        <f ca="1">rescore_svc</f>
        <v/>
      </c>
      <c r="U5576" s="11" t="str">
        <f ca="1">price</f>
        <v/>
      </c>
      <c r="V5576" s="4"/>
      <c r="Y5576" s="388">
        <f ca="1">COUNTIFS(OFFSET($B$10, 0, 0, ROW()-9, 1), SERVICE[[#This Row],[Employee ID]], OFFSET($F$10, 0, 0, ROW()-9, 1), SERVICE[[#This Row],[Resources Role]])</f>
        <v>0</v>
      </c>
      <c r="Z5576" s="388">
        <f ca="1">COUNTIFS(OFFSET($F$10, 0, 0, ROW()-9, 1), SERVICE[[#This Row],[Resources Role]], OFFSET($H$10, 0, 0, ROW()-9, 1), SERVICE[[#This Row],[Booking]])</f>
        <v>0</v>
      </c>
    </row>
    <row r="5577" spans="1:26" x14ac:dyDescent="0.25">
      <c r="A5577" s="6" t="str">
        <f ca="1">no.</f>
        <v/>
      </c>
      <c r="E5577" s="4" t="str">
        <f ca="1">position</f>
        <v/>
      </c>
      <c r="J5577" s="318"/>
      <c r="M5577" s="4"/>
      <c r="O5577" s="6"/>
      <c r="Q5577" s="20"/>
      <c r="R5577" s="5" t="str">
        <f ca="1">score</f>
        <v/>
      </c>
      <c r="S5577" s="7" t="str">
        <f ca="1">rescore_svc</f>
        <v/>
      </c>
      <c r="U5577" s="11" t="str">
        <f ca="1">price</f>
        <v/>
      </c>
      <c r="V5577" s="4"/>
      <c r="Y5577" s="388">
        <f ca="1">COUNTIFS(OFFSET($B$10, 0, 0, ROW()-9, 1), SERVICE[[#This Row],[Employee ID]], OFFSET($F$10, 0, 0, ROW()-9, 1), SERVICE[[#This Row],[Resources Role]])</f>
        <v>0</v>
      </c>
      <c r="Z5577" s="388">
        <f ca="1">COUNTIFS(OFFSET($F$10, 0, 0, ROW()-9, 1), SERVICE[[#This Row],[Resources Role]], OFFSET($H$10, 0, 0, ROW()-9, 1), SERVICE[[#This Row],[Booking]])</f>
        <v>0</v>
      </c>
    </row>
    <row r="5578" spans="1:26" x14ac:dyDescent="0.25">
      <c r="A5578" s="6" t="str">
        <f ca="1">no.</f>
        <v/>
      </c>
      <c r="E5578" s="4" t="str">
        <f ca="1">position</f>
        <v/>
      </c>
      <c r="J5578" s="318"/>
      <c r="M5578" s="4"/>
      <c r="O5578" s="6"/>
      <c r="Q5578" s="20"/>
      <c r="R5578" s="5" t="str">
        <f ca="1">score</f>
        <v/>
      </c>
      <c r="S5578" s="7" t="str">
        <f ca="1">rescore_svc</f>
        <v/>
      </c>
      <c r="U5578" s="11" t="str">
        <f ca="1">price</f>
        <v/>
      </c>
      <c r="V5578" s="4"/>
      <c r="Y5578" s="388">
        <f ca="1">COUNTIFS(OFFSET($B$10, 0, 0, ROW()-9, 1), SERVICE[[#This Row],[Employee ID]], OFFSET($F$10, 0, 0, ROW()-9, 1), SERVICE[[#This Row],[Resources Role]])</f>
        <v>0</v>
      </c>
      <c r="Z5578" s="388">
        <f ca="1">COUNTIFS(OFFSET($F$10, 0, 0, ROW()-9, 1), SERVICE[[#This Row],[Resources Role]], OFFSET($H$10, 0, 0, ROW()-9, 1), SERVICE[[#This Row],[Booking]])</f>
        <v>0</v>
      </c>
    </row>
    <row r="5579" spans="1:26" x14ac:dyDescent="0.25">
      <c r="A5579" s="6" t="str">
        <f ca="1">no.</f>
        <v/>
      </c>
      <c r="E5579" s="4" t="str">
        <f ca="1">position</f>
        <v/>
      </c>
      <c r="J5579" s="318"/>
      <c r="M5579" s="4"/>
      <c r="O5579" s="6"/>
      <c r="Q5579" s="20"/>
      <c r="R5579" s="5" t="str">
        <f ca="1">score</f>
        <v/>
      </c>
      <c r="S5579" s="7" t="str">
        <f ca="1">rescore_svc</f>
        <v/>
      </c>
      <c r="U5579" s="11" t="str">
        <f ca="1">price</f>
        <v/>
      </c>
      <c r="V5579" s="4"/>
      <c r="Y5579" s="388">
        <f ca="1">COUNTIFS(OFFSET($B$10, 0, 0, ROW()-9, 1), SERVICE[[#This Row],[Employee ID]], OFFSET($F$10, 0, 0, ROW()-9, 1), SERVICE[[#This Row],[Resources Role]])</f>
        <v>0</v>
      </c>
      <c r="Z5579" s="388">
        <f ca="1">COUNTIFS(OFFSET($F$10, 0, 0, ROW()-9, 1), SERVICE[[#This Row],[Resources Role]], OFFSET($H$10, 0, 0, ROW()-9, 1), SERVICE[[#This Row],[Booking]])</f>
        <v>0</v>
      </c>
    </row>
    <row r="5580" spans="1:26" x14ac:dyDescent="0.25">
      <c r="A5580" s="6" t="str">
        <f ca="1">no.</f>
        <v/>
      </c>
      <c r="E5580" s="4" t="str">
        <f ca="1">position</f>
        <v/>
      </c>
      <c r="J5580" s="318"/>
      <c r="M5580" s="4"/>
      <c r="O5580" s="6"/>
      <c r="Q5580" s="20"/>
      <c r="R5580" s="5" t="str">
        <f ca="1">score</f>
        <v/>
      </c>
      <c r="S5580" s="7" t="str">
        <f ca="1">rescore_svc</f>
        <v/>
      </c>
      <c r="U5580" s="11" t="str">
        <f ca="1">price</f>
        <v/>
      </c>
      <c r="V5580" s="4"/>
      <c r="Y5580" s="388">
        <f ca="1">COUNTIFS(OFFSET($B$10, 0, 0, ROW()-9, 1), SERVICE[[#This Row],[Employee ID]], OFFSET($F$10, 0, 0, ROW()-9, 1), SERVICE[[#This Row],[Resources Role]])</f>
        <v>0</v>
      </c>
      <c r="Z5580" s="388">
        <f ca="1">COUNTIFS(OFFSET($F$10, 0, 0, ROW()-9, 1), SERVICE[[#This Row],[Resources Role]], OFFSET($H$10, 0, 0, ROW()-9, 1), SERVICE[[#This Row],[Booking]])</f>
        <v>0</v>
      </c>
    </row>
    <row r="5581" spans="1:26" x14ac:dyDescent="0.25">
      <c r="A5581" s="6" t="str">
        <f ca="1">no.</f>
        <v/>
      </c>
      <c r="E5581" s="4" t="str">
        <f ca="1">position</f>
        <v/>
      </c>
      <c r="J5581" s="318"/>
      <c r="M5581" s="4"/>
      <c r="O5581" s="6"/>
      <c r="Q5581" s="20"/>
      <c r="R5581" s="5" t="str">
        <f ca="1">score</f>
        <v/>
      </c>
      <c r="S5581" s="7" t="str">
        <f ca="1">rescore_svc</f>
        <v/>
      </c>
      <c r="U5581" s="11" t="str">
        <f ca="1">price</f>
        <v/>
      </c>
      <c r="V5581" s="4"/>
      <c r="Y5581" s="388">
        <f ca="1">COUNTIFS(OFFSET($B$10, 0, 0, ROW()-9, 1), SERVICE[[#This Row],[Employee ID]], OFFSET($F$10, 0, 0, ROW()-9, 1), SERVICE[[#This Row],[Resources Role]])</f>
        <v>0</v>
      </c>
      <c r="Z5581" s="388">
        <f ca="1">COUNTIFS(OFFSET($F$10, 0, 0, ROW()-9, 1), SERVICE[[#This Row],[Resources Role]], OFFSET($H$10, 0, 0, ROW()-9, 1), SERVICE[[#This Row],[Booking]])</f>
        <v>0</v>
      </c>
    </row>
    <row r="5582" spans="1:26" x14ac:dyDescent="0.25">
      <c r="A5582" s="6" t="str">
        <f ca="1">no.</f>
        <v/>
      </c>
      <c r="E5582" s="4" t="str">
        <f ca="1">position</f>
        <v/>
      </c>
      <c r="J5582" s="318"/>
      <c r="M5582" s="4"/>
      <c r="O5582" s="6"/>
      <c r="Q5582" s="20"/>
      <c r="R5582" s="5" t="str">
        <f ca="1">score</f>
        <v/>
      </c>
      <c r="S5582" s="7" t="str">
        <f ca="1">rescore_svc</f>
        <v/>
      </c>
      <c r="U5582" s="11" t="str">
        <f ca="1">price</f>
        <v/>
      </c>
      <c r="V5582" s="4"/>
      <c r="Y5582" s="388">
        <f ca="1">COUNTIFS(OFFSET($B$10, 0, 0, ROW()-9, 1), SERVICE[[#This Row],[Employee ID]], OFFSET($F$10, 0, 0, ROW()-9, 1), SERVICE[[#This Row],[Resources Role]])</f>
        <v>0</v>
      </c>
      <c r="Z5582" s="388">
        <f ca="1">COUNTIFS(OFFSET($F$10, 0, 0, ROW()-9, 1), SERVICE[[#This Row],[Resources Role]], OFFSET($H$10, 0, 0, ROW()-9, 1), SERVICE[[#This Row],[Booking]])</f>
        <v>0</v>
      </c>
    </row>
    <row r="5583" spans="1:26" x14ac:dyDescent="0.25">
      <c r="A5583" s="6" t="str">
        <f ca="1">no.</f>
        <v/>
      </c>
      <c r="E5583" s="4" t="str">
        <f ca="1">position</f>
        <v/>
      </c>
      <c r="J5583" s="318"/>
      <c r="M5583" s="4"/>
      <c r="O5583" s="6"/>
      <c r="Q5583" s="20"/>
      <c r="R5583" s="5" t="str">
        <f ca="1">score</f>
        <v/>
      </c>
      <c r="S5583" s="7" t="str">
        <f ca="1">rescore_svc</f>
        <v/>
      </c>
      <c r="U5583" s="11" t="str">
        <f ca="1">price</f>
        <v/>
      </c>
      <c r="V5583" s="4"/>
      <c r="Y5583" s="388">
        <f ca="1">COUNTIFS(OFFSET($B$10, 0, 0, ROW()-9, 1), SERVICE[[#This Row],[Employee ID]], OFFSET($F$10, 0, 0, ROW()-9, 1), SERVICE[[#This Row],[Resources Role]])</f>
        <v>0</v>
      </c>
      <c r="Z5583" s="388">
        <f ca="1">COUNTIFS(OFFSET($F$10, 0, 0, ROW()-9, 1), SERVICE[[#This Row],[Resources Role]], OFFSET($H$10, 0, 0, ROW()-9, 1), SERVICE[[#This Row],[Booking]])</f>
        <v>0</v>
      </c>
    </row>
    <row r="5584" spans="1:26" x14ac:dyDescent="0.25">
      <c r="A5584" s="6" t="str">
        <f ca="1">no.</f>
        <v/>
      </c>
      <c r="E5584" s="4" t="str">
        <f ca="1">position</f>
        <v/>
      </c>
      <c r="J5584" s="318"/>
      <c r="M5584" s="4"/>
      <c r="O5584" s="6"/>
      <c r="Q5584" s="20"/>
      <c r="R5584" s="5" t="str">
        <f ca="1">score</f>
        <v/>
      </c>
      <c r="S5584" s="7" t="str">
        <f ca="1">rescore_svc</f>
        <v/>
      </c>
      <c r="U5584" s="11" t="str">
        <f ca="1">price</f>
        <v/>
      </c>
      <c r="V5584" s="4"/>
      <c r="Y5584" s="388">
        <f ca="1">COUNTIFS(OFFSET($B$10, 0, 0, ROW()-9, 1), SERVICE[[#This Row],[Employee ID]], OFFSET($F$10, 0, 0, ROW()-9, 1), SERVICE[[#This Row],[Resources Role]])</f>
        <v>0</v>
      </c>
      <c r="Z5584" s="388">
        <f ca="1">COUNTIFS(OFFSET($F$10, 0, 0, ROW()-9, 1), SERVICE[[#This Row],[Resources Role]], OFFSET($H$10, 0, 0, ROW()-9, 1), SERVICE[[#This Row],[Booking]])</f>
        <v>0</v>
      </c>
    </row>
    <row r="5585" spans="1:26" x14ac:dyDescent="0.25">
      <c r="A5585" s="6" t="str">
        <f ca="1">no.</f>
        <v/>
      </c>
      <c r="E5585" s="4" t="str">
        <f ca="1">position</f>
        <v/>
      </c>
      <c r="J5585" s="318"/>
      <c r="M5585" s="4"/>
      <c r="O5585" s="6"/>
      <c r="Q5585" s="20"/>
      <c r="R5585" s="5" t="str">
        <f ca="1">score</f>
        <v/>
      </c>
      <c r="S5585" s="7" t="str">
        <f ca="1">rescore_svc</f>
        <v/>
      </c>
      <c r="U5585" s="11" t="str">
        <f ca="1">price</f>
        <v/>
      </c>
      <c r="V5585" s="4"/>
      <c r="Y5585" s="388">
        <f ca="1">COUNTIFS(OFFSET($B$10, 0, 0, ROW()-9, 1), SERVICE[[#This Row],[Employee ID]], OFFSET($F$10, 0, 0, ROW()-9, 1), SERVICE[[#This Row],[Resources Role]])</f>
        <v>0</v>
      </c>
      <c r="Z5585" s="388">
        <f ca="1">COUNTIFS(OFFSET($F$10, 0, 0, ROW()-9, 1), SERVICE[[#This Row],[Resources Role]], OFFSET($H$10, 0, 0, ROW()-9, 1), SERVICE[[#This Row],[Booking]])</f>
        <v>0</v>
      </c>
    </row>
    <row r="5586" spans="1:26" x14ac:dyDescent="0.25">
      <c r="A5586" s="6" t="str">
        <f ca="1">no.</f>
        <v/>
      </c>
      <c r="E5586" s="4" t="str">
        <f ca="1">position</f>
        <v/>
      </c>
      <c r="J5586" s="318"/>
      <c r="M5586" s="4"/>
      <c r="O5586" s="6"/>
      <c r="Q5586" s="20"/>
      <c r="R5586" s="5" t="str">
        <f ca="1">score</f>
        <v/>
      </c>
      <c r="S5586" s="7" t="str">
        <f ca="1">rescore_svc</f>
        <v/>
      </c>
      <c r="U5586" s="11" t="str">
        <f ca="1">price</f>
        <v/>
      </c>
      <c r="V5586" s="4"/>
      <c r="Y5586" s="388">
        <f ca="1">COUNTIFS(OFFSET($B$10, 0, 0, ROW()-9, 1), SERVICE[[#This Row],[Employee ID]], OFFSET($F$10, 0, 0, ROW()-9, 1), SERVICE[[#This Row],[Resources Role]])</f>
        <v>0</v>
      </c>
      <c r="Z5586" s="388">
        <f ca="1">COUNTIFS(OFFSET($F$10, 0, 0, ROW()-9, 1), SERVICE[[#This Row],[Resources Role]], OFFSET($H$10, 0, 0, ROW()-9, 1), SERVICE[[#This Row],[Booking]])</f>
        <v>0</v>
      </c>
    </row>
    <row r="5587" spans="1:26" x14ac:dyDescent="0.25">
      <c r="A5587" s="6" t="str">
        <f ca="1">no.</f>
        <v/>
      </c>
      <c r="E5587" s="4" t="str">
        <f ca="1">position</f>
        <v/>
      </c>
      <c r="J5587" s="318"/>
      <c r="M5587" s="4"/>
      <c r="O5587" s="6"/>
      <c r="Q5587" s="20"/>
      <c r="R5587" s="5" t="str">
        <f ca="1">score</f>
        <v/>
      </c>
      <c r="S5587" s="7" t="str">
        <f ca="1">rescore_svc</f>
        <v/>
      </c>
      <c r="U5587" s="11" t="str">
        <f ca="1">price</f>
        <v/>
      </c>
      <c r="V5587" s="4"/>
      <c r="Y5587" s="388">
        <f ca="1">COUNTIFS(OFFSET($B$10, 0, 0, ROW()-9, 1), SERVICE[[#This Row],[Employee ID]], OFFSET($F$10, 0, 0, ROW()-9, 1), SERVICE[[#This Row],[Resources Role]])</f>
        <v>0</v>
      </c>
      <c r="Z5587" s="388">
        <f ca="1">COUNTIFS(OFFSET($F$10, 0, 0, ROW()-9, 1), SERVICE[[#This Row],[Resources Role]], OFFSET($H$10, 0, 0, ROW()-9, 1), SERVICE[[#This Row],[Booking]])</f>
        <v>0</v>
      </c>
    </row>
    <row r="5588" spans="1:26" x14ac:dyDescent="0.25">
      <c r="A5588" s="6" t="str">
        <f ca="1">no.</f>
        <v/>
      </c>
      <c r="E5588" s="4" t="str">
        <f ca="1">position</f>
        <v/>
      </c>
      <c r="J5588" s="318"/>
      <c r="M5588" s="4"/>
      <c r="O5588" s="6"/>
      <c r="Q5588" s="20"/>
      <c r="R5588" s="5" t="str">
        <f ca="1">score</f>
        <v/>
      </c>
      <c r="S5588" s="7" t="str">
        <f ca="1">rescore_svc</f>
        <v/>
      </c>
      <c r="U5588" s="11" t="str">
        <f ca="1">price</f>
        <v/>
      </c>
      <c r="V5588" s="4"/>
      <c r="Y5588" s="388">
        <f ca="1">COUNTIFS(OFFSET($B$10, 0, 0, ROW()-9, 1), SERVICE[[#This Row],[Employee ID]], OFFSET($F$10, 0, 0, ROW()-9, 1), SERVICE[[#This Row],[Resources Role]])</f>
        <v>0</v>
      </c>
      <c r="Z5588" s="388">
        <f ca="1">COUNTIFS(OFFSET($F$10, 0, 0, ROW()-9, 1), SERVICE[[#This Row],[Resources Role]], OFFSET($H$10, 0, 0, ROW()-9, 1), SERVICE[[#This Row],[Booking]])</f>
        <v>0</v>
      </c>
    </row>
    <row r="5589" spans="1:26" x14ac:dyDescent="0.25">
      <c r="A5589" s="6" t="str">
        <f ca="1">no.</f>
        <v/>
      </c>
      <c r="E5589" s="4" t="str">
        <f ca="1">position</f>
        <v/>
      </c>
      <c r="J5589" s="318"/>
      <c r="M5589" s="4"/>
      <c r="O5589" s="6"/>
      <c r="Q5589" s="20"/>
      <c r="R5589" s="5" t="str">
        <f ca="1">score</f>
        <v/>
      </c>
      <c r="S5589" s="7" t="str">
        <f ca="1">rescore_svc</f>
        <v/>
      </c>
      <c r="U5589" s="11" t="str">
        <f ca="1">price</f>
        <v/>
      </c>
      <c r="V5589" s="4"/>
      <c r="Y5589" s="388">
        <f ca="1">COUNTIFS(OFFSET($B$10, 0, 0, ROW()-9, 1), SERVICE[[#This Row],[Employee ID]], OFFSET($F$10, 0, 0, ROW()-9, 1), SERVICE[[#This Row],[Resources Role]])</f>
        <v>0</v>
      </c>
      <c r="Z5589" s="388">
        <f ca="1">COUNTIFS(OFFSET($F$10, 0, 0, ROW()-9, 1), SERVICE[[#This Row],[Resources Role]], OFFSET($H$10, 0, 0, ROW()-9, 1), SERVICE[[#This Row],[Booking]])</f>
        <v>0</v>
      </c>
    </row>
    <row r="5590" spans="1:26" x14ac:dyDescent="0.25">
      <c r="A5590" s="6" t="str">
        <f ca="1">no.</f>
        <v/>
      </c>
      <c r="E5590" s="4" t="str">
        <f ca="1">position</f>
        <v/>
      </c>
      <c r="J5590" s="318"/>
      <c r="M5590" s="4"/>
      <c r="O5590" s="6"/>
      <c r="Q5590" s="20"/>
      <c r="R5590" s="5" t="str">
        <f ca="1">score</f>
        <v/>
      </c>
      <c r="S5590" s="7" t="str">
        <f ca="1">rescore_svc</f>
        <v/>
      </c>
      <c r="U5590" s="11" t="str">
        <f ca="1">price</f>
        <v/>
      </c>
      <c r="V5590" s="4"/>
      <c r="Y5590" s="388">
        <f ca="1">COUNTIFS(OFFSET($B$10, 0, 0, ROW()-9, 1), SERVICE[[#This Row],[Employee ID]], OFFSET($F$10, 0, 0, ROW()-9, 1), SERVICE[[#This Row],[Resources Role]])</f>
        <v>0</v>
      </c>
      <c r="Z5590" s="388">
        <f ca="1">COUNTIFS(OFFSET($F$10, 0, 0, ROW()-9, 1), SERVICE[[#This Row],[Resources Role]], OFFSET($H$10, 0, 0, ROW()-9, 1), SERVICE[[#This Row],[Booking]])</f>
        <v>0</v>
      </c>
    </row>
    <row r="5591" spans="1:26" x14ac:dyDescent="0.25">
      <c r="A5591" s="6" t="str">
        <f ca="1">no.</f>
        <v/>
      </c>
      <c r="E5591" s="4" t="str">
        <f ca="1">position</f>
        <v/>
      </c>
      <c r="J5591" s="318"/>
      <c r="M5591" s="4"/>
      <c r="O5591" s="6"/>
      <c r="Q5591" s="20"/>
      <c r="R5591" s="5" t="str">
        <f ca="1">score</f>
        <v/>
      </c>
      <c r="S5591" s="7" t="str">
        <f ca="1">rescore_svc</f>
        <v/>
      </c>
      <c r="U5591" s="11" t="str">
        <f ca="1">price</f>
        <v/>
      </c>
      <c r="V5591" s="4"/>
      <c r="Y5591" s="388">
        <f ca="1">COUNTIFS(OFFSET($B$10, 0, 0, ROW()-9, 1), SERVICE[[#This Row],[Employee ID]], OFFSET($F$10, 0, 0, ROW()-9, 1), SERVICE[[#This Row],[Resources Role]])</f>
        <v>0</v>
      </c>
      <c r="Z5591" s="388">
        <f ca="1">COUNTIFS(OFFSET($F$10, 0, 0, ROW()-9, 1), SERVICE[[#This Row],[Resources Role]], OFFSET($H$10, 0, 0, ROW()-9, 1), SERVICE[[#This Row],[Booking]])</f>
        <v>0</v>
      </c>
    </row>
    <row r="5592" spans="1:26" x14ac:dyDescent="0.25">
      <c r="A5592" s="6" t="str">
        <f ca="1">no.</f>
        <v/>
      </c>
      <c r="E5592" s="4" t="str">
        <f ca="1">position</f>
        <v/>
      </c>
      <c r="J5592" s="318"/>
      <c r="M5592" s="4"/>
      <c r="O5592" s="6"/>
      <c r="Q5592" s="20"/>
      <c r="R5592" s="5" t="str">
        <f ca="1">score</f>
        <v/>
      </c>
      <c r="S5592" s="7" t="str">
        <f ca="1">rescore_svc</f>
        <v/>
      </c>
      <c r="U5592" s="11" t="str">
        <f ca="1">price</f>
        <v/>
      </c>
      <c r="V5592" s="4"/>
      <c r="Y5592" s="388">
        <f ca="1">COUNTIFS(OFFSET($B$10, 0, 0, ROW()-9, 1), SERVICE[[#This Row],[Employee ID]], OFFSET($F$10, 0, 0, ROW()-9, 1), SERVICE[[#This Row],[Resources Role]])</f>
        <v>0</v>
      </c>
      <c r="Z5592" s="388">
        <f ca="1">COUNTIFS(OFFSET($F$10, 0, 0, ROW()-9, 1), SERVICE[[#This Row],[Resources Role]], OFFSET($H$10, 0, 0, ROW()-9, 1), SERVICE[[#This Row],[Booking]])</f>
        <v>0</v>
      </c>
    </row>
    <row r="5593" spans="1:26" x14ac:dyDescent="0.25">
      <c r="A5593" s="6" t="str">
        <f ca="1">no.</f>
        <v/>
      </c>
      <c r="E5593" s="4" t="str">
        <f ca="1">position</f>
        <v/>
      </c>
      <c r="J5593" s="318"/>
      <c r="M5593" s="4"/>
      <c r="O5593" s="6"/>
      <c r="Q5593" s="20"/>
      <c r="R5593" s="5" t="str">
        <f ca="1">score</f>
        <v/>
      </c>
      <c r="S5593" s="7" t="str">
        <f ca="1">rescore_svc</f>
        <v/>
      </c>
      <c r="U5593" s="11" t="str">
        <f ca="1">price</f>
        <v/>
      </c>
      <c r="V5593" s="4"/>
      <c r="Y5593" s="388">
        <f ca="1">COUNTIFS(OFFSET($B$10, 0, 0, ROW()-9, 1), SERVICE[[#This Row],[Employee ID]], OFFSET($F$10, 0, 0, ROW()-9, 1), SERVICE[[#This Row],[Resources Role]])</f>
        <v>0</v>
      </c>
      <c r="Z5593" s="388">
        <f ca="1">COUNTIFS(OFFSET($F$10, 0, 0, ROW()-9, 1), SERVICE[[#This Row],[Resources Role]], OFFSET($H$10, 0, 0, ROW()-9, 1), SERVICE[[#This Row],[Booking]])</f>
        <v>0</v>
      </c>
    </row>
    <row r="5594" spans="1:26" x14ac:dyDescent="0.25">
      <c r="A5594" s="6" t="str">
        <f ca="1">no.</f>
        <v/>
      </c>
      <c r="E5594" s="4" t="str">
        <f ca="1">position</f>
        <v/>
      </c>
      <c r="J5594" s="318"/>
      <c r="M5594" s="4"/>
      <c r="O5594" s="6"/>
      <c r="Q5594" s="20"/>
      <c r="R5594" s="5" t="str">
        <f ca="1">score</f>
        <v/>
      </c>
      <c r="S5594" s="7" t="str">
        <f ca="1">rescore_svc</f>
        <v/>
      </c>
      <c r="U5594" s="11" t="str">
        <f ca="1">price</f>
        <v/>
      </c>
      <c r="V5594" s="4"/>
      <c r="Y5594" s="388">
        <f ca="1">COUNTIFS(OFFSET($B$10, 0, 0, ROW()-9, 1), SERVICE[[#This Row],[Employee ID]], OFFSET($F$10, 0, 0, ROW()-9, 1), SERVICE[[#This Row],[Resources Role]])</f>
        <v>0</v>
      </c>
      <c r="Z5594" s="388">
        <f ca="1">COUNTIFS(OFFSET($F$10, 0, 0, ROW()-9, 1), SERVICE[[#This Row],[Resources Role]], OFFSET($H$10, 0, 0, ROW()-9, 1), SERVICE[[#This Row],[Booking]])</f>
        <v>0</v>
      </c>
    </row>
    <row r="5595" spans="1:26" x14ac:dyDescent="0.25">
      <c r="A5595" s="6" t="str">
        <f ca="1">no.</f>
        <v/>
      </c>
      <c r="E5595" s="4" t="str">
        <f ca="1">position</f>
        <v/>
      </c>
      <c r="J5595" s="318"/>
      <c r="M5595" s="4"/>
      <c r="O5595" s="6"/>
      <c r="Q5595" s="20"/>
      <c r="R5595" s="5" t="str">
        <f ca="1">score</f>
        <v/>
      </c>
      <c r="S5595" s="7" t="str">
        <f ca="1">rescore_svc</f>
        <v/>
      </c>
      <c r="U5595" s="11" t="str">
        <f ca="1">price</f>
        <v/>
      </c>
      <c r="V5595" s="4"/>
      <c r="Y5595" s="388">
        <f ca="1">COUNTIFS(OFFSET($B$10, 0, 0, ROW()-9, 1), SERVICE[[#This Row],[Employee ID]], OFFSET($F$10, 0, 0, ROW()-9, 1), SERVICE[[#This Row],[Resources Role]])</f>
        <v>0</v>
      </c>
      <c r="Z5595" s="388">
        <f ca="1">COUNTIFS(OFFSET($F$10, 0, 0, ROW()-9, 1), SERVICE[[#This Row],[Resources Role]], OFFSET($H$10, 0, 0, ROW()-9, 1), SERVICE[[#This Row],[Booking]])</f>
        <v>0</v>
      </c>
    </row>
    <row r="5596" spans="1:26" x14ac:dyDescent="0.25">
      <c r="A5596" s="6" t="str">
        <f ca="1">no.</f>
        <v/>
      </c>
      <c r="E5596" s="4" t="str">
        <f ca="1">position</f>
        <v/>
      </c>
      <c r="J5596" s="318"/>
      <c r="M5596" s="4"/>
      <c r="O5596" s="6"/>
      <c r="Q5596" s="20"/>
      <c r="R5596" s="5" t="str">
        <f ca="1">score</f>
        <v/>
      </c>
      <c r="S5596" s="7" t="str">
        <f ca="1">rescore_svc</f>
        <v/>
      </c>
      <c r="U5596" s="11" t="str">
        <f ca="1">price</f>
        <v/>
      </c>
      <c r="V5596" s="4"/>
      <c r="Y5596" s="388">
        <f ca="1">COUNTIFS(OFFSET($B$10, 0, 0, ROW()-9, 1), SERVICE[[#This Row],[Employee ID]], OFFSET($F$10, 0, 0, ROW()-9, 1), SERVICE[[#This Row],[Resources Role]])</f>
        <v>0</v>
      </c>
      <c r="Z5596" s="388">
        <f ca="1">COUNTIFS(OFFSET($F$10, 0, 0, ROW()-9, 1), SERVICE[[#This Row],[Resources Role]], OFFSET($H$10, 0, 0, ROW()-9, 1), SERVICE[[#This Row],[Booking]])</f>
        <v>0</v>
      </c>
    </row>
    <row r="5597" spans="1:26" x14ac:dyDescent="0.25">
      <c r="A5597" s="6" t="str">
        <f ca="1">no.</f>
        <v/>
      </c>
      <c r="E5597" s="4" t="str">
        <f ca="1">position</f>
        <v/>
      </c>
      <c r="J5597" s="318"/>
      <c r="M5597" s="4"/>
      <c r="O5597" s="6"/>
      <c r="Q5597" s="20"/>
      <c r="R5597" s="5" t="str">
        <f ca="1">score</f>
        <v/>
      </c>
      <c r="S5597" s="7" t="str">
        <f ca="1">rescore_svc</f>
        <v/>
      </c>
      <c r="U5597" s="11" t="str">
        <f ca="1">price</f>
        <v/>
      </c>
      <c r="V5597" s="4"/>
      <c r="Y5597" s="388">
        <f ca="1">COUNTIFS(OFFSET($B$10, 0, 0, ROW()-9, 1), SERVICE[[#This Row],[Employee ID]], OFFSET($F$10, 0, 0, ROW()-9, 1), SERVICE[[#This Row],[Resources Role]])</f>
        <v>0</v>
      </c>
      <c r="Z5597" s="388">
        <f ca="1">COUNTIFS(OFFSET($F$10, 0, 0, ROW()-9, 1), SERVICE[[#This Row],[Resources Role]], OFFSET($H$10, 0, 0, ROW()-9, 1), SERVICE[[#This Row],[Booking]])</f>
        <v>0</v>
      </c>
    </row>
    <row r="5598" spans="1:26" x14ac:dyDescent="0.25">
      <c r="A5598" s="6" t="str">
        <f ca="1">no.</f>
        <v/>
      </c>
      <c r="E5598" s="4" t="str">
        <f ca="1">position</f>
        <v/>
      </c>
      <c r="J5598" s="318"/>
      <c r="M5598" s="4"/>
      <c r="O5598" s="6"/>
      <c r="Q5598" s="20"/>
      <c r="R5598" s="5" t="str">
        <f ca="1">score</f>
        <v/>
      </c>
      <c r="S5598" s="7" t="str">
        <f ca="1">rescore_svc</f>
        <v/>
      </c>
      <c r="U5598" s="11" t="str">
        <f ca="1">price</f>
        <v/>
      </c>
      <c r="V5598" s="4"/>
      <c r="Y5598" s="388">
        <f ca="1">COUNTIFS(OFFSET($B$10, 0, 0, ROW()-9, 1), SERVICE[[#This Row],[Employee ID]], OFFSET($F$10, 0, 0, ROW()-9, 1), SERVICE[[#This Row],[Resources Role]])</f>
        <v>0</v>
      </c>
      <c r="Z5598" s="388">
        <f ca="1">COUNTIFS(OFFSET($F$10, 0, 0, ROW()-9, 1), SERVICE[[#This Row],[Resources Role]], OFFSET($H$10, 0, 0, ROW()-9, 1), SERVICE[[#This Row],[Booking]])</f>
        <v>0</v>
      </c>
    </row>
    <row r="5599" spans="1:26" x14ac:dyDescent="0.25">
      <c r="A5599" s="6" t="str">
        <f ca="1">no.</f>
        <v/>
      </c>
      <c r="E5599" s="4" t="str">
        <f ca="1">position</f>
        <v/>
      </c>
      <c r="J5599" s="318"/>
      <c r="M5599" s="4"/>
      <c r="O5599" s="6"/>
      <c r="Q5599" s="20"/>
      <c r="R5599" s="5" t="str">
        <f ca="1">score</f>
        <v/>
      </c>
      <c r="S5599" s="7" t="str">
        <f ca="1">rescore_svc</f>
        <v/>
      </c>
      <c r="U5599" s="11" t="str">
        <f ca="1">price</f>
        <v/>
      </c>
      <c r="V5599" s="4"/>
      <c r="Y5599" s="388">
        <f ca="1">COUNTIFS(OFFSET($B$10, 0, 0, ROW()-9, 1), SERVICE[[#This Row],[Employee ID]], OFFSET($F$10, 0, 0, ROW()-9, 1), SERVICE[[#This Row],[Resources Role]])</f>
        <v>0</v>
      </c>
      <c r="Z5599" s="388">
        <f ca="1">COUNTIFS(OFFSET($F$10, 0, 0, ROW()-9, 1), SERVICE[[#This Row],[Resources Role]], OFFSET($H$10, 0, 0, ROW()-9, 1), SERVICE[[#This Row],[Booking]])</f>
        <v>0</v>
      </c>
    </row>
    <row r="5600" spans="1:26" x14ac:dyDescent="0.25">
      <c r="A5600" s="6" t="str">
        <f ca="1">no.</f>
        <v/>
      </c>
      <c r="E5600" s="4" t="str">
        <f ca="1">position</f>
        <v/>
      </c>
      <c r="J5600" s="318"/>
      <c r="M5600" s="4"/>
      <c r="O5600" s="6"/>
      <c r="Q5600" s="20"/>
      <c r="R5600" s="5" t="str">
        <f ca="1">score</f>
        <v/>
      </c>
      <c r="S5600" s="7" t="str">
        <f ca="1">rescore_svc</f>
        <v/>
      </c>
      <c r="U5600" s="11" t="str">
        <f ca="1">price</f>
        <v/>
      </c>
      <c r="V5600" s="4"/>
      <c r="Y5600" s="388">
        <f ca="1">COUNTIFS(OFFSET($B$10, 0, 0, ROW()-9, 1), SERVICE[[#This Row],[Employee ID]], OFFSET($F$10, 0, 0, ROW()-9, 1), SERVICE[[#This Row],[Resources Role]])</f>
        <v>0</v>
      </c>
      <c r="Z5600" s="388">
        <f ca="1">COUNTIFS(OFFSET($F$10, 0, 0, ROW()-9, 1), SERVICE[[#This Row],[Resources Role]], OFFSET($H$10, 0, 0, ROW()-9, 1), SERVICE[[#This Row],[Booking]])</f>
        <v>0</v>
      </c>
    </row>
    <row r="5601" spans="1:26" x14ac:dyDescent="0.25">
      <c r="A5601" s="6" t="str">
        <f ca="1">no.</f>
        <v/>
      </c>
      <c r="E5601" s="4" t="str">
        <f ca="1">position</f>
        <v/>
      </c>
      <c r="J5601" s="318"/>
      <c r="M5601" s="4"/>
      <c r="O5601" s="6"/>
      <c r="Q5601" s="20"/>
      <c r="R5601" s="5" t="str">
        <f ca="1">score</f>
        <v/>
      </c>
      <c r="S5601" s="7" t="str">
        <f ca="1">rescore_svc</f>
        <v/>
      </c>
      <c r="U5601" s="11" t="str">
        <f ca="1">price</f>
        <v/>
      </c>
      <c r="V5601" s="4"/>
      <c r="Y5601" s="388">
        <f ca="1">COUNTIFS(OFFSET($B$10, 0, 0, ROW()-9, 1), SERVICE[[#This Row],[Employee ID]], OFFSET($F$10, 0, 0, ROW()-9, 1), SERVICE[[#This Row],[Resources Role]])</f>
        <v>0</v>
      </c>
      <c r="Z5601" s="388">
        <f ca="1">COUNTIFS(OFFSET($F$10, 0, 0, ROW()-9, 1), SERVICE[[#This Row],[Resources Role]], OFFSET($H$10, 0, 0, ROW()-9, 1), SERVICE[[#This Row],[Booking]])</f>
        <v>0</v>
      </c>
    </row>
    <row r="5602" spans="1:26" x14ac:dyDescent="0.25">
      <c r="A5602" s="6" t="str">
        <f ca="1">no.</f>
        <v/>
      </c>
      <c r="E5602" s="4" t="str">
        <f ca="1">position</f>
        <v/>
      </c>
      <c r="J5602" s="318"/>
      <c r="M5602" s="4"/>
      <c r="O5602" s="6"/>
      <c r="Q5602" s="20"/>
      <c r="R5602" s="5" t="str">
        <f ca="1">score</f>
        <v/>
      </c>
      <c r="S5602" s="7" t="str">
        <f ca="1">rescore_svc</f>
        <v/>
      </c>
      <c r="U5602" s="11" t="str">
        <f ca="1">price</f>
        <v/>
      </c>
      <c r="V5602" s="4"/>
      <c r="Y5602" s="388">
        <f ca="1">COUNTIFS(OFFSET($B$10, 0, 0, ROW()-9, 1), SERVICE[[#This Row],[Employee ID]], OFFSET($F$10, 0, 0, ROW()-9, 1), SERVICE[[#This Row],[Resources Role]])</f>
        <v>0</v>
      </c>
      <c r="Z5602" s="388">
        <f ca="1">COUNTIFS(OFFSET($F$10, 0, 0, ROW()-9, 1), SERVICE[[#This Row],[Resources Role]], OFFSET($H$10, 0, 0, ROW()-9, 1), SERVICE[[#This Row],[Booking]])</f>
        <v>0</v>
      </c>
    </row>
    <row r="5603" spans="1:26" x14ac:dyDescent="0.25">
      <c r="A5603" s="6" t="str">
        <f ca="1">no.</f>
        <v/>
      </c>
      <c r="E5603" s="4" t="str">
        <f ca="1">position</f>
        <v/>
      </c>
      <c r="J5603" s="318"/>
      <c r="M5603" s="4"/>
      <c r="O5603" s="6"/>
      <c r="Q5603" s="20"/>
      <c r="R5603" s="5" t="str">
        <f ca="1">score</f>
        <v/>
      </c>
      <c r="S5603" s="7" t="str">
        <f ca="1">rescore_svc</f>
        <v/>
      </c>
      <c r="U5603" s="11" t="str">
        <f ca="1">price</f>
        <v/>
      </c>
      <c r="V5603" s="4"/>
      <c r="Y5603" s="388">
        <f ca="1">COUNTIFS(OFFSET($B$10, 0, 0, ROW()-9, 1), SERVICE[[#This Row],[Employee ID]], OFFSET($F$10, 0, 0, ROW()-9, 1), SERVICE[[#This Row],[Resources Role]])</f>
        <v>0</v>
      </c>
      <c r="Z5603" s="388">
        <f ca="1">COUNTIFS(OFFSET($F$10, 0, 0, ROW()-9, 1), SERVICE[[#This Row],[Resources Role]], OFFSET($H$10, 0, 0, ROW()-9, 1), SERVICE[[#This Row],[Booking]])</f>
        <v>0</v>
      </c>
    </row>
    <row r="5604" spans="1:26" x14ac:dyDescent="0.25">
      <c r="A5604" s="6" t="str">
        <f ca="1">no.</f>
        <v/>
      </c>
      <c r="E5604" s="4" t="str">
        <f ca="1">position</f>
        <v/>
      </c>
      <c r="J5604" s="318"/>
      <c r="M5604" s="4"/>
      <c r="O5604" s="6"/>
      <c r="Q5604" s="20"/>
      <c r="R5604" s="5" t="str">
        <f ca="1">score</f>
        <v/>
      </c>
      <c r="S5604" s="7" t="str">
        <f ca="1">rescore_svc</f>
        <v/>
      </c>
      <c r="U5604" s="11" t="str">
        <f ca="1">price</f>
        <v/>
      </c>
      <c r="V5604" s="4"/>
      <c r="Y5604" s="388">
        <f ca="1">COUNTIFS(OFFSET($B$10, 0, 0, ROW()-9, 1), SERVICE[[#This Row],[Employee ID]], OFFSET($F$10, 0, 0, ROW()-9, 1), SERVICE[[#This Row],[Resources Role]])</f>
        <v>0</v>
      </c>
      <c r="Z5604" s="388">
        <f ca="1">COUNTIFS(OFFSET($F$10, 0, 0, ROW()-9, 1), SERVICE[[#This Row],[Resources Role]], OFFSET($H$10, 0, 0, ROW()-9, 1), SERVICE[[#This Row],[Booking]])</f>
        <v>0</v>
      </c>
    </row>
    <row r="5605" spans="1:26" x14ac:dyDescent="0.25">
      <c r="A5605" s="6" t="str">
        <f ca="1">no.</f>
        <v/>
      </c>
      <c r="E5605" s="4" t="str">
        <f ca="1">position</f>
        <v/>
      </c>
      <c r="J5605" s="318"/>
      <c r="M5605" s="4"/>
      <c r="O5605" s="6"/>
      <c r="Q5605" s="20"/>
      <c r="R5605" s="5" t="str">
        <f ca="1">score</f>
        <v/>
      </c>
      <c r="S5605" s="7" t="str">
        <f ca="1">rescore_svc</f>
        <v/>
      </c>
      <c r="U5605" s="11" t="str">
        <f ca="1">price</f>
        <v/>
      </c>
      <c r="V5605" s="4"/>
      <c r="Y5605" s="388">
        <f ca="1">COUNTIFS(OFFSET($B$10, 0, 0, ROW()-9, 1), SERVICE[[#This Row],[Employee ID]], OFFSET($F$10, 0, 0, ROW()-9, 1), SERVICE[[#This Row],[Resources Role]])</f>
        <v>0</v>
      </c>
      <c r="Z5605" s="388">
        <f ca="1">COUNTIFS(OFFSET($F$10, 0, 0, ROW()-9, 1), SERVICE[[#This Row],[Resources Role]], OFFSET($H$10, 0, 0, ROW()-9, 1), SERVICE[[#This Row],[Booking]])</f>
        <v>0</v>
      </c>
    </row>
    <row r="5606" spans="1:26" x14ac:dyDescent="0.25">
      <c r="A5606" s="6" t="str">
        <f ca="1">no.</f>
        <v/>
      </c>
      <c r="E5606" s="4" t="str">
        <f ca="1">position</f>
        <v/>
      </c>
      <c r="J5606" s="318"/>
      <c r="M5606" s="4"/>
      <c r="O5606" s="6"/>
      <c r="Q5606" s="20"/>
      <c r="R5606" s="5" t="str">
        <f ca="1">score</f>
        <v/>
      </c>
      <c r="S5606" s="7" t="str">
        <f ca="1">rescore_svc</f>
        <v/>
      </c>
      <c r="U5606" s="11" t="str">
        <f ca="1">price</f>
        <v/>
      </c>
      <c r="V5606" s="4"/>
      <c r="Y5606" s="388">
        <f ca="1">COUNTIFS(OFFSET($B$10, 0, 0, ROW()-9, 1), SERVICE[[#This Row],[Employee ID]], OFFSET($F$10, 0, 0, ROW()-9, 1), SERVICE[[#This Row],[Resources Role]])</f>
        <v>0</v>
      </c>
      <c r="Z5606" s="388">
        <f ca="1">COUNTIFS(OFFSET($F$10, 0, 0, ROW()-9, 1), SERVICE[[#This Row],[Resources Role]], OFFSET($H$10, 0, 0, ROW()-9, 1), SERVICE[[#This Row],[Booking]])</f>
        <v>0</v>
      </c>
    </row>
    <row r="5607" spans="1:26" x14ac:dyDescent="0.25">
      <c r="A5607" s="6" t="str">
        <f ca="1">no.</f>
        <v/>
      </c>
      <c r="E5607" s="4" t="str">
        <f ca="1">position</f>
        <v/>
      </c>
      <c r="J5607" s="318"/>
      <c r="M5607" s="4"/>
      <c r="O5607" s="6"/>
      <c r="Q5607" s="20"/>
      <c r="R5607" s="5" t="str">
        <f ca="1">score</f>
        <v/>
      </c>
      <c r="S5607" s="7" t="str">
        <f ca="1">rescore_svc</f>
        <v/>
      </c>
      <c r="U5607" s="11" t="str">
        <f ca="1">price</f>
        <v/>
      </c>
      <c r="V5607" s="4"/>
      <c r="Y5607" s="388">
        <f ca="1">COUNTIFS(OFFSET($B$10, 0, 0, ROW()-9, 1), SERVICE[[#This Row],[Employee ID]], OFFSET($F$10, 0, 0, ROW()-9, 1), SERVICE[[#This Row],[Resources Role]])</f>
        <v>0</v>
      </c>
      <c r="Z5607" s="388">
        <f ca="1">COUNTIFS(OFFSET($F$10, 0, 0, ROW()-9, 1), SERVICE[[#This Row],[Resources Role]], OFFSET($H$10, 0, 0, ROW()-9, 1), SERVICE[[#This Row],[Booking]])</f>
        <v>0</v>
      </c>
    </row>
    <row r="5608" spans="1:26" x14ac:dyDescent="0.25">
      <c r="A5608" s="6" t="str">
        <f ca="1">no.</f>
        <v/>
      </c>
      <c r="E5608" s="4" t="str">
        <f ca="1">position</f>
        <v/>
      </c>
      <c r="J5608" s="318"/>
      <c r="M5608" s="4"/>
      <c r="O5608" s="6"/>
      <c r="Q5608" s="20"/>
      <c r="R5608" s="5" t="str">
        <f ca="1">score</f>
        <v/>
      </c>
      <c r="S5608" s="7" t="str">
        <f ca="1">rescore_svc</f>
        <v/>
      </c>
      <c r="U5608" s="11" t="str">
        <f ca="1">price</f>
        <v/>
      </c>
      <c r="V5608" s="4"/>
      <c r="Y5608" s="388">
        <f ca="1">COUNTIFS(OFFSET($B$10, 0, 0, ROW()-9, 1), SERVICE[[#This Row],[Employee ID]], OFFSET($F$10, 0, 0, ROW()-9, 1), SERVICE[[#This Row],[Resources Role]])</f>
        <v>0</v>
      </c>
      <c r="Z5608" s="388">
        <f ca="1">COUNTIFS(OFFSET($F$10, 0, 0, ROW()-9, 1), SERVICE[[#This Row],[Resources Role]], OFFSET($H$10, 0, 0, ROW()-9, 1), SERVICE[[#This Row],[Booking]])</f>
        <v>0</v>
      </c>
    </row>
    <row r="5609" spans="1:26" x14ac:dyDescent="0.25">
      <c r="A5609" s="6" t="str">
        <f ca="1">no.</f>
        <v/>
      </c>
      <c r="E5609" s="4" t="str">
        <f ca="1">position</f>
        <v/>
      </c>
      <c r="J5609" s="318"/>
      <c r="M5609" s="4"/>
      <c r="O5609" s="6"/>
      <c r="Q5609" s="20"/>
      <c r="R5609" s="5" t="str">
        <f ca="1">score</f>
        <v/>
      </c>
      <c r="S5609" s="7" t="str">
        <f ca="1">rescore_svc</f>
        <v/>
      </c>
      <c r="U5609" s="11" t="str">
        <f ca="1">price</f>
        <v/>
      </c>
      <c r="V5609" s="4"/>
      <c r="Y5609" s="388">
        <f ca="1">COUNTIFS(OFFSET($B$10, 0, 0, ROW()-9, 1), SERVICE[[#This Row],[Employee ID]], OFFSET($F$10, 0, 0, ROW()-9, 1), SERVICE[[#This Row],[Resources Role]])</f>
        <v>0</v>
      </c>
      <c r="Z5609" s="388">
        <f ca="1">COUNTIFS(OFFSET($F$10, 0, 0, ROW()-9, 1), SERVICE[[#This Row],[Resources Role]], OFFSET($H$10, 0, 0, ROW()-9, 1), SERVICE[[#This Row],[Booking]])</f>
        <v>0</v>
      </c>
    </row>
    <row r="5610" spans="1:26" x14ac:dyDescent="0.25">
      <c r="A5610" s="6" t="str">
        <f ca="1">no.</f>
        <v/>
      </c>
      <c r="E5610" s="4" t="str">
        <f ca="1">position</f>
        <v/>
      </c>
      <c r="J5610" s="318"/>
      <c r="M5610" s="4"/>
      <c r="O5610" s="6"/>
      <c r="Q5610" s="20"/>
      <c r="R5610" s="5" t="str">
        <f ca="1">score</f>
        <v/>
      </c>
      <c r="S5610" s="7" t="str">
        <f ca="1">rescore_svc</f>
        <v/>
      </c>
      <c r="U5610" s="11" t="str">
        <f ca="1">price</f>
        <v/>
      </c>
      <c r="V5610" s="4"/>
      <c r="Y5610" s="388">
        <f ca="1">COUNTIFS(OFFSET($B$10, 0, 0, ROW()-9, 1), SERVICE[[#This Row],[Employee ID]], OFFSET($F$10, 0, 0, ROW()-9, 1), SERVICE[[#This Row],[Resources Role]])</f>
        <v>0</v>
      </c>
      <c r="Z5610" s="388">
        <f ca="1">COUNTIFS(OFFSET($F$10, 0, 0, ROW()-9, 1), SERVICE[[#This Row],[Resources Role]], OFFSET($H$10, 0, 0, ROW()-9, 1), SERVICE[[#This Row],[Booking]])</f>
        <v>0</v>
      </c>
    </row>
    <row r="5611" spans="1:26" x14ac:dyDescent="0.25">
      <c r="A5611" s="6" t="str">
        <f ca="1">no.</f>
        <v/>
      </c>
      <c r="E5611" s="4" t="str">
        <f ca="1">position</f>
        <v/>
      </c>
      <c r="J5611" s="318"/>
      <c r="M5611" s="4"/>
      <c r="O5611" s="6"/>
      <c r="Q5611" s="20"/>
      <c r="R5611" s="5" t="str">
        <f ca="1">score</f>
        <v/>
      </c>
      <c r="S5611" s="7" t="str">
        <f ca="1">rescore_svc</f>
        <v/>
      </c>
      <c r="U5611" s="11" t="str">
        <f ca="1">price</f>
        <v/>
      </c>
      <c r="V5611" s="4"/>
      <c r="Y5611" s="388">
        <f ca="1">COUNTIFS(OFFSET($B$10, 0, 0, ROW()-9, 1), SERVICE[[#This Row],[Employee ID]], OFFSET($F$10, 0, 0, ROW()-9, 1), SERVICE[[#This Row],[Resources Role]])</f>
        <v>0</v>
      </c>
      <c r="Z5611" s="388">
        <f ca="1">COUNTIFS(OFFSET($F$10, 0, 0, ROW()-9, 1), SERVICE[[#This Row],[Resources Role]], OFFSET($H$10, 0, 0, ROW()-9, 1), SERVICE[[#This Row],[Booking]])</f>
        <v>0</v>
      </c>
    </row>
    <row r="5612" spans="1:26" x14ac:dyDescent="0.25">
      <c r="A5612" s="6" t="str">
        <f ca="1">no.</f>
        <v/>
      </c>
      <c r="E5612" s="4" t="str">
        <f ca="1">position</f>
        <v/>
      </c>
      <c r="J5612" s="318"/>
      <c r="M5612" s="4"/>
      <c r="O5612" s="6"/>
      <c r="Q5612" s="20"/>
      <c r="R5612" s="5" t="str">
        <f ca="1">score</f>
        <v/>
      </c>
      <c r="S5612" s="7" t="str">
        <f ca="1">rescore_svc</f>
        <v/>
      </c>
      <c r="U5612" s="11" t="str">
        <f ca="1">price</f>
        <v/>
      </c>
      <c r="V5612" s="4"/>
      <c r="Y5612" s="388">
        <f ca="1">COUNTIFS(OFFSET($B$10, 0, 0, ROW()-9, 1), SERVICE[[#This Row],[Employee ID]], OFFSET($F$10, 0, 0, ROW()-9, 1), SERVICE[[#This Row],[Resources Role]])</f>
        <v>0</v>
      </c>
      <c r="Z5612" s="388">
        <f ca="1">COUNTIFS(OFFSET($F$10, 0, 0, ROW()-9, 1), SERVICE[[#This Row],[Resources Role]], OFFSET($H$10, 0, 0, ROW()-9, 1), SERVICE[[#This Row],[Booking]])</f>
        <v>0</v>
      </c>
    </row>
    <row r="5613" spans="1:26" x14ac:dyDescent="0.25">
      <c r="A5613" s="6" t="str">
        <f ca="1">no.</f>
        <v/>
      </c>
      <c r="E5613" s="4" t="str">
        <f ca="1">position</f>
        <v/>
      </c>
      <c r="J5613" s="318"/>
      <c r="M5613" s="4"/>
      <c r="O5613" s="6"/>
      <c r="Q5613" s="20"/>
      <c r="R5613" s="5" t="str">
        <f ca="1">score</f>
        <v/>
      </c>
      <c r="S5613" s="7" t="str">
        <f ca="1">rescore_svc</f>
        <v/>
      </c>
      <c r="U5613" s="11" t="str">
        <f ca="1">price</f>
        <v/>
      </c>
      <c r="V5613" s="4"/>
      <c r="Y5613" s="388">
        <f ca="1">COUNTIFS(OFFSET($B$10, 0, 0, ROW()-9, 1), SERVICE[[#This Row],[Employee ID]], OFFSET($F$10, 0, 0, ROW()-9, 1), SERVICE[[#This Row],[Resources Role]])</f>
        <v>0</v>
      </c>
      <c r="Z5613" s="388">
        <f ca="1">COUNTIFS(OFFSET($F$10, 0, 0, ROW()-9, 1), SERVICE[[#This Row],[Resources Role]], OFFSET($H$10, 0, 0, ROW()-9, 1), SERVICE[[#This Row],[Booking]])</f>
        <v>0</v>
      </c>
    </row>
    <row r="5614" spans="1:26" x14ac:dyDescent="0.25">
      <c r="A5614" s="6" t="str">
        <f ca="1">no.</f>
        <v/>
      </c>
      <c r="E5614" s="4" t="str">
        <f ca="1">position</f>
        <v/>
      </c>
      <c r="J5614" s="318"/>
      <c r="M5614" s="4"/>
      <c r="O5614" s="6"/>
      <c r="Q5614" s="20"/>
      <c r="R5614" s="5" t="str">
        <f ca="1">score</f>
        <v/>
      </c>
      <c r="S5614" s="7" t="str">
        <f ca="1">rescore_svc</f>
        <v/>
      </c>
      <c r="U5614" s="11" t="str">
        <f ca="1">price</f>
        <v/>
      </c>
      <c r="V5614" s="4"/>
      <c r="Y5614" s="388">
        <f ca="1">COUNTIFS(OFFSET($B$10, 0, 0, ROW()-9, 1), SERVICE[[#This Row],[Employee ID]], OFFSET($F$10, 0, 0, ROW()-9, 1), SERVICE[[#This Row],[Resources Role]])</f>
        <v>0</v>
      </c>
      <c r="Z5614" s="388">
        <f ca="1">COUNTIFS(OFFSET($F$10, 0, 0, ROW()-9, 1), SERVICE[[#This Row],[Resources Role]], OFFSET($H$10, 0, 0, ROW()-9, 1), SERVICE[[#This Row],[Booking]])</f>
        <v>0</v>
      </c>
    </row>
    <row r="5615" spans="1:26" x14ac:dyDescent="0.25">
      <c r="A5615" s="6" t="str">
        <f ca="1">no.</f>
        <v/>
      </c>
      <c r="E5615" s="4" t="str">
        <f ca="1">position</f>
        <v/>
      </c>
      <c r="J5615" s="318"/>
      <c r="M5615" s="4"/>
      <c r="O5615" s="6"/>
      <c r="Q5615" s="20"/>
      <c r="R5615" s="5" t="str">
        <f ca="1">score</f>
        <v/>
      </c>
      <c r="S5615" s="7" t="str">
        <f ca="1">rescore_svc</f>
        <v/>
      </c>
      <c r="U5615" s="11" t="str">
        <f ca="1">price</f>
        <v/>
      </c>
      <c r="V5615" s="4"/>
      <c r="Y5615" s="388">
        <f ca="1">COUNTIFS(OFFSET($B$10, 0, 0, ROW()-9, 1), SERVICE[[#This Row],[Employee ID]], OFFSET($F$10, 0, 0, ROW()-9, 1), SERVICE[[#This Row],[Resources Role]])</f>
        <v>0</v>
      </c>
      <c r="Z5615" s="388">
        <f ca="1">COUNTIFS(OFFSET($F$10, 0, 0, ROW()-9, 1), SERVICE[[#This Row],[Resources Role]], OFFSET($H$10, 0, 0, ROW()-9, 1), SERVICE[[#This Row],[Booking]])</f>
        <v>0</v>
      </c>
    </row>
    <row r="5616" spans="1:26" x14ac:dyDescent="0.25">
      <c r="A5616" s="6" t="str">
        <f ca="1">no.</f>
        <v/>
      </c>
      <c r="E5616" s="4" t="str">
        <f ca="1">position</f>
        <v/>
      </c>
      <c r="J5616" s="318"/>
      <c r="M5616" s="4"/>
      <c r="O5616" s="6"/>
      <c r="Q5616" s="20"/>
      <c r="R5616" s="5" t="str">
        <f ca="1">score</f>
        <v/>
      </c>
      <c r="S5616" s="7" t="str">
        <f ca="1">rescore_svc</f>
        <v/>
      </c>
      <c r="U5616" s="11" t="str">
        <f ca="1">price</f>
        <v/>
      </c>
      <c r="V5616" s="4"/>
      <c r="Y5616" s="388">
        <f ca="1">COUNTIFS(OFFSET($B$10, 0, 0, ROW()-9, 1), SERVICE[[#This Row],[Employee ID]], OFFSET($F$10, 0, 0, ROW()-9, 1), SERVICE[[#This Row],[Resources Role]])</f>
        <v>0</v>
      </c>
      <c r="Z5616" s="388">
        <f ca="1">COUNTIFS(OFFSET($F$10, 0, 0, ROW()-9, 1), SERVICE[[#This Row],[Resources Role]], OFFSET($H$10, 0, 0, ROW()-9, 1), SERVICE[[#This Row],[Booking]])</f>
        <v>0</v>
      </c>
    </row>
    <row r="5617" spans="1:26" x14ac:dyDescent="0.25">
      <c r="A5617" s="6" t="str">
        <f ca="1">no.</f>
        <v/>
      </c>
      <c r="E5617" s="4" t="str">
        <f ca="1">position</f>
        <v/>
      </c>
      <c r="J5617" s="318"/>
      <c r="M5617" s="4"/>
      <c r="O5617" s="6"/>
      <c r="Q5617" s="20"/>
      <c r="R5617" s="5" t="str">
        <f ca="1">score</f>
        <v/>
      </c>
      <c r="S5617" s="7" t="str">
        <f ca="1">rescore_svc</f>
        <v/>
      </c>
      <c r="U5617" s="11" t="str">
        <f ca="1">price</f>
        <v/>
      </c>
      <c r="V5617" s="4"/>
      <c r="Y5617" s="388">
        <f ca="1">COUNTIFS(OFFSET($B$10, 0, 0, ROW()-9, 1), SERVICE[[#This Row],[Employee ID]], OFFSET($F$10, 0, 0, ROW()-9, 1), SERVICE[[#This Row],[Resources Role]])</f>
        <v>0</v>
      </c>
      <c r="Z5617" s="388">
        <f ca="1">COUNTIFS(OFFSET($F$10, 0, 0, ROW()-9, 1), SERVICE[[#This Row],[Resources Role]], OFFSET($H$10, 0, 0, ROW()-9, 1), SERVICE[[#This Row],[Booking]])</f>
        <v>0</v>
      </c>
    </row>
    <row r="5618" spans="1:26" x14ac:dyDescent="0.25">
      <c r="A5618" s="6" t="str">
        <f ca="1">no.</f>
        <v/>
      </c>
      <c r="E5618" s="4" t="str">
        <f ca="1">position</f>
        <v/>
      </c>
      <c r="J5618" s="318"/>
      <c r="M5618" s="4"/>
      <c r="O5618" s="6"/>
      <c r="Q5618" s="20"/>
      <c r="R5618" s="5" t="str">
        <f ca="1">score</f>
        <v/>
      </c>
      <c r="S5618" s="7" t="str">
        <f ca="1">rescore_svc</f>
        <v/>
      </c>
      <c r="U5618" s="11" t="str">
        <f ca="1">price</f>
        <v/>
      </c>
      <c r="V5618" s="4"/>
      <c r="Y5618" s="388">
        <f ca="1">COUNTIFS(OFFSET($B$10, 0, 0, ROW()-9, 1), SERVICE[[#This Row],[Employee ID]], OFFSET($F$10, 0, 0, ROW()-9, 1), SERVICE[[#This Row],[Resources Role]])</f>
        <v>0</v>
      </c>
      <c r="Z5618" s="388">
        <f ca="1">COUNTIFS(OFFSET($F$10, 0, 0, ROW()-9, 1), SERVICE[[#This Row],[Resources Role]], OFFSET($H$10, 0, 0, ROW()-9, 1), SERVICE[[#This Row],[Booking]])</f>
        <v>0</v>
      </c>
    </row>
    <row r="5619" spans="1:26" x14ac:dyDescent="0.25">
      <c r="A5619" s="6" t="str">
        <f ca="1">no.</f>
        <v/>
      </c>
      <c r="E5619" s="4" t="str">
        <f ca="1">position</f>
        <v/>
      </c>
      <c r="J5619" s="318"/>
      <c r="M5619" s="4"/>
      <c r="O5619" s="6"/>
      <c r="Q5619" s="20"/>
      <c r="R5619" s="5" t="str">
        <f ca="1">score</f>
        <v/>
      </c>
      <c r="S5619" s="7" t="str">
        <f ca="1">rescore_svc</f>
        <v/>
      </c>
      <c r="U5619" s="11" t="str">
        <f ca="1">price</f>
        <v/>
      </c>
      <c r="V5619" s="4"/>
      <c r="Y5619" s="388">
        <f ca="1">COUNTIFS(OFFSET($B$10, 0, 0, ROW()-9, 1), SERVICE[[#This Row],[Employee ID]], OFFSET($F$10, 0, 0, ROW()-9, 1), SERVICE[[#This Row],[Resources Role]])</f>
        <v>0</v>
      </c>
      <c r="Z5619" s="388">
        <f ca="1">COUNTIFS(OFFSET($F$10, 0, 0, ROW()-9, 1), SERVICE[[#This Row],[Resources Role]], OFFSET($H$10, 0, 0, ROW()-9, 1), SERVICE[[#This Row],[Booking]])</f>
        <v>0</v>
      </c>
    </row>
    <row r="5620" spans="1:26" x14ac:dyDescent="0.25">
      <c r="A5620" s="6" t="str">
        <f ca="1">no.</f>
        <v/>
      </c>
      <c r="E5620" s="4" t="str">
        <f ca="1">position</f>
        <v/>
      </c>
      <c r="J5620" s="318"/>
      <c r="M5620" s="4"/>
      <c r="O5620" s="6"/>
      <c r="Q5620" s="20"/>
      <c r="R5620" s="5" t="str">
        <f ca="1">score</f>
        <v/>
      </c>
      <c r="S5620" s="7" t="str">
        <f ca="1">rescore_svc</f>
        <v/>
      </c>
      <c r="U5620" s="11" t="str">
        <f ca="1">price</f>
        <v/>
      </c>
      <c r="V5620" s="4"/>
      <c r="Y5620" s="388">
        <f ca="1">COUNTIFS(OFFSET($B$10, 0, 0, ROW()-9, 1), SERVICE[[#This Row],[Employee ID]], OFFSET($F$10, 0, 0, ROW()-9, 1), SERVICE[[#This Row],[Resources Role]])</f>
        <v>0</v>
      </c>
      <c r="Z5620" s="388">
        <f ca="1">COUNTIFS(OFFSET($F$10, 0, 0, ROW()-9, 1), SERVICE[[#This Row],[Resources Role]], OFFSET($H$10, 0, 0, ROW()-9, 1), SERVICE[[#This Row],[Booking]])</f>
        <v>0</v>
      </c>
    </row>
    <row r="5621" spans="1:26" x14ac:dyDescent="0.25">
      <c r="A5621" s="6" t="str">
        <f ca="1">no.</f>
        <v/>
      </c>
      <c r="E5621" s="4" t="str">
        <f ca="1">position</f>
        <v/>
      </c>
      <c r="J5621" s="318"/>
      <c r="M5621" s="4"/>
      <c r="O5621" s="6"/>
      <c r="Q5621" s="20"/>
      <c r="R5621" s="5" t="str">
        <f ca="1">score</f>
        <v/>
      </c>
      <c r="S5621" s="7" t="str">
        <f ca="1">rescore_svc</f>
        <v/>
      </c>
      <c r="U5621" s="11" t="str">
        <f ca="1">price</f>
        <v/>
      </c>
      <c r="V5621" s="4"/>
      <c r="Y5621" s="388">
        <f ca="1">COUNTIFS(OFFSET($B$10, 0, 0, ROW()-9, 1), SERVICE[[#This Row],[Employee ID]], OFFSET($F$10, 0, 0, ROW()-9, 1), SERVICE[[#This Row],[Resources Role]])</f>
        <v>0</v>
      </c>
      <c r="Z5621" s="388">
        <f ca="1">COUNTIFS(OFFSET($F$10, 0, 0, ROW()-9, 1), SERVICE[[#This Row],[Resources Role]], OFFSET($H$10, 0, 0, ROW()-9, 1), SERVICE[[#This Row],[Booking]])</f>
        <v>0</v>
      </c>
    </row>
    <row r="5622" spans="1:26" x14ac:dyDescent="0.25">
      <c r="A5622" s="6" t="str">
        <f ca="1">no.</f>
        <v/>
      </c>
      <c r="E5622" s="4" t="str">
        <f ca="1">position</f>
        <v/>
      </c>
      <c r="J5622" s="318"/>
      <c r="M5622" s="4"/>
      <c r="O5622" s="6"/>
      <c r="Q5622" s="20"/>
      <c r="R5622" s="5" t="str">
        <f ca="1">score</f>
        <v/>
      </c>
      <c r="S5622" s="7" t="str">
        <f ca="1">rescore_svc</f>
        <v/>
      </c>
      <c r="U5622" s="11" t="str">
        <f ca="1">price</f>
        <v/>
      </c>
      <c r="V5622" s="4"/>
      <c r="Y5622" s="388">
        <f ca="1">COUNTIFS(OFFSET($B$10, 0, 0, ROW()-9, 1), SERVICE[[#This Row],[Employee ID]], OFFSET($F$10, 0, 0, ROW()-9, 1), SERVICE[[#This Row],[Resources Role]])</f>
        <v>0</v>
      </c>
      <c r="Z5622" s="388">
        <f ca="1">COUNTIFS(OFFSET($F$10, 0, 0, ROW()-9, 1), SERVICE[[#This Row],[Resources Role]], OFFSET($H$10, 0, 0, ROW()-9, 1), SERVICE[[#This Row],[Booking]])</f>
        <v>0</v>
      </c>
    </row>
    <row r="5623" spans="1:26" x14ac:dyDescent="0.25">
      <c r="A5623" s="6" t="str">
        <f ca="1">no.</f>
        <v/>
      </c>
      <c r="E5623" s="4" t="str">
        <f ca="1">position</f>
        <v/>
      </c>
      <c r="J5623" s="318"/>
      <c r="M5623" s="4"/>
      <c r="O5623" s="6"/>
      <c r="Q5623" s="20"/>
      <c r="R5623" s="5" t="str">
        <f ca="1">score</f>
        <v/>
      </c>
      <c r="S5623" s="7" t="str">
        <f ca="1">rescore_svc</f>
        <v/>
      </c>
      <c r="U5623" s="11" t="str">
        <f ca="1">price</f>
        <v/>
      </c>
      <c r="V5623" s="4"/>
      <c r="Y5623" s="388">
        <f ca="1">COUNTIFS(OFFSET($B$10, 0, 0, ROW()-9, 1), SERVICE[[#This Row],[Employee ID]], OFFSET($F$10, 0, 0, ROW()-9, 1), SERVICE[[#This Row],[Resources Role]])</f>
        <v>0</v>
      </c>
      <c r="Z5623" s="388">
        <f ca="1">COUNTIFS(OFFSET($F$10, 0, 0, ROW()-9, 1), SERVICE[[#This Row],[Resources Role]], OFFSET($H$10, 0, 0, ROW()-9, 1), SERVICE[[#This Row],[Booking]])</f>
        <v>0</v>
      </c>
    </row>
    <row r="5624" spans="1:26" x14ac:dyDescent="0.25">
      <c r="A5624" s="6" t="str">
        <f ca="1">no.</f>
        <v/>
      </c>
      <c r="E5624" s="4" t="str">
        <f ca="1">position</f>
        <v/>
      </c>
      <c r="J5624" s="318"/>
      <c r="M5624" s="4"/>
      <c r="O5624" s="6"/>
      <c r="Q5624" s="20"/>
      <c r="R5624" s="5" t="str">
        <f ca="1">score</f>
        <v/>
      </c>
      <c r="S5624" s="7" t="str">
        <f ca="1">rescore_svc</f>
        <v/>
      </c>
      <c r="U5624" s="11" t="str">
        <f ca="1">price</f>
        <v/>
      </c>
      <c r="V5624" s="4"/>
      <c r="Y5624" s="388">
        <f ca="1">COUNTIFS(OFFSET($B$10, 0, 0, ROW()-9, 1), SERVICE[[#This Row],[Employee ID]], OFFSET($F$10, 0, 0, ROW()-9, 1), SERVICE[[#This Row],[Resources Role]])</f>
        <v>0</v>
      </c>
      <c r="Z5624" s="388">
        <f ca="1">COUNTIFS(OFFSET($F$10, 0, 0, ROW()-9, 1), SERVICE[[#This Row],[Resources Role]], OFFSET($H$10, 0, 0, ROW()-9, 1), SERVICE[[#This Row],[Booking]])</f>
        <v>0</v>
      </c>
    </row>
    <row r="5625" spans="1:26" x14ac:dyDescent="0.25">
      <c r="A5625" s="6" t="str">
        <f ca="1">no.</f>
        <v/>
      </c>
      <c r="E5625" s="4" t="str">
        <f ca="1">position</f>
        <v/>
      </c>
      <c r="J5625" s="318"/>
      <c r="M5625" s="4"/>
      <c r="O5625" s="6"/>
      <c r="Q5625" s="20"/>
      <c r="R5625" s="5" t="str">
        <f ca="1">score</f>
        <v/>
      </c>
      <c r="S5625" s="7" t="str">
        <f ca="1">rescore_svc</f>
        <v/>
      </c>
      <c r="U5625" s="11" t="str">
        <f ca="1">price</f>
        <v/>
      </c>
      <c r="V5625" s="4"/>
      <c r="Y5625" s="388">
        <f ca="1">COUNTIFS(OFFSET($B$10, 0, 0, ROW()-9, 1), SERVICE[[#This Row],[Employee ID]], OFFSET($F$10, 0, 0, ROW()-9, 1), SERVICE[[#This Row],[Resources Role]])</f>
        <v>0</v>
      </c>
      <c r="Z5625" s="388">
        <f ca="1">COUNTIFS(OFFSET($F$10, 0, 0, ROW()-9, 1), SERVICE[[#This Row],[Resources Role]], OFFSET($H$10, 0, 0, ROW()-9, 1), SERVICE[[#This Row],[Booking]])</f>
        <v>0</v>
      </c>
    </row>
    <row r="5626" spans="1:26" x14ac:dyDescent="0.25">
      <c r="A5626" s="6" t="str">
        <f ca="1">no.</f>
        <v/>
      </c>
      <c r="E5626" s="4" t="str">
        <f ca="1">position</f>
        <v/>
      </c>
      <c r="J5626" s="318"/>
      <c r="M5626" s="4"/>
      <c r="O5626" s="6"/>
      <c r="Q5626" s="20"/>
      <c r="R5626" s="5" t="str">
        <f ca="1">score</f>
        <v/>
      </c>
      <c r="S5626" s="7" t="str">
        <f ca="1">rescore_svc</f>
        <v/>
      </c>
      <c r="U5626" s="11" t="str">
        <f ca="1">price</f>
        <v/>
      </c>
      <c r="V5626" s="4"/>
      <c r="Y5626" s="388">
        <f ca="1">COUNTIFS(OFFSET($B$10, 0, 0, ROW()-9, 1), SERVICE[[#This Row],[Employee ID]], OFFSET($F$10, 0, 0, ROW()-9, 1), SERVICE[[#This Row],[Resources Role]])</f>
        <v>0</v>
      </c>
      <c r="Z5626" s="388">
        <f ca="1">COUNTIFS(OFFSET($F$10, 0, 0, ROW()-9, 1), SERVICE[[#This Row],[Resources Role]], OFFSET($H$10, 0, 0, ROW()-9, 1), SERVICE[[#This Row],[Booking]])</f>
        <v>0</v>
      </c>
    </row>
    <row r="5627" spans="1:26" x14ac:dyDescent="0.25">
      <c r="A5627" s="6" t="str">
        <f ca="1">no.</f>
        <v/>
      </c>
      <c r="E5627" s="4" t="str">
        <f ca="1">position</f>
        <v/>
      </c>
      <c r="J5627" s="318"/>
      <c r="M5627" s="4"/>
      <c r="O5627" s="6"/>
      <c r="Q5627" s="20"/>
      <c r="R5627" s="5" t="str">
        <f ca="1">score</f>
        <v/>
      </c>
      <c r="S5627" s="7" t="str">
        <f ca="1">rescore_svc</f>
        <v/>
      </c>
      <c r="U5627" s="11" t="str">
        <f ca="1">price</f>
        <v/>
      </c>
      <c r="V5627" s="4"/>
      <c r="Y5627" s="388">
        <f ca="1">COUNTIFS(OFFSET($B$10, 0, 0, ROW()-9, 1), SERVICE[[#This Row],[Employee ID]], OFFSET($F$10, 0, 0, ROW()-9, 1), SERVICE[[#This Row],[Resources Role]])</f>
        <v>0</v>
      </c>
      <c r="Z5627" s="388">
        <f ca="1">COUNTIFS(OFFSET($F$10, 0, 0, ROW()-9, 1), SERVICE[[#This Row],[Resources Role]], OFFSET($H$10, 0, 0, ROW()-9, 1), SERVICE[[#This Row],[Booking]])</f>
        <v>0</v>
      </c>
    </row>
    <row r="5628" spans="1:26" x14ac:dyDescent="0.25">
      <c r="A5628" s="6" t="str">
        <f ca="1">no.</f>
        <v/>
      </c>
      <c r="E5628" s="4" t="str">
        <f ca="1">position</f>
        <v/>
      </c>
      <c r="J5628" s="318"/>
      <c r="M5628" s="4"/>
      <c r="O5628" s="6"/>
      <c r="Q5628" s="20"/>
      <c r="R5628" s="5" t="str">
        <f ca="1">score</f>
        <v/>
      </c>
      <c r="S5628" s="7" t="str">
        <f ca="1">rescore_svc</f>
        <v/>
      </c>
      <c r="U5628" s="11" t="str">
        <f ca="1">price</f>
        <v/>
      </c>
      <c r="V5628" s="4"/>
      <c r="Y5628" s="388">
        <f ca="1">COUNTIFS(OFFSET($B$10, 0, 0, ROW()-9, 1), SERVICE[[#This Row],[Employee ID]], OFFSET($F$10, 0, 0, ROW()-9, 1), SERVICE[[#This Row],[Resources Role]])</f>
        <v>0</v>
      </c>
      <c r="Z5628" s="388">
        <f ca="1">COUNTIFS(OFFSET($F$10, 0, 0, ROW()-9, 1), SERVICE[[#This Row],[Resources Role]], OFFSET($H$10, 0, 0, ROW()-9, 1), SERVICE[[#This Row],[Booking]])</f>
        <v>0</v>
      </c>
    </row>
    <row r="5629" spans="1:26" x14ac:dyDescent="0.25">
      <c r="A5629" s="6" t="str">
        <f ca="1">no.</f>
        <v/>
      </c>
      <c r="E5629" s="4" t="str">
        <f ca="1">position</f>
        <v/>
      </c>
      <c r="J5629" s="318"/>
      <c r="M5629" s="4"/>
      <c r="O5629" s="6"/>
      <c r="Q5629" s="20"/>
      <c r="R5629" s="5" t="str">
        <f ca="1">score</f>
        <v/>
      </c>
      <c r="S5629" s="7" t="str">
        <f ca="1">rescore_svc</f>
        <v/>
      </c>
      <c r="U5629" s="11" t="str">
        <f ca="1">price</f>
        <v/>
      </c>
      <c r="V5629" s="4"/>
      <c r="Y5629" s="388">
        <f ca="1">COUNTIFS(OFFSET($B$10, 0, 0, ROW()-9, 1), SERVICE[[#This Row],[Employee ID]], OFFSET($F$10, 0, 0, ROW()-9, 1), SERVICE[[#This Row],[Resources Role]])</f>
        <v>0</v>
      </c>
      <c r="Z5629" s="388">
        <f ca="1">COUNTIFS(OFFSET($F$10, 0, 0, ROW()-9, 1), SERVICE[[#This Row],[Resources Role]], OFFSET($H$10, 0, 0, ROW()-9, 1), SERVICE[[#This Row],[Booking]])</f>
        <v>0</v>
      </c>
    </row>
    <row r="5630" spans="1:26" x14ac:dyDescent="0.25">
      <c r="A5630" s="6" t="str">
        <f ca="1">no.</f>
        <v/>
      </c>
      <c r="E5630" s="4" t="str">
        <f ca="1">position</f>
        <v/>
      </c>
      <c r="J5630" s="318"/>
      <c r="M5630" s="4"/>
      <c r="O5630" s="6"/>
      <c r="Q5630" s="20"/>
      <c r="R5630" s="5" t="str">
        <f ca="1">score</f>
        <v/>
      </c>
      <c r="S5630" s="7" t="str">
        <f ca="1">rescore_svc</f>
        <v/>
      </c>
      <c r="U5630" s="11" t="str">
        <f ca="1">price</f>
        <v/>
      </c>
      <c r="V5630" s="4"/>
      <c r="Y5630" s="388">
        <f ca="1">COUNTIFS(OFFSET($B$10, 0, 0, ROW()-9, 1), SERVICE[[#This Row],[Employee ID]], OFFSET($F$10, 0, 0, ROW()-9, 1), SERVICE[[#This Row],[Resources Role]])</f>
        <v>0</v>
      </c>
      <c r="Z5630" s="388">
        <f ca="1">COUNTIFS(OFFSET($F$10, 0, 0, ROW()-9, 1), SERVICE[[#This Row],[Resources Role]], OFFSET($H$10, 0, 0, ROW()-9, 1), SERVICE[[#This Row],[Booking]])</f>
        <v>0</v>
      </c>
    </row>
    <row r="5631" spans="1:26" x14ac:dyDescent="0.25">
      <c r="A5631" s="6" t="str">
        <f ca="1">no.</f>
        <v/>
      </c>
      <c r="E5631" s="4" t="str">
        <f ca="1">position</f>
        <v/>
      </c>
      <c r="J5631" s="318"/>
      <c r="M5631" s="4"/>
      <c r="O5631" s="6"/>
      <c r="Q5631" s="20"/>
      <c r="R5631" s="5" t="str">
        <f ca="1">score</f>
        <v/>
      </c>
      <c r="S5631" s="7" t="str">
        <f ca="1">rescore_svc</f>
        <v/>
      </c>
      <c r="U5631" s="11" t="str">
        <f ca="1">price</f>
        <v/>
      </c>
      <c r="V5631" s="4"/>
      <c r="Y5631" s="388">
        <f ca="1">COUNTIFS(OFFSET($B$10, 0, 0, ROW()-9, 1), SERVICE[[#This Row],[Employee ID]], OFFSET($F$10, 0, 0, ROW()-9, 1), SERVICE[[#This Row],[Resources Role]])</f>
        <v>0</v>
      </c>
      <c r="Z5631" s="388">
        <f ca="1">COUNTIFS(OFFSET($F$10, 0, 0, ROW()-9, 1), SERVICE[[#This Row],[Resources Role]], OFFSET($H$10, 0, 0, ROW()-9, 1), SERVICE[[#This Row],[Booking]])</f>
        <v>0</v>
      </c>
    </row>
    <row r="5632" spans="1:26" x14ac:dyDescent="0.25">
      <c r="A5632" s="6" t="str">
        <f ca="1">no.</f>
        <v/>
      </c>
      <c r="E5632" s="4" t="str">
        <f ca="1">position</f>
        <v/>
      </c>
      <c r="J5632" s="318"/>
      <c r="M5632" s="4"/>
      <c r="O5632" s="6"/>
      <c r="Q5632" s="20"/>
      <c r="R5632" s="5" t="str">
        <f ca="1">score</f>
        <v/>
      </c>
      <c r="S5632" s="7" t="str">
        <f ca="1">rescore_svc</f>
        <v/>
      </c>
      <c r="U5632" s="11" t="str">
        <f ca="1">price</f>
        <v/>
      </c>
      <c r="V5632" s="4"/>
      <c r="Y5632" s="388">
        <f ca="1">COUNTIFS(OFFSET($B$10, 0, 0, ROW()-9, 1), SERVICE[[#This Row],[Employee ID]], OFFSET($F$10, 0, 0, ROW()-9, 1), SERVICE[[#This Row],[Resources Role]])</f>
        <v>0</v>
      </c>
      <c r="Z5632" s="388">
        <f ca="1">COUNTIFS(OFFSET($F$10, 0, 0, ROW()-9, 1), SERVICE[[#This Row],[Resources Role]], OFFSET($H$10, 0, 0, ROW()-9, 1), SERVICE[[#This Row],[Booking]])</f>
        <v>0</v>
      </c>
    </row>
    <row r="5633" spans="1:26" x14ac:dyDescent="0.25">
      <c r="A5633" s="6" t="str">
        <f ca="1">no.</f>
        <v/>
      </c>
      <c r="E5633" s="4" t="str">
        <f ca="1">position</f>
        <v/>
      </c>
      <c r="J5633" s="318"/>
      <c r="M5633" s="4"/>
      <c r="O5633" s="6"/>
      <c r="Q5633" s="20"/>
      <c r="R5633" s="5" t="str">
        <f ca="1">score</f>
        <v/>
      </c>
      <c r="S5633" s="7" t="str">
        <f ca="1">rescore_svc</f>
        <v/>
      </c>
      <c r="U5633" s="11" t="str">
        <f ca="1">price</f>
        <v/>
      </c>
      <c r="V5633" s="4"/>
      <c r="Y5633" s="388">
        <f ca="1">COUNTIFS(OFFSET($B$10, 0, 0, ROW()-9, 1), SERVICE[[#This Row],[Employee ID]], OFFSET($F$10, 0, 0, ROW()-9, 1), SERVICE[[#This Row],[Resources Role]])</f>
        <v>0</v>
      </c>
      <c r="Z5633" s="388">
        <f ca="1">COUNTIFS(OFFSET($F$10, 0, 0, ROW()-9, 1), SERVICE[[#This Row],[Resources Role]], OFFSET($H$10, 0, 0, ROW()-9, 1), SERVICE[[#This Row],[Booking]])</f>
        <v>0</v>
      </c>
    </row>
    <row r="5634" spans="1:26" x14ac:dyDescent="0.25">
      <c r="A5634" s="6" t="str">
        <f ca="1">no.</f>
        <v/>
      </c>
      <c r="E5634" s="4" t="str">
        <f ca="1">position</f>
        <v/>
      </c>
      <c r="J5634" s="318"/>
      <c r="M5634" s="4"/>
      <c r="O5634" s="6"/>
      <c r="Q5634" s="20"/>
      <c r="R5634" s="5" t="str">
        <f ca="1">score</f>
        <v/>
      </c>
      <c r="S5634" s="7" t="str">
        <f ca="1">rescore_svc</f>
        <v/>
      </c>
      <c r="U5634" s="11" t="str">
        <f ca="1">price</f>
        <v/>
      </c>
      <c r="V5634" s="4"/>
      <c r="Y5634" s="388">
        <f ca="1">COUNTIFS(OFFSET($B$10, 0, 0, ROW()-9, 1), SERVICE[[#This Row],[Employee ID]], OFFSET($F$10, 0, 0, ROW()-9, 1), SERVICE[[#This Row],[Resources Role]])</f>
        <v>0</v>
      </c>
      <c r="Z5634" s="388">
        <f ca="1">COUNTIFS(OFFSET($F$10, 0, 0, ROW()-9, 1), SERVICE[[#This Row],[Resources Role]], OFFSET($H$10, 0, 0, ROW()-9, 1), SERVICE[[#This Row],[Booking]])</f>
        <v>0</v>
      </c>
    </row>
    <row r="5635" spans="1:26" x14ac:dyDescent="0.25">
      <c r="A5635" s="6" t="str">
        <f ca="1">no.</f>
        <v/>
      </c>
      <c r="E5635" s="4" t="str">
        <f ca="1">position</f>
        <v/>
      </c>
      <c r="J5635" s="318"/>
      <c r="M5635" s="4"/>
      <c r="O5635" s="6"/>
      <c r="Q5635" s="20"/>
      <c r="R5635" s="5" t="str">
        <f ca="1">score</f>
        <v/>
      </c>
      <c r="S5635" s="7" t="str">
        <f ca="1">rescore_svc</f>
        <v/>
      </c>
      <c r="U5635" s="11" t="str">
        <f ca="1">price</f>
        <v/>
      </c>
      <c r="V5635" s="4"/>
      <c r="Y5635" s="388">
        <f ca="1">COUNTIFS(OFFSET($B$10, 0, 0, ROW()-9, 1), SERVICE[[#This Row],[Employee ID]], OFFSET($F$10, 0, 0, ROW()-9, 1), SERVICE[[#This Row],[Resources Role]])</f>
        <v>0</v>
      </c>
      <c r="Z5635" s="388">
        <f ca="1">COUNTIFS(OFFSET($F$10, 0, 0, ROW()-9, 1), SERVICE[[#This Row],[Resources Role]], OFFSET($H$10, 0, 0, ROW()-9, 1), SERVICE[[#This Row],[Booking]])</f>
        <v>0</v>
      </c>
    </row>
    <row r="5636" spans="1:26" x14ac:dyDescent="0.25">
      <c r="A5636" s="6" t="str">
        <f ca="1">no.</f>
        <v/>
      </c>
      <c r="E5636" s="4" t="str">
        <f ca="1">position</f>
        <v/>
      </c>
      <c r="J5636" s="318"/>
      <c r="M5636" s="4"/>
      <c r="O5636" s="6"/>
      <c r="Q5636" s="20"/>
      <c r="R5636" s="5" t="str">
        <f ca="1">score</f>
        <v/>
      </c>
      <c r="S5636" s="7" t="str">
        <f ca="1">rescore_svc</f>
        <v/>
      </c>
      <c r="U5636" s="11" t="str">
        <f ca="1">price</f>
        <v/>
      </c>
      <c r="V5636" s="4"/>
      <c r="Y5636" s="388">
        <f ca="1">COUNTIFS(OFFSET($B$10, 0, 0, ROW()-9, 1), SERVICE[[#This Row],[Employee ID]], OFFSET($F$10, 0, 0, ROW()-9, 1), SERVICE[[#This Row],[Resources Role]])</f>
        <v>0</v>
      </c>
      <c r="Z5636" s="388">
        <f ca="1">COUNTIFS(OFFSET($F$10, 0, 0, ROW()-9, 1), SERVICE[[#This Row],[Resources Role]], OFFSET($H$10, 0, 0, ROW()-9, 1), SERVICE[[#This Row],[Booking]])</f>
        <v>0</v>
      </c>
    </row>
    <row r="5637" spans="1:26" x14ac:dyDescent="0.25">
      <c r="A5637" s="6" t="str">
        <f ca="1">no.</f>
        <v/>
      </c>
      <c r="E5637" s="4" t="str">
        <f ca="1">position</f>
        <v/>
      </c>
      <c r="J5637" s="318"/>
      <c r="M5637" s="4"/>
      <c r="O5637" s="6"/>
      <c r="Q5637" s="20"/>
      <c r="R5637" s="5" t="str">
        <f ca="1">score</f>
        <v/>
      </c>
      <c r="S5637" s="7" t="str">
        <f ca="1">rescore_svc</f>
        <v/>
      </c>
      <c r="U5637" s="11" t="str">
        <f ca="1">price</f>
        <v/>
      </c>
      <c r="V5637" s="4"/>
      <c r="Y5637" s="388">
        <f ca="1">COUNTIFS(OFFSET($B$10, 0, 0, ROW()-9, 1), SERVICE[[#This Row],[Employee ID]], OFFSET($F$10, 0, 0, ROW()-9, 1), SERVICE[[#This Row],[Resources Role]])</f>
        <v>0</v>
      </c>
      <c r="Z5637" s="388">
        <f ca="1">COUNTIFS(OFFSET($F$10, 0, 0, ROW()-9, 1), SERVICE[[#This Row],[Resources Role]], OFFSET($H$10, 0, 0, ROW()-9, 1), SERVICE[[#This Row],[Booking]])</f>
        <v>0</v>
      </c>
    </row>
    <row r="5638" spans="1:26" x14ac:dyDescent="0.25">
      <c r="A5638" s="6" t="str">
        <f ca="1">no.</f>
        <v/>
      </c>
      <c r="E5638" s="4" t="str">
        <f ca="1">position</f>
        <v/>
      </c>
      <c r="J5638" s="318"/>
      <c r="M5638" s="4"/>
      <c r="O5638" s="6"/>
      <c r="Q5638" s="20"/>
      <c r="R5638" s="5" t="str">
        <f ca="1">score</f>
        <v/>
      </c>
      <c r="S5638" s="7" t="str">
        <f ca="1">rescore_svc</f>
        <v/>
      </c>
      <c r="U5638" s="11" t="str">
        <f ca="1">price</f>
        <v/>
      </c>
      <c r="V5638" s="4"/>
      <c r="Y5638" s="388">
        <f ca="1">COUNTIFS(OFFSET($B$10, 0, 0, ROW()-9, 1), SERVICE[[#This Row],[Employee ID]], OFFSET($F$10, 0, 0, ROW()-9, 1), SERVICE[[#This Row],[Resources Role]])</f>
        <v>0</v>
      </c>
      <c r="Z5638" s="388">
        <f ca="1">COUNTIFS(OFFSET($F$10, 0, 0, ROW()-9, 1), SERVICE[[#This Row],[Resources Role]], OFFSET($H$10, 0, 0, ROW()-9, 1), SERVICE[[#This Row],[Booking]])</f>
        <v>0</v>
      </c>
    </row>
    <row r="5639" spans="1:26" x14ac:dyDescent="0.25">
      <c r="A5639" s="6" t="str">
        <f ca="1">no.</f>
        <v/>
      </c>
      <c r="E5639" s="4" t="str">
        <f ca="1">position</f>
        <v/>
      </c>
      <c r="J5639" s="318"/>
      <c r="M5639" s="4"/>
      <c r="O5639" s="6"/>
      <c r="Q5639" s="20"/>
      <c r="R5639" s="5" t="str">
        <f ca="1">score</f>
        <v/>
      </c>
      <c r="S5639" s="7" t="str">
        <f ca="1">rescore_svc</f>
        <v/>
      </c>
      <c r="U5639" s="11" t="str">
        <f ca="1">price</f>
        <v/>
      </c>
      <c r="V5639" s="4"/>
      <c r="Y5639" s="388">
        <f ca="1">COUNTIFS(OFFSET($B$10, 0, 0, ROW()-9, 1), SERVICE[[#This Row],[Employee ID]], OFFSET($F$10, 0, 0, ROW()-9, 1), SERVICE[[#This Row],[Resources Role]])</f>
        <v>0</v>
      </c>
      <c r="Z5639" s="388">
        <f ca="1">COUNTIFS(OFFSET($F$10, 0, 0, ROW()-9, 1), SERVICE[[#This Row],[Resources Role]], OFFSET($H$10, 0, 0, ROW()-9, 1), SERVICE[[#This Row],[Booking]])</f>
        <v>0</v>
      </c>
    </row>
    <row r="5640" spans="1:26" x14ac:dyDescent="0.25">
      <c r="A5640" s="6" t="str">
        <f ca="1">no.</f>
        <v/>
      </c>
      <c r="E5640" s="4" t="str">
        <f ca="1">position</f>
        <v/>
      </c>
      <c r="J5640" s="318"/>
      <c r="M5640" s="4"/>
      <c r="O5640" s="6"/>
      <c r="Q5640" s="20"/>
      <c r="R5640" s="5" t="str">
        <f ca="1">score</f>
        <v/>
      </c>
      <c r="S5640" s="7" t="str">
        <f ca="1">rescore_svc</f>
        <v/>
      </c>
      <c r="U5640" s="11" t="str">
        <f ca="1">price</f>
        <v/>
      </c>
      <c r="V5640" s="4"/>
      <c r="Y5640" s="388">
        <f ca="1">COUNTIFS(OFFSET($B$10, 0, 0, ROW()-9, 1), SERVICE[[#This Row],[Employee ID]], OFFSET($F$10, 0, 0, ROW()-9, 1), SERVICE[[#This Row],[Resources Role]])</f>
        <v>0</v>
      </c>
      <c r="Z5640" s="388">
        <f ca="1">COUNTIFS(OFFSET($F$10, 0, 0, ROW()-9, 1), SERVICE[[#This Row],[Resources Role]], OFFSET($H$10, 0, 0, ROW()-9, 1), SERVICE[[#This Row],[Booking]])</f>
        <v>0</v>
      </c>
    </row>
    <row r="5641" spans="1:26" x14ac:dyDescent="0.25">
      <c r="A5641" s="6" t="str">
        <f ca="1">no.</f>
        <v/>
      </c>
      <c r="E5641" s="4" t="str">
        <f ca="1">position</f>
        <v/>
      </c>
      <c r="J5641" s="318"/>
      <c r="M5641" s="4"/>
      <c r="O5641" s="6"/>
      <c r="Q5641" s="20"/>
      <c r="R5641" s="5" t="str">
        <f ca="1">score</f>
        <v/>
      </c>
      <c r="S5641" s="7" t="str">
        <f ca="1">rescore_svc</f>
        <v/>
      </c>
      <c r="U5641" s="11" t="str">
        <f ca="1">price</f>
        <v/>
      </c>
      <c r="V5641" s="4"/>
      <c r="Y5641" s="388">
        <f ca="1">COUNTIFS(OFFSET($B$10, 0, 0, ROW()-9, 1), SERVICE[[#This Row],[Employee ID]], OFFSET($F$10, 0, 0, ROW()-9, 1), SERVICE[[#This Row],[Resources Role]])</f>
        <v>0</v>
      </c>
      <c r="Z5641" s="388">
        <f ca="1">COUNTIFS(OFFSET($F$10, 0, 0, ROW()-9, 1), SERVICE[[#This Row],[Resources Role]], OFFSET($H$10, 0, 0, ROW()-9, 1), SERVICE[[#This Row],[Booking]])</f>
        <v>0</v>
      </c>
    </row>
    <row r="5642" spans="1:26" x14ac:dyDescent="0.25">
      <c r="A5642" s="6" t="str">
        <f ca="1">no.</f>
        <v/>
      </c>
      <c r="E5642" s="4" t="str">
        <f ca="1">position</f>
        <v/>
      </c>
      <c r="J5642" s="318"/>
      <c r="M5642" s="4"/>
      <c r="O5642" s="6"/>
      <c r="Q5642" s="20"/>
      <c r="R5642" s="5" t="str">
        <f ca="1">score</f>
        <v/>
      </c>
      <c r="S5642" s="7" t="str">
        <f ca="1">rescore_svc</f>
        <v/>
      </c>
      <c r="U5642" s="11" t="str">
        <f ca="1">price</f>
        <v/>
      </c>
      <c r="V5642" s="4"/>
      <c r="Y5642" s="388">
        <f ca="1">COUNTIFS(OFFSET($B$10, 0, 0, ROW()-9, 1), SERVICE[[#This Row],[Employee ID]], OFFSET($F$10, 0, 0, ROW()-9, 1), SERVICE[[#This Row],[Resources Role]])</f>
        <v>0</v>
      </c>
      <c r="Z5642" s="388">
        <f ca="1">COUNTIFS(OFFSET($F$10, 0, 0, ROW()-9, 1), SERVICE[[#This Row],[Resources Role]], OFFSET($H$10, 0, 0, ROW()-9, 1), SERVICE[[#This Row],[Booking]])</f>
        <v>0</v>
      </c>
    </row>
    <row r="5643" spans="1:26" x14ac:dyDescent="0.25">
      <c r="A5643" s="6" t="str">
        <f ca="1">no.</f>
        <v/>
      </c>
      <c r="E5643" s="4" t="str">
        <f ca="1">position</f>
        <v/>
      </c>
      <c r="J5643" s="318"/>
      <c r="M5643" s="4"/>
      <c r="O5643" s="6"/>
      <c r="Q5643" s="20"/>
      <c r="R5643" s="5" t="str">
        <f ca="1">score</f>
        <v/>
      </c>
      <c r="S5643" s="7" t="str">
        <f ca="1">rescore_svc</f>
        <v/>
      </c>
      <c r="U5643" s="11" t="str">
        <f ca="1">price</f>
        <v/>
      </c>
      <c r="V5643" s="4"/>
      <c r="Y5643" s="388">
        <f ca="1">COUNTIFS(OFFSET($B$10, 0, 0, ROW()-9, 1), SERVICE[[#This Row],[Employee ID]], OFFSET($F$10, 0, 0, ROW()-9, 1), SERVICE[[#This Row],[Resources Role]])</f>
        <v>0</v>
      </c>
      <c r="Z5643" s="388">
        <f ca="1">COUNTIFS(OFFSET($F$10, 0, 0, ROW()-9, 1), SERVICE[[#This Row],[Resources Role]], OFFSET($H$10, 0, 0, ROW()-9, 1), SERVICE[[#This Row],[Booking]])</f>
        <v>0</v>
      </c>
    </row>
    <row r="5644" spans="1:26" x14ac:dyDescent="0.25">
      <c r="A5644" s="6" t="str">
        <f ca="1">no.</f>
        <v/>
      </c>
      <c r="E5644" s="4" t="str">
        <f ca="1">position</f>
        <v/>
      </c>
      <c r="J5644" s="318"/>
      <c r="M5644" s="4"/>
      <c r="O5644" s="6"/>
      <c r="Q5644" s="20"/>
      <c r="R5644" s="5" t="str">
        <f ca="1">score</f>
        <v/>
      </c>
      <c r="S5644" s="7" t="str">
        <f ca="1">rescore_svc</f>
        <v/>
      </c>
      <c r="U5644" s="11" t="str">
        <f ca="1">price</f>
        <v/>
      </c>
      <c r="V5644" s="4"/>
      <c r="Y5644" s="388">
        <f ca="1">COUNTIFS(OFFSET($B$10, 0, 0, ROW()-9, 1), SERVICE[[#This Row],[Employee ID]], OFFSET($F$10, 0, 0, ROW()-9, 1), SERVICE[[#This Row],[Resources Role]])</f>
        <v>0</v>
      </c>
      <c r="Z5644" s="388">
        <f ca="1">COUNTIFS(OFFSET($F$10, 0, 0, ROW()-9, 1), SERVICE[[#This Row],[Resources Role]], OFFSET($H$10, 0, 0, ROW()-9, 1), SERVICE[[#This Row],[Booking]])</f>
        <v>0</v>
      </c>
    </row>
    <row r="5645" spans="1:26" x14ac:dyDescent="0.25">
      <c r="A5645" s="6" t="str">
        <f ca="1">no.</f>
        <v/>
      </c>
      <c r="E5645" s="4" t="str">
        <f ca="1">position</f>
        <v/>
      </c>
      <c r="J5645" s="318"/>
      <c r="M5645" s="4"/>
      <c r="O5645" s="6"/>
      <c r="Q5645" s="20"/>
      <c r="R5645" s="5" t="str">
        <f ca="1">score</f>
        <v/>
      </c>
      <c r="S5645" s="7" t="str">
        <f ca="1">rescore_svc</f>
        <v/>
      </c>
      <c r="U5645" s="11" t="str">
        <f ca="1">price</f>
        <v/>
      </c>
      <c r="V5645" s="4"/>
      <c r="Y5645" s="388">
        <f ca="1">COUNTIFS(OFFSET($B$10, 0, 0, ROW()-9, 1), SERVICE[[#This Row],[Employee ID]], OFFSET($F$10, 0, 0, ROW()-9, 1), SERVICE[[#This Row],[Resources Role]])</f>
        <v>0</v>
      </c>
      <c r="Z5645" s="388">
        <f ca="1">COUNTIFS(OFFSET($F$10, 0, 0, ROW()-9, 1), SERVICE[[#This Row],[Resources Role]], OFFSET($H$10, 0, 0, ROW()-9, 1), SERVICE[[#This Row],[Booking]])</f>
        <v>0</v>
      </c>
    </row>
    <row r="5646" spans="1:26" x14ac:dyDescent="0.25">
      <c r="A5646" s="6" t="str">
        <f ca="1">no.</f>
        <v/>
      </c>
      <c r="E5646" s="4" t="str">
        <f ca="1">position</f>
        <v/>
      </c>
      <c r="J5646" s="318"/>
      <c r="M5646" s="4"/>
      <c r="O5646" s="6"/>
      <c r="Q5646" s="20"/>
      <c r="R5646" s="5" t="str">
        <f ca="1">score</f>
        <v/>
      </c>
      <c r="S5646" s="7" t="str">
        <f ca="1">rescore_svc</f>
        <v/>
      </c>
      <c r="U5646" s="11" t="str">
        <f ca="1">price</f>
        <v/>
      </c>
      <c r="V5646" s="4"/>
      <c r="Y5646" s="388">
        <f ca="1">COUNTIFS(OFFSET($B$10, 0, 0, ROW()-9, 1), SERVICE[[#This Row],[Employee ID]], OFFSET($F$10, 0, 0, ROW()-9, 1), SERVICE[[#This Row],[Resources Role]])</f>
        <v>0</v>
      </c>
      <c r="Z5646" s="388">
        <f ca="1">COUNTIFS(OFFSET($F$10, 0, 0, ROW()-9, 1), SERVICE[[#This Row],[Resources Role]], OFFSET($H$10, 0, 0, ROW()-9, 1), SERVICE[[#This Row],[Booking]])</f>
        <v>0</v>
      </c>
    </row>
    <row r="5647" spans="1:26" x14ac:dyDescent="0.25">
      <c r="A5647" s="6" t="str">
        <f ca="1">no.</f>
        <v/>
      </c>
      <c r="E5647" s="4" t="str">
        <f ca="1">position</f>
        <v/>
      </c>
      <c r="J5647" s="318"/>
      <c r="M5647" s="4"/>
      <c r="O5647" s="6"/>
      <c r="Q5647" s="20"/>
      <c r="R5647" s="5" t="str">
        <f ca="1">score</f>
        <v/>
      </c>
      <c r="S5647" s="7" t="str">
        <f ca="1">rescore_svc</f>
        <v/>
      </c>
      <c r="U5647" s="11" t="str">
        <f ca="1">price</f>
        <v/>
      </c>
      <c r="V5647" s="4"/>
      <c r="Y5647" s="388">
        <f ca="1">COUNTIFS(OFFSET($B$10, 0, 0, ROW()-9, 1), SERVICE[[#This Row],[Employee ID]], OFFSET($F$10, 0, 0, ROW()-9, 1), SERVICE[[#This Row],[Resources Role]])</f>
        <v>0</v>
      </c>
      <c r="Z5647" s="388">
        <f ca="1">COUNTIFS(OFFSET($F$10, 0, 0, ROW()-9, 1), SERVICE[[#This Row],[Resources Role]], OFFSET($H$10, 0, 0, ROW()-9, 1), SERVICE[[#This Row],[Booking]])</f>
        <v>0</v>
      </c>
    </row>
    <row r="5648" spans="1:26" x14ac:dyDescent="0.25">
      <c r="A5648" s="6" t="str">
        <f ca="1">no.</f>
        <v/>
      </c>
      <c r="E5648" s="4" t="str">
        <f ca="1">position</f>
        <v/>
      </c>
      <c r="J5648" s="318"/>
      <c r="M5648" s="4"/>
      <c r="O5648" s="6"/>
      <c r="Q5648" s="20"/>
      <c r="R5648" s="5" t="str">
        <f ca="1">score</f>
        <v/>
      </c>
      <c r="S5648" s="7" t="str">
        <f ca="1">rescore_svc</f>
        <v/>
      </c>
      <c r="U5648" s="11" t="str">
        <f ca="1">price</f>
        <v/>
      </c>
      <c r="V5648" s="4"/>
      <c r="Y5648" s="388">
        <f ca="1">COUNTIFS(OFFSET($B$10, 0, 0, ROW()-9, 1), SERVICE[[#This Row],[Employee ID]], OFFSET($F$10, 0, 0, ROW()-9, 1), SERVICE[[#This Row],[Resources Role]])</f>
        <v>0</v>
      </c>
      <c r="Z5648" s="388">
        <f ca="1">COUNTIFS(OFFSET($F$10, 0, 0, ROW()-9, 1), SERVICE[[#This Row],[Resources Role]], OFFSET($H$10, 0, 0, ROW()-9, 1), SERVICE[[#This Row],[Booking]])</f>
        <v>0</v>
      </c>
    </row>
    <row r="5649" spans="1:26" x14ac:dyDescent="0.25">
      <c r="A5649" s="6" t="str">
        <f ca="1">no.</f>
        <v/>
      </c>
      <c r="E5649" s="4" t="str">
        <f ca="1">position</f>
        <v/>
      </c>
      <c r="J5649" s="318"/>
      <c r="M5649" s="4"/>
      <c r="O5649" s="6"/>
      <c r="Q5649" s="20"/>
      <c r="R5649" s="5" t="str">
        <f ca="1">score</f>
        <v/>
      </c>
      <c r="S5649" s="7" t="str">
        <f ca="1">rescore_svc</f>
        <v/>
      </c>
      <c r="U5649" s="11" t="str">
        <f ca="1">price</f>
        <v/>
      </c>
      <c r="V5649" s="4"/>
      <c r="Y5649" s="388">
        <f ca="1">COUNTIFS(OFFSET($B$10, 0, 0, ROW()-9, 1), SERVICE[[#This Row],[Employee ID]], OFFSET($F$10, 0, 0, ROW()-9, 1), SERVICE[[#This Row],[Resources Role]])</f>
        <v>0</v>
      </c>
      <c r="Z5649" s="388">
        <f ca="1">COUNTIFS(OFFSET($F$10, 0, 0, ROW()-9, 1), SERVICE[[#This Row],[Resources Role]], OFFSET($H$10, 0, 0, ROW()-9, 1), SERVICE[[#This Row],[Booking]])</f>
        <v>0</v>
      </c>
    </row>
    <row r="5650" spans="1:26" x14ac:dyDescent="0.25">
      <c r="A5650" s="6" t="str">
        <f ca="1">no.</f>
        <v/>
      </c>
      <c r="E5650" s="4" t="str">
        <f ca="1">position</f>
        <v/>
      </c>
      <c r="J5650" s="318"/>
      <c r="M5650" s="4"/>
      <c r="O5650" s="6"/>
      <c r="Q5650" s="20"/>
      <c r="R5650" s="5" t="str">
        <f ca="1">score</f>
        <v/>
      </c>
      <c r="S5650" s="7" t="str">
        <f ca="1">rescore_svc</f>
        <v/>
      </c>
      <c r="U5650" s="11" t="str">
        <f ca="1">price</f>
        <v/>
      </c>
      <c r="V5650" s="4"/>
      <c r="Y5650" s="388">
        <f ca="1">COUNTIFS(OFFSET($B$10, 0, 0, ROW()-9, 1), SERVICE[[#This Row],[Employee ID]], OFFSET($F$10, 0, 0, ROW()-9, 1), SERVICE[[#This Row],[Resources Role]])</f>
        <v>0</v>
      </c>
      <c r="Z5650" s="388">
        <f ca="1">COUNTIFS(OFFSET($F$10, 0, 0, ROW()-9, 1), SERVICE[[#This Row],[Resources Role]], OFFSET($H$10, 0, 0, ROW()-9, 1), SERVICE[[#This Row],[Booking]])</f>
        <v>0</v>
      </c>
    </row>
    <row r="5651" spans="1:26" x14ac:dyDescent="0.25">
      <c r="A5651" s="6" t="str">
        <f ca="1">no.</f>
        <v/>
      </c>
      <c r="E5651" s="4" t="str">
        <f ca="1">position</f>
        <v/>
      </c>
      <c r="J5651" s="318"/>
      <c r="M5651" s="4"/>
      <c r="O5651" s="6"/>
      <c r="Q5651" s="20"/>
      <c r="R5651" s="5" t="str">
        <f ca="1">score</f>
        <v/>
      </c>
      <c r="S5651" s="7" t="str">
        <f ca="1">rescore_svc</f>
        <v/>
      </c>
      <c r="U5651" s="11" t="str">
        <f ca="1">price</f>
        <v/>
      </c>
      <c r="V5651" s="4"/>
      <c r="Y5651" s="388">
        <f ca="1">COUNTIFS(OFFSET($B$10, 0, 0, ROW()-9, 1), SERVICE[[#This Row],[Employee ID]], OFFSET($F$10, 0, 0, ROW()-9, 1), SERVICE[[#This Row],[Resources Role]])</f>
        <v>0</v>
      </c>
      <c r="Z5651" s="388">
        <f ca="1">COUNTIFS(OFFSET($F$10, 0, 0, ROW()-9, 1), SERVICE[[#This Row],[Resources Role]], OFFSET($H$10, 0, 0, ROW()-9, 1), SERVICE[[#This Row],[Booking]])</f>
        <v>0</v>
      </c>
    </row>
    <row r="5652" spans="1:26" x14ac:dyDescent="0.25">
      <c r="A5652" s="6" t="str">
        <f ca="1">no.</f>
        <v/>
      </c>
      <c r="E5652" s="4" t="str">
        <f ca="1">position</f>
        <v/>
      </c>
      <c r="J5652" s="318"/>
      <c r="M5652" s="4"/>
      <c r="O5652" s="6"/>
      <c r="Q5652" s="20"/>
      <c r="R5652" s="5" t="str">
        <f ca="1">score</f>
        <v/>
      </c>
      <c r="S5652" s="7" t="str">
        <f ca="1">rescore_svc</f>
        <v/>
      </c>
      <c r="U5652" s="11" t="str">
        <f ca="1">price</f>
        <v/>
      </c>
      <c r="V5652" s="4"/>
      <c r="Y5652" s="388">
        <f ca="1">COUNTIFS(OFFSET($B$10, 0, 0, ROW()-9, 1), SERVICE[[#This Row],[Employee ID]], OFFSET($F$10, 0, 0, ROW()-9, 1), SERVICE[[#This Row],[Resources Role]])</f>
        <v>0</v>
      </c>
      <c r="Z5652" s="388">
        <f ca="1">COUNTIFS(OFFSET($F$10, 0, 0, ROW()-9, 1), SERVICE[[#This Row],[Resources Role]], OFFSET($H$10, 0, 0, ROW()-9, 1), SERVICE[[#This Row],[Booking]])</f>
        <v>0</v>
      </c>
    </row>
    <row r="5653" spans="1:26" x14ac:dyDescent="0.25">
      <c r="A5653" s="6" t="str">
        <f ca="1">no.</f>
        <v/>
      </c>
      <c r="E5653" s="4" t="str">
        <f ca="1">position</f>
        <v/>
      </c>
      <c r="J5653" s="318"/>
      <c r="M5653" s="4"/>
      <c r="O5653" s="6"/>
      <c r="Q5653" s="20"/>
      <c r="R5653" s="5" t="str">
        <f ca="1">score</f>
        <v/>
      </c>
      <c r="S5653" s="7" t="str">
        <f ca="1">rescore_svc</f>
        <v/>
      </c>
      <c r="U5653" s="11" t="str">
        <f ca="1">price</f>
        <v/>
      </c>
      <c r="V5653" s="4"/>
      <c r="Y5653" s="388">
        <f ca="1">COUNTIFS(OFFSET($B$10, 0, 0, ROW()-9, 1), SERVICE[[#This Row],[Employee ID]], OFFSET($F$10, 0, 0, ROW()-9, 1), SERVICE[[#This Row],[Resources Role]])</f>
        <v>0</v>
      </c>
      <c r="Z5653" s="388">
        <f ca="1">COUNTIFS(OFFSET($F$10, 0, 0, ROW()-9, 1), SERVICE[[#This Row],[Resources Role]], OFFSET($H$10, 0, 0, ROW()-9, 1), SERVICE[[#This Row],[Booking]])</f>
        <v>0</v>
      </c>
    </row>
    <row r="5654" spans="1:26" x14ac:dyDescent="0.25">
      <c r="A5654" s="6" t="str">
        <f ca="1">no.</f>
        <v/>
      </c>
      <c r="E5654" s="4" t="str">
        <f ca="1">position</f>
        <v/>
      </c>
      <c r="J5654" s="318"/>
      <c r="M5654" s="4"/>
      <c r="O5654" s="6"/>
      <c r="Q5654" s="20"/>
      <c r="R5654" s="5" t="str">
        <f ca="1">score</f>
        <v/>
      </c>
      <c r="S5654" s="7" t="str">
        <f ca="1">rescore_svc</f>
        <v/>
      </c>
      <c r="U5654" s="11" t="str">
        <f ca="1">price</f>
        <v/>
      </c>
      <c r="V5654" s="4"/>
      <c r="Y5654" s="388">
        <f ca="1">COUNTIFS(OFFSET($B$10, 0, 0, ROW()-9, 1), SERVICE[[#This Row],[Employee ID]], OFFSET($F$10, 0, 0, ROW()-9, 1), SERVICE[[#This Row],[Resources Role]])</f>
        <v>0</v>
      </c>
      <c r="Z5654" s="388">
        <f ca="1">COUNTIFS(OFFSET($F$10, 0, 0, ROW()-9, 1), SERVICE[[#This Row],[Resources Role]], OFFSET($H$10, 0, 0, ROW()-9, 1), SERVICE[[#This Row],[Booking]])</f>
        <v>0</v>
      </c>
    </row>
    <row r="5655" spans="1:26" x14ac:dyDescent="0.25">
      <c r="A5655" s="6" t="str">
        <f ca="1">no.</f>
        <v/>
      </c>
      <c r="E5655" s="4" t="str">
        <f ca="1">position</f>
        <v/>
      </c>
      <c r="J5655" s="318"/>
      <c r="M5655" s="4"/>
      <c r="O5655" s="6"/>
      <c r="Q5655" s="20"/>
      <c r="R5655" s="5" t="str">
        <f ca="1">score</f>
        <v/>
      </c>
      <c r="S5655" s="7" t="str">
        <f ca="1">rescore_svc</f>
        <v/>
      </c>
      <c r="U5655" s="11" t="str">
        <f ca="1">price</f>
        <v/>
      </c>
      <c r="V5655" s="4"/>
      <c r="Y5655" s="388">
        <f ca="1">COUNTIFS(OFFSET($B$10, 0, 0, ROW()-9, 1), SERVICE[[#This Row],[Employee ID]], OFFSET($F$10, 0, 0, ROW()-9, 1), SERVICE[[#This Row],[Resources Role]])</f>
        <v>0</v>
      </c>
      <c r="Z5655" s="388">
        <f ca="1">COUNTIFS(OFFSET($F$10, 0, 0, ROW()-9, 1), SERVICE[[#This Row],[Resources Role]], OFFSET($H$10, 0, 0, ROW()-9, 1), SERVICE[[#This Row],[Booking]])</f>
        <v>0</v>
      </c>
    </row>
    <row r="5656" spans="1:26" x14ac:dyDescent="0.25">
      <c r="A5656" s="6" t="str">
        <f ca="1">no.</f>
        <v/>
      </c>
      <c r="E5656" s="4" t="str">
        <f ca="1">position</f>
        <v/>
      </c>
      <c r="J5656" s="318"/>
      <c r="M5656" s="4"/>
      <c r="O5656" s="6"/>
      <c r="Q5656" s="20"/>
      <c r="R5656" s="5" t="str">
        <f ca="1">score</f>
        <v/>
      </c>
      <c r="S5656" s="7" t="str">
        <f ca="1">rescore_svc</f>
        <v/>
      </c>
      <c r="U5656" s="11" t="str">
        <f ca="1">price</f>
        <v/>
      </c>
      <c r="V5656" s="4"/>
      <c r="Y5656" s="388">
        <f ca="1">COUNTIFS(OFFSET($B$10, 0, 0, ROW()-9, 1), SERVICE[[#This Row],[Employee ID]], OFFSET($F$10, 0, 0, ROW()-9, 1), SERVICE[[#This Row],[Resources Role]])</f>
        <v>0</v>
      </c>
      <c r="Z5656" s="388">
        <f ca="1">COUNTIFS(OFFSET($F$10, 0, 0, ROW()-9, 1), SERVICE[[#This Row],[Resources Role]], OFFSET($H$10, 0, 0, ROW()-9, 1), SERVICE[[#This Row],[Booking]])</f>
        <v>0</v>
      </c>
    </row>
    <row r="5657" spans="1:26" x14ac:dyDescent="0.25">
      <c r="A5657" s="6" t="str">
        <f ca="1">no.</f>
        <v/>
      </c>
      <c r="E5657" s="4" t="str">
        <f ca="1">position</f>
        <v/>
      </c>
      <c r="J5657" s="318"/>
      <c r="M5657" s="4"/>
      <c r="O5657" s="6"/>
      <c r="Q5657" s="20"/>
      <c r="R5657" s="5" t="str">
        <f ca="1">score</f>
        <v/>
      </c>
      <c r="S5657" s="7" t="str">
        <f ca="1">rescore_svc</f>
        <v/>
      </c>
      <c r="U5657" s="11" t="str">
        <f ca="1">price</f>
        <v/>
      </c>
      <c r="V5657" s="4"/>
      <c r="Y5657" s="388">
        <f ca="1">COUNTIFS(OFFSET($B$10, 0, 0, ROW()-9, 1), SERVICE[[#This Row],[Employee ID]], OFFSET($F$10, 0, 0, ROW()-9, 1), SERVICE[[#This Row],[Resources Role]])</f>
        <v>0</v>
      </c>
      <c r="Z5657" s="388">
        <f ca="1">COUNTIFS(OFFSET($F$10, 0, 0, ROW()-9, 1), SERVICE[[#This Row],[Resources Role]], OFFSET($H$10, 0, 0, ROW()-9, 1), SERVICE[[#This Row],[Booking]])</f>
        <v>0</v>
      </c>
    </row>
    <row r="5658" spans="1:26" x14ac:dyDescent="0.25">
      <c r="A5658" s="6" t="str">
        <f ca="1">no.</f>
        <v/>
      </c>
      <c r="E5658" s="4" t="str">
        <f ca="1">position</f>
        <v/>
      </c>
      <c r="J5658" s="318"/>
      <c r="M5658" s="4"/>
      <c r="O5658" s="6"/>
      <c r="Q5658" s="20"/>
      <c r="R5658" s="5" t="str">
        <f ca="1">score</f>
        <v/>
      </c>
      <c r="S5658" s="7" t="str">
        <f ca="1">rescore_svc</f>
        <v/>
      </c>
      <c r="U5658" s="11" t="str">
        <f ca="1">price</f>
        <v/>
      </c>
      <c r="V5658" s="4"/>
      <c r="Y5658" s="388">
        <f ca="1">COUNTIFS(OFFSET($B$10, 0, 0, ROW()-9, 1), SERVICE[[#This Row],[Employee ID]], OFFSET($F$10, 0, 0, ROW()-9, 1), SERVICE[[#This Row],[Resources Role]])</f>
        <v>0</v>
      </c>
      <c r="Z5658" s="388">
        <f ca="1">COUNTIFS(OFFSET($F$10, 0, 0, ROW()-9, 1), SERVICE[[#This Row],[Resources Role]], OFFSET($H$10, 0, 0, ROW()-9, 1), SERVICE[[#This Row],[Booking]])</f>
        <v>0</v>
      </c>
    </row>
    <row r="5659" spans="1:26" x14ac:dyDescent="0.25">
      <c r="A5659" s="6" t="str">
        <f ca="1">no.</f>
        <v/>
      </c>
      <c r="E5659" s="4" t="str">
        <f ca="1">position</f>
        <v/>
      </c>
      <c r="J5659" s="318"/>
      <c r="M5659" s="4"/>
      <c r="O5659" s="6"/>
      <c r="Q5659" s="20"/>
      <c r="R5659" s="5" t="str">
        <f ca="1">score</f>
        <v/>
      </c>
      <c r="S5659" s="7" t="str">
        <f ca="1">rescore_svc</f>
        <v/>
      </c>
      <c r="U5659" s="11" t="str">
        <f ca="1">price</f>
        <v/>
      </c>
      <c r="V5659" s="4"/>
      <c r="Y5659" s="388">
        <f ca="1">COUNTIFS(OFFSET($B$10, 0, 0, ROW()-9, 1), SERVICE[[#This Row],[Employee ID]], OFFSET($F$10, 0, 0, ROW()-9, 1), SERVICE[[#This Row],[Resources Role]])</f>
        <v>0</v>
      </c>
      <c r="Z5659" s="388">
        <f ca="1">COUNTIFS(OFFSET($F$10, 0, 0, ROW()-9, 1), SERVICE[[#This Row],[Resources Role]], OFFSET($H$10, 0, 0, ROW()-9, 1), SERVICE[[#This Row],[Booking]])</f>
        <v>0</v>
      </c>
    </row>
    <row r="5660" spans="1:26" x14ac:dyDescent="0.25">
      <c r="A5660" s="6" t="str">
        <f ca="1">no.</f>
        <v/>
      </c>
      <c r="E5660" s="4" t="str">
        <f ca="1">position</f>
        <v/>
      </c>
      <c r="J5660" s="318"/>
      <c r="M5660" s="4"/>
      <c r="O5660" s="6"/>
      <c r="Q5660" s="20"/>
      <c r="R5660" s="5" t="str">
        <f ca="1">score</f>
        <v/>
      </c>
      <c r="S5660" s="7" t="str">
        <f ca="1">rescore_svc</f>
        <v/>
      </c>
      <c r="U5660" s="11" t="str">
        <f ca="1">price</f>
        <v/>
      </c>
      <c r="V5660" s="4"/>
      <c r="Y5660" s="388">
        <f ca="1">COUNTIFS(OFFSET($B$10, 0, 0, ROW()-9, 1), SERVICE[[#This Row],[Employee ID]], OFFSET($F$10, 0, 0, ROW()-9, 1), SERVICE[[#This Row],[Resources Role]])</f>
        <v>0</v>
      </c>
      <c r="Z5660" s="388">
        <f ca="1">COUNTIFS(OFFSET($F$10, 0, 0, ROW()-9, 1), SERVICE[[#This Row],[Resources Role]], OFFSET($H$10, 0, 0, ROW()-9, 1), SERVICE[[#This Row],[Booking]])</f>
        <v>0</v>
      </c>
    </row>
    <row r="5661" spans="1:26" x14ac:dyDescent="0.25">
      <c r="A5661" s="6" t="str">
        <f ca="1">no.</f>
        <v/>
      </c>
      <c r="E5661" s="4" t="str">
        <f ca="1">position</f>
        <v/>
      </c>
      <c r="J5661" s="318"/>
      <c r="M5661" s="4"/>
      <c r="O5661" s="6"/>
      <c r="Q5661" s="20"/>
      <c r="R5661" s="5" t="str">
        <f ca="1">score</f>
        <v/>
      </c>
      <c r="S5661" s="7" t="str">
        <f ca="1">rescore_svc</f>
        <v/>
      </c>
      <c r="U5661" s="11" t="str">
        <f ca="1">price</f>
        <v/>
      </c>
      <c r="V5661" s="4"/>
      <c r="Y5661" s="388">
        <f ca="1">COUNTIFS(OFFSET($B$10, 0, 0, ROW()-9, 1), SERVICE[[#This Row],[Employee ID]], OFFSET($F$10, 0, 0, ROW()-9, 1), SERVICE[[#This Row],[Resources Role]])</f>
        <v>0</v>
      </c>
      <c r="Z5661" s="388">
        <f ca="1">COUNTIFS(OFFSET($F$10, 0, 0, ROW()-9, 1), SERVICE[[#This Row],[Resources Role]], OFFSET($H$10, 0, 0, ROW()-9, 1), SERVICE[[#This Row],[Booking]])</f>
        <v>0</v>
      </c>
    </row>
    <row r="5662" spans="1:26" x14ac:dyDescent="0.25">
      <c r="A5662" s="6" t="str">
        <f ca="1">no.</f>
        <v/>
      </c>
      <c r="E5662" s="4" t="str">
        <f ca="1">position</f>
        <v/>
      </c>
      <c r="J5662" s="318"/>
      <c r="M5662" s="4"/>
      <c r="O5662" s="6"/>
      <c r="Q5662" s="20"/>
      <c r="R5662" s="5" t="str">
        <f ca="1">score</f>
        <v/>
      </c>
      <c r="S5662" s="7" t="str">
        <f ca="1">rescore_svc</f>
        <v/>
      </c>
      <c r="U5662" s="11" t="str">
        <f ca="1">price</f>
        <v/>
      </c>
      <c r="V5662" s="4"/>
      <c r="Y5662" s="388">
        <f ca="1">COUNTIFS(OFFSET($B$10, 0, 0, ROW()-9, 1), SERVICE[[#This Row],[Employee ID]], OFFSET($F$10, 0, 0, ROW()-9, 1), SERVICE[[#This Row],[Resources Role]])</f>
        <v>0</v>
      </c>
      <c r="Z5662" s="388">
        <f ca="1">COUNTIFS(OFFSET($F$10, 0, 0, ROW()-9, 1), SERVICE[[#This Row],[Resources Role]], OFFSET($H$10, 0, 0, ROW()-9, 1), SERVICE[[#This Row],[Booking]])</f>
        <v>0</v>
      </c>
    </row>
    <row r="5663" spans="1:26" x14ac:dyDescent="0.25">
      <c r="A5663" s="6" t="str">
        <f ca="1">no.</f>
        <v/>
      </c>
      <c r="E5663" s="4" t="str">
        <f ca="1">position</f>
        <v/>
      </c>
      <c r="J5663" s="318"/>
      <c r="M5663" s="4"/>
      <c r="O5663" s="6"/>
      <c r="Q5663" s="20"/>
      <c r="R5663" s="5" t="str">
        <f ca="1">score</f>
        <v/>
      </c>
      <c r="S5663" s="7" t="str">
        <f ca="1">rescore_svc</f>
        <v/>
      </c>
      <c r="U5663" s="11" t="str">
        <f ca="1">price</f>
        <v/>
      </c>
      <c r="V5663" s="4"/>
      <c r="Y5663" s="388">
        <f ca="1">COUNTIFS(OFFSET($B$10, 0, 0, ROW()-9, 1), SERVICE[[#This Row],[Employee ID]], OFFSET($F$10, 0, 0, ROW()-9, 1), SERVICE[[#This Row],[Resources Role]])</f>
        <v>0</v>
      </c>
      <c r="Z5663" s="388">
        <f ca="1">COUNTIFS(OFFSET($F$10, 0, 0, ROW()-9, 1), SERVICE[[#This Row],[Resources Role]], OFFSET($H$10, 0, 0, ROW()-9, 1), SERVICE[[#This Row],[Booking]])</f>
        <v>0</v>
      </c>
    </row>
    <row r="5664" spans="1:26" x14ac:dyDescent="0.25">
      <c r="A5664" s="6" t="str">
        <f ca="1">no.</f>
        <v/>
      </c>
      <c r="E5664" s="4" t="str">
        <f ca="1">position</f>
        <v/>
      </c>
      <c r="J5664" s="318"/>
      <c r="M5664" s="4"/>
      <c r="O5664" s="6"/>
      <c r="Q5664" s="20"/>
      <c r="R5664" s="5" t="str">
        <f ca="1">score</f>
        <v/>
      </c>
      <c r="S5664" s="7" t="str">
        <f ca="1">rescore_svc</f>
        <v/>
      </c>
      <c r="U5664" s="11" t="str">
        <f ca="1">price</f>
        <v/>
      </c>
      <c r="V5664" s="4"/>
      <c r="Y5664" s="388">
        <f ca="1">COUNTIFS(OFFSET($B$10, 0, 0, ROW()-9, 1), SERVICE[[#This Row],[Employee ID]], OFFSET($F$10, 0, 0, ROW()-9, 1), SERVICE[[#This Row],[Resources Role]])</f>
        <v>0</v>
      </c>
      <c r="Z5664" s="388">
        <f ca="1">COUNTIFS(OFFSET($F$10, 0, 0, ROW()-9, 1), SERVICE[[#This Row],[Resources Role]], OFFSET($H$10, 0, 0, ROW()-9, 1), SERVICE[[#This Row],[Booking]])</f>
        <v>0</v>
      </c>
    </row>
    <row r="5665" spans="1:26" x14ac:dyDescent="0.25">
      <c r="A5665" s="6" t="str">
        <f ca="1">no.</f>
        <v/>
      </c>
      <c r="E5665" s="4" t="str">
        <f ca="1">position</f>
        <v/>
      </c>
      <c r="J5665" s="318"/>
      <c r="M5665" s="4"/>
      <c r="O5665" s="6"/>
      <c r="Q5665" s="20"/>
      <c r="R5665" s="5" t="str">
        <f ca="1">score</f>
        <v/>
      </c>
      <c r="S5665" s="7" t="str">
        <f ca="1">rescore_svc</f>
        <v/>
      </c>
      <c r="U5665" s="11" t="str">
        <f ca="1">price</f>
        <v/>
      </c>
      <c r="V5665" s="4"/>
      <c r="Y5665" s="388">
        <f ca="1">COUNTIFS(OFFSET($B$10, 0, 0, ROW()-9, 1), SERVICE[[#This Row],[Employee ID]], OFFSET($F$10, 0, 0, ROW()-9, 1), SERVICE[[#This Row],[Resources Role]])</f>
        <v>0</v>
      </c>
      <c r="Z5665" s="388">
        <f ca="1">COUNTIFS(OFFSET($F$10, 0, 0, ROW()-9, 1), SERVICE[[#This Row],[Resources Role]], OFFSET($H$10, 0, 0, ROW()-9, 1), SERVICE[[#This Row],[Booking]])</f>
        <v>0</v>
      </c>
    </row>
    <row r="5666" spans="1:26" x14ac:dyDescent="0.25">
      <c r="A5666" s="6" t="str">
        <f ca="1">no.</f>
        <v/>
      </c>
      <c r="E5666" s="4" t="str">
        <f ca="1">position</f>
        <v/>
      </c>
      <c r="J5666" s="318"/>
      <c r="M5666" s="4"/>
      <c r="O5666" s="6"/>
      <c r="Q5666" s="20"/>
      <c r="R5666" s="5" t="str">
        <f ca="1">score</f>
        <v/>
      </c>
      <c r="S5666" s="7" t="str">
        <f ca="1">rescore_svc</f>
        <v/>
      </c>
      <c r="U5666" s="11" t="str">
        <f ca="1">price</f>
        <v/>
      </c>
      <c r="V5666" s="4"/>
      <c r="Y5666" s="388">
        <f ca="1">COUNTIFS(OFFSET($B$10, 0, 0, ROW()-9, 1), SERVICE[[#This Row],[Employee ID]], OFFSET($F$10, 0, 0, ROW()-9, 1), SERVICE[[#This Row],[Resources Role]])</f>
        <v>0</v>
      </c>
      <c r="Z5666" s="388">
        <f ca="1">COUNTIFS(OFFSET($F$10, 0, 0, ROW()-9, 1), SERVICE[[#This Row],[Resources Role]], OFFSET($H$10, 0, 0, ROW()-9, 1), SERVICE[[#This Row],[Booking]])</f>
        <v>0</v>
      </c>
    </row>
    <row r="5667" spans="1:26" x14ac:dyDescent="0.25">
      <c r="A5667" s="6" t="str">
        <f ca="1">no.</f>
        <v/>
      </c>
      <c r="E5667" s="4" t="str">
        <f ca="1">position</f>
        <v/>
      </c>
      <c r="J5667" s="318"/>
      <c r="M5667" s="4"/>
      <c r="O5667" s="6"/>
      <c r="Q5667" s="20"/>
      <c r="R5667" s="5" t="str">
        <f ca="1">score</f>
        <v/>
      </c>
      <c r="S5667" s="7" t="str">
        <f ca="1">rescore_svc</f>
        <v/>
      </c>
      <c r="U5667" s="11" t="str">
        <f ca="1">price</f>
        <v/>
      </c>
      <c r="V5667" s="4"/>
      <c r="Y5667" s="388">
        <f ca="1">COUNTIFS(OFFSET($B$10, 0, 0, ROW()-9, 1), SERVICE[[#This Row],[Employee ID]], OFFSET($F$10, 0, 0, ROW()-9, 1), SERVICE[[#This Row],[Resources Role]])</f>
        <v>0</v>
      </c>
      <c r="Z5667" s="388">
        <f ca="1">COUNTIFS(OFFSET($F$10, 0, 0, ROW()-9, 1), SERVICE[[#This Row],[Resources Role]], OFFSET($H$10, 0, 0, ROW()-9, 1), SERVICE[[#This Row],[Booking]])</f>
        <v>0</v>
      </c>
    </row>
    <row r="5668" spans="1:26" x14ac:dyDescent="0.25">
      <c r="A5668" s="6" t="str">
        <f ca="1">no.</f>
        <v/>
      </c>
      <c r="E5668" s="4" t="str">
        <f ca="1">position</f>
        <v/>
      </c>
      <c r="J5668" s="318"/>
      <c r="M5668" s="4"/>
      <c r="O5668" s="6"/>
      <c r="Q5668" s="20"/>
      <c r="R5668" s="5" t="str">
        <f ca="1">score</f>
        <v/>
      </c>
      <c r="S5668" s="7" t="str">
        <f ca="1">rescore_svc</f>
        <v/>
      </c>
      <c r="U5668" s="11" t="str">
        <f ca="1">price</f>
        <v/>
      </c>
      <c r="V5668" s="4"/>
      <c r="Y5668" s="388">
        <f ca="1">COUNTIFS(OFFSET($B$10, 0, 0, ROW()-9, 1), SERVICE[[#This Row],[Employee ID]], OFFSET($F$10, 0, 0, ROW()-9, 1), SERVICE[[#This Row],[Resources Role]])</f>
        <v>0</v>
      </c>
      <c r="Z5668" s="388">
        <f ca="1">COUNTIFS(OFFSET($F$10, 0, 0, ROW()-9, 1), SERVICE[[#This Row],[Resources Role]], OFFSET($H$10, 0, 0, ROW()-9, 1), SERVICE[[#This Row],[Booking]])</f>
        <v>0</v>
      </c>
    </row>
    <row r="5669" spans="1:26" x14ac:dyDescent="0.25">
      <c r="A5669" s="6" t="str">
        <f ca="1">no.</f>
        <v/>
      </c>
      <c r="E5669" s="4" t="str">
        <f ca="1">position</f>
        <v/>
      </c>
      <c r="J5669" s="318"/>
      <c r="M5669" s="4"/>
      <c r="O5669" s="6"/>
      <c r="Q5669" s="20"/>
      <c r="R5669" s="5" t="str">
        <f ca="1">score</f>
        <v/>
      </c>
      <c r="S5669" s="7" t="str">
        <f ca="1">rescore_svc</f>
        <v/>
      </c>
      <c r="U5669" s="11" t="str">
        <f ca="1">price</f>
        <v/>
      </c>
      <c r="V5669" s="4"/>
      <c r="Y5669" s="388">
        <f ca="1">COUNTIFS(OFFSET($B$10, 0, 0, ROW()-9, 1), SERVICE[[#This Row],[Employee ID]], OFFSET($F$10, 0, 0, ROW()-9, 1), SERVICE[[#This Row],[Resources Role]])</f>
        <v>0</v>
      </c>
      <c r="Z5669" s="388">
        <f ca="1">COUNTIFS(OFFSET($F$10, 0, 0, ROW()-9, 1), SERVICE[[#This Row],[Resources Role]], OFFSET($H$10, 0, 0, ROW()-9, 1), SERVICE[[#This Row],[Booking]])</f>
        <v>0</v>
      </c>
    </row>
    <row r="5670" spans="1:26" x14ac:dyDescent="0.25">
      <c r="A5670" s="6" t="str">
        <f ca="1">no.</f>
        <v/>
      </c>
      <c r="E5670" s="4" t="str">
        <f ca="1">position</f>
        <v/>
      </c>
      <c r="J5670" s="318"/>
      <c r="M5670" s="4"/>
      <c r="O5670" s="6"/>
      <c r="Q5670" s="20"/>
      <c r="R5670" s="5" t="str">
        <f ca="1">score</f>
        <v/>
      </c>
      <c r="S5670" s="7" t="str">
        <f ca="1">rescore_svc</f>
        <v/>
      </c>
      <c r="U5670" s="11" t="str">
        <f ca="1">price</f>
        <v/>
      </c>
      <c r="V5670" s="4"/>
      <c r="Y5670" s="388">
        <f ca="1">COUNTIFS(OFFSET($B$10, 0, 0, ROW()-9, 1), SERVICE[[#This Row],[Employee ID]], OFFSET($F$10, 0, 0, ROW()-9, 1), SERVICE[[#This Row],[Resources Role]])</f>
        <v>0</v>
      </c>
      <c r="Z5670" s="388">
        <f ca="1">COUNTIFS(OFFSET($F$10, 0, 0, ROW()-9, 1), SERVICE[[#This Row],[Resources Role]], OFFSET($H$10, 0, 0, ROW()-9, 1), SERVICE[[#This Row],[Booking]])</f>
        <v>0</v>
      </c>
    </row>
    <row r="5671" spans="1:26" x14ac:dyDescent="0.25">
      <c r="A5671" s="6" t="str">
        <f ca="1">no.</f>
        <v/>
      </c>
      <c r="E5671" s="4" t="str">
        <f ca="1">position</f>
        <v/>
      </c>
      <c r="J5671" s="318"/>
      <c r="M5671" s="4"/>
      <c r="O5671" s="6"/>
      <c r="Q5671" s="20"/>
      <c r="R5671" s="5" t="str">
        <f ca="1">score</f>
        <v/>
      </c>
      <c r="S5671" s="7" t="str">
        <f ca="1">rescore_svc</f>
        <v/>
      </c>
      <c r="U5671" s="11" t="str">
        <f ca="1">price</f>
        <v/>
      </c>
      <c r="V5671" s="4"/>
      <c r="Y5671" s="388">
        <f ca="1">COUNTIFS(OFFSET($B$10, 0, 0, ROW()-9, 1), SERVICE[[#This Row],[Employee ID]], OFFSET($F$10, 0, 0, ROW()-9, 1), SERVICE[[#This Row],[Resources Role]])</f>
        <v>0</v>
      </c>
      <c r="Z5671" s="388">
        <f ca="1">COUNTIFS(OFFSET($F$10, 0, 0, ROW()-9, 1), SERVICE[[#This Row],[Resources Role]], OFFSET($H$10, 0, 0, ROW()-9, 1), SERVICE[[#This Row],[Booking]])</f>
        <v>0</v>
      </c>
    </row>
    <row r="5672" spans="1:26" x14ac:dyDescent="0.25">
      <c r="A5672" s="6" t="str">
        <f ca="1">no.</f>
        <v/>
      </c>
      <c r="E5672" s="4" t="str">
        <f ca="1">position</f>
        <v/>
      </c>
      <c r="J5672" s="318"/>
      <c r="M5672" s="4"/>
      <c r="O5672" s="6"/>
      <c r="Q5672" s="20"/>
      <c r="R5672" s="5" t="str">
        <f ca="1">score</f>
        <v/>
      </c>
      <c r="S5672" s="7" t="str">
        <f ca="1">rescore_svc</f>
        <v/>
      </c>
      <c r="U5672" s="11" t="str">
        <f ca="1">price</f>
        <v/>
      </c>
      <c r="V5672" s="4"/>
      <c r="Y5672" s="388">
        <f ca="1">COUNTIFS(OFFSET($B$10, 0, 0, ROW()-9, 1), SERVICE[[#This Row],[Employee ID]], OFFSET($F$10, 0, 0, ROW()-9, 1), SERVICE[[#This Row],[Resources Role]])</f>
        <v>0</v>
      </c>
      <c r="Z5672" s="388">
        <f ca="1">COUNTIFS(OFFSET($F$10, 0, 0, ROW()-9, 1), SERVICE[[#This Row],[Resources Role]], OFFSET($H$10, 0, 0, ROW()-9, 1), SERVICE[[#This Row],[Booking]])</f>
        <v>0</v>
      </c>
    </row>
    <row r="5673" spans="1:26" x14ac:dyDescent="0.25">
      <c r="A5673" s="6" t="str">
        <f ca="1">no.</f>
        <v/>
      </c>
      <c r="E5673" s="4" t="str">
        <f ca="1">position</f>
        <v/>
      </c>
      <c r="J5673" s="318"/>
      <c r="M5673" s="4"/>
      <c r="O5673" s="6"/>
      <c r="Q5673" s="20"/>
      <c r="R5673" s="5" t="str">
        <f ca="1">score</f>
        <v/>
      </c>
      <c r="S5673" s="7" t="str">
        <f ca="1">rescore_svc</f>
        <v/>
      </c>
      <c r="U5673" s="11" t="str">
        <f ca="1">price</f>
        <v/>
      </c>
      <c r="V5673" s="4"/>
      <c r="Y5673" s="388">
        <f ca="1">COUNTIFS(OFFSET($B$10, 0, 0, ROW()-9, 1), SERVICE[[#This Row],[Employee ID]], OFFSET($F$10, 0, 0, ROW()-9, 1), SERVICE[[#This Row],[Resources Role]])</f>
        <v>0</v>
      </c>
      <c r="Z5673" s="388">
        <f ca="1">COUNTIFS(OFFSET($F$10, 0, 0, ROW()-9, 1), SERVICE[[#This Row],[Resources Role]], OFFSET($H$10, 0, 0, ROW()-9, 1), SERVICE[[#This Row],[Booking]])</f>
        <v>0</v>
      </c>
    </row>
    <row r="5674" spans="1:26" x14ac:dyDescent="0.25">
      <c r="A5674" s="6" t="str">
        <f ca="1">no.</f>
        <v/>
      </c>
      <c r="E5674" s="4" t="str">
        <f ca="1">position</f>
        <v/>
      </c>
      <c r="J5674" s="318"/>
      <c r="M5674" s="4"/>
      <c r="O5674" s="6"/>
      <c r="Q5674" s="20"/>
      <c r="R5674" s="5" t="str">
        <f ca="1">score</f>
        <v/>
      </c>
      <c r="S5674" s="7" t="str">
        <f ca="1">rescore_svc</f>
        <v/>
      </c>
      <c r="U5674" s="11" t="str">
        <f ca="1">price</f>
        <v/>
      </c>
      <c r="V5674" s="4"/>
      <c r="Y5674" s="388">
        <f ca="1">COUNTIFS(OFFSET($B$10, 0, 0, ROW()-9, 1), SERVICE[[#This Row],[Employee ID]], OFFSET($F$10, 0, 0, ROW()-9, 1), SERVICE[[#This Row],[Resources Role]])</f>
        <v>0</v>
      </c>
      <c r="Z5674" s="388">
        <f ca="1">COUNTIFS(OFFSET($F$10, 0, 0, ROW()-9, 1), SERVICE[[#This Row],[Resources Role]], OFFSET($H$10, 0, 0, ROW()-9, 1), SERVICE[[#This Row],[Booking]])</f>
        <v>0</v>
      </c>
    </row>
    <row r="5675" spans="1:26" x14ac:dyDescent="0.25">
      <c r="A5675" s="6" t="str">
        <f ca="1">no.</f>
        <v/>
      </c>
      <c r="E5675" s="4" t="str">
        <f ca="1">position</f>
        <v/>
      </c>
      <c r="J5675" s="318"/>
      <c r="M5675" s="4"/>
      <c r="O5675" s="6"/>
      <c r="Q5675" s="20"/>
      <c r="R5675" s="5" t="str">
        <f ca="1">score</f>
        <v/>
      </c>
      <c r="S5675" s="7" t="str">
        <f ca="1">rescore_svc</f>
        <v/>
      </c>
      <c r="U5675" s="11" t="str">
        <f ca="1">price</f>
        <v/>
      </c>
      <c r="V5675" s="4"/>
      <c r="Y5675" s="388">
        <f ca="1">COUNTIFS(OFFSET($B$10, 0, 0, ROW()-9, 1), SERVICE[[#This Row],[Employee ID]], OFFSET($F$10, 0, 0, ROW()-9, 1), SERVICE[[#This Row],[Resources Role]])</f>
        <v>0</v>
      </c>
      <c r="Z5675" s="388">
        <f ca="1">COUNTIFS(OFFSET($F$10, 0, 0, ROW()-9, 1), SERVICE[[#This Row],[Resources Role]], OFFSET($H$10, 0, 0, ROW()-9, 1), SERVICE[[#This Row],[Booking]])</f>
        <v>0</v>
      </c>
    </row>
    <row r="5676" spans="1:26" x14ac:dyDescent="0.25">
      <c r="A5676" s="6" t="str">
        <f ca="1">no.</f>
        <v/>
      </c>
      <c r="E5676" s="4" t="str">
        <f ca="1">position</f>
        <v/>
      </c>
      <c r="J5676" s="318"/>
      <c r="M5676" s="4"/>
      <c r="O5676" s="6"/>
      <c r="Q5676" s="20"/>
      <c r="R5676" s="5" t="str">
        <f ca="1">score</f>
        <v/>
      </c>
      <c r="S5676" s="7" t="str">
        <f ca="1">rescore_svc</f>
        <v/>
      </c>
      <c r="U5676" s="11" t="str">
        <f ca="1">price</f>
        <v/>
      </c>
      <c r="V5676" s="4"/>
      <c r="Y5676" s="388">
        <f ca="1">COUNTIFS(OFFSET($B$10, 0, 0, ROW()-9, 1), SERVICE[[#This Row],[Employee ID]], OFFSET($F$10, 0, 0, ROW()-9, 1), SERVICE[[#This Row],[Resources Role]])</f>
        <v>0</v>
      </c>
      <c r="Z5676" s="388">
        <f ca="1">COUNTIFS(OFFSET($F$10, 0, 0, ROW()-9, 1), SERVICE[[#This Row],[Resources Role]], OFFSET($H$10, 0, 0, ROW()-9, 1), SERVICE[[#This Row],[Booking]])</f>
        <v>0</v>
      </c>
    </row>
    <row r="5677" spans="1:26" x14ac:dyDescent="0.25">
      <c r="A5677" s="6" t="str">
        <f ca="1">no.</f>
        <v/>
      </c>
      <c r="E5677" s="4" t="str">
        <f ca="1">position</f>
        <v/>
      </c>
      <c r="J5677" s="318"/>
      <c r="M5677" s="4"/>
      <c r="O5677" s="6"/>
      <c r="Q5677" s="20"/>
      <c r="R5677" s="5" t="str">
        <f ca="1">score</f>
        <v/>
      </c>
      <c r="S5677" s="7" t="str">
        <f ca="1">rescore_svc</f>
        <v/>
      </c>
      <c r="U5677" s="11" t="str">
        <f ca="1">price</f>
        <v/>
      </c>
      <c r="V5677" s="4"/>
      <c r="Y5677" s="388">
        <f ca="1">COUNTIFS(OFFSET($B$10, 0, 0, ROW()-9, 1), SERVICE[[#This Row],[Employee ID]], OFFSET($F$10, 0, 0, ROW()-9, 1), SERVICE[[#This Row],[Resources Role]])</f>
        <v>0</v>
      </c>
      <c r="Z5677" s="388">
        <f ca="1">COUNTIFS(OFFSET($F$10, 0, 0, ROW()-9, 1), SERVICE[[#This Row],[Resources Role]], OFFSET($H$10, 0, 0, ROW()-9, 1), SERVICE[[#This Row],[Booking]])</f>
        <v>0</v>
      </c>
    </row>
    <row r="5678" spans="1:26" x14ac:dyDescent="0.25">
      <c r="A5678" s="6" t="str">
        <f ca="1">no.</f>
        <v/>
      </c>
      <c r="E5678" s="4" t="str">
        <f ca="1">position</f>
        <v/>
      </c>
      <c r="J5678" s="318"/>
      <c r="M5678" s="4"/>
      <c r="O5678" s="6"/>
      <c r="Q5678" s="20"/>
      <c r="R5678" s="5" t="str">
        <f ca="1">score</f>
        <v/>
      </c>
      <c r="S5678" s="7" t="str">
        <f ca="1">rescore_svc</f>
        <v/>
      </c>
      <c r="U5678" s="11" t="str">
        <f ca="1">price</f>
        <v/>
      </c>
      <c r="V5678" s="4"/>
      <c r="Y5678" s="388">
        <f ca="1">COUNTIFS(OFFSET($B$10, 0, 0, ROW()-9, 1), SERVICE[[#This Row],[Employee ID]], OFFSET($F$10, 0, 0, ROW()-9, 1), SERVICE[[#This Row],[Resources Role]])</f>
        <v>0</v>
      </c>
      <c r="Z5678" s="388">
        <f ca="1">COUNTIFS(OFFSET($F$10, 0, 0, ROW()-9, 1), SERVICE[[#This Row],[Resources Role]], OFFSET($H$10, 0, 0, ROW()-9, 1), SERVICE[[#This Row],[Booking]])</f>
        <v>0</v>
      </c>
    </row>
    <row r="5679" spans="1:26" x14ac:dyDescent="0.25">
      <c r="A5679" s="6" t="str">
        <f ca="1">no.</f>
        <v/>
      </c>
      <c r="E5679" s="4" t="str">
        <f ca="1">position</f>
        <v/>
      </c>
      <c r="J5679" s="318"/>
      <c r="M5679" s="4"/>
      <c r="O5679" s="6"/>
      <c r="Q5679" s="20"/>
      <c r="R5679" s="5" t="str">
        <f ca="1">score</f>
        <v/>
      </c>
      <c r="S5679" s="7" t="str">
        <f ca="1">rescore_svc</f>
        <v/>
      </c>
      <c r="U5679" s="11" t="str">
        <f ca="1">price</f>
        <v/>
      </c>
      <c r="V5679" s="4"/>
      <c r="Y5679" s="388">
        <f ca="1">COUNTIFS(OFFSET($B$10, 0, 0, ROW()-9, 1), SERVICE[[#This Row],[Employee ID]], OFFSET($F$10, 0, 0, ROW()-9, 1), SERVICE[[#This Row],[Resources Role]])</f>
        <v>0</v>
      </c>
      <c r="Z5679" s="388">
        <f ca="1">COUNTIFS(OFFSET($F$10, 0, 0, ROW()-9, 1), SERVICE[[#This Row],[Resources Role]], OFFSET($H$10, 0, 0, ROW()-9, 1), SERVICE[[#This Row],[Booking]])</f>
        <v>0</v>
      </c>
    </row>
    <row r="5680" spans="1:26" x14ac:dyDescent="0.25">
      <c r="A5680" s="6" t="str">
        <f ca="1">no.</f>
        <v/>
      </c>
      <c r="E5680" s="4" t="str">
        <f ca="1">position</f>
        <v/>
      </c>
      <c r="J5680" s="318"/>
      <c r="M5680" s="4"/>
      <c r="O5680" s="6"/>
      <c r="Q5680" s="20"/>
      <c r="R5680" s="5" t="str">
        <f ca="1">score</f>
        <v/>
      </c>
      <c r="S5680" s="7" t="str">
        <f ca="1">rescore_svc</f>
        <v/>
      </c>
      <c r="U5680" s="11" t="str">
        <f ca="1">price</f>
        <v/>
      </c>
      <c r="V5680" s="4"/>
      <c r="Y5680" s="388">
        <f ca="1">COUNTIFS(OFFSET($B$10, 0, 0, ROW()-9, 1), SERVICE[[#This Row],[Employee ID]], OFFSET($F$10, 0, 0, ROW()-9, 1), SERVICE[[#This Row],[Resources Role]])</f>
        <v>0</v>
      </c>
      <c r="Z5680" s="388">
        <f ca="1">COUNTIFS(OFFSET($F$10, 0, 0, ROW()-9, 1), SERVICE[[#This Row],[Resources Role]], OFFSET($H$10, 0, 0, ROW()-9, 1), SERVICE[[#This Row],[Booking]])</f>
        <v>0</v>
      </c>
    </row>
    <row r="5681" spans="1:26" x14ac:dyDescent="0.25">
      <c r="A5681" s="6" t="str">
        <f ca="1">no.</f>
        <v/>
      </c>
      <c r="E5681" s="4" t="str">
        <f ca="1">position</f>
        <v/>
      </c>
      <c r="J5681" s="318"/>
      <c r="M5681" s="4"/>
      <c r="O5681" s="6"/>
      <c r="Q5681" s="20"/>
      <c r="R5681" s="5" t="str">
        <f ca="1">score</f>
        <v/>
      </c>
      <c r="S5681" s="7" t="str">
        <f ca="1">rescore_svc</f>
        <v/>
      </c>
      <c r="U5681" s="11" t="str">
        <f ca="1">price</f>
        <v/>
      </c>
      <c r="V5681" s="4"/>
      <c r="Y5681" s="388">
        <f ca="1">COUNTIFS(OFFSET($B$10, 0, 0, ROW()-9, 1), SERVICE[[#This Row],[Employee ID]], OFFSET($F$10, 0, 0, ROW()-9, 1), SERVICE[[#This Row],[Resources Role]])</f>
        <v>0</v>
      </c>
      <c r="Z5681" s="388">
        <f ca="1">COUNTIFS(OFFSET($F$10, 0, 0, ROW()-9, 1), SERVICE[[#This Row],[Resources Role]], OFFSET($H$10, 0, 0, ROW()-9, 1), SERVICE[[#This Row],[Booking]])</f>
        <v>0</v>
      </c>
    </row>
    <row r="5682" spans="1:26" x14ac:dyDescent="0.25">
      <c r="A5682" s="6" t="str">
        <f ca="1">no.</f>
        <v/>
      </c>
      <c r="E5682" s="4" t="str">
        <f ca="1">position</f>
        <v/>
      </c>
      <c r="J5682" s="318"/>
      <c r="M5682" s="4"/>
      <c r="O5682" s="6"/>
      <c r="Q5682" s="20"/>
      <c r="R5682" s="5" t="str">
        <f ca="1">score</f>
        <v/>
      </c>
      <c r="S5682" s="7" t="str">
        <f ca="1">rescore_svc</f>
        <v/>
      </c>
      <c r="U5682" s="11" t="str">
        <f ca="1">price</f>
        <v/>
      </c>
      <c r="V5682" s="4"/>
      <c r="Y5682" s="388">
        <f ca="1">COUNTIFS(OFFSET($B$10, 0, 0, ROW()-9, 1), SERVICE[[#This Row],[Employee ID]], OFFSET($F$10, 0, 0, ROW()-9, 1), SERVICE[[#This Row],[Resources Role]])</f>
        <v>0</v>
      </c>
      <c r="Z5682" s="388">
        <f ca="1">COUNTIFS(OFFSET($F$10, 0, 0, ROW()-9, 1), SERVICE[[#This Row],[Resources Role]], OFFSET($H$10, 0, 0, ROW()-9, 1), SERVICE[[#This Row],[Booking]])</f>
        <v>0</v>
      </c>
    </row>
    <row r="5683" spans="1:26" x14ac:dyDescent="0.25">
      <c r="A5683" s="6" t="str">
        <f ca="1">no.</f>
        <v/>
      </c>
      <c r="E5683" s="4" t="str">
        <f ca="1">position</f>
        <v/>
      </c>
      <c r="J5683" s="318"/>
      <c r="M5683" s="4"/>
      <c r="O5683" s="6"/>
      <c r="Q5683" s="20"/>
      <c r="R5683" s="5" t="str">
        <f ca="1">score</f>
        <v/>
      </c>
      <c r="S5683" s="7" t="str">
        <f ca="1">rescore_svc</f>
        <v/>
      </c>
      <c r="U5683" s="11" t="str">
        <f ca="1">price</f>
        <v/>
      </c>
      <c r="V5683" s="4"/>
      <c r="Y5683" s="388">
        <f ca="1">COUNTIFS(OFFSET($B$10, 0, 0, ROW()-9, 1), SERVICE[[#This Row],[Employee ID]], OFFSET($F$10, 0, 0, ROW()-9, 1), SERVICE[[#This Row],[Resources Role]])</f>
        <v>0</v>
      </c>
      <c r="Z5683" s="388">
        <f ca="1">COUNTIFS(OFFSET($F$10, 0, 0, ROW()-9, 1), SERVICE[[#This Row],[Resources Role]], OFFSET($H$10, 0, 0, ROW()-9, 1), SERVICE[[#This Row],[Booking]])</f>
        <v>0</v>
      </c>
    </row>
    <row r="5684" spans="1:26" x14ac:dyDescent="0.25">
      <c r="A5684" s="6" t="str">
        <f ca="1">no.</f>
        <v/>
      </c>
      <c r="E5684" s="4" t="str">
        <f ca="1">position</f>
        <v/>
      </c>
      <c r="J5684" s="318"/>
      <c r="M5684" s="4"/>
      <c r="O5684" s="6"/>
      <c r="Q5684" s="20"/>
      <c r="R5684" s="5" t="str">
        <f ca="1">score</f>
        <v/>
      </c>
      <c r="S5684" s="7" t="str">
        <f ca="1">rescore_svc</f>
        <v/>
      </c>
      <c r="U5684" s="11" t="str">
        <f ca="1">price</f>
        <v/>
      </c>
      <c r="V5684" s="4"/>
      <c r="Y5684" s="388">
        <f ca="1">COUNTIFS(OFFSET($B$10, 0, 0, ROW()-9, 1), SERVICE[[#This Row],[Employee ID]], OFFSET($F$10, 0, 0, ROW()-9, 1), SERVICE[[#This Row],[Resources Role]])</f>
        <v>0</v>
      </c>
      <c r="Z5684" s="388">
        <f ca="1">COUNTIFS(OFFSET($F$10, 0, 0, ROW()-9, 1), SERVICE[[#This Row],[Resources Role]], OFFSET($H$10, 0, 0, ROW()-9, 1), SERVICE[[#This Row],[Booking]])</f>
        <v>0</v>
      </c>
    </row>
    <row r="5685" spans="1:26" x14ac:dyDescent="0.25">
      <c r="A5685" s="6" t="str">
        <f ca="1">no.</f>
        <v/>
      </c>
      <c r="E5685" s="4" t="str">
        <f ca="1">position</f>
        <v/>
      </c>
      <c r="J5685" s="318"/>
      <c r="M5685" s="4"/>
      <c r="O5685" s="6"/>
      <c r="Q5685" s="20"/>
      <c r="R5685" s="5" t="str">
        <f ca="1">score</f>
        <v/>
      </c>
      <c r="S5685" s="7" t="str">
        <f ca="1">rescore_svc</f>
        <v/>
      </c>
      <c r="U5685" s="11" t="str">
        <f ca="1">price</f>
        <v/>
      </c>
      <c r="V5685" s="4"/>
      <c r="Y5685" s="388">
        <f ca="1">COUNTIFS(OFFSET($B$10, 0, 0, ROW()-9, 1), SERVICE[[#This Row],[Employee ID]], OFFSET($F$10, 0, 0, ROW()-9, 1), SERVICE[[#This Row],[Resources Role]])</f>
        <v>0</v>
      </c>
      <c r="Z5685" s="388">
        <f ca="1">COUNTIFS(OFFSET($F$10, 0, 0, ROW()-9, 1), SERVICE[[#This Row],[Resources Role]], OFFSET($H$10, 0, 0, ROW()-9, 1), SERVICE[[#This Row],[Booking]])</f>
        <v>0</v>
      </c>
    </row>
    <row r="5686" spans="1:26" x14ac:dyDescent="0.25">
      <c r="A5686" s="6" t="str">
        <f ca="1">no.</f>
        <v/>
      </c>
      <c r="E5686" s="4" t="str">
        <f ca="1">position</f>
        <v/>
      </c>
      <c r="J5686" s="318"/>
      <c r="M5686" s="4"/>
      <c r="O5686" s="6"/>
      <c r="Q5686" s="20"/>
      <c r="R5686" s="5" t="str">
        <f ca="1">score</f>
        <v/>
      </c>
      <c r="S5686" s="7" t="str">
        <f ca="1">rescore_svc</f>
        <v/>
      </c>
      <c r="U5686" s="11" t="str">
        <f ca="1">price</f>
        <v/>
      </c>
      <c r="V5686" s="4"/>
      <c r="Y5686" s="388">
        <f ca="1">COUNTIFS(OFFSET($B$10, 0, 0, ROW()-9, 1), SERVICE[[#This Row],[Employee ID]], OFFSET($F$10, 0, 0, ROW()-9, 1), SERVICE[[#This Row],[Resources Role]])</f>
        <v>0</v>
      </c>
      <c r="Z5686" s="388">
        <f ca="1">COUNTIFS(OFFSET($F$10, 0, 0, ROW()-9, 1), SERVICE[[#This Row],[Resources Role]], OFFSET($H$10, 0, 0, ROW()-9, 1), SERVICE[[#This Row],[Booking]])</f>
        <v>0</v>
      </c>
    </row>
    <row r="5687" spans="1:26" x14ac:dyDescent="0.25">
      <c r="A5687" s="6" t="str">
        <f ca="1">no.</f>
        <v/>
      </c>
      <c r="E5687" s="4" t="str">
        <f ca="1">position</f>
        <v/>
      </c>
      <c r="J5687" s="318"/>
      <c r="M5687" s="4"/>
      <c r="O5687" s="6"/>
      <c r="Q5687" s="20"/>
      <c r="R5687" s="5" t="str">
        <f ca="1">score</f>
        <v/>
      </c>
      <c r="S5687" s="7" t="str">
        <f ca="1">rescore_svc</f>
        <v/>
      </c>
      <c r="U5687" s="11" t="str">
        <f ca="1">price</f>
        <v/>
      </c>
      <c r="V5687" s="4"/>
      <c r="Y5687" s="388">
        <f ca="1">COUNTIFS(OFFSET($B$10, 0, 0, ROW()-9, 1), SERVICE[[#This Row],[Employee ID]], OFFSET($F$10, 0, 0, ROW()-9, 1), SERVICE[[#This Row],[Resources Role]])</f>
        <v>0</v>
      </c>
      <c r="Z5687" s="388">
        <f ca="1">COUNTIFS(OFFSET($F$10, 0, 0, ROW()-9, 1), SERVICE[[#This Row],[Resources Role]], OFFSET($H$10, 0, 0, ROW()-9, 1), SERVICE[[#This Row],[Booking]])</f>
        <v>0</v>
      </c>
    </row>
    <row r="5688" spans="1:26" x14ac:dyDescent="0.25">
      <c r="A5688" s="6" t="str">
        <f ca="1">no.</f>
        <v/>
      </c>
      <c r="E5688" s="4" t="str">
        <f ca="1">position</f>
        <v/>
      </c>
      <c r="J5688" s="318"/>
      <c r="M5688" s="4"/>
      <c r="O5688" s="6"/>
      <c r="Q5688" s="20"/>
      <c r="R5688" s="5" t="str">
        <f ca="1">score</f>
        <v/>
      </c>
      <c r="S5688" s="7" t="str">
        <f ca="1">rescore_svc</f>
        <v/>
      </c>
      <c r="U5688" s="11" t="str">
        <f ca="1">price</f>
        <v/>
      </c>
      <c r="V5688" s="4"/>
      <c r="Y5688" s="388">
        <f ca="1">COUNTIFS(OFFSET($B$10, 0, 0, ROW()-9, 1), SERVICE[[#This Row],[Employee ID]], OFFSET($F$10, 0, 0, ROW()-9, 1), SERVICE[[#This Row],[Resources Role]])</f>
        <v>0</v>
      </c>
      <c r="Z5688" s="388">
        <f ca="1">COUNTIFS(OFFSET($F$10, 0, 0, ROW()-9, 1), SERVICE[[#This Row],[Resources Role]], OFFSET($H$10, 0, 0, ROW()-9, 1), SERVICE[[#This Row],[Booking]])</f>
        <v>0</v>
      </c>
    </row>
    <row r="5689" spans="1:26" x14ac:dyDescent="0.25">
      <c r="A5689" s="6" t="str">
        <f ca="1">no.</f>
        <v/>
      </c>
      <c r="E5689" s="4" t="str">
        <f ca="1">position</f>
        <v/>
      </c>
      <c r="J5689" s="318"/>
      <c r="M5689" s="4"/>
      <c r="O5689" s="6"/>
      <c r="Q5689" s="20"/>
      <c r="R5689" s="5" t="str">
        <f ca="1">score</f>
        <v/>
      </c>
      <c r="S5689" s="7" t="str">
        <f ca="1">rescore_svc</f>
        <v/>
      </c>
      <c r="U5689" s="11" t="str">
        <f ca="1">price</f>
        <v/>
      </c>
      <c r="V5689" s="4"/>
      <c r="Y5689" s="388">
        <f ca="1">COUNTIFS(OFFSET($B$10, 0, 0, ROW()-9, 1), SERVICE[[#This Row],[Employee ID]], OFFSET($F$10, 0, 0, ROW()-9, 1), SERVICE[[#This Row],[Resources Role]])</f>
        <v>0</v>
      </c>
      <c r="Z5689" s="388">
        <f ca="1">COUNTIFS(OFFSET($F$10, 0, 0, ROW()-9, 1), SERVICE[[#This Row],[Resources Role]], OFFSET($H$10, 0, 0, ROW()-9, 1), SERVICE[[#This Row],[Booking]])</f>
        <v>0</v>
      </c>
    </row>
    <row r="5690" spans="1:26" x14ac:dyDescent="0.25">
      <c r="A5690" s="6" t="str">
        <f ca="1">no.</f>
        <v/>
      </c>
      <c r="E5690" s="4" t="str">
        <f ca="1">position</f>
        <v/>
      </c>
      <c r="J5690" s="318"/>
      <c r="M5690" s="4"/>
      <c r="O5690" s="6"/>
      <c r="Q5690" s="20"/>
      <c r="R5690" s="5" t="str">
        <f ca="1">score</f>
        <v/>
      </c>
      <c r="S5690" s="7" t="str">
        <f ca="1">rescore_svc</f>
        <v/>
      </c>
      <c r="U5690" s="11" t="str">
        <f ca="1">price</f>
        <v/>
      </c>
      <c r="V5690" s="4"/>
      <c r="Y5690" s="388">
        <f ca="1">COUNTIFS(OFFSET($B$10, 0, 0, ROW()-9, 1), SERVICE[[#This Row],[Employee ID]], OFFSET($F$10, 0, 0, ROW()-9, 1), SERVICE[[#This Row],[Resources Role]])</f>
        <v>0</v>
      </c>
      <c r="Z5690" s="388">
        <f ca="1">COUNTIFS(OFFSET($F$10, 0, 0, ROW()-9, 1), SERVICE[[#This Row],[Resources Role]], OFFSET($H$10, 0, 0, ROW()-9, 1), SERVICE[[#This Row],[Booking]])</f>
        <v>0</v>
      </c>
    </row>
    <row r="5691" spans="1:26" x14ac:dyDescent="0.25">
      <c r="A5691" s="6" t="str">
        <f ca="1">no.</f>
        <v/>
      </c>
      <c r="E5691" s="4" t="str">
        <f ca="1">position</f>
        <v/>
      </c>
      <c r="J5691" s="318"/>
      <c r="M5691" s="4"/>
      <c r="O5691" s="6"/>
      <c r="Q5691" s="20"/>
      <c r="R5691" s="5" t="str">
        <f ca="1">score</f>
        <v/>
      </c>
      <c r="S5691" s="7" t="str">
        <f ca="1">rescore_svc</f>
        <v/>
      </c>
      <c r="U5691" s="11" t="str">
        <f ca="1">price</f>
        <v/>
      </c>
      <c r="V5691" s="4"/>
      <c r="Y5691" s="388">
        <f ca="1">COUNTIFS(OFFSET($B$10, 0, 0, ROW()-9, 1), SERVICE[[#This Row],[Employee ID]], OFFSET($F$10, 0, 0, ROW()-9, 1), SERVICE[[#This Row],[Resources Role]])</f>
        <v>0</v>
      </c>
      <c r="Z5691" s="388">
        <f ca="1">COUNTIFS(OFFSET($F$10, 0, 0, ROW()-9, 1), SERVICE[[#This Row],[Resources Role]], OFFSET($H$10, 0, 0, ROW()-9, 1), SERVICE[[#This Row],[Booking]])</f>
        <v>0</v>
      </c>
    </row>
    <row r="5692" spans="1:26" x14ac:dyDescent="0.25">
      <c r="A5692" s="6" t="str">
        <f ca="1">no.</f>
        <v/>
      </c>
      <c r="E5692" s="4" t="str">
        <f ca="1">position</f>
        <v/>
      </c>
      <c r="J5692" s="318"/>
      <c r="M5692" s="4"/>
      <c r="O5692" s="6"/>
      <c r="Q5692" s="20"/>
      <c r="R5692" s="5" t="str">
        <f ca="1">score</f>
        <v/>
      </c>
      <c r="S5692" s="7" t="str">
        <f ca="1">rescore_svc</f>
        <v/>
      </c>
      <c r="U5692" s="11" t="str">
        <f ca="1">price</f>
        <v/>
      </c>
      <c r="V5692" s="4"/>
      <c r="Y5692" s="388">
        <f ca="1">COUNTIFS(OFFSET($B$10, 0, 0, ROW()-9, 1), SERVICE[[#This Row],[Employee ID]], OFFSET($F$10, 0, 0, ROW()-9, 1), SERVICE[[#This Row],[Resources Role]])</f>
        <v>0</v>
      </c>
      <c r="Z5692" s="388">
        <f ca="1">COUNTIFS(OFFSET($F$10, 0, 0, ROW()-9, 1), SERVICE[[#This Row],[Resources Role]], OFFSET($H$10, 0, 0, ROW()-9, 1), SERVICE[[#This Row],[Booking]])</f>
        <v>0</v>
      </c>
    </row>
    <row r="5693" spans="1:26" x14ac:dyDescent="0.25">
      <c r="A5693" s="6" t="str">
        <f ca="1">no.</f>
        <v/>
      </c>
      <c r="E5693" s="4" t="str">
        <f ca="1">position</f>
        <v/>
      </c>
      <c r="J5693" s="318"/>
      <c r="M5693" s="4"/>
      <c r="O5693" s="6"/>
      <c r="Q5693" s="20"/>
      <c r="R5693" s="5" t="str">
        <f ca="1">score</f>
        <v/>
      </c>
      <c r="S5693" s="7" t="str">
        <f ca="1">rescore_svc</f>
        <v/>
      </c>
      <c r="U5693" s="11" t="str">
        <f ca="1">price</f>
        <v/>
      </c>
      <c r="V5693" s="4"/>
      <c r="Y5693" s="388">
        <f ca="1">COUNTIFS(OFFSET($B$10, 0, 0, ROW()-9, 1), SERVICE[[#This Row],[Employee ID]], OFFSET($F$10, 0, 0, ROW()-9, 1), SERVICE[[#This Row],[Resources Role]])</f>
        <v>0</v>
      </c>
      <c r="Z5693" s="388">
        <f ca="1">COUNTIFS(OFFSET($F$10, 0, 0, ROW()-9, 1), SERVICE[[#This Row],[Resources Role]], OFFSET($H$10, 0, 0, ROW()-9, 1), SERVICE[[#This Row],[Booking]])</f>
        <v>0</v>
      </c>
    </row>
    <row r="5694" spans="1:26" x14ac:dyDescent="0.25">
      <c r="A5694" s="6" t="str">
        <f ca="1">no.</f>
        <v/>
      </c>
      <c r="E5694" s="4" t="str">
        <f ca="1">position</f>
        <v/>
      </c>
      <c r="J5694" s="318"/>
      <c r="M5694" s="4"/>
      <c r="O5694" s="6"/>
      <c r="Q5694" s="20"/>
      <c r="R5694" s="5" t="str">
        <f ca="1">score</f>
        <v/>
      </c>
      <c r="S5694" s="7" t="str">
        <f ca="1">rescore_svc</f>
        <v/>
      </c>
      <c r="U5694" s="11" t="str">
        <f ca="1">price</f>
        <v/>
      </c>
      <c r="V5694" s="4"/>
      <c r="Y5694" s="388">
        <f ca="1">COUNTIFS(OFFSET($B$10, 0, 0, ROW()-9, 1), SERVICE[[#This Row],[Employee ID]], OFFSET($F$10, 0, 0, ROW()-9, 1), SERVICE[[#This Row],[Resources Role]])</f>
        <v>0</v>
      </c>
      <c r="Z5694" s="388">
        <f ca="1">COUNTIFS(OFFSET($F$10, 0, 0, ROW()-9, 1), SERVICE[[#This Row],[Resources Role]], OFFSET($H$10, 0, 0, ROW()-9, 1), SERVICE[[#This Row],[Booking]])</f>
        <v>0</v>
      </c>
    </row>
    <row r="5695" spans="1:26" x14ac:dyDescent="0.25">
      <c r="A5695" s="6" t="str">
        <f ca="1">no.</f>
        <v/>
      </c>
      <c r="E5695" s="4" t="str">
        <f ca="1">position</f>
        <v/>
      </c>
      <c r="J5695" s="318"/>
      <c r="M5695" s="4"/>
      <c r="O5695" s="6"/>
      <c r="Q5695" s="20"/>
      <c r="R5695" s="5" t="str">
        <f ca="1">score</f>
        <v/>
      </c>
      <c r="S5695" s="7" t="str">
        <f ca="1">rescore_svc</f>
        <v/>
      </c>
      <c r="U5695" s="11" t="str">
        <f ca="1">price</f>
        <v/>
      </c>
      <c r="V5695" s="4"/>
      <c r="Y5695" s="388">
        <f ca="1">COUNTIFS(OFFSET($B$10, 0, 0, ROW()-9, 1), SERVICE[[#This Row],[Employee ID]], OFFSET($F$10, 0, 0, ROW()-9, 1), SERVICE[[#This Row],[Resources Role]])</f>
        <v>0</v>
      </c>
      <c r="Z5695" s="388">
        <f ca="1">COUNTIFS(OFFSET($F$10, 0, 0, ROW()-9, 1), SERVICE[[#This Row],[Resources Role]], OFFSET($H$10, 0, 0, ROW()-9, 1), SERVICE[[#This Row],[Booking]])</f>
        <v>0</v>
      </c>
    </row>
    <row r="5696" spans="1:26" x14ac:dyDescent="0.25">
      <c r="A5696" s="6" t="str">
        <f ca="1">no.</f>
        <v/>
      </c>
      <c r="E5696" s="4" t="str">
        <f ca="1">position</f>
        <v/>
      </c>
      <c r="J5696" s="318"/>
      <c r="M5696" s="4"/>
      <c r="O5696" s="6"/>
      <c r="Q5696" s="20"/>
      <c r="R5696" s="5" t="str">
        <f ca="1">score</f>
        <v/>
      </c>
      <c r="S5696" s="7" t="str">
        <f ca="1">rescore_svc</f>
        <v/>
      </c>
      <c r="U5696" s="11" t="str">
        <f ca="1">price</f>
        <v/>
      </c>
      <c r="V5696" s="4"/>
      <c r="Y5696" s="388">
        <f ca="1">COUNTIFS(OFFSET($B$10, 0, 0, ROW()-9, 1), SERVICE[[#This Row],[Employee ID]], OFFSET($F$10, 0, 0, ROW()-9, 1), SERVICE[[#This Row],[Resources Role]])</f>
        <v>0</v>
      </c>
      <c r="Z5696" s="388">
        <f ca="1">COUNTIFS(OFFSET($F$10, 0, 0, ROW()-9, 1), SERVICE[[#This Row],[Resources Role]], OFFSET($H$10, 0, 0, ROW()-9, 1), SERVICE[[#This Row],[Booking]])</f>
        <v>0</v>
      </c>
    </row>
    <row r="5697" spans="1:26" x14ac:dyDescent="0.25">
      <c r="A5697" s="6" t="str">
        <f ca="1">no.</f>
        <v/>
      </c>
      <c r="E5697" s="4" t="str">
        <f ca="1">position</f>
        <v/>
      </c>
      <c r="J5697" s="318"/>
      <c r="M5697" s="4"/>
      <c r="O5697" s="6"/>
      <c r="Q5697" s="20"/>
      <c r="R5697" s="5" t="str">
        <f ca="1">score</f>
        <v/>
      </c>
      <c r="S5697" s="7" t="str">
        <f ca="1">rescore_svc</f>
        <v/>
      </c>
      <c r="U5697" s="11" t="str">
        <f ca="1">price</f>
        <v/>
      </c>
      <c r="V5697" s="4"/>
      <c r="Y5697" s="388">
        <f ca="1">COUNTIFS(OFFSET($B$10, 0, 0, ROW()-9, 1), SERVICE[[#This Row],[Employee ID]], OFFSET($F$10, 0, 0, ROW()-9, 1), SERVICE[[#This Row],[Resources Role]])</f>
        <v>0</v>
      </c>
      <c r="Z5697" s="388">
        <f ca="1">COUNTIFS(OFFSET($F$10, 0, 0, ROW()-9, 1), SERVICE[[#This Row],[Resources Role]], OFFSET($H$10, 0, 0, ROW()-9, 1), SERVICE[[#This Row],[Booking]])</f>
        <v>0</v>
      </c>
    </row>
    <row r="5698" spans="1:26" x14ac:dyDescent="0.25">
      <c r="A5698" s="6" t="str">
        <f ca="1">no.</f>
        <v/>
      </c>
      <c r="E5698" s="4" t="str">
        <f ca="1">position</f>
        <v/>
      </c>
      <c r="J5698" s="318"/>
      <c r="M5698" s="4"/>
      <c r="O5698" s="6"/>
      <c r="Q5698" s="20"/>
      <c r="R5698" s="5" t="str">
        <f ca="1">score</f>
        <v/>
      </c>
      <c r="S5698" s="7" t="str">
        <f ca="1">rescore_svc</f>
        <v/>
      </c>
      <c r="U5698" s="11" t="str">
        <f ca="1">price</f>
        <v/>
      </c>
      <c r="V5698" s="4"/>
      <c r="Y5698" s="388">
        <f ca="1">COUNTIFS(OFFSET($B$10, 0, 0, ROW()-9, 1), SERVICE[[#This Row],[Employee ID]], OFFSET($F$10, 0, 0, ROW()-9, 1), SERVICE[[#This Row],[Resources Role]])</f>
        <v>0</v>
      </c>
      <c r="Z5698" s="388">
        <f ca="1">COUNTIFS(OFFSET($F$10, 0, 0, ROW()-9, 1), SERVICE[[#This Row],[Resources Role]], OFFSET($H$10, 0, 0, ROW()-9, 1), SERVICE[[#This Row],[Booking]])</f>
        <v>0</v>
      </c>
    </row>
    <row r="5699" spans="1:26" x14ac:dyDescent="0.25">
      <c r="A5699" s="6" t="str">
        <f ca="1">no.</f>
        <v/>
      </c>
      <c r="E5699" s="4" t="str">
        <f ca="1">position</f>
        <v/>
      </c>
      <c r="J5699" s="318"/>
      <c r="M5699" s="4"/>
      <c r="O5699" s="6"/>
      <c r="Q5699" s="20"/>
      <c r="R5699" s="5" t="str">
        <f ca="1">score</f>
        <v/>
      </c>
      <c r="S5699" s="7" t="str">
        <f ca="1">rescore_svc</f>
        <v/>
      </c>
      <c r="U5699" s="11" t="str">
        <f ca="1">price</f>
        <v/>
      </c>
      <c r="V5699" s="4"/>
      <c r="Y5699" s="388">
        <f ca="1">COUNTIFS(OFFSET($B$10, 0, 0, ROW()-9, 1), SERVICE[[#This Row],[Employee ID]], OFFSET($F$10, 0, 0, ROW()-9, 1), SERVICE[[#This Row],[Resources Role]])</f>
        <v>0</v>
      </c>
      <c r="Z5699" s="388">
        <f ca="1">COUNTIFS(OFFSET($F$10, 0, 0, ROW()-9, 1), SERVICE[[#This Row],[Resources Role]], OFFSET($H$10, 0, 0, ROW()-9, 1), SERVICE[[#This Row],[Booking]])</f>
        <v>0</v>
      </c>
    </row>
    <row r="5700" spans="1:26" x14ac:dyDescent="0.25">
      <c r="A5700" s="6" t="str">
        <f ca="1">no.</f>
        <v/>
      </c>
      <c r="E5700" s="4" t="str">
        <f ca="1">position</f>
        <v/>
      </c>
      <c r="J5700" s="318"/>
      <c r="M5700" s="4"/>
      <c r="O5700" s="6"/>
      <c r="Q5700" s="20"/>
      <c r="R5700" s="5" t="str">
        <f ca="1">score</f>
        <v/>
      </c>
      <c r="S5700" s="7" t="str">
        <f ca="1">rescore_svc</f>
        <v/>
      </c>
      <c r="U5700" s="11" t="str">
        <f ca="1">price</f>
        <v/>
      </c>
      <c r="V5700" s="4"/>
      <c r="Y5700" s="388">
        <f ca="1">COUNTIFS(OFFSET($B$10, 0, 0, ROW()-9, 1), SERVICE[[#This Row],[Employee ID]], OFFSET($F$10, 0, 0, ROW()-9, 1), SERVICE[[#This Row],[Resources Role]])</f>
        <v>0</v>
      </c>
      <c r="Z5700" s="388">
        <f ca="1">COUNTIFS(OFFSET($F$10, 0, 0, ROW()-9, 1), SERVICE[[#This Row],[Resources Role]], OFFSET($H$10, 0, 0, ROW()-9, 1), SERVICE[[#This Row],[Booking]])</f>
        <v>0</v>
      </c>
    </row>
    <row r="5701" spans="1:26" x14ac:dyDescent="0.25">
      <c r="A5701" s="6" t="str">
        <f ca="1">no.</f>
        <v/>
      </c>
      <c r="E5701" s="4" t="str">
        <f ca="1">position</f>
        <v/>
      </c>
      <c r="J5701" s="318"/>
      <c r="M5701" s="4"/>
      <c r="O5701" s="6"/>
      <c r="Q5701" s="20"/>
      <c r="R5701" s="5" t="str">
        <f ca="1">score</f>
        <v/>
      </c>
      <c r="S5701" s="7" t="str">
        <f ca="1">rescore_svc</f>
        <v/>
      </c>
      <c r="U5701" s="11" t="str">
        <f ca="1">price</f>
        <v/>
      </c>
      <c r="V5701" s="4"/>
      <c r="Y5701" s="388">
        <f ca="1">COUNTIFS(OFFSET($B$10, 0, 0, ROW()-9, 1), SERVICE[[#This Row],[Employee ID]], OFFSET($F$10, 0, 0, ROW()-9, 1), SERVICE[[#This Row],[Resources Role]])</f>
        <v>0</v>
      </c>
      <c r="Z5701" s="388">
        <f ca="1">COUNTIFS(OFFSET($F$10, 0, 0, ROW()-9, 1), SERVICE[[#This Row],[Resources Role]], OFFSET($H$10, 0, 0, ROW()-9, 1), SERVICE[[#This Row],[Booking]])</f>
        <v>0</v>
      </c>
    </row>
    <row r="5702" spans="1:26" x14ac:dyDescent="0.25">
      <c r="A5702" s="6" t="str">
        <f ca="1">no.</f>
        <v/>
      </c>
      <c r="E5702" s="4" t="str">
        <f ca="1">position</f>
        <v/>
      </c>
      <c r="J5702" s="318"/>
      <c r="M5702" s="4"/>
      <c r="O5702" s="6"/>
      <c r="Q5702" s="20"/>
      <c r="R5702" s="5" t="str">
        <f ca="1">score</f>
        <v/>
      </c>
      <c r="S5702" s="7" t="str">
        <f ca="1">rescore_svc</f>
        <v/>
      </c>
      <c r="U5702" s="11" t="str">
        <f ca="1">price</f>
        <v/>
      </c>
      <c r="V5702" s="4"/>
      <c r="Y5702" s="388">
        <f ca="1">COUNTIFS(OFFSET($B$10, 0, 0, ROW()-9, 1), SERVICE[[#This Row],[Employee ID]], OFFSET($F$10, 0, 0, ROW()-9, 1), SERVICE[[#This Row],[Resources Role]])</f>
        <v>0</v>
      </c>
      <c r="Z5702" s="388">
        <f ca="1">COUNTIFS(OFFSET($F$10, 0, 0, ROW()-9, 1), SERVICE[[#This Row],[Resources Role]], OFFSET($H$10, 0, 0, ROW()-9, 1), SERVICE[[#This Row],[Booking]])</f>
        <v>0</v>
      </c>
    </row>
    <row r="5703" spans="1:26" x14ac:dyDescent="0.25">
      <c r="A5703" s="6" t="str">
        <f ca="1">no.</f>
        <v/>
      </c>
      <c r="E5703" s="4" t="str">
        <f ca="1">position</f>
        <v/>
      </c>
      <c r="J5703" s="318"/>
      <c r="M5703" s="4"/>
      <c r="O5703" s="6"/>
      <c r="Q5703" s="20"/>
      <c r="R5703" s="5" t="str">
        <f ca="1">score</f>
        <v/>
      </c>
      <c r="S5703" s="7" t="str">
        <f ca="1">rescore_svc</f>
        <v/>
      </c>
      <c r="U5703" s="11" t="str">
        <f ca="1">price</f>
        <v/>
      </c>
      <c r="V5703" s="4"/>
      <c r="Y5703" s="388">
        <f ca="1">COUNTIFS(OFFSET($B$10, 0, 0, ROW()-9, 1), SERVICE[[#This Row],[Employee ID]], OFFSET($F$10, 0, 0, ROW()-9, 1), SERVICE[[#This Row],[Resources Role]])</f>
        <v>0</v>
      </c>
      <c r="Z5703" s="388">
        <f ca="1">COUNTIFS(OFFSET($F$10, 0, 0, ROW()-9, 1), SERVICE[[#This Row],[Resources Role]], OFFSET($H$10, 0, 0, ROW()-9, 1), SERVICE[[#This Row],[Booking]])</f>
        <v>0</v>
      </c>
    </row>
    <row r="5704" spans="1:26" x14ac:dyDescent="0.25">
      <c r="A5704" s="6" t="str">
        <f ca="1">no.</f>
        <v/>
      </c>
      <c r="E5704" s="4" t="str">
        <f ca="1">position</f>
        <v/>
      </c>
      <c r="J5704" s="318"/>
      <c r="M5704" s="4"/>
      <c r="O5704" s="6"/>
      <c r="Q5704" s="20"/>
      <c r="R5704" s="5" t="str">
        <f ca="1">score</f>
        <v/>
      </c>
      <c r="S5704" s="7" t="str">
        <f ca="1">rescore_svc</f>
        <v/>
      </c>
      <c r="U5704" s="11" t="str">
        <f ca="1">price</f>
        <v/>
      </c>
      <c r="V5704" s="4"/>
      <c r="Y5704" s="388">
        <f ca="1">COUNTIFS(OFFSET($B$10, 0, 0, ROW()-9, 1), SERVICE[[#This Row],[Employee ID]], OFFSET($F$10, 0, 0, ROW()-9, 1), SERVICE[[#This Row],[Resources Role]])</f>
        <v>0</v>
      </c>
      <c r="Z5704" s="388">
        <f ca="1">COUNTIFS(OFFSET($F$10, 0, 0, ROW()-9, 1), SERVICE[[#This Row],[Resources Role]], OFFSET($H$10, 0, 0, ROW()-9, 1), SERVICE[[#This Row],[Booking]])</f>
        <v>0</v>
      </c>
    </row>
    <row r="5705" spans="1:26" x14ac:dyDescent="0.25">
      <c r="A5705" s="6" t="str">
        <f ca="1">no.</f>
        <v/>
      </c>
      <c r="E5705" s="4" t="str">
        <f ca="1">position</f>
        <v/>
      </c>
      <c r="J5705" s="318"/>
      <c r="M5705" s="4"/>
      <c r="O5705" s="6"/>
      <c r="Q5705" s="20"/>
      <c r="R5705" s="5" t="str">
        <f ca="1">score</f>
        <v/>
      </c>
      <c r="S5705" s="7" t="str">
        <f ca="1">rescore_svc</f>
        <v/>
      </c>
      <c r="U5705" s="11" t="str">
        <f ca="1">price</f>
        <v/>
      </c>
      <c r="V5705" s="4"/>
      <c r="Y5705" s="388">
        <f ca="1">COUNTIFS(OFFSET($B$10, 0, 0, ROW()-9, 1), SERVICE[[#This Row],[Employee ID]], OFFSET($F$10, 0, 0, ROW()-9, 1), SERVICE[[#This Row],[Resources Role]])</f>
        <v>0</v>
      </c>
      <c r="Z5705" s="388">
        <f ca="1">COUNTIFS(OFFSET($F$10, 0, 0, ROW()-9, 1), SERVICE[[#This Row],[Resources Role]], OFFSET($H$10, 0, 0, ROW()-9, 1), SERVICE[[#This Row],[Booking]])</f>
        <v>0</v>
      </c>
    </row>
    <row r="5706" spans="1:26" x14ac:dyDescent="0.25">
      <c r="A5706" s="6" t="str">
        <f ca="1">no.</f>
        <v/>
      </c>
      <c r="E5706" s="4" t="str">
        <f ca="1">position</f>
        <v/>
      </c>
      <c r="J5706" s="318"/>
      <c r="M5706" s="4"/>
      <c r="O5706" s="6"/>
      <c r="Q5706" s="20"/>
      <c r="R5706" s="5" t="str">
        <f ca="1">score</f>
        <v/>
      </c>
      <c r="S5706" s="7" t="str">
        <f ca="1">rescore_svc</f>
        <v/>
      </c>
      <c r="U5706" s="11" t="str">
        <f ca="1">price</f>
        <v/>
      </c>
      <c r="V5706" s="4"/>
      <c r="Y5706" s="388">
        <f ca="1">COUNTIFS(OFFSET($B$10, 0, 0, ROW()-9, 1), SERVICE[[#This Row],[Employee ID]], OFFSET($F$10, 0, 0, ROW()-9, 1), SERVICE[[#This Row],[Resources Role]])</f>
        <v>0</v>
      </c>
      <c r="Z5706" s="388">
        <f ca="1">COUNTIFS(OFFSET($F$10, 0, 0, ROW()-9, 1), SERVICE[[#This Row],[Resources Role]], OFFSET($H$10, 0, 0, ROW()-9, 1), SERVICE[[#This Row],[Booking]])</f>
        <v>0</v>
      </c>
    </row>
    <row r="5707" spans="1:26" x14ac:dyDescent="0.25">
      <c r="A5707" s="6" t="str">
        <f ca="1">no.</f>
        <v/>
      </c>
      <c r="E5707" s="4" t="str">
        <f ca="1">position</f>
        <v/>
      </c>
      <c r="J5707" s="318"/>
      <c r="M5707" s="4"/>
      <c r="O5707" s="6"/>
      <c r="Q5707" s="20"/>
      <c r="R5707" s="5" t="str">
        <f ca="1">score</f>
        <v/>
      </c>
      <c r="S5707" s="7" t="str">
        <f ca="1">rescore_svc</f>
        <v/>
      </c>
      <c r="U5707" s="11" t="str">
        <f ca="1">price</f>
        <v/>
      </c>
      <c r="V5707" s="4"/>
      <c r="Y5707" s="388">
        <f ca="1">COUNTIFS(OFFSET($B$10, 0, 0, ROW()-9, 1), SERVICE[[#This Row],[Employee ID]], OFFSET($F$10, 0, 0, ROW()-9, 1), SERVICE[[#This Row],[Resources Role]])</f>
        <v>0</v>
      </c>
      <c r="Z5707" s="388">
        <f ca="1">COUNTIFS(OFFSET($F$10, 0, 0, ROW()-9, 1), SERVICE[[#This Row],[Resources Role]], OFFSET($H$10, 0, 0, ROW()-9, 1), SERVICE[[#This Row],[Booking]])</f>
        <v>0</v>
      </c>
    </row>
    <row r="5708" spans="1:26" x14ac:dyDescent="0.25">
      <c r="A5708" s="6" t="str">
        <f ca="1">no.</f>
        <v/>
      </c>
      <c r="E5708" s="4" t="str">
        <f ca="1">position</f>
        <v/>
      </c>
      <c r="J5708" s="318"/>
      <c r="M5708" s="4"/>
      <c r="O5708" s="6"/>
      <c r="Q5708" s="20"/>
      <c r="R5708" s="5" t="str">
        <f ca="1">score</f>
        <v/>
      </c>
      <c r="S5708" s="7" t="str">
        <f ca="1">rescore_svc</f>
        <v/>
      </c>
      <c r="U5708" s="11" t="str">
        <f ca="1">price</f>
        <v/>
      </c>
      <c r="V5708" s="4"/>
      <c r="Y5708" s="388">
        <f ca="1">COUNTIFS(OFFSET($B$10, 0, 0, ROW()-9, 1), SERVICE[[#This Row],[Employee ID]], OFFSET($F$10, 0, 0, ROW()-9, 1), SERVICE[[#This Row],[Resources Role]])</f>
        <v>0</v>
      </c>
      <c r="Z5708" s="388">
        <f ca="1">COUNTIFS(OFFSET($F$10, 0, 0, ROW()-9, 1), SERVICE[[#This Row],[Resources Role]], OFFSET($H$10, 0, 0, ROW()-9, 1), SERVICE[[#This Row],[Booking]])</f>
        <v>0</v>
      </c>
    </row>
    <row r="5709" spans="1:26" x14ac:dyDescent="0.25">
      <c r="A5709" s="6" t="str">
        <f ca="1">no.</f>
        <v/>
      </c>
      <c r="E5709" s="4" t="str">
        <f ca="1">position</f>
        <v/>
      </c>
      <c r="J5709" s="318"/>
      <c r="M5709" s="4"/>
      <c r="O5709" s="6"/>
      <c r="Q5709" s="20"/>
      <c r="R5709" s="5" t="str">
        <f ca="1">score</f>
        <v/>
      </c>
      <c r="S5709" s="7" t="str">
        <f ca="1">rescore_svc</f>
        <v/>
      </c>
      <c r="U5709" s="11" t="str">
        <f ca="1">price</f>
        <v/>
      </c>
      <c r="V5709" s="4"/>
      <c r="Y5709" s="388">
        <f ca="1">COUNTIFS(OFFSET($B$10, 0, 0, ROW()-9, 1), SERVICE[[#This Row],[Employee ID]], OFFSET($F$10, 0, 0, ROW()-9, 1), SERVICE[[#This Row],[Resources Role]])</f>
        <v>0</v>
      </c>
      <c r="Z5709" s="388">
        <f ca="1">COUNTIFS(OFFSET($F$10, 0, 0, ROW()-9, 1), SERVICE[[#This Row],[Resources Role]], OFFSET($H$10, 0, 0, ROW()-9, 1), SERVICE[[#This Row],[Booking]])</f>
        <v>0</v>
      </c>
    </row>
    <row r="5710" spans="1:26" x14ac:dyDescent="0.25">
      <c r="A5710" s="6" t="str">
        <f ca="1">no.</f>
        <v/>
      </c>
      <c r="E5710" s="4" t="str">
        <f ca="1">position</f>
        <v/>
      </c>
      <c r="J5710" s="318"/>
      <c r="M5710" s="4"/>
      <c r="O5710" s="6"/>
      <c r="Q5710" s="20"/>
      <c r="R5710" s="5" t="str">
        <f ca="1">score</f>
        <v/>
      </c>
      <c r="S5710" s="7" t="str">
        <f ca="1">rescore_svc</f>
        <v/>
      </c>
      <c r="U5710" s="11" t="str">
        <f ca="1">price</f>
        <v/>
      </c>
      <c r="V5710" s="4"/>
      <c r="Y5710" s="388">
        <f ca="1">COUNTIFS(OFFSET($B$10, 0, 0, ROW()-9, 1), SERVICE[[#This Row],[Employee ID]], OFFSET($F$10, 0, 0, ROW()-9, 1), SERVICE[[#This Row],[Resources Role]])</f>
        <v>0</v>
      </c>
      <c r="Z5710" s="388">
        <f ca="1">COUNTIFS(OFFSET($F$10, 0, 0, ROW()-9, 1), SERVICE[[#This Row],[Resources Role]], OFFSET($H$10, 0, 0, ROW()-9, 1), SERVICE[[#This Row],[Booking]])</f>
        <v>0</v>
      </c>
    </row>
    <row r="5711" spans="1:26" x14ac:dyDescent="0.25">
      <c r="A5711" s="6" t="str">
        <f ca="1">no.</f>
        <v/>
      </c>
      <c r="E5711" s="4" t="str">
        <f ca="1">position</f>
        <v/>
      </c>
      <c r="J5711" s="318"/>
      <c r="M5711" s="4"/>
      <c r="O5711" s="6"/>
      <c r="Q5711" s="20"/>
      <c r="R5711" s="5" t="str">
        <f ca="1">score</f>
        <v/>
      </c>
      <c r="S5711" s="7" t="str">
        <f ca="1">rescore_svc</f>
        <v/>
      </c>
      <c r="U5711" s="11" t="str">
        <f ca="1">price</f>
        <v/>
      </c>
      <c r="V5711" s="4"/>
      <c r="Y5711" s="388">
        <f ca="1">COUNTIFS(OFFSET($B$10, 0, 0, ROW()-9, 1), SERVICE[[#This Row],[Employee ID]], OFFSET($F$10, 0, 0, ROW()-9, 1), SERVICE[[#This Row],[Resources Role]])</f>
        <v>0</v>
      </c>
      <c r="Z5711" s="388">
        <f ca="1">COUNTIFS(OFFSET($F$10, 0, 0, ROW()-9, 1), SERVICE[[#This Row],[Resources Role]], OFFSET($H$10, 0, 0, ROW()-9, 1), SERVICE[[#This Row],[Booking]])</f>
        <v>0</v>
      </c>
    </row>
    <row r="5712" spans="1:26" x14ac:dyDescent="0.25">
      <c r="A5712" s="6" t="str">
        <f ca="1">no.</f>
        <v/>
      </c>
      <c r="E5712" s="4" t="str">
        <f ca="1">position</f>
        <v/>
      </c>
      <c r="J5712" s="318"/>
      <c r="M5712" s="4"/>
      <c r="O5712" s="6"/>
      <c r="Q5712" s="20"/>
      <c r="R5712" s="5" t="str">
        <f ca="1">score</f>
        <v/>
      </c>
      <c r="S5712" s="7" t="str">
        <f ca="1">rescore_svc</f>
        <v/>
      </c>
      <c r="U5712" s="11" t="str">
        <f ca="1">price</f>
        <v/>
      </c>
      <c r="V5712" s="4"/>
      <c r="Y5712" s="388">
        <f ca="1">COUNTIFS(OFFSET($B$10, 0, 0, ROW()-9, 1), SERVICE[[#This Row],[Employee ID]], OFFSET($F$10, 0, 0, ROW()-9, 1), SERVICE[[#This Row],[Resources Role]])</f>
        <v>0</v>
      </c>
      <c r="Z5712" s="388">
        <f ca="1">COUNTIFS(OFFSET($F$10, 0, 0, ROW()-9, 1), SERVICE[[#This Row],[Resources Role]], OFFSET($H$10, 0, 0, ROW()-9, 1), SERVICE[[#This Row],[Booking]])</f>
        <v>0</v>
      </c>
    </row>
    <row r="5713" spans="1:26" x14ac:dyDescent="0.25">
      <c r="A5713" s="6" t="str">
        <f ca="1">no.</f>
        <v/>
      </c>
      <c r="E5713" s="4" t="str">
        <f ca="1">position</f>
        <v/>
      </c>
      <c r="J5713" s="318"/>
      <c r="M5713" s="4"/>
      <c r="O5713" s="6"/>
      <c r="Q5713" s="20"/>
      <c r="R5713" s="5" t="str">
        <f ca="1">score</f>
        <v/>
      </c>
      <c r="S5713" s="7" t="str">
        <f ca="1">rescore_svc</f>
        <v/>
      </c>
      <c r="U5713" s="11" t="str">
        <f ca="1">price</f>
        <v/>
      </c>
      <c r="V5713" s="4"/>
      <c r="Y5713" s="388">
        <f ca="1">COUNTIFS(OFFSET($B$10, 0, 0, ROW()-9, 1), SERVICE[[#This Row],[Employee ID]], OFFSET($F$10, 0, 0, ROW()-9, 1), SERVICE[[#This Row],[Resources Role]])</f>
        <v>0</v>
      </c>
      <c r="Z5713" s="388">
        <f ca="1">COUNTIFS(OFFSET($F$10, 0, 0, ROW()-9, 1), SERVICE[[#This Row],[Resources Role]], OFFSET($H$10, 0, 0, ROW()-9, 1), SERVICE[[#This Row],[Booking]])</f>
        <v>0</v>
      </c>
    </row>
    <row r="5714" spans="1:26" x14ac:dyDescent="0.25">
      <c r="A5714" s="6" t="str">
        <f ca="1">no.</f>
        <v/>
      </c>
      <c r="E5714" s="4" t="str">
        <f ca="1">position</f>
        <v/>
      </c>
      <c r="J5714" s="318"/>
      <c r="M5714" s="4"/>
      <c r="O5714" s="6"/>
      <c r="Q5714" s="20"/>
      <c r="R5714" s="5" t="str">
        <f ca="1">score</f>
        <v/>
      </c>
      <c r="S5714" s="7" t="str">
        <f ca="1">rescore_svc</f>
        <v/>
      </c>
      <c r="U5714" s="11" t="str">
        <f ca="1">price</f>
        <v/>
      </c>
      <c r="V5714" s="4"/>
      <c r="Y5714" s="388">
        <f ca="1">COUNTIFS(OFFSET($B$10, 0, 0, ROW()-9, 1), SERVICE[[#This Row],[Employee ID]], OFFSET($F$10, 0, 0, ROW()-9, 1), SERVICE[[#This Row],[Resources Role]])</f>
        <v>0</v>
      </c>
      <c r="Z5714" s="388">
        <f ca="1">COUNTIFS(OFFSET($F$10, 0, 0, ROW()-9, 1), SERVICE[[#This Row],[Resources Role]], OFFSET($H$10, 0, 0, ROW()-9, 1), SERVICE[[#This Row],[Booking]])</f>
        <v>0</v>
      </c>
    </row>
    <row r="5715" spans="1:26" x14ac:dyDescent="0.25">
      <c r="A5715" s="6" t="str">
        <f ca="1">no.</f>
        <v/>
      </c>
      <c r="E5715" s="4" t="str">
        <f ca="1">position</f>
        <v/>
      </c>
      <c r="J5715" s="318"/>
      <c r="M5715" s="4"/>
      <c r="O5715" s="6"/>
      <c r="Q5715" s="20"/>
      <c r="R5715" s="5" t="str">
        <f ca="1">score</f>
        <v/>
      </c>
      <c r="S5715" s="7" t="str">
        <f ca="1">rescore_svc</f>
        <v/>
      </c>
      <c r="U5715" s="11" t="str">
        <f ca="1">price</f>
        <v/>
      </c>
      <c r="V5715" s="4"/>
      <c r="Y5715" s="388">
        <f ca="1">COUNTIFS(OFFSET($B$10, 0, 0, ROW()-9, 1), SERVICE[[#This Row],[Employee ID]], OFFSET($F$10, 0, 0, ROW()-9, 1), SERVICE[[#This Row],[Resources Role]])</f>
        <v>0</v>
      </c>
      <c r="Z5715" s="388">
        <f ca="1">COUNTIFS(OFFSET($F$10, 0, 0, ROW()-9, 1), SERVICE[[#This Row],[Resources Role]], OFFSET($H$10, 0, 0, ROW()-9, 1), SERVICE[[#This Row],[Booking]])</f>
        <v>0</v>
      </c>
    </row>
    <row r="5716" spans="1:26" x14ac:dyDescent="0.25">
      <c r="A5716" s="6" t="str">
        <f ca="1">no.</f>
        <v/>
      </c>
      <c r="E5716" s="4" t="str">
        <f ca="1">position</f>
        <v/>
      </c>
      <c r="J5716" s="318"/>
      <c r="M5716" s="4"/>
      <c r="O5716" s="6"/>
      <c r="Q5716" s="20"/>
      <c r="R5716" s="5" t="str">
        <f ca="1">score</f>
        <v/>
      </c>
      <c r="S5716" s="7" t="str">
        <f ca="1">rescore_svc</f>
        <v/>
      </c>
      <c r="U5716" s="11" t="str">
        <f ca="1">price</f>
        <v/>
      </c>
      <c r="V5716" s="4"/>
      <c r="Y5716" s="388">
        <f ca="1">COUNTIFS(OFFSET($B$10, 0, 0, ROW()-9, 1), SERVICE[[#This Row],[Employee ID]], OFFSET($F$10, 0, 0, ROW()-9, 1), SERVICE[[#This Row],[Resources Role]])</f>
        <v>0</v>
      </c>
      <c r="Z5716" s="388">
        <f ca="1">COUNTIFS(OFFSET($F$10, 0, 0, ROW()-9, 1), SERVICE[[#This Row],[Resources Role]], OFFSET($H$10, 0, 0, ROW()-9, 1), SERVICE[[#This Row],[Booking]])</f>
        <v>0</v>
      </c>
    </row>
    <row r="5717" spans="1:26" x14ac:dyDescent="0.25">
      <c r="A5717" s="6" t="str">
        <f ca="1">no.</f>
        <v/>
      </c>
      <c r="E5717" s="4" t="str">
        <f ca="1">position</f>
        <v/>
      </c>
      <c r="J5717" s="318"/>
      <c r="M5717" s="4"/>
      <c r="O5717" s="6"/>
      <c r="Q5717" s="20"/>
      <c r="R5717" s="5" t="str">
        <f ca="1">score</f>
        <v/>
      </c>
      <c r="S5717" s="7" t="str">
        <f ca="1">rescore_svc</f>
        <v/>
      </c>
      <c r="U5717" s="11" t="str">
        <f ca="1">price</f>
        <v/>
      </c>
      <c r="V5717" s="4"/>
      <c r="Y5717" s="388">
        <f ca="1">COUNTIFS(OFFSET($B$10, 0, 0, ROW()-9, 1), SERVICE[[#This Row],[Employee ID]], OFFSET($F$10, 0, 0, ROW()-9, 1), SERVICE[[#This Row],[Resources Role]])</f>
        <v>0</v>
      </c>
      <c r="Z5717" s="388">
        <f ca="1">COUNTIFS(OFFSET($F$10, 0, 0, ROW()-9, 1), SERVICE[[#This Row],[Resources Role]], OFFSET($H$10, 0, 0, ROW()-9, 1), SERVICE[[#This Row],[Booking]])</f>
        <v>0</v>
      </c>
    </row>
    <row r="5718" spans="1:26" x14ac:dyDescent="0.25">
      <c r="A5718" s="6" t="str">
        <f ca="1">no.</f>
        <v/>
      </c>
      <c r="E5718" s="4" t="str">
        <f ca="1">position</f>
        <v/>
      </c>
      <c r="J5718" s="318"/>
      <c r="M5718" s="4"/>
      <c r="O5718" s="6"/>
      <c r="Q5718" s="20"/>
      <c r="R5718" s="5" t="str">
        <f ca="1">score</f>
        <v/>
      </c>
      <c r="S5718" s="7" t="str">
        <f ca="1">rescore_svc</f>
        <v/>
      </c>
      <c r="U5718" s="11" t="str">
        <f ca="1">price</f>
        <v/>
      </c>
      <c r="V5718" s="4"/>
      <c r="Y5718" s="388">
        <f ca="1">COUNTIFS(OFFSET($B$10, 0, 0, ROW()-9, 1), SERVICE[[#This Row],[Employee ID]], OFFSET($F$10, 0, 0, ROW()-9, 1), SERVICE[[#This Row],[Resources Role]])</f>
        <v>0</v>
      </c>
      <c r="Z5718" s="388">
        <f ca="1">COUNTIFS(OFFSET($F$10, 0, 0, ROW()-9, 1), SERVICE[[#This Row],[Resources Role]], OFFSET($H$10, 0, 0, ROW()-9, 1), SERVICE[[#This Row],[Booking]])</f>
        <v>0</v>
      </c>
    </row>
    <row r="5719" spans="1:26" x14ac:dyDescent="0.25">
      <c r="A5719" s="6" t="str">
        <f ca="1">no.</f>
        <v/>
      </c>
      <c r="E5719" s="4" t="str">
        <f ca="1">position</f>
        <v/>
      </c>
      <c r="J5719" s="318"/>
      <c r="M5719" s="4"/>
      <c r="O5719" s="6"/>
      <c r="Q5719" s="20"/>
      <c r="R5719" s="5" t="str">
        <f ca="1">score</f>
        <v/>
      </c>
      <c r="S5719" s="7" t="str">
        <f ca="1">rescore_svc</f>
        <v/>
      </c>
      <c r="U5719" s="11" t="str">
        <f ca="1">price</f>
        <v/>
      </c>
      <c r="V5719" s="4"/>
      <c r="Y5719" s="388">
        <f ca="1">COUNTIFS(OFFSET($B$10, 0, 0, ROW()-9, 1), SERVICE[[#This Row],[Employee ID]], OFFSET($F$10, 0, 0, ROW()-9, 1), SERVICE[[#This Row],[Resources Role]])</f>
        <v>0</v>
      </c>
      <c r="Z5719" s="388">
        <f ca="1">COUNTIFS(OFFSET($F$10, 0, 0, ROW()-9, 1), SERVICE[[#This Row],[Resources Role]], OFFSET($H$10, 0, 0, ROW()-9, 1), SERVICE[[#This Row],[Booking]])</f>
        <v>0</v>
      </c>
    </row>
    <row r="5720" spans="1:26" x14ac:dyDescent="0.25">
      <c r="A5720" s="6" t="str">
        <f ca="1">no.</f>
        <v/>
      </c>
      <c r="E5720" s="4" t="str">
        <f ca="1">position</f>
        <v/>
      </c>
      <c r="J5720" s="318"/>
      <c r="M5720" s="4"/>
      <c r="O5720" s="6"/>
      <c r="Q5720" s="20"/>
      <c r="R5720" s="5" t="str">
        <f ca="1">score</f>
        <v/>
      </c>
      <c r="S5720" s="7" t="str">
        <f ca="1">rescore_svc</f>
        <v/>
      </c>
      <c r="U5720" s="11" t="str">
        <f ca="1">price</f>
        <v/>
      </c>
      <c r="V5720" s="4"/>
      <c r="Y5720" s="388">
        <f ca="1">COUNTIFS(OFFSET($B$10, 0, 0, ROW()-9, 1), SERVICE[[#This Row],[Employee ID]], OFFSET($F$10, 0, 0, ROW()-9, 1), SERVICE[[#This Row],[Resources Role]])</f>
        <v>0</v>
      </c>
      <c r="Z5720" s="388">
        <f ca="1">COUNTIFS(OFFSET($F$10, 0, 0, ROW()-9, 1), SERVICE[[#This Row],[Resources Role]], OFFSET($H$10, 0, 0, ROW()-9, 1), SERVICE[[#This Row],[Booking]])</f>
        <v>0</v>
      </c>
    </row>
    <row r="5721" spans="1:26" x14ac:dyDescent="0.25">
      <c r="A5721" s="6" t="str">
        <f ca="1">no.</f>
        <v/>
      </c>
      <c r="E5721" s="4" t="str">
        <f ca="1">position</f>
        <v/>
      </c>
      <c r="J5721" s="318"/>
      <c r="M5721" s="4"/>
      <c r="O5721" s="6"/>
      <c r="Q5721" s="20"/>
      <c r="R5721" s="5" t="str">
        <f ca="1">score</f>
        <v/>
      </c>
      <c r="S5721" s="7" t="str">
        <f ca="1">rescore_svc</f>
        <v/>
      </c>
      <c r="U5721" s="11" t="str">
        <f ca="1">price</f>
        <v/>
      </c>
      <c r="V5721" s="4"/>
      <c r="Y5721" s="388">
        <f ca="1">COUNTIFS(OFFSET($B$10, 0, 0, ROW()-9, 1), SERVICE[[#This Row],[Employee ID]], OFFSET($F$10, 0, 0, ROW()-9, 1), SERVICE[[#This Row],[Resources Role]])</f>
        <v>0</v>
      </c>
      <c r="Z5721" s="388">
        <f ca="1">COUNTIFS(OFFSET($F$10, 0, 0, ROW()-9, 1), SERVICE[[#This Row],[Resources Role]], OFFSET($H$10, 0, 0, ROW()-9, 1), SERVICE[[#This Row],[Booking]])</f>
        <v>0</v>
      </c>
    </row>
    <row r="5722" spans="1:26" x14ac:dyDescent="0.25">
      <c r="A5722" s="6" t="str">
        <f ca="1">no.</f>
        <v/>
      </c>
      <c r="E5722" s="4" t="str">
        <f ca="1">position</f>
        <v/>
      </c>
      <c r="J5722" s="318"/>
      <c r="M5722" s="4"/>
      <c r="O5722" s="6"/>
      <c r="Q5722" s="20"/>
      <c r="R5722" s="5" t="str">
        <f ca="1">score</f>
        <v/>
      </c>
      <c r="S5722" s="7" t="str">
        <f ca="1">rescore_svc</f>
        <v/>
      </c>
      <c r="U5722" s="11" t="str">
        <f ca="1">price</f>
        <v/>
      </c>
      <c r="V5722" s="4"/>
      <c r="Y5722" s="388">
        <f ca="1">COUNTIFS(OFFSET($B$10, 0, 0, ROW()-9, 1), SERVICE[[#This Row],[Employee ID]], OFFSET($F$10, 0, 0, ROW()-9, 1), SERVICE[[#This Row],[Resources Role]])</f>
        <v>0</v>
      </c>
      <c r="Z5722" s="388">
        <f ca="1">COUNTIFS(OFFSET($F$10, 0, 0, ROW()-9, 1), SERVICE[[#This Row],[Resources Role]], OFFSET($H$10, 0, 0, ROW()-9, 1), SERVICE[[#This Row],[Booking]])</f>
        <v>0</v>
      </c>
    </row>
    <row r="5723" spans="1:26" x14ac:dyDescent="0.25">
      <c r="A5723" s="6" t="str">
        <f ca="1">no.</f>
        <v/>
      </c>
      <c r="E5723" s="4" t="str">
        <f ca="1">position</f>
        <v/>
      </c>
      <c r="J5723" s="318"/>
      <c r="M5723" s="4"/>
      <c r="O5723" s="6"/>
      <c r="Q5723" s="20"/>
      <c r="R5723" s="5" t="str">
        <f ca="1">score</f>
        <v/>
      </c>
      <c r="S5723" s="7" t="str">
        <f ca="1">rescore_svc</f>
        <v/>
      </c>
      <c r="U5723" s="11" t="str">
        <f ca="1">price</f>
        <v/>
      </c>
      <c r="V5723" s="4"/>
      <c r="Y5723" s="388">
        <f ca="1">COUNTIFS(OFFSET($B$10, 0, 0, ROW()-9, 1), SERVICE[[#This Row],[Employee ID]], OFFSET($F$10, 0, 0, ROW()-9, 1), SERVICE[[#This Row],[Resources Role]])</f>
        <v>0</v>
      </c>
      <c r="Z5723" s="388">
        <f ca="1">COUNTIFS(OFFSET($F$10, 0, 0, ROW()-9, 1), SERVICE[[#This Row],[Resources Role]], OFFSET($H$10, 0, 0, ROW()-9, 1), SERVICE[[#This Row],[Booking]])</f>
        <v>0</v>
      </c>
    </row>
    <row r="5724" spans="1:26" x14ac:dyDescent="0.25">
      <c r="A5724" s="6" t="str">
        <f ca="1">no.</f>
        <v/>
      </c>
      <c r="E5724" s="4" t="str">
        <f ca="1">position</f>
        <v/>
      </c>
      <c r="J5724" s="318"/>
      <c r="M5724" s="4"/>
      <c r="O5724" s="6"/>
      <c r="Q5724" s="20"/>
      <c r="R5724" s="5" t="str">
        <f ca="1">score</f>
        <v/>
      </c>
      <c r="S5724" s="7" t="str">
        <f ca="1">rescore_svc</f>
        <v/>
      </c>
      <c r="U5724" s="11" t="str">
        <f ca="1">price</f>
        <v/>
      </c>
      <c r="V5724" s="4"/>
      <c r="Y5724" s="388">
        <f ca="1">COUNTIFS(OFFSET($B$10, 0, 0, ROW()-9, 1), SERVICE[[#This Row],[Employee ID]], OFFSET($F$10, 0, 0, ROW()-9, 1), SERVICE[[#This Row],[Resources Role]])</f>
        <v>0</v>
      </c>
      <c r="Z5724" s="388">
        <f ca="1">COUNTIFS(OFFSET($F$10, 0, 0, ROW()-9, 1), SERVICE[[#This Row],[Resources Role]], OFFSET($H$10, 0, 0, ROW()-9, 1), SERVICE[[#This Row],[Booking]])</f>
        <v>0</v>
      </c>
    </row>
    <row r="5725" spans="1:26" x14ac:dyDescent="0.25">
      <c r="A5725" s="6" t="str">
        <f ca="1">no.</f>
        <v/>
      </c>
      <c r="E5725" s="4" t="str">
        <f ca="1">position</f>
        <v/>
      </c>
      <c r="J5725" s="318"/>
      <c r="M5725" s="4"/>
      <c r="O5725" s="6"/>
      <c r="Q5725" s="20"/>
      <c r="R5725" s="5" t="str">
        <f ca="1">score</f>
        <v/>
      </c>
      <c r="S5725" s="7" t="str">
        <f ca="1">rescore_svc</f>
        <v/>
      </c>
      <c r="U5725" s="11" t="str">
        <f ca="1">price</f>
        <v/>
      </c>
      <c r="V5725" s="4"/>
      <c r="Y5725" s="388">
        <f ca="1">COUNTIFS(OFFSET($B$10, 0, 0, ROW()-9, 1), SERVICE[[#This Row],[Employee ID]], OFFSET($F$10, 0, 0, ROW()-9, 1), SERVICE[[#This Row],[Resources Role]])</f>
        <v>0</v>
      </c>
      <c r="Z5725" s="388">
        <f ca="1">COUNTIFS(OFFSET($F$10, 0, 0, ROW()-9, 1), SERVICE[[#This Row],[Resources Role]], OFFSET($H$10, 0, 0, ROW()-9, 1), SERVICE[[#This Row],[Booking]])</f>
        <v>0</v>
      </c>
    </row>
    <row r="5726" spans="1:26" x14ac:dyDescent="0.25">
      <c r="A5726" s="6" t="str">
        <f ca="1">no.</f>
        <v/>
      </c>
      <c r="E5726" s="4" t="str">
        <f ca="1">position</f>
        <v/>
      </c>
      <c r="J5726" s="318"/>
      <c r="M5726" s="4"/>
      <c r="O5726" s="6"/>
      <c r="Q5726" s="20"/>
      <c r="R5726" s="5" t="str">
        <f ca="1">score</f>
        <v/>
      </c>
      <c r="S5726" s="7" t="str">
        <f ca="1">rescore_svc</f>
        <v/>
      </c>
      <c r="U5726" s="11" t="str">
        <f ca="1">price</f>
        <v/>
      </c>
      <c r="V5726" s="4"/>
      <c r="Y5726" s="388">
        <f ca="1">COUNTIFS(OFFSET($B$10, 0, 0, ROW()-9, 1), SERVICE[[#This Row],[Employee ID]], OFFSET($F$10, 0, 0, ROW()-9, 1), SERVICE[[#This Row],[Resources Role]])</f>
        <v>0</v>
      </c>
      <c r="Z5726" s="388">
        <f ca="1">COUNTIFS(OFFSET($F$10, 0, 0, ROW()-9, 1), SERVICE[[#This Row],[Resources Role]], OFFSET($H$10, 0, 0, ROW()-9, 1), SERVICE[[#This Row],[Booking]])</f>
        <v>0</v>
      </c>
    </row>
    <row r="5727" spans="1:26" x14ac:dyDescent="0.25">
      <c r="A5727" s="6" t="str">
        <f ca="1">no.</f>
        <v/>
      </c>
      <c r="E5727" s="4" t="str">
        <f ca="1">position</f>
        <v/>
      </c>
      <c r="J5727" s="318"/>
      <c r="M5727" s="4"/>
      <c r="O5727" s="6"/>
      <c r="Q5727" s="20"/>
      <c r="R5727" s="5" t="str">
        <f ca="1">score</f>
        <v/>
      </c>
      <c r="S5727" s="7" t="str">
        <f ca="1">rescore_svc</f>
        <v/>
      </c>
      <c r="U5727" s="11" t="str">
        <f ca="1">price</f>
        <v/>
      </c>
      <c r="V5727" s="4"/>
      <c r="Y5727" s="388">
        <f ca="1">COUNTIFS(OFFSET($B$10, 0, 0, ROW()-9, 1), SERVICE[[#This Row],[Employee ID]], OFFSET($F$10, 0, 0, ROW()-9, 1), SERVICE[[#This Row],[Resources Role]])</f>
        <v>0</v>
      </c>
      <c r="Z5727" s="388">
        <f ca="1">COUNTIFS(OFFSET($F$10, 0, 0, ROW()-9, 1), SERVICE[[#This Row],[Resources Role]], OFFSET($H$10, 0, 0, ROW()-9, 1), SERVICE[[#This Row],[Booking]])</f>
        <v>0</v>
      </c>
    </row>
    <row r="5728" spans="1:26" x14ac:dyDescent="0.25">
      <c r="A5728" s="6" t="str">
        <f ca="1">no.</f>
        <v/>
      </c>
      <c r="E5728" s="4" t="str">
        <f ca="1">position</f>
        <v/>
      </c>
      <c r="J5728" s="318"/>
      <c r="M5728" s="4"/>
      <c r="O5728" s="6"/>
      <c r="Q5728" s="20"/>
      <c r="R5728" s="5" t="str">
        <f ca="1">score</f>
        <v/>
      </c>
      <c r="S5728" s="7" t="str">
        <f ca="1">rescore_svc</f>
        <v/>
      </c>
      <c r="U5728" s="11" t="str">
        <f ca="1">price</f>
        <v/>
      </c>
      <c r="V5728" s="4"/>
      <c r="Y5728" s="388">
        <f ca="1">COUNTIFS(OFFSET($B$10, 0, 0, ROW()-9, 1), SERVICE[[#This Row],[Employee ID]], OFFSET($F$10, 0, 0, ROW()-9, 1), SERVICE[[#This Row],[Resources Role]])</f>
        <v>0</v>
      </c>
      <c r="Z5728" s="388">
        <f ca="1">COUNTIFS(OFFSET($F$10, 0, 0, ROW()-9, 1), SERVICE[[#This Row],[Resources Role]], OFFSET($H$10, 0, 0, ROW()-9, 1), SERVICE[[#This Row],[Booking]])</f>
        <v>0</v>
      </c>
    </row>
    <row r="5729" spans="1:26" x14ac:dyDescent="0.25">
      <c r="A5729" s="6" t="str">
        <f ca="1">no.</f>
        <v/>
      </c>
      <c r="E5729" s="4" t="str">
        <f ca="1">position</f>
        <v/>
      </c>
      <c r="J5729" s="318"/>
      <c r="M5729" s="4"/>
      <c r="O5729" s="6"/>
      <c r="Q5729" s="20"/>
      <c r="R5729" s="5" t="str">
        <f ca="1">score</f>
        <v/>
      </c>
      <c r="S5729" s="7" t="str">
        <f ca="1">rescore_svc</f>
        <v/>
      </c>
      <c r="U5729" s="11" t="str">
        <f ca="1">price</f>
        <v/>
      </c>
      <c r="V5729" s="4"/>
      <c r="Y5729" s="388">
        <f ca="1">COUNTIFS(OFFSET($B$10, 0, 0, ROW()-9, 1), SERVICE[[#This Row],[Employee ID]], OFFSET($F$10, 0, 0, ROW()-9, 1), SERVICE[[#This Row],[Resources Role]])</f>
        <v>0</v>
      </c>
      <c r="Z5729" s="388">
        <f ca="1">COUNTIFS(OFFSET($F$10, 0, 0, ROW()-9, 1), SERVICE[[#This Row],[Resources Role]], OFFSET($H$10, 0, 0, ROW()-9, 1), SERVICE[[#This Row],[Booking]])</f>
        <v>0</v>
      </c>
    </row>
    <row r="5730" spans="1:26" x14ac:dyDescent="0.25">
      <c r="A5730" s="6" t="str">
        <f ca="1">no.</f>
        <v/>
      </c>
      <c r="E5730" s="4" t="str">
        <f ca="1">position</f>
        <v/>
      </c>
      <c r="J5730" s="318"/>
      <c r="M5730" s="4"/>
      <c r="O5730" s="6"/>
      <c r="Q5730" s="20"/>
      <c r="R5730" s="5" t="str">
        <f ca="1">score</f>
        <v/>
      </c>
      <c r="S5730" s="7" t="str">
        <f ca="1">rescore_svc</f>
        <v/>
      </c>
      <c r="U5730" s="11" t="str">
        <f ca="1">price</f>
        <v/>
      </c>
      <c r="V5730" s="4"/>
      <c r="Y5730" s="388">
        <f ca="1">COUNTIFS(OFFSET($B$10, 0, 0, ROW()-9, 1), SERVICE[[#This Row],[Employee ID]], OFFSET($F$10, 0, 0, ROW()-9, 1), SERVICE[[#This Row],[Resources Role]])</f>
        <v>0</v>
      </c>
      <c r="Z5730" s="388">
        <f ca="1">COUNTIFS(OFFSET($F$10, 0, 0, ROW()-9, 1), SERVICE[[#This Row],[Resources Role]], OFFSET($H$10, 0, 0, ROW()-9, 1), SERVICE[[#This Row],[Booking]])</f>
        <v>0</v>
      </c>
    </row>
    <row r="5731" spans="1:26" x14ac:dyDescent="0.25">
      <c r="A5731" s="6" t="str">
        <f ca="1">no.</f>
        <v/>
      </c>
      <c r="E5731" s="4" t="str">
        <f ca="1">position</f>
        <v/>
      </c>
      <c r="J5731" s="318"/>
      <c r="M5731" s="4"/>
      <c r="O5731" s="6"/>
      <c r="Q5731" s="20"/>
      <c r="R5731" s="5" t="str">
        <f ca="1">score</f>
        <v/>
      </c>
      <c r="S5731" s="7" t="str">
        <f ca="1">rescore_svc</f>
        <v/>
      </c>
      <c r="U5731" s="11" t="str">
        <f ca="1">price</f>
        <v/>
      </c>
      <c r="V5731" s="4"/>
      <c r="Y5731" s="388">
        <f ca="1">COUNTIFS(OFFSET($B$10, 0, 0, ROW()-9, 1), SERVICE[[#This Row],[Employee ID]], OFFSET($F$10, 0, 0, ROW()-9, 1), SERVICE[[#This Row],[Resources Role]])</f>
        <v>0</v>
      </c>
      <c r="Z5731" s="388">
        <f ca="1">COUNTIFS(OFFSET($F$10, 0, 0, ROW()-9, 1), SERVICE[[#This Row],[Resources Role]], OFFSET($H$10, 0, 0, ROW()-9, 1), SERVICE[[#This Row],[Booking]])</f>
        <v>0</v>
      </c>
    </row>
    <row r="5732" spans="1:26" x14ac:dyDescent="0.25">
      <c r="A5732" s="6" t="str">
        <f ca="1">no.</f>
        <v/>
      </c>
      <c r="E5732" s="4" t="str">
        <f ca="1">position</f>
        <v/>
      </c>
      <c r="J5732" s="318"/>
      <c r="M5732" s="4"/>
      <c r="O5732" s="6"/>
      <c r="Q5732" s="20"/>
      <c r="R5732" s="5" t="str">
        <f ca="1">score</f>
        <v/>
      </c>
      <c r="S5732" s="7" t="str">
        <f ca="1">rescore_svc</f>
        <v/>
      </c>
      <c r="U5732" s="11" t="str">
        <f ca="1">price</f>
        <v/>
      </c>
      <c r="V5732" s="4"/>
      <c r="Y5732" s="388">
        <f ca="1">COUNTIFS(OFFSET($B$10, 0, 0, ROW()-9, 1), SERVICE[[#This Row],[Employee ID]], OFFSET($F$10, 0, 0, ROW()-9, 1), SERVICE[[#This Row],[Resources Role]])</f>
        <v>0</v>
      </c>
      <c r="Z5732" s="388">
        <f ca="1">COUNTIFS(OFFSET($F$10, 0, 0, ROW()-9, 1), SERVICE[[#This Row],[Resources Role]], OFFSET($H$10, 0, 0, ROW()-9, 1), SERVICE[[#This Row],[Booking]])</f>
        <v>0</v>
      </c>
    </row>
    <row r="5733" spans="1:26" x14ac:dyDescent="0.25">
      <c r="A5733" s="6" t="str">
        <f ca="1">no.</f>
        <v/>
      </c>
      <c r="E5733" s="4" t="str">
        <f ca="1">position</f>
        <v/>
      </c>
      <c r="J5733" s="318"/>
      <c r="M5733" s="4"/>
      <c r="O5733" s="6"/>
      <c r="Q5733" s="20"/>
      <c r="R5733" s="5" t="str">
        <f ca="1">score</f>
        <v/>
      </c>
      <c r="S5733" s="7" t="str">
        <f ca="1">rescore_svc</f>
        <v/>
      </c>
      <c r="U5733" s="11" t="str">
        <f ca="1">price</f>
        <v/>
      </c>
      <c r="V5733" s="4"/>
      <c r="Y5733" s="388">
        <f ca="1">COUNTIFS(OFFSET($B$10, 0, 0, ROW()-9, 1), SERVICE[[#This Row],[Employee ID]], OFFSET($F$10, 0, 0, ROW()-9, 1), SERVICE[[#This Row],[Resources Role]])</f>
        <v>0</v>
      </c>
      <c r="Z5733" s="388">
        <f ca="1">COUNTIFS(OFFSET($F$10, 0, 0, ROW()-9, 1), SERVICE[[#This Row],[Resources Role]], OFFSET($H$10, 0, 0, ROW()-9, 1), SERVICE[[#This Row],[Booking]])</f>
        <v>0</v>
      </c>
    </row>
    <row r="5734" spans="1:26" x14ac:dyDescent="0.25">
      <c r="A5734" s="6" t="str">
        <f ca="1">no.</f>
        <v/>
      </c>
      <c r="E5734" s="4" t="str">
        <f ca="1">position</f>
        <v/>
      </c>
      <c r="J5734" s="318"/>
      <c r="M5734" s="4"/>
      <c r="O5734" s="6"/>
      <c r="Q5734" s="20"/>
      <c r="R5734" s="5" t="str">
        <f ca="1">score</f>
        <v/>
      </c>
      <c r="S5734" s="7" t="str">
        <f ca="1">rescore_svc</f>
        <v/>
      </c>
      <c r="U5734" s="11" t="str">
        <f ca="1">price</f>
        <v/>
      </c>
      <c r="V5734" s="4"/>
      <c r="Y5734" s="388">
        <f ca="1">COUNTIFS(OFFSET($B$10, 0, 0, ROW()-9, 1), SERVICE[[#This Row],[Employee ID]], OFFSET($F$10, 0, 0, ROW()-9, 1), SERVICE[[#This Row],[Resources Role]])</f>
        <v>0</v>
      </c>
      <c r="Z5734" s="388">
        <f ca="1">COUNTIFS(OFFSET($F$10, 0, 0, ROW()-9, 1), SERVICE[[#This Row],[Resources Role]], OFFSET($H$10, 0, 0, ROW()-9, 1), SERVICE[[#This Row],[Booking]])</f>
        <v>0</v>
      </c>
    </row>
    <row r="5735" spans="1:26" x14ac:dyDescent="0.25">
      <c r="A5735" s="6" t="str">
        <f ca="1">no.</f>
        <v/>
      </c>
      <c r="E5735" s="4" t="str">
        <f ca="1">position</f>
        <v/>
      </c>
      <c r="J5735" s="318"/>
      <c r="M5735" s="4"/>
      <c r="O5735" s="6"/>
      <c r="Q5735" s="20"/>
      <c r="R5735" s="5" t="str">
        <f ca="1">score</f>
        <v/>
      </c>
      <c r="S5735" s="7" t="str">
        <f ca="1">rescore_svc</f>
        <v/>
      </c>
      <c r="U5735" s="11" t="str">
        <f ca="1">price</f>
        <v/>
      </c>
      <c r="V5735" s="4"/>
      <c r="Y5735" s="388">
        <f ca="1">COUNTIFS(OFFSET($B$10, 0, 0, ROW()-9, 1), SERVICE[[#This Row],[Employee ID]], OFFSET($F$10, 0, 0, ROW()-9, 1), SERVICE[[#This Row],[Resources Role]])</f>
        <v>0</v>
      </c>
      <c r="Z5735" s="388">
        <f ca="1">COUNTIFS(OFFSET($F$10, 0, 0, ROW()-9, 1), SERVICE[[#This Row],[Resources Role]], OFFSET($H$10, 0, 0, ROW()-9, 1), SERVICE[[#This Row],[Booking]])</f>
        <v>0</v>
      </c>
    </row>
    <row r="5736" spans="1:26" x14ac:dyDescent="0.25">
      <c r="A5736" s="6" t="str">
        <f ca="1">no.</f>
        <v/>
      </c>
      <c r="E5736" s="4" t="str">
        <f ca="1">position</f>
        <v/>
      </c>
      <c r="J5736" s="318"/>
      <c r="M5736" s="4"/>
      <c r="O5736" s="6"/>
      <c r="Q5736" s="20"/>
      <c r="R5736" s="5" t="str">
        <f ca="1">score</f>
        <v/>
      </c>
      <c r="S5736" s="7" t="str">
        <f ca="1">rescore_svc</f>
        <v/>
      </c>
      <c r="U5736" s="11" t="str">
        <f ca="1">price</f>
        <v/>
      </c>
      <c r="V5736" s="4"/>
      <c r="Y5736" s="388">
        <f ca="1">COUNTIFS(OFFSET($B$10, 0, 0, ROW()-9, 1), SERVICE[[#This Row],[Employee ID]], OFFSET($F$10, 0, 0, ROW()-9, 1), SERVICE[[#This Row],[Resources Role]])</f>
        <v>0</v>
      </c>
      <c r="Z5736" s="388">
        <f ca="1">COUNTIFS(OFFSET($F$10, 0, 0, ROW()-9, 1), SERVICE[[#This Row],[Resources Role]], OFFSET($H$10, 0, 0, ROW()-9, 1), SERVICE[[#This Row],[Booking]])</f>
        <v>0</v>
      </c>
    </row>
    <row r="5737" spans="1:26" x14ac:dyDescent="0.25">
      <c r="A5737" s="6" t="str">
        <f ca="1">no.</f>
        <v/>
      </c>
      <c r="E5737" s="4" t="str">
        <f ca="1">position</f>
        <v/>
      </c>
      <c r="J5737" s="318"/>
      <c r="M5737" s="4"/>
      <c r="O5737" s="6"/>
      <c r="Q5737" s="20"/>
      <c r="R5737" s="5" t="str">
        <f ca="1">score</f>
        <v/>
      </c>
      <c r="S5737" s="7" t="str">
        <f ca="1">rescore_svc</f>
        <v/>
      </c>
      <c r="U5737" s="11" t="str">
        <f ca="1">price</f>
        <v/>
      </c>
      <c r="V5737" s="4"/>
      <c r="Y5737" s="388">
        <f ca="1">COUNTIFS(OFFSET($B$10, 0, 0, ROW()-9, 1), SERVICE[[#This Row],[Employee ID]], OFFSET($F$10, 0, 0, ROW()-9, 1), SERVICE[[#This Row],[Resources Role]])</f>
        <v>0</v>
      </c>
      <c r="Z5737" s="388">
        <f ca="1">COUNTIFS(OFFSET($F$10, 0, 0, ROW()-9, 1), SERVICE[[#This Row],[Resources Role]], OFFSET($H$10, 0, 0, ROW()-9, 1), SERVICE[[#This Row],[Booking]])</f>
        <v>0</v>
      </c>
    </row>
    <row r="5738" spans="1:26" x14ac:dyDescent="0.25">
      <c r="A5738" s="6" t="str">
        <f ca="1">no.</f>
        <v/>
      </c>
      <c r="E5738" s="4" t="str">
        <f ca="1">position</f>
        <v/>
      </c>
      <c r="J5738" s="318"/>
      <c r="M5738" s="4"/>
      <c r="O5738" s="6"/>
      <c r="Q5738" s="20"/>
      <c r="R5738" s="5" t="str">
        <f ca="1">score</f>
        <v/>
      </c>
      <c r="S5738" s="7" t="str">
        <f ca="1">rescore_svc</f>
        <v/>
      </c>
      <c r="U5738" s="11" t="str">
        <f ca="1">price</f>
        <v/>
      </c>
      <c r="V5738" s="4"/>
      <c r="Y5738" s="388">
        <f ca="1">COUNTIFS(OFFSET($B$10, 0, 0, ROW()-9, 1), SERVICE[[#This Row],[Employee ID]], OFFSET($F$10, 0, 0, ROW()-9, 1), SERVICE[[#This Row],[Resources Role]])</f>
        <v>0</v>
      </c>
      <c r="Z5738" s="388">
        <f ca="1">COUNTIFS(OFFSET($F$10, 0, 0, ROW()-9, 1), SERVICE[[#This Row],[Resources Role]], OFFSET($H$10, 0, 0, ROW()-9, 1), SERVICE[[#This Row],[Booking]])</f>
        <v>0</v>
      </c>
    </row>
    <row r="5739" spans="1:26" x14ac:dyDescent="0.25">
      <c r="A5739" s="6" t="str">
        <f ca="1">no.</f>
        <v/>
      </c>
      <c r="E5739" s="4" t="str">
        <f ca="1">position</f>
        <v/>
      </c>
      <c r="J5739" s="318"/>
      <c r="M5739" s="4"/>
      <c r="O5739" s="6"/>
      <c r="Q5739" s="20"/>
      <c r="R5739" s="5" t="str">
        <f ca="1">score</f>
        <v/>
      </c>
      <c r="S5739" s="7" t="str">
        <f ca="1">rescore_svc</f>
        <v/>
      </c>
      <c r="U5739" s="11" t="str">
        <f ca="1">price</f>
        <v/>
      </c>
      <c r="V5739" s="4"/>
      <c r="Y5739" s="388">
        <f ca="1">COUNTIFS(OFFSET($B$10, 0, 0, ROW()-9, 1), SERVICE[[#This Row],[Employee ID]], OFFSET($F$10, 0, 0, ROW()-9, 1), SERVICE[[#This Row],[Resources Role]])</f>
        <v>0</v>
      </c>
      <c r="Z5739" s="388">
        <f ca="1">COUNTIFS(OFFSET($F$10, 0, 0, ROW()-9, 1), SERVICE[[#This Row],[Resources Role]], OFFSET($H$10, 0, 0, ROW()-9, 1), SERVICE[[#This Row],[Booking]])</f>
        <v>0</v>
      </c>
    </row>
    <row r="5740" spans="1:26" x14ac:dyDescent="0.25">
      <c r="A5740" s="6" t="str">
        <f ca="1">no.</f>
        <v/>
      </c>
      <c r="E5740" s="4" t="str">
        <f ca="1">position</f>
        <v/>
      </c>
      <c r="J5740" s="318"/>
      <c r="M5740" s="4"/>
      <c r="O5740" s="6"/>
      <c r="Q5740" s="20"/>
      <c r="R5740" s="5" t="str">
        <f ca="1">score</f>
        <v/>
      </c>
      <c r="S5740" s="7" t="str">
        <f ca="1">rescore_svc</f>
        <v/>
      </c>
      <c r="U5740" s="11" t="str">
        <f ca="1">price</f>
        <v/>
      </c>
      <c r="V5740" s="4"/>
      <c r="Y5740" s="388">
        <f ca="1">COUNTIFS(OFFSET($B$10, 0, 0, ROW()-9, 1), SERVICE[[#This Row],[Employee ID]], OFFSET($F$10, 0, 0, ROW()-9, 1), SERVICE[[#This Row],[Resources Role]])</f>
        <v>0</v>
      </c>
      <c r="Z5740" s="388">
        <f ca="1">COUNTIFS(OFFSET($F$10, 0, 0, ROW()-9, 1), SERVICE[[#This Row],[Resources Role]], OFFSET($H$10, 0, 0, ROW()-9, 1), SERVICE[[#This Row],[Booking]])</f>
        <v>0</v>
      </c>
    </row>
    <row r="5741" spans="1:26" x14ac:dyDescent="0.25">
      <c r="A5741" s="6" t="str">
        <f ca="1">no.</f>
        <v/>
      </c>
      <c r="E5741" s="4" t="str">
        <f ca="1">position</f>
        <v/>
      </c>
      <c r="J5741" s="318"/>
      <c r="M5741" s="4"/>
      <c r="O5741" s="6"/>
      <c r="Q5741" s="20"/>
      <c r="R5741" s="5" t="str">
        <f ca="1">score</f>
        <v/>
      </c>
      <c r="S5741" s="7" t="str">
        <f ca="1">rescore_svc</f>
        <v/>
      </c>
      <c r="U5741" s="11" t="str">
        <f ca="1">price</f>
        <v/>
      </c>
      <c r="V5741" s="4"/>
      <c r="Y5741" s="388">
        <f ca="1">COUNTIFS(OFFSET($B$10, 0, 0, ROW()-9, 1), SERVICE[[#This Row],[Employee ID]], OFFSET($F$10, 0, 0, ROW()-9, 1), SERVICE[[#This Row],[Resources Role]])</f>
        <v>0</v>
      </c>
      <c r="Z5741" s="388">
        <f ca="1">COUNTIFS(OFFSET($F$10, 0, 0, ROW()-9, 1), SERVICE[[#This Row],[Resources Role]], OFFSET($H$10, 0, 0, ROW()-9, 1), SERVICE[[#This Row],[Booking]])</f>
        <v>0</v>
      </c>
    </row>
    <row r="5742" spans="1:26" x14ac:dyDescent="0.25">
      <c r="A5742" s="6" t="str">
        <f ca="1">no.</f>
        <v/>
      </c>
      <c r="E5742" s="4" t="str">
        <f ca="1">position</f>
        <v/>
      </c>
      <c r="J5742" s="318"/>
      <c r="M5742" s="4"/>
      <c r="O5742" s="6"/>
      <c r="Q5742" s="20"/>
      <c r="R5742" s="5" t="str">
        <f ca="1">score</f>
        <v/>
      </c>
      <c r="S5742" s="7" t="str">
        <f ca="1">rescore_svc</f>
        <v/>
      </c>
      <c r="U5742" s="11" t="str">
        <f ca="1">price</f>
        <v/>
      </c>
      <c r="V5742" s="4"/>
      <c r="Y5742" s="388">
        <f ca="1">COUNTIFS(OFFSET($B$10, 0, 0, ROW()-9, 1), SERVICE[[#This Row],[Employee ID]], OFFSET($F$10, 0, 0, ROW()-9, 1), SERVICE[[#This Row],[Resources Role]])</f>
        <v>0</v>
      </c>
      <c r="Z5742" s="388">
        <f ca="1">COUNTIFS(OFFSET($F$10, 0, 0, ROW()-9, 1), SERVICE[[#This Row],[Resources Role]], OFFSET($H$10, 0, 0, ROW()-9, 1), SERVICE[[#This Row],[Booking]])</f>
        <v>0</v>
      </c>
    </row>
    <row r="5743" spans="1:26" x14ac:dyDescent="0.25">
      <c r="A5743" s="6" t="str">
        <f ca="1">no.</f>
        <v/>
      </c>
      <c r="E5743" s="4" t="str">
        <f ca="1">position</f>
        <v/>
      </c>
      <c r="J5743" s="318"/>
      <c r="M5743" s="4"/>
      <c r="O5743" s="6"/>
      <c r="Q5743" s="20"/>
      <c r="R5743" s="5" t="str">
        <f ca="1">score</f>
        <v/>
      </c>
      <c r="S5743" s="7" t="str">
        <f ca="1">rescore_svc</f>
        <v/>
      </c>
      <c r="U5743" s="11" t="str">
        <f ca="1">price</f>
        <v/>
      </c>
      <c r="V5743" s="4"/>
      <c r="Y5743" s="388">
        <f ca="1">COUNTIFS(OFFSET($B$10, 0, 0, ROW()-9, 1), SERVICE[[#This Row],[Employee ID]], OFFSET($F$10, 0, 0, ROW()-9, 1), SERVICE[[#This Row],[Resources Role]])</f>
        <v>0</v>
      </c>
      <c r="Z5743" s="388">
        <f ca="1">COUNTIFS(OFFSET($F$10, 0, 0, ROW()-9, 1), SERVICE[[#This Row],[Resources Role]], OFFSET($H$10, 0, 0, ROW()-9, 1), SERVICE[[#This Row],[Booking]])</f>
        <v>0</v>
      </c>
    </row>
    <row r="5744" spans="1:26" x14ac:dyDescent="0.25">
      <c r="A5744" s="6" t="str">
        <f ca="1">no.</f>
        <v/>
      </c>
      <c r="E5744" s="4" t="str">
        <f ca="1">position</f>
        <v/>
      </c>
      <c r="J5744" s="318"/>
      <c r="M5744" s="4"/>
      <c r="O5744" s="6"/>
      <c r="Q5744" s="20"/>
      <c r="R5744" s="5" t="str">
        <f ca="1">score</f>
        <v/>
      </c>
      <c r="S5744" s="7" t="str">
        <f ca="1">rescore_svc</f>
        <v/>
      </c>
      <c r="U5744" s="11" t="str">
        <f ca="1">price</f>
        <v/>
      </c>
      <c r="V5744" s="4"/>
      <c r="Y5744" s="388">
        <f ca="1">COUNTIFS(OFFSET($B$10, 0, 0, ROW()-9, 1), SERVICE[[#This Row],[Employee ID]], OFFSET($F$10, 0, 0, ROW()-9, 1), SERVICE[[#This Row],[Resources Role]])</f>
        <v>0</v>
      </c>
      <c r="Z5744" s="388">
        <f ca="1">COUNTIFS(OFFSET($F$10, 0, 0, ROW()-9, 1), SERVICE[[#This Row],[Resources Role]], OFFSET($H$10, 0, 0, ROW()-9, 1), SERVICE[[#This Row],[Booking]])</f>
        <v>0</v>
      </c>
    </row>
    <row r="5745" spans="1:26" x14ac:dyDescent="0.25">
      <c r="A5745" s="6" t="str">
        <f ca="1">no.</f>
        <v/>
      </c>
      <c r="E5745" s="4" t="str">
        <f ca="1">position</f>
        <v/>
      </c>
      <c r="J5745" s="318"/>
      <c r="M5745" s="4"/>
      <c r="O5745" s="6"/>
      <c r="Q5745" s="20"/>
      <c r="R5745" s="5" t="str">
        <f ca="1">score</f>
        <v/>
      </c>
      <c r="S5745" s="7" t="str">
        <f ca="1">rescore_svc</f>
        <v/>
      </c>
      <c r="U5745" s="11" t="str">
        <f ca="1">price</f>
        <v/>
      </c>
      <c r="V5745" s="4"/>
      <c r="Y5745" s="388">
        <f ca="1">COUNTIFS(OFFSET($B$10, 0, 0, ROW()-9, 1), SERVICE[[#This Row],[Employee ID]], OFFSET($F$10, 0, 0, ROW()-9, 1), SERVICE[[#This Row],[Resources Role]])</f>
        <v>0</v>
      </c>
      <c r="Z5745" s="388">
        <f ca="1">COUNTIFS(OFFSET($F$10, 0, 0, ROW()-9, 1), SERVICE[[#This Row],[Resources Role]], OFFSET($H$10, 0, 0, ROW()-9, 1), SERVICE[[#This Row],[Booking]])</f>
        <v>0</v>
      </c>
    </row>
    <row r="5746" spans="1:26" x14ac:dyDescent="0.25">
      <c r="A5746" s="6" t="str">
        <f ca="1">no.</f>
        <v/>
      </c>
      <c r="E5746" s="4" t="str">
        <f ca="1">position</f>
        <v/>
      </c>
      <c r="J5746" s="318"/>
      <c r="M5746" s="4"/>
      <c r="O5746" s="6"/>
      <c r="Q5746" s="20"/>
      <c r="R5746" s="5" t="str">
        <f ca="1">score</f>
        <v/>
      </c>
      <c r="S5746" s="7" t="str">
        <f ca="1">rescore_svc</f>
        <v/>
      </c>
      <c r="U5746" s="11" t="str">
        <f ca="1">price</f>
        <v/>
      </c>
      <c r="V5746" s="4"/>
      <c r="Y5746" s="388">
        <f ca="1">COUNTIFS(OFFSET($B$10, 0, 0, ROW()-9, 1), SERVICE[[#This Row],[Employee ID]], OFFSET($F$10, 0, 0, ROW()-9, 1), SERVICE[[#This Row],[Resources Role]])</f>
        <v>0</v>
      </c>
      <c r="Z5746" s="388">
        <f ca="1">COUNTIFS(OFFSET($F$10, 0, 0, ROW()-9, 1), SERVICE[[#This Row],[Resources Role]], OFFSET($H$10, 0, 0, ROW()-9, 1), SERVICE[[#This Row],[Booking]])</f>
        <v>0</v>
      </c>
    </row>
    <row r="5747" spans="1:26" x14ac:dyDescent="0.25">
      <c r="A5747" s="6" t="str">
        <f ca="1">no.</f>
        <v/>
      </c>
      <c r="E5747" s="4" t="str">
        <f ca="1">position</f>
        <v/>
      </c>
      <c r="J5747" s="318"/>
      <c r="M5747" s="4"/>
      <c r="O5747" s="6"/>
      <c r="Q5747" s="20"/>
      <c r="R5747" s="5" t="str">
        <f ca="1">score</f>
        <v/>
      </c>
      <c r="S5747" s="7" t="str">
        <f ca="1">rescore_svc</f>
        <v/>
      </c>
      <c r="U5747" s="11" t="str">
        <f ca="1">price</f>
        <v/>
      </c>
      <c r="V5747" s="4"/>
      <c r="Y5747" s="388">
        <f ca="1">COUNTIFS(OFFSET($B$10, 0, 0, ROW()-9, 1), SERVICE[[#This Row],[Employee ID]], OFFSET($F$10, 0, 0, ROW()-9, 1), SERVICE[[#This Row],[Resources Role]])</f>
        <v>0</v>
      </c>
      <c r="Z5747" s="388">
        <f ca="1">COUNTIFS(OFFSET($F$10, 0, 0, ROW()-9, 1), SERVICE[[#This Row],[Resources Role]], OFFSET($H$10, 0, 0, ROW()-9, 1), SERVICE[[#This Row],[Booking]])</f>
        <v>0</v>
      </c>
    </row>
    <row r="5748" spans="1:26" x14ac:dyDescent="0.25">
      <c r="A5748" s="6" t="str">
        <f ca="1">no.</f>
        <v/>
      </c>
      <c r="E5748" s="4" t="str">
        <f ca="1">position</f>
        <v/>
      </c>
      <c r="J5748" s="318"/>
      <c r="M5748" s="4"/>
      <c r="O5748" s="6"/>
      <c r="Q5748" s="20"/>
      <c r="R5748" s="5" t="str">
        <f ca="1">score</f>
        <v/>
      </c>
      <c r="S5748" s="7" t="str">
        <f ca="1">rescore_svc</f>
        <v/>
      </c>
      <c r="U5748" s="11" t="str">
        <f ca="1">price</f>
        <v/>
      </c>
      <c r="V5748" s="4"/>
      <c r="Y5748" s="388">
        <f ca="1">COUNTIFS(OFFSET($B$10, 0, 0, ROW()-9, 1), SERVICE[[#This Row],[Employee ID]], OFFSET($F$10, 0, 0, ROW()-9, 1), SERVICE[[#This Row],[Resources Role]])</f>
        <v>0</v>
      </c>
      <c r="Z5748" s="388">
        <f ca="1">COUNTIFS(OFFSET($F$10, 0, 0, ROW()-9, 1), SERVICE[[#This Row],[Resources Role]], OFFSET($H$10, 0, 0, ROW()-9, 1), SERVICE[[#This Row],[Booking]])</f>
        <v>0</v>
      </c>
    </row>
    <row r="5749" spans="1:26" x14ac:dyDescent="0.25">
      <c r="A5749" s="6" t="str">
        <f ca="1">no.</f>
        <v/>
      </c>
      <c r="E5749" s="4" t="str">
        <f ca="1">position</f>
        <v/>
      </c>
      <c r="J5749" s="318"/>
      <c r="M5749" s="4"/>
      <c r="O5749" s="6"/>
      <c r="Q5749" s="20"/>
      <c r="R5749" s="5" t="str">
        <f ca="1">score</f>
        <v/>
      </c>
      <c r="S5749" s="7" t="str">
        <f ca="1">rescore_svc</f>
        <v/>
      </c>
      <c r="U5749" s="11" t="str">
        <f ca="1">price</f>
        <v/>
      </c>
      <c r="V5749" s="4"/>
      <c r="Y5749" s="388">
        <f ca="1">COUNTIFS(OFFSET($B$10, 0, 0, ROW()-9, 1), SERVICE[[#This Row],[Employee ID]], OFFSET($F$10, 0, 0, ROW()-9, 1), SERVICE[[#This Row],[Resources Role]])</f>
        <v>0</v>
      </c>
      <c r="Z5749" s="388">
        <f ca="1">COUNTIFS(OFFSET($F$10, 0, 0, ROW()-9, 1), SERVICE[[#This Row],[Resources Role]], OFFSET($H$10, 0, 0, ROW()-9, 1), SERVICE[[#This Row],[Booking]])</f>
        <v>0</v>
      </c>
    </row>
    <row r="5750" spans="1:26" x14ac:dyDescent="0.25">
      <c r="A5750" s="6" t="str">
        <f ca="1">no.</f>
        <v/>
      </c>
      <c r="E5750" s="4" t="str">
        <f ca="1">position</f>
        <v/>
      </c>
      <c r="J5750" s="318"/>
      <c r="M5750" s="4"/>
      <c r="O5750" s="6"/>
      <c r="Q5750" s="20"/>
      <c r="R5750" s="5" t="str">
        <f ca="1">score</f>
        <v/>
      </c>
      <c r="S5750" s="7" t="str">
        <f ca="1">rescore_svc</f>
        <v/>
      </c>
      <c r="U5750" s="11" t="str">
        <f ca="1">price</f>
        <v/>
      </c>
      <c r="V5750" s="4"/>
      <c r="Y5750" s="388">
        <f ca="1">COUNTIFS(OFFSET($B$10, 0, 0, ROW()-9, 1), SERVICE[[#This Row],[Employee ID]], OFFSET($F$10, 0, 0, ROW()-9, 1), SERVICE[[#This Row],[Resources Role]])</f>
        <v>0</v>
      </c>
      <c r="Z5750" s="388">
        <f ca="1">COUNTIFS(OFFSET($F$10, 0, 0, ROW()-9, 1), SERVICE[[#This Row],[Resources Role]], OFFSET($H$10, 0, 0, ROW()-9, 1), SERVICE[[#This Row],[Booking]])</f>
        <v>0</v>
      </c>
    </row>
    <row r="5751" spans="1:26" x14ac:dyDescent="0.25">
      <c r="A5751" s="6" t="str">
        <f ca="1">no.</f>
        <v/>
      </c>
      <c r="E5751" s="4" t="str">
        <f ca="1">position</f>
        <v/>
      </c>
      <c r="J5751" s="318"/>
      <c r="M5751" s="4"/>
      <c r="O5751" s="6"/>
      <c r="Q5751" s="20"/>
      <c r="R5751" s="5" t="str">
        <f ca="1">score</f>
        <v/>
      </c>
      <c r="S5751" s="7" t="str">
        <f ca="1">rescore_svc</f>
        <v/>
      </c>
      <c r="U5751" s="11" t="str">
        <f ca="1">price</f>
        <v/>
      </c>
      <c r="V5751" s="4"/>
      <c r="Y5751" s="388">
        <f ca="1">COUNTIFS(OFFSET($B$10, 0, 0, ROW()-9, 1), SERVICE[[#This Row],[Employee ID]], OFFSET($F$10, 0, 0, ROW()-9, 1), SERVICE[[#This Row],[Resources Role]])</f>
        <v>0</v>
      </c>
      <c r="Z5751" s="388">
        <f ca="1">COUNTIFS(OFFSET($F$10, 0, 0, ROW()-9, 1), SERVICE[[#This Row],[Resources Role]], OFFSET($H$10, 0, 0, ROW()-9, 1), SERVICE[[#This Row],[Booking]])</f>
        <v>0</v>
      </c>
    </row>
    <row r="5752" spans="1:26" x14ac:dyDescent="0.25">
      <c r="A5752" s="6" t="str">
        <f ca="1">no.</f>
        <v/>
      </c>
      <c r="E5752" s="4" t="str">
        <f ca="1">position</f>
        <v/>
      </c>
      <c r="J5752" s="318"/>
      <c r="M5752" s="4"/>
      <c r="O5752" s="6"/>
      <c r="Q5752" s="20"/>
      <c r="R5752" s="5" t="str">
        <f ca="1">score</f>
        <v/>
      </c>
      <c r="S5752" s="7" t="str">
        <f ca="1">rescore_svc</f>
        <v/>
      </c>
      <c r="U5752" s="11" t="str">
        <f ca="1">price</f>
        <v/>
      </c>
      <c r="V5752" s="4"/>
      <c r="Y5752" s="388">
        <f ca="1">COUNTIFS(OFFSET($B$10, 0, 0, ROW()-9, 1), SERVICE[[#This Row],[Employee ID]], OFFSET($F$10, 0, 0, ROW()-9, 1), SERVICE[[#This Row],[Resources Role]])</f>
        <v>0</v>
      </c>
      <c r="Z5752" s="388">
        <f ca="1">COUNTIFS(OFFSET($F$10, 0, 0, ROW()-9, 1), SERVICE[[#This Row],[Resources Role]], OFFSET($H$10, 0, 0, ROW()-9, 1), SERVICE[[#This Row],[Booking]])</f>
        <v>0</v>
      </c>
    </row>
    <row r="5753" spans="1:26" x14ac:dyDescent="0.25">
      <c r="A5753" s="6" t="str">
        <f ca="1">no.</f>
        <v/>
      </c>
      <c r="E5753" s="4" t="str">
        <f ca="1">position</f>
        <v/>
      </c>
      <c r="J5753" s="318"/>
      <c r="M5753" s="4"/>
      <c r="O5753" s="6"/>
      <c r="Q5753" s="20"/>
      <c r="R5753" s="5" t="str">
        <f ca="1">score</f>
        <v/>
      </c>
      <c r="S5753" s="7" t="str">
        <f ca="1">rescore_svc</f>
        <v/>
      </c>
      <c r="U5753" s="11" t="str">
        <f ca="1">price</f>
        <v/>
      </c>
      <c r="V5753" s="4"/>
      <c r="Y5753" s="388">
        <f ca="1">COUNTIFS(OFFSET($B$10, 0, 0, ROW()-9, 1), SERVICE[[#This Row],[Employee ID]], OFFSET($F$10, 0, 0, ROW()-9, 1), SERVICE[[#This Row],[Resources Role]])</f>
        <v>0</v>
      </c>
      <c r="Z5753" s="388">
        <f ca="1">COUNTIFS(OFFSET($F$10, 0, 0, ROW()-9, 1), SERVICE[[#This Row],[Resources Role]], OFFSET($H$10, 0, 0, ROW()-9, 1), SERVICE[[#This Row],[Booking]])</f>
        <v>0</v>
      </c>
    </row>
    <row r="5754" spans="1:26" x14ac:dyDescent="0.25">
      <c r="A5754" s="6" t="str">
        <f ca="1">no.</f>
        <v/>
      </c>
      <c r="E5754" s="4" t="str">
        <f ca="1">position</f>
        <v/>
      </c>
      <c r="J5754" s="318"/>
      <c r="M5754" s="4"/>
      <c r="O5754" s="6"/>
      <c r="Q5754" s="20"/>
      <c r="R5754" s="5" t="str">
        <f ca="1">score</f>
        <v/>
      </c>
      <c r="S5754" s="7" t="str">
        <f ca="1">rescore_svc</f>
        <v/>
      </c>
      <c r="U5754" s="11" t="str">
        <f ca="1">price</f>
        <v/>
      </c>
      <c r="V5754" s="4"/>
      <c r="Y5754" s="388">
        <f ca="1">COUNTIFS(OFFSET($B$10, 0, 0, ROW()-9, 1), SERVICE[[#This Row],[Employee ID]], OFFSET($F$10, 0, 0, ROW()-9, 1), SERVICE[[#This Row],[Resources Role]])</f>
        <v>0</v>
      </c>
      <c r="Z5754" s="388">
        <f ca="1">COUNTIFS(OFFSET($F$10, 0, 0, ROW()-9, 1), SERVICE[[#This Row],[Resources Role]], OFFSET($H$10, 0, 0, ROW()-9, 1), SERVICE[[#This Row],[Booking]])</f>
        <v>0</v>
      </c>
    </row>
    <row r="5755" spans="1:26" x14ac:dyDescent="0.25">
      <c r="A5755" s="6" t="str">
        <f ca="1">no.</f>
        <v/>
      </c>
      <c r="E5755" s="4" t="str">
        <f ca="1">position</f>
        <v/>
      </c>
      <c r="J5755" s="318"/>
      <c r="M5755" s="4"/>
      <c r="O5755" s="6"/>
      <c r="Q5755" s="20"/>
      <c r="R5755" s="5" t="str">
        <f ca="1">score</f>
        <v/>
      </c>
      <c r="S5755" s="7" t="str">
        <f ca="1">rescore_svc</f>
        <v/>
      </c>
      <c r="U5755" s="11" t="str">
        <f ca="1">price</f>
        <v/>
      </c>
      <c r="V5755" s="4"/>
      <c r="Y5755" s="388">
        <f ca="1">COUNTIFS(OFFSET($B$10, 0, 0, ROW()-9, 1), SERVICE[[#This Row],[Employee ID]], OFFSET($F$10, 0, 0, ROW()-9, 1), SERVICE[[#This Row],[Resources Role]])</f>
        <v>0</v>
      </c>
      <c r="Z5755" s="388">
        <f ca="1">COUNTIFS(OFFSET($F$10, 0, 0, ROW()-9, 1), SERVICE[[#This Row],[Resources Role]], OFFSET($H$10, 0, 0, ROW()-9, 1), SERVICE[[#This Row],[Booking]])</f>
        <v>0</v>
      </c>
    </row>
    <row r="5756" spans="1:26" x14ac:dyDescent="0.25">
      <c r="A5756" s="6" t="str">
        <f ca="1">no.</f>
        <v/>
      </c>
      <c r="E5756" s="4" t="str">
        <f ca="1">position</f>
        <v/>
      </c>
      <c r="J5756" s="318"/>
      <c r="M5756" s="4"/>
      <c r="O5756" s="6"/>
      <c r="Q5756" s="20"/>
      <c r="R5756" s="5" t="str">
        <f ca="1">score</f>
        <v/>
      </c>
      <c r="S5756" s="7" t="str">
        <f ca="1">rescore_svc</f>
        <v/>
      </c>
      <c r="U5756" s="11" t="str">
        <f ca="1">price</f>
        <v/>
      </c>
      <c r="V5756" s="4"/>
      <c r="Y5756" s="388">
        <f ca="1">COUNTIFS(OFFSET($B$10, 0, 0, ROW()-9, 1), SERVICE[[#This Row],[Employee ID]], OFFSET($F$10, 0, 0, ROW()-9, 1), SERVICE[[#This Row],[Resources Role]])</f>
        <v>0</v>
      </c>
      <c r="Z5756" s="388">
        <f ca="1">COUNTIFS(OFFSET($F$10, 0, 0, ROW()-9, 1), SERVICE[[#This Row],[Resources Role]], OFFSET($H$10, 0, 0, ROW()-9, 1), SERVICE[[#This Row],[Booking]])</f>
        <v>0</v>
      </c>
    </row>
    <row r="5757" spans="1:26" x14ac:dyDescent="0.25">
      <c r="A5757" s="6" t="str">
        <f ca="1">no.</f>
        <v/>
      </c>
      <c r="E5757" s="4" t="str">
        <f ca="1">position</f>
        <v/>
      </c>
      <c r="J5757" s="318"/>
      <c r="M5757" s="4"/>
      <c r="O5757" s="6"/>
      <c r="Q5757" s="20"/>
      <c r="R5757" s="5" t="str">
        <f ca="1">score</f>
        <v/>
      </c>
      <c r="S5757" s="7" t="str">
        <f ca="1">rescore_svc</f>
        <v/>
      </c>
      <c r="U5757" s="11" t="str">
        <f ca="1">price</f>
        <v/>
      </c>
      <c r="V5757" s="4"/>
      <c r="Y5757" s="388">
        <f ca="1">COUNTIFS(OFFSET($B$10, 0, 0, ROW()-9, 1), SERVICE[[#This Row],[Employee ID]], OFFSET($F$10, 0, 0, ROW()-9, 1), SERVICE[[#This Row],[Resources Role]])</f>
        <v>0</v>
      </c>
      <c r="Z5757" s="388">
        <f ca="1">COUNTIFS(OFFSET($F$10, 0, 0, ROW()-9, 1), SERVICE[[#This Row],[Resources Role]], OFFSET($H$10, 0, 0, ROW()-9, 1), SERVICE[[#This Row],[Booking]])</f>
        <v>0</v>
      </c>
    </row>
    <row r="5758" spans="1:26" x14ac:dyDescent="0.25">
      <c r="A5758" s="6" t="str">
        <f ca="1">no.</f>
        <v/>
      </c>
      <c r="E5758" s="4" t="str">
        <f ca="1">position</f>
        <v/>
      </c>
      <c r="J5758" s="318"/>
      <c r="M5758" s="4"/>
      <c r="O5758" s="6"/>
      <c r="Q5758" s="20"/>
      <c r="R5758" s="5" t="str">
        <f ca="1">score</f>
        <v/>
      </c>
      <c r="S5758" s="7" t="str">
        <f ca="1">rescore_svc</f>
        <v/>
      </c>
      <c r="U5758" s="11" t="str">
        <f ca="1">price</f>
        <v/>
      </c>
      <c r="V5758" s="4"/>
      <c r="Y5758" s="388">
        <f ca="1">COUNTIFS(OFFSET($B$10, 0, 0, ROW()-9, 1), SERVICE[[#This Row],[Employee ID]], OFFSET($F$10, 0, 0, ROW()-9, 1), SERVICE[[#This Row],[Resources Role]])</f>
        <v>0</v>
      </c>
      <c r="Z5758" s="388">
        <f ca="1">COUNTIFS(OFFSET($F$10, 0, 0, ROW()-9, 1), SERVICE[[#This Row],[Resources Role]], OFFSET($H$10, 0, 0, ROW()-9, 1), SERVICE[[#This Row],[Booking]])</f>
        <v>0</v>
      </c>
    </row>
    <row r="5759" spans="1:26" x14ac:dyDescent="0.25">
      <c r="A5759" s="6" t="str">
        <f ca="1">no.</f>
        <v/>
      </c>
      <c r="E5759" s="4" t="str">
        <f ca="1">position</f>
        <v/>
      </c>
      <c r="J5759" s="318"/>
      <c r="M5759" s="4"/>
      <c r="O5759" s="6"/>
      <c r="Q5759" s="20"/>
      <c r="R5759" s="5" t="str">
        <f ca="1">score</f>
        <v/>
      </c>
      <c r="S5759" s="7" t="str">
        <f ca="1">rescore_svc</f>
        <v/>
      </c>
      <c r="U5759" s="11" t="str">
        <f ca="1">price</f>
        <v/>
      </c>
      <c r="V5759" s="4"/>
      <c r="Y5759" s="388">
        <f ca="1">COUNTIFS(OFFSET($B$10, 0, 0, ROW()-9, 1), SERVICE[[#This Row],[Employee ID]], OFFSET($F$10, 0, 0, ROW()-9, 1), SERVICE[[#This Row],[Resources Role]])</f>
        <v>0</v>
      </c>
      <c r="Z5759" s="388">
        <f ca="1">COUNTIFS(OFFSET($F$10, 0, 0, ROW()-9, 1), SERVICE[[#This Row],[Resources Role]], OFFSET($H$10, 0, 0, ROW()-9, 1), SERVICE[[#This Row],[Booking]])</f>
        <v>0</v>
      </c>
    </row>
    <row r="5760" spans="1:26" x14ac:dyDescent="0.25">
      <c r="A5760" s="6" t="str">
        <f ca="1">no.</f>
        <v/>
      </c>
      <c r="E5760" s="4" t="str">
        <f ca="1">position</f>
        <v/>
      </c>
      <c r="J5760" s="318"/>
      <c r="M5760" s="4"/>
      <c r="O5760" s="6"/>
      <c r="Q5760" s="20"/>
      <c r="R5760" s="5" t="str">
        <f ca="1">score</f>
        <v/>
      </c>
      <c r="S5760" s="7" t="str">
        <f ca="1">rescore_svc</f>
        <v/>
      </c>
      <c r="U5760" s="11" t="str">
        <f ca="1">price</f>
        <v/>
      </c>
      <c r="V5760" s="4"/>
      <c r="Y5760" s="388">
        <f ca="1">COUNTIFS(OFFSET($B$10, 0, 0, ROW()-9, 1), SERVICE[[#This Row],[Employee ID]], OFFSET($F$10, 0, 0, ROW()-9, 1), SERVICE[[#This Row],[Resources Role]])</f>
        <v>0</v>
      </c>
      <c r="Z5760" s="388">
        <f ca="1">COUNTIFS(OFFSET($F$10, 0, 0, ROW()-9, 1), SERVICE[[#This Row],[Resources Role]], OFFSET($H$10, 0, 0, ROW()-9, 1), SERVICE[[#This Row],[Booking]])</f>
        <v>0</v>
      </c>
    </row>
    <row r="5761" spans="1:26" x14ac:dyDescent="0.25">
      <c r="A5761" s="6" t="str">
        <f ca="1">no.</f>
        <v/>
      </c>
      <c r="E5761" s="4" t="str">
        <f ca="1">position</f>
        <v/>
      </c>
      <c r="J5761" s="318"/>
      <c r="M5761" s="4"/>
      <c r="O5761" s="6"/>
      <c r="Q5761" s="20"/>
      <c r="R5761" s="5" t="str">
        <f ca="1">score</f>
        <v/>
      </c>
      <c r="S5761" s="7" t="str">
        <f ca="1">rescore_svc</f>
        <v/>
      </c>
      <c r="U5761" s="11" t="str">
        <f ca="1">price</f>
        <v/>
      </c>
      <c r="V5761" s="4"/>
      <c r="Y5761" s="388">
        <f ca="1">COUNTIFS(OFFSET($B$10, 0, 0, ROW()-9, 1), SERVICE[[#This Row],[Employee ID]], OFFSET($F$10, 0, 0, ROW()-9, 1), SERVICE[[#This Row],[Resources Role]])</f>
        <v>0</v>
      </c>
      <c r="Z5761" s="388">
        <f ca="1">COUNTIFS(OFFSET($F$10, 0, 0, ROW()-9, 1), SERVICE[[#This Row],[Resources Role]], OFFSET($H$10, 0, 0, ROW()-9, 1), SERVICE[[#This Row],[Booking]])</f>
        <v>0</v>
      </c>
    </row>
    <row r="5762" spans="1:26" x14ac:dyDescent="0.25">
      <c r="A5762" s="6" t="str">
        <f ca="1">no.</f>
        <v/>
      </c>
      <c r="E5762" s="4" t="str">
        <f ca="1">position</f>
        <v/>
      </c>
      <c r="J5762" s="318"/>
      <c r="M5762" s="4"/>
      <c r="O5762" s="6"/>
      <c r="Q5762" s="20"/>
      <c r="R5762" s="5" t="str">
        <f ca="1">score</f>
        <v/>
      </c>
      <c r="S5762" s="7" t="str">
        <f ca="1">rescore_svc</f>
        <v/>
      </c>
      <c r="U5762" s="11" t="str">
        <f ca="1">price</f>
        <v/>
      </c>
      <c r="V5762" s="4"/>
      <c r="Y5762" s="388">
        <f ca="1">COUNTIFS(OFFSET($B$10, 0, 0, ROW()-9, 1), SERVICE[[#This Row],[Employee ID]], OFFSET($F$10, 0, 0, ROW()-9, 1), SERVICE[[#This Row],[Resources Role]])</f>
        <v>0</v>
      </c>
      <c r="Z5762" s="388">
        <f ca="1">COUNTIFS(OFFSET($F$10, 0, 0, ROW()-9, 1), SERVICE[[#This Row],[Resources Role]], OFFSET($H$10, 0, 0, ROW()-9, 1), SERVICE[[#This Row],[Booking]])</f>
        <v>0</v>
      </c>
    </row>
    <row r="5763" spans="1:26" x14ac:dyDescent="0.25">
      <c r="A5763" s="6" t="str">
        <f ca="1">no.</f>
        <v/>
      </c>
      <c r="E5763" s="4" t="str">
        <f ca="1">position</f>
        <v/>
      </c>
      <c r="J5763" s="318"/>
      <c r="M5763" s="4"/>
      <c r="O5763" s="6"/>
      <c r="Q5763" s="20"/>
      <c r="R5763" s="5" t="str">
        <f ca="1">score</f>
        <v/>
      </c>
      <c r="S5763" s="7" t="str">
        <f ca="1">rescore_svc</f>
        <v/>
      </c>
      <c r="U5763" s="11" t="str">
        <f ca="1">price</f>
        <v/>
      </c>
      <c r="V5763" s="4"/>
      <c r="Y5763" s="388">
        <f ca="1">COUNTIFS(OFFSET($B$10, 0, 0, ROW()-9, 1), SERVICE[[#This Row],[Employee ID]], OFFSET($F$10, 0, 0, ROW()-9, 1), SERVICE[[#This Row],[Resources Role]])</f>
        <v>0</v>
      </c>
      <c r="Z5763" s="388">
        <f ca="1">COUNTIFS(OFFSET($F$10, 0, 0, ROW()-9, 1), SERVICE[[#This Row],[Resources Role]], OFFSET($H$10, 0, 0, ROW()-9, 1), SERVICE[[#This Row],[Booking]])</f>
        <v>0</v>
      </c>
    </row>
    <row r="5764" spans="1:26" x14ac:dyDescent="0.25">
      <c r="A5764" s="6" t="str">
        <f ca="1">no.</f>
        <v/>
      </c>
      <c r="E5764" s="4" t="str">
        <f ca="1">position</f>
        <v/>
      </c>
      <c r="J5764" s="318"/>
      <c r="M5764" s="4"/>
      <c r="O5764" s="6"/>
      <c r="Q5764" s="20"/>
      <c r="R5764" s="5" t="str">
        <f ca="1">score</f>
        <v/>
      </c>
      <c r="S5764" s="7" t="str">
        <f ca="1">rescore_svc</f>
        <v/>
      </c>
      <c r="U5764" s="11" t="str">
        <f ca="1">price</f>
        <v/>
      </c>
      <c r="V5764" s="4"/>
      <c r="Y5764" s="388">
        <f ca="1">COUNTIFS(OFFSET($B$10, 0, 0, ROW()-9, 1), SERVICE[[#This Row],[Employee ID]], OFFSET($F$10, 0, 0, ROW()-9, 1), SERVICE[[#This Row],[Resources Role]])</f>
        <v>0</v>
      </c>
      <c r="Z5764" s="388">
        <f ca="1">COUNTIFS(OFFSET($F$10, 0, 0, ROW()-9, 1), SERVICE[[#This Row],[Resources Role]], OFFSET($H$10, 0, 0, ROW()-9, 1), SERVICE[[#This Row],[Booking]])</f>
        <v>0</v>
      </c>
    </row>
    <row r="5765" spans="1:26" x14ac:dyDescent="0.25">
      <c r="A5765" s="6" t="str">
        <f ca="1">no.</f>
        <v/>
      </c>
      <c r="E5765" s="4" t="str">
        <f ca="1">position</f>
        <v/>
      </c>
      <c r="J5765" s="318"/>
      <c r="M5765" s="4"/>
      <c r="O5765" s="6"/>
      <c r="Q5765" s="20"/>
      <c r="R5765" s="5" t="str">
        <f ca="1">score</f>
        <v/>
      </c>
      <c r="S5765" s="7" t="str">
        <f ca="1">rescore_svc</f>
        <v/>
      </c>
      <c r="U5765" s="11" t="str">
        <f ca="1">price</f>
        <v/>
      </c>
      <c r="V5765" s="4"/>
      <c r="Y5765" s="388">
        <f ca="1">COUNTIFS(OFFSET($B$10, 0, 0, ROW()-9, 1), SERVICE[[#This Row],[Employee ID]], OFFSET($F$10, 0, 0, ROW()-9, 1), SERVICE[[#This Row],[Resources Role]])</f>
        <v>0</v>
      </c>
      <c r="Z5765" s="388">
        <f ca="1">COUNTIFS(OFFSET($F$10, 0, 0, ROW()-9, 1), SERVICE[[#This Row],[Resources Role]], OFFSET($H$10, 0, 0, ROW()-9, 1), SERVICE[[#This Row],[Booking]])</f>
        <v>0</v>
      </c>
    </row>
    <row r="5766" spans="1:26" x14ac:dyDescent="0.25">
      <c r="A5766" s="6" t="str">
        <f ca="1">no.</f>
        <v/>
      </c>
      <c r="E5766" s="4" t="str">
        <f ca="1">position</f>
        <v/>
      </c>
      <c r="J5766" s="318"/>
      <c r="M5766" s="4"/>
      <c r="O5766" s="6"/>
      <c r="Q5766" s="20"/>
      <c r="R5766" s="5" t="str">
        <f ca="1">score</f>
        <v/>
      </c>
      <c r="S5766" s="7" t="str">
        <f ca="1">rescore_svc</f>
        <v/>
      </c>
      <c r="U5766" s="11" t="str">
        <f ca="1">price</f>
        <v/>
      </c>
      <c r="V5766" s="4"/>
      <c r="Y5766" s="388">
        <f ca="1">COUNTIFS(OFFSET($B$10, 0, 0, ROW()-9, 1), SERVICE[[#This Row],[Employee ID]], OFFSET($F$10, 0, 0, ROW()-9, 1), SERVICE[[#This Row],[Resources Role]])</f>
        <v>0</v>
      </c>
      <c r="Z5766" s="388">
        <f ca="1">COUNTIFS(OFFSET($F$10, 0, 0, ROW()-9, 1), SERVICE[[#This Row],[Resources Role]], OFFSET($H$10, 0, 0, ROW()-9, 1), SERVICE[[#This Row],[Booking]])</f>
        <v>0</v>
      </c>
    </row>
    <row r="5767" spans="1:26" x14ac:dyDescent="0.25">
      <c r="A5767" s="6" t="str">
        <f ca="1">no.</f>
        <v/>
      </c>
      <c r="E5767" s="4" t="str">
        <f ca="1">position</f>
        <v/>
      </c>
      <c r="J5767" s="318"/>
      <c r="M5767" s="4"/>
      <c r="O5767" s="6"/>
      <c r="Q5767" s="20"/>
      <c r="R5767" s="5" t="str">
        <f ca="1">score</f>
        <v/>
      </c>
      <c r="S5767" s="7" t="str">
        <f ca="1">rescore_svc</f>
        <v/>
      </c>
      <c r="U5767" s="11" t="str">
        <f ca="1">price</f>
        <v/>
      </c>
      <c r="V5767" s="4"/>
      <c r="Y5767" s="388">
        <f ca="1">COUNTIFS(OFFSET($B$10, 0, 0, ROW()-9, 1), SERVICE[[#This Row],[Employee ID]], OFFSET($F$10, 0, 0, ROW()-9, 1), SERVICE[[#This Row],[Resources Role]])</f>
        <v>0</v>
      </c>
      <c r="Z5767" s="388">
        <f ca="1">COUNTIFS(OFFSET($F$10, 0, 0, ROW()-9, 1), SERVICE[[#This Row],[Resources Role]], OFFSET($H$10, 0, 0, ROW()-9, 1), SERVICE[[#This Row],[Booking]])</f>
        <v>0</v>
      </c>
    </row>
    <row r="5768" spans="1:26" x14ac:dyDescent="0.25">
      <c r="A5768" s="6" t="str">
        <f ca="1">no.</f>
        <v/>
      </c>
      <c r="E5768" s="4" t="str">
        <f ca="1">position</f>
        <v/>
      </c>
      <c r="J5768" s="318"/>
      <c r="M5768" s="4"/>
      <c r="O5768" s="6"/>
      <c r="Q5768" s="20"/>
      <c r="R5768" s="5" t="str">
        <f ca="1">score</f>
        <v/>
      </c>
      <c r="S5768" s="7" t="str">
        <f ca="1">rescore_svc</f>
        <v/>
      </c>
      <c r="U5768" s="11" t="str">
        <f ca="1">price</f>
        <v/>
      </c>
      <c r="V5768" s="4"/>
      <c r="Y5768" s="388">
        <f ca="1">COUNTIFS(OFFSET($B$10, 0, 0, ROW()-9, 1), SERVICE[[#This Row],[Employee ID]], OFFSET($F$10, 0, 0, ROW()-9, 1), SERVICE[[#This Row],[Resources Role]])</f>
        <v>0</v>
      </c>
      <c r="Z5768" s="388">
        <f ca="1">COUNTIFS(OFFSET($F$10, 0, 0, ROW()-9, 1), SERVICE[[#This Row],[Resources Role]], OFFSET($H$10, 0, 0, ROW()-9, 1), SERVICE[[#This Row],[Booking]])</f>
        <v>0</v>
      </c>
    </row>
    <row r="5769" spans="1:26" x14ac:dyDescent="0.25">
      <c r="A5769" s="6" t="str">
        <f ca="1">no.</f>
        <v/>
      </c>
      <c r="E5769" s="4" t="str">
        <f ca="1">position</f>
        <v/>
      </c>
      <c r="J5769" s="318"/>
      <c r="M5769" s="4"/>
      <c r="O5769" s="6"/>
      <c r="Q5769" s="20"/>
      <c r="R5769" s="5" t="str">
        <f ca="1">score</f>
        <v/>
      </c>
      <c r="S5769" s="7" t="str">
        <f ca="1">rescore_svc</f>
        <v/>
      </c>
      <c r="U5769" s="11" t="str">
        <f ca="1">price</f>
        <v/>
      </c>
      <c r="V5769" s="4"/>
      <c r="Y5769" s="388">
        <f ca="1">COUNTIFS(OFFSET($B$10, 0, 0, ROW()-9, 1), SERVICE[[#This Row],[Employee ID]], OFFSET($F$10, 0, 0, ROW()-9, 1), SERVICE[[#This Row],[Resources Role]])</f>
        <v>0</v>
      </c>
      <c r="Z5769" s="388">
        <f ca="1">COUNTIFS(OFFSET($F$10, 0, 0, ROW()-9, 1), SERVICE[[#This Row],[Resources Role]], OFFSET($H$10, 0, 0, ROW()-9, 1), SERVICE[[#This Row],[Booking]])</f>
        <v>0</v>
      </c>
    </row>
    <row r="5770" spans="1:26" x14ac:dyDescent="0.25">
      <c r="A5770" s="6" t="str">
        <f ca="1">no.</f>
        <v/>
      </c>
      <c r="E5770" s="4" t="str">
        <f ca="1">position</f>
        <v/>
      </c>
      <c r="J5770" s="318"/>
      <c r="M5770" s="4"/>
      <c r="O5770" s="6"/>
      <c r="Q5770" s="20"/>
      <c r="R5770" s="5" t="str">
        <f ca="1">score</f>
        <v/>
      </c>
      <c r="S5770" s="7" t="str">
        <f ca="1">rescore_svc</f>
        <v/>
      </c>
      <c r="U5770" s="11" t="str">
        <f ca="1">price</f>
        <v/>
      </c>
      <c r="V5770" s="4"/>
      <c r="Y5770" s="388">
        <f ca="1">COUNTIFS(OFFSET($B$10, 0, 0, ROW()-9, 1), SERVICE[[#This Row],[Employee ID]], OFFSET($F$10, 0, 0, ROW()-9, 1), SERVICE[[#This Row],[Resources Role]])</f>
        <v>0</v>
      </c>
      <c r="Z5770" s="388">
        <f ca="1">COUNTIFS(OFFSET($F$10, 0, 0, ROW()-9, 1), SERVICE[[#This Row],[Resources Role]], OFFSET($H$10, 0, 0, ROW()-9, 1), SERVICE[[#This Row],[Booking]])</f>
        <v>0</v>
      </c>
    </row>
    <row r="5771" spans="1:26" x14ac:dyDescent="0.25">
      <c r="A5771" s="6" t="str">
        <f ca="1">no.</f>
        <v/>
      </c>
      <c r="E5771" s="4" t="str">
        <f ca="1">position</f>
        <v/>
      </c>
      <c r="J5771" s="318"/>
      <c r="M5771" s="4"/>
      <c r="O5771" s="6"/>
      <c r="Q5771" s="20"/>
      <c r="R5771" s="5" t="str">
        <f ca="1">score</f>
        <v/>
      </c>
      <c r="S5771" s="7" t="str">
        <f ca="1">rescore_svc</f>
        <v/>
      </c>
      <c r="U5771" s="11" t="str">
        <f ca="1">price</f>
        <v/>
      </c>
      <c r="V5771" s="4"/>
      <c r="Y5771" s="388">
        <f ca="1">COUNTIFS(OFFSET($B$10, 0, 0, ROW()-9, 1), SERVICE[[#This Row],[Employee ID]], OFFSET($F$10, 0, 0, ROW()-9, 1), SERVICE[[#This Row],[Resources Role]])</f>
        <v>0</v>
      </c>
      <c r="Z5771" s="388">
        <f ca="1">COUNTIFS(OFFSET($F$10, 0, 0, ROW()-9, 1), SERVICE[[#This Row],[Resources Role]], OFFSET($H$10, 0, 0, ROW()-9, 1), SERVICE[[#This Row],[Booking]])</f>
        <v>0</v>
      </c>
    </row>
    <row r="5772" spans="1:26" x14ac:dyDescent="0.25">
      <c r="A5772" s="6" t="str">
        <f ca="1">no.</f>
        <v/>
      </c>
      <c r="E5772" s="4" t="str">
        <f ca="1">position</f>
        <v/>
      </c>
      <c r="J5772" s="318"/>
      <c r="M5772" s="4"/>
      <c r="O5772" s="6"/>
      <c r="Q5772" s="20"/>
      <c r="R5772" s="5" t="str">
        <f ca="1">score</f>
        <v/>
      </c>
      <c r="S5772" s="7" t="str">
        <f ca="1">rescore_svc</f>
        <v/>
      </c>
      <c r="U5772" s="11" t="str">
        <f ca="1">price</f>
        <v/>
      </c>
      <c r="V5772" s="4"/>
      <c r="Y5772" s="388">
        <f ca="1">COUNTIFS(OFFSET($B$10, 0, 0, ROW()-9, 1), SERVICE[[#This Row],[Employee ID]], OFFSET($F$10, 0, 0, ROW()-9, 1), SERVICE[[#This Row],[Resources Role]])</f>
        <v>0</v>
      </c>
      <c r="Z5772" s="388">
        <f ca="1">COUNTIFS(OFFSET($F$10, 0, 0, ROW()-9, 1), SERVICE[[#This Row],[Resources Role]], OFFSET($H$10, 0, 0, ROW()-9, 1), SERVICE[[#This Row],[Booking]])</f>
        <v>0</v>
      </c>
    </row>
    <row r="5773" spans="1:26" x14ac:dyDescent="0.25">
      <c r="A5773" s="6" t="str">
        <f ca="1">no.</f>
        <v/>
      </c>
      <c r="E5773" s="4" t="str">
        <f ca="1">position</f>
        <v/>
      </c>
      <c r="J5773" s="318"/>
      <c r="M5773" s="4"/>
      <c r="O5773" s="6"/>
      <c r="Q5773" s="20"/>
      <c r="R5773" s="5" t="str">
        <f ca="1">score</f>
        <v/>
      </c>
      <c r="S5773" s="7" t="str">
        <f ca="1">rescore_svc</f>
        <v/>
      </c>
      <c r="U5773" s="11" t="str">
        <f ca="1">price</f>
        <v/>
      </c>
      <c r="V5773" s="4"/>
      <c r="Y5773" s="388">
        <f ca="1">COUNTIFS(OFFSET($B$10, 0, 0, ROW()-9, 1), SERVICE[[#This Row],[Employee ID]], OFFSET($F$10, 0, 0, ROW()-9, 1), SERVICE[[#This Row],[Resources Role]])</f>
        <v>0</v>
      </c>
      <c r="Z5773" s="388">
        <f ca="1">COUNTIFS(OFFSET($F$10, 0, 0, ROW()-9, 1), SERVICE[[#This Row],[Resources Role]], OFFSET($H$10, 0, 0, ROW()-9, 1), SERVICE[[#This Row],[Booking]])</f>
        <v>0</v>
      </c>
    </row>
    <row r="5774" spans="1:26" x14ac:dyDescent="0.25">
      <c r="A5774" s="6" t="str">
        <f ca="1">no.</f>
        <v/>
      </c>
      <c r="E5774" s="4" t="str">
        <f ca="1">position</f>
        <v/>
      </c>
      <c r="J5774" s="318"/>
      <c r="M5774" s="4"/>
      <c r="O5774" s="6"/>
      <c r="Q5774" s="20"/>
      <c r="R5774" s="5" t="str">
        <f ca="1">score</f>
        <v/>
      </c>
      <c r="S5774" s="7" t="str">
        <f ca="1">rescore_svc</f>
        <v/>
      </c>
      <c r="U5774" s="11" t="str">
        <f ca="1">price</f>
        <v/>
      </c>
      <c r="V5774" s="4"/>
      <c r="Y5774" s="388">
        <f ca="1">COUNTIFS(OFFSET($B$10, 0, 0, ROW()-9, 1), SERVICE[[#This Row],[Employee ID]], OFFSET($F$10, 0, 0, ROW()-9, 1), SERVICE[[#This Row],[Resources Role]])</f>
        <v>0</v>
      </c>
      <c r="Z5774" s="388">
        <f ca="1">COUNTIFS(OFFSET($F$10, 0, 0, ROW()-9, 1), SERVICE[[#This Row],[Resources Role]], OFFSET($H$10, 0, 0, ROW()-9, 1), SERVICE[[#This Row],[Booking]])</f>
        <v>0</v>
      </c>
    </row>
    <row r="5775" spans="1:26" x14ac:dyDescent="0.25">
      <c r="A5775" s="6" t="str">
        <f ca="1">no.</f>
        <v/>
      </c>
      <c r="E5775" s="4" t="str">
        <f ca="1">position</f>
        <v/>
      </c>
      <c r="J5775" s="318"/>
      <c r="M5775" s="4"/>
      <c r="O5775" s="6"/>
      <c r="Q5775" s="20"/>
      <c r="R5775" s="5" t="str">
        <f ca="1">score</f>
        <v/>
      </c>
      <c r="S5775" s="7" t="str">
        <f ca="1">rescore_svc</f>
        <v/>
      </c>
      <c r="U5775" s="11" t="str">
        <f ca="1">price</f>
        <v/>
      </c>
      <c r="V5775" s="4"/>
      <c r="Y5775" s="388">
        <f ca="1">COUNTIFS(OFFSET($B$10, 0, 0, ROW()-9, 1), SERVICE[[#This Row],[Employee ID]], OFFSET($F$10, 0, 0, ROW()-9, 1), SERVICE[[#This Row],[Resources Role]])</f>
        <v>0</v>
      </c>
      <c r="Z5775" s="388">
        <f ca="1">COUNTIFS(OFFSET($F$10, 0, 0, ROW()-9, 1), SERVICE[[#This Row],[Resources Role]], OFFSET($H$10, 0, 0, ROW()-9, 1), SERVICE[[#This Row],[Booking]])</f>
        <v>0</v>
      </c>
    </row>
    <row r="5776" spans="1:26" x14ac:dyDescent="0.25">
      <c r="A5776" s="6" t="str">
        <f ca="1">no.</f>
        <v/>
      </c>
      <c r="E5776" s="4" t="str">
        <f ca="1">position</f>
        <v/>
      </c>
      <c r="J5776" s="318"/>
      <c r="M5776" s="4"/>
      <c r="O5776" s="6"/>
      <c r="Q5776" s="20"/>
      <c r="R5776" s="5" t="str">
        <f ca="1">score</f>
        <v/>
      </c>
      <c r="S5776" s="7" t="str">
        <f ca="1">rescore_svc</f>
        <v/>
      </c>
      <c r="U5776" s="11" t="str">
        <f ca="1">price</f>
        <v/>
      </c>
      <c r="V5776" s="4"/>
      <c r="Y5776" s="388">
        <f ca="1">COUNTIFS(OFFSET($B$10, 0, 0, ROW()-9, 1), SERVICE[[#This Row],[Employee ID]], OFFSET($F$10, 0, 0, ROW()-9, 1), SERVICE[[#This Row],[Resources Role]])</f>
        <v>0</v>
      </c>
      <c r="Z5776" s="388">
        <f ca="1">COUNTIFS(OFFSET($F$10, 0, 0, ROW()-9, 1), SERVICE[[#This Row],[Resources Role]], OFFSET($H$10, 0, 0, ROW()-9, 1), SERVICE[[#This Row],[Booking]])</f>
        <v>0</v>
      </c>
    </row>
    <row r="5777" spans="1:26" x14ac:dyDescent="0.25">
      <c r="A5777" s="6" t="str">
        <f ca="1">no.</f>
        <v/>
      </c>
      <c r="E5777" s="4" t="str">
        <f ca="1">position</f>
        <v/>
      </c>
      <c r="J5777" s="318"/>
      <c r="M5777" s="4"/>
      <c r="O5777" s="6"/>
      <c r="Q5777" s="20"/>
      <c r="R5777" s="5" t="str">
        <f ca="1">score</f>
        <v/>
      </c>
      <c r="S5777" s="7" t="str">
        <f ca="1">rescore_svc</f>
        <v/>
      </c>
      <c r="U5777" s="11" t="str">
        <f ca="1">price</f>
        <v/>
      </c>
      <c r="V5777" s="4"/>
      <c r="Y5777" s="388">
        <f ca="1">COUNTIFS(OFFSET($B$10, 0, 0, ROW()-9, 1), SERVICE[[#This Row],[Employee ID]], OFFSET($F$10, 0, 0, ROW()-9, 1), SERVICE[[#This Row],[Resources Role]])</f>
        <v>0</v>
      </c>
      <c r="Z5777" s="388">
        <f ca="1">COUNTIFS(OFFSET($F$10, 0, 0, ROW()-9, 1), SERVICE[[#This Row],[Resources Role]], OFFSET($H$10, 0, 0, ROW()-9, 1), SERVICE[[#This Row],[Booking]])</f>
        <v>0</v>
      </c>
    </row>
    <row r="5778" spans="1:26" x14ac:dyDescent="0.25">
      <c r="A5778" s="6" t="str">
        <f ca="1">no.</f>
        <v/>
      </c>
      <c r="E5778" s="4" t="str">
        <f ca="1">position</f>
        <v/>
      </c>
      <c r="J5778" s="318"/>
      <c r="M5778" s="4"/>
      <c r="O5778" s="6"/>
      <c r="Q5778" s="20"/>
      <c r="R5778" s="5" t="str">
        <f ca="1">score</f>
        <v/>
      </c>
      <c r="S5778" s="7" t="str">
        <f ca="1">rescore_svc</f>
        <v/>
      </c>
      <c r="U5778" s="11" t="str">
        <f ca="1">price</f>
        <v/>
      </c>
      <c r="V5778" s="4"/>
      <c r="Y5778" s="388">
        <f ca="1">COUNTIFS(OFFSET($B$10, 0, 0, ROW()-9, 1), SERVICE[[#This Row],[Employee ID]], OFFSET($F$10, 0, 0, ROW()-9, 1), SERVICE[[#This Row],[Resources Role]])</f>
        <v>0</v>
      </c>
      <c r="Z5778" s="388">
        <f ca="1">COUNTIFS(OFFSET($F$10, 0, 0, ROW()-9, 1), SERVICE[[#This Row],[Resources Role]], OFFSET($H$10, 0, 0, ROW()-9, 1), SERVICE[[#This Row],[Booking]])</f>
        <v>0</v>
      </c>
    </row>
    <row r="5779" spans="1:26" x14ac:dyDescent="0.25">
      <c r="A5779" s="6" t="str">
        <f ca="1">no.</f>
        <v/>
      </c>
      <c r="E5779" s="4" t="str">
        <f ca="1">position</f>
        <v/>
      </c>
      <c r="J5779" s="318"/>
      <c r="M5779" s="4"/>
      <c r="O5779" s="6"/>
      <c r="Q5779" s="20"/>
      <c r="R5779" s="5" t="str">
        <f ca="1">score</f>
        <v/>
      </c>
      <c r="S5779" s="7" t="str">
        <f ca="1">rescore_svc</f>
        <v/>
      </c>
      <c r="U5779" s="11" t="str">
        <f ca="1">price</f>
        <v/>
      </c>
      <c r="V5779" s="4"/>
      <c r="Y5779" s="388">
        <f ca="1">COUNTIFS(OFFSET($B$10, 0, 0, ROW()-9, 1), SERVICE[[#This Row],[Employee ID]], OFFSET($F$10, 0, 0, ROW()-9, 1), SERVICE[[#This Row],[Resources Role]])</f>
        <v>0</v>
      </c>
      <c r="Z5779" s="388">
        <f ca="1">COUNTIFS(OFFSET($F$10, 0, 0, ROW()-9, 1), SERVICE[[#This Row],[Resources Role]], OFFSET($H$10, 0, 0, ROW()-9, 1), SERVICE[[#This Row],[Booking]])</f>
        <v>0</v>
      </c>
    </row>
    <row r="5780" spans="1:26" x14ac:dyDescent="0.25">
      <c r="A5780" s="6" t="str">
        <f ca="1">no.</f>
        <v/>
      </c>
      <c r="E5780" s="4" t="str">
        <f ca="1">position</f>
        <v/>
      </c>
      <c r="J5780" s="318"/>
      <c r="M5780" s="4"/>
      <c r="O5780" s="6"/>
      <c r="Q5780" s="20"/>
      <c r="R5780" s="5" t="str">
        <f ca="1">score</f>
        <v/>
      </c>
      <c r="S5780" s="7" t="str">
        <f ca="1">rescore_svc</f>
        <v/>
      </c>
      <c r="U5780" s="11" t="str">
        <f ca="1">price</f>
        <v/>
      </c>
      <c r="V5780" s="4"/>
      <c r="Y5780" s="388">
        <f ca="1">COUNTIFS(OFFSET($B$10, 0, 0, ROW()-9, 1), SERVICE[[#This Row],[Employee ID]], OFFSET($F$10, 0, 0, ROW()-9, 1), SERVICE[[#This Row],[Resources Role]])</f>
        <v>0</v>
      </c>
      <c r="Z5780" s="388">
        <f ca="1">COUNTIFS(OFFSET($F$10, 0, 0, ROW()-9, 1), SERVICE[[#This Row],[Resources Role]], OFFSET($H$10, 0, 0, ROW()-9, 1), SERVICE[[#This Row],[Booking]])</f>
        <v>0</v>
      </c>
    </row>
    <row r="5781" spans="1:26" x14ac:dyDescent="0.25">
      <c r="A5781" s="6" t="str">
        <f ca="1">no.</f>
        <v/>
      </c>
      <c r="E5781" s="4" t="str">
        <f ca="1">position</f>
        <v/>
      </c>
      <c r="J5781" s="318"/>
      <c r="M5781" s="4"/>
      <c r="O5781" s="6"/>
      <c r="Q5781" s="20"/>
      <c r="R5781" s="5" t="str">
        <f ca="1">score</f>
        <v/>
      </c>
      <c r="S5781" s="7" t="str">
        <f ca="1">rescore_svc</f>
        <v/>
      </c>
      <c r="U5781" s="11" t="str">
        <f ca="1">price</f>
        <v/>
      </c>
      <c r="V5781" s="4"/>
      <c r="Y5781" s="388">
        <f ca="1">COUNTIFS(OFFSET($B$10, 0, 0, ROW()-9, 1), SERVICE[[#This Row],[Employee ID]], OFFSET($F$10, 0, 0, ROW()-9, 1), SERVICE[[#This Row],[Resources Role]])</f>
        <v>0</v>
      </c>
      <c r="Z5781" s="388">
        <f ca="1">COUNTIFS(OFFSET($F$10, 0, 0, ROW()-9, 1), SERVICE[[#This Row],[Resources Role]], OFFSET($H$10, 0, 0, ROW()-9, 1), SERVICE[[#This Row],[Booking]])</f>
        <v>0</v>
      </c>
    </row>
    <row r="5782" spans="1:26" x14ac:dyDescent="0.25">
      <c r="A5782" s="6" t="str">
        <f ca="1">no.</f>
        <v/>
      </c>
      <c r="E5782" s="4" t="str">
        <f ca="1">position</f>
        <v/>
      </c>
      <c r="J5782" s="318"/>
      <c r="M5782" s="4"/>
      <c r="O5782" s="6"/>
      <c r="Q5782" s="20"/>
      <c r="R5782" s="5" t="str">
        <f ca="1">score</f>
        <v/>
      </c>
      <c r="S5782" s="7" t="str">
        <f ca="1">rescore_svc</f>
        <v/>
      </c>
      <c r="U5782" s="11" t="str">
        <f ca="1">price</f>
        <v/>
      </c>
      <c r="V5782" s="4"/>
      <c r="Y5782" s="388">
        <f ca="1">COUNTIFS(OFFSET($B$10, 0, 0, ROW()-9, 1), SERVICE[[#This Row],[Employee ID]], OFFSET($F$10, 0, 0, ROW()-9, 1), SERVICE[[#This Row],[Resources Role]])</f>
        <v>0</v>
      </c>
      <c r="Z5782" s="388">
        <f ca="1">COUNTIFS(OFFSET($F$10, 0, 0, ROW()-9, 1), SERVICE[[#This Row],[Resources Role]], OFFSET($H$10, 0, 0, ROW()-9, 1), SERVICE[[#This Row],[Booking]])</f>
        <v>0</v>
      </c>
    </row>
    <row r="5783" spans="1:26" x14ac:dyDescent="0.25">
      <c r="A5783" s="6" t="str">
        <f ca="1">no.</f>
        <v/>
      </c>
      <c r="E5783" s="4" t="str">
        <f ca="1">position</f>
        <v/>
      </c>
      <c r="J5783" s="318"/>
      <c r="M5783" s="4"/>
      <c r="O5783" s="6"/>
      <c r="Q5783" s="20"/>
      <c r="R5783" s="5" t="str">
        <f ca="1">score</f>
        <v/>
      </c>
      <c r="S5783" s="7" t="str">
        <f ca="1">rescore_svc</f>
        <v/>
      </c>
      <c r="U5783" s="11" t="str">
        <f ca="1">price</f>
        <v/>
      </c>
      <c r="V5783" s="4"/>
      <c r="Y5783" s="388">
        <f ca="1">COUNTIFS(OFFSET($B$10, 0, 0, ROW()-9, 1), SERVICE[[#This Row],[Employee ID]], OFFSET($F$10, 0, 0, ROW()-9, 1), SERVICE[[#This Row],[Resources Role]])</f>
        <v>0</v>
      </c>
      <c r="Z5783" s="388">
        <f ca="1">COUNTIFS(OFFSET($F$10, 0, 0, ROW()-9, 1), SERVICE[[#This Row],[Resources Role]], OFFSET($H$10, 0, 0, ROW()-9, 1), SERVICE[[#This Row],[Booking]])</f>
        <v>0</v>
      </c>
    </row>
    <row r="5784" spans="1:26" x14ac:dyDescent="0.25">
      <c r="A5784" s="6" t="str">
        <f ca="1">no.</f>
        <v/>
      </c>
      <c r="E5784" s="4" t="str">
        <f ca="1">position</f>
        <v/>
      </c>
      <c r="J5784" s="318"/>
      <c r="M5784" s="4"/>
      <c r="O5784" s="6"/>
      <c r="Q5784" s="20"/>
      <c r="R5784" s="5" t="str">
        <f ca="1">score</f>
        <v/>
      </c>
      <c r="S5784" s="7" t="str">
        <f ca="1">rescore_svc</f>
        <v/>
      </c>
      <c r="U5784" s="11" t="str">
        <f ca="1">price</f>
        <v/>
      </c>
      <c r="V5784" s="4"/>
      <c r="Y5784" s="388">
        <f ca="1">COUNTIFS(OFFSET($B$10, 0, 0, ROW()-9, 1), SERVICE[[#This Row],[Employee ID]], OFFSET($F$10, 0, 0, ROW()-9, 1), SERVICE[[#This Row],[Resources Role]])</f>
        <v>0</v>
      </c>
      <c r="Z5784" s="388">
        <f ca="1">COUNTIFS(OFFSET($F$10, 0, 0, ROW()-9, 1), SERVICE[[#This Row],[Resources Role]], OFFSET($H$10, 0, 0, ROW()-9, 1), SERVICE[[#This Row],[Booking]])</f>
        <v>0</v>
      </c>
    </row>
    <row r="5785" spans="1:26" x14ac:dyDescent="0.25">
      <c r="A5785" s="6" t="str">
        <f ca="1">no.</f>
        <v/>
      </c>
      <c r="E5785" s="4" t="str">
        <f ca="1">position</f>
        <v/>
      </c>
      <c r="J5785" s="318"/>
      <c r="M5785" s="4"/>
      <c r="O5785" s="6"/>
      <c r="Q5785" s="20"/>
      <c r="R5785" s="5" t="str">
        <f ca="1">score</f>
        <v/>
      </c>
      <c r="S5785" s="7" t="str">
        <f ca="1">rescore_svc</f>
        <v/>
      </c>
      <c r="U5785" s="11" t="str">
        <f ca="1">price</f>
        <v/>
      </c>
      <c r="V5785" s="4"/>
      <c r="Y5785" s="388">
        <f ca="1">COUNTIFS(OFFSET($B$10, 0, 0, ROW()-9, 1), SERVICE[[#This Row],[Employee ID]], OFFSET($F$10, 0, 0, ROW()-9, 1), SERVICE[[#This Row],[Resources Role]])</f>
        <v>0</v>
      </c>
      <c r="Z5785" s="388">
        <f ca="1">COUNTIFS(OFFSET($F$10, 0, 0, ROW()-9, 1), SERVICE[[#This Row],[Resources Role]], OFFSET($H$10, 0, 0, ROW()-9, 1), SERVICE[[#This Row],[Booking]])</f>
        <v>0</v>
      </c>
    </row>
    <row r="5786" spans="1:26" x14ac:dyDescent="0.25">
      <c r="A5786" s="6" t="str">
        <f ca="1">no.</f>
        <v/>
      </c>
      <c r="E5786" s="4" t="str">
        <f ca="1">position</f>
        <v/>
      </c>
      <c r="J5786" s="318"/>
      <c r="M5786" s="4"/>
      <c r="O5786" s="6"/>
      <c r="Q5786" s="20"/>
      <c r="R5786" s="5" t="str">
        <f ca="1">score</f>
        <v/>
      </c>
      <c r="S5786" s="7" t="str">
        <f ca="1">rescore_svc</f>
        <v/>
      </c>
      <c r="U5786" s="11" t="str">
        <f ca="1">price</f>
        <v/>
      </c>
      <c r="V5786" s="4"/>
      <c r="Y5786" s="388">
        <f ca="1">COUNTIFS(OFFSET($B$10, 0, 0, ROW()-9, 1), SERVICE[[#This Row],[Employee ID]], OFFSET($F$10, 0, 0, ROW()-9, 1), SERVICE[[#This Row],[Resources Role]])</f>
        <v>0</v>
      </c>
      <c r="Z5786" s="388">
        <f ca="1">COUNTIFS(OFFSET($F$10, 0, 0, ROW()-9, 1), SERVICE[[#This Row],[Resources Role]], OFFSET($H$10, 0, 0, ROW()-9, 1), SERVICE[[#This Row],[Booking]])</f>
        <v>0</v>
      </c>
    </row>
    <row r="5787" spans="1:26" x14ac:dyDescent="0.25">
      <c r="A5787" s="6" t="str">
        <f ca="1">no.</f>
        <v/>
      </c>
      <c r="E5787" s="4" t="str">
        <f ca="1">position</f>
        <v/>
      </c>
      <c r="J5787" s="318"/>
      <c r="M5787" s="4"/>
      <c r="O5787" s="6"/>
      <c r="Q5787" s="20"/>
      <c r="R5787" s="5" t="str">
        <f ca="1">score</f>
        <v/>
      </c>
      <c r="S5787" s="7" t="str">
        <f ca="1">rescore_svc</f>
        <v/>
      </c>
      <c r="U5787" s="11" t="str">
        <f ca="1">price</f>
        <v/>
      </c>
      <c r="V5787" s="4"/>
      <c r="Y5787" s="388">
        <f ca="1">COUNTIFS(OFFSET($B$10, 0, 0, ROW()-9, 1), SERVICE[[#This Row],[Employee ID]], OFFSET($F$10, 0, 0, ROW()-9, 1), SERVICE[[#This Row],[Resources Role]])</f>
        <v>0</v>
      </c>
      <c r="Z5787" s="388">
        <f ca="1">COUNTIFS(OFFSET($F$10, 0, 0, ROW()-9, 1), SERVICE[[#This Row],[Resources Role]], OFFSET($H$10, 0, 0, ROW()-9, 1), SERVICE[[#This Row],[Booking]])</f>
        <v>0</v>
      </c>
    </row>
    <row r="5788" spans="1:26" x14ac:dyDescent="0.25">
      <c r="A5788" s="6" t="str">
        <f ca="1">no.</f>
        <v/>
      </c>
      <c r="E5788" s="4" t="str">
        <f ca="1">position</f>
        <v/>
      </c>
      <c r="J5788" s="318"/>
      <c r="M5788" s="4"/>
      <c r="O5788" s="6"/>
      <c r="Q5788" s="20"/>
      <c r="R5788" s="5" t="str">
        <f ca="1">score</f>
        <v/>
      </c>
      <c r="S5788" s="7" t="str">
        <f ca="1">rescore_svc</f>
        <v/>
      </c>
      <c r="U5788" s="11" t="str">
        <f ca="1">price</f>
        <v/>
      </c>
      <c r="V5788" s="4"/>
      <c r="Y5788" s="388">
        <f ca="1">COUNTIFS(OFFSET($B$10, 0, 0, ROW()-9, 1), SERVICE[[#This Row],[Employee ID]], OFFSET($F$10, 0, 0, ROW()-9, 1), SERVICE[[#This Row],[Resources Role]])</f>
        <v>0</v>
      </c>
      <c r="Z5788" s="388">
        <f ca="1">COUNTIFS(OFFSET($F$10, 0, 0, ROW()-9, 1), SERVICE[[#This Row],[Resources Role]], OFFSET($H$10, 0, 0, ROW()-9, 1), SERVICE[[#This Row],[Booking]])</f>
        <v>0</v>
      </c>
    </row>
    <row r="5789" spans="1:26" x14ac:dyDescent="0.25">
      <c r="A5789" s="6" t="str">
        <f ca="1">no.</f>
        <v/>
      </c>
      <c r="E5789" s="4" t="str">
        <f ca="1">position</f>
        <v/>
      </c>
      <c r="J5789" s="318"/>
      <c r="M5789" s="4"/>
      <c r="O5789" s="6"/>
      <c r="Q5789" s="20"/>
      <c r="R5789" s="5" t="str">
        <f ca="1">score</f>
        <v/>
      </c>
      <c r="S5789" s="7" t="str">
        <f ca="1">rescore_svc</f>
        <v/>
      </c>
      <c r="U5789" s="11" t="str">
        <f ca="1">price</f>
        <v/>
      </c>
      <c r="V5789" s="4"/>
      <c r="Y5789" s="388">
        <f ca="1">COUNTIFS(OFFSET($B$10, 0, 0, ROW()-9, 1), SERVICE[[#This Row],[Employee ID]], OFFSET($F$10, 0, 0, ROW()-9, 1), SERVICE[[#This Row],[Resources Role]])</f>
        <v>0</v>
      </c>
      <c r="Z5789" s="388">
        <f ca="1">COUNTIFS(OFFSET($F$10, 0, 0, ROW()-9, 1), SERVICE[[#This Row],[Resources Role]], OFFSET($H$10, 0, 0, ROW()-9, 1), SERVICE[[#This Row],[Booking]])</f>
        <v>0</v>
      </c>
    </row>
    <row r="5790" spans="1:26" x14ac:dyDescent="0.25">
      <c r="A5790" s="6" t="str">
        <f ca="1">no.</f>
        <v/>
      </c>
      <c r="E5790" s="4" t="str">
        <f ca="1">position</f>
        <v/>
      </c>
      <c r="J5790" s="318"/>
      <c r="M5790" s="4"/>
      <c r="O5790" s="6"/>
      <c r="Q5790" s="20"/>
      <c r="R5790" s="5" t="str">
        <f ca="1">score</f>
        <v/>
      </c>
      <c r="S5790" s="7" t="str">
        <f ca="1">rescore_svc</f>
        <v/>
      </c>
      <c r="U5790" s="11" t="str">
        <f ca="1">price</f>
        <v/>
      </c>
      <c r="V5790" s="4"/>
      <c r="Y5790" s="388">
        <f ca="1">COUNTIFS(OFFSET($B$10, 0, 0, ROW()-9, 1), SERVICE[[#This Row],[Employee ID]], OFFSET($F$10, 0, 0, ROW()-9, 1), SERVICE[[#This Row],[Resources Role]])</f>
        <v>0</v>
      </c>
      <c r="Z5790" s="388">
        <f ca="1">COUNTIFS(OFFSET($F$10, 0, 0, ROW()-9, 1), SERVICE[[#This Row],[Resources Role]], OFFSET($H$10, 0, 0, ROW()-9, 1), SERVICE[[#This Row],[Booking]])</f>
        <v>0</v>
      </c>
    </row>
    <row r="5791" spans="1:26" x14ac:dyDescent="0.25">
      <c r="A5791" s="6" t="str">
        <f ca="1">no.</f>
        <v/>
      </c>
      <c r="E5791" s="4" t="str">
        <f ca="1">position</f>
        <v/>
      </c>
      <c r="J5791" s="318"/>
      <c r="M5791" s="4"/>
      <c r="O5791" s="6"/>
      <c r="Q5791" s="20"/>
      <c r="R5791" s="5" t="str">
        <f ca="1">score</f>
        <v/>
      </c>
      <c r="S5791" s="7" t="str">
        <f ca="1">rescore_svc</f>
        <v/>
      </c>
      <c r="U5791" s="11" t="str">
        <f ca="1">price</f>
        <v/>
      </c>
      <c r="V5791" s="4"/>
      <c r="Y5791" s="388">
        <f ca="1">COUNTIFS(OFFSET($B$10, 0, 0, ROW()-9, 1), SERVICE[[#This Row],[Employee ID]], OFFSET($F$10, 0, 0, ROW()-9, 1), SERVICE[[#This Row],[Resources Role]])</f>
        <v>0</v>
      </c>
      <c r="Z5791" s="388">
        <f ca="1">COUNTIFS(OFFSET($F$10, 0, 0, ROW()-9, 1), SERVICE[[#This Row],[Resources Role]], OFFSET($H$10, 0, 0, ROW()-9, 1), SERVICE[[#This Row],[Booking]])</f>
        <v>0</v>
      </c>
    </row>
    <row r="5792" spans="1:26" x14ac:dyDescent="0.25">
      <c r="A5792" s="6" t="str">
        <f ca="1">no.</f>
        <v/>
      </c>
      <c r="E5792" s="4" t="str">
        <f ca="1">position</f>
        <v/>
      </c>
      <c r="J5792" s="318"/>
      <c r="M5792" s="4"/>
      <c r="O5792" s="6"/>
      <c r="Q5792" s="20"/>
      <c r="R5792" s="5" t="str">
        <f ca="1">score</f>
        <v/>
      </c>
      <c r="S5792" s="7" t="str">
        <f ca="1">rescore_svc</f>
        <v/>
      </c>
      <c r="U5792" s="11" t="str">
        <f ca="1">price</f>
        <v/>
      </c>
      <c r="V5792" s="4"/>
      <c r="Y5792" s="388">
        <f ca="1">COUNTIFS(OFFSET($B$10, 0, 0, ROW()-9, 1), SERVICE[[#This Row],[Employee ID]], OFFSET($F$10, 0, 0, ROW()-9, 1), SERVICE[[#This Row],[Resources Role]])</f>
        <v>0</v>
      </c>
      <c r="Z5792" s="388">
        <f ca="1">COUNTIFS(OFFSET($F$10, 0, 0, ROW()-9, 1), SERVICE[[#This Row],[Resources Role]], OFFSET($H$10, 0, 0, ROW()-9, 1), SERVICE[[#This Row],[Booking]])</f>
        <v>0</v>
      </c>
    </row>
    <row r="5793" spans="1:26" x14ac:dyDescent="0.25">
      <c r="A5793" s="6" t="str">
        <f ca="1">no.</f>
        <v/>
      </c>
      <c r="E5793" s="4" t="str">
        <f ca="1">position</f>
        <v/>
      </c>
      <c r="J5793" s="318"/>
      <c r="M5793" s="4"/>
      <c r="O5793" s="6"/>
      <c r="Q5793" s="20"/>
      <c r="R5793" s="5" t="str">
        <f ca="1">score</f>
        <v/>
      </c>
      <c r="S5793" s="7" t="str">
        <f ca="1">rescore_svc</f>
        <v/>
      </c>
      <c r="U5793" s="11" t="str">
        <f ca="1">price</f>
        <v/>
      </c>
      <c r="V5793" s="4"/>
      <c r="Y5793" s="388">
        <f ca="1">COUNTIFS(OFFSET($B$10, 0, 0, ROW()-9, 1), SERVICE[[#This Row],[Employee ID]], OFFSET($F$10, 0, 0, ROW()-9, 1), SERVICE[[#This Row],[Resources Role]])</f>
        <v>0</v>
      </c>
      <c r="Z5793" s="388">
        <f ca="1">COUNTIFS(OFFSET($F$10, 0, 0, ROW()-9, 1), SERVICE[[#This Row],[Resources Role]], OFFSET($H$10, 0, 0, ROW()-9, 1), SERVICE[[#This Row],[Booking]])</f>
        <v>0</v>
      </c>
    </row>
    <row r="5794" spans="1:26" x14ac:dyDescent="0.25">
      <c r="A5794" s="6" t="str">
        <f ca="1">no.</f>
        <v/>
      </c>
      <c r="E5794" s="4" t="str">
        <f ca="1">position</f>
        <v/>
      </c>
      <c r="J5794" s="318"/>
      <c r="M5794" s="4"/>
      <c r="O5794" s="6"/>
      <c r="Q5794" s="20"/>
      <c r="R5794" s="5" t="str">
        <f ca="1">score</f>
        <v/>
      </c>
      <c r="S5794" s="7" t="str">
        <f ca="1">rescore_svc</f>
        <v/>
      </c>
      <c r="U5794" s="11" t="str">
        <f ca="1">price</f>
        <v/>
      </c>
      <c r="V5794" s="4"/>
      <c r="Y5794" s="388">
        <f ca="1">COUNTIFS(OFFSET($B$10, 0, 0, ROW()-9, 1), SERVICE[[#This Row],[Employee ID]], OFFSET($F$10, 0, 0, ROW()-9, 1), SERVICE[[#This Row],[Resources Role]])</f>
        <v>0</v>
      </c>
      <c r="Z5794" s="388">
        <f ca="1">COUNTIFS(OFFSET($F$10, 0, 0, ROW()-9, 1), SERVICE[[#This Row],[Resources Role]], OFFSET($H$10, 0, 0, ROW()-9, 1), SERVICE[[#This Row],[Booking]])</f>
        <v>0</v>
      </c>
    </row>
    <row r="5795" spans="1:26" x14ac:dyDescent="0.25">
      <c r="A5795" s="6" t="str">
        <f ca="1">no.</f>
        <v/>
      </c>
      <c r="E5795" s="4" t="str">
        <f ca="1">position</f>
        <v/>
      </c>
      <c r="J5795" s="318"/>
      <c r="M5795" s="4"/>
      <c r="O5795" s="6"/>
      <c r="Q5795" s="20"/>
      <c r="R5795" s="5" t="str">
        <f ca="1">score</f>
        <v/>
      </c>
      <c r="S5795" s="7" t="str">
        <f ca="1">rescore_svc</f>
        <v/>
      </c>
      <c r="U5795" s="11" t="str">
        <f ca="1">price</f>
        <v/>
      </c>
      <c r="V5795" s="4"/>
      <c r="Y5795" s="388">
        <f ca="1">COUNTIFS(OFFSET($B$10, 0, 0, ROW()-9, 1), SERVICE[[#This Row],[Employee ID]], OFFSET($F$10, 0, 0, ROW()-9, 1), SERVICE[[#This Row],[Resources Role]])</f>
        <v>0</v>
      </c>
      <c r="Z5795" s="388">
        <f ca="1">COUNTIFS(OFFSET($F$10, 0, 0, ROW()-9, 1), SERVICE[[#This Row],[Resources Role]], OFFSET($H$10, 0, 0, ROW()-9, 1), SERVICE[[#This Row],[Booking]])</f>
        <v>0</v>
      </c>
    </row>
    <row r="5796" spans="1:26" x14ac:dyDescent="0.25">
      <c r="A5796" s="6" t="str">
        <f ca="1">no.</f>
        <v/>
      </c>
      <c r="E5796" s="4" t="str">
        <f ca="1">position</f>
        <v/>
      </c>
      <c r="J5796" s="318"/>
      <c r="M5796" s="4"/>
      <c r="O5796" s="6"/>
      <c r="Q5796" s="20"/>
      <c r="R5796" s="5" t="str">
        <f ca="1">score</f>
        <v/>
      </c>
      <c r="S5796" s="7" t="str">
        <f ca="1">rescore_svc</f>
        <v/>
      </c>
      <c r="U5796" s="11" t="str">
        <f ca="1">price</f>
        <v/>
      </c>
      <c r="V5796" s="4"/>
      <c r="Y5796" s="388">
        <f ca="1">COUNTIFS(OFFSET($B$10, 0, 0, ROW()-9, 1), SERVICE[[#This Row],[Employee ID]], OFFSET($F$10, 0, 0, ROW()-9, 1), SERVICE[[#This Row],[Resources Role]])</f>
        <v>0</v>
      </c>
      <c r="Z5796" s="388">
        <f ca="1">COUNTIFS(OFFSET($F$10, 0, 0, ROW()-9, 1), SERVICE[[#This Row],[Resources Role]], OFFSET($H$10, 0, 0, ROW()-9, 1), SERVICE[[#This Row],[Booking]])</f>
        <v>0</v>
      </c>
    </row>
    <row r="5797" spans="1:26" x14ac:dyDescent="0.25">
      <c r="A5797" s="6" t="str">
        <f ca="1">no.</f>
        <v/>
      </c>
      <c r="E5797" s="4" t="str">
        <f ca="1">position</f>
        <v/>
      </c>
      <c r="J5797" s="318"/>
      <c r="M5797" s="4"/>
      <c r="O5797" s="6"/>
      <c r="Q5797" s="20"/>
      <c r="R5797" s="5" t="str">
        <f ca="1">score</f>
        <v/>
      </c>
      <c r="S5797" s="7" t="str">
        <f ca="1">rescore_svc</f>
        <v/>
      </c>
      <c r="U5797" s="11" t="str">
        <f ca="1">price</f>
        <v/>
      </c>
      <c r="V5797" s="4"/>
      <c r="Y5797" s="388">
        <f ca="1">COUNTIFS(OFFSET($B$10, 0, 0, ROW()-9, 1), SERVICE[[#This Row],[Employee ID]], OFFSET($F$10, 0, 0, ROW()-9, 1), SERVICE[[#This Row],[Resources Role]])</f>
        <v>0</v>
      </c>
      <c r="Z5797" s="388">
        <f ca="1">COUNTIFS(OFFSET($F$10, 0, 0, ROW()-9, 1), SERVICE[[#This Row],[Resources Role]], OFFSET($H$10, 0, 0, ROW()-9, 1), SERVICE[[#This Row],[Booking]])</f>
        <v>0</v>
      </c>
    </row>
    <row r="5798" spans="1:26" x14ac:dyDescent="0.25">
      <c r="A5798" s="6" t="str">
        <f ca="1">no.</f>
        <v/>
      </c>
      <c r="E5798" s="4" t="str">
        <f ca="1">position</f>
        <v/>
      </c>
      <c r="J5798" s="318"/>
      <c r="M5798" s="4"/>
      <c r="O5798" s="6"/>
      <c r="Q5798" s="20"/>
      <c r="R5798" s="5" t="str">
        <f ca="1">score</f>
        <v/>
      </c>
      <c r="S5798" s="7" t="str">
        <f ca="1">rescore_svc</f>
        <v/>
      </c>
      <c r="U5798" s="11" t="str">
        <f ca="1">price</f>
        <v/>
      </c>
      <c r="V5798" s="4"/>
      <c r="Y5798" s="388">
        <f ca="1">COUNTIFS(OFFSET($B$10, 0, 0, ROW()-9, 1), SERVICE[[#This Row],[Employee ID]], OFFSET($F$10, 0, 0, ROW()-9, 1), SERVICE[[#This Row],[Resources Role]])</f>
        <v>0</v>
      </c>
      <c r="Z5798" s="388">
        <f ca="1">COUNTIFS(OFFSET($F$10, 0, 0, ROW()-9, 1), SERVICE[[#This Row],[Resources Role]], OFFSET($H$10, 0, 0, ROW()-9, 1), SERVICE[[#This Row],[Booking]])</f>
        <v>0</v>
      </c>
    </row>
    <row r="5799" spans="1:26" x14ac:dyDescent="0.25">
      <c r="A5799" s="6" t="str">
        <f ca="1">no.</f>
        <v/>
      </c>
      <c r="E5799" s="4" t="str">
        <f ca="1">position</f>
        <v/>
      </c>
      <c r="J5799" s="318"/>
      <c r="M5799" s="4"/>
      <c r="O5799" s="6"/>
      <c r="Q5799" s="20"/>
      <c r="R5799" s="5" t="str">
        <f ca="1">score</f>
        <v/>
      </c>
      <c r="S5799" s="7" t="str">
        <f ca="1">rescore_svc</f>
        <v/>
      </c>
      <c r="U5799" s="11" t="str">
        <f ca="1">price</f>
        <v/>
      </c>
      <c r="V5799" s="4"/>
      <c r="Y5799" s="388">
        <f ca="1">COUNTIFS(OFFSET($B$10, 0, 0, ROW()-9, 1), SERVICE[[#This Row],[Employee ID]], OFFSET($F$10, 0, 0, ROW()-9, 1), SERVICE[[#This Row],[Resources Role]])</f>
        <v>0</v>
      </c>
      <c r="Z5799" s="388">
        <f ca="1">COUNTIFS(OFFSET($F$10, 0, 0, ROW()-9, 1), SERVICE[[#This Row],[Resources Role]], OFFSET($H$10, 0, 0, ROW()-9, 1), SERVICE[[#This Row],[Booking]])</f>
        <v>0</v>
      </c>
    </row>
    <row r="5800" spans="1:26" x14ac:dyDescent="0.25">
      <c r="A5800" s="6" t="str">
        <f ca="1">no.</f>
        <v/>
      </c>
      <c r="E5800" s="4" t="str">
        <f ca="1">position</f>
        <v/>
      </c>
      <c r="J5800" s="318"/>
      <c r="M5800" s="4"/>
      <c r="O5800" s="6"/>
      <c r="Q5800" s="20"/>
      <c r="R5800" s="5" t="str">
        <f ca="1">score</f>
        <v/>
      </c>
      <c r="S5800" s="7" t="str">
        <f ca="1">rescore_svc</f>
        <v/>
      </c>
      <c r="U5800" s="11" t="str">
        <f ca="1">price</f>
        <v/>
      </c>
      <c r="V5800" s="4"/>
      <c r="Y5800" s="388">
        <f ca="1">COUNTIFS(OFFSET($B$10, 0, 0, ROW()-9, 1), SERVICE[[#This Row],[Employee ID]], OFFSET($F$10, 0, 0, ROW()-9, 1), SERVICE[[#This Row],[Resources Role]])</f>
        <v>0</v>
      </c>
      <c r="Z5800" s="388">
        <f ca="1">COUNTIFS(OFFSET($F$10, 0, 0, ROW()-9, 1), SERVICE[[#This Row],[Resources Role]], OFFSET($H$10, 0, 0, ROW()-9, 1), SERVICE[[#This Row],[Booking]])</f>
        <v>0</v>
      </c>
    </row>
    <row r="5801" spans="1:26" x14ac:dyDescent="0.25">
      <c r="A5801" s="6" t="str">
        <f ca="1">no.</f>
        <v/>
      </c>
      <c r="E5801" s="4" t="str">
        <f ca="1">position</f>
        <v/>
      </c>
      <c r="J5801" s="318"/>
      <c r="M5801" s="4"/>
      <c r="O5801" s="6"/>
      <c r="Q5801" s="20"/>
      <c r="R5801" s="5" t="str">
        <f ca="1">score</f>
        <v/>
      </c>
      <c r="S5801" s="7" t="str">
        <f ca="1">rescore_svc</f>
        <v/>
      </c>
      <c r="U5801" s="11" t="str">
        <f ca="1">price</f>
        <v/>
      </c>
      <c r="V5801" s="4"/>
      <c r="Y5801" s="388">
        <f ca="1">COUNTIFS(OFFSET($B$10, 0, 0, ROW()-9, 1), SERVICE[[#This Row],[Employee ID]], OFFSET($F$10, 0, 0, ROW()-9, 1), SERVICE[[#This Row],[Resources Role]])</f>
        <v>0</v>
      </c>
      <c r="Z5801" s="388">
        <f ca="1">COUNTIFS(OFFSET($F$10, 0, 0, ROW()-9, 1), SERVICE[[#This Row],[Resources Role]], OFFSET($H$10, 0, 0, ROW()-9, 1), SERVICE[[#This Row],[Booking]])</f>
        <v>0</v>
      </c>
    </row>
    <row r="5802" spans="1:26" x14ac:dyDescent="0.25">
      <c r="A5802" s="6" t="str">
        <f ca="1">no.</f>
        <v/>
      </c>
      <c r="E5802" s="4" t="str">
        <f ca="1">position</f>
        <v/>
      </c>
      <c r="J5802" s="318"/>
      <c r="M5802" s="4"/>
      <c r="O5802" s="6"/>
      <c r="Q5802" s="20"/>
      <c r="R5802" s="5" t="str">
        <f ca="1">score</f>
        <v/>
      </c>
      <c r="S5802" s="7" t="str">
        <f ca="1">rescore_svc</f>
        <v/>
      </c>
      <c r="U5802" s="11" t="str">
        <f ca="1">price</f>
        <v/>
      </c>
      <c r="V5802" s="4"/>
      <c r="Y5802" s="388">
        <f ca="1">COUNTIFS(OFFSET($B$10, 0, 0, ROW()-9, 1), SERVICE[[#This Row],[Employee ID]], OFFSET($F$10, 0, 0, ROW()-9, 1), SERVICE[[#This Row],[Resources Role]])</f>
        <v>0</v>
      </c>
      <c r="Z5802" s="388">
        <f ca="1">COUNTIFS(OFFSET($F$10, 0, 0, ROW()-9, 1), SERVICE[[#This Row],[Resources Role]], OFFSET($H$10, 0, 0, ROW()-9, 1), SERVICE[[#This Row],[Booking]])</f>
        <v>0</v>
      </c>
    </row>
    <row r="5803" spans="1:26" x14ac:dyDescent="0.25">
      <c r="A5803" s="6" t="str">
        <f ca="1">no.</f>
        <v/>
      </c>
      <c r="E5803" s="4" t="str">
        <f ca="1">position</f>
        <v/>
      </c>
      <c r="J5803" s="318"/>
      <c r="M5803" s="4"/>
      <c r="O5803" s="6"/>
      <c r="Q5803" s="20"/>
      <c r="R5803" s="5" t="str">
        <f ca="1">score</f>
        <v/>
      </c>
      <c r="S5803" s="7" t="str">
        <f ca="1">rescore_svc</f>
        <v/>
      </c>
      <c r="U5803" s="11" t="str">
        <f ca="1">price</f>
        <v/>
      </c>
      <c r="V5803" s="4"/>
      <c r="Y5803" s="388">
        <f ca="1">COUNTIFS(OFFSET($B$10, 0, 0, ROW()-9, 1), SERVICE[[#This Row],[Employee ID]], OFFSET($F$10, 0, 0, ROW()-9, 1), SERVICE[[#This Row],[Resources Role]])</f>
        <v>0</v>
      </c>
      <c r="Z5803" s="388">
        <f ca="1">COUNTIFS(OFFSET($F$10, 0, 0, ROW()-9, 1), SERVICE[[#This Row],[Resources Role]], OFFSET($H$10, 0, 0, ROW()-9, 1), SERVICE[[#This Row],[Booking]])</f>
        <v>0</v>
      </c>
    </row>
    <row r="5804" spans="1:26" x14ac:dyDescent="0.25">
      <c r="A5804" s="6" t="str">
        <f ca="1">no.</f>
        <v/>
      </c>
      <c r="E5804" s="4" t="str">
        <f ca="1">position</f>
        <v/>
      </c>
      <c r="J5804" s="318"/>
      <c r="M5804" s="4"/>
      <c r="O5804" s="6"/>
      <c r="Q5804" s="20"/>
      <c r="R5804" s="5" t="str">
        <f ca="1">score</f>
        <v/>
      </c>
      <c r="S5804" s="7" t="str">
        <f ca="1">rescore_svc</f>
        <v/>
      </c>
      <c r="U5804" s="11" t="str">
        <f ca="1">price</f>
        <v/>
      </c>
      <c r="V5804" s="4"/>
      <c r="Y5804" s="388">
        <f ca="1">COUNTIFS(OFFSET($B$10, 0, 0, ROW()-9, 1), SERVICE[[#This Row],[Employee ID]], OFFSET($F$10, 0, 0, ROW()-9, 1), SERVICE[[#This Row],[Resources Role]])</f>
        <v>0</v>
      </c>
      <c r="Z5804" s="388">
        <f ca="1">COUNTIFS(OFFSET($F$10, 0, 0, ROW()-9, 1), SERVICE[[#This Row],[Resources Role]], OFFSET($H$10, 0, 0, ROW()-9, 1), SERVICE[[#This Row],[Booking]])</f>
        <v>0</v>
      </c>
    </row>
    <row r="5805" spans="1:26" x14ac:dyDescent="0.25">
      <c r="A5805" s="6" t="str">
        <f ca="1">no.</f>
        <v/>
      </c>
      <c r="E5805" s="4" t="str">
        <f ca="1">position</f>
        <v/>
      </c>
      <c r="J5805" s="318"/>
      <c r="M5805" s="4"/>
      <c r="O5805" s="6"/>
      <c r="Q5805" s="20"/>
      <c r="R5805" s="5" t="str">
        <f ca="1">score</f>
        <v/>
      </c>
      <c r="S5805" s="7" t="str">
        <f ca="1">rescore_svc</f>
        <v/>
      </c>
      <c r="U5805" s="11" t="str">
        <f ca="1">price</f>
        <v/>
      </c>
      <c r="V5805" s="4"/>
      <c r="Y5805" s="388">
        <f ca="1">COUNTIFS(OFFSET($B$10, 0, 0, ROW()-9, 1), SERVICE[[#This Row],[Employee ID]], OFFSET($F$10, 0, 0, ROW()-9, 1), SERVICE[[#This Row],[Resources Role]])</f>
        <v>0</v>
      </c>
      <c r="Z5805" s="388">
        <f ca="1">COUNTIFS(OFFSET($F$10, 0, 0, ROW()-9, 1), SERVICE[[#This Row],[Resources Role]], OFFSET($H$10, 0, 0, ROW()-9, 1), SERVICE[[#This Row],[Booking]])</f>
        <v>0</v>
      </c>
    </row>
    <row r="5806" spans="1:26" x14ac:dyDescent="0.25">
      <c r="A5806" s="6" t="str">
        <f ca="1">no.</f>
        <v/>
      </c>
      <c r="E5806" s="4" t="str">
        <f ca="1">position</f>
        <v/>
      </c>
      <c r="J5806" s="318"/>
      <c r="M5806" s="4"/>
      <c r="O5806" s="6"/>
      <c r="Q5806" s="20"/>
      <c r="R5806" s="5" t="str">
        <f ca="1">score</f>
        <v/>
      </c>
      <c r="S5806" s="7" t="str">
        <f ca="1">rescore_svc</f>
        <v/>
      </c>
      <c r="U5806" s="11" t="str">
        <f ca="1">price</f>
        <v/>
      </c>
      <c r="V5806" s="4"/>
      <c r="Y5806" s="388">
        <f ca="1">COUNTIFS(OFFSET($B$10, 0, 0, ROW()-9, 1), SERVICE[[#This Row],[Employee ID]], OFFSET($F$10, 0, 0, ROW()-9, 1), SERVICE[[#This Row],[Resources Role]])</f>
        <v>0</v>
      </c>
      <c r="Z5806" s="388">
        <f ca="1">COUNTIFS(OFFSET($F$10, 0, 0, ROW()-9, 1), SERVICE[[#This Row],[Resources Role]], OFFSET($H$10, 0, 0, ROW()-9, 1), SERVICE[[#This Row],[Booking]])</f>
        <v>0</v>
      </c>
    </row>
    <row r="5807" spans="1:26" x14ac:dyDescent="0.25">
      <c r="A5807" s="6" t="str">
        <f ca="1">no.</f>
        <v/>
      </c>
      <c r="E5807" s="4" t="str">
        <f ca="1">position</f>
        <v/>
      </c>
      <c r="J5807" s="318"/>
      <c r="M5807" s="4"/>
      <c r="O5807" s="6"/>
      <c r="Q5807" s="20"/>
      <c r="R5807" s="5" t="str">
        <f ca="1">score</f>
        <v/>
      </c>
      <c r="S5807" s="7" t="str">
        <f ca="1">rescore_svc</f>
        <v/>
      </c>
      <c r="U5807" s="11" t="str">
        <f ca="1">price</f>
        <v/>
      </c>
      <c r="V5807" s="4"/>
      <c r="Y5807" s="388">
        <f ca="1">COUNTIFS(OFFSET($B$10, 0, 0, ROW()-9, 1), SERVICE[[#This Row],[Employee ID]], OFFSET($F$10, 0, 0, ROW()-9, 1), SERVICE[[#This Row],[Resources Role]])</f>
        <v>0</v>
      </c>
      <c r="Z5807" s="388">
        <f ca="1">COUNTIFS(OFFSET($F$10, 0, 0, ROW()-9, 1), SERVICE[[#This Row],[Resources Role]], OFFSET($H$10, 0, 0, ROW()-9, 1), SERVICE[[#This Row],[Booking]])</f>
        <v>0</v>
      </c>
    </row>
    <row r="5808" spans="1:26" x14ac:dyDescent="0.25">
      <c r="A5808" s="6" t="str">
        <f ca="1">no.</f>
        <v/>
      </c>
      <c r="E5808" s="4" t="str">
        <f ca="1">position</f>
        <v/>
      </c>
      <c r="J5808" s="318"/>
      <c r="M5808" s="4"/>
      <c r="O5808" s="6"/>
      <c r="Q5808" s="20"/>
      <c r="R5808" s="5" t="str">
        <f ca="1">score</f>
        <v/>
      </c>
      <c r="S5808" s="7" t="str">
        <f ca="1">rescore_svc</f>
        <v/>
      </c>
      <c r="U5808" s="11" t="str">
        <f ca="1">price</f>
        <v/>
      </c>
      <c r="V5808" s="4"/>
      <c r="Y5808" s="388">
        <f ca="1">COUNTIFS(OFFSET($B$10, 0, 0, ROW()-9, 1), SERVICE[[#This Row],[Employee ID]], OFFSET($F$10, 0, 0, ROW()-9, 1), SERVICE[[#This Row],[Resources Role]])</f>
        <v>0</v>
      </c>
      <c r="Z5808" s="388">
        <f ca="1">COUNTIFS(OFFSET($F$10, 0, 0, ROW()-9, 1), SERVICE[[#This Row],[Resources Role]], OFFSET($H$10, 0, 0, ROW()-9, 1), SERVICE[[#This Row],[Booking]])</f>
        <v>0</v>
      </c>
    </row>
    <row r="5809" spans="1:26" x14ac:dyDescent="0.25">
      <c r="A5809" s="6" t="str">
        <f ca="1">no.</f>
        <v/>
      </c>
      <c r="E5809" s="4" t="str">
        <f ca="1">position</f>
        <v/>
      </c>
      <c r="J5809" s="318"/>
      <c r="M5809" s="4"/>
      <c r="O5809" s="6"/>
      <c r="Q5809" s="20"/>
      <c r="R5809" s="5" t="str">
        <f ca="1">score</f>
        <v/>
      </c>
      <c r="S5809" s="7" t="str">
        <f ca="1">rescore_svc</f>
        <v/>
      </c>
      <c r="U5809" s="11" t="str">
        <f ca="1">price</f>
        <v/>
      </c>
      <c r="V5809" s="4"/>
      <c r="Y5809" s="388">
        <f ca="1">COUNTIFS(OFFSET($B$10, 0, 0, ROW()-9, 1), SERVICE[[#This Row],[Employee ID]], OFFSET($F$10, 0, 0, ROW()-9, 1), SERVICE[[#This Row],[Resources Role]])</f>
        <v>0</v>
      </c>
      <c r="Z5809" s="388">
        <f ca="1">COUNTIFS(OFFSET($F$10, 0, 0, ROW()-9, 1), SERVICE[[#This Row],[Resources Role]], OFFSET($H$10, 0, 0, ROW()-9, 1), SERVICE[[#This Row],[Booking]])</f>
        <v>0</v>
      </c>
    </row>
    <row r="5810" spans="1:26" x14ac:dyDescent="0.25">
      <c r="A5810" s="6" t="str">
        <f ca="1">no.</f>
        <v/>
      </c>
      <c r="E5810" s="4" t="str">
        <f ca="1">position</f>
        <v/>
      </c>
      <c r="J5810" s="318"/>
      <c r="M5810" s="4"/>
      <c r="O5810" s="6"/>
      <c r="Q5810" s="20"/>
      <c r="R5810" s="5" t="str">
        <f ca="1">score</f>
        <v/>
      </c>
      <c r="S5810" s="7" t="str">
        <f ca="1">rescore_svc</f>
        <v/>
      </c>
      <c r="U5810" s="11" t="str">
        <f ca="1">price</f>
        <v/>
      </c>
      <c r="V5810" s="4"/>
      <c r="Y5810" s="388">
        <f ca="1">COUNTIFS(OFFSET($B$10, 0, 0, ROW()-9, 1), SERVICE[[#This Row],[Employee ID]], OFFSET($F$10, 0, 0, ROW()-9, 1), SERVICE[[#This Row],[Resources Role]])</f>
        <v>0</v>
      </c>
      <c r="Z5810" s="388">
        <f ca="1">COUNTIFS(OFFSET($F$10, 0, 0, ROW()-9, 1), SERVICE[[#This Row],[Resources Role]], OFFSET($H$10, 0, 0, ROW()-9, 1), SERVICE[[#This Row],[Booking]])</f>
        <v>0</v>
      </c>
    </row>
    <row r="5811" spans="1:26" x14ac:dyDescent="0.25">
      <c r="A5811" s="6" t="str">
        <f ca="1">no.</f>
        <v/>
      </c>
      <c r="E5811" s="4" t="str">
        <f ca="1">position</f>
        <v/>
      </c>
      <c r="J5811" s="318"/>
      <c r="M5811" s="4"/>
      <c r="O5811" s="6"/>
      <c r="Q5811" s="20"/>
      <c r="R5811" s="5" t="str">
        <f ca="1">score</f>
        <v/>
      </c>
      <c r="S5811" s="7" t="str">
        <f ca="1">rescore_svc</f>
        <v/>
      </c>
      <c r="U5811" s="11" t="str">
        <f ca="1">price</f>
        <v/>
      </c>
      <c r="V5811" s="4"/>
      <c r="Y5811" s="388">
        <f ca="1">COUNTIFS(OFFSET($B$10, 0, 0, ROW()-9, 1), SERVICE[[#This Row],[Employee ID]], OFFSET($F$10, 0, 0, ROW()-9, 1), SERVICE[[#This Row],[Resources Role]])</f>
        <v>0</v>
      </c>
      <c r="Z5811" s="388">
        <f ca="1">COUNTIFS(OFFSET($F$10, 0, 0, ROW()-9, 1), SERVICE[[#This Row],[Resources Role]], OFFSET($H$10, 0, 0, ROW()-9, 1), SERVICE[[#This Row],[Booking]])</f>
        <v>0</v>
      </c>
    </row>
    <row r="5812" spans="1:26" x14ac:dyDescent="0.25">
      <c r="A5812" s="6" t="str">
        <f ca="1">no.</f>
        <v/>
      </c>
      <c r="E5812" s="4" t="str">
        <f ca="1">position</f>
        <v/>
      </c>
      <c r="J5812" s="318"/>
      <c r="M5812" s="4"/>
      <c r="O5812" s="6"/>
      <c r="Q5812" s="20"/>
      <c r="R5812" s="5" t="str">
        <f ca="1">score</f>
        <v/>
      </c>
      <c r="S5812" s="7" t="str">
        <f ca="1">rescore_svc</f>
        <v/>
      </c>
      <c r="U5812" s="11" t="str">
        <f ca="1">price</f>
        <v/>
      </c>
      <c r="V5812" s="4"/>
      <c r="Y5812" s="388">
        <f ca="1">COUNTIFS(OFFSET($B$10, 0, 0, ROW()-9, 1), SERVICE[[#This Row],[Employee ID]], OFFSET($F$10, 0, 0, ROW()-9, 1), SERVICE[[#This Row],[Resources Role]])</f>
        <v>0</v>
      </c>
      <c r="Z5812" s="388">
        <f ca="1">COUNTIFS(OFFSET($F$10, 0, 0, ROW()-9, 1), SERVICE[[#This Row],[Resources Role]], OFFSET($H$10, 0, 0, ROW()-9, 1), SERVICE[[#This Row],[Booking]])</f>
        <v>0</v>
      </c>
    </row>
    <row r="5813" spans="1:26" x14ac:dyDescent="0.25">
      <c r="A5813" s="6" t="str">
        <f ca="1">no.</f>
        <v/>
      </c>
      <c r="E5813" s="4" t="str">
        <f ca="1">position</f>
        <v/>
      </c>
      <c r="J5813" s="318"/>
      <c r="M5813" s="4"/>
      <c r="O5813" s="6"/>
      <c r="Q5813" s="20"/>
      <c r="R5813" s="5" t="str">
        <f ca="1">score</f>
        <v/>
      </c>
      <c r="S5813" s="7" t="str">
        <f ca="1">rescore_svc</f>
        <v/>
      </c>
      <c r="U5813" s="11" t="str">
        <f ca="1">price</f>
        <v/>
      </c>
      <c r="V5813" s="4"/>
      <c r="Y5813" s="388">
        <f ca="1">COUNTIFS(OFFSET($B$10, 0, 0, ROW()-9, 1), SERVICE[[#This Row],[Employee ID]], OFFSET($F$10, 0, 0, ROW()-9, 1), SERVICE[[#This Row],[Resources Role]])</f>
        <v>0</v>
      </c>
      <c r="Z5813" s="388">
        <f ca="1">COUNTIFS(OFFSET($F$10, 0, 0, ROW()-9, 1), SERVICE[[#This Row],[Resources Role]], OFFSET($H$10, 0, 0, ROW()-9, 1), SERVICE[[#This Row],[Booking]])</f>
        <v>0</v>
      </c>
    </row>
    <row r="5814" spans="1:26" x14ac:dyDescent="0.25">
      <c r="A5814" s="6" t="str">
        <f ca="1">no.</f>
        <v/>
      </c>
      <c r="E5814" s="4" t="str">
        <f ca="1">position</f>
        <v/>
      </c>
      <c r="J5814" s="318"/>
      <c r="M5814" s="4"/>
      <c r="O5814" s="6"/>
      <c r="Q5814" s="20"/>
      <c r="R5814" s="5" t="str">
        <f ca="1">score</f>
        <v/>
      </c>
      <c r="S5814" s="7" t="str">
        <f ca="1">rescore_svc</f>
        <v/>
      </c>
      <c r="U5814" s="11" t="str">
        <f ca="1">price</f>
        <v/>
      </c>
      <c r="V5814" s="4"/>
      <c r="Y5814" s="388">
        <f ca="1">COUNTIFS(OFFSET($B$10, 0, 0, ROW()-9, 1), SERVICE[[#This Row],[Employee ID]], OFFSET($F$10, 0, 0, ROW()-9, 1), SERVICE[[#This Row],[Resources Role]])</f>
        <v>0</v>
      </c>
      <c r="Z5814" s="388">
        <f ca="1">COUNTIFS(OFFSET($F$10, 0, 0, ROW()-9, 1), SERVICE[[#This Row],[Resources Role]], OFFSET($H$10, 0, 0, ROW()-9, 1), SERVICE[[#This Row],[Booking]])</f>
        <v>0</v>
      </c>
    </row>
    <row r="5815" spans="1:26" x14ac:dyDescent="0.25">
      <c r="A5815" s="6" t="str">
        <f ca="1">no.</f>
        <v/>
      </c>
      <c r="E5815" s="4" t="str">
        <f ca="1">position</f>
        <v/>
      </c>
      <c r="J5815" s="318"/>
      <c r="M5815" s="4"/>
      <c r="O5815" s="6"/>
      <c r="Q5815" s="20"/>
      <c r="R5815" s="5" t="str">
        <f ca="1">score</f>
        <v/>
      </c>
      <c r="S5815" s="7" t="str">
        <f ca="1">rescore_svc</f>
        <v/>
      </c>
      <c r="U5815" s="11" t="str">
        <f ca="1">price</f>
        <v/>
      </c>
      <c r="V5815" s="4"/>
      <c r="Y5815" s="388">
        <f ca="1">COUNTIFS(OFFSET($B$10, 0, 0, ROW()-9, 1), SERVICE[[#This Row],[Employee ID]], OFFSET($F$10, 0, 0, ROW()-9, 1), SERVICE[[#This Row],[Resources Role]])</f>
        <v>0</v>
      </c>
      <c r="Z5815" s="388">
        <f ca="1">COUNTIFS(OFFSET($F$10, 0, 0, ROW()-9, 1), SERVICE[[#This Row],[Resources Role]], OFFSET($H$10, 0, 0, ROW()-9, 1), SERVICE[[#This Row],[Booking]])</f>
        <v>0</v>
      </c>
    </row>
    <row r="5816" spans="1:26" x14ac:dyDescent="0.25">
      <c r="A5816" s="6" t="str">
        <f ca="1">no.</f>
        <v/>
      </c>
      <c r="E5816" s="4" t="str">
        <f ca="1">position</f>
        <v/>
      </c>
      <c r="J5816" s="318"/>
      <c r="M5816" s="4"/>
      <c r="O5816" s="6"/>
      <c r="Q5816" s="20"/>
      <c r="R5816" s="5" t="str">
        <f ca="1">score</f>
        <v/>
      </c>
      <c r="S5816" s="7" t="str">
        <f ca="1">rescore_svc</f>
        <v/>
      </c>
      <c r="U5816" s="11" t="str">
        <f ca="1">price</f>
        <v/>
      </c>
      <c r="V5816" s="4"/>
      <c r="Y5816" s="388">
        <f ca="1">COUNTIFS(OFFSET($B$10, 0, 0, ROW()-9, 1), SERVICE[[#This Row],[Employee ID]], OFFSET($F$10, 0, 0, ROW()-9, 1), SERVICE[[#This Row],[Resources Role]])</f>
        <v>0</v>
      </c>
      <c r="Z5816" s="388">
        <f ca="1">COUNTIFS(OFFSET($F$10, 0, 0, ROW()-9, 1), SERVICE[[#This Row],[Resources Role]], OFFSET($H$10, 0, 0, ROW()-9, 1), SERVICE[[#This Row],[Booking]])</f>
        <v>0</v>
      </c>
    </row>
    <row r="5817" spans="1:26" x14ac:dyDescent="0.25">
      <c r="A5817" s="6" t="str">
        <f ca="1">no.</f>
        <v/>
      </c>
      <c r="E5817" s="4" t="str">
        <f ca="1">position</f>
        <v/>
      </c>
      <c r="J5817" s="318"/>
      <c r="M5817" s="4"/>
      <c r="O5817" s="6"/>
      <c r="Q5817" s="20"/>
      <c r="R5817" s="5" t="str">
        <f ca="1">score</f>
        <v/>
      </c>
      <c r="S5817" s="7" t="str">
        <f ca="1">rescore_svc</f>
        <v/>
      </c>
      <c r="U5817" s="11" t="str">
        <f ca="1">price</f>
        <v/>
      </c>
      <c r="V5817" s="4"/>
      <c r="Y5817" s="388">
        <f ca="1">COUNTIFS(OFFSET($B$10, 0, 0, ROW()-9, 1), SERVICE[[#This Row],[Employee ID]], OFFSET($F$10, 0, 0, ROW()-9, 1), SERVICE[[#This Row],[Resources Role]])</f>
        <v>0</v>
      </c>
      <c r="Z5817" s="388">
        <f ca="1">COUNTIFS(OFFSET($F$10, 0, 0, ROW()-9, 1), SERVICE[[#This Row],[Resources Role]], OFFSET($H$10, 0, 0, ROW()-9, 1), SERVICE[[#This Row],[Booking]])</f>
        <v>0</v>
      </c>
    </row>
    <row r="5818" spans="1:26" x14ac:dyDescent="0.25">
      <c r="A5818" s="6" t="str">
        <f ca="1">no.</f>
        <v/>
      </c>
      <c r="E5818" s="4" t="str">
        <f ca="1">position</f>
        <v/>
      </c>
      <c r="J5818" s="318"/>
      <c r="M5818" s="4"/>
      <c r="O5818" s="6"/>
      <c r="Q5818" s="20"/>
      <c r="R5818" s="5" t="str">
        <f ca="1">score</f>
        <v/>
      </c>
      <c r="S5818" s="7" t="str">
        <f ca="1">rescore_svc</f>
        <v/>
      </c>
      <c r="U5818" s="11" t="str">
        <f ca="1">price</f>
        <v/>
      </c>
      <c r="V5818" s="4"/>
      <c r="Y5818" s="388">
        <f ca="1">COUNTIFS(OFFSET($B$10, 0, 0, ROW()-9, 1), SERVICE[[#This Row],[Employee ID]], OFFSET($F$10, 0, 0, ROW()-9, 1), SERVICE[[#This Row],[Resources Role]])</f>
        <v>0</v>
      </c>
      <c r="Z5818" s="388">
        <f ca="1">COUNTIFS(OFFSET($F$10, 0, 0, ROW()-9, 1), SERVICE[[#This Row],[Resources Role]], OFFSET($H$10, 0, 0, ROW()-9, 1), SERVICE[[#This Row],[Booking]])</f>
        <v>0</v>
      </c>
    </row>
    <row r="5819" spans="1:26" x14ac:dyDescent="0.25">
      <c r="A5819" s="6" t="str">
        <f ca="1">no.</f>
        <v/>
      </c>
      <c r="E5819" s="4" t="str">
        <f ca="1">position</f>
        <v/>
      </c>
      <c r="J5819" s="318"/>
      <c r="M5819" s="4"/>
      <c r="O5819" s="6"/>
      <c r="Q5819" s="20"/>
      <c r="R5819" s="5" t="str">
        <f ca="1">score</f>
        <v/>
      </c>
      <c r="S5819" s="7" t="str">
        <f ca="1">rescore_svc</f>
        <v/>
      </c>
      <c r="U5819" s="11" t="str">
        <f ca="1">price</f>
        <v/>
      </c>
      <c r="V5819" s="4"/>
      <c r="Y5819" s="388">
        <f ca="1">COUNTIFS(OFFSET($B$10, 0, 0, ROW()-9, 1), SERVICE[[#This Row],[Employee ID]], OFFSET($F$10, 0, 0, ROW()-9, 1), SERVICE[[#This Row],[Resources Role]])</f>
        <v>0</v>
      </c>
      <c r="Z5819" s="388">
        <f ca="1">COUNTIFS(OFFSET($F$10, 0, 0, ROW()-9, 1), SERVICE[[#This Row],[Resources Role]], OFFSET($H$10, 0, 0, ROW()-9, 1), SERVICE[[#This Row],[Booking]])</f>
        <v>0</v>
      </c>
    </row>
    <row r="5820" spans="1:26" x14ac:dyDescent="0.25">
      <c r="A5820" s="6" t="str">
        <f ca="1">no.</f>
        <v/>
      </c>
      <c r="E5820" s="4" t="str">
        <f ca="1">position</f>
        <v/>
      </c>
      <c r="J5820" s="318"/>
      <c r="M5820" s="4"/>
      <c r="O5820" s="6"/>
      <c r="Q5820" s="20"/>
      <c r="R5820" s="5" t="str">
        <f ca="1">score</f>
        <v/>
      </c>
      <c r="S5820" s="7" t="str">
        <f ca="1">rescore_svc</f>
        <v/>
      </c>
      <c r="U5820" s="11" t="str">
        <f ca="1">price</f>
        <v/>
      </c>
      <c r="V5820" s="4"/>
      <c r="Y5820" s="388">
        <f ca="1">COUNTIFS(OFFSET($B$10, 0, 0, ROW()-9, 1), SERVICE[[#This Row],[Employee ID]], OFFSET($F$10, 0, 0, ROW()-9, 1), SERVICE[[#This Row],[Resources Role]])</f>
        <v>0</v>
      </c>
      <c r="Z5820" s="388">
        <f ca="1">COUNTIFS(OFFSET($F$10, 0, 0, ROW()-9, 1), SERVICE[[#This Row],[Resources Role]], OFFSET($H$10, 0, 0, ROW()-9, 1), SERVICE[[#This Row],[Booking]])</f>
        <v>0</v>
      </c>
    </row>
    <row r="5821" spans="1:26" x14ac:dyDescent="0.25">
      <c r="A5821" s="6" t="str">
        <f ca="1">no.</f>
        <v/>
      </c>
      <c r="E5821" s="4" t="str">
        <f ca="1">position</f>
        <v/>
      </c>
      <c r="J5821" s="318"/>
      <c r="M5821" s="4"/>
      <c r="O5821" s="6"/>
      <c r="Q5821" s="20"/>
      <c r="R5821" s="5" t="str">
        <f ca="1">score</f>
        <v/>
      </c>
      <c r="S5821" s="7" t="str">
        <f ca="1">rescore_svc</f>
        <v/>
      </c>
      <c r="U5821" s="11" t="str">
        <f ca="1">price</f>
        <v/>
      </c>
      <c r="V5821" s="4"/>
      <c r="Y5821" s="388">
        <f ca="1">COUNTIFS(OFFSET($B$10, 0, 0, ROW()-9, 1), SERVICE[[#This Row],[Employee ID]], OFFSET($F$10, 0, 0, ROW()-9, 1), SERVICE[[#This Row],[Resources Role]])</f>
        <v>0</v>
      </c>
      <c r="Z5821" s="388">
        <f ca="1">COUNTIFS(OFFSET($F$10, 0, 0, ROW()-9, 1), SERVICE[[#This Row],[Resources Role]], OFFSET($H$10, 0, 0, ROW()-9, 1), SERVICE[[#This Row],[Booking]])</f>
        <v>0</v>
      </c>
    </row>
    <row r="5822" spans="1:26" x14ac:dyDescent="0.25">
      <c r="A5822" s="6" t="str">
        <f ca="1">no.</f>
        <v/>
      </c>
      <c r="E5822" s="4" t="str">
        <f ca="1">position</f>
        <v/>
      </c>
      <c r="J5822" s="318"/>
      <c r="M5822" s="4"/>
      <c r="O5822" s="6"/>
      <c r="Q5822" s="20"/>
      <c r="R5822" s="5" t="str">
        <f ca="1">score</f>
        <v/>
      </c>
      <c r="S5822" s="7" t="str">
        <f ca="1">rescore_svc</f>
        <v/>
      </c>
      <c r="U5822" s="11" t="str">
        <f ca="1">price</f>
        <v/>
      </c>
      <c r="V5822" s="4"/>
      <c r="Y5822" s="388">
        <f ca="1">COUNTIFS(OFFSET($B$10, 0, 0, ROW()-9, 1), SERVICE[[#This Row],[Employee ID]], OFFSET($F$10, 0, 0, ROW()-9, 1), SERVICE[[#This Row],[Resources Role]])</f>
        <v>0</v>
      </c>
      <c r="Z5822" s="388">
        <f ca="1">COUNTIFS(OFFSET($F$10, 0, 0, ROW()-9, 1), SERVICE[[#This Row],[Resources Role]], OFFSET($H$10, 0, 0, ROW()-9, 1), SERVICE[[#This Row],[Booking]])</f>
        <v>0</v>
      </c>
    </row>
    <row r="5823" spans="1:26" x14ac:dyDescent="0.25">
      <c r="A5823" s="6" t="str">
        <f ca="1">no.</f>
        <v/>
      </c>
      <c r="E5823" s="4" t="str">
        <f ca="1">position</f>
        <v/>
      </c>
      <c r="J5823" s="318"/>
      <c r="M5823" s="4"/>
      <c r="O5823" s="6"/>
      <c r="Q5823" s="20"/>
      <c r="R5823" s="5" t="str">
        <f ca="1">score</f>
        <v/>
      </c>
      <c r="S5823" s="7" t="str">
        <f ca="1">rescore_svc</f>
        <v/>
      </c>
      <c r="U5823" s="11" t="str">
        <f ca="1">price</f>
        <v/>
      </c>
      <c r="V5823" s="4"/>
      <c r="Y5823" s="388">
        <f ca="1">COUNTIFS(OFFSET($B$10, 0, 0, ROW()-9, 1), SERVICE[[#This Row],[Employee ID]], OFFSET($F$10, 0, 0, ROW()-9, 1), SERVICE[[#This Row],[Resources Role]])</f>
        <v>0</v>
      </c>
      <c r="Z5823" s="388">
        <f ca="1">COUNTIFS(OFFSET($F$10, 0, 0, ROW()-9, 1), SERVICE[[#This Row],[Resources Role]], OFFSET($H$10, 0, 0, ROW()-9, 1), SERVICE[[#This Row],[Booking]])</f>
        <v>0</v>
      </c>
    </row>
    <row r="5824" spans="1:26" x14ac:dyDescent="0.25">
      <c r="A5824" s="6" t="str">
        <f ca="1">no.</f>
        <v/>
      </c>
      <c r="E5824" s="4" t="str">
        <f ca="1">position</f>
        <v/>
      </c>
      <c r="J5824" s="318"/>
      <c r="M5824" s="4"/>
      <c r="O5824" s="6"/>
      <c r="Q5824" s="20"/>
      <c r="R5824" s="5" t="str">
        <f ca="1">score</f>
        <v/>
      </c>
      <c r="S5824" s="7" t="str">
        <f ca="1">rescore_svc</f>
        <v/>
      </c>
      <c r="U5824" s="11" t="str">
        <f ca="1">price</f>
        <v/>
      </c>
      <c r="V5824" s="4"/>
      <c r="Y5824" s="388">
        <f ca="1">COUNTIFS(OFFSET($B$10, 0, 0, ROW()-9, 1), SERVICE[[#This Row],[Employee ID]], OFFSET($F$10, 0, 0, ROW()-9, 1), SERVICE[[#This Row],[Resources Role]])</f>
        <v>0</v>
      </c>
      <c r="Z5824" s="388">
        <f ca="1">COUNTIFS(OFFSET($F$10, 0, 0, ROW()-9, 1), SERVICE[[#This Row],[Resources Role]], OFFSET($H$10, 0, 0, ROW()-9, 1), SERVICE[[#This Row],[Booking]])</f>
        <v>0</v>
      </c>
    </row>
    <row r="5825" spans="1:26" x14ac:dyDescent="0.25">
      <c r="A5825" s="6" t="str">
        <f ca="1">no.</f>
        <v/>
      </c>
      <c r="E5825" s="4" t="str">
        <f ca="1">position</f>
        <v/>
      </c>
      <c r="J5825" s="318"/>
      <c r="M5825" s="4"/>
      <c r="O5825" s="6"/>
      <c r="Q5825" s="20"/>
      <c r="R5825" s="5" t="str">
        <f ca="1">score</f>
        <v/>
      </c>
      <c r="S5825" s="7" t="str">
        <f ca="1">rescore_svc</f>
        <v/>
      </c>
      <c r="U5825" s="11" t="str">
        <f ca="1">price</f>
        <v/>
      </c>
      <c r="V5825" s="4"/>
      <c r="Y5825" s="388">
        <f ca="1">COUNTIFS(OFFSET($B$10, 0, 0, ROW()-9, 1), SERVICE[[#This Row],[Employee ID]], OFFSET($F$10, 0, 0, ROW()-9, 1), SERVICE[[#This Row],[Resources Role]])</f>
        <v>0</v>
      </c>
      <c r="Z5825" s="388">
        <f ca="1">COUNTIFS(OFFSET($F$10, 0, 0, ROW()-9, 1), SERVICE[[#This Row],[Resources Role]], OFFSET($H$10, 0, 0, ROW()-9, 1), SERVICE[[#This Row],[Booking]])</f>
        <v>0</v>
      </c>
    </row>
    <row r="5826" spans="1:26" x14ac:dyDescent="0.25">
      <c r="A5826" s="6" t="str">
        <f ca="1">no.</f>
        <v/>
      </c>
      <c r="E5826" s="4" t="str">
        <f ca="1">position</f>
        <v/>
      </c>
      <c r="J5826" s="318"/>
      <c r="M5826" s="4"/>
      <c r="O5826" s="6"/>
      <c r="Q5826" s="20"/>
      <c r="R5826" s="5" t="str">
        <f ca="1">score</f>
        <v/>
      </c>
      <c r="S5826" s="7" t="str">
        <f ca="1">rescore_svc</f>
        <v/>
      </c>
      <c r="U5826" s="11" t="str">
        <f ca="1">price</f>
        <v/>
      </c>
      <c r="V5826" s="4"/>
      <c r="Y5826" s="388">
        <f ca="1">COUNTIFS(OFFSET($B$10, 0, 0, ROW()-9, 1), SERVICE[[#This Row],[Employee ID]], OFFSET($F$10, 0, 0, ROW()-9, 1), SERVICE[[#This Row],[Resources Role]])</f>
        <v>0</v>
      </c>
      <c r="Z5826" s="388">
        <f ca="1">COUNTIFS(OFFSET($F$10, 0, 0, ROW()-9, 1), SERVICE[[#This Row],[Resources Role]], OFFSET($H$10, 0, 0, ROW()-9, 1), SERVICE[[#This Row],[Booking]])</f>
        <v>0</v>
      </c>
    </row>
    <row r="5827" spans="1:26" x14ac:dyDescent="0.25">
      <c r="A5827" s="6" t="str">
        <f ca="1">no.</f>
        <v/>
      </c>
      <c r="E5827" s="4" t="str">
        <f ca="1">position</f>
        <v/>
      </c>
      <c r="J5827" s="318"/>
      <c r="M5827" s="4"/>
      <c r="O5827" s="6"/>
      <c r="Q5827" s="20"/>
      <c r="R5827" s="5" t="str">
        <f ca="1">score</f>
        <v/>
      </c>
      <c r="S5827" s="7" t="str">
        <f ca="1">rescore_svc</f>
        <v/>
      </c>
      <c r="U5827" s="11" t="str">
        <f ca="1">price</f>
        <v/>
      </c>
      <c r="V5827" s="4"/>
      <c r="Y5827" s="388">
        <f ca="1">COUNTIFS(OFFSET($B$10, 0, 0, ROW()-9, 1), SERVICE[[#This Row],[Employee ID]], OFFSET($F$10, 0, 0, ROW()-9, 1), SERVICE[[#This Row],[Resources Role]])</f>
        <v>0</v>
      </c>
      <c r="Z5827" s="388">
        <f ca="1">COUNTIFS(OFFSET($F$10, 0, 0, ROW()-9, 1), SERVICE[[#This Row],[Resources Role]], OFFSET($H$10, 0, 0, ROW()-9, 1), SERVICE[[#This Row],[Booking]])</f>
        <v>0</v>
      </c>
    </row>
    <row r="5828" spans="1:26" x14ac:dyDescent="0.25">
      <c r="A5828" s="6" t="str">
        <f ca="1">no.</f>
        <v/>
      </c>
      <c r="E5828" s="4" t="str">
        <f ca="1">position</f>
        <v/>
      </c>
      <c r="J5828" s="318"/>
      <c r="M5828" s="4"/>
      <c r="O5828" s="6"/>
      <c r="Q5828" s="20"/>
      <c r="R5828" s="5" t="str">
        <f ca="1">score</f>
        <v/>
      </c>
      <c r="S5828" s="7" t="str">
        <f ca="1">rescore_svc</f>
        <v/>
      </c>
      <c r="U5828" s="11" t="str">
        <f ca="1">price</f>
        <v/>
      </c>
      <c r="V5828" s="4"/>
      <c r="Y5828" s="388">
        <f ca="1">COUNTIFS(OFFSET($B$10, 0, 0, ROW()-9, 1), SERVICE[[#This Row],[Employee ID]], OFFSET($F$10, 0, 0, ROW()-9, 1), SERVICE[[#This Row],[Resources Role]])</f>
        <v>0</v>
      </c>
      <c r="Z5828" s="388">
        <f ca="1">COUNTIFS(OFFSET($F$10, 0, 0, ROW()-9, 1), SERVICE[[#This Row],[Resources Role]], OFFSET($H$10, 0, 0, ROW()-9, 1), SERVICE[[#This Row],[Booking]])</f>
        <v>0</v>
      </c>
    </row>
    <row r="5829" spans="1:26" x14ac:dyDescent="0.25">
      <c r="A5829" s="6" t="str">
        <f ca="1">no.</f>
        <v/>
      </c>
      <c r="E5829" s="4" t="str">
        <f ca="1">position</f>
        <v/>
      </c>
      <c r="J5829" s="318"/>
      <c r="M5829" s="4"/>
      <c r="O5829" s="6"/>
      <c r="Q5829" s="20"/>
      <c r="R5829" s="5" t="str">
        <f ca="1">score</f>
        <v/>
      </c>
      <c r="S5829" s="7" t="str">
        <f ca="1">rescore_svc</f>
        <v/>
      </c>
      <c r="U5829" s="11" t="str">
        <f ca="1">price</f>
        <v/>
      </c>
      <c r="V5829" s="4"/>
      <c r="Y5829" s="388">
        <f ca="1">COUNTIFS(OFFSET($B$10, 0, 0, ROW()-9, 1), SERVICE[[#This Row],[Employee ID]], OFFSET($F$10, 0, 0, ROW()-9, 1), SERVICE[[#This Row],[Resources Role]])</f>
        <v>0</v>
      </c>
      <c r="Z5829" s="388">
        <f ca="1">COUNTIFS(OFFSET($F$10, 0, 0, ROW()-9, 1), SERVICE[[#This Row],[Resources Role]], OFFSET($H$10, 0, 0, ROW()-9, 1), SERVICE[[#This Row],[Booking]])</f>
        <v>0</v>
      </c>
    </row>
    <row r="5830" spans="1:26" x14ac:dyDescent="0.25">
      <c r="A5830" s="6" t="str">
        <f ca="1">no.</f>
        <v/>
      </c>
      <c r="E5830" s="4" t="str">
        <f ca="1">position</f>
        <v/>
      </c>
      <c r="J5830" s="318"/>
      <c r="M5830" s="4"/>
      <c r="O5830" s="6"/>
      <c r="Q5830" s="20"/>
      <c r="R5830" s="5" t="str">
        <f ca="1">score</f>
        <v/>
      </c>
      <c r="S5830" s="7" t="str">
        <f ca="1">rescore_svc</f>
        <v/>
      </c>
      <c r="U5830" s="11" t="str">
        <f ca="1">price</f>
        <v/>
      </c>
      <c r="V5830" s="4"/>
      <c r="Y5830" s="388">
        <f ca="1">COUNTIFS(OFFSET($B$10, 0, 0, ROW()-9, 1), SERVICE[[#This Row],[Employee ID]], OFFSET($F$10, 0, 0, ROW()-9, 1), SERVICE[[#This Row],[Resources Role]])</f>
        <v>0</v>
      </c>
      <c r="Z5830" s="388">
        <f ca="1">COUNTIFS(OFFSET($F$10, 0, 0, ROW()-9, 1), SERVICE[[#This Row],[Resources Role]], OFFSET($H$10, 0, 0, ROW()-9, 1), SERVICE[[#This Row],[Booking]])</f>
        <v>0</v>
      </c>
    </row>
    <row r="5831" spans="1:26" x14ac:dyDescent="0.25">
      <c r="A5831" s="6" t="str">
        <f ca="1">no.</f>
        <v/>
      </c>
      <c r="E5831" s="4" t="str">
        <f ca="1">position</f>
        <v/>
      </c>
      <c r="J5831" s="318"/>
      <c r="M5831" s="4"/>
      <c r="O5831" s="6"/>
      <c r="Q5831" s="20"/>
      <c r="R5831" s="5" t="str">
        <f ca="1">score</f>
        <v/>
      </c>
      <c r="S5831" s="7" t="str">
        <f ca="1">rescore_svc</f>
        <v/>
      </c>
      <c r="U5831" s="11" t="str">
        <f ca="1">price</f>
        <v/>
      </c>
      <c r="V5831" s="4"/>
      <c r="Y5831" s="388">
        <f ca="1">COUNTIFS(OFFSET($B$10, 0, 0, ROW()-9, 1), SERVICE[[#This Row],[Employee ID]], OFFSET($F$10, 0, 0, ROW()-9, 1), SERVICE[[#This Row],[Resources Role]])</f>
        <v>0</v>
      </c>
      <c r="Z5831" s="388">
        <f ca="1">COUNTIFS(OFFSET($F$10, 0, 0, ROW()-9, 1), SERVICE[[#This Row],[Resources Role]], OFFSET($H$10, 0, 0, ROW()-9, 1), SERVICE[[#This Row],[Booking]])</f>
        <v>0</v>
      </c>
    </row>
    <row r="5832" spans="1:26" x14ac:dyDescent="0.25">
      <c r="A5832" s="6" t="str">
        <f ca="1">no.</f>
        <v/>
      </c>
      <c r="E5832" s="4" t="str">
        <f ca="1">position</f>
        <v/>
      </c>
      <c r="J5832" s="318"/>
      <c r="M5832" s="4"/>
      <c r="O5832" s="6"/>
      <c r="Q5832" s="20"/>
      <c r="R5832" s="5" t="str">
        <f ca="1">score</f>
        <v/>
      </c>
      <c r="S5832" s="7" t="str">
        <f ca="1">rescore_svc</f>
        <v/>
      </c>
      <c r="U5832" s="11" t="str">
        <f ca="1">price</f>
        <v/>
      </c>
      <c r="V5832" s="4"/>
      <c r="Y5832" s="388">
        <f ca="1">COUNTIFS(OFFSET($B$10, 0, 0, ROW()-9, 1), SERVICE[[#This Row],[Employee ID]], OFFSET($F$10, 0, 0, ROW()-9, 1), SERVICE[[#This Row],[Resources Role]])</f>
        <v>0</v>
      </c>
      <c r="Z5832" s="388">
        <f ca="1">COUNTIFS(OFFSET($F$10, 0, 0, ROW()-9, 1), SERVICE[[#This Row],[Resources Role]], OFFSET($H$10, 0, 0, ROW()-9, 1), SERVICE[[#This Row],[Booking]])</f>
        <v>0</v>
      </c>
    </row>
    <row r="5833" spans="1:26" x14ac:dyDescent="0.25">
      <c r="A5833" s="6" t="str">
        <f ca="1">no.</f>
        <v/>
      </c>
      <c r="E5833" s="4" t="str">
        <f ca="1">position</f>
        <v/>
      </c>
      <c r="J5833" s="318"/>
      <c r="M5833" s="4"/>
      <c r="O5833" s="6"/>
      <c r="Q5833" s="20"/>
      <c r="R5833" s="5" t="str">
        <f ca="1">score</f>
        <v/>
      </c>
      <c r="S5833" s="7" t="str">
        <f ca="1">rescore_svc</f>
        <v/>
      </c>
      <c r="U5833" s="11" t="str">
        <f ca="1">price</f>
        <v/>
      </c>
      <c r="V5833" s="4"/>
      <c r="Y5833" s="388">
        <f ca="1">COUNTIFS(OFFSET($B$10, 0, 0, ROW()-9, 1), SERVICE[[#This Row],[Employee ID]], OFFSET($F$10, 0, 0, ROW()-9, 1), SERVICE[[#This Row],[Resources Role]])</f>
        <v>0</v>
      </c>
      <c r="Z5833" s="388">
        <f ca="1">COUNTIFS(OFFSET($F$10, 0, 0, ROW()-9, 1), SERVICE[[#This Row],[Resources Role]], OFFSET($H$10, 0, 0, ROW()-9, 1), SERVICE[[#This Row],[Booking]])</f>
        <v>0</v>
      </c>
    </row>
    <row r="5834" spans="1:26" x14ac:dyDescent="0.25">
      <c r="A5834" s="6" t="str">
        <f ca="1">no.</f>
        <v/>
      </c>
      <c r="E5834" s="4" t="str">
        <f ca="1">position</f>
        <v/>
      </c>
      <c r="J5834" s="318"/>
      <c r="M5834" s="4"/>
      <c r="O5834" s="6"/>
      <c r="Q5834" s="20"/>
      <c r="R5834" s="5" t="str">
        <f ca="1">score</f>
        <v/>
      </c>
      <c r="S5834" s="7" t="str">
        <f ca="1">rescore_svc</f>
        <v/>
      </c>
      <c r="U5834" s="11" t="str">
        <f ca="1">price</f>
        <v/>
      </c>
      <c r="V5834" s="4"/>
      <c r="Y5834" s="388">
        <f ca="1">COUNTIFS(OFFSET($B$10, 0, 0, ROW()-9, 1), SERVICE[[#This Row],[Employee ID]], OFFSET($F$10, 0, 0, ROW()-9, 1), SERVICE[[#This Row],[Resources Role]])</f>
        <v>0</v>
      </c>
      <c r="Z5834" s="388">
        <f ca="1">COUNTIFS(OFFSET($F$10, 0, 0, ROW()-9, 1), SERVICE[[#This Row],[Resources Role]], OFFSET($H$10, 0, 0, ROW()-9, 1), SERVICE[[#This Row],[Booking]])</f>
        <v>0</v>
      </c>
    </row>
    <row r="5835" spans="1:26" x14ac:dyDescent="0.25">
      <c r="A5835" s="6" t="str">
        <f ca="1">no.</f>
        <v/>
      </c>
      <c r="E5835" s="4" t="str">
        <f ca="1">position</f>
        <v/>
      </c>
      <c r="J5835" s="318"/>
      <c r="M5835" s="4"/>
      <c r="O5835" s="6"/>
      <c r="Q5835" s="20"/>
      <c r="R5835" s="5" t="str">
        <f ca="1">score</f>
        <v/>
      </c>
      <c r="S5835" s="7" t="str">
        <f ca="1">rescore_svc</f>
        <v/>
      </c>
      <c r="U5835" s="11" t="str">
        <f ca="1">price</f>
        <v/>
      </c>
      <c r="V5835" s="4"/>
      <c r="Y5835" s="388">
        <f ca="1">COUNTIFS(OFFSET($B$10, 0, 0, ROW()-9, 1), SERVICE[[#This Row],[Employee ID]], OFFSET($F$10, 0, 0, ROW()-9, 1), SERVICE[[#This Row],[Resources Role]])</f>
        <v>0</v>
      </c>
      <c r="Z5835" s="388">
        <f ca="1">COUNTIFS(OFFSET($F$10, 0, 0, ROW()-9, 1), SERVICE[[#This Row],[Resources Role]], OFFSET($H$10, 0, 0, ROW()-9, 1), SERVICE[[#This Row],[Booking]])</f>
        <v>0</v>
      </c>
    </row>
    <row r="5836" spans="1:26" x14ac:dyDescent="0.25">
      <c r="A5836" s="6" t="str">
        <f ca="1">no.</f>
        <v/>
      </c>
      <c r="E5836" s="4" t="str">
        <f ca="1">position</f>
        <v/>
      </c>
      <c r="J5836" s="318"/>
      <c r="M5836" s="4"/>
      <c r="O5836" s="6"/>
      <c r="Q5836" s="20"/>
      <c r="R5836" s="5" t="str">
        <f ca="1">score</f>
        <v/>
      </c>
      <c r="S5836" s="7" t="str">
        <f ca="1">rescore_svc</f>
        <v/>
      </c>
      <c r="U5836" s="11" t="str">
        <f ca="1">price</f>
        <v/>
      </c>
      <c r="V5836" s="4"/>
      <c r="Y5836" s="388">
        <f ca="1">COUNTIFS(OFFSET($B$10, 0, 0, ROW()-9, 1), SERVICE[[#This Row],[Employee ID]], OFFSET($F$10, 0, 0, ROW()-9, 1), SERVICE[[#This Row],[Resources Role]])</f>
        <v>0</v>
      </c>
      <c r="Z5836" s="388">
        <f ca="1">COUNTIFS(OFFSET($F$10, 0, 0, ROW()-9, 1), SERVICE[[#This Row],[Resources Role]], OFFSET($H$10, 0, 0, ROW()-9, 1), SERVICE[[#This Row],[Booking]])</f>
        <v>0</v>
      </c>
    </row>
    <row r="5837" spans="1:26" x14ac:dyDescent="0.25">
      <c r="A5837" s="6" t="str">
        <f ca="1">no.</f>
        <v/>
      </c>
      <c r="E5837" s="4" t="str">
        <f ca="1">position</f>
        <v/>
      </c>
      <c r="J5837" s="318"/>
      <c r="M5837" s="4"/>
      <c r="O5837" s="6"/>
      <c r="Q5837" s="20"/>
      <c r="R5837" s="5" t="str">
        <f ca="1">score</f>
        <v/>
      </c>
      <c r="S5837" s="7" t="str">
        <f ca="1">rescore_svc</f>
        <v/>
      </c>
      <c r="U5837" s="11" t="str">
        <f ca="1">price</f>
        <v/>
      </c>
      <c r="V5837" s="4"/>
      <c r="Y5837" s="388">
        <f ca="1">COUNTIFS(OFFSET($B$10, 0, 0, ROW()-9, 1), SERVICE[[#This Row],[Employee ID]], OFFSET($F$10, 0, 0, ROW()-9, 1), SERVICE[[#This Row],[Resources Role]])</f>
        <v>0</v>
      </c>
      <c r="Z5837" s="388">
        <f ca="1">COUNTIFS(OFFSET($F$10, 0, 0, ROW()-9, 1), SERVICE[[#This Row],[Resources Role]], OFFSET($H$10, 0, 0, ROW()-9, 1), SERVICE[[#This Row],[Booking]])</f>
        <v>0</v>
      </c>
    </row>
    <row r="5838" spans="1:26" x14ac:dyDescent="0.25">
      <c r="A5838" s="6" t="str">
        <f ca="1">no.</f>
        <v/>
      </c>
      <c r="E5838" s="4" t="str">
        <f ca="1">position</f>
        <v/>
      </c>
      <c r="J5838" s="318"/>
      <c r="M5838" s="4"/>
      <c r="O5838" s="6"/>
      <c r="Q5838" s="20"/>
      <c r="R5838" s="5" t="str">
        <f ca="1">score</f>
        <v/>
      </c>
      <c r="S5838" s="7" t="str">
        <f ca="1">rescore_svc</f>
        <v/>
      </c>
      <c r="U5838" s="11" t="str">
        <f ca="1">price</f>
        <v/>
      </c>
      <c r="V5838" s="4"/>
      <c r="Y5838" s="388">
        <f ca="1">COUNTIFS(OFFSET($B$10, 0, 0, ROW()-9, 1), SERVICE[[#This Row],[Employee ID]], OFFSET($F$10, 0, 0, ROW()-9, 1), SERVICE[[#This Row],[Resources Role]])</f>
        <v>0</v>
      </c>
      <c r="Z5838" s="388">
        <f ca="1">COUNTIFS(OFFSET($F$10, 0, 0, ROW()-9, 1), SERVICE[[#This Row],[Resources Role]], OFFSET($H$10, 0, 0, ROW()-9, 1), SERVICE[[#This Row],[Booking]])</f>
        <v>0</v>
      </c>
    </row>
    <row r="5839" spans="1:26" x14ac:dyDescent="0.25">
      <c r="A5839" s="6" t="str">
        <f ca="1">no.</f>
        <v/>
      </c>
      <c r="E5839" s="4" t="str">
        <f ca="1">position</f>
        <v/>
      </c>
      <c r="J5839" s="318"/>
      <c r="M5839" s="4"/>
      <c r="O5839" s="6"/>
      <c r="Q5839" s="20"/>
      <c r="R5839" s="5" t="str">
        <f ca="1">score</f>
        <v/>
      </c>
      <c r="S5839" s="7" t="str">
        <f ca="1">rescore_svc</f>
        <v/>
      </c>
      <c r="U5839" s="11" t="str">
        <f ca="1">price</f>
        <v/>
      </c>
      <c r="V5839" s="4"/>
      <c r="Y5839" s="388">
        <f ca="1">COUNTIFS(OFFSET($B$10, 0, 0, ROW()-9, 1), SERVICE[[#This Row],[Employee ID]], OFFSET($F$10, 0, 0, ROW()-9, 1), SERVICE[[#This Row],[Resources Role]])</f>
        <v>0</v>
      </c>
      <c r="Z5839" s="388">
        <f ca="1">COUNTIFS(OFFSET($F$10, 0, 0, ROW()-9, 1), SERVICE[[#This Row],[Resources Role]], OFFSET($H$10, 0, 0, ROW()-9, 1), SERVICE[[#This Row],[Booking]])</f>
        <v>0</v>
      </c>
    </row>
    <row r="5840" spans="1:26" x14ac:dyDescent="0.25">
      <c r="A5840" s="6" t="str">
        <f ca="1">no.</f>
        <v/>
      </c>
      <c r="E5840" s="4" t="str">
        <f ca="1">position</f>
        <v/>
      </c>
      <c r="J5840" s="318"/>
      <c r="M5840" s="4"/>
      <c r="O5840" s="6"/>
      <c r="Q5840" s="20"/>
      <c r="R5840" s="5" t="str">
        <f ca="1">score</f>
        <v/>
      </c>
      <c r="S5840" s="7" t="str">
        <f ca="1">rescore_svc</f>
        <v/>
      </c>
      <c r="U5840" s="11" t="str">
        <f ca="1">price</f>
        <v/>
      </c>
      <c r="V5840" s="4"/>
      <c r="Y5840" s="388">
        <f ca="1">COUNTIFS(OFFSET($B$10, 0, 0, ROW()-9, 1), SERVICE[[#This Row],[Employee ID]], OFFSET($F$10, 0, 0, ROW()-9, 1), SERVICE[[#This Row],[Resources Role]])</f>
        <v>0</v>
      </c>
      <c r="Z5840" s="388">
        <f ca="1">COUNTIFS(OFFSET($F$10, 0, 0, ROW()-9, 1), SERVICE[[#This Row],[Resources Role]], OFFSET($H$10, 0, 0, ROW()-9, 1), SERVICE[[#This Row],[Booking]])</f>
        <v>0</v>
      </c>
    </row>
    <row r="5841" spans="1:26" x14ac:dyDescent="0.25">
      <c r="A5841" s="6" t="str">
        <f ca="1">no.</f>
        <v/>
      </c>
      <c r="E5841" s="4" t="str">
        <f ca="1">position</f>
        <v/>
      </c>
      <c r="J5841" s="318"/>
      <c r="M5841" s="4"/>
      <c r="O5841" s="6"/>
      <c r="Q5841" s="20"/>
      <c r="R5841" s="5" t="str">
        <f ca="1">score</f>
        <v/>
      </c>
      <c r="S5841" s="7" t="str">
        <f ca="1">rescore_svc</f>
        <v/>
      </c>
      <c r="U5841" s="11" t="str">
        <f ca="1">price</f>
        <v/>
      </c>
      <c r="V5841" s="4"/>
      <c r="Y5841" s="388">
        <f ca="1">COUNTIFS(OFFSET($B$10, 0, 0, ROW()-9, 1), SERVICE[[#This Row],[Employee ID]], OFFSET($F$10, 0, 0, ROW()-9, 1), SERVICE[[#This Row],[Resources Role]])</f>
        <v>0</v>
      </c>
      <c r="Z5841" s="388">
        <f ca="1">COUNTIFS(OFFSET($F$10, 0, 0, ROW()-9, 1), SERVICE[[#This Row],[Resources Role]], OFFSET($H$10, 0, 0, ROW()-9, 1), SERVICE[[#This Row],[Booking]])</f>
        <v>0</v>
      </c>
    </row>
    <row r="5842" spans="1:26" x14ac:dyDescent="0.25">
      <c r="A5842" s="6" t="str">
        <f ca="1">no.</f>
        <v/>
      </c>
      <c r="E5842" s="4" t="str">
        <f ca="1">position</f>
        <v/>
      </c>
      <c r="J5842" s="318"/>
      <c r="M5842" s="4"/>
      <c r="O5842" s="6"/>
      <c r="Q5842" s="20"/>
      <c r="R5842" s="5" t="str">
        <f ca="1">score</f>
        <v/>
      </c>
      <c r="S5842" s="7" t="str">
        <f ca="1">rescore_svc</f>
        <v/>
      </c>
      <c r="U5842" s="11" t="str">
        <f ca="1">price</f>
        <v/>
      </c>
      <c r="V5842" s="4"/>
      <c r="Y5842" s="388">
        <f ca="1">COUNTIFS(OFFSET($B$10, 0, 0, ROW()-9, 1), SERVICE[[#This Row],[Employee ID]], OFFSET($F$10, 0, 0, ROW()-9, 1), SERVICE[[#This Row],[Resources Role]])</f>
        <v>0</v>
      </c>
      <c r="Z5842" s="388">
        <f ca="1">COUNTIFS(OFFSET($F$10, 0, 0, ROW()-9, 1), SERVICE[[#This Row],[Resources Role]], OFFSET($H$10, 0, 0, ROW()-9, 1), SERVICE[[#This Row],[Booking]])</f>
        <v>0</v>
      </c>
    </row>
    <row r="5843" spans="1:26" x14ac:dyDescent="0.25">
      <c r="A5843" s="6" t="str">
        <f ca="1">no.</f>
        <v/>
      </c>
      <c r="E5843" s="4" t="str">
        <f ca="1">position</f>
        <v/>
      </c>
      <c r="J5843" s="318"/>
      <c r="M5843" s="4"/>
      <c r="O5843" s="6"/>
      <c r="Q5843" s="20"/>
      <c r="R5843" s="5" t="str">
        <f ca="1">score</f>
        <v/>
      </c>
      <c r="S5843" s="7" t="str">
        <f ca="1">rescore_svc</f>
        <v/>
      </c>
      <c r="U5843" s="11" t="str">
        <f ca="1">price</f>
        <v/>
      </c>
      <c r="V5843" s="4"/>
      <c r="Y5843" s="388">
        <f ca="1">COUNTIFS(OFFSET($B$10, 0, 0, ROW()-9, 1), SERVICE[[#This Row],[Employee ID]], OFFSET($F$10, 0, 0, ROW()-9, 1), SERVICE[[#This Row],[Resources Role]])</f>
        <v>0</v>
      </c>
      <c r="Z5843" s="388">
        <f ca="1">COUNTIFS(OFFSET($F$10, 0, 0, ROW()-9, 1), SERVICE[[#This Row],[Resources Role]], OFFSET($H$10, 0, 0, ROW()-9, 1), SERVICE[[#This Row],[Booking]])</f>
        <v>0</v>
      </c>
    </row>
    <row r="5844" spans="1:26" x14ac:dyDescent="0.25">
      <c r="A5844" s="6" t="str">
        <f ca="1">no.</f>
        <v/>
      </c>
      <c r="E5844" s="4" t="str">
        <f ca="1">position</f>
        <v/>
      </c>
      <c r="J5844" s="318"/>
      <c r="M5844" s="4"/>
      <c r="O5844" s="6"/>
      <c r="Q5844" s="20"/>
      <c r="R5844" s="5" t="str">
        <f ca="1">score</f>
        <v/>
      </c>
      <c r="S5844" s="7" t="str">
        <f ca="1">rescore_svc</f>
        <v/>
      </c>
      <c r="U5844" s="11" t="str">
        <f ca="1">price</f>
        <v/>
      </c>
      <c r="V5844" s="4"/>
      <c r="Y5844" s="388">
        <f ca="1">COUNTIFS(OFFSET($B$10, 0, 0, ROW()-9, 1), SERVICE[[#This Row],[Employee ID]], OFFSET($F$10, 0, 0, ROW()-9, 1), SERVICE[[#This Row],[Resources Role]])</f>
        <v>0</v>
      </c>
      <c r="Z5844" s="388">
        <f ca="1">COUNTIFS(OFFSET($F$10, 0, 0, ROW()-9, 1), SERVICE[[#This Row],[Resources Role]], OFFSET($H$10, 0, 0, ROW()-9, 1), SERVICE[[#This Row],[Booking]])</f>
        <v>0</v>
      </c>
    </row>
    <row r="5845" spans="1:26" x14ac:dyDescent="0.25">
      <c r="A5845" s="6" t="str">
        <f ca="1">no.</f>
        <v/>
      </c>
      <c r="E5845" s="4" t="str">
        <f ca="1">position</f>
        <v/>
      </c>
      <c r="J5845" s="318"/>
      <c r="M5845" s="4"/>
      <c r="O5845" s="6"/>
      <c r="Q5845" s="20"/>
      <c r="R5845" s="5" t="str">
        <f ca="1">score</f>
        <v/>
      </c>
      <c r="S5845" s="7" t="str">
        <f ca="1">rescore_svc</f>
        <v/>
      </c>
      <c r="U5845" s="11" t="str">
        <f ca="1">price</f>
        <v/>
      </c>
      <c r="V5845" s="4"/>
      <c r="Y5845" s="388">
        <f ca="1">COUNTIFS(OFFSET($B$10, 0, 0, ROW()-9, 1), SERVICE[[#This Row],[Employee ID]], OFFSET($F$10, 0, 0, ROW()-9, 1), SERVICE[[#This Row],[Resources Role]])</f>
        <v>0</v>
      </c>
      <c r="Z5845" s="388">
        <f ca="1">COUNTIFS(OFFSET($F$10, 0, 0, ROW()-9, 1), SERVICE[[#This Row],[Resources Role]], OFFSET($H$10, 0, 0, ROW()-9, 1), SERVICE[[#This Row],[Booking]])</f>
        <v>0</v>
      </c>
    </row>
    <row r="5846" spans="1:26" x14ac:dyDescent="0.25">
      <c r="A5846" s="6" t="str">
        <f ca="1">no.</f>
        <v/>
      </c>
      <c r="E5846" s="4" t="str">
        <f ca="1">position</f>
        <v/>
      </c>
      <c r="J5846" s="318"/>
      <c r="M5846" s="4"/>
      <c r="O5846" s="6"/>
      <c r="Q5846" s="20"/>
      <c r="R5846" s="5" t="str">
        <f ca="1">score</f>
        <v/>
      </c>
      <c r="S5846" s="7" t="str">
        <f ca="1">rescore_svc</f>
        <v/>
      </c>
      <c r="U5846" s="11" t="str">
        <f ca="1">price</f>
        <v/>
      </c>
      <c r="V5846" s="4"/>
      <c r="Y5846" s="388">
        <f ca="1">COUNTIFS(OFFSET($B$10, 0, 0, ROW()-9, 1), SERVICE[[#This Row],[Employee ID]], OFFSET($F$10, 0, 0, ROW()-9, 1), SERVICE[[#This Row],[Resources Role]])</f>
        <v>0</v>
      </c>
      <c r="Z5846" s="388">
        <f ca="1">COUNTIFS(OFFSET($F$10, 0, 0, ROW()-9, 1), SERVICE[[#This Row],[Resources Role]], OFFSET($H$10, 0, 0, ROW()-9, 1), SERVICE[[#This Row],[Booking]])</f>
        <v>0</v>
      </c>
    </row>
    <row r="5847" spans="1:26" x14ac:dyDescent="0.25">
      <c r="A5847" s="6" t="str">
        <f ca="1">no.</f>
        <v/>
      </c>
      <c r="E5847" s="4" t="str">
        <f ca="1">position</f>
        <v/>
      </c>
      <c r="J5847" s="318"/>
      <c r="M5847" s="4"/>
      <c r="O5847" s="6"/>
      <c r="Q5847" s="20"/>
      <c r="R5847" s="5" t="str">
        <f ca="1">score</f>
        <v/>
      </c>
      <c r="S5847" s="7" t="str">
        <f ca="1">rescore_svc</f>
        <v/>
      </c>
      <c r="U5847" s="11" t="str">
        <f ca="1">price</f>
        <v/>
      </c>
      <c r="V5847" s="4"/>
      <c r="Y5847" s="388">
        <f ca="1">COUNTIFS(OFFSET($B$10, 0, 0, ROW()-9, 1), SERVICE[[#This Row],[Employee ID]], OFFSET($F$10, 0, 0, ROW()-9, 1), SERVICE[[#This Row],[Resources Role]])</f>
        <v>0</v>
      </c>
      <c r="Z5847" s="388">
        <f ca="1">COUNTIFS(OFFSET($F$10, 0, 0, ROW()-9, 1), SERVICE[[#This Row],[Resources Role]], OFFSET($H$10, 0, 0, ROW()-9, 1), SERVICE[[#This Row],[Booking]])</f>
        <v>0</v>
      </c>
    </row>
    <row r="5848" spans="1:26" x14ac:dyDescent="0.25">
      <c r="A5848" s="6" t="str">
        <f ca="1">no.</f>
        <v/>
      </c>
      <c r="E5848" s="4" t="str">
        <f ca="1">position</f>
        <v/>
      </c>
      <c r="J5848" s="318"/>
      <c r="M5848" s="4"/>
      <c r="O5848" s="6"/>
      <c r="Q5848" s="20"/>
      <c r="R5848" s="5" t="str">
        <f ca="1">score</f>
        <v/>
      </c>
      <c r="S5848" s="7" t="str">
        <f ca="1">rescore_svc</f>
        <v/>
      </c>
      <c r="U5848" s="11" t="str">
        <f ca="1">price</f>
        <v/>
      </c>
      <c r="V5848" s="4"/>
      <c r="Y5848" s="388">
        <f ca="1">COUNTIFS(OFFSET($B$10, 0, 0, ROW()-9, 1), SERVICE[[#This Row],[Employee ID]], OFFSET($F$10, 0, 0, ROW()-9, 1), SERVICE[[#This Row],[Resources Role]])</f>
        <v>0</v>
      </c>
      <c r="Z5848" s="388">
        <f ca="1">COUNTIFS(OFFSET($F$10, 0, 0, ROW()-9, 1), SERVICE[[#This Row],[Resources Role]], OFFSET($H$10, 0, 0, ROW()-9, 1), SERVICE[[#This Row],[Booking]])</f>
        <v>0</v>
      </c>
    </row>
    <row r="5849" spans="1:26" x14ac:dyDescent="0.25">
      <c r="A5849" s="6" t="str">
        <f ca="1">no.</f>
        <v/>
      </c>
      <c r="E5849" s="4" t="str">
        <f ca="1">position</f>
        <v/>
      </c>
      <c r="J5849" s="318"/>
      <c r="M5849" s="4"/>
      <c r="O5849" s="6"/>
      <c r="Q5849" s="20"/>
      <c r="R5849" s="5" t="str">
        <f ca="1">score</f>
        <v/>
      </c>
      <c r="S5849" s="7" t="str">
        <f ca="1">rescore_svc</f>
        <v/>
      </c>
      <c r="U5849" s="11" t="str">
        <f ca="1">price</f>
        <v/>
      </c>
      <c r="V5849" s="4"/>
      <c r="Y5849" s="388">
        <f ca="1">COUNTIFS(OFFSET($B$10, 0, 0, ROW()-9, 1), SERVICE[[#This Row],[Employee ID]], OFFSET($F$10, 0, 0, ROW()-9, 1), SERVICE[[#This Row],[Resources Role]])</f>
        <v>0</v>
      </c>
      <c r="Z5849" s="388">
        <f ca="1">COUNTIFS(OFFSET($F$10, 0, 0, ROW()-9, 1), SERVICE[[#This Row],[Resources Role]], OFFSET($H$10, 0, 0, ROW()-9, 1), SERVICE[[#This Row],[Booking]])</f>
        <v>0</v>
      </c>
    </row>
    <row r="5850" spans="1:26" x14ac:dyDescent="0.25">
      <c r="A5850" s="6" t="str">
        <f ca="1">no.</f>
        <v/>
      </c>
      <c r="E5850" s="4" t="str">
        <f ca="1">position</f>
        <v/>
      </c>
      <c r="J5850" s="318"/>
      <c r="M5850" s="4"/>
      <c r="O5850" s="6"/>
      <c r="Q5850" s="20"/>
      <c r="R5850" s="5" t="str">
        <f ca="1">score</f>
        <v/>
      </c>
      <c r="S5850" s="7" t="str">
        <f ca="1">rescore_svc</f>
        <v/>
      </c>
      <c r="U5850" s="11" t="str">
        <f ca="1">price</f>
        <v/>
      </c>
      <c r="V5850" s="4"/>
      <c r="Y5850" s="388">
        <f ca="1">COUNTIFS(OFFSET($B$10, 0, 0, ROW()-9, 1), SERVICE[[#This Row],[Employee ID]], OFFSET($F$10, 0, 0, ROW()-9, 1), SERVICE[[#This Row],[Resources Role]])</f>
        <v>0</v>
      </c>
      <c r="Z5850" s="388">
        <f ca="1">COUNTIFS(OFFSET($F$10, 0, 0, ROW()-9, 1), SERVICE[[#This Row],[Resources Role]], OFFSET($H$10, 0, 0, ROW()-9, 1), SERVICE[[#This Row],[Booking]])</f>
        <v>0</v>
      </c>
    </row>
    <row r="5851" spans="1:26" x14ac:dyDescent="0.25">
      <c r="A5851" s="6" t="str">
        <f ca="1">no.</f>
        <v/>
      </c>
      <c r="E5851" s="4" t="str">
        <f ca="1">position</f>
        <v/>
      </c>
      <c r="J5851" s="318"/>
      <c r="M5851" s="4"/>
      <c r="O5851" s="6"/>
      <c r="Q5851" s="20"/>
      <c r="R5851" s="5" t="str">
        <f ca="1">score</f>
        <v/>
      </c>
      <c r="S5851" s="7" t="str">
        <f ca="1">rescore_svc</f>
        <v/>
      </c>
      <c r="U5851" s="11" t="str">
        <f ca="1">price</f>
        <v/>
      </c>
      <c r="V5851" s="4"/>
      <c r="Y5851" s="388">
        <f ca="1">COUNTIFS(OFFSET($B$10, 0, 0, ROW()-9, 1), SERVICE[[#This Row],[Employee ID]], OFFSET($F$10, 0, 0, ROW()-9, 1), SERVICE[[#This Row],[Resources Role]])</f>
        <v>0</v>
      </c>
      <c r="Z5851" s="388">
        <f ca="1">COUNTIFS(OFFSET($F$10, 0, 0, ROW()-9, 1), SERVICE[[#This Row],[Resources Role]], OFFSET($H$10, 0, 0, ROW()-9, 1), SERVICE[[#This Row],[Booking]])</f>
        <v>0</v>
      </c>
    </row>
    <row r="5852" spans="1:26" x14ac:dyDescent="0.25">
      <c r="A5852" s="6" t="str">
        <f ca="1">no.</f>
        <v/>
      </c>
      <c r="E5852" s="4" t="str">
        <f ca="1">position</f>
        <v/>
      </c>
      <c r="J5852" s="318"/>
      <c r="M5852" s="4"/>
      <c r="O5852" s="6"/>
      <c r="Q5852" s="20"/>
      <c r="R5852" s="5" t="str">
        <f ca="1">score</f>
        <v/>
      </c>
      <c r="S5852" s="7" t="str">
        <f ca="1">rescore_svc</f>
        <v/>
      </c>
      <c r="U5852" s="11" t="str">
        <f ca="1">price</f>
        <v/>
      </c>
      <c r="V5852" s="4"/>
      <c r="Y5852" s="388">
        <f ca="1">COUNTIFS(OFFSET($B$10, 0, 0, ROW()-9, 1), SERVICE[[#This Row],[Employee ID]], OFFSET($F$10, 0, 0, ROW()-9, 1), SERVICE[[#This Row],[Resources Role]])</f>
        <v>0</v>
      </c>
      <c r="Z5852" s="388">
        <f ca="1">COUNTIFS(OFFSET($F$10, 0, 0, ROW()-9, 1), SERVICE[[#This Row],[Resources Role]], OFFSET($H$10, 0, 0, ROW()-9, 1), SERVICE[[#This Row],[Booking]])</f>
        <v>0</v>
      </c>
    </row>
    <row r="5853" spans="1:26" x14ac:dyDescent="0.25">
      <c r="A5853" s="6" t="str">
        <f ca="1">no.</f>
        <v/>
      </c>
      <c r="E5853" s="4" t="str">
        <f ca="1">position</f>
        <v/>
      </c>
      <c r="J5853" s="318"/>
      <c r="M5853" s="4"/>
      <c r="O5853" s="6"/>
      <c r="Q5853" s="20"/>
      <c r="R5853" s="5" t="str">
        <f ca="1">score</f>
        <v/>
      </c>
      <c r="S5853" s="7" t="str">
        <f ca="1">rescore_svc</f>
        <v/>
      </c>
      <c r="U5853" s="11" t="str">
        <f ca="1">price</f>
        <v/>
      </c>
      <c r="V5853" s="4"/>
      <c r="Y5853" s="388">
        <f ca="1">COUNTIFS(OFFSET($B$10, 0, 0, ROW()-9, 1), SERVICE[[#This Row],[Employee ID]], OFFSET($F$10, 0, 0, ROW()-9, 1), SERVICE[[#This Row],[Resources Role]])</f>
        <v>0</v>
      </c>
      <c r="Z5853" s="388">
        <f ca="1">COUNTIFS(OFFSET($F$10, 0, 0, ROW()-9, 1), SERVICE[[#This Row],[Resources Role]], OFFSET($H$10, 0, 0, ROW()-9, 1), SERVICE[[#This Row],[Booking]])</f>
        <v>0</v>
      </c>
    </row>
    <row r="5854" spans="1:26" x14ac:dyDescent="0.25">
      <c r="A5854" s="6" t="str">
        <f ca="1">no.</f>
        <v/>
      </c>
      <c r="E5854" s="4" t="str">
        <f ca="1">position</f>
        <v/>
      </c>
      <c r="J5854" s="318"/>
      <c r="M5854" s="4"/>
      <c r="O5854" s="6"/>
      <c r="Q5854" s="20"/>
      <c r="R5854" s="5" t="str">
        <f ca="1">score</f>
        <v/>
      </c>
      <c r="S5854" s="7" t="str">
        <f ca="1">rescore_svc</f>
        <v/>
      </c>
      <c r="U5854" s="11" t="str">
        <f ca="1">price</f>
        <v/>
      </c>
      <c r="V5854" s="4"/>
      <c r="Y5854" s="388">
        <f ca="1">COUNTIFS(OFFSET($B$10, 0, 0, ROW()-9, 1), SERVICE[[#This Row],[Employee ID]], OFFSET($F$10, 0, 0, ROW()-9, 1), SERVICE[[#This Row],[Resources Role]])</f>
        <v>0</v>
      </c>
      <c r="Z5854" s="388">
        <f ca="1">COUNTIFS(OFFSET($F$10, 0, 0, ROW()-9, 1), SERVICE[[#This Row],[Resources Role]], OFFSET($H$10, 0, 0, ROW()-9, 1), SERVICE[[#This Row],[Booking]])</f>
        <v>0</v>
      </c>
    </row>
    <row r="5855" spans="1:26" x14ac:dyDescent="0.25">
      <c r="A5855" s="6" t="str">
        <f ca="1">no.</f>
        <v/>
      </c>
      <c r="E5855" s="4" t="str">
        <f ca="1">position</f>
        <v/>
      </c>
      <c r="J5855" s="318"/>
      <c r="M5855" s="4"/>
      <c r="O5855" s="6"/>
      <c r="Q5855" s="20"/>
      <c r="R5855" s="5" t="str">
        <f ca="1">score</f>
        <v/>
      </c>
      <c r="S5855" s="7" t="str">
        <f ca="1">rescore_svc</f>
        <v/>
      </c>
      <c r="U5855" s="11" t="str">
        <f ca="1">price</f>
        <v/>
      </c>
      <c r="V5855" s="4"/>
      <c r="Y5855" s="388">
        <f ca="1">COUNTIFS(OFFSET($B$10, 0, 0, ROW()-9, 1), SERVICE[[#This Row],[Employee ID]], OFFSET($F$10, 0, 0, ROW()-9, 1), SERVICE[[#This Row],[Resources Role]])</f>
        <v>0</v>
      </c>
      <c r="Z5855" s="388">
        <f ca="1">COUNTIFS(OFFSET($F$10, 0, 0, ROW()-9, 1), SERVICE[[#This Row],[Resources Role]], OFFSET($H$10, 0, 0, ROW()-9, 1), SERVICE[[#This Row],[Booking]])</f>
        <v>0</v>
      </c>
    </row>
    <row r="5856" spans="1:26" x14ac:dyDescent="0.25">
      <c r="A5856" s="6" t="str">
        <f ca="1">no.</f>
        <v/>
      </c>
      <c r="E5856" s="4" t="str">
        <f ca="1">position</f>
        <v/>
      </c>
      <c r="J5856" s="318"/>
      <c r="M5856" s="4"/>
      <c r="O5856" s="6"/>
      <c r="Q5856" s="20"/>
      <c r="R5856" s="5" t="str">
        <f ca="1">score</f>
        <v/>
      </c>
      <c r="S5856" s="7" t="str">
        <f ca="1">rescore_svc</f>
        <v/>
      </c>
      <c r="U5856" s="11" t="str">
        <f ca="1">price</f>
        <v/>
      </c>
      <c r="V5856" s="4"/>
      <c r="Y5856" s="388">
        <f ca="1">COUNTIFS(OFFSET($B$10, 0, 0, ROW()-9, 1), SERVICE[[#This Row],[Employee ID]], OFFSET($F$10, 0, 0, ROW()-9, 1), SERVICE[[#This Row],[Resources Role]])</f>
        <v>0</v>
      </c>
      <c r="Z5856" s="388">
        <f ca="1">COUNTIFS(OFFSET($F$10, 0, 0, ROW()-9, 1), SERVICE[[#This Row],[Resources Role]], OFFSET($H$10, 0, 0, ROW()-9, 1), SERVICE[[#This Row],[Booking]])</f>
        <v>0</v>
      </c>
    </row>
    <row r="5857" spans="1:26" x14ac:dyDescent="0.25">
      <c r="A5857" s="6" t="str">
        <f ca="1">no.</f>
        <v/>
      </c>
      <c r="E5857" s="4" t="str">
        <f ca="1">position</f>
        <v/>
      </c>
      <c r="J5857" s="318"/>
      <c r="M5857" s="4"/>
      <c r="O5857" s="6"/>
      <c r="Q5857" s="20"/>
      <c r="R5857" s="5" t="str">
        <f ca="1">score</f>
        <v/>
      </c>
      <c r="S5857" s="7" t="str">
        <f ca="1">rescore_svc</f>
        <v/>
      </c>
      <c r="U5857" s="11" t="str">
        <f ca="1">price</f>
        <v/>
      </c>
      <c r="V5857" s="4"/>
      <c r="Y5857" s="388">
        <f ca="1">COUNTIFS(OFFSET($B$10, 0, 0, ROW()-9, 1), SERVICE[[#This Row],[Employee ID]], OFFSET($F$10, 0, 0, ROW()-9, 1), SERVICE[[#This Row],[Resources Role]])</f>
        <v>0</v>
      </c>
      <c r="Z5857" s="388">
        <f ca="1">COUNTIFS(OFFSET($F$10, 0, 0, ROW()-9, 1), SERVICE[[#This Row],[Resources Role]], OFFSET($H$10, 0, 0, ROW()-9, 1), SERVICE[[#This Row],[Booking]])</f>
        <v>0</v>
      </c>
    </row>
    <row r="5858" spans="1:26" x14ac:dyDescent="0.25">
      <c r="A5858" s="6" t="str">
        <f ca="1">no.</f>
        <v/>
      </c>
      <c r="E5858" s="4" t="str">
        <f ca="1">position</f>
        <v/>
      </c>
      <c r="J5858" s="318"/>
      <c r="M5858" s="4"/>
      <c r="O5858" s="6"/>
      <c r="Q5858" s="20"/>
      <c r="R5858" s="5" t="str">
        <f ca="1">score</f>
        <v/>
      </c>
      <c r="S5858" s="7" t="str">
        <f ca="1">rescore_svc</f>
        <v/>
      </c>
      <c r="U5858" s="11" t="str">
        <f ca="1">price</f>
        <v/>
      </c>
      <c r="V5858" s="4"/>
      <c r="Y5858" s="388">
        <f ca="1">COUNTIFS(OFFSET($B$10, 0, 0, ROW()-9, 1), SERVICE[[#This Row],[Employee ID]], OFFSET($F$10, 0, 0, ROW()-9, 1), SERVICE[[#This Row],[Resources Role]])</f>
        <v>0</v>
      </c>
      <c r="Z5858" s="388">
        <f ca="1">COUNTIFS(OFFSET($F$10, 0, 0, ROW()-9, 1), SERVICE[[#This Row],[Resources Role]], OFFSET($H$10, 0, 0, ROW()-9, 1), SERVICE[[#This Row],[Booking]])</f>
        <v>0</v>
      </c>
    </row>
    <row r="5859" spans="1:26" x14ac:dyDescent="0.25">
      <c r="A5859" s="6" t="str">
        <f ca="1">no.</f>
        <v/>
      </c>
      <c r="E5859" s="4" t="str">
        <f ca="1">position</f>
        <v/>
      </c>
      <c r="J5859" s="318"/>
      <c r="M5859" s="4"/>
      <c r="O5859" s="6"/>
      <c r="Q5859" s="20"/>
      <c r="R5859" s="5" t="str">
        <f ca="1">score</f>
        <v/>
      </c>
      <c r="S5859" s="7" t="str">
        <f ca="1">rescore_svc</f>
        <v/>
      </c>
      <c r="U5859" s="11" t="str">
        <f ca="1">price</f>
        <v/>
      </c>
      <c r="V5859" s="4"/>
      <c r="Y5859" s="388">
        <f ca="1">COUNTIFS(OFFSET($B$10, 0, 0, ROW()-9, 1), SERVICE[[#This Row],[Employee ID]], OFFSET($F$10, 0, 0, ROW()-9, 1), SERVICE[[#This Row],[Resources Role]])</f>
        <v>0</v>
      </c>
      <c r="Z5859" s="388">
        <f ca="1">COUNTIFS(OFFSET($F$10, 0, 0, ROW()-9, 1), SERVICE[[#This Row],[Resources Role]], OFFSET($H$10, 0, 0, ROW()-9, 1), SERVICE[[#This Row],[Booking]])</f>
        <v>0</v>
      </c>
    </row>
    <row r="5860" spans="1:26" x14ac:dyDescent="0.25">
      <c r="A5860" s="6" t="str">
        <f ca="1">no.</f>
        <v/>
      </c>
      <c r="E5860" s="4" t="str">
        <f ca="1">position</f>
        <v/>
      </c>
      <c r="J5860" s="318"/>
      <c r="M5860" s="4"/>
      <c r="O5860" s="6"/>
      <c r="Q5860" s="20"/>
      <c r="R5860" s="5" t="str">
        <f ca="1">score</f>
        <v/>
      </c>
      <c r="S5860" s="7" t="str">
        <f ca="1">rescore_svc</f>
        <v/>
      </c>
      <c r="U5860" s="11" t="str">
        <f ca="1">price</f>
        <v/>
      </c>
      <c r="V5860" s="4"/>
      <c r="Y5860" s="388">
        <f ca="1">COUNTIFS(OFFSET($B$10, 0, 0, ROW()-9, 1), SERVICE[[#This Row],[Employee ID]], OFFSET($F$10, 0, 0, ROW()-9, 1), SERVICE[[#This Row],[Resources Role]])</f>
        <v>0</v>
      </c>
      <c r="Z5860" s="388">
        <f ca="1">COUNTIFS(OFFSET($F$10, 0, 0, ROW()-9, 1), SERVICE[[#This Row],[Resources Role]], OFFSET($H$10, 0, 0, ROW()-9, 1), SERVICE[[#This Row],[Booking]])</f>
        <v>0</v>
      </c>
    </row>
    <row r="5861" spans="1:26" x14ac:dyDescent="0.25">
      <c r="A5861" s="6" t="str">
        <f ca="1">no.</f>
        <v/>
      </c>
      <c r="E5861" s="4" t="str">
        <f ca="1">position</f>
        <v/>
      </c>
      <c r="J5861" s="318"/>
      <c r="M5861" s="4"/>
      <c r="O5861" s="6"/>
      <c r="Q5861" s="20"/>
      <c r="R5861" s="5" t="str">
        <f ca="1">score</f>
        <v/>
      </c>
      <c r="S5861" s="7" t="str">
        <f ca="1">rescore_svc</f>
        <v/>
      </c>
      <c r="U5861" s="11" t="str">
        <f ca="1">price</f>
        <v/>
      </c>
      <c r="V5861" s="4"/>
      <c r="Y5861" s="388">
        <f ca="1">COUNTIFS(OFFSET($B$10, 0, 0, ROW()-9, 1), SERVICE[[#This Row],[Employee ID]], OFFSET($F$10, 0, 0, ROW()-9, 1), SERVICE[[#This Row],[Resources Role]])</f>
        <v>0</v>
      </c>
      <c r="Z5861" s="388">
        <f ca="1">COUNTIFS(OFFSET($F$10, 0, 0, ROW()-9, 1), SERVICE[[#This Row],[Resources Role]], OFFSET($H$10, 0, 0, ROW()-9, 1), SERVICE[[#This Row],[Booking]])</f>
        <v>0</v>
      </c>
    </row>
    <row r="5862" spans="1:26" x14ac:dyDescent="0.25">
      <c r="A5862" s="6" t="str">
        <f ca="1">no.</f>
        <v/>
      </c>
      <c r="E5862" s="4" t="str">
        <f ca="1">position</f>
        <v/>
      </c>
      <c r="J5862" s="318"/>
      <c r="M5862" s="4"/>
      <c r="O5862" s="6"/>
      <c r="Q5862" s="20"/>
      <c r="R5862" s="5" t="str">
        <f ca="1">score</f>
        <v/>
      </c>
      <c r="S5862" s="7" t="str">
        <f ca="1">rescore_svc</f>
        <v/>
      </c>
      <c r="U5862" s="11" t="str">
        <f ca="1">price</f>
        <v/>
      </c>
      <c r="V5862" s="4"/>
      <c r="Y5862" s="388">
        <f ca="1">COUNTIFS(OFFSET($B$10, 0, 0, ROW()-9, 1), SERVICE[[#This Row],[Employee ID]], OFFSET($F$10, 0, 0, ROW()-9, 1), SERVICE[[#This Row],[Resources Role]])</f>
        <v>0</v>
      </c>
      <c r="Z5862" s="388">
        <f ca="1">COUNTIFS(OFFSET($F$10, 0, 0, ROW()-9, 1), SERVICE[[#This Row],[Resources Role]], OFFSET($H$10, 0, 0, ROW()-9, 1), SERVICE[[#This Row],[Booking]])</f>
        <v>0</v>
      </c>
    </row>
    <row r="5863" spans="1:26" x14ac:dyDescent="0.25">
      <c r="A5863" s="6" t="str">
        <f ca="1">no.</f>
        <v/>
      </c>
      <c r="E5863" s="4" t="str">
        <f ca="1">position</f>
        <v/>
      </c>
      <c r="J5863" s="318"/>
      <c r="M5863" s="4"/>
      <c r="O5863" s="6"/>
      <c r="Q5863" s="20"/>
      <c r="R5863" s="5" t="str">
        <f ca="1">score</f>
        <v/>
      </c>
      <c r="S5863" s="7" t="str">
        <f ca="1">rescore_svc</f>
        <v/>
      </c>
      <c r="U5863" s="11" t="str">
        <f ca="1">price</f>
        <v/>
      </c>
      <c r="V5863" s="4"/>
      <c r="Y5863" s="388">
        <f ca="1">COUNTIFS(OFFSET($B$10, 0, 0, ROW()-9, 1), SERVICE[[#This Row],[Employee ID]], OFFSET($F$10, 0, 0, ROW()-9, 1), SERVICE[[#This Row],[Resources Role]])</f>
        <v>0</v>
      </c>
      <c r="Z5863" s="388">
        <f ca="1">COUNTIFS(OFFSET($F$10, 0, 0, ROW()-9, 1), SERVICE[[#This Row],[Resources Role]], OFFSET($H$10, 0, 0, ROW()-9, 1), SERVICE[[#This Row],[Booking]])</f>
        <v>0</v>
      </c>
    </row>
    <row r="5864" spans="1:26" x14ac:dyDescent="0.25">
      <c r="A5864" s="6" t="str">
        <f ca="1">no.</f>
        <v/>
      </c>
      <c r="E5864" s="4" t="str">
        <f ca="1">position</f>
        <v/>
      </c>
      <c r="J5864" s="318"/>
      <c r="M5864" s="4"/>
      <c r="O5864" s="6"/>
      <c r="Q5864" s="20"/>
      <c r="R5864" s="5" t="str">
        <f ca="1">score</f>
        <v/>
      </c>
      <c r="S5864" s="7" t="str">
        <f ca="1">rescore_svc</f>
        <v/>
      </c>
      <c r="U5864" s="11" t="str">
        <f ca="1">price</f>
        <v/>
      </c>
      <c r="V5864" s="4"/>
      <c r="Y5864" s="388">
        <f ca="1">COUNTIFS(OFFSET($B$10, 0, 0, ROW()-9, 1), SERVICE[[#This Row],[Employee ID]], OFFSET($F$10, 0, 0, ROW()-9, 1), SERVICE[[#This Row],[Resources Role]])</f>
        <v>0</v>
      </c>
      <c r="Z5864" s="388">
        <f ca="1">COUNTIFS(OFFSET($F$10, 0, 0, ROW()-9, 1), SERVICE[[#This Row],[Resources Role]], OFFSET($H$10, 0, 0, ROW()-9, 1), SERVICE[[#This Row],[Booking]])</f>
        <v>0</v>
      </c>
    </row>
    <row r="5865" spans="1:26" x14ac:dyDescent="0.25">
      <c r="A5865" s="6" t="str">
        <f ca="1">no.</f>
        <v/>
      </c>
      <c r="E5865" s="4" t="str">
        <f ca="1">position</f>
        <v/>
      </c>
      <c r="J5865" s="318"/>
      <c r="M5865" s="4"/>
      <c r="O5865" s="6"/>
      <c r="Q5865" s="20"/>
      <c r="R5865" s="5" t="str">
        <f ca="1">score</f>
        <v/>
      </c>
      <c r="S5865" s="7" t="str">
        <f ca="1">rescore_svc</f>
        <v/>
      </c>
      <c r="U5865" s="11" t="str">
        <f ca="1">price</f>
        <v/>
      </c>
      <c r="V5865" s="4"/>
      <c r="Y5865" s="388">
        <f ca="1">COUNTIFS(OFFSET($B$10, 0, 0, ROW()-9, 1), SERVICE[[#This Row],[Employee ID]], OFFSET($F$10, 0, 0, ROW()-9, 1), SERVICE[[#This Row],[Resources Role]])</f>
        <v>0</v>
      </c>
      <c r="Z5865" s="388">
        <f ca="1">COUNTIFS(OFFSET($F$10, 0, 0, ROW()-9, 1), SERVICE[[#This Row],[Resources Role]], OFFSET($H$10, 0, 0, ROW()-9, 1), SERVICE[[#This Row],[Booking]])</f>
        <v>0</v>
      </c>
    </row>
    <row r="5866" spans="1:26" x14ac:dyDescent="0.25">
      <c r="A5866" s="6" t="str">
        <f ca="1">no.</f>
        <v/>
      </c>
      <c r="E5866" s="4" t="str">
        <f ca="1">position</f>
        <v/>
      </c>
      <c r="J5866" s="318"/>
      <c r="M5866" s="4"/>
      <c r="O5866" s="6"/>
      <c r="Q5866" s="20"/>
      <c r="R5866" s="5" t="str">
        <f ca="1">score</f>
        <v/>
      </c>
      <c r="S5866" s="7" t="str">
        <f ca="1">rescore_svc</f>
        <v/>
      </c>
      <c r="U5866" s="11" t="str">
        <f ca="1">price</f>
        <v/>
      </c>
      <c r="V5866" s="4"/>
      <c r="Y5866" s="388">
        <f ca="1">COUNTIFS(OFFSET($B$10, 0, 0, ROW()-9, 1), SERVICE[[#This Row],[Employee ID]], OFFSET($F$10, 0, 0, ROW()-9, 1), SERVICE[[#This Row],[Resources Role]])</f>
        <v>0</v>
      </c>
      <c r="Z5866" s="388">
        <f ca="1">COUNTIFS(OFFSET($F$10, 0, 0, ROW()-9, 1), SERVICE[[#This Row],[Resources Role]], OFFSET($H$10, 0, 0, ROW()-9, 1), SERVICE[[#This Row],[Booking]])</f>
        <v>0</v>
      </c>
    </row>
    <row r="5867" spans="1:26" x14ac:dyDescent="0.25">
      <c r="A5867" s="6" t="str">
        <f ca="1">no.</f>
        <v/>
      </c>
      <c r="E5867" s="4" t="str">
        <f ca="1">position</f>
        <v/>
      </c>
      <c r="J5867" s="318"/>
      <c r="M5867" s="4"/>
      <c r="O5867" s="6"/>
      <c r="Q5867" s="20"/>
      <c r="R5867" s="5" t="str">
        <f ca="1">score</f>
        <v/>
      </c>
      <c r="S5867" s="7" t="str">
        <f ca="1">rescore_svc</f>
        <v/>
      </c>
      <c r="U5867" s="11" t="str">
        <f ca="1">price</f>
        <v/>
      </c>
      <c r="V5867" s="4"/>
      <c r="Y5867" s="388">
        <f ca="1">COUNTIFS(OFFSET($B$10, 0, 0, ROW()-9, 1), SERVICE[[#This Row],[Employee ID]], OFFSET($F$10, 0, 0, ROW()-9, 1), SERVICE[[#This Row],[Resources Role]])</f>
        <v>0</v>
      </c>
      <c r="Z5867" s="388">
        <f ca="1">COUNTIFS(OFFSET($F$10, 0, 0, ROW()-9, 1), SERVICE[[#This Row],[Resources Role]], OFFSET($H$10, 0, 0, ROW()-9, 1), SERVICE[[#This Row],[Booking]])</f>
        <v>0</v>
      </c>
    </row>
    <row r="5868" spans="1:26" x14ac:dyDescent="0.25">
      <c r="A5868" s="6" t="str">
        <f ca="1">no.</f>
        <v/>
      </c>
      <c r="E5868" s="4" t="str">
        <f ca="1">position</f>
        <v/>
      </c>
      <c r="J5868" s="318"/>
      <c r="M5868" s="4"/>
      <c r="O5868" s="6"/>
      <c r="Q5868" s="20"/>
      <c r="R5868" s="5" t="str">
        <f ca="1">score</f>
        <v/>
      </c>
      <c r="S5868" s="7" t="str">
        <f ca="1">rescore_svc</f>
        <v/>
      </c>
      <c r="U5868" s="11" t="str">
        <f ca="1">price</f>
        <v/>
      </c>
      <c r="V5868" s="4"/>
      <c r="Y5868" s="388">
        <f ca="1">COUNTIFS(OFFSET($B$10, 0, 0, ROW()-9, 1), SERVICE[[#This Row],[Employee ID]], OFFSET($F$10, 0, 0, ROW()-9, 1), SERVICE[[#This Row],[Resources Role]])</f>
        <v>0</v>
      </c>
      <c r="Z5868" s="388">
        <f ca="1">COUNTIFS(OFFSET($F$10, 0, 0, ROW()-9, 1), SERVICE[[#This Row],[Resources Role]], OFFSET($H$10, 0, 0, ROW()-9, 1), SERVICE[[#This Row],[Booking]])</f>
        <v>0</v>
      </c>
    </row>
    <row r="5869" spans="1:26" x14ac:dyDescent="0.25">
      <c r="A5869" s="6" t="str">
        <f ca="1">no.</f>
        <v/>
      </c>
      <c r="E5869" s="4" t="str">
        <f ca="1">position</f>
        <v/>
      </c>
      <c r="J5869" s="318"/>
      <c r="M5869" s="4"/>
      <c r="O5869" s="6"/>
      <c r="Q5869" s="20"/>
      <c r="R5869" s="5" t="str">
        <f ca="1">score</f>
        <v/>
      </c>
      <c r="S5869" s="7" t="str">
        <f ca="1">rescore_svc</f>
        <v/>
      </c>
      <c r="U5869" s="11" t="str">
        <f ca="1">price</f>
        <v/>
      </c>
      <c r="V5869" s="4"/>
      <c r="Y5869" s="388">
        <f ca="1">COUNTIFS(OFFSET($B$10, 0, 0, ROW()-9, 1), SERVICE[[#This Row],[Employee ID]], OFFSET($F$10, 0, 0, ROW()-9, 1), SERVICE[[#This Row],[Resources Role]])</f>
        <v>0</v>
      </c>
      <c r="Z5869" s="388">
        <f ca="1">COUNTIFS(OFFSET($F$10, 0, 0, ROW()-9, 1), SERVICE[[#This Row],[Resources Role]], OFFSET($H$10, 0, 0, ROW()-9, 1), SERVICE[[#This Row],[Booking]])</f>
        <v>0</v>
      </c>
    </row>
    <row r="5870" spans="1:26" x14ac:dyDescent="0.25">
      <c r="A5870" s="6" t="str">
        <f ca="1">no.</f>
        <v/>
      </c>
      <c r="E5870" s="4" t="str">
        <f ca="1">position</f>
        <v/>
      </c>
      <c r="J5870" s="318"/>
      <c r="M5870" s="4"/>
      <c r="O5870" s="6"/>
      <c r="Q5870" s="20"/>
      <c r="R5870" s="5" t="str">
        <f ca="1">score</f>
        <v/>
      </c>
      <c r="S5870" s="7" t="str">
        <f ca="1">rescore_svc</f>
        <v/>
      </c>
      <c r="U5870" s="11" t="str">
        <f ca="1">price</f>
        <v/>
      </c>
      <c r="V5870" s="4"/>
      <c r="Y5870" s="388">
        <f ca="1">COUNTIFS(OFFSET($B$10, 0, 0, ROW()-9, 1), SERVICE[[#This Row],[Employee ID]], OFFSET($F$10, 0, 0, ROW()-9, 1), SERVICE[[#This Row],[Resources Role]])</f>
        <v>0</v>
      </c>
      <c r="Z5870" s="388">
        <f ca="1">COUNTIFS(OFFSET($F$10, 0, 0, ROW()-9, 1), SERVICE[[#This Row],[Resources Role]], OFFSET($H$10, 0, 0, ROW()-9, 1), SERVICE[[#This Row],[Booking]])</f>
        <v>0</v>
      </c>
    </row>
    <row r="5871" spans="1:26" x14ac:dyDescent="0.25">
      <c r="A5871" s="6" t="str">
        <f ca="1">no.</f>
        <v/>
      </c>
      <c r="E5871" s="4" t="str">
        <f ca="1">position</f>
        <v/>
      </c>
      <c r="J5871" s="318"/>
      <c r="M5871" s="4"/>
      <c r="O5871" s="6"/>
      <c r="Q5871" s="20"/>
      <c r="R5871" s="5" t="str">
        <f ca="1">score</f>
        <v/>
      </c>
      <c r="S5871" s="7" t="str">
        <f ca="1">rescore_svc</f>
        <v/>
      </c>
      <c r="U5871" s="11" t="str">
        <f ca="1">price</f>
        <v/>
      </c>
      <c r="V5871" s="4"/>
      <c r="Y5871" s="388">
        <f ca="1">COUNTIFS(OFFSET($B$10, 0, 0, ROW()-9, 1), SERVICE[[#This Row],[Employee ID]], OFFSET($F$10, 0, 0, ROW()-9, 1), SERVICE[[#This Row],[Resources Role]])</f>
        <v>0</v>
      </c>
      <c r="Z5871" s="388">
        <f ca="1">COUNTIFS(OFFSET($F$10, 0, 0, ROW()-9, 1), SERVICE[[#This Row],[Resources Role]], OFFSET($H$10, 0, 0, ROW()-9, 1), SERVICE[[#This Row],[Booking]])</f>
        <v>0</v>
      </c>
    </row>
    <row r="5872" spans="1:26" x14ac:dyDescent="0.25">
      <c r="A5872" s="6" t="str">
        <f ca="1">no.</f>
        <v/>
      </c>
      <c r="E5872" s="4" t="str">
        <f ca="1">position</f>
        <v/>
      </c>
      <c r="J5872" s="318"/>
      <c r="M5872" s="4"/>
      <c r="O5872" s="6"/>
      <c r="Q5872" s="20"/>
      <c r="R5872" s="5" t="str">
        <f ca="1">score</f>
        <v/>
      </c>
      <c r="S5872" s="7" t="str">
        <f ca="1">rescore_svc</f>
        <v/>
      </c>
      <c r="U5872" s="11" t="str">
        <f ca="1">price</f>
        <v/>
      </c>
      <c r="V5872" s="4"/>
      <c r="Y5872" s="388">
        <f ca="1">COUNTIFS(OFFSET($B$10, 0, 0, ROW()-9, 1), SERVICE[[#This Row],[Employee ID]], OFFSET($F$10, 0, 0, ROW()-9, 1), SERVICE[[#This Row],[Resources Role]])</f>
        <v>0</v>
      </c>
      <c r="Z5872" s="388">
        <f ca="1">COUNTIFS(OFFSET($F$10, 0, 0, ROW()-9, 1), SERVICE[[#This Row],[Resources Role]], OFFSET($H$10, 0, 0, ROW()-9, 1), SERVICE[[#This Row],[Booking]])</f>
        <v>0</v>
      </c>
    </row>
    <row r="5873" spans="1:26" x14ac:dyDescent="0.25">
      <c r="A5873" s="6" t="str">
        <f ca="1">no.</f>
        <v/>
      </c>
      <c r="E5873" s="4" t="str">
        <f ca="1">position</f>
        <v/>
      </c>
      <c r="J5873" s="318"/>
      <c r="M5873" s="4"/>
      <c r="O5873" s="6"/>
      <c r="Q5873" s="20"/>
      <c r="R5873" s="5" t="str">
        <f ca="1">score</f>
        <v/>
      </c>
      <c r="S5873" s="7" t="str">
        <f ca="1">rescore_svc</f>
        <v/>
      </c>
      <c r="U5873" s="11" t="str">
        <f ca="1">price</f>
        <v/>
      </c>
      <c r="V5873" s="4"/>
      <c r="Y5873" s="388">
        <f ca="1">COUNTIFS(OFFSET($B$10, 0, 0, ROW()-9, 1), SERVICE[[#This Row],[Employee ID]], OFFSET($F$10, 0, 0, ROW()-9, 1), SERVICE[[#This Row],[Resources Role]])</f>
        <v>0</v>
      </c>
      <c r="Z5873" s="388">
        <f ca="1">COUNTIFS(OFFSET($F$10, 0, 0, ROW()-9, 1), SERVICE[[#This Row],[Resources Role]], OFFSET($H$10, 0, 0, ROW()-9, 1), SERVICE[[#This Row],[Booking]])</f>
        <v>0</v>
      </c>
    </row>
    <row r="5874" spans="1:26" x14ac:dyDescent="0.25">
      <c r="A5874" s="6" t="str">
        <f ca="1">no.</f>
        <v/>
      </c>
      <c r="E5874" s="4" t="str">
        <f ca="1">position</f>
        <v/>
      </c>
      <c r="J5874" s="318"/>
      <c r="M5874" s="4"/>
      <c r="O5874" s="6"/>
      <c r="Q5874" s="20"/>
      <c r="R5874" s="5" t="str">
        <f ca="1">score</f>
        <v/>
      </c>
      <c r="S5874" s="7" t="str">
        <f ca="1">rescore_svc</f>
        <v/>
      </c>
      <c r="U5874" s="11" t="str">
        <f ca="1">price</f>
        <v/>
      </c>
      <c r="V5874" s="4"/>
      <c r="Y5874" s="388">
        <f ca="1">COUNTIFS(OFFSET($B$10, 0, 0, ROW()-9, 1), SERVICE[[#This Row],[Employee ID]], OFFSET($F$10, 0, 0, ROW()-9, 1), SERVICE[[#This Row],[Resources Role]])</f>
        <v>0</v>
      </c>
      <c r="Z5874" s="388">
        <f ca="1">COUNTIFS(OFFSET($F$10, 0, 0, ROW()-9, 1), SERVICE[[#This Row],[Resources Role]], OFFSET($H$10, 0, 0, ROW()-9, 1), SERVICE[[#This Row],[Booking]])</f>
        <v>0</v>
      </c>
    </row>
    <row r="5875" spans="1:26" x14ac:dyDescent="0.25">
      <c r="A5875" s="6" t="str">
        <f ca="1">no.</f>
        <v/>
      </c>
      <c r="E5875" s="4" t="str">
        <f ca="1">position</f>
        <v/>
      </c>
      <c r="J5875" s="318"/>
      <c r="M5875" s="4"/>
      <c r="O5875" s="6"/>
      <c r="Q5875" s="20"/>
      <c r="R5875" s="5" t="str">
        <f ca="1">score</f>
        <v/>
      </c>
      <c r="S5875" s="7" t="str">
        <f ca="1">rescore_svc</f>
        <v/>
      </c>
      <c r="U5875" s="11" t="str">
        <f ca="1">price</f>
        <v/>
      </c>
      <c r="V5875" s="4"/>
      <c r="Y5875" s="388">
        <f ca="1">COUNTIFS(OFFSET($B$10, 0, 0, ROW()-9, 1), SERVICE[[#This Row],[Employee ID]], OFFSET($F$10, 0, 0, ROW()-9, 1), SERVICE[[#This Row],[Resources Role]])</f>
        <v>0</v>
      </c>
      <c r="Z5875" s="388">
        <f ca="1">COUNTIFS(OFFSET($F$10, 0, 0, ROW()-9, 1), SERVICE[[#This Row],[Resources Role]], OFFSET($H$10, 0, 0, ROW()-9, 1), SERVICE[[#This Row],[Booking]])</f>
        <v>0</v>
      </c>
    </row>
    <row r="5876" spans="1:26" x14ac:dyDescent="0.25">
      <c r="A5876" s="6" t="str">
        <f ca="1">no.</f>
        <v/>
      </c>
      <c r="E5876" s="4" t="str">
        <f ca="1">position</f>
        <v/>
      </c>
      <c r="J5876" s="318"/>
      <c r="M5876" s="4"/>
      <c r="O5876" s="6"/>
      <c r="Q5876" s="20"/>
      <c r="R5876" s="5" t="str">
        <f ca="1">score</f>
        <v/>
      </c>
      <c r="S5876" s="7" t="str">
        <f ca="1">rescore_svc</f>
        <v/>
      </c>
      <c r="U5876" s="11" t="str">
        <f ca="1">price</f>
        <v/>
      </c>
      <c r="V5876" s="4"/>
      <c r="Y5876" s="388">
        <f ca="1">COUNTIFS(OFFSET($B$10, 0, 0, ROW()-9, 1), SERVICE[[#This Row],[Employee ID]], OFFSET($F$10, 0, 0, ROW()-9, 1), SERVICE[[#This Row],[Resources Role]])</f>
        <v>0</v>
      </c>
      <c r="Z5876" s="388">
        <f ca="1">COUNTIFS(OFFSET($F$10, 0, 0, ROW()-9, 1), SERVICE[[#This Row],[Resources Role]], OFFSET($H$10, 0, 0, ROW()-9, 1), SERVICE[[#This Row],[Booking]])</f>
        <v>0</v>
      </c>
    </row>
    <row r="5877" spans="1:26" x14ac:dyDescent="0.25">
      <c r="A5877" s="6" t="str">
        <f ca="1">no.</f>
        <v/>
      </c>
      <c r="E5877" s="4" t="str">
        <f ca="1">position</f>
        <v/>
      </c>
      <c r="J5877" s="318"/>
      <c r="M5877" s="4"/>
      <c r="O5877" s="6"/>
      <c r="Q5877" s="20"/>
      <c r="R5877" s="5" t="str">
        <f ca="1">score</f>
        <v/>
      </c>
      <c r="S5877" s="7" t="str">
        <f ca="1">rescore_svc</f>
        <v/>
      </c>
      <c r="U5877" s="11" t="str">
        <f ca="1">price</f>
        <v/>
      </c>
      <c r="V5877" s="4"/>
      <c r="Y5877" s="388">
        <f ca="1">COUNTIFS(OFFSET($B$10, 0, 0, ROW()-9, 1), SERVICE[[#This Row],[Employee ID]], OFFSET($F$10, 0, 0, ROW()-9, 1), SERVICE[[#This Row],[Resources Role]])</f>
        <v>0</v>
      </c>
      <c r="Z5877" s="388">
        <f ca="1">COUNTIFS(OFFSET($F$10, 0, 0, ROW()-9, 1), SERVICE[[#This Row],[Resources Role]], OFFSET($H$10, 0, 0, ROW()-9, 1), SERVICE[[#This Row],[Booking]])</f>
        <v>0</v>
      </c>
    </row>
    <row r="5878" spans="1:26" x14ac:dyDescent="0.25">
      <c r="A5878" s="6" t="str">
        <f ca="1">no.</f>
        <v/>
      </c>
      <c r="E5878" s="4" t="str">
        <f ca="1">position</f>
        <v/>
      </c>
      <c r="J5878" s="318"/>
      <c r="M5878" s="4"/>
      <c r="O5878" s="6"/>
      <c r="Q5878" s="20"/>
      <c r="R5878" s="5" t="str">
        <f ca="1">score</f>
        <v/>
      </c>
      <c r="S5878" s="7" t="str">
        <f ca="1">rescore_svc</f>
        <v/>
      </c>
      <c r="U5878" s="11" t="str">
        <f ca="1">price</f>
        <v/>
      </c>
      <c r="V5878" s="4"/>
      <c r="Y5878" s="388">
        <f ca="1">COUNTIFS(OFFSET($B$10, 0, 0, ROW()-9, 1), SERVICE[[#This Row],[Employee ID]], OFFSET($F$10, 0, 0, ROW()-9, 1), SERVICE[[#This Row],[Resources Role]])</f>
        <v>0</v>
      </c>
      <c r="Z5878" s="388">
        <f ca="1">COUNTIFS(OFFSET($F$10, 0, 0, ROW()-9, 1), SERVICE[[#This Row],[Resources Role]], OFFSET($H$10, 0, 0, ROW()-9, 1), SERVICE[[#This Row],[Booking]])</f>
        <v>0</v>
      </c>
    </row>
    <row r="5879" spans="1:26" x14ac:dyDescent="0.25">
      <c r="A5879" s="6" t="str">
        <f ca="1">no.</f>
        <v/>
      </c>
      <c r="E5879" s="4" t="str">
        <f ca="1">position</f>
        <v/>
      </c>
      <c r="J5879" s="318"/>
      <c r="M5879" s="4"/>
      <c r="O5879" s="6"/>
      <c r="Q5879" s="20"/>
      <c r="R5879" s="5" t="str">
        <f ca="1">score</f>
        <v/>
      </c>
      <c r="S5879" s="7" t="str">
        <f ca="1">rescore_svc</f>
        <v/>
      </c>
      <c r="U5879" s="11" t="str">
        <f ca="1">price</f>
        <v/>
      </c>
      <c r="V5879" s="4"/>
      <c r="Y5879" s="388">
        <f ca="1">COUNTIFS(OFFSET($B$10, 0, 0, ROW()-9, 1), SERVICE[[#This Row],[Employee ID]], OFFSET($F$10, 0, 0, ROW()-9, 1), SERVICE[[#This Row],[Resources Role]])</f>
        <v>0</v>
      </c>
      <c r="Z5879" s="388">
        <f ca="1">COUNTIFS(OFFSET($F$10, 0, 0, ROW()-9, 1), SERVICE[[#This Row],[Resources Role]], OFFSET($H$10, 0, 0, ROW()-9, 1), SERVICE[[#This Row],[Booking]])</f>
        <v>0</v>
      </c>
    </row>
    <row r="5880" spans="1:26" x14ac:dyDescent="0.25">
      <c r="A5880" s="6" t="str">
        <f ca="1">no.</f>
        <v/>
      </c>
      <c r="E5880" s="4" t="str">
        <f ca="1">position</f>
        <v/>
      </c>
      <c r="J5880" s="318"/>
      <c r="M5880" s="4"/>
      <c r="O5880" s="6"/>
      <c r="Q5880" s="20"/>
      <c r="R5880" s="5" t="str">
        <f ca="1">score</f>
        <v/>
      </c>
      <c r="S5880" s="7" t="str">
        <f ca="1">rescore_svc</f>
        <v/>
      </c>
      <c r="U5880" s="11" t="str">
        <f ca="1">price</f>
        <v/>
      </c>
      <c r="V5880" s="4"/>
      <c r="Y5880" s="388">
        <f ca="1">COUNTIFS(OFFSET($B$10, 0, 0, ROW()-9, 1), SERVICE[[#This Row],[Employee ID]], OFFSET($F$10, 0, 0, ROW()-9, 1), SERVICE[[#This Row],[Resources Role]])</f>
        <v>0</v>
      </c>
      <c r="Z5880" s="388">
        <f ca="1">COUNTIFS(OFFSET($F$10, 0, 0, ROW()-9, 1), SERVICE[[#This Row],[Resources Role]], OFFSET($H$10, 0, 0, ROW()-9, 1), SERVICE[[#This Row],[Booking]])</f>
        <v>0</v>
      </c>
    </row>
    <row r="5881" spans="1:26" x14ac:dyDescent="0.25">
      <c r="A5881" s="6" t="str">
        <f ca="1">no.</f>
        <v/>
      </c>
      <c r="E5881" s="4" t="str">
        <f ca="1">position</f>
        <v/>
      </c>
      <c r="J5881" s="318"/>
      <c r="M5881" s="4"/>
      <c r="O5881" s="6"/>
      <c r="Q5881" s="20"/>
      <c r="R5881" s="5" t="str">
        <f ca="1">score</f>
        <v/>
      </c>
      <c r="S5881" s="7" t="str">
        <f ca="1">rescore_svc</f>
        <v/>
      </c>
      <c r="U5881" s="11" t="str">
        <f ca="1">price</f>
        <v/>
      </c>
      <c r="V5881" s="4"/>
      <c r="Y5881" s="388">
        <f ca="1">COUNTIFS(OFFSET($B$10, 0, 0, ROW()-9, 1), SERVICE[[#This Row],[Employee ID]], OFFSET($F$10, 0, 0, ROW()-9, 1), SERVICE[[#This Row],[Resources Role]])</f>
        <v>0</v>
      </c>
      <c r="Z5881" s="388">
        <f ca="1">COUNTIFS(OFFSET($F$10, 0, 0, ROW()-9, 1), SERVICE[[#This Row],[Resources Role]], OFFSET($H$10, 0, 0, ROW()-9, 1), SERVICE[[#This Row],[Booking]])</f>
        <v>0</v>
      </c>
    </row>
    <row r="5882" spans="1:26" x14ac:dyDescent="0.25">
      <c r="A5882" s="6" t="str">
        <f ca="1">no.</f>
        <v/>
      </c>
      <c r="E5882" s="4" t="str">
        <f ca="1">position</f>
        <v/>
      </c>
      <c r="J5882" s="318"/>
      <c r="M5882" s="4"/>
      <c r="O5882" s="6"/>
      <c r="Q5882" s="20"/>
      <c r="R5882" s="5" t="str">
        <f ca="1">score</f>
        <v/>
      </c>
      <c r="S5882" s="7" t="str">
        <f ca="1">rescore_svc</f>
        <v/>
      </c>
      <c r="U5882" s="11" t="str">
        <f ca="1">price</f>
        <v/>
      </c>
      <c r="V5882" s="4"/>
      <c r="Y5882" s="388">
        <f ca="1">COUNTIFS(OFFSET($B$10, 0, 0, ROW()-9, 1), SERVICE[[#This Row],[Employee ID]], OFFSET($F$10, 0, 0, ROW()-9, 1), SERVICE[[#This Row],[Resources Role]])</f>
        <v>0</v>
      </c>
      <c r="Z5882" s="388">
        <f ca="1">COUNTIFS(OFFSET($F$10, 0, 0, ROW()-9, 1), SERVICE[[#This Row],[Resources Role]], OFFSET($H$10, 0, 0, ROW()-9, 1), SERVICE[[#This Row],[Booking]])</f>
        <v>0</v>
      </c>
    </row>
    <row r="5883" spans="1:26" x14ac:dyDescent="0.25">
      <c r="A5883" s="6" t="str">
        <f ca="1">no.</f>
        <v/>
      </c>
      <c r="E5883" s="4" t="str">
        <f ca="1">position</f>
        <v/>
      </c>
      <c r="J5883" s="318"/>
      <c r="M5883" s="4"/>
      <c r="O5883" s="6"/>
      <c r="Q5883" s="20"/>
      <c r="R5883" s="5" t="str">
        <f ca="1">score</f>
        <v/>
      </c>
      <c r="S5883" s="7" t="str">
        <f ca="1">rescore_svc</f>
        <v/>
      </c>
      <c r="U5883" s="11" t="str">
        <f ca="1">price</f>
        <v/>
      </c>
      <c r="V5883" s="4"/>
      <c r="Y5883" s="388">
        <f ca="1">COUNTIFS(OFFSET($B$10, 0, 0, ROW()-9, 1), SERVICE[[#This Row],[Employee ID]], OFFSET($F$10, 0, 0, ROW()-9, 1), SERVICE[[#This Row],[Resources Role]])</f>
        <v>0</v>
      </c>
      <c r="Z5883" s="388">
        <f ca="1">COUNTIFS(OFFSET($F$10, 0, 0, ROW()-9, 1), SERVICE[[#This Row],[Resources Role]], OFFSET($H$10, 0, 0, ROW()-9, 1), SERVICE[[#This Row],[Booking]])</f>
        <v>0</v>
      </c>
    </row>
    <row r="5884" spans="1:26" x14ac:dyDescent="0.25">
      <c r="A5884" s="6" t="str">
        <f ca="1">no.</f>
        <v/>
      </c>
      <c r="E5884" s="4" t="str">
        <f ca="1">position</f>
        <v/>
      </c>
      <c r="J5884" s="318"/>
      <c r="M5884" s="4"/>
      <c r="O5884" s="6"/>
      <c r="Q5884" s="20"/>
      <c r="R5884" s="5" t="str">
        <f ca="1">score</f>
        <v/>
      </c>
      <c r="S5884" s="7" t="str">
        <f ca="1">rescore_svc</f>
        <v/>
      </c>
      <c r="U5884" s="11" t="str">
        <f ca="1">price</f>
        <v/>
      </c>
      <c r="V5884" s="4"/>
      <c r="Y5884" s="388">
        <f ca="1">COUNTIFS(OFFSET($B$10, 0, 0, ROW()-9, 1), SERVICE[[#This Row],[Employee ID]], OFFSET($F$10, 0, 0, ROW()-9, 1), SERVICE[[#This Row],[Resources Role]])</f>
        <v>0</v>
      </c>
      <c r="Z5884" s="388">
        <f ca="1">COUNTIFS(OFFSET($F$10, 0, 0, ROW()-9, 1), SERVICE[[#This Row],[Resources Role]], OFFSET($H$10, 0, 0, ROW()-9, 1), SERVICE[[#This Row],[Booking]])</f>
        <v>0</v>
      </c>
    </row>
    <row r="5885" spans="1:26" x14ac:dyDescent="0.25">
      <c r="A5885" s="6" t="str">
        <f ca="1">no.</f>
        <v/>
      </c>
      <c r="E5885" s="4" t="str">
        <f ca="1">position</f>
        <v/>
      </c>
      <c r="J5885" s="318"/>
      <c r="M5885" s="4"/>
      <c r="O5885" s="6"/>
      <c r="Q5885" s="20"/>
      <c r="R5885" s="5" t="str">
        <f ca="1">score</f>
        <v/>
      </c>
      <c r="S5885" s="7" t="str">
        <f ca="1">rescore_svc</f>
        <v/>
      </c>
      <c r="U5885" s="11" t="str">
        <f ca="1">price</f>
        <v/>
      </c>
      <c r="V5885" s="4"/>
      <c r="Y5885" s="388">
        <f ca="1">COUNTIFS(OFFSET($B$10, 0, 0, ROW()-9, 1), SERVICE[[#This Row],[Employee ID]], OFFSET($F$10, 0, 0, ROW()-9, 1), SERVICE[[#This Row],[Resources Role]])</f>
        <v>0</v>
      </c>
      <c r="Z5885" s="388">
        <f ca="1">COUNTIFS(OFFSET($F$10, 0, 0, ROW()-9, 1), SERVICE[[#This Row],[Resources Role]], OFFSET($H$10, 0, 0, ROW()-9, 1), SERVICE[[#This Row],[Booking]])</f>
        <v>0</v>
      </c>
    </row>
    <row r="5886" spans="1:26" x14ac:dyDescent="0.25">
      <c r="A5886" s="6" t="str">
        <f ca="1">no.</f>
        <v/>
      </c>
      <c r="E5886" s="4" t="str">
        <f ca="1">position</f>
        <v/>
      </c>
      <c r="J5886" s="318"/>
      <c r="M5886" s="4"/>
      <c r="O5886" s="6"/>
      <c r="Q5886" s="20"/>
      <c r="R5886" s="5" t="str">
        <f ca="1">score</f>
        <v/>
      </c>
      <c r="S5886" s="7" t="str">
        <f ca="1">rescore_svc</f>
        <v/>
      </c>
      <c r="U5886" s="11" t="str">
        <f ca="1">price</f>
        <v/>
      </c>
      <c r="V5886" s="4"/>
      <c r="Y5886" s="388">
        <f ca="1">COUNTIFS(OFFSET($B$10, 0, 0, ROW()-9, 1), SERVICE[[#This Row],[Employee ID]], OFFSET($F$10, 0, 0, ROW()-9, 1), SERVICE[[#This Row],[Resources Role]])</f>
        <v>0</v>
      </c>
      <c r="Z5886" s="388">
        <f ca="1">COUNTIFS(OFFSET($F$10, 0, 0, ROW()-9, 1), SERVICE[[#This Row],[Resources Role]], OFFSET($H$10, 0, 0, ROW()-9, 1), SERVICE[[#This Row],[Booking]])</f>
        <v>0</v>
      </c>
    </row>
    <row r="5887" spans="1:26" x14ac:dyDescent="0.25">
      <c r="A5887" s="6" t="str">
        <f ca="1">no.</f>
        <v/>
      </c>
      <c r="E5887" s="4" t="str">
        <f ca="1">position</f>
        <v/>
      </c>
      <c r="J5887" s="318"/>
      <c r="M5887" s="4"/>
      <c r="O5887" s="6"/>
      <c r="Q5887" s="20"/>
      <c r="R5887" s="5" t="str">
        <f ca="1">score</f>
        <v/>
      </c>
      <c r="S5887" s="7" t="str">
        <f ca="1">rescore_svc</f>
        <v/>
      </c>
      <c r="U5887" s="11" t="str">
        <f ca="1">price</f>
        <v/>
      </c>
      <c r="V5887" s="4"/>
      <c r="Y5887" s="388">
        <f ca="1">COUNTIFS(OFFSET($B$10, 0, 0, ROW()-9, 1), SERVICE[[#This Row],[Employee ID]], OFFSET($F$10, 0, 0, ROW()-9, 1), SERVICE[[#This Row],[Resources Role]])</f>
        <v>0</v>
      </c>
      <c r="Z5887" s="388">
        <f ca="1">COUNTIFS(OFFSET($F$10, 0, 0, ROW()-9, 1), SERVICE[[#This Row],[Resources Role]], OFFSET($H$10, 0, 0, ROW()-9, 1), SERVICE[[#This Row],[Booking]])</f>
        <v>0</v>
      </c>
    </row>
    <row r="5888" spans="1:26" x14ac:dyDescent="0.25">
      <c r="A5888" s="6" t="str">
        <f ca="1">no.</f>
        <v/>
      </c>
      <c r="E5888" s="4" t="str">
        <f ca="1">position</f>
        <v/>
      </c>
      <c r="J5888" s="318"/>
      <c r="M5888" s="4"/>
      <c r="O5888" s="6"/>
      <c r="Q5888" s="20"/>
      <c r="R5888" s="5" t="str">
        <f ca="1">score</f>
        <v/>
      </c>
      <c r="S5888" s="7" t="str">
        <f ca="1">rescore_svc</f>
        <v/>
      </c>
      <c r="U5888" s="11" t="str">
        <f ca="1">price</f>
        <v/>
      </c>
      <c r="V5888" s="4"/>
      <c r="Y5888" s="388">
        <f ca="1">COUNTIFS(OFFSET($B$10, 0, 0, ROW()-9, 1), SERVICE[[#This Row],[Employee ID]], OFFSET($F$10, 0, 0, ROW()-9, 1), SERVICE[[#This Row],[Resources Role]])</f>
        <v>0</v>
      </c>
      <c r="Z5888" s="388">
        <f ca="1">COUNTIFS(OFFSET($F$10, 0, 0, ROW()-9, 1), SERVICE[[#This Row],[Resources Role]], OFFSET($H$10, 0, 0, ROW()-9, 1), SERVICE[[#This Row],[Booking]])</f>
        <v>0</v>
      </c>
    </row>
    <row r="5889" spans="1:26" x14ac:dyDescent="0.25">
      <c r="A5889" s="6" t="str">
        <f ca="1">no.</f>
        <v/>
      </c>
      <c r="E5889" s="4" t="str">
        <f ca="1">position</f>
        <v/>
      </c>
      <c r="J5889" s="318"/>
      <c r="M5889" s="4"/>
      <c r="O5889" s="6"/>
      <c r="Q5889" s="20"/>
      <c r="R5889" s="5" t="str">
        <f ca="1">score</f>
        <v/>
      </c>
      <c r="S5889" s="7" t="str">
        <f ca="1">rescore_svc</f>
        <v/>
      </c>
      <c r="U5889" s="11" t="str">
        <f ca="1">price</f>
        <v/>
      </c>
      <c r="V5889" s="4"/>
      <c r="Y5889" s="388">
        <f ca="1">COUNTIFS(OFFSET($B$10, 0, 0, ROW()-9, 1), SERVICE[[#This Row],[Employee ID]], OFFSET($F$10, 0, 0, ROW()-9, 1), SERVICE[[#This Row],[Resources Role]])</f>
        <v>0</v>
      </c>
      <c r="Z5889" s="388">
        <f ca="1">COUNTIFS(OFFSET($F$10, 0, 0, ROW()-9, 1), SERVICE[[#This Row],[Resources Role]], OFFSET($H$10, 0, 0, ROW()-9, 1), SERVICE[[#This Row],[Booking]])</f>
        <v>0</v>
      </c>
    </row>
    <row r="5890" spans="1:26" x14ac:dyDescent="0.25">
      <c r="A5890" s="6" t="str">
        <f ca="1">no.</f>
        <v/>
      </c>
      <c r="E5890" s="4" t="str">
        <f ca="1">position</f>
        <v/>
      </c>
      <c r="J5890" s="318"/>
      <c r="M5890" s="4"/>
      <c r="O5890" s="6"/>
      <c r="Q5890" s="20"/>
      <c r="R5890" s="5" t="str">
        <f ca="1">score</f>
        <v/>
      </c>
      <c r="S5890" s="7" t="str">
        <f ca="1">rescore_svc</f>
        <v/>
      </c>
      <c r="U5890" s="11" t="str">
        <f ca="1">price</f>
        <v/>
      </c>
      <c r="V5890" s="4"/>
      <c r="Y5890" s="388">
        <f ca="1">COUNTIFS(OFFSET($B$10, 0, 0, ROW()-9, 1), SERVICE[[#This Row],[Employee ID]], OFFSET($F$10, 0, 0, ROW()-9, 1), SERVICE[[#This Row],[Resources Role]])</f>
        <v>0</v>
      </c>
      <c r="Z5890" s="388">
        <f ca="1">COUNTIFS(OFFSET($F$10, 0, 0, ROW()-9, 1), SERVICE[[#This Row],[Resources Role]], OFFSET($H$10, 0, 0, ROW()-9, 1), SERVICE[[#This Row],[Booking]])</f>
        <v>0</v>
      </c>
    </row>
    <row r="5891" spans="1:26" x14ac:dyDescent="0.25">
      <c r="A5891" s="6" t="str">
        <f ca="1">no.</f>
        <v/>
      </c>
      <c r="E5891" s="4" t="str">
        <f ca="1">position</f>
        <v/>
      </c>
      <c r="J5891" s="318"/>
      <c r="M5891" s="4"/>
      <c r="O5891" s="6"/>
      <c r="Q5891" s="20"/>
      <c r="R5891" s="5" t="str">
        <f ca="1">score</f>
        <v/>
      </c>
      <c r="S5891" s="7" t="str">
        <f ca="1">rescore_svc</f>
        <v/>
      </c>
      <c r="U5891" s="11" t="str">
        <f ca="1">price</f>
        <v/>
      </c>
      <c r="V5891" s="4"/>
      <c r="Y5891" s="388">
        <f ca="1">COUNTIFS(OFFSET($B$10, 0, 0, ROW()-9, 1), SERVICE[[#This Row],[Employee ID]], OFFSET($F$10, 0, 0, ROW()-9, 1), SERVICE[[#This Row],[Resources Role]])</f>
        <v>0</v>
      </c>
      <c r="Z5891" s="388">
        <f ca="1">COUNTIFS(OFFSET($F$10, 0, 0, ROW()-9, 1), SERVICE[[#This Row],[Resources Role]], OFFSET($H$10, 0, 0, ROW()-9, 1), SERVICE[[#This Row],[Booking]])</f>
        <v>0</v>
      </c>
    </row>
    <row r="5892" spans="1:26" x14ac:dyDescent="0.25">
      <c r="A5892" s="6" t="str">
        <f ca="1">no.</f>
        <v/>
      </c>
      <c r="E5892" s="4" t="str">
        <f ca="1">position</f>
        <v/>
      </c>
      <c r="J5892" s="318"/>
      <c r="M5892" s="4"/>
      <c r="O5892" s="6"/>
      <c r="Q5892" s="20"/>
      <c r="R5892" s="5" t="str">
        <f ca="1">score</f>
        <v/>
      </c>
      <c r="S5892" s="7" t="str">
        <f ca="1">rescore_svc</f>
        <v/>
      </c>
      <c r="U5892" s="11" t="str">
        <f ca="1">price</f>
        <v/>
      </c>
      <c r="V5892" s="4"/>
      <c r="Y5892" s="388">
        <f ca="1">COUNTIFS(OFFSET($B$10, 0, 0, ROW()-9, 1), SERVICE[[#This Row],[Employee ID]], OFFSET($F$10, 0, 0, ROW()-9, 1), SERVICE[[#This Row],[Resources Role]])</f>
        <v>0</v>
      </c>
      <c r="Z5892" s="388">
        <f ca="1">COUNTIFS(OFFSET($F$10, 0, 0, ROW()-9, 1), SERVICE[[#This Row],[Resources Role]], OFFSET($H$10, 0, 0, ROW()-9, 1), SERVICE[[#This Row],[Booking]])</f>
        <v>0</v>
      </c>
    </row>
    <row r="5893" spans="1:26" x14ac:dyDescent="0.25">
      <c r="A5893" s="6" t="str">
        <f ca="1">no.</f>
        <v/>
      </c>
      <c r="E5893" s="4" t="str">
        <f ca="1">position</f>
        <v/>
      </c>
      <c r="J5893" s="318"/>
      <c r="M5893" s="4"/>
      <c r="O5893" s="6"/>
      <c r="Q5893" s="20"/>
      <c r="R5893" s="5" t="str">
        <f ca="1">score</f>
        <v/>
      </c>
      <c r="S5893" s="7" t="str">
        <f ca="1">rescore_svc</f>
        <v/>
      </c>
      <c r="U5893" s="11" t="str">
        <f ca="1">price</f>
        <v/>
      </c>
      <c r="V5893" s="4"/>
      <c r="Y5893" s="388">
        <f ca="1">COUNTIFS(OFFSET($B$10, 0, 0, ROW()-9, 1), SERVICE[[#This Row],[Employee ID]], OFFSET($F$10, 0, 0, ROW()-9, 1), SERVICE[[#This Row],[Resources Role]])</f>
        <v>0</v>
      </c>
      <c r="Z5893" s="388">
        <f ca="1">COUNTIFS(OFFSET($F$10, 0, 0, ROW()-9, 1), SERVICE[[#This Row],[Resources Role]], OFFSET($H$10, 0, 0, ROW()-9, 1), SERVICE[[#This Row],[Booking]])</f>
        <v>0</v>
      </c>
    </row>
    <row r="5894" spans="1:26" x14ac:dyDescent="0.25">
      <c r="A5894" s="6" t="str">
        <f ca="1">no.</f>
        <v/>
      </c>
      <c r="E5894" s="4" t="str">
        <f ca="1">position</f>
        <v/>
      </c>
      <c r="J5894" s="318"/>
      <c r="M5894" s="4"/>
      <c r="O5894" s="6"/>
      <c r="Q5894" s="20"/>
      <c r="R5894" s="5" t="str">
        <f ca="1">score</f>
        <v/>
      </c>
      <c r="S5894" s="7" t="str">
        <f ca="1">rescore_svc</f>
        <v/>
      </c>
      <c r="U5894" s="11" t="str">
        <f ca="1">price</f>
        <v/>
      </c>
      <c r="V5894" s="4"/>
      <c r="Y5894" s="388">
        <f ca="1">COUNTIFS(OFFSET($B$10, 0, 0, ROW()-9, 1), SERVICE[[#This Row],[Employee ID]], OFFSET($F$10, 0, 0, ROW()-9, 1), SERVICE[[#This Row],[Resources Role]])</f>
        <v>0</v>
      </c>
      <c r="Z5894" s="388">
        <f ca="1">COUNTIFS(OFFSET($F$10, 0, 0, ROW()-9, 1), SERVICE[[#This Row],[Resources Role]], OFFSET($H$10, 0, 0, ROW()-9, 1), SERVICE[[#This Row],[Booking]])</f>
        <v>0</v>
      </c>
    </row>
    <row r="5895" spans="1:26" x14ac:dyDescent="0.25">
      <c r="A5895" s="6" t="str">
        <f ca="1">no.</f>
        <v/>
      </c>
      <c r="E5895" s="4" t="str">
        <f ca="1">position</f>
        <v/>
      </c>
      <c r="J5895" s="318"/>
      <c r="M5895" s="4"/>
      <c r="O5895" s="6"/>
      <c r="Q5895" s="20"/>
      <c r="R5895" s="5" t="str">
        <f ca="1">score</f>
        <v/>
      </c>
      <c r="S5895" s="7" t="str">
        <f ca="1">rescore_svc</f>
        <v/>
      </c>
      <c r="U5895" s="11" t="str">
        <f ca="1">price</f>
        <v/>
      </c>
      <c r="V5895" s="4"/>
      <c r="Y5895" s="388">
        <f ca="1">COUNTIFS(OFFSET($B$10, 0, 0, ROW()-9, 1), SERVICE[[#This Row],[Employee ID]], OFFSET($F$10, 0, 0, ROW()-9, 1), SERVICE[[#This Row],[Resources Role]])</f>
        <v>0</v>
      </c>
      <c r="Z5895" s="388">
        <f ca="1">COUNTIFS(OFFSET($F$10, 0, 0, ROW()-9, 1), SERVICE[[#This Row],[Resources Role]], OFFSET($H$10, 0, 0, ROW()-9, 1), SERVICE[[#This Row],[Booking]])</f>
        <v>0</v>
      </c>
    </row>
    <row r="5896" spans="1:26" x14ac:dyDescent="0.25">
      <c r="A5896" s="6" t="str">
        <f ca="1">no.</f>
        <v/>
      </c>
      <c r="E5896" s="4" t="str">
        <f ca="1">position</f>
        <v/>
      </c>
      <c r="J5896" s="318"/>
      <c r="M5896" s="4"/>
      <c r="O5896" s="6"/>
      <c r="Q5896" s="20"/>
      <c r="R5896" s="5" t="str">
        <f ca="1">score</f>
        <v/>
      </c>
      <c r="S5896" s="7" t="str">
        <f ca="1">rescore_svc</f>
        <v/>
      </c>
      <c r="U5896" s="11" t="str">
        <f ca="1">price</f>
        <v/>
      </c>
      <c r="V5896" s="4"/>
      <c r="Y5896" s="388">
        <f ca="1">COUNTIFS(OFFSET($B$10, 0, 0, ROW()-9, 1), SERVICE[[#This Row],[Employee ID]], OFFSET($F$10, 0, 0, ROW()-9, 1), SERVICE[[#This Row],[Resources Role]])</f>
        <v>0</v>
      </c>
      <c r="Z5896" s="388">
        <f ca="1">COUNTIFS(OFFSET($F$10, 0, 0, ROW()-9, 1), SERVICE[[#This Row],[Resources Role]], OFFSET($H$10, 0, 0, ROW()-9, 1), SERVICE[[#This Row],[Booking]])</f>
        <v>0</v>
      </c>
    </row>
    <row r="5897" spans="1:26" x14ac:dyDescent="0.25">
      <c r="A5897" s="6" t="str">
        <f ca="1">no.</f>
        <v/>
      </c>
      <c r="E5897" s="4" t="str">
        <f ca="1">position</f>
        <v/>
      </c>
      <c r="J5897" s="318"/>
      <c r="M5897" s="4"/>
      <c r="O5897" s="6"/>
      <c r="Q5897" s="20"/>
      <c r="R5897" s="5" t="str">
        <f ca="1">score</f>
        <v/>
      </c>
      <c r="S5897" s="7" t="str">
        <f ca="1">rescore_svc</f>
        <v/>
      </c>
      <c r="U5897" s="11" t="str">
        <f ca="1">price</f>
        <v/>
      </c>
      <c r="V5897" s="4"/>
      <c r="Y5897" s="388">
        <f ca="1">COUNTIFS(OFFSET($B$10, 0, 0, ROW()-9, 1), SERVICE[[#This Row],[Employee ID]], OFFSET($F$10, 0, 0, ROW()-9, 1), SERVICE[[#This Row],[Resources Role]])</f>
        <v>0</v>
      </c>
      <c r="Z5897" s="388">
        <f ca="1">COUNTIFS(OFFSET($F$10, 0, 0, ROW()-9, 1), SERVICE[[#This Row],[Resources Role]], OFFSET($H$10, 0, 0, ROW()-9, 1), SERVICE[[#This Row],[Booking]])</f>
        <v>0</v>
      </c>
    </row>
    <row r="5898" spans="1:26" x14ac:dyDescent="0.25">
      <c r="A5898" s="6" t="str">
        <f ca="1">no.</f>
        <v/>
      </c>
      <c r="E5898" s="4" t="str">
        <f ca="1">position</f>
        <v/>
      </c>
      <c r="J5898" s="318"/>
      <c r="M5898" s="4"/>
      <c r="O5898" s="6"/>
      <c r="Q5898" s="20"/>
      <c r="R5898" s="5" t="str">
        <f ca="1">score</f>
        <v/>
      </c>
      <c r="S5898" s="7" t="str">
        <f ca="1">rescore_svc</f>
        <v/>
      </c>
      <c r="U5898" s="11" t="str">
        <f ca="1">price</f>
        <v/>
      </c>
      <c r="V5898" s="4"/>
      <c r="Y5898" s="388">
        <f ca="1">COUNTIFS(OFFSET($B$10, 0, 0, ROW()-9, 1), SERVICE[[#This Row],[Employee ID]], OFFSET($F$10, 0, 0, ROW()-9, 1), SERVICE[[#This Row],[Resources Role]])</f>
        <v>0</v>
      </c>
      <c r="Z5898" s="388">
        <f ca="1">COUNTIFS(OFFSET($F$10, 0, 0, ROW()-9, 1), SERVICE[[#This Row],[Resources Role]], OFFSET($H$10, 0, 0, ROW()-9, 1), SERVICE[[#This Row],[Booking]])</f>
        <v>0</v>
      </c>
    </row>
    <row r="5899" spans="1:26" x14ac:dyDescent="0.25">
      <c r="A5899" s="6" t="str">
        <f ca="1">no.</f>
        <v/>
      </c>
      <c r="E5899" s="4" t="str">
        <f ca="1">position</f>
        <v/>
      </c>
      <c r="J5899" s="318"/>
      <c r="M5899" s="4"/>
      <c r="O5899" s="6"/>
      <c r="Q5899" s="20"/>
      <c r="R5899" s="5" t="str">
        <f ca="1">score</f>
        <v/>
      </c>
      <c r="S5899" s="7" t="str">
        <f ca="1">rescore_svc</f>
        <v/>
      </c>
      <c r="U5899" s="11" t="str">
        <f ca="1">price</f>
        <v/>
      </c>
      <c r="V5899" s="4"/>
      <c r="Y5899" s="388">
        <f ca="1">COUNTIFS(OFFSET($B$10, 0, 0, ROW()-9, 1), SERVICE[[#This Row],[Employee ID]], OFFSET($F$10, 0, 0, ROW()-9, 1), SERVICE[[#This Row],[Resources Role]])</f>
        <v>0</v>
      </c>
      <c r="Z5899" s="388">
        <f ca="1">COUNTIFS(OFFSET($F$10, 0, 0, ROW()-9, 1), SERVICE[[#This Row],[Resources Role]], OFFSET($H$10, 0, 0, ROW()-9, 1), SERVICE[[#This Row],[Booking]])</f>
        <v>0</v>
      </c>
    </row>
    <row r="5900" spans="1:26" x14ac:dyDescent="0.25">
      <c r="A5900" s="6" t="str">
        <f ca="1">no.</f>
        <v/>
      </c>
      <c r="E5900" s="4" t="str">
        <f ca="1">position</f>
        <v/>
      </c>
      <c r="J5900" s="318"/>
      <c r="M5900" s="4"/>
      <c r="O5900" s="6"/>
      <c r="Q5900" s="20"/>
      <c r="R5900" s="5" t="str">
        <f ca="1">score</f>
        <v/>
      </c>
      <c r="S5900" s="7" t="str">
        <f ca="1">rescore_svc</f>
        <v/>
      </c>
      <c r="U5900" s="11" t="str">
        <f ca="1">price</f>
        <v/>
      </c>
      <c r="V5900" s="4"/>
      <c r="Y5900" s="388">
        <f ca="1">COUNTIFS(OFFSET($B$10, 0, 0, ROW()-9, 1), SERVICE[[#This Row],[Employee ID]], OFFSET($F$10, 0, 0, ROW()-9, 1), SERVICE[[#This Row],[Resources Role]])</f>
        <v>0</v>
      </c>
      <c r="Z5900" s="388">
        <f ca="1">COUNTIFS(OFFSET($F$10, 0, 0, ROW()-9, 1), SERVICE[[#This Row],[Resources Role]], OFFSET($H$10, 0, 0, ROW()-9, 1), SERVICE[[#This Row],[Booking]])</f>
        <v>0</v>
      </c>
    </row>
    <row r="5901" spans="1:26" x14ac:dyDescent="0.25">
      <c r="A5901" s="6" t="str">
        <f ca="1">no.</f>
        <v/>
      </c>
      <c r="E5901" s="4" t="str">
        <f ca="1">position</f>
        <v/>
      </c>
      <c r="J5901" s="318"/>
      <c r="M5901" s="4"/>
      <c r="O5901" s="6"/>
      <c r="Q5901" s="20"/>
      <c r="R5901" s="5" t="str">
        <f ca="1">score</f>
        <v/>
      </c>
      <c r="S5901" s="7" t="str">
        <f ca="1">rescore_svc</f>
        <v/>
      </c>
      <c r="U5901" s="11" t="str">
        <f ca="1">price</f>
        <v/>
      </c>
      <c r="V5901" s="4"/>
      <c r="Y5901" s="388">
        <f ca="1">COUNTIFS(OFFSET($B$10, 0, 0, ROW()-9, 1), SERVICE[[#This Row],[Employee ID]], OFFSET($F$10, 0, 0, ROW()-9, 1), SERVICE[[#This Row],[Resources Role]])</f>
        <v>0</v>
      </c>
      <c r="Z5901" s="388">
        <f ca="1">COUNTIFS(OFFSET($F$10, 0, 0, ROW()-9, 1), SERVICE[[#This Row],[Resources Role]], OFFSET($H$10, 0, 0, ROW()-9, 1), SERVICE[[#This Row],[Booking]])</f>
        <v>0</v>
      </c>
    </row>
    <row r="5902" spans="1:26" x14ac:dyDescent="0.25">
      <c r="A5902" s="6" t="str">
        <f ca="1">no.</f>
        <v/>
      </c>
      <c r="E5902" s="4" t="str">
        <f ca="1">position</f>
        <v/>
      </c>
      <c r="J5902" s="318"/>
      <c r="M5902" s="4"/>
      <c r="O5902" s="6"/>
      <c r="Q5902" s="20"/>
      <c r="R5902" s="5" t="str">
        <f ca="1">score</f>
        <v/>
      </c>
      <c r="S5902" s="7" t="str">
        <f ca="1">rescore_svc</f>
        <v/>
      </c>
      <c r="U5902" s="11" t="str">
        <f ca="1">price</f>
        <v/>
      </c>
      <c r="V5902" s="4"/>
      <c r="Y5902" s="388">
        <f ca="1">COUNTIFS(OFFSET($B$10, 0, 0, ROW()-9, 1), SERVICE[[#This Row],[Employee ID]], OFFSET($F$10, 0, 0, ROW()-9, 1), SERVICE[[#This Row],[Resources Role]])</f>
        <v>0</v>
      </c>
      <c r="Z5902" s="388">
        <f ca="1">COUNTIFS(OFFSET($F$10, 0, 0, ROW()-9, 1), SERVICE[[#This Row],[Resources Role]], OFFSET($H$10, 0, 0, ROW()-9, 1), SERVICE[[#This Row],[Booking]])</f>
        <v>0</v>
      </c>
    </row>
    <row r="5903" spans="1:26" x14ac:dyDescent="0.25">
      <c r="A5903" s="6" t="str">
        <f ca="1">no.</f>
        <v/>
      </c>
      <c r="E5903" s="4" t="str">
        <f ca="1">position</f>
        <v/>
      </c>
      <c r="J5903" s="318"/>
      <c r="M5903" s="4"/>
      <c r="O5903" s="6"/>
      <c r="Q5903" s="20"/>
      <c r="R5903" s="5" t="str">
        <f ca="1">score</f>
        <v/>
      </c>
      <c r="S5903" s="7" t="str">
        <f ca="1">rescore_svc</f>
        <v/>
      </c>
      <c r="U5903" s="11" t="str">
        <f ca="1">price</f>
        <v/>
      </c>
      <c r="V5903" s="4"/>
      <c r="Y5903" s="388">
        <f ca="1">COUNTIFS(OFFSET($B$10, 0, 0, ROW()-9, 1), SERVICE[[#This Row],[Employee ID]], OFFSET($F$10, 0, 0, ROW()-9, 1), SERVICE[[#This Row],[Resources Role]])</f>
        <v>0</v>
      </c>
      <c r="Z5903" s="388">
        <f ca="1">COUNTIFS(OFFSET($F$10, 0, 0, ROW()-9, 1), SERVICE[[#This Row],[Resources Role]], OFFSET($H$10, 0, 0, ROW()-9, 1), SERVICE[[#This Row],[Booking]])</f>
        <v>0</v>
      </c>
    </row>
    <row r="5904" spans="1:26" x14ac:dyDescent="0.25">
      <c r="A5904" s="6" t="str">
        <f ca="1">no.</f>
        <v/>
      </c>
      <c r="E5904" s="4" t="str">
        <f ca="1">position</f>
        <v/>
      </c>
      <c r="J5904" s="318"/>
      <c r="M5904" s="4"/>
      <c r="O5904" s="6"/>
      <c r="Q5904" s="20"/>
      <c r="R5904" s="5" t="str">
        <f ca="1">score</f>
        <v/>
      </c>
      <c r="S5904" s="7" t="str">
        <f ca="1">rescore_svc</f>
        <v/>
      </c>
      <c r="U5904" s="11" t="str">
        <f ca="1">price</f>
        <v/>
      </c>
      <c r="V5904" s="4"/>
      <c r="Y5904" s="388">
        <f ca="1">COUNTIFS(OFFSET($B$10, 0, 0, ROW()-9, 1), SERVICE[[#This Row],[Employee ID]], OFFSET($F$10, 0, 0, ROW()-9, 1), SERVICE[[#This Row],[Resources Role]])</f>
        <v>0</v>
      </c>
      <c r="Z5904" s="388">
        <f ca="1">COUNTIFS(OFFSET($F$10, 0, 0, ROW()-9, 1), SERVICE[[#This Row],[Resources Role]], OFFSET($H$10, 0, 0, ROW()-9, 1), SERVICE[[#This Row],[Booking]])</f>
        <v>0</v>
      </c>
    </row>
    <row r="5905" spans="1:26" x14ac:dyDescent="0.25">
      <c r="A5905" s="6" t="str">
        <f ca="1">no.</f>
        <v/>
      </c>
      <c r="E5905" s="4" t="str">
        <f ca="1">position</f>
        <v/>
      </c>
      <c r="J5905" s="318"/>
      <c r="M5905" s="4"/>
      <c r="O5905" s="6"/>
      <c r="Q5905" s="20"/>
      <c r="R5905" s="5" t="str">
        <f ca="1">score</f>
        <v/>
      </c>
      <c r="S5905" s="7" t="str">
        <f ca="1">rescore_svc</f>
        <v/>
      </c>
      <c r="U5905" s="11" t="str">
        <f ca="1">price</f>
        <v/>
      </c>
      <c r="V5905" s="4"/>
      <c r="Y5905" s="388">
        <f ca="1">COUNTIFS(OFFSET($B$10, 0, 0, ROW()-9, 1), SERVICE[[#This Row],[Employee ID]], OFFSET($F$10, 0, 0, ROW()-9, 1), SERVICE[[#This Row],[Resources Role]])</f>
        <v>0</v>
      </c>
      <c r="Z5905" s="388">
        <f ca="1">COUNTIFS(OFFSET($F$10, 0, 0, ROW()-9, 1), SERVICE[[#This Row],[Resources Role]], OFFSET($H$10, 0, 0, ROW()-9, 1), SERVICE[[#This Row],[Booking]])</f>
        <v>0</v>
      </c>
    </row>
    <row r="5906" spans="1:26" x14ac:dyDescent="0.25">
      <c r="A5906" s="6" t="str">
        <f ca="1">no.</f>
        <v/>
      </c>
      <c r="E5906" s="4" t="str">
        <f ca="1">position</f>
        <v/>
      </c>
      <c r="J5906" s="318"/>
      <c r="M5906" s="4"/>
      <c r="O5906" s="6"/>
      <c r="Q5906" s="20"/>
      <c r="R5906" s="5" t="str">
        <f ca="1">score</f>
        <v/>
      </c>
      <c r="S5906" s="7" t="str">
        <f ca="1">rescore_svc</f>
        <v/>
      </c>
      <c r="U5906" s="11" t="str">
        <f ca="1">price</f>
        <v/>
      </c>
      <c r="V5906" s="4"/>
      <c r="Y5906" s="388">
        <f ca="1">COUNTIFS(OFFSET($B$10, 0, 0, ROW()-9, 1), SERVICE[[#This Row],[Employee ID]], OFFSET($F$10, 0, 0, ROW()-9, 1), SERVICE[[#This Row],[Resources Role]])</f>
        <v>0</v>
      </c>
      <c r="Z5906" s="388">
        <f ca="1">COUNTIFS(OFFSET($F$10, 0, 0, ROW()-9, 1), SERVICE[[#This Row],[Resources Role]], OFFSET($H$10, 0, 0, ROW()-9, 1), SERVICE[[#This Row],[Booking]])</f>
        <v>0</v>
      </c>
    </row>
    <row r="5907" spans="1:26" x14ac:dyDescent="0.25">
      <c r="A5907" s="6" t="str">
        <f ca="1">no.</f>
        <v/>
      </c>
      <c r="E5907" s="4" t="str">
        <f ca="1">position</f>
        <v/>
      </c>
      <c r="J5907" s="318"/>
      <c r="M5907" s="4"/>
      <c r="O5907" s="6"/>
      <c r="Q5907" s="20"/>
      <c r="R5907" s="5" t="str">
        <f ca="1">score</f>
        <v/>
      </c>
      <c r="S5907" s="7" t="str">
        <f ca="1">rescore_svc</f>
        <v/>
      </c>
      <c r="U5907" s="11" t="str">
        <f ca="1">price</f>
        <v/>
      </c>
      <c r="V5907" s="4"/>
      <c r="Y5907" s="388">
        <f ca="1">COUNTIFS(OFFSET($B$10, 0, 0, ROW()-9, 1), SERVICE[[#This Row],[Employee ID]], OFFSET($F$10, 0, 0, ROW()-9, 1), SERVICE[[#This Row],[Resources Role]])</f>
        <v>0</v>
      </c>
      <c r="Z5907" s="388">
        <f ca="1">COUNTIFS(OFFSET($F$10, 0, 0, ROW()-9, 1), SERVICE[[#This Row],[Resources Role]], OFFSET($H$10, 0, 0, ROW()-9, 1), SERVICE[[#This Row],[Booking]])</f>
        <v>0</v>
      </c>
    </row>
    <row r="5908" spans="1:26" x14ac:dyDescent="0.25">
      <c r="A5908" s="6" t="str">
        <f ca="1">no.</f>
        <v/>
      </c>
      <c r="E5908" s="4" t="str">
        <f ca="1">position</f>
        <v/>
      </c>
      <c r="J5908" s="318"/>
      <c r="M5908" s="4"/>
      <c r="O5908" s="6"/>
      <c r="Q5908" s="20"/>
      <c r="R5908" s="5" t="str">
        <f ca="1">score</f>
        <v/>
      </c>
      <c r="S5908" s="7" t="str">
        <f ca="1">rescore_svc</f>
        <v/>
      </c>
      <c r="U5908" s="11" t="str">
        <f ca="1">price</f>
        <v/>
      </c>
      <c r="V5908" s="4"/>
      <c r="Y5908" s="388">
        <f ca="1">COUNTIFS(OFFSET($B$10, 0, 0, ROW()-9, 1), SERVICE[[#This Row],[Employee ID]], OFFSET($F$10, 0, 0, ROW()-9, 1), SERVICE[[#This Row],[Resources Role]])</f>
        <v>0</v>
      </c>
      <c r="Z5908" s="388">
        <f ca="1">COUNTIFS(OFFSET($F$10, 0, 0, ROW()-9, 1), SERVICE[[#This Row],[Resources Role]], OFFSET($H$10, 0, 0, ROW()-9, 1), SERVICE[[#This Row],[Booking]])</f>
        <v>0</v>
      </c>
    </row>
    <row r="5909" spans="1:26" x14ac:dyDescent="0.25">
      <c r="A5909" s="6" t="str">
        <f ca="1">no.</f>
        <v/>
      </c>
      <c r="E5909" s="4" t="str">
        <f ca="1">position</f>
        <v/>
      </c>
      <c r="J5909" s="318"/>
      <c r="M5909" s="4"/>
      <c r="O5909" s="6"/>
      <c r="Q5909" s="20"/>
      <c r="R5909" s="5" t="str">
        <f ca="1">score</f>
        <v/>
      </c>
      <c r="S5909" s="7" t="str">
        <f ca="1">rescore_svc</f>
        <v/>
      </c>
      <c r="U5909" s="11" t="str">
        <f ca="1">price</f>
        <v/>
      </c>
      <c r="V5909" s="4"/>
      <c r="Y5909" s="388">
        <f ca="1">COUNTIFS(OFFSET($B$10, 0, 0, ROW()-9, 1), SERVICE[[#This Row],[Employee ID]], OFFSET($F$10, 0, 0, ROW()-9, 1), SERVICE[[#This Row],[Resources Role]])</f>
        <v>0</v>
      </c>
      <c r="Z5909" s="388">
        <f ca="1">COUNTIFS(OFFSET($F$10, 0, 0, ROW()-9, 1), SERVICE[[#This Row],[Resources Role]], OFFSET($H$10, 0, 0, ROW()-9, 1), SERVICE[[#This Row],[Booking]])</f>
        <v>0</v>
      </c>
    </row>
    <row r="5910" spans="1:26" x14ac:dyDescent="0.25">
      <c r="A5910" s="6" t="str">
        <f ca="1">no.</f>
        <v/>
      </c>
      <c r="E5910" s="4" t="str">
        <f ca="1">position</f>
        <v/>
      </c>
      <c r="J5910" s="318"/>
      <c r="M5910" s="4"/>
      <c r="O5910" s="6"/>
      <c r="Q5910" s="20"/>
      <c r="R5910" s="5" t="str">
        <f ca="1">score</f>
        <v/>
      </c>
      <c r="S5910" s="7" t="str">
        <f ca="1">rescore_svc</f>
        <v/>
      </c>
      <c r="U5910" s="11" t="str">
        <f ca="1">price</f>
        <v/>
      </c>
      <c r="V5910" s="4"/>
      <c r="Y5910" s="388">
        <f ca="1">COUNTIFS(OFFSET($B$10, 0, 0, ROW()-9, 1), SERVICE[[#This Row],[Employee ID]], OFFSET($F$10, 0, 0, ROW()-9, 1), SERVICE[[#This Row],[Resources Role]])</f>
        <v>0</v>
      </c>
      <c r="Z5910" s="388">
        <f ca="1">COUNTIFS(OFFSET($F$10, 0, 0, ROW()-9, 1), SERVICE[[#This Row],[Resources Role]], OFFSET($H$10, 0, 0, ROW()-9, 1), SERVICE[[#This Row],[Booking]])</f>
        <v>0</v>
      </c>
    </row>
    <row r="5911" spans="1:26" x14ac:dyDescent="0.25">
      <c r="A5911" s="6" t="str">
        <f ca="1">no.</f>
        <v/>
      </c>
      <c r="E5911" s="4" t="str">
        <f ca="1">position</f>
        <v/>
      </c>
      <c r="J5911" s="318"/>
      <c r="M5911" s="4"/>
      <c r="O5911" s="6"/>
      <c r="Q5911" s="20"/>
      <c r="R5911" s="5" t="str">
        <f ca="1">score</f>
        <v/>
      </c>
      <c r="S5911" s="7" t="str">
        <f ca="1">rescore_svc</f>
        <v/>
      </c>
      <c r="U5911" s="11" t="str">
        <f ca="1">price</f>
        <v/>
      </c>
      <c r="V5911" s="4"/>
      <c r="Y5911" s="388">
        <f ca="1">COUNTIFS(OFFSET($B$10, 0, 0, ROW()-9, 1), SERVICE[[#This Row],[Employee ID]], OFFSET($F$10, 0, 0, ROW()-9, 1), SERVICE[[#This Row],[Resources Role]])</f>
        <v>0</v>
      </c>
      <c r="Z5911" s="388">
        <f ca="1">COUNTIFS(OFFSET($F$10, 0, 0, ROW()-9, 1), SERVICE[[#This Row],[Resources Role]], OFFSET($H$10, 0, 0, ROW()-9, 1), SERVICE[[#This Row],[Booking]])</f>
        <v>0</v>
      </c>
    </row>
    <row r="5912" spans="1:26" x14ac:dyDescent="0.25">
      <c r="A5912" s="6" t="str">
        <f ca="1">no.</f>
        <v/>
      </c>
      <c r="E5912" s="4" t="str">
        <f ca="1">position</f>
        <v/>
      </c>
      <c r="J5912" s="318"/>
      <c r="M5912" s="4"/>
      <c r="O5912" s="6"/>
      <c r="Q5912" s="20"/>
      <c r="R5912" s="5" t="str">
        <f ca="1">score</f>
        <v/>
      </c>
      <c r="S5912" s="7" t="str">
        <f ca="1">rescore_svc</f>
        <v/>
      </c>
      <c r="U5912" s="11" t="str">
        <f ca="1">price</f>
        <v/>
      </c>
      <c r="V5912" s="4"/>
      <c r="Y5912" s="388">
        <f ca="1">COUNTIFS(OFFSET($B$10, 0, 0, ROW()-9, 1), SERVICE[[#This Row],[Employee ID]], OFFSET($F$10, 0, 0, ROW()-9, 1), SERVICE[[#This Row],[Resources Role]])</f>
        <v>0</v>
      </c>
      <c r="Z5912" s="388">
        <f ca="1">COUNTIFS(OFFSET($F$10, 0, 0, ROW()-9, 1), SERVICE[[#This Row],[Resources Role]], OFFSET($H$10, 0, 0, ROW()-9, 1), SERVICE[[#This Row],[Booking]])</f>
        <v>0</v>
      </c>
    </row>
    <row r="5913" spans="1:26" x14ac:dyDescent="0.25">
      <c r="A5913" s="6" t="str">
        <f ca="1">no.</f>
        <v/>
      </c>
      <c r="E5913" s="4" t="str">
        <f ca="1">position</f>
        <v/>
      </c>
      <c r="J5913" s="318"/>
      <c r="M5913" s="4"/>
      <c r="O5913" s="6"/>
      <c r="Q5913" s="20"/>
      <c r="R5913" s="5" t="str">
        <f ca="1">score</f>
        <v/>
      </c>
      <c r="S5913" s="7" t="str">
        <f ca="1">rescore_svc</f>
        <v/>
      </c>
      <c r="U5913" s="11" t="str">
        <f ca="1">price</f>
        <v/>
      </c>
      <c r="V5913" s="4"/>
      <c r="Y5913" s="388">
        <f ca="1">COUNTIFS(OFFSET($B$10, 0, 0, ROW()-9, 1), SERVICE[[#This Row],[Employee ID]], OFFSET($F$10, 0, 0, ROW()-9, 1), SERVICE[[#This Row],[Resources Role]])</f>
        <v>0</v>
      </c>
      <c r="Z5913" s="388">
        <f ca="1">COUNTIFS(OFFSET($F$10, 0, 0, ROW()-9, 1), SERVICE[[#This Row],[Resources Role]], OFFSET($H$10, 0, 0, ROW()-9, 1), SERVICE[[#This Row],[Booking]])</f>
        <v>0</v>
      </c>
    </row>
    <row r="5914" spans="1:26" x14ac:dyDescent="0.25">
      <c r="A5914" s="6" t="str">
        <f ca="1">no.</f>
        <v/>
      </c>
      <c r="E5914" s="4" t="str">
        <f ca="1">position</f>
        <v/>
      </c>
      <c r="J5914" s="318"/>
      <c r="M5914" s="4"/>
      <c r="O5914" s="6"/>
      <c r="Q5914" s="20"/>
      <c r="R5914" s="5" t="str">
        <f ca="1">score</f>
        <v/>
      </c>
      <c r="S5914" s="7" t="str">
        <f ca="1">rescore_svc</f>
        <v/>
      </c>
      <c r="U5914" s="11" t="str">
        <f ca="1">price</f>
        <v/>
      </c>
      <c r="V5914" s="4"/>
      <c r="Y5914" s="388">
        <f ca="1">COUNTIFS(OFFSET($B$10, 0, 0, ROW()-9, 1), SERVICE[[#This Row],[Employee ID]], OFFSET($F$10, 0, 0, ROW()-9, 1), SERVICE[[#This Row],[Resources Role]])</f>
        <v>0</v>
      </c>
      <c r="Z5914" s="388">
        <f ca="1">COUNTIFS(OFFSET($F$10, 0, 0, ROW()-9, 1), SERVICE[[#This Row],[Resources Role]], OFFSET($H$10, 0, 0, ROW()-9, 1), SERVICE[[#This Row],[Booking]])</f>
        <v>0</v>
      </c>
    </row>
    <row r="5915" spans="1:26" x14ac:dyDescent="0.25">
      <c r="A5915" s="6" t="str">
        <f ca="1">no.</f>
        <v/>
      </c>
      <c r="E5915" s="4" t="str">
        <f ca="1">position</f>
        <v/>
      </c>
      <c r="J5915" s="318"/>
      <c r="M5915" s="4"/>
      <c r="O5915" s="6"/>
      <c r="Q5915" s="20"/>
      <c r="R5915" s="5" t="str">
        <f ca="1">score</f>
        <v/>
      </c>
      <c r="S5915" s="7" t="str">
        <f ca="1">rescore_svc</f>
        <v/>
      </c>
      <c r="U5915" s="11" t="str">
        <f ca="1">price</f>
        <v/>
      </c>
      <c r="V5915" s="4"/>
      <c r="Y5915" s="388">
        <f ca="1">COUNTIFS(OFFSET($B$10, 0, 0, ROW()-9, 1), SERVICE[[#This Row],[Employee ID]], OFFSET($F$10, 0, 0, ROW()-9, 1), SERVICE[[#This Row],[Resources Role]])</f>
        <v>0</v>
      </c>
      <c r="Z5915" s="388">
        <f ca="1">COUNTIFS(OFFSET($F$10, 0, 0, ROW()-9, 1), SERVICE[[#This Row],[Resources Role]], OFFSET($H$10, 0, 0, ROW()-9, 1), SERVICE[[#This Row],[Booking]])</f>
        <v>0</v>
      </c>
    </row>
    <row r="5916" spans="1:26" x14ac:dyDescent="0.25">
      <c r="A5916" s="6" t="str">
        <f ca="1">no.</f>
        <v/>
      </c>
      <c r="E5916" s="4" t="str">
        <f ca="1">position</f>
        <v/>
      </c>
      <c r="J5916" s="318"/>
      <c r="M5916" s="4"/>
      <c r="O5916" s="6"/>
      <c r="Q5916" s="20"/>
      <c r="R5916" s="5" t="str">
        <f ca="1">score</f>
        <v/>
      </c>
      <c r="S5916" s="7" t="str">
        <f ca="1">rescore_svc</f>
        <v/>
      </c>
      <c r="U5916" s="11" t="str">
        <f ca="1">price</f>
        <v/>
      </c>
      <c r="V5916" s="4"/>
      <c r="Y5916" s="388">
        <f ca="1">COUNTIFS(OFFSET($B$10, 0, 0, ROW()-9, 1), SERVICE[[#This Row],[Employee ID]], OFFSET($F$10, 0, 0, ROW()-9, 1), SERVICE[[#This Row],[Resources Role]])</f>
        <v>0</v>
      </c>
      <c r="Z5916" s="388">
        <f ca="1">COUNTIFS(OFFSET($F$10, 0, 0, ROW()-9, 1), SERVICE[[#This Row],[Resources Role]], OFFSET($H$10, 0, 0, ROW()-9, 1), SERVICE[[#This Row],[Booking]])</f>
        <v>0</v>
      </c>
    </row>
    <row r="5917" spans="1:26" x14ac:dyDescent="0.25">
      <c r="A5917" s="6" t="str">
        <f ca="1">no.</f>
        <v/>
      </c>
      <c r="E5917" s="4" t="str">
        <f ca="1">position</f>
        <v/>
      </c>
      <c r="J5917" s="318"/>
      <c r="M5917" s="4"/>
      <c r="O5917" s="6"/>
      <c r="Q5917" s="20"/>
      <c r="R5917" s="5" t="str">
        <f ca="1">score</f>
        <v/>
      </c>
      <c r="S5917" s="7" t="str">
        <f ca="1">rescore_svc</f>
        <v/>
      </c>
      <c r="U5917" s="11" t="str">
        <f ca="1">price</f>
        <v/>
      </c>
      <c r="V5917" s="4"/>
      <c r="Y5917" s="388">
        <f ca="1">COUNTIFS(OFFSET($B$10, 0, 0, ROW()-9, 1), SERVICE[[#This Row],[Employee ID]], OFFSET($F$10, 0, 0, ROW()-9, 1), SERVICE[[#This Row],[Resources Role]])</f>
        <v>0</v>
      </c>
      <c r="Z5917" s="388">
        <f ca="1">COUNTIFS(OFFSET($F$10, 0, 0, ROW()-9, 1), SERVICE[[#This Row],[Resources Role]], OFFSET($H$10, 0, 0, ROW()-9, 1), SERVICE[[#This Row],[Booking]])</f>
        <v>0</v>
      </c>
    </row>
    <row r="5918" spans="1:26" x14ac:dyDescent="0.25">
      <c r="A5918" s="6" t="str">
        <f ca="1">no.</f>
        <v/>
      </c>
      <c r="E5918" s="4" t="str">
        <f ca="1">position</f>
        <v/>
      </c>
      <c r="J5918" s="318"/>
      <c r="M5918" s="4"/>
      <c r="O5918" s="6"/>
      <c r="Q5918" s="20"/>
      <c r="R5918" s="5" t="str">
        <f ca="1">score</f>
        <v/>
      </c>
      <c r="S5918" s="7" t="str">
        <f ca="1">rescore_svc</f>
        <v/>
      </c>
      <c r="U5918" s="11" t="str">
        <f ca="1">price</f>
        <v/>
      </c>
      <c r="V5918" s="4"/>
      <c r="Y5918" s="388">
        <f ca="1">COUNTIFS(OFFSET($B$10, 0, 0, ROW()-9, 1), SERVICE[[#This Row],[Employee ID]], OFFSET($F$10, 0, 0, ROW()-9, 1), SERVICE[[#This Row],[Resources Role]])</f>
        <v>0</v>
      </c>
      <c r="Z5918" s="388">
        <f ca="1">COUNTIFS(OFFSET($F$10, 0, 0, ROW()-9, 1), SERVICE[[#This Row],[Resources Role]], OFFSET($H$10, 0, 0, ROW()-9, 1), SERVICE[[#This Row],[Booking]])</f>
        <v>0</v>
      </c>
    </row>
    <row r="5919" spans="1:26" x14ac:dyDescent="0.25">
      <c r="A5919" s="6" t="str">
        <f ca="1">no.</f>
        <v/>
      </c>
      <c r="E5919" s="4" t="str">
        <f ca="1">position</f>
        <v/>
      </c>
      <c r="J5919" s="318"/>
      <c r="M5919" s="4"/>
      <c r="O5919" s="6"/>
      <c r="Q5919" s="20"/>
      <c r="R5919" s="5" t="str">
        <f ca="1">score</f>
        <v/>
      </c>
      <c r="S5919" s="7" t="str">
        <f ca="1">rescore_svc</f>
        <v/>
      </c>
      <c r="U5919" s="11" t="str">
        <f ca="1">price</f>
        <v/>
      </c>
      <c r="V5919" s="4"/>
      <c r="Y5919" s="388">
        <f ca="1">COUNTIFS(OFFSET($B$10, 0, 0, ROW()-9, 1), SERVICE[[#This Row],[Employee ID]], OFFSET($F$10, 0, 0, ROW()-9, 1), SERVICE[[#This Row],[Resources Role]])</f>
        <v>0</v>
      </c>
      <c r="Z5919" s="388">
        <f ca="1">COUNTIFS(OFFSET($F$10, 0, 0, ROW()-9, 1), SERVICE[[#This Row],[Resources Role]], OFFSET($H$10, 0, 0, ROW()-9, 1), SERVICE[[#This Row],[Booking]])</f>
        <v>0</v>
      </c>
    </row>
    <row r="5920" spans="1:26" x14ac:dyDescent="0.25">
      <c r="A5920" s="6" t="str">
        <f ca="1">no.</f>
        <v/>
      </c>
      <c r="E5920" s="4" t="str">
        <f ca="1">position</f>
        <v/>
      </c>
      <c r="J5920" s="318"/>
      <c r="M5920" s="4"/>
      <c r="O5920" s="6"/>
      <c r="Q5920" s="20"/>
      <c r="R5920" s="5" t="str">
        <f ca="1">score</f>
        <v/>
      </c>
      <c r="S5920" s="7" t="str">
        <f ca="1">rescore_svc</f>
        <v/>
      </c>
      <c r="U5920" s="11" t="str">
        <f ca="1">price</f>
        <v/>
      </c>
      <c r="V5920" s="4"/>
      <c r="Y5920" s="388">
        <f ca="1">COUNTIFS(OFFSET($B$10, 0, 0, ROW()-9, 1), SERVICE[[#This Row],[Employee ID]], OFFSET($F$10, 0, 0, ROW()-9, 1), SERVICE[[#This Row],[Resources Role]])</f>
        <v>0</v>
      </c>
      <c r="Z5920" s="388">
        <f ca="1">COUNTIFS(OFFSET($F$10, 0, 0, ROW()-9, 1), SERVICE[[#This Row],[Resources Role]], OFFSET($H$10, 0, 0, ROW()-9, 1), SERVICE[[#This Row],[Booking]])</f>
        <v>0</v>
      </c>
    </row>
    <row r="5921" spans="1:26" x14ac:dyDescent="0.25">
      <c r="A5921" s="6" t="str">
        <f ca="1">no.</f>
        <v/>
      </c>
      <c r="E5921" s="4" t="str">
        <f ca="1">position</f>
        <v/>
      </c>
      <c r="J5921" s="318"/>
      <c r="M5921" s="4"/>
      <c r="O5921" s="6"/>
      <c r="Q5921" s="20"/>
      <c r="R5921" s="5" t="str">
        <f ca="1">score</f>
        <v/>
      </c>
      <c r="S5921" s="7" t="str">
        <f ca="1">rescore_svc</f>
        <v/>
      </c>
      <c r="U5921" s="11" t="str">
        <f ca="1">price</f>
        <v/>
      </c>
      <c r="V5921" s="4"/>
      <c r="Y5921" s="388">
        <f ca="1">COUNTIFS(OFFSET($B$10, 0, 0, ROW()-9, 1), SERVICE[[#This Row],[Employee ID]], OFFSET($F$10, 0, 0, ROW()-9, 1), SERVICE[[#This Row],[Resources Role]])</f>
        <v>0</v>
      </c>
      <c r="Z5921" s="388">
        <f ca="1">COUNTIFS(OFFSET($F$10, 0, 0, ROW()-9, 1), SERVICE[[#This Row],[Resources Role]], OFFSET($H$10, 0, 0, ROW()-9, 1), SERVICE[[#This Row],[Booking]])</f>
        <v>0</v>
      </c>
    </row>
    <row r="5922" spans="1:26" x14ac:dyDescent="0.25">
      <c r="A5922" s="6" t="str">
        <f ca="1">no.</f>
        <v/>
      </c>
      <c r="E5922" s="4" t="str">
        <f ca="1">position</f>
        <v/>
      </c>
      <c r="J5922" s="318"/>
      <c r="M5922" s="4"/>
      <c r="O5922" s="6"/>
      <c r="Q5922" s="20"/>
      <c r="R5922" s="5" t="str">
        <f ca="1">score</f>
        <v/>
      </c>
      <c r="S5922" s="7" t="str">
        <f ca="1">rescore_svc</f>
        <v/>
      </c>
      <c r="U5922" s="11" t="str">
        <f ca="1">price</f>
        <v/>
      </c>
      <c r="V5922" s="4"/>
      <c r="Y5922" s="388">
        <f ca="1">COUNTIFS(OFFSET($B$10, 0, 0, ROW()-9, 1), SERVICE[[#This Row],[Employee ID]], OFFSET($F$10, 0, 0, ROW()-9, 1), SERVICE[[#This Row],[Resources Role]])</f>
        <v>0</v>
      </c>
      <c r="Z5922" s="388">
        <f ca="1">COUNTIFS(OFFSET($F$10, 0, 0, ROW()-9, 1), SERVICE[[#This Row],[Resources Role]], OFFSET($H$10, 0, 0, ROW()-9, 1), SERVICE[[#This Row],[Booking]])</f>
        <v>0</v>
      </c>
    </row>
    <row r="5923" spans="1:26" x14ac:dyDescent="0.25">
      <c r="A5923" s="6" t="str">
        <f ca="1">no.</f>
        <v/>
      </c>
      <c r="E5923" s="4" t="str">
        <f ca="1">position</f>
        <v/>
      </c>
      <c r="J5923" s="318"/>
      <c r="M5923" s="4"/>
      <c r="O5923" s="6"/>
      <c r="Q5923" s="20"/>
      <c r="R5923" s="5" t="str">
        <f ca="1">score</f>
        <v/>
      </c>
      <c r="S5923" s="7" t="str">
        <f ca="1">rescore_svc</f>
        <v/>
      </c>
      <c r="U5923" s="11" t="str">
        <f ca="1">price</f>
        <v/>
      </c>
      <c r="V5923" s="4"/>
      <c r="Y5923" s="388">
        <f ca="1">COUNTIFS(OFFSET($B$10, 0, 0, ROW()-9, 1), SERVICE[[#This Row],[Employee ID]], OFFSET($F$10, 0, 0, ROW()-9, 1), SERVICE[[#This Row],[Resources Role]])</f>
        <v>0</v>
      </c>
      <c r="Z5923" s="388">
        <f ca="1">COUNTIFS(OFFSET($F$10, 0, 0, ROW()-9, 1), SERVICE[[#This Row],[Resources Role]], OFFSET($H$10, 0, 0, ROW()-9, 1), SERVICE[[#This Row],[Booking]])</f>
        <v>0</v>
      </c>
    </row>
    <row r="5924" spans="1:26" x14ac:dyDescent="0.25">
      <c r="A5924" s="6" t="str">
        <f ca="1">no.</f>
        <v/>
      </c>
      <c r="E5924" s="4" t="str">
        <f ca="1">position</f>
        <v/>
      </c>
      <c r="J5924" s="318"/>
      <c r="M5924" s="4"/>
      <c r="O5924" s="6"/>
      <c r="Q5924" s="20"/>
      <c r="R5924" s="5" t="str">
        <f ca="1">score</f>
        <v/>
      </c>
      <c r="S5924" s="7" t="str">
        <f ca="1">rescore_svc</f>
        <v/>
      </c>
      <c r="U5924" s="11" t="str">
        <f ca="1">price</f>
        <v/>
      </c>
      <c r="V5924" s="4"/>
      <c r="Y5924" s="388">
        <f ca="1">COUNTIFS(OFFSET($B$10, 0, 0, ROW()-9, 1), SERVICE[[#This Row],[Employee ID]], OFFSET($F$10, 0, 0, ROW()-9, 1), SERVICE[[#This Row],[Resources Role]])</f>
        <v>0</v>
      </c>
      <c r="Z5924" s="388">
        <f ca="1">COUNTIFS(OFFSET($F$10, 0, 0, ROW()-9, 1), SERVICE[[#This Row],[Resources Role]], OFFSET($H$10, 0, 0, ROW()-9, 1), SERVICE[[#This Row],[Booking]])</f>
        <v>0</v>
      </c>
    </row>
    <row r="5925" spans="1:26" x14ac:dyDescent="0.25">
      <c r="A5925" s="6" t="str">
        <f ca="1">no.</f>
        <v/>
      </c>
      <c r="E5925" s="4" t="str">
        <f ca="1">position</f>
        <v/>
      </c>
      <c r="J5925" s="318"/>
      <c r="M5925" s="4"/>
      <c r="O5925" s="6"/>
      <c r="Q5925" s="20"/>
      <c r="R5925" s="5" t="str">
        <f ca="1">score</f>
        <v/>
      </c>
      <c r="S5925" s="7" t="str">
        <f ca="1">rescore_svc</f>
        <v/>
      </c>
      <c r="U5925" s="11" t="str">
        <f ca="1">price</f>
        <v/>
      </c>
      <c r="V5925" s="4"/>
      <c r="Y5925" s="388">
        <f ca="1">COUNTIFS(OFFSET($B$10, 0, 0, ROW()-9, 1), SERVICE[[#This Row],[Employee ID]], OFFSET($F$10, 0, 0, ROW()-9, 1), SERVICE[[#This Row],[Resources Role]])</f>
        <v>0</v>
      </c>
      <c r="Z5925" s="388">
        <f ca="1">COUNTIFS(OFFSET($F$10, 0, 0, ROW()-9, 1), SERVICE[[#This Row],[Resources Role]], OFFSET($H$10, 0, 0, ROW()-9, 1), SERVICE[[#This Row],[Booking]])</f>
        <v>0</v>
      </c>
    </row>
    <row r="5926" spans="1:26" x14ac:dyDescent="0.25">
      <c r="A5926" s="6" t="str">
        <f ca="1">no.</f>
        <v/>
      </c>
      <c r="E5926" s="4" t="str">
        <f ca="1">position</f>
        <v/>
      </c>
      <c r="J5926" s="318"/>
      <c r="M5926" s="4"/>
      <c r="O5926" s="6"/>
      <c r="Q5926" s="20"/>
      <c r="R5926" s="5" t="str">
        <f ca="1">score</f>
        <v/>
      </c>
      <c r="S5926" s="7" t="str">
        <f ca="1">rescore_svc</f>
        <v/>
      </c>
      <c r="U5926" s="11" t="str">
        <f ca="1">price</f>
        <v/>
      </c>
      <c r="V5926" s="4"/>
      <c r="Y5926" s="388">
        <f ca="1">COUNTIFS(OFFSET($B$10, 0, 0, ROW()-9, 1), SERVICE[[#This Row],[Employee ID]], OFFSET($F$10, 0, 0, ROW()-9, 1), SERVICE[[#This Row],[Resources Role]])</f>
        <v>0</v>
      </c>
      <c r="Z5926" s="388">
        <f ca="1">COUNTIFS(OFFSET($F$10, 0, 0, ROW()-9, 1), SERVICE[[#This Row],[Resources Role]], OFFSET($H$10, 0, 0, ROW()-9, 1), SERVICE[[#This Row],[Booking]])</f>
        <v>0</v>
      </c>
    </row>
    <row r="5927" spans="1:26" x14ac:dyDescent="0.25">
      <c r="A5927" s="6" t="str">
        <f ca="1">no.</f>
        <v/>
      </c>
      <c r="E5927" s="4" t="str">
        <f ca="1">position</f>
        <v/>
      </c>
      <c r="J5927" s="318"/>
      <c r="M5927" s="4"/>
      <c r="O5927" s="6"/>
      <c r="Q5927" s="20"/>
      <c r="R5927" s="5" t="str">
        <f ca="1">score</f>
        <v/>
      </c>
      <c r="S5927" s="7" t="str">
        <f ca="1">rescore_svc</f>
        <v/>
      </c>
      <c r="U5927" s="11" t="str">
        <f ca="1">price</f>
        <v/>
      </c>
      <c r="V5927" s="4"/>
      <c r="Y5927" s="388">
        <f ca="1">COUNTIFS(OFFSET($B$10, 0, 0, ROW()-9, 1), SERVICE[[#This Row],[Employee ID]], OFFSET($F$10, 0, 0, ROW()-9, 1), SERVICE[[#This Row],[Resources Role]])</f>
        <v>0</v>
      </c>
      <c r="Z5927" s="388">
        <f ca="1">COUNTIFS(OFFSET($F$10, 0, 0, ROW()-9, 1), SERVICE[[#This Row],[Resources Role]], OFFSET($H$10, 0, 0, ROW()-9, 1), SERVICE[[#This Row],[Booking]])</f>
        <v>0</v>
      </c>
    </row>
    <row r="5928" spans="1:26" x14ac:dyDescent="0.25">
      <c r="A5928" s="6" t="str">
        <f ca="1">no.</f>
        <v/>
      </c>
      <c r="E5928" s="4" t="str">
        <f ca="1">position</f>
        <v/>
      </c>
      <c r="J5928" s="318"/>
      <c r="M5928" s="4"/>
      <c r="O5928" s="6"/>
      <c r="Q5928" s="20"/>
      <c r="R5928" s="5" t="str">
        <f ca="1">score</f>
        <v/>
      </c>
      <c r="S5928" s="7" t="str">
        <f ca="1">rescore_svc</f>
        <v/>
      </c>
      <c r="U5928" s="11" t="str">
        <f ca="1">price</f>
        <v/>
      </c>
      <c r="V5928" s="4"/>
      <c r="Y5928" s="388">
        <f ca="1">COUNTIFS(OFFSET($B$10, 0, 0, ROW()-9, 1), SERVICE[[#This Row],[Employee ID]], OFFSET($F$10, 0, 0, ROW()-9, 1), SERVICE[[#This Row],[Resources Role]])</f>
        <v>0</v>
      </c>
      <c r="Z5928" s="388">
        <f ca="1">COUNTIFS(OFFSET($F$10, 0, 0, ROW()-9, 1), SERVICE[[#This Row],[Resources Role]], OFFSET($H$10, 0, 0, ROW()-9, 1), SERVICE[[#This Row],[Booking]])</f>
        <v>0</v>
      </c>
    </row>
    <row r="5929" spans="1:26" x14ac:dyDescent="0.25">
      <c r="A5929" s="6" t="str">
        <f ca="1">no.</f>
        <v/>
      </c>
      <c r="E5929" s="4" t="str">
        <f ca="1">position</f>
        <v/>
      </c>
      <c r="J5929" s="318"/>
      <c r="M5929" s="4"/>
      <c r="O5929" s="6"/>
      <c r="Q5929" s="20"/>
      <c r="R5929" s="5" t="str">
        <f ca="1">score</f>
        <v/>
      </c>
      <c r="S5929" s="7" t="str">
        <f ca="1">rescore_svc</f>
        <v/>
      </c>
      <c r="U5929" s="11" t="str">
        <f ca="1">price</f>
        <v/>
      </c>
      <c r="V5929" s="4"/>
      <c r="Y5929" s="388">
        <f ca="1">COUNTIFS(OFFSET($B$10, 0, 0, ROW()-9, 1), SERVICE[[#This Row],[Employee ID]], OFFSET($F$10, 0, 0, ROW()-9, 1), SERVICE[[#This Row],[Resources Role]])</f>
        <v>0</v>
      </c>
      <c r="Z5929" s="388">
        <f ca="1">COUNTIFS(OFFSET($F$10, 0, 0, ROW()-9, 1), SERVICE[[#This Row],[Resources Role]], OFFSET($H$10, 0, 0, ROW()-9, 1), SERVICE[[#This Row],[Booking]])</f>
        <v>0</v>
      </c>
    </row>
    <row r="5930" spans="1:26" x14ac:dyDescent="0.25">
      <c r="A5930" s="6" t="str">
        <f ca="1">no.</f>
        <v/>
      </c>
      <c r="E5930" s="4" t="str">
        <f ca="1">position</f>
        <v/>
      </c>
      <c r="J5930" s="318"/>
      <c r="M5930" s="4"/>
      <c r="O5930" s="6"/>
      <c r="Q5930" s="20"/>
      <c r="R5930" s="5" t="str">
        <f ca="1">score</f>
        <v/>
      </c>
      <c r="S5930" s="7" t="str">
        <f ca="1">rescore_svc</f>
        <v/>
      </c>
      <c r="U5930" s="11" t="str">
        <f ca="1">price</f>
        <v/>
      </c>
      <c r="V5930" s="4"/>
      <c r="Y5930" s="388">
        <f ca="1">COUNTIFS(OFFSET($B$10, 0, 0, ROW()-9, 1), SERVICE[[#This Row],[Employee ID]], OFFSET($F$10, 0, 0, ROW()-9, 1), SERVICE[[#This Row],[Resources Role]])</f>
        <v>0</v>
      </c>
      <c r="Z5930" s="388">
        <f ca="1">COUNTIFS(OFFSET($F$10, 0, 0, ROW()-9, 1), SERVICE[[#This Row],[Resources Role]], OFFSET($H$10, 0, 0, ROW()-9, 1), SERVICE[[#This Row],[Booking]])</f>
        <v>0</v>
      </c>
    </row>
    <row r="5931" spans="1:26" x14ac:dyDescent="0.25">
      <c r="A5931" s="6" t="str">
        <f ca="1">no.</f>
        <v/>
      </c>
      <c r="E5931" s="4" t="str">
        <f ca="1">position</f>
        <v/>
      </c>
      <c r="J5931" s="318"/>
      <c r="M5931" s="4"/>
      <c r="O5931" s="6"/>
      <c r="Q5931" s="20"/>
      <c r="R5931" s="5" t="str">
        <f ca="1">score</f>
        <v/>
      </c>
      <c r="S5931" s="7" t="str">
        <f ca="1">rescore_svc</f>
        <v/>
      </c>
      <c r="U5931" s="11" t="str">
        <f ca="1">price</f>
        <v/>
      </c>
      <c r="V5931" s="4"/>
      <c r="Y5931" s="388">
        <f ca="1">COUNTIFS(OFFSET($B$10, 0, 0, ROW()-9, 1), SERVICE[[#This Row],[Employee ID]], OFFSET($F$10, 0, 0, ROW()-9, 1), SERVICE[[#This Row],[Resources Role]])</f>
        <v>0</v>
      </c>
      <c r="Z5931" s="388">
        <f ca="1">COUNTIFS(OFFSET($F$10, 0, 0, ROW()-9, 1), SERVICE[[#This Row],[Resources Role]], OFFSET($H$10, 0, 0, ROW()-9, 1), SERVICE[[#This Row],[Booking]])</f>
        <v>0</v>
      </c>
    </row>
    <row r="5932" spans="1:26" x14ac:dyDescent="0.25">
      <c r="A5932" s="6" t="str">
        <f ca="1">no.</f>
        <v/>
      </c>
      <c r="E5932" s="4" t="str">
        <f ca="1">position</f>
        <v/>
      </c>
      <c r="J5932" s="318"/>
      <c r="M5932" s="4"/>
      <c r="O5932" s="6"/>
      <c r="Q5932" s="20"/>
      <c r="R5932" s="5" t="str">
        <f ca="1">score</f>
        <v/>
      </c>
      <c r="S5932" s="7" t="str">
        <f ca="1">rescore_svc</f>
        <v/>
      </c>
      <c r="U5932" s="11" t="str">
        <f ca="1">price</f>
        <v/>
      </c>
      <c r="V5932" s="4"/>
      <c r="Y5932" s="388">
        <f ca="1">COUNTIFS(OFFSET($B$10, 0, 0, ROW()-9, 1), SERVICE[[#This Row],[Employee ID]], OFFSET($F$10, 0, 0, ROW()-9, 1), SERVICE[[#This Row],[Resources Role]])</f>
        <v>0</v>
      </c>
      <c r="Z5932" s="388">
        <f ca="1">COUNTIFS(OFFSET($F$10, 0, 0, ROW()-9, 1), SERVICE[[#This Row],[Resources Role]], OFFSET($H$10, 0, 0, ROW()-9, 1), SERVICE[[#This Row],[Booking]])</f>
        <v>0</v>
      </c>
    </row>
    <row r="5933" spans="1:26" x14ac:dyDescent="0.25">
      <c r="A5933" s="6" t="str">
        <f ca="1">no.</f>
        <v/>
      </c>
      <c r="E5933" s="4" t="str">
        <f ca="1">position</f>
        <v/>
      </c>
      <c r="J5933" s="318"/>
      <c r="M5933" s="4"/>
      <c r="O5933" s="6"/>
      <c r="Q5933" s="20"/>
      <c r="R5933" s="5" t="str">
        <f ca="1">score</f>
        <v/>
      </c>
      <c r="S5933" s="7" t="str">
        <f ca="1">rescore_svc</f>
        <v/>
      </c>
      <c r="U5933" s="11" t="str">
        <f ca="1">price</f>
        <v/>
      </c>
      <c r="V5933" s="4"/>
      <c r="Y5933" s="388">
        <f ca="1">COUNTIFS(OFFSET($B$10, 0, 0, ROW()-9, 1), SERVICE[[#This Row],[Employee ID]], OFFSET($F$10, 0, 0, ROW()-9, 1), SERVICE[[#This Row],[Resources Role]])</f>
        <v>0</v>
      </c>
      <c r="Z5933" s="388">
        <f ca="1">COUNTIFS(OFFSET($F$10, 0, 0, ROW()-9, 1), SERVICE[[#This Row],[Resources Role]], OFFSET($H$10, 0, 0, ROW()-9, 1), SERVICE[[#This Row],[Booking]])</f>
        <v>0</v>
      </c>
    </row>
    <row r="5934" spans="1:26" x14ac:dyDescent="0.25">
      <c r="A5934" s="6" t="str">
        <f ca="1">no.</f>
        <v/>
      </c>
      <c r="E5934" s="4" t="str">
        <f ca="1">position</f>
        <v/>
      </c>
      <c r="J5934" s="318"/>
      <c r="M5934" s="4"/>
      <c r="O5934" s="6"/>
      <c r="Q5934" s="20"/>
      <c r="R5934" s="5" t="str">
        <f ca="1">score</f>
        <v/>
      </c>
      <c r="S5934" s="7" t="str">
        <f ca="1">rescore_svc</f>
        <v/>
      </c>
      <c r="U5934" s="11" t="str">
        <f ca="1">price</f>
        <v/>
      </c>
      <c r="V5934" s="4"/>
      <c r="Y5934" s="388">
        <f ca="1">COUNTIFS(OFFSET($B$10, 0, 0, ROW()-9, 1), SERVICE[[#This Row],[Employee ID]], OFFSET($F$10, 0, 0, ROW()-9, 1), SERVICE[[#This Row],[Resources Role]])</f>
        <v>0</v>
      </c>
      <c r="Z5934" s="388">
        <f ca="1">COUNTIFS(OFFSET($F$10, 0, 0, ROW()-9, 1), SERVICE[[#This Row],[Resources Role]], OFFSET($H$10, 0, 0, ROW()-9, 1), SERVICE[[#This Row],[Booking]])</f>
        <v>0</v>
      </c>
    </row>
    <row r="5935" spans="1:26" x14ac:dyDescent="0.25">
      <c r="A5935" s="6" t="str">
        <f ca="1">no.</f>
        <v/>
      </c>
      <c r="E5935" s="4" t="str">
        <f ca="1">position</f>
        <v/>
      </c>
      <c r="J5935" s="318"/>
      <c r="M5935" s="4"/>
      <c r="O5935" s="6"/>
      <c r="Q5935" s="20"/>
      <c r="R5935" s="5" t="str">
        <f ca="1">score</f>
        <v/>
      </c>
      <c r="S5935" s="7" t="str">
        <f ca="1">rescore_svc</f>
        <v/>
      </c>
      <c r="U5935" s="11" t="str">
        <f ca="1">price</f>
        <v/>
      </c>
      <c r="V5935" s="4"/>
      <c r="Y5935" s="388">
        <f ca="1">COUNTIFS(OFFSET($B$10, 0, 0, ROW()-9, 1), SERVICE[[#This Row],[Employee ID]], OFFSET($F$10, 0, 0, ROW()-9, 1), SERVICE[[#This Row],[Resources Role]])</f>
        <v>0</v>
      </c>
      <c r="Z5935" s="388">
        <f ca="1">COUNTIFS(OFFSET($F$10, 0, 0, ROW()-9, 1), SERVICE[[#This Row],[Resources Role]], OFFSET($H$10, 0, 0, ROW()-9, 1), SERVICE[[#This Row],[Booking]])</f>
        <v>0</v>
      </c>
    </row>
    <row r="5936" spans="1:26" x14ac:dyDescent="0.25">
      <c r="A5936" s="6" t="str">
        <f ca="1">no.</f>
        <v/>
      </c>
      <c r="E5936" s="4" t="str">
        <f ca="1">position</f>
        <v/>
      </c>
      <c r="J5936" s="318"/>
      <c r="M5936" s="4"/>
      <c r="O5936" s="6"/>
      <c r="Q5936" s="20"/>
      <c r="R5936" s="5" t="str">
        <f ca="1">score</f>
        <v/>
      </c>
      <c r="S5936" s="7" t="str">
        <f ca="1">rescore_svc</f>
        <v/>
      </c>
      <c r="U5936" s="11" t="str">
        <f ca="1">price</f>
        <v/>
      </c>
      <c r="V5936" s="4"/>
      <c r="Y5936" s="388">
        <f ca="1">COUNTIFS(OFFSET($B$10, 0, 0, ROW()-9, 1), SERVICE[[#This Row],[Employee ID]], OFFSET($F$10, 0, 0, ROW()-9, 1), SERVICE[[#This Row],[Resources Role]])</f>
        <v>0</v>
      </c>
      <c r="Z5936" s="388">
        <f ca="1">COUNTIFS(OFFSET($F$10, 0, 0, ROW()-9, 1), SERVICE[[#This Row],[Resources Role]], OFFSET($H$10, 0, 0, ROW()-9, 1), SERVICE[[#This Row],[Booking]])</f>
        <v>0</v>
      </c>
    </row>
    <row r="5937" spans="1:26" x14ac:dyDescent="0.25">
      <c r="A5937" s="6" t="str">
        <f ca="1">no.</f>
        <v/>
      </c>
      <c r="E5937" s="4" t="str">
        <f ca="1">position</f>
        <v/>
      </c>
      <c r="J5937" s="318"/>
      <c r="M5937" s="4"/>
      <c r="O5937" s="6"/>
      <c r="Q5937" s="20"/>
      <c r="R5937" s="5" t="str">
        <f ca="1">score</f>
        <v/>
      </c>
      <c r="S5937" s="7" t="str">
        <f ca="1">rescore_svc</f>
        <v/>
      </c>
      <c r="U5937" s="11" t="str">
        <f ca="1">price</f>
        <v/>
      </c>
      <c r="V5937" s="4"/>
      <c r="Y5937" s="388">
        <f ca="1">COUNTIFS(OFFSET($B$10, 0, 0, ROW()-9, 1), SERVICE[[#This Row],[Employee ID]], OFFSET($F$10, 0, 0, ROW()-9, 1), SERVICE[[#This Row],[Resources Role]])</f>
        <v>0</v>
      </c>
      <c r="Z5937" s="388">
        <f ca="1">COUNTIFS(OFFSET($F$10, 0, 0, ROW()-9, 1), SERVICE[[#This Row],[Resources Role]], OFFSET($H$10, 0, 0, ROW()-9, 1), SERVICE[[#This Row],[Booking]])</f>
        <v>0</v>
      </c>
    </row>
    <row r="5938" spans="1:26" x14ac:dyDescent="0.25">
      <c r="A5938" s="6" t="str">
        <f ca="1">no.</f>
        <v/>
      </c>
      <c r="E5938" s="4" t="str">
        <f ca="1">position</f>
        <v/>
      </c>
      <c r="J5938" s="318"/>
      <c r="M5938" s="4"/>
      <c r="O5938" s="6"/>
      <c r="Q5938" s="20"/>
      <c r="R5938" s="5" t="str">
        <f ca="1">score</f>
        <v/>
      </c>
      <c r="S5938" s="7" t="str">
        <f ca="1">rescore_svc</f>
        <v/>
      </c>
      <c r="U5938" s="11" t="str">
        <f ca="1">price</f>
        <v/>
      </c>
      <c r="V5938" s="4"/>
      <c r="Y5938" s="388">
        <f ca="1">COUNTIFS(OFFSET($B$10, 0, 0, ROW()-9, 1), SERVICE[[#This Row],[Employee ID]], OFFSET($F$10, 0, 0, ROW()-9, 1), SERVICE[[#This Row],[Resources Role]])</f>
        <v>0</v>
      </c>
      <c r="Z5938" s="388">
        <f ca="1">COUNTIFS(OFFSET($F$10, 0, 0, ROW()-9, 1), SERVICE[[#This Row],[Resources Role]], OFFSET($H$10, 0, 0, ROW()-9, 1), SERVICE[[#This Row],[Booking]])</f>
        <v>0</v>
      </c>
    </row>
    <row r="5939" spans="1:26" x14ac:dyDescent="0.25">
      <c r="A5939" s="6" t="str">
        <f ca="1">no.</f>
        <v/>
      </c>
      <c r="E5939" s="4" t="str">
        <f ca="1">position</f>
        <v/>
      </c>
      <c r="J5939" s="318"/>
      <c r="M5939" s="4"/>
      <c r="O5939" s="6"/>
      <c r="Q5939" s="20"/>
      <c r="R5939" s="5" t="str">
        <f ca="1">score</f>
        <v/>
      </c>
      <c r="S5939" s="7" t="str">
        <f ca="1">rescore_svc</f>
        <v/>
      </c>
      <c r="U5939" s="11" t="str">
        <f ca="1">price</f>
        <v/>
      </c>
      <c r="V5939" s="4"/>
      <c r="Y5939" s="388">
        <f ca="1">COUNTIFS(OFFSET($B$10, 0, 0, ROW()-9, 1), SERVICE[[#This Row],[Employee ID]], OFFSET($F$10, 0, 0, ROW()-9, 1), SERVICE[[#This Row],[Resources Role]])</f>
        <v>0</v>
      </c>
      <c r="Z5939" s="388">
        <f ca="1">COUNTIFS(OFFSET($F$10, 0, 0, ROW()-9, 1), SERVICE[[#This Row],[Resources Role]], OFFSET($H$10, 0, 0, ROW()-9, 1), SERVICE[[#This Row],[Booking]])</f>
        <v>0</v>
      </c>
    </row>
    <row r="5940" spans="1:26" x14ac:dyDescent="0.25">
      <c r="A5940" s="6" t="str">
        <f ca="1">no.</f>
        <v/>
      </c>
      <c r="E5940" s="4" t="str">
        <f ca="1">position</f>
        <v/>
      </c>
      <c r="J5940" s="318"/>
      <c r="M5940" s="4"/>
      <c r="O5940" s="6"/>
      <c r="Q5940" s="20"/>
      <c r="R5940" s="5" t="str">
        <f ca="1">score</f>
        <v/>
      </c>
      <c r="S5940" s="7" t="str">
        <f ca="1">rescore_svc</f>
        <v/>
      </c>
      <c r="U5940" s="11" t="str">
        <f ca="1">price</f>
        <v/>
      </c>
      <c r="V5940" s="4"/>
      <c r="Y5940" s="388">
        <f ca="1">COUNTIFS(OFFSET($B$10, 0, 0, ROW()-9, 1), SERVICE[[#This Row],[Employee ID]], OFFSET($F$10, 0, 0, ROW()-9, 1), SERVICE[[#This Row],[Resources Role]])</f>
        <v>0</v>
      </c>
      <c r="Z5940" s="388">
        <f ca="1">COUNTIFS(OFFSET($F$10, 0, 0, ROW()-9, 1), SERVICE[[#This Row],[Resources Role]], OFFSET($H$10, 0, 0, ROW()-9, 1), SERVICE[[#This Row],[Booking]])</f>
        <v>0</v>
      </c>
    </row>
    <row r="5941" spans="1:26" x14ac:dyDescent="0.25">
      <c r="A5941" s="6" t="str">
        <f ca="1">no.</f>
        <v/>
      </c>
      <c r="E5941" s="4" t="str">
        <f ca="1">position</f>
        <v/>
      </c>
      <c r="J5941" s="318"/>
      <c r="M5941" s="4"/>
      <c r="O5941" s="6"/>
      <c r="Q5941" s="20"/>
      <c r="R5941" s="5" t="str">
        <f ca="1">score</f>
        <v/>
      </c>
      <c r="S5941" s="7" t="str">
        <f ca="1">rescore_svc</f>
        <v/>
      </c>
      <c r="U5941" s="11" t="str">
        <f ca="1">price</f>
        <v/>
      </c>
      <c r="V5941" s="4"/>
      <c r="Y5941" s="388">
        <f ca="1">COUNTIFS(OFFSET($B$10, 0, 0, ROW()-9, 1), SERVICE[[#This Row],[Employee ID]], OFFSET($F$10, 0, 0, ROW()-9, 1), SERVICE[[#This Row],[Resources Role]])</f>
        <v>0</v>
      </c>
      <c r="Z5941" s="388">
        <f ca="1">COUNTIFS(OFFSET($F$10, 0, 0, ROW()-9, 1), SERVICE[[#This Row],[Resources Role]], OFFSET($H$10, 0, 0, ROW()-9, 1), SERVICE[[#This Row],[Booking]])</f>
        <v>0</v>
      </c>
    </row>
    <row r="5942" spans="1:26" x14ac:dyDescent="0.25">
      <c r="A5942" s="6" t="str">
        <f ca="1">no.</f>
        <v/>
      </c>
      <c r="E5942" s="4" t="str">
        <f ca="1">position</f>
        <v/>
      </c>
      <c r="J5942" s="318"/>
      <c r="M5942" s="4"/>
      <c r="O5942" s="6"/>
      <c r="Q5942" s="20"/>
      <c r="R5942" s="5" t="str">
        <f ca="1">score</f>
        <v/>
      </c>
      <c r="S5942" s="7" t="str">
        <f ca="1">rescore_svc</f>
        <v/>
      </c>
      <c r="U5942" s="11" t="str">
        <f ca="1">price</f>
        <v/>
      </c>
      <c r="V5942" s="4"/>
      <c r="Y5942" s="388">
        <f ca="1">COUNTIFS(OFFSET($B$10, 0, 0, ROW()-9, 1), SERVICE[[#This Row],[Employee ID]], OFFSET($F$10, 0, 0, ROW()-9, 1), SERVICE[[#This Row],[Resources Role]])</f>
        <v>0</v>
      </c>
      <c r="Z5942" s="388">
        <f ca="1">COUNTIFS(OFFSET($F$10, 0, 0, ROW()-9, 1), SERVICE[[#This Row],[Resources Role]], OFFSET($H$10, 0, 0, ROW()-9, 1), SERVICE[[#This Row],[Booking]])</f>
        <v>0</v>
      </c>
    </row>
    <row r="5943" spans="1:26" x14ac:dyDescent="0.25">
      <c r="A5943" s="6" t="str">
        <f ca="1">no.</f>
        <v/>
      </c>
      <c r="E5943" s="4" t="str">
        <f ca="1">position</f>
        <v/>
      </c>
      <c r="J5943" s="318"/>
      <c r="M5943" s="4"/>
      <c r="O5943" s="6"/>
      <c r="Q5943" s="20"/>
      <c r="R5943" s="5" t="str">
        <f ca="1">score</f>
        <v/>
      </c>
      <c r="S5943" s="7" t="str">
        <f ca="1">rescore_svc</f>
        <v/>
      </c>
      <c r="U5943" s="11" t="str">
        <f ca="1">price</f>
        <v/>
      </c>
      <c r="V5943" s="4"/>
      <c r="Y5943" s="388">
        <f ca="1">COUNTIFS(OFFSET($B$10, 0, 0, ROW()-9, 1), SERVICE[[#This Row],[Employee ID]], OFFSET($F$10, 0, 0, ROW()-9, 1), SERVICE[[#This Row],[Resources Role]])</f>
        <v>0</v>
      </c>
      <c r="Z5943" s="388">
        <f ca="1">COUNTIFS(OFFSET($F$10, 0, 0, ROW()-9, 1), SERVICE[[#This Row],[Resources Role]], OFFSET($H$10, 0, 0, ROW()-9, 1), SERVICE[[#This Row],[Booking]])</f>
        <v>0</v>
      </c>
    </row>
    <row r="5944" spans="1:26" x14ac:dyDescent="0.25">
      <c r="A5944" s="6" t="str">
        <f ca="1">no.</f>
        <v/>
      </c>
      <c r="E5944" s="4" t="str">
        <f ca="1">position</f>
        <v/>
      </c>
      <c r="J5944" s="318"/>
      <c r="M5944" s="4"/>
      <c r="O5944" s="6"/>
      <c r="Q5944" s="20"/>
      <c r="R5944" s="5" t="str">
        <f ca="1">score</f>
        <v/>
      </c>
      <c r="S5944" s="7" t="str">
        <f ca="1">rescore_svc</f>
        <v/>
      </c>
      <c r="U5944" s="11" t="str">
        <f ca="1">price</f>
        <v/>
      </c>
      <c r="V5944" s="4"/>
      <c r="Y5944" s="388">
        <f ca="1">COUNTIFS(OFFSET($B$10, 0, 0, ROW()-9, 1), SERVICE[[#This Row],[Employee ID]], OFFSET($F$10, 0, 0, ROW()-9, 1), SERVICE[[#This Row],[Resources Role]])</f>
        <v>0</v>
      </c>
      <c r="Z5944" s="388">
        <f ca="1">COUNTIFS(OFFSET($F$10, 0, 0, ROW()-9, 1), SERVICE[[#This Row],[Resources Role]], OFFSET($H$10, 0, 0, ROW()-9, 1), SERVICE[[#This Row],[Booking]])</f>
        <v>0</v>
      </c>
    </row>
    <row r="5945" spans="1:26" x14ac:dyDescent="0.25">
      <c r="A5945" s="6" t="str">
        <f ca="1">no.</f>
        <v/>
      </c>
      <c r="E5945" s="4" t="str">
        <f ca="1">position</f>
        <v/>
      </c>
      <c r="J5945" s="318"/>
      <c r="M5945" s="4"/>
      <c r="O5945" s="6"/>
      <c r="Q5945" s="20"/>
      <c r="R5945" s="5" t="str">
        <f ca="1">score</f>
        <v/>
      </c>
      <c r="S5945" s="7" t="str">
        <f ca="1">rescore_svc</f>
        <v/>
      </c>
      <c r="U5945" s="11" t="str">
        <f ca="1">price</f>
        <v/>
      </c>
      <c r="V5945" s="4"/>
      <c r="Y5945" s="388">
        <f ca="1">COUNTIFS(OFFSET($B$10, 0, 0, ROW()-9, 1), SERVICE[[#This Row],[Employee ID]], OFFSET($F$10, 0, 0, ROW()-9, 1), SERVICE[[#This Row],[Resources Role]])</f>
        <v>0</v>
      </c>
      <c r="Z5945" s="388">
        <f ca="1">COUNTIFS(OFFSET($F$10, 0, 0, ROW()-9, 1), SERVICE[[#This Row],[Resources Role]], OFFSET($H$10, 0, 0, ROW()-9, 1), SERVICE[[#This Row],[Booking]])</f>
        <v>0</v>
      </c>
    </row>
    <row r="5946" spans="1:26" x14ac:dyDescent="0.25">
      <c r="A5946" s="6" t="str">
        <f ca="1">no.</f>
        <v/>
      </c>
      <c r="E5946" s="4" t="str">
        <f ca="1">position</f>
        <v/>
      </c>
      <c r="J5946" s="318"/>
      <c r="M5946" s="4"/>
      <c r="O5946" s="6"/>
      <c r="Q5946" s="20"/>
      <c r="R5946" s="5" t="str">
        <f ca="1">score</f>
        <v/>
      </c>
      <c r="S5946" s="7" t="str">
        <f ca="1">rescore_svc</f>
        <v/>
      </c>
      <c r="U5946" s="11" t="str">
        <f ca="1">price</f>
        <v/>
      </c>
      <c r="V5946" s="4"/>
      <c r="Y5946" s="388">
        <f ca="1">COUNTIFS(OFFSET($B$10, 0, 0, ROW()-9, 1), SERVICE[[#This Row],[Employee ID]], OFFSET($F$10, 0, 0, ROW()-9, 1), SERVICE[[#This Row],[Resources Role]])</f>
        <v>0</v>
      </c>
      <c r="Z5946" s="388">
        <f ca="1">COUNTIFS(OFFSET($F$10, 0, 0, ROW()-9, 1), SERVICE[[#This Row],[Resources Role]], OFFSET($H$10, 0, 0, ROW()-9, 1), SERVICE[[#This Row],[Booking]])</f>
        <v>0</v>
      </c>
    </row>
    <row r="5947" spans="1:26" x14ac:dyDescent="0.25">
      <c r="A5947" s="6" t="str">
        <f ca="1">no.</f>
        <v/>
      </c>
      <c r="E5947" s="4" t="str">
        <f ca="1">position</f>
        <v/>
      </c>
      <c r="J5947" s="318"/>
      <c r="M5947" s="4"/>
      <c r="O5947" s="6"/>
      <c r="Q5947" s="20"/>
      <c r="R5947" s="5" t="str">
        <f ca="1">score</f>
        <v/>
      </c>
      <c r="S5947" s="7" t="str">
        <f ca="1">rescore_svc</f>
        <v/>
      </c>
      <c r="U5947" s="11" t="str">
        <f ca="1">price</f>
        <v/>
      </c>
      <c r="V5947" s="4"/>
      <c r="Y5947" s="388">
        <f ca="1">COUNTIFS(OFFSET($B$10, 0, 0, ROW()-9, 1), SERVICE[[#This Row],[Employee ID]], OFFSET($F$10, 0, 0, ROW()-9, 1), SERVICE[[#This Row],[Resources Role]])</f>
        <v>0</v>
      </c>
      <c r="Z5947" s="388">
        <f ca="1">COUNTIFS(OFFSET($F$10, 0, 0, ROW()-9, 1), SERVICE[[#This Row],[Resources Role]], OFFSET($H$10, 0, 0, ROW()-9, 1), SERVICE[[#This Row],[Booking]])</f>
        <v>0</v>
      </c>
    </row>
    <row r="5948" spans="1:26" x14ac:dyDescent="0.25">
      <c r="A5948" s="6" t="str">
        <f ca="1">no.</f>
        <v/>
      </c>
      <c r="E5948" s="4" t="str">
        <f ca="1">position</f>
        <v/>
      </c>
      <c r="J5948" s="318"/>
      <c r="M5948" s="4"/>
      <c r="O5948" s="6"/>
      <c r="Q5948" s="20"/>
      <c r="R5948" s="5" t="str">
        <f ca="1">score</f>
        <v/>
      </c>
      <c r="S5948" s="7" t="str">
        <f ca="1">rescore_svc</f>
        <v/>
      </c>
      <c r="U5948" s="11" t="str">
        <f ca="1">price</f>
        <v/>
      </c>
      <c r="V5948" s="4"/>
      <c r="Y5948" s="388">
        <f ca="1">COUNTIFS(OFFSET($B$10, 0, 0, ROW()-9, 1), SERVICE[[#This Row],[Employee ID]], OFFSET($F$10, 0, 0, ROW()-9, 1), SERVICE[[#This Row],[Resources Role]])</f>
        <v>0</v>
      </c>
      <c r="Z5948" s="388">
        <f ca="1">COUNTIFS(OFFSET($F$10, 0, 0, ROW()-9, 1), SERVICE[[#This Row],[Resources Role]], OFFSET($H$10, 0, 0, ROW()-9, 1), SERVICE[[#This Row],[Booking]])</f>
        <v>0</v>
      </c>
    </row>
    <row r="5949" spans="1:26" x14ac:dyDescent="0.25">
      <c r="A5949" s="6" t="str">
        <f ca="1">no.</f>
        <v/>
      </c>
      <c r="E5949" s="4" t="str">
        <f ca="1">position</f>
        <v/>
      </c>
      <c r="J5949" s="318"/>
      <c r="M5949" s="4"/>
      <c r="O5949" s="6"/>
      <c r="Q5949" s="20"/>
      <c r="R5949" s="5" t="str">
        <f ca="1">score</f>
        <v/>
      </c>
      <c r="S5949" s="7" t="str">
        <f ca="1">rescore_svc</f>
        <v/>
      </c>
      <c r="U5949" s="11" t="str">
        <f ca="1">price</f>
        <v/>
      </c>
      <c r="V5949" s="4"/>
      <c r="Y5949" s="388">
        <f ca="1">COUNTIFS(OFFSET($B$10, 0, 0, ROW()-9, 1), SERVICE[[#This Row],[Employee ID]], OFFSET($F$10, 0, 0, ROW()-9, 1), SERVICE[[#This Row],[Resources Role]])</f>
        <v>0</v>
      </c>
      <c r="Z5949" s="388">
        <f ca="1">COUNTIFS(OFFSET($F$10, 0, 0, ROW()-9, 1), SERVICE[[#This Row],[Resources Role]], OFFSET($H$10, 0, 0, ROW()-9, 1), SERVICE[[#This Row],[Booking]])</f>
        <v>0</v>
      </c>
    </row>
    <row r="5950" spans="1:26" x14ac:dyDescent="0.25">
      <c r="A5950" s="6" t="str">
        <f ca="1">no.</f>
        <v/>
      </c>
      <c r="E5950" s="4" t="str">
        <f ca="1">position</f>
        <v/>
      </c>
      <c r="J5950" s="318"/>
      <c r="M5950" s="4"/>
      <c r="O5950" s="6"/>
      <c r="Q5950" s="20"/>
      <c r="R5950" s="5" t="str">
        <f ca="1">score</f>
        <v/>
      </c>
      <c r="S5950" s="7" t="str">
        <f ca="1">rescore_svc</f>
        <v/>
      </c>
      <c r="U5950" s="11" t="str">
        <f ca="1">price</f>
        <v/>
      </c>
      <c r="V5950" s="4"/>
      <c r="Y5950" s="388">
        <f ca="1">COUNTIFS(OFFSET($B$10, 0, 0, ROW()-9, 1), SERVICE[[#This Row],[Employee ID]], OFFSET($F$10, 0, 0, ROW()-9, 1), SERVICE[[#This Row],[Resources Role]])</f>
        <v>0</v>
      </c>
      <c r="Z5950" s="388">
        <f ca="1">COUNTIFS(OFFSET($F$10, 0, 0, ROW()-9, 1), SERVICE[[#This Row],[Resources Role]], OFFSET($H$10, 0, 0, ROW()-9, 1), SERVICE[[#This Row],[Booking]])</f>
        <v>0</v>
      </c>
    </row>
    <row r="5951" spans="1:26" x14ac:dyDescent="0.25">
      <c r="A5951" s="6" t="str">
        <f ca="1">no.</f>
        <v/>
      </c>
      <c r="E5951" s="4" t="str">
        <f ca="1">position</f>
        <v/>
      </c>
      <c r="J5951" s="318"/>
      <c r="M5951" s="4"/>
      <c r="O5951" s="6"/>
      <c r="Q5951" s="20"/>
      <c r="R5951" s="5" t="str">
        <f ca="1">score</f>
        <v/>
      </c>
      <c r="S5951" s="7" t="str">
        <f ca="1">rescore_svc</f>
        <v/>
      </c>
      <c r="U5951" s="11" t="str">
        <f ca="1">price</f>
        <v/>
      </c>
      <c r="V5951" s="4"/>
      <c r="Y5951" s="388">
        <f ca="1">COUNTIFS(OFFSET($B$10, 0, 0, ROW()-9, 1), SERVICE[[#This Row],[Employee ID]], OFFSET($F$10, 0, 0, ROW()-9, 1), SERVICE[[#This Row],[Resources Role]])</f>
        <v>0</v>
      </c>
      <c r="Z5951" s="388">
        <f ca="1">COUNTIFS(OFFSET($F$10, 0, 0, ROW()-9, 1), SERVICE[[#This Row],[Resources Role]], OFFSET($H$10, 0, 0, ROW()-9, 1), SERVICE[[#This Row],[Booking]])</f>
        <v>0</v>
      </c>
    </row>
    <row r="5952" spans="1:26" x14ac:dyDescent="0.25">
      <c r="A5952" s="6" t="str">
        <f ca="1">no.</f>
        <v/>
      </c>
      <c r="E5952" s="4" t="str">
        <f ca="1">position</f>
        <v/>
      </c>
      <c r="J5952" s="318"/>
      <c r="M5952" s="4"/>
      <c r="O5952" s="6"/>
      <c r="Q5952" s="20"/>
      <c r="R5952" s="5" t="str">
        <f ca="1">score</f>
        <v/>
      </c>
      <c r="S5952" s="7" t="str">
        <f ca="1">rescore_svc</f>
        <v/>
      </c>
      <c r="U5952" s="11" t="str">
        <f ca="1">price</f>
        <v/>
      </c>
      <c r="V5952" s="4"/>
      <c r="Y5952" s="388">
        <f ca="1">COUNTIFS(OFFSET($B$10, 0, 0, ROW()-9, 1), SERVICE[[#This Row],[Employee ID]], OFFSET($F$10, 0, 0, ROW()-9, 1), SERVICE[[#This Row],[Resources Role]])</f>
        <v>0</v>
      </c>
      <c r="Z5952" s="388">
        <f ca="1">COUNTIFS(OFFSET($F$10, 0, 0, ROW()-9, 1), SERVICE[[#This Row],[Resources Role]], OFFSET($H$10, 0, 0, ROW()-9, 1), SERVICE[[#This Row],[Booking]])</f>
        <v>0</v>
      </c>
    </row>
    <row r="5953" spans="1:26" x14ac:dyDescent="0.25">
      <c r="A5953" s="6" t="str">
        <f ca="1">no.</f>
        <v/>
      </c>
      <c r="E5953" s="4" t="str">
        <f ca="1">position</f>
        <v/>
      </c>
      <c r="J5953" s="318"/>
      <c r="M5953" s="4"/>
      <c r="O5953" s="6"/>
      <c r="Q5953" s="20"/>
      <c r="R5953" s="5" t="str">
        <f ca="1">score</f>
        <v/>
      </c>
      <c r="S5953" s="7" t="str">
        <f ca="1">rescore_svc</f>
        <v/>
      </c>
      <c r="U5953" s="11" t="str">
        <f ca="1">price</f>
        <v/>
      </c>
      <c r="V5953" s="4"/>
      <c r="Y5953" s="388">
        <f ca="1">COUNTIFS(OFFSET($B$10, 0, 0, ROW()-9, 1), SERVICE[[#This Row],[Employee ID]], OFFSET($F$10, 0, 0, ROW()-9, 1), SERVICE[[#This Row],[Resources Role]])</f>
        <v>0</v>
      </c>
      <c r="Z5953" s="388">
        <f ca="1">COUNTIFS(OFFSET($F$10, 0, 0, ROW()-9, 1), SERVICE[[#This Row],[Resources Role]], OFFSET($H$10, 0, 0, ROW()-9, 1), SERVICE[[#This Row],[Booking]])</f>
        <v>0</v>
      </c>
    </row>
    <row r="5954" spans="1:26" x14ac:dyDescent="0.25">
      <c r="A5954" s="6" t="str">
        <f ca="1">no.</f>
        <v/>
      </c>
      <c r="E5954" s="4" t="str">
        <f ca="1">position</f>
        <v/>
      </c>
      <c r="J5954" s="318"/>
      <c r="M5954" s="4"/>
      <c r="O5954" s="6"/>
      <c r="Q5954" s="20"/>
      <c r="R5954" s="5" t="str">
        <f ca="1">score</f>
        <v/>
      </c>
      <c r="S5954" s="7" t="str">
        <f ca="1">rescore_svc</f>
        <v/>
      </c>
      <c r="U5954" s="11" t="str">
        <f ca="1">price</f>
        <v/>
      </c>
      <c r="V5954" s="4"/>
      <c r="Y5954" s="388">
        <f ca="1">COUNTIFS(OFFSET($B$10, 0, 0, ROW()-9, 1), SERVICE[[#This Row],[Employee ID]], OFFSET($F$10, 0, 0, ROW()-9, 1), SERVICE[[#This Row],[Resources Role]])</f>
        <v>0</v>
      </c>
      <c r="Z5954" s="388">
        <f ca="1">COUNTIFS(OFFSET($F$10, 0, 0, ROW()-9, 1), SERVICE[[#This Row],[Resources Role]], OFFSET($H$10, 0, 0, ROW()-9, 1), SERVICE[[#This Row],[Booking]])</f>
        <v>0</v>
      </c>
    </row>
    <row r="5955" spans="1:26" x14ac:dyDescent="0.25">
      <c r="A5955" s="6" t="str">
        <f ca="1">no.</f>
        <v/>
      </c>
      <c r="E5955" s="4" t="str">
        <f ca="1">position</f>
        <v/>
      </c>
      <c r="J5955" s="318"/>
      <c r="M5955" s="4"/>
      <c r="O5955" s="6"/>
      <c r="Q5955" s="20"/>
      <c r="R5955" s="5" t="str">
        <f ca="1">score</f>
        <v/>
      </c>
      <c r="S5955" s="7" t="str">
        <f ca="1">rescore_svc</f>
        <v/>
      </c>
      <c r="U5955" s="11" t="str">
        <f ca="1">price</f>
        <v/>
      </c>
      <c r="V5955" s="4"/>
      <c r="Y5955" s="388">
        <f ca="1">COUNTIFS(OFFSET($B$10, 0, 0, ROW()-9, 1), SERVICE[[#This Row],[Employee ID]], OFFSET($F$10, 0, 0, ROW()-9, 1), SERVICE[[#This Row],[Resources Role]])</f>
        <v>0</v>
      </c>
      <c r="Z5955" s="388">
        <f ca="1">COUNTIFS(OFFSET($F$10, 0, 0, ROW()-9, 1), SERVICE[[#This Row],[Resources Role]], OFFSET($H$10, 0, 0, ROW()-9, 1), SERVICE[[#This Row],[Booking]])</f>
        <v>0</v>
      </c>
    </row>
    <row r="5956" spans="1:26" x14ac:dyDescent="0.25">
      <c r="A5956" s="6" t="str">
        <f ca="1">no.</f>
        <v/>
      </c>
      <c r="E5956" s="4" t="str">
        <f ca="1">position</f>
        <v/>
      </c>
      <c r="J5956" s="318"/>
      <c r="M5956" s="4"/>
      <c r="O5956" s="6"/>
      <c r="Q5956" s="20"/>
      <c r="R5956" s="5" t="str">
        <f ca="1">score</f>
        <v/>
      </c>
      <c r="S5956" s="7" t="str">
        <f ca="1">rescore_svc</f>
        <v/>
      </c>
      <c r="U5956" s="11" t="str">
        <f ca="1">price</f>
        <v/>
      </c>
      <c r="V5956" s="4"/>
      <c r="Y5956" s="388">
        <f ca="1">COUNTIFS(OFFSET($B$10, 0, 0, ROW()-9, 1), SERVICE[[#This Row],[Employee ID]], OFFSET($F$10, 0, 0, ROW()-9, 1), SERVICE[[#This Row],[Resources Role]])</f>
        <v>0</v>
      </c>
      <c r="Z5956" s="388">
        <f ca="1">COUNTIFS(OFFSET($F$10, 0, 0, ROW()-9, 1), SERVICE[[#This Row],[Resources Role]], OFFSET($H$10, 0, 0, ROW()-9, 1), SERVICE[[#This Row],[Booking]])</f>
        <v>0</v>
      </c>
    </row>
    <row r="5957" spans="1:26" x14ac:dyDescent="0.25">
      <c r="A5957" s="6" t="str">
        <f ca="1">no.</f>
        <v/>
      </c>
      <c r="E5957" s="4" t="str">
        <f ca="1">position</f>
        <v/>
      </c>
      <c r="J5957" s="318"/>
      <c r="M5957" s="4"/>
      <c r="O5957" s="6"/>
      <c r="Q5957" s="20"/>
      <c r="R5957" s="5" t="str">
        <f ca="1">score</f>
        <v/>
      </c>
      <c r="S5957" s="7" t="str">
        <f ca="1">rescore_svc</f>
        <v/>
      </c>
      <c r="U5957" s="11" t="str">
        <f ca="1">price</f>
        <v/>
      </c>
      <c r="V5957" s="4"/>
      <c r="Y5957" s="388">
        <f ca="1">COUNTIFS(OFFSET($B$10, 0, 0, ROW()-9, 1), SERVICE[[#This Row],[Employee ID]], OFFSET($F$10, 0, 0, ROW()-9, 1), SERVICE[[#This Row],[Resources Role]])</f>
        <v>0</v>
      </c>
      <c r="Z5957" s="388">
        <f ca="1">COUNTIFS(OFFSET($F$10, 0, 0, ROW()-9, 1), SERVICE[[#This Row],[Resources Role]], OFFSET($H$10, 0, 0, ROW()-9, 1), SERVICE[[#This Row],[Booking]])</f>
        <v>0</v>
      </c>
    </row>
    <row r="5958" spans="1:26" x14ac:dyDescent="0.25">
      <c r="A5958" s="6" t="str">
        <f ca="1">no.</f>
        <v/>
      </c>
      <c r="E5958" s="4" t="str">
        <f ca="1">position</f>
        <v/>
      </c>
      <c r="J5958" s="318"/>
      <c r="M5958" s="4"/>
      <c r="O5958" s="6"/>
      <c r="Q5958" s="20"/>
      <c r="R5958" s="5" t="str">
        <f ca="1">score</f>
        <v/>
      </c>
      <c r="S5958" s="7" t="str">
        <f ca="1">rescore_svc</f>
        <v/>
      </c>
      <c r="U5958" s="11" t="str">
        <f ca="1">price</f>
        <v/>
      </c>
      <c r="V5958" s="4"/>
      <c r="Y5958" s="388">
        <f ca="1">COUNTIFS(OFFSET($B$10, 0, 0, ROW()-9, 1), SERVICE[[#This Row],[Employee ID]], OFFSET($F$10, 0, 0, ROW()-9, 1), SERVICE[[#This Row],[Resources Role]])</f>
        <v>0</v>
      </c>
      <c r="Z5958" s="388">
        <f ca="1">COUNTIFS(OFFSET($F$10, 0, 0, ROW()-9, 1), SERVICE[[#This Row],[Resources Role]], OFFSET($H$10, 0, 0, ROW()-9, 1), SERVICE[[#This Row],[Booking]])</f>
        <v>0</v>
      </c>
    </row>
    <row r="5959" spans="1:26" x14ac:dyDescent="0.25">
      <c r="A5959" s="6" t="str">
        <f ca="1">no.</f>
        <v/>
      </c>
      <c r="E5959" s="4" t="str">
        <f ca="1">position</f>
        <v/>
      </c>
      <c r="J5959" s="318"/>
      <c r="M5959" s="4"/>
      <c r="O5959" s="6"/>
      <c r="Q5959" s="20"/>
      <c r="R5959" s="5" t="str">
        <f ca="1">score</f>
        <v/>
      </c>
      <c r="S5959" s="7" t="str">
        <f ca="1">rescore_svc</f>
        <v/>
      </c>
      <c r="U5959" s="11" t="str">
        <f ca="1">price</f>
        <v/>
      </c>
      <c r="V5959" s="4"/>
      <c r="Y5959" s="388">
        <f ca="1">COUNTIFS(OFFSET($B$10, 0, 0, ROW()-9, 1), SERVICE[[#This Row],[Employee ID]], OFFSET($F$10, 0, 0, ROW()-9, 1), SERVICE[[#This Row],[Resources Role]])</f>
        <v>0</v>
      </c>
      <c r="Z5959" s="388">
        <f ca="1">COUNTIFS(OFFSET($F$10, 0, 0, ROW()-9, 1), SERVICE[[#This Row],[Resources Role]], OFFSET($H$10, 0, 0, ROW()-9, 1), SERVICE[[#This Row],[Booking]])</f>
        <v>0</v>
      </c>
    </row>
    <row r="5960" spans="1:26" x14ac:dyDescent="0.25">
      <c r="A5960" s="6" t="str">
        <f ca="1">no.</f>
        <v/>
      </c>
      <c r="E5960" s="4" t="str">
        <f ca="1">position</f>
        <v/>
      </c>
      <c r="J5960" s="318"/>
      <c r="M5960" s="4"/>
      <c r="O5960" s="6"/>
      <c r="Q5960" s="20"/>
      <c r="R5960" s="5" t="str">
        <f ca="1">score</f>
        <v/>
      </c>
      <c r="S5960" s="7" t="str">
        <f ca="1">rescore_svc</f>
        <v/>
      </c>
      <c r="U5960" s="11" t="str">
        <f ca="1">price</f>
        <v/>
      </c>
      <c r="V5960" s="4"/>
      <c r="Y5960" s="388">
        <f ca="1">COUNTIFS(OFFSET($B$10, 0, 0, ROW()-9, 1), SERVICE[[#This Row],[Employee ID]], OFFSET($F$10, 0, 0, ROW()-9, 1), SERVICE[[#This Row],[Resources Role]])</f>
        <v>0</v>
      </c>
      <c r="Z5960" s="388">
        <f ca="1">COUNTIFS(OFFSET($F$10, 0, 0, ROW()-9, 1), SERVICE[[#This Row],[Resources Role]], OFFSET($H$10, 0, 0, ROW()-9, 1), SERVICE[[#This Row],[Booking]])</f>
        <v>0</v>
      </c>
    </row>
    <row r="5961" spans="1:26" x14ac:dyDescent="0.25">
      <c r="A5961" s="6" t="str">
        <f ca="1">no.</f>
        <v/>
      </c>
      <c r="E5961" s="4" t="str">
        <f ca="1">position</f>
        <v/>
      </c>
      <c r="J5961" s="318"/>
      <c r="M5961" s="4"/>
      <c r="O5961" s="6"/>
      <c r="Q5961" s="20"/>
      <c r="R5961" s="5" t="str">
        <f ca="1">score</f>
        <v/>
      </c>
      <c r="S5961" s="7" t="str">
        <f ca="1">rescore_svc</f>
        <v/>
      </c>
      <c r="U5961" s="11" t="str">
        <f ca="1">price</f>
        <v/>
      </c>
      <c r="V5961" s="4"/>
      <c r="Y5961" s="388">
        <f ca="1">COUNTIFS(OFFSET($B$10, 0, 0, ROW()-9, 1), SERVICE[[#This Row],[Employee ID]], OFFSET($F$10, 0, 0, ROW()-9, 1), SERVICE[[#This Row],[Resources Role]])</f>
        <v>0</v>
      </c>
      <c r="Z5961" s="388">
        <f ca="1">COUNTIFS(OFFSET($F$10, 0, 0, ROW()-9, 1), SERVICE[[#This Row],[Resources Role]], OFFSET($H$10, 0, 0, ROW()-9, 1), SERVICE[[#This Row],[Booking]])</f>
        <v>0</v>
      </c>
    </row>
    <row r="5962" spans="1:26" x14ac:dyDescent="0.25">
      <c r="A5962" s="6" t="str">
        <f ca="1">no.</f>
        <v/>
      </c>
      <c r="E5962" s="4" t="str">
        <f ca="1">position</f>
        <v/>
      </c>
      <c r="J5962" s="318"/>
      <c r="M5962" s="4"/>
      <c r="O5962" s="6"/>
      <c r="Q5962" s="20"/>
      <c r="R5962" s="5" t="str">
        <f ca="1">score</f>
        <v/>
      </c>
      <c r="S5962" s="7" t="str">
        <f ca="1">rescore_svc</f>
        <v/>
      </c>
      <c r="U5962" s="11" t="str">
        <f ca="1">price</f>
        <v/>
      </c>
      <c r="V5962" s="4"/>
      <c r="Y5962" s="388">
        <f ca="1">COUNTIFS(OFFSET($B$10, 0, 0, ROW()-9, 1), SERVICE[[#This Row],[Employee ID]], OFFSET($F$10, 0, 0, ROW()-9, 1), SERVICE[[#This Row],[Resources Role]])</f>
        <v>0</v>
      </c>
      <c r="Z5962" s="388">
        <f ca="1">COUNTIFS(OFFSET($F$10, 0, 0, ROW()-9, 1), SERVICE[[#This Row],[Resources Role]], OFFSET($H$10, 0, 0, ROW()-9, 1), SERVICE[[#This Row],[Booking]])</f>
        <v>0</v>
      </c>
    </row>
    <row r="5963" spans="1:26" x14ac:dyDescent="0.25">
      <c r="A5963" s="6" t="str">
        <f ca="1">no.</f>
        <v/>
      </c>
      <c r="E5963" s="4" t="str">
        <f ca="1">position</f>
        <v/>
      </c>
      <c r="J5963" s="318"/>
      <c r="M5963" s="4"/>
      <c r="O5963" s="6"/>
      <c r="Q5963" s="20"/>
      <c r="R5963" s="5" t="str">
        <f ca="1">score</f>
        <v/>
      </c>
      <c r="S5963" s="7" t="str">
        <f ca="1">rescore_svc</f>
        <v/>
      </c>
      <c r="U5963" s="11" t="str">
        <f ca="1">price</f>
        <v/>
      </c>
      <c r="V5963" s="4"/>
      <c r="Y5963" s="388">
        <f ca="1">COUNTIFS(OFFSET($B$10, 0, 0, ROW()-9, 1), SERVICE[[#This Row],[Employee ID]], OFFSET($F$10, 0, 0, ROW()-9, 1), SERVICE[[#This Row],[Resources Role]])</f>
        <v>0</v>
      </c>
      <c r="Z5963" s="388">
        <f ca="1">COUNTIFS(OFFSET($F$10, 0, 0, ROW()-9, 1), SERVICE[[#This Row],[Resources Role]], OFFSET($H$10, 0, 0, ROW()-9, 1), SERVICE[[#This Row],[Booking]])</f>
        <v>0</v>
      </c>
    </row>
    <row r="5964" spans="1:26" x14ac:dyDescent="0.25">
      <c r="A5964" s="6" t="str">
        <f ca="1">no.</f>
        <v/>
      </c>
      <c r="E5964" s="4" t="str">
        <f ca="1">position</f>
        <v/>
      </c>
      <c r="J5964" s="318"/>
      <c r="M5964" s="4"/>
      <c r="O5964" s="6"/>
      <c r="Q5964" s="20"/>
      <c r="R5964" s="5" t="str">
        <f ca="1">score</f>
        <v/>
      </c>
      <c r="S5964" s="7" t="str">
        <f ca="1">rescore_svc</f>
        <v/>
      </c>
      <c r="U5964" s="11" t="str">
        <f ca="1">price</f>
        <v/>
      </c>
      <c r="V5964" s="4"/>
      <c r="Y5964" s="388">
        <f ca="1">COUNTIFS(OFFSET($B$10, 0, 0, ROW()-9, 1), SERVICE[[#This Row],[Employee ID]], OFFSET($F$10, 0, 0, ROW()-9, 1), SERVICE[[#This Row],[Resources Role]])</f>
        <v>0</v>
      </c>
      <c r="Z5964" s="388">
        <f ca="1">COUNTIFS(OFFSET($F$10, 0, 0, ROW()-9, 1), SERVICE[[#This Row],[Resources Role]], OFFSET($H$10, 0, 0, ROW()-9, 1), SERVICE[[#This Row],[Booking]])</f>
        <v>0</v>
      </c>
    </row>
    <row r="5965" spans="1:26" x14ac:dyDescent="0.25">
      <c r="A5965" s="6" t="str">
        <f ca="1">no.</f>
        <v/>
      </c>
      <c r="E5965" s="4" t="str">
        <f ca="1">position</f>
        <v/>
      </c>
      <c r="J5965" s="318"/>
      <c r="M5965" s="4"/>
      <c r="O5965" s="6"/>
      <c r="Q5965" s="20"/>
      <c r="R5965" s="5" t="str">
        <f ca="1">score</f>
        <v/>
      </c>
      <c r="S5965" s="7" t="str">
        <f ca="1">rescore_svc</f>
        <v/>
      </c>
      <c r="U5965" s="11" t="str">
        <f ca="1">price</f>
        <v/>
      </c>
      <c r="V5965" s="4"/>
      <c r="Y5965" s="388">
        <f ca="1">COUNTIFS(OFFSET($B$10, 0, 0, ROW()-9, 1), SERVICE[[#This Row],[Employee ID]], OFFSET($F$10, 0, 0, ROW()-9, 1), SERVICE[[#This Row],[Resources Role]])</f>
        <v>0</v>
      </c>
      <c r="Z5965" s="388">
        <f ca="1">COUNTIFS(OFFSET($F$10, 0, 0, ROW()-9, 1), SERVICE[[#This Row],[Resources Role]], OFFSET($H$10, 0, 0, ROW()-9, 1), SERVICE[[#This Row],[Booking]])</f>
        <v>0</v>
      </c>
    </row>
    <row r="5966" spans="1:26" x14ac:dyDescent="0.25">
      <c r="A5966" s="6" t="str">
        <f ca="1">no.</f>
        <v/>
      </c>
      <c r="E5966" s="4" t="str">
        <f ca="1">position</f>
        <v/>
      </c>
      <c r="J5966" s="318"/>
      <c r="M5966" s="4"/>
      <c r="O5966" s="6"/>
      <c r="Q5966" s="20"/>
      <c r="R5966" s="5" t="str">
        <f ca="1">score</f>
        <v/>
      </c>
      <c r="S5966" s="7" t="str">
        <f ca="1">rescore_svc</f>
        <v/>
      </c>
      <c r="U5966" s="11" t="str">
        <f ca="1">price</f>
        <v/>
      </c>
      <c r="V5966" s="4"/>
      <c r="Y5966" s="388">
        <f ca="1">COUNTIFS(OFFSET($B$10, 0, 0, ROW()-9, 1), SERVICE[[#This Row],[Employee ID]], OFFSET($F$10, 0, 0, ROW()-9, 1), SERVICE[[#This Row],[Resources Role]])</f>
        <v>0</v>
      </c>
      <c r="Z5966" s="388">
        <f ca="1">COUNTIFS(OFFSET($F$10, 0, 0, ROW()-9, 1), SERVICE[[#This Row],[Resources Role]], OFFSET($H$10, 0, 0, ROW()-9, 1), SERVICE[[#This Row],[Booking]])</f>
        <v>0</v>
      </c>
    </row>
    <row r="5967" spans="1:26" x14ac:dyDescent="0.25">
      <c r="A5967" s="6" t="str">
        <f ca="1">no.</f>
        <v/>
      </c>
      <c r="E5967" s="4" t="str">
        <f ca="1">position</f>
        <v/>
      </c>
      <c r="J5967" s="318"/>
      <c r="M5967" s="4"/>
      <c r="O5967" s="6"/>
      <c r="Q5967" s="20"/>
      <c r="R5967" s="5" t="str">
        <f ca="1">score</f>
        <v/>
      </c>
      <c r="S5967" s="7" t="str">
        <f ca="1">rescore_svc</f>
        <v/>
      </c>
      <c r="U5967" s="11" t="str">
        <f ca="1">price</f>
        <v/>
      </c>
      <c r="V5967" s="4"/>
      <c r="Y5967" s="388">
        <f ca="1">COUNTIFS(OFFSET($B$10, 0, 0, ROW()-9, 1), SERVICE[[#This Row],[Employee ID]], OFFSET($F$10, 0, 0, ROW()-9, 1), SERVICE[[#This Row],[Resources Role]])</f>
        <v>0</v>
      </c>
      <c r="Z5967" s="388">
        <f ca="1">COUNTIFS(OFFSET($F$10, 0, 0, ROW()-9, 1), SERVICE[[#This Row],[Resources Role]], OFFSET($H$10, 0, 0, ROW()-9, 1), SERVICE[[#This Row],[Booking]])</f>
        <v>0</v>
      </c>
    </row>
    <row r="5968" spans="1:26" x14ac:dyDescent="0.25">
      <c r="A5968" s="6" t="str">
        <f ca="1">no.</f>
        <v/>
      </c>
      <c r="E5968" s="4" t="str">
        <f ca="1">position</f>
        <v/>
      </c>
      <c r="J5968" s="318"/>
      <c r="M5968" s="4"/>
      <c r="O5968" s="6"/>
      <c r="Q5968" s="20"/>
      <c r="R5968" s="5" t="str">
        <f ca="1">score</f>
        <v/>
      </c>
      <c r="S5968" s="7" t="str">
        <f ca="1">rescore_svc</f>
        <v/>
      </c>
      <c r="U5968" s="11" t="str">
        <f ca="1">price</f>
        <v/>
      </c>
      <c r="V5968" s="4"/>
      <c r="Y5968" s="388">
        <f ca="1">COUNTIFS(OFFSET($B$10, 0, 0, ROW()-9, 1), SERVICE[[#This Row],[Employee ID]], OFFSET($F$10, 0, 0, ROW()-9, 1), SERVICE[[#This Row],[Resources Role]])</f>
        <v>0</v>
      </c>
      <c r="Z5968" s="388">
        <f ca="1">COUNTIFS(OFFSET($F$10, 0, 0, ROW()-9, 1), SERVICE[[#This Row],[Resources Role]], OFFSET($H$10, 0, 0, ROW()-9, 1), SERVICE[[#This Row],[Booking]])</f>
        <v>0</v>
      </c>
    </row>
    <row r="5969" spans="1:26" x14ac:dyDescent="0.25">
      <c r="A5969" s="6" t="str">
        <f ca="1">no.</f>
        <v/>
      </c>
      <c r="E5969" s="4" t="str">
        <f ca="1">position</f>
        <v/>
      </c>
      <c r="J5969" s="318"/>
      <c r="M5969" s="4"/>
      <c r="O5969" s="6"/>
      <c r="Q5969" s="20"/>
      <c r="R5969" s="5" t="str">
        <f ca="1">score</f>
        <v/>
      </c>
      <c r="S5969" s="7" t="str">
        <f ca="1">rescore_svc</f>
        <v/>
      </c>
      <c r="U5969" s="11" t="str">
        <f ca="1">price</f>
        <v/>
      </c>
      <c r="V5969" s="4"/>
      <c r="Y5969" s="388">
        <f ca="1">COUNTIFS(OFFSET($B$10, 0, 0, ROW()-9, 1), SERVICE[[#This Row],[Employee ID]], OFFSET($F$10, 0, 0, ROW()-9, 1), SERVICE[[#This Row],[Resources Role]])</f>
        <v>0</v>
      </c>
      <c r="Z5969" s="388">
        <f ca="1">COUNTIFS(OFFSET($F$10, 0, 0, ROW()-9, 1), SERVICE[[#This Row],[Resources Role]], OFFSET($H$10, 0, 0, ROW()-9, 1), SERVICE[[#This Row],[Booking]])</f>
        <v>0</v>
      </c>
    </row>
    <row r="5970" spans="1:26" x14ac:dyDescent="0.25">
      <c r="A5970" s="6" t="str">
        <f ca="1">no.</f>
        <v/>
      </c>
      <c r="E5970" s="4" t="str">
        <f ca="1">position</f>
        <v/>
      </c>
      <c r="J5970" s="318"/>
      <c r="M5970" s="4"/>
      <c r="O5970" s="6"/>
      <c r="Q5970" s="20"/>
      <c r="R5970" s="5" t="str">
        <f ca="1">score</f>
        <v/>
      </c>
      <c r="S5970" s="7" t="str">
        <f ca="1">rescore_svc</f>
        <v/>
      </c>
      <c r="U5970" s="11" t="str">
        <f ca="1">price</f>
        <v/>
      </c>
      <c r="V5970" s="4"/>
      <c r="Y5970" s="388">
        <f ca="1">COUNTIFS(OFFSET($B$10, 0, 0, ROW()-9, 1), SERVICE[[#This Row],[Employee ID]], OFFSET($F$10, 0, 0, ROW()-9, 1), SERVICE[[#This Row],[Resources Role]])</f>
        <v>0</v>
      </c>
      <c r="Z5970" s="388">
        <f ca="1">COUNTIFS(OFFSET($F$10, 0, 0, ROW()-9, 1), SERVICE[[#This Row],[Resources Role]], OFFSET($H$10, 0, 0, ROW()-9, 1), SERVICE[[#This Row],[Booking]])</f>
        <v>0</v>
      </c>
    </row>
    <row r="5971" spans="1:26" x14ac:dyDescent="0.25">
      <c r="A5971" s="6" t="str">
        <f ca="1">no.</f>
        <v/>
      </c>
      <c r="E5971" s="4" t="str">
        <f ca="1">position</f>
        <v/>
      </c>
      <c r="J5971" s="318"/>
      <c r="M5971" s="4"/>
      <c r="O5971" s="6"/>
      <c r="Q5971" s="20"/>
      <c r="R5971" s="5" t="str">
        <f ca="1">score</f>
        <v/>
      </c>
      <c r="S5971" s="7" t="str">
        <f ca="1">rescore_svc</f>
        <v/>
      </c>
      <c r="U5971" s="11" t="str">
        <f ca="1">price</f>
        <v/>
      </c>
      <c r="V5971" s="4"/>
      <c r="Y5971" s="388">
        <f ca="1">COUNTIFS(OFFSET($B$10, 0, 0, ROW()-9, 1), SERVICE[[#This Row],[Employee ID]], OFFSET($F$10, 0, 0, ROW()-9, 1), SERVICE[[#This Row],[Resources Role]])</f>
        <v>0</v>
      </c>
      <c r="Z5971" s="388">
        <f ca="1">COUNTIFS(OFFSET($F$10, 0, 0, ROW()-9, 1), SERVICE[[#This Row],[Resources Role]], OFFSET($H$10, 0, 0, ROW()-9, 1), SERVICE[[#This Row],[Booking]])</f>
        <v>0</v>
      </c>
    </row>
    <row r="5972" spans="1:26" x14ac:dyDescent="0.25">
      <c r="A5972" s="6" t="str">
        <f ca="1">no.</f>
        <v/>
      </c>
      <c r="E5972" s="4" t="str">
        <f ca="1">position</f>
        <v/>
      </c>
      <c r="J5972" s="318"/>
      <c r="M5972" s="4"/>
      <c r="O5972" s="6"/>
      <c r="Q5972" s="20"/>
      <c r="R5972" s="5" t="str">
        <f ca="1">score</f>
        <v/>
      </c>
      <c r="S5972" s="7" t="str">
        <f ca="1">rescore_svc</f>
        <v/>
      </c>
      <c r="U5972" s="11" t="str">
        <f ca="1">price</f>
        <v/>
      </c>
      <c r="V5972" s="4"/>
      <c r="Y5972" s="388">
        <f ca="1">COUNTIFS(OFFSET($B$10, 0, 0, ROW()-9, 1), SERVICE[[#This Row],[Employee ID]], OFFSET($F$10, 0, 0, ROW()-9, 1), SERVICE[[#This Row],[Resources Role]])</f>
        <v>0</v>
      </c>
      <c r="Z5972" s="388">
        <f ca="1">COUNTIFS(OFFSET($F$10, 0, 0, ROW()-9, 1), SERVICE[[#This Row],[Resources Role]], OFFSET($H$10, 0, 0, ROW()-9, 1), SERVICE[[#This Row],[Booking]])</f>
        <v>0</v>
      </c>
    </row>
    <row r="5973" spans="1:26" x14ac:dyDescent="0.25">
      <c r="A5973" s="6" t="str">
        <f ca="1">no.</f>
        <v/>
      </c>
      <c r="E5973" s="4" t="str">
        <f ca="1">position</f>
        <v/>
      </c>
      <c r="J5973" s="318"/>
      <c r="M5973" s="4"/>
      <c r="O5973" s="6"/>
      <c r="Q5973" s="20"/>
      <c r="R5973" s="5" t="str">
        <f ca="1">score</f>
        <v/>
      </c>
      <c r="S5973" s="7" t="str">
        <f ca="1">rescore_svc</f>
        <v/>
      </c>
      <c r="U5973" s="11" t="str">
        <f ca="1">price</f>
        <v/>
      </c>
      <c r="V5973" s="4"/>
      <c r="Y5973" s="388">
        <f ca="1">COUNTIFS(OFFSET($B$10, 0, 0, ROW()-9, 1), SERVICE[[#This Row],[Employee ID]], OFFSET($F$10, 0, 0, ROW()-9, 1), SERVICE[[#This Row],[Resources Role]])</f>
        <v>0</v>
      </c>
      <c r="Z5973" s="388">
        <f ca="1">COUNTIFS(OFFSET($F$10, 0, 0, ROW()-9, 1), SERVICE[[#This Row],[Resources Role]], OFFSET($H$10, 0, 0, ROW()-9, 1), SERVICE[[#This Row],[Booking]])</f>
        <v>0</v>
      </c>
    </row>
    <row r="5974" spans="1:26" x14ac:dyDescent="0.25">
      <c r="A5974" s="6" t="str">
        <f ca="1">no.</f>
        <v/>
      </c>
      <c r="E5974" s="4" t="str">
        <f ca="1">position</f>
        <v/>
      </c>
      <c r="J5974" s="318"/>
      <c r="M5974" s="4"/>
      <c r="O5974" s="6"/>
      <c r="Q5974" s="20"/>
      <c r="R5974" s="5" t="str">
        <f ca="1">score</f>
        <v/>
      </c>
      <c r="S5974" s="7" t="str">
        <f ca="1">rescore_svc</f>
        <v/>
      </c>
      <c r="U5974" s="11" t="str">
        <f ca="1">price</f>
        <v/>
      </c>
      <c r="V5974" s="4"/>
      <c r="Y5974" s="388">
        <f ca="1">COUNTIFS(OFFSET($B$10, 0, 0, ROW()-9, 1), SERVICE[[#This Row],[Employee ID]], OFFSET($F$10, 0, 0, ROW()-9, 1), SERVICE[[#This Row],[Resources Role]])</f>
        <v>0</v>
      </c>
      <c r="Z5974" s="388">
        <f ca="1">COUNTIFS(OFFSET($F$10, 0, 0, ROW()-9, 1), SERVICE[[#This Row],[Resources Role]], OFFSET($H$10, 0, 0, ROW()-9, 1), SERVICE[[#This Row],[Booking]])</f>
        <v>0</v>
      </c>
    </row>
    <row r="5975" spans="1:26" x14ac:dyDescent="0.25">
      <c r="A5975" s="6" t="str">
        <f ca="1">no.</f>
        <v/>
      </c>
      <c r="E5975" s="4" t="str">
        <f ca="1">position</f>
        <v/>
      </c>
      <c r="J5975" s="318"/>
      <c r="M5975" s="4"/>
      <c r="O5975" s="6"/>
      <c r="Q5975" s="20"/>
      <c r="R5975" s="5" t="str">
        <f ca="1">score</f>
        <v/>
      </c>
      <c r="S5975" s="7" t="str">
        <f ca="1">rescore_svc</f>
        <v/>
      </c>
      <c r="U5975" s="11" t="str">
        <f ca="1">price</f>
        <v/>
      </c>
      <c r="V5975" s="4"/>
      <c r="Y5975" s="388">
        <f ca="1">COUNTIFS(OFFSET($B$10, 0, 0, ROW()-9, 1), SERVICE[[#This Row],[Employee ID]], OFFSET($F$10, 0, 0, ROW()-9, 1), SERVICE[[#This Row],[Resources Role]])</f>
        <v>0</v>
      </c>
      <c r="Z5975" s="388">
        <f ca="1">COUNTIFS(OFFSET($F$10, 0, 0, ROW()-9, 1), SERVICE[[#This Row],[Resources Role]], OFFSET($H$10, 0, 0, ROW()-9, 1), SERVICE[[#This Row],[Booking]])</f>
        <v>0</v>
      </c>
    </row>
    <row r="5976" spans="1:26" x14ac:dyDescent="0.25">
      <c r="A5976" s="6" t="str">
        <f ca="1">no.</f>
        <v/>
      </c>
      <c r="E5976" s="4" t="str">
        <f ca="1">position</f>
        <v/>
      </c>
      <c r="J5976" s="318"/>
      <c r="M5976" s="4"/>
      <c r="O5976" s="6"/>
      <c r="Q5976" s="20"/>
      <c r="R5976" s="5" t="str">
        <f ca="1">score</f>
        <v/>
      </c>
      <c r="S5976" s="7" t="str">
        <f ca="1">rescore_svc</f>
        <v/>
      </c>
      <c r="U5976" s="11" t="str">
        <f ca="1">price</f>
        <v/>
      </c>
      <c r="V5976" s="4"/>
      <c r="Y5976" s="388">
        <f ca="1">COUNTIFS(OFFSET($B$10, 0, 0, ROW()-9, 1), SERVICE[[#This Row],[Employee ID]], OFFSET($F$10, 0, 0, ROW()-9, 1), SERVICE[[#This Row],[Resources Role]])</f>
        <v>0</v>
      </c>
      <c r="Z5976" s="388">
        <f ca="1">COUNTIFS(OFFSET($F$10, 0, 0, ROW()-9, 1), SERVICE[[#This Row],[Resources Role]], OFFSET($H$10, 0, 0, ROW()-9, 1), SERVICE[[#This Row],[Booking]])</f>
        <v>0</v>
      </c>
    </row>
    <row r="5977" spans="1:26" x14ac:dyDescent="0.25">
      <c r="A5977" s="6" t="str">
        <f ca="1">no.</f>
        <v/>
      </c>
      <c r="E5977" s="4" t="str">
        <f ca="1">position</f>
        <v/>
      </c>
      <c r="J5977" s="318"/>
      <c r="M5977" s="4"/>
      <c r="O5977" s="6"/>
      <c r="Q5977" s="20"/>
      <c r="R5977" s="5" t="str">
        <f ca="1">score</f>
        <v/>
      </c>
      <c r="S5977" s="7" t="str">
        <f ca="1">rescore_svc</f>
        <v/>
      </c>
      <c r="U5977" s="11" t="str">
        <f ca="1">price</f>
        <v/>
      </c>
      <c r="V5977" s="4"/>
      <c r="Y5977" s="388">
        <f ca="1">COUNTIFS(OFFSET($B$10, 0, 0, ROW()-9, 1), SERVICE[[#This Row],[Employee ID]], OFFSET($F$10, 0, 0, ROW()-9, 1), SERVICE[[#This Row],[Resources Role]])</f>
        <v>0</v>
      </c>
      <c r="Z5977" s="388">
        <f ca="1">COUNTIFS(OFFSET($F$10, 0, 0, ROW()-9, 1), SERVICE[[#This Row],[Resources Role]], OFFSET($H$10, 0, 0, ROW()-9, 1), SERVICE[[#This Row],[Booking]])</f>
        <v>0</v>
      </c>
    </row>
    <row r="5978" spans="1:26" x14ac:dyDescent="0.25">
      <c r="A5978" s="6" t="str">
        <f ca="1">no.</f>
        <v/>
      </c>
      <c r="E5978" s="4" t="str">
        <f ca="1">position</f>
        <v/>
      </c>
      <c r="J5978" s="318"/>
      <c r="M5978" s="4"/>
      <c r="O5978" s="6"/>
      <c r="Q5978" s="20"/>
      <c r="R5978" s="5" t="str">
        <f ca="1">score</f>
        <v/>
      </c>
      <c r="S5978" s="7" t="str">
        <f ca="1">rescore_svc</f>
        <v/>
      </c>
      <c r="U5978" s="11" t="str">
        <f ca="1">price</f>
        <v/>
      </c>
      <c r="V5978" s="4"/>
      <c r="Y5978" s="388">
        <f ca="1">COUNTIFS(OFFSET($B$10, 0, 0, ROW()-9, 1), SERVICE[[#This Row],[Employee ID]], OFFSET($F$10, 0, 0, ROW()-9, 1), SERVICE[[#This Row],[Resources Role]])</f>
        <v>0</v>
      </c>
      <c r="Z5978" s="388">
        <f ca="1">COUNTIFS(OFFSET($F$10, 0, 0, ROW()-9, 1), SERVICE[[#This Row],[Resources Role]], OFFSET($H$10, 0, 0, ROW()-9, 1), SERVICE[[#This Row],[Booking]])</f>
        <v>0</v>
      </c>
    </row>
    <row r="5979" spans="1:26" x14ac:dyDescent="0.25">
      <c r="A5979" s="6" t="str">
        <f ca="1">no.</f>
        <v/>
      </c>
      <c r="E5979" s="4" t="str">
        <f ca="1">position</f>
        <v/>
      </c>
      <c r="J5979" s="318"/>
      <c r="M5979" s="4"/>
      <c r="O5979" s="6"/>
      <c r="Q5979" s="20"/>
      <c r="R5979" s="5" t="str">
        <f ca="1">score</f>
        <v/>
      </c>
      <c r="S5979" s="7" t="str">
        <f ca="1">rescore_svc</f>
        <v/>
      </c>
      <c r="U5979" s="11" t="str">
        <f ca="1">price</f>
        <v/>
      </c>
      <c r="V5979" s="4"/>
      <c r="Y5979" s="388">
        <f ca="1">COUNTIFS(OFFSET($B$10, 0, 0, ROW()-9, 1), SERVICE[[#This Row],[Employee ID]], OFFSET($F$10, 0, 0, ROW()-9, 1), SERVICE[[#This Row],[Resources Role]])</f>
        <v>0</v>
      </c>
      <c r="Z5979" s="388">
        <f ca="1">COUNTIFS(OFFSET($F$10, 0, 0, ROW()-9, 1), SERVICE[[#This Row],[Resources Role]], OFFSET($H$10, 0, 0, ROW()-9, 1), SERVICE[[#This Row],[Booking]])</f>
        <v>0</v>
      </c>
    </row>
    <row r="5980" spans="1:26" x14ac:dyDescent="0.25">
      <c r="A5980" s="6" t="str">
        <f ca="1">no.</f>
        <v/>
      </c>
      <c r="E5980" s="4" t="str">
        <f ca="1">position</f>
        <v/>
      </c>
      <c r="J5980" s="318"/>
      <c r="M5980" s="4"/>
      <c r="O5980" s="6"/>
      <c r="Q5980" s="20"/>
      <c r="R5980" s="5" t="str">
        <f ca="1">score</f>
        <v/>
      </c>
      <c r="S5980" s="7" t="str">
        <f ca="1">rescore_svc</f>
        <v/>
      </c>
      <c r="U5980" s="11" t="str">
        <f ca="1">price</f>
        <v/>
      </c>
      <c r="V5980" s="4"/>
      <c r="Y5980" s="388">
        <f ca="1">COUNTIFS(OFFSET($B$10, 0, 0, ROW()-9, 1), SERVICE[[#This Row],[Employee ID]], OFFSET($F$10, 0, 0, ROW()-9, 1), SERVICE[[#This Row],[Resources Role]])</f>
        <v>0</v>
      </c>
      <c r="Z5980" s="388">
        <f ca="1">COUNTIFS(OFFSET($F$10, 0, 0, ROW()-9, 1), SERVICE[[#This Row],[Resources Role]], OFFSET($H$10, 0, 0, ROW()-9, 1), SERVICE[[#This Row],[Booking]])</f>
        <v>0</v>
      </c>
    </row>
    <row r="5981" spans="1:26" x14ac:dyDescent="0.25">
      <c r="A5981" s="6" t="str">
        <f ca="1">no.</f>
        <v/>
      </c>
      <c r="E5981" s="4" t="str">
        <f ca="1">position</f>
        <v/>
      </c>
      <c r="J5981" s="318"/>
      <c r="M5981" s="4"/>
      <c r="O5981" s="6"/>
      <c r="Q5981" s="20"/>
      <c r="R5981" s="5" t="str">
        <f ca="1">score</f>
        <v/>
      </c>
      <c r="S5981" s="7" t="str">
        <f ca="1">rescore_svc</f>
        <v/>
      </c>
      <c r="U5981" s="11" t="str">
        <f ca="1">price</f>
        <v/>
      </c>
      <c r="V5981" s="4"/>
      <c r="Y5981" s="388">
        <f ca="1">COUNTIFS(OFFSET($B$10, 0, 0, ROW()-9, 1), SERVICE[[#This Row],[Employee ID]], OFFSET($F$10, 0, 0, ROW()-9, 1), SERVICE[[#This Row],[Resources Role]])</f>
        <v>0</v>
      </c>
      <c r="Z5981" s="388">
        <f ca="1">COUNTIFS(OFFSET($F$10, 0, 0, ROW()-9, 1), SERVICE[[#This Row],[Resources Role]], OFFSET($H$10, 0, 0, ROW()-9, 1), SERVICE[[#This Row],[Booking]])</f>
        <v>0</v>
      </c>
    </row>
    <row r="5982" spans="1:26" x14ac:dyDescent="0.25">
      <c r="A5982" s="6" t="str">
        <f ca="1">no.</f>
        <v/>
      </c>
      <c r="E5982" s="4" t="str">
        <f ca="1">position</f>
        <v/>
      </c>
      <c r="J5982" s="318"/>
      <c r="M5982" s="4"/>
      <c r="O5982" s="6"/>
      <c r="Q5982" s="20"/>
      <c r="R5982" s="5" t="str">
        <f ca="1">score</f>
        <v/>
      </c>
      <c r="S5982" s="7" t="str">
        <f ca="1">rescore_svc</f>
        <v/>
      </c>
      <c r="U5982" s="11" t="str">
        <f ca="1">price</f>
        <v/>
      </c>
      <c r="V5982" s="4"/>
      <c r="Y5982" s="388">
        <f ca="1">COUNTIFS(OFFSET($B$10, 0, 0, ROW()-9, 1), SERVICE[[#This Row],[Employee ID]], OFFSET($F$10, 0, 0, ROW()-9, 1), SERVICE[[#This Row],[Resources Role]])</f>
        <v>0</v>
      </c>
      <c r="Z5982" s="388">
        <f ca="1">COUNTIFS(OFFSET($F$10, 0, 0, ROW()-9, 1), SERVICE[[#This Row],[Resources Role]], OFFSET($H$10, 0, 0, ROW()-9, 1), SERVICE[[#This Row],[Booking]])</f>
        <v>0</v>
      </c>
    </row>
    <row r="5983" spans="1:26" x14ac:dyDescent="0.25">
      <c r="A5983" s="6" t="str">
        <f ca="1">no.</f>
        <v/>
      </c>
      <c r="E5983" s="4" t="str">
        <f ca="1">position</f>
        <v/>
      </c>
      <c r="J5983" s="318"/>
      <c r="M5983" s="4"/>
      <c r="O5983" s="6"/>
      <c r="Q5983" s="20"/>
      <c r="R5983" s="5" t="str">
        <f ca="1">score</f>
        <v/>
      </c>
      <c r="S5983" s="7" t="str">
        <f ca="1">rescore_svc</f>
        <v/>
      </c>
      <c r="U5983" s="11" t="str">
        <f ca="1">price</f>
        <v/>
      </c>
      <c r="V5983" s="4"/>
      <c r="Y5983" s="388">
        <f ca="1">COUNTIFS(OFFSET($B$10, 0, 0, ROW()-9, 1), SERVICE[[#This Row],[Employee ID]], OFFSET($F$10, 0, 0, ROW()-9, 1), SERVICE[[#This Row],[Resources Role]])</f>
        <v>0</v>
      </c>
      <c r="Z5983" s="388">
        <f ca="1">COUNTIFS(OFFSET($F$10, 0, 0, ROW()-9, 1), SERVICE[[#This Row],[Resources Role]], OFFSET($H$10, 0, 0, ROW()-9, 1), SERVICE[[#This Row],[Booking]])</f>
        <v>0</v>
      </c>
    </row>
    <row r="5984" spans="1:26" x14ac:dyDescent="0.25">
      <c r="A5984" s="6" t="str">
        <f ca="1">no.</f>
        <v/>
      </c>
      <c r="E5984" s="4" t="str">
        <f ca="1">position</f>
        <v/>
      </c>
      <c r="J5984" s="318"/>
      <c r="M5984" s="4"/>
      <c r="O5984" s="6"/>
      <c r="Q5984" s="20"/>
      <c r="R5984" s="5" t="str">
        <f ca="1">score</f>
        <v/>
      </c>
      <c r="S5984" s="7" t="str">
        <f ca="1">rescore_svc</f>
        <v/>
      </c>
      <c r="U5984" s="11" t="str">
        <f ca="1">price</f>
        <v/>
      </c>
      <c r="V5984" s="4"/>
      <c r="Y5984" s="388">
        <f ca="1">COUNTIFS(OFFSET($B$10, 0, 0, ROW()-9, 1), SERVICE[[#This Row],[Employee ID]], OFFSET($F$10, 0, 0, ROW()-9, 1), SERVICE[[#This Row],[Resources Role]])</f>
        <v>0</v>
      </c>
      <c r="Z5984" s="388">
        <f ca="1">COUNTIFS(OFFSET($F$10, 0, 0, ROW()-9, 1), SERVICE[[#This Row],[Resources Role]], OFFSET($H$10, 0, 0, ROW()-9, 1), SERVICE[[#This Row],[Booking]])</f>
        <v>0</v>
      </c>
    </row>
    <row r="5985" spans="1:26" x14ac:dyDescent="0.25">
      <c r="A5985" s="6" t="str">
        <f ca="1">no.</f>
        <v/>
      </c>
      <c r="E5985" s="4" t="str">
        <f ca="1">position</f>
        <v/>
      </c>
      <c r="J5985" s="318"/>
      <c r="M5985" s="4"/>
      <c r="O5985" s="6"/>
      <c r="Q5985" s="20"/>
      <c r="R5985" s="5" t="str">
        <f ca="1">score</f>
        <v/>
      </c>
      <c r="S5985" s="7" t="str">
        <f ca="1">rescore_svc</f>
        <v/>
      </c>
      <c r="U5985" s="11" t="str">
        <f ca="1">price</f>
        <v/>
      </c>
      <c r="V5985" s="4"/>
      <c r="Y5985" s="388">
        <f ca="1">COUNTIFS(OFFSET($B$10, 0, 0, ROW()-9, 1), SERVICE[[#This Row],[Employee ID]], OFFSET($F$10, 0, 0, ROW()-9, 1), SERVICE[[#This Row],[Resources Role]])</f>
        <v>0</v>
      </c>
      <c r="Z5985" s="388">
        <f ca="1">COUNTIFS(OFFSET($F$10, 0, 0, ROW()-9, 1), SERVICE[[#This Row],[Resources Role]], OFFSET($H$10, 0, 0, ROW()-9, 1), SERVICE[[#This Row],[Booking]])</f>
        <v>0</v>
      </c>
    </row>
    <row r="5986" spans="1:26" x14ac:dyDescent="0.25">
      <c r="A5986" s="6" t="str">
        <f ca="1">no.</f>
        <v/>
      </c>
      <c r="E5986" s="4" t="str">
        <f ca="1">position</f>
        <v/>
      </c>
      <c r="J5986" s="318"/>
      <c r="M5986" s="4"/>
      <c r="O5986" s="6"/>
      <c r="Q5986" s="20"/>
      <c r="R5986" s="5" t="str">
        <f ca="1">score</f>
        <v/>
      </c>
      <c r="S5986" s="7" t="str">
        <f ca="1">rescore_svc</f>
        <v/>
      </c>
      <c r="U5986" s="11" t="str">
        <f ca="1">price</f>
        <v/>
      </c>
      <c r="V5986" s="4"/>
      <c r="Y5986" s="388">
        <f ca="1">COUNTIFS(OFFSET($B$10, 0, 0, ROW()-9, 1), SERVICE[[#This Row],[Employee ID]], OFFSET($F$10, 0, 0, ROW()-9, 1), SERVICE[[#This Row],[Resources Role]])</f>
        <v>0</v>
      </c>
      <c r="Z5986" s="388">
        <f ca="1">COUNTIFS(OFFSET($F$10, 0, 0, ROW()-9, 1), SERVICE[[#This Row],[Resources Role]], OFFSET($H$10, 0, 0, ROW()-9, 1), SERVICE[[#This Row],[Booking]])</f>
        <v>0</v>
      </c>
    </row>
    <row r="5987" spans="1:26" x14ac:dyDescent="0.25">
      <c r="A5987" s="6" t="str">
        <f ca="1">no.</f>
        <v/>
      </c>
      <c r="E5987" s="4" t="str">
        <f ca="1">position</f>
        <v/>
      </c>
      <c r="J5987" s="318"/>
      <c r="M5987" s="4"/>
      <c r="O5987" s="6"/>
      <c r="Q5987" s="20"/>
      <c r="R5987" s="5" t="str">
        <f ca="1">score</f>
        <v/>
      </c>
      <c r="S5987" s="7" t="str">
        <f ca="1">rescore_svc</f>
        <v/>
      </c>
      <c r="U5987" s="11" t="str">
        <f ca="1">price</f>
        <v/>
      </c>
      <c r="V5987" s="4"/>
      <c r="Y5987" s="388">
        <f ca="1">COUNTIFS(OFFSET($B$10, 0, 0, ROW()-9, 1), SERVICE[[#This Row],[Employee ID]], OFFSET($F$10, 0, 0, ROW()-9, 1), SERVICE[[#This Row],[Resources Role]])</f>
        <v>0</v>
      </c>
      <c r="Z5987" s="388">
        <f ca="1">COUNTIFS(OFFSET($F$10, 0, 0, ROW()-9, 1), SERVICE[[#This Row],[Resources Role]], OFFSET($H$10, 0, 0, ROW()-9, 1), SERVICE[[#This Row],[Booking]])</f>
        <v>0</v>
      </c>
    </row>
    <row r="5988" spans="1:26" x14ac:dyDescent="0.25">
      <c r="A5988" s="6" t="str">
        <f ca="1">no.</f>
        <v/>
      </c>
      <c r="E5988" s="4" t="str">
        <f ca="1">position</f>
        <v/>
      </c>
      <c r="J5988" s="318"/>
      <c r="M5988" s="4"/>
      <c r="O5988" s="6"/>
      <c r="Q5988" s="20"/>
      <c r="R5988" s="5" t="str">
        <f ca="1">score</f>
        <v/>
      </c>
      <c r="S5988" s="7" t="str">
        <f ca="1">rescore_svc</f>
        <v/>
      </c>
      <c r="U5988" s="11" t="str">
        <f ca="1">price</f>
        <v/>
      </c>
      <c r="V5988" s="4"/>
      <c r="Y5988" s="388">
        <f ca="1">COUNTIFS(OFFSET($B$10, 0, 0, ROW()-9, 1), SERVICE[[#This Row],[Employee ID]], OFFSET($F$10, 0, 0, ROW()-9, 1), SERVICE[[#This Row],[Resources Role]])</f>
        <v>0</v>
      </c>
      <c r="Z5988" s="388">
        <f ca="1">COUNTIFS(OFFSET($F$10, 0, 0, ROW()-9, 1), SERVICE[[#This Row],[Resources Role]], OFFSET($H$10, 0, 0, ROW()-9, 1), SERVICE[[#This Row],[Booking]])</f>
        <v>0</v>
      </c>
    </row>
    <row r="5989" spans="1:26" x14ac:dyDescent="0.25">
      <c r="A5989" s="6" t="str">
        <f ca="1">no.</f>
        <v/>
      </c>
      <c r="E5989" s="4" t="str">
        <f ca="1">position</f>
        <v/>
      </c>
      <c r="J5989" s="318"/>
      <c r="M5989" s="4"/>
      <c r="O5989" s="6"/>
      <c r="Q5989" s="20"/>
      <c r="R5989" s="5" t="str">
        <f ca="1">score</f>
        <v/>
      </c>
      <c r="S5989" s="7" t="str">
        <f ca="1">rescore_svc</f>
        <v/>
      </c>
      <c r="U5989" s="11" t="str">
        <f ca="1">price</f>
        <v/>
      </c>
      <c r="V5989" s="4"/>
      <c r="Y5989" s="388">
        <f ca="1">COUNTIFS(OFFSET($B$10, 0, 0, ROW()-9, 1), SERVICE[[#This Row],[Employee ID]], OFFSET($F$10, 0, 0, ROW()-9, 1), SERVICE[[#This Row],[Resources Role]])</f>
        <v>0</v>
      </c>
      <c r="Z5989" s="388">
        <f ca="1">COUNTIFS(OFFSET($F$10, 0, 0, ROW()-9, 1), SERVICE[[#This Row],[Resources Role]], OFFSET($H$10, 0, 0, ROW()-9, 1), SERVICE[[#This Row],[Booking]])</f>
        <v>0</v>
      </c>
    </row>
    <row r="5990" spans="1:26" x14ac:dyDescent="0.25">
      <c r="A5990" s="6" t="str">
        <f ca="1">no.</f>
        <v/>
      </c>
      <c r="E5990" s="4" t="str">
        <f ca="1">position</f>
        <v/>
      </c>
      <c r="J5990" s="318"/>
      <c r="M5990" s="4"/>
      <c r="O5990" s="6"/>
      <c r="Q5990" s="20"/>
      <c r="R5990" s="5" t="str">
        <f ca="1">score</f>
        <v/>
      </c>
      <c r="S5990" s="7" t="str">
        <f ca="1">rescore_svc</f>
        <v/>
      </c>
      <c r="U5990" s="11" t="str">
        <f ca="1">price</f>
        <v/>
      </c>
      <c r="V5990" s="4"/>
      <c r="Y5990" s="388">
        <f ca="1">COUNTIFS(OFFSET($B$10, 0, 0, ROW()-9, 1), SERVICE[[#This Row],[Employee ID]], OFFSET($F$10, 0, 0, ROW()-9, 1), SERVICE[[#This Row],[Resources Role]])</f>
        <v>0</v>
      </c>
      <c r="Z5990" s="388">
        <f ca="1">COUNTIFS(OFFSET($F$10, 0, 0, ROW()-9, 1), SERVICE[[#This Row],[Resources Role]], OFFSET($H$10, 0, 0, ROW()-9, 1), SERVICE[[#This Row],[Booking]])</f>
        <v>0</v>
      </c>
    </row>
    <row r="5991" spans="1:26" x14ac:dyDescent="0.25">
      <c r="A5991" s="6" t="str">
        <f ca="1">no.</f>
        <v/>
      </c>
      <c r="E5991" s="4" t="str">
        <f ca="1">position</f>
        <v/>
      </c>
      <c r="J5991" s="318"/>
      <c r="M5991" s="4"/>
      <c r="O5991" s="6"/>
      <c r="Q5991" s="20"/>
      <c r="R5991" s="5" t="str">
        <f ca="1">score</f>
        <v/>
      </c>
      <c r="S5991" s="7" t="str">
        <f ca="1">rescore_svc</f>
        <v/>
      </c>
      <c r="U5991" s="11" t="str">
        <f ca="1">price</f>
        <v/>
      </c>
      <c r="V5991" s="4"/>
      <c r="Y5991" s="388">
        <f ca="1">COUNTIFS(OFFSET($B$10, 0, 0, ROW()-9, 1), SERVICE[[#This Row],[Employee ID]], OFFSET($F$10, 0, 0, ROW()-9, 1), SERVICE[[#This Row],[Resources Role]])</f>
        <v>0</v>
      </c>
      <c r="Z5991" s="388">
        <f ca="1">COUNTIFS(OFFSET($F$10, 0, 0, ROW()-9, 1), SERVICE[[#This Row],[Resources Role]], OFFSET($H$10, 0, 0, ROW()-9, 1), SERVICE[[#This Row],[Booking]])</f>
        <v>0</v>
      </c>
    </row>
    <row r="5992" spans="1:26" x14ac:dyDescent="0.25">
      <c r="A5992" s="6" t="str">
        <f ca="1">no.</f>
        <v/>
      </c>
      <c r="E5992" s="4" t="str">
        <f ca="1">position</f>
        <v/>
      </c>
      <c r="J5992" s="318"/>
      <c r="M5992" s="4"/>
      <c r="O5992" s="6"/>
      <c r="Q5992" s="20"/>
      <c r="R5992" s="5" t="str">
        <f ca="1">score</f>
        <v/>
      </c>
      <c r="S5992" s="7" t="str">
        <f ca="1">rescore_svc</f>
        <v/>
      </c>
      <c r="U5992" s="11" t="str">
        <f ca="1">price</f>
        <v/>
      </c>
      <c r="V5992" s="4"/>
      <c r="Y5992" s="388">
        <f ca="1">COUNTIFS(OFFSET($B$10, 0, 0, ROW()-9, 1), SERVICE[[#This Row],[Employee ID]], OFFSET($F$10, 0, 0, ROW()-9, 1), SERVICE[[#This Row],[Resources Role]])</f>
        <v>0</v>
      </c>
      <c r="Z5992" s="388">
        <f ca="1">COUNTIFS(OFFSET($F$10, 0, 0, ROW()-9, 1), SERVICE[[#This Row],[Resources Role]], OFFSET($H$10, 0, 0, ROW()-9, 1), SERVICE[[#This Row],[Booking]])</f>
        <v>0</v>
      </c>
    </row>
    <row r="5993" spans="1:26" x14ac:dyDescent="0.25">
      <c r="A5993" s="6" t="str">
        <f ca="1">no.</f>
        <v/>
      </c>
      <c r="E5993" s="4" t="str">
        <f ca="1">position</f>
        <v/>
      </c>
      <c r="J5993" s="318"/>
      <c r="M5993" s="4"/>
      <c r="O5993" s="6"/>
      <c r="Q5993" s="20"/>
      <c r="R5993" s="5" t="str">
        <f ca="1">score</f>
        <v/>
      </c>
      <c r="S5993" s="7" t="str">
        <f ca="1">rescore_svc</f>
        <v/>
      </c>
      <c r="U5993" s="11" t="str">
        <f ca="1">price</f>
        <v/>
      </c>
      <c r="V5993" s="4"/>
      <c r="Y5993" s="388">
        <f ca="1">COUNTIFS(OFFSET($B$10, 0, 0, ROW()-9, 1), SERVICE[[#This Row],[Employee ID]], OFFSET($F$10, 0, 0, ROW()-9, 1), SERVICE[[#This Row],[Resources Role]])</f>
        <v>0</v>
      </c>
      <c r="Z5993" s="388">
        <f ca="1">COUNTIFS(OFFSET($F$10, 0, 0, ROW()-9, 1), SERVICE[[#This Row],[Resources Role]], OFFSET($H$10, 0, 0, ROW()-9, 1), SERVICE[[#This Row],[Booking]])</f>
        <v>0</v>
      </c>
    </row>
    <row r="5994" spans="1:26" x14ac:dyDescent="0.25">
      <c r="A5994" s="6" t="str">
        <f ca="1">no.</f>
        <v/>
      </c>
      <c r="E5994" s="4" t="str">
        <f ca="1">position</f>
        <v/>
      </c>
      <c r="J5994" s="318"/>
      <c r="M5994" s="4"/>
      <c r="O5994" s="6"/>
      <c r="Q5994" s="20"/>
      <c r="R5994" s="5" t="str">
        <f ca="1">score</f>
        <v/>
      </c>
      <c r="S5994" s="7" t="str">
        <f ca="1">rescore_svc</f>
        <v/>
      </c>
      <c r="U5994" s="11" t="str">
        <f ca="1">price</f>
        <v/>
      </c>
      <c r="V5994" s="4"/>
      <c r="Y5994" s="388">
        <f ca="1">COUNTIFS(OFFSET($B$10, 0, 0, ROW()-9, 1), SERVICE[[#This Row],[Employee ID]], OFFSET($F$10, 0, 0, ROW()-9, 1), SERVICE[[#This Row],[Resources Role]])</f>
        <v>0</v>
      </c>
      <c r="Z5994" s="388">
        <f ca="1">COUNTIFS(OFFSET($F$10, 0, 0, ROW()-9, 1), SERVICE[[#This Row],[Resources Role]], OFFSET($H$10, 0, 0, ROW()-9, 1), SERVICE[[#This Row],[Booking]])</f>
        <v>0</v>
      </c>
    </row>
    <row r="5995" spans="1:26" x14ac:dyDescent="0.25">
      <c r="A5995" s="6" t="str">
        <f ca="1">no.</f>
        <v/>
      </c>
      <c r="E5995" s="4" t="str">
        <f ca="1">position</f>
        <v/>
      </c>
      <c r="J5995" s="318"/>
      <c r="M5995" s="4"/>
      <c r="O5995" s="6"/>
      <c r="Q5995" s="20"/>
      <c r="R5995" s="5" t="str">
        <f ca="1">score</f>
        <v/>
      </c>
      <c r="S5995" s="7" t="str">
        <f ca="1">rescore_svc</f>
        <v/>
      </c>
      <c r="U5995" s="11" t="str">
        <f ca="1">price</f>
        <v/>
      </c>
      <c r="V5995" s="4"/>
      <c r="Y5995" s="388">
        <f ca="1">COUNTIFS(OFFSET($B$10, 0, 0, ROW()-9, 1), SERVICE[[#This Row],[Employee ID]], OFFSET($F$10, 0, 0, ROW()-9, 1), SERVICE[[#This Row],[Resources Role]])</f>
        <v>0</v>
      </c>
      <c r="Z5995" s="388">
        <f ca="1">COUNTIFS(OFFSET($F$10, 0, 0, ROW()-9, 1), SERVICE[[#This Row],[Resources Role]], OFFSET($H$10, 0, 0, ROW()-9, 1), SERVICE[[#This Row],[Booking]])</f>
        <v>0</v>
      </c>
    </row>
    <row r="5996" spans="1:26" x14ac:dyDescent="0.25">
      <c r="A5996" s="6" t="str">
        <f ca="1">no.</f>
        <v/>
      </c>
      <c r="E5996" s="4" t="str">
        <f ca="1">position</f>
        <v/>
      </c>
      <c r="J5996" s="318"/>
      <c r="M5996" s="4"/>
      <c r="O5996" s="6"/>
      <c r="Q5996" s="20"/>
      <c r="R5996" s="5" t="str">
        <f ca="1">score</f>
        <v/>
      </c>
      <c r="S5996" s="7" t="str">
        <f ca="1">rescore_svc</f>
        <v/>
      </c>
      <c r="U5996" s="11" t="str">
        <f ca="1">price</f>
        <v/>
      </c>
      <c r="V5996" s="4"/>
      <c r="Y5996" s="388">
        <f ca="1">COUNTIFS(OFFSET($B$10, 0, 0, ROW()-9, 1), SERVICE[[#This Row],[Employee ID]], OFFSET($F$10, 0, 0, ROW()-9, 1), SERVICE[[#This Row],[Resources Role]])</f>
        <v>0</v>
      </c>
      <c r="Z5996" s="388">
        <f ca="1">COUNTIFS(OFFSET($F$10, 0, 0, ROW()-9, 1), SERVICE[[#This Row],[Resources Role]], OFFSET($H$10, 0, 0, ROW()-9, 1), SERVICE[[#This Row],[Booking]])</f>
        <v>0</v>
      </c>
    </row>
    <row r="5997" spans="1:26" x14ac:dyDescent="0.25">
      <c r="A5997" s="6" t="str">
        <f ca="1">no.</f>
        <v/>
      </c>
      <c r="E5997" s="4" t="str">
        <f ca="1">position</f>
        <v/>
      </c>
      <c r="J5997" s="318"/>
      <c r="M5997" s="4"/>
      <c r="O5997" s="6"/>
      <c r="Q5997" s="20"/>
      <c r="R5997" s="5" t="str">
        <f ca="1">score</f>
        <v/>
      </c>
      <c r="S5997" s="7" t="str">
        <f ca="1">rescore_svc</f>
        <v/>
      </c>
      <c r="U5997" s="11" t="str">
        <f ca="1">price</f>
        <v/>
      </c>
      <c r="V5997" s="4"/>
      <c r="Y5997" s="388">
        <f ca="1">COUNTIFS(OFFSET($B$10, 0, 0, ROW()-9, 1), SERVICE[[#This Row],[Employee ID]], OFFSET($F$10, 0, 0, ROW()-9, 1), SERVICE[[#This Row],[Resources Role]])</f>
        <v>0</v>
      </c>
      <c r="Z5997" s="388">
        <f ca="1">COUNTIFS(OFFSET($F$10, 0, 0, ROW()-9, 1), SERVICE[[#This Row],[Resources Role]], OFFSET($H$10, 0, 0, ROW()-9, 1), SERVICE[[#This Row],[Booking]])</f>
        <v>0</v>
      </c>
    </row>
    <row r="5998" spans="1:26" x14ac:dyDescent="0.25">
      <c r="A5998" s="6" t="str">
        <f ca="1">no.</f>
        <v/>
      </c>
      <c r="E5998" s="4" t="str">
        <f ca="1">position</f>
        <v/>
      </c>
      <c r="J5998" s="318"/>
      <c r="M5998" s="4"/>
      <c r="O5998" s="6"/>
      <c r="Q5998" s="20"/>
      <c r="R5998" s="5" t="str">
        <f ca="1">score</f>
        <v/>
      </c>
      <c r="S5998" s="7" t="str">
        <f ca="1">rescore_svc</f>
        <v/>
      </c>
      <c r="U5998" s="11" t="str">
        <f ca="1">price</f>
        <v/>
      </c>
      <c r="V5998" s="4"/>
      <c r="Y5998" s="388">
        <f ca="1">COUNTIFS(OFFSET($B$10, 0, 0, ROW()-9, 1), SERVICE[[#This Row],[Employee ID]], OFFSET($F$10, 0, 0, ROW()-9, 1), SERVICE[[#This Row],[Resources Role]])</f>
        <v>0</v>
      </c>
      <c r="Z5998" s="388">
        <f ca="1">COUNTIFS(OFFSET($F$10, 0, 0, ROW()-9, 1), SERVICE[[#This Row],[Resources Role]], OFFSET($H$10, 0, 0, ROW()-9, 1), SERVICE[[#This Row],[Booking]])</f>
        <v>0</v>
      </c>
    </row>
    <row r="5999" spans="1:26" x14ac:dyDescent="0.25">
      <c r="A5999" s="6" t="str">
        <f ca="1">no.</f>
        <v/>
      </c>
      <c r="E5999" s="4" t="str">
        <f ca="1">position</f>
        <v/>
      </c>
      <c r="J5999" s="318"/>
      <c r="M5999" s="4"/>
      <c r="O5999" s="6"/>
      <c r="Q5999" s="20"/>
      <c r="R5999" s="5" t="str">
        <f ca="1">score</f>
        <v/>
      </c>
      <c r="S5999" s="7" t="str">
        <f ca="1">rescore_svc</f>
        <v/>
      </c>
      <c r="U5999" s="11" t="str">
        <f ca="1">price</f>
        <v/>
      </c>
      <c r="V5999" s="4"/>
      <c r="Y5999" s="388">
        <f ca="1">COUNTIFS(OFFSET($B$10, 0, 0, ROW()-9, 1), SERVICE[[#This Row],[Employee ID]], OFFSET($F$10, 0, 0, ROW()-9, 1), SERVICE[[#This Row],[Resources Role]])</f>
        <v>0</v>
      </c>
      <c r="Z5999" s="388">
        <f ca="1">COUNTIFS(OFFSET($F$10, 0, 0, ROW()-9, 1), SERVICE[[#This Row],[Resources Role]], OFFSET($H$10, 0, 0, ROW()-9, 1), SERVICE[[#This Row],[Booking]])</f>
        <v>0</v>
      </c>
    </row>
    <row r="6000" spans="1:26" x14ac:dyDescent="0.25">
      <c r="A6000" s="6" t="str">
        <f ca="1">no.</f>
        <v/>
      </c>
      <c r="E6000" s="4" t="str">
        <f ca="1">position</f>
        <v/>
      </c>
      <c r="J6000" s="318"/>
      <c r="M6000" s="4"/>
      <c r="O6000" s="6"/>
      <c r="Q6000" s="20"/>
      <c r="R6000" s="5" t="str">
        <f ca="1">score</f>
        <v/>
      </c>
      <c r="S6000" s="7" t="str">
        <f ca="1">rescore_svc</f>
        <v/>
      </c>
      <c r="U6000" s="11" t="str">
        <f ca="1">price</f>
        <v/>
      </c>
      <c r="V6000" s="4"/>
      <c r="Y6000" s="388">
        <f ca="1">COUNTIFS(OFFSET($B$10, 0, 0, ROW()-9, 1), SERVICE[[#This Row],[Employee ID]], OFFSET($F$10, 0, 0, ROW()-9, 1), SERVICE[[#This Row],[Resources Role]])</f>
        <v>0</v>
      </c>
      <c r="Z6000" s="388">
        <f ca="1">COUNTIFS(OFFSET($F$10, 0, 0, ROW()-9, 1), SERVICE[[#This Row],[Resources Role]], OFFSET($H$10, 0, 0, ROW()-9, 1), SERVICE[[#This Row],[Booking]])</f>
        <v>0</v>
      </c>
    </row>
    <row r="6001" spans="1:26" x14ac:dyDescent="0.25">
      <c r="A6001" s="6" t="str">
        <f ca="1">no.</f>
        <v/>
      </c>
      <c r="E6001" s="4" t="str">
        <f ca="1">position</f>
        <v/>
      </c>
      <c r="J6001" s="318"/>
      <c r="M6001" s="4"/>
      <c r="O6001" s="6"/>
      <c r="Q6001" s="20"/>
      <c r="R6001" s="5" t="str">
        <f ca="1">score</f>
        <v/>
      </c>
      <c r="S6001" s="7" t="str">
        <f ca="1">rescore_svc</f>
        <v/>
      </c>
      <c r="U6001" s="11" t="str">
        <f ca="1">price</f>
        <v/>
      </c>
      <c r="V6001" s="4"/>
      <c r="Y6001" s="388">
        <f ca="1">COUNTIFS(OFFSET($B$10, 0, 0, ROW()-9, 1), SERVICE[[#This Row],[Employee ID]], OFFSET($F$10, 0, 0, ROW()-9, 1), SERVICE[[#This Row],[Resources Role]])</f>
        <v>0</v>
      </c>
      <c r="Z6001" s="388">
        <f ca="1">COUNTIFS(OFFSET($F$10, 0, 0, ROW()-9, 1), SERVICE[[#This Row],[Resources Role]], OFFSET($H$10, 0, 0, ROW()-9, 1), SERVICE[[#This Row],[Booking]])</f>
        <v>0</v>
      </c>
    </row>
    <row r="6002" spans="1:26" x14ac:dyDescent="0.25">
      <c r="A6002" s="6" t="str">
        <f ca="1">no.</f>
        <v/>
      </c>
      <c r="E6002" s="4" t="str">
        <f ca="1">position</f>
        <v/>
      </c>
      <c r="J6002" s="318"/>
      <c r="M6002" s="4"/>
      <c r="O6002" s="6"/>
      <c r="Q6002" s="20"/>
      <c r="R6002" s="5" t="str">
        <f ca="1">score</f>
        <v/>
      </c>
      <c r="S6002" s="7" t="str">
        <f ca="1">rescore_svc</f>
        <v/>
      </c>
      <c r="U6002" s="11" t="str">
        <f ca="1">price</f>
        <v/>
      </c>
      <c r="V6002" s="4"/>
      <c r="Y6002" s="388">
        <f ca="1">COUNTIFS(OFFSET($B$10, 0, 0, ROW()-9, 1), SERVICE[[#This Row],[Employee ID]], OFFSET($F$10, 0, 0, ROW()-9, 1), SERVICE[[#This Row],[Resources Role]])</f>
        <v>0</v>
      </c>
      <c r="Z6002" s="388">
        <f ca="1">COUNTIFS(OFFSET($F$10, 0, 0, ROW()-9, 1), SERVICE[[#This Row],[Resources Role]], OFFSET($H$10, 0, 0, ROW()-9, 1), SERVICE[[#This Row],[Booking]])</f>
        <v>0</v>
      </c>
    </row>
    <row r="6003" spans="1:26" x14ac:dyDescent="0.25">
      <c r="A6003" s="6" t="str">
        <f ca="1">no.</f>
        <v/>
      </c>
      <c r="E6003" s="4" t="str">
        <f ca="1">position</f>
        <v/>
      </c>
      <c r="J6003" s="318"/>
      <c r="M6003" s="4"/>
      <c r="O6003" s="6"/>
      <c r="Q6003" s="20"/>
      <c r="R6003" s="5" t="str">
        <f ca="1">score</f>
        <v/>
      </c>
      <c r="S6003" s="7" t="str">
        <f ca="1">rescore_svc</f>
        <v/>
      </c>
      <c r="U6003" s="11" t="str">
        <f ca="1">price</f>
        <v/>
      </c>
      <c r="V6003" s="4"/>
      <c r="Y6003" s="388">
        <f ca="1">COUNTIFS(OFFSET($B$10, 0, 0, ROW()-9, 1), SERVICE[[#This Row],[Employee ID]], OFFSET($F$10, 0, 0, ROW()-9, 1), SERVICE[[#This Row],[Resources Role]])</f>
        <v>0</v>
      </c>
      <c r="Z6003" s="388">
        <f ca="1">COUNTIFS(OFFSET($F$10, 0, 0, ROW()-9, 1), SERVICE[[#This Row],[Resources Role]], OFFSET($H$10, 0, 0, ROW()-9, 1), SERVICE[[#This Row],[Booking]])</f>
        <v>0</v>
      </c>
    </row>
    <row r="6004" spans="1:26" x14ac:dyDescent="0.25">
      <c r="A6004" s="6" t="str">
        <f ca="1">no.</f>
        <v/>
      </c>
      <c r="E6004" s="4" t="str">
        <f ca="1">position</f>
        <v/>
      </c>
      <c r="J6004" s="318"/>
      <c r="M6004" s="4"/>
      <c r="O6004" s="6"/>
      <c r="Q6004" s="20"/>
      <c r="R6004" s="5" t="str">
        <f ca="1">score</f>
        <v/>
      </c>
      <c r="S6004" s="7" t="str">
        <f ca="1">rescore_svc</f>
        <v/>
      </c>
      <c r="U6004" s="11" t="str">
        <f ca="1">price</f>
        <v/>
      </c>
      <c r="V6004" s="4"/>
      <c r="Y6004" s="388">
        <f ca="1">COUNTIFS(OFFSET($B$10, 0, 0, ROW()-9, 1), SERVICE[[#This Row],[Employee ID]], OFFSET($F$10, 0, 0, ROW()-9, 1), SERVICE[[#This Row],[Resources Role]])</f>
        <v>0</v>
      </c>
      <c r="Z6004" s="388">
        <f ca="1">COUNTIFS(OFFSET($F$10, 0, 0, ROW()-9, 1), SERVICE[[#This Row],[Resources Role]], OFFSET($H$10, 0, 0, ROW()-9, 1), SERVICE[[#This Row],[Booking]])</f>
        <v>0</v>
      </c>
    </row>
    <row r="6005" spans="1:26" x14ac:dyDescent="0.25">
      <c r="A6005" s="6" t="str">
        <f ca="1">no.</f>
        <v/>
      </c>
      <c r="E6005" s="4" t="str">
        <f ca="1">position</f>
        <v/>
      </c>
      <c r="J6005" s="318"/>
      <c r="M6005" s="4"/>
      <c r="O6005" s="6"/>
      <c r="Q6005" s="20"/>
      <c r="R6005" s="5" t="str">
        <f ca="1">score</f>
        <v/>
      </c>
      <c r="S6005" s="7" t="str">
        <f ca="1">rescore_svc</f>
        <v/>
      </c>
      <c r="U6005" s="11" t="str">
        <f ca="1">price</f>
        <v/>
      </c>
      <c r="V6005" s="4"/>
      <c r="Y6005" s="388">
        <f ca="1">COUNTIFS(OFFSET($B$10, 0, 0, ROW()-9, 1), SERVICE[[#This Row],[Employee ID]], OFFSET($F$10, 0, 0, ROW()-9, 1), SERVICE[[#This Row],[Resources Role]])</f>
        <v>0</v>
      </c>
      <c r="Z6005" s="388">
        <f ca="1">COUNTIFS(OFFSET($F$10, 0, 0, ROW()-9, 1), SERVICE[[#This Row],[Resources Role]], OFFSET($H$10, 0, 0, ROW()-9, 1), SERVICE[[#This Row],[Booking]])</f>
        <v>0</v>
      </c>
    </row>
    <row r="6006" spans="1:26" x14ac:dyDescent="0.25">
      <c r="A6006" s="6" t="str">
        <f ca="1">no.</f>
        <v/>
      </c>
      <c r="E6006" s="4" t="str">
        <f ca="1">position</f>
        <v/>
      </c>
      <c r="J6006" s="318"/>
      <c r="M6006" s="4"/>
      <c r="O6006" s="6"/>
      <c r="Q6006" s="20"/>
      <c r="R6006" s="5" t="str">
        <f ca="1">score</f>
        <v/>
      </c>
      <c r="S6006" s="7" t="str">
        <f ca="1">rescore_svc</f>
        <v/>
      </c>
      <c r="U6006" s="11" t="str">
        <f ca="1">price</f>
        <v/>
      </c>
      <c r="V6006" s="4"/>
      <c r="Y6006" s="388">
        <f ca="1">COUNTIFS(OFFSET($B$10, 0, 0, ROW()-9, 1), SERVICE[[#This Row],[Employee ID]], OFFSET($F$10, 0, 0, ROW()-9, 1), SERVICE[[#This Row],[Resources Role]])</f>
        <v>0</v>
      </c>
      <c r="Z6006" s="388">
        <f ca="1">COUNTIFS(OFFSET($F$10, 0, 0, ROW()-9, 1), SERVICE[[#This Row],[Resources Role]], OFFSET($H$10, 0, 0, ROW()-9, 1), SERVICE[[#This Row],[Booking]])</f>
        <v>0</v>
      </c>
    </row>
    <row r="6007" spans="1:26" x14ac:dyDescent="0.25">
      <c r="A6007" s="6" t="str">
        <f ca="1">no.</f>
        <v/>
      </c>
      <c r="E6007" s="4" t="str">
        <f ca="1">position</f>
        <v/>
      </c>
      <c r="J6007" s="318"/>
      <c r="M6007" s="4"/>
      <c r="O6007" s="6"/>
      <c r="Q6007" s="20"/>
      <c r="R6007" s="5" t="str">
        <f ca="1">score</f>
        <v/>
      </c>
      <c r="S6007" s="7" t="str">
        <f ca="1">rescore_svc</f>
        <v/>
      </c>
      <c r="U6007" s="11" t="str">
        <f ca="1">price</f>
        <v/>
      </c>
      <c r="V6007" s="4"/>
      <c r="Y6007" s="388">
        <f ca="1">COUNTIFS(OFFSET($B$10, 0, 0, ROW()-9, 1), SERVICE[[#This Row],[Employee ID]], OFFSET($F$10, 0, 0, ROW()-9, 1), SERVICE[[#This Row],[Resources Role]])</f>
        <v>0</v>
      </c>
      <c r="Z6007" s="388">
        <f ca="1">COUNTIFS(OFFSET($F$10, 0, 0, ROW()-9, 1), SERVICE[[#This Row],[Resources Role]], OFFSET($H$10, 0, 0, ROW()-9, 1), SERVICE[[#This Row],[Booking]])</f>
        <v>0</v>
      </c>
    </row>
    <row r="6008" spans="1:26" x14ac:dyDescent="0.25">
      <c r="A6008" s="6" t="str">
        <f ca="1">no.</f>
        <v/>
      </c>
      <c r="E6008" s="4" t="str">
        <f ca="1">position</f>
        <v/>
      </c>
      <c r="J6008" s="318"/>
      <c r="M6008" s="4"/>
      <c r="O6008" s="6"/>
      <c r="Q6008" s="20"/>
      <c r="R6008" s="5" t="str">
        <f ca="1">score</f>
        <v/>
      </c>
      <c r="S6008" s="7" t="str">
        <f ca="1">rescore_svc</f>
        <v/>
      </c>
      <c r="U6008" s="11" t="str">
        <f ca="1">price</f>
        <v/>
      </c>
      <c r="V6008" s="4"/>
      <c r="Y6008" s="388">
        <f ca="1">COUNTIFS(OFFSET($B$10, 0, 0, ROW()-9, 1), SERVICE[[#This Row],[Employee ID]], OFFSET($F$10, 0, 0, ROW()-9, 1), SERVICE[[#This Row],[Resources Role]])</f>
        <v>0</v>
      </c>
      <c r="Z6008" s="388">
        <f ca="1">COUNTIFS(OFFSET($F$10, 0, 0, ROW()-9, 1), SERVICE[[#This Row],[Resources Role]], OFFSET($H$10, 0, 0, ROW()-9, 1), SERVICE[[#This Row],[Booking]])</f>
        <v>0</v>
      </c>
    </row>
    <row r="6009" spans="1:26" x14ac:dyDescent="0.25">
      <c r="A6009" s="6" t="str">
        <f ca="1">no.</f>
        <v/>
      </c>
      <c r="E6009" s="4" t="str">
        <f ca="1">position</f>
        <v/>
      </c>
      <c r="J6009" s="318"/>
      <c r="M6009" s="4"/>
      <c r="O6009" s="6"/>
      <c r="Q6009" s="20"/>
      <c r="R6009" s="5" t="str">
        <f ca="1">score</f>
        <v/>
      </c>
      <c r="S6009" s="7" t="str">
        <f ca="1">rescore_svc</f>
        <v/>
      </c>
      <c r="U6009" s="11" t="str">
        <f ca="1">price</f>
        <v/>
      </c>
      <c r="V6009" s="4"/>
      <c r="Y6009" s="388">
        <f ca="1">COUNTIFS(OFFSET($B$10, 0, 0, ROW()-9, 1), SERVICE[[#This Row],[Employee ID]], OFFSET($F$10, 0, 0, ROW()-9, 1), SERVICE[[#This Row],[Resources Role]])</f>
        <v>0</v>
      </c>
      <c r="Z6009" s="388">
        <f ca="1">COUNTIFS(OFFSET($F$10, 0, 0, ROW()-9, 1), SERVICE[[#This Row],[Resources Role]], OFFSET($H$10, 0, 0, ROW()-9, 1), SERVICE[[#This Row],[Booking]])</f>
        <v>0</v>
      </c>
    </row>
    <row r="6010" spans="1:26" x14ac:dyDescent="0.25">
      <c r="A6010" s="6" t="str">
        <f ca="1">no.</f>
        <v/>
      </c>
      <c r="E6010" s="4" t="str">
        <f ca="1">position</f>
        <v/>
      </c>
      <c r="J6010" s="318"/>
      <c r="M6010" s="4"/>
      <c r="O6010" s="6"/>
      <c r="Q6010" s="20"/>
      <c r="R6010" s="5" t="str">
        <f ca="1">score</f>
        <v/>
      </c>
      <c r="S6010" s="7" t="str">
        <f ca="1">rescore_svc</f>
        <v/>
      </c>
      <c r="U6010" s="11" t="str">
        <f ca="1">price</f>
        <v/>
      </c>
      <c r="V6010" s="4"/>
      <c r="Y6010" s="388">
        <f ca="1">COUNTIFS(OFFSET($B$10, 0, 0, ROW()-9, 1), SERVICE[[#This Row],[Employee ID]], OFFSET($F$10, 0, 0, ROW()-9, 1), SERVICE[[#This Row],[Resources Role]])</f>
        <v>0</v>
      </c>
      <c r="Z6010" s="388">
        <f ca="1">COUNTIFS(OFFSET($F$10, 0, 0, ROW()-9, 1), SERVICE[[#This Row],[Resources Role]], OFFSET($H$10, 0, 0, ROW()-9, 1), SERVICE[[#This Row],[Booking]])</f>
        <v>0</v>
      </c>
    </row>
    <row r="6011" spans="1:26" x14ac:dyDescent="0.25">
      <c r="A6011" s="6" t="str">
        <f ca="1">no.</f>
        <v/>
      </c>
      <c r="E6011" s="4" t="str">
        <f ca="1">position</f>
        <v/>
      </c>
      <c r="J6011" s="318"/>
      <c r="M6011" s="4"/>
      <c r="O6011" s="6"/>
      <c r="Q6011" s="20"/>
      <c r="R6011" s="5" t="str">
        <f ca="1">score</f>
        <v/>
      </c>
      <c r="S6011" s="7" t="str">
        <f ca="1">rescore_svc</f>
        <v/>
      </c>
      <c r="U6011" s="11" t="str">
        <f ca="1">price</f>
        <v/>
      </c>
      <c r="V6011" s="4"/>
      <c r="Y6011" s="388">
        <f ca="1">COUNTIFS(OFFSET($B$10, 0, 0, ROW()-9, 1), SERVICE[[#This Row],[Employee ID]], OFFSET($F$10, 0, 0, ROW()-9, 1), SERVICE[[#This Row],[Resources Role]])</f>
        <v>0</v>
      </c>
      <c r="Z6011" s="388">
        <f ca="1">COUNTIFS(OFFSET($F$10, 0, 0, ROW()-9, 1), SERVICE[[#This Row],[Resources Role]], OFFSET($H$10, 0, 0, ROW()-9, 1), SERVICE[[#This Row],[Booking]])</f>
        <v>0</v>
      </c>
    </row>
    <row r="6012" spans="1:26" x14ac:dyDescent="0.25">
      <c r="A6012" s="6" t="str">
        <f ca="1">no.</f>
        <v/>
      </c>
      <c r="E6012" s="4" t="str">
        <f ca="1">position</f>
        <v/>
      </c>
      <c r="J6012" s="318"/>
      <c r="M6012" s="4"/>
      <c r="O6012" s="6"/>
      <c r="Q6012" s="20"/>
      <c r="R6012" s="5" t="str">
        <f ca="1">score</f>
        <v/>
      </c>
      <c r="S6012" s="7" t="str">
        <f ca="1">rescore_svc</f>
        <v/>
      </c>
      <c r="U6012" s="11" t="str">
        <f ca="1">price</f>
        <v/>
      </c>
      <c r="V6012" s="4"/>
      <c r="Y6012" s="388">
        <f ca="1">COUNTIFS(OFFSET($B$10, 0, 0, ROW()-9, 1), SERVICE[[#This Row],[Employee ID]], OFFSET($F$10, 0, 0, ROW()-9, 1), SERVICE[[#This Row],[Resources Role]])</f>
        <v>0</v>
      </c>
      <c r="Z6012" s="388">
        <f ca="1">COUNTIFS(OFFSET($F$10, 0, 0, ROW()-9, 1), SERVICE[[#This Row],[Resources Role]], OFFSET($H$10, 0, 0, ROW()-9, 1), SERVICE[[#This Row],[Booking]])</f>
        <v>0</v>
      </c>
    </row>
    <row r="6013" spans="1:26" x14ac:dyDescent="0.25">
      <c r="A6013" s="6" t="str">
        <f ca="1">no.</f>
        <v/>
      </c>
      <c r="E6013" s="4" t="str">
        <f ca="1">position</f>
        <v/>
      </c>
      <c r="J6013" s="318"/>
      <c r="M6013" s="4"/>
      <c r="O6013" s="6"/>
      <c r="Q6013" s="20"/>
      <c r="R6013" s="5" t="str">
        <f ca="1">score</f>
        <v/>
      </c>
      <c r="S6013" s="7" t="str">
        <f ca="1">rescore_svc</f>
        <v/>
      </c>
      <c r="U6013" s="11" t="str">
        <f ca="1">price</f>
        <v/>
      </c>
      <c r="V6013" s="4"/>
      <c r="Y6013" s="388">
        <f ca="1">COUNTIFS(OFFSET($B$10, 0, 0, ROW()-9, 1), SERVICE[[#This Row],[Employee ID]], OFFSET($F$10, 0, 0, ROW()-9, 1), SERVICE[[#This Row],[Resources Role]])</f>
        <v>0</v>
      </c>
      <c r="Z6013" s="388">
        <f ca="1">COUNTIFS(OFFSET($F$10, 0, 0, ROW()-9, 1), SERVICE[[#This Row],[Resources Role]], OFFSET($H$10, 0, 0, ROW()-9, 1), SERVICE[[#This Row],[Booking]])</f>
        <v>0</v>
      </c>
    </row>
    <row r="6014" spans="1:26" x14ac:dyDescent="0.25">
      <c r="A6014" s="6" t="str">
        <f ca="1">no.</f>
        <v/>
      </c>
      <c r="E6014" s="4" t="str">
        <f ca="1">position</f>
        <v/>
      </c>
      <c r="J6014" s="318"/>
      <c r="M6014" s="4"/>
      <c r="O6014" s="6"/>
      <c r="Q6014" s="20"/>
      <c r="R6014" s="5" t="str">
        <f ca="1">score</f>
        <v/>
      </c>
      <c r="S6014" s="7" t="str">
        <f ca="1">rescore_svc</f>
        <v/>
      </c>
      <c r="U6014" s="11" t="str">
        <f ca="1">price</f>
        <v/>
      </c>
      <c r="V6014" s="4"/>
      <c r="Y6014" s="388">
        <f ca="1">COUNTIFS(OFFSET($B$10, 0, 0, ROW()-9, 1), SERVICE[[#This Row],[Employee ID]], OFFSET($F$10, 0, 0, ROW()-9, 1), SERVICE[[#This Row],[Resources Role]])</f>
        <v>0</v>
      </c>
      <c r="Z6014" s="388">
        <f ca="1">COUNTIFS(OFFSET($F$10, 0, 0, ROW()-9, 1), SERVICE[[#This Row],[Resources Role]], OFFSET($H$10, 0, 0, ROW()-9, 1), SERVICE[[#This Row],[Booking]])</f>
        <v>0</v>
      </c>
    </row>
    <row r="6015" spans="1:26" x14ac:dyDescent="0.25">
      <c r="A6015" s="6" t="str">
        <f ca="1">no.</f>
        <v/>
      </c>
      <c r="E6015" s="4" t="str">
        <f ca="1">position</f>
        <v/>
      </c>
      <c r="J6015" s="318"/>
      <c r="M6015" s="4"/>
      <c r="O6015" s="6"/>
      <c r="Q6015" s="20"/>
      <c r="R6015" s="5" t="str">
        <f ca="1">score</f>
        <v/>
      </c>
      <c r="S6015" s="7" t="str">
        <f ca="1">rescore_svc</f>
        <v/>
      </c>
      <c r="U6015" s="11" t="str">
        <f ca="1">price</f>
        <v/>
      </c>
      <c r="V6015" s="4"/>
      <c r="Y6015" s="388">
        <f ca="1">COUNTIFS(OFFSET($B$10, 0, 0, ROW()-9, 1), SERVICE[[#This Row],[Employee ID]], OFFSET($F$10, 0, 0, ROW()-9, 1), SERVICE[[#This Row],[Resources Role]])</f>
        <v>0</v>
      </c>
      <c r="Z6015" s="388">
        <f ca="1">COUNTIFS(OFFSET($F$10, 0, 0, ROW()-9, 1), SERVICE[[#This Row],[Resources Role]], OFFSET($H$10, 0, 0, ROW()-9, 1), SERVICE[[#This Row],[Booking]])</f>
        <v>0</v>
      </c>
    </row>
    <row r="6016" spans="1:26" x14ac:dyDescent="0.25">
      <c r="A6016" s="6" t="str">
        <f ca="1">no.</f>
        <v/>
      </c>
      <c r="E6016" s="4" t="str">
        <f ca="1">position</f>
        <v/>
      </c>
      <c r="J6016" s="318"/>
      <c r="M6016" s="4"/>
      <c r="O6016" s="6"/>
      <c r="Q6016" s="20"/>
      <c r="R6016" s="5" t="str">
        <f ca="1">score</f>
        <v/>
      </c>
      <c r="S6016" s="7" t="str">
        <f ca="1">rescore_svc</f>
        <v/>
      </c>
      <c r="U6016" s="11" t="str">
        <f ca="1">price</f>
        <v/>
      </c>
      <c r="V6016" s="4"/>
      <c r="Y6016" s="388">
        <f ca="1">COUNTIFS(OFFSET($B$10, 0, 0, ROW()-9, 1), SERVICE[[#This Row],[Employee ID]], OFFSET($F$10, 0, 0, ROW()-9, 1), SERVICE[[#This Row],[Resources Role]])</f>
        <v>0</v>
      </c>
      <c r="Z6016" s="388">
        <f ca="1">COUNTIFS(OFFSET($F$10, 0, 0, ROW()-9, 1), SERVICE[[#This Row],[Resources Role]], OFFSET($H$10, 0, 0, ROW()-9, 1), SERVICE[[#This Row],[Booking]])</f>
        <v>0</v>
      </c>
    </row>
    <row r="6017" spans="1:26" x14ac:dyDescent="0.25">
      <c r="A6017" s="6" t="str">
        <f ca="1">no.</f>
        <v/>
      </c>
      <c r="E6017" s="4" t="str">
        <f ca="1">position</f>
        <v/>
      </c>
      <c r="J6017" s="318"/>
      <c r="M6017" s="4"/>
      <c r="O6017" s="6"/>
      <c r="Q6017" s="20"/>
      <c r="R6017" s="5" t="str">
        <f ca="1">score</f>
        <v/>
      </c>
      <c r="S6017" s="7" t="str">
        <f ca="1">rescore_svc</f>
        <v/>
      </c>
      <c r="U6017" s="11" t="str">
        <f ca="1">price</f>
        <v/>
      </c>
      <c r="V6017" s="4"/>
      <c r="Y6017" s="388">
        <f ca="1">COUNTIFS(OFFSET($B$10, 0, 0, ROW()-9, 1), SERVICE[[#This Row],[Employee ID]], OFFSET($F$10, 0, 0, ROW()-9, 1), SERVICE[[#This Row],[Resources Role]])</f>
        <v>0</v>
      </c>
      <c r="Z6017" s="388">
        <f ca="1">COUNTIFS(OFFSET($F$10, 0, 0, ROW()-9, 1), SERVICE[[#This Row],[Resources Role]], OFFSET($H$10, 0, 0, ROW()-9, 1), SERVICE[[#This Row],[Booking]])</f>
        <v>0</v>
      </c>
    </row>
    <row r="6018" spans="1:26" x14ac:dyDescent="0.25">
      <c r="A6018" s="6" t="str">
        <f ca="1">no.</f>
        <v/>
      </c>
      <c r="E6018" s="4" t="str">
        <f ca="1">position</f>
        <v/>
      </c>
      <c r="J6018" s="318"/>
      <c r="M6018" s="4"/>
      <c r="O6018" s="6"/>
      <c r="Q6018" s="20"/>
      <c r="R6018" s="5" t="str">
        <f ca="1">score</f>
        <v/>
      </c>
      <c r="S6018" s="7" t="str">
        <f ca="1">rescore_svc</f>
        <v/>
      </c>
      <c r="U6018" s="11" t="str">
        <f ca="1">price</f>
        <v/>
      </c>
      <c r="V6018" s="4"/>
      <c r="Y6018" s="388">
        <f ca="1">COUNTIFS(OFFSET($B$10, 0, 0, ROW()-9, 1), SERVICE[[#This Row],[Employee ID]], OFFSET($F$10, 0, 0, ROW()-9, 1), SERVICE[[#This Row],[Resources Role]])</f>
        <v>0</v>
      </c>
      <c r="Z6018" s="388">
        <f ca="1">COUNTIFS(OFFSET($F$10, 0, 0, ROW()-9, 1), SERVICE[[#This Row],[Resources Role]], OFFSET($H$10, 0, 0, ROW()-9, 1), SERVICE[[#This Row],[Booking]])</f>
        <v>0</v>
      </c>
    </row>
    <row r="6019" spans="1:26" x14ac:dyDescent="0.25">
      <c r="A6019" s="6" t="str">
        <f ca="1">no.</f>
        <v/>
      </c>
      <c r="E6019" s="4" t="str">
        <f ca="1">position</f>
        <v/>
      </c>
      <c r="J6019" s="318"/>
      <c r="M6019" s="4"/>
      <c r="O6019" s="6"/>
      <c r="Q6019" s="20"/>
      <c r="R6019" s="5" t="str">
        <f ca="1">score</f>
        <v/>
      </c>
      <c r="S6019" s="7" t="str">
        <f ca="1">rescore_svc</f>
        <v/>
      </c>
      <c r="U6019" s="11" t="str">
        <f ca="1">price</f>
        <v/>
      </c>
      <c r="V6019" s="4"/>
      <c r="Y6019" s="388">
        <f ca="1">COUNTIFS(OFFSET($B$10, 0, 0, ROW()-9, 1), SERVICE[[#This Row],[Employee ID]], OFFSET($F$10, 0, 0, ROW()-9, 1), SERVICE[[#This Row],[Resources Role]])</f>
        <v>0</v>
      </c>
      <c r="Z6019" s="388">
        <f ca="1">COUNTIFS(OFFSET($F$10, 0, 0, ROW()-9, 1), SERVICE[[#This Row],[Resources Role]], OFFSET($H$10, 0, 0, ROW()-9, 1), SERVICE[[#This Row],[Booking]])</f>
        <v>0</v>
      </c>
    </row>
    <row r="6020" spans="1:26" x14ac:dyDescent="0.25">
      <c r="A6020" s="6" t="str">
        <f ca="1">no.</f>
        <v/>
      </c>
      <c r="E6020" s="4" t="str">
        <f ca="1">position</f>
        <v/>
      </c>
      <c r="J6020" s="318"/>
      <c r="M6020" s="4"/>
      <c r="O6020" s="6"/>
      <c r="Q6020" s="20"/>
      <c r="R6020" s="5" t="str">
        <f ca="1">score</f>
        <v/>
      </c>
      <c r="S6020" s="7" t="str">
        <f ca="1">rescore_svc</f>
        <v/>
      </c>
      <c r="U6020" s="11" t="str">
        <f ca="1">price</f>
        <v/>
      </c>
      <c r="V6020" s="4"/>
      <c r="Y6020" s="388">
        <f ca="1">COUNTIFS(OFFSET($B$10, 0, 0, ROW()-9, 1), SERVICE[[#This Row],[Employee ID]], OFFSET($F$10, 0, 0, ROW()-9, 1), SERVICE[[#This Row],[Resources Role]])</f>
        <v>0</v>
      </c>
      <c r="Z6020" s="388">
        <f ca="1">COUNTIFS(OFFSET($F$10, 0, 0, ROW()-9, 1), SERVICE[[#This Row],[Resources Role]], OFFSET($H$10, 0, 0, ROW()-9, 1), SERVICE[[#This Row],[Booking]])</f>
        <v>0</v>
      </c>
    </row>
    <row r="6021" spans="1:26" x14ac:dyDescent="0.25">
      <c r="A6021" s="6" t="str">
        <f ca="1">no.</f>
        <v/>
      </c>
      <c r="E6021" s="4" t="str">
        <f ca="1">position</f>
        <v/>
      </c>
      <c r="J6021" s="318"/>
      <c r="M6021" s="4"/>
      <c r="O6021" s="6"/>
      <c r="Q6021" s="20"/>
      <c r="R6021" s="5" t="str">
        <f ca="1">score</f>
        <v/>
      </c>
      <c r="S6021" s="7" t="str">
        <f ca="1">rescore_svc</f>
        <v/>
      </c>
      <c r="U6021" s="11" t="str">
        <f ca="1">price</f>
        <v/>
      </c>
      <c r="V6021" s="4"/>
      <c r="Y6021" s="388">
        <f ca="1">COUNTIFS(OFFSET($B$10, 0, 0, ROW()-9, 1), SERVICE[[#This Row],[Employee ID]], OFFSET($F$10, 0, 0, ROW()-9, 1), SERVICE[[#This Row],[Resources Role]])</f>
        <v>0</v>
      </c>
      <c r="Z6021" s="388">
        <f ca="1">COUNTIFS(OFFSET($F$10, 0, 0, ROW()-9, 1), SERVICE[[#This Row],[Resources Role]], OFFSET($H$10, 0, 0, ROW()-9, 1), SERVICE[[#This Row],[Booking]])</f>
        <v>0</v>
      </c>
    </row>
    <row r="6022" spans="1:26" x14ac:dyDescent="0.25">
      <c r="A6022" s="6" t="str">
        <f ca="1">no.</f>
        <v/>
      </c>
      <c r="E6022" s="4" t="str">
        <f ca="1">position</f>
        <v/>
      </c>
      <c r="J6022" s="318"/>
      <c r="M6022" s="4"/>
      <c r="O6022" s="6"/>
      <c r="Q6022" s="20"/>
      <c r="R6022" s="5" t="str">
        <f ca="1">score</f>
        <v/>
      </c>
      <c r="S6022" s="7" t="str">
        <f ca="1">rescore_svc</f>
        <v/>
      </c>
      <c r="U6022" s="11" t="str">
        <f ca="1">price</f>
        <v/>
      </c>
      <c r="V6022" s="4"/>
      <c r="Y6022" s="388">
        <f ca="1">COUNTIFS(OFFSET($B$10, 0, 0, ROW()-9, 1), SERVICE[[#This Row],[Employee ID]], OFFSET($F$10, 0, 0, ROW()-9, 1), SERVICE[[#This Row],[Resources Role]])</f>
        <v>0</v>
      </c>
      <c r="Z6022" s="388">
        <f ca="1">COUNTIFS(OFFSET($F$10, 0, 0, ROW()-9, 1), SERVICE[[#This Row],[Resources Role]], OFFSET($H$10, 0, 0, ROW()-9, 1), SERVICE[[#This Row],[Booking]])</f>
        <v>0</v>
      </c>
    </row>
    <row r="6023" spans="1:26" x14ac:dyDescent="0.25">
      <c r="A6023" s="6" t="str">
        <f ca="1">no.</f>
        <v/>
      </c>
      <c r="E6023" s="4" t="str">
        <f ca="1">position</f>
        <v/>
      </c>
      <c r="J6023" s="318"/>
      <c r="M6023" s="4"/>
      <c r="O6023" s="6"/>
      <c r="Q6023" s="20"/>
      <c r="R6023" s="5" t="str">
        <f ca="1">score</f>
        <v/>
      </c>
      <c r="S6023" s="7" t="str">
        <f ca="1">rescore_svc</f>
        <v/>
      </c>
      <c r="U6023" s="11" t="str">
        <f ca="1">price</f>
        <v/>
      </c>
      <c r="V6023" s="4"/>
      <c r="Y6023" s="388">
        <f ca="1">COUNTIFS(OFFSET($B$10, 0, 0, ROW()-9, 1), SERVICE[[#This Row],[Employee ID]], OFFSET($F$10, 0, 0, ROW()-9, 1), SERVICE[[#This Row],[Resources Role]])</f>
        <v>0</v>
      </c>
      <c r="Z6023" s="388">
        <f ca="1">COUNTIFS(OFFSET($F$10, 0, 0, ROW()-9, 1), SERVICE[[#This Row],[Resources Role]], OFFSET($H$10, 0, 0, ROW()-9, 1), SERVICE[[#This Row],[Booking]])</f>
        <v>0</v>
      </c>
    </row>
    <row r="6024" spans="1:26" x14ac:dyDescent="0.25">
      <c r="A6024" s="6" t="str">
        <f ca="1">no.</f>
        <v/>
      </c>
      <c r="E6024" s="4" t="str">
        <f ca="1">position</f>
        <v/>
      </c>
      <c r="J6024" s="318"/>
      <c r="M6024" s="4"/>
      <c r="O6024" s="6"/>
      <c r="Q6024" s="20"/>
      <c r="R6024" s="5" t="str">
        <f ca="1">score</f>
        <v/>
      </c>
      <c r="S6024" s="7" t="str">
        <f ca="1">rescore_svc</f>
        <v/>
      </c>
      <c r="U6024" s="11" t="str">
        <f ca="1">price</f>
        <v/>
      </c>
      <c r="V6024" s="4"/>
      <c r="Y6024" s="388">
        <f ca="1">COUNTIFS(OFFSET($B$10, 0, 0, ROW()-9, 1), SERVICE[[#This Row],[Employee ID]], OFFSET($F$10, 0, 0, ROW()-9, 1), SERVICE[[#This Row],[Resources Role]])</f>
        <v>0</v>
      </c>
      <c r="Z6024" s="388">
        <f ca="1">COUNTIFS(OFFSET($F$10, 0, 0, ROW()-9, 1), SERVICE[[#This Row],[Resources Role]], OFFSET($H$10, 0, 0, ROW()-9, 1), SERVICE[[#This Row],[Booking]])</f>
        <v>0</v>
      </c>
    </row>
    <row r="6025" spans="1:26" x14ac:dyDescent="0.25">
      <c r="A6025" s="6" t="str">
        <f ca="1">no.</f>
        <v/>
      </c>
      <c r="E6025" s="4" t="str">
        <f ca="1">position</f>
        <v/>
      </c>
      <c r="J6025" s="318"/>
      <c r="M6025" s="4"/>
      <c r="O6025" s="6"/>
      <c r="Q6025" s="20"/>
      <c r="R6025" s="5" t="str">
        <f ca="1">score</f>
        <v/>
      </c>
      <c r="S6025" s="7" t="str">
        <f ca="1">rescore_svc</f>
        <v/>
      </c>
      <c r="U6025" s="11" t="str">
        <f ca="1">price</f>
        <v/>
      </c>
      <c r="V6025" s="4"/>
      <c r="Y6025" s="388">
        <f ca="1">COUNTIFS(OFFSET($B$10, 0, 0, ROW()-9, 1), SERVICE[[#This Row],[Employee ID]], OFFSET($F$10, 0, 0, ROW()-9, 1), SERVICE[[#This Row],[Resources Role]])</f>
        <v>0</v>
      </c>
      <c r="Z6025" s="388">
        <f ca="1">COUNTIFS(OFFSET($F$10, 0, 0, ROW()-9, 1), SERVICE[[#This Row],[Resources Role]], OFFSET($H$10, 0, 0, ROW()-9, 1), SERVICE[[#This Row],[Booking]])</f>
        <v>0</v>
      </c>
    </row>
    <row r="6026" spans="1:26" x14ac:dyDescent="0.25">
      <c r="A6026" s="6" t="str">
        <f ca="1">no.</f>
        <v/>
      </c>
      <c r="E6026" s="4" t="str">
        <f ca="1">position</f>
        <v/>
      </c>
      <c r="J6026" s="318"/>
      <c r="M6026" s="4"/>
      <c r="O6026" s="6"/>
      <c r="Q6026" s="20"/>
      <c r="R6026" s="5" t="str">
        <f ca="1">score</f>
        <v/>
      </c>
      <c r="S6026" s="7" t="str">
        <f ca="1">rescore_svc</f>
        <v/>
      </c>
      <c r="U6026" s="11" t="str">
        <f ca="1">price</f>
        <v/>
      </c>
      <c r="V6026" s="4"/>
      <c r="Y6026" s="388">
        <f ca="1">COUNTIFS(OFFSET($B$10, 0, 0, ROW()-9, 1), SERVICE[[#This Row],[Employee ID]], OFFSET($F$10, 0, 0, ROW()-9, 1), SERVICE[[#This Row],[Resources Role]])</f>
        <v>0</v>
      </c>
      <c r="Z6026" s="388">
        <f ca="1">COUNTIFS(OFFSET($F$10, 0, 0, ROW()-9, 1), SERVICE[[#This Row],[Resources Role]], OFFSET($H$10, 0, 0, ROW()-9, 1), SERVICE[[#This Row],[Booking]])</f>
        <v>0</v>
      </c>
    </row>
    <row r="6027" spans="1:26" x14ac:dyDescent="0.25">
      <c r="A6027" s="6" t="str">
        <f ca="1">no.</f>
        <v/>
      </c>
      <c r="E6027" s="4" t="str">
        <f ca="1">position</f>
        <v/>
      </c>
      <c r="J6027" s="318"/>
      <c r="M6027" s="4"/>
      <c r="O6027" s="6"/>
      <c r="Q6027" s="20"/>
      <c r="R6027" s="5" t="str">
        <f ca="1">score</f>
        <v/>
      </c>
      <c r="S6027" s="7" t="str">
        <f ca="1">rescore_svc</f>
        <v/>
      </c>
      <c r="U6027" s="11" t="str">
        <f ca="1">price</f>
        <v/>
      </c>
      <c r="V6027" s="4"/>
      <c r="Y6027" s="388">
        <f ca="1">COUNTIFS(OFFSET($B$10, 0, 0, ROW()-9, 1), SERVICE[[#This Row],[Employee ID]], OFFSET($F$10, 0, 0, ROW()-9, 1), SERVICE[[#This Row],[Resources Role]])</f>
        <v>0</v>
      </c>
      <c r="Z6027" s="388">
        <f ca="1">COUNTIFS(OFFSET($F$10, 0, 0, ROW()-9, 1), SERVICE[[#This Row],[Resources Role]], OFFSET($H$10, 0, 0, ROW()-9, 1), SERVICE[[#This Row],[Booking]])</f>
        <v>0</v>
      </c>
    </row>
    <row r="6028" spans="1:26" x14ac:dyDescent="0.25">
      <c r="A6028" s="6" t="str">
        <f ca="1">no.</f>
        <v/>
      </c>
      <c r="E6028" s="4" t="str">
        <f ca="1">position</f>
        <v/>
      </c>
      <c r="J6028" s="318"/>
      <c r="M6028" s="4"/>
      <c r="O6028" s="6"/>
      <c r="Q6028" s="20"/>
      <c r="R6028" s="5" t="str">
        <f ca="1">score</f>
        <v/>
      </c>
      <c r="S6028" s="7" t="str">
        <f ca="1">rescore_svc</f>
        <v/>
      </c>
      <c r="U6028" s="11" t="str">
        <f ca="1">price</f>
        <v/>
      </c>
      <c r="V6028" s="4"/>
      <c r="Y6028" s="388">
        <f ca="1">COUNTIFS(OFFSET($B$10, 0, 0, ROW()-9, 1), SERVICE[[#This Row],[Employee ID]], OFFSET($F$10, 0, 0, ROW()-9, 1), SERVICE[[#This Row],[Resources Role]])</f>
        <v>0</v>
      </c>
      <c r="Z6028" s="388">
        <f ca="1">COUNTIFS(OFFSET($F$10, 0, 0, ROW()-9, 1), SERVICE[[#This Row],[Resources Role]], OFFSET($H$10, 0, 0, ROW()-9, 1), SERVICE[[#This Row],[Booking]])</f>
        <v>0</v>
      </c>
    </row>
    <row r="6029" spans="1:26" x14ac:dyDescent="0.25">
      <c r="A6029" s="6" t="str">
        <f ca="1">no.</f>
        <v/>
      </c>
      <c r="E6029" s="4" t="str">
        <f ca="1">position</f>
        <v/>
      </c>
      <c r="J6029" s="318"/>
      <c r="M6029" s="4"/>
      <c r="O6029" s="6"/>
      <c r="Q6029" s="20"/>
      <c r="R6029" s="5" t="str">
        <f ca="1">score</f>
        <v/>
      </c>
      <c r="S6029" s="7" t="str">
        <f ca="1">rescore_svc</f>
        <v/>
      </c>
      <c r="U6029" s="11" t="str">
        <f ca="1">price</f>
        <v/>
      </c>
      <c r="V6029" s="4"/>
      <c r="Y6029" s="388">
        <f ca="1">COUNTIFS(OFFSET($B$10, 0, 0, ROW()-9, 1), SERVICE[[#This Row],[Employee ID]], OFFSET($F$10, 0, 0, ROW()-9, 1), SERVICE[[#This Row],[Resources Role]])</f>
        <v>0</v>
      </c>
      <c r="Z6029" s="388">
        <f ca="1">COUNTIFS(OFFSET($F$10, 0, 0, ROW()-9, 1), SERVICE[[#This Row],[Resources Role]], OFFSET($H$10, 0, 0, ROW()-9, 1), SERVICE[[#This Row],[Booking]])</f>
        <v>0</v>
      </c>
    </row>
    <row r="6030" spans="1:26" x14ac:dyDescent="0.25">
      <c r="A6030" s="6" t="str">
        <f ca="1">no.</f>
        <v/>
      </c>
      <c r="E6030" s="4" t="str">
        <f ca="1">position</f>
        <v/>
      </c>
      <c r="J6030" s="318"/>
      <c r="M6030" s="4"/>
      <c r="O6030" s="6"/>
      <c r="Q6030" s="20"/>
      <c r="R6030" s="5" t="str">
        <f ca="1">score</f>
        <v/>
      </c>
      <c r="S6030" s="7" t="str">
        <f ca="1">rescore_svc</f>
        <v/>
      </c>
      <c r="U6030" s="11" t="str">
        <f ca="1">price</f>
        <v/>
      </c>
      <c r="V6030" s="4"/>
      <c r="Y6030" s="388">
        <f ca="1">COUNTIFS(OFFSET($B$10, 0, 0, ROW()-9, 1), SERVICE[[#This Row],[Employee ID]], OFFSET($F$10, 0, 0, ROW()-9, 1), SERVICE[[#This Row],[Resources Role]])</f>
        <v>0</v>
      </c>
      <c r="Z6030" s="388">
        <f ca="1">COUNTIFS(OFFSET($F$10, 0, 0, ROW()-9, 1), SERVICE[[#This Row],[Resources Role]], OFFSET($H$10, 0, 0, ROW()-9, 1), SERVICE[[#This Row],[Booking]])</f>
        <v>0</v>
      </c>
    </row>
    <row r="6031" spans="1:26" x14ac:dyDescent="0.25">
      <c r="A6031" s="6" t="str">
        <f ca="1">no.</f>
        <v/>
      </c>
      <c r="E6031" s="4" t="str">
        <f ca="1">position</f>
        <v/>
      </c>
      <c r="J6031" s="318"/>
      <c r="M6031" s="4"/>
      <c r="O6031" s="6"/>
      <c r="Q6031" s="20"/>
      <c r="R6031" s="5" t="str">
        <f ca="1">score</f>
        <v/>
      </c>
      <c r="S6031" s="7" t="str">
        <f ca="1">rescore_svc</f>
        <v/>
      </c>
      <c r="U6031" s="11" t="str">
        <f ca="1">price</f>
        <v/>
      </c>
      <c r="V6031" s="4"/>
      <c r="Y6031" s="388">
        <f ca="1">COUNTIFS(OFFSET($B$10, 0, 0, ROW()-9, 1), SERVICE[[#This Row],[Employee ID]], OFFSET($F$10, 0, 0, ROW()-9, 1), SERVICE[[#This Row],[Resources Role]])</f>
        <v>0</v>
      </c>
      <c r="Z6031" s="388">
        <f ca="1">COUNTIFS(OFFSET($F$10, 0, 0, ROW()-9, 1), SERVICE[[#This Row],[Resources Role]], OFFSET($H$10, 0, 0, ROW()-9, 1), SERVICE[[#This Row],[Booking]])</f>
        <v>0</v>
      </c>
    </row>
    <row r="6032" spans="1:26" x14ac:dyDescent="0.25">
      <c r="A6032" s="6" t="str">
        <f ca="1">no.</f>
        <v/>
      </c>
      <c r="E6032" s="4" t="str">
        <f ca="1">position</f>
        <v/>
      </c>
      <c r="J6032" s="318"/>
      <c r="M6032" s="4"/>
      <c r="O6032" s="6"/>
      <c r="Q6032" s="20"/>
      <c r="R6032" s="5" t="str">
        <f ca="1">score</f>
        <v/>
      </c>
      <c r="S6032" s="7" t="str">
        <f ca="1">rescore_svc</f>
        <v/>
      </c>
      <c r="U6032" s="11" t="str">
        <f ca="1">price</f>
        <v/>
      </c>
      <c r="V6032" s="4"/>
      <c r="Y6032" s="388">
        <f ca="1">COUNTIFS(OFFSET($B$10, 0, 0, ROW()-9, 1), SERVICE[[#This Row],[Employee ID]], OFFSET($F$10, 0, 0, ROW()-9, 1), SERVICE[[#This Row],[Resources Role]])</f>
        <v>0</v>
      </c>
      <c r="Z6032" s="388">
        <f ca="1">COUNTIFS(OFFSET($F$10, 0, 0, ROW()-9, 1), SERVICE[[#This Row],[Resources Role]], OFFSET($H$10, 0, 0, ROW()-9, 1), SERVICE[[#This Row],[Booking]])</f>
        <v>0</v>
      </c>
    </row>
    <row r="6033" spans="1:26" x14ac:dyDescent="0.25">
      <c r="A6033" s="6" t="str">
        <f ca="1">no.</f>
        <v/>
      </c>
      <c r="E6033" s="4" t="str">
        <f ca="1">position</f>
        <v/>
      </c>
      <c r="J6033" s="318"/>
      <c r="M6033" s="4"/>
      <c r="O6033" s="6"/>
      <c r="Q6033" s="20"/>
      <c r="R6033" s="5" t="str">
        <f ca="1">score</f>
        <v/>
      </c>
      <c r="S6033" s="7" t="str">
        <f ca="1">rescore_svc</f>
        <v/>
      </c>
      <c r="U6033" s="11" t="str">
        <f ca="1">price</f>
        <v/>
      </c>
      <c r="V6033" s="4"/>
      <c r="Y6033" s="388">
        <f ca="1">COUNTIFS(OFFSET($B$10, 0, 0, ROW()-9, 1), SERVICE[[#This Row],[Employee ID]], OFFSET($F$10, 0, 0, ROW()-9, 1), SERVICE[[#This Row],[Resources Role]])</f>
        <v>0</v>
      </c>
      <c r="Z6033" s="388">
        <f ca="1">COUNTIFS(OFFSET($F$10, 0, 0, ROW()-9, 1), SERVICE[[#This Row],[Resources Role]], OFFSET($H$10, 0, 0, ROW()-9, 1), SERVICE[[#This Row],[Booking]])</f>
        <v>0</v>
      </c>
    </row>
    <row r="6034" spans="1:26" x14ac:dyDescent="0.25">
      <c r="A6034" s="6" t="str">
        <f ca="1">no.</f>
        <v/>
      </c>
      <c r="E6034" s="4" t="str">
        <f ca="1">position</f>
        <v/>
      </c>
      <c r="J6034" s="318"/>
      <c r="M6034" s="4"/>
      <c r="O6034" s="6"/>
      <c r="Q6034" s="20"/>
      <c r="R6034" s="5" t="str">
        <f ca="1">score</f>
        <v/>
      </c>
      <c r="S6034" s="7" t="str">
        <f ca="1">rescore_svc</f>
        <v/>
      </c>
      <c r="U6034" s="11" t="str">
        <f ca="1">price</f>
        <v/>
      </c>
      <c r="V6034" s="4"/>
      <c r="Y6034" s="388">
        <f ca="1">COUNTIFS(OFFSET($B$10, 0, 0, ROW()-9, 1), SERVICE[[#This Row],[Employee ID]], OFFSET($F$10, 0, 0, ROW()-9, 1), SERVICE[[#This Row],[Resources Role]])</f>
        <v>0</v>
      </c>
      <c r="Z6034" s="388">
        <f ca="1">COUNTIFS(OFFSET($F$10, 0, 0, ROW()-9, 1), SERVICE[[#This Row],[Resources Role]], OFFSET($H$10, 0, 0, ROW()-9, 1), SERVICE[[#This Row],[Booking]])</f>
        <v>0</v>
      </c>
    </row>
    <row r="6035" spans="1:26" x14ac:dyDescent="0.25">
      <c r="A6035" s="6" t="str">
        <f ca="1">no.</f>
        <v/>
      </c>
      <c r="E6035" s="4" t="str">
        <f ca="1">position</f>
        <v/>
      </c>
      <c r="J6035" s="318"/>
      <c r="M6035" s="4"/>
      <c r="O6035" s="6"/>
      <c r="Q6035" s="20"/>
      <c r="R6035" s="5" t="str">
        <f ca="1">score</f>
        <v/>
      </c>
      <c r="S6035" s="7" t="str">
        <f ca="1">rescore_svc</f>
        <v/>
      </c>
      <c r="U6035" s="11" t="str">
        <f ca="1">price</f>
        <v/>
      </c>
      <c r="V6035" s="4"/>
      <c r="Y6035" s="388">
        <f ca="1">COUNTIFS(OFFSET($B$10, 0, 0, ROW()-9, 1), SERVICE[[#This Row],[Employee ID]], OFFSET($F$10, 0, 0, ROW()-9, 1), SERVICE[[#This Row],[Resources Role]])</f>
        <v>0</v>
      </c>
      <c r="Z6035" s="388">
        <f ca="1">COUNTIFS(OFFSET($F$10, 0, 0, ROW()-9, 1), SERVICE[[#This Row],[Resources Role]], OFFSET($H$10, 0, 0, ROW()-9, 1), SERVICE[[#This Row],[Booking]])</f>
        <v>0</v>
      </c>
    </row>
    <row r="6036" spans="1:26" x14ac:dyDescent="0.25">
      <c r="A6036" s="6" t="str">
        <f ca="1">no.</f>
        <v/>
      </c>
      <c r="E6036" s="4" t="str">
        <f ca="1">position</f>
        <v/>
      </c>
      <c r="J6036" s="318"/>
      <c r="M6036" s="4"/>
      <c r="O6036" s="6"/>
      <c r="Q6036" s="20"/>
      <c r="R6036" s="5" t="str">
        <f ca="1">score</f>
        <v/>
      </c>
      <c r="S6036" s="7" t="str">
        <f ca="1">rescore_svc</f>
        <v/>
      </c>
      <c r="U6036" s="11" t="str">
        <f ca="1">price</f>
        <v/>
      </c>
      <c r="V6036" s="4"/>
      <c r="Y6036" s="388">
        <f ca="1">COUNTIFS(OFFSET($B$10, 0, 0, ROW()-9, 1), SERVICE[[#This Row],[Employee ID]], OFFSET($F$10, 0, 0, ROW()-9, 1), SERVICE[[#This Row],[Resources Role]])</f>
        <v>0</v>
      </c>
      <c r="Z6036" s="388">
        <f ca="1">COUNTIFS(OFFSET($F$10, 0, 0, ROW()-9, 1), SERVICE[[#This Row],[Resources Role]], OFFSET($H$10, 0, 0, ROW()-9, 1), SERVICE[[#This Row],[Booking]])</f>
        <v>0</v>
      </c>
    </row>
    <row r="6037" spans="1:26" x14ac:dyDescent="0.25">
      <c r="A6037" s="6" t="str">
        <f ca="1">no.</f>
        <v/>
      </c>
      <c r="E6037" s="4" t="str">
        <f ca="1">position</f>
        <v/>
      </c>
      <c r="J6037" s="318"/>
      <c r="M6037" s="4"/>
      <c r="O6037" s="6"/>
      <c r="Q6037" s="20"/>
      <c r="R6037" s="5" t="str">
        <f ca="1">score</f>
        <v/>
      </c>
      <c r="S6037" s="7" t="str">
        <f ca="1">rescore_svc</f>
        <v/>
      </c>
      <c r="U6037" s="11" t="str">
        <f ca="1">price</f>
        <v/>
      </c>
      <c r="V6037" s="4"/>
      <c r="Y6037" s="388">
        <f ca="1">COUNTIFS(OFFSET($B$10, 0, 0, ROW()-9, 1), SERVICE[[#This Row],[Employee ID]], OFFSET($F$10, 0, 0, ROW()-9, 1), SERVICE[[#This Row],[Resources Role]])</f>
        <v>0</v>
      </c>
      <c r="Z6037" s="388">
        <f ca="1">COUNTIFS(OFFSET($F$10, 0, 0, ROW()-9, 1), SERVICE[[#This Row],[Resources Role]], OFFSET($H$10, 0, 0, ROW()-9, 1), SERVICE[[#This Row],[Booking]])</f>
        <v>0</v>
      </c>
    </row>
    <row r="6038" spans="1:26" x14ac:dyDescent="0.25">
      <c r="A6038" s="6" t="str">
        <f ca="1">no.</f>
        <v/>
      </c>
      <c r="E6038" s="4" t="str">
        <f ca="1">position</f>
        <v/>
      </c>
      <c r="J6038" s="318"/>
      <c r="M6038" s="4"/>
      <c r="O6038" s="6"/>
      <c r="Q6038" s="20"/>
      <c r="R6038" s="5" t="str">
        <f ca="1">score</f>
        <v/>
      </c>
      <c r="S6038" s="7" t="str">
        <f ca="1">rescore_svc</f>
        <v/>
      </c>
      <c r="U6038" s="11" t="str">
        <f ca="1">price</f>
        <v/>
      </c>
      <c r="V6038" s="4"/>
      <c r="Y6038" s="388">
        <f ca="1">COUNTIFS(OFFSET($B$10, 0, 0, ROW()-9, 1), SERVICE[[#This Row],[Employee ID]], OFFSET($F$10, 0, 0, ROW()-9, 1), SERVICE[[#This Row],[Resources Role]])</f>
        <v>0</v>
      </c>
      <c r="Z6038" s="388">
        <f ca="1">COUNTIFS(OFFSET($F$10, 0, 0, ROW()-9, 1), SERVICE[[#This Row],[Resources Role]], OFFSET($H$10, 0, 0, ROW()-9, 1), SERVICE[[#This Row],[Booking]])</f>
        <v>0</v>
      </c>
    </row>
    <row r="6039" spans="1:26" x14ac:dyDescent="0.25">
      <c r="A6039" s="6" t="str">
        <f ca="1">no.</f>
        <v/>
      </c>
      <c r="E6039" s="4" t="str">
        <f ca="1">position</f>
        <v/>
      </c>
      <c r="J6039" s="318"/>
      <c r="M6039" s="4"/>
      <c r="O6039" s="6"/>
      <c r="Q6039" s="20"/>
      <c r="R6039" s="5" t="str">
        <f ca="1">score</f>
        <v/>
      </c>
      <c r="S6039" s="7" t="str">
        <f ca="1">rescore_svc</f>
        <v/>
      </c>
      <c r="U6039" s="11" t="str">
        <f ca="1">price</f>
        <v/>
      </c>
      <c r="V6039" s="4"/>
      <c r="Y6039" s="388">
        <f ca="1">COUNTIFS(OFFSET($B$10, 0, 0, ROW()-9, 1), SERVICE[[#This Row],[Employee ID]], OFFSET($F$10, 0, 0, ROW()-9, 1), SERVICE[[#This Row],[Resources Role]])</f>
        <v>0</v>
      </c>
      <c r="Z6039" s="388">
        <f ca="1">COUNTIFS(OFFSET($F$10, 0, 0, ROW()-9, 1), SERVICE[[#This Row],[Resources Role]], OFFSET($H$10, 0, 0, ROW()-9, 1), SERVICE[[#This Row],[Booking]])</f>
        <v>0</v>
      </c>
    </row>
    <row r="6040" spans="1:26" x14ac:dyDescent="0.25">
      <c r="A6040" s="6" t="str">
        <f ca="1">no.</f>
        <v/>
      </c>
      <c r="E6040" s="4" t="str">
        <f ca="1">position</f>
        <v/>
      </c>
      <c r="J6040" s="318"/>
      <c r="M6040" s="4"/>
      <c r="O6040" s="6"/>
      <c r="Q6040" s="20"/>
      <c r="R6040" s="5" t="str">
        <f ca="1">score</f>
        <v/>
      </c>
      <c r="S6040" s="7" t="str">
        <f ca="1">rescore_svc</f>
        <v/>
      </c>
      <c r="U6040" s="11" t="str">
        <f ca="1">price</f>
        <v/>
      </c>
      <c r="V6040" s="4"/>
      <c r="Y6040" s="388">
        <f ca="1">COUNTIFS(OFFSET($B$10, 0, 0, ROW()-9, 1), SERVICE[[#This Row],[Employee ID]], OFFSET($F$10, 0, 0, ROW()-9, 1), SERVICE[[#This Row],[Resources Role]])</f>
        <v>0</v>
      </c>
      <c r="Z6040" s="388">
        <f ca="1">COUNTIFS(OFFSET($F$10, 0, 0, ROW()-9, 1), SERVICE[[#This Row],[Resources Role]], OFFSET($H$10, 0, 0, ROW()-9, 1), SERVICE[[#This Row],[Booking]])</f>
        <v>0</v>
      </c>
    </row>
    <row r="6041" spans="1:26" x14ac:dyDescent="0.25">
      <c r="A6041" s="6" t="str">
        <f ca="1">no.</f>
        <v/>
      </c>
      <c r="E6041" s="4" t="str">
        <f ca="1">position</f>
        <v/>
      </c>
      <c r="J6041" s="318"/>
      <c r="M6041" s="4"/>
      <c r="O6041" s="6"/>
      <c r="Q6041" s="20"/>
      <c r="R6041" s="5" t="str">
        <f ca="1">score</f>
        <v/>
      </c>
      <c r="S6041" s="7" t="str">
        <f ca="1">rescore_svc</f>
        <v/>
      </c>
      <c r="U6041" s="11" t="str">
        <f ca="1">price</f>
        <v/>
      </c>
      <c r="V6041" s="4"/>
      <c r="Y6041" s="388">
        <f ca="1">COUNTIFS(OFFSET($B$10, 0, 0, ROW()-9, 1), SERVICE[[#This Row],[Employee ID]], OFFSET($F$10, 0, 0, ROW()-9, 1), SERVICE[[#This Row],[Resources Role]])</f>
        <v>0</v>
      </c>
      <c r="Z6041" s="388">
        <f ca="1">COUNTIFS(OFFSET($F$10, 0, 0, ROW()-9, 1), SERVICE[[#This Row],[Resources Role]], OFFSET($H$10, 0, 0, ROW()-9, 1), SERVICE[[#This Row],[Booking]])</f>
        <v>0</v>
      </c>
    </row>
    <row r="6042" spans="1:26" x14ac:dyDescent="0.25">
      <c r="A6042" s="6" t="str">
        <f ca="1">no.</f>
        <v/>
      </c>
      <c r="E6042" s="4" t="str">
        <f ca="1">position</f>
        <v/>
      </c>
      <c r="J6042" s="318"/>
      <c r="M6042" s="4"/>
      <c r="O6042" s="6"/>
      <c r="Q6042" s="20"/>
      <c r="R6042" s="5" t="str">
        <f ca="1">score</f>
        <v/>
      </c>
      <c r="S6042" s="7" t="str">
        <f ca="1">rescore_svc</f>
        <v/>
      </c>
      <c r="U6042" s="11" t="str">
        <f ca="1">price</f>
        <v/>
      </c>
      <c r="V6042" s="4"/>
      <c r="Y6042" s="388">
        <f ca="1">COUNTIFS(OFFSET($B$10, 0, 0, ROW()-9, 1), SERVICE[[#This Row],[Employee ID]], OFFSET($F$10, 0, 0, ROW()-9, 1), SERVICE[[#This Row],[Resources Role]])</f>
        <v>0</v>
      </c>
      <c r="Z6042" s="388">
        <f ca="1">COUNTIFS(OFFSET($F$10, 0, 0, ROW()-9, 1), SERVICE[[#This Row],[Resources Role]], OFFSET($H$10, 0, 0, ROW()-9, 1), SERVICE[[#This Row],[Booking]])</f>
        <v>0</v>
      </c>
    </row>
    <row r="6043" spans="1:26" x14ac:dyDescent="0.25">
      <c r="A6043" s="6" t="str">
        <f ca="1">no.</f>
        <v/>
      </c>
      <c r="E6043" s="4" t="str">
        <f ca="1">position</f>
        <v/>
      </c>
      <c r="J6043" s="318"/>
      <c r="M6043" s="4"/>
      <c r="O6043" s="6"/>
      <c r="Q6043" s="20"/>
      <c r="R6043" s="5" t="str">
        <f ca="1">score</f>
        <v/>
      </c>
      <c r="S6043" s="7" t="str">
        <f ca="1">rescore_svc</f>
        <v/>
      </c>
      <c r="U6043" s="11" t="str">
        <f ca="1">price</f>
        <v/>
      </c>
      <c r="V6043" s="4"/>
      <c r="Y6043" s="388">
        <f ca="1">COUNTIFS(OFFSET($B$10, 0, 0, ROW()-9, 1), SERVICE[[#This Row],[Employee ID]], OFFSET($F$10, 0, 0, ROW()-9, 1), SERVICE[[#This Row],[Resources Role]])</f>
        <v>0</v>
      </c>
      <c r="Z6043" s="388">
        <f ca="1">COUNTIFS(OFFSET($F$10, 0, 0, ROW()-9, 1), SERVICE[[#This Row],[Resources Role]], OFFSET($H$10, 0, 0, ROW()-9, 1), SERVICE[[#This Row],[Booking]])</f>
        <v>0</v>
      </c>
    </row>
    <row r="6044" spans="1:26" x14ac:dyDescent="0.25">
      <c r="A6044" s="6" t="str">
        <f ca="1">no.</f>
        <v/>
      </c>
      <c r="E6044" s="4" t="str">
        <f ca="1">position</f>
        <v/>
      </c>
      <c r="J6044" s="318"/>
      <c r="M6044" s="4"/>
      <c r="O6044" s="6"/>
      <c r="Q6044" s="20"/>
      <c r="R6044" s="5" t="str">
        <f ca="1">score</f>
        <v/>
      </c>
      <c r="S6044" s="7" t="str">
        <f ca="1">rescore_svc</f>
        <v/>
      </c>
      <c r="U6044" s="11" t="str">
        <f ca="1">price</f>
        <v/>
      </c>
      <c r="V6044" s="4"/>
      <c r="Y6044" s="388">
        <f ca="1">COUNTIFS(OFFSET($B$10, 0, 0, ROW()-9, 1), SERVICE[[#This Row],[Employee ID]], OFFSET($F$10, 0, 0, ROW()-9, 1), SERVICE[[#This Row],[Resources Role]])</f>
        <v>0</v>
      </c>
      <c r="Z6044" s="388">
        <f ca="1">COUNTIFS(OFFSET($F$10, 0, 0, ROW()-9, 1), SERVICE[[#This Row],[Resources Role]], OFFSET($H$10, 0, 0, ROW()-9, 1), SERVICE[[#This Row],[Booking]])</f>
        <v>0</v>
      </c>
    </row>
    <row r="6045" spans="1:26" x14ac:dyDescent="0.25">
      <c r="A6045" s="6" t="str">
        <f ca="1">no.</f>
        <v/>
      </c>
      <c r="E6045" s="4" t="str">
        <f ca="1">position</f>
        <v/>
      </c>
      <c r="J6045" s="318"/>
      <c r="M6045" s="4"/>
      <c r="O6045" s="6"/>
      <c r="Q6045" s="20"/>
      <c r="R6045" s="5" t="str">
        <f ca="1">score</f>
        <v/>
      </c>
      <c r="S6045" s="7" t="str">
        <f ca="1">rescore_svc</f>
        <v/>
      </c>
      <c r="U6045" s="11" t="str">
        <f ca="1">price</f>
        <v/>
      </c>
      <c r="V6045" s="4"/>
      <c r="Y6045" s="388">
        <f ca="1">COUNTIFS(OFFSET($B$10, 0, 0, ROW()-9, 1), SERVICE[[#This Row],[Employee ID]], OFFSET($F$10, 0, 0, ROW()-9, 1), SERVICE[[#This Row],[Resources Role]])</f>
        <v>0</v>
      </c>
      <c r="Z6045" s="388">
        <f ca="1">COUNTIFS(OFFSET($F$10, 0, 0, ROW()-9, 1), SERVICE[[#This Row],[Resources Role]], OFFSET($H$10, 0, 0, ROW()-9, 1), SERVICE[[#This Row],[Booking]])</f>
        <v>0</v>
      </c>
    </row>
    <row r="6046" spans="1:26" x14ac:dyDescent="0.25">
      <c r="A6046" s="6" t="str">
        <f ca="1">no.</f>
        <v/>
      </c>
      <c r="E6046" s="4" t="str">
        <f ca="1">position</f>
        <v/>
      </c>
      <c r="J6046" s="318"/>
      <c r="M6046" s="4"/>
      <c r="O6046" s="6"/>
      <c r="Q6046" s="20"/>
      <c r="R6046" s="5" t="str">
        <f ca="1">score</f>
        <v/>
      </c>
      <c r="S6046" s="7" t="str">
        <f ca="1">rescore_svc</f>
        <v/>
      </c>
      <c r="U6046" s="11" t="str">
        <f ca="1">price</f>
        <v/>
      </c>
      <c r="V6046" s="4"/>
      <c r="Y6046" s="388">
        <f ca="1">COUNTIFS(OFFSET($B$10, 0, 0, ROW()-9, 1), SERVICE[[#This Row],[Employee ID]], OFFSET($F$10, 0, 0, ROW()-9, 1), SERVICE[[#This Row],[Resources Role]])</f>
        <v>0</v>
      </c>
      <c r="Z6046" s="388">
        <f ca="1">COUNTIFS(OFFSET($F$10, 0, 0, ROW()-9, 1), SERVICE[[#This Row],[Resources Role]], OFFSET($H$10, 0, 0, ROW()-9, 1), SERVICE[[#This Row],[Booking]])</f>
        <v>0</v>
      </c>
    </row>
    <row r="6047" spans="1:26" x14ac:dyDescent="0.25">
      <c r="A6047" s="6" t="str">
        <f ca="1">no.</f>
        <v/>
      </c>
      <c r="E6047" s="4" t="str">
        <f ca="1">position</f>
        <v/>
      </c>
      <c r="J6047" s="318"/>
      <c r="M6047" s="4"/>
      <c r="O6047" s="6"/>
      <c r="Q6047" s="20"/>
      <c r="R6047" s="5" t="str">
        <f ca="1">score</f>
        <v/>
      </c>
      <c r="S6047" s="7" t="str">
        <f ca="1">rescore_svc</f>
        <v/>
      </c>
      <c r="U6047" s="11" t="str">
        <f ca="1">price</f>
        <v/>
      </c>
      <c r="V6047" s="4"/>
      <c r="Y6047" s="388">
        <f ca="1">COUNTIFS(OFFSET($B$10, 0, 0, ROW()-9, 1), SERVICE[[#This Row],[Employee ID]], OFFSET($F$10, 0, 0, ROW()-9, 1), SERVICE[[#This Row],[Resources Role]])</f>
        <v>0</v>
      </c>
      <c r="Z6047" s="388">
        <f ca="1">COUNTIFS(OFFSET($F$10, 0, 0, ROW()-9, 1), SERVICE[[#This Row],[Resources Role]], OFFSET($H$10, 0, 0, ROW()-9, 1), SERVICE[[#This Row],[Booking]])</f>
        <v>0</v>
      </c>
    </row>
    <row r="6048" spans="1:26" x14ac:dyDescent="0.25">
      <c r="A6048" s="6" t="str">
        <f ca="1">no.</f>
        <v/>
      </c>
      <c r="E6048" s="4" t="str">
        <f ca="1">position</f>
        <v/>
      </c>
      <c r="J6048" s="318"/>
      <c r="M6048" s="4"/>
      <c r="O6048" s="6"/>
      <c r="Q6048" s="20"/>
      <c r="R6048" s="5" t="str">
        <f ca="1">score</f>
        <v/>
      </c>
      <c r="S6048" s="7" t="str">
        <f ca="1">rescore_svc</f>
        <v/>
      </c>
      <c r="U6048" s="11" t="str">
        <f ca="1">price</f>
        <v/>
      </c>
      <c r="V6048" s="4"/>
      <c r="Y6048" s="388">
        <f ca="1">COUNTIFS(OFFSET($B$10, 0, 0, ROW()-9, 1), SERVICE[[#This Row],[Employee ID]], OFFSET($F$10, 0, 0, ROW()-9, 1), SERVICE[[#This Row],[Resources Role]])</f>
        <v>0</v>
      </c>
      <c r="Z6048" s="388">
        <f ca="1">COUNTIFS(OFFSET($F$10, 0, 0, ROW()-9, 1), SERVICE[[#This Row],[Resources Role]], OFFSET($H$10, 0, 0, ROW()-9, 1), SERVICE[[#This Row],[Booking]])</f>
        <v>0</v>
      </c>
    </row>
    <row r="6049" spans="1:26" x14ac:dyDescent="0.25">
      <c r="A6049" s="6" t="str">
        <f ca="1">no.</f>
        <v/>
      </c>
      <c r="E6049" s="4" t="str">
        <f ca="1">position</f>
        <v/>
      </c>
      <c r="J6049" s="318"/>
      <c r="M6049" s="4"/>
      <c r="O6049" s="6"/>
      <c r="Q6049" s="20"/>
      <c r="R6049" s="5" t="str">
        <f ca="1">score</f>
        <v/>
      </c>
      <c r="S6049" s="7" t="str">
        <f ca="1">rescore_svc</f>
        <v/>
      </c>
      <c r="U6049" s="11" t="str">
        <f ca="1">price</f>
        <v/>
      </c>
      <c r="V6049" s="4"/>
      <c r="Y6049" s="388">
        <f ca="1">COUNTIFS(OFFSET($B$10, 0, 0, ROW()-9, 1), SERVICE[[#This Row],[Employee ID]], OFFSET($F$10, 0, 0, ROW()-9, 1), SERVICE[[#This Row],[Resources Role]])</f>
        <v>0</v>
      </c>
      <c r="Z6049" s="388">
        <f ca="1">COUNTIFS(OFFSET($F$10, 0, 0, ROW()-9, 1), SERVICE[[#This Row],[Resources Role]], OFFSET($H$10, 0, 0, ROW()-9, 1), SERVICE[[#This Row],[Booking]])</f>
        <v>0</v>
      </c>
    </row>
    <row r="6050" spans="1:26" x14ac:dyDescent="0.25">
      <c r="A6050" s="6" t="str">
        <f ca="1">no.</f>
        <v/>
      </c>
      <c r="E6050" s="4" t="str">
        <f ca="1">position</f>
        <v/>
      </c>
      <c r="J6050" s="318"/>
      <c r="M6050" s="4"/>
      <c r="O6050" s="6"/>
      <c r="Q6050" s="20"/>
      <c r="R6050" s="5" t="str">
        <f ca="1">score</f>
        <v/>
      </c>
      <c r="S6050" s="7" t="str">
        <f ca="1">rescore_svc</f>
        <v/>
      </c>
      <c r="U6050" s="11" t="str">
        <f ca="1">price</f>
        <v/>
      </c>
      <c r="V6050" s="4"/>
      <c r="Y6050" s="388">
        <f ca="1">COUNTIFS(OFFSET($B$10, 0, 0, ROW()-9, 1), SERVICE[[#This Row],[Employee ID]], OFFSET($F$10, 0, 0, ROW()-9, 1), SERVICE[[#This Row],[Resources Role]])</f>
        <v>0</v>
      </c>
      <c r="Z6050" s="388">
        <f ca="1">COUNTIFS(OFFSET($F$10, 0, 0, ROW()-9, 1), SERVICE[[#This Row],[Resources Role]], OFFSET($H$10, 0, 0, ROW()-9, 1), SERVICE[[#This Row],[Booking]])</f>
        <v>0</v>
      </c>
    </row>
    <row r="6051" spans="1:26" x14ac:dyDescent="0.25">
      <c r="A6051" s="6" t="str">
        <f ca="1">no.</f>
        <v/>
      </c>
      <c r="E6051" s="4" t="str">
        <f ca="1">position</f>
        <v/>
      </c>
      <c r="J6051" s="318"/>
      <c r="M6051" s="4"/>
      <c r="O6051" s="6"/>
      <c r="Q6051" s="20"/>
      <c r="R6051" s="5" t="str">
        <f ca="1">score</f>
        <v/>
      </c>
      <c r="S6051" s="7" t="str">
        <f ca="1">rescore_svc</f>
        <v/>
      </c>
      <c r="U6051" s="11" t="str">
        <f ca="1">price</f>
        <v/>
      </c>
      <c r="V6051" s="4"/>
      <c r="Y6051" s="388">
        <f ca="1">COUNTIFS(OFFSET($B$10, 0, 0, ROW()-9, 1), SERVICE[[#This Row],[Employee ID]], OFFSET($F$10, 0, 0, ROW()-9, 1), SERVICE[[#This Row],[Resources Role]])</f>
        <v>0</v>
      </c>
      <c r="Z6051" s="388">
        <f ca="1">COUNTIFS(OFFSET($F$10, 0, 0, ROW()-9, 1), SERVICE[[#This Row],[Resources Role]], OFFSET($H$10, 0, 0, ROW()-9, 1), SERVICE[[#This Row],[Booking]])</f>
        <v>0</v>
      </c>
    </row>
    <row r="6052" spans="1:26" x14ac:dyDescent="0.25">
      <c r="A6052" s="6" t="str">
        <f ca="1">no.</f>
        <v/>
      </c>
      <c r="E6052" s="4" t="str">
        <f ca="1">position</f>
        <v/>
      </c>
      <c r="J6052" s="318"/>
      <c r="M6052" s="4"/>
      <c r="O6052" s="6"/>
      <c r="Q6052" s="20"/>
      <c r="R6052" s="5" t="str">
        <f ca="1">score</f>
        <v/>
      </c>
      <c r="S6052" s="7" t="str">
        <f ca="1">rescore_svc</f>
        <v/>
      </c>
      <c r="U6052" s="11" t="str">
        <f ca="1">price</f>
        <v/>
      </c>
      <c r="V6052" s="4"/>
      <c r="Y6052" s="388">
        <f ca="1">COUNTIFS(OFFSET($B$10, 0, 0, ROW()-9, 1), SERVICE[[#This Row],[Employee ID]], OFFSET($F$10, 0, 0, ROW()-9, 1), SERVICE[[#This Row],[Resources Role]])</f>
        <v>0</v>
      </c>
      <c r="Z6052" s="388">
        <f ca="1">COUNTIFS(OFFSET($F$10, 0, 0, ROW()-9, 1), SERVICE[[#This Row],[Resources Role]], OFFSET($H$10, 0, 0, ROW()-9, 1), SERVICE[[#This Row],[Booking]])</f>
        <v>0</v>
      </c>
    </row>
    <row r="6053" spans="1:26" x14ac:dyDescent="0.25">
      <c r="A6053" s="6" t="str">
        <f ca="1">no.</f>
        <v/>
      </c>
      <c r="E6053" s="4" t="str">
        <f ca="1">position</f>
        <v/>
      </c>
      <c r="J6053" s="318"/>
      <c r="M6053" s="4"/>
      <c r="O6053" s="6"/>
      <c r="Q6053" s="20"/>
      <c r="R6053" s="5" t="str">
        <f ca="1">score</f>
        <v/>
      </c>
      <c r="S6053" s="7" t="str">
        <f ca="1">rescore_svc</f>
        <v/>
      </c>
      <c r="U6053" s="11" t="str">
        <f ca="1">price</f>
        <v/>
      </c>
      <c r="V6053" s="4"/>
      <c r="Y6053" s="388">
        <f ca="1">COUNTIFS(OFFSET($B$10, 0, 0, ROW()-9, 1), SERVICE[[#This Row],[Employee ID]], OFFSET($F$10, 0, 0, ROW()-9, 1), SERVICE[[#This Row],[Resources Role]])</f>
        <v>0</v>
      </c>
      <c r="Z6053" s="388">
        <f ca="1">COUNTIFS(OFFSET($F$10, 0, 0, ROW()-9, 1), SERVICE[[#This Row],[Resources Role]], OFFSET($H$10, 0, 0, ROW()-9, 1), SERVICE[[#This Row],[Booking]])</f>
        <v>0</v>
      </c>
    </row>
    <row r="6054" spans="1:26" x14ac:dyDescent="0.25">
      <c r="A6054" s="6" t="str">
        <f ca="1">no.</f>
        <v/>
      </c>
      <c r="E6054" s="4" t="str">
        <f ca="1">position</f>
        <v/>
      </c>
      <c r="J6054" s="318"/>
      <c r="M6054" s="4"/>
      <c r="O6054" s="6"/>
      <c r="Q6054" s="20"/>
      <c r="R6054" s="5" t="str">
        <f ca="1">score</f>
        <v/>
      </c>
      <c r="S6054" s="7" t="str">
        <f ca="1">rescore_svc</f>
        <v/>
      </c>
      <c r="U6054" s="11" t="str">
        <f ca="1">price</f>
        <v/>
      </c>
      <c r="V6054" s="4"/>
      <c r="Y6054" s="388">
        <f ca="1">COUNTIFS(OFFSET($B$10, 0, 0, ROW()-9, 1), SERVICE[[#This Row],[Employee ID]], OFFSET($F$10, 0, 0, ROW()-9, 1), SERVICE[[#This Row],[Resources Role]])</f>
        <v>0</v>
      </c>
      <c r="Z6054" s="388">
        <f ca="1">COUNTIFS(OFFSET($F$10, 0, 0, ROW()-9, 1), SERVICE[[#This Row],[Resources Role]], OFFSET($H$10, 0, 0, ROW()-9, 1), SERVICE[[#This Row],[Booking]])</f>
        <v>0</v>
      </c>
    </row>
    <row r="6055" spans="1:26" x14ac:dyDescent="0.25">
      <c r="A6055" s="6" t="str">
        <f ca="1">no.</f>
        <v/>
      </c>
      <c r="E6055" s="4" t="str">
        <f ca="1">position</f>
        <v/>
      </c>
      <c r="J6055" s="318"/>
      <c r="M6055" s="4"/>
      <c r="O6055" s="6"/>
      <c r="Q6055" s="20"/>
      <c r="R6055" s="5" t="str">
        <f ca="1">score</f>
        <v/>
      </c>
      <c r="S6055" s="7" t="str">
        <f ca="1">rescore_svc</f>
        <v/>
      </c>
      <c r="U6055" s="11" t="str">
        <f ca="1">price</f>
        <v/>
      </c>
      <c r="V6055" s="4"/>
      <c r="Y6055" s="388">
        <f ca="1">COUNTIFS(OFFSET($B$10, 0, 0, ROW()-9, 1), SERVICE[[#This Row],[Employee ID]], OFFSET($F$10, 0, 0, ROW()-9, 1), SERVICE[[#This Row],[Resources Role]])</f>
        <v>0</v>
      </c>
      <c r="Z6055" s="388">
        <f ca="1">COUNTIFS(OFFSET($F$10, 0, 0, ROW()-9, 1), SERVICE[[#This Row],[Resources Role]], OFFSET($H$10, 0, 0, ROW()-9, 1), SERVICE[[#This Row],[Booking]])</f>
        <v>0</v>
      </c>
    </row>
    <row r="6056" spans="1:26" x14ac:dyDescent="0.25">
      <c r="A6056" s="6" t="str">
        <f ca="1">no.</f>
        <v/>
      </c>
      <c r="E6056" s="4" t="str">
        <f ca="1">position</f>
        <v/>
      </c>
      <c r="J6056" s="318"/>
      <c r="M6056" s="4"/>
      <c r="O6056" s="6"/>
      <c r="Q6056" s="20"/>
      <c r="R6056" s="5" t="str">
        <f ca="1">score</f>
        <v/>
      </c>
      <c r="S6056" s="7" t="str">
        <f ca="1">rescore_svc</f>
        <v/>
      </c>
      <c r="U6056" s="11" t="str">
        <f ca="1">price</f>
        <v/>
      </c>
      <c r="V6056" s="4"/>
      <c r="Y6056" s="388">
        <f ca="1">COUNTIFS(OFFSET($B$10, 0, 0, ROW()-9, 1), SERVICE[[#This Row],[Employee ID]], OFFSET($F$10, 0, 0, ROW()-9, 1), SERVICE[[#This Row],[Resources Role]])</f>
        <v>0</v>
      </c>
      <c r="Z6056" s="388">
        <f ca="1">COUNTIFS(OFFSET($F$10, 0, 0, ROW()-9, 1), SERVICE[[#This Row],[Resources Role]], OFFSET($H$10, 0, 0, ROW()-9, 1), SERVICE[[#This Row],[Booking]])</f>
        <v>0</v>
      </c>
    </row>
    <row r="6057" spans="1:26" x14ac:dyDescent="0.25">
      <c r="A6057" s="6" t="str">
        <f ca="1">no.</f>
        <v/>
      </c>
      <c r="E6057" s="4" t="str">
        <f ca="1">position</f>
        <v/>
      </c>
      <c r="J6057" s="318"/>
      <c r="M6057" s="4"/>
      <c r="O6057" s="6"/>
      <c r="Q6057" s="20"/>
      <c r="R6057" s="5" t="str">
        <f ca="1">score</f>
        <v/>
      </c>
      <c r="S6057" s="7" t="str">
        <f ca="1">rescore_svc</f>
        <v/>
      </c>
      <c r="U6057" s="11" t="str">
        <f ca="1">price</f>
        <v/>
      </c>
      <c r="V6057" s="4"/>
      <c r="Y6057" s="388">
        <f ca="1">COUNTIFS(OFFSET($B$10, 0, 0, ROW()-9, 1), SERVICE[[#This Row],[Employee ID]], OFFSET($F$10, 0, 0, ROW()-9, 1), SERVICE[[#This Row],[Resources Role]])</f>
        <v>0</v>
      </c>
      <c r="Z6057" s="388">
        <f ca="1">COUNTIFS(OFFSET($F$10, 0, 0, ROW()-9, 1), SERVICE[[#This Row],[Resources Role]], OFFSET($H$10, 0, 0, ROW()-9, 1), SERVICE[[#This Row],[Booking]])</f>
        <v>0</v>
      </c>
    </row>
    <row r="6058" spans="1:26" x14ac:dyDescent="0.25">
      <c r="A6058" s="6" t="str">
        <f ca="1">no.</f>
        <v/>
      </c>
      <c r="E6058" s="4" t="str">
        <f ca="1">position</f>
        <v/>
      </c>
      <c r="J6058" s="318"/>
      <c r="M6058" s="4"/>
      <c r="O6058" s="6"/>
      <c r="Q6058" s="20"/>
      <c r="R6058" s="5" t="str">
        <f ca="1">score</f>
        <v/>
      </c>
      <c r="S6058" s="7" t="str">
        <f ca="1">rescore_svc</f>
        <v/>
      </c>
      <c r="U6058" s="11" t="str">
        <f ca="1">price</f>
        <v/>
      </c>
      <c r="V6058" s="4"/>
      <c r="Y6058" s="388">
        <f ca="1">COUNTIFS(OFFSET($B$10, 0, 0, ROW()-9, 1), SERVICE[[#This Row],[Employee ID]], OFFSET($F$10, 0, 0, ROW()-9, 1), SERVICE[[#This Row],[Resources Role]])</f>
        <v>0</v>
      </c>
      <c r="Z6058" s="388">
        <f ca="1">COUNTIFS(OFFSET($F$10, 0, 0, ROW()-9, 1), SERVICE[[#This Row],[Resources Role]], OFFSET($H$10, 0, 0, ROW()-9, 1), SERVICE[[#This Row],[Booking]])</f>
        <v>0</v>
      </c>
    </row>
    <row r="6059" spans="1:26" x14ac:dyDescent="0.25">
      <c r="A6059" s="6" t="str">
        <f ca="1">no.</f>
        <v/>
      </c>
      <c r="E6059" s="4" t="str">
        <f ca="1">position</f>
        <v/>
      </c>
      <c r="J6059" s="318"/>
      <c r="M6059" s="4"/>
      <c r="O6059" s="6"/>
      <c r="Q6059" s="20"/>
      <c r="R6059" s="5" t="str">
        <f ca="1">score</f>
        <v/>
      </c>
      <c r="S6059" s="7" t="str">
        <f ca="1">rescore_svc</f>
        <v/>
      </c>
      <c r="U6059" s="11" t="str">
        <f ca="1">price</f>
        <v/>
      </c>
      <c r="V6059" s="4"/>
      <c r="Y6059" s="388">
        <f ca="1">COUNTIFS(OFFSET($B$10, 0, 0, ROW()-9, 1), SERVICE[[#This Row],[Employee ID]], OFFSET($F$10, 0, 0, ROW()-9, 1), SERVICE[[#This Row],[Resources Role]])</f>
        <v>0</v>
      </c>
      <c r="Z6059" s="388">
        <f ca="1">COUNTIFS(OFFSET($F$10, 0, 0, ROW()-9, 1), SERVICE[[#This Row],[Resources Role]], OFFSET($H$10, 0, 0, ROW()-9, 1), SERVICE[[#This Row],[Booking]])</f>
        <v>0</v>
      </c>
    </row>
    <row r="6060" spans="1:26" x14ac:dyDescent="0.25">
      <c r="A6060" s="6" t="str">
        <f ca="1">no.</f>
        <v/>
      </c>
      <c r="E6060" s="4" t="str">
        <f ca="1">position</f>
        <v/>
      </c>
      <c r="J6060" s="318"/>
      <c r="M6060" s="4"/>
      <c r="O6060" s="6"/>
      <c r="Q6060" s="20"/>
      <c r="R6060" s="5" t="str">
        <f ca="1">score</f>
        <v/>
      </c>
      <c r="S6060" s="7" t="str">
        <f ca="1">rescore_svc</f>
        <v/>
      </c>
      <c r="U6060" s="11" t="str">
        <f ca="1">price</f>
        <v/>
      </c>
      <c r="V6060" s="4"/>
      <c r="Y6060" s="388">
        <f ca="1">COUNTIFS(OFFSET($B$10, 0, 0, ROW()-9, 1), SERVICE[[#This Row],[Employee ID]], OFFSET($F$10, 0, 0, ROW()-9, 1), SERVICE[[#This Row],[Resources Role]])</f>
        <v>0</v>
      </c>
      <c r="Z6060" s="388">
        <f ca="1">COUNTIFS(OFFSET($F$10, 0, 0, ROW()-9, 1), SERVICE[[#This Row],[Resources Role]], OFFSET($H$10, 0, 0, ROW()-9, 1), SERVICE[[#This Row],[Booking]])</f>
        <v>0</v>
      </c>
    </row>
    <row r="6061" spans="1:26" x14ac:dyDescent="0.25">
      <c r="A6061" s="6" t="str">
        <f ca="1">no.</f>
        <v/>
      </c>
      <c r="E6061" s="4" t="str">
        <f ca="1">position</f>
        <v/>
      </c>
      <c r="J6061" s="318"/>
      <c r="M6061" s="4"/>
      <c r="O6061" s="6"/>
      <c r="Q6061" s="20"/>
      <c r="R6061" s="5" t="str">
        <f ca="1">score</f>
        <v/>
      </c>
      <c r="S6061" s="7" t="str">
        <f ca="1">rescore_svc</f>
        <v/>
      </c>
      <c r="U6061" s="11" t="str">
        <f ca="1">price</f>
        <v/>
      </c>
      <c r="V6061" s="4"/>
      <c r="Y6061" s="388">
        <f ca="1">COUNTIFS(OFFSET($B$10, 0, 0, ROW()-9, 1), SERVICE[[#This Row],[Employee ID]], OFFSET($F$10, 0, 0, ROW()-9, 1), SERVICE[[#This Row],[Resources Role]])</f>
        <v>0</v>
      </c>
      <c r="Z6061" s="388">
        <f ca="1">COUNTIFS(OFFSET($F$10, 0, 0, ROW()-9, 1), SERVICE[[#This Row],[Resources Role]], OFFSET($H$10, 0, 0, ROW()-9, 1), SERVICE[[#This Row],[Booking]])</f>
        <v>0</v>
      </c>
    </row>
    <row r="6062" spans="1:26" x14ac:dyDescent="0.25">
      <c r="A6062" s="6" t="str">
        <f ca="1">no.</f>
        <v/>
      </c>
      <c r="E6062" s="4" t="str">
        <f ca="1">position</f>
        <v/>
      </c>
      <c r="J6062" s="318"/>
      <c r="M6062" s="4"/>
      <c r="O6062" s="6"/>
      <c r="Q6062" s="20"/>
      <c r="R6062" s="5" t="str">
        <f ca="1">score</f>
        <v/>
      </c>
      <c r="S6062" s="7" t="str">
        <f ca="1">rescore_svc</f>
        <v/>
      </c>
      <c r="U6062" s="11" t="str">
        <f ca="1">price</f>
        <v/>
      </c>
      <c r="V6062" s="4"/>
      <c r="Y6062" s="388">
        <f ca="1">COUNTIFS(OFFSET($B$10, 0, 0, ROW()-9, 1), SERVICE[[#This Row],[Employee ID]], OFFSET($F$10, 0, 0, ROW()-9, 1), SERVICE[[#This Row],[Resources Role]])</f>
        <v>0</v>
      </c>
      <c r="Z6062" s="388">
        <f ca="1">COUNTIFS(OFFSET($F$10, 0, 0, ROW()-9, 1), SERVICE[[#This Row],[Resources Role]], OFFSET($H$10, 0, 0, ROW()-9, 1), SERVICE[[#This Row],[Booking]])</f>
        <v>0</v>
      </c>
    </row>
    <row r="6063" spans="1:26" x14ac:dyDescent="0.25">
      <c r="A6063" s="6" t="str">
        <f ca="1">no.</f>
        <v/>
      </c>
      <c r="E6063" s="4" t="str">
        <f ca="1">position</f>
        <v/>
      </c>
      <c r="J6063" s="318"/>
      <c r="M6063" s="4"/>
      <c r="O6063" s="6"/>
      <c r="Q6063" s="20"/>
      <c r="R6063" s="5" t="str">
        <f ca="1">score</f>
        <v/>
      </c>
      <c r="S6063" s="7" t="str">
        <f ca="1">rescore_svc</f>
        <v/>
      </c>
      <c r="U6063" s="11" t="str">
        <f ca="1">price</f>
        <v/>
      </c>
      <c r="V6063" s="4"/>
      <c r="Y6063" s="388">
        <f ca="1">COUNTIFS(OFFSET($B$10, 0, 0, ROW()-9, 1), SERVICE[[#This Row],[Employee ID]], OFFSET($F$10, 0, 0, ROW()-9, 1), SERVICE[[#This Row],[Resources Role]])</f>
        <v>0</v>
      </c>
      <c r="Z6063" s="388">
        <f ca="1">COUNTIFS(OFFSET($F$10, 0, 0, ROW()-9, 1), SERVICE[[#This Row],[Resources Role]], OFFSET($H$10, 0, 0, ROW()-9, 1), SERVICE[[#This Row],[Booking]])</f>
        <v>0</v>
      </c>
    </row>
    <row r="6064" spans="1:26" x14ac:dyDescent="0.25">
      <c r="A6064" s="6" t="str">
        <f ca="1">no.</f>
        <v/>
      </c>
      <c r="E6064" s="4" t="str">
        <f ca="1">position</f>
        <v/>
      </c>
      <c r="J6064" s="318"/>
      <c r="M6064" s="4"/>
      <c r="O6064" s="6"/>
      <c r="Q6064" s="20"/>
      <c r="R6064" s="5" t="str">
        <f ca="1">score</f>
        <v/>
      </c>
      <c r="S6064" s="7" t="str">
        <f ca="1">rescore_svc</f>
        <v/>
      </c>
      <c r="U6064" s="11" t="str">
        <f ca="1">price</f>
        <v/>
      </c>
      <c r="V6064" s="4"/>
      <c r="Y6064" s="388">
        <f ca="1">COUNTIFS(OFFSET($B$10, 0, 0, ROW()-9, 1), SERVICE[[#This Row],[Employee ID]], OFFSET($F$10, 0, 0, ROW()-9, 1), SERVICE[[#This Row],[Resources Role]])</f>
        <v>0</v>
      </c>
      <c r="Z6064" s="388">
        <f ca="1">COUNTIFS(OFFSET($F$10, 0, 0, ROW()-9, 1), SERVICE[[#This Row],[Resources Role]], OFFSET($H$10, 0, 0, ROW()-9, 1), SERVICE[[#This Row],[Booking]])</f>
        <v>0</v>
      </c>
    </row>
    <row r="6065" spans="1:26" x14ac:dyDescent="0.25">
      <c r="A6065" s="6" t="str">
        <f ca="1">no.</f>
        <v/>
      </c>
      <c r="E6065" s="4" t="str">
        <f ca="1">position</f>
        <v/>
      </c>
      <c r="J6065" s="318"/>
      <c r="M6065" s="4"/>
      <c r="O6065" s="6"/>
      <c r="Q6065" s="20"/>
      <c r="R6065" s="5" t="str">
        <f ca="1">score</f>
        <v/>
      </c>
      <c r="S6065" s="7" t="str">
        <f ca="1">rescore_svc</f>
        <v/>
      </c>
      <c r="U6065" s="11" t="str">
        <f ca="1">price</f>
        <v/>
      </c>
      <c r="V6065" s="4"/>
      <c r="Y6065" s="388">
        <f ca="1">COUNTIFS(OFFSET($B$10, 0, 0, ROW()-9, 1), SERVICE[[#This Row],[Employee ID]], OFFSET($F$10, 0, 0, ROW()-9, 1), SERVICE[[#This Row],[Resources Role]])</f>
        <v>0</v>
      </c>
      <c r="Z6065" s="388">
        <f ca="1">COUNTIFS(OFFSET($F$10, 0, 0, ROW()-9, 1), SERVICE[[#This Row],[Resources Role]], OFFSET($H$10, 0, 0, ROW()-9, 1), SERVICE[[#This Row],[Booking]])</f>
        <v>0</v>
      </c>
    </row>
    <row r="6066" spans="1:26" x14ac:dyDescent="0.25">
      <c r="A6066" s="6" t="str">
        <f ca="1">no.</f>
        <v/>
      </c>
      <c r="E6066" s="4" t="str">
        <f ca="1">position</f>
        <v/>
      </c>
      <c r="J6066" s="318"/>
      <c r="M6066" s="4"/>
      <c r="O6066" s="6"/>
      <c r="Q6066" s="20"/>
      <c r="R6066" s="5" t="str">
        <f ca="1">score</f>
        <v/>
      </c>
      <c r="S6066" s="7" t="str">
        <f ca="1">rescore_svc</f>
        <v/>
      </c>
      <c r="U6066" s="11" t="str">
        <f ca="1">price</f>
        <v/>
      </c>
      <c r="V6066" s="4"/>
      <c r="Y6066" s="388">
        <f ca="1">COUNTIFS(OFFSET($B$10, 0, 0, ROW()-9, 1), SERVICE[[#This Row],[Employee ID]], OFFSET($F$10, 0, 0, ROW()-9, 1), SERVICE[[#This Row],[Resources Role]])</f>
        <v>0</v>
      </c>
      <c r="Z6066" s="388">
        <f ca="1">COUNTIFS(OFFSET($F$10, 0, 0, ROW()-9, 1), SERVICE[[#This Row],[Resources Role]], OFFSET($H$10, 0, 0, ROW()-9, 1), SERVICE[[#This Row],[Booking]])</f>
        <v>0</v>
      </c>
    </row>
    <row r="6067" spans="1:26" x14ac:dyDescent="0.25">
      <c r="A6067" s="6" t="str">
        <f ca="1">no.</f>
        <v/>
      </c>
      <c r="E6067" s="4" t="str">
        <f ca="1">position</f>
        <v/>
      </c>
      <c r="J6067" s="318"/>
      <c r="M6067" s="4"/>
      <c r="O6067" s="6"/>
      <c r="Q6067" s="20"/>
      <c r="R6067" s="5" t="str">
        <f ca="1">score</f>
        <v/>
      </c>
      <c r="S6067" s="7" t="str">
        <f ca="1">rescore_svc</f>
        <v/>
      </c>
      <c r="U6067" s="11" t="str">
        <f ca="1">price</f>
        <v/>
      </c>
      <c r="V6067" s="4"/>
      <c r="Y6067" s="388">
        <f ca="1">COUNTIFS(OFFSET($B$10, 0, 0, ROW()-9, 1), SERVICE[[#This Row],[Employee ID]], OFFSET($F$10, 0, 0, ROW()-9, 1), SERVICE[[#This Row],[Resources Role]])</f>
        <v>0</v>
      </c>
      <c r="Z6067" s="388">
        <f ca="1">COUNTIFS(OFFSET($F$10, 0, 0, ROW()-9, 1), SERVICE[[#This Row],[Resources Role]], OFFSET($H$10, 0, 0, ROW()-9, 1), SERVICE[[#This Row],[Booking]])</f>
        <v>0</v>
      </c>
    </row>
    <row r="6068" spans="1:26" x14ac:dyDescent="0.25">
      <c r="A6068" s="6" t="str">
        <f ca="1">no.</f>
        <v/>
      </c>
      <c r="E6068" s="4" t="str">
        <f ca="1">position</f>
        <v/>
      </c>
      <c r="J6068" s="318"/>
      <c r="M6068" s="4"/>
      <c r="O6068" s="6"/>
      <c r="Q6068" s="20"/>
      <c r="R6068" s="5" t="str">
        <f ca="1">score</f>
        <v/>
      </c>
      <c r="S6068" s="7" t="str">
        <f ca="1">rescore_svc</f>
        <v/>
      </c>
      <c r="U6068" s="11" t="str">
        <f ca="1">price</f>
        <v/>
      </c>
      <c r="V6068" s="4"/>
      <c r="Y6068" s="388">
        <f ca="1">COUNTIFS(OFFSET($B$10, 0, 0, ROW()-9, 1), SERVICE[[#This Row],[Employee ID]], OFFSET($F$10, 0, 0, ROW()-9, 1), SERVICE[[#This Row],[Resources Role]])</f>
        <v>0</v>
      </c>
      <c r="Z6068" s="388">
        <f ca="1">COUNTIFS(OFFSET($F$10, 0, 0, ROW()-9, 1), SERVICE[[#This Row],[Resources Role]], OFFSET($H$10, 0, 0, ROW()-9, 1), SERVICE[[#This Row],[Booking]])</f>
        <v>0</v>
      </c>
    </row>
    <row r="6069" spans="1:26" x14ac:dyDescent="0.25">
      <c r="A6069" s="6" t="str">
        <f ca="1">no.</f>
        <v/>
      </c>
      <c r="E6069" s="4" t="str">
        <f ca="1">position</f>
        <v/>
      </c>
      <c r="J6069" s="318"/>
      <c r="M6069" s="4"/>
      <c r="O6069" s="6"/>
      <c r="Q6069" s="20"/>
      <c r="R6069" s="5" t="str">
        <f ca="1">score</f>
        <v/>
      </c>
      <c r="S6069" s="7" t="str">
        <f ca="1">rescore_svc</f>
        <v/>
      </c>
      <c r="U6069" s="11" t="str">
        <f ca="1">price</f>
        <v/>
      </c>
      <c r="V6069" s="4"/>
      <c r="Y6069" s="388">
        <f ca="1">COUNTIFS(OFFSET($B$10, 0, 0, ROW()-9, 1), SERVICE[[#This Row],[Employee ID]], OFFSET($F$10, 0, 0, ROW()-9, 1), SERVICE[[#This Row],[Resources Role]])</f>
        <v>0</v>
      </c>
      <c r="Z6069" s="388">
        <f ca="1">COUNTIFS(OFFSET($F$10, 0, 0, ROW()-9, 1), SERVICE[[#This Row],[Resources Role]], OFFSET($H$10, 0, 0, ROW()-9, 1), SERVICE[[#This Row],[Booking]])</f>
        <v>0</v>
      </c>
    </row>
    <row r="6070" spans="1:26" x14ac:dyDescent="0.25">
      <c r="A6070" s="6" t="str">
        <f ca="1">no.</f>
        <v/>
      </c>
      <c r="E6070" s="4" t="str">
        <f ca="1">position</f>
        <v/>
      </c>
      <c r="J6070" s="318"/>
      <c r="M6070" s="4"/>
      <c r="O6070" s="6"/>
      <c r="Q6070" s="20"/>
      <c r="R6070" s="5" t="str">
        <f ca="1">score</f>
        <v/>
      </c>
      <c r="S6070" s="7" t="str">
        <f ca="1">rescore_svc</f>
        <v/>
      </c>
      <c r="U6070" s="11" t="str">
        <f ca="1">price</f>
        <v/>
      </c>
      <c r="V6070" s="4"/>
      <c r="Y6070" s="388">
        <f ca="1">COUNTIFS(OFFSET($B$10, 0, 0, ROW()-9, 1), SERVICE[[#This Row],[Employee ID]], OFFSET($F$10, 0, 0, ROW()-9, 1), SERVICE[[#This Row],[Resources Role]])</f>
        <v>0</v>
      </c>
      <c r="Z6070" s="388">
        <f ca="1">COUNTIFS(OFFSET($F$10, 0, 0, ROW()-9, 1), SERVICE[[#This Row],[Resources Role]], OFFSET($H$10, 0, 0, ROW()-9, 1), SERVICE[[#This Row],[Booking]])</f>
        <v>0</v>
      </c>
    </row>
    <row r="6071" spans="1:26" x14ac:dyDescent="0.25">
      <c r="A6071" s="6" t="str">
        <f ca="1">no.</f>
        <v/>
      </c>
      <c r="E6071" s="4" t="str">
        <f ca="1">position</f>
        <v/>
      </c>
      <c r="J6071" s="318"/>
      <c r="M6071" s="4"/>
      <c r="O6071" s="6"/>
      <c r="Q6071" s="20"/>
      <c r="R6071" s="5" t="str">
        <f ca="1">score</f>
        <v/>
      </c>
      <c r="S6071" s="7" t="str">
        <f ca="1">rescore_svc</f>
        <v/>
      </c>
      <c r="U6071" s="11" t="str">
        <f ca="1">price</f>
        <v/>
      </c>
      <c r="V6071" s="4"/>
      <c r="Y6071" s="388">
        <f ca="1">COUNTIFS(OFFSET($B$10, 0, 0, ROW()-9, 1), SERVICE[[#This Row],[Employee ID]], OFFSET($F$10, 0, 0, ROW()-9, 1), SERVICE[[#This Row],[Resources Role]])</f>
        <v>0</v>
      </c>
      <c r="Z6071" s="388">
        <f ca="1">COUNTIFS(OFFSET($F$10, 0, 0, ROW()-9, 1), SERVICE[[#This Row],[Resources Role]], OFFSET($H$10, 0, 0, ROW()-9, 1), SERVICE[[#This Row],[Booking]])</f>
        <v>0</v>
      </c>
    </row>
    <row r="6072" spans="1:26" x14ac:dyDescent="0.25">
      <c r="A6072" s="6" t="str">
        <f ca="1">no.</f>
        <v/>
      </c>
      <c r="E6072" s="4" t="str">
        <f ca="1">position</f>
        <v/>
      </c>
      <c r="J6072" s="318"/>
      <c r="M6072" s="4"/>
      <c r="O6072" s="6"/>
      <c r="Q6072" s="20"/>
      <c r="R6072" s="5" t="str">
        <f ca="1">score</f>
        <v/>
      </c>
      <c r="S6072" s="7" t="str">
        <f ca="1">rescore_svc</f>
        <v/>
      </c>
      <c r="U6072" s="11" t="str">
        <f ca="1">price</f>
        <v/>
      </c>
      <c r="V6072" s="4"/>
      <c r="Y6072" s="388">
        <f ca="1">COUNTIFS(OFFSET($B$10, 0, 0, ROW()-9, 1), SERVICE[[#This Row],[Employee ID]], OFFSET($F$10, 0, 0, ROW()-9, 1), SERVICE[[#This Row],[Resources Role]])</f>
        <v>0</v>
      </c>
      <c r="Z6072" s="388">
        <f ca="1">COUNTIFS(OFFSET($F$10, 0, 0, ROW()-9, 1), SERVICE[[#This Row],[Resources Role]], OFFSET($H$10, 0, 0, ROW()-9, 1), SERVICE[[#This Row],[Booking]])</f>
        <v>0</v>
      </c>
    </row>
    <row r="6073" spans="1:26" x14ac:dyDescent="0.25">
      <c r="A6073" s="6" t="str">
        <f ca="1">no.</f>
        <v/>
      </c>
      <c r="E6073" s="4" t="str">
        <f ca="1">position</f>
        <v/>
      </c>
      <c r="J6073" s="318"/>
      <c r="M6073" s="4"/>
      <c r="O6073" s="6"/>
      <c r="Q6073" s="20"/>
      <c r="R6073" s="5" t="str">
        <f ca="1">score</f>
        <v/>
      </c>
      <c r="S6073" s="7" t="str">
        <f ca="1">rescore_svc</f>
        <v/>
      </c>
      <c r="U6073" s="11" t="str">
        <f ca="1">price</f>
        <v/>
      </c>
      <c r="V6073" s="4"/>
      <c r="Y6073" s="388">
        <f ca="1">COUNTIFS(OFFSET($B$10, 0, 0, ROW()-9, 1), SERVICE[[#This Row],[Employee ID]], OFFSET($F$10, 0, 0, ROW()-9, 1), SERVICE[[#This Row],[Resources Role]])</f>
        <v>0</v>
      </c>
      <c r="Z6073" s="388">
        <f ca="1">COUNTIFS(OFFSET($F$10, 0, 0, ROW()-9, 1), SERVICE[[#This Row],[Resources Role]], OFFSET($H$10, 0, 0, ROW()-9, 1), SERVICE[[#This Row],[Booking]])</f>
        <v>0</v>
      </c>
    </row>
    <row r="6074" spans="1:26" x14ac:dyDescent="0.25">
      <c r="A6074" s="6" t="str">
        <f ca="1">no.</f>
        <v/>
      </c>
      <c r="E6074" s="4" t="str">
        <f ca="1">position</f>
        <v/>
      </c>
      <c r="J6074" s="318"/>
      <c r="M6074" s="4"/>
      <c r="O6074" s="6"/>
      <c r="Q6074" s="20"/>
      <c r="R6074" s="5" t="str">
        <f ca="1">score</f>
        <v/>
      </c>
      <c r="S6074" s="7" t="str">
        <f ca="1">rescore_svc</f>
        <v/>
      </c>
      <c r="U6074" s="11" t="str">
        <f ca="1">price</f>
        <v/>
      </c>
      <c r="V6074" s="4"/>
      <c r="Y6074" s="388">
        <f ca="1">COUNTIFS(OFFSET($B$10, 0, 0, ROW()-9, 1), SERVICE[[#This Row],[Employee ID]], OFFSET($F$10, 0, 0, ROW()-9, 1), SERVICE[[#This Row],[Resources Role]])</f>
        <v>0</v>
      </c>
      <c r="Z6074" s="388">
        <f ca="1">COUNTIFS(OFFSET($F$10, 0, 0, ROW()-9, 1), SERVICE[[#This Row],[Resources Role]], OFFSET($H$10, 0, 0, ROW()-9, 1), SERVICE[[#This Row],[Booking]])</f>
        <v>0</v>
      </c>
    </row>
    <row r="6075" spans="1:26" x14ac:dyDescent="0.25">
      <c r="A6075" s="6" t="str">
        <f ca="1">no.</f>
        <v/>
      </c>
      <c r="E6075" s="4" t="str">
        <f ca="1">position</f>
        <v/>
      </c>
      <c r="J6075" s="318"/>
      <c r="M6075" s="4"/>
      <c r="O6075" s="6"/>
      <c r="Q6075" s="20"/>
      <c r="R6075" s="5" t="str">
        <f ca="1">score</f>
        <v/>
      </c>
      <c r="S6075" s="7" t="str">
        <f ca="1">rescore_svc</f>
        <v/>
      </c>
      <c r="U6075" s="11" t="str">
        <f ca="1">price</f>
        <v/>
      </c>
      <c r="V6075" s="4"/>
      <c r="Y6075" s="388">
        <f ca="1">COUNTIFS(OFFSET($B$10, 0, 0, ROW()-9, 1), SERVICE[[#This Row],[Employee ID]], OFFSET($F$10, 0, 0, ROW()-9, 1), SERVICE[[#This Row],[Resources Role]])</f>
        <v>0</v>
      </c>
      <c r="Z6075" s="388">
        <f ca="1">COUNTIFS(OFFSET($F$10, 0, 0, ROW()-9, 1), SERVICE[[#This Row],[Resources Role]], OFFSET($H$10, 0, 0, ROW()-9, 1), SERVICE[[#This Row],[Booking]])</f>
        <v>0</v>
      </c>
    </row>
    <row r="6076" spans="1:26" x14ac:dyDescent="0.25">
      <c r="A6076" s="6" t="str">
        <f ca="1">no.</f>
        <v/>
      </c>
      <c r="E6076" s="4" t="str">
        <f ca="1">position</f>
        <v/>
      </c>
      <c r="J6076" s="318"/>
      <c r="M6076" s="4"/>
      <c r="O6076" s="6"/>
      <c r="Q6076" s="20"/>
      <c r="R6076" s="5" t="str">
        <f ca="1">score</f>
        <v/>
      </c>
      <c r="S6076" s="7" t="str">
        <f ca="1">rescore_svc</f>
        <v/>
      </c>
      <c r="U6076" s="11" t="str">
        <f ca="1">price</f>
        <v/>
      </c>
      <c r="V6076" s="4"/>
      <c r="Y6076" s="388">
        <f ca="1">COUNTIFS(OFFSET($B$10, 0, 0, ROW()-9, 1), SERVICE[[#This Row],[Employee ID]], OFFSET($F$10, 0, 0, ROW()-9, 1), SERVICE[[#This Row],[Resources Role]])</f>
        <v>0</v>
      </c>
      <c r="Z6076" s="388">
        <f ca="1">COUNTIFS(OFFSET($F$10, 0, 0, ROW()-9, 1), SERVICE[[#This Row],[Resources Role]], OFFSET($H$10, 0, 0, ROW()-9, 1), SERVICE[[#This Row],[Booking]])</f>
        <v>0</v>
      </c>
    </row>
    <row r="6077" spans="1:26" x14ac:dyDescent="0.25">
      <c r="A6077" s="6" t="str">
        <f ca="1">no.</f>
        <v/>
      </c>
      <c r="E6077" s="4" t="str">
        <f ca="1">position</f>
        <v/>
      </c>
      <c r="J6077" s="318"/>
      <c r="M6077" s="4"/>
      <c r="O6077" s="6"/>
      <c r="Q6077" s="20"/>
      <c r="R6077" s="5" t="str">
        <f ca="1">score</f>
        <v/>
      </c>
      <c r="S6077" s="7" t="str">
        <f ca="1">rescore_svc</f>
        <v/>
      </c>
      <c r="U6077" s="11" t="str">
        <f ca="1">price</f>
        <v/>
      </c>
      <c r="V6077" s="4"/>
      <c r="Y6077" s="388">
        <f ca="1">COUNTIFS(OFFSET($B$10, 0, 0, ROW()-9, 1), SERVICE[[#This Row],[Employee ID]], OFFSET($F$10, 0, 0, ROW()-9, 1), SERVICE[[#This Row],[Resources Role]])</f>
        <v>0</v>
      </c>
      <c r="Z6077" s="388">
        <f ca="1">COUNTIFS(OFFSET($F$10, 0, 0, ROW()-9, 1), SERVICE[[#This Row],[Resources Role]], OFFSET($H$10, 0, 0, ROW()-9, 1), SERVICE[[#This Row],[Booking]])</f>
        <v>0</v>
      </c>
    </row>
    <row r="6078" spans="1:26" x14ac:dyDescent="0.25">
      <c r="A6078" s="6" t="str">
        <f ca="1">no.</f>
        <v/>
      </c>
      <c r="E6078" s="4" t="str">
        <f ca="1">position</f>
        <v/>
      </c>
      <c r="J6078" s="318"/>
      <c r="M6078" s="4"/>
      <c r="O6078" s="6"/>
      <c r="Q6078" s="20"/>
      <c r="R6078" s="5" t="str">
        <f ca="1">score</f>
        <v/>
      </c>
      <c r="S6078" s="7" t="str">
        <f ca="1">rescore_svc</f>
        <v/>
      </c>
      <c r="U6078" s="11" t="str">
        <f ca="1">price</f>
        <v/>
      </c>
      <c r="V6078" s="4"/>
      <c r="Y6078" s="388">
        <f ca="1">COUNTIFS(OFFSET($B$10, 0, 0, ROW()-9, 1), SERVICE[[#This Row],[Employee ID]], OFFSET($F$10, 0, 0, ROW()-9, 1), SERVICE[[#This Row],[Resources Role]])</f>
        <v>0</v>
      </c>
      <c r="Z6078" s="388">
        <f ca="1">COUNTIFS(OFFSET($F$10, 0, 0, ROW()-9, 1), SERVICE[[#This Row],[Resources Role]], OFFSET($H$10, 0, 0, ROW()-9, 1), SERVICE[[#This Row],[Booking]])</f>
        <v>0</v>
      </c>
    </row>
    <row r="6079" spans="1:26" x14ac:dyDescent="0.25">
      <c r="A6079" s="6" t="str">
        <f ca="1">no.</f>
        <v/>
      </c>
      <c r="E6079" s="4" t="str">
        <f ca="1">position</f>
        <v/>
      </c>
      <c r="J6079" s="318"/>
      <c r="M6079" s="4"/>
      <c r="O6079" s="6"/>
      <c r="Q6079" s="20"/>
      <c r="R6079" s="5" t="str">
        <f ca="1">score</f>
        <v/>
      </c>
      <c r="S6079" s="7" t="str">
        <f ca="1">rescore_svc</f>
        <v/>
      </c>
      <c r="U6079" s="11" t="str">
        <f ca="1">price</f>
        <v/>
      </c>
      <c r="V6079" s="4"/>
      <c r="Y6079" s="388">
        <f ca="1">COUNTIFS(OFFSET($B$10, 0, 0, ROW()-9, 1), SERVICE[[#This Row],[Employee ID]], OFFSET($F$10, 0, 0, ROW()-9, 1), SERVICE[[#This Row],[Resources Role]])</f>
        <v>0</v>
      </c>
      <c r="Z6079" s="388">
        <f ca="1">COUNTIFS(OFFSET($F$10, 0, 0, ROW()-9, 1), SERVICE[[#This Row],[Resources Role]], OFFSET($H$10, 0, 0, ROW()-9, 1), SERVICE[[#This Row],[Booking]])</f>
        <v>0</v>
      </c>
    </row>
    <row r="6080" spans="1:26" x14ac:dyDescent="0.25">
      <c r="A6080" s="6" t="str">
        <f ca="1">no.</f>
        <v/>
      </c>
      <c r="E6080" s="4" t="str">
        <f ca="1">position</f>
        <v/>
      </c>
      <c r="J6080" s="318"/>
      <c r="M6080" s="4"/>
      <c r="O6080" s="6"/>
      <c r="Q6080" s="20"/>
      <c r="R6080" s="5" t="str">
        <f ca="1">score</f>
        <v/>
      </c>
      <c r="S6080" s="7" t="str">
        <f ca="1">rescore_svc</f>
        <v/>
      </c>
      <c r="U6080" s="11" t="str">
        <f ca="1">price</f>
        <v/>
      </c>
      <c r="V6080" s="4"/>
      <c r="Y6080" s="388">
        <f ca="1">COUNTIFS(OFFSET($B$10, 0, 0, ROW()-9, 1), SERVICE[[#This Row],[Employee ID]], OFFSET($F$10, 0, 0, ROW()-9, 1), SERVICE[[#This Row],[Resources Role]])</f>
        <v>0</v>
      </c>
      <c r="Z6080" s="388">
        <f ca="1">COUNTIFS(OFFSET($F$10, 0, 0, ROW()-9, 1), SERVICE[[#This Row],[Resources Role]], OFFSET($H$10, 0, 0, ROW()-9, 1), SERVICE[[#This Row],[Booking]])</f>
        <v>0</v>
      </c>
    </row>
    <row r="6081" spans="1:26" x14ac:dyDescent="0.25">
      <c r="A6081" s="6" t="str">
        <f ca="1">no.</f>
        <v/>
      </c>
      <c r="E6081" s="4" t="str">
        <f ca="1">position</f>
        <v/>
      </c>
      <c r="J6081" s="318"/>
      <c r="M6081" s="4"/>
      <c r="O6081" s="6"/>
      <c r="Q6081" s="20"/>
      <c r="R6081" s="5" t="str">
        <f ca="1">score</f>
        <v/>
      </c>
      <c r="S6081" s="7" t="str">
        <f ca="1">rescore_svc</f>
        <v/>
      </c>
      <c r="U6081" s="11" t="str">
        <f ca="1">price</f>
        <v/>
      </c>
      <c r="V6081" s="4"/>
      <c r="Y6081" s="388">
        <f ca="1">COUNTIFS(OFFSET($B$10, 0, 0, ROW()-9, 1), SERVICE[[#This Row],[Employee ID]], OFFSET($F$10, 0, 0, ROW()-9, 1), SERVICE[[#This Row],[Resources Role]])</f>
        <v>0</v>
      </c>
      <c r="Z6081" s="388">
        <f ca="1">COUNTIFS(OFFSET($F$10, 0, 0, ROW()-9, 1), SERVICE[[#This Row],[Resources Role]], OFFSET($H$10, 0, 0, ROW()-9, 1), SERVICE[[#This Row],[Booking]])</f>
        <v>0</v>
      </c>
    </row>
    <row r="6082" spans="1:26" x14ac:dyDescent="0.25">
      <c r="A6082" s="6" t="str">
        <f ca="1">no.</f>
        <v/>
      </c>
      <c r="E6082" s="4" t="str">
        <f ca="1">position</f>
        <v/>
      </c>
      <c r="J6082" s="318"/>
      <c r="M6082" s="4"/>
      <c r="O6082" s="6"/>
      <c r="Q6082" s="20"/>
      <c r="R6082" s="5" t="str">
        <f ca="1">score</f>
        <v/>
      </c>
      <c r="S6082" s="7" t="str">
        <f ca="1">rescore_svc</f>
        <v/>
      </c>
      <c r="U6082" s="11" t="str">
        <f ca="1">price</f>
        <v/>
      </c>
      <c r="V6082" s="4"/>
      <c r="Y6082" s="388">
        <f ca="1">COUNTIFS(OFFSET($B$10, 0, 0, ROW()-9, 1), SERVICE[[#This Row],[Employee ID]], OFFSET($F$10, 0, 0, ROW()-9, 1), SERVICE[[#This Row],[Resources Role]])</f>
        <v>0</v>
      </c>
      <c r="Z6082" s="388">
        <f ca="1">COUNTIFS(OFFSET($F$10, 0, 0, ROW()-9, 1), SERVICE[[#This Row],[Resources Role]], OFFSET($H$10, 0, 0, ROW()-9, 1), SERVICE[[#This Row],[Booking]])</f>
        <v>0</v>
      </c>
    </row>
    <row r="6083" spans="1:26" x14ac:dyDescent="0.25">
      <c r="A6083" s="6" t="str">
        <f ca="1">no.</f>
        <v/>
      </c>
      <c r="E6083" s="4" t="str">
        <f ca="1">position</f>
        <v/>
      </c>
      <c r="J6083" s="318"/>
      <c r="M6083" s="4"/>
      <c r="O6083" s="6"/>
      <c r="Q6083" s="20"/>
      <c r="R6083" s="5" t="str">
        <f ca="1">score</f>
        <v/>
      </c>
      <c r="S6083" s="7" t="str">
        <f ca="1">rescore_svc</f>
        <v/>
      </c>
      <c r="U6083" s="11" t="str">
        <f ca="1">price</f>
        <v/>
      </c>
      <c r="V6083" s="4"/>
      <c r="Y6083" s="388">
        <f ca="1">COUNTIFS(OFFSET($B$10, 0, 0, ROW()-9, 1), SERVICE[[#This Row],[Employee ID]], OFFSET($F$10, 0, 0, ROW()-9, 1), SERVICE[[#This Row],[Resources Role]])</f>
        <v>0</v>
      </c>
      <c r="Z6083" s="388">
        <f ca="1">COUNTIFS(OFFSET($F$10, 0, 0, ROW()-9, 1), SERVICE[[#This Row],[Resources Role]], OFFSET($H$10, 0, 0, ROW()-9, 1), SERVICE[[#This Row],[Booking]])</f>
        <v>0</v>
      </c>
    </row>
    <row r="6084" spans="1:26" x14ac:dyDescent="0.25">
      <c r="A6084" s="6" t="str">
        <f ca="1">no.</f>
        <v/>
      </c>
      <c r="E6084" s="4" t="str">
        <f ca="1">position</f>
        <v/>
      </c>
      <c r="J6084" s="318"/>
      <c r="M6084" s="4"/>
      <c r="O6084" s="6"/>
      <c r="Q6084" s="20"/>
      <c r="R6084" s="5" t="str">
        <f ca="1">score</f>
        <v/>
      </c>
      <c r="S6084" s="7" t="str">
        <f ca="1">rescore_svc</f>
        <v/>
      </c>
      <c r="U6084" s="11" t="str">
        <f ca="1">price</f>
        <v/>
      </c>
      <c r="V6084" s="4"/>
      <c r="Y6084" s="388">
        <f ca="1">COUNTIFS(OFFSET($B$10, 0, 0, ROW()-9, 1), SERVICE[[#This Row],[Employee ID]], OFFSET($F$10, 0, 0, ROW()-9, 1), SERVICE[[#This Row],[Resources Role]])</f>
        <v>0</v>
      </c>
      <c r="Z6084" s="388">
        <f ca="1">COUNTIFS(OFFSET($F$10, 0, 0, ROW()-9, 1), SERVICE[[#This Row],[Resources Role]], OFFSET($H$10, 0, 0, ROW()-9, 1), SERVICE[[#This Row],[Booking]])</f>
        <v>0</v>
      </c>
    </row>
    <row r="6085" spans="1:26" x14ac:dyDescent="0.25">
      <c r="A6085" s="6" t="str">
        <f ca="1">no.</f>
        <v/>
      </c>
      <c r="E6085" s="4" t="str">
        <f ca="1">position</f>
        <v/>
      </c>
      <c r="J6085" s="318"/>
      <c r="M6085" s="4"/>
      <c r="O6085" s="6"/>
      <c r="Q6085" s="20"/>
      <c r="R6085" s="5" t="str">
        <f ca="1">score</f>
        <v/>
      </c>
      <c r="S6085" s="7" t="str">
        <f ca="1">rescore_svc</f>
        <v/>
      </c>
      <c r="U6085" s="11" t="str">
        <f ca="1">price</f>
        <v/>
      </c>
      <c r="V6085" s="4"/>
      <c r="Y6085" s="388">
        <f ca="1">COUNTIFS(OFFSET($B$10, 0, 0, ROW()-9, 1), SERVICE[[#This Row],[Employee ID]], OFFSET($F$10, 0, 0, ROW()-9, 1), SERVICE[[#This Row],[Resources Role]])</f>
        <v>0</v>
      </c>
      <c r="Z6085" s="388">
        <f ca="1">COUNTIFS(OFFSET($F$10, 0, 0, ROW()-9, 1), SERVICE[[#This Row],[Resources Role]], OFFSET($H$10, 0, 0, ROW()-9, 1), SERVICE[[#This Row],[Booking]])</f>
        <v>0</v>
      </c>
    </row>
    <row r="6086" spans="1:26" x14ac:dyDescent="0.25">
      <c r="A6086" s="6" t="str">
        <f ca="1">no.</f>
        <v/>
      </c>
      <c r="E6086" s="4" t="str">
        <f ca="1">position</f>
        <v/>
      </c>
      <c r="J6086" s="318"/>
      <c r="M6086" s="4"/>
      <c r="O6086" s="6"/>
      <c r="Q6086" s="20"/>
      <c r="R6086" s="5" t="str">
        <f ca="1">score</f>
        <v/>
      </c>
      <c r="S6086" s="7" t="str">
        <f ca="1">rescore_svc</f>
        <v/>
      </c>
      <c r="U6086" s="11" t="str">
        <f ca="1">price</f>
        <v/>
      </c>
      <c r="V6086" s="4"/>
      <c r="Y6086" s="388">
        <f ca="1">COUNTIFS(OFFSET($B$10, 0, 0, ROW()-9, 1), SERVICE[[#This Row],[Employee ID]], OFFSET($F$10, 0, 0, ROW()-9, 1), SERVICE[[#This Row],[Resources Role]])</f>
        <v>0</v>
      </c>
      <c r="Z6086" s="388">
        <f ca="1">COUNTIFS(OFFSET($F$10, 0, 0, ROW()-9, 1), SERVICE[[#This Row],[Resources Role]], OFFSET($H$10, 0, 0, ROW()-9, 1), SERVICE[[#This Row],[Booking]])</f>
        <v>0</v>
      </c>
    </row>
    <row r="6087" spans="1:26" x14ac:dyDescent="0.25">
      <c r="A6087" s="6" t="str">
        <f ca="1">no.</f>
        <v/>
      </c>
      <c r="E6087" s="4" t="str">
        <f ca="1">position</f>
        <v/>
      </c>
      <c r="J6087" s="318"/>
      <c r="M6087" s="4"/>
      <c r="O6087" s="6"/>
      <c r="Q6087" s="20"/>
      <c r="R6087" s="5" t="str">
        <f ca="1">score</f>
        <v/>
      </c>
      <c r="S6087" s="7" t="str">
        <f ca="1">rescore_svc</f>
        <v/>
      </c>
      <c r="U6087" s="11" t="str">
        <f ca="1">price</f>
        <v/>
      </c>
      <c r="V6087" s="4"/>
      <c r="Y6087" s="388">
        <f ca="1">COUNTIFS(OFFSET($B$10, 0, 0, ROW()-9, 1), SERVICE[[#This Row],[Employee ID]], OFFSET($F$10, 0, 0, ROW()-9, 1), SERVICE[[#This Row],[Resources Role]])</f>
        <v>0</v>
      </c>
      <c r="Z6087" s="388">
        <f ca="1">COUNTIFS(OFFSET($F$10, 0, 0, ROW()-9, 1), SERVICE[[#This Row],[Resources Role]], OFFSET($H$10, 0, 0, ROW()-9, 1), SERVICE[[#This Row],[Booking]])</f>
        <v>0</v>
      </c>
    </row>
    <row r="6088" spans="1:26" x14ac:dyDescent="0.25">
      <c r="A6088" s="6" t="str">
        <f ca="1">no.</f>
        <v/>
      </c>
      <c r="E6088" s="4" t="str">
        <f ca="1">position</f>
        <v/>
      </c>
      <c r="J6088" s="318"/>
      <c r="M6088" s="4"/>
      <c r="O6088" s="6"/>
      <c r="Q6088" s="20"/>
      <c r="R6088" s="5" t="str">
        <f ca="1">score</f>
        <v/>
      </c>
      <c r="S6088" s="7" t="str">
        <f ca="1">rescore_svc</f>
        <v/>
      </c>
      <c r="U6088" s="11" t="str">
        <f ca="1">price</f>
        <v/>
      </c>
      <c r="V6088" s="4"/>
      <c r="Y6088" s="388">
        <f ca="1">COUNTIFS(OFFSET($B$10, 0, 0, ROW()-9, 1), SERVICE[[#This Row],[Employee ID]], OFFSET($F$10, 0, 0, ROW()-9, 1), SERVICE[[#This Row],[Resources Role]])</f>
        <v>0</v>
      </c>
      <c r="Z6088" s="388">
        <f ca="1">COUNTIFS(OFFSET($F$10, 0, 0, ROW()-9, 1), SERVICE[[#This Row],[Resources Role]], OFFSET($H$10, 0, 0, ROW()-9, 1), SERVICE[[#This Row],[Booking]])</f>
        <v>0</v>
      </c>
    </row>
    <row r="6089" spans="1:26" x14ac:dyDescent="0.25">
      <c r="A6089" s="6" t="str">
        <f ca="1">no.</f>
        <v/>
      </c>
      <c r="E6089" s="4" t="str">
        <f ca="1">position</f>
        <v/>
      </c>
      <c r="J6089" s="318"/>
      <c r="M6089" s="4"/>
      <c r="O6089" s="6"/>
      <c r="Q6089" s="20"/>
      <c r="R6089" s="5" t="str">
        <f ca="1">score</f>
        <v/>
      </c>
      <c r="S6089" s="7" t="str">
        <f ca="1">rescore_svc</f>
        <v/>
      </c>
      <c r="U6089" s="11" t="str">
        <f ca="1">price</f>
        <v/>
      </c>
      <c r="V6089" s="4"/>
      <c r="Y6089" s="388">
        <f ca="1">COUNTIFS(OFFSET($B$10, 0, 0, ROW()-9, 1), SERVICE[[#This Row],[Employee ID]], OFFSET($F$10, 0, 0, ROW()-9, 1), SERVICE[[#This Row],[Resources Role]])</f>
        <v>0</v>
      </c>
      <c r="Z6089" s="388">
        <f ca="1">COUNTIFS(OFFSET($F$10, 0, 0, ROW()-9, 1), SERVICE[[#This Row],[Resources Role]], OFFSET($H$10, 0, 0, ROW()-9, 1), SERVICE[[#This Row],[Booking]])</f>
        <v>0</v>
      </c>
    </row>
    <row r="6090" spans="1:26" x14ac:dyDescent="0.25">
      <c r="A6090" s="6" t="str">
        <f ca="1">no.</f>
        <v/>
      </c>
      <c r="E6090" s="4" t="str">
        <f ca="1">position</f>
        <v/>
      </c>
      <c r="J6090" s="318"/>
      <c r="M6090" s="4"/>
      <c r="O6090" s="6"/>
      <c r="Q6090" s="20"/>
      <c r="R6090" s="5" t="str">
        <f ca="1">score</f>
        <v/>
      </c>
      <c r="S6090" s="7" t="str">
        <f ca="1">rescore_svc</f>
        <v/>
      </c>
      <c r="U6090" s="11" t="str">
        <f ca="1">price</f>
        <v/>
      </c>
      <c r="V6090" s="4"/>
      <c r="Y6090" s="388">
        <f ca="1">COUNTIFS(OFFSET($B$10, 0, 0, ROW()-9, 1), SERVICE[[#This Row],[Employee ID]], OFFSET($F$10, 0, 0, ROW()-9, 1), SERVICE[[#This Row],[Resources Role]])</f>
        <v>0</v>
      </c>
      <c r="Z6090" s="388">
        <f ca="1">COUNTIFS(OFFSET($F$10, 0, 0, ROW()-9, 1), SERVICE[[#This Row],[Resources Role]], OFFSET($H$10, 0, 0, ROW()-9, 1), SERVICE[[#This Row],[Booking]])</f>
        <v>0</v>
      </c>
    </row>
    <row r="6091" spans="1:26" x14ac:dyDescent="0.25">
      <c r="A6091" s="6" t="str">
        <f ca="1">no.</f>
        <v/>
      </c>
      <c r="E6091" s="4" t="str">
        <f ca="1">position</f>
        <v/>
      </c>
      <c r="J6091" s="318"/>
      <c r="M6091" s="4"/>
      <c r="O6091" s="6"/>
      <c r="Q6091" s="20"/>
      <c r="R6091" s="5" t="str">
        <f ca="1">score</f>
        <v/>
      </c>
      <c r="S6091" s="7" t="str">
        <f ca="1">rescore_svc</f>
        <v/>
      </c>
      <c r="U6091" s="11" t="str">
        <f ca="1">price</f>
        <v/>
      </c>
      <c r="V6091" s="4"/>
      <c r="Y6091" s="388">
        <f ca="1">COUNTIFS(OFFSET($B$10, 0, 0, ROW()-9, 1), SERVICE[[#This Row],[Employee ID]], OFFSET($F$10, 0, 0, ROW()-9, 1), SERVICE[[#This Row],[Resources Role]])</f>
        <v>0</v>
      </c>
      <c r="Z6091" s="388">
        <f ca="1">COUNTIFS(OFFSET($F$10, 0, 0, ROW()-9, 1), SERVICE[[#This Row],[Resources Role]], OFFSET($H$10, 0, 0, ROW()-9, 1), SERVICE[[#This Row],[Booking]])</f>
        <v>0</v>
      </c>
    </row>
    <row r="6092" spans="1:26" x14ac:dyDescent="0.25">
      <c r="A6092" s="6" t="str">
        <f ca="1">no.</f>
        <v/>
      </c>
      <c r="E6092" s="4" t="str">
        <f ca="1">position</f>
        <v/>
      </c>
      <c r="J6092" s="318"/>
      <c r="M6092" s="4"/>
      <c r="O6092" s="6"/>
      <c r="Q6092" s="20"/>
      <c r="R6092" s="5" t="str">
        <f ca="1">score</f>
        <v/>
      </c>
      <c r="S6092" s="7" t="str">
        <f ca="1">rescore_svc</f>
        <v/>
      </c>
      <c r="U6092" s="11" t="str">
        <f ca="1">price</f>
        <v/>
      </c>
      <c r="V6092" s="4"/>
      <c r="Y6092" s="388">
        <f ca="1">COUNTIFS(OFFSET($B$10, 0, 0, ROW()-9, 1), SERVICE[[#This Row],[Employee ID]], OFFSET($F$10, 0, 0, ROW()-9, 1), SERVICE[[#This Row],[Resources Role]])</f>
        <v>0</v>
      </c>
      <c r="Z6092" s="388">
        <f ca="1">COUNTIFS(OFFSET($F$10, 0, 0, ROW()-9, 1), SERVICE[[#This Row],[Resources Role]], OFFSET($H$10, 0, 0, ROW()-9, 1), SERVICE[[#This Row],[Booking]])</f>
        <v>0</v>
      </c>
    </row>
    <row r="6093" spans="1:26" x14ac:dyDescent="0.25">
      <c r="A6093" s="6" t="str">
        <f ca="1">no.</f>
        <v/>
      </c>
      <c r="E6093" s="4" t="str">
        <f ca="1">position</f>
        <v/>
      </c>
      <c r="J6093" s="318"/>
      <c r="M6093" s="4"/>
      <c r="O6093" s="6"/>
      <c r="Q6093" s="20"/>
      <c r="R6093" s="5" t="str">
        <f ca="1">score</f>
        <v/>
      </c>
      <c r="S6093" s="7" t="str">
        <f ca="1">rescore_svc</f>
        <v/>
      </c>
      <c r="U6093" s="11" t="str">
        <f ca="1">price</f>
        <v/>
      </c>
      <c r="V6093" s="4"/>
      <c r="Y6093" s="388">
        <f ca="1">COUNTIFS(OFFSET($B$10, 0, 0, ROW()-9, 1), SERVICE[[#This Row],[Employee ID]], OFFSET($F$10, 0, 0, ROW()-9, 1), SERVICE[[#This Row],[Resources Role]])</f>
        <v>0</v>
      </c>
      <c r="Z6093" s="388">
        <f ca="1">COUNTIFS(OFFSET($F$10, 0, 0, ROW()-9, 1), SERVICE[[#This Row],[Resources Role]], OFFSET($H$10, 0, 0, ROW()-9, 1), SERVICE[[#This Row],[Booking]])</f>
        <v>0</v>
      </c>
    </row>
    <row r="6094" spans="1:26" x14ac:dyDescent="0.25">
      <c r="A6094" s="6" t="str">
        <f ca="1">no.</f>
        <v/>
      </c>
      <c r="E6094" s="4" t="str">
        <f ca="1">position</f>
        <v/>
      </c>
      <c r="J6094" s="318"/>
      <c r="M6094" s="4"/>
      <c r="O6094" s="6"/>
      <c r="Q6094" s="20"/>
      <c r="R6094" s="5" t="str">
        <f ca="1">score</f>
        <v/>
      </c>
      <c r="S6094" s="7" t="str">
        <f ca="1">rescore_svc</f>
        <v/>
      </c>
      <c r="U6094" s="11" t="str">
        <f ca="1">price</f>
        <v/>
      </c>
      <c r="V6094" s="4"/>
      <c r="Y6094" s="388">
        <f ca="1">COUNTIFS(OFFSET($B$10, 0, 0, ROW()-9, 1), SERVICE[[#This Row],[Employee ID]], OFFSET($F$10, 0, 0, ROW()-9, 1), SERVICE[[#This Row],[Resources Role]])</f>
        <v>0</v>
      </c>
      <c r="Z6094" s="388">
        <f ca="1">COUNTIFS(OFFSET($F$10, 0, 0, ROW()-9, 1), SERVICE[[#This Row],[Resources Role]], OFFSET($H$10, 0, 0, ROW()-9, 1), SERVICE[[#This Row],[Booking]])</f>
        <v>0</v>
      </c>
    </row>
    <row r="6095" spans="1:26" x14ac:dyDescent="0.25">
      <c r="A6095" s="6" t="str">
        <f ca="1">no.</f>
        <v/>
      </c>
      <c r="E6095" s="4" t="str">
        <f ca="1">position</f>
        <v/>
      </c>
      <c r="J6095" s="318"/>
      <c r="M6095" s="4"/>
      <c r="O6095" s="6"/>
      <c r="Q6095" s="20"/>
      <c r="R6095" s="5" t="str">
        <f ca="1">score</f>
        <v/>
      </c>
      <c r="S6095" s="7" t="str">
        <f ca="1">rescore_svc</f>
        <v/>
      </c>
      <c r="U6095" s="11" t="str">
        <f ca="1">price</f>
        <v/>
      </c>
      <c r="V6095" s="4"/>
      <c r="Y6095" s="388">
        <f ca="1">COUNTIFS(OFFSET($B$10, 0, 0, ROW()-9, 1), SERVICE[[#This Row],[Employee ID]], OFFSET($F$10, 0, 0, ROW()-9, 1), SERVICE[[#This Row],[Resources Role]])</f>
        <v>0</v>
      </c>
      <c r="Z6095" s="388">
        <f ca="1">COUNTIFS(OFFSET($F$10, 0, 0, ROW()-9, 1), SERVICE[[#This Row],[Resources Role]], OFFSET($H$10, 0, 0, ROW()-9, 1), SERVICE[[#This Row],[Booking]])</f>
        <v>0</v>
      </c>
    </row>
    <row r="6096" spans="1:26" x14ac:dyDescent="0.25">
      <c r="A6096" s="6" t="str">
        <f ca="1">no.</f>
        <v/>
      </c>
      <c r="E6096" s="4" t="str">
        <f ca="1">position</f>
        <v/>
      </c>
      <c r="J6096" s="318"/>
      <c r="M6096" s="4"/>
      <c r="O6096" s="6"/>
      <c r="Q6096" s="20"/>
      <c r="R6096" s="5" t="str">
        <f ca="1">score</f>
        <v/>
      </c>
      <c r="S6096" s="7" t="str">
        <f ca="1">rescore_svc</f>
        <v/>
      </c>
      <c r="U6096" s="11" t="str">
        <f ca="1">price</f>
        <v/>
      </c>
      <c r="V6096" s="4"/>
      <c r="Y6096" s="388">
        <f ca="1">COUNTIFS(OFFSET($B$10, 0, 0, ROW()-9, 1), SERVICE[[#This Row],[Employee ID]], OFFSET($F$10, 0, 0, ROW()-9, 1), SERVICE[[#This Row],[Resources Role]])</f>
        <v>0</v>
      </c>
      <c r="Z6096" s="388">
        <f ca="1">COUNTIFS(OFFSET($F$10, 0, 0, ROW()-9, 1), SERVICE[[#This Row],[Resources Role]], OFFSET($H$10, 0, 0, ROW()-9, 1), SERVICE[[#This Row],[Booking]])</f>
        <v>0</v>
      </c>
    </row>
    <row r="6097" spans="1:26" x14ac:dyDescent="0.25">
      <c r="A6097" s="6" t="str">
        <f ca="1">no.</f>
        <v/>
      </c>
      <c r="E6097" s="4" t="str">
        <f ca="1">position</f>
        <v/>
      </c>
      <c r="J6097" s="318"/>
      <c r="M6097" s="4"/>
      <c r="O6097" s="6"/>
      <c r="Q6097" s="20"/>
      <c r="R6097" s="5" t="str">
        <f ca="1">score</f>
        <v/>
      </c>
      <c r="S6097" s="7" t="str">
        <f ca="1">rescore_svc</f>
        <v/>
      </c>
      <c r="U6097" s="11" t="str">
        <f ca="1">price</f>
        <v/>
      </c>
      <c r="V6097" s="4"/>
      <c r="Y6097" s="388">
        <f ca="1">COUNTIFS(OFFSET($B$10, 0, 0, ROW()-9, 1), SERVICE[[#This Row],[Employee ID]], OFFSET($F$10, 0, 0, ROW()-9, 1), SERVICE[[#This Row],[Resources Role]])</f>
        <v>0</v>
      </c>
      <c r="Z6097" s="388">
        <f ca="1">COUNTIFS(OFFSET($F$10, 0, 0, ROW()-9, 1), SERVICE[[#This Row],[Resources Role]], OFFSET($H$10, 0, 0, ROW()-9, 1), SERVICE[[#This Row],[Booking]])</f>
        <v>0</v>
      </c>
    </row>
    <row r="6098" spans="1:26" x14ac:dyDescent="0.25">
      <c r="A6098" s="6" t="str">
        <f ca="1">no.</f>
        <v/>
      </c>
      <c r="E6098" s="4" t="str">
        <f ca="1">position</f>
        <v/>
      </c>
      <c r="J6098" s="318"/>
      <c r="M6098" s="4"/>
      <c r="O6098" s="6"/>
      <c r="Q6098" s="20"/>
      <c r="R6098" s="5" t="str">
        <f ca="1">score</f>
        <v/>
      </c>
      <c r="S6098" s="7" t="str">
        <f ca="1">rescore_svc</f>
        <v/>
      </c>
      <c r="U6098" s="11" t="str">
        <f ca="1">price</f>
        <v/>
      </c>
      <c r="V6098" s="4"/>
      <c r="Y6098" s="388">
        <f ca="1">COUNTIFS(OFFSET($B$10, 0, 0, ROW()-9, 1), SERVICE[[#This Row],[Employee ID]], OFFSET($F$10, 0, 0, ROW()-9, 1), SERVICE[[#This Row],[Resources Role]])</f>
        <v>0</v>
      </c>
      <c r="Z6098" s="388">
        <f ca="1">COUNTIFS(OFFSET($F$10, 0, 0, ROW()-9, 1), SERVICE[[#This Row],[Resources Role]], OFFSET($H$10, 0, 0, ROW()-9, 1), SERVICE[[#This Row],[Booking]])</f>
        <v>0</v>
      </c>
    </row>
    <row r="6099" spans="1:26" x14ac:dyDescent="0.25">
      <c r="A6099" s="6" t="str">
        <f ca="1">no.</f>
        <v/>
      </c>
      <c r="E6099" s="4" t="str">
        <f ca="1">position</f>
        <v/>
      </c>
      <c r="J6099" s="318"/>
      <c r="M6099" s="4"/>
      <c r="O6099" s="6"/>
      <c r="Q6099" s="20"/>
      <c r="R6099" s="5" t="str">
        <f ca="1">score</f>
        <v/>
      </c>
      <c r="S6099" s="7" t="str">
        <f ca="1">rescore_svc</f>
        <v/>
      </c>
      <c r="U6099" s="11" t="str">
        <f ca="1">price</f>
        <v/>
      </c>
      <c r="V6099" s="4"/>
      <c r="Y6099" s="388">
        <f ca="1">COUNTIFS(OFFSET($B$10, 0, 0, ROW()-9, 1), SERVICE[[#This Row],[Employee ID]], OFFSET($F$10, 0, 0, ROW()-9, 1), SERVICE[[#This Row],[Resources Role]])</f>
        <v>0</v>
      </c>
      <c r="Z6099" s="388">
        <f ca="1">COUNTIFS(OFFSET($F$10, 0, 0, ROW()-9, 1), SERVICE[[#This Row],[Resources Role]], OFFSET($H$10, 0, 0, ROW()-9, 1), SERVICE[[#This Row],[Booking]])</f>
        <v>0</v>
      </c>
    </row>
    <row r="6100" spans="1:26" x14ac:dyDescent="0.25">
      <c r="A6100" s="6" t="str">
        <f ca="1">no.</f>
        <v/>
      </c>
      <c r="E6100" s="4" t="str">
        <f ca="1">position</f>
        <v/>
      </c>
      <c r="J6100" s="318"/>
      <c r="M6100" s="4"/>
      <c r="O6100" s="6"/>
      <c r="Q6100" s="20"/>
      <c r="R6100" s="5" t="str">
        <f ca="1">score</f>
        <v/>
      </c>
      <c r="S6100" s="7" t="str">
        <f ca="1">rescore_svc</f>
        <v/>
      </c>
      <c r="U6100" s="11" t="str">
        <f ca="1">price</f>
        <v/>
      </c>
      <c r="V6100" s="4"/>
      <c r="Y6100" s="388">
        <f ca="1">COUNTIFS(OFFSET($B$10, 0, 0, ROW()-9, 1), SERVICE[[#This Row],[Employee ID]], OFFSET($F$10, 0, 0, ROW()-9, 1), SERVICE[[#This Row],[Resources Role]])</f>
        <v>0</v>
      </c>
      <c r="Z6100" s="388">
        <f ca="1">COUNTIFS(OFFSET($F$10, 0, 0, ROW()-9, 1), SERVICE[[#This Row],[Resources Role]], OFFSET($H$10, 0, 0, ROW()-9, 1), SERVICE[[#This Row],[Booking]])</f>
        <v>0</v>
      </c>
    </row>
    <row r="6101" spans="1:26" x14ac:dyDescent="0.25">
      <c r="A6101" s="6" t="str">
        <f ca="1">no.</f>
        <v/>
      </c>
      <c r="E6101" s="4" t="str">
        <f ca="1">position</f>
        <v/>
      </c>
      <c r="J6101" s="318"/>
      <c r="M6101" s="4"/>
      <c r="O6101" s="6"/>
      <c r="Q6101" s="20"/>
      <c r="R6101" s="5" t="str">
        <f ca="1">score</f>
        <v/>
      </c>
      <c r="S6101" s="7" t="str">
        <f ca="1">rescore_svc</f>
        <v/>
      </c>
      <c r="U6101" s="11" t="str">
        <f ca="1">price</f>
        <v/>
      </c>
      <c r="V6101" s="4"/>
      <c r="Y6101" s="388">
        <f ca="1">COUNTIFS(OFFSET($B$10, 0, 0, ROW()-9, 1), SERVICE[[#This Row],[Employee ID]], OFFSET($F$10, 0, 0, ROW()-9, 1), SERVICE[[#This Row],[Resources Role]])</f>
        <v>0</v>
      </c>
      <c r="Z6101" s="388">
        <f ca="1">COUNTIFS(OFFSET($F$10, 0, 0, ROW()-9, 1), SERVICE[[#This Row],[Resources Role]], OFFSET($H$10, 0, 0, ROW()-9, 1), SERVICE[[#This Row],[Booking]])</f>
        <v>0</v>
      </c>
    </row>
    <row r="6102" spans="1:26" x14ac:dyDescent="0.25">
      <c r="A6102" s="6" t="str">
        <f ca="1">no.</f>
        <v/>
      </c>
      <c r="E6102" s="4" t="str">
        <f ca="1">position</f>
        <v/>
      </c>
      <c r="J6102" s="318"/>
      <c r="M6102" s="4"/>
      <c r="O6102" s="6"/>
      <c r="Q6102" s="20"/>
      <c r="R6102" s="5" t="str">
        <f ca="1">score</f>
        <v/>
      </c>
      <c r="S6102" s="7" t="str">
        <f ca="1">rescore_svc</f>
        <v/>
      </c>
      <c r="U6102" s="11" t="str">
        <f ca="1">price</f>
        <v/>
      </c>
      <c r="V6102" s="4"/>
      <c r="Y6102" s="388">
        <f ca="1">COUNTIFS(OFFSET($B$10, 0, 0, ROW()-9, 1), SERVICE[[#This Row],[Employee ID]], OFFSET($F$10, 0, 0, ROW()-9, 1), SERVICE[[#This Row],[Resources Role]])</f>
        <v>0</v>
      </c>
      <c r="Z6102" s="388">
        <f ca="1">COUNTIFS(OFFSET($F$10, 0, 0, ROW()-9, 1), SERVICE[[#This Row],[Resources Role]], OFFSET($H$10, 0, 0, ROW()-9, 1), SERVICE[[#This Row],[Booking]])</f>
        <v>0</v>
      </c>
    </row>
    <row r="6103" spans="1:26" x14ac:dyDescent="0.25">
      <c r="A6103" s="6" t="str">
        <f ca="1">no.</f>
        <v/>
      </c>
      <c r="E6103" s="4" t="str">
        <f ca="1">position</f>
        <v/>
      </c>
      <c r="J6103" s="318"/>
      <c r="M6103" s="4"/>
      <c r="O6103" s="6"/>
      <c r="Q6103" s="20"/>
      <c r="R6103" s="5" t="str">
        <f ca="1">score</f>
        <v/>
      </c>
      <c r="S6103" s="7" t="str">
        <f ca="1">rescore_svc</f>
        <v/>
      </c>
      <c r="U6103" s="11" t="str">
        <f ca="1">price</f>
        <v/>
      </c>
      <c r="V6103" s="4"/>
      <c r="Y6103" s="388">
        <f ca="1">COUNTIFS(OFFSET($B$10, 0, 0, ROW()-9, 1), SERVICE[[#This Row],[Employee ID]], OFFSET($F$10, 0, 0, ROW()-9, 1), SERVICE[[#This Row],[Resources Role]])</f>
        <v>0</v>
      </c>
      <c r="Z6103" s="388">
        <f ca="1">COUNTIFS(OFFSET($F$10, 0, 0, ROW()-9, 1), SERVICE[[#This Row],[Resources Role]], OFFSET($H$10, 0, 0, ROW()-9, 1), SERVICE[[#This Row],[Booking]])</f>
        <v>0</v>
      </c>
    </row>
    <row r="6104" spans="1:26" x14ac:dyDescent="0.25">
      <c r="A6104" s="6" t="str">
        <f ca="1">no.</f>
        <v/>
      </c>
      <c r="E6104" s="4" t="str">
        <f ca="1">position</f>
        <v/>
      </c>
      <c r="J6104" s="318"/>
      <c r="M6104" s="4"/>
      <c r="O6104" s="6"/>
      <c r="Q6104" s="20"/>
      <c r="R6104" s="5" t="str">
        <f ca="1">score</f>
        <v/>
      </c>
      <c r="S6104" s="7" t="str">
        <f ca="1">rescore_svc</f>
        <v/>
      </c>
      <c r="U6104" s="11" t="str">
        <f ca="1">price</f>
        <v/>
      </c>
      <c r="V6104" s="4"/>
      <c r="Y6104" s="388">
        <f ca="1">COUNTIFS(OFFSET($B$10, 0, 0, ROW()-9, 1), SERVICE[[#This Row],[Employee ID]], OFFSET($F$10, 0, 0, ROW()-9, 1), SERVICE[[#This Row],[Resources Role]])</f>
        <v>0</v>
      </c>
      <c r="Z6104" s="388">
        <f ca="1">COUNTIFS(OFFSET($F$10, 0, 0, ROW()-9, 1), SERVICE[[#This Row],[Resources Role]], OFFSET($H$10, 0, 0, ROW()-9, 1), SERVICE[[#This Row],[Booking]])</f>
        <v>0</v>
      </c>
    </row>
    <row r="6105" spans="1:26" x14ac:dyDescent="0.25">
      <c r="A6105" s="6" t="str">
        <f ca="1">no.</f>
        <v/>
      </c>
      <c r="E6105" s="4" t="str">
        <f ca="1">position</f>
        <v/>
      </c>
      <c r="J6105" s="318"/>
      <c r="M6105" s="4"/>
      <c r="O6105" s="6"/>
      <c r="Q6105" s="20"/>
      <c r="R6105" s="5" t="str">
        <f ca="1">score</f>
        <v/>
      </c>
      <c r="S6105" s="7" t="str">
        <f ca="1">rescore_svc</f>
        <v/>
      </c>
      <c r="U6105" s="11" t="str">
        <f ca="1">price</f>
        <v/>
      </c>
      <c r="V6105" s="4"/>
      <c r="Y6105" s="388">
        <f ca="1">COUNTIFS(OFFSET($B$10, 0, 0, ROW()-9, 1), SERVICE[[#This Row],[Employee ID]], OFFSET($F$10, 0, 0, ROW()-9, 1), SERVICE[[#This Row],[Resources Role]])</f>
        <v>0</v>
      </c>
      <c r="Z6105" s="388">
        <f ca="1">COUNTIFS(OFFSET($F$10, 0, 0, ROW()-9, 1), SERVICE[[#This Row],[Resources Role]], OFFSET($H$10, 0, 0, ROW()-9, 1), SERVICE[[#This Row],[Booking]])</f>
        <v>0</v>
      </c>
    </row>
    <row r="6106" spans="1:26" x14ac:dyDescent="0.25">
      <c r="A6106" s="6" t="str">
        <f ca="1">no.</f>
        <v/>
      </c>
      <c r="E6106" s="4" t="str">
        <f ca="1">position</f>
        <v/>
      </c>
      <c r="J6106" s="318"/>
      <c r="M6106" s="4"/>
      <c r="O6106" s="6"/>
      <c r="Q6106" s="20"/>
      <c r="R6106" s="5" t="str">
        <f ca="1">score</f>
        <v/>
      </c>
      <c r="S6106" s="7" t="str">
        <f ca="1">rescore_svc</f>
        <v/>
      </c>
      <c r="U6106" s="11" t="str">
        <f ca="1">price</f>
        <v/>
      </c>
      <c r="V6106" s="4"/>
      <c r="Y6106" s="388">
        <f ca="1">COUNTIFS(OFFSET($B$10, 0, 0, ROW()-9, 1), SERVICE[[#This Row],[Employee ID]], OFFSET($F$10, 0, 0, ROW()-9, 1), SERVICE[[#This Row],[Resources Role]])</f>
        <v>0</v>
      </c>
      <c r="Z6106" s="388">
        <f ca="1">COUNTIFS(OFFSET($F$10, 0, 0, ROW()-9, 1), SERVICE[[#This Row],[Resources Role]], OFFSET($H$10, 0, 0, ROW()-9, 1), SERVICE[[#This Row],[Booking]])</f>
        <v>0</v>
      </c>
    </row>
    <row r="6107" spans="1:26" x14ac:dyDescent="0.25">
      <c r="A6107" s="6" t="str">
        <f ca="1">no.</f>
        <v/>
      </c>
      <c r="E6107" s="4" t="str">
        <f ca="1">position</f>
        <v/>
      </c>
      <c r="J6107" s="318"/>
      <c r="M6107" s="4"/>
      <c r="O6107" s="6"/>
      <c r="Q6107" s="20"/>
      <c r="R6107" s="5" t="str">
        <f ca="1">score</f>
        <v/>
      </c>
      <c r="S6107" s="7" t="str">
        <f ca="1">rescore_svc</f>
        <v/>
      </c>
      <c r="U6107" s="11" t="str">
        <f ca="1">price</f>
        <v/>
      </c>
      <c r="V6107" s="4"/>
      <c r="Y6107" s="388">
        <f ca="1">COUNTIFS(OFFSET($B$10, 0, 0, ROW()-9, 1), SERVICE[[#This Row],[Employee ID]], OFFSET($F$10, 0, 0, ROW()-9, 1), SERVICE[[#This Row],[Resources Role]])</f>
        <v>0</v>
      </c>
      <c r="Z6107" s="388">
        <f ca="1">COUNTIFS(OFFSET($F$10, 0, 0, ROW()-9, 1), SERVICE[[#This Row],[Resources Role]], OFFSET($H$10, 0, 0, ROW()-9, 1), SERVICE[[#This Row],[Booking]])</f>
        <v>0</v>
      </c>
    </row>
    <row r="6108" spans="1:26" x14ac:dyDescent="0.25">
      <c r="A6108" s="6" t="str">
        <f ca="1">no.</f>
        <v/>
      </c>
      <c r="E6108" s="4" t="str">
        <f ca="1">position</f>
        <v/>
      </c>
      <c r="J6108" s="318"/>
      <c r="M6108" s="4"/>
      <c r="O6108" s="6"/>
      <c r="Q6108" s="20"/>
      <c r="R6108" s="5" t="str">
        <f ca="1">score</f>
        <v/>
      </c>
      <c r="S6108" s="7" t="str">
        <f ca="1">rescore_svc</f>
        <v/>
      </c>
      <c r="U6108" s="11" t="str">
        <f ca="1">price</f>
        <v/>
      </c>
      <c r="V6108" s="4"/>
      <c r="Y6108" s="388">
        <f ca="1">COUNTIFS(OFFSET($B$10, 0, 0, ROW()-9, 1), SERVICE[[#This Row],[Employee ID]], OFFSET($F$10, 0, 0, ROW()-9, 1), SERVICE[[#This Row],[Resources Role]])</f>
        <v>0</v>
      </c>
      <c r="Z6108" s="388">
        <f ca="1">COUNTIFS(OFFSET($F$10, 0, 0, ROW()-9, 1), SERVICE[[#This Row],[Resources Role]], OFFSET($H$10, 0, 0, ROW()-9, 1), SERVICE[[#This Row],[Booking]])</f>
        <v>0</v>
      </c>
    </row>
    <row r="6109" spans="1:26" x14ac:dyDescent="0.25">
      <c r="A6109" s="6" t="str">
        <f ca="1">no.</f>
        <v/>
      </c>
      <c r="E6109" s="4" t="str">
        <f ca="1">position</f>
        <v/>
      </c>
      <c r="J6109" s="318"/>
      <c r="M6109" s="4"/>
      <c r="O6109" s="6"/>
      <c r="Q6109" s="20"/>
      <c r="R6109" s="5" t="str">
        <f ca="1">score</f>
        <v/>
      </c>
      <c r="S6109" s="7" t="str">
        <f ca="1">rescore_svc</f>
        <v/>
      </c>
      <c r="U6109" s="11" t="str">
        <f ca="1">price</f>
        <v/>
      </c>
      <c r="V6109" s="4"/>
      <c r="Y6109" s="388">
        <f ca="1">COUNTIFS(OFFSET($B$10, 0, 0, ROW()-9, 1), SERVICE[[#This Row],[Employee ID]], OFFSET($F$10, 0, 0, ROW()-9, 1), SERVICE[[#This Row],[Resources Role]])</f>
        <v>0</v>
      </c>
      <c r="Z6109" s="388">
        <f ca="1">COUNTIFS(OFFSET($F$10, 0, 0, ROW()-9, 1), SERVICE[[#This Row],[Resources Role]], OFFSET($H$10, 0, 0, ROW()-9, 1), SERVICE[[#This Row],[Booking]])</f>
        <v>0</v>
      </c>
    </row>
    <row r="6110" spans="1:26" x14ac:dyDescent="0.25">
      <c r="A6110" s="6" t="str">
        <f ca="1">no.</f>
        <v/>
      </c>
      <c r="E6110" s="4" t="str">
        <f ca="1">position</f>
        <v/>
      </c>
      <c r="J6110" s="318"/>
      <c r="M6110" s="4"/>
      <c r="O6110" s="6"/>
      <c r="Q6110" s="20"/>
      <c r="R6110" s="5" t="str">
        <f ca="1">score</f>
        <v/>
      </c>
      <c r="S6110" s="7" t="str">
        <f ca="1">rescore_svc</f>
        <v/>
      </c>
      <c r="U6110" s="11" t="str">
        <f ca="1">price</f>
        <v/>
      </c>
      <c r="V6110" s="4"/>
      <c r="Y6110" s="388">
        <f ca="1">COUNTIFS(OFFSET($B$10, 0, 0, ROW()-9, 1), SERVICE[[#This Row],[Employee ID]], OFFSET($F$10, 0, 0, ROW()-9, 1), SERVICE[[#This Row],[Resources Role]])</f>
        <v>0</v>
      </c>
      <c r="Z6110" s="388">
        <f ca="1">COUNTIFS(OFFSET($F$10, 0, 0, ROW()-9, 1), SERVICE[[#This Row],[Resources Role]], OFFSET($H$10, 0, 0, ROW()-9, 1), SERVICE[[#This Row],[Booking]])</f>
        <v>0</v>
      </c>
    </row>
    <row r="6111" spans="1:26" x14ac:dyDescent="0.25">
      <c r="A6111" s="6" t="str">
        <f ca="1">no.</f>
        <v/>
      </c>
      <c r="E6111" s="4" t="str">
        <f ca="1">position</f>
        <v/>
      </c>
      <c r="J6111" s="318"/>
      <c r="M6111" s="4"/>
      <c r="O6111" s="6"/>
      <c r="Q6111" s="20"/>
      <c r="R6111" s="5" t="str">
        <f ca="1">score</f>
        <v/>
      </c>
      <c r="S6111" s="7" t="str">
        <f ca="1">rescore_svc</f>
        <v/>
      </c>
      <c r="U6111" s="11" t="str">
        <f ca="1">price</f>
        <v/>
      </c>
      <c r="V6111" s="4"/>
      <c r="Y6111" s="388">
        <f ca="1">COUNTIFS(OFFSET($B$10, 0, 0, ROW()-9, 1), SERVICE[[#This Row],[Employee ID]], OFFSET($F$10, 0, 0, ROW()-9, 1), SERVICE[[#This Row],[Resources Role]])</f>
        <v>0</v>
      </c>
      <c r="Z6111" s="388">
        <f ca="1">COUNTIFS(OFFSET($F$10, 0, 0, ROW()-9, 1), SERVICE[[#This Row],[Resources Role]], OFFSET($H$10, 0, 0, ROW()-9, 1), SERVICE[[#This Row],[Booking]])</f>
        <v>0</v>
      </c>
    </row>
    <row r="6112" spans="1:26" x14ac:dyDescent="0.25">
      <c r="A6112" s="6" t="str">
        <f ca="1">no.</f>
        <v/>
      </c>
      <c r="E6112" s="4" t="str">
        <f ca="1">position</f>
        <v/>
      </c>
      <c r="J6112" s="318"/>
      <c r="M6112" s="4"/>
      <c r="O6112" s="6"/>
      <c r="Q6112" s="20"/>
      <c r="R6112" s="5" t="str">
        <f ca="1">score</f>
        <v/>
      </c>
      <c r="S6112" s="7" t="str">
        <f ca="1">rescore_svc</f>
        <v/>
      </c>
      <c r="U6112" s="11" t="str">
        <f ca="1">price</f>
        <v/>
      </c>
      <c r="V6112" s="4"/>
      <c r="Y6112" s="388">
        <f ca="1">COUNTIFS(OFFSET($B$10, 0, 0, ROW()-9, 1), SERVICE[[#This Row],[Employee ID]], OFFSET($F$10, 0, 0, ROW()-9, 1), SERVICE[[#This Row],[Resources Role]])</f>
        <v>0</v>
      </c>
      <c r="Z6112" s="388">
        <f ca="1">COUNTIFS(OFFSET($F$10, 0, 0, ROW()-9, 1), SERVICE[[#This Row],[Resources Role]], OFFSET($H$10, 0, 0, ROW()-9, 1), SERVICE[[#This Row],[Booking]])</f>
        <v>0</v>
      </c>
    </row>
    <row r="6113" spans="1:26" x14ac:dyDescent="0.25">
      <c r="A6113" s="6" t="str">
        <f ca="1">no.</f>
        <v/>
      </c>
      <c r="E6113" s="4" t="str">
        <f ca="1">position</f>
        <v/>
      </c>
      <c r="J6113" s="318"/>
      <c r="M6113" s="4"/>
      <c r="O6113" s="6"/>
      <c r="Q6113" s="20"/>
      <c r="R6113" s="5" t="str">
        <f ca="1">score</f>
        <v/>
      </c>
      <c r="S6113" s="7" t="str">
        <f ca="1">rescore_svc</f>
        <v/>
      </c>
      <c r="U6113" s="11" t="str">
        <f ca="1">price</f>
        <v/>
      </c>
      <c r="V6113" s="4"/>
      <c r="Y6113" s="388">
        <f ca="1">COUNTIFS(OFFSET($B$10, 0, 0, ROW()-9, 1), SERVICE[[#This Row],[Employee ID]], OFFSET($F$10, 0, 0, ROW()-9, 1), SERVICE[[#This Row],[Resources Role]])</f>
        <v>0</v>
      </c>
      <c r="Z6113" s="388">
        <f ca="1">COUNTIFS(OFFSET($F$10, 0, 0, ROW()-9, 1), SERVICE[[#This Row],[Resources Role]], OFFSET($H$10, 0, 0, ROW()-9, 1), SERVICE[[#This Row],[Booking]])</f>
        <v>0</v>
      </c>
    </row>
    <row r="6114" spans="1:26" x14ac:dyDescent="0.25">
      <c r="A6114" s="6" t="str">
        <f ca="1">no.</f>
        <v/>
      </c>
      <c r="E6114" s="4" t="str">
        <f ca="1">position</f>
        <v/>
      </c>
      <c r="J6114" s="318"/>
      <c r="M6114" s="4"/>
      <c r="O6114" s="6"/>
      <c r="Q6114" s="20"/>
      <c r="R6114" s="5" t="str">
        <f ca="1">score</f>
        <v/>
      </c>
      <c r="S6114" s="7" t="str">
        <f ca="1">rescore_svc</f>
        <v/>
      </c>
      <c r="U6114" s="11" t="str">
        <f ca="1">price</f>
        <v/>
      </c>
      <c r="V6114" s="4"/>
      <c r="Y6114" s="388">
        <f ca="1">COUNTIFS(OFFSET($B$10, 0, 0, ROW()-9, 1), SERVICE[[#This Row],[Employee ID]], OFFSET($F$10, 0, 0, ROW()-9, 1), SERVICE[[#This Row],[Resources Role]])</f>
        <v>0</v>
      </c>
      <c r="Z6114" s="388">
        <f ca="1">COUNTIFS(OFFSET($F$10, 0, 0, ROW()-9, 1), SERVICE[[#This Row],[Resources Role]], OFFSET($H$10, 0, 0, ROW()-9, 1), SERVICE[[#This Row],[Booking]])</f>
        <v>0</v>
      </c>
    </row>
    <row r="6115" spans="1:26" x14ac:dyDescent="0.25">
      <c r="A6115" s="6" t="str">
        <f ca="1">no.</f>
        <v/>
      </c>
      <c r="E6115" s="4" t="str">
        <f ca="1">position</f>
        <v/>
      </c>
      <c r="J6115" s="318"/>
      <c r="M6115" s="4"/>
      <c r="O6115" s="6"/>
      <c r="Q6115" s="20"/>
      <c r="R6115" s="5" t="str">
        <f ca="1">score</f>
        <v/>
      </c>
      <c r="S6115" s="7" t="str">
        <f ca="1">rescore_svc</f>
        <v/>
      </c>
      <c r="U6115" s="11" t="str">
        <f ca="1">price</f>
        <v/>
      </c>
      <c r="V6115" s="4"/>
      <c r="Y6115" s="388">
        <f ca="1">COUNTIFS(OFFSET($B$10, 0, 0, ROW()-9, 1), SERVICE[[#This Row],[Employee ID]], OFFSET($F$10, 0, 0, ROW()-9, 1), SERVICE[[#This Row],[Resources Role]])</f>
        <v>0</v>
      </c>
      <c r="Z6115" s="388">
        <f ca="1">COUNTIFS(OFFSET($F$10, 0, 0, ROW()-9, 1), SERVICE[[#This Row],[Resources Role]], OFFSET($H$10, 0, 0, ROW()-9, 1), SERVICE[[#This Row],[Booking]])</f>
        <v>0</v>
      </c>
    </row>
    <row r="6116" spans="1:26" x14ac:dyDescent="0.25">
      <c r="A6116" s="6" t="str">
        <f ca="1">no.</f>
        <v/>
      </c>
      <c r="E6116" s="4" t="str">
        <f ca="1">position</f>
        <v/>
      </c>
      <c r="J6116" s="318"/>
      <c r="M6116" s="4"/>
      <c r="O6116" s="6"/>
      <c r="Q6116" s="20"/>
      <c r="R6116" s="5" t="str">
        <f ca="1">score</f>
        <v/>
      </c>
      <c r="S6116" s="7" t="str">
        <f ca="1">rescore_svc</f>
        <v/>
      </c>
      <c r="U6116" s="11" t="str">
        <f ca="1">price</f>
        <v/>
      </c>
      <c r="V6116" s="4"/>
      <c r="Y6116" s="388">
        <f ca="1">COUNTIFS(OFFSET($B$10, 0, 0, ROW()-9, 1), SERVICE[[#This Row],[Employee ID]], OFFSET($F$10, 0, 0, ROW()-9, 1), SERVICE[[#This Row],[Resources Role]])</f>
        <v>0</v>
      </c>
      <c r="Z6116" s="388">
        <f ca="1">COUNTIFS(OFFSET($F$10, 0, 0, ROW()-9, 1), SERVICE[[#This Row],[Resources Role]], OFFSET($H$10, 0, 0, ROW()-9, 1), SERVICE[[#This Row],[Booking]])</f>
        <v>0</v>
      </c>
    </row>
    <row r="6117" spans="1:26" x14ac:dyDescent="0.25">
      <c r="A6117" s="6" t="str">
        <f ca="1">no.</f>
        <v/>
      </c>
      <c r="E6117" s="4" t="str">
        <f ca="1">position</f>
        <v/>
      </c>
      <c r="J6117" s="318"/>
      <c r="M6117" s="4"/>
      <c r="O6117" s="6"/>
      <c r="Q6117" s="20"/>
      <c r="R6117" s="5" t="str">
        <f ca="1">score</f>
        <v/>
      </c>
      <c r="S6117" s="7" t="str">
        <f ca="1">rescore_svc</f>
        <v/>
      </c>
      <c r="U6117" s="11" t="str">
        <f ca="1">price</f>
        <v/>
      </c>
      <c r="V6117" s="4"/>
      <c r="Y6117" s="388">
        <f ca="1">COUNTIFS(OFFSET($B$10, 0, 0, ROW()-9, 1), SERVICE[[#This Row],[Employee ID]], OFFSET($F$10, 0, 0, ROW()-9, 1), SERVICE[[#This Row],[Resources Role]])</f>
        <v>0</v>
      </c>
      <c r="Z6117" s="388">
        <f ca="1">COUNTIFS(OFFSET($F$10, 0, 0, ROW()-9, 1), SERVICE[[#This Row],[Resources Role]], OFFSET($H$10, 0, 0, ROW()-9, 1), SERVICE[[#This Row],[Booking]])</f>
        <v>0</v>
      </c>
    </row>
    <row r="6118" spans="1:26" x14ac:dyDescent="0.25">
      <c r="A6118" s="6" t="str">
        <f ca="1">no.</f>
        <v/>
      </c>
      <c r="E6118" s="4" t="str">
        <f ca="1">position</f>
        <v/>
      </c>
      <c r="J6118" s="318"/>
      <c r="M6118" s="4"/>
      <c r="O6118" s="6"/>
      <c r="Q6118" s="20"/>
      <c r="R6118" s="5" t="str">
        <f ca="1">score</f>
        <v/>
      </c>
      <c r="S6118" s="7" t="str">
        <f ca="1">rescore_svc</f>
        <v/>
      </c>
      <c r="U6118" s="11" t="str">
        <f ca="1">price</f>
        <v/>
      </c>
      <c r="V6118" s="4"/>
      <c r="Y6118" s="388">
        <f ca="1">COUNTIFS(OFFSET($B$10, 0, 0, ROW()-9, 1), SERVICE[[#This Row],[Employee ID]], OFFSET($F$10, 0, 0, ROW()-9, 1), SERVICE[[#This Row],[Resources Role]])</f>
        <v>0</v>
      </c>
      <c r="Z6118" s="388">
        <f ca="1">COUNTIFS(OFFSET($F$10, 0, 0, ROW()-9, 1), SERVICE[[#This Row],[Resources Role]], OFFSET($H$10, 0, 0, ROW()-9, 1), SERVICE[[#This Row],[Booking]])</f>
        <v>0</v>
      </c>
    </row>
    <row r="6119" spans="1:26" x14ac:dyDescent="0.25">
      <c r="A6119" s="6" t="str">
        <f ca="1">no.</f>
        <v/>
      </c>
      <c r="E6119" s="4" t="str">
        <f ca="1">position</f>
        <v/>
      </c>
      <c r="J6119" s="318"/>
      <c r="M6119" s="4"/>
      <c r="O6119" s="6"/>
      <c r="Q6119" s="20"/>
      <c r="R6119" s="5" t="str">
        <f ca="1">score</f>
        <v/>
      </c>
      <c r="S6119" s="7" t="str">
        <f ca="1">rescore_svc</f>
        <v/>
      </c>
      <c r="U6119" s="11" t="str">
        <f ca="1">price</f>
        <v/>
      </c>
      <c r="V6119" s="4"/>
      <c r="Y6119" s="388">
        <f ca="1">COUNTIFS(OFFSET($B$10, 0, 0, ROW()-9, 1), SERVICE[[#This Row],[Employee ID]], OFFSET($F$10, 0, 0, ROW()-9, 1), SERVICE[[#This Row],[Resources Role]])</f>
        <v>0</v>
      </c>
      <c r="Z6119" s="388">
        <f ca="1">COUNTIFS(OFFSET($F$10, 0, 0, ROW()-9, 1), SERVICE[[#This Row],[Resources Role]], OFFSET($H$10, 0, 0, ROW()-9, 1), SERVICE[[#This Row],[Booking]])</f>
        <v>0</v>
      </c>
    </row>
    <row r="6120" spans="1:26" x14ac:dyDescent="0.25">
      <c r="A6120" s="6" t="str">
        <f ca="1">no.</f>
        <v/>
      </c>
      <c r="E6120" s="4" t="str">
        <f ca="1">position</f>
        <v/>
      </c>
      <c r="J6120" s="318"/>
      <c r="M6120" s="4"/>
      <c r="O6120" s="6"/>
      <c r="Q6120" s="20"/>
      <c r="R6120" s="5" t="str">
        <f ca="1">score</f>
        <v/>
      </c>
      <c r="S6120" s="7" t="str">
        <f ca="1">rescore_svc</f>
        <v/>
      </c>
      <c r="U6120" s="11" t="str">
        <f ca="1">price</f>
        <v/>
      </c>
      <c r="V6120" s="4"/>
      <c r="Y6120" s="388">
        <f ca="1">COUNTIFS(OFFSET($B$10, 0, 0, ROW()-9, 1), SERVICE[[#This Row],[Employee ID]], OFFSET($F$10, 0, 0, ROW()-9, 1), SERVICE[[#This Row],[Resources Role]])</f>
        <v>0</v>
      </c>
      <c r="Z6120" s="388">
        <f ca="1">COUNTIFS(OFFSET($F$10, 0, 0, ROW()-9, 1), SERVICE[[#This Row],[Resources Role]], OFFSET($H$10, 0, 0, ROW()-9, 1), SERVICE[[#This Row],[Booking]])</f>
        <v>0</v>
      </c>
    </row>
    <row r="6121" spans="1:26" x14ac:dyDescent="0.25">
      <c r="A6121" s="6" t="str">
        <f ca="1">no.</f>
        <v/>
      </c>
      <c r="E6121" s="4" t="str">
        <f ca="1">position</f>
        <v/>
      </c>
      <c r="J6121" s="318"/>
      <c r="M6121" s="4"/>
      <c r="O6121" s="6"/>
      <c r="Q6121" s="20"/>
      <c r="R6121" s="5" t="str">
        <f ca="1">score</f>
        <v/>
      </c>
      <c r="S6121" s="7" t="str">
        <f ca="1">rescore_svc</f>
        <v/>
      </c>
      <c r="U6121" s="11" t="str">
        <f ca="1">price</f>
        <v/>
      </c>
      <c r="V6121" s="4"/>
      <c r="Y6121" s="388">
        <f ca="1">COUNTIFS(OFFSET($B$10, 0, 0, ROW()-9, 1), SERVICE[[#This Row],[Employee ID]], OFFSET($F$10, 0, 0, ROW()-9, 1), SERVICE[[#This Row],[Resources Role]])</f>
        <v>0</v>
      </c>
      <c r="Z6121" s="388">
        <f ca="1">COUNTIFS(OFFSET($F$10, 0, 0, ROW()-9, 1), SERVICE[[#This Row],[Resources Role]], OFFSET($H$10, 0, 0, ROW()-9, 1), SERVICE[[#This Row],[Booking]])</f>
        <v>0</v>
      </c>
    </row>
    <row r="6122" spans="1:26" x14ac:dyDescent="0.25">
      <c r="A6122" s="6" t="str">
        <f ca="1">no.</f>
        <v/>
      </c>
      <c r="E6122" s="4" t="str">
        <f ca="1">position</f>
        <v/>
      </c>
      <c r="J6122" s="318"/>
      <c r="M6122" s="4"/>
      <c r="O6122" s="6"/>
      <c r="Q6122" s="20"/>
      <c r="R6122" s="5" t="str">
        <f ca="1">score</f>
        <v/>
      </c>
      <c r="S6122" s="7" t="str">
        <f ca="1">rescore_svc</f>
        <v/>
      </c>
      <c r="U6122" s="11" t="str">
        <f ca="1">price</f>
        <v/>
      </c>
      <c r="V6122" s="4"/>
      <c r="Y6122" s="388">
        <f ca="1">COUNTIFS(OFFSET($B$10, 0, 0, ROW()-9, 1), SERVICE[[#This Row],[Employee ID]], OFFSET($F$10, 0, 0, ROW()-9, 1), SERVICE[[#This Row],[Resources Role]])</f>
        <v>0</v>
      </c>
      <c r="Z6122" s="388">
        <f ca="1">COUNTIFS(OFFSET($F$10, 0, 0, ROW()-9, 1), SERVICE[[#This Row],[Resources Role]], OFFSET($H$10, 0, 0, ROW()-9, 1), SERVICE[[#This Row],[Booking]])</f>
        <v>0</v>
      </c>
    </row>
    <row r="6123" spans="1:26" x14ac:dyDescent="0.25">
      <c r="A6123" s="6" t="str">
        <f ca="1">no.</f>
        <v/>
      </c>
      <c r="E6123" s="4" t="str">
        <f ca="1">position</f>
        <v/>
      </c>
      <c r="J6123" s="318"/>
      <c r="M6123" s="4"/>
      <c r="O6123" s="6"/>
      <c r="Q6123" s="20"/>
      <c r="R6123" s="5" t="str">
        <f ca="1">score</f>
        <v/>
      </c>
      <c r="S6123" s="7" t="str">
        <f ca="1">rescore_svc</f>
        <v/>
      </c>
      <c r="U6123" s="11" t="str">
        <f ca="1">price</f>
        <v/>
      </c>
      <c r="V6123" s="4"/>
      <c r="Y6123" s="388">
        <f ca="1">COUNTIFS(OFFSET($B$10, 0, 0, ROW()-9, 1), SERVICE[[#This Row],[Employee ID]], OFFSET($F$10, 0, 0, ROW()-9, 1), SERVICE[[#This Row],[Resources Role]])</f>
        <v>0</v>
      </c>
      <c r="Z6123" s="388">
        <f ca="1">COUNTIFS(OFFSET($F$10, 0, 0, ROW()-9, 1), SERVICE[[#This Row],[Resources Role]], OFFSET($H$10, 0, 0, ROW()-9, 1), SERVICE[[#This Row],[Booking]])</f>
        <v>0</v>
      </c>
    </row>
    <row r="6124" spans="1:26" x14ac:dyDescent="0.25">
      <c r="A6124" s="6" t="str">
        <f ca="1">no.</f>
        <v/>
      </c>
      <c r="E6124" s="4" t="str">
        <f ca="1">position</f>
        <v/>
      </c>
      <c r="J6124" s="318"/>
      <c r="M6124" s="4"/>
      <c r="O6124" s="6"/>
      <c r="Q6124" s="20"/>
      <c r="R6124" s="5" t="str">
        <f ca="1">score</f>
        <v/>
      </c>
      <c r="S6124" s="7" t="str">
        <f ca="1">rescore_svc</f>
        <v/>
      </c>
      <c r="U6124" s="11" t="str">
        <f ca="1">price</f>
        <v/>
      </c>
      <c r="V6124" s="4"/>
      <c r="Y6124" s="388">
        <f ca="1">COUNTIFS(OFFSET($B$10, 0, 0, ROW()-9, 1), SERVICE[[#This Row],[Employee ID]], OFFSET($F$10, 0, 0, ROW()-9, 1), SERVICE[[#This Row],[Resources Role]])</f>
        <v>0</v>
      </c>
      <c r="Z6124" s="388">
        <f ca="1">COUNTIFS(OFFSET($F$10, 0, 0, ROW()-9, 1), SERVICE[[#This Row],[Resources Role]], OFFSET($H$10, 0, 0, ROW()-9, 1), SERVICE[[#This Row],[Booking]])</f>
        <v>0</v>
      </c>
    </row>
    <row r="6125" spans="1:26" x14ac:dyDescent="0.25">
      <c r="A6125" s="6" t="str">
        <f ca="1">no.</f>
        <v/>
      </c>
      <c r="E6125" s="4" t="str">
        <f ca="1">position</f>
        <v/>
      </c>
      <c r="J6125" s="318"/>
      <c r="M6125" s="4"/>
      <c r="O6125" s="6"/>
      <c r="Q6125" s="20"/>
      <c r="R6125" s="5" t="str">
        <f ca="1">score</f>
        <v/>
      </c>
      <c r="S6125" s="7" t="str">
        <f ca="1">rescore_svc</f>
        <v/>
      </c>
      <c r="U6125" s="11" t="str">
        <f ca="1">price</f>
        <v/>
      </c>
      <c r="V6125" s="4"/>
      <c r="Y6125" s="388">
        <f ca="1">COUNTIFS(OFFSET($B$10, 0, 0, ROW()-9, 1), SERVICE[[#This Row],[Employee ID]], OFFSET($F$10, 0, 0, ROW()-9, 1), SERVICE[[#This Row],[Resources Role]])</f>
        <v>0</v>
      </c>
      <c r="Z6125" s="388">
        <f ca="1">COUNTIFS(OFFSET($F$10, 0, 0, ROW()-9, 1), SERVICE[[#This Row],[Resources Role]], OFFSET($H$10, 0, 0, ROW()-9, 1), SERVICE[[#This Row],[Booking]])</f>
        <v>0</v>
      </c>
    </row>
    <row r="6126" spans="1:26" x14ac:dyDescent="0.25">
      <c r="A6126" s="6" t="str">
        <f ca="1">no.</f>
        <v/>
      </c>
      <c r="E6126" s="4" t="str">
        <f ca="1">position</f>
        <v/>
      </c>
      <c r="J6126" s="318"/>
      <c r="M6126" s="4"/>
      <c r="O6126" s="6"/>
      <c r="Q6126" s="20"/>
      <c r="R6126" s="5" t="str">
        <f ca="1">score</f>
        <v/>
      </c>
      <c r="S6126" s="7" t="str">
        <f ca="1">rescore_svc</f>
        <v/>
      </c>
      <c r="U6126" s="11" t="str">
        <f ca="1">price</f>
        <v/>
      </c>
      <c r="V6126" s="4"/>
      <c r="Y6126" s="388">
        <f ca="1">COUNTIFS(OFFSET($B$10, 0, 0, ROW()-9, 1), SERVICE[[#This Row],[Employee ID]], OFFSET($F$10, 0, 0, ROW()-9, 1), SERVICE[[#This Row],[Resources Role]])</f>
        <v>0</v>
      </c>
      <c r="Z6126" s="388">
        <f ca="1">COUNTIFS(OFFSET($F$10, 0, 0, ROW()-9, 1), SERVICE[[#This Row],[Resources Role]], OFFSET($H$10, 0, 0, ROW()-9, 1), SERVICE[[#This Row],[Booking]])</f>
        <v>0</v>
      </c>
    </row>
    <row r="6127" spans="1:26" x14ac:dyDescent="0.25">
      <c r="A6127" s="6" t="str">
        <f ca="1">no.</f>
        <v/>
      </c>
      <c r="E6127" s="4" t="str">
        <f ca="1">position</f>
        <v/>
      </c>
      <c r="J6127" s="318"/>
      <c r="M6127" s="4"/>
      <c r="O6127" s="6"/>
      <c r="Q6127" s="20"/>
      <c r="R6127" s="5" t="str">
        <f ca="1">score</f>
        <v/>
      </c>
      <c r="S6127" s="7" t="str">
        <f ca="1">rescore_svc</f>
        <v/>
      </c>
      <c r="U6127" s="11" t="str">
        <f ca="1">price</f>
        <v/>
      </c>
      <c r="V6127" s="4"/>
      <c r="Y6127" s="388">
        <f ca="1">COUNTIFS(OFFSET($B$10, 0, 0, ROW()-9, 1), SERVICE[[#This Row],[Employee ID]], OFFSET($F$10, 0, 0, ROW()-9, 1), SERVICE[[#This Row],[Resources Role]])</f>
        <v>0</v>
      </c>
      <c r="Z6127" s="388">
        <f ca="1">COUNTIFS(OFFSET($F$10, 0, 0, ROW()-9, 1), SERVICE[[#This Row],[Resources Role]], OFFSET($H$10, 0, 0, ROW()-9, 1), SERVICE[[#This Row],[Booking]])</f>
        <v>0</v>
      </c>
    </row>
    <row r="6128" spans="1:26" x14ac:dyDescent="0.25">
      <c r="A6128" s="6" t="str">
        <f ca="1">no.</f>
        <v/>
      </c>
      <c r="E6128" s="4" t="str">
        <f ca="1">position</f>
        <v/>
      </c>
      <c r="J6128" s="318"/>
      <c r="M6128" s="4"/>
      <c r="O6128" s="6"/>
      <c r="Q6128" s="20"/>
      <c r="R6128" s="5" t="str">
        <f ca="1">score</f>
        <v/>
      </c>
      <c r="S6128" s="7" t="str">
        <f ca="1">rescore_svc</f>
        <v/>
      </c>
      <c r="U6128" s="11" t="str">
        <f ca="1">price</f>
        <v/>
      </c>
      <c r="V6128" s="4"/>
      <c r="Y6128" s="388">
        <f ca="1">COUNTIFS(OFFSET($B$10, 0, 0, ROW()-9, 1), SERVICE[[#This Row],[Employee ID]], OFFSET($F$10, 0, 0, ROW()-9, 1), SERVICE[[#This Row],[Resources Role]])</f>
        <v>0</v>
      </c>
      <c r="Z6128" s="388">
        <f ca="1">COUNTIFS(OFFSET($F$10, 0, 0, ROW()-9, 1), SERVICE[[#This Row],[Resources Role]], OFFSET($H$10, 0, 0, ROW()-9, 1), SERVICE[[#This Row],[Booking]])</f>
        <v>0</v>
      </c>
    </row>
    <row r="6129" spans="1:26" x14ac:dyDescent="0.25">
      <c r="A6129" s="6" t="str">
        <f ca="1">no.</f>
        <v/>
      </c>
      <c r="E6129" s="4" t="str">
        <f ca="1">position</f>
        <v/>
      </c>
      <c r="J6129" s="318"/>
      <c r="M6129" s="4"/>
      <c r="O6129" s="6"/>
      <c r="Q6129" s="20"/>
      <c r="R6129" s="5" t="str">
        <f ca="1">score</f>
        <v/>
      </c>
      <c r="S6129" s="7" t="str">
        <f ca="1">rescore_svc</f>
        <v/>
      </c>
      <c r="U6129" s="11" t="str">
        <f ca="1">price</f>
        <v/>
      </c>
      <c r="V6129" s="4"/>
      <c r="Y6129" s="388">
        <f ca="1">COUNTIFS(OFFSET($B$10, 0, 0, ROW()-9, 1), SERVICE[[#This Row],[Employee ID]], OFFSET($F$10, 0, 0, ROW()-9, 1), SERVICE[[#This Row],[Resources Role]])</f>
        <v>0</v>
      </c>
      <c r="Z6129" s="388">
        <f ca="1">COUNTIFS(OFFSET($F$10, 0, 0, ROW()-9, 1), SERVICE[[#This Row],[Resources Role]], OFFSET($H$10, 0, 0, ROW()-9, 1), SERVICE[[#This Row],[Booking]])</f>
        <v>0</v>
      </c>
    </row>
    <row r="6130" spans="1:26" x14ac:dyDescent="0.25">
      <c r="A6130" s="6" t="str">
        <f ca="1">no.</f>
        <v/>
      </c>
      <c r="E6130" s="4" t="str">
        <f ca="1">position</f>
        <v/>
      </c>
      <c r="J6130" s="318"/>
      <c r="M6130" s="4"/>
      <c r="O6130" s="6"/>
      <c r="Q6130" s="20"/>
      <c r="R6130" s="5" t="str">
        <f ca="1">score</f>
        <v/>
      </c>
      <c r="S6130" s="7" t="str">
        <f ca="1">rescore_svc</f>
        <v/>
      </c>
      <c r="U6130" s="11" t="str">
        <f ca="1">price</f>
        <v/>
      </c>
      <c r="V6130" s="4"/>
      <c r="Y6130" s="388">
        <f ca="1">COUNTIFS(OFFSET($B$10, 0, 0, ROW()-9, 1), SERVICE[[#This Row],[Employee ID]], OFFSET($F$10, 0, 0, ROW()-9, 1), SERVICE[[#This Row],[Resources Role]])</f>
        <v>0</v>
      </c>
      <c r="Z6130" s="388">
        <f ca="1">COUNTIFS(OFFSET($F$10, 0, 0, ROW()-9, 1), SERVICE[[#This Row],[Resources Role]], OFFSET($H$10, 0, 0, ROW()-9, 1), SERVICE[[#This Row],[Booking]])</f>
        <v>0</v>
      </c>
    </row>
    <row r="6131" spans="1:26" x14ac:dyDescent="0.25">
      <c r="A6131" s="6" t="str">
        <f ca="1">no.</f>
        <v/>
      </c>
      <c r="E6131" s="4" t="str">
        <f ca="1">position</f>
        <v/>
      </c>
      <c r="J6131" s="318"/>
      <c r="M6131" s="4"/>
      <c r="O6131" s="6"/>
      <c r="Q6131" s="20"/>
      <c r="R6131" s="5" t="str">
        <f ca="1">score</f>
        <v/>
      </c>
      <c r="S6131" s="7" t="str">
        <f ca="1">rescore_svc</f>
        <v/>
      </c>
      <c r="U6131" s="11" t="str">
        <f ca="1">price</f>
        <v/>
      </c>
      <c r="V6131" s="4"/>
      <c r="Y6131" s="388">
        <f ca="1">COUNTIFS(OFFSET($B$10, 0, 0, ROW()-9, 1), SERVICE[[#This Row],[Employee ID]], OFFSET($F$10, 0, 0, ROW()-9, 1), SERVICE[[#This Row],[Resources Role]])</f>
        <v>0</v>
      </c>
      <c r="Z6131" s="388">
        <f ca="1">COUNTIFS(OFFSET($F$10, 0, 0, ROW()-9, 1), SERVICE[[#This Row],[Resources Role]], OFFSET($H$10, 0, 0, ROW()-9, 1), SERVICE[[#This Row],[Booking]])</f>
        <v>0</v>
      </c>
    </row>
    <row r="6132" spans="1:26" x14ac:dyDescent="0.25">
      <c r="A6132" s="6" t="str">
        <f ca="1">no.</f>
        <v/>
      </c>
      <c r="E6132" s="4" t="str">
        <f ca="1">position</f>
        <v/>
      </c>
      <c r="J6132" s="318"/>
      <c r="M6132" s="4"/>
      <c r="O6132" s="6"/>
      <c r="Q6132" s="20"/>
      <c r="R6132" s="5" t="str">
        <f ca="1">score</f>
        <v/>
      </c>
      <c r="S6132" s="7" t="str">
        <f ca="1">rescore_svc</f>
        <v/>
      </c>
      <c r="U6132" s="11" t="str">
        <f ca="1">price</f>
        <v/>
      </c>
      <c r="V6132" s="4"/>
      <c r="Y6132" s="388">
        <f ca="1">COUNTIFS(OFFSET($B$10, 0, 0, ROW()-9, 1), SERVICE[[#This Row],[Employee ID]], OFFSET($F$10, 0, 0, ROW()-9, 1), SERVICE[[#This Row],[Resources Role]])</f>
        <v>0</v>
      </c>
      <c r="Z6132" s="388">
        <f ca="1">COUNTIFS(OFFSET($F$10, 0, 0, ROW()-9, 1), SERVICE[[#This Row],[Resources Role]], OFFSET($H$10, 0, 0, ROW()-9, 1), SERVICE[[#This Row],[Booking]])</f>
        <v>0</v>
      </c>
    </row>
    <row r="6133" spans="1:26" x14ac:dyDescent="0.25">
      <c r="A6133" s="6" t="str">
        <f ca="1">no.</f>
        <v/>
      </c>
      <c r="E6133" s="4" t="str">
        <f ca="1">position</f>
        <v/>
      </c>
      <c r="J6133" s="318"/>
      <c r="M6133" s="4"/>
      <c r="O6133" s="6"/>
      <c r="Q6133" s="20"/>
      <c r="R6133" s="5" t="str">
        <f ca="1">score</f>
        <v/>
      </c>
      <c r="S6133" s="7" t="str">
        <f ca="1">rescore_svc</f>
        <v/>
      </c>
      <c r="U6133" s="11" t="str">
        <f ca="1">price</f>
        <v/>
      </c>
      <c r="V6133" s="4"/>
      <c r="Y6133" s="388">
        <f ca="1">COUNTIFS(OFFSET($B$10, 0, 0, ROW()-9, 1), SERVICE[[#This Row],[Employee ID]], OFFSET($F$10, 0, 0, ROW()-9, 1), SERVICE[[#This Row],[Resources Role]])</f>
        <v>0</v>
      </c>
      <c r="Z6133" s="388">
        <f ca="1">COUNTIFS(OFFSET($F$10, 0, 0, ROW()-9, 1), SERVICE[[#This Row],[Resources Role]], OFFSET($H$10, 0, 0, ROW()-9, 1), SERVICE[[#This Row],[Booking]])</f>
        <v>0</v>
      </c>
    </row>
    <row r="6134" spans="1:26" x14ac:dyDescent="0.25">
      <c r="A6134" s="6" t="str">
        <f ca="1">no.</f>
        <v/>
      </c>
      <c r="E6134" s="4" t="str">
        <f ca="1">position</f>
        <v/>
      </c>
      <c r="J6134" s="318"/>
      <c r="M6134" s="4"/>
      <c r="O6134" s="6"/>
      <c r="Q6134" s="20"/>
      <c r="R6134" s="5" t="str">
        <f ca="1">score</f>
        <v/>
      </c>
      <c r="S6134" s="7" t="str">
        <f ca="1">rescore_svc</f>
        <v/>
      </c>
      <c r="U6134" s="11" t="str">
        <f ca="1">price</f>
        <v/>
      </c>
      <c r="V6134" s="4"/>
      <c r="Y6134" s="388">
        <f ca="1">COUNTIFS(OFFSET($B$10, 0, 0, ROW()-9, 1), SERVICE[[#This Row],[Employee ID]], OFFSET($F$10, 0, 0, ROW()-9, 1), SERVICE[[#This Row],[Resources Role]])</f>
        <v>0</v>
      </c>
      <c r="Z6134" s="388">
        <f ca="1">COUNTIFS(OFFSET($F$10, 0, 0, ROW()-9, 1), SERVICE[[#This Row],[Resources Role]], OFFSET($H$10, 0, 0, ROW()-9, 1), SERVICE[[#This Row],[Booking]])</f>
        <v>0</v>
      </c>
    </row>
    <row r="6135" spans="1:26" x14ac:dyDescent="0.25">
      <c r="A6135" s="6" t="str">
        <f ca="1">no.</f>
        <v/>
      </c>
      <c r="E6135" s="4" t="str">
        <f ca="1">position</f>
        <v/>
      </c>
      <c r="J6135" s="318"/>
      <c r="M6135" s="4"/>
      <c r="O6135" s="6"/>
      <c r="Q6135" s="20"/>
      <c r="R6135" s="5" t="str">
        <f ca="1">score</f>
        <v/>
      </c>
      <c r="S6135" s="7" t="str">
        <f ca="1">rescore_svc</f>
        <v/>
      </c>
      <c r="U6135" s="11" t="str">
        <f ca="1">price</f>
        <v/>
      </c>
      <c r="V6135" s="4"/>
      <c r="Y6135" s="388">
        <f ca="1">COUNTIFS(OFFSET($B$10, 0, 0, ROW()-9, 1), SERVICE[[#This Row],[Employee ID]], OFFSET($F$10, 0, 0, ROW()-9, 1), SERVICE[[#This Row],[Resources Role]])</f>
        <v>0</v>
      </c>
      <c r="Z6135" s="388">
        <f ca="1">COUNTIFS(OFFSET($F$10, 0, 0, ROW()-9, 1), SERVICE[[#This Row],[Resources Role]], OFFSET($H$10, 0, 0, ROW()-9, 1), SERVICE[[#This Row],[Booking]])</f>
        <v>0</v>
      </c>
    </row>
    <row r="6136" spans="1:26" x14ac:dyDescent="0.25">
      <c r="A6136" s="6" t="str">
        <f ca="1">no.</f>
        <v/>
      </c>
      <c r="E6136" s="4" t="str">
        <f ca="1">position</f>
        <v/>
      </c>
      <c r="J6136" s="318"/>
      <c r="M6136" s="4"/>
      <c r="O6136" s="6"/>
      <c r="Q6136" s="20"/>
      <c r="R6136" s="5" t="str">
        <f ca="1">score</f>
        <v/>
      </c>
      <c r="S6136" s="7" t="str">
        <f ca="1">rescore_svc</f>
        <v/>
      </c>
      <c r="U6136" s="11" t="str">
        <f ca="1">price</f>
        <v/>
      </c>
      <c r="V6136" s="4"/>
      <c r="Y6136" s="388">
        <f ca="1">COUNTIFS(OFFSET($B$10, 0, 0, ROW()-9, 1), SERVICE[[#This Row],[Employee ID]], OFFSET($F$10, 0, 0, ROW()-9, 1), SERVICE[[#This Row],[Resources Role]])</f>
        <v>0</v>
      </c>
      <c r="Z6136" s="388">
        <f ca="1">COUNTIFS(OFFSET($F$10, 0, 0, ROW()-9, 1), SERVICE[[#This Row],[Resources Role]], OFFSET($H$10, 0, 0, ROW()-9, 1), SERVICE[[#This Row],[Booking]])</f>
        <v>0</v>
      </c>
    </row>
    <row r="6137" spans="1:26" x14ac:dyDescent="0.25">
      <c r="A6137" s="6" t="str">
        <f ca="1">no.</f>
        <v/>
      </c>
      <c r="E6137" s="4" t="str">
        <f ca="1">position</f>
        <v/>
      </c>
      <c r="J6137" s="318"/>
      <c r="M6137" s="4"/>
      <c r="O6137" s="6"/>
      <c r="Q6137" s="20"/>
      <c r="R6137" s="5" t="str">
        <f ca="1">score</f>
        <v/>
      </c>
      <c r="S6137" s="7" t="str">
        <f ca="1">rescore_svc</f>
        <v/>
      </c>
      <c r="U6137" s="11" t="str">
        <f ca="1">price</f>
        <v/>
      </c>
      <c r="V6137" s="4"/>
      <c r="Y6137" s="388">
        <f ca="1">COUNTIFS(OFFSET($B$10, 0, 0, ROW()-9, 1), SERVICE[[#This Row],[Employee ID]], OFFSET($F$10, 0, 0, ROW()-9, 1), SERVICE[[#This Row],[Resources Role]])</f>
        <v>0</v>
      </c>
      <c r="Z6137" s="388">
        <f ca="1">COUNTIFS(OFFSET($F$10, 0, 0, ROW()-9, 1), SERVICE[[#This Row],[Resources Role]], OFFSET($H$10, 0, 0, ROW()-9, 1), SERVICE[[#This Row],[Booking]])</f>
        <v>0</v>
      </c>
    </row>
    <row r="6138" spans="1:26" x14ac:dyDescent="0.25">
      <c r="A6138" s="6" t="str">
        <f ca="1">no.</f>
        <v/>
      </c>
      <c r="E6138" s="4" t="str">
        <f ca="1">position</f>
        <v/>
      </c>
      <c r="J6138" s="318"/>
      <c r="M6138" s="4"/>
      <c r="O6138" s="6"/>
      <c r="Q6138" s="20"/>
      <c r="R6138" s="5" t="str">
        <f ca="1">score</f>
        <v/>
      </c>
      <c r="S6138" s="7" t="str">
        <f ca="1">rescore_svc</f>
        <v/>
      </c>
      <c r="U6138" s="11" t="str">
        <f ca="1">price</f>
        <v/>
      </c>
      <c r="V6138" s="4"/>
      <c r="Y6138" s="388">
        <f ca="1">COUNTIFS(OFFSET($B$10, 0, 0, ROW()-9, 1), SERVICE[[#This Row],[Employee ID]], OFFSET($F$10, 0, 0, ROW()-9, 1), SERVICE[[#This Row],[Resources Role]])</f>
        <v>0</v>
      </c>
      <c r="Z6138" s="388">
        <f ca="1">COUNTIFS(OFFSET($F$10, 0, 0, ROW()-9, 1), SERVICE[[#This Row],[Resources Role]], OFFSET($H$10, 0, 0, ROW()-9, 1), SERVICE[[#This Row],[Booking]])</f>
        <v>0</v>
      </c>
    </row>
    <row r="6139" spans="1:26" x14ac:dyDescent="0.25">
      <c r="A6139" s="6" t="str">
        <f ca="1">no.</f>
        <v/>
      </c>
      <c r="E6139" s="4" t="str">
        <f ca="1">position</f>
        <v/>
      </c>
      <c r="J6139" s="318"/>
      <c r="M6139" s="4"/>
      <c r="O6139" s="6"/>
      <c r="Q6139" s="20"/>
      <c r="R6139" s="5" t="str">
        <f ca="1">score</f>
        <v/>
      </c>
      <c r="S6139" s="7" t="str">
        <f ca="1">rescore_svc</f>
        <v/>
      </c>
      <c r="U6139" s="11" t="str">
        <f ca="1">price</f>
        <v/>
      </c>
      <c r="V6139" s="4"/>
      <c r="Y6139" s="388">
        <f ca="1">COUNTIFS(OFFSET($B$10, 0, 0, ROW()-9, 1), SERVICE[[#This Row],[Employee ID]], OFFSET($F$10, 0, 0, ROW()-9, 1), SERVICE[[#This Row],[Resources Role]])</f>
        <v>0</v>
      </c>
      <c r="Z6139" s="388">
        <f ca="1">COUNTIFS(OFFSET($F$10, 0, 0, ROW()-9, 1), SERVICE[[#This Row],[Resources Role]], OFFSET($H$10, 0, 0, ROW()-9, 1), SERVICE[[#This Row],[Booking]])</f>
        <v>0</v>
      </c>
    </row>
    <row r="6140" spans="1:26" x14ac:dyDescent="0.25">
      <c r="A6140" s="6" t="str">
        <f ca="1">no.</f>
        <v/>
      </c>
      <c r="E6140" s="4" t="str">
        <f ca="1">position</f>
        <v/>
      </c>
      <c r="J6140" s="318"/>
      <c r="M6140" s="4"/>
      <c r="O6140" s="6"/>
      <c r="Q6140" s="20"/>
      <c r="R6140" s="5" t="str">
        <f ca="1">score</f>
        <v/>
      </c>
      <c r="S6140" s="7" t="str">
        <f ca="1">rescore_svc</f>
        <v/>
      </c>
      <c r="U6140" s="11" t="str">
        <f ca="1">price</f>
        <v/>
      </c>
      <c r="V6140" s="4"/>
      <c r="Y6140" s="388">
        <f ca="1">COUNTIFS(OFFSET($B$10, 0, 0, ROW()-9, 1), SERVICE[[#This Row],[Employee ID]], OFFSET($F$10, 0, 0, ROW()-9, 1), SERVICE[[#This Row],[Resources Role]])</f>
        <v>0</v>
      </c>
      <c r="Z6140" s="388">
        <f ca="1">COUNTIFS(OFFSET($F$10, 0, 0, ROW()-9, 1), SERVICE[[#This Row],[Resources Role]], OFFSET($H$10, 0, 0, ROW()-9, 1), SERVICE[[#This Row],[Booking]])</f>
        <v>0</v>
      </c>
    </row>
    <row r="6141" spans="1:26" x14ac:dyDescent="0.25">
      <c r="A6141" s="6" t="str">
        <f ca="1">no.</f>
        <v/>
      </c>
      <c r="E6141" s="4" t="str">
        <f ca="1">position</f>
        <v/>
      </c>
      <c r="J6141" s="318"/>
      <c r="M6141" s="4"/>
      <c r="O6141" s="6"/>
      <c r="Q6141" s="20"/>
      <c r="R6141" s="5" t="str">
        <f ca="1">score</f>
        <v/>
      </c>
      <c r="S6141" s="7" t="str">
        <f ca="1">rescore_svc</f>
        <v/>
      </c>
      <c r="U6141" s="11" t="str">
        <f ca="1">price</f>
        <v/>
      </c>
      <c r="V6141" s="4"/>
      <c r="Y6141" s="388">
        <f ca="1">COUNTIFS(OFFSET($B$10, 0, 0, ROW()-9, 1), SERVICE[[#This Row],[Employee ID]], OFFSET($F$10, 0, 0, ROW()-9, 1), SERVICE[[#This Row],[Resources Role]])</f>
        <v>0</v>
      </c>
      <c r="Z6141" s="388">
        <f ca="1">COUNTIFS(OFFSET($F$10, 0, 0, ROW()-9, 1), SERVICE[[#This Row],[Resources Role]], OFFSET($H$10, 0, 0, ROW()-9, 1), SERVICE[[#This Row],[Booking]])</f>
        <v>0</v>
      </c>
    </row>
    <row r="6142" spans="1:26" x14ac:dyDescent="0.25">
      <c r="A6142" s="6" t="str">
        <f ca="1">no.</f>
        <v/>
      </c>
      <c r="E6142" s="4" t="str">
        <f ca="1">position</f>
        <v/>
      </c>
      <c r="J6142" s="318"/>
      <c r="M6142" s="4"/>
      <c r="O6142" s="6"/>
      <c r="Q6142" s="20"/>
      <c r="R6142" s="5" t="str">
        <f ca="1">score</f>
        <v/>
      </c>
      <c r="S6142" s="7" t="str">
        <f ca="1">rescore_svc</f>
        <v/>
      </c>
      <c r="U6142" s="11" t="str">
        <f ca="1">price</f>
        <v/>
      </c>
      <c r="V6142" s="4"/>
      <c r="Y6142" s="388">
        <f ca="1">COUNTIFS(OFFSET($B$10, 0, 0, ROW()-9, 1), SERVICE[[#This Row],[Employee ID]], OFFSET($F$10, 0, 0, ROW()-9, 1), SERVICE[[#This Row],[Resources Role]])</f>
        <v>0</v>
      </c>
      <c r="Z6142" s="388">
        <f ca="1">COUNTIFS(OFFSET($F$10, 0, 0, ROW()-9, 1), SERVICE[[#This Row],[Resources Role]], OFFSET($H$10, 0, 0, ROW()-9, 1), SERVICE[[#This Row],[Booking]])</f>
        <v>0</v>
      </c>
    </row>
    <row r="6143" spans="1:26" x14ac:dyDescent="0.25">
      <c r="A6143" s="6" t="str">
        <f ca="1">no.</f>
        <v/>
      </c>
      <c r="E6143" s="4" t="str">
        <f ca="1">position</f>
        <v/>
      </c>
      <c r="J6143" s="318"/>
      <c r="M6143" s="4"/>
      <c r="O6143" s="6"/>
      <c r="Q6143" s="20"/>
      <c r="R6143" s="5" t="str">
        <f ca="1">score</f>
        <v/>
      </c>
      <c r="S6143" s="7" t="str">
        <f ca="1">rescore_svc</f>
        <v/>
      </c>
      <c r="U6143" s="11" t="str">
        <f ca="1">price</f>
        <v/>
      </c>
      <c r="V6143" s="4"/>
      <c r="Y6143" s="388">
        <f ca="1">COUNTIFS(OFFSET($B$10, 0, 0, ROW()-9, 1), SERVICE[[#This Row],[Employee ID]], OFFSET($F$10, 0, 0, ROW()-9, 1), SERVICE[[#This Row],[Resources Role]])</f>
        <v>0</v>
      </c>
      <c r="Z6143" s="388">
        <f ca="1">COUNTIFS(OFFSET($F$10, 0, 0, ROW()-9, 1), SERVICE[[#This Row],[Resources Role]], OFFSET($H$10, 0, 0, ROW()-9, 1), SERVICE[[#This Row],[Booking]])</f>
        <v>0</v>
      </c>
    </row>
    <row r="6144" spans="1:26" x14ac:dyDescent="0.25">
      <c r="A6144" s="6" t="str">
        <f ca="1">no.</f>
        <v/>
      </c>
      <c r="E6144" s="4" t="str">
        <f ca="1">position</f>
        <v/>
      </c>
      <c r="J6144" s="318"/>
      <c r="M6144" s="4"/>
      <c r="O6144" s="6"/>
      <c r="Q6144" s="20"/>
      <c r="R6144" s="5" t="str">
        <f ca="1">score</f>
        <v/>
      </c>
      <c r="S6144" s="7" t="str">
        <f ca="1">rescore_svc</f>
        <v/>
      </c>
      <c r="U6144" s="11" t="str">
        <f ca="1">price</f>
        <v/>
      </c>
      <c r="V6144" s="4"/>
      <c r="Y6144" s="388">
        <f ca="1">COUNTIFS(OFFSET($B$10, 0, 0, ROW()-9, 1), SERVICE[[#This Row],[Employee ID]], OFFSET($F$10, 0, 0, ROW()-9, 1), SERVICE[[#This Row],[Resources Role]])</f>
        <v>0</v>
      </c>
      <c r="Z6144" s="388">
        <f ca="1">COUNTIFS(OFFSET($F$10, 0, 0, ROW()-9, 1), SERVICE[[#This Row],[Resources Role]], OFFSET($H$10, 0, 0, ROW()-9, 1), SERVICE[[#This Row],[Booking]])</f>
        <v>0</v>
      </c>
    </row>
    <row r="6145" spans="1:26" x14ac:dyDescent="0.25">
      <c r="A6145" s="6" t="str">
        <f ca="1">no.</f>
        <v/>
      </c>
      <c r="E6145" s="4" t="str">
        <f ca="1">position</f>
        <v/>
      </c>
      <c r="J6145" s="318"/>
      <c r="M6145" s="4"/>
      <c r="O6145" s="6"/>
      <c r="Q6145" s="20"/>
      <c r="R6145" s="5" t="str">
        <f ca="1">score</f>
        <v/>
      </c>
      <c r="S6145" s="7" t="str">
        <f ca="1">rescore_svc</f>
        <v/>
      </c>
      <c r="U6145" s="11" t="str">
        <f ca="1">price</f>
        <v/>
      </c>
      <c r="V6145" s="4"/>
      <c r="Y6145" s="388">
        <f ca="1">COUNTIFS(OFFSET($B$10, 0, 0, ROW()-9, 1), SERVICE[[#This Row],[Employee ID]], OFFSET($F$10, 0, 0, ROW()-9, 1), SERVICE[[#This Row],[Resources Role]])</f>
        <v>0</v>
      </c>
      <c r="Z6145" s="388">
        <f ca="1">COUNTIFS(OFFSET($F$10, 0, 0, ROW()-9, 1), SERVICE[[#This Row],[Resources Role]], OFFSET($H$10, 0, 0, ROW()-9, 1), SERVICE[[#This Row],[Booking]])</f>
        <v>0</v>
      </c>
    </row>
    <row r="6146" spans="1:26" x14ac:dyDescent="0.25">
      <c r="A6146" s="6" t="str">
        <f ca="1">no.</f>
        <v/>
      </c>
      <c r="E6146" s="4" t="str">
        <f ca="1">position</f>
        <v/>
      </c>
      <c r="J6146" s="318"/>
      <c r="M6146" s="4"/>
      <c r="O6146" s="6"/>
      <c r="Q6146" s="20"/>
      <c r="R6146" s="5" t="str">
        <f ca="1">score</f>
        <v/>
      </c>
      <c r="S6146" s="7" t="str">
        <f ca="1">rescore_svc</f>
        <v/>
      </c>
      <c r="U6146" s="11" t="str">
        <f ca="1">price</f>
        <v/>
      </c>
      <c r="V6146" s="4"/>
      <c r="Y6146" s="388">
        <f ca="1">COUNTIFS(OFFSET($B$10, 0, 0, ROW()-9, 1), SERVICE[[#This Row],[Employee ID]], OFFSET($F$10, 0, 0, ROW()-9, 1), SERVICE[[#This Row],[Resources Role]])</f>
        <v>0</v>
      </c>
      <c r="Z6146" s="388">
        <f ca="1">COUNTIFS(OFFSET($F$10, 0, 0, ROW()-9, 1), SERVICE[[#This Row],[Resources Role]], OFFSET($H$10, 0, 0, ROW()-9, 1), SERVICE[[#This Row],[Booking]])</f>
        <v>0</v>
      </c>
    </row>
    <row r="6147" spans="1:26" x14ac:dyDescent="0.25">
      <c r="A6147" s="6" t="str">
        <f ca="1">no.</f>
        <v/>
      </c>
      <c r="E6147" s="4" t="str">
        <f ca="1">position</f>
        <v/>
      </c>
      <c r="J6147" s="318"/>
      <c r="M6147" s="4"/>
      <c r="O6147" s="6"/>
      <c r="Q6147" s="20"/>
      <c r="R6147" s="5" t="str">
        <f ca="1">score</f>
        <v/>
      </c>
      <c r="S6147" s="7" t="str">
        <f ca="1">rescore_svc</f>
        <v/>
      </c>
      <c r="U6147" s="11" t="str">
        <f ca="1">price</f>
        <v/>
      </c>
      <c r="V6147" s="4"/>
      <c r="Y6147" s="388">
        <f ca="1">COUNTIFS(OFFSET($B$10, 0, 0, ROW()-9, 1), SERVICE[[#This Row],[Employee ID]], OFFSET($F$10, 0, 0, ROW()-9, 1), SERVICE[[#This Row],[Resources Role]])</f>
        <v>0</v>
      </c>
      <c r="Z6147" s="388">
        <f ca="1">COUNTIFS(OFFSET($F$10, 0, 0, ROW()-9, 1), SERVICE[[#This Row],[Resources Role]], OFFSET($H$10, 0, 0, ROW()-9, 1), SERVICE[[#This Row],[Booking]])</f>
        <v>0</v>
      </c>
    </row>
    <row r="6148" spans="1:26" x14ac:dyDescent="0.25">
      <c r="A6148" s="6" t="str">
        <f ca="1">no.</f>
        <v/>
      </c>
      <c r="E6148" s="4" t="str">
        <f ca="1">position</f>
        <v/>
      </c>
      <c r="J6148" s="318"/>
      <c r="M6148" s="4"/>
      <c r="O6148" s="6"/>
      <c r="Q6148" s="20"/>
      <c r="R6148" s="5" t="str">
        <f ca="1">score</f>
        <v/>
      </c>
      <c r="S6148" s="7" t="str">
        <f ca="1">rescore_svc</f>
        <v/>
      </c>
      <c r="U6148" s="11" t="str">
        <f ca="1">price</f>
        <v/>
      </c>
      <c r="V6148" s="4"/>
      <c r="Y6148" s="388">
        <f ca="1">COUNTIFS(OFFSET($B$10, 0, 0, ROW()-9, 1), SERVICE[[#This Row],[Employee ID]], OFFSET($F$10, 0, 0, ROW()-9, 1), SERVICE[[#This Row],[Resources Role]])</f>
        <v>0</v>
      </c>
      <c r="Z6148" s="388">
        <f ca="1">COUNTIFS(OFFSET($F$10, 0, 0, ROW()-9, 1), SERVICE[[#This Row],[Resources Role]], OFFSET($H$10, 0, 0, ROW()-9, 1), SERVICE[[#This Row],[Booking]])</f>
        <v>0</v>
      </c>
    </row>
    <row r="6149" spans="1:26" x14ac:dyDescent="0.25">
      <c r="A6149" s="6" t="str">
        <f ca="1">no.</f>
        <v/>
      </c>
      <c r="E6149" s="4" t="str">
        <f ca="1">position</f>
        <v/>
      </c>
      <c r="J6149" s="318"/>
      <c r="M6149" s="4"/>
      <c r="O6149" s="6"/>
      <c r="Q6149" s="20"/>
      <c r="R6149" s="5" t="str">
        <f ca="1">score</f>
        <v/>
      </c>
      <c r="S6149" s="7" t="str">
        <f ca="1">rescore_svc</f>
        <v/>
      </c>
      <c r="U6149" s="11" t="str">
        <f ca="1">price</f>
        <v/>
      </c>
      <c r="V6149" s="4"/>
      <c r="Y6149" s="388">
        <f ca="1">COUNTIFS(OFFSET($B$10, 0, 0, ROW()-9, 1), SERVICE[[#This Row],[Employee ID]], OFFSET($F$10, 0, 0, ROW()-9, 1), SERVICE[[#This Row],[Resources Role]])</f>
        <v>0</v>
      </c>
      <c r="Z6149" s="388">
        <f ca="1">COUNTIFS(OFFSET($F$10, 0, 0, ROW()-9, 1), SERVICE[[#This Row],[Resources Role]], OFFSET($H$10, 0, 0, ROW()-9, 1), SERVICE[[#This Row],[Booking]])</f>
        <v>0</v>
      </c>
    </row>
    <row r="6150" spans="1:26" x14ac:dyDescent="0.25">
      <c r="A6150" s="6" t="str">
        <f ca="1">no.</f>
        <v/>
      </c>
      <c r="E6150" s="4" t="str">
        <f ca="1">position</f>
        <v/>
      </c>
      <c r="J6150" s="318"/>
      <c r="M6150" s="4"/>
      <c r="O6150" s="6"/>
      <c r="Q6150" s="20"/>
      <c r="R6150" s="5" t="str">
        <f ca="1">score</f>
        <v/>
      </c>
      <c r="S6150" s="7" t="str">
        <f ca="1">rescore_svc</f>
        <v/>
      </c>
      <c r="U6150" s="11" t="str">
        <f ca="1">price</f>
        <v/>
      </c>
      <c r="V6150" s="4"/>
      <c r="Y6150" s="388">
        <f ca="1">COUNTIFS(OFFSET($B$10, 0, 0, ROW()-9, 1), SERVICE[[#This Row],[Employee ID]], OFFSET($F$10, 0, 0, ROW()-9, 1), SERVICE[[#This Row],[Resources Role]])</f>
        <v>0</v>
      </c>
      <c r="Z6150" s="388">
        <f ca="1">COUNTIFS(OFFSET($F$10, 0, 0, ROW()-9, 1), SERVICE[[#This Row],[Resources Role]], OFFSET($H$10, 0, 0, ROW()-9, 1), SERVICE[[#This Row],[Booking]])</f>
        <v>0</v>
      </c>
    </row>
    <row r="6151" spans="1:26" x14ac:dyDescent="0.25">
      <c r="A6151" s="6" t="str">
        <f ca="1">no.</f>
        <v/>
      </c>
      <c r="E6151" s="4" t="str">
        <f ca="1">position</f>
        <v/>
      </c>
      <c r="J6151" s="318"/>
      <c r="M6151" s="4"/>
      <c r="O6151" s="6"/>
      <c r="Q6151" s="20"/>
      <c r="R6151" s="5" t="str">
        <f ca="1">score</f>
        <v/>
      </c>
      <c r="S6151" s="7" t="str">
        <f ca="1">rescore_svc</f>
        <v/>
      </c>
      <c r="U6151" s="11" t="str">
        <f ca="1">price</f>
        <v/>
      </c>
      <c r="V6151" s="4"/>
      <c r="Y6151" s="388">
        <f ca="1">COUNTIFS(OFFSET($B$10, 0, 0, ROW()-9, 1), SERVICE[[#This Row],[Employee ID]], OFFSET($F$10, 0, 0, ROW()-9, 1), SERVICE[[#This Row],[Resources Role]])</f>
        <v>0</v>
      </c>
      <c r="Z6151" s="388">
        <f ca="1">COUNTIFS(OFFSET($F$10, 0, 0, ROW()-9, 1), SERVICE[[#This Row],[Resources Role]], OFFSET($H$10, 0, 0, ROW()-9, 1), SERVICE[[#This Row],[Booking]])</f>
        <v>0</v>
      </c>
    </row>
    <row r="6152" spans="1:26" x14ac:dyDescent="0.25">
      <c r="A6152" s="6" t="str">
        <f ca="1">no.</f>
        <v/>
      </c>
      <c r="E6152" s="4" t="str">
        <f ca="1">position</f>
        <v/>
      </c>
      <c r="J6152" s="318"/>
      <c r="M6152" s="4"/>
      <c r="O6152" s="6"/>
      <c r="Q6152" s="20"/>
      <c r="R6152" s="5" t="str">
        <f ca="1">score</f>
        <v/>
      </c>
      <c r="S6152" s="7" t="str">
        <f ca="1">rescore_svc</f>
        <v/>
      </c>
      <c r="U6152" s="11" t="str">
        <f ca="1">price</f>
        <v/>
      </c>
      <c r="V6152" s="4"/>
      <c r="Y6152" s="388">
        <f ca="1">COUNTIFS(OFFSET($B$10, 0, 0, ROW()-9, 1), SERVICE[[#This Row],[Employee ID]], OFFSET($F$10, 0, 0, ROW()-9, 1), SERVICE[[#This Row],[Resources Role]])</f>
        <v>0</v>
      </c>
      <c r="Z6152" s="388">
        <f ca="1">COUNTIFS(OFFSET($F$10, 0, 0, ROW()-9, 1), SERVICE[[#This Row],[Resources Role]], OFFSET($H$10, 0, 0, ROW()-9, 1), SERVICE[[#This Row],[Booking]])</f>
        <v>0</v>
      </c>
    </row>
    <row r="6153" spans="1:26" x14ac:dyDescent="0.25">
      <c r="A6153" s="6" t="str">
        <f ca="1">no.</f>
        <v/>
      </c>
      <c r="E6153" s="4" t="str">
        <f ca="1">position</f>
        <v/>
      </c>
      <c r="J6153" s="318"/>
      <c r="M6153" s="4"/>
      <c r="O6153" s="6"/>
      <c r="Q6153" s="20"/>
      <c r="R6153" s="5" t="str">
        <f ca="1">score</f>
        <v/>
      </c>
      <c r="S6153" s="7" t="str">
        <f ca="1">rescore_svc</f>
        <v/>
      </c>
      <c r="U6153" s="11" t="str">
        <f ca="1">price</f>
        <v/>
      </c>
      <c r="V6153" s="4"/>
      <c r="Y6153" s="388">
        <f ca="1">COUNTIFS(OFFSET($B$10, 0, 0, ROW()-9, 1), SERVICE[[#This Row],[Employee ID]], OFFSET($F$10, 0, 0, ROW()-9, 1), SERVICE[[#This Row],[Resources Role]])</f>
        <v>0</v>
      </c>
      <c r="Z6153" s="388">
        <f ca="1">COUNTIFS(OFFSET($F$10, 0, 0, ROW()-9, 1), SERVICE[[#This Row],[Resources Role]], OFFSET($H$10, 0, 0, ROW()-9, 1), SERVICE[[#This Row],[Booking]])</f>
        <v>0</v>
      </c>
    </row>
    <row r="6154" spans="1:26" x14ac:dyDescent="0.25">
      <c r="A6154" s="6" t="str">
        <f ca="1">no.</f>
        <v/>
      </c>
      <c r="E6154" s="4" t="str">
        <f ca="1">position</f>
        <v/>
      </c>
      <c r="J6154" s="318"/>
      <c r="M6154" s="4"/>
      <c r="O6154" s="6"/>
      <c r="Q6154" s="20"/>
      <c r="R6154" s="5" t="str">
        <f ca="1">score</f>
        <v/>
      </c>
      <c r="S6154" s="7" t="str">
        <f ca="1">rescore_svc</f>
        <v/>
      </c>
      <c r="U6154" s="11" t="str">
        <f ca="1">price</f>
        <v/>
      </c>
      <c r="V6154" s="4"/>
      <c r="Y6154" s="388">
        <f ca="1">COUNTIFS(OFFSET($B$10, 0, 0, ROW()-9, 1), SERVICE[[#This Row],[Employee ID]], OFFSET($F$10, 0, 0, ROW()-9, 1), SERVICE[[#This Row],[Resources Role]])</f>
        <v>0</v>
      </c>
      <c r="Z6154" s="388">
        <f ca="1">COUNTIFS(OFFSET($F$10, 0, 0, ROW()-9, 1), SERVICE[[#This Row],[Resources Role]], OFFSET($H$10, 0, 0, ROW()-9, 1), SERVICE[[#This Row],[Booking]])</f>
        <v>0</v>
      </c>
    </row>
    <row r="6155" spans="1:26" x14ac:dyDescent="0.25">
      <c r="A6155" s="6" t="str">
        <f ca="1">no.</f>
        <v/>
      </c>
      <c r="E6155" s="4" t="str">
        <f ca="1">position</f>
        <v/>
      </c>
      <c r="J6155" s="318"/>
      <c r="M6155" s="4"/>
      <c r="O6155" s="6"/>
      <c r="Q6155" s="20"/>
      <c r="R6155" s="5" t="str">
        <f ca="1">score</f>
        <v/>
      </c>
      <c r="S6155" s="7" t="str">
        <f ca="1">rescore_svc</f>
        <v/>
      </c>
      <c r="U6155" s="11" t="str">
        <f ca="1">price</f>
        <v/>
      </c>
      <c r="V6155" s="4"/>
      <c r="Y6155" s="388">
        <f ca="1">COUNTIFS(OFFSET($B$10, 0, 0, ROW()-9, 1), SERVICE[[#This Row],[Employee ID]], OFFSET($F$10, 0, 0, ROW()-9, 1), SERVICE[[#This Row],[Resources Role]])</f>
        <v>0</v>
      </c>
      <c r="Z6155" s="388">
        <f ca="1">COUNTIFS(OFFSET($F$10, 0, 0, ROW()-9, 1), SERVICE[[#This Row],[Resources Role]], OFFSET($H$10, 0, 0, ROW()-9, 1), SERVICE[[#This Row],[Booking]])</f>
        <v>0</v>
      </c>
    </row>
    <row r="6156" spans="1:26" x14ac:dyDescent="0.25">
      <c r="A6156" s="6" t="str">
        <f ca="1">no.</f>
        <v/>
      </c>
      <c r="E6156" s="4" t="str">
        <f ca="1">position</f>
        <v/>
      </c>
      <c r="J6156" s="318"/>
      <c r="M6156" s="4"/>
      <c r="O6156" s="6"/>
      <c r="Q6156" s="20"/>
      <c r="R6156" s="5" t="str">
        <f ca="1">score</f>
        <v/>
      </c>
      <c r="S6156" s="7" t="str">
        <f ca="1">rescore_svc</f>
        <v/>
      </c>
      <c r="U6156" s="11" t="str">
        <f ca="1">price</f>
        <v/>
      </c>
      <c r="V6156" s="4"/>
      <c r="Y6156" s="388">
        <f ca="1">COUNTIFS(OFFSET($B$10, 0, 0, ROW()-9, 1), SERVICE[[#This Row],[Employee ID]], OFFSET($F$10, 0, 0, ROW()-9, 1), SERVICE[[#This Row],[Resources Role]])</f>
        <v>0</v>
      </c>
      <c r="Z6156" s="388">
        <f ca="1">COUNTIFS(OFFSET($F$10, 0, 0, ROW()-9, 1), SERVICE[[#This Row],[Resources Role]], OFFSET($H$10, 0, 0, ROW()-9, 1), SERVICE[[#This Row],[Booking]])</f>
        <v>0</v>
      </c>
    </row>
    <row r="6157" spans="1:26" x14ac:dyDescent="0.25">
      <c r="A6157" s="6" t="str">
        <f ca="1">no.</f>
        <v/>
      </c>
      <c r="E6157" s="4" t="str">
        <f ca="1">position</f>
        <v/>
      </c>
      <c r="J6157" s="318"/>
      <c r="M6157" s="4"/>
      <c r="O6157" s="6"/>
      <c r="Q6157" s="20"/>
      <c r="R6157" s="5" t="str">
        <f ca="1">score</f>
        <v/>
      </c>
      <c r="S6157" s="7" t="str">
        <f ca="1">rescore_svc</f>
        <v/>
      </c>
      <c r="U6157" s="11" t="str">
        <f ca="1">price</f>
        <v/>
      </c>
      <c r="V6157" s="4"/>
      <c r="Y6157" s="388">
        <f ca="1">COUNTIFS(OFFSET($B$10, 0, 0, ROW()-9, 1), SERVICE[[#This Row],[Employee ID]], OFFSET($F$10, 0, 0, ROW()-9, 1), SERVICE[[#This Row],[Resources Role]])</f>
        <v>0</v>
      </c>
      <c r="Z6157" s="388">
        <f ca="1">COUNTIFS(OFFSET($F$10, 0, 0, ROW()-9, 1), SERVICE[[#This Row],[Resources Role]], OFFSET($H$10, 0, 0, ROW()-9, 1), SERVICE[[#This Row],[Booking]])</f>
        <v>0</v>
      </c>
    </row>
    <row r="6158" spans="1:26" x14ac:dyDescent="0.25">
      <c r="A6158" s="6" t="str">
        <f ca="1">no.</f>
        <v/>
      </c>
      <c r="E6158" s="4" t="str">
        <f ca="1">position</f>
        <v/>
      </c>
      <c r="J6158" s="318"/>
      <c r="M6158" s="4"/>
      <c r="O6158" s="6"/>
      <c r="Q6158" s="20"/>
      <c r="R6158" s="5" t="str">
        <f ca="1">score</f>
        <v/>
      </c>
      <c r="S6158" s="7" t="str">
        <f ca="1">rescore_svc</f>
        <v/>
      </c>
      <c r="U6158" s="11" t="str">
        <f ca="1">price</f>
        <v/>
      </c>
      <c r="V6158" s="4"/>
      <c r="Y6158" s="388">
        <f ca="1">COUNTIFS(OFFSET($B$10, 0, 0, ROW()-9, 1), SERVICE[[#This Row],[Employee ID]], OFFSET($F$10, 0, 0, ROW()-9, 1), SERVICE[[#This Row],[Resources Role]])</f>
        <v>0</v>
      </c>
      <c r="Z6158" s="388">
        <f ca="1">COUNTIFS(OFFSET($F$10, 0, 0, ROW()-9, 1), SERVICE[[#This Row],[Resources Role]], OFFSET($H$10, 0, 0, ROW()-9, 1), SERVICE[[#This Row],[Booking]])</f>
        <v>0</v>
      </c>
    </row>
    <row r="6159" spans="1:26" x14ac:dyDescent="0.25">
      <c r="A6159" s="6" t="str">
        <f ca="1">no.</f>
        <v/>
      </c>
      <c r="E6159" s="4" t="str">
        <f ca="1">position</f>
        <v/>
      </c>
      <c r="J6159" s="318"/>
      <c r="M6159" s="4"/>
      <c r="O6159" s="6"/>
      <c r="Q6159" s="20"/>
      <c r="R6159" s="5" t="str">
        <f ca="1">score</f>
        <v/>
      </c>
      <c r="S6159" s="7" t="str">
        <f ca="1">rescore_svc</f>
        <v/>
      </c>
      <c r="U6159" s="11" t="str">
        <f ca="1">price</f>
        <v/>
      </c>
      <c r="V6159" s="4"/>
      <c r="Y6159" s="388">
        <f ca="1">COUNTIFS(OFFSET($B$10, 0, 0, ROW()-9, 1), SERVICE[[#This Row],[Employee ID]], OFFSET($F$10, 0, 0, ROW()-9, 1), SERVICE[[#This Row],[Resources Role]])</f>
        <v>0</v>
      </c>
      <c r="Z6159" s="388">
        <f ca="1">COUNTIFS(OFFSET($F$10, 0, 0, ROW()-9, 1), SERVICE[[#This Row],[Resources Role]], OFFSET($H$10, 0, 0, ROW()-9, 1), SERVICE[[#This Row],[Booking]])</f>
        <v>0</v>
      </c>
    </row>
    <row r="6160" spans="1:26" x14ac:dyDescent="0.25">
      <c r="A6160" s="6" t="str">
        <f ca="1">no.</f>
        <v/>
      </c>
      <c r="E6160" s="4" t="str">
        <f ca="1">position</f>
        <v/>
      </c>
      <c r="J6160" s="318"/>
      <c r="M6160" s="4"/>
      <c r="O6160" s="6"/>
      <c r="Q6160" s="20"/>
      <c r="R6160" s="5" t="str">
        <f ca="1">score</f>
        <v/>
      </c>
      <c r="S6160" s="7" t="str">
        <f ca="1">rescore_svc</f>
        <v/>
      </c>
      <c r="U6160" s="11" t="str">
        <f ca="1">price</f>
        <v/>
      </c>
      <c r="V6160" s="4"/>
      <c r="Y6160" s="388">
        <f ca="1">COUNTIFS(OFFSET($B$10, 0, 0, ROW()-9, 1), SERVICE[[#This Row],[Employee ID]], OFFSET($F$10, 0, 0, ROW()-9, 1), SERVICE[[#This Row],[Resources Role]])</f>
        <v>0</v>
      </c>
      <c r="Z6160" s="388">
        <f ca="1">COUNTIFS(OFFSET($F$10, 0, 0, ROW()-9, 1), SERVICE[[#This Row],[Resources Role]], OFFSET($H$10, 0, 0, ROW()-9, 1), SERVICE[[#This Row],[Booking]])</f>
        <v>0</v>
      </c>
    </row>
    <row r="6161" spans="1:26" x14ac:dyDescent="0.25">
      <c r="A6161" s="6" t="str">
        <f ca="1">no.</f>
        <v/>
      </c>
      <c r="E6161" s="4" t="str">
        <f ca="1">position</f>
        <v/>
      </c>
      <c r="J6161" s="318"/>
      <c r="M6161" s="4"/>
      <c r="O6161" s="6"/>
      <c r="Q6161" s="20"/>
      <c r="R6161" s="5" t="str">
        <f ca="1">score</f>
        <v/>
      </c>
      <c r="S6161" s="7" t="str">
        <f ca="1">rescore_svc</f>
        <v/>
      </c>
      <c r="U6161" s="11" t="str">
        <f ca="1">price</f>
        <v/>
      </c>
      <c r="V6161" s="4"/>
      <c r="Y6161" s="388">
        <f ca="1">COUNTIFS(OFFSET($B$10, 0, 0, ROW()-9, 1), SERVICE[[#This Row],[Employee ID]], OFFSET($F$10, 0, 0, ROW()-9, 1), SERVICE[[#This Row],[Resources Role]])</f>
        <v>0</v>
      </c>
      <c r="Z6161" s="388">
        <f ca="1">COUNTIFS(OFFSET($F$10, 0, 0, ROW()-9, 1), SERVICE[[#This Row],[Resources Role]], OFFSET($H$10, 0, 0, ROW()-9, 1), SERVICE[[#This Row],[Booking]])</f>
        <v>0</v>
      </c>
    </row>
    <row r="6162" spans="1:26" x14ac:dyDescent="0.25">
      <c r="A6162" s="6" t="str">
        <f ca="1">no.</f>
        <v/>
      </c>
      <c r="E6162" s="4" t="str">
        <f ca="1">position</f>
        <v/>
      </c>
      <c r="J6162" s="318"/>
      <c r="M6162" s="4"/>
      <c r="O6162" s="6"/>
      <c r="Q6162" s="20"/>
      <c r="R6162" s="5" t="str">
        <f ca="1">score</f>
        <v/>
      </c>
      <c r="S6162" s="7" t="str">
        <f ca="1">rescore_svc</f>
        <v/>
      </c>
      <c r="U6162" s="11" t="str">
        <f ca="1">price</f>
        <v/>
      </c>
      <c r="V6162" s="4"/>
      <c r="Y6162" s="388">
        <f ca="1">COUNTIFS(OFFSET($B$10, 0, 0, ROW()-9, 1), SERVICE[[#This Row],[Employee ID]], OFFSET($F$10, 0, 0, ROW()-9, 1), SERVICE[[#This Row],[Resources Role]])</f>
        <v>0</v>
      </c>
      <c r="Z6162" s="388">
        <f ca="1">COUNTIFS(OFFSET($F$10, 0, 0, ROW()-9, 1), SERVICE[[#This Row],[Resources Role]], OFFSET($H$10, 0, 0, ROW()-9, 1), SERVICE[[#This Row],[Booking]])</f>
        <v>0</v>
      </c>
    </row>
    <row r="6163" spans="1:26" x14ac:dyDescent="0.25">
      <c r="A6163" s="6" t="str">
        <f ca="1">no.</f>
        <v/>
      </c>
      <c r="E6163" s="4" t="str">
        <f ca="1">position</f>
        <v/>
      </c>
      <c r="J6163" s="318"/>
      <c r="M6163" s="4"/>
      <c r="O6163" s="6"/>
      <c r="Q6163" s="20"/>
      <c r="R6163" s="5" t="str">
        <f ca="1">score</f>
        <v/>
      </c>
      <c r="S6163" s="7" t="str">
        <f ca="1">rescore_svc</f>
        <v/>
      </c>
      <c r="U6163" s="11" t="str">
        <f ca="1">price</f>
        <v/>
      </c>
      <c r="V6163" s="4"/>
      <c r="Y6163" s="388">
        <f ca="1">COUNTIFS(OFFSET($B$10, 0, 0, ROW()-9, 1), SERVICE[[#This Row],[Employee ID]], OFFSET($F$10, 0, 0, ROW()-9, 1), SERVICE[[#This Row],[Resources Role]])</f>
        <v>0</v>
      </c>
      <c r="Z6163" s="388">
        <f ca="1">COUNTIFS(OFFSET($F$10, 0, 0, ROW()-9, 1), SERVICE[[#This Row],[Resources Role]], OFFSET($H$10, 0, 0, ROW()-9, 1), SERVICE[[#This Row],[Booking]])</f>
        <v>0</v>
      </c>
    </row>
    <row r="6164" spans="1:26" x14ac:dyDescent="0.25">
      <c r="A6164" s="6" t="str">
        <f ca="1">no.</f>
        <v/>
      </c>
      <c r="E6164" s="4" t="str">
        <f ca="1">position</f>
        <v/>
      </c>
      <c r="J6164" s="318"/>
      <c r="M6164" s="4"/>
      <c r="O6164" s="6"/>
      <c r="Q6164" s="20"/>
      <c r="R6164" s="5" t="str">
        <f ca="1">score</f>
        <v/>
      </c>
      <c r="S6164" s="7" t="str">
        <f ca="1">rescore_svc</f>
        <v/>
      </c>
      <c r="U6164" s="11" t="str">
        <f ca="1">price</f>
        <v/>
      </c>
      <c r="V6164" s="4"/>
      <c r="Y6164" s="388">
        <f ca="1">COUNTIFS(OFFSET($B$10, 0, 0, ROW()-9, 1), SERVICE[[#This Row],[Employee ID]], OFFSET($F$10, 0, 0, ROW()-9, 1), SERVICE[[#This Row],[Resources Role]])</f>
        <v>0</v>
      </c>
      <c r="Z6164" s="388">
        <f ca="1">COUNTIFS(OFFSET($F$10, 0, 0, ROW()-9, 1), SERVICE[[#This Row],[Resources Role]], OFFSET($H$10, 0, 0, ROW()-9, 1), SERVICE[[#This Row],[Booking]])</f>
        <v>0</v>
      </c>
    </row>
    <row r="6165" spans="1:26" x14ac:dyDescent="0.25">
      <c r="A6165" s="6" t="str">
        <f ca="1">no.</f>
        <v/>
      </c>
      <c r="E6165" s="4" t="str">
        <f ca="1">position</f>
        <v/>
      </c>
      <c r="J6165" s="318"/>
      <c r="M6165" s="4"/>
      <c r="O6165" s="6"/>
      <c r="Q6165" s="20"/>
      <c r="R6165" s="5" t="str">
        <f ca="1">score</f>
        <v/>
      </c>
      <c r="S6165" s="7" t="str">
        <f ca="1">rescore_svc</f>
        <v/>
      </c>
      <c r="U6165" s="11" t="str">
        <f ca="1">price</f>
        <v/>
      </c>
      <c r="V6165" s="4"/>
      <c r="Y6165" s="388">
        <f ca="1">COUNTIFS(OFFSET($B$10, 0, 0, ROW()-9, 1), SERVICE[[#This Row],[Employee ID]], OFFSET($F$10, 0, 0, ROW()-9, 1), SERVICE[[#This Row],[Resources Role]])</f>
        <v>0</v>
      </c>
      <c r="Z6165" s="388">
        <f ca="1">COUNTIFS(OFFSET($F$10, 0, 0, ROW()-9, 1), SERVICE[[#This Row],[Resources Role]], OFFSET($H$10, 0, 0, ROW()-9, 1), SERVICE[[#This Row],[Booking]])</f>
        <v>0</v>
      </c>
    </row>
    <row r="6166" spans="1:26" x14ac:dyDescent="0.25">
      <c r="A6166" s="6" t="str">
        <f ca="1">no.</f>
        <v/>
      </c>
      <c r="E6166" s="4" t="str">
        <f ca="1">position</f>
        <v/>
      </c>
      <c r="J6166" s="318"/>
      <c r="M6166" s="4"/>
      <c r="O6166" s="6"/>
      <c r="Q6166" s="20"/>
      <c r="R6166" s="5" t="str">
        <f ca="1">score</f>
        <v/>
      </c>
      <c r="S6166" s="7" t="str">
        <f ca="1">rescore_svc</f>
        <v/>
      </c>
      <c r="U6166" s="11" t="str">
        <f ca="1">price</f>
        <v/>
      </c>
      <c r="V6166" s="4"/>
      <c r="Y6166" s="388">
        <f ca="1">COUNTIFS(OFFSET($B$10, 0, 0, ROW()-9, 1), SERVICE[[#This Row],[Employee ID]], OFFSET($F$10, 0, 0, ROW()-9, 1), SERVICE[[#This Row],[Resources Role]])</f>
        <v>0</v>
      </c>
      <c r="Z6166" s="388">
        <f ca="1">COUNTIFS(OFFSET($F$10, 0, 0, ROW()-9, 1), SERVICE[[#This Row],[Resources Role]], OFFSET($H$10, 0, 0, ROW()-9, 1), SERVICE[[#This Row],[Booking]])</f>
        <v>0</v>
      </c>
    </row>
    <row r="6167" spans="1:26" x14ac:dyDescent="0.25">
      <c r="A6167" s="6" t="str">
        <f ca="1">no.</f>
        <v/>
      </c>
      <c r="E6167" s="4" t="str">
        <f ca="1">position</f>
        <v/>
      </c>
      <c r="J6167" s="318"/>
      <c r="M6167" s="4"/>
      <c r="O6167" s="6"/>
      <c r="Q6167" s="20"/>
      <c r="R6167" s="5" t="str">
        <f ca="1">score</f>
        <v/>
      </c>
      <c r="S6167" s="7" t="str">
        <f ca="1">rescore_svc</f>
        <v/>
      </c>
      <c r="U6167" s="11" t="str">
        <f ca="1">price</f>
        <v/>
      </c>
      <c r="V6167" s="4"/>
      <c r="Y6167" s="388">
        <f ca="1">COUNTIFS(OFFSET($B$10, 0, 0, ROW()-9, 1), SERVICE[[#This Row],[Employee ID]], OFFSET($F$10, 0, 0, ROW()-9, 1), SERVICE[[#This Row],[Resources Role]])</f>
        <v>0</v>
      </c>
      <c r="Z6167" s="388">
        <f ca="1">COUNTIFS(OFFSET($F$10, 0, 0, ROW()-9, 1), SERVICE[[#This Row],[Resources Role]], OFFSET($H$10, 0, 0, ROW()-9, 1), SERVICE[[#This Row],[Booking]])</f>
        <v>0</v>
      </c>
    </row>
    <row r="6168" spans="1:26" x14ac:dyDescent="0.25">
      <c r="A6168" s="6" t="str">
        <f ca="1">no.</f>
        <v/>
      </c>
      <c r="E6168" s="4" t="str">
        <f ca="1">position</f>
        <v/>
      </c>
      <c r="J6168" s="318"/>
      <c r="M6168" s="4"/>
      <c r="O6168" s="6"/>
      <c r="Q6168" s="20"/>
      <c r="R6168" s="5" t="str">
        <f ca="1">score</f>
        <v/>
      </c>
      <c r="S6168" s="7" t="str">
        <f ca="1">rescore_svc</f>
        <v/>
      </c>
      <c r="U6168" s="11" t="str">
        <f ca="1">price</f>
        <v/>
      </c>
      <c r="V6168" s="4"/>
      <c r="Y6168" s="388">
        <f ca="1">COUNTIFS(OFFSET($B$10, 0, 0, ROW()-9, 1), SERVICE[[#This Row],[Employee ID]], OFFSET($F$10, 0, 0, ROW()-9, 1), SERVICE[[#This Row],[Resources Role]])</f>
        <v>0</v>
      </c>
      <c r="Z6168" s="388">
        <f ca="1">COUNTIFS(OFFSET($F$10, 0, 0, ROW()-9, 1), SERVICE[[#This Row],[Resources Role]], OFFSET($H$10, 0, 0, ROW()-9, 1), SERVICE[[#This Row],[Booking]])</f>
        <v>0</v>
      </c>
    </row>
    <row r="6169" spans="1:26" x14ac:dyDescent="0.25">
      <c r="A6169" s="6" t="str">
        <f ca="1">no.</f>
        <v/>
      </c>
      <c r="E6169" s="4" t="str">
        <f ca="1">position</f>
        <v/>
      </c>
      <c r="J6169" s="318"/>
      <c r="M6169" s="4"/>
      <c r="O6169" s="6"/>
      <c r="Q6169" s="20"/>
      <c r="R6169" s="5" t="str">
        <f ca="1">score</f>
        <v/>
      </c>
      <c r="S6169" s="7" t="str">
        <f ca="1">rescore_svc</f>
        <v/>
      </c>
      <c r="U6169" s="11" t="str">
        <f ca="1">price</f>
        <v/>
      </c>
      <c r="V6169" s="4"/>
      <c r="Y6169" s="388">
        <f ca="1">COUNTIFS(OFFSET($B$10, 0, 0, ROW()-9, 1), SERVICE[[#This Row],[Employee ID]], OFFSET($F$10, 0, 0, ROW()-9, 1), SERVICE[[#This Row],[Resources Role]])</f>
        <v>0</v>
      </c>
      <c r="Z6169" s="388">
        <f ca="1">COUNTIFS(OFFSET($F$10, 0, 0, ROW()-9, 1), SERVICE[[#This Row],[Resources Role]], OFFSET($H$10, 0, 0, ROW()-9, 1), SERVICE[[#This Row],[Booking]])</f>
        <v>0</v>
      </c>
    </row>
    <row r="6170" spans="1:26" x14ac:dyDescent="0.25">
      <c r="A6170" s="6" t="str">
        <f ca="1">no.</f>
        <v/>
      </c>
      <c r="E6170" s="4" t="str">
        <f ca="1">position</f>
        <v/>
      </c>
      <c r="J6170" s="318"/>
      <c r="M6170" s="4"/>
      <c r="O6170" s="6"/>
      <c r="Q6170" s="20"/>
      <c r="R6170" s="5" t="str">
        <f ca="1">score</f>
        <v/>
      </c>
      <c r="S6170" s="7" t="str">
        <f ca="1">rescore_svc</f>
        <v/>
      </c>
      <c r="U6170" s="11" t="str">
        <f ca="1">price</f>
        <v/>
      </c>
      <c r="V6170" s="4"/>
      <c r="Y6170" s="388">
        <f ca="1">COUNTIFS(OFFSET($B$10, 0, 0, ROW()-9, 1), SERVICE[[#This Row],[Employee ID]], OFFSET($F$10, 0, 0, ROW()-9, 1), SERVICE[[#This Row],[Resources Role]])</f>
        <v>0</v>
      </c>
      <c r="Z6170" s="388">
        <f ca="1">COUNTIFS(OFFSET($F$10, 0, 0, ROW()-9, 1), SERVICE[[#This Row],[Resources Role]], OFFSET($H$10, 0, 0, ROW()-9, 1), SERVICE[[#This Row],[Booking]])</f>
        <v>0</v>
      </c>
    </row>
    <row r="6171" spans="1:26" x14ac:dyDescent="0.25">
      <c r="A6171" s="6" t="str">
        <f ca="1">no.</f>
        <v/>
      </c>
      <c r="E6171" s="4" t="str">
        <f ca="1">position</f>
        <v/>
      </c>
      <c r="J6171" s="318"/>
      <c r="M6171" s="4"/>
      <c r="O6171" s="6"/>
      <c r="Q6171" s="20"/>
      <c r="R6171" s="5" t="str">
        <f ca="1">score</f>
        <v/>
      </c>
      <c r="S6171" s="7" t="str">
        <f ca="1">rescore_svc</f>
        <v/>
      </c>
      <c r="U6171" s="11" t="str">
        <f ca="1">price</f>
        <v/>
      </c>
      <c r="V6171" s="4"/>
      <c r="Y6171" s="388">
        <f ca="1">COUNTIFS(OFFSET($B$10, 0, 0, ROW()-9, 1), SERVICE[[#This Row],[Employee ID]], OFFSET($F$10, 0, 0, ROW()-9, 1), SERVICE[[#This Row],[Resources Role]])</f>
        <v>0</v>
      </c>
      <c r="Z6171" s="388">
        <f ca="1">COUNTIFS(OFFSET($F$10, 0, 0, ROW()-9, 1), SERVICE[[#This Row],[Resources Role]], OFFSET($H$10, 0, 0, ROW()-9, 1), SERVICE[[#This Row],[Booking]])</f>
        <v>0</v>
      </c>
    </row>
    <row r="6172" spans="1:26" x14ac:dyDescent="0.25">
      <c r="A6172" s="6" t="str">
        <f ca="1">no.</f>
        <v/>
      </c>
      <c r="E6172" s="4" t="str">
        <f ca="1">position</f>
        <v/>
      </c>
      <c r="J6172" s="318"/>
      <c r="M6172" s="4"/>
      <c r="O6172" s="6"/>
      <c r="Q6172" s="20"/>
      <c r="R6172" s="5" t="str">
        <f ca="1">score</f>
        <v/>
      </c>
      <c r="S6172" s="7" t="str">
        <f ca="1">rescore_svc</f>
        <v/>
      </c>
      <c r="U6172" s="11" t="str">
        <f ca="1">price</f>
        <v/>
      </c>
      <c r="V6172" s="4"/>
      <c r="Y6172" s="388">
        <f ca="1">COUNTIFS(OFFSET($B$10, 0, 0, ROW()-9, 1), SERVICE[[#This Row],[Employee ID]], OFFSET($F$10, 0, 0, ROW()-9, 1), SERVICE[[#This Row],[Resources Role]])</f>
        <v>0</v>
      </c>
      <c r="Z6172" s="388">
        <f ca="1">COUNTIFS(OFFSET($F$10, 0, 0, ROW()-9, 1), SERVICE[[#This Row],[Resources Role]], OFFSET($H$10, 0, 0, ROW()-9, 1), SERVICE[[#This Row],[Booking]])</f>
        <v>0</v>
      </c>
    </row>
    <row r="6173" spans="1:26" x14ac:dyDescent="0.25">
      <c r="A6173" s="6" t="str">
        <f ca="1">no.</f>
        <v/>
      </c>
      <c r="E6173" s="4" t="str">
        <f ca="1">position</f>
        <v/>
      </c>
      <c r="J6173" s="318"/>
      <c r="M6173" s="4"/>
      <c r="O6173" s="6"/>
      <c r="Q6173" s="20"/>
      <c r="R6173" s="5" t="str">
        <f ca="1">score</f>
        <v/>
      </c>
      <c r="S6173" s="7" t="str">
        <f ca="1">rescore_svc</f>
        <v/>
      </c>
      <c r="U6173" s="11" t="str">
        <f ca="1">price</f>
        <v/>
      </c>
      <c r="V6173" s="4"/>
      <c r="Y6173" s="388">
        <f ca="1">COUNTIFS(OFFSET($B$10, 0, 0, ROW()-9, 1), SERVICE[[#This Row],[Employee ID]], OFFSET($F$10, 0, 0, ROW()-9, 1), SERVICE[[#This Row],[Resources Role]])</f>
        <v>0</v>
      </c>
      <c r="Z6173" s="388">
        <f ca="1">COUNTIFS(OFFSET($F$10, 0, 0, ROW()-9, 1), SERVICE[[#This Row],[Resources Role]], OFFSET($H$10, 0, 0, ROW()-9, 1), SERVICE[[#This Row],[Booking]])</f>
        <v>0</v>
      </c>
    </row>
    <row r="6174" spans="1:26" x14ac:dyDescent="0.25">
      <c r="A6174" s="6" t="str">
        <f ca="1">no.</f>
        <v/>
      </c>
      <c r="E6174" s="4" t="str">
        <f ca="1">position</f>
        <v/>
      </c>
      <c r="J6174" s="318"/>
      <c r="M6174" s="4"/>
      <c r="O6174" s="6"/>
      <c r="Q6174" s="20"/>
      <c r="R6174" s="5" t="str">
        <f ca="1">score</f>
        <v/>
      </c>
      <c r="S6174" s="7" t="str">
        <f ca="1">rescore_svc</f>
        <v/>
      </c>
      <c r="U6174" s="11" t="str">
        <f ca="1">price</f>
        <v/>
      </c>
      <c r="V6174" s="4"/>
      <c r="Y6174" s="388">
        <f ca="1">COUNTIFS(OFFSET($B$10, 0, 0, ROW()-9, 1), SERVICE[[#This Row],[Employee ID]], OFFSET($F$10, 0, 0, ROW()-9, 1), SERVICE[[#This Row],[Resources Role]])</f>
        <v>0</v>
      </c>
      <c r="Z6174" s="388">
        <f ca="1">COUNTIFS(OFFSET($F$10, 0, 0, ROW()-9, 1), SERVICE[[#This Row],[Resources Role]], OFFSET($H$10, 0, 0, ROW()-9, 1), SERVICE[[#This Row],[Booking]])</f>
        <v>0</v>
      </c>
    </row>
    <row r="6175" spans="1:26" x14ac:dyDescent="0.25">
      <c r="A6175" s="6" t="str">
        <f ca="1">no.</f>
        <v/>
      </c>
      <c r="E6175" s="4" t="str">
        <f ca="1">position</f>
        <v/>
      </c>
      <c r="J6175" s="318"/>
      <c r="M6175" s="4"/>
      <c r="O6175" s="6"/>
      <c r="Q6175" s="20"/>
      <c r="R6175" s="5" t="str">
        <f ca="1">score</f>
        <v/>
      </c>
      <c r="S6175" s="7" t="str">
        <f ca="1">rescore_svc</f>
        <v/>
      </c>
      <c r="U6175" s="11" t="str">
        <f ca="1">price</f>
        <v/>
      </c>
      <c r="V6175" s="4"/>
      <c r="Y6175" s="388">
        <f ca="1">COUNTIFS(OFFSET($B$10, 0, 0, ROW()-9, 1), SERVICE[[#This Row],[Employee ID]], OFFSET($F$10, 0, 0, ROW()-9, 1), SERVICE[[#This Row],[Resources Role]])</f>
        <v>0</v>
      </c>
      <c r="Z6175" s="388">
        <f ca="1">COUNTIFS(OFFSET($F$10, 0, 0, ROW()-9, 1), SERVICE[[#This Row],[Resources Role]], OFFSET($H$10, 0, 0, ROW()-9, 1), SERVICE[[#This Row],[Booking]])</f>
        <v>0</v>
      </c>
    </row>
    <row r="6176" spans="1:26" x14ac:dyDescent="0.25">
      <c r="A6176" s="6" t="str">
        <f ca="1">no.</f>
        <v/>
      </c>
      <c r="E6176" s="4" t="str">
        <f ca="1">position</f>
        <v/>
      </c>
      <c r="J6176" s="318"/>
      <c r="M6176" s="4"/>
      <c r="O6176" s="6"/>
      <c r="Q6176" s="20"/>
      <c r="R6176" s="5" t="str">
        <f ca="1">score</f>
        <v/>
      </c>
      <c r="S6176" s="7" t="str">
        <f ca="1">rescore_svc</f>
        <v/>
      </c>
      <c r="U6176" s="11" t="str">
        <f ca="1">price</f>
        <v/>
      </c>
      <c r="V6176" s="4"/>
      <c r="Y6176" s="388">
        <f ca="1">COUNTIFS(OFFSET($B$10, 0, 0, ROW()-9, 1), SERVICE[[#This Row],[Employee ID]], OFFSET($F$10, 0, 0, ROW()-9, 1), SERVICE[[#This Row],[Resources Role]])</f>
        <v>0</v>
      </c>
      <c r="Z6176" s="388">
        <f ca="1">COUNTIFS(OFFSET($F$10, 0, 0, ROW()-9, 1), SERVICE[[#This Row],[Resources Role]], OFFSET($H$10, 0, 0, ROW()-9, 1), SERVICE[[#This Row],[Booking]])</f>
        <v>0</v>
      </c>
    </row>
    <row r="6177" spans="1:26" x14ac:dyDescent="0.25">
      <c r="A6177" s="6" t="str">
        <f ca="1">no.</f>
        <v/>
      </c>
      <c r="E6177" s="4" t="str">
        <f ca="1">position</f>
        <v/>
      </c>
      <c r="J6177" s="318"/>
      <c r="M6177" s="4"/>
      <c r="O6177" s="6"/>
      <c r="Q6177" s="20"/>
      <c r="R6177" s="5" t="str">
        <f ca="1">score</f>
        <v/>
      </c>
      <c r="S6177" s="7" t="str">
        <f ca="1">rescore_svc</f>
        <v/>
      </c>
      <c r="U6177" s="11" t="str">
        <f ca="1">price</f>
        <v/>
      </c>
      <c r="V6177" s="4"/>
      <c r="Y6177" s="388">
        <f ca="1">COUNTIFS(OFFSET($B$10, 0, 0, ROW()-9, 1), SERVICE[[#This Row],[Employee ID]], OFFSET($F$10, 0, 0, ROW()-9, 1), SERVICE[[#This Row],[Resources Role]])</f>
        <v>0</v>
      </c>
      <c r="Z6177" s="388">
        <f ca="1">COUNTIFS(OFFSET($F$10, 0, 0, ROW()-9, 1), SERVICE[[#This Row],[Resources Role]], OFFSET($H$10, 0, 0, ROW()-9, 1), SERVICE[[#This Row],[Booking]])</f>
        <v>0</v>
      </c>
    </row>
    <row r="6178" spans="1:26" x14ac:dyDescent="0.25">
      <c r="A6178" s="6" t="str">
        <f ca="1">no.</f>
        <v/>
      </c>
      <c r="E6178" s="4" t="str">
        <f ca="1">position</f>
        <v/>
      </c>
      <c r="J6178" s="318"/>
      <c r="M6178" s="4"/>
      <c r="O6178" s="6"/>
      <c r="Q6178" s="20"/>
      <c r="R6178" s="5" t="str">
        <f ca="1">score</f>
        <v/>
      </c>
      <c r="S6178" s="7" t="str">
        <f ca="1">rescore_svc</f>
        <v/>
      </c>
      <c r="U6178" s="11" t="str">
        <f ca="1">price</f>
        <v/>
      </c>
      <c r="V6178" s="4"/>
      <c r="Y6178" s="388">
        <f ca="1">COUNTIFS(OFFSET($B$10, 0, 0, ROW()-9, 1), SERVICE[[#This Row],[Employee ID]], OFFSET($F$10, 0, 0, ROW()-9, 1), SERVICE[[#This Row],[Resources Role]])</f>
        <v>0</v>
      </c>
      <c r="Z6178" s="388">
        <f ca="1">COUNTIFS(OFFSET($F$10, 0, 0, ROW()-9, 1), SERVICE[[#This Row],[Resources Role]], OFFSET($H$10, 0, 0, ROW()-9, 1), SERVICE[[#This Row],[Booking]])</f>
        <v>0</v>
      </c>
    </row>
    <row r="6179" spans="1:26" x14ac:dyDescent="0.25">
      <c r="A6179" s="6" t="str">
        <f ca="1">no.</f>
        <v/>
      </c>
      <c r="E6179" s="4" t="str">
        <f ca="1">position</f>
        <v/>
      </c>
      <c r="J6179" s="318"/>
      <c r="M6179" s="4"/>
      <c r="O6179" s="6"/>
      <c r="Q6179" s="20"/>
      <c r="R6179" s="5" t="str">
        <f ca="1">score</f>
        <v/>
      </c>
      <c r="S6179" s="7" t="str">
        <f ca="1">rescore_svc</f>
        <v/>
      </c>
      <c r="U6179" s="11" t="str">
        <f ca="1">price</f>
        <v/>
      </c>
      <c r="V6179" s="4"/>
      <c r="Y6179" s="388">
        <f ca="1">COUNTIFS(OFFSET($B$10, 0, 0, ROW()-9, 1), SERVICE[[#This Row],[Employee ID]], OFFSET($F$10, 0, 0, ROW()-9, 1), SERVICE[[#This Row],[Resources Role]])</f>
        <v>0</v>
      </c>
      <c r="Z6179" s="388">
        <f ca="1">COUNTIFS(OFFSET($F$10, 0, 0, ROW()-9, 1), SERVICE[[#This Row],[Resources Role]], OFFSET($H$10, 0, 0, ROW()-9, 1), SERVICE[[#This Row],[Booking]])</f>
        <v>0</v>
      </c>
    </row>
    <row r="6180" spans="1:26" x14ac:dyDescent="0.25">
      <c r="A6180" s="6" t="str">
        <f ca="1">no.</f>
        <v/>
      </c>
      <c r="E6180" s="4" t="str">
        <f ca="1">position</f>
        <v/>
      </c>
      <c r="J6180" s="318"/>
      <c r="M6180" s="4"/>
      <c r="O6180" s="6"/>
      <c r="Q6180" s="20"/>
      <c r="R6180" s="5" t="str">
        <f ca="1">score</f>
        <v/>
      </c>
      <c r="S6180" s="7" t="str">
        <f ca="1">rescore_svc</f>
        <v/>
      </c>
      <c r="U6180" s="11" t="str">
        <f ca="1">price</f>
        <v/>
      </c>
      <c r="V6180" s="4"/>
      <c r="Y6180" s="388">
        <f ca="1">COUNTIFS(OFFSET($B$10, 0, 0, ROW()-9, 1), SERVICE[[#This Row],[Employee ID]], OFFSET($F$10, 0, 0, ROW()-9, 1), SERVICE[[#This Row],[Resources Role]])</f>
        <v>0</v>
      </c>
      <c r="Z6180" s="388">
        <f ca="1">COUNTIFS(OFFSET($F$10, 0, 0, ROW()-9, 1), SERVICE[[#This Row],[Resources Role]], OFFSET($H$10, 0, 0, ROW()-9, 1), SERVICE[[#This Row],[Booking]])</f>
        <v>0</v>
      </c>
    </row>
    <row r="6181" spans="1:26" x14ac:dyDescent="0.25">
      <c r="A6181" s="6" t="str">
        <f ca="1">no.</f>
        <v/>
      </c>
      <c r="E6181" s="4" t="str">
        <f ca="1">position</f>
        <v/>
      </c>
      <c r="J6181" s="318"/>
      <c r="M6181" s="4"/>
      <c r="O6181" s="6"/>
      <c r="Q6181" s="20"/>
      <c r="R6181" s="5" t="str">
        <f ca="1">score</f>
        <v/>
      </c>
      <c r="S6181" s="7" t="str">
        <f ca="1">rescore_svc</f>
        <v/>
      </c>
      <c r="U6181" s="11" t="str">
        <f ca="1">price</f>
        <v/>
      </c>
      <c r="V6181" s="4"/>
      <c r="Y6181" s="388">
        <f ca="1">COUNTIFS(OFFSET($B$10, 0, 0, ROW()-9, 1), SERVICE[[#This Row],[Employee ID]], OFFSET($F$10, 0, 0, ROW()-9, 1), SERVICE[[#This Row],[Resources Role]])</f>
        <v>0</v>
      </c>
      <c r="Z6181" s="388">
        <f ca="1">COUNTIFS(OFFSET($F$10, 0, 0, ROW()-9, 1), SERVICE[[#This Row],[Resources Role]], OFFSET($H$10, 0, 0, ROW()-9, 1), SERVICE[[#This Row],[Booking]])</f>
        <v>0</v>
      </c>
    </row>
    <row r="6182" spans="1:26" x14ac:dyDescent="0.25">
      <c r="A6182" s="6" t="str">
        <f ca="1">no.</f>
        <v/>
      </c>
      <c r="E6182" s="4" t="str">
        <f ca="1">position</f>
        <v/>
      </c>
      <c r="J6182" s="318"/>
      <c r="M6182" s="4"/>
      <c r="O6182" s="6"/>
      <c r="Q6182" s="20"/>
      <c r="R6182" s="5" t="str">
        <f ca="1">score</f>
        <v/>
      </c>
      <c r="S6182" s="7" t="str">
        <f ca="1">rescore_svc</f>
        <v/>
      </c>
      <c r="U6182" s="11" t="str">
        <f ca="1">price</f>
        <v/>
      </c>
      <c r="V6182" s="4"/>
      <c r="Y6182" s="388">
        <f ca="1">COUNTIFS(OFFSET($B$10, 0, 0, ROW()-9, 1), SERVICE[[#This Row],[Employee ID]], OFFSET($F$10, 0, 0, ROW()-9, 1), SERVICE[[#This Row],[Resources Role]])</f>
        <v>0</v>
      </c>
      <c r="Z6182" s="388">
        <f ca="1">COUNTIFS(OFFSET($F$10, 0, 0, ROW()-9, 1), SERVICE[[#This Row],[Resources Role]], OFFSET($H$10, 0, 0, ROW()-9, 1), SERVICE[[#This Row],[Booking]])</f>
        <v>0</v>
      </c>
    </row>
    <row r="6183" spans="1:26" x14ac:dyDescent="0.25">
      <c r="A6183" s="6" t="str">
        <f ca="1">no.</f>
        <v/>
      </c>
      <c r="E6183" s="4" t="str">
        <f ca="1">position</f>
        <v/>
      </c>
      <c r="J6183" s="318"/>
      <c r="M6183" s="4"/>
      <c r="O6183" s="6"/>
      <c r="Q6183" s="20"/>
      <c r="R6183" s="5" t="str">
        <f ca="1">score</f>
        <v/>
      </c>
      <c r="S6183" s="7" t="str">
        <f ca="1">rescore_svc</f>
        <v/>
      </c>
      <c r="U6183" s="11" t="str">
        <f ca="1">price</f>
        <v/>
      </c>
      <c r="V6183" s="4"/>
      <c r="Y6183" s="388">
        <f ca="1">COUNTIFS(OFFSET($B$10, 0, 0, ROW()-9, 1), SERVICE[[#This Row],[Employee ID]], OFFSET($F$10, 0, 0, ROW()-9, 1), SERVICE[[#This Row],[Resources Role]])</f>
        <v>0</v>
      </c>
      <c r="Z6183" s="388">
        <f ca="1">COUNTIFS(OFFSET($F$10, 0, 0, ROW()-9, 1), SERVICE[[#This Row],[Resources Role]], OFFSET($H$10, 0, 0, ROW()-9, 1), SERVICE[[#This Row],[Booking]])</f>
        <v>0</v>
      </c>
    </row>
    <row r="6184" spans="1:26" x14ac:dyDescent="0.25">
      <c r="A6184" s="6" t="str">
        <f ca="1">no.</f>
        <v/>
      </c>
      <c r="E6184" s="4" t="str">
        <f ca="1">position</f>
        <v/>
      </c>
      <c r="J6184" s="318"/>
      <c r="M6184" s="4"/>
      <c r="O6184" s="6"/>
      <c r="Q6184" s="20"/>
      <c r="R6184" s="5" t="str">
        <f ca="1">score</f>
        <v/>
      </c>
      <c r="S6184" s="7" t="str">
        <f ca="1">rescore_svc</f>
        <v/>
      </c>
      <c r="U6184" s="11" t="str">
        <f ca="1">price</f>
        <v/>
      </c>
      <c r="V6184" s="4"/>
      <c r="Y6184" s="388">
        <f ca="1">COUNTIFS(OFFSET($B$10, 0, 0, ROW()-9, 1), SERVICE[[#This Row],[Employee ID]], OFFSET($F$10, 0, 0, ROW()-9, 1), SERVICE[[#This Row],[Resources Role]])</f>
        <v>0</v>
      </c>
      <c r="Z6184" s="388">
        <f ca="1">COUNTIFS(OFFSET($F$10, 0, 0, ROW()-9, 1), SERVICE[[#This Row],[Resources Role]], OFFSET($H$10, 0, 0, ROW()-9, 1), SERVICE[[#This Row],[Booking]])</f>
        <v>0</v>
      </c>
    </row>
    <row r="6185" spans="1:26" x14ac:dyDescent="0.25">
      <c r="A6185" s="6" t="str">
        <f ca="1">no.</f>
        <v/>
      </c>
      <c r="E6185" s="4" t="str">
        <f ca="1">position</f>
        <v/>
      </c>
      <c r="J6185" s="318"/>
      <c r="M6185" s="4"/>
      <c r="O6185" s="6"/>
      <c r="Q6185" s="20"/>
      <c r="R6185" s="5" t="str">
        <f ca="1">score</f>
        <v/>
      </c>
      <c r="S6185" s="7" t="str">
        <f ca="1">rescore_svc</f>
        <v/>
      </c>
      <c r="U6185" s="11" t="str">
        <f ca="1">price</f>
        <v/>
      </c>
      <c r="V6185" s="4"/>
      <c r="Y6185" s="388">
        <f ca="1">COUNTIFS(OFFSET($B$10, 0, 0, ROW()-9, 1), SERVICE[[#This Row],[Employee ID]], OFFSET($F$10, 0, 0, ROW()-9, 1), SERVICE[[#This Row],[Resources Role]])</f>
        <v>0</v>
      </c>
      <c r="Z6185" s="388">
        <f ca="1">COUNTIFS(OFFSET($F$10, 0, 0, ROW()-9, 1), SERVICE[[#This Row],[Resources Role]], OFFSET($H$10, 0, 0, ROW()-9, 1), SERVICE[[#This Row],[Booking]])</f>
        <v>0</v>
      </c>
    </row>
    <row r="6186" spans="1:26" x14ac:dyDescent="0.25">
      <c r="A6186" s="6" t="str">
        <f ca="1">no.</f>
        <v/>
      </c>
      <c r="E6186" s="4" t="str">
        <f ca="1">position</f>
        <v/>
      </c>
      <c r="J6186" s="318"/>
      <c r="M6186" s="4"/>
      <c r="O6186" s="6"/>
      <c r="Q6186" s="20"/>
      <c r="R6186" s="5" t="str">
        <f ca="1">score</f>
        <v/>
      </c>
      <c r="S6186" s="7" t="str">
        <f ca="1">rescore_svc</f>
        <v/>
      </c>
      <c r="U6186" s="11" t="str">
        <f ca="1">price</f>
        <v/>
      </c>
      <c r="V6186" s="4"/>
      <c r="Y6186" s="388">
        <f ca="1">COUNTIFS(OFFSET($B$10, 0, 0, ROW()-9, 1), SERVICE[[#This Row],[Employee ID]], OFFSET($F$10, 0, 0, ROW()-9, 1), SERVICE[[#This Row],[Resources Role]])</f>
        <v>0</v>
      </c>
      <c r="Z6186" s="388">
        <f ca="1">COUNTIFS(OFFSET($F$10, 0, 0, ROW()-9, 1), SERVICE[[#This Row],[Resources Role]], OFFSET($H$10, 0, 0, ROW()-9, 1), SERVICE[[#This Row],[Booking]])</f>
        <v>0</v>
      </c>
    </row>
    <row r="6187" spans="1:26" x14ac:dyDescent="0.25">
      <c r="A6187" s="6" t="str">
        <f ca="1">no.</f>
        <v/>
      </c>
      <c r="E6187" s="4" t="str">
        <f ca="1">position</f>
        <v/>
      </c>
      <c r="J6187" s="318"/>
      <c r="M6187" s="4"/>
      <c r="O6187" s="6"/>
      <c r="Q6187" s="20"/>
      <c r="R6187" s="5" t="str">
        <f ca="1">score</f>
        <v/>
      </c>
      <c r="S6187" s="7" t="str">
        <f ca="1">rescore_svc</f>
        <v/>
      </c>
      <c r="U6187" s="11" t="str">
        <f ca="1">price</f>
        <v/>
      </c>
      <c r="V6187" s="4"/>
      <c r="Y6187" s="388">
        <f ca="1">COUNTIFS(OFFSET($B$10, 0, 0, ROW()-9, 1), SERVICE[[#This Row],[Employee ID]], OFFSET($F$10, 0, 0, ROW()-9, 1), SERVICE[[#This Row],[Resources Role]])</f>
        <v>0</v>
      </c>
      <c r="Z6187" s="388">
        <f ca="1">COUNTIFS(OFFSET($F$10, 0, 0, ROW()-9, 1), SERVICE[[#This Row],[Resources Role]], OFFSET($H$10, 0, 0, ROW()-9, 1), SERVICE[[#This Row],[Booking]])</f>
        <v>0</v>
      </c>
    </row>
    <row r="6188" spans="1:26" x14ac:dyDescent="0.25">
      <c r="A6188" s="6" t="str">
        <f ca="1">no.</f>
        <v/>
      </c>
      <c r="E6188" s="4" t="str">
        <f ca="1">position</f>
        <v/>
      </c>
      <c r="J6188" s="318"/>
      <c r="M6188" s="4"/>
      <c r="O6188" s="6"/>
      <c r="Q6188" s="20"/>
      <c r="R6188" s="5" t="str">
        <f ca="1">score</f>
        <v/>
      </c>
      <c r="S6188" s="7" t="str">
        <f ca="1">rescore_svc</f>
        <v/>
      </c>
      <c r="U6188" s="11" t="str">
        <f ca="1">price</f>
        <v/>
      </c>
      <c r="V6188" s="4"/>
      <c r="Y6188" s="388">
        <f ca="1">COUNTIFS(OFFSET($B$10, 0, 0, ROW()-9, 1), SERVICE[[#This Row],[Employee ID]], OFFSET($F$10, 0, 0, ROW()-9, 1), SERVICE[[#This Row],[Resources Role]])</f>
        <v>0</v>
      </c>
      <c r="Z6188" s="388">
        <f ca="1">COUNTIFS(OFFSET($F$10, 0, 0, ROW()-9, 1), SERVICE[[#This Row],[Resources Role]], OFFSET($H$10, 0, 0, ROW()-9, 1), SERVICE[[#This Row],[Booking]])</f>
        <v>0</v>
      </c>
    </row>
    <row r="6189" spans="1:26" x14ac:dyDescent="0.25">
      <c r="A6189" s="6" t="str">
        <f ca="1">no.</f>
        <v/>
      </c>
      <c r="E6189" s="4" t="str">
        <f ca="1">position</f>
        <v/>
      </c>
      <c r="J6189" s="318"/>
      <c r="M6189" s="4"/>
      <c r="O6189" s="6"/>
      <c r="Q6189" s="20"/>
      <c r="R6189" s="5" t="str">
        <f ca="1">score</f>
        <v/>
      </c>
      <c r="S6189" s="7" t="str">
        <f ca="1">rescore_svc</f>
        <v/>
      </c>
      <c r="U6189" s="11" t="str">
        <f ca="1">price</f>
        <v/>
      </c>
      <c r="V6189" s="4"/>
      <c r="Y6189" s="388">
        <f ca="1">COUNTIFS(OFFSET($B$10, 0, 0, ROW()-9, 1), SERVICE[[#This Row],[Employee ID]], OFFSET($F$10, 0, 0, ROW()-9, 1), SERVICE[[#This Row],[Resources Role]])</f>
        <v>0</v>
      </c>
      <c r="Z6189" s="388">
        <f ca="1">COUNTIFS(OFFSET($F$10, 0, 0, ROW()-9, 1), SERVICE[[#This Row],[Resources Role]], OFFSET($H$10, 0, 0, ROW()-9, 1), SERVICE[[#This Row],[Booking]])</f>
        <v>0</v>
      </c>
    </row>
    <row r="6190" spans="1:26" x14ac:dyDescent="0.25">
      <c r="A6190" s="6" t="str">
        <f ca="1">no.</f>
        <v/>
      </c>
      <c r="E6190" s="4" t="str">
        <f ca="1">position</f>
        <v/>
      </c>
      <c r="J6190" s="318"/>
      <c r="M6190" s="4"/>
      <c r="O6190" s="6"/>
      <c r="Q6190" s="20"/>
      <c r="R6190" s="5" t="str">
        <f ca="1">score</f>
        <v/>
      </c>
      <c r="S6190" s="7" t="str">
        <f ca="1">rescore_svc</f>
        <v/>
      </c>
      <c r="U6190" s="11" t="str">
        <f ca="1">price</f>
        <v/>
      </c>
      <c r="V6190" s="4"/>
      <c r="Y6190" s="388">
        <f ca="1">COUNTIFS(OFFSET($B$10, 0, 0, ROW()-9, 1), SERVICE[[#This Row],[Employee ID]], OFFSET($F$10, 0, 0, ROW()-9, 1), SERVICE[[#This Row],[Resources Role]])</f>
        <v>0</v>
      </c>
      <c r="Z6190" s="388">
        <f ca="1">COUNTIFS(OFFSET($F$10, 0, 0, ROW()-9, 1), SERVICE[[#This Row],[Resources Role]], OFFSET($H$10, 0, 0, ROW()-9, 1), SERVICE[[#This Row],[Booking]])</f>
        <v>0</v>
      </c>
    </row>
    <row r="6191" spans="1:26" x14ac:dyDescent="0.25">
      <c r="A6191" s="6" t="str">
        <f ca="1">no.</f>
        <v/>
      </c>
      <c r="E6191" s="4" t="str">
        <f ca="1">position</f>
        <v/>
      </c>
      <c r="J6191" s="318"/>
      <c r="M6191" s="4"/>
      <c r="O6191" s="6"/>
      <c r="Q6191" s="20"/>
      <c r="R6191" s="5" t="str">
        <f ca="1">score</f>
        <v/>
      </c>
      <c r="S6191" s="7" t="str">
        <f ca="1">rescore_svc</f>
        <v/>
      </c>
      <c r="U6191" s="11" t="str">
        <f ca="1">price</f>
        <v/>
      </c>
      <c r="V6191" s="4"/>
      <c r="Y6191" s="388">
        <f ca="1">COUNTIFS(OFFSET($B$10, 0, 0, ROW()-9, 1), SERVICE[[#This Row],[Employee ID]], OFFSET($F$10, 0, 0, ROW()-9, 1), SERVICE[[#This Row],[Resources Role]])</f>
        <v>0</v>
      </c>
      <c r="Z6191" s="388">
        <f ca="1">COUNTIFS(OFFSET($F$10, 0, 0, ROW()-9, 1), SERVICE[[#This Row],[Resources Role]], OFFSET($H$10, 0, 0, ROW()-9, 1), SERVICE[[#This Row],[Booking]])</f>
        <v>0</v>
      </c>
    </row>
    <row r="6192" spans="1:26" x14ac:dyDescent="0.25">
      <c r="A6192" s="6" t="str">
        <f ca="1">no.</f>
        <v/>
      </c>
      <c r="E6192" s="4" t="str">
        <f ca="1">position</f>
        <v/>
      </c>
      <c r="J6192" s="318"/>
      <c r="M6192" s="4"/>
      <c r="O6192" s="6"/>
      <c r="Q6192" s="20"/>
      <c r="R6192" s="5" t="str">
        <f ca="1">score</f>
        <v/>
      </c>
      <c r="S6192" s="7" t="str">
        <f ca="1">rescore_svc</f>
        <v/>
      </c>
      <c r="U6192" s="11" t="str">
        <f ca="1">price</f>
        <v/>
      </c>
      <c r="V6192" s="4"/>
      <c r="Y6192" s="388">
        <f ca="1">COUNTIFS(OFFSET($B$10, 0, 0, ROW()-9, 1), SERVICE[[#This Row],[Employee ID]], OFFSET($F$10, 0, 0, ROW()-9, 1), SERVICE[[#This Row],[Resources Role]])</f>
        <v>0</v>
      </c>
      <c r="Z6192" s="388">
        <f ca="1">COUNTIFS(OFFSET($F$10, 0, 0, ROW()-9, 1), SERVICE[[#This Row],[Resources Role]], OFFSET($H$10, 0, 0, ROW()-9, 1), SERVICE[[#This Row],[Booking]])</f>
        <v>0</v>
      </c>
    </row>
    <row r="6193" spans="1:26" x14ac:dyDescent="0.25">
      <c r="A6193" s="6" t="str">
        <f ca="1">no.</f>
        <v/>
      </c>
      <c r="E6193" s="4" t="str">
        <f ca="1">position</f>
        <v/>
      </c>
      <c r="J6193" s="318"/>
      <c r="M6193" s="4"/>
      <c r="O6193" s="6"/>
      <c r="Q6193" s="20"/>
      <c r="R6193" s="5" t="str">
        <f ca="1">score</f>
        <v/>
      </c>
      <c r="S6193" s="7" t="str">
        <f ca="1">rescore_svc</f>
        <v/>
      </c>
      <c r="U6193" s="11" t="str">
        <f ca="1">price</f>
        <v/>
      </c>
      <c r="V6193" s="4"/>
      <c r="Y6193" s="388">
        <f ca="1">COUNTIFS(OFFSET($B$10, 0, 0, ROW()-9, 1), SERVICE[[#This Row],[Employee ID]], OFFSET($F$10, 0, 0, ROW()-9, 1), SERVICE[[#This Row],[Resources Role]])</f>
        <v>0</v>
      </c>
      <c r="Z6193" s="388">
        <f ca="1">COUNTIFS(OFFSET($F$10, 0, 0, ROW()-9, 1), SERVICE[[#This Row],[Resources Role]], OFFSET($H$10, 0, 0, ROW()-9, 1), SERVICE[[#This Row],[Booking]])</f>
        <v>0</v>
      </c>
    </row>
    <row r="6194" spans="1:26" x14ac:dyDescent="0.25">
      <c r="A6194" s="6" t="str">
        <f ca="1">no.</f>
        <v/>
      </c>
      <c r="E6194" s="4" t="str">
        <f ca="1">position</f>
        <v/>
      </c>
      <c r="J6194" s="318"/>
      <c r="M6194" s="4"/>
      <c r="O6194" s="6"/>
      <c r="Q6194" s="20"/>
      <c r="R6194" s="5" t="str">
        <f ca="1">score</f>
        <v/>
      </c>
      <c r="S6194" s="7" t="str">
        <f ca="1">rescore_svc</f>
        <v/>
      </c>
      <c r="U6194" s="11" t="str">
        <f ca="1">price</f>
        <v/>
      </c>
      <c r="V6194" s="4"/>
      <c r="Y6194" s="388">
        <f ca="1">COUNTIFS(OFFSET($B$10, 0, 0, ROW()-9, 1), SERVICE[[#This Row],[Employee ID]], OFFSET($F$10, 0, 0, ROW()-9, 1), SERVICE[[#This Row],[Resources Role]])</f>
        <v>0</v>
      </c>
      <c r="Z6194" s="388">
        <f ca="1">COUNTIFS(OFFSET($F$10, 0, 0, ROW()-9, 1), SERVICE[[#This Row],[Resources Role]], OFFSET($H$10, 0, 0, ROW()-9, 1), SERVICE[[#This Row],[Booking]])</f>
        <v>0</v>
      </c>
    </row>
    <row r="6195" spans="1:26" x14ac:dyDescent="0.25">
      <c r="A6195" s="6" t="str">
        <f ca="1">no.</f>
        <v/>
      </c>
      <c r="E6195" s="4" t="str">
        <f ca="1">position</f>
        <v/>
      </c>
      <c r="J6195" s="318"/>
      <c r="M6195" s="4"/>
      <c r="O6195" s="6"/>
      <c r="Q6195" s="20"/>
      <c r="R6195" s="5" t="str">
        <f ca="1">score</f>
        <v/>
      </c>
      <c r="S6195" s="7" t="str">
        <f ca="1">rescore_svc</f>
        <v/>
      </c>
      <c r="U6195" s="11" t="str">
        <f ca="1">price</f>
        <v/>
      </c>
      <c r="V6195" s="4"/>
      <c r="Y6195" s="388">
        <f ca="1">COUNTIFS(OFFSET($B$10, 0, 0, ROW()-9, 1), SERVICE[[#This Row],[Employee ID]], OFFSET($F$10, 0, 0, ROW()-9, 1), SERVICE[[#This Row],[Resources Role]])</f>
        <v>0</v>
      </c>
      <c r="Z6195" s="388">
        <f ca="1">COUNTIFS(OFFSET($F$10, 0, 0, ROW()-9, 1), SERVICE[[#This Row],[Resources Role]], OFFSET($H$10, 0, 0, ROW()-9, 1), SERVICE[[#This Row],[Booking]])</f>
        <v>0</v>
      </c>
    </row>
    <row r="6196" spans="1:26" x14ac:dyDescent="0.25">
      <c r="A6196" s="6" t="str">
        <f ca="1">no.</f>
        <v/>
      </c>
      <c r="E6196" s="4" t="str">
        <f ca="1">position</f>
        <v/>
      </c>
      <c r="J6196" s="318"/>
      <c r="M6196" s="4"/>
      <c r="O6196" s="6"/>
      <c r="Q6196" s="20"/>
      <c r="R6196" s="5" t="str">
        <f ca="1">score</f>
        <v/>
      </c>
      <c r="S6196" s="7" t="str">
        <f ca="1">rescore_svc</f>
        <v/>
      </c>
      <c r="U6196" s="11" t="str">
        <f ca="1">price</f>
        <v/>
      </c>
      <c r="V6196" s="4"/>
      <c r="Y6196" s="388">
        <f ca="1">COUNTIFS(OFFSET($B$10, 0, 0, ROW()-9, 1), SERVICE[[#This Row],[Employee ID]], OFFSET($F$10, 0, 0, ROW()-9, 1), SERVICE[[#This Row],[Resources Role]])</f>
        <v>0</v>
      </c>
      <c r="Z6196" s="388">
        <f ca="1">COUNTIFS(OFFSET($F$10, 0, 0, ROW()-9, 1), SERVICE[[#This Row],[Resources Role]], OFFSET($H$10, 0, 0, ROW()-9, 1), SERVICE[[#This Row],[Booking]])</f>
        <v>0</v>
      </c>
    </row>
    <row r="6197" spans="1:26" x14ac:dyDescent="0.25">
      <c r="A6197" s="6" t="str">
        <f ca="1">no.</f>
        <v/>
      </c>
      <c r="E6197" s="4" t="str">
        <f ca="1">position</f>
        <v/>
      </c>
      <c r="J6197" s="318"/>
      <c r="M6197" s="4"/>
      <c r="O6197" s="6"/>
      <c r="Q6197" s="20"/>
      <c r="R6197" s="5" t="str">
        <f ca="1">score</f>
        <v/>
      </c>
      <c r="S6197" s="7" t="str">
        <f ca="1">rescore_svc</f>
        <v/>
      </c>
      <c r="U6197" s="11" t="str">
        <f ca="1">price</f>
        <v/>
      </c>
      <c r="V6197" s="4"/>
      <c r="Y6197" s="388">
        <f ca="1">COUNTIFS(OFFSET($B$10, 0, 0, ROW()-9, 1), SERVICE[[#This Row],[Employee ID]], OFFSET($F$10, 0, 0, ROW()-9, 1), SERVICE[[#This Row],[Resources Role]])</f>
        <v>0</v>
      </c>
      <c r="Z6197" s="388">
        <f ca="1">COUNTIFS(OFFSET($F$10, 0, 0, ROW()-9, 1), SERVICE[[#This Row],[Resources Role]], OFFSET($H$10, 0, 0, ROW()-9, 1), SERVICE[[#This Row],[Booking]])</f>
        <v>0</v>
      </c>
    </row>
    <row r="6198" spans="1:26" x14ac:dyDescent="0.25">
      <c r="A6198" s="6" t="str">
        <f ca="1">no.</f>
        <v/>
      </c>
      <c r="E6198" s="4" t="str">
        <f ca="1">position</f>
        <v/>
      </c>
      <c r="J6198" s="318"/>
      <c r="M6198" s="4"/>
      <c r="O6198" s="6"/>
      <c r="Q6198" s="20"/>
      <c r="R6198" s="5" t="str">
        <f ca="1">score</f>
        <v/>
      </c>
      <c r="S6198" s="7" t="str">
        <f ca="1">rescore_svc</f>
        <v/>
      </c>
      <c r="U6198" s="11" t="str">
        <f ca="1">price</f>
        <v/>
      </c>
      <c r="V6198" s="4"/>
      <c r="Y6198" s="388">
        <f ca="1">COUNTIFS(OFFSET($B$10, 0, 0, ROW()-9, 1), SERVICE[[#This Row],[Employee ID]], OFFSET($F$10, 0, 0, ROW()-9, 1), SERVICE[[#This Row],[Resources Role]])</f>
        <v>0</v>
      </c>
      <c r="Z6198" s="388">
        <f ca="1">COUNTIFS(OFFSET($F$10, 0, 0, ROW()-9, 1), SERVICE[[#This Row],[Resources Role]], OFFSET($H$10, 0, 0, ROW()-9, 1), SERVICE[[#This Row],[Booking]])</f>
        <v>0</v>
      </c>
    </row>
    <row r="6199" spans="1:26" x14ac:dyDescent="0.25">
      <c r="A6199" s="6" t="str">
        <f ca="1">no.</f>
        <v/>
      </c>
      <c r="E6199" s="4" t="str">
        <f ca="1">position</f>
        <v/>
      </c>
      <c r="J6199" s="318"/>
      <c r="M6199" s="4"/>
      <c r="O6199" s="6"/>
      <c r="Q6199" s="20"/>
      <c r="R6199" s="5" t="str">
        <f ca="1">score</f>
        <v/>
      </c>
      <c r="S6199" s="7" t="str">
        <f ca="1">rescore_svc</f>
        <v/>
      </c>
      <c r="U6199" s="11" t="str">
        <f ca="1">price</f>
        <v/>
      </c>
      <c r="V6199" s="4"/>
      <c r="Y6199" s="388">
        <f ca="1">COUNTIFS(OFFSET($B$10, 0, 0, ROW()-9, 1), SERVICE[[#This Row],[Employee ID]], OFFSET($F$10, 0, 0, ROW()-9, 1), SERVICE[[#This Row],[Resources Role]])</f>
        <v>0</v>
      </c>
      <c r="Z6199" s="388">
        <f ca="1">COUNTIFS(OFFSET($F$10, 0, 0, ROW()-9, 1), SERVICE[[#This Row],[Resources Role]], OFFSET($H$10, 0, 0, ROW()-9, 1), SERVICE[[#This Row],[Booking]])</f>
        <v>0</v>
      </c>
    </row>
    <row r="6200" spans="1:26" x14ac:dyDescent="0.25">
      <c r="A6200" s="6" t="str">
        <f ca="1">no.</f>
        <v/>
      </c>
      <c r="E6200" s="4" t="str">
        <f ca="1">position</f>
        <v/>
      </c>
      <c r="J6200" s="318"/>
      <c r="M6200" s="4"/>
      <c r="O6200" s="6"/>
      <c r="Q6200" s="20"/>
      <c r="R6200" s="5" t="str">
        <f ca="1">score</f>
        <v/>
      </c>
      <c r="S6200" s="7" t="str">
        <f ca="1">rescore_svc</f>
        <v/>
      </c>
      <c r="U6200" s="11" t="str">
        <f ca="1">price</f>
        <v/>
      </c>
      <c r="V6200" s="4"/>
      <c r="Y6200" s="388">
        <f ca="1">COUNTIFS(OFFSET($B$10, 0, 0, ROW()-9, 1), SERVICE[[#This Row],[Employee ID]], OFFSET($F$10, 0, 0, ROW()-9, 1), SERVICE[[#This Row],[Resources Role]])</f>
        <v>0</v>
      </c>
      <c r="Z6200" s="388">
        <f ca="1">COUNTIFS(OFFSET($F$10, 0, 0, ROW()-9, 1), SERVICE[[#This Row],[Resources Role]], OFFSET($H$10, 0, 0, ROW()-9, 1), SERVICE[[#This Row],[Booking]])</f>
        <v>0</v>
      </c>
    </row>
    <row r="6201" spans="1:26" x14ac:dyDescent="0.25">
      <c r="A6201" s="6" t="str">
        <f ca="1">no.</f>
        <v/>
      </c>
      <c r="E6201" s="4" t="str">
        <f ca="1">position</f>
        <v/>
      </c>
      <c r="J6201" s="318"/>
      <c r="M6201" s="4"/>
      <c r="O6201" s="6"/>
      <c r="Q6201" s="20"/>
      <c r="R6201" s="5" t="str">
        <f ca="1">score</f>
        <v/>
      </c>
      <c r="S6201" s="7" t="str">
        <f ca="1">rescore_svc</f>
        <v/>
      </c>
      <c r="U6201" s="11" t="str">
        <f ca="1">price</f>
        <v/>
      </c>
      <c r="V6201" s="4"/>
      <c r="Y6201" s="388">
        <f ca="1">COUNTIFS(OFFSET($B$10, 0, 0, ROW()-9, 1), SERVICE[[#This Row],[Employee ID]], OFFSET($F$10, 0, 0, ROW()-9, 1), SERVICE[[#This Row],[Resources Role]])</f>
        <v>0</v>
      </c>
      <c r="Z6201" s="388">
        <f ca="1">COUNTIFS(OFFSET($F$10, 0, 0, ROW()-9, 1), SERVICE[[#This Row],[Resources Role]], OFFSET($H$10, 0, 0, ROW()-9, 1), SERVICE[[#This Row],[Booking]])</f>
        <v>0</v>
      </c>
    </row>
    <row r="6202" spans="1:26" x14ac:dyDescent="0.25">
      <c r="A6202" s="6" t="str">
        <f ca="1">no.</f>
        <v/>
      </c>
      <c r="E6202" s="4" t="str">
        <f ca="1">position</f>
        <v/>
      </c>
      <c r="J6202" s="318"/>
      <c r="M6202" s="4"/>
      <c r="O6202" s="6"/>
      <c r="Q6202" s="20"/>
      <c r="R6202" s="5" t="str">
        <f ca="1">score</f>
        <v/>
      </c>
      <c r="S6202" s="7" t="str">
        <f ca="1">rescore_svc</f>
        <v/>
      </c>
      <c r="U6202" s="11" t="str">
        <f ca="1">price</f>
        <v/>
      </c>
      <c r="V6202" s="4"/>
      <c r="Y6202" s="388">
        <f ca="1">COUNTIFS(OFFSET($B$10, 0, 0, ROW()-9, 1), SERVICE[[#This Row],[Employee ID]], OFFSET($F$10, 0, 0, ROW()-9, 1), SERVICE[[#This Row],[Resources Role]])</f>
        <v>0</v>
      </c>
      <c r="Z6202" s="388">
        <f ca="1">COUNTIFS(OFFSET($F$10, 0, 0, ROW()-9, 1), SERVICE[[#This Row],[Resources Role]], OFFSET($H$10, 0, 0, ROW()-9, 1), SERVICE[[#This Row],[Booking]])</f>
        <v>0</v>
      </c>
    </row>
    <row r="6203" spans="1:26" x14ac:dyDescent="0.25">
      <c r="A6203" s="6" t="str">
        <f ca="1">no.</f>
        <v/>
      </c>
      <c r="E6203" s="4" t="str">
        <f ca="1">position</f>
        <v/>
      </c>
      <c r="J6203" s="318"/>
      <c r="M6203" s="4"/>
      <c r="O6203" s="6"/>
      <c r="Q6203" s="20"/>
      <c r="R6203" s="5" t="str">
        <f ca="1">score</f>
        <v/>
      </c>
      <c r="S6203" s="7" t="str">
        <f ca="1">rescore_svc</f>
        <v/>
      </c>
      <c r="U6203" s="11" t="str">
        <f ca="1">price</f>
        <v/>
      </c>
      <c r="V6203" s="4"/>
      <c r="Y6203" s="388">
        <f ca="1">COUNTIFS(OFFSET($B$10, 0, 0, ROW()-9, 1), SERVICE[[#This Row],[Employee ID]], OFFSET($F$10, 0, 0, ROW()-9, 1), SERVICE[[#This Row],[Resources Role]])</f>
        <v>0</v>
      </c>
      <c r="Z6203" s="388">
        <f ca="1">COUNTIFS(OFFSET($F$10, 0, 0, ROW()-9, 1), SERVICE[[#This Row],[Resources Role]], OFFSET($H$10, 0, 0, ROW()-9, 1), SERVICE[[#This Row],[Booking]])</f>
        <v>0</v>
      </c>
    </row>
    <row r="6204" spans="1:26" x14ac:dyDescent="0.25">
      <c r="A6204" s="6" t="str">
        <f ca="1">no.</f>
        <v/>
      </c>
      <c r="E6204" s="4" t="str">
        <f ca="1">position</f>
        <v/>
      </c>
      <c r="J6204" s="318"/>
      <c r="M6204" s="4"/>
      <c r="O6204" s="6"/>
      <c r="Q6204" s="20"/>
      <c r="R6204" s="5" t="str">
        <f ca="1">score</f>
        <v/>
      </c>
      <c r="S6204" s="7" t="str">
        <f ca="1">rescore_svc</f>
        <v/>
      </c>
      <c r="U6204" s="11" t="str">
        <f ca="1">price</f>
        <v/>
      </c>
      <c r="V6204" s="4"/>
      <c r="Y6204" s="388">
        <f ca="1">COUNTIFS(OFFSET($B$10, 0, 0, ROW()-9, 1), SERVICE[[#This Row],[Employee ID]], OFFSET($F$10, 0, 0, ROW()-9, 1), SERVICE[[#This Row],[Resources Role]])</f>
        <v>0</v>
      </c>
      <c r="Z6204" s="388">
        <f ca="1">COUNTIFS(OFFSET($F$10, 0, 0, ROW()-9, 1), SERVICE[[#This Row],[Resources Role]], OFFSET($H$10, 0, 0, ROW()-9, 1), SERVICE[[#This Row],[Booking]])</f>
        <v>0</v>
      </c>
    </row>
    <row r="6205" spans="1:26" x14ac:dyDescent="0.25">
      <c r="A6205" s="6" t="str">
        <f ca="1">no.</f>
        <v/>
      </c>
      <c r="E6205" s="4" t="str">
        <f ca="1">position</f>
        <v/>
      </c>
      <c r="J6205" s="318"/>
      <c r="M6205" s="4"/>
      <c r="O6205" s="6"/>
      <c r="Q6205" s="20"/>
      <c r="R6205" s="5" t="str">
        <f ca="1">score</f>
        <v/>
      </c>
      <c r="S6205" s="7" t="str">
        <f ca="1">rescore_svc</f>
        <v/>
      </c>
      <c r="U6205" s="11" t="str">
        <f ca="1">price</f>
        <v/>
      </c>
      <c r="V6205" s="4"/>
      <c r="Y6205" s="388">
        <f ca="1">COUNTIFS(OFFSET($B$10, 0, 0, ROW()-9, 1), SERVICE[[#This Row],[Employee ID]], OFFSET($F$10, 0, 0, ROW()-9, 1), SERVICE[[#This Row],[Resources Role]])</f>
        <v>0</v>
      </c>
      <c r="Z6205" s="388">
        <f ca="1">COUNTIFS(OFFSET($F$10, 0, 0, ROW()-9, 1), SERVICE[[#This Row],[Resources Role]], OFFSET($H$10, 0, 0, ROW()-9, 1), SERVICE[[#This Row],[Booking]])</f>
        <v>0</v>
      </c>
    </row>
    <row r="6206" spans="1:26" x14ac:dyDescent="0.25">
      <c r="A6206" s="6" t="str">
        <f ca="1">no.</f>
        <v/>
      </c>
      <c r="E6206" s="4" t="str">
        <f ca="1">position</f>
        <v/>
      </c>
      <c r="J6206" s="318"/>
      <c r="M6206" s="4"/>
      <c r="O6206" s="6"/>
      <c r="Q6206" s="20"/>
      <c r="R6206" s="5" t="str">
        <f ca="1">score</f>
        <v/>
      </c>
      <c r="S6206" s="7" t="str">
        <f ca="1">rescore_svc</f>
        <v/>
      </c>
      <c r="U6206" s="11" t="str">
        <f ca="1">price</f>
        <v/>
      </c>
      <c r="V6206" s="4"/>
      <c r="Y6206" s="388">
        <f ca="1">COUNTIFS(OFFSET($B$10, 0, 0, ROW()-9, 1), SERVICE[[#This Row],[Employee ID]], OFFSET($F$10, 0, 0, ROW()-9, 1), SERVICE[[#This Row],[Resources Role]])</f>
        <v>0</v>
      </c>
      <c r="Z6206" s="388">
        <f ca="1">COUNTIFS(OFFSET($F$10, 0, 0, ROW()-9, 1), SERVICE[[#This Row],[Resources Role]], OFFSET($H$10, 0, 0, ROW()-9, 1), SERVICE[[#This Row],[Booking]])</f>
        <v>0</v>
      </c>
    </row>
    <row r="6207" spans="1:26" x14ac:dyDescent="0.25">
      <c r="A6207" s="6" t="str">
        <f ca="1">no.</f>
        <v/>
      </c>
      <c r="E6207" s="4" t="str">
        <f ca="1">position</f>
        <v/>
      </c>
      <c r="J6207" s="318"/>
      <c r="M6207" s="4"/>
      <c r="O6207" s="6"/>
      <c r="Q6207" s="20"/>
      <c r="R6207" s="5" t="str">
        <f ca="1">score</f>
        <v/>
      </c>
      <c r="S6207" s="7" t="str">
        <f ca="1">rescore_svc</f>
        <v/>
      </c>
      <c r="U6207" s="11" t="str">
        <f ca="1">price</f>
        <v/>
      </c>
      <c r="V6207" s="4"/>
      <c r="Y6207" s="388">
        <f ca="1">COUNTIFS(OFFSET($B$10, 0, 0, ROW()-9, 1), SERVICE[[#This Row],[Employee ID]], OFFSET($F$10, 0, 0, ROW()-9, 1), SERVICE[[#This Row],[Resources Role]])</f>
        <v>0</v>
      </c>
      <c r="Z6207" s="388">
        <f ca="1">COUNTIFS(OFFSET($F$10, 0, 0, ROW()-9, 1), SERVICE[[#This Row],[Resources Role]], OFFSET($H$10, 0, 0, ROW()-9, 1), SERVICE[[#This Row],[Booking]])</f>
        <v>0</v>
      </c>
    </row>
    <row r="6208" spans="1:26" x14ac:dyDescent="0.25">
      <c r="A6208" s="6" t="str">
        <f ca="1">no.</f>
        <v/>
      </c>
      <c r="E6208" s="4" t="str">
        <f ca="1">position</f>
        <v/>
      </c>
      <c r="J6208" s="318"/>
      <c r="M6208" s="4"/>
      <c r="O6208" s="6"/>
      <c r="Q6208" s="20"/>
      <c r="R6208" s="5" t="str">
        <f ca="1">score</f>
        <v/>
      </c>
      <c r="S6208" s="7" t="str">
        <f ca="1">rescore_svc</f>
        <v/>
      </c>
      <c r="U6208" s="11" t="str">
        <f ca="1">price</f>
        <v/>
      </c>
      <c r="V6208" s="4"/>
      <c r="Y6208" s="388">
        <f ca="1">COUNTIFS(OFFSET($B$10, 0, 0, ROW()-9, 1), SERVICE[[#This Row],[Employee ID]], OFFSET($F$10, 0, 0, ROW()-9, 1), SERVICE[[#This Row],[Resources Role]])</f>
        <v>0</v>
      </c>
      <c r="Z6208" s="388">
        <f ca="1">COUNTIFS(OFFSET($F$10, 0, 0, ROW()-9, 1), SERVICE[[#This Row],[Resources Role]], OFFSET($H$10, 0, 0, ROW()-9, 1), SERVICE[[#This Row],[Booking]])</f>
        <v>0</v>
      </c>
    </row>
    <row r="6209" spans="1:26" x14ac:dyDescent="0.25">
      <c r="A6209" s="6" t="str">
        <f ca="1">no.</f>
        <v/>
      </c>
      <c r="E6209" s="4" t="str">
        <f ca="1">position</f>
        <v/>
      </c>
      <c r="J6209" s="318"/>
      <c r="M6209" s="4"/>
      <c r="O6209" s="6"/>
      <c r="Q6209" s="20"/>
      <c r="R6209" s="5" t="str">
        <f ca="1">score</f>
        <v/>
      </c>
      <c r="S6209" s="7" t="str">
        <f ca="1">rescore_svc</f>
        <v/>
      </c>
      <c r="U6209" s="11" t="str">
        <f ca="1">price</f>
        <v/>
      </c>
      <c r="V6209" s="4"/>
      <c r="Y6209" s="388">
        <f ca="1">COUNTIFS(OFFSET($B$10, 0, 0, ROW()-9, 1), SERVICE[[#This Row],[Employee ID]], OFFSET($F$10, 0, 0, ROW()-9, 1), SERVICE[[#This Row],[Resources Role]])</f>
        <v>0</v>
      </c>
      <c r="Z6209" s="388">
        <f ca="1">COUNTIFS(OFFSET($F$10, 0, 0, ROW()-9, 1), SERVICE[[#This Row],[Resources Role]], OFFSET($H$10, 0, 0, ROW()-9, 1), SERVICE[[#This Row],[Booking]])</f>
        <v>0</v>
      </c>
    </row>
    <row r="6210" spans="1:26" x14ac:dyDescent="0.25">
      <c r="A6210" s="6" t="str">
        <f ca="1">no.</f>
        <v/>
      </c>
      <c r="E6210" s="4" t="str">
        <f ca="1">position</f>
        <v/>
      </c>
      <c r="J6210" s="318"/>
      <c r="M6210" s="4"/>
      <c r="O6210" s="6"/>
      <c r="Q6210" s="20"/>
      <c r="R6210" s="5" t="str">
        <f ca="1">score</f>
        <v/>
      </c>
      <c r="S6210" s="7" t="str">
        <f ca="1">rescore_svc</f>
        <v/>
      </c>
      <c r="U6210" s="11" t="str">
        <f ca="1">price</f>
        <v/>
      </c>
      <c r="V6210" s="4"/>
      <c r="Y6210" s="388">
        <f ca="1">COUNTIFS(OFFSET($B$10, 0, 0, ROW()-9, 1), SERVICE[[#This Row],[Employee ID]], OFFSET($F$10, 0, 0, ROW()-9, 1), SERVICE[[#This Row],[Resources Role]])</f>
        <v>0</v>
      </c>
      <c r="Z6210" s="388">
        <f ca="1">COUNTIFS(OFFSET($F$10, 0, 0, ROW()-9, 1), SERVICE[[#This Row],[Resources Role]], OFFSET($H$10, 0, 0, ROW()-9, 1), SERVICE[[#This Row],[Booking]])</f>
        <v>0</v>
      </c>
    </row>
    <row r="6211" spans="1:26" x14ac:dyDescent="0.25">
      <c r="A6211" s="6" t="str">
        <f ca="1">no.</f>
        <v/>
      </c>
      <c r="E6211" s="4" t="str">
        <f ca="1">position</f>
        <v/>
      </c>
      <c r="J6211" s="318"/>
      <c r="M6211" s="4"/>
      <c r="O6211" s="6"/>
      <c r="Q6211" s="20"/>
      <c r="R6211" s="5" t="str">
        <f ca="1">score</f>
        <v/>
      </c>
      <c r="S6211" s="7" t="str">
        <f ca="1">rescore_svc</f>
        <v/>
      </c>
      <c r="U6211" s="11" t="str">
        <f ca="1">price</f>
        <v/>
      </c>
      <c r="V6211" s="4"/>
      <c r="Y6211" s="388">
        <f ca="1">COUNTIFS(OFFSET($B$10, 0, 0, ROW()-9, 1), SERVICE[[#This Row],[Employee ID]], OFFSET($F$10, 0, 0, ROW()-9, 1), SERVICE[[#This Row],[Resources Role]])</f>
        <v>0</v>
      </c>
      <c r="Z6211" s="388">
        <f ca="1">COUNTIFS(OFFSET($F$10, 0, 0, ROW()-9, 1), SERVICE[[#This Row],[Resources Role]], OFFSET($H$10, 0, 0, ROW()-9, 1), SERVICE[[#This Row],[Booking]])</f>
        <v>0</v>
      </c>
    </row>
    <row r="6212" spans="1:26" x14ac:dyDescent="0.25">
      <c r="A6212" s="6" t="str">
        <f ca="1">no.</f>
        <v/>
      </c>
      <c r="E6212" s="4" t="str">
        <f ca="1">position</f>
        <v/>
      </c>
      <c r="J6212" s="318"/>
      <c r="M6212" s="4"/>
      <c r="O6212" s="6"/>
      <c r="Q6212" s="20"/>
      <c r="R6212" s="5" t="str">
        <f ca="1">score</f>
        <v/>
      </c>
      <c r="S6212" s="7" t="str">
        <f ca="1">rescore_svc</f>
        <v/>
      </c>
      <c r="U6212" s="11" t="str">
        <f ca="1">price</f>
        <v/>
      </c>
      <c r="V6212" s="4"/>
      <c r="Y6212" s="388">
        <f ca="1">COUNTIFS(OFFSET($B$10, 0, 0, ROW()-9, 1), SERVICE[[#This Row],[Employee ID]], OFFSET($F$10, 0, 0, ROW()-9, 1), SERVICE[[#This Row],[Resources Role]])</f>
        <v>0</v>
      </c>
      <c r="Z6212" s="388">
        <f ca="1">COUNTIFS(OFFSET($F$10, 0, 0, ROW()-9, 1), SERVICE[[#This Row],[Resources Role]], OFFSET($H$10, 0, 0, ROW()-9, 1), SERVICE[[#This Row],[Booking]])</f>
        <v>0</v>
      </c>
    </row>
    <row r="6213" spans="1:26" x14ac:dyDescent="0.25">
      <c r="A6213" s="6" t="str">
        <f ca="1">no.</f>
        <v/>
      </c>
      <c r="E6213" s="4" t="str">
        <f ca="1">position</f>
        <v/>
      </c>
      <c r="J6213" s="318"/>
      <c r="M6213" s="4"/>
      <c r="O6213" s="6"/>
      <c r="Q6213" s="20"/>
      <c r="R6213" s="5" t="str">
        <f ca="1">score</f>
        <v/>
      </c>
      <c r="S6213" s="7" t="str">
        <f ca="1">rescore_svc</f>
        <v/>
      </c>
      <c r="U6213" s="11" t="str">
        <f ca="1">price</f>
        <v/>
      </c>
      <c r="V6213" s="4"/>
      <c r="Y6213" s="388">
        <f ca="1">COUNTIFS(OFFSET($B$10, 0, 0, ROW()-9, 1), SERVICE[[#This Row],[Employee ID]], OFFSET($F$10, 0, 0, ROW()-9, 1), SERVICE[[#This Row],[Resources Role]])</f>
        <v>0</v>
      </c>
      <c r="Z6213" s="388">
        <f ca="1">COUNTIFS(OFFSET($F$10, 0, 0, ROW()-9, 1), SERVICE[[#This Row],[Resources Role]], OFFSET($H$10, 0, 0, ROW()-9, 1), SERVICE[[#This Row],[Booking]])</f>
        <v>0</v>
      </c>
    </row>
    <row r="6214" spans="1:26" x14ac:dyDescent="0.25">
      <c r="A6214" s="6" t="str">
        <f ca="1">no.</f>
        <v/>
      </c>
      <c r="E6214" s="4" t="str">
        <f ca="1">position</f>
        <v/>
      </c>
      <c r="J6214" s="318"/>
      <c r="M6214" s="4"/>
      <c r="O6214" s="6"/>
      <c r="Q6214" s="20"/>
      <c r="R6214" s="5" t="str">
        <f ca="1">score</f>
        <v/>
      </c>
      <c r="S6214" s="7" t="str">
        <f ca="1">rescore_svc</f>
        <v/>
      </c>
      <c r="U6214" s="11" t="str">
        <f ca="1">price</f>
        <v/>
      </c>
      <c r="V6214" s="4"/>
      <c r="Y6214" s="388">
        <f ca="1">COUNTIFS(OFFSET($B$10, 0, 0, ROW()-9, 1), SERVICE[[#This Row],[Employee ID]], OFFSET($F$10, 0, 0, ROW()-9, 1), SERVICE[[#This Row],[Resources Role]])</f>
        <v>0</v>
      </c>
      <c r="Z6214" s="388">
        <f ca="1">COUNTIFS(OFFSET($F$10, 0, 0, ROW()-9, 1), SERVICE[[#This Row],[Resources Role]], OFFSET($H$10, 0, 0, ROW()-9, 1), SERVICE[[#This Row],[Booking]])</f>
        <v>0</v>
      </c>
    </row>
    <row r="6215" spans="1:26" x14ac:dyDescent="0.25">
      <c r="A6215" s="6" t="str">
        <f ca="1">no.</f>
        <v/>
      </c>
      <c r="E6215" s="4" t="str">
        <f ca="1">position</f>
        <v/>
      </c>
      <c r="J6215" s="318"/>
      <c r="M6215" s="4"/>
      <c r="O6215" s="6"/>
      <c r="Q6215" s="20"/>
      <c r="R6215" s="5" t="str">
        <f ca="1">score</f>
        <v/>
      </c>
      <c r="S6215" s="7" t="str">
        <f ca="1">rescore_svc</f>
        <v/>
      </c>
      <c r="U6215" s="11" t="str">
        <f ca="1">price</f>
        <v/>
      </c>
      <c r="V6215" s="4"/>
      <c r="Y6215" s="388">
        <f ca="1">COUNTIFS(OFFSET($B$10, 0, 0, ROW()-9, 1), SERVICE[[#This Row],[Employee ID]], OFFSET($F$10, 0, 0, ROW()-9, 1), SERVICE[[#This Row],[Resources Role]])</f>
        <v>0</v>
      </c>
      <c r="Z6215" s="388">
        <f ca="1">COUNTIFS(OFFSET($F$10, 0, 0, ROW()-9, 1), SERVICE[[#This Row],[Resources Role]], OFFSET($H$10, 0, 0, ROW()-9, 1), SERVICE[[#This Row],[Booking]])</f>
        <v>0</v>
      </c>
    </row>
    <row r="6216" spans="1:26" x14ac:dyDescent="0.25">
      <c r="A6216" s="6" t="str">
        <f ca="1">no.</f>
        <v/>
      </c>
      <c r="E6216" s="4" t="str">
        <f ca="1">position</f>
        <v/>
      </c>
      <c r="J6216" s="318"/>
      <c r="M6216" s="4"/>
      <c r="O6216" s="6"/>
      <c r="Q6216" s="20"/>
      <c r="R6216" s="5" t="str">
        <f ca="1">score</f>
        <v/>
      </c>
      <c r="S6216" s="7" t="str">
        <f ca="1">rescore_svc</f>
        <v/>
      </c>
      <c r="U6216" s="11" t="str">
        <f ca="1">price</f>
        <v/>
      </c>
      <c r="V6216" s="4"/>
      <c r="Y6216" s="388">
        <f ca="1">COUNTIFS(OFFSET($B$10, 0, 0, ROW()-9, 1), SERVICE[[#This Row],[Employee ID]], OFFSET($F$10, 0, 0, ROW()-9, 1), SERVICE[[#This Row],[Resources Role]])</f>
        <v>0</v>
      </c>
      <c r="Z6216" s="388">
        <f ca="1">COUNTIFS(OFFSET($F$10, 0, 0, ROW()-9, 1), SERVICE[[#This Row],[Resources Role]], OFFSET($H$10, 0, 0, ROW()-9, 1), SERVICE[[#This Row],[Booking]])</f>
        <v>0</v>
      </c>
    </row>
    <row r="6217" spans="1:26" x14ac:dyDescent="0.25">
      <c r="A6217" s="6" t="str">
        <f ca="1">no.</f>
        <v/>
      </c>
      <c r="E6217" s="4" t="str">
        <f ca="1">position</f>
        <v/>
      </c>
      <c r="J6217" s="318"/>
      <c r="M6217" s="4"/>
      <c r="O6217" s="6"/>
      <c r="Q6217" s="20"/>
      <c r="R6217" s="5" t="str">
        <f ca="1">score</f>
        <v/>
      </c>
      <c r="S6217" s="7" t="str">
        <f ca="1">rescore_svc</f>
        <v/>
      </c>
      <c r="U6217" s="11" t="str">
        <f ca="1">price</f>
        <v/>
      </c>
      <c r="V6217" s="4"/>
      <c r="Y6217" s="388">
        <f ca="1">COUNTIFS(OFFSET($B$10, 0, 0, ROW()-9, 1), SERVICE[[#This Row],[Employee ID]], OFFSET($F$10, 0, 0, ROW()-9, 1), SERVICE[[#This Row],[Resources Role]])</f>
        <v>0</v>
      </c>
      <c r="Z6217" s="388">
        <f ca="1">COUNTIFS(OFFSET($F$10, 0, 0, ROW()-9, 1), SERVICE[[#This Row],[Resources Role]], OFFSET($H$10, 0, 0, ROW()-9, 1), SERVICE[[#This Row],[Booking]])</f>
        <v>0</v>
      </c>
    </row>
    <row r="6218" spans="1:26" x14ac:dyDescent="0.25">
      <c r="A6218" s="6" t="str">
        <f ca="1">no.</f>
        <v/>
      </c>
      <c r="E6218" s="4" t="str">
        <f ca="1">position</f>
        <v/>
      </c>
      <c r="J6218" s="318"/>
      <c r="M6218" s="4"/>
      <c r="O6218" s="6"/>
      <c r="Q6218" s="20"/>
      <c r="R6218" s="5" t="str">
        <f ca="1">score</f>
        <v/>
      </c>
      <c r="S6218" s="7" t="str">
        <f ca="1">rescore_svc</f>
        <v/>
      </c>
      <c r="U6218" s="11" t="str">
        <f ca="1">price</f>
        <v/>
      </c>
      <c r="V6218" s="4"/>
      <c r="Y6218" s="388">
        <f ca="1">COUNTIFS(OFFSET($B$10, 0, 0, ROW()-9, 1), SERVICE[[#This Row],[Employee ID]], OFFSET($F$10, 0, 0, ROW()-9, 1), SERVICE[[#This Row],[Resources Role]])</f>
        <v>0</v>
      </c>
      <c r="Z6218" s="388">
        <f ca="1">COUNTIFS(OFFSET($F$10, 0, 0, ROW()-9, 1), SERVICE[[#This Row],[Resources Role]], OFFSET($H$10, 0, 0, ROW()-9, 1), SERVICE[[#This Row],[Booking]])</f>
        <v>0</v>
      </c>
    </row>
    <row r="6219" spans="1:26" x14ac:dyDescent="0.25">
      <c r="A6219" s="6" t="str">
        <f ca="1">no.</f>
        <v/>
      </c>
      <c r="E6219" s="4" t="str">
        <f ca="1">position</f>
        <v/>
      </c>
      <c r="J6219" s="318"/>
      <c r="M6219" s="4"/>
      <c r="O6219" s="6"/>
      <c r="Q6219" s="20"/>
      <c r="R6219" s="5" t="str">
        <f ca="1">score</f>
        <v/>
      </c>
      <c r="S6219" s="7" t="str">
        <f ca="1">rescore_svc</f>
        <v/>
      </c>
      <c r="U6219" s="11" t="str">
        <f ca="1">price</f>
        <v/>
      </c>
      <c r="V6219" s="4"/>
      <c r="Y6219" s="388">
        <f ca="1">COUNTIFS(OFFSET($B$10, 0, 0, ROW()-9, 1), SERVICE[[#This Row],[Employee ID]], OFFSET($F$10, 0, 0, ROW()-9, 1), SERVICE[[#This Row],[Resources Role]])</f>
        <v>0</v>
      </c>
      <c r="Z6219" s="388">
        <f ca="1">COUNTIFS(OFFSET($F$10, 0, 0, ROW()-9, 1), SERVICE[[#This Row],[Resources Role]], OFFSET($H$10, 0, 0, ROW()-9, 1), SERVICE[[#This Row],[Booking]])</f>
        <v>0</v>
      </c>
    </row>
    <row r="6220" spans="1:26" x14ac:dyDescent="0.25">
      <c r="A6220" s="6" t="str">
        <f ca="1">no.</f>
        <v/>
      </c>
      <c r="E6220" s="4" t="str">
        <f ca="1">position</f>
        <v/>
      </c>
      <c r="J6220" s="318"/>
      <c r="M6220" s="4"/>
      <c r="O6220" s="6"/>
      <c r="Q6220" s="20"/>
      <c r="R6220" s="5" t="str">
        <f ca="1">score</f>
        <v/>
      </c>
      <c r="S6220" s="7" t="str">
        <f ca="1">rescore_svc</f>
        <v/>
      </c>
      <c r="U6220" s="11" t="str">
        <f ca="1">price</f>
        <v/>
      </c>
      <c r="V6220" s="4"/>
      <c r="Y6220" s="388">
        <f ca="1">COUNTIFS(OFFSET($B$10, 0, 0, ROW()-9, 1), SERVICE[[#This Row],[Employee ID]], OFFSET($F$10, 0, 0, ROW()-9, 1), SERVICE[[#This Row],[Resources Role]])</f>
        <v>0</v>
      </c>
      <c r="Z6220" s="388">
        <f ca="1">COUNTIFS(OFFSET($F$10, 0, 0, ROW()-9, 1), SERVICE[[#This Row],[Resources Role]], OFFSET($H$10, 0, 0, ROW()-9, 1), SERVICE[[#This Row],[Booking]])</f>
        <v>0</v>
      </c>
    </row>
    <row r="6221" spans="1:26" x14ac:dyDescent="0.25">
      <c r="A6221" s="6" t="str">
        <f ca="1">no.</f>
        <v/>
      </c>
      <c r="E6221" s="4" t="str">
        <f ca="1">position</f>
        <v/>
      </c>
      <c r="J6221" s="318"/>
      <c r="M6221" s="4"/>
      <c r="O6221" s="6"/>
      <c r="Q6221" s="20"/>
      <c r="R6221" s="5" t="str">
        <f ca="1">score</f>
        <v/>
      </c>
      <c r="S6221" s="7" t="str">
        <f ca="1">rescore_svc</f>
        <v/>
      </c>
      <c r="U6221" s="11" t="str">
        <f ca="1">price</f>
        <v/>
      </c>
      <c r="V6221" s="4"/>
      <c r="Y6221" s="388">
        <f ca="1">COUNTIFS(OFFSET($B$10, 0, 0, ROW()-9, 1), SERVICE[[#This Row],[Employee ID]], OFFSET($F$10, 0, 0, ROW()-9, 1), SERVICE[[#This Row],[Resources Role]])</f>
        <v>0</v>
      </c>
      <c r="Z6221" s="388">
        <f ca="1">COUNTIFS(OFFSET($F$10, 0, 0, ROW()-9, 1), SERVICE[[#This Row],[Resources Role]], OFFSET($H$10, 0, 0, ROW()-9, 1), SERVICE[[#This Row],[Booking]])</f>
        <v>0</v>
      </c>
    </row>
    <row r="6222" spans="1:26" x14ac:dyDescent="0.25">
      <c r="A6222" s="6" t="str">
        <f ca="1">no.</f>
        <v/>
      </c>
      <c r="E6222" s="4" t="str">
        <f ca="1">position</f>
        <v/>
      </c>
      <c r="J6222" s="318"/>
      <c r="M6222" s="4"/>
      <c r="O6222" s="6"/>
      <c r="Q6222" s="20"/>
      <c r="R6222" s="5" t="str">
        <f ca="1">score</f>
        <v/>
      </c>
      <c r="S6222" s="7" t="str">
        <f ca="1">rescore_svc</f>
        <v/>
      </c>
      <c r="U6222" s="11" t="str">
        <f ca="1">price</f>
        <v/>
      </c>
      <c r="V6222" s="4"/>
      <c r="Y6222" s="388">
        <f ca="1">COUNTIFS(OFFSET($B$10, 0, 0, ROW()-9, 1), SERVICE[[#This Row],[Employee ID]], OFFSET($F$10, 0, 0, ROW()-9, 1), SERVICE[[#This Row],[Resources Role]])</f>
        <v>0</v>
      </c>
      <c r="Z6222" s="388">
        <f ca="1">COUNTIFS(OFFSET($F$10, 0, 0, ROW()-9, 1), SERVICE[[#This Row],[Resources Role]], OFFSET($H$10, 0, 0, ROW()-9, 1), SERVICE[[#This Row],[Booking]])</f>
        <v>0</v>
      </c>
    </row>
    <row r="6223" spans="1:26" x14ac:dyDescent="0.25">
      <c r="A6223" s="6" t="str">
        <f ca="1">no.</f>
        <v/>
      </c>
      <c r="E6223" s="4" t="str">
        <f ca="1">position</f>
        <v/>
      </c>
      <c r="J6223" s="318"/>
      <c r="M6223" s="4"/>
      <c r="O6223" s="6"/>
      <c r="Q6223" s="20"/>
      <c r="R6223" s="5" t="str">
        <f ca="1">score</f>
        <v/>
      </c>
      <c r="S6223" s="7" t="str">
        <f ca="1">rescore_svc</f>
        <v/>
      </c>
      <c r="U6223" s="11" t="str">
        <f ca="1">price</f>
        <v/>
      </c>
      <c r="V6223" s="4"/>
      <c r="Y6223" s="388">
        <f ca="1">COUNTIFS(OFFSET($B$10, 0, 0, ROW()-9, 1), SERVICE[[#This Row],[Employee ID]], OFFSET($F$10, 0, 0, ROW()-9, 1), SERVICE[[#This Row],[Resources Role]])</f>
        <v>0</v>
      </c>
      <c r="Z6223" s="388">
        <f ca="1">COUNTIFS(OFFSET($F$10, 0, 0, ROW()-9, 1), SERVICE[[#This Row],[Resources Role]], OFFSET($H$10, 0, 0, ROW()-9, 1), SERVICE[[#This Row],[Booking]])</f>
        <v>0</v>
      </c>
    </row>
    <row r="6224" spans="1:26" x14ac:dyDescent="0.25">
      <c r="A6224" s="6" t="str">
        <f ca="1">no.</f>
        <v/>
      </c>
      <c r="E6224" s="4" t="str">
        <f ca="1">position</f>
        <v/>
      </c>
      <c r="J6224" s="318"/>
      <c r="M6224" s="4"/>
      <c r="O6224" s="6"/>
      <c r="Q6224" s="20"/>
      <c r="R6224" s="5" t="str">
        <f ca="1">score</f>
        <v/>
      </c>
      <c r="S6224" s="7" t="str">
        <f ca="1">rescore_svc</f>
        <v/>
      </c>
      <c r="U6224" s="11" t="str">
        <f ca="1">price</f>
        <v/>
      </c>
      <c r="V6224" s="4"/>
      <c r="Y6224" s="388">
        <f ca="1">COUNTIFS(OFFSET($B$10, 0, 0, ROW()-9, 1), SERVICE[[#This Row],[Employee ID]], OFFSET($F$10, 0, 0, ROW()-9, 1), SERVICE[[#This Row],[Resources Role]])</f>
        <v>0</v>
      </c>
      <c r="Z6224" s="388">
        <f ca="1">COUNTIFS(OFFSET($F$10, 0, 0, ROW()-9, 1), SERVICE[[#This Row],[Resources Role]], OFFSET($H$10, 0, 0, ROW()-9, 1), SERVICE[[#This Row],[Booking]])</f>
        <v>0</v>
      </c>
    </row>
    <row r="6225" spans="1:26" x14ac:dyDescent="0.25">
      <c r="A6225" s="6" t="str">
        <f ca="1">no.</f>
        <v/>
      </c>
      <c r="E6225" s="4" t="str">
        <f ca="1">position</f>
        <v/>
      </c>
      <c r="J6225" s="318"/>
      <c r="M6225" s="4"/>
      <c r="O6225" s="6"/>
      <c r="Q6225" s="20"/>
      <c r="R6225" s="5" t="str">
        <f ca="1">score</f>
        <v/>
      </c>
      <c r="S6225" s="7" t="str">
        <f ca="1">rescore_svc</f>
        <v/>
      </c>
      <c r="U6225" s="11" t="str">
        <f ca="1">price</f>
        <v/>
      </c>
      <c r="V6225" s="4"/>
      <c r="Y6225" s="388">
        <f ca="1">COUNTIFS(OFFSET($B$10, 0, 0, ROW()-9, 1), SERVICE[[#This Row],[Employee ID]], OFFSET($F$10, 0, 0, ROW()-9, 1), SERVICE[[#This Row],[Resources Role]])</f>
        <v>0</v>
      </c>
      <c r="Z6225" s="388">
        <f ca="1">COUNTIFS(OFFSET($F$10, 0, 0, ROW()-9, 1), SERVICE[[#This Row],[Resources Role]], OFFSET($H$10, 0, 0, ROW()-9, 1), SERVICE[[#This Row],[Booking]])</f>
        <v>0</v>
      </c>
    </row>
    <row r="6226" spans="1:26" x14ac:dyDescent="0.25">
      <c r="A6226" s="6" t="str">
        <f ca="1">no.</f>
        <v/>
      </c>
      <c r="E6226" s="4" t="str">
        <f ca="1">position</f>
        <v/>
      </c>
      <c r="J6226" s="318"/>
      <c r="M6226" s="4"/>
      <c r="O6226" s="6"/>
      <c r="Q6226" s="20"/>
      <c r="R6226" s="5" t="str">
        <f ca="1">score</f>
        <v/>
      </c>
      <c r="S6226" s="7" t="str">
        <f ca="1">rescore_svc</f>
        <v/>
      </c>
      <c r="U6226" s="11" t="str">
        <f ca="1">price</f>
        <v/>
      </c>
      <c r="V6226" s="4"/>
      <c r="Y6226" s="388">
        <f ca="1">COUNTIFS(OFFSET($B$10, 0, 0, ROW()-9, 1), SERVICE[[#This Row],[Employee ID]], OFFSET($F$10, 0, 0, ROW()-9, 1), SERVICE[[#This Row],[Resources Role]])</f>
        <v>0</v>
      </c>
      <c r="Z6226" s="388">
        <f ca="1">COUNTIFS(OFFSET($F$10, 0, 0, ROW()-9, 1), SERVICE[[#This Row],[Resources Role]], OFFSET($H$10, 0, 0, ROW()-9, 1), SERVICE[[#This Row],[Booking]])</f>
        <v>0</v>
      </c>
    </row>
    <row r="6227" spans="1:26" x14ac:dyDescent="0.25">
      <c r="A6227" s="6" t="str">
        <f ca="1">no.</f>
        <v/>
      </c>
      <c r="E6227" s="4" t="str">
        <f ca="1">position</f>
        <v/>
      </c>
      <c r="J6227" s="318"/>
      <c r="M6227" s="4"/>
      <c r="O6227" s="6"/>
      <c r="Q6227" s="20"/>
      <c r="R6227" s="5" t="str">
        <f ca="1">score</f>
        <v/>
      </c>
      <c r="S6227" s="7" t="str">
        <f ca="1">rescore_svc</f>
        <v/>
      </c>
      <c r="U6227" s="11" t="str">
        <f ca="1">price</f>
        <v/>
      </c>
      <c r="V6227" s="4"/>
      <c r="Y6227" s="388">
        <f ca="1">COUNTIFS(OFFSET($B$10, 0, 0, ROW()-9, 1), SERVICE[[#This Row],[Employee ID]], OFFSET($F$10, 0, 0, ROW()-9, 1), SERVICE[[#This Row],[Resources Role]])</f>
        <v>0</v>
      </c>
      <c r="Z6227" s="388">
        <f ca="1">COUNTIFS(OFFSET($F$10, 0, 0, ROW()-9, 1), SERVICE[[#This Row],[Resources Role]], OFFSET($H$10, 0, 0, ROW()-9, 1), SERVICE[[#This Row],[Booking]])</f>
        <v>0</v>
      </c>
    </row>
    <row r="6228" spans="1:26" x14ac:dyDescent="0.25">
      <c r="A6228" s="6" t="str">
        <f ca="1">no.</f>
        <v/>
      </c>
      <c r="E6228" s="4" t="str">
        <f ca="1">position</f>
        <v/>
      </c>
      <c r="J6228" s="318"/>
      <c r="M6228" s="4"/>
      <c r="O6228" s="6"/>
      <c r="Q6228" s="20"/>
      <c r="R6228" s="5" t="str">
        <f ca="1">score</f>
        <v/>
      </c>
      <c r="S6228" s="7" t="str">
        <f ca="1">rescore_svc</f>
        <v/>
      </c>
      <c r="U6228" s="11" t="str">
        <f ca="1">price</f>
        <v/>
      </c>
      <c r="V6228" s="4"/>
      <c r="Y6228" s="388">
        <f ca="1">COUNTIFS(OFFSET($B$10, 0, 0, ROW()-9, 1), SERVICE[[#This Row],[Employee ID]], OFFSET($F$10, 0, 0, ROW()-9, 1), SERVICE[[#This Row],[Resources Role]])</f>
        <v>0</v>
      </c>
      <c r="Z6228" s="388">
        <f ca="1">COUNTIFS(OFFSET($F$10, 0, 0, ROW()-9, 1), SERVICE[[#This Row],[Resources Role]], OFFSET($H$10, 0, 0, ROW()-9, 1), SERVICE[[#This Row],[Booking]])</f>
        <v>0</v>
      </c>
    </row>
    <row r="6229" spans="1:26" x14ac:dyDescent="0.25">
      <c r="A6229" s="6" t="str">
        <f ca="1">no.</f>
        <v/>
      </c>
      <c r="E6229" s="4" t="str">
        <f ca="1">position</f>
        <v/>
      </c>
      <c r="J6229" s="318"/>
      <c r="M6229" s="4"/>
      <c r="O6229" s="6"/>
      <c r="Q6229" s="20"/>
      <c r="R6229" s="5" t="str">
        <f ca="1">score</f>
        <v/>
      </c>
      <c r="S6229" s="7" t="str">
        <f ca="1">rescore_svc</f>
        <v/>
      </c>
      <c r="U6229" s="11" t="str">
        <f ca="1">price</f>
        <v/>
      </c>
      <c r="V6229" s="4"/>
      <c r="Y6229" s="388">
        <f ca="1">COUNTIFS(OFFSET($B$10, 0, 0, ROW()-9, 1), SERVICE[[#This Row],[Employee ID]], OFFSET($F$10, 0, 0, ROW()-9, 1), SERVICE[[#This Row],[Resources Role]])</f>
        <v>0</v>
      </c>
      <c r="Z6229" s="388">
        <f ca="1">COUNTIFS(OFFSET($F$10, 0, 0, ROW()-9, 1), SERVICE[[#This Row],[Resources Role]], OFFSET($H$10, 0, 0, ROW()-9, 1), SERVICE[[#This Row],[Booking]])</f>
        <v>0</v>
      </c>
    </row>
    <row r="6230" spans="1:26" x14ac:dyDescent="0.25">
      <c r="A6230" s="6" t="str">
        <f ca="1">no.</f>
        <v/>
      </c>
      <c r="E6230" s="4" t="str">
        <f ca="1">position</f>
        <v/>
      </c>
      <c r="J6230" s="318"/>
      <c r="M6230" s="4"/>
      <c r="O6230" s="6"/>
      <c r="Q6230" s="20"/>
      <c r="R6230" s="5" t="str">
        <f ca="1">score</f>
        <v/>
      </c>
      <c r="S6230" s="7" t="str">
        <f ca="1">rescore_svc</f>
        <v/>
      </c>
      <c r="U6230" s="11" t="str">
        <f ca="1">price</f>
        <v/>
      </c>
      <c r="V6230" s="4"/>
      <c r="Y6230" s="388">
        <f ca="1">COUNTIFS(OFFSET($B$10, 0, 0, ROW()-9, 1), SERVICE[[#This Row],[Employee ID]], OFFSET($F$10, 0, 0, ROW()-9, 1), SERVICE[[#This Row],[Resources Role]])</f>
        <v>0</v>
      </c>
      <c r="Z6230" s="388">
        <f ca="1">COUNTIFS(OFFSET($F$10, 0, 0, ROW()-9, 1), SERVICE[[#This Row],[Resources Role]], OFFSET($H$10, 0, 0, ROW()-9, 1), SERVICE[[#This Row],[Booking]])</f>
        <v>0</v>
      </c>
    </row>
    <row r="6231" spans="1:26" x14ac:dyDescent="0.25">
      <c r="A6231" s="6" t="str">
        <f ca="1">no.</f>
        <v/>
      </c>
      <c r="E6231" s="4" t="str">
        <f ca="1">position</f>
        <v/>
      </c>
      <c r="J6231" s="318"/>
      <c r="M6231" s="4"/>
      <c r="O6231" s="6"/>
      <c r="Q6231" s="20"/>
      <c r="R6231" s="5" t="str">
        <f ca="1">score</f>
        <v/>
      </c>
      <c r="S6231" s="7" t="str">
        <f ca="1">rescore_svc</f>
        <v/>
      </c>
      <c r="U6231" s="11" t="str">
        <f ca="1">price</f>
        <v/>
      </c>
      <c r="V6231" s="4"/>
      <c r="Y6231" s="388">
        <f ca="1">COUNTIFS(OFFSET($B$10, 0, 0, ROW()-9, 1), SERVICE[[#This Row],[Employee ID]], OFFSET($F$10, 0, 0, ROW()-9, 1), SERVICE[[#This Row],[Resources Role]])</f>
        <v>0</v>
      </c>
      <c r="Z6231" s="388">
        <f ca="1">COUNTIFS(OFFSET($F$10, 0, 0, ROW()-9, 1), SERVICE[[#This Row],[Resources Role]], OFFSET($H$10, 0, 0, ROW()-9, 1), SERVICE[[#This Row],[Booking]])</f>
        <v>0</v>
      </c>
    </row>
    <row r="6232" spans="1:26" x14ac:dyDescent="0.25">
      <c r="A6232" s="6" t="str">
        <f ca="1">no.</f>
        <v/>
      </c>
      <c r="E6232" s="4" t="str">
        <f ca="1">position</f>
        <v/>
      </c>
      <c r="J6232" s="318"/>
      <c r="M6232" s="4"/>
      <c r="O6232" s="6"/>
      <c r="Q6232" s="20"/>
      <c r="R6232" s="5" t="str">
        <f ca="1">score</f>
        <v/>
      </c>
      <c r="S6232" s="7" t="str">
        <f ca="1">rescore_svc</f>
        <v/>
      </c>
      <c r="U6232" s="11" t="str">
        <f ca="1">price</f>
        <v/>
      </c>
      <c r="V6232" s="4"/>
      <c r="Y6232" s="388">
        <f ca="1">COUNTIFS(OFFSET($B$10, 0, 0, ROW()-9, 1), SERVICE[[#This Row],[Employee ID]], OFFSET($F$10, 0, 0, ROW()-9, 1), SERVICE[[#This Row],[Resources Role]])</f>
        <v>0</v>
      </c>
      <c r="Z6232" s="388">
        <f ca="1">COUNTIFS(OFFSET($F$10, 0, 0, ROW()-9, 1), SERVICE[[#This Row],[Resources Role]], OFFSET($H$10, 0, 0, ROW()-9, 1), SERVICE[[#This Row],[Booking]])</f>
        <v>0</v>
      </c>
    </row>
    <row r="6233" spans="1:26" x14ac:dyDescent="0.25">
      <c r="A6233" s="6" t="str">
        <f ca="1">no.</f>
        <v/>
      </c>
      <c r="E6233" s="4" t="str">
        <f ca="1">position</f>
        <v/>
      </c>
      <c r="J6233" s="318"/>
      <c r="M6233" s="4"/>
      <c r="O6233" s="6"/>
      <c r="Q6233" s="20"/>
      <c r="R6233" s="5" t="str">
        <f ca="1">score</f>
        <v/>
      </c>
      <c r="S6233" s="7" t="str">
        <f ca="1">rescore_svc</f>
        <v/>
      </c>
      <c r="U6233" s="11" t="str">
        <f ca="1">price</f>
        <v/>
      </c>
      <c r="V6233" s="4"/>
      <c r="Y6233" s="388">
        <f ca="1">COUNTIFS(OFFSET($B$10, 0, 0, ROW()-9, 1), SERVICE[[#This Row],[Employee ID]], OFFSET($F$10, 0, 0, ROW()-9, 1), SERVICE[[#This Row],[Resources Role]])</f>
        <v>0</v>
      </c>
      <c r="Z6233" s="388">
        <f ca="1">COUNTIFS(OFFSET($F$10, 0, 0, ROW()-9, 1), SERVICE[[#This Row],[Resources Role]], OFFSET($H$10, 0, 0, ROW()-9, 1), SERVICE[[#This Row],[Booking]])</f>
        <v>0</v>
      </c>
    </row>
    <row r="6234" spans="1:26" x14ac:dyDescent="0.25">
      <c r="A6234" s="6" t="str">
        <f ca="1">no.</f>
        <v/>
      </c>
      <c r="E6234" s="4" t="str">
        <f ca="1">position</f>
        <v/>
      </c>
      <c r="J6234" s="318"/>
      <c r="M6234" s="4"/>
      <c r="O6234" s="6"/>
      <c r="Q6234" s="20"/>
      <c r="R6234" s="5" t="str">
        <f ca="1">score</f>
        <v/>
      </c>
      <c r="S6234" s="7" t="str">
        <f ca="1">rescore_svc</f>
        <v/>
      </c>
      <c r="U6234" s="11" t="str">
        <f ca="1">price</f>
        <v/>
      </c>
      <c r="V6234" s="4"/>
      <c r="Y6234" s="388">
        <f ca="1">COUNTIFS(OFFSET($B$10, 0, 0, ROW()-9, 1), SERVICE[[#This Row],[Employee ID]], OFFSET($F$10, 0, 0, ROW()-9, 1), SERVICE[[#This Row],[Resources Role]])</f>
        <v>0</v>
      </c>
      <c r="Z6234" s="388">
        <f ca="1">COUNTIFS(OFFSET($F$10, 0, 0, ROW()-9, 1), SERVICE[[#This Row],[Resources Role]], OFFSET($H$10, 0, 0, ROW()-9, 1), SERVICE[[#This Row],[Booking]])</f>
        <v>0</v>
      </c>
    </row>
    <row r="6235" spans="1:26" x14ac:dyDescent="0.25">
      <c r="A6235" s="6" t="str">
        <f ca="1">no.</f>
        <v/>
      </c>
      <c r="E6235" s="4" t="str">
        <f ca="1">position</f>
        <v/>
      </c>
      <c r="J6235" s="318"/>
      <c r="M6235" s="4"/>
      <c r="O6235" s="6"/>
      <c r="Q6235" s="20"/>
      <c r="R6235" s="5" t="str">
        <f ca="1">score</f>
        <v/>
      </c>
      <c r="S6235" s="7" t="str">
        <f ca="1">rescore_svc</f>
        <v/>
      </c>
      <c r="U6235" s="11" t="str">
        <f ca="1">price</f>
        <v/>
      </c>
      <c r="V6235" s="4"/>
      <c r="Y6235" s="388">
        <f ca="1">COUNTIFS(OFFSET($B$10, 0, 0, ROW()-9, 1), SERVICE[[#This Row],[Employee ID]], OFFSET($F$10, 0, 0, ROW()-9, 1), SERVICE[[#This Row],[Resources Role]])</f>
        <v>0</v>
      </c>
      <c r="Z6235" s="388">
        <f ca="1">COUNTIFS(OFFSET($F$10, 0, 0, ROW()-9, 1), SERVICE[[#This Row],[Resources Role]], OFFSET($H$10, 0, 0, ROW()-9, 1), SERVICE[[#This Row],[Booking]])</f>
        <v>0</v>
      </c>
    </row>
    <row r="6236" spans="1:26" x14ac:dyDescent="0.25">
      <c r="A6236" s="6" t="str">
        <f ca="1">no.</f>
        <v/>
      </c>
      <c r="E6236" s="4" t="str">
        <f ca="1">position</f>
        <v/>
      </c>
      <c r="J6236" s="318"/>
      <c r="M6236" s="4"/>
      <c r="O6236" s="6"/>
      <c r="Q6236" s="20"/>
      <c r="R6236" s="5" t="str">
        <f ca="1">score</f>
        <v/>
      </c>
      <c r="S6236" s="7" t="str">
        <f ca="1">rescore_svc</f>
        <v/>
      </c>
      <c r="U6236" s="11" t="str">
        <f ca="1">price</f>
        <v/>
      </c>
      <c r="V6236" s="4"/>
      <c r="Y6236" s="388">
        <f ca="1">COUNTIFS(OFFSET($B$10, 0, 0, ROW()-9, 1), SERVICE[[#This Row],[Employee ID]], OFFSET($F$10, 0, 0, ROW()-9, 1), SERVICE[[#This Row],[Resources Role]])</f>
        <v>0</v>
      </c>
      <c r="Z6236" s="388">
        <f ca="1">COUNTIFS(OFFSET($F$10, 0, 0, ROW()-9, 1), SERVICE[[#This Row],[Resources Role]], OFFSET($H$10, 0, 0, ROW()-9, 1), SERVICE[[#This Row],[Booking]])</f>
        <v>0</v>
      </c>
    </row>
    <row r="6237" spans="1:26" x14ac:dyDescent="0.25">
      <c r="A6237" s="6" t="str">
        <f ca="1">no.</f>
        <v/>
      </c>
      <c r="E6237" s="4" t="str">
        <f ca="1">position</f>
        <v/>
      </c>
      <c r="J6237" s="318"/>
      <c r="M6237" s="4"/>
      <c r="O6237" s="6"/>
      <c r="Q6237" s="20"/>
      <c r="R6237" s="5" t="str">
        <f ca="1">score</f>
        <v/>
      </c>
      <c r="S6237" s="7" t="str">
        <f ca="1">rescore_svc</f>
        <v/>
      </c>
      <c r="U6237" s="11" t="str">
        <f ca="1">price</f>
        <v/>
      </c>
      <c r="V6237" s="4"/>
      <c r="Y6237" s="388">
        <f ca="1">COUNTIFS(OFFSET($B$10, 0, 0, ROW()-9, 1), SERVICE[[#This Row],[Employee ID]], OFFSET($F$10, 0, 0, ROW()-9, 1), SERVICE[[#This Row],[Resources Role]])</f>
        <v>0</v>
      </c>
      <c r="Z6237" s="388">
        <f ca="1">COUNTIFS(OFFSET($F$10, 0, 0, ROW()-9, 1), SERVICE[[#This Row],[Resources Role]], OFFSET($H$10, 0, 0, ROW()-9, 1), SERVICE[[#This Row],[Booking]])</f>
        <v>0</v>
      </c>
    </row>
    <row r="6238" spans="1:26" x14ac:dyDescent="0.25">
      <c r="A6238" s="6" t="str">
        <f ca="1">no.</f>
        <v/>
      </c>
      <c r="E6238" s="4" t="str">
        <f ca="1">position</f>
        <v/>
      </c>
      <c r="J6238" s="318"/>
      <c r="M6238" s="4"/>
      <c r="O6238" s="6"/>
      <c r="Q6238" s="20"/>
      <c r="R6238" s="5" t="str">
        <f ca="1">score</f>
        <v/>
      </c>
      <c r="S6238" s="7" t="str">
        <f ca="1">rescore_svc</f>
        <v/>
      </c>
      <c r="U6238" s="11" t="str">
        <f ca="1">price</f>
        <v/>
      </c>
      <c r="V6238" s="4"/>
      <c r="Y6238" s="388">
        <f ca="1">COUNTIFS(OFFSET($B$10, 0, 0, ROW()-9, 1), SERVICE[[#This Row],[Employee ID]], OFFSET($F$10, 0, 0, ROW()-9, 1), SERVICE[[#This Row],[Resources Role]])</f>
        <v>0</v>
      </c>
      <c r="Z6238" s="388">
        <f ca="1">COUNTIFS(OFFSET($F$10, 0, 0, ROW()-9, 1), SERVICE[[#This Row],[Resources Role]], OFFSET($H$10, 0, 0, ROW()-9, 1), SERVICE[[#This Row],[Booking]])</f>
        <v>0</v>
      </c>
    </row>
    <row r="6239" spans="1:26" x14ac:dyDescent="0.25">
      <c r="A6239" s="6" t="str">
        <f ca="1">no.</f>
        <v/>
      </c>
      <c r="E6239" s="4" t="str">
        <f ca="1">position</f>
        <v/>
      </c>
      <c r="J6239" s="318"/>
      <c r="M6239" s="4"/>
      <c r="O6239" s="6"/>
      <c r="Q6239" s="20"/>
      <c r="R6239" s="5" t="str">
        <f ca="1">score</f>
        <v/>
      </c>
      <c r="S6239" s="7" t="str">
        <f ca="1">rescore_svc</f>
        <v/>
      </c>
      <c r="U6239" s="11" t="str">
        <f ca="1">price</f>
        <v/>
      </c>
      <c r="V6239" s="4"/>
      <c r="Y6239" s="388">
        <f ca="1">COUNTIFS(OFFSET($B$10, 0, 0, ROW()-9, 1), SERVICE[[#This Row],[Employee ID]], OFFSET($F$10, 0, 0, ROW()-9, 1), SERVICE[[#This Row],[Resources Role]])</f>
        <v>0</v>
      </c>
      <c r="Z6239" s="388">
        <f ca="1">COUNTIFS(OFFSET($F$10, 0, 0, ROW()-9, 1), SERVICE[[#This Row],[Resources Role]], OFFSET($H$10, 0, 0, ROW()-9, 1), SERVICE[[#This Row],[Booking]])</f>
        <v>0</v>
      </c>
    </row>
    <row r="6240" spans="1:26" x14ac:dyDescent="0.25">
      <c r="A6240" s="6" t="str">
        <f ca="1">no.</f>
        <v/>
      </c>
      <c r="E6240" s="4" t="str">
        <f ca="1">position</f>
        <v/>
      </c>
      <c r="J6240" s="318"/>
      <c r="M6240" s="4"/>
      <c r="O6240" s="6"/>
      <c r="Q6240" s="20"/>
      <c r="R6240" s="5" t="str">
        <f ca="1">score</f>
        <v/>
      </c>
      <c r="S6240" s="7" t="str">
        <f ca="1">rescore_svc</f>
        <v/>
      </c>
      <c r="U6240" s="11" t="str">
        <f ca="1">price</f>
        <v/>
      </c>
      <c r="V6240" s="4"/>
      <c r="Y6240" s="388">
        <f ca="1">COUNTIFS(OFFSET($B$10, 0, 0, ROW()-9, 1), SERVICE[[#This Row],[Employee ID]], OFFSET($F$10, 0, 0, ROW()-9, 1), SERVICE[[#This Row],[Resources Role]])</f>
        <v>0</v>
      </c>
      <c r="Z6240" s="388">
        <f ca="1">COUNTIFS(OFFSET($F$10, 0, 0, ROW()-9, 1), SERVICE[[#This Row],[Resources Role]], OFFSET($H$10, 0, 0, ROW()-9, 1), SERVICE[[#This Row],[Booking]])</f>
        <v>0</v>
      </c>
    </row>
    <row r="6241" spans="1:26" x14ac:dyDescent="0.25">
      <c r="A6241" s="6" t="str">
        <f ca="1">no.</f>
        <v/>
      </c>
      <c r="E6241" s="4" t="str">
        <f ca="1">position</f>
        <v/>
      </c>
      <c r="J6241" s="318"/>
      <c r="M6241" s="4"/>
      <c r="O6241" s="6"/>
      <c r="Q6241" s="20"/>
      <c r="R6241" s="5" t="str">
        <f ca="1">score</f>
        <v/>
      </c>
      <c r="S6241" s="7" t="str">
        <f ca="1">rescore_svc</f>
        <v/>
      </c>
      <c r="U6241" s="11" t="str">
        <f ca="1">price</f>
        <v/>
      </c>
      <c r="V6241" s="4"/>
      <c r="Y6241" s="388">
        <f ca="1">COUNTIFS(OFFSET($B$10, 0, 0, ROW()-9, 1), SERVICE[[#This Row],[Employee ID]], OFFSET($F$10, 0, 0, ROW()-9, 1), SERVICE[[#This Row],[Resources Role]])</f>
        <v>0</v>
      </c>
      <c r="Z6241" s="388">
        <f ca="1">COUNTIFS(OFFSET($F$10, 0, 0, ROW()-9, 1), SERVICE[[#This Row],[Resources Role]], OFFSET($H$10, 0, 0, ROW()-9, 1), SERVICE[[#This Row],[Booking]])</f>
        <v>0</v>
      </c>
    </row>
    <row r="6242" spans="1:26" x14ac:dyDescent="0.25">
      <c r="A6242" s="6" t="str">
        <f ca="1">no.</f>
        <v/>
      </c>
      <c r="E6242" s="4" t="str">
        <f ca="1">position</f>
        <v/>
      </c>
      <c r="J6242" s="318"/>
      <c r="M6242" s="4"/>
      <c r="O6242" s="6"/>
      <c r="Q6242" s="20"/>
      <c r="R6242" s="5" t="str">
        <f ca="1">score</f>
        <v/>
      </c>
      <c r="S6242" s="7" t="str">
        <f ca="1">rescore_svc</f>
        <v/>
      </c>
      <c r="U6242" s="11" t="str">
        <f ca="1">price</f>
        <v/>
      </c>
      <c r="V6242" s="4"/>
      <c r="Y6242" s="388">
        <f ca="1">COUNTIFS(OFFSET($B$10, 0, 0, ROW()-9, 1), SERVICE[[#This Row],[Employee ID]], OFFSET($F$10, 0, 0, ROW()-9, 1), SERVICE[[#This Row],[Resources Role]])</f>
        <v>0</v>
      </c>
      <c r="Z6242" s="388">
        <f ca="1">COUNTIFS(OFFSET($F$10, 0, 0, ROW()-9, 1), SERVICE[[#This Row],[Resources Role]], OFFSET($H$10, 0, 0, ROW()-9, 1), SERVICE[[#This Row],[Booking]])</f>
        <v>0</v>
      </c>
    </row>
    <row r="6243" spans="1:26" x14ac:dyDescent="0.25">
      <c r="A6243" s="6" t="str">
        <f ca="1">no.</f>
        <v/>
      </c>
      <c r="E6243" s="4" t="str">
        <f ca="1">position</f>
        <v/>
      </c>
      <c r="J6243" s="318"/>
      <c r="M6243" s="4"/>
      <c r="O6243" s="6"/>
      <c r="Q6243" s="20"/>
      <c r="R6243" s="5" t="str">
        <f ca="1">score</f>
        <v/>
      </c>
      <c r="S6243" s="7" t="str">
        <f ca="1">rescore_svc</f>
        <v/>
      </c>
      <c r="U6243" s="11" t="str">
        <f ca="1">price</f>
        <v/>
      </c>
      <c r="V6243" s="4"/>
      <c r="Y6243" s="388">
        <f ca="1">COUNTIFS(OFFSET($B$10, 0, 0, ROW()-9, 1), SERVICE[[#This Row],[Employee ID]], OFFSET($F$10, 0, 0, ROW()-9, 1), SERVICE[[#This Row],[Resources Role]])</f>
        <v>0</v>
      </c>
      <c r="Z6243" s="388">
        <f ca="1">COUNTIFS(OFFSET($F$10, 0, 0, ROW()-9, 1), SERVICE[[#This Row],[Resources Role]], OFFSET($H$10, 0, 0, ROW()-9, 1), SERVICE[[#This Row],[Booking]])</f>
        <v>0</v>
      </c>
    </row>
    <row r="6244" spans="1:26" x14ac:dyDescent="0.25">
      <c r="A6244" s="6" t="str">
        <f ca="1">no.</f>
        <v/>
      </c>
      <c r="E6244" s="4" t="str">
        <f ca="1">position</f>
        <v/>
      </c>
      <c r="J6244" s="318"/>
      <c r="M6244" s="4"/>
      <c r="O6244" s="6"/>
      <c r="Q6244" s="20"/>
      <c r="R6244" s="5" t="str">
        <f ca="1">score</f>
        <v/>
      </c>
      <c r="S6244" s="7" t="str">
        <f ca="1">rescore_svc</f>
        <v/>
      </c>
      <c r="U6244" s="11" t="str">
        <f ca="1">price</f>
        <v/>
      </c>
      <c r="V6244" s="4"/>
      <c r="Y6244" s="388">
        <f ca="1">COUNTIFS(OFFSET($B$10, 0, 0, ROW()-9, 1), SERVICE[[#This Row],[Employee ID]], OFFSET($F$10, 0, 0, ROW()-9, 1), SERVICE[[#This Row],[Resources Role]])</f>
        <v>0</v>
      </c>
      <c r="Z6244" s="388">
        <f ca="1">COUNTIFS(OFFSET($F$10, 0, 0, ROW()-9, 1), SERVICE[[#This Row],[Resources Role]], OFFSET($H$10, 0, 0, ROW()-9, 1), SERVICE[[#This Row],[Booking]])</f>
        <v>0</v>
      </c>
    </row>
    <row r="6245" spans="1:26" x14ac:dyDescent="0.25">
      <c r="A6245" s="6" t="str">
        <f ca="1">no.</f>
        <v/>
      </c>
      <c r="E6245" s="4" t="str">
        <f ca="1">position</f>
        <v/>
      </c>
      <c r="J6245" s="318"/>
      <c r="M6245" s="4"/>
      <c r="O6245" s="6"/>
      <c r="Q6245" s="20"/>
      <c r="R6245" s="5" t="str">
        <f ca="1">score</f>
        <v/>
      </c>
      <c r="S6245" s="7" t="str">
        <f ca="1">rescore_svc</f>
        <v/>
      </c>
      <c r="U6245" s="11" t="str">
        <f ca="1">price</f>
        <v/>
      </c>
      <c r="V6245" s="4"/>
      <c r="Y6245" s="388">
        <f ca="1">COUNTIFS(OFFSET($B$10, 0, 0, ROW()-9, 1), SERVICE[[#This Row],[Employee ID]], OFFSET($F$10, 0, 0, ROW()-9, 1), SERVICE[[#This Row],[Resources Role]])</f>
        <v>0</v>
      </c>
      <c r="Z6245" s="388">
        <f ca="1">COUNTIFS(OFFSET($F$10, 0, 0, ROW()-9, 1), SERVICE[[#This Row],[Resources Role]], OFFSET($H$10, 0, 0, ROW()-9, 1), SERVICE[[#This Row],[Booking]])</f>
        <v>0</v>
      </c>
    </row>
    <row r="6246" spans="1:26" x14ac:dyDescent="0.25">
      <c r="A6246" s="6" t="str">
        <f ca="1">no.</f>
        <v/>
      </c>
      <c r="E6246" s="4" t="str">
        <f ca="1">position</f>
        <v/>
      </c>
      <c r="J6246" s="318"/>
      <c r="M6246" s="4"/>
      <c r="O6246" s="6"/>
      <c r="Q6246" s="20"/>
      <c r="R6246" s="5" t="str">
        <f ca="1">score</f>
        <v/>
      </c>
      <c r="S6246" s="7" t="str">
        <f ca="1">rescore_svc</f>
        <v/>
      </c>
      <c r="U6246" s="11" t="str">
        <f ca="1">price</f>
        <v/>
      </c>
      <c r="V6246" s="4"/>
      <c r="Y6246" s="388">
        <f ca="1">COUNTIFS(OFFSET($B$10, 0, 0, ROW()-9, 1), SERVICE[[#This Row],[Employee ID]], OFFSET($F$10, 0, 0, ROW()-9, 1), SERVICE[[#This Row],[Resources Role]])</f>
        <v>0</v>
      </c>
      <c r="Z6246" s="388">
        <f ca="1">COUNTIFS(OFFSET($F$10, 0, 0, ROW()-9, 1), SERVICE[[#This Row],[Resources Role]], OFFSET($H$10, 0, 0, ROW()-9, 1), SERVICE[[#This Row],[Booking]])</f>
        <v>0</v>
      </c>
    </row>
    <row r="6247" spans="1:26" x14ac:dyDescent="0.25">
      <c r="A6247" s="6" t="str">
        <f ca="1">no.</f>
        <v/>
      </c>
      <c r="E6247" s="4" t="str">
        <f ca="1">position</f>
        <v/>
      </c>
      <c r="J6247" s="318"/>
      <c r="M6247" s="4"/>
      <c r="O6247" s="6"/>
      <c r="Q6247" s="20"/>
      <c r="R6247" s="5" t="str">
        <f ca="1">score</f>
        <v/>
      </c>
      <c r="S6247" s="7" t="str">
        <f ca="1">rescore_svc</f>
        <v/>
      </c>
      <c r="U6247" s="11" t="str">
        <f ca="1">price</f>
        <v/>
      </c>
      <c r="V6247" s="4"/>
      <c r="Y6247" s="388">
        <f ca="1">COUNTIFS(OFFSET($B$10, 0, 0, ROW()-9, 1), SERVICE[[#This Row],[Employee ID]], OFFSET($F$10, 0, 0, ROW()-9, 1), SERVICE[[#This Row],[Resources Role]])</f>
        <v>0</v>
      </c>
      <c r="Z6247" s="388">
        <f ca="1">COUNTIFS(OFFSET($F$10, 0, 0, ROW()-9, 1), SERVICE[[#This Row],[Resources Role]], OFFSET($H$10, 0, 0, ROW()-9, 1), SERVICE[[#This Row],[Booking]])</f>
        <v>0</v>
      </c>
    </row>
    <row r="6248" spans="1:26" x14ac:dyDescent="0.25">
      <c r="A6248" s="6" t="str">
        <f ca="1">no.</f>
        <v/>
      </c>
      <c r="E6248" s="4" t="str">
        <f ca="1">position</f>
        <v/>
      </c>
      <c r="J6248" s="318"/>
      <c r="M6248" s="4"/>
      <c r="O6248" s="6"/>
      <c r="Q6248" s="20"/>
      <c r="R6248" s="5" t="str">
        <f ca="1">score</f>
        <v/>
      </c>
      <c r="S6248" s="7" t="str">
        <f ca="1">rescore_svc</f>
        <v/>
      </c>
      <c r="U6248" s="11" t="str">
        <f ca="1">price</f>
        <v/>
      </c>
      <c r="V6248" s="4"/>
      <c r="Y6248" s="388">
        <f ca="1">COUNTIFS(OFFSET($B$10, 0, 0, ROW()-9, 1), SERVICE[[#This Row],[Employee ID]], OFFSET($F$10, 0, 0, ROW()-9, 1), SERVICE[[#This Row],[Resources Role]])</f>
        <v>0</v>
      </c>
      <c r="Z6248" s="388">
        <f ca="1">COUNTIFS(OFFSET($F$10, 0, 0, ROW()-9, 1), SERVICE[[#This Row],[Resources Role]], OFFSET($H$10, 0, 0, ROW()-9, 1), SERVICE[[#This Row],[Booking]])</f>
        <v>0</v>
      </c>
    </row>
    <row r="6249" spans="1:26" x14ac:dyDescent="0.25">
      <c r="A6249" s="6" t="str">
        <f ca="1">no.</f>
        <v/>
      </c>
      <c r="E6249" s="4" t="str">
        <f ca="1">position</f>
        <v/>
      </c>
      <c r="J6249" s="318"/>
      <c r="M6249" s="4"/>
      <c r="O6249" s="6"/>
      <c r="Q6249" s="20"/>
      <c r="R6249" s="5" t="str">
        <f ca="1">score</f>
        <v/>
      </c>
      <c r="S6249" s="7" t="str">
        <f ca="1">rescore_svc</f>
        <v/>
      </c>
      <c r="U6249" s="11" t="str">
        <f ca="1">price</f>
        <v/>
      </c>
      <c r="V6249" s="4"/>
      <c r="Y6249" s="388">
        <f ca="1">COUNTIFS(OFFSET($B$10, 0, 0, ROW()-9, 1), SERVICE[[#This Row],[Employee ID]], OFFSET($F$10, 0, 0, ROW()-9, 1), SERVICE[[#This Row],[Resources Role]])</f>
        <v>0</v>
      </c>
      <c r="Z6249" s="388">
        <f ca="1">COUNTIFS(OFFSET($F$10, 0, 0, ROW()-9, 1), SERVICE[[#This Row],[Resources Role]], OFFSET($H$10, 0, 0, ROW()-9, 1), SERVICE[[#This Row],[Booking]])</f>
        <v>0</v>
      </c>
    </row>
    <row r="6250" spans="1:26" x14ac:dyDescent="0.25">
      <c r="A6250" s="6" t="str">
        <f ca="1">no.</f>
        <v/>
      </c>
      <c r="E6250" s="4" t="str">
        <f ca="1">position</f>
        <v/>
      </c>
      <c r="J6250" s="318"/>
      <c r="M6250" s="4"/>
      <c r="O6250" s="6"/>
      <c r="Q6250" s="20"/>
      <c r="R6250" s="5" t="str">
        <f ca="1">score</f>
        <v/>
      </c>
      <c r="S6250" s="7" t="str">
        <f ca="1">rescore_svc</f>
        <v/>
      </c>
      <c r="U6250" s="11" t="str">
        <f ca="1">price</f>
        <v/>
      </c>
      <c r="V6250" s="4"/>
      <c r="Y6250" s="388">
        <f ca="1">COUNTIFS(OFFSET($B$10, 0, 0, ROW()-9, 1), SERVICE[[#This Row],[Employee ID]], OFFSET($F$10, 0, 0, ROW()-9, 1), SERVICE[[#This Row],[Resources Role]])</f>
        <v>0</v>
      </c>
      <c r="Z6250" s="388">
        <f ca="1">COUNTIFS(OFFSET($F$10, 0, 0, ROW()-9, 1), SERVICE[[#This Row],[Resources Role]], OFFSET($H$10, 0, 0, ROW()-9, 1), SERVICE[[#This Row],[Booking]])</f>
        <v>0</v>
      </c>
    </row>
    <row r="6251" spans="1:26" x14ac:dyDescent="0.25">
      <c r="A6251" s="6" t="str">
        <f ca="1">no.</f>
        <v/>
      </c>
      <c r="E6251" s="4" t="str">
        <f ca="1">position</f>
        <v/>
      </c>
      <c r="J6251" s="318"/>
      <c r="M6251" s="4"/>
      <c r="O6251" s="6"/>
      <c r="Q6251" s="20"/>
      <c r="R6251" s="5" t="str">
        <f ca="1">score</f>
        <v/>
      </c>
      <c r="S6251" s="7" t="str">
        <f ca="1">rescore_svc</f>
        <v/>
      </c>
      <c r="U6251" s="11" t="str">
        <f ca="1">price</f>
        <v/>
      </c>
      <c r="V6251" s="4"/>
      <c r="Y6251" s="388">
        <f ca="1">COUNTIFS(OFFSET($B$10, 0, 0, ROW()-9, 1), SERVICE[[#This Row],[Employee ID]], OFFSET($F$10, 0, 0, ROW()-9, 1), SERVICE[[#This Row],[Resources Role]])</f>
        <v>0</v>
      </c>
      <c r="Z6251" s="388">
        <f ca="1">COUNTIFS(OFFSET($F$10, 0, 0, ROW()-9, 1), SERVICE[[#This Row],[Resources Role]], OFFSET($H$10, 0, 0, ROW()-9, 1), SERVICE[[#This Row],[Booking]])</f>
        <v>0</v>
      </c>
    </row>
    <row r="6252" spans="1:26" x14ac:dyDescent="0.25">
      <c r="A6252" s="6" t="str">
        <f ca="1">no.</f>
        <v/>
      </c>
      <c r="E6252" s="4" t="str">
        <f ca="1">position</f>
        <v/>
      </c>
      <c r="J6252" s="318"/>
      <c r="M6252" s="4"/>
      <c r="O6252" s="6"/>
      <c r="Q6252" s="20"/>
      <c r="R6252" s="5" t="str">
        <f ca="1">score</f>
        <v/>
      </c>
      <c r="S6252" s="7" t="str">
        <f ca="1">rescore_svc</f>
        <v/>
      </c>
      <c r="U6252" s="11" t="str">
        <f ca="1">price</f>
        <v/>
      </c>
      <c r="V6252" s="4"/>
      <c r="Y6252" s="388">
        <f ca="1">COUNTIFS(OFFSET($B$10, 0, 0, ROW()-9, 1), SERVICE[[#This Row],[Employee ID]], OFFSET($F$10, 0, 0, ROW()-9, 1), SERVICE[[#This Row],[Resources Role]])</f>
        <v>0</v>
      </c>
      <c r="Z6252" s="388">
        <f ca="1">COUNTIFS(OFFSET($F$10, 0, 0, ROW()-9, 1), SERVICE[[#This Row],[Resources Role]], OFFSET($H$10, 0, 0, ROW()-9, 1), SERVICE[[#This Row],[Booking]])</f>
        <v>0</v>
      </c>
    </row>
    <row r="6253" spans="1:26" x14ac:dyDescent="0.25">
      <c r="A6253" s="6" t="str">
        <f ca="1">no.</f>
        <v/>
      </c>
      <c r="E6253" s="4" t="str">
        <f ca="1">position</f>
        <v/>
      </c>
      <c r="J6253" s="318"/>
      <c r="M6253" s="4"/>
      <c r="O6253" s="6"/>
      <c r="Q6253" s="20"/>
      <c r="R6253" s="5" t="str">
        <f ca="1">score</f>
        <v/>
      </c>
      <c r="S6253" s="7" t="str">
        <f ca="1">rescore_svc</f>
        <v/>
      </c>
      <c r="U6253" s="11" t="str">
        <f ca="1">price</f>
        <v/>
      </c>
      <c r="V6253" s="4"/>
      <c r="Y6253" s="388">
        <f ca="1">COUNTIFS(OFFSET($B$10, 0, 0, ROW()-9, 1), SERVICE[[#This Row],[Employee ID]], OFFSET($F$10, 0, 0, ROW()-9, 1), SERVICE[[#This Row],[Resources Role]])</f>
        <v>0</v>
      </c>
      <c r="Z6253" s="388">
        <f ca="1">COUNTIFS(OFFSET($F$10, 0, 0, ROW()-9, 1), SERVICE[[#This Row],[Resources Role]], OFFSET($H$10, 0, 0, ROW()-9, 1), SERVICE[[#This Row],[Booking]])</f>
        <v>0</v>
      </c>
    </row>
    <row r="6254" spans="1:26" x14ac:dyDescent="0.25">
      <c r="A6254" s="6" t="str">
        <f ca="1">no.</f>
        <v/>
      </c>
      <c r="E6254" s="4" t="str">
        <f ca="1">position</f>
        <v/>
      </c>
      <c r="J6254" s="318"/>
      <c r="M6254" s="4"/>
      <c r="O6254" s="6"/>
      <c r="Q6254" s="20"/>
      <c r="R6254" s="5" t="str">
        <f ca="1">score</f>
        <v/>
      </c>
      <c r="S6254" s="7" t="str">
        <f ca="1">rescore_svc</f>
        <v/>
      </c>
      <c r="U6254" s="11" t="str">
        <f ca="1">price</f>
        <v/>
      </c>
      <c r="V6254" s="4"/>
      <c r="Y6254" s="388">
        <f ca="1">COUNTIFS(OFFSET($B$10, 0, 0, ROW()-9, 1), SERVICE[[#This Row],[Employee ID]], OFFSET($F$10, 0, 0, ROW()-9, 1), SERVICE[[#This Row],[Resources Role]])</f>
        <v>0</v>
      </c>
      <c r="Z6254" s="388">
        <f ca="1">COUNTIFS(OFFSET($F$10, 0, 0, ROW()-9, 1), SERVICE[[#This Row],[Resources Role]], OFFSET($H$10, 0, 0, ROW()-9, 1), SERVICE[[#This Row],[Booking]])</f>
        <v>0</v>
      </c>
    </row>
    <row r="6255" spans="1:26" x14ac:dyDescent="0.25">
      <c r="A6255" s="6" t="str">
        <f ca="1">no.</f>
        <v/>
      </c>
      <c r="E6255" s="4" t="str">
        <f ca="1">position</f>
        <v/>
      </c>
      <c r="J6255" s="318"/>
      <c r="M6255" s="4"/>
      <c r="O6255" s="6"/>
      <c r="Q6255" s="20"/>
      <c r="R6255" s="5" t="str">
        <f ca="1">score</f>
        <v/>
      </c>
      <c r="S6255" s="7" t="str">
        <f ca="1">rescore_svc</f>
        <v/>
      </c>
      <c r="U6255" s="11" t="str">
        <f ca="1">price</f>
        <v/>
      </c>
      <c r="V6255" s="4"/>
      <c r="Y6255" s="388">
        <f ca="1">COUNTIFS(OFFSET($B$10, 0, 0, ROW()-9, 1), SERVICE[[#This Row],[Employee ID]], OFFSET($F$10, 0, 0, ROW()-9, 1), SERVICE[[#This Row],[Resources Role]])</f>
        <v>0</v>
      </c>
      <c r="Z6255" s="388">
        <f ca="1">COUNTIFS(OFFSET($F$10, 0, 0, ROW()-9, 1), SERVICE[[#This Row],[Resources Role]], OFFSET($H$10, 0, 0, ROW()-9, 1), SERVICE[[#This Row],[Booking]])</f>
        <v>0</v>
      </c>
    </row>
    <row r="6256" spans="1:26" x14ac:dyDescent="0.25">
      <c r="A6256" s="6" t="str">
        <f ca="1">no.</f>
        <v/>
      </c>
      <c r="E6256" s="4" t="str">
        <f ca="1">position</f>
        <v/>
      </c>
      <c r="J6256" s="318"/>
      <c r="M6256" s="4"/>
      <c r="O6256" s="6"/>
      <c r="Q6256" s="20"/>
      <c r="R6256" s="5" t="str">
        <f ca="1">score</f>
        <v/>
      </c>
      <c r="S6256" s="7" t="str">
        <f ca="1">rescore_svc</f>
        <v/>
      </c>
      <c r="U6256" s="11" t="str">
        <f ca="1">price</f>
        <v/>
      </c>
      <c r="V6256" s="4"/>
      <c r="Y6256" s="388">
        <f ca="1">COUNTIFS(OFFSET($B$10, 0, 0, ROW()-9, 1), SERVICE[[#This Row],[Employee ID]], OFFSET($F$10, 0, 0, ROW()-9, 1), SERVICE[[#This Row],[Resources Role]])</f>
        <v>0</v>
      </c>
      <c r="Z6256" s="388">
        <f ca="1">COUNTIFS(OFFSET($F$10, 0, 0, ROW()-9, 1), SERVICE[[#This Row],[Resources Role]], OFFSET($H$10, 0, 0, ROW()-9, 1), SERVICE[[#This Row],[Booking]])</f>
        <v>0</v>
      </c>
    </row>
    <row r="6257" spans="1:26" x14ac:dyDescent="0.25">
      <c r="A6257" s="6" t="str">
        <f ca="1">no.</f>
        <v/>
      </c>
      <c r="E6257" s="4" t="str">
        <f ca="1">position</f>
        <v/>
      </c>
      <c r="J6257" s="318"/>
      <c r="M6257" s="4"/>
      <c r="O6257" s="6"/>
      <c r="Q6257" s="20"/>
      <c r="R6257" s="5" t="str">
        <f ca="1">score</f>
        <v/>
      </c>
      <c r="S6257" s="7" t="str">
        <f ca="1">rescore_svc</f>
        <v/>
      </c>
      <c r="U6257" s="11" t="str">
        <f ca="1">price</f>
        <v/>
      </c>
      <c r="V6257" s="4"/>
      <c r="Y6257" s="388">
        <f ca="1">COUNTIFS(OFFSET($B$10, 0, 0, ROW()-9, 1), SERVICE[[#This Row],[Employee ID]], OFFSET($F$10, 0, 0, ROW()-9, 1), SERVICE[[#This Row],[Resources Role]])</f>
        <v>0</v>
      </c>
      <c r="Z6257" s="388">
        <f ca="1">COUNTIFS(OFFSET($F$10, 0, 0, ROW()-9, 1), SERVICE[[#This Row],[Resources Role]], OFFSET($H$10, 0, 0, ROW()-9, 1), SERVICE[[#This Row],[Booking]])</f>
        <v>0</v>
      </c>
    </row>
    <row r="6258" spans="1:26" x14ac:dyDescent="0.25">
      <c r="A6258" s="6" t="str">
        <f ca="1">no.</f>
        <v/>
      </c>
      <c r="E6258" s="4" t="str">
        <f ca="1">position</f>
        <v/>
      </c>
      <c r="J6258" s="318"/>
      <c r="M6258" s="4"/>
      <c r="O6258" s="6"/>
      <c r="Q6258" s="20"/>
      <c r="R6258" s="5" t="str">
        <f ca="1">score</f>
        <v/>
      </c>
      <c r="S6258" s="7" t="str">
        <f ca="1">rescore_svc</f>
        <v/>
      </c>
      <c r="U6258" s="11" t="str">
        <f ca="1">price</f>
        <v/>
      </c>
      <c r="V6258" s="4"/>
      <c r="Y6258" s="388">
        <f ca="1">COUNTIFS(OFFSET($B$10, 0, 0, ROW()-9, 1), SERVICE[[#This Row],[Employee ID]], OFFSET($F$10, 0, 0, ROW()-9, 1), SERVICE[[#This Row],[Resources Role]])</f>
        <v>0</v>
      </c>
      <c r="Z6258" s="388">
        <f ca="1">COUNTIFS(OFFSET($F$10, 0, 0, ROW()-9, 1), SERVICE[[#This Row],[Resources Role]], OFFSET($H$10, 0, 0, ROW()-9, 1), SERVICE[[#This Row],[Booking]])</f>
        <v>0</v>
      </c>
    </row>
    <row r="6259" spans="1:26" x14ac:dyDescent="0.25">
      <c r="A6259" s="6" t="str">
        <f ca="1">no.</f>
        <v/>
      </c>
      <c r="E6259" s="4" t="str">
        <f ca="1">position</f>
        <v/>
      </c>
      <c r="J6259" s="318"/>
      <c r="M6259" s="4"/>
      <c r="O6259" s="6"/>
      <c r="Q6259" s="20"/>
      <c r="R6259" s="5" t="str">
        <f ca="1">score</f>
        <v/>
      </c>
      <c r="S6259" s="7" t="str">
        <f ca="1">rescore_svc</f>
        <v/>
      </c>
      <c r="U6259" s="11" t="str">
        <f ca="1">price</f>
        <v/>
      </c>
      <c r="V6259" s="4"/>
      <c r="Y6259" s="388">
        <f ca="1">COUNTIFS(OFFSET($B$10, 0, 0, ROW()-9, 1), SERVICE[[#This Row],[Employee ID]], OFFSET($F$10, 0, 0, ROW()-9, 1), SERVICE[[#This Row],[Resources Role]])</f>
        <v>0</v>
      </c>
      <c r="Z6259" s="388">
        <f ca="1">COUNTIFS(OFFSET($F$10, 0, 0, ROW()-9, 1), SERVICE[[#This Row],[Resources Role]], OFFSET($H$10, 0, 0, ROW()-9, 1), SERVICE[[#This Row],[Booking]])</f>
        <v>0</v>
      </c>
    </row>
    <row r="6260" spans="1:26" x14ac:dyDescent="0.25">
      <c r="A6260" s="6" t="str">
        <f ca="1">no.</f>
        <v/>
      </c>
      <c r="E6260" s="4" t="str">
        <f ca="1">position</f>
        <v/>
      </c>
      <c r="J6260" s="318"/>
      <c r="M6260" s="4"/>
      <c r="O6260" s="6"/>
      <c r="Q6260" s="20"/>
      <c r="R6260" s="5" t="str">
        <f ca="1">score</f>
        <v/>
      </c>
      <c r="S6260" s="7" t="str">
        <f ca="1">rescore_svc</f>
        <v/>
      </c>
      <c r="U6260" s="11" t="str">
        <f ca="1">price</f>
        <v/>
      </c>
      <c r="V6260" s="4"/>
      <c r="Y6260" s="388">
        <f ca="1">COUNTIFS(OFFSET($B$10, 0, 0, ROW()-9, 1), SERVICE[[#This Row],[Employee ID]], OFFSET($F$10, 0, 0, ROW()-9, 1), SERVICE[[#This Row],[Resources Role]])</f>
        <v>0</v>
      </c>
      <c r="Z6260" s="388">
        <f ca="1">COUNTIFS(OFFSET($F$10, 0, 0, ROW()-9, 1), SERVICE[[#This Row],[Resources Role]], OFFSET($H$10, 0, 0, ROW()-9, 1), SERVICE[[#This Row],[Booking]])</f>
        <v>0</v>
      </c>
    </row>
    <row r="6261" spans="1:26" x14ac:dyDescent="0.25">
      <c r="A6261" s="6" t="str">
        <f ca="1">no.</f>
        <v/>
      </c>
      <c r="E6261" s="4" t="str">
        <f ca="1">position</f>
        <v/>
      </c>
      <c r="J6261" s="318"/>
      <c r="M6261" s="4"/>
      <c r="O6261" s="6"/>
      <c r="Q6261" s="20"/>
      <c r="R6261" s="5" t="str">
        <f ca="1">score</f>
        <v/>
      </c>
      <c r="S6261" s="7" t="str">
        <f ca="1">rescore_svc</f>
        <v/>
      </c>
      <c r="U6261" s="11" t="str">
        <f ca="1">price</f>
        <v/>
      </c>
      <c r="V6261" s="4"/>
      <c r="Y6261" s="388">
        <f ca="1">COUNTIFS(OFFSET($B$10, 0, 0, ROW()-9, 1), SERVICE[[#This Row],[Employee ID]], OFFSET($F$10, 0, 0, ROW()-9, 1), SERVICE[[#This Row],[Resources Role]])</f>
        <v>0</v>
      </c>
      <c r="Z6261" s="388">
        <f ca="1">COUNTIFS(OFFSET($F$10, 0, 0, ROW()-9, 1), SERVICE[[#This Row],[Resources Role]], OFFSET($H$10, 0, 0, ROW()-9, 1), SERVICE[[#This Row],[Booking]])</f>
        <v>0</v>
      </c>
    </row>
    <row r="6262" spans="1:26" x14ac:dyDescent="0.25">
      <c r="A6262" s="6" t="str">
        <f ca="1">no.</f>
        <v/>
      </c>
      <c r="E6262" s="4" t="str">
        <f ca="1">position</f>
        <v/>
      </c>
      <c r="J6262" s="318"/>
      <c r="M6262" s="4"/>
      <c r="O6262" s="6"/>
      <c r="Q6262" s="20"/>
      <c r="R6262" s="5" t="str">
        <f ca="1">score</f>
        <v/>
      </c>
      <c r="S6262" s="7" t="str">
        <f ca="1">rescore_svc</f>
        <v/>
      </c>
      <c r="U6262" s="11" t="str">
        <f ca="1">price</f>
        <v/>
      </c>
      <c r="V6262" s="4"/>
      <c r="Y6262" s="388">
        <f ca="1">COUNTIFS(OFFSET($B$10, 0, 0, ROW()-9, 1), SERVICE[[#This Row],[Employee ID]], OFFSET($F$10, 0, 0, ROW()-9, 1), SERVICE[[#This Row],[Resources Role]])</f>
        <v>0</v>
      </c>
      <c r="Z6262" s="388">
        <f ca="1">COUNTIFS(OFFSET($F$10, 0, 0, ROW()-9, 1), SERVICE[[#This Row],[Resources Role]], OFFSET($H$10, 0, 0, ROW()-9, 1), SERVICE[[#This Row],[Booking]])</f>
        <v>0</v>
      </c>
    </row>
    <row r="6263" spans="1:26" x14ac:dyDescent="0.25">
      <c r="A6263" s="6" t="str">
        <f ca="1">no.</f>
        <v/>
      </c>
      <c r="E6263" s="4" t="str">
        <f ca="1">position</f>
        <v/>
      </c>
      <c r="J6263" s="318"/>
      <c r="M6263" s="4"/>
      <c r="O6263" s="6"/>
      <c r="Q6263" s="20"/>
      <c r="R6263" s="5" t="str">
        <f ca="1">score</f>
        <v/>
      </c>
      <c r="S6263" s="7" t="str">
        <f ca="1">rescore_svc</f>
        <v/>
      </c>
      <c r="U6263" s="11" t="str">
        <f ca="1">price</f>
        <v/>
      </c>
      <c r="V6263" s="4"/>
      <c r="Y6263" s="388">
        <f ca="1">COUNTIFS(OFFSET($B$10, 0, 0, ROW()-9, 1), SERVICE[[#This Row],[Employee ID]], OFFSET($F$10, 0, 0, ROW()-9, 1), SERVICE[[#This Row],[Resources Role]])</f>
        <v>0</v>
      </c>
      <c r="Z6263" s="388">
        <f ca="1">COUNTIFS(OFFSET($F$10, 0, 0, ROW()-9, 1), SERVICE[[#This Row],[Resources Role]], OFFSET($H$10, 0, 0, ROW()-9, 1), SERVICE[[#This Row],[Booking]])</f>
        <v>0</v>
      </c>
    </row>
    <row r="6264" spans="1:26" x14ac:dyDescent="0.25">
      <c r="A6264" s="6" t="str">
        <f ca="1">no.</f>
        <v/>
      </c>
      <c r="E6264" s="4" t="str">
        <f ca="1">position</f>
        <v/>
      </c>
      <c r="J6264" s="318"/>
      <c r="M6264" s="4"/>
      <c r="O6264" s="6"/>
      <c r="Q6264" s="20"/>
      <c r="R6264" s="5" t="str">
        <f ca="1">score</f>
        <v/>
      </c>
      <c r="S6264" s="7" t="str">
        <f ca="1">rescore_svc</f>
        <v/>
      </c>
      <c r="U6264" s="11" t="str">
        <f ca="1">price</f>
        <v/>
      </c>
      <c r="V6264" s="4"/>
      <c r="Y6264" s="388">
        <f ca="1">COUNTIFS(OFFSET($B$10, 0, 0, ROW()-9, 1), SERVICE[[#This Row],[Employee ID]], OFFSET($F$10, 0, 0, ROW()-9, 1), SERVICE[[#This Row],[Resources Role]])</f>
        <v>0</v>
      </c>
      <c r="Z6264" s="388">
        <f ca="1">COUNTIFS(OFFSET($F$10, 0, 0, ROW()-9, 1), SERVICE[[#This Row],[Resources Role]], OFFSET($H$10, 0, 0, ROW()-9, 1), SERVICE[[#This Row],[Booking]])</f>
        <v>0</v>
      </c>
    </row>
    <row r="6265" spans="1:26" x14ac:dyDescent="0.25">
      <c r="A6265" s="6" t="str">
        <f ca="1">no.</f>
        <v/>
      </c>
      <c r="E6265" s="4" t="str">
        <f ca="1">position</f>
        <v/>
      </c>
      <c r="J6265" s="318"/>
      <c r="M6265" s="4"/>
      <c r="O6265" s="6"/>
      <c r="Q6265" s="20"/>
      <c r="R6265" s="5" t="str">
        <f ca="1">score</f>
        <v/>
      </c>
      <c r="S6265" s="7" t="str">
        <f ca="1">rescore_svc</f>
        <v/>
      </c>
      <c r="U6265" s="11" t="str">
        <f ca="1">price</f>
        <v/>
      </c>
      <c r="V6265" s="4"/>
      <c r="Y6265" s="388">
        <f ca="1">COUNTIFS(OFFSET($B$10, 0, 0, ROW()-9, 1), SERVICE[[#This Row],[Employee ID]], OFFSET($F$10, 0, 0, ROW()-9, 1), SERVICE[[#This Row],[Resources Role]])</f>
        <v>0</v>
      </c>
      <c r="Z6265" s="388">
        <f ca="1">COUNTIFS(OFFSET($F$10, 0, 0, ROW()-9, 1), SERVICE[[#This Row],[Resources Role]], OFFSET($H$10, 0, 0, ROW()-9, 1), SERVICE[[#This Row],[Booking]])</f>
        <v>0</v>
      </c>
    </row>
    <row r="6266" spans="1:26" x14ac:dyDescent="0.25">
      <c r="A6266" s="6" t="str">
        <f ca="1">no.</f>
        <v/>
      </c>
      <c r="E6266" s="4" t="str">
        <f ca="1">position</f>
        <v/>
      </c>
      <c r="J6266" s="318"/>
      <c r="M6266" s="4"/>
      <c r="O6266" s="6"/>
      <c r="Q6266" s="20"/>
      <c r="R6266" s="5" t="str">
        <f ca="1">score</f>
        <v/>
      </c>
      <c r="S6266" s="7" t="str">
        <f ca="1">rescore_svc</f>
        <v/>
      </c>
      <c r="U6266" s="11" t="str">
        <f ca="1">price</f>
        <v/>
      </c>
      <c r="V6266" s="4"/>
      <c r="Y6266" s="388">
        <f ca="1">COUNTIFS(OFFSET($B$10, 0, 0, ROW()-9, 1), SERVICE[[#This Row],[Employee ID]], OFFSET($F$10, 0, 0, ROW()-9, 1), SERVICE[[#This Row],[Resources Role]])</f>
        <v>0</v>
      </c>
      <c r="Z6266" s="388">
        <f ca="1">COUNTIFS(OFFSET($F$10, 0, 0, ROW()-9, 1), SERVICE[[#This Row],[Resources Role]], OFFSET($H$10, 0, 0, ROW()-9, 1), SERVICE[[#This Row],[Booking]])</f>
        <v>0</v>
      </c>
    </row>
    <row r="6267" spans="1:26" x14ac:dyDescent="0.25">
      <c r="A6267" s="6" t="str">
        <f ca="1">no.</f>
        <v/>
      </c>
      <c r="E6267" s="4" t="str">
        <f ca="1">position</f>
        <v/>
      </c>
      <c r="J6267" s="318"/>
      <c r="M6267" s="4"/>
      <c r="O6267" s="6"/>
      <c r="Q6267" s="20"/>
      <c r="R6267" s="5" t="str">
        <f ca="1">score</f>
        <v/>
      </c>
      <c r="S6267" s="7" t="str">
        <f ca="1">rescore_svc</f>
        <v/>
      </c>
      <c r="U6267" s="11" t="str">
        <f ca="1">price</f>
        <v/>
      </c>
      <c r="V6267" s="4"/>
      <c r="Y6267" s="388">
        <f ca="1">COUNTIFS(OFFSET($B$10, 0, 0, ROW()-9, 1), SERVICE[[#This Row],[Employee ID]], OFFSET($F$10, 0, 0, ROW()-9, 1), SERVICE[[#This Row],[Resources Role]])</f>
        <v>0</v>
      </c>
      <c r="Z6267" s="388">
        <f ca="1">COUNTIFS(OFFSET($F$10, 0, 0, ROW()-9, 1), SERVICE[[#This Row],[Resources Role]], OFFSET($H$10, 0, 0, ROW()-9, 1), SERVICE[[#This Row],[Booking]])</f>
        <v>0</v>
      </c>
    </row>
    <row r="6268" spans="1:26" x14ac:dyDescent="0.25">
      <c r="A6268" s="6" t="str">
        <f ca="1">no.</f>
        <v/>
      </c>
      <c r="E6268" s="4" t="str">
        <f ca="1">position</f>
        <v/>
      </c>
      <c r="J6268" s="318"/>
      <c r="M6268" s="4"/>
      <c r="O6268" s="6"/>
      <c r="Q6268" s="20"/>
      <c r="R6268" s="5" t="str">
        <f ca="1">score</f>
        <v/>
      </c>
      <c r="S6268" s="7" t="str">
        <f ca="1">rescore_svc</f>
        <v/>
      </c>
      <c r="U6268" s="11" t="str">
        <f ca="1">price</f>
        <v/>
      </c>
      <c r="V6268" s="4"/>
      <c r="Y6268" s="388">
        <f ca="1">COUNTIFS(OFFSET($B$10, 0, 0, ROW()-9, 1), SERVICE[[#This Row],[Employee ID]], OFFSET($F$10, 0, 0, ROW()-9, 1), SERVICE[[#This Row],[Resources Role]])</f>
        <v>0</v>
      </c>
      <c r="Z6268" s="388">
        <f ca="1">COUNTIFS(OFFSET($F$10, 0, 0, ROW()-9, 1), SERVICE[[#This Row],[Resources Role]], OFFSET($H$10, 0, 0, ROW()-9, 1), SERVICE[[#This Row],[Booking]])</f>
        <v>0</v>
      </c>
    </row>
    <row r="6269" spans="1:26" x14ac:dyDescent="0.25">
      <c r="A6269" s="6" t="str">
        <f ca="1">no.</f>
        <v/>
      </c>
      <c r="E6269" s="4" t="str">
        <f ca="1">position</f>
        <v/>
      </c>
      <c r="J6269" s="318"/>
      <c r="M6269" s="4"/>
      <c r="O6269" s="6"/>
      <c r="Q6269" s="20"/>
      <c r="R6269" s="5" t="str">
        <f ca="1">score</f>
        <v/>
      </c>
      <c r="S6269" s="7" t="str">
        <f ca="1">rescore_svc</f>
        <v/>
      </c>
      <c r="U6269" s="11" t="str">
        <f ca="1">price</f>
        <v/>
      </c>
      <c r="V6269" s="4"/>
      <c r="Y6269" s="388">
        <f ca="1">COUNTIFS(OFFSET($B$10, 0, 0, ROW()-9, 1), SERVICE[[#This Row],[Employee ID]], OFFSET($F$10, 0, 0, ROW()-9, 1), SERVICE[[#This Row],[Resources Role]])</f>
        <v>0</v>
      </c>
      <c r="Z6269" s="388">
        <f ca="1">COUNTIFS(OFFSET($F$10, 0, 0, ROW()-9, 1), SERVICE[[#This Row],[Resources Role]], OFFSET($H$10, 0, 0, ROW()-9, 1), SERVICE[[#This Row],[Booking]])</f>
        <v>0</v>
      </c>
    </row>
    <row r="6270" spans="1:26" x14ac:dyDescent="0.25">
      <c r="A6270" s="6" t="str">
        <f ca="1">no.</f>
        <v/>
      </c>
      <c r="E6270" s="4" t="str">
        <f ca="1">position</f>
        <v/>
      </c>
      <c r="J6270" s="318"/>
      <c r="M6270" s="4"/>
      <c r="O6270" s="6"/>
      <c r="Q6270" s="20"/>
      <c r="R6270" s="5" t="str">
        <f ca="1">score</f>
        <v/>
      </c>
      <c r="S6270" s="7" t="str">
        <f ca="1">rescore_svc</f>
        <v/>
      </c>
      <c r="U6270" s="11" t="str">
        <f ca="1">price</f>
        <v/>
      </c>
      <c r="V6270" s="4"/>
      <c r="Y6270" s="388">
        <f ca="1">COUNTIFS(OFFSET($B$10, 0, 0, ROW()-9, 1), SERVICE[[#This Row],[Employee ID]], OFFSET($F$10, 0, 0, ROW()-9, 1), SERVICE[[#This Row],[Resources Role]])</f>
        <v>0</v>
      </c>
      <c r="Z6270" s="388">
        <f ca="1">COUNTIFS(OFFSET($F$10, 0, 0, ROW()-9, 1), SERVICE[[#This Row],[Resources Role]], OFFSET($H$10, 0, 0, ROW()-9, 1), SERVICE[[#This Row],[Booking]])</f>
        <v>0</v>
      </c>
    </row>
    <row r="6271" spans="1:26" x14ac:dyDescent="0.25">
      <c r="A6271" s="6" t="str">
        <f ca="1">no.</f>
        <v/>
      </c>
      <c r="E6271" s="4" t="str">
        <f ca="1">position</f>
        <v/>
      </c>
      <c r="J6271" s="318"/>
      <c r="M6271" s="4"/>
      <c r="O6271" s="6"/>
      <c r="Q6271" s="20"/>
      <c r="R6271" s="5" t="str">
        <f ca="1">score</f>
        <v/>
      </c>
      <c r="S6271" s="7" t="str">
        <f ca="1">rescore_svc</f>
        <v/>
      </c>
      <c r="U6271" s="11" t="str">
        <f ca="1">price</f>
        <v/>
      </c>
      <c r="V6271" s="4"/>
      <c r="Y6271" s="388">
        <f ca="1">COUNTIFS(OFFSET($B$10, 0, 0, ROW()-9, 1), SERVICE[[#This Row],[Employee ID]], OFFSET($F$10, 0, 0, ROW()-9, 1), SERVICE[[#This Row],[Resources Role]])</f>
        <v>0</v>
      </c>
      <c r="Z6271" s="388">
        <f ca="1">COUNTIFS(OFFSET($F$10, 0, 0, ROW()-9, 1), SERVICE[[#This Row],[Resources Role]], OFFSET($H$10, 0, 0, ROW()-9, 1), SERVICE[[#This Row],[Booking]])</f>
        <v>0</v>
      </c>
    </row>
    <row r="6272" spans="1:26" x14ac:dyDescent="0.25">
      <c r="A6272" s="6" t="str">
        <f ca="1">no.</f>
        <v/>
      </c>
      <c r="E6272" s="4" t="str">
        <f ca="1">position</f>
        <v/>
      </c>
      <c r="J6272" s="318"/>
      <c r="M6272" s="4"/>
      <c r="O6272" s="6"/>
      <c r="Q6272" s="20"/>
      <c r="R6272" s="5" t="str">
        <f ca="1">score</f>
        <v/>
      </c>
      <c r="S6272" s="7" t="str">
        <f ca="1">rescore_svc</f>
        <v/>
      </c>
      <c r="U6272" s="11" t="str">
        <f ca="1">price</f>
        <v/>
      </c>
      <c r="V6272" s="4"/>
      <c r="Y6272" s="388">
        <f ca="1">COUNTIFS(OFFSET($B$10, 0, 0, ROW()-9, 1), SERVICE[[#This Row],[Employee ID]], OFFSET($F$10, 0, 0, ROW()-9, 1), SERVICE[[#This Row],[Resources Role]])</f>
        <v>0</v>
      </c>
      <c r="Z6272" s="388">
        <f ca="1">COUNTIFS(OFFSET($F$10, 0, 0, ROW()-9, 1), SERVICE[[#This Row],[Resources Role]], OFFSET($H$10, 0, 0, ROW()-9, 1), SERVICE[[#This Row],[Booking]])</f>
        <v>0</v>
      </c>
    </row>
    <row r="6273" spans="1:26" x14ac:dyDescent="0.25">
      <c r="A6273" s="6" t="str">
        <f ca="1">no.</f>
        <v/>
      </c>
      <c r="E6273" s="4" t="str">
        <f ca="1">position</f>
        <v/>
      </c>
      <c r="J6273" s="318"/>
      <c r="M6273" s="4"/>
      <c r="O6273" s="6"/>
      <c r="Q6273" s="20"/>
      <c r="R6273" s="5" t="str">
        <f ca="1">score</f>
        <v/>
      </c>
      <c r="S6273" s="7" t="str">
        <f ca="1">rescore_svc</f>
        <v/>
      </c>
      <c r="U6273" s="11" t="str">
        <f ca="1">price</f>
        <v/>
      </c>
      <c r="V6273" s="4"/>
      <c r="Y6273" s="388">
        <f ca="1">COUNTIFS(OFFSET($B$10, 0, 0, ROW()-9, 1), SERVICE[[#This Row],[Employee ID]], OFFSET($F$10, 0, 0, ROW()-9, 1), SERVICE[[#This Row],[Resources Role]])</f>
        <v>0</v>
      </c>
      <c r="Z6273" s="388">
        <f ca="1">COUNTIFS(OFFSET($F$10, 0, 0, ROW()-9, 1), SERVICE[[#This Row],[Resources Role]], OFFSET($H$10, 0, 0, ROW()-9, 1), SERVICE[[#This Row],[Booking]])</f>
        <v>0</v>
      </c>
    </row>
    <row r="6274" spans="1:26" x14ac:dyDescent="0.25">
      <c r="A6274" s="6" t="str">
        <f ca="1">no.</f>
        <v/>
      </c>
      <c r="E6274" s="4" t="str">
        <f ca="1">position</f>
        <v/>
      </c>
      <c r="J6274" s="318"/>
      <c r="M6274" s="4"/>
      <c r="O6274" s="6"/>
      <c r="Q6274" s="20"/>
      <c r="R6274" s="5" t="str">
        <f ca="1">score</f>
        <v/>
      </c>
      <c r="S6274" s="7" t="str">
        <f ca="1">rescore_svc</f>
        <v/>
      </c>
      <c r="U6274" s="11" t="str">
        <f ca="1">price</f>
        <v/>
      </c>
      <c r="V6274" s="4"/>
      <c r="Y6274" s="388">
        <f ca="1">COUNTIFS(OFFSET($B$10, 0, 0, ROW()-9, 1), SERVICE[[#This Row],[Employee ID]], OFFSET($F$10, 0, 0, ROW()-9, 1), SERVICE[[#This Row],[Resources Role]])</f>
        <v>0</v>
      </c>
      <c r="Z6274" s="388">
        <f ca="1">COUNTIFS(OFFSET($F$10, 0, 0, ROW()-9, 1), SERVICE[[#This Row],[Resources Role]], OFFSET($H$10, 0, 0, ROW()-9, 1), SERVICE[[#This Row],[Booking]])</f>
        <v>0</v>
      </c>
    </row>
    <row r="6275" spans="1:26" x14ac:dyDescent="0.25">
      <c r="A6275" s="6" t="str">
        <f ca="1">no.</f>
        <v/>
      </c>
      <c r="E6275" s="4" t="str">
        <f ca="1">position</f>
        <v/>
      </c>
      <c r="J6275" s="318"/>
      <c r="M6275" s="4"/>
      <c r="O6275" s="6"/>
      <c r="Q6275" s="20"/>
      <c r="R6275" s="5" t="str">
        <f ca="1">score</f>
        <v/>
      </c>
      <c r="S6275" s="7" t="str">
        <f ca="1">rescore_svc</f>
        <v/>
      </c>
      <c r="U6275" s="11" t="str">
        <f ca="1">price</f>
        <v/>
      </c>
      <c r="V6275" s="4"/>
      <c r="Y6275" s="388">
        <f ca="1">COUNTIFS(OFFSET($B$10, 0, 0, ROW()-9, 1), SERVICE[[#This Row],[Employee ID]], OFFSET($F$10, 0, 0, ROW()-9, 1), SERVICE[[#This Row],[Resources Role]])</f>
        <v>0</v>
      </c>
      <c r="Z6275" s="388">
        <f ca="1">COUNTIFS(OFFSET($F$10, 0, 0, ROW()-9, 1), SERVICE[[#This Row],[Resources Role]], OFFSET($H$10, 0, 0, ROW()-9, 1), SERVICE[[#This Row],[Booking]])</f>
        <v>0</v>
      </c>
    </row>
    <row r="6276" spans="1:26" x14ac:dyDescent="0.25">
      <c r="A6276" s="6" t="str">
        <f ca="1">no.</f>
        <v/>
      </c>
      <c r="E6276" s="4" t="str">
        <f ca="1">position</f>
        <v/>
      </c>
      <c r="J6276" s="318"/>
      <c r="M6276" s="4"/>
      <c r="O6276" s="6"/>
      <c r="Q6276" s="20"/>
      <c r="R6276" s="5" t="str">
        <f ca="1">score</f>
        <v/>
      </c>
      <c r="S6276" s="7" t="str">
        <f ca="1">rescore_svc</f>
        <v/>
      </c>
      <c r="U6276" s="11" t="str">
        <f ca="1">price</f>
        <v/>
      </c>
      <c r="V6276" s="4"/>
      <c r="Y6276" s="388">
        <f ca="1">COUNTIFS(OFFSET($B$10, 0, 0, ROW()-9, 1), SERVICE[[#This Row],[Employee ID]], OFFSET($F$10, 0, 0, ROW()-9, 1), SERVICE[[#This Row],[Resources Role]])</f>
        <v>0</v>
      </c>
      <c r="Z6276" s="388">
        <f ca="1">COUNTIFS(OFFSET($F$10, 0, 0, ROW()-9, 1), SERVICE[[#This Row],[Resources Role]], OFFSET($H$10, 0, 0, ROW()-9, 1), SERVICE[[#This Row],[Booking]])</f>
        <v>0</v>
      </c>
    </row>
    <row r="6277" spans="1:26" x14ac:dyDescent="0.25">
      <c r="A6277" s="6" t="str">
        <f ca="1">no.</f>
        <v/>
      </c>
      <c r="E6277" s="4" t="str">
        <f ca="1">position</f>
        <v/>
      </c>
      <c r="J6277" s="318"/>
      <c r="M6277" s="4"/>
      <c r="O6277" s="6"/>
      <c r="Q6277" s="20"/>
      <c r="R6277" s="5" t="str">
        <f ca="1">score</f>
        <v/>
      </c>
      <c r="S6277" s="7" t="str">
        <f ca="1">rescore_svc</f>
        <v/>
      </c>
      <c r="U6277" s="11" t="str">
        <f ca="1">price</f>
        <v/>
      </c>
      <c r="V6277" s="4"/>
      <c r="Y6277" s="388">
        <f ca="1">COUNTIFS(OFFSET($B$10, 0, 0, ROW()-9, 1), SERVICE[[#This Row],[Employee ID]], OFFSET($F$10, 0, 0, ROW()-9, 1), SERVICE[[#This Row],[Resources Role]])</f>
        <v>0</v>
      </c>
      <c r="Z6277" s="388">
        <f ca="1">COUNTIFS(OFFSET($F$10, 0, 0, ROW()-9, 1), SERVICE[[#This Row],[Resources Role]], OFFSET($H$10, 0, 0, ROW()-9, 1), SERVICE[[#This Row],[Booking]])</f>
        <v>0</v>
      </c>
    </row>
    <row r="6278" spans="1:26" x14ac:dyDescent="0.25">
      <c r="A6278" s="6" t="str">
        <f ca="1">no.</f>
        <v/>
      </c>
      <c r="E6278" s="4" t="str">
        <f ca="1">position</f>
        <v/>
      </c>
      <c r="J6278" s="318"/>
      <c r="M6278" s="4"/>
      <c r="O6278" s="6"/>
      <c r="Q6278" s="20"/>
      <c r="R6278" s="5" t="str">
        <f ca="1">score</f>
        <v/>
      </c>
      <c r="S6278" s="7" t="str">
        <f ca="1">rescore_svc</f>
        <v/>
      </c>
      <c r="U6278" s="11" t="str">
        <f ca="1">price</f>
        <v/>
      </c>
      <c r="V6278" s="4"/>
      <c r="Y6278" s="388">
        <f ca="1">COUNTIFS(OFFSET($B$10, 0, 0, ROW()-9, 1), SERVICE[[#This Row],[Employee ID]], OFFSET($F$10, 0, 0, ROW()-9, 1), SERVICE[[#This Row],[Resources Role]])</f>
        <v>0</v>
      </c>
      <c r="Z6278" s="388">
        <f ca="1">COUNTIFS(OFFSET($F$10, 0, 0, ROW()-9, 1), SERVICE[[#This Row],[Resources Role]], OFFSET($H$10, 0, 0, ROW()-9, 1), SERVICE[[#This Row],[Booking]])</f>
        <v>0</v>
      </c>
    </row>
    <row r="6279" spans="1:26" x14ac:dyDescent="0.25">
      <c r="A6279" s="6" t="str">
        <f ca="1">no.</f>
        <v/>
      </c>
      <c r="E6279" s="4" t="str">
        <f ca="1">position</f>
        <v/>
      </c>
      <c r="J6279" s="318"/>
      <c r="M6279" s="4"/>
      <c r="O6279" s="6"/>
      <c r="Q6279" s="20"/>
      <c r="R6279" s="5" t="str">
        <f ca="1">score</f>
        <v/>
      </c>
      <c r="S6279" s="7" t="str">
        <f ca="1">rescore_svc</f>
        <v/>
      </c>
      <c r="U6279" s="11" t="str">
        <f ca="1">price</f>
        <v/>
      </c>
      <c r="V6279" s="4"/>
      <c r="Y6279" s="388">
        <f ca="1">COUNTIFS(OFFSET($B$10, 0, 0, ROW()-9, 1), SERVICE[[#This Row],[Employee ID]], OFFSET($F$10, 0, 0, ROW()-9, 1), SERVICE[[#This Row],[Resources Role]])</f>
        <v>0</v>
      </c>
      <c r="Z6279" s="388">
        <f ca="1">COUNTIFS(OFFSET($F$10, 0, 0, ROW()-9, 1), SERVICE[[#This Row],[Resources Role]], OFFSET($H$10, 0, 0, ROW()-9, 1), SERVICE[[#This Row],[Booking]])</f>
        <v>0</v>
      </c>
    </row>
    <row r="6280" spans="1:26" x14ac:dyDescent="0.25">
      <c r="A6280" s="6" t="str">
        <f ca="1">no.</f>
        <v/>
      </c>
      <c r="E6280" s="4" t="str">
        <f ca="1">position</f>
        <v/>
      </c>
      <c r="J6280" s="318"/>
      <c r="M6280" s="4"/>
      <c r="O6280" s="6"/>
      <c r="Q6280" s="20"/>
      <c r="R6280" s="5" t="str">
        <f ca="1">score</f>
        <v/>
      </c>
      <c r="S6280" s="7" t="str">
        <f ca="1">rescore_svc</f>
        <v/>
      </c>
      <c r="U6280" s="11" t="str">
        <f ca="1">price</f>
        <v/>
      </c>
      <c r="V6280" s="4"/>
      <c r="Y6280" s="388">
        <f ca="1">COUNTIFS(OFFSET($B$10, 0, 0, ROW()-9, 1), SERVICE[[#This Row],[Employee ID]], OFFSET($F$10, 0, 0, ROW()-9, 1), SERVICE[[#This Row],[Resources Role]])</f>
        <v>0</v>
      </c>
      <c r="Z6280" s="388">
        <f ca="1">COUNTIFS(OFFSET($F$10, 0, 0, ROW()-9, 1), SERVICE[[#This Row],[Resources Role]], OFFSET($H$10, 0, 0, ROW()-9, 1), SERVICE[[#This Row],[Booking]])</f>
        <v>0</v>
      </c>
    </row>
    <row r="6281" spans="1:26" x14ac:dyDescent="0.25">
      <c r="A6281" s="6" t="str">
        <f ca="1">no.</f>
        <v/>
      </c>
      <c r="E6281" s="4" t="str">
        <f ca="1">position</f>
        <v/>
      </c>
      <c r="J6281" s="318"/>
      <c r="M6281" s="4"/>
      <c r="O6281" s="6"/>
      <c r="Q6281" s="20"/>
      <c r="R6281" s="5" t="str">
        <f ca="1">score</f>
        <v/>
      </c>
      <c r="S6281" s="7" t="str">
        <f ca="1">rescore_svc</f>
        <v/>
      </c>
      <c r="U6281" s="11" t="str">
        <f ca="1">price</f>
        <v/>
      </c>
      <c r="V6281" s="4"/>
      <c r="Y6281" s="388">
        <f ca="1">COUNTIFS(OFFSET($B$10, 0, 0, ROW()-9, 1), SERVICE[[#This Row],[Employee ID]], OFFSET($F$10, 0, 0, ROW()-9, 1), SERVICE[[#This Row],[Resources Role]])</f>
        <v>0</v>
      </c>
      <c r="Z6281" s="388">
        <f ca="1">COUNTIFS(OFFSET($F$10, 0, 0, ROW()-9, 1), SERVICE[[#This Row],[Resources Role]], OFFSET($H$10, 0, 0, ROW()-9, 1), SERVICE[[#This Row],[Booking]])</f>
        <v>0</v>
      </c>
    </row>
    <row r="6282" spans="1:26" x14ac:dyDescent="0.25">
      <c r="A6282" s="6" t="str">
        <f ca="1">no.</f>
        <v/>
      </c>
      <c r="E6282" s="4" t="str">
        <f ca="1">position</f>
        <v/>
      </c>
      <c r="J6282" s="318"/>
      <c r="M6282" s="4"/>
      <c r="O6282" s="6"/>
      <c r="Q6282" s="20"/>
      <c r="R6282" s="5" t="str">
        <f ca="1">score</f>
        <v/>
      </c>
      <c r="S6282" s="7" t="str">
        <f ca="1">rescore_svc</f>
        <v/>
      </c>
      <c r="U6282" s="11" t="str">
        <f ca="1">price</f>
        <v/>
      </c>
      <c r="V6282" s="4"/>
      <c r="Y6282" s="388">
        <f ca="1">COUNTIFS(OFFSET($B$10, 0, 0, ROW()-9, 1), SERVICE[[#This Row],[Employee ID]], OFFSET($F$10, 0, 0, ROW()-9, 1), SERVICE[[#This Row],[Resources Role]])</f>
        <v>0</v>
      </c>
      <c r="Z6282" s="388">
        <f ca="1">COUNTIFS(OFFSET($F$10, 0, 0, ROW()-9, 1), SERVICE[[#This Row],[Resources Role]], OFFSET($H$10, 0, 0, ROW()-9, 1), SERVICE[[#This Row],[Booking]])</f>
        <v>0</v>
      </c>
    </row>
    <row r="6283" spans="1:26" x14ac:dyDescent="0.25">
      <c r="A6283" s="6" t="str">
        <f ca="1">no.</f>
        <v/>
      </c>
      <c r="E6283" s="4" t="str">
        <f ca="1">position</f>
        <v/>
      </c>
      <c r="J6283" s="318"/>
      <c r="M6283" s="4"/>
      <c r="O6283" s="6"/>
      <c r="Q6283" s="20"/>
      <c r="R6283" s="5" t="str">
        <f ca="1">score</f>
        <v/>
      </c>
      <c r="S6283" s="7" t="str">
        <f ca="1">rescore_svc</f>
        <v/>
      </c>
      <c r="U6283" s="11" t="str">
        <f ca="1">price</f>
        <v/>
      </c>
      <c r="V6283" s="4"/>
      <c r="Y6283" s="388">
        <f ca="1">COUNTIFS(OFFSET($B$10, 0, 0, ROW()-9, 1), SERVICE[[#This Row],[Employee ID]], OFFSET($F$10, 0, 0, ROW()-9, 1), SERVICE[[#This Row],[Resources Role]])</f>
        <v>0</v>
      </c>
      <c r="Z6283" s="388">
        <f ca="1">COUNTIFS(OFFSET($F$10, 0, 0, ROW()-9, 1), SERVICE[[#This Row],[Resources Role]], OFFSET($H$10, 0, 0, ROW()-9, 1), SERVICE[[#This Row],[Booking]])</f>
        <v>0</v>
      </c>
    </row>
    <row r="6284" spans="1:26" x14ac:dyDescent="0.25">
      <c r="A6284" s="6" t="str">
        <f ca="1">no.</f>
        <v/>
      </c>
      <c r="E6284" s="4" t="str">
        <f ca="1">position</f>
        <v/>
      </c>
      <c r="J6284" s="318"/>
      <c r="M6284" s="4"/>
      <c r="O6284" s="6"/>
      <c r="Q6284" s="20"/>
      <c r="R6284" s="5" t="str">
        <f ca="1">score</f>
        <v/>
      </c>
      <c r="S6284" s="7" t="str">
        <f ca="1">rescore_svc</f>
        <v/>
      </c>
      <c r="U6284" s="11" t="str">
        <f ca="1">price</f>
        <v/>
      </c>
      <c r="V6284" s="4"/>
      <c r="Y6284" s="388">
        <f ca="1">COUNTIFS(OFFSET($B$10, 0, 0, ROW()-9, 1), SERVICE[[#This Row],[Employee ID]], OFFSET($F$10, 0, 0, ROW()-9, 1), SERVICE[[#This Row],[Resources Role]])</f>
        <v>0</v>
      </c>
      <c r="Z6284" s="388">
        <f ca="1">COUNTIFS(OFFSET($F$10, 0, 0, ROW()-9, 1), SERVICE[[#This Row],[Resources Role]], OFFSET($H$10, 0, 0, ROW()-9, 1), SERVICE[[#This Row],[Booking]])</f>
        <v>0</v>
      </c>
    </row>
    <row r="6285" spans="1:26" x14ac:dyDescent="0.25">
      <c r="A6285" s="6" t="str">
        <f ca="1">no.</f>
        <v/>
      </c>
      <c r="E6285" s="4" t="str">
        <f ca="1">position</f>
        <v/>
      </c>
      <c r="J6285" s="318"/>
      <c r="M6285" s="4"/>
      <c r="O6285" s="6"/>
      <c r="Q6285" s="20"/>
      <c r="R6285" s="5" t="str">
        <f ca="1">score</f>
        <v/>
      </c>
      <c r="S6285" s="7" t="str">
        <f ca="1">rescore_svc</f>
        <v/>
      </c>
      <c r="U6285" s="11" t="str">
        <f ca="1">price</f>
        <v/>
      </c>
      <c r="V6285" s="4"/>
      <c r="Y6285" s="388">
        <f ca="1">COUNTIFS(OFFSET($B$10, 0, 0, ROW()-9, 1), SERVICE[[#This Row],[Employee ID]], OFFSET($F$10, 0, 0, ROW()-9, 1), SERVICE[[#This Row],[Resources Role]])</f>
        <v>0</v>
      </c>
      <c r="Z6285" s="388">
        <f ca="1">COUNTIFS(OFFSET($F$10, 0, 0, ROW()-9, 1), SERVICE[[#This Row],[Resources Role]], OFFSET($H$10, 0, 0, ROW()-9, 1), SERVICE[[#This Row],[Booking]])</f>
        <v>0</v>
      </c>
    </row>
    <row r="6286" spans="1:26" x14ac:dyDescent="0.25">
      <c r="A6286" s="6" t="str">
        <f ca="1">no.</f>
        <v/>
      </c>
      <c r="E6286" s="4" t="str">
        <f ca="1">position</f>
        <v/>
      </c>
      <c r="J6286" s="318"/>
      <c r="M6286" s="4"/>
      <c r="O6286" s="6"/>
      <c r="Q6286" s="20"/>
      <c r="R6286" s="5" t="str">
        <f ca="1">score</f>
        <v/>
      </c>
      <c r="S6286" s="7" t="str">
        <f ca="1">rescore_svc</f>
        <v/>
      </c>
      <c r="U6286" s="11" t="str">
        <f ca="1">price</f>
        <v/>
      </c>
      <c r="V6286" s="4"/>
      <c r="Y6286" s="388">
        <f ca="1">COUNTIFS(OFFSET($B$10, 0, 0, ROW()-9, 1), SERVICE[[#This Row],[Employee ID]], OFFSET($F$10, 0, 0, ROW()-9, 1), SERVICE[[#This Row],[Resources Role]])</f>
        <v>0</v>
      </c>
      <c r="Z6286" s="388">
        <f ca="1">COUNTIFS(OFFSET($F$10, 0, 0, ROW()-9, 1), SERVICE[[#This Row],[Resources Role]], OFFSET($H$10, 0, 0, ROW()-9, 1), SERVICE[[#This Row],[Booking]])</f>
        <v>0</v>
      </c>
    </row>
    <row r="6287" spans="1:26" x14ac:dyDescent="0.25">
      <c r="A6287" s="6" t="str">
        <f ca="1">no.</f>
        <v/>
      </c>
      <c r="E6287" s="4" t="str">
        <f ca="1">position</f>
        <v/>
      </c>
      <c r="J6287" s="318"/>
      <c r="M6287" s="4"/>
      <c r="O6287" s="6"/>
      <c r="Q6287" s="20"/>
      <c r="R6287" s="5" t="str">
        <f ca="1">score</f>
        <v/>
      </c>
      <c r="S6287" s="7" t="str">
        <f ca="1">rescore_svc</f>
        <v/>
      </c>
      <c r="U6287" s="11" t="str">
        <f ca="1">price</f>
        <v/>
      </c>
      <c r="V6287" s="4"/>
      <c r="Y6287" s="388">
        <f ca="1">COUNTIFS(OFFSET($B$10, 0, 0, ROW()-9, 1), SERVICE[[#This Row],[Employee ID]], OFFSET($F$10, 0, 0, ROW()-9, 1), SERVICE[[#This Row],[Resources Role]])</f>
        <v>0</v>
      </c>
      <c r="Z6287" s="388">
        <f ca="1">COUNTIFS(OFFSET($F$10, 0, 0, ROW()-9, 1), SERVICE[[#This Row],[Resources Role]], OFFSET($H$10, 0, 0, ROW()-9, 1), SERVICE[[#This Row],[Booking]])</f>
        <v>0</v>
      </c>
    </row>
    <row r="6288" spans="1:26" x14ac:dyDescent="0.25">
      <c r="A6288" s="6" t="str">
        <f ca="1">no.</f>
        <v/>
      </c>
      <c r="E6288" s="4" t="str">
        <f ca="1">position</f>
        <v/>
      </c>
      <c r="J6288" s="318"/>
      <c r="M6288" s="4"/>
      <c r="O6288" s="6"/>
      <c r="Q6288" s="20"/>
      <c r="R6288" s="5" t="str">
        <f ca="1">score</f>
        <v/>
      </c>
      <c r="S6288" s="7" t="str">
        <f ca="1">rescore_svc</f>
        <v/>
      </c>
      <c r="U6288" s="11" t="str">
        <f ca="1">price</f>
        <v/>
      </c>
      <c r="V6288" s="4"/>
      <c r="Y6288" s="388">
        <f ca="1">COUNTIFS(OFFSET($B$10, 0, 0, ROW()-9, 1), SERVICE[[#This Row],[Employee ID]], OFFSET($F$10, 0, 0, ROW()-9, 1), SERVICE[[#This Row],[Resources Role]])</f>
        <v>0</v>
      </c>
      <c r="Z6288" s="388">
        <f ca="1">COUNTIFS(OFFSET($F$10, 0, 0, ROW()-9, 1), SERVICE[[#This Row],[Resources Role]], OFFSET($H$10, 0, 0, ROW()-9, 1), SERVICE[[#This Row],[Booking]])</f>
        <v>0</v>
      </c>
    </row>
    <row r="6289" spans="1:26" x14ac:dyDescent="0.25">
      <c r="A6289" s="6" t="str">
        <f ca="1">no.</f>
        <v/>
      </c>
      <c r="E6289" s="4" t="str">
        <f ca="1">position</f>
        <v/>
      </c>
      <c r="J6289" s="318"/>
      <c r="M6289" s="4"/>
      <c r="O6289" s="6"/>
      <c r="Q6289" s="20"/>
      <c r="R6289" s="5" t="str">
        <f ca="1">score</f>
        <v/>
      </c>
      <c r="S6289" s="7" t="str">
        <f ca="1">rescore_svc</f>
        <v/>
      </c>
      <c r="U6289" s="11" t="str">
        <f ca="1">price</f>
        <v/>
      </c>
      <c r="V6289" s="4"/>
      <c r="Y6289" s="388">
        <f ca="1">COUNTIFS(OFFSET($B$10, 0, 0, ROW()-9, 1), SERVICE[[#This Row],[Employee ID]], OFFSET($F$10, 0, 0, ROW()-9, 1), SERVICE[[#This Row],[Resources Role]])</f>
        <v>0</v>
      </c>
      <c r="Z6289" s="388">
        <f ca="1">COUNTIFS(OFFSET($F$10, 0, 0, ROW()-9, 1), SERVICE[[#This Row],[Resources Role]], OFFSET($H$10, 0, 0, ROW()-9, 1), SERVICE[[#This Row],[Booking]])</f>
        <v>0</v>
      </c>
    </row>
    <row r="6290" spans="1:26" x14ac:dyDescent="0.25">
      <c r="A6290" s="6" t="str">
        <f ca="1">no.</f>
        <v/>
      </c>
      <c r="E6290" s="4" t="str">
        <f ca="1">position</f>
        <v/>
      </c>
      <c r="J6290" s="318"/>
      <c r="M6290" s="4"/>
      <c r="O6290" s="6"/>
      <c r="Q6290" s="20"/>
      <c r="R6290" s="5" t="str">
        <f ca="1">score</f>
        <v/>
      </c>
      <c r="S6290" s="7" t="str">
        <f ca="1">rescore_svc</f>
        <v/>
      </c>
      <c r="U6290" s="11" t="str">
        <f ca="1">price</f>
        <v/>
      </c>
      <c r="V6290" s="4"/>
      <c r="Y6290" s="388">
        <f ca="1">COUNTIFS(OFFSET($B$10, 0, 0, ROW()-9, 1), SERVICE[[#This Row],[Employee ID]], OFFSET($F$10, 0, 0, ROW()-9, 1), SERVICE[[#This Row],[Resources Role]])</f>
        <v>0</v>
      </c>
      <c r="Z6290" s="388">
        <f ca="1">COUNTIFS(OFFSET($F$10, 0, 0, ROW()-9, 1), SERVICE[[#This Row],[Resources Role]], OFFSET($H$10, 0, 0, ROW()-9, 1), SERVICE[[#This Row],[Booking]])</f>
        <v>0</v>
      </c>
    </row>
    <row r="6291" spans="1:26" x14ac:dyDescent="0.25">
      <c r="A6291" s="6" t="str">
        <f ca="1">no.</f>
        <v/>
      </c>
      <c r="E6291" s="4" t="str">
        <f ca="1">position</f>
        <v/>
      </c>
      <c r="J6291" s="318"/>
      <c r="M6291" s="4"/>
      <c r="O6291" s="6"/>
      <c r="Q6291" s="20"/>
      <c r="R6291" s="5" t="str">
        <f ca="1">score</f>
        <v/>
      </c>
      <c r="S6291" s="7" t="str">
        <f ca="1">rescore_svc</f>
        <v/>
      </c>
      <c r="U6291" s="11" t="str">
        <f ca="1">price</f>
        <v/>
      </c>
      <c r="V6291" s="4"/>
      <c r="Y6291" s="388">
        <f ca="1">COUNTIFS(OFFSET($B$10, 0, 0, ROW()-9, 1), SERVICE[[#This Row],[Employee ID]], OFFSET($F$10, 0, 0, ROW()-9, 1), SERVICE[[#This Row],[Resources Role]])</f>
        <v>0</v>
      </c>
      <c r="Z6291" s="388">
        <f ca="1">COUNTIFS(OFFSET($F$10, 0, 0, ROW()-9, 1), SERVICE[[#This Row],[Resources Role]], OFFSET($H$10, 0, 0, ROW()-9, 1), SERVICE[[#This Row],[Booking]])</f>
        <v>0</v>
      </c>
    </row>
    <row r="6292" spans="1:26" x14ac:dyDescent="0.25">
      <c r="A6292" s="6" t="str">
        <f ca="1">no.</f>
        <v/>
      </c>
      <c r="E6292" s="4" t="str">
        <f ca="1">position</f>
        <v/>
      </c>
      <c r="J6292" s="318"/>
      <c r="M6292" s="4"/>
      <c r="O6292" s="6"/>
      <c r="Q6292" s="20"/>
      <c r="R6292" s="5" t="str">
        <f ca="1">score</f>
        <v/>
      </c>
      <c r="S6292" s="7" t="str">
        <f ca="1">rescore_svc</f>
        <v/>
      </c>
      <c r="U6292" s="11" t="str">
        <f ca="1">price</f>
        <v/>
      </c>
      <c r="V6292" s="4"/>
      <c r="Y6292" s="388">
        <f ca="1">COUNTIFS(OFFSET($B$10, 0, 0, ROW()-9, 1), SERVICE[[#This Row],[Employee ID]], OFFSET($F$10, 0, 0, ROW()-9, 1), SERVICE[[#This Row],[Resources Role]])</f>
        <v>0</v>
      </c>
      <c r="Z6292" s="388">
        <f ca="1">COUNTIFS(OFFSET($F$10, 0, 0, ROW()-9, 1), SERVICE[[#This Row],[Resources Role]], OFFSET($H$10, 0, 0, ROW()-9, 1), SERVICE[[#This Row],[Booking]])</f>
        <v>0</v>
      </c>
    </row>
    <row r="6293" spans="1:26" x14ac:dyDescent="0.25">
      <c r="A6293" s="6" t="str">
        <f ca="1">no.</f>
        <v/>
      </c>
      <c r="E6293" s="4" t="str">
        <f ca="1">position</f>
        <v/>
      </c>
      <c r="J6293" s="318"/>
      <c r="M6293" s="4"/>
      <c r="O6293" s="6"/>
      <c r="Q6293" s="20"/>
      <c r="R6293" s="5" t="str">
        <f ca="1">score</f>
        <v/>
      </c>
      <c r="S6293" s="7" t="str">
        <f ca="1">rescore_svc</f>
        <v/>
      </c>
      <c r="U6293" s="11" t="str">
        <f ca="1">price</f>
        <v/>
      </c>
      <c r="V6293" s="4"/>
      <c r="Y6293" s="388">
        <f ca="1">COUNTIFS(OFFSET($B$10, 0, 0, ROW()-9, 1), SERVICE[[#This Row],[Employee ID]], OFFSET($F$10, 0, 0, ROW()-9, 1), SERVICE[[#This Row],[Resources Role]])</f>
        <v>0</v>
      </c>
      <c r="Z6293" s="388">
        <f ca="1">COUNTIFS(OFFSET($F$10, 0, 0, ROW()-9, 1), SERVICE[[#This Row],[Resources Role]], OFFSET($H$10, 0, 0, ROW()-9, 1), SERVICE[[#This Row],[Booking]])</f>
        <v>0</v>
      </c>
    </row>
    <row r="6294" spans="1:26" x14ac:dyDescent="0.25">
      <c r="A6294" s="6" t="str">
        <f ca="1">no.</f>
        <v/>
      </c>
      <c r="E6294" s="4" t="str">
        <f ca="1">position</f>
        <v/>
      </c>
      <c r="J6294" s="318"/>
      <c r="M6294" s="4"/>
      <c r="O6294" s="6"/>
      <c r="Q6294" s="20"/>
      <c r="R6294" s="5" t="str">
        <f ca="1">score</f>
        <v/>
      </c>
      <c r="S6294" s="7" t="str">
        <f ca="1">rescore_svc</f>
        <v/>
      </c>
      <c r="U6294" s="11" t="str">
        <f ca="1">price</f>
        <v/>
      </c>
      <c r="V6294" s="4"/>
      <c r="Y6294" s="388">
        <f ca="1">COUNTIFS(OFFSET($B$10, 0, 0, ROW()-9, 1), SERVICE[[#This Row],[Employee ID]], OFFSET($F$10, 0, 0, ROW()-9, 1), SERVICE[[#This Row],[Resources Role]])</f>
        <v>0</v>
      </c>
      <c r="Z6294" s="388">
        <f ca="1">COUNTIFS(OFFSET($F$10, 0, 0, ROW()-9, 1), SERVICE[[#This Row],[Resources Role]], OFFSET($H$10, 0, 0, ROW()-9, 1), SERVICE[[#This Row],[Booking]])</f>
        <v>0</v>
      </c>
    </row>
    <row r="6295" spans="1:26" x14ac:dyDescent="0.25">
      <c r="A6295" s="6" t="str">
        <f ca="1">no.</f>
        <v/>
      </c>
      <c r="E6295" s="4" t="str">
        <f ca="1">position</f>
        <v/>
      </c>
      <c r="J6295" s="318"/>
      <c r="M6295" s="4"/>
      <c r="O6295" s="6"/>
      <c r="Q6295" s="20"/>
      <c r="R6295" s="5" t="str">
        <f ca="1">score</f>
        <v/>
      </c>
      <c r="S6295" s="7" t="str">
        <f ca="1">rescore_svc</f>
        <v/>
      </c>
      <c r="U6295" s="11" t="str">
        <f ca="1">price</f>
        <v/>
      </c>
      <c r="V6295" s="4"/>
      <c r="Y6295" s="388">
        <f ca="1">COUNTIFS(OFFSET($B$10, 0, 0, ROW()-9, 1), SERVICE[[#This Row],[Employee ID]], OFFSET($F$10, 0, 0, ROW()-9, 1), SERVICE[[#This Row],[Resources Role]])</f>
        <v>0</v>
      </c>
      <c r="Z6295" s="388">
        <f ca="1">COUNTIFS(OFFSET($F$10, 0, 0, ROW()-9, 1), SERVICE[[#This Row],[Resources Role]], OFFSET($H$10, 0, 0, ROW()-9, 1), SERVICE[[#This Row],[Booking]])</f>
        <v>0</v>
      </c>
    </row>
    <row r="6296" spans="1:26" x14ac:dyDescent="0.25">
      <c r="A6296" s="6" t="str">
        <f ca="1">no.</f>
        <v/>
      </c>
      <c r="E6296" s="4" t="str">
        <f ca="1">position</f>
        <v/>
      </c>
      <c r="J6296" s="318"/>
      <c r="M6296" s="4"/>
      <c r="O6296" s="6"/>
      <c r="Q6296" s="20"/>
      <c r="R6296" s="5" t="str">
        <f ca="1">score</f>
        <v/>
      </c>
      <c r="S6296" s="7" t="str">
        <f ca="1">rescore_svc</f>
        <v/>
      </c>
      <c r="U6296" s="11" t="str">
        <f ca="1">price</f>
        <v/>
      </c>
      <c r="V6296" s="4"/>
      <c r="Y6296" s="388">
        <f ca="1">COUNTIFS(OFFSET($B$10, 0, 0, ROW()-9, 1), SERVICE[[#This Row],[Employee ID]], OFFSET($F$10, 0, 0, ROW()-9, 1), SERVICE[[#This Row],[Resources Role]])</f>
        <v>0</v>
      </c>
      <c r="Z6296" s="388">
        <f ca="1">COUNTIFS(OFFSET($F$10, 0, 0, ROW()-9, 1), SERVICE[[#This Row],[Resources Role]], OFFSET($H$10, 0, 0, ROW()-9, 1), SERVICE[[#This Row],[Booking]])</f>
        <v>0</v>
      </c>
    </row>
    <row r="6297" spans="1:26" x14ac:dyDescent="0.25">
      <c r="A6297" s="6" t="str">
        <f ca="1">no.</f>
        <v/>
      </c>
      <c r="E6297" s="4" t="str">
        <f ca="1">position</f>
        <v/>
      </c>
      <c r="J6297" s="318"/>
      <c r="M6297" s="4"/>
      <c r="O6297" s="6"/>
      <c r="Q6297" s="20"/>
      <c r="R6297" s="5" t="str">
        <f ca="1">score</f>
        <v/>
      </c>
      <c r="S6297" s="7" t="str">
        <f ca="1">rescore_svc</f>
        <v/>
      </c>
      <c r="U6297" s="11" t="str">
        <f ca="1">price</f>
        <v/>
      </c>
      <c r="V6297" s="4"/>
      <c r="Y6297" s="388">
        <f ca="1">COUNTIFS(OFFSET($B$10, 0, 0, ROW()-9, 1), SERVICE[[#This Row],[Employee ID]], OFFSET($F$10, 0, 0, ROW()-9, 1), SERVICE[[#This Row],[Resources Role]])</f>
        <v>0</v>
      </c>
      <c r="Z6297" s="388">
        <f ca="1">COUNTIFS(OFFSET($F$10, 0, 0, ROW()-9, 1), SERVICE[[#This Row],[Resources Role]], OFFSET($H$10, 0, 0, ROW()-9, 1), SERVICE[[#This Row],[Booking]])</f>
        <v>0</v>
      </c>
    </row>
    <row r="6298" spans="1:26" x14ac:dyDescent="0.25">
      <c r="A6298" s="6" t="str">
        <f ca="1">no.</f>
        <v/>
      </c>
      <c r="E6298" s="4" t="str">
        <f ca="1">position</f>
        <v/>
      </c>
      <c r="J6298" s="318"/>
      <c r="M6298" s="4"/>
      <c r="O6298" s="6"/>
      <c r="Q6298" s="20"/>
      <c r="R6298" s="5" t="str">
        <f ca="1">score</f>
        <v/>
      </c>
      <c r="S6298" s="7" t="str">
        <f ca="1">rescore_svc</f>
        <v/>
      </c>
      <c r="U6298" s="11" t="str">
        <f ca="1">price</f>
        <v/>
      </c>
      <c r="V6298" s="4"/>
      <c r="Y6298" s="388">
        <f ca="1">COUNTIFS(OFFSET($B$10, 0, 0, ROW()-9, 1), SERVICE[[#This Row],[Employee ID]], OFFSET($F$10, 0, 0, ROW()-9, 1), SERVICE[[#This Row],[Resources Role]])</f>
        <v>0</v>
      </c>
      <c r="Z6298" s="388">
        <f ca="1">COUNTIFS(OFFSET($F$10, 0, 0, ROW()-9, 1), SERVICE[[#This Row],[Resources Role]], OFFSET($H$10, 0, 0, ROW()-9, 1), SERVICE[[#This Row],[Booking]])</f>
        <v>0</v>
      </c>
    </row>
    <row r="6299" spans="1:26" x14ac:dyDescent="0.25">
      <c r="A6299" s="6" t="str">
        <f ca="1">no.</f>
        <v/>
      </c>
      <c r="E6299" s="4" t="str">
        <f ca="1">position</f>
        <v/>
      </c>
      <c r="J6299" s="318"/>
      <c r="M6299" s="4"/>
      <c r="O6299" s="6"/>
      <c r="Q6299" s="20"/>
      <c r="R6299" s="5" t="str">
        <f ca="1">score</f>
        <v/>
      </c>
      <c r="S6299" s="7" t="str">
        <f ca="1">rescore_svc</f>
        <v/>
      </c>
      <c r="U6299" s="11" t="str">
        <f ca="1">price</f>
        <v/>
      </c>
      <c r="V6299" s="4"/>
      <c r="Y6299" s="388">
        <f ca="1">COUNTIFS(OFFSET($B$10, 0, 0, ROW()-9, 1), SERVICE[[#This Row],[Employee ID]], OFFSET($F$10, 0, 0, ROW()-9, 1), SERVICE[[#This Row],[Resources Role]])</f>
        <v>0</v>
      </c>
      <c r="Z6299" s="388">
        <f ca="1">COUNTIFS(OFFSET($F$10, 0, 0, ROW()-9, 1), SERVICE[[#This Row],[Resources Role]], OFFSET($H$10, 0, 0, ROW()-9, 1), SERVICE[[#This Row],[Booking]])</f>
        <v>0</v>
      </c>
    </row>
    <row r="6300" spans="1:26" x14ac:dyDescent="0.25">
      <c r="A6300" s="6" t="str">
        <f ca="1">no.</f>
        <v/>
      </c>
      <c r="E6300" s="4" t="str">
        <f ca="1">position</f>
        <v/>
      </c>
      <c r="J6300" s="318"/>
      <c r="M6300" s="4"/>
      <c r="O6300" s="6"/>
      <c r="Q6300" s="20"/>
      <c r="R6300" s="5" t="str">
        <f ca="1">score</f>
        <v/>
      </c>
      <c r="S6300" s="7" t="str">
        <f ca="1">rescore_svc</f>
        <v/>
      </c>
      <c r="U6300" s="11" t="str">
        <f ca="1">price</f>
        <v/>
      </c>
      <c r="V6300" s="4"/>
      <c r="Y6300" s="388">
        <f ca="1">COUNTIFS(OFFSET($B$10, 0, 0, ROW()-9, 1), SERVICE[[#This Row],[Employee ID]], OFFSET($F$10, 0, 0, ROW()-9, 1), SERVICE[[#This Row],[Resources Role]])</f>
        <v>0</v>
      </c>
      <c r="Z6300" s="388">
        <f ca="1">COUNTIFS(OFFSET($F$10, 0, 0, ROW()-9, 1), SERVICE[[#This Row],[Resources Role]], OFFSET($H$10, 0, 0, ROW()-9, 1), SERVICE[[#This Row],[Booking]])</f>
        <v>0</v>
      </c>
    </row>
    <row r="6301" spans="1:26" x14ac:dyDescent="0.25">
      <c r="A6301" s="6" t="str">
        <f ca="1">no.</f>
        <v/>
      </c>
      <c r="E6301" s="4" t="str">
        <f ca="1">position</f>
        <v/>
      </c>
      <c r="J6301" s="318"/>
      <c r="M6301" s="4"/>
      <c r="O6301" s="6"/>
      <c r="Q6301" s="20"/>
      <c r="R6301" s="5" t="str">
        <f ca="1">score</f>
        <v/>
      </c>
      <c r="S6301" s="7" t="str">
        <f ca="1">rescore_svc</f>
        <v/>
      </c>
      <c r="U6301" s="11" t="str">
        <f ca="1">price</f>
        <v/>
      </c>
      <c r="V6301" s="4"/>
      <c r="Y6301" s="388">
        <f ca="1">COUNTIFS(OFFSET($B$10, 0, 0, ROW()-9, 1), SERVICE[[#This Row],[Employee ID]], OFFSET($F$10, 0, 0, ROW()-9, 1), SERVICE[[#This Row],[Resources Role]])</f>
        <v>0</v>
      </c>
      <c r="Z6301" s="388">
        <f ca="1">COUNTIFS(OFFSET($F$10, 0, 0, ROW()-9, 1), SERVICE[[#This Row],[Resources Role]], OFFSET($H$10, 0, 0, ROW()-9, 1), SERVICE[[#This Row],[Booking]])</f>
        <v>0</v>
      </c>
    </row>
    <row r="6302" spans="1:26" x14ac:dyDescent="0.25">
      <c r="A6302" s="6" t="str">
        <f ca="1">no.</f>
        <v/>
      </c>
      <c r="E6302" s="4" t="str">
        <f ca="1">position</f>
        <v/>
      </c>
      <c r="J6302" s="318"/>
      <c r="M6302" s="4"/>
      <c r="O6302" s="6"/>
      <c r="Q6302" s="20"/>
      <c r="R6302" s="5" t="str">
        <f ca="1">score</f>
        <v/>
      </c>
      <c r="S6302" s="7" t="str">
        <f ca="1">rescore_svc</f>
        <v/>
      </c>
      <c r="U6302" s="11" t="str">
        <f ca="1">price</f>
        <v/>
      </c>
      <c r="V6302" s="4"/>
      <c r="Y6302" s="388">
        <f ca="1">COUNTIFS(OFFSET($B$10, 0, 0, ROW()-9, 1), SERVICE[[#This Row],[Employee ID]], OFFSET($F$10, 0, 0, ROW()-9, 1), SERVICE[[#This Row],[Resources Role]])</f>
        <v>0</v>
      </c>
      <c r="Z6302" s="388">
        <f ca="1">COUNTIFS(OFFSET($F$10, 0, 0, ROW()-9, 1), SERVICE[[#This Row],[Resources Role]], OFFSET($H$10, 0, 0, ROW()-9, 1), SERVICE[[#This Row],[Booking]])</f>
        <v>0</v>
      </c>
    </row>
    <row r="6303" spans="1:26" x14ac:dyDescent="0.25">
      <c r="A6303" s="6" t="str">
        <f ca="1">no.</f>
        <v/>
      </c>
      <c r="E6303" s="4" t="str">
        <f ca="1">position</f>
        <v/>
      </c>
      <c r="J6303" s="318"/>
      <c r="M6303" s="4"/>
      <c r="O6303" s="6"/>
      <c r="Q6303" s="20"/>
      <c r="R6303" s="5" t="str">
        <f ca="1">score</f>
        <v/>
      </c>
      <c r="S6303" s="7" t="str">
        <f ca="1">rescore_svc</f>
        <v/>
      </c>
      <c r="U6303" s="11" t="str">
        <f ca="1">price</f>
        <v/>
      </c>
      <c r="V6303" s="4"/>
      <c r="Y6303" s="388">
        <f ca="1">COUNTIFS(OFFSET($B$10, 0, 0, ROW()-9, 1), SERVICE[[#This Row],[Employee ID]], OFFSET($F$10, 0, 0, ROW()-9, 1), SERVICE[[#This Row],[Resources Role]])</f>
        <v>0</v>
      </c>
      <c r="Z6303" s="388">
        <f ca="1">COUNTIFS(OFFSET($F$10, 0, 0, ROW()-9, 1), SERVICE[[#This Row],[Resources Role]], OFFSET($H$10, 0, 0, ROW()-9, 1), SERVICE[[#This Row],[Booking]])</f>
        <v>0</v>
      </c>
    </row>
    <row r="6304" spans="1:26" x14ac:dyDescent="0.25">
      <c r="A6304" s="6" t="str">
        <f ca="1">no.</f>
        <v/>
      </c>
      <c r="E6304" s="4" t="str">
        <f ca="1">position</f>
        <v/>
      </c>
      <c r="J6304" s="318"/>
      <c r="M6304" s="4"/>
      <c r="O6304" s="6"/>
      <c r="Q6304" s="20"/>
      <c r="R6304" s="5" t="str">
        <f ca="1">score</f>
        <v/>
      </c>
      <c r="S6304" s="7" t="str">
        <f ca="1">rescore_svc</f>
        <v/>
      </c>
      <c r="U6304" s="11" t="str">
        <f ca="1">price</f>
        <v/>
      </c>
      <c r="V6304" s="4"/>
      <c r="Y6304" s="388">
        <f ca="1">COUNTIFS(OFFSET($B$10, 0, 0, ROW()-9, 1), SERVICE[[#This Row],[Employee ID]], OFFSET($F$10, 0, 0, ROW()-9, 1), SERVICE[[#This Row],[Resources Role]])</f>
        <v>0</v>
      </c>
      <c r="Z6304" s="388">
        <f ca="1">COUNTIFS(OFFSET($F$10, 0, 0, ROW()-9, 1), SERVICE[[#This Row],[Resources Role]], OFFSET($H$10, 0, 0, ROW()-9, 1), SERVICE[[#This Row],[Booking]])</f>
        <v>0</v>
      </c>
    </row>
    <row r="6305" spans="1:26" x14ac:dyDescent="0.25">
      <c r="A6305" s="6" t="str">
        <f ca="1">no.</f>
        <v/>
      </c>
      <c r="E6305" s="4" t="str">
        <f ca="1">position</f>
        <v/>
      </c>
      <c r="J6305" s="318"/>
      <c r="M6305" s="4"/>
      <c r="O6305" s="6"/>
      <c r="Q6305" s="20"/>
      <c r="R6305" s="5" t="str">
        <f ca="1">score</f>
        <v/>
      </c>
      <c r="S6305" s="7" t="str">
        <f ca="1">rescore_svc</f>
        <v/>
      </c>
      <c r="U6305" s="11" t="str">
        <f ca="1">price</f>
        <v/>
      </c>
      <c r="V6305" s="4"/>
      <c r="Y6305" s="388">
        <f ca="1">COUNTIFS(OFFSET($B$10, 0, 0, ROW()-9, 1), SERVICE[[#This Row],[Employee ID]], OFFSET($F$10, 0, 0, ROW()-9, 1), SERVICE[[#This Row],[Resources Role]])</f>
        <v>0</v>
      </c>
      <c r="Z6305" s="388">
        <f ca="1">COUNTIFS(OFFSET($F$10, 0, 0, ROW()-9, 1), SERVICE[[#This Row],[Resources Role]], OFFSET($H$10, 0, 0, ROW()-9, 1), SERVICE[[#This Row],[Booking]])</f>
        <v>0</v>
      </c>
    </row>
    <row r="6306" spans="1:26" x14ac:dyDescent="0.25">
      <c r="A6306" s="6" t="str">
        <f ca="1">no.</f>
        <v/>
      </c>
      <c r="E6306" s="4" t="str">
        <f ca="1">position</f>
        <v/>
      </c>
      <c r="J6306" s="318"/>
      <c r="M6306" s="4"/>
      <c r="O6306" s="6"/>
      <c r="Q6306" s="20"/>
      <c r="R6306" s="5" t="str">
        <f ca="1">score</f>
        <v/>
      </c>
      <c r="S6306" s="7" t="str">
        <f ca="1">rescore_svc</f>
        <v/>
      </c>
      <c r="U6306" s="11" t="str">
        <f ca="1">price</f>
        <v/>
      </c>
      <c r="V6306" s="4"/>
      <c r="Y6306" s="388">
        <f ca="1">COUNTIFS(OFFSET($B$10, 0, 0, ROW()-9, 1), SERVICE[[#This Row],[Employee ID]], OFFSET($F$10, 0, 0, ROW()-9, 1), SERVICE[[#This Row],[Resources Role]])</f>
        <v>0</v>
      </c>
      <c r="Z6306" s="388">
        <f ca="1">COUNTIFS(OFFSET($F$10, 0, 0, ROW()-9, 1), SERVICE[[#This Row],[Resources Role]], OFFSET($H$10, 0, 0, ROW()-9, 1), SERVICE[[#This Row],[Booking]])</f>
        <v>0</v>
      </c>
    </row>
    <row r="6307" spans="1:26" x14ac:dyDescent="0.25">
      <c r="A6307" s="6" t="str">
        <f ca="1">no.</f>
        <v/>
      </c>
      <c r="E6307" s="4" t="str">
        <f ca="1">position</f>
        <v/>
      </c>
      <c r="J6307" s="318"/>
      <c r="M6307" s="4"/>
      <c r="O6307" s="6"/>
      <c r="Q6307" s="20"/>
      <c r="R6307" s="5" t="str">
        <f ca="1">score</f>
        <v/>
      </c>
      <c r="S6307" s="7" t="str">
        <f ca="1">rescore_svc</f>
        <v/>
      </c>
      <c r="U6307" s="11" t="str">
        <f ca="1">price</f>
        <v/>
      </c>
      <c r="V6307" s="4"/>
      <c r="Y6307" s="388">
        <f ca="1">COUNTIFS(OFFSET($B$10, 0, 0, ROW()-9, 1), SERVICE[[#This Row],[Employee ID]], OFFSET($F$10, 0, 0, ROW()-9, 1), SERVICE[[#This Row],[Resources Role]])</f>
        <v>0</v>
      </c>
      <c r="Z6307" s="388">
        <f ca="1">COUNTIFS(OFFSET($F$10, 0, 0, ROW()-9, 1), SERVICE[[#This Row],[Resources Role]], OFFSET($H$10, 0, 0, ROW()-9, 1), SERVICE[[#This Row],[Booking]])</f>
        <v>0</v>
      </c>
    </row>
    <row r="6308" spans="1:26" x14ac:dyDescent="0.25">
      <c r="A6308" s="6" t="str">
        <f ca="1">no.</f>
        <v/>
      </c>
      <c r="E6308" s="4" t="str">
        <f ca="1">position</f>
        <v/>
      </c>
      <c r="J6308" s="318"/>
      <c r="M6308" s="4"/>
      <c r="O6308" s="6"/>
      <c r="Q6308" s="20"/>
      <c r="R6308" s="5" t="str">
        <f ca="1">score</f>
        <v/>
      </c>
      <c r="S6308" s="7" t="str">
        <f ca="1">rescore_svc</f>
        <v/>
      </c>
      <c r="U6308" s="11" t="str">
        <f ca="1">price</f>
        <v/>
      </c>
      <c r="V6308" s="4"/>
      <c r="Y6308" s="388">
        <f ca="1">COUNTIFS(OFFSET($B$10, 0, 0, ROW()-9, 1), SERVICE[[#This Row],[Employee ID]], OFFSET($F$10, 0, 0, ROW()-9, 1), SERVICE[[#This Row],[Resources Role]])</f>
        <v>0</v>
      </c>
      <c r="Z6308" s="388">
        <f ca="1">COUNTIFS(OFFSET($F$10, 0, 0, ROW()-9, 1), SERVICE[[#This Row],[Resources Role]], OFFSET($H$10, 0, 0, ROW()-9, 1), SERVICE[[#This Row],[Booking]])</f>
        <v>0</v>
      </c>
    </row>
    <row r="6309" spans="1:26" x14ac:dyDescent="0.25">
      <c r="A6309" s="6" t="str">
        <f ca="1">no.</f>
        <v/>
      </c>
      <c r="E6309" s="4" t="str">
        <f ca="1">position</f>
        <v/>
      </c>
      <c r="J6309" s="318"/>
      <c r="M6309" s="4"/>
      <c r="O6309" s="6"/>
      <c r="Q6309" s="20"/>
      <c r="R6309" s="5" t="str">
        <f ca="1">score</f>
        <v/>
      </c>
      <c r="S6309" s="7" t="str">
        <f ca="1">rescore_svc</f>
        <v/>
      </c>
      <c r="U6309" s="11" t="str">
        <f ca="1">price</f>
        <v/>
      </c>
      <c r="V6309" s="4"/>
      <c r="Y6309" s="388">
        <f ca="1">COUNTIFS(OFFSET($B$10, 0, 0, ROW()-9, 1), SERVICE[[#This Row],[Employee ID]], OFFSET($F$10, 0, 0, ROW()-9, 1), SERVICE[[#This Row],[Resources Role]])</f>
        <v>0</v>
      </c>
      <c r="Z6309" s="388">
        <f ca="1">COUNTIFS(OFFSET($F$10, 0, 0, ROW()-9, 1), SERVICE[[#This Row],[Resources Role]], OFFSET($H$10, 0, 0, ROW()-9, 1), SERVICE[[#This Row],[Booking]])</f>
        <v>0</v>
      </c>
    </row>
    <row r="6310" spans="1:26" x14ac:dyDescent="0.25">
      <c r="A6310" s="6" t="str">
        <f ca="1">no.</f>
        <v/>
      </c>
      <c r="E6310" s="4" t="str">
        <f ca="1">position</f>
        <v/>
      </c>
      <c r="J6310" s="318"/>
      <c r="M6310" s="4"/>
      <c r="O6310" s="6"/>
      <c r="Q6310" s="20"/>
      <c r="R6310" s="5" t="str">
        <f ca="1">score</f>
        <v/>
      </c>
      <c r="S6310" s="7" t="str">
        <f ca="1">rescore_svc</f>
        <v/>
      </c>
      <c r="U6310" s="11" t="str">
        <f ca="1">price</f>
        <v/>
      </c>
      <c r="V6310" s="4"/>
      <c r="Y6310" s="388">
        <f ca="1">COUNTIFS(OFFSET($B$10, 0, 0, ROW()-9, 1), SERVICE[[#This Row],[Employee ID]], OFFSET($F$10, 0, 0, ROW()-9, 1), SERVICE[[#This Row],[Resources Role]])</f>
        <v>0</v>
      </c>
      <c r="Z6310" s="388">
        <f ca="1">COUNTIFS(OFFSET($F$10, 0, 0, ROW()-9, 1), SERVICE[[#This Row],[Resources Role]], OFFSET($H$10, 0, 0, ROW()-9, 1), SERVICE[[#This Row],[Booking]])</f>
        <v>0</v>
      </c>
    </row>
    <row r="6311" spans="1:26" x14ac:dyDescent="0.25">
      <c r="A6311" s="6" t="str">
        <f ca="1">no.</f>
        <v/>
      </c>
      <c r="E6311" s="4" t="str">
        <f ca="1">position</f>
        <v/>
      </c>
      <c r="J6311" s="318"/>
      <c r="M6311" s="4"/>
      <c r="O6311" s="6"/>
      <c r="Q6311" s="20"/>
      <c r="R6311" s="5" t="str">
        <f ca="1">score</f>
        <v/>
      </c>
      <c r="S6311" s="7" t="str">
        <f ca="1">rescore_svc</f>
        <v/>
      </c>
      <c r="U6311" s="11" t="str">
        <f ca="1">price</f>
        <v/>
      </c>
      <c r="V6311" s="4"/>
      <c r="Y6311" s="388">
        <f ca="1">COUNTIFS(OFFSET($B$10, 0, 0, ROW()-9, 1), SERVICE[[#This Row],[Employee ID]], OFFSET($F$10, 0, 0, ROW()-9, 1), SERVICE[[#This Row],[Resources Role]])</f>
        <v>0</v>
      </c>
      <c r="Z6311" s="388">
        <f ca="1">COUNTIFS(OFFSET($F$10, 0, 0, ROW()-9, 1), SERVICE[[#This Row],[Resources Role]], OFFSET($H$10, 0, 0, ROW()-9, 1), SERVICE[[#This Row],[Booking]])</f>
        <v>0</v>
      </c>
    </row>
    <row r="6312" spans="1:26" x14ac:dyDescent="0.25">
      <c r="A6312" s="6" t="str">
        <f ca="1">no.</f>
        <v/>
      </c>
      <c r="E6312" s="4" t="str">
        <f ca="1">position</f>
        <v/>
      </c>
      <c r="J6312" s="318"/>
      <c r="M6312" s="4"/>
      <c r="O6312" s="6"/>
      <c r="Q6312" s="20"/>
      <c r="R6312" s="5" t="str">
        <f ca="1">score</f>
        <v/>
      </c>
      <c r="S6312" s="7" t="str">
        <f ca="1">rescore_svc</f>
        <v/>
      </c>
      <c r="U6312" s="11" t="str">
        <f ca="1">price</f>
        <v/>
      </c>
      <c r="V6312" s="4"/>
      <c r="Y6312" s="388">
        <f ca="1">COUNTIFS(OFFSET($B$10, 0, 0, ROW()-9, 1), SERVICE[[#This Row],[Employee ID]], OFFSET($F$10, 0, 0, ROW()-9, 1), SERVICE[[#This Row],[Resources Role]])</f>
        <v>0</v>
      </c>
      <c r="Z6312" s="388">
        <f ca="1">COUNTIFS(OFFSET($F$10, 0, 0, ROW()-9, 1), SERVICE[[#This Row],[Resources Role]], OFFSET($H$10, 0, 0, ROW()-9, 1), SERVICE[[#This Row],[Booking]])</f>
        <v>0</v>
      </c>
    </row>
    <row r="6313" spans="1:26" x14ac:dyDescent="0.25">
      <c r="A6313" s="6" t="str">
        <f ca="1">no.</f>
        <v/>
      </c>
      <c r="E6313" s="4" t="str">
        <f ca="1">position</f>
        <v/>
      </c>
      <c r="J6313" s="318"/>
      <c r="M6313" s="4"/>
      <c r="O6313" s="6"/>
      <c r="Q6313" s="20"/>
      <c r="R6313" s="5" t="str">
        <f ca="1">score</f>
        <v/>
      </c>
      <c r="S6313" s="7" t="str">
        <f ca="1">rescore_svc</f>
        <v/>
      </c>
      <c r="U6313" s="11" t="str">
        <f ca="1">price</f>
        <v/>
      </c>
      <c r="V6313" s="4"/>
      <c r="Y6313" s="388">
        <f ca="1">COUNTIFS(OFFSET($B$10, 0, 0, ROW()-9, 1), SERVICE[[#This Row],[Employee ID]], OFFSET($F$10, 0, 0, ROW()-9, 1), SERVICE[[#This Row],[Resources Role]])</f>
        <v>0</v>
      </c>
      <c r="Z6313" s="388">
        <f ca="1">COUNTIFS(OFFSET($F$10, 0, 0, ROW()-9, 1), SERVICE[[#This Row],[Resources Role]], OFFSET($H$10, 0, 0, ROW()-9, 1), SERVICE[[#This Row],[Booking]])</f>
        <v>0</v>
      </c>
    </row>
    <row r="6314" spans="1:26" x14ac:dyDescent="0.25">
      <c r="A6314" s="6" t="str">
        <f ca="1">no.</f>
        <v/>
      </c>
      <c r="E6314" s="4" t="str">
        <f ca="1">position</f>
        <v/>
      </c>
      <c r="J6314" s="318"/>
      <c r="M6314" s="4"/>
      <c r="O6314" s="6"/>
      <c r="Q6314" s="20"/>
      <c r="R6314" s="5" t="str">
        <f ca="1">score</f>
        <v/>
      </c>
      <c r="S6314" s="7" t="str">
        <f ca="1">rescore_svc</f>
        <v/>
      </c>
      <c r="U6314" s="11" t="str">
        <f ca="1">price</f>
        <v/>
      </c>
      <c r="V6314" s="4"/>
      <c r="Y6314" s="388">
        <f ca="1">COUNTIFS(OFFSET($B$10, 0, 0, ROW()-9, 1), SERVICE[[#This Row],[Employee ID]], OFFSET($F$10, 0, 0, ROW()-9, 1), SERVICE[[#This Row],[Resources Role]])</f>
        <v>0</v>
      </c>
      <c r="Z6314" s="388">
        <f ca="1">COUNTIFS(OFFSET($F$10, 0, 0, ROW()-9, 1), SERVICE[[#This Row],[Resources Role]], OFFSET($H$10, 0, 0, ROW()-9, 1), SERVICE[[#This Row],[Booking]])</f>
        <v>0</v>
      </c>
    </row>
    <row r="6315" spans="1:26" x14ac:dyDescent="0.25">
      <c r="A6315" s="6" t="str">
        <f ca="1">no.</f>
        <v/>
      </c>
      <c r="E6315" s="4" t="str">
        <f ca="1">position</f>
        <v/>
      </c>
      <c r="J6315" s="318"/>
      <c r="M6315" s="4"/>
      <c r="O6315" s="6"/>
      <c r="Q6315" s="20"/>
      <c r="R6315" s="5" t="str">
        <f ca="1">score</f>
        <v/>
      </c>
      <c r="S6315" s="7" t="str">
        <f ca="1">rescore_svc</f>
        <v/>
      </c>
      <c r="U6315" s="11" t="str">
        <f ca="1">price</f>
        <v/>
      </c>
      <c r="V6315" s="4"/>
      <c r="Y6315" s="388">
        <f ca="1">COUNTIFS(OFFSET($B$10, 0, 0, ROW()-9, 1), SERVICE[[#This Row],[Employee ID]], OFFSET($F$10, 0, 0, ROW()-9, 1), SERVICE[[#This Row],[Resources Role]])</f>
        <v>0</v>
      </c>
      <c r="Z6315" s="388">
        <f ca="1">COUNTIFS(OFFSET($F$10, 0, 0, ROW()-9, 1), SERVICE[[#This Row],[Resources Role]], OFFSET($H$10, 0, 0, ROW()-9, 1), SERVICE[[#This Row],[Booking]])</f>
        <v>0</v>
      </c>
    </row>
    <row r="6316" spans="1:26" x14ac:dyDescent="0.25">
      <c r="A6316" s="6" t="str">
        <f ca="1">no.</f>
        <v/>
      </c>
      <c r="E6316" s="4" t="str">
        <f ca="1">position</f>
        <v/>
      </c>
      <c r="J6316" s="318"/>
      <c r="M6316" s="4"/>
      <c r="O6316" s="6"/>
      <c r="Q6316" s="20"/>
      <c r="R6316" s="5" t="str">
        <f ca="1">score</f>
        <v/>
      </c>
      <c r="S6316" s="7" t="str">
        <f ca="1">rescore_svc</f>
        <v/>
      </c>
      <c r="U6316" s="11" t="str">
        <f ca="1">price</f>
        <v/>
      </c>
      <c r="V6316" s="4"/>
      <c r="Y6316" s="388">
        <f ca="1">COUNTIFS(OFFSET($B$10, 0, 0, ROW()-9, 1), SERVICE[[#This Row],[Employee ID]], OFFSET($F$10, 0, 0, ROW()-9, 1), SERVICE[[#This Row],[Resources Role]])</f>
        <v>0</v>
      </c>
      <c r="Z6316" s="388">
        <f ca="1">COUNTIFS(OFFSET($F$10, 0, 0, ROW()-9, 1), SERVICE[[#This Row],[Resources Role]], OFFSET($H$10, 0, 0, ROW()-9, 1), SERVICE[[#This Row],[Booking]])</f>
        <v>0</v>
      </c>
    </row>
    <row r="6317" spans="1:26" x14ac:dyDescent="0.25">
      <c r="A6317" s="6" t="str">
        <f ca="1">no.</f>
        <v/>
      </c>
      <c r="E6317" s="4" t="str">
        <f ca="1">position</f>
        <v/>
      </c>
      <c r="J6317" s="318"/>
      <c r="M6317" s="4"/>
      <c r="O6317" s="6"/>
      <c r="Q6317" s="20"/>
      <c r="R6317" s="5" t="str">
        <f ca="1">score</f>
        <v/>
      </c>
      <c r="S6317" s="7" t="str">
        <f ca="1">rescore_svc</f>
        <v/>
      </c>
      <c r="U6317" s="11" t="str">
        <f ca="1">price</f>
        <v/>
      </c>
      <c r="V6317" s="4"/>
      <c r="Y6317" s="388">
        <f ca="1">COUNTIFS(OFFSET($B$10, 0, 0, ROW()-9, 1), SERVICE[[#This Row],[Employee ID]], OFFSET($F$10, 0, 0, ROW()-9, 1), SERVICE[[#This Row],[Resources Role]])</f>
        <v>0</v>
      </c>
      <c r="Z6317" s="388">
        <f ca="1">COUNTIFS(OFFSET($F$10, 0, 0, ROW()-9, 1), SERVICE[[#This Row],[Resources Role]], OFFSET($H$10, 0, 0, ROW()-9, 1), SERVICE[[#This Row],[Booking]])</f>
        <v>0</v>
      </c>
    </row>
    <row r="6318" spans="1:26" x14ac:dyDescent="0.25">
      <c r="A6318" s="6" t="str">
        <f ca="1">no.</f>
        <v/>
      </c>
      <c r="E6318" s="4" t="str">
        <f ca="1">position</f>
        <v/>
      </c>
      <c r="J6318" s="318"/>
      <c r="M6318" s="4"/>
      <c r="O6318" s="6"/>
      <c r="Q6318" s="20"/>
      <c r="R6318" s="5" t="str">
        <f ca="1">score</f>
        <v/>
      </c>
      <c r="S6318" s="7" t="str">
        <f ca="1">rescore_svc</f>
        <v/>
      </c>
      <c r="U6318" s="11" t="str">
        <f ca="1">price</f>
        <v/>
      </c>
      <c r="V6318" s="4"/>
      <c r="Y6318" s="388">
        <f ca="1">COUNTIFS(OFFSET($B$10, 0, 0, ROW()-9, 1), SERVICE[[#This Row],[Employee ID]], OFFSET($F$10, 0, 0, ROW()-9, 1), SERVICE[[#This Row],[Resources Role]])</f>
        <v>0</v>
      </c>
      <c r="Z6318" s="388">
        <f ca="1">COUNTIFS(OFFSET($F$10, 0, 0, ROW()-9, 1), SERVICE[[#This Row],[Resources Role]], OFFSET($H$10, 0, 0, ROW()-9, 1), SERVICE[[#This Row],[Booking]])</f>
        <v>0</v>
      </c>
    </row>
    <row r="6319" spans="1:26" x14ac:dyDescent="0.25">
      <c r="A6319" s="6" t="str">
        <f ca="1">no.</f>
        <v/>
      </c>
      <c r="E6319" s="4" t="str">
        <f ca="1">position</f>
        <v/>
      </c>
      <c r="J6319" s="318"/>
      <c r="M6319" s="4"/>
      <c r="O6319" s="6"/>
      <c r="Q6319" s="20"/>
      <c r="R6319" s="5" t="str">
        <f ca="1">score</f>
        <v/>
      </c>
      <c r="S6319" s="7" t="str">
        <f ca="1">rescore_svc</f>
        <v/>
      </c>
      <c r="U6319" s="11" t="str">
        <f ca="1">price</f>
        <v/>
      </c>
      <c r="V6319" s="4"/>
      <c r="Y6319" s="388">
        <f ca="1">COUNTIFS(OFFSET($B$10, 0, 0, ROW()-9, 1), SERVICE[[#This Row],[Employee ID]], OFFSET($F$10, 0, 0, ROW()-9, 1), SERVICE[[#This Row],[Resources Role]])</f>
        <v>0</v>
      </c>
      <c r="Z6319" s="388">
        <f ca="1">COUNTIFS(OFFSET($F$10, 0, 0, ROW()-9, 1), SERVICE[[#This Row],[Resources Role]], OFFSET($H$10, 0, 0, ROW()-9, 1), SERVICE[[#This Row],[Booking]])</f>
        <v>0</v>
      </c>
    </row>
    <row r="6320" spans="1:26" x14ac:dyDescent="0.25">
      <c r="A6320" s="6" t="str">
        <f ca="1">no.</f>
        <v/>
      </c>
      <c r="E6320" s="4" t="str">
        <f ca="1">position</f>
        <v/>
      </c>
      <c r="J6320" s="318"/>
      <c r="M6320" s="4"/>
      <c r="O6320" s="6"/>
      <c r="Q6320" s="20"/>
      <c r="R6320" s="5" t="str">
        <f ca="1">score</f>
        <v/>
      </c>
      <c r="S6320" s="7" t="str">
        <f ca="1">rescore_svc</f>
        <v/>
      </c>
      <c r="U6320" s="11" t="str">
        <f ca="1">price</f>
        <v/>
      </c>
      <c r="V6320" s="4"/>
      <c r="Y6320" s="388">
        <f ca="1">COUNTIFS(OFFSET($B$10, 0, 0, ROW()-9, 1), SERVICE[[#This Row],[Employee ID]], OFFSET($F$10, 0, 0, ROW()-9, 1), SERVICE[[#This Row],[Resources Role]])</f>
        <v>0</v>
      </c>
      <c r="Z6320" s="388">
        <f ca="1">COUNTIFS(OFFSET($F$10, 0, 0, ROW()-9, 1), SERVICE[[#This Row],[Resources Role]], OFFSET($H$10, 0, 0, ROW()-9, 1), SERVICE[[#This Row],[Booking]])</f>
        <v>0</v>
      </c>
    </row>
    <row r="6321" spans="1:26" x14ac:dyDescent="0.25">
      <c r="A6321" s="6" t="str">
        <f ca="1">no.</f>
        <v/>
      </c>
      <c r="E6321" s="4" t="str">
        <f ca="1">position</f>
        <v/>
      </c>
      <c r="J6321" s="318"/>
      <c r="M6321" s="4"/>
      <c r="O6321" s="6"/>
      <c r="Q6321" s="20"/>
      <c r="R6321" s="5" t="str">
        <f ca="1">score</f>
        <v/>
      </c>
      <c r="S6321" s="7" t="str">
        <f ca="1">rescore_svc</f>
        <v/>
      </c>
      <c r="U6321" s="11" t="str">
        <f ca="1">price</f>
        <v/>
      </c>
      <c r="V6321" s="4"/>
      <c r="Y6321" s="388">
        <f ca="1">COUNTIFS(OFFSET($B$10, 0, 0, ROW()-9, 1), SERVICE[[#This Row],[Employee ID]], OFFSET($F$10, 0, 0, ROW()-9, 1), SERVICE[[#This Row],[Resources Role]])</f>
        <v>0</v>
      </c>
      <c r="Z6321" s="388">
        <f ca="1">COUNTIFS(OFFSET($F$10, 0, 0, ROW()-9, 1), SERVICE[[#This Row],[Resources Role]], OFFSET($H$10, 0, 0, ROW()-9, 1), SERVICE[[#This Row],[Booking]])</f>
        <v>0</v>
      </c>
    </row>
    <row r="6322" spans="1:26" x14ac:dyDescent="0.25">
      <c r="A6322" s="6" t="str">
        <f ca="1">no.</f>
        <v/>
      </c>
      <c r="E6322" s="4" t="str">
        <f ca="1">position</f>
        <v/>
      </c>
      <c r="J6322" s="318"/>
      <c r="M6322" s="4"/>
      <c r="O6322" s="6"/>
      <c r="Q6322" s="20"/>
      <c r="R6322" s="5" t="str">
        <f ca="1">score</f>
        <v/>
      </c>
      <c r="S6322" s="7" t="str">
        <f ca="1">rescore_svc</f>
        <v/>
      </c>
      <c r="U6322" s="11" t="str">
        <f ca="1">price</f>
        <v/>
      </c>
      <c r="V6322" s="4"/>
      <c r="Y6322" s="388">
        <f ca="1">COUNTIFS(OFFSET($B$10, 0, 0, ROW()-9, 1), SERVICE[[#This Row],[Employee ID]], OFFSET($F$10, 0, 0, ROW()-9, 1), SERVICE[[#This Row],[Resources Role]])</f>
        <v>0</v>
      </c>
      <c r="Z6322" s="388">
        <f ca="1">COUNTIFS(OFFSET($F$10, 0, 0, ROW()-9, 1), SERVICE[[#This Row],[Resources Role]], OFFSET($H$10, 0, 0, ROW()-9, 1), SERVICE[[#This Row],[Booking]])</f>
        <v>0</v>
      </c>
    </row>
    <row r="6323" spans="1:26" x14ac:dyDescent="0.25">
      <c r="A6323" s="6" t="str">
        <f ca="1">no.</f>
        <v/>
      </c>
      <c r="E6323" s="4" t="str">
        <f ca="1">position</f>
        <v/>
      </c>
      <c r="J6323" s="318"/>
      <c r="M6323" s="4"/>
      <c r="O6323" s="6"/>
      <c r="Q6323" s="20"/>
      <c r="R6323" s="5" t="str">
        <f ca="1">score</f>
        <v/>
      </c>
      <c r="S6323" s="7" t="str">
        <f ca="1">rescore_svc</f>
        <v/>
      </c>
      <c r="U6323" s="11" t="str">
        <f ca="1">price</f>
        <v/>
      </c>
      <c r="V6323" s="4"/>
      <c r="Y6323" s="388">
        <f ca="1">COUNTIFS(OFFSET($B$10, 0, 0, ROW()-9, 1), SERVICE[[#This Row],[Employee ID]], OFFSET($F$10, 0, 0, ROW()-9, 1), SERVICE[[#This Row],[Resources Role]])</f>
        <v>0</v>
      </c>
      <c r="Z6323" s="388">
        <f ca="1">COUNTIFS(OFFSET($F$10, 0, 0, ROW()-9, 1), SERVICE[[#This Row],[Resources Role]], OFFSET($H$10, 0, 0, ROW()-9, 1), SERVICE[[#This Row],[Booking]])</f>
        <v>0</v>
      </c>
    </row>
    <row r="6324" spans="1:26" x14ac:dyDescent="0.25">
      <c r="A6324" s="6" t="str">
        <f ca="1">no.</f>
        <v/>
      </c>
      <c r="E6324" s="4" t="str">
        <f ca="1">position</f>
        <v/>
      </c>
      <c r="J6324" s="318"/>
      <c r="M6324" s="4"/>
      <c r="O6324" s="6"/>
      <c r="Q6324" s="20"/>
      <c r="R6324" s="5" t="str">
        <f ca="1">score</f>
        <v/>
      </c>
      <c r="S6324" s="7" t="str">
        <f ca="1">rescore_svc</f>
        <v/>
      </c>
      <c r="U6324" s="11" t="str">
        <f ca="1">price</f>
        <v/>
      </c>
      <c r="V6324" s="4"/>
      <c r="Y6324" s="388">
        <f ca="1">COUNTIFS(OFFSET($B$10, 0, 0, ROW()-9, 1), SERVICE[[#This Row],[Employee ID]], OFFSET($F$10, 0, 0, ROW()-9, 1), SERVICE[[#This Row],[Resources Role]])</f>
        <v>0</v>
      </c>
      <c r="Z6324" s="388">
        <f ca="1">COUNTIFS(OFFSET($F$10, 0, 0, ROW()-9, 1), SERVICE[[#This Row],[Resources Role]], OFFSET($H$10, 0, 0, ROW()-9, 1), SERVICE[[#This Row],[Booking]])</f>
        <v>0</v>
      </c>
    </row>
    <row r="6325" spans="1:26" x14ac:dyDescent="0.25">
      <c r="A6325" s="6" t="str">
        <f ca="1">no.</f>
        <v/>
      </c>
      <c r="E6325" s="4" t="str">
        <f ca="1">position</f>
        <v/>
      </c>
      <c r="J6325" s="318"/>
      <c r="M6325" s="4"/>
      <c r="O6325" s="6"/>
      <c r="Q6325" s="20"/>
      <c r="R6325" s="5" t="str">
        <f ca="1">score</f>
        <v/>
      </c>
      <c r="S6325" s="7" t="str">
        <f ca="1">rescore_svc</f>
        <v/>
      </c>
      <c r="U6325" s="11" t="str">
        <f ca="1">price</f>
        <v/>
      </c>
      <c r="V6325" s="4"/>
      <c r="Y6325" s="388">
        <f ca="1">COUNTIFS(OFFSET($B$10, 0, 0, ROW()-9, 1), SERVICE[[#This Row],[Employee ID]], OFFSET($F$10, 0, 0, ROW()-9, 1), SERVICE[[#This Row],[Resources Role]])</f>
        <v>0</v>
      </c>
      <c r="Z6325" s="388">
        <f ca="1">COUNTIFS(OFFSET($F$10, 0, 0, ROW()-9, 1), SERVICE[[#This Row],[Resources Role]], OFFSET($H$10, 0, 0, ROW()-9, 1), SERVICE[[#This Row],[Booking]])</f>
        <v>0</v>
      </c>
    </row>
    <row r="6326" spans="1:26" x14ac:dyDescent="0.25">
      <c r="A6326" s="6" t="str">
        <f ca="1">no.</f>
        <v/>
      </c>
      <c r="E6326" s="4" t="str">
        <f ca="1">position</f>
        <v/>
      </c>
      <c r="J6326" s="318"/>
      <c r="M6326" s="4"/>
      <c r="O6326" s="6"/>
      <c r="Q6326" s="20"/>
      <c r="R6326" s="5" t="str">
        <f ca="1">score</f>
        <v/>
      </c>
      <c r="S6326" s="7" t="str">
        <f ca="1">rescore_svc</f>
        <v/>
      </c>
      <c r="U6326" s="11" t="str">
        <f ca="1">price</f>
        <v/>
      </c>
      <c r="V6326" s="4"/>
      <c r="Y6326" s="388">
        <f ca="1">COUNTIFS(OFFSET($B$10, 0, 0, ROW()-9, 1), SERVICE[[#This Row],[Employee ID]], OFFSET($F$10, 0, 0, ROW()-9, 1), SERVICE[[#This Row],[Resources Role]])</f>
        <v>0</v>
      </c>
      <c r="Z6326" s="388">
        <f ca="1">COUNTIFS(OFFSET($F$10, 0, 0, ROW()-9, 1), SERVICE[[#This Row],[Resources Role]], OFFSET($H$10, 0, 0, ROW()-9, 1), SERVICE[[#This Row],[Booking]])</f>
        <v>0</v>
      </c>
    </row>
    <row r="6327" spans="1:26" x14ac:dyDescent="0.25">
      <c r="A6327" s="6" t="str">
        <f ca="1">no.</f>
        <v/>
      </c>
      <c r="E6327" s="4" t="str">
        <f ca="1">position</f>
        <v/>
      </c>
      <c r="J6327" s="318"/>
      <c r="M6327" s="4"/>
      <c r="O6327" s="6"/>
      <c r="Q6327" s="20"/>
      <c r="R6327" s="5" t="str">
        <f ca="1">score</f>
        <v/>
      </c>
      <c r="S6327" s="7" t="str">
        <f ca="1">rescore_svc</f>
        <v/>
      </c>
      <c r="U6327" s="11" t="str">
        <f ca="1">price</f>
        <v/>
      </c>
      <c r="V6327" s="4"/>
      <c r="Y6327" s="388">
        <f ca="1">COUNTIFS(OFFSET($B$10, 0, 0, ROW()-9, 1), SERVICE[[#This Row],[Employee ID]], OFFSET($F$10, 0, 0, ROW()-9, 1), SERVICE[[#This Row],[Resources Role]])</f>
        <v>0</v>
      </c>
      <c r="Z6327" s="388">
        <f ca="1">COUNTIFS(OFFSET($F$10, 0, 0, ROW()-9, 1), SERVICE[[#This Row],[Resources Role]], OFFSET($H$10, 0, 0, ROW()-9, 1), SERVICE[[#This Row],[Booking]])</f>
        <v>0</v>
      </c>
    </row>
    <row r="6328" spans="1:26" x14ac:dyDescent="0.25">
      <c r="A6328" s="6" t="str">
        <f ca="1">no.</f>
        <v/>
      </c>
      <c r="E6328" s="4" t="str">
        <f ca="1">position</f>
        <v/>
      </c>
      <c r="J6328" s="318"/>
      <c r="M6328" s="4"/>
      <c r="O6328" s="6"/>
      <c r="Q6328" s="20"/>
      <c r="R6328" s="5" t="str">
        <f ca="1">score</f>
        <v/>
      </c>
      <c r="S6328" s="7" t="str">
        <f ca="1">rescore_svc</f>
        <v/>
      </c>
      <c r="U6328" s="11" t="str">
        <f ca="1">price</f>
        <v/>
      </c>
      <c r="V6328" s="4"/>
      <c r="Y6328" s="388">
        <f ca="1">COUNTIFS(OFFSET($B$10, 0, 0, ROW()-9, 1), SERVICE[[#This Row],[Employee ID]], OFFSET($F$10, 0, 0, ROW()-9, 1), SERVICE[[#This Row],[Resources Role]])</f>
        <v>0</v>
      </c>
      <c r="Z6328" s="388">
        <f ca="1">COUNTIFS(OFFSET($F$10, 0, 0, ROW()-9, 1), SERVICE[[#This Row],[Resources Role]], OFFSET($H$10, 0, 0, ROW()-9, 1), SERVICE[[#This Row],[Booking]])</f>
        <v>0</v>
      </c>
    </row>
    <row r="6329" spans="1:26" x14ac:dyDescent="0.25">
      <c r="A6329" s="6" t="str">
        <f ca="1">no.</f>
        <v/>
      </c>
      <c r="E6329" s="4" t="str">
        <f ca="1">position</f>
        <v/>
      </c>
      <c r="J6329" s="318"/>
      <c r="M6329" s="4"/>
      <c r="O6329" s="6"/>
      <c r="Q6329" s="20"/>
      <c r="R6329" s="5" t="str">
        <f ca="1">score</f>
        <v/>
      </c>
      <c r="S6329" s="7" t="str">
        <f ca="1">rescore_svc</f>
        <v/>
      </c>
      <c r="U6329" s="11" t="str">
        <f ca="1">price</f>
        <v/>
      </c>
      <c r="V6329" s="4"/>
      <c r="Y6329" s="388">
        <f ca="1">COUNTIFS(OFFSET($B$10, 0, 0, ROW()-9, 1), SERVICE[[#This Row],[Employee ID]], OFFSET($F$10, 0, 0, ROW()-9, 1), SERVICE[[#This Row],[Resources Role]])</f>
        <v>0</v>
      </c>
      <c r="Z6329" s="388">
        <f ca="1">COUNTIFS(OFFSET($F$10, 0, 0, ROW()-9, 1), SERVICE[[#This Row],[Resources Role]], OFFSET($H$10, 0, 0, ROW()-9, 1), SERVICE[[#This Row],[Booking]])</f>
        <v>0</v>
      </c>
    </row>
    <row r="6330" spans="1:26" x14ac:dyDescent="0.25">
      <c r="A6330" s="6" t="str">
        <f ca="1">no.</f>
        <v/>
      </c>
      <c r="E6330" s="4" t="str">
        <f ca="1">position</f>
        <v/>
      </c>
      <c r="J6330" s="318"/>
      <c r="M6330" s="4"/>
      <c r="O6330" s="6"/>
      <c r="Q6330" s="20"/>
      <c r="R6330" s="5" t="str">
        <f ca="1">score</f>
        <v/>
      </c>
      <c r="S6330" s="7" t="str">
        <f ca="1">rescore_svc</f>
        <v/>
      </c>
      <c r="U6330" s="11" t="str">
        <f ca="1">price</f>
        <v/>
      </c>
      <c r="V6330" s="4"/>
      <c r="Y6330" s="388">
        <f ca="1">COUNTIFS(OFFSET($B$10, 0, 0, ROW()-9, 1), SERVICE[[#This Row],[Employee ID]], OFFSET($F$10, 0, 0, ROW()-9, 1), SERVICE[[#This Row],[Resources Role]])</f>
        <v>0</v>
      </c>
      <c r="Z6330" s="388">
        <f ca="1">COUNTIFS(OFFSET($F$10, 0, 0, ROW()-9, 1), SERVICE[[#This Row],[Resources Role]], OFFSET($H$10, 0, 0, ROW()-9, 1), SERVICE[[#This Row],[Booking]])</f>
        <v>0</v>
      </c>
    </row>
    <row r="6331" spans="1:26" x14ac:dyDescent="0.25">
      <c r="A6331" s="6" t="str">
        <f ca="1">no.</f>
        <v/>
      </c>
      <c r="E6331" s="4" t="str">
        <f ca="1">position</f>
        <v/>
      </c>
      <c r="J6331" s="318"/>
      <c r="M6331" s="4"/>
      <c r="O6331" s="6"/>
      <c r="Q6331" s="20"/>
      <c r="R6331" s="5" t="str">
        <f ca="1">score</f>
        <v/>
      </c>
      <c r="S6331" s="7" t="str">
        <f ca="1">rescore_svc</f>
        <v/>
      </c>
      <c r="U6331" s="11" t="str">
        <f ca="1">price</f>
        <v/>
      </c>
      <c r="V6331" s="4"/>
      <c r="Y6331" s="388">
        <f ca="1">COUNTIFS(OFFSET($B$10, 0, 0, ROW()-9, 1), SERVICE[[#This Row],[Employee ID]], OFFSET($F$10, 0, 0, ROW()-9, 1), SERVICE[[#This Row],[Resources Role]])</f>
        <v>0</v>
      </c>
      <c r="Z6331" s="388">
        <f ca="1">COUNTIFS(OFFSET($F$10, 0, 0, ROW()-9, 1), SERVICE[[#This Row],[Resources Role]], OFFSET($H$10, 0, 0, ROW()-9, 1), SERVICE[[#This Row],[Booking]])</f>
        <v>0</v>
      </c>
    </row>
    <row r="6332" spans="1:26" x14ac:dyDescent="0.25">
      <c r="A6332" s="6" t="str">
        <f ca="1">no.</f>
        <v/>
      </c>
      <c r="E6332" s="4" t="str">
        <f ca="1">position</f>
        <v/>
      </c>
      <c r="J6332" s="318"/>
      <c r="M6332" s="4"/>
      <c r="O6332" s="6"/>
      <c r="Q6332" s="20"/>
      <c r="R6332" s="5" t="str">
        <f ca="1">score</f>
        <v/>
      </c>
      <c r="S6332" s="7" t="str">
        <f ca="1">rescore_svc</f>
        <v/>
      </c>
      <c r="U6332" s="11" t="str">
        <f ca="1">price</f>
        <v/>
      </c>
      <c r="V6332" s="4"/>
      <c r="Y6332" s="388">
        <f ca="1">COUNTIFS(OFFSET($B$10, 0, 0, ROW()-9, 1), SERVICE[[#This Row],[Employee ID]], OFFSET($F$10, 0, 0, ROW()-9, 1), SERVICE[[#This Row],[Resources Role]])</f>
        <v>0</v>
      </c>
      <c r="Z6332" s="388">
        <f ca="1">COUNTIFS(OFFSET($F$10, 0, 0, ROW()-9, 1), SERVICE[[#This Row],[Resources Role]], OFFSET($H$10, 0, 0, ROW()-9, 1), SERVICE[[#This Row],[Booking]])</f>
        <v>0</v>
      </c>
    </row>
    <row r="6333" spans="1:26" x14ac:dyDescent="0.25">
      <c r="A6333" s="6" t="str">
        <f ca="1">no.</f>
        <v/>
      </c>
      <c r="E6333" s="4" t="str">
        <f ca="1">position</f>
        <v/>
      </c>
      <c r="J6333" s="318"/>
      <c r="M6333" s="4"/>
      <c r="O6333" s="6"/>
      <c r="Q6333" s="20"/>
      <c r="R6333" s="5" t="str">
        <f ca="1">score</f>
        <v/>
      </c>
      <c r="S6333" s="7" t="str">
        <f ca="1">rescore_svc</f>
        <v/>
      </c>
      <c r="U6333" s="11" t="str">
        <f ca="1">price</f>
        <v/>
      </c>
      <c r="V6333" s="4"/>
      <c r="Y6333" s="388">
        <f ca="1">COUNTIFS(OFFSET($B$10, 0, 0, ROW()-9, 1), SERVICE[[#This Row],[Employee ID]], OFFSET($F$10, 0, 0, ROW()-9, 1), SERVICE[[#This Row],[Resources Role]])</f>
        <v>0</v>
      </c>
      <c r="Z6333" s="388">
        <f ca="1">COUNTIFS(OFFSET($F$10, 0, 0, ROW()-9, 1), SERVICE[[#This Row],[Resources Role]], OFFSET($H$10, 0, 0, ROW()-9, 1), SERVICE[[#This Row],[Booking]])</f>
        <v>0</v>
      </c>
    </row>
    <row r="6334" spans="1:26" x14ac:dyDescent="0.25">
      <c r="A6334" s="6" t="str">
        <f ca="1">no.</f>
        <v/>
      </c>
      <c r="E6334" s="4" t="str">
        <f ca="1">position</f>
        <v/>
      </c>
      <c r="J6334" s="318"/>
      <c r="M6334" s="4"/>
      <c r="O6334" s="6"/>
      <c r="Q6334" s="20"/>
      <c r="R6334" s="5" t="str">
        <f ca="1">score</f>
        <v/>
      </c>
      <c r="S6334" s="7" t="str">
        <f ca="1">rescore_svc</f>
        <v/>
      </c>
      <c r="U6334" s="11" t="str">
        <f ca="1">price</f>
        <v/>
      </c>
      <c r="V6334" s="4"/>
      <c r="Y6334" s="388">
        <f ca="1">COUNTIFS(OFFSET($B$10, 0, 0, ROW()-9, 1), SERVICE[[#This Row],[Employee ID]], OFFSET($F$10, 0, 0, ROW()-9, 1), SERVICE[[#This Row],[Resources Role]])</f>
        <v>0</v>
      </c>
      <c r="Z6334" s="388">
        <f ca="1">COUNTIFS(OFFSET($F$10, 0, 0, ROW()-9, 1), SERVICE[[#This Row],[Resources Role]], OFFSET($H$10, 0, 0, ROW()-9, 1), SERVICE[[#This Row],[Booking]])</f>
        <v>0</v>
      </c>
    </row>
    <row r="6335" spans="1:26" x14ac:dyDescent="0.25">
      <c r="A6335" s="6" t="str">
        <f ca="1">no.</f>
        <v/>
      </c>
      <c r="E6335" s="4" t="str">
        <f ca="1">position</f>
        <v/>
      </c>
      <c r="J6335" s="318"/>
      <c r="M6335" s="4"/>
      <c r="O6335" s="6"/>
      <c r="Q6335" s="20"/>
      <c r="R6335" s="5" t="str">
        <f ca="1">score</f>
        <v/>
      </c>
      <c r="S6335" s="7" t="str">
        <f ca="1">rescore_svc</f>
        <v/>
      </c>
      <c r="U6335" s="11" t="str">
        <f ca="1">price</f>
        <v/>
      </c>
      <c r="V6335" s="4"/>
      <c r="Y6335" s="388">
        <f ca="1">COUNTIFS(OFFSET($B$10, 0, 0, ROW()-9, 1), SERVICE[[#This Row],[Employee ID]], OFFSET($F$10, 0, 0, ROW()-9, 1), SERVICE[[#This Row],[Resources Role]])</f>
        <v>0</v>
      </c>
      <c r="Z6335" s="388">
        <f ca="1">COUNTIFS(OFFSET($F$10, 0, 0, ROW()-9, 1), SERVICE[[#This Row],[Resources Role]], OFFSET($H$10, 0, 0, ROW()-9, 1), SERVICE[[#This Row],[Booking]])</f>
        <v>0</v>
      </c>
    </row>
    <row r="6336" spans="1:26" x14ac:dyDescent="0.25">
      <c r="A6336" s="6" t="str">
        <f ca="1">no.</f>
        <v/>
      </c>
      <c r="E6336" s="4" t="str">
        <f ca="1">position</f>
        <v/>
      </c>
      <c r="J6336" s="318"/>
      <c r="M6336" s="4"/>
      <c r="O6336" s="6"/>
      <c r="Q6336" s="20"/>
      <c r="R6336" s="5" t="str">
        <f ca="1">score</f>
        <v/>
      </c>
      <c r="S6336" s="7" t="str">
        <f ca="1">rescore_svc</f>
        <v/>
      </c>
      <c r="U6336" s="11" t="str">
        <f ca="1">price</f>
        <v/>
      </c>
      <c r="V6336" s="4"/>
      <c r="Y6336" s="388">
        <f ca="1">COUNTIFS(OFFSET($B$10, 0, 0, ROW()-9, 1), SERVICE[[#This Row],[Employee ID]], OFFSET($F$10, 0, 0, ROW()-9, 1), SERVICE[[#This Row],[Resources Role]])</f>
        <v>0</v>
      </c>
      <c r="Z6336" s="388">
        <f ca="1">COUNTIFS(OFFSET($F$10, 0, 0, ROW()-9, 1), SERVICE[[#This Row],[Resources Role]], OFFSET($H$10, 0, 0, ROW()-9, 1), SERVICE[[#This Row],[Booking]])</f>
        <v>0</v>
      </c>
    </row>
    <row r="6337" spans="1:26" x14ac:dyDescent="0.25">
      <c r="A6337" s="6" t="str">
        <f ca="1">no.</f>
        <v/>
      </c>
      <c r="E6337" s="4" t="str">
        <f ca="1">position</f>
        <v/>
      </c>
      <c r="J6337" s="318"/>
      <c r="M6337" s="4"/>
      <c r="O6337" s="6"/>
      <c r="Q6337" s="20"/>
      <c r="R6337" s="5" t="str">
        <f ca="1">score</f>
        <v/>
      </c>
      <c r="S6337" s="7" t="str">
        <f ca="1">rescore_svc</f>
        <v/>
      </c>
      <c r="U6337" s="11" t="str">
        <f ca="1">price</f>
        <v/>
      </c>
      <c r="V6337" s="4"/>
      <c r="Y6337" s="388">
        <f ca="1">COUNTIFS(OFFSET($B$10, 0, 0, ROW()-9, 1), SERVICE[[#This Row],[Employee ID]], OFFSET($F$10, 0, 0, ROW()-9, 1), SERVICE[[#This Row],[Resources Role]])</f>
        <v>0</v>
      </c>
      <c r="Z6337" s="388">
        <f ca="1">COUNTIFS(OFFSET($F$10, 0, 0, ROW()-9, 1), SERVICE[[#This Row],[Resources Role]], OFFSET($H$10, 0, 0, ROW()-9, 1), SERVICE[[#This Row],[Booking]])</f>
        <v>0</v>
      </c>
    </row>
    <row r="6338" spans="1:26" x14ac:dyDescent="0.25">
      <c r="A6338" s="6" t="str">
        <f ca="1">no.</f>
        <v/>
      </c>
      <c r="E6338" s="4" t="str">
        <f ca="1">position</f>
        <v/>
      </c>
      <c r="J6338" s="318"/>
      <c r="M6338" s="4"/>
      <c r="O6338" s="6"/>
      <c r="Q6338" s="20"/>
      <c r="R6338" s="5" t="str">
        <f ca="1">score</f>
        <v/>
      </c>
      <c r="S6338" s="7" t="str">
        <f ca="1">rescore_svc</f>
        <v/>
      </c>
      <c r="U6338" s="11" t="str">
        <f ca="1">price</f>
        <v/>
      </c>
      <c r="V6338" s="4"/>
      <c r="Y6338" s="388">
        <f ca="1">COUNTIFS(OFFSET($B$10, 0, 0, ROW()-9, 1), SERVICE[[#This Row],[Employee ID]], OFFSET($F$10, 0, 0, ROW()-9, 1), SERVICE[[#This Row],[Resources Role]])</f>
        <v>0</v>
      </c>
      <c r="Z6338" s="388">
        <f ca="1">COUNTIFS(OFFSET($F$10, 0, 0, ROW()-9, 1), SERVICE[[#This Row],[Resources Role]], OFFSET($H$10, 0, 0, ROW()-9, 1), SERVICE[[#This Row],[Booking]])</f>
        <v>0</v>
      </c>
    </row>
    <row r="6339" spans="1:26" x14ac:dyDescent="0.25">
      <c r="A6339" s="6" t="str">
        <f ca="1">no.</f>
        <v/>
      </c>
      <c r="E6339" s="4" t="str">
        <f ca="1">position</f>
        <v/>
      </c>
      <c r="J6339" s="318"/>
      <c r="M6339" s="4"/>
      <c r="O6339" s="6"/>
      <c r="Q6339" s="20"/>
      <c r="R6339" s="5" t="str">
        <f ca="1">score</f>
        <v/>
      </c>
      <c r="S6339" s="7" t="str">
        <f ca="1">rescore_svc</f>
        <v/>
      </c>
      <c r="U6339" s="11" t="str">
        <f ca="1">price</f>
        <v/>
      </c>
      <c r="V6339" s="4"/>
      <c r="Y6339" s="388">
        <f ca="1">COUNTIFS(OFFSET($B$10, 0, 0, ROW()-9, 1), SERVICE[[#This Row],[Employee ID]], OFFSET($F$10, 0, 0, ROW()-9, 1), SERVICE[[#This Row],[Resources Role]])</f>
        <v>0</v>
      </c>
      <c r="Z6339" s="388">
        <f ca="1">COUNTIFS(OFFSET($F$10, 0, 0, ROW()-9, 1), SERVICE[[#This Row],[Resources Role]], OFFSET($H$10, 0, 0, ROW()-9, 1), SERVICE[[#This Row],[Booking]])</f>
        <v>0</v>
      </c>
    </row>
    <row r="6340" spans="1:26" x14ac:dyDescent="0.25">
      <c r="A6340" s="6" t="str">
        <f ca="1">no.</f>
        <v/>
      </c>
      <c r="E6340" s="4" t="str">
        <f ca="1">position</f>
        <v/>
      </c>
      <c r="J6340" s="318"/>
      <c r="M6340" s="4"/>
      <c r="O6340" s="6"/>
      <c r="Q6340" s="20"/>
      <c r="R6340" s="5" t="str">
        <f ca="1">score</f>
        <v/>
      </c>
      <c r="S6340" s="7" t="str">
        <f ca="1">rescore_svc</f>
        <v/>
      </c>
      <c r="U6340" s="11" t="str">
        <f ca="1">price</f>
        <v/>
      </c>
      <c r="V6340" s="4"/>
      <c r="Y6340" s="388">
        <f ca="1">COUNTIFS(OFFSET($B$10, 0, 0, ROW()-9, 1), SERVICE[[#This Row],[Employee ID]], OFFSET($F$10, 0, 0, ROW()-9, 1), SERVICE[[#This Row],[Resources Role]])</f>
        <v>0</v>
      </c>
      <c r="Z6340" s="388">
        <f ca="1">COUNTIFS(OFFSET($F$10, 0, 0, ROW()-9, 1), SERVICE[[#This Row],[Resources Role]], OFFSET($H$10, 0, 0, ROW()-9, 1), SERVICE[[#This Row],[Booking]])</f>
        <v>0</v>
      </c>
    </row>
    <row r="6341" spans="1:26" x14ac:dyDescent="0.25">
      <c r="A6341" s="6" t="str">
        <f ca="1">no.</f>
        <v/>
      </c>
      <c r="E6341" s="4" t="str">
        <f ca="1">position</f>
        <v/>
      </c>
      <c r="J6341" s="318"/>
      <c r="M6341" s="4"/>
      <c r="O6341" s="6"/>
      <c r="Q6341" s="20"/>
      <c r="R6341" s="5" t="str">
        <f ca="1">score</f>
        <v/>
      </c>
      <c r="S6341" s="7" t="str">
        <f ca="1">rescore_svc</f>
        <v/>
      </c>
      <c r="U6341" s="11" t="str">
        <f ca="1">price</f>
        <v/>
      </c>
      <c r="V6341" s="4"/>
      <c r="Y6341" s="388">
        <f ca="1">COUNTIFS(OFFSET($B$10, 0, 0, ROW()-9, 1), SERVICE[[#This Row],[Employee ID]], OFFSET($F$10, 0, 0, ROW()-9, 1), SERVICE[[#This Row],[Resources Role]])</f>
        <v>0</v>
      </c>
      <c r="Z6341" s="388">
        <f ca="1">COUNTIFS(OFFSET($F$10, 0, 0, ROW()-9, 1), SERVICE[[#This Row],[Resources Role]], OFFSET($H$10, 0, 0, ROW()-9, 1), SERVICE[[#This Row],[Booking]])</f>
        <v>0</v>
      </c>
    </row>
    <row r="6342" spans="1:26" x14ac:dyDescent="0.25">
      <c r="A6342" s="6" t="str">
        <f ca="1">no.</f>
        <v/>
      </c>
      <c r="E6342" s="4" t="str">
        <f ca="1">position</f>
        <v/>
      </c>
      <c r="J6342" s="318"/>
      <c r="M6342" s="4"/>
      <c r="O6342" s="6"/>
      <c r="Q6342" s="20"/>
      <c r="R6342" s="5" t="str">
        <f ca="1">score</f>
        <v/>
      </c>
      <c r="S6342" s="7" t="str">
        <f ca="1">rescore_svc</f>
        <v/>
      </c>
      <c r="U6342" s="11" t="str">
        <f ca="1">price</f>
        <v/>
      </c>
      <c r="V6342" s="4"/>
      <c r="Y6342" s="388">
        <f ca="1">COUNTIFS(OFFSET($B$10, 0, 0, ROW()-9, 1), SERVICE[[#This Row],[Employee ID]], OFFSET($F$10, 0, 0, ROW()-9, 1), SERVICE[[#This Row],[Resources Role]])</f>
        <v>0</v>
      </c>
      <c r="Z6342" s="388">
        <f ca="1">COUNTIFS(OFFSET($F$10, 0, 0, ROW()-9, 1), SERVICE[[#This Row],[Resources Role]], OFFSET($H$10, 0, 0, ROW()-9, 1), SERVICE[[#This Row],[Booking]])</f>
        <v>0</v>
      </c>
    </row>
    <row r="6343" spans="1:26" x14ac:dyDescent="0.25">
      <c r="A6343" s="6" t="str">
        <f ca="1">no.</f>
        <v/>
      </c>
      <c r="E6343" s="4" t="str">
        <f ca="1">position</f>
        <v/>
      </c>
      <c r="J6343" s="318"/>
      <c r="M6343" s="4"/>
      <c r="O6343" s="6"/>
      <c r="Q6343" s="20"/>
      <c r="R6343" s="5" t="str">
        <f ca="1">score</f>
        <v/>
      </c>
      <c r="S6343" s="7" t="str">
        <f ca="1">rescore_svc</f>
        <v/>
      </c>
      <c r="U6343" s="11" t="str">
        <f ca="1">price</f>
        <v/>
      </c>
      <c r="V6343" s="4"/>
      <c r="Y6343" s="388">
        <f ca="1">COUNTIFS(OFFSET($B$10, 0, 0, ROW()-9, 1), SERVICE[[#This Row],[Employee ID]], OFFSET($F$10, 0, 0, ROW()-9, 1), SERVICE[[#This Row],[Resources Role]])</f>
        <v>0</v>
      </c>
      <c r="Z6343" s="388">
        <f ca="1">COUNTIFS(OFFSET($F$10, 0, 0, ROW()-9, 1), SERVICE[[#This Row],[Resources Role]], OFFSET($H$10, 0, 0, ROW()-9, 1), SERVICE[[#This Row],[Booking]])</f>
        <v>0</v>
      </c>
    </row>
    <row r="6344" spans="1:26" x14ac:dyDescent="0.25">
      <c r="A6344" s="6" t="str">
        <f ca="1">no.</f>
        <v/>
      </c>
      <c r="E6344" s="4" t="str">
        <f ca="1">position</f>
        <v/>
      </c>
      <c r="J6344" s="318"/>
      <c r="M6344" s="4"/>
      <c r="O6344" s="6"/>
      <c r="Q6344" s="20"/>
      <c r="R6344" s="5" t="str">
        <f ca="1">score</f>
        <v/>
      </c>
      <c r="S6344" s="7" t="str">
        <f ca="1">rescore_svc</f>
        <v/>
      </c>
      <c r="U6344" s="11" t="str">
        <f ca="1">price</f>
        <v/>
      </c>
      <c r="V6344" s="4"/>
      <c r="Y6344" s="388">
        <f ca="1">COUNTIFS(OFFSET($B$10, 0, 0, ROW()-9, 1), SERVICE[[#This Row],[Employee ID]], OFFSET($F$10, 0, 0, ROW()-9, 1), SERVICE[[#This Row],[Resources Role]])</f>
        <v>0</v>
      </c>
      <c r="Z6344" s="388">
        <f ca="1">COUNTIFS(OFFSET($F$10, 0, 0, ROW()-9, 1), SERVICE[[#This Row],[Resources Role]], OFFSET($H$10, 0, 0, ROW()-9, 1), SERVICE[[#This Row],[Booking]])</f>
        <v>0</v>
      </c>
    </row>
    <row r="6345" spans="1:26" x14ac:dyDescent="0.25">
      <c r="A6345" s="6" t="str">
        <f ca="1">no.</f>
        <v/>
      </c>
      <c r="E6345" s="4" t="str">
        <f ca="1">position</f>
        <v/>
      </c>
      <c r="J6345" s="318"/>
      <c r="M6345" s="4"/>
      <c r="O6345" s="6"/>
      <c r="Q6345" s="20"/>
      <c r="R6345" s="5" t="str">
        <f ca="1">score</f>
        <v/>
      </c>
      <c r="S6345" s="7" t="str">
        <f ca="1">rescore_svc</f>
        <v/>
      </c>
      <c r="U6345" s="11" t="str">
        <f ca="1">price</f>
        <v/>
      </c>
      <c r="V6345" s="4"/>
      <c r="Y6345" s="388">
        <f ca="1">COUNTIFS(OFFSET($B$10, 0, 0, ROW()-9, 1), SERVICE[[#This Row],[Employee ID]], OFFSET($F$10, 0, 0, ROW()-9, 1), SERVICE[[#This Row],[Resources Role]])</f>
        <v>0</v>
      </c>
      <c r="Z6345" s="388">
        <f ca="1">COUNTIFS(OFFSET($F$10, 0, 0, ROW()-9, 1), SERVICE[[#This Row],[Resources Role]], OFFSET($H$10, 0, 0, ROW()-9, 1), SERVICE[[#This Row],[Booking]])</f>
        <v>0</v>
      </c>
    </row>
    <row r="6346" spans="1:26" x14ac:dyDescent="0.25">
      <c r="A6346" s="6" t="str">
        <f ca="1">no.</f>
        <v/>
      </c>
      <c r="E6346" s="4" t="str">
        <f ca="1">position</f>
        <v/>
      </c>
      <c r="J6346" s="318"/>
      <c r="M6346" s="4"/>
      <c r="O6346" s="6"/>
      <c r="Q6346" s="20"/>
      <c r="R6346" s="5" t="str">
        <f ca="1">score</f>
        <v/>
      </c>
      <c r="S6346" s="7" t="str">
        <f ca="1">rescore_svc</f>
        <v/>
      </c>
      <c r="U6346" s="11" t="str">
        <f ca="1">price</f>
        <v/>
      </c>
      <c r="V6346" s="4"/>
      <c r="Y6346" s="388">
        <f ca="1">COUNTIFS(OFFSET($B$10, 0, 0, ROW()-9, 1), SERVICE[[#This Row],[Employee ID]], OFFSET($F$10, 0, 0, ROW()-9, 1), SERVICE[[#This Row],[Resources Role]])</f>
        <v>0</v>
      </c>
      <c r="Z6346" s="388">
        <f ca="1">COUNTIFS(OFFSET($F$10, 0, 0, ROW()-9, 1), SERVICE[[#This Row],[Resources Role]], OFFSET($H$10, 0, 0, ROW()-9, 1), SERVICE[[#This Row],[Booking]])</f>
        <v>0</v>
      </c>
    </row>
    <row r="6347" spans="1:26" x14ac:dyDescent="0.25">
      <c r="A6347" s="6" t="str">
        <f ca="1">no.</f>
        <v/>
      </c>
      <c r="E6347" s="4" t="str">
        <f ca="1">position</f>
        <v/>
      </c>
      <c r="J6347" s="318"/>
      <c r="M6347" s="4"/>
      <c r="O6347" s="6"/>
      <c r="Q6347" s="20"/>
      <c r="R6347" s="5" t="str">
        <f ca="1">score</f>
        <v/>
      </c>
      <c r="S6347" s="7" t="str">
        <f ca="1">rescore_svc</f>
        <v/>
      </c>
      <c r="U6347" s="11" t="str">
        <f ca="1">price</f>
        <v/>
      </c>
      <c r="V6347" s="4"/>
      <c r="Y6347" s="388">
        <f ca="1">COUNTIFS(OFFSET($B$10, 0, 0, ROW()-9, 1), SERVICE[[#This Row],[Employee ID]], OFFSET($F$10, 0, 0, ROW()-9, 1), SERVICE[[#This Row],[Resources Role]])</f>
        <v>0</v>
      </c>
      <c r="Z6347" s="388">
        <f ca="1">COUNTIFS(OFFSET($F$10, 0, 0, ROW()-9, 1), SERVICE[[#This Row],[Resources Role]], OFFSET($H$10, 0, 0, ROW()-9, 1), SERVICE[[#This Row],[Booking]])</f>
        <v>0</v>
      </c>
    </row>
    <row r="6348" spans="1:26" x14ac:dyDescent="0.25">
      <c r="A6348" s="6" t="str">
        <f ca="1">no.</f>
        <v/>
      </c>
      <c r="E6348" s="4" t="str">
        <f ca="1">position</f>
        <v/>
      </c>
      <c r="J6348" s="318"/>
      <c r="M6348" s="4"/>
      <c r="O6348" s="6"/>
      <c r="Q6348" s="20"/>
      <c r="R6348" s="5" t="str">
        <f ca="1">score</f>
        <v/>
      </c>
      <c r="S6348" s="7" t="str">
        <f ca="1">rescore_svc</f>
        <v/>
      </c>
      <c r="U6348" s="11" t="str">
        <f ca="1">price</f>
        <v/>
      </c>
      <c r="V6348" s="4"/>
      <c r="Y6348" s="388">
        <f ca="1">COUNTIFS(OFFSET($B$10, 0, 0, ROW()-9, 1), SERVICE[[#This Row],[Employee ID]], OFFSET($F$10, 0, 0, ROW()-9, 1), SERVICE[[#This Row],[Resources Role]])</f>
        <v>0</v>
      </c>
      <c r="Z6348" s="388">
        <f ca="1">COUNTIFS(OFFSET($F$10, 0, 0, ROW()-9, 1), SERVICE[[#This Row],[Resources Role]], OFFSET($H$10, 0, 0, ROW()-9, 1), SERVICE[[#This Row],[Booking]])</f>
        <v>0</v>
      </c>
    </row>
    <row r="6349" spans="1:26" x14ac:dyDescent="0.25">
      <c r="A6349" s="6" t="str">
        <f ca="1">no.</f>
        <v/>
      </c>
      <c r="E6349" s="4" t="str">
        <f ca="1">position</f>
        <v/>
      </c>
      <c r="J6349" s="318"/>
      <c r="M6349" s="4"/>
      <c r="O6349" s="6"/>
      <c r="Q6349" s="20"/>
      <c r="R6349" s="5" t="str">
        <f ca="1">score</f>
        <v/>
      </c>
      <c r="S6349" s="7" t="str">
        <f ca="1">rescore_svc</f>
        <v/>
      </c>
      <c r="U6349" s="11" t="str">
        <f ca="1">price</f>
        <v/>
      </c>
      <c r="V6349" s="4"/>
      <c r="Y6349" s="388">
        <f ca="1">COUNTIFS(OFFSET($B$10, 0, 0, ROW()-9, 1), SERVICE[[#This Row],[Employee ID]], OFFSET($F$10, 0, 0, ROW()-9, 1), SERVICE[[#This Row],[Resources Role]])</f>
        <v>0</v>
      </c>
      <c r="Z6349" s="388">
        <f ca="1">COUNTIFS(OFFSET($F$10, 0, 0, ROW()-9, 1), SERVICE[[#This Row],[Resources Role]], OFFSET($H$10, 0, 0, ROW()-9, 1), SERVICE[[#This Row],[Booking]])</f>
        <v>0</v>
      </c>
    </row>
    <row r="6350" spans="1:26" x14ac:dyDescent="0.25">
      <c r="A6350" s="6" t="str">
        <f ca="1">no.</f>
        <v/>
      </c>
      <c r="E6350" s="4" t="str">
        <f ca="1">position</f>
        <v/>
      </c>
      <c r="J6350" s="318"/>
      <c r="M6350" s="4"/>
      <c r="O6350" s="6"/>
      <c r="Q6350" s="20"/>
      <c r="R6350" s="5" t="str">
        <f ca="1">score</f>
        <v/>
      </c>
      <c r="S6350" s="7" t="str">
        <f ca="1">rescore_svc</f>
        <v/>
      </c>
      <c r="U6350" s="11" t="str">
        <f ca="1">price</f>
        <v/>
      </c>
      <c r="V6350" s="4"/>
      <c r="Y6350" s="388">
        <f ca="1">COUNTIFS(OFFSET($B$10, 0, 0, ROW()-9, 1), SERVICE[[#This Row],[Employee ID]], OFFSET($F$10, 0, 0, ROW()-9, 1), SERVICE[[#This Row],[Resources Role]])</f>
        <v>0</v>
      </c>
      <c r="Z6350" s="388">
        <f ca="1">COUNTIFS(OFFSET($F$10, 0, 0, ROW()-9, 1), SERVICE[[#This Row],[Resources Role]], OFFSET($H$10, 0, 0, ROW()-9, 1), SERVICE[[#This Row],[Booking]])</f>
        <v>0</v>
      </c>
    </row>
    <row r="6351" spans="1:26" x14ac:dyDescent="0.25">
      <c r="A6351" s="6" t="str">
        <f ca="1">no.</f>
        <v/>
      </c>
      <c r="E6351" s="4" t="str">
        <f ca="1">position</f>
        <v/>
      </c>
      <c r="J6351" s="318"/>
      <c r="M6351" s="4"/>
      <c r="O6351" s="6"/>
      <c r="Q6351" s="20"/>
      <c r="R6351" s="5" t="str">
        <f ca="1">score</f>
        <v/>
      </c>
      <c r="S6351" s="7" t="str">
        <f ca="1">rescore_svc</f>
        <v/>
      </c>
      <c r="U6351" s="11" t="str">
        <f ca="1">price</f>
        <v/>
      </c>
      <c r="V6351" s="4"/>
      <c r="Y6351" s="388">
        <f ca="1">COUNTIFS(OFFSET($B$10, 0, 0, ROW()-9, 1), SERVICE[[#This Row],[Employee ID]], OFFSET($F$10, 0, 0, ROW()-9, 1), SERVICE[[#This Row],[Resources Role]])</f>
        <v>0</v>
      </c>
      <c r="Z6351" s="388">
        <f ca="1">COUNTIFS(OFFSET($F$10, 0, 0, ROW()-9, 1), SERVICE[[#This Row],[Resources Role]], OFFSET($H$10, 0, 0, ROW()-9, 1), SERVICE[[#This Row],[Booking]])</f>
        <v>0</v>
      </c>
    </row>
    <row r="6352" spans="1:26" x14ac:dyDescent="0.25">
      <c r="A6352" s="6" t="str">
        <f ca="1">no.</f>
        <v/>
      </c>
      <c r="E6352" s="4" t="str">
        <f ca="1">position</f>
        <v/>
      </c>
      <c r="J6352" s="318"/>
      <c r="M6352" s="4"/>
      <c r="O6352" s="6"/>
      <c r="Q6352" s="20"/>
      <c r="R6352" s="5" t="str">
        <f ca="1">score</f>
        <v/>
      </c>
      <c r="S6352" s="7" t="str">
        <f ca="1">rescore_svc</f>
        <v/>
      </c>
      <c r="U6352" s="11" t="str">
        <f ca="1">price</f>
        <v/>
      </c>
      <c r="V6352" s="4"/>
      <c r="Y6352" s="388">
        <f ca="1">COUNTIFS(OFFSET($B$10, 0, 0, ROW()-9, 1), SERVICE[[#This Row],[Employee ID]], OFFSET($F$10, 0, 0, ROW()-9, 1), SERVICE[[#This Row],[Resources Role]])</f>
        <v>0</v>
      </c>
      <c r="Z6352" s="388">
        <f ca="1">COUNTIFS(OFFSET($F$10, 0, 0, ROW()-9, 1), SERVICE[[#This Row],[Resources Role]], OFFSET($H$10, 0, 0, ROW()-9, 1), SERVICE[[#This Row],[Booking]])</f>
        <v>0</v>
      </c>
    </row>
    <row r="6353" spans="1:26" x14ac:dyDescent="0.25">
      <c r="A6353" s="6" t="str">
        <f ca="1">no.</f>
        <v/>
      </c>
      <c r="E6353" s="4" t="str">
        <f ca="1">position</f>
        <v/>
      </c>
      <c r="J6353" s="318"/>
      <c r="M6353" s="4"/>
      <c r="O6353" s="6"/>
      <c r="Q6353" s="20"/>
      <c r="R6353" s="5" t="str">
        <f ca="1">score</f>
        <v/>
      </c>
      <c r="S6353" s="7" t="str">
        <f ca="1">rescore_svc</f>
        <v/>
      </c>
      <c r="U6353" s="11" t="str">
        <f ca="1">price</f>
        <v/>
      </c>
      <c r="V6353" s="4"/>
      <c r="Y6353" s="388">
        <f ca="1">COUNTIFS(OFFSET($B$10, 0, 0, ROW()-9, 1), SERVICE[[#This Row],[Employee ID]], OFFSET($F$10, 0, 0, ROW()-9, 1), SERVICE[[#This Row],[Resources Role]])</f>
        <v>0</v>
      </c>
      <c r="Z6353" s="388">
        <f ca="1">COUNTIFS(OFFSET($F$10, 0, 0, ROW()-9, 1), SERVICE[[#This Row],[Resources Role]], OFFSET($H$10, 0, 0, ROW()-9, 1), SERVICE[[#This Row],[Booking]])</f>
        <v>0</v>
      </c>
    </row>
    <row r="6354" spans="1:26" x14ac:dyDescent="0.25">
      <c r="A6354" s="6" t="str">
        <f ca="1">no.</f>
        <v/>
      </c>
      <c r="E6354" s="4" t="str">
        <f ca="1">position</f>
        <v/>
      </c>
      <c r="J6354" s="318"/>
      <c r="M6354" s="4"/>
      <c r="O6354" s="6"/>
      <c r="Q6354" s="20"/>
      <c r="R6354" s="5" t="str">
        <f ca="1">score</f>
        <v/>
      </c>
      <c r="S6354" s="7" t="str">
        <f ca="1">rescore_svc</f>
        <v/>
      </c>
      <c r="U6354" s="11" t="str">
        <f ca="1">price</f>
        <v/>
      </c>
      <c r="V6354" s="4"/>
      <c r="Y6354" s="388">
        <f ca="1">COUNTIFS(OFFSET($B$10, 0, 0, ROW()-9, 1), SERVICE[[#This Row],[Employee ID]], OFFSET($F$10, 0, 0, ROW()-9, 1), SERVICE[[#This Row],[Resources Role]])</f>
        <v>0</v>
      </c>
      <c r="Z6354" s="388">
        <f ca="1">COUNTIFS(OFFSET($F$10, 0, 0, ROW()-9, 1), SERVICE[[#This Row],[Resources Role]], OFFSET($H$10, 0, 0, ROW()-9, 1), SERVICE[[#This Row],[Booking]])</f>
        <v>0</v>
      </c>
    </row>
    <row r="6355" spans="1:26" x14ac:dyDescent="0.25">
      <c r="A6355" s="6" t="str">
        <f ca="1">no.</f>
        <v/>
      </c>
      <c r="E6355" s="4" t="str">
        <f ca="1">position</f>
        <v/>
      </c>
      <c r="J6355" s="318"/>
      <c r="M6355" s="4"/>
      <c r="O6355" s="6"/>
      <c r="Q6355" s="20"/>
      <c r="R6355" s="5" t="str">
        <f ca="1">score</f>
        <v/>
      </c>
      <c r="S6355" s="7" t="str">
        <f ca="1">rescore_svc</f>
        <v/>
      </c>
      <c r="U6355" s="11" t="str">
        <f ca="1">price</f>
        <v/>
      </c>
      <c r="V6355" s="4"/>
      <c r="Y6355" s="388">
        <f ca="1">COUNTIFS(OFFSET($B$10, 0, 0, ROW()-9, 1), SERVICE[[#This Row],[Employee ID]], OFFSET($F$10, 0, 0, ROW()-9, 1), SERVICE[[#This Row],[Resources Role]])</f>
        <v>0</v>
      </c>
      <c r="Z6355" s="388">
        <f ca="1">COUNTIFS(OFFSET($F$10, 0, 0, ROW()-9, 1), SERVICE[[#This Row],[Resources Role]], OFFSET($H$10, 0, 0, ROW()-9, 1), SERVICE[[#This Row],[Booking]])</f>
        <v>0</v>
      </c>
    </row>
    <row r="6356" spans="1:26" x14ac:dyDescent="0.25">
      <c r="A6356" s="6" t="str">
        <f ca="1">no.</f>
        <v/>
      </c>
      <c r="E6356" s="4" t="str">
        <f ca="1">position</f>
        <v/>
      </c>
      <c r="J6356" s="318"/>
      <c r="M6356" s="4"/>
      <c r="O6356" s="6"/>
      <c r="Q6356" s="20"/>
      <c r="R6356" s="5" t="str">
        <f ca="1">score</f>
        <v/>
      </c>
      <c r="S6356" s="7" t="str">
        <f ca="1">rescore_svc</f>
        <v/>
      </c>
      <c r="U6356" s="11" t="str">
        <f ca="1">price</f>
        <v/>
      </c>
      <c r="V6356" s="4"/>
      <c r="Y6356" s="388">
        <f ca="1">COUNTIFS(OFFSET($B$10, 0, 0, ROW()-9, 1), SERVICE[[#This Row],[Employee ID]], OFFSET($F$10, 0, 0, ROW()-9, 1), SERVICE[[#This Row],[Resources Role]])</f>
        <v>0</v>
      </c>
      <c r="Z6356" s="388">
        <f ca="1">COUNTIFS(OFFSET($F$10, 0, 0, ROW()-9, 1), SERVICE[[#This Row],[Resources Role]], OFFSET($H$10, 0, 0, ROW()-9, 1), SERVICE[[#This Row],[Booking]])</f>
        <v>0</v>
      </c>
    </row>
    <row r="6357" spans="1:26" x14ac:dyDescent="0.25">
      <c r="A6357" s="6" t="str">
        <f ca="1">no.</f>
        <v/>
      </c>
      <c r="E6357" s="4" t="str">
        <f ca="1">position</f>
        <v/>
      </c>
      <c r="J6357" s="318"/>
      <c r="M6357" s="4"/>
      <c r="O6357" s="6"/>
      <c r="Q6357" s="20"/>
      <c r="R6357" s="5" t="str">
        <f ca="1">score</f>
        <v/>
      </c>
      <c r="S6357" s="7" t="str">
        <f ca="1">rescore_svc</f>
        <v/>
      </c>
      <c r="U6357" s="11" t="str">
        <f ca="1">price</f>
        <v/>
      </c>
      <c r="V6357" s="4"/>
      <c r="Y6357" s="388">
        <f ca="1">COUNTIFS(OFFSET($B$10, 0, 0, ROW()-9, 1), SERVICE[[#This Row],[Employee ID]], OFFSET($F$10, 0, 0, ROW()-9, 1), SERVICE[[#This Row],[Resources Role]])</f>
        <v>0</v>
      </c>
      <c r="Z6357" s="388">
        <f ca="1">COUNTIFS(OFFSET($F$10, 0, 0, ROW()-9, 1), SERVICE[[#This Row],[Resources Role]], OFFSET($H$10, 0, 0, ROW()-9, 1), SERVICE[[#This Row],[Booking]])</f>
        <v>0</v>
      </c>
    </row>
    <row r="6358" spans="1:26" x14ac:dyDescent="0.25">
      <c r="A6358" s="6" t="str">
        <f ca="1">no.</f>
        <v/>
      </c>
      <c r="E6358" s="4" t="str">
        <f ca="1">position</f>
        <v/>
      </c>
      <c r="J6358" s="318"/>
      <c r="M6358" s="4"/>
      <c r="O6358" s="6"/>
      <c r="Q6358" s="20"/>
      <c r="R6358" s="5" t="str">
        <f ca="1">score</f>
        <v/>
      </c>
      <c r="S6358" s="7" t="str">
        <f ca="1">rescore_svc</f>
        <v/>
      </c>
      <c r="U6358" s="11" t="str">
        <f ca="1">price</f>
        <v/>
      </c>
      <c r="V6358" s="4"/>
      <c r="Y6358" s="388">
        <f ca="1">COUNTIFS(OFFSET($B$10, 0, 0, ROW()-9, 1), SERVICE[[#This Row],[Employee ID]], OFFSET($F$10, 0, 0, ROW()-9, 1), SERVICE[[#This Row],[Resources Role]])</f>
        <v>0</v>
      </c>
      <c r="Z6358" s="388">
        <f ca="1">COUNTIFS(OFFSET($F$10, 0, 0, ROW()-9, 1), SERVICE[[#This Row],[Resources Role]], OFFSET($H$10, 0, 0, ROW()-9, 1), SERVICE[[#This Row],[Booking]])</f>
        <v>0</v>
      </c>
    </row>
    <row r="6359" spans="1:26" x14ac:dyDescent="0.25">
      <c r="A6359" s="6" t="str">
        <f ca="1">no.</f>
        <v/>
      </c>
      <c r="E6359" s="4" t="str">
        <f ca="1">position</f>
        <v/>
      </c>
      <c r="J6359" s="318"/>
      <c r="M6359" s="4"/>
      <c r="O6359" s="6"/>
      <c r="Q6359" s="20"/>
      <c r="R6359" s="5" t="str">
        <f ca="1">score</f>
        <v/>
      </c>
      <c r="S6359" s="7" t="str">
        <f ca="1">rescore_svc</f>
        <v/>
      </c>
      <c r="U6359" s="11" t="str">
        <f ca="1">price</f>
        <v/>
      </c>
      <c r="V6359" s="4"/>
      <c r="Y6359" s="388">
        <f ca="1">COUNTIFS(OFFSET($B$10, 0, 0, ROW()-9, 1), SERVICE[[#This Row],[Employee ID]], OFFSET($F$10, 0, 0, ROW()-9, 1), SERVICE[[#This Row],[Resources Role]])</f>
        <v>0</v>
      </c>
      <c r="Z6359" s="388">
        <f ca="1">COUNTIFS(OFFSET($F$10, 0, 0, ROW()-9, 1), SERVICE[[#This Row],[Resources Role]], OFFSET($H$10, 0, 0, ROW()-9, 1), SERVICE[[#This Row],[Booking]])</f>
        <v>0</v>
      </c>
    </row>
    <row r="6360" spans="1:26" x14ac:dyDescent="0.25">
      <c r="A6360" s="6" t="str">
        <f ca="1">no.</f>
        <v/>
      </c>
      <c r="E6360" s="4" t="str">
        <f ca="1">position</f>
        <v/>
      </c>
      <c r="J6360" s="318"/>
      <c r="M6360" s="4"/>
      <c r="O6360" s="6"/>
      <c r="Q6360" s="20"/>
      <c r="R6360" s="5" t="str">
        <f ca="1">score</f>
        <v/>
      </c>
      <c r="S6360" s="7" t="str">
        <f ca="1">rescore_svc</f>
        <v/>
      </c>
      <c r="U6360" s="11" t="str">
        <f ca="1">price</f>
        <v/>
      </c>
      <c r="V6360" s="4"/>
      <c r="Y6360" s="388">
        <f ca="1">COUNTIFS(OFFSET($B$10, 0, 0, ROW()-9, 1), SERVICE[[#This Row],[Employee ID]], OFFSET($F$10, 0, 0, ROW()-9, 1), SERVICE[[#This Row],[Resources Role]])</f>
        <v>0</v>
      </c>
      <c r="Z6360" s="388">
        <f ca="1">COUNTIFS(OFFSET($F$10, 0, 0, ROW()-9, 1), SERVICE[[#This Row],[Resources Role]], OFFSET($H$10, 0, 0, ROW()-9, 1), SERVICE[[#This Row],[Booking]])</f>
        <v>0</v>
      </c>
    </row>
    <row r="6361" spans="1:26" x14ac:dyDescent="0.25">
      <c r="A6361" s="6" t="str">
        <f ca="1">no.</f>
        <v/>
      </c>
      <c r="E6361" s="4" t="str">
        <f ca="1">position</f>
        <v/>
      </c>
      <c r="J6361" s="318"/>
      <c r="M6361" s="4"/>
      <c r="O6361" s="6"/>
      <c r="Q6361" s="20"/>
      <c r="R6361" s="5" t="str">
        <f ca="1">score</f>
        <v/>
      </c>
      <c r="S6361" s="7" t="str">
        <f ca="1">rescore_svc</f>
        <v/>
      </c>
      <c r="U6361" s="11" t="str">
        <f ca="1">price</f>
        <v/>
      </c>
      <c r="V6361" s="4"/>
      <c r="Y6361" s="388">
        <f ca="1">COUNTIFS(OFFSET($B$10, 0, 0, ROW()-9, 1), SERVICE[[#This Row],[Employee ID]], OFFSET($F$10, 0, 0, ROW()-9, 1), SERVICE[[#This Row],[Resources Role]])</f>
        <v>0</v>
      </c>
      <c r="Z6361" s="388">
        <f ca="1">COUNTIFS(OFFSET($F$10, 0, 0, ROW()-9, 1), SERVICE[[#This Row],[Resources Role]], OFFSET($H$10, 0, 0, ROW()-9, 1), SERVICE[[#This Row],[Booking]])</f>
        <v>0</v>
      </c>
    </row>
    <row r="6362" spans="1:26" x14ac:dyDescent="0.25">
      <c r="A6362" s="6" t="str">
        <f ca="1">no.</f>
        <v/>
      </c>
      <c r="E6362" s="4" t="str">
        <f ca="1">position</f>
        <v/>
      </c>
      <c r="J6362" s="318"/>
      <c r="M6362" s="4"/>
      <c r="O6362" s="6"/>
      <c r="Q6362" s="20"/>
      <c r="R6362" s="5" t="str">
        <f ca="1">score</f>
        <v/>
      </c>
      <c r="S6362" s="7" t="str">
        <f ca="1">rescore_svc</f>
        <v/>
      </c>
      <c r="U6362" s="11" t="str">
        <f ca="1">price</f>
        <v/>
      </c>
      <c r="V6362" s="4"/>
      <c r="Y6362" s="388">
        <f ca="1">COUNTIFS(OFFSET($B$10, 0, 0, ROW()-9, 1), SERVICE[[#This Row],[Employee ID]], OFFSET($F$10, 0, 0, ROW()-9, 1), SERVICE[[#This Row],[Resources Role]])</f>
        <v>0</v>
      </c>
      <c r="Z6362" s="388">
        <f ca="1">COUNTIFS(OFFSET($F$10, 0, 0, ROW()-9, 1), SERVICE[[#This Row],[Resources Role]], OFFSET($H$10, 0, 0, ROW()-9, 1), SERVICE[[#This Row],[Booking]])</f>
        <v>0</v>
      </c>
    </row>
    <row r="6363" spans="1:26" x14ac:dyDescent="0.25">
      <c r="A6363" s="6" t="str">
        <f ca="1">no.</f>
        <v/>
      </c>
      <c r="E6363" s="4" t="str">
        <f ca="1">position</f>
        <v/>
      </c>
      <c r="J6363" s="318"/>
      <c r="M6363" s="4"/>
      <c r="O6363" s="6"/>
      <c r="Q6363" s="20"/>
      <c r="R6363" s="5" t="str">
        <f ca="1">score</f>
        <v/>
      </c>
      <c r="S6363" s="7" t="str">
        <f ca="1">rescore_svc</f>
        <v/>
      </c>
      <c r="U6363" s="11" t="str">
        <f ca="1">price</f>
        <v/>
      </c>
      <c r="V6363" s="4"/>
      <c r="Y6363" s="388">
        <f ca="1">COUNTIFS(OFFSET($B$10, 0, 0, ROW()-9, 1), SERVICE[[#This Row],[Employee ID]], OFFSET($F$10, 0, 0, ROW()-9, 1), SERVICE[[#This Row],[Resources Role]])</f>
        <v>0</v>
      </c>
      <c r="Z6363" s="388">
        <f ca="1">COUNTIFS(OFFSET($F$10, 0, 0, ROW()-9, 1), SERVICE[[#This Row],[Resources Role]], OFFSET($H$10, 0, 0, ROW()-9, 1), SERVICE[[#This Row],[Booking]])</f>
        <v>0</v>
      </c>
    </row>
    <row r="6364" spans="1:26" x14ac:dyDescent="0.25">
      <c r="A6364" s="6" t="str">
        <f ca="1">no.</f>
        <v/>
      </c>
      <c r="E6364" s="4" t="str">
        <f ca="1">position</f>
        <v/>
      </c>
      <c r="J6364" s="318"/>
      <c r="M6364" s="4"/>
      <c r="O6364" s="6"/>
      <c r="Q6364" s="20"/>
      <c r="R6364" s="5" t="str">
        <f ca="1">score</f>
        <v/>
      </c>
      <c r="S6364" s="7" t="str">
        <f ca="1">rescore_svc</f>
        <v/>
      </c>
      <c r="U6364" s="11" t="str">
        <f ca="1">price</f>
        <v/>
      </c>
      <c r="V6364" s="4"/>
      <c r="Y6364" s="388">
        <f ca="1">COUNTIFS(OFFSET($B$10, 0, 0, ROW()-9, 1), SERVICE[[#This Row],[Employee ID]], OFFSET($F$10, 0, 0, ROW()-9, 1), SERVICE[[#This Row],[Resources Role]])</f>
        <v>0</v>
      </c>
      <c r="Z6364" s="388">
        <f ca="1">COUNTIFS(OFFSET($F$10, 0, 0, ROW()-9, 1), SERVICE[[#This Row],[Resources Role]], OFFSET($H$10, 0, 0, ROW()-9, 1), SERVICE[[#This Row],[Booking]])</f>
        <v>0</v>
      </c>
    </row>
    <row r="6365" spans="1:26" x14ac:dyDescent="0.25">
      <c r="A6365" s="6" t="str">
        <f ca="1">no.</f>
        <v/>
      </c>
      <c r="E6365" s="4" t="str">
        <f ca="1">position</f>
        <v/>
      </c>
      <c r="J6365" s="318"/>
      <c r="M6365" s="4"/>
      <c r="O6365" s="6"/>
      <c r="Q6365" s="20"/>
      <c r="R6365" s="5" t="str">
        <f ca="1">score</f>
        <v/>
      </c>
      <c r="S6365" s="7" t="str">
        <f ca="1">rescore_svc</f>
        <v/>
      </c>
      <c r="U6365" s="11" t="str">
        <f ca="1">price</f>
        <v/>
      </c>
      <c r="V6365" s="4"/>
      <c r="Y6365" s="388">
        <f ca="1">COUNTIFS(OFFSET($B$10, 0, 0, ROW()-9, 1), SERVICE[[#This Row],[Employee ID]], OFFSET($F$10, 0, 0, ROW()-9, 1), SERVICE[[#This Row],[Resources Role]])</f>
        <v>0</v>
      </c>
      <c r="Z6365" s="388">
        <f ca="1">COUNTIFS(OFFSET($F$10, 0, 0, ROW()-9, 1), SERVICE[[#This Row],[Resources Role]], OFFSET($H$10, 0, 0, ROW()-9, 1), SERVICE[[#This Row],[Booking]])</f>
        <v>0</v>
      </c>
    </row>
    <row r="6366" spans="1:26" x14ac:dyDescent="0.25">
      <c r="A6366" s="6" t="str">
        <f ca="1">no.</f>
        <v/>
      </c>
      <c r="E6366" s="4" t="str">
        <f ca="1">position</f>
        <v/>
      </c>
      <c r="J6366" s="318"/>
      <c r="M6366" s="4"/>
      <c r="O6366" s="6"/>
      <c r="Q6366" s="20"/>
      <c r="R6366" s="5" t="str">
        <f ca="1">score</f>
        <v/>
      </c>
      <c r="S6366" s="7" t="str">
        <f ca="1">rescore_svc</f>
        <v/>
      </c>
      <c r="U6366" s="11" t="str">
        <f ca="1">price</f>
        <v/>
      </c>
      <c r="V6366" s="4"/>
      <c r="Y6366" s="388">
        <f ca="1">COUNTIFS(OFFSET($B$10, 0, 0, ROW()-9, 1), SERVICE[[#This Row],[Employee ID]], OFFSET($F$10, 0, 0, ROW()-9, 1), SERVICE[[#This Row],[Resources Role]])</f>
        <v>0</v>
      </c>
      <c r="Z6366" s="388">
        <f ca="1">COUNTIFS(OFFSET($F$10, 0, 0, ROW()-9, 1), SERVICE[[#This Row],[Resources Role]], OFFSET($H$10, 0, 0, ROW()-9, 1), SERVICE[[#This Row],[Booking]])</f>
        <v>0</v>
      </c>
    </row>
    <row r="6367" spans="1:26" x14ac:dyDescent="0.25">
      <c r="A6367" s="6" t="str">
        <f ca="1">no.</f>
        <v/>
      </c>
      <c r="E6367" s="4" t="str">
        <f ca="1">position</f>
        <v/>
      </c>
      <c r="J6367" s="318"/>
      <c r="M6367" s="4"/>
      <c r="O6367" s="6"/>
      <c r="Q6367" s="20"/>
      <c r="R6367" s="5" t="str">
        <f ca="1">score</f>
        <v/>
      </c>
      <c r="S6367" s="7" t="str">
        <f ca="1">rescore_svc</f>
        <v/>
      </c>
      <c r="U6367" s="11" t="str">
        <f ca="1">price</f>
        <v/>
      </c>
      <c r="V6367" s="4"/>
      <c r="Y6367" s="388">
        <f ca="1">COUNTIFS(OFFSET($B$10, 0, 0, ROW()-9, 1), SERVICE[[#This Row],[Employee ID]], OFFSET($F$10, 0, 0, ROW()-9, 1), SERVICE[[#This Row],[Resources Role]])</f>
        <v>0</v>
      </c>
      <c r="Z6367" s="388">
        <f ca="1">COUNTIFS(OFFSET($F$10, 0, 0, ROW()-9, 1), SERVICE[[#This Row],[Resources Role]], OFFSET($H$10, 0, 0, ROW()-9, 1), SERVICE[[#This Row],[Booking]])</f>
        <v>0</v>
      </c>
    </row>
    <row r="6368" spans="1:26" x14ac:dyDescent="0.25">
      <c r="A6368" s="6" t="str">
        <f ca="1">no.</f>
        <v/>
      </c>
      <c r="E6368" s="4" t="str">
        <f ca="1">position</f>
        <v/>
      </c>
      <c r="J6368" s="318"/>
      <c r="M6368" s="4"/>
      <c r="O6368" s="6"/>
      <c r="Q6368" s="20"/>
      <c r="R6368" s="5" t="str">
        <f ca="1">score</f>
        <v/>
      </c>
      <c r="S6368" s="7" t="str">
        <f ca="1">rescore_svc</f>
        <v/>
      </c>
      <c r="U6368" s="11" t="str">
        <f ca="1">price</f>
        <v/>
      </c>
      <c r="V6368" s="4"/>
      <c r="Y6368" s="388">
        <f ca="1">COUNTIFS(OFFSET($B$10, 0, 0, ROW()-9, 1), SERVICE[[#This Row],[Employee ID]], OFFSET($F$10, 0, 0, ROW()-9, 1), SERVICE[[#This Row],[Resources Role]])</f>
        <v>0</v>
      </c>
      <c r="Z6368" s="388">
        <f ca="1">COUNTIFS(OFFSET($F$10, 0, 0, ROW()-9, 1), SERVICE[[#This Row],[Resources Role]], OFFSET($H$10, 0, 0, ROW()-9, 1), SERVICE[[#This Row],[Booking]])</f>
        <v>0</v>
      </c>
    </row>
    <row r="6369" spans="1:26" x14ac:dyDescent="0.25">
      <c r="A6369" s="6" t="str">
        <f ca="1">no.</f>
        <v/>
      </c>
      <c r="E6369" s="4" t="str">
        <f ca="1">position</f>
        <v/>
      </c>
      <c r="J6369" s="318"/>
      <c r="M6369" s="4"/>
      <c r="O6369" s="6"/>
      <c r="Q6369" s="20"/>
      <c r="R6369" s="5" t="str">
        <f ca="1">score</f>
        <v/>
      </c>
      <c r="S6369" s="7" t="str">
        <f ca="1">rescore_svc</f>
        <v/>
      </c>
      <c r="U6369" s="11" t="str">
        <f ca="1">price</f>
        <v/>
      </c>
      <c r="V6369" s="4"/>
      <c r="Y6369" s="388">
        <f ca="1">COUNTIFS(OFFSET($B$10, 0, 0, ROW()-9, 1), SERVICE[[#This Row],[Employee ID]], OFFSET($F$10, 0, 0, ROW()-9, 1), SERVICE[[#This Row],[Resources Role]])</f>
        <v>0</v>
      </c>
      <c r="Z6369" s="388">
        <f ca="1">COUNTIFS(OFFSET($F$10, 0, 0, ROW()-9, 1), SERVICE[[#This Row],[Resources Role]], OFFSET($H$10, 0, 0, ROW()-9, 1), SERVICE[[#This Row],[Booking]])</f>
        <v>0</v>
      </c>
    </row>
    <row r="6370" spans="1:26" x14ac:dyDescent="0.25">
      <c r="A6370" s="6" t="str">
        <f ca="1">no.</f>
        <v/>
      </c>
      <c r="E6370" s="4" t="str">
        <f ca="1">position</f>
        <v/>
      </c>
      <c r="J6370" s="318"/>
      <c r="M6370" s="4"/>
      <c r="O6370" s="6"/>
      <c r="Q6370" s="20"/>
      <c r="R6370" s="5" t="str">
        <f ca="1">score</f>
        <v/>
      </c>
      <c r="S6370" s="7" t="str">
        <f ca="1">rescore_svc</f>
        <v/>
      </c>
      <c r="U6370" s="11" t="str">
        <f ca="1">price</f>
        <v/>
      </c>
      <c r="V6370" s="4"/>
      <c r="Y6370" s="388">
        <f ca="1">COUNTIFS(OFFSET($B$10, 0, 0, ROW()-9, 1), SERVICE[[#This Row],[Employee ID]], OFFSET($F$10, 0, 0, ROW()-9, 1), SERVICE[[#This Row],[Resources Role]])</f>
        <v>0</v>
      </c>
      <c r="Z6370" s="388">
        <f ca="1">COUNTIFS(OFFSET($F$10, 0, 0, ROW()-9, 1), SERVICE[[#This Row],[Resources Role]], OFFSET($H$10, 0, 0, ROW()-9, 1), SERVICE[[#This Row],[Booking]])</f>
        <v>0</v>
      </c>
    </row>
    <row r="6371" spans="1:26" x14ac:dyDescent="0.25">
      <c r="A6371" s="6" t="str">
        <f ca="1">no.</f>
        <v/>
      </c>
      <c r="E6371" s="4" t="str">
        <f ca="1">position</f>
        <v/>
      </c>
      <c r="J6371" s="318"/>
      <c r="M6371" s="4"/>
      <c r="O6371" s="6"/>
      <c r="Q6371" s="20"/>
      <c r="R6371" s="5" t="str">
        <f ca="1">score</f>
        <v/>
      </c>
      <c r="S6371" s="7" t="str">
        <f ca="1">rescore_svc</f>
        <v/>
      </c>
      <c r="U6371" s="11" t="str">
        <f ca="1">price</f>
        <v/>
      </c>
      <c r="V6371" s="4"/>
      <c r="Y6371" s="388">
        <f ca="1">COUNTIFS(OFFSET($B$10, 0, 0, ROW()-9, 1), SERVICE[[#This Row],[Employee ID]], OFFSET($F$10, 0, 0, ROW()-9, 1), SERVICE[[#This Row],[Resources Role]])</f>
        <v>0</v>
      </c>
      <c r="Z6371" s="388">
        <f ca="1">COUNTIFS(OFFSET($F$10, 0, 0, ROW()-9, 1), SERVICE[[#This Row],[Resources Role]], OFFSET($H$10, 0, 0, ROW()-9, 1), SERVICE[[#This Row],[Booking]])</f>
        <v>0</v>
      </c>
    </row>
    <row r="6372" spans="1:26" x14ac:dyDescent="0.25">
      <c r="A6372" s="6" t="str">
        <f ca="1">no.</f>
        <v/>
      </c>
      <c r="E6372" s="4" t="str">
        <f ca="1">position</f>
        <v/>
      </c>
      <c r="J6372" s="318"/>
      <c r="M6372" s="4"/>
      <c r="O6372" s="6"/>
      <c r="Q6372" s="20"/>
      <c r="R6372" s="5" t="str">
        <f ca="1">score</f>
        <v/>
      </c>
      <c r="S6372" s="7" t="str">
        <f ca="1">rescore_svc</f>
        <v/>
      </c>
      <c r="U6372" s="11" t="str">
        <f ca="1">price</f>
        <v/>
      </c>
      <c r="V6372" s="4"/>
      <c r="Y6372" s="388">
        <f ca="1">COUNTIFS(OFFSET($B$10, 0, 0, ROW()-9, 1), SERVICE[[#This Row],[Employee ID]], OFFSET($F$10, 0, 0, ROW()-9, 1), SERVICE[[#This Row],[Resources Role]])</f>
        <v>0</v>
      </c>
      <c r="Z6372" s="388">
        <f ca="1">COUNTIFS(OFFSET($F$10, 0, 0, ROW()-9, 1), SERVICE[[#This Row],[Resources Role]], OFFSET($H$10, 0, 0, ROW()-9, 1), SERVICE[[#This Row],[Booking]])</f>
        <v>0</v>
      </c>
    </row>
    <row r="6373" spans="1:26" x14ac:dyDescent="0.25">
      <c r="A6373" s="6" t="str">
        <f ca="1">no.</f>
        <v/>
      </c>
      <c r="E6373" s="4" t="str">
        <f ca="1">position</f>
        <v/>
      </c>
      <c r="J6373" s="318"/>
      <c r="M6373" s="4"/>
      <c r="O6373" s="6"/>
      <c r="Q6373" s="20"/>
      <c r="R6373" s="5" t="str">
        <f ca="1">score</f>
        <v/>
      </c>
      <c r="S6373" s="7" t="str">
        <f ca="1">rescore_svc</f>
        <v/>
      </c>
      <c r="U6373" s="11" t="str">
        <f ca="1">price</f>
        <v/>
      </c>
      <c r="V6373" s="4"/>
      <c r="Y6373" s="388">
        <f ca="1">COUNTIFS(OFFSET($B$10, 0, 0, ROW()-9, 1), SERVICE[[#This Row],[Employee ID]], OFFSET($F$10, 0, 0, ROW()-9, 1), SERVICE[[#This Row],[Resources Role]])</f>
        <v>0</v>
      </c>
      <c r="Z6373" s="388">
        <f ca="1">COUNTIFS(OFFSET($F$10, 0, 0, ROW()-9, 1), SERVICE[[#This Row],[Resources Role]], OFFSET($H$10, 0, 0, ROW()-9, 1), SERVICE[[#This Row],[Booking]])</f>
        <v>0</v>
      </c>
    </row>
    <row r="6374" spans="1:26" x14ac:dyDescent="0.25">
      <c r="A6374" s="6" t="str">
        <f ca="1">no.</f>
        <v/>
      </c>
      <c r="E6374" s="4" t="str">
        <f ca="1">position</f>
        <v/>
      </c>
      <c r="J6374" s="318"/>
      <c r="M6374" s="4"/>
      <c r="O6374" s="6"/>
      <c r="Q6374" s="20"/>
      <c r="R6374" s="5" t="str">
        <f ca="1">score</f>
        <v/>
      </c>
      <c r="S6374" s="7" t="str">
        <f ca="1">rescore_svc</f>
        <v/>
      </c>
      <c r="U6374" s="11" t="str">
        <f ca="1">price</f>
        <v/>
      </c>
      <c r="V6374" s="4"/>
      <c r="Y6374" s="388">
        <f ca="1">COUNTIFS(OFFSET($B$10, 0, 0, ROW()-9, 1), SERVICE[[#This Row],[Employee ID]], OFFSET($F$10, 0, 0, ROW()-9, 1), SERVICE[[#This Row],[Resources Role]])</f>
        <v>0</v>
      </c>
      <c r="Z6374" s="388">
        <f ca="1">COUNTIFS(OFFSET($F$10, 0, 0, ROW()-9, 1), SERVICE[[#This Row],[Resources Role]], OFFSET($H$10, 0, 0, ROW()-9, 1), SERVICE[[#This Row],[Booking]])</f>
        <v>0</v>
      </c>
    </row>
    <row r="6375" spans="1:26" x14ac:dyDescent="0.25">
      <c r="A6375" s="6" t="str">
        <f ca="1">no.</f>
        <v/>
      </c>
      <c r="E6375" s="4" t="str">
        <f ca="1">position</f>
        <v/>
      </c>
      <c r="J6375" s="318"/>
      <c r="M6375" s="4"/>
      <c r="O6375" s="6"/>
      <c r="Q6375" s="20"/>
      <c r="R6375" s="5" t="str">
        <f ca="1">score</f>
        <v/>
      </c>
      <c r="S6375" s="7" t="str">
        <f ca="1">rescore_svc</f>
        <v/>
      </c>
      <c r="U6375" s="11" t="str">
        <f ca="1">price</f>
        <v/>
      </c>
      <c r="V6375" s="4"/>
      <c r="Y6375" s="388">
        <f ca="1">COUNTIFS(OFFSET($B$10, 0, 0, ROW()-9, 1), SERVICE[[#This Row],[Employee ID]], OFFSET($F$10, 0, 0, ROW()-9, 1), SERVICE[[#This Row],[Resources Role]])</f>
        <v>0</v>
      </c>
      <c r="Z6375" s="388">
        <f ca="1">COUNTIFS(OFFSET($F$10, 0, 0, ROW()-9, 1), SERVICE[[#This Row],[Resources Role]], OFFSET($H$10, 0, 0, ROW()-9, 1), SERVICE[[#This Row],[Booking]])</f>
        <v>0</v>
      </c>
    </row>
    <row r="6376" spans="1:26" x14ac:dyDescent="0.25">
      <c r="A6376" s="6" t="str">
        <f ca="1">no.</f>
        <v/>
      </c>
      <c r="E6376" s="4" t="str">
        <f ca="1">position</f>
        <v/>
      </c>
      <c r="J6376" s="318"/>
      <c r="M6376" s="4"/>
      <c r="O6376" s="6"/>
      <c r="Q6376" s="20"/>
      <c r="R6376" s="5" t="str">
        <f ca="1">score</f>
        <v/>
      </c>
      <c r="S6376" s="7" t="str">
        <f ca="1">rescore_svc</f>
        <v/>
      </c>
      <c r="U6376" s="11" t="str">
        <f ca="1">price</f>
        <v/>
      </c>
      <c r="V6376" s="4"/>
      <c r="Y6376" s="388">
        <f ca="1">COUNTIFS(OFFSET($B$10, 0, 0, ROW()-9, 1), SERVICE[[#This Row],[Employee ID]], OFFSET($F$10, 0, 0, ROW()-9, 1), SERVICE[[#This Row],[Resources Role]])</f>
        <v>0</v>
      </c>
      <c r="Z6376" s="388">
        <f ca="1">COUNTIFS(OFFSET($F$10, 0, 0, ROW()-9, 1), SERVICE[[#This Row],[Resources Role]], OFFSET($H$10, 0, 0, ROW()-9, 1), SERVICE[[#This Row],[Booking]])</f>
        <v>0</v>
      </c>
    </row>
    <row r="6377" spans="1:26" x14ac:dyDescent="0.25">
      <c r="A6377" s="6" t="str">
        <f ca="1">no.</f>
        <v/>
      </c>
      <c r="E6377" s="4" t="str">
        <f ca="1">position</f>
        <v/>
      </c>
      <c r="J6377" s="318"/>
      <c r="M6377" s="4"/>
      <c r="O6377" s="6"/>
      <c r="Q6377" s="20"/>
      <c r="R6377" s="5" t="str">
        <f ca="1">score</f>
        <v/>
      </c>
      <c r="S6377" s="7" t="str">
        <f ca="1">rescore_svc</f>
        <v/>
      </c>
      <c r="U6377" s="11" t="str">
        <f ca="1">price</f>
        <v/>
      </c>
      <c r="V6377" s="4"/>
      <c r="Y6377" s="388">
        <f ca="1">COUNTIFS(OFFSET($B$10, 0, 0, ROW()-9, 1), SERVICE[[#This Row],[Employee ID]], OFFSET($F$10, 0, 0, ROW()-9, 1), SERVICE[[#This Row],[Resources Role]])</f>
        <v>0</v>
      </c>
      <c r="Z6377" s="388">
        <f ca="1">COUNTIFS(OFFSET($F$10, 0, 0, ROW()-9, 1), SERVICE[[#This Row],[Resources Role]], OFFSET($H$10, 0, 0, ROW()-9, 1), SERVICE[[#This Row],[Booking]])</f>
        <v>0</v>
      </c>
    </row>
    <row r="6378" spans="1:26" x14ac:dyDescent="0.25">
      <c r="A6378" s="6" t="str">
        <f ca="1">no.</f>
        <v/>
      </c>
      <c r="E6378" s="4" t="str">
        <f ca="1">position</f>
        <v/>
      </c>
      <c r="J6378" s="318"/>
      <c r="M6378" s="4"/>
      <c r="O6378" s="6"/>
      <c r="Q6378" s="20"/>
      <c r="R6378" s="5" t="str">
        <f ca="1">score</f>
        <v/>
      </c>
      <c r="S6378" s="7" t="str">
        <f ca="1">rescore_svc</f>
        <v/>
      </c>
      <c r="U6378" s="11" t="str">
        <f ca="1">price</f>
        <v/>
      </c>
      <c r="V6378" s="4"/>
      <c r="Y6378" s="388">
        <f ca="1">COUNTIFS(OFFSET($B$10, 0, 0, ROW()-9, 1), SERVICE[[#This Row],[Employee ID]], OFFSET($F$10, 0, 0, ROW()-9, 1), SERVICE[[#This Row],[Resources Role]])</f>
        <v>0</v>
      </c>
      <c r="Z6378" s="388">
        <f ca="1">COUNTIFS(OFFSET($F$10, 0, 0, ROW()-9, 1), SERVICE[[#This Row],[Resources Role]], OFFSET($H$10, 0, 0, ROW()-9, 1), SERVICE[[#This Row],[Booking]])</f>
        <v>0</v>
      </c>
    </row>
    <row r="6379" spans="1:26" x14ac:dyDescent="0.25">
      <c r="A6379" s="6" t="str">
        <f ca="1">no.</f>
        <v/>
      </c>
      <c r="E6379" s="4" t="str">
        <f ca="1">position</f>
        <v/>
      </c>
      <c r="J6379" s="318"/>
      <c r="M6379" s="4"/>
      <c r="O6379" s="6"/>
      <c r="Q6379" s="20"/>
      <c r="R6379" s="5" t="str">
        <f ca="1">score</f>
        <v/>
      </c>
      <c r="S6379" s="7" t="str">
        <f ca="1">rescore_svc</f>
        <v/>
      </c>
      <c r="U6379" s="11" t="str">
        <f ca="1">price</f>
        <v/>
      </c>
      <c r="V6379" s="4"/>
      <c r="Y6379" s="388">
        <f ca="1">COUNTIFS(OFFSET($B$10, 0, 0, ROW()-9, 1), SERVICE[[#This Row],[Employee ID]], OFFSET($F$10, 0, 0, ROW()-9, 1), SERVICE[[#This Row],[Resources Role]])</f>
        <v>0</v>
      </c>
      <c r="Z6379" s="388">
        <f ca="1">COUNTIFS(OFFSET($F$10, 0, 0, ROW()-9, 1), SERVICE[[#This Row],[Resources Role]], OFFSET($H$10, 0, 0, ROW()-9, 1), SERVICE[[#This Row],[Booking]])</f>
        <v>0</v>
      </c>
    </row>
    <row r="6380" spans="1:26" x14ac:dyDescent="0.25">
      <c r="A6380" s="6" t="str">
        <f ca="1">no.</f>
        <v/>
      </c>
      <c r="E6380" s="4" t="str">
        <f ca="1">position</f>
        <v/>
      </c>
      <c r="J6380" s="318"/>
      <c r="M6380" s="4"/>
      <c r="O6380" s="6"/>
      <c r="Q6380" s="20"/>
      <c r="R6380" s="5" t="str">
        <f ca="1">score</f>
        <v/>
      </c>
      <c r="S6380" s="7" t="str">
        <f ca="1">rescore_svc</f>
        <v/>
      </c>
      <c r="U6380" s="11" t="str">
        <f ca="1">price</f>
        <v/>
      </c>
      <c r="V6380" s="4"/>
      <c r="Y6380" s="388">
        <f ca="1">COUNTIFS(OFFSET($B$10, 0, 0, ROW()-9, 1), SERVICE[[#This Row],[Employee ID]], OFFSET($F$10, 0, 0, ROW()-9, 1), SERVICE[[#This Row],[Resources Role]])</f>
        <v>0</v>
      </c>
      <c r="Z6380" s="388">
        <f ca="1">COUNTIFS(OFFSET($F$10, 0, 0, ROW()-9, 1), SERVICE[[#This Row],[Resources Role]], OFFSET($H$10, 0, 0, ROW()-9, 1), SERVICE[[#This Row],[Booking]])</f>
        <v>0</v>
      </c>
    </row>
    <row r="6381" spans="1:26" x14ac:dyDescent="0.25">
      <c r="A6381" s="6" t="str">
        <f ca="1">no.</f>
        <v/>
      </c>
      <c r="E6381" s="4" t="str">
        <f ca="1">position</f>
        <v/>
      </c>
      <c r="J6381" s="318"/>
      <c r="M6381" s="4"/>
      <c r="O6381" s="6"/>
      <c r="Q6381" s="20"/>
      <c r="R6381" s="5" t="str">
        <f ca="1">score</f>
        <v/>
      </c>
      <c r="S6381" s="7" t="str">
        <f ca="1">rescore_svc</f>
        <v/>
      </c>
      <c r="U6381" s="11" t="str">
        <f ca="1">price</f>
        <v/>
      </c>
      <c r="V6381" s="4"/>
      <c r="Y6381" s="388">
        <f ca="1">COUNTIFS(OFFSET($B$10, 0, 0, ROW()-9, 1), SERVICE[[#This Row],[Employee ID]], OFFSET($F$10, 0, 0, ROW()-9, 1), SERVICE[[#This Row],[Resources Role]])</f>
        <v>0</v>
      </c>
      <c r="Z6381" s="388">
        <f ca="1">COUNTIFS(OFFSET($F$10, 0, 0, ROW()-9, 1), SERVICE[[#This Row],[Resources Role]], OFFSET($H$10, 0, 0, ROW()-9, 1), SERVICE[[#This Row],[Booking]])</f>
        <v>0</v>
      </c>
    </row>
    <row r="6382" spans="1:26" x14ac:dyDescent="0.25">
      <c r="A6382" s="6" t="str">
        <f ca="1">no.</f>
        <v/>
      </c>
      <c r="E6382" s="4" t="str">
        <f ca="1">position</f>
        <v/>
      </c>
      <c r="J6382" s="318"/>
      <c r="M6382" s="4"/>
      <c r="O6382" s="6"/>
      <c r="Q6382" s="20"/>
      <c r="R6382" s="5" t="str">
        <f ca="1">score</f>
        <v/>
      </c>
      <c r="S6382" s="7" t="str">
        <f ca="1">rescore_svc</f>
        <v/>
      </c>
      <c r="U6382" s="11" t="str">
        <f ca="1">price</f>
        <v/>
      </c>
      <c r="V6382" s="4"/>
      <c r="Y6382" s="388">
        <f ca="1">COUNTIFS(OFFSET($B$10, 0, 0, ROW()-9, 1), SERVICE[[#This Row],[Employee ID]], OFFSET($F$10, 0, 0, ROW()-9, 1), SERVICE[[#This Row],[Resources Role]])</f>
        <v>0</v>
      </c>
      <c r="Z6382" s="388">
        <f ca="1">COUNTIFS(OFFSET($F$10, 0, 0, ROW()-9, 1), SERVICE[[#This Row],[Resources Role]], OFFSET($H$10, 0, 0, ROW()-9, 1), SERVICE[[#This Row],[Booking]])</f>
        <v>0</v>
      </c>
    </row>
    <row r="6383" spans="1:26" x14ac:dyDescent="0.25">
      <c r="A6383" s="6" t="str">
        <f ca="1">no.</f>
        <v/>
      </c>
      <c r="E6383" s="4" t="str">
        <f ca="1">position</f>
        <v/>
      </c>
      <c r="J6383" s="318"/>
      <c r="M6383" s="4"/>
      <c r="O6383" s="6"/>
      <c r="Q6383" s="20"/>
      <c r="R6383" s="5" t="str">
        <f ca="1">score</f>
        <v/>
      </c>
      <c r="S6383" s="7" t="str">
        <f ca="1">rescore_svc</f>
        <v/>
      </c>
      <c r="U6383" s="11" t="str">
        <f ca="1">price</f>
        <v/>
      </c>
      <c r="V6383" s="4"/>
      <c r="Y6383" s="388">
        <f ca="1">COUNTIFS(OFFSET($B$10, 0, 0, ROW()-9, 1), SERVICE[[#This Row],[Employee ID]], OFFSET($F$10, 0, 0, ROW()-9, 1), SERVICE[[#This Row],[Resources Role]])</f>
        <v>0</v>
      </c>
      <c r="Z6383" s="388">
        <f ca="1">COUNTIFS(OFFSET($F$10, 0, 0, ROW()-9, 1), SERVICE[[#This Row],[Resources Role]], OFFSET($H$10, 0, 0, ROW()-9, 1), SERVICE[[#This Row],[Booking]])</f>
        <v>0</v>
      </c>
    </row>
    <row r="6384" spans="1:26" x14ac:dyDescent="0.25">
      <c r="A6384" s="6" t="str">
        <f ca="1">no.</f>
        <v/>
      </c>
      <c r="E6384" s="4" t="str">
        <f ca="1">position</f>
        <v/>
      </c>
      <c r="J6384" s="318"/>
      <c r="M6384" s="4"/>
      <c r="O6384" s="6"/>
      <c r="Q6384" s="20"/>
      <c r="R6384" s="5" t="str">
        <f ca="1">score</f>
        <v/>
      </c>
      <c r="S6384" s="7" t="str">
        <f ca="1">rescore_svc</f>
        <v/>
      </c>
      <c r="U6384" s="11" t="str">
        <f ca="1">price</f>
        <v/>
      </c>
      <c r="V6384" s="4"/>
      <c r="Y6384" s="388">
        <f ca="1">COUNTIFS(OFFSET($B$10, 0, 0, ROW()-9, 1), SERVICE[[#This Row],[Employee ID]], OFFSET($F$10, 0, 0, ROW()-9, 1), SERVICE[[#This Row],[Resources Role]])</f>
        <v>0</v>
      </c>
      <c r="Z6384" s="388">
        <f ca="1">COUNTIFS(OFFSET($F$10, 0, 0, ROW()-9, 1), SERVICE[[#This Row],[Resources Role]], OFFSET($H$10, 0, 0, ROW()-9, 1), SERVICE[[#This Row],[Booking]])</f>
        <v>0</v>
      </c>
    </row>
    <row r="6385" spans="1:26" x14ac:dyDescent="0.25">
      <c r="A6385" s="6" t="str">
        <f ca="1">no.</f>
        <v/>
      </c>
      <c r="E6385" s="4" t="str">
        <f ca="1">position</f>
        <v/>
      </c>
      <c r="J6385" s="318"/>
      <c r="M6385" s="4"/>
      <c r="O6385" s="6"/>
      <c r="Q6385" s="20"/>
      <c r="R6385" s="5" t="str">
        <f ca="1">score</f>
        <v/>
      </c>
      <c r="S6385" s="7" t="str">
        <f ca="1">rescore_svc</f>
        <v/>
      </c>
      <c r="U6385" s="11" t="str">
        <f ca="1">price</f>
        <v/>
      </c>
      <c r="V6385" s="4"/>
      <c r="Y6385" s="388">
        <f ca="1">COUNTIFS(OFFSET($B$10, 0, 0, ROW()-9, 1), SERVICE[[#This Row],[Employee ID]], OFFSET($F$10, 0, 0, ROW()-9, 1), SERVICE[[#This Row],[Resources Role]])</f>
        <v>0</v>
      </c>
      <c r="Z6385" s="388">
        <f ca="1">COUNTIFS(OFFSET($F$10, 0, 0, ROW()-9, 1), SERVICE[[#This Row],[Resources Role]], OFFSET($H$10, 0, 0, ROW()-9, 1), SERVICE[[#This Row],[Booking]])</f>
        <v>0</v>
      </c>
    </row>
    <row r="6386" spans="1:26" x14ac:dyDescent="0.25">
      <c r="A6386" s="6" t="str">
        <f ca="1">no.</f>
        <v/>
      </c>
      <c r="E6386" s="4" t="str">
        <f ca="1">position</f>
        <v/>
      </c>
      <c r="J6386" s="318"/>
      <c r="M6386" s="4"/>
      <c r="O6386" s="6"/>
      <c r="Q6386" s="20"/>
      <c r="R6386" s="5" t="str">
        <f ca="1">score</f>
        <v/>
      </c>
      <c r="S6386" s="7" t="str">
        <f ca="1">rescore_svc</f>
        <v/>
      </c>
      <c r="U6386" s="11" t="str">
        <f ca="1">price</f>
        <v/>
      </c>
      <c r="V6386" s="4"/>
      <c r="Y6386" s="388">
        <f ca="1">COUNTIFS(OFFSET($B$10, 0, 0, ROW()-9, 1), SERVICE[[#This Row],[Employee ID]], OFFSET($F$10, 0, 0, ROW()-9, 1), SERVICE[[#This Row],[Resources Role]])</f>
        <v>0</v>
      </c>
      <c r="Z6386" s="388">
        <f ca="1">COUNTIFS(OFFSET($F$10, 0, 0, ROW()-9, 1), SERVICE[[#This Row],[Resources Role]], OFFSET($H$10, 0, 0, ROW()-9, 1), SERVICE[[#This Row],[Booking]])</f>
        <v>0</v>
      </c>
    </row>
    <row r="6387" spans="1:26" x14ac:dyDescent="0.25">
      <c r="A6387" s="6" t="str">
        <f ca="1">no.</f>
        <v/>
      </c>
      <c r="E6387" s="4" t="str">
        <f ca="1">position</f>
        <v/>
      </c>
      <c r="J6387" s="318"/>
      <c r="M6387" s="4"/>
      <c r="O6387" s="6"/>
      <c r="Q6387" s="20"/>
      <c r="R6387" s="5" t="str">
        <f ca="1">score</f>
        <v/>
      </c>
      <c r="S6387" s="7" t="str">
        <f ca="1">rescore_svc</f>
        <v/>
      </c>
      <c r="U6387" s="11" t="str">
        <f ca="1">price</f>
        <v/>
      </c>
      <c r="V6387" s="4"/>
      <c r="Y6387" s="388">
        <f ca="1">COUNTIFS(OFFSET($B$10, 0, 0, ROW()-9, 1), SERVICE[[#This Row],[Employee ID]], OFFSET($F$10, 0, 0, ROW()-9, 1), SERVICE[[#This Row],[Resources Role]])</f>
        <v>0</v>
      </c>
      <c r="Z6387" s="388">
        <f ca="1">COUNTIFS(OFFSET($F$10, 0, 0, ROW()-9, 1), SERVICE[[#This Row],[Resources Role]], OFFSET($H$10, 0, 0, ROW()-9, 1), SERVICE[[#This Row],[Booking]])</f>
        <v>0</v>
      </c>
    </row>
    <row r="6388" spans="1:26" x14ac:dyDescent="0.25">
      <c r="A6388" s="6" t="str">
        <f ca="1">no.</f>
        <v/>
      </c>
      <c r="E6388" s="4" t="str">
        <f ca="1">position</f>
        <v/>
      </c>
      <c r="J6388" s="318"/>
      <c r="M6388" s="4"/>
      <c r="O6388" s="6"/>
      <c r="Q6388" s="20"/>
      <c r="R6388" s="5" t="str">
        <f ca="1">score</f>
        <v/>
      </c>
      <c r="S6388" s="7" t="str">
        <f ca="1">rescore_svc</f>
        <v/>
      </c>
      <c r="U6388" s="11" t="str">
        <f ca="1">price</f>
        <v/>
      </c>
      <c r="V6388" s="4"/>
      <c r="Y6388" s="388">
        <f ca="1">COUNTIFS(OFFSET($B$10, 0, 0, ROW()-9, 1), SERVICE[[#This Row],[Employee ID]], OFFSET($F$10, 0, 0, ROW()-9, 1), SERVICE[[#This Row],[Resources Role]])</f>
        <v>0</v>
      </c>
      <c r="Z6388" s="388">
        <f ca="1">COUNTIFS(OFFSET($F$10, 0, 0, ROW()-9, 1), SERVICE[[#This Row],[Resources Role]], OFFSET($H$10, 0, 0, ROW()-9, 1), SERVICE[[#This Row],[Booking]])</f>
        <v>0</v>
      </c>
    </row>
    <row r="6389" spans="1:26" x14ac:dyDescent="0.25">
      <c r="A6389" s="6" t="str">
        <f ca="1">no.</f>
        <v/>
      </c>
      <c r="E6389" s="4" t="str">
        <f ca="1">position</f>
        <v/>
      </c>
      <c r="J6389" s="318"/>
      <c r="M6389" s="4"/>
      <c r="O6389" s="6"/>
      <c r="Q6389" s="20"/>
      <c r="R6389" s="5" t="str">
        <f ca="1">score</f>
        <v/>
      </c>
      <c r="S6389" s="7" t="str">
        <f ca="1">rescore_svc</f>
        <v/>
      </c>
      <c r="U6389" s="11" t="str">
        <f ca="1">price</f>
        <v/>
      </c>
      <c r="V6389" s="4"/>
      <c r="Y6389" s="388">
        <f ca="1">COUNTIFS(OFFSET($B$10, 0, 0, ROW()-9, 1), SERVICE[[#This Row],[Employee ID]], OFFSET($F$10, 0, 0, ROW()-9, 1), SERVICE[[#This Row],[Resources Role]])</f>
        <v>0</v>
      </c>
      <c r="Z6389" s="388">
        <f ca="1">COUNTIFS(OFFSET($F$10, 0, 0, ROW()-9, 1), SERVICE[[#This Row],[Resources Role]], OFFSET($H$10, 0, 0, ROW()-9, 1), SERVICE[[#This Row],[Booking]])</f>
        <v>0</v>
      </c>
    </row>
    <row r="6390" spans="1:26" x14ac:dyDescent="0.25">
      <c r="A6390" s="6" t="str">
        <f ca="1">no.</f>
        <v/>
      </c>
      <c r="E6390" s="4" t="str">
        <f ca="1">position</f>
        <v/>
      </c>
      <c r="J6390" s="318"/>
      <c r="M6390" s="4"/>
      <c r="O6390" s="6"/>
      <c r="Q6390" s="20"/>
      <c r="R6390" s="5" t="str">
        <f ca="1">score</f>
        <v/>
      </c>
      <c r="S6390" s="7" t="str">
        <f ca="1">rescore_svc</f>
        <v/>
      </c>
      <c r="U6390" s="11" t="str">
        <f ca="1">price</f>
        <v/>
      </c>
      <c r="V6390" s="4"/>
      <c r="Y6390" s="388">
        <f ca="1">COUNTIFS(OFFSET($B$10, 0, 0, ROW()-9, 1), SERVICE[[#This Row],[Employee ID]], OFFSET($F$10, 0, 0, ROW()-9, 1), SERVICE[[#This Row],[Resources Role]])</f>
        <v>0</v>
      </c>
      <c r="Z6390" s="388">
        <f ca="1">COUNTIFS(OFFSET($F$10, 0, 0, ROW()-9, 1), SERVICE[[#This Row],[Resources Role]], OFFSET($H$10, 0, 0, ROW()-9, 1), SERVICE[[#This Row],[Booking]])</f>
        <v>0</v>
      </c>
    </row>
    <row r="6391" spans="1:26" x14ac:dyDescent="0.25">
      <c r="A6391" s="6" t="str">
        <f ca="1">no.</f>
        <v/>
      </c>
      <c r="E6391" s="4" t="str">
        <f ca="1">position</f>
        <v/>
      </c>
      <c r="J6391" s="318"/>
      <c r="M6391" s="4"/>
      <c r="O6391" s="6"/>
      <c r="Q6391" s="20"/>
      <c r="R6391" s="5" t="str">
        <f ca="1">score</f>
        <v/>
      </c>
      <c r="S6391" s="7" t="str">
        <f ca="1">rescore_svc</f>
        <v/>
      </c>
      <c r="U6391" s="11" t="str">
        <f ca="1">price</f>
        <v/>
      </c>
      <c r="V6391" s="4"/>
      <c r="Y6391" s="388">
        <f ca="1">COUNTIFS(OFFSET($B$10, 0, 0, ROW()-9, 1), SERVICE[[#This Row],[Employee ID]], OFFSET($F$10, 0, 0, ROW()-9, 1), SERVICE[[#This Row],[Resources Role]])</f>
        <v>0</v>
      </c>
      <c r="Z6391" s="388">
        <f ca="1">COUNTIFS(OFFSET($F$10, 0, 0, ROW()-9, 1), SERVICE[[#This Row],[Resources Role]], OFFSET($H$10, 0, 0, ROW()-9, 1), SERVICE[[#This Row],[Booking]])</f>
        <v>0</v>
      </c>
    </row>
    <row r="6392" spans="1:26" x14ac:dyDescent="0.25">
      <c r="A6392" s="6" t="str">
        <f ca="1">no.</f>
        <v/>
      </c>
      <c r="E6392" s="4" t="str">
        <f ca="1">position</f>
        <v/>
      </c>
      <c r="J6392" s="318"/>
      <c r="M6392" s="4"/>
      <c r="O6392" s="6"/>
      <c r="Q6392" s="20"/>
      <c r="R6392" s="5" t="str">
        <f ca="1">score</f>
        <v/>
      </c>
      <c r="S6392" s="7" t="str">
        <f ca="1">rescore_svc</f>
        <v/>
      </c>
      <c r="U6392" s="11" t="str">
        <f ca="1">price</f>
        <v/>
      </c>
      <c r="V6392" s="4"/>
      <c r="Y6392" s="388">
        <f ca="1">COUNTIFS(OFFSET($B$10, 0, 0, ROW()-9, 1), SERVICE[[#This Row],[Employee ID]], OFFSET($F$10, 0, 0, ROW()-9, 1), SERVICE[[#This Row],[Resources Role]])</f>
        <v>0</v>
      </c>
      <c r="Z6392" s="388">
        <f ca="1">COUNTIFS(OFFSET($F$10, 0, 0, ROW()-9, 1), SERVICE[[#This Row],[Resources Role]], OFFSET($H$10, 0, 0, ROW()-9, 1), SERVICE[[#This Row],[Booking]])</f>
        <v>0</v>
      </c>
    </row>
    <row r="6393" spans="1:26" x14ac:dyDescent="0.25">
      <c r="A6393" s="6" t="str">
        <f ca="1">no.</f>
        <v/>
      </c>
      <c r="E6393" s="4" t="str">
        <f ca="1">position</f>
        <v/>
      </c>
      <c r="J6393" s="318"/>
      <c r="M6393" s="4"/>
      <c r="O6393" s="6"/>
      <c r="Q6393" s="20"/>
      <c r="R6393" s="5" t="str">
        <f ca="1">score</f>
        <v/>
      </c>
      <c r="S6393" s="7" t="str">
        <f ca="1">rescore_svc</f>
        <v/>
      </c>
      <c r="U6393" s="11" t="str">
        <f ca="1">price</f>
        <v/>
      </c>
      <c r="V6393" s="4"/>
      <c r="Y6393" s="388">
        <f ca="1">COUNTIFS(OFFSET($B$10, 0, 0, ROW()-9, 1), SERVICE[[#This Row],[Employee ID]], OFFSET($F$10, 0, 0, ROW()-9, 1), SERVICE[[#This Row],[Resources Role]])</f>
        <v>0</v>
      </c>
      <c r="Z6393" s="388">
        <f ca="1">COUNTIFS(OFFSET($F$10, 0, 0, ROW()-9, 1), SERVICE[[#This Row],[Resources Role]], OFFSET($H$10, 0, 0, ROW()-9, 1), SERVICE[[#This Row],[Booking]])</f>
        <v>0</v>
      </c>
    </row>
    <row r="6394" spans="1:26" x14ac:dyDescent="0.25">
      <c r="A6394" s="6" t="str">
        <f ca="1">no.</f>
        <v/>
      </c>
      <c r="E6394" s="4" t="str">
        <f ca="1">position</f>
        <v/>
      </c>
      <c r="J6394" s="318"/>
      <c r="M6394" s="4"/>
      <c r="O6394" s="6"/>
      <c r="Q6394" s="20"/>
      <c r="R6394" s="5" t="str">
        <f ca="1">score</f>
        <v/>
      </c>
      <c r="S6394" s="7" t="str">
        <f ca="1">rescore_svc</f>
        <v/>
      </c>
      <c r="U6394" s="11" t="str">
        <f ca="1">price</f>
        <v/>
      </c>
      <c r="V6394" s="4"/>
      <c r="Y6394" s="388">
        <f ca="1">COUNTIFS(OFFSET($B$10, 0, 0, ROW()-9, 1), SERVICE[[#This Row],[Employee ID]], OFFSET($F$10, 0, 0, ROW()-9, 1), SERVICE[[#This Row],[Resources Role]])</f>
        <v>0</v>
      </c>
      <c r="Z6394" s="388">
        <f ca="1">COUNTIFS(OFFSET($F$10, 0, 0, ROW()-9, 1), SERVICE[[#This Row],[Resources Role]], OFFSET($H$10, 0, 0, ROW()-9, 1), SERVICE[[#This Row],[Booking]])</f>
        <v>0</v>
      </c>
    </row>
    <row r="6395" spans="1:26" x14ac:dyDescent="0.25">
      <c r="A6395" s="6" t="str">
        <f ca="1">no.</f>
        <v/>
      </c>
      <c r="E6395" s="4" t="str">
        <f ca="1">position</f>
        <v/>
      </c>
      <c r="J6395" s="318"/>
      <c r="M6395" s="4"/>
      <c r="O6395" s="6"/>
      <c r="Q6395" s="20"/>
      <c r="R6395" s="5" t="str">
        <f ca="1">score</f>
        <v/>
      </c>
      <c r="S6395" s="7" t="str">
        <f ca="1">rescore_svc</f>
        <v/>
      </c>
      <c r="U6395" s="11" t="str">
        <f ca="1">price</f>
        <v/>
      </c>
      <c r="V6395" s="4"/>
      <c r="Y6395" s="388">
        <f ca="1">COUNTIFS(OFFSET($B$10, 0, 0, ROW()-9, 1), SERVICE[[#This Row],[Employee ID]], OFFSET($F$10, 0, 0, ROW()-9, 1), SERVICE[[#This Row],[Resources Role]])</f>
        <v>0</v>
      </c>
      <c r="Z6395" s="388">
        <f ca="1">COUNTIFS(OFFSET($F$10, 0, 0, ROW()-9, 1), SERVICE[[#This Row],[Resources Role]], OFFSET($H$10, 0, 0, ROW()-9, 1), SERVICE[[#This Row],[Booking]])</f>
        <v>0</v>
      </c>
    </row>
    <row r="6396" spans="1:26" x14ac:dyDescent="0.25">
      <c r="A6396" s="6" t="str">
        <f ca="1">no.</f>
        <v/>
      </c>
      <c r="E6396" s="4" t="str">
        <f ca="1">position</f>
        <v/>
      </c>
      <c r="J6396" s="318"/>
      <c r="M6396" s="4"/>
      <c r="O6396" s="6"/>
      <c r="Q6396" s="20"/>
      <c r="R6396" s="5" t="str">
        <f ca="1">score</f>
        <v/>
      </c>
      <c r="S6396" s="7" t="str">
        <f ca="1">rescore_svc</f>
        <v/>
      </c>
      <c r="U6396" s="11" t="str">
        <f ca="1">price</f>
        <v/>
      </c>
      <c r="V6396" s="4"/>
      <c r="Y6396" s="388">
        <f ca="1">COUNTIFS(OFFSET($B$10, 0, 0, ROW()-9, 1), SERVICE[[#This Row],[Employee ID]], OFFSET($F$10, 0, 0, ROW()-9, 1), SERVICE[[#This Row],[Resources Role]])</f>
        <v>0</v>
      </c>
      <c r="Z6396" s="388">
        <f ca="1">COUNTIFS(OFFSET($F$10, 0, 0, ROW()-9, 1), SERVICE[[#This Row],[Resources Role]], OFFSET($H$10, 0, 0, ROW()-9, 1), SERVICE[[#This Row],[Booking]])</f>
        <v>0</v>
      </c>
    </row>
    <row r="6397" spans="1:26" x14ac:dyDescent="0.25">
      <c r="A6397" s="6" t="str">
        <f ca="1">no.</f>
        <v/>
      </c>
      <c r="E6397" s="4" t="str">
        <f ca="1">position</f>
        <v/>
      </c>
      <c r="J6397" s="318"/>
      <c r="M6397" s="4"/>
      <c r="O6397" s="6"/>
      <c r="Q6397" s="20"/>
      <c r="R6397" s="5" t="str">
        <f ca="1">score</f>
        <v/>
      </c>
      <c r="S6397" s="7" t="str">
        <f ca="1">rescore_svc</f>
        <v/>
      </c>
      <c r="U6397" s="11" t="str">
        <f ca="1">price</f>
        <v/>
      </c>
      <c r="V6397" s="4"/>
      <c r="Y6397" s="388">
        <f ca="1">COUNTIFS(OFFSET($B$10, 0, 0, ROW()-9, 1), SERVICE[[#This Row],[Employee ID]], OFFSET($F$10, 0, 0, ROW()-9, 1), SERVICE[[#This Row],[Resources Role]])</f>
        <v>0</v>
      </c>
      <c r="Z6397" s="388">
        <f ca="1">COUNTIFS(OFFSET($F$10, 0, 0, ROW()-9, 1), SERVICE[[#This Row],[Resources Role]], OFFSET($H$10, 0, 0, ROW()-9, 1), SERVICE[[#This Row],[Booking]])</f>
        <v>0</v>
      </c>
    </row>
    <row r="6398" spans="1:26" x14ac:dyDescent="0.25">
      <c r="A6398" s="6" t="str">
        <f ca="1">no.</f>
        <v/>
      </c>
      <c r="E6398" s="4" t="str">
        <f ca="1">position</f>
        <v/>
      </c>
      <c r="J6398" s="318"/>
      <c r="M6398" s="4"/>
      <c r="O6398" s="6"/>
      <c r="Q6398" s="20"/>
      <c r="R6398" s="5" t="str">
        <f ca="1">score</f>
        <v/>
      </c>
      <c r="S6398" s="7" t="str">
        <f ca="1">rescore_svc</f>
        <v/>
      </c>
      <c r="U6398" s="11" t="str">
        <f ca="1">price</f>
        <v/>
      </c>
      <c r="V6398" s="4"/>
      <c r="Y6398" s="388">
        <f ca="1">COUNTIFS(OFFSET($B$10, 0, 0, ROW()-9, 1), SERVICE[[#This Row],[Employee ID]], OFFSET($F$10, 0, 0, ROW()-9, 1), SERVICE[[#This Row],[Resources Role]])</f>
        <v>0</v>
      </c>
      <c r="Z6398" s="388">
        <f ca="1">COUNTIFS(OFFSET($F$10, 0, 0, ROW()-9, 1), SERVICE[[#This Row],[Resources Role]], OFFSET($H$10, 0, 0, ROW()-9, 1), SERVICE[[#This Row],[Booking]])</f>
        <v>0</v>
      </c>
    </row>
    <row r="6399" spans="1:26" x14ac:dyDescent="0.25">
      <c r="A6399" s="6" t="str">
        <f ca="1">no.</f>
        <v/>
      </c>
      <c r="E6399" s="4" t="str">
        <f ca="1">position</f>
        <v/>
      </c>
      <c r="J6399" s="318"/>
      <c r="M6399" s="4"/>
      <c r="O6399" s="6"/>
      <c r="Q6399" s="20"/>
      <c r="R6399" s="5" t="str">
        <f ca="1">score</f>
        <v/>
      </c>
      <c r="S6399" s="7" t="str">
        <f ca="1">rescore_svc</f>
        <v/>
      </c>
      <c r="U6399" s="11" t="str">
        <f ca="1">price</f>
        <v/>
      </c>
      <c r="V6399" s="4"/>
      <c r="Y6399" s="388">
        <f ca="1">COUNTIFS(OFFSET($B$10, 0, 0, ROW()-9, 1), SERVICE[[#This Row],[Employee ID]], OFFSET($F$10, 0, 0, ROW()-9, 1), SERVICE[[#This Row],[Resources Role]])</f>
        <v>0</v>
      </c>
      <c r="Z6399" s="388">
        <f ca="1">COUNTIFS(OFFSET($F$10, 0, 0, ROW()-9, 1), SERVICE[[#This Row],[Resources Role]], OFFSET($H$10, 0, 0, ROW()-9, 1), SERVICE[[#This Row],[Booking]])</f>
        <v>0</v>
      </c>
    </row>
    <row r="6400" spans="1:26" x14ac:dyDescent="0.25">
      <c r="A6400" s="6" t="str">
        <f ca="1">no.</f>
        <v/>
      </c>
      <c r="E6400" s="4" t="str">
        <f ca="1">position</f>
        <v/>
      </c>
      <c r="J6400" s="318"/>
      <c r="M6400" s="4"/>
      <c r="O6400" s="6"/>
      <c r="Q6400" s="20"/>
      <c r="R6400" s="5" t="str">
        <f ca="1">score</f>
        <v/>
      </c>
      <c r="S6400" s="7" t="str">
        <f ca="1">rescore_svc</f>
        <v/>
      </c>
      <c r="U6400" s="11" t="str">
        <f ca="1">price</f>
        <v/>
      </c>
      <c r="V6400" s="4"/>
      <c r="Y6400" s="388">
        <f ca="1">COUNTIFS(OFFSET($B$10, 0, 0, ROW()-9, 1), SERVICE[[#This Row],[Employee ID]], OFFSET($F$10, 0, 0, ROW()-9, 1), SERVICE[[#This Row],[Resources Role]])</f>
        <v>0</v>
      </c>
      <c r="Z6400" s="388">
        <f ca="1">COUNTIFS(OFFSET($F$10, 0, 0, ROW()-9, 1), SERVICE[[#This Row],[Resources Role]], OFFSET($H$10, 0, 0, ROW()-9, 1), SERVICE[[#This Row],[Booking]])</f>
        <v>0</v>
      </c>
    </row>
    <row r="6401" spans="1:26" x14ac:dyDescent="0.25">
      <c r="A6401" s="6" t="str">
        <f ca="1">no.</f>
        <v/>
      </c>
      <c r="E6401" s="4" t="str">
        <f ca="1">position</f>
        <v/>
      </c>
      <c r="J6401" s="318"/>
      <c r="M6401" s="4"/>
      <c r="O6401" s="6"/>
      <c r="Q6401" s="20"/>
      <c r="R6401" s="5" t="str">
        <f ca="1">score</f>
        <v/>
      </c>
      <c r="S6401" s="7" t="str">
        <f ca="1">rescore_svc</f>
        <v/>
      </c>
      <c r="U6401" s="11" t="str">
        <f ca="1">price</f>
        <v/>
      </c>
      <c r="V6401" s="4"/>
      <c r="Y6401" s="388">
        <f ca="1">COUNTIFS(OFFSET($B$10, 0, 0, ROW()-9, 1), SERVICE[[#This Row],[Employee ID]], OFFSET($F$10, 0, 0, ROW()-9, 1), SERVICE[[#This Row],[Resources Role]])</f>
        <v>0</v>
      </c>
      <c r="Z6401" s="388">
        <f ca="1">COUNTIFS(OFFSET($F$10, 0, 0, ROW()-9, 1), SERVICE[[#This Row],[Resources Role]], OFFSET($H$10, 0, 0, ROW()-9, 1), SERVICE[[#This Row],[Booking]])</f>
        <v>0</v>
      </c>
    </row>
    <row r="6402" spans="1:26" x14ac:dyDescent="0.25">
      <c r="A6402" s="6" t="str">
        <f ca="1">no.</f>
        <v/>
      </c>
      <c r="E6402" s="4" t="str">
        <f ca="1">position</f>
        <v/>
      </c>
      <c r="J6402" s="318"/>
      <c r="M6402" s="4"/>
      <c r="O6402" s="6"/>
      <c r="Q6402" s="20"/>
      <c r="R6402" s="5" t="str">
        <f ca="1">score</f>
        <v/>
      </c>
      <c r="S6402" s="7" t="str">
        <f ca="1">rescore_svc</f>
        <v/>
      </c>
      <c r="U6402" s="11" t="str">
        <f ca="1">price</f>
        <v/>
      </c>
      <c r="V6402" s="4"/>
      <c r="Y6402" s="388">
        <f ca="1">COUNTIFS(OFFSET($B$10, 0, 0, ROW()-9, 1), SERVICE[[#This Row],[Employee ID]], OFFSET($F$10, 0, 0, ROW()-9, 1), SERVICE[[#This Row],[Resources Role]])</f>
        <v>0</v>
      </c>
      <c r="Z6402" s="388">
        <f ca="1">COUNTIFS(OFFSET($F$10, 0, 0, ROW()-9, 1), SERVICE[[#This Row],[Resources Role]], OFFSET($H$10, 0, 0, ROW()-9, 1), SERVICE[[#This Row],[Booking]])</f>
        <v>0</v>
      </c>
    </row>
    <row r="6403" spans="1:26" x14ac:dyDescent="0.25">
      <c r="A6403" s="6" t="str">
        <f ca="1">no.</f>
        <v/>
      </c>
      <c r="E6403" s="4" t="str">
        <f ca="1">position</f>
        <v/>
      </c>
      <c r="J6403" s="318"/>
      <c r="M6403" s="4"/>
      <c r="O6403" s="6"/>
      <c r="Q6403" s="20"/>
      <c r="R6403" s="5" t="str">
        <f ca="1">score</f>
        <v/>
      </c>
      <c r="S6403" s="7" t="str">
        <f ca="1">rescore_svc</f>
        <v/>
      </c>
      <c r="U6403" s="11" t="str">
        <f ca="1">price</f>
        <v/>
      </c>
      <c r="V6403" s="4"/>
      <c r="Y6403" s="388">
        <f ca="1">COUNTIFS(OFFSET($B$10, 0, 0, ROW()-9, 1), SERVICE[[#This Row],[Employee ID]], OFFSET($F$10, 0, 0, ROW()-9, 1), SERVICE[[#This Row],[Resources Role]])</f>
        <v>0</v>
      </c>
      <c r="Z6403" s="388">
        <f ca="1">COUNTIFS(OFFSET($F$10, 0, 0, ROW()-9, 1), SERVICE[[#This Row],[Resources Role]], OFFSET($H$10, 0, 0, ROW()-9, 1), SERVICE[[#This Row],[Booking]])</f>
        <v>0</v>
      </c>
    </row>
    <row r="6404" spans="1:26" x14ac:dyDescent="0.25">
      <c r="A6404" s="6" t="str">
        <f ca="1">no.</f>
        <v/>
      </c>
      <c r="E6404" s="4" t="str">
        <f ca="1">position</f>
        <v/>
      </c>
      <c r="J6404" s="318"/>
      <c r="M6404" s="4"/>
      <c r="O6404" s="6"/>
      <c r="Q6404" s="20"/>
      <c r="R6404" s="5" t="str">
        <f ca="1">score</f>
        <v/>
      </c>
      <c r="S6404" s="7" t="str">
        <f ca="1">rescore_svc</f>
        <v/>
      </c>
      <c r="U6404" s="11" t="str">
        <f ca="1">price</f>
        <v/>
      </c>
      <c r="V6404" s="4"/>
      <c r="Y6404" s="388">
        <f ca="1">COUNTIFS(OFFSET($B$10, 0, 0, ROW()-9, 1), SERVICE[[#This Row],[Employee ID]], OFFSET($F$10, 0, 0, ROW()-9, 1), SERVICE[[#This Row],[Resources Role]])</f>
        <v>0</v>
      </c>
      <c r="Z6404" s="388">
        <f ca="1">COUNTIFS(OFFSET($F$10, 0, 0, ROW()-9, 1), SERVICE[[#This Row],[Resources Role]], OFFSET($H$10, 0, 0, ROW()-9, 1), SERVICE[[#This Row],[Booking]])</f>
        <v>0</v>
      </c>
    </row>
    <row r="6405" spans="1:26" x14ac:dyDescent="0.25">
      <c r="A6405" s="6" t="str">
        <f ca="1">no.</f>
        <v/>
      </c>
      <c r="E6405" s="4" t="str">
        <f ca="1">position</f>
        <v/>
      </c>
      <c r="J6405" s="318"/>
      <c r="M6405" s="4"/>
      <c r="O6405" s="6"/>
      <c r="Q6405" s="20"/>
      <c r="R6405" s="5" t="str">
        <f ca="1">score</f>
        <v/>
      </c>
      <c r="S6405" s="7" t="str">
        <f ca="1">rescore_svc</f>
        <v/>
      </c>
      <c r="U6405" s="11" t="str">
        <f ca="1">price</f>
        <v/>
      </c>
      <c r="V6405" s="4"/>
      <c r="Y6405" s="388">
        <f ca="1">COUNTIFS(OFFSET($B$10, 0, 0, ROW()-9, 1), SERVICE[[#This Row],[Employee ID]], OFFSET($F$10, 0, 0, ROW()-9, 1), SERVICE[[#This Row],[Resources Role]])</f>
        <v>0</v>
      </c>
      <c r="Z6405" s="388">
        <f ca="1">COUNTIFS(OFFSET($F$10, 0, 0, ROW()-9, 1), SERVICE[[#This Row],[Resources Role]], OFFSET($H$10, 0, 0, ROW()-9, 1), SERVICE[[#This Row],[Booking]])</f>
        <v>0</v>
      </c>
    </row>
    <row r="6406" spans="1:26" x14ac:dyDescent="0.25">
      <c r="A6406" s="6" t="str">
        <f ca="1">no.</f>
        <v/>
      </c>
      <c r="E6406" s="4" t="str">
        <f ca="1">position</f>
        <v/>
      </c>
      <c r="J6406" s="318"/>
      <c r="M6406" s="4"/>
      <c r="O6406" s="6"/>
      <c r="Q6406" s="20"/>
      <c r="R6406" s="5" t="str">
        <f ca="1">score</f>
        <v/>
      </c>
      <c r="S6406" s="7" t="str">
        <f ca="1">rescore_svc</f>
        <v/>
      </c>
      <c r="U6406" s="11" t="str">
        <f ca="1">price</f>
        <v/>
      </c>
      <c r="V6406" s="4"/>
      <c r="Y6406" s="388">
        <f ca="1">COUNTIFS(OFFSET($B$10, 0, 0, ROW()-9, 1), SERVICE[[#This Row],[Employee ID]], OFFSET($F$10, 0, 0, ROW()-9, 1), SERVICE[[#This Row],[Resources Role]])</f>
        <v>0</v>
      </c>
      <c r="Z6406" s="388">
        <f ca="1">COUNTIFS(OFFSET($F$10, 0, 0, ROW()-9, 1), SERVICE[[#This Row],[Resources Role]], OFFSET($H$10, 0, 0, ROW()-9, 1), SERVICE[[#This Row],[Booking]])</f>
        <v>0</v>
      </c>
    </row>
    <row r="6407" spans="1:26" x14ac:dyDescent="0.25">
      <c r="A6407" s="6" t="str">
        <f ca="1">no.</f>
        <v/>
      </c>
      <c r="E6407" s="4" t="str">
        <f ca="1">position</f>
        <v/>
      </c>
      <c r="J6407" s="318"/>
      <c r="M6407" s="4"/>
      <c r="O6407" s="6"/>
      <c r="Q6407" s="20"/>
      <c r="R6407" s="5" t="str">
        <f ca="1">score</f>
        <v/>
      </c>
      <c r="S6407" s="7" t="str">
        <f ca="1">rescore_svc</f>
        <v/>
      </c>
      <c r="U6407" s="11" t="str">
        <f ca="1">price</f>
        <v/>
      </c>
      <c r="V6407" s="4"/>
      <c r="Y6407" s="388">
        <f ca="1">COUNTIFS(OFFSET($B$10, 0, 0, ROW()-9, 1), SERVICE[[#This Row],[Employee ID]], OFFSET($F$10, 0, 0, ROW()-9, 1), SERVICE[[#This Row],[Resources Role]])</f>
        <v>0</v>
      </c>
      <c r="Z6407" s="388">
        <f ca="1">COUNTIFS(OFFSET($F$10, 0, 0, ROW()-9, 1), SERVICE[[#This Row],[Resources Role]], OFFSET($H$10, 0, 0, ROW()-9, 1), SERVICE[[#This Row],[Booking]])</f>
        <v>0</v>
      </c>
    </row>
    <row r="6408" spans="1:26" x14ac:dyDescent="0.25">
      <c r="A6408" s="6" t="str">
        <f ca="1">no.</f>
        <v/>
      </c>
      <c r="E6408" s="4" t="str">
        <f ca="1">position</f>
        <v/>
      </c>
      <c r="J6408" s="318"/>
      <c r="M6408" s="4"/>
      <c r="O6408" s="6"/>
      <c r="Q6408" s="20"/>
      <c r="R6408" s="5" t="str">
        <f ca="1">score</f>
        <v/>
      </c>
      <c r="S6408" s="7" t="str">
        <f ca="1">rescore_svc</f>
        <v/>
      </c>
      <c r="U6408" s="11" t="str">
        <f ca="1">price</f>
        <v/>
      </c>
      <c r="V6408" s="4"/>
      <c r="Y6408" s="388">
        <f ca="1">COUNTIFS(OFFSET($B$10, 0, 0, ROW()-9, 1), SERVICE[[#This Row],[Employee ID]], OFFSET($F$10, 0, 0, ROW()-9, 1), SERVICE[[#This Row],[Resources Role]])</f>
        <v>0</v>
      </c>
      <c r="Z6408" s="388">
        <f ca="1">COUNTIFS(OFFSET($F$10, 0, 0, ROW()-9, 1), SERVICE[[#This Row],[Resources Role]], OFFSET($H$10, 0, 0, ROW()-9, 1), SERVICE[[#This Row],[Booking]])</f>
        <v>0</v>
      </c>
    </row>
    <row r="6409" spans="1:26" x14ac:dyDescent="0.25">
      <c r="A6409" s="6" t="str">
        <f ca="1">no.</f>
        <v/>
      </c>
      <c r="E6409" s="4" t="str">
        <f ca="1">position</f>
        <v/>
      </c>
      <c r="J6409" s="318"/>
      <c r="M6409" s="4"/>
      <c r="O6409" s="6"/>
      <c r="Q6409" s="20"/>
      <c r="R6409" s="5" t="str">
        <f ca="1">score</f>
        <v/>
      </c>
      <c r="S6409" s="7" t="str">
        <f ca="1">rescore_svc</f>
        <v/>
      </c>
      <c r="U6409" s="11" t="str">
        <f ca="1">price</f>
        <v/>
      </c>
      <c r="V6409" s="4"/>
      <c r="Y6409" s="388">
        <f ca="1">COUNTIFS(OFFSET($B$10, 0, 0, ROW()-9, 1), SERVICE[[#This Row],[Employee ID]], OFFSET($F$10, 0, 0, ROW()-9, 1), SERVICE[[#This Row],[Resources Role]])</f>
        <v>0</v>
      </c>
      <c r="Z6409" s="388">
        <f ca="1">COUNTIFS(OFFSET($F$10, 0, 0, ROW()-9, 1), SERVICE[[#This Row],[Resources Role]], OFFSET($H$10, 0, 0, ROW()-9, 1), SERVICE[[#This Row],[Booking]])</f>
        <v>0</v>
      </c>
    </row>
    <row r="6410" spans="1:26" x14ac:dyDescent="0.25">
      <c r="A6410" s="6" t="str">
        <f ca="1">no.</f>
        <v/>
      </c>
      <c r="E6410" s="4" t="str">
        <f ca="1">position</f>
        <v/>
      </c>
      <c r="J6410" s="318"/>
      <c r="M6410" s="4"/>
      <c r="O6410" s="6"/>
      <c r="Q6410" s="20"/>
      <c r="R6410" s="5" t="str">
        <f ca="1">score</f>
        <v/>
      </c>
      <c r="S6410" s="7" t="str">
        <f ca="1">rescore_svc</f>
        <v/>
      </c>
      <c r="U6410" s="11" t="str">
        <f ca="1">price</f>
        <v/>
      </c>
      <c r="V6410" s="4"/>
      <c r="Y6410" s="388">
        <f ca="1">COUNTIFS(OFFSET($B$10, 0, 0, ROW()-9, 1), SERVICE[[#This Row],[Employee ID]], OFFSET($F$10, 0, 0, ROW()-9, 1), SERVICE[[#This Row],[Resources Role]])</f>
        <v>0</v>
      </c>
      <c r="Z6410" s="388">
        <f ca="1">COUNTIFS(OFFSET($F$10, 0, 0, ROW()-9, 1), SERVICE[[#This Row],[Resources Role]], OFFSET($H$10, 0, 0, ROW()-9, 1), SERVICE[[#This Row],[Booking]])</f>
        <v>0</v>
      </c>
    </row>
    <row r="6411" spans="1:26" x14ac:dyDescent="0.25">
      <c r="A6411" s="6" t="str">
        <f ca="1">no.</f>
        <v/>
      </c>
      <c r="E6411" s="4" t="str">
        <f ca="1">position</f>
        <v/>
      </c>
      <c r="J6411" s="318"/>
      <c r="M6411" s="4"/>
      <c r="O6411" s="6"/>
      <c r="Q6411" s="20"/>
      <c r="R6411" s="5" t="str">
        <f ca="1">score</f>
        <v/>
      </c>
      <c r="S6411" s="7" t="str">
        <f ca="1">rescore_svc</f>
        <v/>
      </c>
      <c r="U6411" s="11" t="str">
        <f ca="1">price</f>
        <v/>
      </c>
      <c r="V6411" s="4"/>
      <c r="Y6411" s="388">
        <f ca="1">COUNTIFS(OFFSET($B$10, 0, 0, ROW()-9, 1), SERVICE[[#This Row],[Employee ID]], OFFSET($F$10, 0, 0, ROW()-9, 1), SERVICE[[#This Row],[Resources Role]])</f>
        <v>0</v>
      </c>
      <c r="Z6411" s="388">
        <f ca="1">COUNTIFS(OFFSET($F$10, 0, 0, ROW()-9, 1), SERVICE[[#This Row],[Resources Role]], OFFSET($H$10, 0, 0, ROW()-9, 1), SERVICE[[#This Row],[Booking]])</f>
        <v>0</v>
      </c>
    </row>
    <row r="6412" spans="1:26" x14ac:dyDescent="0.25">
      <c r="A6412" s="6" t="str">
        <f ca="1">no.</f>
        <v/>
      </c>
      <c r="E6412" s="4" t="str">
        <f ca="1">position</f>
        <v/>
      </c>
      <c r="J6412" s="318"/>
      <c r="M6412" s="4"/>
      <c r="O6412" s="6"/>
      <c r="Q6412" s="20"/>
      <c r="R6412" s="5" t="str">
        <f ca="1">score</f>
        <v/>
      </c>
      <c r="S6412" s="7" t="str">
        <f ca="1">rescore_svc</f>
        <v/>
      </c>
      <c r="U6412" s="11" t="str">
        <f ca="1">price</f>
        <v/>
      </c>
      <c r="V6412" s="4"/>
      <c r="Y6412" s="388">
        <f ca="1">COUNTIFS(OFFSET($B$10, 0, 0, ROW()-9, 1), SERVICE[[#This Row],[Employee ID]], OFFSET($F$10, 0, 0, ROW()-9, 1), SERVICE[[#This Row],[Resources Role]])</f>
        <v>0</v>
      </c>
      <c r="Z6412" s="388">
        <f ca="1">COUNTIFS(OFFSET($F$10, 0, 0, ROW()-9, 1), SERVICE[[#This Row],[Resources Role]], OFFSET($H$10, 0, 0, ROW()-9, 1), SERVICE[[#This Row],[Booking]])</f>
        <v>0</v>
      </c>
    </row>
    <row r="6413" spans="1:26" x14ac:dyDescent="0.25">
      <c r="A6413" s="6" t="str">
        <f ca="1">no.</f>
        <v/>
      </c>
      <c r="E6413" s="4" t="str">
        <f ca="1">position</f>
        <v/>
      </c>
      <c r="J6413" s="318"/>
      <c r="M6413" s="4"/>
      <c r="O6413" s="6"/>
      <c r="Q6413" s="20"/>
      <c r="R6413" s="5" t="str">
        <f ca="1">score</f>
        <v/>
      </c>
      <c r="S6413" s="7" t="str">
        <f ca="1">rescore_svc</f>
        <v/>
      </c>
      <c r="U6413" s="11" t="str">
        <f ca="1">price</f>
        <v/>
      </c>
      <c r="V6413" s="4"/>
      <c r="Y6413" s="388">
        <f ca="1">COUNTIFS(OFFSET($B$10, 0, 0, ROW()-9, 1), SERVICE[[#This Row],[Employee ID]], OFFSET($F$10, 0, 0, ROW()-9, 1), SERVICE[[#This Row],[Resources Role]])</f>
        <v>0</v>
      </c>
      <c r="Z6413" s="388">
        <f ca="1">COUNTIFS(OFFSET($F$10, 0, 0, ROW()-9, 1), SERVICE[[#This Row],[Resources Role]], OFFSET($H$10, 0, 0, ROW()-9, 1), SERVICE[[#This Row],[Booking]])</f>
        <v>0</v>
      </c>
    </row>
    <row r="6414" spans="1:26" x14ac:dyDescent="0.25">
      <c r="A6414" s="6" t="str">
        <f ca="1">no.</f>
        <v/>
      </c>
      <c r="E6414" s="4" t="str">
        <f ca="1">position</f>
        <v/>
      </c>
      <c r="J6414" s="318"/>
      <c r="M6414" s="4"/>
      <c r="O6414" s="6"/>
      <c r="Q6414" s="20"/>
      <c r="R6414" s="5" t="str">
        <f ca="1">score</f>
        <v/>
      </c>
      <c r="S6414" s="7" t="str">
        <f ca="1">rescore_svc</f>
        <v/>
      </c>
      <c r="U6414" s="11" t="str">
        <f ca="1">price</f>
        <v/>
      </c>
      <c r="V6414" s="4"/>
      <c r="Y6414" s="388">
        <f ca="1">COUNTIFS(OFFSET($B$10, 0, 0, ROW()-9, 1), SERVICE[[#This Row],[Employee ID]], OFFSET($F$10, 0, 0, ROW()-9, 1), SERVICE[[#This Row],[Resources Role]])</f>
        <v>0</v>
      </c>
      <c r="Z6414" s="388">
        <f ca="1">COUNTIFS(OFFSET($F$10, 0, 0, ROW()-9, 1), SERVICE[[#This Row],[Resources Role]], OFFSET($H$10, 0, 0, ROW()-9, 1), SERVICE[[#This Row],[Booking]])</f>
        <v>0</v>
      </c>
    </row>
    <row r="6415" spans="1:26" x14ac:dyDescent="0.25">
      <c r="A6415" s="6" t="str">
        <f ca="1">no.</f>
        <v/>
      </c>
      <c r="E6415" s="4" t="str">
        <f ca="1">position</f>
        <v/>
      </c>
      <c r="J6415" s="318"/>
      <c r="M6415" s="4"/>
      <c r="O6415" s="6"/>
      <c r="Q6415" s="20"/>
      <c r="R6415" s="5" t="str">
        <f ca="1">score</f>
        <v/>
      </c>
      <c r="S6415" s="7" t="str">
        <f ca="1">rescore_svc</f>
        <v/>
      </c>
      <c r="U6415" s="11" t="str">
        <f ca="1">price</f>
        <v/>
      </c>
      <c r="V6415" s="4"/>
      <c r="Y6415" s="388">
        <f ca="1">COUNTIFS(OFFSET($B$10, 0, 0, ROW()-9, 1), SERVICE[[#This Row],[Employee ID]], OFFSET($F$10, 0, 0, ROW()-9, 1), SERVICE[[#This Row],[Resources Role]])</f>
        <v>0</v>
      </c>
      <c r="Z6415" s="388">
        <f ca="1">COUNTIFS(OFFSET($F$10, 0, 0, ROW()-9, 1), SERVICE[[#This Row],[Resources Role]], OFFSET($H$10, 0, 0, ROW()-9, 1), SERVICE[[#This Row],[Booking]])</f>
        <v>0</v>
      </c>
    </row>
    <row r="6416" spans="1:26" x14ac:dyDescent="0.25">
      <c r="A6416" s="6" t="str">
        <f ca="1">no.</f>
        <v/>
      </c>
      <c r="E6416" s="4" t="str">
        <f ca="1">position</f>
        <v/>
      </c>
      <c r="J6416" s="318"/>
      <c r="M6416" s="4"/>
      <c r="O6416" s="6"/>
      <c r="Q6416" s="20"/>
      <c r="R6416" s="5" t="str">
        <f ca="1">score</f>
        <v/>
      </c>
      <c r="S6416" s="7" t="str">
        <f ca="1">rescore_svc</f>
        <v/>
      </c>
      <c r="U6416" s="11" t="str">
        <f ca="1">price</f>
        <v/>
      </c>
      <c r="V6416" s="4"/>
      <c r="Y6416" s="388">
        <f ca="1">COUNTIFS(OFFSET($B$10, 0, 0, ROW()-9, 1), SERVICE[[#This Row],[Employee ID]], OFFSET($F$10, 0, 0, ROW()-9, 1), SERVICE[[#This Row],[Resources Role]])</f>
        <v>0</v>
      </c>
      <c r="Z6416" s="388">
        <f ca="1">COUNTIFS(OFFSET($F$10, 0, 0, ROW()-9, 1), SERVICE[[#This Row],[Resources Role]], OFFSET($H$10, 0, 0, ROW()-9, 1), SERVICE[[#This Row],[Booking]])</f>
        <v>0</v>
      </c>
    </row>
    <row r="6417" spans="1:26" x14ac:dyDescent="0.25">
      <c r="A6417" s="6" t="str">
        <f ca="1">no.</f>
        <v/>
      </c>
      <c r="E6417" s="4" t="str">
        <f ca="1">position</f>
        <v/>
      </c>
      <c r="J6417" s="318"/>
      <c r="M6417" s="4"/>
      <c r="O6417" s="6"/>
      <c r="Q6417" s="20"/>
      <c r="R6417" s="5" t="str">
        <f ca="1">score</f>
        <v/>
      </c>
      <c r="S6417" s="7" t="str">
        <f ca="1">rescore_svc</f>
        <v/>
      </c>
      <c r="U6417" s="11" t="str">
        <f ca="1">price</f>
        <v/>
      </c>
      <c r="V6417" s="4"/>
      <c r="Y6417" s="388">
        <f ca="1">COUNTIFS(OFFSET($B$10, 0, 0, ROW()-9, 1), SERVICE[[#This Row],[Employee ID]], OFFSET($F$10, 0, 0, ROW()-9, 1), SERVICE[[#This Row],[Resources Role]])</f>
        <v>0</v>
      </c>
      <c r="Z6417" s="388">
        <f ca="1">COUNTIFS(OFFSET($F$10, 0, 0, ROW()-9, 1), SERVICE[[#This Row],[Resources Role]], OFFSET($H$10, 0, 0, ROW()-9, 1), SERVICE[[#This Row],[Booking]])</f>
        <v>0</v>
      </c>
    </row>
    <row r="6418" spans="1:26" x14ac:dyDescent="0.25">
      <c r="A6418" s="6" t="str">
        <f ca="1">no.</f>
        <v/>
      </c>
      <c r="E6418" s="4" t="str">
        <f ca="1">position</f>
        <v/>
      </c>
      <c r="J6418" s="318"/>
      <c r="M6418" s="4"/>
      <c r="O6418" s="6"/>
      <c r="Q6418" s="20"/>
      <c r="R6418" s="5" t="str">
        <f ca="1">score</f>
        <v/>
      </c>
      <c r="S6418" s="7" t="str">
        <f ca="1">rescore_svc</f>
        <v/>
      </c>
      <c r="U6418" s="11" t="str">
        <f ca="1">price</f>
        <v/>
      </c>
      <c r="V6418" s="4"/>
      <c r="Y6418" s="388">
        <f ca="1">COUNTIFS(OFFSET($B$10, 0, 0, ROW()-9, 1), SERVICE[[#This Row],[Employee ID]], OFFSET($F$10, 0, 0, ROW()-9, 1), SERVICE[[#This Row],[Resources Role]])</f>
        <v>0</v>
      </c>
      <c r="Z6418" s="388">
        <f ca="1">COUNTIFS(OFFSET($F$10, 0, 0, ROW()-9, 1), SERVICE[[#This Row],[Resources Role]], OFFSET($H$10, 0, 0, ROW()-9, 1), SERVICE[[#This Row],[Booking]])</f>
        <v>0</v>
      </c>
    </row>
    <row r="6419" spans="1:26" x14ac:dyDescent="0.25">
      <c r="A6419" s="6" t="str">
        <f ca="1">no.</f>
        <v/>
      </c>
      <c r="E6419" s="4" t="str">
        <f ca="1">position</f>
        <v/>
      </c>
      <c r="J6419" s="318"/>
      <c r="M6419" s="4"/>
      <c r="O6419" s="6"/>
      <c r="Q6419" s="20"/>
      <c r="R6419" s="5" t="str">
        <f ca="1">score</f>
        <v/>
      </c>
      <c r="S6419" s="7" t="str">
        <f ca="1">rescore_svc</f>
        <v/>
      </c>
      <c r="U6419" s="11" t="str">
        <f ca="1">price</f>
        <v/>
      </c>
      <c r="V6419" s="4"/>
      <c r="Y6419" s="388">
        <f ca="1">COUNTIFS(OFFSET($B$10, 0, 0, ROW()-9, 1), SERVICE[[#This Row],[Employee ID]], OFFSET($F$10, 0, 0, ROW()-9, 1), SERVICE[[#This Row],[Resources Role]])</f>
        <v>0</v>
      </c>
      <c r="Z6419" s="388">
        <f ca="1">COUNTIFS(OFFSET($F$10, 0, 0, ROW()-9, 1), SERVICE[[#This Row],[Resources Role]], OFFSET($H$10, 0, 0, ROW()-9, 1), SERVICE[[#This Row],[Booking]])</f>
        <v>0</v>
      </c>
    </row>
    <row r="6420" spans="1:26" x14ac:dyDescent="0.25">
      <c r="A6420" s="6" t="str">
        <f ca="1">no.</f>
        <v/>
      </c>
      <c r="E6420" s="4" t="str">
        <f ca="1">position</f>
        <v/>
      </c>
      <c r="J6420" s="318"/>
      <c r="M6420" s="4"/>
      <c r="O6420" s="6"/>
      <c r="Q6420" s="20"/>
      <c r="R6420" s="5" t="str">
        <f ca="1">score</f>
        <v/>
      </c>
      <c r="S6420" s="7" t="str">
        <f ca="1">rescore_svc</f>
        <v/>
      </c>
      <c r="U6420" s="11" t="str">
        <f ca="1">price</f>
        <v/>
      </c>
      <c r="V6420" s="4"/>
      <c r="Y6420" s="388">
        <f ca="1">COUNTIFS(OFFSET($B$10, 0, 0, ROW()-9, 1), SERVICE[[#This Row],[Employee ID]], OFFSET($F$10, 0, 0, ROW()-9, 1), SERVICE[[#This Row],[Resources Role]])</f>
        <v>0</v>
      </c>
      <c r="Z6420" s="388">
        <f ca="1">COUNTIFS(OFFSET($F$10, 0, 0, ROW()-9, 1), SERVICE[[#This Row],[Resources Role]], OFFSET($H$10, 0, 0, ROW()-9, 1), SERVICE[[#This Row],[Booking]])</f>
        <v>0</v>
      </c>
    </row>
    <row r="6421" spans="1:26" x14ac:dyDescent="0.25">
      <c r="A6421" s="6" t="str">
        <f ca="1">no.</f>
        <v/>
      </c>
      <c r="E6421" s="4" t="str">
        <f ca="1">position</f>
        <v/>
      </c>
      <c r="J6421" s="318"/>
      <c r="M6421" s="4"/>
      <c r="O6421" s="6"/>
      <c r="Q6421" s="20"/>
      <c r="R6421" s="5" t="str">
        <f ca="1">score</f>
        <v/>
      </c>
      <c r="S6421" s="7" t="str">
        <f ca="1">rescore_svc</f>
        <v/>
      </c>
      <c r="U6421" s="11" t="str">
        <f ca="1">price</f>
        <v/>
      </c>
      <c r="V6421" s="4"/>
      <c r="Y6421" s="388">
        <f ca="1">COUNTIFS(OFFSET($B$10, 0, 0, ROW()-9, 1), SERVICE[[#This Row],[Employee ID]], OFFSET($F$10, 0, 0, ROW()-9, 1), SERVICE[[#This Row],[Resources Role]])</f>
        <v>0</v>
      </c>
      <c r="Z6421" s="388">
        <f ca="1">COUNTIFS(OFFSET($F$10, 0, 0, ROW()-9, 1), SERVICE[[#This Row],[Resources Role]], OFFSET($H$10, 0, 0, ROW()-9, 1), SERVICE[[#This Row],[Booking]])</f>
        <v>0</v>
      </c>
    </row>
    <row r="6422" spans="1:26" x14ac:dyDescent="0.25">
      <c r="A6422" s="6" t="str">
        <f ca="1">no.</f>
        <v/>
      </c>
      <c r="E6422" s="4" t="str">
        <f ca="1">position</f>
        <v/>
      </c>
      <c r="J6422" s="318"/>
      <c r="M6422" s="4"/>
      <c r="O6422" s="6"/>
      <c r="Q6422" s="20"/>
      <c r="R6422" s="5" t="str">
        <f ca="1">score</f>
        <v/>
      </c>
      <c r="S6422" s="7" t="str">
        <f ca="1">rescore_svc</f>
        <v/>
      </c>
      <c r="U6422" s="11" t="str">
        <f ca="1">price</f>
        <v/>
      </c>
      <c r="V6422" s="4"/>
      <c r="Y6422" s="388">
        <f ca="1">COUNTIFS(OFFSET($B$10, 0, 0, ROW()-9, 1), SERVICE[[#This Row],[Employee ID]], OFFSET($F$10, 0, 0, ROW()-9, 1), SERVICE[[#This Row],[Resources Role]])</f>
        <v>0</v>
      </c>
      <c r="Z6422" s="388">
        <f ca="1">COUNTIFS(OFFSET($F$10, 0, 0, ROW()-9, 1), SERVICE[[#This Row],[Resources Role]], OFFSET($H$10, 0, 0, ROW()-9, 1), SERVICE[[#This Row],[Booking]])</f>
        <v>0</v>
      </c>
    </row>
    <row r="6423" spans="1:26" x14ac:dyDescent="0.25">
      <c r="A6423" s="6" t="str">
        <f ca="1">no.</f>
        <v/>
      </c>
      <c r="E6423" s="4" t="str">
        <f ca="1">position</f>
        <v/>
      </c>
      <c r="J6423" s="318"/>
      <c r="M6423" s="4"/>
      <c r="O6423" s="6"/>
      <c r="Q6423" s="20"/>
      <c r="R6423" s="5" t="str">
        <f ca="1">score</f>
        <v/>
      </c>
      <c r="S6423" s="7" t="str">
        <f ca="1">rescore_svc</f>
        <v/>
      </c>
      <c r="U6423" s="11" t="str">
        <f ca="1">price</f>
        <v/>
      </c>
      <c r="V6423" s="4"/>
      <c r="Y6423" s="388">
        <f ca="1">COUNTIFS(OFFSET($B$10, 0, 0, ROW()-9, 1), SERVICE[[#This Row],[Employee ID]], OFFSET($F$10, 0, 0, ROW()-9, 1), SERVICE[[#This Row],[Resources Role]])</f>
        <v>0</v>
      </c>
      <c r="Z6423" s="388">
        <f ca="1">COUNTIFS(OFFSET($F$10, 0, 0, ROW()-9, 1), SERVICE[[#This Row],[Resources Role]], OFFSET($H$10, 0, 0, ROW()-9, 1), SERVICE[[#This Row],[Booking]])</f>
        <v>0</v>
      </c>
    </row>
    <row r="6424" spans="1:26" x14ac:dyDescent="0.25">
      <c r="A6424" s="6" t="str">
        <f ca="1">no.</f>
        <v/>
      </c>
      <c r="E6424" s="4" t="str">
        <f ca="1">position</f>
        <v/>
      </c>
      <c r="J6424" s="318"/>
      <c r="M6424" s="4"/>
      <c r="O6424" s="6"/>
      <c r="Q6424" s="20"/>
      <c r="R6424" s="5" t="str">
        <f ca="1">score</f>
        <v/>
      </c>
      <c r="S6424" s="7" t="str">
        <f ca="1">rescore_svc</f>
        <v/>
      </c>
      <c r="U6424" s="11" t="str">
        <f ca="1">price</f>
        <v/>
      </c>
      <c r="V6424" s="4"/>
      <c r="Y6424" s="388">
        <f ca="1">COUNTIFS(OFFSET($B$10, 0, 0, ROW()-9, 1), SERVICE[[#This Row],[Employee ID]], OFFSET($F$10, 0, 0, ROW()-9, 1), SERVICE[[#This Row],[Resources Role]])</f>
        <v>0</v>
      </c>
      <c r="Z6424" s="388">
        <f ca="1">COUNTIFS(OFFSET($F$10, 0, 0, ROW()-9, 1), SERVICE[[#This Row],[Resources Role]], OFFSET($H$10, 0, 0, ROW()-9, 1), SERVICE[[#This Row],[Booking]])</f>
        <v>0</v>
      </c>
    </row>
    <row r="6425" spans="1:26" x14ac:dyDescent="0.25">
      <c r="A6425" s="6" t="str">
        <f ca="1">no.</f>
        <v/>
      </c>
      <c r="E6425" s="4" t="str">
        <f ca="1">position</f>
        <v/>
      </c>
      <c r="J6425" s="318"/>
      <c r="M6425" s="4"/>
      <c r="O6425" s="6"/>
      <c r="Q6425" s="20"/>
      <c r="R6425" s="5" t="str">
        <f ca="1">score</f>
        <v/>
      </c>
      <c r="S6425" s="7" t="str">
        <f ca="1">rescore_svc</f>
        <v/>
      </c>
      <c r="U6425" s="11" t="str">
        <f ca="1">price</f>
        <v/>
      </c>
      <c r="V6425" s="4"/>
      <c r="Y6425" s="388">
        <f ca="1">COUNTIFS(OFFSET($B$10, 0, 0, ROW()-9, 1), SERVICE[[#This Row],[Employee ID]], OFFSET($F$10, 0, 0, ROW()-9, 1), SERVICE[[#This Row],[Resources Role]])</f>
        <v>0</v>
      </c>
      <c r="Z6425" s="388">
        <f ca="1">COUNTIFS(OFFSET($F$10, 0, 0, ROW()-9, 1), SERVICE[[#This Row],[Resources Role]], OFFSET($H$10, 0, 0, ROW()-9, 1), SERVICE[[#This Row],[Booking]])</f>
        <v>0</v>
      </c>
    </row>
    <row r="6426" spans="1:26" x14ac:dyDescent="0.25">
      <c r="A6426" s="6" t="str">
        <f ca="1">no.</f>
        <v/>
      </c>
      <c r="E6426" s="4" t="str">
        <f ca="1">position</f>
        <v/>
      </c>
      <c r="J6426" s="318"/>
      <c r="M6426" s="4"/>
      <c r="O6426" s="6"/>
      <c r="Q6426" s="20"/>
      <c r="R6426" s="5" t="str">
        <f ca="1">score</f>
        <v/>
      </c>
      <c r="S6426" s="7" t="str">
        <f ca="1">rescore_svc</f>
        <v/>
      </c>
      <c r="U6426" s="11" t="str">
        <f ca="1">price</f>
        <v/>
      </c>
      <c r="V6426" s="4"/>
      <c r="Y6426" s="388">
        <f ca="1">COUNTIFS(OFFSET($B$10, 0, 0, ROW()-9, 1), SERVICE[[#This Row],[Employee ID]], OFFSET($F$10, 0, 0, ROW()-9, 1), SERVICE[[#This Row],[Resources Role]])</f>
        <v>0</v>
      </c>
      <c r="Z6426" s="388">
        <f ca="1">COUNTIFS(OFFSET($F$10, 0, 0, ROW()-9, 1), SERVICE[[#This Row],[Resources Role]], OFFSET($H$10, 0, 0, ROW()-9, 1), SERVICE[[#This Row],[Booking]])</f>
        <v>0</v>
      </c>
    </row>
    <row r="6427" spans="1:26" x14ac:dyDescent="0.25">
      <c r="A6427" s="6" t="str">
        <f ca="1">no.</f>
        <v/>
      </c>
      <c r="E6427" s="4" t="str">
        <f ca="1">position</f>
        <v/>
      </c>
      <c r="J6427" s="318"/>
      <c r="M6427" s="4"/>
      <c r="O6427" s="6"/>
      <c r="Q6427" s="20"/>
      <c r="R6427" s="5" t="str">
        <f ca="1">score</f>
        <v/>
      </c>
      <c r="S6427" s="7" t="str">
        <f ca="1">rescore_svc</f>
        <v/>
      </c>
      <c r="U6427" s="11" t="str">
        <f ca="1">price</f>
        <v/>
      </c>
      <c r="V6427" s="4"/>
      <c r="Y6427" s="388">
        <f ca="1">COUNTIFS(OFFSET($B$10, 0, 0, ROW()-9, 1), SERVICE[[#This Row],[Employee ID]], OFFSET($F$10, 0, 0, ROW()-9, 1), SERVICE[[#This Row],[Resources Role]])</f>
        <v>0</v>
      </c>
      <c r="Z6427" s="388">
        <f ca="1">COUNTIFS(OFFSET($F$10, 0, 0, ROW()-9, 1), SERVICE[[#This Row],[Resources Role]], OFFSET($H$10, 0, 0, ROW()-9, 1), SERVICE[[#This Row],[Booking]])</f>
        <v>0</v>
      </c>
    </row>
    <row r="6428" spans="1:26" x14ac:dyDescent="0.25">
      <c r="A6428" s="6" t="str">
        <f ca="1">no.</f>
        <v/>
      </c>
      <c r="E6428" s="4" t="str">
        <f ca="1">position</f>
        <v/>
      </c>
      <c r="J6428" s="318"/>
      <c r="M6428" s="4"/>
      <c r="O6428" s="6"/>
      <c r="Q6428" s="20"/>
      <c r="R6428" s="5" t="str">
        <f ca="1">score</f>
        <v/>
      </c>
      <c r="S6428" s="7" t="str">
        <f ca="1">rescore_svc</f>
        <v/>
      </c>
      <c r="U6428" s="11" t="str">
        <f ca="1">price</f>
        <v/>
      </c>
      <c r="V6428" s="4"/>
      <c r="Y6428" s="388">
        <f ca="1">COUNTIFS(OFFSET($B$10, 0, 0, ROW()-9, 1), SERVICE[[#This Row],[Employee ID]], OFFSET($F$10, 0, 0, ROW()-9, 1), SERVICE[[#This Row],[Resources Role]])</f>
        <v>0</v>
      </c>
      <c r="Z6428" s="388">
        <f ca="1">COUNTIFS(OFFSET($F$10, 0, 0, ROW()-9, 1), SERVICE[[#This Row],[Resources Role]], OFFSET($H$10, 0, 0, ROW()-9, 1), SERVICE[[#This Row],[Booking]])</f>
        <v>0</v>
      </c>
    </row>
    <row r="6429" spans="1:26" x14ac:dyDescent="0.25">
      <c r="A6429" s="6" t="str">
        <f ca="1">no.</f>
        <v/>
      </c>
      <c r="E6429" s="4" t="str">
        <f ca="1">position</f>
        <v/>
      </c>
      <c r="J6429" s="318"/>
      <c r="M6429" s="4"/>
      <c r="O6429" s="6"/>
      <c r="Q6429" s="20"/>
      <c r="R6429" s="5" t="str">
        <f ca="1">score</f>
        <v/>
      </c>
      <c r="S6429" s="7" t="str">
        <f ca="1">rescore_svc</f>
        <v/>
      </c>
      <c r="U6429" s="11" t="str">
        <f ca="1">price</f>
        <v/>
      </c>
      <c r="V6429" s="4"/>
      <c r="Y6429" s="388">
        <f ca="1">COUNTIFS(OFFSET($B$10, 0, 0, ROW()-9, 1), SERVICE[[#This Row],[Employee ID]], OFFSET($F$10, 0, 0, ROW()-9, 1), SERVICE[[#This Row],[Resources Role]])</f>
        <v>0</v>
      </c>
      <c r="Z6429" s="388">
        <f ca="1">COUNTIFS(OFFSET($F$10, 0, 0, ROW()-9, 1), SERVICE[[#This Row],[Resources Role]], OFFSET($H$10, 0, 0, ROW()-9, 1), SERVICE[[#This Row],[Booking]])</f>
        <v>0</v>
      </c>
    </row>
    <row r="6430" spans="1:26" x14ac:dyDescent="0.25">
      <c r="A6430" s="6" t="str">
        <f ca="1">no.</f>
        <v/>
      </c>
      <c r="E6430" s="4" t="str">
        <f ca="1">position</f>
        <v/>
      </c>
      <c r="J6430" s="318"/>
      <c r="M6430" s="4"/>
      <c r="O6430" s="6"/>
      <c r="Q6430" s="20"/>
      <c r="R6430" s="5" t="str">
        <f ca="1">score</f>
        <v/>
      </c>
      <c r="S6430" s="7" t="str">
        <f ca="1">rescore_svc</f>
        <v/>
      </c>
      <c r="U6430" s="11" t="str">
        <f ca="1">price</f>
        <v/>
      </c>
      <c r="V6430" s="4"/>
      <c r="Y6430" s="388">
        <f ca="1">COUNTIFS(OFFSET($B$10, 0, 0, ROW()-9, 1), SERVICE[[#This Row],[Employee ID]], OFFSET($F$10, 0, 0, ROW()-9, 1), SERVICE[[#This Row],[Resources Role]])</f>
        <v>0</v>
      </c>
      <c r="Z6430" s="388">
        <f ca="1">COUNTIFS(OFFSET($F$10, 0, 0, ROW()-9, 1), SERVICE[[#This Row],[Resources Role]], OFFSET($H$10, 0, 0, ROW()-9, 1), SERVICE[[#This Row],[Booking]])</f>
        <v>0</v>
      </c>
    </row>
    <row r="6431" spans="1:26" x14ac:dyDescent="0.25">
      <c r="A6431" s="6" t="str">
        <f ca="1">no.</f>
        <v/>
      </c>
      <c r="E6431" s="4" t="str">
        <f ca="1">position</f>
        <v/>
      </c>
      <c r="J6431" s="318"/>
      <c r="M6431" s="4"/>
      <c r="O6431" s="6"/>
      <c r="Q6431" s="20"/>
      <c r="R6431" s="5" t="str">
        <f ca="1">score</f>
        <v/>
      </c>
      <c r="S6431" s="7" t="str">
        <f ca="1">rescore_svc</f>
        <v/>
      </c>
      <c r="U6431" s="11" t="str">
        <f ca="1">price</f>
        <v/>
      </c>
      <c r="V6431" s="4"/>
      <c r="Y6431" s="388">
        <f ca="1">COUNTIFS(OFFSET($B$10, 0, 0, ROW()-9, 1), SERVICE[[#This Row],[Employee ID]], OFFSET($F$10, 0, 0, ROW()-9, 1), SERVICE[[#This Row],[Resources Role]])</f>
        <v>0</v>
      </c>
      <c r="Z6431" s="388">
        <f ca="1">COUNTIFS(OFFSET($F$10, 0, 0, ROW()-9, 1), SERVICE[[#This Row],[Resources Role]], OFFSET($H$10, 0, 0, ROW()-9, 1), SERVICE[[#This Row],[Booking]])</f>
        <v>0</v>
      </c>
    </row>
    <row r="6432" spans="1:26" x14ac:dyDescent="0.25">
      <c r="A6432" s="6" t="str">
        <f ca="1">no.</f>
        <v/>
      </c>
      <c r="E6432" s="4" t="str">
        <f ca="1">position</f>
        <v/>
      </c>
      <c r="J6432" s="318"/>
      <c r="M6432" s="4"/>
      <c r="O6432" s="6"/>
      <c r="Q6432" s="20"/>
      <c r="R6432" s="5" t="str">
        <f ca="1">score</f>
        <v/>
      </c>
      <c r="S6432" s="7" t="str">
        <f ca="1">rescore_svc</f>
        <v/>
      </c>
      <c r="U6432" s="11" t="str">
        <f ca="1">price</f>
        <v/>
      </c>
      <c r="V6432" s="4"/>
      <c r="Y6432" s="388">
        <f ca="1">COUNTIFS(OFFSET($B$10, 0, 0, ROW()-9, 1), SERVICE[[#This Row],[Employee ID]], OFFSET($F$10, 0, 0, ROW()-9, 1), SERVICE[[#This Row],[Resources Role]])</f>
        <v>0</v>
      </c>
      <c r="Z6432" s="388">
        <f ca="1">COUNTIFS(OFFSET($F$10, 0, 0, ROW()-9, 1), SERVICE[[#This Row],[Resources Role]], OFFSET($H$10, 0, 0, ROW()-9, 1), SERVICE[[#This Row],[Booking]])</f>
        <v>0</v>
      </c>
    </row>
    <row r="6433" spans="1:26" x14ac:dyDescent="0.25">
      <c r="A6433" s="6" t="str">
        <f ca="1">no.</f>
        <v/>
      </c>
      <c r="E6433" s="4" t="str">
        <f ca="1">position</f>
        <v/>
      </c>
      <c r="J6433" s="318"/>
      <c r="M6433" s="4"/>
      <c r="O6433" s="6"/>
      <c r="Q6433" s="20"/>
      <c r="R6433" s="5" t="str">
        <f ca="1">score</f>
        <v/>
      </c>
      <c r="S6433" s="7" t="str">
        <f ca="1">rescore_svc</f>
        <v/>
      </c>
      <c r="U6433" s="11" t="str">
        <f ca="1">price</f>
        <v/>
      </c>
      <c r="V6433" s="4"/>
      <c r="Y6433" s="388">
        <f ca="1">COUNTIFS(OFFSET($B$10, 0, 0, ROW()-9, 1), SERVICE[[#This Row],[Employee ID]], OFFSET($F$10, 0, 0, ROW()-9, 1), SERVICE[[#This Row],[Resources Role]])</f>
        <v>0</v>
      </c>
      <c r="Z6433" s="388">
        <f ca="1">COUNTIFS(OFFSET($F$10, 0, 0, ROW()-9, 1), SERVICE[[#This Row],[Resources Role]], OFFSET($H$10, 0, 0, ROW()-9, 1), SERVICE[[#This Row],[Booking]])</f>
        <v>0</v>
      </c>
    </row>
    <row r="6434" spans="1:26" x14ac:dyDescent="0.25">
      <c r="A6434" s="6" t="str">
        <f ca="1">no.</f>
        <v/>
      </c>
      <c r="E6434" s="4" t="str">
        <f ca="1">position</f>
        <v/>
      </c>
      <c r="J6434" s="318"/>
      <c r="M6434" s="4"/>
      <c r="O6434" s="6"/>
      <c r="Q6434" s="20"/>
      <c r="R6434" s="5" t="str">
        <f ca="1">score</f>
        <v/>
      </c>
      <c r="S6434" s="7" t="str">
        <f ca="1">rescore_svc</f>
        <v/>
      </c>
      <c r="U6434" s="11" t="str">
        <f ca="1">price</f>
        <v/>
      </c>
      <c r="V6434" s="4"/>
      <c r="Y6434" s="388">
        <f ca="1">COUNTIFS(OFFSET($B$10, 0, 0, ROW()-9, 1), SERVICE[[#This Row],[Employee ID]], OFFSET($F$10, 0, 0, ROW()-9, 1), SERVICE[[#This Row],[Resources Role]])</f>
        <v>0</v>
      </c>
      <c r="Z6434" s="388">
        <f ca="1">COUNTIFS(OFFSET($F$10, 0, 0, ROW()-9, 1), SERVICE[[#This Row],[Resources Role]], OFFSET($H$10, 0, 0, ROW()-9, 1), SERVICE[[#This Row],[Booking]])</f>
        <v>0</v>
      </c>
    </row>
    <row r="6435" spans="1:26" x14ac:dyDescent="0.25">
      <c r="A6435" s="6" t="str">
        <f ca="1">no.</f>
        <v/>
      </c>
      <c r="E6435" s="4" t="str">
        <f ca="1">position</f>
        <v/>
      </c>
      <c r="J6435" s="318"/>
      <c r="M6435" s="4"/>
      <c r="O6435" s="6"/>
      <c r="Q6435" s="20"/>
      <c r="R6435" s="5" t="str">
        <f ca="1">score</f>
        <v/>
      </c>
      <c r="S6435" s="7" t="str">
        <f ca="1">rescore_svc</f>
        <v/>
      </c>
      <c r="U6435" s="11" t="str">
        <f ca="1">price</f>
        <v/>
      </c>
      <c r="V6435" s="4"/>
      <c r="Y6435" s="388">
        <f ca="1">COUNTIFS(OFFSET($B$10, 0, 0, ROW()-9, 1), SERVICE[[#This Row],[Employee ID]], OFFSET($F$10, 0, 0, ROW()-9, 1), SERVICE[[#This Row],[Resources Role]])</f>
        <v>0</v>
      </c>
      <c r="Z6435" s="388">
        <f ca="1">COUNTIFS(OFFSET($F$10, 0, 0, ROW()-9, 1), SERVICE[[#This Row],[Resources Role]], OFFSET($H$10, 0, 0, ROW()-9, 1), SERVICE[[#This Row],[Booking]])</f>
        <v>0</v>
      </c>
    </row>
    <row r="6436" spans="1:26" x14ac:dyDescent="0.25">
      <c r="A6436" s="6" t="str">
        <f ca="1">no.</f>
        <v/>
      </c>
      <c r="E6436" s="4" t="str">
        <f ca="1">position</f>
        <v/>
      </c>
      <c r="J6436" s="318"/>
      <c r="M6436" s="4"/>
      <c r="O6436" s="6"/>
      <c r="Q6436" s="20"/>
      <c r="R6436" s="5" t="str">
        <f ca="1">score</f>
        <v/>
      </c>
      <c r="S6436" s="7" t="str">
        <f ca="1">rescore_svc</f>
        <v/>
      </c>
      <c r="U6436" s="11" t="str">
        <f ca="1">price</f>
        <v/>
      </c>
      <c r="V6436" s="4"/>
      <c r="Y6436" s="388">
        <f ca="1">COUNTIFS(OFFSET($B$10, 0, 0, ROW()-9, 1), SERVICE[[#This Row],[Employee ID]], OFFSET($F$10, 0, 0, ROW()-9, 1), SERVICE[[#This Row],[Resources Role]])</f>
        <v>0</v>
      </c>
      <c r="Z6436" s="388">
        <f ca="1">COUNTIFS(OFFSET($F$10, 0, 0, ROW()-9, 1), SERVICE[[#This Row],[Resources Role]], OFFSET($H$10, 0, 0, ROW()-9, 1), SERVICE[[#This Row],[Booking]])</f>
        <v>0</v>
      </c>
    </row>
    <row r="6437" spans="1:26" x14ac:dyDescent="0.25">
      <c r="A6437" s="6" t="str">
        <f ca="1">no.</f>
        <v/>
      </c>
      <c r="E6437" s="4" t="str">
        <f ca="1">position</f>
        <v/>
      </c>
      <c r="J6437" s="318"/>
      <c r="M6437" s="4"/>
      <c r="O6437" s="6"/>
      <c r="Q6437" s="20"/>
      <c r="R6437" s="5" t="str">
        <f ca="1">score</f>
        <v/>
      </c>
      <c r="S6437" s="7" t="str">
        <f ca="1">rescore_svc</f>
        <v/>
      </c>
      <c r="U6437" s="11" t="str">
        <f ca="1">price</f>
        <v/>
      </c>
      <c r="V6437" s="4"/>
      <c r="Y6437" s="388">
        <f ca="1">COUNTIFS(OFFSET($B$10, 0, 0, ROW()-9, 1), SERVICE[[#This Row],[Employee ID]], OFFSET($F$10, 0, 0, ROW()-9, 1), SERVICE[[#This Row],[Resources Role]])</f>
        <v>0</v>
      </c>
      <c r="Z6437" s="388">
        <f ca="1">COUNTIFS(OFFSET($F$10, 0, 0, ROW()-9, 1), SERVICE[[#This Row],[Resources Role]], OFFSET($H$10, 0, 0, ROW()-9, 1), SERVICE[[#This Row],[Booking]])</f>
        <v>0</v>
      </c>
    </row>
    <row r="6438" spans="1:26" x14ac:dyDescent="0.25">
      <c r="A6438" s="6" t="str">
        <f ca="1">no.</f>
        <v/>
      </c>
      <c r="E6438" s="4" t="str">
        <f ca="1">position</f>
        <v/>
      </c>
      <c r="J6438" s="318"/>
      <c r="M6438" s="4"/>
      <c r="O6438" s="6"/>
      <c r="Q6438" s="20"/>
      <c r="R6438" s="5" t="str">
        <f ca="1">score</f>
        <v/>
      </c>
      <c r="S6438" s="7" t="str">
        <f ca="1">rescore_svc</f>
        <v/>
      </c>
      <c r="U6438" s="11" t="str">
        <f ca="1">price</f>
        <v/>
      </c>
      <c r="V6438" s="4"/>
      <c r="Y6438" s="388">
        <f ca="1">COUNTIFS(OFFSET($B$10, 0, 0, ROW()-9, 1), SERVICE[[#This Row],[Employee ID]], OFFSET($F$10, 0, 0, ROW()-9, 1), SERVICE[[#This Row],[Resources Role]])</f>
        <v>0</v>
      </c>
      <c r="Z6438" s="388">
        <f ca="1">COUNTIFS(OFFSET($F$10, 0, 0, ROW()-9, 1), SERVICE[[#This Row],[Resources Role]], OFFSET($H$10, 0, 0, ROW()-9, 1), SERVICE[[#This Row],[Booking]])</f>
        <v>0</v>
      </c>
    </row>
    <row r="6439" spans="1:26" x14ac:dyDescent="0.25">
      <c r="A6439" s="6" t="str">
        <f ca="1">no.</f>
        <v/>
      </c>
      <c r="E6439" s="4" t="str">
        <f ca="1">position</f>
        <v/>
      </c>
      <c r="J6439" s="318"/>
      <c r="M6439" s="4"/>
      <c r="O6439" s="6"/>
      <c r="Q6439" s="20"/>
      <c r="R6439" s="5" t="str">
        <f ca="1">score</f>
        <v/>
      </c>
      <c r="S6439" s="7" t="str">
        <f ca="1">rescore_svc</f>
        <v/>
      </c>
      <c r="U6439" s="11" t="str">
        <f ca="1">price</f>
        <v/>
      </c>
      <c r="V6439" s="4"/>
      <c r="Y6439" s="388">
        <f ca="1">COUNTIFS(OFFSET($B$10, 0, 0, ROW()-9, 1), SERVICE[[#This Row],[Employee ID]], OFFSET($F$10, 0, 0, ROW()-9, 1), SERVICE[[#This Row],[Resources Role]])</f>
        <v>0</v>
      </c>
      <c r="Z6439" s="388">
        <f ca="1">COUNTIFS(OFFSET($F$10, 0, 0, ROW()-9, 1), SERVICE[[#This Row],[Resources Role]], OFFSET($H$10, 0, 0, ROW()-9, 1), SERVICE[[#This Row],[Booking]])</f>
        <v>0</v>
      </c>
    </row>
    <row r="6440" spans="1:26" x14ac:dyDescent="0.25">
      <c r="A6440" s="6" t="str">
        <f ca="1">no.</f>
        <v/>
      </c>
      <c r="E6440" s="4" t="str">
        <f ca="1">position</f>
        <v/>
      </c>
      <c r="J6440" s="318"/>
      <c r="M6440" s="4"/>
      <c r="O6440" s="6"/>
      <c r="Q6440" s="20"/>
      <c r="R6440" s="5" t="str">
        <f ca="1">score</f>
        <v/>
      </c>
      <c r="S6440" s="7" t="str">
        <f ca="1">rescore_svc</f>
        <v/>
      </c>
      <c r="U6440" s="11" t="str">
        <f ca="1">price</f>
        <v/>
      </c>
      <c r="V6440" s="4"/>
      <c r="Y6440" s="388">
        <f ca="1">COUNTIFS(OFFSET($B$10, 0, 0, ROW()-9, 1), SERVICE[[#This Row],[Employee ID]], OFFSET($F$10, 0, 0, ROW()-9, 1), SERVICE[[#This Row],[Resources Role]])</f>
        <v>0</v>
      </c>
      <c r="Z6440" s="388">
        <f ca="1">COUNTIFS(OFFSET($F$10, 0, 0, ROW()-9, 1), SERVICE[[#This Row],[Resources Role]], OFFSET($H$10, 0, 0, ROW()-9, 1), SERVICE[[#This Row],[Booking]])</f>
        <v>0</v>
      </c>
    </row>
    <row r="6441" spans="1:26" x14ac:dyDescent="0.25">
      <c r="A6441" s="6" t="str">
        <f ca="1">no.</f>
        <v/>
      </c>
      <c r="E6441" s="4" t="str">
        <f ca="1">position</f>
        <v/>
      </c>
      <c r="J6441" s="318"/>
      <c r="M6441" s="4"/>
      <c r="O6441" s="6"/>
      <c r="Q6441" s="20"/>
      <c r="R6441" s="5" t="str">
        <f ca="1">score</f>
        <v/>
      </c>
      <c r="S6441" s="7" t="str">
        <f ca="1">rescore_svc</f>
        <v/>
      </c>
      <c r="U6441" s="11" t="str">
        <f ca="1">price</f>
        <v/>
      </c>
      <c r="V6441" s="4"/>
      <c r="Y6441" s="388">
        <f ca="1">COUNTIFS(OFFSET($B$10, 0, 0, ROW()-9, 1), SERVICE[[#This Row],[Employee ID]], OFFSET($F$10, 0, 0, ROW()-9, 1), SERVICE[[#This Row],[Resources Role]])</f>
        <v>0</v>
      </c>
      <c r="Z6441" s="388">
        <f ca="1">COUNTIFS(OFFSET($F$10, 0, 0, ROW()-9, 1), SERVICE[[#This Row],[Resources Role]], OFFSET($H$10, 0, 0, ROW()-9, 1), SERVICE[[#This Row],[Booking]])</f>
        <v>0</v>
      </c>
    </row>
    <row r="6442" spans="1:26" x14ac:dyDescent="0.25">
      <c r="A6442" s="6" t="str">
        <f ca="1">no.</f>
        <v/>
      </c>
      <c r="E6442" s="4" t="str">
        <f ca="1">position</f>
        <v/>
      </c>
      <c r="J6442" s="318"/>
      <c r="M6442" s="4"/>
      <c r="O6442" s="6"/>
      <c r="Q6442" s="20"/>
      <c r="R6442" s="5" t="str">
        <f ca="1">score</f>
        <v/>
      </c>
      <c r="S6442" s="7" t="str">
        <f ca="1">rescore_svc</f>
        <v/>
      </c>
      <c r="U6442" s="11" t="str">
        <f ca="1">price</f>
        <v/>
      </c>
      <c r="V6442" s="4"/>
      <c r="Y6442" s="388">
        <f ca="1">COUNTIFS(OFFSET($B$10, 0, 0, ROW()-9, 1), SERVICE[[#This Row],[Employee ID]], OFFSET($F$10, 0, 0, ROW()-9, 1), SERVICE[[#This Row],[Resources Role]])</f>
        <v>0</v>
      </c>
      <c r="Z6442" s="388">
        <f ca="1">COUNTIFS(OFFSET($F$10, 0, 0, ROW()-9, 1), SERVICE[[#This Row],[Resources Role]], OFFSET($H$10, 0, 0, ROW()-9, 1), SERVICE[[#This Row],[Booking]])</f>
        <v>0</v>
      </c>
    </row>
    <row r="6443" spans="1:26" x14ac:dyDescent="0.25">
      <c r="A6443" s="6" t="str">
        <f ca="1">no.</f>
        <v/>
      </c>
      <c r="E6443" s="4" t="str">
        <f ca="1">position</f>
        <v/>
      </c>
      <c r="J6443" s="318"/>
      <c r="M6443" s="4"/>
      <c r="O6443" s="6"/>
      <c r="Q6443" s="20"/>
      <c r="R6443" s="5" t="str">
        <f ca="1">score</f>
        <v/>
      </c>
      <c r="S6443" s="7" t="str">
        <f ca="1">rescore_svc</f>
        <v/>
      </c>
      <c r="U6443" s="11" t="str">
        <f ca="1">price</f>
        <v/>
      </c>
      <c r="V6443" s="4"/>
      <c r="Y6443" s="388">
        <f ca="1">COUNTIFS(OFFSET($B$10, 0, 0, ROW()-9, 1), SERVICE[[#This Row],[Employee ID]], OFFSET($F$10, 0, 0, ROW()-9, 1), SERVICE[[#This Row],[Resources Role]])</f>
        <v>0</v>
      </c>
      <c r="Z6443" s="388">
        <f ca="1">COUNTIFS(OFFSET($F$10, 0, 0, ROW()-9, 1), SERVICE[[#This Row],[Resources Role]], OFFSET($H$10, 0, 0, ROW()-9, 1), SERVICE[[#This Row],[Booking]])</f>
        <v>0</v>
      </c>
    </row>
    <row r="6444" spans="1:26" x14ac:dyDescent="0.25">
      <c r="A6444" s="6" t="str">
        <f ca="1">no.</f>
        <v/>
      </c>
      <c r="E6444" s="4" t="str">
        <f ca="1">position</f>
        <v/>
      </c>
      <c r="J6444" s="318"/>
      <c r="M6444" s="4"/>
      <c r="O6444" s="6"/>
      <c r="Q6444" s="20"/>
      <c r="R6444" s="5" t="str">
        <f ca="1">score</f>
        <v/>
      </c>
      <c r="S6444" s="7" t="str">
        <f ca="1">rescore_svc</f>
        <v/>
      </c>
      <c r="U6444" s="11" t="str">
        <f ca="1">price</f>
        <v/>
      </c>
      <c r="V6444" s="4"/>
      <c r="Y6444" s="388">
        <f ca="1">COUNTIFS(OFFSET($B$10, 0, 0, ROW()-9, 1), SERVICE[[#This Row],[Employee ID]], OFFSET($F$10, 0, 0, ROW()-9, 1), SERVICE[[#This Row],[Resources Role]])</f>
        <v>0</v>
      </c>
      <c r="Z6444" s="388">
        <f ca="1">COUNTIFS(OFFSET($F$10, 0, 0, ROW()-9, 1), SERVICE[[#This Row],[Resources Role]], OFFSET($H$10, 0, 0, ROW()-9, 1), SERVICE[[#This Row],[Booking]])</f>
        <v>0</v>
      </c>
    </row>
    <row r="6445" spans="1:26" x14ac:dyDescent="0.25">
      <c r="A6445" s="6" t="str">
        <f ca="1">no.</f>
        <v/>
      </c>
      <c r="E6445" s="4" t="str">
        <f ca="1">position</f>
        <v/>
      </c>
      <c r="J6445" s="318"/>
      <c r="M6445" s="4"/>
      <c r="O6445" s="6"/>
      <c r="Q6445" s="20"/>
      <c r="R6445" s="5" t="str">
        <f ca="1">score</f>
        <v/>
      </c>
      <c r="S6445" s="7" t="str">
        <f ca="1">rescore_svc</f>
        <v/>
      </c>
      <c r="U6445" s="11" t="str">
        <f ca="1">price</f>
        <v/>
      </c>
      <c r="V6445" s="4"/>
      <c r="Y6445" s="388">
        <f ca="1">COUNTIFS(OFFSET($B$10, 0, 0, ROW()-9, 1), SERVICE[[#This Row],[Employee ID]], OFFSET($F$10, 0, 0, ROW()-9, 1), SERVICE[[#This Row],[Resources Role]])</f>
        <v>0</v>
      </c>
      <c r="Z6445" s="388">
        <f ca="1">COUNTIFS(OFFSET($F$10, 0, 0, ROW()-9, 1), SERVICE[[#This Row],[Resources Role]], OFFSET($H$10, 0, 0, ROW()-9, 1), SERVICE[[#This Row],[Booking]])</f>
        <v>0</v>
      </c>
    </row>
    <row r="6446" spans="1:26" x14ac:dyDescent="0.25">
      <c r="A6446" s="6" t="str">
        <f ca="1">no.</f>
        <v/>
      </c>
      <c r="E6446" s="4" t="str">
        <f ca="1">position</f>
        <v/>
      </c>
      <c r="J6446" s="318"/>
      <c r="M6446" s="4"/>
      <c r="O6446" s="6"/>
      <c r="Q6446" s="20"/>
      <c r="R6446" s="5" t="str">
        <f ca="1">score</f>
        <v/>
      </c>
      <c r="S6446" s="7" t="str">
        <f ca="1">rescore_svc</f>
        <v/>
      </c>
      <c r="U6446" s="11" t="str">
        <f ca="1">price</f>
        <v/>
      </c>
      <c r="V6446" s="4"/>
      <c r="Y6446" s="388">
        <f ca="1">COUNTIFS(OFFSET($B$10, 0, 0, ROW()-9, 1), SERVICE[[#This Row],[Employee ID]], OFFSET($F$10, 0, 0, ROW()-9, 1), SERVICE[[#This Row],[Resources Role]])</f>
        <v>0</v>
      </c>
      <c r="Z6446" s="388">
        <f ca="1">COUNTIFS(OFFSET($F$10, 0, 0, ROW()-9, 1), SERVICE[[#This Row],[Resources Role]], OFFSET($H$10, 0, 0, ROW()-9, 1), SERVICE[[#This Row],[Booking]])</f>
        <v>0</v>
      </c>
    </row>
    <row r="6447" spans="1:26" x14ac:dyDescent="0.25">
      <c r="A6447" s="6" t="str">
        <f ca="1">no.</f>
        <v/>
      </c>
      <c r="E6447" s="4" t="str">
        <f ca="1">position</f>
        <v/>
      </c>
      <c r="J6447" s="318"/>
      <c r="M6447" s="4"/>
      <c r="O6447" s="6"/>
      <c r="Q6447" s="20"/>
      <c r="R6447" s="5" t="str">
        <f ca="1">score</f>
        <v/>
      </c>
      <c r="S6447" s="7" t="str">
        <f ca="1">rescore_svc</f>
        <v/>
      </c>
      <c r="U6447" s="11" t="str">
        <f ca="1">price</f>
        <v/>
      </c>
      <c r="V6447" s="4"/>
      <c r="Y6447" s="388">
        <f ca="1">COUNTIFS(OFFSET($B$10, 0, 0, ROW()-9, 1), SERVICE[[#This Row],[Employee ID]], OFFSET($F$10, 0, 0, ROW()-9, 1), SERVICE[[#This Row],[Resources Role]])</f>
        <v>0</v>
      </c>
      <c r="Z6447" s="388">
        <f ca="1">COUNTIFS(OFFSET($F$10, 0, 0, ROW()-9, 1), SERVICE[[#This Row],[Resources Role]], OFFSET($H$10, 0, 0, ROW()-9, 1), SERVICE[[#This Row],[Booking]])</f>
        <v>0</v>
      </c>
    </row>
    <row r="6448" spans="1:26" x14ac:dyDescent="0.25">
      <c r="A6448" s="6" t="str">
        <f ca="1">no.</f>
        <v/>
      </c>
      <c r="E6448" s="4" t="str">
        <f ca="1">position</f>
        <v/>
      </c>
      <c r="J6448" s="318"/>
      <c r="M6448" s="4"/>
      <c r="O6448" s="6"/>
      <c r="Q6448" s="20"/>
      <c r="R6448" s="5" t="str">
        <f ca="1">score</f>
        <v/>
      </c>
      <c r="S6448" s="7" t="str">
        <f ca="1">rescore_svc</f>
        <v/>
      </c>
      <c r="U6448" s="11" t="str">
        <f ca="1">price</f>
        <v/>
      </c>
      <c r="V6448" s="4"/>
      <c r="Y6448" s="388">
        <f ca="1">COUNTIFS(OFFSET($B$10, 0, 0, ROW()-9, 1), SERVICE[[#This Row],[Employee ID]], OFFSET($F$10, 0, 0, ROW()-9, 1), SERVICE[[#This Row],[Resources Role]])</f>
        <v>0</v>
      </c>
      <c r="Z6448" s="388">
        <f ca="1">COUNTIFS(OFFSET($F$10, 0, 0, ROW()-9, 1), SERVICE[[#This Row],[Resources Role]], OFFSET($H$10, 0, 0, ROW()-9, 1), SERVICE[[#This Row],[Booking]])</f>
        <v>0</v>
      </c>
    </row>
    <row r="6449" spans="1:26" x14ac:dyDescent="0.25">
      <c r="A6449" s="6" t="str">
        <f ca="1">no.</f>
        <v/>
      </c>
      <c r="E6449" s="4" t="str">
        <f ca="1">position</f>
        <v/>
      </c>
      <c r="J6449" s="318"/>
      <c r="M6449" s="4"/>
      <c r="O6449" s="6"/>
      <c r="Q6449" s="20"/>
      <c r="R6449" s="5" t="str">
        <f ca="1">score</f>
        <v/>
      </c>
      <c r="S6449" s="7" t="str">
        <f ca="1">rescore_svc</f>
        <v/>
      </c>
      <c r="U6449" s="11" t="str">
        <f ca="1">price</f>
        <v/>
      </c>
      <c r="V6449" s="4"/>
      <c r="Y6449" s="388">
        <f ca="1">COUNTIFS(OFFSET($B$10, 0, 0, ROW()-9, 1), SERVICE[[#This Row],[Employee ID]], OFFSET($F$10, 0, 0, ROW()-9, 1), SERVICE[[#This Row],[Resources Role]])</f>
        <v>0</v>
      </c>
      <c r="Z6449" s="388">
        <f ca="1">COUNTIFS(OFFSET($F$10, 0, 0, ROW()-9, 1), SERVICE[[#This Row],[Resources Role]], OFFSET($H$10, 0, 0, ROW()-9, 1), SERVICE[[#This Row],[Booking]])</f>
        <v>0</v>
      </c>
    </row>
    <row r="6450" spans="1:26" x14ac:dyDescent="0.25">
      <c r="A6450" s="6" t="str">
        <f ca="1">no.</f>
        <v/>
      </c>
      <c r="E6450" s="4" t="str">
        <f ca="1">position</f>
        <v/>
      </c>
      <c r="J6450" s="318"/>
      <c r="M6450" s="4"/>
      <c r="O6450" s="6"/>
      <c r="Q6450" s="20"/>
      <c r="R6450" s="5" t="str">
        <f ca="1">score</f>
        <v/>
      </c>
      <c r="S6450" s="7" t="str">
        <f ca="1">rescore_svc</f>
        <v/>
      </c>
      <c r="U6450" s="11" t="str">
        <f ca="1">price</f>
        <v/>
      </c>
      <c r="V6450" s="4"/>
      <c r="Y6450" s="388">
        <f ca="1">COUNTIFS(OFFSET($B$10, 0, 0, ROW()-9, 1), SERVICE[[#This Row],[Employee ID]], OFFSET($F$10, 0, 0, ROW()-9, 1), SERVICE[[#This Row],[Resources Role]])</f>
        <v>0</v>
      </c>
      <c r="Z6450" s="388">
        <f ca="1">COUNTIFS(OFFSET($F$10, 0, 0, ROW()-9, 1), SERVICE[[#This Row],[Resources Role]], OFFSET($H$10, 0, 0, ROW()-9, 1), SERVICE[[#This Row],[Booking]])</f>
        <v>0</v>
      </c>
    </row>
    <row r="6451" spans="1:26" x14ac:dyDescent="0.25">
      <c r="A6451" s="6" t="str">
        <f ca="1">no.</f>
        <v/>
      </c>
      <c r="E6451" s="4" t="str">
        <f ca="1">position</f>
        <v/>
      </c>
      <c r="J6451" s="318"/>
      <c r="M6451" s="4"/>
      <c r="O6451" s="6"/>
      <c r="Q6451" s="20"/>
      <c r="R6451" s="5" t="str">
        <f ca="1">score</f>
        <v/>
      </c>
      <c r="S6451" s="7" t="str">
        <f ca="1">rescore_svc</f>
        <v/>
      </c>
      <c r="U6451" s="11" t="str">
        <f ca="1">price</f>
        <v/>
      </c>
      <c r="V6451" s="4"/>
      <c r="Y6451" s="388">
        <f ca="1">COUNTIFS(OFFSET($B$10, 0, 0, ROW()-9, 1), SERVICE[[#This Row],[Employee ID]], OFFSET($F$10, 0, 0, ROW()-9, 1), SERVICE[[#This Row],[Resources Role]])</f>
        <v>0</v>
      </c>
      <c r="Z6451" s="388">
        <f ca="1">COUNTIFS(OFFSET($F$10, 0, 0, ROW()-9, 1), SERVICE[[#This Row],[Resources Role]], OFFSET($H$10, 0, 0, ROW()-9, 1), SERVICE[[#This Row],[Booking]])</f>
        <v>0</v>
      </c>
    </row>
    <row r="6452" spans="1:26" x14ac:dyDescent="0.25">
      <c r="A6452" s="6" t="str">
        <f ca="1">no.</f>
        <v/>
      </c>
      <c r="E6452" s="4" t="str">
        <f ca="1">position</f>
        <v/>
      </c>
      <c r="J6452" s="318"/>
      <c r="M6452" s="4"/>
      <c r="O6452" s="6"/>
      <c r="Q6452" s="20"/>
      <c r="R6452" s="5" t="str">
        <f ca="1">score</f>
        <v/>
      </c>
      <c r="S6452" s="7" t="str">
        <f ca="1">rescore_svc</f>
        <v/>
      </c>
      <c r="U6452" s="11" t="str">
        <f ca="1">price</f>
        <v/>
      </c>
      <c r="V6452" s="4"/>
      <c r="Y6452" s="388">
        <f ca="1">COUNTIFS(OFFSET($B$10, 0, 0, ROW()-9, 1), SERVICE[[#This Row],[Employee ID]], OFFSET($F$10, 0, 0, ROW()-9, 1), SERVICE[[#This Row],[Resources Role]])</f>
        <v>0</v>
      </c>
      <c r="Z6452" s="388">
        <f ca="1">COUNTIFS(OFFSET($F$10, 0, 0, ROW()-9, 1), SERVICE[[#This Row],[Resources Role]], OFFSET($H$10, 0, 0, ROW()-9, 1), SERVICE[[#This Row],[Booking]])</f>
        <v>0</v>
      </c>
    </row>
    <row r="6453" spans="1:26" x14ac:dyDescent="0.25">
      <c r="A6453" s="6" t="str">
        <f ca="1">no.</f>
        <v/>
      </c>
      <c r="E6453" s="4" t="str">
        <f ca="1">position</f>
        <v/>
      </c>
      <c r="J6453" s="318"/>
      <c r="M6453" s="4"/>
      <c r="O6453" s="6"/>
      <c r="Q6453" s="20"/>
      <c r="R6453" s="5" t="str">
        <f ca="1">score</f>
        <v/>
      </c>
      <c r="S6453" s="7" t="str">
        <f ca="1">rescore_svc</f>
        <v/>
      </c>
      <c r="U6453" s="11" t="str">
        <f ca="1">price</f>
        <v/>
      </c>
      <c r="V6453" s="4"/>
      <c r="Y6453" s="388">
        <f ca="1">COUNTIFS(OFFSET($B$10, 0, 0, ROW()-9, 1), SERVICE[[#This Row],[Employee ID]], OFFSET($F$10, 0, 0, ROW()-9, 1), SERVICE[[#This Row],[Resources Role]])</f>
        <v>0</v>
      </c>
      <c r="Z6453" s="388">
        <f ca="1">COUNTIFS(OFFSET($F$10, 0, 0, ROW()-9, 1), SERVICE[[#This Row],[Resources Role]], OFFSET($H$10, 0, 0, ROW()-9, 1), SERVICE[[#This Row],[Booking]])</f>
        <v>0</v>
      </c>
    </row>
    <row r="6454" spans="1:26" x14ac:dyDescent="0.25">
      <c r="A6454" s="6" t="str">
        <f ca="1">no.</f>
        <v/>
      </c>
      <c r="E6454" s="4" t="str">
        <f ca="1">position</f>
        <v/>
      </c>
      <c r="J6454" s="318"/>
      <c r="M6454" s="4"/>
      <c r="O6454" s="6"/>
      <c r="Q6454" s="20"/>
      <c r="R6454" s="5" t="str">
        <f ca="1">score</f>
        <v/>
      </c>
      <c r="S6454" s="7" t="str">
        <f ca="1">rescore_svc</f>
        <v/>
      </c>
      <c r="U6454" s="11" t="str">
        <f ca="1">price</f>
        <v/>
      </c>
      <c r="V6454" s="4"/>
      <c r="Y6454" s="388">
        <f ca="1">COUNTIFS(OFFSET($B$10, 0, 0, ROW()-9, 1), SERVICE[[#This Row],[Employee ID]], OFFSET($F$10, 0, 0, ROW()-9, 1), SERVICE[[#This Row],[Resources Role]])</f>
        <v>0</v>
      </c>
      <c r="Z6454" s="388">
        <f ca="1">COUNTIFS(OFFSET($F$10, 0, 0, ROW()-9, 1), SERVICE[[#This Row],[Resources Role]], OFFSET($H$10, 0, 0, ROW()-9, 1), SERVICE[[#This Row],[Booking]])</f>
        <v>0</v>
      </c>
    </row>
    <row r="6455" spans="1:26" x14ac:dyDescent="0.25">
      <c r="A6455" s="6" t="str">
        <f ca="1">no.</f>
        <v/>
      </c>
      <c r="E6455" s="4" t="str">
        <f ca="1">position</f>
        <v/>
      </c>
      <c r="J6455" s="318"/>
      <c r="M6455" s="4"/>
      <c r="O6455" s="6"/>
      <c r="Q6455" s="20"/>
      <c r="R6455" s="5" t="str">
        <f ca="1">score</f>
        <v/>
      </c>
      <c r="S6455" s="7" t="str">
        <f ca="1">rescore_svc</f>
        <v/>
      </c>
      <c r="U6455" s="11" t="str">
        <f ca="1">price</f>
        <v/>
      </c>
      <c r="V6455" s="4"/>
      <c r="Y6455" s="388">
        <f ca="1">COUNTIFS(OFFSET($B$10, 0, 0, ROW()-9, 1), SERVICE[[#This Row],[Employee ID]], OFFSET($F$10, 0, 0, ROW()-9, 1), SERVICE[[#This Row],[Resources Role]])</f>
        <v>0</v>
      </c>
      <c r="Z6455" s="388">
        <f ca="1">COUNTIFS(OFFSET($F$10, 0, 0, ROW()-9, 1), SERVICE[[#This Row],[Resources Role]], OFFSET($H$10, 0, 0, ROW()-9, 1), SERVICE[[#This Row],[Booking]])</f>
        <v>0</v>
      </c>
    </row>
    <row r="6456" spans="1:26" x14ac:dyDescent="0.25">
      <c r="A6456" s="6" t="str">
        <f ca="1">no.</f>
        <v/>
      </c>
      <c r="E6456" s="4" t="str">
        <f ca="1">position</f>
        <v/>
      </c>
      <c r="J6456" s="318"/>
      <c r="M6456" s="4"/>
      <c r="O6456" s="6"/>
      <c r="Q6456" s="20"/>
      <c r="R6456" s="5" t="str">
        <f ca="1">score</f>
        <v/>
      </c>
      <c r="S6456" s="7" t="str">
        <f ca="1">rescore_svc</f>
        <v/>
      </c>
      <c r="U6456" s="11" t="str">
        <f ca="1">price</f>
        <v/>
      </c>
      <c r="V6456" s="4"/>
      <c r="Y6456" s="388">
        <f ca="1">COUNTIFS(OFFSET($B$10, 0, 0, ROW()-9, 1), SERVICE[[#This Row],[Employee ID]], OFFSET($F$10, 0, 0, ROW()-9, 1), SERVICE[[#This Row],[Resources Role]])</f>
        <v>0</v>
      </c>
      <c r="Z6456" s="388">
        <f ca="1">COUNTIFS(OFFSET($F$10, 0, 0, ROW()-9, 1), SERVICE[[#This Row],[Resources Role]], OFFSET($H$10, 0, 0, ROW()-9, 1), SERVICE[[#This Row],[Booking]])</f>
        <v>0</v>
      </c>
    </row>
    <row r="6457" spans="1:26" x14ac:dyDescent="0.25">
      <c r="A6457" s="6" t="str">
        <f ca="1">no.</f>
        <v/>
      </c>
      <c r="E6457" s="4" t="str">
        <f ca="1">position</f>
        <v/>
      </c>
      <c r="J6457" s="318"/>
      <c r="M6457" s="4"/>
      <c r="O6457" s="6"/>
      <c r="Q6457" s="20"/>
      <c r="R6457" s="5" t="str">
        <f ca="1">score</f>
        <v/>
      </c>
      <c r="S6457" s="7" t="str">
        <f ca="1">rescore_svc</f>
        <v/>
      </c>
      <c r="U6457" s="11" t="str">
        <f ca="1">price</f>
        <v/>
      </c>
      <c r="V6457" s="4"/>
      <c r="Y6457" s="388">
        <f ca="1">COUNTIFS(OFFSET($B$10, 0, 0, ROW()-9, 1), SERVICE[[#This Row],[Employee ID]], OFFSET($F$10, 0, 0, ROW()-9, 1), SERVICE[[#This Row],[Resources Role]])</f>
        <v>0</v>
      </c>
      <c r="Z6457" s="388">
        <f ca="1">COUNTIFS(OFFSET($F$10, 0, 0, ROW()-9, 1), SERVICE[[#This Row],[Resources Role]], OFFSET($H$10, 0, 0, ROW()-9, 1), SERVICE[[#This Row],[Booking]])</f>
        <v>0</v>
      </c>
    </row>
    <row r="6458" spans="1:26" x14ac:dyDescent="0.25">
      <c r="A6458" s="6" t="str">
        <f ca="1">no.</f>
        <v/>
      </c>
      <c r="E6458" s="4" t="str">
        <f ca="1">position</f>
        <v/>
      </c>
      <c r="J6458" s="318"/>
      <c r="M6458" s="4"/>
      <c r="O6458" s="6"/>
      <c r="Q6458" s="20"/>
      <c r="R6458" s="5" t="str">
        <f ca="1">score</f>
        <v/>
      </c>
      <c r="S6458" s="7" t="str">
        <f ca="1">rescore_svc</f>
        <v/>
      </c>
      <c r="U6458" s="11" t="str">
        <f ca="1">price</f>
        <v/>
      </c>
      <c r="V6458" s="4"/>
      <c r="Y6458" s="388">
        <f ca="1">COUNTIFS(OFFSET($B$10, 0, 0, ROW()-9, 1), SERVICE[[#This Row],[Employee ID]], OFFSET($F$10, 0, 0, ROW()-9, 1), SERVICE[[#This Row],[Resources Role]])</f>
        <v>0</v>
      </c>
      <c r="Z6458" s="388">
        <f ca="1">COUNTIFS(OFFSET($F$10, 0, 0, ROW()-9, 1), SERVICE[[#This Row],[Resources Role]], OFFSET($H$10, 0, 0, ROW()-9, 1), SERVICE[[#This Row],[Booking]])</f>
        <v>0</v>
      </c>
    </row>
    <row r="6459" spans="1:26" x14ac:dyDescent="0.25">
      <c r="A6459" s="6" t="str">
        <f ca="1">no.</f>
        <v/>
      </c>
      <c r="E6459" s="4" t="str">
        <f ca="1">position</f>
        <v/>
      </c>
      <c r="J6459" s="318"/>
      <c r="M6459" s="4"/>
      <c r="O6459" s="6"/>
      <c r="Q6459" s="20"/>
      <c r="R6459" s="5" t="str">
        <f ca="1">score</f>
        <v/>
      </c>
      <c r="S6459" s="7" t="str">
        <f ca="1">rescore_svc</f>
        <v/>
      </c>
      <c r="U6459" s="11" t="str">
        <f ca="1">price</f>
        <v/>
      </c>
      <c r="V6459" s="4"/>
      <c r="Y6459" s="388">
        <f ca="1">COUNTIFS(OFFSET($B$10, 0, 0, ROW()-9, 1), SERVICE[[#This Row],[Employee ID]], OFFSET($F$10, 0, 0, ROW()-9, 1), SERVICE[[#This Row],[Resources Role]])</f>
        <v>0</v>
      </c>
      <c r="Z6459" s="388">
        <f ca="1">COUNTIFS(OFFSET($F$10, 0, 0, ROW()-9, 1), SERVICE[[#This Row],[Resources Role]], OFFSET($H$10, 0, 0, ROW()-9, 1), SERVICE[[#This Row],[Booking]])</f>
        <v>0</v>
      </c>
    </row>
    <row r="6460" spans="1:26" x14ac:dyDescent="0.25">
      <c r="A6460" s="6" t="str">
        <f ca="1">no.</f>
        <v/>
      </c>
      <c r="E6460" s="4" t="str">
        <f ca="1">position</f>
        <v/>
      </c>
      <c r="J6460" s="318"/>
      <c r="M6460" s="4"/>
      <c r="O6460" s="6"/>
      <c r="Q6460" s="20"/>
      <c r="R6460" s="5" t="str">
        <f ca="1">score</f>
        <v/>
      </c>
      <c r="S6460" s="7" t="str">
        <f ca="1">rescore_svc</f>
        <v/>
      </c>
      <c r="U6460" s="11" t="str">
        <f ca="1">price</f>
        <v/>
      </c>
      <c r="V6460" s="4"/>
      <c r="Y6460" s="388">
        <f ca="1">COUNTIFS(OFFSET($B$10, 0, 0, ROW()-9, 1), SERVICE[[#This Row],[Employee ID]], OFFSET($F$10, 0, 0, ROW()-9, 1), SERVICE[[#This Row],[Resources Role]])</f>
        <v>0</v>
      </c>
      <c r="Z6460" s="388">
        <f ca="1">COUNTIFS(OFFSET($F$10, 0, 0, ROW()-9, 1), SERVICE[[#This Row],[Resources Role]], OFFSET($H$10, 0, 0, ROW()-9, 1), SERVICE[[#This Row],[Booking]])</f>
        <v>0</v>
      </c>
    </row>
    <row r="6461" spans="1:26" x14ac:dyDescent="0.25">
      <c r="A6461" s="6" t="str">
        <f ca="1">no.</f>
        <v/>
      </c>
      <c r="E6461" s="4" t="str">
        <f ca="1">position</f>
        <v/>
      </c>
      <c r="J6461" s="318"/>
      <c r="M6461" s="4"/>
      <c r="O6461" s="6"/>
      <c r="Q6461" s="20"/>
      <c r="R6461" s="5" t="str">
        <f ca="1">score</f>
        <v/>
      </c>
      <c r="S6461" s="7" t="str">
        <f ca="1">rescore_svc</f>
        <v/>
      </c>
      <c r="U6461" s="11" t="str">
        <f ca="1">price</f>
        <v/>
      </c>
      <c r="V6461" s="4"/>
      <c r="Y6461" s="388">
        <f ca="1">COUNTIFS(OFFSET($B$10, 0, 0, ROW()-9, 1), SERVICE[[#This Row],[Employee ID]], OFFSET($F$10, 0, 0, ROW()-9, 1), SERVICE[[#This Row],[Resources Role]])</f>
        <v>0</v>
      </c>
      <c r="Z6461" s="388">
        <f ca="1">COUNTIFS(OFFSET($F$10, 0, 0, ROW()-9, 1), SERVICE[[#This Row],[Resources Role]], OFFSET($H$10, 0, 0, ROW()-9, 1), SERVICE[[#This Row],[Booking]])</f>
        <v>0</v>
      </c>
    </row>
    <row r="6462" spans="1:26" x14ac:dyDescent="0.25">
      <c r="A6462" s="6" t="str">
        <f ca="1">no.</f>
        <v/>
      </c>
      <c r="E6462" s="4" t="str">
        <f ca="1">position</f>
        <v/>
      </c>
      <c r="J6462" s="318"/>
      <c r="M6462" s="4"/>
      <c r="O6462" s="6"/>
      <c r="Q6462" s="20"/>
      <c r="R6462" s="5" t="str">
        <f ca="1">score</f>
        <v/>
      </c>
      <c r="S6462" s="7" t="str">
        <f ca="1">rescore_svc</f>
        <v/>
      </c>
      <c r="U6462" s="11" t="str">
        <f ca="1">price</f>
        <v/>
      </c>
      <c r="V6462" s="4"/>
      <c r="Y6462" s="388">
        <f ca="1">COUNTIFS(OFFSET($B$10, 0, 0, ROW()-9, 1), SERVICE[[#This Row],[Employee ID]], OFFSET($F$10, 0, 0, ROW()-9, 1), SERVICE[[#This Row],[Resources Role]])</f>
        <v>0</v>
      </c>
      <c r="Z6462" s="388">
        <f ca="1">COUNTIFS(OFFSET($F$10, 0, 0, ROW()-9, 1), SERVICE[[#This Row],[Resources Role]], OFFSET($H$10, 0, 0, ROW()-9, 1), SERVICE[[#This Row],[Booking]])</f>
        <v>0</v>
      </c>
    </row>
    <row r="6463" spans="1:26" x14ac:dyDescent="0.25">
      <c r="A6463" s="6" t="str">
        <f ca="1">no.</f>
        <v/>
      </c>
      <c r="E6463" s="4" t="str">
        <f ca="1">position</f>
        <v/>
      </c>
      <c r="J6463" s="318"/>
      <c r="M6463" s="4"/>
      <c r="O6463" s="6"/>
      <c r="Q6463" s="20"/>
      <c r="R6463" s="5" t="str">
        <f ca="1">score</f>
        <v/>
      </c>
      <c r="S6463" s="7" t="str">
        <f ca="1">rescore_svc</f>
        <v/>
      </c>
      <c r="U6463" s="11" t="str">
        <f ca="1">price</f>
        <v/>
      </c>
      <c r="V6463" s="4"/>
      <c r="Y6463" s="388">
        <f ca="1">COUNTIFS(OFFSET($B$10, 0, 0, ROW()-9, 1), SERVICE[[#This Row],[Employee ID]], OFFSET($F$10, 0, 0, ROW()-9, 1), SERVICE[[#This Row],[Resources Role]])</f>
        <v>0</v>
      </c>
      <c r="Z6463" s="388">
        <f ca="1">COUNTIFS(OFFSET($F$10, 0, 0, ROW()-9, 1), SERVICE[[#This Row],[Resources Role]], OFFSET($H$10, 0, 0, ROW()-9, 1), SERVICE[[#This Row],[Booking]])</f>
        <v>0</v>
      </c>
    </row>
    <row r="6464" spans="1:26" x14ac:dyDescent="0.25">
      <c r="A6464" s="6" t="str">
        <f ca="1">no.</f>
        <v/>
      </c>
      <c r="E6464" s="4" t="str">
        <f ca="1">position</f>
        <v/>
      </c>
      <c r="J6464" s="318"/>
      <c r="M6464" s="4"/>
      <c r="O6464" s="6"/>
      <c r="Q6464" s="20"/>
      <c r="R6464" s="5" t="str">
        <f ca="1">score</f>
        <v/>
      </c>
      <c r="S6464" s="7" t="str">
        <f ca="1">rescore_svc</f>
        <v/>
      </c>
      <c r="U6464" s="11" t="str">
        <f ca="1">price</f>
        <v/>
      </c>
      <c r="V6464" s="4"/>
      <c r="Y6464" s="388">
        <f ca="1">COUNTIFS(OFFSET($B$10, 0, 0, ROW()-9, 1), SERVICE[[#This Row],[Employee ID]], OFFSET($F$10, 0, 0, ROW()-9, 1), SERVICE[[#This Row],[Resources Role]])</f>
        <v>0</v>
      </c>
      <c r="Z6464" s="388">
        <f ca="1">COUNTIFS(OFFSET($F$10, 0, 0, ROW()-9, 1), SERVICE[[#This Row],[Resources Role]], OFFSET($H$10, 0, 0, ROW()-9, 1), SERVICE[[#This Row],[Booking]])</f>
        <v>0</v>
      </c>
    </row>
    <row r="6465" spans="1:26" x14ac:dyDescent="0.25">
      <c r="A6465" s="6" t="str">
        <f ca="1">no.</f>
        <v/>
      </c>
      <c r="E6465" s="4" t="str">
        <f ca="1">position</f>
        <v/>
      </c>
      <c r="J6465" s="318"/>
      <c r="M6465" s="4"/>
      <c r="O6465" s="6"/>
      <c r="Q6465" s="20"/>
      <c r="R6465" s="5" t="str">
        <f ca="1">score</f>
        <v/>
      </c>
      <c r="S6465" s="7" t="str">
        <f ca="1">rescore_svc</f>
        <v/>
      </c>
      <c r="U6465" s="11" t="str">
        <f ca="1">price</f>
        <v/>
      </c>
      <c r="V6465" s="4"/>
      <c r="Y6465" s="388">
        <f ca="1">COUNTIFS(OFFSET($B$10, 0, 0, ROW()-9, 1), SERVICE[[#This Row],[Employee ID]], OFFSET($F$10, 0, 0, ROW()-9, 1), SERVICE[[#This Row],[Resources Role]])</f>
        <v>0</v>
      </c>
      <c r="Z6465" s="388">
        <f ca="1">COUNTIFS(OFFSET($F$10, 0, 0, ROW()-9, 1), SERVICE[[#This Row],[Resources Role]], OFFSET($H$10, 0, 0, ROW()-9, 1), SERVICE[[#This Row],[Booking]])</f>
        <v>0</v>
      </c>
    </row>
    <row r="6466" spans="1:26" x14ac:dyDescent="0.25">
      <c r="A6466" s="6" t="str">
        <f ca="1">no.</f>
        <v/>
      </c>
      <c r="E6466" s="4" t="str">
        <f ca="1">position</f>
        <v/>
      </c>
      <c r="J6466" s="318"/>
      <c r="M6466" s="4"/>
      <c r="O6466" s="6"/>
      <c r="Q6466" s="20"/>
      <c r="R6466" s="5" t="str">
        <f ca="1">score</f>
        <v/>
      </c>
      <c r="S6466" s="7" t="str">
        <f ca="1">rescore_svc</f>
        <v/>
      </c>
      <c r="U6466" s="11" t="str">
        <f ca="1">price</f>
        <v/>
      </c>
      <c r="V6466" s="4"/>
      <c r="Y6466" s="388">
        <f ca="1">COUNTIFS(OFFSET($B$10, 0, 0, ROW()-9, 1), SERVICE[[#This Row],[Employee ID]], OFFSET($F$10, 0, 0, ROW()-9, 1), SERVICE[[#This Row],[Resources Role]])</f>
        <v>0</v>
      </c>
      <c r="Z6466" s="388">
        <f ca="1">COUNTIFS(OFFSET($F$10, 0, 0, ROW()-9, 1), SERVICE[[#This Row],[Resources Role]], OFFSET($H$10, 0, 0, ROW()-9, 1), SERVICE[[#This Row],[Booking]])</f>
        <v>0</v>
      </c>
    </row>
    <row r="6467" spans="1:26" x14ac:dyDescent="0.25">
      <c r="A6467" s="6" t="str">
        <f ca="1">no.</f>
        <v/>
      </c>
      <c r="E6467" s="4" t="str">
        <f ca="1">position</f>
        <v/>
      </c>
      <c r="J6467" s="318"/>
      <c r="M6467" s="4"/>
      <c r="O6467" s="6"/>
      <c r="Q6467" s="20"/>
      <c r="R6467" s="5" t="str">
        <f ca="1">score</f>
        <v/>
      </c>
      <c r="S6467" s="7" t="str">
        <f ca="1">rescore_svc</f>
        <v/>
      </c>
      <c r="U6467" s="11" t="str">
        <f ca="1">price</f>
        <v/>
      </c>
      <c r="V6467" s="4"/>
      <c r="Y6467" s="388">
        <f ca="1">COUNTIFS(OFFSET($B$10, 0, 0, ROW()-9, 1), SERVICE[[#This Row],[Employee ID]], OFFSET($F$10, 0, 0, ROW()-9, 1), SERVICE[[#This Row],[Resources Role]])</f>
        <v>0</v>
      </c>
      <c r="Z6467" s="388">
        <f ca="1">COUNTIFS(OFFSET($F$10, 0, 0, ROW()-9, 1), SERVICE[[#This Row],[Resources Role]], OFFSET($H$10, 0, 0, ROW()-9, 1), SERVICE[[#This Row],[Booking]])</f>
        <v>0</v>
      </c>
    </row>
    <row r="6468" spans="1:26" x14ac:dyDescent="0.25">
      <c r="A6468" s="6" t="str">
        <f ca="1">no.</f>
        <v/>
      </c>
      <c r="E6468" s="4" t="str">
        <f ca="1">position</f>
        <v/>
      </c>
      <c r="J6468" s="318"/>
      <c r="M6468" s="4"/>
      <c r="O6468" s="6"/>
      <c r="Q6468" s="20"/>
      <c r="R6468" s="5" t="str">
        <f ca="1">score</f>
        <v/>
      </c>
      <c r="S6468" s="7" t="str">
        <f ca="1">rescore_svc</f>
        <v/>
      </c>
      <c r="U6468" s="11" t="str">
        <f ca="1">price</f>
        <v/>
      </c>
      <c r="V6468" s="4"/>
      <c r="Y6468" s="388">
        <f ca="1">COUNTIFS(OFFSET($B$10, 0, 0, ROW()-9, 1), SERVICE[[#This Row],[Employee ID]], OFFSET($F$10, 0, 0, ROW()-9, 1), SERVICE[[#This Row],[Resources Role]])</f>
        <v>0</v>
      </c>
      <c r="Z6468" s="388">
        <f ca="1">COUNTIFS(OFFSET($F$10, 0, 0, ROW()-9, 1), SERVICE[[#This Row],[Resources Role]], OFFSET($H$10, 0, 0, ROW()-9, 1), SERVICE[[#This Row],[Booking]])</f>
        <v>0</v>
      </c>
    </row>
    <row r="6469" spans="1:26" x14ac:dyDescent="0.25">
      <c r="A6469" s="6" t="str">
        <f ca="1">no.</f>
        <v/>
      </c>
      <c r="E6469" s="4" t="str">
        <f ca="1">position</f>
        <v/>
      </c>
      <c r="J6469" s="318"/>
      <c r="M6469" s="4"/>
      <c r="O6469" s="6"/>
      <c r="Q6469" s="20"/>
      <c r="R6469" s="5" t="str">
        <f ca="1">score</f>
        <v/>
      </c>
      <c r="S6469" s="7" t="str">
        <f ca="1">rescore_svc</f>
        <v/>
      </c>
      <c r="U6469" s="11" t="str">
        <f ca="1">price</f>
        <v/>
      </c>
      <c r="V6469" s="4"/>
      <c r="Y6469" s="388">
        <f ca="1">COUNTIFS(OFFSET($B$10, 0, 0, ROW()-9, 1), SERVICE[[#This Row],[Employee ID]], OFFSET($F$10, 0, 0, ROW()-9, 1), SERVICE[[#This Row],[Resources Role]])</f>
        <v>0</v>
      </c>
      <c r="Z6469" s="388">
        <f ca="1">COUNTIFS(OFFSET($F$10, 0, 0, ROW()-9, 1), SERVICE[[#This Row],[Resources Role]], OFFSET($H$10, 0, 0, ROW()-9, 1), SERVICE[[#This Row],[Booking]])</f>
        <v>0</v>
      </c>
    </row>
    <row r="6470" spans="1:26" x14ac:dyDescent="0.25">
      <c r="A6470" s="6" t="str">
        <f ca="1">no.</f>
        <v/>
      </c>
      <c r="E6470" s="4" t="str">
        <f ca="1">position</f>
        <v/>
      </c>
      <c r="J6470" s="318"/>
      <c r="M6470" s="4"/>
      <c r="O6470" s="6"/>
      <c r="Q6470" s="20"/>
      <c r="R6470" s="5" t="str">
        <f ca="1">score</f>
        <v/>
      </c>
      <c r="S6470" s="7" t="str">
        <f ca="1">rescore_svc</f>
        <v/>
      </c>
      <c r="U6470" s="11" t="str">
        <f ca="1">price</f>
        <v/>
      </c>
      <c r="V6470" s="4"/>
      <c r="Y6470" s="388">
        <f ca="1">COUNTIFS(OFFSET($B$10, 0, 0, ROW()-9, 1), SERVICE[[#This Row],[Employee ID]], OFFSET($F$10, 0, 0, ROW()-9, 1), SERVICE[[#This Row],[Resources Role]])</f>
        <v>0</v>
      </c>
      <c r="Z6470" s="388">
        <f ca="1">COUNTIFS(OFFSET($F$10, 0, 0, ROW()-9, 1), SERVICE[[#This Row],[Resources Role]], OFFSET($H$10, 0, 0, ROW()-9, 1), SERVICE[[#This Row],[Booking]])</f>
        <v>0</v>
      </c>
    </row>
    <row r="6471" spans="1:26" x14ac:dyDescent="0.25">
      <c r="A6471" s="6" t="str">
        <f ca="1">no.</f>
        <v/>
      </c>
      <c r="E6471" s="4" t="str">
        <f ca="1">position</f>
        <v/>
      </c>
      <c r="J6471" s="318"/>
      <c r="M6471" s="4"/>
      <c r="O6471" s="6"/>
      <c r="Q6471" s="20"/>
      <c r="R6471" s="5" t="str">
        <f ca="1">score</f>
        <v/>
      </c>
      <c r="S6471" s="7" t="str">
        <f ca="1">rescore_svc</f>
        <v/>
      </c>
      <c r="U6471" s="11" t="str">
        <f ca="1">price</f>
        <v/>
      </c>
      <c r="V6471" s="4"/>
      <c r="Y6471" s="388">
        <f ca="1">COUNTIFS(OFFSET($B$10, 0, 0, ROW()-9, 1), SERVICE[[#This Row],[Employee ID]], OFFSET($F$10, 0, 0, ROW()-9, 1), SERVICE[[#This Row],[Resources Role]])</f>
        <v>0</v>
      </c>
      <c r="Z6471" s="388">
        <f ca="1">COUNTIFS(OFFSET($F$10, 0, 0, ROW()-9, 1), SERVICE[[#This Row],[Resources Role]], OFFSET($H$10, 0, 0, ROW()-9, 1), SERVICE[[#This Row],[Booking]])</f>
        <v>0</v>
      </c>
    </row>
    <row r="6472" spans="1:26" x14ac:dyDescent="0.25">
      <c r="A6472" s="6" t="str">
        <f ca="1">no.</f>
        <v/>
      </c>
      <c r="E6472" s="4" t="str">
        <f ca="1">position</f>
        <v/>
      </c>
      <c r="J6472" s="318"/>
      <c r="M6472" s="4"/>
      <c r="O6472" s="6"/>
      <c r="Q6472" s="20"/>
      <c r="R6472" s="5" t="str">
        <f ca="1">score</f>
        <v/>
      </c>
      <c r="S6472" s="7" t="str">
        <f ca="1">rescore_svc</f>
        <v/>
      </c>
      <c r="U6472" s="11" t="str">
        <f ca="1">price</f>
        <v/>
      </c>
      <c r="V6472" s="4"/>
      <c r="Y6472" s="388">
        <f ca="1">COUNTIFS(OFFSET($B$10, 0, 0, ROW()-9, 1), SERVICE[[#This Row],[Employee ID]], OFFSET($F$10, 0, 0, ROW()-9, 1), SERVICE[[#This Row],[Resources Role]])</f>
        <v>0</v>
      </c>
      <c r="Z6472" s="388">
        <f ca="1">COUNTIFS(OFFSET($F$10, 0, 0, ROW()-9, 1), SERVICE[[#This Row],[Resources Role]], OFFSET($H$10, 0, 0, ROW()-9, 1), SERVICE[[#This Row],[Booking]])</f>
        <v>0</v>
      </c>
    </row>
    <row r="6473" spans="1:26" x14ac:dyDescent="0.25">
      <c r="A6473" s="6" t="str">
        <f ca="1">no.</f>
        <v/>
      </c>
      <c r="E6473" s="4" t="str">
        <f ca="1">position</f>
        <v/>
      </c>
      <c r="J6473" s="318"/>
      <c r="M6473" s="4"/>
      <c r="O6473" s="6"/>
      <c r="Q6473" s="20"/>
      <c r="R6473" s="5" t="str">
        <f ca="1">score</f>
        <v/>
      </c>
      <c r="S6473" s="7" t="str">
        <f ca="1">rescore_svc</f>
        <v/>
      </c>
      <c r="U6473" s="11" t="str">
        <f ca="1">price</f>
        <v/>
      </c>
      <c r="V6473" s="4"/>
      <c r="Y6473" s="388">
        <f ca="1">COUNTIFS(OFFSET($B$10, 0, 0, ROW()-9, 1), SERVICE[[#This Row],[Employee ID]], OFFSET($F$10, 0, 0, ROW()-9, 1), SERVICE[[#This Row],[Resources Role]])</f>
        <v>0</v>
      </c>
      <c r="Z6473" s="388">
        <f ca="1">COUNTIFS(OFFSET($F$10, 0, 0, ROW()-9, 1), SERVICE[[#This Row],[Resources Role]], OFFSET($H$10, 0, 0, ROW()-9, 1), SERVICE[[#This Row],[Booking]])</f>
        <v>0</v>
      </c>
    </row>
    <row r="6474" spans="1:26" x14ac:dyDescent="0.25">
      <c r="A6474" s="6" t="str">
        <f ca="1">no.</f>
        <v/>
      </c>
      <c r="E6474" s="4" t="str">
        <f ca="1">position</f>
        <v/>
      </c>
      <c r="J6474" s="318"/>
      <c r="M6474" s="4"/>
      <c r="O6474" s="6"/>
      <c r="Q6474" s="20"/>
      <c r="R6474" s="5" t="str">
        <f ca="1">score</f>
        <v/>
      </c>
      <c r="S6474" s="7" t="str">
        <f ca="1">rescore_svc</f>
        <v/>
      </c>
      <c r="U6474" s="11" t="str">
        <f ca="1">price</f>
        <v/>
      </c>
      <c r="V6474" s="4"/>
      <c r="Y6474" s="388">
        <f ca="1">COUNTIFS(OFFSET($B$10, 0, 0, ROW()-9, 1), SERVICE[[#This Row],[Employee ID]], OFFSET($F$10, 0, 0, ROW()-9, 1), SERVICE[[#This Row],[Resources Role]])</f>
        <v>0</v>
      </c>
      <c r="Z6474" s="388">
        <f ca="1">COUNTIFS(OFFSET($F$10, 0, 0, ROW()-9, 1), SERVICE[[#This Row],[Resources Role]], OFFSET($H$10, 0, 0, ROW()-9, 1), SERVICE[[#This Row],[Booking]])</f>
        <v>0</v>
      </c>
    </row>
    <row r="6475" spans="1:26" x14ac:dyDescent="0.25">
      <c r="A6475" s="6" t="str">
        <f ca="1">no.</f>
        <v/>
      </c>
      <c r="E6475" s="4" t="str">
        <f ca="1">position</f>
        <v/>
      </c>
      <c r="J6475" s="318"/>
      <c r="M6475" s="4"/>
      <c r="O6475" s="6"/>
      <c r="Q6475" s="20"/>
      <c r="R6475" s="5" t="str">
        <f ca="1">score</f>
        <v/>
      </c>
      <c r="S6475" s="7" t="str">
        <f ca="1">rescore_svc</f>
        <v/>
      </c>
      <c r="U6475" s="11" t="str">
        <f ca="1">price</f>
        <v/>
      </c>
      <c r="V6475" s="4"/>
      <c r="Y6475" s="388">
        <f ca="1">COUNTIFS(OFFSET($B$10, 0, 0, ROW()-9, 1), SERVICE[[#This Row],[Employee ID]], OFFSET($F$10, 0, 0, ROW()-9, 1), SERVICE[[#This Row],[Resources Role]])</f>
        <v>0</v>
      </c>
      <c r="Z6475" s="388">
        <f ca="1">COUNTIFS(OFFSET($F$10, 0, 0, ROW()-9, 1), SERVICE[[#This Row],[Resources Role]], OFFSET($H$10, 0, 0, ROW()-9, 1), SERVICE[[#This Row],[Booking]])</f>
        <v>0</v>
      </c>
    </row>
    <row r="6476" spans="1:26" x14ac:dyDescent="0.25">
      <c r="A6476" s="6" t="str">
        <f ca="1">no.</f>
        <v/>
      </c>
      <c r="E6476" s="4" t="str">
        <f ca="1">position</f>
        <v/>
      </c>
      <c r="J6476" s="318"/>
      <c r="M6476" s="4"/>
      <c r="O6476" s="6"/>
      <c r="Q6476" s="20"/>
      <c r="R6476" s="5" t="str">
        <f ca="1">score</f>
        <v/>
      </c>
      <c r="S6476" s="7" t="str">
        <f ca="1">rescore_svc</f>
        <v/>
      </c>
      <c r="U6476" s="11" t="str">
        <f ca="1">price</f>
        <v/>
      </c>
      <c r="V6476" s="4"/>
      <c r="Y6476" s="388">
        <f ca="1">COUNTIFS(OFFSET($B$10, 0, 0, ROW()-9, 1), SERVICE[[#This Row],[Employee ID]], OFFSET($F$10, 0, 0, ROW()-9, 1), SERVICE[[#This Row],[Resources Role]])</f>
        <v>0</v>
      </c>
      <c r="Z6476" s="388">
        <f ca="1">COUNTIFS(OFFSET($F$10, 0, 0, ROW()-9, 1), SERVICE[[#This Row],[Resources Role]], OFFSET($H$10, 0, 0, ROW()-9, 1), SERVICE[[#This Row],[Booking]])</f>
        <v>0</v>
      </c>
    </row>
    <row r="6477" spans="1:26" x14ac:dyDescent="0.25">
      <c r="A6477" s="6" t="str">
        <f ca="1">no.</f>
        <v/>
      </c>
      <c r="E6477" s="4" t="str">
        <f ca="1">position</f>
        <v/>
      </c>
      <c r="J6477" s="318"/>
      <c r="M6477" s="4"/>
      <c r="O6477" s="6"/>
      <c r="Q6477" s="20"/>
      <c r="R6477" s="5" t="str">
        <f ca="1">score</f>
        <v/>
      </c>
      <c r="S6477" s="7" t="str">
        <f ca="1">rescore_svc</f>
        <v/>
      </c>
      <c r="U6477" s="11" t="str">
        <f ca="1">price</f>
        <v/>
      </c>
      <c r="V6477" s="4"/>
      <c r="Y6477" s="388">
        <f ca="1">COUNTIFS(OFFSET($B$10, 0, 0, ROW()-9, 1), SERVICE[[#This Row],[Employee ID]], OFFSET($F$10, 0, 0, ROW()-9, 1), SERVICE[[#This Row],[Resources Role]])</f>
        <v>0</v>
      </c>
      <c r="Z6477" s="388">
        <f ca="1">COUNTIFS(OFFSET($F$10, 0, 0, ROW()-9, 1), SERVICE[[#This Row],[Resources Role]], OFFSET($H$10, 0, 0, ROW()-9, 1), SERVICE[[#This Row],[Booking]])</f>
        <v>0</v>
      </c>
    </row>
    <row r="6478" spans="1:26" x14ac:dyDescent="0.25">
      <c r="A6478" s="6" t="str">
        <f ca="1">no.</f>
        <v/>
      </c>
      <c r="E6478" s="4" t="str">
        <f ca="1">position</f>
        <v/>
      </c>
      <c r="J6478" s="318"/>
      <c r="M6478" s="4"/>
      <c r="O6478" s="6"/>
      <c r="Q6478" s="20"/>
      <c r="R6478" s="5" t="str">
        <f ca="1">score</f>
        <v/>
      </c>
      <c r="S6478" s="7" t="str">
        <f ca="1">rescore_svc</f>
        <v/>
      </c>
      <c r="U6478" s="11" t="str">
        <f ca="1">price</f>
        <v/>
      </c>
      <c r="V6478" s="4"/>
      <c r="Y6478" s="388">
        <f ca="1">COUNTIFS(OFFSET($B$10, 0, 0, ROW()-9, 1), SERVICE[[#This Row],[Employee ID]], OFFSET($F$10, 0, 0, ROW()-9, 1), SERVICE[[#This Row],[Resources Role]])</f>
        <v>0</v>
      </c>
      <c r="Z6478" s="388">
        <f ca="1">COUNTIFS(OFFSET($F$10, 0, 0, ROW()-9, 1), SERVICE[[#This Row],[Resources Role]], OFFSET($H$10, 0, 0, ROW()-9, 1), SERVICE[[#This Row],[Booking]])</f>
        <v>0</v>
      </c>
    </row>
    <row r="6479" spans="1:26" x14ac:dyDescent="0.25">
      <c r="A6479" s="6" t="str">
        <f ca="1">no.</f>
        <v/>
      </c>
      <c r="E6479" s="4" t="str">
        <f ca="1">position</f>
        <v/>
      </c>
      <c r="J6479" s="318"/>
      <c r="M6479" s="4"/>
      <c r="O6479" s="6"/>
      <c r="Q6479" s="20"/>
      <c r="R6479" s="5" t="str">
        <f ca="1">score</f>
        <v/>
      </c>
      <c r="S6479" s="7" t="str">
        <f ca="1">rescore_svc</f>
        <v/>
      </c>
      <c r="U6479" s="11" t="str">
        <f ca="1">price</f>
        <v/>
      </c>
      <c r="V6479" s="4"/>
      <c r="Y6479" s="388">
        <f ca="1">COUNTIFS(OFFSET($B$10, 0, 0, ROW()-9, 1), SERVICE[[#This Row],[Employee ID]], OFFSET($F$10, 0, 0, ROW()-9, 1), SERVICE[[#This Row],[Resources Role]])</f>
        <v>0</v>
      </c>
      <c r="Z6479" s="388">
        <f ca="1">COUNTIFS(OFFSET($F$10, 0, 0, ROW()-9, 1), SERVICE[[#This Row],[Resources Role]], OFFSET($H$10, 0, 0, ROW()-9, 1), SERVICE[[#This Row],[Booking]])</f>
        <v>0</v>
      </c>
    </row>
    <row r="6480" spans="1:26" x14ac:dyDescent="0.25">
      <c r="A6480" s="6" t="str">
        <f ca="1">no.</f>
        <v/>
      </c>
      <c r="E6480" s="4" t="str">
        <f ca="1">position</f>
        <v/>
      </c>
      <c r="J6480" s="318"/>
      <c r="M6480" s="4"/>
      <c r="O6480" s="6"/>
      <c r="Q6480" s="20"/>
      <c r="R6480" s="5" t="str">
        <f ca="1">score</f>
        <v/>
      </c>
      <c r="S6480" s="7" t="str">
        <f ca="1">rescore_svc</f>
        <v/>
      </c>
      <c r="U6480" s="11" t="str">
        <f ca="1">price</f>
        <v/>
      </c>
      <c r="V6480" s="4"/>
      <c r="Y6480" s="388">
        <f ca="1">COUNTIFS(OFFSET($B$10, 0, 0, ROW()-9, 1), SERVICE[[#This Row],[Employee ID]], OFFSET($F$10, 0, 0, ROW()-9, 1), SERVICE[[#This Row],[Resources Role]])</f>
        <v>0</v>
      </c>
      <c r="Z6480" s="388">
        <f ca="1">COUNTIFS(OFFSET($F$10, 0, 0, ROW()-9, 1), SERVICE[[#This Row],[Resources Role]], OFFSET($H$10, 0, 0, ROW()-9, 1), SERVICE[[#This Row],[Booking]])</f>
        <v>0</v>
      </c>
    </row>
    <row r="6481" spans="1:26" x14ac:dyDescent="0.25">
      <c r="A6481" s="6" t="str">
        <f ca="1">no.</f>
        <v/>
      </c>
      <c r="E6481" s="4" t="str">
        <f ca="1">position</f>
        <v/>
      </c>
      <c r="J6481" s="318"/>
      <c r="M6481" s="4"/>
      <c r="O6481" s="6"/>
      <c r="Q6481" s="20"/>
      <c r="R6481" s="5" t="str">
        <f ca="1">score</f>
        <v/>
      </c>
      <c r="S6481" s="7" t="str">
        <f ca="1">rescore_svc</f>
        <v/>
      </c>
      <c r="U6481" s="11" t="str">
        <f ca="1">price</f>
        <v/>
      </c>
      <c r="V6481" s="4"/>
      <c r="Y6481" s="388">
        <f ca="1">COUNTIFS(OFFSET($B$10, 0, 0, ROW()-9, 1), SERVICE[[#This Row],[Employee ID]], OFFSET($F$10, 0, 0, ROW()-9, 1), SERVICE[[#This Row],[Resources Role]])</f>
        <v>0</v>
      </c>
      <c r="Z6481" s="388">
        <f ca="1">COUNTIFS(OFFSET($F$10, 0, 0, ROW()-9, 1), SERVICE[[#This Row],[Resources Role]], OFFSET($H$10, 0, 0, ROW()-9, 1), SERVICE[[#This Row],[Booking]])</f>
        <v>0</v>
      </c>
    </row>
    <row r="6482" spans="1:26" x14ac:dyDescent="0.25">
      <c r="A6482" s="6" t="str">
        <f ca="1">no.</f>
        <v/>
      </c>
      <c r="E6482" s="4" t="str">
        <f ca="1">position</f>
        <v/>
      </c>
      <c r="J6482" s="318"/>
      <c r="M6482" s="4"/>
      <c r="O6482" s="6"/>
      <c r="Q6482" s="20"/>
      <c r="R6482" s="5" t="str">
        <f ca="1">score</f>
        <v/>
      </c>
      <c r="S6482" s="7" t="str">
        <f ca="1">rescore_svc</f>
        <v/>
      </c>
      <c r="U6482" s="11" t="str">
        <f ca="1">price</f>
        <v/>
      </c>
      <c r="V6482" s="4"/>
      <c r="Y6482" s="388">
        <f ca="1">COUNTIFS(OFFSET($B$10, 0, 0, ROW()-9, 1), SERVICE[[#This Row],[Employee ID]], OFFSET($F$10, 0, 0, ROW()-9, 1), SERVICE[[#This Row],[Resources Role]])</f>
        <v>0</v>
      </c>
      <c r="Z6482" s="388">
        <f ca="1">COUNTIFS(OFFSET($F$10, 0, 0, ROW()-9, 1), SERVICE[[#This Row],[Resources Role]], OFFSET($H$10, 0, 0, ROW()-9, 1), SERVICE[[#This Row],[Booking]])</f>
        <v>0</v>
      </c>
    </row>
    <row r="6483" spans="1:26" x14ac:dyDescent="0.25">
      <c r="A6483" s="6" t="str">
        <f ca="1">no.</f>
        <v/>
      </c>
      <c r="E6483" s="4" t="str">
        <f ca="1">position</f>
        <v/>
      </c>
      <c r="J6483" s="318"/>
      <c r="M6483" s="4"/>
      <c r="O6483" s="6"/>
      <c r="Q6483" s="20"/>
      <c r="R6483" s="5" t="str">
        <f ca="1">score</f>
        <v/>
      </c>
      <c r="S6483" s="7" t="str">
        <f ca="1">rescore_svc</f>
        <v/>
      </c>
      <c r="U6483" s="11" t="str">
        <f ca="1">price</f>
        <v/>
      </c>
      <c r="V6483" s="4"/>
      <c r="Y6483" s="388">
        <f ca="1">COUNTIFS(OFFSET($B$10, 0, 0, ROW()-9, 1), SERVICE[[#This Row],[Employee ID]], OFFSET($F$10, 0, 0, ROW()-9, 1), SERVICE[[#This Row],[Resources Role]])</f>
        <v>0</v>
      </c>
      <c r="Z6483" s="388">
        <f ca="1">COUNTIFS(OFFSET($F$10, 0, 0, ROW()-9, 1), SERVICE[[#This Row],[Resources Role]], OFFSET($H$10, 0, 0, ROW()-9, 1), SERVICE[[#This Row],[Booking]])</f>
        <v>0</v>
      </c>
    </row>
    <row r="6484" spans="1:26" x14ac:dyDescent="0.25">
      <c r="A6484" s="6" t="str">
        <f ca="1">no.</f>
        <v/>
      </c>
      <c r="E6484" s="4" t="str">
        <f ca="1">position</f>
        <v/>
      </c>
      <c r="J6484" s="318"/>
      <c r="M6484" s="4"/>
      <c r="O6484" s="6"/>
      <c r="Q6484" s="20"/>
      <c r="R6484" s="5" t="str">
        <f ca="1">score</f>
        <v/>
      </c>
      <c r="S6484" s="7" t="str">
        <f ca="1">rescore_svc</f>
        <v/>
      </c>
      <c r="U6484" s="11" t="str">
        <f ca="1">price</f>
        <v/>
      </c>
      <c r="V6484" s="4"/>
      <c r="Y6484" s="388">
        <f ca="1">COUNTIFS(OFFSET($B$10, 0, 0, ROW()-9, 1), SERVICE[[#This Row],[Employee ID]], OFFSET($F$10, 0, 0, ROW()-9, 1), SERVICE[[#This Row],[Resources Role]])</f>
        <v>0</v>
      </c>
      <c r="Z6484" s="388">
        <f ca="1">COUNTIFS(OFFSET($F$10, 0, 0, ROW()-9, 1), SERVICE[[#This Row],[Resources Role]], OFFSET($H$10, 0, 0, ROW()-9, 1), SERVICE[[#This Row],[Booking]])</f>
        <v>0</v>
      </c>
    </row>
    <row r="6485" spans="1:26" x14ac:dyDescent="0.25">
      <c r="A6485" s="6" t="str">
        <f ca="1">no.</f>
        <v/>
      </c>
      <c r="E6485" s="4" t="str">
        <f ca="1">position</f>
        <v/>
      </c>
      <c r="J6485" s="318"/>
      <c r="M6485" s="4"/>
      <c r="O6485" s="6"/>
      <c r="Q6485" s="20"/>
      <c r="R6485" s="5" t="str">
        <f ca="1">score</f>
        <v/>
      </c>
      <c r="S6485" s="7" t="str">
        <f ca="1">rescore_svc</f>
        <v/>
      </c>
      <c r="U6485" s="11" t="str">
        <f ca="1">price</f>
        <v/>
      </c>
      <c r="V6485" s="4"/>
      <c r="Y6485" s="388">
        <f ca="1">COUNTIFS(OFFSET($B$10, 0, 0, ROW()-9, 1), SERVICE[[#This Row],[Employee ID]], OFFSET($F$10, 0, 0, ROW()-9, 1), SERVICE[[#This Row],[Resources Role]])</f>
        <v>0</v>
      </c>
      <c r="Z6485" s="388">
        <f ca="1">COUNTIFS(OFFSET($F$10, 0, 0, ROW()-9, 1), SERVICE[[#This Row],[Resources Role]], OFFSET($H$10, 0, 0, ROW()-9, 1), SERVICE[[#This Row],[Booking]])</f>
        <v>0</v>
      </c>
    </row>
    <row r="6486" spans="1:26" x14ac:dyDescent="0.25">
      <c r="A6486" s="6" t="str">
        <f ca="1">no.</f>
        <v/>
      </c>
      <c r="E6486" s="4" t="str">
        <f ca="1">position</f>
        <v/>
      </c>
      <c r="J6486" s="318"/>
      <c r="M6486" s="4"/>
      <c r="O6486" s="6"/>
      <c r="Q6486" s="20"/>
      <c r="R6486" s="5" t="str">
        <f ca="1">score</f>
        <v/>
      </c>
      <c r="S6486" s="7" t="str">
        <f ca="1">rescore_svc</f>
        <v/>
      </c>
      <c r="U6486" s="11" t="str">
        <f ca="1">price</f>
        <v/>
      </c>
      <c r="V6486" s="4"/>
      <c r="Y6486" s="388">
        <f ca="1">COUNTIFS(OFFSET($B$10, 0, 0, ROW()-9, 1), SERVICE[[#This Row],[Employee ID]], OFFSET($F$10, 0, 0, ROW()-9, 1), SERVICE[[#This Row],[Resources Role]])</f>
        <v>0</v>
      </c>
      <c r="Z6486" s="388">
        <f ca="1">COUNTIFS(OFFSET($F$10, 0, 0, ROW()-9, 1), SERVICE[[#This Row],[Resources Role]], OFFSET($H$10, 0, 0, ROW()-9, 1), SERVICE[[#This Row],[Booking]])</f>
        <v>0</v>
      </c>
    </row>
    <row r="6487" spans="1:26" x14ac:dyDescent="0.25">
      <c r="A6487" s="6" t="str">
        <f ca="1">no.</f>
        <v/>
      </c>
      <c r="E6487" s="4" t="str">
        <f ca="1">position</f>
        <v/>
      </c>
      <c r="J6487" s="318"/>
      <c r="M6487" s="4"/>
      <c r="O6487" s="6"/>
      <c r="Q6487" s="20"/>
      <c r="R6487" s="5" t="str">
        <f ca="1">score</f>
        <v/>
      </c>
      <c r="S6487" s="7" t="str">
        <f ca="1">rescore_svc</f>
        <v/>
      </c>
      <c r="U6487" s="11" t="str">
        <f ca="1">price</f>
        <v/>
      </c>
      <c r="V6487" s="4"/>
      <c r="Y6487" s="388">
        <f ca="1">COUNTIFS(OFFSET($B$10, 0, 0, ROW()-9, 1), SERVICE[[#This Row],[Employee ID]], OFFSET($F$10, 0, 0, ROW()-9, 1), SERVICE[[#This Row],[Resources Role]])</f>
        <v>0</v>
      </c>
      <c r="Z6487" s="388">
        <f ca="1">COUNTIFS(OFFSET($F$10, 0, 0, ROW()-9, 1), SERVICE[[#This Row],[Resources Role]], OFFSET($H$10, 0, 0, ROW()-9, 1), SERVICE[[#This Row],[Booking]])</f>
        <v>0</v>
      </c>
    </row>
    <row r="6488" spans="1:26" x14ac:dyDescent="0.25">
      <c r="A6488" s="6" t="str">
        <f ca="1">no.</f>
        <v/>
      </c>
      <c r="E6488" s="4" t="str">
        <f ca="1">position</f>
        <v/>
      </c>
      <c r="J6488" s="318"/>
      <c r="M6488" s="4"/>
      <c r="O6488" s="6"/>
      <c r="Q6488" s="20"/>
      <c r="R6488" s="5" t="str">
        <f ca="1">score</f>
        <v/>
      </c>
      <c r="S6488" s="7" t="str">
        <f ca="1">rescore_svc</f>
        <v/>
      </c>
      <c r="U6488" s="11" t="str">
        <f ca="1">price</f>
        <v/>
      </c>
      <c r="V6488" s="4"/>
      <c r="Y6488" s="388">
        <f ca="1">COUNTIFS(OFFSET($B$10, 0, 0, ROW()-9, 1), SERVICE[[#This Row],[Employee ID]], OFFSET($F$10, 0, 0, ROW()-9, 1), SERVICE[[#This Row],[Resources Role]])</f>
        <v>0</v>
      </c>
      <c r="Z6488" s="388">
        <f ca="1">COUNTIFS(OFFSET($F$10, 0, 0, ROW()-9, 1), SERVICE[[#This Row],[Resources Role]], OFFSET($H$10, 0, 0, ROW()-9, 1), SERVICE[[#This Row],[Booking]])</f>
        <v>0</v>
      </c>
    </row>
    <row r="6489" spans="1:26" x14ac:dyDescent="0.25">
      <c r="A6489" s="6" t="str">
        <f ca="1">no.</f>
        <v/>
      </c>
      <c r="E6489" s="4" t="str">
        <f ca="1">position</f>
        <v/>
      </c>
      <c r="J6489" s="318"/>
      <c r="M6489" s="4"/>
      <c r="O6489" s="6"/>
      <c r="Q6489" s="20"/>
      <c r="R6489" s="5" t="str">
        <f ca="1">score</f>
        <v/>
      </c>
      <c r="S6489" s="7" t="str">
        <f ca="1">rescore_svc</f>
        <v/>
      </c>
      <c r="U6489" s="11" t="str">
        <f ca="1">price</f>
        <v/>
      </c>
      <c r="V6489" s="4"/>
      <c r="Y6489" s="388">
        <f ca="1">COUNTIFS(OFFSET($B$10, 0, 0, ROW()-9, 1), SERVICE[[#This Row],[Employee ID]], OFFSET($F$10, 0, 0, ROW()-9, 1), SERVICE[[#This Row],[Resources Role]])</f>
        <v>0</v>
      </c>
      <c r="Z6489" s="388">
        <f ca="1">COUNTIFS(OFFSET($F$10, 0, 0, ROW()-9, 1), SERVICE[[#This Row],[Resources Role]], OFFSET($H$10, 0, 0, ROW()-9, 1), SERVICE[[#This Row],[Booking]])</f>
        <v>0</v>
      </c>
    </row>
    <row r="6490" spans="1:26" x14ac:dyDescent="0.25">
      <c r="A6490" s="6" t="str">
        <f ca="1">no.</f>
        <v/>
      </c>
      <c r="E6490" s="4" t="str">
        <f ca="1">position</f>
        <v/>
      </c>
      <c r="J6490" s="318"/>
      <c r="M6490" s="4"/>
      <c r="O6490" s="6"/>
      <c r="Q6490" s="20"/>
      <c r="R6490" s="5" t="str">
        <f ca="1">score</f>
        <v/>
      </c>
      <c r="S6490" s="7" t="str">
        <f ca="1">rescore_svc</f>
        <v/>
      </c>
      <c r="U6490" s="11" t="str">
        <f ca="1">price</f>
        <v/>
      </c>
      <c r="V6490" s="4"/>
      <c r="Y6490" s="388">
        <f ca="1">COUNTIFS(OFFSET($B$10, 0, 0, ROW()-9, 1), SERVICE[[#This Row],[Employee ID]], OFFSET($F$10, 0, 0, ROW()-9, 1), SERVICE[[#This Row],[Resources Role]])</f>
        <v>0</v>
      </c>
      <c r="Z6490" s="388">
        <f ca="1">COUNTIFS(OFFSET($F$10, 0, 0, ROW()-9, 1), SERVICE[[#This Row],[Resources Role]], OFFSET($H$10, 0, 0, ROW()-9, 1), SERVICE[[#This Row],[Booking]])</f>
        <v>0</v>
      </c>
    </row>
    <row r="6491" spans="1:26" x14ac:dyDescent="0.25">
      <c r="A6491" s="6" t="str">
        <f ca="1">no.</f>
        <v/>
      </c>
      <c r="E6491" s="4" t="str">
        <f ca="1">position</f>
        <v/>
      </c>
      <c r="J6491" s="318"/>
      <c r="M6491" s="4"/>
      <c r="O6491" s="6"/>
      <c r="Q6491" s="20"/>
      <c r="R6491" s="5" t="str">
        <f ca="1">score</f>
        <v/>
      </c>
      <c r="S6491" s="7" t="str">
        <f ca="1">rescore_svc</f>
        <v/>
      </c>
      <c r="U6491" s="11" t="str">
        <f ca="1">price</f>
        <v/>
      </c>
      <c r="V6491" s="4"/>
      <c r="Y6491" s="388">
        <f ca="1">COUNTIFS(OFFSET($B$10, 0, 0, ROW()-9, 1), SERVICE[[#This Row],[Employee ID]], OFFSET($F$10, 0, 0, ROW()-9, 1), SERVICE[[#This Row],[Resources Role]])</f>
        <v>0</v>
      </c>
      <c r="Z6491" s="388">
        <f ca="1">COUNTIFS(OFFSET($F$10, 0, 0, ROW()-9, 1), SERVICE[[#This Row],[Resources Role]], OFFSET($H$10, 0, 0, ROW()-9, 1), SERVICE[[#This Row],[Booking]])</f>
        <v>0</v>
      </c>
    </row>
    <row r="6492" spans="1:26" x14ac:dyDescent="0.25">
      <c r="A6492" s="6" t="str">
        <f ca="1">no.</f>
        <v/>
      </c>
      <c r="E6492" s="4" t="str">
        <f ca="1">position</f>
        <v/>
      </c>
      <c r="J6492" s="318"/>
      <c r="M6492" s="4"/>
      <c r="O6492" s="6"/>
      <c r="Q6492" s="20"/>
      <c r="R6492" s="5" t="str">
        <f ca="1">score</f>
        <v/>
      </c>
      <c r="S6492" s="7" t="str">
        <f ca="1">rescore_svc</f>
        <v/>
      </c>
      <c r="U6492" s="11" t="str">
        <f ca="1">price</f>
        <v/>
      </c>
      <c r="V6492" s="4"/>
      <c r="Y6492" s="388">
        <f ca="1">COUNTIFS(OFFSET($B$10, 0, 0, ROW()-9, 1), SERVICE[[#This Row],[Employee ID]], OFFSET($F$10, 0, 0, ROW()-9, 1), SERVICE[[#This Row],[Resources Role]])</f>
        <v>0</v>
      </c>
      <c r="Z6492" s="388">
        <f ca="1">COUNTIFS(OFFSET($F$10, 0, 0, ROW()-9, 1), SERVICE[[#This Row],[Resources Role]], OFFSET($H$10, 0, 0, ROW()-9, 1), SERVICE[[#This Row],[Booking]])</f>
        <v>0</v>
      </c>
    </row>
    <row r="6493" spans="1:26" x14ac:dyDescent="0.25">
      <c r="A6493" s="6" t="str">
        <f ca="1">no.</f>
        <v/>
      </c>
      <c r="E6493" s="4" t="str">
        <f ca="1">position</f>
        <v/>
      </c>
      <c r="J6493" s="318"/>
      <c r="M6493" s="4"/>
      <c r="O6493" s="6"/>
      <c r="Q6493" s="20"/>
      <c r="R6493" s="5" t="str">
        <f ca="1">score</f>
        <v/>
      </c>
      <c r="S6493" s="7" t="str">
        <f ca="1">rescore_svc</f>
        <v/>
      </c>
      <c r="U6493" s="11" t="str">
        <f ca="1">price</f>
        <v/>
      </c>
      <c r="V6493" s="4"/>
      <c r="Y6493" s="388">
        <f ca="1">COUNTIFS(OFFSET($B$10, 0, 0, ROW()-9, 1), SERVICE[[#This Row],[Employee ID]], OFFSET($F$10, 0, 0, ROW()-9, 1), SERVICE[[#This Row],[Resources Role]])</f>
        <v>0</v>
      </c>
      <c r="Z6493" s="388">
        <f ca="1">COUNTIFS(OFFSET($F$10, 0, 0, ROW()-9, 1), SERVICE[[#This Row],[Resources Role]], OFFSET($H$10, 0, 0, ROW()-9, 1), SERVICE[[#This Row],[Booking]])</f>
        <v>0</v>
      </c>
    </row>
    <row r="6494" spans="1:26" x14ac:dyDescent="0.25">
      <c r="A6494" s="6" t="str">
        <f ca="1">no.</f>
        <v/>
      </c>
      <c r="E6494" s="4" t="str">
        <f ca="1">position</f>
        <v/>
      </c>
      <c r="J6494" s="318"/>
      <c r="M6494" s="4"/>
      <c r="O6494" s="6"/>
      <c r="Q6494" s="20"/>
      <c r="R6494" s="5" t="str">
        <f ca="1">score</f>
        <v/>
      </c>
      <c r="S6494" s="7" t="str">
        <f ca="1">rescore_svc</f>
        <v/>
      </c>
      <c r="U6494" s="11" t="str">
        <f ca="1">price</f>
        <v/>
      </c>
      <c r="V6494" s="4"/>
      <c r="Y6494" s="388">
        <f ca="1">COUNTIFS(OFFSET($B$10, 0, 0, ROW()-9, 1), SERVICE[[#This Row],[Employee ID]], OFFSET($F$10, 0, 0, ROW()-9, 1), SERVICE[[#This Row],[Resources Role]])</f>
        <v>0</v>
      </c>
      <c r="Z6494" s="388">
        <f ca="1">COUNTIFS(OFFSET($F$10, 0, 0, ROW()-9, 1), SERVICE[[#This Row],[Resources Role]], OFFSET($H$10, 0, 0, ROW()-9, 1), SERVICE[[#This Row],[Booking]])</f>
        <v>0</v>
      </c>
    </row>
    <row r="6495" spans="1:26" x14ac:dyDescent="0.25">
      <c r="A6495" s="6" t="str">
        <f ca="1">no.</f>
        <v/>
      </c>
      <c r="E6495" s="4" t="str">
        <f ca="1">position</f>
        <v/>
      </c>
      <c r="J6495" s="318"/>
      <c r="M6495" s="4"/>
      <c r="O6495" s="6"/>
      <c r="Q6495" s="20"/>
      <c r="R6495" s="5" t="str">
        <f ca="1">score</f>
        <v/>
      </c>
      <c r="S6495" s="7" t="str">
        <f ca="1">rescore_svc</f>
        <v/>
      </c>
      <c r="U6495" s="11" t="str">
        <f ca="1">price</f>
        <v/>
      </c>
      <c r="V6495" s="4"/>
      <c r="Y6495" s="388">
        <f ca="1">COUNTIFS(OFFSET($B$10, 0, 0, ROW()-9, 1), SERVICE[[#This Row],[Employee ID]], OFFSET($F$10, 0, 0, ROW()-9, 1), SERVICE[[#This Row],[Resources Role]])</f>
        <v>0</v>
      </c>
      <c r="Z6495" s="388">
        <f ca="1">COUNTIFS(OFFSET($F$10, 0, 0, ROW()-9, 1), SERVICE[[#This Row],[Resources Role]], OFFSET($H$10, 0, 0, ROW()-9, 1), SERVICE[[#This Row],[Booking]])</f>
        <v>0</v>
      </c>
    </row>
    <row r="6496" spans="1:26" x14ac:dyDescent="0.25">
      <c r="A6496" s="6" t="str">
        <f ca="1">no.</f>
        <v/>
      </c>
      <c r="E6496" s="4" t="str">
        <f ca="1">position</f>
        <v/>
      </c>
      <c r="J6496" s="318"/>
      <c r="M6496" s="4"/>
      <c r="O6496" s="6"/>
      <c r="Q6496" s="20"/>
      <c r="R6496" s="5" t="str">
        <f ca="1">score</f>
        <v/>
      </c>
      <c r="S6496" s="7" t="str">
        <f ca="1">rescore_svc</f>
        <v/>
      </c>
      <c r="U6496" s="11" t="str">
        <f ca="1">price</f>
        <v/>
      </c>
      <c r="V6496" s="4"/>
      <c r="Y6496" s="388">
        <f ca="1">COUNTIFS(OFFSET($B$10, 0, 0, ROW()-9, 1), SERVICE[[#This Row],[Employee ID]], OFFSET($F$10, 0, 0, ROW()-9, 1), SERVICE[[#This Row],[Resources Role]])</f>
        <v>0</v>
      </c>
      <c r="Z6496" s="388">
        <f ca="1">COUNTIFS(OFFSET($F$10, 0, 0, ROW()-9, 1), SERVICE[[#This Row],[Resources Role]], OFFSET($H$10, 0, 0, ROW()-9, 1), SERVICE[[#This Row],[Booking]])</f>
        <v>0</v>
      </c>
    </row>
    <row r="6497" spans="1:26" x14ac:dyDescent="0.25">
      <c r="A6497" s="6" t="str">
        <f ca="1">no.</f>
        <v/>
      </c>
      <c r="E6497" s="4" t="str">
        <f ca="1">position</f>
        <v/>
      </c>
      <c r="J6497" s="318"/>
      <c r="M6497" s="4"/>
      <c r="O6497" s="6"/>
      <c r="Q6497" s="20"/>
      <c r="R6497" s="5" t="str">
        <f ca="1">score</f>
        <v/>
      </c>
      <c r="S6497" s="7" t="str">
        <f ca="1">rescore_svc</f>
        <v/>
      </c>
      <c r="U6497" s="11" t="str">
        <f ca="1">price</f>
        <v/>
      </c>
      <c r="V6497" s="4"/>
      <c r="Y6497" s="388">
        <f ca="1">COUNTIFS(OFFSET($B$10, 0, 0, ROW()-9, 1), SERVICE[[#This Row],[Employee ID]], OFFSET($F$10, 0, 0, ROW()-9, 1), SERVICE[[#This Row],[Resources Role]])</f>
        <v>0</v>
      </c>
      <c r="Z6497" s="388">
        <f ca="1">COUNTIFS(OFFSET($F$10, 0, 0, ROW()-9, 1), SERVICE[[#This Row],[Resources Role]], OFFSET($H$10, 0, 0, ROW()-9, 1), SERVICE[[#This Row],[Booking]])</f>
        <v>0</v>
      </c>
    </row>
    <row r="6498" spans="1:26" x14ac:dyDescent="0.25">
      <c r="A6498" s="6" t="str">
        <f ca="1">no.</f>
        <v/>
      </c>
      <c r="E6498" s="4" t="str">
        <f ca="1">position</f>
        <v/>
      </c>
      <c r="J6498" s="318"/>
      <c r="M6498" s="4"/>
      <c r="O6498" s="6"/>
      <c r="Q6498" s="20"/>
      <c r="R6498" s="5" t="str">
        <f ca="1">score</f>
        <v/>
      </c>
      <c r="S6498" s="7" t="str">
        <f ca="1">rescore_svc</f>
        <v/>
      </c>
      <c r="U6498" s="11" t="str">
        <f ca="1">price</f>
        <v/>
      </c>
      <c r="V6498" s="4"/>
      <c r="Y6498" s="388">
        <f ca="1">COUNTIFS(OFFSET($B$10, 0, 0, ROW()-9, 1), SERVICE[[#This Row],[Employee ID]], OFFSET($F$10, 0, 0, ROW()-9, 1), SERVICE[[#This Row],[Resources Role]])</f>
        <v>0</v>
      </c>
      <c r="Z6498" s="388">
        <f ca="1">COUNTIFS(OFFSET($F$10, 0, 0, ROW()-9, 1), SERVICE[[#This Row],[Resources Role]], OFFSET($H$10, 0, 0, ROW()-9, 1), SERVICE[[#This Row],[Booking]])</f>
        <v>0</v>
      </c>
    </row>
    <row r="6499" spans="1:26" x14ac:dyDescent="0.25">
      <c r="A6499" s="6" t="str">
        <f ca="1">no.</f>
        <v/>
      </c>
      <c r="E6499" s="4" t="str">
        <f ca="1">position</f>
        <v/>
      </c>
      <c r="J6499" s="318"/>
      <c r="M6499" s="4"/>
      <c r="O6499" s="6"/>
      <c r="Q6499" s="20"/>
      <c r="R6499" s="5" t="str">
        <f ca="1">score</f>
        <v/>
      </c>
      <c r="S6499" s="7" t="str">
        <f ca="1">rescore_svc</f>
        <v/>
      </c>
      <c r="U6499" s="11" t="str">
        <f ca="1">price</f>
        <v/>
      </c>
      <c r="V6499" s="4"/>
      <c r="Y6499" s="388">
        <f ca="1">COUNTIFS(OFFSET($B$10, 0, 0, ROW()-9, 1), SERVICE[[#This Row],[Employee ID]], OFFSET($F$10, 0, 0, ROW()-9, 1), SERVICE[[#This Row],[Resources Role]])</f>
        <v>0</v>
      </c>
      <c r="Z6499" s="388">
        <f ca="1">COUNTIFS(OFFSET($F$10, 0, 0, ROW()-9, 1), SERVICE[[#This Row],[Resources Role]], OFFSET($H$10, 0, 0, ROW()-9, 1), SERVICE[[#This Row],[Booking]])</f>
        <v>0</v>
      </c>
    </row>
    <row r="6500" spans="1:26" x14ac:dyDescent="0.25">
      <c r="A6500" s="6" t="str">
        <f ca="1">no.</f>
        <v/>
      </c>
      <c r="E6500" s="4" t="str">
        <f ca="1">position</f>
        <v/>
      </c>
      <c r="J6500" s="318"/>
      <c r="M6500" s="4"/>
      <c r="O6500" s="6"/>
      <c r="Q6500" s="20"/>
      <c r="R6500" s="5" t="str">
        <f ca="1">score</f>
        <v/>
      </c>
      <c r="S6500" s="7" t="str">
        <f ca="1">rescore_svc</f>
        <v/>
      </c>
      <c r="U6500" s="11" t="str">
        <f ca="1">price</f>
        <v/>
      </c>
      <c r="V6500" s="4"/>
      <c r="Y6500" s="388">
        <f ca="1">COUNTIFS(OFFSET($B$10, 0, 0, ROW()-9, 1), SERVICE[[#This Row],[Employee ID]], OFFSET($F$10, 0, 0, ROW()-9, 1), SERVICE[[#This Row],[Resources Role]])</f>
        <v>0</v>
      </c>
      <c r="Z6500" s="388">
        <f ca="1">COUNTIFS(OFFSET($F$10, 0, 0, ROW()-9, 1), SERVICE[[#This Row],[Resources Role]], OFFSET($H$10, 0, 0, ROW()-9, 1), SERVICE[[#This Row],[Booking]])</f>
        <v>0</v>
      </c>
    </row>
    <row r="6501" spans="1:26" x14ac:dyDescent="0.25">
      <c r="A6501" s="6" t="str">
        <f ca="1">no.</f>
        <v/>
      </c>
      <c r="E6501" s="4" t="str">
        <f ca="1">position</f>
        <v/>
      </c>
      <c r="J6501" s="318"/>
      <c r="M6501" s="4"/>
      <c r="O6501" s="6"/>
      <c r="Q6501" s="20"/>
      <c r="R6501" s="5" t="str">
        <f ca="1">score</f>
        <v/>
      </c>
      <c r="S6501" s="7" t="str">
        <f ca="1">rescore_svc</f>
        <v/>
      </c>
      <c r="U6501" s="11" t="str">
        <f ca="1">price</f>
        <v/>
      </c>
      <c r="V6501" s="4"/>
      <c r="Y6501" s="388">
        <f ca="1">COUNTIFS(OFFSET($B$10, 0, 0, ROW()-9, 1), SERVICE[[#This Row],[Employee ID]], OFFSET($F$10, 0, 0, ROW()-9, 1), SERVICE[[#This Row],[Resources Role]])</f>
        <v>0</v>
      </c>
      <c r="Z6501" s="388">
        <f ca="1">COUNTIFS(OFFSET($F$10, 0, 0, ROW()-9, 1), SERVICE[[#This Row],[Resources Role]], OFFSET($H$10, 0, 0, ROW()-9, 1), SERVICE[[#This Row],[Booking]])</f>
        <v>0</v>
      </c>
    </row>
    <row r="6502" spans="1:26" x14ac:dyDescent="0.25">
      <c r="A6502" s="6" t="str">
        <f ca="1">no.</f>
        <v/>
      </c>
      <c r="E6502" s="4" t="str">
        <f ca="1">position</f>
        <v/>
      </c>
      <c r="J6502" s="318"/>
      <c r="M6502" s="4"/>
      <c r="O6502" s="6"/>
      <c r="Q6502" s="20"/>
      <c r="R6502" s="5" t="str">
        <f ca="1">score</f>
        <v/>
      </c>
      <c r="S6502" s="7" t="str">
        <f ca="1">rescore_svc</f>
        <v/>
      </c>
      <c r="U6502" s="11" t="str">
        <f ca="1">price</f>
        <v/>
      </c>
      <c r="V6502" s="4"/>
      <c r="Y6502" s="388">
        <f ca="1">COUNTIFS(OFFSET($B$10, 0, 0, ROW()-9, 1), SERVICE[[#This Row],[Employee ID]], OFFSET($F$10, 0, 0, ROW()-9, 1), SERVICE[[#This Row],[Resources Role]])</f>
        <v>0</v>
      </c>
      <c r="Z6502" s="388">
        <f ca="1">COUNTIFS(OFFSET($F$10, 0, 0, ROW()-9, 1), SERVICE[[#This Row],[Resources Role]], OFFSET($H$10, 0, 0, ROW()-9, 1), SERVICE[[#This Row],[Booking]])</f>
        <v>0</v>
      </c>
    </row>
    <row r="6503" spans="1:26" x14ac:dyDescent="0.25">
      <c r="A6503" s="6" t="str">
        <f ca="1">no.</f>
        <v/>
      </c>
      <c r="E6503" s="4" t="str">
        <f ca="1">position</f>
        <v/>
      </c>
      <c r="J6503" s="318"/>
      <c r="M6503" s="4"/>
      <c r="O6503" s="6"/>
      <c r="Q6503" s="20"/>
      <c r="R6503" s="5" t="str">
        <f ca="1">score</f>
        <v/>
      </c>
      <c r="S6503" s="7" t="str">
        <f ca="1">rescore_svc</f>
        <v/>
      </c>
      <c r="U6503" s="11" t="str">
        <f ca="1">price</f>
        <v/>
      </c>
      <c r="V6503" s="4"/>
      <c r="Y6503" s="388">
        <f ca="1">COUNTIFS(OFFSET($B$10, 0, 0, ROW()-9, 1), SERVICE[[#This Row],[Employee ID]], OFFSET($F$10, 0, 0, ROW()-9, 1), SERVICE[[#This Row],[Resources Role]])</f>
        <v>0</v>
      </c>
      <c r="Z6503" s="388">
        <f ca="1">COUNTIFS(OFFSET($F$10, 0, 0, ROW()-9, 1), SERVICE[[#This Row],[Resources Role]], OFFSET($H$10, 0, 0, ROW()-9, 1), SERVICE[[#This Row],[Booking]])</f>
        <v>0</v>
      </c>
    </row>
    <row r="6504" spans="1:26" x14ac:dyDescent="0.25">
      <c r="A6504" s="6" t="str">
        <f ca="1">no.</f>
        <v/>
      </c>
      <c r="E6504" s="4" t="str">
        <f ca="1">position</f>
        <v/>
      </c>
      <c r="J6504" s="318"/>
      <c r="M6504" s="4"/>
      <c r="O6504" s="6"/>
      <c r="Q6504" s="20"/>
      <c r="R6504" s="5" t="str">
        <f ca="1">score</f>
        <v/>
      </c>
      <c r="S6504" s="7" t="str">
        <f ca="1">rescore_svc</f>
        <v/>
      </c>
      <c r="U6504" s="11" t="str">
        <f ca="1">price</f>
        <v/>
      </c>
      <c r="V6504" s="4"/>
      <c r="Y6504" s="388">
        <f ca="1">COUNTIFS(OFFSET($B$10, 0, 0, ROW()-9, 1), SERVICE[[#This Row],[Employee ID]], OFFSET($F$10, 0, 0, ROW()-9, 1), SERVICE[[#This Row],[Resources Role]])</f>
        <v>0</v>
      </c>
      <c r="Z6504" s="388">
        <f ca="1">COUNTIFS(OFFSET($F$10, 0, 0, ROW()-9, 1), SERVICE[[#This Row],[Resources Role]], OFFSET($H$10, 0, 0, ROW()-9, 1), SERVICE[[#This Row],[Booking]])</f>
        <v>0</v>
      </c>
    </row>
    <row r="6505" spans="1:26" x14ac:dyDescent="0.25">
      <c r="A6505" s="6" t="str">
        <f ca="1">no.</f>
        <v/>
      </c>
      <c r="E6505" s="4" t="str">
        <f ca="1">position</f>
        <v/>
      </c>
      <c r="J6505" s="318"/>
      <c r="M6505" s="4"/>
      <c r="O6505" s="6"/>
      <c r="Q6505" s="20"/>
      <c r="R6505" s="5" t="str">
        <f ca="1">score</f>
        <v/>
      </c>
      <c r="S6505" s="7" t="str">
        <f ca="1">rescore_svc</f>
        <v/>
      </c>
      <c r="U6505" s="11" t="str">
        <f ca="1">price</f>
        <v/>
      </c>
      <c r="V6505" s="4"/>
      <c r="Y6505" s="388">
        <f ca="1">COUNTIFS(OFFSET($B$10, 0, 0, ROW()-9, 1), SERVICE[[#This Row],[Employee ID]], OFFSET($F$10, 0, 0, ROW()-9, 1), SERVICE[[#This Row],[Resources Role]])</f>
        <v>0</v>
      </c>
      <c r="Z6505" s="388">
        <f ca="1">COUNTIFS(OFFSET($F$10, 0, 0, ROW()-9, 1), SERVICE[[#This Row],[Resources Role]], OFFSET($H$10, 0, 0, ROW()-9, 1), SERVICE[[#This Row],[Booking]])</f>
        <v>0</v>
      </c>
    </row>
    <row r="6506" spans="1:26" x14ac:dyDescent="0.25">
      <c r="A6506" s="6" t="str">
        <f ca="1">no.</f>
        <v/>
      </c>
      <c r="E6506" s="4" t="str">
        <f ca="1">position</f>
        <v/>
      </c>
      <c r="J6506" s="318"/>
      <c r="M6506" s="4"/>
      <c r="O6506" s="6"/>
      <c r="Q6506" s="20"/>
      <c r="R6506" s="5" t="str">
        <f ca="1">score</f>
        <v/>
      </c>
      <c r="S6506" s="7" t="str">
        <f ca="1">rescore_svc</f>
        <v/>
      </c>
      <c r="U6506" s="11" t="str">
        <f ca="1">price</f>
        <v/>
      </c>
      <c r="V6506" s="4"/>
      <c r="Y6506" s="388">
        <f ca="1">COUNTIFS(OFFSET($B$10, 0, 0, ROW()-9, 1), SERVICE[[#This Row],[Employee ID]], OFFSET($F$10, 0, 0, ROW()-9, 1), SERVICE[[#This Row],[Resources Role]])</f>
        <v>0</v>
      </c>
      <c r="Z6506" s="388">
        <f ca="1">COUNTIFS(OFFSET($F$10, 0, 0, ROW()-9, 1), SERVICE[[#This Row],[Resources Role]], OFFSET($H$10, 0, 0, ROW()-9, 1), SERVICE[[#This Row],[Booking]])</f>
        <v>0</v>
      </c>
    </row>
    <row r="6507" spans="1:26" x14ac:dyDescent="0.25">
      <c r="A6507" s="6" t="str">
        <f ca="1">no.</f>
        <v/>
      </c>
      <c r="E6507" s="4" t="str">
        <f ca="1">position</f>
        <v/>
      </c>
      <c r="J6507" s="318"/>
      <c r="M6507" s="4"/>
      <c r="O6507" s="6"/>
      <c r="Q6507" s="20"/>
      <c r="R6507" s="5" t="str">
        <f ca="1">score</f>
        <v/>
      </c>
      <c r="S6507" s="7" t="str">
        <f ca="1">rescore_svc</f>
        <v/>
      </c>
      <c r="U6507" s="11" t="str">
        <f ca="1">price</f>
        <v/>
      </c>
      <c r="V6507" s="4"/>
      <c r="Y6507" s="388">
        <f ca="1">COUNTIFS(OFFSET($B$10, 0, 0, ROW()-9, 1), SERVICE[[#This Row],[Employee ID]], OFFSET($F$10, 0, 0, ROW()-9, 1), SERVICE[[#This Row],[Resources Role]])</f>
        <v>0</v>
      </c>
      <c r="Z6507" s="388">
        <f ca="1">COUNTIFS(OFFSET($F$10, 0, 0, ROW()-9, 1), SERVICE[[#This Row],[Resources Role]], OFFSET($H$10, 0, 0, ROW()-9, 1), SERVICE[[#This Row],[Booking]])</f>
        <v>0</v>
      </c>
    </row>
    <row r="6508" spans="1:26" x14ac:dyDescent="0.25">
      <c r="A6508" s="6" t="str">
        <f ca="1">no.</f>
        <v/>
      </c>
      <c r="E6508" s="4" t="str">
        <f ca="1">position</f>
        <v/>
      </c>
      <c r="J6508" s="318"/>
      <c r="M6508" s="4"/>
      <c r="O6508" s="6"/>
      <c r="Q6508" s="20"/>
      <c r="R6508" s="5" t="str">
        <f ca="1">score</f>
        <v/>
      </c>
      <c r="S6508" s="7" t="str">
        <f ca="1">rescore_svc</f>
        <v/>
      </c>
      <c r="U6508" s="11" t="str">
        <f ca="1">price</f>
        <v/>
      </c>
      <c r="V6508" s="4"/>
      <c r="Y6508" s="388">
        <f ca="1">COUNTIFS(OFFSET($B$10, 0, 0, ROW()-9, 1), SERVICE[[#This Row],[Employee ID]], OFFSET($F$10, 0, 0, ROW()-9, 1), SERVICE[[#This Row],[Resources Role]])</f>
        <v>0</v>
      </c>
      <c r="Z6508" s="388">
        <f ca="1">COUNTIFS(OFFSET($F$10, 0, 0, ROW()-9, 1), SERVICE[[#This Row],[Resources Role]], OFFSET($H$10, 0, 0, ROW()-9, 1), SERVICE[[#This Row],[Booking]])</f>
        <v>0</v>
      </c>
    </row>
    <row r="6509" spans="1:26" x14ac:dyDescent="0.25">
      <c r="A6509" s="6" t="str">
        <f ca="1">no.</f>
        <v/>
      </c>
      <c r="E6509" s="4" t="str">
        <f ca="1">position</f>
        <v/>
      </c>
      <c r="J6509" s="318"/>
      <c r="M6509" s="4"/>
      <c r="O6509" s="6"/>
      <c r="Q6509" s="20"/>
      <c r="R6509" s="5" t="str">
        <f ca="1">score</f>
        <v/>
      </c>
      <c r="S6509" s="7" t="str">
        <f ca="1">rescore_svc</f>
        <v/>
      </c>
      <c r="U6509" s="11" t="str">
        <f ca="1">price</f>
        <v/>
      </c>
      <c r="V6509" s="4"/>
      <c r="Y6509" s="388">
        <f ca="1">COUNTIFS(OFFSET($B$10, 0, 0, ROW()-9, 1), SERVICE[[#This Row],[Employee ID]], OFFSET($F$10, 0, 0, ROW()-9, 1), SERVICE[[#This Row],[Resources Role]])</f>
        <v>0</v>
      </c>
      <c r="Z6509" s="388">
        <f ca="1">COUNTIFS(OFFSET($F$10, 0, 0, ROW()-9, 1), SERVICE[[#This Row],[Resources Role]], OFFSET($H$10, 0, 0, ROW()-9, 1), SERVICE[[#This Row],[Booking]])</f>
        <v>0</v>
      </c>
    </row>
    <row r="6510" spans="1:26" x14ac:dyDescent="0.25">
      <c r="A6510" s="6" t="str">
        <f ca="1">no.</f>
        <v/>
      </c>
      <c r="E6510" s="4" t="str">
        <f ca="1">position</f>
        <v/>
      </c>
      <c r="J6510" s="318"/>
      <c r="M6510" s="4"/>
      <c r="O6510" s="6"/>
      <c r="Q6510" s="20"/>
      <c r="R6510" s="5" t="str">
        <f ca="1">score</f>
        <v/>
      </c>
      <c r="S6510" s="7" t="str">
        <f ca="1">rescore_svc</f>
        <v/>
      </c>
      <c r="U6510" s="11" t="str">
        <f ca="1">price</f>
        <v/>
      </c>
      <c r="V6510" s="4"/>
      <c r="Y6510" s="388">
        <f ca="1">COUNTIFS(OFFSET($B$10, 0, 0, ROW()-9, 1), SERVICE[[#This Row],[Employee ID]], OFFSET($F$10, 0, 0, ROW()-9, 1), SERVICE[[#This Row],[Resources Role]])</f>
        <v>0</v>
      </c>
      <c r="Z6510" s="388">
        <f ca="1">COUNTIFS(OFFSET($F$10, 0, 0, ROW()-9, 1), SERVICE[[#This Row],[Resources Role]], OFFSET($H$10, 0, 0, ROW()-9, 1), SERVICE[[#This Row],[Booking]])</f>
        <v>0</v>
      </c>
    </row>
    <row r="6511" spans="1:26" x14ac:dyDescent="0.25">
      <c r="A6511" s="6" t="str">
        <f ca="1">no.</f>
        <v/>
      </c>
      <c r="E6511" s="4" t="str">
        <f ca="1">position</f>
        <v/>
      </c>
      <c r="J6511" s="318"/>
      <c r="M6511" s="4"/>
      <c r="O6511" s="6"/>
      <c r="Q6511" s="20"/>
      <c r="R6511" s="5" t="str">
        <f ca="1">score</f>
        <v/>
      </c>
      <c r="S6511" s="7" t="str">
        <f ca="1">rescore_svc</f>
        <v/>
      </c>
      <c r="U6511" s="11" t="str">
        <f ca="1">price</f>
        <v/>
      </c>
      <c r="V6511" s="4"/>
      <c r="Y6511" s="388">
        <f ca="1">COUNTIFS(OFFSET($B$10, 0, 0, ROW()-9, 1), SERVICE[[#This Row],[Employee ID]], OFFSET($F$10, 0, 0, ROW()-9, 1), SERVICE[[#This Row],[Resources Role]])</f>
        <v>0</v>
      </c>
      <c r="Z6511" s="388">
        <f ca="1">COUNTIFS(OFFSET($F$10, 0, 0, ROW()-9, 1), SERVICE[[#This Row],[Resources Role]], OFFSET($H$10, 0, 0, ROW()-9, 1), SERVICE[[#This Row],[Booking]])</f>
        <v>0</v>
      </c>
    </row>
    <row r="6512" spans="1:26" x14ac:dyDescent="0.25">
      <c r="A6512" s="6" t="str">
        <f ca="1">no.</f>
        <v/>
      </c>
      <c r="E6512" s="4" t="str">
        <f ca="1">position</f>
        <v/>
      </c>
      <c r="J6512" s="318"/>
      <c r="M6512" s="4"/>
      <c r="O6512" s="6"/>
      <c r="Q6512" s="20"/>
      <c r="R6512" s="5" t="str">
        <f ca="1">score</f>
        <v/>
      </c>
      <c r="S6512" s="7" t="str">
        <f ca="1">rescore_svc</f>
        <v/>
      </c>
      <c r="U6512" s="11" t="str">
        <f ca="1">price</f>
        <v/>
      </c>
      <c r="V6512" s="4"/>
      <c r="Y6512" s="388">
        <f ca="1">COUNTIFS(OFFSET($B$10, 0, 0, ROW()-9, 1), SERVICE[[#This Row],[Employee ID]], OFFSET($F$10, 0, 0, ROW()-9, 1), SERVICE[[#This Row],[Resources Role]])</f>
        <v>0</v>
      </c>
      <c r="Z6512" s="388">
        <f ca="1">COUNTIFS(OFFSET($F$10, 0, 0, ROW()-9, 1), SERVICE[[#This Row],[Resources Role]], OFFSET($H$10, 0, 0, ROW()-9, 1), SERVICE[[#This Row],[Booking]])</f>
        <v>0</v>
      </c>
    </row>
    <row r="6513" spans="1:26" x14ac:dyDescent="0.25">
      <c r="A6513" s="6" t="str">
        <f ca="1">no.</f>
        <v/>
      </c>
      <c r="E6513" s="4" t="str">
        <f ca="1">position</f>
        <v/>
      </c>
      <c r="J6513" s="318"/>
      <c r="M6513" s="4"/>
      <c r="O6513" s="6"/>
      <c r="Q6513" s="20"/>
      <c r="R6513" s="5" t="str">
        <f ca="1">score</f>
        <v/>
      </c>
      <c r="S6513" s="7" t="str">
        <f ca="1">rescore_svc</f>
        <v/>
      </c>
      <c r="U6513" s="11" t="str">
        <f ca="1">price</f>
        <v/>
      </c>
      <c r="V6513" s="4"/>
      <c r="Y6513" s="388">
        <f ca="1">COUNTIFS(OFFSET($B$10, 0, 0, ROW()-9, 1), SERVICE[[#This Row],[Employee ID]], OFFSET($F$10, 0, 0, ROW()-9, 1), SERVICE[[#This Row],[Resources Role]])</f>
        <v>0</v>
      </c>
      <c r="Z6513" s="388">
        <f ca="1">COUNTIFS(OFFSET($F$10, 0, 0, ROW()-9, 1), SERVICE[[#This Row],[Resources Role]], OFFSET($H$10, 0, 0, ROW()-9, 1), SERVICE[[#This Row],[Booking]])</f>
        <v>0</v>
      </c>
    </row>
    <row r="6514" spans="1:26" x14ac:dyDescent="0.25">
      <c r="A6514" s="6" t="str">
        <f ca="1">no.</f>
        <v/>
      </c>
      <c r="E6514" s="4" t="str">
        <f ca="1">position</f>
        <v/>
      </c>
      <c r="J6514" s="318"/>
      <c r="M6514" s="4"/>
      <c r="O6514" s="6"/>
      <c r="Q6514" s="20"/>
      <c r="R6514" s="5" t="str">
        <f ca="1">score</f>
        <v/>
      </c>
      <c r="S6514" s="7" t="str">
        <f ca="1">rescore_svc</f>
        <v/>
      </c>
      <c r="U6514" s="11" t="str">
        <f ca="1">price</f>
        <v/>
      </c>
      <c r="V6514" s="4"/>
      <c r="Y6514" s="388">
        <f ca="1">COUNTIFS(OFFSET($B$10, 0, 0, ROW()-9, 1), SERVICE[[#This Row],[Employee ID]], OFFSET($F$10, 0, 0, ROW()-9, 1), SERVICE[[#This Row],[Resources Role]])</f>
        <v>0</v>
      </c>
      <c r="Z6514" s="388">
        <f ca="1">COUNTIFS(OFFSET($F$10, 0, 0, ROW()-9, 1), SERVICE[[#This Row],[Resources Role]], OFFSET($H$10, 0, 0, ROW()-9, 1), SERVICE[[#This Row],[Booking]])</f>
        <v>0</v>
      </c>
    </row>
    <row r="6515" spans="1:26" x14ac:dyDescent="0.25">
      <c r="A6515" s="6" t="str">
        <f ca="1">no.</f>
        <v/>
      </c>
      <c r="E6515" s="4" t="str">
        <f ca="1">position</f>
        <v/>
      </c>
      <c r="J6515" s="318"/>
      <c r="M6515" s="4"/>
      <c r="O6515" s="6"/>
      <c r="Q6515" s="20"/>
      <c r="R6515" s="5" t="str">
        <f ca="1">score</f>
        <v/>
      </c>
      <c r="S6515" s="7" t="str">
        <f ca="1">rescore_svc</f>
        <v/>
      </c>
      <c r="U6515" s="11" t="str">
        <f ca="1">price</f>
        <v/>
      </c>
      <c r="V6515" s="4"/>
      <c r="Y6515" s="388">
        <f ca="1">COUNTIFS(OFFSET($B$10, 0, 0, ROW()-9, 1), SERVICE[[#This Row],[Employee ID]], OFFSET($F$10, 0, 0, ROW()-9, 1), SERVICE[[#This Row],[Resources Role]])</f>
        <v>0</v>
      </c>
      <c r="Z6515" s="388">
        <f ca="1">COUNTIFS(OFFSET($F$10, 0, 0, ROW()-9, 1), SERVICE[[#This Row],[Resources Role]], OFFSET($H$10, 0, 0, ROW()-9, 1), SERVICE[[#This Row],[Booking]])</f>
        <v>0</v>
      </c>
    </row>
    <row r="6516" spans="1:26" x14ac:dyDescent="0.25">
      <c r="A6516" s="6" t="str">
        <f ca="1">no.</f>
        <v/>
      </c>
      <c r="E6516" s="4" t="str">
        <f ca="1">position</f>
        <v/>
      </c>
      <c r="J6516" s="318"/>
      <c r="M6516" s="4"/>
      <c r="O6516" s="6"/>
      <c r="Q6516" s="20"/>
      <c r="R6516" s="5" t="str">
        <f ca="1">score</f>
        <v/>
      </c>
      <c r="S6516" s="7" t="str">
        <f ca="1">rescore_svc</f>
        <v/>
      </c>
      <c r="U6516" s="11" t="str">
        <f ca="1">price</f>
        <v/>
      </c>
      <c r="V6516" s="4"/>
      <c r="Y6516" s="388">
        <f ca="1">COUNTIFS(OFFSET($B$10, 0, 0, ROW()-9, 1), SERVICE[[#This Row],[Employee ID]], OFFSET($F$10, 0, 0, ROW()-9, 1), SERVICE[[#This Row],[Resources Role]])</f>
        <v>0</v>
      </c>
      <c r="Z6516" s="388">
        <f ca="1">COUNTIFS(OFFSET($F$10, 0, 0, ROW()-9, 1), SERVICE[[#This Row],[Resources Role]], OFFSET($H$10, 0, 0, ROW()-9, 1), SERVICE[[#This Row],[Booking]])</f>
        <v>0</v>
      </c>
    </row>
    <row r="6517" spans="1:26" x14ac:dyDescent="0.25">
      <c r="A6517" s="6" t="str">
        <f ca="1">no.</f>
        <v/>
      </c>
      <c r="E6517" s="4" t="str">
        <f ca="1">position</f>
        <v/>
      </c>
      <c r="J6517" s="318"/>
      <c r="M6517" s="4"/>
      <c r="O6517" s="6"/>
      <c r="Q6517" s="20"/>
      <c r="R6517" s="5" t="str">
        <f ca="1">score</f>
        <v/>
      </c>
      <c r="S6517" s="7" t="str">
        <f ca="1">rescore_svc</f>
        <v/>
      </c>
      <c r="U6517" s="11" t="str">
        <f ca="1">price</f>
        <v/>
      </c>
      <c r="V6517" s="4"/>
      <c r="Y6517" s="388">
        <f ca="1">COUNTIFS(OFFSET($B$10, 0, 0, ROW()-9, 1), SERVICE[[#This Row],[Employee ID]], OFFSET($F$10, 0, 0, ROW()-9, 1), SERVICE[[#This Row],[Resources Role]])</f>
        <v>0</v>
      </c>
      <c r="Z6517" s="388">
        <f ca="1">COUNTIFS(OFFSET($F$10, 0, 0, ROW()-9, 1), SERVICE[[#This Row],[Resources Role]], OFFSET($H$10, 0, 0, ROW()-9, 1), SERVICE[[#This Row],[Booking]])</f>
        <v>0</v>
      </c>
    </row>
    <row r="6518" spans="1:26" x14ac:dyDescent="0.25">
      <c r="A6518" s="6" t="str">
        <f ca="1">no.</f>
        <v/>
      </c>
      <c r="E6518" s="4" t="str">
        <f ca="1">position</f>
        <v/>
      </c>
      <c r="J6518" s="318"/>
      <c r="M6518" s="4"/>
      <c r="O6518" s="6"/>
      <c r="Q6518" s="20"/>
      <c r="R6518" s="5" t="str">
        <f ca="1">score</f>
        <v/>
      </c>
      <c r="S6518" s="7" t="str">
        <f ca="1">rescore_svc</f>
        <v/>
      </c>
      <c r="U6518" s="11" t="str">
        <f ca="1">price</f>
        <v/>
      </c>
      <c r="V6518" s="4"/>
      <c r="Y6518" s="388">
        <f ca="1">COUNTIFS(OFFSET($B$10, 0, 0, ROW()-9, 1), SERVICE[[#This Row],[Employee ID]], OFFSET($F$10, 0, 0, ROW()-9, 1), SERVICE[[#This Row],[Resources Role]])</f>
        <v>0</v>
      </c>
      <c r="Z6518" s="388">
        <f ca="1">COUNTIFS(OFFSET($F$10, 0, 0, ROW()-9, 1), SERVICE[[#This Row],[Resources Role]], OFFSET($H$10, 0, 0, ROW()-9, 1), SERVICE[[#This Row],[Booking]])</f>
        <v>0</v>
      </c>
    </row>
    <row r="6519" spans="1:26" x14ac:dyDescent="0.25">
      <c r="A6519" s="6" t="str">
        <f ca="1">no.</f>
        <v/>
      </c>
      <c r="E6519" s="4" t="str">
        <f ca="1">position</f>
        <v/>
      </c>
      <c r="J6519" s="318"/>
      <c r="M6519" s="4"/>
      <c r="O6519" s="6"/>
      <c r="Q6519" s="20"/>
      <c r="R6519" s="5" t="str">
        <f ca="1">score</f>
        <v/>
      </c>
      <c r="S6519" s="7" t="str">
        <f ca="1">rescore_svc</f>
        <v/>
      </c>
      <c r="U6519" s="11" t="str">
        <f ca="1">price</f>
        <v/>
      </c>
      <c r="V6519" s="4"/>
      <c r="Y6519" s="388">
        <f ca="1">COUNTIFS(OFFSET($B$10, 0, 0, ROW()-9, 1), SERVICE[[#This Row],[Employee ID]], OFFSET($F$10, 0, 0, ROW()-9, 1), SERVICE[[#This Row],[Resources Role]])</f>
        <v>0</v>
      </c>
      <c r="Z6519" s="388">
        <f ca="1">COUNTIFS(OFFSET($F$10, 0, 0, ROW()-9, 1), SERVICE[[#This Row],[Resources Role]], OFFSET($H$10, 0, 0, ROW()-9, 1), SERVICE[[#This Row],[Booking]])</f>
        <v>0</v>
      </c>
    </row>
    <row r="6520" spans="1:26" x14ac:dyDescent="0.25">
      <c r="A6520" s="6" t="str">
        <f ca="1">no.</f>
        <v/>
      </c>
      <c r="E6520" s="4" t="str">
        <f ca="1">position</f>
        <v/>
      </c>
      <c r="J6520" s="318"/>
      <c r="M6520" s="4"/>
      <c r="O6520" s="6"/>
      <c r="Q6520" s="20"/>
      <c r="R6520" s="5" t="str">
        <f ca="1">score</f>
        <v/>
      </c>
      <c r="S6520" s="7" t="str">
        <f ca="1">rescore_svc</f>
        <v/>
      </c>
      <c r="U6520" s="11" t="str">
        <f ca="1">price</f>
        <v/>
      </c>
      <c r="V6520" s="4"/>
      <c r="Y6520" s="388">
        <f ca="1">COUNTIFS(OFFSET($B$10, 0, 0, ROW()-9, 1), SERVICE[[#This Row],[Employee ID]], OFFSET($F$10, 0, 0, ROW()-9, 1), SERVICE[[#This Row],[Resources Role]])</f>
        <v>0</v>
      </c>
      <c r="Z6520" s="388">
        <f ca="1">COUNTIFS(OFFSET($F$10, 0, 0, ROW()-9, 1), SERVICE[[#This Row],[Resources Role]], OFFSET($H$10, 0, 0, ROW()-9, 1), SERVICE[[#This Row],[Booking]])</f>
        <v>0</v>
      </c>
    </row>
    <row r="6521" spans="1:26" x14ac:dyDescent="0.25">
      <c r="A6521" s="6" t="str">
        <f ca="1">no.</f>
        <v/>
      </c>
      <c r="E6521" s="4" t="str">
        <f ca="1">position</f>
        <v/>
      </c>
      <c r="J6521" s="318"/>
      <c r="M6521" s="4"/>
      <c r="O6521" s="6"/>
      <c r="Q6521" s="20"/>
      <c r="R6521" s="5" t="str">
        <f ca="1">score</f>
        <v/>
      </c>
      <c r="S6521" s="7" t="str">
        <f ca="1">rescore_svc</f>
        <v/>
      </c>
      <c r="U6521" s="11" t="str">
        <f ca="1">price</f>
        <v/>
      </c>
      <c r="V6521" s="4"/>
      <c r="Y6521" s="388">
        <f ca="1">COUNTIFS(OFFSET($B$10, 0, 0, ROW()-9, 1), SERVICE[[#This Row],[Employee ID]], OFFSET($F$10, 0, 0, ROW()-9, 1), SERVICE[[#This Row],[Resources Role]])</f>
        <v>0</v>
      </c>
      <c r="Z6521" s="388">
        <f ca="1">COUNTIFS(OFFSET($F$10, 0, 0, ROW()-9, 1), SERVICE[[#This Row],[Resources Role]], OFFSET($H$10, 0, 0, ROW()-9, 1), SERVICE[[#This Row],[Booking]])</f>
        <v>0</v>
      </c>
    </row>
    <row r="6522" spans="1:26" x14ac:dyDescent="0.25">
      <c r="A6522" s="6" t="str">
        <f ca="1">no.</f>
        <v/>
      </c>
      <c r="E6522" s="4" t="str">
        <f ca="1">position</f>
        <v/>
      </c>
      <c r="J6522" s="318"/>
      <c r="M6522" s="4"/>
      <c r="O6522" s="6"/>
      <c r="Q6522" s="20"/>
      <c r="R6522" s="5" t="str">
        <f ca="1">score</f>
        <v/>
      </c>
      <c r="S6522" s="7" t="str">
        <f ca="1">rescore_svc</f>
        <v/>
      </c>
      <c r="U6522" s="11" t="str">
        <f ca="1">price</f>
        <v/>
      </c>
      <c r="V6522" s="4"/>
      <c r="Y6522" s="388">
        <f ca="1">COUNTIFS(OFFSET($B$10, 0, 0, ROW()-9, 1), SERVICE[[#This Row],[Employee ID]], OFFSET($F$10, 0, 0, ROW()-9, 1), SERVICE[[#This Row],[Resources Role]])</f>
        <v>0</v>
      </c>
      <c r="Z6522" s="388">
        <f ca="1">COUNTIFS(OFFSET($F$10, 0, 0, ROW()-9, 1), SERVICE[[#This Row],[Resources Role]], OFFSET($H$10, 0, 0, ROW()-9, 1), SERVICE[[#This Row],[Booking]])</f>
        <v>0</v>
      </c>
    </row>
    <row r="6523" spans="1:26" x14ac:dyDescent="0.25">
      <c r="A6523" s="6" t="str">
        <f ca="1">no.</f>
        <v/>
      </c>
      <c r="E6523" s="4" t="str">
        <f ca="1">position</f>
        <v/>
      </c>
      <c r="J6523" s="318"/>
      <c r="M6523" s="4"/>
      <c r="O6523" s="6"/>
      <c r="Q6523" s="20"/>
      <c r="R6523" s="5" t="str">
        <f ca="1">score</f>
        <v/>
      </c>
      <c r="S6523" s="7" t="str">
        <f ca="1">rescore_svc</f>
        <v/>
      </c>
      <c r="U6523" s="11" t="str">
        <f ca="1">price</f>
        <v/>
      </c>
      <c r="V6523" s="4"/>
      <c r="Y6523" s="388">
        <f ca="1">COUNTIFS(OFFSET($B$10, 0, 0, ROW()-9, 1), SERVICE[[#This Row],[Employee ID]], OFFSET($F$10, 0, 0, ROW()-9, 1), SERVICE[[#This Row],[Resources Role]])</f>
        <v>0</v>
      </c>
      <c r="Z6523" s="388">
        <f ca="1">COUNTIFS(OFFSET($F$10, 0, 0, ROW()-9, 1), SERVICE[[#This Row],[Resources Role]], OFFSET($H$10, 0, 0, ROW()-9, 1), SERVICE[[#This Row],[Booking]])</f>
        <v>0</v>
      </c>
    </row>
    <row r="6524" spans="1:26" x14ac:dyDescent="0.25">
      <c r="A6524" s="6" t="str">
        <f ca="1">no.</f>
        <v/>
      </c>
      <c r="E6524" s="4" t="str">
        <f ca="1">position</f>
        <v/>
      </c>
      <c r="J6524" s="318"/>
      <c r="M6524" s="4"/>
      <c r="O6524" s="6"/>
      <c r="Q6524" s="20"/>
      <c r="R6524" s="5" t="str">
        <f ca="1">score</f>
        <v/>
      </c>
      <c r="S6524" s="7" t="str">
        <f ca="1">rescore_svc</f>
        <v/>
      </c>
      <c r="U6524" s="11" t="str">
        <f ca="1">price</f>
        <v/>
      </c>
      <c r="V6524" s="4"/>
      <c r="Y6524" s="388">
        <f ca="1">COUNTIFS(OFFSET($B$10, 0, 0, ROW()-9, 1), SERVICE[[#This Row],[Employee ID]], OFFSET($F$10, 0, 0, ROW()-9, 1), SERVICE[[#This Row],[Resources Role]])</f>
        <v>0</v>
      </c>
      <c r="Z6524" s="388">
        <f ca="1">COUNTIFS(OFFSET($F$10, 0, 0, ROW()-9, 1), SERVICE[[#This Row],[Resources Role]], OFFSET($H$10, 0, 0, ROW()-9, 1), SERVICE[[#This Row],[Booking]])</f>
        <v>0</v>
      </c>
    </row>
    <row r="6525" spans="1:26" x14ac:dyDescent="0.25">
      <c r="A6525" s="6" t="str">
        <f ca="1">no.</f>
        <v/>
      </c>
      <c r="E6525" s="4" t="str">
        <f ca="1">position</f>
        <v/>
      </c>
      <c r="J6525" s="318"/>
      <c r="M6525" s="4"/>
      <c r="O6525" s="6"/>
      <c r="Q6525" s="20"/>
      <c r="R6525" s="5" t="str">
        <f ca="1">score</f>
        <v/>
      </c>
      <c r="S6525" s="7" t="str">
        <f ca="1">rescore_svc</f>
        <v/>
      </c>
      <c r="U6525" s="11" t="str">
        <f ca="1">price</f>
        <v/>
      </c>
      <c r="V6525" s="4"/>
      <c r="Y6525" s="388">
        <f ca="1">COUNTIFS(OFFSET($B$10, 0, 0, ROW()-9, 1), SERVICE[[#This Row],[Employee ID]], OFFSET($F$10, 0, 0, ROW()-9, 1), SERVICE[[#This Row],[Resources Role]])</f>
        <v>0</v>
      </c>
      <c r="Z6525" s="388">
        <f ca="1">COUNTIFS(OFFSET($F$10, 0, 0, ROW()-9, 1), SERVICE[[#This Row],[Resources Role]], OFFSET($H$10, 0, 0, ROW()-9, 1), SERVICE[[#This Row],[Booking]])</f>
        <v>0</v>
      </c>
    </row>
    <row r="6526" spans="1:26" x14ac:dyDescent="0.25">
      <c r="A6526" s="6" t="str">
        <f ca="1">no.</f>
        <v/>
      </c>
      <c r="E6526" s="4" t="str">
        <f ca="1">position</f>
        <v/>
      </c>
      <c r="J6526" s="318"/>
      <c r="M6526" s="4"/>
      <c r="O6526" s="6"/>
      <c r="Q6526" s="20"/>
      <c r="R6526" s="5" t="str">
        <f ca="1">score</f>
        <v/>
      </c>
      <c r="S6526" s="7" t="str">
        <f ca="1">rescore_svc</f>
        <v/>
      </c>
      <c r="U6526" s="11" t="str">
        <f ca="1">price</f>
        <v/>
      </c>
      <c r="V6526" s="4"/>
      <c r="Y6526" s="388">
        <f ca="1">COUNTIFS(OFFSET($B$10, 0, 0, ROW()-9, 1), SERVICE[[#This Row],[Employee ID]], OFFSET($F$10, 0, 0, ROW()-9, 1), SERVICE[[#This Row],[Resources Role]])</f>
        <v>0</v>
      </c>
      <c r="Z6526" s="388">
        <f ca="1">COUNTIFS(OFFSET($F$10, 0, 0, ROW()-9, 1), SERVICE[[#This Row],[Resources Role]], OFFSET($H$10, 0, 0, ROW()-9, 1), SERVICE[[#This Row],[Booking]])</f>
        <v>0</v>
      </c>
    </row>
    <row r="6527" spans="1:26" x14ac:dyDescent="0.25">
      <c r="A6527" s="6" t="str">
        <f ca="1">no.</f>
        <v/>
      </c>
      <c r="E6527" s="4" t="str">
        <f ca="1">position</f>
        <v/>
      </c>
      <c r="J6527" s="318"/>
      <c r="M6527" s="4"/>
      <c r="O6527" s="6"/>
      <c r="Q6527" s="20"/>
      <c r="R6527" s="5" t="str">
        <f ca="1">score</f>
        <v/>
      </c>
      <c r="S6527" s="7" t="str">
        <f ca="1">rescore_svc</f>
        <v/>
      </c>
      <c r="U6527" s="11" t="str">
        <f ca="1">price</f>
        <v/>
      </c>
      <c r="V6527" s="4"/>
      <c r="Y6527" s="388">
        <f ca="1">COUNTIFS(OFFSET($B$10, 0, 0, ROW()-9, 1), SERVICE[[#This Row],[Employee ID]], OFFSET($F$10, 0, 0, ROW()-9, 1), SERVICE[[#This Row],[Resources Role]])</f>
        <v>0</v>
      </c>
      <c r="Z6527" s="388">
        <f ca="1">COUNTIFS(OFFSET($F$10, 0, 0, ROW()-9, 1), SERVICE[[#This Row],[Resources Role]], OFFSET($H$10, 0, 0, ROW()-9, 1), SERVICE[[#This Row],[Booking]])</f>
        <v>0</v>
      </c>
    </row>
    <row r="6528" spans="1:26" x14ac:dyDescent="0.25">
      <c r="A6528" s="6" t="str">
        <f ca="1">no.</f>
        <v/>
      </c>
      <c r="E6528" s="4" t="str">
        <f ca="1">position</f>
        <v/>
      </c>
      <c r="J6528" s="318"/>
      <c r="M6528" s="4"/>
      <c r="O6528" s="6"/>
      <c r="Q6528" s="20"/>
      <c r="R6528" s="5" t="str">
        <f ca="1">score</f>
        <v/>
      </c>
      <c r="S6528" s="7" t="str">
        <f ca="1">rescore_svc</f>
        <v/>
      </c>
      <c r="U6528" s="11" t="str">
        <f ca="1">price</f>
        <v/>
      </c>
      <c r="V6528" s="4"/>
      <c r="Y6528" s="388">
        <f ca="1">COUNTIFS(OFFSET($B$10, 0, 0, ROW()-9, 1), SERVICE[[#This Row],[Employee ID]], OFFSET($F$10, 0, 0, ROW()-9, 1), SERVICE[[#This Row],[Resources Role]])</f>
        <v>0</v>
      </c>
      <c r="Z6528" s="388">
        <f ca="1">COUNTIFS(OFFSET($F$10, 0, 0, ROW()-9, 1), SERVICE[[#This Row],[Resources Role]], OFFSET($H$10, 0, 0, ROW()-9, 1), SERVICE[[#This Row],[Booking]])</f>
        <v>0</v>
      </c>
    </row>
    <row r="6529" spans="1:26" x14ac:dyDescent="0.25">
      <c r="A6529" s="6" t="str">
        <f ca="1">no.</f>
        <v/>
      </c>
      <c r="E6529" s="4" t="str">
        <f ca="1">position</f>
        <v/>
      </c>
      <c r="J6529" s="318"/>
      <c r="M6529" s="4"/>
      <c r="O6529" s="6"/>
      <c r="Q6529" s="20"/>
      <c r="R6529" s="5" t="str">
        <f ca="1">score</f>
        <v/>
      </c>
      <c r="S6529" s="7" t="str">
        <f ca="1">rescore_svc</f>
        <v/>
      </c>
      <c r="U6529" s="11" t="str">
        <f ca="1">price</f>
        <v/>
      </c>
      <c r="V6529" s="4"/>
      <c r="Y6529" s="388">
        <f ca="1">COUNTIFS(OFFSET($B$10, 0, 0, ROW()-9, 1), SERVICE[[#This Row],[Employee ID]], OFFSET($F$10, 0, 0, ROW()-9, 1), SERVICE[[#This Row],[Resources Role]])</f>
        <v>0</v>
      </c>
      <c r="Z6529" s="388">
        <f ca="1">COUNTIFS(OFFSET($F$10, 0, 0, ROW()-9, 1), SERVICE[[#This Row],[Resources Role]], OFFSET($H$10, 0, 0, ROW()-9, 1), SERVICE[[#This Row],[Booking]])</f>
        <v>0</v>
      </c>
    </row>
    <row r="6530" spans="1:26" x14ac:dyDescent="0.25">
      <c r="A6530" s="6" t="str">
        <f ca="1">no.</f>
        <v/>
      </c>
      <c r="E6530" s="4" t="str">
        <f ca="1">position</f>
        <v/>
      </c>
      <c r="J6530" s="318"/>
      <c r="M6530" s="4"/>
      <c r="O6530" s="6"/>
      <c r="Q6530" s="20"/>
      <c r="R6530" s="5" t="str">
        <f ca="1">score</f>
        <v/>
      </c>
      <c r="S6530" s="7" t="str">
        <f ca="1">rescore_svc</f>
        <v/>
      </c>
      <c r="U6530" s="11" t="str">
        <f ca="1">price</f>
        <v/>
      </c>
      <c r="V6530" s="4"/>
      <c r="Y6530" s="388">
        <f ca="1">COUNTIFS(OFFSET($B$10, 0, 0, ROW()-9, 1), SERVICE[[#This Row],[Employee ID]], OFFSET($F$10, 0, 0, ROW()-9, 1), SERVICE[[#This Row],[Resources Role]])</f>
        <v>0</v>
      </c>
      <c r="Z6530" s="388">
        <f ca="1">COUNTIFS(OFFSET($F$10, 0, 0, ROW()-9, 1), SERVICE[[#This Row],[Resources Role]], OFFSET($H$10, 0, 0, ROW()-9, 1), SERVICE[[#This Row],[Booking]])</f>
        <v>0</v>
      </c>
    </row>
    <row r="6531" spans="1:26" x14ac:dyDescent="0.25">
      <c r="A6531" s="6" t="str">
        <f ca="1">no.</f>
        <v/>
      </c>
      <c r="E6531" s="4" t="str">
        <f ca="1">position</f>
        <v/>
      </c>
      <c r="J6531" s="318"/>
      <c r="M6531" s="4"/>
      <c r="O6531" s="6"/>
      <c r="Q6531" s="20"/>
      <c r="R6531" s="5" t="str">
        <f ca="1">score</f>
        <v/>
      </c>
      <c r="S6531" s="7" t="str">
        <f ca="1">rescore_svc</f>
        <v/>
      </c>
      <c r="U6531" s="11" t="str">
        <f ca="1">price</f>
        <v/>
      </c>
      <c r="V6531" s="4"/>
      <c r="Y6531" s="388">
        <f ca="1">COUNTIFS(OFFSET($B$10, 0, 0, ROW()-9, 1), SERVICE[[#This Row],[Employee ID]], OFFSET($F$10, 0, 0, ROW()-9, 1), SERVICE[[#This Row],[Resources Role]])</f>
        <v>0</v>
      </c>
      <c r="Z6531" s="388">
        <f ca="1">COUNTIFS(OFFSET($F$10, 0, 0, ROW()-9, 1), SERVICE[[#This Row],[Resources Role]], OFFSET($H$10, 0, 0, ROW()-9, 1), SERVICE[[#This Row],[Booking]])</f>
        <v>0</v>
      </c>
    </row>
    <row r="6532" spans="1:26" x14ac:dyDescent="0.25">
      <c r="A6532" s="6" t="str">
        <f ca="1">no.</f>
        <v/>
      </c>
      <c r="E6532" s="4" t="str">
        <f ca="1">position</f>
        <v/>
      </c>
      <c r="J6532" s="318"/>
      <c r="M6532" s="4"/>
      <c r="O6532" s="6"/>
      <c r="Q6532" s="20"/>
      <c r="R6532" s="5" t="str">
        <f ca="1">score</f>
        <v/>
      </c>
      <c r="S6532" s="7" t="str">
        <f ca="1">rescore_svc</f>
        <v/>
      </c>
      <c r="U6532" s="11" t="str">
        <f ca="1">price</f>
        <v/>
      </c>
      <c r="V6532" s="4"/>
      <c r="Y6532" s="388">
        <f ca="1">COUNTIFS(OFFSET($B$10, 0, 0, ROW()-9, 1), SERVICE[[#This Row],[Employee ID]], OFFSET($F$10, 0, 0, ROW()-9, 1), SERVICE[[#This Row],[Resources Role]])</f>
        <v>0</v>
      </c>
      <c r="Z6532" s="388">
        <f ca="1">COUNTIFS(OFFSET($F$10, 0, 0, ROW()-9, 1), SERVICE[[#This Row],[Resources Role]], OFFSET($H$10, 0, 0, ROW()-9, 1), SERVICE[[#This Row],[Booking]])</f>
        <v>0</v>
      </c>
    </row>
    <row r="6533" spans="1:26" x14ac:dyDescent="0.25">
      <c r="A6533" s="6" t="str">
        <f ca="1">no.</f>
        <v/>
      </c>
      <c r="E6533" s="4" t="str">
        <f ca="1">position</f>
        <v/>
      </c>
      <c r="J6533" s="318"/>
      <c r="M6533" s="4"/>
      <c r="O6533" s="6"/>
      <c r="Q6533" s="20"/>
      <c r="R6533" s="5" t="str">
        <f ca="1">score</f>
        <v/>
      </c>
      <c r="S6533" s="7" t="str">
        <f ca="1">rescore_svc</f>
        <v/>
      </c>
      <c r="U6533" s="11" t="str">
        <f ca="1">price</f>
        <v/>
      </c>
      <c r="V6533" s="4"/>
      <c r="Y6533" s="388">
        <f ca="1">COUNTIFS(OFFSET($B$10, 0, 0, ROW()-9, 1), SERVICE[[#This Row],[Employee ID]], OFFSET($F$10, 0, 0, ROW()-9, 1), SERVICE[[#This Row],[Resources Role]])</f>
        <v>0</v>
      </c>
      <c r="Z6533" s="388">
        <f ca="1">COUNTIFS(OFFSET($F$10, 0, 0, ROW()-9, 1), SERVICE[[#This Row],[Resources Role]], OFFSET($H$10, 0, 0, ROW()-9, 1), SERVICE[[#This Row],[Booking]])</f>
        <v>0</v>
      </c>
    </row>
    <row r="6534" spans="1:26" x14ac:dyDescent="0.25">
      <c r="A6534" s="6" t="str">
        <f ca="1">no.</f>
        <v/>
      </c>
      <c r="E6534" s="4" t="str">
        <f ca="1">position</f>
        <v/>
      </c>
      <c r="J6534" s="318"/>
      <c r="M6534" s="4"/>
      <c r="O6534" s="6"/>
      <c r="Q6534" s="20"/>
      <c r="R6534" s="5" t="str">
        <f ca="1">score</f>
        <v/>
      </c>
      <c r="S6534" s="7" t="str">
        <f ca="1">rescore_svc</f>
        <v/>
      </c>
      <c r="U6534" s="11" t="str">
        <f ca="1">price</f>
        <v/>
      </c>
      <c r="V6534" s="4"/>
      <c r="Y6534" s="388">
        <f ca="1">COUNTIFS(OFFSET($B$10, 0, 0, ROW()-9, 1), SERVICE[[#This Row],[Employee ID]], OFFSET($F$10, 0, 0, ROW()-9, 1), SERVICE[[#This Row],[Resources Role]])</f>
        <v>0</v>
      </c>
      <c r="Z6534" s="388">
        <f ca="1">COUNTIFS(OFFSET($F$10, 0, 0, ROW()-9, 1), SERVICE[[#This Row],[Resources Role]], OFFSET($H$10, 0, 0, ROW()-9, 1), SERVICE[[#This Row],[Booking]])</f>
        <v>0</v>
      </c>
    </row>
    <row r="6535" spans="1:26" x14ac:dyDescent="0.25">
      <c r="A6535" s="6" t="str">
        <f ca="1">no.</f>
        <v/>
      </c>
      <c r="E6535" s="4" t="str">
        <f ca="1">position</f>
        <v/>
      </c>
      <c r="J6535" s="318"/>
      <c r="M6535" s="4"/>
      <c r="O6535" s="6"/>
      <c r="Q6535" s="20"/>
      <c r="R6535" s="5" t="str">
        <f ca="1">score</f>
        <v/>
      </c>
      <c r="S6535" s="7" t="str">
        <f ca="1">rescore_svc</f>
        <v/>
      </c>
      <c r="U6535" s="11" t="str">
        <f ca="1">price</f>
        <v/>
      </c>
      <c r="V6535" s="4"/>
      <c r="Y6535" s="388">
        <f ca="1">COUNTIFS(OFFSET($B$10, 0, 0, ROW()-9, 1), SERVICE[[#This Row],[Employee ID]], OFFSET($F$10, 0, 0, ROW()-9, 1), SERVICE[[#This Row],[Resources Role]])</f>
        <v>0</v>
      </c>
      <c r="Z6535" s="388">
        <f ca="1">COUNTIFS(OFFSET($F$10, 0, 0, ROW()-9, 1), SERVICE[[#This Row],[Resources Role]], OFFSET($H$10, 0, 0, ROW()-9, 1), SERVICE[[#This Row],[Booking]])</f>
        <v>0</v>
      </c>
    </row>
    <row r="6536" spans="1:26" x14ac:dyDescent="0.25">
      <c r="A6536" s="6" t="str">
        <f ca="1">no.</f>
        <v/>
      </c>
      <c r="E6536" s="4" t="str">
        <f ca="1">position</f>
        <v/>
      </c>
      <c r="J6536" s="318"/>
      <c r="M6536" s="4"/>
      <c r="O6536" s="6"/>
      <c r="Q6536" s="20"/>
      <c r="R6536" s="5" t="str">
        <f ca="1">score</f>
        <v/>
      </c>
      <c r="S6536" s="7" t="str">
        <f ca="1">rescore_svc</f>
        <v/>
      </c>
      <c r="U6536" s="11" t="str">
        <f ca="1">price</f>
        <v/>
      </c>
      <c r="V6536" s="4"/>
      <c r="Y6536" s="388">
        <f ca="1">COUNTIFS(OFFSET($B$10, 0, 0, ROW()-9, 1), SERVICE[[#This Row],[Employee ID]], OFFSET($F$10, 0, 0, ROW()-9, 1), SERVICE[[#This Row],[Resources Role]])</f>
        <v>0</v>
      </c>
      <c r="Z6536" s="388">
        <f ca="1">COUNTIFS(OFFSET($F$10, 0, 0, ROW()-9, 1), SERVICE[[#This Row],[Resources Role]], OFFSET($H$10, 0, 0, ROW()-9, 1), SERVICE[[#This Row],[Booking]])</f>
        <v>0</v>
      </c>
    </row>
    <row r="6537" spans="1:26" x14ac:dyDescent="0.25">
      <c r="A6537" s="6" t="str">
        <f ca="1">no.</f>
        <v/>
      </c>
      <c r="E6537" s="4" t="str">
        <f ca="1">position</f>
        <v/>
      </c>
      <c r="J6537" s="318"/>
      <c r="M6537" s="4"/>
      <c r="O6537" s="6"/>
      <c r="Q6537" s="20"/>
      <c r="R6537" s="5" t="str">
        <f ca="1">score</f>
        <v/>
      </c>
      <c r="S6537" s="7" t="str">
        <f ca="1">rescore_svc</f>
        <v/>
      </c>
      <c r="U6537" s="11" t="str">
        <f ca="1">price</f>
        <v/>
      </c>
      <c r="V6537" s="4"/>
      <c r="Y6537" s="388">
        <f ca="1">COUNTIFS(OFFSET($B$10, 0, 0, ROW()-9, 1), SERVICE[[#This Row],[Employee ID]], OFFSET($F$10, 0, 0, ROW()-9, 1), SERVICE[[#This Row],[Resources Role]])</f>
        <v>0</v>
      </c>
      <c r="Z6537" s="388">
        <f ca="1">COUNTIFS(OFFSET($F$10, 0, 0, ROW()-9, 1), SERVICE[[#This Row],[Resources Role]], OFFSET($H$10, 0, 0, ROW()-9, 1), SERVICE[[#This Row],[Booking]])</f>
        <v>0</v>
      </c>
    </row>
    <row r="6538" spans="1:26" x14ac:dyDescent="0.25">
      <c r="A6538" s="6" t="str">
        <f ca="1">no.</f>
        <v/>
      </c>
      <c r="E6538" s="4" t="str">
        <f ca="1">position</f>
        <v/>
      </c>
      <c r="J6538" s="318"/>
      <c r="M6538" s="4"/>
      <c r="O6538" s="6"/>
      <c r="Q6538" s="20"/>
      <c r="R6538" s="5" t="str">
        <f ca="1">score</f>
        <v/>
      </c>
      <c r="S6538" s="7" t="str">
        <f ca="1">rescore_svc</f>
        <v/>
      </c>
      <c r="U6538" s="11" t="str">
        <f ca="1">price</f>
        <v/>
      </c>
      <c r="V6538" s="4"/>
      <c r="Y6538" s="388">
        <f ca="1">COUNTIFS(OFFSET($B$10, 0, 0, ROW()-9, 1), SERVICE[[#This Row],[Employee ID]], OFFSET($F$10, 0, 0, ROW()-9, 1), SERVICE[[#This Row],[Resources Role]])</f>
        <v>0</v>
      </c>
      <c r="Z6538" s="388">
        <f ca="1">COUNTIFS(OFFSET($F$10, 0, 0, ROW()-9, 1), SERVICE[[#This Row],[Resources Role]], OFFSET($H$10, 0, 0, ROW()-9, 1), SERVICE[[#This Row],[Booking]])</f>
        <v>0</v>
      </c>
    </row>
    <row r="6539" spans="1:26" x14ac:dyDescent="0.25">
      <c r="A6539" s="6" t="str">
        <f ca="1">no.</f>
        <v/>
      </c>
      <c r="E6539" s="4" t="str">
        <f ca="1">position</f>
        <v/>
      </c>
      <c r="J6539" s="318"/>
      <c r="M6539" s="4"/>
      <c r="O6539" s="6"/>
      <c r="Q6539" s="20"/>
      <c r="R6539" s="5" t="str">
        <f ca="1">score</f>
        <v/>
      </c>
      <c r="S6539" s="7" t="str">
        <f ca="1">rescore_svc</f>
        <v/>
      </c>
      <c r="U6539" s="11" t="str">
        <f ca="1">price</f>
        <v/>
      </c>
      <c r="V6539" s="4"/>
      <c r="Y6539" s="388">
        <f ca="1">COUNTIFS(OFFSET($B$10, 0, 0, ROW()-9, 1), SERVICE[[#This Row],[Employee ID]], OFFSET($F$10, 0, 0, ROW()-9, 1), SERVICE[[#This Row],[Resources Role]])</f>
        <v>0</v>
      </c>
      <c r="Z6539" s="388">
        <f ca="1">COUNTIFS(OFFSET($F$10, 0, 0, ROW()-9, 1), SERVICE[[#This Row],[Resources Role]], OFFSET($H$10, 0, 0, ROW()-9, 1), SERVICE[[#This Row],[Booking]])</f>
        <v>0</v>
      </c>
    </row>
    <row r="6540" spans="1:26" x14ac:dyDescent="0.25">
      <c r="A6540" s="6" t="str">
        <f ca="1">no.</f>
        <v/>
      </c>
      <c r="E6540" s="4" t="str">
        <f ca="1">position</f>
        <v/>
      </c>
      <c r="J6540" s="318"/>
      <c r="M6540" s="4"/>
      <c r="O6540" s="6"/>
      <c r="Q6540" s="20"/>
      <c r="R6540" s="5" t="str">
        <f ca="1">score</f>
        <v/>
      </c>
      <c r="S6540" s="7" t="str">
        <f ca="1">rescore_svc</f>
        <v/>
      </c>
      <c r="U6540" s="11" t="str">
        <f ca="1">price</f>
        <v/>
      </c>
      <c r="V6540" s="4"/>
      <c r="Y6540" s="388">
        <f ca="1">COUNTIFS(OFFSET($B$10, 0, 0, ROW()-9, 1), SERVICE[[#This Row],[Employee ID]], OFFSET($F$10, 0, 0, ROW()-9, 1), SERVICE[[#This Row],[Resources Role]])</f>
        <v>0</v>
      </c>
      <c r="Z6540" s="388">
        <f ca="1">COUNTIFS(OFFSET($F$10, 0, 0, ROW()-9, 1), SERVICE[[#This Row],[Resources Role]], OFFSET($H$10, 0, 0, ROW()-9, 1), SERVICE[[#This Row],[Booking]])</f>
        <v>0</v>
      </c>
    </row>
    <row r="6541" spans="1:26" x14ac:dyDescent="0.25">
      <c r="A6541" s="6" t="str">
        <f ca="1">no.</f>
        <v/>
      </c>
      <c r="E6541" s="4" t="str">
        <f ca="1">position</f>
        <v/>
      </c>
      <c r="J6541" s="318"/>
      <c r="M6541" s="4"/>
      <c r="O6541" s="6"/>
      <c r="Q6541" s="20"/>
      <c r="R6541" s="5" t="str">
        <f ca="1">score</f>
        <v/>
      </c>
      <c r="S6541" s="7" t="str">
        <f ca="1">rescore_svc</f>
        <v/>
      </c>
      <c r="U6541" s="11" t="str">
        <f ca="1">price</f>
        <v/>
      </c>
      <c r="V6541" s="4"/>
      <c r="Y6541" s="388">
        <f ca="1">COUNTIFS(OFFSET($B$10, 0, 0, ROW()-9, 1), SERVICE[[#This Row],[Employee ID]], OFFSET($F$10, 0, 0, ROW()-9, 1), SERVICE[[#This Row],[Resources Role]])</f>
        <v>0</v>
      </c>
      <c r="Z6541" s="388">
        <f ca="1">COUNTIFS(OFFSET($F$10, 0, 0, ROW()-9, 1), SERVICE[[#This Row],[Resources Role]], OFFSET($H$10, 0, 0, ROW()-9, 1), SERVICE[[#This Row],[Booking]])</f>
        <v>0</v>
      </c>
    </row>
    <row r="6542" spans="1:26" x14ac:dyDescent="0.25">
      <c r="A6542" s="6" t="str">
        <f ca="1">no.</f>
        <v/>
      </c>
      <c r="E6542" s="4" t="str">
        <f ca="1">position</f>
        <v/>
      </c>
      <c r="J6542" s="318"/>
      <c r="M6542" s="4"/>
      <c r="O6542" s="6"/>
      <c r="Q6542" s="20"/>
      <c r="R6542" s="5" t="str">
        <f ca="1">score</f>
        <v/>
      </c>
      <c r="S6542" s="7" t="str">
        <f ca="1">rescore_svc</f>
        <v/>
      </c>
      <c r="U6542" s="11" t="str">
        <f ca="1">price</f>
        <v/>
      </c>
      <c r="V6542" s="4"/>
      <c r="Y6542" s="388">
        <f ca="1">COUNTIFS(OFFSET($B$10, 0, 0, ROW()-9, 1), SERVICE[[#This Row],[Employee ID]], OFFSET($F$10, 0, 0, ROW()-9, 1), SERVICE[[#This Row],[Resources Role]])</f>
        <v>0</v>
      </c>
      <c r="Z6542" s="388">
        <f ca="1">COUNTIFS(OFFSET($F$10, 0, 0, ROW()-9, 1), SERVICE[[#This Row],[Resources Role]], OFFSET($H$10, 0, 0, ROW()-9, 1), SERVICE[[#This Row],[Booking]])</f>
        <v>0</v>
      </c>
    </row>
    <row r="6543" spans="1:26" x14ac:dyDescent="0.25">
      <c r="A6543" s="6" t="str">
        <f ca="1">no.</f>
        <v/>
      </c>
      <c r="E6543" s="4" t="str">
        <f ca="1">position</f>
        <v/>
      </c>
      <c r="J6543" s="318"/>
      <c r="M6543" s="4"/>
      <c r="O6543" s="6"/>
      <c r="Q6543" s="20"/>
      <c r="R6543" s="5" t="str">
        <f ca="1">score</f>
        <v/>
      </c>
      <c r="S6543" s="7" t="str">
        <f ca="1">rescore_svc</f>
        <v/>
      </c>
      <c r="U6543" s="11" t="str">
        <f ca="1">price</f>
        <v/>
      </c>
      <c r="V6543" s="4"/>
      <c r="Y6543" s="388">
        <f ca="1">COUNTIFS(OFFSET($B$10, 0, 0, ROW()-9, 1), SERVICE[[#This Row],[Employee ID]], OFFSET($F$10, 0, 0, ROW()-9, 1), SERVICE[[#This Row],[Resources Role]])</f>
        <v>0</v>
      </c>
      <c r="Z6543" s="388">
        <f ca="1">COUNTIFS(OFFSET($F$10, 0, 0, ROW()-9, 1), SERVICE[[#This Row],[Resources Role]], OFFSET($H$10, 0, 0, ROW()-9, 1), SERVICE[[#This Row],[Booking]])</f>
        <v>0</v>
      </c>
    </row>
    <row r="6544" spans="1:26" x14ac:dyDescent="0.25">
      <c r="A6544" s="6" t="str">
        <f ca="1">no.</f>
        <v/>
      </c>
      <c r="E6544" s="4" t="str">
        <f ca="1">position</f>
        <v/>
      </c>
      <c r="J6544" s="318"/>
      <c r="M6544" s="4"/>
      <c r="O6544" s="6"/>
      <c r="Q6544" s="20"/>
      <c r="R6544" s="5" t="str">
        <f ca="1">score</f>
        <v/>
      </c>
      <c r="S6544" s="7" t="str">
        <f ca="1">rescore_svc</f>
        <v/>
      </c>
      <c r="U6544" s="11" t="str">
        <f ca="1">price</f>
        <v/>
      </c>
      <c r="V6544" s="4"/>
      <c r="Y6544" s="388">
        <f ca="1">COUNTIFS(OFFSET($B$10, 0, 0, ROW()-9, 1), SERVICE[[#This Row],[Employee ID]], OFFSET($F$10, 0, 0, ROW()-9, 1), SERVICE[[#This Row],[Resources Role]])</f>
        <v>0</v>
      </c>
      <c r="Z6544" s="388">
        <f ca="1">COUNTIFS(OFFSET($F$10, 0, 0, ROW()-9, 1), SERVICE[[#This Row],[Resources Role]], OFFSET($H$10, 0, 0, ROW()-9, 1), SERVICE[[#This Row],[Booking]])</f>
        <v>0</v>
      </c>
    </row>
    <row r="6545" spans="1:26" x14ac:dyDescent="0.25">
      <c r="A6545" s="6" t="str">
        <f ca="1">no.</f>
        <v/>
      </c>
      <c r="E6545" s="4" t="str">
        <f ca="1">position</f>
        <v/>
      </c>
      <c r="J6545" s="318"/>
      <c r="M6545" s="4"/>
      <c r="O6545" s="6"/>
      <c r="Q6545" s="20"/>
      <c r="R6545" s="5" t="str">
        <f ca="1">score</f>
        <v/>
      </c>
      <c r="S6545" s="7" t="str">
        <f ca="1">rescore_svc</f>
        <v/>
      </c>
      <c r="U6545" s="11" t="str">
        <f ca="1">price</f>
        <v/>
      </c>
      <c r="V6545" s="4"/>
      <c r="Y6545" s="388">
        <f ca="1">COUNTIFS(OFFSET($B$10, 0, 0, ROW()-9, 1), SERVICE[[#This Row],[Employee ID]], OFFSET($F$10, 0, 0, ROW()-9, 1), SERVICE[[#This Row],[Resources Role]])</f>
        <v>0</v>
      </c>
      <c r="Z6545" s="388">
        <f ca="1">COUNTIFS(OFFSET($F$10, 0, 0, ROW()-9, 1), SERVICE[[#This Row],[Resources Role]], OFFSET($H$10, 0, 0, ROW()-9, 1), SERVICE[[#This Row],[Booking]])</f>
        <v>0</v>
      </c>
    </row>
    <row r="6546" spans="1:26" x14ac:dyDescent="0.25">
      <c r="A6546" s="6" t="str">
        <f ca="1">no.</f>
        <v/>
      </c>
      <c r="E6546" s="4" t="str">
        <f ca="1">position</f>
        <v/>
      </c>
      <c r="J6546" s="318"/>
      <c r="M6546" s="4"/>
      <c r="O6546" s="6"/>
      <c r="Q6546" s="20"/>
      <c r="R6546" s="5" t="str">
        <f ca="1">score</f>
        <v/>
      </c>
      <c r="S6546" s="7" t="str">
        <f ca="1">rescore_svc</f>
        <v/>
      </c>
      <c r="U6546" s="11" t="str">
        <f ca="1">price</f>
        <v/>
      </c>
      <c r="V6546" s="4"/>
      <c r="Y6546" s="388">
        <f ca="1">COUNTIFS(OFFSET($B$10, 0, 0, ROW()-9, 1), SERVICE[[#This Row],[Employee ID]], OFFSET($F$10, 0, 0, ROW()-9, 1), SERVICE[[#This Row],[Resources Role]])</f>
        <v>0</v>
      </c>
      <c r="Z6546" s="388">
        <f ca="1">COUNTIFS(OFFSET($F$10, 0, 0, ROW()-9, 1), SERVICE[[#This Row],[Resources Role]], OFFSET($H$10, 0, 0, ROW()-9, 1), SERVICE[[#This Row],[Booking]])</f>
        <v>0</v>
      </c>
    </row>
    <row r="6547" spans="1:26" x14ac:dyDescent="0.25">
      <c r="A6547" s="6" t="str">
        <f ca="1">no.</f>
        <v/>
      </c>
      <c r="E6547" s="4" t="str">
        <f ca="1">position</f>
        <v/>
      </c>
      <c r="J6547" s="318"/>
      <c r="M6547" s="4"/>
      <c r="O6547" s="6"/>
      <c r="Q6547" s="20"/>
      <c r="R6547" s="5" t="str">
        <f ca="1">score</f>
        <v/>
      </c>
      <c r="S6547" s="7" t="str">
        <f ca="1">rescore_svc</f>
        <v/>
      </c>
      <c r="U6547" s="11" t="str">
        <f ca="1">price</f>
        <v/>
      </c>
      <c r="V6547" s="4"/>
      <c r="Y6547" s="388">
        <f ca="1">COUNTIFS(OFFSET($B$10, 0, 0, ROW()-9, 1), SERVICE[[#This Row],[Employee ID]], OFFSET($F$10, 0, 0, ROW()-9, 1), SERVICE[[#This Row],[Resources Role]])</f>
        <v>0</v>
      </c>
      <c r="Z6547" s="388">
        <f ca="1">COUNTIFS(OFFSET($F$10, 0, 0, ROW()-9, 1), SERVICE[[#This Row],[Resources Role]], OFFSET($H$10, 0, 0, ROW()-9, 1), SERVICE[[#This Row],[Booking]])</f>
        <v>0</v>
      </c>
    </row>
    <row r="6548" spans="1:26" x14ac:dyDescent="0.25">
      <c r="A6548" s="6" t="str">
        <f ca="1">no.</f>
        <v/>
      </c>
      <c r="E6548" s="4" t="str">
        <f ca="1">position</f>
        <v/>
      </c>
      <c r="J6548" s="318"/>
      <c r="M6548" s="4"/>
      <c r="O6548" s="6"/>
      <c r="Q6548" s="20"/>
      <c r="R6548" s="5" t="str">
        <f ca="1">score</f>
        <v/>
      </c>
      <c r="S6548" s="7" t="str">
        <f ca="1">rescore_svc</f>
        <v/>
      </c>
      <c r="U6548" s="11" t="str">
        <f ca="1">price</f>
        <v/>
      </c>
      <c r="V6548" s="4"/>
      <c r="Y6548" s="388">
        <f ca="1">COUNTIFS(OFFSET($B$10, 0, 0, ROW()-9, 1), SERVICE[[#This Row],[Employee ID]], OFFSET($F$10, 0, 0, ROW()-9, 1), SERVICE[[#This Row],[Resources Role]])</f>
        <v>0</v>
      </c>
      <c r="Z6548" s="388">
        <f ca="1">COUNTIFS(OFFSET($F$10, 0, 0, ROW()-9, 1), SERVICE[[#This Row],[Resources Role]], OFFSET($H$10, 0, 0, ROW()-9, 1), SERVICE[[#This Row],[Booking]])</f>
        <v>0</v>
      </c>
    </row>
    <row r="6549" spans="1:26" x14ac:dyDescent="0.25">
      <c r="A6549" s="6" t="str">
        <f ca="1">no.</f>
        <v/>
      </c>
      <c r="E6549" s="4" t="str">
        <f ca="1">position</f>
        <v/>
      </c>
      <c r="J6549" s="318"/>
      <c r="M6549" s="4"/>
      <c r="O6549" s="6"/>
      <c r="Q6549" s="20"/>
      <c r="R6549" s="5" t="str">
        <f ca="1">score</f>
        <v/>
      </c>
      <c r="S6549" s="7" t="str">
        <f ca="1">rescore_svc</f>
        <v/>
      </c>
      <c r="U6549" s="11" t="str">
        <f ca="1">price</f>
        <v/>
      </c>
      <c r="V6549" s="4"/>
      <c r="Y6549" s="388">
        <f ca="1">COUNTIFS(OFFSET($B$10, 0, 0, ROW()-9, 1), SERVICE[[#This Row],[Employee ID]], OFFSET($F$10, 0, 0, ROW()-9, 1), SERVICE[[#This Row],[Resources Role]])</f>
        <v>0</v>
      </c>
      <c r="Z6549" s="388">
        <f ca="1">COUNTIFS(OFFSET($F$10, 0, 0, ROW()-9, 1), SERVICE[[#This Row],[Resources Role]], OFFSET($H$10, 0, 0, ROW()-9, 1), SERVICE[[#This Row],[Booking]])</f>
        <v>0</v>
      </c>
    </row>
    <row r="6550" spans="1:26" x14ac:dyDescent="0.25">
      <c r="A6550" s="6" t="str">
        <f ca="1">no.</f>
        <v/>
      </c>
      <c r="E6550" s="4" t="str">
        <f ca="1">position</f>
        <v/>
      </c>
      <c r="J6550" s="318"/>
      <c r="M6550" s="4"/>
      <c r="O6550" s="6"/>
      <c r="Q6550" s="20"/>
      <c r="R6550" s="5" t="str">
        <f ca="1">score</f>
        <v/>
      </c>
      <c r="S6550" s="7" t="str">
        <f ca="1">rescore_svc</f>
        <v/>
      </c>
      <c r="U6550" s="11" t="str">
        <f ca="1">price</f>
        <v/>
      </c>
      <c r="V6550" s="4"/>
      <c r="Y6550" s="388">
        <f ca="1">COUNTIFS(OFFSET($B$10, 0, 0, ROW()-9, 1), SERVICE[[#This Row],[Employee ID]], OFFSET($F$10, 0, 0, ROW()-9, 1), SERVICE[[#This Row],[Resources Role]])</f>
        <v>0</v>
      </c>
      <c r="Z6550" s="388">
        <f ca="1">COUNTIFS(OFFSET($F$10, 0, 0, ROW()-9, 1), SERVICE[[#This Row],[Resources Role]], OFFSET($H$10, 0, 0, ROW()-9, 1), SERVICE[[#This Row],[Booking]])</f>
        <v>0</v>
      </c>
    </row>
    <row r="6551" spans="1:26" x14ac:dyDescent="0.25">
      <c r="A6551" s="6" t="str">
        <f ca="1">no.</f>
        <v/>
      </c>
      <c r="E6551" s="4" t="str">
        <f ca="1">position</f>
        <v/>
      </c>
      <c r="J6551" s="318"/>
      <c r="M6551" s="4"/>
      <c r="O6551" s="6"/>
      <c r="Q6551" s="20"/>
      <c r="R6551" s="5" t="str">
        <f ca="1">score</f>
        <v/>
      </c>
      <c r="S6551" s="7" t="str">
        <f ca="1">rescore_svc</f>
        <v/>
      </c>
      <c r="U6551" s="11" t="str">
        <f ca="1">price</f>
        <v/>
      </c>
      <c r="V6551" s="4"/>
      <c r="Y6551" s="388">
        <f ca="1">COUNTIFS(OFFSET($B$10, 0, 0, ROW()-9, 1), SERVICE[[#This Row],[Employee ID]], OFFSET($F$10, 0, 0, ROW()-9, 1), SERVICE[[#This Row],[Resources Role]])</f>
        <v>0</v>
      </c>
      <c r="Z6551" s="388">
        <f ca="1">COUNTIFS(OFFSET($F$10, 0, 0, ROW()-9, 1), SERVICE[[#This Row],[Resources Role]], OFFSET($H$10, 0, 0, ROW()-9, 1), SERVICE[[#This Row],[Booking]])</f>
        <v>0</v>
      </c>
    </row>
    <row r="6552" spans="1:26" x14ac:dyDescent="0.25">
      <c r="A6552" s="6" t="str">
        <f ca="1">no.</f>
        <v/>
      </c>
      <c r="E6552" s="4" t="str">
        <f ca="1">position</f>
        <v/>
      </c>
      <c r="J6552" s="318"/>
      <c r="M6552" s="4"/>
      <c r="O6552" s="6"/>
      <c r="Q6552" s="20"/>
      <c r="R6552" s="5" t="str">
        <f ca="1">score</f>
        <v/>
      </c>
      <c r="S6552" s="7" t="str">
        <f ca="1">rescore_svc</f>
        <v/>
      </c>
      <c r="U6552" s="11" t="str">
        <f ca="1">price</f>
        <v/>
      </c>
      <c r="V6552" s="4"/>
      <c r="Y6552" s="388">
        <f ca="1">COUNTIFS(OFFSET($B$10, 0, 0, ROW()-9, 1), SERVICE[[#This Row],[Employee ID]], OFFSET($F$10, 0, 0, ROW()-9, 1), SERVICE[[#This Row],[Resources Role]])</f>
        <v>0</v>
      </c>
      <c r="Z6552" s="388">
        <f ca="1">COUNTIFS(OFFSET($F$10, 0, 0, ROW()-9, 1), SERVICE[[#This Row],[Resources Role]], OFFSET($H$10, 0, 0, ROW()-9, 1), SERVICE[[#This Row],[Booking]])</f>
        <v>0</v>
      </c>
    </row>
    <row r="6553" spans="1:26" x14ac:dyDescent="0.25">
      <c r="A6553" s="6" t="str">
        <f ca="1">no.</f>
        <v/>
      </c>
      <c r="E6553" s="4" t="str">
        <f ca="1">position</f>
        <v/>
      </c>
      <c r="J6553" s="318"/>
      <c r="M6553" s="4"/>
      <c r="O6553" s="6"/>
      <c r="Q6553" s="20"/>
      <c r="R6553" s="5" t="str">
        <f ca="1">score</f>
        <v/>
      </c>
      <c r="S6553" s="7" t="str">
        <f ca="1">rescore_svc</f>
        <v/>
      </c>
      <c r="U6553" s="11" t="str">
        <f ca="1">price</f>
        <v/>
      </c>
      <c r="V6553" s="4"/>
      <c r="Y6553" s="388">
        <f ca="1">COUNTIFS(OFFSET($B$10, 0, 0, ROW()-9, 1), SERVICE[[#This Row],[Employee ID]], OFFSET($F$10, 0, 0, ROW()-9, 1), SERVICE[[#This Row],[Resources Role]])</f>
        <v>0</v>
      </c>
      <c r="Z6553" s="388">
        <f ca="1">COUNTIFS(OFFSET($F$10, 0, 0, ROW()-9, 1), SERVICE[[#This Row],[Resources Role]], OFFSET($H$10, 0, 0, ROW()-9, 1), SERVICE[[#This Row],[Booking]])</f>
        <v>0</v>
      </c>
    </row>
    <row r="6554" spans="1:26" x14ac:dyDescent="0.25">
      <c r="A6554" s="6" t="str">
        <f ca="1">no.</f>
        <v/>
      </c>
      <c r="E6554" s="4" t="str">
        <f ca="1">position</f>
        <v/>
      </c>
      <c r="J6554" s="318"/>
      <c r="M6554" s="4"/>
      <c r="O6554" s="6"/>
      <c r="Q6554" s="20"/>
      <c r="R6554" s="5" t="str">
        <f ca="1">score</f>
        <v/>
      </c>
      <c r="S6554" s="7" t="str">
        <f ca="1">rescore_svc</f>
        <v/>
      </c>
      <c r="U6554" s="11" t="str">
        <f ca="1">price</f>
        <v/>
      </c>
      <c r="V6554" s="4"/>
      <c r="Y6554" s="388">
        <f ca="1">COUNTIFS(OFFSET($B$10, 0, 0, ROW()-9, 1), SERVICE[[#This Row],[Employee ID]], OFFSET($F$10, 0, 0, ROW()-9, 1), SERVICE[[#This Row],[Resources Role]])</f>
        <v>0</v>
      </c>
      <c r="Z6554" s="388">
        <f ca="1">COUNTIFS(OFFSET($F$10, 0, 0, ROW()-9, 1), SERVICE[[#This Row],[Resources Role]], OFFSET($H$10, 0, 0, ROW()-9, 1), SERVICE[[#This Row],[Booking]])</f>
        <v>0</v>
      </c>
    </row>
    <row r="6555" spans="1:26" x14ac:dyDescent="0.25">
      <c r="A6555" s="6" t="str">
        <f ca="1">no.</f>
        <v/>
      </c>
      <c r="E6555" s="4" t="str">
        <f ca="1">position</f>
        <v/>
      </c>
      <c r="J6555" s="318"/>
      <c r="M6555" s="4"/>
      <c r="O6555" s="6"/>
      <c r="Q6555" s="20"/>
      <c r="R6555" s="5" t="str">
        <f ca="1">score</f>
        <v/>
      </c>
      <c r="S6555" s="7" t="str">
        <f ca="1">rescore_svc</f>
        <v/>
      </c>
      <c r="U6555" s="11" t="str">
        <f ca="1">price</f>
        <v/>
      </c>
      <c r="V6555" s="4"/>
      <c r="Y6555" s="388">
        <f ca="1">COUNTIFS(OFFSET($B$10, 0, 0, ROW()-9, 1), SERVICE[[#This Row],[Employee ID]], OFFSET($F$10, 0, 0, ROW()-9, 1), SERVICE[[#This Row],[Resources Role]])</f>
        <v>0</v>
      </c>
      <c r="Z6555" s="388">
        <f ca="1">COUNTIFS(OFFSET($F$10, 0, 0, ROW()-9, 1), SERVICE[[#This Row],[Resources Role]], OFFSET($H$10, 0, 0, ROW()-9, 1), SERVICE[[#This Row],[Booking]])</f>
        <v>0</v>
      </c>
    </row>
    <row r="6556" spans="1:26" x14ac:dyDescent="0.25">
      <c r="A6556" s="6" t="str">
        <f ca="1">no.</f>
        <v/>
      </c>
      <c r="E6556" s="4" t="str">
        <f ca="1">position</f>
        <v/>
      </c>
      <c r="J6556" s="318"/>
      <c r="M6556" s="4"/>
      <c r="O6556" s="6"/>
      <c r="Q6556" s="20"/>
      <c r="R6556" s="5" t="str">
        <f ca="1">score</f>
        <v/>
      </c>
      <c r="S6556" s="7" t="str">
        <f ca="1">rescore_svc</f>
        <v/>
      </c>
      <c r="U6556" s="11" t="str">
        <f ca="1">price</f>
        <v/>
      </c>
      <c r="V6556" s="4"/>
      <c r="Y6556" s="388">
        <f ca="1">COUNTIFS(OFFSET($B$10, 0, 0, ROW()-9, 1), SERVICE[[#This Row],[Employee ID]], OFFSET($F$10, 0, 0, ROW()-9, 1), SERVICE[[#This Row],[Resources Role]])</f>
        <v>0</v>
      </c>
      <c r="Z6556" s="388">
        <f ca="1">COUNTIFS(OFFSET($F$10, 0, 0, ROW()-9, 1), SERVICE[[#This Row],[Resources Role]], OFFSET($H$10, 0, 0, ROW()-9, 1), SERVICE[[#This Row],[Booking]])</f>
        <v>0</v>
      </c>
    </row>
    <row r="6557" spans="1:26" x14ac:dyDescent="0.25">
      <c r="A6557" s="6" t="str">
        <f ca="1">no.</f>
        <v/>
      </c>
      <c r="E6557" s="4" t="str">
        <f ca="1">position</f>
        <v/>
      </c>
      <c r="J6557" s="318"/>
      <c r="M6557" s="4"/>
      <c r="O6557" s="6"/>
      <c r="Q6557" s="20"/>
      <c r="R6557" s="5" t="str">
        <f ca="1">score</f>
        <v/>
      </c>
      <c r="S6557" s="7" t="str">
        <f ca="1">rescore_svc</f>
        <v/>
      </c>
      <c r="U6557" s="11" t="str">
        <f ca="1">price</f>
        <v/>
      </c>
      <c r="V6557" s="4"/>
      <c r="Y6557" s="388">
        <f ca="1">COUNTIFS(OFFSET($B$10, 0, 0, ROW()-9, 1), SERVICE[[#This Row],[Employee ID]], OFFSET($F$10, 0, 0, ROW()-9, 1), SERVICE[[#This Row],[Resources Role]])</f>
        <v>0</v>
      </c>
      <c r="Z6557" s="388">
        <f ca="1">COUNTIFS(OFFSET($F$10, 0, 0, ROW()-9, 1), SERVICE[[#This Row],[Resources Role]], OFFSET($H$10, 0, 0, ROW()-9, 1), SERVICE[[#This Row],[Booking]])</f>
        <v>0</v>
      </c>
    </row>
    <row r="6558" spans="1:26" x14ac:dyDescent="0.25">
      <c r="A6558" s="6" t="str">
        <f ca="1">no.</f>
        <v/>
      </c>
      <c r="E6558" s="4" t="str">
        <f ca="1">position</f>
        <v/>
      </c>
      <c r="J6558" s="318"/>
      <c r="M6558" s="4"/>
      <c r="O6558" s="6"/>
      <c r="Q6558" s="20"/>
      <c r="R6558" s="5" t="str">
        <f ca="1">score</f>
        <v/>
      </c>
      <c r="S6558" s="7" t="str">
        <f ca="1">rescore_svc</f>
        <v/>
      </c>
      <c r="U6558" s="11" t="str">
        <f ca="1">price</f>
        <v/>
      </c>
      <c r="V6558" s="4"/>
      <c r="Y6558" s="388">
        <f ca="1">COUNTIFS(OFFSET($B$10, 0, 0, ROW()-9, 1), SERVICE[[#This Row],[Employee ID]], OFFSET($F$10, 0, 0, ROW()-9, 1), SERVICE[[#This Row],[Resources Role]])</f>
        <v>0</v>
      </c>
      <c r="Z6558" s="388">
        <f ca="1">COUNTIFS(OFFSET($F$10, 0, 0, ROW()-9, 1), SERVICE[[#This Row],[Resources Role]], OFFSET($H$10, 0, 0, ROW()-9, 1), SERVICE[[#This Row],[Booking]])</f>
        <v>0</v>
      </c>
    </row>
    <row r="6559" spans="1:26" x14ac:dyDescent="0.25">
      <c r="A6559" s="6" t="str">
        <f ca="1">no.</f>
        <v/>
      </c>
      <c r="E6559" s="4" t="str">
        <f ca="1">position</f>
        <v/>
      </c>
      <c r="J6559" s="318"/>
      <c r="M6559" s="4"/>
      <c r="O6559" s="6"/>
      <c r="Q6559" s="20"/>
      <c r="R6559" s="5" t="str">
        <f ca="1">score</f>
        <v/>
      </c>
      <c r="S6559" s="7" t="str">
        <f ca="1">rescore_svc</f>
        <v/>
      </c>
      <c r="U6559" s="11" t="str">
        <f ca="1">price</f>
        <v/>
      </c>
      <c r="V6559" s="4"/>
      <c r="Y6559" s="388">
        <f ca="1">COUNTIFS(OFFSET($B$10, 0, 0, ROW()-9, 1), SERVICE[[#This Row],[Employee ID]], OFFSET($F$10, 0, 0, ROW()-9, 1), SERVICE[[#This Row],[Resources Role]])</f>
        <v>0</v>
      </c>
      <c r="Z6559" s="388">
        <f ca="1">COUNTIFS(OFFSET($F$10, 0, 0, ROW()-9, 1), SERVICE[[#This Row],[Resources Role]], OFFSET($H$10, 0, 0, ROW()-9, 1), SERVICE[[#This Row],[Booking]])</f>
        <v>0</v>
      </c>
    </row>
    <row r="6560" spans="1:26" x14ac:dyDescent="0.25">
      <c r="A6560" s="6" t="str">
        <f ca="1">no.</f>
        <v/>
      </c>
      <c r="E6560" s="4" t="str">
        <f ca="1">position</f>
        <v/>
      </c>
      <c r="J6560" s="318"/>
      <c r="M6560" s="4"/>
      <c r="O6560" s="6"/>
      <c r="Q6560" s="20"/>
      <c r="R6560" s="5" t="str">
        <f ca="1">score</f>
        <v/>
      </c>
      <c r="S6560" s="7" t="str">
        <f ca="1">rescore_svc</f>
        <v/>
      </c>
      <c r="U6560" s="11" t="str">
        <f ca="1">price</f>
        <v/>
      </c>
      <c r="V6560" s="4"/>
      <c r="Y6560" s="388">
        <f ca="1">COUNTIFS(OFFSET($B$10, 0, 0, ROW()-9, 1), SERVICE[[#This Row],[Employee ID]], OFFSET($F$10, 0, 0, ROW()-9, 1), SERVICE[[#This Row],[Resources Role]])</f>
        <v>0</v>
      </c>
      <c r="Z6560" s="388">
        <f ca="1">COUNTIFS(OFFSET($F$10, 0, 0, ROW()-9, 1), SERVICE[[#This Row],[Resources Role]], OFFSET($H$10, 0, 0, ROW()-9, 1), SERVICE[[#This Row],[Booking]])</f>
        <v>0</v>
      </c>
    </row>
    <row r="6561" spans="1:26" x14ac:dyDescent="0.25">
      <c r="A6561" s="6" t="str">
        <f ca="1">no.</f>
        <v/>
      </c>
      <c r="E6561" s="4" t="str">
        <f ca="1">position</f>
        <v/>
      </c>
      <c r="J6561" s="318"/>
      <c r="M6561" s="4"/>
      <c r="O6561" s="6"/>
      <c r="Q6561" s="20"/>
      <c r="R6561" s="5" t="str">
        <f ca="1">score</f>
        <v/>
      </c>
      <c r="S6561" s="7" t="str">
        <f ca="1">rescore_svc</f>
        <v/>
      </c>
      <c r="U6561" s="11" t="str">
        <f ca="1">price</f>
        <v/>
      </c>
      <c r="V6561" s="4"/>
      <c r="Y6561" s="388">
        <f ca="1">COUNTIFS(OFFSET($B$10, 0, 0, ROW()-9, 1), SERVICE[[#This Row],[Employee ID]], OFFSET($F$10, 0, 0, ROW()-9, 1), SERVICE[[#This Row],[Resources Role]])</f>
        <v>0</v>
      </c>
      <c r="Z6561" s="388">
        <f ca="1">COUNTIFS(OFFSET($F$10, 0, 0, ROW()-9, 1), SERVICE[[#This Row],[Resources Role]], OFFSET($H$10, 0, 0, ROW()-9, 1), SERVICE[[#This Row],[Booking]])</f>
        <v>0</v>
      </c>
    </row>
    <row r="6562" spans="1:26" x14ac:dyDescent="0.25">
      <c r="A6562" s="6" t="str">
        <f ca="1">no.</f>
        <v/>
      </c>
      <c r="E6562" s="4" t="str">
        <f ca="1">position</f>
        <v/>
      </c>
      <c r="J6562" s="318"/>
      <c r="M6562" s="4"/>
      <c r="O6562" s="6"/>
      <c r="Q6562" s="20"/>
      <c r="R6562" s="5" t="str">
        <f ca="1">score</f>
        <v/>
      </c>
      <c r="S6562" s="7" t="str">
        <f ca="1">rescore_svc</f>
        <v/>
      </c>
      <c r="U6562" s="11" t="str">
        <f ca="1">price</f>
        <v/>
      </c>
      <c r="V6562" s="4"/>
      <c r="Y6562" s="388">
        <f ca="1">COUNTIFS(OFFSET($B$10, 0, 0, ROW()-9, 1), SERVICE[[#This Row],[Employee ID]], OFFSET($F$10, 0, 0, ROW()-9, 1), SERVICE[[#This Row],[Resources Role]])</f>
        <v>0</v>
      </c>
      <c r="Z6562" s="388">
        <f ca="1">COUNTIFS(OFFSET($F$10, 0, 0, ROW()-9, 1), SERVICE[[#This Row],[Resources Role]], OFFSET($H$10, 0, 0, ROW()-9, 1), SERVICE[[#This Row],[Booking]])</f>
        <v>0</v>
      </c>
    </row>
    <row r="6563" spans="1:26" x14ac:dyDescent="0.25">
      <c r="A6563" s="6" t="str">
        <f ca="1">no.</f>
        <v/>
      </c>
      <c r="E6563" s="4" t="str">
        <f ca="1">position</f>
        <v/>
      </c>
      <c r="J6563" s="318"/>
      <c r="M6563" s="4"/>
      <c r="O6563" s="6"/>
      <c r="Q6563" s="20"/>
      <c r="R6563" s="5" t="str">
        <f ca="1">score</f>
        <v/>
      </c>
      <c r="S6563" s="7" t="str">
        <f ca="1">rescore_svc</f>
        <v/>
      </c>
      <c r="U6563" s="11" t="str">
        <f ca="1">price</f>
        <v/>
      </c>
      <c r="V6563" s="4"/>
      <c r="Y6563" s="388">
        <f ca="1">COUNTIFS(OFFSET($B$10, 0, 0, ROW()-9, 1), SERVICE[[#This Row],[Employee ID]], OFFSET($F$10, 0, 0, ROW()-9, 1), SERVICE[[#This Row],[Resources Role]])</f>
        <v>0</v>
      </c>
      <c r="Z6563" s="388">
        <f ca="1">COUNTIFS(OFFSET($F$10, 0, 0, ROW()-9, 1), SERVICE[[#This Row],[Resources Role]], OFFSET($H$10, 0, 0, ROW()-9, 1), SERVICE[[#This Row],[Booking]])</f>
        <v>0</v>
      </c>
    </row>
    <row r="6564" spans="1:26" x14ac:dyDescent="0.25">
      <c r="A6564" s="6" t="str">
        <f ca="1">no.</f>
        <v/>
      </c>
      <c r="E6564" s="4" t="str">
        <f ca="1">position</f>
        <v/>
      </c>
      <c r="J6564" s="318"/>
      <c r="M6564" s="4"/>
      <c r="O6564" s="6"/>
      <c r="Q6564" s="20"/>
      <c r="R6564" s="5" t="str">
        <f ca="1">score</f>
        <v/>
      </c>
      <c r="S6564" s="7" t="str">
        <f ca="1">rescore_svc</f>
        <v/>
      </c>
      <c r="U6564" s="11" t="str">
        <f ca="1">price</f>
        <v/>
      </c>
      <c r="V6564" s="4"/>
      <c r="Y6564" s="388">
        <f ca="1">COUNTIFS(OFFSET($B$10, 0, 0, ROW()-9, 1), SERVICE[[#This Row],[Employee ID]], OFFSET($F$10, 0, 0, ROW()-9, 1), SERVICE[[#This Row],[Resources Role]])</f>
        <v>0</v>
      </c>
      <c r="Z6564" s="388">
        <f ca="1">COUNTIFS(OFFSET($F$10, 0, 0, ROW()-9, 1), SERVICE[[#This Row],[Resources Role]], OFFSET($H$10, 0, 0, ROW()-9, 1), SERVICE[[#This Row],[Booking]])</f>
        <v>0</v>
      </c>
    </row>
    <row r="6565" spans="1:26" x14ac:dyDescent="0.25">
      <c r="A6565" s="6" t="str">
        <f ca="1">no.</f>
        <v/>
      </c>
      <c r="E6565" s="4" t="str">
        <f ca="1">position</f>
        <v/>
      </c>
      <c r="J6565" s="318"/>
      <c r="M6565" s="4"/>
      <c r="O6565" s="6"/>
      <c r="Q6565" s="20"/>
      <c r="R6565" s="5" t="str">
        <f ca="1">score</f>
        <v/>
      </c>
      <c r="S6565" s="7" t="str">
        <f ca="1">rescore_svc</f>
        <v/>
      </c>
      <c r="U6565" s="11" t="str">
        <f ca="1">price</f>
        <v/>
      </c>
      <c r="V6565" s="4"/>
      <c r="Y6565" s="388">
        <f ca="1">COUNTIFS(OFFSET($B$10, 0, 0, ROW()-9, 1), SERVICE[[#This Row],[Employee ID]], OFFSET($F$10, 0, 0, ROW()-9, 1), SERVICE[[#This Row],[Resources Role]])</f>
        <v>0</v>
      </c>
      <c r="Z6565" s="388">
        <f ca="1">COUNTIFS(OFFSET($F$10, 0, 0, ROW()-9, 1), SERVICE[[#This Row],[Resources Role]], OFFSET($H$10, 0, 0, ROW()-9, 1), SERVICE[[#This Row],[Booking]])</f>
        <v>0</v>
      </c>
    </row>
    <row r="6566" spans="1:26" x14ac:dyDescent="0.25">
      <c r="A6566" s="6" t="str">
        <f ca="1">no.</f>
        <v/>
      </c>
      <c r="E6566" s="4" t="str">
        <f ca="1">position</f>
        <v/>
      </c>
      <c r="J6566" s="318"/>
      <c r="M6566" s="4"/>
      <c r="O6566" s="6"/>
      <c r="Q6566" s="20"/>
      <c r="R6566" s="5" t="str">
        <f ca="1">score</f>
        <v/>
      </c>
      <c r="S6566" s="7" t="str">
        <f ca="1">rescore_svc</f>
        <v/>
      </c>
      <c r="U6566" s="11" t="str">
        <f ca="1">price</f>
        <v/>
      </c>
      <c r="V6566" s="4"/>
      <c r="Y6566" s="388">
        <f ca="1">COUNTIFS(OFFSET($B$10, 0, 0, ROW()-9, 1), SERVICE[[#This Row],[Employee ID]], OFFSET($F$10, 0, 0, ROW()-9, 1), SERVICE[[#This Row],[Resources Role]])</f>
        <v>0</v>
      </c>
      <c r="Z6566" s="388">
        <f ca="1">COUNTIFS(OFFSET($F$10, 0, 0, ROW()-9, 1), SERVICE[[#This Row],[Resources Role]], OFFSET($H$10, 0, 0, ROW()-9, 1), SERVICE[[#This Row],[Booking]])</f>
        <v>0</v>
      </c>
    </row>
    <row r="6567" spans="1:26" x14ac:dyDescent="0.25">
      <c r="A6567" s="6" t="str">
        <f ca="1">no.</f>
        <v/>
      </c>
      <c r="E6567" s="4" t="str">
        <f ca="1">position</f>
        <v/>
      </c>
      <c r="J6567" s="318"/>
      <c r="M6567" s="4"/>
      <c r="O6567" s="6"/>
      <c r="Q6567" s="20"/>
      <c r="R6567" s="5" t="str">
        <f ca="1">score</f>
        <v/>
      </c>
      <c r="S6567" s="7" t="str">
        <f ca="1">rescore_svc</f>
        <v/>
      </c>
      <c r="U6567" s="11" t="str">
        <f ca="1">price</f>
        <v/>
      </c>
      <c r="V6567" s="4"/>
      <c r="Y6567" s="388">
        <f ca="1">COUNTIFS(OFFSET($B$10, 0, 0, ROW()-9, 1), SERVICE[[#This Row],[Employee ID]], OFFSET($F$10, 0, 0, ROW()-9, 1), SERVICE[[#This Row],[Resources Role]])</f>
        <v>0</v>
      </c>
      <c r="Z6567" s="388">
        <f ca="1">COUNTIFS(OFFSET($F$10, 0, 0, ROW()-9, 1), SERVICE[[#This Row],[Resources Role]], OFFSET($H$10, 0, 0, ROW()-9, 1), SERVICE[[#This Row],[Booking]])</f>
        <v>0</v>
      </c>
    </row>
    <row r="6568" spans="1:26" x14ac:dyDescent="0.25">
      <c r="A6568" s="6" t="str">
        <f ca="1">no.</f>
        <v/>
      </c>
      <c r="E6568" s="4" t="str">
        <f ca="1">position</f>
        <v/>
      </c>
      <c r="J6568" s="318"/>
      <c r="M6568" s="4"/>
      <c r="O6568" s="6"/>
      <c r="Q6568" s="20"/>
      <c r="R6568" s="5" t="str">
        <f ca="1">score</f>
        <v/>
      </c>
      <c r="S6568" s="7" t="str">
        <f ca="1">rescore_svc</f>
        <v/>
      </c>
      <c r="U6568" s="11" t="str">
        <f ca="1">price</f>
        <v/>
      </c>
      <c r="V6568" s="4"/>
      <c r="Y6568" s="388">
        <f ca="1">COUNTIFS(OFFSET($B$10, 0, 0, ROW()-9, 1), SERVICE[[#This Row],[Employee ID]], OFFSET($F$10, 0, 0, ROW()-9, 1), SERVICE[[#This Row],[Resources Role]])</f>
        <v>0</v>
      </c>
      <c r="Z6568" s="388">
        <f ca="1">COUNTIFS(OFFSET($F$10, 0, 0, ROW()-9, 1), SERVICE[[#This Row],[Resources Role]], OFFSET($H$10, 0, 0, ROW()-9, 1), SERVICE[[#This Row],[Booking]])</f>
        <v>0</v>
      </c>
    </row>
    <row r="6569" spans="1:26" x14ac:dyDescent="0.25">
      <c r="A6569" s="6" t="str">
        <f ca="1">no.</f>
        <v/>
      </c>
      <c r="E6569" s="4" t="str">
        <f ca="1">position</f>
        <v/>
      </c>
      <c r="J6569" s="318"/>
      <c r="M6569" s="4"/>
      <c r="O6569" s="6"/>
      <c r="Q6569" s="20"/>
      <c r="R6569" s="5" t="str">
        <f ca="1">score</f>
        <v/>
      </c>
      <c r="S6569" s="7" t="str">
        <f ca="1">rescore_svc</f>
        <v/>
      </c>
      <c r="U6569" s="11" t="str">
        <f ca="1">price</f>
        <v/>
      </c>
      <c r="V6569" s="4"/>
      <c r="Y6569" s="388">
        <f ca="1">COUNTIFS(OFFSET($B$10, 0, 0, ROW()-9, 1), SERVICE[[#This Row],[Employee ID]], OFFSET($F$10, 0, 0, ROW()-9, 1), SERVICE[[#This Row],[Resources Role]])</f>
        <v>0</v>
      </c>
      <c r="Z6569" s="388">
        <f ca="1">COUNTIFS(OFFSET($F$10, 0, 0, ROW()-9, 1), SERVICE[[#This Row],[Resources Role]], OFFSET($H$10, 0, 0, ROW()-9, 1), SERVICE[[#This Row],[Booking]])</f>
        <v>0</v>
      </c>
    </row>
    <row r="6570" spans="1:26" x14ac:dyDescent="0.25">
      <c r="A6570" s="6" t="str">
        <f ca="1">no.</f>
        <v/>
      </c>
      <c r="E6570" s="4" t="str">
        <f ca="1">position</f>
        <v/>
      </c>
      <c r="J6570" s="318"/>
      <c r="M6570" s="4"/>
      <c r="O6570" s="6"/>
      <c r="Q6570" s="20"/>
      <c r="R6570" s="5" t="str">
        <f ca="1">score</f>
        <v/>
      </c>
      <c r="S6570" s="7" t="str">
        <f ca="1">rescore_svc</f>
        <v/>
      </c>
      <c r="U6570" s="11" t="str">
        <f ca="1">price</f>
        <v/>
      </c>
      <c r="V6570" s="4"/>
      <c r="Y6570" s="388">
        <f ca="1">COUNTIFS(OFFSET($B$10, 0, 0, ROW()-9, 1), SERVICE[[#This Row],[Employee ID]], OFFSET($F$10, 0, 0, ROW()-9, 1), SERVICE[[#This Row],[Resources Role]])</f>
        <v>0</v>
      </c>
      <c r="Z6570" s="388">
        <f ca="1">COUNTIFS(OFFSET($F$10, 0, 0, ROW()-9, 1), SERVICE[[#This Row],[Resources Role]], OFFSET($H$10, 0, 0, ROW()-9, 1), SERVICE[[#This Row],[Booking]])</f>
        <v>0</v>
      </c>
    </row>
    <row r="6571" spans="1:26" x14ac:dyDescent="0.25">
      <c r="A6571" s="6" t="str">
        <f ca="1">no.</f>
        <v/>
      </c>
      <c r="E6571" s="4" t="str">
        <f ca="1">position</f>
        <v/>
      </c>
      <c r="J6571" s="318"/>
      <c r="M6571" s="4"/>
      <c r="O6571" s="6"/>
      <c r="Q6571" s="20"/>
      <c r="R6571" s="5" t="str">
        <f ca="1">score</f>
        <v/>
      </c>
      <c r="S6571" s="7" t="str">
        <f ca="1">rescore_svc</f>
        <v/>
      </c>
      <c r="U6571" s="11" t="str">
        <f ca="1">price</f>
        <v/>
      </c>
      <c r="V6571" s="4"/>
      <c r="Y6571" s="388">
        <f ca="1">COUNTIFS(OFFSET($B$10, 0, 0, ROW()-9, 1), SERVICE[[#This Row],[Employee ID]], OFFSET($F$10, 0, 0, ROW()-9, 1), SERVICE[[#This Row],[Resources Role]])</f>
        <v>0</v>
      </c>
      <c r="Z6571" s="388">
        <f ca="1">COUNTIFS(OFFSET($F$10, 0, 0, ROW()-9, 1), SERVICE[[#This Row],[Resources Role]], OFFSET($H$10, 0, 0, ROW()-9, 1), SERVICE[[#This Row],[Booking]])</f>
        <v>0</v>
      </c>
    </row>
    <row r="6572" spans="1:26" x14ac:dyDescent="0.25">
      <c r="A6572" s="6" t="str">
        <f ca="1">no.</f>
        <v/>
      </c>
      <c r="E6572" s="4" t="str">
        <f ca="1">position</f>
        <v/>
      </c>
      <c r="J6572" s="318"/>
      <c r="M6572" s="4"/>
      <c r="O6572" s="6"/>
      <c r="Q6572" s="20"/>
      <c r="R6572" s="5" t="str">
        <f ca="1">score</f>
        <v/>
      </c>
      <c r="S6572" s="7" t="str">
        <f ca="1">rescore_svc</f>
        <v/>
      </c>
      <c r="U6572" s="11" t="str">
        <f ca="1">price</f>
        <v/>
      </c>
      <c r="V6572" s="4"/>
      <c r="Y6572" s="388">
        <f ca="1">COUNTIFS(OFFSET($B$10, 0, 0, ROW()-9, 1), SERVICE[[#This Row],[Employee ID]], OFFSET($F$10, 0, 0, ROW()-9, 1), SERVICE[[#This Row],[Resources Role]])</f>
        <v>0</v>
      </c>
      <c r="Z6572" s="388">
        <f ca="1">COUNTIFS(OFFSET($F$10, 0, 0, ROW()-9, 1), SERVICE[[#This Row],[Resources Role]], OFFSET($H$10, 0, 0, ROW()-9, 1), SERVICE[[#This Row],[Booking]])</f>
        <v>0</v>
      </c>
    </row>
    <row r="6573" spans="1:26" x14ac:dyDescent="0.25">
      <c r="A6573" s="6" t="str">
        <f ca="1">no.</f>
        <v/>
      </c>
      <c r="E6573" s="4" t="str">
        <f ca="1">position</f>
        <v/>
      </c>
      <c r="J6573" s="318"/>
      <c r="M6573" s="4"/>
      <c r="O6573" s="6"/>
      <c r="Q6573" s="20"/>
      <c r="R6573" s="5" t="str">
        <f ca="1">score</f>
        <v/>
      </c>
      <c r="S6573" s="7" t="str">
        <f ca="1">rescore_svc</f>
        <v/>
      </c>
      <c r="U6573" s="11" t="str">
        <f ca="1">price</f>
        <v/>
      </c>
      <c r="V6573" s="4"/>
      <c r="Y6573" s="388">
        <f ca="1">COUNTIFS(OFFSET($B$10, 0, 0, ROW()-9, 1), SERVICE[[#This Row],[Employee ID]], OFFSET($F$10, 0, 0, ROW()-9, 1), SERVICE[[#This Row],[Resources Role]])</f>
        <v>0</v>
      </c>
      <c r="Z6573" s="388">
        <f ca="1">COUNTIFS(OFFSET($F$10, 0, 0, ROW()-9, 1), SERVICE[[#This Row],[Resources Role]], OFFSET($H$10, 0, 0, ROW()-9, 1), SERVICE[[#This Row],[Booking]])</f>
        <v>0</v>
      </c>
    </row>
    <row r="6574" spans="1:26" x14ac:dyDescent="0.25">
      <c r="A6574" s="6" t="str">
        <f ca="1">no.</f>
        <v/>
      </c>
      <c r="E6574" s="4" t="str">
        <f ca="1">position</f>
        <v/>
      </c>
      <c r="J6574" s="318"/>
      <c r="M6574" s="4"/>
      <c r="O6574" s="6"/>
      <c r="Q6574" s="20"/>
      <c r="R6574" s="5" t="str">
        <f ca="1">score</f>
        <v/>
      </c>
      <c r="S6574" s="7" t="str">
        <f ca="1">rescore_svc</f>
        <v/>
      </c>
      <c r="U6574" s="11" t="str">
        <f ca="1">price</f>
        <v/>
      </c>
      <c r="V6574" s="4"/>
      <c r="Y6574" s="388">
        <f ca="1">COUNTIFS(OFFSET($B$10, 0, 0, ROW()-9, 1), SERVICE[[#This Row],[Employee ID]], OFFSET($F$10, 0, 0, ROW()-9, 1), SERVICE[[#This Row],[Resources Role]])</f>
        <v>0</v>
      </c>
      <c r="Z6574" s="388">
        <f ca="1">COUNTIFS(OFFSET($F$10, 0, 0, ROW()-9, 1), SERVICE[[#This Row],[Resources Role]], OFFSET($H$10, 0, 0, ROW()-9, 1), SERVICE[[#This Row],[Booking]])</f>
        <v>0</v>
      </c>
    </row>
    <row r="6575" spans="1:26" x14ac:dyDescent="0.25">
      <c r="A6575" s="6" t="str">
        <f ca="1">no.</f>
        <v/>
      </c>
      <c r="E6575" s="4" t="str">
        <f ca="1">position</f>
        <v/>
      </c>
      <c r="J6575" s="318"/>
      <c r="M6575" s="4"/>
      <c r="O6575" s="6"/>
      <c r="Q6575" s="20"/>
      <c r="R6575" s="5" t="str">
        <f ca="1">score</f>
        <v/>
      </c>
      <c r="S6575" s="7" t="str">
        <f ca="1">rescore_svc</f>
        <v/>
      </c>
      <c r="U6575" s="11" t="str">
        <f ca="1">price</f>
        <v/>
      </c>
      <c r="V6575" s="4"/>
      <c r="Y6575" s="388">
        <f ca="1">COUNTIFS(OFFSET($B$10, 0, 0, ROW()-9, 1), SERVICE[[#This Row],[Employee ID]], OFFSET($F$10, 0, 0, ROW()-9, 1), SERVICE[[#This Row],[Resources Role]])</f>
        <v>0</v>
      </c>
      <c r="Z6575" s="388">
        <f ca="1">COUNTIFS(OFFSET($F$10, 0, 0, ROW()-9, 1), SERVICE[[#This Row],[Resources Role]], OFFSET($H$10, 0, 0, ROW()-9, 1), SERVICE[[#This Row],[Booking]])</f>
        <v>0</v>
      </c>
    </row>
    <row r="6576" spans="1:26" x14ac:dyDescent="0.25">
      <c r="A6576" s="6" t="str">
        <f ca="1">no.</f>
        <v/>
      </c>
      <c r="E6576" s="4" t="str">
        <f ca="1">position</f>
        <v/>
      </c>
      <c r="J6576" s="318"/>
      <c r="M6576" s="4"/>
      <c r="O6576" s="6"/>
      <c r="Q6576" s="20"/>
      <c r="R6576" s="5" t="str">
        <f ca="1">score</f>
        <v/>
      </c>
      <c r="S6576" s="7" t="str">
        <f ca="1">rescore_svc</f>
        <v/>
      </c>
      <c r="U6576" s="11" t="str">
        <f ca="1">price</f>
        <v/>
      </c>
      <c r="V6576" s="4"/>
      <c r="Y6576" s="388">
        <f ca="1">COUNTIFS(OFFSET($B$10, 0, 0, ROW()-9, 1), SERVICE[[#This Row],[Employee ID]], OFFSET($F$10, 0, 0, ROW()-9, 1), SERVICE[[#This Row],[Resources Role]])</f>
        <v>0</v>
      </c>
      <c r="Z6576" s="388">
        <f ca="1">COUNTIFS(OFFSET($F$10, 0, 0, ROW()-9, 1), SERVICE[[#This Row],[Resources Role]], OFFSET($H$10, 0, 0, ROW()-9, 1), SERVICE[[#This Row],[Booking]])</f>
        <v>0</v>
      </c>
    </row>
    <row r="6577" spans="1:26" x14ac:dyDescent="0.25">
      <c r="A6577" s="6" t="str">
        <f ca="1">no.</f>
        <v/>
      </c>
      <c r="E6577" s="4" t="str">
        <f ca="1">position</f>
        <v/>
      </c>
      <c r="J6577" s="318"/>
      <c r="M6577" s="4"/>
      <c r="O6577" s="6"/>
      <c r="Q6577" s="20"/>
      <c r="R6577" s="5" t="str">
        <f ca="1">score</f>
        <v/>
      </c>
      <c r="S6577" s="7" t="str">
        <f ca="1">rescore_svc</f>
        <v/>
      </c>
      <c r="U6577" s="11" t="str">
        <f ca="1">price</f>
        <v/>
      </c>
      <c r="V6577" s="4"/>
      <c r="Y6577" s="388">
        <f ca="1">COUNTIFS(OFFSET($B$10, 0, 0, ROW()-9, 1), SERVICE[[#This Row],[Employee ID]], OFFSET($F$10, 0, 0, ROW()-9, 1), SERVICE[[#This Row],[Resources Role]])</f>
        <v>0</v>
      </c>
      <c r="Z6577" s="388">
        <f ca="1">COUNTIFS(OFFSET($F$10, 0, 0, ROW()-9, 1), SERVICE[[#This Row],[Resources Role]], OFFSET($H$10, 0, 0, ROW()-9, 1), SERVICE[[#This Row],[Booking]])</f>
        <v>0</v>
      </c>
    </row>
    <row r="6578" spans="1:26" x14ac:dyDescent="0.25">
      <c r="A6578" s="6" t="str">
        <f ca="1">no.</f>
        <v/>
      </c>
      <c r="E6578" s="4" t="str">
        <f ca="1">position</f>
        <v/>
      </c>
      <c r="J6578" s="318"/>
      <c r="M6578" s="4"/>
      <c r="O6578" s="6"/>
      <c r="Q6578" s="20"/>
      <c r="R6578" s="5" t="str">
        <f ca="1">score</f>
        <v/>
      </c>
      <c r="S6578" s="7" t="str">
        <f ca="1">rescore_svc</f>
        <v/>
      </c>
      <c r="U6578" s="11" t="str">
        <f ca="1">price</f>
        <v/>
      </c>
      <c r="V6578" s="4"/>
      <c r="Y6578" s="388">
        <f ca="1">COUNTIFS(OFFSET($B$10, 0, 0, ROW()-9, 1), SERVICE[[#This Row],[Employee ID]], OFFSET($F$10, 0, 0, ROW()-9, 1), SERVICE[[#This Row],[Resources Role]])</f>
        <v>0</v>
      </c>
      <c r="Z6578" s="388">
        <f ca="1">COUNTIFS(OFFSET($F$10, 0, 0, ROW()-9, 1), SERVICE[[#This Row],[Resources Role]], OFFSET($H$10, 0, 0, ROW()-9, 1), SERVICE[[#This Row],[Booking]])</f>
        <v>0</v>
      </c>
    </row>
    <row r="6579" spans="1:26" x14ac:dyDescent="0.25">
      <c r="A6579" s="6" t="str">
        <f ca="1">no.</f>
        <v/>
      </c>
      <c r="E6579" s="4" t="str">
        <f ca="1">position</f>
        <v/>
      </c>
      <c r="J6579" s="318"/>
      <c r="M6579" s="4"/>
      <c r="O6579" s="6"/>
      <c r="Q6579" s="20"/>
      <c r="R6579" s="5" t="str">
        <f ca="1">score</f>
        <v/>
      </c>
      <c r="S6579" s="7" t="str">
        <f ca="1">rescore_svc</f>
        <v/>
      </c>
      <c r="U6579" s="11" t="str">
        <f ca="1">price</f>
        <v/>
      </c>
      <c r="V6579" s="4"/>
      <c r="Y6579" s="388">
        <f ca="1">COUNTIFS(OFFSET($B$10, 0, 0, ROW()-9, 1), SERVICE[[#This Row],[Employee ID]], OFFSET($F$10, 0, 0, ROW()-9, 1), SERVICE[[#This Row],[Resources Role]])</f>
        <v>0</v>
      </c>
      <c r="Z6579" s="388">
        <f ca="1">COUNTIFS(OFFSET($F$10, 0, 0, ROW()-9, 1), SERVICE[[#This Row],[Resources Role]], OFFSET($H$10, 0, 0, ROW()-9, 1), SERVICE[[#This Row],[Booking]])</f>
        <v>0</v>
      </c>
    </row>
    <row r="6580" spans="1:26" x14ac:dyDescent="0.25">
      <c r="A6580" s="6" t="str">
        <f ca="1">no.</f>
        <v/>
      </c>
      <c r="E6580" s="4" t="str">
        <f ca="1">position</f>
        <v/>
      </c>
      <c r="J6580" s="318"/>
      <c r="M6580" s="4"/>
      <c r="O6580" s="6"/>
      <c r="Q6580" s="20"/>
      <c r="R6580" s="5" t="str">
        <f ca="1">score</f>
        <v/>
      </c>
      <c r="S6580" s="7" t="str">
        <f ca="1">rescore_svc</f>
        <v/>
      </c>
      <c r="U6580" s="11" t="str">
        <f ca="1">price</f>
        <v/>
      </c>
      <c r="V6580" s="4"/>
      <c r="Y6580" s="388">
        <f ca="1">COUNTIFS(OFFSET($B$10, 0, 0, ROW()-9, 1), SERVICE[[#This Row],[Employee ID]], OFFSET($F$10, 0, 0, ROW()-9, 1), SERVICE[[#This Row],[Resources Role]])</f>
        <v>0</v>
      </c>
      <c r="Z6580" s="388">
        <f ca="1">COUNTIFS(OFFSET($F$10, 0, 0, ROW()-9, 1), SERVICE[[#This Row],[Resources Role]], OFFSET($H$10, 0, 0, ROW()-9, 1), SERVICE[[#This Row],[Booking]])</f>
        <v>0</v>
      </c>
    </row>
    <row r="6581" spans="1:26" x14ac:dyDescent="0.25">
      <c r="A6581" s="6" t="str">
        <f ca="1">no.</f>
        <v/>
      </c>
      <c r="E6581" s="4" t="str">
        <f ca="1">position</f>
        <v/>
      </c>
      <c r="J6581" s="318"/>
      <c r="M6581" s="4"/>
      <c r="O6581" s="6"/>
      <c r="Q6581" s="20"/>
      <c r="R6581" s="5" t="str">
        <f ca="1">score</f>
        <v/>
      </c>
      <c r="S6581" s="7" t="str">
        <f ca="1">rescore_svc</f>
        <v/>
      </c>
      <c r="U6581" s="11" t="str">
        <f ca="1">price</f>
        <v/>
      </c>
      <c r="V6581" s="4"/>
      <c r="Y6581" s="388">
        <f ca="1">COUNTIFS(OFFSET($B$10, 0, 0, ROW()-9, 1), SERVICE[[#This Row],[Employee ID]], OFFSET($F$10, 0, 0, ROW()-9, 1), SERVICE[[#This Row],[Resources Role]])</f>
        <v>0</v>
      </c>
      <c r="Z6581" s="388">
        <f ca="1">COUNTIFS(OFFSET($F$10, 0, 0, ROW()-9, 1), SERVICE[[#This Row],[Resources Role]], OFFSET($H$10, 0, 0, ROW()-9, 1), SERVICE[[#This Row],[Booking]])</f>
        <v>0</v>
      </c>
    </row>
    <row r="6582" spans="1:26" x14ac:dyDescent="0.25">
      <c r="A6582" s="6" t="str">
        <f ca="1">no.</f>
        <v/>
      </c>
      <c r="E6582" s="4" t="str">
        <f ca="1">position</f>
        <v/>
      </c>
      <c r="J6582" s="318"/>
      <c r="M6582" s="4"/>
      <c r="O6582" s="6"/>
      <c r="Q6582" s="20"/>
      <c r="R6582" s="5" t="str">
        <f ca="1">score</f>
        <v/>
      </c>
      <c r="S6582" s="7" t="str">
        <f ca="1">rescore_svc</f>
        <v/>
      </c>
      <c r="U6582" s="11" t="str">
        <f ca="1">price</f>
        <v/>
      </c>
      <c r="V6582" s="4"/>
      <c r="Y6582" s="388">
        <f ca="1">COUNTIFS(OFFSET($B$10, 0, 0, ROW()-9, 1), SERVICE[[#This Row],[Employee ID]], OFFSET($F$10, 0, 0, ROW()-9, 1), SERVICE[[#This Row],[Resources Role]])</f>
        <v>0</v>
      </c>
      <c r="Z6582" s="388">
        <f ca="1">COUNTIFS(OFFSET($F$10, 0, 0, ROW()-9, 1), SERVICE[[#This Row],[Resources Role]], OFFSET($H$10, 0, 0, ROW()-9, 1), SERVICE[[#This Row],[Booking]])</f>
        <v>0</v>
      </c>
    </row>
    <row r="6583" spans="1:26" x14ac:dyDescent="0.25">
      <c r="A6583" s="6" t="str">
        <f ca="1">no.</f>
        <v/>
      </c>
      <c r="E6583" s="4" t="str">
        <f ca="1">position</f>
        <v/>
      </c>
      <c r="J6583" s="318"/>
      <c r="M6583" s="4"/>
      <c r="O6583" s="6"/>
      <c r="Q6583" s="20"/>
      <c r="R6583" s="5" t="str">
        <f ca="1">score</f>
        <v/>
      </c>
      <c r="S6583" s="7" t="str">
        <f ca="1">rescore_svc</f>
        <v/>
      </c>
      <c r="U6583" s="11" t="str">
        <f ca="1">price</f>
        <v/>
      </c>
      <c r="V6583" s="4"/>
      <c r="Y6583" s="388">
        <f ca="1">COUNTIFS(OFFSET($B$10, 0, 0, ROW()-9, 1), SERVICE[[#This Row],[Employee ID]], OFFSET($F$10, 0, 0, ROW()-9, 1), SERVICE[[#This Row],[Resources Role]])</f>
        <v>0</v>
      </c>
      <c r="Z6583" s="388">
        <f ca="1">COUNTIFS(OFFSET($F$10, 0, 0, ROW()-9, 1), SERVICE[[#This Row],[Resources Role]], OFFSET($H$10, 0, 0, ROW()-9, 1), SERVICE[[#This Row],[Booking]])</f>
        <v>0</v>
      </c>
    </row>
    <row r="6584" spans="1:26" x14ac:dyDescent="0.25">
      <c r="A6584" s="6" t="str">
        <f ca="1">no.</f>
        <v/>
      </c>
      <c r="E6584" s="4" t="str">
        <f ca="1">position</f>
        <v/>
      </c>
      <c r="J6584" s="318"/>
      <c r="M6584" s="4"/>
      <c r="O6584" s="6"/>
      <c r="Q6584" s="20"/>
      <c r="R6584" s="5" t="str">
        <f ca="1">score</f>
        <v/>
      </c>
      <c r="S6584" s="7" t="str">
        <f ca="1">rescore_svc</f>
        <v/>
      </c>
      <c r="U6584" s="11" t="str">
        <f ca="1">price</f>
        <v/>
      </c>
      <c r="V6584" s="4"/>
      <c r="Y6584" s="388">
        <f ca="1">COUNTIFS(OFFSET($B$10, 0, 0, ROW()-9, 1), SERVICE[[#This Row],[Employee ID]], OFFSET($F$10, 0, 0, ROW()-9, 1), SERVICE[[#This Row],[Resources Role]])</f>
        <v>0</v>
      </c>
      <c r="Z6584" s="388">
        <f ca="1">COUNTIFS(OFFSET($F$10, 0, 0, ROW()-9, 1), SERVICE[[#This Row],[Resources Role]], OFFSET($H$10, 0, 0, ROW()-9, 1), SERVICE[[#This Row],[Booking]])</f>
        <v>0</v>
      </c>
    </row>
    <row r="6585" spans="1:26" x14ac:dyDescent="0.25">
      <c r="A6585" s="6" t="str">
        <f ca="1">no.</f>
        <v/>
      </c>
      <c r="E6585" s="4" t="str">
        <f ca="1">position</f>
        <v/>
      </c>
      <c r="J6585" s="318"/>
      <c r="M6585" s="4"/>
      <c r="O6585" s="6"/>
      <c r="Q6585" s="20"/>
      <c r="R6585" s="5" t="str">
        <f ca="1">score</f>
        <v/>
      </c>
      <c r="S6585" s="7" t="str">
        <f ca="1">rescore_svc</f>
        <v/>
      </c>
      <c r="U6585" s="11" t="str">
        <f ca="1">price</f>
        <v/>
      </c>
      <c r="V6585" s="4"/>
      <c r="Y6585" s="388">
        <f ca="1">COUNTIFS(OFFSET($B$10, 0, 0, ROW()-9, 1), SERVICE[[#This Row],[Employee ID]], OFFSET($F$10, 0, 0, ROW()-9, 1), SERVICE[[#This Row],[Resources Role]])</f>
        <v>0</v>
      </c>
      <c r="Z6585" s="388">
        <f ca="1">COUNTIFS(OFFSET($F$10, 0, 0, ROW()-9, 1), SERVICE[[#This Row],[Resources Role]], OFFSET($H$10, 0, 0, ROW()-9, 1), SERVICE[[#This Row],[Booking]])</f>
        <v>0</v>
      </c>
    </row>
    <row r="6586" spans="1:26" x14ac:dyDescent="0.25">
      <c r="A6586" s="6" t="str">
        <f ca="1">no.</f>
        <v/>
      </c>
      <c r="E6586" s="4" t="str">
        <f ca="1">position</f>
        <v/>
      </c>
      <c r="J6586" s="318"/>
      <c r="M6586" s="4"/>
      <c r="O6586" s="6"/>
      <c r="Q6586" s="20"/>
      <c r="R6586" s="5" t="str">
        <f ca="1">score</f>
        <v/>
      </c>
      <c r="S6586" s="7" t="str">
        <f ca="1">rescore_svc</f>
        <v/>
      </c>
      <c r="U6586" s="11" t="str">
        <f ca="1">price</f>
        <v/>
      </c>
      <c r="V6586" s="4"/>
      <c r="Y6586" s="388">
        <f ca="1">COUNTIFS(OFFSET($B$10, 0, 0, ROW()-9, 1), SERVICE[[#This Row],[Employee ID]], OFFSET($F$10, 0, 0, ROW()-9, 1), SERVICE[[#This Row],[Resources Role]])</f>
        <v>0</v>
      </c>
      <c r="Z6586" s="388">
        <f ca="1">COUNTIFS(OFFSET($F$10, 0, 0, ROW()-9, 1), SERVICE[[#This Row],[Resources Role]], OFFSET($H$10, 0, 0, ROW()-9, 1), SERVICE[[#This Row],[Booking]])</f>
        <v>0</v>
      </c>
    </row>
    <row r="6587" spans="1:26" x14ac:dyDescent="0.25">
      <c r="A6587" s="6" t="str">
        <f ca="1">no.</f>
        <v/>
      </c>
      <c r="E6587" s="4" t="str">
        <f ca="1">position</f>
        <v/>
      </c>
      <c r="J6587" s="318"/>
      <c r="M6587" s="4"/>
      <c r="O6587" s="6"/>
      <c r="Q6587" s="20"/>
      <c r="R6587" s="5" t="str">
        <f ca="1">score</f>
        <v/>
      </c>
      <c r="S6587" s="7" t="str">
        <f ca="1">rescore_svc</f>
        <v/>
      </c>
      <c r="U6587" s="11" t="str">
        <f ca="1">price</f>
        <v/>
      </c>
      <c r="V6587" s="4"/>
      <c r="Y6587" s="388">
        <f ca="1">COUNTIFS(OFFSET($B$10, 0, 0, ROW()-9, 1), SERVICE[[#This Row],[Employee ID]], OFFSET($F$10, 0, 0, ROW()-9, 1), SERVICE[[#This Row],[Resources Role]])</f>
        <v>0</v>
      </c>
      <c r="Z6587" s="388">
        <f ca="1">COUNTIFS(OFFSET($F$10, 0, 0, ROW()-9, 1), SERVICE[[#This Row],[Resources Role]], OFFSET($H$10, 0, 0, ROW()-9, 1), SERVICE[[#This Row],[Booking]])</f>
        <v>0</v>
      </c>
    </row>
    <row r="6588" spans="1:26" x14ac:dyDescent="0.25">
      <c r="A6588" s="6" t="str">
        <f ca="1">no.</f>
        <v/>
      </c>
      <c r="E6588" s="4" t="str">
        <f ca="1">position</f>
        <v/>
      </c>
      <c r="J6588" s="318"/>
      <c r="M6588" s="4"/>
      <c r="O6588" s="6"/>
      <c r="Q6588" s="20"/>
      <c r="R6588" s="5" t="str">
        <f ca="1">score</f>
        <v/>
      </c>
      <c r="S6588" s="7" t="str">
        <f ca="1">rescore_svc</f>
        <v/>
      </c>
      <c r="U6588" s="11" t="str">
        <f ca="1">price</f>
        <v/>
      </c>
      <c r="V6588" s="4"/>
      <c r="Y6588" s="388">
        <f ca="1">COUNTIFS(OFFSET($B$10, 0, 0, ROW()-9, 1), SERVICE[[#This Row],[Employee ID]], OFFSET($F$10, 0, 0, ROW()-9, 1), SERVICE[[#This Row],[Resources Role]])</f>
        <v>0</v>
      </c>
      <c r="Z6588" s="388">
        <f ca="1">COUNTIFS(OFFSET($F$10, 0, 0, ROW()-9, 1), SERVICE[[#This Row],[Resources Role]], OFFSET($H$10, 0, 0, ROW()-9, 1), SERVICE[[#This Row],[Booking]])</f>
        <v>0</v>
      </c>
    </row>
    <row r="6589" spans="1:26" x14ac:dyDescent="0.25">
      <c r="A6589" s="6" t="str">
        <f ca="1">no.</f>
        <v/>
      </c>
      <c r="E6589" s="4" t="str">
        <f ca="1">position</f>
        <v/>
      </c>
      <c r="J6589" s="318"/>
      <c r="M6589" s="4"/>
      <c r="O6589" s="6"/>
      <c r="Q6589" s="20"/>
      <c r="R6589" s="5" t="str">
        <f ca="1">score</f>
        <v/>
      </c>
      <c r="S6589" s="7" t="str">
        <f ca="1">rescore_svc</f>
        <v/>
      </c>
      <c r="U6589" s="11" t="str">
        <f ca="1">price</f>
        <v/>
      </c>
      <c r="V6589" s="4"/>
      <c r="Y6589" s="388">
        <f ca="1">COUNTIFS(OFFSET($B$10, 0, 0, ROW()-9, 1), SERVICE[[#This Row],[Employee ID]], OFFSET($F$10, 0, 0, ROW()-9, 1), SERVICE[[#This Row],[Resources Role]])</f>
        <v>0</v>
      </c>
      <c r="Z6589" s="388">
        <f ca="1">COUNTIFS(OFFSET($F$10, 0, 0, ROW()-9, 1), SERVICE[[#This Row],[Resources Role]], OFFSET($H$10, 0, 0, ROW()-9, 1), SERVICE[[#This Row],[Booking]])</f>
        <v>0</v>
      </c>
    </row>
    <row r="6590" spans="1:26" x14ac:dyDescent="0.25">
      <c r="A6590" s="6" t="str">
        <f ca="1">no.</f>
        <v/>
      </c>
      <c r="E6590" s="4" t="str">
        <f ca="1">position</f>
        <v/>
      </c>
      <c r="J6590" s="318"/>
      <c r="M6590" s="4"/>
      <c r="O6590" s="6"/>
      <c r="Q6590" s="20"/>
      <c r="R6590" s="5" t="str">
        <f ca="1">score</f>
        <v/>
      </c>
      <c r="S6590" s="7" t="str">
        <f ca="1">rescore_svc</f>
        <v/>
      </c>
      <c r="U6590" s="11" t="str">
        <f ca="1">price</f>
        <v/>
      </c>
      <c r="V6590" s="4"/>
      <c r="Y6590" s="388">
        <f ca="1">COUNTIFS(OFFSET($B$10, 0, 0, ROW()-9, 1), SERVICE[[#This Row],[Employee ID]], OFFSET($F$10, 0, 0, ROW()-9, 1), SERVICE[[#This Row],[Resources Role]])</f>
        <v>0</v>
      </c>
      <c r="Z6590" s="388">
        <f ca="1">COUNTIFS(OFFSET($F$10, 0, 0, ROW()-9, 1), SERVICE[[#This Row],[Resources Role]], OFFSET($H$10, 0, 0, ROW()-9, 1), SERVICE[[#This Row],[Booking]])</f>
        <v>0</v>
      </c>
    </row>
    <row r="6591" spans="1:26" x14ac:dyDescent="0.25">
      <c r="A6591" s="6" t="str">
        <f ca="1">no.</f>
        <v/>
      </c>
      <c r="E6591" s="4" t="str">
        <f ca="1">position</f>
        <v/>
      </c>
      <c r="J6591" s="318"/>
      <c r="M6591" s="4"/>
      <c r="O6591" s="6"/>
      <c r="Q6591" s="20"/>
      <c r="R6591" s="5" t="str">
        <f ca="1">score</f>
        <v/>
      </c>
      <c r="S6591" s="7" t="str">
        <f ca="1">rescore_svc</f>
        <v/>
      </c>
      <c r="U6591" s="11" t="str">
        <f ca="1">price</f>
        <v/>
      </c>
      <c r="V6591" s="4"/>
      <c r="Y6591" s="388">
        <f ca="1">COUNTIFS(OFFSET($B$10, 0, 0, ROW()-9, 1), SERVICE[[#This Row],[Employee ID]], OFFSET($F$10, 0, 0, ROW()-9, 1), SERVICE[[#This Row],[Resources Role]])</f>
        <v>0</v>
      </c>
      <c r="Z6591" s="388">
        <f ca="1">COUNTIFS(OFFSET($F$10, 0, 0, ROW()-9, 1), SERVICE[[#This Row],[Resources Role]], OFFSET($H$10, 0, 0, ROW()-9, 1), SERVICE[[#This Row],[Booking]])</f>
        <v>0</v>
      </c>
    </row>
    <row r="6592" spans="1:26" x14ac:dyDescent="0.25">
      <c r="A6592" s="6" t="str">
        <f ca="1">no.</f>
        <v/>
      </c>
      <c r="E6592" s="4" t="str">
        <f ca="1">position</f>
        <v/>
      </c>
      <c r="J6592" s="318"/>
      <c r="M6592" s="4"/>
      <c r="O6592" s="6"/>
      <c r="Q6592" s="20"/>
      <c r="R6592" s="5" t="str">
        <f ca="1">score</f>
        <v/>
      </c>
      <c r="S6592" s="7" t="str">
        <f ca="1">rescore_svc</f>
        <v/>
      </c>
      <c r="U6592" s="11" t="str">
        <f ca="1">price</f>
        <v/>
      </c>
      <c r="V6592" s="4"/>
      <c r="Y6592" s="388">
        <f ca="1">COUNTIFS(OFFSET($B$10, 0, 0, ROW()-9, 1), SERVICE[[#This Row],[Employee ID]], OFFSET($F$10, 0, 0, ROW()-9, 1), SERVICE[[#This Row],[Resources Role]])</f>
        <v>0</v>
      </c>
      <c r="Z6592" s="388">
        <f ca="1">COUNTIFS(OFFSET($F$10, 0, 0, ROW()-9, 1), SERVICE[[#This Row],[Resources Role]], OFFSET($H$10, 0, 0, ROW()-9, 1), SERVICE[[#This Row],[Booking]])</f>
        <v>0</v>
      </c>
    </row>
    <row r="6593" spans="1:26" x14ac:dyDescent="0.25">
      <c r="A6593" s="6" t="str">
        <f ca="1">no.</f>
        <v/>
      </c>
      <c r="E6593" s="4" t="str">
        <f ca="1">position</f>
        <v/>
      </c>
      <c r="J6593" s="318"/>
      <c r="M6593" s="4"/>
      <c r="O6593" s="6"/>
      <c r="Q6593" s="20"/>
      <c r="R6593" s="5" t="str">
        <f ca="1">score</f>
        <v/>
      </c>
      <c r="S6593" s="7" t="str">
        <f ca="1">rescore_svc</f>
        <v/>
      </c>
      <c r="U6593" s="11" t="str">
        <f ca="1">price</f>
        <v/>
      </c>
      <c r="V6593" s="4"/>
      <c r="Y6593" s="388">
        <f ca="1">COUNTIFS(OFFSET($B$10, 0, 0, ROW()-9, 1), SERVICE[[#This Row],[Employee ID]], OFFSET($F$10, 0, 0, ROW()-9, 1), SERVICE[[#This Row],[Resources Role]])</f>
        <v>0</v>
      </c>
      <c r="Z6593" s="388">
        <f ca="1">COUNTIFS(OFFSET($F$10, 0, 0, ROW()-9, 1), SERVICE[[#This Row],[Resources Role]], OFFSET($H$10, 0, 0, ROW()-9, 1), SERVICE[[#This Row],[Booking]])</f>
        <v>0</v>
      </c>
    </row>
    <row r="6594" spans="1:26" x14ac:dyDescent="0.25">
      <c r="A6594" s="6" t="str">
        <f ca="1">no.</f>
        <v/>
      </c>
      <c r="E6594" s="4" t="str">
        <f ca="1">position</f>
        <v/>
      </c>
      <c r="J6594" s="318"/>
      <c r="M6594" s="4"/>
      <c r="O6594" s="6"/>
      <c r="Q6594" s="20"/>
      <c r="R6594" s="5" t="str">
        <f ca="1">score</f>
        <v/>
      </c>
      <c r="S6594" s="7" t="str">
        <f ca="1">rescore_svc</f>
        <v/>
      </c>
      <c r="U6594" s="11" t="str">
        <f ca="1">price</f>
        <v/>
      </c>
      <c r="V6594" s="4"/>
      <c r="Y6594" s="388">
        <f ca="1">COUNTIFS(OFFSET($B$10, 0, 0, ROW()-9, 1), SERVICE[[#This Row],[Employee ID]], OFFSET($F$10, 0, 0, ROW()-9, 1), SERVICE[[#This Row],[Resources Role]])</f>
        <v>0</v>
      </c>
      <c r="Z6594" s="388">
        <f ca="1">COUNTIFS(OFFSET($F$10, 0, 0, ROW()-9, 1), SERVICE[[#This Row],[Resources Role]], OFFSET($H$10, 0, 0, ROW()-9, 1), SERVICE[[#This Row],[Booking]])</f>
        <v>0</v>
      </c>
    </row>
    <row r="6595" spans="1:26" x14ac:dyDescent="0.25">
      <c r="A6595" s="6" t="str">
        <f ca="1">no.</f>
        <v/>
      </c>
      <c r="E6595" s="4" t="str">
        <f ca="1">position</f>
        <v/>
      </c>
      <c r="J6595" s="318"/>
      <c r="M6595" s="4"/>
      <c r="O6595" s="6"/>
      <c r="Q6595" s="20"/>
      <c r="R6595" s="5" t="str">
        <f ca="1">score</f>
        <v/>
      </c>
      <c r="S6595" s="7" t="str">
        <f ca="1">rescore_svc</f>
        <v/>
      </c>
      <c r="U6595" s="11" t="str">
        <f ca="1">price</f>
        <v/>
      </c>
      <c r="V6595" s="4"/>
      <c r="Y6595" s="388">
        <f ca="1">COUNTIFS(OFFSET($B$10, 0, 0, ROW()-9, 1), SERVICE[[#This Row],[Employee ID]], OFFSET($F$10, 0, 0, ROW()-9, 1), SERVICE[[#This Row],[Resources Role]])</f>
        <v>0</v>
      </c>
      <c r="Z6595" s="388">
        <f ca="1">COUNTIFS(OFFSET($F$10, 0, 0, ROW()-9, 1), SERVICE[[#This Row],[Resources Role]], OFFSET($H$10, 0, 0, ROW()-9, 1), SERVICE[[#This Row],[Booking]])</f>
        <v>0</v>
      </c>
    </row>
    <row r="6596" spans="1:26" x14ac:dyDescent="0.25">
      <c r="A6596" s="6" t="str">
        <f ca="1">no.</f>
        <v/>
      </c>
      <c r="E6596" s="4" t="str">
        <f ca="1">position</f>
        <v/>
      </c>
      <c r="J6596" s="318"/>
      <c r="M6596" s="4"/>
      <c r="O6596" s="6"/>
      <c r="Q6596" s="20"/>
      <c r="R6596" s="5" t="str">
        <f ca="1">score</f>
        <v/>
      </c>
      <c r="S6596" s="7" t="str">
        <f ca="1">rescore_svc</f>
        <v/>
      </c>
      <c r="U6596" s="11" t="str">
        <f ca="1">price</f>
        <v/>
      </c>
      <c r="V6596" s="4"/>
      <c r="Y6596" s="388">
        <f ca="1">COUNTIFS(OFFSET($B$10, 0, 0, ROW()-9, 1), SERVICE[[#This Row],[Employee ID]], OFFSET($F$10, 0, 0, ROW()-9, 1), SERVICE[[#This Row],[Resources Role]])</f>
        <v>0</v>
      </c>
      <c r="Z6596" s="388">
        <f ca="1">COUNTIFS(OFFSET($F$10, 0, 0, ROW()-9, 1), SERVICE[[#This Row],[Resources Role]], OFFSET($H$10, 0, 0, ROW()-9, 1), SERVICE[[#This Row],[Booking]])</f>
        <v>0</v>
      </c>
    </row>
    <row r="6597" spans="1:26" x14ac:dyDescent="0.25">
      <c r="A6597" s="6" t="str">
        <f ca="1">no.</f>
        <v/>
      </c>
      <c r="E6597" s="4" t="str">
        <f ca="1">position</f>
        <v/>
      </c>
      <c r="J6597" s="318"/>
      <c r="M6597" s="4"/>
      <c r="O6597" s="6"/>
      <c r="Q6597" s="20"/>
      <c r="R6597" s="5" t="str">
        <f ca="1">score</f>
        <v/>
      </c>
      <c r="S6597" s="7" t="str">
        <f ca="1">rescore_svc</f>
        <v/>
      </c>
      <c r="U6597" s="11" t="str">
        <f ca="1">price</f>
        <v/>
      </c>
      <c r="V6597" s="4"/>
      <c r="Y6597" s="388">
        <f ca="1">COUNTIFS(OFFSET($B$10, 0, 0, ROW()-9, 1), SERVICE[[#This Row],[Employee ID]], OFFSET($F$10, 0, 0, ROW()-9, 1), SERVICE[[#This Row],[Resources Role]])</f>
        <v>0</v>
      </c>
      <c r="Z6597" s="388">
        <f ca="1">COUNTIFS(OFFSET($F$10, 0, 0, ROW()-9, 1), SERVICE[[#This Row],[Resources Role]], OFFSET($H$10, 0, 0, ROW()-9, 1), SERVICE[[#This Row],[Booking]])</f>
        <v>0</v>
      </c>
    </row>
    <row r="6598" spans="1:26" x14ac:dyDescent="0.25">
      <c r="A6598" s="6" t="str">
        <f ca="1">no.</f>
        <v/>
      </c>
      <c r="E6598" s="4" t="str">
        <f ca="1">position</f>
        <v/>
      </c>
      <c r="J6598" s="318"/>
      <c r="M6598" s="4"/>
      <c r="O6598" s="6"/>
      <c r="Q6598" s="20"/>
      <c r="R6598" s="5" t="str">
        <f ca="1">score</f>
        <v/>
      </c>
      <c r="S6598" s="7" t="str">
        <f ca="1">rescore_svc</f>
        <v/>
      </c>
      <c r="U6598" s="11" t="str">
        <f ca="1">price</f>
        <v/>
      </c>
      <c r="V6598" s="4"/>
      <c r="Y6598" s="388">
        <f ca="1">COUNTIFS(OFFSET($B$10, 0, 0, ROW()-9, 1), SERVICE[[#This Row],[Employee ID]], OFFSET($F$10, 0, 0, ROW()-9, 1), SERVICE[[#This Row],[Resources Role]])</f>
        <v>0</v>
      </c>
      <c r="Z6598" s="388">
        <f ca="1">COUNTIFS(OFFSET($F$10, 0, 0, ROW()-9, 1), SERVICE[[#This Row],[Resources Role]], OFFSET($H$10, 0, 0, ROW()-9, 1), SERVICE[[#This Row],[Booking]])</f>
        <v>0</v>
      </c>
    </row>
    <row r="6599" spans="1:26" x14ac:dyDescent="0.25">
      <c r="A6599" s="6" t="str">
        <f ca="1">no.</f>
        <v/>
      </c>
      <c r="E6599" s="4" t="str">
        <f ca="1">position</f>
        <v/>
      </c>
      <c r="J6599" s="318"/>
      <c r="M6599" s="4"/>
      <c r="O6599" s="6"/>
      <c r="Q6599" s="20"/>
      <c r="R6599" s="5" t="str">
        <f ca="1">score</f>
        <v/>
      </c>
      <c r="S6599" s="7" t="str">
        <f ca="1">rescore_svc</f>
        <v/>
      </c>
      <c r="U6599" s="11" t="str">
        <f ca="1">price</f>
        <v/>
      </c>
      <c r="V6599" s="4"/>
      <c r="Y6599" s="388">
        <f ca="1">COUNTIFS(OFFSET($B$10, 0, 0, ROW()-9, 1), SERVICE[[#This Row],[Employee ID]], OFFSET($F$10, 0, 0, ROW()-9, 1), SERVICE[[#This Row],[Resources Role]])</f>
        <v>0</v>
      </c>
      <c r="Z6599" s="388">
        <f ca="1">COUNTIFS(OFFSET($F$10, 0, 0, ROW()-9, 1), SERVICE[[#This Row],[Resources Role]], OFFSET($H$10, 0, 0, ROW()-9, 1), SERVICE[[#This Row],[Booking]])</f>
        <v>0</v>
      </c>
    </row>
    <row r="6600" spans="1:26" x14ac:dyDescent="0.25">
      <c r="A6600" s="6" t="str">
        <f ca="1">no.</f>
        <v/>
      </c>
      <c r="E6600" s="4" t="str">
        <f ca="1">position</f>
        <v/>
      </c>
      <c r="J6600" s="318"/>
      <c r="M6600" s="4"/>
      <c r="O6600" s="6"/>
      <c r="Q6600" s="20"/>
      <c r="R6600" s="5" t="str">
        <f ca="1">score</f>
        <v/>
      </c>
      <c r="S6600" s="7" t="str">
        <f ca="1">rescore_svc</f>
        <v/>
      </c>
      <c r="U6600" s="11" t="str">
        <f ca="1">price</f>
        <v/>
      </c>
      <c r="V6600" s="4"/>
      <c r="Y6600" s="388">
        <f ca="1">COUNTIFS(OFFSET($B$10, 0, 0, ROW()-9, 1), SERVICE[[#This Row],[Employee ID]], OFFSET($F$10, 0, 0, ROW()-9, 1), SERVICE[[#This Row],[Resources Role]])</f>
        <v>0</v>
      </c>
      <c r="Z6600" s="388">
        <f ca="1">COUNTIFS(OFFSET($F$10, 0, 0, ROW()-9, 1), SERVICE[[#This Row],[Resources Role]], OFFSET($H$10, 0, 0, ROW()-9, 1), SERVICE[[#This Row],[Booking]])</f>
        <v>0</v>
      </c>
    </row>
    <row r="6601" spans="1:26" x14ac:dyDescent="0.25">
      <c r="A6601" s="6" t="str">
        <f ca="1">no.</f>
        <v/>
      </c>
      <c r="E6601" s="4" t="str">
        <f ca="1">position</f>
        <v/>
      </c>
      <c r="J6601" s="318"/>
      <c r="M6601" s="4"/>
      <c r="O6601" s="6"/>
      <c r="Q6601" s="20"/>
      <c r="R6601" s="5" t="str">
        <f ca="1">score</f>
        <v/>
      </c>
      <c r="S6601" s="7" t="str">
        <f ca="1">rescore_svc</f>
        <v/>
      </c>
      <c r="U6601" s="11" t="str">
        <f ca="1">price</f>
        <v/>
      </c>
      <c r="V6601" s="4"/>
      <c r="Y6601" s="388">
        <f ca="1">COUNTIFS(OFFSET($B$10, 0, 0, ROW()-9, 1), SERVICE[[#This Row],[Employee ID]], OFFSET($F$10, 0, 0, ROW()-9, 1), SERVICE[[#This Row],[Resources Role]])</f>
        <v>0</v>
      </c>
      <c r="Z6601" s="388">
        <f ca="1">COUNTIFS(OFFSET($F$10, 0, 0, ROW()-9, 1), SERVICE[[#This Row],[Resources Role]], OFFSET($H$10, 0, 0, ROW()-9, 1), SERVICE[[#This Row],[Booking]])</f>
        <v>0</v>
      </c>
    </row>
    <row r="6602" spans="1:26" x14ac:dyDescent="0.25">
      <c r="A6602" s="6" t="str">
        <f ca="1">no.</f>
        <v/>
      </c>
      <c r="E6602" s="4" t="str">
        <f ca="1">position</f>
        <v/>
      </c>
      <c r="J6602" s="318"/>
      <c r="M6602" s="4"/>
      <c r="O6602" s="6"/>
      <c r="Q6602" s="20"/>
      <c r="R6602" s="5" t="str">
        <f ca="1">score</f>
        <v/>
      </c>
      <c r="S6602" s="7" t="str">
        <f ca="1">rescore_svc</f>
        <v/>
      </c>
      <c r="U6602" s="11" t="str">
        <f ca="1">price</f>
        <v/>
      </c>
      <c r="V6602" s="4"/>
      <c r="Y6602" s="388">
        <f ca="1">COUNTIFS(OFFSET($B$10, 0, 0, ROW()-9, 1), SERVICE[[#This Row],[Employee ID]], OFFSET($F$10, 0, 0, ROW()-9, 1), SERVICE[[#This Row],[Resources Role]])</f>
        <v>0</v>
      </c>
      <c r="Z6602" s="388">
        <f ca="1">COUNTIFS(OFFSET($F$10, 0, 0, ROW()-9, 1), SERVICE[[#This Row],[Resources Role]], OFFSET($H$10, 0, 0, ROW()-9, 1), SERVICE[[#This Row],[Booking]])</f>
        <v>0</v>
      </c>
    </row>
    <row r="6603" spans="1:26" x14ac:dyDescent="0.25">
      <c r="A6603" s="6" t="str">
        <f ca="1">no.</f>
        <v/>
      </c>
      <c r="E6603" s="4" t="str">
        <f ca="1">position</f>
        <v/>
      </c>
      <c r="J6603" s="318"/>
      <c r="M6603" s="4"/>
      <c r="O6603" s="6"/>
      <c r="Q6603" s="20"/>
      <c r="R6603" s="5" t="str">
        <f ca="1">score</f>
        <v/>
      </c>
      <c r="S6603" s="7" t="str">
        <f ca="1">rescore_svc</f>
        <v/>
      </c>
      <c r="U6603" s="11" t="str">
        <f ca="1">price</f>
        <v/>
      </c>
      <c r="V6603" s="4"/>
      <c r="Y6603" s="388">
        <f ca="1">COUNTIFS(OFFSET($B$10, 0, 0, ROW()-9, 1), SERVICE[[#This Row],[Employee ID]], OFFSET($F$10, 0, 0, ROW()-9, 1), SERVICE[[#This Row],[Resources Role]])</f>
        <v>0</v>
      </c>
      <c r="Z6603" s="388">
        <f ca="1">COUNTIFS(OFFSET($F$10, 0, 0, ROW()-9, 1), SERVICE[[#This Row],[Resources Role]], OFFSET($H$10, 0, 0, ROW()-9, 1), SERVICE[[#This Row],[Booking]])</f>
        <v>0</v>
      </c>
    </row>
    <row r="6604" spans="1:26" x14ac:dyDescent="0.25">
      <c r="A6604" s="6" t="str">
        <f ca="1">no.</f>
        <v/>
      </c>
      <c r="E6604" s="4" t="str">
        <f ca="1">position</f>
        <v/>
      </c>
      <c r="J6604" s="318"/>
      <c r="M6604" s="4"/>
      <c r="O6604" s="6"/>
      <c r="Q6604" s="20"/>
      <c r="R6604" s="5" t="str">
        <f ca="1">score</f>
        <v/>
      </c>
      <c r="S6604" s="7" t="str">
        <f ca="1">rescore_svc</f>
        <v/>
      </c>
      <c r="U6604" s="11" t="str">
        <f ca="1">price</f>
        <v/>
      </c>
      <c r="V6604" s="4"/>
      <c r="Y6604" s="388">
        <f ca="1">COUNTIFS(OFFSET($B$10, 0, 0, ROW()-9, 1), SERVICE[[#This Row],[Employee ID]], OFFSET($F$10, 0, 0, ROW()-9, 1), SERVICE[[#This Row],[Resources Role]])</f>
        <v>0</v>
      </c>
      <c r="Z6604" s="388">
        <f ca="1">COUNTIFS(OFFSET($F$10, 0, 0, ROW()-9, 1), SERVICE[[#This Row],[Resources Role]], OFFSET($H$10, 0, 0, ROW()-9, 1), SERVICE[[#This Row],[Booking]])</f>
        <v>0</v>
      </c>
    </row>
    <row r="6605" spans="1:26" x14ac:dyDescent="0.25">
      <c r="A6605" s="6" t="str">
        <f ca="1">no.</f>
        <v/>
      </c>
      <c r="E6605" s="4" t="str">
        <f ca="1">position</f>
        <v/>
      </c>
      <c r="J6605" s="318"/>
      <c r="M6605" s="4"/>
      <c r="O6605" s="6"/>
      <c r="Q6605" s="20"/>
      <c r="R6605" s="5" t="str">
        <f ca="1">score</f>
        <v/>
      </c>
      <c r="S6605" s="7" t="str">
        <f ca="1">rescore_svc</f>
        <v/>
      </c>
      <c r="U6605" s="11" t="str">
        <f ca="1">price</f>
        <v/>
      </c>
      <c r="V6605" s="4"/>
      <c r="Y6605" s="388">
        <f ca="1">COUNTIFS(OFFSET($B$10, 0, 0, ROW()-9, 1), SERVICE[[#This Row],[Employee ID]], OFFSET($F$10, 0, 0, ROW()-9, 1), SERVICE[[#This Row],[Resources Role]])</f>
        <v>0</v>
      </c>
      <c r="Z6605" s="388">
        <f ca="1">COUNTIFS(OFFSET($F$10, 0, 0, ROW()-9, 1), SERVICE[[#This Row],[Resources Role]], OFFSET($H$10, 0, 0, ROW()-9, 1), SERVICE[[#This Row],[Booking]])</f>
        <v>0</v>
      </c>
    </row>
    <row r="6606" spans="1:26" x14ac:dyDescent="0.25">
      <c r="A6606" s="6" t="str">
        <f ca="1">no.</f>
        <v/>
      </c>
      <c r="E6606" s="4" t="str">
        <f ca="1">position</f>
        <v/>
      </c>
      <c r="J6606" s="318"/>
      <c r="M6606" s="4"/>
      <c r="O6606" s="6"/>
      <c r="Q6606" s="20"/>
      <c r="R6606" s="5" t="str">
        <f ca="1">score</f>
        <v/>
      </c>
      <c r="S6606" s="7" t="str">
        <f ca="1">rescore_svc</f>
        <v/>
      </c>
      <c r="U6606" s="11" t="str">
        <f ca="1">price</f>
        <v/>
      </c>
      <c r="V6606" s="4"/>
      <c r="Y6606" s="388">
        <f ca="1">COUNTIFS(OFFSET($B$10, 0, 0, ROW()-9, 1), SERVICE[[#This Row],[Employee ID]], OFFSET($F$10, 0, 0, ROW()-9, 1), SERVICE[[#This Row],[Resources Role]])</f>
        <v>0</v>
      </c>
      <c r="Z6606" s="388">
        <f ca="1">COUNTIFS(OFFSET($F$10, 0, 0, ROW()-9, 1), SERVICE[[#This Row],[Resources Role]], OFFSET($H$10, 0, 0, ROW()-9, 1), SERVICE[[#This Row],[Booking]])</f>
        <v>0</v>
      </c>
    </row>
    <row r="6607" spans="1:26" x14ac:dyDescent="0.25">
      <c r="A6607" s="6" t="str">
        <f ca="1">no.</f>
        <v/>
      </c>
      <c r="E6607" s="4" t="str">
        <f ca="1">position</f>
        <v/>
      </c>
      <c r="J6607" s="318"/>
      <c r="M6607" s="4"/>
      <c r="O6607" s="6"/>
      <c r="Q6607" s="20"/>
      <c r="R6607" s="5" t="str">
        <f ca="1">score</f>
        <v/>
      </c>
      <c r="S6607" s="7" t="str">
        <f ca="1">rescore_svc</f>
        <v/>
      </c>
      <c r="U6607" s="11" t="str">
        <f ca="1">price</f>
        <v/>
      </c>
      <c r="V6607" s="4"/>
      <c r="Y6607" s="388">
        <f ca="1">COUNTIFS(OFFSET($B$10, 0, 0, ROW()-9, 1), SERVICE[[#This Row],[Employee ID]], OFFSET($F$10, 0, 0, ROW()-9, 1), SERVICE[[#This Row],[Resources Role]])</f>
        <v>0</v>
      </c>
      <c r="Z6607" s="388">
        <f ca="1">COUNTIFS(OFFSET($F$10, 0, 0, ROW()-9, 1), SERVICE[[#This Row],[Resources Role]], OFFSET($H$10, 0, 0, ROW()-9, 1), SERVICE[[#This Row],[Booking]])</f>
        <v>0</v>
      </c>
    </row>
    <row r="6608" spans="1:26" x14ac:dyDescent="0.25">
      <c r="A6608" s="6" t="str">
        <f ca="1">no.</f>
        <v/>
      </c>
      <c r="E6608" s="4" t="str">
        <f ca="1">position</f>
        <v/>
      </c>
      <c r="J6608" s="318"/>
      <c r="M6608" s="4"/>
      <c r="O6608" s="6"/>
      <c r="Q6608" s="20"/>
      <c r="R6608" s="5" t="str">
        <f ca="1">score</f>
        <v/>
      </c>
      <c r="S6608" s="7" t="str">
        <f ca="1">rescore_svc</f>
        <v/>
      </c>
      <c r="U6608" s="11" t="str">
        <f ca="1">price</f>
        <v/>
      </c>
      <c r="V6608" s="4"/>
      <c r="Y6608" s="388">
        <f ca="1">COUNTIFS(OFFSET($B$10, 0, 0, ROW()-9, 1), SERVICE[[#This Row],[Employee ID]], OFFSET($F$10, 0, 0, ROW()-9, 1), SERVICE[[#This Row],[Resources Role]])</f>
        <v>0</v>
      </c>
      <c r="Z6608" s="388">
        <f ca="1">COUNTIFS(OFFSET($F$10, 0, 0, ROW()-9, 1), SERVICE[[#This Row],[Resources Role]], OFFSET($H$10, 0, 0, ROW()-9, 1), SERVICE[[#This Row],[Booking]])</f>
        <v>0</v>
      </c>
    </row>
    <row r="6609" spans="1:26" x14ac:dyDescent="0.25">
      <c r="A6609" s="6" t="str">
        <f ca="1">no.</f>
        <v/>
      </c>
      <c r="E6609" s="4" t="str">
        <f ca="1">position</f>
        <v/>
      </c>
      <c r="J6609" s="318"/>
      <c r="M6609" s="4"/>
      <c r="O6609" s="6"/>
      <c r="Q6609" s="20"/>
      <c r="R6609" s="5" t="str">
        <f ca="1">score</f>
        <v/>
      </c>
      <c r="S6609" s="7" t="str">
        <f ca="1">rescore_svc</f>
        <v/>
      </c>
      <c r="U6609" s="11" t="str">
        <f ca="1">price</f>
        <v/>
      </c>
      <c r="V6609" s="4"/>
      <c r="Y6609" s="388">
        <f ca="1">COUNTIFS(OFFSET($B$10, 0, 0, ROW()-9, 1), SERVICE[[#This Row],[Employee ID]], OFFSET($F$10, 0, 0, ROW()-9, 1), SERVICE[[#This Row],[Resources Role]])</f>
        <v>0</v>
      </c>
      <c r="Z6609" s="388">
        <f ca="1">COUNTIFS(OFFSET($F$10, 0, 0, ROW()-9, 1), SERVICE[[#This Row],[Resources Role]], OFFSET($H$10, 0, 0, ROW()-9, 1), SERVICE[[#This Row],[Booking]])</f>
        <v>0</v>
      </c>
    </row>
    <row r="6610" spans="1:26" x14ac:dyDescent="0.25">
      <c r="A6610" s="6" t="str">
        <f ca="1">no.</f>
        <v/>
      </c>
      <c r="E6610" s="4" t="str">
        <f ca="1">position</f>
        <v/>
      </c>
      <c r="J6610" s="318"/>
      <c r="M6610" s="4"/>
      <c r="O6610" s="6"/>
      <c r="Q6610" s="20"/>
      <c r="R6610" s="5" t="str">
        <f ca="1">score</f>
        <v/>
      </c>
      <c r="S6610" s="7" t="str">
        <f ca="1">rescore_svc</f>
        <v/>
      </c>
      <c r="U6610" s="11" t="str">
        <f ca="1">price</f>
        <v/>
      </c>
      <c r="V6610" s="4"/>
      <c r="Y6610" s="388">
        <f ca="1">COUNTIFS(OFFSET($B$10, 0, 0, ROW()-9, 1), SERVICE[[#This Row],[Employee ID]], OFFSET($F$10, 0, 0, ROW()-9, 1), SERVICE[[#This Row],[Resources Role]])</f>
        <v>0</v>
      </c>
      <c r="Z6610" s="388">
        <f ca="1">COUNTIFS(OFFSET($F$10, 0, 0, ROW()-9, 1), SERVICE[[#This Row],[Resources Role]], OFFSET($H$10, 0, 0, ROW()-9, 1), SERVICE[[#This Row],[Booking]])</f>
        <v>0</v>
      </c>
    </row>
    <row r="6611" spans="1:26" x14ac:dyDescent="0.25">
      <c r="A6611" s="6" t="str">
        <f ca="1">no.</f>
        <v/>
      </c>
      <c r="E6611" s="4" t="str">
        <f ca="1">position</f>
        <v/>
      </c>
      <c r="J6611" s="318"/>
      <c r="M6611" s="4"/>
      <c r="O6611" s="6"/>
      <c r="Q6611" s="20"/>
      <c r="R6611" s="5" t="str">
        <f ca="1">score</f>
        <v/>
      </c>
      <c r="S6611" s="7" t="str">
        <f ca="1">rescore_svc</f>
        <v/>
      </c>
      <c r="U6611" s="11" t="str">
        <f ca="1">price</f>
        <v/>
      </c>
      <c r="V6611" s="4"/>
      <c r="Y6611" s="388">
        <f ca="1">COUNTIFS(OFFSET($B$10, 0, 0, ROW()-9, 1), SERVICE[[#This Row],[Employee ID]], OFFSET($F$10, 0, 0, ROW()-9, 1), SERVICE[[#This Row],[Resources Role]])</f>
        <v>0</v>
      </c>
      <c r="Z6611" s="388">
        <f ca="1">COUNTIFS(OFFSET($F$10, 0, 0, ROW()-9, 1), SERVICE[[#This Row],[Resources Role]], OFFSET($H$10, 0, 0, ROW()-9, 1), SERVICE[[#This Row],[Booking]])</f>
        <v>0</v>
      </c>
    </row>
    <row r="6612" spans="1:26" x14ac:dyDescent="0.25">
      <c r="A6612" s="6" t="str">
        <f ca="1">no.</f>
        <v/>
      </c>
      <c r="E6612" s="4" t="str">
        <f ca="1">position</f>
        <v/>
      </c>
      <c r="J6612" s="318"/>
      <c r="M6612" s="4"/>
      <c r="O6612" s="6"/>
      <c r="Q6612" s="20"/>
      <c r="R6612" s="5" t="str">
        <f ca="1">score</f>
        <v/>
      </c>
      <c r="S6612" s="7" t="str">
        <f ca="1">rescore_svc</f>
        <v/>
      </c>
      <c r="U6612" s="11" t="str">
        <f ca="1">price</f>
        <v/>
      </c>
      <c r="V6612" s="4"/>
      <c r="Y6612" s="388">
        <f ca="1">COUNTIFS(OFFSET($B$10, 0, 0, ROW()-9, 1), SERVICE[[#This Row],[Employee ID]], OFFSET($F$10, 0, 0, ROW()-9, 1), SERVICE[[#This Row],[Resources Role]])</f>
        <v>0</v>
      </c>
      <c r="Z6612" s="388">
        <f ca="1">COUNTIFS(OFFSET($F$10, 0, 0, ROW()-9, 1), SERVICE[[#This Row],[Resources Role]], OFFSET($H$10, 0, 0, ROW()-9, 1), SERVICE[[#This Row],[Booking]])</f>
        <v>0</v>
      </c>
    </row>
    <row r="6613" spans="1:26" x14ac:dyDescent="0.25">
      <c r="A6613" s="6" t="str">
        <f ca="1">no.</f>
        <v/>
      </c>
      <c r="E6613" s="4" t="str">
        <f ca="1">position</f>
        <v/>
      </c>
      <c r="J6613" s="318"/>
      <c r="M6613" s="4"/>
      <c r="O6613" s="6"/>
      <c r="Q6613" s="20"/>
      <c r="R6613" s="5" t="str">
        <f ca="1">score</f>
        <v/>
      </c>
      <c r="S6613" s="7" t="str">
        <f ca="1">rescore_svc</f>
        <v/>
      </c>
      <c r="U6613" s="11" t="str">
        <f ca="1">price</f>
        <v/>
      </c>
      <c r="V6613" s="4"/>
      <c r="Y6613" s="388">
        <f ca="1">COUNTIFS(OFFSET($B$10, 0, 0, ROW()-9, 1), SERVICE[[#This Row],[Employee ID]], OFFSET($F$10, 0, 0, ROW()-9, 1), SERVICE[[#This Row],[Resources Role]])</f>
        <v>0</v>
      </c>
      <c r="Z6613" s="388">
        <f ca="1">COUNTIFS(OFFSET($F$10, 0, 0, ROW()-9, 1), SERVICE[[#This Row],[Resources Role]], OFFSET($H$10, 0, 0, ROW()-9, 1), SERVICE[[#This Row],[Booking]])</f>
        <v>0</v>
      </c>
    </row>
    <row r="6614" spans="1:26" x14ac:dyDescent="0.25">
      <c r="A6614" s="6" t="str">
        <f ca="1">no.</f>
        <v/>
      </c>
      <c r="E6614" s="4" t="str">
        <f ca="1">position</f>
        <v/>
      </c>
      <c r="J6614" s="318"/>
      <c r="M6614" s="4"/>
      <c r="O6614" s="6"/>
      <c r="Q6614" s="20"/>
      <c r="R6614" s="5" t="str">
        <f ca="1">score</f>
        <v/>
      </c>
      <c r="S6614" s="7" t="str">
        <f ca="1">rescore_svc</f>
        <v/>
      </c>
      <c r="U6614" s="11" t="str">
        <f ca="1">price</f>
        <v/>
      </c>
      <c r="V6614" s="4"/>
      <c r="Y6614" s="388">
        <f ca="1">COUNTIFS(OFFSET($B$10, 0, 0, ROW()-9, 1), SERVICE[[#This Row],[Employee ID]], OFFSET($F$10, 0, 0, ROW()-9, 1), SERVICE[[#This Row],[Resources Role]])</f>
        <v>0</v>
      </c>
      <c r="Z6614" s="388">
        <f ca="1">COUNTIFS(OFFSET($F$10, 0, 0, ROW()-9, 1), SERVICE[[#This Row],[Resources Role]], OFFSET($H$10, 0, 0, ROW()-9, 1), SERVICE[[#This Row],[Booking]])</f>
        <v>0</v>
      </c>
    </row>
    <row r="6615" spans="1:26" x14ac:dyDescent="0.25">
      <c r="A6615" s="6" t="str">
        <f ca="1">no.</f>
        <v/>
      </c>
      <c r="E6615" s="4" t="str">
        <f ca="1">position</f>
        <v/>
      </c>
      <c r="J6615" s="318"/>
      <c r="M6615" s="4"/>
      <c r="O6615" s="6"/>
      <c r="Q6615" s="20"/>
      <c r="R6615" s="5" t="str">
        <f ca="1">score</f>
        <v/>
      </c>
      <c r="S6615" s="7" t="str">
        <f ca="1">rescore_svc</f>
        <v/>
      </c>
      <c r="U6615" s="11" t="str">
        <f ca="1">price</f>
        <v/>
      </c>
      <c r="V6615" s="4"/>
      <c r="Y6615" s="388">
        <f ca="1">COUNTIFS(OFFSET($B$10, 0, 0, ROW()-9, 1), SERVICE[[#This Row],[Employee ID]], OFFSET($F$10, 0, 0, ROW()-9, 1), SERVICE[[#This Row],[Resources Role]])</f>
        <v>0</v>
      </c>
      <c r="Z6615" s="388">
        <f ca="1">COUNTIFS(OFFSET($F$10, 0, 0, ROW()-9, 1), SERVICE[[#This Row],[Resources Role]], OFFSET($H$10, 0, 0, ROW()-9, 1), SERVICE[[#This Row],[Booking]])</f>
        <v>0</v>
      </c>
    </row>
    <row r="6616" spans="1:26" x14ac:dyDescent="0.25">
      <c r="A6616" s="6" t="str">
        <f ca="1">no.</f>
        <v/>
      </c>
      <c r="E6616" s="4" t="str">
        <f ca="1">position</f>
        <v/>
      </c>
      <c r="J6616" s="318"/>
      <c r="M6616" s="4"/>
      <c r="O6616" s="6"/>
      <c r="Q6616" s="20"/>
      <c r="R6616" s="5" t="str">
        <f ca="1">score</f>
        <v/>
      </c>
      <c r="S6616" s="7" t="str">
        <f ca="1">rescore_svc</f>
        <v/>
      </c>
      <c r="U6616" s="11" t="str">
        <f ca="1">price</f>
        <v/>
      </c>
      <c r="V6616" s="4"/>
      <c r="Y6616" s="388">
        <f ca="1">COUNTIFS(OFFSET($B$10, 0, 0, ROW()-9, 1), SERVICE[[#This Row],[Employee ID]], OFFSET($F$10, 0, 0, ROW()-9, 1), SERVICE[[#This Row],[Resources Role]])</f>
        <v>0</v>
      </c>
      <c r="Z6616" s="388">
        <f ca="1">COUNTIFS(OFFSET($F$10, 0, 0, ROW()-9, 1), SERVICE[[#This Row],[Resources Role]], OFFSET($H$10, 0, 0, ROW()-9, 1), SERVICE[[#This Row],[Booking]])</f>
        <v>0</v>
      </c>
    </row>
    <row r="6617" spans="1:26" x14ac:dyDescent="0.25">
      <c r="A6617" s="6" t="str">
        <f ca="1">no.</f>
        <v/>
      </c>
      <c r="E6617" s="4" t="str">
        <f ca="1">position</f>
        <v/>
      </c>
      <c r="J6617" s="318"/>
      <c r="M6617" s="4"/>
      <c r="O6617" s="6"/>
      <c r="Q6617" s="20"/>
      <c r="R6617" s="5" t="str">
        <f ca="1">score</f>
        <v/>
      </c>
      <c r="S6617" s="7" t="str">
        <f ca="1">rescore_svc</f>
        <v/>
      </c>
      <c r="U6617" s="11" t="str">
        <f ca="1">price</f>
        <v/>
      </c>
      <c r="V6617" s="4"/>
      <c r="Y6617" s="388">
        <f ca="1">COUNTIFS(OFFSET($B$10, 0, 0, ROW()-9, 1), SERVICE[[#This Row],[Employee ID]], OFFSET($F$10, 0, 0, ROW()-9, 1), SERVICE[[#This Row],[Resources Role]])</f>
        <v>0</v>
      </c>
      <c r="Z6617" s="388">
        <f ca="1">COUNTIFS(OFFSET($F$10, 0, 0, ROW()-9, 1), SERVICE[[#This Row],[Resources Role]], OFFSET($H$10, 0, 0, ROW()-9, 1), SERVICE[[#This Row],[Booking]])</f>
        <v>0</v>
      </c>
    </row>
    <row r="6618" spans="1:26" x14ac:dyDescent="0.25">
      <c r="A6618" s="6" t="str">
        <f ca="1">no.</f>
        <v/>
      </c>
      <c r="E6618" s="4" t="str">
        <f ca="1">position</f>
        <v/>
      </c>
      <c r="J6618" s="318"/>
      <c r="M6618" s="4"/>
      <c r="O6618" s="6"/>
      <c r="Q6618" s="20"/>
      <c r="R6618" s="5" t="str">
        <f ca="1">score</f>
        <v/>
      </c>
      <c r="S6618" s="7" t="str">
        <f ca="1">rescore_svc</f>
        <v/>
      </c>
      <c r="U6618" s="11" t="str">
        <f ca="1">price</f>
        <v/>
      </c>
      <c r="V6618" s="4"/>
      <c r="Y6618" s="388">
        <f ca="1">COUNTIFS(OFFSET($B$10, 0, 0, ROW()-9, 1), SERVICE[[#This Row],[Employee ID]], OFFSET($F$10, 0, 0, ROW()-9, 1), SERVICE[[#This Row],[Resources Role]])</f>
        <v>0</v>
      </c>
      <c r="Z6618" s="388">
        <f ca="1">COUNTIFS(OFFSET($F$10, 0, 0, ROW()-9, 1), SERVICE[[#This Row],[Resources Role]], OFFSET($H$10, 0, 0, ROW()-9, 1), SERVICE[[#This Row],[Booking]])</f>
        <v>0</v>
      </c>
    </row>
    <row r="6619" spans="1:26" x14ac:dyDescent="0.25">
      <c r="A6619" s="6" t="str">
        <f ca="1">no.</f>
        <v/>
      </c>
      <c r="E6619" s="4" t="str">
        <f ca="1">position</f>
        <v/>
      </c>
      <c r="J6619" s="318"/>
      <c r="M6619" s="4"/>
      <c r="O6619" s="6"/>
      <c r="Q6619" s="20"/>
      <c r="R6619" s="5" t="str">
        <f ca="1">score</f>
        <v/>
      </c>
      <c r="S6619" s="7" t="str">
        <f ca="1">rescore_svc</f>
        <v/>
      </c>
      <c r="U6619" s="11" t="str">
        <f ca="1">price</f>
        <v/>
      </c>
      <c r="V6619" s="4"/>
      <c r="Y6619" s="388">
        <f ca="1">COUNTIFS(OFFSET($B$10, 0, 0, ROW()-9, 1), SERVICE[[#This Row],[Employee ID]], OFFSET($F$10, 0, 0, ROW()-9, 1), SERVICE[[#This Row],[Resources Role]])</f>
        <v>0</v>
      </c>
      <c r="Z6619" s="388">
        <f ca="1">COUNTIFS(OFFSET($F$10, 0, 0, ROW()-9, 1), SERVICE[[#This Row],[Resources Role]], OFFSET($H$10, 0, 0, ROW()-9, 1), SERVICE[[#This Row],[Booking]])</f>
        <v>0</v>
      </c>
    </row>
    <row r="6620" spans="1:26" x14ac:dyDescent="0.25">
      <c r="A6620" s="6" t="str">
        <f ca="1">no.</f>
        <v/>
      </c>
      <c r="E6620" s="4" t="str">
        <f ca="1">position</f>
        <v/>
      </c>
      <c r="J6620" s="318"/>
      <c r="M6620" s="4"/>
      <c r="O6620" s="6"/>
      <c r="Q6620" s="20"/>
      <c r="R6620" s="5" t="str">
        <f ca="1">score</f>
        <v/>
      </c>
      <c r="S6620" s="7" t="str">
        <f ca="1">rescore_svc</f>
        <v/>
      </c>
      <c r="U6620" s="11" t="str">
        <f ca="1">price</f>
        <v/>
      </c>
      <c r="V6620" s="4"/>
      <c r="Y6620" s="388">
        <f ca="1">COUNTIFS(OFFSET($B$10, 0, 0, ROW()-9, 1), SERVICE[[#This Row],[Employee ID]], OFFSET($F$10, 0, 0, ROW()-9, 1), SERVICE[[#This Row],[Resources Role]])</f>
        <v>0</v>
      </c>
      <c r="Z6620" s="388">
        <f ca="1">COUNTIFS(OFFSET($F$10, 0, 0, ROW()-9, 1), SERVICE[[#This Row],[Resources Role]], OFFSET($H$10, 0, 0, ROW()-9, 1), SERVICE[[#This Row],[Booking]])</f>
        <v>0</v>
      </c>
    </row>
    <row r="6621" spans="1:26" x14ac:dyDescent="0.25">
      <c r="A6621" s="6" t="str">
        <f ca="1">no.</f>
        <v/>
      </c>
      <c r="E6621" s="4" t="str">
        <f ca="1">position</f>
        <v/>
      </c>
      <c r="J6621" s="318"/>
      <c r="M6621" s="4"/>
      <c r="O6621" s="6"/>
      <c r="Q6621" s="20"/>
      <c r="R6621" s="5" t="str">
        <f ca="1">score</f>
        <v/>
      </c>
      <c r="S6621" s="7" t="str">
        <f ca="1">rescore_svc</f>
        <v/>
      </c>
      <c r="U6621" s="11" t="str">
        <f ca="1">price</f>
        <v/>
      </c>
      <c r="V6621" s="4"/>
      <c r="Y6621" s="388">
        <f ca="1">COUNTIFS(OFFSET($B$10, 0, 0, ROW()-9, 1), SERVICE[[#This Row],[Employee ID]], OFFSET($F$10, 0, 0, ROW()-9, 1), SERVICE[[#This Row],[Resources Role]])</f>
        <v>0</v>
      </c>
      <c r="Z6621" s="388">
        <f ca="1">COUNTIFS(OFFSET($F$10, 0, 0, ROW()-9, 1), SERVICE[[#This Row],[Resources Role]], OFFSET($H$10, 0, 0, ROW()-9, 1), SERVICE[[#This Row],[Booking]])</f>
        <v>0</v>
      </c>
    </row>
    <row r="6622" spans="1:26" x14ac:dyDescent="0.25">
      <c r="A6622" s="6" t="str">
        <f ca="1">no.</f>
        <v/>
      </c>
      <c r="E6622" s="4" t="str">
        <f ca="1">position</f>
        <v/>
      </c>
      <c r="J6622" s="318"/>
      <c r="M6622" s="4"/>
      <c r="O6622" s="6"/>
      <c r="Q6622" s="20"/>
      <c r="R6622" s="5" t="str">
        <f ca="1">score</f>
        <v/>
      </c>
      <c r="S6622" s="7" t="str">
        <f ca="1">rescore_svc</f>
        <v/>
      </c>
      <c r="U6622" s="11" t="str">
        <f ca="1">price</f>
        <v/>
      </c>
      <c r="V6622" s="4"/>
      <c r="Y6622" s="388">
        <f ca="1">COUNTIFS(OFFSET($B$10, 0, 0, ROW()-9, 1), SERVICE[[#This Row],[Employee ID]], OFFSET($F$10, 0, 0, ROW()-9, 1), SERVICE[[#This Row],[Resources Role]])</f>
        <v>0</v>
      </c>
      <c r="Z6622" s="388">
        <f ca="1">COUNTIFS(OFFSET($F$10, 0, 0, ROW()-9, 1), SERVICE[[#This Row],[Resources Role]], OFFSET($H$10, 0, 0, ROW()-9, 1), SERVICE[[#This Row],[Booking]])</f>
        <v>0</v>
      </c>
    </row>
    <row r="6623" spans="1:26" x14ac:dyDescent="0.25">
      <c r="A6623" s="6" t="str">
        <f ca="1">no.</f>
        <v/>
      </c>
      <c r="E6623" s="4" t="str">
        <f ca="1">position</f>
        <v/>
      </c>
      <c r="J6623" s="318"/>
      <c r="M6623" s="4"/>
      <c r="O6623" s="6"/>
      <c r="Q6623" s="20"/>
      <c r="R6623" s="5" t="str">
        <f ca="1">score</f>
        <v/>
      </c>
      <c r="S6623" s="7" t="str">
        <f ca="1">rescore_svc</f>
        <v/>
      </c>
      <c r="U6623" s="11" t="str">
        <f ca="1">price</f>
        <v/>
      </c>
      <c r="V6623" s="4"/>
      <c r="Y6623" s="388">
        <f ca="1">COUNTIFS(OFFSET($B$10, 0, 0, ROW()-9, 1), SERVICE[[#This Row],[Employee ID]], OFFSET($F$10, 0, 0, ROW()-9, 1), SERVICE[[#This Row],[Resources Role]])</f>
        <v>0</v>
      </c>
      <c r="Z6623" s="388">
        <f ca="1">COUNTIFS(OFFSET($F$10, 0, 0, ROW()-9, 1), SERVICE[[#This Row],[Resources Role]], OFFSET($H$10, 0, 0, ROW()-9, 1), SERVICE[[#This Row],[Booking]])</f>
        <v>0</v>
      </c>
    </row>
    <row r="6624" spans="1:26" x14ac:dyDescent="0.25">
      <c r="A6624" s="6" t="str">
        <f ca="1">no.</f>
        <v/>
      </c>
      <c r="E6624" s="4" t="str">
        <f ca="1">position</f>
        <v/>
      </c>
      <c r="J6624" s="318"/>
      <c r="M6624" s="4"/>
      <c r="O6624" s="6"/>
      <c r="Q6624" s="20"/>
      <c r="R6624" s="5" t="str">
        <f ca="1">score</f>
        <v/>
      </c>
      <c r="S6624" s="7" t="str">
        <f ca="1">rescore_svc</f>
        <v/>
      </c>
      <c r="U6624" s="11" t="str">
        <f ca="1">price</f>
        <v/>
      </c>
      <c r="V6624" s="4"/>
      <c r="Y6624" s="388">
        <f ca="1">COUNTIFS(OFFSET($B$10, 0, 0, ROW()-9, 1), SERVICE[[#This Row],[Employee ID]], OFFSET($F$10, 0, 0, ROW()-9, 1), SERVICE[[#This Row],[Resources Role]])</f>
        <v>0</v>
      </c>
      <c r="Z6624" s="388">
        <f ca="1">COUNTIFS(OFFSET($F$10, 0, 0, ROW()-9, 1), SERVICE[[#This Row],[Resources Role]], OFFSET($H$10, 0, 0, ROW()-9, 1), SERVICE[[#This Row],[Booking]])</f>
        <v>0</v>
      </c>
    </row>
    <row r="6625" spans="1:26" x14ac:dyDescent="0.25">
      <c r="A6625" s="6" t="str">
        <f ca="1">no.</f>
        <v/>
      </c>
      <c r="E6625" s="4" t="str">
        <f ca="1">position</f>
        <v/>
      </c>
      <c r="J6625" s="318"/>
      <c r="M6625" s="4"/>
      <c r="O6625" s="6"/>
      <c r="Q6625" s="20"/>
      <c r="R6625" s="5" t="str">
        <f ca="1">score</f>
        <v/>
      </c>
      <c r="S6625" s="7" t="str">
        <f ca="1">rescore_svc</f>
        <v/>
      </c>
      <c r="U6625" s="11" t="str">
        <f ca="1">price</f>
        <v/>
      </c>
      <c r="V6625" s="4"/>
      <c r="Y6625" s="388">
        <f ca="1">COUNTIFS(OFFSET($B$10, 0, 0, ROW()-9, 1), SERVICE[[#This Row],[Employee ID]], OFFSET($F$10, 0, 0, ROW()-9, 1), SERVICE[[#This Row],[Resources Role]])</f>
        <v>0</v>
      </c>
      <c r="Z6625" s="388">
        <f ca="1">COUNTIFS(OFFSET($F$10, 0, 0, ROW()-9, 1), SERVICE[[#This Row],[Resources Role]], OFFSET($H$10, 0, 0, ROW()-9, 1), SERVICE[[#This Row],[Booking]])</f>
        <v>0</v>
      </c>
    </row>
    <row r="6626" spans="1:26" x14ac:dyDescent="0.25">
      <c r="A6626" s="6" t="str">
        <f ca="1">no.</f>
        <v/>
      </c>
      <c r="E6626" s="4" t="str">
        <f ca="1">position</f>
        <v/>
      </c>
      <c r="J6626" s="318"/>
      <c r="M6626" s="4"/>
      <c r="O6626" s="6"/>
      <c r="Q6626" s="20"/>
      <c r="R6626" s="5" t="str">
        <f ca="1">score</f>
        <v/>
      </c>
      <c r="S6626" s="7" t="str">
        <f ca="1">rescore_svc</f>
        <v/>
      </c>
      <c r="U6626" s="11" t="str">
        <f ca="1">price</f>
        <v/>
      </c>
      <c r="V6626" s="4"/>
      <c r="Y6626" s="388">
        <f ca="1">COUNTIFS(OFFSET($B$10, 0, 0, ROW()-9, 1), SERVICE[[#This Row],[Employee ID]], OFFSET($F$10, 0, 0, ROW()-9, 1), SERVICE[[#This Row],[Resources Role]])</f>
        <v>0</v>
      </c>
      <c r="Z6626" s="388">
        <f ca="1">COUNTIFS(OFFSET($F$10, 0, 0, ROW()-9, 1), SERVICE[[#This Row],[Resources Role]], OFFSET($H$10, 0, 0, ROW()-9, 1), SERVICE[[#This Row],[Booking]])</f>
        <v>0</v>
      </c>
    </row>
    <row r="6627" spans="1:26" x14ac:dyDescent="0.25">
      <c r="A6627" s="6" t="str">
        <f ca="1">no.</f>
        <v/>
      </c>
      <c r="E6627" s="4" t="str">
        <f ca="1">position</f>
        <v/>
      </c>
      <c r="J6627" s="318"/>
      <c r="M6627" s="4"/>
      <c r="O6627" s="6"/>
      <c r="Q6627" s="20"/>
      <c r="R6627" s="5" t="str">
        <f ca="1">score</f>
        <v/>
      </c>
      <c r="S6627" s="7" t="str">
        <f ca="1">rescore_svc</f>
        <v/>
      </c>
      <c r="U6627" s="11" t="str">
        <f ca="1">price</f>
        <v/>
      </c>
      <c r="V6627" s="4"/>
      <c r="Y6627" s="388">
        <f ca="1">COUNTIFS(OFFSET($B$10, 0, 0, ROW()-9, 1), SERVICE[[#This Row],[Employee ID]], OFFSET($F$10, 0, 0, ROW()-9, 1), SERVICE[[#This Row],[Resources Role]])</f>
        <v>0</v>
      </c>
      <c r="Z6627" s="388">
        <f ca="1">COUNTIFS(OFFSET($F$10, 0, 0, ROW()-9, 1), SERVICE[[#This Row],[Resources Role]], OFFSET($H$10, 0, 0, ROW()-9, 1), SERVICE[[#This Row],[Booking]])</f>
        <v>0</v>
      </c>
    </row>
    <row r="6628" spans="1:26" x14ac:dyDescent="0.25">
      <c r="A6628" s="6" t="str">
        <f ca="1">no.</f>
        <v/>
      </c>
      <c r="E6628" s="4" t="str">
        <f ca="1">position</f>
        <v/>
      </c>
      <c r="J6628" s="318"/>
      <c r="M6628" s="4"/>
      <c r="O6628" s="6"/>
      <c r="Q6628" s="20"/>
      <c r="R6628" s="5" t="str">
        <f ca="1">score</f>
        <v/>
      </c>
      <c r="S6628" s="7" t="str">
        <f ca="1">rescore_svc</f>
        <v/>
      </c>
      <c r="U6628" s="11" t="str">
        <f ca="1">price</f>
        <v/>
      </c>
      <c r="V6628" s="4"/>
      <c r="Y6628" s="388">
        <f ca="1">COUNTIFS(OFFSET($B$10, 0, 0, ROW()-9, 1), SERVICE[[#This Row],[Employee ID]], OFFSET($F$10, 0, 0, ROW()-9, 1), SERVICE[[#This Row],[Resources Role]])</f>
        <v>0</v>
      </c>
      <c r="Z6628" s="388">
        <f ca="1">COUNTIFS(OFFSET($F$10, 0, 0, ROW()-9, 1), SERVICE[[#This Row],[Resources Role]], OFFSET($H$10, 0, 0, ROW()-9, 1), SERVICE[[#This Row],[Booking]])</f>
        <v>0</v>
      </c>
    </row>
    <row r="6629" spans="1:26" x14ac:dyDescent="0.25">
      <c r="A6629" s="6" t="str">
        <f ca="1">no.</f>
        <v/>
      </c>
      <c r="E6629" s="4" t="str">
        <f ca="1">position</f>
        <v/>
      </c>
      <c r="J6629" s="318"/>
      <c r="M6629" s="4"/>
      <c r="O6629" s="6"/>
      <c r="Q6629" s="20"/>
      <c r="R6629" s="5" t="str">
        <f ca="1">score</f>
        <v/>
      </c>
      <c r="S6629" s="7" t="str">
        <f ca="1">rescore_svc</f>
        <v/>
      </c>
      <c r="U6629" s="11" t="str">
        <f ca="1">price</f>
        <v/>
      </c>
      <c r="V6629" s="4"/>
      <c r="Y6629" s="388">
        <f ca="1">COUNTIFS(OFFSET($B$10, 0, 0, ROW()-9, 1), SERVICE[[#This Row],[Employee ID]], OFFSET($F$10, 0, 0, ROW()-9, 1), SERVICE[[#This Row],[Resources Role]])</f>
        <v>0</v>
      </c>
      <c r="Z6629" s="388">
        <f ca="1">COUNTIFS(OFFSET($F$10, 0, 0, ROW()-9, 1), SERVICE[[#This Row],[Resources Role]], OFFSET($H$10, 0, 0, ROW()-9, 1), SERVICE[[#This Row],[Booking]])</f>
        <v>0</v>
      </c>
    </row>
    <row r="6630" spans="1:26" x14ac:dyDescent="0.25">
      <c r="A6630" s="6" t="str">
        <f ca="1">no.</f>
        <v/>
      </c>
      <c r="E6630" s="4" t="str">
        <f ca="1">position</f>
        <v/>
      </c>
      <c r="J6630" s="318"/>
      <c r="M6630" s="4"/>
      <c r="O6630" s="6"/>
      <c r="Q6630" s="20"/>
      <c r="R6630" s="5" t="str">
        <f ca="1">score</f>
        <v/>
      </c>
      <c r="S6630" s="7" t="str">
        <f ca="1">rescore_svc</f>
        <v/>
      </c>
      <c r="U6630" s="11" t="str">
        <f ca="1">price</f>
        <v/>
      </c>
      <c r="V6630" s="4"/>
      <c r="Y6630" s="388">
        <f ca="1">COUNTIFS(OFFSET($B$10, 0, 0, ROW()-9, 1), SERVICE[[#This Row],[Employee ID]], OFFSET($F$10, 0, 0, ROW()-9, 1), SERVICE[[#This Row],[Resources Role]])</f>
        <v>0</v>
      </c>
      <c r="Z6630" s="388">
        <f ca="1">COUNTIFS(OFFSET($F$10, 0, 0, ROW()-9, 1), SERVICE[[#This Row],[Resources Role]], OFFSET($H$10, 0, 0, ROW()-9, 1), SERVICE[[#This Row],[Booking]])</f>
        <v>0</v>
      </c>
    </row>
    <row r="6631" spans="1:26" x14ac:dyDescent="0.25">
      <c r="A6631" s="6" t="str">
        <f ca="1">no.</f>
        <v/>
      </c>
      <c r="E6631" s="4" t="str">
        <f ca="1">position</f>
        <v/>
      </c>
      <c r="J6631" s="318"/>
      <c r="M6631" s="4"/>
      <c r="O6631" s="6"/>
      <c r="Q6631" s="20"/>
      <c r="R6631" s="5" t="str">
        <f ca="1">score</f>
        <v/>
      </c>
      <c r="S6631" s="7" t="str">
        <f ca="1">rescore_svc</f>
        <v/>
      </c>
      <c r="U6631" s="11" t="str">
        <f ca="1">price</f>
        <v/>
      </c>
      <c r="V6631" s="4"/>
      <c r="Y6631" s="388">
        <f ca="1">COUNTIFS(OFFSET($B$10, 0, 0, ROW()-9, 1), SERVICE[[#This Row],[Employee ID]], OFFSET($F$10, 0, 0, ROW()-9, 1), SERVICE[[#This Row],[Resources Role]])</f>
        <v>0</v>
      </c>
      <c r="Z6631" s="388">
        <f ca="1">COUNTIFS(OFFSET($F$10, 0, 0, ROW()-9, 1), SERVICE[[#This Row],[Resources Role]], OFFSET($H$10, 0, 0, ROW()-9, 1), SERVICE[[#This Row],[Booking]])</f>
        <v>0</v>
      </c>
    </row>
    <row r="6632" spans="1:26" x14ac:dyDescent="0.25">
      <c r="A6632" s="6" t="str">
        <f ca="1">no.</f>
        <v/>
      </c>
      <c r="E6632" s="4" t="str">
        <f ca="1">position</f>
        <v/>
      </c>
      <c r="J6632" s="318"/>
      <c r="M6632" s="4"/>
      <c r="O6632" s="6"/>
      <c r="Q6632" s="20"/>
      <c r="R6632" s="5" t="str">
        <f ca="1">score</f>
        <v/>
      </c>
      <c r="S6632" s="7" t="str">
        <f ca="1">rescore_svc</f>
        <v/>
      </c>
      <c r="U6632" s="11" t="str">
        <f ca="1">price</f>
        <v/>
      </c>
      <c r="V6632" s="4"/>
      <c r="Y6632" s="388">
        <f ca="1">COUNTIFS(OFFSET($B$10, 0, 0, ROW()-9, 1), SERVICE[[#This Row],[Employee ID]], OFFSET($F$10, 0, 0, ROW()-9, 1), SERVICE[[#This Row],[Resources Role]])</f>
        <v>0</v>
      </c>
      <c r="Z6632" s="388">
        <f ca="1">COUNTIFS(OFFSET($F$10, 0, 0, ROW()-9, 1), SERVICE[[#This Row],[Resources Role]], OFFSET($H$10, 0, 0, ROW()-9, 1), SERVICE[[#This Row],[Booking]])</f>
        <v>0</v>
      </c>
    </row>
    <row r="6633" spans="1:26" x14ac:dyDescent="0.25">
      <c r="A6633" s="6" t="str">
        <f ca="1">no.</f>
        <v/>
      </c>
      <c r="E6633" s="4" t="str">
        <f ca="1">position</f>
        <v/>
      </c>
      <c r="J6633" s="318"/>
      <c r="M6633" s="4"/>
      <c r="O6633" s="6"/>
      <c r="Q6633" s="20"/>
      <c r="R6633" s="5" t="str">
        <f ca="1">score</f>
        <v/>
      </c>
      <c r="S6633" s="7" t="str">
        <f ca="1">rescore_svc</f>
        <v/>
      </c>
      <c r="U6633" s="11" t="str">
        <f ca="1">price</f>
        <v/>
      </c>
      <c r="V6633" s="4"/>
      <c r="Y6633" s="388">
        <f ca="1">COUNTIFS(OFFSET($B$10, 0, 0, ROW()-9, 1), SERVICE[[#This Row],[Employee ID]], OFFSET($F$10, 0, 0, ROW()-9, 1), SERVICE[[#This Row],[Resources Role]])</f>
        <v>0</v>
      </c>
      <c r="Z6633" s="388">
        <f ca="1">COUNTIFS(OFFSET($F$10, 0, 0, ROW()-9, 1), SERVICE[[#This Row],[Resources Role]], OFFSET($H$10, 0, 0, ROW()-9, 1), SERVICE[[#This Row],[Booking]])</f>
        <v>0</v>
      </c>
    </row>
    <row r="6634" spans="1:26" x14ac:dyDescent="0.25">
      <c r="A6634" s="6" t="str">
        <f ca="1">no.</f>
        <v/>
      </c>
      <c r="E6634" s="4" t="str">
        <f ca="1">position</f>
        <v/>
      </c>
      <c r="J6634" s="318"/>
      <c r="M6634" s="4"/>
      <c r="O6634" s="6"/>
      <c r="Q6634" s="20"/>
      <c r="R6634" s="5" t="str">
        <f ca="1">score</f>
        <v/>
      </c>
      <c r="S6634" s="7" t="str">
        <f ca="1">rescore_svc</f>
        <v/>
      </c>
      <c r="U6634" s="11" t="str">
        <f ca="1">price</f>
        <v/>
      </c>
      <c r="V6634" s="4"/>
      <c r="Y6634" s="388">
        <f ca="1">COUNTIFS(OFFSET($B$10, 0, 0, ROW()-9, 1), SERVICE[[#This Row],[Employee ID]], OFFSET($F$10, 0, 0, ROW()-9, 1), SERVICE[[#This Row],[Resources Role]])</f>
        <v>0</v>
      </c>
      <c r="Z6634" s="388">
        <f ca="1">COUNTIFS(OFFSET($F$10, 0, 0, ROW()-9, 1), SERVICE[[#This Row],[Resources Role]], OFFSET($H$10, 0, 0, ROW()-9, 1), SERVICE[[#This Row],[Booking]])</f>
        <v>0</v>
      </c>
    </row>
    <row r="6635" spans="1:26" x14ac:dyDescent="0.25">
      <c r="A6635" s="6" t="str">
        <f ca="1">no.</f>
        <v/>
      </c>
      <c r="E6635" s="4" t="str">
        <f ca="1">position</f>
        <v/>
      </c>
      <c r="J6635" s="318"/>
      <c r="M6635" s="4"/>
      <c r="O6635" s="6"/>
      <c r="Q6635" s="20"/>
      <c r="R6635" s="5" t="str">
        <f ca="1">score</f>
        <v/>
      </c>
      <c r="S6635" s="7" t="str">
        <f ca="1">rescore_svc</f>
        <v/>
      </c>
      <c r="U6635" s="11" t="str">
        <f ca="1">price</f>
        <v/>
      </c>
      <c r="V6635" s="4"/>
      <c r="Y6635" s="388">
        <f ca="1">COUNTIFS(OFFSET($B$10, 0, 0, ROW()-9, 1), SERVICE[[#This Row],[Employee ID]], OFFSET($F$10, 0, 0, ROW()-9, 1), SERVICE[[#This Row],[Resources Role]])</f>
        <v>0</v>
      </c>
      <c r="Z6635" s="388">
        <f ca="1">COUNTIFS(OFFSET($F$10, 0, 0, ROW()-9, 1), SERVICE[[#This Row],[Resources Role]], OFFSET($H$10, 0, 0, ROW()-9, 1), SERVICE[[#This Row],[Booking]])</f>
        <v>0</v>
      </c>
    </row>
    <row r="6636" spans="1:26" x14ac:dyDescent="0.25">
      <c r="A6636" s="6" t="str">
        <f ca="1">no.</f>
        <v/>
      </c>
      <c r="E6636" s="4" t="str">
        <f ca="1">position</f>
        <v/>
      </c>
      <c r="J6636" s="318"/>
      <c r="M6636" s="4"/>
      <c r="O6636" s="6"/>
      <c r="Q6636" s="20"/>
      <c r="R6636" s="5" t="str">
        <f ca="1">score</f>
        <v/>
      </c>
      <c r="S6636" s="7" t="str">
        <f ca="1">rescore_svc</f>
        <v/>
      </c>
      <c r="U6636" s="11" t="str">
        <f ca="1">price</f>
        <v/>
      </c>
      <c r="V6636" s="4"/>
      <c r="Y6636" s="388">
        <f ca="1">COUNTIFS(OFFSET($B$10, 0, 0, ROW()-9, 1), SERVICE[[#This Row],[Employee ID]], OFFSET($F$10, 0, 0, ROW()-9, 1), SERVICE[[#This Row],[Resources Role]])</f>
        <v>0</v>
      </c>
      <c r="Z6636" s="388">
        <f ca="1">COUNTIFS(OFFSET($F$10, 0, 0, ROW()-9, 1), SERVICE[[#This Row],[Resources Role]], OFFSET($H$10, 0, 0, ROW()-9, 1), SERVICE[[#This Row],[Booking]])</f>
        <v>0</v>
      </c>
    </row>
    <row r="6637" spans="1:26" x14ac:dyDescent="0.25">
      <c r="A6637" s="6" t="str">
        <f ca="1">no.</f>
        <v/>
      </c>
      <c r="E6637" s="4" t="str">
        <f ca="1">position</f>
        <v/>
      </c>
      <c r="J6637" s="318"/>
      <c r="M6637" s="4"/>
      <c r="O6637" s="6"/>
      <c r="Q6637" s="20"/>
      <c r="R6637" s="5" t="str">
        <f ca="1">score</f>
        <v/>
      </c>
      <c r="S6637" s="7" t="str">
        <f ca="1">rescore_svc</f>
        <v/>
      </c>
      <c r="U6637" s="11" t="str">
        <f ca="1">price</f>
        <v/>
      </c>
      <c r="V6637" s="4"/>
      <c r="Y6637" s="388">
        <f ca="1">COUNTIFS(OFFSET($B$10, 0, 0, ROW()-9, 1), SERVICE[[#This Row],[Employee ID]], OFFSET($F$10, 0, 0, ROW()-9, 1), SERVICE[[#This Row],[Resources Role]])</f>
        <v>0</v>
      </c>
      <c r="Z6637" s="388">
        <f ca="1">COUNTIFS(OFFSET($F$10, 0, 0, ROW()-9, 1), SERVICE[[#This Row],[Resources Role]], OFFSET($H$10, 0, 0, ROW()-9, 1), SERVICE[[#This Row],[Booking]])</f>
        <v>0</v>
      </c>
    </row>
    <row r="6638" spans="1:26" x14ac:dyDescent="0.25">
      <c r="A6638" s="6" t="str">
        <f ca="1">no.</f>
        <v/>
      </c>
      <c r="E6638" s="4" t="str">
        <f ca="1">position</f>
        <v/>
      </c>
      <c r="J6638" s="318"/>
      <c r="M6638" s="4"/>
      <c r="O6638" s="6"/>
      <c r="Q6638" s="20"/>
      <c r="R6638" s="5" t="str">
        <f ca="1">score</f>
        <v/>
      </c>
      <c r="S6638" s="7" t="str">
        <f ca="1">rescore_svc</f>
        <v/>
      </c>
      <c r="U6638" s="11" t="str">
        <f ca="1">price</f>
        <v/>
      </c>
      <c r="V6638" s="4"/>
      <c r="Y6638" s="388">
        <f ca="1">COUNTIFS(OFFSET($B$10, 0, 0, ROW()-9, 1), SERVICE[[#This Row],[Employee ID]], OFFSET($F$10, 0, 0, ROW()-9, 1), SERVICE[[#This Row],[Resources Role]])</f>
        <v>0</v>
      </c>
      <c r="Z6638" s="388">
        <f ca="1">COUNTIFS(OFFSET($F$10, 0, 0, ROW()-9, 1), SERVICE[[#This Row],[Resources Role]], OFFSET($H$10, 0, 0, ROW()-9, 1), SERVICE[[#This Row],[Booking]])</f>
        <v>0</v>
      </c>
    </row>
    <row r="6639" spans="1:26" x14ac:dyDescent="0.25">
      <c r="A6639" s="6" t="str">
        <f ca="1">no.</f>
        <v/>
      </c>
      <c r="E6639" s="4" t="str">
        <f ca="1">position</f>
        <v/>
      </c>
      <c r="J6639" s="318"/>
      <c r="M6639" s="4"/>
      <c r="O6639" s="6"/>
      <c r="Q6639" s="20"/>
      <c r="R6639" s="5" t="str">
        <f ca="1">score</f>
        <v/>
      </c>
      <c r="S6639" s="7" t="str">
        <f ca="1">rescore_svc</f>
        <v/>
      </c>
      <c r="U6639" s="11" t="str">
        <f ca="1">price</f>
        <v/>
      </c>
      <c r="V6639" s="4"/>
      <c r="Y6639" s="388">
        <f ca="1">COUNTIFS(OFFSET($B$10, 0, 0, ROW()-9, 1), SERVICE[[#This Row],[Employee ID]], OFFSET($F$10, 0, 0, ROW()-9, 1), SERVICE[[#This Row],[Resources Role]])</f>
        <v>0</v>
      </c>
      <c r="Z6639" s="388">
        <f ca="1">COUNTIFS(OFFSET($F$10, 0, 0, ROW()-9, 1), SERVICE[[#This Row],[Resources Role]], OFFSET($H$10, 0, 0, ROW()-9, 1), SERVICE[[#This Row],[Booking]])</f>
        <v>0</v>
      </c>
    </row>
    <row r="6640" spans="1:26" x14ac:dyDescent="0.25">
      <c r="A6640" s="6" t="str">
        <f ca="1">no.</f>
        <v/>
      </c>
      <c r="E6640" s="4" t="str">
        <f ca="1">position</f>
        <v/>
      </c>
      <c r="J6640" s="318"/>
      <c r="M6640" s="4"/>
      <c r="O6640" s="6"/>
      <c r="Q6640" s="20"/>
      <c r="R6640" s="5" t="str">
        <f ca="1">score</f>
        <v/>
      </c>
      <c r="S6640" s="7" t="str">
        <f ca="1">rescore_svc</f>
        <v/>
      </c>
      <c r="U6640" s="11" t="str">
        <f ca="1">price</f>
        <v/>
      </c>
      <c r="V6640" s="4"/>
      <c r="Y6640" s="388">
        <f ca="1">COUNTIFS(OFFSET($B$10, 0, 0, ROW()-9, 1), SERVICE[[#This Row],[Employee ID]], OFFSET($F$10, 0, 0, ROW()-9, 1), SERVICE[[#This Row],[Resources Role]])</f>
        <v>0</v>
      </c>
      <c r="Z6640" s="388">
        <f ca="1">COUNTIFS(OFFSET($F$10, 0, 0, ROW()-9, 1), SERVICE[[#This Row],[Resources Role]], OFFSET($H$10, 0, 0, ROW()-9, 1), SERVICE[[#This Row],[Booking]])</f>
        <v>0</v>
      </c>
    </row>
    <row r="6641" spans="1:26" x14ac:dyDescent="0.25">
      <c r="A6641" s="6" t="str">
        <f ca="1">no.</f>
        <v/>
      </c>
      <c r="E6641" s="4" t="str">
        <f ca="1">position</f>
        <v/>
      </c>
      <c r="J6641" s="318"/>
      <c r="M6641" s="4"/>
      <c r="O6641" s="6"/>
      <c r="Q6641" s="20"/>
      <c r="R6641" s="5" t="str">
        <f ca="1">score</f>
        <v/>
      </c>
      <c r="S6641" s="7" t="str">
        <f ca="1">rescore_svc</f>
        <v/>
      </c>
      <c r="U6641" s="11" t="str">
        <f ca="1">price</f>
        <v/>
      </c>
      <c r="V6641" s="4"/>
      <c r="Y6641" s="388">
        <f ca="1">COUNTIFS(OFFSET($B$10, 0, 0, ROW()-9, 1), SERVICE[[#This Row],[Employee ID]], OFFSET($F$10, 0, 0, ROW()-9, 1), SERVICE[[#This Row],[Resources Role]])</f>
        <v>0</v>
      </c>
      <c r="Z6641" s="388">
        <f ca="1">COUNTIFS(OFFSET($F$10, 0, 0, ROW()-9, 1), SERVICE[[#This Row],[Resources Role]], OFFSET($H$10, 0, 0, ROW()-9, 1), SERVICE[[#This Row],[Booking]])</f>
        <v>0</v>
      </c>
    </row>
    <row r="6642" spans="1:26" x14ac:dyDescent="0.25">
      <c r="A6642" s="6" t="str">
        <f ca="1">no.</f>
        <v/>
      </c>
      <c r="E6642" s="4" t="str">
        <f ca="1">position</f>
        <v/>
      </c>
      <c r="J6642" s="318"/>
      <c r="M6642" s="4"/>
      <c r="O6642" s="6"/>
      <c r="Q6642" s="20"/>
      <c r="R6642" s="5" t="str">
        <f ca="1">score</f>
        <v/>
      </c>
      <c r="S6642" s="7" t="str">
        <f ca="1">rescore_svc</f>
        <v/>
      </c>
      <c r="U6642" s="11" t="str">
        <f ca="1">price</f>
        <v/>
      </c>
      <c r="V6642" s="4"/>
      <c r="Y6642" s="388">
        <f ca="1">COUNTIFS(OFFSET($B$10, 0, 0, ROW()-9, 1), SERVICE[[#This Row],[Employee ID]], OFFSET($F$10, 0, 0, ROW()-9, 1), SERVICE[[#This Row],[Resources Role]])</f>
        <v>0</v>
      </c>
      <c r="Z6642" s="388">
        <f ca="1">COUNTIFS(OFFSET($F$10, 0, 0, ROW()-9, 1), SERVICE[[#This Row],[Resources Role]], OFFSET($H$10, 0, 0, ROW()-9, 1), SERVICE[[#This Row],[Booking]])</f>
        <v>0</v>
      </c>
    </row>
    <row r="6643" spans="1:26" x14ac:dyDescent="0.25">
      <c r="A6643" s="6" t="str">
        <f ca="1">no.</f>
        <v/>
      </c>
      <c r="E6643" s="4" t="str">
        <f ca="1">position</f>
        <v/>
      </c>
      <c r="J6643" s="318"/>
      <c r="M6643" s="4"/>
      <c r="O6643" s="6"/>
      <c r="Q6643" s="20"/>
      <c r="R6643" s="5" t="str">
        <f ca="1">score</f>
        <v/>
      </c>
      <c r="S6643" s="7" t="str">
        <f ca="1">rescore_svc</f>
        <v/>
      </c>
      <c r="U6643" s="11" t="str">
        <f ca="1">price</f>
        <v/>
      </c>
      <c r="V6643" s="4"/>
      <c r="Y6643" s="388">
        <f ca="1">COUNTIFS(OFFSET($B$10, 0, 0, ROW()-9, 1), SERVICE[[#This Row],[Employee ID]], OFFSET($F$10, 0, 0, ROW()-9, 1), SERVICE[[#This Row],[Resources Role]])</f>
        <v>0</v>
      </c>
      <c r="Z6643" s="388">
        <f ca="1">COUNTIFS(OFFSET($F$10, 0, 0, ROW()-9, 1), SERVICE[[#This Row],[Resources Role]], OFFSET($H$10, 0, 0, ROW()-9, 1), SERVICE[[#This Row],[Booking]])</f>
        <v>0</v>
      </c>
    </row>
    <row r="6644" spans="1:26" x14ac:dyDescent="0.25">
      <c r="A6644" s="6" t="str">
        <f ca="1">no.</f>
        <v/>
      </c>
      <c r="E6644" s="4" t="str">
        <f ca="1">position</f>
        <v/>
      </c>
      <c r="J6644" s="318"/>
      <c r="M6644" s="4"/>
      <c r="O6644" s="6"/>
      <c r="Q6644" s="20"/>
      <c r="R6644" s="5" t="str">
        <f ca="1">score</f>
        <v/>
      </c>
      <c r="S6644" s="7" t="str">
        <f ca="1">rescore_svc</f>
        <v/>
      </c>
      <c r="U6644" s="11" t="str">
        <f ca="1">price</f>
        <v/>
      </c>
      <c r="V6644" s="4"/>
      <c r="Y6644" s="388">
        <f ca="1">COUNTIFS(OFFSET($B$10, 0, 0, ROW()-9, 1), SERVICE[[#This Row],[Employee ID]], OFFSET($F$10, 0, 0, ROW()-9, 1), SERVICE[[#This Row],[Resources Role]])</f>
        <v>0</v>
      </c>
      <c r="Z6644" s="388">
        <f ca="1">COUNTIFS(OFFSET($F$10, 0, 0, ROW()-9, 1), SERVICE[[#This Row],[Resources Role]], OFFSET($H$10, 0, 0, ROW()-9, 1), SERVICE[[#This Row],[Booking]])</f>
        <v>0</v>
      </c>
    </row>
    <row r="6645" spans="1:26" x14ac:dyDescent="0.25">
      <c r="A6645" s="6" t="str">
        <f ca="1">no.</f>
        <v/>
      </c>
      <c r="E6645" s="4" t="str">
        <f ca="1">position</f>
        <v/>
      </c>
      <c r="J6645" s="318"/>
      <c r="M6645" s="4"/>
      <c r="O6645" s="6"/>
      <c r="Q6645" s="20"/>
      <c r="R6645" s="5" t="str">
        <f ca="1">score</f>
        <v/>
      </c>
      <c r="S6645" s="7" t="str">
        <f ca="1">rescore_svc</f>
        <v/>
      </c>
      <c r="U6645" s="11" t="str">
        <f ca="1">price</f>
        <v/>
      </c>
      <c r="V6645" s="4"/>
      <c r="Y6645" s="388">
        <f ca="1">COUNTIFS(OFFSET($B$10, 0, 0, ROW()-9, 1), SERVICE[[#This Row],[Employee ID]], OFFSET($F$10, 0, 0, ROW()-9, 1), SERVICE[[#This Row],[Resources Role]])</f>
        <v>0</v>
      </c>
      <c r="Z6645" s="388">
        <f ca="1">COUNTIFS(OFFSET($F$10, 0, 0, ROW()-9, 1), SERVICE[[#This Row],[Resources Role]], OFFSET($H$10, 0, 0, ROW()-9, 1), SERVICE[[#This Row],[Booking]])</f>
        <v>0</v>
      </c>
    </row>
    <row r="6646" spans="1:26" x14ac:dyDescent="0.25">
      <c r="A6646" s="6" t="str">
        <f ca="1">no.</f>
        <v/>
      </c>
      <c r="E6646" s="4" t="str">
        <f ca="1">position</f>
        <v/>
      </c>
      <c r="J6646" s="318"/>
      <c r="M6646" s="4"/>
      <c r="O6646" s="6"/>
      <c r="Q6646" s="20"/>
      <c r="R6646" s="5" t="str">
        <f ca="1">score</f>
        <v/>
      </c>
      <c r="S6646" s="7" t="str">
        <f ca="1">rescore_svc</f>
        <v/>
      </c>
      <c r="U6646" s="11" t="str">
        <f ca="1">price</f>
        <v/>
      </c>
      <c r="V6646" s="4"/>
      <c r="Y6646" s="388">
        <f ca="1">COUNTIFS(OFFSET($B$10, 0, 0, ROW()-9, 1), SERVICE[[#This Row],[Employee ID]], OFFSET($F$10, 0, 0, ROW()-9, 1), SERVICE[[#This Row],[Resources Role]])</f>
        <v>0</v>
      </c>
      <c r="Z6646" s="388">
        <f ca="1">COUNTIFS(OFFSET($F$10, 0, 0, ROW()-9, 1), SERVICE[[#This Row],[Resources Role]], OFFSET($H$10, 0, 0, ROW()-9, 1), SERVICE[[#This Row],[Booking]])</f>
        <v>0</v>
      </c>
    </row>
    <row r="6647" spans="1:26" x14ac:dyDescent="0.25">
      <c r="A6647" s="6" t="str">
        <f ca="1">no.</f>
        <v/>
      </c>
      <c r="E6647" s="4" t="str">
        <f ca="1">position</f>
        <v/>
      </c>
      <c r="J6647" s="318"/>
      <c r="M6647" s="4"/>
      <c r="O6647" s="6"/>
      <c r="Q6647" s="20"/>
      <c r="R6647" s="5" t="str">
        <f ca="1">score</f>
        <v/>
      </c>
      <c r="S6647" s="7" t="str">
        <f ca="1">rescore_svc</f>
        <v/>
      </c>
      <c r="U6647" s="11" t="str">
        <f ca="1">price</f>
        <v/>
      </c>
      <c r="V6647" s="4"/>
      <c r="Y6647" s="388">
        <f ca="1">COUNTIFS(OFFSET($B$10, 0, 0, ROW()-9, 1), SERVICE[[#This Row],[Employee ID]], OFFSET($F$10, 0, 0, ROW()-9, 1), SERVICE[[#This Row],[Resources Role]])</f>
        <v>0</v>
      </c>
      <c r="Z6647" s="388">
        <f ca="1">COUNTIFS(OFFSET($F$10, 0, 0, ROW()-9, 1), SERVICE[[#This Row],[Resources Role]], OFFSET($H$10, 0, 0, ROW()-9, 1), SERVICE[[#This Row],[Booking]])</f>
        <v>0</v>
      </c>
    </row>
    <row r="6648" spans="1:26" x14ac:dyDescent="0.25">
      <c r="A6648" s="6" t="str">
        <f ca="1">no.</f>
        <v/>
      </c>
      <c r="E6648" s="4" t="str">
        <f ca="1">position</f>
        <v/>
      </c>
      <c r="J6648" s="318"/>
      <c r="M6648" s="4"/>
      <c r="O6648" s="6"/>
      <c r="Q6648" s="20"/>
      <c r="R6648" s="5" t="str">
        <f ca="1">score</f>
        <v/>
      </c>
      <c r="S6648" s="7" t="str">
        <f ca="1">rescore_svc</f>
        <v/>
      </c>
      <c r="U6648" s="11" t="str">
        <f ca="1">price</f>
        <v/>
      </c>
      <c r="V6648" s="4"/>
      <c r="Y6648" s="388">
        <f ca="1">COUNTIFS(OFFSET($B$10, 0, 0, ROW()-9, 1), SERVICE[[#This Row],[Employee ID]], OFFSET($F$10, 0, 0, ROW()-9, 1), SERVICE[[#This Row],[Resources Role]])</f>
        <v>0</v>
      </c>
      <c r="Z6648" s="388">
        <f ca="1">COUNTIFS(OFFSET($F$10, 0, 0, ROW()-9, 1), SERVICE[[#This Row],[Resources Role]], OFFSET($H$10, 0, 0, ROW()-9, 1), SERVICE[[#This Row],[Booking]])</f>
        <v>0</v>
      </c>
    </row>
    <row r="6649" spans="1:26" x14ac:dyDescent="0.25">
      <c r="A6649" s="6" t="str">
        <f ca="1">no.</f>
        <v/>
      </c>
      <c r="E6649" s="4" t="str">
        <f ca="1">position</f>
        <v/>
      </c>
      <c r="J6649" s="318"/>
      <c r="M6649" s="4"/>
      <c r="O6649" s="6"/>
      <c r="Q6649" s="20"/>
      <c r="R6649" s="5" t="str">
        <f ca="1">score</f>
        <v/>
      </c>
      <c r="S6649" s="7" t="str">
        <f ca="1">rescore_svc</f>
        <v/>
      </c>
      <c r="U6649" s="11" t="str">
        <f ca="1">price</f>
        <v/>
      </c>
      <c r="V6649" s="4"/>
      <c r="Y6649" s="388">
        <f ca="1">COUNTIFS(OFFSET($B$10, 0, 0, ROW()-9, 1), SERVICE[[#This Row],[Employee ID]], OFFSET($F$10, 0, 0, ROW()-9, 1), SERVICE[[#This Row],[Resources Role]])</f>
        <v>0</v>
      </c>
      <c r="Z6649" s="388">
        <f ca="1">COUNTIFS(OFFSET($F$10, 0, 0, ROW()-9, 1), SERVICE[[#This Row],[Resources Role]], OFFSET($H$10, 0, 0, ROW()-9, 1), SERVICE[[#This Row],[Booking]])</f>
        <v>0</v>
      </c>
    </row>
    <row r="6650" spans="1:26" x14ac:dyDescent="0.25">
      <c r="A6650" s="6" t="str">
        <f ca="1">no.</f>
        <v/>
      </c>
      <c r="E6650" s="4" t="str">
        <f ca="1">position</f>
        <v/>
      </c>
      <c r="J6650" s="318"/>
      <c r="M6650" s="4"/>
      <c r="O6650" s="6"/>
      <c r="Q6650" s="20"/>
      <c r="R6650" s="5" t="str">
        <f ca="1">score</f>
        <v/>
      </c>
      <c r="S6650" s="7" t="str">
        <f ca="1">rescore_svc</f>
        <v/>
      </c>
      <c r="U6650" s="11" t="str">
        <f ca="1">price</f>
        <v/>
      </c>
      <c r="V6650" s="4"/>
      <c r="Y6650" s="388">
        <f ca="1">COUNTIFS(OFFSET($B$10, 0, 0, ROW()-9, 1), SERVICE[[#This Row],[Employee ID]], OFFSET($F$10, 0, 0, ROW()-9, 1), SERVICE[[#This Row],[Resources Role]])</f>
        <v>0</v>
      </c>
      <c r="Z6650" s="388">
        <f ca="1">COUNTIFS(OFFSET($F$10, 0, 0, ROW()-9, 1), SERVICE[[#This Row],[Resources Role]], OFFSET($H$10, 0, 0, ROW()-9, 1), SERVICE[[#This Row],[Booking]])</f>
        <v>0</v>
      </c>
    </row>
    <row r="6651" spans="1:26" x14ac:dyDescent="0.25">
      <c r="A6651" s="6" t="str">
        <f ca="1">no.</f>
        <v/>
      </c>
      <c r="E6651" s="4" t="str">
        <f ca="1">position</f>
        <v/>
      </c>
      <c r="J6651" s="318"/>
      <c r="M6651" s="4"/>
      <c r="O6651" s="6"/>
      <c r="Q6651" s="20"/>
      <c r="R6651" s="5" t="str">
        <f ca="1">score</f>
        <v/>
      </c>
      <c r="S6651" s="7" t="str">
        <f ca="1">rescore_svc</f>
        <v/>
      </c>
      <c r="U6651" s="11" t="str">
        <f ca="1">price</f>
        <v/>
      </c>
      <c r="V6651" s="4"/>
      <c r="Y6651" s="388">
        <f ca="1">COUNTIFS(OFFSET($B$10, 0, 0, ROW()-9, 1), SERVICE[[#This Row],[Employee ID]], OFFSET($F$10, 0, 0, ROW()-9, 1), SERVICE[[#This Row],[Resources Role]])</f>
        <v>0</v>
      </c>
      <c r="Z6651" s="388">
        <f ca="1">COUNTIFS(OFFSET($F$10, 0, 0, ROW()-9, 1), SERVICE[[#This Row],[Resources Role]], OFFSET($H$10, 0, 0, ROW()-9, 1), SERVICE[[#This Row],[Booking]])</f>
        <v>0</v>
      </c>
    </row>
    <row r="6652" spans="1:26" x14ac:dyDescent="0.25">
      <c r="A6652" s="6" t="str">
        <f ca="1">no.</f>
        <v/>
      </c>
      <c r="E6652" s="4" t="str">
        <f ca="1">position</f>
        <v/>
      </c>
      <c r="J6652" s="318"/>
      <c r="M6652" s="4"/>
      <c r="O6652" s="6"/>
      <c r="Q6652" s="20"/>
      <c r="R6652" s="5" t="str">
        <f ca="1">score</f>
        <v/>
      </c>
      <c r="S6652" s="7" t="str">
        <f ca="1">rescore_svc</f>
        <v/>
      </c>
      <c r="U6652" s="11" t="str">
        <f ca="1">price</f>
        <v/>
      </c>
      <c r="V6652" s="4"/>
      <c r="Y6652" s="388">
        <f ca="1">COUNTIFS(OFFSET($B$10, 0, 0, ROW()-9, 1), SERVICE[[#This Row],[Employee ID]], OFFSET($F$10, 0, 0, ROW()-9, 1), SERVICE[[#This Row],[Resources Role]])</f>
        <v>0</v>
      </c>
      <c r="Z6652" s="388">
        <f ca="1">COUNTIFS(OFFSET($F$10, 0, 0, ROW()-9, 1), SERVICE[[#This Row],[Resources Role]], OFFSET($H$10, 0, 0, ROW()-9, 1), SERVICE[[#This Row],[Booking]])</f>
        <v>0</v>
      </c>
    </row>
    <row r="6653" spans="1:26" x14ac:dyDescent="0.25">
      <c r="A6653" s="6" t="str">
        <f ca="1">no.</f>
        <v/>
      </c>
      <c r="E6653" s="4" t="str">
        <f ca="1">position</f>
        <v/>
      </c>
      <c r="J6653" s="318"/>
      <c r="M6653" s="4"/>
      <c r="O6653" s="6"/>
      <c r="Q6653" s="20"/>
      <c r="R6653" s="5" t="str">
        <f ca="1">score</f>
        <v/>
      </c>
      <c r="S6653" s="7" t="str">
        <f ca="1">rescore_svc</f>
        <v/>
      </c>
      <c r="U6653" s="11" t="str">
        <f ca="1">price</f>
        <v/>
      </c>
      <c r="V6653" s="4"/>
      <c r="Y6653" s="388">
        <f ca="1">COUNTIFS(OFFSET($B$10, 0, 0, ROW()-9, 1), SERVICE[[#This Row],[Employee ID]], OFFSET($F$10, 0, 0, ROW()-9, 1), SERVICE[[#This Row],[Resources Role]])</f>
        <v>0</v>
      </c>
      <c r="Z6653" s="388">
        <f ca="1">COUNTIFS(OFFSET($F$10, 0, 0, ROW()-9, 1), SERVICE[[#This Row],[Resources Role]], OFFSET($H$10, 0, 0, ROW()-9, 1), SERVICE[[#This Row],[Booking]])</f>
        <v>0</v>
      </c>
    </row>
    <row r="6654" spans="1:26" x14ac:dyDescent="0.25">
      <c r="A6654" s="6" t="str">
        <f ca="1">no.</f>
        <v/>
      </c>
      <c r="E6654" s="4" t="str">
        <f ca="1">position</f>
        <v/>
      </c>
      <c r="J6654" s="318"/>
      <c r="M6654" s="4"/>
      <c r="O6654" s="6"/>
      <c r="Q6654" s="20"/>
      <c r="R6654" s="5" t="str">
        <f ca="1">score</f>
        <v/>
      </c>
      <c r="S6654" s="7" t="str">
        <f ca="1">rescore_svc</f>
        <v/>
      </c>
      <c r="U6654" s="11" t="str">
        <f ca="1">price</f>
        <v/>
      </c>
      <c r="V6654" s="4"/>
      <c r="Y6654" s="388">
        <f ca="1">COUNTIFS(OFFSET($B$10, 0, 0, ROW()-9, 1), SERVICE[[#This Row],[Employee ID]], OFFSET($F$10, 0, 0, ROW()-9, 1), SERVICE[[#This Row],[Resources Role]])</f>
        <v>0</v>
      </c>
      <c r="Z6654" s="388">
        <f ca="1">COUNTIFS(OFFSET($F$10, 0, 0, ROW()-9, 1), SERVICE[[#This Row],[Resources Role]], OFFSET($H$10, 0, 0, ROW()-9, 1), SERVICE[[#This Row],[Booking]])</f>
        <v>0</v>
      </c>
    </row>
    <row r="6655" spans="1:26" x14ac:dyDescent="0.25">
      <c r="A6655" s="6" t="str">
        <f ca="1">no.</f>
        <v/>
      </c>
      <c r="E6655" s="4" t="str">
        <f ca="1">position</f>
        <v/>
      </c>
      <c r="J6655" s="318"/>
      <c r="M6655" s="4"/>
      <c r="O6655" s="6"/>
      <c r="Q6655" s="20"/>
      <c r="R6655" s="5" t="str">
        <f ca="1">score</f>
        <v/>
      </c>
      <c r="S6655" s="7" t="str">
        <f ca="1">rescore_svc</f>
        <v/>
      </c>
      <c r="U6655" s="11" t="str">
        <f ca="1">price</f>
        <v/>
      </c>
      <c r="V6655" s="4"/>
      <c r="Y6655" s="388">
        <f ca="1">COUNTIFS(OFFSET($B$10, 0, 0, ROW()-9, 1), SERVICE[[#This Row],[Employee ID]], OFFSET($F$10, 0, 0, ROW()-9, 1), SERVICE[[#This Row],[Resources Role]])</f>
        <v>0</v>
      </c>
      <c r="Z6655" s="388">
        <f ca="1">COUNTIFS(OFFSET($F$10, 0, 0, ROW()-9, 1), SERVICE[[#This Row],[Resources Role]], OFFSET($H$10, 0, 0, ROW()-9, 1), SERVICE[[#This Row],[Booking]])</f>
        <v>0</v>
      </c>
    </row>
    <row r="6656" spans="1:26" x14ac:dyDescent="0.25">
      <c r="A6656" s="6" t="str">
        <f ca="1">no.</f>
        <v/>
      </c>
      <c r="E6656" s="4" t="str">
        <f ca="1">position</f>
        <v/>
      </c>
      <c r="J6656" s="318"/>
      <c r="M6656" s="4"/>
      <c r="O6656" s="6"/>
      <c r="Q6656" s="20"/>
      <c r="R6656" s="5" t="str">
        <f ca="1">score</f>
        <v/>
      </c>
      <c r="S6656" s="7" t="str">
        <f ca="1">rescore_svc</f>
        <v/>
      </c>
      <c r="U6656" s="11" t="str">
        <f ca="1">price</f>
        <v/>
      </c>
      <c r="V6656" s="4"/>
      <c r="Y6656" s="388">
        <f ca="1">COUNTIFS(OFFSET($B$10, 0, 0, ROW()-9, 1), SERVICE[[#This Row],[Employee ID]], OFFSET($F$10, 0, 0, ROW()-9, 1), SERVICE[[#This Row],[Resources Role]])</f>
        <v>0</v>
      </c>
      <c r="Z6656" s="388">
        <f ca="1">COUNTIFS(OFFSET($F$10, 0, 0, ROW()-9, 1), SERVICE[[#This Row],[Resources Role]], OFFSET($H$10, 0, 0, ROW()-9, 1), SERVICE[[#This Row],[Booking]])</f>
        <v>0</v>
      </c>
    </row>
    <row r="6657" spans="1:26" x14ac:dyDescent="0.25">
      <c r="A6657" s="6" t="str">
        <f ca="1">no.</f>
        <v/>
      </c>
      <c r="E6657" s="4" t="str">
        <f ca="1">position</f>
        <v/>
      </c>
      <c r="J6657" s="318"/>
      <c r="M6657" s="4"/>
      <c r="O6657" s="6"/>
      <c r="Q6657" s="20"/>
      <c r="R6657" s="5" t="str">
        <f ca="1">score</f>
        <v/>
      </c>
      <c r="S6657" s="7" t="str">
        <f ca="1">rescore_svc</f>
        <v/>
      </c>
      <c r="U6657" s="11" t="str">
        <f ca="1">price</f>
        <v/>
      </c>
      <c r="V6657" s="4"/>
      <c r="Y6657" s="388">
        <f ca="1">COUNTIFS(OFFSET($B$10, 0, 0, ROW()-9, 1), SERVICE[[#This Row],[Employee ID]], OFFSET($F$10, 0, 0, ROW()-9, 1), SERVICE[[#This Row],[Resources Role]])</f>
        <v>0</v>
      </c>
      <c r="Z6657" s="388">
        <f ca="1">COUNTIFS(OFFSET($F$10, 0, 0, ROW()-9, 1), SERVICE[[#This Row],[Resources Role]], OFFSET($H$10, 0, 0, ROW()-9, 1), SERVICE[[#This Row],[Booking]])</f>
        <v>0</v>
      </c>
    </row>
    <row r="6658" spans="1:26" x14ac:dyDescent="0.25">
      <c r="A6658" s="6" t="str">
        <f ca="1">no.</f>
        <v/>
      </c>
      <c r="E6658" s="4" t="str">
        <f ca="1">position</f>
        <v/>
      </c>
      <c r="J6658" s="318"/>
      <c r="M6658" s="4"/>
      <c r="O6658" s="6"/>
      <c r="Q6658" s="20"/>
      <c r="R6658" s="5" t="str">
        <f ca="1">score</f>
        <v/>
      </c>
      <c r="S6658" s="7" t="str">
        <f ca="1">rescore_svc</f>
        <v/>
      </c>
      <c r="U6658" s="11" t="str">
        <f ca="1">price</f>
        <v/>
      </c>
      <c r="V6658" s="4"/>
      <c r="Y6658" s="388">
        <f ca="1">COUNTIFS(OFFSET($B$10, 0, 0, ROW()-9, 1), SERVICE[[#This Row],[Employee ID]], OFFSET($F$10, 0, 0, ROW()-9, 1), SERVICE[[#This Row],[Resources Role]])</f>
        <v>0</v>
      </c>
      <c r="Z6658" s="388">
        <f ca="1">COUNTIFS(OFFSET($F$10, 0, 0, ROW()-9, 1), SERVICE[[#This Row],[Resources Role]], OFFSET($H$10, 0, 0, ROW()-9, 1), SERVICE[[#This Row],[Booking]])</f>
        <v>0</v>
      </c>
    </row>
    <row r="6659" spans="1:26" x14ac:dyDescent="0.25">
      <c r="A6659" s="6" t="str">
        <f ca="1">no.</f>
        <v/>
      </c>
      <c r="E6659" s="4" t="str">
        <f ca="1">position</f>
        <v/>
      </c>
      <c r="J6659" s="318"/>
      <c r="M6659" s="4"/>
      <c r="O6659" s="6"/>
      <c r="Q6659" s="20"/>
      <c r="R6659" s="5" t="str">
        <f ca="1">score</f>
        <v/>
      </c>
      <c r="S6659" s="7" t="str">
        <f ca="1">rescore_svc</f>
        <v/>
      </c>
      <c r="U6659" s="11" t="str">
        <f ca="1">price</f>
        <v/>
      </c>
      <c r="V6659" s="4"/>
      <c r="Y6659" s="388">
        <f ca="1">COUNTIFS(OFFSET($B$10, 0, 0, ROW()-9, 1), SERVICE[[#This Row],[Employee ID]], OFFSET($F$10, 0, 0, ROW()-9, 1), SERVICE[[#This Row],[Resources Role]])</f>
        <v>0</v>
      </c>
      <c r="Z6659" s="388">
        <f ca="1">COUNTIFS(OFFSET($F$10, 0, 0, ROW()-9, 1), SERVICE[[#This Row],[Resources Role]], OFFSET($H$10, 0, 0, ROW()-9, 1), SERVICE[[#This Row],[Booking]])</f>
        <v>0</v>
      </c>
    </row>
    <row r="6660" spans="1:26" x14ac:dyDescent="0.25">
      <c r="A6660" s="6" t="str">
        <f ca="1">no.</f>
        <v/>
      </c>
      <c r="E6660" s="4" t="str">
        <f ca="1">position</f>
        <v/>
      </c>
      <c r="J6660" s="318"/>
      <c r="M6660" s="4"/>
      <c r="O6660" s="6"/>
      <c r="Q6660" s="20"/>
      <c r="R6660" s="5" t="str">
        <f ca="1">score</f>
        <v/>
      </c>
      <c r="S6660" s="7" t="str">
        <f ca="1">rescore_svc</f>
        <v/>
      </c>
      <c r="U6660" s="11" t="str">
        <f ca="1">price</f>
        <v/>
      </c>
      <c r="V6660" s="4"/>
      <c r="Y6660" s="388">
        <f ca="1">COUNTIFS(OFFSET($B$10, 0, 0, ROW()-9, 1), SERVICE[[#This Row],[Employee ID]], OFFSET($F$10, 0, 0, ROW()-9, 1), SERVICE[[#This Row],[Resources Role]])</f>
        <v>0</v>
      </c>
      <c r="Z6660" s="388">
        <f ca="1">COUNTIFS(OFFSET($F$10, 0, 0, ROW()-9, 1), SERVICE[[#This Row],[Resources Role]], OFFSET($H$10, 0, 0, ROW()-9, 1), SERVICE[[#This Row],[Booking]])</f>
        <v>0</v>
      </c>
    </row>
    <row r="6661" spans="1:26" x14ac:dyDescent="0.25">
      <c r="A6661" s="6" t="str">
        <f ca="1">no.</f>
        <v/>
      </c>
      <c r="E6661" s="4" t="str">
        <f ca="1">position</f>
        <v/>
      </c>
      <c r="J6661" s="318"/>
      <c r="M6661" s="4"/>
      <c r="O6661" s="6"/>
      <c r="Q6661" s="20"/>
      <c r="R6661" s="5" t="str">
        <f ca="1">score</f>
        <v/>
      </c>
      <c r="S6661" s="7" t="str">
        <f ca="1">rescore_svc</f>
        <v/>
      </c>
      <c r="U6661" s="11" t="str">
        <f ca="1">price</f>
        <v/>
      </c>
      <c r="V6661" s="4"/>
      <c r="Y6661" s="388">
        <f ca="1">COUNTIFS(OFFSET($B$10, 0, 0, ROW()-9, 1), SERVICE[[#This Row],[Employee ID]], OFFSET($F$10, 0, 0, ROW()-9, 1), SERVICE[[#This Row],[Resources Role]])</f>
        <v>0</v>
      </c>
      <c r="Z6661" s="388">
        <f ca="1">COUNTIFS(OFFSET($F$10, 0, 0, ROW()-9, 1), SERVICE[[#This Row],[Resources Role]], OFFSET($H$10, 0, 0, ROW()-9, 1), SERVICE[[#This Row],[Booking]])</f>
        <v>0</v>
      </c>
    </row>
    <row r="6662" spans="1:26" x14ac:dyDescent="0.25">
      <c r="A6662" s="6" t="str">
        <f ca="1">no.</f>
        <v/>
      </c>
      <c r="E6662" s="4" t="str">
        <f ca="1">position</f>
        <v/>
      </c>
      <c r="J6662" s="318"/>
      <c r="M6662" s="4"/>
      <c r="O6662" s="6"/>
      <c r="Q6662" s="20"/>
      <c r="R6662" s="5" t="str">
        <f ca="1">score</f>
        <v/>
      </c>
      <c r="S6662" s="7" t="str">
        <f ca="1">rescore_svc</f>
        <v/>
      </c>
      <c r="U6662" s="11" t="str">
        <f ca="1">price</f>
        <v/>
      </c>
      <c r="V6662" s="4"/>
      <c r="Y6662" s="388">
        <f ca="1">COUNTIFS(OFFSET($B$10, 0, 0, ROW()-9, 1), SERVICE[[#This Row],[Employee ID]], OFFSET($F$10, 0, 0, ROW()-9, 1), SERVICE[[#This Row],[Resources Role]])</f>
        <v>0</v>
      </c>
      <c r="Z6662" s="388">
        <f ca="1">COUNTIFS(OFFSET($F$10, 0, 0, ROW()-9, 1), SERVICE[[#This Row],[Resources Role]], OFFSET($H$10, 0, 0, ROW()-9, 1), SERVICE[[#This Row],[Booking]])</f>
        <v>0</v>
      </c>
    </row>
    <row r="6663" spans="1:26" x14ac:dyDescent="0.25">
      <c r="A6663" s="6" t="str">
        <f ca="1">no.</f>
        <v/>
      </c>
      <c r="E6663" s="4" t="str">
        <f ca="1">position</f>
        <v/>
      </c>
      <c r="J6663" s="318"/>
      <c r="M6663" s="4"/>
      <c r="O6663" s="6"/>
      <c r="Q6663" s="20"/>
      <c r="R6663" s="5" t="str">
        <f ca="1">score</f>
        <v/>
      </c>
      <c r="S6663" s="7" t="str">
        <f ca="1">rescore_svc</f>
        <v/>
      </c>
      <c r="U6663" s="11" t="str">
        <f ca="1">price</f>
        <v/>
      </c>
      <c r="V6663" s="4"/>
      <c r="Y6663" s="388">
        <f ca="1">COUNTIFS(OFFSET($B$10, 0, 0, ROW()-9, 1), SERVICE[[#This Row],[Employee ID]], OFFSET($F$10, 0, 0, ROW()-9, 1), SERVICE[[#This Row],[Resources Role]])</f>
        <v>0</v>
      </c>
      <c r="Z6663" s="388">
        <f ca="1">COUNTIFS(OFFSET($F$10, 0, 0, ROW()-9, 1), SERVICE[[#This Row],[Resources Role]], OFFSET($H$10, 0, 0, ROW()-9, 1), SERVICE[[#This Row],[Booking]])</f>
        <v>0</v>
      </c>
    </row>
    <row r="6664" spans="1:26" x14ac:dyDescent="0.25">
      <c r="A6664" s="6" t="str">
        <f ca="1">no.</f>
        <v/>
      </c>
      <c r="E6664" s="4" t="str">
        <f ca="1">position</f>
        <v/>
      </c>
      <c r="J6664" s="318"/>
      <c r="M6664" s="4"/>
      <c r="O6664" s="6"/>
      <c r="Q6664" s="20"/>
      <c r="R6664" s="5" t="str">
        <f ca="1">score</f>
        <v/>
      </c>
      <c r="S6664" s="7" t="str">
        <f ca="1">rescore_svc</f>
        <v/>
      </c>
      <c r="U6664" s="11" t="str">
        <f ca="1">price</f>
        <v/>
      </c>
      <c r="V6664" s="4"/>
      <c r="Y6664" s="388">
        <f ca="1">COUNTIFS(OFFSET($B$10, 0, 0, ROW()-9, 1), SERVICE[[#This Row],[Employee ID]], OFFSET($F$10, 0, 0, ROW()-9, 1), SERVICE[[#This Row],[Resources Role]])</f>
        <v>0</v>
      </c>
      <c r="Z6664" s="388">
        <f ca="1">COUNTIFS(OFFSET($F$10, 0, 0, ROW()-9, 1), SERVICE[[#This Row],[Resources Role]], OFFSET($H$10, 0, 0, ROW()-9, 1), SERVICE[[#This Row],[Booking]])</f>
        <v>0</v>
      </c>
    </row>
    <row r="6665" spans="1:26" x14ac:dyDescent="0.25">
      <c r="A6665" s="6" t="str">
        <f ca="1">no.</f>
        <v/>
      </c>
      <c r="E6665" s="4" t="str">
        <f ca="1">position</f>
        <v/>
      </c>
      <c r="J6665" s="318"/>
      <c r="M6665" s="4"/>
      <c r="O6665" s="6"/>
      <c r="Q6665" s="20"/>
      <c r="R6665" s="5" t="str">
        <f ca="1">score</f>
        <v/>
      </c>
      <c r="S6665" s="7" t="str">
        <f ca="1">rescore_svc</f>
        <v/>
      </c>
      <c r="U6665" s="11" t="str">
        <f ca="1">price</f>
        <v/>
      </c>
      <c r="V6665" s="4"/>
      <c r="Y6665" s="388">
        <f ca="1">COUNTIFS(OFFSET($B$10, 0, 0, ROW()-9, 1), SERVICE[[#This Row],[Employee ID]], OFFSET($F$10, 0, 0, ROW()-9, 1), SERVICE[[#This Row],[Resources Role]])</f>
        <v>0</v>
      </c>
      <c r="Z6665" s="388">
        <f ca="1">COUNTIFS(OFFSET($F$10, 0, 0, ROW()-9, 1), SERVICE[[#This Row],[Resources Role]], OFFSET($H$10, 0, 0, ROW()-9, 1), SERVICE[[#This Row],[Booking]])</f>
        <v>0</v>
      </c>
    </row>
    <row r="6666" spans="1:26" x14ac:dyDescent="0.25">
      <c r="A6666" s="6" t="str">
        <f ca="1">no.</f>
        <v/>
      </c>
      <c r="E6666" s="4" t="str">
        <f ca="1">position</f>
        <v/>
      </c>
      <c r="J6666" s="318"/>
      <c r="M6666" s="4"/>
      <c r="O6666" s="6"/>
      <c r="Q6666" s="20"/>
      <c r="R6666" s="5" t="str">
        <f ca="1">score</f>
        <v/>
      </c>
      <c r="S6666" s="7" t="str">
        <f ca="1">rescore_svc</f>
        <v/>
      </c>
      <c r="U6666" s="11" t="str">
        <f ca="1">price</f>
        <v/>
      </c>
      <c r="V6666" s="4"/>
      <c r="Y6666" s="388">
        <f ca="1">COUNTIFS(OFFSET($B$10, 0, 0, ROW()-9, 1), SERVICE[[#This Row],[Employee ID]], OFFSET($F$10, 0, 0, ROW()-9, 1), SERVICE[[#This Row],[Resources Role]])</f>
        <v>0</v>
      </c>
      <c r="Z6666" s="388">
        <f ca="1">COUNTIFS(OFFSET($F$10, 0, 0, ROW()-9, 1), SERVICE[[#This Row],[Resources Role]], OFFSET($H$10, 0, 0, ROW()-9, 1), SERVICE[[#This Row],[Booking]])</f>
        <v>0</v>
      </c>
    </row>
    <row r="6667" spans="1:26" x14ac:dyDescent="0.25">
      <c r="A6667" s="6" t="str">
        <f ca="1">no.</f>
        <v/>
      </c>
      <c r="E6667" s="4" t="str">
        <f ca="1">position</f>
        <v/>
      </c>
      <c r="J6667" s="318"/>
      <c r="M6667" s="4"/>
      <c r="O6667" s="6"/>
      <c r="Q6667" s="20"/>
      <c r="R6667" s="5" t="str">
        <f ca="1">score</f>
        <v/>
      </c>
      <c r="S6667" s="7" t="str">
        <f ca="1">rescore_svc</f>
        <v/>
      </c>
      <c r="U6667" s="11" t="str">
        <f ca="1">price</f>
        <v/>
      </c>
      <c r="V6667" s="4"/>
      <c r="Y6667" s="388">
        <f ca="1">COUNTIFS(OFFSET($B$10, 0, 0, ROW()-9, 1), SERVICE[[#This Row],[Employee ID]], OFFSET($F$10, 0, 0, ROW()-9, 1), SERVICE[[#This Row],[Resources Role]])</f>
        <v>0</v>
      </c>
      <c r="Z6667" s="388">
        <f ca="1">COUNTIFS(OFFSET($F$10, 0, 0, ROW()-9, 1), SERVICE[[#This Row],[Resources Role]], OFFSET($H$10, 0, 0, ROW()-9, 1), SERVICE[[#This Row],[Booking]])</f>
        <v>0</v>
      </c>
    </row>
    <row r="6668" spans="1:26" x14ac:dyDescent="0.25">
      <c r="A6668" s="6" t="str">
        <f ca="1">no.</f>
        <v/>
      </c>
      <c r="E6668" s="4" t="str">
        <f ca="1">position</f>
        <v/>
      </c>
      <c r="J6668" s="318"/>
      <c r="M6668" s="4"/>
      <c r="O6668" s="6"/>
      <c r="Q6668" s="20"/>
      <c r="R6668" s="5" t="str">
        <f ca="1">score</f>
        <v/>
      </c>
      <c r="S6668" s="7" t="str">
        <f ca="1">rescore_svc</f>
        <v/>
      </c>
      <c r="U6668" s="11" t="str">
        <f ca="1">price</f>
        <v/>
      </c>
      <c r="V6668" s="4"/>
      <c r="Y6668" s="388">
        <f ca="1">COUNTIFS(OFFSET($B$10, 0, 0, ROW()-9, 1), SERVICE[[#This Row],[Employee ID]], OFFSET($F$10, 0, 0, ROW()-9, 1), SERVICE[[#This Row],[Resources Role]])</f>
        <v>0</v>
      </c>
      <c r="Z6668" s="388">
        <f ca="1">COUNTIFS(OFFSET($F$10, 0, 0, ROW()-9, 1), SERVICE[[#This Row],[Resources Role]], OFFSET($H$10, 0, 0, ROW()-9, 1), SERVICE[[#This Row],[Booking]])</f>
        <v>0</v>
      </c>
    </row>
    <row r="6669" spans="1:26" x14ac:dyDescent="0.25">
      <c r="A6669" s="6" t="str">
        <f ca="1">no.</f>
        <v/>
      </c>
      <c r="E6669" s="4" t="str">
        <f ca="1">position</f>
        <v/>
      </c>
      <c r="J6669" s="318"/>
      <c r="M6669" s="4"/>
      <c r="O6669" s="6"/>
      <c r="Q6669" s="20"/>
      <c r="R6669" s="5" t="str">
        <f ca="1">score</f>
        <v/>
      </c>
      <c r="S6669" s="7" t="str">
        <f ca="1">rescore_svc</f>
        <v/>
      </c>
      <c r="U6669" s="11" t="str">
        <f ca="1">price</f>
        <v/>
      </c>
      <c r="V6669" s="4"/>
      <c r="Y6669" s="388">
        <f ca="1">COUNTIFS(OFFSET($B$10, 0, 0, ROW()-9, 1), SERVICE[[#This Row],[Employee ID]], OFFSET($F$10, 0, 0, ROW()-9, 1), SERVICE[[#This Row],[Resources Role]])</f>
        <v>0</v>
      </c>
      <c r="Z6669" s="388">
        <f ca="1">COUNTIFS(OFFSET($F$10, 0, 0, ROW()-9, 1), SERVICE[[#This Row],[Resources Role]], OFFSET($H$10, 0, 0, ROW()-9, 1), SERVICE[[#This Row],[Booking]])</f>
        <v>0</v>
      </c>
    </row>
    <row r="6670" spans="1:26" x14ac:dyDescent="0.25">
      <c r="A6670" s="6" t="str">
        <f ca="1">no.</f>
        <v/>
      </c>
      <c r="E6670" s="4" t="str">
        <f ca="1">position</f>
        <v/>
      </c>
      <c r="J6670" s="318"/>
      <c r="M6670" s="4"/>
      <c r="O6670" s="6"/>
      <c r="Q6670" s="20"/>
      <c r="R6670" s="5" t="str">
        <f ca="1">score</f>
        <v/>
      </c>
      <c r="S6670" s="7" t="str">
        <f ca="1">rescore_svc</f>
        <v/>
      </c>
      <c r="U6670" s="11" t="str">
        <f ca="1">price</f>
        <v/>
      </c>
      <c r="V6670" s="4"/>
      <c r="Y6670" s="388">
        <f ca="1">COUNTIFS(OFFSET($B$10, 0, 0, ROW()-9, 1), SERVICE[[#This Row],[Employee ID]], OFFSET($F$10, 0, 0, ROW()-9, 1), SERVICE[[#This Row],[Resources Role]])</f>
        <v>0</v>
      </c>
      <c r="Z6670" s="388">
        <f ca="1">COUNTIFS(OFFSET($F$10, 0, 0, ROW()-9, 1), SERVICE[[#This Row],[Resources Role]], OFFSET($H$10, 0, 0, ROW()-9, 1), SERVICE[[#This Row],[Booking]])</f>
        <v>0</v>
      </c>
    </row>
    <row r="6671" spans="1:26" x14ac:dyDescent="0.25">
      <c r="A6671" s="6" t="str">
        <f ca="1">no.</f>
        <v/>
      </c>
      <c r="E6671" s="4" t="str">
        <f ca="1">position</f>
        <v/>
      </c>
      <c r="J6671" s="318"/>
      <c r="M6671" s="4"/>
      <c r="O6671" s="6"/>
      <c r="Q6671" s="20"/>
      <c r="R6671" s="5" t="str">
        <f ca="1">score</f>
        <v/>
      </c>
      <c r="S6671" s="7" t="str">
        <f ca="1">rescore_svc</f>
        <v/>
      </c>
      <c r="U6671" s="11" t="str">
        <f ca="1">price</f>
        <v/>
      </c>
      <c r="V6671" s="4"/>
      <c r="Y6671" s="388">
        <f ca="1">COUNTIFS(OFFSET($B$10, 0, 0, ROW()-9, 1), SERVICE[[#This Row],[Employee ID]], OFFSET($F$10, 0, 0, ROW()-9, 1), SERVICE[[#This Row],[Resources Role]])</f>
        <v>0</v>
      </c>
      <c r="Z6671" s="388">
        <f ca="1">COUNTIFS(OFFSET($F$10, 0, 0, ROW()-9, 1), SERVICE[[#This Row],[Resources Role]], OFFSET($H$10, 0, 0, ROW()-9, 1), SERVICE[[#This Row],[Booking]])</f>
        <v>0</v>
      </c>
    </row>
    <row r="6672" spans="1:26" x14ac:dyDescent="0.25">
      <c r="A6672" s="6" t="str">
        <f ca="1">no.</f>
        <v/>
      </c>
      <c r="E6672" s="4" t="str">
        <f ca="1">position</f>
        <v/>
      </c>
      <c r="J6672" s="318"/>
      <c r="M6672" s="4"/>
      <c r="O6672" s="6"/>
      <c r="Q6672" s="20"/>
      <c r="R6672" s="5" t="str">
        <f ca="1">score</f>
        <v/>
      </c>
      <c r="S6672" s="7" t="str">
        <f ca="1">rescore_svc</f>
        <v/>
      </c>
      <c r="U6672" s="11" t="str">
        <f ca="1">price</f>
        <v/>
      </c>
      <c r="V6672" s="4"/>
      <c r="Y6672" s="388">
        <f ca="1">COUNTIFS(OFFSET($B$10, 0, 0, ROW()-9, 1), SERVICE[[#This Row],[Employee ID]], OFFSET($F$10, 0, 0, ROW()-9, 1), SERVICE[[#This Row],[Resources Role]])</f>
        <v>0</v>
      </c>
      <c r="Z6672" s="388">
        <f ca="1">COUNTIFS(OFFSET($F$10, 0, 0, ROW()-9, 1), SERVICE[[#This Row],[Resources Role]], OFFSET($H$10, 0, 0, ROW()-9, 1), SERVICE[[#This Row],[Booking]])</f>
        <v>0</v>
      </c>
    </row>
    <row r="6673" spans="1:26" x14ac:dyDescent="0.25">
      <c r="A6673" s="6" t="str">
        <f ca="1">no.</f>
        <v/>
      </c>
      <c r="E6673" s="4" t="str">
        <f ca="1">position</f>
        <v/>
      </c>
      <c r="J6673" s="318"/>
      <c r="M6673" s="4"/>
      <c r="O6673" s="6"/>
      <c r="Q6673" s="20"/>
      <c r="R6673" s="5" t="str">
        <f ca="1">score</f>
        <v/>
      </c>
      <c r="S6673" s="7" t="str">
        <f ca="1">rescore_svc</f>
        <v/>
      </c>
      <c r="U6673" s="11" t="str">
        <f ca="1">price</f>
        <v/>
      </c>
      <c r="V6673" s="4"/>
      <c r="Y6673" s="388">
        <f ca="1">COUNTIFS(OFFSET($B$10, 0, 0, ROW()-9, 1), SERVICE[[#This Row],[Employee ID]], OFFSET($F$10, 0, 0, ROW()-9, 1), SERVICE[[#This Row],[Resources Role]])</f>
        <v>0</v>
      </c>
      <c r="Z6673" s="388">
        <f ca="1">COUNTIFS(OFFSET($F$10, 0, 0, ROW()-9, 1), SERVICE[[#This Row],[Resources Role]], OFFSET($H$10, 0, 0, ROW()-9, 1), SERVICE[[#This Row],[Booking]])</f>
        <v>0</v>
      </c>
    </row>
    <row r="6674" spans="1:26" x14ac:dyDescent="0.25">
      <c r="A6674" s="6" t="str">
        <f ca="1">no.</f>
        <v/>
      </c>
      <c r="E6674" s="4" t="str">
        <f ca="1">position</f>
        <v/>
      </c>
      <c r="J6674" s="318"/>
      <c r="M6674" s="4"/>
      <c r="O6674" s="6"/>
      <c r="Q6674" s="20"/>
      <c r="R6674" s="5" t="str">
        <f ca="1">score</f>
        <v/>
      </c>
      <c r="S6674" s="7" t="str">
        <f ca="1">rescore_svc</f>
        <v/>
      </c>
      <c r="U6674" s="11" t="str">
        <f ca="1">price</f>
        <v/>
      </c>
      <c r="V6674" s="4"/>
      <c r="Y6674" s="388">
        <f ca="1">COUNTIFS(OFFSET($B$10, 0, 0, ROW()-9, 1), SERVICE[[#This Row],[Employee ID]], OFFSET($F$10, 0, 0, ROW()-9, 1), SERVICE[[#This Row],[Resources Role]])</f>
        <v>0</v>
      </c>
      <c r="Z6674" s="388">
        <f ca="1">COUNTIFS(OFFSET($F$10, 0, 0, ROW()-9, 1), SERVICE[[#This Row],[Resources Role]], OFFSET($H$10, 0, 0, ROW()-9, 1), SERVICE[[#This Row],[Booking]])</f>
        <v>0</v>
      </c>
    </row>
    <row r="6675" spans="1:26" x14ac:dyDescent="0.25">
      <c r="A6675" s="6" t="str">
        <f ca="1">no.</f>
        <v/>
      </c>
      <c r="E6675" s="4" t="str">
        <f ca="1">position</f>
        <v/>
      </c>
      <c r="J6675" s="318"/>
      <c r="M6675" s="4"/>
      <c r="O6675" s="6"/>
      <c r="Q6675" s="20"/>
      <c r="R6675" s="5" t="str">
        <f ca="1">score</f>
        <v/>
      </c>
      <c r="S6675" s="7" t="str">
        <f ca="1">rescore_svc</f>
        <v/>
      </c>
      <c r="U6675" s="11" t="str">
        <f ca="1">price</f>
        <v/>
      </c>
      <c r="V6675" s="4"/>
      <c r="Y6675" s="388">
        <f ca="1">COUNTIFS(OFFSET($B$10, 0, 0, ROW()-9, 1), SERVICE[[#This Row],[Employee ID]], OFFSET($F$10, 0, 0, ROW()-9, 1), SERVICE[[#This Row],[Resources Role]])</f>
        <v>0</v>
      </c>
      <c r="Z6675" s="388">
        <f ca="1">COUNTIFS(OFFSET($F$10, 0, 0, ROW()-9, 1), SERVICE[[#This Row],[Resources Role]], OFFSET($H$10, 0, 0, ROW()-9, 1), SERVICE[[#This Row],[Booking]])</f>
        <v>0</v>
      </c>
    </row>
    <row r="6676" spans="1:26" x14ac:dyDescent="0.25">
      <c r="A6676" s="6" t="str">
        <f ca="1">no.</f>
        <v/>
      </c>
      <c r="E6676" s="4" t="str">
        <f ca="1">position</f>
        <v/>
      </c>
      <c r="J6676" s="318"/>
      <c r="M6676" s="4"/>
      <c r="O6676" s="6"/>
      <c r="Q6676" s="20"/>
      <c r="R6676" s="5" t="str">
        <f ca="1">score</f>
        <v/>
      </c>
      <c r="S6676" s="7" t="str">
        <f ca="1">rescore_svc</f>
        <v/>
      </c>
      <c r="U6676" s="11" t="str">
        <f ca="1">price</f>
        <v/>
      </c>
      <c r="V6676" s="4"/>
      <c r="Y6676" s="388">
        <f ca="1">COUNTIFS(OFFSET($B$10, 0, 0, ROW()-9, 1), SERVICE[[#This Row],[Employee ID]], OFFSET($F$10, 0, 0, ROW()-9, 1), SERVICE[[#This Row],[Resources Role]])</f>
        <v>0</v>
      </c>
      <c r="Z6676" s="388">
        <f ca="1">COUNTIFS(OFFSET($F$10, 0, 0, ROW()-9, 1), SERVICE[[#This Row],[Resources Role]], OFFSET($H$10, 0, 0, ROW()-9, 1), SERVICE[[#This Row],[Booking]])</f>
        <v>0</v>
      </c>
    </row>
    <row r="6677" spans="1:26" x14ac:dyDescent="0.25">
      <c r="A6677" s="6" t="str">
        <f ca="1">no.</f>
        <v/>
      </c>
      <c r="E6677" s="4" t="str">
        <f ca="1">position</f>
        <v/>
      </c>
      <c r="J6677" s="318"/>
      <c r="M6677" s="4"/>
      <c r="O6677" s="6"/>
      <c r="Q6677" s="20"/>
      <c r="R6677" s="5" t="str">
        <f ca="1">score</f>
        <v/>
      </c>
      <c r="S6677" s="7" t="str">
        <f ca="1">rescore_svc</f>
        <v/>
      </c>
      <c r="U6677" s="11" t="str">
        <f ca="1">price</f>
        <v/>
      </c>
      <c r="V6677" s="4"/>
      <c r="Y6677" s="388">
        <f ca="1">COUNTIFS(OFFSET($B$10, 0, 0, ROW()-9, 1), SERVICE[[#This Row],[Employee ID]], OFFSET($F$10, 0, 0, ROW()-9, 1), SERVICE[[#This Row],[Resources Role]])</f>
        <v>0</v>
      </c>
      <c r="Z6677" s="388">
        <f ca="1">COUNTIFS(OFFSET($F$10, 0, 0, ROW()-9, 1), SERVICE[[#This Row],[Resources Role]], OFFSET($H$10, 0, 0, ROW()-9, 1), SERVICE[[#This Row],[Booking]])</f>
        <v>0</v>
      </c>
    </row>
    <row r="6678" spans="1:26" x14ac:dyDescent="0.25">
      <c r="A6678" s="6" t="str">
        <f ca="1">no.</f>
        <v/>
      </c>
      <c r="E6678" s="4" t="str">
        <f ca="1">position</f>
        <v/>
      </c>
      <c r="J6678" s="318"/>
      <c r="M6678" s="4"/>
      <c r="O6678" s="6"/>
      <c r="Q6678" s="20"/>
      <c r="R6678" s="5" t="str">
        <f ca="1">score</f>
        <v/>
      </c>
      <c r="S6678" s="7" t="str">
        <f ca="1">rescore_svc</f>
        <v/>
      </c>
      <c r="U6678" s="11" t="str">
        <f ca="1">price</f>
        <v/>
      </c>
      <c r="V6678" s="4"/>
      <c r="Y6678" s="388">
        <f ca="1">COUNTIFS(OFFSET($B$10, 0, 0, ROW()-9, 1), SERVICE[[#This Row],[Employee ID]], OFFSET($F$10, 0, 0, ROW()-9, 1), SERVICE[[#This Row],[Resources Role]])</f>
        <v>0</v>
      </c>
      <c r="Z6678" s="388">
        <f ca="1">COUNTIFS(OFFSET($F$10, 0, 0, ROW()-9, 1), SERVICE[[#This Row],[Resources Role]], OFFSET($H$10, 0, 0, ROW()-9, 1), SERVICE[[#This Row],[Booking]])</f>
        <v>0</v>
      </c>
    </row>
    <row r="6679" spans="1:26" x14ac:dyDescent="0.25">
      <c r="A6679" s="6" t="str">
        <f ca="1">no.</f>
        <v/>
      </c>
      <c r="E6679" s="4" t="str">
        <f ca="1">position</f>
        <v/>
      </c>
      <c r="J6679" s="318"/>
      <c r="M6679" s="4"/>
      <c r="O6679" s="6"/>
      <c r="Q6679" s="20"/>
      <c r="R6679" s="5" t="str">
        <f ca="1">score</f>
        <v/>
      </c>
      <c r="S6679" s="7" t="str">
        <f ca="1">rescore_svc</f>
        <v/>
      </c>
      <c r="U6679" s="11" t="str">
        <f ca="1">price</f>
        <v/>
      </c>
      <c r="V6679" s="4"/>
      <c r="Y6679" s="388">
        <f ca="1">COUNTIFS(OFFSET($B$10, 0, 0, ROW()-9, 1), SERVICE[[#This Row],[Employee ID]], OFFSET($F$10, 0, 0, ROW()-9, 1), SERVICE[[#This Row],[Resources Role]])</f>
        <v>0</v>
      </c>
      <c r="Z6679" s="388">
        <f ca="1">COUNTIFS(OFFSET($F$10, 0, 0, ROW()-9, 1), SERVICE[[#This Row],[Resources Role]], OFFSET($H$10, 0, 0, ROW()-9, 1), SERVICE[[#This Row],[Booking]])</f>
        <v>0</v>
      </c>
    </row>
    <row r="6680" spans="1:26" x14ac:dyDescent="0.25">
      <c r="A6680" s="6" t="str">
        <f ca="1">no.</f>
        <v/>
      </c>
      <c r="E6680" s="4" t="str">
        <f ca="1">position</f>
        <v/>
      </c>
      <c r="J6680" s="318"/>
      <c r="M6680" s="4"/>
      <c r="O6680" s="6"/>
      <c r="Q6680" s="20"/>
      <c r="R6680" s="5" t="str">
        <f ca="1">score</f>
        <v/>
      </c>
      <c r="S6680" s="7" t="str">
        <f ca="1">rescore_svc</f>
        <v/>
      </c>
      <c r="U6680" s="11" t="str">
        <f ca="1">price</f>
        <v/>
      </c>
      <c r="V6680" s="4"/>
      <c r="Y6680" s="388">
        <f ca="1">COUNTIFS(OFFSET($B$10, 0, 0, ROW()-9, 1), SERVICE[[#This Row],[Employee ID]], OFFSET($F$10, 0, 0, ROW()-9, 1), SERVICE[[#This Row],[Resources Role]])</f>
        <v>0</v>
      </c>
      <c r="Z6680" s="388">
        <f ca="1">COUNTIFS(OFFSET($F$10, 0, 0, ROW()-9, 1), SERVICE[[#This Row],[Resources Role]], OFFSET($H$10, 0, 0, ROW()-9, 1), SERVICE[[#This Row],[Booking]])</f>
        <v>0</v>
      </c>
    </row>
    <row r="6681" spans="1:26" x14ac:dyDescent="0.25">
      <c r="A6681" s="6" t="str">
        <f ca="1">no.</f>
        <v/>
      </c>
      <c r="E6681" s="4" t="str">
        <f ca="1">position</f>
        <v/>
      </c>
      <c r="J6681" s="318"/>
      <c r="M6681" s="4"/>
      <c r="O6681" s="6"/>
      <c r="Q6681" s="20"/>
      <c r="R6681" s="5" t="str">
        <f ca="1">score</f>
        <v/>
      </c>
      <c r="S6681" s="7" t="str">
        <f ca="1">rescore_svc</f>
        <v/>
      </c>
      <c r="U6681" s="11" t="str">
        <f ca="1">price</f>
        <v/>
      </c>
      <c r="V6681" s="4"/>
      <c r="Y6681" s="388">
        <f ca="1">COUNTIFS(OFFSET($B$10, 0, 0, ROW()-9, 1), SERVICE[[#This Row],[Employee ID]], OFFSET($F$10, 0, 0, ROW()-9, 1), SERVICE[[#This Row],[Resources Role]])</f>
        <v>0</v>
      </c>
      <c r="Z6681" s="388">
        <f ca="1">COUNTIFS(OFFSET($F$10, 0, 0, ROW()-9, 1), SERVICE[[#This Row],[Resources Role]], OFFSET($H$10, 0, 0, ROW()-9, 1), SERVICE[[#This Row],[Booking]])</f>
        <v>0</v>
      </c>
    </row>
    <row r="6682" spans="1:26" x14ac:dyDescent="0.25">
      <c r="A6682" s="6" t="str">
        <f ca="1">no.</f>
        <v/>
      </c>
      <c r="E6682" s="4" t="str">
        <f ca="1">position</f>
        <v/>
      </c>
      <c r="J6682" s="318"/>
      <c r="M6682" s="4"/>
      <c r="O6682" s="6"/>
      <c r="Q6682" s="20"/>
      <c r="R6682" s="5" t="str">
        <f ca="1">score</f>
        <v/>
      </c>
      <c r="S6682" s="7" t="str">
        <f ca="1">rescore_svc</f>
        <v/>
      </c>
      <c r="U6682" s="11" t="str">
        <f ca="1">price</f>
        <v/>
      </c>
      <c r="V6682" s="4"/>
      <c r="Y6682" s="388">
        <f ca="1">COUNTIFS(OFFSET($B$10, 0, 0, ROW()-9, 1), SERVICE[[#This Row],[Employee ID]], OFFSET($F$10, 0, 0, ROW()-9, 1), SERVICE[[#This Row],[Resources Role]])</f>
        <v>0</v>
      </c>
      <c r="Z6682" s="388">
        <f ca="1">COUNTIFS(OFFSET($F$10, 0, 0, ROW()-9, 1), SERVICE[[#This Row],[Resources Role]], OFFSET($H$10, 0, 0, ROW()-9, 1), SERVICE[[#This Row],[Booking]])</f>
        <v>0</v>
      </c>
    </row>
    <row r="6683" spans="1:26" x14ac:dyDescent="0.25">
      <c r="A6683" s="6" t="str">
        <f ca="1">no.</f>
        <v/>
      </c>
      <c r="E6683" s="4" t="str">
        <f ca="1">position</f>
        <v/>
      </c>
      <c r="J6683" s="318"/>
      <c r="M6683" s="4"/>
      <c r="O6683" s="6"/>
      <c r="Q6683" s="20"/>
      <c r="R6683" s="5" t="str">
        <f ca="1">score</f>
        <v/>
      </c>
      <c r="S6683" s="7" t="str">
        <f ca="1">rescore_svc</f>
        <v/>
      </c>
      <c r="U6683" s="11" t="str">
        <f ca="1">price</f>
        <v/>
      </c>
      <c r="V6683" s="4"/>
      <c r="Y6683" s="388">
        <f ca="1">COUNTIFS(OFFSET($B$10, 0, 0, ROW()-9, 1), SERVICE[[#This Row],[Employee ID]], OFFSET($F$10, 0, 0, ROW()-9, 1), SERVICE[[#This Row],[Resources Role]])</f>
        <v>0</v>
      </c>
      <c r="Z6683" s="388">
        <f ca="1">COUNTIFS(OFFSET($F$10, 0, 0, ROW()-9, 1), SERVICE[[#This Row],[Resources Role]], OFFSET($H$10, 0, 0, ROW()-9, 1), SERVICE[[#This Row],[Booking]])</f>
        <v>0</v>
      </c>
    </row>
    <row r="6684" spans="1:26" x14ac:dyDescent="0.25">
      <c r="A6684" s="6" t="str">
        <f ca="1">no.</f>
        <v/>
      </c>
      <c r="E6684" s="4" t="str">
        <f ca="1">position</f>
        <v/>
      </c>
      <c r="J6684" s="318"/>
      <c r="M6684" s="4"/>
      <c r="O6684" s="6"/>
      <c r="Q6684" s="20"/>
      <c r="R6684" s="5" t="str">
        <f ca="1">score</f>
        <v/>
      </c>
      <c r="S6684" s="7" t="str">
        <f ca="1">rescore_svc</f>
        <v/>
      </c>
      <c r="U6684" s="11" t="str">
        <f ca="1">price</f>
        <v/>
      </c>
      <c r="V6684" s="4"/>
      <c r="Y6684" s="388">
        <f ca="1">COUNTIFS(OFFSET($B$10, 0, 0, ROW()-9, 1), SERVICE[[#This Row],[Employee ID]], OFFSET($F$10, 0, 0, ROW()-9, 1), SERVICE[[#This Row],[Resources Role]])</f>
        <v>0</v>
      </c>
      <c r="Z6684" s="388">
        <f ca="1">COUNTIFS(OFFSET($F$10, 0, 0, ROW()-9, 1), SERVICE[[#This Row],[Resources Role]], OFFSET($H$10, 0, 0, ROW()-9, 1), SERVICE[[#This Row],[Booking]])</f>
        <v>0</v>
      </c>
    </row>
    <row r="6685" spans="1:26" x14ac:dyDescent="0.25">
      <c r="A6685" s="6" t="str">
        <f ca="1">no.</f>
        <v/>
      </c>
      <c r="E6685" s="4" t="str">
        <f ca="1">position</f>
        <v/>
      </c>
      <c r="J6685" s="318"/>
      <c r="M6685" s="4"/>
      <c r="O6685" s="6"/>
      <c r="Q6685" s="20"/>
      <c r="R6685" s="5" t="str">
        <f ca="1">score</f>
        <v/>
      </c>
      <c r="S6685" s="7" t="str">
        <f ca="1">rescore_svc</f>
        <v/>
      </c>
      <c r="U6685" s="11" t="str">
        <f ca="1">price</f>
        <v/>
      </c>
      <c r="V6685" s="4"/>
      <c r="Y6685" s="388">
        <f ca="1">COUNTIFS(OFFSET($B$10, 0, 0, ROW()-9, 1), SERVICE[[#This Row],[Employee ID]], OFFSET($F$10, 0, 0, ROW()-9, 1), SERVICE[[#This Row],[Resources Role]])</f>
        <v>0</v>
      </c>
      <c r="Z6685" s="388">
        <f ca="1">COUNTIFS(OFFSET($F$10, 0, 0, ROW()-9, 1), SERVICE[[#This Row],[Resources Role]], OFFSET($H$10, 0, 0, ROW()-9, 1), SERVICE[[#This Row],[Booking]])</f>
        <v>0</v>
      </c>
    </row>
    <row r="6686" spans="1:26" x14ac:dyDescent="0.25">
      <c r="A6686" s="6" t="str">
        <f ca="1">no.</f>
        <v/>
      </c>
      <c r="E6686" s="4" t="str">
        <f ca="1">position</f>
        <v/>
      </c>
      <c r="J6686" s="318"/>
      <c r="M6686" s="4"/>
      <c r="O6686" s="6"/>
      <c r="Q6686" s="20"/>
      <c r="R6686" s="5" t="str">
        <f ca="1">score</f>
        <v/>
      </c>
      <c r="S6686" s="7" t="str">
        <f ca="1">rescore_svc</f>
        <v/>
      </c>
      <c r="U6686" s="11" t="str">
        <f ca="1">price</f>
        <v/>
      </c>
      <c r="V6686" s="4"/>
      <c r="Y6686" s="388">
        <f ca="1">COUNTIFS(OFFSET($B$10, 0, 0, ROW()-9, 1), SERVICE[[#This Row],[Employee ID]], OFFSET($F$10, 0, 0, ROW()-9, 1), SERVICE[[#This Row],[Resources Role]])</f>
        <v>0</v>
      </c>
      <c r="Z6686" s="388">
        <f ca="1">COUNTIFS(OFFSET($F$10, 0, 0, ROW()-9, 1), SERVICE[[#This Row],[Resources Role]], OFFSET($H$10, 0, 0, ROW()-9, 1), SERVICE[[#This Row],[Booking]])</f>
        <v>0</v>
      </c>
    </row>
    <row r="6687" spans="1:26" x14ac:dyDescent="0.25">
      <c r="A6687" s="6" t="str">
        <f ca="1">no.</f>
        <v/>
      </c>
      <c r="E6687" s="4" t="str">
        <f ca="1">position</f>
        <v/>
      </c>
      <c r="J6687" s="318"/>
      <c r="M6687" s="4"/>
      <c r="O6687" s="6"/>
      <c r="Q6687" s="20"/>
      <c r="R6687" s="5" t="str">
        <f ca="1">score</f>
        <v/>
      </c>
      <c r="S6687" s="7" t="str">
        <f ca="1">rescore_svc</f>
        <v/>
      </c>
      <c r="U6687" s="11" t="str">
        <f ca="1">price</f>
        <v/>
      </c>
      <c r="V6687" s="4"/>
      <c r="Y6687" s="388">
        <f ca="1">COUNTIFS(OFFSET($B$10, 0, 0, ROW()-9, 1), SERVICE[[#This Row],[Employee ID]], OFFSET($F$10, 0, 0, ROW()-9, 1), SERVICE[[#This Row],[Resources Role]])</f>
        <v>0</v>
      </c>
      <c r="Z6687" s="388">
        <f ca="1">COUNTIFS(OFFSET($F$10, 0, 0, ROW()-9, 1), SERVICE[[#This Row],[Resources Role]], OFFSET($H$10, 0, 0, ROW()-9, 1), SERVICE[[#This Row],[Booking]])</f>
        <v>0</v>
      </c>
    </row>
    <row r="6688" spans="1:26" x14ac:dyDescent="0.25">
      <c r="A6688" s="6" t="str">
        <f ca="1">no.</f>
        <v/>
      </c>
      <c r="E6688" s="4" t="str">
        <f ca="1">position</f>
        <v/>
      </c>
      <c r="J6688" s="318"/>
      <c r="M6688" s="4"/>
      <c r="O6688" s="6"/>
      <c r="Q6688" s="20"/>
      <c r="R6688" s="5" t="str">
        <f ca="1">score</f>
        <v/>
      </c>
      <c r="S6688" s="7" t="str">
        <f ca="1">rescore_svc</f>
        <v/>
      </c>
      <c r="U6688" s="11" t="str">
        <f ca="1">price</f>
        <v/>
      </c>
      <c r="V6688" s="4"/>
      <c r="Y6688" s="388">
        <f ca="1">COUNTIFS(OFFSET($B$10, 0, 0, ROW()-9, 1), SERVICE[[#This Row],[Employee ID]], OFFSET($F$10, 0, 0, ROW()-9, 1), SERVICE[[#This Row],[Resources Role]])</f>
        <v>0</v>
      </c>
      <c r="Z6688" s="388">
        <f ca="1">COUNTIFS(OFFSET($F$10, 0, 0, ROW()-9, 1), SERVICE[[#This Row],[Resources Role]], OFFSET($H$10, 0, 0, ROW()-9, 1), SERVICE[[#This Row],[Booking]])</f>
        <v>0</v>
      </c>
    </row>
    <row r="6689" spans="1:26" x14ac:dyDescent="0.25">
      <c r="A6689" s="6" t="str">
        <f ca="1">no.</f>
        <v/>
      </c>
      <c r="E6689" s="4" t="str">
        <f ca="1">position</f>
        <v/>
      </c>
      <c r="J6689" s="318"/>
      <c r="M6689" s="4"/>
      <c r="O6689" s="6"/>
      <c r="Q6689" s="20"/>
      <c r="R6689" s="5" t="str">
        <f ca="1">score</f>
        <v/>
      </c>
      <c r="S6689" s="7" t="str">
        <f ca="1">rescore_svc</f>
        <v/>
      </c>
      <c r="U6689" s="11" t="str">
        <f ca="1">price</f>
        <v/>
      </c>
      <c r="V6689" s="4"/>
      <c r="Y6689" s="388">
        <f ca="1">COUNTIFS(OFFSET($B$10, 0, 0, ROW()-9, 1), SERVICE[[#This Row],[Employee ID]], OFFSET($F$10, 0, 0, ROW()-9, 1), SERVICE[[#This Row],[Resources Role]])</f>
        <v>0</v>
      </c>
      <c r="Z6689" s="388">
        <f ca="1">COUNTIFS(OFFSET($F$10, 0, 0, ROW()-9, 1), SERVICE[[#This Row],[Resources Role]], OFFSET($H$10, 0, 0, ROW()-9, 1), SERVICE[[#This Row],[Booking]])</f>
        <v>0</v>
      </c>
    </row>
    <row r="6690" spans="1:26" x14ac:dyDescent="0.25">
      <c r="A6690" s="6" t="str">
        <f ca="1">no.</f>
        <v/>
      </c>
      <c r="E6690" s="4" t="str">
        <f ca="1">position</f>
        <v/>
      </c>
      <c r="J6690" s="318"/>
      <c r="M6690" s="4"/>
      <c r="O6690" s="6"/>
      <c r="Q6690" s="20"/>
      <c r="R6690" s="5" t="str">
        <f ca="1">score</f>
        <v/>
      </c>
      <c r="S6690" s="7" t="str">
        <f ca="1">rescore_svc</f>
        <v/>
      </c>
      <c r="U6690" s="11" t="str">
        <f ca="1">price</f>
        <v/>
      </c>
      <c r="V6690" s="4"/>
      <c r="Y6690" s="388">
        <f ca="1">COUNTIFS(OFFSET($B$10, 0, 0, ROW()-9, 1), SERVICE[[#This Row],[Employee ID]], OFFSET($F$10, 0, 0, ROW()-9, 1), SERVICE[[#This Row],[Resources Role]])</f>
        <v>0</v>
      </c>
      <c r="Z6690" s="388">
        <f ca="1">COUNTIFS(OFFSET($F$10, 0, 0, ROW()-9, 1), SERVICE[[#This Row],[Resources Role]], OFFSET($H$10, 0, 0, ROW()-9, 1), SERVICE[[#This Row],[Booking]])</f>
        <v>0</v>
      </c>
    </row>
    <row r="6691" spans="1:26" x14ac:dyDescent="0.25">
      <c r="A6691" s="6" t="str">
        <f ca="1">no.</f>
        <v/>
      </c>
      <c r="E6691" s="4" t="str">
        <f ca="1">position</f>
        <v/>
      </c>
      <c r="J6691" s="318"/>
      <c r="M6691" s="4"/>
      <c r="O6691" s="6"/>
      <c r="Q6691" s="20"/>
      <c r="R6691" s="5" t="str">
        <f ca="1">score</f>
        <v/>
      </c>
      <c r="S6691" s="7" t="str">
        <f ca="1">rescore_svc</f>
        <v/>
      </c>
      <c r="U6691" s="11" t="str">
        <f ca="1">price</f>
        <v/>
      </c>
      <c r="V6691" s="4"/>
      <c r="Y6691" s="388">
        <f ca="1">COUNTIFS(OFFSET($B$10, 0, 0, ROW()-9, 1), SERVICE[[#This Row],[Employee ID]], OFFSET($F$10, 0, 0, ROW()-9, 1), SERVICE[[#This Row],[Resources Role]])</f>
        <v>0</v>
      </c>
      <c r="Z6691" s="388">
        <f ca="1">COUNTIFS(OFFSET($F$10, 0, 0, ROW()-9, 1), SERVICE[[#This Row],[Resources Role]], OFFSET($H$10, 0, 0, ROW()-9, 1), SERVICE[[#This Row],[Booking]])</f>
        <v>0</v>
      </c>
    </row>
    <row r="6692" spans="1:26" x14ac:dyDescent="0.25">
      <c r="A6692" s="6" t="str">
        <f ca="1">no.</f>
        <v/>
      </c>
      <c r="E6692" s="4" t="str">
        <f ca="1">position</f>
        <v/>
      </c>
      <c r="J6692" s="318"/>
      <c r="M6692" s="4"/>
      <c r="O6692" s="6"/>
      <c r="Q6692" s="20"/>
      <c r="R6692" s="5" t="str">
        <f ca="1">score</f>
        <v/>
      </c>
      <c r="S6692" s="7" t="str">
        <f ca="1">rescore_svc</f>
        <v/>
      </c>
      <c r="U6692" s="11" t="str">
        <f ca="1">price</f>
        <v/>
      </c>
      <c r="V6692" s="4"/>
      <c r="Y6692" s="388">
        <f ca="1">COUNTIFS(OFFSET($B$10, 0, 0, ROW()-9, 1), SERVICE[[#This Row],[Employee ID]], OFFSET($F$10, 0, 0, ROW()-9, 1), SERVICE[[#This Row],[Resources Role]])</f>
        <v>0</v>
      </c>
      <c r="Z6692" s="388">
        <f ca="1">COUNTIFS(OFFSET($F$10, 0, 0, ROW()-9, 1), SERVICE[[#This Row],[Resources Role]], OFFSET($H$10, 0, 0, ROW()-9, 1), SERVICE[[#This Row],[Booking]])</f>
        <v>0</v>
      </c>
    </row>
    <row r="6693" spans="1:26" x14ac:dyDescent="0.25">
      <c r="A6693" s="6" t="str">
        <f ca="1">no.</f>
        <v/>
      </c>
      <c r="E6693" s="4" t="str">
        <f ca="1">position</f>
        <v/>
      </c>
      <c r="J6693" s="318"/>
      <c r="M6693" s="4"/>
      <c r="O6693" s="6"/>
      <c r="Q6693" s="20"/>
      <c r="R6693" s="5" t="str">
        <f ca="1">score</f>
        <v/>
      </c>
      <c r="S6693" s="7" t="str">
        <f ca="1">rescore_svc</f>
        <v/>
      </c>
      <c r="U6693" s="11" t="str">
        <f ca="1">price</f>
        <v/>
      </c>
      <c r="V6693" s="4"/>
      <c r="Y6693" s="388">
        <f ca="1">COUNTIFS(OFFSET($B$10, 0, 0, ROW()-9, 1), SERVICE[[#This Row],[Employee ID]], OFFSET($F$10, 0, 0, ROW()-9, 1), SERVICE[[#This Row],[Resources Role]])</f>
        <v>0</v>
      </c>
      <c r="Z6693" s="388">
        <f ca="1">COUNTIFS(OFFSET($F$10, 0, 0, ROW()-9, 1), SERVICE[[#This Row],[Resources Role]], OFFSET($H$10, 0, 0, ROW()-9, 1), SERVICE[[#This Row],[Booking]])</f>
        <v>0</v>
      </c>
    </row>
    <row r="6694" spans="1:26" x14ac:dyDescent="0.25">
      <c r="A6694" s="6" t="str">
        <f ca="1">no.</f>
        <v/>
      </c>
      <c r="E6694" s="4" t="str">
        <f ca="1">position</f>
        <v/>
      </c>
      <c r="J6694" s="318"/>
      <c r="M6694" s="4"/>
      <c r="O6694" s="6"/>
      <c r="Q6694" s="20"/>
      <c r="R6694" s="5" t="str">
        <f ca="1">score</f>
        <v/>
      </c>
      <c r="S6694" s="7" t="str">
        <f ca="1">rescore_svc</f>
        <v/>
      </c>
      <c r="U6694" s="11" t="str">
        <f ca="1">price</f>
        <v/>
      </c>
      <c r="V6694" s="4"/>
      <c r="Y6694" s="388">
        <f ca="1">COUNTIFS(OFFSET($B$10, 0, 0, ROW()-9, 1), SERVICE[[#This Row],[Employee ID]], OFFSET($F$10, 0, 0, ROW()-9, 1), SERVICE[[#This Row],[Resources Role]])</f>
        <v>0</v>
      </c>
      <c r="Z6694" s="388">
        <f ca="1">COUNTIFS(OFFSET($F$10, 0, 0, ROW()-9, 1), SERVICE[[#This Row],[Resources Role]], OFFSET($H$10, 0, 0, ROW()-9, 1), SERVICE[[#This Row],[Booking]])</f>
        <v>0</v>
      </c>
    </row>
    <row r="6695" spans="1:26" x14ac:dyDescent="0.25">
      <c r="A6695" s="6" t="str">
        <f ca="1">no.</f>
        <v/>
      </c>
      <c r="E6695" s="4" t="str">
        <f ca="1">position</f>
        <v/>
      </c>
      <c r="J6695" s="318"/>
      <c r="M6695" s="4"/>
      <c r="O6695" s="6"/>
      <c r="Q6695" s="20"/>
      <c r="R6695" s="5" t="str">
        <f ca="1">score</f>
        <v/>
      </c>
      <c r="S6695" s="7" t="str">
        <f ca="1">rescore_svc</f>
        <v/>
      </c>
      <c r="U6695" s="11" t="str">
        <f ca="1">price</f>
        <v/>
      </c>
      <c r="V6695" s="4"/>
      <c r="Y6695" s="388">
        <f ca="1">COUNTIFS(OFFSET($B$10, 0, 0, ROW()-9, 1), SERVICE[[#This Row],[Employee ID]], OFFSET($F$10, 0, 0, ROW()-9, 1), SERVICE[[#This Row],[Resources Role]])</f>
        <v>0</v>
      </c>
      <c r="Z6695" s="388">
        <f ca="1">COUNTIFS(OFFSET($F$10, 0, 0, ROW()-9, 1), SERVICE[[#This Row],[Resources Role]], OFFSET($H$10, 0, 0, ROW()-9, 1), SERVICE[[#This Row],[Booking]])</f>
        <v>0</v>
      </c>
    </row>
    <row r="6696" spans="1:26" x14ac:dyDescent="0.25">
      <c r="A6696" s="6" t="str">
        <f ca="1">no.</f>
        <v/>
      </c>
      <c r="E6696" s="4" t="str">
        <f ca="1">position</f>
        <v/>
      </c>
      <c r="J6696" s="318"/>
      <c r="M6696" s="4"/>
      <c r="O6696" s="6"/>
      <c r="Q6696" s="20"/>
      <c r="R6696" s="5" t="str">
        <f ca="1">score</f>
        <v/>
      </c>
      <c r="S6696" s="7" t="str">
        <f ca="1">rescore_svc</f>
        <v/>
      </c>
      <c r="U6696" s="11" t="str">
        <f ca="1">price</f>
        <v/>
      </c>
      <c r="V6696" s="4"/>
      <c r="Y6696" s="388">
        <f ca="1">COUNTIFS(OFFSET($B$10, 0, 0, ROW()-9, 1), SERVICE[[#This Row],[Employee ID]], OFFSET($F$10, 0, 0, ROW()-9, 1), SERVICE[[#This Row],[Resources Role]])</f>
        <v>0</v>
      </c>
      <c r="Z6696" s="388">
        <f ca="1">COUNTIFS(OFFSET($F$10, 0, 0, ROW()-9, 1), SERVICE[[#This Row],[Resources Role]], OFFSET($H$10, 0, 0, ROW()-9, 1), SERVICE[[#This Row],[Booking]])</f>
        <v>0</v>
      </c>
    </row>
    <row r="6697" spans="1:26" x14ac:dyDescent="0.25">
      <c r="A6697" s="6" t="str">
        <f ca="1">no.</f>
        <v/>
      </c>
      <c r="E6697" s="4" t="str">
        <f ca="1">position</f>
        <v/>
      </c>
      <c r="J6697" s="318"/>
      <c r="M6697" s="4"/>
      <c r="O6697" s="6"/>
      <c r="Q6697" s="20"/>
      <c r="R6697" s="5" t="str">
        <f ca="1">score</f>
        <v/>
      </c>
      <c r="S6697" s="7" t="str">
        <f ca="1">rescore_svc</f>
        <v/>
      </c>
      <c r="U6697" s="11" t="str">
        <f ca="1">price</f>
        <v/>
      </c>
      <c r="V6697" s="4"/>
      <c r="Y6697" s="388">
        <f ca="1">COUNTIFS(OFFSET($B$10, 0, 0, ROW()-9, 1), SERVICE[[#This Row],[Employee ID]], OFFSET($F$10, 0, 0, ROW()-9, 1), SERVICE[[#This Row],[Resources Role]])</f>
        <v>0</v>
      </c>
      <c r="Z6697" s="388">
        <f ca="1">COUNTIFS(OFFSET($F$10, 0, 0, ROW()-9, 1), SERVICE[[#This Row],[Resources Role]], OFFSET($H$10, 0, 0, ROW()-9, 1), SERVICE[[#This Row],[Booking]])</f>
        <v>0</v>
      </c>
    </row>
    <row r="6698" spans="1:26" x14ac:dyDescent="0.25">
      <c r="A6698" s="6" t="str">
        <f ca="1">no.</f>
        <v/>
      </c>
      <c r="E6698" s="4" t="str">
        <f ca="1">position</f>
        <v/>
      </c>
      <c r="J6698" s="318"/>
      <c r="M6698" s="4"/>
      <c r="O6698" s="6"/>
      <c r="Q6698" s="20"/>
      <c r="R6698" s="5" t="str">
        <f ca="1">score</f>
        <v/>
      </c>
      <c r="S6698" s="7" t="str">
        <f ca="1">rescore_svc</f>
        <v/>
      </c>
      <c r="U6698" s="11" t="str">
        <f ca="1">price</f>
        <v/>
      </c>
      <c r="V6698" s="4"/>
      <c r="Y6698" s="388">
        <f ca="1">COUNTIFS(OFFSET($B$10, 0, 0, ROW()-9, 1), SERVICE[[#This Row],[Employee ID]], OFFSET($F$10, 0, 0, ROW()-9, 1), SERVICE[[#This Row],[Resources Role]])</f>
        <v>0</v>
      </c>
      <c r="Z6698" s="388">
        <f ca="1">COUNTIFS(OFFSET($F$10, 0, 0, ROW()-9, 1), SERVICE[[#This Row],[Resources Role]], OFFSET($H$10, 0, 0, ROW()-9, 1), SERVICE[[#This Row],[Booking]])</f>
        <v>0</v>
      </c>
    </row>
    <row r="6699" spans="1:26" x14ac:dyDescent="0.25">
      <c r="A6699" s="6" t="str">
        <f ca="1">no.</f>
        <v/>
      </c>
      <c r="E6699" s="4" t="str">
        <f ca="1">position</f>
        <v/>
      </c>
      <c r="J6699" s="318"/>
      <c r="M6699" s="4"/>
      <c r="O6699" s="6"/>
      <c r="Q6699" s="20"/>
      <c r="R6699" s="5" t="str">
        <f ca="1">score</f>
        <v/>
      </c>
      <c r="S6699" s="7" t="str">
        <f ca="1">rescore_svc</f>
        <v/>
      </c>
      <c r="U6699" s="11" t="str">
        <f ca="1">price</f>
        <v/>
      </c>
      <c r="V6699" s="4"/>
      <c r="Y6699" s="388">
        <f ca="1">COUNTIFS(OFFSET($B$10, 0, 0, ROW()-9, 1), SERVICE[[#This Row],[Employee ID]], OFFSET($F$10, 0, 0, ROW()-9, 1), SERVICE[[#This Row],[Resources Role]])</f>
        <v>0</v>
      </c>
      <c r="Z6699" s="388">
        <f ca="1">COUNTIFS(OFFSET($F$10, 0, 0, ROW()-9, 1), SERVICE[[#This Row],[Resources Role]], OFFSET($H$10, 0, 0, ROW()-9, 1), SERVICE[[#This Row],[Booking]])</f>
        <v>0</v>
      </c>
    </row>
    <row r="6700" spans="1:26" x14ac:dyDescent="0.25">
      <c r="A6700" s="6" t="str">
        <f ca="1">no.</f>
        <v/>
      </c>
      <c r="E6700" s="4" t="str">
        <f ca="1">position</f>
        <v/>
      </c>
      <c r="J6700" s="318"/>
      <c r="M6700" s="4"/>
      <c r="O6700" s="6"/>
      <c r="Q6700" s="20"/>
      <c r="R6700" s="5" t="str">
        <f ca="1">score</f>
        <v/>
      </c>
      <c r="S6700" s="7" t="str">
        <f ca="1">rescore_svc</f>
        <v/>
      </c>
      <c r="U6700" s="11" t="str">
        <f ca="1">price</f>
        <v/>
      </c>
      <c r="V6700" s="4"/>
      <c r="Y6700" s="388">
        <f ca="1">COUNTIFS(OFFSET($B$10, 0, 0, ROW()-9, 1), SERVICE[[#This Row],[Employee ID]], OFFSET($F$10, 0, 0, ROW()-9, 1), SERVICE[[#This Row],[Resources Role]])</f>
        <v>0</v>
      </c>
      <c r="Z6700" s="388">
        <f ca="1">COUNTIFS(OFFSET($F$10, 0, 0, ROW()-9, 1), SERVICE[[#This Row],[Resources Role]], OFFSET($H$10, 0, 0, ROW()-9, 1), SERVICE[[#This Row],[Booking]])</f>
        <v>0</v>
      </c>
    </row>
    <row r="6701" spans="1:26" x14ac:dyDescent="0.25">
      <c r="A6701" s="6" t="str">
        <f ca="1">no.</f>
        <v/>
      </c>
      <c r="E6701" s="4" t="str">
        <f ca="1">position</f>
        <v/>
      </c>
      <c r="J6701" s="318"/>
      <c r="M6701" s="4"/>
      <c r="O6701" s="6"/>
      <c r="Q6701" s="20"/>
      <c r="R6701" s="5" t="str">
        <f ca="1">score</f>
        <v/>
      </c>
      <c r="S6701" s="7" t="str">
        <f ca="1">rescore_svc</f>
        <v/>
      </c>
      <c r="U6701" s="11" t="str">
        <f ca="1">price</f>
        <v/>
      </c>
      <c r="V6701" s="4"/>
      <c r="Y6701" s="388">
        <f ca="1">COUNTIFS(OFFSET($B$10, 0, 0, ROW()-9, 1), SERVICE[[#This Row],[Employee ID]], OFFSET($F$10, 0, 0, ROW()-9, 1), SERVICE[[#This Row],[Resources Role]])</f>
        <v>0</v>
      </c>
      <c r="Z6701" s="388">
        <f ca="1">COUNTIFS(OFFSET($F$10, 0, 0, ROW()-9, 1), SERVICE[[#This Row],[Resources Role]], OFFSET($H$10, 0, 0, ROW()-9, 1), SERVICE[[#This Row],[Booking]])</f>
        <v>0</v>
      </c>
    </row>
    <row r="6702" spans="1:26" x14ac:dyDescent="0.25">
      <c r="A6702" s="6" t="str">
        <f ca="1">no.</f>
        <v/>
      </c>
      <c r="E6702" s="4" t="str">
        <f ca="1">position</f>
        <v/>
      </c>
      <c r="J6702" s="318"/>
      <c r="M6702" s="4"/>
      <c r="O6702" s="6"/>
      <c r="Q6702" s="20"/>
      <c r="R6702" s="5" t="str">
        <f ca="1">score</f>
        <v/>
      </c>
      <c r="S6702" s="7" t="str">
        <f ca="1">rescore_svc</f>
        <v/>
      </c>
      <c r="U6702" s="11" t="str">
        <f ca="1">price</f>
        <v/>
      </c>
      <c r="V6702" s="4"/>
      <c r="Y6702" s="388">
        <f ca="1">COUNTIFS(OFFSET($B$10, 0, 0, ROW()-9, 1), SERVICE[[#This Row],[Employee ID]], OFFSET($F$10, 0, 0, ROW()-9, 1), SERVICE[[#This Row],[Resources Role]])</f>
        <v>0</v>
      </c>
      <c r="Z6702" s="388">
        <f ca="1">COUNTIFS(OFFSET($F$10, 0, 0, ROW()-9, 1), SERVICE[[#This Row],[Resources Role]], OFFSET($H$10, 0, 0, ROW()-9, 1), SERVICE[[#This Row],[Booking]])</f>
        <v>0</v>
      </c>
    </row>
    <row r="6703" spans="1:26" x14ac:dyDescent="0.25">
      <c r="A6703" s="6" t="str">
        <f ca="1">no.</f>
        <v/>
      </c>
      <c r="E6703" s="4" t="str">
        <f ca="1">position</f>
        <v/>
      </c>
      <c r="J6703" s="318"/>
      <c r="M6703" s="4"/>
      <c r="O6703" s="6"/>
      <c r="Q6703" s="20"/>
      <c r="R6703" s="5" t="str">
        <f ca="1">score</f>
        <v/>
      </c>
      <c r="S6703" s="7" t="str">
        <f ca="1">rescore_svc</f>
        <v/>
      </c>
      <c r="U6703" s="11" t="str">
        <f ca="1">price</f>
        <v/>
      </c>
      <c r="V6703" s="4"/>
      <c r="Y6703" s="388">
        <f ca="1">COUNTIFS(OFFSET($B$10, 0, 0, ROW()-9, 1), SERVICE[[#This Row],[Employee ID]], OFFSET($F$10, 0, 0, ROW()-9, 1), SERVICE[[#This Row],[Resources Role]])</f>
        <v>0</v>
      </c>
      <c r="Z6703" s="388">
        <f ca="1">COUNTIFS(OFFSET($F$10, 0, 0, ROW()-9, 1), SERVICE[[#This Row],[Resources Role]], OFFSET($H$10, 0, 0, ROW()-9, 1), SERVICE[[#This Row],[Booking]])</f>
        <v>0</v>
      </c>
    </row>
    <row r="6704" spans="1:26" x14ac:dyDescent="0.25">
      <c r="A6704" s="6" t="str">
        <f ca="1">no.</f>
        <v/>
      </c>
      <c r="E6704" s="4" t="str">
        <f ca="1">position</f>
        <v/>
      </c>
      <c r="J6704" s="318"/>
      <c r="M6704" s="4"/>
      <c r="O6704" s="6"/>
      <c r="Q6704" s="20"/>
      <c r="R6704" s="5" t="str">
        <f ca="1">score</f>
        <v/>
      </c>
      <c r="S6704" s="7" t="str">
        <f ca="1">rescore_svc</f>
        <v/>
      </c>
      <c r="U6704" s="11" t="str">
        <f ca="1">price</f>
        <v/>
      </c>
      <c r="V6704" s="4"/>
      <c r="Y6704" s="388">
        <f ca="1">COUNTIFS(OFFSET($B$10, 0, 0, ROW()-9, 1), SERVICE[[#This Row],[Employee ID]], OFFSET($F$10, 0, 0, ROW()-9, 1), SERVICE[[#This Row],[Resources Role]])</f>
        <v>0</v>
      </c>
      <c r="Z6704" s="388">
        <f ca="1">COUNTIFS(OFFSET($F$10, 0, 0, ROW()-9, 1), SERVICE[[#This Row],[Resources Role]], OFFSET($H$10, 0, 0, ROW()-9, 1), SERVICE[[#This Row],[Booking]])</f>
        <v>0</v>
      </c>
    </row>
    <row r="6705" spans="1:26" x14ac:dyDescent="0.25">
      <c r="A6705" s="6" t="str">
        <f ca="1">no.</f>
        <v/>
      </c>
      <c r="E6705" s="4" t="str">
        <f ca="1">position</f>
        <v/>
      </c>
      <c r="J6705" s="318"/>
      <c r="M6705" s="4"/>
      <c r="O6705" s="6"/>
      <c r="Q6705" s="20"/>
      <c r="R6705" s="5" t="str">
        <f ca="1">score</f>
        <v/>
      </c>
      <c r="S6705" s="7" t="str">
        <f ca="1">rescore_svc</f>
        <v/>
      </c>
      <c r="U6705" s="11" t="str">
        <f ca="1">price</f>
        <v/>
      </c>
      <c r="V6705" s="4"/>
      <c r="Y6705" s="388">
        <f ca="1">COUNTIFS(OFFSET($B$10, 0, 0, ROW()-9, 1), SERVICE[[#This Row],[Employee ID]], OFFSET($F$10, 0, 0, ROW()-9, 1), SERVICE[[#This Row],[Resources Role]])</f>
        <v>0</v>
      </c>
      <c r="Z6705" s="388">
        <f ca="1">COUNTIFS(OFFSET($F$10, 0, 0, ROW()-9, 1), SERVICE[[#This Row],[Resources Role]], OFFSET($H$10, 0, 0, ROW()-9, 1), SERVICE[[#This Row],[Booking]])</f>
        <v>0</v>
      </c>
    </row>
    <row r="6706" spans="1:26" x14ac:dyDescent="0.25">
      <c r="A6706" s="6" t="str">
        <f ca="1">no.</f>
        <v/>
      </c>
      <c r="E6706" s="4" t="str">
        <f ca="1">position</f>
        <v/>
      </c>
      <c r="J6706" s="318"/>
      <c r="M6706" s="4"/>
      <c r="O6706" s="6"/>
      <c r="Q6706" s="20"/>
      <c r="R6706" s="5" t="str">
        <f ca="1">score</f>
        <v/>
      </c>
      <c r="S6706" s="7" t="str">
        <f ca="1">rescore_svc</f>
        <v/>
      </c>
      <c r="U6706" s="11" t="str">
        <f ca="1">price</f>
        <v/>
      </c>
      <c r="V6706" s="4"/>
      <c r="Y6706" s="388">
        <f ca="1">COUNTIFS(OFFSET($B$10, 0, 0, ROW()-9, 1), SERVICE[[#This Row],[Employee ID]], OFFSET($F$10, 0, 0, ROW()-9, 1), SERVICE[[#This Row],[Resources Role]])</f>
        <v>0</v>
      </c>
      <c r="Z6706" s="388">
        <f ca="1">COUNTIFS(OFFSET($F$10, 0, 0, ROW()-9, 1), SERVICE[[#This Row],[Resources Role]], OFFSET($H$10, 0, 0, ROW()-9, 1), SERVICE[[#This Row],[Booking]])</f>
        <v>0</v>
      </c>
    </row>
    <row r="6707" spans="1:26" x14ac:dyDescent="0.25">
      <c r="A6707" s="6" t="str">
        <f ca="1">no.</f>
        <v/>
      </c>
      <c r="E6707" s="4" t="str">
        <f ca="1">position</f>
        <v/>
      </c>
      <c r="J6707" s="318"/>
      <c r="M6707" s="4"/>
      <c r="O6707" s="6"/>
      <c r="Q6707" s="20"/>
      <c r="R6707" s="5" t="str">
        <f ca="1">score</f>
        <v/>
      </c>
      <c r="S6707" s="7" t="str">
        <f ca="1">rescore_svc</f>
        <v/>
      </c>
      <c r="U6707" s="11" t="str">
        <f ca="1">price</f>
        <v/>
      </c>
      <c r="V6707" s="4"/>
      <c r="Y6707" s="388">
        <f ca="1">COUNTIFS(OFFSET($B$10, 0, 0, ROW()-9, 1), SERVICE[[#This Row],[Employee ID]], OFFSET($F$10, 0, 0, ROW()-9, 1), SERVICE[[#This Row],[Resources Role]])</f>
        <v>0</v>
      </c>
      <c r="Z6707" s="388">
        <f ca="1">COUNTIFS(OFFSET($F$10, 0, 0, ROW()-9, 1), SERVICE[[#This Row],[Resources Role]], OFFSET($H$10, 0, 0, ROW()-9, 1), SERVICE[[#This Row],[Booking]])</f>
        <v>0</v>
      </c>
    </row>
    <row r="6708" spans="1:26" x14ac:dyDescent="0.25">
      <c r="A6708" s="6" t="str">
        <f ca="1">no.</f>
        <v/>
      </c>
      <c r="E6708" s="4" t="str">
        <f ca="1">position</f>
        <v/>
      </c>
      <c r="J6708" s="318"/>
      <c r="M6708" s="4"/>
      <c r="O6708" s="6"/>
      <c r="Q6708" s="20"/>
      <c r="R6708" s="5" t="str">
        <f ca="1">score</f>
        <v/>
      </c>
      <c r="S6708" s="7" t="str">
        <f ca="1">rescore_svc</f>
        <v/>
      </c>
      <c r="U6708" s="11" t="str">
        <f ca="1">price</f>
        <v/>
      </c>
      <c r="V6708" s="4"/>
      <c r="Y6708" s="388">
        <f ca="1">COUNTIFS(OFFSET($B$10, 0, 0, ROW()-9, 1), SERVICE[[#This Row],[Employee ID]], OFFSET($F$10, 0, 0, ROW()-9, 1), SERVICE[[#This Row],[Resources Role]])</f>
        <v>0</v>
      </c>
      <c r="Z6708" s="388">
        <f ca="1">COUNTIFS(OFFSET($F$10, 0, 0, ROW()-9, 1), SERVICE[[#This Row],[Resources Role]], OFFSET($H$10, 0, 0, ROW()-9, 1), SERVICE[[#This Row],[Booking]])</f>
        <v>0</v>
      </c>
    </row>
    <row r="6709" spans="1:26" x14ac:dyDescent="0.25">
      <c r="A6709" s="6" t="str">
        <f ca="1">no.</f>
        <v/>
      </c>
      <c r="E6709" s="4" t="str">
        <f ca="1">position</f>
        <v/>
      </c>
      <c r="J6709" s="318"/>
      <c r="M6709" s="4"/>
      <c r="O6709" s="6"/>
      <c r="Q6709" s="20"/>
      <c r="R6709" s="5" t="str">
        <f ca="1">score</f>
        <v/>
      </c>
      <c r="S6709" s="7" t="str">
        <f ca="1">rescore_svc</f>
        <v/>
      </c>
      <c r="U6709" s="11" t="str">
        <f ca="1">price</f>
        <v/>
      </c>
      <c r="V6709" s="4"/>
      <c r="Y6709" s="388">
        <f ca="1">COUNTIFS(OFFSET($B$10, 0, 0, ROW()-9, 1), SERVICE[[#This Row],[Employee ID]], OFFSET($F$10, 0, 0, ROW()-9, 1), SERVICE[[#This Row],[Resources Role]])</f>
        <v>0</v>
      </c>
      <c r="Z6709" s="388">
        <f ca="1">COUNTIFS(OFFSET($F$10, 0, 0, ROW()-9, 1), SERVICE[[#This Row],[Resources Role]], OFFSET($H$10, 0, 0, ROW()-9, 1), SERVICE[[#This Row],[Booking]])</f>
        <v>0</v>
      </c>
    </row>
    <row r="6710" spans="1:26" x14ac:dyDescent="0.25">
      <c r="A6710" s="6" t="str">
        <f ca="1">no.</f>
        <v/>
      </c>
      <c r="E6710" s="4" t="str">
        <f ca="1">position</f>
        <v/>
      </c>
      <c r="J6710" s="318"/>
      <c r="M6710" s="4"/>
      <c r="O6710" s="6"/>
      <c r="Q6710" s="20"/>
      <c r="R6710" s="5" t="str">
        <f ca="1">score</f>
        <v/>
      </c>
      <c r="S6710" s="7" t="str">
        <f ca="1">rescore_svc</f>
        <v/>
      </c>
      <c r="U6710" s="11" t="str">
        <f ca="1">price</f>
        <v/>
      </c>
      <c r="V6710" s="4"/>
      <c r="Y6710" s="388">
        <f ca="1">COUNTIFS(OFFSET($B$10, 0, 0, ROW()-9, 1), SERVICE[[#This Row],[Employee ID]], OFFSET($F$10, 0, 0, ROW()-9, 1), SERVICE[[#This Row],[Resources Role]])</f>
        <v>0</v>
      </c>
      <c r="Z6710" s="388">
        <f ca="1">COUNTIFS(OFFSET($F$10, 0, 0, ROW()-9, 1), SERVICE[[#This Row],[Resources Role]], OFFSET($H$10, 0, 0, ROW()-9, 1), SERVICE[[#This Row],[Booking]])</f>
        <v>0</v>
      </c>
    </row>
    <row r="6711" spans="1:26" x14ac:dyDescent="0.25">
      <c r="A6711" s="6" t="str">
        <f ca="1">no.</f>
        <v/>
      </c>
      <c r="E6711" s="4" t="str">
        <f ca="1">position</f>
        <v/>
      </c>
      <c r="J6711" s="318"/>
      <c r="M6711" s="4"/>
      <c r="O6711" s="6"/>
      <c r="Q6711" s="20"/>
      <c r="R6711" s="5" t="str">
        <f ca="1">score</f>
        <v/>
      </c>
      <c r="S6711" s="7" t="str">
        <f ca="1">rescore_svc</f>
        <v/>
      </c>
      <c r="U6711" s="11" t="str">
        <f ca="1">price</f>
        <v/>
      </c>
      <c r="V6711" s="4"/>
      <c r="Y6711" s="388">
        <f ca="1">COUNTIFS(OFFSET($B$10, 0, 0, ROW()-9, 1), SERVICE[[#This Row],[Employee ID]], OFFSET($F$10, 0, 0, ROW()-9, 1), SERVICE[[#This Row],[Resources Role]])</f>
        <v>0</v>
      </c>
      <c r="Z6711" s="388">
        <f ca="1">COUNTIFS(OFFSET($F$10, 0, 0, ROW()-9, 1), SERVICE[[#This Row],[Resources Role]], OFFSET($H$10, 0, 0, ROW()-9, 1), SERVICE[[#This Row],[Booking]])</f>
        <v>0</v>
      </c>
    </row>
    <row r="6712" spans="1:26" x14ac:dyDescent="0.25">
      <c r="A6712" s="6" t="str">
        <f ca="1">no.</f>
        <v/>
      </c>
      <c r="E6712" s="4" t="str">
        <f ca="1">position</f>
        <v/>
      </c>
      <c r="J6712" s="318"/>
      <c r="M6712" s="4"/>
      <c r="O6712" s="6"/>
      <c r="Q6712" s="20"/>
      <c r="R6712" s="5" t="str">
        <f ca="1">score</f>
        <v/>
      </c>
      <c r="S6712" s="7" t="str">
        <f ca="1">rescore_svc</f>
        <v/>
      </c>
      <c r="U6712" s="11" t="str">
        <f ca="1">price</f>
        <v/>
      </c>
      <c r="V6712" s="4"/>
      <c r="Y6712" s="388">
        <f ca="1">COUNTIFS(OFFSET($B$10, 0, 0, ROW()-9, 1), SERVICE[[#This Row],[Employee ID]], OFFSET($F$10, 0, 0, ROW()-9, 1), SERVICE[[#This Row],[Resources Role]])</f>
        <v>0</v>
      </c>
      <c r="Z6712" s="388">
        <f ca="1">COUNTIFS(OFFSET($F$10, 0, 0, ROW()-9, 1), SERVICE[[#This Row],[Resources Role]], OFFSET($H$10, 0, 0, ROW()-9, 1), SERVICE[[#This Row],[Booking]])</f>
        <v>0</v>
      </c>
    </row>
    <row r="6713" spans="1:26" x14ac:dyDescent="0.25">
      <c r="A6713" s="6" t="str">
        <f ca="1">no.</f>
        <v/>
      </c>
      <c r="E6713" s="4" t="str">
        <f ca="1">position</f>
        <v/>
      </c>
      <c r="J6713" s="318"/>
      <c r="M6713" s="4"/>
      <c r="O6713" s="6"/>
      <c r="Q6713" s="20"/>
      <c r="R6713" s="5" t="str">
        <f ca="1">score</f>
        <v/>
      </c>
      <c r="S6713" s="7" t="str">
        <f ca="1">rescore_svc</f>
        <v/>
      </c>
      <c r="U6713" s="11" t="str">
        <f ca="1">price</f>
        <v/>
      </c>
      <c r="V6713" s="4"/>
      <c r="Y6713" s="388">
        <f ca="1">COUNTIFS(OFFSET($B$10, 0, 0, ROW()-9, 1), SERVICE[[#This Row],[Employee ID]], OFFSET($F$10, 0, 0, ROW()-9, 1), SERVICE[[#This Row],[Resources Role]])</f>
        <v>0</v>
      </c>
      <c r="Z6713" s="388">
        <f ca="1">COUNTIFS(OFFSET($F$10, 0, 0, ROW()-9, 1), SERVICE[[#This Row],[Resources Role]], OFFSET($H$10, 0, 0, ROW()-9, 1), SERVICE[[#This Row],[Booking]])</f>
        <v>0</v>
      </c>
    </row>
    <row r="6714" spans="1:26" x14ac:dyDescent="0.25">
      <c r="A6714" s="6" t="str">
        <f ca="1">no.</f>
        <v/>
      </c>
      <c r="E6714" s="4" t="str">
        <f ca="1">position</f>
        <v/>
      </c>
      <c r="J6714" s="318"/>
      <c r="M6714" s="4"/>
      <c r="O6714" s="6"/>
      <c r="Q6714" s="20"/>
      <c r="R6714" s="5" t="str">
        <f ca="1">score</f>
        <v/>
      </c>
      <c r="S6714" s="7" t="str">
        <f ca="1">rescore_svc</f>
        <v/>
      </c>
      <c r="U6714" s="11" t="str">
        <f ca="1">price</f>
        <v/>
      </c>
      <c r="V6714" s="4"/>
      <c r="Y6714" s="388">
        <f ca="1">COUNTIFS(OFFSET($B$10, 0, 0, ROW()-9, 1), SERVICE[[#This Row],[Employee ID]], OFFSET($F$10, 0, 0, ROW()-9, 1), SERVICE[[#This Row],[Resources Role]])</f>
        <v>0</v>
      </c>
      <c r="Z6714" s="388">
        <f ca="1">COUNTIFS(OFFSET($F$10, 0, 0, ROW()-9, 1), SERVICE[[#This Row],[Resources Role]], OFFSET($H$10, 0, 0, ROW()-9, 1), SERVICE[[#This Row],[Booking]])</f>
        <v>0</v>
      </c>
    </row>
    <row r="6715" spans="1:26" x14ac:dyDescent="0.25">
      <c r="A6715" s="6" t="str">
        <f ca="1">no.</f>
        <v/>
      </c>
      <c r="E6715" s="4" t="str">
        <f ca="1">position</f>
        <v/>
      </c>
      <c r="J6715" s="318"/>
      <c r="M6715" s="4"/>
      <c r="O6715" s="6"/>
      <c r="Q6715" s="20"/>
      <c r="R6715" s="5" t="str">
        <f ca="1">score</f>
        <v/>
      </c>
      <c r="S6715" s="7" t="str">
        <f ca="1">rescore_svc</f>
        <v/>
      </c>
      <c r="U6715" s="11" t="str">
        <f ca="1">price</f>
        <v/>
      </c>
      <c r="V6715" s="4"/>
      <c r="Y6715" s="388">
        <f ca="1">COUNTIFS(OFFSET($B$10, 0, 0, ROW()-9, 1), SERVICE[[#This Row],[Employee ID]], OFFSET($F$10, 0, 0, ROW()-9, 1), SERVICE[[#This Row],[Resources Role]])</f>
        <v>0</v>
      </c>
      <c r="Z6715" s="388">
        <f ca="1">COUNTIFS(OFFSET($F$10, 0, 0, ROW()-9, 1), SERVICE[[#This Row],[Resources Role]], OFFSET($H$10, 0, 0, ROW()-9, 1), SERVICE[[#This Row],[Booking]])</f>
        <v>0</v>
      </c>
    </row>
    <row r="6716" spans="1:26" x14ac:dyDescent="0.25">
      <c r="A6716" s="6" t="str">
        <f ca="1">no.</f>
        <v/>
      </c>
      <c r="E6716" s="4" t="str">
        <f ca="1">position</f>
        <v/>
      </c>
      <c r="J6716" s="318"/>
      <c r="M6716" s="4"/>
      <c r="O6716" s="6"/>
      <c r="Q6716" s="20"/>
      <c r="R6716" s="5" t="str">
        <f ca="1">score</f>
        <v/>
      </c>
      <c r="S6716" s="7" t="str">
        <f ca="1">rescore_svc</f>
        <v/>
      </c>
      <c r="U6716" s="11" t="str">
        <f ca="1">price</f>
        <v/>
      </c>
      <c r="V6716" s="4"/>
      <c r="Y6716" s="388">
        <f ca="1">COUNTIFS(OFFSET($B$10, 0, 0, ROW()-9, 1), SERVICE[[#This Row],[Employee ID]], OFFSET($F$10, 0, 0, ROW()-9, 1), SERVICE[[#This Row],[Resources Role]])</f>
        <v>0</v>
      </c>
      <c r="Z6716" s="388">
        <f ca="1">COUNTIFS(OFFSET($F$10, 0, 0, ROW()-9, 1), SERVICE[[#This Row],[Resources Role]], OFFSET($H$10, 0, 0, ROW()-9, 1), SERVICE[[#This Row],[Booking]])</f>
        <v>0</v>
      </c>
    </row>
    <row r="6717" spans="1:26" x14ac:dyDescent="0.25">
      <c r="A6717" s="6" t="str">
        <f ca="1">no.</f>
        <v/>
      </c>
      <c r="E6717" s="4" t="str">
        <f ca="1">position</f>
        <v/>
      </c>
      <c r="J6717" s="318"/>
      <c r="M6717" s="4"/>
      <c r="O6717" s="6"/>
      <c r="Q6717" s="20"/>
      <c r="R6717" s="5" t="str">
        <f ca="1">score</f>
        <v/>
      </c>
      <c r="S6717" s="7" t="str">
        <f ca="1">rescore_svc</f>
        <v/>
      </c>
      <c r="U6717" s="11" t="str">
        <f ca="1">price</f>
        <v/>
      </c>
      <c r="V6717" s="4"/>
      <c r="Y6717" s="388">
        <f ca="1">COUNTIFS(OFFSET($B$10, 0, 0, ROW()-9, 1), SERVICE[[#This Row],[Employee ID]], OFFSET($F$10, 0, 0, ROW()-9, 1), SERVICE[[#This Row],[Resources Role]])</f>
        <v>0</v>
      </c>
      <c r="Z6717" s="388">
        <f ca="1">COUNTIFS(OFFSET($F$10, 0, 0, ROW()-9, 1), SERVICE[[#This Row],[Resources Role]], OFFSET($H$10, 0, 0, ROW()-9, 1), SERVICE[[#This Row],[Booking]])</f>
        <v>0</v>
      </c>
    </row>
    <row r="6718" spans="1:26" x14ac:dyDescent="0.25">
      <c r="A6718" s="6" t="str">
        <f ca="1">no.</f>
        <v/>
      </c>
      <c r="E6718" s="4" t="str">
        <f ca="1">position</f>
        <v/>
      </c>
      <c r="J6718" s="318"/>
      <c r="M6718" s="4"/>
      <c r="O6718" s="6"/>
      <c r="Q6718" s="20"/>
      <c r="R6718" s="5" t="str">
        <f ca="1">score</f>
        <v/>
      </c>
      <c r="S6718" s="7" t="str">
        <f ca="1">rescore_svc</f>
        <v/>
      </c>
      <c r="U6718" s="11" t="str">
        <f ca="1">price</f>
        <v/>
      </c>
      <c r="V6718" s="4"/>
      <c r="Y6718" s="388">
        <f ca="1">COUNTIFS(OFFSET($B$10, 0, 0, ROW()-9, 1), SERVICE[[#This Row],[Employee ID]], OFFSET($F$10, 0, 0, ROW()-9, 1), SERVICE[[#This Row],[Resources Role]])</f>
        <v>0</v>
      </c>
      <c r="Z6718" s="388">
        <f ca="1">COUNTIFS(OFFSET($F$10, 0, 0, ROW()-9, 1), SERVICE[[#This Row],[Resources Role]], OFFSET($H$10, 0, 0, ROW()-9, 1), SERVICE[[#This Row],[Booking]])</f>
        <v>0</v>
      </c>
    </row>
    <row r="6719" spans="1:26" x14ac:dyDescent="0.25">
      <c r="A6719" s="6" t="str">
        <f ca="1">no.</f>
        <v/>
      </c>
      <c r="E6719" s="4" t="str">
        <f ca="1">position</f>
        <v/>
      </c>
      <c r="J6719" s="318"/>
      <c r="M6719" s="4"/>
      <c r="O6719" s="6"/>
      <c r="Q6719" s="20"/>
      <c r="R6719" s="5" t="str">
        <f ca="1">score</f>
        <v/>
      </c>
      <c r="S6719" s="7" t="str">
        <f ca="1">rescore_svc</f>
        <v/>
      </c>
      <c r="U6719" s="11" t="str">
        <f ca="1">price</f>
        <v/>
      </c>
      <c r="V6719" s="4"/>
      <c r="Y6719" s="388">
        <f ca="1">COUNTIFS(OFFSET($B$10, 0, 0, ROW()-9, 1), SERVICE[[#This Row],[Employee ID]], OFFSET($F$10, 0, 0, ROW()-9, 1), SERVICE[[#This Row],[Resources Role]])</f>
        <v>0</v>
      </c>
      <c r="Z6719" s="388">
        <f ca="1">COUNTIFS(OFFSET($F$10, 0, 0, ROW()-9, 1), SERVICE[[#This Row],[Resources Role]], OFFSET($H$10, 0, 0, ROW()-9, 1), SERVICE[[#This Row],[Booking]])</f>
        <v>0</v>
      </c>
    </row>
    <row r="6720" spans="1:26" x14ac:dyDescent="0.25">
      <c r="A6720" s="6" t="str">
        <f ca="1">no.</f>
        <v/>
      </c>
      <c r="E6720" s="4" t="str">
        <f ca="1">position</f>
        <v/>
      </c>
      <c r="J6720" s="318"/>
      <c r="M6720" s="4"/>
      <c r="O6720" s="6"/>
      <c r="Q6720" s="20"/>
      <c r="R6720" s="5" t="str">
        <f ca="1">score</f>
        <v/>
      </c>
      <c r="S6720" s="7" t="str">
        <f ca="1">rescore_svc</f>
        <v/>
      </c>
      <c r="U6720" s="11" t="str">
        <f ca="1">price</f>
        <v/>
      </c>
      <c r="V6720" s="4"/>
      <c r="Y6720" s="388">
        <f ca="1">COUNTIFS(OFFSET($B$10, 0, 0, ROW()-9, 1), SERVICE[[#This Row],[Employee ID]], OFFSET($F$10, 0, 0, ROW()-9, 1), SERVICE[[#This Row],[Resources Role]])</f>
        <v>0</v>
      </c>
      <c r="Z6720" s="388">
        <f ca="1">COUNTIFS(OFFSET($F$10, 0, 0, ROW()-9, 1), SERVICE[[#This Row],[Resources Role]], OFFSET($H$10, 0, 0, ROW()-9, 1), SERVICE[[#This Row],[Booking]])</f>
        <v>0</v>
      </c>
    </row>
    <row r="6721" spans="1:26" x14ac:dyDescent="0.25">
      <c r="A6721" s="6" t="str">
        <f ca="1">no.</f>
        <v/>
      </c>
      <c r="E6721" s="4" t="str">
        <f ca="1">position</f>
        <v/>
      </c>
      <c r="J6721" s="318"/>
      <c r="M6721" s="4"/>
      <c r="O6721" s="6"/>
      <c r="Q6721" s="20"/>
      <c r="R6721" s="5" t="str">
        <f ca="1">score</f>
        <v/>
      </c>
      <c r="S6721" s="7" t="str">
        <f ca="1">rescore_svc</f>
        <v/>
      </c>
      <c r="U6721" s="11" t="str">
        <f ca="1">price</f>
        <v/>
      </c>
      <c r="V6721" s="4"/>
      <c r="Y6721" s="388">
        <f ca="1">COUNTIFS(OFFSET($B$10, 0, 0, ROW()-9, 1), SERVICE[[#This Row],[Employee ID]], OFFSET($F$10, 0, 0, ROW()-9, 1), SERVICE[[#This Row],[Resources Role]])</f>
        <v>0</v>
      </c>
      <c r="Z6721" s="388">
        <f ca="1">COUNTIFS(OFFSET($F$10, 0, 0, ROW()-9, 1), SERVICE[[#This Row],[Resources Role]], OFFSET($H$10, 0, 0, ROW()-9, 1), SERVICE[[#This Row],[Booking]])</f>
        <v>0</v>
      </c>
    </row>
    <row r="6722" spans="1:26" x14ac:dyDescent="0.25">
      <c r="A6722" s="6" t="str">
        <f ca="1">no.</f>
        <v/>
      </c>
      <c r="E6722" s="4" t="str">
        <f ca="1">position</f>
        <v/>
      </c>
      <c r="J6722" s="318"/>
      <c r="M6722" s="4"/>
      <c r="O6722" s="6"/>
      <c r="Q6722" s="20"/>
      <c r="R6722" s="5" t="str">
        <f ca="1">score</f>
        <v/>
      </c>
      <c r="S6722" s="7" t="str">
        <f ca="1">rescore_svc</f>
        <v/>
      </c>
      <c r="U6722" s="11" t="str">
        <f ca="1">price</f>
        <v/>
      </c>
      <c r="V6722" s="4"/>
      <c r="Y6722" s="388">
        <f ca="1">COUNTIFS(OFFSET($B$10, 0, 0, ROW()-9, 1), SERVICE[[#This Row],[Employee ID]], OFFSET($F$10, 0, 0, ROW()-9, 1), SERVICE[[#This Row],[Resources Role]])</f>
        <v>0</v>
      </c>
      <c r="Z6722" s="388">
        <f ca="1">COUNTIFS(OFFSET($F$10, 0, 0, ROW()-9, 1), SERVICE[[#This Row],[Resources Role]], OFFSET($H$10, 0, 0, ROW()-9, 1), SERVICE[[#This Row],[Booking]])</f>
        <v>0</v>
      </c>
    </row>
    <row r="6723" spans="1:26" x14ac:dyDescent="0.25">
      <c r="A6723" s="6" t="str">
        <f ca="1">no.</f>
        <v/>
      </c>
      <c r="E6723" s="4" t="str">
        <f ca="1">position</f>
        <v/>
      </c>
      <c r="J6723" s="318"/>
      <c r="M6723" s="4"/>
      <c r="O6723" s="6"/>
      <c r="Q6723" s="20"/>
      <c r="R6723" s="5" t="str">
        <f ca="1">score</f>
        <v/>
      </c>
      <c r="S6723" s="7" t="str">
        <f ca="1">rescore_svc</f>
        <v/>
      </c>
      <c r="U6723" s="11" t="str">
        <f ca="1">price</f>
        <v/>
      </c>
      <c r="V6723" s="4"/>
      <c r="Y6723" s="388">
        <f ca="1">COUNTIFS(OFFSET($B$10, 0, 0, ROW()-9, 1), SERVICE[[#This Row],[Employee ID]], OFFSET($F$10, 0, 0, ROW()-9, 1), SERVICE[[#This Row],[Resources Role]])</f>
        <v>0</v>
      </c>
      <c r="Z6723" s="388">
        <f ca="1">COUNTIFS(OFFSET($F$10, 0, 0, ROW()-9, 1), SERVICE[[#This Row],[Resources Role]], OFFSET($H$10, 0, 0, ROW()-9, 1), SERVICE[[#This Row],[Booking]])</f>
        <v>0</v>
      </c>
    </row>
    <row r="6724" spans="1:26" x14ac:dyDescent="0.25">
      <c r="A6724" s="6" t="str">
        <f ca="1">no.</f>
        <v/>
      </c>
      <c r="E6724" s="4" t="str">
        <f ca="1">position</f>
        <v/>
      </c>
      <c r="J6724" s="318"/>
      <c r="M6724" s="4"/>
      <c r="O6724" s="6"/>
      <c r="Q6724" s="20"/>
      <c r="R6724" s="5" t="str">
        <f ca="1">score</f>
        <v/>
      </c>
      <c r="S6724" s="7" t="str">
        <f ca="1">rescore_svc</f>
        <v/>
      </c>
      <c r="U6724" s="11" t="str">
        <f ca="1">price</f>
        <v/>
      </c>
      <c r="V6724" s="4"/>
      <c r="Y6724" s="388">
        <f ca="1">COUNTIFS(OFFSET($B$10, 0, 0, ROW()-9, 1), SERVICE[[#This Row],[Employee ID]], OFFSET($F$10, 0, 0, ROW()-9, 1), SERVICE[[#This Row],[Resources Role]])</f>
        <v>0</v>
      </c>
      <c r="Z6724" s="388">
        <f ca="1">COUNTIFS(OFFSET($F$10, 0, 0, ROW()-9, 1), SERVICE[[#This Row],[Resources Role]], OFFSET($H$10, 0, 0, ROW()-9, 1), SERVICE[[#This Row],[Booking]])</f>
        <v>0</v>
      </c>
    </row>
    <row r="6725" spans="1:26" x14ac:dyDescent="0.25">
      <c r="A6725" s="6" t="str">
        <f ca="1">no.</f>
        <v/>
      </c>
      <c r="E6725" s="4" t="str">
        <f ca="1">position</f>
        <v/>
      </c>
      <c r="J6725" s="318"/>
      <c r="M6725" s="4"/>
      <c r="O6725" s="6"/>
      <c r="Q6725" s="20"/>
      <c r="R6725" s="5" t="str">
        <f ca="1">score</f>
        <v/>
      </c>
      <c r="S6725" s="7" t="str">
        <f ca="1">rescore_svc</f>
        <v/>
      </c>
      <c r="U6725" s="11" t="str">
        <f ca="1">price</f>
        <v/>
      </c>
      <c r="V6725" s="4"/>
      <c r="Y6725" s="388">
        <f ca="1">COUNTIFS(OFFSET($B$10, 0, 0, ROW()-9, 1), SERVICE[[#This Row],[Employee ID]], OFFSET($F$10, 0, 0, ROW()-9, 1), SERVICE[[#This Row],[Resources Role]])</f>
        <v>0</v>
      </c>
      <c r="Z6725" s="388">
        <f ca="1">COUNTIFS(OFFSET($F$10, 0, 0, ROW()-9, 1), SERVICE[[#This Row],[Resources Role]], OFFSET($H$10, 0, 0, ROW()-9, 1), SERVICE[[#This Row],[Booking]])</f>
        <v>0</v>
      </c>
    </row>
    <row r="6726" spans="1:26" x14ac:dyDescent="0.25">
      <c r="A6726" s="6" t="str">
        <f ca="1">no.</f>
        <v/>
      </c>
      <c r="E6726" s="4" t="str">
        <f ca="1">position</f>
        <v/>
      </c>
      <c r="J6726" s="318"/>
      <c r="M6726" s="4"/>
      <c r="O6726" s="6"/>
      <c r="Q6726" s="20"/>
      <c r="R6726" s="5" t="str">
        <f ca="1">score</f>
        <v/>
      </c>
      <c r="S6726" s="7" t="str">
        <f ca="1">rescore_svc</f>
        <v/>
      </c>
      <c r="U6726" s="11" t="str">
        <f ca="1">price</f>
        <v/>
      </c>
      <c r="V6726" s="4"/>
      <c r="Y6726" s="388">
        <f ca="1">COUNTIFS(OFFSET($B$10, 0, 0, ROW()-9, 1), SERVICE[[#This Row],[Employee ID]], OFFSET($F$10, 0, 0, ROW()-9, 1), SERVICE[[#This Row],[Resources Role]])</f>
        <v>0</v>
      </c>
      <c r="Z6726" s="388">
        <f ca="1">COUNTIFS(OFFSET($F$10, 0, 0, ROW()-9, 1), SERVICE[[#This Row],[Resources Role]], OFFSET($H$10, 0, 0, ROW()-9, 1), SERVICE[[#This Row],[Booking]])</f>
        <v>0</v>
      </c>
    </row>
    <row r="6727" spans="1:26" x14ac:dyDescent="0.25">
      <c r="A6727" s="6" t="str">
        <f ca="1">no.</f>
        <v/>
      </c>
      <c r="E6727" s="4" t="str">
        <f ca="1">position</f>
        <v/>
      </c>
      <c r="J6727" s="318"/>
      <c r="M6727" s="4"/>
      <c r="O6727" s="6"/>
      <c r="Q6727" s="20"/>
      <c r="R6727" s="5" t="str">
        <f ca="1">score</f>
        <v/>
      </c>
      <c r="S6727" s="7" t="str">
        <f ca="1">rescore_svc</f>
        <v/>
      </c>
      <c r="U6727" s="11" t="str">
        <f ca="1">price</f>
        <v/>
      </c>
      <c r="V6727" s="4"/>
      <c r="Y6727" s="388">
        <f ca="1">COUNTIFS(OFFSET($B$10, 0, 0, ROW()-9, 1), SERVICE[[#This Row],[Employee ID]], OFFSET($F$10, 0, 0, ROW()-9, 1), SERVICE[[#This Row],[Resources Role]])</f>
        <v>0</v>
      </c>
      <c r="Z6727" s="388">
        <f ca="1">COUNTIFS(OFFSET($F$10, 0, 0, ROW()-9, 1), SERVICE[[#This Row],[Resources Role]], OFFSET($H$10, 0, 0, ROW()-9, 1), SERVICE[[#This Row],[Booking]])</f>
        <v>0</v>
      </c>
    </row>
    <row r="6728" spans="1:26" x14ac:dyDescent="0.25">
      <c r="A6728" s="6" t="str">
        <f ca="1">no.</f>
        <v/>
      </c>
      <c r="E6728" s="4" t="str">
        <f ca="1">position</f>
        <v/>
      </c>
      <c r="J6728" s="318"/>
      <c r="M6728" s="4"/>
      <c r="O6728" s="6"/>
      <c r="Q6728" s="20"/>
      <c r="R6728" s="5" t="str">
        <f ca="1">score</f>
        <v/>
      </c>
      <c r="S6728" s="7" t="str">
        <f ca="1">rescore_svc</f>
        <v/>
      </c>
      <c r="U6728" s="11" t="str">
        <f ca="1">price</f>
        <v/>
      </c>
      <c r="V6728" s="4"/>
      <c r="Y6728" s="388">
        <f ca="1">COUNTIFS(OFFSET($B$10, 0, 0, ROW()-9, 1), SERVICE[[#This Row],[Employee ID]], OFFSET($F$10, 0, 0, ROW()-9, 1), SERVICE[[#This Row],[Resources Role]])</f>
        <v>0</v>
      </c>
      <c r="Z6728" s="388">
        <f ca="1">COUNTIFS(OFFSET($F$10, 0, 0, ROW()-9, 1), SERVICE[[#This Row],[Resources Role]], OFFSET($H$10, 0, 0, ROW()-9, 1), SERVICE[[#This Row],[Booking]])</f>
        <v>0</v>
      </c>
    </row>
    <row r="6729" spans="1:26" x14ac:dyDescent="0.25">
      <c r="A6729" s="6" t="str">
        <f ca="1">no.</f>
        <v/>
      </c>
      <c r="E6729" s="4" t="str">
        <f ca="1">position</f>
        <v/>
      </c>
      <c r="J6729" s="318"/>
      <c r="M6729" s="4"/>
      <c r="O6729" s="6"/>
      <c r="Q6729" s="20"/>
      <c r="R6729" s="5" t="str">
        <f ca="1">score</f>
        <v/>
      </c>
      <c r="S6729" s="7" t="str">
        <f ca="1">rescore_svc</f>
        <v/>
      </c>
      <c r="U6729" s="11" t="str">
        <f ca="1">price</f>
        <v/>
      </c>
      <c r="V6729" s="4"/>
      <c r="Y6729" s="388">
        <f ca="1">COUNTIFS(OFFSET($B$10, 0, 0, ROW()-9, 1), SERVICE[[#This Row],[Employee ID]], OFFSET($F$10, 0, 0, ROW()-9, 1), SERVICE[[#This Row],[Resources Role]])</f>
        <v>0</v>
      </c>
      <c r="Z6729" s="388">
        <f ca="1">COUNTIFS(OFFSET($F$10, 0, 0, ROW()-9, 1), SERVICE[[#This Row],[Resources Role]], OFFSET($H$10, 0, 0, ROW()-9, 1), SERVICE[[#This Row],[Booking]])</f>
        <v>0</v>
      </c>
    </row>
    <row r="6730" spans="1:26" x14ac:dyDescent="0.25">
      <c r="A6730" s="6" t="str">
        <f ca="1">no.</f>
        <v/>
      </c>
      <c r="E6730" s="4" t="str">
        <f ca="1">position</f>
        <v/>
      </c>
      <c r="J6730" s="318"/>
      <c r="M6730" s="4"/>
      <c r="O6730" s="6"/>
      <c r="Q6730" s="20"/>
      <c r="R6730" s="5" t="str">
        <f ca="1">score</f>
        <v/>
      </c>
      <c r="S6730" s="7" t="str">
        <f ca="1">rescore_svc</f>
        <v/>
      </c>
      <c r="U6730" s="11" t="str">
        <f ca="1">price</f>
        <v/>
      </c>
      <c r="V6730" s="4"/>
      <c r="Y6730" s="388">
        <f ca="1">COUNTIFS(OFFSET($B$10, 0, 0, ROW()-9, 1), SERVICE[[#This Row],[Employee ID]], OFFSET($F$10, 0, 0, ROW()-9, 1), SERVICE[[#This Row],[Resources Role]])</f>
        <v>0</v>
      </c>
      <c r="Z6730" s="388">
        <f ca="1">COUNTIFS(OFFSET($F$10, 0, 0, ROW()-9, 1), SERVICE[[#This Row],[Resources Role]], OFFSET($H$10, 0, 0, ROW()-9, 1), SERVICE[[#This Row],[Booking]])</f>
        <v>0</v>
      </c>
    </row>
    <row r="6731" spans="1:26" x14ac:dyDescent="0.25">
      <c r="A6731" s="6" t="str">
        <f ca="1">no.</f>
        <v/>
      </c>
      <c r="E6731" s="4" t="str">
        <f ca="1">position</f>
        <v/>
      </c>
      <c r="J6731" s="318"/>
      <c r="M6731" s="4"/>
      <c r="O6731" s="6"/>
      <c r="Q6731" s="20"/>
      <c r="R6731" s="5" t="str">
        <f ca="1">score</f>
        <v/>
      </c>
      <c r="S6731" s="7" t="str">
        <f ca="1">rescore_svc</f>
        <v/>
      </c>
      <c r="U6731" s="11" t="str">
        <f ca="1">price</f>
        <v/>
      </c>
      <c r="V6731" s="4"/>
      <c r="Y6731" s="388">
        <f ca="1">COUNTIFS(OFFSET($B$10, 0, 0, ROW()-9, 1), SERVICE[[#This Row],[Employee ID]], OFFSET($F$10, 0, 0, ROW()-9, 1), SERVICE[[#This Row],[Resources Role]])</f>
        <v>0</v>
      </c>
      <c r="Z6731" s="388">
        <f ca="1">COUNTIFS(OFFSET($F$10, 0, 0, ROW()-9, 1), SERVICE[[#This Row],[Resources Role]], OFFSET($H$10, 0, 0, ROW()-9, 1), SERVICE[[#This Row],[Booking]])</f>
        <v>0</v>
      </c>
    </row>
    <row r="6732" spans="1:26" x14ac:dyDescent="0.25">
      <c r="A6732" s="6" t="str">
        <f ca="1">no.</f>
        <v/>
      </c>
      <c r="E6732" s="4" t="str">
        <f ca="1">position</f>
        <v/>
      </c>
      <c r="J6732" s="318"/>
      <c r="M6732" s="4"/>
      <c r="O6732" s="6"/>
      <c r="Q6732" s="20"/>
      <c r="R6732" s="5" t="str">
        <f ca="1">score</f>
        <v/>
      </c>
      <c r="S6732" s="7" t="str">
        <f ca="1">rescore_svc</f>
        <v/>
      </c>
      <c r="U6732" s="11" t="str">
        <f ca="1">price</f>
        <v/>
      </c>
      <c r="V6732" s="4"/>
      <c r="Y6732" s="388">
        <f ca="1">COUNTIFS(OFFSET($B$10, 0, 0, ROW()-9, 1), SERVICE[[#This Row],[Employee ID]], OFFSET($F$10, 0, 0, ROW()-9, 1), SERVICE[[#This Row],[Resources Role]])</f>
        <v>0</v>
      </c>
      <c r="Z6732" s="388">
        <f ca="1">COUNTIFS(OFFSET($F$10, 0, 0, ROW()-9, 1), SERVICE[[#This Row],[Resources Role]], OFFSET($H$10, 0, 0, ROW()-9, 1), SERVICE[[#This Row],[Booking]])</f>
        <v>0</v>
      </c>
    </row>
    <row r="6733" spans="1:26" x14ac:dyDescent="0.25">
      <c r="A6733" s="6" t="str">
        <f ca="1">no.</f>
        <v/>
      </c>
      <c r="E6733" s="4" t="str">
        <f ca="1">position</f>
        <v/>
      </c>
      <c r="J6733" s="318"/>
      <c r="M6733" s="4"/>
      <c r="O6733" s="6"/>
      <c r="Q6733" s="20"/>
      <c r="R6733" s="5" t="str">
        <f ca="1">score</f>
        <v/>
      </c>
      <c r="S6733" s="7" t="str">
        <f ca="1">rescore_svc</f>
        <v/>
      </c>
      <c r="U6733" s="11" t="str">
        <f ca="1">price</f>
        <v/>
      </c>
      <c r="V6733" s="4"/>
      <c r="Y6733" s="388">
        <f ca="1">COUNTIFS(OFFSET($B$10, 0, 0, ROW()-9, 1), SERVICE[[#This Row],[Employee ID]], OFFSET($F$10, 0, 0, ROW()-9, 1), SERVICE[[#This Row],[Resources Role]])</f>
        <v>0</v>
      </c>
      <c r="Z6733" s="388">
        <f ca="1">COUNTIFS(OFFSET($F$10, 0, 0, ROW()-9, 1), SERVICE[[#This Row],[Resources Role]], OFFSET($H$10, 0, 0, ROW()-9, 1), SERVICE[[#This Row],[Booking]])</f>
        <v>0</v>
      </c>
    </row>
    <row r="6734" spans="1:26" x14ac:dyDescent="0.25">
      <c r="A6734" s="6" t="str">
        <f ca="1">no.</f>
        <v/>
      </c>
      <c r="E6734" s="4" t="str">
        <f ca="1">position</f>
        <v/>
      </c>
      <c r="J6734" s="318"/>
      <c r="M6734" s="4"/>
      <c r="O6734" s="6"/>
      <c r="Q6734" s="20"/>
      <c r="R6734" s="5" t="str">
        <f ca="1">score</f>
        <v/>
      </c>
      <c r="S6734" s="7" t="str">
        <f ca="1">rescore_svc</f>
        <v/>
      </c>
      <c r="U6734" s="11" t="str">
        <f ca="1">price</f>
        <v/>
      </c>
      <c r="V6734" s="4"/>
      <c r="Y6734" s="388">
        <f ca="1">COUNTIFS(OFFSET($B$10, 0, 0, ROW()-9, 1), SERVICE[[#This Row],[Employee ID]], OFFSET($F$10, 0, 0, ROW()-9, 1), SERVICE[[#This Row],[Resources Role]])</f>
        <v>0</v>
      </c>
      <c r="Z6734" s="388">
        <f ca="1">COUNTIFS(OFFSET($F$10, 0, 0, ROW()-9, 1), SERVICE[[#This Row],[Resources Role]], OFFSET($H$10, 0, 0, ROW()-9, 1), SERVICE[[#This Row],[Booking]])</f>
        <v>0</v>
      </c>
    </row>
    <row r="6735" spans="1:26" x14ac:dyDescent="0.25">
      <c r="A6735" s="6" t="str">
        <f ca="1">no.</f>
        <v/>
      </c>
      <c r="E6735" s="4" t="str">
        <f ca="1">position</f>
        <v/>
      </c>
      <c r="J6735" s="318"/>
      <c r="M6735" s="4"/>
      <c r="O6735" s="6"/>
      <c r="Q6735" s="20"/>
      <c r="R6735" s="5" t="str">
        <f ca="1">score</f>
        <v/>
      </c>
      <c r="S6735" s="7" t="str">
        <f ca="1">rescore_svc</f>
        <v/>
      </c>
      <c r="U6735" s="11" t="str">
        <f ca="1">price</f>
        <v/>
      </c>
      <c r="V6735" s="4"/>
      <c r="Y6735" s="388">
        <f ca="1">COUNTIFS(OFFSET($B$10, 0, 0, ROW()-9, 1), SERVICE[[#This Row],[Employee ID]], OFFSET($F$10, 0, 0, ROW()-9, 1), SERVICE[[#This Row],[Resources Role]])</f>
        <v>0</v>
      </c>
      <c r="Z6735" s="388">
        <f ca="1">COUNTIFS(OFFSET($F$10, 0, 0, ROW()-9, 1), SERVICE[[#This Row],[Resources Role]], OFFSET($H$10, 0, 0, ROW()-9, 1), SERVICE[[#This Row],[Booking]])</f>
        <v>0</v>
      </c>
    </row>
    <row r="6736" spans="1:26" x14ac:dyDescent="0.25">
      <c r="A6736" s="6" t="str">
        <f ca="1">no.</f>
        <v/>
      </c>
      <c r="E6736" s="4" t="str">
        <f ca="1">position</f>
        <v/>
      </c>
      <c r="J6736" s="318"/>
      <c r="M6736" s="4"/>
      <c r="O6736" s="6"/>
      <c r="Q6736" s="20"/>
      <c r="R6736" s="5" t="str">
        <f ca="1">score</f>
        <v/>
      </c>
      <c r="S6736" s="7" t="str">
        <f ca="1">rescore_svc</f>
        <v/>
      </c>
      <c r="U6736" s="11" t="str">
        <f ca="1">price</f>
        <v/>
      </c>
      <c r="V6736" s="4"/>
      <c r="Y6736" s="388">
        <f ca="1">COUNTIFS(OFFSET($B$10, 0, 0, ROW()-9, 1), SERVICE[[#This Row],[Employee ID]], OFFSET($F$10, 0, 0, ROW()-9, 1), SERVICE[[#This Row],[Resources Role]])</f>
        <v>0</v>
      </c>
      <c r="Z6736" s="388">
        <f ca="1">COUNTIFS(OFFSET($F$10, 0, 0, ROW()-9, 1), SERVICE[[#This Row],[Resources Role]], OFFSET($H$10, 0, 0, ROW()-9, 1), SERVICE[[#This Row],[Booking]])</f>
        <v>0</v>
      </c>
    </row>
    <row r="6737" spans="1:26" x14ac:dyDescent="0.25">
      <c r="A6737" s="6" t="str">
        <f ca="1">no.</f>
        <v/>
      </c>
      <c r="E6737" s="4" t="str">
        <f ca="1">position</f>
        <v/>
      </c>
      <c r="J6737" s="318"/>
      <c r="M6737" s="4"/>
      <c r="O6737" s="6"/>
      <c r="Q6737" s="20"/>
      <c r="R6737" s="5" t="str">
        <f ca="1">score</f>
        <v/>
      </c>
      <c r="S6737" s="7" t="str">
        <f ca="1">rescore_svc</f>
        <v/>
      </c>
      <c r="U6737" s="11" t="str">
        <f ca="1">price</f>
        <v/>
      </c>
      <c r="V6737" s="4"/>
      <c r="Y6737" s="388">
        <f ca="1">COUNTIFS(OFFSET($B$10, 0, 0, ROW()-9, 1), SERVICE[[#This Row],[Employee ID]], OFFSET($F$10, 0, 0, ROW()-9, 1), SERVICE[[#This Row],[Resources Role]])</f>
        <v>0</v>
      </c>
      <c r="Z6737" s="388">
        <f ca="1">COUNTIFS(OFFSET($F$10, 0, 0, ROW()-9, 1), SERVICE[[#This Row],[Resources Role]], OFFSET($H$10, 0, 0, ROW()-9, 1), SERVICE[[#This Row],[Booking]])</f>
        <v>0</v>
      </c>
    </row>
    <row r="6738" spans="1:26" x14ac:dyDescent="0.25">
      <c r="A6738" s="6" t="str">
        <f ca="1">no.</f>
        <v/>
      </c>
      <c r="E6738" s="4" t="str">
        <f ca="1">position</f>
        <v/>
      </c>
      <c r="J6738" s="318"/>
      <c r="M6738" s="4"/>
      <c r="O6738" s="6"/>
      <c r="Q6738" s="20"/>
      <c r="R6738" s="5" t="str">
        <f ca="1">score</f>
        <v/>
      </c>
      <c r="S6738" s="7" t="str">
        <f ca="1">rescore_svc</f>
        <v/>
      </c>
      <c r="U6738" s="11" t="str">
        <f ca="1">price</f>
        <v/>
      </c>
      <c r="V6738" s="4"/>
      <c r="Y6738" s="388">
        <f ca="1">COUNTIFS(OFFSET($B$10, 0, 0, ROW()-9, 1), SERVICE[[#This Row],[Employee ID]], OFFSET($F$10, 0, 0, ROW()-9, 1), SERVICE[[#This Row],[Resources Role]])</f>
        <v>0</v>
      </c>
      <c r="Z6738" s="388">
        <f ca="1">COUNTIFS(OFFSET($F$10, 0, 0, ROW()-9, 1), SERVICE[[#This Row],[Resources Role]], OFFSET($H$10, 0, 0, ROW()-9, 1), SERVICE[[#This Row],[Booking]])</f>
        <v>0</v>
      </c>
    </row>
    <row r="6739" spans="1:26" x14ac:dyDescent="0.25">
      <c r="A6739" s="6" t="str">
        <f ca="1">no.</f>
        <v/>
      </c>
      <c r="E6739" s="4" t="str">
        <f ca="1">position</f>
        <v/>
      </c>
      <c r="J6739" s="318"/>
      <c r="M6739" s="4"/>
      <c r="O6739" s="6"/>
      <c r="Q6739" s="20"/>
      <c r="R6739" s="5" t="str">
        <f ca="1">score</f>
        <v/>
      </c>
      <c r="S6739" s="7" t="str">
        <f ca="1">rescore_svc</f>
        <v/>
      </c>
      <c r="U6739" s="11" t="str">
        <f ca="1">price</f>
        <v/>
      </c>
      <c r="V6739" s="4"/>
      <c r="Y6739" s="388">
        <f ca="1">COUNTIFS(OFFSET($B$10, 0, 0, ROW()-9, 1), SERVICE[[#This Row],[Employee ID]], OFFSET($F$10, 0, 0, ROW()-9, 1), SERVICE[[#This Row],[Resources Role]])</f>
        <v>0</v>
      </c>
      <c r="Z6739" s="388">
        <f ca="1">COUNTIFS(OFFSET($F$10, 0, 0, ROW()-9, 1), SERVICE[[#This Row],[Resources Role]], OFFSET($H$10, 0, 0, ROW()-9, 1), SERVICE[[#This Row],[Booking]])</f>
        <v>0</v>
      </c>
    </row>
    <row r="6740" spans="1:26" x14ac:dyDescent="0.25">
      <c r="A6740" s="6" t="str">
        <f ca="1">no.</f>
        <v/>
      </c>
      <c r="E6740" s="4" t="str">
        <f ca="1">position</f>
        <v/>
      </c>
      <c r="J6740" s="318"/>
      <c r="M6740" s="4"/>
      <c r="O6740" s="6"/>
      <c r="Q6740" s="20"/>
      <c r="R6740" s="5" t="str">
        <f ca="1">score</f>
        <v/>
      </c>
      <c r="S6740" s="7" t="str">
        <f ca="1">rescore_svc</f>
        <v/>
      </c>
      <c r="U6740" s="11" t="str">
        <f ca="1">price</f>
        <v/>
      </c>
      <c r="V6740" s="4"/>
      <c r="Y6740" s="388">
        <f ca="1">COUNTIFS(OFFSET($B$10, 0, 0, ROW()-9, 1), SERVICE[[#This Row],[Employee ID]], OFFSET($F$10, 0, 0, ROW()-9, 1), SERVICE[[#This Row],[Resources Role]])</f>
        <v>0</v>
      </c>
      <c r="Z6740" s="388">
        <f ca="1">COUNTIFS(OFFSET($F$10, 0, 0, ROW()-9, 1), SERVICE[[#This Row],[Resources Role]], OFFSET($H$10, 0, 0, ROW()-9, 1), SERVICE[[#This Row],[Booking]])</f>
        <v>0</v>
      </c>
    </row>
    <row r="6741" spans="1:26" x14ac:dyDescent="0.25">
      <c r="A6741" s="6" t="str">
        <f ca="1">no.</f>
        <v/>
      </c>
      <c r="E6741" s="4" t="str">
        <f ca="1">position</f>
        <v/>
      </c>
      <c r="J6741" s="318"/>
      <c r="M6741" s="4"/>
      <c r="O6741" s="6"/>
      <c r="Q6741" s="20"/>
      <c r="R6741" s="5" t="str">
        <f ca="1">score</f>
        <v/>
      </c>
      <c r="S6741" s="7" t="str">
        <f ca="1">rescore_svc</f>
        <v/>
      </c>
      <c r="U6741" s="11" t="str">
        <f ca="1">price</f>
        <v/>
      </c>
      <c r="V6741" s="4"/>
      <c r="Y6741" s="388">
        <f ca="1">COUNTIFS(OFFSET($B$10, 0, 0, ROW()-9, 1), SERVICE[[#This Row],[Employee ID]], OFFSET($F$10, 0, 0, ROW()-9, 1), SERVICE[[#This Row],[Resources Role]])</f>
        <v>0</v>
      </c>
      <c r="Z6741" s="388">
        <f ca="1">COUNTIFS(OFFSET($F$10, 0, 0, ROW()-9, 1), SERVICE[[#This Row],[Resources Role]], OFFSET($H$10, 0, 0, ROW()-9, 1), SERVICE[[#This Row],[Booking]])</f>
        <v>0</v>
      </c>
    </row>
    <row r="6742" spans="1:26" x14ac:dyDescent="0.25">
      <c r="A6742" s="6" t="str">
        <f ca="1">no.</f>
        <v/>
      </c>
      <c r="E6742" s="4" t="str">
        <f ca="1">position</f>
        <v/>
      </c>
      <c r="J6742" s="318"/>
      <c r="M6742" s="4"/>
      <c r="O6742" s="6"/>
      <c r="Q6742" s="20"/>
      <c r="R6742" s="5" t="str">
        <f ca="1">score</f>
        <v/>
      </c>
      <c r="S6742" s="7" t="str">
        <f ca="1">rescore_svc</f>
        <v/>
      </c>
      <c r="U6742" s="11" t="str">
        <f ca="1">price</f>
        <v/>
      </c>
      <c r="V6742" s="4"/>
      <c r="Y6742" s="388">
        <f ca="1">COUNTIFS(OFFSET($B$10, 0, 0, ROW()-9, 1), SERVICE[[#This Row],[Employee ID]], OFFSET($F$10, 0, 0, ROW()-9, 1), SERVICE[[#This Row],[Resources Role]])</f>
        <v>0</v>
      </c>
      <c r="Z6742" s="388">
        <f ca="1">COUNTIFS(OFFSET($F$10, 0, 0, ROW()-9, 1), SERVICE[[#This Row],[Resources Role]], OFFSET($H$10, 0, 0, ROW()-9, 1), SERVICE[[#This Row],[Booking]])</f>
        <v>0</v>
      </c>
    </row>
    <row r="6743" spans="1:26" x14ac:dyDescent="0.25">
      <c r="A6743" s="6" t="str">
        <f ca="1">no.</f>
        <v/>
      </c>
      <c r="E6743" s="4" t="str">
        <f ca="1">position</f>
        <v/>
      </c>
      <c r="J6743" s="318"/>
      <c r="M6743" s="4"/>
      <c r="O6743" s="6"/>
      <c r="Q6743" s="20"/>
      <c r="R6743" s="5" t="str">
        <f ca="1">score</f>
        <v/>
      </c>
      <c r="S6743" s="7" t="str">
        <f ca="1">rescore_svc</f>
        <v/>
      </c>
      <c r="U6743" s="11" t="str">
        <f ca="1">price</f>
        <v/>
      </c>
      <c r="V6743" s="4"/>
      <c r="Y6743" s="388">
        <f ca="1">COUNTIFS(OFFSET($B$10, 0, 0, ROW()-9, 1), SERVICE[[#This Row],[Employee ID]], OFFSET($F$10, 0, 0, ROW()-9, 1), SERVICE[[#This Row],[Resources Role]])</f>
        <v>0</v>
      </c>
      <c r="Z6743" s="388">
        <f ca="1">COUNTIFS(OFFSET($F$10, 0, 0, ROW()-9, 1), SERVICE[[#This Row],[Resources Role]], OFFSET($H$10, 0, 0, ROW()-9, 1), SERVICE[[#This Row],[Booking]])</f>
        <v>0</v>
      </c>
    </row>
    <row r="6744" spans="1:26" x14ac:dyDescent="0.25">
      <c r="A6744" s="6" t="str">
        <f ca="1">no.</f>
        <v/>
      </c>
      <c r="E6744" s="4" t="str">
        <f ca="1">position</f>
        <v/>
      </c>
      <c r="J6744" s="318"/>
      <c r="M6744" s="4"/>
      <c r="O6744" s="6"/>
      <c r="Q6744" s="20"/>
      <c r="R6744" s="5" t="str">
        <f ca="1">score</f>
        <v/>
      </c>
      <c r="S6744" s="7" t="str">
        <f ca="1">rescore_svc</f>
        <v/>
      </c>
      <c r="U6744" s="11" t="str">
        <f ca="1">price</f>
        <v/>
      </c>
      <c r="V6744" s="4"/>
      <c r="Y6744" s="388">
        <f ca="1">COUNTIFS(OFFSET($B$10, 0, 0, ROW()-9, 1), SERVICE[[#This Row],[Employee ID]], OFFSET($F$10, 0, 0, ROW()-9, 1), SERVICE[[#This Row],[Resources Role]])</f>
        <v>0</v>
      </c>
      <c r="Z6744" s="388">
        <f ca="1">COUNTIFS(OFFSET($F$10, 0, 0, ROW()-9, 1), SERVICE[[#This Row],[Resources Role]], OFFSET($H$10, 0, 0, ROW()-9, 1), SERVICE[[#This Row],[Booking]])</f>
        <v>0</v>
      </c>
    </row>
    <row r="6745" spans="1:26" x14ac:dyDescent="0.25">
      <c r="A6745" s="6" t="str">
        <f ca="1">no.</f>
        <v/>
      </c>
      <c r="E6745" s="4" t="str">
        <f ca="1">position</f>
        <v/>
      </c>
      <c r="J6745" s="318"/>
      <c r="M6745" s="4"/>
      <c r="O6745" s="6"/>
      <c r="Q6745" s="20"/>
      <c r="R6745" s="5" t="str">
        <f ca="1">score</f>
        <v/>
      </c>
      <c r="S6745" s="7" t="str">
        <f ca="1">rescore_svc</f>
        <v/>
      </c>
      <c r="U6745" s="11" t="str">
        <f ca="1">price</f>
        <v/>
      </c>
      <c r="V6745" s="4"/>
      <c r="Y6745" s="388">
        <f ca="1">COUNTIFS(OFFSET($B$10, 0, 0, ROW()-9, 1), SERVICE[[#This Row],[Employee ID]], OFFSET($F$10, 0, 0, ROW()-9, 1), SERVICE[[#This Row],[Resources Role]])</f>
        <v>0</v>
      </c>
      <c r="Z6745" s="388">
        <f ca="1">COUNTIFS(OFFSET($F$10, 0, 0, ROW()-9, 1), SERVICE[[#This Row],[Resources Role]], OFFSET($H$10, 0, 0, ROW()-9, 1), SERVICE[[#This Row],[Booking]])</f>
        <v>0</v>
      </c>
    </row>
    <row r="6746" spans="1:26" x14ac:dyDescent="0.25">
      <c r="A6746" s="6" t="str">
        <f ca="1">no.</f>
        <v/>
      </c>
      <c r="E6746" s="4" t="str">
        <f ca="1">position</f>
        <v/>
      </c>
      <c r="J6746" s="318"/>
      <c r="M6746" s="4"/>
      <c r="O6746" s="6"/>
      <c r="Q6746" s="20"/>
      <c r="R6746" s="5" t="str">
        <f ca="1">score</f>
        <v/>
      </c>
      <c r="S6746" s="7" t="str">
        <f ca="1">rescore_svc</f>
        <v/>
      </c>
      <c r="U6746" s="11" t="str">
        <f ca="1">price</f>
        <v/>
      </c>
      <c r="V6746" s="4"/>
      <c r="Y6746" s="388">
        <f ca="1">COUNTIFS(OFFSET($B$10, 0, 0, ROW()-9, 1), SERVICE[[#This Row],[Employee ID]], OFFSET($F$10, 0, 0, ROW()-9, 1), SERVICE[[#This Row],[Resources Role]])</f>
        <v>0</v>
      </c>
      <c r="Z6746" s="388">
        <f ca="1">COUNTIFS(OFFSET($F$10, 0, 0, ROW()-9, 1), SERVICE[[#This Row],[Resources Role]], OFFSET($H$10, 0, 0, ROW()-9, 1), SERVICE[[#This Row],[Booking]])</f>
        <v>0</v>
      </c>
    </row>
    <row r="6747" spans="1:26" x14ac:dyDescent="0.25">
      <c r="A6747" s="6" t="str">
        <f ca="1">no.</f>
        <v/>
      </c>
      <c r="E6747" s="4" t="str">
        <f ca="1">position</f>
        <v/>
      </c>
      <c r="J6747" s="318"/>
      <c r="M6747" s="4"/>
      <c r="O6747" s="6"/>
      <c r="Q6747" s="20"/>
      <c r="R6747" s="5" t="str">
        <f ca="1">score</f>
        <v/>
      </c>
      <c r="S6747" s="7" t="str">
        <f ca="1">rescore_svc</f>
        <v/>
      </c>
      <c r="U6747" s="11" t="str">
        <f ca="1">price</f>
        <v/>
      </c>
      <c r="V6747" s="4"/>
      <c r="Y6747" s="388">
        <f ca="1">COUNTIFS(OFFSET($B$10, 0, 0, ROW()-9, 1), SERVICE[[#This Row],[Employee ID]], OFFSET($F$10, 0, 0, ROW()-9, 1), SERVICE[[#This Row],[Resources Role]])</f>
        <v>0</v>
      </c>
      <c r="Z6747" s="388">
        <f ca="1">COUNTIFS(OFFSET($F$10, 0, 0, ROW()-9, 1), SERVICE[[#This Row],[Resources Role]], OFFSET($H$10, 0, 0, ROW()-9, 1), SERVICE[[#This Row],[Booking]])</f>
        <v>0</v>
      </c>
    </row>
    <row r="6748" spans="1:26" x14ac:dyDescent="0.25">
      <c r="A6748" s="6" t="str">
        <f ca="1">no.</f>
        <v/>
      </c>
      <c r="E6748" s="4" t="str">
        <f ca="1">position</f>
        <v/>
      </c>
      <c r="J6748" s="318"/>
      <c r="M6748" s="4"/>
      <c r="O6748" s="6"/>
      <c r="Q6748" s="20"/>
      <c r="R6748" s="5" t="str">
        <f ca="1">score</f>
        <v/>
      </c>
      <c r="S6748" s="7" t="str">
        <f ca="1">rescore_svc</f>
        <v/>
      </c>
      <c r="U6748" s="11" t="str">
        <f ca="1">price</f>
        <v/>
      </c>
      <c r="V6748" s="4"/>
      <c r="Y6748" s="388">
        <f ca="1">COUNTIFS(OFFSET($B$10, 0, 0, ROW()-9, 1), SERVICE[[#This Row],[Employee ID]], OFFSET($F$10, 0, 0, ROW()-9, 1), SERVICE[[#This Row],[Resources Role]])</f>
        <v>0</v>
      </c>
      <c r="Z6748" s="388">
        <f ca="1">COUNTIFS(OFFSET($F$10, 0, 0, ROW()-9, 1), SERVICE[[#This Row],[Resources Role]], OFFSET($H$10, 0, 0, ROW()-9, 1), SERVICE[[#This Row],[Booking]])</f>
        <v>0</v>
      </c>
    </row>
    <row r="6749" spans="1:26" x14ac:dyDescent="0.25">
      <c r="A6749" s="6" t="str">
        <f ca="1">no.</f>
        <v/>
      </c>
      <c r="E6749" s="4" t="str">
        <f ca="1">position</f>
        <v/>
      </c>
      <c r="J6749" s="318"/>
      <c r="M6749" s="4"/>
      <c r="O6749" s="6"/>
      <c r="Q6749" s="20"/>
      <c r="R6749" s="5" t="str">
        <f ca="1">score</f>
        <v/>
      </c>
      <c r="S6749" s="7" t="str">
        <f ca="1">rescore_svc</f>
        <v/>
      </c>
      <c r="U6749" s="11" t="str">
        <f ca="1">price</f>
        <v/>
      </c>
      <c r="V6749" s="4"/>
      <c r="Y6749" s="388">
        <f ca="1">COUNTIFS(OFFSET($B$10, 0, 0, ROW()-9, 1), SERVICE[[#This Row],[Employee ID]], OFFSET($F$10, 0, 0, ROW()-9, 1), SERVICE[[#This Row],[Resources Role]])</f>
        <v>0</v>
      </c>
      <c r="Z6749" s="388">
        <f ca="1">COUNTIFS(OFFSET($F$10, 0, 0, ROW()-9, 1), SERVICE[[#This Row],[Resources Role]], OFFSET($H$10, 0, 0, ROW()-9, 1), SERVICE[[#This Row],[Booking]])</f>
        <v>0</v>
      </c>
    </row>
    <row r="6750" spans="1:26" x14ac:dyDescent="0.25">
      <c r="A6750" s="6" t="str">
        <f ca="1">no.</f>
        <v/>
      </c>
      <c r="E6750" s="4" t="str">
        <f ca="1">position</f>
        <v/>
      </c>
      <c r="J6750" s="318"/>
      <c r="M6750" s="4"/>
      <c r="O6750" s="6"/>
      <c r="Q6750" s="20"/>
      <c r="R6750" s="5" t="str">
        <f ca="1">score</f>
        <v/>
      </c>
      <c r="S6750" s="7" t="str">
        <f ca="1">rescore_svc</f>
        <v/>
      </c>
      <c r="U6750" s="11" t="str">
        <f ca="1">price</f>
        <v/>
      </c>
      <c r="V6750" s="4"/>
      <c r="Y6750" s="388">
        <f ca="1">COUNTIFS(OFFSET($B$10, 0, 0, ROW()-9, 1), SERVICE[[#This Row],[Employee ID]], OFFSET($F$10, 0, 0, ROW()-9, 1), SERVICE[[#This Row],[Resources Role]])</f>
        <v>0</v>
      </c>
      <c r="Z6750" s="388">
        <f ca="1">COUNTIFS(OFFSET($F$10, 0, 0, ROW()-9, 1), SERVICE[[#This Row],[Resources Role]], OFFSET($H$10, 0, 0, ROW()-9, 1), SERVICE[[#This Row],[Booking]])</f>
        <v>0</v>
      </c>
    </row>
    <row r="6751" spans="1:26" x14ac:dyDescent="0.25">
      <c r="A6751" s="6" t="str">
        <f ca="1">no.</f>
        <v/>
      </c>
      <c r="E6751" s="4" t="str">
        <f ca="1">position</f>
        <v/>
      </c>
      <c r="J6751" s="318"/>
      <c r="M6751" s="4"/>
      <c r="O6751" s="6"/>
      <c r="Q6751" s="20"/>
      <c r="R6751" s="5" t="str">
        <f ca="1">score</f>
        <v/>
      </c>
      <c r="S6751" s="7" t="str">
        <f ca="1">rescore_svc</f>
        <v/>
      </c>
      <c r="U6751" s="11" t="str">
        <f ca="1">price</f>
        <v/>
      </c>
      <c r="V6751" s="4"/>
      <c r="Y6751" s="388">
        <f ca="1">COUNTIFS(OFFSET($B$10, 0, 0, ROW()-9, 1), SERVICE[[#This Row],[Employee ID]], OFFSET($F$10, 0, 0, ROW()-9, 1), SERVICE[[#This Row],[Resources Role]])</f>
        <v>0</v>
      </c>
      <c r="Z6751" s="388">
        <f ca="1">COUNTIFS(OFFSET($F$10, 0, 0, ROW()-9, 1), SERVICE[[#This Row],[Resources Role]], OFFSET($H$10, 0, 0, ROW()-9, 1), SERVICE[[#This Row],[Booking]])</f>
        <v>0</v>
      </c>
    </row>
    <row r="6752" spans="1:26" x14ac:dyDescent="0.25">
      <c r="A6752" s="6" t="str">
        <f ca="1">no.</f>
        <v/>
      </c>
      <c r="E6752" s="4" t="str">
        <f ca="1">position</f>
        <v/>
      </c>
      <c r="J6752" s="318"/>
      <c r="M6752" s="4"/>
      <c r="O6752" s="6"/>
      <c r="Q6752" s="20"/>
      <c r="R6752" s="5" t="str">
        <f ca="1">score</f>
        <v/>
      </c>
      <c r="S6752" s="7" t="str">
        <f ca="1">rescore_svc</f>
        <v/>
      </c>
      <c r="U6752" s="11" t="str">
        <f ca="1">price</f>
        <v/>
      </c>
      <c r="V6752" s="4"/>
      <c r="Y6752" s="388">
        <f ca="1">COUNTIFS(OFFSET($B$10, 0, 0, ROW()-9, 1), SERVICE[[#This Row],[Employee ID]], OFFSET($F$10, 0, 0, ROW()-9, 1), SERVICE[[#This Row],[Resources Role]])</f>
        <v>0</v>
      </c>
      <c r="Z6752" s="388">
        <f ca="1">COUNTIFS(OFFSET($F$10, 0, 0, ROW()-9, 1), SERVICE[[#This Row],[Resources Role]], OFFSET($H$10, 0, 0, ROW()-9, 1), SERVICE[[#This Row],[Booking]])</f>
        <v>0</v>
      </c>
    </row>
    <row r="6753" spans="1:26" x14ac:dyDescent="0.25">
      <c r="A6753" s="6" t="str">
        <f ca="1">no.</f>
        <v/>
      </c>
      <c r="E6753" s="4" t="str">
        <f ca="1">position</f>
        <v/>
      </c>
      <c r="J6753" s="318"/>
      <c r="M6753" s="4"/>
      <c r="O6753" s="6"/>
      <c r="Q6753" s="20"/>
      <c r="R6753" s="5" t="str">
        <f ca="1">score</f>
        <v/>
      </c>
      <c r="S6753" s="7" t="str">
        <f ca="1">rescore_svc</f>
        <v/>
      </c>
      <c r="U6753" s="11" t="str">
        <f ca="1">price</f>
        <v/>
      </c>
      <c r="V6753" s="4"/>
      <c r="Y6753" s="388">
        <f ca="1">COUNTIFS(OFFSET($B$10, 0, 0, ROW()-9, 1), SERVICE[[#This Row],[Employee ID]], OFFSET($F$10, 0, 0, ROW()-9, 1), SERVICE[[#This Row],[Resources Role]])</f>
        <v>0</v>
      </c>
      <c r="Z6753" s="388">
        <f ca="1">COUNTIFS(OFFSET($F$10, 0, 0, ROW()-9, 1), SERVICE[[#This Row],[Resources Role]], OFFSET($H$10, 0, 0, ROW()-9, 1), SERVICE[[#This Row],[Booking]])</f>
        <v>0</v>
      </c>
    </row>
    <row r="6754" spans="1:26" x14ac:dyDescent="0.25">
      <c r="A6754" s="6" t="str">
        <f ca="1">no.</f>
        <v/>
      </c>
      <c r="E6754" s="4" t="str">
        <f ca="1">position</f>
        <v/>
      </c>
      <c r="J6754" s="318"/>
      <c r="M6754" s="4"/>
      <c r="O6754" s="6"/>
      <c r="Q6754" s="20"/>
      <c r="R6754" s="5" t="str">
        <f ca="1">score</f>
        <v/>
      </c>
      <c r="S6754" s="7" t="str">
        <f ca="1">rescore_svc</f>
        <v/>
      </c>
      <c r="U6754" s="11" t="str">
        <f ca="1">price</f>
        <v/>
      </c>
      <c r="V6754" s="4"/>
      <c r="Y6754" s="388">
        <f ca="1">COUNTIFS(OFFSET($B$10, 0, 0, ROW()-9, 1), SERVICE[[#This Row],[Employee ID]], OFFSET($F$10, 0, 0, ROW()-9, 1), SERVICE[[#This Row],[Resources Role]])</f>
        <v>0</v>
      </c>
      <c r="Z6754" s="388">
        <f ca="1">COUNTIFS(OFFSET($F$10, 0, 0, ROW()-9, 1), SERVICE[[#This Row],[Resources Role]], OFFSET($H$10, 0, 0, ROW()-9, 1), SERVICE[[#This Row],[Booking]])</f>
        <v>0</v>
      </c>
    </row>
    <row r="6755" spans="1:26" x14ac:dyDescent="0.25">
      <c r="A6755" s="6" t="str">
        <f ca="1">no.</f>
        <v/>
      </c>
      <c r="E6755" s="4" t="str">
        <f ca="1">position</f>
        <v/>
      </c>
      <c r="J6755" s="318"/>
      <c r="M6755" s="4"/>
      <c r="O6755" s="6"/>
      <c r="Q6755" s="20"/>
      <c r="R6755" s="5" t="str">
        <f ca="1">score</f>
        <v/>
      </c>
      <c r="S6755" s="7" t="str">
        <f ca="1">rescore_svc</f>
        <v/>
      </c>
      <c r="U6755" s="11" t="str">
        <f ca="1">price</f>
        <v/>
      </c>
      <c r="V6755" s="4"/>
      <c r="Y6755" s="388">
        <f ca="1">COUNTIFS(OFFSET($B$10, 0, 0, ROW()-9, 1), SERVICE[[#This Row],[Employee ID]], OFFSET($F$10, 0, 0, ROW()-9, 1), SERVICE[[#This Row],[Resources Role]])</f>
        <v>0</v>
      </c>
      <c r="Z6755" s="388">
        <f ca="1">COUNTIFS(OFFSET($F$10, 0, 0, ROW()-9, 1), SERVICE[[#This Row],[Resources Role]], OFFSET($H$10, 0, 0, ROW()-9, 1), SERVICE[[#This Row],[Booking]])</f>
        <v>0</v>
      </c>
    </row>
    <row r="6756" spans="1:26" x14ac:dyDescent="0.25">
      <c r="A6756" s="6" t="str">
        <f ca="1">no.</f>
        <v/>
      </c>
      <c r="E6756" s="4" t="str">
        <f ca="1">position</f>
        <v/>
      </c>
      <c r="J6756" s="318"/>
      <c r="M6756" s="4"/>
      <c r="O6756" s="6"/>
      <c r="Q6756" s="20"/>
      <c r="R6756" s="5" t="str">
        <f ca="1">score</f>
        <v/>
      </c>
      <c r="S6756" s="7" t="str">
        <f ca="1">rescore_svc</f>
        <v/>
      </c>
      <c r="U6756" s="11" t="str">
        <f ca="1">price</f>
        <v/>
      </c>
      <c r="V6756" s="4"/>
      <c r="Y6756" s="388">
        <f ca="1">COUNTIFS(OFFSET($B$10, 0, 0, ROW()-9, 1), SERVICE[[#This Row],[Employee ID]], OFFSET($F$10, 0, 0, ROW()-9, 1), SERVICE[[#This Row],[Resources Role]])</f>
        <v>0</v>
      </c>
      <c r="Z6756" s="388">
        <f ca="1">COUNTIFS(OFFSET($F$10, 0, 0, ROW()-9, 1), SERVICE[[#This Row],[Resources Role]], OFFSET($H$10, 0, 0, ROW()-9, 1), SERVICE[[#This Row],[Booking]])</f>
        <v>0</v>
      </c>
    </row>
    <row r="6757" spans="1:26" x14ac:dyDescent="0.25">
      <c r="A6757" s="6" t="str">
        <f ca="1">no.</f>
        <v/>
      </c>
      <c r="E6757" s="4" t="str">
        <f ca="1">position</f>
        <v/>
      </c>
      <c r="J6757" s="318"/>
      <c r="M6757" s="4"/>
      <c r="O6757" s="6"/>
      <c r="Q6757" s="20"/>
      <c r="R6757" s="5" t="str">
        <f ca="1">score</f>
        <v/>
      </c>
      <c r="S6757" s="7" t="str">
        <f ca="1">rescore_svc</f>
        <v/>
      </c>
      <c r="U6757" s="11" t="str">
        <f ca="1">price</f>
        <v/>
      </c>
      <c r="V6757" s="4"/>
      <c r="Y6757" s="388">
        <f ca="1">COUNTIFS(OFFSET($B$10, 0, 0, ROW()-9, 1), SERVICE[[#This Row],[Employee ID]], OFFSET($F$10, 0, 0, ROW()-9, 1), SERVICE[[#This Row],[Resources Role]])</f>
        <v>0</v>
      </c>
      <c r="Z6757" s="388">
        <f ca="1">COUNTIFS(OFFSET($F$10, 0, 0, ROW()-9, 1), SERVICE[[#This Row],[Resources Role]], OFFSET($H$10, 0, 0, ROW()-9, 1), SERVICE[[#This Row],[Booking]])</f>
        <v>0</v>
      </c>
    </row>
    <row r="6758" spans="1:26" x14ac:dyDescent="0.25">
      <c r="A6758" s="6" t="str">
        <f ca="1">no.</f>
        <v/>
      </c>
      <c r="E6758" s="4" t="str">
        <f ca="1">position</f>
        <v/>
      </c>
      <c r="J6758" s="318"/>
      <c r="M6758" s="4"/>
      <c r="O6758" s="6"/>
      <c r="Q6758" s="20"/>
      <c r="R6758" s="5" t="str">
        <f ca="1">score</f>
        <v/>
      </c>
      <c r="S6758" s="7" t="str">
        <f ca="1">rescore_svc</f>
        <v/>
      </c>
      <c r="U6758" s="11" t="str">
        <f ca="1">price</f>
        <v/>
      </c>
      <c r="V6758" s="4"/>
      <c r="Y6758" s="388">
        <f ca="1">COUNTIFS(OFFSET($B$10, 0, 0, ROW()-9, 1), SERVICE[[#This Row],[Employee ID]], OFFSET($F$10, 0, 0, ROW()-9, 1), SERVICE[[#This Row],[Resources Role]])</f>
        <v>0</v>
      </c>
      <c r="Z6758" s="388">
        <f ca="1">COUNTIFS(OFFSET($F$10, 0, 0, ROW()-9, 1), SERVICE[[#This Row],[Resources Role]], OFFSET($H$10, 0, 0, ROW()-9, 1), SERVICE[[#This Row],[Booking]])</f>
        <v>0</v>
      </c>
    </row>
    <row r="6759" spans="1:26" x14ac:dyDescent="0.25">
      <c r="A6759" s="6" t="str">
        <f ca="1">no.</f>
        <v/>
      </c>
      <c r="E6759" s="4" t="str">
        <f ca="1">position</f>
        <v/>
      </c>
      <c r="J6759" s="318"/>
      <c r="M6759" s="4"/>
      <c r="O6759" s="6"/>
      <c r="Q6759" s="20"/>
      <c r="R6759" s="5" t="str">
        <f ca="1">score</f>
        <v/>
      </c>
      <c r="S6759" s="7" t="str">
        <f ca="1">rescore_svc</f>
        <v/>
      </c>
      <c r="U6759" s="11" t="str">
        <f ca="1">price</f>
        <v/>
      </c>
      <c r="V6759" s="4"/>
      <c r="Y6759" s="388">
        <f ca="1">COUNTIFS(OFFSET($B$10, 0, 0, ROW()-9, 1), SERVICE[[#This Row],[Employee ID]], OFFSET($F$10, 0, 0, ROW()-9, 1), SERVICE[[#This Row],[Resources Role]])</f>
        <v>0</v>
      </c>
      <c r="Z6759" s="388">
        <f ca="1">COUNTIFS(OFFSET($F$10, 0, 0, ROW()-9, 1), SERVICE[[#This Row],[Resources Role]], OFFSET($H$10, 0, 0, ROW()-9, 1), SERVICE[[#This Row],[Booking]])</f>
        <v>0</v>
      </c>
    </row>
    <row r="6760" spans="1:26" x14ac:dyDescent="0.25">
      <c r="A6760" s="6" t="str">
        <f ca="1">no.</f>
        <v/>
      </c>
      <c r="E6760" s="4" t="str">
        <f ca="1">position</f>
        <v/>
      </c>
      <c r="J6760" s="318"/>
      <c r="M6760" s="4"/>
      <c r="O6760" s="6"/>
      <c r="Q6760" s="20"/>
      <c r="R6760" s="5" t="str">
        <f ca="1">score</f>
        <v/>
      </c>
      <c r="S6760" s="7" t="str">
        <f ca="1">rescore_svc</f>
        <v/>
      </c>
      <c r="U6760" s="11" t="str">
        <f ca="1">price</f>
        <v/>
      </c>
      <c r="V6760" s="4"/>
      <c r="Y6760" s="388">
        <f ca="1">COUNTIFS(OFFSET($B$10, 0, 0, ROW()-9, 1), SERVICE[[#This Row],[Employee ID]], OFFSET($F$10, 0, 0, ROW()-9, 1), SERVICE[[#This Row],[Resources Role]])</f>
        <v>0</v>
      </c>
      <c r="Z6760" s="388">
        <f ca="1">COUNTIFS(OFFSET($F$10, 0, 0, ROW()-9, 1), SERVICE[[#This Row],[Resources Role]], OFFSET($H$10, 0, 0, ROW()-9, 1), SERVICE[[#This Row],[Booking]])</f>
        <v>0</v>
      </c>
    </row>
    <row r="6761" spans="1:26" x14ac:dyDescent="0.25">
      <c r="A6761" s="6" t="str">
        <f ca="1">no.</f>
        <v/>
      </c>
      <c r="E6761" s="4" t="str">
        <f ca="1">position</f>
        <v/>
      </c>
      <c r="J6761" s="318"/>
      <c r="M6761" s="4"/>
      <c r="O6761" s="6"/>
      <c r="Q6761" s="20"/>
      <c r="R6761" s="5" t="str">
        <f ca="1">score</f>
        <v/>
      </c>
      <c r="S6761" s="7" t="str">
        <f ca="1">rescore_svc</f>
        <v/>
      </c>
      <c r="U6761" s="11" t="str">
        <f ca="1">price</f>
        <v/>
      </c>
      <c r="V6761" s="4"/>
      <c r="Y6761" s="388">
        <f ca="1">COUNTIFS(OFFSET($B$10, 0, 0, ROW()-9, 1), SERVICE[[#This Row],[Employee ID]], OFFSET($F$10, 0, 0, ROW()-9, 1), SERVICE[[#This Row],[Resources Role]])</f>
        <v>0</v>
      </c>
      <c r="Z6761" s="388">
        <f ca="1">COUNTIFS(OFFSET($F$10, 0, 0, ROW()-9, 1), SERVICE[[#This Row],[Resources Role]], OFFSET($H$10, 0, 0, ROW()-9, 1), SERVICE[[#This Row],[Booking]])</f>
        <v>0</v>
      </c>
    </row>
    <row r="6762" spans="1:26" x14ac:dyDescent="0.25">
      <c r="A6762" s="6" t="str">
        <f ca="1">no.</f>
        <v/>
      </c>
      <c r="E6762" s="4" t="str">
        <f ca="1">position</f>
        <v/>
      </c>
      <c r="J6762" s="318"/>
      <c r="M6762" s="4"/>
      <c r="O6762" s="6"/>
      <c r="Q6762" s="20"/>
      <c r="R6762" s="5" t="str">
        <f ca="1">score</f>
        <v/>
      </c>
      <c r="S6762" s="7" t="str">
        <f ca="1">rescore_svc</f>
        <v/>
      </c>
      <c r="U6762" s="11" t="str">
        <f ca="1">price</f>
        <v/>
      </c>
      <c r="V6762" s="4"/>
      <c r="Y6762" s="388">
        <f ca="1">COUNTIFS(OFFSET($B$10, 0, 0, ROW()-9, 1), SERVICE[[#This Row],[Employee ID]], OFFSET($F$10, 0, 0, ROW()-9, 1), SERVICE[[#This Row],[Resources Role]])</f>
        <v>0</v>
      </c>
      <c r="Z6762" s="388">
        <f ca="1">COUNTIFS(OFFSET($F$10, 0, 0, ROW()-9, 1), SERVICE[[#This Row],[Resources Role]], OFFSET($H$10, 0, 0, ROW()-9, 1), SERVICE[[#This Row],[Booking]])</f>
        <v>0</v>
      </c>
    </row>
    <row r="6763" spans="1:26" x14ac:dyDescent="0.25">
      <c r="A6763" s="6" t="str">
        <f ca="1">no.</f>
        <v/>
      </c>
      <c r="E6763" s="4" t="str">
        <f ca="1">position</f>
        <v/>
      </c>
      <c r="J6763" s="318"/>
      <c r="M6763" s="4"/>
      <c r="O6763" s="6"/>
      <c r="Q6763" s="20"/>
      <c r="R6763" s="5" t="str">
        <f ca="1">score</f>
        <v/>
      </c>
      <c r="S6763" s="7" t="str">
        <f ca="1">rescore_svc</f>
        <v/>
      </c>
      <c r="U6763" s="11" t="str">
        <f ca="1">price</f>
        <v/>
      </c>
      <c r="V6763" s="4"/>
      <c r="Y6763" s="388">
        <f ca="1">COUNTIFS(OFFSET($B$10, 0, 0, ROW()-9, 1), SERVICE[[#This Row],[Employee ID]], OFFSET($F$10, 0, 0, ROW()-9, 1), SERVICE[[#This Row],[Resources Role]])</f>
        <v>0</v>
      </c>
      <c r="Z6763" s="388">
        <f ca="1">COUNTIFS(OFFSET($F$10, 0, 0, ROW()-9, 1), SERVICE[[#This Row],[Resources Role]], OFFSET($H$10, 0, 0, ROW()-9, 1), SERVICE[[#This Row],[Booking]])</f>
        <v>0</v>
      </c>
    </row>
    <row r="6764" spans="1:26" x14ac:dyDescent="0.25">
      <c r="A6764" s="6" t="str">
        <f ca="1">no.</f>
        <v/>
      </c>
      <c r="E6764" s="4" t="str">
        <f ca="1">position</f>
        <v/>
      </c>
      <c r="J6764" s="318"/>
      <c r="M6764" s="4"/>
      <c r="O6764" s="6"/>
      <c r="Q6764" s="20"/>
      <c r="R6764" s="5" t="str">
        <f ca="1">score</f>
        <v/>
      </c>
      <c r="S6764" s="7" t="str">
        <f ca="1">rescore_svc</f>
        <v/>
      </c>
      <c r="U6764" s="11" t="str">
        <f ca="1">price</f>
        <v/>
      </c>
      <c r="V6764" s="4"/>
      <c r="Y6764" s="388">
        <f ca="1">COUNTIFS(OFFSET($B$10, 0, 0, ROW()-9, 1), SERVICE[[#This Row],[Employee ID]], OFFSET($F$10, 0, 0, ROW()-9, 1), SERVICE[[#This Row],[Resources Role]])</f>
        <v>0</v>
      </c>
      <c r="Z6764" s="388">
        <f ca="1">COUNTIFS(OFFSET($F$10, 0, 0, ROW()-9, 1), SERVICE[[#This Row],[Resources Role]], OFFSET($H$10, 0, 0, ROW()-9, 1), SERVICE[[#This Row],[Booking]])</f>
        <v>0</v>
      </c>
    </row>
    <row r="6765" spans="1:26" x14ac:dyDescent="0.25">
      <c r="A6765" s="6" t="str">
        <f ca="1">no.</f>
        <v/>
      </c>
      <c r="E6765" s="4" t="str">
        <f ca="1">position</f>
        <v/>
      </c>
      <c r="J6765" s="318"/>
      <c r="M6765" s="4"/>
      <c r="O6765" s="6"/>
      <c r="Q6765" s="20"/>
      <c r="R6765" s="5" t="str">
        <f ca="1">score</f>
        <v/>
      </c>
      <c r="S6765" s="7" t="str">
        <f ca="1">rescore_svc</f>
        <v/>
      </c>
      <c r="U6765" s="11" t="str">
        <f ca="1">price</f>
        <v/>
      </c>
      <c r="V6765" s="4"/>
      <c r="Y6765" s="388">
        <f ca="1">COUNTIFS(OFFSET($B$10, 0, 0, ROW()-9, 1), SERVICE[[#This Row],[Employee ID]], OFFSET($F$10, 0, 0, ROW()-9, 1), SERVICE[[#This Row],[Resources Role]])</f>
        <v>0</v>
      </c>
      <c r="Z6765" s="388">
        <f ca="1">COUNTIFS(OFFSET($F$10, 0, 0, ROW()-9, 1), SERVICE[[#This Row],[Resources Role]], OFFSET($H$10, 0, 0, ROW()-9, 1), SERVICE[[#This Row],[Booking]])</f>
        <v>0</v>
      </c>
    </row>
    <row r="6766" spans="1:26" x14ac:dyDescent="0.25">
      <c r="A6766" s="6" t="str">
        <f ca="1">no.</f>
        <v/>
      </c>
      <c r="E6766" s="4" t="str">
        <f ca="1">position</f>
        <v/>
      </c>
      <c r="J6766" s="318"/>
      <c r="M6766" s="4"/>
      <c r="O6766" s="6"/>
      <c r="Q6766" s="20"/>
      <c r="R6766" s="5" t="str">
        <f ca="1">score</f>
        <v/>
      </c>
      <c r="S6766" s="7" t="str">
        <f ca="1">rescore_svc</f>
        <v/>
      </c>
      <c r="U6766" s="11" t="str">
        <f ca="1">price</f>
        <v/>
      </c>
      <c r="V6766" s="4"/>
      <c r="Y6766" s="388">
        <f ca="1">COUNTIFS(OFFSET($B$10, 0, 0, ROW()-9, 1), SERVICE[[#This Row],[Employee ID]], OFFSET($F$10, 0, 0, ROW()-9, 1), SERVICE[[#This Row],[Resources Role]])</f>
        <v>0</v>
      </c>
      <c r="Z6766" s="388">
        <f ca="1">COUNTIFS(OFFSET($F$10, 0, 0, ROW()-9, 1), SERVICE[[#This Row],[Resources Role]], OFFSET($H$10, 0, 0, ROW()-9, 1), SERVICE[[#This Row],[Booking]])</f>
        <v>0</v>
      </c>
    </row>
    <row r="6767" spans="1:26" x14ac:dyDescent="0.25">
      <c r="A6767" s="6" t="str">
        <f ca="1">no.</f>
        <v/>
      </c>
      <c r="E6767" s="4" t="str">
        <f ca="1">position</f>
        <v/>
      </c>
      <c r="J6767" s="318"/>
      <c r="M6767" s="4"/>
      <c r="O6767" s="6"/>
      <c r="Q6767" s="20"/>
      <c r="R6767" s="5" t="str">
        <f ca="1">score</f>
        <v/>
      </c>
      <c r="S6767" s="7" t="str">
        <f ca="1">rescore_svc</f>
        <v/>
      </c>
      <c r="U6767" s="11" t="str">
        <f ca="1">price</f>
        <v/>
      </c>
      <c r="V6767" s="4"/>
      <c r="Y6767" s="388">
        <f ca="1">COUNTIFS(OFFSET($B$10, 0, 0, ROW()-9, 1), SERVICE[[#This Row],[Employee ID]], OFFSET($F$10, 0, 0, ROW()-9, 1), SERVICE[[#This Row],[Resources Role]])</f>
        <v>0</v>
      </c>
      <c r="Z6767" s="388">
        <f ca="1">COUNTIFS(OFFSET($F$10, 0, 0, ROW()-9, 1), SERVICE[[#This Row],[Resources Role]], OFFSET($H$10, 0, 0, ROW()-9, 1), SERVICE[[#This Row],[Booking]])</f>
        <v>0</v>
      </c>
    </row>
    <row r="6768" spans="1:26" x14ac:dyDescent="0.25">
      <c r="A6768" s="6" t="str">
        <f ca="1">no.</f>
        <v/>
      </c>
      <c r="E6768" s="4" t="str">
        <f ca="1">position</f>
        <v/>
      </c>
      <c r="J6768" s="318"/>
      <c r="M6768" s="4"/>
      <c r="O6768" s="6"/>
      <c r="Q6768" s="20"/>
      <c r="R6768" s="5" t="str">
        <f ca="1">score</f>
        <v/>
      </c>
      <c r="S6768" s="7" t="str">
        <f ca="1">rescore_svc</f>
        <v/>
      </c>
      <c r="U6768" s="11" t="str">
        <f ca="1">price</f>
        <v/>
      </c>
      <c r="V6768" s="4"/>
      <c r="Y6768" s="388">
        <f ca="1">COUNTIFS(OFFSET($B$10, 0, 0, ROW()-9, 1), SERVICE[[#This Row],[Employee ID]], OFFSET($F$10, 0, 0, ROW()-9, 1), SERVICE[[#This Row],[Resources Role]])</f>
        <v>0</v>
      </c>
      <c r="Z6768" s="388">
        <f ca="1">COUNTIFS(OFFSET($F$10, 0, 0, ROW()-9, 1), SERVICE[[#This Row],[Resources Role]], OFFSET($H$10, 0, 0, ROW()-9, 1), SERVICE[[#This Row],[Booking]])</f>
        <v>0</v>
      </c>
    </row>
    <row r="6769" spans="1:26" x14ac:dyDescent="0.25">
      <c r="A6769" s="6" t="str">
        <f ca="1">no.</f>
        <v/>
      </c>
      <c r="E6769" s="4" t="str">
        <f ca="1">position</f>
        <v/>
      </c>
      <c r="J6769" s="318"/>
      <c r="M6769" s="4"/>
      <c r="O6769" s="6"/>
      <c r="Q6769" s="20"/>
      <c r="R6769" s="5" t="str">
        <f ca="1">score</f>
        <v/>
      </c>
      <c r="S6769" s="7" t="str">
        <f ca="1">rescore_svc</f>
        <v/>
      </c>
      <c r="U6769" s="11" t="str">
        <f ca="1">price</f>
        <v/>
      </c>
      <c r="V6769" s="4"/>
      <c r="Y6769" s="388">
        <f ca="1">COUNTIFS(OFFSET($B$10, 0, 0, ROW()-9, 1), SERVICE[[#This Row],[Employee ID]], OFFSET($F$10, 0, 0, ROW()-9, 1), SERVICE[[#This Row],[Resources Role]])</f>
        <v>0</v>
      </c>
      <c r="Z6769" s="388">
        <f ca="1">COUNTIFS(OFFSET($F$10, 0, 0, ROW()-9, 1), SERVICE[[#This Row],[Resources Role]], OFFSET($H$10, 0, 0, ROW()-9, 1), SERVICE[[#This Row],[Booking]])</f>
        <v>0</v>
      </c>
    </row>
    <row r="6770" spans="1:26" x14ac:dyDescent="0.25">
      <c r="A6770" s="6" t="str">
        <f ca="1">no.</f>
        <v/>
      </c>
      <c r="E6770" s="4" t="str">
        <f ca="1">position</f>
        <v/>
      </c>
      <c r="J6770" s="318"/>
      <c r="M6770" s="4"/>
      <c r="O6770" s="6"/>
      <c r="Q6770" s="20"/>
      <c r="R6770" s="5" t="str">
        <f ca="1">score</f>
        <v/>
      </c>
      <c r="S6770" s="7" t="str">
        <f ca="1">rescore_svc</f>
        <v/>
      </c>
      <c r="U6770" s="11" t="str">
        <f ca="1">price</f>
        <v/>
      </c>
      <c r="V6770" s="4"/>
      <c r="Y6770" s="388">
        <f ca="1">COUNTIFS(OFFSET($B$10, 0, 0, ROW()-9, 1), SERVICE[[#This Row],[Employee ID]], OFFSET($F$10, 0, 0, ROW()-9, 1), SERVICE[[#This Row],[Resources Role]])</f>
        <v>0</v>
      </c>
      <c r="Z6770" s="388">
        <f ca="1">COUNTIFS(OFFSET($F$10, 0, 0, ROW()-9, 1), SERVICE[[#This Row],[Resources Role]], OFFSET($H$10, 0, 0, ROW()-9, 1), SERVICE[[#This Row],[Booking]])</f>
        <v>0</v>
      </c>
    </row>
    <row r="6771" spans="1:26" x14ac:dyDescent="0.25">
      <c r="A6771" s="6" t="str">
        <f ca="1">no.</f>
        <v/>
      </c>
      <c r="E6771" s="4" t="str">
        <f ca="1">position</f>
        <v/>
      </c>
      <c r="J6771" s="318"/>
      <c r="M6771" s="4"/>
      <c r="O6771" s="6"/>
      <c r="Q6771" s="20"/>
      <c r="R6771" s="5" t="str">
        <f ca="1">score</f>
        <v/>
      </c>
      <c r="S6771" s="7" t="str">
        <f ca="1">rescore_svc</f>
        <v/>
      </c>
      <c r="U6771" s="11" t="str">
        <f ca="1">price</f>
        <v/>
      </c>
      <c r="V6771" s="4"/>
      <c r="Y6771" s="388">
        <f ca="1">COUNTIFS(OFFSET($B$10, 0, 0, ROW()-9, 1), SERVICE[[#This Row],[Employee ID]], OFFSET($F$10, 0, 0, ROW()-9, 1), SERVICE[[#This Row],[Resources Role]])</f>
        <v>0</v>
      </c>
      <c r="Z6771" s="388">
        <f ca="1">COUNTIFS(OFFSET($F$10, 0, 0, ROW()-9, 1), SERVICE[[#This Row],[Resources Role]], OFFSET($H$10, 0, 0, ROW()-9, 1), SERVICE[[#This Row],[Booking]])</f>
        <v>0</v>
      </c>
    </row>
    <row r="6772" spans="1:26" x14ac:dyDescent="0.25">
      <c r="A6772" s="6" t="str">
        <f ca="1">no.</f>
        <v/>
      </c>
      <c r="E6772" s="4" t="str">
        <f ca="1">position</f>
        <v/>
      </c>
      <c r="J6772" s="318"/>
      <c r="M6772" s="4"/>
      <c r="O6772" s="6"/>
      <c r="Q6772" s="20"/>
      <c r="R6772" s="5" t="str">
        <f ca="1">score</f>
        <v/>
      </c>
      <c r="S6772" s="7" t="str">
        <f ca="1">rescore_svc</f>
        <v/>
      </c>
      <c r="U6772" s="11" t="str">
        <f ca="1">price</f>
        <v/>
      </c>
      <c r="V6772" s="4"/>
      <c r="Y6772" s="388">
        <f ca="1">COUNTIFS(OFFSET($B$10, 0, 0, ROW()-9, 1), SERVICE[[#This Row],[Employee ID]], OFFSET($F$10, 0, 0, ROW()-9, 1), SERVICE[[#This Row],[Resources Role]])</f>
        <v>0</v>
      </c>
      <c r="Z6772" s="388">
        <f ca="1">COUNTIFS(OFFSET($F$10, 0, 0, ROW()-9, 1), SERVICE[[#This Row],[Resources Role]], OFFSET($H$10, 0, 0, ROW()-9, 1), SERVICE[[#This Row],[Booking]])</f>
        <v>0</v>
      </c>
    </row>
    <row r="6773" spans="1:26" x14ac:dyDescent="0.25">
      <c r="A6773" s="6" t="str">
        <f ca="1">no.</f>
        <v/>
      </c>
      <c r="E6773" s="4" t="str">
        <f ca="1">position</f>
        <v/>
      </c>
      <c r="J6773" s="318"/>
      <c r="M6773" s="4"/>
      <c r="O6773" s="6"/>
      <c r="Q6773" s="20"/>
      <c r="R6773" s="5" t="str">
        <f ca="1">score</f>
        <v/>
      </c>
      <c r="S6773" s="7" t="str">
        <f ca="1">rescore_svc</f>
        <v/>
      </c>
      <c r="U6773" s="11" t="str">
        <f ca="1">price</f>
        <v/>
      </c>
      <c r="V6773" s="4"/>
      <c r="Y6773" s="388">
        <f ca="1">COUNTIFS(OFFSET($B$10, 0, 0, ROW()-9, 1), SERVICE[[#This Row],[Employee ID]], OFFSET($F$10, 0, 0, ROW()-9, 1), SERVICE[[#This Row],[Resources Role]])</f>
        <v>0</v>
      </c>
      <c r="Z6773" s="388">
        <f ca="1">COUNTIFS(OFFSET($F$10, 0, 0, ROW()-9, 1), SERVICE[[#This Row],[Resources Role]], OFFSET($H$10, 0, 0, ROW()-9, 1), SERVICE[[#This Row],[Booking]])</f>
        <v>0</v>
      </c>
    </row>
    <row r="6774" spans="1:26" x14ac:dyDescent="0.25">
      <c r="A6774" s="6" t="str">
        <f ca="1">no.</f>
        <v/>
      </c>
      <c r="E6774" s="4" t="str">
        <f ca="1">position</f>
        <v/>
      </c>
      <c r="J6774" s="318"/>
      <c r="M6774" s="4"/>
      <c r="O6774" s="6"/>
      <c r="Q6774" s="20"/>
      <c r="R6774" s="5" t="str">
        <f ca="1">score</f>
        <v/>
      </c>
      <c r="S6774" s="7" t="str">
        <f ca="1">rescore_svc</f>
        <v/>
      </c>
      <c r="U6774" s="11" t="str">
        <f ca="1">price</f>
        <v/>
      </c>
      <c r="V6774" s="4"/>
      <c r="Y6774" s="388">
        <f ca="1">COUNTIFS(OFFSET($B$10, 0, 0, ROW()-9, 1), SERVICE[[#This Row],[Employee ID]], OFFSET($F$10, 0, 0, ROW()-9, 1), SERVICE[[#This Row],[Resources Role]])</f>
        <v>0</v>
      </c>
      <c r="Z6774" s="388">
        <f ca="1">COUNTIFS(OFFSET($F$10, 0, 0, ROW()-9, 1), SERVICE[[#This Row],[Resources Role]], OFFSET($H$10, 0, 0, ROW()-9, 1), SERVICE[[#This Row],[Booking]])</f>
        <v>0</v>
      </c>
    </row>
    <row r="6775" spans="1:26" x14ac:dyDescent="0.25">
      <c r="A6775" s="6" t="str">
        <f ca="1">no.</f>
        <v/>
      </c>
      <c r="E6775" s="4" t="str">
        <f ca="1">position</f>
        <v/>
      </c>
      <c r="J6775" s="318"/>
      <c r="M6775" s="4"/>
      <c r="O6775" s="6"/>
      <c r="Q6775" s="20"/>
      <c r="R6775" s="5" t="str">
        <f ca="1">score</f>
        <v/>
      </c>
      <c r="S6775" s="7" t="str">
        <f ca="1">rescore_svc</f>
        <v/>
      </c>
      <c r="U6775" s="11" t="str">
        <f ca="1">price</f>
        <v/>
      </c>
      <c r="V6775" s="4"/>
      <c r="Y6775" s="388">
        <f ca="1">COUNTIFS(OFFSET($B$10, 0, 0, ROW()-9, 1), SERVICE[[#This Row],[Employee ID]], OFFSET($F$10, 0, 0, ROW()-9, 1), SERVICE[[#This Row],[Resources Role]])</f>
        <v>0</v>
      </c>
      <c r="Z6775" s="388">
        <f ca="1">COUNTIFS(OFFSET($F$10, 0, 0, ROW()-9, 1), SERVICE[[#This Row],[Resources Role]], OFFSET($H$10, 0, 0, ROW()-9, 1), SERVICE[[#This Row],[Booking]])</f>
        <v>0</v>
      </c>
    </row>
    <row r="6776" spans="1:26" x14ac:dyDescent="0.25">
      <c r="A6776" s="6" t="str">
        <f ca="1">no.</f>
        <v/>
      </c>
      <c r="E6776" s="4" t="str">
        <f ca="1">position</f>
        <v/>
      </c>
      <c r="J6776" s="318"/>
      <c r="M6776" s="4"/>
      <c r="O6776" s="6"/>
      <c r="Q6776" s="20"/>
      <c r="R6776" s="5" t="str">
        <f ca="1">score</f>
        <v/>
      </c>
      <c r="S6776" s="7" t="str">
        <f ca="1">rescore_svc</f>
        <v/>
      </c>
      <c r="U6776" s="11" t="str">
        <f ca="1">price</f>
        <v/>
      </c>
      <c r="V6776" s="4"/>
      <c r="Y6776" s="388">
        <f ca="1">COUNTIFS(OFFSET($B$10, 0, 0, ROW()-9, 1), SERVICE[[#This Row],[Employee ID]], OFFSET($F$10, 0, 0, ROW()-9, 1), SERVICE[[#This Row],[Resources Role]])</f>
        <v>0</v>
      </c>
      <c r="Z6776" s="388">
        <f ca="1">COUNTIFS(OFFSET($F$10, 0, 0, ROW()-9, 1), SERVICE[[#This Row],[Resources Role]], OFFSET($H$10, 0, 0, ROW()-9, 1), SERVICE[[#This Row],[Booking]])</f>
        <v>0</v>
      </c>
    </row>
    <row r="6777" spans="1:26" x14ac:dyDescent="0.25">
      <c r="A6777" s="6" t="str">
        <f ca="1">no.</f>
        <v/>
      </c>
      <c r="E6777" s="4" t="str">
        <f ca="1">position</f>
        <v/>
      </c>
      <c r="J6777" s="318"/>
      <c r="M6777" s="4"/>
      <c r="O6777" s="6"/>
      <c r="Q6777" s="20"/>
      <c r="R6777" s="5" t="str">
        <f ca="1">score</f>
        <v/>
      </c>
      <c r="S6777" s="7" t="str">
        <f ca="1">rescore_svc</f>
        <v/>
      </c>
      <c r="U6777" s="11" t="str">
        <f ca="1">price</f>
        <v/>
      </c>
      <c r="V6777" s="4"/>
      <c r="Y6777" s="388">
        <f ca="1">COUNTIFS(OFFSET($B$10, 0, 0, ROW()-9, 1), SERVICE[[#This Row],[Employee ID]], OFFSET($F$10, 0, 0, ROW()-9, 1), SERVICE[[#This Row],[Resources Role]])</f>
        <v>0</v>
      </c>
      <c r="Z6777" s="388">
        <f ca="1">COUNTIFS(OFFSET($F$10, 0, 0, ROW()-9, 1), SERVICE[[#This Row],[Resources Role]], OFFSET($H$10, 0, 0, ROW()-9, 1), SERVICE[[#This Row],[Booking]])</f>
        <v>0</v>
      </c>
    </row>
    <row r="6778" spans="1:26" x14ac:dyDescent="0.25">
      <c r="A6778" s="6" t="str">
        <f ca="1">no.</f>
        <v/>
      </c>
      <c r="E6778" s="4" t="str">
        <f ca="1">position</f>
        <v/>
      </c>
      <c r="J6778" s="318"/>
      <c r="M6778" s="4"/>
      <c r="O6778" s="6"/>
      <c r="Q6778" s="20"/>
      <c r="R6778" s="5" t="str">
        <f ca="1">score</f>
        <v/>
      </c>
      <c r="S6778" s="7" t="str">
        <f ca="1">rescore_svc</f>
        <v/>
      </c>
      <c r="U6778" s="11" t="str">
        <f ca="1">price</f>
        <v/>
      </c>
      <c r="V6778" s="4"/>
      <c r="Y6778" s="388">
        <f ca="1">COUNTIFS(OFFSET($B$10, 0, 0, ROW()-9, 1), SERVICE[[#This Row],[Employee ID]], OFFSET($F$10, 0, 0, ROW()-9, 1), SERVICE[[#This Row],[Resources Role]])</f>
        <v>0</v>
      </c>
      <c r="Z6778" s="388">
        <f ca="1">COUNTIFS(OFFSET($F$10, 0, 0, ROW()-9, 1), SERVICE[[#This Row],[Resources Role]], OFFSET($H$10, 0, 0, ROW()-9, 1), SERVICE[[#This Row],[Booking]])</f>
        <v>0</v>
      </c>
    </row>
    <row r="6779" spans="1:26" x14ac:dyDescent="0.25">
      <c r="A6779" s="6" t="str">
        <f ca="1">no.</f>
        <v/>
      </c>
      <c r="E6779" s="4" t="str">
        <f ca="1">position</f>
        <v/>
      </c>
      <c r="J6779" s="318"/>
      <c r="M6779" s="4"/>
      <c r="O6779" s="6"/>
      <c r="Q6779" s="20"/>
      <c r="R6779" s="5" t="str">
        <f ca="1">score</f>
        <v/>
      </c>
      <c r="S6779" s="7" t="str">
        <f ca="1">rescore_svc</f>
        <v/>
      </c>
      <c r="U6779" s="11" t="str">
        <f ca="1">price</f>
        <v/>
      </c>
      <c r="V6779" s="4"/>
      <c r="Y6779" s="388">
        <f ca="1">COUNTIFS(OFFSET($B$10, 0, 0, ROW()-9, 1), SERVICE[[#This Row],[Employee ID]], OFFSET($F$10, 0, 0, ROW()-9, 1), SERVICE[[#This Row],[Resources Role]])</f>
        <v>0</v>
      </c>
      <c r="Z6779" s="388">
        <f ca="1">COUNTIFS(OFFSET($F$10, 0, 0, ROW()-9, 1), SERVICE[[#This Row],[Resources Role]], OFFSET($H$10, 0, 0, ROW()-9, 1), SERVICE[[#This Row],[Booking]])</f>
        <v>0</v>
      </c>
    </row>
    <row r="6780" spans="1:26" x14ac:dyDescent="0.25">
      <c r="A6780" s="6" t="str">
        <f ca="1">no.</f>
        <v/>
      </c>
      <c r="E6780" s="4" t="str">
        <f ca="1">position</f>
        <v/>
      </c>
      <c r="J6780" s="318"/>
      <c r="M6780" s="4"/>
      <c r="O6780" s="6"/>
      <c r="Q6780" s="20"/>
      <c r="R6780" s="5" t="str">
        <f ca="1">score</f>
        <v/>
      </c>
      <c r="S6780" s="7" t="str">
        <f ca="1">rescore_svc</f>
        <v/>
      </c>
      <c r="U6780" s="11" t="str">
        <f ca="1">price</f>
        <v/>
      </c>
      <c r="V6780" s="4"/>
      <c r="Y6780" s="388">
        <f ca="1">COUNTIFS(OFFSET($B$10, 0, 0, ROW()-9, 1), SERVICE[[#This Row],[Employee ID]], OFFSET($F$10, 0, 0, ROW()-9, 1), SERVICE[[#This Row],[Resources Role]])</f>
        <v>0</v>
      </c>
      <c r="Z6780" s="388">
        <f ca="1">COUNTIFS(OFFSET($F$10, 0, 0, ROW()-9, 1), SERVICE[[#This Row],[Resources Role]], OFFSET($H$10, 0, 0, ROW()-9, 1), SERVICE[[#This Row],[Booking]])</f>
        <v>0</v>
      </c>
    </row>
    <row r="6781" spans="1:26" x14ac:dyDescent="0.25">
      <c r="A6781" s="6" t="str">
        <f ca="1">no.</f>
        <v/>
      </c>
      <c r="E6781" s="4" t="str">
        <f ca="1">position</f>
        <v/>
      </c>
      <c r="J6781" s="318"/>
      <c r="M6781" s="4"/>
      <c r="O6781" s="6"/>
      <c r="Q6781" s="20"/>
      <c r="R6781" s="5" t="str">
        <f ca="1">score</f>
        <v/>
      </c>
      <c r="S6781" s="7" t="str">
        <f ca="1">rescore_svc</f>
        <v/>
      </c>
      <c r="U6781" s="11" t="str">
        <f ca="1">price</f>
        <v/>
      </c>
      <c r="V6781" s="4"/>
      <c r="Y6781" s="388">
        <f ca="1">COUNTIFS(OFFSET($B$10, 0, 0, ROW()-9, 1), SERVICE[[#This Row],[Employee ID]], OFFSET($F$10, 0, 0, ROW()-9, 1), SERVICE[[#This Row],[Resources Role]])</f>
        <v>0</v>
      </c>
      <c r="Z6781" s="388">
        <f ca="1">COUNTIFS(OFFSET($F$10, 0, 0, ROW()-9, 1), SERVICE[[#This Row],[Resources Role]], OFFSET($H$10, 0, 0, ROW()-9, 1), SERVICE[[#This Row],[Booking]])</f>
        <v>0</v>
      </c>
    </row>
    <row r="6782" spans="1:26" x14ac:dyDescent="0.25">
      <c r="A6782" s="6" t="str">
        <f ca="1">no.</f>
        <v/>
      </c>
      <c r="E6782" s="4" t="str">
        <f ca="1">position</f>
        <v/>
      </c>
      <c r="J6782" s="318"/>
      <c r="M6782" s="4"/>
      <c r="O6782" s="6"/>
      <c r="Q6782" s="20"/>
      <c r="R6782" s="5" t="str">
        <f ca="1">score</f>
        <v/>
      </c>
      <c r="S6782" s="7" t="str">
        <f ca="1">rescore_svc</f>
        <v/>
      </c>
      <c r="U6782" s="11" t="str">
        <f ca="1">price</f>
        <v/>
      </c>
      <c r="V6782" s="4"/>
      <c r="Y6782" s="388">
        <f ca="1">COUNTIFS(OFFSET($B$10, 0, 0, ROW()-9, 1), SERVICE[[#This Row],[Employee ID]], OFFSET($F$10, 0, 0, ROW()-9, 1), SERVICE[[#This Row],[Resources Role]])</f>
        <v>0</v>
      </c>
      <c r="Z6782" s="388">
        <f ca="1">COUNTIFS(OFFSET($F$10, 0, 0, ROW()-9, 1), SERVICE[[#This Row],[Resources Role]], OFFSET($H$10, 0, 0, ROW()-9, 1), SERVICE[[#This Row],[Booking]])</f>
        <v>0</v>
      </c>
    </row>
    <row r="6783" spans="1:26" x14ac:dyDescent="0.25">
      <c r="A6783" s="6" t="str">
        <f ca="1">no.</f>
        <v/>
      </c>
      <c r="E6783" s="4" t="str">
        <f ca="1">position</f>
        <v/>
      </c>
      <c r="J6783" s="318"/>
      <c r="M6783" s="4"/>
      <c r="O6783" s="6"/>
      <c r="Q6783" s="20"/>
      <c r="R6783" s="5" t="str">
        <f ca="1">score</f>
        <v/>
      </c>
      <c r="S6783" s="7" t="str">
        <f ca="1">rescore_svc</f>
        <v/>
      </c>
      <c r="U6783" s="11" t="str">
        <f ca="1">price</f>
        <v/>
      </c>
      <c r="V6783" s="4"/>
      <c r="Y6783" s="388">
        <f ca="1">COUNTIFS(OFFSET($B$10, 0, 0, ROW()-9, 1), SERVICE[[#This Row],[Employee ID]], OFFSET($F$10, 0, 0, ROW()-9, 1), SERVICE[[#This Row],[Resources Role]])</f>
        <v>0</v>
      </c>
      <c r="Z6783" s="388">
        <f ca="1">COUNTIFS(OFFSET($F$10, 0, 0, ROW()-9, 1), SERVICE[[#This Row],[Resources Role]], OFFSET($H$10, 0, 0, ROW()-9, 1), SERVICE[[#This Row],[Booking]])</f>
        <v>0</v>
      </c>
    </row>
    <row r="6784" spans="1:26" x14ac:dyDescent="0.25">
      <c r="A6784" s="6" t="str">
        <f ca="1">no.</f>
        <v/>
      </c>
      <c r="E6784" s="4" t="str">
        <f ca="1">position</f>
        <v/>
      </c>
      <c r="J6784" s="318"/>
      <c r="M6784" s="4"/>
      <c r="O6784" s="6"/>
      <c r="Q6784" s="20"/>
      <c r="R6784" s="5" t="str">
        <f ca="1">score</f>
        <v/>
      </c>
      <c r="S6784" s="7" t="str">
        <f ca="1">rescore_svc</f>
        <v/>
      </c>
      <c r="U6784" s="11" t="str">
        <f ca="1">price</f>
        <v/>
      </c>
      <c r="V6784" s="4"/>
      <c r="Y6784" s="388">
        <f ca="1">COUNTIFS(OFFSET($B$10, 0, 0, ROW()-9, 1), SERVICE[[#This Row],[Employee ID]], OFFSET($F$10, 0, 0, ROW()-9, 1), SERVICE[[#This Row],[Resources Role]])</f>
        <v>0</v>
      </c>
      <c r="Z6784" s="388">
        <f ca="1">COUNTIFS(OFFSET($F$10, 0, 0, ROW()-9, 1), SERVICE[[#This Row],[Resources Role]], OFFSET($H$10, 0, 0, ROW()-9, 1), SERVICE[[#This Row],[Booking]])</f>
        <v>0</v>
      </c>
    </row>
    <row r="6785" spans="1:26" x14ac:dyDescent="0.25">
      <c r="A6785" s="6" t="str">
        <f ca="1">no.</f>
        <v/>
      </c>
      <c r="E6785" s="4" t="str">
        <f ca="1">position</f>
        <v/>
      </c>
      <c r="J6785" s="318"/>
      <c r="M6785" s="4"/>
      <c r="O6785" s="6"/>
      <c r="Q6785" s="20"/>
      <c r="R6785" s="5" t="str">
        <f ca="1">score</f>
        <v/>
      </c>
      <c r="S6785" s="7" t="str">
        <f ca="1">rescore_svc</f>
        <v/>
      </c>
      <c r="U6785" s="11" t="str">
        <f ca="1">price</f>
        <v/>
      </c>
      <c r="V6785" s="4"/>
      <c r="Y6785" s="388">
        <f ca="1">COUNTIFS(OFFSET($B$10, 0, 0, ROW()-9, 1), SERVICE[[#This Row],[Employee ID]], OFFSET($F$10, 0, 0, ROW()-9, 1), SERVICE[[#This Row],[Resources Role]])</f>
        <v>0</v>
      </c>
      <c r="Z6785" s="388">
        <f ca="1">COUNTIFS(OFFSET($F$10, 0, 0, ROW()-9, 1), SERVICE[[#This Row],[Resources Role]], OFFSET($H$10, 0, 0, ROW()-9, 1), SERVICE[[#This Row],[Booking]])</f>
        <v>0</v>
      </c>
    </row>
    <row r="6786" spans="1:26" x14ac:dyDescent="0.25">
      <c r="A6786" s="6" t="str">
        <f ca="1">no.</f>
        <v/>
      </c>
      <c r="E6786" s="4" t="str">
        <f ca="1">position</f>
        <v/>
      </c>
      <c r="J6786" s="318"/>
      <c r="M6786" s="4"/>
      <c r="O6786" s="6"/>
      <c r="Q6786" s="20"/>
      <c r="R6786" s="5" t="str">
        <f ca="1">score</f>
        <v/>
      </c>
      <c r="S6786" s="7" t="str">
        <f ca="1">rescore_svc</f>
        <v/>
      </c>
      <c r="U6786" s="11" t="str">
        <f ca="1">price</f>
        <v/>
      </c>
      <c r="V6786" s="4"/>
      <c r="Y6786" s="388">
        <f ca="1">COUNTIFS(OFFSET($B$10, 0, 0, ROW()-9, 1), SERVICE[[#This Row],[Employee ID]], OFFSET($F$10, 0, 0, ROW()-9, 1), SERVICE[[#This Row],[Resources Role]])</f>
        <v>0</v>
      </c>
      <c r="Z6786" s="388">
        <f ca="1">COUNTIFS(OFFSET($F$10, 0, 0, ROW()-9, 1), SERVICE[[#This Row],[Resources Role]], OFFSET($H$10, 0, 0, ROW()-9, 1), SERVICE[[#This Row],[Booking]])</f>
        <v>0</v>
      </c>
    </row>
    <row r="6787" spans="1:26" x14ac:dyDescent="0.25">
      <c r="A6787" s="6" t="str">
        <f ca="1">no.</f>
        <v/>
      </c>
      <c r="E6787" s="4" t="str">
        <f ca="1">position</f>
        <v/>
      </c>
      <c r="J6787" s="318"/>
      <c r="M6787" s="4"/>
      <c r="O6787" s="6"/>
      <c r="Q6787" s="20"/>
      <c r="R6787" s="5" t="str">
        <f ca="1">score</f>
        <v/>
      </c>
      <c r="S6787" s="7" t="str">
        <f ca="1">rescore_svc</f>
        <v/>
      </c>
      <c r="U6787" s="11" t="str">
        <f ca="1">price</f>
        <v/>
      </c>
      <c r="V6787" s="4"/>
      <c r="Y6787" s="388">
        <f ca="1">COUNTIFS(OFFSET($B$10, 0, 0, ROW()-9, 1), SERVICE[[#This Row],[Employee ID]], OFFSET($F$10, 0, 0, ROW()-9, 1), SERVICE[[#This Row],[Resources Role]])</f>
        <v>0</v>
      </c>
      <c r="Z6787" s="388">
        <f ca="1">COUNTIFS(OFFSET($F$10, 0, 0, ROW()-9, 1), SERVICE[[#This Row],[Resources Role]], OFFSET($H$10, 0, 0, ROW()-9, 1), SERVICE[[#This Row],[Booking]])</f>
        <v>0</v>
      </c>
    </row>
    <row r="6788" spans="1:26" x14ac:dyDescent="0.25">
      <c r="A6788" s="6" t="str">
        <f ca="1">no.</f>
        <v/>
      </c>
      <c r="E6788" s="4" t="str">
        <f ca="1">position</f>
        <v/>
      </c>
      <c r="J6788" s="318"/>
      <c r="M6788" s="4"/>
      <c r="O6788" s="6"/>
      <c r="Q6788" s="20"/>
      <c r="R6788" s="5" t="str">
        <f ca="1">score</f>
        <v/>
      </c>
      <c r="S6788" s="7" t="str">
        <f ca="1">rescore_svc</f>
        <v/>
      </c>
      <c r="U6788" s="11" t="str">
        <f ca="1">price</f>
        <v/>
      </c>
      <c r="V6788" s="4"/>
      <c r="Y6788" s="388">
        <f ca="1">COUNTIFS(OFFSET($B$10, 0, 0, ROW()-9, 1), SERVICE[[#This Row],[Employee ID]], OFFSET($F$10, 0, 0, ROW()-9, 1), SERVICE[[#This Row],[Resources Role]])</f>
        <v>0</v>
      </c>
      <c r="Z6788" s="388">
        <f ca="1">COUNTIFS(OFFSET($F$10, 0, 0, ROW()-9, 1), SERVICE[[#This Row],[Resources Role]], OFFSET($H$10, 0, 0, ROW()-9, 1), SERVICE[[#This Row],[Booking]])</f>
        <v>0</v>
      </c>
    </row>
    <row r="6789" spans="1:26" x14ac:dyDescent="0.25">
      <c r="A6789" s="6" t="str">
        <f ca="1">no.</f>
        <v/>
      </c>
      <c r="E6789" s="4" t="str">
        <f ca="1">position</f>
        <v/>
      </c>
      <c r="J6789" s="318"/>
      <c r="M6789" s="4"/>
      <c r="O6789" s="6"/>
      <c r="Q6789" s="20"/>
      <c r="R6789" s="5" t="str">
        <f ca="1">score</f>
        <v/>
      </c>
      <c r="S6789" s="7" t="str">
        <f ca="1">rescore_svc</f>
        <v/>
      </c>
      <c r="U6789" s="11" t="str">
        <f ca="1">price</f>
        <v/>
      </c>
      <c r="V6789" s="4"/>
      <c r="Y6789" s="388">
        <f ca="1">COUNTIFS(OFFSET($B$10, 0, 0, ROW()-9, 1), SERVICE[[#This Row],[Employee ID]], OFFSET($F$10, 0, 0, ROW()-9, 1), SERVICE[[#This Row],[Resources Role]])</f>
        <v>0</v>
      </c>
      <c r="Z6789" s="388">
        <f ca="1">COUNTIFS(OFFSET($F$10, 0, 0, ROW()-9, 1), SERVICE[[#This Row],[Resources Role]], OFFSET($H$10, 0, 0, ROW()-9, 1), SERVICE[[#This Row],[Booking]])</f>
        <v>0</v>
      </c>
    </row>
    <row r="6790" spans="1:26" x14ac:dyDescent="0.25">
      <c r="A6790" s="6" t="str">
        <f ca="1">no.</f>
        <v/>
      </c>
      <c r="E6790" s="4" t="str">
        <f ca="1">position</f>
        <v/>
      </c>
      <c r="J6790" s="318"/>
      <c r="M6790" s="4"/>
      <c r="O6790" s="6"/>
      <c r="Q6790" s="20"/>
      <c r="R6790" s="5" t="str">
        <f ca="1">score</f>
        <v/>
      </c>
      <c r="S6790" s="7" t="str">
        <f ca="1">rescore_svc</f>
        <v/>
      </c>
      <c r="U6790" s="11" t="str">
        <f ca="1">price</f>
        <v/>
      </c>
      <c r="V6790" s="4"/>
      <c r="Y6790" s="388">
        <f ca="1">COUNTIFS(OFFSET($B$10, 0, 0, ROW()-9, 1), SERVICE[[#This Row],[Employee ID]], OFFSET($F$10, 0, 0, ROW()-9, 1), SERVICE[[#This Row],[Resources Role]])</f>
        <v>0</v>
      </c>
      <c r="Z6790" s="388">
        <f ca="1">COUNTIFS(OFFSET($F$10, 0, 0, ROW()-9, 1), SERVICE[[#This Row],[Resources Role]], OFFSET($H$10, 0, 0, ROW()-9, 1), SERVICE[[#This Row],[Booking]])</f>
        <v>0</v>
      </c>
    </row>
    <row r="6791" spans="1:26" x14ac:dyDescent="0.25">
      <c r="A6791" s="6" t="str">
        <f ca="1">no.</f>
        <v/>
      </c>
      <c r="E6791" s="4" t="str">
        <f ca="1">position</f>
        <v/>
      </c>
      <c r="J6791" s="318"/>
      <c r="M6791" s="4"/>
      <c r="O6791" s="6"/>
      <c r="Q6791" s="20"/>
      <c r="R6791" s="5" t="str">
        <f ca="1">score</f>
        <v/>
      </c>
      <c r="S6791" s="7" t="str">
        <f ca="1">rescore_svc</f>
        <v/>
      </c>
      <c r="U6791" s="11" t="str">
        <f ca="1">price</f>
        <v/>
      </c>
      <c r="V6791" s="4"/>
      <c r="Y6791" s="388">
        <f ca="1">COUNTIFS(OFFSET($B$10, 0, 0, ROW()-9, 1), SERVICE[[#This Row],[Employee ID]], OFFSET($F$10, 0, 0, ROW()-9, 1), SERVICE[[#This Row],[Resources Role]])</f>
        <v>0</v>
      </c>
      <c r="Z6791" s="388">
        <f ca="1">COUNTIFS(OFFSET($F$10, 0, 0, ROW()-9, 1), SERVICE[[#This Row],[Resources Role]], OFFSET($H$10, 0, 0, ROW()-9, 1), SERVICE[[#This Row],[Booking]])</f>
        <v>0</v>
      </c>
    </row>
    <row r="6792" spans="1:26" x14ac:dyDescent="0.25">
      <c r="A6792" s="6" t="str">
        <f ca="1">no.</f>
        <v/>
      </c>
      <c r="E6792" s="4" t="str">
        <f ca="1">position</f>
        <v/>
      </c>
      <c r="J6792" s="318"/>
      <c r="M6792" s="4"/>
      <c r="O6792" s="6"/>
      <c r="Q6792" s="20"/>
      <c r="R6792" s="5" t="str">
        <f ca="1">score</f>
        <v/>
      </c>
      <c r="S6792" s="7" t="str">
        <f ca="1">rescore_svc</f>
        <v/>
      </c>
      <c r="U6792" s="11" t="str">
        <f ca="1">price</f>
        <v/>
      </c>
      <c r="V6792" s="4"/>
      <c r="Y6792" s="388">
        <f ca="1">COUNTIFS(OFFSET($B$10, 0, 0, ROW()-9, 1), SERVICE[[#This Row],[Employee ID]], OFFSET($F$10, 0, 0, ROW()-9, 1), SERVICE[[#This Row],[Resources Role]])</f>
        <v>0</v>
      </c>
      <c r="Z6792" s="388">
        <f ca="1">COUNTIFS(OFFSET($F$10, 0, 0, ROW()-9, 1), SERVICE[[#This Row],[Resources Role]], OFFSET($H$10, 0, 0, ROW()-9, 1), SERVICE[[#This Row],[Booking]])</f>
        <v>0</v>
      </c>
    </row>
    <row r="6793" spans="1:26" x14ac:dyDescent="0.25">
      <c r="A6793" s="6" t="str">
        <f ca="1">no.</f>
        <v/>
      </c>
      <c r="E6793" s="4" t="str">
        <f ca="1">position</f>
        <v/>
      </c>
      <c r="J6793" s="318"/>
      <c r="M6793" s="4"/>
      <c r="O6793" s="6"/>
      <c r="Q6793" s="20"/>
      <c r="R6793" s="5" t="str">
        <f ca="1">score</f>
        <v/>
      </c>
      <c r="S6793" s="7" t="str">
        <f ca="1">rescore_svc</f>
        <v/>
      </c>
      <c r="U6793" s="11" t="str">
        <f ca="1">price</f>
        <v/>
      </c>
      <c r="V6793" s="4"/>
      <c r="Y6793" s="388">
        <f ca="1">COUNTIFS(OFFSET($B$10, 0, 0, ROW()-9, 1), SERVICE[[#This Row],[Employee ID]], OFFSET($F$10, 0, 0, ROW()-9, 1), SERVICE[[#This Row],[Resources Role]])</f>
        <v>0</v>
      </c>
      <c r="Z6793" s="388">
        <f ca="1">COUNTIFS(OFFSET($F$10, 0, 0, ROW()-9, 1), SERVICE[[#This Row],[Resources Role]], OFFSET($H$10, 0, 0, ROW()-9, 1), SERVICE[[#This Row],[Booking]])</f>
        <v>0</v>
      </c>
    </row>
    <row r="6794" spans="1:26" x14ac:dyDescent="0.25">
      <c r="A6794" s="6" t="str">
        <f ca="1">no.</f>
        <v/>
      </c>
      <c r="E6794" s="4" t="str">
        <f ca="1">position</f>
        <v/>
      </c>
      <c r="J6794" s="318"/>
      <c r="M6794" s="4"/>
      <c r="O6794" s="6"/>
      <c r="Q6794" s="20"/>
      <c r="R6794" s="5" t="str">
        <f ca="1">score</f>
        <v/>
      </c>
      <c r="S6794" s="7" t="str">
        <f ca="1">rescore_svc</f>
        <v/>
      </c>
      <c r="U6794" s="11" t="str">
        <f ca="1">price</f>
        <v/>
      </c>
      <c r="V6794" s="4"/>
      <c r="Y6794" s="388">
        <f ca="1">COUNTIFS(OFFSET($B$10, 0, 0, ROW()-9, 1), SERVICE[[#This Row],[Employee ID]], OFFSET($F$10, 0, 0, ROW()-9, 1), SERVICE[[#This Row],[Resources Role]])</f>
        <v>0</v>
      </c>
      <c r="Z6794" s="388">
        <f ca="1">COUNTIFS(OFFSET($F$10, 0, 0, ROW()-9, 1), SERVICE[[#This Row],[Resources Role]], OFFSET($H$10, 0, 0, ROW()-9, 1), SERVICE[[#This Row],[Booking]])</f>
        <v>0</v>
      </c>
    </row>
    <row r="6795" spans="1:26" x14ac:dyDescent="0.25">
      <c r="A6795" s="6" t="str">
        <f ca="1">no.</f>
        <v/>
      </c>
      <c r="E6795" s="4" t="str">
        <f ca="1">position</f>
        <v/>
      </c>
      <c r="J6795" s="318"/>
      <c r="M6795" s="4"/>
      <c r="O6795" s="6"/>
      <c r="Q6795" s="20"/>
      <c r="R6795" s="5" t="str">
        <f ca="1">score</f>
        <v/>
      </c>
      <c r="S6795" s="7" t="str">
        <f ca="1">rescore_svc</f>
        <v/>
      </c>
      <c r="U6795" s="11" t="str">
        <f ca="1">price</f>
        <v/>
      </c>
      <c r="V6795" s="4"/>
      <c r="Y6795" s="388">
        <f ca="1">COUNTIFS(OFFSET($B$10, 0, 0, ROW()-9, 1), SERVICE[[#This Row],[Employee ID]], OFFSET($F$10, 0, 0, ROW()-9, 1), SERVICE[[#This Row],[Resources Role]])</f>
        <v>0</v>
      </c>
      <c r="Z6795" s="388">
        <f ca="1">COUNTIFS(OFFSET($F$10, 0, 0, ROW()-9, 1), SERVICE[[#This Row],[Resources Role]], OFFSET($H$10, 0, 0, ROW()-9, 1), SERVICE[[#This Row],[Booking]])</f>
        <v>0</v>
      </c>
    </row>
    <row r="6796" spans="1:26" x14ac:dyDescent="0.25">
      <c r="A6796" s="6" t="str">
        <f ca="1">no.</f>
        <v/>
      </c>
      <c r="E6796" s="4" t="str">
        <f ca="1">position</f>
        <v/>
      </c>
      <c r="J6796" s="318"/>
      <c r="M6796" s="4"/>
      <c r="O6796" s="6"/>
      <c r="Q6796" s="20"/>
      <c r="R6796" s="5" t="str">
        <f ca="1">score</f>
        <v/>
      </c>
      <c r="S6796" s="7" t="str">
        <f ca="1">rescore_svc</f>
        <v/>
      </c>
      <c r="U6796" s="11" t="str">
        <f ca="1">price</f>
        <v/>
      </c>
      <c r="V6796" s="4"/>
      <c r="Y6796" s="388">
        <f ca="1">COUNTIFS(OFFSET($B$10, 0, 0, ROW()-9, 1), SERVICE[[#This Row],[Employee ID]], OFFSET($F$10, 0, 0, ROW()-9, 1), SERVICE[[#This Row],[Resources Role]])</f>
        <v>0</v>
      </c>
      <c r="Z6796" s="388">
        <f ca="1">COUNTIFS(OFFSET($F$10, 0, 0, ROW()-9, 1), SERVICE[[#This Row],[Resources Role]], OFFSET($H$10, 0, 0, ROW()-9, 1), SERVICE[[#This Row],[Booking]])</f>
        <v>0</v>
      </c>
    </row>
    <row r="6797" spans="1:26" x14ac:dyDescent="0.25">
      <c r="A6797" s="6" t="str">
        <f ca="1">no.</f>
        <v/>
      </c>
      <c r="E6797" s="4" t="str">
        <f ca="1">position</f>
        <v/>
      </c>
      <c r="J6797" s="318"/>
      <c r="M6797" s="4"/>
      <c r="O6797" s="6"/>
      <c r="Q6797" s="20"/>
      <c r="R6797" s="5" t="str">
        <f ca="1">score</f>
        <v/>
      </c>
      <c r="S6797" s="7" t="str">
        <f ca="1">rescore_svc</f>
        <v/>
      </c>
      <c r="U6797" s="11" t="str">
        <f ca="1">price</f>
        <v/>
      </c>
      <c r="V6797" s="4"/>
      <c r="Y6797" s="388">
        <f ca="1">COUNTIFS(OFFSET($B$10, 0, 0, ROW()-9, 1), SERVICE[[#This Row],[Employee ID]], OFFSET($F$10, 0, 0, ROW()-9, 1), SERVICE[[#This Row],[Resources Role]])</f>
        <v>0</v>
      </c>
      <c r="Z6797" s="388">
        <f ca="1">COUNTIFS(OFFSET($F$10, 0, 0, ROW()-9, 1), SERVICE[[#This Row],[Resources Role]], OFFSET($H$10, 0, 0, ROW()-9, 1), SERVICE[[#This Row],[Booking]])</f>
        <v>0</v>
      </c>
    </row>
    <row r="6798" spans="1:26" x14ac:dyDescent="0.25">
      <c r="A6798" s="6" t="str">
        <f ca="1">no.</f>
        <v/>
      </c>
      <c r="E6798" s="4" t="str">
        <f ca="1">position</f>
        <v/>
      </c>
      <c r="J6798" s="318"/>
      <c r="M6798" s="4"/>
      <c r="O6798" s="6"/>
      <c r="Q6798" s="20"/>
      <c r="R6798" s="5" t="str">
        <f ca="1">score</f>
        <v/>
      </c>
      <c r="S6798" s="7" t="str">
        <f ca="1">rescore_svc</f>
        <v/>
      </c>
      <c r="U6798" s="11" t="str">
        <f ca="1">price</f>
        <v/>
      </c>
      <c r="V6798" s="4"/>
      <c r="Y6798" s="388">
        <f ca="1">COUNTIFS(OFFSET($B$10, 0, 0, ROW()-9, 1), SERVICE[[#This Row],[Employee ID]], OFFSET($F$10, 0, 0, ROW()-9, 1), SERVICE[[#This Row],[Resources Role]])</f>
        <v>0</v>
      </c>
      <c r="Z6798" s="388">
        <f ca="1">COUNTIFS(OFFSET($F$10, 0, 0, ROW()-9, 1), SERVICE[[#This Row],[Resources Role]], OFFSET($H$10, 0, 0, ROW()-9, 1), SERVICE[[#This Row],[Booking]])</f>
        <v>0</v>
      </c>
    </row>
    <row r="6799" spans="1:26" x14ac:dyDescent="0.25">
      <c r="A6799" s="6" t="str">
        <f ca="1">no.</f>
        <v/>
      </c>
      <c r="E6799" s="4" t="str">
        <f ca="1">position</f>
        <v/>
      </c>
      <c r="J6799" s="318"/>
      <c r="M6799" s="4"/>
      <c r="O6799" s="6"/>
      <c r="Q6799" s="20"/>
      <c r="R6799" s="5" t="str">
        <f ca="1">score</f>
        <v/>
      </c>
      <c r="S6799" s="7" t="str">
        <f ca="1">rescore_svc</f>
        <v/>
      </c>
      <c r="U6799" s="11" t="str">
        <f ca="1">price</f>
        <v/>
      </c>
      <c r="V6799" s="4"/>
      <c r="Y6799" s="388">
        <f ca="1">COUNTIFS(OFFSET($B$10, 0, 0, ROW()-9, 1), SERVICE[[#This Row],[Employee ID]], OFFSET($F$10, 0, 0, ROW()-9, 1), SERVICE[[#This Row],[Resources Role]])</f>
        <v>0</v>
      </c>
      <c r="Z6799" s="388">
        <f ca="1">COUNTIFS(OFFSET($F$10, 0, 0, ROW()-9, 1), SERVICE[[#This Row],[Resources Role]], OFFSET($H$10, 0, 0, ROW()-9, 1), SERVICE[[#This Row],[Booking]])</f>
        <v>0</v>
      </c>
    </row>
    <row r="6800" spans="1:26" x14ac:dyDescent="0.25">
      <c r="A6800" s="6" t="str">
        <f ca="1">no.</f>
        <v/>
      </c>
      <c r="E6800" s="4" t="str">
        <f ca="1">position</f>
        <v/>
      </c>
      <c r="J6800" s="318"/>
      <c r="M6800" s="4"/>
      <c r="O6800" s="6"/>
      <c r="Q6800" s="20"/>
      <c r="R6800" s="5" t="str">
        <f ca="1">score</f>
        <v/>
      </c>
      <c r="S6800" s="7" t="str">
        <f ca="1">rescore_svc</f>
        <v/>
      </c>
      <c r="U6800" s="11" t="str">
        <f ca="1">price</f>
        <v/>
      </c>
      <c r="V6800" s="4"/>
      <c r="Y6800" s="388">
        <f ca="1">COUNTIFS(OFFSET($B$10, 0, 0, ROW()-9, 1), SERVICE[[#This Row],[Employee ID]], OFFSET($F$10, 0, 0, ROW()-9, 1), SERVICE[[#This Row],[Resources Role]])</f>
        <v>0</v>
      </c>
      <c r="Z6800" s="388">
        <f ca="1">COUNTIFS(OFFSET($F$10, 0, 0, ROW()-9, 1), SERVICE[[#This Row],[Resources Role]], OFFSET($H$10, 0, 0, ROW()-9, 1), SERVICE[[#This Row],[Booking]])</f>
        <v>0</v>
      </c>
    </row>
    <row r="6801" spans="1:26" x14ac:dyDescent="0.25">
      <c r="A6801" s="6" t="str">
        <f ca="1">no.</f>
        <v/>
      </c>
      <c r="E6801" s="4" t="str">
        <f ca="1">position</f>
        <v/>
      </c>
      <c r="J6801" s="318"/>
      <c r="M6801" s="4"/>
      <c r="O6801" s="6"/>
      <c r="Q6801" s="20"/>
      <c r="R6801" s="5" t="str">
        <f ca="1">score</f>
        <v/>
      </c>
      <c r="S6801" s="7" t="str">
        <f ca="1">rescore_svc</f>
        <v/>
      </c>
      <c r="U6801" s="11" t="str">
        <f ca="1">price</f>
        <v/>
      </c>
      <c r="V6801" s="4"/>
      <c r="Y6801" s="388">
        <f ca="1">COUNTIFS(OFFSET($B$10, 0, 0, ROW()-9, 1), SERVICE[[#This Row],[Employee ID]], OFFSET($F$10, 0, 0, ROW()-9, 1), SERVICE[[#This Row],[Resources Role]])</f>
        <v>0</v>
      </c>
      <c r="Z6801" s="388">
        <f ca="1">COUNTIFS(OFFSET($F$10, 0, 0, ROW()-9, 1), SERVICE[[#This Row],[Resources Role]], OFFSET($H$10, 0, 0, ROW()-9, 1), SERVICE[[#This Row],[Booking]])</f>
        <v>0</v>
      </c>
    </row>
    <row r="6802" spans="1:26" x14ac:dyDescent="0.25">
      <c r="A6802" s="6" t="str">
        <f ca="1">no.</f>
        <v/>
      </c>
      <c r="E6802" s="4" t="str">
        <f ca="1">position</f>
        <v/>
      </c>
      <c r="J6802" s="318"/>
      <c r="M6802" s="4"/>
      <c r="O6802" s="6"/>
      <c r="Q6802" s="20"/>
      <c r="R6802" s="5" t="str">
        <f ca="1">score</f>
        <v/>
      </c>
      <c r="S6802" s="7" t="str">
        <f ca="1">rescore_svc</f>
        <v/>
      </c>
      <c r="U6802" s="11" t="str">
        <f ca="1">price</f>
        <v/>
      </c>
      <c r="V6802" s="4"/>
      <c r="Y6802" s="388">
        <f ca="1">COUNTIFS(OFFSET($B$10, 0, 0, ROW()-9, 1), SERVICE[[#This Row],[Employee ID]], OFFSET($F$10, 0, 0, ROW()-9, 1), SERVICE[[#This Row],[Resources Role]])</f>
        <v>0</v>
      </c>
      <c r="Z6802" s="388">
        <f ca="1">COUNTIFS(OFFSET($F$10, 0, 0, ROW()-9, 1), SERVICE[[#This Row],[Resources Role]], OFFSET($H$10, 0, 0, ROW()-9, 1), SERVICE[[#This Row],[Booking]])</f>
        <v>0</v>
      </c>
    </row>
    <row r="6803" spans="1:26" x14ac:dyDescent="0.25">
      <c r="A6803" s="6" t="str">
        <f ca="1">no.</f>
        <v/>
      </c>
      <c r="E6803" s="4" t="str">
        <f ca="1">position</f>
        <v/>
      </c>
      <c r="J6803" s="318"/>
      <c r="M6803" s="4"/>
      <c r="O6803" s="6"/>
      <c r="Q6803" s="20"/>
      <c r="R6803" s="5" t="str">
        <f ca="1">score</f>
        <v/>
      </c>
      <c r="S6803" s="7" t="str">
        <f ca="1">rescore_svc</f>
        <v/>
      </c>
      <c r="U6803" s="11" t="str">
        <f ca="1">price</f>
        <v/>
      </c>
      <c r="V6803" s="4"/>
      <c r="Y6803" s="388">
        <f ca="1">COUNTIFS(OFFSET($B$10, 0, 0, ROW()-9, 1), SERVICE[[#This Row],[Employee ID]], OFFSET($F$10, 0, 0, ROW()-9, 1), SERVICE[[#This Row],[Resources Role]])</f>
        <v>0</v>
      </c>
      <c r="Z6803" s="388">
        <f ca="1">COUNTIFS(OFFSET($F$10, 0, 0, ROW()-9, 1), SERVICE[[#This Row],[Resources Role]], OFFSET($H$10, 0, 0, ROW()-9, 1), SERVICE[[#This Row],[Booking]])</f>
        <v>0</v>
      </c>
    </row>
    <row r="6804" spans="1:26" x14ac:dyDescent="0.25">
      <c r="A6804" s="6" t="str">
        <f ca="1">no.</f>
        <v/>
      </c>
      <c r="E6804" s="4" t="str">
        <f ca="1">position</f>
        <v/>
      </c>
      <c r="J6804" s="318"/>
      <c r="M6804" s="4"/>
      <c r="O6804" s="6"/>
      <c r="Q6804" s="20"/>
      <c r="R6804" s="5" t="str">
        <f ca="1">score</f>
        <v/>
      </c>
      <c r="S6804" s="7" t="str">
        <f ca="1">rescore_svc</f>
        <v/>
      </c>
      <c r="U6804" s="11" t="str">
        <f ca="1">price</f>
        <v/>
      </c>
      <c r="V6804" s="4"/>
      <c r="Y6804" s="388">
        <f ca="1">COUNTIFS(OFFSET($B$10, 0, 0, ROW()-9, 1), SERVICE[[#This Row],[Employee ID]], OFFSET($F$10, 0, 0, ROW()-9, 1), SERVICE[[#This Row],[Resources Role]])</f>
        <v>0</v>
      </c>
      <c r="Z6804" s="388">
        <f ca="1">COUNTIFS(OFFSET($F$10, 0, 0, ROW()-9, 1), SERVICE[[#This Row],[Resources Role]], OFFSET($H$10, 0, 0, ROW()-9, 1), SERVICE[[#This Row],[Booking]])</f>
        <v>0</v>
      </c>
    </row>
    <row r="6805" spans="1:26" x14ac:dyDescent="0.25">
      <c r="A6805" s="6" t="str">
        <f ca="1">no.</f>
        <v/>
      </c>
      <c r="E6805" s="4" t="str">
        <f ca="1">position</f>
        <v/>
      </c>
      <c r="J6805" s="318"/>
      <c r="M6805" s="4"/>
      <c r="O6805" s="6"/>
      <c r="Q6805" s="20"/>
      <c r="R6805" s="5" t="str">
        <f ca="1">score</f>
        <v/>
      </c>
      <c r="S6805" s="7" t="str">
        <f ca="1">rescore_svc</f>
        <v/>
      </c>
      <c r="U6805" s="11" t="str">
        <f ca="1">price</f>
        <v/>
      </c>
      <c r="V6805" s="4"/>
      <c r="Y6805" s="388">
        <f ca="1">COUNTIFS(OFFSET($B$10, 0, 0, ROW()-9, 1), SERVICE[[#This Row],[Employee ID]], OFFSET($F$10, 0, 0, ROW()-9, 1), SERVICE[[#This Row],[Resources Role]])</f>
        <v>0</v>
      </c>
      <c r="Z6805" s="388">
        <f ca="1">COUNTIFS(OFFSET($F$10, 0, 0, ROW()-9, 1), SERVICE[[#This Row],[Resources Role]], OFFSET($H$10, 0, 0, ROW()-9, 1), SERVICE[[#This Row],[Booking]])</f>
        <v>0</v>
      </c>
    </row>
    <row r="6806" spans="1:26" x14ac:dyDescent="0.25">
      <c r="A6806" s="6" t="str">
        <f ca="1">no.</f>
        <v/>
      </c>
      <c r="E6806" s="4" t="str">
        <f ca="1">position</f>
        <v/>
      </c>
      <c r="J6806" s="318"/>
      <c r="M6806" s="4"/>
      <c r="O6806" s="6"/>
      <c r="Q6806" s="20"/>
      <c r="R6806" s="5" t="str">
        <f ca="1">score</f>
        <v/>
      </c>
      <c r="S6806" s="7" t="str">
        <f ca="1">rescore_svc</f>
        <v/>
      </c>
      <c r="U6806" s="11" t="str">
        <f ca="1">price</f>
        <v/>
      </c>
      <c r="V6806" s="4"/>
      <c r="Y6806" s="388">
        <f ca="1">COUNTIFS(OFFSET($B$10, 0, 0, ROW()-9, 1), SERVICE[[#This Row],[Employee ID]], OFFSET($F$10, 0, 0, ROW()-9, 1), SERVICE[[#This Row],[Resources Role]])</f>
        <v>0</v>
      </c>
      <c r="Z6806" s="388">
        <f ca="1">COUNTIFS(OFFSET($F$10, 0, 0, ROW()-9, 1), SERVICE[[#This Row],[Resources Role]], OFFSET($H$10, 0, 0, ROW()-9, 1), SERVICE[[#This Row],[Booking]])</f>
        <v>0</v>
      </c>
    </row>
    <row r="6807" spans="1:26" x14ac:dyDescent="0.25">
      <c r="A6807" s="6" t="str">
        <f ca="1">no.</f>
        <v/>
      </c>
      <c r="E6807" s="4" t="str">
        <f ca="1">position</f>
        <v/>
      </c>
      <c r="J6807" s="318"/>
      <c r="M6807" s="4"/>
      <c r="O6807" s="6"/>
      <c r="Q6807" s="20"/>
      <c r="R6807" s="5" t="str">
        <f ca="1">score</f>
        <v/>
      </c>
      <c r="S6807" s="7" t="str">
        <f ca="1">rescore_svc</f>
        <v/>
      </c>
      <c r="U6807" s="11" t="str">
        <f ca="1">price</f>
        <v/>
      </c>
      <c r="V6807" s="4"/>
      <c r="Y6807" s="388">
        <f ca="1">COUNTIFS(OFFSET($B$10, 0, 0, ROW()-9, 1), SERVICE[[#This Row],[Employee ID]], OFFSET($F$10, 0, 0, ROW()-9, 1), SERVICE[[#This Row],[Resources Role]])</f>
        <v>0</v>
      </c>
      <c r="Z6807" s="388">
        <f ca="1">COUNTIFS(OFFSET($F$10, 0, 0, ROW()-9, 1), SERVICE[[#This Row],[Resources Role]], OFFSET($H$10, 0, 0, ROW()-9, 1), SERVICE[[#This Row],[Booking]])</f>
        <v>0</v>
      </c>
    </row>
    <row r="6808" spans="1:26" x14ac:dyDescent="0.25">
      <c r="A6808" s="6" t="str">
        <f ca="1">no.</f>
        <v/>
      </c>
      <c r="E6808" s="4" t="str">
        <f ca="1">position</f>
        <v/>
      </c>
      <c r="J6808" s="318"/>
      <c r="M6808" s="4"/>
      <c r="O6808" s="6"/>
      <c r="Q6808" s="20"/>
      <c r="R6808" s="5" t="str">
        <f ca="1">score</f>
        <v/>
      </c>
      <c r="S6808" s="7" t="str">
        <f ca="1">rescore_svc</f>
        <v/>
      </c>
      <c r="U6808" s="11" t="str">
        <f ca="1">price</f>
        <v/>
      </c>
      <c r="V6808" s="4"/>
      <c r="Y6808" s="388">
        <f ca="1">COUNTIFS(OFFSET($B$10, 0, 0, ROW()-9, 1), SERVICE[[#This Row],[Employee ID]], OFFSET($F$10, 0, 0, ROW()-9, 1), SERVICE[[#This Row],[Resources Role]])</f>
        <v>0</v>
      </c>
      <c r="Z6808" s="388">
        <f ca="1">COUNTIFS(OFFSET($F$10, 0, 0, ROW()-9, 1), SERVICE[[#This Row],[Resources Role]], OFFSET($H$10, 0, 0, ROW()-9, 1), SERVICE[[#This Row],[Booking]])</f>
        <v>0</v>
      </c>
    </row>
    <row r="6809" spans="1:26" x14ac:dyDescent="0.25">
      <c r="A6809" s="6" t="str">
        <f ca="1">no.</f>
        <v/>
      </c>
      <c r="E6809" s="4" t="str">
        <f ca="1">position</f>
        <v/>
      </c>
      <c r="J6809" s="318"/>
      <c r="M6809" s="4"/>
      <c r="O6809" s="6"/>
      <c r="Q6809" s="20"/>
      <c r="R6809" s="5" t="str">
        <f ca="1">score</f>
        <v/>
      </c>
      <c r="S6809" s="7" t="str">
        <f ca="1">rescore_svc</f>
        <v/>
      </c>
      <c r="U6809" s="11" t="str">
        <f ca="1">price</f>
        <v/>
      </c>
      <c r="V6809" s="4"/>
      <c r="Y6809" s="388">
        <f ca="1">COUNTIFS(OFFSET($B$10, 0, 0, ROW()-9, 1), SERVICE[[#This Row],[Employee ID]], OFFSET($F$10, 0, 0, ROW()-9, 1), SERVICE[[#This Row],[Resources Role]])</f>
        <v>0</v>
      </c>
      <c r="Z6809" s="388">
        <f ca="1">COUNTIFS(OFFSET($F$10, 0, 0, ROW()-9, 1), SERVICE[[#This Row],[Resources Role]], OFFSET($H$10, 0, 0, ROW()-9, 1), SERVICE[[#This Row],[Booking]])</f>
        <v>0</v>
      </c>
    </row>
    <row r="6810" spans="1:26" x14ac:dyDescent="0.25">
      <c r="A6810" s="6" t="str">
        <f ca="1">no.</f>
        <v/>
      </c>
      <c r="E6810" s="4" t="str">
        <f ca="1">position</f>
        <v/>
      </c>
      <c r="J6810" s="318"/>
      <c r="M6810" s="4"/>
      <c r="O6810" s="6"/>
      <c r="Q6810" s="20"/>
      <c r="R6810" s="5" t="str">
        <f ca="1">score</f>
        <v/>
      </c>
      <c r="S6810" s="7" t="str">
        <f ca="1">rescore_svc</f>
        <v/>
      </c>
      <c r="U6810" s="11" t="str">
        <f ca="1">price</f>
        <v/>
      </c>
      <c r="V6810" s="4"/>
      <c r="Y6810" s="388">
        <f ca="1">COUNTIFS(OFFSET($B$10, 0, 0, ROW()-9, 1), SERVICE[[#This Row],[Employee ID]], OFFSET($F$10, 0, 0, ROW()-9, 1), SERVICE[[#This Row],[Resources Role]])</f>
        <v>0</v>
      </c>
      <c r="Z6810" s="388">
        <f ca="1">COUNTIFS(OFFSET($F$10, 0, 0, ROW()-9, 1), SERVICE[[#This Row],[Resources Role]], OFFSET($H$10, 0, 0, ROW()-9, 1), SERVICE[[#This Row],[Booking]])</f>
        <v>0</v>
      </c>
    </row>
    <row r="6811" spans="1:26" x14ac:dyDescent="0.25">
      <c r="A6811" s="6" t="str">
        <f ca="1">no.</f>
        <v/>
      </c>
      <c r="E6811" s="4" t="str">
        <f ca="1">position</f>
        <v/>
      </c>
      <c r="J6811" s="318"/>
      <c r="M6811" s="4"/>
      <c r="O6811" s="6"/>
      <c r="Q6811" s="20"/>
      <c r="R6811" s="5" t="str">
        <f ca="1">score</f>
        <v/>
      </c>
      <c r="S6811" s="7" t="str">
        <f ca="1">rescore_svc</f>
        <v/>
      </c>
      <c r="U6811" s="11" t="str">
        <f ca="1">price</f>
        <v/>
      </c>
      <c r="V6811" s="4"/>
      <c r="Y6811" s="388">
        <f ca="1">COUNTIFS(OFFSET($B$10, 0, 0, ROW()-9, 1), SERVICE[[#This Row],[Employee ID]], OFFSET($F$10, 0, 0, ROW()-9, 1), SERVICE[[#This Row],[Resources Role]])</f>
        <v>0</v>
      </c>
      <c r="Z6811" s="388">
        <f ca="1">COUNTIFS(OFFSET($F$10, 0, 0, ROW()-9, 1), SERVICE[[#This Row],[Resources Role]], OFFSET($H$10, 0, 0, ROW()-9, 1), SERVICE[[#This Row],[Booking]])</f>
        <v>0</v>
      </c>
    </row>
    <row r="6812" spans="1:26" x14ac:dyDescent="0.25">
      <c r="A6812" s="6" t="str">
        <f ca="1">no.</f>
        <v/>
      </c>
      <c r="E6812" s="4" t="str">
        <f ca="1">position</f>
        <v/>
      </c>
      <c r="J6812" s="318"/>
      <c r="M6812" s="4"/>
      <c r="O6812" s="6"/>
      <c r="Q6812" s="20"/>
      <c r="R6812" s="5" t="str">
        <f ca="1">score</f>
        <v/>
      </c>
      <c r="S6812" s="7" t="str">
        <f ca="1">rescore_svc</f>
        <v/>
      </c>
      <c r="U6812" s="11" t="str">
        <f ca="1">price</f>
        <v/>
      </c>
      <c r="V6812" s="4"/>
      <c r="Y6812" s="388">
        <f ca="1">COUNTIFS(OFFSET($B$10, 0, 0, ROW()-9, 1), SERVICE[[#This Row],[Employee ID]], OFFSET($F$10, 0, 0, ROW()-9, 1), SERVICE[[#This Row],[Resources Role]])</f>
        <v>0</v>
      </c>
      <c r="Z6812" s="388">
        <f ca="1">COUNTIFS(OFFSET($F$10, 0, 0, ROW()-9, 1), SERVICE[[#This Row],[Resources Role]], OFFSET($H$10, 0, 0, ROW()-9, 1), SERVICE[[#This Row],[Booking]])</f>
        <v>0</v>
      </c>
    </row>
    <row r="6813" spans="1:26" x14ac:dyDescent="0.25">
      <c r="A6813" s="6" t="str">
        <f ca="1">no.</f>
        <v/>
      </c>
      <c r="E6813" s="4" t="str">
        <f ca="1">position</f>
        <v/>
      </c>
      <c r="J6813" s="318"/>
      <c r="M6813" s="4"/>
      <c r="O6813" s="6"/>
      <c r="Q6813" s="20"/>
      <c r="R6813" s="5" t="str">
        <f ca="1">score</f>
        <v/>
      </c>
      <c r="S6813" s="7" t="str">
        <f ca="1">rescore_svc</f>
        <v/>
      </c>
      <c r="U6813" s="11" t="str">
        <f ca="1">price</f>
        <v/>
      </c>
      <c r="V6813" s="4"/>
      <c r="Y6813" s="388">
        <f ca="1">COUNTIFS(OFFSET($B$10, 0, 0, ROW()-9, 1), SERVICE[[#This Row],[Employee ID]], OFFSET($F$10, 0, 0, ROW()-9, 1), SERVICE[[#This Row],[Resources Role]])</f>
        <v>0</v>
      </c>
      <c r="Z6813" s="388">
        <f ca="1">COUNTIFS(OFFSET($F$10, 0, 0, ROW()-9, 1), SERVICE[[#This Row],[Resources Role]], OFFSET($H$10, 0, 0, ROW()-9, 1), SERVICE[[#This Row],[Booking]])</f>
        <v>0</v>
      </c>
    </row>
    <row r="6814" spans="1:26" x14ac:dyDescent="0.25">
      <c r="A6814" s="6" t="str">
        <f ca="1">no.</f>
        <v/>
      </c>
      <c r="E6814" s="4" t="str">
        <f ca="1">position</f>
        <v/>
      </c>
      <c r="J6814" s="318"/>
      <c r="M6814" s="4"/>
      <c r="O6814" s="6"/>
      <c r="Q6814" s="20"/>
      <c r="R6814" s="5" t="str">
        <f ca="1">score</f>
        <v/>
      </c>
      <c r="S6814" s="7" t="str">
        <f ca="1">rescore_svc</f>
        <v/>
      </c>
      <c r="U6814" s="11" t="str">
        <f ca="1">price</f>
        <v/>
      </c>
      <c r="V6814" s="4"/>
      <c r="Y6814" s="388">
        <f ca="1">COUNTIFS(OFFSET($B$10, 0, 0, ROW()-9, 1), SERVICE[[#This Row],[Employee ID]], OFFSET($F$10, 0, 0, ROW()-9, 1), SERVICE[[#This Row],[Resources Role]])</f>
        <v>0</v>
      </c>
      <c r="Z6814" s="388">
        <f ca="1">COUNTIFS(OFFSET($F$10, 0, 0, ROW()-9, 1), SERVICE[[#This Row],[Resources Role]], OFFSET($H$10, 0, 0, ROW()-9, 1), SERVICE[[#This Row],[Booking]])</f>
        <v>0</v>
      </c>
    </row>
    <row r="6815" spans="1:26" x14ac:dyDescent="0.25">
      <c r="A6815" s="6" t="str">
        <f ca="1">no.</f>
        <v/>
      </c>
      <c r="E6815" s="4" t="str">
        <f ca="1">position</f>
        <v/>
      </c>
      <c r="J6815" s="318"/>
      <c r="M6815" s="4"/>
      <c r="O6815" s="6"/>
      <c r="Q6815" s="20"/>
      <c r="R6815" s="5" t="str">
        <f ca="1">score</f>
        <v/>
      </c>
      <c r="S6815" s="7" t="str">
        <f ca="1">rescore_svc</f>
        <v/>
      </c>
      <c r="U6815" s="11" t="str">
        <f ca="1">price</f>
        <v/>
      </c>
      <c r="V6815" s="4"/>
      <c r="Y6815" s="388">
        <f ca="1">COUNTIFS(OFFSET($B$10, 0, 0, ROW()-9, 1), SERVICE[[#This Row],[Employee ID]], OFFSET($F$10, 0, 0, ROW()-9, 1), SERVICE[[#This Row],[Resources Role]])</f>
        <v>0</v>
      </c>
      <c r="Z6815" s="388">
        <f ca="1">COUNTIFS(OFFSET($F$10, 0, 0, ROW()-9, 1), SERVICE[[#This Row],[Resources Role]], OFFSET($H$10, 0, 0, ROW()-9, 1), SERVICE[[#This Row],[Booking]])</f>
        <v>0</v>
      </c>
    </row>
    <row r="6816" spans="1:26" x14ac:dyDescent="0.25">
      <c r="A6816" s="6" t="str">
        <f ca="1">no.</f>
        <v/>
      </c>
      <c r="E6816" s="4" t="str">
        <f ca="1">position</f>
        <v/>
      </c>
      <c r="J6816" s="318"/>
      <c r="M6816" s="4"/>
      <c r="O6816" s="6"/>
      <c r="Q6816" s="20"/>
      <c r="R6816" s="5" t="str">
        <f ca="1">score</f>
        <v/>
      </c>
      <c r="S6816" s="7" t="str">
        <f ca="1">rescore_svc</f>
        <v/>
      </c>
      <c r="U6816" s="11" t="str">
        <f ca="1">price</f>
        <v/>
      </c>
      <c r="V6816" s="4"/>
      <c r="Y6816" s="388">
        <f ca="1">COUNTIFS(OFFSET($B$10, 0, 0, ROW()-9, 1), SERVICE[[#This Row],[Employee ID]], OFFSET($F$10, 0, 0, ROW()-9, 1), SERVICE[[#This Row],[Resources Role]])</f>
        <v>0</v>
      </c>
      <c r="Z6816" s="388">
        <f ca="1">COUNTIFS(OFFSET($F$10, 0, 0, ROW()-9, 1), SERVICE[[#This Row],[Resources Role]], OFFSET($H$10, 0, 0, ROW()-9, 1), SERVICE[[#This Row],[Booking]])</f>
        <v>0</v>
      </c>
    </row>
    <row r="6817" spans="1:26" x14ac:dyDescent="0.25">
      <c r="A6817" s="6" t="str">
        <f ca="1">no.</f>
        <v/>
      </c>
      <c r="E6817" s="4" t="str">
        <f ca="1">position</f>
        <v/>
      </c>
      <c r="J6817" s="318"/>
      <c r="M6817" s="4"/>
      <c r="O6817" s="6"/>
      <c r="Q6817" s="20"/>
      <c r="R6817" s="5" t="str">
        <f ca="1">score</f>
        <v/>
      </c>
      <c r="S6817" s="7" t="str">
        <f ca="1">rescore_svc</f>
        <v/>
      </c>
      <c r="U6817" s="11" t="str">
        <f ca="1">price</f>
        <v/>
      </c>
      <c r="V6817" s="4"/>
      <c r="Y6817" s="388">
        <f ca="1">COUNTIFS(OFFSET($B$10, 0, 0, ROW()-9, 1), SERVICE[[#This Row],[Employee ID]], OFFSET($F$10, 0, 0, ROW()-9, 1), SERVICE[[#This Row],[Resources Role]])</f>
        <v>0</v>
      </c>
      <c r="Z6817" s="388">
        <f ca="1">COUNTIFS(OFFSET($F$10, 0, 0, ROW()-9, 1), SERVICE[[#This Row],[Resources Role]], OFFSET($H$10, 0, 0, ROW()-9, 1), SERVICE[[#This Row],[Booking]])</f>
        <v>0</v>
      </c>
    </row>
    <row r="6818" spans="1:26" x14ac:dyDescent="0.25">
      <c r="A6818" s="6" t="str">
        <f ca="1">no.</f>
        <v/>
      </c>
      <c r="E6818" s="4" t="str">
        <f ca="1">position</f>
        <v/>
      </c>
      <c r="J6818" s="318"/>
      <c r="M6818" s="4"/>
      <c r="O6818" s="6"/>
      <c r="Q6818" s="20"/>
      <c r="R6818" s="5" t="str">
        <f ca="1">score</f>
        <v/>
      </c>
      <c r="S6818" s="7" t="str">
        <f ca="1">rescore_svc</f>
        <v/>
      </c>
      <c r="U6818" s="11" t="str">
        <f ca="1">price</f>
        <v/>
      </c>
      <c r="V6818" s="4"/>
      <c r="Y6818" s="388">
        <f ca="1">COUNTIFS(OFFSET($B$10, 0, 0, ROW()-9, 1), SERVICE[[#This Row],[Employee ID]], OFFSET($F$10, 0, 0, ROW()-9, 1), SERVICE[[#This Row],[Resources Role]])</f>
        <v>0</v>
      </c>
      <c r="Z6818" s="388">
        <f ca="1">COUNTIFS(OFFSET($F$10, 0, 0, ROW()-9, 1), SERVICE[[#This Row],[Resources Role]], OFFSET($H$10, 0, 0, ROW()-9, 1), SERVICE[[#This Row],[Booking]])</f>
        <v>0</v>
      </c>
    </row>
    <row r="6819" spans="1:26" x14ac:dyDescent="0.25">
      <c r="A6819" s="6" t="str">
        <f ca="1">no.</f>
        <v/>
      </c>
      <c r="E6819" s="4" t="str">
        <f ca="1">position</f>
        <v/>
      </c>
      <c r="J6819" s="318"/>
      <c r="M6819" s="4"/>
      <c r="O6819" s="6"/>
      <c r="Q6819" s="20"/>
      <c r="R6819" s="5" t="str">
        <f ca="1">score</f>
        <v/>
      </c>
      <c r="S6819" s="7" t="str">
        <f ca="1">rescore_svc</f>
        <v/>
      </c>
      <c r="U6819" s="11" t="str">
        <f ca="1">price</f>
        <v/>
      </c>
      <c r="V6819" s="4"/>
      <c r="Y6819" s="388">
        <f ca="1">COUNTIFS(OFFSET($B$10, 0, 0, ROW()-9, 1), SERVICE[[#This Row],[Employee ID]], OFFSET($F$10, 0, 0, ROW()-9, 1), SERVICE[[#This Row],[Resources Role]])</f>
        <v>0</v>
      </c>
      <c r="Z6819" s="388">
        <f ca="1">COUNTIFS(OFFSET($F$10, 0, 0, ROW()-9, 1), SERVICE[[#This Row],[Resources Role]], OFFSET($H$10, 0, 0, ROW()-9, 1), SERVICE[[#This Row],[Booking]])</f>
        <v>0</v>
      </c>
    </row>
    <row r="6820" spans="1:26" x14ac:dyDescent="0.25">
      <c r="A6820" s="6" t="str">
        <f ca="1">no.</f>
        <v/>
      </c>
      <c r="E6820" s="4" t="str">
        <f ca="1">position</f>
        <v/>
      </c>
      <c r="J6820" s="318"/>
      <c r="M6820" s="4"/>
      <c r="O6820" s="6"/>
      <c r="Q6820" s="20"/>
      <c r="R6820" s="5" t="str">
        <f ca="1">score</f>
        <v/>
      </c>
      <c r="S6820" s="7" t="str">
        <f ca="1">rescore_svc</f>
        <v/>
      </c>
      <c r="U6820" s="11" t="str">
        <f ca="1">price</f>
        <v/>
      </c>
      <c r="V6820" s="4"/>
      <c r="Y6820" s="388">
        <f ca="1">COUNTIFS(OFFSET($B$10, 0, 0, ROW()-9, 1), SERVICE[[#This Row],[Employee ID]], OFFSET($F$10, 0, 0, ROW()-9, 1), SERVICE[[#This Row],[Resources Role]])</f>
        <v>0</v>
      </c>
      <c r="Z6820" s="388">
        <f ca="1">COUNTIFS(OFFSET($F$10, 0, 0, ROW()-9, 1), SERVICE[[#This Row],[Resources Role]], OFFSET($H$10, 0, 0, ROW()-9, 1), SERVICE[[#This Row],[Booking]])</f>
        <v>0</v>
      </c>
    </row>
    <row r="6821" spans="1:26" x14ac:dyDescent="0.25">
      <c r="A6821" s="6" t="str">
        <f ca="1">no.</f>
        <v/>
      </c>
      <c r="E6821" s="4" t="str">
        <f ca="1">position</f>
        <v/>
      </c>
      <c r="J6821" s="318"/>
      <c r="M6821" s="4"/>
      <c r="O6821" s="6"/>
      <c r="Q6821" s="20"/>
      <c r="R6821" s="5" t="str">
        <f ca="1">score</f>
        <v/>
      </c>
      <c r="S6821" s="7" t="str">
        <f ca="1">rescore_svc</f>
        <v/>
      </c>
      <c r="U6821" s="11" t="str">
        <f ca="1">price</f>
        <v/>
      </c>
      <c r="V6821" s="4"/>
      <c r="Y6821" s="388">
        <f ca="1">COUNTIFS(OFFSET($B$10, 0, 0, ROW()-9, 1), SERVICE[[#This Row],[Employee ID]], OFFSET($F$10, 0, 0, ROW()-9, 1), SERVICE[[#This Row],[Resources Role]])</f>
        <v>0</v>
      </c>
      <c r="Z6821" s="388">
        <f ca="1">COUNTIFS(OFFSET($F$10, 0, 0, ROW()-9, 1), SERVICE[[#This Row],[Resources Role]], OFFSET($H$10, 0, 0, ROW()-9, 1), SERVICE[[#This Row],[Booking]])</f>
        <v>0</v>
      </c>
    </row>
    <row r="6822" spans="1:26" x14ac:dyDescent="0.25">
      <c r="A6822" s="6" t="str">
        <f ca="1">no.</f>
        <v/>
      </c>
      <c r="E6822" s="4" t="str">
        <f ca="1">position</f>
        <v/>
      </c>
      <c r="J6822" s="318"/>
      <c r="M6822" s="4"/>
      <c r="O6822" s="6"/>
      <c r="Q6822" s="20"/>
      <c r="R6822" s="5" t="str">
        <f ca="1">score</f>
        <v/>
      </c>
      <c r="S6822" s="7" t="str">
        <f ca="1">rescore_svc</f>
        <v/>
      </c>
      <c r="U6822" s="11" t="str">
        <f ca="1">price</f>
        <v/>
      </c>
      <c r="V6822" s="4"/>
      <c r="Y6822" s="388">
        <f ca="1">COUNTIFS(OFFSET($B$10, 0, 0, ROW()-9, 1), SERVICE[[#This Row],[Employee ID]], OFFSET($F$10, 0, 0, ROW()-9, 1), SERVICE[[#This Row],[Resources Role]])</f>
        <v>0</v>
      </c>
      <c r="Z6822" s="388">
        <f ca="1">COUNTIFS(OFFSET($F$10, 0, 0, ROW()-9, 1), SERVICE[[#This Row],[Resources Role]], OFFSET($H$10, 0, 0, ROW()-9, 1), SERVICE[[#This Row],[Booking]])</f>
        <v>0</v>
      </c>
    </row>
    <row r="6823" spans="1:26" x14ac:dyDescent="0.25">
      <c r="A6823" s="6" t="str">
        <f ca="1">no.</f>
        <v/>
      </c>
      <c r="E6823" s="4" t="str">
        <f ca="1">position</f>
        <v/>
      </c>
      <c r="J6823" s="318"/>
      <c r="M6823" s="4"/>
      <c r="O6823" s="6"/>
      <c r="Q6823" s="20"/>
      <c r="R6823" s="5" t="str">
        <f ca="1">score</f>
        <v/>
      </c>
      <c r="S6823" s="7" t="str">
        <f ca="1">rescore_svc</f>
        <v/>
      </c>
      <c r="U6823" s="11" t="str">
        <f ca="1">price</f>
        <v/>
      </c>
      <c r="V6823" s="4"/>
      <c r="Y6823" s="388">
        <f ca="1">COUNTIFS(OFFSET($B$10, 0, 0, ROW()-9, 1), SERVICE[[#This Row],[Employee ID]], OFFSET($F$10, 0, 0, ROW()-9, 1), SERVICE[[#This Row],[Resources Role]])</f>
        <v>0</v>
      </c>
      <c r="Z6823" s="388">
        <f ca="1">COUNTIFS(OFFSET($F$10, 0, 0, ROW()-9, 1), SERVICE[[#This Row],[Resources Role]], OFFSET($H$10, 0, 0, ROW()-9, 1), SERVICE[[#This Row],[Booking]])</f>
        <v>0</v>
      </c>
    </row>
    <row r="6824" spans="1:26" x14ac:dyDescent="0.25">
      <c r="A6824" s="6" t="str">
        <f ca="1">no.</f>
        <v/>
      </c>
      <c r="E6824" s="4" t="str">
        <f ca="1">position</f>
        <v/>
      </c>
      <c r="J6824" s="318"/>
      <c r="M6824" s="4"/>
      <c r="O6824" s="6"/>
      <c r="Q6824" s="20"/>
      <c r="R6824" s="5" t="str">
        <f ca="1">score</f>
        <v/>
      </c>
      <c r="S6824" s="7" t="str">
        <f ca="1">rescore_svc</f>
        <v/>
      </c>
      <c r="U6824" s="11" t="str">
        <f ca="1">price</f>
        <v/>
      </c>
      <c r="V6824" s="4"/>
      <c r="Y6824" s="388">
        <f ca="1">COUNTIFS(OFFSET($B$10, 0, 0, ROW()-9, 1), SERVICE[[#This Row],[Employee ID]], OFFSET($F$10, 0, 0, ROW()-9, 1), SERVICE[[#This Row],[Resources Role]])</f>
        <v>0</v>
      </c>
      <c r="Z6824" s="388">
        <f ca="1">COUNTIFS(OFFSET($F$10, 0, 0, ROW()-9, 1), SERVICE[[#This Row],[Resources Role]], OFFSET($H$10, 0, 0, ROW()-9, 1), SERVICE[[#This Row],[Booking]])</f>
        <v>0</v>
      </c>
    </row>
    <row r="6825" spans="1:26" x14ac:dyDescent="0.25">
      <c r="A6825" s="6" t="str">
        <f ca="1">no.</f>
        <v/>
      </c>
      <c r="E6825" s="4" t="str">
        <f ca="1">position</f>
        <v/>
      </c>
      <c r="J6825" s="318"/>
      <c r="M6825" s="4"/>
      <c r="O6825" s="6"/>
      <c r="Q6825" s="20"/>
      <c r="R6825" s="5" t="str">
        <f ca="1">score</f>
        <v/>
      </c>
      <c r="S6825" s="7" t="str">
        <f ca="1">rescore_svc</f>
        <v/>
      </c>
      <c r="U6825" s="11" t="str">
        <f ca="1">price</f>
        <v/>
      </c>
      <c r="V6825" s="4"/>
      <c r="Y6825" s="388">
        <f ca="1">COUNTIFS(OFFSET($B$10, 0, 0, ROW()-9, 1), SERVICE[[#This Row],[Employee ID]], OFFSET($F$10, 0, 0, ROW()-9, 1), SERVICE[[#This Row],[Resources Role]])</f>
        <v>0</v>
      </c>
      <c r="Z6825" s="388">
        <f ca="1">COUNTIFS(OFFSET($F$10, 0, 0, ROW()-9, 1), SERVICE[[#This Row],[Resources Role]], OFFSET($H$10, 0, 0, ROW()-9, 1), SERVICE[[#This Row],[Booking]])</f>
        <v>0</v>
      </c>
    </row>
    <row r="6826" spans="1:26" x14ac:dyDescent="0.25">
      <c r="A6826" s="6" t="str">
        <f ca="1">no.</f>
        <v/>
      </c>
      <c r="E6826" s="4" t="str">
        <f ca="1">position</f>
        <v/>
      </c>
      <c r="J6826" s="318"/>
      <c r="M6826" s="4"/>
      <c r="O6826" s="6"/>
      <c r="Q6826" s="20"/>
      <c r="R6826" s="5" t="str">
        <f ca="1">score</f>
        <v/>
      </c>
      <c r="S6826" s="7" t="str">
        <f ca="1">rescore_svc</f>
        <v/>
      </c>
      <c r="U6826" s="11" t="str">
        <f ca="1">price</f>
        <v/>
      </c>
      <c r="V6826" s="4"/>
      <c r="Y6826" s="388">
        <f ca="1">COUNTIFS(OFFSET($B$10, 0, 0, ROW()-9, 1), SERVICE[[#This Row],[Employee ID]], OFFSET($F$10, 0, 0, ROW()-9, 1), SERVICE[[#This Row],[Resources Role]])</f>
        <v>0</v>
      </c>
      <c r="Z6826" s="388">
        <f ca="1">COUNTIFS(OFFSET($F$10, 0, 0, ROW()-9, 1), SERVICE[[#This Row],[Resources Role]], OFFSET($H$10, 0, 0, ROW()-9, 1), SERVICE[[#This Row],[Booking]])</f>
        <v>0</v>
      </c>
    </row>
    <row r="6827" spans="1:26" x14ac:dyDescent="0.25">
      <c r="A6827" s="6" t="str">
        <f ca="1">no.</f>
        <v/>
      </c>
      <c r="E6827" s="4" t="str">
        <f ca="1">position</f>
        <v/>
      </c>
      <c r="J6827" s="318"/>
      <c r="M6827" s="4"/>
      <c r="O6827" s="6"/>
      <c r="Q6827" s="20"/>
      <c r="R6827" s="5" t="str">
        <f ca="1">score</f>
        <v/>
      </c>
      <c r="S6827" s="7" t="str">
        <f ca="1">rescore_svc</f>
        <v/>
      </c>
      <c r="U6827" s="11" t="str">
        <f ca="1">price</f>
        <v/>
      </c>
      <c r="V6827" s="4"/>
      <c r="Y6827" s="388">
        <f ca="1">COUNTIFS(OFFSET($B$10, 0, 0, ROW()-9, 1), SERVICE[[#This Row],[Employee ID]], OFFSET($F$10, 0, 0, ROW()-9, 1), SERVICE[[#This Row],[Resources Role]])</f>
        <v>0</v>
      </c>
      <c r="Z6827" s="388">
        <f ca="1">COUNTIFS(OFFSET($F$10, 0, 0, ROW()-9, 1), SERVICE[[#This Row],[Resources Role]], OFFSET($H$10, 0, 0, ROW()-9, 1), SERVICE[[#This Row],[Booking]])</f>
        <v>0</v>
      </c>
    </row>
    <row r="6828" spans="1:26" x14ac:dyDescent="0.25">
      <c r="A6828" s="6" t="str">
        <f ca="1">no.</f>
        <v/>
      </c>
      <c r="E6828" s="4" t="str">
        <f ca="1">position</f>
        <v/>
      </c>
      <c r="J6828" s="318"/>
      <c r="M6828" s="4"/>
      <c r="O6828" s="6"/>
      <c r="Q6828" s="20"/>
      <c r="R6828" s="5" t="str">
        <f ca="1">score</f>
        <v/>
      </c>
      <c r="S6828" s="7" t="str">
        <f ca="1">rescore_svc</f>
        <v/>
      </c>
      <c r="U6828" s="11" t="str">
        <f ca="1">price</f>
        <v/>
      </c>
      <c r="V6828" s="4"/>
      <c r="Y6828" s="388">
        <f ca="1">COUNTIFS(OFFSET($B$10, 0, 0, ROW()-9, 1), SERVICE[[#This Row],[Employee ID]], OFFSET($F$10, 0, 0, ROW()-9, 1), SERVICE[[#This Row],[Resources Role]])</f>
        <v>0</v>
      </c>
      <c r="Z6828" s="388">
        <f ca="1">COUNTIFS(OFFSET($F$10, 0, 0, ROW()-9, 1), SERVICE[[#This Row],[Resources Role]], OFFSET($H$10, 0, 0, ROW()-9, 1), SERVICE[[#This Row],[Booking]])</f>
        <v>0</v>
      </c>
    </row>
    <row r="6829" spans="1:26" x14ac:dyDescent="0.25">
      <c r="A6829" s="6" t="str">
        <f ca="1">no.</f>
        <v/>
      </c>
      <c r="E6829" s="4" t="str">
        <f ca="1">position</f>
        <v/>
      </c>
      <c r="J6829" s="318"/>
      <c r="M6829" s="4"/>
      <c r="O6829" s="6"/>
      <c r="Q6829" s="20"/>
      <c r="R6829" s="5" t="str">
        <f ca="1">score</f>
        <v/>
      </c>
      <c r="S6829" s="7" t="str">
        <f ca="1">rescore_svc</f>
        <v/>
      </c>
      <c r="U6829" s="11" t="str">
        <f ca="1">price</f>
        <v/>
      </c>
      <c r="V6829" s="4"/>
      <c r="Y6829" s="388">
        <f ca="1">COUNTIFS(OFFSET($B$10, 0, 0, ROW()-9, 1), SERVICE[[#This Row],[Employee ID]], OFFSET($F$10, 0, 0, ROW()-9, 1), SERVICE[[#This Row],[Resources Role]])</f>
        <v>0</v>
      </c>
      <c r="Z6829" s="388">
        <f ca="1">COUNTIFS(OFFSET($F$10, 0, 0, ROW()-9, 1), SERVICE[[#This Row],[Resources Role]], OFFSET($H$10, 0, 0, ROW()-9, 1), SERVICE[[#This Row],[Booking]])</f>
        <v>0</v>
      </c>
    </row>
    <row r="6830" spans="1:26" x14ac:dyDescent="0.25">
      <c r="A6830" s="6" t="str">
        <f ca="1">no.</f>
        <v/>
      </c>
      <c r="E6830" s="4" t="str">
        <f ca="1">position</f>
        <v/>
      </c>
      <c r="J6830" s="318"/>
      <c r="M6830" s="4"/>
      <c r="O6830" s="6"/>
      <c r="Q6830" s="20"/>
      <c r="R6830" s="5" t="str">
        <f ca="1">score</f>
        <v/>
      </c>
      <c r="S6830" s="7" t="str">
        <f ca="1">rescore_svc</f>
        <v/>
      </c>
      <c r="U6830" s="11" t="str">
        <f ca="1">price</f>
        <v/>
      </c>
      <c r="V6830" s="4"/>
      <c r="Y6830" s="388">
        <f ca="1">COUNTIFS(OFFSET($B$10, 0, 0, ROW()-9, 1), SERVICE[[#This Row],[Employee ID]], OFFSET($F$10, 0, 0, ROW()-9, 1), SERVICE[[#This Row],[Resources Role]])</f>
        <v>0</v>
      </c>
      <c r="Z6830" s="388">
        <f ca="1">COUNTIFS(OFFSET($F$10, 0, 0, ROW()-9, 1), SERVICE[[#This Row],[Resources Role]], OFFSET($H$10, 0, 0, ROW()-9, 1), SERVICE[[#This Row],[Booking]])</f>
        <v>0</v>
      </c>
    </row>
    <row r="6831" spans="1:26" x14ac:dyDescent="0.25">
      <c r="A6831" s="6" t="str">
        <f ca="1">no.</f>
        <v/>
      </c>
      <c r="E6831" s="4" t="str">
        <f ca="1">position</f>
        <v/>
      </c>
      <c r="J6831" s="318"/>
      <c r="M6831" s="4"/>
      <c r="O6831" s="6"/>
      <c r="Q6831" s="20"/>
      <c r="R6831" s="5" t="str">
        <f ca="1">score</f>
        <v/>
      </c>
      <c r="S6831" s="7" t="str">
        <f ca="1">rescore_svc</f>
        <v/>
      </c>
      <c r="U6831" s="11" t="str">
        <f ca="1">price</f>
        <v/>
      </c>
      <c r="V6831" s="4"/>
      <c r="Y6831" s="388">
        <f ca="1">COUNTIFS(OFFSET($B$10, 0, 0, ROW()-9, 1), SERVICE[[#This Row],[Employee ID]], OFFSET($F$10, 0, 0, ROW()-9, 1), SERVICE[[#This Row],[Resources Role]])</f>
        <v>0</v>
      </c>
      <c r="Z6831" s="388">
        <f ca="1">COUNTIFS(OFFSET($F$10, 0, 0, ROW()-9, 1), SERVICE[[#This Row],[Resources Role]], OFFSET($H$10, 0, 0, ROW()-9, 1), SERVICE[[#This Row],[Booking]])</f>
        <v>0</v>
      </c>
    </row>
    <row r="6832" spans="1:26" x14ac:dyDescent="0.25">
      <c r="A6832" s="6" t="str">
        <f ca="1">no.</f>
        <v/>
      </c>
      <c r="E6832" s="4" t="str">
        <f ca="1">position</f>
        <v/>
      </c>
      <c r="J6832" s="318"/>
      <c r="M6832" s="4"/>
      <c r="O6832" s="6"/>
      <c r="Q6832" s="20"/>
      <c r="R6832" s="5" t="str">
        <f ca="1">score</f>
        <v/>
      </c>
      <c r="S6832" s="7" t="str">
        <f ca="1">rescore_svc</f>
        <v/>
      </c>
      <c r="U6832" s="11" t="str">
        <f ca="1">price</f>
        <v/>
      </c>
      <c r="V6832" s="4"/>
      <c r="Y6832" s="388">
        <f ca="1">COUNTIFS(OFFSET($B$10, 0, 0, ROW()-9, 1), SERVICE[[#This Row],[Employee ID]], OFFSET($F$10, 0, 0, ROW()-9, 1), SERVICE[[#This Row],[Resources Role]])</f>
        <v>0</v>
      </c>
      <c r="Z6832" s="388">
        <f ca="1">COUNTIFS(OFFSET($F$10, 0, 0, ROW()-9, 1), SERVICE[[#This Row],[Resources Role]], OFFSET($H$10, 0, 0, ROW()-9, 1), SERVICE[[#This Row],[Booking]])</f>
        <v>0</v>
      </c>
    </row>
    <row r="6833" spans="1:26" x14ac:dyDescent="0.25">
      <c r="A6833" s="6" t="str">
        <f ca="1">no.</f>
        <v/>
      </c>
      <c r="E6833" s="4" t="str">
        <f ca="1">position</f>
        <v/>
      </c>
      <c r="J6833" s="318"/>
      <c r="M6833" s="4"/>
      <c r="O6833" s="6"/>
      <c r="Q6833" s="20"/>
      <c r="R6833" s="5" t="str">
        <f ca="1">score</f>
        <v/>
      </c>
      <c r="S6833" s="7" t="str">
        <f ca="1">rescore_svc</f>
        <v/>
      </c>
      <c r="U6833" s="11" t="str">
        <f ca="1">price</f>
        <v/>
      </c>
      <c r="V6833" s="4"/>
      <c r="Y6833" s="388">
        <f ca="1">COUNTIFS(OFFSET($B$10, 0, 0, ROW()-9, 1), SERVICE[[#This Row],[Employee ID]], OFFSET($F$10, 0, 0, ROW()-9, 1), SERVICE[[#This Row],[Resources Role]])</f>
        <v>0</v>
      </c>
      <c r="Z6833" s="388">
        <f ca="1">COUNTIFS(OFFSET($F$10, 0, 0, ROW()-9, 1), SERVICE[[#This Row],[Resources Role]], OFFSET($H$10, 0, 0, ROW()-9, 1), SERVICE[[#This Row],[Booking]])</f>
        <v>0</v>
      </c>
    </row>
    <row r="6834" spans="1:26" x14ac:dyDescent="0.25">
      <c r="A6834" s="6" t="str">
        <f ca="1">no.</f>
        <v/>
      </c>
      <c r="E6834" s="4" t="str">
        <f ca="1">position</f>
        <v/>
      </c>
      <c r="J6834" s="318"/>
      <c r="M6834" s="4"/>
      <c r="O6834" s="6"/>
      <c r="Q6834" s="20"/>
      <c r="R6834" s="5" t="str">
        <f ca="1">score</f>
        <v/>
      </c>
      <c r="S6834" s="7" t="str">
        <f ca="1">rescore_svc</f>
        <v/>
      </c>
      <c r="U6834" s="11" t="str">
        <f ca="1">price</f>
        <v/>
      </c>
      <c r="V6834" s="4"/>
      <c r="Y6834" s="388">
        <f ca="1">COUNTIFS(OFFSET($B$10, 0, 0, ROW()-9, 1), SERVICE[[#This Row],[Employee ID]], OFFSET($F$10, 0, 0, ROW()-9, 1), SERVICE[[#This Row],[Resources Role]])</f>
        <v>0</v>
      </c>
      <c r="Z6834" s="388">
        <f ca="1">COUNTIFS(OFFSET($F$10, 0, 0, ROW()-9, 1), SERVICE[[#This Row],[Resources Role]], OFFSET($H$10, 0, 0, ROW()-9, 1), SERVICE[[#This Row],[Booking]])</f>
        <v>0</v>
      </c>
    </row>
    <row r="6835" spans="1:26" x14ac:dyDescent="0.25">
      <c r="A6835" s="6" t="str">
        <f ca="1">no.</f>
        <v/>
      </c>
      <c r="E6835" s="4" t="str">
        <f ca="1">position</f>
        <v/>
      </c>
      <c r="J6835" s="318"/>
      <c r="M6835" s="4"/>
      <c r="O6835" s="6"/>
      <c r="Q6835" s="20"/>
      <c r="R6835" s="5" t="str">
        <f ca="1">score</f>
        <v/>
      </c>
      <c r="S6835" s="7" t="str">
        <f ca="1">rescore_svc</f>
        <v/>
      </c>
      <c r="U6835" s="11" t="str">
        <f ca="1">price</f>
        <v/>
      </c>
      <c r="V6835" s="4"/>
      <c r="Y6835" s="388">
        <f ca="1">COUNTIFS(OFFSET($B$10, 0, 0, ROW()-9, 1), SERVICE[[#This Row],[Employee ID]], OFFSET($F$10, 0, 0, ROW()-9, 1), SERVICE[[#This Row],[Resources Role]])</f>
        <v>0</v>
      </c>
      <c r="Z6835" s="388">
        <f ca="1">COUNTIFS(OFFSET($F$10, 0, 0, ROW()-9, 1), SERVICE[[#This Row],[Resources Role]], OFFSET($H$10, 0, 0, ROW()-9, 1), SERVICE[[#This Row],[Booking]])</f>
        <v>0</v>
      </c>
    </row>
    <row r="6836" spans="1:26" x14ac:dyDescent="0.25">
      <c r="A6836" s="6" t="str">
        <f ca="1">no.</f>
        <v/>
      </c>
      <c r="E6836" s="4" t="str">
        <f ca="1">position</f>
        <v/>
      </c>
      <c r="J6836" s="318"/>
      <c r="M6836" s="4"/>
      <c r="O6836" s="6"/>
      <c r="Q6836" s="20"/>
      <c r="R6836" s="5" t="str">
        <f ca="1">score</f>
        <v/>
      </c>
      <c r="S6836" s="7" t="str">
        <f ca="1">rescore_svc</f>
        <v/>
      </c>
      <c r="U6836" s="11" t="str">
        <f ca="1">price</f>
        <v/>
      </c>
      <c r="V6836" s="4"/>
      <c r="Y6836" s="388">
        <f ca="1">COUNTIFS(OFFSET($B$10, 0, 0, ROW()-9, 1), SERVICE[[#This Row],[Employee ID]], OFFSET($F$10, 0, 0, ROW()-9, 1), SERVICE[[#This Row],[Resources Role]])</f>
        <v>0</v>
      </c>
      <c r="Z6836" s="388">
        <f ca="1">COUNTIFS(OFFSET($F$10, 0, 0, ROW()-9, 1), SERVICE[[#This Row],[Resources Role]], OFFSET($H$10, 0, 0, ROW()-9, 1), SERVICE[[#This Row],[Booking]])</f>
        <v>0</v>
      </c>
    </row>
    <row r="6837" spans="1:26" x14ac:dyDescent="0.25">
      <c r="A6837" s="6" t="str">
        <f ca="1">no.</f>
        <v/>
      </c>
      <c r="E6837" s="4" t="str">
        <f ca="1">position</f>
        <v/>
      </c>
      <c r="J6837" s="318"/>
      <c r="M6837" s="4"/>
      <c r="O6837" s="6"/>
      <c r="Q6837" s="20"/>
      <c r="R6837" s="5" t="str">
        <f ca="1">score</f>
        <v/>
      </c>
      <c r="S6837" s="7" t="str">
        <f ca="1">rescore_svc</f>
        <v/>
      </c>
      <c r="U6837" s="11" t="str">
        <f ca="1">price</f>
        <v/>
      </c>
      <c r="V6837" s="4"/>
      <c r="Y6837" s="388">
        <f ca="1">COUNTIFS(OFFSET($B$10, 0, 0, ROW()-9, 1), SERVICE[[#This Row],[Employee ID]], OFFSET($F$10, 0, 0, ROW()-9, 1), SERVICE[[#This Row],[Resources Role]])</f>
        <v>0</v>
      </c>
      <c r="Z6837" s="388">
        <f ca="1">COUNTIFS(OFFSET($F$10, 0, 0, ROW()-9, 1), SERVICE[[#This Row],[Resources Role]], OFFSET($H$10, 0, 0, ROW()-9, 1), SERVICE[[#This Row],[Booking]])</f>
        <v>0</v>
      </c>
    </row>
    <row r="6838" spans="1:26" x14ac:dyDescent="0.25">
      <c r="A6838" s="6" t="str">
        <f ca="1">no.</f>
        <v/>
      </c>
      <c r="E6838" s="4" t="str">
        <f ca="1">position</f>
        <v/>
      </c>
      <c r="J6838" s="318"/>
      <c r="M6838" s="4"/>
      <c r="O6838" s="6"/>
      <c r="Q6838" s="20"/>
      <c r="R6838" s="5" t="str">
        <f ca="1">score</f>
        <v/>
      </c>
      <c r="S6838" s="7" t="str">
        <f ca="1">rescore_svc</f>
        <v/>
      </c>
      <c r="U6838" s="11" t="str">
        <f ca="1">price</f>
        <v/>
      </c>
      <c r="V6838" s="4"/>
      <c r="Y6838" s="388">
        <f ca="1">COUNTIFS(OFFSET($B$10, 0, 0, ROW()-9, 1), SERVICE[[#This Row],[Employee ID]], OFFSET($F$10, 0, 0, ROW()-9, 1), SERVICE[[#This Row],[Resources Role]])</f>
        <v>0</v>
      </c>
      <c r="Z6838" s="388">
        <f ca="1">COUNTIFS(OFFSET($F$10, 0, 0, ROW()-9, 1), SERVICE[[#This Row],[Resources Role]], OFFSET($H$10, 0, 0, ROW()-9, 1), SERVICE[[#This Row],[Booking]])</f>
        <v>0</v>
      </c>
    </row>
    <row r="6839" spans="1:26" x14ac:dyDescent="0.25">
      <c r="A6839" s="6" t="str">
        <f ca="1">no.</f>
        <v/>
      </c>
      <c r="E6839" s="4" t="str">
        <f ca="1">position</f>
        <v/>
      </c>
      <c r="J6839" s="318"/>
      <c r="M6839" s="4"/>
      <c r="O6839" s="6"/>
      <c r="Q6839" s="20"/>
      <c r="R6839" s="5" t="str">
        <f ca="1">score</f>
        <v/>
      </c>
      <c r="S6839" s="7" t="str">
        <f ca="1">rescore_svc</f>
        <v/>
      </c>
      <c r="U6839" s="11" t="str">
        <f ca="1">price</f>
        <v/>
      </c>
      <c r="V6839" s="4"/>
      <c r="Y6839" s="388">
        <f ca="1">COUNTIFS(OFFSET($B$10, 0, 0, ROW()-9, 1), SERVICE[[#This Row],[Employee ID]], OFFSET($F$10, 0, 0, ROW()-9, 1), SERVICE[[#This Row],[Resources Role]])</f>
        <v>0</v>
      </c>
      <c r="Z6839" s="388">
        <f ca="1">COUNTIFS(OFFSET($F$10, 0, 0, ROW()-9, 1), SERVICE[[#This Row],[Resources Role]], OFFSET($H$10, 0, 0, ROW()-9, 1), SERVICE[[#This Row],[Booking]])</f>
        <v>0</v>
      </c>
    </row>
    <row r="6840" spans="1:26" x14ac:dyDescent="0.25">
      <c r="A6840" s="6" t="str">
        <f ca="1">no.</f>
        <v/>
      </c>
      <c r="E6840" s="4" t="str">
        <f ca="1">position</f>
        <v/>
      </c>
      <c r="J6840" s="318"/>
      <c r="M6840" s="4"/>
      <c r="O6840" s="6"/>
      <c r="Q6840" s="20"/>
      <c r="R6840" s="5" t="str">
        <f ca="1">score</f>
        <v/>
      </c>
      <c r="S6840" s="7" t="str">
        <f ca="1">rescore_svc</f>
        <v/>
      </c>
      <c r="U6840" s="11" t="str">
        <f ca="1">price</f>
        <v/>
      </c>
      <c r="V6840" s="4"/>
      <c r="Y6840" s="388">
        <f ca="1">COUNTIFS(OFFSET($B$10, 0, 0, ROW()-9, 1), SERVICE[[#This Row],[Employee ID]], OFFSET($F$10, 0, 0, ROW()-9, 1), SERVICE[[#This Row],[Resources Role]])</f>
        <v>0</v>
      </c>
      <c r="Z6840" s="388">
        <f ca="1">COUNTIFS(OFFSET($F$10, 0, 0, ROW()-9, 1), SERVICE[[#This Row],[Resources Role]], OFFSET($H$10, 0, 0, ROW()-9, 1), SERVICE[[#This Row],[Booking]])</f>
        <v>0</v>
      </c>
    </row>
    <row r="6841" spans="1:26" x14ac:dyDescent="0.25">
      <c r="A6841" s="6" t="str">
        <f ca="1">no.</f>
        <v/>
      </c>
      <c r="E6841" s="4" t="str">
        <f ca="1">position</f>
        <v/>
      </c>
      <c r="J6841" s="318"/>
      <c r="M6841" s="4"/>
      <c r="O6841" s="6"/>
      <c r="Q6841" s="20"/>
      <c r="R6841" s="5" t="str">
        <f ca="1">score</f>
        <v/>
      </c>
      <c r="S6841" s="7" t="str">
        <f ca="1">rescore_svc</f>
        <v/>
      </c>
      <c r="U6841" s="11" t="str">
        <f ca="1">price</f>
        <v/>
      </c>
      <c r="V6841" s="4"/>
      <c r="Y6841" s="388">
        <f ca="1">COUNTIFS(OFFSET($B$10, 0, 0, ROW()-9, 1), SERVICE[[#This Row],[Employee ID]], OFFSET($F$10, 0, 0, ROW()-9, 1), SERVICE[[#This Row],[Resources Role]])</f>
        <v>0</v>
      </c>
      <c r="Z6841" s="388">
        <f ca="1">COUNTIFS(OFFSET($F$10, 0, 0, ROW()-9, 1), SERVICE[[#This Row],[Resources Role]], OFFSET($H$10, 0, 0, ROW()-9, 1), SERVICE[[#This Row],[Booking]])</f>
        <v>0</v>
      </c>
    </row>
    <row r="6842" spans="1:26" x14ac:dyDescent="0.25">
      <c r="A6842" s="6" t="str">
        <f ca="1">no.</f>
        <v/>
      </c>
      <c r="E6842" s="4" t="str">
        <f ca="1">position</f>
        <v/>
      </c>
      <c r="J6842" s="318"/>
      <c r="M6842" s="4"/>
      <c r="O6842" s="6"/>
      <c r="Q6842" s="20"/>
      <c r="R6842" s="5" t="str">
        <f ca="1">score</f>
        <v/>
      </c>
      <c r="S6842" s="7" t="str">
        <f ca="1">rescore_svc</f>
        <v/>
      </c>
      <c r="U6842" s="11" t="str">
        <f ca="1">price</f>
        <v/>
      </c>
      <c r="V6842" s="4"/>
      <c r="Y6842" s="388">
        <f ca="1">COUNTIFS(OFFSET($B$10, 0, 0, ROW()-9, 1), SERVICE[[#This Row],[Employee ID]], OFFSET($F$10, 0, 0, ROW()-9, 1), SERVICE[[#This Row],[Resources Role]])</f>
        <v>0</v>
      </c>
      <c r="Z6842" s="388">
        <f ca="1">COUNTIFS(OFFSET($F$10, 0, 0, ROW()-9, 1), SERVICE[[#This Row],[Resources Role]], OFFSET($H$10, 0, 0, ROW()-9, 1), SERVICE[[#This Row],[Booking]])</f>
        <v>0</v>
      </c>
    </row>
    <row r="6843" spans="1:26" x14ac:dyDescent="0.25">
      <c r="A6843" s="6" t="str">
        <f ca="1">no.</f>
        <v/>
      </c>
      <c r="E6843" s="4" t="str">
        <f ca="1">position</f>
        <v/>
      </c>
      <c r="J6843" s="318"/>
      <c r="M6843" s="4"/>
      <c r="O6843" s="6"/>
      <c r="Q6843" s="20"/>
      <c r="R6843" s="5" t="str">
        <f ca="1">score</f>
        <v/>
      </c>
      <c r="S6843" s="7" t="str">
        <f ca="1">rescore_svc</f>
        <v/>
      </c>
      <c r="U6843" s="11" t="str">
        <f ca="1">price</f>
        <v/>
      </c>
      <c r="V6843" s="4"/>
      <c r="Y6843" s="388">
        <f ca="1">COUNTIFS(OFFSET($B$10, 0, 0, ROW()-9, 1), SERVICE[[#This Row],[Employee ID]], OFFSET($F$10, 0, 0, ROW()-9, 1), SERVICE[[#This Row],[Resources Role]])</f>
        <v>0</v>
      </c>
      <c r="Z6843" s="388">
        <f ca="1">COUNTIFS(OFFSET($F$10, 0, 0, ROW()-9, 1), SERVICE[[#This Row],[Resources Role]], OFFSET($H$10, 0, 0, ROW()-9, 1), SERVICE[[#This Row],[Booking]])</f>
        <v>0</v>
      </c>
    </row>
    <row r="6844" spans="1:26" x14ac:dyDescent="0.25">
      <c r="A6844" s="6" t="str">
        <f ca="1">no.</f>
        <v/>
      </c>
      <c r="E6844" s="4" t="str">
        <f ca="1">position</f>
        <v/>
      </c>
      <c r="J6844" s="318"/>
      <c r="M6844" s="4"/>
      <c r="O6844" s="6"/>
      <c r="Q6844" s="20"/>
      <c r="R6844" s="5" t="str">
        <f ca="1">score</f>
        <v/>
      </c>
      <c r="S6844" s="7" t="str">
        <f ca="1">rescore_svc</f>
        <v/>
      </c>
      <c r="U6844" s="11" t="str">
        <f ca="1">price</f>
        <v/>
      </c>
      <c r="V6844" s="4"/>
      <c r="Y6844" s="388">
        <f ca="1">COUNTIFS(OFFSET($B$10, 0, 0, ROW()-9, 1), SERVICE[[#This Row],[Employee ID]], OFFSET($F$10, 0, 0, ROW()-9, 1), SERVICE[[#This Row],[Resources Role]])</f>
        <v>0</v>
      </c>
      <c r="Z6844" s="388">
        <f ca="1">COUNTIFS(OFFSET($F$10, 0, 0, ROW()-9, 1), SERVICE[[#This Row],[Resources Role]], OFFSET($H$10, 0, 0, ROW()-9, 1), SERVICE[[#This Row],[Booking]])</f>
        <v>0</v>
      </c>
    </row>
    <row r="6845" spans="1:26" x14ac:dyDescent="0.25">
      <c r="A6845" s="6" t="str">
        <f ca="1">no.</f>
        <v/>
      </c>
      <c r="E6845" s="4" t="str">
        <f ca="1">position</f>
        <v/>
      </c>
      <c r="J6845" s="318"/>
      <c r="M6845" s="4"/>
      <c r="O6845" s="6"/>
      <c r="Q6845" s="20"/>
      <c r="R6845" s="5" t="str">
        <f ca="1">score</f>
        <v/>
      </c>
      <c r="S6845" s="7" t="str">
        <f ca="1">rescore_svc</f>
        <v/>
      </c>
      <c r="U6845" s="11" t="str">
        <f ca="1">price</f>
        <v/>
      </c>
      <c r="V6845" s="4"/>
      <c r="Y6845" s="388">
        <f ca="1">COUNTIFS(OFFSET($B$10, 0, 0, ROW()-9, 1), SERVICE[[#This Row],[Employee ID]], OFFSET($F$10, 0, 0, ROW()-9, 1), SERVICE[[#This Row],[Resources Role]])</f>
        <v>0</v>
      </c>
      <c r="Z6845" s="388">
        <f ca="1">COUNTIFS(OFFSET($F$10, 0, 0, ROW()-9, 1), SERVICE[[#This Row],[Resources Role]], OFFSET($H$10, 0, 0, ROW()-9, 1), SERVICE[[#This Row],[Booking]])</f>
        <v>0</v>
      </c>
    </row>
    <row r="6846" spans="1:26" x14ac:dyDescent="0.25">
      <c r="A6846" s="6" t="str">
        <f ca="1">no.</f>
        <v/>
      </c>
      <c r="E6846" s="4" t="str">
        <f ca="1">position</f>
        <v/>
      </c>
      <c r="J6846" s="318"/>
      <c r="M6846" s="4"/>
      <c r="O6846" s="6"/>
      <c r="Q6846" s="20"/>
      <c r="R6846" s="5" t="str">
        <f ca="1">score</f>
        <v/>
      </c>
      <c r="S6846" s="7" t="str">
        <f ca="1">rescore_svc</f>
        <v/>
      </c>
      <c r="U6846" s="11" t="str">
        <f ca="1">price</f>
        <v/>
      </c>
      <c r="V6846" s="4"/>
      <c r="Y6846" s="388">
        <f ca="1">COUNTIFS(OFFSET($B$10, 0, 0, ROW()-9, 1), SERVICE[[#This Row],[Employee ID]], OFFSET($F$10, 0, 0, ROW()-9, 1), SERVICE[[#This Row],[Resources Role]])</f>
        <v>0</v>
      </c>
      <c r="Z6846" s="388">
        <f ca="1">COUNTIFS(OFFSET($F$10, 0, 0, ROW()-9, 1), SERVICE[[#This Row],[Resources Role]], OFFSET($H$10, 0, 0, ROW()-9, 1), SERVICE[[#This Row],[Booking]])</f>
        <v>0</v>
      </c>
    </row>
    <row r="6847" spans="1:26" x14ac:dyDescent="0.25">
      <c r="A6847" s="6" t="str">
        <f ca="1">no.</f>
        <v/>
      </c>
      <c r="E6847" s="4" t="str">
        <f ca="1">position</f>
        <v/>
      </c>
      <c r="J6847" s="318"/>
      <c r="M6847" s="4"/>
      <c r="O6847" s="6"/>
      <c r="Q6847" s="20"/>
      <c r="R6847" s="5" t="str">
        <f ca="1">score</f>
        <v/>
      </c>
      <c r="S6847" s="7" t="str">
        <f ca="1">rescore_svc</f>
        <v/>
      </c>
      <c r="U6847" s="11" t="str">
        <f ca="1">price</f>
        <v/>
      </c>
      <c r="V6847" s="4"/>
      <c r="Y6847" s="388">
        <f ca="1">COUNTIFS(OFFSET($B$10, 0, 0, ROW()-9, 1), SERVICE[[#This Row],[Employee ID]], OFFSET($F$10, 0, 0, ROW()-9, 1), SERVICE[[#This Row],[Resources Role]])</f>
        <v>0</v>
      </c>
      <c r="Z6847" s="388">
        <f ca="1">COUNTIFS(OFFSET($F$10, 0, 0, ROW()-9, 1), SERVICE[[#This Row],[Resources Role]], OFFSET($H$10, 0, 0, ROW()-9, 1), SERVICE[[#This Row],[Booking]])</f>
        <v>0</v>
      </c>
    </row>
    <row r="6848" spans="1:26" x14ac:dyDescent="0.25">
      <c r="A6848" s="6" t="str">
        <f ca="1">no.</f>
        <v/>
      </c>
      <c r="E6848" s="4" t="str">
        <f ca="1">position</f>
        <v/>
      </c>
      <c r="J6848" s="318"/>
      <c r="M6848" s="4"/>
      <c r="O6848" s="6"/>
      <c r="Q6848" s="20"/>
      <c r="R6848" s="5" t="str">
        <f ca="1">score</f>
        <v/>
      </c>
      <c r="S6848" s="7" t="str">
        <f ca="1">rescore_svc</f>
        <v/>
      </c>
      <c r="U6848" s="11" t="str">
        <f ca="1">price</f>
        <v/>
      </c>
      <c r="V6848" s="4"/>
      <c r="Y6848" s="388">
        <f ca="1">COUNTIFS(OFFSET($B$10, 0, 0, ROW()-9, 1), SERVICE[[#This Row],[Employee ID]], OFFSET($F$10, 0, 0, ROW()-9, 1), SERVICE[[#This Row],[Resources Role]])</f>
        <v>0</v>
      </c>
      <c r="Z6848" s="388">
        <f ca="1">COUNTIFS(OFFSET($F$10, 0, 0, ROW()-9, 1), SERVICE[[#This Row],[Resources Role]], OFFSET($H$10, 0, 0, ROW()-9, 1), SERVICE[[#This Row],[Booking]])</f>
        <v>0</v>
      </c>
    </row>
    <row r="6849" spans="1:26" x14ac:dyDescent="0.25">
      <c r="A6849" s="6" t="str">
        <f ca="1">no.</f>
        <v/>
      </c>
      <c r="E6849" s="4" t="str">
        <f ca="1">position</f>
        <v/>
      </c>
      <c r="J6849" s="318"/>
      <c r="M6849" s="4"/>
      <c r="O6849" s="6"/>
      <c r="Q6849" s="20"/>
      <c r="R6849" s="5" t="str">
        <f ca="1">score</f>
        <v/>
      </c>
      <c r="S6849" s="7" t="str">
        <f ca="1">rescore_svc</f>
        <v/>
      </c>
      <c r="U6849" s="11" t="str">
        <f ca="1">price</f>
        <v/>
      </c>
      <c r="V6849" s="4"/>
      <c r="Y6849" s="388">
        <f ca="1">COUNTIFS(OFFSET($B$10, 0, 0, ROW()-9, 1), SERVICE[[#This Row],[Employee ID]], OFFSET($F$10, 0, 0, ROW()-9, 1), SERVICE[[#This Row],[Resources Role]])</f>
        <v>0</v>
      </c>
      <c r="Z6849" s="388">
        <f ca="1">COUNTIFS(OFFSET($F$10, 0, 0, ROW()-9, 1), SERVICE[[#This Row],[Resources Role]], OFFSET($H$10, 0, 0, ROW()-9, 1), SERVICE[[#This Row],[Booking]])</f>
        <v>0</v>
      </c>
    </row>
    <row r="6850" spans="1:26" x14ac:dyDescent="0.25">
      <c r="A6850" s="6" t="str">
        <f ca="1">no.</f>
        <v/>
      </c>
      <c r="E6850" s="4" t="str">
        <f ca="1">position</f>
        <v/>
      </c>
      <c r="J6850" s="318"/>
      <c r="M6850" s="4"/>
      <c r="O6850" s="6"/>
      <c r="Q6850" s="20"/>
      <c r="R6850" s="5" t="str">
        <f ca="1">score</f>
        <v/>
      </c>
      <c r="S6850" s="7" t="str">
        <f ca="1">rescore_svc</f>
        <v/>
      </c>
      <c r="U6850" s="11" t="str">
        <f ca="1">price</f>
        <v/>
      </c>
      <c r="V6850" s="4"/>
      <c r="Y6850" s="388">
        <f ca="1">COUNTIFS(OFFSET($B$10, 0, 0, ROW()-9, 1), SERVICE[[#This Row],[Employee ID]], OFFSET($F$10, 0, 0, ROW()-9, 1), SERVICE[[#This Row],[Resources Role]])</f>
        <v>0</v>
      </c>
      <c r="Z6850" s="388">
        <f ca="1">COUNTIFS(OFFSET($F$10, 0, 0, ROW()-9, 1), SERVICE[[#This Row],[Resources Role]], OFFSET($H$10, 0, 0, ROW()-9, 1), SERVICE[[#This Row],[Booking]])</f>
        <v>0</v>
      </c>
    </row>
    <row r="6851" spans="1:26" x14ac:dyDescent="0.25">
      <c r="A6851" s="6" t="str">
        <f ca="1">no.</f>
        <v/>
      </c>
      <c r="E6851" s="4" t="str">
        <f ca="1">position</f>
        <v/>
      </c>
      <c r="J6851" s="318"/>
      <c r="M6851" s="4"/>
      <c r="O6851" s="6"/>
      <c r="Q6851" s="20"/>
      <c r="R6851" s="5" t="str">
        <f ca="1">score</f>
        <v/>
      </c>
      <c r="S6851" s="7" t="str">
        <f ca="1">rescore_svc</f>
        <v/>
      </c>
      <c r="U6851" s="11" t="str">
        <f ca="1">price</f>
        <v/>
      </c>
      <c r="V6851" s="4"/>
      <c r="Y6851" s="388">
        <f ca="1">COUNTIFS(OFFSET($B$10, 0, 0, ROW()-9, 1), SERVICE[[#This Row],[Employee ID]], OFFSET($F$10, 0, 0, ROW()-9, 1), SERVICE[[#This Row],[Resources Role]])</f>
        <v>0</v>
      </c>
      <c r="Z6851" s="388">
        <f ca="1">COUNTIFS(OFFSET($F$10, 0, 0, ROW()-9, 1), SERVICE[[#This Row],[Resources Role]], OFFSET($H$10, 0, 0, ROW()-9, 1), SERVICE[[#This Row],[Booking]])</f>
        <v>0</v>
      </c>
    </row>
    <row r="6852" spans="1:26" x14ac:dyDescent="0.25">
      <c r="A6852" s="6" t="str">
        <f ca="1">no.</f>
        <v/>
      </c>
      <c r="E6852" s="4" t="str">
        <f ca="1">position</f>
        <v/>
      </c>
      <c r="J6852" s="318"/>
      <c r="M6852" s="4"/>
      <c r="O6852" s="6"/>
      <c r="Q6852" s="20"/>
      <c r="R6852" s="5" t="str">
        <f ca="1">score</f>
        <v/>
      </c>
      <c r="S6852" s="7" t="str">
        <f ca="1">rescore_svc</f>
        <v/>
      </c>
      <c r="U6852" s="11" t="str">
        <f ca="1">price</f>
        <v/>
      </c>
      <c r="V6852" s="4"/>
      <c r="Y6852" s="388">
        <f ca="1">COUNTIFS(OFFSET($B$10, 0, 0, ROW()-9, 1), SERVICE[[#This Row],[Employee ID]], OFFSET($F$10, 0, 0, ROW()-9, 1), SERVICE[[#This Row],[Resources Role]])</f>
        <v>0</v>
      </c>
      <c r="Z6852" s="388">
        <f ca="1">COUNTIFS(OFFSET($F$10, 0, 0, ROW()-9, 1), SERVICE[[#This Row],[Resources Role]], OFFSET($H$10, 0, 0, ROW()-9, 1), SERVICE[[#This Row],[Booking]])</f>
        <v>0</v>
      </c>
    </row>
    <row r="6853" spans="1:26" x14ac:dyDescent="0.25">
      <c r="A6853" s="6" t="str">
        <f ca="1">no.</f>
        <v/>
      </c>
      <c r="E6853" s="4" t="str">
        <f ca="1">position</f>
        <v/>
      </c>
      <c r="J6853" s="318"/>
      <c r="M6853" s="4"/>
      <c r="O6853" s="6"/>
      <c r="Q6853" s="20"/>
      <c r="R6853" s="5" t="str">
        <f ca="1">score</f>
        <v/>
      </c>
      <c r="S6853" s="7" t="str">
        <f ca="1">rescore_svc</f>
        <v/>
      </c>
      <c r="U6853" s="11" t="str">
        <f ca="1">price</f>
        <v/>
      </c>
      <c r="V6853" s="4"/>
      <c r="Y6853" s="388">
        <f ca="1">COUNTIFS(OFFSET($B$10, 0, 0, ROW()-9, 1), SERVICE[[#This Row],[Employee ID]], OFFSET($F$10, 0, 0, ROW()-9, 1), SERVICE[[#This Row],[Resources Role]])</f>
        <v>0</v>
      </c>
      <c r="Z6853" s="388">
        <f ca="1">COUNTIFS(OFFSET($F$10, 0, 0, ROW()-9, 1), SERVICE[[#This Row],[Resources Role]], OFFSET($H$10, 0, 0, ROW()-9, 1), SERVICE[[#This Row],[Booking]])</f>
        <v>0</v>
      </c>
    </row>
    <row r="6854" spans="1:26" x14ac:dyDescent="0.25">
      <c r="A6854" s="6" t="str">
        <f ca="1">no.</f>
        <v/>
      </c>
      <c r="E6854" s="4" t="str">
        <f ca="1">position</f>
        <v/>
      </c>
      <c r="J6854" s="318"/>
      <c r="M6854" s="4"/>
      <c r="O6854" s="6"/>
      <c r="Q6854" s="20"/>
      <c r="R6854" s="5" t="str">
        <f ca="1">score</f>
        <v/>
      </c>
      <c r="S6854" s="7" t="str">
        <f ca="1">rescore_svc</f>
        <v/>
      </c>
      <c r="U6854" s="11" t="str">
        <f ca="1">price</f>
        <v/>
      </c>
      <c r="V6854" s="4"/>
      <c r="Y6854" s="388">
        <f ca="1">COUNTIFS(OFFSET($B$10, 0, 0, ROW()-9, 1), SERVICE[[#This Row],[Employee ID]], OFFSET($F$10, 0, 0, ROW()-9, 1), SERVICE[[#This Row],[Resources Role]])</f>
        <v>0</v>
      </c>
      <c r="Z6854" s="388">
        <f ca="1">COUNTIFS(OFFSET($F$10, 0, 0, ROW()-9, 1), SERVICE[[#This Row],[Resources Role]], OFFSET($H$10, 0, 0, ROW()-9, 1), SERVICE[[#This Row],[Booking]])</f>
        <v>0</v>
      </c>
    </row>
    <row r="6855" spans="1:26" x14ac:dyDescent="0.25">
      <c r="A6855" s="6" t="str">
        <f ca="1">no.</f>
        <v/>
      </c>
      <c r="E6855" s="4" t="str">
        <f ca="1">position</f>
        <v/>
      </c>
      <c r="J6855" s="318"/>
      <c r="M6855" s="4"/>
      <c r="O6855" s="6"/>
      <c r="Q6855" s="20"/>
      <c r="R6855" s="5" t="str">
        <f ca="1">score</f>
        <v/>
      </c>
      <c r="S6855" s="7" t="str">
        <f ca="1">rescore_svc</f>
        <v/>
      </c>
      <c r="U6855" s="11" t="str">
        <f ca="1">price</f>
        <v/>
      </c>
      <c r="V6855" s="4"/>
      <c r="Y6855" s="388">
        <f ca="1">COUNTIFS(OFFSET($B$10, 0, 0, ROW()-9, 1), SERVICE[[#This Row],[Employee ID]], OFFSET($F$10, 0, 0, ROW()-9, 1), SERVICE[[#This Row],[Resources Role]])</f>
        <v>0</v>
      </c>
      <c r="Z6855" s="388">
        <f ca="1">COUNTIFS(OFFSET($F$10, 0, 0, ROW()-9, 1), SERVICE[[#This Row],[Resources Role]], OFFSET($H$10, 0, 0, ROW()-9, 1), SERVICE[[#This Row],[Booking]])</f>
        <v>0</v>
      </c>
    </row>
    <row r="6856" spans="1:26" x14ac:dyDescent="0.25">
      <c r="A6856" s="6" t="str">
        <f ca="1">no.</f>
        <v/>
      </c>
      <c r="E6856" s="4" t="str">
        <f ca="1">position</f>
        <v/>
      </c>
      <c r="J6856" s="318"/>
      <c r="M6856" s="4"/>
      <c r="O6856" s="6"/>
      <c r="Q6856" s="20"/>
      <c r="R6856" s="5" t="str">
        <f ca="1">score</f>
        <v/>
      </c>
      <c r="S6856" s="7" t="str">
        <f ca="1">rescore_svc</f>
        <v/>
      </c>
      <c r="U6856" s="11" t="str">
        <f ca="1">price</f>
        <v/>
      </c>
      <c r="V6856" s="4"/>
      <c r="Y6856" s="388">
        <f ca="1">COUNTIFS(OFFSET($B$10, 0, 0, ROW()-9, 1), SERVICE[[#This Row],[Employee ID]], OFFSET($F$10, 0, 0, ROW()-9, 1), SERVICE[[#This Row],[Resources Role]])</f>
        <v>0</v>
      </c>
      <c r="Z6856" s="388">
        <f ca="1">COUNTIFS(OFFSET($F$10, 0, 0, ROW()-9, 1), SERVICE[[#This Row],[Resources Role]], OFFSET($H$10, 0, 0, ROW()-9, 1), SERVICE[[#This Row],[Booking]])</f>
        <v>0</v>
      </c>
    </row>
    <row r="6857" spans="1:26" x14ac:dyDescent="0.25">
      <c r="A6857" s="6" t="str">
        <f ca="1">no.</f>
        <v/>
      </c>
      <c r="E6857" s="4" t="str">
        <f ca="1">position</f>
        <v/>
      </c>
      <c r="J6857" s="318"/>
      <c r="M6857" s="4"/>
      <c r="O6857" s="6"/>
      <c r="Q6857" s="20"/>
      <c r="R6857" s="5" t="str">
        <f ca="1">score</f>
        <v/>
      </c>
      <c r="S6857" s="7" t="str">
        <f ca="1">rescore_svc</f>
        <v/>
      </c>
      <c r="U6857" s="11" t="str">
        <f ca="1">price</f>
        <v/>
      </c>
      <c r="V6857" s="4"/>
      <c r="Y6857" s="388">
        <f ca="1">COUNTIFS(OFFSET($B$10, 0, 0, ROW()-9, 1), SERVICE[[#This Row],[Employee ID]], OFFSET($F$10, 0, 0, ROW()-9, 1), SERVICE[[#This Row],[Resources Role]])</f>
        <v>0</v>
      </c>
      <c r="Z6857" s="388">
        <f ca="1">COUNTIFS(OFFSET($F$10, 0, 0, ROW()-9, 1), SERVICE[[#This Row],[Resources Role]], OFFSET($H$10, 0, 0, ROW()-9, 1), SERVICE[[#This Row],[Booking]])</f>
        <v>0</v>
      </c>
    </row>
    <row r="6858" spans="1:26" x14ac:dyDescent="0.25">
      <c r="A6858" s="6" t="str">
        <f ca="1">no.</f>
        <v/>
      </c>
      <c r="E6858" s="4" t="str">
        <f ca="1">position</f>
        <v/>
      </c>
      <c r="J6858" s="318"/>
      <c r="M6858" s="4"/>
      <c r="O6858" s="6"/>
      <c r="Q6858" s="20"/>
      <c r="R6858" s="5" t="str">
        <f ca="1">score</f>
        <v/>
      </c>
      <c r="S6858" s="7" t="str">
        <f ca="1">rescore_svc</f>
        <v/>
      </c>
      <c r="U6858" s="11" t="str">
        <f ca="1">price</f>
        <v/>
      </c>
      <c r="V6858" s="4"/>
      <c r="Y6858" s="388">
        <f ca="1">COUNTIFS(OFFSET($B$10, 0, 0, ROW()-9, 1), SERVICE[[#This Row],[Employee ID]], OFFSET($F$10, 0, 0, ROW()-9, 1), SERVICE[[#This Row],[Resources Role]])</f>
        <v>0</v>
      </c>
      <c r="Z6858" s="388">
        <f ca="1">COUNTIFS(OFFSET($F$10, 0, 0, ROW()-9, 1), SERVICE[[#This Row],[Resources Role]], OFFSET($H$10, 0, 0, ROW()-9, 1), SERVICE[[#This Row],[Booking]])</f>
        <v>0</v>
      </c>
    </row>
    <row r="6859" spans="1:26" x14ac:dyDescent="0.25">
      <c r="A6859" s="6" t="str">
        <f ca="1">no.</f>
        <v/>
      </c>
      <c r="E6859" s="4" t="str">
        <f ca="1">position</f>
        <v/>
      </c>
      <c r="J6859" s="318"/>
      <c r="M6859" s="4"/>
      <c r="O6859" s="6"/>
      <c r="Q6859" s="20"/>
      <c r="R6859" s="5" t="str">
        <f ca="1">score</f>
        <v/>
      </c>
      <c r="S6859" s="7" t="str">
        <f ca="1">rescore_svc</f>
        <v/>
      </c>
      <c r="U6859" s="11" t="str">
        <f ca="1">price</f>
        <v/>
      </c>
      <c r="V6859" s="4"/>
      <c r="Y6859" s="388">
        <f ca="1">COUNTIFS(OFFSET($B$10, 0, 0, ROW()-9, 1), SERVICE[[#This Row],[Employee ID]], OFFSET($F$10, 0, 0, ROW()-9, 1), SERVICE[[#This Row],[Resources Role]])</f>
        <v>0</v>
      </c>
      <c r="Z6859" s="388">
        <f ca="1">COUNTIFS(OFFSET($F$10, 0, 0, ROW()-9, 1), SERVICE[[#This Row],[Resources Role]], OFFSET($H$10, 0, 0, ROW()-9, 1), SERVICE[[#This Row],[Booking]])</f>
        <v>0</v>
      </c>
    </row>
    <row r="6860" spans="1:26" x14ac:dyDescent="0.25">
      <c r="A6860" s="6" t="str">
        <f ca="1">no.</f>
        <v/>
      </c>
      <c r="E6860" s="4" t="str">
        <f ca="1">position</f>
        <v/>
      </c>
      <c r="J6860" s="318"/>
      <c r="M6860" s="4"/>
      <c r="O6860" s="6"/>
      <c r="Q6860" s="20"/>
      <c r="R6860" s="5" t="str">
        <f ca="1">score</f>
        <v/>
      </c>
      <c r="S6860" s="7" t="str">
        <f ca="1">rescore_svc</f>
        <v/>
      </c>
      <c r="U6860" s="11" t="str">
        <f ca="1">price</f>
        <v/>
      </c>
      <c r="V6860" s="4"/>
      <c r="Y6860" s="388">
        <f ca="1">COUNTIFS(OFFSET($B$10, 0, 0, ROW()-9, 1), SERVICE[[#This Row],[Employee ID]], OFFSET($F$10, 0, 0, ROW()-9, 1), SERVICE[[#This Row],[Resources Role]])</f>
        <v>0</v>
      </c>
      <c r="Z6860" s="388">
        <f ca="1">COUNTIFS(OFFSET($F$10, 0, 0, ROW()-9, 1), SERVICE[[#This Row],[Resources Role]], OFFSET($H$10, 0, 0, ROW()-9, 1), SERVICE[[#This Row],[Booking]])</f>
        <v>0</v>
      </c>
    </row>
    <row r="6861" spans="1:26" x14ac:dyDescent="0.25">
      <c r="A6861" s="6" t="str">
        <f ca="1">no.</f>
        <v/>
      </c>
      <c r="E6861" s="4" t="str">
        <f ca="1">position</f>
        <v/>
      </c>
      <c r="J6861" s="318"/>
      <c r="M6861" s="4"/>
      <c r="O6861" s="6"/>
      <c r="Q6861" s="20"/>
      <c r="R6861" s="5" t="str">
        <f ca="1">score</f>
        <v/>
      </c>
      <c r="S6861" s="7" t="str">
        <f ca="1">rescore_svc</f>
        <v/>
      </c>
      <c r="U6861" s="11" t="str">
        <f ca="1">price</f>
        <v/>
      </c>
      <c r="V6861" s="4"/>
      <c r="Y6861" s="388">
        <f ca="1">COUNTIFS(OFFSET($B$10, 0, 0, ROW()-9, 1), SERVICE[[#This Row],[Employee ID]], OFFSET($F$10, 0, 0, ROW()-9, 1), SERVICE[[#This Row],[Resources Role]])</f>
        <v>0</v>
      </c>
      <c r="Z6861" s="388">
        <f ca="1">COUNTIFS(OFFSET($F$10, 0, 0, ROW()-9, 1), SERVICE[[#This Row],[Resources Role]], OFFSET($H$10, 0, 0, ROW()-9, 1), SERVICE[[#This Row],[Booking]])</f>
        <v>0</v>
      </c>
    </row>
    <row r="6862" spans="1:26" x14ac:dyDescent="0.25">
      <c r="A6862" s="6" t="str">
        <f ca="1">no.</f>
        <v/>
      </c>
      <c r="E6862" s="4" t="str">
        <f ca="1">position</f>
        <v/>
      </c>
      <c r="J6862" s="318"/>
      <c r="M6862" s="4"/>
      <c r="O6862" s="6"/>
      <c r="Q6862" s="20"/>
      <c r="R6862" s="5" t="str">
        <f ca="1">score</f>
        <v/>
      </c>
      <c r="S6862" s="7" t="str">
        <f ca="1">rescore_svc</f>
        <v/>
      </c>
      <c r="U6862" s="11" t="str">
        <f ca="1">price</f>
        <v/>
      </c>
      <c r="V6862" s="4"/>
      <c r="Y6862" s="388">
        <f ca="1">COUNTIFS(OFFSET($B$10, 0, 0, ROW()-9, 1), SERVICE[[#This Row],[Employee ID]], OFFSET($F$10, 0, 0, ROW()-9, 1), SERVICE[[#This Row],[Resources Role]])</f>
        <v>0</v>
      </c>
      <c r="Z6862" s="388">
        <f ca="1">COUNTIFS(OFFSET($F$10, 0, 0, ROW()-9, 1), SERVICE[[#This Row],[Resources Role]], OFFSET($H$10, 0, 0, ROW()-9, 1), SERVICE[[#This Row],[Booking]])</f>
        <v>0</v>
      </c>
    </row>
    <row r="6863" spans="1:26" x14ac:dyDescent="0.25">
      <c r="A6863" s="6" t="str">
        <f ca="1">no.</f>
        <v/>
      </c>
      <c r="E6863" s="4" t="str">
        <f ca="1">position</f>
        <v/>
      </c>
      <c r="J6863" s="318"/>
      <c r="M6863" s="4"/>
      <c r="O6863" s="6"/>
      <c r="Q6863" s="20"/>
      <c r="R6863" s="5" t="str">
        <f ca="1">score</f>
        <v/>
      </c>
      <c r="S6863" s="7" t="str">
        <f ca="1">rescore_svc</f>
        <v/>
      </c>
      <c r="U6863" s="11" t="str">
        <f ca="1">price</f>
        <v/>
      </c>
      <c r="V6863" s="4"/>
      <c r="Y6863" s="388">
        <f ca="1">COUNTIFS(OFFSET($B$10, 0, 0, ROW()-9, 1), SERVICE[[#This Row],[Employee ID]], OFFSET($F$10, 0, 0, ROW()-9, 1), SERVICE[[#This Row],[Resources Role]])</f>
        <v>0</v>
      </c>
      <c r="Z6863" s="388">
        <f ca="1">COUNTIFS(OFFSET($F$10, 0, 0, ROW()-9, 1), SERVICE[[#This Row],[Resources Role]], OFFSET($H$10, 0, 0, ROW()-9, 1), SERVICE[[#This Row],[Booking]])</f>
        <v>0</v>
      </c>
    </row>
    <row r="6864" spans="1:26" x14ac:dyDescent="0.25">
      <c r="A6864" s="6" t="str">
        <f ca="1">no.</f>
        <v/>
      </c>
      <c r="E6864" s="4" t="str">
        <f ca="1">position</f>
        <v/>
      </c>
      <c r="J6864" s="318"/>
      <c r="M6864" s="4"/>
      <c r="O6864" s="6"/>
      <c r="Q6864" s="20"/>
      <c r="R6864" s="5" t="str">
        <f ca="1">score</f>
        <v/>
      </c>
      <c r="S6864" s="7" t="str">
        <f ca="1">rescore_svc</f>
        <v/>
      </c>
      <c r="U6864" s="11" t="str">
        <f ca="1">price</f>
        <v/>
      </c>
      <c r="V6864" s="4"/>
      <c r="Y6864" s="388">
        <f ca="1">COUNTIFS(OFFSET($B$10, 0, 0, ROW()-9, 1), SERVICE[[#This Row],[Employee ID]], OFFSET($F$10, 0, 0, ROW()-9, 1), SERVICE[[#This Row],[Resources Role]])</f>
        <v>0</v>
      </c>
      <c r="Z6864" s="388">
        <f ca="1">COUNTIFS(OFFSET($F$10, 0, 0, ROW()-9, 1), SERVICE[[#This Row],[Resources Role]], OFFSET($H$10, 0, 0, ROW()-9, 1), SERVICE[[#This Row],[Booking]])</f>
        <v>0</v>
      </c>
    </row>
    <row r="6865" spans="1:26" x14ac:dyDescent="0.25">
      <c r="A6865" s="6" t="str">
        <f ca="1">no.</f>
        <v/>
      </c>
      <c r="E6865" s="4" t="str">
        <f ca="1">position</f>
        <v/>
      </c>
      <c r="J6865" s="318"/>
      <c r="M6865" s="4"/>
      <c r="O6865" s="6"/>
      <c r="Q6865" s="20"/>
      <c r="R6865" s="5" t="str">
        <f ca="1">score</f>
        <v/>
      </c>
      <c r="S6865" s="7" t="str">
        <f ca="1">rescore_svc</f>
        <v/>
      </c>
      <c r="U6865" s="11" t="str">
        <f ca="1">price</f>
        <v/>
      </c>
      <c r="V6865" s="4"/>
      <c r="Y6865" s="388">
        <f ca="1">COUNTIFS(OFFSET($B$10, 0, 0, ROW()-9, 1), SERVICE[[#This Row],[Employee ID]], OFFSET($F$10, 0, 0, ROW()-9, 1), SERVICE[[#This Row],[Resources Role]])</f>
        <v>0</v>
      </c>
      <c r="Z6865" s="388">
        <f ca="1">COUNTIFS(OFFSET($F$10, 0, 0, ROW()-9, 1), SERVICE[[#This Row],[Resources Role]], OFFSET($H$10, 0, 0, ROW()-9, 1), SERVICE[[#This Row],[Booking]])</f>
        <v>0</v>
      </c>
    </row>
    <row r="6866" spans="1:26" x14ac:dyDescent="0.25">
      <c r="A6866" s="6" t="str">
        <f ca="1">no.</f>
        <v/>
      </c>
      <c r="E6866" s="4" t="str">
        <f ca="1">position</f>
        <v/>
      </c>
      <c r="J6866" s="318"/>
      <c r="M6866" s="4"/>
      <c r="O6866" s="6"/>
      <c r="Q6866" s="20"/>
      <c r="R6866" s="5" t="str">
        <f ca="1">score</f>
        <v/>
      </c>
      <c r="S6866" s="7" t="str">
        <f ca="1">rescore_svc</f>
        <v/>
      </c>
      <c r="U6866" s="11" t="str">
        <f ca="1">price</f>
        <v/>
      </c>
      <c r="V6866" s="4"/>
      <c r="Y6866" s="388">
        <f ca="1">COUNTIFS(OFFSET($B$10, 0, 0, ROW()-9, 1), SERVICE[[#This Row],[Employee ID]], OFFSET($F$10, 0, 0, ROW()-9, 1), SERVICE[[#This Row],[Resources Role]])</f>
        <v>0</v>
      </c>
      <c r="Z6866" s="388">
        <f ca="1">COUNTIFS(OFFSET($F$10, 0, 0, ROW()-9, 1), SERVICE[[#This Row],[Resources Role]], OFFSET($H$10, 0, 0, ROW()-9, 1), SERVICE[[#This Row],[Booking]])</f>
        <v>0</v>
      </c>
    </row>
    <row r="6867" spans="1:26" x14ac:dyDescent="0.25">
      <c r="A6867" s="6" t="str">
        <f ca="1">no.</f>
        <v/>
      </c>
      <c r="E6867" s="4" t="str">
        <f ca="1">position</f>
        <v/>
      </c>
      <c r="J6867" s="318"/>
      <c r="M6867" s="4"/>
      <c r="O6867" s="6"/>
      <c r="Q6867" s="20"/>
      <c r="R6867" s="5" t="str">
        <f ca="1">score</f>
        <v/>
      </c>
      <c r="S6867" s="7" t="str">
        <f ca="1">rescore_svc</f>
        <v/>
      </c>
      <c r="U6867" s="11" t="str">
        <f ca="1">price</f>
        <v/>
      </c>
      <c r="V6867" s="4"/>
      <c r="Y6867" s="388">
        <f ca="1">COUNTIFS(OFFSET($B$10, 0, 0, ROW()-9, 1), SERVICE[[#This Row],[Employee ID]], OFFSET($F$10, 0, 0, ROW()-9, 1), SERVICE[[#This Row],[Resources Role]])</f>
        <v>0</v>
      </c>
      <c r="Z6867" s="388">
        <f ca="1">COUNTIFS(OFFSET($F$10, 0, 0, ROW()-9, 1), SERVICE[[#This Row],[Resources Role]], OFFSET($H$10, 0, 0, ROW()-9, 1), SERVICE[[#This Row],[Booking]])</f>
        <v>0</v>
      </c>
    </row>
    <row r="6868" spans="1:26" x14ac:dyDescent="0.25">
      <c r="A6868" s="6" t="str">
        <f ca="1">no.</f>
        <v/>
      </c>
      <c r="E6868" s="4" t="str">
        <f ca="1">position</f>
        <v/>
      </c>
      <c r="J6868" s="318"/>
      <c r="M6868" s="4"/>
      <c r="O6868" s="6"/>
      <c r="Q6868" s="20"/>
      <c r="R6868" s="5" t="str">
        <f ca="1">score</f>
        <v/>
      </c>
      <c r="S6868" s="7" t="str">
        <f ca="1">rescore_svc</f>
        <v/>
      </c>
      <c r="U6868" s="11" t="str">
        <f ca="1">price</f>
        <v/>
      </c>
      <c r="V6868" s="4"/>
      <c r="Y6868" s="388">
        <f ca="1">COUNTIFS(OFFSET($B$10, 0, 0, ROW()-9, 1), SERVICE[[#This Row],[Employee ID]], OFFSET($F$10, 0, 0, ROW()-9, 1), SERVICE[[#This Row],[Resources Role]])</f>
        <v>0</v>
      </c>
      <c r="Z6868" s="388">
        <f ca="1">COUNTIFS(OFFSET($F$10, 0, 0, ROW()-9, 1), SERVICE[[#This Row],[Resources Role]], OFFSET($H$10, 0, 0, ROW()-9, 1), SERVICE[[#This Row],[Booking]])</f>
        <v>0</v>
      </c>
    </row>
    <row r="6869" spans="1:26" x14ac:dyDescent="0.25">
      <c r="A6869" s="6" t="str">
        <f ca="1">no.</f>
        <v/>
      </c>
      <c r="E6869" s="4" t="str">
        <f ca="1">position</f>
        <v/>
      </c>
      <c r="J6869" s="318"/>
      <c r="M6869" s="4"/>
      <c r="O6869" s="6"/>
      <c r="Q6869" s="20"/>
      <c r="R6869" s="5" t="str">
        <f ca="1">score</f>
        <v/>
      </c>
      <c r="S6869" s="7" t="str">
        <f ca="1">rescore_svc</f>
        <v/>
      </c>
      <c r="U6869" s="11" t="str">
        <f ca="1">price</f>
        <v/>
      </c>
      <c r="V6869" s="4"/>
      <c r="Y6869" s="388">
        <f ca="1">COUNTIFS(OFFSET($B$10, 0, 0, ROW()-9, 1), SERVICE[[#This Row],[Employee ID]], OFFSET($F$10, 0, 0, ROW()-9, 1), SERVICE[[#This Row],[Resources Role]])</f>
        <v>0</v>
      </c>
      <c r="Z6869" s="388">
        <f ca="1">COUNTIFS(OFFSET($F$10, 0, 0, ROW()-9, 1), SERVICE[[#This Row],[Resources Role]], OFFSET($H$10, 0, 0, ROW()-9, 1), SERVICE[[#This Row],[Booking]])</f>
        <v>0</v>
      </c>
    </row>
    <row r="6870" spans="1:26" x14ac:dyDescent="0.25">
      <c r="A6870" s="6" t="str">
        <f ca="1">no.</f>
        <v/>
      </c>
      <c r="E6870" s="4" t="str">
        <f ca="1">position</f>
        <v/>
      </c>
      <c r="J6870" s="318"/>
      <c r="M6870" s="4"/>
      <c r="O6870" s="6"/>
      <c r="Q6870" s="20"/>
      <c r="R6870" s="5" t="str">
        <f ca="1">score</f>
        <v/>
      </c>
      <c r="S6870" s="7" t="str">
        <f ca="1">rescore_svc</f>
        <v/>
      </c>
      <c r="U6870" s="11" t="str">
        <f ca="1">price</f>
        <v/>
      </c>
      <c r="V6870" s="4"/>
      <c r="Y6870" s="388">
        <f ca="1">COUNTIFS(OFFSET($B$10, 0, 0, ROW()-9, 1), SERVICE[[#This Row],[Employee ID]], OFFSET($F$10, 0, 0, ROW()-9, 1), SERVICE[[#This Row],[Resources Role]])</f>
        <v>0</v>
      </c>
      <c r="Z6870" s="388">
        <f ca="1">COUNTIFS(OFFSET($F$10, 0, 0, ROW()-9, 1), SERVICE[[#This Row],[Resources Role]], OFFSET($H$10, 0, 0, ROW()-9, 1), SERVICE[[#This Row],[Booking]])</f>
        <v>0</v>
      </c>
    </row>
    <row r="6871" spans="1:26" x14ac:dyDescent="0.25">
      <c r="A6871" s="6" t="str">
        <f ca="1">no.</f>
        <v/>
      </c>
      <c r="E6871" s="4" t="str">
        <f ca="1">position</f>
        <v/>
      </c>
      <c r="J6871" s="318"/>
      <c r="M6871" s="4"/>
      <c r="O6871" s="6"/>
      <c r="Q6871" s="20"/>
      <c r="R6871" s="5" t="str">
        <f ca="1">score</f>
        <v/>
      </c>
      <c r="S6871" s="7" t="str">
        <f ca="1">rescore_svc</f>
        <v/>
      </c>
      <c r="U6871" s="11" t="str">
        <f ca="1">price</f>
        <v/>
      </c>
      <c r="V6871" s="4"/>
      <c r="Y6871" s="388">
        <f ca="1">COUNTIFS(OFFSET($B$10, 0, 0, ROW()-9, 1), SERVICE[[#This Row],[Employee ID]], OFFSET($F$10, 0, 0, ROW()-9, 1), SERVICE[[#This Row],[Resources Role]])</f>
        <v>0</v>
      </c>
      <c r="Z6871" s="388">
        <f ca="1">COUNTIFS(OFFSET($F$10, 0, 0, ROW()-9, 1), SERVICE[[#This Row],[Resources Role]], OFFSET($H$10, 0, 0, ROW()-9, 1), SERVICE[[#This Row],[Booking]])</f>
        <v>0</v>
      </c>
    </row>
    <row r="6872" spans="1:26" x14ac:dyDescent="0.25">
      <c r="A6872" s="6" t="str">
        <f ca="1">no.</f>
        <v/>
      </c>
      <c r="E6872" s="4" t="str">
        <f ca="1">position</f>
        <v/>
      </c>
      <c r="J6872" s="318"/>
      <c r="M6872" s="4"/>
      <c r="O6872" s="6"/>
      <c r="Q6872" s="20"/>
      <c r="R6872" s="5" t="str">
        <f ca="1">score</f>
        <v/>
      </c>
      <c r="S6872" s="7" t="str">
        <f ca="1">rescore_svc</f>
        <v/>
      </c>
      <c r="U6872" s="11" t="str">
        <f ca="1">price</f>
        <v/>
      </c>
      <c r="V6872" s="4"/>
      <c r="Y6872" s="388">
        <f ca="1">COUNTIFS(OFFSET($B$10, 0, 0, ROW()-9, 1), SERVICE[[#This Row],[Employee ID]], OFFSET($F$10, 0, 0, ROW()-9, 1), SERVICE[[#This Row],[Resources Role]])</f>
        <v>0</v>
      </c>
      <c r="Z6872" s="388">
        <f ca="1">COUNTIFS(OFFSET($F$10, 0, 0, ROW()-9, 1), SERVICE[[#This Row],[Resources Role]], OFFSET($H$10, 0, 0, ROW()-9, 1), SERVICE[[#This Row],[Booking]])</f>
        <v>0</v>
      </c>
    </row>
    <row r="6873" spans="1:26" x14ac:dyDescent="0.25">
      <c r="A6873" s="6" t="str">
        <f ca="1">no.</f>
        <v/>
      </c>
      <c r="E6873" s="4" t="str">
        <f ca="1">position</f>
        <v/>
      </c>
      <c r="J6873" s="318"/>
      <c r="M6873" s="4"/>
      <c r="O6873" s="6"/>
      <c r="Q6873" s="20"/>
      <c r="R6873" s="5" t="str">
        <f ca="1">score</f>
        <v/>
      </c>
      <c r="S6873" s="7" t="str">
        <f ca="1">rescore_svc</f>
        <v/>
      </c>
      <c r="U6873" s="11" t="str">
        <f ca="1">price</f>
        <v/>
      </c>
      <c r="V6873" s="4"/>
      <c r="Y6873" s="388">
        <f ca="1">COUNTIFS(OFFSET($B$10, 0, 0, ROW()-9, 1), SERVICE[[#This Row],[Employee ID]], OFFSET($F$10, 0, 0, ROW()-9, 1), SERVICE[[#This Row],[Resources Role]])</f>
        <v>0</v>
      </c>
      <c r="Z6873" s="388">
        <f ca="1">COUNTIFS(OFFSET($F$10, 0, 0, ROW()-9, 1), SERVICE[[#This Row],[Resources Role]], OFFSET($H$10, 0, 0, ROW()-9, 1), SERVICE[[#This Row],[Booking]])</f>
        <v>0</v>
      </c>
    </row>
    <row r="6874" spans="1:26" x14ac:dyDescent="0.25">
      <c r="A6874" s="6" t="str">
        <f ca="1">no.</f>
        <v/>
      </c>
      <c r="E6874" s="4" t="str">
        <f ca="1">position</f>
        <v/>
      </c>
      <c r="J6874" s="318"/>
      <c r="M6874" s="4"/>
      <c r="O6874" s="6"/>
      <c r="Q6874" s="20"/>
      <c r="R6874" s="5" t="str">
        <f ca="1">score</f>
        <v/>
      </c>
      <c r="S6874" s="7" t="str">
        <f ca="1">rescore_svc</f>
        <v/>
      </c>
      <c r="U6874" s="11" t="str">
        <f ca="1">price</f>
        <v/>
      </c>
      <c r="V6874" s="4"/>
      <c r="Y6874" s="388">
        <f ca="1">COUNTIFS(OFFSET($B$10, 0, 0, ROW()-9, 1), SERVICE[[#This Row],[Employee ID]], OFFSET($F$10, 0, 0, ROW()-9, 1), SERVICE[[#This Row],[Resources Role]])</f>
        <v>0</v>
      </c>
      <c r="Z6874" s="388">
        <f ca="1">COUNTIFS(OFFSET($F$10, 0, 0, ROW()-9, 1), SERVICE[[#This Row],[Resources Role]], OFFSET($H$10, 0, 0, ROW()-9, 1), SERVICE[[#This Row],[Booking]])</f>
        <v>0</v>
      </c>
    </row>
    <row r="6875" spans="1:26" x14ac:dyDescent="0.25">
      <c r="A6875" s="6" t="str">
        <f ca="1">no.</f>
        <v/>
      </c>
      <c r="E6875" s="4" t="str">
        <f ca="1">position</f>
        <v/>
      </c>
      <c r="J6875" s="318"/>
      <c r="M6875" s="4"/>
      <c r="O6875" s="6"/>
      <c r="Q6875" s="20"/>
      <c r="R6875" s="5" t="str">
        <f ca="1">score</f>
        <v/>
      </c>
      <c r="S6875" s="7" t="str">
        <f ca="1">rescore_svc</f>
        <v/>
      </c>
      <c r="U6875" s="11" t="str">
        <f ca="1">price</f>
        <v/>
      </c>
      <c r="V6875" s="4"/>
      <c r="Y6875" s="388">
        <f ca="1">COUNTIFS(OFFSET($B$10, 0, 0, ROW()-9, 1), SERVICE[[#This Row],[Employee ID]], OFFSET($F$10, 0, 0, ROW()-9, 1), SERVICE[[#This Row],[Resources Role]])</f>
        <v>0</v>
      </c>
      <c r="Z6875" s="388">
        <f ca="1">COUNTIFS(OFFSET($F$10, 0, 0, ROW()-9, 1), SERVICE[[#This Row],[Resources Role]], OFFSET($H$10, 0, 0, ROW()-9, 1), SERVICE[[#This Row],[Booking]])</f>
        <v>0</v>
      </c>
    </row>
    <row r="6876" spans="1:26" x14ac:dyDescent="0.25">
      <c r="A6876" s="6" t="str">
        <f ca="1">no.</f>
        <v/>
      </c>
      <c r="E6876" s="4" t="str">
        <f ca="1">position</f>
        <v/>
      </c>
      <c r="J6876" s="318"/>
      <c r="M6876" s="4"/>
      <c r="O6876" s="6"/>
      <c r="Q6876" s="20"/>
      <c r="R6876" s="5" t="str">
        <f ca="1">score</f>
        <v/>
      </c>
      <c r="S6876" s="7" t="str">
        <f ca="1">rescore_svc</f>
        <v/>
      </c>
      <c r="U6876" s="11" t="str">
        <f ca="1">price</f>
        <v/>
      </c>
      <c r="V6876" s="4"/>
      <c r="Y6876" s="388">
        <f ca="1">COUNTIFS(OFFSET($B$10, 0, 0, ROW()-9, 1), SERVICE[[#This Row],[Employee ID]], OFFSET($F$10, 0, 0, ROW()-9, 1), SERVICE[[#This Row],[Resources Role]])</f>
        <v>0</v>
      </c>
      <c r="Z6876" s="388">
        <f ca="1">COUNTIFS(OFFSET($F$10, 0, 0, ROW()-9, 1), SERVICE[[#This Row],[Resources Role]], OFFSET($H$10, 0, 0, ROW()-9, 1), SERVICE[[#This Row],[Booking]])</f>
        <v>0</v>
      </c>
    </row>
    <row r="6877" spans="1:26" x14ac:dyDescent="0.25">
      <c r="A6877" s="6" t="str">
        <f ca="1">no.</f>
        <v/>
      </c>
      <c r="E6877" s="4" t="str">
        <f ca="1">position</f>
        <v/>
      </c>
      <c r="J6877" s="318"/>
      <c r="M6877" s="4"/>
      <c r="O6877" s="6"/>
      <c r="Q6877" s="20"/>
      <c r="R6877" s="5" t="str">
        <f ca="1">score</f>
        <v/>
      </c>
      <c r="S6877" s="7" t="str">
        <f ca="1">rescore_svc</f>
        <v/>
      </c>
      <c r="U6877" s="11" t="str">
        <f ca="1">price</f>
        <v/>
      </c>
      <c r="V6877" s="4"/>
      <c r="Y6877" s="388">
        <f ca="1">COUNTIFS(OFFSET($B$10, 0, 0, ROW()-9, 1), SERVICE[[#This Row],[Employee ID]], OFFSET($F$10, 0, 0, ROW()-9, 1), SERVICE[[#This Row],[Resources Role]])</f>
        <v>0</v>
      </c>
      <c r="Z6877" s="388">
        <f ca="1">COUNTIFS(OFFSET($F$10, 0, 0, ROW()-9, 1), SERVICE[[#This Row],[Resources Role]], OFFSET($H$10, 0, 0, ROW()-9, 1), SERVICE[[#This Row],[Booking]])</f>
        <v>0</v>
      </c>
    </row>
    <row r="6878" spans="1:26" x14ac:dyDescent="0.25">
      <c r="A6878" s="6" t="str">
        <f ca="1">no.</f>
        <v/>
      </c>
      <c r="E6878" s="4" t="str">
        <f ca="1">position</f>
        <v/>
      </c>
      <c r="J6878" s="318"/>
      <c r="M6878" s="4"/>
      <c r="O6878" s="6"/>
      <c r="Q6878" s="20"/>
      <c r="R6878" s="5" t="str">
        <f ca="1">score</f>
        <v/>
      </c>
      <c r="S6878" s="7" t="str">
        <f ca="1">rescore_svc</f>
        <v/>
      </c>
      <c r="U6878" s="11" t="str">
        <f ca="1">price</f>
        <v/>
      </c>
      <c r="V6878" s="4"/>
      <c r="Y6878" s="388">
        <f ca="1">COUNTIFS(OFFSET($B$10, 0, 0, ROW()-9, 1), SERVICE[[#This Row],[Employee ID]], OFFSET($F$10, 0, 0, ROW()-9, 1), SERVICE[[#This Row],[Resources Role]])</f>
        <v>0</v>
      </c>
      <c r="Z6878" s="388">
        <f ca="1">COUNTIFS(OFFSET($F$10, 0, 0, ROW()-9, 1), SERVICE[[#This Row],[Resources Role]], OFFSET($H$10, 0, 0, ROW()-9, 1), SERVICE[[#This Row],[Booking]])</f>
        <v>0</v>
      </c>
    </row>
    <row r="6879" spans="1:26" x14ac:dyDescent="0.25">
      <c r="A6879" s="6" t="str">
        <f ca="1">no.</f>
        <v/>
      </c>
      <c r="E6879" s="4" t="str">
        <f ca="1">position</f>
        <v/>
      </c>
      <c r="J6879" s="318"/>
      <c r="M6879" s="4"/>
      <c r="O6879" s="6"/>
      <c r="Q6879" s="20"/>
      <c r="R6879" s="5" t="str">
        <f ca="1">score</f>
        <v/>
      </c>
      <c r="S6879" s="7" t="str">
        <f ca="1">rescore_svc</f>
        <v/>
      </c>
      <c r="U6879" s="11" t="str">
        <f ca="1">price</f>
        <v/>
      </c>
      <c r="V6879" s="4"/>
      <c r="Y6879" s="388">
        <f ca="1">COUNTIFS(OFFSET($B$10, 0, 0, ROW()-9, 1), SERVICE[[#This Row],[Employee ID]], OFFSET($F$10, 0, 0, ROW()-9, 1), SERVICE[[#This Row],[Resources Role]])</f>
        <v>0</v>
      </c>
      <c r="Z6879" s="388">
        <f ca="1">COUNTIFS(OFFSET($F$10, 0, 0, ROW()-9, 1), SERVICE[[#This Row],[Resources Role]], OFFSET($H$10, 0, 0, ROW()-9, 1), SERVICE[[#This Row],[Booking]])</f>
        <v>0</v>
      </c>
    </row>
    <row r="6880" spans="1:26" x14ac:dyDescent="0.25">
      <c r="A6880" s="6" t="str">
        <f ca="1">no.</f>
        <v/>
      </c>
      <c r="E6880" s="4" t="str">
        <f ca="1">position</f>
        <v/>
      </c>
      <c r="J6880" s="318"/>
      <c r="M6880" s="4"/>
      <c r="O6880" s="6"/>
      <c r="Q6880" s="20"/>
      <c r="R6880" s="5" t="str">
        <f ca="1">score</f>
        <v/>
      </c>
      <c r="S6880" s="7" t="str">
        <f ca="1">rescore_svc</f>
        <v/>
      </c>
      <c r="U6880" s="11" t="str">
        <f ca="1">price</f>
        <v/>
      </c>
      <c r="V6880" s="4"/>
      <c r="Y6880" s="388">
        <f ca="1">COUNTIFS(OFFSET($B$10, 0, 0, ROW()-9, 1), SERVICE[[#This Row],[Employee ID]], OFFSET($F$10, 0, 0, ROW()-9, 1), SERVICE[[#This Row],[Resources Role]])</f>
        <v>0</v>
      </c>
      <c r="Z6880" s="388">
        <f ca="1">COUNTIFS(OFFSET($F$10, 0, 0, ROW()-9, 1), SERVICE[[#This Row],[Resources Role]], OFFSET($H$10, 0, 0, ROW()-9, 1), SERVICE[[#This Row],[Booking]])</f>
        <v>0</v>
      </c>
    </row>
    <row r="6881" spans="1:26" x14ac:dyDescent="0.25">
      <c r="A6881" s="6" t="str">
        <f ca="1">no.</f>
        <v/>
      </c>
      <c r="E6881" s="4" t="str">
        <f ca="1">position</f>
        <v/>
      </c>
      <c r="J6881" s="318"/>
      <c r="M6881" s="4"/>
      <c r="O6881" s="6"/>
      <c r="Q6881" s="20"/>
      <c r="R6881" s="5" t="str">
        <f ca="1">score</f>
        <v/>
      </c>
      <c r="S6881" s="7" t="str">
        <f ca="1">rescore_svc</f>
        <v/>
      </c>
      <c r="U6881" s="11" t="str">
        <f ca="1">price</f>
        <v/>
      </c>
      <c r="V6881" s="4"/>
      <c r="Y6881" s="388">
        <f ca="1">COUNTIFS(OFFSET($B$10, 0, 0, ROW()-9, 1), SERVICE[[#This Row],[Employee ID]], OFFSET($F$10, 0, 0, ROW()-9, 1), SERVICE[[#This Row],[Resources Role]])</f>
        <v>0</v>
      </c>
      <c r="Z6881" s="388">
        <f ca="1">COUNTIFS(OFFSET($F$10, 0, 0, ROW()-9, 1), SERVICE[[#This Row],[Resources Role]], OFFSET($H$10, 0, 0, ROW()-9, 1), SERVICE[[#This Row],[Booking]])</f>
        <v>0</v>
      </c>
    </row>
    <row r="6882" spans="1:26" x14ac:dyDescent="0.25">
      <c r="A6882" s="6" t="str">
        <f ca="1">no.</f>
        <v/>
      </c>
      <c r="E6882" s="4" t="str">
        <f ca="1">position</f>
        <v/>
      </c>
      <c r="J6882" s="318"/>
      <c r="M6882" s="4"/>
      <c r="O6882" s="6"/>
      <c r="Q6882" s="20"/>
      <c r="R6882" s="5" t="str">
        <f ca="1">score</f>
        <v/>
      </c>
      <c r="S6882" s="7" t="str">
        <f ca="1">rescore_svc</f>
        <v/>
      </c>
      <c r="U6882" s="11" t="str">
        <f ca="1">price</f>
        <v/>
      </c>
      <c r="V6882" s="4"/>
      <c r="Y6882" s="388">
        <f ca="1">COUNTIFS(OFFSET($B$10, 0, 0, ROW()-9, 1), SERVICE[[#This Row],[Employee ID]], OFFSET($F$10, 0, 0, ROW()-9, 1), SERVICE[[#This Row],[Resources Role]])</f>
        <v>0</v>
      </c>
      <c r="Z6882" s="388">
        <f ca="1">COUNTIFS(OFFSET($F$10, 0, 0, ROW()-9, 1), SERVICE[[#This Row],[Resources Role]], OFFSET($H$10, 0, 0, ROW()-9, 1), SERVICE[[#This Row],[Booking]])</f>
        <v>0</v>
      </c>
    </row>
    <row r="6883" spans="1:26" x14ac:dyDescent="0.25">
      <c r="A6883" s="6" t="str">
        <f ca="1">no.</f>
        <v/>
      </c>
      <c r="E6883" s="4" t="str">
        <f ca="1">position</f>
        <v/>
      </c>
      <c r="J6883" s="318"/>
      <c r="M6883" s="4"/>
      <c r="O6883" s="6"/>
      <c r="Q6883" s="20"/>
      <c r="R6883" s="5" t="str">
        <f ca="1">score</f>
        <v/>
      </c>
      <c r="S6883" s="7" t="str">
        <f ca="1">rescore_svc</f>
        <v/>
      </c>
      <c r="U6883" s="11" t="str">
        <f ca="1">price</f>
        <v/>
      </c>
      <c r="V6883" s="4"/>
      <c r="Y6883" s="388">
        <f ca="1">COUNTIFS(OFFSET($B$10, 0, 0, ROW()-9, 1), SERVICE[[#This Row],[Employee ID]], OFFSET($F$10, 0, 0, ROW()-9, 1), SERVICE[[#This Row],[Resources Role]])</f>
        <v>0</v>
      </c>
      <c r="Z6883" s="388">
        <f ca="1">COUNTIFS(OFFSET($F$10, 0, 0, ROW()-9, 1), SERVICE[[#This Row],[Resources Role]], OFFSET($H$10, 0, 0, ROW()-9, 1), SERVICE[[#This Row],[Booking]])</f>
        <v>0</v>
      </c>
    </row>
    <row r="6884" spans="1:26" x14ac:dyDescent="0.25">
      <c r="A6884" s="6" t="str">
        <f ca="1">no.</f>
        <v/>
      </c>
      <c r="E6884" s="4" t="str">
        <f ca="1">position</f>
        <v/>
      </c>
      <c r="J6884" s="318"/>
      <c r="M6884" s="4"/>
      <c r="O6884" s="6"/>
      <c r="Q6884" s="20"/>
      <c r="R6884" s="5" t="str">
        <f ca="1">score</f>
        <v/>
      </c>
      <c r="S6884" s="7" t="str">
        <f ca="1">rescore_svc</f>
        <v/>
      </c>
      <c r="U6884" s="11" t="str">
        <f ca="1">price</f>
        <v/>
      </c>
      <c r="V6884" s="4"/>
      <c r="Y6884" s="388">
        <f ca="1">COUNTIFS(OFFSET($B$10, 0, 0, ROW()-9, 1), SERVICE[[#This Row],[Employee ID]], OFFSET($F$10, 0, 0, ROW()-9, 1), SERVICE[[#This Row],[Resources Role]])</f>
        <v>0</v>
      </c>
      <c r="Z6884" s="388">
        <f ca="1">COUNTIFS(OFFSET($F$10, 0, 0, ROW()-9, 1), SERVICE[[#This Row],[Resources Role]], OFFSET($H$10, 0, 0, ROW()-9, 1), SERVICE[[#This Row],[Booking]])</f>
        <v>0</v>
      </c>
    </row>
    <row r="6885" spans="1:26" x14ac:dyDescent="0.25">
      <c r="A6885" s="6" t="str">
        <f ca="1">no.</f>
        <v/>
      </c>
      <c r="E6885" s="4" t="str">
        <f ca="1">position</f>
        <v/>
      </c>
      <c r="J6885" s="318"/>
      <c r="M6885" s="4"/>
      <c r="O6885" s="6"/>
      <c r="Q6885" s="20"/>
      <c r="R6885" s="5" t="str">
        <f ca="1">score</f>
        <v/>
      </c>
      <c r="S6885" s="7" t="str">
        <f ca="1">rescore_svc</f>
        <v/>
      </c>
      <c r="U6885" s="11" t="str">
        <f ca="1">price</f>
        <v/>
      </c>
      <c r="V6885" s="4"/>
      <c r="Y6885" s="388">
        <f ca="1">COUNTIFS(OFFSET($B$10, 0, 0, ROW()-9, 1), SERVICE[[#This Row],[Employee ID]], OFFSET($F$10, 0, 0, ROW()-9, 1), SERVICE[[#This Row],[Resources Role]])</f>
        <v>0</v>
      </c>
      <c r="Z6885" s="388">
        <f ca="1">COUNTIFS(OFFSET($F$10, 0, 0, ROW()-9, 1), SERVICE[[#This Row],[Resources Role]], OFFSET($H$10, 0, 0, ROW()-9, 1), SERVICE[[#This Row],[Booking]])</f>
        <v>0</v>
      </c>
    </row>
    <row r="6886" spans="1:26" x14ac:dyDescent="0.25">
      <c r="A6886" s="6" t="str">
        <f ca="1">no.</f>
        <v/>
      </c>
      <c r="E6886" s="4" t="str">
        <f ca="1">position</f>
        <v/>
      </c>
      <c r="J6886" s="318"/>
      <c r="M6886" s="4"/>
      <c r="O6886" s="6"/>
      <c r="Q6886" s="20"/>
      <c r="R6886" s="5" t="str">
        <f ca="1">score</f>
        <v/>
      </c>
      <c r="S6886" s="7" t="str">
        <f ca="1">rescore_svc</f>
        <v/>
      </c>
      <c r="U6886" s="11" t="str">
        <f ca="1">price</f>
        <v/>
      </c>
      <c r="V6886" s="4"/>
      <c r="Y6886" s="388">
        <f ca="1">COUNTIFS(OFFSET($B$10, 0, 0, ROW()-9, 1), SERVICE[[#This Row],[Employee ID]], OFFSET($F$10, 0, 0, ROW()-9, 1), SERVICE[[#This Row],[Resources Role]])</f>
        <v>0</v>
      </c>
      <c r="Z6886" s="388">
        <f ca="1">COUNTIFS(OFFSET($F$10, 0, 0, ROW()-9, 1), SERVICE[[#This Row],[Resources Role]], OFFSET($H$10, 0, 0, ROW()-9, 1), SERVICE[[#This Row],[Booking]])</f>
        <v>0</v>
      </c>
    </row>
    <row r="6887" spans="1:26" x14ac:dyDescent="0.25">
      <c r="A6887" s="6" t="str">
        <f ca="1">no.</f>
        <v/>
      </c>
      <c r="E6887" s="4" t="str">
        <f ca="1">position</f>
        <v/>
      </c>
      <c r="J6887" s="318"/>
      <c r="M6887" s="4"/>
      <c r="O6887" s="6"/>
      <c r="Q6887" s="20"/>
      <c r="R6887" s="5" t="str">
        <f ca="1">score</f>
        <v/>
      </c>
      <c r="S6887" s="7" t="str">
        <f ca="1">rescore_svc</f>
        <v/>
      </c>
      <c r="U6887" s="11" t="str">
        <f ca="1">price</f>
        <v/>
      </c>
      <c r="V6887" s="4"/>
      <c r="Y6887" s="388">
        <f ca="1">COUNTIFS(OFFSET($B$10, 0, 0, ROW()-9, 1), SERVICE[[#This Row],[Employee ID]], OFFSET($F$10, 0, 0, ROW()-9, 1), SERVICE[[#This Row],[Resources Role]])</f>
        <v>0</v>
      </c>
      <c r="Z6887" s="388">
        <f ca="1">COUNTIFS(OFFSET($F$10, 0, 0, ROW()-9, 1), SERVICE[[#This Row],[Resources Role]], OFFSET($H$10, 0, 0, ROW()-9, 1), SERVICE[[#This Row],[Booking]])</f>
        <v>0</v>
      </c>
    </row>
    <row r="6888" spans="1:26" x14ac:dyDescent="0.25">
      <c r="A6888" s="6" t="str">
        <f ca="1">no.</f>
        <v/>
      </c>
      <c r="E6888" s="4" t="str">
        <f ca="1">position</f>
        <v/>
      </c>
      <c r="J6888" s="318"/>
      <c r="M6888" s="4"/>
      <c r="O6888" s="6"/>
      <c r="Q6888" s="20"/>
      <c r="R6888" s="5" t="str">
        <f ca="1">score</f>
        <v/>
      </c>
      <c r="S6888" s="7" t="str">
        <f ca="1">rescore_svc</f>
        <v/>
      </c>
      <c r="U6888" s="11" t="str">
        <f ca="1">price</f>
        <v/>
      </c>
      <c r="V6888" s="4"/>
      <c r="Y6888" s="388">
        <f ca="1">COUNTIFS(OFFSET($B$10, 0, 0, ROW()-9, 1), SERVICE[[#This Row],[Employee ID]], OFFSET($F$10, 0, 0, ROW()-9, 1), SERVICE[[#This Row],[Resources Role]])</f>
        <v>0</v>
      </c>
      <c r="Z6888" s="388">
        <f ca="1">COUNTIFS(OFFSET($F$10, 0, 0, ROW()-9, 1), SERVICE[[#This Row],[Resources Role]], OFFSET($H$10, 0, 0, ROW()-9, 1), SERVICE[[#This Row],[Booking]])</f>
        <v>0</v>
      </c>
    </row>
    <row r="6889" spans="1:26" x14ac:dyDescent="0.25">
      <c r="A6889" s="6" t="str">
        <f ca="1">no.</f>
        <v/>
      </c>
      <c r="E6889" s="4" t="str">
        <f ca="1">position</f>
        <v/>
      </c>
      <c r="J6889" s="318"/>
      <c r="M6889" s="4"/>
      <c r="O6889" s="6"/>
      <c r="Q6889" s="20"/>
      <c r="R6889" s="5" t="str">
        <f ca="1">score</f>
        <v/>
      </c>
      <c r="S6889" s="7" t="str">
        <f ca="1">rescore_svc</f>
        <v/>
      </c>
      <c r="U6889" s="11" t="str">
        <f ca="1">price</f>
        <v/>
      </c>
      <c r="V6889" s="4"/>
      <c r="Y6889" s="388">
        <f ca="1">COUNTIFS(OFFSET($B$10, 0, 0, ROW()-9, 1), SERVICE[[#This Row],[Employee ID]], OFFSET($F$10, 0, 0, ROW()-9, 1), SERVICE[[#This Row],[Resources Role]])</f>
        <v>0</v>
      </c>
      <c r="Z6889" s="388">
        <f ca="1">COUNTIFS(OFFSET($F$10, 0, 0, ROW()-9, 1), SERVICE[[#This Row],[Resources Role]], OFFSET($H$10, 0, 0, ROW()-9, 1), SERVICE[[#This Row],[Booking]])</f>
        <v>0</v>
      </c>
    </row>
    <row r="6890" spans="1:26" x14ac:dyDescent="0.25">
      <c r="A6890" s="6" t="str">
        <f ca="1">no.</f>
        <v/>
      </c>
      <c r="E6890" s="4" t="str">
        <f ca="1">position</f>
        <v/>
      </c>
      <c r="J6890" s="318"/>
      <c r="M6890" s="4"/>
      <c r="O6890" s="6"/>
      <c r="Q6890" s="20"/>
      <c r="R6890" s="5" t="str">
        <f ca="1">score</f>
        <v/>
      </c>
      <c r="S6890" s="7" t="str">
        <f ca="1">rescore_svc</f>
        <v/>
      </c>
      <c r="U6890" s="11" t="str">
        <f ca="1">price</f>
        <v/>
      </c>
      <c r="V6890" s="4"/>
      <c r="Y6890" s="388">
        <f ca="1">COUNTIFS(OFFSET($B$10, 0, 0, ROW()-9, 1), SERVICE[[#This Row],[Employee ID]], OFFSET($F$10, 0, 0, ROW()-9, 1), SERVICE[[#This Row],[Resources Role]])</f>
        <v>0</v>
      </c>
      <c r="Z6890" s="388">
        <f ca="1">COUNTIFS(OFFSET($F$10, 0, 0, ROW()-9, 1), SERVICE[[#This Row],[Resources Role]], OFFSET($H$10, 0, 0, ROW()-9, 1), SERVICE[[#This Row],[Booking]])</f>
        <v>0</v>
      </c>
    </row>
    <row r="6891" spans="1:26" x14ac:dyDescent="0.25">
      <c r="A6891" s="6" t="str">
        <f ca="1">no.</f>
        <v/>
      </c>
      <c r="E6891" s="4" t="str">
        <f ca="1">position</f>
        <v/>
      </c>
      <c r="J6891" s="318"/>
      <c r="M6891" s="4"/>
      <c r="O6891" s="6"/>
      <c r="Q6891" s="20"/>
      <c r="R6891" s="5" t="str">
        <f ca="1">score</f>
        <v/>
      </c>
      <c r="S6891" s="7" t="str">
        <f ca="1">rescore_svc</f>
        <v/>
      </c>
      <c r="U6891" s="11" t="str">
        <f ca="1">price</f>
        <v/>
      </c>
      <c r="V6891" s="4"/>
      <c r="Y6891" s="388">
        <f ca="1">COUNTIFS(OFFSET($B$10, 0, 0, ROW()-9, 1), SERVICE[[#This Row],[Employee ID]], OFFSET($F$10, 0, 0, ROW()-9, 1), SERVICE[[#This Row],[Resources Role]])</f>
        <v>0</v>
      </c>
      <c r="Z6891" s="388">
        <f ca="1">COUNTIFS(OFFSET($F$10, 0, 0, ROW()-9, 1), SERVICE[[#This Row],[Resources Role]], OFFSET($H$10, 0, 0, ROW()-9, 1), SERVICE[[#This Row],[Booking]])</f>
        <v>0</v>
      </c>
    </row>
    <row r="6892" spans="1:26" x14ac:dyDescent="0.25">
      <c r="A6892" s="6" t="str">
        <f ca="1">no.</f>
        <v/>
      </c>
      <c r="E6892" s="4" t="str">
        <f ca="1">position</f>
        <v/>
      </c>
      <c r="J6892" s="318"/>
      <c r="M6892" s="4"/>
      <c r="O6892" s="6"/>
      <c r="Q6892" s="20"/>
      <c r="R6892" s="5" t="str">
        <f ca="1">score</f>
        <v/>
      </c>
      <c r="S6892" s="7" t="str">
        <f ca="1">rescore_svc</f>
        <v/>
      </c>
      <c r="U6892" s="11" t="str">
        <f ca="1">price</f>
        <v/>
      </c>
      <c r="V6892" s="4"/>
      <c r="Y6892" s="388">
        <f ca="1">COUNTIFS(OFFSET($B$10, 0, 0, ROW()-9, 1), SERVICE[[#This Row],[Employee ID]], OFFSET($F$10, 0, 0, ROW()-9, 1), SERVICE[[#This Row],[Resources Role]])</f>
        <v>0</v>
      </c>
      <c r="Z6892" s="388">
        <f ca="1">COUNTIFS(OFFSET($F$10, 0, 0, ROW()-9, 1), SERVICE[[#This Row],[Resources Role]], OFFSET($H$10, 0, 0, ROW()-9, 1), SERVICE[[#This Row],[Booking]])</f>
        <v>0</v>
      </c>
    </row>
    <row r="6893" spans="1:26" x14ac:dyDescent="0.25">
      <c r="A6893" s="6" t="str">
        <f ca="1">no.</f>
        <v/>
      </c>
      <c r="E6893" s="4" t="str">
        <f ca="1">position</f>
        <v/>
      </c>
      <c r="J6893" s="318"/>
      <c r="M6893" s="4"/>
      <c r="O6893" s="6"/>
      <c r="Q6893" s="20"/>
      <c r="R6893" s="5" t="str">
        <f ca="1">score</f>
        <v/>
      </c>
      <c r="S6893" s="7" t="str">
        <f ca="1">rescore_svc</f>
        <v/>
      </c>
      <c r="U6893" s="11" t="str">
        <f ca="1">price</f>
        <v/>
      </c>
      <c r="V6893" s="4"/>
      <c r="Y6893" s="388">
        <f ca="1">COUNTIFS(OFFSET($B$10, 0, 0, ROW()-9, 1), SERVICE[[#This Row],[Employee ID]], OFFSET($F$10, 0, 0, ROW()-9, 1), SERVICE[[#This Row],[Resources Role]])</f>
        <v>0</v>
      </c>
      <c r="Z6893" s="388">
        <f ca="1">COUNTIFS(OFFSET($F$10, 0, 0, ROW()-9, 1), SERVICE[[#This Row],[Resources Role]], OFFSET($H$10, 0, 0, ROW()-9, 1), SERVICE[[#This Row],[Booking]])</f>
        <v>0</v>
      </c>
    </row>
    <row r="6894" spans="1:26" x14ac:dyDescent="0.25">
      <c r="A6894" s="6" t="str">
        <f ca="1">no.</f>
        <v/>
      </c>
      <c r="E6894" s="4" t="str">
        <f ca="1">position</f>
        <v/>
      </c>
      <c r="J6894" s="318"/>
      <c r="M6894" s="4"/>
      <c r="O6894" s="6"/>
      <c r="Q6894" s="20"/>
      <c r="R6894" s="5" t="str">
        <f ca="1">score</f>
        <v/>
      </c>
      <c r="S6894" s="7" t="str">
        <f ca="1">rescore_svc</f>
        <v/>
      </c>
      <c r="U6894" s="11" t="str">
        <f ca="1">price</f>
        <v/>
      </c>
      <c r="V6894" s="4"/>
      <c r="Y6894" s="388">
        <f ca="1">COUNTIFS(OFFSET($B$10, 0, 0, ROW()-9, 1), SERVICE[[#This Row],[Employee ID]], OFFSET($F$10, 0, 0, ROW()-9, 1), SERVICE[[#This Row],[Resources Role]])</f>
        <v>0</v>
      </c>
      <c r="Z6894" s="388">
        <f ca="1">COUNTIFS(OFFSET($F$10, 0, 0, ROW()-9, 1), SERVICE[[#This Row],[Resources Role]], OFFSET($H$10, 0, 0, ROW()-9, 1), SERVICE[[#This Row],[Booking]])</f>
        <v>0</v>
      </c>
    </row>
    <row r="6895" spans="1:26" x14ac:dyDescent="0.25">
      <c r="A6895" s="6" t="str">
        <f ca="1">no.</f>
        <v/>
      </c>
      <c r="E6895" s="4" t="str">
        <f ca="1">position</f>
        <v/>
      </c>
      <c r="J6895" s="318"/>
      <c r="M6895" s="4"/>
      <c r="O6895" s="6"/>
      <c r="Q6895" s="20"/>
      <c r="R6895" s="5" t="str">
        <f ca="1">score</f>
        <v/>
      </c>
      <c r="S6895" s="7" t="str">
        <f ca="1">rescore_svc</f>
        <v/>
      </c>
      <c r="U6895" s="11" t="str">
        <f ca="1">price</f>
        <v/>
      </c>
      <c r="V6895" s="4"/>
      <c r="Y6895" s="388">
        <f ca="1">COUNTIFS(OFFSET($B$10, 0, 0, ROW()-9, 1), SERVICE[[#This Row],[Employee ID]], OFFSET($F$10, 0, 0, ROW()-9, 1), SERVICE[[#This Row],[Resources Role]])</f>
        <v>0</v>
      </c>
      <c r="Z6895" s="388">
        <f ca="1">COUNTIFS(OFFSET($F$10, 0, 0, ROW()-9, 1), SERVICE[[#This Row],[Resources Role]], OFFSET($H$10, 0, 0, ROW()-9, 1), SERVICE[[#This Row],[Booking]])</f>
        <v>0</v>
      </c>
    </row>
    <row r="6896" spans="1:26" x14ac:dyDescent="0.25">
      <c r="A6896" s="6" t="str">
        <f ca="1">no.</f>
        <v/>
      </c>
      <c r="E6896" s="4" t="str">
        <f ca="1">position</f>
        <v/>
      </c>
      <c r="J6896" s="318"/>
      <c r="M6896" s="4"/>
      <c r="O6896" s="6"/>
      <c r="Q6896" s="20"/>
      <c r="R6896" s="5" t="str">
        <f ca="1">score</f>
        <v/>
      </c>
      <c r="S6896" s="7" t="str">
        <f ca="1">rescore_svc</f>
        <v/>
      </c>
      <c r="U6896" s="11" t="str">
        <f ca="1">price</f>
        <v/>
      </c>
      <c r="V6896" s="4"/>
      <c r="Y6896" s="388">
        <f ca="1">COUNTIFS(OFFSET($B$10, 0, 0, ROW()-9, 1), SERVICE[[#This Row],[Employee ID]], OFFSET($F$10, 0, 0, ROW()-9, 1), SERVICE[[#This Row],[Resources Role]])</f>
        <v>0</v>
      </c>
      <c r="Z6896" s="388">
        <f ca="1">COUNTIFS(OFFSET($F$10, 0, 0, ROW()-9, 1), SERVICE[[#This Row],[Resources Role]], OFFSET($H$10, 0, 0, ROW()-9, 1), SERVICE[[#This Row],[Booking]])</f>
        <v>0</v>
      </c>
    </row>
    <row r="6897" spans="1:26" x14ac:dyDescent="0.25">
      <c r="A6897" s="6" t="str">
        <f ca="1">no.</f>
        <v/>
      </c>
      <c r="E6897" s="4" t="str">
        <f ca="1">position</f>
        <v/>
      </c>
      <c r="J6897" s="318"/>
      <c r="M6897" s="4"/>
      <c r="O6897" s="6"/>
      <c r="Q6897" s="20"/>
      <c r="R6897" s="5" t="str">
        <f ca="1">score</f>
        <v/>
      </c>
      <c r="S6897" s="7" t="str">
        <f ca="1">rescore_svc</f>
        <v/>
      </c>
      <c r="U6897" s="11" t="str">
        <f ca="1">price</f>
        <v/>
      </c>
      <c r="V6897" s="4"/>
      <c r="Y6897" s="388">
        <f ca="1">COUNTIFS(OFFSET($B$10, 0, 0, ROW()-9, 1), SERVICE[[#This Row],[Employee ID]], OFFSET($F$10, 0, 0, ROW()-9, 1), SERVICE[[#This Row],[Resources Role]])</f>
        <v>0</v>
      </c>
      <c r="Z6897" s="388">
        <f ca="1">COUNTIFS(OFFSET($F$10, 0, 0, ROW()-9, 1), SERVICE[[#This Row],[Resources Role]], OFFSET($H$10, 0, 0, ROW()-9, 1), SERVICE[[#This Row],[Booking]])</f>
        <v>0</v>
      </c>
    </row>
    <row r="6898" spans="1:26" x14ac:dyDescent="0.25">
      <c r="A6898" s="6" t="str">
        <f ca="1">no.</f>
        <v/>
      </c>
      <c r="E6898" s="4" t="str">
        <f ca="1">position</f>
        <v/>
      </c>
      <c r="J6898" s="318"/>
      <c r="M6898" s="4"/>
      <c r="O6898" s="6"/>
      <c r="Q6898" s="20"/>
      <c r="R6898" s="5" t="str">
        <f ca="1">score</f>
        <v/>
      </c>
      <c r="S6898" s="7" t="str">
        <f ca="1">rescore_svc</f>
        <v/>
      </c>
      <c r="U6898" s="11" t="str">
        <f ca="1">price</f>
        <v/>
      </c>
      <c r="V6898" s="4"/>
      <c r="Y6898" s="388">
        <f ca="1">COUNTIFS(OFFSET($B$10, 0, 0, ROW()-9, 1), SERVICE[[#This Row],[Employee ID]], OFFSET($F$10, 0, 0, ROW()-9, 1), SERVICE[[#This Row],[Resources Role]])</f>
        <v>0</v>
      </c>
      <c r="Z6898" s="388">
        <f ca="1">COUNTIFS(OFFSET($F$10, 0, 0, ROW()-9, 1), SERVICE[[#This Row],[Resources Role]], OFFSET($H$10, 0, 0, ROW()-9, 1), SERVICE[[#This Row],[Booking]])</f>
        <v>0</v>
      </c>
    </row>
    <row r="6899" spans="1:26" x14ac:dyDescent="0.25">
      <c r="A6899" s="6" t="str">
        <f ca="1">no.</f>
        <v/>
      </c>
      <c r="E6899" s="4" t="str">
        <f ca="1">position</f>
        <v/>
      </c>
      <c r="J6899" s="318"/>
      <c r="M6899" s="4"/>
      <c r="O6899" s="6"/>
      <c r="Q6899" s="20"/>
      <c r="R6899" s="5" t="str">
        <f ca="1">score</f>
        <v/>
      </c>
      <c r="S6899" s="7" t="str">
        <f ca="1">rescore_svc</f>
        <v/>
      </c>
      <c r="U6899" s="11" t="str">
        <f ca="1">price</f>
        <v/>
      </c>
      <c r="V6899" s="4"/>
      <c r="Y6899" s="388">
        <f ca="1">COUNTIFS(OFFSET($B$10, 0, 0, ROW()-9, 1), SERVICE[[#This Row],[Employee ID]], OFFSET($F$10, 0, 0, ROW()-9, 1), SERVICE[[#This Row],[Resources Role]])</f>
        <v>0</v>
      </c>
      <c r="Z6899" s="388">
        <f ca="1">COUNTIFS(OFFSET($F$10, 0, 0, ROW()-9, 1), SERVICE[[#This Row],[Resources Role]], OFFSET($H$10, 0, 0, ROW()-9, 1), SERVICE[[#This Row],[Booking]])</f>
        <v>0</v>
      </c>
    </row>
    <row r="6900" spans="1:26" x14ac:dyDescent="0.25">
      <c r="A6900" s="6" t="str">
        <f ca="1">no.</f>
        <v/>
      </c>
      <c r="E6900" s="4" t="str">
        <f ca="1">position</f>
        <v/>
      </c>
      <c r="J6900" s="318"/>
      <c r="M6900" s="4"/>
      <c r="O6900" s="6"/>
      <c r="Q6900" s="20"/>
      <c r="R6900" s="5" t="str">
        <f ca="1">score</f>
        <v/>
      </c>
      <c r="S6900" s="7" t="str">
        <f ca="1">rescore_svc</f>
        <v/>
      </c>
      <c r="U6900" s="11" t="str">
        <f ca="1">price</f>
        <v/>
      </c>
      <c r="V6900" s="4"/>
      <c r="Y6900" s="388">
        <f ca="1">COUNTIFS(OFFSET($B$10, 0, 0, ROW()-9, 1), SERVICE[[#This Row],[Employee ID]], OFFSET($F$10, 0, 0, ROW()-9, 1), SERVICE[[#This Row],[Resources Role]])</f>
        <v>0</v>
      </c>
      <c r="Z6900" s="388">
        <f ca="1">COUNTIFS(OFFSET($F$10, 0, 0, ROW()-9, 1), SERVICE[[#This Row],[Resources Role]], OFFSET($H$10, 0, 0, ROW()-9, 1), SERVICE[[#This Row],[Booking]])</f>
        <v>0</v>
      </c>
    </row>
    <row r="6901" spans="1:26" x14ac:dyDescent="0.25">
      <c r="A6901" s="6" t="str">
        <f ca="1">no.</f>
        <v/>
      </c>
      <c r="E6901" s="4" t="str">
        <f ca="1">position</f>
        <v/>
      </c>
      <c r="J6901" s="318"/>
      <c r="M6901" s="4"/>
      <c r="O6901" s="6"/>
      <c r="Q6901" s="20"/>
      <c r="R6901" s="5" t="str">
        <f ca="1">score</f>
        <v/>
      </c>
      <c r="S6901" s="7" t="str">
        <f ca="1">rescore_svc</f>
        <v/>
      </c>
      <c r="U6901" s="11" t="str">
        <f ca="1">price</f>
        <v/>
      </c>
      <c r="V6901" s="4"/>
      <c r="Y6901" s="388">
        <f ca="1">COUNTIFS(OFFSET($B$10, 0, 0, ROW()-9, 1), SERVICE[[#This Row],[Employee ID]], OFFSET($F$10, 0, 0, ROW()-9, 1), SERVICE[[#This Row],[Resources Role]])</f>
        <v>0</v>
      </c>
      <c r="Z6901" s="388">
        <f ca="1">COUNTIFS(OFFSET($F$10, 0, 0, ROW()-9, 1), SERVICE[[#This Row],[Resources Role]], OFFSET($H$10, 0, 0, ROW()-9, 1), SERVICE[[#This Row],[Booking]])</f>
        <v>0</v>
      </c>
    </row>
    <row r="6902" spans="1:26" x14ac:dyDescent="0.25">
      <c r="A6902" s="6" t="str">
        <f ca="1">no.</f>
        <v/>
      </c>
      <c r="E6902" s="4" t="str">
        <f ca="1">position</f>
        <v/>
      </c>
      <c r="J6902" s="318"/>
      <c r="M6902" s="4"/>
      <c r="O6902" s="6"/>
      <c r="Q6902" s="20"/>
      <c r="R6902" s="5" t="str">
        <f ca="1">score</f>
        <v/>
      </c>
      <c r="S6902" s="7" t="str">
        <f ca="1">rescore_svc</f>
        <v/>
      </c>
      <c r="U6902" s="11" t="str">
        <f ca="1">price</f>
        <v/>
      </c>
      <c r="V6902" s="4"/>
      <c r="Y6902" s="388">
        <f ca="1">COUNTIFS(OFFSET($B$10, 0, 0, ROW()-9, 1), SERVICE[[#This Row],[Employee ID]], OFFSET($F$10, 0, 0, ROW()-9, 1), SERVICE[[#This Row],[Resources Role]])</f>
        <v>0</v>
      </c>
      <c r="Z6902" s="388">
        <f ca="1">COUNTIFS(OFFSET($F$10, 0, 0, ROW()-9, 1), SERVICE[[#This Row],[Resources Role]], OFFSET($H$10, 0, 0, ROW()-9, 1), SERVICE[[#This Row],[Booking]])</f>
        <v>0</v>
      </c>
    </row>
    <row r="6903" spans="1:26" x14ac:dyDescent="0.25">
      <c r="A6903" s="6" t="str">
        <f ca="1">no.</f>
        <v/>
      </c>
      <c r="E6903" s="4" t="str">
        <f ca="1">position</f>
        <v/>
      </c>
      <c r="J6903" s="318"/>
      <c r="M6903" s="4"/>
      <c r="O6903" s="6"/>
      <c r="Q6903" s="20"/>
      <c r="R6903" s="5" t="str">
        <f ca="1">score</f>
        <v/>
      </c>
      <c r="S6903" s="7" t="str">
        <f ca="1">rescore_svc</f>
        <v/>
      </c>
      <c r="U6903" s="11" t="str">
        <f ca="1">price</f>
        <v/>
      </c>
      <c r="V6903" s="4"/>
      <c r="Y6903" s="388">
        <f ca="1">COUNTIFS(OFFSET($B$10, 0, 0, ROW()-9, 1), SERVICE[[#This Row],[Employee ID]], OFFSET($F$10, 0, 0, ROW()-9, 1), SERVICE[[#This Row],[Resources Role]])</f>
        <v>0</v>
      </c>
      <c r="Z6903" s="388">
        <f ca="1">COUNTIFS(OFFSET($F$10, 0, 0, ROW()-9, 1), SERVICE[[#This Row],[Resources Role]], OFFSET($H$10, 0, 0, ROW()-9, 1), SERVICE[[#This Row],[Booking]])</f>
        <v>0</v>
      </c>
    </row>
    <row r="6904" spans="1:26" x14ac:dyDescent="0.25">
      <c r="A6904" s="6" t="str">
        <f ca="1">no.</f>
        <v/>
      </c>
      <c r="E6904" s="4" t="str">
        <f ca="1">position</f>
        <v/>
      </c>
      <c r="J6904" s="318"/>
      <c r="M6904" s="4"/>
      <c r="O6904" s="6"/>
      <c r="Q6904" s="20"/>
      <c r="R6904" s="5" t="str">
        <f ca="1">score</f>
        <v/>
      </c>
      <c r="S6904" s="7" t="str">
        <f ca="1">rescore_svc</f>
        <v/>
      </c>
      <c r="U6904" s="11" t="str">
        <f ca="1">price</f>
        <v/>
      </c>
      <c r="V6904" s="4"/>
      <c r="Y6904" s="388">
        <f ca="1">COUNTIFS(OFFSET($B$10, 0, 0, ROW()-9, 1), SERVICE[[#This Row],[Employee ID]], OFFSET($F$10, 0, 0, ROW()-9, 1), SERVICE[[#This Row],[Resources Role]])</f>
        <v>0</v>
      </c>
      <c r="Z6904" s="388">
        <f ca="1">COUNTIFS(OFFSET($F$10, 0, 0, ROW()-9, 1), SERVICE[[#This Row],[Resources Role]], OFFSET($H$10, 0, 0, ROW()-9, 1), SERVICE[[#This Row],[Booking]])</f>
        <v>0</v>
      </c>
    </row>
    <row r="6905" spans="1:26" x14ac:dyDescent="0.25">
      <c r="A6905" s="6" t="str">
        <f ca="1">no.</f>
        <v/>
      </c>
      <c r="E6905" s="4" t="str">
        <f ca="1">position</f>
        <v/>
      </c>
      <c r="J6905" s="318"/>
      <c r="M6905" s="4"/>
      <c r="O6905" s="6"/>
      <c r="Q6905" s="20"/>
      <c r="R6905" s="5" t="str">
        <f ca="1">score</f>
        <v/>
      </c>
      <c r="S6905" s="7" t="str">
        <f ca="1">rescore_svc</f>
        <v/>
      </c>
      <c r="U6905" s="11" t="str">
        <f ca="1">price</f>
        <v/>
      </c>
      <c r="V6905" s="4"/>
      <c r="Y6905" s="388">
        <f ca="1">COUNTIFS(OFFSET($B$10, 0, 0, ROW()-9, 1), SERVICE[[#This Row],[Employee ID]], OFFSET($F$10, 0, 0, ROW()-9, 1), SERVICE[[#This Row],[Resources Role]])</f>
        <v>0</v>
      </c>
      <c r="Z6905" s="388">
        <f ca="1">COUNTIFS(OFFSET($F$10, 0, 0, ROW()-9, 1), SERVICE[[#This Row],[Resources Role]], OFFSET($H$10, 0, 0, ROW()-9, 1), SERVICE[[#This Row],[Booking]])</f>
        <v>0</v>
      </c>
    </row>
    <row r="6906" spans="1:26" x14ac:dyDescent="0.25">
      <c r="A6906" s="6" t="str">
        <f ca="1">no.</f>
        <v/>
      </c>
      <c r="E6906" s="4" t="str">
        <f ca="1">position</f>
        <v/>
      </c>
      <c r="J6906" s="318"/>
      <c r="M6906" s="4"/>
      <c r="O6906" s="6"/>
      <c r="Q6906" s="20"/>
      <c r="R6906" s="5" t="str">
        <f ca="1">score</f>
        <v/>
      </c>
      <c r="S6906" s="7" t="str">
        <f ca="1">rescore_svc</f>
        <v/>
      </c>
      <c r="U6906" s="11" t="str">
        <f ca="1">price</f>
        <v/>
      </c>
      <c r="V6906" s="4"/>
      <c r="Y6906" s="388">
        <f ca="1">COUNTIFS(OFFSET($B$10, 0, 0, ROW()-9, 1), SERVICE[[#This Row],[Employee ID]], OFFSET($F$10, 0, 0, ROW()-9, 1), SERVICE[[#This Row],[Resources Role]])</f>
        <v>0</v>
      </c>
      <c r="Z6906" s="388">
        <f ca="1">COUNTIFS(OFFSET($F$10, 0, 0, ROW()-9, 1), SERVICE[[#This Row],[Resources Role]], OFFSET($H$10, 0, 0, ROW()-9, 1), SERVICE[[#This Row],[Booking]])</f>
        <v>0</v>
      </c>
    </row>
    <row r="6907" spans="1:26" x14ac:dyDescent="0.25">
      <c r="A6907" s="6" t="str">
        <f ca="1">no.</f>
        <v/>
      </c>
      <c r="E6907" s="4" t="str">
        <f ca="1">position</f>
        <v/>
      </c>
      <c r="J6907" s="318"/>
      <c r="M6907" s="4"/>
      <c r="O6907" s="6"/>
      <c r="Q6907" s="20"/>
      <c r="R6907" s="5" t="str">
        <f ca="1">score</f>
        <v/>
      </c>
      <c r="S6907" s="7" t="str">
        <f ca="1">rescore_svc</f>
        <v/>
      </c>
      <c r="U6907" s="11" t="str">
        <f ca="1">price</f>
        <v/>
      </c>
      <c r="V6907" s="4"/>
      <c r="Y6907" s="388">
        <f ca="1">COUNTIFS(OFFSET($B$10, 0, 0, ROW()-9, 1), SERVICE[[#This Row],[Employee ID]], OFFSET($F$10, 0, 0, ROW()-9, 1), SERVICE[[#This Row],[Resources Role]])</f>
        <v>0</v>
      </c>
      <c r="Z6907" s="388">
        <f ca="1">COUNTIFS(OFFSET($F$10, 0, 0, ROW()-9, 1), SERVICE[[#This Row],[Resources Role]], OFFSET($H$10, 0, 0, ROW()-9, 1), SERVICE[[#This Row],[Booking]])</f>
        <v>0</v>
      </c>
    </row>
    <row r="6908" spans="1:26" x14ac:dyDescent="0.25">
      <c r="A6908" s="6" t="str">
        <f ca="1">no.</f>
        <v/>
      </c>
      <c r="E6908" s="4" t="str">
        <f ca="1">position</f>
        <v/>
      </c>
      <c r="J6908" s="318"/>
      <c r="M6908" s="4"/>
      <c r="O6908" s="6"/>
      <c r="Q6908" s="20"/>
      <c r="R6908" s="5" t="str">
        <f ca="1">score</f>
        <v/>
      </c>
      <c r="S6908" s="7" t="str">
        <f ca="1">rescore_svc</f>
        <v/>
      </c>
      <c r="U6908" s="11" t="str">
        <f ca="1">price</f>
        <v/>
      </c>
      <c r="V6908" s="4"/>
      <c r="Y6908" s="388">
        <f ca="1">COUNTIFS(OFFSET($B$10, 0, 0, ROW()-9, 1), SERVICE[[#This Row],[Employee ID]], OFFSET($F$10, 0, 0, ROW()-9, 1), SERVICE[[#This Row],[Resources Role]])</f>
        <v>0</v>
      </c>
      <c r="Z6908" s="388">
        <f ca="1">COUNTIFS(OFFSET($F$10, 0, 0, ROW()-9, 1), SERVICE[[#This Row],[Resources Role]], OFFSET($H$10, 0, 0, ROW()-9, 1), SERVICE[[#This Row],[Booking]])</f>
        <v>0</v>
      </c>
    </row>
    <row r="6909" spans="1:26" x14ac:dyDescent="0.25">
      <c r="A6909" s="6" t="str">
        <f ca="1">no.</f>
        <v/>
      </c>
      <c r="E6909" s="4" t="str">
        <f ca="1">position</f>
        <v/>
      </c>
      <c r="J6909" s="318"/>
      <c r="M6909" s="4"/>
      <c r="O6909" s="6"/>
      <c r="Q6909" s="20"/>
      <c r="R6909" s="5" t="str">
        <f ca="1">score</f>
        <v/>
      </c>
      <c r="S6909" s="7" t="str">
        <f ca="1">rescore_svc</f>
        <v/>
      </c>
      <c r="U6909" s="11" t="str">
        <f ca="1">price</f>
        <v/>
      </c>
      <c r="V6909" s="4"/>
      <c r="Y6909" s="388">
        <f ca="1">COUNTIFS(OFFSET($B$10, 0, 0, ROW()-9, 1), SERVICE[[#This Row],[Employee ID]], OFFSET($F$10, 0, 0, ROW()-9, 1), SERVICE[[#This Row],[Resources Role]])</f>
        <v>0</v>
      </c>
      <c r="Z6909" s="388">
        <f ca="1">COUNTIFS(OFFSET($F$10, 0, 0, ROW()-9, 1), SERVICE[[#This Row],[Resources Role]], OFFSET($H$10, 0, 0, ROW()-9, 1), SERVICE[[#This Row],[Booking]])</f>
        <v>0</v>
      </c>
    </row>
    <row r="6910" spans="1:26" x14ac:dyDescent="0.25">
      <c r="A6910" s="6" t="str">
        <f ca="1">no.</f>
        <v/>
      </c>
      <c r="E6910" s="4" t="str">
        <f ca="1">position</f>
        <v/>
      </c>
      <c r="J6910" s="318"/>
      <c r="M6910" s="4"/>
      <c r="O6910" s="6"/>
      <c r="Q6910" s="20"/>
      <c r="R6910" s="5" t="str">
        <f ca="1">score</f>
        <v/>
      </c>
      <c r="S6910" s="7" t="str">
        <f ca="1">rescore_svc</f>
        <v/>
      </c>
      <c r="U6910" s="11" t="str">
        <f ca="1">price</f>
        <v/>
      </c>
      <c r="V6910" s="4"/>
      <c r="Y6910" s="388">
        <f ca="1">COUNTIFS(OFFSET($B$10, 0, 0, ROW()-9, 1), SERVICE[[#This Row],[Employee ID]], OFFSET($F$10, 0, 0, ROW()-9, 1), SERVICE[[#This Row],[Resources Role]])</f>
        <v>0</v>
      </c>
      <c r="Z6910" s="388">
        <f ca="1">COUNTIFS(OFFSET($F$10, 0, 0, ROW()-9, 1), SERVICE[[#This Row],[Resources Role]], OFFSET($H$10, 0, 0, ROW()-9, 1), SERVICE[[#This Row],[Booking]])</f>
        <v>0</v>
      </c>
    </row>
    <row r="6911" spans="1:26" x14ac:dyDescent="0.25">
      <c r="A6911" s="6" t="str">
        <f ca="1">no.</f>
        <v/>
      </c>
      <c r="E6911" s="4" t="str">
        <f ca="1">position</f>
        <v/>
      </c>
      <c r="J6911" s="318"/>
      <c r="M6911" s="4"/>
      <c r="O6911" s="6"/>
      <c r="Q6911" s="20"/>
      <c r="R6911" s="5" t="str">
        <f ca="1">score</f>
        <v/>
      </c>
      <c r="S6911" s="7" t="str">
        <f ca="1">rescore_svc</f>
        <v/>
      </c>
      <c r="U6911" s="11" t="str">
        <f ca="1">price</f>
        <v/>
      </c>
      <c r="V6911" s="4"/>
      <c r="Y6911" s="388">
        <f ca="1">COUNTIFS(OFFSET($B$10, 0, 0, ROW()-9, 1), SERVICE[[#This Row],[Employee ID]], OFFSET($F$10, 0, 0, ROW()-9, 1), SERVICE[[#This Row],[Resources Role]])</f>
        <v>0</v>
      </c>
      <c r="Z6911" s="388">
        <f ca="1">COUNTIFS(OFFSET($F$10, 0, 0, ROW()-9, 1), SERVICE[[#This Row],[Resources Role]], OFFSET($H$10, 0, 0, ROW()-9, 1), SERVICE[[#This Row],[Booking]])</f>
        <v>0</v>
      </c>
    </row>
    <row r="6912" spans="1:26" x14ac:dyDescent="0.25">
      <c r="A6912" s="6" t="str">
        <f ca="1">no.</f>
        <v/>
      </c>
      <c r="E6912" s="4" t="str">
        <f ca="1">position</f>
        <v/>
      </c>
      <c r="J6912" s="318"/>
      <c r="M6912" s="4"/>
      <c r="O6912" s="6"/>
      <c r="Q6912" s="20"/>
      <c r="R6912" s="5" t="str">
        <f ca="1">score</f>
        <v/>
      </c>
      <c r="S6912" s="7" t="str">
        <f ca="1">rescore_svc</f>
        <v/>
      </c>
      <c r="U6912" s="11" t="str">
        <f ca="1">price</f>
        <v/>
      </c>
      <c r="V6912" s="4"/>
      <c r="Y6912" s="388">
        <f ca="1">COUNTIFS(OFFSET($B$10, 0, 0, ROW()-9, 1), SERVICE[[#This Row],[Employee ID]], OFFSET($F$10, 0, 0, ROW()-9, 1), SERVICE[[#This Row],[Resources Role]])</f>
        <v>0</v>
      </c>
      <c r="Z6912" s="388">
        <f ca="1">COUNTIFS(OFFSET($F$10, 0, 0, ROW()-9, 1), SERVICE[[#This Row],[Resources Role]], OFFSET($H$10, 0, 0, ROW()-9, 1), SERVICE[[#This Row],[Booking]])</f>
        <v>0</v>
      </c>
    </row>
    <row r="6913" spans="1:26" x14ac:dyDescent="0.25">
      <c r="A6913" s="6" t="str">
        <f ca="1">no.</f>
        <v/>
      </c>
      <c r="E6913" s="4" t="str">
        <f ca="1">position</f>
        <v/>
      </c>
      <c r="J6913" s="318"/>
      <c r="M6913" s="4"/>
      <c r="O6913" s="6"/>
      <c r="Q6913" s="20"/>
      <c r="R6913" s="5" t="str">
        <f ca="1">score</f>
        <v/>
      </c>
      <c r="S6913" s="7" t="str">
        <f ca="1">rescore_svc</f>
        <v/>
      </c>
      <c r="U6913" s="11" t="str">
        <f ca="1">price</f>
        <v/>
      </c>
      <c r="V6913" s="4"/>
      <c r="Y6913" s="388">
        <f ca="1">COUNTIFS(OFFSET($B$10, 0, 0, ROW()-9, 1), SERVICE[[#This Row],[Employee ID]], OFFSET($F$10, 0, 0, ROW()-9, 1), SERVICE[[#This Row],[Resources Role]])</f>
        <v>0</v>
      </c>
      <c r="Z6913" s="388">
        <f ca="1">COUNTIFS(OFFSET($F$10, 0, 0, ROW()-9, 1), SERVICE[[#This Row],[Resources Role]], OFFSET($H$10, 0, 0, ROW()-9, 1), SERVICE[[#This Row],[Booking]])</f>
        <v>0</v>
      </c>
    </row>
    <row r="6914" spans="1:26" x14ac:dyDescent="0.25">
      <c r="A6914" s="6" t="str">
        <f ca="1">no.</f>
        <v/>
      </c>
      <c r="E6914" s="4" t="str">
        <f ca="1">position</f>
        <v/>
      </c>
      <c r="J6914" s="318"/>
      <c r="M6914" s="4"/>
      <c r="O6914" s="6"/>
      <c r="Q6914" s="20"/>
      <c r="R6914" s="5" t="str">
        <f ca="1">score</f>
        <v/>
      </c>
      <c r="S6914" s="7" t="str">
        <f ca="1">rescore_svc</f>
        <v/>
      </c>
      <c r="U6914" s="11" t="str">
        <f ca="1">price</f>
        <v/>
      </c>
      <c r="V6914" s="4"/>
      <c r="Y6914" s="388">
        <f ca="1">COUNTIFS(OFFSET($B$10, 0, 0, ROW()-9, 1), SERVICE[[#This Row],[Employee ID]], OFFSET($F$10, 0, 0, ROW()-9, 1), SERVICE[[#This Row],[Resources Role]])</f>
        <v>0</v>
      </c>
      <c r="Z6914" s="388">
        <f ca="1">COUNTIFS(OFFSET($F$10, 0, 0, ROW()-9, 1), SERVICE[[#This Row],[Resources Role]], OFFSET($H$10, 0, 0, ROW()-9, 1), SERVICE[[#This Row],[Booking]])</f>
        <v>0</v>
      </c>
    </row>
    <row r="6915" spans="1:26" x14ac:dyDescent="0.25">
      <c r="A6915" s="6" t="str">
        <f ca="1">no.</f>
        <v/>
      </c>
      <c r="E6915" s="4" t="str">
        <f ca="1">position</f>
        <v/>
      </c>
      <c r="J6915" s="318"/>
      <c r="M6915" s="4"/>
      <c r="O6915" s="6"/>
      <c r="Q6915" s="20"/>
      <c r="R6915" s="5" t="str">
        <f ca="1">score</f>
        <v/>
      </c>
      <c r="S6915" s="7" t="str">
        <f ca="1">rescore_svc</f>
        <v/>
      </c>
      <c r="U6915" s="11" t="str">
        <f ca="1">price</f>
        <v/>
      </c>
      <c r="V6915" s="4"/>
      <c r="Y6915" s="388">
        <f ca="1">COUNTIFS(OFFSET($B$10, 0, 0, ROW()-9, 1), SERVICE[[#This Row],[Employee ID]], OFFSET($F$10, 0, 0, ROW()-9, 1), SERVICE[[#This Row],[Resources Role]])</f>
        <v>0</v>
      </c>
      <c r="Z6915" s="388">
        <f ca="1">COUNTIFS(OFFSET($F$10, 0, 0, ROW()-9, 1), SERVICE[[#This Row],[Resources Role]], OFFSET($H$10, 0, 0, ROW()-9, 1), SERVICE[[#This Row],[Booking]])</f>
        <v>0</v>
      </c>
    </row>
    <row r="6916" spans="1:26" x14ac:dyDescent="0.25">
      <c r="A6916" s="6" t="str">
        <f ca="1">no.</f>
        <v/>
      </c>
      <c r="E6916" s="4" t="str">
        <f ca="1">position</f>
        <v/>
      </c>
      <c r="J6916" s="318"/>
      <c r="M6916" s="4"/>
      <c r="O6916" s="6"/>
      <c r="Q6916" s="20"/>
      <c r="R6916" s="5" t="str">
        <f ca="1">score</f>
        <v/>
      </c>
      <c r="S6916" s="7" t="str">
        <f ca="1">rescore_svc</f>
        <v/>
      </c>
      <c r="U6916" s="11" t="str">
        <f ca="1">price</f>
        <v/>
      </c>
      <c r="V6916" s="4"/>
      <c r="Y6916" s="388">
        <f ca="1">COUNTIFS(OFFSET($B$10, 0, 0, ROW()-9, 1), SERVICE[[#This Row],[Employee ID]], OFFSET($F$10, 0, 0, ROW()-9, 1), SERVICE[[#This Row],[Resources Role]])</f>
        <v>0</v>
      </c>
      <c r="Z6916" s="388">
        <f ca="1">COUNTIFS(OFFSET($F$10, 0, 0, ROW()-9, 1), SERVICE[[#This Row],[Resources Role]], OFFSET($H$10, 0, 0, ROW()-9, 1), SERVICE[[#This Row],[Booking]])</f>
        <v>0</v>
      </c>
    </row>
    <row r="6917" spans="1:26" x14ac:dyDescent="0.25">
      <c r="A6917" s="6" t="str">
        <f ca="1">no.</f>
        <v/>
      </c>
      <c r="E6917" s="4" t="str">
        <f ca="1">position</f>
        <v/>
      </c>
      <c r="J6917" s="318"/>
      <c r="M6917" s="4"/>
      <c r="O6917" s="6"/>
      <c r="Q6917" s="20"/>
      <c r="R6917" s="5" t="str">
        <f ca="1">score</f>
        <v/>
      </c>
      <c r="S6917" s="7" t="str">
        <f ca="1">rescore_svc</f>
        <v/>
      </c>
      <c r="U6917" s="11" t="str">
        <f ca="1">price</f>
        <v/>
      </c>
      <c r="V6917" s="4"/>
      <c r="Y6917" s="388">
        <f ca="1">COUNTIFS(OFFSET($B$10, 0, 0, ROW()-9, 1), SERVICE[[#This Row],[Employee ID]], OFFSET($F$10, 0, 0, ROW()-9, 1), SERVICE[[#This Row],[Resources Role]])</f>
        <v>0</v>
      </c>
      <c r="Z6917" s="388">
        <f ca="1">COUNTIFS(OFFSET($F$10, 0, 0, ROW()-9, 1), SERVICE[[#This Row],[Resources Role]], OFFSET($H$10, 0, 0, ROW()-9, 1), SERVICE[[#This Row],[Booking]])</f>
        <v>0</v>
      </c>
    </row>
    <row r="6918" spans="1:26" x14ac:dyDescent="0.25">
      <c r="A6918" s="6" t="str">
        <f ca="1">no.</f>
        <v/>
      </c>
      <c r="E6918" s="4" t="str">
        <f ca="1">position</f>
        <v/>
      </c>
      <c r="J6918" s="318"/>
      <c r="M6918" s="4"/>
      <c r="O6918" s="6"/>
      <c r="Q6918" s="20"/>
      <c r="R6918" s="5" t="str">
        <f ca="1">score</f>
        <v/>
      </c>
      <c r="S6918" s="7" t="str">
        <f ca="1">rescore_svc</f>
        <v/>
      </c>
      <c r="U6918" s="11" t="str">
        <f ca="1">price</f>
        <v/>
      </c>
      <c r="V6918" s="4"/>
      <c r="Y6918" s="388">
        <f ca="1">COUNTIFS(OFFSET($B$10, 0, 0, ROW()-9, 1), SERVICE[[#This Row],[Employee ID]], OFFSET($F$10, 0, 0, ROW()-9, 1), SERVICE[[#This Row],[Resources Role]])</f>
        <v>0</v>
      </c>
      <c r="Z6918" s="388">
        <f ca="1">COUNTIFS(OFFSET($F$10, 0, 0, ROW()-9, 1), SERVICE[[#This Row],[Resources Role]], OFFSET($H$10, 0, 0, ROW()-9, 1), SERVICE[[#This Row],[Booking]])</f>
        <v>0</v>
      </c>
    </row>
    <row r="6919" spans="1:26" x14ac:dyDescent="0.25">
      <c r="A6919" s="6" t="str">
        <f ca="1">no.</f>
        <v/>
      </c>
      <c r="E6919" s="4" t="str">
        <f ca="1">position</f>
        <v/>
      </c>
      <c r="J6919" s="318"/>
      <c r="M6919" s="4"/>
      <c r="O6919" s="6"/>
      <c r="Q6919" s="20"/>
      <c r="R6919" s="5" t="str">
        <f ca="1">score</f>
        <v/>
      </c>
      <c r="S6919" s="7" t="str">
        <f ca="1">rescore_svc</f>
        <v/>
      </c>
      <c r="U6919" s="11" t="str">
        <f ca="1">price</f>
        <v/>
      </c>
      <c r="V6919" s="4"/>
      <c r="Y6919" s="388">
        <f ca="1">COUNTIFS(OFFSET($B$10, 0, 0, ROW()-9, 1), SERVICE[[#This Row],[Employee ID]], OFFSET($F$10, 0, 0, ROW()-9, 1), SERVICE[[#This Row],[Resources Role]])</f>
        <v>0</v>
      </c>
      <c r="Z6919" s="388">
        <f ca="1">COUNTIFS(OFFSET($F$10, 0, 0, ROW()-9, 1), SERVICE[[#This Row],[Resources Role]], OFFSET($H$10, 0, 0, ROW()-9, 1), SERVICE[[#This Row],[Booking]])</f>
        <v>0</v>
      </c>
    </row>
    <row r="6920" spans="1:26" x14ac:dyDescent="0.25">
      <c r="A6920" s="6" t="str">
        <f ca="1">no.</f>
        <v/>
      </c>
      <c r="E6920" s="4" t="str">
        <f ca="1">position</f>
        <v/>
      </c>
      <c r="J6920" s="318"/>
      <c r="M6920" s="4"/>
      <c r="O6920" s="6"/>
      <c r="Q6920" s="20"/>
      <c r="R6920" s="5" t="str">
        <f ca="1">score</f>
        <v/>
      </c>
      <c r="S6920" s="7" t="str">
        <f ca="1">rescore_svc</f>
        <v/>
      </c>
      <c r="U6920" s="11" t="str">
        <f ca="1">price</f>
        <v/>
      </c>
      <c r="V6920" s="4"/>
      <c r="Y6920" s="388">
        <f ca="1">COUNTIFS(OFFSET($B$10, 0, 0, ROW()-9, 1), SERVICE[[#This Row],[Employee ID]], OFFSET($F$10, 0, 0, ROW()-9, 1), SERVICE[[#This Row],[Resources Role]])</f>
        <v>0</v>
      </c>
      <c r="Z6920" s="388">
        <f ca="1">COUNTIFS(OFFSET($F$10, 0, 0, ROW()-9, 1), SERVICE[[#This Row],[Resources Role]], OFFSET($H$10, 0, 0, ROW()-9, 1), SERVICE[[#This Row],[Booking]])</f>
        <v>0</v>
      </c>
    </row>
    <row r="6921" spans="1:26" x14ac:dyDescent="0.25">
      <c r="A6921" s="6" t="str">
        <f ca="1">no.</f>
        <v/>
      </c>
      <c r="E6921" s="4" t="str">
        <f ca="1">position</f>
        <v/>
      </c>
      <c r="J6921" s="318"/>
      <c r="M6921" s="4"/>
      <c r="O6921" s="6"/>
      <c r="Q6921" s="20"/>
      <c r="R6921" s="5" t="str">
        <f ca="1">score</f>
        <v/>
      </c>
      <c r="S6921" s="7" t="str">
        <f ca="1">rescore_svc</f>
        <v/>
      </c>
      <c r="U6921" s="11" t="str">
        <f ca="1">price</f>
        <v/>
      </c>
      <c r="V6921" s="4"/>
      <c r="Y6921" s="388">
        <f ca="1">COUNTIFS(OFFSET($B$10, 0, 0, ROW()-9, 1), SERVICE[[#This Row],[Employee ID]], OFFSET($F$10, 0, 0, ROW()-9, 1), SERVICE[[#This Row],[Resources Role]])</f>
        <v>0</v>
      </c>
      <c r="Z6921" s="388">
        <f ca="1">COUNTIFS(OFFSET($F$10, 0, 0, ROW()-9, 1), SERVICE[[#This Row],[Resources Role]], OFFSET($H$10, 0, 0, ROW()-9, 1), SERVICE[[#This Row],[Booking]])</f>
        <v>0</v>
      </c>
    </row>
    <row r="6922" spans="1:26" x14ac:dyDescent="0.25">
      <c r="A6922" s="6" t="str">
        <f ca="1">no.</f>
        <v/>
      </c>
      <c r="E6922" s="4" t="str">
        <f ca="1">position</f>
        <v/>
      </c>
      <c r="J6922" s="318"/>
      <c r="M6922" s="4"/>
      <c r="O6922" s="6"/>
      <c r="Q6922" s="20"/>
      <c r="R6922" s="5" t="str">
        <f ca="1">score</f>
        <v/>
      </c>
      <c r="S6922" s="7" t="str">
        <f ca="1">rescore_svc</f>
        <v/>
      </c>
      <c r="U6922" s="11" t="str">
        <f ca="1">price</f>
        <v/>
      </c>
      <c r="V6922" s="4"/>
      <c r="Y6922" s="388">
        <f ca="1">COUNTIFS(OFFSET($B$10, 0, 0, ROW()-9, 1), SERVICE[[#This Row],[Employee ID]], OFFSET($F$10, 0, 0, ROW()-9, 1), SERVICE[[#This Row],[Resources Role]])</f>
        <v>0</v>
      </c>
      <c r="Z6922" s="388">
        <f ca="1">COUNTIFS(OFFSET($F$10, 0, 0, ROW()-9, 1), SERVICE[[#This Row],[Resources Role]], OFFSET($H$10, 0, 0, ROW()-9, 1), SERVICE[[#This Row],[Booking]])</f>
        <v>0</v>
      </c>
    </row>
    <row r="6923" spans="1:26" x14ac:dyDescent="0.25">
      <c r="A6923" s="6" t="str">
        <f ca="1">no.</f>
        <v/>
      </c>
      <c r="E6923" s="4" t="str">
        <f ca="1">position</f>
        <v/>
      </c>
      <c r="J6923" s="318"/>
      <c r="M6923" s="4"/>
      <c r="O6923" s="6"/>
      <c r="Q6923" s="20"/>
      <c r="R6923" s="5" t="str">
        <f ca="1">score</f>
        <v/>
      </c>
      <c r="S6923" s="7" t="str">
        <f ca="1">rescore_svc</f>
        <v/>
      </c>
      <c r="U6923" s="11" t="str">
        <f ca="1">price</f>
        <v/>
      </c>
      <c r="V6923" s="4"/>
      <c r="Y6923" s="388">
        <f ca="1">COUNTIFS(OFFSET($B$10, 0, 0, ROW()-9, 1), SERVICE[[#This Row],[Employee ID]], OFFSET($F$10, 0, 0, ROW()-9, 1), SERVICE[[#This Row],[Resources Role]])</f>
        <v>0</v>
      </c>
      <c r="Z6923" s="388">
        <f ca="1">COUNTIFS(OFFSET($F$10, 0, 0, ROW()-9, 1), SERVICE[[#This Row],[Resources Role]], OFFSET($H$10, 0, 0, ROW()-9, 1), SERVICE[[#This Row],[Booking]])</f>
        <v>0</v>
      </c>
    </row>
    <row r="6924" spans="1:26" x14ac:dyDescent="0.25">
      <c r="A6924" s="6" t="str">
        <f ca="1">no.</f>
        <v/>
      </c>
      <c r="E6924" s="4" t="str">
        <f ca="1">position</f>
        <v/>
      </c>
      <c r="J6924" s="318"/>
      <c r="M6924" s="4"/>
      <c r="O6924" s="6"/>
      <c r="Q6924" s="20"/>
      <c r="R6924" s="5" t="str">
        <f ca="1">score</f>
        <v/>
      </c>
      <c r="S6924" s="7" t="str">
        <f ca="1">rescore_svc</f>
        <v/>
      </c>
      <c r="U6924" s="11" t="str">
        <f ca="1">price</f>
        <v/>
      </c>
      <c r="V6924" s="4"/>
      <c r="Y6924" s="388">
        <f ca="1">COUNTIFS(OFFSET($B$10, 0, 0, ROW()-9, 1), SERVICE[[#This Row],[Employee ID]], OFFSET($F$10, 0, 0, ROW()-9, 1), SERVICE[[#This Row],[Resources Role]])</f>
        <v>0</v>
      </c>
      <c r="Z6924" s="388">
        <f ca="1">COUNTIFS(OFFSET($F$10, 0, 0, ROW()-9, 1), SERVICE[[#This Row],[Resources Role]], OFFSET($H$10, 0, 0, ROW()-9, 1), SERVICE[[#This Row],[Booking]])</f>
        <v>0</v>
      </c>
    </row>
    <row r="6925" spans="1:26" x14ac:dyDescent="0.25">
      <c r="A6925" s="6" t="str">
        <f ca="1">no.</f>
        <v/>
      </c>
      <c r="E6925" s="4" t="str">
        <f ca="1">position</f>
        <v/>
      </c>
      <c r="J6925" s="318"/>
      <c r="M6925" s="4"/>
      <c r="O6925" s="6"/>
      <c r="Q6925" s="20"/>
      <c r="R6925" s="5" t="str">
        <f ca="1">score</f>
        <v/>
      </c>
      <c r="S6925" s="7" t="str">
        <f ca="1">rescore_svc</f>
        <v/>
      </c>
      <c r="U6925" s="11" t="str">
        <f ca="1">price</f>
        <v/>
      </c>
      <c r="V6925" s="4"/>
      <c r="Y6925" s="388">
        <f ca="1">COUNTIFS(OFFSET($B$10, 0, 0, ROW()-9, 1), SERVICE[[#This Row],[Employee ID]], OFFSET($F$10, 0, 0, ROW()-9, 1), SERVICE[[#This Row],[Resources Role]])</f>
        <v>0</v>
      </c>
      <c r="Z6925" s="388">
        <f ca="1">COUNTIFS(OFFSET($F$10, 0, 0, ROW()-9, 1), SERVICE[[#This Row],[Resources Role]], OFFSET($H$10, 0, 0, ROW()-9, 1), SERVICE[[#This Row],[Booking]])</f>
        <v>0</v>
      </c>
    </row>
    <row r="6926" spans="1:26" x14ac:dyDescent="0.25">
      <c r="A6926" s="6" t="str">
        <f ca="1">no.</f>
        <v/>
      </c>
      <c r="E6926" s="4" t="str">
        <f ca="1">position</f>
        <v/>
      </c>
      <c r="J6926" s="318"/>
      <c r="M6926" s="4"/>
      <c r="O6926" s="6"/>
      <c r="Q6926" s="20"/>
      <c r="R6926" s="5" t="str">
        <f ca="1">score</f>
        <v/>
      </c>
      <c r="S6926" s="7" t="str">
        <f ca="1">rescore_svc</f>
        <v/>
      </c>
      <c r="U6926" s="11" t="str">
        <f ca="1">price</f>
        <v/>
      </c>
      <c r="V6926" s="4"/>
      <c r="Y6926" s="388">
        <f ca="1">COUNTIFS(OFFSET($B$10, 0, 0, ROW()-9, 1), SERVICE[[#This Row],[Employee ID]], OFFSET($F$10, 0, 0, ROW()-9, 1), SERVICE[[#This Row],[Resources Role]])</f>
        <v>0</v>
      </c>
      <c r="Z6926" s="388">
        <f ca="1">COUNTIFS(OFFSET($F$10, 0, 0, ROW()-9, 1), SERVICE[[#This Row],[Resources Role]], OFFSET($H$10, 0, 0, ROW()-9, 1), SERVICE[[#This Row],[Booking]])</f>
        <v>0</v>
      </c>
    </row>
    <row r="6927" spans="1:26" x14ac:dyDescent="0.25">
      <c r="A6927" s="6" t="str">
        <f ca="1">no.</f>
        <v/>
      </c>
      <c r="E6927" s="4" t="str">
        <f ca="1">position</f>
        <v/>
      </c>
      <c r="J6927" s="318"/>
      <c r="M6927" s="4"/>
      <c r="O6927" s="6"/>
      <c r="Q6927" s="20"/>
      <c r="R6927" s="5" t="str">
        <f ca="1">score</f>
        <v/>
      </c>
      <c r="S6927" s="7" t="str">
        <f ca="1">rescore_svc</f>
        <v/>
      </c>
      <c r="U6927" s="11" t="str">
        <f ca="1">price</f>
        <v/>
      </c>
      <c r="V6927" s="4"/>
      <c r="Y6927" s="388">
        <f ca="1">COUNTIFS(OFFSET($B$10, 0, 0, ROW()-9, 1), SERVICE[[#This Row],[Employee ID]], OFFSET($F$10, 0, 0, ROW()-9, 1), SERVICE[[#This Row],[Resources Role]])</f>
        <v>0</v>
      </c>
      <c r="Z6927" s="388">
        <f ca="1">COUNTIFS(OFFSET($F$10, 0, 0, ROW()-9, 1), SERVICE[[#This Row],[Resources Role]], OFFSET($H$10, 0, 0, ROW()-9, 1), SERVICE[[#This Row],[Booking]])</f>
        <v>0</v>
      </c>
    </row>
    <row r="6928" spans="1:26" x14ac:dyDescent="0.25">
      <c r="A6928" s="6" t="str">
        <f ca="1">no.</f>
        <v/>
      </c>
      <c r="E6928" s="4" t="str">
        <f ca="1">position</f>
        <v/>
      </c>
      <c r="J6928" s="318"/>
      <c r="M6928" s="4"/>
      <c r="O6928" s="6"/>
      <c r="Q6928" s="20"/>
      <c r="R6928" s="5" t="str">
        <f ca="1">score</f>
        <v/>
      </c>
      <c r="S6928" s="7" t="str">
        <f ca="1">rescore_svc</f>
        <v/>
      </c>
      <c r="U6928" s="11" t="str">
        <f ca="1">price</f>
        <v/>
      </c>
      <c r="V6928" s="4"/>
      <c r="Y6928" s="388">
        <f ca="1">COUNTIFS(OFFSET($B$10, 0, 0, ROW()-9, 1), SERVICE[[#This Row],[Employee ID]], OFFSET($F$10, 0, 0, ROW()-9, 1), SERVICE[[#This Row],[Resources Role]])</f>
        <v>0</v>
      </c>
      <c r="Z6928" s="388">
        <f ca="1">COUNTIFS(OFFSET($F$10, 0, 0, ROW()-9, 1), SERVICE[[#This Row],[Resources Role]], OFFSET($H$10, 0, 0, ROW()-9, 1), SERVICE[[#This Row],[Booking]])</f>
        <v>0</v>
      </c>
    </row>
    <row r="6929" spans="1:26" x14ac:dyDescent="0.25">
      <c r="A6929" s="6" t="str">
        <f ca="1">no.</f>
        <v/>
      </c>
      <c r="E6929" s="4" t="str">
        <f ca="1">position</f>
        <v/>
      </c>
      <c r="J6929" s="318"/>
      <c r="M6929" s="4"/>
      <c r="O6929" s="6"/>
      <c r="Q6929" s="20"/>
      <c r="R6929" s="5" t="str">
        <f ca="1">score</f>
        <v/>
      </c>
      <c r="S6929" s="7" t="str">
        <f ca="1">rescore_svc</f>
        <v/>
      </c>
      <c r="U6929" s="11" t="str">
        <f ca="1">price</f>
        <v/>
      </c>
      <c r="V6929" s="4"/>
      <c r="Y6929" s="388">
        <f ca="1">COUNTIFS(OFFSET($B$10, 0, 0, ROW()-9, 1), SERVICE[[#This Row],[Employee ID]], OFFSET($F$10, 0, 0, ROW()-9, 1), SERVICE[[#This Row],[Resources Role]])</f>
        <v>0</v>
      </c>
      <c r="Z6929" s="388">
        <f ca="1">COUNTIFS(OFFSET($F$10, 0, 0, ROW()-9, 1), SERVICE[[#This Row],[Resources Role]], OFFSET($H$10, 0, 0, ROW()-9, 1), SERVICE[[#This Row],[Booking]])</f>
        <v>0</v>
      </c>
    </row>
    <row r="6930" spans="1:26" x14ac:dyDescent="0.25">
      <c r="A6930" s="6" t="str">
        <f ca="1">no.</f>
        <v/>
      </c>
      <c r="E6930" s="4" t="str">
        <f ca="1">position</f>
        <v/>
      </c>
      <c r="J6930" s="318"/>
      <c r="M6930" s="4"/>
      <c r="O6930" s="6"/>
      <c r="Q6930" s="20"/>
      <c r="R6930" s="5" t="str">
        <f ca="1">score</f>
        <v/>
      </c>
      <c r="S6930" s="7" t="str">
        <f ca="1">rescore_svc</f>
        <v/>
      </c>
      <c r="U6930" s="11" t="str">
        <f ca="1">price</f>
        <v/>
      </c>
      <c r="V6930" s="4"/>
      <c r="Y6930" s="388">
        <f ca="1">COUNTIFS(OFFSET($B$10, 0, 0, ROW()-9, 1), SERVICE[[#This Row],[Employee ID]], OFFSET($F$10, 0, 0, ROW()-9, 1), SERVICE[[#This Row],[Resources Role]])</f>
        <v>0</v>
      </c>
      <c r="Z6930" s="388">
        <f ca="1">COUNTIFS(OFFSET($F$10, 0, 0, ROW()-9, 1), SERVICE[[#This Row],[Resources Role]], OFFSET($H$10, 0, 0, ROW()-9, 1), SERVICE[[#This Row],[Booking]])</f>
        <v>0</v>
      </c>
    </row>
    <row r="6931" spans="1:26" x14ac:dyDescent="0.25">
      <c r="A6931" s="6" t="str">
        <f ca="1">no.</f>
        <v/>
      </c>
      <c r="E6931" s="4" t="str">
        <f ca="1">position</f>
        <v/>
      </c>
      <c r="J6931" s="318"/>
      <c r="M6931" s="4"/>
      <c r="O6931" s="6"/>
      <c r="Q6931" s="20"/>
      <c r="R6931" s="5" t="str">
        <f ca="1">score</f>
        <v/>
      </c>
      <c r="S6931" s="7" t="str">
        <f ca="1">rescore_svc</f>
        <v/>
      </c>
      <c r="U6931" s="11" t="str">
        <f ca="1">price</f>
        <v/>
      </c>
      <c r="V6931" s="4"/>
      <c r="Y6931" s="388">
        <f ca="1">COUNTIFS(OFFSET($B$10, 0, 0, ROW()-9, 1), SERVICE[[#This Row],[Employee ID]], OFFSET($F$10, 0, 0, ROW()-9, 1), SERVICE[[#This Row],[Resources Role]])</f>
        <v>0</v>
      </c>
      <c r="Z6931" s="388">
        <f ca="1">COUNTIFS(OFFSET($F$10, 0, 0, ROW()-9, 1), SERVICE[[#This Row],[Resources Role]], OFFSET($H$10, 0, 0, ROW()-9, 1), SERVICE[[#This Row],[Booking]])</f>
        <v>0</v>
      </c>
    </row>
    <row r="6932" spans="1:26" x14ac:dyDescent="0.25">
      <c r="A6932" s="6" t="str">
        <f ca="1">no.</f>
        <v/>
      </c>
      <c r="E6932" s="4" t="str">
        <f ca="1">position</f>
        <v/>
      </c>
      <c r="J6932" s="318"/>
      <c r="M6932" s="4"/>
      <c r="O6932" s="6"/>
      <c r="Q6932" s="20"/>
      <c r="R6932" s="5" t="str">
        <f ca="1">score</f>
        <v/>
      </c>
      <c r="S6932" s="7" t="str">
        <f ca="1">rescore_svc</f>
        <v/>
      </c>
      <c r="U6932" s="11" t="str">
        <f ca="1">price</f>
        <v/>
      </c>
      <c r="V6932" s="4"/>
      <c r="Y6932" s="388">
        <f ca="1">COUNTIFS(OFFSET($B$10, 0, 0, ROW()-9, 1), SERVICE[[#This Row],[Employee ID]], OFFSET($F$10, 0, 0, ROW()-9, 1), SERVICE[[#This Row],[Resources Role]])</f>
        <v>0</v>
      </c>
      <c r="Z6932" s="388">
        <f ca="1">COUNTIFS(OFFSET($F$10, 0, 0, ROW()-9, 1), SERVICE[[#This Row],[Resources Role]], OFFSET($H$10, 0, 0, ROW()-9, 1), SERVICE[[#This Row],[Booking]])</f>
        <v>0</v>
      </c>
    </row>
    <row r="6933" spans="1:26" x14ac:dyDescent="0.25">
      <c r="A6933" s="6" t="str">
        <f ca="1">no.</f>
        <v/>
      </c>
      <c r="E6933" s="4" t="str">
        <f ca="1">position</f>
        <v/>
      </c>
      <c r="J6933" s="318"/>
      <c r="M6933" s="4"/>
      <c r="O6933" s="6"/>
      <c r="Q6933" s="20"/>
      <c r="R6933" s="5" t="str">
        <f ca="1">score</f>
        <v/>
      </c>
      <c r="S6933" s="7" t="str">
        <f ca="1">rescore_svc</f>
        <v/>
      </c>
      <c r="U6933" s="11" t="str">
        <f ca="1">price</f>
        <v/>
      </c>
      <c r="V6933" s="4"/>
      <c r="Y6933" s="388">
        <f ca="1">COUNTIFS(OFFSET($B$10, 0, 0, ROW()-9, 1), SERVICE[[#This Row],[Employee ID]], OFFSET($F$10, 0, 0, ROW()-9, 1), SERVICE[[#This Row],[Resources Role]])</f>
        <v>0</v>
      </c>
      <c r="Z6933" s="388">
        <f ca="1">COUNTIFS(OFFSET($F$10, 0, 0, ROW()-9, 1), SERVICE[[#This Row],[Resources Role]], OFFSET($H$10, 0, 0, ROW()-9, 1), SERVICE[[#This Row],[Booking]])</f>
        <v>0</v>
      </c>
    </row>
    <row r="6934" spans="1:26" x14ac:dyDescent="0.25">
      <c r="A6934" s="6" t="str">
        <f ca="1">no.</f>
        <v/>
      </c>
      <c r="E6934" s="4" t="str">
        <f ca="1">position</f>
        <v/>
      </c>
      <c r="J6934" s="318"/>
      <c r="M6934" s="4"/>
      <c r="O6934" s="6"/>
      <c r="Q6934" s="20"/>
      <c r="R6934" s="5" t="str">
        <f ca="1">score</f>
        <v/>
      </c>
      <c r="S6934" s="7" t="str">
        <f ca="1">rescore_svc</f>
        <v/>
      </c>
      <c r="U6934" s="11" t="str">
        <f ca="1">price</f>
        <v/>
      </c>
      <c r="V6934" s="4"/>
      <c r="Y6934" s="388">
        <f ca="1">COUNTIFS(OFFSET($B$10, 0, 0, ROW()-9, 1), SERVICE[[#This Row],[Employee ID]], OFFSET($F$10, 0, 0, ROW()-9, 1), SERVICE[[#This Row],[Resources Role]])</f>
        <v>0</v>
      </c>
      <c r="Z6934" s="388">
        <f ca="1">COUNTIFS(OFFSET($F$10, 0, 0, ROW()-9, 1), SERVICE[[#This Row],[Resources Role]], OFFSET($H$10, 0, 0, ROW()-9, 1), SERVICE[[#This Row],[Booking]])</f>
        <v>0</v>
      </c>
    </row>
    <row r="6935" spans="1:26" x14ac:dyDescent="0.25">
      <c r="A6935" s="6" t="str">
        <f ca="1">no.</f>
        <v/>
      </c>
      <c r="E6935" s="4" t="str">
        <f ca="1">position</f>
        <v/>
      </c>
      <c r="J6935" s="318"/>
      <c r="M6935" s="4"/>
      <c r="O6935" s="6"/>
      <c r="Q6935" s="20"/>
      <c r="R6935" s="5" t="str">
        <f ca="1">score</f>
        <v/>
      </c>
      <c r="S6935" s="7" t="str">
        <f ca="1">rescore_svc</f>
        <v/>
      </c>
      <c r="U6935" s="11" t="str">
        <f ca="1">price</f>
        <v/>
      </c>
      <c r="V6935" s="4"/>
      <c r="Y6935" s="388">
        <f ca="1">COUNTIFS(OFFSET($B$10, 0, 0, ROW()-9, 1), SERVICE[[#This Row],[Employee ID]], OFFSET($F$10, 0, 0, ROW()-9, 1), SERVICE[[#This Row],[Resources Role]])</f>
        <v>0</v>
      </c>
      <c r="Z6935" s="388">
        <f ca="1">COUNTIFS(OFFSET($F$10, 0, 0, ROW()-9, 1), SERVICE[[#This Row],[Resources Role]], OFFSET($H$10, 0, 0, ROW()-9, 1), SERVICE[[#This Row],[Booking]])</f>
        <v>0</v>
      </c>
    </row>
    <row r="6936" spans="1:26" x14ac:dyDescent="0.25">
      <c r="A6936" s="6" t="str">
        <f ca="1">no.</f>
        <v/>
      </c>
      <c r="E6936" s="4" t="str">
        <f ca="1">position</f>
        <v/>
      </c>
      <c r="J6936" s="318"/>
      <c r="M6936" s="4"/>
      <c r="O6936" s="6"/>
      <c r="Q6936" s="20"/>
      <c r="R6936" s="5" t="str">
        <f ca="1">score</f>
        <v/>
      </c>
      <c r="S6936" s="7" t="str">
        <f ca="1">rescore_svc</f>
        <v/>
      </c>
      <c r="U6936" s="11" t="str">
        <f ca="1">price</f>
        <v/>
      </c>
      <c r="V6936" s="4"/>
      <c r="Y6936" s="388">
        <f ca="1">COUNTIFS(OFFSET($B$10, 0, 0, ROW()-9, 1), SERVICE[[#This Row],[Employee ID]], OFFSET($F$10, 0, 0, ROW()-9, 1), SERVICE[[#This Row],[Resources Role]])</f>
        <v>0</v>
      </c>
      <c r="Z6936" s="388">
        <f ca="1">COUNTIFS(OFFSET($F$10, 0, 0, ROW()-9, 1), SERVICE[[#This Row],[Resources Role]], OFFSET($H$10, 0, 0, ROW()-9, 1), SERVICE[[#This Row],[Booking]])</f>
        <v>0</v>
      </c>
    </row>
    <row r="6937" spans="1:26" x14ac:dyDescent="0.25">
      <c r="A6937" s="6" t="str">
        <f ca="1">no.</f>
        <v/>
      </c>
      <c r="E6937" s="4" t="str">
        <f ca="1">position</f>
        <v/>
      </c>
      <c r="J6937" s="318"/>
      <c r="M6937" s="4"/>
      <c r="O6937" s="6"/>
      <c r="Q6937" s="20"/>
      <c r="R6937" s="5" t="str">
        <f ca="1">score</f>
        <v/>
      </c>
      <c r="S6937" s="7" t="str">
        <f ca="1">rescore_svc</f>
        <v/>
      </c>
      <c r="U6937" s="11" t="str">
        <f ca="1">price</f>
        <v/>
      </c>
      <c r="V6937" s="4"/>
      <c r="Y6937" s="388">
        <f ca="1">COUNTIFS(OFFSET($B$10, 0, 0, ROW()-9, 1), SERVICE[[#This Row],[Employee ID]], OFFSET($F$10, 0, 0, ROW()-9, 1), SERVICE[[#This Row],[Resources Role]])</f>
        <v>0</v>
      </c>
      <c r="Z6937" s="388">
        <f ca="1">COUNTIFS(OFFSET($F$10, 0, 0, ROW()-9, 1), SERVICE[[#This Row],[Resources Role]], OFFSET($H$10, 0, 0, ROW()-9, 1), SERVICE[[#This Row],[Booking]])</f>
        <v>0</v>
      </c>
    </row>
    <row r="6938" spans="1:26" x14ac:dyDescent="0.25">
      <c r="A6938" s="6" t="str">
        <f ca="1">no.</f>
        <v/>
      </c>
      <c r="E6938" s="4" t="str">
        <f ca="1">position</f>
        <v/>
      </c>
      <c r="J6938" s="318"/>
      <c r="M6938" s="4"/>
      <c r="O6938" s="6"/>
      <c r="Q6938" s="20"/>
      <c r="R6938" s="5" t="str">
        <f ca="1">score</f>
        <v/>
      </c>
      <c r="S6938" s="7" t="str">
        <f ca="1">rescore_svc</f>
        <v/>
      </c>
      <c r="U6938" s="11" t="str">
        <f ca="1">price</f>
        <v/>
      </c>
      <c r="V6938" s="4"/>
      <c r="Y6938" s="388">
        <f ca="1">COUNTIFS(OFFSET($B$10, 0, 0, ROW()-9, 1), SERVICE[[#This Row],[Employee ID]], OFFSET($F$10, 0, 0, ROW()-9, 1), SERVICE[[#This Row],[Resources Role]])</f>
        <v>0</v>
      </c>
      <c r="Z6938" s="388">
        <f ca="1">COUNTIFS(OFFSET($F$10, 0, 0, ROW()-9, 1), SERVICE[[#This Row],[Resources Role]], OFFSET($H$10, 0, 0, ROW()-9, 1), SERVICE[[#This Row],[Booking]])</f>
        <v>0</v>
      </c>
    </row>
    <row r="6939" spans="1:26" x14ac:dyDescent="0.25">
      <c r="A6939" s="6" t="str">
        <f ca="1">no.</f>
        <v/>
      </c>
      <c r="E6939" s="4" t="str">
        <f ca="1">position</f>
        <v/>
      </c>
      <c r="J6939" s="318"/>
      <c r="M6939" s="4"/>
      <c r="O6939" s="6"/>
      <c r="Q6939" s="20"/>
      <c r="R6939" s="5" t="str">
        <f ca="1">score</f>
        <v/>
      </c>
      <c r="S6939" s="7" t="str">
        <f ca="1">rescore_svc</f>
        <v/>
      </c>
      <c r="U6939" s="11" t="str">
        <f ca="1">price</f>
        <v/>
      </c>
      <c r="V6939" s="4"/>
      <c r="Y6939" s="388">
        <f ca="1">COUNTIFS(OFFSET($B$10, 0, 0, ROW()-9, 1), SERVICE[[#This Row],[Employee ID]], OFFSET($F$10, 0, 0, ROW()-9, 1), SERVICE[[#This Row],[Resources Role]])</f>
        <v>0</v>
      </c>
      <c r="Z6939" s="388">
        <f ca="1">COUNTIFS(OFFSET($F$10, 0, 0, ROW()-9, 1), SERVICE[[#This Row],[Resources Role]], OFFSET($H$10, 0, 0, ROW()-9, 1), SERVICE[[#This Row],[Booking]])</f>
        <v>0</v>
      </c>
    </row>
    <row r="6940" spans="1:26" x14ac:dyDescent="0.25">
      <c r="A6940" s="6" t="str">
        <f ca="1">no.</f>
        <v/>
      </c>
      <c r="E6940" s="4" t="str">
        <f ca="1">position</f>
        <v/>
      </c>
      <c r="J6940" s="318"/>
      <c r="M6940" s="4"/>
      <c r="O6940" s="6"/>
      <c r="Q6940" s="20"/>
      <c r="R6940" s="5" t="str">
        <f ca="1">score</f>
        <v/>
      </c>
      <c r="S6940" s="7" t="str">
        <f ca="1">rescore_svc</f>
        <v/>
      </c>
      <c r="U6940" s="11" t="str">
        <f ca="1">price</f>
        <v/>
      </c>
      <c r="V6940" s="4"/>
      <c r="Y6940" s="388">
        <f ca="1">COUNTIFS(OFFSET($B$10, 0, 0, ROW()-9, 1), SERVICE[[#This Row],[Employee ID]], OFFSET($F$10, 0, 0, ROW()-9, 1), SERVICE[[#This Row],[Resources Role]])</f>
        <v>0</v>
      </c>
      <c r="Z6940" s="388">
        <f ca="1">COUNTIFS(OFFSET($F$10, 0, 0, ROW()-9, 1), SERVICE[[#This Row],[Resources Role]], OFFSET($H$10, 0, 0, ROW()-9, 1), SERVICE[[#This Row],[Booking]])</f>
        <v>0</v>
      </c>
    </row>
    <row r="6941" spans="1:26" x14ac:dyDescent="0.25">
      <c r="A6941" s="6" t="str">
        <f ca="1">no.</f>
        <v/>
      </c>
      <c r="E6941" s="4" t="str">
        <f ca="1">position</f>
        <v/>
      </c>
      <c r="J6941" s="318"/>
      <c r="M6941" s="4"/>
      <c r="O6941" s="6"/>
      <c r="Q6941" s="20"/>
      <c r="R6941" s="5" t="str">
        <f ca="1">score</f>
        <v/>
      </c>
      <c r="S6941" s="7" t="str">
        <f ca="1">rescore_svc</f>
        <v/>
      </c>
      <c r="U6941" s="11" t="str">
        <f ca="1">price</f>
        <v/>
      </c>
      <c r="V6941" s="4"/>
      <c r="Y6941" s="388">
        <f ca="1">COUNTIFS(OFFSET($B$10, 0, 0, ROW()-9, 1), SERVICE[[#This Row],[Employee ID]], OFFSET($F$10, 0, 0, ROW()-9, 1), SERVICE[[#This Row],[Resources Role]])</f>
        <v>0</v>
      </c>
      <c r="Z6941" s="388">
        <f ca="1">COUNTIFS(OFFSET($F$10, 0, 0, ROW()-9, 1), SERVICE[[#This Row],[Resources Role]], OFFSET($H$10, 0, 0, ROW()-9, 1), SERVICE[[#This Row],[Booking]])</f>
        <v>0</v>
      </c>
    </row>
    <row r="6942" spans="1:26" x14ac:dyDescent="0.25">
      <c r="A6942" s="6" t="str">
        <f ca="1">no.</f>
        <v/>
      </c>
      <c r="E6942" s="4" t="str">
        <f ca="1">position</f>
        <v/>
      </c>
      <c r="J6942" s="318"/>
      <c r="M6942" s="4"/>
      <c r="O6942" s="6"/>
      <c r="Q6942" s="20"/>
      <c r="R6942" s="5" t="str">
        <f ca="1">score</f>
        <v/>
      </c>
      <c r="S6942" s="7" t="str">
        <f ca="1">rescore_svc</f>
        <v/>
      </c>
      <c r="U6942" s="11" t="str">
        <f ca="1">price</f>
        <v/>
      </c>
      <c r="V6942" s="4"/>
      <c r="Y6942" s="388">
        <f ca="1">COUNTIFS(OFFSET($B$10, 0, 0, ROW()-9, 1), SERVICE[[#This Row],[Employee ID]], OFFSET($F$10, 0, 0, ROW()-9, 1), SERVICE[[#This Row],[Resources Role]])</f>
        <v>0</v>
      </c>
      <c r="Z6942" s="388">
        <f ca="1">COUNTIFS(OFFSET($F$10, 0, 0, ROW()-9, 1), SERVICE[[#This Row],[Resources Role]], OFFSET($H$10, 0, 0, ROW()-9, 1), SERVICE[[#This Row],[Booking]])</f>
        <v>0</v>
      </c>
    </row>
    <row r="6943" spans="1:26" x14ac:dyDescent="0.25">
      <c r="A6943" s="6" t="str">
        <f ca="1">no.</f>
        <v/>
      </c>
      <c r="E6943" s="4" t="str">
        <f ca="1">position</f>
        <v/>
      </c>
      <c r="J6943" s="318"/>
      <c r="M6943" s="4"/>
      <c r="O6943" s="6"/>
      <c r="Q6943" s="20"/>
      <c r="R6943" s="5" t="str">
        <f ca="1">score</f>
        <v/>
      </c>
      <c r="S6943" s="7" t="str">
        <f ca="1">rescore_svc</f>
        <v/>
      </c>
      <c r="U6943" s="11" t="str">
        <f ca="1">price</f>
        <v/>
      </c>
      <c r="V6943" s="4"/>
      <c r="Y6943" s="388">
        <f ca="1">COUNTIFS(OFFSET($B$10, 0, 0, ROW()-9, 1), SERVICE[[#This Row],[Employee ID]], OFFSET($F$10, 0, 0, ROW()-9, 1), SERVICE[[#This Row],[Resources Role]])</f>
        <v>0</v>
      </c>
      <c r="Z6943" s="388">
        <f ca="1">COUNTIFS(OFFSET($F$10, 0, 0, ROW()-9, 1), SERVICE[[#This Row],[Resources Role]], OFFSET($H$10, 0, 0, ROW()-9, 1), SERVICE[[#This Row],[Booking]])</f>
        <v>0</v>
      </c>
    </row>
    <row r="6944" spans="1:26" x14ac:dyDescent="0.25">
      <c r="A6944" s="6" t="str">
        <f ca="1">no.</f>
        <v/>
      </c>
      <c r="E6944" s="4" t="str">
        <f ca="1">position</f>
        <v/>
      </c>
      <c r="J6944" s="318"/>
      <c r="M6944" s="4"/>
      <c r="O6944" s="6"/>
      <c r="Q6944" s="20"/>
      <c r="R6944" s="5" t="str">
        <f ca="1">score</f>
        <v/>
      </c>
      <c r="S6944" s="7" t="str">
        <f ca="1">rescore_svc</f>
        <v/>
      </c>
      <c r="U6944" s="11" t="str">
        <f ca="1">price</f>
        <v/>
      </c>
      <c r="V6944" s="4"/>
      <c r="Y6944" s="388">
        <f ca="1">COUNTIFS(OFFSET($B$10, 0, 0, ROW()-9, 1), SERVICE[[#This Row],[Employee ID]], OFFSET($F$10, 0, 0, ROW()-9, 1), SERVICE[[#This Row],[Resources Role]])</f>
        <v>0</v>
      </c>
      <c r="Z6944" s="388">
        <f ca="1">COUNTIFS(OFFSET($F$10, 0, 0, ROW()-9, 1), SERVICE[[#This Row],[Resources Role]], OFFSET($H$10, 0, 0, ROW()-9, 1), SERVICE[[#This Row],[Booking]])</f>
        <v>0</v>
      </c>
    </row>
    <row r="6945" spans="1:26" x14ac:dyDescent="0.25">
      <c r="A6945" s="6" t="str">
        <f ca="1">no.</f>
        <v/>
      </c>
      <c r="E6945" s="4" t="str">
        <f ca="1">position</f>
        <v/>
      </c>
      <c r="J6945" s="318"/>
      <c r="M6945" s="4"/>
      <c r="O6945" s="6"/>
      <c r="Q6945" s="20"/>
      <c r="R6945" s="5" t="str">
        <f ca="1">score</f>
        <v/>
      </c>
      <c r="S6945" s="7" t="str">
        <f ca="1">rescore_svc</f>
        <v/>
      </c>
      <c r="U6945" s="11" t="str">
        <f ca="1">price</f>
        <v/>
      </c>
      <c r="V6945" s="4"/>
      <c r="Y6945" s="388">
        <f ca="1">COUNTIFS(OFFSET($B$10, 0, 0, ROW()-9, 1), SERVICE[[#This Row],[Employee ID]], OFFSET($F$10, 0, 0, ROW()-9, 1), SERVICE[[#This Row],[Resources Role]])</f>
        <v>0</v>
      </c>
      <c r="Z6945" s="388">
        <f ca="1">COUNTIFS(OFFSET($F$10, 0, 0, ROW()-9, 1), SERVICE[[#This Row],[Resources Role]], OFFSET($H$10, 0, 0, ROW()-9, 1), SERVICE[[#This Row],[Booking]])</f>
        <v>0</v>
      </c>
    </row>
    <row r="6946" spans="1:26" x14ac:dyDescent="0.25">
      <c r="A6946" s="6" t="str">
        <f ca="1">no.</f>
        <v/>
      </c>
      <c r="E6946" s="4" t="str">
        <f ca="1">position</f>
        <v/>
      </c>
      <c r="J6946" s="318"/>
      <c r="M6946" s="4"/>
      <c r="O6946" s="6"/>
      <c r="Q6946" s="20"/>
      <c r="R6946" s="5" t="str">
        <f ca="1">score</f>
        <v/>
      </c>
      <c r="S6946" s="7" t="str">
        <f ca="1">rescore_svc</f>
        <v/>
      </c>
      <c r="U6946" s="11" t="str">
        <f ca="1">price</f>
        <v/>
      </c>
      <c r="V6946" s="4"/>
      <c r="Y6946" s="388">
        <f ca="1">COUNTIFS(OFFSET($B$10, 0, 0, ROW()-9, 1), SERVICE[[#This Row],[Employee ID]], OFFSET($F$10, 0, 0, ROW()-9, 1), SERVICE[[#This Row],[Resources Role]])</f>
        <v>0</v>
      </c>
      <c r="Z6946" s="388">
        <f ca="1">COUNTIFS(OFFSET($F$10, 0, 0, ROW()-9, 1), SERVICE[[#This Row],[Resources Role]], OFFSET($H$10, 0, 0, ROW()-9, 1), SERVICE[[#This Row],[Booking]])</f>
        <v>0</v>
      </c>
    </row>
    <row r="6947" spans="1:26" x14ac:dyDescent="0.25">
      <c r="A6947" s="6" t="str">
        <f ca="1">no.</f>
        <v/>
      </c>
      <c r="E6947" s="4" t="str">
        <f ca="1">position</f>
        <v/>
      </c>
      <c r="J6947" s="318"/>
      <c r="M6947" s="4"/>
      <c r="O6947" s="6"/>
      <c r="Q6947" s="20"/>
      <c r="R6947" s="5" t="str">
        <f ca="1">score</f>
        <v/>
      </c>
      <c r="S6947" s="7" t="str">
        <f ca="1">rescore_svc</f>
        <v/>
      </c>
      <c r="U6947" s="11" t="str">
        <f ca="1">price</f>
        <v/>
      </c>
      <c r="V6947" s="4"/>
      <c r="Y6947" s="388">
        <f ca="1">COUNTIFS(OFFSET($B$10, 0, 0, ROW()-9, 1), SERVICE[[#This Row],[Employee ID]], OFFSET($F$10, 0, 0, ROW()-9, 1), SERVICE[[#This Row],[Resources Role]])</f>
        <v>0</v>
      </c>
      <c r="Z6947" s="388">
        <f ca="1">COUNTIFS(OFFSET($F$10, 0, 0, ROW()-9, 1), SERVICE[[#This Row],[Resources Role]], OFFSET($H$10, 0, 0, ROW()-9, 1), SERVICE[[#This Row],[Booking]])</f>
        <v>0</v>
      </c>
    </row>
    <row r="6948" spans="1:26" x14ac:dyDescent="0.25">
      <c r="A6948" s="6" t="str">
        <f ca="1">no.</f>
        <v/>
      </c>
      <c r="E6948" s="4" t="str">
        <f ca="1">position</f>
        <v/>
      </c>
      <c r="J6948" s="318"/>
      <c r="M6948" s="4"/>
      <c r="O6948" s="6"/>
      <c r="Q6948" s="20"/>
      <c r="R6948" s="5" t="str">
        <f ca="1">score</f>
        <v/>
      </c>
      <c r="S6948" s="7" t="str">
        <f ca="1">rescore_svc</f>
        <v/>
      </c>
      <c r="U6948" s="11" t="str">
        <f ca="1">price</f>
        <v/>
      </c>
      <c r="V6948" s="4"/>
      <c r="Y6948" s="388">
        <f ca="1">COUNTIFS(OFFSET($B$10, 0, 0, ROW()-9, 1), SERVICE[[#This Row],[Employee ID]], OFFSET($F$10, 0, 0, ROW()-9, 1), SERVICE[[#This Row],[Resources Role]])</f>
        <v>0</v>
      </c>
      <c r="Z6948" s="388">
        <f ca="1">COUNTIFS(OFFSET($F$10, 0, 0, ROW()-9, 1), SERVICE[[#This Row],[Resources Role]], OFFSET($H$10, 0, 0, ROW()-9, 1), SERVICE[[#This Row],[Booking]])</f>
        <v>0</v>
      </c>
    </row>
    <row r="6949" spans="1:26" x14ac:dyDescent="0.25">
      <c r="A6949" s="6" t="str">
        <f ca="1">no.</f>
        <v/>
      </c>
      <c r="E6949" s="4" t="str">
        <f ca="1">position</f>
        <v/>
      </c>
      <c r="J6949" s="318"/>
      <c r="M6949" s="4"/>
      <c r="O6949" s="6"/>
      <c r="Q6949" s="20"/>
      <c r="R6949" s="5" t="str">
        <f ca="1">score</f>
        <v/>
      </c>
      <c r="S6949" s="7" t="str">
        <f ca="1">rescore_svc</f>
        <v/>
      </c>
      <c r="U6949" s="11" t="str">
        <f ca="1">price</f>
        <v/>
      </c>
      <c r="V6949" s="4"/>
      <c r="Y6949" s="388">
        <f ca="1">COUNTIFS(OFFSET($B$10, 0, 0, ROW()-9, 1), SERVICE[[#This Row],[Employee ID]], OFFSET($F$10, 0, 0, ROW()-9, 1), SERVICE[[#This Row],[Resources Role]])</f>
        <v>0</v>
      </c>
      <c r="Z6949" s="388">
        <f ca="1">COUNTIFS(OFFSET($F$10, 0, 0, ROW()-9, 1), SERVICE[[#This Row],[Resources Role]], OFFSET($H$10, 0, 0, ROW()-9, 1), SERVICE[[#This Row],[Booking]])</f>
        <v>0</v>
      </c>
    </row>
    <row r="6950" spans="1:26" x14ac:dyDescent="0.25">
      <c r="A6950" s="6" t="str">
        <f ca="1">no.</f>
        <v/>
      </c>
      <c r="E6950" s="4" t="str">
        <f ca="1">position</f>
        <v/>
      </c>
      <c r="J6950" s="318"/>
      <c r="M6950" s="4"/>
      <c r="O6950" s="6"/>
      <c r="Q6950" s="20"/>
      <c r="R6950" s="5" t="str">
        <f ca="1">score</f>
        <v/>
      </c>
      <c r="S6950" s="7" t="str">
        <f ca="1">rescore_svc</f>
        <v/>
      </c>
      <c r="U6950" s="11" t="str">
        <f ca="1">price</f>
        <v/>
      </c>
      <c r="V6950" s="4"/>
      <c r="Y6950" s="388">
        <f ca="1">COUNTIFS(OFFSET($B$10, 0, 0, ROW()-9, 1), SERVICE[[#This Row],[Employee ID]], OFFSET($F$10, 0, 0, ROW()-9, 1), SERVICE[[#This Row],[Resources Role]])</f>
        <v>0</v>
      </c>
      <c r="Z6950" s="388">
        <f ca="1">COUNTIFS(OFFSET($F$10, 0, 0, ROW()-9, 1), SERVICE[[#This Row],[Resources Role]], OFFSET($H$10, 0, 0, ROW()-9, 1), SERVICE[[#This Row],[Booking]])</f>
        <v>0</v>
      </c>
    </row>
    <row r="6951" spans="1:26" x14ac:dyDescent="0.25">
      <c r="A6951" s="6" t="str">
        <f ca="1">no.</f>
        <v/>
      </c>
      <c r="E6951" s="4" t="str">
        <f ca="1">position</f>
        <v/>
      </c>
      <c r="J6951" s="318"/>
      <c r="M6951" s="4"/>
      <c r="O6951" s="6"/>
      <c r="Q6951" s="20"/>
      <c r="R6951" s="5" t="str">
        <f ca="1">score</f>
        <v/>
      </c>
      <c r="S6951" s="7" t="str">
        <f ca="1">rescore_svc</f>
        <v/>
      </c>
      <c r="U6951" s="11" t="str">
        <f ca="1">price</f>
        <v/>
      </c>
      <c r="V6951" s="4"/>
      <c r="Y6951" s="388">
        <f ca="1">COUNTIFS(OFFSET($B$10, 0, 0, ROW()-9, 1), SERVICE[[#This Row],[Employee ID]], OFFSET($F$10, 0, 0, ROW()-9, 1), SERVICE[[#This Row],[Resources Role]])</f>
        <v>0</v>
      </c>
      <c r="Z6951" s="388">
        <f ca="1">COUNTIFS(OFFSET($F$10, 0, 0, ROW()-9, 1), SERVICE[[#This Row],[Resources Role]], OFFSET($H$10, 0, 0, ROW()-9, 1), SERVICE[[#This Row],[Booking]])</f>
        <v>0</v>
      </c>
    </row>
    <row r="6952" spans="1:26" x14ac:dyDescent="0.25">
      <c r="A6952" s="6" t="str">
        <f ca="1">no.</f>
        <v/>
      </c>
      <c r="E6952" s="4" t="str">
        <f ca="1">position</f>
        <v/>
      </c>
      <c r="J6952" s="318"/>
      <c r="M6952" s="4"/>
      <c r="O6952" s="6"/>
      <c r="Q6952" s="20"/>
      <c r="R6952" s="5" t="str">
        <f ca="1">score</f>
        <v/>
      </c>
      <c r="S6952" s="7" t="str">
        <f ca="1">rescore_svc</f>
        <v/>
      </c>
      <c r="U6952" s="11" t="str">
        <f ca="1">price</f>
        <v/>
      </c>
      <c r="V6952" s="4"/>
      <c r="Y6952" s="388">
        <f ca="1">COUNTIFS(OFFSET($B$10, 0, 0, ROW()-9, 1), SERVICE[[#This Row],[Employee ID]], OFFSET($F$10, 0, 0, ROW()-9, 1), SERVICE[[#This Row],[Resources Role]])</f>
        <v>0</v>
      </c>
      <c r="Z6952" s="388">
        <f ca="1">COUNTIFS(OFFSET($F$10, 0, 0, ROW()-9, 1), SERVICE[[#This Row],[Resources Role]], OFFSET($H$10, 0, 0, ROW()-9, 1), SERVICE[[#This Row],[Booking]])</f>
        <v>0</v>
      </c>
    </row>
    <row r="6953" spans="1:26" x14ac:dyDescent="0.25">
      <c r="A6953" s="6" t="str">
        <f ca="1">no.</f>
        <v/>
      </c>
      <c r="E6953" s="4" t="str">
        <f ca="1">position</f>
        <v/>
      </c>
      <c r="J6953" s="318"/>
      <c r="M6953" s="4"/>
      <c r="O6953" s="6"/>
      <c r="Q6953" s="20"/>
      <c r="R6953" s="5" t="str">
        <f ca="1">score</f>
        <v/>
      </c>
      <c r="S6953" s="7" t="str">
        <f ca="1">rescore_svc</f>
        <v/>
      </c>
      <c r="U6953" s="11" t="str">
        <f ca="1">price</f>
        <v/>
      </c>
      <c r="V6953" s="4"/>
      <c r="Y6953" s="388">
        <f ca="1">COUNTIFS(OFFSET($B$10, 0, 0, ROW()-9, 1), SERVICE[[#This Row],[Employee ID]], OFFSET($F$10, 0, 0, ROW()-9, 1), SERVICE[[#This Row],[Resources Role]])</f>
        <v>0</v>
      </c>
      <c r="Z6953" s="388">
        <f ca="1">COUNTIFS(OFFSET($F$10, 0, 0, ROW()-9, 1), SERVICE[[#This Row],[Resources Role]], OFFSET($H$10, 0, 0, ROW()-9, 1), SERVICE[[#This Row],[Booking]])</f>
        <v>0</v>
      </c>
    </row>
    <row r="6954" spans="1:26" x14ac:dyDescent="0.25">
      <c r="A6954" s="6" t="str">
        <f ca="1">no.</f>
        <v/>
      </c>
      <c r="E6954" s="4" t="str">
        <f ca="1">position</f>
        <v/>
      </c>
      <c r="J6954" s="318"/>
      <c r="M6954" s="4"/>
      <c r="O6954" s="6"/>
      <c r="Q6954" s="20"/>
      <c r="R6954" s="5" t="str">
        <f ca="1">score</f>
        <v/>
      </c>
      <c r="S6954" s="7" t="str">
        <f ca="1">rescore_svc</f>
        <v/>
      </c>
      <c r="U6954" s="11" t="str">
        <f ca="1">price</f>
        <v/>
      </c>
      <c r="V6954" s="4"/>
      <c r="Y6954" s="388">
        <f ca="1">COUNTIFS(OFFSET($B$10, 0, 0, ROW()-9, 1), SERVICE[[#This Row],[Employee ID]], OFFSET($F$10, 0, 0, ROW()-9, 1), SERVICE[[#This Row],[Resources Role]])</f>
        <v>0</v>
      </c>
      <c r="Z6954" s="388">
        <f ca="1">COUNTIFS(OFFSET($F$10, 0, 0, ROW()-9, 1), SERVICE[[#This Row],[Resources Role]], OFFSET($H$10, 0, 0, ROW()-9, 1), SERVICE[[#This Row],[Booking]])</f>
        <v>0</v>
      </c>
    </row>
    <row r="6955" spans="1:26" x14ac:dyDescent="0.25">
      <c r="A6955" s="6" t="str">
        <f ca="1">no.</f>
        <v/>
      </c>
      <c r="E6955" s="4" t="str">
        <f ca="1">position</f>
        <v/>
      </c>
      <c r="J6955" s="318"/>
      <c r="M6955" s="4"/>
      <c r="O6955" s="6"/>
      <c r="Q6955" s="20"/>
      <c r="R6955" s="5" t="str">
        <f ca="1">score</f>
        <v/>
      </c>
      <c r="S6955" s="7" t="str">
        <f ca="1">rescore_svc</f>
        <v/>
      </c>
      <c r="U6955" s="11" t="str">
        <f ca="1">price</f>
        <v/>
      </c>
      <c r="V6955" s="4"/>
      <c r="Y6955" s="388">
        <f ca="1">COUNTIFS(OFFSET($B$10, 0, 0, ROW()-9, 1), SERVICE[[#This Row],[Employee ID]], OFFSET($F$10, 0, 0, ROW()-9, 1), SERVICE[[#This Row],[Resources Role]])</f>
        <v>0</v>
      </c>
      <c r="Z6955" s="388">
        <f ca="1">COUNTIFS(OFFSET($F$10, 0, 0, ROW()-9, 1), SERVICE[[#This Row],[Resources Role]], OFFSET($H$10, 0, 0, ROW()-9, 1), SERVICE[[#This Row],[Booking]])</f>
        <v>0</v>
      </c>
    </row>
    <row r="6956" spans="1:26" x14ac:dyDescent="0.25">
      <c r="A6956" s="6" t="str">
        <f ca="1">no.</f>
        <v/>
      </c>
      <c r="E6956" s="4" t="str">
        <f ca="1">position</f>
        <v/>
      </c>
      <c r="J6956" s="318"/>
      <c r="M6956" s="4"/>
      <c r="O6956" s="6"/>
      <c r="Q6956" s="20"/>
      <c r="R6956" s="5" t="str">
        <f ca="1">score</f>
        <v/>
      </c>
      <c r="S6956" s="7" t="str">
        <f ca="1">rescore_svc</f>
        <v/>
      </c>
      <c r="U6956" s="11" t="str">
        <f ca="1">price</f>
        <v/>
      </c>
      <c r="V6956" s="4"/>
      <c r="Y6956" s="388">
        <f ca="1">COUNTIFS(OFFSET($B$10, 0, 0, ROW()-9, 1), SERVICE[[#This Row],[Employee ID]], OFFSET($F$10, 0, 0, ROW()-9, 1), SERVICE[[#This Row],[Resources Role]])</f>
        <v>0</v>
      </c>
      <c r="Z6956" s="388">
        <f ca="1">COUNTIFS(OFFSET($F$10, 0, 0, ROW()-9, 1), SERVICE[[#This Row],[Resources Role]], OFFSET($H$10, 0, 0, ROW()-9, 1), SERVICE[[#This Row],[Booking]])</f>
        <v>0</v>
      </c>
    </row>
    <row r="6957" spans="1:26" x14ac:dyDescent="0.25">
      <c r="A6957" s="6" t="str">
        <f ca="1">no.</f>
        <v/>
      </c>
      <c r="E6957" s="4" t="str">
        <f ca="1">position</f>
        <v/>
      </c>
      <c r="J6957" s="318"/>
      <c r="M6957" s="4"/>
      <c r="O6957" s="6"/>
      <c r="Q6957" s="20"/>
      <c r="R6957" s="5" t="str">
        <f ca="1">score</f>
        <v/>
      </c>
      <c r="S6957" s="7" t="str">
        <f ca="1">rescore_svc</f>
        <v/>
      </c>
      <c r="U6957" s="11" t="str">
        <f ca="1">price</f>
        <v/>
      </c>
      <c r="V6957" s="4"/>
      <c r="Y6957" s="388">
        <f ca="1">COUNTIFS(OFFSET($B$10, 0, 0, ROW()-9, 1), SERVICE[[#This Row],[Employee ID]], OFFSET($F$10, 0, 0, ROW()-9, 1), SERVICE[[#This Row],[Resources Role]])</f>
        <v>0</v>
      </c>
      <c r="Z6957" s="388">
        <f ca="1">COUNTIFS(OFFSET($F$10, 0, 0, ROW()-9, 1), SERVICE[[#This Row],[Resources Role]], OFFSET($H$10, 0, 0, ROW()-9, 1), SERVICE[[#This Row],[Booking]])</f>
        <v>0</v>
      </c>
    </row>
    <row r="6958" spans="1:26" x14ac:dyDescent="0.25">
      <c r="A6958" s="6" t="str">
        <f ca="1">no.</f>
        <v/>
      </c>
      <c r="E6958" s="4" t="str">
        <f ca="1">position</f>
        <v/>
      </c>
      <c r="J6958" s="318"/>
      <c r="M6958" s="4"/>
      <c r="O6958" s="6"/>
      <c r="Q6958" s="20"/>
      <c r="R6958" s="5" t="str">
        <f ca="1">score</f>
        <v/>
      </c>
      <c r="S6958" s="7" t="str">
        <f ca="1">rescore_svc</f>
        <v/>
      </c>
      <c r="U6958" s="11" t="str">
        <f ca="1">price</f>
        <v/>
      </c>
      <c r="V6958" s="4"/>
      <c r="Y6958" s="388">
        <f ca="1">COUNTIFS(OFFSET($B$10, 0, 0, ROW()-9, 1), SERVICE[[#This Row],[Employee ID]], OFFSET($F$10, 0, 0, ROW()-9, 1), SERVICE[[#This Row],[Resources Role]])</f>
        <v>0</v>
      </c>
      <c r="Z6958" s="388">
        <f ca="1">COUNTIFS(OFFSET($F$10, 0, 0, ROW()-9, 1), SERVICE[[#This Row],[Resources Role]], OFFSET($H$10, 0, 0, ROW()-9, 1), SERVICE[[#This Row],[Booking]])</f>
        <v>0</v>
      </c>
    </row>
    <row r="6959" spans="1:26" x14ac:dyDescent="0.25">
      <c r="A6959" s="6" t="str">
        <f ca="1">no.</f>
        <v/>
      </c>
      <c r="E6959" s="4" t="str">
        <f ca="1">position</f>
        <v/>
      </c>
      <c r="J6959" s="318"/>
      <c r="M6959" s="4"/>
      <c r="O6959" s="6"/>
      <c r="Q6959" s="20"/>
      <c r="R6959" s="5" t="str">
        <f ca="1">score</f>
        <v/>
      </c>
      <c r="S6959" s="7" t="str">
        <f ca="1">rescore_svc</f>
        <v/>
      </c>
      <c r="U6959" s="11" t="str">
        <f ca="1">price</f>
        <v/>
      </c>
      <c r="V6959" s="4"/>
      <c r="Y6959" s="388">
        <f ca="1">COUNTIFS(OFFSET($B$10, 0, 0, ROW()-9, 1), SERVICE[[#This Row],[Employee ID]], OFFSET($F$10, 0, 0, ROW()-9, 1), SERVICE[[#This Row],[Resources Role]])</f>
        <v>0</v>
      </c>
      <c r="Z6959" s="388">
        <f ca="1">COUNTIFS(OFFSET($F$10, 0, 0, ROW()-9, 1), SERVICE[[#This Row],[Resources Role]], OFFSET($H$10, 0, 0, ROW()-9, 1), SERVICE[[#This Row],[Booking]])</f>
        <v>0</v>
      </c>
    </row>
    <row r="6960" spans="1:26" x14ac:dyDescent="0.25">
      <c r="A6960" s="6" t="str">
        <f ca="1">no.</f>
        <v/>
      </c>
      <c r="E6960" s="4" t="str">
        <f ca="1">position</f>
        <v/>
      </c>
      <c r="J6960" s="318"/>
      <c r="M6960" s="4"/>
      <c r="O6960" s="6"/>
      <c r="Q6960" s="20"/>
      <c r="R6960" s="5" t="str">
        <f ca="1">score</f>
        <v/>
      </c>
      <c r="S6960" s="7" t="str">
        <f ca="1">rescore_svc</f>
        <v/>
      </c>
      <c r="U6960" s="11" t="str">
        <f ca="1">price</f>
        <v/>
      </c>
      <c r="V6960" s="4"/>
      <c r="Y6960" s="388">
        <f ca="1">COUNTIFS(OFFSET($B$10, 0, 0, ROW()-9, 1), SERVICE[[#This Row],[Employee ID]], OFFSET($F$10, 0, 0, ROW()-9, 1), SERVICE[[#This Row],[Resources Role]])</f>
        <v>0</v>
      </c>
      <c r="Z6960" s="388">
        <f ca="1">COUNTIFS(OFFSET($F$10, 0, 0, ROW()-9, 1), SERVICE[[#This Row],[Resources Role]], OFFSET($H$10, 0, 0, ROW()-9, 1), SERVICE[[#This Row],[Booking]])</f>
        <v>0</v>
      </c>
    </row>
    <row r="6961" spans="1:26" x14ac:dyDescent="0.25">
      <c r="A6961" s="6" t="str">
        <f ca="1">no.</f>
        <v/>
      </c>
      <c r="E6961" s="4" t="str">
        <f ca="1">position</f>
        <v/>
      </c>
      <c r="J6961" s="318"/>
      <c r="M6961" s="4"/>
      <c r="O6961" s="6"/>
      <c r="Q6961" s="20"/>
      <c r="R6961" s="5" t="str">
        <f ca="1">score</f>
        <v/>
      </c>
      <c r="S6961" s="7" t="str">
        <f ca="1">rescore_svc</f>
        <v/>
      </c>
      <c r="U6961" s="11" t="str">
        <f ca="1">price</f>
        <v/>
      </c>
      <c r="V6961" s="4"/>
      <c r="Y6961" s="388">
        <f ca="1">COUNTIFS(OFFSET($B$10, 0, 0, ROW()-9, 1), SERVICE[[#This Row],[Employee ID]], OFFSET($F$10, 0, 0, ROW()-9, 1), SERVICE[[#This Row],[Resources Role]])</f>
        <v>0</v>
      </c>
      <c r="Z6961" s="388">
        <f ca="1">COUNTIFS(OFFSET($F$10, 0, 0, ROW()-9, 1), SERVICE[[#This Row],[Resources Role]], OFFSET($H$10, 0, 0, ROW()-9, 1), SERVICE[[#This Row],[Booking]])</f>
        <v>0</v>
      </c>
    </row>
    <row r="6962" spans="1:26" x14ac:dyDescent="0.25">
      <c r="A6962" s="6" t="str">
        <f ca="1">no.</f>
        <v/>
      </c>
      <c r="E6962" s="4" t="str">
        <f ca="1">position</f>
        <v/>
      </c>
      <c r="J6962" s="318"/>
      <c r="M6962" s="4"/>
      <c r="O6962" s="6"/>
      <c r="Q6962" s="20"/>
      <c r="R6962" s="5" t="str">
        <f ca="1">score</f>
        <v/>
      </c>
      <c r="S6962" s="7" t="str">
        <f ca="1">rescore_svc</f>
        <v/>
      </c>
      <c r="U6962" s="11" t="str">
        <f ca="1">price</f>
        <v/>
      </c>
      <c r="V6962" s="4"/>
      <c r="Y6962" s="388">
        <f ca="1">COUNTIFS(OFFSET($B$10, 0, 0, ROW()-9, 1), SERVICE[[#This Row],[Employee ID]], OFFSET($F$10, 0, 0, ROW()-9, 1), SERVICE[[#This Row],[Resources Role]])</f>
        <v>0</v>
      </c>
      <c r="Z6962" s="388">
        <f ca="1">COUNTIFS(OFFSET($F$10, 0, 0, ROW()-9, 1), SERVICE[[#This Row],[Resources Role]], OFFSET($H$10, 0, 0, ROW()-9, 1), SERVICE[[#This Row],[Booking]])</f>
        <v>0</v>
      </c>
    </row>
    <row r="6963" spans="1:26" x14ac:dyDescent="0.25">
      <c r="A6963" s="6" t="str">
        <f ca="1">no.</f>
        <v/>
      </c>
      <c r="E6963" s="4" t="str">
        <f ca="1">position</f>
        <v/>
      </c>
      <c r="J6963" s="318"/>
      <c r="M6963" s="4"/>
      <c r="O6963" s="6"/>
      <c r="Q6963" s="20"/>
      <c r="R6963" s="5" t="str">
        <f ca="1">score</f>
        <v/>
      </c>
      <c r="S6963" s="7" t="str">
        <f ca="1">rescore_svc</f>
        <v/>
      </c>
      <c r="U6963" s="11" t="str">
        <f ca="1">price</f>
        <v/>
      </c>
      <c r="V6963" s="4"/>
      <c r="Y6963" s="388">
        <f ca="1">COUNTIFS(OFFSET($B$10, 0, 0, ROW()-9, 1), SERVICE[[#This Row],[Employee ID]], OFFSET($F$10, 0, 0, ROW()-9, 1), SERVICE[[#This Row],[Resources Role]])</f>
        <v>0</v>
      </c>
      <c r="Z6963" s="388">
        <f ca="1">COUNTIFS(OFFSET($F$10, 0, 0, ROW()-9, 1), SERVICE[[#This Row],[Resources Role]], OFFSET($H$10, 0, 0, ROW()-9, 1), SERVICE[[#This Row],[Booking]])</f>
        <v>0</v>
      </c>
    </row>
    <row r="6964" spans="1:26" x14ac:dyDescent="0.25">
      <c r="A6964" s="6" t="str">
        <f ca="1">no.</f>
        <v/>
      </c>
      <c r="E6964" s="4" t="str">
        <f ca="1">position</f>
        <v/>
      </c>
      <c r="J6964" s="318"/>
      <c r="M6964" s="4"/>
      <c r="O6964" s="6"/>
      <c r="Q6964" s="20"/>
      <c r="R6964" s="5" t="str">
        <f ca="1">score</f>
        <v/>
      </c>
      <c r="S6964" s="7" t="str">
        <f ca="1">rescore_svc</f>
        <v/>
      </c>
      <c r="U6964" s="11" t="str">
        <f ca="1">price</f>
        <v/>
      </c>
      <c r="V6964" s="4"/>
      <c r="Y6964" s="388">
        <f ca="1">COUNTIFS(OFFSET($B$10, 0, 0, ROW()-9, 1), SERVICE[[#This Row],[Employee ID]], OFFSET($F$10, 0, 0, ROW()-9, 1), SERVICE[[#This Row],[Resources Role]])</f>
        <v>0</v>
      </c>
      <c r="Z6964" s="388">
        <f ca="1">COUNTIFS(OFFSET($F$10, 0, 0, ROW()-9, 1), SERVICE[[#This Row],[Resources Role]], OFFSET($H$10, 0, 0, ROW()-9, 1), SERVICE[[#This Row],[Booking]])</f>
        <v>0</v>
      </c>
    </row>
    <row r="6965" spans="1:26" x14ac:dyDescent="0.25">
      <c r="A6965" s="6" t="str">
        <f ca="1">no.</f>
        <v/>
      </c>
      <c r="E6965" s="4" t="str">
        <f ca="1">position</f>
        <v/>
      </c>
      <c r="J6965" s="318"/>
      <c r="M6965" s="4"/>
      <c r="O6965" s="6"/>
      <c r="Q6965" s="20"/>
      <c r="R6965" s="5" t="str">
        <f ca="1">score</f>
        <v/>
      </c>
      <c r="S6965" s="7" t="str">
        <f ca="1">rescore_svc</f>
        <v/>
      </c>
      <c r="U6965" s="11" t="str">
        <f ca="1">price</f>
        <v/>
      </c>
      <c r="V6965" s="4"/>
      <c r="Y6965" s="388">
        <f ca="1">COUNTIFS(OFFSET($B$10, 0, 0, ROW()-9, 1), SERVICE[[#This Row],[Employee ID]], OFFSET($F$10, 0, 0, ROW()-9, 1), SERVICE[[#This Row],[Resources Role]])</f>
        <v>0</v>
      </c>
      <c r="Z6965" s="388">
        <f ca="1">COUNTIFS(OFFSET($F$10, 0, 0, ROW()-9, 1), SERVICE[[#This Row],[Resources Role]], OFFSET($H$10, 0, 0, ROW()-9, 1), SERVICE[[#This Row],[Booking]])</f>
        <v>0</v>
      </c>
    </row>
    <row r="6966" spans="1:26" x14ac:dyDescent="0.25">
      <c r="A6966" s="6" t="str">
        <f ca="1">no.</f>
        <v/>
      </c>
      <c r="E6966" s="4" t="str">
        <f ca="1">position</f>
        <v/>
      </c>
      <c r="J6966" s="318"/>
      <c r="M6966" s="4"/>
      <c r="O6966" s="6"/>
      <c r="Q6966" s="20"/>
      <c r="R6966" s="5" t="str">
        <f ca="1">score</f>
        <v/>
      </c>
      <c r="S6966" s="7" t="str">
        <f ca="1">rescore_svc</f>
        <v/>
      </c>
      <c r="U6966" s="11" t="str">
        <f ca="1">price</f>
        <v/>
      </c>
      <c r="V6966" s="4"/>
      <c r="Y6966" s="388">
        <f ca="1">COUNTIFS(OFFSET($B$10, 0, 0, ROW()-9, 1), SERVICE[[#This Row],[Employee ID]], OFFSET($F$10, 0, 0, ROW()-9, 1), SERVICE[[#This Row],[Resources Role]])</f>
        <v>0</v>
      </c>
      <c r="Z6966" s="388">
        <f ca="1">COUNTIFS(OFFSET($F$10, 0, 0, ROW()-9, 1), SERVICE[[#This Row],[Resources Role]], OFFSET($H$10, 0, 0, ROW()-9, 1), SERVICE[[#This Row],[Booking]])</f>
        <v>0</v>
      </c>
    </row>
    <row r="6967" spans="1:26" x14ac:dyDescent="0.25">
      <c r="A6967" s="6" t="str">
        <f ca="1">no.</f>
        <v/>
      </c>
      <c r="E6967" s="4" t="str">
        <f ca="1">position</f>
        <v/>
      </c>
      <c r="J6967" s="318"/>
      <c r="M6967" s="4"/>
      <c r="O6967" s="6"/>
      <c r="Q6967" s="20"/>
      <c r="R6967" s="5" t="str">
        <f ca="1">score</f>
        <v/>
      </c>
      <c r="S6967" s="7" t="str">
        <f ca="1">rescore_svc</f>
        <v/>
      </c>
      <c r="U6967" s="11" t="str">
        <f ca="1">price</f>
        <v/>
      </c>
      <c r="V6967" s="4"/>
      <c r="Y6967" s="388">
        <f ca="1">COUNTIFS(OFFSET($B$10, 0, 0, ROW()-9, 1), SERVICE[[#This Row],[Employee ID]], OFFSET($F$10, 0, 0, ROW()-9, 1), SERVICE[[#This Row],[Resources Role]])</f>
        <v>0</v>
      </c>
      <c r="Z6967" s="388">
        <f ca="1">COUNTIFS(OFFSET($F$10, 0, 0, ROW()-9, 1), SERVICE[[#This Row],[Resources Role]], OFFSET($H$10, 0, 0, ROW()-9, 1), SERVICE[[#This Row],[Booking]])</f>
        <v>0</v>
      </c>
    </row>
    <row r="6968" spans="1:26" x14ac:dyDescent="0.25">
      <c r="A6968" s="6" t="str">
        <f ca="1">no.</f>
        <v/>
      </c>
      <c r="E6968" s="4" t="str">
        <f ca="1">position</f>
        <v/>
      </c>
      <c r="J6968" s="318"/>
      <c r="M6968" s="4"/>
      <c r="O6968" s="6"/>
      <c r="Q6968" s="20"/>
      <c r="R6968" s="5" t="str">
        <f ca="1">score</f>
        <v/>
      </c>
      <c r="S6968" s="7" t="str">
        <f ca="1">rescore_svc</f>
        <v/>
      </c>
      <c r="U6968" s="11" t="str">
        <f ca="1">price</f>
        <v/>
      </c>
      <c r="V6968" s="4"/>
      <c r="Y6968" s="388">
        <f ca="1">COUNTIFS(OFFSET($B$10, 0, 0, ROW()-9, 1), SERVICE[[#This Row],[Employee ID]], OFFSET($F$10, 0, 0, ROW()-9, 1), SERVICE[[#This Row],[Resources Role]])</f>
        <v>0</v>
      </c>
      <c r="Z6968" s="388">
        <f ca="1">COUNTIFS(OFFSET($F$10, 0, 0, ROW()-9, 1), SERVICE[[#This Row],[Resources Role]], OFFSET($H$10, 0, 0, ROW()-9, 1), SERVICE[[#This Row],[Booking]])</f>
        <v>0</v>
      </c>
    </row>
    <row r="6969" spans="1:26" x14ac:dyDescent="0.25">
      <c r="A6969" s="6" t="str">
        <f ca="1">no.</f>
        <v/>
      </c>
      <c r="E6969" s="4" t="str">
        <f ca="1">position</f>
        <v/>
      </c>
      <c r="J6969" s="318"/>
      <c r="M6969" s="4"/>
      <c r="O6969" s="6"/>
      <c r="Q6969" s="20"/>
      <c r="R6969" s="5" t="str">
        <f ca="1">score</f>
        <v/>
      </c>
      <c r="S6969" s="7" t="str">
        <f ca="1">rescore_svc</f>
        <v/>
      </c>
      <c r="U6969" s="11" t="str">
        <f ca="1">price</f>
        <v/>
      </c>
      <c r="V6969" s="4"/>
      <c r="Y6969" s="388">
        <f ca="1">COUNTIFS(OFFSET($B$10, 0, 0, ROW()-9, 1), SERVICE[[#This Row],[Employee ID]], OFFSET($F$10, 0, 0, ROW()-9, 1), SERVICE[[#This Row],[Resources Role]])</f>
        <v>0</v>
      </c>
      <c r="Z6969" s="388">
        <f ca="1">COUNTIFS(OFFSET($F$10, 0, 0, ROW()-9, 1), SERVICE[[#This Row],[Resources Role]], OFFSET($H$10, 0, 0, ROW()-9, 1), SERVICE[[#This Row],[Booking]])</f>
        <v>0</v>
      </c>
    </row>
    <row r="6970" spans="1:26" x14ac:dyDescent="0.25">
      <c r="A6970" s="6" t="str">
        <f ca="1">no.</f>
        <v/>
      </c>
      <c r="E6970" s="4" t="str">
        <f ca="1">position</f>
        <v/>
      </c>
      <c r="J6970" s="318"/>
      <c r="M6970" s="4"/>
      <c r="O6970" s="6"/>
      <c r="Q6970" s="20"/>
      <c r="R6970" s="5" t="str">
        <f ca="1">score</f>
        <v/>
      </c>
      <c r="S6970" s="7" t="str">
        <f ca="1">rescore_svc</f>
        <v/>
      </c>
      <c r="U6970" s="11" t="str">
        <f ca="1">price</f>
        <v/>
      </c>
      <c r="V6970" s="4"/>
      <c r="Y6970" s="388">
        <f ca="1">COUNTIFS(OFFSET($B$10, 0, 0, ROW()-9, 1), SERVICE[[#This Row],[Employee ID]], OFFSET($F$10, 0, 0, ROW()-9, 1), SERVICE[[#This Row],[Resources Role]])</f>
        <v>0</v>
      </c>
      <c r="Z6970" s="388">
        <f ca="1">COUNTIFS(OFFSET($F$10, 0, 0, ROW()-9, 1), SERVICE[[#This Row],[Resources Role]], OFFSET($H$10, 0, 0, ROW()-9, 1), SERVICE[[#This Row],[Booking]])</f>
        <v>0</v>
      </c>
    </row>
    <row r="6971" spans="1:26" x14ac:dyDescent="0.25">
      <c r="A6971" s="6" t="str">
        <f ca="1">no.</f>
        <v/>
      </c>
      <c r="E6971" s="4" t="str">
        <f ca="1">position</f>
        <v/>
      </c>
      <c r="J6971" s="318"/>
      <c r="M6971" s="4"/>
      <c r="O6971" s="6"/>
      <c r="Q6971" s="20"/>
      <c r="R6971" s="5" t="str">
        <f ca="1">score</f>
        <v/>
      </c>
      <c r="S6971" s="7" t="str">
        <f ca="1">rescore_svc</f>
        <v/>
      </c>
      <c r="U6971" s="11" t="str">
        <f ca="1">price</f>
        <v/>
      </c>
      <c r="V6971" s="4"/>
      <c r="Y6971" s="388">
        <f ca="1">COUNTIFS(OFFSET($B$10, 0, 0, ROW()-9, 1), SERVICE[[#This Row],[Employee ID]], OFFSET($F$10, 0, 0, ROW()-9, 1), SERVICE[[#This Row],[Resources Role]])</f>
        <v>0</v>
      </c>
      <c r="Z6971" s="388">
        <f ca="1">COUNTIFS(OFFSET($F$10, 0, 0, ROW()-9, 1), SERVICE[[#This Row],[Resources Role]], OFFSET($H$10, 0, 0, ROW()-9, 1), SERVICE[[#This Row],[Booking]])</f>
        <v>0</v>
      </c>
    </row>
    <row r="6972" spans="1:26" x14ac:dyDescent="0.25">
      <c r="A6972" s="6" t="str">
        <f ca="1">no.</f>
        <v/>
      </c>
      <c r="E6972" s="4" t="str">
        <f ca="1">position</f>
        <v/>
      </c>
      <c r="J6972" s="318"/>
      <c r="M6972" s="4"/>
      <c r="O6972" s="6"/>
      <c r="Q6972" s="20"/>
      <c r="R6972" s="5" t="str">
        <f ca="1">score</f>
        <v/>
      </c>
      <c r="S6972" s="7" t="str">
        <f ca="1">rescore_svc</f>
        <v/>
      </c>
      <c r="U6972" s="11" t="str">
        <f ca="1">price</f>
        <v/>
      </c>
      <c r="V6972" s="4"/>
      <c r="Y6972" s="388">
        <f ca="1">COUNTIFS(OFFSET($B$10, 0, 0, ROW()-9, 1), SERVICE[[#This Row],[Employee ID]], OFFSET($F$10, 0, 0, ROW()-9, 1), SERVICE[[#This Row],[Resources Role]])</f>
        <v>0</v>
      </c>
      <c r="Z6972" s="388">
        <f ca="1">COUNTIFS(OFFSET($F$10, 0, 0, ROW()-9, 1), SERVICE[[#This Row],[Resources Role]], OFFSET($H$10, 0, 0, ROW()-9, 1), SERVICE[[#This Row],[Booking]])</f>
        <v>0</v>
      </c>
    </row>
    <row r="6973" spans="1:26" x14ac:dyDescent="0.25">
      <c r="A6973" s="6" t="str">
        <f ca="1">no.</f>
        <v/>
      </c>
      <c r="E6973" s="4" t="str">
        <f ca="1">position</f>
        <v/>
      </c>
      <c r="J6973" s="318"/>
      <c r="M6973" s="4"/>
      <c r="O6973" s="6"/>
      <c r="Q6973" s="20"/>
      <c r="R6973" s="5" t="str">
        <f ca="1">score</f>
        <v/>
      </c>
      <c r="S6973" s="7" t="str">
        <f ca="1">rescore_svc</f>
        <v/>
      </c>
      <c r="U6973" s="11" t="str">
        <f ca="1">price</f>
        <v/>
      </c>
      <c r="V6973" s="4"/>
      <c r="Y6973" s="388">
        <f ca="1">COUNTIFS(OFFSET($B$10, 0, 0, ROW()-9, 1), SERVICE[[#This Row],[Employee ID]], OFFSET($F$10, 0, 0, ROW()-9, 1), SERVICE[[#This Row],[Resources Role]])</f>
        <v>0</v>
      </c>
      <c r="Z6973" s="388">
        <f ca="1">COUNTIFS(OFFSET($F$10, 0, 0, ROW()-9, 1), SERVICE[[#This Row],[Resources Role]], OFFSET($H$10, 0, 0, ROW()-9, 1), SERVICE[[#This Row],[Booking]])</f>
        <v>0</v>
      </c>
    </row>
    <row r="6974" spans="1:26" x14ac:dyDescent="0.25">
      <c r="A6974" s="6" t="str">
        <f ca="1">no.</f>
        <v/>
      </c>
      <c r="E6974" s="4" t="str">
        <f ca="1">position</f>
        <v/>
      </c>
      <c r="J6974" s="318"/>
      <c r="M6974" s="4"/>
      <c r="O6974" s="6"/>
      <c r="Q6974" s="20"/>
      <c r="R6974" s="5" t="str">
        <f ca="1">score</f>
        <v/>
      </c>
      <c r="S6974" s="7" t="str">
        <f ca="1">rescore_svc</f>
        <v/>
      </c>
      <c r="U6974" s="11" t="str">
        <f ca="1">price</f>
        <v/>
      </c>
      <c r="V6974" s="4"/>
      <c r="Y6974" s="388">
        <f ca="1">COUNTIFS(OFFSET($B$10, 0, 0, ROW()-9, 1), SERVICE[[#This Row],[Employee ID]], OFFSET($F$10, 0, 0, ROW()-9, 1), SERVICE[[#This Row],[Resources Role]])</f>
        <v>0</v>
      </c>
      <c r="Z6974" s="388">
        <f ca="1">COUNTIFS(OFFSET($F$10, 0, 0, ROW()-9, 1), SERVICE[[#This Row],[Resources Role]], OFFSET($H$10, 0, 0, ROW()-9, 1), SERVICE[[#This Row],[Booking]])</f>
        <v>0</v>
      </c>
    </row>
    <row r="6975" spans="1:26" x14ac:dyDescent="0.25">
      <c r="A6975" s="6" t="str">
        <f ca="1">no.</f>
        <v/>
      </c>
      <c r="E6975" s="4" t="str">
        <f ca="1">position</f>
        <v/>
      </c>
      <c r="J6975" s="318"/>
      <c r="M6975" s="4"/>
      <c r="O6975" s="6"/>
      <c r="Q6975" s="20"/>
      <c r="R6975" s="5" t="str">
        <f ca="1">score</f>
        <v/>
      </c>
      <c r="S6975" s="7" t="str">
        <f ca="1">rescore_svc</f>
        <v/>
      </c>
      <c r="U6975" s="11" t="str">
        <f ca="1">price</f>
        <v/>
      </c>
      <c r="V6975" s="4"/>
      <c r="Y6975" s="388">
        <f ca="1">COUNTIFS(OFFSET($B$10, 0, 0, ROW()-9, 1), SERVICE[[#This Row],[Employee ID]], OFFSET($F$10, 0, 0, ROW()-9, 1), SERVICE[[#This Row],[Resources Role]])</f>
        <v>0</v>
      </c>
      <c r="Z6975" s="388">
        <f ca="1">COUNTIFS(OFFSET($F$10, 0, 0, ROW()-9, 1), SERVICE[[#This Row],[Resources Role]], OFFSET($H$10, 0, 0, ROW()-9, 1), SERVICE[[#This Row],[Booking]])</f>
        <v>0</v>
      </c>
    </row>
    <row r="6976" spans="1:26" x14ac:dyDescent="0.25">
      <c r="A6976" s="6" t="str">
        <f ca="1">no.</f>
        <v/>
      </c>
      <c r="E6976" s="4" t="str">
        <f ca="1">position</f>
        <v/>
      </c>
      <c r="J6976" s="318"/>
      <c r="M6976" s="4"/>
      <c r="O6976" s="6"/>
      <c r="Q6976" s="20"/>
      <c r="R6976" s="5" t="str">
        <f ca="1">score</f>
        <v/>
      </c>
      <c r="S6976" s="7" t="str">
        <f ca="1">rescore_svc</f>
        <v/>
      </c>
      <c r="U6976" s="11" t="str">
        <f ca="1">price</f>
        <v/>
      </c>
      <c r="V6976" s="4"/>
      <c r="Y6976" s="388">
        <f ca="1">COUNTIFS(OFFSET($B$10, 0, 0, ROW()-9, 1), SERVICE[[#This Row],[Employee ID]], OFFSET($F$10, 0, 0, ROW()-9, 1), SERVICE[[#This Row],[Resources Role]])</f>
        <v>0</v>
      </c>
      <c r="Z6976" s="388">
        <f ca="1">COUNTIFS(OFFSET($F$10, 0, 0, ROW()-9, 1), SERVICE[[#This Row],[Resources Role]], OFFSET($H$10, 0, 0, ROW()-9, 1), SERVICE[[#This Row],[Booking]])</f>
        <v>0</v>
      </c>
    </row>
    <row r="6977" spans="1:26" x14ac:dyDescent="0.25">
      <c r="A6977" s="6" t="str">
        <f ca="1">no.</f>
        <v/>
      </c>
      <c r="E6977" s="4" t="str">
        <f ca="1">position</f>
        <v/>
      </c>
      <c r="J6977" s="318"/>
      <c r="M6977" s="4"/>
      <c r="O6977" s="6"/>
      <c r="Q6977" s="20"/>
      <c r="R6977" s="5" t="str">
        <f ca="1">score</f>
        <v/>
      </c>
      <c r="S6977" s="7" t="str">
        <f ca="1">rescore_svc</f>
        <v/>
      </c>
      <c r="U6977" s="11" t="str">
        <f ca="1">price</f>
        <v/>
      </c>
      <c r="V6977" s="4"/>
      <c r="Y6977" s="388">
        <f ca="1">COUNTIFS(OFFSET($B$10, 0, 0, ROW()-9, 1), SERVICE[[#This Row],[Employee ID]], OFFSET($F$10, 0, 0, ROW()-9, 1), SERVICE[[#This Row],[Resources Role]])</f>
        <v>0</v>
      </c>
      <c r="Z6977" s="388">
        <f ca="1">COUNTIFS(OFFSET($F$10, 0, 0, ROW()-9, 1), SERVICE[[#This Row],[Resources Role]], OFFSET($H$10, 0, 0, ROW()-9, 1), SERVICE[[#This Row],[Booking]])</f>
        <v>0</v>
      </c>
    </row>
    <row r="6978" spans="1:26" x14ac:dyDescent="0.25">
      <c r="A6978" s="6" t="str">
        <f ca="1">no.</f>
        <v/>
      </c>
      <c r="E6978" s="4" t="str">
        <f ca="1">position</f>
        <v/>
      </c>
      <c r="J6978" s="318"/>
      <c r="M6978" s="4"/>
      <c r="O6978" s="6"/>
      <c r="Q6978" s="20"/>
      <c r="R6978" s="5" t="str">
        <f ca="1">score</f>
        <v/>
      </c>
      <c r="S6978" s="7" t="str">
        <f ca="1">rescore_svc</f>
        <v/>
      </c>
      <c r="U6978" s="11" t="str">
        <f ca="1">price</f>
        <v/>
      </c>
      <c r="V6978" s="4"/>
      <c r="Y6978" s="388">
        <f ca="1">COUNTIFS(OFFSET($B$10, 0, 0, ROW()-9, 1), SERVICE[[#This Row],[Employee ID]], OFFSET($F$10, 0, 0, ROW()-9, 1), SERVICE[[#This Row],[Resources Role]])</f>
        <v>0</v>
      </c>
      <c r="Z6978" s="388">
        <f ca="1">COUNTIFS(OFFSET($F$10, 0, 0, ROW()-9, 1), SERVICE[[#This Row],[Resources Role]], OFFSET($H$10, 0, 0, ROW()-9, 1), SERVICE[[#This Row],[Booking]])</f>
        <v>0</v>
      </c>
    </row>
    <row r="6979" spans="1:26" x14ac:dyDescent="0.25">
      <c r="A6979" s="6" t="str">
        <f ca="1">no.</f>
        <v/>
      </c>
      <c r="E6979" s="4" t="str">
        <f ca="1">position</f>
        <v/>
      </c>
      <c r="J6979" s="318"/>
      <c r="M6979" s="4"/>
      <c r="O6979" s="6"/>
      <c r="Q6979" s="20"/>
      <c r="R6979" s="5" t="str">
        <f ca="1">score</f>
        <v/>
      </c>
      <c r="S6979" s="7" t="str">
        <f ca="1">rescore_svc</f>
        <v/>
      </c>
      <c r="U6979" s="11" t="str">
        <f ca="1">price</f>
        <v/>
      </c>
      <c r="V6979" s="4"/>
      <c r="Y6979" s="388">
        <f ca="1">COUNTIFS(OFFSET($B$10, 0, 0, ROW()-9, 1), SERVICE[[#This Row],[Employee ID]], OFFSET($F$10, 0, 0, ROW()-9, 1), SERVICE[[#This Row],[Resources Role]])</f>
        <v>0</v>
      </c>
      <c r="Z6979" s="388">
        <f ca="1">COUNTIFS(OFFSET($F$10, 0, 0, ROW()-9, 1), SERVICE[[#This Row],[Resources Role]], OFFSET($H$10, 0, 0, ROW()-9, 1), SERVICE[[#This Row],[Booking]])</f>
        <v>0</v>
      </c>
    </row>
    <row r="6980" spans="1:26" x14ac:dyDescent="0.25">
      <c r="A6980" s="6" t="str">
        <f ca="1">no.</f>
        <v/>
      </c>
      <c r="E6980" s="4" t="str">
        <f ca="1">position</f>
        <v/>
      </c>
      <c r="J6980" s="318"/>
      <c r="M6980" s="4"/>
      <c r="O6980" s="6"/>
      <c r="Q6980" s="20"/>
      <c r="R6980" s="5" t="str">
        <f ca="1">score</f>
        <v/>
      </c>
      <c r="S6980" s="7" t="str">
        <f ca="1">rescore_svc</f>
        <v/>
      </c>
      <c r="U6980" s="11" t="str">
        <f ca="1">price</f>
        <v/>
      </c>
      <c r="V6980" s="4"/>
      <c r="Y6980" s="388">
        <f ca="1">COUNTIFS(OFFSET($B$10, 0, 0, ROW()-9, 1), SERVICE[[#This Row],[Employee ID]], OFFSET($F$10, 0, 0, ROW()-9, 1), SERVICE[[#This Row],[Resources Role]])</f>
        <v>0</v>
      </c>
      <c r="Z6980" s="388">
        <f ca="1">COUNTIFS(OFFSET($F$10, 0, 0, ROW()-9, 1), SERVICE[[#This Row],[Resources Role]], OFFSET($H$10, 0, 0, ROW()-9, 1), SERVICE[[#This Row],[Booking]])</f>
        <v>0</v>
      </c>
    </row>
    <row r="6981" spans="1:26" x14ac:dyDescent="0.25">
      <c r="A6981" s="6" t="str">
        <f ca="1">no.</f>
        <v/>
      </c>
      <c r="E6981" s="4" t="str">
        <f ca="1">position</f>
        <v/>
      </c>
      <c r="J6981" s="318"/>
      <c r="M6981" s="4"/>
      <c r="O6981" s="6"/>
      <c r="Q6981" s="20"/>
      <c r="R6981" s="5" t="str">
        <f ca="1">score</f>
        <v/>
      </c>
      <c r="S6981" s="7" t="str">
        <f ca="1">rescore_svc</f>
        <v/>
      </c>
      <c r="U6981" s="11" t="str">
        <f ca="1">price</f>
        <v/>
      </c>
      <c r="V6981" s="4"/>
      <c r="Y6981" s="388">
        <f ca="1">COUNTIFS(OFFSET($B$10, 0, 0, ROW()-9, 1), SERVICE[[#This Row],[Employee ID]], OFFSET($F$10, 0, 0, ROW()-9, 1), SERVICE[[#This Row],[Resources Role]])</f>
        <v>0</v>
      </c>
      <c r="Z6981" s="388">
        <f ca="1">COUNTIFS(OFFSET($F$10, 0, 0, ROW()-9, 1), SERVICE[[#This Row],[Resources Role]], OFFSET($H$10, 0, 0, ROW()-9, 1), SERVICE[[#This Row],[Booking]])</f>
        <v>0</v>
      </c>
    </row>
    <row r="6982" spans="1:26" x14ac:dyDescent="0.25">
      <c r="A6982" s="6" t="str">
        <f ca="1">no.</f>
        <v/>
      </c>
      <c r="E6982" s="4" t="str">
        <f ca="1">position</f>
        <v/>
      </c>
      <c r="J6982" s="318"/>
      <c r="M6982" s="4"/>
      <c r="O6982" s="6"/>
      <c r="Q6982" s="20"/>
      <c r="R6982" s="5" t="str">
        <f ca="1">score</f>
        <v/>
      </c>
      <c r="S6982" s="7" t="str">
        <f ca="1">rescore_svc</f>
        <v/>
      </c>
      <c r="U6982" s="11" t="str">
        <f ca="1">price</f>
        <v/>
      </c>
      <c r="V6982" s="4"/>
      <c r="Y6982" s="388">
        <f ca="1">COUNTIFS(OFFSET($B$10, 0, 0, ROW()-9, 1), SERVICE[[#This Row],[Employee ID]], OFFSET($F$10, 0, 0, ROW()-9, 1), SERVICE[[#This Row],[Resources Role]])</f>
        <v>0</v>
      </c>
      <c r="Z6982" s="388">
        <f ca="1">COUNTIFS(OFFSET($F$10, 0, 0, ROW()-9, 1), SERVICE[[#This Row],[Resources Role]], OFFSET($H$10, 0, 0, ROW()-9, 1), SERVICE[[#This Row],[Booking]])</f>
        <v>0</v>
      </c>
    </row>
    <row r="6983" spans="1:26" x14ac:dyDescent="0.25">
      <c r="A6983" s="6" t="str">
        <f ca="1">no.</f>
        <v/>
      </c>
      <c r="E6983" s="4" t="str">
        <f ca="1">position</f>
        <v/>
      </c>
      <c r="J6983" s="318"/>
      <c r="M6983" s="4"/>
      <c r="O6983" s="6"/>
      <c r="Q6983" s="20"/>
      <c r="R6983" s="5" t="str">
        <f ca="1">score</f>
        <v/>
      </c>
      <c r="S6983" s="7" t="str">
        <f ca="1">rescore_svc</f>
        <v/>
      </c>
      <c r="U6983" s="11" t="str">
        <f ca="1">price</f>
        <v/>
      </c>
      <c r="V6983" s="4"/>
      <c r="Y6983" s="388">
        <f ca="1">COUNTIFS(OFFSET($B$10, 0, 0, ROW()-9, 1), SERVICE[[#This Row],[Employee ID]], OFFSET($F$10, 0, 0, ROW()-9, 1), SERVICE[[#This Row],[Resources Role]])</f>
        <v>0</v>
      </c>
      <c r="Z6983" s="388">
        <f ca="1">COUNTIFS(OFFSET($F$10, 0, 0, ROW()-9, 1), SERVICE[[#This Row],[Resources Role]], OFFSET($H$10, 0, 0, ROW()-9, 1), SERVICE[[#This Row],[Booking]])</f>
        <v>0</v>
      </c>
    </row>
    <row r="6984" spans="1:26" x14ac:dyDescent="0.25">
      <c r="A6984" s="6" t="str">
        <f ca="1">no.</f>
        <v/>
      </c>
      <c r="E6984" s="4" t="str">
        <f ca="1">position</f>
        <v/>
      </c>
      <c r="J6984" s="318"/>
      <c r="M6984" s="4"/>
      <c r="O6984" s="6"/>
      <c r="Q6984" s="20"/>
      <c r="R6984" s="5" t="str">
        <f ca="1">score</f>
        <v/>
      </c>
      <c r="S6984" s="7" t="str">
        <f ca="1">rescore_svc</f>
        <v/>
      </c>
      <c r="U6984" s="11" t="str">
        <f ca="1">price</f>
        <v/>
      </c>
      <c r="V6984" s="4"/>
      <c r="Y6984" s="388">
        <f ca="1">COUNTIFS(OFFSET($B$10, 0, 0, ROW()-9, 1), SERVICE[[#This Row],[Employee ID]], OFFSET($F$10, 0, 0, ROW()-9, 1), SERVICE[[#This Row],[Resources Role]])</f>
        <v>0</v>
      </c>
      <c r="Z6984" s="388">
        <f ca="1">COUNTIFS(OFFSET($F$10, 0, 0, ROW()-9, 1), SERVICE[[#This Row],[Resources Role]], OFFSET($H$10, 0, 0, ROW()-9, 1), SERVICE[[#This Row],[Booking]])</f>
        <v>0</v>
      </c>
    </row>
    <row r="6985" spans="1:26" x14ac:dyDescent="0.25">
      <c r="A6985" s="6" t="str">
        <f ca="1">no.</f>
        <v/>
      </c>
      <c r="E6985" s="4" t="str">
        <f ca="1">position</f>
        <v/>
      </c>
      <c r="J6985" s="318"/>
      <c r="M6985" s="4"/>
      <c r="O6985" s="6"/>
      <c r="Q6985" s="20"/>
      <c r="R6985" s="5" t="str">
        <f ca="1">score</f>
        <v/>
      </c>
      <c r="S6985" s="7" t="str">
        <f ca="1">rescore_svc</f>
        <v/>
      </c>
      <c r="U6985" s="11" t="str">
        <f ca="1">price</f>
        <v/>
      </c>
      <c r="V6985" s="4"/>
      <c r="Y6985" s="388">
        <f ca="1">COUNTIFS(OFFSET($B$10, 0, 0, ROW()-9, 1), SERVICE[[#This Row],[Employee ID]], OFFSET($F$10, 0, 0, ROW()-9, 1), SERVICE[[#This Row],[Resources Role]])</f>
        <v>0</v>
      </c>
      <c r="Z6985" s="388">
        <f ca="1">COUNTIFS(OFFSET($F$10, 0, 0, ROW()-9, 1), SERVICE[[#This Row],[Resources Role]], OFFSET($H$10, 0, 0, ROW()-9, 1), SERVICE[[#This Row],[Booking]])</f>
        <v>0</v>
      </c>
    </row>
    <row r="6986" spans="1:26" x14ac:dyDescent="0.25">
      <c r="A6986" s="6" t="str">
        <f ca="1">no.</f>
        <v/>
      </c>
      <c r="E6986" s="4" t="str">
        <f ca="1">position</f>
        <v/>
      </c>
      <c r="J6986" s="318"/>
      <c r="M6986" s="4"/>
      <c r="O6986" s="6"/>
      <c r="Q6986" s="20"/>
      <c r="R6986" s="5" t="str">
        <f ca="1">score</f>
        <v/>
      </c>
      <c r="S6986" s="7" t="str">
        <f ca="1">rescore_svc</f>
        <v/>
      </c>
      <c r="U6986" s="11" t="str">
        <f ca="1">price</f>
        <v/>
      </c>
      <c r="V6986" s="4"/>
      <c r="Y6986" s="388">
        <f ca="1">COUNTIFS(OFFSET($B$10, 0, 0, ROW()-9, 1), SERVICE[[#This Row],[Employee ID]], OFFSET($F$10, 0, 0, ROW()-9, 1), SERVICE[[#This Row],[Resources Role]])</f>
        <v>0</v>
      </c>
      <c r="Z6986" s="388">
        <f ca="1">COUNTIFS(OFFSET($F$10, 0, 0, ROW()-9, 1), SERVICE[[#This Row],[Resources Role]], OFFSET($H$10, 0, 0, ROW()-9, 1), SERVICE[[#This Row],[Booking]])</f>
        <v>0</v>
      </c>
    </row>
    <row r="6987" spans="1:26" x14ac:dyDescent="0.25">
      <c r="A6987" s="6" t="str">
        <f ca="1">no.</f>
        <v/>
      </c>
      <c r="E6987" s="4" t="str">
        <f ca="1">position</f>
        <v/>
      </c>
      <c r="J6987" s="318"/>
      <c r="M6987" s="4"/>
      <c r="O6987" s="6"/>
      <c r="Q6987" s="20"/>
      <c r="R6987" s="5" t="str">
        <f ca="1">score</f>
        <v/>
      </c>
      <c r="S6987" s="7" t="str">
        <f ca="1">rescore_svc</f>
        <v/>
      </c>
      <c r="U6987" s="11" t="str">
        <f ca="1">price</f>
        <v/>
      </c>
      <c r="V6987" s="4"/>
      <c r="Y6987" s="388">
        <f ca="1">COUNTIFS(OFFSET($B$10, 0, 0, ROW()-9, 1), SERVICE[[#This Row],[Employee ID]], OFFSET($F$10, 0, 0, ROW()-9, 1), SERVICE[[#This Row],[Resources Role]])</f>
        <v>0</v>
      </c>
      <c r="Z6987" s="388">
        <f ca="1">COUNTIFS(OFFSET($F$10, 0, 0, ROW()-9, 1), SERVICE[[#This Row],[Resources Role]], OFFSET($H$10, 0, 0, ROW()-9, 1), SERVICE[[#This Row],[Booking]])</f>
        <v>0</v>
      </c>
    </row>
    <row r="6988" spans="1:26" x14ac:dyDescent="0.25">
      <c r="A6988" s="6" t="str">
        <f ca="1">no.</f>
        <v/>
      </c>
      <c r="E6988" s="4" t="str">
        <f ca="1">position</f>
        <v/>
      </c>
      <c r="J6988" s="318"/>
      <c r="M6988" s="4"/>
      <c r="O6988" s="6"/>
      <c r="Q6988" s="20"/>
      <c r="R6988" s="5" t="str">
        <f ca="1">score</f>
        <v/>
      </c>
      <c r="S6988" s="7" t="str">
        <f ca="1">rescore_svc</f>
        <v/>
      </c>
      <c r="U6988" s="11" t="str">
        <f ca="1">price</f>
        <v/>
      </c>
      <c r="V6988" s="4"/>
      <c r="Y6988" s="388">
        <f ca="1">COUNTIFS(OFFSET($B$10, 0, 0, ROW()-9, 1), SERVICE[[#This Row],[Employee ID]], OFFSET($F$10, 0, 0, ROW()-9, 1), SERVICE[[#This Row],[Resources Role]])</f>
        <v>0</v>
      </c>
      <c r="Z6988" s="388">
        <f ca="1">COUNTIFS(OFFSET($F$10, 0, 0, ROW()-9, 1), SERVICE[[#This Row],[Resources Role]], OFFSET($H$10, 0, 0, ROW()-9, 1), SERVICE[[#This Row],[Booking]])</f>
        <v>0</v>
      </c>
    </row>
    <row r="6989" spans="1:26" x14ac:dyDescent="0.25">
      <c r="A6989" s="6" t="str">
        <f ca="1">no.</f>
        <v/>
      </c>
      <c r="E6989" s="4" t="str">
        <f ca="1">position</f>
        <v/>
      </c>
      <c r="J6989" s="318"/>
      <c r="M6989" s="4"/>
      <c r="O6989" s="6"/>
      <c r="Q6989" s="20"/>
      <c r="R6989" s="5" t="str">
        <f ca="1">score</f>
        <v/>
      </c>
      <c r="S6989" s="7" t="str">
        <f ca="1">rescore_svc</f>
        <v/>
      </c>
      <c r="U6989" s="11" t="str">
        <f ca="1">price</f>
        <v/>
      </c>
      <c r="V6989" s="4"/>
      <c r="Y6989" s="388">
        <f ca="1">COUNTIFS(OFFSET($B$10, 0, 0, ROW()-9, 1), SERVICE[[#This Row],[Employee ID]], OFFSET($F$10, 0, 0, ROW()-9, 1), SERVICE[[#This Row],[Resources Role]])</f>
        <v>0</v>
      </c>
      <c r="Z6989" s="388">
        <f ca="1">COUNTIFS(OFFSET($F$10, 0, 0, ROW()-9, 1), SERVICE[[#This Row],[Resources Role]], OFFSET($H$10, 0, 0, ROW()-9, 1), SERVICE[[#This Row],[Booking]])</f>
        <v>0</v>
      </c>
    </row>
    <row r="6990" spans="1:26" x14ac:dyDescent="0.25">
      <c r="A6990" s="6" t="str">
        <f ca="1">no.</f>
        <v/>
      </c>
      <c r="E6990" s="4" t="str">
        <f ca="1">position</f>
        <v/>
      </c>
      <c r="J6990" s="318"/>
      <c r="M6990" s="4"/>
      <c r="O6990" s="6"/>
      <c r="Q6990" s="20"/>
      <c r="R6990" s="5" t="str">
        <f ca="1">score</f>
        <v/>
      </c>
      <c r="S6990" s="7" t="str">
        <f ca="1">rescore_svc</f>
        <v/>
      </c>
      <c r="U6990" s="11" t="str">
        <f ca="1">price</f>
        <v/>
      </c>
      <c r="V6990" s="4"/>
      <c r="Y6990" s="388">
        <f ca="1">COUNTIFS(OFFSET($B$10, 0, 0, ROW()-9, 1), SERVICE[[#This Row],[Employee ID]], OFFSET($F$10, 0, 0, ROW()-9, 1), SERVICE[[#This Row],[Resources Role]])</f>
        <v>0</v>
      </c>
      <c r="Z6990" s="388">
        <f ca="1">COUNTIFS(OFFSET($F$10, 0, 0, ROW()-9, 1), SERVICE[[#This Row],[Resources Role]], OFFSET($H$10, 0, 0, ROW()-9, 1), SERVICE[[#This Row],[Booking]])</f>
        <v>0</v>
      </c>
    </row>
    <row r="6991" spans="1:26" x14ac:dyDescent="0.25">
      <c r="A6991" s="6" t="str">
        <f ca="1">no.</f>
        <v/>
      </c>
      <c r="E6991" s="4" t="str">
        <f ca="1">position</f>
        <v/>
      </c>
      <c r="J6991" s="318"/>
      <c r="M6991" s="4"/>
      <c r="O6991" s="6"/>
      <c r="Q6991" s="20"/>
      <c r="R6991" s="5" t="str">
        <f ca="1">score</f>
        <v/>
      </c>
      <c r="S6991" s="7" t="str">
        <f ca="1">rescore_svc</f>
        <v/>
      </c>
      <c r="U6991" s="11" t="str">
        <f ca="1">price</f>
        <v/>
      </c>
      <c r="V6991" s="4"/>
      <c r="Y6991" s="388">
        <f ca="1">COUNTIFS(OFFSET($B$10, 0, 0, ROW()-9, 1), SERVICE[[#This Row],[Employee ID]], OFFSET($F$10, 0, 0, ROW()-9, 1), SERVICE[[#This Row],[Resources Role]])</f>
        <v>0</v>
      </c>
      <c r="Z6991" s="388">
        <f ca="1">COUNTIFS(OFFSET($F$10, 0, 0, ROW()-9, 1), SERVICE[[#This Row],[Resources Role]], OFFSET($H$10, 0, 0, ROW()-9, 1), SERVICE[[#This Row],[Booking]])</f>
        <v>0</v>
      </c>
    </row>
    <row r="6992" spans="1:26" x14ac:dyDescent="0.25">
      <c r="A6992" s="6" t="str">
        <f ca="1">no.</f>
        <v/>
      </c>
      <c r="E6992" s="4" t="str">
        <f ca="1">position</f>
        <v/>
      </c>
      <c r="J6992" s="318"/>
      <c r="M6992" s="4"/>
      <c r="O6992" s="6"/>
      <c r="Q6992" s="20"/>
      <c r="R6992" s="5" t="str">
        <f ca="1">score</f>
        <v/>
      </c>
      <c r="S6992" s="7" t="str">
        <f ca="1">rescore_svc</f>
        <v/>
      </c>
      <c r="U6992" s="11" t="str">
        <f ca="1">price</f>
        <v/>
      </c>
      <c r="V6992" s="4"/>
      <c r="Y6992" s="388">
        <f ca="1">COUNTIFS(OFFSET($B$10, 0, 0, ROW()-9, 1), SERVICE[[#This Row],[Employee ID]], OFFSET($F$10, 0, 0, ROW()-9, 1), SERVICE[[#This Row],[Resources Role]])</f>
        <v>0</v>
      </c>
      <c r="Z6992" s="388">
        <f ca="1">COUNTIFS(OFFSET($F$10, 0, 0, ROW()-9, 1), SERVICE[[#This Row],[Resources Role]], OFFSET($H$10, 0, 0, ROW()-9, 1), SERVICE[[#This Row],[Booking]])</f>
        <v>0</v>
      </c>
    </row>
    <row r="6993" spans="1:26" x14ac:dyDescent="0.25">
      <c r="A6993" s="6" t="str">
        <f ca="1">no.</f>
        <v/>
      </c>
      <c r="E6993" s="4" t="str">
        <f ca="1">position</f>
        <v/>
      </c>
      <c r="J6993" s="318"/>
      <c r="M6993" s="4"/>
      <c r="O6993" s="6"/>
      <c r="Q6993" s="20"/>
      <c r="R6993" s="5" t="str">
        <f ca="1">score</f>
        <v/>
      </c>
      <c r="S6993" s="7" t="str">
        <f ca="1">rescore_svc</f>
        <v/>
      </c>
      <c r="U6993" s="11" t="str">
        <f ca="1">price</f>
        <v/>
      </c>
      <c r="V6993" s="4"/>
      <c r="Y6993" s="388">
        <f ca="1">COUNTIFS(OFFSET($B$10, 0, 0, ROW()-9, 1), SERVICE[[#This Row],[Employee ID]], OFFSET($F$10, 0, 0, ROW()-9, 1), SERVICE[[#This Row],[Resources Role]])</f>
        <v>0</v>
      </c>
      <c r="Z6993" s="388">
        <f ca="1">COUNTIFS(OFFSET($F$10, 0, 0, ROW()-9, 1), SERVICE[[#This Row],[Resources Role]], OFFSET($H$10, 0, 0, ROW()-9, 1), SERVICE[[#This Row],[Booking]])</f>
        <v>0</v>
      </c>
    </row>
    <row r="6994" spans="1:26" x14ac:dyDescent="0.25">
      <c r="A6994" s="6" t="str">
        <f ca="1">no.</f>
        <v/>
      </c>
      <c r="E6994" s="4" t="str">
        <f ca="1">position</f>
        <v/>
      </c>
      <c r="J6994" s="318"/>
      <c r="M6994" s="4"/>
      <c r="O6994" s="6"/>
      <c r="Q6994" s="20"/>
      <c r="R6994" s="5" t="str">
        <f ca="1">score</f>
        <v/>
      </c>
      <c r="S6994" s="7" t="str">
        <f ca="1">rescore_svc</f>
        <v/>
      </c>
      <c r="U6994" s="11" t="str">
        <f ca="1">price</f>
        <v/>
      </c>
      <c r="V6994" s="4"/>
      <c r="Y6994" s="388">
        <f ca="1">COUNTIFS(OFFSET($B$10, 0, 0, ROW()-9, 1), SERVICE[[#This Row],[Employee ID]], OFFSET($F$10, 0, 0, ROW()-9, 1), SERVICE[[#This Row],[Resources Role]])</f>
        <v>0</v>
      </c>
      <c r="Z6994" s="388">
        <f ca="1">COUNTIFS(OFFSET($F$10, 0, 0, ROW()-9, 1), SERVICE[[#This Row],[Resources Role]], OFFSET($H$10, 0, 0, ROW()-9, 1), SERVICE[[#This Row],[Booking]])</f>
        <v>0</v>
      </c>
    </row>
    <row r="6995" spans="1:26" x14ac:dyDescent="0.25">
      <c r="A6995" s="6" t="str">
        <f ca="1">no.</f>
        <v/>
      </c>
      <c r="E6995" s="4" t="str">
        <f ca="1">position</f>
        <v/>
      </c>
      <c r="J6995" s="318"/>
      <c r="M6995" s="4"/>
      <c r="O6995" s="6"/>
      <c r="Q6995" s="20"/>
      <c r="R6995" s="5" t="str">
        <f ca="1">score</f>
        <v/>
      </c>
      <c r="S6995" s="7" t="str">
        <f ca="1">rescore_svc</f>
        <v/>
      </c>
      <c r="U6995" s="11" t="str">
        <f ca="1">price</f>
        <v/>
      </c>
      <c r="V6995" s="4"/>
      <c r="Y6995" s="388">
        <f ca="1">COUNTIFS(OFFSET($B$10, 0, 0, ROW()-9, 1), SERVICE[[#This Row],[Employee ID]], OFFSET($F$10, 0, 0, ROW()-9, 1), SERVICE[[#This Row],[Resources Role]])</f>
        <v>0</v>
      </c>
      <c r="Z6995" s="388">
        <f ca="1">COUNTIFS(OFFSET($F$10, 0, 0, ROW()-9, 1), SERVICE[[#This Row],[Resources Role]], OFFSET($H$10, 0, 0, ROW()-9, 1), SERVICE[[#This Row],[Booking]])</f>
        <v>0</v>
      </c>
    </row>
    <row r="6996" spans="1:26" x14ac:dyDescent="0.25">
      <c r="A6996" s="6" t="str">
        <f ca="1">no.</f>
        <v/>
      </c>
      <c r="E6996" s="4" t="str">
        <f ca="1">position</f>
        <v/>
      </c>
      <c r="J6996" s="318"/>
      <c r="M6996" s="4"/>
      <c r="O6996" s="6"/>
      <c r="Q6996" s="20"/>
      <c r="R6996" s="5" t="str">
        <f ca="1">score</f>
        <v/>
      </c>
      <c r="S6996" s="7" t="str">
        <f ca="1">rescore_svc</f>
        <v/>
      </c>
      <c r="U6996" s="11" t="str">
        <f ca="1">price</f>
        <v/>
      </c>
      <c r="V6996" s="4"/>
      <c r="Y6996" s="388">
        <f ca="1">COUNTIFS(OFFSET($B$10, 0, 0, ROW()-9, 1), SERVICE[[#This Row],[Employee ID]], OFFSET($F$10, 0, 0, ROW()-9, 1), SERVICE[[#This Row],[Resources Role]])</f>
        <v>0</v>
      </c>
      <c r="Z6996" s="388">
        <f ca="1">COUNTIFS(OFFSET($F$10, 0, 0, ROW()-9, 1), SERVICE[[#This Row],[Resources Role]], OFFSET($H$10, 0, 0, ROW()-9, 1), SERVICE[[#This Row],[Booking]])</f>
        <v>0</v>
      </c>
    </row>
    <row r="6997" spans="1:26" x14ac:dyDescent="0.25">
      <c r="A6997" s="6" t="str">
        <f ca="1">no.</f>
        <v/>
      </c>
      <c r="E6997" s="4" t="str">
        <f ca="1">position</f>
        <v/>
      </c>
      <c r="J6997" s="318"/>
      <c r="M6997" s="4"/>
      <c r="O6997" s="6"/>
      <c r="Q6997" s="20"/>
      <c r="R6997" s="5" t="str">
        <f ca="1">score</f>
        <v/>
      </c>
      <c r="S6997" s="7" t="str">
        <f ca="1">rescore_svc</f>
        <v/>
      </c>
      <c r="U6997" s="11" t="str">
        <f ca="1">price</f>
        <v/>
      </c>
      <c r="V6997" s="4"/>
      <c r="Y6997" s="388">
        <f ca="1">COUNTIFS(OFFSET($B$10, 0, 0, ROW()-9, 1), SERVICE[[#This Row],[Employee ID]], OFFSET($F$10, 0, 0, ROW()-9, 1), SERVICE[[#This Row],[Resources Role]])</f>
        <v>0</v>
      </c>
      <c r="Z6997" s="388">
        <f ca="1">COUNTIFS(OFFSET($F$10, 0, 0, ROW()-9, 1), SERVICE[[#This Row],[Resources Role]], OFFSET($H$10, 0, 0, ROW()-9, 1), SERVICE[[#This Row],[Booking]])</f>
        <v>0</v>
      </c>
    </row>
    <row r="6998" spans="1:26" x14ac:dyDescent="0.25">
      <c r="A6998" s="6" t="str">
        <f ca="1">no.</f>
        <v/>
      </c>
      <c r="E6998" s="4" t="str">
        <f ca="1">position</f>
        <v/>
      </c>
      <c r="J6998" s="318"/>
      <c r="M6998" s="4"/>
      <c r="O6998" s="6"/>
      <c r="Q6998" s="20"/>
      <c r="R6998" s="5" t="str">
        <f ca="1">score</f>
        <v/>
      </c>
      <c r="S6998" s="7" t="str">
        <f ca="1">rescore_svc</f>
        <v/>
      </c>
      <c r="U6998" s="11" t="str">
        <f ca="1">price</f>
        <v/>
      </c>
      <c r="V6998" s="4"/>
      <c r="Y6998" s="388">
        <f ca="1">COUNTIFS(OFFSET($B$10, 0, 0, ROW()-9, 1), SERVICE[[#This Row],[Employee ID]], OFFSET($F$10, 0, 0, ROW()-9, 1), SERVICE[[#This Row],[Resources Role]])</f>
        <v>0</v>
      </c>
      <c r="Z6998" s="388">
        <f ca="1">COUNTIFS(OFFSET($F$10, 0, 0, ROW()-9, 1), SERVICE[[#This Row],[Resources Role]], OFFSET($H$10, 0, 0, ROW()-9, 1), SERVICE[[#This Row],[Booking]])</f>
        <v>0</v>
      </c>
    </row>
    <row r="6999" spans="1:26" x14ac:dyDescent="0.25">
      <c r="A6999" s="6" t="str">
        <f ca="1">no.</f>
        <v/>
      </c>
      <c r="E6999" s="4" t="str">
        <f ca="1">position</f>
        <v/>
      </c>
      <c r="J6999" s="318"/>
      <c r="M6999" s="4"/>
      <c r="O6999" s="6"/>
      <c r="Q6999" s="20"/>
      <c r="R6999" s="5" t="str">
        <f ca="1">score</f>
        <v/>
      </c>
      <c r="S6999" s="7" t="str">
        <f ca="1">rescore_svc</f>
        <v/>
      </c>
      <c r="U6999" s="11" t="str">
        <f ca="1">price</f>
        <v/>
      </c>
      <c r="V6999" s="4"/>
      <c r="Y6999" s="388">
        <f ca="1">COUNTIFS(OFFSET($B$10, 0, 0, ROW()-9, 1), SERVICE[[#This Row],[Employee ID]], OFFSET($F$10, 0, 0, ROW()-9, 1), SERVICE[[#This Row],[Resources Role]])</f>
        <v>0</v>
      </c>
      <c r="Z6999" s="388">
        <f ca="1">COUNTIFS(OFFSET($F$10, 0, 0, ROW()-9, 1), SERVICE[[#This Row],[Resources Role]], OFFSET($H$10, 0, 0, ROW()-9, 1), SERVICE[[#This Row],[Booking]])</f>
        <v>0</v>
      </c>
    </row>
    <row r="7000" spans="1:26" x14ac:dyDescent="0.25">
      <c r="A7000" s="6" t="str">
        <f ca="1">no.</f>
        <v/>
      </c>
      <c r="E7000" s="4" t="str">
        <f ca="1">position</f>
        <v/>
      </c>
      <c r="J7000" s="318"/>
      <c r="M7000" s="4"/>
      <c r="O7000" s="6"/>
      <c r="Q7000" s="20"/>
      <c r="R7000" s="5" t="str">
        <f ca="1">score</f>
        <v/>
      </c>
      <c r="S7000" s="7" t="str">
        <f ca="1">rescore_svc</f>
        <v/>
      </c>
      <c r="U7000" s="11" t="str">
        <f ca="1">price</f>
        <v/>
      </c>
      <c r="V7000" s="4"/>
      <c r="Y7000" s="388">
        <f ca="1">COUNTIFS(OFFSET($B$10, 0, 0, ROW()-9, 1), SERVICE[[#This Row],[Employee ID]], OFFSET($F$10, 0, 0, ROW()-9, 1), SERVICE[[#This Row],[Resources Role]])</f>
        <v>0</v>
      </c>
      <c r="Z7000" s="388">
        <f ca="1">COUNTIFS(OFFSET($F$10, 0, 0, ROW()-9, 1), SERVICE[[#This Row],[Resources Role]], OFFSET($H$10, 0, 0, ROW()-9, 1), SERVICE[[#This Row],[Booking]])</f>
        <v>0</v>
      </c>
    </row>
    <row r="7001" spans="1:26" x14ac:dyDescent="0.25">
      <c r="A7001" s="6" t="str">
        <f ca="1">no.</f>
        <v/>
      </c>
      <c r="E7001" s="4" t="str">
        <f ca="1">position</f>
        <v/>
      </c>
      <c r="J7001" s="318"/>
      <c r="M7001" s="4"/>
      <c r="O7001" s="6"/>
      <c r="Q7001" s="20"/>
      <c r="R7001" s="5" t="str">
        <f ca="1">score</f>
        <v/>
      </c>
      <c r="S7001" s="7" t="str">
        <f ca="1">rescore_svc</f>
        <v/>
      </c>
      <c r="U7001" s="11" t="str">
        <f ca="1">price</f>
        <v/>
      </c>
      <c r="V7001" s="4"/>
      <c r="Y7001" s="388">
        <f ca="1">COUNTIFS(OFFSET($B$10, 0, 0, ROW()-9, 1), SERVICE[[#This Row],[Employee ID]], OFFSET($F$10, 0, 0, ROW()-9, 1), SERVICE[[#This Row],[Resources Role]])</f>
        <v>0</v>
      </c>
      <c r="Z7001" s="388">
        <f ca="1">COUNTIFS(OFFSET($F$10, 0, 0, ROW()-9, 1), SERVICE[[#This Row],[Resources Role]], OFFSET($H$10, 0, 0, ROW()-9, 1), SERVICE[[#This Row],[Booking]])</f>
        <v>0</v>
      </c>
    </row>
    <row r="7002" spans="1:26" x14ac:dyDescent="0.25">
      <c r="A7002" s="6" t="str">
        <f ca="1">no.</f>
        <v/>
      </c>
      <c r="E7002" s="4" t="str">
        <f ca="1">position</f>
        <v/>
      </c>
      <c r="J7002" s="318"/>
      <c r="M7002" s="4"/>
      <c r="O7002" s="6"/>
      <c r="Q7002" s="20"/>
      <c r="R7002" s="5" t="str">
        <f ca="1">score</f>
        <v/>
      </c>
      <c r="S7002" s="7" t="str">
        <f ca="1">rescore_svc</f>
        <v/>
      </c>
      <c r="U7002" s="11" t="str">
        <f ca="1">price</f>
        <v/>
      </c>
      <c r="V7002" s="4"/>
      <c r="Y7002" s="388">
        <f ca="1">COUNTIFS(OFFSET($B$10, 0, 0, ROW()-9, 1), SERVICE[[#This Row],[Employee ID]], OFFSET($F$10, 0, 0, ROW()-9, 1), SERVICE[[#This Row],[Resources Role]])</f>
        <v>0</v>
      </c>
      <c r="Z7002" s="388">
        <f ca="1">COUNTIFS(OFFSET($F$10, 0, 0, ROW()-9, 1), SERVICE[[#This Row],[Resources Role]], OFFSET($H$10, 0, 0, ROW()-9, 1), SERVICE[[#This Row],[Booking]])</f>
        <v>0</v>
      </c>
    </row>
    <row r="7003" spans="1:26" x14ac:dyDescent="0.25">
      <c r="A7003" s="6" t="str">
        <f ca="1">no.</f>
        <v/>
      </c>
      <c r="E7003" s="4" t="str">
        <f ca="1">position</f>
        <v/>
      </c>
      <c r="J7003" s="318"/>
      <c r="M7003" s="4"/>
      <c r="O7003" s="6"/>
      <c r="Q7003" s="20"/>
      <c r="R7003" s="5" t="str">
        <f ca="1">score</f>
        <v/>
      </c>
      <c r="S7003" s="7" t="str">
        <f ca="1">rescore_svc</f>
        <v/>
      </c>
      <c r="U7003" s="11" t="str">
        <f ca="1">price</f>
        <v/>
      </c>
      <c r="V7003" s="4"/>
      <c r="Y7003" s="388">
        <f ca="1">COUNTIFS(OFFSET($B$10, 0, 0, ROW()-9, 1), SERVICE[[#This Row],[Employee ID]], OFFSET($F$10, 0, 0, ROW()-9, 1), SERVICE[[#This Row],[Resources Role]])</f>
        <v>0</v>
      </c>
      <c r="Z7003" s="388">
        <f ca="1">COUNTIFS(OFFSET($F$10, 0, 0, ROW()-9, 1), SERVICE[[#This Row],[Resources Role]], OFFSET($H$10, 0, 0, ROW()-9, 1), SERVICE[[#This Row],[Booking]])</f>
        <v>0</v>
      </c>
    </row>
    <row r="7004" spans="1:26" x14ac:dyDescent="0.25">
      <c r="A7004" s="6" t="str">
        <f ca="1">no.</f>
        <v/>
      </c>
      <c r="E7004" s="4" t="str">
        <f ca="1">position</f>
        <v/>
      </c>
      <c r="J7004" s="318"/>
      <c r="M7004" s="4"/>
      <c r="O7004" s="6"/>
      <c r="Q7004" s="20"/>
      <c r="R7004" s="5" t="str">
        <f ca="1">score</f>
        <v/>
      </c>
      <c r="S7004" s="7" t="str">
        <f ca="1">rescore_svc</f>
        <v/>
      </c>
      <c r="U7004" s="11" t="str">
        <f ca="1">price</f>
        <v/>
      </c>
      <c r="V7004" s="4"/>
      <c r="Y7004" s="388">
        <f ca="1">COUNTIFS(OFFSET($B$10, 0, 0, ROW()-9, 1), SERVICE[[#This Row],[Employee ID]], OFFSET($F$10, 0, 0, ROW()-9, 1), SERVICE[[#This Row],[Resources Role]])</f>
        <v>0</v>
      </c>
      <c r="Z7004" s="388">
        <f ca="1">COUNTIFS(OFFSET($F$10, 0, 0, ROW()-9, 1), SERVICE[[#This Row],[Resources Role]], OFFSET($H$10, 0, 0, ROW()-9, 1), SERVICE[[#This Row],[Booking]])</f>
        <v>0</v>
      </c>
    </row>
    <row r="7005" spans="1:26" x14ac:dyDescent="0.25">
      <c r="A7005" s="6" t="str">
        <f ca="1">no.</f>
        <v/>
      </c>
      <c r="E7005" s="4" t="str">
        <f ca="1">position</f>
        <v/>
      </c>
      <c r="J7005" s="318"/>
      <c r="M7005" s="4"/>
      <c r="O7005" s="6"/>
      <c r="Q7005" s="20"/>
      <c r="R7005" s="5" t="str">
        <f ca="1">score</f>
        <v/>
      </c>
      <c r="S7005" s="7" t="str">
        <f ca="1">rescore_svc</f>
        <v/>
      </c>
      <c r="U7005" s="11" t="str">
        <f ca="1">price</f>
        <v/>
      </c>
      <c r="V7005" s="4"/>
      <c r="Y7005" s="388">
        <f ca="1">COUNTIFS(OFFSET($B$10, 0, 0, ROW()-9, 1), SERVICE[[#This Row],[Employee ID]], OFFSET($F$10, 0, 0, ROW()-9, 1), SERVICE[[#This Row],[Resources Role]])</f>
        <v>0</v>
      </c>
      <c r="Z7005" s="388">
        <f ca="1">COUNTIFS(OFFSET($F$10, 0, 0, ROW()-9, 1), SERVICE[[#This Row],[Resources Role]], OFFSET($H$10, 0, 0, ROW()-9, 1), SERVICE[[#This Row],[Booking]])</f>
        <v>0</v>
      </c>
    </row>
    <row r="7006" spans="1:26" x14ac:dyDescent="0.25">
      <c r="A7006" s="6" t="str">
        <f ca="1">no.</f>
        <v/>
      </c>
      <c r="E7006" s="4" t="str">
        <f ca="1">position</f>
        <v/>
      </c>
      <c r="J7006" s="318"/>
      <c r="M7006" s="4"/>
      <c r="O7006" s="6"/>
      <c r="Q7006" s="20"/>
      <c r="R7006" s="5" t="str">
        <f ca="1">score</f>
        <v/>
      </c>
      <c r="S7006" s="7" t="str">
        <f ca="1">rescore_svc</f>
        <v/>
      </c>
      <c r="U7006" s="11" t="str">
        <f ca="1">price</f>
        <v/>
      </c>
      <c r="V7006" s="4"/>
      <c r="Y7006" s="388">
        <f ca="1">COUNTIFS(OFFSET($B$10, 0, 0, ROW()-9, 1), SERVICE[[#This Row],[Employee ID]], OFFSET($F$10, 0, 0, ROW()-9, 1), SERVICE[[#This Row],[Resources Role]])</f>
        <v>0</v>
      </c>
      <c r="Z7006" s="388">
        <f ca="1">COUNTIFS(OFFSET($F$10, 0, 0, ROW()-9, 1), SERVICE[[#This Row],[Resources Role]], OFFSET($H$10, 0, 0, ROW()-9, 1), SERVICE[[#This Row],[Booking]])</f>
        <v>0</v>
      </c>
    </row>
    <row r="7007" spans="1:26" x14ac:dyDescent="0.25">
      <c r="A7007" s="6" t="str">
        <f ca="1">no.</f>
        <v/>
      </c>
      <c r="E7007" s="4" t="str">
        <f ca="1">position</f>
        <v/>
      </c>
      <c r="J7007" s="318"/>
      <c r="M7007" s="4"/>
      <c r="O7007" s="6"/>
      <c r="Q7007" s="20"/>
      <c r="R7007" s="5" t="str">
        <f ca="1">score</f>
        <v/>
      </c>
      <c r="S7007" s="7" t="str">
        <f ca="1">rescore_svc</f>
        <v/>
      </c>
      <c r="U7007" s="11" t="str">
        <f ca="1">price</f>
        <v/>
      </c>
      <c r="V7007" s="4"/>
      <c r="Y7007" s="388">
        <f ca="1">COUNTIFS(OFFSET($B$10, 0, 0, ROW()-9, 1), SERVICE[[#This Row],[Employee ID]], OFFSET($F$10, 0, 0, ROW()-9, 1), SERVICE[[#This Row],[Resources Role]])</f>
        <v>0</v>
      </c>
      <c r="Z7007" s="388">
        <f ca="1">COUNTIFS(OFFSET($F$10, 0, 0, ROW()-9, 1), SERVICE[[#This Row],[Resources Role]], OFFSET($H$10, 0, 0, ROW()-9, 1), SERVICE[[#This Row],[Booking]])</f>
        <v>0</v>
      </c>
    </row>
    <row r="7008" spans="1:26" x14ac:dyDescent="0.25">
      <c r="A7008" s="6" t="str">
        <f ca="1">no.</f>
        <v/>
      </c>
      <c r="E7008" s="4" t="str">
        <f ca="1">position</f>
        <v/>
      </c>
      <c r="J7008" s="318"/>
      <c r="M7008" s="4"/>
      <c r="O7008" s="6"/>
      <c r="Q7008" s="20"/>
      <c r="R7008" s="5" t="str">
        <f ca="1">score</f>
        <v/>
      </c>
      <c r="S7008" s="7" t="str">
        <f ca="1">rescore_svc</f>
        <v/>
      </c>
      <c r="U7008" s="11" t="str">
        <f ca="1">price</f>
        <v/>
      </c>
      <c r="V7008" s="4"/>
      <c r="Y7008" s="388">
        <f ca="1">COUNTIFS(OFFSET($B$10, 0, 0, ROW()-9, 1), SERVICE[[#This Row],[Employee ID]], OFFSET($F$10, 0, 0, ROW()-9, 1), SERVICE[[#This Row],[Resources Role]])</f>
        <v>0</v>
      </c>
      <c r="Z7008" s="388">
        <f ca="1">COUNTIFS(OFFSET($F$10, 0, 0, ROW()-9, 1), SERVICE[[#This Row],[Resources Role]], OFFSET($H$10, 0, 0, ROW()-9, 1), SERVICE[[#This Row],[Booking]])</f>
        <v>0</v>
      </c>
    </row>
    <row r="7009" spans="1:26" x14ac:dyDescent="0.25">
      <c r="A7009" s="6" t="str">
        <f ca="1">no.</f>
        <v/>
      </c>
      <c r="E7009" s="4" t="str">
        <f ca="1">position</f>
        <v/>
      </c>
      <c r="J7009" s="318"/>
      <c r="M7009" s="4"/>
      <c r="O7009" s="6"/>
      <c r="Q7009" s="20"/>
      <c r="R7009" s="5" t="str">
        <f ca="1">score</f>
        <v/>
      </c>
      <c r="S7009" s="7" t="str">
        <f ca="1">rescore_svc</f>
        <v/>
      </c>
      <c r="U7009" s="11" t="str">
        <f ca="1">price</f>
        <v/>
      </c>
      <c r="V7009" s="4"/>
      <c r="Y7009" s="388">
        <f ca="1">COUNTIFS(OFFSET($B$10, 0, 0, ROW()-9, 1), SERVICE[[#This Row],[Employee ID]], OFFSET($F$10, 0, 0, ROW()-9, 1), SERVICE[[#This Row],[Resources Role]])</f>
        <v>0</v>
      </c>
      <c r="Z7009" s="388">
        <f ca="1">COUNTIFS(OFFSET($F$10, 0, 0, ROW()-9, 1), SERVICE[[#This Row],[Resources Role]], OFFSET($H$10, 0, 0, ROW()-9, 1), SERVICE[[#This Row],[Booking]])</f>
        <v>0</v>
      </c>
    </row>
    <row r="7010" spans="1:26" x14ac:dyDescent="0.25">
      <c r="A7010" s="6" t="str">
        <f ca="1">no.</f>
        <v/>
      </c>
      <c r="E7010" s="4" t="str">
        <f ca="1">position</f>
        <v/>
      </c>
      <c r="J7010" s="318"/>
      <c r="M7010" s="4"/>
      <c r="O7010" s="6"/>
      <c r="Q7010" s="20"/>
      <c r="R7010" s="5" t="str">
        <f ca="1">score</f>
        <v/>
      </c>
      <c r="S7010" s="7" t="str">
        <f ca="1">rescore_svc</f>
        <v/>
      </c>
      <c r="U7010" s="11" t="str">
        <f ca="1">price</f>
        <v/>
      </c>
      <c r="V7010" s="4"/>
      <c r="Y7010" s="388">
        <f ca="1">COUNTIFS(OFFSET($B$10, 0, 0, ROW()-9, 1), SERVICE[[#This Row],[Employee ID]], OFFSET($F$10, 0, 0, ROW()-9, 1), SERVICE[[#This Row],[Resources Role]])</f>
        <v>0</v>
      </c>
      <c r="Z7010" s="388">
        <f ca="1">COUNTIFS(OFFSET($F$10, 0, 0, ROW()-9, 1), SERVICE[[#This Row],[Resources Role]], OFFSET($H$10, 0, 0, ROW()-9, 1), SERVICE[[#This Row],[Booking]])</f>
        <v>0</v>
      </c>
    </row>
    <row r="7011" spans="1:26" x14ac:dyDescent="0.25">
      <c r="A7011" s="6" t="str">
        <f ca="1">no.</f>
        <v/>
      </c>
      <c r="E7011" s="4" t="str">
        <f ca="1">position</f>
        <v/>
      </c>
      <c r="J7011" s="318"/>
      <c r="M7011" s="4"/>
      <c r="O7011" s="6"/>
      <c r="Q7011" s="20"/>
      <c r="R7011" s="5" t="str">
        <f ca="1">score</f>
        <v/>
      </c>
      <c r="S7011" s="7" t="str">
        <f ca="1">rescore_svc</f>
        <v/>
      </c>
      <c r="U7011" s="11" t="str">
        <f ca="1">price</f>
        <v/>
      </c>
      <c r="V7011" s="4"/>
      <c r="Y7011" s="388">
        <f ca="1">COUNTIFS(OFFSET($B$10, 0, 0, ROW()-9, 1), SERVICE[[#This Row],[Employee ID]], OFFSET($F$10, 0, 0, ROW()-9, 1), SERVICE[[#This Row],[Resources Role]])</f>
        <v>0</v>
      </c>
      <c r="Z7011" s="388">
        <f ca="1">COUNTIFS(OFFSET($F$10, 0, 0, ROW()-9, 1), SERVICE[[#This Row],[Resources Role]], OFFSET($H$10, 0, 0, ROW()-9, 1), SERVICE[[#This Row],[Booking]])</f>
        <v>0</v>
      </c>
    </row>
    <row r="7012" spans="1:26" x14ac:dyDescent="0.25">
      <c r="A7012" s="6" t="str">
        <f ca="1">no.</f>
        <v/>
      </c>
      <c r="E7012" s="4" t="str">
        <f ca="1">position</f>
        <v/>
      </c>
      <c r="J7012" s="318"/>
      <c r="M7012" s="4"/>
      <c r="O7012" s="6"/>
      <c r="Q7012" s="20"/>
      <c r="R7012" s="5" t="str">
        <f ca="1">score</f>
        <v/>
      </c>
      <c r="S7012" s="7" t="str">
        <f ca="1">rescore_svc</f>
        <v/>
      </c>
      <c r="U7012" s="11" t="str">
        <f ca="1">price</f>
        <v/>
      </c>
      <c r="V7012" s="4"/>
      <c r="Y7012" s="388">
        <f ca="1">COUNTIFS(OFFSET($B$10, 0, 0, ROW()-9, 1), SERVICE[[#This Row],[Employee ID]], OFFSET($F$10, 0, 0, ROW()-9, 1), SERVICE[[#This Row],[Resources Role]])</f>
        <v>0</v>
      </c>
      <c r="Z7012" s="388">
        <f ca="1">COUNTIFS(OFFSET($F$10, 0, 0, ROW()-9, 1), SERVICE[[#This Row],[Resources Role]], OFFSET($H$10, 0, 0, ROW()-9, 1), SERVICE[[#This Row],[Booking]])</f>
        <v>0</v>
      </c>
    </row>
    <row r="7013" spans="1:26" x14ac:dyDescent="0.25">
      <c r="A7013" s="6" t="str">
        <f ca="1">no.</f>
        <v/>
      </c>
      <c r="E7013" s="4" t="str">
        <f ca="1">position</f>
        <v/>
      </c>
      <c r="J7013" s="318"/>
      <c r="M7013" s="4"/>
      <c r="O7013" s="6"/>
      <c r="Q7013" s="20"/>
      <c r="R7013" s="5" t="str">
        <f ca="1">score</f>
        <v/>
      </c>
      <c r="S7013" s="7" t="str">
        <f ca="1">rescore_svc</f>
        <v/>
      </c>
      <c r="U7013" s="11" t="str">
        <f ca="1">price</f>
        <v/>
      </c>
      <c r="V7013" s="4"/>
      <c r="Y7013" s="388">
        <f ca="1">COUNTIFS(OFFSET($B$10, 0, 0, ROW()-9, 1), SERVICE[[#This Row],[Employee ID]], OFFSET($F$10, 0, 0, ROW()-9, 1), SERVICE[[#This Row],[Resources Role]])</f>
        <v>0</v>
      </c>
      <c r="Z7013" s="388">
        <f ca="1">COUNTIFS(OFFSET($F$10, 0, 0, ROW()-9, 1), SERVICE[[#This Row],[Resources Role]], OFFSET($H$10, 0, 0, ROW()-9, 1), SERVICE[[#This Row],[Booking]])</f>
        <v>0</v>
      </c>
    </row>
    <row r="7014" spans="1:26" x14ac:dyDescent="0.25">
      <c r="A7014" s="6" t="str">
        <f ca="1">no.</f>
        <v/>
      </c>
      <c r="E7014" s="4" t="str">
        <f ca="1">position</f>
        <v/>
      </c>
      <c r="J7014" s="318"/>
      <c r="M7014" s="4"/>
      <c r="O7014" s="6"/>
      <c r="Q7014" s="20"/>
      <c r="R7014" s="5" t="str">
        <f ca="1">score</f>
        <v/>
      </c>
      <c r="S7014" s="7" t="str">
        <f ca="1">rescore_svc</f>
        <v/>
      </c>
      <c r="U7014" s="11" t="str">
        <f ca="1">price</f>
        <v/>
      </c>
      <c r="V7014" s="4"/>
      <c r="Y7014" s="388">
        <f ca="1">COUNTIFS(OFFSET($B$10, 0, 0, ROW()-9, 1), SERVICE[[#This Row],[Employee ID]], OFFSET($F$10, 0, 0, ROW()-9, 1), SERVICE[[#This Row],[Resources Role]])</f>
        <v>0</v>
      </c>
      <c r="Z7014" s="388">
        <f ca="1">COUNTIFS(OFFSET($F$10, 0, 0, ROW()-9, 1), SERVICE[[#This Row],[Resources Role]], OFFSET($H$10, 0, 0, ROW()-9, 1), SERVICE[[#This Row],[Booking]])</f>
        <v>0</v>
      </c>
    </row>
    <row r="7015" spans="1:26" x14ac:dyDescent="0.25">
      <c r="A7015" s="6" t="str">
        <f ca="1">no.</f>
        <v/>
      </c>
      <c r="E7015" s="4" t="str">
        <f ca="1">position</f>
        <v/>
      </c>
      <c r="J7015" s="318"/>
      <c r="M7015" s="4"/>
      <c r="O7015" s="6"/>
      <c r="Q7015" s="20"/>
      <c r="R7015" s="5" t="str">
        <f ca="1">score</f>
        <v/>
      </c>
      <c r="S7015" s="7" t="str">
        <f ca="1">rescore_svc</f>
        <v/>
      </c>
      <c r="U7015" s="11" t="str">
        <f ca="1">price</f>
        <v/>
      </c>
      <c r="V7015" s="4"/>
      <c r="Y7015" s="388">
        <f ca="1">COUNTIFS(OFFSET($B$10, 0, 0, ROW()-9, 1), SERVICE[[#This Row],[Employee ID]], OFFSET($F$10, 0, 0, ROW()-9, 1), SERVICE[[#This Row],[Resources Role]])</f>
        <v>0</v>
      </c>
      <c r="Z7015" s="388">
        <f ca="1">COUNTIFS(OFFSET($F$10, 0, 0, ROW()-9, 1), SERVICE[[#This Row],[Resources Role]], OFFSET($H$10, 0, 0, ROW()-9, 1), SERVICE[[#This Row],[Booking]])</f>
        <v>0</v>
      </c>
    </row>
    <row r="7016" spans="1:26" x14ac:dyDescent="0.25">
      <c r="A7016" s="6" t="str">
        <f ca="1">no.</f>
        <v/>
      </c>
      <c r="E7016" s="4" t="str">
        <f ca="1">position</f>
        <v/>
      </c>
      <c r="J7016" s="318"/>
      <c r="M7016" s="4"/>
      <c r="O7016" s="6"/>
      <c r="Q7016" s="20"/>
      <c r="R7016" s="5" t="str">
        <f ca="1">score</f>
        <v/>
      </c>
      <c r="S7016" s="7" t="str">
        <f ca="1">rescore_svc</f>
        <v/>
      </c>
      <c r="U7016" s="11" t="str">
        <f ca="1">price</f>
        <v/>
      </c>
      <c r="V7016" s="4"/>
      <c r="Y7016" s="388">
        <f ca="1">COUNTIFS(OFFSET($B$10, 0, 0, ROW()-9, 1), SERVICE[[#This Row],[Employee ID]], OFFSET($F$10, 0, 0, ROW()-9, 1), SERVICE[[#This Row],[Resources Role]])</f>
        <v>0</v>
      </c>
      <c r="Z7016" s="388">
        <f ca="1">COUNTIFS(OFFSET($F$10, 0, 0, ROW()-9, 1), SERVICE[[#This Row],[Resources Role]], OFFSET($H$10, 0, 0, ROW()-9, 1), SERVICE[[#This Row],[Booking]])</f>
        <v>0</v>
      </c>
    </row>
    <row r="7017" spans="1:26" x14ac:dyDescent="0.25">
      <c r="A7017" s="6" t="str">
        <f ca="1">no.</f>
        <v/>
      </c>
      <c r="E7017" s="4" t="str">
        <f ca="1">position</f>
        <v/>
      </c>
      <c r="J7017" s="318"/>
      <c r="M7017" s="4"/>
      <c r="O7017" s="6"/>
      <c r="Q7017" s="20"/>
      <c r="R7017" s="5" t="str">
        <f ca="1">score</f>
        <v/>
      </c>
      <c r="S7017" s="7" t="str">
        <f ca="1">rescore_svc</f>
        <v/>
      </c>
      <c r="U7017" s="11" t="str">
        <f ca="1">price</f>
        <v/>
      </c>
      <c r="V7017" s="4"/>
      <c r="Y7017" s="388">
        <f ca="1">COUNTIFS(OFFSET($B$10, 0, 0, ROW()-9, 1), SERVICE[[#This Row],[Employee ID]], OFFSET($F$10, 0, 0, ROW()-9, 1), SERVICE[[#This Row],[Resources Role]])</f>
        <v>0</v>
      </c>
      <c r="Z7017" s="388">
        <f ca="1">COUNTIFS(OFFSET($F$10, 0, 0, ROW()-9, 1), SERVICE[[#This Row],[Resources Role]], OFFSET($H$10, 0, 0, ROW()-9, 1), SERVICE[[#This Row],[Booking]])</f>
        <v>0</v>
      </c>
    </row>
    <row r="7018" spans="1:26" x14ac:dyDescent="0.25">
      <c r="A7018" s="6" t="str">
        <f ca="1">no.</f>
        <v/>
      </c>
      <c r="E7018" s="4" t="str">
        <f ca="1">position</f>
        <v/>
      </c>
      <c r="J7018" s="318"/>
      <c r="M7018" s="4"/>
      <c r="O7018" s="6"/>
      <c r="Q7018" s="20"/>
      <c r="R7018" s="5" t="str">
        <f ca="1">score</f>
        <v/>
      </c>
      <c r="S7018" s="7" t="str">
        <f ca="1">rescore_svc</f>
        <v/>
      </c>
      <c r="U7018" s="11" t="str">
        <f ca="1">price</f>
        <v/>
      </c>
      <c r="V7018" s="4"/>
      <c r="Y7018" s="388">
        <f ca="1">COUNTIFS(OFFSET($B$10, 0, 0, ROW()-9, 1), SERVICE[[#This Row],[Employee ID]], OFFSET($F$10, 0, 0, ROW()-9, 1), SERVICE[[#This Row],[Resources Role]])</f>
        <v>0</v>
      </c>
      <c r="Z7018" s="388">
        <f ca="1">COUNTIFS(OFFSET($F$10, 0, 0, ROW()-9, 1), SERVICE[[#This Row],[Resources Role]], OFFSET($H$10, 0, 0, ROW()-9, 1), SERVICE[[#This Row],[Booking]])</f>
        <v>0</v>
      </c>
    </row>
    <row r="7019" spans="1:26" x14ac:dyDescent="0.25">
      <c r="A7019" s="6" t="str">
        <f ca="1">no.</f>
        <v/>
      </c>
      <c r="E7019" s="4" t="str">
        <f ca="1">position</f>
        <v/>
      </c>
      <c r="J7019" s="318"/>
      <c r="M7019" s="4"/>
      <c r="O7019" s="6"/>
      <c r="Q7019" s="20"/>
      <c r="R7019" s="5" t="str">
        <f ca="1">score</f>
        <v/>
      </c>
      <c r="S7019" s="7" t="str">
        <f ca="1">rescore_svc</f>
        <v/>
      </c>
      <c r="U7019" s="11" t="str">
        <f ca="1">price</f>
        <v/>
      </c>
      <c r="V7019" s="4"/>
      <c r="Y7019" s="388">
        <f ca="1">COUNTIFS(OFFSET($B$10, 0, 0, ROW()-9, 1), SERVICE[[#This Row],[Employee ID]], OFFSET($F$10, 0, 0, ROW()-9, 1), SERVICE[[#This Row],[Resources Role]])</f>
        <v>0</v>
      </c>
      <c r="Z7019" s="388">
        <f ca="1">COUNTIFS(OFFSET($F$10, 0, 0, ROW()-9, 1), SERVICE[[#This Row],[Resources Role]], OFFSET($H$10, 0, 0, ROW()-9, 1), SERVICE[[#This Row],[Booking]])</f>
        <v>0</v>
      </c>
    </row>
    <row r="7020" spans="1:26" x14ac:dyDescent="0.25">
      <c r="A7020" s="6" t="str">
        <f ca="1">no.</f>
        <v/>
      </c>
      <c r="E7020" s="4" t="str">
        <f ca="1">position</f>
        <v/>
      </c>
      <c r="J7020" s="318"/>
      <c r="M7020" s="4"/>
      <c r="O7020" s="6"/>
      <c r="Q7020" s="20"/>
      <c r="R7020" s="5" t="str">
        <f ca="1">score</f>
        <v/>
      </c>
      <c r="S7020" s="7" t="str">
        <f ca="1">rescore_svc</f>
        <v/>
      </c>
      <c r="U7020" s="11" t="str">
        <f ca="1">price</f>
        <v/>
      </c>
      <c r="V7020" s="4"/>
      <c r="Y7020" s="388">
        <f ca="1">COUNTIFS(OFFSET($B$10, 0, 0, ROW()-9, 1), SERVICE[[#This Row],[Employee ID]], OFFSET($F$10, 0, 0, ROW()-9, 1), SERVICE[[#This Row],[Resources Role]])</f>
        <v>0</v>
      </c>
      <c r="Z7020" s="388">
        <f ca="1">COUNTIFS(OFFSET($F$10, 0, 0, ROW()-9, 1), SERVICE[[#This Row],[Resources Role]], OFFSET($H$10, 0, 0, ROW()-9, 1), SERVICE[[#This Row],[Booking]])</f>
        <v>0</v>
      </c>
    </row>
    <row r="7021" spans="1:26" x14ac:dyDescent="0.25">
      <c r="A7021" s="6" t="str">
        <f ca="1">no.</f>
        <v/>
      </c>
      <c r="E7021" s="4" t="str">
        <f ca="1">position</f>
        <v/>
      </c>
      <c r="J7021" s="318"/>
      <c r="M7021" s="4"/>
      <c r="O7021" s="6"/>
      <c r="Q7021" s="20"/>
      <c r="R7021" s="5" t="str">
        <f ca="1">score</f>
        <v/>
      </c>
      <c r="S7021" s="7" t="str">
        <f ca="1">rescore_svc</f>
        <v/>
      </c>
      <c r="U7021" s="11" t="str">
        <f ca="1">price</f>
        <v/>
      </c>
      <c r="V7021" s="4"/>
      <c r="Y7021" s="388">
        <f ca="1">COUNTIFS(OFFSET($B$10, 0, 0, ROW()-9, 1), SERVICE[[#This Row],[Employee ID]], OFFSET($F$10, 0, 0, ROW()-9, 1), SERVICE[[#This Row],[Resources Role]])</f>
        <v>0</v>
      </c>
      <c r="Z7021" s="388">
        <f ca="1">COUNTIFS(OFFSET($F$10, 0, 0, ROW()-9, 1), SERVICE[[#This Row],[Resources Role]], OFFSET($H$10, 0, 0, ROW()-9, 1), SERVICE[[#This Row],[Booking]])</f>
        <v>0</v>
      </c>
    </row>
    <row r="7022" spans="1:26" x14ac:dyDescent="0.25">
      <c r="A7022" s="6" t="str">
        <f ca="1">no.</f>
        <v/>
      </c>
      <c r="E7022" s="4" t="str">
        <f ca="1">position</f>
        <v/>
      </c>
      <c r="J7022" s="318"/>
      <c r="M7022" s="4"/>
      <c r="O7022" s="6"/>
      <c r="Q7022" s="20"/>
      <c r="R7022" s="5" t="str">
        <f ca="1">score</f>
        <v/>
      </c>
      <c r="S7022" s="7" t="str">
        <f ca="1">rescore_svc</f>
        <v/>
      </c>
      <c r="U7022" s="11" t="str">
        <f ca="1">price</f>
        <v/>
      </c>
      <c r="V7022" s="4"/>
      <c r="Y7022" s="388">
        <f ca="1">COUNTIFS(OFFSET($B$10, 0, 0, ROW()-9, 1), SERVICE[[#This Row],[Employee ID]], OFFSET($F$10, 0, 0, ROW()-9, 1), SERVICE[[#This Row],[Resources Role]])</f>
        <v>0</v>
      </c>
      <c r="Z7022" s="388">
        <f ca="1">COUNTIFS(OFFSET($F$10, 0, 0, ROW()-9, 1), SERVICE[[#This Row],[Resources Role]], OFFSET($H$10, 0, 0, ROW()-9, 1), SERVICE[[#This Row],[Booking]])</f>
        <v>0</v>
      </c>
    </row>
    <row r="7023" spans="1:26" x14ac:dyDescent="0.25">
      <c r="A7023" s="6" t="str">
        <f ca="1">no.</f>
        <v/>
      </c>
      <c r="E7023" s="4" t="str">
        <f ca="1">position</f>
        <v/>
      </c>
      <c r="J7023" s="318"/>
      <c r="M7023" s="4"/>
      <c r="O7023" s="6"/>
      <c r="Q7023" s="20"/>
      <c r="R7023" s="5" t="str">
        <f ca="1">score</f>
        <v/>
      </c>
      <c r="S7023" s="7" t="str">
        <f ca="1">rescore_svc</f>
        <v/>
      </c>
      <c r="U7023" s="11" t="str">
        <f ca="1">price</f>
        <v/>
      </c>
      <c r="V7023" s="4"/>
      <c r="Y7023" s="388">
        <f ca="1">COUNTIFS(OFFSET($B$10, 0, 0, ROW()-9, 1), SERVICE[[#This Row],[Employee ID]], OFFSET($F$10, 0, 0, ROW()-9, 1), SERVICE[[#This Row],[Resources Role]])</f>
        <v>0</v>
      </c>
      <c r="Z7023" s="388">
        <f ca="1">COUNTIFS(OFFSET($F$10, 0, 0, ROW()-9, 1), SERVICE[[#This Row],[Resources Role]], OFFSET($H$10, 0, 0, ROW()-9, 1), SERVICE[[#This Row],[Booking]])</f>
        <v>0</v>
      </c>
    </row>
    <row r="7024" spans="1:26" x14ac:dyDescent="0.25">
      <c r="A7024" s="6" t="str">
        <f ca="1">no.</f>
        <v/>
      </c>
      <c r="E7024" s="4" t="str">
        <f ca="1">position</f>
        <v/>
      </c>
      <c r="J7024" s="318"/>
      <c r="M7024" s="4"/>
      <c r="O7024" s="6"/>
      <c r="Q7024" s="20"/>
      <c r="R7024" s="5" t="str">
        <f ca="1">score</f>
        <v/>
      </c>
      <c r="S7024" s="7" t="str">
        <f ca="1">rescore_svc</f>
        <v/>
      </c>
      <c r="U7024" s="11" t="str">
        <f ca="1">price</f>
        <v/>
      </c>
      <c r="V7024" s="4"/>
      <c r="Y7024" s="388">
        <f ca="1">COUNTIFS(OFFSET($B$10, 0, 0, ROW()-9, 1), SERVICE[[#This Row],[Employee ID]], OFFSET($F$10, 0, 0, ROW()-9, 1), SERVICE[[#This Row],[Resources Role]])</f>
        <v>0</v>
      </c>
      <c r="Z7024" s="388">
        <f ca="1">COUNTIFS(OFFSET($F$10, 0, 0, ROW()-9, 1), SERVICE[[#This Row],[Resources Role]], OFFSET($H$10, 0, 0, ROW()-9, 1), SERVICE[[#This Row],[Booking]])</f>
        <v>0</v>
      </c>
    </row>
    <row r="7025" spans="1:26" x14ac:dyDescent="0.25">
      <c r="A7025" s="6" t="str">
        <f ca="1">no.</f>
        <v/>
      </c>
      <c r="E7025" s="4" t="str">
        <f ca="1">position</f>
        <v/>
      </c>
      <c r="J7025" s="318"/>
      <c r="M7025" s="4"/>
      <c r="O7025" s="6"/>
      <c r="Q7025" s="20"/>
      <c r="R7025" s="5" t="str">
        <f ca="1">score</f>
        <v/>
      </c>
      <c r="S7025" s="7" t="str">
        <f ca="1">rescore_svc</f>
        <v/>
      </c>
      <c r="U7025" s="11" t="str">
        <f ca="1">price</f>
        <v/>
      </c>
      <c r="V7025" s="4"/>
      <c r="Y7025" s="388">
        <f ca="1">COUNTIFS(OFFSET($B$10, 0, 0, ROW()-9, 1), SERVICE[[#This Row],[Employee ID]], OFFSET($F$10, 0, 0, ROW()-9, 1), SERVICE[[#This Row],[Resources Role]])</f>
        <v>0</v>
      </c>
      <c r="Z7025" s="388">
        <f ca="1">COUNTIFS(OFFSET($F$10, 0, 0, ROW()-9, 1), SERVICE[[#This Row],[Resources Role]], OFFSET($H$10, 0, 0, ROW()-9, 1), SERVICE[[#This Row],[Booking]])</f>
        <v>0</v>
      </c>
    </row>
    <row r="7026" spans="1:26" x14ac:dyDescent="0.25">
      <c r="A7026" s="6" t="str">
        <f ca="1">no.</f>
        <v/>
      </c>
      <c r="E7026" s="4" t="str">
        <f ca="1">position</f>
        <v/>
      </c>
      <c r="J7026" s="318"/>
      <c r="M7026" s="4"/>
      <c r="O7026" s="6"/>
      <c r="Q7026" s="20"/>
      <c r="R7026" s="5" t="str">
        <f ca="1">score</f>
        <v/>
      </c>
      <c r="S7026" s="7" t="str">
        <f ca="1">rescore_svc</f>
        <v/>
      </c>
      <c r="U7026" s="11" t="str">
        <f ca="1">price</f>
        <v/>
      </c>
      <c r="V7026" s="4"/>
      <c r="Y7026" s="388">
        <f ca="1">COUNTIFS(OFFSET($B$10, 0, 0, ROW()-9, 1), SERVICE[[#This Row],[Employee ID]], OFFSET($F$10, 0, 0, ROW()-9, 1), SERVICE[[#This Row],[Resources Role]])</f>
        <v>0</v>
      </c>
      <c r="Z7026" s="388">
        <f ca="1">COUNTIFS(OFFSET($F$10, 0, 0, ROW()-9, 1), SERVICE[[#This Row],[Resources Role]], OFFSET($H$10, 0, 0, ROW()-9, 1), SERVICE[[#This Row],[Booking]])</f>
        <v>0</v>
      </c>
    </row>
    <row r="7027" spans="1:26" x14ac:dyDescent="0.25">
      <c r="A7027" s="6" t="str">
        <f ca="1">no.</f>
        <v/>
      </c>
      <c r="E7027" s="4" t="str">
        <f ca="1">position</f>
        <v/>
      </c>
      <c r="J7027" s="318"/>
      <c r="M7027" s="4"/>
      <c r="O7027" s="6"/>
      <c r="Q7027" s="20"/>
      <c r="R7027" s="5" t="str">
        <f ca="1">score</f>
        <v/>
      </c>
      <c r="S7027" s="7" t="str">
        <f ca="1">rescore_svc</f>
        <v/>
      </c>
      <c r="U7027" s="11" t="str">
        <f ca="1">price</f>
        <v/>
      </c>
      <c r="V7027" s="4"/>
      <c r="Y7027" s="388">
        <f ca="1">COUNTIFS(OFFSET($B$10, 0, 0, ROW()-9, 1), SERVICE[[#This Row],[Employee ID]], OFFSET($F$10, 0, 0, ROW()-9, 1), SERVICE[[#This Row],[Resources Role]])</f>
        <v>0</v>
      </c>
      <c r="Z7027" s="388">
        <f ca="1">COUNTIFS(OFFSET($F$10, 0, 0, ROW()-9, 1), SERVICE[[#This Row],[Resources Role]], OFFSET($H$10, 0, 0, ROW()-9, 1), SERVICE[[#This Row],[Booking]])</f>
        <v>0</v>
      </c>
    </row>
    <row r="7028" spans="1:26" x14ac:dyDescent="0.25">
      <c r="A7028" s="6" t="str">
        <f ca="1">no.</f>
        <v/>
      </c>
      <c r="E7028" s="4" t="str">
        <f ca="1">position</f>
        <v/>
      </c>
      <c r="J7028" s="318"/>
      <c r="M7028" s="4"/>
      <c r="O7028" s="6"/>
      <c r="Q7028" s="20"/>
      <c r="R7028" s="5" t="str">
        <f ca="1">score</f>
        <v/>
      </c>
      <c r="S7028" s="7" t="str">
        <f ca="1">rescore_svc</f>
        <v/>
      </c>
      <c r="U7028" s="11" t="str">
        <f ca="1">price</f>
        <v/>
      </c>
      <c r="V7028" s="4"/>
      <c r="Y7028" s="388">
        <f ca="1">COUNTIFS(OFFSET($B$10, 0, 0, ROW()-9, 1), SERVICE[[#This Row],[Employee ID]], OFFSET($F$10, 0, 0, ROW()-9, 1), SERVICE[[#This Row],[Resources Role]])</f>
        <v>0</v>
      </c>
      <c r="Z7028" s="388">
        <f ca="1">COUNTIFS(OFFSET($F$10, 0, 0, ROW()-9, 1), SERVICE[[#This Row],[Resources Role]], OFFSET($H$10, 0, 0, ROW()-9, 1), SERVICE[[#This Row],[Booking]])</f>
        <v>0</v>
      </c>
    </row>
    <row r="7029" spans="1:26" x14ac:dyDescent="0.25">
      <c r="A7029" s="6" t="str">
        <f ca="1">no.</f>
        <v/>
      </c>
      <c r="E7029" s="4" t="str">
        <f ca="1">position</f>
        <v/>
      </c>
      <c r="J7029" s="318"/>
      <c r="M7029" s="4"/>
      <c r="O7029" s="6"/>
      <c r="Q7029" s="20"/>
      <c r="R7029" s="5" t="str">
        <f ca="1">score</f>
        <v/>
      </c>
      <c r="S7029" s="7" t="str">
        <f ca="1">rescore_svc</f>
        <v/>
      </c>
      <c r="U7029" s="11" t="str">
        <f ca="1">price</f>
        <v/>
      </c>
      <c r="V7029" s="4"/>
      <c r="Y7029" s="388">
        <f ca="1">COUNTIFS(OFFSET($B$10, 0, 0, ROW()-9, 1), SERVICE[[#This Row],[Employee ID]], OFFSET($F$10, 0, 0, ROW()-9, 1), SERVICE[[#This Row],[Resources Role]])</f>
        <v>0</v>
      </c>
      <c r="Z7029" s="388">
        <f ca="1">COUNTIFS(OFFSET($F$10, 0, 0, ROW()-9, 1), SERVICE[[#This Row],[Resources Role]], OFFSET($H$10, 0, 0, ROW()-9, 1), SERVICE[[#This Row],[Booking]])</f>
        <v>0</v>
      </c>
    </row>
    <row r="7030" spans="1:26" x14ac:dyDescent="0.25">
      <c r="A7030" s="6" t="str">
        <f ca="1">no.</f>
        <v/>
      </c>
      <c r="E7030" s="4" t="str">
        <f ca="1">position</f>
        <v/>
      </c>
      <c r="J7030" s="318"/>
      <c r="M7030" s="4"/>
      <c r="O7030" s="6"/>
      <c r="Q7030" s="20"/>
      <c r="R7030" s="5" t="str">
        <f ca="1">score</f>
        <v/>
      </c>
      <c r="S7030" s="7" t="str">
        <f ca="1">rescore_svc</f>
        <v/>
      </c>
      <c r="U7030" s="11" t="str">
        <f ca="1">price</f>
        <v/>
      </c>
      <c r="V7030" s="4"/>
      <c r="Y7030" s="388">
        <f ca="1">COUNTIFS(OFFSET($B$10, 0, 0, ROW()-9, 1), SERVICE[[#This Row],[Employee ID]], OFFSET($F$10, 0, 0, ROW()-9, 1), SERVICE[[#This Row],[Resources Role]])</f>
        <v>0</v>
      </c>
      <c r="Z7030" s="388">
        <f ca="1">COUNTIFS(OFFSET($F$10, 0, 0, ROW()-9, 1), SERVICE[[#This Row],[Resources Role]], OFFSET($H$10, 0, 0, ROW()-9, 1), SERVICE[[#This Row],[Booking]])</f>
        <v>0</v>
      </c>
    </row>
    <row r="7031" spans="1:26" x14ac:dyDescent="0.25">
      <c r="A7031" s="6" t="str">
        <f ca="1">no.</f>
        <v/>
      </c>
      <c r="E7031" s="4" t="str">
        <f ca="1">position</f>
        <v/>
      </c>
      <c r="J7031" s="318"/>
      <c r="M7031" s="4"/>
      <c r="O7031" s="6"/>
      <c r="Q7031" s="20"/>
      <c r="R7031" s="5" t="str">
        <f ca="1">score</f>
        <v/>
      </c>
      <c r="S7031" s="7" t="str">
        <f ca="1">rescore_svc</f>
        <v/>
      </c>
      <c r="U7031" s="11" t="str">
        <f ca="1">price</f>
        <v/>
      </c>
      <c r="V7031" s="4"/>
      <c r="Y7031" s="388">
        <f ca="1">COUNTIFS(OFFSET($B$10, 0, 0, ROW()-9, 1), SERVICE[[#This Row],[Employee ID]], OFFSET($F$10, 0, 0, ROW()-9, 1), SERVICE[[#This Row],[Resources Role]])</f>
        <v>0</v>
      </c>
      <c r="Z7031" s="388">
        <f ca="1">COUNTIFS(OFFSET($F$10, 0, 0, ROW()-9, 1), SERVICE[[#This Row],[Resources Role]], OFFSET($H$10, 0, 0, ROW()-9, 1), SERVICE[[#This Row],[Booking]])</f>
        <v>0</v>
      </c>
    </row>
    <row r="7032" spans="1:26" x14ac:dyDescent="0.25">
      <c r="A7032" s="6" t="str">
        <f ca="1">no.</f>
        <v/>
      </c>
      <c r="E7032" s="4" t="str">
        <f ca="1">position</f>
        <v/>
      </c>
      <c r="J7032" s="318"/>
      <c r="M7032" s="4"/>
      <c r="O7032" s="6"/>
      <c r="Q7032" s="20"/>
      <c r="R7032" s="5" t="str">
        <f ca="1">score</f>
        <v/>
      </c>
      <c r="S7032" s="7" t="str">
        <f ca="1">rescore_svc</f>
        <v/>
      </c>
      <c r="U7032" s="11" t="str">
        <f ca="1">price</f>
        <v/>
      </c>
      <c r="V7032" s="4"/>
      <c r="Y7032" s="388">
        <f ca="1">COUNTIFS(OFFSET($B$10, 0, 0, ROW()-9, 1), SERVICE[[#This Row],[Employee ID]], OFFSET($F$10, 0, 0, ROW()-9, 1), SERVICE[[#This Row],[Resources Role]])</f>
        <v>0</v>
      </c>
      <c r="Z7032" s="388">
        <f ca="1">COUNTIFS(OFFSET($F$10, 0, 0, ROW()-9, 1), SERVICE[[#This Row],[Resources Role]], OFFSET($H$10, 0, 0, ROW()-9, 1), SERVICE[[#This Row],[Booking]])</f>
        <v>0</v>
      </c>
    </row>
    <row r="7033" spans="1:26" x14ac:dyDescent="0.25">
      <c r="A7033" s="6" t="str">
        <f ca="1">no.</f>
        <v/>
      </c>
      <c r="E7033" s="4" t="str">
        <f ca="1">position</f>
        <v/>
      </c>
      <c r="J7033" s="318"/>
      <c r="M7033" s="4"/>
      <c r="O7033" s="6"/>
      <c r="Q7033" s="20"/>
      <c r="R7033" s="5" t="str">
        <f ca="1">score</f>
        <v/>
      </c>
      <c r="S7033" s="7" t="str">
        <f ca="1">rescore_svc</f>
        <v/>
      </c>
      <c r="U7033" s="11" t="str">
        <f ca="1">price</f>
        <v/>
      </c>
      <c r="V7033" s="4"/>
      <c r="Y7033" s="388">
        <f ca="1">COUNTIFS(OFFSET($B$10, 0, 0, ROW()-9, 1), SERVICE[[#This Row],[Employee ID]], OFFSET($F$10, 0, 0, ROW()-9, 1), SERVICE[[#This Row],[Resources Role]])</f>
        <v>0</v>
      </c>
      <c r="Z7033" s="388">
        <f ca="1">COUNTIFS(OFFSET($F$10, 0, 0, ROW()-9, 1), SERVICE[[#This Row],[Resources Role]], OFFSET($H$10, 0, 0, ROW()-9, 1), SERVICE[[#This Row],[Booking]])</f>
        <v>0</v>
      </c>
    </row>
    <row r="7034" spans="1:26" x14ac:dyDescent="0.25">
      <c r="A7034" s="6" t="str">
        <f ca="1">no.</f>
        <v/>
      </c>
      <c r="E7034" s="4" t="str">
        <f ca="1">position</f>
        <v/>
      </c>
      <c r="J7034" s="318"/>
      <c r="M7034" s="4"/>
      <c r="O7034" s="6"/>
      <c r="Q7034" s="20"/>
      <c r="R7034" s="5" t="str">
        <f ca="1">score</f>
        <v/>
      </c>
      <c r="S7034" s="7" t="str">
        <f ca="1">rescore_svc</f>
        <v/>
      </c>
      <c r="U7034" s="11" t="str">
        <f ca="1">price</f>
        <v/>
      </c>
      <c r="V7034" s="4"/>
      <c r="Y7034" s="388">
        <f ca="1">COUNTIFS(OFFSET($B$10, 0, 0, ROW()-9, 1), SERVICE[[#This Row],[Employee ID]], OFFSET($F$10, 0, 0, ROW()-9, 1), SERVICE[[#This Row],[Resources Role]])</f>
        <v>0</v>
      </c>
      <c r="Z7034" s="388">
        <f ca="1">COUNTIFS(OFFSET($F$10, 0, 0, ROW()-9, 1), SERVICE[[#This Row],[Resources Role]], OFFSET($H$10, 0, 0, ROW()-9, 1), SERVICE[[#This Row],[Booking]])</f>
        <v>0</v>
      </c>
    </row>
    <row r="7035" spans="1:26" x14ac:dyDescent="0.25">
      <c r="A7035" s="6" t="str">
        <f ca="1">no.</f>
        <v/>
      </c>
      <c r="E7035" s="4" t="str">
        <f ca="1">position</f>
        <v/>
      </c>
      <c r="J7035" s="318"/>
      <c r="M7035" s="4"/>
      <c r="O7035" s="6"/>
      <c r="Q7035" s="20"/>
      <c r="R7035" s="5" t="str">
        <f ca="1">score</f>
        <v/>
      </c>
      <c r="S7035" s="7" t="str">
        <f ca="1">rescore_svc</f>
        <v/>
      </c>
      <c r="U7035" s="11" t="str">
        <f ca="1">price</f>
        <v/>
      </c>
      <c r="V7035" s="4"/>
      <c r="Y7035" s="388">
        <f ca="1">COUNTIFS(OFFSET($B$10, 0, 0, ROW()-9, 1), SERVICE[[#This Row],[Employee ID]], OFFSET($F$10, 0, 0, ROW()-9, 1), SERVICE[[#This Row],[Resources Role]])</f>
        <v>0</v>
      </c>
      <c r="Z7035" s="388">
        <f ca="1">COUNTIFS(OFFSET($F$10, 0, 0, ROW()-9, 1), SERVICE[[#This Row],[Resources Role]], OFFSET($H$10, 0, 0, ROW()-9, 1), SERVICE[[#This Row],[Booking]])</f>
        <v>0</v>
      </c>
    </row>
    <row r="7036" spans="1:26" x14ac:dyDescent="0.25">
      <c r="A7036" s="6" t="str">
        <f ca="1">no.</f>
        <v/>
      </c>
      <c r="E7036" s="4" t="str">
        <f ca="1">position</f>
        <v/>
      </c>
      <c r="J7036" s="318"/>
      <c r="M7036" s="4"/>
      <c r="O7036" s="6"/>
      <c r="Q7036" s="20"/>
      <c r="R7036" s="5" t="str">
        <f ca="1">score</f>
        <v/>
      </c>
      <c r="S7036" s="7" t="str">
        <f ca="1">rescore_svc</f>
        <v/>
      </c>
      <c r="U7036" s="11" t="str">
        <f ca="1">price</f>
        <v/>
      </c>
      <c r="V7036" s="4"/>
      <c r="Y7036" s="388">
        <f ca="1">COUNTIFS(OFFSET($B$10, 0, 0, ROW()-9, 1), SERVICE[[#This Row],[Employee ID]], OFFSET($F$10, 0, 0, ROW()-9, 1), SERVICE[[#This Row],[Resources Role]])</f>
        <v>0</v>
      </c>
      <c r="Z7036" s="388">
        <f ca="1">COUNTIFS(OFFSET($F$10, 0, 0, ROW()-9, 1), SERVICE[[#This Row],[Resources Role]], OFFSET($H$10, 0, 0, ROW()-9, 1), SERVICE[[#This Row],[Booking]])</f>
        <v>0</v>
      </c>
    </row>
    <row r="7037" spans="1:26" x14ac:dyDescent="0.25">
      <c r="A7037" s="6" t="str">
        <f ca="1">no.</f>
        <v/>
      </c>
      <c r="E7037" s="4" t="str">
        <f ca="1">position</f>
        <v/>
      </c>
      <c r="J7037" s="318"/>
      <c r="M7037" s="4"/>
      <c r="O7037" s="6"/>
      <c r="Q7037" s="20"/>
      <c r="R7037" s="5" t="str">
        <f ca="1">score</f>
        <v/>
      </c>
      <c r="S7037" s="7" t="str">
        <f ca="1">rescore_svc</f>
        <v/>
      </c>
      <c r="U7037" s="11" t="str">
        <f ca="1">price</f>
        <v/>
      </c>
      <c r="V7037" s="4"/>
      <c r="Y7037" s="388">
        <f ca="1">COUNTIFS(OFFSET($B$10, 0, 0, ROW()-9, 1), SERVICE[[#This Row],[Employee ID]], OFFSET($F$10, 0, 0, ROW()-9, 1), SERVICE[[#This Row],[Resources Role]])</f>
        <v>0</v>
      </c>
      <c r="Z7037" s="388">
        <f ca="1">COUNTIFS(OFFSET($F$10, 0, 0, ROW()-9, 1), SERVICE[[#This Row],[Resources Role]], OFFSET($H$10, 0, 0, ROW()-9, 1), SERVICE[[#This Row],[Booking]])</f>
        <v>0</v>
      </c>
    </row>
    <row r="7038" spans="1:26" x14ac:dyDescent="0.25">
      <c r="A7038" s="6" t="str">
        <f ca="1">no.</f>
        <v/>
      </c>
      <c r="E7038" s="4" t="str">
        <f ca="1">position</f>
        <v/>
      </c>
      <c r="J7038" s="318"/>
      <c r="M7038" s="4"/>
      <c r="O7038" s="6"/>
      <c r="Q7038" s="20"/>
      <c r="R7038" s="5" t="str">
        <f ca="1">score</f>
        <v/>
      </c>
      <c r="S7038" s="7" t="str">
        <f ca="1">rescore_svc</f>
        <v/>
      </c>
      <c r="U7038" s="11" t="str">
        <f ca="1">price</f>
        <v/>
      </c>
      <c r="V7038" s="4"/>
      <c r="Y7038" s="388">
        <f ca="1">COUNTIFS(OFFSET($B$10, 0, 0, ROW()-9, 1), SERVICE[[#This Row],[Employee ID]], OFFSET($F$10, 0, 0, ROW()-9, 1), SERVICE[[#This Row],[Resources Role]])</f>
        <v>0</v>
      </c>
      <c r="Z7038" s="388">
        <f ca="1">COUNTIFS(OFFSET($F$10, 0, 0, ROW()-9, 1), SERVICE[[#This Row],[Resources Role]], OFFSET($H$10, 0, 0, ROW()-9, 1), SERVICE[[#This Row],[Booking]])</f>
        <v>0</v>
      </c>
    </row>
    <row r="7039" spans="1:26" x14ac:dyDescent="0.25">
      <c r="A7039" s="6" t="str">
        <f ca="1">no.</f>
        <v/>
      </c>
      <c r="E7039" s="4" t="str">
        <f ca="1">position</f>
        <v/>
      </c>
      <c r="J7039" s="318"/>
      <c r="M7039" s="4"/>
      <c r="O7039" s="6"/>
      <c r="Q7039" s="20"/>
      <c r="R7039" s="5" t="str">
        <f ca="1">score</f>
        <v/>
      </c>
      <c r="S7039" s="7" t="str">
        <f ca="1">rescore_svc</f>
        <v/>
      </c>
      <c r="U7039" s="11" t="str">
        <f ca="1">price</f>
        <v/>
      </c>
      <c r="V7039" s="4"/>
      <c r="Y7039" s="388">
        <f ca="1">COUNTIFS(OFFSET($B$10, 0, 0, ROW()-9, 1), SERVICE[[#This Row],[Employee ID]], OFFSET($F$10, 0, 0, ROW()-9, 1), SERVICE[[#This Row],[Resources Role]])</f>
        <v>0</v>
      </c>
      <c r="Z7039" s="388">
        <f ca="1">COUNTIFS(OFFSET($F$10, 0, 0, ROW()-9, 1), SERVICE[[#This Row],[Resources Role]], OFFSET($H$10, 0, 0, ROW()-9, 1), SERVICE[[#This Row],[Booking]])</f>
        <v>0</v>
      </c>
    </row>
    <row r="7040" spans="1:26" x14ac:dyDescent="0.25">
      <c r="A7040" s="6" t="str">
        <f ca="1">no.</f>
        <v/>
      </c>
      <c r="E7040" s="4" t="str">
        <f ca="1">position</f>
        <v/>
      </c>
      <c r="J7040" s="318"/>
      <c r="M7040" s="4"/>
      <c r="O7040" s="6"/>
      <c r="Q7040" s="20"/>
      <c r="R7040" s="5" t="str">
        <f ca="1">score</f>
        <v/>
      </c>
      <c r="S7040" s="7" t="str">
        <f ca="1">rescore_svc</f>
        <v/>
      </c>
      <c r="U7040" s="11" t="str">
        <f ca="1">price</f>
        <v/>
      </c>
      <c r="V7040" s="4"/>
      <c r="Y7040" s="388">
        <f ca="1">COUNTIFS(OFFSET($B$10, 0, 0, ROW()-9, 1), SERVICE[[#This Row],[Employee ID]], OFFSET($F$10, 0, 0, ROW()-9, 1), SERVICE[[#This Row],[Resources Role]])</f>
        <v>0</v>
      </c>
      <c r="Z7040" s="388">
        <f ca="1">COUNTIFS(OFFSET($F$10, 0, 0, ROW()-9, 1), SERVICE[[#This Row],[Resources Role]], OFFSET($H$10, 0, 0, ROW()-9, 1), SERVICE[[#This Row],[Booking]])</f>
        <v>0</v>
      </c>
    </row>
    <row r="7041" spans="1:26" x14ac:dyDescent="0.25">
      <c r="A7041" s="6" t="str">
        <f ca="1">no.</f>
        <v/>
      </c>
      <c r="E7041" s="4" t="str">
        <f ca="1">position</f>
        <v/>
      </c>
      <c r="J7041" s="318"/>
      <c r="M7041" s="4"/>
      <c r="O7041" s="6"/>
      <c r="Q7041" s="20"/>
      <c r="R7041" s="5" t="str">
        <f ca="1">score</f>
        <v/>
      </c>
      <c r="S7041" s="7" t="str">
        <f ca="1">rescore_svc</f>
        <v/>
      </c>
      <c r="U7041" s="11" t="str">
        <f ca="1">price</f>
        <v/>
      </c>
      <c r="V7041" s="4"/>
      <c r="Y7041" s="388">
        <f ca="1">COUNTIFS(OFFSET($B$10, 0, 0, ROW()-9, 1), SERVICE[[#This Row],[Employee ID]], OFFSET($F$10, 0, 0, ROW()-9, 1), SERVICE[[#This Row],[Resources Role]])</f>
        <v>0</v>
      </c>
      <c r="Z7041" s="388">
        <f ca="1">COUNTIFS(OFFSET($F$10, 0, 0, ROW()-9, 1), SERVICE[[#This Row],[Resources Role]], OFFSET($H$10, 0, 0, ROW()-9, 1), SERVICE[[#This Row],[Booking]])</f>
        <v>0</v>
      </c>
    </row>
    <row r="7042" spans="1:26" x14ac:dyDescent="0.25">
      <c r="A7042" s="6" t="str">
        <f ca="1">no.</f>
        <v/>
      </c>
      <c r="E7042" s="4" t="str">
        <f ca="1">position</f>
        <v/>
      </c>
      <c r="J7042" s="318"/>
      <c r="M7042" s="4"/>
      <c r="O7042" s="6"/>
      <c r="Q7042" s="20"/>
      <c r="R7042" s="5" t="str">
        <f ca="1">score</f>
        <v/>
      </c>
      <c r="S7042" s="7" t="str">
        <f ca="1">rescore_svc</f>
        <v/>
      </c>
      <c r="U7042" s="11" t="str">
        <f ca="1">price</f>
        <v/>
      </c>
      <c r="V7042" s="4"/>
      <c r="Y7042" s="388">
        <f ca="1">COUNTIFS(OFFSET($B$10, 0, 0, ROW()-9, 1), SERVICE[[#This Row],[Employee ID]], OFFSET($F$10, 0, 0, ROW()-9, 1), SERVICE[[#This Row],[Resources Role]])</f>
        <v>0</v>
      </c>
      <c r="Z7042" s="388">
        <f ca="1">COUNTIFS(OFFSET($F$10, 0, 0, ROW()-9, 1), SERVICE[[#This Row],[Resources Role]], OFFSET($H$10, 0, 0, ROW()-9, 1), SERVICE[[#This Row],[Booking]])</f>
        <v>0</v>
      </c>
    </row>
    <row r="7043" spans="1:26" x14ac:dyDescent="0.25">
      <c r="A7043" s="6" t="str">
        <f ca="1">no.</f>
        <v/>
      </c>
      <c r="E7043" s="4" t="str">
        <f ca="1">position</f>
        <v/>
      </c>
      <c r="J7043" s="318"/>
      <c r="M7043" s="4"/>
      <c r="O7043" s="6"/>
      <c r="Q7043" s="20"/>
      <c r="R7043" s="5" t="str">
        <f ca="1">score</f>
        <v/>
      </c>
      <c r="S7043" s="7" t="str">
        <f ca="1">rescore_svc</f>
        <v/>
      </c>
      <c r="U7043" s="11" t="str">
        <f ca="1">price</f>
        <v/>
      </c>
      <c r="V7043" s="4"/>
      <c r="Y7043" s="388">
        <f ca="1">COUNTIFS(OFFSET($B$10, 0, 0, ROW()-9, 1), SERVICE[[#This Row],[Employee ID]], OFFSET($F$10, 0, 0, ROW()-9, 1), SERVICE[[#This Row],[Resources Role]])</f>
        <v>0</v>
      </c>
      <c r="Z7043" s="388">
        <f ca="1">COUNTIFS(OFFSET($F$10, 0, 0, ROW()-9, 1), SERVICE[[#This Row],[Resources Role]], OFFSET($H$10, 0, 0, ROW()-9, 1), SERVICE[[#This Row],[Booking]])</f>
        <v>0</v>
      </c>
    </row>
    <row r="7044" spans="1:26" x14ac:dyDescent="0.25">
      <c r="A7044" s="6" t="str">
        <f ca="1">no.</f>
        <v/>
      </c>
      <c r="E7044" s="4" t="str">
        <f ca="1">position</f>
        <v/>
      </c>
      <c r="J7044" s="318"/>
      <c r="M7044" s="4"/>
      <c r="O7044" s="6"/>
      <c r="Q7044" s="20"/>
      <c r="R7044" s="5" t="str">
        <f ca="1">score</f>
        <v/>
      </c>
      <c r="S7044" s="7" t="str">
        <f ca="1">rescore_svc</f>
        <v/>
      </c>
      <c r="U7044" s="11" t="str">
        <f ca="1">price</f>
        <v/>
      </c>
      <c r="V7044" s="4"/>
      <c r="Y7044" s="388">
        <f ca="1">COUNTIFS(OFFSET($B$10, 0, 0, ROW()-9, 1), SERVICE[[#This Row],[Employee ID]], OFFSET($F$10, 0, 0, ROW()-9, 1), SERVICE[[#This Row],[Resources Role]])</f>
        <v>0</v>
      </c>
      <c r="Z7044" s="388">
        <f ca="1">COUNTIFS(OFFSET($F$10, 0, 0, ROW()-9, 1), SERVICE[[#This Row],[Resources Role]], OFFSET($H$10, 0, 0, ROW()-9, 1), SERVICE[[#This Row],[Booking]])</f>
        <v>0</v>
      </c>
    </row>
    <row r="7045" spans="1:26" x14ac:dyDescent="0.25">
      <c r="A7045" s="6" t="str">
        <f ca="1">no.</f>
        <v/>
      </c>
      <c r="E7045" s="4" t="str">
        <f ca="1">position</f>
        <v/>
      </c>
      <c r="J7045" s="318"/>
      <c r="M7045" s="4"/>
      <c r="O7045" s="6"/>
      <c r="Q7045" s="20"/>
      <c r="R7045" s="5" t="str">
        <f ca="1">score</f>
        <v/>
      </c>
      <c r="S7045" s="7" t="str">
        <f ca="1">rescore_svc</f>
        <v/>
      </c>
      <c r="U7045" s="11" t="str">
        <f ca="1">price</f>
        <v/>
      </c>
      <c r="V7045" s="4"/>
      <c r="Y7045" s="388">
        <f ca="1">COUNTIFS(OFFSET($B$10, 0, 0, ROW()-9, 1), SERVICE[[#This Row],[Employee ID]], OFFSET($F$10, 0, 0, ROW()-9, 1), SERVICE[[#This Row],[Resources Role]])</f>
        <v>0</v>
      </c>
      <c r="Z7045" s="388">
        <f ca="1">COUNTIFS(OFFSET($F$10, 0, 0, ROW()-9, 1), SERVICE[[#This Row],[Resources Role]], OFFSET($H$10, 0, 0, ROW()-9, 1), SERVICE[[#This Row],[Booking]])</f>
        <v>0</v>
      </c>
    </row>
    <row r="7046" spans="1:26" x14ac:dyDescent="0.25">
      <c r="A7046" s="6" t="str">
        <f ca="1">no.</f>
        <v/>
      </c>
      <c r="E7046" s="4" t="str">
        <f ca="1">position</f>
        <v/>
      </c>
      <c r="J7046" s="318"/>
      <c r="M7046" s="4"/>
      <c r="O7046" s="6"/>
      <c r="Q7046" s="20"/>
      <c r="R7046" s="5" t="str">
        <f ca="1">score</f>
        <v/>
      </c>
      <c r="S7046" s="7" t="str">
        <f ca="1">rescore_svc</f>
        <v/>
      </c>
      <c r="U7046" s="11" t="str">
        <f ca="1">price</f>
        <v/>
      </c>
      <c r="V7046" s="4"/>
      <c r="Y7046" s="388">
        <f ca="1">COUNTIFS(OFFSET($B$10, 0, 0, ROW()-9, 1), SERVICE[[#This Row],[Employee ID]], OFFSET($F$10, 0, 0, ROW()-9, 1), SERVICE[[#This Row],[Resources Role]])</f>
        <v>0</v>
      </c>
      <c r="Z7046" s="388">
        <f ca="1">COUNTIFS(OFFSET($F$10, 0, 0, ROW()-9, 1), SERVICE[[#This Row],[Resources Role]], OFFSET($H$10, 0, 0, ROW()-9, 1), SERVICE[[#This Row],[Booking]])</f>
        <v>0</v>
      </c>
    </row>
    <row r="7047" spans="1:26" x14ac:dyDescent="0.25">
      <c r="A7047" s="6" t="str">
        <f ca="1">no.</f>
        <v/>
      </c>
      <c r="E7047" s="4" t="str">
        <f ca="1">position</f>
        <v/>
      </c>
      <c r="J7047" s="318"/>
      <c r="M7047" s="4"/>
      <c r="O7047" s="6"/>
      <c r="Q7047" s="20"/>
      <c r="R7047" s="5" t="str">
        <f ca="1">score</f>
        <v/>
      </c>
      <c r="S7047" s="7" t="str">
        <f ca="1">rescore_svc</f>
        <v/>
      </c>
      <c r="U7047" s="11" t="str">
        <f ca="1">price</f>
        <v/>
      </c>
      <c r="V7047" s="4"/>
      <c r="Y7047" s="388">
        <f ca="1">COUNTIFS(OFFSET($B$10, 0, 0, ROW()-9, 1), SERVICE[[#This Row],[Employee ID]], OFFSET($F$10, 0, 0, ROW()-9, 1), SERVICE[[#This Row],[Resources Role]])</f>
        <v>0</v>
      </c>
      <c r="Z7047" s="388">
        <f ca="1">COUNTIFS(OFFSET($F$10, 0, 0, ROW()-9, 1), SERVICE[[#This Row],[Resources Role]], OFFSET($H$10, 0, 0, ROW()-9, 1), SERVICE[[#This Row],[Booking]])</f>
        <v>0</v>
      </c>
    </row>
    <row r="7048" spans="1:26" x14ac:dyDescent="0.25">
      <c r="A7048" s="6" t="str">
        <f ca="1">no.</f>
        <v/>
      </c>
      <c r="E7048" s="4" t="str">
        <f ca="1">position</f>
        <v/>
      </c>
      <c r="J7048" s="318"/>
      <c r="M7048" s="4"/>
      <c r="O7048" s="6"/>
      <c r="Q7048" s="20"/>
      <c r="R7048" s="5" t="str">
        <f ca="1">score</f>
        <v/>
      </c>
      <c r="S7048" s="7" t="str">
        <f ca="1">rescore_svc</f>
        <v/>
      </c>
      <c r="U7048" s="11" t="str">
        <f ca="1">price</f>
        <v/>
      </c>
      <c r="V7048" s="4"/>
      <c r="Y7048" s="388">
        <f ca="1">COUNTIFS(OFFSET($B$10, 0, 0, ROW()-9, 1), SERVICE[[#This Row],[Employee ID]], OFFSET($F$10, 0, 0, ROW()-9, 1), SERVICE[[#This Row],[Resources Role]])</f>
        <v>0</v>
      </c>
      <c r="Z7048" s="388">
        <f ca="1">COUNTIFS(OFFSET($F$10, 0, 0, ROW()-9, 1), SERVICE[[#This Row],[Resources Role]], OFFSET($H$10, 0, 0, ROW()-9, 1), SERVICE[[#This Row],[Booking]])</f>
        <v>0</v>
      </c>
    </row>
    <row r="7049" spans="1:26" x14ac:dyDescent="0.25">
      <c r="A7049" s="6" t="str">
        <f ca="1">no.</f>
        <v/>
      </c>
      <c r="E7049" s="4" t="str">
        <f ca="1">position</f>
        <v/>
      </c>
      <c r="J7049" s="318"/>
      <c r="M7049" s="4"/>
      <c r="O7049" s="6"/>
      <c r="Q7049" s="20"/>
      <c r="R7049" s="5" t="str">
        <f ca="1">score</f>
        <v/>
      </c>
      <c r="S7049" s="7" t="str">
        <f ca="1">rescore_svc</f>
        <v/>
      </c>
      <c r="U7049" s="11" t="str">
        <f ca="1">price</f>
        <v/>
      </c>
      <c r="V7049" s="4"/>
      <c r="Y7049" s="388">
        <f ca="1">COUNTIFS(OFFSET($B$10, 0, 0, ROW()-9, 1), SERVICE[[#This Row],[Employee ID]], OFFSET($F$10, 0, 0, ROW()-9, 1), SERVICE[[#This Row],[Resources Role]])</f>
        <v>0</v>
      </c>
      <c r="Z7049" s="388">
        <f ca="1">COUNTIFS(OFFSET($F$10, 0, 0, ROW()-9, 1), SERVICE[[#This Row],[Resources Role]], OFFSET($H$10, 0, 0, ROW()-9, 1), SERVICE[[#This Row],[Booking]])</f>
        <v>0</v>
      </c>
    </row>
    <row r="7050" spans="1:26" x14ac:dyDescent="0.25">
      <c r="A7050" s="6" t="str">
        <f ca="1">no.</f>
        <v/>
      </c>
      <c r="E7050" s="4" t="str">
        <f ca="1">position</f>
        <v/>
      </c>
      <c r="J7050" s="318"/>
      <c r="M7050" s="4"/>
      <c r="O7050" s="6"/>
      <c r="Q7050" s="20"/>
      <c r="R7050" s="5" t="str">
        <f ca="1">score</f>
        <v/>
      </c>
      <c r="S7050" s="7" t="str">
        <f ca="1">rescore_svc</f>
        <v/>
      </c>
      <c r="U7050" s="11" t="str">
        <f ca="1">price</f>
        <v/>
      </c>
      <c r="V7050" s="4"/>
      <c r="Y7050" s="388">
        <f ca="1">COUNTIFS(OFFSET($B$10, 0, 0, ROW()-9, 1), SERVICE[[#This Row],[Employee ID]], OFFSET($F$10, 0, 0, ROW()-9, 1), SERVICE[[#This Row],[Resources Role]])</f>
        <v>0</v>
      </c>
      <c r="Z7050" s="388">
        <f ca="1">COUNTIFS(OFFSET($F$10, 0, 0, ROW()-9, 1), SERVICE[[#This Row],[Resources Role]], OFFSET($H$10, 0, 0, ROW()-9, 1), SERVICE[[#This Row],[Booking]])</f>
        <v>0</v>
      </c>
    </row>
    <row r="7051" spans="1:26" x14ac:dyDescent="0.25">
      <c r="A7051" s="6" t="str">
        <f ca="1">no.</f>
        <v/>
      </c>
      <c r="E7051" s="4" t="str">
        <f ca="1">position</f>
        <v/>
      </c>
      <c r="J7051" s="318"/>
      <c r="M7051" s="4"/>
      <c r="O7051" s="6"/>
      <c r="Q7051" s="20"/>
      <c r="R7051" s="5" t="str">
        <f ca="1">score</f>
        <v/>
      </c>
      <c r="S7051" s="7" t="str">
        <f ca="1">rescore_svc</f>
        <v/>
      </c>
      <c r="U7051" s="11" t="str">
        <f ca="1">price</f>
        <v/>
      </c>
      <c r="V7051" s="4"/>
      <c r="Y7051" s="388">
        <f ca="1">COUNTIFS(OFFSET($B$10, 0, 0, ROW()-9, 1), SERVICE[[#This Row],[Employee ID]], OFFSET($F$10, 0, 0, ROW()-9, 1), SERVICE[[#This Row],[Resources Role]])</f>
        <v>0</v>
      </c>
      <c r="Z7051" s="388">
        <f ca="1">COUNTIFS(OFFSET($F$10, 0, 0, ROW()-9, 1), SERVICE[[#This Row],[Resources Role]], OFFSET($H$10, 0, 0, ROW()-9, 1), SERVICE[[#This Row],[Booking]])</f>
        <v>0</v>
      </c>
    </row>
    <row r="7052" spans="1:26" x14ac:dyDescent="0.25">
      <c r="A7052" s="6" t="str">
        <f ca="1">no.</f>
        <v/>
      </c>
      <c r="E7052" s="4" t="str">
        <f ca="1">position</f>
        <v/>
      </c>
      <c r="J7052" s="318"/>
      <c r="M7052" s="4"/>
      <c r="O7052" s="6"/>
      <c r="Q7052" s="20"/>
      <c r="R7052" s="5" t="str">
        <f ca="1">score</f>
        <v/>
      </c>
      <c r="S7052" s="7" t="str">
        <f ca="1">rescore_svc</f>
        <v/>
      </c>
      <c r="U7052" s="11" t="str">
        <f ca="1">price</f>
        <v/>
      </c>
      <c r="V7052" s="4"/>
      <c r="Y7052" s="388">
        <f ca="1">COUNTIFS(OFFSET($B$10, 0, 0, ROW()-9, 1), SERVICE[[#This Row],[Employee ID]], OFFSET($F$10, 0, 0, ROW()-9, 1), SERVICE[[#This Row],[Resources Role]])</f>
        <v>0</v>
      </c>
      <c r="Z7052" s="388">
        <f ca="1">COUNTIFS(OFFSET($F$10, 0, 0, ROW()-9, 1), SERVICE[[#This Row],[Resources Role]], OFFSET($H$10, 0, 0, ROW()-9, 1), SERVICE[[#This Row],[Booking]])</f>
        <v>0</v>
      </c>
    </row>
    <row r="7053" spans="1:26" x14ac:dyDescent="0.25">
      <c r="A7053" s="6" t="str">
        <f ca="1">no.</f>
        <v/>
      </c>
      <c r="E7053" s="4" t="str">
        <f ca="1">position</f>
        <v/>
      </c>
      <c r="J7053" s="318"/>
      <c r="M7053" s="4"/>
      <c r="O7053" s="6"/>
      <c r="Q7053" s="20"/>
      <c r="R7053" s="5" t="str">
        <f ca="1">score</f>
        <v/>
      </c>
      <c r="S7053" s="7" t="str">
        <f ca="1">rescore_svc</f>
        <v/>
      </c>
      <c r="U7053" s="11" t="str">
        <f ca="1">price</f>
        <v/>
      </c>
      <c r="V7053" s="4"/>
      <c r="Y7053" s="388">
        <f ca="1">COUNTIFS(OFFSET($B$10, 0, 0, ROW()-9, 1), SERVICE[[#This Row],[Employee ID]], OFFSET($F$10, 0, 0, ROW()-9, 1), SERVICE[[#This Row],[Resources Role]])</f>
        <v>0</v>
      </c>
      <c r="Z7053" s="388">
        <f ca="1">COUNTIFS(OFFSET($F$10, 0, 0, ROW()-9, 1), SERVICE[[#This Row],[Resources Role]], OFFSET($H$10, 0, 0, ROW()-9, 1), SERVICE[[#This Row],[Booking]])</f>
        <v>0</v>
      </c>
    </row>
    <row r="7054" spans="1:26" x14ac:dyDescent="0.25">
      <c r="A7054" s="6" t="str">
        <f ca="1">no.</f>
        <v/>
      </c>
      <c r="E7054" s="4" t="str">
        <f ca="1">position</f>
        <v/>
      </c>
      <c r="J7054" s="318"/>
      <c r="M7054" s="4"/>
      <c r="O7054" s="6"/>
      <c r="Q7054" s="20"/>
      <c r="R7054" s="5" t="str">
        <f ca="1">score</f>
        <v/>
      </c>
      <c r="S7054" s="7" t="str">
        <f ca="1">rescore_svc</f>
        <v/>
      </c>
      <c r="U7054" s="11" t="str">
        <f ca="1">price</f>
        <v/>
      </c>
      <c r="V7054" s="4"/>
      <c r="Y7054" s="388">
        <f ca="1">COUNTIFS(OFFSET($B$10, 0, 0, ROW()-9, 1), SERVICE[[#This Row],[Employee ID]], OFFSET($F$10, 0, 0, ROW()-9, 1), SERVICE[[#This Row],[Resources Role]])</f>
        <v>0</v>
      </c>
      <c r="Z7054" s="388">
        <f ca="1">COUNTIFS(OFFSET($F$10, 0, 0, ROW()-9, 1), SERVICE[[#This Row],[Resources Role]], OFFSET($H$10, 0, 0, ROW()-9, 1), SERVICE[[#This Row],[Booking]])</f>
        <v>0</v>
      </c>
    </row>
    <row r="7055" spans="1:26" x14ac:dyDescent="0.25">
      <c r="A7055" s="6" t="str">
        <f ca="1">no.</f>
        <v/>
      </c>
      <c r="E7055" s="4" t="str">
        <f ca="1">position</f>
        <v/>
      </c>
      <c r="J7055" s="318"/>
      <c r="M7055" s="4"/>
      <c r="O7055" s="6"/>
      <c r="Q7055" s="20"/>
      <c r="R7055" s="5" t="str">
        <f ca="1">score</f>
        <v/>
      </c>
      <c r="S7055" s="7" t="str">
        <f ca="1">rescore_svc</f>
        <v/>
      </c>
      <c r="U7055" s="11" t="str">
        <f ca="1">price</f>
        <v/>
      </c>
      <c r="V7055" s="4"/>
      <c r="Y7055" s="388">
        <f ca="1">COUNTIFS(OFFSET($B$10, 0, 0, ROW()-9, 1), SERVICE[[#This Row],[Employee ID]], OFFSET($F$10, 0, 0, ROW()-9, 1), SERVICE[[#This Row],[Resources Role]])</f>
        <v>0</v>
      </c>
      <c r="Z7055" s="388">
        <f ca="1">COUNTIFS(OFFSET($F$10, 0, 0, ROW()-9, 1), SERVICE[[#This Row],[Resources Role]], OFFSET($H$10, 0, 0, ROW()-9, 1), SERVICE[[#This Row],[Booking]])</f>
        <v>0</v>
      </c>
    </row>
    <row r="7056" spans="1:26" x14ac:dyDescent="0.25">
      <c r="A7056" s="6" t="str">
        <f ca="1">no.</f>
        <v/>
      </c>
      <c r="E7056" s="4" t="str">
        <f ca="1">position</f>
        <v/>
      </c>
      <c r="J7056" s="318"/>
      <c r="M7056" s="4"/>
      <c r="O7056" s="6"/>
      <c r="Q7056" s="20"/>
      <c r="R7056" s="5" t="str">
        <f ca="1">score</f>
        <v/>
      </c>
      <c r="S7056" s="7" t="str">
        <f ca="1">rescore_svc</f>
        <v/>
      </c>
      <c r="U7056" s="11" t="str">
        <f ca="1">price</f>
        <v/>
      </c>
      <c r="V7056" s="4"/>
      <c r="Y7056" s="388">
        <f ca="1">COUNTIFS(OFFSET($B$10, 0, 0, ROW()-9, 1), SERVICE[[#This Row],[Employee ID]], OFFSET($F$10, 0, 0, ROW()-9, 1), SERVICE[[#This Row],[Resources Role]])</f>
        <v>0</v>
      </c>
      <c r="Z7056" s="388">
        <f ca="1">COUNTIFS(OFFSET($F$10, 0, 0, ROW()-9, 1), SERVICE[[#This Row],[Resources Role]], OFFSET($H$10, 0, 0, ROW()-9, 1), SERVICE[[#This Row],[Booking]])</f>
        <v>0</v>
      </c>
    </row>
    <row r="7057" spans="1:26" x14ac:dyDescent="0.25">
      <c r="A7057" s="6" t="str">
        <f ca="1">no.</f>
        <v/>
      </c>
      <c r="E7057" s="4" t="str">
        <f ca="1">position</f>
        <v/>
      </c>
      <c r="J7057" s="318"/>
      <c r="M7057" s="4"/>
      <c r="O7057" s="6"/>
      <c r="Q7057" s="20"/>
      <c r="R7057" s="5" t="str">
        <f ca="1">score</f>
        <v/>
      </c>
      <c r="S7057" s="7" t="str">
        <f ca="1">rescore_svc</f>
        <v/>
      </c>
      <c r="U7057" s="11" t="str">
        <f ca="1">price</f>
        <v/>
      </c>
      <c r="V7057" s="4"/>
      <c r="Y7057" s="388">
        <f ca="1">COUNTIFS(OFFSET($B$10, 0, 0, ROW()-9, 1), SERVICE[[#This Row],[Employee ID]], OFFSET($F$10, 0, 0, ROW()-9, 1), SERVICE[[#This Row],[Resources Role]])</f>
        <v>0</v>
      </c>
      <c r="Z7057" s="388">
        <f ca="1">COUNTIFS(OFFSET($F$10, 0, 0, ROW()-9, 1), SERVICE[[#This Row],[Resources Role]], OFFSET($H$10, 0, 0, ROW()-9, 1), SERVICE[[#This Row],[Booking]])</f>
        <v>0</v>
      </c>
    </row>
    <row r="7058" spans="1:26" x14ac:dyDescent="0.25">
      <c r="A7058" s="6" t="str">
        <f ca="1">no.</f>
        <v/>
      </c>
      <c r="E7058" s="4" t="str">
        <f ca="1">position</f>
        <v/>
      </c>
      <c r="J7058" s="318"/>
      <c r="M7058" s="4"/>
      <c r="O7058" s="6"/>
      <c r="Q7058" s="20"/>
      <c r="R7058" s="5" t="str">
        <f ca="1">score</f>
        <v/>
      </c>
      <c r="S7058" s="7" t="str">
        <f ca="1">rescore_svc</f>
        <v/>
      </c>
      <c r="U7058" s="11" t="str">
        <f ca="1">price</f>
        <v/>
      </c>
      <c r="V7058" s="4"/>
      <c r="Y7058" s="388">
        <f ca="1">COUNTIFS(OFFSET($B$10, 0, 0, ROW()-9, 1), SERVICE[[#This Row],[Employee ID]], OFFSET($F$10, 0, 0, ROW()-9, 1), SERVICE[[#This Row],[Resources Role]])</f>
        <v>0</v>
      </c>
      <c r="Z7058" s="388">
        <f ca="1">COUNTIFS(OFFSET($F$10, 0, 0, ROW()-9, 1), SERVICE[[#This Row],[Resources Role]], OFFSET($H$10, 0, 0, ROW()-9, 1), SERVICE[[#This Row],[Booking]])</f>
        <v>0</v>
      </c>
    </row>
    <row r="7059" spans="1:26" x14ac:dyDescent="0.25">
      <c r="A7059" s="6" t="str">
        <f ca="1">no.</f>
        <v/>
      </c>
      <c r="E7059" s="4" t="str">
        <f ca="1">position</f>
        <v/>
      </c>
      <c r="J7059" s="318"/>
      <c r="M7059" s="4"/>
      <c r="O7059" s="6"/>
      <c r="Q7059" s="20"/>
      <c r="R7059" s="5" t="str">
        <f ca="1">score</f>
        <v/>
      </c>
      <c r="S7059" s="7" t="str">
        <f ca="1">rescore_svc</f>
        <v/>
      </c>
      <c r="U7059" s="11" t="str">
        <f ca="1">price</f>
        <v/>
      </c>
      <c r="V7059" s="4"/>
      <c r="Y7059" s="388">
        <f ca="1">COUNTIFS(OFFSET($B$10, 0, 0, ROW()-9, 1), SERVICE[[#This Row],[Employee ID]], OFFSET($F$10, 0, 0, ROW()-9, 1), SERVICE[[#This Row],[Resources Role]])</f>
        <v>0</v>
      </c>
      <c r="Z7059" s="388">
        <f ca="1">COUNTIFS(OFFSET($F$10, 0, 0, ROW()-9, 1), SERVICE[[#This Row],[Resources Role]], OFFSET($H$10, 0, 0, ROW()-9, 1), SERVICE[[#This Row],[Booking]])</f>
        <v>0</v>
      </c>
    </row>
    <row r="7060" spans="1:26" x14ac:dyDescent="0.25">
      <c r="A7060" s="6" t="str">
        <f ca="1">no.</f>
        <v/>
      </c>
      <c r="E7060" s="4" t="str">
        <f ca="1">position</f>
        <v/>
      </c>
      <c r="J7060" s="318"/>
      <c r="M7060" s="4"/>
      <c r="O7060" s="6"/>
      <c r="Q7060" s="20"/>
      <c r="R7060" s="5" t="str">
        <f ca="1">score</f>
        <v/>
      </c>
      <c r="S7060" s="7" t="str">
        <f ca="1">rescore_svc</f>
        <v/>
      </c>
      <c r="U7060" s="11" t="str">
        <f ca="1">price</f>
        <v/>
      </c>
      <c r="V7060" s="4"/>
      <c r="Y7060" s="388">
        <f ca="1">COUNTIFS(OFFSET($B$10, 0, 0, ROW()-9, 1), SERVICE[[#This Row],[Employee ID]], OFFSET($F$10, 0, 0, ROW()-9, 1), SERVICE[[#This Row],[Resources Role]])</f>
        <v>0</v>
      </c>
      <c r="Z7060" s="388">
        <f ca="1">COUNTIFS(OFFSET($F$10, 0, 0, ROW()-9, 1), SERVICE[[#This Row],[Resources Role]], OFFSET($H$10, 0, 0, ROW()-9, 1), SERVICE[[#This Row],[Booking]])</f>
        <v>0</v>
      </c>
    </row>
    <row r="7061" spans="1:26" x14ac:dyDescent="0.25">
      <c r="A7061" s="6" t="str">
        <f ca="1">no.</f>
        <v/>
      </c>
      <c r="E7061" s="4" t="str">
        <f ca="1">position</f>
        <v/>
      </c>
      <c r="J7061" s="318"/>
      <c r="M7061" s="4"/>
      <c r="O7061" s="6"/>
      <c r="Q7061" s="20"/>
      <c r="R7061" s="5" t="str">
        <f ca="1">score</f>
        <v/>
      </c>
      <c r="S7061" s="7" t="str">
        <f ca="1">rescore_svc</f>
        <v/>
      </c>
      <c r="U7061" s="11" t="str">
        <f ca="1">price</f>
        <v/>
      </c>
      <c r="V7061" s="4"/>
      <c r="Y7061" s="388">
        <f ca="1">COUNTIFS(OFFSET($B$10, 0, 0, ROW()-9, 1), SERVICE[[#This Row],[Employee ID]], OFFSET($F$10, 0, 0, ROW()-9, 1), SERVICE[[#This Row],[Resources Role]])</f>
        <v>0</v>
      </c>
      <c r="Z7061" s="388">
        <f ca="1">COUNTIFS(OFFSET($F$10, 0, 0, ROW()-9, 1), SERVICE[[#This Row],[Resources Role]], OFFSET($H$10, 0, 0, ROW()-9, 1), SERVICE[[#This Row],[Booking]])</f>
        <v>0</v>
      </c>
    </row>
    <row r="7062" spans="1:26" x14ac:dyDescent="0.25">
      <c r="A7062" s="6" t="str">
        <f ca="1">no.</f>
        <v/>
      </c>
      <c r="E7062" s="4" t="str">
        <f ca="1">position</f>
        <v/>
      </c>
      <c r="J7062" s="318"/>
      <c r="M7062" s="4"/>
      <c r="O7062" s="6"/>
      <c r="Q7062" s="20"/>
      <c r="R7062" s="5" t="str">
        <f ca="1">score</f>
        <v/>
      </c>
      <c r="S7062" s="7" t="str">
        <f ca="1">rescore_svc</f>
        <v/>
      </c>
      <c r="U7062" s="11" t="str">
        <f ca="1">price</f>
        <v/>
      </c>
      <c r="V7062" s="4"/>
      <c r="Y7062" s="388">
        <f ca="1">COUNTIFS(OFFSET($B$10, 0, 0, ROW()-9, 1), SERVICE[[#This Row],[Employee ID]], OFFSET($F$10, 0, 0, ROW()-9, 1), SERVICE[[#This Row],[Resources Role]])</f>
        <v>0</v>
      </c>
      <c r="Z7062" s="388">
        <f ca="1">COUNTIFS(OFFSET($F$10, 0, 0, ROW()-9, 1), SERVICE[[#This Row],[Resources Role]], OFFSET($H$10, 0, 0, ROW()-9, 1), SERVICE[[#This Row],[Booking]])</f>
        <v>0</v>
      </c>
    </row>
    <row r="7063" spans="1:26" x14ac:dyDescent="0.25">
      <c r="A7063" s="6" t="str">
        <f ca="1">no.</f>
        <v/>
      </c>
      <c r="E7063" s="4" t="str">
        <f ca="1">position</f>
        <v/>
      </c>
      <c r="J7063" s="318"/>
      <c r="M7063" s="4"/>
      <c r="O7063" s="6"/>
      <c r="Q7063" s="20"/>
      <c r="R7063" s="5" t="str">
        <f ca="1">score</f>
        <v/>
      </c>
      <c r="S7063" s="7" t="str">
        <f ca="1">rescore_svc</f>
        <v/>
      </c>
      <c r="U7063" s="11" t="str">
        <f ca="1">price</f>
        <v/>
      </c>
      <c r="V7063" s="4"/>
      <c r="Y7063" s="388">
        <f ca="1">COUNTIFS(OFFSET($B$10, 0, 0, ROW()-9, 1), SERVICE[[#This Row],[Employee ID]], OFFSET($F$10, 0, 0, ROW()-9, 1), SERVICE[[#This Row],[Resources Role]])</f>
        <v>0</v>
      </c>
      <c r="Z7063" s="388">
        <f ca="1">COUNTIFS(OFFSET($F$10, 0, 0, ROW()-9, 1), SERVICE[[#This Row],[Resources Role]], OFFSET($H$10, 0, 0, ROW()-9, 1), SERVICE[[#This Row],[Booking]])</f>
        <v>0</v>
      </c>
    </row>
    <row r="7064" spans="1:26" x14ac:dyDescent="0.25">
      <c r="A7064" s="6" t="str">
        <f ca="1">no.</f>
        <v/>
      </c>
      <c r="E7064" s="4" t="str">
        <f ca="1">position</f>
        <v/>
      </c>
      <c r="J7064" s="318"/>
      <c r="M7064" s="4"/>
      <c r="O7064" s="6"/>
      <c r="Q7064" s="20"/>
      <c r="R7064" s="5" t="str">
        <f ca="1">score</f>
        <v/>
      </c>
      <c r="S7064" s="7" t="str">
        <f ca="1">rescore_svc</f>
        <v/>
      </c>
      <c r="U7064" s="11" t="str">
        <f ca="1">price</f>
        <v/>
      </c>
      <c r="V7064" s="4"/>
      <c r="Y7064" s="388">
        <f ca="1">COUNTIFS(OFFSET($B$10, 0, 0, ROW()-9, 1), SERVICE[[#This Row],[Employee ID]], OFFSET($F$10, 0, 0, ROW()-9, 1), SERVICE[[#This Row],[Resources Role]])</f>
        <v>0</v>
      </c>
      <c r="Z7064" s="388">
        <f ca="1">COUNTIFS(OFFSET($F$10, 0, 0, ROW()-9, 1), SERVICE[[#This Row],[Resources Role]], OFFSET($H$10, 0, 0, ROW()-9, 1), SERVICE[[#This Row],[Booking]])</f>
        <v>0</v>
      </c>
    </row>
    <row r="7065" spans="1:26" x14ac:dyDescent="0.25">
      <c r="A7065" s="6" t="str">
        <f ca="1">no.</f>
        <v/>
      </c>
      <c r="E7065" s="4" t="str">
        <f ca="1">position</f>
        <v/>
      </c>
      <c r="J7065" s="318"/>
      <c r="M7065" s="4"/>
      <c r="O7065" s="6"/>
      <c r="Q7065" s="20"/>
      <c r="R7065" s="5" t="str">
        <f ca="1">score</f>
        <v/>
      </c>
      <c r="S7065" s="7" t="str">
        <f ca="1">rescore_svc</f>
        <v/>
      </c>
      <c r="U7065" s="11" t="str">
        <f ca="1">price</f>
        <v/>
      </c>
      <c r="V7065" s="4"/>
      <c r="Y7065" s="388">
        <f ca="1">COUNTIFS(OFFSET($B$10, 0, 0, ROW()-9, 1), SERVICE[[#This Row],[Employee ID]], OFFSET($F$10, 0, 0, ROW()-9, 1), SERVICE[[#This Row],[Resources Role]])</f>
        <v>0</v>
      </c>
      <c r="Z7065" s="388">
        <f ca="1">COUNTIFS(OFFSET($F$10, 0, 0, ROW()-9, 1), SERVICE[[#This Row],[Resources Role]], OFFSET($H$10, 0, 0, ROW()-9, 1), SERVICE[[#This Row],[Booking]])</f>
        <v>0</v>
      </c>
    </row>
    <row r="7066" spans="1:26" x14ac:dyDescent="0.25">
      <c r="A7066" s="6" t="str">
        <f ca="1">no.</f>
        <v/>
      </c>
      <c r="E7066" s="4" t="str">
        <f ca="1">position</f>
        <v/>
      </c>
      <c r="J7066" s="318"/>
      <c r="M7066" s="4"/>
      <c r="O7066" s="6"/>
      <c r="Q7066" s="20"/>
      <c r="R7066" s="5" t="str">
        <f ca="1">score</f>
        <v/>
      </c>
      <c r="S7066" s="7" t="str">
        <f ca="1">rescore_svc</f>
        <v/>
      </c>
      <c r="U7066" s="11" t="str">
        <f ca="1">price</f>
        <v/>
      </c>
      <c r="V7066" s="4"/>
      <c r="Y7066" s="388">
        <f ca="1">COUNTIFS(OFFSET($B$10, 0, 0, ROW()-9, 1), SERVICE[[#This Row],[Employee ID]], OFFSET($F$10, 0, 0, ROW()-9, 1), SERVICE[[#This Row],[Resources Role]])</f>
        <v>0</v>
      </c>
      <c r="Z7066" s="388">
        <f ca="1">COUNTIFS(OFFSET($F$10, 0, 0, ROW()-9, 1), SERVICE[[#This Row],[Resources Role]], OFFSET($H$10, 0, 0, ROW()-9, 1), SERVICE[[#This Row],[Booking]])</f>
        <v>0</v>
      </c>
    </row>
    <row r="7067" spans="1:26" x14ac:dyDescent="0.25">
      <c r="A7067" s="6" t="str">
        <f ca="1">no.</f>
        <v/>
      </c>
      <c r="E7067" s="4" t="str">
        <f ca="1">position</f>
        <v/>
      </c>
      <c r="J7067" s="318"/>
      <c r="M7067" s="4"/>
      <c r="O7067" s="6"/>
      <c r="Q7067" s="20"/>
      <c r="R7067" s="5" t="str">
        <f ca="1">score</f>
        <v/>
      </c>
      <c r="S7067" s="7" t="str">
        <f ca="1">rescore_svc</f>
        <v/>
      </c>
      <c r="U7067" s="11" t="str">
        <f ca="1">price</f>
        <v/>
      </c>
      <c r="V7067" s="4"/>
      <c r="Y7067" s="388">
        <f ca="1">COUNTIFS(OFFSET($B$10, 0, 0, ROW()-9, 1), SERVICE[[#This Row],[Employee ID]], OFFSET($F$10, 0, 0, ROW()-9, 1), SERVICE[[#This Row],[Resources Role]])</f>
        <v>0</v>
      </c>
      <c r="Z7067" s="388">
        <f ca="1">COUNTIFS(OFFSET($F$10, 0, 0, ROW()-9, 1), SERVICE[[#This Row],[Resources Role]], OFFSET($H$10, 0, 0, ROW()-9, 1), SERVICE[[#This Row],[Booking]])</f>
        <v>0</v>
      </c>
    </row>
    <row r="7068" spans="1:26" x14ac:dyDescent="0.25">
      <c r="A7068" s="6" t="str">
        <f ca="1">no.</f>
        <v/>
      </c>
      <c r="E7068" s="4" t="str">
        <f ca="1">position</f>
        <v/>
      </c>
      <c r="J7068" s="318"/>
      <c r="M7068" s="4"/>
      <c r="O7068" s="6"/>
      <c r="Q7068" s="20"/>
      <c r="R7068" s="5" t="str">
        <f ca="1">score</f>
        <v/>
      </c>
      <c r="S7068" s="7" t="str">
        <f ca="1">rescore_svc</f>
        <v/>
      </c>
      <c r="U7068" s="11" t="str">
        <f ca="1">price</f>
        <v/>
      </c>
      <c r="V7068" s="4"/>
      <c r="Y7068" s="388">
        <f ca="1">COUNTIFS(OFFSET($B$10, 0, 0, ROW()-9, 1), SERVICE[[#This Row],[Employee ID]], OFFSET($F$10, 0, 0, ROW()-9, 1), SERVICE[[#This Row],[Resources Role]])</f>
        <v>0</v>
      </c>
      <c r="Z7068" s="388">
        <f ca="1">COUNTIFS(OFFSET($F$10, 0, 0, ROW()-9, 1), SERVICE[[#This Row],[Resources Role]], OFFSET($H$10, 0, 0, ROW()-9, 1), SERVICE[[#This Row],[Booking]])</f>
        <v>0</v>
      </c>
    </row>
    <row r="7069" spans="1:26" x14ac:dyDescent="0.25">
      <c r="A7069" s="6" t="str">
        <f ca="1">no.</f>
        <v/>
      </c>
      <c r="E7069" s="4" t="str">
        <f ca="1">position</f>
        <v/>
      </c>
      <c r="J7069" s="318"/>
      <c r="M7069" s="4"/>
      <c r="O7069" s="6"/>
      <c r="Q7069" s="20"/>
      <c r="R7069" s="5" t="str">
        <f ca="1">score</f>
        <v/>
      </c>
      <c r="S7069" s="7" t="str">
        <f ca="1">rescore_svc</f>
        <v/>
      </c>
      <c r="U7069" s="11" t="str">
        <f ca="1">price</f>
        <v/>
      </c>
      <c r="V7069" s="4"/>
      <c r="Y7069" s="388">
        <f ca="1">COUNTIFS(OFFSET($B$10, 0, 0, ROW()-9, 1), SERVICE[[#This Row],[Employee ID]], OFFSET($F$10, 0, 0, ROW()-9, 1), SERVICE[[#This Row],[Resources Role]])</f>
        <v>0</v>
      </c>
      <c r="Z7069" s="388">
        <f ca="1">COUNTIFS(OFFSET($F$10, 0, 0, ROW()-9, 1), SERVICE[[#This Row],[Resources Role]], OFFSET($H$10, 0, 0, ROW()-9, 1), SERVICE[[#This Row],[Booking]])</f>
        <v>0</v>
      </c>
    </row>
    <row r="7070" spans="1:26" x14ac:dyDescent="0.25">
      <c r="A7070" s="6" t="str">
        <f ca="1">no.</f>
        <v/>
      </c>
      <c r="E7070" s="4" t="str">
        <f ca="1">position</f>
        <v/>
      </c>
      <c r="J7070" s="318"/>
      <c r="M7070" s="4"/>
      <c r="O7070" s="6"/>
      <c r="Q7070" s="20"/>
      <c r="R7070" s="5" t="str">
        <f ca="1">score</f>
        <v/>
      </c>
      <c r="S7070" s="7" t="str">
        <f ca="1">rescore_svc</f>
        <v/>
      </c>
      <c r="U7070" s="11" t="str">
        <f ca="1">price</f>
        <v/>
      </c>
      <c r="V7070" s="4"/>
      <c r="Y7070" s="388">
        <f ca="1">COUNTIFS(OFFSET($B$10, 0, 0, ROW()-9, 1), SERVICE[[#This Row],[Employee ID]], OFFSET($F$10, 0, 0, ROW()-9, 1), SERVICE[[#This Row],[Resources Role]])</f>
        <v>0</v>
      </c>
      <c r="Z7070" s="388">
        <f ca="1">COUNTIFS(OFFSET($F$10, 0, 0, ROW()-9, 1), SERVICE[[#This Row],[Resources Role]], OFFSET($H$10, 0, 0, ROW()-9, 1), SERVICE[[#This Row],[Booking]])</f>
        <v>0</v>
      </c>
    </row>
    <row r="7071" spans="1:26" x14ac:dyDescent="0.25">
      <c r="A7071" s="6" t="str">
        <f ca="1">no.</f>
        <v/>
      </c>
      <c r="E7071" s="4" t="str">
        <f ca="1">position</f>
        <v/>
      </c>
      <c r="J7071" s="318"/>
      <c r="M7071" s="4"/>
      <c r="O7071" s="6"/>
      <c r="Q7071" s="20"/>
      <c r="R7071" s="5" t="str">
        <f ca="1">score</f>
        <v/>
      </c>
      <c r="S7071" s="7" t="str">
        <f ca="1">rescore_svc</f>
        <v/>
      </c>
      <c r="U7071" s="11" t="str">
        <f ca="1">price</f>
        <v/>
      </c>
      <c r="V7071" s="4"/>
      <c r="Y7071" s="388">
        <f ca="1">COUNTIFS(OFFSET($B$10, 0, 0, ROW()-9, 1), SERVICE[[#This Row],[Employee ID]], OFFSET($F$10, 0, 0, ROW()-9, 1), SERVICE[[#This Row],[Resources Role]])</f>
        <v>0</v>
      </c>
      <c r="Z7071" s="388">
        <f ca="1">COUNTIFS(OFFSET($F$10, 0, 0, ROW()-9, 1), SERVICE[[#This Row],[Resources Role]], OFFSET($H$10, 0, 0, ROW()-9, 1), SERVICE[[#This Row],[Booking]])</f>
        <v>0</v>
      </c>
    </row>
    <row r="7072" spans="1:26" x14ac:dyDescent="0.25">
      <c r="A7072" s="6" t="str">
        <f ca="1">no.</f>
        <v/>
      </c>
      <c r="E7072" s="4" t="str">
        <f ca="1">position</f>
        <v/>
      </c>
      <c r="J7072" s="318"/>
      <c r="M7072" s="4"/>
      <c r="O7072" s="6"/>
      <c r="Q7072" s="20"/>
      <c r="R7072" s="5" t="str">
        <f ca="1">score</f>
        <v/>
      </c>
      <c r="S7072" s="7" t="str">
        <f ca="1">rescore_svc</f>
        <v/>
      </c>
      <c r="U7072" s="11" t="str">
        <f ca="1">price</f>
        <v/>
      </c>
      <c r="V7072" s="4"/>
      <c r="Y7072" s="388">
        <f ca="1">COUNTIFS(OFFSET($B$10, 0, 0, ROW()-9, 1), SERVICE[[#This Row],[Employee ID]], OFFSET($F$10, 0, 0, ROW()-9, 1), SERVICE[[#This Row],[Resources Role]])</f>
        <v>0</v>
      </c>
      <c r="Z7072" s="388">
        <f ca="1">COUNTIFS(OFFSET($F$10, 0, 0, ROW()-9, 1), SERVICE[[#This Row],[Resources Role]], OFFSET($H$10, 0, 0, ROW()-9, 1), SERVICE[[#This Row],[Booking]])</f>
        <v>0</v>
      </c>
    </row>
    <row r="7073" spans="1:26" x14ac:dyDescent="0.25">
      <c r="A7073" s="6" t="str">
        <f ca="1">no.</f>
        <v/>
      </c>
      <c r="E7073" s="4" t="str">
        <f ca="1">position</f>
        <v/>
      </c>
      <c r="J7073" s="318"/>
      <c r="M7073" s="4"/>
      <c r="O7073" s="6"/>
      <c r="Q7073" s="20"/>
      <c r="R7073" s="5" t="str">
        <f ca="1">score</f>
        <v/>
      </c>
      <c r="S7073" s="7" t="str">
        <f ca="1">rescore_svc</f>
        <v/>
      </c>
      <c r="U7073" s="11" t="str">
        <f ca="1">price</f>
        <v/>
      </c>
      <c r="V7073" s="4"/>
      <c r="Y7073" s="388">
        <f ca="1">COUNTIFS(OFFSET($B$10, 0, 0, ROW()-9, 1), SERVICE[[#This Row],[Employee ID]], OFFSET($F$10, 0, 0, ROW()-9, 1), SERVICE[[#This Row],[Resources Role]])</f>
        <v>0</v>
      </c>
      <c r="Z7073" s="388">
        <f ca="1">COUNTIFS(OFFSET($F$10, 0, 0, ROW()-9, 1), SERVICE[[#This Row],[Resources Role]], OFFSET($H$10, 0, 0, ROW()-9, 1), SERVICE[[#This Row],[Booking]])</f>
        <v>0</v>
      </c>
    </row>
    <row r="7074" spans="1:26" x14ac:dyDescent="0.25">
      <c r="A7074" s="6" t="str">
        <f ca="1">no.</f>
        <v/>
      </c>
      <c r="E7074" s="4" t="str">
        <f ca="1">position</f>
        <v/>
      </c>
      <c r="J7074" s="318"/>
      <c r="M7074" s="4"/>
      <c r="O7074" s="6"/>
      <c r="Q7074" s="20"/>
      <c r="R7074" s="5" t="str">
        <f ca="1">score</f>
        <v/>
      </c>
      <c r="S7074" s="7" t="str">
        <f ca="1">rescore_svc</f>
        <v/>
      </c>
      <c r="U7074" s="11" t="str">
        <f ca="1">price</f>
        <v/>
      </c>
      <c r="V7074" s="4"/>
      <c r="Y7074" s="388">
        <f ca="1">COUNTIFS(OFFSET($B$10, 0, 0, ROW()-9, 1), SERVICE[[#This Row],[Employee ID]], OFFSET($F$10, 0, 0, ROW()-9, 1), SERVICE[[#This Row],[Resources Role]])</f>
        <v>0</v>
      </c>
      <c r="Z7074" s="388">
        <f ca="1">COUNTIFS(OFFSET($F$10, 0, 0, ROW()-9, 1), SERVICE[[#This Row],[Resources Role]], OFFSET($H$10, 0, 0, ROW()-9, 1), SERVICE[[#This Row],[Booking]])</f>
        <v>0</v>
      </c>
    </row>
    <row r="7075" spans="1:26" x14ac:dyDescent="0.25">
      <c r="A7075" s="6" t="str">
        <f ca="1">no.</f>
        <v/>
      </c>
      <c r="E7075" s="4" t="str">
        <f ca="1">position</f>
        <v/>
      </c>
      <c r="J7075" s="318"/>
      <c r="M7075" s="4"/>
      <c r="O7075" s="6"/>
      <c r="Q7075" s="20"/>
      <c r="R7075" s="5" t="str">
        <f ca="1">score</f>
        <v/>
      </c>
      <c r="S7075" s="7" t="str">
        <f ca="1">rescore_svc</f>
        <v/>
      </c>
      <c r="U7075" s="11" t="str">
        <f ca="1">price</f>
        <v/>
      </c>
      <c r="V7075" s="4"/>
      <c r="Y7075" s="388">
        <f ca="1">COUNTIFS(OFFSET($B$10, 0, 0, ROW()-9, 1), SERVICE[[#This Row],[Employee ID]], OFFSET($F$10, 0, 0, ROW()-9, 1), SERVICE[[#This Row],[Resources Role]])</f>
        <v>0</v>
      </c>
      <c r="Z7075" s="388">
        <f ca="1">COUNTIFS(OFFSET($F$10, 0, 0, ROW()-9, 1), SERVICE[[#This Row],[Resources Role]], OFFSET($H$10, 0, 0, ROW()-9, 1), SERVICE[[#This Row],[Booking]])</f>
        <v>0</v>
      </c>
    </row>
    <row r="7076" spans="1:26" x14ac:dyDescent="0.25">
      <c r="A7076" s="6" t="str">
        <f ca="1">no.</f>
        <v/>
      </c>
      <c r="E7076" s="4" t="str">
        <f ca="1">position</f>
        <v/>
      </c>
      <c r="J7076" s="318"/>
      <c r="M7076" s="4"/>
      <c r="O7076" s="6"/>
      <c r="Q7076" s="20"/>
      <c r="R7076" s="5" t="str">
        <f ca="1">score</f>
        <v/>
      </c>
      <c r="S7076" s="7" t="str">
        <f ca="1">rescore_svc</f>
        <v/>
      </c>
      <c r="U7076" s="11" t="str">
        <f ca="1">price</f>
        <v/>
      </c>
      <c r="V7076" s="4"/>
      <c r="Y7076" s="388">
        <f ca="1">COUNTIFS(OFFSET($B$10, 0, 0, ROW()-9, 1), SERVICE[[#This Row],[Employee ID]], OFFSET($F$10, 0, 0, ROW()-9, 1), SERVICE[[#This Row],[Resources Role]])</f>
        <v>0</v>
      </c>
      <c r="Z7076" s="388">
        <f ca="1">COUNTIFS(OFFSET($F$10, 0, 0, ROW()-9, 1), SERVICE[[#This Row],[Resources Role]], OFFSET($H$10, 0, 0, ROW()-9, 1), SERVICE[[#This Row],[Booking]])</f>
        <v>0</v>
      </c>
    </row>
    <row r="7077" spans="1:26" x14ac:dyDescent="0.25">
      <c r="A7077" s="6" t="str">
        <f ca="1">no.</f>
        <v/>
      </c>
      <c r="E7077" s="4" t="str">
        <f ca="1">position</f>
        <v/>
      </c>
      <c r="J7077" s="318"/>
      <c r="M7077" s="4"/>
      <c r="O7077" s="6"/>
      <c r="Q7077" s="20"/>
      <c r="R7077" s="5" t="str">
        <f ca="1">score</f>
        <v/>
      </c>
      <c r="S7077" s="7" t="str">
        <f ca="1">rescore_svc</f>
        <v/>
      </c>
      <c r="U7077" s="11" t="str">
        <f ca="1">price</f>
        <v/>
      </c>
      <c r="V7077" s="4"/>
      <c r="Y7077" s="388">
        <f ca="1">COUNTIFS(OFFSET($B$10, 0, 0, ROW()-9, 1), SERVICE[[#This Row],[Employee ID]], OFFSET($F$10, 0, 0, ROW()-9, 1), SERVICE[[#This Row],[Resources Role]])</f>
        <v>0</v>
      </c>
      <c r="Z7077" s="388">
        <f ca="1">COUNTIFS(OFFSET($F$10, 0, 0, ROW()-9, 1), SERVICE[[#This Row],[Resources Role]], OFFSET($H$10, 0, 0, ROW()-9, 1), SERVICE[[#This Row],[Booking]])</f>
        <v>0</v>
      </c>
    </row>
    <row r="7078" spans="1:26" x14ac:dyDescent="0.25">
      <c r="A7078" s="6" t="str">
        <f ca="1">no.</f>
        <v/>
      </c>
      <c r="E7078" s="4" t="str">
        <f ca="1">position</f>
        <v/>
      </c>
      <c r="J7078" s="318"/>
      <c r="M7078" s="4"/>
      <c r="O7078" s="6"/>
      <c r="Q7078" s="20"/>
      <c r="R7078" s="5" t="str">
        <f ca="1">score</f>
        <v/>
      </c>
      <c r="S7078" s="7" t="str">
        <f ca="1">rescore_svc</f>
        <v/>
      </c>
      <c r="U7078" s="11" t="str">
        <f ca="1">price</f>
        <v/>
      </c>
      <c r="V7078" s="4"/>
      <c r="Y7078" s="388">
        <f ca="1">COUNTIFS(OFFSET($B$10, 0, 0, ROW()-9, 1), SERVICE[[#This Row],[Employee ID]], OFFSET($F$10, 0, 0, ROW()-9, 1), SERVICE[[#This Row],[Resources Role]])</f>
        <v>0</v>
      </c>
      <c r="Z7078" s="388">
        <f ca="1">COUNTIFS(OFFSET($F$10, 0, 0, ROW()-9, 1), SERVICE[[#This Row],[Resources Role]], OFFSET($H$10, 0, 0, ROW()-9, 1), SERVICE[[#This Row],[Booking]])</f>
        <v>0</v>
      </c>
    </row>
    <row r="7079" spans="1:26" x14ac:dyDescent="0.25">
      <c r="A7079" s="6" t="str">
        <f ca="1">no.</f>
        <v/>
      </c>
      <c r="E7079" s="4" t="str">
        <f ca="1">position</f>
        <v/>
      </c>
      <c r="J7079" s="318"/>
      <c r="M7079" s="4"/>
      <c r="O7079" s="6"/>
      <c r="Q7079" s="20"/>
      <c r="R7079" s="5" t="str">
        <f ca="1">score</f>
        <v/>
      </c>
      <c r="S7079" s="7" t="str">
        <f ca="1">rescore_svc</f>
        <v/>
      </c>
      <c r="U7079" s="11" t="str">
        <f ca="1">price</f>
        <v/>
      </c>
      <c r="V7079" s="4"/>
      <c r="Y7079" s="388">
        <f ca="1">COUNTIFS(OFFSET($B$10, 0, 0, ROW()-9, 1), SERVICE[[#This Row],[Employee ID]], OFFSET($F$10, 0, 0, ROW()-9, 1), SERVICE[[#This Row],[Resources Role]])</f>
        <v>0</v>
      </c>
      <c r="Z7079" s="388">
        <f ca="1">COUNTIFS(OFFSET($F$10, 0, 0, ROW()-9, 1), SERVICE[[#This Row],[Resources Role]], OFFSET($H$10, 0, 0, ROW()-9, 1), SERVICE[[#This Row],[Booking]])</f>
        <v>0</v>
      </c>
    </row>
    <row r="7080" spans="1:26" x14ac:dyDescent="0.25">
      <c r="A7080" s="6" t="str">
        <f ca="1">no.</f>
        <v/>
      </c>
      <c r="E7080" s="4" t="str">
        <f ca="1">position</f>
        <v/>
      </c>
      <c r="J7080" s="318"/>
      <c r="M7080" s="4"/>
      <c r="O7080" s="6"/>
      <c r="Q7080" s="20"/>
      <c r="R7080" s="5" t="str">
        <f ca="1">score</f>
        <v/>
      </c>
      <c r="S7080" s="7" t="str">
        <f ca="1">rescore_svc</f>
        <v/>
      </c>
      <c r="U7080" s="11" t="str">
        <f ca="1">price</f>
        <v/>
      </c>
      <c r="V7080" s="4"/>
      <c r="Y7080" s="388">
        <f ca="1">COUNTIFS(OFFSET($B$10, 0, 0, ROW()-9, 1), SERVICE[[#This Row],[Employee ID]], OFFSET($F$10, 0, 0, ROW()-9, 1), SERVICE[[#This Row],[Resources Role]])</f>
        <v>0</v>
      </c>
      <c r="Z7080" s="388">
        <f ca="1">COUNTIFS(OFFSET($F$10, 0, 0, ROW()-9, 1), SERVICE[[#This Row],[Resources Role]], OFFSET($H$10, 0, 0, ROW()-9, 1), SERVICE[[#This Row],[Booking]])</f>
        <v>0</v>
      </c>
    </row>
    <row r="7081" spans="1:26" x14ac:dyDescent="0.25">
      <c r="A7081" s="6" t="str">
        <f ca="1">no.</f>
        <v/>
      </c>
      <c r="E7081" s="4" t="str">
        <f ca="1">position</f>
        <v/>
      </c>
      <c r="J7081" s="318"/>
      <c r="M7081" s="4"/>
      <c r="O7081" s="6"/>
      <c r="Q7081" s="20"/>
      <c r="R7081" s="5" t="str">
        <f ca="1">score</f>
        <v/>
      </c>
      <c r="S7081" s="7" t="str">
        <f ca="1">rescore_svc</f>
        <v/>
      </c>
      <c r="U7081" s="11" t="str">
        <f ca="1">price</f>
        <v/>
      </c>
      <c r="V7081" s="4"/>
      <c r="Y7081" s="388">
        <f ca="1">COUNTIFS(OFFSET($B$10, 0, 0, ROW()-9, 1), SERVICE[[#This Row],[Employee ID]], OFFSET($F$10, 0, 0, ROW()-9, 1), SERVICE[[#This Row],[Resources Role]])</f>
        <v>0</v>
      </c>
      <c r="Z7081" s="388">
        <f ca="1">COUNTIFS(OFFSET($F$10, 0, 0, ROW()-9, 1), SERVICE[[#This Row],[Resources Role]], OFFSET($H$10, 0, 0, ROW()-9, 1), SERVICE[[#This Row],[Booking]])</f>
        <v>0</v>
      </c>
    </row>
    <row r="7082" spans="1:26" x14ac:dyDescent="0.25">
      <c r="A7082" s="6" t="str">
        <f ca="1">no.</f>
        <v/>
      </c>
      <c r="E7082" s="4" t="str">
        <f ca="1">position</f>
        <v/>
      </c>
      <c r="J7082" s="318"/>
      <c r="M7082" s="4"/>
      <c r="O7082" s="6"/>
      <c r="Q7082" s="20"/>
      <c r="R7082" s="5" t="str">
        <f ca="1">score</f>
        <v/>
      </c>
      <c r="S7082" s="7" t="str">
        <f ca="1">rescore_svc</f>
        <v/>
      </c>
      <c r="U7082" s="11" t="str">
        <f ca="1">price</f>
        <v/>
      </c>
      <c r="V7082" s="4"/>
      <c r="Y7082" s="388">
        <f ca="1">COUNTIFS(OFFSET($B$10, 0, 0, ROW()-9, 1), SERVICE[[#This Row],[Employee ID]], OFFSET($F$10, 0, 0, ROW()-9, 1), SERVICE[[#This Row],[Resources Role]])</f>
        <v>0</v>
      </c>
      <c r="Z7082" s="388">
        <f ca="1">COUNTIFS(OFFSET($F$10, 0, 0, ROW()-9, 1), SERVICE[[#This Row],[Resources Role]], OFFSET($H$10, 0, 0, ROW()-9, 1), SERVICE[[#This Row],[Booking]])</f>
        <v>0</v>
      </c>
    </row>
    <row r="7083" spans="1:26" x14ac:dyDescent="0.25">
      <c r="A7083" s="6" t="str">
        <f ca="1">no.</f>
        <v/>
      </c>
      <c r="E7083" s="4" t="str">
        <f ca="1">position</f>
        <v/>
      </c>
      <c r="J7083" s="318"/>
      <c r="M7083" s="4"/>
      <c r="O7083" s="6"/>
      <c r="Q7083" s="20"/>
      <c r="R7083" s="5" t="str">
        <f ca="1">score</f>
        <v/>
      </c>
      <c r="S7083" s="7" t="str">
        <f ca="1">rescore_svc</f>
        <v/>
      </c>
      <c r="U7083" s="11" t="str">
        <f ca="1">price</f>
        <v/>
      </c>
      <c r="V7083" s="4"/>
      <c r="Y7083" s="388">
        <f ca="1">COUNTIFS(OFFSET($B$10, 0, 0, ROW()-9, 1), SERVICE[[#This Row],[Employee ID]], OFFSET($F$10, 0, 0, ROW()-9, 1), SERVICE[[#This Row],[Resources Role]])</f>
        <v>0</v>
      </c>
      <c r="Z7083" s="388">
        <f ca="1">COUNTIFS(OFFSET($F$10, 0, 0, ROW()-9, 1), SERVICE[[#This Row],[Resources Role]], OFFSET($H$10, 0, 0, ROW()-9, 1), SERVICE[[#This Row],[Booking]])</f>
        <v>0</v>
      </c>
    </row>
    <row r="7084" spans="1:26" x14ac:dyDescent="0.25">
      <c r="A7084" s="6" t="str">
        <f ca="1">no.</f>
        <v/>
      </c>
      <c r="E7084" s="4" t="str">
        <f ca="1">position</f>
        <v/>
      </c>
      <c r="J7084" s="318"/>
      <c r="M7084" s="4"/>
      <c r="O7084" s="6"/>
      <c r="Q7084" s="20"/>
      <c r="R7084" s="5" t="str">
        <f ca="1">score</f>
        <v/>
      </c>
      <c r="S7084" s="7" t="str">
        <f ca="1">rescore_svc</f>
        <v/>
      </c>
      <c r="U7084" s="11" t="str">
        <f ca="1">price</f>
        <v/>
      </c>
      <c r="V7084" s="4"/>
      <c r="Y7084" s="388">
        <f ca="1">COUNTIFS(OFFSET($B$10, 0, 0, ROW()-9, 1), SERVICE[[#This Row],[Employee ID]], OFFSET($F$10, 0, 0, ROW()-9, 1), SERVICE[[#This Row],[Resources Role]])</f>
        <v>0</v>
      </c>
      <c r="Z7084" s="388">
        <f ca="1">COUNTIFS(OFFSET($F$10, 0, 0, ROW()-9, 1), SERVICE[[#This Row],[Resources Role]], OFFSET($H$10, 0, 0, ROW()-9, 1), SERVICE[[#This Row],[Booking]])</f>
        <v>0</v>
      </c>
    </row>
    <row r="7085" spans="1:26" x14ac:dyDescent="0.25">
      <c r="A7085" s="6" t="str">
        <f ca="1">no.</f>
        <v/>
      </c>
      <c r="E7085" s="4" t="str">
        <f ca="1">position</f>
        <v/>
      </c>
      <c r="J7085" s="318"/>
      <c r="M7085" s="4"/>
      <c r="O7085" s="6"/>
      <c r="Q7085" s="20"/>
      <c r="R7085" s="5" t="str">
        <f ca="1">score</f>
        <v/>
      </c>
      <c r="S7085" s="7" t="str">
        <f ca="1">rescore_svc</f>
        <v/>
      </c>
      <c r="U7085" s="11" t="str">
        <f ca="1">price</f>
        <v/>
      </c>
      <c r="V7085" s="4"/>
      <c r="Y7085" s="388">
        <f ca="1">COUNTIFS(OFFSET($B$10, 0, 0, ROW()-9, 1), SERVICE[[#This Row],[Employee ID]], OFFSET($F$10, 0, 0, ROW()-9, 1), SERVICE[[#This Row],[Resources Role]])</f>
        <v>0</v>
      </c>
      <c r="Z7085" s="388">
        <f ca="1">COUNTIFS(OFFSET($F$10, 0, 0, ROW()-9, 1), SERVICE[[#This Row],[Resources Role]], OFFSET($H$10, 0, 0, ROW()-9, 1), SERVICE[[#This Row],[Booking]])</f>
        <v>0</v>
      </c>
    </row>
    <row r="7086" spans="1:26" x14ac:dyDescent="0.25">
      <c r="A7086" s="6" t="str">
        <f ca="1">no.</f>
        <v/>
      </c>
      <c r="E7086" s="4" t="str">
        <f ca="1">position</f>
        <v/>
      </c>
      <c r="J7086" s="318"/>
      <c r="M7086" s="4"/>
      <c r="O7086" s="6"/>
      <c r="Q7086" s="20"/>
      <c r="R7086" s="5" t="str">
        <f ca="1">score</f>
        <v/>
      </c>
      <c r="S7086" s="7" t="str">
        <f ca="1">rescore_svc</f>
        <v/>
      </c>
      <c r="U7086" s="11" t="str">
        <f ca="1">price</f>
        <v/>
      </c>
      <c r="V7086" s="4"/>
      <c r="Y7086" s="388">
        <f ca="1">COUNTIFS(OFFSET($B$10, 0, 0, ROW()-9, 1), SERVICE[[#This Row],[Employee ID]], OFFSET($F$10, 0, 0, ROW()-9, 1), SERVICE[[#This Row],[Resources Role]])</f>
        <v>0</v>
      </c>
      <c r="Z7086" s="388">
        <f ca="1">COUNTIFS(OFFSET($F$10, 0, 0, ROW()-9, 1), SERVICE[[#This Row],[Resources Role]], OFFSET($H$10, 0, 0, ROW()-9, 1), SERVICE[[#This Row],[Booking]])</f>
        <v>0</v>
      </c>
    </row>
    <row r="7087" spans="1:26" x14ac:dyDescent="0.25">
      <c r="A7087" s="6" t="str">
        <f ca="1">no.</f>
        <v/>
      </c>
      <c r="E7087" s="4" t="str">
        <f ca="1">position</f>
        <v/>
      </c>
      <c r="J7087" s="318"/>
      <c r="M7087" s="4"/>
      <c r="O7087" s="6"/>
      <c r="Q7087" s="20"/>
      <c r="R7087" s="5" t="str">
        <f ca="1">score</f>
        <v/>
      </c>
      <c r="S7087" s="7" t="str">
        <f ca="1">rescore_svc</f>
        <v/>
      </c>
      <c r="U7087" s="11" t="str">
        <f ca="1">price</f>
        <v/>
      </c>
      <c r="V7087" s="4"/>
      <c r="Y7087" s="388">
        <f ca="1">COUNTIFS(OFFSET($B$10, 0, 0, ROW()-9, 1), SERVICE[[#This Row],[Employee ID]], OFFSET($F$10, 0, 0, ROW()-9, 1), SERVICE[[#This Row],[Resources Role]])</f>
        <v>0</v>
      </c>
      <c r="Z7087" s="388">
        <f ca="1">COUNTIFS(OFFSET($F$10, 0, 0, ROW()-9, 1), SERVICE[[#This Row],[Resources Role]], OFFSET($H$10, 0, 0, ROW()-9, 1), SERVICE[[#This Row],[Booking]])</f>
        <v>0</v>
      </c>
    </row>
    <row r="7088" spans="1:26" x14ac:dyDescent="0.25">
      <c r="A7088" s="6" t="str">
        <f ca="1">no.</f>
        <v/>
      </c>
      <c r="E7088" s="4" t="str">
        <f ca="1">position</f>
        <v/>
      </c>
      <c r="J7088" s="318"/>
      <c r="M7088" s="4"/>
      <c r="O7088" s="6"/>
      <c r="Q7088" s="20"/>
      <c r="R7088" s="5" t="str">
        <f ca="1">score</f>
        <v/>
      </c>
      <c r="S7088" s="7" t="str">
        <f ca="1">rescore_svc</f>
        <v/>
      </c>
      <c r="U7088" s="11" t="str">
        <f ca="1">price</f>
        <v/>
      </c>
      <c r="V7088" s="4"/>
      <c r="Y7088" s="388">
        <f ca="1">COUNTIFS(OFFSET($B$10, 0, 0, ROW()-9, 1), SERVICE[[#This Row],[Employee ID]], OFFSET($F$10, 0, 0, ROW()-9, 1), SERVICE[[#This Row],[Resources Role]])</f>
        <v>0</v>
      </c>
      <c r="Z7088" s="388">
        <f ca="1">COUNTIFS(OFFSET($F$10, 0, 0, ROW()-9, 1), SERVICE[[#This Row],[Resources Role]], OFFSET($H$10, 0, 0, ROW()-9, 1), SERVICE[[#This Row],[Booking]])</f>
        <v>0</v>
      </c>
    </row>
    <row r="7089" spans="1:26" x14ac:dyDescent="0.25">
      <c r="A7089" s="6" t="str">
        <f ca="1">no.</f>
        <v/>
      </c>
      <c r="E7089" s="4" t="str">
        <f ca="1">position</f>
        <v/>
      </c>
      <c r="J7089" s="318"/>
      <c r="M7089" s="4"/>
      <c r="O7089" s="6"/>
      <c r="Q7089" s="20"/>
      <c r="R7089" s="5" t="str">
        <f ca="1">score</f>
        <v/>
      </c>
      <c r="S7089" s="7" t="str">
        <f ca="1">rescore_svc</f>
        <v/>
      </c>
      <c r="U7089" s="11" t="str">
        <f ca="1">price</f>
        <v/>
      </c>
      <c r="V7089" s="4"/>
      <c r="Y7089" s="388">
        <f ca="1">COUNTIFS(OFFSET($B$10, 0, 0, ROW()-9, 1), SERVICE[[#This Row],[Employee ID]], OFFSET($F$10, 0, 0, ROW()-9, 1), SERVICE[[#This Row],[Resources Role]])</f>
        <v>0</v>
      </c>
      <c r="Z7089" s="388">
        <f ca="1">COUNTIFS(OFFSET($F$10, 0, 0, ROW()-9, 1), SERVICE[[#This Row],[Resources Role]], OFFSET($H$10, 0, 0, ROW()-9, 1), SERVICE[[#This Row],[Booking]])</f>
        <v>0</v>
      </c>
    </row>
    <row r="7090" spans="1:26" x14ac:dyDescent="0.25">
      <c r="A7090" s="6" t="str">
        <f ca="1">no.</f>
        <v/>
      </c>
      <c r="E7090" s="4" t="str">
        <f ca="1">position</f>
        <v/>
      </c>
      <c r="J7090" s="318"/>
      <c r="M7090" s="4"/>
      <c r="O7090" s="6"/>
      <c r="Q7090" s="20"/>
      <c r="R7090" s="5" t="str">
        <f ca="1">score</f>
        <v/>
      </c>
      <c r="S7090" s="7" t="str">
        <f ca="1">rescore_svc</f>
        <v/>
      </c>
      <c r="U7090" s="11" t="str">
        <f ca="1">price</f>
        <v/>
      </c>
      <c r="V7090" s="4"/>
      <c r="Y7090" s="388">
        <f ca="1">COUNTIFS(OFFSET($B$10, 0, 0, ROW()-9, 1), SERVICE[[#This Row],[Employee ID]], OFFSET($F$10, 0, 0, ROW()-9, 1), SERVICE[[#This Row],[Resources Role]])</f>
        <v>0</v>
      </c>
      <c r="Z7090" s="388">
        <f ca="1">COUNTIFS(OFFSET($F$10, 0, 0, ROW()-9, 1), SERVICE[[#This Row],[Resources Role]], OFFSET($H$10, 0, 0, ROW()-9, 1), SERVICE[[#This Row],[Booking]])</f>
        <v>0</v>
      </c>
    </row>
    <row r="7091" spans="1:26" x14ac:dyDescent="0.25">
      <c r="A7091" s="6" t="str">
        <f ca="1">no.</f>
        <v/>
      </c>
      <c r="E7091" s="4" t="str">
        <f ca="1">position</f>
        <v/>
      </c>
      <c r="J7091" s="318"/>
      <c r="M7091" s="4"/>
      <c r="O7091" s="6"/>
      <c r="Q7091" s="20"/>
      <c r="R7091" s="5" t="str">
        <f ca="1">score</f>
        <v/>
      </c>
      <c r="S7091" s="7" t="str">
        <f ca="1">rescore_svc</f>
        <v/>
      </c>
      <c r="U7091" s="11" t="str">
        <f ca="1">price</f>
        <v/>
      </c>
      <c r="V7091" s="4"/>
      <c r="Y7091" s="388">
        <f ca="1">COUNTIFS(OFFSET($B$10, 0, 0, ROW()-9, 1), SERVICE[[#This Row],[Employee ID]], OFFSET($F$10, 0, 0, ROW()-9, 1), SERVICE[[#This Row],[Resources Role]])</f>
        <v>0</v>
      </c>
      <c r="Z7091" s="388">
        <f ca="1">COUNTIFS(OFFSET($F$10, 0, 0, ROW()-9, 1), SERVICE[[#This Row],[Resources Role]], OFFSET($H$10, 0, 0, ROW()-9, 1), SERVICE[[#This Row],[Booking]])</f>
        <v>0</v>
      </c>
    </row>
    <row r="7092" spans="1:26" x14ac:dyDescent="0.25">
      <c r="A7092" s="6" t="str">
        <f ca="1">no.</f>
        <v/>
      </c>
      <c r="E7092" s="4" t="str">
        <f ca="1">position</f>
        <v/>
      </c>
      <c r="J7092" s="318"/>
      <c r="M7092" s="4"/>
      <c r="O7092" s="6"/>
      <c r="Q7092" s="20"/>
      <c r="R7092" s="5" t="str">
        <f ca="1">score</f>
        <v/>
      </c>
      <c r="S7092" s="7" t="str">
        <f ca="1">rescore_svc</f>
        <v/>
      </c>
      <c r="U7092" s="11" t="str">
        <f ca="1">price</f>
        <v/>
      </c>
      <c r="V7092" s="4"/>
      <c r="Y7092" s="388">
        <f ca="1">COUNTIFS(OFFSET($B$10, 0, 0, ROW()-9, 1), SERVICE[[#This Row],[Employee ID]], OFFSET($F$10, 0, 0, ROW()-9, 1), SERVICE[[#This Row],[Resources Role]])</f>
        <v>0</v>
      </c>
      <c r="Z7092" s="388">
        <f ca="1">COUNTIFS(OFFSET($F$10, 0, 0, ROW()-9, 1), SERVICE[[#This Row],[Resources Role]], OFFSET($H$10, 0, 0, ROW()-9, 1), SERVICE[[#This Row],[Booking]])</f>
        <v>0</v>
      </c>
    </row>
    <row r="7093" spans="1:26" x14ac:dyDescent="0.25">
      <c r="A7093" s="6" t="str">
        <f ca="1">no.</f>
        <v/>
      </c>
      <c r="E7093" s="4" t="str">
        <f ca="1">position</f>
        <v/>
      </c>
      <c r="J7093" s="318"/>
      <c r="M7093" s="4"/>
      <c r="O7093" s="6"/>
      <c r="Q7093" s="20"/>
      <c r="R7093" s="5" t="str">
        <f ca="1">score</f>
        <v/>
      </c>
      <c r="S7093" s="7" t="str">
        <f ca="1">rescore_svc</f>
        <v/>
      </c>
      <c r="U7093" s="11" t="str">
        <f ca="1">price</f>
        <v/>
      </c>
      <c r="V7093" s="4"/>
      <c r="Y7093" s="388">
        <f ca="1">COUNTIFS(OFFSET($B$10, 0, 0, ROW()-9, 1), SERVICE[[#This Row],[Employee ID]], OFFSET($F$10, 0, 0, ROW()-9, 1), SERVICE[[#This Row],[Resources Role]])</f>
        <v>0</v>
      </c>
      <c r="Z7093" s="388">
        <f ca="1">COUNTIFS(OFFSET($F$10, 0, 0, ROW()-9, 1), SERVICE[[#This Row],[Resources Role]], OFFSET($H$10, 0, 0, ROW()-9, 1), SERVICE[[#This Row],[Booking]])</f>
        <v>0</v>
      </c>
    </row>
    <row r="7094" spans="1:26" x14ac:dyDescent="0.25">
      <c r="A7094" s="6" t="str">
        <f ca="1">no.</f>
        <v/>
      </c>
      <c r="E7094" s="4" t="str">
        <f ca="1">position</f>
        <v/>
      </c>
      <c r="J7094" s="318"/>
      <c r="M7094" s="4"/>
      <c r="O7094" s="6"/>
      <c r="Q7094" s="20"/>
      <c r="R7094" s="5" t="str">
        <f ca="1">score</f>
        <v/>
      </c>
      <c r="S7094" s="7" t="str">
        <f ca="1">rescore_svc</f>
        <v/>
      </c>
      <c r="U7094" s="11" t="str">
        <f ca="1">price</f>
        <v/>
      </c>
      <c r="V7094" s="4"/>
      <c r="Y7094" s="388">
        <f ca="1">COUNTIFS(OFFSET($B$10, 0, 0, ROW()-9, 1), SERVICE[[#This Row],[Employee ID]], OFFSET($F$10, 0, 0, ROW()-9, 1), SERVICE[[#This Row],[Resources Role]])</f>
        <v>0</v>
      </c>
      <c r="Z7094" s="388">
        <f ca="1">COUNTIFS(OFFSET($F$10, 0, 0, ROW()-9, 1), SERVICE[[#This Row],[Resources Role]], OFFSET($H$10, 0, 0, ROW()-9, 1), SERVICE[[#This Row],[Booking]])</f>
        <v>0</v>
      </c>
    </row>
    <row r="7095" spans="1:26" x14ac:dyDescent="0.25">
      <c r="A7095" s="6" t="str">
        <f ca="1">no.</f>
        <v/>
      </c>
      <c r="E7095" s="4" t="str">
        <f ca="1">position</f>
        <v/>
      </c>
      <c r="J7095" s="318"/>
      <c r="M7095" s="4"/>
      <c r="O7095" s="6"/>
      <c r="Q7095" s="20"/>
      <c r="R7095" s="5" t="str">
        <f ca="1">score</f>
        <v/>
      </c>
      <c r="S7095" s="7" t="str">
        <f ca="1">rescore_svc</f>
        <v/>
      </c>
      <c r="U7095" s="11" t="str">
        <f ca="1">price</f>
        <v/>
      </c>
      <c r="V7095" s="4"/>
      <c r="Y7095" s="388">
        <f ca="1">COUNTIFS(OFFSET($B$10, 0, 0, ROW()-9, 1), SERVICE[[#This Row],[Employee ID]], OFFSET($F$10, 0, 0, ROW()-9, 1), SERVICE[[#This Row],[Resources Role]])</f>
        <v>0</v>
      </c>
      <c r="Z7095" s="388">
        <f ca="1">COUNTIFS(OFFSET($F$10, 0, 0, ROW()-9, 1), SERVICE[[#This Row],[Resources Role]], OFFSET($H$10, 0, 0, ROW()-9, 1), SERVICE[[#This Row],[Booking]])</f>
        <v>0</v>
      </c>
    </row>
    <row r="7096" spans="1:26" x14ac:dyDescent="0.25">
      <c r="A7096" s="6" t="str">
        <f ca="1">no.</f>
        <v/>
      </c>
      <c r="E7096" s="4" t="str">
        <f ca="1">position</f>
        <v/>
      </c>
      <c r="J7096" s="318"/>
      <c r="M7096" s="4"/>
      <c r="O7096" s="6"/>
      <c r="Q7096" s="20"/>
      <c r="R7096" s="5" t="str">
        <f ca="1">score</f>
        <v/>
      </c>
      <c r="S7096" s="7" t="str">
        <f ca="1">rescore_svc</f>
        <v/>
      </c>
      <c r="U7096" s="11" t="str">
        <f ca="1">price</f>
        <v/>
      </c>
      <c r="V7096" s="4"/>
      <c r="Y7096" s="388">
        <f ca="1">COUNTIFS(OFFSET($B$10, 0, 0, ROW()-9, 1), SERVICE[[#This Row],[Employee ID]], OFFSET($F$10, 0, 0, ROW()-9, 1), SERVICE[[#This Row],[Resources Role]])</f>
        <v>0</v>
      </c>
      <c r="Z7096" s="388">
        <f ca="1">COUNTIFS(OFFSET($F$10, 0, 0, ROW()-9, 1), SERVICE[[#This Row],[Resources Role]], OFFSET($H$10, 0, 0, ROW()-9, 1), SERVICE[[#This Row],[Booking]])</f>
        <v>0</v>
      </c>
    </row>
    <row r="7097" spans="1:26" x14ac:dyDescent="0.25">
      <c r="A7097" s="6" t="str">
        <f ca="1">no.</f>
        <v/>
      </c>
      <c r="E7097" s="4" t="str">
        <f ca="1">position</f>
        <v/>
      </c>
      <c r="J7097" s="318"/>
      <c r="M7097" s="4"/>
      <c r="O7097" s="6"/>
      <c r="Q7097" s="20"/>
      <c r="R7097" s="5" t="str">
        <f ca="1">score</f>
        <v/>
      </c>
      <c r="S7097" s="7" t="str">
        <f ca="1">rescore_svc</f>
        <v/>
      </c>
      <c r="U7097" s="11" t="str">
        <f ca="1">price</f>
        <v/>
      </c>
      <c r="V7097" s="4"/>
      <c r="Y7097" s="388">
        <f ca="1">COUNTIFS(OFFSET($B$10, 0, 0, ROW()-9, 1), SERVICE[[#This Row],[Employee ID]], OFFSET($F$10, 0, 0, ROW()-9, 1), SERVICE[[#This Row],[Resources Role]])</f>
        <v>0</v>
      </c>
      <c r="Z7097" s="388">
        <f ca="1">COUNTIFS(OFFSET($F$10, 0, 0, ROW()-9, 1), SERVICE[[#This Row],[Resources Role]], OFFSET($H$10, 0, 0, ROW()-9, 1), SERVICE[[#This Row],[Booking]])</f>
        <v>0</v>
      </c>
    </row>
    <row r="7098" spans="1:26" x14ac:dyDescent="0.25">
      <c r="A7098" s="6" t="str">
        <f ca="1">no.</f>
        <v/>
      </c>
      <c r="E7098" s="4" t="str">
        <f ca="1">position</f>
        <v/>
      </c>
      <c r="J7098" s="318"/>
      <c r="M7098" s="4"/>
      <c r="O7098" s="6"/>
      <c r="Q7098" s="20"/>
      <c r="R7098" s="5" t="str">
        <f ca="1">score</f>
        <v/>
      </c>
      <c r="S7098" s="7" t="str">
        <f ca="1">rescore_svc</f>
        <v/>
      </c>
      <c r="U7098" s="11" t="str">
        <f ca="1">price</f>
        <v/>
      </c>
      <c r="V7098" s="4"/>
      <c r="Y7098" s="388">
        <f ca="1">COUNTIFS(OFFSET($B$10, 0, 0, ROW()-9, 1), SERVICE[[#This Row],[Employee ID]], OFFSET($F$10, 0, 0, ROW()-9, 1), SERVICE[[#This Row],[Resources Role]])</f>
        <v>0</v>
      </c>
      <c r="Z7098" s="388">
        <f ca="1">COUNTIFS(OFFSET($F$10, 0, 0, ROW()-9, 1), SERVICE[[#This Row],[Resources Role]], OFFSET($H$10, 0, 0, ROW()-9, 1), SERVICE[[#This Row],[Booking]])</f>
        <v>0</v>
      </c>
    </row>
    <row r="7099" spans="1:26" x14ac:dyDescent="0.25">
      <c r="A7099" s="6" t="str">
        <f ca="1">no.</f>
        <v/>
      </c>
      <c r="E7099" s="4" t="str">
        <f ca="1">position</f>
        <v/>
      </c>
      <c r="J7099" s="318"/>
      <c r="M7099" s="4"/>
      <c r="O7099" s="6"/>
      <c r="Q7099" s="20"/>
      <c r="R7099" s="5" t="str">
        <f ca="1">score</f>
        <v/>
      </c>
      <c r="S7099" s="7" t="str">
        <f ca="1">rescore_svc</f>
        <v/>
      </c>
      <c r="U7099" s="11" t="str">
        <f ca="1">price</f>
        <v/>
      </c>
      <c r="V7099" s="4"/>
      <c r="Y7099" s="388">
        <f ca="1">COUNTIFS(OFFSET($B$10, 0, 0, ROW()-9, 1), SERVICE[[#This Row],[Employee ID]], OFFSET($F$10, 0, 0, ROW()-9, 1), SERVICE[[#This Row],[Resources Role]])</f>
        <v>0</v>
      </c>
      <c r="Z7099" s="388">
        <f ca="1">COUNTIFS(OFFSET($F$10, 0, 0, ROW()-9, 1), SERVICE[[#This Row],[Resources Role]], OFFSET($H$10, 0, 0, ROW()-9, 1), SERVICE[[#This Row],[Booking]])</f>
        <v>0</v>
      </c>
    </row>
    <row r="7100" spans="1:26" x14ac:dyDescent="0.25">
      <c r="A7100" s="6" t="str">
        <f ca="1">no.</f>
        <v/>
      </c>
      <c r="E7100" s="4" t="str">
        <f ca="1">position</f>
        <v/>
      </c>
      <c r="J7100" s="318"/>
      <c r="M7100" s="4"/>
      <c r="O7100" s="6"/>
      <c r="Q7100" s="20"/>
      <c r="R7100" s="5" t="str">
        <f ca="1">score</f>
        <v/>
      </c>
      <c r="S7100" s="7" t="str">
        <f ca="1">rescore_svc</f>
        <v/>
      </c>
      <c r="U7100" s="11" t="str">
        <f ca="1">price</f>
        <v/>
      </c>
      <c r="V7100" s="4"/>
      <c r="Y7100" s="388">
        <f ca="1">COUNTIFS(OFFSET($B$10, 0, 0, ROW()-9, 1), SERVICE[[#This Row],[Employee ID]], OFFSET($F$10, 0, 0, ROW()-9, 1), SERVICE[[#This Row],[Resources Role]])</f>
        <v>0</v>
      </c>
      <c r="Z7100" s="388">
        <f ca="1">COUNTIFS(OFFSET($F$10, 0, 0, ROW()-9, 1), SERVICE[[#This Row],[Resources Role]], OFFSET($H$10, 0, 0, ROW()-9, 1), SERVICE[[#This Row],[Booking]])</f>
        <v>0</v>
      </c>
    </row>
    <row r="7101" spans="1:26" x14ac:dyDescent="0.25">
      <c r="A7101" s="6" t="str">
        <f ca="1">no.</f>
        <v/>
      </c>
      <c r="E7101" s="4" t="str">
        <f ca="1">position</f>
        <v/>
      </c>
      <c r="J7101" s="318"/>
      <c r="M7101" s="4"/>
      <c r="O7101" s="6"/>
      <c r="Q7101" s="20"/>
      <c r="R7101" s="5" t="str">
        <f ca="1">score</f>
        <v/>
      </c>
      <c r="S7101" s="7" t="str">
        <f ca="1">rescore_svc</f>
        <v/>
      </c>
      <c r="U7101" s="11" t="str">
        <f ca="1">price</f>
        <v/>
      </c>
      <c r="V7101" s="4"/>
      <c r="Y7101" s="388">
        <f ca="1">COUNTIFS(OFFSET($B$10, 0, 0, ROW()-9, 1), SERVICE[[#This Row],[Employee ID]], OFFSET($F$10, 0, 0, ROW()-9, 1), SERVICE[[#This Row],[Resources Role]])</f>
        <v>0</v>
      </c>
      <c r="Z7101" s="388">
        <f ca="1">COUNTIFS(OFFSET($F$10, 0, 0, ROW()-9, 1), SERVICE[[#This Row],[Resources Role]], OFFSET($H$10, 0, 0, ROW()-9, 1), SERVICE[[#This Row],[Booking]])</f>
        <v>0</v>
      </c>
    </row>
    <row r="7102" spans="1:26" x14ac:dyDescent="0.25">
      <c r="A7102" s="6" t="str">
        <f ca="1">no.</f>
        <v/>
      </c>
      <c r="E7102" s="4" t="str">
        <f ca="1">position</f>
        <v/>
      </c>
      <c r="J7102" s="318"/>
      <c r="M7102" s="4"/>
      <c r="O7102" s="6"/>
      <c r="Q7102" s="20"/>
      <c r="R7102" s="5" t="str">
        <f ca="1">score</f>
        <v/>
      </c>
      <c r="S7102" s="7" t="str">
        <f ca="1">rescore_svc</f>
        <v/>
      </c>
      <c r="U7102" s="11" t="str">
        <f ca="1">price</f>
        <v/>
      </c>
      <c r="V7102" s="4"/>
      <c r="Y7102" s="388">
        <f ca="1">COUNTIFS(OFFSET($B$10, 0, 0, ROW()-9, 1), SERVICE[[#This Row],[Employee ID]], OFFSET($F$10, 0, 0, ROW()-9, 1), SERVICE[[#This Row],[Resources Role]])</f>
        <v>0</v>
      </c>
      <c r="Z7102" s="388">
        <f ca="1">COUNTIFS(OFFSET($F$10, 0, 0, ROW()-9, 1), SERVICE[[#This Row],[Resources Role]], OFFSET($H$10, 0, 0, ROW()-9, 1), SERVICE[[#This Row],[Booking]])</f>
        <v>0</v>
      </c>
    </row>
    <row r="7103" spans="1:26" x14ac:dyDescent="0.25">
      <c r="A7103" s="6" t="str">
        <f ca="1">no.</f>
        <v/>
      </c>
      <c r="E7103" s="4" t="str">
        <f ca="1">position</f>
        <v/>
      </c>
      <c r="J7103" s="318"/>
      <c r="M7103" s="4"/>
      <c r="O7103" s="6"/>
      <c r="Q7103" s="20"/>
      <c r="R7103" s="5" t="str">
        <f ca="1">score</f>
        <v/>
      </c>
      <c r="S7103" s="7" t="str">
        <f ca="1">rescore_svc</f>
        <v/>
      </c>
      <c r="U7103" s="11" t="str">
        <f ca="1">price</f>
        <v/>
      </c>
      <c r="V7103" s="4"/>
      <c r="Y7103" s="388">
        <f ca="1">COUNTIFS(OFFSET($B$10, 0, 0, ROW()-9, 1), SERVICE[[#This Row],[Employee ID]], OFFSET($F$10, 0, 0, ROW()-9, 1), SERVICE[[#This Row],[Resources Role]])</f>
        <v>0</v>
      </c>
      <c r="Z7103" s="388">
        <f ca="1">COUNTIFS(OFFSET($F$10, 0, 0, ROW()-9, 1), SERVICE[[#This Row],[Resources Role]], OFFSET($H$10, 0, 0, ROW()-9, 1), SERVICE[[#This Row],[Booking]])</f>
        <v>0</v>
      </c>
    </row>
    <row r="7104" spans="1:26" x14ac:dyDescent="0.25">
      <c r="A7104" s="6" t="str">
        <f ca="1">no.</f>
        <v/>
      </c>
      <c r="E7104" s="4" t="str">
        <f ca="1">position</f>
        <v/>
      </c>
      <c r="J7104" s="318"/>
      <c r="M7104" s="4"/>
      <c r="O7104" s="6"/>
      <c r="Q7104" s="20"/>
      <c r="R7104" s="5" t="str">
        <f ca="1">score</f>
        <v/>
      </c>
      <c r="S7104" s="7" t="str">
        <f ca="1">rescore_svc</f>
        <v/>
      </c>
      <c r="U7104" s="11" t="str">
        <f ca="1">price</f>
        <v/>
      </c>
      <c r="V7104" s="4"/>
      <c r="Y7104" s="388">
        <f ca="1">COUNTIFS(OFFSET($B$10, 0, 0, ROW()-9, 1), SERVICE[[#This Row],[Employee ID]], OFFSET($F$10, 0, 0, ROW()-9, 1), SERVICE[[#This Row],[Resources Role]])</f>
        <v>0</v>
      </c>
      <c r="Z7104" s="388">
        <f ca="1">COUNTIFS(OFFSET($F$10, 0, 0, ROW()-9, 1), SERVICE[[#This Row],[Resources Role]], OFFSET($H$10, 0, 0, ROW()-9, 1), SERVICE[[#This Row],[Booking]])</f>
        <v>0</v>
      </c>
    </row>
    <row r="7105" spans="1:26" x14ac:dyDescent="0.25">
      <c r="A7105" s="6" t="str">
        <f ca="1">no.</f>
        <v/>
      </c>
      <c r="E7105" s="4" t="str">
        <f ca="1">position</f>
        <v/>
      </c>
      <c r="J7105" s="318"/>
      <c r="M7105" s="4"/>
      <c r="O7105" s="6"/>
      <c r="Q7105" s="20"/>
      <c r="R7105" s="5" t="str">
        <f ca="1">score</f>
        <v/>
      </c>
      <c r="S7105" s="7" t="str">
        <f ca="1">rescore_svc</f>
        <v/>
      </c>
      <c r="U7105" s="11" t="str">
        <f ca="1">price</f>
        <v/>
      </c>
      <c r="V7105" s="4"/>
      <c r="Y7105" s="388">
        <f ca="1">COUNTIFS(OFFSET($B$10, 0, 0, ROW()-9, 1), SERVICE[[#This Row],[Employee ID]], OFFSET($F$10, 0, 0, ROW()-9, 1), SERVICE[[#This Row],[Resources Role]])</f>
        <v>0</v>
      </c>
      <c r="Z7105" s="388">
        <f ca="1">COUNTIFS(OFFSET($F$10, 0, 0, ROW()-9, 1), SERVICE[[#This Row],[Resources Role]], OFFSET($H$10, 0, 0, ROW()-9, 1), SERVICE[[#This Row],[Booking]])</f>
        <v>0</v>
      </c>
    </row>
    <row r="7106" spans="1:26" x14ac:dyDescent="0.25">
      <c r="A7106" s="6" t="str">
        <f ca="1">no.</f>
        <v/>
      </c>
      <c r="E7106" s="4" t="str">
        <f ca="1">position</f>
        <v/>
      </c>
      <c r="J7106" s="318"/>
      <c r="M7106" s="4"/>
      <c r="O7106" s="6"/>
      <c r="Q7106" s="20"/>
      <c r="R7106" s="5" t="str">
        <f ca="1">score</f>
        <v/>
      </c>
      <c r="S7106" s="7" t="str">
        <f ca="1">rescore_svc</f>
        <v/>
      </c>
      <c r="U7106" s="11" t="str">
        <f ca="1">price</f>
        <v/>
      </c>
      <c r="V7106" s="4"/>
      <c r="Y7106" s="388">
        <f ca="1">COUNTIFS(OFFSET($B$10, 0, 0, ROW()-9, 1), SERVICE[[#This Row],[Employee ID]], OFFSET($F$10, 0, 0, ROW()-9, 1), SERVICE[[#This Row],[Resources Role]])</f>
        <v>0</v>
      </c>
      <c r="Z7106" s="388">
        <f ca="1">COUNTIFS(OFFSET($F$10, 0, 0, ROW()-9, 1), SERVICE[[#This Row],[Resources Role]], OFFSET($H$10, 0, 0, ROW()-9, 1), SERVICE[[#This Row],[Booking]])</f>
        <v>0</v>
      </c>
    </row>
    <row r="7107" spans="1:26" x14ac:dyDescent="0.25">
      <c r="A7107" s="6" t="str">
        <f ca="1">no.</f>
        <v/>
      </c>
      <c r="E7107" s="4" t="str">
        <f ca="1">position</f>
        <v/>
      </c>
      <c r="J7107" s="318"/>
      <c r="M7107" s="4"/>
      <c r="O7107" s="6"/>
      <c r="Q7107" s="20"/>
      <c r="R7107" s="5" t="str">
        <f ca="1">score</f>
        <v/>
      </c>
      <c r="S7107" s="7" t="str">
        <f ca="1">rescore_svc</f>
        <v/>
      </c>
      <c r="U7107" s="11" t="str">
        <f ca="1">price</f>
        <v/>
      </c>
      <c r="V7107" s="4"/>
      <c r="Y7107" s="388">
        <f ca="1">COUNTIFS(OFFSET($B$10, 0, 0, ROW()-9, 1), SERVICE[[#This Row],[Employee ID]], OFFSET($F$10, 0, 0, ROW()-9, 1), SERVICE[[#This Row],[Resources Role]])</f>
        <v>0</v>
      </c>
      <c r="Z7107" s="388">
        <f ca="1">COUNTIFS(OFFSET($F$10, 0, 0, ROW()-9, 1), SERVICE[[#This Row],[Resources Role]], OFFSET($H$10, 0, 0, ROW()-9, 1), SERVICE[[#This Row],[Booking]])</f>
        <v>0</v>
      </c>
    </row>
    <row r="7108" spans="1:26" x14ac:dyDescent="0.25">
      <c r="A7108" s="6" t="str">
        <f ca="1">no.</f>
        <v/>
      </c>
      <c r="E7108" s="4" t="str">
        <f ca="1">position</f>
        <v/>
      </c>
      <c r="J7108" s="318"/>
      <c r="M7108" s="4"/>
      <c r="O7108" s="6"/>
      <c r="Q7108" s="20"/>
      <c r="R7108" s="5" t="str">
        <f ca="1">score</f>
        <v/>
      </c>
      <c r="S7108" s="7" t="str">
        <f ca="1">rescore_svc</f>
        <v/>
      </c>
      <c r="U7108" s="11" t="str">
        <f ca="1">price</f>
        <v/>
      </c>
      <c r="V7108" s="4"/>
      <c r="Y7108" s="388">
        <f ca="1">COUNTIFS(OFFSET($B$10, 0, 0, ROW()-9, 1), SERVICE[[#This Row],[Employee ID]], OFFSET($F$10, 0, 0, ROW()-9, 1), SERVICE[[#This Row],[Resources Role]])</f>
        <v>0</v>
      </c>
      <c r="Z7108" s="388">
        <f ca="1">COUNTIFS(OFFSET($F$10, 0, 0, ROW()-9, 1), SERVICE[[#This Row],[Resources Role]], OFFSET($H$10, 0, 0, ROW()-9, 1), SERVICE[[#This Row],[Booking]])</f>
        <v>0</v>
      </c>
    </row>
    <row r="7109" spans="1:26" x14ac:dyDescent="0.25">
      <c r="A7109" s="6" t="str">
        <f ca="1">no.</f>
        <v/>
      </c>
      <c r="E7109" s="4" t="str">
        <f ca="1">position</f>
        <v/>
      </c>
      <c r="J7109" s="318"/>
      <c r="M7109" s="4"/>
      <c r="O7109" s="6"/>
      <c r="Q7109" s="20"/>
      <c r="R7109" s="5" t="str">
        <f ca="1">score</f>
        <v/>
      </c>
      <c r="S7109" s="7" t="str">
        <f ca="1">rescore_svc</f>
        <v/>
      </c>
      <c r="U7109" s="11" t="str">
        <f ca="1">price</f>
        <v/>
      </c>
      <c r="V7109" s="4"/>
      <c r="Y7109" s="388">
        <f ca="1">COUNTIFS(OFFSET($B$10, 0, 0, ROW()-9, 1), SERVICE[[#This Row],[Employee ID]], OFFSET($F$10, 0, 0, ROW()-9, 1), SERVICE[[#This Row],[Resources Role]])</f>
        <v>0</v>
      </c>
      <c r="Z7109" s="388">
        <f ca="1">COUNTIFS(OFFSET($F$10, 0, 0, ROW()-9, 1), SERVICE[[#This Row],[Resources Role]], OFFSET($H$10, 0, 0, ROW()-9, 1), SERVICE[[#This Row],[Booking]])</f>
        <v>0</v>
      </c>
    </row>
    <row r="7110" spans="1:26" x14ac:dyDescent="0.25">
      <c r="A7110" s="6" t="str">
        <f ca="1">no.</f>
        <v/>
      </c>
      <c r="E7110" s="4" t="str">
        <f ca="1">position</f>
        <v/>
      </c>
      <c r="J7110" s="318"/>
      <c r="M7110" s="4"/>
      <c r="O7110" s="6"/>
      <c r="Q7110" s="20"/>
      <c r="R7110" s="5" t="str">
        <f ca="1">score</f>
        <v/>
      </c>
      <c r="S7110" s="7" t="str">
        <f ca="1">rescore_svc</f>
        <v/>
      </c>
      <c r="U7110" s="11" t="str">
        <f ca="1">price</f>
        <v/>
      </c>
      <c r="V7110" s="4"/>
      <c r="Y7110" s="388">
        <f ca="1">COUNTIFS(OFFSET($B$10, 0, 0, ROW()-9, 1), SERVICE[[#This Row],[Employee ID]], OFFSET($F$10, 0, 0, ROW()-9, 1), SERVICE[[#This Row],[Resources Role]])</f>
        <v>0</v>
      </c>
      <c r="Z7110" s="388">
        <f ca="1">COUNTIFS(OFFSET($F$10, 0, 0, ROW()-9, 1), SERVICE[[#This Row],[Resources Role]], OFFSET($H$10, 0, 0, ROW()-9, 1), SERVICE[[#This Row],[Booking]])</f>
        <v>0</v>
      </c>
    </row>
    <row r="7111" spans="1:26" x14ac:dyDescent="0.25">
      <c r="A7111" s="6" t="str">
        <f ca="1">no.</f>
        <v/>
      </c>
      <c r="E7111" s="4" t="str">
        <f ca="1">position</f>
        <v/>
      </c>
      <c r="J7111" s="318"/>
      <c r="M7111" s="4"/>
      <c r="O7111" s="6"/>
      <c r="Q7111" s="20"/>
      <c r="R7111" s="5" t="str">
        <f ca="1">score</f>
        <v/>
      </c>
      <c r="S7111" s="7" t="str">
        <f ca="1">rescore_svc</f>
        <v/>
      </c>
      <c r="U7111" s="11" t="str">
        <f ca="1">price</f>
        <v/>
      </c>
      <c r="V7111" s="4"/>
      <c r="Y7111" s="388">
        <f ca="1">COUNTIFS(OFFSET($B$10, 0, 0, ROW()-9, 1), SERVICE[[#This Row],[Employee ID]], OFFSET($F$10, 0, 0, ROW()-9, 1), SERVICE[[#This Row],[Resources Role]])</f>
        <v>0</v>
      </c>
      <c r="Z7111" s="388">
        <f ca="1">COUNTIFS(OFFSET($F$10, 0, 0, ROW()-9, 1), SERVICE[[#This Row],[Resources Role]], OFFSET($H$10, 0, 0, ROW()-9, 1), SERVICE[[#This Row],[Booking]])</f>
        <v>0</v>
      </c>
    </row>
    <row r="7112" spans="1:26" x14ac:dyDescent="0.25">
      <c r="A7112" s="6" t="str">
        <f ca="1">no.</f>
        <v/>
      </c>
      <c r="E7112" s="4" t="str">
        <f ca="1">position</f>
        <v/>
      </c>
      <c r="J7112" s="318"/>
      <c r="M7112" s="4"/>
      <c r="O7112" s="6"/>
      <c r="Q7112" s="20"/>
      <c r="R7112" s="5" t="str">
        <f ca="1">score</f>
        <v/>
      </c>
      <c r="S7112" s="7" t="str">
        <f ca="1">rescore_svc</f>
        <v/>
      </c>
      <c r="U7112" s="11" t="str">
        <f ca="1">price</f>
        <v/>
      </c>
      <c r="V7112" s="4"/>
      <c r="Y7112" s="388">
        <f ca="1">COUNTIFS(OFFSET($B$10, 0, 0, ROW()-9, 1), SERVICE[[#This Row],[Employee ID]], OFFSET($F$10, 0, 0, ROW()-9, 1), SERVICE[[#This Row],[Resources Role]])</f>
        <v>0</v>
      </c>
      <c r="Z7112" s="388">
        <f ca="1">COUNTIFS(OFFSET($F$10, 0, 0, ROW()-9, 1), SERVICE[[#This Row],[Resources Role]], OFFSET($H$10, 0, 0, ROW()-9, 1), SERVICE[[#This Row],[Booking]])</f>
        <v>0</v>
      </c>
    </row>
    <row r="7113" spans="1:26" x14ac:dyDescent="0.25">
      <c r="A7113" s="6" t="str">
        <f ca="1">no.</f>
        <v/>
      </c>
      <c r="E7113" s="4" t="str">
        <f ca="1">position</f>
        <v/>
      </c>
      <c r="J7113" s="318"/>
      <c r="M7113" s="4"/>
      <c r="O7113" s="6"/>
      <c r="Q7113" s="20"/>
      <c r="R7113" s="5" t="str">
        <f ca="1">score</f>
        <v/>
      </c>
      <c r="S7113" s="7" t="str">
        <f ca="1">rescore_svc</f>
        <v/>
      </c>
      <c r="U7113" s="11" t="str">
        <f ca="1">price</f>
        <v/>
      </c>
      <c r="V7113" s="4"/>
      <c r="Y7113" s="388">
        <f ca="1">COUNTIFS(OFFSET($B$10, 0, 0, ROW()-9, 1), SERVICE[[#This Row],[Employee ID]], OFFSET($F$10, 0, 0, ROW()-9, 1), SERVICE[[#This Row],[Resources Role]])</f>
        <v>0</v>
      </c>
      <c r="Z7113" s="388">
        <f ca="1">COUNTIFS(OFFSET($F$10, 0, 0, ROW()-9, 1), SERVICE[[#This Row],[Resources Role]], OFFSET($H$10, 0, 0, ROW()-9, 1), SERVICE[[#This Row],[Booking]])</f>
        <v>0</v>
      </c>
    </row>
    <row r="7114" spans="1:26" x14ac:dyDescent="0.25">
      <c r="A7114" s="6" t="str">
        <f ca="1">no.</f>
        <v/>
      </c>
      <c r="E7114" s="4" t="str">
        <f ca="1">position</f>
        <v/>
      </c>
      <c r="J7114" s="318"/>
      <c r="M7114" s="4"/>
      <c r="O7114" s="6"/>
      <c r="Q7114" s="20"/>
      <c r="R7114" s="5" t="str">
        <f ca="1">score</f>
        <v/>
      </c>
      <c r="S7114" s="7" t="str">
        <f ca="1">rescore_svc</f>
        <v/>
      </c>
      <c r="U7114" s="11" t="str">
        <f ca="1">price</f>
        <v/>
      </c>
      <c r="V7114" s="4"/>
      <c r="Y7114" s="388">
        <f ca="1">COUNTIFS(OFFSET($B$10, 0, 0, ROW()-9, 1), SERVICE[[#This Row],[Employee ID]], OFFSET($F$10, 0, 0, ROW()-9, 1), SERVICE[[#This Row],[Resources Role]])</f>
        <v>0</v>
      </c>
      <c r="Z7114" s="388">
        <f ca="1">COUNTIFS(OFFSET($F$10, 0, 0, ROW()-9, 1), SERVICE[[#This Row],[Resources Role]], OFFSET($H$10, 0, 0, ROW()-9, 1), SERVICE[[#This Row],[Booking]])</f>
        <v>0</v>
      </c>
    </row>
    <row r="7115" spans="1:26" x14ac:dyDescent="0.25">
      <c r="A7115" s="6" t="str">
        <f ca="1">no.</f>
        <v/>
      </c>
      <c r="E7115" s="4" t="str">
        <f ca="1">position</f>
        <v/>
      </c>
      <c r="J7115" s="318"/>
      <c r="M7115" s="4"/>
      <c r="O7115" s="6"/>
      <c r="Q7115" s="20"/>
      <c r="R7115" s="5" t="str">
        <f ca="1">score</f>
        <v/>
      </c>
      <c r="S7115" s="7" t="str">
        <f ca="1">rescore_svc</f>
        <v/>
      </c>
      <c r="U7115" s="11" t="str">
        <f ca="1">price</f>
        <v/>
      </c>
      <c r="V7115" s="4"/>
      <c r="Y7115" s="388">
        <f ca="1">COUNTIFS(OFFSET($B$10, 0, 0, ROW()-9, 1), SERVICE[[#This Row],[Employee ID]], OFFSET($F$10, 0, 0, ROW()-9, 1), SERVICE[[#This Row],[Resources Role]])</f>
        <v>0</v>
      </c>
      <c r="Z7115" s="388">
        <f ca="1">COUNTIFS(OFFSET($F$10, 0, 0, ROW()-9, 1), SERVICE[[#This Row],[Resources Role]], OFFSET($H$10, 0, 0, ROW()-9, 1), SERVICE[[#This Row],[Booking]])</f>
        <v>0</v>
      </c>
    </row>
    <row r="7116" spans="1:26" x14ac:dyDescent="0.25">
      <c r="A7116" s="6" t="str">
        <f ca="1">no.</f>
        <v/>
      </c>
      <c r="E7116" s="4" t="str">
        <f ca="1">position</f>
        <v/>
      </c>
      <c r="J7116" s="318"/>
      <c r="M7116" s="4"/>
      <c r="O7116" s="6"/>
      <c r="Q7116" s="20"/>
      <c r="R7116" s="5" t="str">
        <f ca="1">score</f>
        <v/>
      </c>
      <c r="S7116" s="7" t="str">
        <f ca="1">rescore_svc</f>
        <v/>
      </c>
      <c r="U7116" s="11" t="str">
        <f ca="1">price</f>
        <v/>
      </c>
      <c r="V7116" s="4"/>
      <c r="Y7116" s="388">
        <f ca="1">COUNTIFS(OFFSET($B$10, 0, 0, ROW()-9, 1), SERVICE[[#This Row],[Employee ID]], OFFSET($F$10, 0, 0, ROW()-9, 1), SERVICE[[#This Row],[Resources Role]])</f>
        <v>0</v>
      </c>
      <c r="Z7116" s="388">
        <f ca="1">COUNTIFS(OFFSET($F$10, 0, 0, ROW()-9, 1), SERVICE[[#This Row],[Resources Role]], OFFSET($H$10, 0, 0, ROW()-9, 1), SERVICE[[#This Row],[Booking]])</f>
        <v>0</v>
      </c>
    </row>
    <row r="7117" spans="1:26" x14ac:dyDescent="0.25">
      <c r="A7117" s="6" t="str">
        <f ca="1">no.</f>
        <v/>
      </c>
      <c r="E7117" s="4" t="str">
        <f ca="1">position</f>
        <v/>
      </c>
      <c r="J7117" s="318"/>
      <c r="M7117" s="4"/>
      <c r="O7117" s="6"/>
      <c r="Q7117" s="20"/>
      <c r="R7117" s="5" t="str">
        <f ca="1">score</f>
        <v/>
      </c>
      <c r="S7117" s="7" t="str">
        <f ca="1">rescore_svc</f>
        <v/>
      </c>
      <c r="U7117" s="11" t="str">
        <f ca="1">price</f>
        <v/>
      </c>
      <c r="V7117" s="4"/>
      <c r="Y7117" s="388">
        <f ca="1">COUNTIFS(OFFSET($B$10, 0, 0, ROW()-9, 1), SERVICE[[#This Row],[Employee ID]], OFFSET($F$10, 0, 0, ROW()-9, 1), SERVICE[[#This Row],[Resources Role]])</f>
        <v>0</v>
      </c>
      <c r="Z7117" s="388">
        <f ca="1">COUNTIFS(OFFSET($F$10, 0, 0, ROW()-9, 1), SERVICE[[#This Row],[Resources Role]], OFFSET($H$10, 0, 0, ROW()-9, 1), SERVICE[[#This Row],[Booking]])</f>
        <v>0</v>
      </c>
    </row>
    <row r="7118" spans="1:26" x14ac:dyDescent="0.25">
      <c r="A7118" s="6" t="str">
        <f ca="1">no.</f>
        <v/>
      </c>
      <c r="E7118" s="4" t="str">
        <f ca="1">position</f>
        <v/>
      </c>
      <c r="J7118" s="318"/>
      <c r="M7118" s="4"/>
      <c r="O7118" s="6"/>
      <c r="Q7118" s="20"/>
      <c r="R7118" s="5" t="str">
        <f ca="1">score</f>
        <v/>
      </c>
      <c r="S7118" s="7" t="str">
        <f ca="1">rescore_svc</f>
        <v/>
      </c>
      <c r="U7118" s="11" t="str">
        <f ca="1">price</f>
        <v/>
      </c>
      <c r="V7118" s="4"/>
      <c r="Y7118" s="388">
        <f ca="1">COUNTIFS(OFFSET($B$10, 0, 0, ROW()-9, 1), SERVICE[[#This Row],[Employee ID]], OFFSET($F$10, 0, 0, ROW()-9, 1), SERVICE[[#This Row],[Resources Role]])</f>
        <v>0</v>
      </c>
      <c r="Z7118" s="388">
        <f ca="1">COUNTIFS(OFFSET($F$10, 0, 0, ROW()-9, 1), SERVICE[[#This Row],[Resources Role]], OFFSET($H$10, 0, 0, ROW()-9, 1), SERVICE[[#This Row],[Booking]])</f>
        <v>0</v>
      </c>
    </row>
    <row r="7119" spans="1:26" x14ac:dyDescent="0.25">
      <c r="A7119" s="6" t="str">
        <f ca="1">no.</f>
        <v/>
      </c>
      <c r="E7119" s="4" t="str">
        <f ca="1">position</f>
        <v/>
      </c>
      <c r="J7119" s="318"/>
      <c r="M7119" s="4"/>
      <c r="O7119" s="6"/>
      <c r="Q7119" s="20"/>
      <c r="R7119" s="5" t="str">
        <f ca="1">score</f>
        <v/>
      </c>
      <c r="S7119" s="7" t="str">
        <f ca="1">rescore_svc</f>
        <v/>
      </c>
      <c r="U7119" s="11" t="str">
        <f ca="1">price</f>
        <v/>
      </c>
      <c r="V7119" s="4"/>
      <c r="Y7119" s="388">
        <f ca="1">COUNTIFS(OFFSET($B$10, 0, 0, ROW()-9, 1), SERVICE[[#This Row],[Employee ID]], OFFSET($F$10, 0, 0, ROW()-9, 1), SERVICE[[#This Row],[Resources Role]])</f>
        <v>0</v>
      </c>
      <c r="Z7119" s="388">
        <f ca="1">COUNTIFS(OFFSET($F$10, 0, 0, ROW()-9, 1), SERVICE[[#This Row],[Resources Role]], OFFSET($H$10, 0, 0, ROW()-9, 1), SERVICE[[#This Row],[Booking]])</f>
        <v>0</v>
      </c>
    </row>
    <row r="7120" spans="1:26" x14ac:dyDescent="0.25">
      <c r="A7120" s="6" t="str">
        <f ca="1">no.</f>
        <v/>
      </c>
      <c r="E7120" s="4" t="str">
        <f ca="1">position</f>
        <v/>
      </c>
      <c r="J7120" s="318"/>
      <c r="M7120" s="4"/>
      <c r="O7120" s="6"/>
      <c r="Q7120" s="20"/>
      <c r="R7120" s="5" t="str">
        <f ca="1">score</f>
        <v/>
      </c>
      <c r="S7120" s="7" t="str">
        <f ca="1">rescore_svc</f>
        <v/>
      </c>
      <c r="U7120" s="11" t="str">
        <f ca="1">price</f>
        <v/>
      </c>
      <c r="V7120" s="4"/>
      <c r="Y7120" s="388">
        <f ca="1">COUNTIFS(OFFSET($B$10, 0, 0, ROW()-9, 1), SERVICE[[#This Row],[Employee ID]], OFFSET($F$10, 0, 0, ROW()-9, 1), SERVICE[[#This Row],[Resources Role]])</f>
        <v>0</v>
      </c>
      <c r="Z7120" s="388">
        <f ca="1">COUNTIFS(OFFSET($F$10, 0, 0, ROW()-9, 1), SERVICE[[#This Row],[Resources Role]], OFFSET($H$10, 0, 0, ROW()-9, 1), SERVICE[[#This Row],[Booking]])</f>
        <v>0</v>
      </c>
    </row>
    <row r="7121" spans="1:26" x14ac:dyDescent="0.25">
      <c r="A7121" s="6" t="str">
        <f ca="1">no.</f>
        <v/>
      </c>
      <c r="E7121" s="4" t="str">
        <f ca="1">position</f>
        <v/>
      </c>
      <c r="J7121" s="318"/>
      <c r="M7121" s="4"/>
      <c r="O7121" s="6"/>
      <c r="Q7121" s="20"/>
      <c r="R7121" s="5" t="str">
        <f ca="1">score</f>
        <v/>
      </c>
      <c r="S7121" s="7" t="str">
        <f ca="1">rescore_svc</f>
        <v/>
      </c>
      <c r="U7121" s="11" t="str">
        <f ca="1">price</f>
        <v/>
      </c>
      <c r="V7121" s="4"/>
      <c r="Y7121" s="388">
        <f ca="1">COUNTIFS(OFFSET($B$10, 0, 0, ROW()-9, 1), SERVICE[[#This Row],[Employee ID]], OFFSET($F$10, 0, 0, ROW()-9, 1), SERVICE[[#This Row],[Resources Role]])</f>
        <v>0</v>
      </c>
      <c r="Z7121" s="388">
        <f ca="1">COUNTIFS(OFFSET($F$10, 0, 0, ROW()-9, 1), SERVICE[[#This Row],[Resources Role]], OFFSET($H$10, 0, 0, ROW()-9, 1), SERVICE[[#This Row],[Booking]])</f>
        <v>0</v>
      </c>
    </row>
    <row r="7122" spans="1:26" x14ac:dyDescent="0.25">
      <c r="A7122" s="6" t="str">
        <f ca="1">no.</f>
        <v/>
      </c>
      <c r="E7122" s="4" t="str">
        <f ca="1">position</f>
        <v/>
      </c>
      <c r="J7122" s="318"/>
      <c r="M7122" s="4"/>
      <c r="O7122" s="6"/>
      <c r="Q7122" s="20"/>
      <c r="R7122" s="5" t="str">
        <f ca="1">score</f>
        <v/>
      </c>
      <c r="S7122" s="7" t="str">
        <f ca="1">rescore_svc</f>
        <v/>
      </c>
      <c r="U7122" s="11" t="str">
        <f ca="1">price</f>
        <v/>
      </c>
      <c r="V7122" s="4"/>
      <c r="Y7122" s="388">
        <f ca="1">COUNTIFS(OFFSET($B$10, 0, 0, ROW()-9, 1), SERVICE[[#This Row],[Employee ID]], OFFSET($F$10, 0, 0, ROW()-9, 1), SERVICE[[#This Row],[Resources Role]])</f>
        <v>0</v>
      </c>
      <c r="Z7122" s="388">
        <f ca="1">COUNTIFS(OFFSET($F$10, 0, 0, ROW()-9, 1), SERVICE[[#This Row],[Resources Role]], OFFSET($H$10, 0, 0, ROW()-9, 1), SERVICE[[#This Row],[Booking]])</f>
        <v>0</v>
      </c>
    </row>
    <row r="7123" spans="1:26" x14ac:dyDescent="0.25">
      <c r="A7123" s="6" t="str">
        <f ca="1">no.</f>
        <v/>
      </c>
      <c r="E7123" s="4" t="str">
        <f ca="1">position</f>
        <v/>
      </c>
      <c r="J7123" s="318"/>
      <c r="M7123" s="4"/>
      <c r="O7123" s="6"/>
      <c r="Q7123" s="20"/>
      <c r="R7123" s="5" t="str">
        <f ca="1">score</f>
        <v/>
      </c>
      <c r="S7123" s="7" t="str">
        <f ca="1">rescore_svc</f>
        <v/>
      </c>
      <c r="U7123" s="11" t="str">
        <f ca="1">price</f>
        <v/>
      </c>
      <c r="V7123" s="4"/>
      <c r="Y7123" s="388">
        <f ca="1">COUNTIFS(OFFSET($B$10, 0, 0, ROW()-9, 1), SERVICE[[#This Row],[Employee ID]], OFFSET($F$10, 0, 0, ROW()-9, 1), SERVICE[[#This Row],[Resources Role]])</f>
        <v>0</v>
      </c>
      <c r="Z7123" s="388">
        <f ca="1">COUNTIFS(OFFSET($F$10, 0, 0, ROW()-9, 1), SERVICE[[#This Row],[Resources Role]], OFFSET($H$10, 0, 0, ROW()-9, 1), SERVICE[[#This Row],[Booking]])</f>
        <v>0</v>
      </c>
    </row>
    <row r="7124" spans="1:26" x14ac:dyDescent="0.25">
      <c r="A7124" s="6" t="str">
        <f ca="1">no.</f>
        <v/>
      </c>
      <c r="E7124" s="4" t="str">
        <f ca="1">position</f>
        <v/>
      </c>
      <c r="J7124" s="318"/>
      <c r="M7124" s="4"/>
      <c r="O7124" s="6"/>
      <c r="Q7124" s="20"/>
      <c r="R7124" s="5" t="str">
        <f ca="1">score</f>
        <v/>
      </c>
      <c r="S7124" s="7" t="str">
        <f ca="1">rescore_svc</f>
        <v/>
      </c>
      <c r="U7124" s="11" t="str">
        <f ca="1">price</f>
        <v/>
      </c>
      <c r="V7124" s="4"/>
      <c r="Y7124" s="388">
        <f ca="1">COUNTIFS(OFFSET($B$10, 0, 0, ROW()-9, 1), SERVICE[[#This Row],[Employee ID]], OFFSET($F$10, 0, 0, ROW()-9, 1), SERVICE[[#This Row],[Resources Role]])</f>
        <v>0</v>
      </c>
      <c r="Z7124" s="388">
        <f ca="1">COUNTIFS(OFFSET($F$10, 0, 0, ROW()-9, 1), SERVICE[[#This Row],[Resources Role]], OFFSET($H$10, 0, 0, ROW()-9, 1), SERVICE[[#This Row],[Booking]])</f>
        <v>0</v>
      </c>
    </row>
    <row r="7125" spans="1:26" x14ac:dyDescent="0.25">
      <c r="A7125" s="6" t="str">
        <f ca="1">no.</f>
        <v/>
      </c>
      <c r="E7125" s="4" t="str">
        <f ca="1">position</f>
        <v/>
      </c>
      <c r="J7125" s="318"/>
      <c r="M7125" s="4"/>
      <c r="O7125" s="6"/>
      <c r="Q7125" s="20"/>
      <c r="R7125" s="5" t="str">
        <f ca="1">score</f>
        <v/>
      </c>
      <c r="S7125" s="7" t="str">
        <f ca="1">rescore_svc</f>
        <v/>
      </c>
      <c r="U7125" s="11" t="str">
        <f ca="1">price</f>
        <v/>
      </c>
      <c r="V7125" s="4"/>
      <c r="Y7125" s="388">
        <f ca="1">COUNTIFS(OFFSET($B$10, 0, 0, ROW()-9, 1), SERVICE[[#This Row],[Employee ID]], OFFSET($F$10, 0, 0, ROW()-9, 1), SERVICE[[#This Row],[Resources Role]])</f>
        <v>0</v>
      </c>
      <c r="Z7125" s="388">
        <f ca="1">COUNTIFS(OFFSET($F$10, 0, 0, ROW()-9, 1), SERVICE[[#This Row],[Resources Role]], OFFSET($H$10, 0, 0, ROW()-9, 1), SERVICE[[#This Row],[Booking]])</f>
        <v>0</v>
      </c>
    </row>
    <row r="7126" spans="1:26" x14ac:dyDescent="0.25">
      <c r="A7126" s="6" t="str">
        <f ca="1">no.</f>
        <v/>
      </c>
      <c r="E7126" s="4" t="str">
        <f ca="1">position</f>
        <v/>
      </c>
      <c r="J7126" s="318"/>
      <c r="M7126" s="4"/>
      <c r="O7126" s="6"/>
      <c r="Q7126" s="20"/>
      <c r="R7126" s="5" t="str">
        <f ca="1">score</f>
        <v/>
      </c>
      <c r="S7126" s="7" t="str">
        <f ca="1">rescore_svc</f>
        <v/>
      </c>
      <c r="U7126" s="11" t="str">
        <f ca="1">price</f>
        <v/>
      </c>
      <c r="V7126" s="4"/>
      <c r="Y7126" s="388">
        <f ca="1">COUNTIFS(OFFSET($B$10, 0, 0, ROW()-9, 1), SERVICE[[#This Row],[Employee ID]], OFFSET($F$10, 0, 0, ROW()-9, 1), SERVICE[[#This Row],[Resources Role]])</f>
        <v>0</v>
      </c>
      <c r="Z7126" s="388">
        <f ca="1">COUNTIFS(OFFSET($F$10, 0, 0, ROW()-9, 1), SERVICE[[#This Row],[Resources Role]], OFFSET($H$10, 0, 0, ROW()-9, 1), SERVICE[[#This Row],[Booking]])</f>
        <v>0</v>
      </c>
    </row>
    <row r="7127" spans="1:26" x14ac:dyDescent="0.25">
      <c r="A7127" s="6" t="str">
        <f ca="1">no.</f>
        <v/>
      </c>
      <c r="E7127" s="4" t="str">
        <f ca="1">position</f>
        <v/>
      </c>
      <c r="J7127" s="318"/>
      <c r="M7127" s="4"/>
      <c r="O7127" s="6"/>
      <c r="Q7127" s="20"/>
      <c r="R7127" s="5" t="str">
        <f ca="1">score</f>
        <v/>
      </c>
      <c r="S7127" s="7" t="str">
        <f ca="1">rescore_svc</f>
        <v/>
      </c>
      <c r="U7127" s="11" t="str">
        <f ca="1">price</f>
        <v/>
      </c>
      <c r="V7127" s="4"/>
      <c r="Y7127" s="388">
        <f ca="1">COUNTIFS(OFFSET($B$10, 0, 0, ROW()-9, 1), SERVICE[[#This Row],[Employee ID]], OFFSET($F$10, 0, 0, ROW()-9, 1), SERVICE[[#This Row],[Resources Role]])</f>
        <v>0</v>
      </c>
      <c r="Z7127" s="388">
        <f ca="1">COUNTIFS(OFFSET($F$10, 0, 0, ROW()-9, 1), SERVICE[[#This Row],[Resources Role]], OFFSET($H$10, 0, 0, ROW()-9, 1), SERVICE[[#This Row],[Booking]])</f>
        <v>0</v>
      </c>
    </row>
    <row r="7128" spans="1:26" x14ac:dyDescent="0.25">
      <c r="A7128" s="6" t="str">
        <f ca="1">no.</f>
        <v/>
      </c>
      <c r="E7128" s="4" t="str">
        <f ca="1">position</f>
        <v/>
      </c>
      <c r="J7128" s="318"/>
      <c r="M7128" s="4"/>
      <c r="O7128" s="6"/>
      <c r="Q7128" s="20"/>
      <c r="R7128" s="5" t="str">
        <f ca="1">score</f>
        <v/>
      </c>
      <c r="S7128" s="7" t="str">
        <f ca="1">rescore_svc</f>
        <v/>
      </c>
      <c r="U7128" s="11" t="str">
        <f ca="1">price</f>
        <v/>
      </c>
      <c r="V7128" s="4"/>
      <c r="Y7128" s="388">
        <f ca="1">COUNTIFS(OFFSET($B$10, 0, 0, ROW()-9, 1), SERVICE[[#This Row],[Employee ID]], OFFSET($F$10, 0, 0, ROW()-9, 1), SERVICE[[#This Row],[Resources Role]])</f>
        <v>0</v>
      </c>
      <c r="Z7128" s="388">
        <f ca="1">COUNTIFS(OFFSET($F$10, 0, 0, ROW()-9, 1), SERVICE[[#This Row],[Resources Role]], OFFSET($H$10, 0, 0, ROW()-9, 1), SERVICE[[#This Row],[Booking]])</f>
        <v>0</v>
      </c>
    </row>
    <row r="7129" spans="1:26" x14ac:dyDescent="0.25">
      <c r="A7129" s="6" t="str">
        <f ca="1">no.</f>
        <v/>
      </c>
      <c r="E7129" s="4" t="str">
        <f ca="1">position</f>
        <v/>
      </c>
      <c r="J7129" s="318"/>
      <c r="M7129" s="4"/>
      <c r="O7129" s="6"/>
      <c r="Q7129" s="20"/>
      <c r="R7129" s="5" t="str">
        <f ca="1">score</f>
        <v/>
      </c>
      <c r="S7129" s="7" t="str">
        <f ca="1">rescore_svc</f>
        <v/>
      </c>
      <c r="U7129" s="11" t="str">
        <f ca="1">price</f>
        <v/>
      </c>
      <c r="V7129" s="4"/>
      <c r="Y7129" s="388">
        <f ca="1">COUNTIFS(OFFSET($B$10, 0, 0, ROW()-9, 1), SERVICE[[#This Row],[Employee ID]], OFFSET($F$10, 0, 0, ROW()-9, 1), SERVICE[[#This Row],[Resources Role]])</f>
        <v>0</v>
      </c>
      <c r="Z7129" s="388">
        <f ca="1">COUNTIFS(OFFSET($F$10, 0, 0, ROW()-9, 1), SERVICE[[#This Row],[Resources Role]], OFFSET($H$10, 0, 0, ROW()-9, 1), SERVICE[[#This Row],[Booking]])</f>
        <v>0</v>
      </c>
    </row>
    <row r="7130" spans="1:26" x14ac:dyDescent="0.25">
      <c r="A7130" s="6" t="str">
        <f ca="1">no.</f>
        <v/>
      </c>
      <c r="E7130" s="4" t="str">
        <f ca="1">position</f>
        <v/>
      </c>
      <c r="J7130" s="318"/>
      <c r="M7130" s="4"/>
      <c r="O7130" s="6"/>
      <c r="Q7130" s="20"/>
      <c r="R7130" s="5" t="str">
        <f ca="1">score</f>
        <v/>
      </c>
      <c r="S7130" s="7" t="str">
        <f ca="1">rescore_svc</f>
        <v/>
      </c>
      <c r="U7130" s="11" t="str">
        <f ca="1">price</f>
        <v/>
      </c>
      <c r="V7130" s="4"/>
      <c r="Y7130" s="388">
        <f ca="1">COUNTIFS(OFFSET($B$10, 0, 0, ROW()-9, 1), SERVICE[[#This Row],[Employee ID]], OFFSET($F$10, 0, 0, ROW()-9, 1), SERVICE[[#This Row],[Resources Role]])</f>
        <v>0</v>
      </c>
      <c r="Z7130" s="388">
        <f ca="1">COUNTIFS(OFFSET($F$10, 0, 0, ROW()-9, 1), SERVICE[[#This Row],[Resources Role]], OFFSET($H$10, 0, 0, ROW()-9, 1), SERVICE[[#This Row],[Booking]])</f>
        <v>0</v>
      </c>
    </row>
    <row r="7131" spans="1:26" x14ac:dyDescent="0.25">
      <c r="A7131" s="6" t="str">
        <f ca="1">no.</f>
        <v/>
      </c>
      <c r="E7131" s="4" t="str">
        <f ca="1">position</f>
        <v/>
      </c>
      <c r="J7131" s="318"/>
      <c r="M7131" s="4"/>
      <c r="O7131" s="6"/>
      <c r="Q7131" s="20"/>
      <c r="R7131" s="5" t="str">
        <f ca="1">score</f>
        <v/>
      </c>
      <c r="S7131" s="7" t="str">
        <f ca="1">rescore_svc</f>
        <v/>
      </c>
      <c r="U7131" s="11" t="str">
        <f ca="1">price</f>
        <v/>
      </c>
      <c r="V7131" s="4"/>
      <c r="Y7131" s="388">
        <f ca="1">COUNTIFS(OFFSET($B$10, 0, 0, ROW()-9, 1), SERVICE[[#This Row],[Employee ID]], OFFSET($F$10, 0, 0, ROW()-9, 1), SERVICE[[#This Row],[Resources Role]])</f>
        <v>0</v>
      </c>
      <c r="Z7131" s="388">
        <f ca="1">COUNTIFS(OFFSET($F$10, 0, 0, ROW()-9, 1), SERVICE[[#This Row],[Resources Role]], OFFSET($H$10, 0, 0, ROW()-9, 1), SERVICE[[#This Row],[Booking]])</f>
        <v>0</v>
      </c>
    </row>
    <row r="7132" spans="1:26" x14ac:dyDescent="0.25">
      <c r="A7132" s="6" t="str">
        <f ca="1">no.</f>
        <v/>
      </c>
      <c r="E7132" s="4" t="str">
        <f ca="1">position</f>
        <v/>
      </c>
      <c r="J7132" s="318"/>
      <c r="M7132" s="4"/>
      <c r="O7132" s="6"/>
      <c r="Q7132" s="20"/>
      <c r="R7132" s="5" t="str">
        <f ca="1">score</f>
        <v/>
      </c>
      <c r="S7132" s="7" t="str">
        <f ca="1">rescore_svc</f>
        <v/>
      </c>
      <c r="U7132" s="11" t="str">
        <f ca="1">price</f>
        <v/>
      </c>
      <c r="V7132" s="4"/>
      <c r="Y7132" s="388">
        <f ca="1">COUNTIFS(OFFSET($B$10, 0, 0, ROW()-9, 1), SERVICE[[#This Row],[Employee ID]], OFFSET($F$10, 0, 0, ROW()-9, 1), SERVICE[[#This Row],[Resources Role]])</f>
        <v>0</v>
      </c>
      <c r="Z7132" s="388">
        <f ca="1">COUNTIFS(OFFSET($F$10, 0, 0, ROW()-9, 1), SERVICE[[#This Row],[Resources Role]], OFFSET($H$10, 0, 0, ROW()-9, 1), SERVICE[[#This Row],[Booking]])</f>
        <v>0</v>
      </c>
    </row>
    <row r="7133" spans="1:26" x14ac:dyDescent="0.25">
      <c r="A7133" s="6" t="str">
        <f ca="1">no.</f>
        <v/>
      </c>
      <c r="E7133" s="4" t="str">
        <f ca="1">position</f>
        <v/>
      </c>
      <c r="J7133" s="318"/>
      <c r="M7133" s="4"/>
      <c r="O7133" s="6"/>
      <c r="Q7133" s="20"/>
      <c r="R7133" s="5" t="str">
        <f ca="1">score</f>
        <v/>
      </c>
      <c r="S7133" s="7" t="str">
        <f ca="1">rescore_svc</f>
        <v/>
      </c>
      <c r="U7133" s="11" t="str">
        <f ca="1">price</f>
        <v/>
      </c>
      <c r="V7133" s="4"/>
      <c r="Y7133" s="388">
        <f ca="1">COUNTIFS(OFFSET($B$10, 0, 0, ROW()-9, 1), SERVICE[[#This Row],[Employee ID]], OFFSET($F$10, 0, 0, ROW()-9, 1), SERVICE[[#This Row],[Resources Role]])</f>
        <v>0</v>
      </c>
      <c r="Z7133" s="388">
        <f ca="1">COUNTIFS(OFFSET($F$10, 0, 0, ROW()-9, 1), SERVICE[[#This Row],[Resources Role]], OFFSET($H$10, 0, 0, ROW()-9, 1), SERVICE[[#This Row],[Booking]])</f>
        <v>0</v>
      </c>
    </row>
    <row r="7134" spans="1:26" x14ac:dyDescent="0.25">
      <c r="A7134" s="6" t="str">
        <f ca="1">no.</f>
        <v/>
      </c>
      <c r="E7134" s="4" t="str">
        <f ca="1">position</f>
        <v/>
      </c>
      <c r="J7134" s="318"/>
      <c r="M7134" s="4"/>
      <c r="O7134" s="6"/>
      <c r="Q7134" s="20"/>
      <c r="R7134" s="5" t="str">
        <f ca="1">score</f>
        <v/>
      </c>
      <c r="S7134" s="7" t="str">
        <f ca="1">rescore_svc</f>
        <v/>
      </c>
      <c r="U7134" s="11" t="str">
        <f ca="1">price</f>
        <v/>
      </c>
      <c r="V7134" s="4"/>
      <c r="Y7134" s="388">
        <f ca="1">COUNTIFS(OFFSET($B$10, 0, 0, ROW()-9, 1), SERVICE[[#This Row],[Employee ID]], OFFSET($F$10, 0, 0, ROW()-9, 1), SERVICE[[#This Row],[Resources Role]])</f>
        <v>0</v>
      </c>
      <c r="Z7134" s="388">
        <f ca="1">COUNTIFS(OFFSET($F$10, 0, 0, ROW()-9, 1), SERVICE[[#This Row],[Resources Role]], OFFSET($H$10, 0, 0, ROW()-9, 1), SERVICE[[#This Row],[Booking]])</f>
        <v>0</v>
      </c>
    </row>
    <row r="7135" spans="1:26" x14ac:dyDescent="0.25">
      <c r="A7135" s="6" t="str">
        <f ca="1">no.</f>
        <v/>
      </c>
      <c r="E7135" s="4" t="str">
        <f ca="1">position</f>
        <v/>
      </c>
      <c r="J7135" s="318"/>
      <c r="M7135" s="4"/>
      <c r="O7135" s="6"/>
      <c r="Q7135" s="20"/>
      <c r="R7135" s="5" t="str">
        <f ca="1">score</f>
        <v/>
      </c>
      <c r="S7135" s="7" t="str">
        <f ca="1">rescore_svc</f>
        <v/>
      </c>
      <c r="U7135" s="11" t="str">
        <f ca="1">price</f>
        <v/>
      </c>
      <c r="V7135" s="4"/>
      <c r="Y7135" s="388">
        <f ca="1">COUNTIFS(OFFSET($B$10, 0, 0, ROW()-9, 1), SERVICE[[#This Row],[Employee ID]], OFFSET($F$10, 0, 0, ROW()-9, 1), SERVICE[[#This Row],[Resources Role]])</f>
        <v>0</v>
      </c>
      <c r="Z7135" s="388">
        <f ca="1">COUNTIFS(OFFSET($F$10, 0, 0, ROW()-9, 1), SERVICE[[#This Row],[Resources Role]], OFFSET($H$10, 0, 0, ROW()-9, 1), SERVICE[[#This Row],[Booking]])</f>
        <v>0</v>
      </c>
    </row>
    <row r="7136" spans="1:26" x14ac:dyDescent="0.25">
      <c r="A7136" s="6" t="str">
        <f ca="1">no.</f>
        <v/>
      </c>
      <c r="E7136" s="4" t="str">
        <f ca="1">position</f>
        <v/>
      </c>
      <c r="J7136" s="318"/>
      <c r="M7136" s="4"/>
      <c r="O7136" s="6"/>
      <c r="Q7136" s="20"/>
      <c r="R7136" s="5" t="str">
        <f ca="1">score</f>
        <v/>
      </c>
      <c r="S7136" s="7" t="str">
        <f ca="1">rescore_svc</f>
        <v/>
      </c>
      <c r="U7136" s="11" t="str">
        <f ca="1">price</f>
        <v/>
      </c>
      <c r="V7136" s="4"/>
      <c r="Y7136" s="388">
        <f ca="1">COUNTIFS(OFFSET($B$10, 0, 0, ROW()-9, 1), SERVICE[[#This Row],[Employee ID]], OFFSET($F$10, 0, 0, ROW()-9, 1), SERVICE[[#This Row],[Resources Role]])</f>
        <v>0</v>
      </c>
      <c r="Z7136" s="388">
        <f ca="1">COUNTIFS(OFFSET($F$10, 0, 0, ROW()-9, 1), SERVICE[[#This Row],[Resources Role]], OFFSET($H$10, 0, 0, ROW()-9, 1), SERVICE[[#This Row],[Booking]])</f>
        <v>0</v>
      </c>
    </row>
    <row r="7137" spans="1:26" x14ac:dyDescent="0.25">
      <c r="A7137" s="6" t="str">
        <f ca="1">no.</f>
        <v/>
      </c>
      <c r="E7137" s="4" t="str">
        <f ca="1">position</f>
        <v/>
      </c>
      <c r="J7137" s="318"/>
      <c r="M7137" s="4"/>
      <c r="O7137" s="6"/>
      <c r="Q7137" s="20"/>
      <c r="R7137" s="5" t="str">
        <f ca="1">score</f>
        <v/>
      </c>
      <c r="S7137" s="7" t="str">
        <f ca="1">rescore_svc</f>
        <v/>
      </c>
      <c r="U7137" s="11" t="str">
        <f ca="1">price</f>
        <v/>
      </c>
      <c r="V7137" s="4"/>
      <c r="Y7137" s="388">
        <f ca="1">COUNTIFS(OFFSET($B$10, 0, 0, ROW()-9, 1), SERVICE[[#This Row],[Employee ID]], OFFSET($F$10, 0, 0, ROW()-9, 1), SERVICE[[#This Row],[Resources Role]])</f>
        <v>0</v>
      </c>
      <c r="Z7137" s="388">
        <f ca="1">COUNTIFS(OFFSET($F$10, 0, 0, ROW()-9, 1), SERVICE[[#This Row],[Resources Role]], OFFSET($H$10, 0, 0, ROW()-9, 1), SERVICE[[#This Row],[Booking]])</f>
        <v>0</v>
      </c>
    </row>
    <row r="7138" spans="1:26" x14ac:dyDescent="0.25">
      <c r="A7138" s="6" t="str">
        <f ca="1">no.</f>
        <v/>
      </c>
      <c r="E7138" s="4" t="str">
        <f ca="1">position</f>
        <v/>
      </c>
      <c r="J7138" s="318"/>
      <c r="M7138" s="4"/>
      <c r="O7138" s="6"/>
      <c r="Q7138" s="20"/>
      <c r="R7138" s="5" t="str">
        <f ca="1">score</f>
        <v/>
      </c>
      <c r="S7138" s="7" t="str">
        <f ca="1">rescore_svc</f>
        <v/>
      </c>
      <c r="U7138" s="11" t="str">
        <f ca="1">price</f>
        <v/>
      </c>
      <c r="V7138" s="4"/>
      <c r="Y7138" s="388">
        <f ca="1">COUNTIFS(OFFSET($B$10, 0, 0, ROW()-9, 1), SERVICE[[#This Row],[Employee ID]], OFFSET($F$10, 0, 0, ROW()-9, 1), SERVICE[[#This Row],[Resources Role]])</f>
        <v>0</v>
      </c>
      <c r="Z7138" s="388">
        <f ca="1">COUNTIFS(OFFSET($F$10, 0, 0, ROW()-9, 1), SERVICE[[#This Row],[Resources Role]], OFFSET($H$10, 0, 0, ROW()-9, 1), SERVICE[[#This Row],[Booking]])</f>
        <v>0</v>
      </c>
    </row>
    <row r="7139" spans="1:26" x14ac:dyDescent="0.25">
      <c r="A7139" s="6" t="str">
        <f ca="1">no.</f>
        <v/>
      </c>
      <c r="E7139" s="4" t="str">
        <f ca="1">position</f>
        <v/>
      </c>
      <c r="J7139" s="318"/>
      <c r="M7139" s="4"/>
      <c r="O7139" s="6"/>
      <c r="Q7139" s="20"/>
      <c r="R7139" s="5" t="str">
        <f ca="1">score</f>
        <v/>
      </c>
      <c r="S7139" s="7" t="str">
        <f ca="1">rescore_svc</f>
        <v/>
      </c>
      <c r="U7139" s="11" t="str">
        <f ca="1">price</f>
        <v/>
      </c>
      <c r="V7139" s="4"/>
      <c r="Y7139" s="388">
        <f ca="1">COUNTIFS(OFFSET($B$10, 0, 0, ROW()-9, 1), SERVICE[[#This Row],[Employee ID]], OFFSET($F$10, 0, 0, ROW()-9, 1), SERVICE[[#This Row],[Resources Role]])</f>
        <v>0</v>
      </c>
      <c r="Z7139" s="388">
        <f ca="1">COUNTIFS(OFFSET($F$10, 0, 0, ROW()-9, 1), SERVICE[[#This Row],[Resources Role]], OFFSET($H$10, 0, 0, ROW()-9, 1), SERVICE[[#This Row],[Booking]])</f>
        <v>0</v>
      </c>
    </row>
    <row r="7140" spans="1:26" x14ac:dyDescent="0.25">
      <c r="A7140" s="6" t="str">
        <f ca="1">no.</f>
        <v/>
      </c>
      <c r="E7140" s="4" t="str">
        <f ca="1">position</f>
        <v/>
      </c>
      <c r="J7140" s="318"/>
      <c r="M7140" s="4"/>
      <c r="O7140" s="6"/>
      <c r="Q7140" s="20"/>
      <c r="R7140" s="5" t="str">
        <f ca="1">score</f>
        <v/>
      </c>
      <c r="S7140" s="7" t="str">
        <f ca="1">rescore_svc</f>
        <v/>
      </c>
      <c r="U7140" s="11" t="str">
        <f ca="1">price</f>
        <v/>
      </c>
      <c r="V7140" s="4"/>
      <c r="Y7140" s="388">
        <f ca="1">COUNTIFS(OFFSET($B$10, 0, 0, ROW()-9, 1), SERVICE[[#This Row],[Employee ID]], OFFSET($F$10, 0, 0, ROW()-9, 1), SERVICE[[#This Row],[Resources Role]])</f>
        <v>0</v>
      </c>
      <c r="Z7140" s="388">
        <f ca="1">COUNTIFS(OFFSET($F$10, 0, 0, ROW()-9, 1), SERVICE[[#This Row],[Resources Role]], OFFSET($H$10, 0, 0, ROW()-9, 1), SERVICE[[#This Row],[Booking]])</f>
        <v>0</v>
      </c>
    </row>
    <row r="7141" spans="1:26" x14ac:dyDescent="0.25">
      <c r="A7141" s="6" t="str">
        <f ca="1">no.</f>
        <v/>
      </c>
      <c r="E7141" s="4" t="str">
        <f ca="1">position</f>
        <v/>
      </c>
      <c r="J7141" s="318"/>
      <c r="M7141" s="4"/>
      <c r="O7141" s="6"/>
      <c r="Q7141" s="20"/>
      <c r="R7141" s="5" t="str">
        <f ca="1">score</f>
        <v/>
      </c>
      <c r="S7141" s="7" t="str">
        <f ca="1">rescore_svc</f>
        <v/>
      </c>
      <c r="U7141" s="11" t="str">
        <f ca="1">price</f>
        <v/>
      </c>
      <c r="V7141" s="4"/>
      <c r="Y7141" s="388">
        <f ca="1">COUNTIFS(OFFSET($B$10, 0, 0, ROW()-9, 1), SERVICE[[#This Row],[Employee ID]], OFFSET($F$10, 0, 0, ROW()-9, 1), SERVICE[[#This Row],[Resources Role]])</f>
        <v>0</v>
      </c>
      <c r="Z7141" s="388">
        <f ca="1">COUNTIFS(OFFSET($F$10, 0, 0, ROW()-9, 1), SERVICE[[#This Row],[Resources Role]], OFFSET($H$10, 0, 0, ROW()-9, 1), SERVICE[[#This Row],[Booking]])</f>
        <v>0</v>
      </c>
    </row>
    <row r="7142" spans="1:26" x14ac:dyDescent="0.25">
      <c r="A7142" s="6" t="str">
        <f ca="1">no.</f>
        <v/>
      </c>
      <c r="E7142" s="4" t="str">
        <f ca="1">position</f>
        <v/>
      </c>
      <c r="J7142" s="318"/>
      <c r="M7142" s="4"/>
      <c r="O7142" s="6"/>
      <c r="Q7142" s="20"/>
      <c r="R7142" s="5" t="str">
        <f ca="1">score</f>
        <v/>
      </c>
      <c r="S7142" s="7" t="str">
        <f ca="1">rescore_svc</f>
        <v/>
      </c>
      <c r="U7142" s="11" t="str">
        <f ca="1">price</f>
        <v/>
      </c>
      <c r="V7142" s="4"/>
      <c r="Y7142" s="388">
        <f ca="1">COUNTIFS(OFFSET($B$10, 0, 0, ROW()-9, 1), SERVICE[[#This Row],[Employee ID]], OFFSET($F$10, 0, 0, ROW()-9, 1), SERVICE[[#This Row],[Resources Role]])</f>
        <v>0</v>
      </c>
      <c r="Z7142" s="388">
        <f ca="1">COUNTIFS(OFFSET($F$10, 0, 0, ROW()-9, 1), SERVICE[[#This Row],[Resources Role]], OFFSET($H$10, 0, 0, ROW()-9, 1), SERVICE[[#This Row],[Booking]])</f>
        <v>0</v>
      </c>
    </row>
    <row r="7143" spans="1:26" x14ac:dyDescent="0.25">
      <c r="A7143" s="6" t="str">
        <f ca="1">no.</f>
        <v/>
      </c>
      <c r="E7143" s="4" t="str">
        <f ca="1">position</f>
        <v/>
      </c>
      <c r="J7143" s="318"/>
      <c r="M7143" s="4"/>
      <c r="O7143" s="6"/>
      <c r="Q7143" s="20"/>
      <c r="R7143" s="5" t="str">
        <f ca="1">score</f>
        <v/>
      </c>
      <c r="S7143" s="7" t="str">
        <f ca="1">rescore_svc</f>
        <v/>
      </c>
      <c r="U7143" s="11" t="str">
        <f ca="1">price</f>
        <v/>
      </c>
      <c r="V7143" s="4"/>
      <c r="Y7143" s="388">
        <f ca="1">COUNTIFS(OFFSET($B$10, 0, 0, ROW()-9, 1), SERVICE[[#This Row],[Employee ID]], OFFSET($F$10, 0, 0, ROW()-9, 1), SERVICE[[#This Row],[Resources Role]])</f>
        <v>0</v>
      </c>
      <c r="Z7143" s="388">
        <f ca="1">COUNTIFS(OFFSET($F$10, 0, 0, ROW()-9, 1), SERVICE[[#This Row],[Resources Role]], OFFSET($H$10, 0, 0, ROW()-9, 1), SERVICE[[#This Row],[Booking]])</f>
        <v>0</v>
      </c>
    </row>
    <row r="7144" spans="1:26" x14ac:dyDescent="0.25">
      <c r="A7144" s="6" t="str">
        <f ca="1">no.</f>
        <v/>
      </c>
      <c r="E7144" s="4" t="str">
        <f ca="1">position</f>
        <v/>
      </c>
      <c r="J7144" s="318"/>
      <c r="M7144" s="4"/>
      <c r="O7144" s="6"/>
      <c r="Q7144" s="20"/>
      <c r="R7144" s="5" t="str">
        <f ca="1">score</f>
        <v/>
      </c>
      <c r="S7144" s="7" t="str">
        <f ca="1">rescore_svc</f>
        <v/>
      </c>
      <c r="U7144" s="11" t="str">
        <f ca="1">price</f>
        <v/>
      </c>
      <c r="V7144" s="4"/>
      <c r="Y7144" s="388">
        <f ca="1">COUNTIFS(OFFSET($B$10, 0, 0, ROW()-9, 1), SERVICE[[#This Row],[Employee ID]], OFFSET($F$10, 0, 0, ROW()-9, 1), SERVICE[[#This Row],[Resources Role]])</f>
        <v>0</v>
      </c>
      <c r="Z7144" s="388">
        <f ca="1">COUNTIFS(OFFSET($F$10, 0, 0, ROW()-9, 1), SERVICE[[#This Row],[Resources Role]], OFFSET($H$10, 0, 0, ROW()-9, 1), SERVICE[[#This Row],[Booking]])</f>
        <v>0</v>
      </c>
    </row>
    <row r="7145" spans="1:26" x14ac:dyDescent="0.25">
      <c r="A7145" s="6" t="str">
        <f ca="1">no.</f>
        <v/>
      </c>
      <c r="E7145" s="4" t="str">
        <f ca="1">position</f>
        <v/>
      </c>
      <c r="J7145" s="318"/>
      <c r="M7145" s="4"/>
      <c r="O7145" s="6"/>
      <c r="Q7145" s="20"/>
      <c r="R7145" s="5" t="str">
        <f ca="1">score</f>
        <v/>
      </c>
      <c r="S7145" s="7" t="str">
        <f ca="1">rescore_svc</f>
        <v/>
      </c>
      <c r="U7145" s="11" t="str">
        <f ca="1">price</f>
        <v/>
      </c>
      <c r="V7145" s="4"/>
      <c r="Y7145" s="388">
        <f ca="1">COUNTIFS(OFFSET($B$10, 0, 0, ROW()-9, 1), SERVICE[[#This Row],[Employee ID]], OFFSET($F$10, 0, 0, ROW()-9, 1), SERVICE[[#This Row],[Resources Role]])</f>
        <v>0</v>
      </c>
      <c r="Z7145" s="388">
        <f ca="1">COUNTIFS(OFFSET($F$10, 0, 0, ROW()-9, 1), SERVICE[[#This Row],[Resources Role]], OFFSET($H$10, 0, 0, ROW()-9, 1), SERVICE[[#This Row],[Booking]])</f>
        <v>0</v>
      </c>
    </row>
    <row r="7146" spans="1:26" x14ac:dyDescent="0.25">
      <c r="A7146" s="6" t="str">
        <f ca="1">no.</f>
        <v/>
      </c>
      <c r="E7146" s="4" t="str">
        <f ca="1">position</f>
        <v/>
      </c>
      <c r="J7146" s="318"/>
      <c r="M7146" s="4"/>
      <c r="O7146" s="6"/>
      <c r="Q7146" s="20"/>
      <c r="R7146" s="5" t="str">
        <f ca="1">score</f>
        <v/>
      </c>
      <c r="S7146" s="7" t="str">
        <f ca="1">rescore_svc</f>
        <v/>
      </c>
      <c r="U7146" s="11" t="str">
        <f ca="1">price</f>
        <v/>
      </c>
      <c r="V7146" s="4"/>
      <c r="Y7146" s="388">
        <f ca="1">COUNTIFS(OFFSET($B$10, 0, 0, ROW()-9, 1), SERVICE[[#This Row],[Employee ID]], OFFSET($F$10, 0, 0, ROW()-9, 1), SERVICE[[#This Row],[Resources Role]])</f>
        <v>0</v>
      </c>
      <c r="Z7146" s="388">
        <f ca="1">COUNTIFS(OFFSET($F$10, 0, 0, ROW()-9, 1), SERVICE[[#This Row],[Resources Role]], OFFSET($H$10, 0, 0, ROW()-9, 1), SERVICE[[#This Row],[Booking]])</f>
        <v>0</v>
      </c>
    </row>
    <row r="7147" spans="1:26" x14ac:dyDescent="0.25">
      <c r="A7147" s="6" t="str">
        <f ca="1">no.</f>
        <v/>
      </c>
      <c r="E7147" s="4" t="str">
        <f ca="1">position</f>
        <v/>
      </c>
      <c r="J7147" s="318"/>
      <c r="M7147" s="4"/>
      <c r="O7147" s="6"/>
      <c r="Q7147" s="20"/>
      <c r="R7147" s="5" t="str">
        <f ca="1">score</f>
        <v/>
      </c>
      <c r="S7147" s="7" t="str">
        <f ca="1">rescore_svc</f>
        <v/>
      </c>
      <c r="U7147" s="11" t="str">
        <f ca="1">price</f>
        <v/>
      </c>
      <c r="V7147" s="4"/>
      <c r="Y7147" s="388">
        <f ca="1">COUNTIFS(OFFSET($B$10, 0, 0, ROW()-9, 1), SERVICE[[#This Row],[Employee ID]], OFFSET($F$10, 0, 0, ROW()-9, 1), SERVICE[[#This Row],[Resources Role]])</f>
        <v>0</v>
      </c>
      <c r="Z7147" s="388">
        <f ca="1">COUNTIFS(OFFSET($F$10, 0, 0, ROW()-9, 1), SERVICE[[#This Row],[Resources Role]], OFFSET($H$10, 0, 0, ROW()-9, 1), SERVICE[[#This Row],[Booking]])</f>
        <v>0</v>
      </c>
    </row>
    <row r="7148" spans="1:26" x14ac:dyDescent="0.25">
      <c r="A7148" s="6" t="str">
        <f ca="1">no.</f>
        <v/>
      </c>
      <c r="E7148" s="4" t="str">
        <f ca="1">position</f>
        <v/>
      </c>
      <c r="J7148" s="318"/>
      <c r="M7148" s="4"/>
      <c r="O7148" s="6"/>
      <c r="Q7148" s="20"/>
      <c r="R7148" s="5" t="str">
        <f ca="1">score</f>
        <v/>
      </c>
      <c r="S7148" s="7" t="str">
        <f ca="1">rescore_svc</f>
        <v/>
      </c>
      <c r="U7148" s="11" t="str">
        <f ca="1">price</f>
        <v/>
      </c>
      <c r="V7148" s="4"/>
      <c r="Y7148" s="388">
        <f ca="1">COUNTIFS(OFFSET($B$10, 0, 0, ROW()-9, 1), SERVICE[[#This Row],[Employee ID]], OFFSET($F$10, 0, 0, ROW()-9, 1), SERVICE[[#This Row],[Resources Role]])</f>
        <v>0</v>
      </c>
      <c r="Z7148" s="388">
        <f ca="1">COUNTIFS(OFFSET($F$10, 0, 0, ROW()-9, 1), SERVICE[[#This Row],[Resources Role]], OFFSET($H$10, 0, 0, ROW()-9, 1), SERVICE[[#This Row],[Booking]])</f>
        <v>0</v>
      </c>
    </row>
    <row r="7149" spans="1:26" x14ac:dyDescent="0.25">
      <c r="A7149" s="6" t="str">
        <f ca="1">no.</f>
        <v/>
      </c>
      <c r="E7149" s="4" t="str">
        <f ca="1">position</f>
        <v/>
      </c>
      <c r="J7149" s="318"/>
      <c r="M7149" s="4"/>
      <c r="O7149" s="6"/>
      <c r="Q7149" s="20"/>
      <c r="R7149" s="5" t="str">
        <f ca="1">score</f>
        <v/>
      </c>
      <c r="S7149" s="7" t="str">
        <f ca="1">rescore_svc</f>
        <v/>
      </c>
      <c r="U7149" s="11" t="str">
        <f ca="1">price</f>
        <v/>
      </c>
      <c r="V7149" s="4"/>
      <c r="Y7149" s="388">
        <f ca="1">COUNTIFS(OFFSET($B$10, 0, 0, ROW()-9, 1), SERVICE[[#This Row],[Employee ID]], OFFSET($F$10, 0, 0, ROW()-9, 1), SERVICE[[#This Row],[Resources Role]])</f>
        <v>0</v>
      </c>
      <c r="Z7149" s="388">
        <f ca="1">COUNTIFS(OFFSET($F$10, 0, 0, ROW()-9, 1), SERVICE[[#This Row],[Resources Role]], OFFSET($H$10, 0, 0, ROW()-9, 1), SERVICE[[#This Row],[Booking]])</f>
        <v>0</v>
      </c>
    </row>
    <row r="7150" spans="1:26" x14ac:dyDescent="0.25">
      <c r="A7150" s="6" t="str">
        <f ca="1">no.</f>
        <v/>
      </c>
      <c r="E7150" s="4" t="str">
        <f ca="1">position</f>
        <v/>
      </c>
      <c r="J7150" s="318"/>
      <c r="M7150" s="4"/>
      <c r="O7150" s="6"/>
      <c r="Q7150" s="20"/>
      <c r="R7150" s="5" t="str">
        <f ca="1">score</f>
        <v/>
      </c>
      <c r="S7150" s="7" t="str">
        <f ca="1">rescore_svc</f>
        <v/>
      </c>
      <c r="U7150" s="11" t="str">
        <f ca="1">price</f>
        <v/>
      </c>
      <c r="V7150" s="4"/>
      <c r="Y7150" s="388">
        <f ca="1">COUNTIFS(OFFSET($B$10, 0, 0, ROW()-9, 1), SERVICE[[#This Row],[Employee ID]], OFFSET($F$10, 0, 0, ROW()-9, 1), SERVICE[[#This Row],[Resources Role]])</f>
        <v>0</v>
      </c>
      <c r="Z7150" s="388">
        <f ca="1">COUNTIFS(OFFSET($F$10, 0, 0, ROW()-9, 1), SERVICE[[#This Row],[Resources Role]], OFFSET($H$10, 0, 0, ROW()-9, 1), SERVICE[[#This Row],[Booking]])</f>
        <v>0</v>
      </c>
    </row>
    <row r="7151" spans="1:26" x14ac:dyDescent="0.25">
      <c r="A7151" s="6" t="str">
        <f ca="1">no.</f>
        <v/>
      </c>
      <c r="E7151" s="4" t="str">
        <f ca="1">position</f>
        <v/>
      </c>
      <c r="J7151" s="318"/>
      <c r="M7151" s="4"/>
      <c r="O7151" s="6"/>
      <c r="Q7151" s="20"/>
      <c r="R7151" s="5" t="str">
        <f ca="1">score</f>
        <v/>
      </c>
      <c r="S7151" s="7" t="str">
        <f ca="1">rescore_svc</f>
        <v/>
      </c>
      <c r="U7151" s="11" t="str">
        <f ca="1">price</f>
        <v/>
      </c>
      <c r="V7151" s="4"/>
      <c r="Y7151" s="388">
        <f ca="1">COUNTIFS(OFFSET($B$10, 0, 0, ROW()-9, 1), SERVICE[[#This Row],[Employee ID]], OFFSET($F$10, 0, 0, ROW()-9, 1), SERVICE[[#This Row],[Resources Role]])</f>
        <v>0</v>
      </c>
      <c r="Z7151" s="388">
        <f ca="1">COUNTIFS(OFFSET($F$10, 0, 0, ROW()-9, 1), SERVICE[[#This Row],[Resources Role]], OFFSET($H$10, 0, 0, ROW()-9, 1), SERVICE[[#This Row],[Booking]])</f>
        <v>0</v>
      </c>
    </row>
    <row r="7152" spans="1:26" x14ac:dyDescent="0.25">
      <c r="A7152" s="6" t="str">
        <f ca="1">no.</f>
        <v/>
      </c>
      <c r="E7152" s="4" t="str">
        <f ca="1">position</f>
        <v/>
      </c>
      <c r="J7152" s="318"/>
      <c r="M7152" s="4"/>
      <c r="O7152" s="6"/>
      <c r="Q7152" s="20"/>
      <c r="R7152" s="5" t="str">
        <f ca="1">score</f>
        <v/>
      </c>
      <c r="S7152" s="7" t="str">
        <f ca="1">rescore_svc</f>
        <v/>
      </c>
      <c r="U7152" s="11" t="str">
        <f ca="1">price</f>
        <v/>
      </c>
      <c r="V7152" s="4"/>
      <c r="Y7152" s="388">
        <f ca="1">COUNTIFS(OFFSET($B$10, 0, 0, ROW()-9, 1), SERVICE[[#This Row],[Employee ID]], OFFSET($F$10, 0, 0, ROW()-9, 1), SERVICE[[#This Row],[Resources Role]])</f>
        <v>0</v>
      </c>
      <c r="Z7152" s="388">
        <f ca="1">COUNTIFS(OFFSET($F$10, 0, 0, ROW()-9, 1), SERVICE[[#This Row],[Resources Role]], OFFSET($H$10, 0, 0, ROW()-9, 1), SERVICE[[#This Row],[Booking]])</f>
        <v>0</v>
      </c>
    </row>
    <row r="7153" spans="1:26" x14ac:dyDescent="0.25">
      <c r="A7153" s="6" t="str">
        <f ca="1">no.</f>
        <v/>
      </c>
      <c r="E7153" s="4" t="str">
        <f ca="1">position</f>
        <v/>
      </c>
      <c r="J7153" s="318"/>
      <c r="M7153" s="4"/>
      <c r="O7153" s="6"/>
      <c r="Q7153" s="20"/>
      <c r="R7153" s="5" t="str">
        <f ca="1">score</f>
        <v/>
      </c>
      <c r="S7153" s="7" t="str">
        <f ca="1">rescore_svc</f>
        <v/>
      </c>
      <c r="U7153" s="11" t="str">
        <f ca="1">price</f>
        <v/>
      </c>
      <c r="V7153" s="4"/>
      <c r="Y7153" s="388">
        <f ca="1">COUNTIFS(OFFSET($B$10, 0, 0, ROW()-9, 1), SERVICE[[#This Row],[Employee ID]], OFFSET($F$10, 0, 0, ROW()-9, 1), SERVICE[[#This Row],[Resources Role]])</f>
        <v>0</v>
      </c>
      <c r="Z7153" s="388">
        <f ca="1">COUNTIFS(OFFSET($F$10, 0, 0, ROW()-9, 1), SERVICE[[#This Row],[Resources Role]], OFFSET($H$10, 0, 0, ROW()-9, 1), SERVICE[[#This Row],[Booking]])</f>
        <v>0</v>
      </c>
    </row>
    <row r="7154" spans="1:26" x14ac:dyDescent="0.25">
      <c r="A7154" s="6" t="str">
        <f ca="1">no.</f>
        <v/>
      </c>
      <c r="E7154" s="4" t="str">
        <f ca="1">position</f>
        <v/>
      </c>
      <c r="J7154" s="318"/>
      <c r="M7154" s="4"/>
      <c r="O7154" s="6"/>
      <c r="Q7154" s="20"/>
      <c r="R7154" s="5" t="str">
        <f ca="1">score</f>
        <v/>
      </c>
      <c r="S7154" s="7" t="str">
        <f ca="1">rescore_svc</f>
        <v/>
      </c>
      <c r="U7154" s="11" t="str">
        <f ca="1">price</f>
        <v/>
      </c>
      <c r="V7154" s="4"/>
      <c r="Y7154" s="388">
        <f ca="1">COUNTIFS(OFFSET($B$10, 0, 0, ROW()-9, 1), SERVICE[[#This Row],[Employee ID]], OFFSET($F$10, 0, 0, ROW()-9, 1), SERVICE[[#This Row],[Resources Role]])</f>
        <v>0</v>
      </c>
      <c r="Z7154" s="388">
        <f ca="1">COUNTIFS(OFFSET($F$10, 0, 0, ROW()-9, 1), SERVICE[[#This Row],[Resources Role]], OFFSET($H$10, 0, 0, ROW()-9, 1), SERVICE[[#This Row],[Booking]])</f>
        <v>0</v>
      </c>
    </row>
    <row r="7155" spans="1:26" x14ac:dyDescent="0.25">
      <c r="A7155" s="6" t="str">
        <f ca="1">no.</f>
        <v/>
      </c>
      <c r="E7155" s="4" t="str">
        <f ca="1">position</f>
        <v/>
      </c>
      <c r="J7155" s="318"/>
      <c r="M7155" s="4"/>
      <c r="O7155" s="6"/>
      <c r="Q7155" s="20"/>
      <c r="R7155" s="5" t="str">
        <f ca="1">score</f>
        <v/>
      </c>
      <c r="S7155" s="7" t="str">
        <f ca="1">rescore_svc</f>
        <v/>
      </c>
      <c r="U7155" s="11" t="str">
        <f ca="1">price</f>
        <v/>
      </c>
      <c r="V7155" s="4"/>
      <c r="Y7155" s="388">
        <f ca="1">COUNTIFS(OFFSET($B$10, 0, 0, ROW()-9, 1), SERVICE[[#This Row],[Employee ID]], OFFSET($F$10, 0, 0, ROW()-9, 1), SERVICE[[#This Row],[Resources Role]])</f>
        <v>0</v>
      </c>
      <c r="Z7155" s="388">
        <f ca="1">COUNTIFS(OFFSET($F$10, 0, 0, ROW()-9, 1), SERVICE[[#This Row],[Resources Role]], OFFSET($H$10, 0, 0, ROW()-9, 1), SERVICE[[#This Row],[Booking]])</f>
        <v>0</v>
      </c>
    </row>
    <row r="7156" spans="1:26" x14ac:dyDescent="0.25">
      <c r="A7156" s="6" t="str">
        <f ca="1">no.</f>
        <v/>
      </c>
      <c r="E7156" s="4" t="str">
        <f ca="1">position</f>
        <v/>
      </c>
      <c r="J7156" s="318"/>
      <c r="M7156" s="4"/>
      <c r="O7156" s="6"/>
      <c r="Q7156" s="20"/>
      <c r="R7156" s="5" t="str">
        <f ca="1">score</f>
        <v/>
      </c>
      <c r="S7156" s="7" t="str">
        <f ca="1">rescore_svc</f>
        <v/>
      </c>
      <c r="U7156" s="11" t="str">
        <f ca="1">price</f>
        <v/>
      </c>
      <c r="V7156" s="4"/>
      <c r="Y7156" s="388">
        <f ca="1">COUNTIFS(OFFSET($B$10, 0, 0, ROW()-9, 1), SERVICE[[#This Row],[Employee ID]], OFFSET($F$10, 0, 0, ROW()-9, 1), SERVICE[[#This Row],[Resources Role]])</f>
        <v>0</v>
      </c>
      <c r="Z7156" s="388">
        <f ca="1">COUNTIFS(OFFSET($F$10, 0, 0, ROW()-9, 1), SERVICE[[#This Row],[Resources Role]], OFFSET($H$10, 0, 0, ROW()-9, 1), SERVICE[[#This Row],[Booking]])</f>
        <v>0</v>
      </c>
    </row>
    <row r="7157" spans="1:26" x14ac:dyDescent="0.25">
      <c r="A7157" s="6" t="str">
        <f ca="1">no.</f>
        <v/>
      </c>
      <c r="E7157" s="4" t="str">
        <f ca="1">position</f>
        <v/>
      </c>
      <c r="J7157" s="318"/>
      <c r="M7157" s="4"/>
      <c r="O7157" s="6"/>
      <c r="Q7157" s="20"/>
      <c r="R7157" s="5" t="str">
        <f ca="1">score</f>
        <v/>
      </c>
      <c r="S7157" s="7" t="str">
        <f ca="1">rescore_svc</f>
        <v/>
      </c>
      <c r="U7157" s="11" t="str">
        <f ca="1">price</f>
        <v/>
      </c>
      <c r="V7157" s="4"/>
      <c r="Y7157" s="388">
        <f ca="1">COUNTIFS(OFFSET($B$10, 0, 0, ROW()-9, 1), SERVICE[[#This Row],[Employee ID]], OFFSET($F$10, 0, 0, ROW()-9, 1), SERVICE[[#This Row],[Resources Role]])</f>
        <v>0</v>
      </c>
      <c r="Z7157" s="388">
        <f ca="1">COUNTIFS(OFFSET($F$10, 0, 0, ROW()-9, 1), SERVICE[[#This Row],[Resources Role]], OFFSET($H$10, 0, 0, ROW()-9, 1), SERVICE[[#This Row],[Booking]])</f>
        <v>0</v>
      </c>
    </row>
    <row r="7158" spans="1:26" x14ac:dyDescent="0.25">
      <c r="A7158" s="6" t="str">
        <f ca="1">no.</f>
        <v/>
      </c>
      <c r="E7158" s="4" t="str">
        <f ca="1">position</f>
        <v/>
      </c>
      <c r="J7158" s="318"/>
      <c r="M7158" s="4"/>
      <c r="O7158" s="6"/>
      <c r="Q7158" s="20"/>
      <c r="R7158" s="5" t="str">
        <f ca="1">score</f>
        <v/>
      </c>
      <c r="S7158" s="7" t="str">
        <f ca="1">rescore_svc</f>
        <v/>
      </c>
      <c r="U7158" s="11" t="str">
        <f ca="1">price</f>
        <v/>
      </c>
      <c r="V7158" s="4"/>
      <c r="Y7158" s="388">
        <f ca="1">COUNTIFS(OFFSET($B$10, 0, 0, ROW()-9, 1), SERVICE[[#This Row],[Employee ID]], OFFSET($F$10, 0, 0, ROW()-9, 1), SERVICE[[#This Row],[Resources Role]])</f>
        <v>0</v>
      </c>
      <c r="Z7158" s="388">
        <f ca="1">COUNTIFS(OFFSET($F$10, 0, 0, ROW()-9, 1), SERVICE[[#This Row],[Resources Role]], OFFSET($H$10, 0, 0, ROW()-9, 1), SERVICE[[#This Row],[Booking]])</f>
        <v>0</v>
      </c>
    </row>
    <row r="7159" spans="1:26" x14ac:dyDescent="0.25">
      <c r="A7159" s="6" t="str">
        <f ca="1">no.</f>
        <v/>
      </c>
      <c r="E7159" s="4" t="str">
        <f ca="1">position</f>
        <v/>
      </c>
      <c r="J7159" s="318"/>
      <c r="M7159" s="4"/>
      <c r="O7159" s="6"/>
      <c r="Q7159" s="20"/>
      <c r="R7159" s="5" t="str">
        <f ca="1">score</f>
        <v/>
      </c>
      <c r="S7159" s="7" t="str">
        <f ca="1">rescore_svc</f>
        <v/>
      </c>
      <c r="U7159" s="11" t="str">
        <f ca="1">price</f>
        <v/>
      </c>
      <c r="V7159" s="4"/>
      <c r="Y7159" s="388">
        <f ca="1">COUNTIFS(OFFSET($B$10, 0, 0, ROW()-9, 1), SERVICE[[#This Row],[Employee ID]], OFFSET($F$10, 0, 0, ROW()-9, 1), SERVICE[[#This Row],[Resources Role]])</f>
        <v>0</v>
      </c>
      <c r="Z7159" s="388">
        <f ca="1">COUNTIFS(OFFSET($F$10, 0, 0, ROW()-9, 1), SERVICE[[#This Row],[Resources Role]], OFFSET($H$10, 0, 0, ROW()-9, 1), SERVICE[[#This Row],[Booking]])</f>
        <v>0</v>
      </c>
    </row>
    <row r="7160" spans="1:26" x14ac:dyDescent="0.25">
      <c r="A7160" s="6" t="str">
        <f ca="1">no.</f>
        <v/>
      </c>
      <c r="E7160" s="4" t="str">
        <f ca="1">position</f>
        <v/>
      </c>
      <c r="J7160" s="318"/>
      <c r="M7160" s="4"/>
      <c r="O7160" s="6"/>
      <c r="Q7160" s="20"/>
      <c r="R7160" s="5" t="str">
        <f ca="1">score</f>
        <v/>
      </c>
      <c r="S7160" s="7" t="str">
        <f ca="1">rescore_svc</f>
        <v/>
      </c>
      <c r="U7160" s="11" t="str">
        <f ca="1">price</f>
        <v/>
      </c>
      <c r="V7160" s="4"/>
      <c r="Y7160" s="388">
        <f ca="1">COUNTIFS(OFFSET($B$10, 0, 0, ROW()-9, 1), SERVICE[[#This Row],[Employee ID]], OFFSET($F$10, 0, 0, ROW()-9, 1), SERVICE[[#This Row],[Resources Role]])</f>
        <v>0</v>
      </c>
      <c r="Z7160" s="388">
        <f ca="1">COUNTIFS(OFFSET($F$10, 0, 0, ROW()-9, 1), SERVICE[[#This Row],[Resources Role]], OFFSET($H$10, 0, 0, ROW()-9, 1), SERVICE[[#This Row],[Booking]])</f>
        <v>0</v>
      </c>
    </row>
    <row r="7161" spans="1:26" x14ac:dyDescent="0.25">
      <c r="A7161" s="6" t="str">
        <f ca="1">no.</f>
        <v/>
      </c>
      <c r="E7161" s="4" t="str">
        <f ca="1">position</f>
        <v/>
      </c>
      <c r="J7161" s="318"/>
      <c r="M7161" s="4"/>
      <c r="O7161" s="6"/>
      <c r="Q7161" s="20"/>
      <c r="R7161" s="5" t="str">
        <f ca="1">score</f>
        <v/>
      </c>
      <c r="S7161" s="7" t="str">
        <f ca="1">rescore_svc</f>
        <v/>
      </c>
      <c r="U7161" s="11" t="str">
        <f ca="1">price</f>
        <v/>
      </c>
      <c r="V7161" s="4"/>
      <c r="Y7161" s="388">
        <f ca="1">COUNTIFS(OFFSET($B$10, 0, 0, ROW()-9, 1), SERVICE[[#This Row],[Employee ID]], OFFSET($F$10, 0, 0, ROW()-9, 1), SERVICE[[#This Row],[Resources Role]])</f>
        <v>0</v>
      </c>
      <c r="Z7161" s="388">
        <f ca="1">COUNTIFS(OFFSET($F$10, 0, 0, ROW()-9, 1), SERVICE[[#This Row],[Resources Role]], OFFSET($H$10, 0, 0, ROW()-9, 1), SERVICE[[#This Row],[Booking]])</f>
        <v>0</v>
      </c>
    </row>
    <row r="7162" spans="1:26" x14ac:dyDescent="0.25">
      <c r="A7162" s="6" t="str">
        <f ca="1">no.</f>
        <v/>
      </c>
      <c r="E7162" s="4" t="str">
        <f ca="1">position</f>
        <v/>
      </c>
      <c r="J7162" s="318"/>
      <c r="M7162" s="4"/>
      <c r="O7162" s="6"/>
      <c r="Q7162" s="20"/>
      <c r="R7162" s="5" t="str">
        <f ca="1">score</f>
        <v/>
      </c>
      <c r="S7162" s="7" t="str">
        <f ca="1">rescore_svc</f>
        <v/>
      </c>
      <c r="U7162" s="11" t="str">
        <f ca="1">price</f>
        <v/>
      </c>
      <c r="V7162" s="4"/>
      <c r="Y7162" s="388">
        <f ca="1">COUNTIFS(OFFSET($B$10, 0, 0, ROW()-9, 1), SERVICE[[#This Row],[Employee ID]], OFFSET($F$10, 0, 0, ROW()-9, 1), SERVICE[[#This Row],[Resources Role]])</f>
        <v>0</v>
      </c>
      <c r="Z7162" s="388">
        <f ca="1">COUNTIFS(OFFSET($F$10, 0, 0, ROW()-9, 1), SERVICE[[#This Row],[Resources Role]], OFFSET($H$10, 0, 0, ROW()-9, 1), SERVICE[[#This Row],[Booking]])</f>
        <v>0</v>
      </c>
    </row>
    <row r="7163" spans="1:26" x14ac:dyDescent="0.25">
      <c r="A7163" s="6" t="str">
        <f ca="1">no.</f>
        <v/>
      </c>
      <c r="E7163" s="4" t="str">
        <f ca="1">position</f>
        <v/>
      </c>
      <c r="J7163" s="318"/>
      <c r="M7163" s="4"/>
      <c r="O7163" s="6"/>
      <c r="Q7163" s="20"/>
      <c r="R7163" s="5" t="str">
        <f ca="1">score</f>
        <v/>
      </c>
      <c r="S7163" s="7" t="str">
        <f ca="1">rescore_svc</f>
        <v/>
      </c>
      <c r="U7163" s="11" t="str">
        <f ca="1">price</f>
        <v/>
      </c>
      <c r="V7163" s="4"/>
      <c r="Y7163" s="388">
        <f ca="1">COUNTIFS(OFFSET($B$10, 0, 0, ROW()-9, 1), SERVICE[[#This Row],[Employee ID]], OFFSET($F$10, 0, 0, ROW()-9, 1), SERVICE[[#This Row],[Resources Role]])</f>
        <v>0</v>
      </c>
      <c r="Z7163" s="388">
        <f ca="1">COUNTIFS(OFFSET($F$10, 0, 0, ROW()-9, 1), SERVICE[[#This Row],[Resources Role]], OFFSET($H$10, 0, 0, ROW()-9, 1), SERVICE[[#This Row],[Booking]])</f>
        <v>0</v>
      </c>
    </row>
    <row r="7164" spans="1:26" x14ac:dyDescent="0.25">
      <c r="A7164" s="6" t="str">
        <f ca="1">no.</f>
        <v/>
      </c>
      <c r="E7164" s="4" t="str">
        <f ca="1">position</f>
        <v/>
      </c>
      <c r="J7164" s="318"/>
      <c r="M7164" s="4"/>
      <c r="O7164" s="6"/>
      <c r="Q7164" s="20"/>
      <c r="R7164" s="5" t="str">
        <f ca="1">score</f>
        <v/>
      </c>
      <c r="S7164" s="7" t="str">
        <f ca="1">rescore_svc</f>
        <v/>
      </c>
      <c r="U7164" s="11" t="str">
        <f ca="1">price</f>
        <v/>
      </c>
      <c r="V7164" s="4"/>
      <c r="Y7164" s="388">
        <f ca="1">COUNTIFS(OFFSET($B$10, 0, 0, ROW()-9, 1), SERVICE[[#This Row],[Employee ID]], OFFSET($F$10, 0, 0, ROW()-9, 1), SERVICE[[#This Row],[Resources Role]])</f>
        <v>0</v>
      </c>
      <c r="Z7164" s="388">
        <f ca="1">COUNTIFS(OFFSET($F$10, 0, 0, ROW()-9, 1), SERVICE[[#This Row],[Resources Role]], OFFSET($H$10, 0, 0, ROW()-9, 1), SERVICE[[#This Row],[Booking]])</f>
        <v>0</v>
      </c>
    </row>
    <row r="7165" spans="1:26" x14ac:dyDescent="0.25">
      <c r="A7165" s="6" t="str">
        <f ca="1">no.</f>
        <v/>
      </c>
      <c r="E7165" s="4" t="str">
        <f ca="1">position</f>
        <v/>
      </c>
      <c r="J7165" s="318"/>
      <c r="M7165" s="4"/>
      <c r="O7165" s="6"/>
      <c r="Q7165" s="20"/>
      <c r="R7165" s="5" t="str">
        <f ca="1">score</f>
        <v/>
      </c>
      <c r="S7165" s="7" t="str">
        <f ca="1">rescore_svc</f>
        <v/>
      </c>
      <c r="U7165" s="11" t="str">
        <f ca="1">price</f>
        <v/>
      </c>
      <c r="V7165" s="4"/>
      <c r="Y7165" s="388">
        <f ca="1">COUNTIFS(OFFSET($B$10, 0, 0, ROW()-9, 1), SERVICE[[#This Row],[Employee ID]], OFFSET($F$10, 0, 0, ROW()-9, 1), SERVICE[[#This Row],[Resources Role]])</f>
        <v>0</v>
      </c>
      <c r="Z7165" s="388">
        <f ca="1">COUNTIFS(OFFSET($F$10, 0, 0, ROW()-9, 1), SERVICE[[#This Row],[Resources Role]], OFFSET($H$10, 0, 0, ROW()-9, 1), SERVICE[[#This Row],[Booking]])</f>
        <v>0</v>
      </c>
    </row>
    <row r="7166" spans="1:26" x14ac:dyDescent="0.25">
      <c r="A7166" s="6" t="str">
        <f ca="1">no.</f>
        <v/>
      </c>
      <c r="E7166" s="4" t="str">
        <f ca="1">position</f>
        <v/>
      </c>
      <c r="J7166" s="318"/>
      <c r="M7166" s="4"/>
      <c r="O7166" s="6"/>
      <c r="Q7166" s="20"/>
      <c r="R7166" s="5" t="str">
        <f ca="1">score</f>
        <v/>
      </c>
      <c r="S7166" s="7" t="str">
        <f ca="1">rescore_svc</f>
        <v/>
      </c>
      <c r="U7166" s="11" t="str">
        <f ca="1">price</f>
        <v/>
      </c>
      <c r="V7166" s="4"/>
      <c r="Y7166" s="388">
        <f ca="1">COUNTIFS(OFFSET($B$10, 0, 0, ROW()-9, 1), SERVICE[[#This Row],[Employee ID]], OFFSET($F$10, 0, 0, ROW()-9, 1), SERVICE[[#This Row],[Resources Role]])</f>
        <v>0</v>
      </c>
      <c r="Z7166" s="388">
        <f ca="1">COUNTIFS(OFFSET($F$10, 0, 0, ROW()-9, 1), SERVICE[[#This Row],[Resources Role]], OFFSET($H$10, 0, 0, ROW()-9, 1), SERVICE[[#This Row],[Booking]])</f>
        <v>0</v>
      </c>
    </row>
    <row r="7167" spans="1:26" x14ac:dyDescent="0.25">
      <c r="A7167" s="6" t="str">
        <f ca="1">no.</f>
        <v/>
      </c>
      <c r="E7167" s="4" t="str">
        <f ca="1">position</f>
        <v/>
      </c>
      <c r="J7167" s="318"/>
      <c r="M7167" s="4"/>
      <c r="O7167" s="6"/>
      <c r="Q7167" s="20"/>
      <c r="R7167" s="5" t="str">
        <f ca="1">score</f>
        <v/>
      </c>
      <c r="S7167" s="7" t="str">
        <f ca="1">rescore_svc</f>
        <v/>
      </c>
      <c r="U7167" s="11" t="str">
        <f ca="1">price</f>
        <v/>
      </c>
      <c r="V7167" s="4"/>
      <c r="Y7167" s="388">
        <f ca="1">COUNTIFS(OFFSET($B$10, 0, 0, ROW()-9, 1), SERVICE[[#This Row],[Employee ID]], OFFSET($F$10, 0, 0, ROW()-9, 1), SERVICE[[#This Row],[Resources Role]])</f>
        <v>0</v>
      </c>
      <c r="Z7167" s="388">
        <f ca="1">COUNTIFS(OFFSET($F$10, 0, 0, ROW()-9, 1), SERVICE[[#This Row],[Resources Role]], OFFSET($H$10, 0, 0, ROW()-9, 1), SERVICE[[#This Row],[Booking]])</f>
        <v>0</v>
      </c>
    </row>
    <row r="7168" spans="1:26" x14ac:dyDescent="0.25">
      <c r="A7168" s="6" t="str">
        <f ca="1">no.</f>
        <v/>
      </c>
      <c r="E7168" s="4" t="str">
        <f ca="1">position</f>
        <v/>
      </c>
      <c r="J7168" s="318"/>
      <c r="M7168" s="4"/>
      <c r="O7168" s="6"/>
      <c r="Q7168" s="20"/>
      <c r="R7168" s="5" t="str">
        <f ca="1">score</f>
        <v/>
      </c>
      <c r="S7168" s="7" t="str">
        <f ca="1">rescore_svc</f>
        <v/>
      </c>
      <c r="U7168" s="11" t="str">
        <f ca="1">price</f>
        <v/>
      </c>
      <c r="V7168" s="4"/>
      <c r="Y7168" s="388">
        <f ca="1">COUNTIFS(OFFSET($B$10, 0, 0, ROW()-9, 1), SERVICE[[#This Row],[Employee ID]], OFFSET($F$10, 0, 0, ROW()-9, 1), SERVICE[[#This Row],[Resources Role]])</f>
        <v>0</v>
      </c>
      <c r="Z7168" s="388">
        <f ca="1">COUNTIFS(OFFSET($F$10, 0, 0, ROW()-9, 1), SERVICE[[#This Row],[Resources Role]], OFFSET($H$10, 0, 0, ROW()-9, 1), SERVICE[[#This Row],[Booking]])</f>
        <v>0</v>
      </c>
    </row>
    <row r="7169" spans="1:26" x14ac:dyDescent="0.25">
      <c r="A7169" s="6" t="str">
        <f ca="1">no.</f>
        <v/>
      </c>
      <c r="E7169" s="4" t="str">
        <f ca="1">position</f>
        <v/>
      </c>
      <c r="J7169" s="318"/>
      <c r="M7169" s="4"/>
      <c r="O7169" s="6"/>
      <c r="Q7169" s="20"/>
      <c r="R7169" s="5" t="str">
        <f ca="1">score</f>
        <v/>
      </c>
      <c r="S7169" s="7" t="str">
        <f ca="1">rescore_svc</f>
        <v/>
      </c>
      <c r="U7169" s="11" t="str">
        <f ca="1">price</f>
        <v/>
      </c>
      <c r="V7169" s="4"/>
      <c r="Y7169" s="388">
        <f ca="1">COUNTIFS(OFFSET($B$10, 0, 0, ROW()-9, 1), SERVICE[[#This Row],[Employee ID]], OFFSET($F$10, 0, 0, ROW()-9, 1), SERVICE[[#This Row],[Resources Role]])</f>
        <v>0</v>
      </c>
      <c r="Z7169" s="388">
        <f ca="1">COUNTIFS(OFFSET($F$10, 0, 0, ROW()-9, 1), SERVICE[[#This Row],[Resources Role]], OFFSET($H$10, 0, 0, ROW()-9, 1), SERVICE[[#This Row],[Booking]])</f>
        <v>0</v>
      </c>
    </row>
    <row r="7170" spans="1:26" x14ac:dyDescent="0.25">
      <c r="A7170" s="6" t="str">
        <f ca="1">no.</f>
        <v/>
      </c>
      <c r="E7170" s="4" t="str">
        <f ca="1">position</f>
        <v/>
      </c>
      <c r="J7170" s="318"/>
      <c r="M7170" s="4"/>
      <c r="O7170" s="6"/>
      <c r="Q7170" s="20"/>
      <c r="R7170" s="5" t="str">
        <f ca="1">score</f>
        <v/>
      </c>
      <c r="S7170" s="7" t="str">
        <f ca="1">rescore_svc</f>
        <v/>
      </c>
      <c r="U7170" s="11" t="str">
        <f ca="1">price</f>
        <v/>
      </c>
      <c r="V7170" s="4"/>
      <c r="Y7170" s="388">
        <f ca="1">COUNTIFS(OFFSET($B$10, 0, 0, ROW()-9, 1), SERVICE[[#This Row],[Employee ID]], OFFSET($F$10, 0, 0, ROW()-9, 1), SERVICE[[#This Row],[Resources Role]])</f>
        <v>0</v>
      </c>
      <c r="Z7170" s="388">
        <f ca="1">COUNTIFS(OFFSET($F$10, 0, 0, ROW()-9, 1), SERVICE[[#This Row],[Resources Role]], OFFSET($H$10, 0, 0, ROW()-9, 1), SERVICE[[#This Row],[Booking]])</f>
        <v>0</v>
      </c>
    </row>
    <row r="7171" spans="1:26" x14ac:dyDescent="0.25">
      <c r="A7171" s="6" t="str">
        <f ca="1">no.</f>
        <v/>
      </c>
      <c r="E7171" s="4" t="str">
        <f ca="1">position</f>
        <v/>
      </c>
      <c r="J7171" s="318"/>
      <c r="M7171" s="4"/>
      <c r="O7171" s="6"/>
      <c r="Q7171" s="20"/>
      <c r="R7171" s="5" t="str">
        <f ca="1">score</f>
        <v/>
      </c>
      <c r="S7171" s="7" t="str">
        <f ca="1">rescore_svc</f>
        <v/>
      </c>
      <c r="U7171" s="11" t="str">
        <f ca="1">price</f>
        <v/>
      </c>
      <c r="V7171" s="4"/>
      <c r="Y7171" s="388">
        <f ca="1">COUNTIFS(OFFSET($B$10, 0, 0, ROW()-9, 1), SERVICE[[#This Row],[Employee ID]], OFFSET($F$10, 0, 0, ROW()-9, 1), SERVICE[[#This Row],[Resources Role]])</f>
        <v>0</v>
      </c>
      <c r="Z7171" s="388">
        <f ca="1">COUNTIFS(OFFSET($F$10, 0, 0, ROW()-9, 1), SERVICE[[#This Row],[Resources Role]], OFFSET($H$10, 0, 0, ROW()-9, 1), SERVICE[[#This Row],[Booking]])</f>
        <v>0</v>
      </c>
    </row>
    <row r="7172" spans="1:26" x14ac:dyDescent="0.25">
      <c r="A7172" s="6" t="str">
        <f ca="1">no.</f>
        <v/>
      </c>
      <c r="E7172" s="4" t="str">
        <f ca="1">position</f>
        <v/>
      </c>
      <c r="J7172" s="318"/>
      <c r="M7172" s="4"/>
      <c r="O7172" s="6"/>
      <c r="Q7172" s="20"/>
      <c r="R7172" s="5" t="str">
        <f ca="1">score</f>
        <v/>
      </c>
      <c r="S7172" s="7" t="str">
        <f ca="1">rescore_svc</f>
        <v/>
      </c>
      <c r="U7172" s="11" t="str">
        <f ca="1">price</f>
        <v/>
      </c>
      <c r="V7172" s="4"/>
      <c r="Y7172" s="388">
        <f ca="1">COUNTIFS(OFFSET($B$10, 0, 0, ROW()-9, 1), SERVICE[[#This Row],[Employee ID]], OFFSET($F$10, 0, 0, ROW()-9, 1), SERVICE[[#This Row],[Resources Role]])</f>
        <v>0</v>
      </c>
      <c r="Z7172" s="388">
        <f ca="1">COUNTIFS(OFFSET($F$10, 0, 0, ROW()-9, 1), SERVICE[[#This Row],[Resources Role]], OFFSET($H$10, 0, 0, ROW()-9, 1), SERVICE[[#This Row],[Booking]])</f>
        <v>0</v>
      </c>
    </row>
    <row r="7173" spans="1:26" x14ac:dyDescent="0.25">
      <c r="A7173" s="6" t="str">
        <f ca="1">no.</f>
        <v/>
      </c>
      <c r="E7173" s="4" t="str">
        <f ca="1">position</f>
        <v/>
      </c>
      <c r="J7173" s="318"/>
      <c r="M7173" s="4"/>
      <c r="O7173" s="6"/>
      <c r="Q7173" s="20"/>
      <c r="R7173" s="5" t="str">
        <f ca="1">score</f>
        <v/>
      </c>
      <c r="S7173" s="7" t="str">
        <f ca="1">rescore_svc</f>
        <v/>
      </c>
      <c r="U7173" s="11" t="str">
        <f ca="1">price</f>
        <v/>
      </c>
      <c r="V7173" s="4"/>
      <c r="Y7173" s="388">
        <f ca="1">COUNTIFS(OFFSET($B$10, 0, 0, ROW()-9, 1), SERVICE[[#This Row],[Employee ID]], OFFSET($F$10, 0, 0, ROW()-9, 1), SERVICE[[#This Row],[Resources Role]])</f>
        <v>0</v>
      </c>
      <c r="Z7173" s="388">
        <f ca="1">COUNTIFS(OFFSET($F$10, 0, 0, ROW()-9, 1), SERVICE[[#This Row],[Resources Role]], OFFSET($H$10, 0, 0, ROW()-9, 1), SERVICE[[#This Row],[Booking]])</f>
        <v>0</v>
      </c>
    </row>
    <row r="7174" spans="1:26" x14ac:dyDescent="0.25">
      <c r="A7174" s="6" t="str">
        <f ca="1">no.</f>
        <v/>
      </c>
      <c r="E7174" s="4" t="str">
        <f ca="1">position</f>
        <v/>
      </c>
      <c r="J7174" s="318"/>
      <c r="M7174" s="4"/>
      <c r="O7174" s="6"/>
      <c r="Q7174" s="20"/>
      <c r="R7174" s="5" t="str">
        <f ca="1">score</f>
        <v/>
      </c>
      <c r="S7174" s="7" t="str">
        <f ca="1">rescore_svc</f>
        <v/>
      </c>
      <c r="U7174" s="11" t="str">
        <f ca="1">price</f>
        <v/>
      </c>
      <c r="V7174" s="4"/>
      <c r="Y7174" s="388">
        <f ca="1">COUNTIFS(OFFSET($B$10, 0, 0, ROW()-9, 1), SERVICE[[#This Row],[Employee ID]], OFFSET($F$10, 0, 0, ROW()-9, 1), SERVICE[[#This Row],[Resources Role]])</f>
        <v>0</v>
      </c>
      <c r="Z7174" s="388">
        <f ca="1">COUNTIFS(OFFSET($F$10, 0, 0, ROW()-9, 1), SERVICE[[#This Row],[Resources Role]], OFFSET($H$10, 0, 0, ROW()-9, 1), SERVICE[[#This Row],[Booking]])</f>
        <v>0</v>
      </c>
    </row>
    <row r="7175" spans="1:26" x14ac:dyDescent="0.25">
      <c r="A7175" s="6" t="str">
        <f ca="1">no.</f>
        <v/>
      </c>
      <c r="E7175" s="4" t="str">
        <f ca="1">position</f>
        <v/>
      </c>
      <c r="J7175" s="318"/>
      <c r="M7175" s="4"/>
      <c r="O7175" s="6"/>
      <c r="Q7175" s="20"/>
      <c r="R7175" s="5" t="str">
        <f ca="1">score</f>
        <v/>
      </c>
      <c r="S7175" s="7" t="str">
        <f ca="1">rescore_svc</f>
        <v/>
      </c>
      <c r="U7175" s="11" t="str">
        <f ca="1">price</f>
        <v/>
      </c>
      <c r="V7175" s="4"/>
      <c r="Y7175" s="388">
        <f ca="1">COUNTIFS(OFFSET($B$10, 0, 0, ROW()-9, 1), SERVICE[[#This Row],[Employee ID]], OFFSET($F$10, 0, 0, ROW()-9, 1), SERVICE[[#This Row],[Resources Role]])</f>
        <v>0</v>
      </c>
      <c r="Z7175" s="388">
        <f ca="1">COUNTIFS(OFFSET($F$10, 0, 0, ROW()-9, 1), SERVICE[[#This Row],[Resources Role]], OFFSET($H$10, 0, 0, ROW()-9, 1), SERVICE[[#This Row],[Booking]])</f>
        <v>0</v>
      </c>
    </row>
    <row r="7176" spans="1:26" x14ac:dyDescent="0.25">
      <c r="A7176" s="6" t="str">
        <f ca="1">no.</f>
        <v/>
      </c>
      <c r="E7176" s="4" t="str">
        <f ca="1">position</f>
        <v/>
      </c>
      <c r="J7176" s="318"/>
      <c r="M7176" s="4"/>
      <c r="O7176" s="6"/>
      <c r="Q7176" s="20"/>
      <c r="R7176" s="5" t="str">
        <f ca="1">score</f>
        <v/>
      </c>
      <c r="S7176" s="7" t="str">
        <f ca="1">rescore_svc</f>
        <v/>
      </c>
      <c r="U7176" s="11" t="str">
        <f ca="1">price</f>
        <v/>
      </c>
      <c r="V7176" s="4"/>
      <c r="Y7176" s="388">
        <f ca="1">COUNTIFS(OFFSET($B$10, 0, 0, ROW()-9, 1), SERVICE[[#This Row],[Employee ID]], OFFSET($F$10, 0, 0, ROW()-9, 1), SERVICE[[#This Row],[Resources Role]])</f>
        <v>0</v>
      </c>
      <c r="Z7176" s="388">
        <f ca="1">COUNTIFS(OFFSET($F$10, 0, 0, ROW()-9, 1), SERVICE[[#This Row],[Resources Role]], OFFSET($H$10, 0, 0, ROW()-9, 1), SERVICE[[#This Row],[Booking]])</f>
        <v>0</v>
      </c>
    </row>
    <row r="7177" spans="1:26" x14ac:dyDescent="0.25">
      <c r="A7177" s="6" t="str">
        <f ca="1">no.</f>
        <v/>
      </c>
      <c r="E7177" s="4" t="str">
        <f ca="1">position</f>
        <v/>
      </c>
      <c r="J7177" s="318"/>
      <c r="M7177" s="4"/>
      <c r="O7177" s="6"/>
      <c r="Q7177" s="20"/>
      <c r="R7177" s="5" t="str">
        <f ca="1">score</f>
        <v/>
      </c>
      <c r="S7177" s="7" t="str">
        <f ca="1">rescore_svc</f>
        <v/>
      </c>
      <c r="U7177" s="11" t="str">
        <f ca="1">price</f>
        <v/>
      </c>
      <c r="V7177" s="4"/>
      <c r="Y7177" s="388">
        <f ca="1">COUNTIFS(OFFSET($B$10, 0, 0, ROW()-9, 1), SERVICE[[#This Row],[Employee ID]], OFFSET($F$10, 0, 0, ROW()-9, 1), SERVICE[[#This Row],[Resources Role]])</f>
        <v>0</v>
      </c>
      <c r="Z7177" s="388">
        <f ca="1">COUNTIFS(OFFSET($F$10, 0, 0, ROW()-9, 1), SERVICE[[#This Row],[Resources Role]], OFFSET($H$10, 0, 0, ROW()-9, 1), SERVICE[[#This Row],[Booking]])</f>
        <v>0</v>
      </c>
    </row>
    <row r="7178" spans="1:26" x14ac:dyDescent="0.25">
      <c r="A7178" s="6" t="str">
        <f ca="1">no.</f>
        <v/>
      </c>
      <c r="E7178" s="4" t="str">
        <f ca="1">position</f>
        <v/>
      </c>
      <c r="J7178" s="318"/>
      <c r="M7178" s="4"/>
      <c r="O7178" s="6"/>
      <c r="Q7178" s="20"/>
      <c r="R7178" s="5" t="str">
        <f ca="1">score</f>
        <v/>
      </c>
      <c r="S7178" s="7" t="str">
        <f ca="1">rescore_svc</f>
        <v/>
      </c>
      <c r="U7178" s="11" t="str">
        <f ca="1">price</f>
        <v/>
      </c>
      <c r="V7178" s="4"/>
      <c r="Y7178" s="388">
        <f ca="1">COUNTIFS(OFFSET($B$10, 0, 0, ROW()-9, 1), SERVICE[[#This Row],[Employee ID]], OFFSET($F$10, 0, 0, ROW()-9, 1), SERVICE[[#This Row],[Resources Role]])</f>
        <v>0</v>
      </c>
      <c r="Z7178" s="388">
        <f ca="1">COUNTIFS(OFFSET($F$10, 0, 0, ROW()-9, 1), SERVICE[[#This Row],[Resources Role]], OFFSET($H$10, 0, 0, ROW()-9, 1), SERVICE[[#This Row],[Booking]])</f>
        <v>0</v>
      </c>
    </row>
    <row r="7179" spans="1:26" x14ac:dyDescent="0.25">
      <c r="A7179" s="6" t="str">
        <f ca="1">no.</f>
        <v/>
      </c>
      <c r="E7179" s="4" t="str">
        <f ca="1">position</f>
        <v/>
      </c>
      <c r="J7179" s="318"/>
      <c r="M7179" s="4"/>
      <c r="O7179" s="6"/>
      <c r="Q7179" s="20"/>
      <c r="R7179" s="5" t="str">
        <f ca="1">score</f>
        <v/>
      </c>
      <c r="S7179" s="7" t="str">
        <f ca="1">rescore_svc</f>
        <v/>
      </c>
      <c r="U7179" s="11" t="str">
        <f ca="1">price</f>
        <v/>
      </c>
      <c r="V7179" s="4"/>
      <c r="Y7179" s="388">
        <f ca="1">COUNTIFS(OFFSET($B$10, 0, 0, ROW()-9, 1), SERVICE[[#This Row],[Employee ID]], OFFSET($F$10, 0, 0, ROW()-9, 1), SERVICE[[#This Row],[Resources Role]])</f>
        <v>0</v>
      </c>
      <c r="Z7179" s="388">
        <f ca="1">COUNTIFS(OFFSET($F$10, 0, 0, ROW()-9, 1), SERVICE[[#This Row],[Resources Role]], OFFSET($H$10, 0, 0, ROW()-9, 1), SERVICE[[#This Row],[Booking]])</f>
        <v>0</v>
      </c>
    </row>
    <row r="7180" spans="1:26" x14ac:dyDescent="0.25">
      <c r="A7180" s="6" t="str">
        <f ca="1">no.</f>
        <v/>
      </c>
      <c r="E7180" s="4" t="str">
        <f ca="1">position</f>
        <v/>
      </c>
      <c r="J7180" s="318"/>
      <c r="M7180" s="4"/>
      <c r="O7180" s="6"/>
      <c r="Q7180" s="20"/>
      <c r="R7180" s="5" t="str">
        <f ca="1">score</f>
        <v/>
      </c>
      <c r="S7180" s="7" t="str">
        <f ca="1">rescore_svc</f>
        <v/>
      </c>
      <c r="U7180" s="11" t="str">
        <f ca="1">price</f>
        <v/>
      </c>
      <c r="V7180" s="4"/>
      <c r="Y7180" s="388">
        <f ca="1">COUNTIFS(OFFSET($B$10, 0, 0, ROW()-9, 1), SERVICE[[#This Row],[Employee ID]], OFFSET($F$10, 0, 0, ROW()-9, 1), SERVICE[[#This Row],[Resources Role]])</f>
        <v>0</v>
      </c>
      <c r="Z7180" s="388">
        <f ca="1">COUNTIFS(OFFSET($F$10, 0, 0, ROW()-9, 1), SERVICE[[#This Row],[Resources Role]], OFFSET($H$10, 0, 0, ROW()-9, 1), SERVICE[[#This Row],[Booking]])</f>
        <v>0</v>
      </c>
    </row>
    <row r="7181" spans="1:26" x14ac:dyDescent="0.25">
      <c r="A7181" s="6" t="str">
        <f ca="1">no.</f>
        <v/>
      </c>
      <c r="E7181" s="4" t="str">
        <f ca="1">position</f>
        <v/>
      </c>
      <c r="J7181" s="318"/>
      <c r="M7181" s="4"/>
      <c r="O7181" s="6"/>
      <c r="Q7181" s="20"/>
      <c r="R7181" s="5" t="str">
        <f ca="1">score</f>
        <v/>
      </c>
      <c r="S7181" s="7" t="str">
        <f ca="1">rescore_svc</f>
        <v/>
      </c>
      <c r="U7181" s="11" t="str">
        <f ca="1">price</f>
        <v/>
      </c>
      <c r="V7181" s="4"/>
      <c r="Y7181" s="388">
        <f ca="1">COUNTIFS(OFFSET($B$10, 0, 0, ROW()-9, 1), SERVICE[[#This Row],[Employee ID]], OFFSET($F$10, 0, 0, ROW()-9, 1), SERVICE[[#This Row],[Resources Role]])</f>
        <v>0</v>
      </c>
      <c r="Z7181" s="388">
        <f ca="1">COUNTIFS(OFFSET($F$10, 0, 0, ROW()-9, 1), SERVICE[[#This Row],[Resources Role]], OFFSET($H$10, 0, 0, ROW()-9, 1), SERVICE[[#This Row],[Booking]])</f>
        <v>0</v>
      </c>
    </row>
    <row r="7182" spans="1:26" x14ac:dyDescent="0.25">
      <c r="A7182" s="6" t="str">
        <f ca="1">no.</f>
        <v/>
      </c>
      <c r="E7182" s="4" t="str">
        <f ca="1">position</f>
        <v/>
      </c>
      <c r="J7182" s="318"/>
      <c r="M7182" s="4"/>
      <c r="O7182" s="6"/>
      <c r="Q7182" s="20"/>
      <c r="R7182" s="5" t="str">
        <f ca="1">score</f>
        <v/>
      </c>
      <c r="S7182" s="7" t="str">
        <f ca="1">rescore_svc</f>
        <v/>
      </c>
      <c r="U7182" s="11" t="str">
        <f ca="1">price</f>
        <v/>
      </c>
      <c r="V7182" s="4"/>
      <c r="Y7182" s="388">
        <f ca="1">COUNTIFS(OFFSET($B$10, 0, 0, ROW()-9, 1), SERVICE[[#This Row],[Employee ID]], OFFSET($F$10, 0, 0, ROW()-9, 1), SERVICE[[#This Row],[Resources Role]])</f>
        <v>0</v>
      </c>
      <c r="Z7182" s="388">
        <f ca="1">COUNTIFS(OFFSET($F$10, 0, 0, ROW()-9, 1), SERVICE[[#This Row],[Resources Role]], OFFSET($H$10, 0, 0, ROW()-9, 1), SERVICE[[#This Row],[Booking]])</f>
        <v>0</v>
      </c>
    </row>
    <row r="7183" spans="1:26" x14ac:dyDescent="0.25">
      <c r="A7183" s="6" t="str">
        <f ca="1">no.</f>
        <v/>
      </c>
      <c r="E7183" s="4" t="str">
        <f ca="1">position</f>
        <v/>
      </c>
      <c r="J7183" s="318"/>
      <c r="M7183" s="4"/>
      <c r="O7183" s="6"/>
      <c r="Q7183" s="20"/>
      <c r="R7183" s="5" t="str">
        <f ca="1">score</f>
        <v/>
      </c>
      <c r="S7183" s="7" t="str">
        <f ca="1">rescore_svc</f>
        <v/>
      </c>
      <c r="U7183" s="11" t="str">
        <f ca="1">price</f>
        <v/>
      </c>
      <c r="V7183" s="4"/>
      <c r="Y7183" s="388">
        <f ca="1">COUNTIFS(OFFSET($B$10, 0, 0, ROW()-9, 1), SERVICE[[#This Row],[Employee ID]], OFFSET($F$10, 0, 0, ROW()-9, 1), SERVICE[[#This Row],[Resources Role]])</f>
        <v>0</v>
      </c>
      <c r="Z7183" s="388">
        <f ca="1">COUNTIFS(OFFSET($F$10, 0, 0, ROW()-9, 1), SERVICE[[#This Row],[Resources Role]], OFFSET($H$10, 0, 0, ROW()-9, 1), SERVICE[[#This Row],[Booking]])</f>
        <v>0</v>
      </c>
    </row>
    <row r="7184" spans="1:26" x14ac:dyDescent="0.25">
      <c r="A7184" s="6" t="str">
        <f ca="1">no.</f>
        <v/>
      </c>
      <c r="E7184" s="4" t="str">
        <f ca="1">position</f>
        <v/>
      </c>
      <c r="J7184" s="318"/>
      <c r="M7184" s="4"/>
      <c r="O7184" s="6"/>
      <c r="Q7184" s="20"/>
      <c r="R7184" s="5" t="str">
        <f ca="1">score</f>
        <v/>
      </c>
      <c r="S7184" s="7" t="str">
        <f ca="1">rescore_svc</f>
        <v/>
      </c>
      <c r="U7184" s="11" t="str">
        <f ca="1">price</f>
        <v/>
      </c>
      <c r="V7184" s="4"/>
      <c r="Y7184" s="388">
        <f ca="1">COUNTIFS(OFFSET($B$10, 0, 0, ROW()-9, 1), SERVICE[[#This Row],[Employee ID]], OFFSET($F$10, 0, 0, ROW()-9, 1), SERVICE[[#This Row],[Resources Role]])</f>
        <v>0</v>
      </c>
      <c r="Z7184" s="388">
        <f ca="1">COUNTIFS(OFFSET($F$10, 0, 0, ROW()-9, 1), SERVICE[[#This Row],[Resources Role]], OFFSET($H$10, 0, 0, ROW()-9, 1), SERVICE[[#This Row],[Booking]])</f>
        <v>0</v>
      </c>
    </row>
    <row r="7185" spans="1:26" x14ac:dyDescent="0.25">
      <c r="A7185" s="6" t="str">
        <f ca="1">no.</f>
        <v/>
      </c>
      <c r="E7185" s="4" t="str">
        <f ca="1">position</f>
        <v/>
      </c>
      <c r="J7185" s="318"/>
      <c r="M7185" s="4"/>
      <c r="O7185" s="6"/>
      <c r="Q7185" s="20"/>
      <c r="R7185" s="5" t="str">
        <f ca="1">score</f>
        <v/>
      </c>
      <c r="S7185" s="7" t="str">
        <f ca="1">rescore_svc</f>
        <v/>
      </c>
      <c r="U7185" s="11" t="str">
        <f ca="1">price</f>
        <v/>
      </c>
      <c r="V7185" s="4"/>
      <c r="Y7185" s="388">
        <f ca="1">COUNTIFS(OFFSET($B$10, 0, 0, ROW()-9, 1), SERVICE[[#This Row],[Employee ID]], OFFSET($F$10, 0, 0, ROW()-9, 1), SERVICE[[#This Row],[Resources Role]])</f>
        <v>0</v>
      </c>
      <c r="Z7185" s="388">
        <f ca="1">COUNTIFS(OFFSET($F$10, 0, 0, ROW()-9, 1), SERVICE[[#This Row],[Resources Role]], OFFSET($H$10, 0, 0, ROW()-9, 1), SERVICE[[#This Row],[Booking]])</f>
        <v>0</v>
      </c>
    </row>
    <row r="7186" spans="1:26" x14ac:dyDescent="0.25">
      <c r="A7186" s="6" t="str">
        <f ca="1">no.</f>
        <v/>
      </c>
      <c r="E7186" s="4" t="str">
        <f ca="1">position</f>
        <v/>
      </c>
      <c r="J7186" s="318"/>
      <c r="M7186" s="4"/>
      <c r="O7186" s="6"/>
      <c r="Q7186" s="20"/>
      <c r="R7186" s="5" t="str">
        <f ca="1">score</f>
        <v/>
      </c>
      <c r="S7186" s="7" t="str">
        <f ca="1">rescore_svc</f>
        <v/>
      </c>
      <c r="U7186" s="11" t="str">
        <f ca="1">price</f>
        <v/>
      </c>
      <c r="V7186" s="4"/>
      <c r="Y7186" s="388">
        <f ca="1">COUNTIFS(OFFSET($B$10, 0, 0, ROW()-9, 1), SERVICE[[#This Row],[Employee ID]], OFFSET($F$10, 0, 0, ROW()-9, 1), SERVICE[[#This Row],[Resources Role]])</f>
        <v>0</v>
      </c>
      <c r="Z7186" s="388">
        <f ca="1">COUNTIFS(OFFSET($F$10, 0, 0, ROW()-9, 1), SERVICE[[#This Row],[Resources Role]], OFFSET($H$10, 0, 0, ROW()-9, 1), SERVICE[[#This Row],[Booking]])</f>
        <v>0</v>
      </c>
    </row>
    <row r="7187" spans="1:26" x14ac:dyDescent="0.25">
      <c r="A7187" s="6" t="str">
        <f ca="1">no.</f>
        <v/>
      </c>
      <c r="E7187" s="4" t="str">
        <f ca="1">position</f>
        <v/>
      </c>
      <c r="J7187" s="318"/>
      <c r="M7187" s="4"/>
      <c r="O7187" s="6"/>
      <c r="Q7187" s="20"/>
      <c r="R7187" s="5" t="str">
        <f ca="1">score</f>
        <v/>
      </c>
      <c r="S7187" s="7" t="str">
        <f ca="1">rescore_svc</f>
        <v/>
      </c>
      <c r="U7187" s="11" t="str">
        <f ca="1">price</f>
        <v/>
      </c>
      <c r="V7187" s="4"/>
      <c r="Y7187" s="388">
        <f ca="1">COUNTIFS(OFFSET($B$10, 0, 0, ROW()-9, 1), SERVICE[[#This Row],[Employee ID]], OFFSET($F$10, 0, 0, ROW()-9, 1), SERVICE[[#This Row],[Resources Role]])</f>
        <v>0</v>
      </c>
      <c r="Z7187" s="388">
        <f ca="1">COUNTIFS(OFFSET($F$10, 0, 0, ROW()-9, 1), SERVICE[[#This Row],[Resources Role]], OFFSET($H$10, 0, 0, ROW()-9, 1), SERVICE[[#This Row],[Booking]])</f>
        <v>0</v>
      </c>
    </row>
    <row r="7188" spans="1:26" x14ac:dyDescent="0.25">
      <c r="A7188" s="6" t="str">
        <f ca="1">no.</f>
        <v/>
      </c>
      <c r="E7188" s="4" t="str">
        <f ca="1">position</f>
        <v/>
      </c>
      <c r="J7188" s="318"/>
      <c r="M7188" s="4"/>
      <c r="O7188" s="6"/>
      <c r="Q7188" s="20"/>
      <c r="R7188" s="5" t="str">
        <f ca="1">score</f>
        <v/>
      </c>
      <c r="S7188" s="7" t="str">
        <f ca="1">rescore_svc</f>
        <v/>
      </c>
      <c r="U7188" s="11" t="str">
        <f ca="1">price</f>
        <v/>
      </c>
      <c r="V7188" s="4"/>
      <c r="Y7188" s="388">
        <f ca="1">COUNTIFS(OFFSET($B$10, 0, 0, ROW()-9, 1), SERVICE[[#This Row],[Employee ID]], OFFSET($F$10, 0, 0, ROW()-9, 1), SERVICE[[#This Row],[Resources Role]])</f>
        <v>0</v>
      </c>
      <c r="Z7188" s="388">
        <f ca="1">COUNTIFS(OFFSET($F$10, 0, 0, ROW()-9, 1), SERVICE[[#This Row],[Resources Role]], OFFSET($H$10, 0, 0, ROW()-9, 1), SERVICE[[#This Row],[Booking]])</f>
        <v>0</v>
      </c>
    </row>
    <row r="7189" spans="1:26" x14ac:dyDescent="0.25">
      <c r="A7189" s="6" t="str">
        <f ca="1">no.</f>
        <v/>
      </c>
      <c r="E7189" s="4" t="str">
        <f ca="1">position</f>
        <v/>
      </c>
      <c r="J7189" s="318"/>
      <c r="M7189" s="4"/>
      <c r="O7189" s="6"/>
      <c r="Q7189" s="20"/>
      <c r="R7189" s="5" t="str">
        <f ca="1">score</f>
        <v/>
      </c>
      <c r="S7189" s="7" t="str">
        <f ca="1">rescore_svc</f>
        <v/>
      </c>
      <c r="U7189" s="11" t="str">
        <f ca="1">price</f>
        <v/>
      </c>
      <c r="V7189" s="4"/>
      <c r="Y7189" s="388">
        <f ca="1">COUNTIFS(OFFSET($B$10, 0, 0, ROW()-9, 1), SERVICE[[#This Row],[Employee ID]], OFFSET($F$10, 0, 0, ROW()-9, 1), SERVICE[[#This Row],[Resources Role]])</f>
        <v>0</v>
      </c>
      <c r="Z7189" s="388">
        <f ca="1">COUNTIFS(OFFSET($F$10, 0, 0, ROW()-9, 1), SERVICE[[#This Row],[Resources Role]], OFFSET($H$10, 0, 0, ROW()-9, 1), SERVICE[[#This Row],[Booking]])</f>
        <v>0</v>
      </c>
    </row>
    <row r="7190" spans="1:26" x14ac:dyDescent="0.25">
      <c r="A7190" s="6" t="str">
        <f ca="1">no.</f>
        <v/>
      </c>
      <c r="E7190" s="4" t="str">
        <f ca="1">position</f>
        <v/>
      </c>
      <c r="J7190" s="318"/>
      <c r="M7190" s="4"/>
      <c r="O7190" s="6"/>
      <c r="Q7190" s="20"/>
      <c r="R7190" s="5" t="str">
        <f ca="1">score</f>
        <v/>
      </c>
      <c r="S7190" s="7" t="str">
        <f ca="1">rescore_svc</f>
        <v/>
      </c>
      <c r="U7190" s="11" t="str">
        <f ca="1">price</f>
        <v/>
      </c>
      <c r="V7190" s="4"/>
      <c r="Y7190" s="388">
        <f ca="1">COUNTIFS(OFFSET($B$10, 0, 0, ROW()-9, 1), SERVICE[[#This Row],[Employee ID]], OFFSET($F$10, 0, 0, ROW()-9, 1), SERVICE[[#This Row],[Resources Role]])</f>
        <v>0</v>
      </c>
      <c r="Z7190" s="388">
        <f ca="1">COUNTIFS(OFFSET($F$10, 0, 0, ROW()-9, 1), SERVICE[[#This Row],[Resources Role]], OFFSET($H$10, 0, 0, ROW()-9, 1), SERVICE[[#This Row],[Booking]])</f>
        <v>0</v>
      </c>
    </row>
    <row r="7191" spans="1:26" x14ac:dyDescent="0.25">
      <c r="A7191" s="6" t="str">
        <f ca="1">no.</f>
        <v/>
      </c>
      <c r="E7191" s="4" t="str">
        <f ca="1">position</f>
        <v/>
      </c>
      <c r="J7191" s="318"/>
      <c r="M7191" s="4"/>
      <c r="O7191" s="6"/>
      <c r="Q7191" s="20"/>
      <c r="R7191" s="5" t="str">
        <f ca="1">score</f>
        <v/>
      </c>
      <c r="S7191" s="7" t="str">
        <f ca="1">rescore_svc</f>
        <v/>
      </c>
      <c r="U7191" s="11" t="str">
        <f ca="1">price</f>
        <v/>
      </c>
      <c r="V7191" s="4"/>
      <c r="Y7191" s="388">
        <f ca="1">COUNTIFS(OFFSET($B$10, 0, 0, ROW()-9, 1), SERVICE[[#This Row],[Employee ID]], OFFSET($F$10, 0, 0, ROW()-9, 1), SERVICE[[#This Row],[Resources Role]])</f>
        <v>0</v>
      </c>
      <c r="Z7191" s="388">
        <f ca="1">COUNTIFS(OFFSET($F$10, 0, 0, ROW()-9, 1), SERVICE[[#This Row],[Resources Role]], OFFSET($H$10, 0, 0, ROW()-9, 1), SERVICE[[#This Row],[Booking]])</f>
        <v>0</v>
      </c>
    </row>
    <row r="7192" spans="1:26" x14ac:dyDescent="0.25">
      <c r="A7192" s="6" t="str">
        <f ca="1">no.</f>
        <v/>
      </c>
      <c r="E7192" s="4" t="str">
        <f ca="1">position</f>
        <v/>
      </c>
      <c r="J7192" s="318"/>
      <c r="M7192" s="4"/>
      <c r="O7192" s="6"/>
      <c r="Q7192" s="20"/>
      <c r="R7192" s="5" t="str">
        <f ca="1">score</f>
        <v/>
      </c>
      <c r="S7192" s="7" t="str">
        <f ca="1">rescore_svc</f>
        <v/>
      </c>
      <c r="U7192" s="11" t="str">
        <f ca="1">price</f>
        <v/>
      </c>
      <c r="V7192" s="4"/>
      <c r="Y7192" s="388">
        <f ca="1">COUNTIFS(OFFSET($B$10, 0, 0, ROW()-9, 1), SERVICE[[#This Row],[Employee ID]], OFFSET($F$10, 0, 0, ROW()-9, 1), SERVICE[[#This Row],[Resources Role]])</f>
        <v>0</v>
      </c>
      <c r="Z7192" s="388">
        <f ca="1">COUNTIFS(OFFSET($F$10, 0, 0, ROW()-9, 1), SERVICE[[#This Row],[Resources Role]], OFFSET($H$10, 0, 0, ROW()-9, 1), SERVICE[[#This Row],[Booking]])</f>
        <v>0</v>
      </c>
    </row>
    <row r="7193" spans="1:26" x14ac:dyDescent="0.25">
      <c r="A7193" s="6" t="str">
        <f ca="1">no.</f>
        <v/>
      </c>
      <c r="E7193" s="4" t="str">
        <f ca="1">position</f>
        <v/>
      </c>
      <c r="J7193" s="318"/>
      <c r="M7193" s="4"/>
      <c r="O7193" s="6"/>
      <c r="Q7193" s="20"/>
      <c r="R7193" s="5" t="str">
        <f ca="1">score</f>
        <v/>
      </c>
      <c r="S7193" s="7" t="str">
        <f ca="1">rescore_svc</f>
        <v/>
      </c>
      <c r="U7193" s="11" t="str">
        <f ca="1">price</f>
        <v/>
      </c>
      <c r="V7193" s="4"/>
      <c r="Y7193" s="388">
        <f ca="1">COUNTIFS(OFFSET($B$10, 0, 0, ROW()-9, 1), SERVICE[[#This Row],[Employee ID]], OFFSET($F$10, 0, 0, ROW()-9, 1), SERVICE[[#This Row],[Resources Role]])</f>
        <v>0</v>
      </c>
      <c r="Z7193" s="388">
        <f ca="1">COUNTIFS(OFFSET($F$10, 0, 0, ROW()-9, 1), SERVICE[[#This Row],[Resources Role]], OFFSET($H$10, 0, 0, ROW()-9, 1), SERVICE[[#This Row],[Booking]])</f>
        <v>0</v>
      </c>
    </row>
    <row r="7194" spans="1:26" x14ac:dyDescent="0.25">
      <c r="A7194" s="6" t="str">
        <f ca="1">no.</f>
        <v/>
      </c>
      <c r="E7194" s="4" t="str">
        <f ca="1">position</f>
        <v/>
      </c>
      <c r="J7194" s="318"/>
      <c r="M7194" s="4"/>
      <c r="O7194" s="6"/>
      <c r="Q7194" s="20"/>
      <c r="R7194" s="5" t="str">
        <f ca="1">score</f>
        <v/>
      </c>
      <c r="S7194" s="7" t="str">
        <f ca="1">rescore_svc</f>
        <v/>
      </c>
      <c r="U7194" s="11" t="str">
        <f ca="1">price</f>
        <v/>
      </c>
      <c r="V7194" s="4"/>
      <c r="Y7194" s="388">
        <f ca="1">COUNTIFS(OFFSET($B$10, 0, 0, ROW()-9, 1), SERVICE[[#This Row],[Employee ID]], OFFSET($F$10, 0, 0, ROW()-9, 1), SERVICE[[#This Row],[Resources Role]])</f>
        <v>0</v>
      </c>
      <c r="Z7194" s="388">
        <f ca="1">COUNTIFS(OFFSET($F$10, 0, 0, ROW()-9, 1), SERVICE[[#This Row],[Resources Role]], OFFSET($H$10, 0, 0, ROW()-9, 1), SERVICE[[#This Row],[Booking]])</f>
        <v>0</v>
      </c>
    </row>
    <row r="7195" spans="1:26" x14ac:dyDescent="0.25">
      <c r="A7195" s="6" t="str">
        <f ca="1">no.</f>
        <v/>
      </c>
      <c r="E7195" s="4" t="str">
        <f ca="1">position</f>
        <v/>
      </c>
      <c r="J7195" s="318"/>
      <c r="M7195" s="4"/>
      <c r="O7195" s="6"/>
      <c r="Q7195" s="20"/>
      <c r="R7195" s="5" t="str">
        <f ca="1">score</f>
        <v/>
      </c>
      <c r="S7195" s="7" t="str">
        <f ca="1">rescore_svc</f>
        <v/>
      </c>
      <c r="U7195" s="11" t="str">
        <f ca="1">price</f>
        <v/>
      </c>
      <c r="V7195" s="4"/>
      <c r="Y7195" s="388">
        <f ca="1">COUNTIFS(OFFSET($B$10, 0, 0, ROW()-9, 1), SERVICE[[#This Row],[Employee ID]], OFFSET($F$10, 0, 0, ROW()-9, 1), SERVICE[[#This Row],[Resources Role]])</f>
        <v>0</v>
      </c>
      <c r="Z7195" s="388">
        <f ca="1">COUNTIFS(OFFSET($F$10, 0, 0, ROW()-9, 1), SERVICE[[#This Row],[Resources Role]], OFFSET($H$10, 0, 0, ROW()-9, 1), SERVICE[[#This Row],[Booking]])</f>
        <v>0</v>
      </c>
    </row>
    <row r="7196" spans="1:26" x14ac:dyDescent="0.25">
      <c r="A7196" s="6" t="str">
        <f ca="1">no.</f>
        <v/>
      </c>
      <c r="E7196" s="4" t="str">
        <f ca="1">position</f>
        <v/>
      </c>
      <c r="J7196" s="318"/>
      <c r="M7196" s="4"/>
      <c r="O7196" s="6"/>
      <c r="Q7196" s="20"/>
      <c r="R7196" s="5" t="str">
        <f ca="1">score</f>
        <v/>
      </c>
      <c r="S7196" s="7" t="str">
        <f ca="1">rescore_svc</f>
        <v/>
      </c>
      <c r="U7196" s="11" t="str">
        <f ca="1">price</f>
        <v/>
      </c>
      <c r="V7196" s="4"/>
      <c r="Y7196" s="388">
        <f ca="1">COUNTIFS(OFFSET($B$10, 0, 0, ROW()-9, 1), SERVICE[[#This Row],[Employee ID]], OFFSET($F$10, 0, 0, ROW()-9, 1), SERVICE[[#This Row],[Resources Role]])</f>
        <v>0</v>
      </c>
      <c r="Z7196" s="388">
        <f ca="1">COUNTIFS(OFFSET($F$10, 0, 0, ROW()-9, 1), SERVICE[[#This Row],[Resources Role]], OFFSET($H$10, 0, 0, ROW()-9, 1), SERVICE[[#This Row],[Booking]])</f>
        <v>0</v>
      </c>
    </row>
    <row r="7197" spans="1:26" x14ac:dyDescent="0.25">
      <c r="A7197" s="6" t="str">
        <f ca="1">no.</f>
        <v/>
      </c>
      <c r="E7197" s="4" t="str">
        <f ca="1">position</f>
        <v/>
      </c>
      <c r="J7197" s="318"/>
      <c r="M7197" s="4"/>
      <c r="O7197" s="6"/>
      <c r="Q7197" s="20"/>
      <c r="R7197" s="5" t="str">
        <f ca="1">score</f>
        <v/>
      </c>
      <c r="S7197" s="7" t="str">
        <f ca="1">rescore_svc</f>
        <v/>
      </c>
      <c r="U7197" s="11" t="str">
        <f ca="1">price</f>
        <v/>
      </c>
      <c r="V7197" s="4"/>
      <c r="Y7197" s="388">
        <f ca="1">COUNTIFS(OFFSET($B$10, 0, 0, ROW()-9, 1), SERVICE[[#This Row],[Employee ID]], OFFSET($F$10, 0, 0, ROW()-9, 1), SERVICE[[#This Row],[Resources Role]])</f>
        <v>0</v>
      </c>
      <c r="Z7197" s="388">
        <f ca="1">COUNTIFS(OFFSET($F$10, 0, 0, ROW()-9, 1), SERVICE[[#This Row],[Resources Role]], OFFSET($H$10, 0, 0, ROW()-9, 1), SERVICE[[#This Row],[Booking]])</f>
        <v>0</v>
      </c>
    </row>
    <row r="7198" spans="1:26" x14ac:dyDescent="0.25">
      <c r="A7198" s="6" t="str">
        <f ca="1">no.</f>
        <v/>
      </c>
      <c r="E7198" s="4" t="str">
        <f ca="1">position</f>
        <v/>
      </c>
      <c r="J7198" s="318"/>
      <c r="M7198" s="4"/>
      <c r="O7198" s="6"/>
      <c r="Q7198" s="20"/>
      <c r="R7198" s="5" t="str">
        <f ca="1">score</f>
        <v/>
      </c>
      <c r="S7198" s="7" t="str">
        <f ca="1">rescore_svc</f>
        <v/>
      </c>
      <c r="U7198" s="11" t="str">
        <f ca="1">price</f>
        <v/>
      </c>
      <c r="V7198" s="4"/>
      <c r="Y7198" s="388">
        <f ca="1">COUNTIFS(OFFSET($B$10, 0, 0, ROW()-9, 1), SERVICE[[#This Row],[Employee ID]], OFFSET($F$10, 0, 0, ROW()-9, 1), SERVICE[[#This Row],[Resources Role]])</f>
        <v>0</v>
      </c>
      <c r="Z7198" s="388">
        <f ca="1">COUNTIFS(OFFSET($F$10, 0, 0, ROW()-9, 1), SERVICE[[#This Row],[Resources Role]], OFFSET($H$10, 0, 0, ROW()-9, 1), SERVICE[[#This Row],[Booking]])</f>
        <v>0</v>
      </c>
    </row>
    <row r="7199" spans="1:26" x14ac:dyDescent="0.25">
      <c r="A7199" s="6" t="str">
        <f ca="1">no.</f>
        <v/>
      </c>
      <c r="E7199" s="4" t="str">
        <f ca="1">position</f>
        <v/>
      </c>
      <c r="J7199" s="318"/>
      <c r="M7199" s="4"/>
      <c r="O7199" s="6"/>
      <c r="Q7199" s="20"/>
      <c r="R7199" s="5" t="str">
        <f ca="1">score</f>
        <v/>
      </c>
      <c r="S7199" s="7" t="str">
        <f ca="1">rescore_svc</f>
        <v/>
      </c>
      <c r="U7199" s="11" t="str">
        <f ca="1">price</f>
        <v/>
      </c>
      <c r="V7199" s="4"/>
      <c r="Y7199" s="388">
        <f ca="1">COUNTIFS(OFFSET($B$10, 0, 0, ROW()-9, 1), SERVICE[[#This Row],[Employee ID]], OFFSET($F$10, 0, 0, ROW()-9, 1), SERVICE[[#This Row],[Resources Role]])</f>
        <v>0</v>
      </c>
      <c r="Z7199" s="388">
        <f ca="1">COUNTIFS(OFFSET($F$10, 0, 0, ROW()-9, 1), SERVICE[[#This Row],[Resources Role]], OFFSET($H$10, 0, 0, ROW()-9, 1), SERVICE[[#This Row],[Booking]])</f>
        <v>0</v>
      </c>
    </row>
    <row r="7200" spans="1:26" x14ac:dyDescent="0.25">
      <c r="A7200" s="6" t="str">
        <f ca="1">no.</f>
        <v/>
      </c>
      <c r="E7200" s="4" t="str">
        <f ca="1">position</f>
        <v/>
      </c>
      <c r="J7200" s="318"/>
      <c r="M7200" s="4"/>
      <c r="O7200" s="6"/>
      <c r="Q7200" s="20"/>
      <c r="R7200" s="5" t="str">
        <f ca="1">score</f>
        <v/>
      </c>
      <c r="S7200" s="7" t="str">
        <f ca="1">rescore_svc</f>
        <v/>
      </c>
      <c r="U7200" s="11" t="str">
        <f ca="1">price</f>
        <v/>
      </c>
      <c r="V7200" s="4"/>
      <c r="Y7200" s="388">
        <f ca="1">COUNTIFS(OFFSET($B$10, 0, 0, ROW()-9, 1), SERVICE[[#This Row],[Employee ID]], OFFSET($F$10, 0, 0, ROW()-9, 1), SERVICE[[#This Row],[Resources Role]])</f>
        <v>0</v>
      </c>
      <c r="Z7200" s="388">
        <f ca="1">COUNTIFS(OFFSET($F$10, 0, 0, ROW()-9, 1), SERVICE[[#This Row],[Resources Role]], OFFSET($H$10, 0, 0, ROW()-9, 1), SERVICE[[#This Row],[Booking]])</f>
        <v>0</v>
      </c>
    </row>
    <row r="7201" spans="1:26" x14ac:dyDescent="0.25">
      <c r="A7201" s="6" t="str">
        <f ca="1">no.</f>
        <v/>
      </c>
      <c r="E7201" s="4" t="str">
        <f ca="1">position</f>
        <v/>
      </c>
      <c r="J7201" s="318"/>
      <c r="M7201" s="4"/>
      <c r="O7201" s="6"/>
      <c r="Q7201" s="20"/>
      <c r="R7201" s="5" t="str">
        <f ca="1">score</f>
        <v/>
      </c>
      <c r="S7201" s="7" t="str">
        <f ca="1">rescore_svc</f>
        <v/>
      </c>
      <c r="U7201" s="11" t="str">
        <f ca="1">price</f>
        <v/>
      </c>
      <c r="V7201" s="4"/>
      <c r="Y7201" s="388">
        <f ca="1">COUNTIFS(OFFSET($B$10, 0, 0, ROW()-9, 1), SERVICE[[#This Row],[Employee ID]], OFFSET($F$10, 0, 0, ROW()-9, 1), SERVICE[[#This Row],[Resources Role]])</f>
        <v>0</v>
      </c>
      <c r="Z7201" s="388">
        <f ca="1">COUNTIFS(OFFSET($F$10, 0, 0, ROW()-9, 1), SERVICE[[#This Row],[Resources Role]], OFFSET($H$10, 0, 0, ROW()-9, 1), SERVICE[[#This Row],[Booking]])</f>
        <v>0</v>
      </c>
    </row>
    <row r="7202" spans="1:26" x14ac:dyDescent="0.25">
      <c r="A7202" s="6" t="str">
        <f ca="1">no.</f>
        <v/>
      </c>
      <c r="E7202" s="4" t="str">
        <f ca="1">position</f>
        <v/>
      </c>
      <c r="J7202" s="318"/>
      <c r="M7202" s="4"/>
      <c r="O7202" s="6"/>
      <c r="Q7202" s="20"/>
      <c r="R7202" s="5" t="str">
        <f ca="1">score</f>
        <v/>
      </c>
      <c r="S7202" s="7" t="str">
        <f ca="1">rescore_svc</f>
        <v/>
      </c>
      <c r="U7202" s="11" t="str">
        <f ca="1">price</f>
        <v/>
      </c>
      <c r="V7202" s="4"/>
      <c r="Y7202" s="388">
        <f ca="1">COUNTIFS(OFFSET($B$10, 0, 0, ROW()-9, 1), SERVICE[[#This Row],[Employee ID]], OFFSET($F$10, 0, 0, ROW()-9, 1), SERVICE[[#This Row],[Resources Role]])</f>
        <v>0</v>
      </c>
      <c r="Z7202" s="388">
        <f ca="1">COUNTIFS(OFFSET($F$10, 0, 0, ROW()-9, 1), SERVICE[[#This Row],[Resources Role]], OFFSET($H$10, 0, 0, ROW()-9, 1), SERVICE[[#This Row],[Booking]])</f>
        <v>0</v>
      </c>
    </row>
    <row r="7203" spans="1:26" x14ac:dyDescent="0.25">
      <c r="A7203" s="6" t="str">
        <f ca="1">no.</f>
        <v/>
      </c>
      <c r="E7203" s="4" t="str">
        <f ca="1">position</f>
        <v/>
      </c>
      <c r="J7203" s="318"/>
      <c r="M7203" s="4"/>
      <c r="O7203" s="6"/>
      <c r="Q7203" s="20"/>
      <c r="R7203" s="5" t="str">
        <f ca="1">score</f>
        <v/>
      </c>
      <c r="S7203" s="7" t="str">
        <f ca="1">rescore_svc</f>
        <v/>
      </c>
      <c r="U7203" s="11" t="str">
        <f ca="1">price</f>
        <v/>
      </c>
      <c r="V7203" s="4"/>
      <c r="Y7203" s="388">
        <f ca="1">COUNTIFS(OFFSET($B$10, 0, 0, ROW()-9, 1), SERVICE[[#This Row],[Employee ID]], OFFSET($F$10, 0, 0, ROW()-9, 1), SERVICE[[#This Row],[Resources Role]])</f>
        <v>0</v>
      </c>
      <c r="Z7203" s="388">
        <f ca="1">COUNTIFS(OFFSET($F$10, 0, 0, ROW()-9, 1), SERVICE[[#This Row],[Resources Role]], OFFSET($H$10, 0, 0, ROW()-9, 1), SERVICE[[#This Row],[Booking]])</f>
        <v>0</v>
      </c>
    </row>
    <row r="7204" spans="1:26" x14ac:dyDescent="0.25">
      <c r="A7204" s="6" t="str">
        <f ca="1">no.</f>
        <v/>
      </c>
      <c r="E7204" s="4" t="str">
        <f ca="1">position</f>
        <v/>
      </c>
      <c r="J7204" s="318"/>
      <c r="M7204" s="4"/>
      <c r="O7204" s="6"/>
      <c r="Q7204" s="20"/>
      <c r="R7204" s="5" t="str">
        <f ca="1">score</f>
        <v/>
      </c>
      <c r="S7204" s="7" t="str">
        <f ca="1">rescore_svc</f>
        <v/>
      </c>
      <c r="U7204" s="11" t="str">
        <f ca="1">price</f>
        <v/>
      </c>
      <c r="V7204" s="4"/>
      <c r="Y7204" s="388">
        <f ca="1">COUNTIFS(OFFSET($B$10, 0, 0, ROW()-9, 1), SERVICE[[#This Row],[Employee ID]], OFFSET($F$10, 0, 0, ROW()-9, 1), SERVICE[[#This Row],[Resources Role]])</f>
        <v>0</v>
      </c>
      <c r="Z7204" s="388">
        <f ca="1">COUNTIFS(OFFSET($F$10, 0, 0, ROW()-9, 1), SERVICE[[#This Row],[Resources Role]], OFFSET($H$10, 0, 0, ROW()-9, 1), SERVICE[[#This Row],[Booking]])</f>
        <v>0</v>
      </c>
    </row>
    <row r="7205" spans="1:26" x14ac:dyDescent="0.25">
      <c r="A7205" s="6" t="str">
        <f ca="1">no.</f>
        <v/>
      </c>
      <c r="E7205" s="4" t="str">
        <f ca="1">position</f>
        <v/>
      </c>
      <c r="J7205" s="318"/>
      <c r="M7205" s="4"/>
      <c r="O7205" s="6"/>
      <c r="Q7205" s="20"/>
      <c r="R7205" s="5" t="str">
        <f ca="1">score</f>
        <v/>
      </c>
      <c r="S7205" s="7" t="str">
        <f ca="1">rescore_svc</f>
        <v/>
      </c>
      <c r="U7205" s="11" t="str">
        <f ca="1">price</f>
        <v/>
      </c>
      <c r="V7205" s="4"/>
      <c r="Y7205" s="388">
        <f ca="1">COUNTIFS(OFFSET($B$10, 0, 0, ROW()-9, 1), SERVICE[[#This Row],[Employee ID]], OFFSET($F$10, 0, 0, ROW()-9, 1), SERVICE[[#This Row],[Resources Role]])</f>
        <v>0</v>
      </c>
      <c r="Z7205" s="388">
        <f ca="1">COUNTIFS(OFFSET($F$10, 0, 0, ROW()-9, 1), SERVICE[[#This Row],[Resources Role]], OFFSET($H$10, 0, 0, ROW()-9, 1), SERVICE[[#This Row],[Booking]])</f>
        <v>0</v>
      </c>
    </row>
    <row r="7206" spans="1:26" x14ac:dyDescent="0.25">
      <c r="A7206" s="6" t="str">
        <f ca="1">no.</f>
        <v/>
      </c>
      <c r="E7206" s="4" t="str">
        <f ca="1">position</f>
        <v/>
      </c>
      <c r="J7206" s="318"/>
      <c r="M7206" s="4"/>
      <c r="O7206" s="6"/>
      <c r="Q7206" s="20"/>
      <c r="R7206" s="5" t="str">
        <f ca="1">score</f>
        <v/>
      </c>
      <c r="S7206" s="7" t="str">
        <f ca="1">rescore_svc</f>
        <v/>
      </c>
      <c r="U7206" s="11" t="str">
        <f ca="1">price</f>
        <v/>
      </c>
      <c r="V7206" s="4"/>
      <c r="Y7206" s="388">
        <f ca="1">COUNTIFS(OFFSET($B$10, 0, 0, ROW()-9, 1), SERVICE[[#This Row],[Employee ID]], OFFSET($F$10, 0, 0, ROW()-9, 1), SERVICE[[#This Row],[Resources Role]])</f>
        <v>0</v>
      </c>
      <c r="Z7206" s="388">
        <f ca="1">COUNTIFS(OFFSET($F$10, 0, 0, ROW()-9, 1), SERVICE[[#This Row],[Resources Role]], OFFSET($H$10, 0, 0, ROW()-9, 1), SERVICE[[#This Row],[Booking]])</f>
        <v>0</v>
      </c>
    </row>
    <row r="7207" spans="1:26" x14ac:dyDescent="0.25">
      <c r="A7207" s="6" t="str">
        <f ca="1">no.</f>
        <v/>
      </c>
      <c r="E7207" s="4" t="str">
        <f ca="1">position</f>
        <v/>
      </c>
      <c r="J7207" s="318"/>
      <c r="M7207" s="4"/>
      <c r="O7207" s="6"/>
      <c r="Q7207" s="20"/>
      <c r="R7207" s="5" t="str">
        <f ca="1">score</f>
        <v/>
      </c>
      <c r="S7207" s="7" t="str">
        <f ca="1">rescore_svc</f>
        <v/>
      </c>
      <c r="U7207" s="11" t="str">
        <f ca="1">price</f>
        <v/>
      </c>
      <c r="V7207" s="4"/>
      <c r="Y7207" s="388">
        <f ca="1">COUNTIFS(OFFSET($B$10, 0, 0, ROW()-9, 1), SERVICE[[#This Row],[Employee ID]], OFFSET($F$10, 0, 0, ROW()-9, 1), SERVICE[[#This Row],[Resources Role]])</f>
        <v>0</v>
      </c>
      <c r="Z7207" s="388">
        <f ca="1">COUNTIFS(OFFSET($F$10, 0, 0, ROW()-9, 1), SERVICE[[#This Row],[Resources Role]], OFFSET($H$10, 0, 0, ROW()-9, 1), SERVICE[[#This Row],[Booking]])</f>
        <v>0</v>
      </c>
    </row>
    <row r="7208" spans="1:26" x14ac:dyDescent="0.25">
      <c r="A7208" s="6" t="str">
        <f ca="1">no.</f>
        <v/>
      </c>
      <c r="E7208" s="4" t="str">
        <f ca="1">position</f>
        <v/>
      </c>
      <c r="J7208" s="318"/>
      <c r="M7208" s="4"/>
      <c r="O7208" s="6"/>
      <c r="Q7208" s="20"/>
      <c r="R7208" s="5" t="str">
        <f ca="1">score</f>
        <v/>
      </c>
      <c r="S7208" s="7" t="str">
        <f ca="1">rescore_svc</f>
        <v/>
      </c>
      <c r="U7208" s="11" t="str">
        <f ca="1">price</f>
        <v/>
      </c>
      <c r="V7208" s="4"/>
      <c r="Y7208" s="388">
        <f ca="1">COUNTIFS(OFFSET($B$10, 0, 0, ROW()-9, 1), SERVICE[[#This Row],[Employee ID]], OFFSET($F$10, 0, 0, ROW()-9, 1), SERVICE[[#This Row],[Resources Role]])</f>
        <v>0</v>
      </c>
      <c r="Z7208" s="388">
        <f ca="1">COUNTIFS(OFFSET($F$10, 0, 0, ROW()-9, 1), SERVICE[[#This Row],[Resources Role]], OFFSET($H$10, 0, 0, ROW()-9, 1), SERVICE[[#This Row],[Booking]])</f>
        <v>0</v>
      </c>
    </row>
    <row r="7209" spans="1:26" x14ac:dyDescent="0.25">
      <c r="A7209" s="6" t="str">
        <f ca="1">no.</f>
        <v/>
      </c>
      <c r="E7209" s="4" t="str">
        <f ca="1">position</f>
        <v/>
      </c>
      <c r="J7209" s="318"/>
      <c r="M7209" s="4"/>
      <c r="O7209" s="6"/>
      <c r="Q7209" s="20"/>
      <c r="R7209" s="5" t="str">
        <f ca="1">score</f>
        <v/>
      </c>
      <c r="S7209" s="7" t="str">
        <f ca="1">rescore_svc</f>
        <v/>
      </c>
      <c r="U7209" s="11" t="str">
        <f ca="1">price</f>
        <v/>
      </c>
      <c r="V7209" s="4"/>
      <c r="Y7209" s="388">
        <f ca="1">COUNTIFS(OFFSET($B$10, 0, 0, ROW()-9, 1), SERVICE[[#This Row],[Employee ID]], OFFSET($F$10, 0, 0, ROW()-9, 1), SERVICE[[#This Row],[Resources Role]])</f>
        <v>0</v>
      </c>
      <c r="Z7209" s="388">
        <f ca="1">COUNTIFS(OFFSET($F$10, 0, 0, ROW()-9, 1), SERVICE[[#This Row],[Resources Role]], OFFSET($H$10, 0, 0, ROW()-9, 1), SERVICE[[#This Row],[Booking]])</f>
        <v>0</v>
      </c>
    </row>
    <row r="7210" spans="1:26" x14ac:dyDescent="0.25">
      <c r="A7210" s="6" t="str">
        <f ca="1">no.</f>
        <v/>
      </c>
      <c r="E7210" s="4" t="str">
        <f ca="1">position</f>
        <v/>
      </c>
      <c r="J7210" s="318"/>
      <c r="M7210" s="4"/>
      <c r="O7210" s="6"/>
      <c r="Q7210" s="20"/>
      <c r="R7210" s="5" t="str">
        <f ca="1">score</f>
        <v/>
      </c>
      <c r="S7210" s="7" t="str">
        <f ca="1">rescore_svc</f>
        <v/>
      </c>
      <c r="U7210" s="11" t="str">
        <f ca="1">price</f>
        <v/>
      </c>
      <c r="V7210" s="4"/>
      <c r="Y7210" s="388">
        <f ca="1">COUNTIFS(OFFSET($B$10, 0, 0, ROW()-9, 1), SERVICE[[#This Row],[Employee ID]], OFFSET($F$10, 0, 0, ROW()-9, 1), SERVICE[[#This Row],[Resources Role]])</f>
        <v>0</v>
      </c>
      <c r="Z7210" s="388">
        <f ca="1">COUNTIFS(OFFSET($F$10, 0, 0, ROW()-9, 1), SERVICE[[#This Row],[Resources Role]], OFFSET($H$10, 0, 0, ROW()-9, 1), SERVICE[[#This Row],[Booking]])</f>
        <v>0</v>
      </c>
    </row>
    <row r="7211" spans="1:26" x14ac:dyDescent="0.25">
      <c r="A7211" s="6" t="str">
        <f ca="1">no.</f>
        <v/>
      </c>
      <c r="E7211" s="4" t="str">
        <f ca="1">position</f>
        <v/>
      </c>
      <c r="J7211" s="318"/>
      <c r="M7211" s="4"/>
      <c r="O7211" s="6"/>
      <c r="Q7211" s="20"/>
      <c r="R7211" s="5" t="str">
        <f ca="1">score</f>
        <v/>
      </c>
      <c r="S7211" s="7" t="str">
        <f ca="1">rescore_svc</f>
        <v/>
      </c>
      <c r="U7211" s="11" t="str">
        <f ca="1">price</f>
        <v/>
      </c>
      <c r="V7211" s="4"/>
      <c r="Y7211" s="388">
        <f ca="1">COUNTIFS(OFFSET($B$10, 0, 0, ROW()-9, 1), SERVICE[[#This Row],[Employee ID]], OFFSET($F$10, 0, 0, ROW()-9, 1), SERVICE[[#This Row],[Resources Role]])</f>
        <v>0</v>
      </c>
      <c r="Z7211" s="388">
        <f ca="1">COUNTIFS(OFFSET($F$10, 0, 0, ROW()-9, 1), SERVICE[[#This Row],[Resources Role]], OFFSET($H$10, 0, 0, ROW()-9, 1), SERVICE[[#This Row],[Booking]])</f>
        <v>0</v>
      </c>
    </row>
    <row r="7212" spans="1:26" x14ac:dyDescent="0.25">
      <c r="A7212" s="6" t="str">
        <f ca="1">no.</f>
        <v/>
      </c>
      <c r="E7212" s="4" t="str">
        <f ca="1">position</f>
        <v/>
      </c>
      <c r="J7212" s="318"/>
      <c r="M7212" s="4"/>
      <c r="O7212" s="6"/>
      <c r="Q7212" s="20"/>
      <c r="R7212" s="5" t="str">
        <f ca="1">score</f>
        <v/>
      </c>
      <c r="S7212" s="7" t="str">
        <f ca="1">rescore_svc</f>
        <v/>
      </c>
      <c r="U7212" s="11" t="str">
        <f ca="1">price</f>
        <v/>
      </c>
      <c r="V7212" s="4"/>
      <c r="Y7212" s="388">
        <f ca="1">COUNTIFS(OFFSET($B$10, 0, 0, ROW()-9, 1), SERVICE[[#This Row],[Employee ID]], OFFSET($F$10, 0, 0, ROW()-9, 1), SERVICE[[#This Row],[Resources Role]])</f>
        <v>0</v>
      </c>
      <c r="Z7212" s="388">
        <f ca="1">COUNTIFS(OFFSET($F$10, 0, 0, ROW()-9, 1), SERVICE[[#This Row],[Resources Role]], OFFSET($H$10, 0, 0, ROW()-9, 1), SERVICE[[#This Row],[Booking]])</f>
        <v>0</v>
      </c>
    </row>
    <row r="7213" spans="1:26" x14ac:dyDescent="0.25">
      <c r="A7213" s="6" t="str">
        <f ca="1">no.</f>
        <v/>
      </c>
      <c r="E7213" s="4" t="str">
        <f ca="1">position</f>
        <v/>
      </c>
      <c r="J7213" s="318"/>
      <c r="M7213" s="4"/>
      <c r="O7213" s="6"/>
      <c r="Q7213" s="20"/>
      <c r="R7213" s="5" t="str">
        <f ca="1">score</f>
        <v/>
      </c>
      <c r="S7213" s="7" t="str">
        <f ca="1">rescore_svc</f>
        <v/>
      </c>
      <c r="U7213" s="11" t="str">
        <f ca="1">price</f>
        <v/>
      </c>
      <c r="V7213" s="4"/>
      <c r="Y7213" s="388">
        <f ca="1">COUNTIFS(OFFSET($B$10, 0, 0, ROW()-9, 1), SERVICE[[#This Row],[Employee ID]], OFFSET($F$10, 0, 0, ROW()-9, 1), SERVICE[[#This Row],[Resources Role]])</f>
        <v>0</v>
      </c>
      <c r="Z7213" s="388">
        <f ca="1">COUNTIFS(OFFSET($F$10, 0, 0, ROW()-9, 1), SERVICE[[#This Row],[Resources Role]], OFFSET($H$10, 0, 0, ROW()-9, 1), SERVICE[[#This Row],[Booking]])</f>
        <v>0</v>
      </c>
    </row>
    <row r="7214" spans="1:26" x14ac:dyDescent="0.25">
      <c r="A7214" s="6" t="str">
        <f ca="1">no.</f>
        <v/>
      </c>
      <c r="E7214" s="4" t="str">
        <f ca="1">position</f>
        <v/>
      </c>
      <c r="J7214" s="318"/>
      <c r="M7214" s="4"/>
      <c r="O7214" s="6"/>
      <c r="Q7214" s="20"/>
      <c r="R7214" s="5" t="str">
        <f ca="1">score</f>
        <v/>
      </c>
      <c r="S7214" s="7" t="str">
        <f ca="1">rescore_svc</f>
        <v/>
      </c>
      <c r="U7214" s="11" t="str">
        <f ca="1">price</f>
        <v/>
      </c>
      <c r="V7214" s="4"/>
      <c r="Y7214" s="388">
        <f ca="1">COUNTIFS(OFFSET($B$10, 0, 0, ROW()-9, 1), SERVICE[[#This Row],[Employee ID]], OFFSET($F$10, 0, 0, ROW()-9, 1), SERVICE[[#This Row],[Resources Role]])</f>
        <v>0</v>
      </c>
      <c r="Z7214" s="388">
        <f ca="1">COUNTIFS(OFFSET($F$10, 0, 0, ROW()-9, 1), SERVICE[[#This Row],[Resources Role]], OFFSET($H$10, 0, 0, ROW()-9, 1), SERVICE[[#This Row],[Booking]])</f>
        <v>0</v>
      </c>
    </row>
    <row r="7215" spans="1:26" x14ac:dyDescent="0.25">
      <c r="A7215" s="6" t="str">
        <f ca="1">no.</f>
        <v/>
      </c>
      <c r="E7215" s="4" t="str">
        <f ca="1">position</f>
        <v/>
      </c>
      <c r="J7215" s="318"/>
      <c r="M7215" s="4"/>
      <c r="O7215" s="6"/>
      <c r="Q7215" s="20"/>
      <c r="R7215" s="5" t="str">
        <f ca="1">score</f>
        <v/>
      </c>
      <c r="S7215" s="7" t="str">
        <f ca="1">rescore_svc</f>
        <v/>
      </c>
      <c r="U7215" s="11" t="str">
        <f ca="1">price</f>
        <v/>
      </c>
      <c r="V7215" s="4"/>
      <c r="Y7215" s="388">
        <f ca="1">COUNTIFS(OFFSET($B$10, 0, 0, ROW()-9, 1), SERVICE[[#This Row],[Employee ID]], OFFSET($F$10, 0, 0, ROW()-9, 1), SERVICE[[#This Row],[Resources Role]])</f>
        <v>0</v>
      </c>
      <c r="Z7215" s="388">
        <f ca="1">COUNTIFS(OFFSET($F$10, 0, 0, ROW()-9, 1), SERVICE[[#This Row],[Resources Role]], OFFSET($H$10, 0, 0, ROW()-9, 1), SERVICE[[#This Row],[Booking]])</f>
        <v>0</v>
      </c>
    </row>
    <row r="7216" spans="1:26" x14ac:dyDescent="0.25">
      <c r="A7216" s="6" t="str">
        <f ca="1">no.</f>
        <v/>
      </c>
      <c r="E7216" s="4" t="str">
        <f ca="1">position</f>
        <v/>
      </c>
      <c r="J7216" s="318"/>
      <c r="M7216" s="4"/>
      <c r="O7216" s="6"/>
      <c r="Q7216" s="20"/>
      <c r="R7216" s="5" t="str">
        <f ca="1">score</f>
        <v/>
      </c>
      <c r="S7216" s="7" t="str">
        <f ca="1">rescore_svc</f>
        <v/>
      </c>
      <c r="U7216" s="11" t="str">
        <f ca="1">price</f>
        <v/>
      </c>
      <c r="V7216" s="4"/>
      <c r="Y7216" s="388">
        <f ca="1">COUNTIFS(OFFSET($B$10, 0, 0, ROW()-9, 1), SERVICE[[#This Row],[Employee ID]], OFFSET($F$10, 0, 0, ROW()-9, 1), SERVICE[[#This Row],[Resources Role]])</f>
        <v>0</v>
      </c>
      <c r="Z7216" s="388">
        <f ca="1">COUNTIFS(OFFSET($F$10, 0, 0, ROW()-9, 1), SERVICE[[#This Row],[Resources Role]], OFFSET($H$10, 0, 0, ROW()-9, 1), SERVICE[[#This Row],[Booking]])</f>
        <v>0</v>
      </c>
    </row>
    <row r="7217" spans="1:26" x14ac:dyDescent="0.25">
      <c r="A7217" s="6" t="str">
        <f ca="1">no.</f>
        <v/>
      </c>
      <c r="E7217" s="4" t="str">
        <f ca="1">position</f>
        <v/>
      </c>
      <c r="J7217" s="318"/>
      <c r="M7217" s="4"/>
      <c r="O7217" s="6"/>
      <c r="Q7217" s="20"/>
      <c r="R7217" s="5" t="str">
        <f ca="1">score</f>
        <v/>
      </c>
      <c r="S7217" s="7" t="str">
        <f ca="1">rescore_svc</f>
        <v/>
      </c>
      <c r="U7217" s="11" t="str">
        <f ca="1">price</f>
        <v/>
      </c>
      <c r="V7217" s="4"/>
      <c r="Y7217" s="388">
        <f ca="1">COUNTIFS(OFFSET($B$10, 0, 0, ROW()-9, 1), SERVICE[[#This Row],[Employee ID]], OFFSET($F$10, 0, 0, ROW()-9, 1), SERVICE[[#This Row],[Resources Role]])</f>
        <v>0</v>
      </c>
      <c r="Z7217" s="388">
        <f ca="1">COUNTIFS(OFFSET($F$10, 0, 0, ROW()-9, 1), SERVICE[[#This Row],[Resources Role]], OFFSET($H$10, 0, 0, ROW()-9, 1), SERVICE[[#This Row],[Booking]])</f>
        <v>0</v>
      </c>
    </row>
    <row r="7218" spans="1:26" x14ac:dyDescent="0.25">
      <c r="A7218" s="6" t="str">
        <f ca="1">no.</f>
        <v/>
      </c>
      <c r="E7218" s="4" t="str">
        <f ca="1">position</f>
        <v/>
      </c>
      <c r="J7218" s="318"/>
      <c r="M7218" s="4"/>
      <c r="O7218" s="6"/>
      <c r="Q7218" s="20"/>
      <c r="R7218" s="5" t="str">
        <f ca="1">score</f>
        <v/>
      </c>
      <c r="S7218" s="7" t="str">
        <f ca="1">rescore_svc</f>
        <v/>
      </c>
      <c r="U7218" s="11" t="str">
        <f ca="1">price</f>
        <v/>
      </c>
      <c r="V7218" s="4"/>
      <c r="Y7218" s="388">
        <f ca="1">COUNTIFS(OFFSET($B$10, 0, 0, ROW()-9, 1), SERVICE[[#This Row],[Employee ID]], OFFSET($F$10, 0, 0, ROW()-9, 1), SERVICE[[#This Row],[Resources Role]])</f>
        <v>0</v>
      </c>
      <c r="Z7218" s="388">
        <f ca="1">COUNTIFS(OFFSET($F$10, 0, 0, ROW()-9, 1), SERVICE[[#This Row],[Resources Role]], OFFSET($H$10, 0, 0, ROW()-9, 1), SERVICE[[#This Row],[Booking]])</f>
        <v>0</v>
      </c>
    </row>
    <row r="7219" spans="1:26" x14ac:dyDescent="0.25">
      <c r="A7219" s="6" t="str">
        <f ca="1">no.</f>
        <v/>
      </c>
      <c r="E7219" s="4" t="str">
        <f ca="1">position</f>
        <v/>
      </c>
      <c r="J7219" s="318"/>
      <c r="M7219" s="4"/>
      <c r="O7219" s="6"/>
      <c r="Q7219" s="20"/>
      <c r="R7219" s="5" t="str">
        <f ca="1">score</f>
        <v/>
      </c>
      <c r="S7219" s="7" t="str">
        <f ca="1">rescore_svc</f>
        <v/>
      </c>
      <c r="U7219" s="11" t="str">
        <f ca="1">price</f>
        <v/>
      </c>
      <c r="V7219" s="4"/>
      <c r="Y7219" s="388">
        <f ca="1">COUNTIFS(OFFSET($B$10, 0, 0, ROW()-9, 1), SERVICE[[#This Row],[Employee ID]], OFFSET($F$10, 0, 0, ROW()-9, 1), SERVICE[[#This Row],[Resources Role]])</f>
        <v>0</v>
      </c>
      <c r="Z7219" s="388">
        <f ca="1">COUNTIFS(OFFSET($F$10, 0, 0, ROW()-9, 1), SERVICE[[#This Row],[Resources Role]], OFFSET($H$10, 0, 0, ROW()-9, 1), SERVICE[[#This Row],[Booking]])</f>
        <v>0</v>
      </c>
    </row>
    <row r="7220" spans="1:26" x14ac:dyDescent="0.25">
      <c r="A7220" s="6" t="str">
        <f ca="1">no.</f>
        <v/>
      </c>
      <c r="E7220" s="4" t="str">
        <f ca="1">position</f>
        <v/>
      </c>
      <c r="J7220" s="318"/>
      <c r="M7220" s="4"/>
      <c r="O7220" s="6"/>
      <c r="Q7220" s="20"/>
      <c r="R7220" s="5" t="str">
        <f ca="1">score</f>
        <v/>
      </c>
      <c r="S7220" s="7" t="str">
        <f ca="1">rescore_svc</f>
        <v/>
      </c>
      <c r="U7220" s="11" t="str">
        <f ca="1">price</f>
        <v/>
      </c>
      <c r="V7220" s="4"/>
      <c r="Y7220" s="388">
        <f ca="1">COUNTIFS(OFFSET($B$10, 0, 0, ROW()-9, 1), SERVICE[[#This Row],[Employee ID]], OFFSET($F$10, 0, 0, ROW()-9, 1), SERVICE[[#This Row],[Resources Role]])</f>
        <v>0</v>
      </c>
      <c r="Z7220" s="388">
        <f ca="1">COUNTIFS(OFFSET($F$10, 0, 0, ROW()-9, 1), SERVICE[[#This Row],[Resources Role]], OFFSET($H$10, 0, 0, ROW()-9, 1), SERVICE[[#This Row],[Booking]])</f>
        <v>0</v>
      </c>
    </row>
    <row r="7221" spans="1:26" x14ac:dyDescent="0.25">
      <c r="A7221" s="6" t="str">
        <f ca="1">no.</f>
        <v/>
      </c>
      <c r="E7221" s="4" t="str">
        <f ca="1">position</f>
        <v/>
      </c>
      <c r="J7221" s="318"/>
      <c r="M7221" s="4"/>
      <c r="O7221" s="6"/>
      <c r="Q7221" s="20"/>
      <c r="R7221" s="5" t="str">
        <f ca="1">score</f>
        <v/>
      </c>
      <c r="S7221" s="7" t="str">
        <f ca="1">rescore_svc</f>
        <v/>
      </c>
      <c r="U7221" s="11" t="str">
        <f ca="1">price</f>
        <v/>
      </c>
      <c r="V7221" s="4"/>
      <c r="Y7221" s="388">
        <f ca="1">COUNTIFS(OFFSET($B$10, 0, 0, ROW()-9, 1), SERVICE[[#This Row],[Employee ID]], OFFSET($F$10, 0, 0, ROW()-9, 1), SERVICE[[#This Row],[Resources Role]])</f>
        <v>0</v>
      </c>
      <c r="Z7221" s="388">
        <f ca="1">COUNTIFS(OFFSET($F$10, 0, 0, ROW()-9, 1), SERVICE[[#This Row],[Resources Role]], OFFSET($H$10, 0, 0, ROW()-9, 1), SERVICE[[#This Row],[Booking]])</f>
        <v>0</v>
      </c>
    </row>
    <row r="7222" spans="1:26" x14ac:dyDescent="0.25">
      <c r="A7222" s="6" t="str">
        <f ca="1">no.</f>
        <v/>
      </c>
      <c r="E7222" s="4" t="str">
        <f ca="1">position</f>
        <v/>
      </c>
      <c r="J7222" s="318"/>
      <c r="M7222" s="4"/>
      <c r="O7222" s="6"/>
      <c r="Q7222" s="20"/>
      <c r="R7222" s="5" t="str">
        <f ca="1">score</f>
        <v/>
      </c>
      <c r="S7222" s="7" t="str">
        <f ca="1">rescore_svc</f>
        <v/>
      </c>
      <c r="U7222" s="11" t="str">
        <f ca="1">price</f>
        <v/>
      </c>
      <c r="V7222" s="4"/>
      <c r="Y7222" s="388">
        <f ca="1">COUNTIFS(OFFSET($B$10, 0, 0, ROW()-9, 1), SERVICE[[#This Row],[Employee ID]], OFFSET($F$10, 0, 0, ROW()-9, 1), SERVICE[[#This Row],[Resources Role]])</f>
        <v>0</v>
      </c>
      <c r="Z7222" s="388">
        <f ca="1">COUNTIFS(OFFSET($F$10, 0, 0, ROW()-9, 1), SERVICE[[#This Row],[Resources Role]], OFFSET($H$10, 0, 0, ROW()-9, 1), SERVICE[[#This Row],[Booking]])</f>
        <v>0</v>
      </c>
    </row>
    <row r="7223" spans="1:26" x14ac:dyDescent="0.25">
      <c r="A7223" s="6" t="str">
        <f ca="1">no.</f>
        <v/>
      </c>
      <c r="E7223" s="4" t="str">
        <f ca="1">position</f>
        <v/>
      </c>
      <c r="J7223" s="318"/>
      <c r="M7223" s="4"/>
      <c r="O7223" s="6"/>
      <c r="Q7223" s="20"/>
      <c r="R7223" s="5" t="str">
        <f ca="1">score</f>
        <v/>
      </c>
      <c r="S7223" s="7" t="str">
        <f ca="1">rescore_svc</f>
        <v/>
      </c>
      <c r="U7223" s="11" t="str">
        <f ca="1">price</f>
        <v/>
      </c>
      <c r="V7223" s="4"/>
      <c r="Y7223" s="388">
        <f ca="1">COUNTIFS(OFFSET($B$10, 0, 0, ROW()-9, 1), SERVICE[[#This Row],[Employee ID]], OFFSET($F$10, 0, 0, ROW()-9, 1), SERVICE[[#This Row],[Resources Role]])</f>
        <v>0</v>
      </c>
      <c r="Z7223" s="388">
        <f ca="1">COUNTIFS(OFFSET($F$10, 0, 0, ROW()-9, 1), SERVICE[[#This Row],[Resources Role]], OFFSET($H$10, 0, 0, ROW()-9, 1), SERVICE[[#This Row],[Booking]])</f>
        <v>0</v>
      </c>
    </row>
    <row r="7224" spans="1:26" x14ac:dyDescent="0.25">
      <c r="A7224" s="6" t="str">
        <f ca="1">no.</f>
        <v/>
      </c>
      <c r="E7224" s="4" t="str">
        <f ca="1">position</f>
        <v/>
      </c>
      <c r="J7224" s="318"/>
      <c r="M7224" s="4"/>
      <c r="O7224" s="6"/>
      <c r="Q7224" s="20"/>
      <c r="R7224" s="5" t="str">
        <f ca="1">score</f>
        <v/>
      </c>
      <c r="S7224" s="7" t="str">
        <f ca="1">rescore_svc</f>
        <v/>
      </c>
      <c r="U7224" s="11" t="str">
        <f ca="1">price</f>
        <v/>
      </c>
      <c r="V7224" s="4"/>
      <c r="Y7224" s="388">
        <f ca="1">COUNTIFS(OFFSET($B$10, 0, 0, ROW()-9, 1), SERVICE[[#This Row],[Employee ID]], OFFSET($F$10, 0, 0, ROW()-9, 1), SERVICE[[#This Row],[Resources Role]])</f>
        <v>0</v>
      </c>
      <c r="Z7224" s="388">
        <f ca="1">COUNTIFS(OFFSET($F$10, 0, 0, ROW()-9, 1), SERVICE[[#This Row],[Resources Role]], OFFSET($H$10, 0, 0, ROW()-9, 1), SERVICE[[#This Row],[Booking]])</f>
        <v>0</v>
      </c>
    </row>
    <row r="7225" spans="1:26" x14ac:dyDescent="0.25">
      <c r="A7225" s="6" t="str">
        <f ca="1">no.</f>
        <v/>
      </c>
      <c r="E7225" s="4" t="str">
        <f ca="1">position</f>
        <v/>
      </c>
      <c r="J7225" s="318"/>
      <c r="M7225" s="4"/>
      <c r="O7225" s="6"/>
      <c r="Q7225" s="20"/>
      <c r="R7225" s="5" t="str">
        <f ca="1">score</f>
        <v/>
      </c>
      <c r="S7225" s="7" t="str">
        <f ca="1">rescore_svc</f>
        <v/>
      </c>
      <c r="U7225" s="11" t="str">
        <f ca="1">price</f>
        <v/>
      </c>
      <c r="V7225" s="4"/>
      <c r="Y7225" s="388">
        <f ca="1">COUNTIFS(OFFSET($B$10, 0, 0, ROW()-9, 1), SERVICE[[#This Row],[Employee ID]], OFFSET($F$10, 0, 0, ROW()-9, 1), SERVICE[[#This Row],[Resources Role]])</f>
        <v>0</v>
      </c>
      <c r="Z7225" s="388">
        <f ca="1">COUNTIFS(OFFSET($F$10, 0, 0, ROW()-9, 1), SERVICE[[#This Row],[Resources Role]], OFFSET($H$10, 0, 0, ROW()-9, 1), SERVICE[[#This Row],[Booking]])</f>
        <v>0</v>
      </c>
    </row>
    <row r="7226" spans="1:26" x14ac:dyDescent="0.25">
      <c r="A7226" s="6" t="str">
        <f ca="1">no.</f>
        <v/>
      </c>
      <c r="E7226" s="4" t="str">
        <f ca="1">position</f>
        <v/>
      </c>
      <c r="J7226" s="318"/>
      <c r="M7226" s="4"/>
      <c r="O7226" s="6"/>
      <c r="Q7226" s="20"/>
      <c r="R7226" s="5" t="str">
        <f ca="1">score</f>
        <v/>
      </c>
      <c r="S7226" s="7" t="str">
        <f ca="1">rescore_svc</f>
        <v/>
      </c>
      <c r="U7226" s="11" t="str">
        <f ca="1">price</f>
        <v/>
      </c>
      <c r="V7226" s="4"/>
      <c r="Y7226" s="388">
        <f ca="1">COUNTIFS(OFFSET($B$10, 0, 0, ROW()-9, 1), SERVICE[[#This Row],[Employee ID]], OFFSET($F$10, 0, 0, ROW()-9, 1), SERVICE[[#This Row],[Resources Role]])</f>
        <v>0</v>
      </c>
      <c r="Z7226" s="388">
        <f ca="1">COUNTIFS(OFFSET($F$10, 0, 0, ROW()-9, 1), SERVICE[[#This Row],[Resources Role]], OFFSET($H$10, 0, 0, ROW()-9, 1), SERVICE[[#This Row],[Booking]])</f>
        <v>0</v>
      </c>
    </row>
    <row r="7227" spans="1:26" x14ac:dyDescent="0.25">
      <c r="A7227" s="6" t="str">
        <f ca="1">no.</f>
        <v/>
      </c>
      <c r="E7227" s="4" t="str">
        <f ca="1">position</f>
        <v/>
      </c>
      <c r="J7227" s="318"/>
      <c r="M7227" s="4"/>
      <c r="O7227" s="6"/>
      <c r="Q7227" s="20"/>
      <c r="R7227" s="5" t="str">
        <f ca="1">score</f>
        <v/>
      </c>
      <c r="S7227" s="7" t="str">
        <f ca="1">rescore_svc</f>
        <v/>
      </c>
      <c r="U7227" s="11" t="str">
        <f ca="1">price</f>
        <v/>
      </c>
      <c r="V7227" s="4"/>
      <c r="Y7227" s="388">
        <f ca="1">COUNTIFS(OFFSET($B$10, 0, 0, ROW()-9, 1), SERVICE[[#This Row],[Employee ID]], OFFSET($F$10, 0, 0, ROW()-9, 1), SERVICE[[#This Row],[Resources Role]])</f>
        <v>0</v>
      </c>
      <c r="Z7227" s="388">
        <f ca="1">COUNTIFS(OFFSET($F$10, 0, 0, ROW()-9, 1), SERVICE[[#This Row],[Resources Role]], OFFSET($H$10, 0, 0, ROW()-9, 1), SERVICE[[#This Row],[Booking]])</f>
        <v>0</v>
      </c>
    </row>
    <row r="7228" spans="1:26" x14ac:dyDescent="0.25">
      <c r="A7228" s="6" t="str">
        <f ca="1">no.</f>
        <v/>
      </c>
      <c r="E7228" s="4" t="str">
        <f ca="1">position</f>
        <v/>
      </c>
      <c r="J7228" s="318"/>
      <c r="M7228" s="4"/>
      <c r="O7228" s="6"/>
      <c r="Q7228" s="20"/>
      <c r="R7228" s="5" t="str">
        <f ca="1">score</f>
        <v/>
      </c>
      <c r="S7228" s="7" t="str">
        <f ca="1">rescore_svc</f>
        <v/>
      </c>
      <c r="U7228" s="11" t="str">
        <f ca="1">price</f>
        <v/>
      </c>
      <c r="V7228" s="4"/>
      <c r="Y7228" s="388">
        <f ca="1">COUNTIFS(OFFSET($B$10, 0, 0, ROW()-9, 1), SERVICE[[#This Row],[Employee ID]], OFFSET($F$10, 0, 0, ROW()-9, 1), SERVICE[[#This Row],[Resources Role]])</f>
        <v>0</v>
      </c>
      <c r="Z7228" s="388">
        <f ca="1">COUNTIFS(OFFSET($F$10, 0, 0, ROW()-9, 1), SERVICE[[#This Row],[Resources Role]], OFFSET($H$10, 0, 0, ROW()-9, 1), SERVICE[[#This Row],[Booking]])</f>
        <v>0</v>
      </c>
    </row>
    <row r="7229" spans="1:26" x14ac:dyDescent="0.25">
      <c r="A7229" s="6" t="str">
        <f ca="1">no.</f>
        <v/>
      </c>
      <c r="E7229" s="4" t="str">
        <f ca="1">position</f>
        <v/>
      </c>
      <c r="J7229" s="318"/>
      <c r="M7229" s="4"/>
      <c r="O7229" s="6"/>
      <c r="Q7229" s="20"/>
      <c r="R7229" s="5" t="str">
        <f ca="1">score</f>
        <v/>
      </c>
      <c r="S7229" s="7" t="str">
        <f ca="1">rescore_svc</f>
        <v/>
      </c>
      <c r="U7229" s="11" t="str">
        <f ca="1">price</f>
        <v/>
      </c>
      <c r="V7229" s="4"/>
      <c r="Y7229" s="388">
        <f ca="1">COUNTIFS(OFFSET($B$10, 0, 0, ROW()-9, 1), SERVICE[[#This Row],[Employee ID]], OFFSET($F$10, 0, 0, ROW()-9, 1), SERVICE[[#This Row],[Resources Role]])</f>
        <v>0</v>
      </c>
      <c r="Z7229" s="388">
        <f ca="1">COUNTIFS(OFFSET($F$10, 0, 0, ROW()-9, 1), SERVICE[[#This Row],[Resources Role]], OFFSET($H$10, 0, 0, ROW()-9, 1), SERVICE[[#This Row],[Booking]])</f>
        <v>0</v>
      </c>
    </row>
    <row r="7230" spans="1:26" x14ac:dyDescent="0.25">
      <c r="A7230" s="6" t="str">
        <f ca="1">no.</f>
        <v/>
      </c>
      <c r="E7230" s="4" t="str">
        <f ca="1">position</f>
        <v/>
      </c>
      <c r="J7230" s="318"/>
      <c r="M7230" s="4"/>
      <c r="O7230" s="6"/>
      <c r="Q7230" s="20"/>
      <c r="R7230" s="5" t="str">
        <f ca="1">score</f>
        <v/>
      </c>
      <c r="S7230" s="7" t="str">
        <f ca="1">rescore_svc</f>
        <v/>
      </c>
      <c r="U7230" s="11" t="str">
        <f ca="1">price</f>
        <v/>
      </c>
      <c r="V7230" s="4"/>
      <c r="Y7230" s="388">
        <f ca="1">COUNTIFS(OFFSET($B$10, 0, 0, ROW()-9, 1), SERVICE[[#This Row],[Employee ID]], OFFSET($F$10, 0, 0, ROW()-9, 1), SERVICE[[#This Row],[Resources Role]])</f>
        <v>0</v>
      </c>
      <c r="Z7230" s="388">
        <f ca="1">COUNTIFS(OFFSET($F$10, 0, 0, ROW()-9, 1), SERVICE[[#This Row],[Resources Role]], OFFSET($H$10, 0, 0, ROW()-9, 1), SERVICE[[#This Row],[Booking]])</f>
        <v>0</v>
      </c>
    </row>
    <row r="7231" spans="1:26" x14ac:dyDescent="0.25">
      <c r="A7231" s="6" t="str">
        <f ca="1">no.</f>
        <v/>
      </c>
      <c r="E7231" s="4" t="str">
        <f ca="1">position</f>
        <v/>
      </c>
      <c r="J7231" s="318"/>
      <c r="M7231" s="4"/>
      <c r="O7231" s="6"/>
      <c r="Q7231" s="20"/>
      <c r="R7231" s="5" t="str">
        <f ca="1">score</f>
        <v/>
      </c>
      <c r="S7231" s="7" t="str">
        <f ca="1">rescore_svc</f>
        <v/>
      </c>
      <c r="U7231" s="11" t="str">
        <f ca="1">price</f>
        <v/>
      </c>
      <c r="V7231" s="4"/>
      <c r="Y7231" s="388">
        <f ca="1">COUNTIFS(OFFSET($B$10, 0, 0, ROW()-9, 1), SERVICE[[#This Row],[Employee ID]], OFFSET($F$10, 0, 0, ROW()-9, 1), SERVICE[[#This Row],[Resources Role]])</f>
        <v>0</v>
      </c>
      <c r="Z7231" s="388">
        <f ca="1">COUNTIFS(OFFSET($F$10, 0, 0, ROW()-9, 1), SERVICE[[#This Row],[Resources Role]], OFFSET($H$10, 0, 0, ROW()-9, 1), SERVICE[[#This Row],[Booking]])</f>
        <v>0</v>
      </c>
    </row>
    <row r="7232" spans="1:26" x14ac:dyDescent="0.25">
      <c r="A7232" s="6" t="str">
        <f ca="1">no.</f>
        <v/>
      </c>
      <c r="E7232" s="4" t="str">
        <f ca="1">position</f>
        <v/>
      </c>
      <c r="J7232" s="318"/>
      <c r="M7232" s="4"/>
      <c r="O7232" s="6"/>
      <c r="Q7232" s="20"/>
      <c r="R7232" s="5" t="str">
        <f ca="1">score</f>
        <v/>
      </c>
      <c r="S7232" s="7" t="str">
        <f ca="1">rescore_svc</f>
        <v/>
      </c>
      <c r="U7232" s="11" t="str">
        <f ca="1">price</f>
        <v/>
      </c>
      <c r="V7232" s="4"/>
      <c r="Y7232" s="388">
        <f ca="1">COUNTIFS(OFFSET($B$10, 0, 0, ROW()-9, 1), SERVICE[[#This Row],[Employee ID]], OFFSET($F$10, 0, 0, ROW()-9, 1), SERVICE[[#This Row],[Resources Role]])</f>
        <v>0</v>
      </c>
      <c r="Z7232" s="388">
        <f ca="1">COUNTIFS(OFFSET($F$10, 0, 0, ROW()-9, 1), SERVICE[[#This Row],[Resources Role]], OFFSET($H$10, 0, 0, ROW()-9, 1), SERVICE[[#This Row],[Booking]])</f>
        <v>0</v>
      </c>
    </row>
    <row r="7233" spans="1:26" x14ac:dyDescent="0.25">
      <c r="A7233" s="6" t="str">
        <f ca="1">no.</f>
        <v/>
      </c>
      <c r="E7233" s="4" t="str">
        <f ca="1">position</f>
        <v/>
      </c>
      <c r="J7233" s="318"/>
      <c r="M7233" s="4"/>
      <c r="O7233" s="6"/>
      <c r="Q7233" s="20"/>
      <c r="R7233" s="5" t="str">
        <f ca="1">score</f>
        <v/>
      </c>
      <c r="S7233" s="7" t="str">
        <f ca="1">rescore_svc</f>
        <v/>
      </c>
      <c r="U7233" s="11" t="str">
        <f ca="1">price</f>
        <v/>
      </c>
      <c r="V7233" s="4"/>
      <c r="Y7233" s="388">
        <f ca="1">COUNTIFS(OFFSET($B$10, 0, 0, ROW()-9, 1), SERVICE[[#This Row],[Employee ID]], OFFSET($F$10, 0, 0, ROW()-9, 1), SERVICE[[#This Row],[Resources Role]])</f>
        <v>0</v>
      </c>
      <c r="Z7233" s="388">
        <f ca="1">COUNTIFS(OFFSET($F$10, 0, 0, ROW()-9, 1), SERVICE[[#This Row],[Resources Role]], OFFSET($H$10, 0, 0, ROW()-9, 1), SERVICE[[#This Row],[Booking]])</f>
        <v>0</v>
      </c>
    </row>
    <row r="7234" spans="1:26" x14ac:dyDescent="0.25">
      <c r="A7234" s="6" t="str">
        <f ca="1">no.</f>
        <v/>
      </c>
      <c r="E7234" s="4" t="str">
        <f ca="1">position</f>
        <v/>
      </c>
      <c r="J7234" s="318"/>
      <c r="M7234" s="4"/>
      <c r="O7234" s="6"/>
      <c r="Q7234" s="20"/>
      <c r="R7234" s="5" t="str">
        <f ca="1">score</f>
        <v/>
      </c>
      <c r="S7234" s="7" t="str">
        <f ca="1">rescore_svc</f>
        <v/>
      </c>
      <c r="U7234" s="11" t="str">
        <f ca="1">price</f>
        <v/>
      </c>
      <c r="V7234" s="4"/>
      <c r="Y7234" s="388">
        <f ca="1">COUNTIFS(OFFSET($B$10, 0, 0, ROW()-9, 1), SERVICE[[#This Row],[Employee ID]], OFFSET($F$10, 0, 0, ROW()-9, 1), SERVICE[[#This Row],[Resources Role]])</f>
        <v>0</v>
      </c>
      <c r="Z7234" s="388">
        <f ca="1">COUNTIFS(OFFSET($F$10, 0, 0, ROW()-9, 1), SERVICE[[#This Row],[Resources Role]], OFFSET($H$10, 0, 0, ROW()-9, 1), SERVICE[[#This Row],[Booking]])</f>
        <v>0</v>
      </c>
    </row>
    <row r="7235" spans="1:26" x14ac:dyDescent="0.25">
      <c r="A7235" s="6" t="str">
        <f ca="1">no.</f>
        <v/>
      </c>
      <c r="E7235" s="4" t="str">
        <f ca="1">position</f>
        <v/>
      </c>
      <c r="J7235" s="318"/>
      <c r="M7235" s="4"/>
      <c r="O7235" s="6"/>
      <c r="Q7235" s="20"/>
      <c r="R7235" s="5" t="str">
        <f ca="1">score</f>
        <v/>
      </c>
      <c r="S7235" s="7" t="str">
        <f ca="1">rescore_svc</f>
        <v/>
      </c>
      <c r="U7235" s="11" t="str">
        <f ca="1">price</f>
        <v/>
      </c>
      <c r="V7235" s="4"/>
      <c r="Y7235" s="388">
        <f ca="1">COUNTIFS(OFFSET($B$10, 0, 0, ROW()-9, 1), SERVICE[[#This Row],[Employee ID]], OFFSET($F$10, 0, 0, ROW()-9, 1), SERVICE[[#This Row],[Resources Role]])</f>
        <v>0</v>
      </c>
      <c r="Z7235" s="388">
        <f ca="1">COUNTIFS(OFFSET($F$10, 0, 0, ROW()-9, 1), SERVICE[[#This Row],[Resources Role]], OFFSET($H$10, 0, 0, ROW()-9, 1), SERVICE[[#This Row],[Booking]])</f>
        <v>0</v>
      </c>
    </row>
    <row r="7236" spans="1:26" x14ac:dyDescent="0.25">
      <c r="A7236" s="6" t="str">
        <f ca="1">no.</f>
        <v/>
      </c>
      <c r="E7236" s="4" t="str">
        <f ca="1">position</f>
        <v/>
      </c>
      <c r="J7236" s="318"/>
      <c r="M7236" s="4"/>
      <c r="O7236" s="6"/>
      <c r="Q7236" s="20"/>
      <c r="R7236" s="5" t="str">
        <f ca="1">score</f>
        <v/>
      </c>
      <c r="S7236" s="7" t="str">
        <f ca="1">rescore_svc</f>
        <v/>
      </c>
      <c r="U7236" s="11" t="str">
        <f ca="1">price</f>
        <v/>
      </c>
      <c r="V7236" s="4"/>
      <c r="Y7236" s="388">
        <f ca="1">COUNTIFS(OFFSET($B$10, 0, 0, ROW()-9, 1), SERVICE[[#This Row],[Employee ID]], OFFSET($F$10, 0, 0, ROW()-9, 1), SERVICE[[#This Row],[Resources Role]])</f>
        <v>0</v>
      </c>
      <c r="Z7236" s="388">
        <f ca="1">COUNTIFS(OFFSET($F$10, 0, 0, ROW()-9, 1), SERVICE[[#This Row],[Resources Role]], OFFSET($H$10, 0, 0, ROW()-9, 1), SERVICE[[#This Row],[Booking]])</f>
        <v>0</v>
      </c>
    </row>
    <row r="7237" spans="1:26" x14ac:dyDescent="0.25">
      <c r="A7237" s="6" t="str">
        <f ca="1">no.</f>
        <v/>
      </c>
      <c r="E7237" s="4" t="str">
        <f ca="1">position</f>
        <v/>
      </c>
      <c r="J7237" s="318"/>
      <c r="M7237" s="4"/>
      <c r="O7237" s="6"/>
      <c r="Q7237" s="20"/>
      <c r="R7237" s="5" t="str">
        <f ca="1">score</f>
        <v/>
      </c>
      <c r="S7237" s="7" t="str">
        <f ca="1">rescore_svc</f>
        <v/>
      </c>
      <c r="U7237" s="11" t="str">
        <f ca="1">price</f>
        <v/>
      </c>
      <c r="V7237" s="4"/>
      <c r="Y7237" s="388">
        <f ca="1">COUNTIFS(OFFSET($B$10, 0, 0, ROW()-9, 1), SERVICE[[#This Row],[Employee ID]], OFFSET($F$10, 0, 0, ROW()-9, 1), SERVICE[[#This Row],[Resources Role]])</f>
        <v>0</v>
      </c>
      <c r="Z7237" s="388">
        <f ca="1">COUNTIFS(OFFSET($F$10, 0, 0, ROW()-9, 1), SERVICE[[#This Row],[Resources Role]], OFFSET($H$10, 0, 0, ROW()-9, 1), SERVICE[[#This Row],[Booking]])</f>
        <v>0</v>
      </c>
    </row>
    <row r="7238" spans="1:26" x14ac:dyDescent="0.25">
      <c r="A7238" s="6" t="str">
        <f ca="1">no.</f>
        <v/>
      </c>
      <c r="E7238" s="4" t="str">
        <f ca="1">position</f>
        <v/>
      </c>
      <c r="J7238" s="318"/>
      <c r="M7238" s="4"/>
      <c r="O7238" s="6"/>
      <c r="Q7238" s="20"/>
      <c r="R7238" s="5" t="str">
        <f ca="1">score</f>
        <v/>
      </c>
      <c r="S7238" s="7" t="str">
        <f ca="1">rescore_svc</f>
        <v/>
      </c>
      <c r="U7238" s="11" t="str">
        <f ca="1">price</f>
        <v/>
      </c>
      <c r="V7238" s="4"/>
      <c r="Y7238" s="388">
        <f ca="1">COUNTIFS(OFFSET($B$10, 0, 0, ROW()-9, 1), SERVICE[[#This Row],[Employee ID]], OFFSET($F$10, 0, 0, ROW()-9, 1), SERVICE[[#This Row],[Resources Role]])</f>
        <v>0</v>
      </c>
      <c r="Z7238" s="388">
        <f ca="1">COUNTIFS(OFFSET($F$10, 0, 0, ROW()-9, 1), SERVICE[[#This Row],[Resources Role]], OFFSET($H$10, 0, 0, ROW()-9, 1), SERVICE[[#This Row],[Booking]])</f>
        <v>0</v>
      </c>
    </row>
    <row r="7239" spans="1:26" x14ac:dyDescent="0.25">
      <c r="A7239" s="6" t="str">
        <f ca="1">no.</f>
        <v/>
      </c>
      <c r="E7239" s="4" t="str">
        <f ca="1">position</f>
        <v/>
      </c>
      <c r="J7239" s="318"/>
      <c r="M7239" s="4"/>
      <c r="O7239" s="6"/>
      <c r="Q7239" s="20"/>
      <c r="R7239" s="5" t="str">
        <f ca="1">score</f>
        <v/>
      </c>
      <c r="S7239" s="7" t="str">
        <f ca="1">rescore_svc</f>
        <v/>
      </c>
      <c r="U7239" s="11" t="str">
        <f ca="1">price</f>
        <v/>
      </c>
      <c r="V7239" s="4"/>
      <c r="Y7239" s="388">
        <f ca="1">COUNTIFS(OFFSET($B$10, 0, 0, ROW()-9, 1), SERVICE[[#This Row],[Employee ID]], OFFSET($F$10, 0, 0, ROW()-9, 1), SERVICE[[#This Row],[Resources Role]])</f>
        <v>0</v>
      </c>
      <c r="Z7239" s="388">
        <f ca="1">COUNTIFS(OFFSET($F$10, 0, 0, ROW()-9, 1), SERVICE[[#This Row],[Resources Role]], OFFSET($H$10, 0, 0, ROW()-9, 1), SERVICE[[#This Row],[Booking]])</f>
        <v>0</v>
      </c>
    </row>
    <row r="7240" spans="1:26" x14ac:dyDescent="0.25">
      <c r="A7240" s="6" t="str">
        <f ca="1">no.</f>
        <v/>
      </c>
      <c r="E7240" s="4" t="str">
        <f ca="1">position</f>
        <v/>
      </c>
      <c r="J7240" s="318"/>
      <c r="M7240" s="4"/>
      <c r="O7240" s="6"/>
      <c r="Q7240" s="20"/>
      <c r="R7240" s="5" t="str">
        <f ca="1">score</f>
        <v/>
      </c>
      <c r="S7240" s="7" t="str">
        <f ca="1">rescore_svc</f>
        <v/>
      </c>
      <c r="U7240" s="11" t="str">
        <f ca="1">price</f>
        <v/>
      </c>
      <c r="V7240" s="4"/>
      <c r="Y7240" s="388">
        <f ca="1">COUNTIFS(OFFSET($B$10, 0, 0, ROW()-9, 1), SERVICE[[#This Row],[Employee ID]], OFFSET($F$10, 0, 0, ROW()-9, 1), SERVICE[[#This Row],[Resources Role]])</f>
        <v>0</v>
      </c>
      <c r="Z7240" s="388">
        <f ca="1">COUNTIFS(OFFSET($F$10, 0, 0, ROW()-9, 1), SERVICE[[#This Row],[Resources Role]], OFFSET($H$10, 0, 0, ROW()-9, 1), SERVICE[[#This Row],[Booking]])</f>
        <v>0</v>
      </c>
    </row>
    <row r="7241" spans="1:26" x14ac:dyDescent="0.25">
      <c r="A7241" s="6" t="str">
        <f ca="1">no.</f>
        <v/>
      </c>
      <c r="E7241" s="4" t="str">
        <f ca="1">position</f>
        <v/>
      </c>
      <c r="J7241" s="318"/>
      <c r="M7241" s="4"/>
      <c r="O7241" s="6"/>
      <c r="Q7241" s="20"/>
      <c r="R7241" s="5" t="str">
        <f ca="1">score</f>
        <v/>
      </c>
      <c r="S7241" s="7" t="str">
        <f ca="1">rescore_svc</f>
        <v/>
      </c>
      <c r="U7241" s="11" t="str">
        <f ca="1">price</f>
        <v/>
      </c>
      <c r="V7241" s="4"/>
      <c r="Y7241" s="388">
        <f ca="1">COUNTIFS(OFFSET($B$10, 0, 0, ROW()-9, 1), SERVICE[[#This Row],[Employee ID]], OFFSET($F$10, 0, 0, ROW()-9, 1), SERVICE[[#This Row],[Resources Role]])</f>
        <v>0</v>
      </c>
      <c r="Z7241" s="388">
        <f ca="1">COUNTIFS(OFFSET($F$10, 0, 0, ROW()-9, 1), SERVICE[[#This Row],[Resources Role]], OFFSET($H$10, 0, 0, ROW()-9, 1), SERVICE[[#This Row],[Booking]])</f>
        <v>0</v>
      </c>
    </row>
    <row r="7242" spans="1:26" x14ac:dyDescent="0.25">
      <c r="A7242" s="6" t="str">
        <f ca="1">no.</f>
        <v/>
      </c>
      <c r="E7242" s="4" t="str">
        <f ca="1">position</f>
        <v/>
      </c>
      <c r="J7242" s="318"/>
      <c r="M7242" s="4"/>
      <c r="O7242" s="6"/>
      <c r="Q7242" s="20"/>
      <c r="R7242" s="5" t="str">
        <f ca="1">score</f>
        <v/>
      </c>
      <c r="S7242" s="7" t="str">
        <f ca="1">rescore_svc</f>
        <v/>
      </c>
      <c r="U7242" s="11" t="str">
        <f ca="1">price</f>
        <v/>
      </c>
      <c r="V7242" s="4"/>
      <c r="Y7242" s="388">
        <f ca="1">COUNTIFS(OFFSET($B$10, 0, 0, ROW()-9, 1), SERVICE[[#This Row],[Employee ID]], OFFSET($F$10, 0, 0, ROW()-9, 1), SERVICE[[#This Row],[Resources Role]])</f>
        <v>0</v>
      </c>
      <c r="Z7242" s="388">
        <f ca="1">COUNTIFS(OFFSET($F$10, 0, 0, ROW()-9, 1), SERVICE[[#This Row],[Resources Role]], OFFSET($H$10, 0, 0, ROW()-9, 1), SERVICE[[#This Row],[Booking]])</f>
        <v>0</v>
      </c>
    </row>
    <row r="7243" spans="1:26" x14ac:dyDescent="0.25">
      <c r="A7243" s="6" t="str">
        <f ca="1">no.</f>
        <v/>
      </c>
      <c r="E7243" s="4" t="str">
        <f ca="1">position</f>
        <v/>
      </c>
      <c r="J7243" s="318"/>
      <c r="M7243" s="4"/>
      <c r="O7243" s="6"/>
      <c r="Q7243" s="20"/>
      <c r="R7243" s="5" t="str">
        <f ca="1">score</f>
        <v/>
      </c>
      <c r="S7243" s="7" t="str">
        <f ca="1">rescore_svc</f>
        <v/>
      </c>
      <c r="U7243" s="11" t="str">
        <f ca="1">price</f>
        <v/>
      </c>
      <c r="V7243" s="4"/>
      <c r="Y7243" s="388">
        <f ca="1">COUNTIFS(OFFSET($B$10, 0, 0, ROW()-9, 1), SERVICE[[#This Row],[Employee ID]], OFFSET($F$10, 0, 0, ROW()-9, 1), SERVICE[[#This Row],[Resources Role]])</f>
        <v>0</v>
      </c>
      <c r="Z7243" s="388">
        <f ca="1">COUNTIFS(OFFSET($F$10, 0, 0, ROW()-9, 1), SERVICE[[#This Row],[Resources Role]], OFFSET($H$10, 0, 0, ROW()-9, 1), SERVICE[[#This Row],[Booking]])</f>
        <v>0</v>
      </c>
    </row>
    <row r="7244" spans="1:26" x14ac:dyDescent="0.25">
      <c r="A7244" s="6" t="str">
        <f ca="1">no.</f>
        <v/>
      </c>
      <c r="E7244" s="4" t="str">
        <f ca="1">position</f>
        <v/>
      </c>
      <c r="J7244" s="318"/>
      <c r="M7244" s="4"/>
      <c r="O7244" s="6"/>
      <c r="Q7244" s="20"/>
      <c r="R7244" s="5" t="str">
        <f ca="1">score</f>
        <v/>
      </c>
      <c r="S7244" s="7" t="str">
        <f ca="1">rescore_svc</f>
        <v/>
      </c>
      <c r="U7244" s="11" t="str">
        <f ca="1">price</f>
        <v/>
      </c>
      <c r="V7244" s="4"/>
      <c r="Y7244" s="388">
        <f ca="1">COUNTIFS(OFFSET($B$10, 0, 0, ROW()-9, 1), SERVICE[[#This Row],[Employee ID]], OFFSET($F$10, 0, 0, ROW()-9, 1), SERVICE[[#This Row],[Resources Role]])</f>
        <v>0</v>
      </c>
      <c r="Z7244" s="388">
        <f ca="1">COUNTIFS(OFFSET($F$10, 0, 0, ROW()-9, 1), SERVICE[[#This Row],[Resources Role]], OFFSET($H$10, 0, 0, ROW()-9, 1), SERVICE[[#This Row],[Booking]])</f>
        <v>0</v>
      </c>
    </row>
    <row r="7245" spans="1:26" x14ac:dyDescent="0.25">
      <c r="A7245" s="6" t="str">
        <f ca="1">no.</f>
        <v/>
      </c>
      <c r="E7245" s="4" t="str">
        <f ca="1">position</f>
        <v/>
      </c>
      <c r="J7245" s="318"/>
      <c r="M7245" s="4"/>
      <c r="O7245" s="6"/>
      <c r="Q7245" s="20"/>
      <c r="R7245" s="5" t="str">
        <f ca="1">score</f>
        <v/>
      </c>
      <c r="S7245" s="7" t="str">
        <f ca="1">rescore_svc</f>
        <v/>
      </c>
      <c r="U7245" s="11" t="str">
        <f ca="1">price</f>
        <v/>
      </c>
      <c r="V7245" s="4"/>
      <c r="Y7245" s="388">
        <f ca="1">COUNTIFS(OFFSET($B$10, 0, 0, ROW()-9, 1), SERVICE[[#This Row],[Employee ID]], OFFSET($F$10, 0, 0, ROW()-9, 1), SERVICE[[#This Row],[Resources Role]])</f>
        <v>0</v>
      </c>
      <c r="Z7245" s="388">
        <f ca="1">COUNTIFS(OFFSET($F$10, 0, 0, ROW()-9, 1), SERVICE[[#This Row],[Resources Role]], OFFSET($H$10, 0, 0, ROW()-9, 1), SERVICE[[#This Row],[Booking]])</f>
        <v>0</v>
      </c>
    </row>
    <row r="7246" spans="1:26" x14ac:dyDescent="0.25">
      <c r="A7246" s="6" t="str">
        <f ca="1">no.</f>
        <v/>
      </c>
      <c r="E7246" s="4" t="str">
        <f ca="1">position</f>
        <v/>
      </c>
      <c r="J7246" s="318"/>
      <c r="M7246" s="4"/>
      <c r="O7246" s="6"/>
      <c r="Q7246" s="20"/>
      <c r="R7246" s="5" t="str">
        <f ca="1">score</f>
        <v/>
      </c>
      <c r="S7246" s="7" t="str">
        <f ca="1">rescore_svc</f>
        <v/>
      </c>
      <c r="U7246" s="11" t="str">
        <f ca="1">price</f>
        <v/>
      </c>
      <c r="V7246" s="4"/>
      <c r="Y7246" s="388">
        <f ca="1">COUNTIFS(OFFSET($B$10, 0, 0, ROW()-9, 1), SERVICE[[#This Row],[Employee ID]], OFFSET($F$10, 0, 0, ROW()-9, 1), SERVICE[[#This Row],[Resources Role]])</f>
        <v>0</v>
      </c>
      <c r="Z7246" s="388">
        <f ca="1">COUNTIFS(OFFSET($F$10, 0, 0, ROW()-9, 1), SERVICE[[#This Row],[Resources Role]], OFFSET($H$10, 0, 0, ROW()-9, 1), SERVICE[[#This Row],[Booking]])</f>
        <v>0</v>
      </c>
    </row>
    <row r="7247" spans="1:26" x14ac:dyDescent="0.25">
      <c r="A7247" s="6" t="str">
        <f ca="1">no.</f>
        <v/>
      </c>
      <c r="E7247" s="4" t="str">
        <f ca="1">position</f>
        <v/>
      </c>
      <c r="J7247" s="318"/>
      <c r="M7247" s="4"/>
      <c r="O7247" s="6"/>
      <c r="Q7247" s="20"/>
      <c r="R7247" s="5" t="str">
        <f ca="1">score</f>
        <v/>
      </c>
      <c r="S7247" s="7" t="str">
        <f ca="1">rescore_svc</f>
        <v/>
      </c>
      <c r="U7247" s="11" t="str">
        <f ca="1">price</f>
        <v/>
      </c>
      <c r="V7247" s="4"/>
      <c r="Y7247" s="388">
        <f ca="1">COUNTIFS(OFFSET($B$10, 0, 0, ROW()-9, 1), SERVICE[[#This Row],[Employee ID]], OFFSET($F$10, 0, 0, ROW()-9, 1), SERVICE[[#This Row],[Resources Role]])</f>
        <v>0</v>
      </c>
      <c r="Z7247" s="388">
        <f ca="1">COUNTIFS(OFFSET($F$10, 0, 0, ROW()-9, 1), SERVICE[[#This Row],[Resources Role]], OFFSET($H$10, 0, 0, ROW()-9, 1), SERVICE[[#This Row],[Booking]])</f>
        <v>0</v>
      </c>
    </row>
    <row r="7248" spans="1:26" x14ac:dyDescent="0.25">
      <c r="A7248" s="6" t="str">
        <f ca="1">no.</f>
        <v/>
      </c>
      <c r="E7248" s="4" t="str">
        <f ca="1">position</f>
        <v/>
      </c>
      <c r="J7248" s="318"/>
      <c r="M7248" s="4"/>
      <c r="O7248" s="6"/>
      <c r="Q7248" s="20"/>
      <c r="R7248" s="5" t="str">
        <f ca="1">score</f>
        <v/>
      </c>
      <c r="S7248" s="7" t="str">
        <f ca="1">rescore_svc</f>
        <v/>
      </c>
      <c r="U7248" s="11" t="str">
        <f ca="1">price</f>
        <v/>
      </c>
      <c r="V7248" s="4"/>
      <c r="Y7248" s="388">
        <f ca="1">COUNTIFS(OFFSET($B$10, 0, 0, ROW()-9, 1), SERVICE[[#This Row],[Employee ID]], OFFSET($F$10, 0, 0, ROW()-9, 1), SERVICE[[#This Row],[Resources Role]])</f>
        <v>0</v>
      </c>
      <c r="Z7248" s="388">
        <f ca="1">COUNTIFS(OFFSET($F$10, 0, 0, ROW()-9, 1), SERVICE[[#This Row],[Resources Role]], OFFSET($H$10, 0, 0, ROW()-9, 1), SERVICE[[#This Row],[Booking]])</f>
        <v>0</v>
      </c>
    </row>
    <row r="7249" spans="1:26" x14ac:dyDescent="0.25">
      <c r="A7249" s="6" t="str">
        <f ca="1">no.</f>
        <v/>
      </c>
      <c r="E7249" s="4" t="str">
        <f ca="1">position</f>
        <v/>
      </c>
      <c r="J7249" s="318"/>
      <c r="M7249" s="4"/>
      <c r="O7249" s="6"/>
      <c r="Q7249" s="20"/>
      <c r="R7249" s="5" t="str">
        <f ca="1">score</f>
        <v/>
      </c>
      <c r="S7249" s="7" t="str">
        <f ca="1">rescore_svc</f>
        <v/>
      </c>
      <c r="U7249" s="11" t="str">
        <f ca="1">price</f>
        <v/>
      </c>
      <c r="V7249" s="4"/>
      <c r="Y7249" s="388">
        <f ca="1">COUNTIFS(OFFSET($B$10, 0, 0, ROW()-9, 1), SERVICE[[#This Row],[Employee ID]], OFFSET($F$10, 0, 0, ROW()-9, 1), SERVICE[[#This Row],[Resources Role]])</f>
        <v>0</v>
      </c>
      <c r="Z7249" s="388">
        <f ca="1">COUNTIFS(OFFSET($F$10, 0, 0, ROW()-9, 1), SERVICE[[#This Row],[Resources Role]], OFFSET($H$10, 0, 0, ROW()-9, 1), SERVICE[[#This Row],[Booking]])</f>
        <v>0</v>
      </c>
    </row>
    <row r="7250" spans="1:26" x14ac:dyDescent="0.25">
      <c r="A7250" s="6" t="str">
        <f ca="1">no.</f>
        <v/>
      </c>
      <c r="E7250" s="4" t="str">
        <f ca="1">position</f>
        <v/>
      </c>
      <c r="J7250" s="318"/>
      <c r="M7250" s="4"/>
      <c r="O7250" s="6"/>
      <c r="Q7250" s="20"/>
      <c r="R7250" s="5" t="str">
        <f ca="1">score</f>
        <v/>
      </c>
      <c r="S7250" s="7" t="str">
        <f ca="1">rescore_svc</f>
        <v/>
      </c>
      <c r="U7250" s="11" t="str">
        <f ca="1">price</f>
        <v/>
      </c>
      <c r="V7250" s="4"/>
      <c r="Y7250" s="388">
        <f ca="1">COUNTIFS(OFFSET($B$10, 0, 0, ROW()-9, 1), SERVICE[[#This Row],[Employee ID]], OFFSET($F$10, 0, 0, ROW()-9, 1), SERVICE[[#This Row],[Resources Role]])</f>
        <v>0</v>
      </c>
      <c r="Z7250" s="388">
        <f ca="1">COUNTIFS(OFFSET($F$10, 0, 0, ROW()-9, 1), SERVICE[[#This Row],[Resources Role]], OFFSET($H$10, 0, 0, ROW()-9, 1), SERVICE[[#This Row],[Booking]])</f>
        <v>0</v>
      </c>
    </row>
    <row r="7251" spans="1:26" x14ac:dyDescent="0.25">
      <c r="A7251" s="6" t="str">
        <f ca="1">no.</f>
        <v/>
      </c>
      <c r="E7251" s="4" t="str">
        <f ca="1">position</f>
        <v/>
      </c>
      <c r="J7251" s="318"/>
      <c r="M7251" s="4"/>
      <c r="O7251" s="6"/>
      <c r="Q7251" s="20"/>
      <c r="R7251" s="5" t="str">
        <f ca="1">score</f>
        <v/>
      </c>
      <c r="S7251" s="7" t="str">
        <f ca="1">rescore_svc</f>
        <v/>
      </c>
      <c r="U7251" s="11" t="str">
        <f ca="1">price</f>
        <v/>
      </c>
      <c r="V7251" s="4"/>
      <c r="Y7251" s="388">
        <f ca="1">COUNTIFS(OFFSET($B$10, 0, 0, ROW()-9, 1), SERVICE[[#This Row],[Employee ID]], OFFSET($F$10, 0, 0, ROW()-9, 1), SERVICE[[#This Row],[Resources Role]])</f>
        <v>0</v>
      </c>
      <c r="Z7251" s="388">
        <f ca="1">COUNTIFS(OFFSET($F$10, 0, 0, ROW()-9, 1), SERVICE[[#This Row],[Resources Role]], OFFSET($H$10, 0, 0, ROW()-9, 1), SERVICE[[#This Row],[Booking]])</f>
        <v>0</v>
      </c>
    </row>
    <row r="7252" spans="1:26" x14ac:dyDescent="0.25">
      <c r="A7252" s="6" t="str">
        <f ca="1">no.</f>
        <v/>
      </c>
      <c r="E7252" s="4" t="str">
        <f ca="1">position</f>
        <v/>
      </c>
      <c r="J7252" s="318"/>
      <c r="M7252" s="4"/>
      <c r="O7252" s="6"/>
      <c r="Q7252" s="20"/>
      <c r="R7252" s="5" t="str">
        <f ca="1">score</f>
        <v/>
      </c>
      <c r="S7252" s="7" t="str">
        <f ca="1">rescore_svc</f>
        <v/>
      </c>
      <c r="U7252" s="11" t="str">
        <f ca="1">price</f>
        <v/>
      </c>
      <c r="V7252" s="4"/>
      <c r="Y7252" s="388">
        <f ca="1">COUNTIFS(OFFSET($B$10, 0, 0, ROW()-9, 1), SERVICE[[#This Row],[Employee ID]], OFFSET($F$10, 0, 0, ROW()-9, 1), SERVICE[[#This Row],[Resources Role]])</f>
        <v>0</v>
      </c>
      <c r="Z7252" s="388">
        <f ca="1">COUNTIFS(OFFSET($F$10, 0, 0, ROW()-9, 1), SERVICE[[#This Row],[Resources Role]], OFFSET($H$10, 0, 0, ROW()-9, 1), SERVICE[[#This Row],[Booking]])</f>
        <v>0</v>
      </c>
    </row>
    <row r="7253" spans="1:26" x14ac:dyDescent="0.25">
      <c r="A7253" s="6" t="str">
        <f ca="1">no.</f>
        <v/>
      </c>
      <c r="E7253" s="4" t="str">
        <f ca="1">position</f>
        <v/>
      </c>
      <c r="J7253" s="318"/>
      <c r="M7253" s="4"/>
      <c r="O7253" s="6"/>
      <c r="Q7253" s="20"/>
      <c r="R7253" s="5" t="str">
        <f ca="1">score</f>
        <v/>
      </c>
      <c r="S7253" s="7" t="str">
        <f ca="1">rescore_svc</f>
        <v/>
      </c>
      <c r="U7253" s="11" t="str">
        <f ca="1">price</f>
        <v/>
      </c>
      <c r="V7253" s="4"/>
      <c r="Y7253" s="388">
        <f ca="1">COUNTIFS(OFFSET($B$10, 0, 0, ROW()-9, 1), SERVICE[[#This Row],[Employee ID]], OFFSET($F$10, 0, 0, ROW()-9, 1), SERVICE[[#This Row],[Resources Role]])</f>
        <v>0</v>
      </c>
      <c r="Z7253" s="388">
        <f ca="1">COUNTIFS(OFFSET($F$10, 0, 0, ROW()-9, 1), SERVICE[[#This Row],[Resources Role]], OFFSET($H$10, 0, 0, ROW()-9, 1), SERVICE[[#This Row],[Booking]])</f>
        <v>0</v>
      </c>
    </row>
    <row r="7254" spans="1:26" x14ac:dyDescent="0.25">
      <c r="A7254" s="6" t="str">
        <f ca="1">no.</f>
        <v/>
      </c>
      <c r="E7254" s="4" t="str">
        <f ca="1">position</f>
        <v/>
      </c>
      <c r="J7254" s="318"/>
      <c r="M7254" s="4"/>
      <c r="O7254" s="6"/>
      <c r="Q7254" s="20"/>
      <c r="R7254" s="5" t="str">
        <f ca="1">score</f>
        <v/>
      </c>
      <c r="S7254" s="7" t="str">
        <f ca="1">rescore_svc</f>
        <v/>
      </c>
      <c r="U7254" s="11" t="str">
        <f ca="1">price</f>
        <v/>
      </c>
      <c r="V7254" s="4"/>
      <c r="Y7254" s="388">
        <f ca="1">COUNTIFS(OFFSET($B$10, 0, 0, ROW()-9, 1), SERVICE[[#This Row],[Employee ID]], OFFSET($F$10, 0, 0, ROW()-9, 1), SERVICE[[#This Row],[Resources Role]])</f>
        <v>0</v>
      </c>
      <c r="Z7254" s="388">
        <f ca="1">COUNTIFS(OFFSET($F$10, 0, 0, ROW()-9, 1), SERVICE[[#This Row],[Resources Role]], OFFSET($H$10, 0, 0, ROW()-9, 1), SERVICE[[#This Row],[Booking]])</f>
        <v>0</v>
      </c>
    </row>
    <row r="7255" spans="1:26" x14ac:dyDescent="0.25">
      <c r="A7255" s="6" t="str">
        <f ca="1">no.</f>
        <v/>
      </c>
      <c r="E7255" s="4" t="str">
        <f ca="1">position</f>
        <v/>
      </c>
      <c r="J7255" s="318"/>
      <c r="M7255" s="4"/>
      <c r="O7255" s="6"/>
      <c r="Q7255" s="20"/>
      <c r="R7255" s="5" t="str">
        <f ca="1">score</f>
        <v/>
      </c>
      <c r="S7255" s="7" t="str">
        <f ca="1">rescore_svc</f>
        <v/>
      </c>
      <c r="U7255" s="11" t="str">
        <f ca="1">price</f>
        <v/>
      </c>
      <c r="V7255" s="4"/>
      <c r="Y7255" s="388">
        <f ca="1">COUNTIFS(OFFSET($B$10, 0, 0, ROW()-9, 1), SERVICE[[#This Row],[Employee ID]], OFFSET($F$10, 0, 0, ROW()-9, 1), SERVICE[[#This Row],[Resources Role]])</f>
        <v>0</v>
      </c>
      <c r="Z7255" s="388">
        <f ca="1">COUNTIFS(OFFSET($F$10, 0, 0, ROW()-9, 1), SERVICE[[#This Row],[Resources Role]], OFFSET($H$10, 0, 0, ROW()-9, 1), SERVICE[[#This Row],[Booking]])</f>
        <v>0</v>
      </c>
    </row>
    <row r="7256" spans="1:26" x14ac:dyDescent="0.25">
      <c r="A7256" s="6" t="str">
        <f ca="1">no.</f>
        <v/>
      </c>
      <c r="E7256" s="4" t="str">
        <f ca="1">position</f>
        <v/>
      </c>
      <c r="J7256" s="318"/>
      <c r="M7256" s="4"/>
      <c r="O7256" s="6"/>
      <c r="Q7256" s="20"/>
      <c r="R7256" s="5" t="str">
        <f ca="1">score</f>
        <v/>
      </c>
      <c r="S7256" s="7" t="str">
        <f ca="1">rescore_svc</f>
        <v/>
      </c>
      <c r="U7256" s="11" t="str">
        <f ca="1">price</f>
        <v/>
      </c>
      <c r="V7256" s="4"/>
      <c r="Y7256" s="388">
        <f ca="1">COUNTIFS(OFFSET($B$10, 0, 0, ROW()-9, 1), SERVICE[[#This Row],[Employee ID]], OFFSET($F$10, 0, 0, ROW()-9, 1), SERVICE[[#This Row],[Resources Role]])</f>
        <v>0</v>
      </c>
      <c r="Z7256" s="388">
        <f ca="1">COUNTIFS(OFFSET($F$10, 0, 0, ROW()-9, 1), SERVICE[[#This Row],[Resources Role]], OFFSET($H$10, 0, 0, ROW()-9, 1), SERVICE[[#This Row],[Booking]])</f>
        <v>0</v>
      </c>
    </row>
    <row r="7257" spans="1:26" x14ac:dyDescent="0.25">
      <c r="A7257" s="6" t="str">
        <f ca="1">no.</f>
        <v/>
      </c>
      <c r="E7257" s="4" t="str">
        <f ca="1">position</f>
        <v/>
      </c>
      <c r="J7257" s="318"/>
      <c r="M7257" s="4"/>
      <c r="O7257" s="6"/>
      <c r="Q7257" s="20"/>
      <c r="R7257" s="5" t="str">
        <f ca="1">score</f>
        <v/>
      </c>
      <c r="S7257" s="7" t="str">
        <f ca="1">rescore_svc</f>
        <v/>
      </c>
      <c r="U7257" s="11" t="str">
        <f ca="1">price</f>
        <v/>
      </c>
      <c r="V7257" s="4"/>
      <c r="Y7257" s="388">
        <f ca="1">COUNTIFS(OFFSET($B$10, 0, 0, ROW()-9, 1), SERVICE[[#This Row],[Employee ID]], OFFSET($F$10, 0, 0, ROW()-9, 1), SERVICE[[#This Row],[Resources Role]])</f>
        <v>0</v>
      </c>
      <c r="Z7257" s="388">
        <f ca="1">COUNTIFS(OFFSET($F$10, 0, 0, ROW()-9, 1), SERVICE[[#This Row],[Resources Role]], OFFSET($H$10, 0, 0, ROW()-9, 1), SERVICE[[#This Row],[Booking]])</f>
        <v>0</v>
      </c>
    </row>
    <row r="7258" spans="1:26" x14ac:dyDescent="0.25">
      <c r="A7258" s="6" t="str">
        <f ca="1">no.</f>
        <v/>
      </c>
      <c r="E7258" s="4" t="str">
        <f ca="1">position</f>
        <v/>
      </c>
      <c r="J7258" s="318"/>
      <c r="M7258" s="4"/>
      <c r="O7258" s="6"/>
      <c r="Q7258" s="20"/>
      <c r="R7258" s="5" t="str">
        <f ca="1">score</f>
        <v/>
      </c>
      <c r="S7258" s="7" t="str">
        <f ca="1">rescore_svc</f>
        <v/>
      </c>
      <c r="U7258" s="11" t="str">
        <f ca="1">price</f>
        <v/>
      </c>
      <c r="V7258" s="4"/>
      <c r="Y7258" s="388">
        <f ca="1">COUNTIFS(OFFSET($B$10, 0, 0, ROW()-9, 1), SERVICE[[#This Row],[Employee ID]], OFFSET($F$10, 0, 0, ROW()-9, 1), SERVICE[[#This Row],[Resources Role]])</f>
        <v>0</v>
      </c>
      <c r="Z7258" s="388">
        <f ca="1">COUNTIFS(OFFSET($F$10, 0, 0, ROW()-9, 1), SERVICE[[#This Row],[Resources Role]], OFFSET($H$10, 0, 0, ROW()-9, 1), SERVICE[[#This Row],[Booking]])</f>
        <v>0</v>
      </c>
    </row>
    <row r="7259" spans="1:26" x14ac:dyDescent="0.25">
      <c r="A7259" s="6" t="str">
        <f ca="1">no.</f>
        <v/>
      </c>
      <c r="E7259" s="4" t="str">
        <f ca="1">position</f>
        <v/>
      </c>
      <c r="J7259" s="318"/>
      <c r="M7259" s="4"/>
      <c r="O7259" s="6"/>
      <c r="Q7259" s="20"/>
      <c r="R7259" s="5" t="str">
        <f ca="1">score</f>
        <v/>
      </c>
      <c r="S7259" s="7" t="str">
        <f ca="1">rescore_svc</f>
        <v/>
      </c>
      <c r="U7259" s="11" t="str">
        <f ca="1">price</f>
        <v/>
      </c>
      <c r="V7259" s="4"/>
      <c r="Y7259" s="388">
        <f ca="1">COUNTIFS(OFFSET($B$10, 0, 0, ROW()-9, 1), SERVICE[[#This Row],[Employee ID]], OFFSET($F$10, 0, 0, ROW()-9, 1), SERVICE[[#This Row],[Resources Role]])</f>
        <v>0</v>
      </c>
      <c r="Z7259" s="388">
        <f ca="1">COUNTIFS(OFFSET($F$10, 0, 0, ROW()-9, 1), SERVICE[[#This Row],[Resources Role]], OFFSET($H$10, 0, 0, ROW()-9, 1), SERVICE[[#This Row],[Booking]])</f>
        <v>0</v>
      </c>
    </row>
    <row r="7260" spans="1:26" x14ac:dyDescent="0.25">
      <c r="A7260" s="6" t="str">
        <f ca="1">no.</f>
        <v/>
      </c>
      <c r="E7260" s="4" t="str">
        <f ca="1">position</f>
        <v/>
      </c>
      <c r="J7260" s="318"/>
      <c r="M7260" s="4"/>
      <c r="O7260" s="6"/>
      <c r="Q7260" s="20"/>
      <c r="R7260" s="5" t="str">
        <f ca="1">score</f>
        <v/>
      </c>
      <c r="S7260" s="7" t="str">
        <f ca="1">rescore_svc</f>
        <v/>
      </c>
      <c r="U7260" s="11" t="str">
        <f ca="1">price</f>
        <v/>
      </c>
      <c r="V7260" s="4"/>
      <c r="Y7260" s="388">
        <f ca="1">COUNTIFS(OFFSET($B$10, 0, 0, ROW()-9, 1), SERVICE[[#This Row],[Employee ID]], OFFSET($F$10, 0, 0, ROW()-9, 1), SERVICE[[#This Row],[Resources Role]])</f>
        <v>0</v>
      </c>
      <c r="Z7260" s="388">
        <f ca="1">COUNTIFS(OFFSET($F$10, 0, 0, ROW()-9, 1), SERVICE[[#This Row],[Resources Role]], OFFSET($H$10, 0, 0, ROW()-9, 1), SERVICE[[#This Row],[Booking]])</f>
        <v>0</v>
      </c>
    </row>
    <row r="7261" spans="1:26" x14ac:dyDescent="0.25">
      <c r="A7261" s="6" t="str">
        <f ca="1">no.</f>
        <v/>
      </c>
      <c r="E7261" s="4" t="str">
        <f ca="1">position</f>
        <v/>
      </c>
      <c r="J7261" s="318"/>
      <c r="M7261" s="4"/>
      <c r="O7261" s="6"/>
      <c r="Q7261" s="20"/>
      <c r="R7261" s="5" t="str">
        <f ca="1">score</f>
        <v/>
      </c>
      <c r="S7261" s="7" t="str">
        <f ca="1">rescore_svc</f>
        <v/>
      </c>
      <c r="U7261" s="11" t="str">
        <f ca="1">price</f>
        <v/>
      </c>
      <c r="V7261" s="4"/>
      <c r="Y7261" s="388">
        <f ca="1">COUNTIFS(OFFSET($B$10, 0, 0, ROW()-9, 1), SERVICE[[#This Row],[Employee ID]], OFFSET($F$10, 0, 0, ROW()-9, 1), SERVICE[[#This Row],[Resources Role]])</f>
        <v>0</v>
      </c>
      <c r="Z7261" s="388">
        <f ca="1">COUNTIFS(OFFSET($F$10, 0, 0, ROW()-9, 1), SERVICE[[#This Row],[Resources Role]], OFFSET($H$10, 0, 0, ROW()-9, 1), SERVICE[[#This Row],[Booking]])</f>
        <v>0</v>
      </c>
    </row>
    <row r="7262" spans="1:26" x14ac:dyDescent="0.25">
      <c r="A7262" s="6" t="str">
        <f ca="1">no.</f>
        <v/>
      </c>
      <c r="E7262" s="4" t="str">
        <f ca="1">position</f>
        <v/>
      </c>
      <c r="J7262" s="318"/>
      <c r="M7262" s="4"/>
      <c r="O7262" s="6"/>
      <c r="Q7262" s="20"/>
      <c r="R7262" s="5" t="str">
        <f ca="1">score</f>
        <v/>
      </c>
      <c r="S7262" s="7" t="str">
        <f ca="1">rescore_svc</f>
        <v/>
      </c>
      <c r="U7262" s="11" t="str">
        <f ca="1">price</f>
        <v/>
      </c>
      <c r="V7262" s="4"/>
      <c r="Y7262" s="388">
        <f ca="1">COUNTIFS(OFFSET($B$10, 0, 0, ROW()-9, 1), SERVICE[[#This Row],[Employee ID]], OFFSET($F$10, 0, 0, ROW()-9, 1), SERVICE[[#This Row],[Resources Role]])</f>
        <v>0</v>
      </c>
      <c r="Z7262" s="388">
        <f ca="1">COUNTIFS(OFFSET($F$10, 0, 0, ROW()-9, 1), SERVICE[[#This Row],[Resources Role]], OFFSET($H$10, 0, 0, ROW()-9, 1), SERVICE[[#This Row],[Booking]])</f>
        <v>0</v>
      </c>
    </row>
    <row r="7263" spans="1:26" x14ac:dyDescent="0.25">
      <c r="A7263" s="6" t="str">
        <f ca="1">no.</f>
        <v/>
      </c>
      <c r="E7263" s="4" t="str">
        <f ca="1">position</f>
        <v/>
      </c>
      <c r="J7263" s="318"/>
      <c r="M7263" s="4"/>
      <c r="O7263" s="6"/>
      <c r="Q7263" s="20"/>
      <c r="R7263" s="5" t="str">
        <f ca="1">score</f>
        <v/>
      </c>
      <c r="S7263" s="7" t="str">
        <f ca="1">rescore_svc</f>
        <v/>
      </c>
      <c r="U7263" s="11" t="str">
        <f ca="1">price</f>
        <v/>
      </c>
      <c r="V7263" s="4"/>
      <c r="Y7263" s="388">
        <f ca="1">COUNTIFS(OFFSET($B$10, 0, 0, ROW()-9, 1), SERVICE[[#This Row],[Employee ID]], OFFSET($F$10, 0, 0, ROW()-9, 1), SERVICE[[#This Row],[Resources Role]])</f>
        <v>0</v>
      </c>
      <c r="Z7263" s="388">
        <f ca="1">COUNTIFS(OFFSET($F$10, 0, 0, ROW()-9, 1), SERVICE[[#This Row],[Resources Role]], OFFSET($H$10, 0, 0, ROW()-9, 1), SERVICE[[#This Row],[Booking]])</f>
        <v>0</v>
      </c>
    </row>
    <row r="7264" spans="1:26" x14ac:dyDescent="0.25">
      <c r="A7264" s="6" t="str">
        <f ca="1">no.</f>
        <v/>
      </c>
      <c r="E7264" s="4" t="str">
        <f ca="1">position</f>
        <v/>
      </c>
      <c r="J7264" s="318"/>
      <c r="M7264" s="4"/>
      <c r="O7264" s="6"/>
      <c r="Q7264" s="20"/>
      <c r="R7264" s="5" t="str">
        <f ca="1">score</f>
        <v/>
      </c>
      <c r="S7264" s="7" t="str">
        <f ca="1">rescore_svc</f>
        <v/>
      </c>
      <c r="U7264" s="11" t="str">
        <f ca="1">price</f>
        <v/>
      </c>
      <c r="V7264" s="4"/>
      <c r="Y7264" s="388">
        <f ca="1">COUNTIFS(OFFSET($B$10, 0, 0, ROW()-9, 1), SERVICE[[#This Row],[Employee ID]], OFFSET($F$10, 0, 0, ROW()-9, 1), SERVICE[[#This Row],[Resources Role]])</f>
        <v>0</v>
      </c>
      <c r="Z7264" s="388">
        <f ca="1">COUNTIFS(OFFSET($F$10, 0, 0, ROW()-9, 1), SERVICE[[#This Row],[Resources Role]], OFFSET($H$10, 0, 0, ROW()-9, 1), SERVICE[[#This Row],[Booking]])</f>
        <v>0</v>
      </c>
    </row>
    <row r="7265" spans="1:26" x14ac:dyDescent="0.25">
      <c r="A7265" s="6" t="str">
        <f ca="1">no.</f>
        <v/>
      </c>
      <c r="E7265" s="4" t="str">
        <f ca="1">position</f>
        <v/>
      </c>
      <c r="J7265" s="318"/>
      <c r="M7265" s="4"/>
      <c r="O7265" s="6"/>
      <c r="Q7265" s="20"/>
      <c r="R7265" s="5" t="str">
        <f ca="1">score</f>
        <v/>
      </c>
      <c r="S7265" s="7" t="str">
        <f ca="1">rescore_svc</f>
        <v/>
      </c>
      <c r="U7265" s="11" t="str">
        <f ca="1">price</f>
        <v/>
      </c>
      <c r="V7265" s="4"/>
      <c r="Y7265" s="388">
        <f ca="1">COUNTIFS(OFFSET($B$10, 0, 0, ROW()-9, 1), SERVICE[[#This Row],[Employee ID]], OFFSET($F$10, 0, 0, ROW()-9, 1), SERVICE[[#This Row],[Resources Role]])</f>
        <v>0</v>
      </c>
      <c r="Z7265" s="388">
        <f ca="1">COUNTIFS(OFFSET($F$10, 0, 0, ROW()-9, 1), SERVICE[[#This Row],[Resources Role]], OFFSET($H$10, 0, 0, ROW()-9, 1), SERVICE[[#This Row],[Booking]])</f>
        <v>0</v>
      </c>
    </row>
    <row r="7266" spans="1:26" x14ac:dyDescent="0.25">
      <c r="A7266" s="6" t="str">
        <f ca="1">no.</f>
        <v/>
      </c>
      <c r="E7266" s="4" t="str">
        <f ca="1">position</f>
        <v/>
      </c>
      <c r="J7266" s="318"/>
      <c r="M7266" s="4"/>
      <c r="O7266" s="6"/>
      <c r="Q7266" s="20"/>
      <c r="R7266" s="5" t="str">
        <f ca="1">score</f>
        <v/>
      </c>
      <c r="S7266" s="7" t="str">
        <f ca="1">rescore_svc</f>
        <v/>
      </c>
      <c r="U7266" s="11" t="str">
        <f ca="1">price</f>
        <v/>
      </c>
      <c r="V7266" s="4"/>
      <c r="Y7266" s="388">
        <f ca="1">COUNTIFS(OFFSET($B$10, 0, 0, ROW()-9, 1), SERVICE[[#This Row],[Employee ID]], OFFSET($F$10, 0, 0, ROW()-9, 1), SERVICE[[#This Row],[Resources Role]])</f>
        <v>0</v>
      </c>
      <c r="Z7266" s="388">
        <f ca="1">COUNTIFS(OFFSET($F$10, 0, 0, ROW()-9, 1), SERVICE[[#This Row],[Resources Role]], OFFSET($H$10, 0, 0, ROW()-9, 1), SERVICE[[#This Row],[Booking]])</f>
        <v>0</v>
      </c>
    </row>
    <row r="7267" spans="1:26" x14ac:dyDescent="0.25">
      <c r="A7267" s="6" t="str">
        <f ca="1">no.</f>
        <v/>
      </c>
      <c r="E7267" s="4" t="str">
        <f ca="1">position</f>
        <v/>
      </c>
      <c r="J7267" s="318"/>
      <c r="M7267" s="4"/>
      <c r="O7267" s="6"/>
      <c r="Q7267" s="20"/>
      <c r="R7267" s="5" t="str">
        <f ca="1">score</f>
        <v/>
      </c>
      <c r="S7267" s="7" t="str">
        <f ca="1">rescore_svc</f>
        <v/>
      </c>
      <c r="U7267" s="11" t="str">
        <f ca="1">price</f>
        <v/>
      </c>
      <c r="V7267" s="4"/>
      <c r="Y7267" s="388">
        <f ca="1">COUNTIFS(OFFSET($B$10, 0, 0, ROW()-9, 1), SERVICE[[#This Row],[Employee ID]], OFFSET($F$10, 0, 0, ROW()-9, 1), SERVICE[[#This Row],[Resources Role]])</f>
        <v>0</v>
      </c>
      <c r="Z7267" s="388">
        <f ca="1">COUNTIFS(OFFSET($F$10, 0, 0, ROW()-9, 1), SERVICE[[#This Row],[Resources Role]], OFFSET($H$10, 0, 0, ROW()-9, 1), SERVICE[[#This Row],[Booking]])</f>
        <v>0</v>
      </c>
    </row>
    <row r="7268" spans="1:26" x14ac:dyDescent="0.25">
      <c r="A7268" s="6" t="str">
        <f ca="1">no.</f>
        <v/>
      </c>
      <c r="E7268" s="4" t="str">
        <f ca="1">position</f>
        <v/>
      </c>
      <c r="J7268" s="318"/>
      <c r="M7268" s="4"/>
      <c r="O7268" s="6"/>
      <c r="Q7268" s="20"/>
      <c r="R7268" s="5" t="str">
        <f ca="1">score</f>
        <v/>
      </c>
      <c r="S7268" s="7" t="str">
        <f ca="1">rescore_svc</f>
        <v/>
      </c>
      <c r="U7268" s="11" t="str">
        <f ca="1">price</f>
        <v/>
      </c>
      <c r="V7268" s="4"/>
      <c r="Y7268" s="388">
        <f ca="1">COUNTIFS(OFFSET($B$10, 0, 0, ROW()-9, 1), SERVICE[[#This Row],[Employee ID]], OFFSET($F$10, 0, 0, ROW()-9, 1), SERVICE[[#This Row],[Resources Role]])</f>
        <v>0</v>
      </c>
      <c r="Z7268" s="388">
        <f ca="1">COUNTIFS(OFFSET($F$10, 0, 0, ROW()-9, 1), SERVICE[[#This Row],[Resources Role]], OFFSET($H$10, 0, 0, ROW()-9, 1), SERVICE[[#This Row],[Booking]])</f>
        <v>0</v>
      </c>
    </row>
    <row r="7269" spans="1:26" x14ac:dyDescent="0.25">
      <c r="A7269" s="6" t="str">
        <f ca="1">no.</f>
        <v/>
      </c>
      <c r="E7269" s="4" t="str">
        <f ca="1">position</f>
        <v/>
      </c>
      <c r="J7269" s="318"/>
      <c r="M7269" s="4"/>
      <c r="O7269" s="6"/>
      <c r="Q7269" s="20"/>
      <c r="R7269" s="5" t="str">
        <f ca="1">score</f>
        <v/>
      </c>
      <c r="S7269" s="7" t="str">
        <f ca="1">rescore_svc</f>
        <v/>
      </c>
      <c r="U7269" s="11" t="str">
        <f ca="1">price</f>
        <v/>
      </c>
      <c r="V7269" s="4"/>
      <c r="Y7269" s="388">
        <f ca="1">COUNTIFS(OFFSET($B$10, 0, 0, ROW()-9, 1), SERVICE[[#This Row],[Employee ID]], OFFSET($F$10, 0, 0, ROW()-9, 1), SERVICE[[#This Row],[Resources Role]])</f>
        <v>0</v>
      </c>
      <c r="Z7269" s="388">
        <f ca="1">COUNTIFS(OFFSET($F$10, 0, 0, ROW()-9, 1), SERVICE[[#This Row],[Resources Role]], OFFSET($H$10, 0, 0, ROW()-9, 1), SERVICE[[#This Row],[Booking]])</f>
        <v>0</v>
      </c>
    </row>
    <row r="7270" spans="1:26" x14ac:dyDescent="0.25">
      <c r="A7270" s="6" t="str">
        <f ca="1">no.</f>
        <v/>
      </c>
      <c r="E7270" s="4" t="str">
        <f ca="1">position</f>
        <v/>
      </c>
      <c r="J7270" s="318"/>
      <c r="M7270" s="4"/>
      <c r="O7270" s="6"/>
      <c r="Q7270" s="20"/>
      <c r="R7270" s="5" t="str">
        <f ca="1">score</f>
        <v/>
      </c>
      <c r="S7270" s="7" t="str">
        <f ca="1">rescore_svc</f>
        <v/>
      </c>
      <c r="U7270" s="11" t="str">
        <f ca="1">price</f>
        <v/>
      </c>
      <c r="V7270" s="4"/>
      <c r="Y7270" s="388">
        <f ca="1">COUNTIFS(OFFSET($B$10, 0, 0, ROW()-9, 1), SERVICE[[#This Row],[Employee ID]], OFFSET($F$10, 0, 0, ROW()-9, 1), SERVICE[[#This Row],[Resources Role]])</f>
        <v>0</v>
      </c>
      <c r="Z7270" s="388">
        <f ca="1">COUNTIFS(OFFSET($F$10, 0, 0, ROW()-9, 1), SERVICE[[#This Row],[Resources Role]], OFFSET($H$10, 0, 0, ROW()-9, 1), SERVICE[[#This Row],[Booking]])</f>
        <v>0</v>
      </c>
    </row>
    <row r="7271" spans="1:26" x14ac:dyDescent="0.25">
      <c r="A7271" s="6" t="str">
        <f ca="1">no.</f>
        <v/>
      </c>
      <c r="E7271" s="4" t="str">
        <f ca="1">position</f>
        <v/>
      </c>
      <c r="J7271" s="318"/>
      <c r="M7271" s="4"/>
      <c r="O7271" s="6"/>
      <c r="Q7271" s="20"/>
      <c r="R7271" s="5" t="str">
        <f ca="1">score</f>
        <v/>
      </c>
      <c r="S7271" s="7" t="str">
        <f ca="1">rescore_svc</f>
        <v/>
      </c>
      <c r="U7271" s="11" t="str">
        <f ca="1">price</f>
        <v/>
      </c>
      <c r="V7271" s="4"/>
      <c r="Y7271" s="388">
        <f ca="1">COUNTIFS(OFFSET($B$10, 0, 0, ROW()-9, 1), SERVICE[[#This Row],[Employee ID]], OFFSET($F$10, 0, 0, ROW()-9, 1), SERVICE[[#This Row],[Resources Role]])</f>
        <v>0</v>
      </c>
      <c r="Z7271" s="388">
        <f ca="1">COUNTIFS(OFFSET($F$10, 0, 0, ROW()-9, 1), SERVICE[[#This Row],[Resources Role]], OFFSET($H$10, 0, 0, ROW()-9, 1), SERVICE[[#This Row],[Booking]])</f>
        <v>0</v>
      </c>
    </row>
    <row r="7272" spans="1:26" x14ac:dyDescent="0.25">
      <c r="A7272" s="6" t="str">
        <f ca="1">no.</f>
        <v/>
      </c>
      <c r="E7272" s="4" t="str">
        <f ca="1">position</f>
        <v/>
      </c>
      <c r="J7272" s="318"/>
      <c r="M7272" s="4"/>
      <c r="O7272" s="6"/>
      <c r="Q7272" s="20"/>
      <c r="R7272" s="5" t="str">
        <f ca="1">score</f>
        <v/>
      </c>
      <c r="S7272" s="7" t="str">
        <f ca="1">rescore_svc</f>
        <v/>
      </c>
      <c r="U7272" s="11" t="str">
        <f ca="1">price</f>
        <v/>
      </c>
      <c r="V7272" s="4"/>
      <c r="Y7272" s="388">
        <f ca="1">COUNTIFS(OFFSET($B$10, 0, 0, ROW()-9, 1), SERVICE[[#This Row],[Employee ID]], OFFSET($F$10, 0, 0, ROW()-9, 1), SERVICE[[#This Row],[Resources Role]])</f>
        <v>0</v>
      </c>
      <c r="Z7272" s="388">
        <f ca="1">COUNTIFS(OFFSET($F$10, 0, 0, ROW()-9, 1), SERVICE[[#This Row],[Resources Role]], OFFSET($H$10, 0, 0, ROW()-9, 1), SERVICE[[#This Row],[Booking]])</f>
        <v>0</v>
      </c>
    </row>
    <row r="7273" spans="1:26" x14ac:dyDescent="0.25">
      <c r="A7273" s="6" t="str">
        <f ca="1">no.</f>
        <v/>
      </c>
      <c r="E7273" s="4" t="str">
        <f ca="1">position</f>
        <v/>
      </c>
      <c r="J7273" s="318"/>
      <c r="M7273" s="4"/>
      <c r="O7273" s="6"/>
      <c r="Q7273" s="20"/>
      <c r="R7273" s="5" t="str">
        <f ca="1">score</f>
        <v/>
      </c>
      <c r="S7273" s="7" t="str">
        <f ca="1">rescore_svc</f>
        <v/>
      </c>
      <c r="U7273" s="11" t="str">
        <f ca="1">price</f>
        <v/>
      </c>
      <c r="V7273" s="4"/>
      <c r="Y7273" s="388">
        <f ca="1">COUNTIFS(OFFSET($B$10, 0, 0, ROW()-9, 1), SERVICE[[#This Row],[Employee ID]], OFFSET($F$10, 0, 0, ROW()-9, 1), SERVICE[[#This Row],[Resources Role]])</f>
        <v>0</v>
      </c>
      <c r="Z7273" s="388">
        <f ca="1">COUNTIFS(OFFSET($F$10, 0, 0, ROW()-9, 1), SERVICE[[#This Row],[Resources Role]], OFFSET($H$10, 0, 0, ROW()-9, 1), SERVICE[[#This Row],[Booking]])</f>
        <v>0</v>
      </c>
    </row>
    <row r="7274" spans="1:26" x14ac:dyDescent="0.25">
      <c r="A7274" s="6" t="str">
        <f ca="1">no.</f>
        <v/>
      </c>
      <c r="E7274" s="4" t="str">
        <f ca="1">position</f>
        <v/>
      </c>
      <c r="J7274" s="318"/>
      <c r="M7274" s="4"/>
      <c r="O7274" s="6"/>
      <c r="Q7274" s="20"/>
      <c r="R7274" s="5" t="str">
        <f ca="1">score</f>
        <v/>
      </c>
      <c r="S7274" s="7" t="str">
        <f ca="1">rescore_svc</f>
        <v/>
      </c>
      <c r="U7274" s="11" t="str">
        <f ca="1">price</f>
        <v/>
      </c>
      <c r="V7274" s="4"/>
      <c r="Y7274" s="388">
        <f ca="1">COUNTIFS(OFFSET($B$10, 0, 0, ROW()-9, 1), SERVICE[[#This Row],[Employee ID]], OFFSET($F$10, 0, 0, ROW()-9, 1), SERVICE[[#This Row],[Resources Role]])</f>
        <v>0</v>
      </c>
      <c r="Z7274" s="388">
        <f ca="1">COUNTIFS(OFFSET($F$10, 0, 0, ROW()-9, 1), SERVICE[[#This Row],[Resources Role]], OFFSET($H$10, 0, 0, ROW()-9, 1), SERVICE[[#This Row],[Booking]])</f>
        <v>0</v>
      </c>
    </row>
    <row r="7275" spans="1:26" x14ac:dyDescent="0.25">
      <c r="A7275" s="6" t="str">
        <f ca="1">no.</f>
        <v/>
      </c>
      <c r="E7275" s="4" t="str">
        <f ca="1">position</f>
        <v/>
      </c>
      <c r="J7275" s="318"/>
      <c r="M7275" s="4"/>
      <c r="O7275" s="6"/>
      <c r="Q7275" s="20"/>
      <c r="R7275" s="5" t="str">
        <f ca="1">score</f>
        <v/>
      </c>
      <c r="S7275" s="7" t="str">
        <f ca="1">rescore_svc</f>
        <v/>
      </c>
      <c r="U7275" s="11" t="str">
        <f ca="1">price</f>
        <v/>
      </c>
      <c r="V7275" s="4"/>
      <c r="Y7275" s="388">
        <f ca="1">COUNTIFS(OFFSET($B$10, 0, 0, ROW()-9, 1), SERVICE[[#This Row],[Employee ID]], OFFSET($F$10, 0, 0, ROW()-9, 1), SERVICE[[#This Row],[Resources Role]])</f>
        <v>0</v>
      </c>
      <c r="Z7275" s="388">
        <f ca="1">COUNTIFS(OFFSET($F$10, 0, 0, ROW()-9, 1), SERVICE[[#This Row],[Resources Role]], OFFSET($H$10, 0, 0, ROW()-9, 1), SERVICE[[#This Row],[Booking]])</f>
        <v>0</v>
      </c>
    </row>
    <row r="7276" spans="1:26" x14ac:dyDescent="0.25">
      <c r="A7276" s="6" t="str">
        <f ca="1">no.</f>
        <v/>
      </c>
      <c r="E7276" s="4" t="str">
        <f ca="1">position</f>
        <v/>
      </c>
      <c r="J7276" s="318"/>
      <c r="M7276" s="4"/>
      <c r="O7276" s="6"/>
      <c r="Q7276" s="20"/>
      <c r="R7276" s="5" t="str">
        <f ca="1">score</f>
        <v/>
      </c>
      <c r="S7276" s="7" t="str">
        <f ca="1">rescore_svc</f>
        <v/>
      </c>
      <c r="U7276" s="11" t="str">
        <f ca="1">price</f>
        <v/>
      </c>
      <c r="V7276" s="4"/>
      <c r="Y7276" s="388">
        <f ca="1">COUNTIFS(OFFSET($B$10, 0, 0, ROW()-9, 1), SERVICE[[#This Row],[Employee ID]], OFFSET($F$10, 0, 0, ROW()-9, 1), SERVICE[[#This Row],[Resources Role]])</f>
        <v>0</v>
      </c>
      <c r="Z7276" s="388">
        <f ca="1">COUNTIFS(OFFSET($F$10, 0, 0, ROW()-9, 1), SERVICE[[#This Row],[Resources Role]], OFFSET($H$10, 0, 0, ROW()-9, 1), SERVICE[[#This Row],[Booking]])</f>
        <v>0</v>
      </c>
    </row>
    <row r="7277" spans="1:26" x14ac:dyDescent="0.25">
      <c r="A7277" s="6" t="str">
        <f ca="1">no.</f>
        <v/>
      </c>
      <c r="E7277" s="4" t="str">
        <f ca="1">position</f>
        <v/>
      </c>
      <c r="J7277" s="318"/>
      <c r="M7277" s="4"/>
      <c r="O7277" s="6"/>
      <c r="Q7277" s="20"/>
      <c r="R7277" s="5" t="str">
        <f ca="1">score</f>
        <v/>
      </c>
      <c r="S7277" s="7" t="str">
        <f ca="1">rescore_svc</f>
        <v/>
      </c>
      <c r="U7277" s="11" t="str">
        <f ca="1">price</f>
        <v/>
      </c>
      <c r="V7277" s="4"/>
      <c r="Y7277" s="388">
        <f ca="1">COUNTIFS(OFFSET($B$10, 0, 0, ROW()-9, 1), SERVICE[[#This Row],[Employee ID]], OFFSET($F$10, 0, 0, ROW()-9, 1), SERVICE[[#This Row],[Resources Role]])</f>
        <v>0</v>
      </c>
      <c r="Z7277" s="388">
        <f ca="1">COUNTIFS(OFFSET($F$10, 0, 0, ROW()-9, 1), SERVICE[[#This Row],[Resources Role]], OFFSET($H$10, 0, 0, ROW()-9, 1), SERVICE[[#This Row],[Booking]])</f>
        <v>0</v>
      </c>
    </row>
    <row r="7278" spans="1:26" x14ac:dyDescent="0.25">
      <c r="A7278" s="6" t="str">
        <f ca="1">no.</f>
        <v/>
      </c>
      <c r="E7278" s="4" t="str">
        <f ca="1">position</f>
        <v/>
      </c>
      <c r="J7278" s="318"/>
      <c r="M7278" s="4"/>
      <c r="O7278" s="6"/>
      <c r="Q7278" s="20"/>
      <c r="R7278" s="5" t="str">
        <f ca="1">score</f>
        <v/>
      </c>
      <c r="S7278" s="7" t="str">
        <f ca="1">rescore_svc</f>
        <v/>
      </c>
      <c r="U7278" s="11" t="str">
        <f ca="1">price</f>
        <v/>
      </c>
      <c r="V7278" s="4"/>
      <c r="Y7278" s="388">
        <f ca="1">COUNTIFS(OFFSET($B$10, 0, 0, ROW()-9, 1), SERVICE[[#This Row],[Employee ID]], OFFSET($F$10, 0, 0, ROW()-9, 1), SERVICE[[#This Row],[Resources Role]])</f>
        <v>0</v>
      </c>
      <c r="Z7278" s="388">
        <f ca="1">COUNTIFS(OFFSET($F$10, 0, 0, ROW()-9, 1), SERVICE[[#This Row],[Resources Role]], OFFSET($H$10, 0, 0, ROW()-9, 1), SERVICE[[#This Row],[Booking]])</f>
        <v>0</v>
      </c>
    </row>
    <row r="7279" spans="1:26" x14ac:dyDescent="0.25">
      <c r="A7279" s="6" t="str">
        <f ca="1">no.</f>
        <v/>
      </c>
      <c r="E7279" s="4" t="str">
        <f ca="1">position</f>
        <v/>
      </c>
      <c r="J7279" s="318"/>
      <c r="M7279" s="4"/>
      <c r="O7279" s="6"/>
      <c r="Q7279" s="20"/>
      <c r="R7279" s="5" t="str">
        <f ca="1">score</f>
        <v/>
      </c>
      <c r="S7279" s="7" t="str">
        <f ca="1">rescore_svc</f>
        <v/>
      </c>
      <c r="U7279" s="11" t="str">
        <f ca="1">price</f>
        <v/>
      </c>
      <c r="V7279" s="4"/>
      <c r="Y7279" s="388">
        <f ca="1">COUNTIFS(OFFSET($B$10, 0, 0, ROW()-9, 1), SERVICE[[#This Row],[Employee ID]], OFFSET($F$10, 0, 0, ROW()-9, 1), SERVICE[[#This Row],[Resources Role]])</f>
        <v>0</v>
      </c>
      <c r="Z7279" s="388">
        <f ca="1">COUNTIFS(OFFSET($F$10, 0, 0, ROW()-9, 1), SERVICE[[#This Row],[Resources Role]], OFFSET($H$10, 0, 0, ROW()-9, 1), SERVICE[[#This Row],[Booking]])</f>
        <v>0</v>
      </c>
    </row>
    <row r="7280" spans="1:26" x14ac:dyDescent="0.25">
      <c r="A7280" s="6" t="str">
        <f ca="1">no.</f>
        <v/>
      </c>
      <c r="E7280" s="4" t="str">
        <f ca="1">position</f>
        <v/>
      </c>
      <c r="J7280" s="318"/>
      <c r="M7280" s="4"/>
      <c r="O7280" s="6"/>
      <c r="Q7280" s="20"/>
      <c r="R7280" s="5" t="str">
        <f ca="1">score</f>
        <v/>
      </c>
      <c r="S7280" s="7" t="str">
        <f ca="1">rescore_svc</f>
        <v/>
      </c>
      <c r="U7280" s="11" t="str">
        <f ca="1">price</f>
        <v/>
      </c>
      <c r="V7280" s="4"/>
      <c r="Y7280" s="388">
        <f ca="1">COUNTIFS(OFFSET($B$10, 0, 0, ROW()-9, 1), SERVICE[[#This Row],[Employee ID]], OFFSET($F$10, 0, 0, ROW()-9, 1), SERVICE[[#This Row],[Resources Role]])</f>
        <v>0</v>
      </c>
      <c r="Z7280" s="388">
        <f ca="1">COUNTIFS(OFFSET($F$10, 0, 0, ROW()-9, 1), SERVICE[[#This Row],[Resources Role]], OFFSET($H$10, 0, 0, ROW()-9, 1), SERVICE[[#This Row],[Booking]])</f>
        <v>0</v>
      </c>
    </row>
    <row r="7281" spans="1:26" x14ac:dyDescent="0.25">
      <c r="A7281" s="6" t="str">
        <f ca="1">no.</f>
        <v/>
      </c>
      <c r="E7281" s="4" t="str">
        <f ca="1">position</f>
        <v/>
      </c>
      <c r="J7281" s="318"/>
      <c r="M7281" s="4"/>
      <c r="O7281" s="6"/>
      <c r="Q7281" s="20"/>
      <c r="R7281" s="5" t="str">
        <f ca="1">score</f>
        <v/>
      </c>
      <c r="S7281" s="7" t="str">
        <f ca="1">rescore_svc</f>
        <v/>
      </c>
      <c r="U7281" s="11" t="str">
        <f ca="1">price</f>
        <v/>
      </c>
      <c r="V7281" s="4"/>
      <c r="Y7281" s="388">
        <f ca="1">COUNTIFS(OFFSET($B$10, 0, 0, ROW()-9, 1), SERVICE[[#This Row],[Employee ID]], OFFSET($F$10, 0, 0, ROW()-9, 1), SERVICE[[#This Row],[Resources Role]])</f>
        <v>0</v>
      </c>
      <c r="Z7281" s="388">
        <f ca="1">COUNTIFS(OFFSET($F$10, 0, 0, ROW()-9, 1), SERVICE[[#This Row],[Resources Role]], OFFSET($H$10, 0, 0, ROW()-9, 1), SERVICE[[#This Row],[Booking]])</f>
        <v>0</v>
      </c>
    </row>
    <row r="7282" spans="1:26" x14ac:dyDescent="0.25">
      <c r="A7282" s="6" t="str">
        <f ca="1">no.</f>
        <v/>
      </c>
      <c r="E7282" s="4" t="str">
        <f ca="1">position</f>
        <v/>
      </c>
      <c r="J7282" s="318"/>
      <c r="M7282" s="4"/>
      <c r="O7282" s="6"/>
      <c r="Q7282" s="20"/>
      <c r="R7282" s="5" t="str">
        <f ca="1">score</f>
        <v/>
      </c>
      <c r="S7282" s="7" t="str">
        <f ca="1">rescore_svc</f>
        <v/>
      </c>
      <c r="U7282" s="11" t="str">
        <f ca="1">price</f>
        <v/>
      </c>
      <c r="V7282" s="4"/>
      <c r="Y7282" s="388">
        <f ca="1">COUNTIFS(OFFSET($B$10, 0, 0, ROW()-9, 1), SERVICE[[#This Row],[Employee ID]], OFFSET($F$10, 0, 0, ROW()-9, 1), SERVICE[[#This Row],[Resources Role]])</f>
        <v>0</v>
      </c>
      <c r="Z7282" s="388">
        <f ca="1">COUNTIFS(OFFSET($F$10, 0, 0, ROW()-9, 1), SERVICE[[#This Row],[Resources Role]], OFFSET($H$10, 0, 0, ROW()-9, 1), SERVICE[[#This Row],[Booking]])</f>
        <v>0</v>
      </c>
    </row>
    <row r="7283" spans="1:26" x14ac:dyDescent="0.25">
      <c r="A7283" s="6" t="str">
        <f ca="1">no.</f>
        <v/>
      </c>
      <c r="E7283" s="4" t="str">
        <f ca="1">position</f>
        <v/>
      </c>
      <c r="J7283" s="318"/>
      <c r="M7283" s="4"/>
      <c r="O7283" s="6"/>
      <c r="Q7283" s="20"/>
      <c r="R7283" s="5" t="str">
        <f ca="1">score</f>
        <v/>
      </c>
      <c r="S7283" s="7" t="str">
        <f ca="1">rescore_svc</f>
        <v/>
      </c>
      <c r="U7283" s="11" t="str">
        <f ca="1">price</f>
        <v/>
      </c>
      <c r="V7283" s="4"/>
      <c r="Y7283" s="388">
        <f ca="1">COUNTIFS(OFFSET($B$10, 0, 0, ROW()-9, 1), SERVICE[[#This Row],[Employee ID]], OFFSET($F$10, 0, 0, ROW()-9, 1), SERVICE[[#This Row],[Resources Role]])</f>
        <v>0</v>
      </c>
      <c r="Z7283" s="388">
        <f ca="1">COUNTIFS(OFFSET($F$10, 0, 0, ROW()-9, 1), SERVICE[[#This Row],[Resources Role]], OFFSET($H$10, 0, 0, ROW()-9, 1), SERVICE[[#This Row],[Booking]])</f>
        <v>0</v>
      </c>
    </row>
    <row r="7284" spans="1:26" x14ac:dyDescent="0.25">
      <c r="A7284" s="6" t="str">
        <f ca="1">no.</f>
        <v/>
      </c>
      <c r="E7284" s="4" t="str">
        <f ca="1">position</f>
        <v/>
      </c>
      <c r="J7284" s="318"/>
      <c r="M7284" s="4"/>
      <c r="O7284" s="6"/>
      <c r="Q7284" s="20"/>
      <c r="R7284" s="5" t="str">
        <f ca="1">score</f>
        <v/>
      </c>
      <c r="S7284" s="7" t="str">
        <f ca="1">rescore_svc</f>
        <v/>
      </c>
      <c r="U7284" s="11" t="str">
        <f ca="1">price</f>
        <v/>
      </c>
      <c r="V7284" s="4"/>
      <c r="Y7284" s="388">
        <f ca="1">COUNTIFS(OFFSET($B$10, 0, 0, ROW()-9, 1), SERVICE[[#This Row],[Employee ID]], OFFSET($F$10, 0, 0, ROW()-9, 1), SERVICE[[#This Row],[Resources Role]])</f>
        <v>0</v>
      </c>
      <c r="Z7284" s="388">
        <f ca="1">COUNTIFS(OFFSET($F$10, 0, 0, ROW()-9, 1), SERVICE[[#This Row],[Resources Role]], OFFSET($H$10, 0, 0, ROW()-9, 1), SERVICE[[#This Row],[Booking]])</f>
        <v>0</v>
      </c>
    </row>
    <row r="7285" spans="1:26" x14ac:dyDescent="0.25">
      <c r="A7285" s="6" t="str">
        <f ca="1">no.</f>
        <v/>
      </c>
      <c r="E7285" s="4" t="str">
        <f ca="1">position</f>
        <v/>
      </c>
      <c r="J7285" s="318"/>
      <c r="M7285" s="4"/>
      <c r="O7285" s="6"/>
      <c r="Q7285" s="20"/>
      <c r="R7285" s="5" t="str">
        <f ca="1">score</f>
        <v/>
      </c>
      <c r="S7285" s="7" t="str">
        <f ca="1">rescore_svc</f>
        <v/>
      </c>
      <c r="U7285" s="11" t="str">
        <f ca="1">price</f>
        <v/>
      </c>
      <c r="V7285" s="4"/>
      <c r="Y7285" s="388">
        <f ca="1">COUNTIFS(OFFSET($B$10, 0, 0, ROW()-9, 1), SERVICE[[#This Row],[Employee ID]], OFFSET($F$10, 0, 0, ROW()-9, 1), SERVICE[[#This Row],[Resources Role]])</f>
        <v>0</v>
      </c>
      <c r="Z7285" s="388">
        <f ca="1">COUNTIFS(OFFSET($F$10, 0, 0, ROW()-9, 1), SERVICE[[#This Row],[Resources Role]], OFFSET($H$10, 0, 0, ROW()-9, 1), SERVICE[[#This Row],[Booking]])</f>
        <v>0</v>
      </c>
    </row>
    <row r="7286" spans="1:26" x14ac:dyDescent="0.25">
      <c r="A7286" s="6" t="str">
        <f ca="1">no.</f>
        <v/>
      </c>
      <c r="E7286" s="4" t="str">
        <f ca="1">position</f>
        <v/>
      </c>
      <c r="J7286" s="318"/>
      <c r="M7286" s="4"/>
      <c r="O7286" s="6"/>
      <c r="Q7286" s="20"/>
      <c r="R7286" s="5" t="str">
        <f ca="1">score</f>
        <v/>
      </c>
      <c r="S7286" s="7" t="str">
        <f ca="1">rescore_svc</f>
        <v/>
      </c>
      <c r="U7286" s="11" t="str">
        <f ca="1">price</f>
        <v/>
      </c>
      <c r="V7286" s="4"/>
      <c r="Y7286" s="388">
        <f ca="1">COUNTIFS(OFFSET($B$10, 0, 0, ROW()-9, 1), SERVICE[[#This Row],[Employee ID]], OFFSET($F$10, 0, 0, ROW()-9, 1), SERVICE[[#This Row],[Resources Role]])</f>
        <v>0</v>
      </c>
      <c r="Z7286" s="388">
        <f ca="1">COUNTIFS(OFFSET($F$10, 0, 0, ROW()-9, 1), SERVICE[[#This Row],[Resources Role]], OFFSET($H$10, 0, 0, ROW()-9, 1), SERVICE[[#This Row],[Booking]])</f>
        <v>0</v>
      </c>
    </row>
    <row r="7287" spans="1:26" x14ac:dyDescent="0.25">
      <c r="A7287" s="6" t="str">
        <f ca="1">no.</f>
        <v/>
      </c>
      <c r="E7287" s="4" t="str">
        <f ca="1">position</f>
        <v/>
      </c>
      <c r="J7287" s="318"/>
      <c r="M7287" s="4"/>
      <c r="O7287" s="6"/>
      <c r="Q7287" s="20"/>
      <c r="R7287" s="5" t="str">
        <f ca="1">score</f>
        <v/>
      </c>
      <c r="S7287" s="7" t="str">
        <f ca="1">rescore_svc</f>
        <v/>
      </c>
      <c r="U7287" s="11" t="str">
        <f ca="1">price</f>
        <v/>
      </c>
      <c r="V7287" s="4"/>
      <c r="Y7287" s="388">
        <f ca="1">COUNTIFS(OFFSET($B$10, 0, 0, ROW()-9, 1), SERVICE[[#This Row],[Employee ID]], OFFSET($F$10, 0, 0, ROW()-9, 1), SERVICE[[#This Row],[Resources Role]])</f>
        <v>0</v>
      </c>
      <c r="Z7287" s="388">
        <f ca="1">COUNTIFS(OFFSET($F$10, 0, 0, ROW()-9, 1), SERVICE[[#This Row],[Resources Role]], OFFSET($H$10, 0, 0, ROW()-9, 1), SERVICE[[#This Row],[Booking]])</f>
        <v>0</v>
      </c>
    </row>
    <row r="7288" spans="1:26" x14ac:dyDescent="0.25">
      <c r="A7288" s="6" t="str">
        <f ca="1">no.</f>
        <v/>
      </c>
      <c r="E7288" s="4" t="str">
        <f ca="1">position</f>
        <v/>
      </c>
      <c r="J7288" s="318"/>
      <c r="M7288" s="4"/>
      <c r="O7288" s="6"/>
      <c r="Q7288" s="20"/>
      <c r="R7288" s="5" t="str">
        <f ca="1">score</f>
        <v/>
      </c>
      <c r="S7288" s="7" t="str">
        <f ca="1">rescore_svc</f>
        <v/>
      </c>
      <c r="U7288" s="11" t="str">
        <f ca="1">price</f>
        <v/>
      </c>
      <c r="V7288" s="4"/>
      <c r="Y7288" s="388">
        <f ca="1">COUNTIFS(OFFSET($B$10, 0, 0, ROW()-9, 1), SERVICE[[#This Row],[Employee ID]], OFFSET($F$10, 0, 0, ROW()-9, 1), SERVICE[[#This Row],[Resources Role]])</f>
        <v>0</v>
      </c>
      <c r="Z7288" s="388">
        <f ca="1">COUNTIFS(OFFSET($F$10, 0, 0, ROW()-9, 1), SERVICE[[#This Row],[Resources Role]], OFFSET($H$10, 0, 0, ROW()-9, 1), SERVICE[[#This Row],[Booking]])</f>
        <v>0</v>
      </c>
    </row>
    <row r="7289" spans="1:26" x14ac:dyDescent="0.25">
      <c r="A7289" s="6" t="str">
        <f ca="1">no.</f>
        <v/>
      </c>
      <c r="E7289" s="4" t="str">
        <f ca="1">position</f>
        <v/>
      </c>
      <c r="J7289" s="318"/>
      <c r="M7289" s="4"/>
      <c r="O7289" s="6"/>
      <c r="Q7289" s="20"/>
      <c r="R7289" s="5" t="str">
        <f ca="1">score</f>
        <v/>
      </c>
      <c r="S7289" s="7" t="str">
        <f ca="1">rescore_svc</f>
        <v/>
      </c>
      <c r="U7289" s="11" t="str">
        <f ca="1">price</f>
        <v/>
      </c>
      <c r="V7289" s="4"/>
      <c r="Y7289" s="388">
        <f ca="1">COUNTIFS(OFFSET($B$10, 0, 0, ROW()-9, 1), SERVICE[[#This Row],[Employee ID]], OFFSET($F$10, 0, 0, ROW()-9, 1), SERVICE[[#This Row],[Resources Role]])</f>
        <v>0</v>
      </c>
      <c r="Z7289" s="388">
        <f ca="1">COUNTIFS(OFFSET($F$10, 0, 0, ROW()-9, 1), SERVICE[[#This Row],[Resources Role]], OFFSET($H$10, 0, 0, ROW()-9, 1), SERVICE[[#This Row],[Booking]])</f>
        <v>0</v>
      </c>
    </row>
    <row r="7290" spans="1:26" x14ac:dyDescent="0.25">
      <c r="A7290" s="6" t="str">
        <f ca="1">no.</f>
        <v/>
      </c>
      <c r="E7290" s="4" t="str">
        <f ca="1">position</f>
        <v/>
      </c>
      <c r="J7290" s="318"/>
      <c r="M7290" s="4"/>
      <c r="O7290" s="6"/>
      <c r="Q7290" s="20"/>
      <c r="R7290" s="5" t="str">
        <f ca="1">score</f>
        <v/>
      </c>
      <c r="S7290" s="7" t="str">
        <f ca="1">rescore_svc</f>
        <v/>
      </c>
      <c r="U7290" s="11" t="str">
        <f ca="1">price</f>
        <v/>
      </c>
      <c r="V7290" s="4"/>
      <c r="Y7290" s="388">
        <f ca="1">COUNTIFS(OFFSET($B$10, 0, 0, ROW()-9, 1), SERVICE[[#This Row],[Employee ID]], OFFSET($F$10, 0, 0, ROW()-9, 1), SERVICE[[#This Row],[Resources Role]])</f>
        <v>0</v>
      </c>
      <c r="Z7290" s="388">
        <f ca="1">COUNTIFS(OFFSET($F$10, 0, 0, ROW()-9, 1), SERVICE[[#This Row],[Resources Role]], OFFSET($H$10, 0, 0, ROW()-9, 1), SERVICE[[#This Row],[Booking]])</f>
        <v>0</v>
      </c>
    </row>
    <row r="7291" spans="1:26" x14ac:dyDescent="0.25">
      <c r="A7291" s="6" t="str">
        <f ca="1">no.</f>
        <v/>
      </c>
      <c r="E7291" s="4" t="str">
        <f ca="1">position</f>
        <v/>
      </c>
      <c r="J7291" s="318"/>
      <c r="M7291" s="4"/>
      <c r="O7291" s="6"/>
      <c r="Q7291" s="20"/>
      <c r="R7291" s="5" t="str">
        <f ca="1">score</f>
        <v/>
      </c>
      <c r="S7291" s="7" t="str">
        <f ca="1">rescore_svc</f>
        <v/>
      </c>
      <c r="U7291" s="11" t="str">
        <f ca="1">price</f>
        <v/>
      </c>
      <c r="V7291" s="4"/>
      <c r="Y7291" s="388">
        <f ca="1">COUNTIFS(OFFSET($B$10, 0, 0, ROW()-9, 1), SERVICE[[#This Row],[Employee ID]], OFFSET($F$10, 0, 0, ROW()-9, 1), SERVICE[[#This Row],[Resources Role]])</f>
        <v>0</v>
      </c>
      <c r="Z7291" s="388">
        <f ca="1">COUNTIFS(OFFSET($F$10, 0, 0, ROW()-9, 1), SERVICE[[#This Row],[Resources Role]], OFFSET($H$10, 0, 0, ROW()-9, 1), SERVICE[[#This Row],[Booking]])</f>
        <v>0</v>
      </c>
    </row>
    <row r="7292" spans="1:26" x14ac:dyDescent="0.25">
      <c r="A7292" s="6" t="str">
        <f ca="1">no.</f>
        <v/>
      </c>
      <c r="E7292" s="4" t="str">
        <f ca="1">position</f>
        <v/>
      </c>
      <c r="J7292" s="318"/>
      <c r="M7292" s="4"/>
      <c r="O7292" s="6"/>
      <c r="Q7292" s="20"/>
      <c r="R7292" s="5" t="str">
        <f ca="1">score</f>
        <v/>
      </c>
      <c r="S7292" s="7" t="str">
        <f ca="1">rescore_svc</f>
        <v/>
      </c>
      <c r="U7292" s="11" t="str">
        <f ca="1">price</f>
        <v/>
      </c>
      <c r="V7292" s="4"/>
      <c r="Y7292" s="388">
        <f ca="1">COUNTIFS(OFFSET($B$10, 0, 0, ROW()-9, 1), SERVICE[[#This Row],[Employee ID]], OFFSET($F$10, 0, 0, ROW()-9, 1), SERVICE[[#This Row],[Resources Role]])</f>
        <v>0</v>
      </c>
      <c r="Z7292" s="388">
        <f ca="1">COUNTIFS(OFFSET($F$10, 0, 0, ROW()-9, 1), SERVICE[[#This Row],[Resources Role]], OFFSET($H$10, 0, 0, ROW()-9, 1), SERVICE[[#This Row],[Booking]])</f>
        <v>0</v>
      </c>
    </row>
    <row r="7293" spans="1:26" x14ac:dyDescent="0.25">
      <c r="A7293" s="6" t="str">
        <f ca="1">no.</f>
        <v/>
      </c>
      <c r="E7293" s="4" t="str">
        <f ca="1">position</f>
        <v/>
      </c>
      <c r="J7293" s="318"/>
      <c r="M7293" s="4"/>
      <c r="O7293" s="6"/>
      <c r="Q7293" s="20"/>
      <c r="R7293" s="5" t="str">
        <f ca="1">score</f>
        <v/>
      </c>
      <c r="S7293" s="7" t="str">
        <f ca="1">rescore_svc</f>
        <v/>
      </c>
      <c r="U7293" s="11" t="str">
        <f ca="1">price</f>
        <v/>
      </c>
      <c r="V7293" s="4"/>
      <c r="Y7293" s="388">
        <f ca="1">COUNTIFS(OFFSET($B$10, 0, 0, ROW()-9, 1), SERVICE[[#This Row],[Employee ID]], OFFSET($F$10, 0, 0, ROW()-9, 1), SERVICE[[#This Row],[Resources Role]])</f>
        <v>0</v>
      </c>
      <c r="Z7293" s="388">
        <f ca="1">COUNTIFS(OFFSET($F$10, 0, 0, ROW()-9, 1), SERVICE[[#This Row],[Resources Role]], OFFSET($H$10, 0, 0, ROW()-9, 1), SERVICE[[#This Row],[Booking]])</f>
        <v>0</v>
      </c>
    </row>
    <row r="7294" spans="1:26" x14ac:dyDescent="0.25">
      <c r="A7294" s="6" t="str">
        <f ca="1">no.</f>
        <v/>
      </c>
      <c r="E7294" s="4" t="str">
        <f ca="1">position</f>
        <v/>
      </c>
      <c r="J7294" s="318"/>
      <c r="M7294" s="4"/>
      <c r="O7294" s="6"/>
      <c r="Q7294" s="20"/>
      <c r="R7294" s="5" t="str">
        <f ca="1">score</f>
        <v/>
      </c>
      <c r="S7294" s="7" t="str">
        <f ca="1">rescore_svc</f>
        <v/>
      </c>
      <c r="U7294" s="11" t="str">
        <f ca="1">price</f>
        <v/>
      </c>
      <c r="V7294" s="4"/>
      <c r="Y7294" s="388">
        <f ca="1">COUNTIFS(OFFSET($B$10, 0, 0, ROW()-9, 1), SERVICE[[#This Row],[Employee ID]], OFFSET($F$10, 0, 0, ROW()-9, 1), SERVICE[[#This Row],[Resources Role]])</f>
        <v>0</v>
      </c>
      <c r="Z7294" s="388">
        <f ca="1">COUNTIFS(OFFSET($F$10, 0, 0, ROW()-9, 1), SERVICE[[#This Row],[Resources Role]], OFFSET($H$10, 0, 0, ROW()-9, 1), SERVICE[[#This Row],[Booking]])</f>
        <v>0</v>
      </c>
    </row>
    <row r="7295" spans="1:26" x14ac:dyDescent="0.25">
      <c r="A7295" s="6" t="str">
        <f ca="1">no.</f>
        <v/>
      </c>
      <c r="E7295" s="4" t="str">
        <f ca="1">position</f>
        <v/>
      </c>
      <c r="J7295" s="318"/>
      <c r="M7295" s="4"/>
      <c r="O7295" s="6"/>
      <c r="Q7295" s="20"/>
      <c r="R7295" s="5" t="str">
        <f ca="1">score</f>
        <v/>
      </c>
      <c r="S7295" s="7" t="str">
        <f ca="1">rescore_svc</f>
        <v/>
      </c>
      <c r="U7295" s="11" t="str">
        <f ca="1">price</f>
        <v/>
      </c>
      <c r="V7295" s="4"/>
      <c r="Y7295" s="388">
        <f ca="1">COUNTIFS(OFFSET($B$10, 0, 0, ROW()-9, 1), SERVICE[[#This Row],[Employee ID]], OFFSET($F$10, 0, 0, ROW()-9, 1), SERVICE[[#This Row],[Resources Role]])</f>
        <v>0</v>
      </c>
      <c r="Z7295" s="388">
        <f ca="1">COUNTIFS(OFFSET($F$10, 0, 0, ROW()-9, 1), SERVICE[[#This Row],[Resources Role]], OFFSET($H$10, 0, 0, ROW()-9, 1), SERVICE[[#This Row],[Booking]])</f>
        <v>0</v>
      </c>
    </row>
    <row r="7296" spans="1:26" x14ac:dyDescent="0.25">
      <c r="A7296" s="6" t="str">
        <f ca="1">no.</f>
        <v/>
      </c>
      <c r="E7296" s="4" t="str">
        <f ca="1">position</f>
        <v/>
      </c>
      <c r="J7296" s="318"/>
      <c r="M7296" s="4"/>
      <c r="O7296" s="6"/>
      <c r="Q7296" s="20"/>
      <c r="R7296" s="5" t="str">
        <f ca="1">score</f>
        <v/>
      </c>
      <c r="S7296" s="7" t="str">
        <f ca="1">rescore_svc</f>
        <v/>
      </c>
      <c r="U7296" s="11" t="str">
        <f ca="1">price</f>
        <v/>
      </c>
      <c r="V7296" s="4"/>
      <c r="Y7296" s="388">
        <f ca="1">COUNTIFS(OFFSET($B$10, 0, 0, ROW()-9, 1), SERVICE[[#This Row],[Employee ID]], OFFSET($F$10, 0, 0, ROW()-9, 1), SERVICE[[#This Row],[Resources Role]])</f>
        <v>0</v>
      </c>
      <c r="Z7296" s="388">
        <f ca="1">COUNTIFS(OFFSET($F$10, 0, 0, ROW()-9, 1), SERVICE[[#This Row],[Resources Role]], OFFSET($H$10, 0, 0, ROW()-9, 1), SERVICE[[#This Row],[Booking]])</f>
        <v>0</v>
      </c>
    </row>
    <row r="7297" spans="1:26" x14ac:dyDescent="0.25">
      <c r="A7297" s="6" t="str">
        <f ca="1">no.</f>
        <v/>
      </c>
      <c r="E7297" s="4" t="str">
        <f ca="1">position</f>
        <v/>
      </c>
      <c r="J7297" s="318"/>
      <c r="M7297" s="4"/>
      <c r="O7297" s="6"/>
      <c r="Q7297" s="20"/>
      <c r="R7297" s="5" t="str">
        <f ca="1">score</f>
        <v/>
      </c>
      <c r="S7297" s="7" t="str">
        <f ca="1">rescore_svc</f>
        <v/>
      </c>
      <c r="U7297" s="11" t="str">
        <f ca="1">price</f>
        <v/>
      </c>
      <c r="V7297" s="4"/>
      <c r="Y7297" s="388">
        <f ca="1">COUNTIFS(OFFSET($B$10, 0, 0, ROW()-9, 1), SERVICE[[#This Row],[Employee ID]], OFFSET($F$10, 0, 0, ROW()-9, 1), SERVICE[[#This Row],[Resources Role]])</f>
        <v>0</v>
      </c>
      <c r="Z7297" s="388">
        <f ca="1">COUNTIFS(OFFSET($F$10, 0, 0, ROW()-9, 1), SERVICE[[#This Row],[Resources Role]], OFFSET($H$10, 0, 0, ROW()-9, 1), SERVICE[[#This Row],[Booking]])</f>
        <v>0</v>
      </c>
    </row>
    <row r="7298" spans="1:26" x14ac:dyDescent="0.25">
      <c r="A7298" s="6" t="str">
        <f ca="1">no.</f>
        <v/>
      </c>
      <c r="E7298" s="4" t="str">
        <f ca="1">position</f>
        <v/>
      </c>
      <c r="J7298" s="318"/>
      <c r="M7298" s="4"/>
      <c r="O7298" s="6"/>
      <c r="Q7298" s="20"/>
      <c r="R7298" s="5" t="str">
        <f ca="1">score</f>
        <v/>
      </c>
      <c r="S7298" s="7" t="str">
        <f ca="1">rescore_svc</f>
        <v/>
      </c>
      <c r="U7298" s="11" t="str">
        <f ca="1">price</f>
        <v/>
      </c>
      <c r="V7298" s="4"/>
      <c r="Y7298" s="388">
        <f ca="1">COUNTIFS(OFFSET($B$10, 0, 0, ROW()-9, 1), SERVICE[[#This Row],[Employee ID]], OFFSET($F$10, 0, 0, ROW()-9, 1), SERVICE[[#This Row],[Resources Role]])</f>
        <v>0</v>
      </c>
      <c r="Z7298" s="388">
        <f ca="1">COUNTIFS(OFFSET($F$10, 0, 0, ROW()-9, 1), SERVICE[[#This Row],[Resources Role]], OFFSET($H$10, 0, 0, ROW()-9, 1), SERVICE[[#This Row],[Booking]])</f>
        <v>0</v>
      </c>
    </row>
    <row r="7299" spans="1:26" x14ac:dyDescent="0.25">
      <c r="A7299" s="6" t="str">
        <f ca="1">no.</f>
        <v/>
      </c>
      <c r="E7299" s="4" t="str">
        <f ca="1">position</f>
        <v/>
      </c>
      <c r="J7299" s="318"/>
      <c r="M7299" s="4"/>
      <c r="O7299" s="6"/>
      <c r="Q7299" s="20"/>
      <c r="R7299" s="5" t="str">
        <f ca="1">score</f>
        <v/>
      </c>
      <c r="S7299" s="7" t="str">
        <f ca="1">rescore_svc</f>
        <v/>
      </c>
      <c r="U7299" s="11" t="str">
        <f ca="1">price</f>
        <v/>
      </c>
      <c r="V7299" s="4"/>
      <c r="Y7299" s="388">
        <f ca="1">COUNTIFS(OFFSET($B$10, 0, 0, ROW()-9, 1), SERVICE[[#This Row],[Employee ID]], OFFSET($F$10, 0, 0, ROW()-9, 1), SERVICE[[#This Row],[Resources Role]])</f>
        <v>0</v>
      </c>
      <c r="Z7299" s="388">
        <f ca="1">COUNTIFS(OFFSET($F$10, 0, 0, ROW()-9, 1), SERVICE[[#This Row],[Resources Role]], OFFSET($H$10, 0, 0, ROW()-9, 1), SERVICE[[#This Row],[Booking]])</f>
        <v>0</v>
      </c>
    </row>
    <row r="7300" spans="1:26" x14ac:dyDescent="0.25">
      <c r="A7300" s="6" t="str">
        <f ca="1">no.</f>
        <v/>
      </c>
      <c r="E7300" s="4" t="str">
        <f ca="1">position</f>
        <v/>
      </c>
      <c r="J7300" s="318"/>
      <c r="M7300" s="4"/>
      <c r="O7300" s="6"/>
      <c r="Q7300" s="20"/>
      <c r="R7300" s="5" t="str">
        <f ca="1">score</f>
        <v/>
      </c>
      <c r="S7300" s="7" t="str">
        <f ca="1">rescore_svc</f>
        <v/>
      </c>
      <c r="U7300" s="11" t="str">
        <f ca="1">price</f>
        <v/>
      </c>
      <c r="V7300" s="4"/>
      <c r="Y7300" s="388">
        <f ca="1">COUNTIFS(OFFSET($B$10, 0, 0, ROW()-9, 1), SERVICE[[#This Row],[Employee ID]], OFFSET($F$10, 0, 0, ROW()-9, 1), SERVICE[[#This Row],[Resources Role]])</f>
        <v>0</v>
      </c>
      <c r="Z7300" s="388">
        <f ca="1">COUNTIFS(OFFSET($F$10, 0, 0, ROW()-9, 1), SERVICE[[#This Row],[Resources Role]], OFFSET($H$10, 0, 0, ROW()-9, 1), SERVICE[[#This Row],[Booking]])</f>
        <v>0</v>
      </c>
    </row>
    <row r="7301" spans="1:26" x14ac:dyDescent="0.25">
      <c r="A7301" s="6" t="str">
        <f ca="1">no.</f>
        <v/>
      </c>
      <c r="E7301" s="4" t="str">
        <f ca="1">position</f>
        <v/>
      </c>
      <c r="J7301" s="318"/>
      <c r="M7301" s="4"/>
      <c r="O7301" s="6"/>
      <c r="Q7301" s="20"/>
      <c r="R7301" s="5" t="str">
        <f ca="1">score</f>
        <v/>
      </c>
      <c r="S7301" s="7" t="str">
        <f ca="1">rescore_svc</f>
        <v/>
      </c>
      <c r="U7301" s="11" t="str">
        <f ca="1">price</f>
        <v/>
      </c>
      <c r="V7301" s="4"/>
      <c r="Y7301" s="388">
        <f ca="1">COUNTIFS(OFFSET($B$10, 0, 0, ROW()-9, 1), SERVICE[[#This Row],[Employee ID]], OFFSET($F$10, 0, 0, ROW()-9, 1), SERVICE[[#This Row],[Resources Role]])</f>
        <v>0</v>
      </c>
      <c r="Z7301" s="388">
        <f ca="1">COUNTIFS(OFFSET($F$10, 0, 0, ROW()-9, 1), SERVICE[[#This Row],[Resources Role]], OFFSET($H$10, 0, 0, ROW()-9, 1), SERVICE[[#This Row],[Booking]])</f>
        <v>0</v>
      </c>
    </row>
    <row r="7302" spans="1:26" x14ac:dyDescent="0.25">
      <c r="A7302" s="6" t="str">
        <f ca="1">no.</f>
        <v/>
      </c>
      <c r="E7302" s="4" t="str">
        <f ca="1">position</f>
        <v/>
      </c>
      <c r="J7302" s="318"/>
      <c r="M7302" s="4"/>
      <c r="O7302" s="6"/>
      <c r="Q7302" s="20"/>
      <c r="R7302" s="5" t="str">
        <f ca="1">score</f>
        <v/>
      </c>
      <c r="S7302" s="7" t="str">
        <f ca="1">rescore_svc</f>
        <v/>
      </c>
      <c r="U7302" s="11" t="str">
        <f ca="1">price</f>
        <v/>
      </c>
      <c r="V7302" s="4"/>
      <c r="Y7302" s="388">
        <f ca="1">COUNTIFS(OFFSET($B$10, 0, 0, ROW()-9, 1), SERVICE[[#This Row],[Employee ID]], OFFSET($F$10, 0, 0, ROW()-9, 1), SERVICE[[#This Row],[Resources Role]])</f>
        <v>0</v>
      </c>
      <c r="Z7302" s="388">
        <f ca="1">COUNTIFS(OFFSET($F$10, 0, 0, ROW()-9, 1), SERVICE[[#This Row],[Resources Role]], OFFSET($H$10, 0, 0, ROW()-9, 1), SERVICE[[#This Row],[Booking]])</f>
        <v>0</v>
      </c>
    </row>
    <row r="7303" spans="1:26" x14ac:dyDescent="0.25">
      <c r="A7303" s="6" t="str">
        <f ca="1">no.</f>
        <v/>
      </c>
      <c r="E7303" s="4" t="str">
        <f ca="1">position</f>
        <v/>
      </c>
      <c r="J7303" s="318"/>
      <c r="M7303" s="4"/>
      <c r="O7303" s="6"/>
      <c r="Q7303" s="20"/>
      <c r="R7303" s="5" t="str">
        <f ca="1">score</f>
        <v/>
      </c>
      <c r="S7303" s="7" t="str">
        <f ca="1">rescore_svc</f>
        <v/>
      </c>
      <c r="U7303" s="11" t="str">
        <f ca="1">price</f>
        <v/>
      </c>
      <c r="V7303" s="4"/>
      <c r="Y7303" s="388">
        <f ca="1">COUNTIFS(OFFSET($B$10, 0, 0, ROW()-9, 1), SERVICE[[#This Row],[Employee ID]], OFFSET($F$10, 0, 0, ROW()-9, 1), SERVICE[[#This Row],[Resources Role]])</f>
        <v>0</v>
      </c>
      <c r="Z7303" s="388">
        <f ca="1">COUNTIFS(OFFSET($F$10, 0, 0, ROW()-9, 1), SERVICE[[#This Row],[Resources Role]], OFFSET($H$10, 0, 0, ROW()-9, 1), SERVICE[[#This Row],[Booking]])</f>
        <v>0</v>
      </c>
    </row>
    <row r="7304" spans="1:26" x14ac:dyDescent="0.25">
      <c r="A7304" s="6" t="str">
        <f ca="1">no.</f>
        <v/>
      </c>
      <c r="E7304" s="4" t="str">
        <f ca="1">position</f>
        <v/>
      </c>
      <c r="J7304" s="318"/>
      <c r="M7304" s="4"/>
      <c r="O7304" s="6"/>
      <c r="Q7304" s="20"/>
      <c r="R7304" s="5" t="str">
        <f ca="1">score</f>
        <v/>
      </c>
      <c r="S7304" s="7" t="str">
        <f ca="1">rescore_svc</f>
        <v/>
      </c>
      <c r="U7304" s="11" t="str">
        <f ca="1">price</f>
        <v/>
      </c>
      <c r="V7304" s="4"/>
      <c r="Y7304" s="388">
        <f ca="1">COUNTIFS(OFFSET($B$10, 0, 0, ROW()-9, 1), SERVICE[[#This Row],[Employee ID]], OFFSET($F$10, 0, 0, ROW()-9, 1), SERVICE[[#This Row],[Resources Role]])</f>
        <v>0</v>
      </c>
      <c r="Z7304" s="388">
        <f ca="1">COUNTIFS(OFFSET($F$10, 0, 0, ROW()-9, 1), SERVICE[[#This Row],[Resources Role]], OFFSET($H$10, 0, 0, ROW()-9, 1), SERVICE[[#This Row],[Booking]])</f>
        <v>0</v>
      </c>
    </row>
    <row r="7305" spans="1:26" x14ac:dyDescent="0.25">
      <c r="A7305" s="6" t="str">
        <f ca="1">no.</f>
        <v/>
      </c>
      <c r="E7305" s="4" t="str">
        <f ca="1">position</f>
        <v/>
      </c>
      <c r="J7305" s="318"/>
      <c r="M7305" s="4"/>
      <c r="O7305" s="6"/>
      <c r="Q7305" s="20"/>
      <c r="R7305" s="5" t="str">
        <f ca="1">score</f>
        <v/>
      </c>
      <c r="S7305" s="7" t="str">
        <f ca="1">rescore_svc</f>
        <v/>
      </c>
      <c r="U7305" s="11" t="str">
        <f ca="1">price</f>
        <v/>
      </c>
      <c r="V7305" s="4"/>
      <c r="Y7305" s="388">
        <f ca="1">COUNTIFS(OFFSET($B$10, 0, 0, ROW()-9, 1), SERVICE[[#This Row],[Employee ID]], OFFSET($F$10, 0, 0, ROW()-9, 1), SERVICE[[#This Row],[Resources Role]])</f>
        <v>0</v>
      </c>
      <c r="Z7305" s="388">
        <f ca="1">COUNTIFS(OFFSET($F$10, 0, 0, ROW()-9, 1), SERVICE[[#This Row],[Resources Role]], OFFSET($H$10, 0, 0, ROW()-9, 1), SERVICE[[#This Row],[Booking]])</f>
        <v>0</v>
      </c>
    </row>
    <row r="7306" spans="1:26" x14ac:dyDescent="0.25">
      <c r="A7306" s="6" t="str">
        <f ca="1">no.</f>
        <v/>
      </c>
      <c r="E7306" s="4" t="str">
        <f ca="1">position</f>
        <v/>
      </c>
      <c r="J7306" s="318"/>
      <c r="M7306" s="4"/>
      <c r="O7306" s="6"/>
      <c r="Q7306" s="20"/>
      <c r="R7306" s="5" t="str">
        <f ca="1">score</f>
        <v/>
      </c>
      <c r="S7306" s="7" t="str">
        <f ca="1">rescore_svc</f>
        <v/>
      </c>
      <c r="U7306" s="11" t="str">
        <f ca="1">price</f>
        <v/>
      </c>
      <c r="V7306" s="4"/>
      <c r="Y7306" s="388">
        <f ca="1">COUNTIFS(OFFSET($B$10, 0, 0, ROW()-9, 1), SERVICE[[#This Row],[Employee ID]], OFFSET($F$10, 0, 0, ROW()-9, 1), SERVICE[[#This Row],[Resources Role]])</f>
        <v>0</v>
      </c>
      <c r="Z7306" s="388">
        <f ca="1">COUNTIFS(OFFSET($F$10, 0, 0, ROW()-9, 1), SERVICE[[#This Row],[Resources Role]], OFFSET($H$10, 0, 0, ROW()-9, 1), SERVICE[[#This Row],[Booking]])</f>
        <v>0</v>
      </c>
    </row>
    <row r="7307" spans="1:26" x14ac:dyDescent="0.25">
      <c r="A7307" s="6" t="str">
        <f ca="1">no.</f>
        <v/>
      </c>
      <c r="E7307" s="4" t="str">
        <f ca="1">position</f>
        <v/>
      </c>
      <c r="J7307" s="318"/>
      <c r="M7307" s="4"/>
      <c r="O7307" s="6"/>
      <c r="Q7307" s="20"/>
      <c r="R7307" s="5" t="str">
        <f ca="1">score</f>
        <v/>
      </c>
      <c r="S7307" s="7" t="str">
        <f ca="1">rescore_svc</f>
        <v/>
      </c>
      <c r="U7307" s="11" t="str">
        <f ca="1">price</f>
        <v/>
      </c>
      <c r="V7307" s="4"/>
      <c r="Y7307" s="388">
        <f ca="1">COUNTIFS(OFFSET($B$10, 0, 0, ROW()-9, 1), SERVICE[[#This Row],[Employee ID]], OFFSET($F$10, 0, 0, ROW()-9, 1), SERVICE[[#This Row],[Resources Role]])</f>
        <v>0</v>
      </c>
      <c r="Z7307" s="388">
        <f ca="1">COUNTIFS(OFFSET($F$10, 0, 0, ROW()-9, 1), SERVICE[[#This Row],[Resources Role]], OFFSET($H$10, 0, 0, ROW()-9, 1), SERVICE[[#This Row],[Booking]])</f>
        <v>0</v>
      </c>
    </row>
    <row r="7308" spans="1:26" x14ac:dyDescent="0.25">
      <c r="A7308" s="6" t="str">
        <f ca="1">no.</f>
        <v/>
      </c>
      <c r="E7308" s="4" t="str">
        <f ca="1">position</f>
        <v/>
      </c>
      <c r="J7308" s="318"/>
      <c r="M7308" s="4"/>
      <c r="O7308" s="6"/>
      <c r="Q7308" s="20"/>
      <c r="R7308" s="5" t="str">
        <f ca="1">score</f>
        <v/>
      </c>
      <c r="S7308" s="7" t="str">
        <f ca="1">rescore_svc</f>
        <v/>
      </c>
      <c r="U7308" s="11" t="str">
        <f ca="1">price</f>
        <v/>
      </c>
      <c r="V7308" s="4"/>
      <c r="Y7308" s="388">
        <f ca="1">COUNTIFS(OFFSET($B$10, 0, 0, ROW()-9, 1), SERVICE[[#This Row],[Employee ID]], OFFSET($F$10, 0, 0, ROW()-9, 1), SERVICE[[#This Row],[Resources Role]])</f>
        <v>0</v>
      </c>
      <c r="Z7308" s="388">
        <f ca="1">COUNTIFS(OFFSET($F$10, 0, 0, ROW()-9, 1), SERVICE[[#This Row],[Resources Role]], OFFSET($H$10, 0, 0, ROW()-9, 1), SERVICE[[#This Row],[Booking]])</f>
        <v>0</v>
      </c>
    </row>
    <row r="7309" spans="1:26" x14ac:dyDescent="0.25">
      <c r="A7309" s="6" t="str">
        <f ca="1">no.</f>
        <v/>
      </c>
      <c r="E7309" s="4" t="str">
        <f ca="1">position</f>
        <v/>
      </c>
      <c r="J7309" s="318"/>
      <c r="M7309" s="4"/>
      <c r="O7309" s="6"/>
      <c r="Q7309" s="20"/>
      <c r="R7309" s="5" t="str">
        <f ca="1">score</f>
        <v/>
      </c>
      <c r="S7309" s="7" t="str">
        <f ca="1">rescore_svc</f>
        <v/>
      </c>
      <c r="U7309" s="11" t="str">
        <f ca="1">price</f>
        <v/>
      </c>
      <c r="V7309" s="4"/>
      <c r="Y7309" s="388">
        <f ca="1">COUNTIFS(OFFSET($B$10, 0, 0, ROW()-9, 1), SERVICE[[#This Row],[Employee ID]], OFFSET($F$10, 0, 0, ROW()-9, 1), SERVICE[[#This Row],[Resources Role]])</f>
        <v>0</v>
      </c>
      <c r="Z7309" s="388">
        <f ca="1">COUNTIFS(OFFSET($F$10, 0, 0, ROW()-9, 1), SERVICE[[#This Row],[Resources Role]], OFFSET($H$10, 0, 0, ROW()-9, 1), SERVICE[[#This Row],[Booking]])</f>
        <v>0</v>
      </c>
    </row>
    <row r="7310" spans="1:26" x14ac:dyDescent="0.25">
      <c r="A7310" s="6" t="str">
        <f ca="1">no.</f>
        <v/>
      </c>
      <c r="E7310" s="4" t="str">
        <f ca="1">position</f>
        <v/>
      </c>
      <c r="J7310" s="318"/>
      <c r="M7310" s="4"/>
      <c r="O7310" s="6"/>
      <c r="Q7310" s="20"/>
      <c r="R7310" s="5" t="str">
        <f ca="1">score</f>
        <v/>
      </c>
      <c r="S7310" s="7" t="str">
        <f ca="1">rescore_svc</f>
        <v/>
      </c>
      <c r="U7310" s="11" t="str">
        <f ca="1">price</f>
        <v/>
      </c>
      <c r="V7310" s="4"/>
      <c r="Y7310" s="388">
        <f ca="1">COUNTIFS(OFFSET($B$10, 0, 0, ROW()-9, 1), SERVICE[[#This Row],[Employee ID]], OFFSET($F$10, 0, 0, ROW()-9, 1), SERVICE[[#This Row],[Resources Role]])</f>
        <v>0</v>
      </c>
      <c r="Z7310" s="388">
        <f ca="1">COUNTIFS(OFFSET($F$10, 0, 0, ROW()-9, 1), SERVICE[[#This Row],[Resources Role]], OFFSET($H$10, 0, 0, ROW()-9, 1), SERVICE[[#This Row],[Booking]])</f>
        <v>0</v>
      </c>
    </row>
    <row r="7311" spans="1:26" x14ac:dyDescent="0.25">
      <c r="A7311" s="6" t="str">
        <f ca="1">no.</f>
        <v/>
      </c>
      <c r="E7311" s="4" t="str">
        <f ca="1">position</f>
        <v/>
      </c>
      <c r="J7311" s="318"/>
      <c r="M7311" s="4"/>
      <c r="O7311" s="6"/>
      <c r="Q7311" s="20"/>
      <c r="R7311" s="5" t="str">
        <f ca="1">score</f>
        <v/>
      </c>
      <c r="S7311" s="7" t="str">
        <f ca="1">rescore_svc</f>
        <v/>
      </c>
      <c r="U7311" s="11" t="str">
        <f ca="1">price</f>
        <v/>
      </c>
      <c r="V7311" s="4"/>
      <c r="Y7311" s="388">
        <f ca="1">COUNTIFS(OFFSET($B$10, 0, 0, ROW()-9, 1), SERVICE[[#This Row],[Employee ID]], OFFSET($F$10, 0, 0, ROW()-9, 1), SERVICE[[#This Row],[Resources Role]])</f>
        <v>0</v>
      </c>
      <c r="Z7311" s="388">
        <f ca="1">COUNTIFS(OFFSET($F$10, 0, 0, ROW()-9, 1), SERVICE[[#This Row],[Resources Role]], OFFSET($H$10, 0, 0, ROW()-9, 1), SERVICE[[#This Row],[Booking]])</f>
        <v>0</v>
      </c>
    </row>
    <row r="7312" spans="1:26" x14ac:dyDescent="0.25">
      <c r="A7312" s="6" t="str">
        <f ca="1">no.</f>
        <v/>
      </c>
      <c r="E7312" s="4" t="str">
        <f ca="1">position</f>
        <v/>
      </c>
      <c r="J7312" s="318"/>
      <c r="M7312" s="4"/>
      <c r="O7312" s="6"/>
      <c r="Q7312" s="20"/>
      <c r="R7312" s="5" t="str">
        <f ca="1">score</f>
        <v/>
      </c>
      <c r="S7312" s="7" t="str">
        <f ca="1">rescore_svc</f>
        <v/>
      </c>
      <c r="U7312" s="11" t="str">
        <f ca="1">price</f>
        <v/>
      </c>
      <c r="V7312" s="4"/>
      <c r="Y7312" s="388">
        <f ca="1">COUNTIFS(OFFSET($B$10, 0, 0, ROW()-9, 1), SERVICE[[#This Row],[Employee ID]], OFFSET($F$10, 0, 0, ROW()-9, 1), SERVICE[[#This Row],[Resources Role]])</f>
        <v>0</v>
      </c>
      <c r="Z7312" s="388">
        <f ca="1">COUNTIFS(OFFSET($F$10, 0, 0, ROW()-9, 1), SERVICE[[#This Row],[Resources Role]], OFFSET($H$10, 0, 0, ROW()-9, 1), SERVICE[[#This Row],[Booking]])</f>
        <v>0</v>
      </c>
    </row>
    <row r="7313" spans="1:26" x14ac:dyDescent="0.25">
      <c r="A7313" s="6" t="str">
        <f ca="1">no.</f>
        <v/>
      </c>
      <c r="E7313" s="4" t="str">
        <f ca="1">position</f>
        <v/>
      </c>
      <c r="J7313" s="318"/>
      <c r="M7313" s="4"/>
      <c r="O7313" s="6"/>
      <c r="Q7313" s="20"/>
      <c r="R7313" s="5" t="str">
        <f ca="1">score</f>
        <v/>
      </c>
      <c r="S7313" s="7" t="str">
        <f ca="1">rescore_svc</f>
        <v/>
      </c>
      <c r="U7313" s="11" t="str">
        <f ca="1">price</f>
        <v/>
      </c>
      <c r="V7313" s="4"/>
      <c r="Y7313" s="388">
        <f ca="1">COUNTIFS(OFFSET($B$10, 0, 0, ROW()-9, 1), SERVICE[[#This Row],[Employee ID]], OFFSET($F$10, 0, 0, ROW()-9, 1), SERVICE[[#This Row],[Resources Role]])</f>
        <v>0</v>
      </c>
      <c r="Z7313" s="388">
        <f ca="1">COUNTIFS(OFFSET($F$10, 0, 0, ROW()-9, 1), SERVICE[[#This Row],[Resources Role]], OFFSET($H$10, 0, 0, ROW()-9, 1), SERVICE[[#This Row],[Booking]])</f>
        <v>0</v>
      </c>
    </row>
    <row r="7314" spans="1:26" x14ac:dyDescent="0.25">
      <c r="A7314" s="6" t="str">
        <f ca="1">no.</f>
        <v/>
      </c>
      <c r="E7314" s="4" t="str">
        <f ca="1">position</f>
        <v/>
      </c>
      <c r="J7314" s="318"/>
      <c r="M7314" s="4"/>
      <c r="O7314" s="6"/>
      <c r="Q7314" s="20"/>
      <c r="R7314" s="5" t="str">
        <f ca="1">score</f>
        <v/>
      </c>
      <c r="S7314" s="7" t="str">
        <f ca="1">rescore_svc</f>
        <v/>
      </c>
      <c r="U7314" s="11" t="str">
        <f ca="1">price</f>
        <v/>
      </c>
      <c r="V7314" s="4"/>
      <c r="Y7314" s="388">
        <f ca="1">COUNTIFS(OFFSET($B$10, 0, 0, ROW()-9, 1), SERVICE[[#This Row],[Employee ID]], OFFSET($F$10, 0, 0, ROW()-9, 1), SERVICE[[#This Row],[Resources Role]])</f>
        <v>0</v>
      </c>
      <c r="Z7314" s="388">
        <f ca="1">COUNTIFS(OFFSET($F$10, 0, 0, ROW()-9, 1), SERVICE[[#This Row],[Resources Role]], OFFSET($H$10, 0, 0, ROW()-9, 1), SERVICE[[#This Row],[Booking]])</f>
        <v>0</v>
      </c>
    </row>
    <row r="7315" spans="1:26" x14ac:dyDescent="0.25">
      <c r="A7315" s="6" t="str">
        <f ca="1">no.</f>
        <v/>
      </c>
      <c r="E7315" s="4" t="str">
        <f ca="1">position</f>
        <v/>
      </c>
      <c r="J7315" s="318"/>
      <c r="M7315" s="4"/>
      <c r="O7315" s="6"/>
      <c r="Q7315" s="20"/>
      <c r="R7315" s="5" t="str">
        <f ca="1">score</f>
        <v/>
      </c>
      <c r="S7315" s="7" t="str">
        <f ca="1">rescore_svc</f>
        <v/>
      </c>
      <c r="U7315" s="11" t="str">
        <f ca="1">price</f>
        <v/>
      </c>
      <c r="V7315" s="4"/>
      <c r="Y7315" s="388">
        <f ca="1">COUNTIFS(OFFSET($B$10, 0, 0, ROW()-9, 1), SERVICE[[#This Row],[Employee ID]], OFFSET($F$10, 0, 0, ROW()-9, 1), SERVICE[[#This Row],[Resources Role]])</f>
        <v>0</v>
      </c>
      <c r="Z7315" s="388">
        <f ca="1">COUNTIFS(OFFSET($F$10, 0, 0, ROW()-9, 1), SERVICE[[#This Row],[Resources Role]], OFFSET($H$10, 0, 0, ROW()-9, 1), SERVICE[[#This Row],[Booking]])</f>
        <v>0</v>
      </c>
    </row>
    <row r="7316" spans="1:26" x14ac:dyDescent="0.25">
      <c r="A7316" s="6" t="str">
        <f ca="1">no.</f>
        <v/>
      </c>
      <c r="E7316" s="4" t="str">
        <f ca="1">position</f>
        <v/>
      </c>
      <c r="J7316" s="318"/>
      <c r="M7316" s="4"/>
      <c r="O7316" s="6"/>
      <c r="Q7316" s="20"/>
      <c r="R7316" s="5" t="str">
        <f ca="1">score</f>
        <v/>
      </c>
      <c r="S7316" s="7" t="str">
        <f ca="1">rescore_svc</f>
        <v/>
      </c>
      <c r="U7316" s="11" t="str">
        <f ca="1">price</f>
        <v/>
      </c>
      <c r="V7316" s="4"/>
      <c r="Y7316" s="388">
        <f ca="1">COUNTIFS(OFFSET($B$10, 0, 0, ROW()-9, 1), SERVICE[[#This Row],[Employee ID]], OFFSET($F$10, 0, 0, ROW()-9, 1), SERVICE[[#This Row],[Resources Role]])</f>
        <v>0</v>
      </c>
      <c r="Z7316" s="388">
        <f ca="1">COUNTIFS(OFFSET($F$10, 0, 0, ROW()-9, 1), SERVICE[[#This Row],[Resources Role]], OFFSET($H$10, 0, 0, ROW()-9, 1), SERVICE[[#This Row],[Booking]])</f>
        <v>0</v>
      </c>
    </row>
    <row r="7317" spans="1:26" x14ac:dyDescent="0.25">
      <c r="A7317" s="6" t="str">
        <f ca="1">no.</f>
        <v/>
      </c>
      <c r="E7317" s="4" t="str">
        <f ca="1">position</f>
        <v/>
      </c>
      <c r="J7317" s="318"/>
      <c r="M7317" s="4"/>
      <c r="O7317" s="6"/>
      <c r="Q7317" s="20"/>
      <c r="R7317" s="5" t="str">
        <f ca="1">score</f>
        <v/>
      </c>
      <c r="S7317" s="7" t="str">
        <f ca="1">rescore_svc</f>
        <v/>
      </c>
      <c r="U7317" s="11" t="str">
        <f ca="1">price</f>
        <v/>
      </c>
      <c r="V7317" s="4"/>
      <c r="Y7317" s="388">
        <f ca="1">COUNTIFS(OFFSET($B$10, 0, 0, ROW()-9, 1), SERVICE[[#This Row],[Employee ID]], OFFSET($F$10, 0, 0, ROW()-9, 1), SERVICE[[#This Row],[Resources Role]])</f>
        <v>0</v>
      </c>
      <c r="Z7317" s="388">
        <f ca="1">COUNTIFS(OFFSET($F$10, 0, 0, ROW()-9, 1), SERVICE[[#This Row],[Resources Role]], OFFSET($H$10, 0, 0, ROW()-9, 1), SERVICE[[#This Row],[Booking]])</f>
        <v>0</v>
      </c>
    </row>
    <row r="7318" spans="1:26" x14ac:dyDescent="0.25">
      <c r="A7318" s="6" t="str">
        <f ca="1">no.</f>
        <v/>
      </c>
      <c r="E7318" s="4" t="str">
        <f ca="1">position</f>
        <v/>
      </c>
      <c r="J7318" s="318"/>
      <c r="M7318" s="4"/>
      <c r="O7318" s="6"/>
      <c r="Q7318" s="20"/>
      <c r="R7318" s="5" t="str">
        <f ca="1">score</f>
        <v/>
      </c>
      <c r="S7318" s="7" t="str">
        <f ca="1">rescore_svc</f>
        <v/>
      </c>
      <c r="U7318" s="11" t="str">
        <f ca="1">price</f>
        <v/>
      </c>
      <c r="V7318" s="4"/>
      <c r="Y7318" s="388">
        <f ca="1">COUNTIFS(OFFSET($B$10, 0, 0, ROW()-9, 1), SERVICE[[#This Row],[Employee ID]], OFFSET($F$10, 0, 0, ROW()-9, 1), SERVICE[[#This Row],[Resources Role]])</f>
        <v>0</v>
      </c>
      <c r="Z7318" s="388">
        <f ca="1">COUNTIFS(OFFSET($F$10, 0, 0, ROW()-9, 1), SERVICE[[#This Row],[Resources Role]], OFFSET($H$10, 0, 0, ROW()-9, 1), SERVICE[[#This Row],[Booking]])</f>
        <v>0</v>
      </c>
    </row>
    <row r="7319" spans="1:26" x14ac:dyDescent="0.25">
      <c r="A7319" s="6" t="str">
        <f ca="1">no.</f>
        <v/>
      </c>
      <c r="E7319" s="4" t="str">
        <f ca="1">position</f>
        <v/>
      </c>
      <c r="J7319" s="318"/>
      <c r="M7319" s="4"/>
      <c r="O7319" s="6"/>
      <c r="Q7319" s="20"/>
      <c r="R7319" s="5" t="str">
        <f ca="1">score</f>
        <v/>
      </c>
      <c r="S7319" s="7" t="str">
        <f ca="1">rescore_svc</f>
        <v/>
      </c>
      <c r="U7319" s="11" t="str">
        <f ca="1">price</f>
        <v/>
      </c>
      <c r="V7319" s="4"/>
      <c r="Y7319" s="388">
        <f ca="1">COUNTIFS(OFFSET($B$10, 0, 0, ROW()-9, 1), SERVICE[[#This Row],[Employee ID]], OFFSET($F$10, 0, 0, ROW()-9, 1), SERVICE[[#This Row],[Resources Role]])</f>
        <v>0</v>
      </c>
      <c r="Z7319" s="388">
        <f ca="1">COUNTIFS(OFFSET($F$10, 0, 0, ROW()-9, 1), SERVICE[[#This Row],[Resources Role]], OFFSET($H$10, 0, 0, ROW()-9, 1), SERVICE[[#This Row],[Booking]])</f>
        <v>0</v>
      </c>
    </row>
    <row r="7320" spans="1:26" x14ac:dyDescent="0.25">
      <c r="A7320" s="6" t="str">
        <f ca="1">no.</f>
        <v/>
      </c>
      <c r="E7320" s="4" t="str">
        <f ca="1">position</f>
        <v/>
      </c>
      <c r="J7320" s="318"/>
      <c r="M7320" s="4"/>
      <c r="O7320" s="6"/>
      <c r="Q7320" s="20"/>
      <c r="R7320" s="5" t="str">
        <f ca="1">score</f>
        <v/>
      </c>
      <c r="S7320" s="7" t="str">
        <f ca="1">rescore_svc</f>
        <v/>
      </c>
      <c r="U7320" s="11" t="str">
        <f ca="1">price</f>
        <v/>
      </c>
      <c r="V7320" s="4"/>
      <c r="Y7320" s="388">
        <f ca="1">COUNTIFS(OFFSET($B$10, 0, 0, ROW()-9, 1), SERVICE[[#This Row],[Employee ID]], OFFSET($F$10, 0, 0, ROW()-9, 1), SERVICE[[#This Row],[Resources Role]])</f>
        <v>0</v>
      </c>
      <c r="Z7320" s="388">
        <f ca="1">COUNTIFS(OFFSET($F$10, 0, 0, ROW()-9, 1), SERVICE[[#This Row],[Resources Role]], OFFSET($H$10, 0, 0, ROW()-9, 1), SERVICE[[#This Row],[Booking]])</f>
        <v>0</v>
      </c>
    </row>
    <row r="7321" spans="1:26" x14ac:dyDescent="0.25">
      <c r="A7321" s="6" t="str">
        <f ca="1">no.</f>
        <v/>
      </c>
      <c r="E7321" s="4" t="str">
        <f ca="1">position</f>
        <v/>
      </c>
      <c r="J7321" s="318"/>
      <c r="M7321" s="4"/>
      <c r="O7321" s="6"/>
      <c r="Q7321" s="20"/>
      <c r="R7321" s="5" t="str">
        <f ca="1">score</f>
        <v/>
      </c>
      <c r="S7321" s="7" t="str">
        <f ca="1">rescore_svc</f>
        <v/>
      </c>
      <c r="U7321" s="11" t="str">
        <f ca="1">price</f>
        <v/>
      </c>
      <c r="V7321" s="4"/>
      <c r="Y7321" s="388">
        <f ca="1">COUNTIFS(OFFSET($B$10, 0, 0, ROW()-9, 1), SERVICE[[#This Row],[Employee ID]], OFFSET($F$10, 0, 0, ROW()-9, 1), SERVICE[[#This Row],[Resources Role]])</f>
        <v>0</v>
      </c>
      <c r="Z7321" s="388">
        <f ca="1">COUNTIFS(OFFSET($F$10, 0, 0, ROW()-9, 1), SERVICE[[#This Row],[Resources Role]], OFFSET($H$10, 0, 0, ROW()-9, 1), SERVICE[[#This Row],[Booking]])</f>
        <v>0</v>
      </c>
    </row>
    <row r="7322" spans="1:26" x14ac:dyDescent="0.25">
      <c r="A7322" s="6" t="str">
        <f ca="1">no.</f>
        <v/>
      </c>
      <c r="E7322" s="4" t="str">
        <f ca="1">position</f>
        <v/>
      </c>
      <c r="J7322" s="318"/>
      <c r="M7322" s="4"/>
      <c r="O7322" s="6"/>
      <c r="Q7322" s="20"/>
      <c r="R7322" s="5" t="str">
        <f ca="1">score</f>
        <v/>
      </c>
      <c r="S7322" s="7" t="str">
        <f ca="1">rescore_svc</f>
        <v/>
      </c>
      <c r="U7322" s="11" t="str">
        <f ca="1">price</f>
        <v/>
      </c>
      <c r="V7322" s="4"/>
      <c r="Y7322" s="388">
        <f ca="1">COUNTIFS(OFFSET($B$10, 0, 0, ROW()-9, 1), SERVICE[[#This Row],[Employee ID]], OFFSET($F$10, 0, 0, ROW()-9, 1), SERVICE[[#This Row],[Resources Role]])</f>
        <v>0</v>
      </c>
      <c r="Z7322" s="388">
        <f ca="1">COUNTIFS(OFFSET($F$10, 0, 0, ROW()-9, 1), SERVICE[[#This Row],[Resources Role]], OFFSET($H$10, 0, 0, ROW()-9, 1), SERVICE[[#This Row],[Booking]])</f>
        <v>0</v>
      </c>
    </row>
    <row r="7323" spans="1:26" x14ac:dyDescent="0.25">
      <c r="A7323" s="6" t="str">
        <f ca="1">no.</f>
        <v/>
      </c>
      <c r="E7323" s="4" t="str">
        <f ca="1">position</f>
        <v/>
      </c>
      <c r="J7323" s="318"/>
      <c r="M7323" s="4"/>
      <c r="O7323" s="6"/>
      <c r="Q7323" s="20"/>
      <c r="R7323" s="5" t="str">
        <f ca="1">score</f>
        <v/>
      </c>
      <c r="S7323" s="7" t="str">
        <f ca="1">rescore_svc</f>
        <v/>
      </c>
      <c r="U7323" s="11" t="str">
        <f ca="1">price</f>
        <v/>
      </c>
      <c r="V7323" s="4"/>
      <c r="Y7323" s="388">
        <f ca="1">COUNTIFS(OFFSET($B$10, 0, 0, ROW()-9, 1), SERVICE[[#This Row],[Employee ID]], OFFSET($F$10, 0, 0, ROW()-9, 1), SERVICE[[#This Row],[Resources Role]])</f>
        <v>0</v>
      </c>
      <c r="Z7323" s="388">
        <f ca="1">COUNTIFS(OFFSET($F$10, 0, 0, ROW()-9, 1), SERVICE[[#This Row],[Resources Role]], OFFSET($H$10, 0, 0, ROW()-9, 1), SERVICE[[#This Row],[Booking]])</f>
        <v>0</v>
      </c>
    </row>
    <row r="7324" spans="1:26" x14ac:dyDescent="0.25">
      <c r="A7324" s="6" t="str">
        <f ca="1">no.</f>
        <v/>
      </c>
      <c r="E7324" s="4" t="str">
        <f ca="1">position</f>
        <v/>
      </c>
      <c r="J7324" s="318"/>
      <c r="M7324" s="4"/>
      <c r="O7324" s="6"/>
      <c r="Q7324" s="20"/>
      <c r="R7324" s="5" t="str">
        <f ca="1">score</f>
        <v/>
      </c>
      <c r="S7324" s="7" t="str">
        <f ca="1">rescore_svc</f>
        <v/>
      </c>
      <c r="U7324" s="11" t="str">
        <f ca="1">price</f>
        <v/>
      </c>
      <c r="V7324" s="4"/>
      <c r="Y7324" s="388">
        <f ca="1">COUNTIFS(OFFSET($B$10, 0, 0, ROW()-9, 1), SERVICE[[#This Row],[Employee ID]], OFFSET($F$10, 0, 0, ROW()-9, 1), SERVICE[[#This Row],[Resources Role]])</f>
        <v>0</v>
      </c>
      <c r="Z7324" s="388">
        <f ca="1">COUNTIFS(OFFSET($F$10, 0, 0, ROW()-9, 1), SERVICE[[#This Row],[Resources Role]], OFFSET($H$10, 0, 0, ROW()-9, 1), SERVICE[[#This Row],[Booking]])</f>
        <v>0</v>
      </c>
    </row>
    <row r="7325" spans="1:26" x14ac:dyDescent="0.25">
      <c r="A7325" s="6" t="str">
        <f ca="1">no.</f>
        <v/>
      </c>
      <c r="E7325" s="4" t="str">
        <f ca="1">position</f>
        <v/>
      </c>
      <c r="J7325" s="318"/>
      <c r="M7325" s="4"/>
      <c r="O7325" s="6"/>
      <c r="Q7325" s="20"/>
      <c r="R7325" s="5" t="str">
        <f ca="1">score</f>
        <v/>
      </c>
      <c r="S7325" s="7" t="str">
        <f ca="1">rescore_svc</f>
        <v/>
      </c>
      <c r="U7325" s="11" t="str">
        <f ca="1">price</f>
        <v/>
      </c>
      <c r="V7325" s="4"/>
      <c r="Y7325" s="388">
        <f ca="1">COUNTIFS(OFFSET($B$10, 0, 0, ROW()-9, 1), SERVICE[[#This Row],[Employee ID]], OFFSET($F$10, 0, 0, ROW()-9, 1), SERVICE[[#This Row],[Resources Role]])</f>
        <v>0</v>
      </c>
      <c r="Z7325" s="388">
        <f ca="1">COUNTIFS(OFFSET($F$10, 0, 0, ROW()-9, 1), SERVICE[[#This Row],[Resources Role]], OFFSET($H$10, 0, 0, ROW()-9, 1), SERVICE[[#This Row],[Booking]])</f>
        <v>0</v>
      </c>
    </row>
    <row r="7326" spans="1:26" x14ac:dyDescent="0.25">
      <c r="A7326" s="6" t="str">
        <f ca="1">no.</f>
        <v/>
      </c>
      <c r="E7326" s="4" t="str">
        <f ca="1">position</f>
        <v/>
      </c>
      <c r="J7326" s="318"/>
      <c r="M7326" s="4"/>
      <c r="O7326" s="6"/>
      <c r="Q7326" s="20"/>
      <c r="R7326" s="5" t="str">
        <f ca="1">score</f>
        <v/>
      </c>
      <c r="S7326" s="7" t="str">
        <f ca="1">rescore_svc</f>
        <v/>
      </c>
      <c r="U7326" s="11" t="str">
        <f ca="1">price</f>
        <v/>
      </c>
      <c r="V7326" s="4"/>
      <c r="Y7326" s="388">
        <f ca="1">COUNTIFS(OFFSET($B$10, 0, 0, ROW()-9, 1), SERVICE[[#This Row],[Employee ID]], OFFSET($F$10, 0, 0, ROW()-9, 1), SERVICE[[#This Row],[Resources Role]])</f>
        <v>0</v>
      </c>
      <c r="Z7326" s="388">
        <f ca="1">COUNTIFS(OFFSET($F$10, 0, 0, ROW()-9, 1), SERVICE[[#This Row],[Resources Role]], OFFSET($H$10, 0, 0, ROW()-9, 1), SERVICE[[#This Row],[Booking]])</f>
        <v>0</v>
      </c>
    </row>
    <row r="7327" spans="1:26" x14ac:dyDescent="0.25">
      <c r="A7327" s="6" t="str">
        <f ca="1">no.</f>
        <v/>
      </c>
      <c r="E7327" s="4" t="str">
        <f ca="1">position</f>
        <v/>
      </c>
      <c r="J7327" s="318"/>
      <c r="M7327" s="4"/>
      <c r="O7327" s="6"/>
      <c r="Q7327" s="20"/>
      <c r="R7327" s="5" t="str">
        <f ca="1">score</f>
        <v/>
      </c>
      <c r="S7327" s="7" t="str">
        <f ca="1">rescore_svc</f>
        <v/>
      </c>
      <c r="U7327" s="11" t="str">
        <f ca="1">price</f>
        <v/>
      </c>
      <c r="V7327" s="4"/>
      <c r="Y7327" s="388">
        <f ca="1">COUNTIFS(OFFSET($B$10, 0, 0, ROW()-9, 1), SERVICE[[#This Row],[Employee ID]], OFFSET($F$10, 0, 0, ROW()-9, 1), SERVICE[[#This Row],[Resources Role]])</f>
        <v>0</v>
      </c>
      <c r="Z7327" s="388">
        <f ca="1">COUNTIFS(OFFSET($F$10, 0, 0, ROW()-9, 1), SERVICE[[#This Row],[Resources Role]], OFFSET($H$10, 0, 0, ROW()-9, 1), SERVICE[[#This Row],[Booking]])</f>
        <v>0</v>
      </c>
    </row>
    <row r="7328" spans="1:26" x14ac:dyDescent="0.25">
      <c r="A7328" s="6" t="str">
        <f ca="1">no.</f>
        <v/>
      </c>
      <c r="E7328" s="4" t="str">
        <f ca="1">position</f>
        <v/>
      </c>
      <c r="J7328" s="318"/>
      <c r="M7328" s="4"/>
      <c r="O7328" s="6"/>
      <c r="Q7328" s="20"/>
      <c r="R7328" s="5" t="str">
        <f ca="1">score</f>
        <v/>
      </c>
      <c r="S7328" s="7" t="str">
        <f ca="1">rescore_svc</f>
        <v/>
      </c>
      <c r="U7328" s="11" t="str">
        <f ca="1">price</f>
        <v/>
      </c>
      <c r="V7328" s="4"/>
      <c r="Y7328" s="388">
        <f ca="1">COUNTIFS(OFFSET($B$10, 0, 0, ROW()-9, 1), SERVICE[[#This Row],[Employee ID]], OFFSET($F$10, 0, 0, ROW()-9, 1), SERVICE[[#This Row],[Resources Role]])</f>
        <v>0</v>
      </c>
      <c r="Z7328" s="388">
        <f ca="1">COUNTIFS(OFFSET($F$10, 0, 0, ROW()-9, 1), SERVICE[[#This Row],[Resources Role]], OFFSET($H$10, 0, 0, ROW()-9, 1), SERVICE[[#This Row],[Booking]])</f>
        <v>0</v>
      </c>
    </row>
    <row r="7329" spans="1:26" x14ac:dyDescent="0.25">
      <c r="A7329" s="6" t="str">
        <f ca="1">no.</f>
        <v/>
      </c>
      <c r="E7329" s="4" t="str">
        <f ca="1">position</f>
        <v/>
      </c>
      <c r="J7329" s="318"/>
      <c r="M7329" s="4"/>
      <c r="O7329" s="6"/>
      <c r="Q7329" s="20"/>
      <c r="R7329" s="5" t="str">
        <f ca="1">score</f>
        <v/>
      </c>
      <c r="S7329" s="7" t="str">
        <f ca="1">rescore_svc</f>
        <v/>
      </c>
      <c r="U7329" s="11" t="str">
        <f ca="1">price</f>
        <v/>
      </c>
      <c r="V7329" s="4"/>
      <c r="Y7329" s="388">
        <f ca="1">COUNTIFS(OFFSET($B$10, 0, 0, ROW()-9, 1), SERVICE[[#This Row],[Employee ID]], OFFSET($F$10, 0, 0, ROW()-9, 1), SERVICE[[#This Row],[Resources Role]])</f>
        <v>0</v>
      </c>
      <c r="Z7329" s="388">
        <f ca="1">COUNTIFS(OFFSET($F$10, 0, 0, ROW()-9, 1), SERVICE[[#This Row],[Resources Role]], OFFSET($H$10, 0, 0, ROW()-9, 1), SERVICE[[#This Row],[Booking]])</f>
        <v>0</v>
      </c>
    </row>
    <row r="7330" spans="1:26" x14ac:dyDescent="0.25">
      <c r="A7330" s="6" t="str">
        <f ca="1">no.</f>
        <v/>
      </c>
      <c r="E7330" s="4" t="str">
        <f ca="1">position</f>
        <v/>
      </c>
      <c r="J7330" s="318"/>
      <c r="M7330" s="4"/>
      <c r="O7330" s="6"/>
      <c r="Q7330" s="20"/>
      <c r="R7330" s="5" t="str">
        <f ca="1">score</f>
        <v/>
      </c>
      <c r="S7330" s="7" t="str">
        <f ca="1">rescore_svc</f>
        <v/>
      </c>
      <c r="U7330" s="11" t="str">
        <f ca="1">price</f>
        <v/>
      </c>
      <c r="V7330" s="4"/>
      <c r="Y7330" s="388">
        <f ca="1">COUNTIFS(OFFSET($B$10, 0, 0, ROW()-9, 1), SERVICE[[#This Row],[Employee ID]], OFFSET($F$10, 0, 0, ROW()-9, 1), SERVICE[[#This Row],[Resources Role]])</f>
        <v>0</v>
      </c>
      <c r="Z7330" s="388">
        <f ca="1">COUNTIFS(OFFSET($F$10, 0, 0, ROW()-9, 1), SERVICE[[#This Row],[Resources Role]], OFFSET($H$10, 0, 0, ROW()-9, 1), SERVICE[[#This Row],[Booking]])</f>
        <v>0</v>
      </c>
    </row>
    <row r="7331" spans="1:26" x14ac:dyDescent="0.25">
      <c r="A7331" s="6" t="str">
        <f ca="1">no.</f>
        <v/>
      </c>
      <c r="E7331" s="4" t="str">
        <f ca="1">position</f>
        <v/>
      </c>
      <c r="J7331" s="318"/>
      <c r="M7331" s="4"/>
      <c r="O7331" s="6"/>
      <c r="Q7331" s="20"/>
      <c r="R7331" s="5" t="str">
        <f ca="1">score</f>
        <v/>
      </c>
      <c r="S7331" s="7" t="str">
        <f ca="1">rescore_svc</f>
        <v/>
      </c>
      <c r="U7331" s="11" t="str">
        <f ca="1">price</f>
        <v/>
      </c>
      <c r="V7331" s="4"/>
      <c r="Y7331" s="388">
        <f ca="1">COUNTIFS(OFFSET($B$10, 0, 0, ROW()-9, 1), SERVICE[[#This Row],[Employee ID]], OFFSET($F$10, 0, 0, ROW()-9, 1), SERVICE[[#This Row],[Resources Role]])</f>
        <v>0</v>
      </c>
      <c r="Z7331" s="388">
        <f ca="1">COUNTIFS(OFFSET($F$10, 0, 0, ROW()-9, 1), SERVICE[[#This Row],[Resources Role]], OFFSET($H$10, 0, 0, ROW()-9, 1), SERVICE[[#This Row],[Booking]])</f>
        <v>0</v>
      </c>
    </row>
    <row r="7332" spans="1:26" x14ac:dyDescent="0.25">
      <c r="A7332" s="6" t="str">
        <f ca="1">no.</f>
        <v/>
      </c>
      <c r="E7332" s="4" t="str">
        <f ca="1">position</f>
        <v/>
      </c>
      <c r="J7332" s="318"/>
      <c r="M7332" s="4"/>
      <c r="O7332" s="6"/>
      <c r="Q7332" s="20"/>
      <c r="R7332" s="5" t="str">
        <f ca="1">score</f>
        <v/>
      </c>
      <c r="S7332" s="7" t="str">
        <f ca="1">rescore_svc</f>
        <v/>
      </c>
      <c r="U7332" s="11" t="str">
        <f ca="1">price</f>
        <v/>
      </c>
      <c r="V7332" s="4"/>
      <c r="Y7332" s="388">
        <f ca="1">COUNTIFS(OFFSET($B$10, 0, 0, ROW()-9, 1), SERVICE[[#This Row],[Employee ID]], OFFSET($F$10, 0, 0, ROW()-9, 1), SERVICE[[#This Row],[Resources Role]])</f>
        <v>0</v>
      </c>
      <c r="Z7332" s="388">
        <f ca="1">COUNTIFS(OFFSET($F$10, 0, 0, ROW()-9, 1), SERVICE[[#This Row],[Resources Role]], OFFSET($H$10, 0, 0, ROW()-9, 1), SERVICE[[#This Row],[Booking]])</f>
        <v>0</v>
      </c>
    </row>
    <row r="7333" spans="1:26" x14ac:dyDescent="0.25">
      <c r="A7333" s="6" t="str">
        <f ca="1">no.</f>
        <v/>
      </c>
      <c r="E7333" s="4" t="str">
        <f ca="1">position</f>
        <v/>
      </c>
      <c r="J7333" s="318"/>
      <c r="M7333" s="4"/>
      <c r="O7333" s="6"/>
      <c r="Q7333" s="20"/>
      <c r="R7333" s="5" t="str">
        <f ca="1">score</f>
        <v/>
      </c>
      <c r="S7333" s="7" t="str">
        <f ca="1">rescore_svc</f>
        <v/>
      </c>
      <c r="U7333" s="11" t="str">
        <f ca="1">price</f>
        <v/>
      </c>
      <c r="V7333" s="4"/>
      <c r="Y7333" s="388">
        <f ca="1">COUNTIFS(OFFSET($B$10, 0, 0, ROW()-9, 1), SERVICE[[#This Row],[Employee ID]], OFFSET($F$10, 0, 0, ROW()-9, 1), SERVICE[[#This Row],[Resources Role]])</f>
        <v>0</v>
      </c>
      <c r="Z7333" s="388">
        <f ca="1">COUNTIFS(OFFSET($F$10, 0, 0, ROW()-9, 1), SERVICE[[#This Row],[Resources Role]], OFFSET($H$10, 0, 0, ROW()-9, 1), SERVICE[[#This Row],[Booking]])</f>
        <v>0</v>
      </c>
    </row>
    <row r="7334" spans="1:26" x14ac:dyDescent="0.25">
      <c r="A7334" s="6" t="str">
        <f ca="1">no.</f>
        <v/>
      </c>
      <c r="E7334" s="4" t="str">
        <f ca="1">position</f>
        <v/>
      </c>
      <c r="J7334" s="318"/>
      <c r="M7334" s="4"/>
      <c r="O7334" s="6"/>
      <c r="Q7334" s="20"/>
      <c r="R7334" s="5" t="str">
        <f ca="1">score</f>
        <v/>
      </c>
      <c r="S7334" s="7" t="str">
        <f ca="1">rescore_svc</f>
        <v/>
      </c>
      <c r="U7334" s="11" t="str">
        <f ca="1">price</f>
        <v/>
      </c>
      <c r="V7334" s="4"/>
      <c r="Y7334" s="388">
        <f ca="1">COUNTIFS(OFFSET($B$10, 0, 0, ROW()-9, 1), SERVICE[[#This Row],[Employee ID]], OFFSET($F$10, 0, 0, ROW()-9, 1), SERVICE[[#This Row],[Resources Role]])</f>
        <v>0</v>
      </c>
      <c r="Z7334" s="388">
        <f ca="1">COUNTIFS(OFFSET($F$10, 0, 0, ROW()-9, 1), SERVICE[[#This Row],[Resources Role]], OFFSET($H$10, 0, 0, ROW()-9, 1), SERVICE[[#This Row],[Booking]])</f>
        <v>0</v>
      </c>
    </row>
    <row r="7335" spans="1:26" x14ac:dyDescent="0.25">
      <c r="A7335" s="6" t="str">
        <f ca="1">no.</f>
        <v/>
      </c>
      <c r="E7335" s="4" t="str">
        <f ca="1">position</f>
        <v/>
      </c>
      <c r="J7335" s="318"/>
      <c r="M7335" s="4"/>
      <c r="O7335" s="6"/>
      <c r="Q7335" s="20"/>
      <c r="R7335" s="5" t="str">
        <f ca="1">score</f>
        <v/>
      </c>
      <c r="S7335" s="7" t="str">
        <f ca="1">rescore_svc</f>
        <v/>
      </c>
      <c r="U7335" s="11" t="str">
        <f ca="1">price</f>
        <v/>
      </c>
      <c r="V7335" s="4"/>
      <c r="Y7335" s="388">
        <f ca="1">COUNTIFS(OFFSET($B$10, 0, 0, ROW()-9, 1), SERVICE[[#This Row],[Employee ID]], OFFSET($F$10, 0, 0, ROW()-9, 1), SERVICE[[#This Row],[Resources Role]])</f>
        <v>0</v>
      </c>
      <c r="Z7335" s="388">
        <f ca="1">COUNTIFS(OFFSET($F$10, 0, 0, ROW()-9, 1), SERVICE[[#This Row],[Resources Role]], OFFSET($H$10, 0, 0, ROW()-9, 1), SERVICE[[#This Row],[Booking]])</f>
        <v>0</v>
      </c>
    </row>
    <row r="7336" spans="1:26" x14ac:dyDescent="0.25">
      <c r="A7336" s="6" t="str">
        <f ca="1">no.</f>
        <v/>
      </c>
      <c r="E7336" s="4" t="str">
        <f ca="1">position</f>
        <v/>
      </c>
      <c r="J7336" s="318"/>
      <c r="M7336" s="4"/>
      <c r="O7336" s="6"/>
      <c r="Q7336" s="20"/>
      <c r="R7336" s="5" t="str">
        <f ca="1">score</f>
        <v/>
      </c>
      <c r="S7336" s="7" t="str">
        <f ca="1">rescore_svc</f>
        <v/>
      </c>
      <c r="U7336" s="11" t="str">
        <f ca="1">price</f>
        <v/>
      </c>
      <c r="V7336" s="4"/>
      <c r="Y7336" s="388">
        <f ca="1">COUNTIFS(OFFSET($B$10, 0, 0, ROW()-9, 1), SERVICE[[#This Row],[Employee ID]], OFFSET($F$10, 0, 0, ROW()-9, 1), SERVICE[[#This Row],[Resources Role]])</f>
        <v>0</v>
      </c>
      <c r="Z7336" s="388">
        <f ca="1">COUNTIFS(OFFSET($F$10, 0, 0, ROW()-9, 1), SERVICE[[#This Row],[Resources Role]], OFFSET($H$10, 0, 0, ROW()-9, 1), SERVICE[[#This Row],[Booking]])</f>
        <v>0</v>
      </c>
    </row>
    <row r="7337" spans="1:26" x14ac:dyDescent="0.25">
      <c r="A7337" s="6" t="str">
        <f ca="1">no.</f>
        <v/>
      </c>
      <c r="E7337" s="4" t="str">
        <f ca="1">position</f>
        <v/>
      </c>
      <c r="J7337" s="318"/>
      <c r="M7337" s="4"/>
      <c r="O7337" s="6"/>
      <c r="Q7337" s="20"/>
      <c r="R7337" s="5" t="str">
        <f ca="1">score</f>
        <v/>
      </c>
      <c r="S7337" s="7" t="str">
        <f ca="1">rescore_svc</f>
        <v/>
      </c>
      <c r="U7337" s="11" t="str">
        <f ca="1">price</f>
        <v/>
      </c>
      <c r="V7337" s="4"/>
      <c r="Y7337" s="388">
        <f ca="1">COUNTIFS(OFFSET($B$10, 0, 0, ROW()-9, 1), SERVICE[[#This Row],[Employee ID]], OFFSET($F$10, 0, 0, ROW()-9, 1), SERVICE[[#This Row],[Resources Role]])</f>
        <v>0</v>
      </c>
      <c r="Z7337" s="388">
        <f ca="1">COUNTIFS(OFFSET($F$10, 0, 0, ROW()-9, 1), SERVICE[[#This Row],[Resources Role]], OFFSET($H$10, 0, 0, ROW()-9, 1), SERVICE[[#This Row],[Booking]])</f>
        <v>0</v>
      </c>
    </row>
    <row r="7338" spans="1:26" x14ac:dyDescent="0.25">
      <c r="A7338" s="6" t="str">
        <f ca="1">no.</f>
        <v/>
      </c>
      <c r="E7338" s="4" t="str">
        <f ca="1">position</f>
        <v/>
      </c>
      <c r="J7338" s="318"/>
      <c r="M7338" s="4"/>
      <c r="O7338" s="6"/>
      <c r="Q7338" s="20"/>
      <c r="R7338" s="5" t="str">
        <f ca="1">score</f>
        <v/>
      </c>
      <c r="S7338" s="7" t="str">
        <f ca="1">rescore_svc</f>
        <v/>
      </c>
      <c r="U7338" s="11" t="str">
        <f ca="1">price</f>
        <v/>
      </c>
      <c r="V7338" s="4"/>
      <c r="Y7338" s="388">
        <f ca="1">COUNTIFS(OFFSET($B$10, 0, 0, ROW()-9, 1), SERVICE[[#This Row],[Employee ID]], OFFSET($F$10, 0, 0, ROW()-9, 1), SERVICE[[#This Row],[Resources Role]])</f>
        <v>0</v>
      </c>
      <c r="Z7338" s="388">
        <f ca="1">COUNTIFS(OFFSET($F$10, 0, 0, ROW()-9, 1), SERVICE[[#This Row],[Resources Role]], OFFSET($H$10, 0, 0, ROW()-9, 1), SERVICE[[#This Row],[Booking]])</f>
        <v>0</v>
      </c>
    </row>
    <row r="7339" spans="1:26" x14ac:dyDescent="0.25">
      <c r="A7339" s="6" t="str">
        <f ca="1">no.</f>
        <v/>
      </c>
      <c r="E7339" s="4" t="str">
        <f ca="1">position</f>
        <v/>
      </c>
      <c r="J7339" s="318"/>
      <c r="M7339" s="4"/>
      <c r="O7339" s="6"/>
      <c r="Q7339" s="20"/>
      <c r="R7339" s="5" t="str">
        <f ca="1">score</f>
        <v/>
      </c>
      <c r="S7339" s="7" t="str">
        <f ca="1">rescore_svc</f>
        <v/>
      </c>
      <c r="U7339" s="11" t="str">
        <f ca="1">price</f>
        <v/>
      </c>
      <c r="V7339" s="4"/>
      <c r="Y7339" s="388">
        <f ca="1">COUNTIFS(OFFSET($B$10, 0, 0, ROW()-9, 1), SERVICE[[#This Row],[Employee ID]], OFFSET($F$10, 0, 0, ROW()-9, 1), SERVICE[[#This Row],[Resources Role]])</f>
        <v>0</v>
      </c>
      <c r="Z7339" s="388">
        <f ca="1">COUNTIFS(OFFSET($F$10, 0, 0, ROW()-9, 1), SERVICE[[#This Row],[Resources Role]], OFFSET($H$10, 0, 0, ROW()-9, 1), SERVICE[[#This Row],[Booking]])</f>
        <v>0</v>
      </c>
    </row>
    <row r="7340" spans="1:26" x14ac:dyDescent="0.25">
      <c r="A7340" s="6" t="str">
        <f ca="1">no.</f>
        <v/>
      </c>
      <c r="E7340" s="4" t="str">
        <f ca="1">position</f>
        <v/>
      </c>
      <c r="J7340" s="318"/>
      <c r="M7340" s="4"/>
      <c r="O7340" s="6"/>
      <c r="Q7340" s="20"/>
      <c r="R7340" s="5" t="str">
        <f ca="1">score</f>
        <v/>
      </c>
      <c r="S7340" s="7" t="str">
        <f ca="1">rescore_svc</f>
        <v/>
      </c>
      <c r="U7340" s="11" t="str">
        <f ca="1">price</f>
        <v/>
      </c>
      <c r="V7340" s="4"/>
      <c r="Y7340" s="388">
        <f ca="1">COUNTIFS(OFFSET($B$10, 0, 0, ROW()-9, 1), SERVICE[[#This Row],[Employee ID]], OFFSET($F$10, 0, 0, ROW()-9, 1), SERVICE[[#This Row],[Resources Role]])</f>
        <v>0</v>
      </c>
      <c r="Z7340" s="388">
        <f ca="1">COUNTIFS(OFFSET($F$10, 0, 0, ROW()-9, 1), SERVICE[[#This Row],[Resources Role]], OFFSET($H$10, 0, 0, ROW()-9, 1), SERVICE[[#This Row],[Booking]])</f>
        <v>0</v>
      </c>
    </row>
    <row r="7341" spans="1:26" x14ac:dyDescent="0.25">
      <c r="A7341" s="6" t="str">
        <f ca="1">no.</f>
        <v/>
      </c>
      <c r="E7341" s="4" t="str">
        <f ca="1">position</f>
        <v/>
      </c>
      <c r="J7341" s="318"/>
      <c r="M7341" s="4"/>
      <c r="O7341" s="6"/>
      <c r="Q7341" s="20"/>
      <c r="R7341" s="5" t="str">
        <f ca="1">score</f>
        <v/>
      </c>
      <c r="S7341" s="7" t="str">
        <f ca="1">rescore_svc</f>
        <v/>
      </c>
      <c r="U7341" s="11" t="str">
        <f ca="1">price</f>
        <v/>
      </c>
      <c r="V7341" s="4"/>
      <c r="Y7341" s="388">
        <f ca="1">COUNTIFS(OFFSET($B$10, 0, 0, ROW()-9, 1), SERVICE[[#This Row],[Employee ID]], OFFSET($F$10, 0, 0, ROW()-9, 1), SERVICE[[#This Row],[Resources Role]])</f>
        <v>0</v>
      </c>
      <c r="Z7341" s="388">
        <f ca="1">COUNTIFS(OFFSET($F$10, 0, 0, ROW()-9, 1), SERVICE[[#This Row],[Resources Role]], OFFSET($H$10, 0, 0, ROW()-9, 1), SERVICE[[#This Row],[Booking]])</f>
        <v>0</v>
      </c>
    </row>
    <row r="7342" spans="1:26" x14ac:dyDescent="0.25">
      <c r="A7342" s="6" t="str">
        <f ca="1">no.</f>
        <v/>
      </c>
      <c r="E7342" s="4" t="str">
        <f ca="1">position</f>
        <v/>
      </c>
      <c r="J7342" s="318"/>
      <c r="M7342" s="4"/>
      <c r="O7342" s="6"/>
      <c r="Q7342" s="20"/>
      <c r="R7342" s="5" t="str">
        <f ca="1">score</f>
        <v/>
      </c>
      <c r="S7342" s="7" t="str">
        <f ca="1">rescore_svc</f>
        <v/>
      </c>
      <c r="U7342" s="11" t="str">
        <f ca="1">price</f>
        <v/>
      </c>
      <c r="V7342" s="4"/>
      <c r="Y7342" s="388">
        <f ca="1">COUNTIFS(OFFSET($B$10, 0, 0, ROW()-9, 1), SERVICE[[#This Row],[Employee ID]], OFFSET($F$10, 0, 0, ROW()-9, 1), SERVICE[[#This Row],[Resources Role]])</f>
        <v>0</v>
      </c>
      <c r="Z7342" s="388">
        <f ca="1">COUNTIFS(OFFSET($F$10, 0, 0, ROW()-9, 1), SERVICE[[#This Row],[Resources Role]], OFFSET($H$10, 0, 0, ROW()-9, 1), SERVICE[[#This Row],[Booking]])</f>
        <v>0</v>
      </c>
    </row>
    <row r="7343" spans="1:26" x14ac:dyDescent="0.25">
      <c r="A7343" s="6" t="str">
        <f ca="1">no.</f>
        <v/>
      </c>
      <c r="E7343" s="4" t="str">
        <f ca="1">position</f>
        <v/>
      </c>
      <c r="J7343" s="318"/>
      <c r="M7343" s="4"/>
      <c r="O7343" s="6"/>
      <c r="Q7343" s="20"/>
      <c r="R7343" s="5" t="str">
        <f ca="1">score</f>
        <v/>
      </c>
      <c r="S7343" s="7" t="str">
        <f ca="1">rescore_svc</f>
        <v/>
      </c>
      <c r="U7343" s="11" t="str">
        <f ca="1">price</f>
        <v/>
      </c>
      <c r="V7343" s="4"/>
      <c r="Y7343" s="388">
        <f ca="1">COUNTIFS(OFFSET($B$10, 0, 0, ROW()-9, 1), SERVICE[[#This Row],[Employee ID]], OFFSET($F$10, 0, 0, ROW()-9, 1), SERVICE[[#This Row],[Resources Role]])</f>
        <v>0</v>
      </c>
      <c r="Z7343" s="388">
        <f ca="1">COUNTIFS(OFFSET($F$10, 0, 0, ROW()-9, 1), SERVICE[[#This Row],[Resources Role]], OFFSET($H$10, 0, 0, ROW()-9, 1), SERVICE[[#This Row],[Booking]])</f>
        <v>0</v>
      </c>
    </row>
    <row r="7344" spans="1:26" x14ac:dyDescent="0.25">
      <c r="A7344" s="6" t="str">
        <f ca="1">no.</f>
        <v/>
      </c>
      <c r="E7344" s="4" t="str">
        <f ca="1">position</f>
        <v/>
      </c>
      <c r="J7344" s="318"/>
      <c r="M7344" s="4"/>
      <c r="O7344" s="6"/>
      <c r="Q7344" s="20"/>
      <c r="R7344" s="5" t="str">
        <f ca="1">score</f>
        <v/>
      </c>
      <c r="S7344" s="7" t="str">
        <f ca="1">rescore_svc</f>
        <v/>
      </c>
      <c r="U7344" s="11" t="str">
        <f ca="1">price</f>
        <v/>
      </c>
      <c r="V7344" s="4"/>
      <c r="Y7344" s="388">
        <f ca="1">COUNTIFS(OFFSET($B$10, 0, 0, ROW()-9, 1), SERVICE[[#This Row],[Employee ID]], OFFSET($F$10, 0, 0, ROW()-9, 1), SERVICE[[#This Row],[Resources Role]])</f>
        <v>0</v>
      </c>
      <c r="Z7344" s="388">
        <f ca="1">COUNTIFS(OFFSET($F$10, 0, 0, ROW()-9, 1), SERVICE[[#This Row],[Resources Role]], OFFSET($H$10, 0, 0, ROW()-9, 1), SERVICE[[#This Row],[Booking]])</f>
        <v>0</v>
      </c>
    </row>
    <row r="7345" spans="1:26" x14ac:dyDescent="0.25">
      <c r="A7345" s="6" t="str">
        <f ca="1">no.</f>
        <v/>
      </c>
      <c r="E7345" s="4" t="str">
        <f ca="1">position</f>
        <v/>
      </c>
      <c r="J7345" s="318"/>
      <c r="M7345" s="4"/>
      <c r="O7345" s="6"/>
      <c r="Q7345" s="20"/>
      <c r="R7345" s="5" t="str">
        <f ca="1">score</f>
        <v/>
      </c>
      <c r="S7345" s="7" t="str">
        <f ca="1">rescore_svc</f>
        <v/>
      </c>
      <c r="U7345" s="11" t="str">
        <f ca="1">price</f>
        <v/>
      </c>
      <c r="V7345" s="4"/>
      <c r="Y7345" s="388">
        <f ca="1">COUNTIFS(OFFSET($B$10, 0, 0, ROW()-9, 1), SERVICE[[#This Row],[Employee ID]], OFFSET($F$10, 0, 0, ROW()-9, 1), SERVICE[[#This Row],[Resources Role]])</f>
        <v>0</v>
      </c>
      <c r="Z7345" s="388">
        <f ca="1">COUNTIFS(OFFSET($F$10, 0, 0, ROW()-9, 1), SERVICE[[#This Row],[Resources Role]], OFFSET($H$10, 0, 0, ROW()-9, 1), SERVICE[[#This Row],[Booking]])</f>
        <v>0</v>
      </c>
    </row>
    <row r="7346" spans="1:26" x14ac:dyDescent="0.25">
      <c r="A7346" s="6" t="str">
        <f ca="1">no.</f>
        <v/>
      </c>
      <c r="E7346" s="4" t="str">
        <f ca="1">position</f>
        <v/>
      </c>
      <c r="J7346" s="318"/>
      <c r="M7346" s="4"/>
      <c r="O7346" s="6"/>
      <c r="Q7346" s="20"/>
      <c r="R7346" s="5" t="str">
        <f ca="1">score</f>
        <v/>
      </c>
      <c r="S7346" s="7" t="str">
        <f ca="1">rescore_svc</f>
        <v/>
      </c>
      <c r="U7346" s="11" t="str">
        <f ca="1">price</f>
        <v/>
      </c>
      <c r="V7346" s="4"/>
      <c r="Y7346" s="388">
        <f ca="1">COUNTIFS(OFFSET($B$10, 0, 0, ROW()-9, 1), SERVICE[[#This Row],[Employee ID]], OFFSET($F$10, 0, 0, ROW()-9, 1), SERVICE[[#This Row],[Resources Role]])</f>
        <v>0</v>
      </c>
      <c r="Z7346" s="388">
        <f ca="1">COUNTIFS(OFFSET($F$10, 0, 0, ROW()-9, 1), SERVICE[[#This Row],[Resources Role]], OFFSET($H$10, 0, 0, ROW()-9, 1), SERVICE[[#This Row],[Booking]])</f>
        <v>0</v>
      </c>
    </row>
    <row r="7347" spans="1:26" x14ac:dyDescent="0.25">
      <c r="A7347" s="6" t="str">
        <f ca="1">no.</f>
        <v/>
      </c>
      <c r="E7347" s="4" t="str">
        <f ca="1">position</f>
        <v/>
      </c>
      <c r="J7347" s="318"/>
      <c r="M7347" s="4"/>
      <c r="O7347" s="6"/>
      <c r="Q7347" s="20"/>
      <c r="R7347" s="5" t="str">
        <f ca="1">score</f>
        <v/>
      </c>
      <c r="S7347" s="7" t="str">
        <f ca="1">rescore_svc</f>
        <v/>
      </c>
      <c r="U7347" s="11" t="str">
        <f ca="1">price</f>
        <v/>
      </c>
      <c r="V7347" s="4"/>
      <c r="Y7347" s="388">
        <f ca="1">COUNTIFS(OFFSET($B$10, 0, 0, ROW()-9, 1), SERVICE[[#This Row],[Employee ID]], OFFSET($F$10, 0, 0, ROW()-9, 1), SERVICE[[#This Row],[Resources Role]])</f>
        <v>0</v>
      </c>
      <c r="Z7347" s="388">
        <f ca="1">COUNTIFS(OFFSET($F$10, 0, 0, ROW()-9, 1), SERVICE[[#This Row],[Resources Role]], OFFSET($H$10, 0, 0, ROW()-9, 1), SERVICE[[#This Row],[Booking]])</f>
        <v>0</v>
      </c>
    </row>
    <row r="7348" spans="1:26" x14ac:dyDescent="0.25">
      <c r="A7348" s="6" t="str">
        <f ca="1">no.</f>
        <v/>
      </c>
      <c r="E7348" s="4" t="str">
        <f ca="1">position</f>
        <v/>
      </c>
      <c r="J7348" s="318"/>
      <c r="M7348" s="4"/>
      <c r="O7348" s="6"/>
      <c r="Q7348" s="20"/>
      <c r="R7348" s="5" t="str">
        <f ca="1">score</f>
        <v/>
      </c>
      <c r="S7348" s="7" t="str">
        <f ca="1">rescore_svc</f>
        <v/>
      </c>
      <c r="U7348" s="11" t="str">
        <f ca="1">price</f>
        <v/>
      </c>
      <c r="V7348" s="4"/>
      <c r="Y7348" s="388">
        <f ca="1">COUNTIFS(OFFSET($B$10, 0, 0, ROW()-9, 1), SERVICE[[#This Row],[Employee ID]], OFFSET($F$10, 0, 0, ROW()-9, 1), SERVICE[[#This Row],[Resources Role]])</f>
        <v>0</v>
      </c>
      <c r="Z7348" s="388">
        <f ca="1">COUNTIFS(OFFSET($F$10, 0, 0, ROW()-9, 1), SERVICE[[#This Row],[Resources Role]], OFFSET($H$10, 0, 0, ROW()-9, 1), SERVICE[[#This Row],[Booking]])</f>
        <v>0</v>
      </c>
    </row>
    <row r="7349" spans="1:26" x14ac:dyDescent="0.25">
      <c r="A7349" s="6" t="str">
        <f ca="1">no.</f>
        <v/>
      </c>
      <c r="E7349" s="4" t="str">
        <f ca="1">position</f>
        <v/>
      </c>
      <c r="J7349" s="318"/>
      <c r="M7349" s="4"/>
      <c r="O7349" s="6"/>
      <c r="Q7349" s="20"/>
      <c r="R7349" s="5" t="str">
        <f ca="1">score</f>
        <v/>
      </c>
      <c r="S7349" s="7" t="str">
        <f ca="1">rescore_svc</f>
        <v/>
      </c>
      <c r="U7349" s="11" t="str">
        <f ca="1">price</f>
        <v/>
      </c>
      <c r="V7349" s="4"/>
      <c r="Y7349" s="388">
        <f ca="1">COUNTIFS(OFFSET($B$10, 0, 0, ROW()-9, 1), SERVICE[[#This Row],[Employee ID]], OFFSET($F$10, 0, 0, ROW()-9, 1), SERVICE[[#This Row],[Resources Role]])</f>
        <v>0</v>
      </c>
      <c r="Z7349" s="388">
        <f ca="1">COUNTIFS(OFFSET($F$10, 0, 0, ROW()-9, 1), SERVICE[[#This Row],[Resources Role]], OFFSET($H$10, 0, 0, ROW()-9, 1), SERVICE[[#This Row],[Booking]])</f>
        <v>0</v>
      </c>
    </row>
    <row r="7350" spans="1:26" x14ac:dyDescent="0.25">
      <c r="A7350" s="6" t="str">
        <f ca="1">no.</f>
        <v/>
      </c>
      <c r="E7350" s="4" t="str">
        <f ca="1">position</f>
        <v/>
      </c>
      <c r="J7350" s="318"/>
      <c r="M7350" s="4"/>
      <c r="O7350" s="6"/>
      <c r="Q7350" s="20"/>
      <c r="R7350" s="5" t="str">
        <f ca="1">score</f>
        <v/>
      </c>
      <c r="S7350" s="7" t="str">
        <f ca="1">rescore_svc</f>
        <v/>
      </c>
      <c r="U7350" s="11" t="str">
        <f ca="1">price</f>
        <v/>
      </c>
      <c r="V7350" s="4"/>
      <c r="Y7350" s="388">
        <f ca="1">COUNTIFS(OFFSET($B$10, 0, 0, ROW()-9, 1), SERVICE[[#This Row],[Employee ID]], OFFSET($F$10, 0, 0, ROW()-9, 1), SERVICE[[#This Row],[Resources Role]])</f>
        <v>0</v>
      </c>
      <c r="Z7350" s="388">
        <f ca="1">COUNTIFS(OFFSET($F$10, 0, 0, ROW()-9, 1), SERVICE[[#This Row],[Resources Role]], OFFSET($H$10, 0, 0, ROW()-9, 1), SERVICE[[#This Row],[Booking]])</f>
        <v>0</v>
      </c>
    </row>
    <row r="7351" spans="1:26" x14ac:dyDescent="0.25">
      <c r="A7351" s="6" t="str">
        <f ca="1">no.</f>
        <v/>
      </c>
      <c r="E7351" s="4" t="str">
        <f ca="1">position</f>
        <v/>
      </c>
      <c r="J7351" s="318"/>
      <c r="M7351" s="4"/>
      <c r="O7351" s="6"/>
      <c r="Q7351" s="20"/>
      <c r="R7351" s="5" t="str">
        <f ca="1">score</f>
        <v/>
      </c>
      <c r="S7351" s="7" t="str">
        <f ca="1">rescore_svc</f>
        <v/>
      </c>
      <c r="U7351" s="11" t="str">
        <f ca="1">price</f>
        <v/>
      </c>
      <c r="V7351" s="4"/>
      <c r="Y7351" s="388">
        <f ca="1">COUNTIFS(OFFSET($B$10, 0, 0, ROW()-9, 1), SERVICE[[#This Row],[Employee ID]], OFFSET($F$10, 0, 0, ROW()-9, 1), SERVICE[[#This Row],[Resources Role]])</f>
        <v>0</v>
      </c>
      <c r="Z7351" s="388">
        <f ca="1">COUNTIFS(OFFSET($F$10, 0, 0, ROW()-9, 1), SERVICE[[#This Row],[Resources Role]], OFFSET($H$10, 0, 0, ROW()-9, 1), SERVICE[[#This Row],[Booking]])</f>
        <v>0</v>
      </c>
    </row>
    <row r="7352" spans="1:26" x14ac:dyDescent="0.25">
      <c r="A7352" s="6" t="str">
        <f ca="1">no.</f>
        <v/>
      </c>
      <c r="E7352" s="4" t="str">
        <f ca="1">position</f>
        <v/>
      </c>
      <c r="J7352" s="318"/>
      <c r="M7352" s="4"/>
      <c r="O7352" s="6"/>
      <c r="Q7352" s="20"/>
      <c r="R7352" s="5" t="str">
        <f ca="1">score</f>
        <v/>
      </c>
      <c r="S7352" s="7" t="str">
        <f ca="1">rescore_svc</f>
        <v/>
      </c>
      <c r="U7352" s="11" t="str">
        <f ca="1">price</f>
        <v/>
      </c>
      <c r="V7352" s="4"/>
      <c r="Y7352" s="388">
        <f ca="1">COUNTIFS(OFFSET($B$10, 0, 0, ROW()-9, 1), SERVICE[[#This Row],[Employee ID]], OFFSET($F$10, 0, 0, ROW()-9, 1), SERVICE[[#This Row],[Resources Role]])</f>
        <v>0</v>
      </c>
      <c r="Z7352" s="388">
        <f ca="1">COUNTIFS(OFFSET($F$10, 0, 0, ROW()-9, 1), SERVICE[[#This Row],[Resources Role]], OFFSET($H$10, 0, 0, ROW()-9, 1), SERVICE[[#This Row],[Booking]])</f>
        <v>0</v>
      </c>
    </row>
    <row r="7353" spans="1:26" x14ac:dyDescent="0.25">
      <c r="A7353" s="6" t="str">
        <f ca="1">no.</f>
        <v/>
      </c>
      <c r="E7353" s="4" t="str">
        <f ca="1">position</f>
        <v/>
      </c>
      <c r="J7353" s="318"/>
      <c r="M7353" s="4"/>
      <c r="O7353" s="6"/>
      <c r="Q7353" s="20"/>
      <c r="R7353" s="5" t="str">
        <f ca="1">score</f>
        <v/>
      </c>
      <c r="S7353" s="7" t="str">
        <f ca="1">rescore_svc</f>
        <v/>
      </c>
      <c r="U7353" s="11" t="str">
        <f ca="1">price</f>
        <v/>
      </c>
      <c r="V7353" s="4"/>
      <c r="Y7353" s="388">
        <f ca="1">COUNTIFS(OFFSET($B$10, 0, 0, ROW()-9, 1), SERVICE[[#This Row],[Employee ID]], OFFSET($F$10, 0, 0, ROW()-9, 1), SERVICE[[#This Row],[Resources Role]])</f>
        <v>0</v>
      </c>
      <c r="Z7353" s="388">
        <f ca="1">COUNTIFS(OFFSET($F$10, 0, 0, ROW()-9, 1), SERVICE[[#This Row],[Resources Role]], OFFSET($H$10, 0, 0, ROW()-9, 1), SERVICE[[#This Row],[Booking]])</f>
        <v>0</v>
      </c>
    </row>
    <row r="7354" spans="1:26" x14ac:dyDescent="0.25">
      <c r="A7354" s="6" t="str">
        <f ca="1">no.</f>
        <v/>
      </c>
      <c r="E7354" s="4" t="str">
        <f ca="1">position</f>
        <v/>
      </c>
      <c r="J7354" s="318"/>
      <c r="M7354" s="4"/>
      <c r="O7354" s="6"/>
      <c r="Q7354" s="20"/>
      <c r="R7354" s="5" t="str">
        <f ca="1">score</f>
        <v/>
      </c>
      <c r="S7354" s="7" t="str">
        <f ca="1">rescore_svc</f>
        <v/>
      </c>
      <c r="U7354" s="11" t="str">
        <f ca="1">price</f>
        <v/>
      </c>
      <c r="V7354" s="4"/>
      <c r="Y7354" s="388">
        <f ca="1">COUNTIFS(OFFSET($B$10, 0, 0, ROW()-9, 1), SERVICE[[#This Row],[Employee ID]], OFFSET($F$10, 0, 0, ROW()-9, 1), SERVICE[[#This Row],[Resources Role]])</f>
        <v>0</v>
      </c>
      <c r="Z7354" s="388">
        <f ca="1">COUNTIFS(OFFSET($F$10, 0, 0, ROW()-9, 1), SERVICE[[#This Row],[Resources Role]], OFFSET($H$10, 0, 0, ROW()-9, 1), SERVICE[[#This Row],[Booking]])</f>
        <v>0</v>
      </c>
    </row>
    <row r="7355" spans="1:26" x14ac:dyDescent="0.25">
      <c r="A7355" s="6" t="str">
        <f ca="1">no.</f>
        <v/>
      </c>
      <c r="E7355" s="4" t="str">
        <f ca="1">position</f>
        <v/>
      </c>
      <c r="J7355" s="318"/>
      <c r="M7355" s="4"/>
      <c r="O7355" s="6"/>
      <c r="Q7355" s="20"/>
      <c r="R7355" s="5" t="str">
        <f ca="1">score</f>
        <v/>
      </c>
      <c r="S7355" s="7" t="str">
        <f ca="1">rescore_svc</f>
        <v/>
      </c>
      <c r="U7355" s="11" t="str">
        <f ca="1">price</f>
        <v/>
      </c>
      <c r="V7355" s="4"/>
      <c r="Y7355" s="388">
        <f ca="1">COUNTIFS(OFFSET($B$10, 0, 0, ROW()-9, 1), SERVICE[[#This Row],[Employee ID]], OFFSET($F$10, 0, 0, ROW()-9, 1), SERVICE[[#This Row],[Resources Role]])</f>
        <v>0</v>
      </c>
      <c r="Z7355" s="388">
        <f ca="1">COUNTIFS(OFFSET($F$10, 0, 0, ROW()-9, 1), SERVICE[[#This Row],[Resources Role]], OFFSET($H$10, 0, 0, ROW()-9, 1), SERVICE[[#This Row],[Booking]])</f>
        <v>0</v>
      </c>
    </row>
    <row r="7356" spans="1:26" x14ac:dyDescent="0.25">
      <c r="A7356" s="6" t="str">
        <f ca="1">no.</f>
        <v/>
      </c>
      <c r="E7356" s="4" t="str">
        <f ca="1">position</f>
        <v/>
      </c>
      <c r="J7356" s="318"/>
      <c r="M7356" s="4"/>
      <c r="O7356" s="6"/>
      <c r="Q7356" s="20"/>
      <c r="R7356" s="5" t="str">
        <f ca="1">score</f>
        <v/>
      </c>
      <c r="S7356" s="7" t="str">
        <f ca="1">rescore_svc</f>
        <v/>
      </c>
      <c r="U7356" s="11" t="str">
        <f ca="1">price</f>
        <v/>
      </c>
      <c r="V7356" s="4"/>
      <c r="Y7356" s="388">
        <f ca="1">COUNTIFS(OFFSET($B$10, 0, 0, ROW()-9, 1), SERVICE[[#This Row],[Employee ID]], OFFSET($F$10, 0, 0, ROW()-9, 1), SERVICE[[#This Row],[Resources Role]])</f>
        <v>0</v>
      </c>
      <c r="Z7356" s="388">
        <f ca="1">COUNTIFS(OFFSET($F$10, 0, 0, ROW()-9, 1), SERVICE[[#This Row],[Resources Role]], OFFSET($H$10, 0, 0, ROW()-9, 1), SERVICE[[#This Row],[Booking]])</f>
        <v>0</v>
      </c>
    </row>
    <row r="7357" spans="1:26" x14ac:dyDescent="0.25">
      <c r="A7357" s="6" t="str">
        <f ca="1">no.</f>
        <v/>
      </c>
      <c r="E7357" s="4" t="str">
        <f ca="1">position</f>
        <v/>
      </c>
      <c r="J7357" s="318"/>
      <c r="M7357" s="4"/>
      <c r="O7357" s="6"/>
      <c r="Q7357" s="20"/>
      <c r="R7357" s="5" t="str">
        <f ca="1">score</f>
        <v/>
      </c>
      <c r="S7357" s="7" t="str">
        <f ca="1">rescore_svc</f>
        <v/>
      </c>
      <c r="U7357" s="11" t="str">
        <f ca="1">price</f>
        <v/>
      </c>
      <c r="V7357" s="4"/>
      <c r="Y7357" s="388">
        <f ca="1">COUNTIFS(OFFSET($B$10, 0, 0, ROW()-9, 1), SERVICE[[#This Row],[Employee ID]], OFFSET($F$10, 0, 0, ROW()-9, 1), SERVICE[[#This Row],[Resources Role]])</f>
        <v>0</v>
      </c>
      <c r="Z7357" s="388">
        <f ca="1">COUNTIFS(OFFSET($F$10, 0, 0, ROW()-9, 1), SERVICE[[#This Row],[Resources Role]], OFFSET($H$10, 0, 0, ROW()-9, 1), SERVICE[[#This Row],[Booking]])</f>
        <v>0</v>
      </c>
    </row>
    <row r="7358" spans="1:26" x14ac:dyDescent="0.25">
      <c r="A7358" s="6" t="str">
        <f ca="1">no.</f>
        <v/>
      </c>
      <c r="E7358" s="4" t="str">
        <f ca="1">position</f>
        <v/>
      </c>
      <c r="J7358" s="318"/>
      <c r="M7358" s="4"/>
      <c r="O7358" s="6"/>
      <c r="Q7358" s="20"/>
      <c r="R7358" s="5" t="str">
        <f ca="1">score</f>
        <v/>
      </c>
      <c r="S7358" s="7" t="str">
        <f ca="1">rescore_svc</f>
        <v/>
      </c>
      <c r="U7358" s="11" t="str">
        <f ca="1">price</f>
        <v/>
      </c>
      <c r="V7358" s="4"/>
      <c r="Y7358" s="388">
        <f ca="1">COUNTIFS(OFFSET($B$10, 0, 0, ROW()-9, 1), SERVICE[[#This Row],[Employee ID]], OFFSET($F$10, 0, 0, ROW()-9, 1), SERVICE[[#This Row],[Resources Role]])</f>
        <v>0</v>
      </c>
      <c r="Z7358" s="388">
        <f ca="1">COUNTIFS(OFFSET($F$10, 0, 0, ROW()-9, 1), SERVICE[[#This Row],[Resources Role]], OFFSET($H$10, 0, 0, ROW()-9, 1), SERVICE[[#This Row],[Booking]])</f>
        <v>0</v>
      </c>
    </row>
    <row r="7359" spans="1:26" x14ac:dyDescent="0.25">
      <c r="A7359" s="6" t="str">
        <f ca="1">no.</f>
        <v/>
      </c>
      <c r="E7359" s="4" t="str">
        <f ca="1">position</f>
        <v/>
      </c>
      <c r="J7359" s="318"/>
      <c r="M7359" s="4"/>
      <c r="O7359" s="6"/>
      <c r="Q7359" s="20"/>
      <c r="R7359" s="5" t="str">
        <f ca="1">score</f>
        <v/>
      </c>
      <c r="S7359" s="7" t="str">
        <f ca="1">rescore_svc</f>
        <v/>
      </c>
      <c r="U7359" s="11" t="str">
        <f ca="1">price</f>
        <v/>
      </c>
      <c r="V7359" s="4"/>
      <c r="Y7359" s="388">
        <f ca="1">COUNTIFS(OFFSET($B$10, 0, 0, ROW()-9, 1), SERVICE[[#This Row],[Employee ID]], OFFSET($F$10, 0, 0, ROW()-9, 1), SERVICE[[#This Row],[Resources Role]])</f>
        <v>0</v>
      </c>
      <c r="Z7359" s="388">
        <f ca="1">COUNTIFS(OFFSET($F$10, 0, 0, ROW()-9, 1), SERVICE[[#This Row],[Resources Role]], OFFSET($H$10, 0, 0, ROW()-9, 1), SERVICE[[#This Row],[Booking]])</f>
        <v>0</v>
      </c>
    </row>
    <row r="7360" spans="1:26" x14ac:dyDescent="0.25">
      <c r="A7360" s="6" t="str">
        <f ca="1">no.</f>
        <v/>
      </c>
      <c r="E7360" s="4" t="str">
        <f ca="1">position</f>
        <v/>
      </c>
      <c r="J7360" s="318"/>
      <c r="M7360" s="4"/>
      <c r="O7360" s="6"/>
      <c r="Q7360" s="20"/>
      <c r="R7360" s="5" t="str">
        <f ca="1">score</f>
        <v/>
      </c>
      <c r="S7360" s="7" t="str">
        <f ca="1">rescore_svc</f>
        <v/>
      </c>
      <c r="U7360" s="11" t="str">
        <f ca="1">price</f>
        <v/>
      </c>
      <c r="V7360" s="4"/>
      <c r="Y7360" s="388">
        <f ca="1">COUNTIFS(OFFSET($B$10, 0, 0, ROW()-9, 1), SERVICE[[#This Row],[Employee ID]], OFFSET($F$10, 0, 0, ROW()-9, 1), SERVICE[[#This Row],[Resources Role]])</f>
        <v>0</v>
      </c>
      <c r="Z7360" s="388">
        <f ca="1">COUNTIFS(OFFSET($F$10, 0, 0, ROW()-9, 1), SERVICE[[#This Row],[Resources Role]], OFFSET($H$10, 0, 0, ROW()-9, 1), SERVICE[[#This Row],[Booking]])</f>
        <v>0</v>
      </c>
    </row>
    <row r="7361" spans="1:26" x14ac:dyDescent="0.25">
      <c r="A7361" s="6" t="str">
        <f ca="1">no.</f>
        <v/>
      </c>
      <c r="E7361" s="4" t="str">
        <f ca="1">position</f>
        <v/>
      </c>
      <c r="J7361" s="318"/>
      <c r="M7361" s="4"/>
      <c r="O7361" s="6"/>
      <c r="Q7361" s="20"/>
      <c r="R7361" s="5" t="str">
        <f ca="1">score</f>
        <v/>
      </c>
      <c r="S7361" s="7" t="str">
        <f ca="1">rescore_svc</f>
        <v/>
      </c>
      <c r="U7361" s="11" t="str">
        <f ca="1">price</f>
        <v/>
      </c>
      <c r="V7361" s="4"/>
      <c r="Y7361" s="388">
        <f ca="1">COUNTIFS(OFFSET($B$10, 0, 0, ROW()-9, 1), SERVICE[[#This Row],[Employee ID]], OFFSET($F$10, 0, 0, ROW()-9, 1), SERVICE[[#This Row],[Resources Role]])</f>
        <v>0</v>
      </c>
      <c r="Z7361" s="388">
        <f ca="1">COUNTIFS(OFFSET($F$10, 0, 0, ROW()-9, 1), SERVICE[[#This Row],[Resources Role]], OFFSET($H$10, 0, 0, ROW()-9, 1), SERVICE[[#This Row],[Booking]])</f>
        <v>0</v>
      </c>
    </row>
    <row r="7362" spans="1:26" x14ac:dyDescent="0.25">
      <c r="A7362" s="6" t="str">
        <f ca="1">no.</f>
        <v/>
      </c>
      <c r="E7362" s="4" t="str">
        <f ca="1">position</f>
        <v/>
      </c>
      <c r="J7362" s="318"/>
      <c r="M7362" s="4"/>
      <c r="O7362" s="6"/>
      <c r="Q7362" s="20"/>
      <c r="R7362" s="5" t="str">
        <f ca="1">score</f>
        <v/>
      </c>
      <c r="S7362" s="7" t="str">
        <f ca="1">rescore_svc</f>
        <v/>
      </c>
      <c r="U7362" s="11" t="str">
        <f ca="1">price</f>
        <v/>
      </c>
      <c r="V7362" s="4"/>
      <c r="Y7362" s="388">
        <f ca="1">COUNTIFS(OFFSET($B$10, 0, 0, ROW()-9, 1), SERVICE[[#This Row],[Employee ID]], OFFSET($F$10, 0, 0, ROW()-9, 1), SERVICE[[#This Row],[Resources Role]])</f>
        <v>0</v>
      </c>
      <c r="Z7362" s="388">
        <f ca="1">COUNTIFS(OFFSET($F$10, 0, 0, ROW()-9, 1), SERVICE[[#This Row],[Resources Role]], OFFSET($H$10, 0, 0, ROW()-9, 1), SERVICE[[#This Row],[Booking]])</f>
        <v>0</v>
      </c>
    </row>
    <row r="7363" spans="1:26" x14ac:dyDescent="0.25">
      <c r="A7363" s="6" t="str">
        <f ca="1">no.</f>
        <v/>
      </c>
      <c r="E7363" s="4" t="str">
        <f ca="1">position</f>
        <v/>
      </c>
      <c r="J7363" s="318"/>
      <c r="M7363" s="4"/>
      <c r="O7363" s="6"/>
      <c r="Q7363" s="20"/>
      <c r="R7363" s="5" t="str">
        <f ca="1">score</f>
        <v/>
      </c>
      <c r="S7363" s="7" t="str">
        <f ca="1">rescore_svc</f>
        <v/>
      </c>
      <c r="U7363" s="11" t="str">
        <f ca="1">price</f>
        <v/>
      </c>
      <c r="V7363" s="4"/>
      <c r="Y7363" s="388">
        <f ca="1">COUNTIFS(OFFSET($B$10, 0, 0, ROW()-9, 1), SERVICE[[#This Row],[Employee ID]], OFFSET($F$10, 0, 0, ROW()-9, 1), SERVICE[[#This Row],[Resources Role]])</f>
        <v>0</v>
      </c>
      <c r="Z7363" s="388">
        <f ca="1">COUNTIFS(OFFSET($F$10, 0, 0, ROW()-9, 1), SERVICE[[#This Row],[Resources Role]], OFFSET($H$10, 0, 0, ROW()-9, 1), SERVICE[[#This Row],[Booking]])</f>
        <v>0</v>
      </c>
    </row>
    <row r="7364" spans="1:26" x14ac:dyDescent="0.25">
      <c r="A7364" s="6" t="str">
        <f ca="1">no.</f>
        <v/>
      </c>
      <c r="E7364" s="4" t="str">
        <f ca="1">position</f>
        <v/>
      </c>
      <c r="J7364" s="318"/>
      <c r="M7364" s="4"/>
      <c r="O7364" s="6"/>
      <c r="Q7364" s="20"/>
      <c r="R7364" s="5" t="str">
        <f ca="1">score</f>
        <v/>
      </c>
      <c r="S7364" s="7" t="str">
        <f ca="1">rescore_svc</f>
        <v/>
      </c>
      <c r="U7364" s="11" t="str">
        <f ca="1">price</f>
        <v/>
      </c>
      <c r="V7364" s="4"/>
      <c r="Y7364" s="388">
        <f ca="1">COUNTIFS(OFFSET($B$10, 0, 0, ROW()-9, 1), SERVICE[[#This Row],[Employee ID]], OFFSET($F$10, 0, 0, ROW()-9, 1), SERVICE[[#This Row],[Resources Role]])</f>
        <v>0</v>
      </c>
      <c r="Z7364" s="388">
        <f ca="1">COUNTIFS(OFFSET($F$10, 0, 0, ROW()-9, 1), SERVICE[[#This Row],[Resources Role]], OFFSET($H$10, 0, 0, ROW()-9, 1), SERVICE[[#This Row],[Booking]])</f>
        <v>0</v>
      </c>
    </row>
    <row r="7365" spans="1:26" x14ac:dyDescent="0.25">
      <c r="A7365" s="6" t="str">
        <f ca="1">no.</f>
        <v/>
      </c>
      <c r="E7365" s="4" t="str">
        <f ca="1">position</f>
        <v/>
      </c>
      <c r="J7365" s="318"/>
      <c r="M7365" s="4"/>
      <c r="O7365" s="6"/>
      <c r="Q7365" s="20"/>
      <c r="R7365" s="5" t="str">
        <f ca="1">score</f>
        <v/>
      </c>
      <c r="S7365" s="7" t="str">
        <f ca="1">rescore_svc</f>
        <v/>
      </c>
      <c r="U7365" s="11" t="str">
        <f ca="1">price</f>
        <v/>
      </c>
      <c r="V7365" s="4"/>
      <c r="Y7365" s="388">
        <f ca="1">COUNTIFS(OFFSET($B$10, 0, 0, ROW()-9, 1), SERVICE[[#This Row],[Employee ID]], OFFSET($F$10, 0, 0, ROW()-9, 1), SERVICE[[#This Row],[Resources Role]])</f>
        <v>0</v>
      </c>
      <c r="Z7365" s="388">
        <f ca="1">COUNTIFS(OFFSET($F$10, 0, 0, ROW()-9, 1), SERVICE[[#This Row],[Resources Role]], OFFSET($H$10, 0, 0, ROW()-9, 1), SERVICE[[#This Row],[Booking]])</f>
        <v>0</v>
      </c>
    </row>
    <row r="7366" spans="1:26" x14ac:dyDescent="0.25">
      <c r="A7366" s="6" t="str">
        <f ca="1">no.</f>
        <v/>
      </c>
      <c r="E7366" s="4" t="str">
        <f ca="1">position</f>
        <v/>
      </c>
      <c r="J7366" s="318"/>
      <c r="M7366" s="4"/>
      <c r="O7366" s="6"/>
      <c r="Q7366" s="20"/>
      <c r="R7366" s="5" t="str">
        <f ca="1">score</f>
        <v/>
      </c>
      <c r="S7366" s="7" t="str">
        <f ca="1">rescore_svc</f>
        <v/>
      </c>
      <c r="U7366" s="11" t="str">
        <f ca="1">price</f>
        <v/>
      </c>
      <c r="V7366" s="4"/>
      <c r="Y7366" s="388">
        <f ca="1">COUNTIFS(OFFSET($B$10, 0, 0, ROW()-9, 1), SERVICE[[#This Row],[Employee ID]], OFFSET($F$10, 0, 0, ROW()-9, 1), SERVICE[[#This Row],[Resources Role]])</f>
        <v>0</v>
      </c>
      <c r="Z7366" s="388">
        <f ca="1">COUNTIFS(OFFSET($F$10, 0, 0, ROW()-9, 1), SERVICE[[#This Row],[Resources Role]], OFFSET($H$10, 0, 0, ROW()-9, 1), SERVICE[[#This Row],[Booking]])</f>
        <v>0</v>
      </c>
    </row>
    <row r="7367" spans="1:26" x14ac:dyDescent="0.25">
      <c r="A7367" s="6" t="str">
        <f ca="1">no.</f>
        <v/>
      </c>
      <c r="E7367" s="4" t="str">
        <f ca="1">position</f>
        <v/>
      </c>
      <c r="J7367" s="318"/>
      <c r="M7367" s="4"/>
      <c r="O7367" s="6"/>
      <c r="Q7367" s="20"/>
      <c r="R7367" s="5" t="str">
        <f ca="1">score</f>
        <v/>
      </c>
      <c r="S7367" s="7" t="str">
        <f ca="1">rescore_svc</f>
        <v/>
      </c>
      <c r="U7367" s="11" t="str">
        <f ca="1">price</f>
        <v/>
      </c>
      <c r="V7367" s="4"/>
      <c r="Y7367" s="388">
        <f ca="1">COUNTIFS(OFFSET($B$10, 0, 0, ROW()-9, 1), SERVICE[[#This Row],[Employee ID]], OFFSET($F$10, 0, 0, ROW()-9, 1), SERVICE[[#This Row],[Resources Role]])</f>
        <v>0</v>
      </c>
      <c r="Z7367" s="388">
        <f ca="1">COUNTIFS(OFFSET($F$10, 0, 0, ROW()-9, 1), SERVICE[[#This Row],[Resources Role]], OFFSET($H$10, 0, 0, ROW()-9, 1), SERVICE[[#This Row],[Booking]])</f>
        <v>0</v>
      </c>
    </row>
    <row r="7368" spans="1:26" x14ac:dyDescent="0.25">
      <c r="A7368" s="6" t="str">
        <f ca="1">no.</f>
        <v/>
      </c>
      <c r="E7368" s="4" t="str">
        <f ca="1">position</f>
        <v/>
      </c>
      <c r="J7368" s="318"/>
      <c r="M7368" s="4"/>
      <c r="O7368" s="6"/>
      <c r="Q7368" s="20"/>
      <c r="R7368" s="5" t="str">
        <f ca="1">score</f>
        <v/>
      </c>
      <c r="S7368" s="7" t="str">
        <f ca="1">rescore_svc</f>
        <v/>
      </c>
      <c r="U7368" s="11" t="str">
        <f ca="1">price</f>
        <v/>
      </c>
      <c r="V7368" s="4"/>
      <c r="Y7368" s="388">
        <f ca="1">COUNTIFS(OFFSET($B$10, 0, 0, ROW()-9, 1), SERVICE[[#This Row],[Employee ID]], OFFSET($F$10, 0, 0, ROW()-9, 1), SERVICE[[#This Row],[Resources Role]])</f>
        <v>0</v>
      </c>
      <c r="Z7368" s="388">
        <f ca="1">COUNTIFS(OFFSET($F$10, 0, 0, ROW()-9, 1), SERVICE[[#This Row],[Resources Role]], OFFSET($H$10, 0, 0, ROW()-9, 1), SERVICE[[#This Row],[Booking]])</f>
        <v>0</v>
      </c>
    </row>
    <row r="7369" spans="1:26" x14ac:dyDescent="0.25">
      <c r="A7369" s="6" t="str">
        <f ca="1">no.</f>
        <v/>
      </c>
      <c r="E7369" s="4" t="str">
        <f ca="1">position</f>
        <v/>
      </c>
      <c r="J7369" s="318"/>
      <c r="M7369" s="4"/>
      <c r="O7369" s="6"/>
      <c r="Q7369" s="20"/>
      <c r="R7369" s="5" t="str">
        <f ca="1">score</f>
        <v/>
      </c>
      <c r="S7369" s="7" t="str">
        <f ca="1">rescore_svc</f>
        <v/>
      </c>
      <c r="U7369" s="11" t="str">
        <f ca="1">price</f>
        <v/>
      </c>
      <c r="V7369" s="4"/>
      <c r="Y7369" s="388">
        <f ca="1">COUNTIFS(OFFSET($B$10, 0, 0, ROW()-9, 1), SERVICE[[#This Row],[Employee ID]], OFFSET($F$10, 0, 0, ROW()-9, 1), SERVICE[[#This Row],[Resources Role]])</f>
        <v>0</v>
      </c>
      <c r="Z7369" s="388">
        <f ca="1">COUNTIFS(OFFSET($F$10, 0, 0, ROW()-9, 1), SERVICE[[#This Row],[Resources Role]], OFFSET($H$10, 0, 0, ROW()-9, 1), SERVICE[[#This Row],[Booking]])</f>
        <v>0</v>
      </c>
    </row>
    <row r="7370" spans="1:26" x14ac:dyDescent="0.25">
      <c r="A7370" s="6" t="str">
        <f ca="1">no.</f>
        <v/>
      </c>
      <c r="E7370" s="4" t="str">
        <f ca="1">position</f>
        <v/>
      </c>
      <c r="J7370" s="318"/>
      <c r="M7370" s="4"/>
      <c r="O7370" s="6"/>
      <c r="Q7370" s="20"/>
      <c r="R7370" s="5" t="str">
        <f ca="1">score</f>
        <v/>
      </c>
      <c r="S7370" s="7" t="str">
        <f ca="1">rescore_svc</f>
        <v/>
      </c>
      <c r="U7370" s="11" t="str">
        <f ca="1">price</f>
        <v/>
      </c>
      <c r="V7370" s="4"/>
      <c r="Y7370" s="388">
        <f ca="1">COUNTIFS(OFFSET($B$10, 0, 0, ROW()-9, 1), SERVICE[[#This Row],[Employee ID]], OFFSET($F$10, 0, 0, ROW()-9, 1), SERVICE[[#This Row],[Resources Role]])</f>
        <v>0</v>
      </c>
      <c r="Z7370" s="388">
        <f ca="1">COUNTIFS(OFFSET($F$10, 0, 0, ROW()-9, 1), SERVICE[[#This Row],[Resources Role]], OFFSET($H$10, 0, 0, ROW()-9, 1), SERVICE[[#This Row],[Booking]])</f>
        <v>0</v>
      </c>
    </row>
    <row r="7371" spans="1:26" x14ac:dyDescent="0.25">
      <c r="A7371" s="6" t="str">
        <f ca="1">no.</f>
        <v/>
      </c>
      <c r="E7371" s="4" t="str">
        <f ca="1">position</f>
        <v/>
      </c>
      <c r="J7371" s="318"/>
      <c r="M7371" s="4"/>
      <c r="O7371" s="6"/>
      <c r="Q7371" s="20"/>
      <c r="R7371" s="5" t="str">
        <f ca="1">score</f>
        <v/>
      </c>
      <c r="S7371" s="7" t="str">
        <f ca="1">rescore_svc</f>
        <v/>
      </c>
      <c r="U7371" s="11" t="str">
        <f ca="1">price</f>
        <v/>
      </c>
      <c r="V7371" s="4"/>
      <c r="Y7371" s="388">
        <f ca="1">COUNTIFS(OFFSET($B$10, 0, 0, ROW()-9, 1), SERVICE[[#This Row],[Employee ID]], OFFSET($F$10, 0, 0, ROW()-9, 1), SERVICE[[#This Row],[Resources Role]])</f>
        <v>0</v>
      </c>
      <c r="Z7371" s="388">
        <f ca="1">COUNTIFS(OFFSET($F$10, 0, 0, ROW()-9, 1), SERVICE[[#This Row],[Resources Role]], OFFSET($H$10, 0, 0, ROW()-9, 1), SERVICE[[#This Row],[Booking]])</f>
        <v>0</v>
      </c>
    </row>
    <row r="7372" spans="1:26" x14ac:dyDescent="0.25">
      <c r="A7372" s="6" t="str">
        <f ca="1">no.</f>
        <v/>
      </c>
      <c r="E7372" s="4" t="str">
        <f ca="1">position</f>
        <v/>
      </c>
      <c r="J7372" s="318"/>
      <c r="M7372" s="4"/>
      <c r="O7372" s="6"/>
      <c r="Q7372" s="20"/>
      <c r="R7372" s="5" t="str">
        <f ca="1">score</f>
        <v/>
      </c>
      <c r="S7372" s="7" t="str">
        <f ca="1">rescore_svc</f>
        <v/>
      </c>
      <c r="U7372" s="11" t="str">
        <f ca="1">price</f>
        <v/>
      </c>
      <c r="V7372" s="4"/>
      <c r="Y7372" s="388">
        <f ca="1">COUNTIFS(OFFSET($B$10, 0, 0, ROW()-9, 1), SERVICE[[#This Row],[Employee ID]], OFFSET($F$10, 0, 0, ROW()-9, 1), SERVICE[[#This Row],[Resources Role]])</f>
        <v>0</v>
      </c>
      <c r="Z7372" s="388">
        <f ca="1">COUNTIFS(OFFSET($F$10, 0, 0, ROW()-9, 1), SERVICE[[#This Row],[Resources Role]], OFFSET($H$10, 0, 0, ROW()-9, 1), SERVICE[[#This Row],[Booking]])</f>
        <v>0</v>
      </c>
    </row>
    <row r="7373" spans="1:26" x14ac:dyDescent="0.25">
      <c r="A7373" s="6" t="str">
        <f ca="1">no.</f>
        <v/>
      </c>
      <c r="E7373" s="4" t="str">
        <f ca="1">position</f>
        <v/>
      </c>
      <c r="J7373" s="318"/>
      <c r="M7373" s="4"/>
      <c r="O7373" s="6"/>
      <c r="Q7373" s="20"/>
      <c r="R7373" s="5" t="str">
        <f ca="1">score</f>
        <v/>
      </c>
      <c r="S7373" s="7" t="str">
        <f ca="1">rescore_svc</f>
        <v/>
      </c>
      <c r="U7373" s="11" t="str">
        <f ca="1">price</f>
        <v/>
      </c>
      <c r="V7373" s="4"/>
      <c r="Y7373" s="388">
        <f ca="1">COUNTIFS(OFFSET($B$10, 0, 0, ROW()-9, 1), SERVICE[[#This Row],[Employee ID]], OFFSET($F$10, 0, 0, ROW()-9, 1), SERVICE[[#This Row],[Resources Role]])</f>
        <v>0</v>
      </c>
      <c r="Z7373" s="388">
        <f ca="1">COUNTIFS(OFFSET($F$10, 0, 0, ROW()-9, 1), SERVICE[[#This Row],[Resources Role]], OFFSET($H$10, 0, 0, ROW()-9, 1), SERVICE[[#This Row],[Booking]])</f>
        <v>0</v>
      </c>
    </row>
    <row r="7374" spans="1:26" x14ac:dyDescent="0.25">
      <c r="A7374" s="6" t="str">
        <f ca="1">no.</f>
        <v/>
      </c>
      <c r="E7374" s="4" t="str">
        <f ca="1">position</f>
        <v/>
      </c>
      <c r="J7374" s="318"/>
      <c r="M7374" s="4"/>
      <c r="O7374" s="6"/>
      <c r="Q7374" s="20"/>
      <c r="R7374" s="5" t="str">
        <f ca="1">score</f>
        <v/>
      </c>
      <c r="S7374" s="7" t="str">
        <f ca="1">rescore_svc</f>
        <v/>
      </c>
      <c r="U7374" s="11" t="str">
        <f ca="1">price</f>
        <v/>
      </c>
      <c r="V7374" s="4"/>
      <c r="Y7374" s="388">
        <f ca="1">COUNTIFS(OFFSET($B$10, 0, 0, ROW()-9, 1), SERVICE[[#This Row],[Employee ID]], OFFSET($F$10, 0, 0, ROW()-9, 1), SERVICE[[#This Row],[Resources Role]])</f>
        <v>0</v>
      </c>
      <c r="Z7374" s="388">
        <f ca="1">COUNTIFS(OFFSET($F$10, 0, 0, ROW()-9, 1), SERVICE[[#This Row],[Resources Role]], OFFSET($H$10, 0, 0, ROW()-9, 1), SERVICE[[#This Row],[Booking]])</f>
        <v>0</v>
      </c>
    </row>
    <row r="7375" spans="1:26" x14ac:dyDescent="0.25">
      <c r="A7375" s="6" t="str">
        <f ca="1">no.</f>
        <v/>
      </c>
      <c r="E7375" s="4" t="str">
        <f ca="1">position</f>
        <v/>
      </c>
      <c r="J7375" s="318"/>
      <c r="M7375" s="4"/>
      <c r="O7375" s="6"/>
      <c r="Q7375" s="20"/>
      <c r="R7375" s="5" t="str">
        <f ca="1">score</f>
        <v/>
      </c>
      <c r="S7375" s="7" t="str">
        <f ca="1">rescore_svc</f>
        <v/>
      </c>
      <c r="U7375" s="11" t="str">
        <f ca="1">price</f>
        <v/>
      </c>
      <c r="V7375" s="4"/>
      <c r="Y7375" s="388">
        <f ca="1">COUNTIFS(OFFSET($B$10, 0, 0, ROW()-9, 1), SERVICE[[#This Row],[Employee ID]], OFFSET($F$10, 0, 0, ROW()-9, 1), SERVICE[[#This Row],[Resources Role]])</f>
        <v>0</v>
      </c>
      <c r="Z7375" s="388">
        <f ca="1">COUNTIFS(OFFSET($F$10, 0, 0, ROW()-9, 1), SERVICE[[#This Row],[Resources Role]], OFFSET($H$10, 0, 0, ROW()-9, 1), SERVICE[[#This Row],[Booking]])</f>
        <v>0</v>
      </c>
    </row>
    <row r="7376" spans="1:26" x14ac:dyDescent="0.25">
      <c r="A7376" s="6" t="str">
        <f ca="1">no.</f>
        <v/>
      </c>
      <c r="E7376" s="4" t="str">
        <f ca="1">position</f>
        <v/>
      </c>
      <c r="J7376" s="318"/>
      <c r="M7376" s="4"/>
      <c r="O7376" s="6"/>
      <c r="Q7376" s="20"/>
      <c r="R7376" s="5" t="str">
        <f ca="1">score</f>
        <v/>
      </c>
      <c r="S7376" s="7" t="str">
        <f ca="1">rescore_svc</f>
        <v/>
      </c>
      <c r="U7376" s="11" t="str">
        <f ca="1">price</f>
        <v/>
      </c>
      <c r="V7376" s="4"/>
      <c r="Y7376" s="388">
        <f ca="1">COUNTIFS(OFFSET($B$10, 0, 0, ROW()-9, 1), SERVICE[[#This Row],[Employee ID]], OFFSET($F$10, 0, 0, ROW()-9, 1), SERVICE[[#This Row],[Resources Role]])</f>
        <v>0</v>
      </c>
      <c r="Z7376" s="388">
        <f ca="1">COUNTIFS(OFFSET($F$10, 0, 0, ROW()-9, 1), SERVICE[[#This Row],[Resources Role]], OFFSET($H$10, 0, 0, ROW()-9, 1), SERVICE[[#This Row],[Booking]])</f>
        <v>0</v>
      </c>
    </row>
    <row r="7377" spans="1:26" x14ac:dyDescent="0.25">
      <c r="A7377" s="6" t="str">
        <f ca="1">no.</f>
        <v/>
      </c>
      <c r="E7377" s="4" t="str">
        <f ca="1">position</f>
        <v/>
      </c>
      <c r="J7377" s="318"/>
      <c r="M7377" s="4"/>
      <c r="O7377" s="6"/>
      <c r="Q7377" s="20"/>
      <c r="R7377" s="5" t="str">
        <f ca="1">score</f>
        <v/>
      </c>
      <c r="S7377" s="7" t="str">
        <f ca="1">rescore_svc</f>
        <v/>
      </c>
      <c r="U7377" s="11" t="str">
        <f ca="1">price</f>
        <v/>
      </c>
      <c r="V7377" s="4"/>
      <c r="Y7377" s="388">
        <f ca="1">COUNTIFS(OFFSET($B$10, 0, 0, ROW()-9, 1), SERVICE[[#This Row],[Employee ID]], OFFSET($F$10, 0, 0, ROW()-9, 1), SERVICE[[#This Row],[Resources Role]])</f>
        <v>0</v>
      </c>
      <c r="Z7377" s="388">
        <f ca="1">COUNTIFS(OFFSET($F$10, 0, 0, ROW()-9, 1), SERVICE[[#This Row],[Resources Role]], OFFSET($H$10, 0, 0, ROW()-9, 1), SERVICE[[#This Row],[Booking]])</f>
        <v>0</v>
      </c>
    </row>
    <row r="7378" spans="1:26" x14ac:dyDescent="0.25">
      <c r="A7378" s="6" t="str">
        <f ca="1">no.</f>
        <v/>
      </c>
      <c r="E7378" s="4" t="str">
        <f ca="1">position</f>
        <v/>
      </c>
      <c r="J7378" s="318"/>
      <c r="M7378" s="4"/>
      <c r="O7378" s="6"/>
      <c r="Q7378" s="20"/>
      <c r="R7378" s="5" t="str">
        <f ca="1">score</f>
        <v/>
      </c>
      <c r="S7378" s="7" t="str">
        <f ca="1">rescore_svc</f>
        <v/>
      </c>
      <c r="U7378" s="11" t="str">
        <f ca="1">price</f>
        <v/>
      </c>
      <c r="V7378" s="4"/>
      <c r="Y7378" s="388">
        <f ca="1">COUNTIFS(OFFSET($B$10, 0, 0, ROW()-9, 1), SERVICE[[#This Row],[Employee ID]], OFFSET($F$10, 0, 0, ROW()-9, 1), SERVICE[[#This Row],[Resources Role]])</f>
        <v>0</v>
      </c>
      <c r="Z7378" s="388">
        <f ca="1">COUNTIFS(OFFSET($F$10, 0, 0, ROW()-9, 1), SERVICE[[#This Row],[Resources Role]], OFFSET($H$10, 0, 0, ROW()-9, 1), SERVICE[[#This Row],[Booking]])</f>
        <v>0</v>
      </c>
    </row>
    <row r="7379" spans="1:26" x14ac:dyDescent="0.25">
      <c r="A7379" s="6" t="str">
        <f ca="1">no.</f>
        <v/>
      </c>
      <c r="E7379" s="4" t="str">
        <f ca="1">position</f>
        <v/>
      </c>
      <c r="J7379" s="318"/>
      <c r="M7379" s="4"/>
      <c r="O7379" s="6"/>
      <c r="Q7379" s="20"/>
      <c r="R7379" s="5" t="str">
        <f ca="1">score</f>
        <v/>
      </c>
      <c r="S7379" s="7" t="str">
        <f ca="1">rescore_svc</f>
        <v/>
      </c>
      <c r="U7379" s="11" t="str">
        <f ca="1">price</f>
        <v/>
      </c>
      <c r="V7379" s="4"/>
      <c r="Y7379" s="388">
        <f ca="1">COUNTIFS(OFFSET($B$10, 0, 0, ROW()-9, 1), SERVICE[[#This Row],[Employee ID]], OFFSET($F$10, 0, 0, ROW()-9, 1), SERVICE[[#This Row],[Resources Role]])</f>
        <v>0</v>
      </c>
      <c r="Z7379" s="388">
        <f ca="1">COUNTIFS(OFFSET($F$10, 0, 0, ROW()-9, 1), SERVICE[[#This Row],[Resources Role]], OFFSET($H$10, 0, 0, ROW()-9, 1), SERVICE[[#This Row],[Booking]])</f>
        <v>0</v>
      </c>
    </row>
    <row r="7380" spans="1:26" x14ac:dyDescent="0.25">
      <c r="A7380" s="6" t="str">
        <f ca="1">no.</f>
        <v/>
      </c>
      <c r="E7380" s="4" t="str">
        <f ca="1">position</f>
        <v/>
      </c>
      <c r="J7380" s="318"/>
      <c r="M7380" s="4"/>
      <c r="O7380" s="6"/>
      <c r="Q7380" s="20"/>
      <c r="R7380" s="5" t="str">
        <f ca="1">score</f>
        <v/>
      </c>
      <c r="S7380" s="7" t="str">
        <f ca="1">rescore_svc</f>
        <v/>
      </c>
      <c r="U7380" s="11" t="str">
        <f ca="1">price</f>
        <v/>
      </c>
      <c r="V7380" s="4"/>
      <c r="Y7380" s="388">
        <f ca="1">COUNTIFS(OFFSET($B$10, 0, 0, ROW()-9, 1), SERVICE[[#This Row],[Employee ID]], OFFSET($F$10, 0, 0, ROW()-9, 1), SERVICE[[#This Row],[Resources Role]])</f>
        <v>0</v>
      </c>
      <c r="Z7380" s="388">
        <f ca="1">COUNTIFS(OFFSET($F$10, 0, 0, ROW()-9, 1), SERVICE[[#This Row],[Resources Role]], OFFSET($H$10, 0, 0, ROW()-9, 1), SERVICE[[#This Row],[Booking]])</f>
        <v>0</v>
      </c>
    </row>
    <row r="7381" spans="1:26" x14ac:dyDescent="0.25">
      <c r="A7381" s="6" t="str">
        <f ca="1">no.</f>
        <v/>
      </c>
      <c r="E7381" s="4" t="str">
        <f ca="1">position</f>
        <v/>
      </c>
      <c r="J7381" s="318"/>
      <c r="M7381" s="4"/>
      <c r="O7381" s="6"/>
      <c r="Q7381" s="20"/>
      <c r="R7381" s="5" t="str">
        <f ca="1">score</f>
        <v/>
      </c>
      <c r="S7381" s="7" t="str">
        <f ca="1">rescore_svc</f>
        <v/>
      </c>
      <c r="U7381" s="11" t="str">
        <f ca="1">price</f>
        <v/>
      </c>
      <c r="V7381" s="4"/>
      <c r="Y7381" s="388">
        <f ca="1">COUNTIFS(OFFSET($B$10, 0, 0, ROW()-9, 1), SERVICE[[#This Row],[Employee ID]], OFFSET($F$10, 0, 0, ROW()-9, 1), SERVICE[[#This Row],[Resources Role]])</f>
        <v>0</v>
      </c>
      <c r="Z7381" s="388">
        <f ca="1">COUNTIFS(OFFSET($F$10, 0, 0, ROW()-9, 1), SERVICE[[#This Row],[Resources Role]], OFFSET($H$10, 0, 0, ROW()-9, 1), SERVICE[[#This Row],[Booking]])</f>
        <v>0</v>
      </c>
    </row>
    <row r="7382" spans="1:26" x14ac:dyDescent="0.25">
      <c r="A7382" s="6" t="str">
        <f ca="1">no.</f>
        <v/>
      </c>
      <c r="E7382" s="4" t="str">
        <f ca="1">position</f>
        <v/>
      </c>
      <c r="J7382" s="318"/>
      <c r="M7382" s="4"/>
      <c r="O7382" s="6"/>
      <c r="Q7382" s="20"/>
      <c r="R7382" s="5" t="str">
        <f ca="1">score</f>
        <v/>
      </c>
      <c r="S7382" s="7" t="str">
        <f ca="1">rescore_svc</f>
        <v/>
      </c>
      <c r="U7382" s="11" t="str">
        <f ca="1">price</f>
        <v/>
      </c>
      <c r="V7382" s="4"/>
      <c r="Y7382" s="388">
        <f ca="1">COUNTIFS(OFFSET($B$10, 0, 0, ROW()-9, 1), SERVICE[[#This Row],[Employee ID]], OFFSET($F$10, 0, 0, ROW()-9, 1), SERVICE[[#This Row],[Resources Role]])</f>
        <v>0</v>
      </c>
      <c r="Z7382" s="388">
        <f ca="1">COUNTIFS(OFFSET($F$10, 0, 0, ROW()-9, 1), SERVICE[[#This Row],[Resources Role]], OFFSET($H$10, 0, 0, ROW()-9, 1), SERVICE[[#This Row],[Booking]])</f>
        <v>0</v>
      </c>
    </row>
    <row r="7383" spans="1:26" x14ac:dyDescent="0.25">
      <c r="A7383" s="6" t="str">
        <f ca="1">no.</f>
        <v/>
      </c>
      <c r="E7383" s="4" t="str">
        <f ca="1">position</f>
        <v/>
      </c>
      <c r="J7383" s="318"/>
      <c r="M7383" s="4"/>
      <c r="O7383" s="6"/>
      <c r="Q7383" s="20"/>
      <c r="R7383" s="5" t="str">
        <f ca="1">score</f>
        <v/>
      </c>
      <c r="S7383" s="7" t="str">
        <f ca="1">rescore_svc</f>
        <v/>
      </c>
      <c r="U7383" s="11" t="str">
        <f ca="1">price</f>
        <v/>
      </c>
      <c r="V7383" s="4"/>
      <c r="Y7383" s="388">
        <f ca="1">COUNTIFS(OFFSET($B$10, 0, 0, ROW()-9, 1), SERVICE[[#This Row],[Employee ID]], OFFSET($F$10, 0, 0, ROW()-9, 1), SERVICE[[#This Row],[Resources Role]])</f>
        <v>0</v>
      </c>
      <c r="Z7383" s="388">
        <f ca="1">COUNTIFS(OFFSET($F$10, 0, 0, ROW()-9, 1), SERVICE[[#This Row],[Resources Role]], OFFSET($H$10, 0, 0, ROW()-9, 1), SERVICE[[#This Row],[Booking]])</f>
        <v>0</v>
      </c>
    </row>
    <row r="7384" spans="1:26" x14ac:dyDescent="0.25">
      <c r="A7384" s="6" t="str">
        <f ca="1">no.</f>
        <v/>
      </c>
      <c r="E7384" s="4" t="str">
        <f ca="1">position</f>
        <v/>
      </c>
      <c r="J7384" s="318"/>
      <c r="M7384" s="4"/>
      <c r="O7384" s="6"/>
      <c r="Q7384" s="20"/>
      <c r="R7384" s="5" t="str">
        <f ca="1">score</f>
        <v/>
      </c>
      <c r="S7384" s="7" t="str">
        <f ca="1">rescore_svc</f>
        <v/>
      </c>
      <c r="U7384" s="11" t="str">
        <f ca="1">price</f>
        <v/>
      </c>
      <c r="V7384" s="4"/>
      <c r="Y7384" s="388">
        <f ca="1">COUNTIFS(OFFSET($B$10, 0, 0, ROW()-9, 1), SERVICE[[#This Row],[Employee ID]], OFFSET($F$10, 0, 0, ROW()-9, 1), SERVICE[[#This Row],[Resources Role]])</f>
        <v>0</v>
      </c>
      <c r="Z7384" s="388">
        <f ca="1">COUNTIFS(OFFSET($F$10, 0, 0, ROW()-9, 1), SERVICE[[#This Row],[Resources Role]], OFFSET($H$10, 0, 0, ROW()-9, 1), SERVICE[[#This Row],[Booking]])</f>
        <v>0</v>
      </c>
    </row>
    <row r="7385" spans="1:26" x14ac:dyDescent="0.25">
      <c r="A7385" s="6" t="str">
        <f ca="1">no.</f>
        <v/>
      </c>
      <c r="E7385" s="4" t="str">
        <f ca="1">position</f>
        <v/>
      </c>
      <c r="J7385" s="318"/>
      <c r="M7385" s="4"/>
      <c r="O7385" s="6"/>
      <c r="Q7385" s="20"/>
      <c r="R7385" s="5" t="str">
        <f ca="1">score</f>
        <v/>
      </c>
      <c r="S7385" s="7" t="str">
        <f ca="1">rescore_svc</f>
        <v/>
      </c>
      <c r="U7385" s="11" t="str">
        <f ca="1">price</f>
        <v/>
      </c>
      <c r="V7385" s="4"/>
      <c r="Y7385" s="388">
        <f ca="1">COUNTIFS(OFFSET($B$10, 0, 0, ROW()-9, 1), SERVICE[[#This Row],[Employee ID]], OFFSET($F$10, 0, 0, ROW()-9, 1), SERVICE[[#This Row],[Resources Role]])</f>
        <v>0</v>
      </c>
      <c r="Z7385" s="388">
        <f ca="1">COUNTIFS(OFFSET($F$10, 0, 0, ROW()-9, 1), SERVICE[[#This Row],[Resources Role]], OFFSET($H$10, 0, 0, ROW()-9, 1), SERVICE[[#This Row],[Booking]])</f>
        <v>0</v>
      </c>
    </row>
    <row r="7386" spans="1:26" x14ac:dyDescent="0.25">
      <c r="A7386" s="6" t="str">
        <f ca="1">no.</f>
        <v/>
      </c>
      <c r="E7386" s="4" t="str">
        <f ca="1">position</f>
        <v/>
      </c>
      <c r="J7386" s="318"/>
      <c r="M7386" s="4"/>
      <c r="O7386" s="6"/>
      <c r="Q7386" s="20"/>
      <c r="R7386" s="5" t="str">
        <f ca="1">score</f>
        <v/>
      </c>
      <c r="S7386" s="7" t="str">
        <f ca="1">rescore_svc</f>
        <v/>
      </c>
      <c r="U7386" s="11" t="str">
        <f ca="1">price</f>
        <v/>
      </c>
      <c r="V7386" s="4"/>
      <c r="Y7386" s="388">
        <f ca="1">COUNTIFS(OFFSET($B$10, 0, 0, ROW()-9, 1), SERVICE[[#This Row],[Employee ID]], OFFSET($F$10, 0, 0, ROW()-9, 1), SERVICE[[#This Row],[Resources Role]])</f>
        <v>0</v>
      </c>
      <c r="Z7386" s="388">
        <f ca="1">COUNTIFS(OFFSET($F$10, 0, 0, ROW()-9, 1), SERVICE[[#This Row],[Resources Role]], OFFSET($H$10, 0, 0, ROW()-9, 1), SERVICE[[#This Row],[Booking]])</f>
        <v>0</v>
      </c>
    </row>
    <row r="7387" spans="1:26" x14ac:dyDescent="0.25">
      <c r="A7387" s="6" t="str">
        <f ca="1">no.</f>
        <v/>
      </c>
      <c r="E7387" s="4" t="str">
        <f ca="1">position</f>
        <v/>
      </c>
      <c r="J7387" s="318"/>
      <c r="M7387" s="4"/>
      <c r="O7387" s="6"/>
      <c r="Q7387" s="20"/>
      <c r="R7387" s="5" t="str">
        <f ca="1">score</f>
        <v/>
      </c>
      <c r="S7387" s="7" t="str">
        <f ca="1">rescore_svc</f>
        <v/>
      </c>
      <c r="U7387" s="11" t="str">
        <f ca="1">price</f>
        <v/>
      </c>
      <c r="V7387" s="4"/>
      <c r="Y7387" s="388">
        <f ca="1">COUNTIFS(OFFSET($B$10, 0, 0, ROW()-9, 1), SERVICE[[#This Row],[Employee ID]], OFFSET($F$10, 0, 0, ROW()-9, 1), SERVICE[[#This Row],[Resources Role]])</f>
        <v>0</v>
      </c>
      <c r="Z7387" s="388">
        <f ca="1">COUNTIFS(OFFSET($F$10, 0, 0, ROW()-9, 1), SERVICE[[#This Row],[Resources Role]], OFFSET($H$10, 0, 0, ROW()-9, 1), SERVICE[[#This Row],[Booking]])</f>
        <v>0</v>
      </c>
    </row>
    <row r="7388" spans="1:26" x14ac:dyDescent="0.25">
      <c r="A7388" s="6" t="str">
        <f ca="1">no.</f>
        <v/>
      </c>
      <c r="E7388" s="4" t="str">
        <f ca="1">position</f>
        <v/>
      </c>
      <c r="J7388" s="318"/>
      <c r="M7388" s="4"/>
      <c r="O7388" s="6"/>
      <c r="Q7388" s="20"/>
      <c r="R7388" s="5" t="str">
        <f ca="1">score</f>
        <v/>
      </c>
      <c r="S7388" s="7" t="str">
        <f ca="1">rescore_svc</f>
        <v/>
      </c>
      <c r="U7388" s="11" t="str">
        <f ca="1">price</f>
        <v/>
      </c>
      <c r="V7388" s="4"/>
      <c r="Y7388" s="388">
        <f ca="1">COUNTIFS(OFFSET($B$10, 0, 0, ROW()-9, 1), SERVICE[[#This Row],[Employee ID]], OFFSET($F$10, 0, 0, ROW()-9, 1), SERVICE[[#This Row],[Resources Role]])</f>
        <v>0</v>
      </c>
      <c r="Z7388" s="388">
        <f ca="1">COUNTIFS(OFFSET($F$10, 0, 0, ROW()-9, 1), SERVICE[[#This Row],[Resources Role]], OFFSET($H$10, 0, 0, ROW()-9, 1), SERVICE[[#This Row],[Booking]])</f>
        <v>0</v>
      </c>
    </row>
    <row r="7389" spans="1:26" x14ac:dyDescent="0.25">
      <c r="A7389" s="6" t="str">
        <f ca="1">no.</f>
        <v/>
      </c>
      <c r="E7389" s="4" t="str">
        <f ca="1">position</f>
        <v/>
      </c>
      <c r="J7389" s="318"/>
      <c r="M7389" s="4"/>
      <c r="O7389" s="6"/>
      <c r="Q7389" s="20"/>
      <c r="R7389" s="5" t="str">
        <f ca="1">score</f>
        <v/>
      </c>
      <c r="S7389" s="7" t="str">
        <f ca="1">rescore_svc</f>
        <v/>
      </c>
      <c r="U7389" s="11" t="str">
        <f ca="1">price</f>
        <v/>
      </c>
      <c r="V7389" s="4"/>
      <c r="Y7389" s="388">
        <f ca="1">COUNTIFS(OFFSET($B$10, 0, 0, ROW()-9, 1), SERVICE[[#This Row],[Employee ID]], OFFSET($F$10, 0, 0, ROW()-9, 1), SERVICE[[#This Row],[Resources Role]])</f>
        <v>0</v>
      </c>
      <c r="Z7389" s="388">
        <f ca="1">COUNTIFS(OFFSET($F$10, 0, 0, ROW()-9, 1), SERVICE[[#This Row],[Resources Role]], OFFSET($H$10, 0, 0, ROW()-9, 1), SERVICE[[#This Row],[Booking]])</f>
        <v>0</v>
      </c>
    </row>
    <row r="7390" spans="1:26" x14ac:dyDescent="0.25">
      <c r="A7390" s="6" t="str">
        <f ca="1">no.</f>
        <v/>
      </c>
      <c r="E7390" s="4" t="str">
        <f ca="1">position</f>
        <v/>
      </c>
      <c r="J7390" s="318"/>
      <c r="M7390" s="4"/>
      <c r="O7390" s="6"/>
      <c r="Q7390" s="20"/>
      <c r="R7390" s="5" t="str">
        <f ca="1">score</f>
        <v/>
      </c>
      <c r="S7390" s="7" t="str">
        <f ca="1">rescore_svc</f>
        <v/>
      </c>
      <c r="U7390" s="11" t="str">
        <f ca="1">price</f>
        <v/>
      </c>
      <c r="V7390" s="4"/>
      <c r="Y7390" s="388">
        <f ca="1">COUNTIFS(OFFSET($B$10, 0, 0, ROW()-9, 1), SERVICE[[#This Row],[Employee ID]], OFFSET($F$10, 0, 0, ROW()-9, 1), SERVICE[[#This Row],[Resources Role]])</f>
        <v>0</v>
      </c>
      <c r="Z7390" s="388">
        <f ca="1">COUNTIFS(OFFSET($F$10, 0, 0, ROW()-9, 1), SERVICE[[#This Row],[Resources Role]], OFFSET($H$10, 0, 0, ROW()-9, 1), SERVICE[[#This Row],[Booking]])</f>
        <v>0</v>
      </c>
    </row>
    <row r="7391" spans="1:26" x14ac:dyDescent="0.25">
      <c r="A7391" s="6" t="str">
        <f ca="1">no.</f>
        <v/>
      </c>
      <c r="E7391" s="4" t="str">
        <f ca="1">position</f>
        <v/>
      </c>
      <c r="J7391" s="318"/>
      <c r="M7391" s="4"/>
      <c r="O7391" s="6"/>
      <c r="Q7391" s="20"/>
      <c r="R7391" s="5" t="str">
        <f ca="1">score</f>
        <v/>
      </c>
      <c r="S7391" s="7" t="str">
        <f ca="1">rescore_svc</f>
        <v/>
      </c>
      <c r="U7391" s="11" t="str">
        <f ca="1">price</f>
        <v/>
      </c>
      <c r="V7391" s="4"/>
      <c r="Y7391" s="388">
        <f ca="1">COUNTIFS(OFFSET($B$10, 0, 0, ROW()-9, 1), SERVICE[[#This Row],[Employee ID]], OFFSET($F$10, 0, 0, ROW()-9, 1), SERVICE[[#This Row],[Resources Role]])</f>
        <v>0</v>
      </c>
      <c r="Z7391" s="388">
        <f ca="1">COUNTIFS(OFFSET($F$10, 0, 0, ROW()-9, 1), SERVICE[[#This Row],[Resources Role]], OFFSET($H$10, 0, 0, ROW()-9, 1), SERVICE[[#This Row],[Booking]])</f>
        <v>0</v>
      </c>
    </row>
    <row r="7392" spans="1:26" x14ac:dyDescent="0.25">
      <c r="A7392" s="6" t="str">
        <f ca="1">no.</f>
        <v/>
      </c>
      <c r="E7392" s="4" t="str">
        <f ca="1">position</f>
        <v/>
      </c>
      <c r="J7392" s="318"/>
      <c r="M7392" s="4"/>
      <c r="O7392" s="6"/>
      <c r="Q7392" s="20"/>
      <c r="R7392" s="5" t="str">
        <f ca="1">score</f>
        <v/>
      </c>
      <c r="S7392" s="7" t="str">
        <f ca="1">rescore_svc</f>
        <v/>
      </c>
      <c r="U7392" s="11" t="str">
        <f ca="1">price</f>
        <v/>
      </c>
      <c r="V7392" s="4"/>
      <c r="Y7392" s="388">
        <f ca="1">COUNTIFS(OFFSET($B$10, 0, 0, ROW()-9, 1), SERVICE[[#This Row],[Employee ID]], OFFSET($F$10, 0, 0, ROW()-9, 1), SERVICE[[#This Row],[Resources Role]])</f>
        <v>0</v>
      </c>
      <c r="Z7392" s="388">
        <f ca="1">COUNTIFS(OFFSET($F$10, 0, 0, ROW()-9, 1), SERVICE[[#This Row],[Resources Role]], OFFSET($H$10, 0, 0, ROW()-9, 1), SERVICE[[#This Row],[Booking]])</f>
        <v>0</v>
      </c>
    </row>
    <row r="7393" spans="1:26" x14ac:dyDescent="0.25">
      <c r="A7393" s="6" t="str">
        <f ca="1">no.</f>
        <v/>
      </c>
      <c r="E7393" s="4" t="str">
        <f ca="1">position</f>
        <v/>
      </c>
      <c r="J7393" s="318"/>
      <c r="M7393" s="4"/>
      <c r="O7393" s="6"/>
      <c r="Q7393" s="20"/>
      <c r="R7393" s="5" t="str">
        <f ca="1">score</f>
        <v/>
      </c>
      <c r="S7393" s="7" t="str">
        <f ca="1">rescore_svc</f>
        <v/>
      </c>
      <c r="U7393" s="11" t="str">
        <f ca="1">price</f>
        <v/>
      </c>
      <c r="V7393" s="4"/>
      <c r="Y7393" s="388">
        <f ca="1">COUNTIFS(OFFSET($B$10, 0, 0, ROW()-9, 1), SERVICE[[#This Row],[Employee ID]], OFFSET($F$10, 0, 0, ROW()-9, 1), SERVICE[[#This Row],[Resources Role]])</f>
        <v>0</v>
      </c>
      <c r="Z7393" s="388">
        <f ca="1">COUNTIFS(OFFSET($F$10, 0, 0, ROW()-9, 1), SERVICE[[#This Row],[Resources Role]], OFFSET($H$10, 0, 0, ROW()-9, 1), SERVICE[[#This Row],[Booking]])</f>
        <v>0</v>
      </c>
    </row>
    <row r="7394" spans="1:26" x14ac:dyDescent="0.25">
      <c r="A7394" s="6" t="str">
        <f ca="1">no.</f>
        <v/>
      </c>
      <c r="E7394" s="4" t="str">
        <f ca="1">position</f>
        <v/>
      </c>
      <c r="J7394" s="318"/>
      <c r="M7394" s="4"/>
      <c r="O7394" s="6"/>
      <c r="Q7394" s="20"/>
      <c r="R7394" s="5" t="str">
        <f ca="1">score</f>
        <v/>
      </c>
      <c r="S7394" s="7" t="str">
        <f ca="1">rescore_svc</f>
        <v/>
      </c>
      <c r="U7394" s="11" t="str">
        <f ca="1">price</f>
        <v/>
      </c>
      <c r="V7394" s="4"/>
      <c r="Y7394" s="388">
        <f ca="1">COUNTIFS(OFFSET($B$10, 0, 0, ROW()-9, 1), SERVICE[[#This Row],[Employee ID]], OFFSET($F$10, 0, 0, ROW()-9, 1), SERVICE[[#This Row],[Resources Role]])</f>
        <v>0</v>
      </c>
      <c r="Z7394" s="388">
        <f ca="1">COUNTIFS(OFFSET($F$10, 0, 0, ROW()-9, 1), SERVICE[[#This Row],[Resources Role]], OFFSET($H$10, 0, 0, ROW()-9, 1), SERVICE[[#This Row],[Booking]])</f>
        <v>0</v>
      </c>
    </row>
    <row r="7395" spans="1:26" x14ac:dyDescent="0.25">
      <c r="A7395" s="6" t="str">
        <f ca="1">no.</f>
        <v/>
      </c>
      <c r="E7395" s="4" t="str">
        <f ca="1">position</f>
        <v/>
      </c>
      <c r="J7395" s="318"/>
      <c r="M7395" s="4"/>
      <c r="O7395" s="6"/>
      <c r="Q7395" s="20"/>
      <c r="R7395" s="5" t="str">
        <f ca="1">score</f>
        <v/>
      </c>
      <c r="S7395" s="7" t="str">
        <f ca="1">rescore_svc</f>
        <v/>
      </c>
      <c r="U7395" s="11" t="str">
        <f ca="1">price</f>
        <v/>
      </c>
      <c r="V7395" s="4"/>
      <c r="Y7395" s="388">
        <f ca="1">COUNTIFS(OFFSET($B$10, 0, 0, ROW()-9, 1), SERVICE[[#This Row],[Employee ID]], OFFSET($F$10, 0, 0, ROW()-9, 1), SERVICE[[#This Row],[Resources Role]])</f>
        <v>0</v>
      </c>
      <c r="Z7395" s="388">
        <f ca="1">COUNTIFS(OFFSET($F$10, 0, 0, ROW()-9, 1), SERVICE[[#This Row],[Resources Role]], OFFSET($H$10, 0, 0, ROW()-9, 1), SERVICE[[#This Row],[Booking]])</f>
        <v>0</v>
      </c>
    </row>
    <row r="7396" spans="1:26" x14ac:dyDescent="0.25">
      <c r="A7396" s="6" t="str">
        <f ca="1">no.</f>
        <v/>
      </c>
      <c r="E7396" s="4" t="str">
        <f ca="1">position</f>
        <v/>
      </c>
      <c r="J7396" s="318"/>
      <c r="M7396" s="4"/>
      <c r="O7396" s="6"/>
      <c r="Q7396" s="20"/>
      <c r="R7396" s="5" t="str">
        <f ca="1">score</f>
        <v/>
      </c>
      <c r="S7396" s="7" t="str">
        <f ca="1">rescore_svc</f>
        <v/>
      </c>
      <c r="U7396" s="11" t="str">
        <f ca="1">price</f>
        <v/>
      </c>
      <c r="V7396" s="4"/>
      <c r="Y7396" s="388">
        <f ca="1">COUNTIFS(OFFSET($B$10, 0, 0, ROW()-9, 1), SERVICE[[#This Row],[Employee ID]], OFFSET($F$10, 0, 0, ROW()-9, 1), SERVICE[[#This Row],[Resources Role]])</f>
        <v>0</v>
      </c>
      <c r="Z7396" s="388">
        <f ca="1">COUNTIFS(OFFSET($F$10, 0, 0, ROW()-9, 1), SERVICE[[#This Row],[Resources Role]], OFFSET($H$10, 0, 0, ROW()-9, 1), SERVICE[[#This Row],[Booking]])</f>
        <v>0</v>
      </c>
    </row>
    <row r="7397" spans="1:26" x14ac:dyDescent="0.25">
      <c r="A7397" s="6" t="str">
        <f ca="1">no.</f>
        <v/>
      </c>
      <c r="E7397" s="4" t="str">
        <f ca="1">position</f>
        <v/>
      </c>
      <c r="J7397" s="318"/>
      <c r="M7397" s="4"/>
      <c r="O7397" s="6"/>
      <c r="Q7397" s="20"/>
      <c r="R7397" s="5" t="str">
        <f ca="1">score</f>
        <v/>
      </c>
      <c r="S7397" s="7" t="str">
        <f ca="1">rescore_svc</f>
        <v/>
      </c>
      <c r="U7397" s="11" t="str">
        <f ca="1">price</f>
        <v/>
      </c>
      <c r="V7397" s="4"/>
      <c r="Y7397" s="388">
        <f ca="1">COUNTIFS(OFFSET($B$10, 0, 0, ROW()-9, 1), SERVICE[[#This Row],[Employee ID]], OFFSET($F$10, 0, 0, ROW()-9, 1), SERVICE[[#This Row],[Resources Role]])</f>
        <v>0</v>
      </c>
      <c r="Z7397" s="388">
        <f ca="1">COUNTIFS(OFFSET($F$10, 0, 0, ROW()-9, 1), SERVICE[[#This Row],[Resources Role]], OFFSET($H$10, 0, 0, ROW()-9, 1), SERVICE[[#This Row],[Booking]])</f>
        <v>0</v>
      </c>
    </row>
    <row r="7398" spans="1:26" x14ac:dyDescent="0.25">
      <c r="A7398" s="6" t="str">
        <f ca="1">no.</f>
        <v/>
      </c>
      <c r="E7398" s="4" t="str">
        <f ca="1">position</f>
        <v/>
      </c>
      <c r="J7398" s="318"/>
      <c r="M7398" s="4"/>
      <c r="O7398" s="6"/>
      <c r="Q7398" s="20"/>
      <c r="R7398" s="5" t="str">
        <f ca="1">score</f>
        <v/>
      </c>
      <c r="S7398" s="7" t="str">
        <f ca="1">rescore_svc</f>
        <v/>
      </c>
      <c r="U7398" s="11" t="str">
        <f ca="1">price</f>
        <v/>
      </c>
      <c r="V7398" s="4"/>
      <c r="Y7398" s="388">
        <f ca="1">COUNTIFS(OFFSET($B$10, 0, 0, ROW()-9, 1), SERVICE[[#This Row],[Employee ID]], OFFSET($F$10, 0, 0, ROW()-9, 1), SERVICE[[#This Row],[Resources Role]])</f>
        <v>0</v>
      </c>
      <c r="Z7398" s="388">
        <f ca="1">COUNTIFS(OFFSET($F$10, 0, 0, ROW()-9, 1), SERVICE[[#This Row],[Resources Role]], OFFSET($H$10, 0, 0, ROW()-9, 1), SERVICE[[#This Row],[Booking]])</f>
        <v>0</v>
      </c>
    </row>
    <row r="7399" spans="1:26" x14ac:dyDescent="0.25">
      <c r="A7399" s="6" t="str">
        <f ca="1">no.</f>
        <v/>
      </c>
      <c r="E7399" s="4" t="str">
        <f ca="1">position</f>
        <v/>
      </c>
      <c r="J7399" s="318"/>
      <c r="M7399" s="4"/>
      <c r="O7399" s="6"/>
      <c r="Q7399" s="20"/>
      <c r="R7399" s="5" t="str">
        <f ca="1">score</f>
        <v/>
      </c>
      <c r="S7399" s="7" t="str">
        <f ca="1">rescore_svc</f>
        <v/>
      </c>
      <c r="U7399" s="11" t="str">
        <f ca="1">price</f>
        <v/>
      </c>
      <c r="V7399" s="4"/>
      <c r="Y7399" s="388">
        <f ca="1">COUNTIFS(OFFSET($B$10, 0, 0, ROW()-9, 1), SERVICE[[#This Row],[Employee ID]], OFFSET($F$10, 0, 0, ROW()-9, 1), SERVICE[[#This Row],[Resources Role]])</f>
        <v>0</v>
      </c>
      <c r="Z7399" s="388">
        <f ca="1">COUNTIFS(OFFSET($F$10, 0, 0, ROW()-9, 1), SERVICE[[#This Row],[Resources Role]], OFFSET($H$10, 0, 0, ROW()-9, 1), SERVICE[[#This Row],[Booking]])</f>
        <v>0</v>
      </c>
    </row>
    <row r="7400" spans="1:26" x14ac:dyDescent="0.25">
      <c r="A7400" s="6" t="str">
        <f ca="1">no.</f>
        <v/>
      </c>
      <c r="E7400" s="4" t="str">
        <f ca="1">position</f>
        <v/>
      </c>
      <c r="J7400" s="318"/>
      <c r="M7400" s="4"/>
      <c r="O7400" s="6"/>
      <c r="Q7400" s="20"/>
      <c r="R7400" s="5" t="str">
        <f ca="1">score</f>
        <v/>
      </c>
      <c r="S7400" s="7" t="str">
        <f ca="1">rescore_svc</f>
        <v/>
      </c>
      <c r="U7400" s="11" t="str">
        <f ca="1">price</f>
        <v/>
      </c>
      <c r="V7400" s="4"/>
      <c r="Y7400" s="388">
        <f ca="1">COUNTIFS(OFFSET($B$10, 0, 0, ROW()-9, 1), SERVICE[[#This Row],[Employee ID]], OFFSET($F$10, 0, 0, ROW()-9, 1), SERVICE[[#This Row],[Resources Role]])</f>
        <v>0</v>
      </c>
      <c r="Z7400" s="388">
        <f ca="1">COUNTIFS(OFFSET($F$10, 0, 0, ROW()-9, 1), SERVICE[[#This Row],[Resources Role]], OFFSET($H$10, 0, 0, ROW()-9, 1), SERVICE[[#This Row],[Booking]])</f>
        <v>0</v>
      </c>
    </row>
    <row r="7401" spans="1:26" x14ac:dyDescent="0.25">
      <c r="A7401" s="6" t="str">
        <f ca="1">no.</f>
        <v/>
      </c>
      <c r="E7401" s="4" t="str">
        <f ca="1">position</f>
        <v/>
      </c>
      <c r="J7401" s="318"/>
      <c r="M7401" s="4"/>
      <c r="O7401" s="6"/>
      <c r="Q7401" s="20"/>
      <c r="R7401" s="5" t="str">
        <f ca="1">score</f>
        <v/>
      </c>
      <c r="S7401" s="7" t="str">
        <f ca="1">rescore_svc</f>
        <v/>
      </c>
      <c r="U7401" s="11" t="str">
        <f ca="1">price</f>
        <v/>
      </c>
      <c r="V7401" s="4"/>
      <c r="Y7401" s="388">
        <f ca="1">COUNTIFS(OFFSET($B$10, 0, 0, ROW()-9, 1), SERVICE[[#This Row],[Employee ID]], OFFSET($F$10, 0, 0, ROW()-9, 1), SERVICE[[#This Row],[Resources Role]])</f>
        <v>0</v>
      </c>
      <c r="Z7401" s="388">
        <f ca="1">COUNTIFS(OFFSET($F$10, 0, 0, ROW()-9, 1), SERVICE[[#This Row],[Resources Role]], OFFSET($H$10, 0, 0, ROW()-9, 1), SERVICE[[#This Row],[Booking]])</f>
        <v>0</v>
      </c>
    </row>
    <row r="7402" spans="1:26" x14ac:dyDescent="0.25">
      <c r="A7402" s="6" t="str">
        <f ca="1">no.</f>
        <v/>
      </c>
      <c r="E7402" s="4" t="str">
        <f ca="1">position</f>
        <v/>
      </c>
      <c r="J7402" s="318"/>
      <c r="M7402" s="4"/>
      <c r="O7402" s="6"/>
      <c r="Q7402" s="20"/>
      <c r="R7402" s="5" t="str">
        <f ca="1">score</f>
        <v/>
      </c>
      <c r="S7402" s="7" t="str">
        <f ca="1">rescore_svc</f>
        <v/>
      </c>
      <c r="U7402" s="11" t="str">
        <f ca="1">price</f>
        <v/>
      </c>
      <c r="V7402" s="4"/>
      <c r="Y7402" s="388">
        <f ca="1">COUNTIFS(OFFSET($B$10, 0, 0, ROW()-9, 1), SERVICE[[#This Row],[Employee ID]], OFFSET($F$10, 0, 0, ROW()-9, 1), SERVICE[[#This Row],[Resources Role]])</f>
        <v>0</v>
      </c>
      <c r="Z7402" s="388">
        <f ca="1">COUNTIFS(OFFSET($F$10, 0, 0, ROW()-9, 1), SERVICE[[#This Row],[Resources Role]], OFFSET($H$10, 0, 0, ROW()-9, 1), SERVICE[[#This Row],[Booking]])</f>
        <v>0</v>
      </c>
    </row>
    <row r="7403" spans="1:26" x14ac:dyDescent="0.25">
      <c r="A7403" s="6" t="str">
        <f ca="1">no.</f>
        <v/>
      </c>
      <c r="E7403" s="4" t="str">
        <f ca="1">position</f>
        <v/>
      </c>
      <c r="J7403" s="318"/>
      <c r="M7403" s="4"/>
      <c r="O7403" s="6"/>
      <c r="Q7403" s="20"/>
      <c r="R7403" s="5" t="str">
        <f ca="1">score</f>
        <v/>
      </c>
      <c r="S7403" s="7" t="str">
        <f ca="1">rescore_svc</f>
        <v/>
      </c>
      <c r="U7403" s="11" t="str">
        <f ca="1">price</f>
        <v/>
      </c>
      <c r="V7403" s="4"/>
      <c r="Y7403" s="388">
        <f ca="1">COUNTIFS(OFFSET($B$10, 0, 0, ROW()-9, 1), SERVICE[[#This Row],[Employee ID]], OFFSET($F$10, 0, 0, ROW()-9, 1), SERVICE[[#This Row],[Resources Role]])</f>
        <v>0</v>
      </c>
      <c r="Z7403" s="388">
        <f ca="1">COUNTIFS(OFFSET($F$10, 0, 0, ROW()-9, 1), SERVICE[[#This Row],[Resources Role]], OFFSET($H$10, 0, 0, ROW()-9, 1), SERVICE[[#This Row],[Booking]])</f>
        <v>0</v>
      </c>
    </row>
    <row r="7404" spans="1:26" x14ac:dyDescent="0.25">
      <c r="A7404" s="6" t="str">
        <f ca="1">no.</f>
        <v/>
      </c>
      <c r="E7404" s="4" t="str">
        <f ca="1">position</f>
        <v/>
      </c>
      <c r="J7404" s="318"/>
      <c r="M7404" s="4"/>
      <c r="O7404" s="6"/>
      <c r="Q7404" s="20"/>
      <c r="R7404" s="5" t="str">
        <f ca="1">score</f>
        <v/>
      </c>
      <c r="S7404" s="7" t="str">
        <f ca="1">rescore_svc</f>
        <v/>
      </c>
      <c r="U7404" s="11" t="str">
        <f ca="1">price</f>
        <v/>
      </c>
      <c r="V7404" s="4"/>
      <c r="Y7404" s="388">
        <f ca="1">COUNTIFS(OFFSET($B$10, 0, 0, ROW()-9, 1), SERVICE[[#This Row],[Employee ID]], OFFSET($F$10, 0, 0, ROW()-9, 1), SERVICE[[#This Row],[Resources Role]])</f>
        <v>0</v>
      </c>
      <c r="Z7404" s="388">
        <f ca="1">COUNTIFS(OFFSET($F$10, 0, 0, ROW()-9, 1), SERVICE[[#This Row],[Resources Role]], OFFSET($H$10, 0, 0, ROW()-9, 1), SERVICE[[#This Row],[Booking]])</f>
        <v>0</v>
      </c>
    </row>
    <row r="7405" spans="1:26" x14ac:dyDescent="0.25">
      <c r="A7405" s="6" t="str">
        <f ca="1">no.</f>
        <v/>
      </c>
      <c r="E7405" s="4" t="str">
        <f ca="1">position</f>
        <v/>
      </c>
      <c r="J7405" s="318"/>
      <c r="M7405" s="4"/>
      <c r="O7405" s="6"/>
      <c r="Q7405" s="20"/>
      <c r="R7405" s="5" t="str">
        <f ca="1">score</f>
        <v/>
      </c>
      <c r="S7405" s="7" t="str">
        <f ca="1">rescore_svc</f>
        <v/>
      </c>
      <c r="U7405" s="11" t="str">
        <f ca="1">price</f>
        <v/>
      </c>
      <c r="V7405" s="4"/>
      <c r="Y7405" s="388">
        <f ca="1">COUNTIFS(OFFSET($B$10, 0, 0, ROW()-9, 1), SERVICE[[#This Row],[Employee ID]], OFFSET($F$10, 0, 0, ROW()-9, 1), SERVICE[[#This Row],[Resources Role]])</f>
        <v>0</v>
      </c>
      <c r="Z7405" s="388">
        <f ca="1">COUNTIFS(OFFSET($F$10, 0, 0, ROW()-9, 1), SERVICE[[#This Row],[Resources Role]], OFFSET($H$10, 0, 0, ROW()-9, 1), SERVICE[[#This Row],[Booking]])</f>
        <v>0</v>
      </c>
    </row>
    <row r="7406" spans="1:26" x14ac:dyDescent="0.25">
      <c r="A7406" s="6" t="str">
        <f ca="1">no.</f>
        <v/>
      </c>
      <c r="E7406" s="4" t="str">
        <f ca="1">position</f>
        <v/>
      </c>
      <c r="J7406" s="318"/>
      <c r="M7406" s="4"/>
      <c r="O7406" s="6"/>
      <c r="Q7406" s="20"/>
      <c r="R7406" s="5" t="str">
        <f ca="1">score</f>
        <v/>
      </c>
      <c r="S7406" s="7" t="str">
        <f ca="1">rescore_svc</f>
        <v/>
      </c>
      <c r="U7406" s="11" t="str">
        <f ca="1">price</f>
        <v/>
      </c>
      <c r="V7406" s="4"/>
      <c r="Y7406" s="388">
        <f ca="1">COUNTIFS(OFFSET($B$10, 0, 0, ROW()-9, 1), SERVICE[[#This Row],[Employee ID]], OFFSET($F$10, 0, 0, ROW()-9, 1), SERVICE[[#This Row],[Resources Role]])</f>
        <v>0</v>
      </c>
      <c r="Z7406" s="388">
        <f ca="1">COUNTIFS(OFFSET($F$10, 0, 0, ROW()-9, 1), SERVICE[[#This Row],[Resources Role]], OFFSET($H$10, 0, 0, ROW()-9, 1), SERVICE[[#This Row],[Booking]])</f>
        <v>0</v>
      </c>
    </row>
    <row r="7407" spans="1:26" x14ac:dyDescent="0.25">
      <c r="A7407" s="6" t="str">
        <f ca="1">no.</f>
        <v/>
      </c>
      <c r="E7407" s="4" t="str">
        <f ca="1">position</f>
        <v/>
      </c>
      <c r="J7407" s="318"/>
      <c r="M7407" s="4"/>
      <c r="O7407" s="6"/>
      <c r="Q7407" s="20"/>
      <c r="R7407" s="5" t="str">
        <f ca="1">score</f>
        <v/>
      </c>
      <c r="S7407" s="7" t="str">
        <f ca="1">rescore_svc</f>
        <v/>
      </c>
      <c r="U7407" s="11" t="str">
        <f ca="1">price</f>
        <v/>
      </c>
      <c r="V7407" s="4"/>
      <c r="Y7407" s="388">
        <f ca="1">COUNTIFS(OFFSET($B$10, 0, 0, ROW()-9, 1), SERVICE[[#This Row],[Employee ID]], OFFSET($F$10, 0, 0, ROW()-9, 1), SERVICE[[#This Row],[Resources Role]])</f>
        <v>0</v>
      </c>
      <c r="Z7407" s="388">
        <f ca="1">COUNTIFS(OFFSET($F$10, 0, 0, ROW()-9, 1), SERVICE[[#This Row],[Resources Role]], OFFSET($H$10, 0, 0, ROW()-9, 1), SERVICE[[#This Row],[Booking]])</f>
        <v>0</v>
      </c>
    </row>
    <row r="7408" spans="1:26" x14ac:dyDescent="0.25">
      <c r="A7408" s="6" t="str">
        <f ca="1">no.</f>
        <v/>
      </c>
      <c r="E7408" s="4" t="str">
        <f ca="1">position</f>
        <v/>
      </c>
      <c r="J7408" s="318"/>
      <c r="M7408" s="4"/>
      <c r="O7408" s="6"/>
      <c r="Q7408" s="20"/>
      <c r="R7408" s="5" t="str">
        <f ca="1">score</f>
        <v/>
      </c>
      <c r="S7408" s="7" t="str">
        <f ca="1">rescore_svc</f>
        <v/>
      </c>
      <c r="U7408" s="11" t="str">
        <f ca="1">price</f>
        <v/>
      </c>
      <c r="V7408" s="4"/>
      <c r="Y7408" s="388">
        <f ca="1">COUNTIFS(OFFSET($B$10, 0, 0, ROW()-9, 1), SERVICE[[#This Row],[Employee ID]], OFFSET($F$10, 0, 0, ROW()-9, 1), SERVICE[[#This Row],[Resources Role]])</f>
        <v>0</v>
      </c>
      <c r="Z7408" s="388">
        <f ca="1">COUNTIFS(OFFSET($F$10, 0, 0, ROW()-9, 1), SERVICE[[#This Row],[Resources Role]], OFFSET($H$10, 0, 0, ROW()-9, 1), SERVICE[[#This Row],[Booking]])</f>
        <v>0</v>
      </c>
    </row>
    <row r="7409" spans="1:26" x14ac:dyDescent="0.25">
      <c r="A7409" s="6" t="str">
        <f ca="1">no.</f>
        <v/>
      </c>
      <c r="E7409" s="4" t="str">
        <f ca="1">position</f>
        <v/>
      </c>
      <c r="J7409" s="318"/>
      <c r="M7409" s="4"/>
      <c r="O7409" s="6"/>
      <c r="Q7409" s="20"/>
      <c r="R7409" s="5" t="str">
        <f ca="1">score</f>
        <v/>
      </c>
      <c r="S7409" s="7" t="str">
        <f ca="1">rescore_svc</f>
        <v/>
      </c>
      <c r="U7409" s="11" t="str">
        <f ca="1">price</f>
        <v/>
      </c>
      <c r="V7409" s="4"/>
      <c r="Y7409" s="388">
        <f ca="1">COUNTIFS(OFFSET($B$10, 0, 0, ROW()-9, 1), SERVICE[[#This Row],[Employee ID]], OFFSET($F$10, 0, 0, ROW()-9, 1), SERVICE[[#This Row],[Resources Role]])</f>
        <v>0</v>
      </c>
      <c r="Z7409" s="388">
        <f ca="1">COUNTIFS(OFFSET($F$10, 0, 0, ROW()-9, 1), SERVICE[[#This Row],[Resources Role]], OFFSET($H$10, 0, 0, ROW()-9, 1), SERVICE[[#This Row],[Booking]])</f>
        <v>0</v>
      </c>
    </row>
    <row r="7410" spans="1:26" x14ac:dyDescent="0.25">
      <c r="A7410" s="6" t="str">
        <f ca="1">no.</f>
        <v/>
      </c>
      <c r="E7410" s="4" t="str">
        <f ca="1">position</f>
        <v/>
      </c>
      <c r="J7410" s="318"/>
      <c r="M7410" s="4"/>
      <c r="O7410" s="6"/>
      <c r="Q7410" s="20"/>
      <c r="R7410" s="5" t="str">
        <f ca="1">score</f>
        <v/>
      </c>
      <c r="S7410" s="7" t="str">
        <f ca="1">rescore_svc</f>
        <v/>
      </c>
      <c r="U7410" s="11" t="str">
        <f ca="1">price</f>
        <v/>
      </c>
      <c r="V7410" s="4"/>
      <c r="Y7410" s="388">
        <f ca="1">COUNTIFS(OFFSET($B$10, 0, 0, ROW()-9, 1), SERVICE[[#This Row],[Employee ID]], OFFSET($F$10, 0, 0, ROW()-9, 1), SERVICE[[#This Row],[Resources Role]])</f>
        <v>0</v>
      </c>
      <c r="Z7410" s="388">
        <f ca="1">COUNTIFS(OFFSET($F$10, 0, 0, ROW()-9, 1), SERVICE[[#This Row],[Resources Role]], OFFSET($H$10, 0, 0, ROW()-9, 1), SERVICE[[#This Row],[Booking]])</f>
        <v>0</v>
      </c>
    </row>
    <row r="7411" spans="1:26" x14ac:dyDescent="0.25">
      <c r="A7411" s="6" t="str">
        <f ca="1">no.</f>
        <v/>
      </c>
      <c r="E7411" s="4" t="str">
        <f ca="1">position</f>
        <v/>
      </c>
      <c r="J7411" s="318"/>
      <c r="M7411" s="4"/>
      <c r="O7411" s="6"/>
      <c r="Q7411" s="20"/>
      <c r="R7411" s="5" t="str">
        <f ca="1">score</f>
        <v/>
      </c>
      <c r="S7411" s="7" t="str">
        <f ca="1">rescore_svc</f>
        <v/>
      </c>
      <c r="U7411" s="11" t="str">
        <f ca="1">price</f>
        <v/>
      </c>
      <c r="V7411" s="4"/>
      <c r="Y7411" s="388">
        <f ca="1">COUNTIFS(OFFSET($B$10, 0, 0, ROW()-9, 1), SERVICE[[#This Row],[Employee ID]], OFFSET($F$10, 0, 0, ROW()-9, 1), SERVICE[[#This Row],[Resources Role]])</f>
        <v>0</v>
      </c>
      <c r="Z7411" s="388">
        <f ca="1">COUNTIFS(OFFSET($F$10, 0, 0, ROW()-9, 1), SERVICE[[#This Row],[Resources Role]], OFFSET($H$10, 0, 0, ROW()-9, 1), SERVICE[[#This Row],[Booking]])</f>
        <v>0</v>
      </c>
    </row>
    <row r="7412" spans="1:26" x14ac:dyDescent="0.25">
      <c r="A7412" s="6" t="str">
        <f ca="1">no.</f>
        <v/>
      </c>
      <c r="E7412" s="4" t="str">
        <f ca="1">position</f>
        <v/>
      </c>
      <c r="J7412" s="318"/>
      <c r="M7412" s="4"/>
      <c r="O7412" s="6"/>
      <c r="Q7412" s="20"/>
      <c r="R7412" s="5" t="str">
        <f ca="1">score</f>
        <v/>
      </c>
      <c r="S7412" s="7" t="str">
        <f ca="1">rescore_svc</f>
        <v/>
      </c>
      <c r="U7412" s="11" t="str">
        <f ca="1">price</f>
        <v/>
      </c>
      <c r="V7412" s="4"/>
      <c r="Y7412" s="388">
        <f ca="1">COUNTIFS(OFFSET($B$10, 0, 0, ROW()-9, 1), SERVICE[[#This Row],[Employee ID]], OFFSET($F$10, 0, 0, ROW()-9, 1), SERVICE[[#This Row],[Resources Role]])</f>
        <v>0</v>
      </c>
      <c r="Z7412" s="388">
        <f ca="1">COUNTIFS(OFFSET($F$10, 0, 0, ROW()-9, 1), SERVICE[[#This Row],[Resources Role]], OFFSET($H$10, 0, 0, ROW()-9, 1), SERVICE[[#This Row],[Booking]])</f>
        <v>0</v>
      </c>
    </row>
    <row r="7413" spans="1:26" x14ac:dyDescent="0.25">
      <c r="A7413" s="6" t="str">
        <f ca="1">no.</f>
        <v/>
      </c>
      <c r="E7413" s="4" t="str">
        <f ca="1">position</f>
        <v/>
      </c>
      <c r="J7413" s="318"/>
      <c r="M7413" s="4"/>
      <c r="O7413" s="6"/>
      <c r="Q7413" s="20"/>
      <c r="R7413" s="5" t="str">
        <f ca="1">score</f>
        <v/>
      </c>
      <c r="S7413" s="7" t="str">
        <f ca="1">rescore_svc</f>
        <v/>
      </c>
      <c r="U7413" s="11" t="str">
        <f ca="1">price</f>
        <v/>
      </c>
      <c r="V7413" s="4"/>
      <c r="Y7413" s="388">
        <f ca="1">COUNTIFS(OFFSET($B$10, 0, 0, ROW()-9, 1), SERVICE[[#This Row],[Employee ID]], OFFSET($F$10, 0, 0, ROW()-9, 1), SERVICE[[#This Row],[Resources Role]])</f>
        <v>0</v>
      </c>
      <c r="Z7413" s="388">
        <f ca="1">COUNTIFS(OFFSET($F$10, 0, 0, ROW()-9, 1), SERVICE[[#This Row],[Resources Role]], OFFSET($H$10, 0, 0, ROW()-9, 1), SERVICE[[#This Row],[Booking]])</f>
        <v>0</v>
      </c>
    </row>
  </sheetData>
  <sheetProtection algorithmName="SHA-512" hashValue="BalwqxyaV13HKUHLZloP8wq37eY9HeVvMy+0jrlZYpErYo6D5G8oXhNhFQ4y/yzl+79+2K7TMSnVvGQn8YvG3A==" saltValue="LDD/cwT0018MLQowCxiaoQ==" spinCount="100000" sheet="1" objects="1" scenarios="1" formatCells="0" insertRows="0" deleteRows="0" autoFilter="0" pivotTables="0"/>
  <phoneticPr fontId="13" type="noConversion"/>
  <conditionalFormatting sqref="A2:J4 A5:B5 E5:J5 A6:J1048576 A1:B1 D1:J1">
    <cfRule type="expression" dxfId="166" priority="22">
      <formula>AND(cell_colH &lt;&gt; "", cell_colH = OFFSET(cell_colH, -1, 0))</formula>
    </cfRule>
  </conditionalFormatting>
  <conditionalFormatting sqref="C2:C4 C6:C1048576">
    <cfRule type="expression" dxfId="165" priority="13">
      <formula>check_emp</formula>
    </cfRule>
  </conditionalFormatting>
  <conditionalFormatting sqref="R1:R1048576">
    <cfRule type="containsText" dxfId="164" priority="11" operator="containsText" text="Kiểm tra">
      <formula>NOT(ISERROR(SEARCH("Kiểm tra",R1)))</formula>
    </cfRule>
  </conditionalFormatting>
  <conditionalFormatting sqref="H4:I4">
    <cfRule type="expression" dxfId="163" priority="10">
      <formula>ISNUMBER(SEARCH("Chuyển", ref_col_type, 1))</formula>
    </cfRule>
  </conditionalFormatting>
  <conditionalFormatting sqref="H4:I4">
    <cfRule type="expression" dxfId="162" priority="9">
      <formula>ISNUMBER(SEARCH("Hủy", ref_col_type, 1))</formula>
    </cfRule>
  </conditionalFormatting>
  <conditionalFormatting sqref="D6">
    <cfRule type="containsText" dxfId="161" priority="7" operator="containsText" text="Đang TẮT">
      <formula>NOT(ISERROR(SEARCH("Đang TẮT",D6)))</formula>
    </cfRule>
    <cfRule type="containsText" dxfId="160" priority="8" operator="containsText" text="Đang bật">
      <formula>NOT(ISERROR(SEARCH("Đang bật",D6)))</formula>
    </cfRule>
  </conditionalFormatting>
  <conditionalFormatting sqref="Y7:Y9">
    <cfRule type="expression" dxfId="159" priority="6">
      <formula>AND(cell_colH &lt;&gt; "", cell_colH = OFFSET(cell_colH, -1, 0))</formula>
    </cfRule>
  </conditionalFormatting>
  <conditionalFormatting sqref="Z7:Z9">
    <cfRule type="expression" dxfId="158" priority="5">
      <formula>AND(cell_colH &lt;&gt; "", cell_colH = OFFSET(cell_colH, -1, 0))</formula>
    </cfRule>
  </conditionalFormatting>
  <conditionalFormatting sqref="C1">
    <cfRule type="expression" dxfId="157" priority="4">
      <formula>AND(cell_colH &lt;&gt; "", cell_colH = OFFSET(cell_colH, -1, 0))</formula>
    </cfRule>
  </conditionalFormatting>
  <conditionalFormatting sqref="C1">
    <cfRule type="expression" dxfId="156" priority="3">
      <formula>check_emp</formula>
    </cfRule>
  </conditionalFormatting>
  <conditionalFormatting sqref="C1">
    <cfRule type="expression" dxfId="155" priority="1">
      <formula>ISNUMBER(SEARCH("Hủy", ref_col_type, 1))</formula>
    </cfRule>
    <cfRule type="expression" dxfId="154" priority="2">
      <formula>ISNUMBER(SEARCH("ban đầu", ref_col_type, 1))</formula>
    </cfRule>
  </conditionalFormatting>
  <dataValidations count="15">
    <dataValidation allowBlank="1" showInputMessage="1" showErrorMessage="1" promptTitle="BAN QUẢN TRỊ SỐ LIỆU" prompt="Nhập Số tháng. VD: Tháng 1 =&gt; nhập số 1._x000a_" sqref="G4" xr:uid="{08FF2FCC-C649-4C6D-A5D6-97F739B4FED4}"/>
    <dataValidation type="list" allowBlank="1" showInputMessage="1" showErrorMessage="1" sqref="I2" xr:uid="{889DC68E-0C9D-43EB-8E46-F9B0F0CC7C7A}">
      <formula1>"CN HÀ NỘI, CN HỒ CHÍ MINH"</formula1>
    </dataValidation>
    <dataValidation type="list" allowBlank="1" showInputMessage="1" showErrorMessage="1" sqref="H4:I4" xr:uid="{AA266FB8-6D6F-4288-93FB-4359E447935D}">
      <formula1>"/2020, /2021, /2022, /2023, /2024"</formula1>
    </dataValidation>
    <dataValidation type="list" allowBlank="1" showInputMessage="1" showErrorMessage="1" sqref="H2" xr:uid="{09DD62C2-FC30-42F0-AEAE-E0A9C2E5D9D3}">
      <formula1>"BỆNH VIỆN KANGNAM HÀ NỘI, BỆNH VIỆN KANGNAM SÀI GÒN, BỆNH VIỆN NHA KHOA PARIS"</formula1>
    </dataValidation>
    <dataValidation type="list" allowBlank="1" showInputMessage="1" showErrorMessage="1" sqref="P10:P1048576" xr:uid="{BA7D549B-E2DE-499A-9B45-A2A5876F3045}">
      <formula1>INDIRECT("CUS_TYPE[Customer Type]")</formula1>
    </dataValidation>
    <dataValidation type="list" allowBlank="1" showInputMessage="1" sqref="F10:F1048576" xr:uid="{1B40A227-D6EB-4741-95A0-5773F93C9C68}">
      <formula1>pos_exe</formula1>
    </dataValidation>
    <dataValidation type="list" allowBlank="1" showInputMessage="1" showErrorMessage="1" sqref="M10:M1048576" xr:uid="{D0E5680E-FF6E-4032-8DA5-01D4A6FDCABC}">
      <formula1>service_group</formula1>
    </dataValidation>
    <dataValidation type="list" allowBlank="1" showInputMessage="1" showErrorMessage="1" sqref="K10:K1048576" xr:uid="{14579047-4105-42B7-A4A1-84130D42D742}">
      <formula1>"Đại Phẫu, Tiểu Phẫu, Tiểu Phẫu - Lầu 5, Tiểu Phẫu - Lầu 6"</formula1>
    </dataValidation>
    <dataValidation type="list" allowBlank="1" showInputMessage="1" showErrorMessage="1" sqref="N10:N1048576" xr:uid="{8DBCA1A6-CCB7-4344-92CE-9536ECE9B297}">
      <formula1>lookup_product</formula1>
    </dataValidation>
    <dataValidation type="list" allowBlank="1" showInputMessage="1" showErrorMessage="1" sqref="D10:D1048576" xr:uid="{B5C71CFB-8B7A-430B-AE0F-76E8C802373D}">
      <formula1>INDIRECT("DEPARTMENT[Department]")</formula1>
    </dataValidation>
    <dataValidation type="list" allowBlank="1" showInputMessage="1" showErrorMessage="1" sqref="Q10:Q1048576" xr:uid="{C60594C3-2A6F-443E-9D2B-3FE63F14A845}">
      <formula1>"Dịch vụ ban đầu, Dịch vụ thay thế, Hủy Dịch vụ"</formula1>
    </dataValidation>
    <dataValidation type="list" allowBlank="1" showInputMessage="1" showErrorMessage="1" sqref="B10:B1048576" xr:uid="{E037D1A0-72A8-4FAF-9DD6-3891F2740BFA}">
      <formula1>INDIRECT("EMPLOYEES[Employee ID]")</formula1>
    </dataValidation>
    <dataValidation type="list" allowBlank="1" showInputMessage="1" showErrorMessage="1" sqref="C10:C1048576" xr:uid="{C555BF20-80F9-4B69-A0C7-5300C24E6B30}">
      <formula1>INDIRECT("EMPLOYEES[Employee]")</formula1>
    </dataValidation>
    <dataValidation type="list" allowBlank="1" showInputMessage="1" showErrorMessage="1" sqref="V10:V1048576" xr:uid="{C114FAD6-9844-47F3-8037-1FA214384A16}">
      <formula1>INDIRECT("BR_TB[Brand]")</formula1>
    </dataValidation>
    <dataValidation type="list" allowBlank="1" showInputMessage="1" showErrorMessage="1" sqref="L10:L1048576" xr:uid="{C27287E4-6382-4CD9-91AB-1097AFC34DDA}">
      <formula1>"Phẫu thuật, Spa, Laser"</formula1>
    </dataValidation>
  </dataValidations>
  <pageMargins left="0.7" right="0.7" top="0.75" bottom="0.75" header="0.3" footer="0.3"/>
  <pageSetup paperSize="9" orientation="portrait" verticalDpi="200" r:id="rId1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1F96-B623-435C-8ADF-5A3EE2085F79}">
  <sheetPr codeName="Sheet9"/>
  <dimension ref="A1:AE4003"/>
  <sheetViews>
    <sheetView zoomScaleNormal="100" workbookViewId="0">
      <pane xSplit="6" ySplit="9" topLeftCell="G10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5" x14ac:dyDescent="0.25"/>
  <cols>
    <col min="1" max="1" width="6.7109375" style="6" customWidth="1"/>
    <col min="2" max="2" width="9.5703125" style="6" customWidth="1"/>
    <col min="3" max="3" width="24.42578125" style="4" customWidth="1"/>
    <col min="4" max="4" width="14.28515625" style="4" customWidth="1"/>
    <col min="5" max="5" width="11.5703125" style="4" hidden="1" customWidth="1"/>
    <col min="6" max="6" width="22" style="4" customWidth="1"/>
    <col min="7" max="7" width="27" style="4" customWidth="1"/>
    <col min="8" max="8" width="22.140625" style="4" customWidth="1"/>
    <col min="9" max="9" width="18.7109375" style="4" customWidth="1"/>
    <col min="10" max="10" width="13.28515625" style="331" customWidth="1"/>
    <col min="11" max="11" width="12.140625" style="4" hidden="1" customWidth="1"/>
    <col min="12" max="12" width="10.28515625" style="4" customWidth="1"/>
    <col min="13" max="13" width="22.5703125" style="4" customWidth="1"/>
    <col min="14" max="14" width="37.5703125" style="4" customWidth="1"/>
    <col min="15" max="15" width="8.140625" style="6" customWidth="1"/>
    <col min="16" max="16" width="12.7109375" style="360" customWidth="1"/>
    <col min="17" max="17" width="11.140625" style="5" customWidth="1"/>
    <col min="18" max="18" width="13.28515625" style="6" customWidth="1"/>
    <col min="19" max="19" width="20.28515625" style="4" customWidth="1"/>
    <col min="20" max="20" width="14" style="4" customWidth="1"/>
    <col min="21" max="21" width="13.42578125" style="4" customWidth="1"/>
    <col min="22" max="23" width="33.5703125" style="301" customWidth="1"/>
    <col min="24" max="24" width="20.85546875" style="301" customWidth="1"/>
    <col min="25" max="25" width="39" style="4" customWidth="1"/>
    <col min="26" max="26" width="13.140625" style="4" customWidth="1"/>
    <col min="27" max="27" width="12.5703125" style="4" hidden="1" customWidth="1"/>
    <col min="28" max="28" width="19.140625" style="4" hidden="1" customWidth="1"/>
    <col min="29" max="29" width="9.85546875" style="344" hidden="1" customWidth="1"/>
    <col min="30" max="16384" width="9.140625" style="4"/>
  </cols>
  <sheetData>
    <row r="1" spans="1:31" x14ac:dyDescent="0.25">
      <c r="B1" s="61" t="s">
        <v>559</v>
      </c>
      <c r="C1" s="460">
        <f>Data!K48</f>
        <v>44666</v>
      </c>
    </row>
    <row r="2" spans="1:31" ht="18.75" x14ac:dyDescent="0.25">
      <c r="A2" s="62"/>
      <c r="B2" s="62"/>
      <c r="C2" s="79" t="s">
        <v>1</v>
      </c>
      <c r="D2" s="72"/>
      <c r="E2" s="72"/>
      <c r="F2" s="72"/>
      <c r="G2" s="209" t="s">
        <v>2557</v>
      </c>
      <c r="H2" s="210" t="str">
        <f>Ban_DichVu!H2</f>
        <v>BỆNH VIỆN KANGNAM SÀI GÒN</v>
      </c>
      <c r="I2" s="87"/>
      <c r="L2" s="72"/>
      <c r="M2" s="87"/>
      <c r="N2" s="87"/>
      <c r="O2" s="62"/>
      <c r="P2" s="366"/>
      <c r="Q2" s="89"/>
      <c r="R2" s="62"/>
      <c r="S2" s="72"/>
      <c r="T2" s="72"/>
      <c r="U2" s="72"/>
      <c r="V2" s="302"/>
      <c r="W2" s="302"/>
      <c r="X2" s="365"/>
      <c r="Y2" s="87"/>
      <c r="Z2" s="87"/>
      <c r="AA2" s="87"/>
      <c r="AB2" s="87"/>
      <c r="AC2" s="345"/>
      <c r="AD2" s="87"/>
      <c r="AE2" s="87"/>
    </row>
    <row r="3" spans="1:31" ht="15.75" x14ac:dyDescent="0.25">
      <c r="A3" s="62"/>
      <c r="B3" s="62"/>
      <c r="C3" s="72"/>
      <c r="D3" s="72"/>
      <c r="E3" s="72"/>
      <c r="F3" s="72"/>
      <c r="I3" s="87"/>
      <c r="L3" s="72"/>
      <c r="M3" s="87"/>
      <c r="O3" s="62"/>
      <c r="P3" s="367" t="s">
        <v>977</v>
      </c>
      <c r="Q3" s="327" t="str">
        <f ca="1">IFERROR(SUM(CUSTOMER[Count Cus]), "Kiểm tra Nhập liệu")</f>
        <v>Kiểm tra Nhập liệu</v>
      </c>
      <c r="R3" s="285"/>
      <c r="S3" s="367" t="str">
        <f ca="1">IF(RIGHT(cell_H2, 6)="HÀ NỘI", "Tổng điểm:", "")</f>
        <v/>
      </c>
      <c r="T3" s="327">
        <f ca="1">IFERROR(SUM(CUSTOMER[Score (Inpatient)]), "")</f>
        <v>0</v>
      </c>
      <c r="U3" s="72"/>
      <c r="V3" s="302"/>
      <c r="W3" s="302"/>
      <c r="X3" s="365"/>
      <c r="Y3" s="87"/>
      <c r="Z3" s="87"/>
      <c r="AA3" s="87"/>
      <c r="AB3" s="87"/>
      <c r="AC3" s="345"/>
      <c r="AD3" s="87"/>
      <c r="AE3" s="87"/>
    </row>
    <row r="4" spans="1:31" ht="18.75" x14ac:dyDescent="0.25">
      <c r="A4" s="62"/>
      <c r="B4" s="62"/>
      <c r="C4" s="72"/>
      <c r="D4" s="72"/>
      <c r="E4" s="72"/>
      <c r="F4" s="72"/>
      <c r="G4" s="18" t="s">
        <v>2876</v>
      </c>
      <c r="H4" s="19" t="s">
        <v>2424</v>
      </c>
      <c r="I4" s="87"/>
      <c r="L4" s="72"/>
      <c r="M4" s="87"/>
      <c r="O4" s="62"/>
      <c r="P4" s="368" t="s">
        <v>978</v>
      </c>
      <c r="Q4" s="328" t="str">
        <f ca="1">IFERROR(SUBTOTAL(109, CUSTOMER[Count Cus]), "")</f>
        <v/>
      </c>
      <c r="R4" s="286"/>
      <c r="S4" s="368" t="str">
        <f ca="1">IF(RIGHT(cell_H2, 6)="HÀ NỘI", "Tổng điểm (Bộ lọc):", "")</f>
        <v/>
      </c>
      <c r="T4" s="328">
        <f ca="1">IFERROR(SUBTOTAL(109,CUSTOMER[Score (Inpatient)]),"")</f>
        <v>0</v>
      </c>
      <c r="U4" s="72"/>
      <c r="V4" s="302"/>
      <c r="W4" s="302"/>
      <c r="X4" s="365"/>
      <c r="Y4" s="87"/>
      <c r="Z4" s="87"/>
      <c r="AA4" s="87"/>
      <c r="AB4" s="87"/>
      <c r="AC4" s="345"/>
      <c r="AD4" s="87"/>
      <c r="AE4" s="87"/>
    </row>
    <row r="5" spans="1:31" x14ac:dyDescent="0.25">
      <c r="A5" s="62"/>
      <c r="B5" s="62"/>
      <c r="C5" s="72"/>
      <c r="D5" s="72"/>
      <c r="E5" s="72"/>
      <c r="F5" s="72"/>
      <c r="I5" s="87"/>
      <c r="L5" s="72"/>
      <c r="M5" s="87"/>
      <c r="N5" s="87"/>
      <c r="O5" s="62"/>
      <c r="P5" s="366"/>
      <c r="Q5" s="89"/>
      <c r="R5" s="62"/>
      <c r="S5" s="72"/>
      <c r="T5" s="72"/>
      <c r="U5" s="72"/>
      <c r="V5" s="302"/>
      <c r="W5" s="302"/>
      <c r="X5" s="365"/>
      <c r="Y5" s="87"/>
      <c r="Z5" s="87"/>
      <c r="AA5" s="87"/>
      <c r="AB5" s="87"/>
      <c r="AC5" s="345"/>
      <c r="AD5" s="87"/>
      <c r="AE5" s="87"/>
    </row>
    <row r="6" spans="1:31" x14ac:dyDescent="0.25">
      <c r="C6" s="364" t="s">
        <v>2868</v>
      </c>
      <c r="D6" s="87" t="s">
        <v>2772</v>
      </c>
    </row>
    <row r="7" spans="1:31" x14ac:dyDescent="0.25">
      <c r="A7" s="271" t="s">
        <v>1</v>
      </c>
      <c r="B7" s="271" t="s">
        <v>445</v>
      </c>
      <c r="C7" s="271" t="s">
        <v>11</v>
      </c>
      <c r="D7" s="273" t="s">
        <v>27</v>
      </c>
      <c r="E7" s="271" t="s">
        <v>472</v>
      </c>
      <c r="F7" s="271" t="s">
        <v>969</v>
      </c>
      <c r="G7" s="271" t="s">
        <v>970</v>
      </c>
      <c r="H7" s="287" t="s">
        <v>15</v>
      </c>
      <c r="I7" s="271" t="s">
        <v>860</v>
      </c>
      <c r="J7" s="332" t="s">
        <v>16</v>
      </c>
      <c r="K7" s="272" t="s">
        <v>450</v>
      </c>
      <c r="L7" s="272" t="s">
        <v>17</v>
      </c>
      <c r="M7" s="271" t="s">
        <v>18</v>
      </c>
      <c r="N7" s="271" t="s">
        <v>19</v>
      </c>
      <c r="O7" s="271" t="s">
        <v>20</v>
      </c>
      <c r="P7" s="274" t="s">
        <v>2827</v>
      </c>
      <c r="Q7" s="274" t="s">
        <v>2826</v>
      </c>
      <c r="R7" s="274" t="s">
        <v>2446</v>
      </c>
      <c r="S7" s="271" t="s">
        <v>13</v>
      </c>
      <c r="T7" s="271" t="s">
        <v>971</v>
      </c>
      <c r="U7" s="271" t="s">
        <v>996</v>
      </c>
      <c r="V7" s="303" t="s">
        <v>997</v>
      </c>
      <c r="W7" s="303" t="s">
        <v>1000</v>
      </c>
      <c r="X7" s="303" t="s">
        <v>1001</v>
      </c>
      <c r="Y7" s="271" t="s">
        <v>25</v>
      </c>
      <c r="Z7" s="271" t="s">
        <v>2526</v>
      </c>
      <c r="AA7" s="271" t="s">
        <v>2523</v>
      </c>
      <c r="AB7" s="271" t="s">
        <v>2486</v>
      </c>
      <c r="AC7" s="369" t="s">
        <v>2828</v>
      </c>
    </row>
    <row r="8" spans="1:31" s="279" customFormat="1" ht="28.5" customHeight="1" x14ac:dyDescent="0.25">
      <c r="A8" s="288" t="s">
        <v>0</v>
      </c>
      <c r="B8" s="31" t="s">
        <v>608</v>
      </c>
      <c r="C8" s="31" t="s">
        <v>607</v>
      </c>
      <c r="D8" s="288" t="s">
        <v>610</v>
      </c>
      <c r="E8" s="288" t="s">
        <v>611</v>
      </c>
      <c r="F8" s="288" t="s">
        <v>2445</v>
      </c>
      <c r="G8" s="288" t="s">
        <v>972</v>
      </c>
      <c r="H8" s="288" t="s">
        <v>3</v>
      </c>
      <c r="I8" s="288" t="s">
        <v>2437</v>
      </c>
      <c r="J8" s="333" t="s">
        <v>2524</v>
      </c>
      <c r="K8" s="31" t="s">
        <v>26</v>
      </c>
      <c r="L8" s="31" t="s">
        <v>440</v>
      </c>
      <c r="M8" s="31" t="s">
        <v>861</v>
      </c>
      <c r="N8" s="31" t="s">
        <v>558</v>
      </c>
      <c r="O8" s="31" t="s">
        <v>5</v>
      </c>
      <c r="P8" s="289" t="s">
        <v>2869</v>
      </c>
      <c r="Q8" s="289" t="s">
        <v>2522</v>
      </c>
      <c r="R8" s="289" t="s">
        <v>2447</v>
      </c>
      <c r="S8" s="288" t="s">
        <v>973</v>
      </c>
      <c r="T8" s="288" t="s">
        <v>974</v>
      </c>
      <c r="U8" s="288" t="s">
        <v>999</v>
      </c>
      <c r="V8" s="288" t="s">
        <v>998</v>
      </c>
      <c r="W8" s="288" t="s">
        <v>994</v>
      </c>
      <c r="X8" s="288" t="s">
        <v>995</v>
      </c>
      <c r="Y8" s="288" t="s">
        <v>10</v>
      </c>
      <c r="Z8" s="288" t="s">
        <v>2527</v>
      </c>
      <c r="AA8" s="288" t="s">
        <v>2521</v>
      </c>
      <c r="AB8" s="288" t="s">
        <v>2487</v>
      </c>
      <c r="AC8" s="346" t="s">
        <v>2788</v>
      </c>
    </row>
    <row r="9" spans="1:31" s="280" customFormat="1" ht="14.25" customHeight="1" x14ac:dyDescent="0.25">
      <c r="A9" s="292" t="str">
        <f>"("&amp;COLUMN()&amp;")"</f>
        <v>(1)</v>
      </c>
      <c r="B9" s="290" t="str">
        <f>"("&amp;COLUMN()&amp;")"</f>
        <v>(2)</v>
      </c>
      <c r="C9" s="290" t="str">
        <f t="shared" ref="C9:AC9" si="0">"("&amp;COLUMN()&amp;")"</f>
        <v>(3)</v>
      </c>
      <c r="D9" s="290" t="str">
        <f t="shared" si="0"/>
        <v>(4)</v>
      </c>
      <c r="E9" s="292" t="str">
        <f t="shared" si="0"/>
        <v>(5)</v>
      </c>
      <c r="F9" s="290" t="str">
        <f t="shared" si="0"/>
        <v>(6)</v>
      </c>
      <c r="G9" s="290" t="str">
        <f t="shared" si="0"/>
        <v>(7)</v>
      </c>
      <c r="H9" s="291" t="str">
        <f t="shared" si="0"/>
        <v>(8)</v>
      </c>
      <c r="I9" s="290" t="str">
        <f t="shared" si="0"/>
        <v>(9)</v>
      </c>
      <c r="J9" s="334" t="str">
        <f t="shared" si="0"/>
        <v>(10)</v>
      </c>
      <c r="K9" s="290" t="str">
        <f t="shared" si="0"/>
        <v>(11)</v>
      </c>
      <c r="L9" s="290" t="str">
        <f t="shared" si="0"/>
        <v>(12)</v>
      </c>
      <c r="M9" s="290" t="str">
        <f t="shared" si="0"/>
        <v>(13)</v>
      </c>
      <c r="N9" s="290" t="str">
        <f t="shared" si="0"/>
        <v>(14)</v>
      </c>
      <c r="O9" s="290" t="str">
        <f t="shared" si="0"/>
        <v>(15)</v>
      </c>
      <c r="P9" s="329" t="str">
        <f t="shared" si="0"/>
        <v>(16)</v>
      </c>
      <c r="Q9" s="329" t="str">
        <f t="shared" si="0"/>
        <v>(17)</v>
      </c>
      <c r="R9" s="290" t="str">
        <f t="shared" si="0"/>
        <v>(18)</v>
      </c>
      <c r="S9" s="290" t="str">
        <f t="shared" si="0"/>
        <v>(19)</v>
      </c>
      <c r="T9" s="290" t="str">
        <f t="shared" si="0"/>
        <v>(20)</v>
      </c>
      <c r="U9" s="290" t="str">
        <f t="shared" si="0"/>
        <v>(21)</v>
      </c>
      <c r="V9" s="304" t="str">
        <f t="shared" si="0"/>
        <v>(22)</v>
      </c>
      <c r="W9" s="304" t="str">
        <f t="shared" si="0"/>
        <v>(23)</v>
      </c>
      <c r="X9" s="304" t="str">
        <f t="shared" si="0"/>
        <v>(24)</v>
      </c>
      <c r="Y9" s="290" t="str">
        <f t="shared" si="0"/>
        <v>(25)</v>
      </c>
      <c r="Z9" s="292" t="str">
        <f t="shared" si="0"/>
        <v>(26)</v>
      </c>
      <c r="AA9" s="292" t="str">
        <f t="shared" si="0"/>
        <v>(27)</v>
      </c>
      <c r="AB9" s="292" t="str">
        <f t="shared" si="0"/>
        <v>(28)</v>
      </c>
      <c r="AC9" s="347" t="str">
        <f t="shared" si="0"/>
        <v>(29)</v>
      </c>
    </row>
    <row r="10" spans="1:31" x14ac:dyDescent="0.25">
      <c r="A10" s="281" t="str">
        <f ca="1">no.</f>
        <v/>
      </c>
      <c r="B10" s="281"/>
      <c r="C10" s="282"/>
      <c r="D10" s="282"/>
      <c r="E10" s="282" t="str">
        <f ca="1">position</f>
        <v/>
      </c>
      <c r="F10" s="282"/>
      <c r="G10" s="282"/>
      <c r="H10" s="282"/>
      <c r="I10" s="282"/>
      <c r="J10" s="335"/>
      <c r="K10" s="282"/>
      <c r="L10" s="282"/>
      <c r="M10" s="282"/>
      <c r="N10" s="282"/>
      <c r="O10" s="281"/>
      <c r="P10" s="361" t="str">
        <f ca="1">rescore_patient</f>
        <v/>
      </c>
      <c r="Q10" s="330" t="str">
        <f ca="1">quantity</f>
        <v/>
      </c>
      <c r="R10" s="281"/>
      <c r="S10" s="282"/>
      <c r="T10" s="282"/>
      <c r="U10" s="282"/>
      <c r="V10" s="305"/>
      <c r="W10" s="305"/>
      <c r="X10" s="305"/>
      <c r="Y10" s="282"/>
      <c r="Z10" s="282" t="e" vm="1">
        <f ca="1">_xlfn.IFS(AND(ISNUMBER(SEARCH("N?m l*", CUSTOMER[[#This Row],[Service Type]], 1)), CUSTOMER[[#This Row],[Count ST]] = TRUE), CUSTOMER[[#This Row],[Quantity]], AND($Y$10:$Y10 = TRUE, COUNTIFS($H$10:$H10, CUSTOMER[[#This Row],[Booking]], $J$10:$J10, CUSTOMER[[#This Row],[Order Date]], $F$10:$F10, "&lt;&gt;"&amp;"N?m l*")=1), 1, TRUE,  "")</f>
        <v>#NAME?</v>
      </c>
      <c r="AA10" s="282" t="b">
        <f t="shared" ref="AA10:AA73" ca="1" si="1">count_svc_type</f>
        <v>0</v>
      </c>
      <c r="AB10" s="305"/>
    </row>
    <row r="11" spans="1:31" x14ac:dyDescent="0.25">
      <c r="A11" s="281" t="str">
        <f ca="1">no.</f>
        <v/>
      </c>
      <c r="B11" s="281"/>
      <c r="C11" s="282"/>
      <c r="D11" s="282"/>
      <c r="E11" s="282" t="str">
        <f ca="1">position</f>
        <v/>
      </c>
      <c r="F11" s="282"/>
      <c r="G11" s="282"/>
      <c r="H11" s="282"/>
      <c r="I11" s="282"/>
      <c r="J11" s="335"/>
      <c r="K11" s="282"/>
      <c r="L11" s="282"/>
      <c r="M11" s="282"/>
      <c r="N11" s="282"/>
      <c r="O11" s="281"/>
      <c r="P11" s="360" t="str">
        <f ca="1">rescore_patient</f>
        <v/>
      </c>
      <c r="Q11" s="330" t="str">
        <f ca="1">quantity</f>
        <v/>
      </c>
      <c r="R11" s="281"/>
      <c r="S11" s="282"/>
      <c r="T11" s="282"/>
      <c r="U11" s="282"/>
      <c r="V11" s="305"/>
      <c r="W11" s="305"/>
      <c r="X11" s="305"/>
      <c r="Y11" s="282"/>
      <c r="Z11" s="282" t="e" vm="1">
        <f ca="1">_xlfn.IFS(AND(ISNUMBER(SEARCH("N?m l*", CUSTOMER[[#This Row],[Service Type]], 1)), CUSTOMER[[#This Row],[Count ST]] = TRUE), CUSTOMER[[#This Row],[Quantity]], AND($Y$10:$Y11 = TRUE, COUNTIFS($H$10:$H11, CUSTOMER[[#This Row],[Booking]], $J$10:$J11, CUSTOMER[[#This Row],[Order Date]], $F$10:$F11, "&lt;&gt;"&amp;"N?m l*")=1), 1, TRUE,  "")</f>
        <v>#NAME?</v>
      </c>
      <c r="AA11" s="282" t="b">
        <f t="shared" ca="1" si="1"/>
        <v>0</v>
      </c>
      <c r="AB11" s="305"/>
    </row>
    <row r="12" spans="1:31" x14ac:dyDescent="0.25">
      <c r="A12" s="281" t="str">
        <f ca="1">no.</f>
        <v/>
      </c>
      <c r="B12" s="281"/>
      <c r="C12" s="282"/>
      <c r="D12" s="282"/>
      <c r="E12" s="282" t="str">
        <f ca="1">position</f>
        <v/>
      </c>
      <c r="F12" s="282"/>
      <c r="G12" s="282"/>
      <c r="H12" s="282"/>
      <c r="I12" s="282"/>
      <c r="J12" s="335"/>
      <c r="K12" s="282"/>
      <c r="L12" s="282"/>
      <c r="M12" s="282"/>
      <c r="N12" s="305"/>
      <c r="O12" s="359"/>
      <c r="P12" s="362" t="str">
        <f ca="1">rescore_patient</f>
        <v/>
      </c>
      <c r="Q12" s="330" t="str">
        <f ca="1">quantity</f>
        <v/>
      </c>
      <c r="R12" s="281"/>
      <c r="S12" s="282"/>
      <c r="T12" s="282"/>
      <c r="U12" s="282"/>
      <c r="V12" s="305"/>
      <c r="W12" s="305"/>
      <c r="X12" s="305"/>
      <c r="Y12" s="282"/>
      <c r="Z12" s="282" t="e" vm="1">
        <f ca="1">_xlfn.IFS(AND(ISNUMBER(SEARCH("N?m l*", CUSTOMER[[#This Row],[Service Type]], 1)), CUSTOMER[[#This Row],[Count ST]] = TRUE), CUSTOMER[[#This Row],[Quantity]], AND($Y$10:$Y12 = TRUE, COUNTIFS($H$10:$H12, CUSTOMER[[#This Row],[Booking]], $J$10:$J12, CUSTOMER[[#This Row],[Order Date]], $F$10:$F12, "&lt;&gt;"&amp;"N?m l*")=1), 1, TRUE,  "")</f>
        <v>#NAME?</v>
      </c>
      <c r="AA12" s="282" t="b">
        <f t="shared" ca="1" si="1"/>
        <v>0</v>
      </c>
      <c r="AB12" s="305"/>
    </row>
    <row r="13" spans="1:31" x14ac:dyDescent="0.25">
      <c r="A13" s="281" t="str">
        <f ca="1">no.</f>
        <v/>
      </c>
      <c r="B13" s="281"/>
      <c r="C13" s="282"/>
      <c r="D13" s="282"/>
      <c r="E13" s="283" t="str">
        <f ca="1">position</f>
        <v/>
      </c>
      <c r="F13" s="282"/>
      <c r="G13" s="282"/>
      <c r="H13" s="282"/>
      <c r="I13" s="282"/>
      <c r="J13" s="335"/>
      <c r="K13" s="282"/>
      <c r="L13" s="282"/>
      <c r="M13" s="282"/>
      <c r="N13" s="305"/>
      <c r="O13" s="281"/>
      <c r="P13" s="360" t="str">
        <f ca="1">rescore_patient</f>
        <v/>
      </c>
      <c r="Q13" s="330" t="str">
        <f ca="1">quantity</f>
        <v/>
      </c>
      <c r="R13" s="284"/>
      <c r="S13" s="282"/>
      <c r="T13" s="282"/>
      <c r="U13" s="282"/>
      <c r="V13" s="305"/>
      <c r="W13" s="305"/>
      <c r="X13" s="305"/>
      <c r="Y13" s="282"/>
      <c r="Z13" s="282" t="e" vm="1">
        <f ca="1">_xlfn.IFS(AND(ISNUMBER(SEARCH("N?m l*", CUSTOMER[[#This Row],[Service Type]], 1)), CUSTOMER[[#This Row],[Count ST]] = TRUE), CUSTOMER[[#This Row],[Quantity]], AND($Y$10:$Y13 = TRUE, COUNTIFS($H$10:$H13, CUSTOMER[[#This Row],[Booking]], $J$10:$J13, CUSTOMER[[#This Row],[Order Date]], $F$10:$F13, "&lt;&gt;"&amp;"N?m l*")=1), 1, TRUE,  "")</f>
        <v>#NAME?</v>
      </c>
      <c r="AA13" s="283" t="b">
        <f t="shared" ca="1" si="1"/>
        <v>0</v>
      </c>
      <c r="AB13" s="305"/>
      <c r="AC13" s="363"/>
    </row>
    <row r="14" spans="1:31" x14ac:dyDescent="0.25">
      <c r="A14" s="281" t="str">
        <f ca="1">no.</f>
        <v/>
      </c>
      <c r="B14" s="281"/>
      <c r="C14" s="282"/>
      <c r="D14" s="282"/>
      <c r="E14" s="283" t="str">
        <f ca="1">position</f>
        <v/>
      </c>
      <c r="F14" s="282"/>
      <c r="G14" s="282"/>
      <c r="H14" s="282"/>
      <c r="I14" s="282"/>
      <c r="J14" s="335"/>
      <c r="K14" s="282"/>
      <c r="L14" s="282"/>
      <c r="M14" s="282"/>
      <c r="N14" s="305"/>
      <c r="O14" s="359"/>
      <c r="P14" s="362" t="str">
        <f ca="1">rescore_patient</f>
        <v/>
      </c>
      <c r="Q14" s="330" t="str">
        <f ca="1">quantity</f>
        <v/>
      </c>
      <c r="R14" s="284"/>
      <c r="S14" s="282"/>
      <c r="T14" s="282"/>
      <c r="U14" s="282"/>
      <c r="V14" s="305"/>
      <c r="W14" s="305"/>
      <c r="X14" s="305"/>
      <c r="Y14" s="282"/>
      <c r="Z14" s="282" t="e" vm="1">
        <f ca="1">_xlfn.IFS(AND(ISNUMBER(SEARCH("N?m l*", CUSTOMER[[#This Row],[Service Type]], 1)), CUSTOMER[[#This Row],[Count ST]] = TRUE), CUSTOMER[[#This Row],[Quantity]], AND($Y$10:$Y14 = TRUE, COUNTIFS($H$10:$H14, CUSTOMER[[#This Row],[Booking]], $J$10:$J14, CUSTOMER[[#This Row],[Order Date]], $F$10:$F14, "&lt;&gt;"&amp;"N?m l*")=1), 1, TRUE,  "")</f>
        <v>#NAME?</v>
      </c>
      <c r="AA14" s="282" t="b">
        <f t="shared" ca="1" si="1"/>
        <v>0</v>
      </c>
      <c r="AB14" s="305"/>
    </row>
    <row r="15" spans="1:31" x14ac:dyDescent="0.25">
      <c r="A15" s="281" t="str">
        <f ca="1">no.</f>
        <v/>
      </c>
      <c r="B15" s="281"/>
      <c r="C15" s="282"/>
      <c r="D15" s="282"/>
      <c r="E15" s="283" t="str">
        <f ca="1">position</f>
        <v/>
      </c>
      <c r="F15" s="282"/>
      <c r="G15" s="282"/>
      <c r="H15" s="282"/>
      <c r="I15" s="282"/>
      <c r="J15" s="335"/>
      <c r="K15" s="282"/>
      <c r="L15" s="282"/>
      <c r="M15" s="282"/>
      <c r="N15" s="305"/>
      <c r="O15" s="359"/>
      <c r="P15" s="362" t="str">
        <f ca="1">rescore_patient</f>
        <v/>
      </c>
      <c r="Q15" s="330" t="str">
        <f ca="1">quantity</f>
        <v/>
      </c>
      <c r="R15" s="284"/>
      <c r="S15" s="282"/>
      <c r="T15" s="282"/>
      <c r="U15" s="282"/>
      <c r="V15" s="305"/>
      <c r="W15" s="305"/>
      <c r="X15" s="305"/>
      <c r="Y15" s="282"/>
      <c r="Z15" s="282" t="e" vm="1">
        <f ca="1">_xlfn.IFS(AND(ISNUMBER(SEARCH("N?m l*", CUSTOMER[[#This Row],[Service Type]], 1)), CUSTOMER[[#This Row],[Count ST]] = TRUE), CUSTOMER[[#This Row],[Quantity]], AND($Y$10:$Y15 = TRUE, COUNTIFS($H$10:$H15, CUSTOMER[[#This Row],[Booking]], $J$10:$J15, CUSTOMER[[#This Row],[Order Date]], $F$10:$F15, "&lt;&gt;"&amp;"N?m l*")=1), 1, TRUE,  "")</f>
        <v>#NAME?</v>
      </c>
      <c r="AA15" s="282" t="b">
        <f t="shared" ca="1" si="1"/>
        <v>0</v>
      </c>
      <c r="AB15" s="305"/>
    </row>
    <row r="16" spans="1:31" x14ac:dyDescent="0.25">
      <c r="A16" s="281" t="str">
        <f ca="1">no.</f>
        <v/>
      </c>
      <c r="B16" s="281"/>
      <c r="C16" s="282"/>
      <c r="D16" s="282"/>
      <c r="E16" s="283" t="str">
        <f ca="1">position</f>
        <v/>
      </c>
      <c r="F16" s="282"/>
      <c r="G16" s="282"/>
      <c r="H16" s="282"/>
      <c r="I16" s="282"/>
      <c r="J16" s="335"/>
      <c r="K16" s="282"/>
      <c r="L16" s="282"/>
      <c r="M16" s="282"/>
      <c r="N16" s="305"/>
      <c r="O16" s="359"/>
      <c r="P16" s="362" t="str">
        <f ca="1">rescore_patient</f>
        <v/>
      </c>
      <c r="Q16" s="330" t="str">
        <f ca="1">quantity</f>
        <v/>
      </c>
      <c r="R16" s="284"/>
      <c r="S16" s="282"/>
      <c r="T16" s="282"/>
      <c r="U16" s="282"/>
      <c r="V16" s="305"/>
      <c r="W16" s="305"/>
      <c r="X16" s="305"/>
      <c r="Y16" s="282"/>
      <c r="Z16" s="282" t="e" vm="1">
        <f ca="1">_xlfn.IFS(AND(ISNUMBER(SEARCH("N?m l*", CUSTOMER[[#This Row],[Service Type]], 1)), CUSTOMER[[#This Row],[Count ST]] = TRUE), CUSTOMER[[#This Row],[Quantity]], AND($Y$10:$Y16 = TRUE, COUNTIFS($H$10:$H16, CUSTOMER[[#This Row],[Booking]], $J$10:$J16, CUSTOMER[[#This Row],[Order Date]], $F$10:$F16, "&lt;&gt;"&amp;"N?m l*")=1), 1, TRUE,  "")</f>
        <v>#NAME?</v>
      </c>
      <c r="AA16" s="282" t="b">
        <f t="shared" ca="1" si="1"/>
        <v>0</v>
      </c>
      <c r="AB16" s="305"/>
    </row>
    <row r="17" spans="1:28" x14ac:dyDescent="0.25">
      <c r="A17" s="281" t="str">
        <f ca="1">no.</f>
        <v/>
      </c>
      <c r="B17" s="281"/>
      <c r="C17" s="282"/>
      <c r="D17" s="282"/>
      <c r="E17" s="282" t="str">
        <f ca="1">position</f>
        <v/>
      </c>
      <c r="F17" s="282"/>
      <c r="G17" s="282"/>
      <c r="H17" s="282"/>
      <c r="I17" s="282"/>
      <c r="J17" s="335"/>
      <c r="K17" s="282"/>
      <c r="L17" s="282"/>
      <c r="M17" s="282"/>
      <c r="N17" s="282"/>
      <c r="O17" s="281"/>
      <c r="P17" s="360" t="str">
        <f ca="1">rescore_patient</f>
        <v/>
      </c>
      <c r="Q17" s="330" t="str">
        <f ca="1">quantity</f>
        <v/>
      </c>
      <c r="R17" s="281"/>
      <c r="S17" s="282"/>
      <c r="T17" s="282"/>
      <c r="U17" s="282"/>
      <c r="V17" s="305"/>
      <c r="W17" s="305"/>
      <c r="X17" s="305"/>
      <c r="Y17" s="282"/>
      <c r="Z17" s="282" t="e" vm="1">
        <f ca="1">_xlfn.IFS(AND(ISNUMBER(SEARCH("N?m l*", CUSTOMER[[#This Row],[Service Type]], 1)), CUSTOMER[[#This Row],[Count ST]] = TRUE), CUSTOMER[[#This Row],[Quantity]], AND($Y$10:$Y17 = TRUE, COUNTIFS($H$10:$H17, CUSTOMER[[#This Row],[Booking]], $J$10:$J17, CUSTOMER[[#This Row],[Order Date]], $F$10:$F17, "&lt;&gt;"&amp;"N?m l*")=1), 1, TRUE,  "")</f>
        <v>#NAME?</v>
      </c>
      <c r="AA17" s="282" t="b">
        <f t="shared" ca="1" si="1"/>
        <v>0</v>
      </c>
      <c r="AB17" s="305"/>
    </row>
    <row r="18" spans="1:28" x14ac:dyDescent="0.25">
      <c r="A18" s="281" t="str">
        <f ca="1">no.</f>
        <v/>
      </c>
      <c r="B18" s="281"/>
      <c r="C18" s="282"/>
      <c r="D18" s="282"/>
      <c r="E18" s="282" t="str">
        <f ca="1">position</f>
        <v/>
      </c>
      <c r="F18" s="282"/>
      <c r="G18" s="282"/>
      <c r="H18" s="282"/>
      <c r="I18" s="282"/>
      <c r="J18" s="335"/>
      <c r="K18" s="282"/>
      <c r="L18" s="282"/>
      <c r="M18" s="282"/>
      <c r="N18" s="282"/>
      <c r="O18" s="281"/>
      <c r="P18" s="360" t="str">
        <f ca="1">rescore_patient</f>
        <v/>
      </c>
      <c r="Q18" s="330" t="str">
        <f ca="1">quantity</f>
        <v/>
      </c>
      <c r="R18" s="281"/>
      <c r="S18" s="282"/>
      <c r="T18" s="282"/>
      <c r="U18" s="282"/>
      <c r="V18" s="305"/>
      <c r="W18" s="305"/>
      <c r="X18" s="305"/>
      <c r="Y18" s="282"/>
      <c r="Z18" s="282" t="e" vm="1">
        <f ca="1">_xlfn.IFS(AND(ISNUMBER(SEARCH("N?m l*", CUSTOMER[[#This Row],[Service Type]], 1)), CUSTOMER[[#This Row],[Count ST]] = TRUE), CUSTOMER[[#This Row],[Quantity]], AND($Y$10:$Y18 = TRUE, COUNTIFS($H$10:$H18, CUSTOMER[[#This Row],[Booking]], $J$10:$J18, CUSTOMER[[#This Row],[Order Date]], $F$10:$F18, "&lt;&gt;"&amp;"N?m l*")=1), 1, TRUE,  "")</f>
        <v>#NAME?</v>
      </c>
      <c r="AA18" s="282" t="b">
        <f t="shared" ca="1" si="1"/>
        <v>0</v>
      </c>
      <c r="AB18" s="305"/>
    </row>
    <row r="19" spans="1:28" x14ac:dyDescent="0.25">
      <c r="A19" s="281" t="str">
        <f ca="1">no.</f>
        <v/>
      </c>
      <c r="B19" s="281"/>
      <c r="C19" s="282"/>
      <c r="D19" s="282"/>
      <c r="E19" s="282" t="str">
        <f ca="1">position</f>
        <v/>
      </c>
      <c r="F19" s="282"/>
      <c r="G19" s="282"/>
      <c r="H19" s="282"/>
      <c r="I19" s="282"/>
      <c r="J19" s="335"/>
      <c r="K19" s="282"/>
      <c r="L19" s="282"/>
      <c r="M19" s="282"/>
      <c r="N19" s="282"/>
      <c r="O19" s="281"/>
      <c r="P19" s="360" t="str">
        <f ca="1">rescore_patient</f>
        <v/>
      </c>
      <c r="Q19" s="330" t="str">
        <f ca="1">quantity</f>
        <v/>
      </c>
      <c r="R19" s="281"/>
      <c r="S19" s="282"/>
      <c r="T19" s="282"/>
      <c r="U19" s="282"/>
      <c r="V19" s="305"/>
      <c r="W19" s="305"/>
      <c r="X19" s="305"/>
      <c r="Y19" s="282"/>
      <c r="Z19" s="282" t="e" vm="1">
        <f ca="1">_xlfn.IFS(AND(ISNUMBER(SEARCH("N?m l*", CUSTOMER[[#This Row],[Service Type]], 1)), CUSTOMER[[#This Row],[Count ST]] = TRUE), CUSTOMER[[#This Row],[Quantity]], AND($Y$10:$Y19 = TRUE, COUNTIFS($H$10:$H19, CUSTOMER[[#This Row],[Booking]], $J$10:$J19, CUSTOMER[[#This Row],[Order Date]], $F$10:$F19, "&lt;&gt;"&amp;"N?m l*")=1), 1, TRUE,  "")</f>
        <v>#NAME?</v>
      </c>
      <c r="AA19" s="282" t="b">
        <f t="shared" ca="1" si="1"/>
        <v>0</v>
      </c>
      <c r="AB19" s="305"/>
    </row>
    <row r="20" spans="1:28" x14ac:dyDescent="0.25">
      <c r="A20" s="281" t="str">
        <f ca="1">no.</f>
        <v/>
      </c>
      <c r="B20" s="281"/>
      <c r="C20" s="282"/>
      <c r="D20" s="282"/>
      <c r="E20" s="283" t="str">
        <f ca="1">position</f>
        <v/>
      </c>
      <c r="F20" s="282"/>
      <c r="G20" s="282"/>
      <c r="H20" s="282"/>
      <c r="I20" s="282"/>
      <c r="J20" s="335"/>
      <c r="K20" s="282"/>
      <c r="L20" s="282"/>
      <c r="M20" s="282"/>
      <c r="N20" s="282"/>
      <c r="O20" s="281"/>
      <c r="P20" s="360" t="str">
        <f ca="1">rescore_patient</f>
        <v/>
      </c>
      <c r="Q20" s="330" t="str">
        <f ca="1">quantity</f>
        <v/>
      </c>
      <c r="R20" s="284"/>
      <c r="S20" s="282"/>
      <c r="T20" s="282"/>
      <c r="U20" s="282"/>
      <c r="V20" s="305"/>
      <c r="W20" s="305"/>
      <c r="X20" s="305"/>
      <c r="Y20" s="282"/>
      <c r="Z20" s="282" t="e" vm="1">
        <f ca="1">_xlfn.IFS(AND(ISNUMBER(SEARCH("N?m l*", CUSTOMER[[#This Row],[Service Type]], 1)), CUSTOMER[[#This Row],[Count ST]] = TRUE), CUSTOMER[[#This Row],[Quantity]], AND($Y$10:$Y20 = TRUE, COUNTIFS($H$10:$H20, CUSTOMER[[#This Row],[Booking]], $J$10:$J20, CUSTOMER[[#This Row],[Order Date]], $F$10:$F20, "&lt;&gt;"&amp;"N?m l*")=1), 1, TRUE,  "")</f>
        <v>#NAME?</v>
      </c>
      <c r="AA20" s="282" t="b">
        <f t="shared" ca="1" si="1"/>
        <v>0</v>
      </c>
      <c r="AB20" s="305"/>
    </row>
    <row r="21" spans="1:28" x14ac:dyDescent="0.25">
      <c r="A21" s="281" t="str">
        <f ca="1">no.</f>
        <v/>
      </c>
      <c r="B21" s="281"/>
      <c r="C21" s="282"/>
      <c r="D21" s="282"/>
      <c r="E21" s="282" t="str">
        <f ca="1">position</f>
        <v/>
      </c>
      <c r="F21" s="282"/>
      <c r="G21" s="282"/>
      <c r="H21" s="282"/>
      <c r="I21" s="282"/>
      <c r="J21" s="335"/>
      <c r="K21" s="282"/>
      <c r="L21" s="282"/>
      <c r="M21" s="282"/>
      <c r="N21" s="282"/>
      <c r="O21" s="281"/>
      <c r="P21" s="360" t="str">
        <f ca="1">rescore_patient</f>
        <v/>
      </c>
      <c r="Q21" s="330" t="str">
        <f ca="1">quantity</f>
        <v/>
      </c>
      <c r="R21" s="281"/>
      <c r="S21" s="282"/>
      <c r="T21" s="282"/>
      <c r="U21" s="282"/>
      <c r="V21" s="305"/>
      <c r="W21" s="305"/>
      <c r="X21" s="305"/>
      <c r="Y21" s="282"/>
      <c r="Z21" s="282" t="e" vm="1">
        <f ca="1">_xlfn.IFS(AND(ISNUMBER(SEARCH("N?m l*", CUSTOMER[[#This Row],[Service Type]], 1)), CUSTOMER[[#This Row],[Count ST]] = TRUE), CUSTOMER[[#This Row],[Quantity]], AND($Y$10:$Y21 = TRUE, COUNTIFS($H$10:$H21, CUSTOMER[[#This Row],[Booking]], $J$10:$J21, CUSTOMER[[#This Row],[Order Date]], $F$10:$F21, "&lt;&gt;"&amp;"N?m l*")=1), 1, TRUE,  "")</f>
        <v>#NAME?</v>
      </c>
      <c r="AA21" s="282" t="b">
        <f t="shared" ca="1" si="1"/>
        <v>0</v>
      </c>
      <c r="AB21" s="305"/>
    </row>
    <row r="22" spans="1:28" ht="15.75" customHeight="1" x14ac:dyDescent="0.25">
      <c r="A22" s="281" t="str">
        <f ca="1">no.</f>
        <v/>
      </c>
      <c r="B22" s="281"/>
      <c r="C22" s="282"/>
      <c r="D22" s="282"/>
      <c r="E22" s="282" t="str">
        <f ca="1">position</f>
        <v/>
      </c>
      <c r="F22" s="282"/>
      <c r="G22" s="282"/>
      <c r="H22" s="282"/>
      <c r="I22" s="282"/>
      <c r="J22" s="335"/>
      <c r="K22" s="282"/>
      <c r="L22" s="282"/>
      <c r="M22" s="282"/>
      <c r="N22" s="282"/>
      <c r="O22" s="281"/>
      <c r="P22" s="360" t="str">
        <f ca="1">rescore_patient</f>
        <v/>
      </c>
      <c r="Q22" s="330" t="str">
        <f ca="1">quantity</f>
        <v/>
      </c>
      <c r="R22" s="281"/>
      <c r="S22" s="282"/>
      <c r="T22" s="282"/>
      <c r="U22" s="282"/>
      <c r="V22" s="305"/>
      <c r="W22" s="305"/>
      <c r="X22" s="305"/>
      <c r="Y22" s="282"/>
      <c r="Z22" s="282" t="e" vm="1">
        <f ca="1">_xlfn.IFS(AND(ISNUMBER(SEARCH("N?m l*", CUSTOMER[[#This Row],[Service Type]], 1)), CUSTOMER[[#This Row],[Count ST]] = TRUE), CUSTOMER[[#This Row],[Quantity]], AND($Y$10:$Y22 = TRUE, COUNTIFS($H$10:$H22, CUSTOMER[[#This Row],[Booking]], $J$10:$J22, CUSTOMER[[#This Row],[Order Date]], $F$10:$F22, "&lt;&gt;"&amp;"N?m l*")=1), 1, TRUE,  "")</f>
        <v>#NAME?</v>
      </c>
      <c r="AA22" s="282" t="b">
        <f t="shared" ca="1" si="1"/>
        <v>0</v>
      </c>
      <c r="AB22" s="305"/>
    </row>
    <row r="23" spans="1:28" x14ac:dyDescent="0.25">
      <c r="A23" s="281" t="str">
        <f ca="1">no.</f>
        <v/>
      </c>
      <c r="B23" s="281"/>
      <c r="C23" s="282"/>
      <c r="D23" s="282"/>
      <c r="E23" s="282" t="str">
        <f ca="1">position</f>
        <v/>
      </c>
      <c r="F23" s="282"/>
      <c r="G23" s="282"/>
      <c r="H23" s="282"/>
      <c r="I23" s="282"/>
      <c r="J23" s="335"/>
      <c r="K23" s="282"/>
      <c r="L23" s="282"/>
      <c r="M23" s="282"/>
      <c r="N23" s="282"/>
      <c r="O23" s="281"/>
      <c r="P23" s="360" t="str">
        <f ca="1">rescore_patient</f>
        <v/>
      </c>
      <c r="Q23" s="330" t="str">
        <f ca="1">quantity</f>
        <v/>
      </c>
      <c r="R23" s="281"/>
      <c r="S23" s="282"/>
      <c r="T23" s="282"/>
      <c r="U23" s="282"/>
      <c r="V23" s="305"/>
      <c r="W23" s="305"/>
      <c r="X23" s="305"/>
      <c r="Y23" s="282"/>
      <c r="Z23" s="282" t="e" vm="1">
        <f ca="1">_xlfn.IFS(AND(ISNUMBER(SEARCH("N?m l*", CUSTOMER[[#This Row],[Service Type]], 1)), CUSTOMER[[#This Row],[Count ST]] = TRUE), CUSTOMER[[#This Row],[Quantity]], AND($Y$10:$Y23 = TRUE, COUNTIFS($H$10:$H23, CUSTOMER[[#This Row],[Booking]], $J$10:$J23, CUSTOMER[[#This Row],[Order Date]], $F$10:$F23, "&lt;&gt;"&amp;"N?m l*")=1), 1, TRUE,  "")</f>
        <v>#NAME?</v>
      </c>
      <c r="AA23" s="282" t="b">
        <f t="shared" ca="1" si="1"/>
        <v>0</v>
      </c>
      <c r="AB23" s="305"/>
    </row>
    <row r="24" spans="1:28" x14ac:dyDescent="0.25">
      <c r="A24" s="281" t="str">
        <f ca="1">no.</f>
        <v/>
      </c>
      <c r="B24" s="281"/>
      <c r="C24" s="282"/>
      <c r="D24" s="282"/>
      <c r="E24" s="282" t="str">
        <f ca="1">position</f>
        <v/>
      </c>
      <c r="F24" s="282"/>
      <c r="G24" s="282"/>
      <c r="H24" s="282"/>
      <c r="I24" s="282"/>
      <c r="J24" s="335"/>
      <c r="K24" s="282"/>
      <c r="L24" s="282"/>
      <c r="M24" s="282"/>
      <c r="N24" s="282"/>
      <c r="O24" s="281"/>
      <c r="P24" s="360" t="str">
        <f ca="1">rescore_patient</f>
        <v/>
      </c>
      <c r="Q24" s="330" t="str">
        <f ca="1">quantity</f>
        <v/>
      </c>
      <c r="R24" s="281"/>
      <c r="S24" s="282"/>
      <c r="T24" s="282"/>
      <c r="U24" s="282"/>
      <c r="V24" s="305"/>
      <c r="W24" s="305"/>
      <c r="X24" s="305"/>
      <c r="Y24" s="282"/>
      <c r="Z24" s="282" t="e" vm="1">
        <f ca="1">_xlfn.IFS(AND(ISNUMBER(SEARCH("N?m l*", CUSTOMER[[#This Row],[Service Type]], 1)), CUSTOMER[[#This Row],[Count ST]] = TRUE), CUSTOMER[[#This Row],[Quantity]], AND($Y$10:$Y24 = TRUE, COUNTIFS($H$10:$H24, CUSTOMER[[#This Row],[Booking]], $J$10:$J24, CUSTOMER[[#This Row],[Order Date]], $F$10:$F24, "&lt;&gt;"&amp;"N?m l*")=1), 1, TRUE,  "")</f>
        <v>#NAME?</v>
      </c>
      <c r="AA24" s="282" t="b">
        <f t="shared" ca="1" si="1"/>
        <v>0</v>
      </c>
      <c r="AB24" s="305"/>
    </row>
    <row r="25" spans="1:28" x14ac:dyDescent="0.25">
      <c r="A25" s="281" t="str">
        <f ca="1">no.</f>
        <v/>
      </c>
      <c r="B25" s="281"/>
      <c r="C25" s="282"/>
      <c r="D25" s="282"/>
      <c r="E25" s="282" t="str">
        <f ca="1">position</f>
        <v/>
      </c>
      <c r="F25" s="282"/>
      <c r="G25" s="282"/>
      <c r="H25" s="282"/>
      <c r="I25" s="282"/>
      <c r="J25" s="335"/>
      <c r="K25" s="282"/>
      <c r="L25" s="282"/>
      <c r="M25" s="282"/>
      <c r="N25" s="282"/>
      <c r="O25" s="281"/>
      <c r="P25" s="360" t="str">
        <f ca="1">rescore_patient</f>
        <v/>
      </c>
      <c r="Q25" s="330" t="str">
        <f ca="1">quantity</f>
        <v/>
      </c>
      <c r="R25" s="281"/>
      <c r="S25" s="282"/>
      <c r="T25" s="282"/>
      <c r="U25" s="282"/>
      <c r="V25" s="305"/>
      <c r="W25" s="305"/>
      <c r="X25" s="305"/>
      <c r="Y25" s="282"/>
      <c r="Z25" s="282" t="e" vm="1">
        <f ca="1">_xlfn.IFS(AND(ISNUMBER(SEARCH("N?m l*", CUSTOMER[[#This Row],[Service Type]], 1)), CUSTOMER[[#This Row],[Count ST]] = TRUE), CUSTOMER[[#This Row],[Quantity]], AND($Y$10:$Y25 = TRUE, COUNTIFS($H$10:$H25, CUSTOMER[[#This Row],[Booking]], $J$10:$J25, CUSTOMER[[#This Row],[Order Date]], $F$10:$F25, "&lt;&gt;"&amp;"N?m l*")=1), 1, TRUE,  "")</f>
        <v>#NAME?</v>
      </c>
      <c r="AA25" s="282" t="b">
        <f t="shared" ca="1" si="1"/>
        <v>0</v>
      </c>
      <c r="AB25" s="305"/>
    </row>
    <row r="26" spans="1:28" x14ac:dyDescent="0.25">
      <c r="A26" s="281" t="str">
        <f ca="1">no.</f>
        <v/>
      </c>
      <c r="B26" s="281"/>
      <c r="C26" s="282"/>
      <c r="D26" s="282"/>
      <c r="E26" s="282" t="str">
        <f ca="1">position</f>
        <v/>
      </c>
      <c r="F26" s="282"/>
      <c r="G26" s="282"/>
      <c r="H26" s="282"/>
      <c r="I26" s="282"/>
      <c r="J26" s="335"/>
      <c r="K26" s="282"/>
      <c r="L26" s="282"/>
      <c r="M26" s="282"/>
      <c r="N26" s="282"/>
      <c r="O26" s="281"/>
      <c r="P26" s="360" t="str">
        <f ca="1">rescore_patient</f>
        <v/>
      </c>
      <c r="Q26" s="330" t="str">
        <f ca="1">quantity</f>
        <v/>
      </c>
      <c r="R26" s="281"/>
      <c r="S26" s="282"/>
      <c r="T26" s="282"/>
      <c r="U26" s="282"/>
      <c r="V26" s="305"/>
      <c r="W26" s="305"/>
      <c r="X26" s="305"/>
      <c r="Y26" s="282"/>
      <c r="Z26" s="282" t="e" vm="1">
        <f ca="1">_xlfn.IFS(AND(ISNUMBER(SEARCH("N?m l*", CUSTOMER[[#This Row],[Service Type]], 1)), CUSTOMER[[#This Row],[Count ST]] = TRUE), CUSTOMER[[#This Row],[Quantity]], AND($Y$10:$Y26 = TRUE, COUNTIFS($H$10:$H26, CUSTOMER[[#This Row],[Booking]], $J$10:$J26, CUSTOMER[[#This Row],[Order Date]], $F$10:$F26, "&lt;&gt;"&amp;"N?m l*")=1), 1, TRUE,  "")</f>
        <v>#NAME?</v>
      </c>
      <c r="AA26" s="282" t="b">
        <f t="shared" ca="1" si="1"/>
        <v>0</v>
      </c>
      <c r="AB26" s="305"/>
    </row>
    <row r="27" spans="1:28" x14ac:dyDescent="0.25">
      <c r="A27" s="281" t="str">
        <f ca="1">no.</f>
        <v/>
      </c>
      <c r="B27" s="281"/>
      <c r="C27" s="282"/>
      <c r="D27" s="282"/>
      <c r="E27" s="282" t="str">
        <f ca="1">position</f>
        <v/>
      </c>
      <c r="F27" s="282"/>
      <c r="G27" s="282"/>
      <c r="H27" s="282"/>
      <c r="I27" s="282"/>
      <c r="J27" s="335"/>
      <c r="K27" s="282"/>
      <c r="L27" s="282"/>
      <c r="M27" s="282"/>
      <c r="N27" s="282"/>
      <c r="O27" s="281"/>
      <c r="P27" s="360" t="str">
        <f ca="1">rescore_patient</f>
        <v/>
      </c>
      <c r="Q27" s="330" t="str">
        <f ca="1">quantity</f>
        <v/>
      </c>
      <c r="R27" s="281"/>
      <c r="S27" s="282"/>
      <c r="T27" s="282"/>
      <c r="U27" s="282"/>
      <c r="V27" s="305"/>
      <c r="W27" s="305"/>
      <c r="X27" s="305"/>
      <c r="Y27" s="282"/>
      <c r="Z27" s="282" t="e" vm="1">
        <f ca="1">_xlfn.IFS(AND(ISNUMBER(SEARCH("N?m l*", CUSTOMER[[#This Row],[Service Type]], 1)), CUSTOMER[[#This Row],[Count ST]] = TRUE), CUSTOMER[[#This Row],[Quantity]], AND($Y$10:$Y27 = TRUE, COUNTIFS($H$10:$H27, CUSTOMER[[#This Row],[Booking]], $J$10:$J27, CUSTOMER[[#This Row],[Order Date]], $F$10:$F27, "&lt;&gt;"&amp;"N?m l*")=1), 1, TRUE,  "")</f>
        <v>#NAME?</v>
      </c>
      <c r="AA27" s="282" t="b">
        <f t="shared" ca="1" si="1"/>
        <v>0</v>
      </c>
      <c r="AB27" s="305"/>
    </row>
    <row r="28" spans="1:28" x14ac:dyDescent="0.25">
      <c r="A28" s="281" t="str">
        <f ca="1">no.</f>
        <v/>
      </c>
      <c r="B28" s="281"/>
      <c r="C28" s="282"/>
      <c r="D28" s="282"/>
      <c r="E28" s="282" t="str">
        <f ca="1">position</f>
        <v/>
      </c>
      <c r="F28" s="282"/>
      <c r="G28" s="282"/>
      <c r="H28" s="282"/>
      <c r="I28" s="282"/>
      <c r="J28" s="335"/>
      <c r="K28" s="282"/>
      <c r="L28" s="282"/>
      <c r="M28" s="282"/>
      <c r="N28" s="282"/>
      <c r="O28" s="281"/>
      <c r="P28" s="360" t="str">
        <f ca="1">rescore_patient</f>
        <v/>
      </c>
      <c r="Q28" s="330" t="str">
        <f ca="1">quantity</f>
        <v/>
      </c>
      <c r="R28" s="281"/>
      <c r="S28" s="282"/>
      <c r="T28" s="282"/>
      <c r="U28" s="282"/>
      <c r="V28" s="305"/>
      <c r="W28" s="305"/>
      <c r="X28" s="305"/>
      <c r="Y28" s="282"/>
      <c r="Z28" s="282" t="e" vm="1">
        <f ca="1">_xlfn.IFS(AND(ISNUMBER(SEARCH("N?m l*", CUSTOMER[[#This Row],[Service Type]], 1)), CUSTOMER[[#This Row],[Count ST]] = TRUE), CUSTOMER[[#This Row],[Quantity]], AND($Y$10:$Y28 = TRUE, COUNTIFS($H$10:$H28, CUSTOMER[[#This Row],[Booking]], $J$10:$J28, CUSTOMER[[#This Row],[Order Date]], $F$10:$F28, "&lt;&gt;"&amp;"N?m l*")=1), 1, TRUE,  "")</f>
        <v>#NAME?</v>
      </c>
      <c r="AA28" s="282" t="b">
        <f t="shared" ca="1" si="1"/>
        <v>0</v>
      </c>
      <c r="AB28" s="305"/>
    </row>
    <row r="29" spans="1:28" x14ac:dyDescent="0.25">
      <c r="A29" s="281" t="str">
        <f ca="1">no.</f>
        <v/>
      </c>
      <c r="B29" s="281"/>
      <c r="C29" s="282"/>
      <c r="D29" s="282"/>
      <c r="E29" s="282" t="str">
        <f ca="1">position</f>
        <v/>
      </c>
      <c r="F29" s="282"/>
      <c r="G29" s="282"/>
      <c r="H29" s="282"/>
      <c r="I29" s="282"/>
      <c r="J29" s="335"/>
      <c r="K29" s="282"/>
      <c r="L29" s="282"/>
      <c r="M29" s="282"/>
      <c r="N29" s="282"/>
      <c r="O29" s="281"/>
      <c r="P29" s="360" t="str">
        <f ca="1">rescore_patient</f>
        <v/>
      </c>
      <c r="Q29" s="330" t="str">
        <f ca="1">quantity</f>
        <v/>
      </c>
      <c r="R29" s="281"/>
      <c r="S29" s="282"/>
      <c r="T29" s="282"/>
      <c r="U29" s="282"/>
      <c r="V29" s="305"/>
      <c r="W29" s="305"/>
      <c r="X29" s="305"/>
      <c r="Y29" s="282"/>
      <c r="Z29" s="282" t="e" vm="1">
        <f ca="1">_xlfn.IFS(AND(ISNUMBER(SEARCH("N?m l*", CUSTOMER[[#This Row],[Service Type]], 1)), CUSTOMER[[#This Row],[Count ST]] = TRUE), CUSTOMER[[#This Row],[Quantity]], AND($Y$10:$Y29 = TRUE, COUNTIFS($H$10:$H29, CUSTOMER[[#This Row],[Booking]], $J$10:$J29, CUSTOMER[[#This Row],[Order Date]], $F$10:$F29, "&lt;&gt;"&amp;"N?m l*")=1), 1, TRUE,  "")</f>
        <v>#NAME?</v>
      </c>
      <c r="AA29" s="282" t="b">
        <f t="shared" ca="1" si="1"/>
        <v>0</v>
      </c>
      <c r="AB29" s="305"/>
    </row>
    <row r="30" spans="1:28" x14ac:dyDescent="0.25">
      <c r="A30" s="281" t="str">
        <f ca="1">no.</f>
        <v/>
      </c>
      <c r="B30" s="281"/>
      <c r="C30" s="282"/>
      <c r="D30" s="282"/>
      <c r="E30" s="282" t="str">
        <f ca="1">position</f>
        <v/>
      </c>
      <c r="F30" s="282"/>
      <c r="G30" s="282"/>
      <c r="H30" s="282"/>
      <c r="I30" s="282"/>
      <c r="J30" s="335"/>
      <c r="K30" s="282"/>
      <c r="L30" s="282"/>
      <c r="M30" s="282"/>
      <c r="N30" s="282"/>
      <c r="O30" s="281"/>
      <c r="P30" s="360" t="str">
        <f ca="1">rescore_patient</f>
        <v/>
      </c>
      <c r="Q30" s="330" t="str">
        <f ca="1">quantity</f>
        <v/>
      </c>
      <c r="R30" s="281"/>
      <c r="S30" s="282"/>
      <c r="T30" s="282"/>
      <c r="U30" s="282"/>
      <c r="V30" s="305"/>
      <c r="W30" s="305"/>
      <c r="X30" s="305"/>
      <c r="Y30" s="282"/>
      <c r="Z30" s="282" t="e" vm="1">
        <f ca="1">_xlfn.IFS(AND(ISNUMBER(SEARCH("N?m l*", CUSTOMER[[#This Row],[Service Type]], 1)), CUSTOMER[[#This Row],[Count ST]] = TRUE), CUSTOMER[[#This Row],[Quantity]], AND($Y$10:$Y30 = TRUE, COUNTIFS($H$10:$H30, CUSTOMER[[#This Row],[Booking]], $J$10:$J30, CUSTOMER[[#This Row],[Order Date]], $F$10:$F30, "&lt;&gt;"&amp;"N?m l*")=1), 1, TRUE,  "")</f>
        <v>#NAME?</v>
      </c>
      <c r="AA30" s="282" t="b">
        <f t="shared" ca="1" si="1"/>
        <v>0</v>
      </c>
      <c r="AB30" s="305"/>
    </row>
    <row r="31" spans="1:28" x14ac:dyDescent="0.25">
      <c r="A31" s="281" t="str">
        <f ca="1">no.</f>
        <v/>
      </c>
      <c r="B31" s="281"/>
      <c r="C31" s="282"/>
      <c r="D31" s="282"/>
      <c r="E31" s="282" t="str">
        <f ca="1">position</f>
        <v/>
      </c>
      <c r="F31" s="282"/>
      <c r="G31" s="282"/>
      <c r="H31" s="282"/>
      <c r="I31" s="282"/>
      <c r="J31" s="335"/>
      <c r="K31" s="282"/>
      <c r="L31" s="282"/>
      <c r="M31" s="282"/>
      <c r="N31" s="282"/>
      <c r="O31" s="281"/>
      <c r="P31" s="360" t="str">
        <f ca="1">rescore_patient</f>
        <v/>
      </c>
      <c r="Q31" s="330" t="str">
        <f ca="1">quantity</f>
        <v/>
      </c>
      <c r="R31" s="281"/>
      <c r="S31" s="282"/>
      <c r="T31" s="282"/>
      <c r="U31" s="282"/>
      <c r="V31" s="305"/>
      <c r="W31" s="305"/>
      <c r="X31" s="305"/>
      <c r="Y31" s="282"/>
      <c r="Z31" s="282" t="e" vm="1">
        <f ca="1">_xlfn.IFS(AND(ISNUMBER(SEARCH("N?m l*", CUSTOMER[[#This Row],[Service Type]], 1)), CUSTOMER[[#This Row],[Count ST]] = TRUE), CUSTOMER[[#This Row],[Quantity]], AND($Y$10:$Y31 = TRUE, COUNTIFS($H$10:$H31, CUSTOMER[[#This Row],[Booking]], $J$10:$J31, CUSTOMER[[#This Row],[Order Date]], $F$10:$F31, "&lt;&gt;"&amp;"N?m l*")=1), 1, TRUE,  "")</f>
        <v>#NAME?</v>
      </c>
      <c r="AA31" s="282" t="b">
        <f t="shared" ca="1" si="1"/>
        <v>0</v>
      </c>
      <c r="AB31" s="305"/>
    </row>
    <row r="32" spans="1:28" x14ac:dyDescent="0.25">
      <c r="A32" s="281" t="str">
        <f ca="1">no.</f>
        <v/>
      </c>
      <c r="B32" s="281"/>
      <c r="C32" s="282"/>
      <c r="D32" s="282"/>
      <c r="E32" s="282" t="str">
        <f ca="1">position</f>
        <v/>
      </c>
      <c r="F32" s="282"/>
      <c r="G32" s="282"/>
      <c r="H32" s="282"/>
      <c r="I32" s="282"/>
      <c r="J32" s="335"/>
      <c r="K32" s="282"/>
      <c r="L32" s="282"/>
      <c r="M32" s="282"/>
      <c r="N32" s="282"/>
      <c r="O32" s="281"/>
      <c r="P32" s="360" t="str">
        <f ca="1">rescore_patient</f>
        <v/>
      </c>
      <c r="Q32" s="330" t="str">
        <f ca="1">quantity</f>
        <v/>
      </c>
      <c r="R32" s="281"/>
      <c r="S32" s="282"/>
      <c r="T32" s="282"/>
      <c r="U32" s="282"/>
      <c r="V32" s="305"/>
      <c r="W32" s="305"/>
      <c r="X32" s="305"/>
      <c r="Y32" s="282"/>
      <c r="Z32" s="282" t="e" vm="1">
        <f ca="1">_xlfn.IFS(AND(ISNUMBER(SEARCH("N?m l*", CUSTOMER[[#This Row],[Service Type]], 1)), CUSTOMER[[#This Row],[Count ST]] = TRUE), CUSTOMER[[#This Row],[Quantity]], AND($Y$10:$Y32 = TRUE, COUNTIFS($H$10:$H32, CUSTOMER[[#This Row],[Booking]], $J$10:$J32, CUSTOMER[[#This Row],[Order Date]], $F$10:$F32, "&lt;&gt;"&amp;"N?m l*")=1), 1, TRUE,  "")</f>
        <v>#NAME?</v>
      </c>
      <c r="AA32" s="282" t="b">
        <f t="shared" ca="1" si="1"/>
        <v>0</v>
      </c>
      <c r="AB32" s="305"/>
    </row>
    <row r="33" spans="1:28" x14ac:dyDescent="0.25">
      <c r="A33" s="281" t="str">
        <f ca="1">no.</f>
        <v/>
      </c>
      <c r="B33" s="281"/>
      <c r="C33" s="282"/>
      <c r="D33" s="282"/>
      <c r="E33" s="282" t="str">
        <f ca="1">position</f>
        <v/>
      </c>
      <c r="F33" s="282"/>
      <c r="G33" s="282"/>
      <c r="H33" s="282"/>
      <c r="I33" s="282"/>
      <c r="J33" s="335"/>
      <c r="K33" s="282"/>
      <c r="L33" s="282"/>
      <c r="M33" s="282"/>
      <c r="N33" s="282"/>
      <c r="O33" s="281"/>
      <c r="P33" s="360" t="str">
        <f ca="1">rescore_patient</f>
        <v/>
      </c>
      <c r="Q33" s="330" t="str">
        <f ca="1">quantity</f>
        <v/>
      </c>
      <c r="R33" s="281"/>
      <c r="S33" s="282"/>
      <c r="T33" s="282"/>
      <c r="U33" s="282"/>
      <c r="V33" s="305"/>
      <c r="W33" s="305"/>
      <c r="X33" s="305"/>
      <c r="Y33" s="282"/>
      <c r="Z33" s="282" t="e" vm="1">
        <f ca="1">_xlfn.IFS(AND(ISNUMBER(SEARCH("N?m l*", CUSTOMER[[#This Row],[Service Type]], 1)), CUSTOMER[[#This Row],[Count ST]] = TRUE), CUSTOMER[[#This Row],[Quantity]], AND($Y$10:$Y33 = TRUE, COUNTIFS($H$10:$H33, CUSTOMER[[#This Row],[Booking]], $J$10:$J33, CUSTOMER[[#This Row],[Order Date]], $F$10:$F33, "&lt;&gt;"&amp;"N?m l*")=1), 1, TRUE,  "")</f>
        <v>#NAME?</v>
      </c>
      <c r="AA33" s="282" t="b">
        <f t="shared" ca="1" si="1"/>
        <v>0</v>
      </c>
      <c r="AB33" s="305"/>
    </row>
    <row r="34" spans="1:28" x14ac:dyDescent="0.25">
      <c r="A34" s="281" t="str">
        <f ca="1">no.</f>
        <v/>
      </c>
      <c r="B34" s="281"/>
      <c r="C34" s="282"/>
      <c r="D34" s="282"/>
      <c r="E34" s="282" t="str">
        <f ca="1">position</f>
        <v/>
      </c>
      <c r="F34" s="282"/>
      <c r="G34" s="282"/>
      <c r="H34" s="282"/>
      <c r="I34" s="282"/>
      <c r="J34" s="335"/>
      <c r="K34" s="282"/>
      <c r="L34" s="282"/>
      <c r="M34" s="282"/>
      <c r="N34" s="282"/>
      <c r="O34" s="281"/>
      <c r="P34" s="360" t="str">
        <f ca="1">rescore_patient</f>
        <v/>
      </c>
      <c r="Q34" s="330" t="str">
        <f ca="1">quantity</f>
        <v/>
      </c>
      <c r="R34" s="281"/>
      <c r="S34" s="282"/>
      <c r="T34" s="282"/>
      <c r="U34" s="282"/>
      <c r="V34" s="305"/>
      <c r="W34" s="305"/>
      <c r="X34" s="305"/>
      <c r="Y34" s="282"/>
      <c r="Z34" s="282" t="e" vm="1">
        <f ca="1">_xlfn.IFS(AND(ISNUMBER(SEARCH("N?m l*", CUSTOMER[[#This Row],[Service Type]], 1)), CUSTOMER[[#This Row],[Count ST]] = TRUE), CUSTOMER[[#This Row],[Quantity]], AND($Y$10:$Y34 = TRUE, COUNTIFS($H$10:$H34, CUSTOMER[[#This Row],[Booking]], $J$10:$J34, CUSTOMER[[#This Row],[Order Date]], $F$10:$F34, "&lt;&gt;"&amp;"N?m l*")=1), 1, TRUE,  "")</f>
        <v>#NAME?</v>
      </c>
      <c r="AA34" s="282" t="b">
        <f t="shared" ca="1" si="1"/>
        <v>0</v>
      </c>
      <c r="AB34" s="305"/>
    </row>
    <row r="35" spans="1:28" x14ac:dyDescent="0.25">
      <c r="A35" s="281" t="str">
        <f ca="1">no.</f>
        <v/>
      </c>
      <c r="B35" s="281"/>
      <c r="C35" s="282"/>
      <c r="D35" s="282"/>
      <c r="E35" s="282" t="str">
        <f ca="1">position</f>
        <v/>
      </c>
      <c r="F35" s="282"/>
      <c r="G35" s="282"/>
      <c r="H35" s="282"/>
      <c r="I35" s="282"/>
      <c r="J35" s="335"/>
      <c r="K35" s="282"/>
      <c r="L35" s="282"/>
      <c r="M35" s="282"/>
      <c r="N35" s="282"/>
      <c r="O35" s="281"/>
      <c r="P35" s="360" t="str">
        <f ca="1">rescore_patient</f>
        <v/>
      </c>
      <c r="Q35" s="330" t="str">
        <f ca="1">quantity</f>
        <v/>
      </c>
      <c r="R35" s="281"/>
      <c r="S35" s="282"/>
      <c r="T35" s="282"/>
      <c r="U35" s="282"/>
      <c r="V35" s="305"/>
      <c r="W35" s="305"/>
      <c r="X35" s="305"/>
      <c r="Y35" s="282"/>
      <c r="Z35" s="282" t="e" vm="1">
        <f ca="1">_xlfn.IFS(AND(ISNUMBER(SEARCH("N?m l*", CUSTOMER[[#This Row],[Service Type]], 1)), CUSTOMER[[#This Row],[Count ST]] = TRUE), CUSTOMER[[#This Row],[Quantity]], AND($Y$10:$Y35 = TRUE, COUNTIFS($H$10:$H35, CUSTOMER[[#This Row],[Booking]], $J$10:$J35, CUSTOMER[[#This Row],[Order Date]], $F$10:$F35, "&lt;&gt;"&amp;"N?m l*")=1), 1, TRUE,  "")</f>
        <v>#NAME?</v>
      </c>
      <c r="AA35" s="282" t="b">
        <f t="shared" ca="1" si="1"/>
        <v>0</v>
      </c>
      <c r="AB35" s="305"/>
    </row>
    <row r="36" spans="1:28" x14ac:dyDescent="0.25">
      <c r="A36" s="281" t="str">
        <f ca="1">no.</f>
        <v/>
      </c>
      <c r="B36" s="281"/>
      <c r="C36" s="282"/>
      <c r="D36" s="282"/>
      <c r="E36" s="282" t="str">
        <f ca="1">position</f>
        <v/>
      </c>
      <c r="F36" s="282"/>
      <c r="G36" s="282"/>
      <c r="H36" s="282"/>
      <c r="I36" s="282"/>
      <c r="J36" s="335"/>
      <c r="K36" s="282"/>
      <c r="L36" s="282"/>
      <c r="M36" s="282"/>
      <c r="N36" s="282"/>
      <c r="O36" s="281"/>
      <c r="P36" s="360" t="str">
        <f ca="1">rescore_patient</f>
        <v/>
      </c>
      <c r="Q36" s="330" t="str">
        <f ca="1">quantity</f>
        <v/>
      </c>
      <c r="R36" s="281"/>
      <c r="S36" s="282"/>
      <c r="T36" s="282"/>
      <c r="U36" s="282"/>
      <c r="V36" s="305"/>
      <c r="W36" s="305"/>
      <c r="X36" s="305"/>
      <c r="Y36" s="282"/>
      <c r="Z36" s="282" t="e" vm="1">
        <f ca="1">_xlfn.IFS(AND(ISNUMBER(SEARCH("N?m l*", CUSTOMER[[#This Row],[Service Type]], 1)), CUSTOMER[[#This Row],[Count ST]] = TRUE), CUSTOMER[[#This Row],[Quantity]], AND($Y$10:$Y36 = TRUE, COUNTIFS($H$10:$H36, CUSTOMER[[#This Row],[Booking]], $J$10:$J36, CUSTOMER[[#This Row],[Order Date]], $F$10:$F36, "&lt;&gt;"&amp;"N?m l*")=1), 1, TRUE,  "")</f>
        <v>#NAME?</v>
      </c>
      <c r="AA36" s="282" t="b">
        <f t="shared" ca="1" si="1"/>
        <v>0</v>
      </c>
      <c r="AB36" s="305"/>
    </row>
    <row r="37" spans="1:28" x14ac:dyDescent="0.25">
      <c r="A37" s="281" t="str">
        <f ca="1">no.</f>
        <v/>
      </c>
      <c r="B37" s="281"/>
      <c r="C37" s="282"/>
      <c r="D37" s="282"/>
      <c r="E37" s="282" t="str">
        <f ca="1">position</f>
        <v/>
      </c>
      <c r="F37" s="282"/>
      <c r="G37" s="282"/>
      <c r="H37" s="282"/>
      <c r="I37" s="282"/>
      <c r="J37" s="335"/>
      <c r="K37" s="282"/>
      <c r="L37" s="282"/>
      <c r="M37" s="282"/>
      <c r="N37" s="282"/>
      <c r="O37" s="281"/>
      <c r="P37" s="360" t="str">
        <f ca="1">rescore_patient</f>
        <v/>
      </c>
      <c r="Q37" s="330" t="str">
        <f ca="1">quantity</f>
        <v/>
      </c>
      <c r="R37" s="281"/>
      <c r="S37" s="282"/>
      <c r="T37" s="282"/>
      <c r="U37" s="282"/>
      <c r="V37" s="305"/>
      <c r="W37" s="305"/>
      <c r="X37" s="305"/>
      <c r="Y37" s="282"/>
      <c r="Z37" s="282" t="e" vm="1">
        <f ca="1">_xlfn.IFS(AND(ISNUMBER(SEARCH("N?m l*", CUSTOMER[[#This Row],[Service Type]], 1)), CUSTOMER[[#This Row],[Count ST]] = TRUE), CUSTOMER[[#This Row],[Quantity]], AND($Y$10:$Y37 = TRUE, COUNTIFS($H$10:$H37, CUSTOMER[[#This Row],[Booking]], $J$10:$J37, CUSTOMER[[#This Row],[Order Date]], $F$10:$F37, "&lt;&gt;"&amp;"N?m l*")=1), 1, TRUE,  "")</f>
        <v>#NAME?</v>
      </c>
      <c r="AA37" s="282" t="b">
        <f t="shared" ca="1" si="1"/>
        <v>0</v>
      </c>
      <c r="AB37" s="305"/>
    </row>
    <row r="38" spans="1:28" x14ac:dyDescent="0.25">
      <c r="A38" s="281" t="str">
        <f ca="1">no.</f>
        <v/>
      </c>
      <c r="B38" s="281"/>
      <c r="C38" s="282"/>
      <c r="D38" s="282"/>
      <c r="E38" s="282" t="str">
        <f ca="1">position</f>
        <v/>
      </c>
      <c r="F38" s="282"/>
      <c r="G38" s="282"/>
      <c r="H38" s="282"/>
      <c r="I38" s="282"/>
      <c r="J38" s="335"/>
      <c r="K38" s="282"/>
      <c r="L38" s="282"/>
      <c r="M38" s="282"/>
      <c r="N38" s="282"/>
      <c r="O38" s="281"/>
      <c r="P38" s="360" t="str">
        <f ca="1">rescore_patient</f>
        <v/>
      </c>
      <c r="Q38" s="330" t="str">
        <f ca="1">quantity</f>
        <v/>
      </c>
      <c r="R38" s="281"/>
      <c r="S38" s="282"/>
      <c r="T38" s="282"/>
      <c r="U38" s="282"/>
      <c r="V38" s="305"/>
      <c r="W38" s="305"/>
      <c r="X38" s="305"/>
      <c r="Y38" s="282"/>
      <c r="Z38" s="282" t="e" vm="1">
        <f ca="1">_xlfn.IFS(AND(ISNUMBER(SEARCH("N?m l*", CUSTOMER[[#This Row],[Service Type]], 1)), CUSTOMER[[#This Row],[Count ST]] = TRUE), CUSTOMER[[#This Row],[Quantity]], AND($Y$10:$Y38 = TRUE, COUNTIFS($H$10:$H38, CUSTOMER[[#This Row],[Booking]], $J$10:$J38, CUSTOMER[[#This Row],[Order Date]], $F$10:$F38, "&lt;&gt;"&amp;"N?m l*")=1), 1, TRUE,  "")</f>
        <v>#NAME?</v>
      </c>
      <c r="AA38" s="282" t="b">
        <f t="shared" ca="1" si="1"/>
        <v>0</v>
      </c>
      <c r="AB38" s="305"/>
    </row>
    <row r="39" spans="1:28" x14ac:dyDescent="0.25">
      <c r="A39" s="281" t="str">
        <f ca="1">no.</f>
        <v/>
      </c>
      <c r="B39" s="281"/>
      <c r="C39" s="282"/>
      <c r="D39" s="282"/>
      <c r="E39" s="282" t="str">
        <f ca="1">position</f>
        <v/>
      </c>
      <c r="F39" s="282"/>
      <c r="G39" s="282"/>
      <c r="H39" s="282"/>
      <c r="I39" s="282"/>
      <c r="J39" s="335"/>
      <c r="K39" s="282"/>
      <c r="L39" s="282"/>
      <c r="M39" s="282"/>
      <c r="N39" s="282"/>
      <c r="O39" s="281"/>
      <c r="P39" s="360" t="str">
        <f ca="1">rescore_patient</f>
        <v/>
      </c>
      <c r="Q39" s="330" t="str">
        <f ca="1">quantity</f>
        <v/>
      </c>
      <c r="R39" s="281"/>
      <c r="S39" s="282"/>
      <c r="T39" s="282"/>
      <c r="U39" s="282"/>
      <c r="V39" s="305"/>
      <c r="W39" s="305"/>
      <c r="X39" s="305"/>
      <c r="Y39" s="282"/>
      <c r="Z39" s="282" t="e" vm="1">
        <f ca="1">_xlfn.IFS(AND(ISNUMBER(SEARCH("N?m l*", CUSTOMER[[#This Row],[Service Type]], 1)), CUSTOMER[[#This Row],[Count ST]] = TRUE), CUSTOMER[[#This Row],[Quantity]], AND($Y$10:$Y39 = TRUE, COUNTIFS($H$10:$H39, CUSTOMER[[#This Row],[Booking]], $J$10:$J39, CUSTOMER[[#This Row],[Order Date]], $F$10:$F39, "&lt;&gt;"&amp;"N?m l*")=1), 1, TRUE,  "")</f>
        <v>#NAME?</v>
      </c>
      <c r="AA39" s="282" t="b">
        <f t="shared" ca="1" si="1"/>
        <v>0</v>
      </c>
      <c r="AB39" s="305"/>
    </row>
    <row r="40" spans="1:28" x14ac:dyDescent="0.25">
      <c r="A40" s="281" t="str">
        <f ca="1">no.</f>
        <v/>
      </c>
      <c r="B40" s="281"/>
      <c r="C40" s="282"/>
      <c r="D40" s="282"/>
      <c r="E40" s="282" t="str">
        <f ca="1">position</f>
        <v/>
      </c>
      <c r="F40" s="282"/>
      <c r="G40" s="282"/>
      <c r="H40" s="282"/>
      <c r="I40" s="282"/>
      <c r="J40" s="335"/>
      <c r="K40" s="282"/>
      <c r="L40" s="282"/>
      <c r="M40" s="282"/>
      <c r="N40" s="282"/>
      <c r="O40" s="281"/>
      <c r="P40" s="360" t="str">
        <f ca="1">rescore_patient</f>
        <v/>
      </c>
      <c r="Q40" s="330" t="str">
        <f ca="1">quantity</f>
        <v/>
      </c>
      <c r="R40" s="281"/>
      <c r="S40" s="282"/>
      <c r="T40" s="282"/>
      <c r="U40" s="282"/>
      <c r="V40" s="305"/>
      <c r="W40" s="305"/>
      <c r="X40" s="305"/>
      <c r="Y40" s="282"/>
      <c r="Z40" s="282" t="e" vm="1">
        <f ca="1">_xlfn.IFS(AND(ISNUMBER(SEARCH("N?m l*", CUSTOMER[[#This Row],[Service Type]], 1)), CUSTOMER[[#This Row],[Count ST]] = TRUE), CUSTOMER[[#This Row],[Quantity]], AND($Y$10:$Y40 = TRUE, COUNTIFS($H$10:$H40, CUSTOMER[[#This Row],[Booking]], $J$10:$J40, CUSTOMER[[#This Row],[Order Date]], $F$10:$F40, "&lt;&gt;"&amp;"N?m l*")=1), 1, TRUE,  "")</f>
        <v>#NAME?</v>
      </c>
      <c r="AA40" s="282" t="b">
        <f t="shared" ca="1" si="1"/>
        <v>0</v>
      </c>
      <c r="AB40" s="305"/>
    </row>
    <row r="41" spans="1:28" x14ac:dyDescent="0.25">
      <c r="A41" s="281" t="str">
        <f ca="1">no.</f>
        <v/>
      </c>
      <c r="B41" s="281"/>
      <c r="C41" s="282"/>
      <c r="D41" s="282"/>
      <c r="E41" s="282" t="str">
        <f ca="1">position</f>
        <v/>
      </c>
      <c r="F41" s="282"/>
      <c r="G41" s="282"/>
      <c r="H41" s="282"/>
      <c r="I41" s="282"/>
      <c r="J41" s="335"/>
      <c r="K41" s="282"/>
      <c r="L41" s="282"/>
      <c r="M41" s="282"/>
      <c r="N41" s="282"/>
      <c r="O41" s="281"/>
      <c r="P41" s="360" t="str">
        <f ca="1">rescore_patient</f>
        <v/>
      </c>
      <c r="Q41" s="330" t="str">
        <f ca="1">quantity</f>
        <v/>
      </c>
      <c r="R41" s="281"/>
      <c r="S41" s="282"/>
      <c r="T41" s="282"/>
      <c r="U41" s="282"/>
      <c r="V41" s="305"/>
      <c r="W41" s="305"/>
      <c r="X41" s="305"/>
      <c r="Y41" s="282"/>
      <c r="Z41" s="282" t="e" vm="1">
        <f ca="1">_xlfn.IFS(AND(ISNUMBER(SEARCH("N?m l*", CUSTOMER[[#This Row],[Service Type]], 1)), CUSTOMER[[#This Row],[Count ST]] = TRUE), CUSTOMER[[#This Row],[Quantity]], AND($Y$10:$Y41 = TRUE, COUNTIFS($H$10:$H41, CUSTOMER[[#This Row],[Booking]], $J$10:$J41, CUSTOMER[[#This Row],[Order Date]], $F$10:$F41, "&lt;&gt;"&amp;"N?m l*")=1), 1, TRUE,  "")</f>
        <v>#NAME?</v>
      </c>
      <c r="AA41" s="282" t="b">
        <f t="shared" ca="1" si="1"/>
        <v>0</v>
      </c>
      <c r="AB41" s="305"/>
    </row>
    <row r="42" spans="1:28" x14ac:dyDescent="0.25">
      <c r="A42" s="281" t="str">
        <f ca="1">no.</f>
        <v/>
      </c>
      <c r="B42" s="281"/>
      <c r="C42" s="282"/>
      <c r="D42" s="282"/>
      <c r="E42" s="282" t="str">
        <f ca="1">position</f>
        <v/>
      </c>
      <c r="F42" s="282"/>
      <c r="G42" s="282"/>
      <c r="H42" s="282"/>
      <c r="I42" s="282"/>
      <c r="J42" s="335"/>
      <c r="K42" s="282"/>
      <c r="L42" s="282"/>
      <c r="M42" s="282"/>
      <c r="N42" s="282"/>
      <c r="O42" s="281"/>
      <c r="P42" s="360" t="str">
        <f ca="1">rescore_patient</f>
        <v/>
      </c>
      <c r="Q42" s="330" t="str">
        <f ca="1">quantity</f>
        <v/>
      </c>
      <c r="R42" s="281"/>
      <c r="S42" s="282"/>
      <c r="T42" s="282"/>
      <c r="U42" s="282"/>
      <c r="V42" s="305"/>
      <c r="W42" s="305"/>
      <c r="X42" s="305"/>
      <c r="Y42" s="282"/>
      <c r="Z42" s="282" t="e" vm="1">
        <f ca="1">_xlfn.IFS(AND(ISNUMBER(SEARCH("N?m l*", CUSTOMER[[#This Row],[Service Type]], 1)), CUSTOMER[[#This Row],[Count ST]] = TRUE), CUSTOMER[[#This Row],[Quantity]], AND($Y$10:$Y42 = TRUE, COUNTIFS($H$10:$H42, CUSTOMER[[#This Row],[Booking]], $J$10:$J42, CUSTOMER[[#This Row],[Order Date]], $F$10:$F42, "&lt;&gt;"&amp;"N?m l*")=1), 1, TRUE,  "")</f>
        <v>#NAME?</v>
      </c>
      <c r="AA42" s="282" t="b">
        <f t="shared" ca="1" si="1"/>
        <v>0</v>
      </c>
      <c r="AB42" s="305"/>
    </row>
    <row r="43" spans="1:28" x14ac:dyDescent="0.25">
      <c r="A43" s="281" t="str">
        <f ca="1">no.</f>
        <v/>
      </c>
      <c r="B43" s="281"/>
      <c r="C43" s="282"/>
      <c r="D43" s="282"/>
      <c r="E43" s="282" t="str">
        <f ca="1">position</f>
        <v/>
      </c>
      <c r="F43" s="282"/>
      <c r="G43" s="282"/>
      <c r="H43" s="282"/>
      <c r="I43" s="282"/>
      <c r="J43" s="335"/>
      <c r="K43" s="282"/>
      <c r="L43" s="282"/>
      <c r="M43" s="282"/>
      <c r="N43" s="282"/>
      <c r="O43" s="281"/>
      <c r="P43" s="360" t="str">
        <f ca="1">rescore_patient</f>
        <v/>
      </c>
      <c r="Q43" s="330" t="str">
        <f ca="1">quantity</f>
        <v/>
      </c>
      <c r="R43" s="281"/>
      <c r="S43" s="282"/>
      <c r="T43" s="282"/>
      <c r="U43" s="282"/>
      <c r="V43" s="305"/>
      <c r="W43" s="305"/>
      <c r="X43" s="305"/>
      <c r="Y43" s="282"/>
      <c r="Z43" s="282" t="e" vm="1">
        <f ca="1">_xlfn.IFS(AND(ISNUMBER(SEARCH("N?m l*", CUSTOMER[[#This Row],[Service Type]], 1)), CUSTOMER[[#This Row],[Count ST]] = TRUE), CUSTOMER[[#This Row],[Quantity]], AND($Y$10:$Y43 = TRUE, COUNTIFS($H$10:$H43, CUSTOMER[[#This Row],[Booking]], $J$10:$J43, CUSTOMER[[#This Row],[Order Date]], $F$10:$F43, "&lt;&gt;"&amp;"N?m l*")=1), 1, TRUE,  "")</f>
        <v>#NAME?</v>
      </c>
      <c r="AA43" s="282" t="b">
        <f t="shared" ca="1" si="1"/>
        <v>0</v>
      </c>
      <c r="AB43" s="305"/>
    </row>
    <row r="44" spans="1:28" x14ac:dyDescent="0.25">
      <c r="A44" s="281" t="str">
        <f ca="1">no.</f>
        <v/>
      </c>
      <c r="B44" s="281"/>
      <c r="C44" s="282"/>
      <c r="D44" s="282"/>
      <c r="E44" s="282" t="str">
        <f ca="1">position</f>
        <v/>
      </c>
      <c r="F44" s="282"/>
      <c r="G44" s="282"/>
      <c r="H44" s="282"/>
      <c r="I44" s="282"/>
      <c r="J44" s="335"/>
      <c r="K44" s="282"/>
      <c r="L44" s="282"/>
      <c r="M44" s="282"/>
      <c r="N44" s="282"/>
      <c r="O44" s="281"/>
      <c r="P44" s="360" t="str">
        <f ca="1">rescore_patient</f>
        <v/>
      </c>
      <c r="Q44" s="330" t="str">
        <f ca="1">quantity</f>
        <v/>
      </c>
      <c r="R44" s="281"/>
      <c r="S44" s="282"/>
      <c r="T44" s="282"/>
      <c r="U44" s="282"/>
      <c r="V44" s="305"/>
      <c r="W44" s="305"/>
      <c r="X44" s="305"/>
      <c r="Y44" s="282"/>
      <c r="Z44" s="282" t="e" vm="1">
        <f ca="1">_xlfn.IFS(AND(ISNUMBER(SEARCH("N?m l*", CUSTOMER[[#This Row],[Service Type]], 1)), CUSTOMER[[#This Row],[Count ST]] = TRUE), CUSTOMER[[#This Row],[Quantity]], AND($Y$10:$Y44 = TRUE, COUNTIFS($H$10:$H44, CUSTOMER[[#This Row],[Booking]], $J$10:$J44, CUSTOMER[[#This Row],[Order Date]], $F$10:$F44, "&lt;&gt;"&amp;"N?m l*")=1), 1, TRUE,  "")</f>
        <v>#NAME?</v>
      </c>
      <c r="AA44" s="282" t="b">
        <f t="shared" ca="1" si="1"/>
        <v>0</v>
      </c>
      <c r="AB44" s="305"/>
    </row>
    <row r="45" spans="1:28" x14ac:dyDescent="0.25">
      <c r="A45" s="281" t="str">
        <f ca="1">no.</f>
        <v/>
      </c>
      <c r="B45" s="281"/>
      <c r="C45" s="282"/>
      <c r="D45" s="282"/>
      <c r="E45" s="282" t="str">
        <f ca="1">position</f>
        <v/>
      </c>
      <c r="F45" s="282"/>
      <c r="G45" s="282"/>
      <c r="H45" s="282"/>
      <c r="I45" s="282"/>
      <c r="J45" s="335"/>
      <c r="K45" s="282"/>
      <c r="L45" s="282"/>
      <c r="M45" s="282"/>
      <c r="N45" s="282"/>
      <c r="O45" s="281"/>
      <c r="P45" s="360" t="str">
        <f ca="1">rescore_patient</f>
        <v/>
      </c>
      <c r="Q45" s="330" t="str">
        <f ca="1">quantity</f>
        <v/>
      </c>
      <c r="R45" s="281"/>
      <c r="S45" s="282"/>
      <c r="T45" s="282"/>
      <c r="U45" s="282"/>
      <c r="V45" s="305"/>
      <c r="W45" s="305"/>
      <c r="X45" s="305"/>
      <c r="Y45" s="282"/>
      <c r="Z45" s="282" t="e" vm="1">
        <f ca="1">_xlfn.IFS(AND(ISNUMBER(SEARCH("N?m l*", CUSTOMER[[#This Row],[Service Type]], 1)), CUSTOMER[[#This Row],[Count ST]] = TRUE), CUSTOMER[[#This Row],[Quantity]], AND($Y$10:$Y45 = TRUE, COUNTIFS($H$10:$H45, CUSTOMER[[#This Row],[Booking]], $J$10:$J45, CUSTOMER[[#This Row],[Order Date]], $F$10:$F45, "&lt;&gt;"&amp;"N?m l*")=1), 1, TRUE,  "")</f>
        <v>#NAME?</v>
      </c>
      <c r="AA45" s="282" t="b">
        <f t="shared" ca="1" si="1"/>
        <v>0</v>
      </c>
      <c r="AB45" s="305"/>
    </row>
    <row r="46" spans="1:28" x14ac:dyDescent="0.25">
      <c r="A46" s="281" t="str">
        <f ca="1">no.</f>
        <v/>
      </c>
      <c r="B46" s="281"/>
      <c r="C46" s="282"/>
      <c r="D46" s="282"/>
      <c r="E46" s="282" t="str">
        <f ca="1">position</f>
        <v/>
      </c>
      <c r="F46" s="282"/>
      <c r="G46" s="282"/>
      <c r="H46" s="282"/>
      <c r="I46" s="282"/>
      <c r="J46" s="335"/>
      <c r="K46" s="282"/>
      <c r="L46" s="282"/>
      <c r="M46" s="282"/>
      <c r="N46" s="282"/>
      <c r="O46" s="281"/>
      <c r="P46" s="360" t="str">
        <f ca="1">rescore_patient</f>
        <v/>
      </c>
      <c r="Q46" s="330" t="str">
        <f ca="1">quantity</f>
        <v/>
      </c>
      <c r="R46" s="281"/>
      <c r="S46" s="282"/>
      <c r="T46" s="282"/>
      <c r="U46" s="282"/>
      <c r="V46" s="305"/>
      <c r="W46" s="305"/>
      <c r="X46" s="305"/>
      <c r="Y46" s="282"/>
      <c r="Z46" s="282" t="e" vm="1">
        <f ca="1">_xlfn.IFS(AND(ISNUMBER(SEARCH("N?m l*", CUSTOMER[[#This Row],[Service Type]], 1)), CUSTOMER[[#This Row],[Count ST]] = TRUE), CUSTOMER[[#This Row],[Quantity]], AND($Y$10:$Y46 = TRUE, COUNTIFS($H$10:$H46, CUSTOMER[[#This Row],[Booking]], $J$10:$J46, CUSTOMER[[#This Row],[Order Date]], $F$10:$F46, "&lt;&gt;"&amp;"N?m l*")=1), 1, TRUE,  "")</f>
        <v>#NAME?</v>
      </c>
      <c r="AA46" s="282" t="b">
        <f t="shared" ca="1" si="1"/>
        <v>0</v>
      </c>
      <c r="AB46" s="305"/>
    </row>
    <row r="47" spans="1:28" x14ac:dyDescent="0.25">
      <c r="A47" s="281" t="str">
        <f ca="1">no.</f>
        <v/>
      </c>
      <c r="B47" s="281"/>
      <c r="C47" s="282"/>
      <c r="D47" s="282"/>
      <c r="E47" s="282" t="str">
        <f ca="1">position</f>
        <v/>
      </c>
      <c r="F47" s="282"/>
      <c r="G47" s="282"/>
      <c r="H47" s="282"/>
      <c r="I47" s="282"/>
      <c r="J47" s="335"/>
      <c r="K47" s="282"/>
      <c r="L47" s="282"/>
      <c r="M47" s="282"/>
      <c r="N47" s="282"/>
      <c r="O47" s="281"/>
      <c r="P47" s="360" t="str">
        <f ca="1">rescore_patient</f>
        <v/>
      </c>
      <c r="Q47" s="330" t="str">
        <f ca="1">quantity</f>
        <v/>
      </c>
      <c r="R47" s="281"/>
      <c r="S47" s="282"/>
      <c r="T47" s="282"/>
      <c r="U47" s="282"/>
      <c r="V47" s="305"/>
      <c r="W47" s="305"/>
      <c r="X47" s="305"/>
      <c r="Y47" s="282"/>
      <c r="Z47" s="282" t="e" vm="1">
        <f ca="1">_xlfn.IFS(AND(ISNUMBER(SEARCH("N?m l*", CUSTOMER[[#This Row],[Service Type]], 1)), CUSTOMER[[#This Row],[Count ST]] = TRUE), CUSTOMER[[#This Row],[Quantity]], AND($Y$10:$Y47 = TRUE, COUNTIFS($H$10:$H47, CUSTOMER[[#This Row],[Booking]], $J$10:$J47, CUSTOMER[[#This Row],[Order Date]], $F$10:$F47, "&lt;&gt;"&amp;"N?m l*")=1), 1, TRUE,  "")</f>
        <v>#NAME?</v>
      </c>
      <c r="AA47" s="282" t="b">
        <f t="shared" ca="1" si="1"/>
        <v>0</v>
      </c>
      <c r="AB47" s="305"/>
    </row>
    <row r="48" spans="1:28" x14ac:dyDescent="0.25">
      <c r="A48" s="281" t="str">
        <f ca="1">no.</f>
        <v/>
      </c>
      <c r="B48" s="281"/>
      <c r="C48" s="282"/>
      <c r="D48" s="282"/>
      <c r="E48" s="282" t="str">
        <f ca="1">position</f>
        <v/>
      </c>
      <c r="F48" s="282"/>
      <c r="G48" s="282"/>
      <c r="H48" s="282"/>
      <c r="I48" s="282"/>
      <c r="J48" s="335"/>
      <c r="K48" s="282"/>
      <c r="L48" s="282"/>
      <c r="M48" s="282"/>
      <c r="N48" s="282"/>
      <c r="O48" s="281"/>
      <c r="P48" s="360" t="str">
        <f ca="1">rescore_patient</f>
        <v/>
      </c>
      <c r="Q48" s="330" t="str">
        <f ca="1">quantity</f>
        <v/>
      </c>
      <c r="R48" s="281"/>
      <c r="S48" s="282"/>
      <c r="T48" s="282"/>
      <c r="U48" s="282"/>
      <c r="V48" s="305"/>
      <c r="W48" s="305"/>
      <c r="X48" s="305"/>
      <c r="Y48" s="282"/>
      <c r="Z48" s="282" t="e" vm="1">
        <f ca="1">_xlfn.IFS(AND(ISNUMBER(SEARCH("N?m l*", CUSTOMER[[#This Row],[Service Type]], 1)), CUSTOMER[[#This Row],[Count ST]] = TRUE), CUSTOMER[[#This Row],[Quantity]], AND($Y$10:$Y48 = TRUE, COUNTIFS($H$10:$H48, CUSTOMER[[#This Row],[Booking]], $J$10:$J48, CUSTOMER[[#This Row],[Order Date]], $F$10:$F48, "&lt;&gt;"&amp;"N?m l*")=1), 1, TRUE,  "")</f>
        <v>#NAME?</v>
      </c>
      <c r="AA48" s="282" t="b">
        <f t="shared" ca="1" si="1"/>
        <v>0</v>
      </c>
      <c r="AB48" s="305"/>
    </row>
    <row r="49" spans="1:28" x14ac:dyDescent="0.25">
      <c r="A49" s="281" t="str">
        <f ca="1">no.</f>
        <v/>
      </c>
      <c r="B49" s="281"/>
      <c r="C49" s="282"/>
      <c r="D49" s="282"/>
      <c r="E49" s="282" t="str">
        <f ca="1">position</f>
        <v/>
      </c>
      <c r="F49" s="282"/>
      <c r="G49" s="282"/>
      <c r="H49" s="282"/>
      <c r="I49" s="282"/>
      <c r="J49" s="335"/>
      <c r="K49" s="282"/>
      <c r="L49" s="282"/>
      <c r="M49" s="282"/>
      <c r="N49" s="282"/>
      <c r="O49" s="281"/>
      <c r="P49" s="360" t="str">
        <f ca="1">rescore_patient</f>
        <v/>
      </c>
      <c r="Q49" s="330" t="str">
        <f ca="1">quantity</f>
        <v/>
      </c>
      <c r="R49" s="281"/>
      <c r="S49" s="282"/>
      <c r="T49" s="282"/>
      <c r="U49" s="282"/>
      <c r="V49" s="305"/>
      <c r="W49" s="305"/>
      <c r="X49" s="305"/>
      <c r="Y49" s="282"/>
      <c r="Z49" s="282" t="e" vm="1">
        <f ca="1">_xlfn.IFS(AND(ISNUMBER(SEARCH("N?m l*", CUSTOMER[[#This Row],[Service Type]], 1)), CUSTOMER[[#This Row],[Count ST]] = TRUE), CUSTOMER[[#This Row],[Quantity]], AND($Y$10:$Y49 = TRUE, COUNTIFS($H$10:$H49, CUSTOMER[[#This Row],[Booking]], $J$10:$J49, CUSTOMER[[#This Row],[Order Date]], $F$10:$F49, "&lt;&gt;"&amp;"N?m l*")=1), 1, TRUE,  "")</f>
        <v>#NAME?</v>
      </c>
      <c r="AA49" s="282" t="b">
        <f t="shared" ca="1" si="1"/>
        <v>0</v>
      </c>
      <c r="AB49" s="305"/>
    </row>
    <row r="50" spans="1:28" x14ac:dyDescent="0.25">
      <c r="A50" s="281" t="str">
        <f ca="1">no.</f>
        <v/>
      </c>
      <c r="B50" s="281"/>
      <c r="C50" s="282"/>
      <c r="D50" s="282"/>
      <c r="E50" s="282" t="str">
        <f ca="1">position</f>
        <v/>
      </c>
      <c r="F50" s="282"/>
      <c r="G50" s="282"/>
      <c r="H50" s="282"/>
      <c r="I50" s="282"/>
      <c r="J50" s="335"/>
      <c r="K50" s="282"/>
      <c r="L50" s="282"/>
      <c r="M50" s="282"/>
      <c r="N50" s="282"/>
      <c r="O50" s="281"/>
      <c r="P50" s="360" t="str">
        <f ca="1">rescore_patient</f>
        <v/>
      </c>
      <c r="Q50" s="330" t="str">
        <f ca="1">quantity</f>
        <v/>
      </c>
      <c r="R50" s="281"/>
      <c r="S50" s="282"/>
      <c r="T50" s="282"/>
      <c r="U50" s="282"/>
      <c r="V50" s="305"/>
      <c r="W50" s="305"/>
      <c r="X50" s="305"/>
      <c r="Y50" s="282"/>
      <c r="Z50" s="282" t="e" vm="1">
        <f ca="1">_xlfn.IFS(AND(ISNUMBER(SEARCH("N?m l*", CUSTOMER[[#This Row],[Service Type]], 1)), CUSTOMER[[#This Row],[Count ST]] = TRUE), CUSTOMER[[#This Row],[Quantity]], AND($Y$10:$Y50 = TRUE, COUNTIFS($H$10:$H50, CUSTOMER[[#This Row],[Booking]], $J$10:$J50, CUSTOMER[[#This Row],[Order Date]], $F$10:$F50, "&lt;&gt;"&amp;"N?m l*")=1), 1, TRUE,  "")</f>
        <v>#NAME?</v>
      </c>
      <c r="AA50" s="282" t="b">
        <f t="shared" ca="1" si="1"/>
        <v>0</v>
      </c>
      <c r="AB50" s="305"/>
    </row>
    <row r="51" spans="1:28" x14ac:dyDescent="0.25">
      <c r="A51" s="281" t="str">
        <f ca="1">no.</f>
        <v/>
      </c>
      <c r="B51" s="281"/>
      <c r="C51" s="282"/>
      <c r="D51" s="282"/>
      <c r="E51" s="282" t="str">
        <f ca="1">position</f>
        <v/>
      </c>
      <c r="F51" s="282"/>
      <c r="G51" s="282"/>
      <c r="H51" s="282"/>
      <c r="I51" s="282"/>
      <c r="J51" s="335"/>
      <c r="K51" s="282"/>
      <c r="L51" s="282"/>
      <c r="M51" s="282"/>
      <c r="N51" s="282"/>
      <c r="O51" s="281"/>
      <c r="P51" s="360" t="str">
        <f ca="1">rescore_patient</f>
        <v/>
      </c>
      <c r="Q51" s="330" t="str">
        <f ca="1">quantity</f>
        <v/>
      </c>
      <c r="R51" s="281"/>
      <c r="S51" s="282"/>
      <c r="T51" s="282"/>
      <c r="U51" s="282"/>
      <c r="V51" s="305"/>
      <c r="W51" s="305"/>
      <c r="X51" s="305"/>
      <c r="Y51" s="282"/>
      <c r="Z51" s="282" t="e" vm="1">
        <f ca="1">_xlfn.IFS(AND(ISNUMBER(SEARCH("N?m l*", CUSTOMER[[#This Row],[Service Type]], 1)), CUSTOMER[[#This Row],[Count ST]] = TRUE), CUSTOMER[[#This Row],[Quantity]], AND($Y$10:$Y51 = TRUE, COUNTIFS($H$10:$H51, CUSTOMER[[#This Row],[Booking]], $J$10:$J51, CUSTOMER[[#This Row],[Order Date]], $F$10:$F51, "&lt;&gt;"&amp;"N?m l*")=1), 1, TRUE,  "")</f>
        <v>#NAME?</v>
      </c>
      <c r="AA51" s="282" t="b">
        <f t="shared" ca="1" si="1"/>
        <v>0</v>
      </c>
      <c r="AB51" s="305"/>
    </row>
    <row r="52" spans="1:28" x14ac:dyDescent="0.25">
      <c r="A52" s="281" t="str">
        <f ca="1">no.</f>
        <v/>
      </c>
      <c r="B52" s="281"/>
      <c r="C52" s="282"/>
      <c r="D52" s="282"/>
      <c r="E52" s="282" t="str">
        <f ca="1">position</f>
        <v/>
      </c>
      <c r="F52" s="282"/>
      <c r="G52" s="282"/>
      <c r="H52" s="282"/>
      <c r="I52" s="282"/>
      <c r="J52" s="335"/>
      <c r="K52" s="282"/>
      <c r="L52" s="282"/>
      <c r="M52" s="282"/>
      <c r="N52" s="282"/>
      <c r="O52" s="281"/>
      <c r="P52" s="360" t="str">
        <f ca="1">rescore_patient</f>
        <v/>
      </c>
      <c r="Q52" s="330" t="str">
        <f ca="1">quantity</f>
        <v/>
      </c>
      <c r="R52" s="281"/>
      <c r="S52" s="282"/>
      <c r="T52" s="282"/>
      <c r="U52" s="282"/>
      <c r="V52" s="305"/>
      <c r="W52" s="305"/>
      <c r="X52" s="305"/>
      <c r="Y52" s="282"/>
      <c r="Z52" s="282" t="e" vm="1">
        <f ca="1">_xlfn.IFS(AND(ISNUMBER(SEARCH("N?m l*", CUSTOMER[[#This Row],[Service Type]], 1)), CUSTOMER[[#This Row],[Count ST]] = TRUE), CUSTOMER[[#This Row],[Quantity]], AND($Y$10:$Y52 = TRUE, COUNTIFS($H$10:$H52, CUSTOMER[[#This Row],[Booking]], $J$10:$J52, CUSTOMER[[#This Row],[Order Date]], $F$10:$F52, "&lt;&gt;"&amp;"N?m l*")=1), 1, TRUE,  "")</f>
        <v>#NAME?</v>
      </c>
      <c r="AA52" s="282" t="b">
        <f t="shared" ca="1" si="1"/>
        <v>0</v>
      </c>
      <c r="AB52" s="305"/>
    </row>
    <row r="53" spans="1:28" x14ac:dyDescent="0.25">
      <c r="A53" s="281" t="str">
        <f ca="1">no.</f>
        <v/>
      </c>
      <c r="B53" s="281"/>
      <c r="C53" s="282"/>
      <c r="D53" s="282"/>
      <c r="E53" s="282" t="str">
        <f ca="1">position</f>
        <v/>
      </c>
      <c r="F53" s="282"/>
      <c r="G53" s="282"/>
      <c r="H53" s="282"/>
      <c r="I53" s="282"/>
      <c r="J53" s="335"/>
      <c r="K53" s="282"/>
      <c r="L53" s="282"/>
      <c r="M53" s="282"/>
      <c r="N53" s="282"/>
      <c r="O53" s="281"/>
      <c r="P53" s="360" t="str">
        <f ca="1">rescore_patient</f>
        <v/>
      </c>
      <c r="Q53" s="330" t="str">
        <f ca="1">quantity</f>
        <v/>
      </c>
      <c r="R53" s="281"/>
      <c r="S53" s="282"/>
      <c r="T53" s="282"/>
      <c r="U53" s="282"/>
      <c r="V53" s="305"/>
      <c r="W53" s="305"/>
      <c r="X53" s="305"/>
      <c r="Y53" s="282"/>
      <c r="Z53" s="282" t="e" vm="1">
        <f ca="1">_xlfn.IFS(AND(ISNUMBER(SEARCH("N?m l*", CUSTOMER[[#This Row],[Service Type]], 1)), CUSTOMER[[#This Row],[Count ST]] = TRUE), CUSTOMER[[#This Row],[Quantity]], AND($Y$10:$Y53 = TRUE, COUNTIFS($H$10:$H53, CUSTOMER[[#This Row],[Booking]], $J$10:$J53, CUSTOMER[[#This Row],[Order Date]], $F$10:$F53, "&lt;&gt;"&amp;"N?m l*")=1), 1, TRUE,  "")</f>
        <v>#NAME?</v>
      </c>
      <c r="AA53" s="282" t="b">
        <f t="shared" ca="1" si="1"/>
        <v>0</v>
      </c>
      <c r="AB53" s="305"/>
    </row>
    <row r="54" spans="1:28" x14ac:dyDescent="0.25">
      <c r="A54" s="281" t="str">
        <f ca="1">no.</f>
        <v/>
      </c>
      <c r="B54" s="281"/>
      <c r="C54" s="282"/>
      <c r="D54" s="282"/>
      <c r="E54" s="282" t="str">
        <f ca="1">position</f>
        <v/>
      </c>
      <c r="F54" s="282"/>
      <c r="G54" s="282"/>
      <c r="H54" s="282"/>
      <c r="I54" s="282"/>
      <c r="J54" s="335"/>
      <c r="K54" s="282"/>
      <c r="L54" s="282"/>
      <c r="M54" s="282"/>
      <c r="N54" s="282"/>
      <c r="O54" s="281"/>
      <c r="P54" s="360" t="str">
        <f ca="1">rescore_patient</f>
        <v/>
      </c>
      <c r="Q54" s="330" t="str">
        <f ca="1">quantity</f>
        <v/>
      </c>
      <c r="R54" s="281"/>
      <c r="S54" s="282"/>
      <c r="T54" s="282"/>
      <c r="U54" s="282"/>
      <c r="V54" s="305"/>
      <c r="W54" s="305"/>
      <c r="X54" s="305"/>
      <c r="Y54" s="282"/>
      <c r="Z54" s="282" t="e" vm="1">
        <f ca="1">_xlfn.IFS(AND(ISNUMBER(SEARCH("N?m l*", CUSTOMER[[#This Row],[Service Type]], 1)), CUSTOMER[[#This Row],[Count ST]] = TRUE), CUSTOMER[[#This Row],[Quantity]], AND($Y$10:$Y54 = TRUE, COUNTIFS($H$10:$H54, CUSTOMER[[#This Row],[Booking]], $J$10:$J54, CUSTOMER[[#This Row],[Order Date]], $F$10:$F54, "&lt;&gt;"&amp;"N?m l*")=1), 1, TRUE,  "")</f>
        <v>#NAME?</v>
      </c>
      <c r="AA54" s="282" t="b">
        <f t="shared" ca="1" si="1"/>
        <v>0</v>
      </c>
      <c r="AB54" s="305"/>
    </row>
    <row r="55" spans="1:28" x14ac:dyDescent="0.25">
      <c r="A55" s="281" t="str">
        <f ca="1">no.</f>
        <v/>
      </c>
      <c r="B55" s="281"/>
      <c r="C55" s="282"/>
      <c r="D55" s="282"/>
      <c r="E55" s="282" t="str">
        <f ca="1">position</f>
        <v/>
      </c>
      <c r="F55" s="282"/>
      <c r="G55" s="282"/>
      <c r="H55" s="282"/>
      <c r="I55" s="282"/>
      <c r="J55" s="335"/>
      <c r="K55" s="282"/>
      <c r="L55" s="282"/>
      <c r="M55" s="282"/>
      <c r="N55" s="282"/>
      <c r="O55" s="281"/>
      <c r="P55" s="360" t="str">
        <f ca="1">rescore_patient</f>
        <v/>
      </c>
      <c r="Q55" s="330" t="str">
        <f ca="1">quantity</f>
        <v/>
      </c>
      <c r="R55" s="281"/>
      <c r="S55" s="282"/>
      <c r="T55" s="282"/>
      <c r="U55" s="282"/>
      <c r="V55" s="305"/>
      <c r="W55" s="305"/>
      <c r="X55" s="305"/>
      <c r="Y55" s="282"/>
      <c r="Z55" s="282" t="e" vm="1">
        <f ca="1">_xlfn.IFS(AND(ISNUMBER(SEARCH("N?m l*", CUSTOMER[[#This Row],[Service Type]], 1)), CUSTOMER[[#This Row],[Count ST]] = TRUE), CUSTOMER[[#This Row],[Quantity]], AND($Y$10:$Y55 = TRUE, COUNTIFS($H$10:$H55, CUSTOMER[[#This Row],[Booking]], $J$10:$J55, CUSTOMER[[#This Row],[Order Date]], $F$10:$F55, "&lt;&gt;"&amp;"N?m l*")=1), 1, TRUE,  "")</f>
        <v>#NAME?</v>
      </c>
      <c r="AA55" s="282" t="b">
        <f t="shared" ca="1" si="1"/>
        <v>0</v>
      </c>
      <c r="AB55" s="305"/>
    </row>
    <row r="56" spans="1:28" x14ac:dyDescent="0.25">
      <c r="A56" s="281" t="str">
        <f ca="1">no.</f>
        <v/>
      </c>
      <c r="B56" s="281"/>
      <c r="C56" s="282"/>
      <c r="D56" s="282"/>
      <c r="E56" s="282" t="str">
        <f ca="1">position</f>
        <v/>
      </c>
      <c r="F56" s="282"/>
      <c r="G56" s="282"/>
      <c r="H56" s="282"/>
      <c r="I56" s="282"/>
      <c r="J56" s="335"/>
      <c r="K56" s="282"/>
      <c r="L56" s="282"/>
      <c r="M56" s="282"/>
      <c r="N56" s="282"/>
      <c r="O56" s="281"/>
      <c r="P56" s="360" t="str">
        <f ca="1">rescore_patient</f>
        <v/>
      </c>
      <c r="Q56" s="330" t="str">
        <f ca="1">quantity</f>
        <v/>
      </c>
      <c r="R56" s="281"/>
      <c r="S56" s="282"/>
      <c r="T56" s="282"/>
      <c r="U56" s="282"/>
      <c r="V56" s="305"/>
      <c r="W56" s="305"/>
      <c r="X56" s="305"/>
      <c r="Y56" s="282"/>
      <c r="Z56" s="282" t="e" vm="1">
        <f ca="1">_xlfn.IFS(AND(ISNUMBER(SEARCH("N?m l*", CUSTOMER[[#This Row],[Service Type]], 1)), CUSTOMER[[#This Row],[Count ST]] = TRUE), CUSTOMER[[#This Row],[Quantity]], AND($Y$10:$Y56 = TRUE, COUNTIFS($H$10:$H56, CUSTOMER[[#This Row],[Booking]], $J$10:$J56, CUSTOMER[[#This Row],[Order Date]], $F$10:$F56, "&lt;&gt;"&amp;"N?m l*")=1), 1, TRUE,  "")</f>
        <v>#NAME?</v>
      </c>
      <c r="AA56" s="282" t="b">
        <f t="shared" ca="1" si="1"/>
        <v>0</v>
      </c>
      <c r="AB56" s="305"/>
    </row>
    <row r="57" spans="1:28" x14ac:dyDescent="0.25">
      <c r="A57" s="281" t="str">
        <f ca="1">no.</f>
        <v/>
      </c>
      <c r="B57" s="281"/>
      <c r="C57" s="282"/>
      <c r="D57" s="282"/>
      <c r="E57" s="282" t="str">
        <f ca="1">position</f>
        <v/>
      </c>
      <c r="F57" s="282"/>
      <c r="G57" s="282"/>
      <c r="H57" s="282"/>
      <c r="I57" s="282"/>
      <c r="J57" s="335"/>
      <c r="K57" s="282"/>
      <c r="L57" s="282"/>
      <c r="M57" s="282"/>
      <c r="N57" s="282"/>
      <c r="O57" s="281"/>
      <c r="P57" s="360" t="str">
        <f ca="1">rescore_patient</f>
        <v/>
      </c>
      <c r="Q57" s="330" t="str">
        <f ca="1">quantity</f>
        <v/>
      </c>
      <c r="R57" s="281"/>
      <c r="S57" s="282"/>
      <c r="T57" s="282"/>
      <c r="U57" s="282"/>
      <c r="V57" s="305"/>
      <c r="W57" s="305"/>
      <c r="X57" s="305"/>
      <c r="Y57" s="282"/>
      <c r="Z57" s="282" t="e" vm="1">
        <f ca="1">_xlfn.IFS(AND(ISNUMBER(SEARCH("N?m l*", CUSTOMER[[#This Row],[Service Type]], 1)), CUSTOMER[[#This Row],[Count ST]] = TRUE), CUSTOMER[[#This Row],[Quantity]], AND($Y$10:$Y57 = TRUE, COUNTIFS($H$10:$H57, CUSTOMER[[#This Row],[Booking]], $J$10:$J57, CUSTOMER[[#This Row],[Order Date]], $F$10:$F57, "&lt;&gt;"&amp;"N?m l*")=1), 1, TRUE,  "")</f>
        <v>#NAME?</v>
      </c>
      <c r="AA57" s="282" t="b">
        <f t="shared" ca="1" si="1"/>
        <v>0</v>
      </c>
      <c r="AB57" s="305"/>
    </row>
    <row r="58" spans="1:28" x14ac:dyDescent="0.25">
      <c r="A58" s="281" t="str">
        <f ca="1">no.</f>
        <v/>
      </c>
      <c r="B58" s="281"/>
      <c r="C58" s="282"/>
      <c r="D58" s="282"/>
      <c r="E58" s="282" t="str">
        <f ca="1">position</f>
        <v/>
      </c>
      <c r="F58" s="282"/>
      <c r="G58" s="282"/>
      <c r="H58" s="282"/>
      <c r="I58" s="282"/>
      <c r="J58" s="335"/>
      <c r="K58" s="282"/>
      <c r="L58" s="282"/>
      <c r="M58" s="282"/>
      <c r="N58" s="282"/>
      <c r="O58" s="281"/>
      <c r="P58" s="360" t="str">
        <f ca="1">rescore_patient</f>
        <v/>
      </c>
      <c r="Q58" s="330" t="str">
        <f ca="1">quantity</f>
        <v/>
      </c>
      <c r="R58" s="281"/>
      <c r="S58" s="282"/>
      <c r="T58" s="282"/>
      <c r="U58" s="282"/>
      <c r="V58" s="305"/>
      <c r="W58" s="305"/>
      <c r="X58" s="305"/>
      <c r="Y58" s="282"/>
      <c r="Z58" s="282" t="e" vm="1">
        <f ca="1">_xlfn.IFS(AND(ISNUMBER(SEARCH("N?m l*", CUSTOMER[[#This Row],[Service Type]], 1)), CUSTOMER[[#This Row],[Count ST]] = TRUE), CUSTOMER[[#This Row],[Quantity]], AND($Y$10:$Y58 = TRUE, COUNTIFS($H$10:$H58, CUSTOMER[[#This Row],[Booking]], $J$10:$J58, CUSTOMER[[#This Row],[Order Date]], $F$10:$F58, "&lt;&gt;"&amp;"N?m l*")=1), 1, TRUE,  "")</f>
        <v>#NAME?</v>
      </c>
      <c r="AA58" s="282" t="b">
        <f t="shared" ca="1" si="1"/>
        <v>0</v>
      </c>
      <c r="AB58" s="305"/>
    </row>
    <row r="59" spans="1:28" x14ac:dyDescent="0.25">
      <c r="A59" s="281" t="str">
        <f ca="1">no.</f>
        <v/>
      </c>
      <c r="B59" s="281"/>
      <c r="C59" s="282"/>
      <c r="D59" s="282"/>
      <c r="E59" s="282" t="str">
        <f ca="1">position</f>
        <v/>
      </c>
      <c r="F59" s="282"/>
      <c r="G59" s="282"/>
      <c r="H59" s="282"/>
      <c r="I59" s="282"/>
      <c r="J59" s="335"/>
      <c r="K59" s="282"/>
      <c r="L59" s="282"/>
      <c r="M59" s="282"/>
      <c r="N59" s="282"/>
      <c r="O59" s="281"/>
      <c r="P59" s="360" t="str">
        <f ca="1">rescore_patient</f>
        <v/>
      </c>
      <c r="Q59" s="330" t="str">
        <f ca="1">quantity</f>
        <v/>
      </c>
      <c r="R59" s="281"/>
      <c r="S59" s="282"/>
      <c r="T59" s="282"/>
      <c r="U59" s="282"/>
      <c r="V59" s="305"/>
      <c r="W59" s="305"/>
      <c r="X59" s="305"/>
      <c r="Y59" s="282"/>
      <c r="Z59" s="282" t="e" vm="1">
        <f ca="1">_xlfn.IFS(AND(ISNUMBER(SEARCH("N?m l*", CUSTOMER[[#This Row],[Service Type]], 1)), CUSTOMER[[#This Row],[Count ST]] = TRUE), CUSTOMER[[#This Row],[Quantity]], AND($Y$10:$Y59 = TRUE, COUNTIFS($H$10:$H59, CUSTOMER[[#This Row],[Booking]], $J$10:$J59, CUSTOMER[[#This Row],[Order Date]], $F$10:$F59, "&lt;&gt;"&amp;"N?m l*")=1), 1, TRUE,  "")</f>
        <v>#NAME?</v>
      </c>
      <c r="AA59" s="282" t="b">
        <f t="shared" ca="1" si="1"/>
        <v>0</v>
      </c>
      <c r="AB59" s="305"/>
    </row>
    <row r="60" spans="1:28" x14ac:dyDescent="0.25">
      <c r="A60" s="281" t="str">
        <f ca="1">no.</f>
        <v/>
      </c>
      <c r="B60" s="281"/>
      <c r="C60" s="282"/>
      <c r="D60" s="282"/>
      <c r="E60" s="282" t="str">
        <f ca="1">position</f>
        <v/>
      </c>
      <c r="F60" s="282"/>
      <c r="G60" s="282"/>
      <c r="H60" s="282"/>
      <c r="I60" s="282"/>
      <c r="J60" s="335"/>
      <c r="K60" s="282"/>
      <c r="L60" s="282"/>
      <c r="M60" s="282"/>
      <c r="N60" s="282"/>
      <c r="O60" s="281"/>
      <c r="P60" s="360" t="str">
        <f ca="1">rescore_patient</f>
        <v/>
      </c>
      <c r="Q60" s="330" t="str">
        <f ca="1">quantity</f>
        <v/>
      </c>
      <c r="R60" s="281"/>
      <c r="S60" s="282"/>
      <c r="T60" s="282"/>
      <c r="U60" s="282"/>
      <c r="V60" s="305"/>
      <c r="W60" s="305"/>
      <c r="X60" s="305"/>
      <c r="Y60" s="282"/>
      <c r="Z60" s="282" t="e" vm="1">
        <f ca="1">_xlfn.IFS(AND(ISNUMBER(SEARCH("N?m l*", CUSTOMER[[#This Row],[Service Type]], 1)), CUSTOMER[[#This Row],[Count ST]] = TRUE), CUSTOMER[[#This Row],[Quantity]], AND($Y$10:$Y60 = TRUE, COUNTIFS($H$10:$H60, CUSTOMER[[#This Row],[Booking]], $J$10:$J60, CUSTOMER[[#This Row],[Order Date]], $F$10:$F60, "&lt;&gt;"&amp;"N?m l*")=1), 1, TRUE,  "")</f>
        <v>#NAME?</v>
      </c>
      <c r="AA60" s="282" t="b">
        <f t="shared" ca="1" si="1"/>
        <v>0</v>
      </c>
      <c r="AB60" s="305"/>
    </row>
    <row r="61" spans="1:28" x14ac:dyDescent="0.25">
      <c r="A61" s="281" t="str">
        <f ca="1">no.</f>
        <v/>
      </c>
      <c r="B61" s="281"/>
      <c r="C61" s="282"/>
      <c r="D61" s="282"/>
      <c r="E61" s="282" t="str">
        <f ca="1">position</f>
        <v/>
      </c>
      <c r="F61" s="282"/>
      <c r="G61" s="282"/>
      <c r="H61" s="282"/>
      <c r="I61" s="282"/>
      <c r="J61" s="335"/>
      <c r="K61" s="282"/>
      <c r="L61" s="282"/>
      <c r="M61" s="282"/>
      <c r="N61" s="282"/>
      <c r="O61" s="281"/>
      <c r="P61" s="360" t="str">
        <f ca="1">rescore_patient</f>
        <v/>
      </c>
      <c r="Q61" s="330" t="str">
        <f ca="1">quantity</f>
        <v/>
      </c>
      <c r="R61" s="281"/>
      <c r="S61" s="282"/>
      <c r="T61" s="282"/>
      <c r="U61" s="282"/>
      <c r="V61" s="305"/>
      <c r="W61" s="305"/>
      <c r="X61" s="305"/>
      <c r="Y61" s="282"/>
      <c r="Z61" s="282" t="e" vm="1">
        <f ca="1">_xlfn.IFS(AND(ISNUMBER(SEARCH("N?m l*", CUSTOMER[[#This Row],[Service Type]], 1)), CUSTOMER[[#This Row],[Count ST]] = TRUE), CUSTOMER[[#This Row],[Quantity]], AND($Y$10:$Y61 = TRUE, COUNTIFS($H$10:$H61, CUSTOMER[[#This Row],[Booking]], $J$10:$J61, CUSTOMER[[#This Row],[Order Date]], $F$10:$F61, "&lt;&gt;"&amp;"N?m l*")=1), 1, TRUE,  "")</f>
        <v>#NAME?</v>
      </c>
      <c r="AA61" s="282" t="b">
        <f t="shared" ca="1" si="1"/>
        <v>0</v>
      </c>
      <c r="AB61" s="305"/>
    </row>
    <row r="62" spans="1:28" x14ac:dyDescent="0.25">
      <c r="A62" s="281" t="str">
        <f ca="1">no.</f>
        <v/>
      </c>
      <c r="B62" s="281"/>
      <c r="C62" s="282"/>
      <c r="D62" s="282"/>
      <c r="E62" s="282" t="str">
        <f ca="1">position</f>
        <v/>
      </c>
      <c r="F62" s="282"/>
      <c r="G62" s="282"/>
      <c r="H62" s="282"/>
      <c r="I62" s="282"/>
      <c r="J62" s="335"/>
      <c r="K62" s="282"/>
      <c r="L62" s="282"/>
      <c r="M62" s="282"/>
      <c r="N62" s="282"/>
      <c r="O62" s="281"/>
      <c r="P62" s="360" t="str">
        <f ca="1">rescore_patient</f>
        <v/>
      </c>
      <c r="Q62" s="330" t="str">
        <f ca="1">quantity</f>
        <v/>
      </c>
      <c r="R62" s="281"/>
      <c r="S62" s="282"/>
      <c r="T62" s="282"/>
      <c r="U62" s="282"/>
      <c r="V62" s="305"/>
      <c r="W62" s="305"/>
      <c r="X62" s="305"/>
      <c r="Y62" s="282"/>
      <c r="Z62" s="282" t="e" vm="1">
        <f ca="1">_xlfn.IFS(AND(ISNUMBER(SEARCH("N?m l*", CUSTOMER[[#This Row],[Service Type]], 1)), CUSTOMER[[#This Row],[Count ST]] = TRUE), CUSTOMER[[#This Row],[Quantity]], AND($Y$10:$Y62 = TRUE, COUNTIFS($H$10:$H62, CUSTOMER[[#This Row],[Booking]], $J$10:$J62, CUSTOMER[[#This Row],[Order Date]], $F$10:$F62, "&lt;&gt;"&amp;"N?m l*")=1), 1, TRUE,  "")</f>
        <v>#NAME?</v>
      </c>
      <c r="AA62" s="282" t="b">
        <f t="shared" ca="1" si="1"/>
        <v>0</v>
      </c>
      <c r="AB62" s="305"/>
    </row>
    <row r="63" spans="1:28" x14ac:dyDescent="0.25">
      <c r="A63" s="281" t="str">
        <f ca="1">no.</f>
        <v/>
      </c>
      <c r="B63" s="281"/>
      <c r="C63" s="282"/>
      <c r="D63" s="282"/>
      <c r="E63" s="282" t="str">
        <f ca="1">position</f>
        <v/>
      </c>
      <c r="F63" s="282"/>
      <c r="G63" s="282"/>
      <c r="H63" s="282"/>
      <c r="I63" s="282"/>
      <c r="J63" s="335"/>
      <c r="K63" s="282"/>
      <c r="L63" s="282"/>
      <c r="M63" s="282"/>
      <c r="N63" s="282"/>
      <c r="O63" s="281"/>
      <c r="P63" s="360" t="str">
        <f ca="1">rescore_patient</f>
        <v/>
      </c>
      <c r="Q63" s="330" t="str">
        <f ca="1">quantity</f>
        <v/>
      </c>
      <c r="R63" s="281"/>
      <c r="S63" s="282"/>
      <c r="T63" s="282"/>
      <c r="U63" s="282"/>
      <c r="V63" s="305"/>
      <c r="W63" s="305"/>
      <c r="X63" s="305"/>
      <c r="Y63" s="282"/>
      <c r="Z63" s="282" t="e" vm="1">
        <f ca="1">_xlfn.IFS(AND(ISNUMBER(SEARCH("N?m l*", CUSTOMER[[#This Row],[Service Type]], 1)), CUSTOMER[[#This Row],[Count ST]] = TRUE), CUSTOMER[[#This Row],[Quantity]], AND($Y$10:$Y63 = TRUE, COUNTIFS($H$10:$H63, CUSTOMER[[#This Row],[Booking]], $J$10:$J63, CUSTOMER[[#This Row],[Order Date]], $F$10:$F63, "&lt;&gt;"&amp;"N?m l*")=1), 1, TRUE,  "")</f>
        <v>#NAME?</v>
      </c>
      <c r="AA63" s="282" t="b">
        <f t="shared" ca="1" si="1"/>
        <v>0</v>
      </c>
      <c r="AB63" s="305"/>
    </row>
    <row r="64" spans="1:28" x14ac:dyDescent="0.25">
      <c r="A64" s="281" t="str">
        <f ca="1">no.</f>
        <v/>
      </c>
      <c r="B64" s="281"/>
      <c r="C64" s="282"/>
      <c r="D64" s="282"/>
      <c r="E64" s="282" t="str">
        <f ca="1">position</f>
        <v/>
      </c>
      <c r="F64" s="282"/>
      <c r="G64" s="282"/>
      <c r="H64" s="282"/>
      <c r="I64" s="282"/>
      <c r="J64" s="335"/>
      <c r="K64" s="282"/>
      <c r="L64" s="282"/>
      <c r="M64" s="282"/>
      <c r="N64" s="282"/>
      <c r="O64" s="281"/>
      <c r="P64" s="360" t="str">
        <f ca="1">rescore_patient</f>
        <v/>
      </c>
      <c r="Q64" s="330" t="str">
        <f ca="1">quantity</f>
        <v/>
      </c>
      <c r="R64" s="281"/>
      <c r="S64" s="282"/>
      <c r="T64" s="282"/>
      <c r="U64" s="282"/>
      <c r="V64" s="305"/>
      <c r="W64" s="305"/>
      <c r="X64" s="305"/>
      <c r="Y64" s="282"/>
      <c r="Z64" s="282" t="e" vm="1">
        <f ca="1">_xlfn.IFS(AND(ISNUMBER(SEARCH("N?m l*", CUSTOMER[[#This Row],[Service Type]], 1)), CUSTOMER[[#This Row],[Count ST]] = TRUE), CUSTOMER[[#This Row],[Quantity]], AND($Y$10:$Y64 = TRUE, COUNTIFS($H$10:$H64, CUSTOMER[[#This Row],[Booking]], $J$10:$J64, CUSTOMER[[#This Row],[Order Date]], $F$10:$F64, "&lt;&gt;"&amp;"N?m l*")=1), 1, TRUE,  "")</f>
        <v>#NAME?</v>
      </c>
      <c r="AA64" s="282" t="b">
        <f t="shared" ca="1" si="1"/>
        <v>0</v>
      </c>
      <c r="AB64" s="305"/>
    </row>
    <row r="65" spans="1:28" x14ac:dyDescent="0.25">
      <c r="A65" s="281" t="str">
        <f ca="1">no.</f>
        <v/>
      </c>
      <c r="B65" s="281"/>
      <c r="C65" s="282"/>
      <c r="D65" s="282"/>
      <c r="E65" s="282" t="str">
        <f ca="1">position</f>
        <v/>
      </c>
      <c r="F65" s="282"/>
      <c r="G65" s="282"/>
      <c r="H65" s="282"/>
      <c r="I65" s="282"/>
      <c r="J65" s="335"/>
      <c r="K65" s="282"/>
      <c r="L65" s="282"/>
      <c r="M65" s="282"/>
      <c r="N65" s="282"/>
      <c r="O65" s="281"/>
      <c r="P65" s="360" t="str">
        <f ca="1">rescore_patient</f>
        <v/>
      </c>
      <c r="Q65" s="330" t="str">
        <f ca="1">quantity</f>
        <v/>
      </c>
      <c r="R65" s="281"/>
      <c r="S65" s="282"/>
      <c r="T65" s="282"/>
      <c r="U65" s="282"/>
      <c r="V65" s="305"/>
      <c r="W65" s="305"/>
      <c r="X65" s="305"/>
      <c r="Y65" s="282"/>
      <c r="Z65" s="282" t="e" vm="1">
        <f ca="1">_xlfn.IFS(AND(ISNUMBER(SEARCH("N?m l*", CUSTOMER[[#This Row],[Service Type]], 1)), CUSTOMER[[#This Row],[Count ST]] = TRUE), CUSTOMER[[#This Row],[Quantity]], AND($Y$10:$Y65 = TRUE, COUNTIFS($H$10:$H65, CUSTOMER[[#This Row],[Booking]], $J$10:$J65, CUSTOMER[[#This Row],[Order Date]], $F$10:$F65, "&lt;&gt;"&amp;"N?m l*")=1), 1, TRUE,  "")</f>
        <v>#NAME?</v>
      </c>
      <c r="AA65" s="282" t="b">
        <f t="shared" ca="1" si="1"/>
        <v>0</v>
      </c>
      <c r="AB65" s="305"/>
    </row>
    <row r="66" spans="1:28" x14ac:dyDescent="0.25">
      <c r="A66" s="281" t="str">
        <f ca="1">no.</f>
        <v/>
      </c>
      <c r="B66" s="281"/>
      <c r="C66" s="282"/>
      <c r="D66" s="282"/>
      <c r="E66" s="282" t="str">
        <f ca="1">position</f>
        <v/>
      </c>
      <c r="F66" s="282"/>
      <c r="G66" s="282"/>
      <c r="H66" s="282"/>
      <c r="I66" s="282"/>
      <c r="J66" s="335"/>
      <c r="K66" s="282"/>
      <c r="L66" s="282"/>
      <c r="M66" s="282"/>
      <c r="N66" s="282"/>
      <c r="O66" s="281"/>
      <c r="P66" s="360" t="str">
        <f ca="1">rescore_patient</f>
        <v/>
      </c>
      <c r="Q66" s="330" t="str">
        <f ca="1">quantity</f>
        <v/>
      </c>
      <c r="R66" s="281"/>
      <c r="S66" s="282"/>
      <c r="T66" s="282"/>
      <c r="U66" s="282"/>
      <c r="V66" s="305"/>
      <c r="W66" s="305"/>
      <c r="X66" s="305"/>
      <c r="Y66" s="282"/>
      <c r="Z66" s="282" t="e" vm="1">
        <f ca="1">_xlfn.IFS(AND(ISNUMBER(SEARCH("N?m l*", CUSTOMER[[#This Row],[Service Type]], 1)), CUSTOMER[[#This Row],[Count ST]] = TRUE), CUSTOMER[[#This Row],[Quantity]], AND($Y$10:$Y66 = TRUE, COUNTIFS($H$10:$H66, CUSTOMER[[#This Row],[Booking]], $J$10:$J66, CUSTOMER[[#This Row],[Order Date]], $F$10:$F66, "&lt;&gt;"&amp;"N?m l*")=1), 1, TRUE,  "")</f>
        <v>#NAME?</v>
      </c>
      <c r="AA66" s="282" t="b">
        <f t="shared" ca="1" si="1"/>
        <v>0</v>
      </c>
      <c r="AB66" s="305"/>
    </row>
    <row r="67" spans="1:28" x14ac:dyDescent="0.25">
      <c r="A67" s="281" t="str">
        <f ca="1">no.</f>
        <v/>
      </c>
      <c r="B67" s="281"/>
      <c r="C67" s="282"/>
      <c r="D67" s="282"/>
      <c r="E67" s="282" t="str">
        <f ca="1">position</f>
        <v/>
      </c>
      <c r="F67" s="282"/>
      <c r="G67" s="282"/>
      <c r="H67" s="282"/>
      <c r="I67" s="282"/>
      <c r="J67" s="335"/>
      <c r="K67" s="282"/>
      <c r="L67" s="282"/>
      <c r="M67" s="282"/>
      <c r="N67" s="282"/>
      <c r="O67" s="281"/>
      <c r="P67" s="360" t="str">
        <f ca="1">rescore_patient</f>
        <v/>
      </c>
      <c r="Q67" s="330" t="str">
        <f ca="1">quantity</f>
        <v/>
      </c>
      <c r="R67" s="281"/>
      <c r="S67" s="282"/>
      <c r="T67" s="282"/>
      <c r="U67" s="282"/>
      <c r="V67" s="305"/>
      <c r="W67" s="305"/>
      <c r="X67" s="305"/>
      <c r="Y67" s="282"/>
      <c r="Z67" s="282" t="e" vm="1">
        <f ca="1">_xlfn.IFS(AND(ISNUMBER(SEARCH("N?m l*", CUSTOMER[[#This Row],[Service Type]], 1)), CUSTOMER[[#This Row],[Count ST]] = TRUE), CUSTOMER[[#This Row],[Quantity]], AND($Y$10:$Y67 = TRUE, COUNTIFS($H$10:$H67, CUSTOMER[[#This Row],[Booking]], $J$10:$J67, CUSTOMER[[#This Row],[Order Date]], $F$10:$F67, "&lt;&gt;"&amp;"N?m l*")=1), 1, TRUE,  "")</f>
        <v>#NAME?</v>
      </c>
      <c r="AA67" s="282" t="b">
        <f t="shared" ca="1" si="1"/>
        <v>0</v>
      </c>
      <c r="AB67" s="305"/>
    </row>
    <row r="68" spans="1:28" x14ac:dyDescent="0.25">
      <c r="A68" s="281" t="str">
        <f ca="1">no.</f>
        <v/>
      </c>
      <c r="B68" s="281"/>
      <c r="C68" s="282"/>
      <c r="D68" s="282"/>
      <c r="E68" s="282" t="str">
        <f ca="1">position</f>
        <v/>
      </c>
      <c r="F68" s="282"/>
      <c r="G68" s="282"/>
      <c r="H68" s="282"/>
      <c r="I68" s="282"/>
      <c r="J68" s="335"/>
      <c r="K68" s="282"/>
      <c r="L68" s="282"/>
      <c r="M68" s="282"/>
      <c r="N68" s="282"/>
      <c r="O68" s="281"/>
      <c r="P68" s="360" t="str">
        <f ca="1">rescore_patient</f>
        <v/>
      </c>
      <c r="Q68" s="330" t="str">
        <f ca="1">quantity</f>
        <v/>
      </c>
      <c r="R68" s="281"/>
      <c r="S68" s="282"/>
      <c r="T68" s="282"/>
      <c r="U68" s="282"/>
      <c r="V68" s="305"/>
      <c r="W68" s="305"/>
      <c r="X68" s="305"/>
      <c r="Y68" s="282"/>
      <c r="Z68" s="282" t="e" vm="1">
        <f ca="1">_xlfn.IFS(AND(ISNUMBER(SEARCH("N?m l*", CUSTOMER[[#This Row],[Service Type]], 1)), CUSTOMER[[#This Row],[Count ST]] = TRUE), CUSTOMER[[#This Row],[Quantity]], AND($Y$10:$Y68 = TRUE, COUNTIFS($H$10:$H68, CUSTOMER[[#This Row],[Booking]], $J$10:$J68, CUSTOMER[[#This Row],[Order Date]], $F$10:$F68, "&lt;&gt;"&amp;"N?m l*")=1), 1, TRUE,  "")</f>
        <v>#NAME?</v>
      </c>
      <c r="AA68" s="282" t="b">
        <f t="shared" ca="1" si="1"/>
        <v>0</v>
      </c>
      <c r="AB68" s="305"/>
    </row>
    <row r="69" spans="1:28" x14ac:dyDescent="0.25">
      <c r="A69" s="281" t="str">
        <f ca="1">no.</f>
        <v/>
      </c>
      <c r="B69" s="281"/>
      <c r="C69" s="282"/>
      <c r="D69" s="282"/>
      <c r="E69" s="282" t="str">
        <f ca="1">position</f>
        <v/>
      </c>
      <c r="F69" s="282"/>
      <c r="G69" s="282"/>
      <c r="H69" s="282"/>
      <c r="I69" s="282"/>
      <c r="J69" s="335"/>
      <c r="K69" s="282"/>
      <c r="L69" s="282"/>
      <c r="M69" s="282"/>
      <c r="N69" s="282"/>
      <c r="O69" s="281"/>
      <c r="P69" s="360" t="str">
        <f ca="1">rescore_patient</f>
        <v/>
      </c>
      <c r="Q69" s="330" t="str">
        <f ca="1">quantity</f>
        <v/>
      </c>
      <c r="R69" s="281"/>
      <c r="S69" s="282"/>
      <c r="T69" s="282"/>
      <c r="U69" s="282"/>
      <c r="V69" s="305"/>
      <c r="W69" s="305"/>
      <c r="X69" s="305"/>
      <c r="Y69" s="282"/>
      <c r="Z69" s="282" t="e" vm="1">
        <f ca="1">_xlfn.IFS(AND(ISNUMBER(SEARCH("N?m l*", CUSTOMER[[#This Row],[Service Type]], 1)), CUSTOMER[[#This Row],[Count ST]] = TRUE), CUSTOMER[[#This Row],[Quantity]], AND($Y$10:$Y69 = TRUE, COUNTIFS($H$10:$H69, CUSTOMER[[#This Row],[Booking]], $J$10:$J69, CUSTOMER[[#This Row],[Order Date]], $F$10:$F69, "&lt;&gt;"&amp;"N?m l*")=1), 1, TRUE,  "")</f>
        <v>#NAME?</v>
      </c>
      <c r="AA69" s="282" t="b">
        <f t="shared" ca="1" si="1"/>
        <v>0</v>
      </c>
      <c r="AB69" s="305"/>
    </row>
    <row r="70" spans="1:28" x14ac:dyDescent="0.25">
      <c r="A70" s="281" t="str">
        <f ca="1">no.</f>
        <v/>
      </c>
      <c r="B70" s="281"/>
      <c r="C70" s="282"/>
      <c r="D70" s="282"/>
      <c r="E70" s="282" t="str">
        <f ca="1">position</f>
        <v/>
      </c>
      <c r="F70" s="282"/>
      <c r="G70" s="282"/>
      <c r="H70" s="282"/>
      <c r="I70" s="282"/>
      <c r="J70" s="335"/>
      <c r="K70" s="282"/>
      <c r="L70" s="282"/>
      <c r="M70" s="282"/>
      <c r="N70" s="282"/>
      <c r="O70" s="281"/>
      <c r="P70" s="360" t="str">
        <f ca="1">rescore_patient</f>
        <v/>
      </c>
      <c r="Q70" s="330" t="str">
        <f ca="1">quantity</f>
        <v/>
      </c>
      <c r="R70" s="281"/>
      <c r="S70" s="282"/>
      <c r="T70" s="282"/>
      <c r="U70" s="282"/>
      <c r="V70" s="305"/>
      <c r="W70" s="305"/>
      <c r="X70" s="305"/>
      <c r="Y70" s="282"/>
      <c r="Z70" s="282" t="e" vm="1">
        <f ca="1">_xlfn.IFS(AND(ISNUMBER(SEARCH("N?m l*", CUSTOMER[[#This Row],[Service Type]], 1)), CUSTOMER[[#This Row],[Count ST]] = TRUE), CUSTOMER[[#This Row],[Quantity]], AND($Y$10:$Y70 = TRUE, COUNTIFS($H$10:$H70, CUSTOMER[[#This Row],[Booking]], $J$10:$J70, CUSTOMER[[#This Row],[Order Date]], $F$10:$F70, "&lt;&gt;"&amp;"N?m l*")=1), 1, TRUE,  "")</f>
        <v>#NAME?</v>
      </c>
      <c r="AA70" s="282" t="b">
        <f t="shared" ca="1" si="1"/>
        <v>0</v>
      </c>
      <c r="AB70" s="305"/>
    </row>
    <row r="71" spans="1:28" x14ac:dyDescent="0.25">
      <c r="A71" s="281" t="str">
        <f ca="1">no.</f>
        <v/>
      </c>
      <c r="B71" s="281"/>
      <c r="C71" s="282"/>
      <c r="D71" s="282"/>
      <c r="E71" s="282" t="str">
        <f ca="1">position</f>
        <v/>
      </c>
      <c r="F71" s="282"/>
      <c r="G71" s="282"/>
      <c r="H71" s="282"/>
      <c r="I71" s="282"/>
      <c r="J71" s="335"/>
      <c r="K71" s="282"/>
      <c r="L71" s="282"/>
      <c r="M71" s="282"/>
      <c r="N71" s="282"/>
      <c r="O71" s="281"/>
      <c r="P71" s="360" t="str">
        <f ca="1">rescore_patient</f>
        <v/>
      </c>
      <c r="Q71" s="330" t="str">
        <f ca="1">quantity</f>
        <v/>
      </c>
      <c r="R71" s="281"/>
      <c r="S71" s="282"/>
      <c r="T71" s="282"/>
      <c r="U71" s="282"/>
      <c r="V71" s="305"/>
      <c r="W71" s="305"/>
      <c r="X71" s="305"/>
      <c r="Y71" s="282"/>
      <c r="Z71" s="282" t="e" vm="1">
        <f ca="1">_xlfn.IFS(AND(ISNUMBER(SEARCH("N?m l*", CUSTOMER[[#This Row],[Service Type]], 1)), CUSTOMER[[#This Row],[Count ST]] = TRUE), CUSTOMER[[#This Row],[Quantity]], AND($Y$10:$Y71 = TRUE, COUNTIFS($H$10:$H71, CUSTOMER[[#This Row],[Booking]], $J$10:$J71, CUSTOMER[[#This Row],[Order Date]], $F$10:$F71, "&lt;&gt;"&amp;"N?m l*")=1), 1, TRUE,  "")</f>
        <v>#NAME?</v>
      </c>
      <c r="AA71" s="282" t="b">
        <f t="shared" ca="1" si="1"/>
        <v>0</v>
      </c>
      <c r="AB71" s="305"/>
    </row>
    <row r="72" spans="1:28" x14ac:dyDescent="0.25">
      <c r="A72" s="281" t="str">
        <f ca="1">no.</f>
        <v/>
      </c>
      <c r="B72" s="281"/>
      <c r="C72" s="282"/>
      <c r="D72" s="282"/>
      <c r="E72" s="282" t="str">
        <f ca="1">position</f>
        <v/>
      </c>
      <c r="F72" s="282"/>
      <c r="G72" s="282"/>
      <c r="H72" s="282"/>
      <c r="I72" s="282"/>
      <c r="J72" s="335"/>
      <c r="K72" s="282"/>
      <c r="L72" s="282"/>
      <c r="M72" s="282"/>
      <c r="N72" s="282"/>
      <c r="O72" s="281"/>
      <c r="P72" s="360" t="str">
        <f ca="1">rescore_patient</f>
        <v/>
      </c>
      <c r="Q72" s="330" t="str">
        <f ca="1">quantity</f>
        <v/>
      </c>
      <c r="R72" s="281"/>
      <c r="S72" s="282"/>
      <c r="T72" s="282"/>
      <c r="U72" s="282"/>
      <c r="V72" s="305"/>
      <c r="W72" s="305"/>
      <c r="X72" s="305"/>
      <c r="Y72" s="282"/>
      <c r="Z72" s="282" t="e" vm="1">
        <f ca="1">_xlfn.IFS(AND(ISNUMBER(SEARCH("N?m l*", CUSTOMER[[#This Row],[Service Type]], 1)), CUSTOMER[[#This Row],[Count ST]] = TRUE), CUSTOMER[[#This Row],[Quantity]], AND($Y$10:$Y72 = TRUE, COUNTIFS($H$10:$H72, CUSTOMER[[#This Row],[Booking]], $J$10:$J72, CUSTOMER[[#This Row],[Order Date]], $F$10:$F72, "&lt;&gt;"&amp;"N?m l*")=1), 1, TRUE,  "")</f>
        <v>#NAME?</v>
      </c>
      <c r="AA72" s="282" t="b">
        <f t="shared" ca="1" si="1"/>
        <v>0</v>
      </c>
      <c r="AB72" s="305"/>
    </row>
    <row r="73" spans="1:28" x14ac:dyDescent="0.25">
      <c r="A73" s="281" t="str">
        <f ca="1">no.</f>
        <v/>
      </c>
      <c r="B73" s="281"/>
      <c r="C73" s="282"/>
      <c r="D73" s="282"/>
      <c r="E73" s="282" t="str">
        <f ca="1">position</f>
        <v/>
      </c>
      <c r="F73" s="282"/>
      <c r="G73" s="282"/>
      <c r="H73" s="282"/>
      <c r="I73" s="282"/>
      <c r="J73" s="335"/>
      <c r="K73" s="282"/>
      <c r="L73" s="282"/>
      <c r="M73" s="282"/>
      <c r="N73" s="282"/>
      <c r="O73" s="281"/>
      <c r="P73" s="360" t="str">
        <f ca="1">rescore_patient</f>
        <v/>
      </c>
      <c r="Q73" s="330" t="str">
        <f ca="1">quantity</f>
        <v/>
      </c>
      <c r="R73" s="281"/>
      <c r="S73" s="282"/>
      <c r="T73" s="282"/>
      <c r="U73" s="282"/>
      <c r="V73" s="305"/>
      <c r="W73" s="305"/>
      <c r="X73" s="305"/>
      <c r="Y73" s="282"/>
      <c r="Z73" s="282" t="e" vm="1">
        <f ca="1">_xlfn.IFS(AND(ISNUMBER(SEARCH("N?m l*", CUSTOMER[[#This Row],[Service Type]], 1)), CUSTOMER[[#This Row],[Count ST]] = TRUE), CUSTOMER[[#This Row],[Quantity]], AND($Y$10:$Y73 = TRUE, COUNTIFS($H$10:$H73, CUSTOMER[[#This Row],[Booking]], $J$10:$J73, CUSTOMER[[#This Row],[Order Date]], $F$10:$F73, "&lt;&gt;"&amp;"N?m l*")=1), 1, TRUE,  "")</f>
        <v>#NAME?</v>
      </c>
      <c r="AA73" s="282" t="b">
        <f t="shared" ca="1" si="1"/>
        <v>0</v>
      </c>
      <c r="AB73" s="305"/>
    </row>
    <row r="74" spans="1:28" x14ac:dyDescent="0.25">
      <c r="A74" s="281" t="str">
        <f ca="1">no.</f>
        <v/>
      </c>
      <c r="B74" s="281"/>
      <c r="C74" s="282"/>
      <c r="D74" s="282"/>
      <c r="E74" s="282" t="str">
        <f ca="1">position</f>
        <v/>
      </c>
      <c r="F74" s="282"/>
      <c r="G74" s="282"/>
      <c r="H74" s="282"/>
      <c r="I74" s="282"/>
      <c r="J74" s="335"/>
      <c r="K74" s="282"/>
      <c r="L74" s="282"/>
      <c r="M74" s="282"/>
      <c r="N74" s="282"/>
      <c r="O74" s="281"/>
      <c r="P74" s="360" t="str">
        <f ca="1">rescore_patient</f>
        <v/>
      </c>
      <c r="Q74" s="330" t="str">
        <f ca="1">quantity</f>
        <v/>
      </c>
      <c r="R74" s="281"/>
      <c r="S74" s="282"/>
      <c r="T74" s="282"/>
      <c r="U74" s="282"/>
      <c r="V74" s="305"/>
      <c r="W74" s="305"/>
      <c r="X74" s="305"/>
      <c r="Y74" s="282"/>
      <c r="Z74" s="282" t="e" vm="1">
        <f ca="1">_xlfn.IFS(AND(ISNUMBER(SEARCH("N?m l*", CUSTOMER[[#This Row],[Service Type]], 1)), CUSTOMER[[#This Row],[Count ST]] = TRUE), CUSTOMER[[#This Row],[Quantity]], AND($Y$10:$Y74 = TRUE, COUNTIFS($H$10:$H74, CUSTOMER[[#This Row],[Booking]], $J$10:$J74, CUSTOMER[[#This Row],[Order Date]], $F$10:$F74, "&lt;&gt;"&amp;"N?m l*")=1), 1, TRUE,  "")</f>
        <v>#NAME?</v>
      </c>
      <c r="AA74" s="282" t="b">
        <f t="shared" ref="AA74:AA137" ca="1" si="2">count_svc_type</f>
        <v>0</v>
      </c>
      <c r="AB74" s="305"/>
    </row>
    <row r="75" spans="1:28" x14ac:dyDescent="0.25">
      <c r="A75" s="281" t="str">
        <f ca="1">no.</f>
        <v/>
      </c>
      <c r="B75" s="281"/>
      <c r="C75" s="282"/>
      <c r="D75" s="282"/>
      <c r="E75" s="282" t="str">
        <f ca="1">position</f>
        <v/>
      </c>
      <c r="F75" s="282"/>
      <c r="G75" s="282"/>
      <c r="H75" s="282"/>
      <c r="I75" s="282"/>
      <c r="J75" s="335"/>
      <c r="K75" s="282"/>
      <c r="L75" s="282"/>
      <c r="M75" s="282"/>
      <c r="N75" s="282"/>
      <c r="O75" s="281"/>
      <c r="P75" s="360" t="str">
        <f ca="1">rescore_patient</f>
        <v/>
      </c>
      <c r="Q75" s="330" t="str">
        <f ca="1">quantity</f>
        <v/>
      </c>
      <c r="R75" s="281"/>
      <c r="S75" s="282"/>
      <c r="T75" s="282"/>
      <c r="U75" s="282"/>
      <c r="V75" s="305"/>
      <c r="W75" s="305"/>
      <c r="X75" s="305"/>
      <c r="Y75" s="282"/>
      <c r="Z75" s="282" t="e" vm="1">
        <f ca="1">_xlfn.IFS(AND(ISNUMBER(SEARCH("N?m l*", CUSTOMER[[#This Row],[Service Type]], 1)), CUSTOMER[[#This Row],[Count ST]] = TRUE), CUSTOMER[[#This Row],[Quantity]], AND($Y$10:$Y75 = TRUE, COUNTIFS($H$10:$H75, CUSTOMER[[#This Row],[Booking]], $J$10:$J75, CUSTOMER[[#This Row],[Order Date]], $F$10:$F75, "&lt;&gt;"&amp;"N?m l*")=1), 1, TRUE,  "")</f>
        <v>#NAME?</v>
      </c>
      <c r="AA75" s="282" t="b">
        <f t="shared" ca="1" si="2"/>
        <v>0</v>
      </c>
      <c r="AB75" s="305"/>
    </row>
    <row r="76" spans="1:28" x14ac:dyDescent="0.25">
      <c r="A76" s="281" t="str">
        <f ca="1">no.</f>
        <v/>
      </c>
      <c r="B76" s="281"/>
      <c r="C76" s="282"/>
      <c r="D76" s="282"/>
      <c r="E76" s="282" t="str">
        <f ca="1">position</f>
        <v/>
      </c>
      <c r="F76" s="282"/>
      <c r="G76" s="282"/>
      <c r="H76" s="282"/>
      <c r="I76" s="282"/>
      <c r="J76" s="335"/>
      <c r="K76" s="282"/>
      <c r="L76" s="282"/>
      <c r="M76" s="282"/>
      <c r="N76" s="282"/>
      <c r="O76" s="281"/>
      <c r="P76" s="360" t="str">
        <f ca="1">rescore_patient</f>
        <v/>
      </c>
      <c r="Q76" s="330" t="str">
        <f ca="1">quantity</f>
        <v/>
      </c>
      <c r="R76" s="281"/>
      <c r="S76" s="282"/>
      <c r="T76" s="282"/>
      <c r="U76" s="282"/>
      <c r="V76" s="305"/>
      <c r="W76" s="305"/>
      <c r="X76" s="305"/>
      <c r="Y76" s="282"/>
      <c r="Z76" s="282" t="e" vm="1">
        <f ca="1">_xlfn.IFS(AND(ISNUMBER(SEARCH("N?m l*", CUSTOMER[[#This Row],[Service Type]], 1)), CUSTOMER[[#This Row],[Count ST]] = TRUE), CUSTOMER[[#This Row],[Quantity]], AND($Y$10:$Y76 = TRUE, COUNTIFS($H$10:$H76, CUSTOMER[[#This Row],[Booking]], $J$10:$J76, CUSTOMER[[#This Row],[Order Date]], $F$10:$F76, "&lt;&gt;"&amp;"N?m l*")=1), 1, TRUE,  "")</f>
        <v>#NAME?</v>
      </c>
      <c r="AA76" s="282" t="b">
        <f t="shared" ca="1" si="2"/>
        <v>0</v>
      </c>
      <c r="AB76" s="305"/>
    </row>
    <row r="77" spans="1:28" x14ac:dyDescent="0.25">
      <c r="A77" s="281" t="str">
        <f ca="1">no.</f>
        <v/>
      </c>
      <c r="B77" s="281"/>
      <c r="C77" s="282"/>
      <c r="D77" s="282"/>
      <c r="E77" s="282" t="str">
        <f ca="1">position</f>
        <v/>
      </c>
      <c r="F77" s="282"/>
      <c r="G77" s="282"/>
      <c r="H77" s="282"/>
      <c r="I77" s="282"/>
      <c r="J77" s="335"/>
      <c r="K77" s="282"/>
      <c r="L77" s="282"/>
      <c r="M77" s="282"/>
      <c r="N77" s="282"/>
      <c r="O77" s="281"/>
      <c r="P77" s="360" t="str">
        <f ca="1">rescore_patient</f>
        <v/>
      </c>
      <c r="Q77" s="330" t="str">
        <f ca="1">quantity</f>
        <v/>
      </c>
      <c r="R77" s="281"/>
      <c r="S77" s="282"/>
      <c r="T77" s="282"/>
      <c r="U77" s="282"/>
      <c r="V77" s="305"/>
      <c r="W77" s="305"/>
      <c r="X77" s="305"/>
      <c r="Y77" s="282"/>
      <c r="Z77" s="282" t="e" vm="1">
        <f ca="1">_xlfn.IFS(AND(ISNUMBER(SEARCH("N?m l*", CUSTOMER[[#This Row],[Service Type]], 1)), CUSTOMER[[#This Row],[Count ST]] = TRUE), CUSTOMER[[#This Row],[Quantity]], AND($Y$10:$Y77 = TRUE, COUNTIFS($H$10:$H77, CUSTOMER[[#This Row],[Booking]], $J$10:$J77, CUSTOMER[[#This Row],[Order Date]], $F$10:$F77, "&lt;&gt;"&amp;"N?m l*")=1), 1, TRUE,  "")</f>
        <v>#NAME?</v>
      </c>
      <c r="AA77" s="282" t="b">
        <f t="shared" ca="1" si="2"/>
        <v>0</v>
      </c>
      <c r="AB77" s="305"/>
    </row>
    <row r="78" spans="1:28" x14ac:dyDescent="0.25">
      <c r="A78" s="281" t="str">
        <f ca="1">no.</f>
        <v/>
      </c>
      <c r="B78" s="281"/>
      <c r="C78" s="282"/>
      <c r="D78" s="282"/>
      <c r="E78" s="282" t="str">
        <f ca="1">position</f>
        <v/>
      </c>
      <c r="F78" s="282"/>
      <c r="G78" s="282"/>
      <c r="H78" s="282"/>
      <c r="I78" s="282"/>
      <c r="J78" s="335"/>
      <c r="K78" s="282"/>
      <c r="L78" s="282"/>
      <c r="M78" s="282"/>
      <c r="N78" s="282"/>
      <c r="O78" s="281"/>
      <c r="P78" s="360" t="str">
        <f ca="1">rescore_patient</f>
        <v/>
      </c>
      <c r="Q78" s="330" t="str">
        <f ca="1">quantity</f>
        <v/>
      </c>
      <c r="R78" s="281"/>
      <c r="S78" s="282"/>
      <c r="T78" s="282"/>
      <c r="U78" s="282"/>
      <c r="V78" s="305"/>
      <c r="W78" s="305"/>
      <c r="X78" s="305"/>
      <c r="Y78" s="282"/>
      <c r="Z78" s="282" t="e" vm="1">
        <f ca="1">_xlfn.IFS(AND(ISNUMBER(SEARCH("N?m l*", CUSTOMER[[#This Row],[Service Type]], 1)), CUSTOMER[[#This Row],[Count ST]] = TRUE), CUSTOMER[[#This Row],[Quantity]], AND($Y$10:$Y78 = TRUE, COUNTIFS($H$10:$H78, CUSTOMER[[#This Row],[Booking]], $J$10:$J78, CUSTOMER[[#This Row],[Order Date]], $F$10:$F78, "&lt;&gt;"&amp;"N?m l*")=1), 1, TRUE,  "")</f>
        <v>#NAME?</v>
      </c>
      <c r="AA78" s="282" t="b">
        <f t="shared" ca="1" si="2"/>
        <v>0</v>
      </c>
      <c r="AB78" s="305"/>
    </row>
    <row r="79" spans="1:28" x14ac:dyDescent="0.25">
      <c r="A79" s="281" t="str">
        <f ca="1">no.</f>
        <v/>
      </c>
      <c r="B79" s="281"/>
      <c r="C79" s="282"/>
      <c r="D79" s="282"/>
      <c r="E79" s="282" t="str">
        <f ca="1">position</f>
        <v/>
      </c>
      <c r="F79" s="282"/>
      <c r="G79" s="282"/>
      <c r="H79" s="282"/>
      <c r="I79" s="282"/>
      <c r="J79" s="335"/>
      <c r="K79" s="282"/>
      <c r="L79" s="282"/>
      <c r="M79" s="282"/>
      <c r="N79" s="282"/>
      <c r="O79" s="281"/>
      <c r="P79" s="360" t="str">
        <f ca="1">rescore_patient</f>
        <v/>
      </c>
      <c r="Q79" s="330" t="str">
        <f ca="1">quantity</f>
        <v/>
      </c>
      <c r="R79" s="281"/>
      <c r="S79" s="282"/>
      <c r="T79" s="282"/>
      <c r="U79" s="282"/>
      <c r="V79" s="305"/>
      <c r="W79" s="305"/>
      <c r="X79" s="305"/>
      <c r="Y79" s="282"/>
      <c r="Z79" s="282" t="e" vm="1">
        <f ca="1">_xlfn.IFS(AND(ISNUMBER(SEARCH("N?m l*", CUSTOMER[[#This Row],[Service Type]], 1)), CUSTOMER[[#This Row],[Count ST]] = TRUE), CUSTOMER[[#This Row],[Quantity]], AND($Y$10:$Y79 = TRUE, COUNTIFS($H$10:$H79, CUSTOMER[[#This Row],[Booking]], $J$10:$J79, CUSTOMER[[#This Row],[Order Date]], $F$10:$F79, "&lt;&gt;"&amp;"N?m l*")=1), 1, TRUE,  "")</f>
        <v>#NAME?</v>
      </c>
      <c r="AA79" s="282" t="b">
        <f t="shared" ca="1" si="2"/>
        <v>0</v>
      </c>
      <c r="AB79" s="305"/>
    </row>
    <row r="80" spans="1:28" x14ac:dyDescent="0.25">
      <c r="A80" s="281" t="str">
        <f ca="1">no.</f>
        <v/>
      </c>
      <c r="B80" s="281"/>
      <c r="C80" s="282"/>
      <c r="D80" s="282"/>
      <c r="E80" s="282" t="str">
        <f ca="1">position</f>
        <v/>
      </c>
      <c r="F80" s="282"/>
      <c r="G80" s="282"/>
      <c r="H80" s="282"/>
      <c r="I80" s="282"/>
      <c r="J80" s="335"/>
      <c r="K80" s="282"/>
      <c r="L80" s="282"/>
      <c r="M80" s="282"/>
      <c r="N80" s="282"/>
      <c r="O80" s="281"/>
      <c r="P80" s="360" t="str">
        <f ca="1">rescore_patient</f>
        <v/>
      </c>
      <c r="Q80" s="330" t="str">
        <f ca="1">quantity</f>
        <v/>
      </c>
      <c r="R80" s="281"/>
      <c r="S80" s="282"/>
      <c r="T80" s="282"/>
      <c r="U80" s="282"/>
      <c r="V80" s="305"/>
      <c r="W80" s="305"/>
      <c r="X80" s="305"/>
      <c r="Y80" s="282"/>
      <c r="Z80" s="282" t="e" vm="1">
        <f ca="1">_xlfn.IFS(AND(ISNUMBER(SEARCH("N?m l*", CUSTOMER[[#This Row],[Service Type]], 1)), CUSTOMER[[#This Row],[Count ST]] = TRUE), CUSTOMER[[#This Row],[Quantity]], AND($Y$10:$Y80 = TRUE, COUNTIFS($H$10:$H80, CUSTOMER[[#This Row],[Booking]], $J$10:$J80, CUSTOMER[[#This Row],[Order Date]], $F$10:$F80, "&lt;&gt;"&amp;"N?m l*")=1), 1, TRUE,  "")</f>
        <v>#NAME?</v>
      </c>
      <c r="AA80" s="282" t="b">
        <f t="shared" ca="1" si="2"/>
        <v>0</v>
      </c>
      <c r="AB80" s="305"/>
    </row>
    <row r="81" spans="1:28" x14ac:dyDescent="0.25">
      <c r="A81" s="281" t="str">
        <f ca="1">no.</f>
        <v/>
      </c>
      <c r="B81" s="281"/>
      <c r="C81" s="282"/>
      <c r="D81" s="282"/>
      <c r="E81" s="282" t="str">
        <f ca="1">position</f>
        <v/>
      </c>
      <c r="F81" s="282"/>
      <c r="G81" s="282"/>
      <c r="H81" s="282"/>
      <c r="I81" s="282"/>
      <c r="J81" s="335"/>
      <c r="K81" s="282"/>
      <c r="L81" s="282"/>
      <c r="M81" s="282"/>
      <c r="N81" s="282"/>
      <c r="O81" s="281"/>
      <c r="P81" s="360" t="str">
        <f ca="1">rescore_patient</f>
        <v/>
      </c>
      <c r="Q81" s="330" t="str">
        <f ca="1">quantity</f>
        <v/>
      </c>
      <c r="R81" s="281"/>
      <c r="S81" s="282"/>
      <c r="T81" s="282"/>
      <c r="U81" s="282"/>
      <c r="V81" s="305"/>
      <c r="W81" s="305"/>
      <c r="X81" s="305"/>
      <c r="Y81" s="282"/>
      <c r="Z81" s="282" t="e" vm="1">
        <f ca="1">_xlfn.IFS(AND(ISNUMBER(SEARCH("N?m l*", CUSTOMER[[#This Row],[Service Type]], 1)), CUSTOMER[[#This Row],[Count ST]] = TRUE), CUSTOMER[[#This Row],[Quantity]], AND($Y$10:$Y81 = TRUE, COUNTIFS($H$10:$H81, CUSTOMER[[#This Row],[Booking]], $J$10:$J81, CUSTOMER[[#This Row],[Order Date]], $F$10:$F81, "&lt;&gt;"&amp;"N?m l*")=1), 1, TRUE,  "")</f>
        <v>#NAME?</v>
      </c>
      <c r="AA81" s="282" t="b">
        <f t="shared" ca="1" si="2"/>
        <v>0</v>
      </c>
      <c r="AB81" s="305"/>
    </row>
    <row r="82" spans="1:28" x14ac:dyDescent="0.25">
      <c r="A82" s="281" t="str">
        <f ca="1">no.</f>
        <v/>
      </c>
      <c r="B82" s="281"/>
      <c r="C82" s="282"/>
      <c r="D82" s="282"/>
      <c r="E82" s="282" t="str">
        <f ca="1">position</f>
        <v/>
      </c>
      <c r="F82" s="282"/>
      <c r="G82" s="282"/>
      <c r="H82" s="282"/>
      <c r="I82" s="282"/>
      <c r="J82" s="335"/>
      <c r="K82" s="282"/>
      <c r="L82" s="282"/>
      <c r="M82" s="282"/>
      <c r="N82" s="282"/>
      <c r="O82" s="281"/>
      <c r="P82" s="360" t="str">
        <f ca="1">rescore_patient</f>
        <v/>
      </c>
      <c r="Q82" s="330" t="str">
        <f ca="1">quantity</f>
        <v/>
      </c>
      <c r="R82" s="281"/>
      <c r="S82" s="282"/>
      <c r="T82" s="282"/>
      <c r="U82" s="282"/>
      <c r="V82" s="305"/>
      <c r="W82" s="305"/>
      <c r="X82" s="305"/>
      <c r="Y82" s="282"/>
      <c r="Z82" s="282" t="e" vm="1">
        <f ca="1">_xlfn.IFS(AND(ISNUMBER(SEARCH("N?m l*", CUSTOMER[[#This Row],[Service Type]], 1)), CUSTOMER[[#This Row],[Count ST]] = TRUE), CUSTOMER[[#This Row],[Quantity]], AND($Y$10:$Y82 = TRUE, COUNTIFS($H$10:$H82, CUSTOMER[[#This Row],[Booking]], $J$10:$J82, CUSTOMER[[#This Row],[Order Date]], $F$10:$F82, "&lt;&gt;"&amp;"N?m l*")=1), 1, TRUE,  "")</f>
        <v>#NAME?</v>
      </c>
      <c r="AA82" s="282" t="b">
        <f t="shared" ca="1" si="2"/>
        <v>0</v>
      </c>
      <c r="AB82" s="305"/>
    </row>
    <row r="83" spans="1:28" x14ac:dyDescent="0.25">
      <c r="A83" s="281" t="str">
        <f ca="1">no.</f>
        <v/>
      </c>
      <c r="B83" s="281"/>
      <c r="C83" s="282"/>
      <c r="D83" s="282"/>
      <c r="E83" s="282" t="str">
        <f ca="1">position</f>
        <v/>
      </c>
      <c r="F83" s="282"/>
      <c r="G83" s="282"/>
      <c r="H83" s="282"/>
      <c r="I83" s="282"/>
      <c r="J83" s="335"/>
      <c r="K83" s="282"/>
      <c r="L83" s="282"/>
      <c r="M83" s="282"/>
      <c r="N83" s="282"/>
      <c r="O83" s="281"/>
      <c r="P83" s="360" t="str">
        <f ca="1">rescore_patient</f>
        <v/>
      </c>
      <c r="Q83" s="330" t="str">
        <f ca="1">quantity</f>
        <v/>
      </c>
      <c r="R83" s="281"/>
      <c r="S83" s="282"/>
      <c r="T83" s="282"/>
      <c r="U83" s="282"/>
      <c r="V83" s="305"/>
      <c r="W83" s="305"/>
      <c r="X83" s="305"/>
      <c r="Y83" s="282"/>
      <c r="Z83" s="282" t="e" vm="1">
        <f ca="1">_xlfn.IFS(AND(ISNUMBER(SEARCH("N?m l*", CUSTOMER[[#This Row],[Service Type]], 1)), CUSTOMER[[#This Row],[Count ST]] = TRUE), CUSTOMER[[#This Row],[Quantity]], AND($Y$10:$Y83 = TRUE, COUNTIFS($H$10:$H83, CUSTOMER[[#This Row],[Booking]], $J$10:$J83, CUSTOMER[[#This Row],[Order Date]], $F$10:$F83, "&lt;&gt;"&amp;"N?m l*")=1), 1, TRUE,  "")</f>
        <v>#NAME?</v>
      </c>
      <c r="AA83" s="282" t="b">
        <f t="shared" ca="1" si="2"/>
        <v>0</v>
      </c>
      <c r="AB83" s="305"/>
    </row>
    <row r="84" spans="1:28" x14ac:dyDescent="0.25">
      <c r="A84" s="281" t="str">
        <f ca="1">no.</f>
        <v/>
      </c>
      <c r="B84" s="281"/>
      <c r="C84" s="282"/>
      <c r="D84" s="282"/>
      <c r="E84" s="282" t="str">
        <f ca="1">position</f>
        <v/>
      </c>
      <c r="F84" s="282"/>
      <c r="G84" s="282"/>
      <c r="H84" s="282"/>
      <c r="I84" s="282"/>
      <c r="J84" s="335"/>
      <c r="K84" s="282"/>
      <c r="L84" s="282"/>
      <c r="M84" s="282"/>
      <c r="N84" s="282"/>
      <c r="O84" s="281"/>
      <c r="P84" s="360" t="str">
        <f ca="1">rescore_patient</f>
        <v/>
      </c>
      <c r="Q84" s="330" t="str">
        <f ca="1">quantity</f>
        <v/>
      </c>
      <c r="R84" s="281"/>
      <c r="S84" s="282"/>
      <c r="T84" s="282"/>
      <c r="U84" s="282"/>
      <c r="V84" s="305"/>
      <c r="W84" s="305"/>
      <c r="X84" s="305"/>
      <c r="Y84" s="282"/>
      <c r="Z84" s="282" t="e" vm="1">
        <f ca="1">_xlfn.IFS(AND(ISNUMBER(SEARCH("N?m l*", CUSTOMER[[#This Row],[Service Type]], 1)), CUSTOMER[[#This Row],[Count ST]] = TRUE), CUSTOMER[[#This Row],[Quantity]], AND($Y$10:$Y84 = TRUE, COUNTIFS($H$10:$H84, CUSTOMER[[#This Row],[Booking]], $J$10:$J84, CUSTOMER[[#This Row],[Order Date]], $F$10:$F84, "&lt;&gt;"&amp;"N?m l*")=1), 1, TRUE,  "")</f>
        <v>#NAME?</v>
      </c>
      <c r="AA84" s="282" t="b">
        <f t="shared" ca="1" si="2"/>
        <v>0</v>
      </c>
      <c r="AB84" s="305"/>
    </row>
    <row r="85" spans="1:28" x14ac:dyDescent="0.25">
      <c r="A85" s="281" t="str">
        <f ca="1">no.</f>
        <v/>
      </c>
      <c r="B85" s="281"/>
      <c r="C85" s="282"/>
      <c r="D85" s="282"/>
      <c r="E85" s="282" t="str">
        <f ca="1">position</f>
        <v/>
      </c>
      <c r="F85" s="282"/>
      <c r="G85" s="282"/>
      <c r="H85" s="282"/>
      <c r="I85" s="282"/>
      <c r="J85" s="335"/>
      <c r="K85" s="282"/>
      <c r="L85" s="282"/>
      <c r="M85" s="282"/>
      <c r="N85" s="282"/>
      <c r="O85" s="281"/>
      <c r="P85" s="360" t="str">
        <f ca="1">rescore_patient</f>
        <v/>
      </c>
      <c r="Q85" s="330" t="str">
        <f ca="1">quantity</f>
        <v/>
      </c>
      <c r="R85" s="281"/>
      <c r="S85" s="282"/>
      <c r="T85" s="282"/>
      <c r="U85" s="282"/>
      <c r="V85" s="305"/>
      <c r="W85" s="305"/>
      <c r="X85" s="305"/>
      <c r="Y85" s="282"/>
      <c r="Z85" s="282" t="e" vm="1">
        <f ca="1">_xlfn.IFS(AND(ISNUMBER(SEARCH("N?m l*", CUSTOMER[[#This Row],[Service Type]], 1)), CUSTOMER[[#This Row],[Count ST]] = TRUE), CUSTOMER[[#This Row],[Quantity]], AND($Y$10:$Y85 = TRUE, COUNTIFS($H$10:$H85, CUSTOMER[[#This Row],[Booking]], $J$10:$J85, CUSTOMER[[#This Row],[Order Date]], $F$10:$F85, "&lt;&gt;"&amp;"N?m l*")=1), 1, TRUE,  "")</f>
        <v>#NAME?</v>
      </c>
      <c r="AA85" s="282" t="b">
        <f t="shared" ca="1" si="2"/>
        <v>0</v>
      </c>
      <c r="AB85" s="305"/>
    </row>
    <row r="86" spans="1:28" x14ac:dyDescent="0.25">
      <c r="A86" s="281" t="str">
        <f ca="1">no.</f>
        <v/>
      </c>
      <c r="B86" s="281"/>
      <c r="C86" s="282"/>
      <c r="D86" s="282"/>
      <c r="E86" s="282" t="str">
        <f ca="1">position</f>
        <v/>
      </c>
      <c r="F86" s="282"/>
      <c r="G86" s="282"/>
      <c r="H86" s="282"/>
      <c r="I86" s="282"/>
      <c r="J86" s="335"/>
      <c r="K86" s="282"/>
      <c r="L86" s="282"/>
      <c r="M86" s="282"/>
      <c r="N86" s="282"/>
      <c r="O86" s="281"/>
      <c r="P86" s="360" t="str">
        <f ca="1">rescore_patient</f>
        <v/>
      </c>
      <c r="Q86" s="330" t="str">
        <f ca="1">quantity</f>
        <v/>
      </c>
      <c r="R86" s="281"/>
      <c r="S86" s="282"/>
      <c r="T86" s="282"/>
      <c r="U86" s="282"/>
      <c r="V86" s="305"/>
      <c r="W86" s="305"/>
      <c r="X86" s="305"/>
      <c r="Y86" s="282"/>
      <c r="Z86" s="282" t="e" vm="1">
        <f ca="1">_xlfn.IFS(AND(ISNUMBER(SEARCH("N?m l*", CUSTOMER[[#This Row],[Service Type]], 1)), CUSTOMER[[#This Row],[Count ST]] = TRUE), CUSTOMER[[#This Row],[Quantity]], AND($Y$10:$Y86 = TRUE, COUNTIFS($H$10:$H86, CUSTOMER[[#This Row],[Booking]], $J$10:$J86, CUSTOMER[[#This Row],[Order Date]], $F$10:$F86, "&lt;&gt;"&amp;"N?m l*")=1), 1, TRUE,  "")</f>
        <v>#NAME?</v>
      </c>
      <c r="AA86" s="282" t="b">
        <f t="shared" ca="1" si="2"/>
        <v>0</v>
      </c>
      <c r="AB86" s="305"/>
    </row>
    <row r="87" spans="1:28" x14ac:dyDescent="0.25">
      <c r="A87" s="281" t="str">
        <f ca="1">no.</f>
        <v/>
      </c>
      <c r="B87" s="281"/>
      <c r="C87" s="282"/>
      <c r="D87" s="282"/>
      <c r="E87" s="282" t="str">
        <f ca="1">position</f>
        <v/>
      </c>
      <c r="F87" s="282"/>
      <c r="G87" s="282"/>
      <c r="H87" s="282"/>
      <c r="I87" s="282"/>
      <c r="J87" s="335"/>
      <c r="K87" s="282"/>
      <c r="L87" s="282"/>
      <c r="M87" s="282"/>
      <c r="N87" s="282"/>
      <c r="O87" s="281"/>
      <c r="P87" s="360" t="str">
        <f ca="1">rescore_patient</f>
        <v/>
      </c>
      <c r="Q87" s="330" t="str">
        <f ca="1">quantity</f>
        <v/>
      </c>
      <c r="R87" s="281"/>
      <c r="S87" s="282"/>
      <c r="T87" s="282"/>
      <c r="U87" s="282"/>
      <c r="V87" s="305"/>
      <c r="W87" s="305"/>
      <c r="X87" s="305"/>
      <c r="Y87" s="282"/>
      <c r="Z87" s="282" t="e" vm="1">
        <f ca="1">_xlfn.IFS(AND(ISNUMBER(SEARCH("N?m l*", CUSTOMER[[#This Row],[Service Type]], 1)), CUSTOMER[[#This Row],[Count ST]] = TRUE), CUSTOMER[[#This Row],[Quantity]], AND($Y$10:$Y87 = TRUE, COUNTIFS($H$10:$H87, CUSTOMER[[#This Row],[Booking]], $J$10:$J87, CUSTOMER[[#This Row],[Order Date]], $F$10:$F87, "&lt;&gt;"&amp;"N?m l*")=1), 1, TRUE,  "")</f>
        <v>#NAME?</v>
      </c>
      <c r="AA87" s="282" t="b">
        <f t="shared" ca="1" si="2"/>
        <v>0</v>
      </c>
      <c r="AB87" s="305"/>
    </row>
    <row r="88" spans="1:28" x14ac:dyDescent="0.25">
      <c r="A88" s="281" t="str">
        <f ca="1">no.</f>
        <v/>
      </c>
      <c r="B88" s="281"/>
      <c r="C88" s="282"/>
      <c r="D88" s="282"/>
      <c r="E88" s="282" t="str">
        <f ca="1">position</f>
        <v/>
      </c>
      <c r="F88" s="282"/>
      <c r="G88" s="282"/>
      <c r="H88" s="282"/>
      <c r="I88" s="282"/>
      <c r="J88" s="335"/>
      <c r="K88" s="282"/>
      <c r="L88" s="282"/>
      <c r="M88" s="282"/>
      <c r="N88" s="282"/>
      <c r="O88" s="281"/>
      <c r="P88" s="360" t="str">
        <f ca="1">rescore_patient</f>
        <v/>
      </c>
      <c r="Q88" s="330" t="str">
        <f ca="1">quantity</f>
        <v/>
      </c>
      <c r="R88" s="281"/>
      <c r="S88" s="282"/>
      <c r="T88" s="282"/>
      <c r="U88" s="282"/>
      <c r="V88" s="305"/>
      <c r="W88" s="305"/>
      <c r="X88" s="305"/>
      <c r="Y88" s="282"/>
      <c r="Z88" s="282" t="e" vm="1">
        <f ca="1">_xlfn.IFS(AND(ISNUMBER(SEARCH("N?m l*", CUSTOMER[[#This Row],[Service Type]], 1)), CUSTOMER[[#This Row],[Count ST]] = TRUE), CUSTOMER[[#This Row],[Quantity]], AND($Y$10:$Y88 = TRUE, COUNTIFS($H$10:$H88, CUSTOMER[[#This Row],[Booking]], $J$10:$J88, CUSTOMER[[#This Row],[Order Date]], $F$10:$F88, "&lt;&gt;"&amp;"N?m l*")=1), 1, TRUE,  "")</f>
        <v>#NAME?</v>
      </c>
      <c r="AA88" s="282" t="b">
        <f t="shared" ca="1" si="2"/>
        <v>0</v>
      </c>
      <c r="AB88" s="305"/>
    </row>
    <row r="89" spans="1:28" x14ac:dyDescent="0.25">
      <c r="A89" s="281" t="str">
        <f ca="1">no.</f>
        <v/>
      </c>
      <c r="B89" s="281"/>
      <c r="C89" s="282"/>
      <c r="D89" s="282"/>
      <c r="E89" s="282" t="str">
        <f ca="1">position</f>
        <v/>
      </c>
      <c r="F89" s="282"/>
      <c r="G89" s="282"/>
      <c r="H89" s="282"/>
      <c r="I89" s="282"/>
      <c r="J89" s="335"/>
      <c r="K89" s="282"/>
      <c r="L89" s="282"/>
      <c r="M89" s="282"/>
      <c r="N89" s="282"/>
      <c r="O89" s="281"/>
      <c r="P89" s="360" t="str">
        <f ca="1">rescore_patient</f>
        <v/>
      </c>
      <c r="Q89" s="330" t="str">
        <f ca="1">quantity</f>
        <v/>
      </c>
      <c r="R89" s="281"/>
      <c r="S89" s="282"/>
      <c r="T89" s="282"/>
      <c r="U89" s="282"/>
      <c r="V89" s="305"/>
      <c r="W89" s="305"/>
      <c r="X89" s="305"/>
      <c r="Y89" s="282"/>
      <c r="Z89" s="282" t="e" vm="1">
        <f ca="1">_xlfn.IFS(AND(ISNUMBER(SEARCH("N?m l*", CUSTOMER[[#This Row],[Service Type]], 1)), CUSTOMER[[#This Row],[Count ST]] = TRUE), CUSTOMER[[#This Row],[Quantity]], AND($Y$10:$Y89 = TRUE, COUNTIFS($H$10:$H89, CUSTOMER[[#This Row],[Booking]], $J$10:$J89, CUSTOMER[[#This Row],[Order Date]], $F$10:$F89, "&lt;&gt;"&amp;"N?m l*")=1), 1, TRUE,  "")</f>
        <v>#NAME?</v>
      </c>
      <c r="AA89" s="282" t="b">
        <f t="shared" ca="1" si="2"/>
        <v>0</v>
      </c>
      <c r="AB89" s="305"/>
    </row>
    <row r="90" spans="1:28" x14ac:dyDescent="0.25">
      <c r="A90" s="281" t="str">
        <f ca="1">no.</f>
        <v/>
      </c>
      <c r="B90" s="281"/>
      <c r="C90" s="282"/>
      <c r="D90" s="282"/>
      <c r="E90" s="282" t="str">
        <f ca="1">position</f>
        <v/>
      </c>
      <c r="F90" s="282"/>
      <c r="G90" s="282"/>
      <c r="H90" s="282"/>
      <c r="I90" s="282"/>
      <c r="J90" s="335"/>
      <c r="K90" s="282"/>
      <c r="L90" s="282"/>
      <c r="M90" s="282"/>
      <c r="N90" s="282"/>
      <c r="O90" s="281"/>
      <c r="P90" s="360" t="str">
        <f ca="1">rescore_patient</f>
        <v/>
      </c>
      <c r="Q90" s="330" t="str">
        <f ca="1">quantity</f>
        <v/>
      </c>
      <c r="R90" s="281"/>
      <c r="S90" s="282"/>
      <c r="T90" s="282"/>
      <c r="U90" s="282"/>
      <c r="V90" s="305"/>
      <c r="W90" s="305"/>
      <c r="X90" s="305"/>
      <c r="Y90" s="282"/>
      <c r="Z90" s="282" t="e" vm="1">
        <f ca="1">_xlfn.IFS(AND(ISNUMBER(SEARCH("N?m l*", CUSTOMER[[#This Row],[Service Type]], 1)), CUSTOMER[[#This Row],[Count ST]] = TRUE), CUSTOMER[[#This Row],[Quantity]], AND($Y$10:$Y90 = TRUE, COUNTIFS($H$10:$H90, CUSTOMER[[#This Row],[Booking]], $J$10:$J90, CUSTOMER[[#This Row],[Order Date]], $F$10:$F90, "&lt;&gt;"&amp;"N?m l*")=1), 1, TRUE,  "")</f>
        <v>#NAME?</v>
      </c>
      <c r="AA90" s="282" t="b">
        <f t="shared" ca="1" si="2"/>
        <v>0</v>
      </c>
      <c r="AB90" s="305"/>
    </row>
    <row r="91" spans="1:28" x14ac:dyDescent="0.25">
      <c r="A91" s="281" t="str">
        <f ca="1">no.</f>
        <v/>
      </c>
      <c r="B91" s="281"/>
      <c r="C91" s="282"/>
      <c r="D91" s="282"/>
      <c r="E91" s="282" t="str">
        <f ca="1">position</f>
        <v/>
      </c>
      <c r="F91" s="282"/>
      <c r="G91" s="282"/>
      <c r="H91" s="282"/>
      <c r="I91" s="282"/>
      <c r="J91" s="335"/>
      <c r="K91" s="282"/>
      <c r="L91" s="282"/>
      <c r="M91" s="282"/>
      <c r="N91" s="282"/>
      <c r="O91" s="281"/>
      <c r="P91" s="360" t="str">
        <f ca="1">rescore_patient</f>
        <v/>
      </c>
      <c r="Q91" s="330" t="str">
        <f ca="1">quantity</f>
        <v/>
      </c>
      <c r="R91" s="281"/>
      <c r="S91" s="282"/>
      <c r="T91" s="282"/>
      <c r="U91" s="282"/>
      <c r="V91" s="305"/>
      <c r="W91" s="305"/>
      <c r="X91" s="305"/>
      <c r="Y91" s="282"/>
      <c r="Z91" s="282" t="e" vm="1">
        <f ca="1">_xlfn.IFS(AND(ISNUMBER(SEARCH("N?m l*", CUSTOMER[[#This Row],[Service Type]], 1)), CUSTOMER[[#This Row],[Count ST]] = TRUE), CUSTOMER[[#This Row],[Quantity]], AND($Y$10:$Y91 = TRUE, COUNTIFS($H$10:$H91, CUSTOMER[[#This Row],[Booking]], $J$10:$J91, CUSTOMER[[#This Row],[Order Date]], $F$10:$F91, "&lt;&gt;"&amp;"N?m l*")=1), 1, TRUE,  "")</f>
        <v>#NAME?</v>
      </c>
      <c r="AA91" s="282" t="b">
        <f t="shared" ca="1" si="2"/>
        <v>0</v>
      </c>
      <c r="AB91" s="305"/>
    </row>
    <row r="92" spans="1:28" x14ac:dyDescent="0.25">
      <c r="A92" s="281" t="str">
        <f ca="1">no.</f>
        <v/>
      </c>
      <c r="B92" s="281"/>
      <c r="C92" s="282"/>
      <c r="D92" s="282"/>
      <c r="E92" s="282" t="str">
        <f ca="1">position</f>
        <v/>
      </c>
      <c r="F92" s="282"/>
      <c r="G92" s="282"/>
      <c r="H92" s="282"/>
      <c r="I92" s="282"/>
      <c r="J92" s="335"/>
      <c r="K92" s="282"/>
      <c r="L92" s="282"/>
      <c r="M92" s="282"/>
      <c r="N92" s="282"/>
      <c r="O92" s="281"/>
      <c r="P92" s="360" t="str">
        <f ca="1">rescore_patient</f>
        <v/>
      </c>
      <c r="Q92" s="330" t="str">
        <f ca="1">quantity</f>
        <v/>
      </c>
      <c r="R92" s="281"/>
      <c r="S92" s="282"/>
      <c r="T92" s="282"/>
      <c r="U92" s="282"/>
      <c r="V92" s="305"/>
      <c r="W92" s="305"/>
      <c r="X92" s="305"/>
      <c r="Y92" s="282"/>
      <c r="Z92" s="282" t="e" vm="1">
        <f ca="1">_xlfn.IFS(AND(ISNUMBER(SEARCH("N?m l*", CUSTOMER[[#This Row],[Service Type]], 1)), CUSTOMER[[#This Row],[Count ST]] = TRUE), CUSTOMER[[#This Row],[Quantity]], AND($Y$10:$Y92 = TRUE, COUNTIFS($H$10:$H92, CUSTOMER[[#This Row],[Booking]], $J$10:$J92, CUSTOMER[[#This Row],[Order Date]], $F$10:$F92, "&lt;&gt;"&amp;"N?m l*")=1), 1, TRUE,  "")</f>
        <v>#NAME?</v>
      </c>
      <c r="AA92" s="282" t="b">
        <f t="shared" ca="1" si="2"/>
        <v>0</v>
      </c>
      <c r="AB92" s="305"/>
    </row>
    <row r="93" spans="1:28" x14ac:dyDescent="0.25">
      <c r="A93" s="281" t="str">
        <f ca="1">no.</f>
        <v/>
      </c>
      <c r="B93" s="281"/>
      <c r="C93" s="282"/>
      <c r="D93" s="282"/>
      <c r="E93" s="282" t="str">
        <f ca="1">position</f>
        <v/>
      </c>
      <c r="F93" s="282"/>
      <c r="G93" s="282"/>
      <c r="H93" s="282"/>
      <c r="I93" s="282"/>
      <c r="J93" s="335"/>
      <c r="K93" s="282"/>
      <c r="L93" s="282"/>
      <c r="M93" s="282"/>
      <c r="N93" s="282"/>
      <c r="O93" s="281"/>
      <c r="P93" s="360" t="str">
        <f ca="1">rescore_patient</f>
        <v/>
      </c>
      <c r="Q93" s="330" t="str">
        <f ca="1">quantity</f>
        <v/>
      </c>
      <c r="R93" s="281"/>
      <c r="S93" s="282"/>
      <c r="T93" s="282"/>
      <c r="U93" s="282"/>
      <c r="V93" s="305"/>
      <c r="W93" s="305"/>
      <c r="X93" s="305"/>
      <c r="Y93" s="282"/>
      <c r="Z93" s="282" t="e" vm="1">
        <f ca="1">_xlfn.IFS(AND(ISNUMBER(SEARCH("N?m l*", CUSTOMER[[#This Row],[Service Type]], 1)), CUSTOMER[[#This Row],[Count ST]] = TRUE), CUSTOMER[[#This Row],[Quantity]], AND($Y$10:$Y93 = TRUE, COUNTIFS($H$10:$H93, CUSTOMER[[#This Row],[Booking]], $J$10:$J93, CUSTOMER[[#This Row],[Order Date]], $F$10:$F93, "&lt;&gt;"&amp;"N?m l*")=1), 1, TRUE,  "")</f>
        <v>#NAME?</v>
      </c>
      <c r="AA93" s="282" t="b">
        <f t="shared" ca="1" si="2"/>
        <v>0</v>
      </c>
      <c r="AB93" s="305"/>
    </row>
    <row r="94" spans="1:28" x14ac:dyDescent="0.25">
      <c r="A94" s="281" t="str">
        <f ca="1">no.</f>
        <v/>
      </c>
      <c r="B94" s="281"/>
      <c r="C94" s="282"/>
      <c r="D94" s="282"/>
      <c r="E94" s="282" t="str">
        <f ca="1">position</f>
        <v/>
      </c>
      <c r="F94" s="282"/>
      <c r="G94" s="282"/>
      <c r="H94" s="282"/>
      <c r="I94" s="282"/>
      <c r="J94" s="335"/>
      <c r="K94" s="282"/>
      <c r="L94" s="282"/>
      <c r="M94" s="282"/>
      <c r="N94" s="282"/>
      <c r="O94" s="281"/>
      <c r="P94" s="360" t="str">
        <f ca="1">rescore_patient</f>
        <v/>
      </c>
      <c r="Q94" s="330" t="str">
        <f ca="1">quantity</f>
        <v/>
      </c>
      <c r="R94" s="281"/>
      <c r="S94" s="282"/>
      <c r="T94" s="282"/>
      <c r="U94" s="282"/>
      <c r="V94" s="305"/>
      <c r="W94" s="305"/>
      <c r="X94" s="305"/>
      <c r="Y94" s="282"/>
      <c r="Z94" s="282" t="e" vm="1">
        <f ca="1">_xlfn.IFS(AND(ISNUMBER(SEARCH("N?m l*", CUSTOMER[[#This Row],[Service Type]], 1)), CUSTOMER[[#This Row],[Count ST]] = TRUE), CUSTOMER[[#This Row],[Quantity]], AND($Y$10:$Y94 = TRUE, COUNTIFS($H$10:$H94, CUSTOMER[[#This Row],[Booking]], $J$10:$J94, CUSTOMER[[#This Row],[Order Date]], $F$10:$F94, "&lt;&gt;"&amp;"N?m l*")=1), 1, TRUE,  "")</f>
        <v>#NAME?</v>
      </c>
      <c r="AA94" s="282" t="b">
        <f t="shared" ca="1" si="2"/>
        <v>0</v>
      </c>
      <c r="AB94" s="305"/>
    </row>
    <row r="95" spans="1:28" x14ac:dyDescent="0.25">
      <c r="A95" s="281" t="str">
        <f ca="1">no.</f>
        <v/>
      </c>
      <c r="B95" s="281"/>
      <c r="C95" s="282"/>
      <c r="D95" s="282"/>
      <c r="E95" s="282" t="str">
        <f ca="1">position</f>
        <v/>
      </c>
      <c r="F95" s="282"/>
      <c r="G95" s="282"/>
      <c r="H95" s="282"/>
      <c r="I95" s="282"/>
      <c r="J95" s="335"/>
      <c r="K95" s="282"/>
      <c r="L95" s="282"/>
      <c r="M95" s="282"/>
      <c r="N95" s="282"/>
      <c r="O95" s="281"/>
      <c r="P95" s="360" t="str">
        <f ca="1">rescore_patient</f>
        <v/>
      </c>
      <c r="Q95" s="330" t="str">
        <f ca="1">quantity</f>
        <v/>
      </c>
      <c r="R95" s="281"/>
      <c r="S95" s="282"/>
      <c r="T95" s="282"/>
      <c r="U95" s="282"/>
      <c r="V95" s="305"/>
      <c r="W95" s="305"/>
      <c r="X95" s="305"/>
      <c r="Y95" s="282"/>
      <c r="Z95" s="282" t="e" vm="1">
        <f ca="1">_xlfn.IFS(AND(ISNUMBER(SEARCH("N?m l*", CUSTOMER[[#This Row],[Service Type]], 1)), CUSTOMER[[#This Row],[Count ST]] = TRUE), CUSTOMER[[#This Row],[Quantity]], AND($Y$10:$Y95 = TRUE, COUNTIFS($H$10:$H95, CUSTOMER[[#This Row],[Booking]], $J$10:$J95, CUSTOMER[[#This Row],[Order Date]], $F$10:$F95, "&lt;&gt;"&amp;"N?m l*")=1), 1, TRUE,  "")</f>
        <v>#NAME?</v>
      </c>
      <c r="AA95" s="282" t="b">
        <f t="shared" ca="1" si="2"/>
        <v>0</v>
      </c>
      <c r="AB95" s="305"/>
    </row>
    <row r="96" spans="1:28" x14ac:dyDescent="0.25">
      <c r="A96" s="281" t="str">
        <f ca="1">no.</f>
        <v/>
      </c>
      <c r="B96" s="281"/>
      <c r="C96" s="282"/>
      <c r="D96" s="282"/>
      <c r="E96" s="282" t="str">
        <f ca="1">position</f>
        <v/>
      </c>
      <c r="F96" s="282"/>
      <c r="G96" s="282"/>
      <c r="H96" s="282"/>
      <c r="I96" s="282"/>
      <c r="J96" s="335"/>
      <c r="K96" s="282"/>
      <c r="L96" s="282"/>
      <c r="M96" s="282"/>
      <c r="N96" s="282"/>
      <c r="O96" s="281"/>
      <c r="P96" s="360" t="str">
        <f ca="1">rescore_patient</f>
        <v/>
      </c>
      <c r="Q96" s="330" t="str">
        <f ca="1">quantity</f>
        <v/>
      </c>
      <c r="R96" s="281"/>
      <c r="S96" s="282"/>
      <c r="T96" s="282"/>
      <c r="U96" s="282"/>
      <c r="V96" s="305"/>
      <c r="W96" s="305"/>
      <c r="X96" s="305"/>
      <c r="Y96" s="282"/>
      <c r="Z96" s="282" t="e" vm="1">
        <f ca="1">_xlfn.IFS(AND(ISNUMBER(SEARCH("N?m l*", CUSTOMER[[#This Row],[Service Type]], 1)), CUSTOMER[[#This Row],[Count ST]] = TRUE), CUSTOMER[[#This Row],[Quantity]], AND($Y$10:$Y96 = TRUE, COUNTIFS($H$10:$H96, CUSTOMER[[#This Row],[Booking]], $J$10:$J96, CUSTOMER[[#This Row],[Order Date]], $F$10:$F96, "&lt;&gt;"&amp;"N?m l*")=1), 1, TRUE,  "")</f>
        <v>#NAME?</v>
      </c>
      <c r="AA96" s="282" t="b">
        <f t="shared" ca="1" si="2"/>
        <v>0</v>
      </c>
      <c r="AB96" s="305"/>
    </row>
    <row r="97" spans="1:28" x14ac:dyDescent="0.25">
      <c r="A97" s="281" t="str">
        <f ca="1">no.</f>
        <v/>
      </c>
      <c r="B97" s="281"/>
      <c r="C97" s="282"/>
      <c r="D97" s="282"/>
      <c r="E97" s="282" t="str">
        <f ca="1">position</f>
        <v/>
      </c>
      <c r="F97" s="282"/>
      <c r="G97" s="282"/>
      <c r="H97" s="282"/>
      <c r="I97" s="282"/>
      <c r="J97" s="335"/>
      <c r="K97" s="282"/>
      <c r="L97" s="282"/>
      <c r="M97" s="282"/>
      <c r="N97" s="282"/>
      <c r="O97" s="281"/>
      <c r="P97" s="360" t="str">
        <f ca="1">rescore_patient</f>
        <v/>
      </c>
      <c r="Q97" s="330" t="str">
        <f ca="1">quantity</f>
        <v/>
      </c>
      <c r="R97" s="281"/>
      <c r="S97" s="282"/>
      <c r="T97" s="282"/>
      <c r="U97" s="282"/>
      <c r="V97" s="305"/>
      <c r="W97" s="305"/>
      <c r="X97" s="305"/>
      <c r="Y97" s="282"/>
      <c r="Z97" s="282" t="e" vm="1">
        <f ca="1">_xlfn.IFS(AND(ISNUMBER(SEARCH("N?m l*", CUSTOMER[[#This Row],[Service Type]], 1)), CUSTOMER[[#This Row],[Count ST]] = TRUE), CUSTOMER[[#This Row],[Quantity]], AND($Y$10:$Y97 = TRUE, COUNTIFS($H$10:$H97, CUSTOMER[[#This Row],[Booking]], $J$10:$J97, CUSTOMER[[#This Row],[Order Date]], $F$10:$F97, "&lt;&gt;"&amp;"N?m l*")=1), 1, TRUE,  "")</f>
        <v>#NAME?</v>
      </c>
      <c r="AA97" s="282" t="b">
        <f t="shared" ca="1" si="2"/>
        <v>0</v>
      </c>
      <c r="AB97" s="305"/>
    </row>
    <row r="98" spans="1:28" x14ac:dyDescent="0.25">
      <c r="A98" s="281" t="str">
        <f ca="1">no.</f>
        <v/>
      </c>
      <c r="B98" s="281"/>
      <c r="C98" s="282"/>
      <c r="D98" s="282"/>
      <c r="E98" s="282" t="str">
        <f ca="1">position</f>
        <v/>
      </c>
      <c r="F98" s="282"/>
      <c r="G98" s="282"/>
      <c r="H98" s="282"/>
      <c r="I98" s="282"/>
      <c r="J98" s="335"/>
      <c r="K98" s="282"/>
      <c r="L98" s="282"/>
      <c r="M98" s="282"/>
      <c r="N98" s="282"/>
      <c r="O98" s="281"/>
      <c r="P98" s="360" t="str">
        <f ca="1">rescore_patient</f>
        <v/>
      </c>
      <c r="Q98" s="330" t="str">
        <f ca="1">quantity</f>
        <v/>
      </c>
      <c r="R98" s="281"/>
      <c r="S98" s="282"/>
      <c r="T98" s="282"/>
      <c r="U98" s="282"/>
      <c r="V98" s="305"/>
      <c r="W98" s="305"/>
      <c r="X98" s="305"/>
      <c r="Y98" s="282"/>
      <c r="Z98" s="282" t="e" vm="1">
        <f ca="1">_xlfn.IFS(AND(ISNUMBER(SEARCH("N?m l*", CUSTOMER[[#This Row],[Service Type]], 1)), CUSTOMER[[#This Row],[Count ST]] = TRUE), CUSTOMER[[#This Row],[Quantity]], AND($Y$10:$Y98 = TRUE, COUNTIFS($H$10:$H98, CUSTOMER[[#This Row],[Booking]], $J$10:$J98, CUSTOMER[[#This Row],[Order Date]], $F$10:$F98, "&lt;&gt;"&amp;"N?m l*")=1), 1, TRUE,  "")</f>
        <v>#NAME?</v>
      </c>
      <c r="AA98" s="282" t="b">
        <f t="shared" ca="1" si="2"/>
        <v>0</v>
      </c>
      <c r="AB98" s="305"/>
    </row>
    <row r="99" spans="1:28" x14ac:dyDescent="0.25">
      <c r="A99" s="281" t="str">
        <f ca="1">no.</f>
        <v/>
      </c>
      <c r="B99" s="281"/>
      <c r="C99" s="282"/>
      <c r="D99" s="282"/>
      <c r="E99" s="282" t="str">
        <f ca="1">position</f>
        <v/>
      </c>
      <c r="F99" s="282"/>
      <c r="G99" s="282"/>
      <c r="H99" s="282"/>
      <c r="I99" s="282"/>
      <c r="J99" s="335"/>
      <c r="K99" s="282"/>
      <c r="L99" s="282"/>
      <c r="M99" s="282"/>
      <c r="N99" s="282"/>
      <c r="O99" s="281"/>
      <c r="P99" s="360" t="str">
        <f ca="1">rescore_patient</f>
        <v/>
      </c>
      <c r="Q99" s="330" t="str">
        <f ca="1">quantity</f>
        <v/>
      </c>
      <c r="R99" s="281"/>
      <c r="S99" s="282"/>
      <c r="T99" s="282"/>
      <c r="U99" s="282"/>
      <c r="V99" s="305"/>
      <c r="W99" s="305"/>
      <c r="X99" s="305"/>
      <c r="Y99" s="282"/>
      <c r="Z99" s="282" t="e" vm="1">
        <f ca="1">_xlfn.IFS(AND(ISNUMBER(SEARCH("N?m l*", CUSTOMER[[#This Row],[Service Type]], 1)), CUSTOMER[[#This Row],[Count ST]] = TRUE), CUSTOMER[[#This Row],[Quantity]], AND($Y$10:$Y99 = TRUE, COUNTIFS($H$10:$H99, CUSTOMER[[#This Row],[Booking]], $J$10:$J99, CUSTOMER[[#This Row],[Order Date]], $F$10:$F99, "&lt;&gt;"&amp;"N?m l*")=1), 1, TRUE,  "")</f>
        <v>#NAME?</v>
      </c>
      <c r="AA99" s="282" t="b">
        <f t="shared" ca="1" si="2"/>
        <v>0</v>
      </c>
      <c r="AB99" s="305"/>
    </row>
    <row r="100" spans="1:28" x14ac:dyDescent="0.25">
      <c r="A100" s="281" t="str">
        <f ca="1">no.</f>
        <v/>
      </c>
      <c r="B100" s="281"/>
      <c r="C100" s="282"/>
      <c r="D100" s="282"/>
      <c r="E100" s="282" t="str">
        <f ca="1">position</f>
        <v/>
      </c>
      <c r="F100" s="282"/>
      <c r="G100" s="282"/>
      <c r="H100" s="282"/>
      <c r="I100" s="282"/>
      <c r="J100" s="335"/>
      <c r="K100" s="282"/>
      <c r="L100" s="282"/>
      <c r="M100" s="282"/>
      <c r="N100" s="282"/>
      <c r="O100" s="281"/>
      <c r="P100" s="360" t="str">
        <f ca="1">rescore_patient</f>
        <v/>
      </c>
      <c r="Q100" s="330" t="str">
        <f ca="1">quantity</f>
        <v/>
      </c>
      <c r="R100" s="281"/>
      <c r="S100" s="282"/>
      <c r="T100" s="282"/>
      <c r="U100" s="282"/>
      <c r="V100" s="305"/>
      <c r="W100" s="305"/>
      <c r="X100" s="305"/>
      <c r="Y100" s="282"/>
      <c r="Z100" s="282" t="e" vm="1">
        <f ca="1">_xlfn.IFS(AND(ISNUMBER(SEARCH("N?m l*", CUSTOMER[[#This Row],[Service Type]], 1)), CUSTOMER[[#This Row],[Count ST]] = TRUE), CUSTOMER[[#This Row],[Quantity]], AND($Y$10:$Y100 = TRUE, COUNTIFS($H$10:$H100, CUSTOMER[[#This Row],[Booking]], $J$10:$J100, CUSTOMER[[#This Row],[Order Date]], $F$10:$F100, "&lt;&gt;"&amp;"N?m l*")=1), 1, TRUE,  "")</f>
        <v>#NAME?</v>
      </c>
      <c r="AA100" s="282" t="b">
        <f t="shared" ca="1" si="2"/>
        <v>0</v>
      </c>
      <c r="AB100" s="305"/>
    </row>
    <row r="101" spans="1:28" x14ac:dyDescent="0.25">
      <c r="A101" s="281" t="str">
        <f ca="1">no.</f>
        <v/>
      </c>
      <c r="B101" s="281"/>
      <c r="C101" s="282"/>
      <c r="D101" s="282"/>
      <c r="E101" s="282" t="str">
        <f ca="1">position</f>
        <v/>
      </c>
      <c r="F101" s="282"/>
      <c r="G101" s="282"/>
      <c r="H101" s="282"/>
      <c r="I101" s="282"/>
      <c r="J101" s="335"/>
      <c r="K101" s="282"/>
      <c r="L101" s="282"/>
      <c r="M101" s="282"/>
      <c r="N101" s="282"/>
      <c r="O101" s="281"/>
      <c r="P101" s="360" t="str">
        <f ca="1">rescore_patient</f>
        <v/>
      </c>
      <c r="Q101" s="330" t="str">
        <f ca="1">quantity</f>
        <v/>
      </c>
      <c r="R101" s="281"/>
      <c r="S101" s="282"/>
      <c r="T101" s="282"/>
      <c r="U101" s="282"/>
      <c r="V101" s="305"/>
      <c r="W101" s="305"/>
      <c r="X101" s="305"/>
      <c r="Y101" s="282"/>
      <c r="Z101" s="282" t="e" vm="1">
        <f ca="1">_xlfn.IFS(AND(ISNUMBER(SEARCH("N?m l*", CUSTOMER[[#This Row],[Service Type]], 1)), CUSTOMER[[#This Row],[Count ST]] = TRUE), CUSTOMER[[#This Row],[Quantity]], AND($Y$10:$Y101 = TRUE, COUNTIFS($H$10:$H101, CUSTOMER[[#This Row],[Booking]], $J$10:$J101, CUSTOMER[[#This Row],[Order Date]], $F$10:$F101, "&lt;&gt;"&amp;"N?m l*")=1), 1, TRUE,  "")</f>
        <v>#NAME?</v>
      </c>
      <c r="AA101" s="282" t="b">
        <f t="shared" ca="1" si="2"/>
        <v>0</v>
      </c>
      <c r="AB101" s="305"/>
    </row>
    <row r="102" spans="1:28" x14ac:dyDescent="0.25">
      <c r="A102" s="281" t="str">
        <f ca="1">no.</f>
        <v/>
      </c>
      <c r="B102" s="281"/>
      <c r="C102" s="282"/>
      <c r="D102" s="282"/>
      <c r="E102" s="282" t="str">
        <f ca="1">position</f>
        <v/>
      </c>
      <c r="F102" s="282"/>
      <c r="G102" s="282"/>
      <c r="H102" s="282"/>
      <c r="I102" s="282"/>
      <c r="J102" s="335"/>
      <c r="K102" s="282"/>
      <c r="L102" s="282"/>
      <c r="M102" s="282"/>
      <c r="N102" s="282"/>
      <c r="O102" s="281"/>
      <c r="P102" s="360" t="str">
        <f ca="1">rescore_patient</f>
        <v/>
      </c>
      <c r="Q102" s="330" t="str">
        <f ca="1">quantity</f>
        <v/>
      </c>
      <c r="R102" s="281"/>
      <c r="S102" s="282"/>
      <c r="T102" s="282"/>
      <c r="U102" s="282"/>
      <c r="V102" s="305"/>
      <c r="W102" s="305"/>
      <c r="X102" s="305"/>
      <c r="Y102" s="282"/>
      <c r="Z102" s="282" t="e" vm="1">
        <f ca="1">_xlfn.IFS(AND(ISNUMBER(SEARCH("N?m l*", CUSTOMER[[#This Row],[Service Type]], 1)), CUSTOMER[[#This Row],[Count ST]] = TRUE), CUSTOMER[[#This Row],[Quantity]], AND($Y$10:$Y102 = TRUE, COUNTIFS($H$10:$H102, CUSTOMER[[#This Row],[Booking]], $J$10:$J102, CUSTOMER[[#This Row],[Order Date]], $F$10:$F102, "&lt;&gt;"&amp;"N?m l*")=1), 1, TRUE,  "")</f>
        <v>#NAME?</v>
      </c>
      <c r="AA102" s="282" t="b">
        <f t="shared" ca="1" si="2"/>
        <v>0</v>
      </c>
      <c r="AB102" s="305"/>
    </row>
    <row r="103" spans="1:28" x14ac:dyDescent="0.25">
      <c r="A103" s="281" t="str">
        <f ca="1">no.</f>
        <v/>
      </c>
      <c r="B103" s="281"/>
      <c r="C103" s="282"/>
      <c r="D103" s="282"/>
      <c r="E103" s="282" t="str">
        <f ca="1">position</f>
        <v/>
      </c>
      <c r="F103" s="282"/>
      <c r="G103" s="282"/>
      <c r="H103" s="282"/>
      <c r="I103" s="282"/>
      <c r="J103" s="335"/>
      <c r="K103" s="282"/>
      <c r="L103" s="282"/>
      <c r="M103" s="282"/>
      <c r="N103" s="282"/>
      <c r="O103" s="281"/>
      <c r="P103" s="360" t="str">
        <f ca="1">rescore_patient</f>
        <v/>
      </c>
      <c r="Q103" s="330" t="str">
        <f ca="1">quantity</f>
        <v/>
      </c>
      <c r="R103" s="281"/>
      <c r="S103" s="282"/>
      <c r="T103" s="282"/>
      <c r="U103" s="282"/>
      <c r="V103" s="305"/>
      <c r="W103" s="305"/>
      <c r="X103" s="305"/>
      <c r="Y103" s="282"/>
      <c r="Z103" s="282" t="e" vm="1">
        <f ca="1">_xlfn.IFS(AND(ISNUMBER(SEARCH("N?m l*", CUSTOMER[[#This Row],[Service Type]], 1)), CUSTOMER[[#This Row],[Count ST]] = TRUE), CUSTOMER[[#This Row],[Quantity]], AND($Y$10:$Y103 = TRUE, COUNTIFS($H$10:$H103, CUSTOMER[[#This Row],[Booking]], $J$10:$J103, CUSTOMER[[#This Row],[Order Date]], $F$10:$F103, "&lt;&gt;"&amp;"N?m l*")=1), 1, TRUE,  "")</f>
        <v>#NAME?</v>
      </c>
      <c r="AA103" s="282" t="b">
        <f t="shared" ca="1" si="2"/>
        <v>0</v>
      </c>
      <c r="AB103" s="305"/>
    </row>
    <row r="104" spans="1:28" x14ac:dyDescent="0.25">
      <c r="A104" s="281" t="str">
        <f ca="1">no.</f>
        <v/>
      </c>
      <c r="B104" s="281"/>
      <c r="C104" s="282"/>
      <c r="D104" s="282"/>
      <c r="E104" s="282" t="str">
        <f ca="1">position</f>
        <v/>
      </c>
      <c r="F104" s="282"/>
      <c r="G104" s="282"/>
      <c r="H104" s="282"/>
      <c r="I104" s="282"/>
      <c r="J104" s="335"/>
      <c r="K104" s="282"/>
      <c r="L104" s="282"/>
      <c r="M104" s="282"/>
      <c r="N104" s="282"/>
      <c r="O104" s="281"/>
      <c r="P104" s="360" t="str">
        <f ca="1">rescore_patient</f>
        <v/>
      </c>
      <c r="Q104" s="330" t="str">
        <f ca="1">quantity</f>
        <v/>
      </c>
      <c r="R104" s="281"/>
      <c r="S104" s="282"/>
      <c r="T104" s="282"/>
      <c r="U104" s="282"/>
      <c r="V104" s="305"/>
      <c r="W104" s="305"/>
      <c r="X104" s="305"/>
      <c r="Y104" s="282"/>
      <c r="Z104" s="282" t="e" vm="1">
        <f ca="1">_xlfn.IFS(AND(ISNUMBER(SEARCH("N?m l*", CUSTOMER[[#This Row],[Service Type]], 1)), CUSTOMER[[#This Row],[Count ST]] = TRUE), CUSTOMER[[#This Row],[Quantity]], AND($Y$10:$Y104 = TRUE, COUNTIFS($H$10:$H104, CUSTOMER[[#This Row],[Booking]], $J$10:$J104, CUSTOMER[[#This Row],[Order Date]], $F$10:$F104, "&lt;&gt;"&amp;"N?m l*")=1), 1, TRUE,  "")</f>
        <v>#NAME?</v>
      </c>
      <c r="AA104" s="282" t="b">
        <f t="shared" ca="1" si="2"/>
        <v>0</v>
      </c>
      <c r="AB104" s="305"/>
    </row>
    <row r="105" spans="1:28" x14ac:dyDescent="0.25">
      <c r="A105" s="281" t="str">
        <f ca="1">no.</f>
        <v/>
      </c>
      <c r="B105" s="281"/>
      <c r="C105" s="282"/>
      <c r="D105" s="282"/>
      <c r="E105" s="282" t="str">
        <f ca="1">position</f>
        <v/>
      </c>
      <c r="F105" s="282"/>
      <c r="G105" s="282"/>
      <c r="H105" s="282"/>
      <c r="I105" s="282"/>
      <c r="J105" s="335"/>
      <c r="K105" s="282"/>
      <c r="L105" s="282"/>
      <c r="M105" s="282"/>
      <c r="N105" s="282"/>
      <c r="O105" s="281"/>
      <c r="P105" s="360" t="str">
        <f ca="1">rescore_patient</f>
        <v/>
      </c>
      <c r="Q105" s="330" t="str">
        <f ca="1">quantity</f>
        <v/>
      </c>
      <c r="R105" s="281"/>
      <c r="S105" s="282"/>
      <c r="T105" s="282"/>
      <c r="U105" s="282"/>
      <c r="V105" s="305"/>
      <c r="W105" s="305"/>
      <c r="X105" s="305"/>
      <c r="Y105" s="282"/>
      <c r="Z105" s="282" t="e" vm="1">
        <f ca="1">_xlfn.IFS(AND(ISNUMBER(SEARCH("N?m l*", CUSTOMER[[#This Row],[Service Type]], 1)), CUSTOMER[[#This Row],[Count ST]] = TRUE), CUSTOMER[[#This Row],[Quantity]], AND($Y$10:$Y105 = TRUE, COUNTIFS($H$10:$H105, CUSTOMER[[#This Row],[Booking]], $J$10:$J105, CUSTOMER[[#This Row],[Order Date]], $F$10:$F105, "&lt;&gt;"&amp;"N?m l*")=1), 1, TRUE,  "")</f>
        <v>#NAME?</v>
      </c>
      <c r="AA105" s="282" t="b">
        <f t="shared" ca="1" si="2"/>
        <v>0</v>
      </c>
      <c r="AB105" s="305"/>
    </row>
    <row r="106" spans="1:28" x14ac:dyDescent="0.25">
      <c r="A106" s="281" t="str">
        <f ca="1">no.</f>
        <v/>
      </c>
      <c r="B106" s="281"/>
      <c r="C106" s="282"/>
      <c r="D106" s="282"/>
      <c r="E106" s="282" t="str">
        <f ca="1">position</f>
        <v/>
      </c>
      <c r="F106" s="282"/>
      <c r="G106" s="282"/>
      <c r="H106" s="282"/>
      <c r="I106" s="282"/>
      <c r="J106" s="335"/>
      <c r="K106" s="282"/>
      <c r="L106" s="282"/>
      <c r="M106" s="282"/>
      <c r="N106" s="282"/>
      <c r="O106" s="281"/>
      <c r="P106" s="360" t="str">
        <f ca="1">rescore_patient</f>
        <v/>
      </c>
      <c r="Q106" s="330" t="str">
        <f ca="1">quantity</f>
        <v/>
      </c>
      <c r="R106" s="281"/>
      <c r="S106" s="282"/>
      <c r="T106" s="282"/>
      <c r="U106" s="282"/>
      <c r="V106" s="305"/>
      <c r="W106" s="305"/>
      <c r="X106" s="305"/>
      <c r="Y106" s="282"/>
      <c r="Z106" s="282" t="e" vm="1">
        <f ca="1">_xlfn.IFS(AND(ISNUMBER(SEARCH("N?m l*", CUSTOMER[[#This Row],[Service Type]], 1)), CUSTOMER[[#This Row],[Count ST]] = TRUE), CUSTOMER[[#This Row],[Quantity]], AND($Y$10:$Y106 = TRUE, COUNTIFS($H$10:$H106, CUSTOMER[[#This Row],[Booking]], $J$10:$J106, CUSTOMER[[#This Row],[Order Date]], $F$10:$F106, "&lt;&gt;"&amp;"N?m l*")=1), 1, TRUE,  "")</f>
        <v>#NAME?</v>
      </c>
      <c r="AA106" s="282" t="b">
        <f t="shared" ca="1" si="2"/>
        <v>0</v>
      </c>
      <c r="AB106" s="305"/>
    </row>
    <row r="107" spans="1:28" x14ac:dyDescent="0.25">
      <c r="A107" s="281" t="str">
        <f ca="1">no.</f>
        <v/>
      </c>
      <c r="B107" s="281"/>
      <c r="C107" s="282"/>
      <c r="D107" s="282"/>
      <c r="E107" s="282" t="str">
        <f ca="1">position</f>
        <v/>
      </c>
      <c r="F107" s="282"/>
      <c r="G107" s="282"/>
      <c r="H107" s="282"/>
      <c r="I107" s="282"/>
      <c r="J107" s="335"/>
      <c r="K107" s="282"/>
      <c r="L107" s="282"/>
      <c r="M107" s="282"/>
      <c r="N107" s="282"/>
      <c r="O107" s="281"/>
      <c r="P107" s="360" t="str">
        <f ca="1">rescore_patient</f>
        <v/>
      </c>
      <c r="Q107" s="330" t="str">
        <f ca="1">quantity</f>
        <v/>
      </c>
      <c r="R107" s="281"/>
      <c r="S107" s="282"/>
      <c r="T107" s="282"/>
      <c r="U107" s="282"/>
      <c r="V107" s="305"/>
      <c r="W107" s="305"/>
      <c r="X107" s="305"/>
      <c r="Y107" s="282"/>
      <c r="Z107" s="282" t="e" vm="1">
        <f ca="1">_xlfn.IFS(AND(ISNUMBER(SEARCH("N?m l*", CUSTOMER[[#This Row],[Service Type]], 1)), CUSTOMER[[#This Row],[Count ST]] = TRUE), CUSTOMER[[#This Row],[Quantity]], AND($Y$10:$Y107 = TRUE, COUNTIFS($H$10:$H107, CUSTOMER[[#This Row],[Booking]], $J$10:$J107, CUSTOMER[[#This Row],[Order Date]], $F$10:$F107, "&lt;&gt;"&amp;"N?m l*")=1), 1, TRUE,  "")</f>
        <v>#NAME?</v>
      </c>
      <c r="AA107" s="282" t="b">
        <f t="shared" ca="1" si="2"/>
        <v>0</v>
      </c>
      <c r="AB107" s="305"/>
    </row>
    <row r="108" spans="1:28" x14ac:dyDescent="0.25">
      <c r="A108" s="281" t="str">
        <f ca="1">no.</f>
        <v/>
      </c>
      <c r="B108" s="281"/>
      <c r="C108" s="282"/>
      <c r="D108" s="282"/>
      <c r="E108" s="282" t="str">
        <f ca="1">position</f>
        <v/>
      </c>
      <c r="F108" s="282"/>
      <c r="G108" s="282"/>
      <c r="H108" s="282"/>
      <c r="I108" s="282"/>
      <c r="J108" s="335"/>
      <c r="K108" s="282"/>
      <c r="L108" s="282"/>
      <c r="M108" s="282"/>
      <c r="N108" s="282"/>
      <c r="O108" s="281"/>
      <c r="P108" s="360" t="str">
        <f ca="1">rescore_patient</f>
        <v/>
      </c>
      <c r="Q108" s="330" t="str">
        <f ca="1">quantity</f>
        <v/>
      </c>
      <c r="R108" s="281"/>
      <c r="S108" s="282"/>
      <c r="T108" s="282"/>
      <c r="U108" s="282"/>
      <c r="V108" s="305"/>
      <c r="W108" s="305"/>
      <c r="X108" s="305"/>
      <c r="Y108" s="282"/>
      <c r="Z108" s="282" t="e" vm="1">
        <f ca="1">_xlfn.IFS(AND(ISNUMBER(SEARCH("N?m l*", CUSTOMER[[#This Row],[Service Type]], 1)), CUSTOMER[[#This Row],[Count ST]] = TRUE), CUSTOMER[[#This Row],[Quantity]], AND($Y$10:$Y108 = TRUE, COUNTIFS($H$10:$H108, CUSTOMER[[#This Row],[Booking]], $J$10:$J108, CUSTOMER[[#This Row],[Order Date]], $F$10:$F108, "&lt;&gt;"&amp;"N?m l*")=1), 1, TRUE,  "")</f>
        <v>#NAME?</v>
      </c>
      <c r="AA108" s="282" t="b">
        <f t="shared" ca="1" si="2"/>
        <v>0</v>
      </c>
      <c r="AB108" s="305"/>
    </row>
    <row r="109" spans="1:28" x14ac:dyDescent="0.25">
      <c r="A109" s="281" t="str">
        <f ca="1">no.</f>
        <v/>
      </c>
      <c r="B109" s="281"/>
      <c r="C109" s="282"/>
      <c r="D109" s="282"/>
      <c r="E109" s="282" t="str">
        <f ca="1">position</f>
        <v/>
      </c>
      <c r="F109" s="282"/>
      <c r="G109" s="282"/>
      <c r="H109" s="282"/>
      <c r="I109" s="282"/>
      <c r="J109" s="335"/>
      <c r="K109" s="282"/>
      <c r="L109" s="282"/>
      <c r="M109" s="282"/>
      <c r="N109" s="282"/>
      <c r="O109" s="281"/>
      <c r="P109" s="360" t="str">
        <f ca="1">rescore_patient</f>
        <v/>
      </c>
      <c r="Q109" s="330" t="str">
        <f ca="1">quantity</f>
        <v/>
      </c>
      <c r="R109" s="281"/>
      <c r="S109" s="282"/>
      <c r="T109" s="282"/>
      <c r="U109" s="282"/>
      <c r="V109" s="305"/>
      <c r="W109" s="305"/>
      <c r="X109" s="305"/>
      <c r="Y109" s="282"/>
      <c r="Z109" s="282" t="e" vm="1">
        <f ca="1">_xlfn.IFS(AND(ISNUMBER(SEARCH("N?m l*", CUSTOMER[[#This Row],[Service Type]], 1)), CUSTOMER[[#This Row],[Count ST]] = TRUE), CUSTOMER[[#This Row],[Quantity]], AND($Y$10:$Y109 = TRUE, COUNTIFS($H$10:$H109, CUSTOMER[[#This Row],[Booking]], $J$10:$J109, CUSTOMER[[#This Row],[Order Date]], $F$10:$F109, "&lt;&gt;"&amp;"N?m l*")=1), 1, TRUE,  "")</f>
        <v>#NAME?</v>
      </c>
      <c r="AA109" s="282" t="b">
        <f t="shared" ca="1" si="2"/>
        <v>0</v>
      </c>
      <c r="AB109" s="305"/>
    </row>
    <row r="110" spans="1:28" x14ac:dyDescent="0.25">
      <c r="A110" s="281" t="str">
        <f ca="1">no.</f>
        <v/>
      </c>
      <c r="B110" s="281"/>
      <c r="C110" s="282"/>
      <c r="D110" s="282"/>
      <c r="E110" s="282" t="str">
        <f ca="1">position</f>
        <v/>
      </c>
      <c r="F110" s="282"/>
      <c r="G110" s="282"/>
      <c r="H110" s="282"/>
      <c r="I110" s="282"/>
      <c r="J110" s="335"/>
      <c r="K110" s="282"/>
      <c r="L110" s="282"/>
      <c r="M110" s="282"/>
      <c r="N110" s="282"/>
      <c r="O110" s="281"/>
      <c r="P110" s="360" t="str">
        <f ca="1">rescore_patient</f>
        <v/>
      </c>
      <c r="Q110" s="330" t="str">
        <f ca="1">quantity</f>
        <v/>
      </c>
      <c r="R110" s="281"/>
      <c r="S110" s="282"/>
      <c r="T110" s="282"/>
      <c r="U110" s="282"/>
      <c r="V110" s="305"/>
      <c r="W110" s="305"/>
      <c r="X110" s="305"/>
      <c r="Y110" s="282"/>
      <c r="Z110" s="282" t="e" vm="1">
        <f ca="1">_xlfn.IFS(AND(ISNUMBER(SEARCH("N?m l*", CUSTOMER[[#This Row],[Service Type]], 1)), CUSTOMER[[#This Row],[Count ST]] = TRUE), CUSTOMER[[#This Row],[Quantity]], AND($Y$10:$Y110 = TRUE, COUNTIFS($H$10:$H110, CUSTOMER[[#This Row],[Booking]], $J$10:$J110, CUSTOMER[[#This Row],[Order Date]], $F$10:$F110, "&lt;&gt;"&amp;"N?m l*")=1), 1, TRUE,  "")</f>
        <v>#NAME?</v>
      </c>
      <c r="AA110" s="282" t="b">
        <f t="shared" ca="1" si="2"/>
        <v>0</v>
      </c>
      <c r="AB110" s="305"/>
    </row>
    <row r="111" spans="1:28" x14ac:dyDescent="0.25">
      <c r="A111" s="281" t="str">
        <f ca="1">no.</f>
        <v/>
      </c>
      <c r="B111" s="281"/>
      <c r="C111" s="282"/>
      <c r="D111" s="282"/>
      <c r="E111" s="282" t="str">
        <f ca="1">position</f>
        <v/>
      </c>
      <c r="F111" s="282"/>
      <c r="G111" s="282"/>
      <c r="H111" s="282"/>
      <c r="I111" s="282"/>
      <c r="J111" s="335"/>
      <c r="K111" s="282"/>
      <c r="L111" s="282"/>
      <c r="M111" s="282"/>
      <c r="N111" s="282"/>
      <c r="O111" s="281"/>
      <c r="P111" s="360" t="str">
        <f ca="1">rescore_patient</f>
        <v/>
      </c>
      <c r="Q111" s="330" t="str">
        <f ca="1">quantity</f>
        <v/>
      </c>
      <c r="R111" s="281"/>
      <c r="S111" s="282"/>
      <c r="T111" s="282"/>
      <c r="U111" s="282"/>
      <c r="V111" s="305"/>
      <c r="W111" s="305"/>
      <c r="X111" s="305"/>
      <c r="Y111" s="282"/>
      <c r="Z111" s="282" t="e" vm="1">
        <f ca="1">_xlfn.IFS(AND(ISNUMBER(SEARCH("N?m l*", CUSTOMER[[#This Row],[Service Type]], 1)), CUSTOMER[[#This Row],[Count ST]] = TRUE), CUSTOMER[[#This Row],[Quantity]], AND($Y$10:$Y111 = TRUE, COUNTIFS($H$10:$H111, CUSTOMER[[#This Row],[Booking]], $J$10:$J111, CUSTOMER[[#This Row],[Order Date]], $F$10:$F111, "&lt;&gt;"&amp;"N?m l*")=1), 1, TRUE,  "")</f>
        <v>#NAME?</v>
      </c>
      <c r="AA111" s="282" t="b">
        <f t="shared" ca="1" si="2"/>
        <v>0</v>
      </c>
      <c r="AB111" s="305"/>
    </row>
    <row r="112" spans="1:28" x14ac:dyDescent="0.25">
      <c r="A112" s="281" t="str">
        <f ca="1">no.</f>
        <v/>
      </c>
      <c r="B112" s="281"/>
      <c r="C112" s="282"/>
      <c r="D112" s="282"/>
      <c r="E112" s="282" t="str">
        <f ca="1">position</f>
        <v/>
      </c>
      <c r="F112" s="282"/>
      <c r="G112" s="282"/>
      <c r="H112" s="282"/>
      <c r="I112" s="282"/>
      <c r="J112" s="335"/>
      <c r="K112" s="282"/>
      <c r="L112" s="282"/>
      <c r="M112" s="282"/>
      <c r="N112" s="282"/>
      <c r="O112" s="281"/>
      <c r="P112" s="360" t="str">
        <f ca="1">rescore_patient</f>
        <v/>
      </c>
      <c r="Q112" s="330" t="str">
        <f ca="1">quantity</f>
        <v/>
      </c>
      <c r="R112" s="281"/>
      <c r="S112" s="282"/>
      <c r="T112" s="282"/>
      <c r="U112" s="282"/>
      <c r="V112" s="305"/>
      <c r="W112" s="305"/>
      <c r="X112" s="305"/>
      <c r="Y112" s="282"/>
      <c r="Z112" s="282" t="e" vm="1">
        <f ca="1">_xlfn.IFS(AND(ISNUMBER(SEARCH("N?m l*", CUSTOMER[[#This Row],[Service Type]], 1)), CUSTOMER[[#This Row],[Count ST]] = TRUE), CUSTOMER[[#This Row],[Quantity]], AND($Y$10:$Y112 = TRUE, COUNTIFS($H$10:$H112, CUSTOMER[[#This Row],[Booking]], $J$10:$J112, CUSTOMER[[#This Row],[Order Date]], $F$10:$F112, "&lt;&gt;"&amp;"N?m l*")=1), 1, TRUE,  "")</f>
        <v>#NAME?</v>
      </c>
      <c r="AA112" s="282" t="b">
        <f t="shared" ca="1" si="2"/>
        <v>0</v>
      </c>
      <c r="AB112" s="305"/>
    </row>
    <row r="113" spans="1:28" x14ac:dyDescent="0.25">
      <c r="A113" s="281" t="str">
        <f ca="1">no.</f>
        <v/>
      </c>
      <c r="B113" s="281"/>
      <c r="C113" s="282"/>
      <c r="D113" s="282"/>
      <c r="E113" s="282" t="str">
        <f ca="1">position</f>
        <v/>
      </c>
      <c r="F113" s="282"/>
      <c r="G113" s="282"/>
      <c r="H113" s="282"/>
      <c r="I113" s="282"/>
      <c r="J113" s="335"/>
      <c r="K113" s="282"/>
      <c r="L113" s="282"/>
      <c r="M113" s="282"/>
      <c r="N113" s="282"/>
      <c r="O113" s="281"/>
      <c r="P113" s="360" t="str">
        <f ca="1">rescore_patient</f>
        <v/>
      </c>
      <c r="Q113" s="330" t="str">
        <f ca="1">quantity</f>
        <v/>
      </c>
      <c r="R113" s="281"/>
      <c r="S113" s="282"/>
      <c r="T113" s="282"/>
      <c r="U113" s="282"/>
      <c r="V113" s="305"/>
      <c r="W113" s="305"/>
      <c r="X113" s="305"/>
      <c r="Y113" s="282"/>
      <c r="Z113" s="282" t="e" vm="1">
        <f ca="1">_xlfn.IFS(AND(ISNUMBER(SEARCH("N?m l*", CUSTOMER[[#This Row],[Service Type]], 1)), CUSTOMER[[#This Row],[Count ST]] = TRUE), CUSTOMER[[#This Row],[Quantity]], AND($Y$10:$Y113 = TRUE, COUNTIFS($H$10:$H113, CUSTOMER[[#This Row],[Booking]], $J$10:$J113, CUSTOMER[[#This Row],[Order Date]], $F$10:$F113, "&lt;&gt;"&amp;"N?m l*")=1), 1, TRUE,  "")</f>
        <v>#NAME?</v>
      </c>
      <c r="AA113" s="282" t="b">
        <f t="shared" ca="1" si="2"/>
        <v>0</v>
      </c>
      <c r="AB113" s="305"/>
    </row>
    <row r="114" spans="1:28" x14ac:dyDescent="0.25">
      <c r="A114" s="281" t="str">
        <f ca="1">no.</f>
        <v/>
      </c>
      <c r="B114" s="281"/>
      <c r="C114" s="282"/>
      <c r="D114" s="282"/>
      <c r="E114" s="282" t="str">
        <f ca="1">position</f>
        <v/>
      </c>
      <c r="F114" s="282"/>
      <c r="G114" s="282"/>
      <c r="H114" s="282"/>
      <c r="I114" s="282"/>
      <c r="J114" s="335"/>
      <c r="K114" s="282"/>
      <c r="L114" s="282"/>
      <c r="M114" s="282"/>
      <c r="N114" s="282"/>
      <c r="O114" s="281"/>
      <c r="P114" s="360" t="str">
        <f ca="1">rescore_patient</f>
        <v/>
      </c>
      <c r="Q114" s="330" t="str">
        <f ca="1">quantity</f>
        <v/>
      </c>
      <c r="R114" s="281"/>
      <c r="S114" s="282"/>
      <c r="T114" s="282"/>
      <c r="U114" s="282"/>
      <c r="V114" s="305"/>
      <c r="W114" s="305"/>
      <c r="X114" s="305"/>
      <c r="Y114" s="282"/>
      <c r="Z114" s="282" t="e" vm="1">
        <f ca="1">_xlfn.IFS(AND(ISNUMBER(SEARCH("N?m l*", CUSTOMER[[#This Row],[Service Type]], 1)), CUSTOMER[[#This Row],[Count ST]] = TRUE), CUSTOMER[[#This Row],[Quantity]], AND($Y$10:$Y114 = TRUE, COUNTIFS($H$10:$H114, CUSTOMER[[#This Row],[Booking]], $J$10:$J114, CUSTOMER[[#This Row],[Order Date]], $F$10:$F114, "&lt;&gt;"&amp;"N?m l*")=1), 1, TRUE,  "")</f>
        <v>#NAME?</v>
      </c>
      <c r="AA114" s="282" t="b">
        <f t="shared" ca="1" si="2"/>
        <v>0</v>
      </c>
      <c r="AB114" s="305"/>
    </row>
    <row r="115" spans="1:28" x14ac:dyDescent="0.25">
      <c r="A115" s="281" t="str">
        <f ca="1">no.</f>
        <v/>
      </c>
      <c r="B115" s="281"/>
      <c r="C115" s="282"/>
      <c r="D115" s="282"/>
      <c r="E115" s="282" t="str">
        <f ca="1">position</f>
        <v/>
      </c>
      <c r="F115" s="282"/>
      <c r="G115" s="282"/>
      <c r="H115" s="282"/>
      <c r="I115" s="282"/>
      <c r="J115" s="335"/>
      <c r="K115" s="282"/>
      <c r="L115" s="282"/>
      <c r="M115" s="282"/>
      <c r="N115" s="282"/>
      <c r="O115" s="281"/>
      <c r="P115" s="360" t="str">
        <f ca="1">rescore_patient</f>
        <v/>
      </c>
      <c r="Q115" s="330" t="str">
        <f ca="1">quantity</f>
        <v/>
      </c>
      <c r="R115" s="281"/>
      <c r="S115" s="282"/>
      <c r="T115" s="282"/>
      <c r="U115" s="282"/>
      <c r="V115" s="305"/>
      <c r="W115" s="305"/>
      <c r="X115" s="305"/>
      <c r="Y115" s="282"/>
      <c r="Z115" s="282" t="e" vm="1">
        <f ca="1">_xlfn.IFS(AND(ISNUMBER(SEARCH("N?m l*", CUSTOMER[[#This Row],[Service Type]], 1)), CUSTOMER[[#This Row],[Count ST]] = TRUE), CUSTOMER[[#This Row],[Quantity]], AND($Y$10:$Y115 = TRUE, COUNTIFS($H$10:$H115, CUSTOMER[[#This Row],[Booking]], $J$10:$J115, CUSTOMER[[#This Row],[Order Date]], $F$10:$F115, "&lt;&gt;"&amp;"N?m l*")=1), 1, TRUE,  "")</f>
        <v>#NAME?</v>
      </c>
      <c r="AA115" s="282" t="b">
        <f t="shared" ca="1" si="2"/>
        <v>0</v>
      </c>
      <c r="AB115" s="305"/>
    </row>
    <row r="116" spans="1:28" x14ac:dyDescent="0.25">
      <c r="A116" s="281" t="str">
        <f ca="1">no.</f>
        <v/>
      </c>
      <c r="B116" s="281"/>
      <c r="C116" s="282"/>
      <c r="D116" s="282"/>
      <c r="E116" s="282" t="str">
        <f ca="1">position</f>
        <v/>
      </c>
      <c r="F116" s="282"/>
      <c r="G116" s="282"/>
      <c r="H116" s="282"/>
      <c r="I116" s="282"/>
      <c r="J116" s="335"/>
      <c r="K116" s="282"/>
      <c r="L116" s="282"/>
      <c r="M116" s="282"/>
      <c r="N116" s="282"/>
      <c r="O116" s="281"/>
      <c r="P116" s="360" t="str">
        <f ca="1">rescore_patient</f>
        <v/>
      </c>
      <c r="Q116" s="330" t="str">
        <f ca="1">quantity</f>
        <v/>
      </c>
      <c r="R116" s="281"/>
      <c r="S116" s="282"/>
      <c r="T116" s="282"/>
      <c r="U116" s="282"/>
      <c r="V116" s="305"/>
      <c r="W116" s="305"/>
      <c r="X116" s="305"/>
      <c r="Y116" s="282"/>
      <c r="Z116" s="282" t="e" vm="1">
        <f ca="1">_xlfn.IFS(AND(ISNUMBER(SEARCH("N?m l*", CUSTOMER[[#This Row],[Service Type]], 1)), CUSTOMER[[#This Row],[Count ST]] = TRUE), CUSTOMER[[#This Row],[Quantity]], AND($Y$10:$Y116 = TRUE, COUNTIFS($H$10:$H116, CUSTOMER[[#This Row],[Booking]], $J$10:$J116, CUSTOMER[[#This Row],[Order Date]], $F$10:$F116, "&lt;&gt;"&amp;"N?m l*")=1), 1, TRUE,  "")</f>
        <v>#NAME?</v>
      </c>
      <c r="AA116" s="282" t="b">
        <f t="shared" ca="1" si="2"/>
        <v>0</v>
      </c>
      <c r="AB116" s="305"/>
    </row>
    <row r="117" spans="1:28" x14ac:dyDescent="0.25">
      <c r="A117" s="281" t="str">
        <f ca="1">no.</f>
        <v/>
      </c>
      <c r="B117" s="281"/>
      <c r="C117" s="282"/>
      <c r="D117" s="282"/>
      <c r="E117" s="282" t="str">
        <f ca="1">position</f>
        <v/>
      </c>
      <c r="F117" s="282"/>
      <c r="G117" s="282"/>
      <c r="H117" s="282"/>
      <c r="I117" s="282"/>
      <c r="J117" s="335"/>
      <c r="K117" s="282"/>
      <c r="L117" s="282"/>
      <c r="M117" s="282"/>
      <c r="N117" s="282"/>
      <c r="O117" s="281"/>
      <c r="P117" s="360" t="str">
        <f ca="1">rescore_patient</f>
        <v/>
      </c>
      <c r="Q117" s="330" t="str">
        <f ca="1">quantity</f>
        <v/>
      </c>
      <c r="R117" s="281"/>
      <c r="S117" s="282"/>
      <c r="T117" s="282"/>
      <c r="U117" s="282"/>
      <c r="V117" s="305"/>
      <c r="W117" s="305"/>
      <c r="X117" s="305"/>
      <c r="Y117" s="282"/>
      <c r="Z117" s="282" t="e" vm="1">
        <f ca="1">_xlfn.IFS(AND(ISNUMBER(SEARCH("N?m l*", CUSTOMER[[#This Row],[Service Type]], 1)), CUSTOMER[[#This Row],[Count ST]] = TRUE), CUSTOMER[[#This Row],[Quantity]], AND($Y$10:$Y117 = TRUE, COUNTIFS($H$10:$H117, CUSTOMER[[#This Row],[Booking]], $J$10:$J117, CUSTOMER[[#This Row],[Order Date]], $F$10:$F117, "&lt;&gt;"&amp;"N?m l*")=1), 1, TRUE,  "")</f>
        <v>#NAME?</v>
      </c>
      <c r="AA117" s="282" t="b">
        <f t="shared" ca="1" si="2"/>
        <v>0</v>
      </c>
      <c r="AB117" s="305"/>
    </row>
    <row r="118" spans="1:28" x14ac:dyDescent="0.25">
      <c r="A118" s="281" t="str">
        <f ca="1">no.</f>
        <v/>
      </c>
      <c r="B118" s="281"/>
      <c r="C118" s="282"/>
      <c r="D118" s="282"/>
      <c r="E118" s="282" t="str">
        <f ca="1">position</f>
        <v/>
      </c>
      <c r="F118" s="282"/>
      <c r="G118" s="282"/>
      <c r="H118" s="282"/>
      <c r="I118" s="282"/>
      <c r="J118" s="335"/>
      <c r="K118" s="282"/>
      <c r="L118" s="282"/>
      <c r="M118" s="282"/>
      <c r="N118" s="282"/>
      <c r="O118" s="281"/>
      <c r="P118" s="360" t="str">
        <f ca="1">rescore_patient</f>
        <v/>
      </c>
      <c r="Q118" s="330" t="str">
        <f ca="1">quantity</f>
        <v/>
      </c>
      <c r="R118" s="281"/>
      <c r="S118" s="282"/>
      <c r="T118" s="282"/>
      <c r="U118" s="282"/>
      <c r="V118" s="305"/>
      <c r="W118" s="305"/>
      <c r="X118" s="305"/>
      <c r="Y118" s="282"/>
      <c r="Z118" s="282" t="e" vm="1">
        <f ca="1">_xlfn.IFS(AND(ISNUMBER(SEARCH("N?m l*", CUSTOMER[[#This Row],[Service Type]], 1)), CUSTOMER[[#This Row],[Count ST]] = TRUE), CUSTOMER[[#This Row],[Quantity]], AND($Y$10:$Y118 = TRUE, COUNTIFS($H$10:$H118, CUSTOMER[[#This Row],[Booking]], $J$10:$J118, CUSTOMER[[#This Row],[Order Date]], $F$10:$F118, "&lt;&gt;"&amp;"N?m l*")=1), 1, TRUE,  "")</f>
        <v>#NAME?</v>
      </c>
      <c r="AA118" s="282" t="b">
        <f t="shared" ca="1" si="2"/>
        <v>0</v>
      </c>
      <c r="AB118" s="305"/>
    </row>
    <row r="119" spans="1:28" x14ac:dyDescent="0.25">
      <c r="A119" s="281" t="str">
        <f ca="1">no.</f>
        <v/>
      </c>
      <c r="B119" s="281"/>
      <c r="C119" s="282"/>
      <c r="D119" s="282"/>
      <c r="E119" s="282" t="str">
        <f ca="1">position</f>
        <v/>
      </c>
      <c r="F119" s="282"/>
      <c r="G119" s="282"/>
      <c r="H119" s="282"/>
      <c r="I119" s="282"/>
      <c r="J119" s="335"/>
      <c r="K119" s="282"/>
      <c r="L119" s="282"/>
      <c r="M119" s="282"/>
      <c r="N119" s="282"/>
      <c r="O119" s="281"/>
      <c r="P119" s="360" t="str">
        <f ca="1">rescore_patient</f>
        <v/>
      </c>
      <c r="Q119" s="330" t="str">
        <f ca="1">quantity</f>
        <v/>
      </c>
      <c r="R119" s="281"/>
      <c r="S119" s="282"/>
      <c r="T119" s="282"/>
      <c r="U119" s="282"/>
      <c r="V119" s="305"/>
      <c r="W119" s="305"/>
      <c r="X119" s="305"/>
      <c r="Y119" s="282"/>
      <c r="Z119" s="282" t="e" vm="1">
        <f ca="1">_xlfn.IFS(AND(ISNUMBER(SEARCH("N?m l*", CUSTOMER[[#This Row],[Service Type]], 1)), CUSTOMER[[#This Row],[Count ST]] = TRUE), CUSTOMER[[#This Row],[Quantity]], AND($Y$10:$Y119 = TRUE, COUNTIFS($H$10:$H119, CUSTOMER[[#This Row],[Booking]], $J$10:$J119, CUSTOMER[[#This Row],[Order Date]], $F$10:$F119, "&lt;&gt;"&amp;"N?m l*")=1), 1, TRUE,  "")</f>
        <v>#NAME?</v>
      </c>
      <c r="AA119" s="282" t="b">
        <f t="shared" ca="1" si="2"/>
        <v>0</v>
      </c>
      <c r="AB119" s="305"/>
    </row>
    <row r="120" spans="1:28" x14ac:dyDescent="0.25">
      <c r="A120" s="281" t="str">
        <f ca="1">no.</f>
        <v/>
      </c>
      <c r="B120" s="281"/>
      <c r="C120" s="282"/>
      <c r="D120" s="282"/>
      <c r="E120" s="282" t="str">
        <f ca="1">position</f>
        <v/>
      </c>
      <c r="F120" s="282"/>
      <c r="G120" s="282"/>
      <c r="H120" s="282"/>
      <c r="I120" s="282"/>
      <c r="J120" s="335"/>
      <c r="K120" s="282"/>
      <c r="L120" s="282"/>
      <c r="M120" s="282"/>
      <c r="N120" s="282"/>
      <c r="O120" s="281"/>
      <c r="P120" s="360" t="str">
        <f ca="1">rescore_patient</f>
        <v/>
      </c>
      <c r="Q120" s="330" t="str">
        <f ca="1">quantity</f>
        <v/>
      </c>
      <c r="R120" s="281"/>
      <c r="S120" s="282"/>
      <c r="T120" s="282"/>
      <c r="U120" s="282"/>
      <c r="V120" s="305"/>
      <c r="W120" s="305"/>
      <c r="X120" s="305"/>
      <c r="Y120" s="282"/>
      <c r="Z120" s="282" t="e" vm="1">
        <f ca="1">_xlfn.IFS(AND(ISNUMBER(SEARCH("N?m l*", CUSTOMER[[#This Row],[Service Type]], 1)), CUSTOMER[[#This Row],[Count ST]] = TRUE), CUSTOMER[[#This Row],[Quantity]], AND($Y$10:$Y120 = TRUE, COUNTIFS($H$10:$H120, CUSTOMER[[#This Row],[Booking]], $J$10:$J120, CUSTOMER[[#This Row],[Order Date]], $F$10:$F120, "&lt;&gt;"&amp;"N?m l*")=1), 1, TRUE,  "")</f>
        <v>#NAME?</v>
      </c>
      <c r="AA120" s="282" t="b">
        <f t="shared" ca="1" si="2"/>
        <v>0</v>
      </c>
      <c r="AB120" s="305"/>
    </row>
    <row r="121" spans="1:28" x14ac:dyDescent="0.25">
      <c r="A121" s="281" t="str">
        <f ca="1">no.</f>
        <v/>
      </c>
      <c r="B121" s="281"/>
      <c r="C121" s="282"/>
      <c r="D121" s="282"/>
      <c r="E121" s="282" t="str">
        <f ca="1">position</f>
        <v/>
      </c>
      <c r="F121" s="282"/>
      <c r="G121" s="282"/>
      <c r="H121" s="282"/>
      <c r="I121" s="282"/>
      <c r="J121" s="335"/>
      <c r="K121" s="282"/>
      <c r="L121" s="282"/>
      <c r="M121" s="282"/>
      <c r="N121" s="282"/>
      <c r="O121" s="281"/>
      <c r="P121" s="360" t="str">
        <f ca="1">rescore_patient</f>
        <v/>
      </c>
      <c r="Q121" s="330" t="str">
        <f ca="1">quantity</f>
        <v/>
      </c>
      <c r="R121" s="281"/>
      <c r="S121" s="282"/>
      <c r="T121" s="282"/>
      <c r="U121" s="282"/>
      <c r="V121" s="305"/>
      <c r="W121" s="305"/>
      <c r="X121" s="305"/>
      <c r="Y121" s="282"/>
      <c r="Z121" s="282" t="e" vm="1">
        <f ca="1">_xlfn.IFS(AND(ISNUMBER(SEARCH("N?m l*", CUSTOMER[[#This Row],[Service Type]], 1)), CUSTOMER[[#This Row],[Count ST]] = TRUE), CUSTOMER[[#This Row],[Quantity]], AND($Y$10:$Y121 = TRUE, COUNTIFS($H$10:$H121, CUSTOMER[[#This Row],[Booking]], $J$10:$J121, CUSTOMER[[#This Row],[Order Date]], $F$10:$F121, "&lt;&gt;"&amp;"N?m l*")=1), 1, TRUE,  "")</f>
        <v>#NAME?</v>
      </c>
      <c r="AA121" s="282" t="b">
        <f t="shared" ca="1" si="2"/>
        <v>0</v>
      </c>
      <c r="AB121" s="305"/>
    </row>
    <row r="122" spans="1:28" x14ac:dyDescent="0.25">
      <c r="A122" s="281" t="str">
        <f ca="1">no.</f>
        <v/>
      </c>
      <c r="B122" s="281"/>
      <c r="C122" s="282"/>
      <c r="D122" s="282"/>
      <c r="E122" s="282" t="str">
        <f ca="1">position</f>
        <v/>
      </c>
      <c r="F122" s="282"/>
      <c r="G122" s="282"/>
      <c r="H122" s="282"/>
      <c r="I122" s="282"/>
      <c r="J122" s="335"/>
      <c r="K122" s="282"/>
      <c r="L122" s="282"/>
      <c r="M122" s="282"/>
      <c r="N122" s="282"/>
      <c r="O122" s="281"/>
      <c r="P122" s="360" t="str">
        <f ca="1">rescore_patient</f>
        <v/>
      </c>
      <c r="Q122" s="330" t="str">
        <f ca="1">quantity</f>
        <v/>
      </c>
      <c r="R122" s="281"/>
      <c r="S122" s="282"/>
      <c r="T122" s="282"/>
      <c r="U122" s="282"/>
      <c r="V122" s="305"/>
      <c r="W122" s="305"/>
      <c r="X122" s="305"/>
      <c r="Y122" s="282"/>
      <c r="Z122" s="282" t="e" vm="1">
        <f ca="1">_xlfn.IFS(AND(ISNUMBER(SEARCH("N?m l*", CUSTOMER[[#This Row],[Service Type]], 1)), CUSTOMER[[#This Row],[Count ST]] = TRUE), CUSTOMER[[#This Row],[Quantity]], AND($Y$10:$Y122 = TRUE, COUNTIFS($H$10:$H122, CUSTOMER[[#This Row],[Booking]], $J$10:$J122, CUSTOMER[[#This Row],[Order Date]], $F$10:$F122, "&lt;&gt;"&amp;"N?m l*")=1), 1, TRUE,  "")</f>
        <v>#NAME?</v>
      </c>
      <c r="AA122" s="282" t="b">
        <f t="shared" ca="1" si="2"/>
        <v>0</v>
      </c>
      <c r="AB122" s="305"/>
    </row>
    <row r="123" spans="1:28" x14ac:dyDescent="0.25">
      <c r="A123" s="281" t="str">
        <f ca="1">no.</f>
        <v/>
      </c>
      <c r="B123" s="281"/>
      <c r="C123" s="282"/>
      <c r="D123" s="282"/>
      <c r="E123" s="282" t="str">
        <f ca="1">position</f>
        <v/>
      </c>
      <c r="F123" s="282"/>
      <c r="G123" s="282"/>
      <c r="H123" s="282"/>
      <c r="I123" s="282"/>
      <c r="J123" s="335"/>
      <c r="K123" s="282"/>
      <c r="L123" s="282"/>
      <c r="M123" s="282"/>
      <c r="N123" s="282"/>
      <c r="O123" s="281"/>
      <c r="P123" s="360" t="str">
        <f ca="1">rescore_patient</f>
        <v/>
      </c>
      <c r="Q123" s="330" t="str">
        <f ca="1">quantity</f>
        <v/>
      </c>
      <c r="R123" s="281"/>
      <c r="S123" s="282"/>
      <c r="T123" s="282"/>
      <c r="U123" s="282"/>
      <c r="V123" s="305"/>
      <c r="W123" s="305"/>
      <c r="X123" s="305"/>
      <c r="Y123" s="282"/>
      <c r="Z123" s="282" t="e" vm="1">
        <f ca="1">_xlfn.IFS(AND(ISNUMBER(SEARCH("N?m l*", CUSTOMER[[#This Row],[Service Type]], 1)), CUSTOMER[[#This Row],[Count ST]] = TRUE), CUSTOMER[[#This Row],[Quantity]], AND($Y$10:$Y123 = TRUE, COUNTIFS($H$10:$H123, CUSTOMER[[#This Row],[Booking]], $J$10:$J123, CUSTOMER[[#This Row],[Order Date]], $F$10:$F123, "&lt;&gt;"&amp;"N?m l*")=1), 1, TRUE,  "")</f>
        <v>#NAME?</v>
      </c>
      <c r="AA123" s="282" t="b">
        <f t="shared" ca="1" si="2"/>
        <v>0</v>
      </c>
      <c r="AB123" s="305"/>
    </row>
    <row r="124" spans="1:28" x14ac:dyDescent="0.25">
      <c r="A124" s="281" t="str">
        <f ca="1">no.</f>
        <v/>
      </c>
      <c r="B124" s="281"/>
      <c r="C124" s="282"/>
      <c r="D124" s="282"/>
      <c r="E124" s="282" t="str">
        <f ca="1">position</f>
        <v/>
      </c>
      <c r="F124" s="282"/>
      <c r="G124" s="282"/>
      <c r="H124" s="282"/>
      <c r="I124" s="282"/>
      <c r="J124" s="335"/>
      <c r="K124" s="282"/>
      <c r="L124" s="282"/>
      <c r="M124" s="282"/>
      <c r="N124" s="282"/>
      <c r="O124" s="281"/>
      <c r="P124" s="360" t="str">
        <f ca="1">rescore_patient</f>
        <v/>
      </c>
      <c r="Q124" s="330" t="str">
        <f ca="1">quantity</f>
        <v/>
      </c>
      <c r="R124" s="281"/>
      <c r="S124" s="282"/>
      <c r="T124" s="282"/>
      <c r="U124" s="282"/>
      <c r="V124" s="305"/>
      <c r="W124" s="305"/>
      <c r="X124" s="305"/>
      <c r="Y124" s="282"/>
      <c r="Z124" s="282" t="e" vm="1">
        <f ca="1">_xlfn.IFS(AND(ISNUMBER(SEARCH("N?m l*", CUSTOMER[[#This Row],[Service Type]], 1)), CUSTOMER[[#This Row],[Count ST]] = TRUE), CUSTOMER[[#This Row],[Quantity]], AND($Y$10:$Y124 = TRUE, COUNTIFS($H$10:$H124, CUSTOMER[[#This Row],[Booking]], $J$10:$J124, CUSTOMER[[#This Row],[Order Date]], $F$10:$F124, "&lt;&gt;"&amp;"N?m l*")=1), 1, TRUE,  "")</f>
        <v>#NAME?</v>
      </c>
      <c r="AA124" s="282" t="b">
        <f t="shared" ca="1" si="2"/>
        <v>0</v>
      </c>
      <c r="AB124" s="305"/>
    </row>
    <row r="125" spans="1:28" x14ac:dyDescent="0.25">
      <c r="A125" s="281" t="str">
        <f ca="1">no.</f>
        <v/>
      </c>
      <c r="B125" s="281"/>
      <c r="C125" s="282"/>
      <c r="D125" s="282"/>
      <c r="E125" s="282" t="str">
        <f ca="1">position</f>
        <v/>
      </c>
      <c r="F125" s="282"/>
      <c r="G125" s="282"/>
      <c r="H125" s="282"/>
      <c r="I125" s="282"/>
      <c r="J125" s="335"/>
      <c r="K125" s="282"/>
      <c r="L125" s="282"/>
      <c r="M125" s="282"/>
      <c r="N125" s="282"/>
      <c r="O125" s="281"/>
      <c r="P125" s="360" t="str">
        <f ca="1">rescore_patient</f>
        <v/>
      </c>
      <c r="Q125" s="330" t="str">
        <f ca="1">quantity</f>
        <v/>
      </c>
      <c r="R125" s="281"/>
      <c r="S125" s="282"/>
      <c r="T125" s="282"/>
      <c r="U125" s="282"/>
      <c r="V125" s="305"/>
      <c r="W125" s="305"/>
      <c r="X125" s="305"/>
      <c r="Y125" s="282"/>
      <c r="Z125" s="282" t="e" vm="1">
        <f ca="1">_xlfn.IFS(AND(ISNUMBER(SEARCH("N?m l*", CUSTOMER[[#This Row],[Service Type]], 1)), CUSTOMER[[#This Row],[Count ST]] = TRUE), CUSTOMER[[#This Row],[Quantity]], AND($Y$10:$Y125 = TRUE, COUNTIFS($H$10:$H125, CUSTOMER[[#This Row],[Booking]], $J$10:$J125, CUSTOMER[[#This Row],[Order Date]], $F$10:$F125, "&lt;&gt;"&amp;"N?m l*")=1), 1, TRUE,  "")</f>
        <v>#NAME?</v>
      </c>
      <c r="AA125" s="282" t="b">
        <f t="shared" ca="1" si="2"/>
        <v>0</v>
      </c>
      <c r="AB125" s="305"/>
    </row>
    <row r="126" spans="1:28" x14ac:dyDescent="0.25">
      <c r="A126" s="281" t="str">
        <f ca="1">no.</f>
        <v/>
      </c>
      <c r="B126" s="281"/>
      <c r="C126" s="282"/>
      <c r="D126" s="282"/>
      <c r="E126" s="282" t="str">
        <f ca="1">position</f>
        <v/>
      </c>
      <c r="F126" s="282"/>
      <c r="G126" s="282"/>
      <c r="H126" s="282"/>
      <c r="I126" s="282"/>
      <c r="J126" s="335"/>
      <c r="K126" s="282"/>
      <c r="L126" s="282"/>
      <c r="M126" s="282"/>
      <c r="N126" s="282"/>
      <c r="O126" s="281"/>
      <c r="P126" s="360" t="str">
        <f ca="1">rescore_patient</f>
        <v/>
      </c>
      <c r="Q126" s="330" t="str">
        <f ca="1">quantity</f>
        <v/>
      </c>
      <c r="R126" s="281"/>
      <c r="S126" s="282"/>
      <c r="T126" s="282"/>
      <c r="U126" s="282"/>
      <c r="V126" s="305"/>
      <c r="W126" s="305"/>
      <c r="X126" s="305"/>
      <c r="Y126" s="282"/>
      <c r="Z126" s="282" t="e" vm="1">
        <f ca="1">_xlfn.IFS(AND(ISNUMBER(SEARCH("N?m l*", CUSTOMER[[#This Row],[Service Type]], 1)), CUSTOMER[[#This Row],[Count ST]] = TRUE), CUSTOMER[[#This Row],[Quantity]], AND($Y$10:$Y126 = TRUE, COUNTIFS($H$10:$H126, CUSTOMER[[#This Row],[Booking]], $J$10:$J126, CUSTOMER[[#This Row],[Order Date]], $F$10:$F126, "&lt;&gt;"&amp;"N?m l*")=1), 1, TRUE,  "")</f>
        <v>#NAME?</v>
      </c>
      <c r="AA126" s="282" t="b">
        <f t="shared" ca="1" si="2"/>
        <v>0</v>
      </c>
      <c r="AB126" s="305"/>
    </row>
    <row r="127" spans="1:28" x14ac:dyDescent="0.25">
      <c r="A127" s="281" t="str">
        <f ca="1">no.</f>
        <v/>
      </c>
      <c r="B127" s="281"/>
      <c r="C127" s="282"/>
      <c r="D127" s="282"/>
      <c r="E127" s="282" t="str">
        <f ca="1">position</f>
        <v/>
      </c>
      <c r="F127" s="282"/>
      <c r="G127" s="282"/>
      <c r="H127" s="282"/>
      <c r="I127" s="282"/>
      <c r="J127" s="335"/>
      <c r="K127" s="282"/>
      <c r="L127" s="282"/>
      <c r="M127" s="282"/>
      <c r="N127" s="282"/>
      <c r="O127" s="281"/>
      <c r="P127" s="360" t="str">
        <f ca="1">rescore_patient</f>
        <v/>
      </c>
      <c r="Q127" s="330" t="str">
        <f ca="1">quantity</f>
        <v/>
      </c>
      <c r="R127" s="281"/>
      <c r="S127" s="282"/>
      <c r="T127" s="282"/>
      <c r="U127" s="282"/>
      <c r="V127" s="305"/>
      <c r="W127" s="305"/>
      <c r="X127" s="305"/>
      <c r="Y127" s="282"/>
      <c r="Z127" s="282" t="e" vm="1">
        <f ca="1">_xlfn.IFS(AND(ISNUMBER(SEARCH("N?m l*", CUSTOMER[[#This Row],[Service Type]], 1)), CUSTOMER[[#This Row],[Count ST]] = TRUE), CUSTOMER[[#This Row],[Quantity]], AND($Y$10:$Y127 = TRUE, COUNTIFS($H$10:$H127, CUSTOMER[[#This Row],[Booking]], $J$10:$J127, CUSTOMER[[#This Row],[Order Date]], $F$10:$F127, "&lt;&gt;"&amp;"N?m l*")=1), 1, TRUE,  "")</f>
        <v>#NAME?</v>
      </c>
      <c r="AA127" s="282" t="b">
        <f t="shared" ca="1" si="2"/>
        <v>0</v>
      </c>
      <c r="AB127" s="305"/>
    </row>
    <row r="128" spans="1:28" x14ac:dyDescent="0.25">
      <c r="A128" s="281" t="str">
        <f ca="1">no.</f>
        <v/>
      </c>
      <c r="B128" s="281"/>
      <c r="C128" s="282"/>
      <c r="D128" s="282"/>
      <c r="E128" s="282" t="str">
        <f ca="1">position</f>
        <v/>
      </c>
      <c r="F128" s="282"/>
      <c r="G128" s="282"/>
      <c r="H128" s="282"/>
      <c r="I128" s="282"/>
      <c r="J128" s="335"/>
      <c r="K128" s="282"/>
      <c r="L128" s="282"/>
      <c r="M128" s="282"/>
      <c r="N128" s="282"/>
      <c r="O128" s="281"/>
      <c r="P128" s="360" t="str">
        <f ca="1">rescore_patient</f>
        <v/>
      </c>
      <c r="Q128" s="330" t="str">
        <f ca="1">quantity</f>
        <v/>
      </c>
      <c r="R128" s="281"/>
      <c r="S128" s="282"/>
      <c r="T128" s="282"/>
      <c r="U128" s="282"/>
      <c r="V128" s="305"/>
      <c r="W128" s="305"/>
      <c r="X128" s="305"/>
      <c r="Y128" s="282"/>
      <c r="Z128" s="282" t="e" vm="1">
        <f ca="1">_xlfn.IFS(AND(ISNUMBER(SEARCH("N?m l*", CUSTOMER[[#This Row],[Service Type]], 1)), CUSTOMER[[#This Row],[Count ST]] = TRUE), CUSTOMER[[#This Row],[Quantity]], AND($Y$10:$Y128 = TRUE, COUNTIFS($H$10:$H128, CUSTOMER[[#This Row],[Booking]], $J$10:$J128, CUSTOMER[[#This Row],[Order Date]], $F$10:$F128, "&lt;&gt;"&amp;"N?m l*")=1), 1, TRUE,  "")</f>
        <v>#NAME?</v>
      </c>
      <c r="AA128" s="282" t="b">
        <f t="shared" ca="1" si="2"/>
        <v>0</v>
      </c>
      <c r="AB128" s="305"/>
    </row>
    <row r="129" spans="1:28" x14ac:dyDescent="0.25">
      <c r="A129" s="281" t="str">
        <f ca="1">no.</f>
        <v/>
      </c>
      <c r="B129" s="281"/>
      <c r="C129" s="282"/>
      <c r="D129" s="282"/>
      <c r="E129" s="282" t="str">
        <f ca="1">position</f>
        <v/>
      </c>
      <c r="F129" s="282"/>
      <c r="G129" s="282"/>
      <c r="H129" s="282"/>
      <c r="I129" s="282"/>
      <c r="J129" s="335"/>
      <c r="K129" s="282"/>
      <c r="L129" s="282"/>
      <c r="M129" s="282"/>
      <c r="N129" s="282"/>
      <c r="O129" s="281"/>
      <c r="P129" s="360" t="str">
        <f ca="1">rescore_patient</f>
        <v/>
      </c>
      <c r="Q129" s="330" t="str">
        <f ca="1">quantity</f>
        <v/>
      </c>
      <c r="R129" s="281"/>
      <c r="S129" s="282"/>
      <c r="T129" s="282"/>
      <c r="U129" s="282"/>
      <c r="V129" s="305"/>
      <c r="W129" s="305"/>
      <c r="X129" s="305"/>
      <c r="Y129" s="282"/>
      <c r="Z129" s="282" t="e" vm="1">
        <f ca="1">_xlfn.IFS(AND(ISNUMBER(SEARCH("N?m l*", CUSTOMER[[#This Row],[Service Type]], 1)), CUSTOMER[[#This Row],[Count ST]] = TRUE), CUSTOMER[[#This Row],[Quantity]], AND($Y$10:$Y129 = TRUE, COUNTIFS($H$10:$H129, CUSTOMER[[#This Row],[Booking]], $J$10:$J129, CUSTOMER[[#This Row],[Order Date]], $F$10:$F129, "&lt;&gt;"&amp;"N?m l*")=1), 1, TRUE,  "")</f>
        <v>#NAME?</v>
      </c>
      <c r="AA129" s="282" t="b">
        <f t="shared" ca="1" si="2"/>
        <v>0</v>
      </c>
      <c r="AB129" s="305"/>
    </row>
    <row r="130" spans="1:28" x14ac:dyDescent="0.25">
      <c r="A130" s="281" t="str">
        <f ca="1">no.</f>
        <v/>
      </c>
      <c r="B130" s="281"/>
      <c r="C130" s="282"/>
      <c r="D130" s="282"/>
      <c r="E130" s="282" t="str">
        <f ca="1">position</f>
        <v/>
      </c>
      <c r="F130" s="282"/>
      <c r="G130" s="282"/>
      <c r="H130" s="282"/>
      <c r="I130" s="282"/>
      <c r="J130" s="335"/>
      <c r="K130" s="282"/>
      <c r="L130" s="282"/>
      <c r="M130" s="282"/>
      <c r="N130" s="282"/>
      <c r="O130" s="281"/>
      <c r="P130" s="360" t="str">
        <f ca="1">rescore_patient</f>
        <v/>
      </c>
      <c r="Q130" s="330" t="str">
        <f ca="1">quantity</f>
        <v/>
      </c>
      <c r="R130" s="281"/>
      <c r="S130" s="282"/>
      <c r="T130" s="282"/>
      <c r="U130" s="282"/>
      <c r="V130" s="305"/>
      <c r="W130" s="305"/>
      <c r="X130" s="305"/>
      <c r="Y130" s="282"/>
      <c r="Z130" s="282" t="e" vm="1">
        <f ca="1">_xlfn.IFS(AND(ISNUMBER(SEARCH("N?m l*", CUSTOMER[[#This Row],[Service Type]], 1)), CUSTOMER[[#This Row],[Count ST]] = TRUE), CUSTOMER[[#This Row],[Quantity]], AND($Y$10:$Y130 = TRUE, COUNTIFS($H$10:$H130, CUSTOMER[[#This Row],[Booking]], $J$10:$J130, CUSTOMER[[#This Row],[Order Date]], $F$10:$F130, "&lt;&gt;"&amp;"N?m l*")=1), 1, TRUE,  "")</f>
        <v>#NAME?</v>
      </c>
      <c r="AA130" s="282" t="b">
        <f t="shared" ca="1" si="2"/>
        <v>0</v>
      </c>
      <c r="AB130" s="305"/>
    </row>
    <row r="131" spans="1:28" x14ac:dyDescent="0.25">
      <c r="A131" s="281" t="str">
        <f ca="1">no.</f>
        <v/>
      </c>
      <c r="B131" s="281"/>
      <c r="C131" s="282"/>
      <c r="D131" s="282"/>
      <c r="E131" s="282" t="str">
        <f ca="1">position</f>
        <v/>
      </c>
      <c r="F131" s="282"/>
      <c r="G131" s="282"/>
      <c r="H131" s="282"/>
      <c r="I131" s="282"/>
      <c r="J131" s="335"/>
      <c r="K131" s="282"/>
      <c r="L131" s="282"/>
      <c r="M131" s="282"/>
      <c r="N131" s="282"/>
      <c r="O131" s="281"/>
      <c r="P131" s="360" t="str">
        <f ca="1">rescore_patient</f>
        <v/>
      </c>
      <c r="Q131" s="330" t="str">
        <f ca="1">quantity</f>
        <v/>
      </c>
      <c r="R131" s="281"/>
      <c r="S131" s="282"/>
      <c r="T131" s="282"/>
      <c r="U131" s="282"/>
      <c r="V131" s="305"/>
      <c r="W131" s="305"/>
      <c r="X131" s="305"/>
      <c r="Y131" s="282"/>
      <c r="Z131" s="282" t="e" vm="1">
        <f ca="1">_xlfn.IFS(AND(ISNUMBER(SEARCH("N?m l*", CUSTOMER[[#This Row],[Service Type]], 1)), CUSTOMER[[#This Row],[Count ST]] = TRUE), CUSTOMER[[#This Row],[Quantity]], AND($Y$10:$Y131 = TRUE, COUNTIFS($H$10:$H131, CUSTOMER[[#This Row],[Booking]], $J$10:$J131, CUSTOMER[[#This Row],[Order Date]], $F$10:$F131, "&lt;&gt;"&amp;"N?m l*")=1), 1, TRUE,  "")</f>
        <v>#NAME?</v>
      </c>
      <c r="AA131" s="282" t="b">
        <f t="shared" ca="1" si="2"/>
        <v>0</v>
      </c>
      <c r="AB131" s="305"/>
    </row>
    <row r="132" spans="1:28" x14ac:dyDescent="0.25">
      <c r="A132" s="281" t="str">
        <f ca="1">no.</f>
        <v/>
      </c>
      <c r="B132" s="281"/>
      <c r="C132" s="282"/>
      <c r="D132" s="282"/>
      <c r="E132" s="282" t="str">
        <f ca="1">position</f>
        <v/>
      </c>
      <c r="F132" s="282"/>
      <c r="G132" s="282"/>
      <c r="H132" s="282"/>
      <c r="I132" s="282"/>
      <c r="J132" s="335"/>
      <c r="K132" s="282"/>
      <c r="L132" s="282"/>
      <c r="M132" s="282"/>
      <c r="N132" s="282"/>
      <c r="O132" s="281"/>
      <c r="P132" s="360" t="str">
        <f ca="1">rescore_patient</f>
        <v/>
      </c>
      <c r="Q132" s="330" t="str">
        <f ca="1">quantity</f>
        <v/>
      </c>
      <c r="R132" s="281"/>
      <c r="S132" s="282"/>
      <c r="T132" s="282"/>
      <c r="U132" s="282"/>
      <c r="V132" s="305"/>
      <c r="W132" s="305"/>
      <c r="X132" s="305"/>
      <c r="Y132" s="282"/>
      <c r="Z132" s="282" t="e" vm="1">
        <f ca="1">_xlfn.IFS(AND(ISNUMBER(SEARCH("N?m l*", CUSTOMER[[#This Row],[Service Type]], 1)), CUSTOMER[[#This Row],[Count ST]] = TRUE), CUSTOMER[[#This Row],[Quantity]], AND($Y$10:$Y132 = TRUE, COUNTIFS($H$10:$H132, CUSTOMER[[#This Row],[Booking]], $J$10:$J132, CUSTOMER[[#This Row],[Order Date]], $F$10:$F132, "&lt;&gt;"&amp;"N?m l*")=1), 1, TRUE,  "")</f>
        <v>#NAME?</v>
      </c>
      <c r="AA132" s="282" t="b">
        <f t="shared" ca="1" si="2"/>
        <v>0</v>
      </c>
      <c r="AB132" s="305"/>
    </row>
    <row r="133" spans="1:28" x14ac:dyDescent="0.25">
      <c r="A133" s="281" t="str">
        <f ca="1">no.</f>
        <v/>
      </c>
      <c r="B133" s="281"/>
      <c r="C133" s="282"/>
      <c r="D133" s="282"/>
      <c r="E133" s="282" t="str">
        <f ca="1">position</f>
        <v/>
      </c>
      <c r="F133" s="282"/>
      <c r="G133" s="282"/>
      <c r="H133" s="282"/>
      <c r="I133" s="282"/>
      <c r="J133" s="335"/>
      <c r="K133" s="282"/>
      <c r="L133" s="282"/>
      <c r="M133" s="282"/>
      <c r="N133" s="282"/>
      <c r="O133" s="281"/>
      <c r="P133" s="360" t="str">
        <f ca="1">rescore_patient</f>
        <v/>
      </c>
      <c r="Q133" s="330" t="str">
        <f ca="1">quantity</f>
        <v/>
      </c>
      <c r="R133" s="281"/>
      <c r="S133" s="282"/>
      <c r="T133" s="282"/>
      <c r="U133" s="282"/>
      <c r="V133" s="305"/>
      <c r="W133" s="305"/>
      <c r="X133" s="305"/>
      <c r="Y133" s="282"/>
      <c r="Z133" s="282" t="e" vm="1">
        <f ca="1">_xlfn.IFS(AND(ISNUMBER(SEARCH("N?m l*", CUSTOMER[[#This Row],[Service Type]], 1)), CUSTOMER[[#This Row],[Count ST]] = TRUE), CUSTOMER[[#This Row],[Quantity]], AND($Y$10:$Y133 = TRUE, COUNTIFS($H$10:$H133, CUSTOMER[[#This Row],[Booking]], $J$10:$J133, CUSTOMER[[#This Row],[Order Date]], $F$10:$F133, "&lt;&gt;"&amp;"N?m l*")=1), 1, TRUE,  "")</f>
        <v>#NAME?</v>
      </c>
      <c r="AA133" s="282" t="b">
        <f t="shared" ca="1" si="2"/>
        <v>0</v>
      </c>
      <c r="AB133" s="305"/>
    </row>
    <row r="134" spans="1:28" x14ac:dyDescent="0.25">
      <c r="A134" s="281" t="str">
        <f ca="1">no.</f>
        <v/>
      </c>
      <c r="B134" s="281"/>
      <c r="C134" s="282"/>
      <c r="D134" s="282"/>
      <c r="E134" s="282" t="str">
        <f ca="1">position</f>
        <v/>
      </c>
      <c r="F134" s="282"/>
      <c r="G134" s="282"/>
      <c r="H134" s="282"/>
      <c r="I134" s="282"/>
      <c r="J134" s="335"/>
      <c r="K134" s="282"/>
      <c r="L134" s="282"/>
      <c r="M134" s="282"/>
      <c r="N134" s="282"/>
      <c r="O134" s="281"/>
      <c r="P134" s="360" t="str">
        <f ca="1">rescore_patient</f>
        <v/>
      </c>
      <c r="Q134" s="330" t="str">
        <f ca="1">quantity</f>
        <v/>
      </c>
      <c r="R134" s="281"/>
      <c r="S134" s="282"/>
      <c r="T134" s="282"/>
      <c r="U134" s="282"/>
      <c r="V134" s="305"/>
      <c r="W134" s="305"/>
      <c r="X134" s="305"/>
      <c r="Y134" s="282"/>
      <c r="Z134" s="282" t="e" vm="1">
        <f ca="1">_xlfn.IFS(AND(ISNUMBER(SEARCH("N?m l*", CUSTOMER[[#This Row],[Service Type]], 1)), CUSTOMER[[#This Row],[Count ST]] = TRUE), CUSTOMER[[#This Row],[Quantity]], AND($Y$10:$Y134 = TRUE, COUNTIFS($H$10:$H134, CUSTOMER[[#This Row],[Booking]], $J$10:$J134, CUSTOMER[[#This Row],[Order Date]], $F$10:$F134, "&lt;&gt;"&amp;"N?m l*")=1), 1, TRUE,  "")</f>
        <v>#NAME?</v>
      </c>
      <c r="AA134" s="282" t="b">
        <f t="shared" ca="1" si="2"/>
        <v>0</v>
      </c>
      <c r="AB134" s="305"/>
    </row>
    <row r="135" spans="1:28" x14ac:dyDescent="0.25">
      <c r="A135" s="281" t="str">
        <f ca="1">no.</f>
        <v/>
      </c>
      <c r="B135" s="281"/>
      <c r="C135" s="282"/>
      <c r="D135" s="282"/>
      <c r="E135" s="282" t="str">
        <f ca="1">position</f>
        <v/>
      </c>
      <c r="F135" s="282"/>
      <c r="G135" s="282"/>
      <c r="H135" s="282"/>
      <c r="I135" s="282"/>
      <c r="J135" s="335"/>
      <c r="K135" s="282"/>
      <c r="L135" s="282"/>
      <c r="M135" s="282"/>
      <c r="N135" s="282"/>
      <c r="O135" s="281"/>
      <c r="P135" s="360" t="str">
        <f ca="1">rescore_patient</f>
        <v/>
      </c>
      <c r="Q135" s="330" t="str">
        <f ca="1">quantity</f>
        <v/>
      </c>
      <c r="R135" s="281"/>
      <c r="S135" s="282"/>
      <c r="T135" s="282"/>
      <c r="U135" s="282"/>
      <c r="V135" s="305"/>
      <c r="W135" s="305"/>
      <c r="X135" s="305"/>
      <c r="Y135" s="282"/>
      <c r="Z135" s="282" t="e" vm="1">
        <f ca="1">_xlfn.IFS(AND(ISNUMBER(SEARCH("N?m l*", CUSTOMER[[#This Row],[Service Type]], 1)), CUSTOMER[[#This Row],[Count ST]] = TRUE), CUSTOMER[[#This Row],[Quantity]], AND($Y$10:$Y135 = TRUE, COUNTIFS($H$10:$H135, CUSTOMER[[#This Row],[Booking]], $J$10:$J135, CUSTOMER[[#This Row],[Order Date]], $F$10:$F135, "&lt;&gt;"&amp;"N?m l*")=1), 1, TRUE,  "")</f>
        <v>#NAME?</v>
      </c>
      <c r="AA135" s="282" t="b">
        <f t="shared" ca="1" si="2"/>
        <v>0</v>
      </c>
      <c r="AB135" s="305"/>
    </row>
    <row r="136" spans="1:28" x14ac:dyDescent="0.25">
      <c r="A136" s="281" t="str">
        <f ca="1">no.</f>
        <v/>
      </c>
      <c r="B136" s="281"/>
      <c r="C136" s="282"/>
      <c r="D136" s="282"/>
      <c r="E136" s="282" t="str">
        <f ca="1">position</f>
        <v/>
      </c>
      <c r="F136" s="282"/>
      <c r="G136" s="282"/>
      <c r="H136" s="282"/>
      <c r="I136" s="282"/>
      <c r="J136" s="335"/>
      <c r="K136" s="282"/>
      <c r="L136" s="282"/>
      <c r="M136" s="282"/>
      <c r="N136" s="282"/>
      <c r="O136" s="281"/>
      <c r="P136" s="360" t="str">
        <f ca="1">rescore_patient</f>
        <v/>
      </c>
      <c r="Q136" s="330" t="str">
        <f ca="1">quantity</f>
        <v/>
      </c>
      <c r="R136" s="281"/>
      <c r="S136" s="282"/>
      <c r="T136" s="282"/>
      <c r="U136" s="282"/>
      <c r="V136" s="305"/>
      <c r="W136" s="305"/>
      <c r="X136" s="305"/>
      <c r="Y136" s="282"/>
      <c r="Z136" s="282" t="e" vm="1">
        <f ca="1">_xlfn.IFS(AND(ISNUMBER(SEARCH("N?m l*", CUSTOMER[[#This Row],[Service Type]], 1)), CUSTOMER[[#This Row],[Count ST]] = TRUE), CUSTOMER[[#This Row],[Quantity]], AND($Y$10:$Y136 = TRUE, COUNTIFS($H$10:$H136, CUSTOMER[[#This Row],[Booking]], $J$10:$J136, CUSTOMER[[#This Row],[Order Date]], $F$10:$F136, "&lt;&gt;"&amp;"N?m l*")=1), 1, TRUE,  "")</f>
        <v>#NAME?</v>
      </c>
      <c r="AA136" s="282" t="b">
        <f t="shared" ca="1" si="2"/>
        <v>0</v>
      </c>
      <c r="AB136" s="305"/>
    </row>
    <row r="137" spans="1:28" x14ac:dyDescent="0.25">
      <c r="A137" s="281" t="str">
        <f ca="1">no.</f>
        <v/>
      </c>
      <c r="B137" s="281"/>
      <c r="C137" s="282"/>
      <c r="D137" s="282"/>
      <c r="E137" s="282" t="str">
        <f ca="1">position</f>
        <v/>
      </c>
      <c r="F137" s="282"/>
      <c r="G137" s="282"/>
      <c r="H137" s="282"/>
      <c r="I137" s="282"/>
      <c r="J137" s="335"/>
      <c r="K137" s="282"/>
      <c r="L137" s="282"/>
      <c r="M137" s="282"/>
      <c r="N137" s="282"/>
      <c r="O137" s="281"/>
      <c r="P137" s="360" t="str">
        <f ca="1">rescore_patient</f>
        <v/>
      </c>
      <c r="Q137" s="330" t="str">
        <f ca="1">quantity</f>
        <v/>
      </c>
      <c r="R137" s="281"/>
      <c r="S137" s="282"/>
      <c r="T137" s="282"/>
      <c r="U137" s="282"/>
      <c r="V137" s="305"/>
      <c r="W137" s="305"/>
      <c r="X137" s="305"/>
      <c r="Y137" s="282"/>
      <c r="Z137" s="282" t="e" vm="1">
        <f ca="1">_xlfn.IFS(AND(ISNUMBER(SEARCH("N?m l*", CUSTOMER[[#This Row],[Service Type]], 1)), CUSTOMER[[#This Row],[Count ST]] = TRUE), CUSTOMER[[#This Row],[Quantity]], AND($Y$10:$Y137 = TRUE, COUNTIFS($H$10:$H137, CUSTOMER[[#This Row],[Booking]], $J$10:$J137, CUSTOMER[[#This Row],[Order Date]], $F$10:$F137, "&lt;&gt;"&amp;"N?m l*")=1), 1, TRUE,  "")</f>
        <v>#NAME?</v>
      </c>
      <c r="AA137" s="282" t="b">
        <f t="shared" ca="1" si="2"/>
        <v>0</v>
      </c>
      <c r="AB137" s="305"/>
    </row>
    <row r="138" spans="1:28" x14ac:dyDescent="0.25">
      <c r="A138" s="281" t="str">
        <f ca="1">no.</f>
        <v/>
      </c>
      <c r="B138" s="281"/>
      <c r="C138" s="282"/>
      <c r="D138" s="282"/>
      <c r="E138" s="282" t="str">
        <f ca="1">position</f>
        <v/>
      </c>
      <c r="F138" s="282"/>
      <c r="G138" s="282"/>
      <c r="H138" s="282"/>
      <c r="I138" s="282"/>
      <c r="J138" s="335"/>
      <c r="K138" s="282"/>
      <c r="L138" s="282"/>
      <c r="M138" s="282"/>
      <c r="N138" s="282"/>
      <c r="O138" s="281"/>
      <c r="P138" s="360" t="str">
        <f ca="1">rescore_patient</f>
        <v/>
      </c>
      <c r="Q138" s="330" t="str">
        <f ca="1">quantity</f>
        <v/>
      </c>
      <c r="R138" s="281"/>
      <c r="S138" s="282"/>
      <c r="T138" s="282"/>
      <c r="U138" s="282"/>
      <c r="V138" s="305"/>
      <c r="W138" s="305"/>
      <c r="X138" s="305"/>
      <c r="Y138" s="282"/>
      <c r="Z138" s="282" t="e" vm="1">
        <f ca="1">_xlfn.IFS(AND(ISNUMBER(SEARCH("N?m l*", CUSTOMER[[#This Row],[Service Type]], 1)), CUSTOMER[[#This Row],[Count ST]] = TRUE), CUSTOMER[[#This Row],[Quantity]], AND($Y$10:$Y138 = TRUE, COUNTIFS($H$10:$H138, CUSTOMER[[#This Row],[Booking]], $J$10:$J138, CUSTOMER[[#This Row],[Order Date]], $F$10:$F138, "&lt;&gt;"&amp;"N?m l*")=1), 1, TRUE,  "")</f>
        <v>#NAME?</v>
      </c>
      <c r="AA138" s="282" t="b">
        <f t="shared" ref="AA138:AA201" ca="1" si="3">count_svc_type</f>
        <v>0</v>
      </c>
      <c r="AB138" s="305"/>
    </row>
    <row r="139" spans="1:28" x14ac:dyDescent="0.25">
      <c r="A139" s="281" t="str">
        <f ca="1">no.</f>
        <v/>
      </c>
      <c r="B139" s="281"/>
      <c r="C139" s="282"/>
      <c r="D139" s="282"/>
      <c r="E139" s="282" t="str">
        <f ca="1">position</f>
        <v/>
      </c>
      <c r="F139" s="282"/>
      <c r="G139" s="282"/>
      <c r="H139" s="282"/>
      <c r="I139" s="282"/>
      <c r="J139" s="335"/>
      <c r="K139" s="282"/>
      <c r="L139" s="282"/>
      <c r="M139" s="282"/>
      <c r="N139" s="282"/>
      <c r="O139" s="281"/>
      <c r="P139" s="360" t="str">
        <f ca="1">rescore_patient</f>
        <v/>
      </c>
      <c r="Q139" s="330" t="str">
        <f ca="1">quantity</f>
        <v/>
      </c>
      <c r="R139" s="281"/>
      <c r="S139" s="282"/>
      <c r="T139" s="282"/>
      <c r="U139" s="282"/>
      <c r="V139" s="305"/>
      <c r="W139" s="305"/>
      <c r="X139" s="305"/>
      <c r="Y139" s="282"/>
      <c r="Z139" s="282" t="e" vm="1">
        <f ca="1">_xlfn.IFS(AND(ISNUMBER(SEARCH("N?m l*", CUSTOMER[[#This Row],[Service Type]], 1)), CUSTOMER[[#This Row],[Count ST]] = TRUE), CUSTOMER[[#This Row],[Quantity]], AND($Y$10:$Y139 = TRUE, COUNTIFS($H$10:$H139, CUSTOMER[[#This Row],[Booking]], $J$10:$J139, CUSTOMER[[#This Row],[Order Date]], $F$10:$F139, "&lt;&gt;"&amp;"N?m l*")=1), 1, TRUE,  "")</f>
        <v>#NAME?</v>
      </c>
      <c r="AA139" s="282" t="b">
        <f t="shared" ca="1" si="3"/>
        <v>0</v>
      </c>
      <c r="AB139" s="305"/>
    </row>
    <row r="140" spans="1:28" x14ac:dyDescent="0.25">
      <c r="A140" s="281" t="str">
        <f ca="1">no.</f>
        <v/>
      </c>
      <c r="B140" s="281"/>
      <c r="C140" s="282"/>
      <c r="D140" s="282"/>
      <c r="E140" s="282" t="str">
        <f ca="1">position</f>
        <v/>
      </c>
      <c r="F140" s="282"/>
      <c r="G140" s="282"/>
      <c r="H140" s="282"/>
      <c r="I140" s="282"/>
      <c r="J140" s="335"/>
      <c r="K140" s="282"/>
      <c r="L140" s="282"/>
      <c r="M140" s="282"/>
      <c r="N140" s="282"/>
      <c r="O140" s="281"/>
      <c r="P140" s="360" t="str">
        <f ca="1">rescore_patient</f>
        <v/>
      </c>
      <c r="Q140" s="330" t="str">
        <f ca="1">quantity</f>
        <v/>
      </c>
      <c r="R140" s="281"/>
      <c r="S140" s="282"/>
      <c r="T140" s="282"/>
      <c r="U140" s="282"/>
      <c r="V140" s="305"/>
      <c r="W140" s="305"/>
      <c r="X140" s="305"/>
      <c r="Y140" s="282"/>
      <c r="Z140" s="282" t="e" vm="1">
        <f ca="1">_xlfn.IFS(AND(ISNUMBER(SEARCH("N?m l*", CUSTOMER[[#This Row],[Service Type]], 1)), CUSTOMER[[#This Row],[Count ST]] = TRUE), CUSTOMER[[#This Row],[Quantity]], AND($Y$10:$Y140 = TRUE, COUNTIFS($H$10:$H140, CUSTOMER[[#This Row],[Booking]], $J$10:$J140, CUSTOMER[[#This Row],[Order Date]], $F$10:$F140, "&lt;&gt;"&amp;"N?m l*")=1), 1, TRUE,  "")</f>
        <v>#NAME?</v>
      </c>
      <c r="AA140" s="282" t="b">
        <f t="shared" ca="1" si="3"/>
        <v>0</v>
      </c>
      <c r="AB140" s="305"/>
    </row>
    <row r="141" spans="1:28" x14ac:dyDescent="0.25">
      <c r="A141" s="281" t="str">
        <f ca="1">no.</f>
        <v/>
      </c>
      <c r="B141" s="281"/>
      <c r="C141" s="282"/>
      <c r="D141" s="282"/>
      <c r="E141" s="282" t="str">
        <f ca="1">position</f>
        <v/>
      </c>
      <c r="F141" s="282"/>
      <c r="G141" s="282"/>
      <c r="H141" s="282"/>
      <c r="I141" s="282"/>
      <c r="J141" s="335"/>
      <c r="K141" s="282"/>
      <c r="L141" s="282"/>
      <c r="M141" s="282"/>
      <c r="N141" s="282"/>
      <c r="O141" s="281"/>
      <c r="P141" s="360" t="str">
        <f ca="1">rescore_patient</f>
        <v/>
      </c>
      <c r="Q141" s="330" t="str">
        <f ca="1">quantity</f>
        <v/>
      </c>
      <c r="R141" s="281"/>
      <c r="S141" s="282"/>
      <c r="T141" s="282"/>
      <c r="U141" s="282"/>
      <c r="V141" s="305"/>
      <c r="W141" s="305"/>
      <c r="X141" s="305"/>
      <c r="Y141" s="282"/>
      <c r="Z141" s="282" t="e" vm="1">
        <f ca="1">_xlfn.IFS(AND(ISNUMBER(SEARCH("N?m l*", CUSTOMER[[#This Row],[Service Type]], 1)), CUSTOMER[[#This Row],[Count ST]] = TRUE), CUSTOMER[[#This Row],[Quantity]], AND($Y$10:$Y141 = TRUE, COUNTIFS($H$10:$H141, CUSTOMER[[#This Row],[Booking]], $J$10:$J141, CUSTOMER[[#This Row],[Order Date]], $F$10:$F141, "&lt;&gt;"&amp;"N?m l*")=1), 1, TRUE,  "")</f>
        <v>#NAME?</v>
      </c>
      <c r="AA141" s="282" t="b">
        <f t="shared" ca="1" si="3"/>
        <v>0</v>
      </c>
      <c r="AB141" s="305"/>
    </row>
    <row r="142" spans="1:28" x14ac:dyDescent="0.25">
      <c r="A142" s="281" t="str">
        <f ca="1">no.</f>
        <v/>
      </c>
      <c r="B142" s="281"/>
      <c r="C142" s="282"/>
      <c r="D142" s="282"/>
      <c r="E142" s="282" t="str">
        <f ca="1">position</f>
        <v/>
      </c>
      <c r="F142" s="282"/>
      <c r="G142" s="282"/>
      <c r="H142" s="282"/>
      <c r="I142" s="282"/>
      <c r="J142" s="335"/>
      <c r="K142" s="282"/>
      <c r="L142" s="282"/>
      <c r="M142" s="282"/>
      <c r="N142" s="282"/>
      <c r="O142" s="281"/>
      <c r="P142" s="360" t="str">
        <f ca="1">rescore_patient</f>
        <v/>
      </c>
      <c r="Q142" s="330" t="str">
        <f ca="1">quantity</f>
        <v/>
      </c>
      <c r="R142" s="281"/>
      <c r="S142" s="282"/>
      <c r="T142" s="282"/>
      <c r="U142" s="282"/>
      <c r="V142" s="305"/>
      <c r="W142" s="305"/>
      <c r="X142" s="305"/>
      <c r="Y142" s="282"/>
      <c r="Z142" s="282" t="e" vm="1">
        <f ca="1">_xlfn.IFS(AND(ISNUMBER(SEARCH("N?m l*", CUSTOMER[[#This Row],[Service Type]], 1)), CUSTOMER[[#This Row],[Count ST]] = TRUE), CUSTOMER[[#This Row],[Quantity]], AND($Y$10:$Y142 = TRUE, COUNTIFS($H$10:$H142, CUSTOMER[[#This Row],[Booking]], $J$10:$J142, CUSTOMER[[#This Row],[Order Date]], $F$10:$F142, "&lt;&gt;"&amp;"N?m l*")=1), 1, TRUE,  "")</f>
        <v>#NAME?</v>
      </c>
      <c r="AA142" s="282" t="b">
        <f t="shared" ca="1" si="3"/>
        <v>0</v>
      </c>
      <c r="AB142" s="305"/>
    </row>
    <row r="143" spans="1:28" x14ac:dyDescent="0.25">
      <c r="A143" s="281" t="str">
        <f ca="1">no.</f>
        <v/>
      </c>
      <c r="B143" s="281"/>
      <c r="C143" s="282"/>
      <c r="D143" s="282"/>
      <c r="E143" s="282" t="str">
        <f ca="1">position</f>
        <v/>
      </c>
      <c r="F143" s="282"/>
      <c r="G143" s="282"/>
      <c r="H143" s="282"/>
      <c r="I143" s="282"/>
      <c r="J143" s="335"/>
      <c r="K143" s="282"/>
      <c r="L143" s="282"/>
      <c r="M143" s="282"/>
      <c r="N143" s="282"/>
      <c r="O143" s="281"/>
      <c r="P143" s="360" t="str">
        <f ca="1">rescore_patient</f>
        <v/>
      </c>
      <c r="Q143" s="330" t="str">
        <f ca="1">quantity</f>
        <v/>
      </c>
      <c r="R143" s="281"/>
      <c r="S143" s="282"/>
      <c r="T143" s="282"/>
      <c r="U143" s="282"/>
      <c r="V143" s="305"/>
      <c r="W143" s="305"/>
      <c r="X143" s="305"/>
      <c r="Y143" s="282"/>
      <c r="Z143" s="282" t="e" vm="1">
        <f ca="1">_xlfn.IFS(AND(ISNUMBER(SEARCH("N?m l*", CUSTOMER[[#This Row],[Service Type]], 1)), CUSTOMER[[#This Row],[Count ST]] = TRUE), CUSTOMER[[#This Row],[Quantity]], AND($Y$10:$Y143 = TRUE, COUNTIFS($H$10:$H143, CUSTOMER[[#This Row],[Booking]], $J$10:$J143, CUSTOMER[[#This Row],[Order Date]], $F$10:$F143, "&lt;&gt;"&amp;"N?m l*")=1), 1, TRUE,  "")</f>
        <v>#NAME?</v>
      </c>
      <c r="AA143" s="282" t="b">
        <f t="shared" ca="1" si="3"/>
        <v>0</v>
      </c>
      <c r="AB143" s="305"/>
    </row>
    <row r="144" spans="1:28" x14ac:dyDescent="0.25">
      <c r="A144" s="281" t="str">
        <f ca="1">no.</f>
        <v/>
      </c>
      <c r="B144" s="281"/>
      <c r="C144" s="282"/>
      <c r="D144" s="282"/>
      <c r="E144" s="282" t="str">
        <f ca="1">position</f>
        <v/>
      </c>
      <c r="F144" s="282"/>
      <c r="G144" s="282"/>
      <c r="H144" s="282"/>
      <c r="I144" s="282"/>
      <c r="J144" s="335"/>
      <c r="K144" s="282"/>
      <c r="L144" s="282"/>
      <c r="M144" s="282"/>
      <c r="N144" s="282"/>
      <c r="O144" s="281"/>
      <c r="P144" s="360" t="str">
        <f ca="1">rescore_patient</f>
        <v/>
      </c>
      <c r="Q144" s="330" t="str">
        <f ca="1">quantity</f>
        <v/>
      </c>
      <c r="R144" s="281"/>
      <c r="S144" s="282"/>
      <c r="T144" s="282"/>
      <c r="U144" s="282"/>
      <c r="V144" s="305"/>
      <c r="W144" s="305"/>
      <c r="X144" s="305"/>
      <c r="Y144" s="282"/>
      <c r="Z144" s="282" t="e" vm="1">
        <f ca="1">_xlfn.IFS(AND(ISNUMBER(SEARCH("N?m l*", CUSTOMER[[#This Row],[Service Type]], 1)), CUSTOMER[[#This Row],[Count ST]] = TRUE), CUSTOMER[[#This Row],[Quantity]], AND($Y$10:$Y144 = TRUE, COUNTIFS($H$10:$H144, CUSTOMER[[#This Row],[Booking]], $J$10:$J144, CUSTOMER[[#This Row],[Order Date]], $F$10:$F144, "&lt;&gt;"&amp;"N?m l*")=1), 1, TRUE,  "")</f>
        <v>#NAME?</v>
      </c>
      <c r="AA144" s="282" t="b">
        <f t="shared" ca="1" si="3"/>
        <v>0</v>
      </c>
      <c r="AB144" s="305"/>
    </row>
    <row r="145" spans="1:28" x14ac:dyDescent="0.25">
      <c r="A145" s="281" t="str">
        <f ca="1">no.</f>
        <v/>
      </c>
      <c r="B145" s="281"/>
      <c r="C145" s="282"/>
      <c r="D145" s="282"/>
      <c r="E145" s="282" t="str">
        <f ca="1">position</f>
        <v/>
      </c>
      <c r="F145" s="282"/>
      <c r="G145" s="282"/>
      <c r="H145" s="282"/>
      <c r="I145" s="282"/>
      <c r="J145" s="335"/>
      <c r="K145" s="282"/>
      <c r="L145" s="282"/>
      <c r="M145" s="282"/>
      <c r="N145" s="282"/>
      <c r="O145" s="281"/>
      <c r="P145" s="360" t="str">
        <f ca="1">rescore_patient</f>
        <v/>
      </c>
      <c r="Q145" s="330" t="str">
        <f ca="1">quantity</f>
        <v/>
      </c>
      <c r="R145" s="281"/>
      <c r="S145" s="282"/>
      <c r="T145" s="282"/>
      <c r="U145" s="282"/>
      <c r="V145" s="305"/>
      <c r="W145" s="305"/>
      <c r="X145" s="305"/>
      <c r="Y145" s="282"/>
      <c r="Z145" s="282" t="e" vm="1">
        <f ca="1">_xlfn.IFS(AND(ISNUMBER(SEARCH("N?m l*", CUSTOMER[[#This Row],[Service Type]], 1)), CUSTOMER[[#This Row],[Count ST]] = TRUE), CUSTOMER[[#This Row],[Quantity]], AND($Y$10:$Y145 = TRUE, COUNTIFS($H$10:$H145, CUSTOMER[[#This Row],[Booking]], $J$10:$J145, CUSTOMER[[#This Row],[Order Date]], $F$10:$F145, "&lt;&gt;"&amp;"N?m l*")=1), 1, TRUE,  "")</f>
        <v>#NAME?</v>
      </c>
      <c r="AA145" s="282" t="b">
        <f t="shared" ca="1" si="3"/>
        <v>0</v>
      </c>
      <c r="AB145" s="305"/>
    </row>
    <row r="146" spans="1:28" x14ac:dyDescent="0.25">
      <c r="A146" s="281" t="str">
        <f ca="1">no.</f>
        <v/>
      </c>
      <c r="B146" s="281"/>
      <c r="C146" s="282"/>
      <c r="D146" s="282"/>
      <c r="E146" s="282" t="str">
        <f ca="1">position</f>
        <v/>
      </c>
      <c r="F146" s="282"/>
      <c r="G146" s="282"/>
      <c r="H146" s="282"/>
      <c r="I146" s="282"/>
      <c r="J146" s="335"/>
      <c r="K146" s="282"/>
      <c r="L146" s="282"/>
      <c r="M146" s="282"/>
      <c r="N146" s="282"/>
      <c r="O146" s="281"/>
      <c r="P146" s="360" t="str">
        <f ca="1">rescore_patient</f>
        <v/>
      </c>
      <c r="Q146" s="330" t="str">
        <f ca="1">quantity</f>
        <v/>
      </c>
      <c r="R146" s="281"/>
      <c r="S146" s="282"/>
      <c r="T146" s="282"/>
      <c r="U146" s="282"/>
      <c r="V146" s="305"/>
      <c r="W146" s="305"/>
      <c r="X146" s="305"/>
      <c r="Y146" s="282"/>
      <c r="Z146" s="282" t="e" vm="1">
        <f ca="1">_xlfn.IFS(AND(ISNUMBER(SEARCH("N?m l*", CUSTOMER[[#This Row],[Service Type]], 1)), CUSTOMER[[#This Row],[Count ST]] = TRUE), CUSTOMER[[#This Row],[Quantity]], AND($Y$10:$Y146 = TRUE, COUNTIFS($H$10:$H146, CUSTOMER[[#This Row],[Booking]], $J$10:$J146, CUSTOMER[[#This Row],[Order Date]], $F$10:$F146, "&lt;&gt;"&amp;"N?m l*")=1), 1, TRUE,  "")</f>
        <v>#NAME?</v>
      </c>
      <c r="AA146" s="282" t="b">
        <f t="shared" ca="1" si="3"/>
        <v>0</v>
      </c>
      <c r="AB146" s="305"/>
    </row>
    <row r="147" spans="1:28" x14ac:dyDescent="0.25">
      <c r="A147" s="281" t="str">
        <f ca="1">no.</f>
        <v/>
      </c>
      <c r="B147" s="281"/>
      <c r="C147" s="282"/>
      <c r="D147" s="282"/>
      <c r="E147" s="282" t="str">
        <f ca="1">position</f>
        <v/>
      </c>
      <c r="F147" s="282"/>
      <c r="G147" s="282"/>
      <c r="H147" s="282"/>
      <c r="I147" s="282"/>
      <c r="J147" s="335"/>
      <c r="K147" s="282"/>
      <c r="L147" s="282"/>
      <c r="M147" s="282"/>
      <c r="N147" s="282"/>
      <c r="O147" s="281"/>
      <c r="P147" s="360" t="str">
        <f ca="1">rescore_patient</f>
        <v/>
      </c>
      <c r="Q147" s="330" t="str">
        <f ca="1">quantity</f>
        <v/>
      </c>
      <c r="R147" s="281"/>
      <c r="S147" s="282"/>
      <c r="T147" s="282"/>
      <c r="U147" s="282"/>
      <c r="V147" s="305"/>
      <c r="W147" s="305"/>
      <c r="X147" s="305"/>
      <c r="Y147" s="282"/>
      <c r="Z147" s="282" t="e" vm="1">
        <f ca="1">_xlfn.IFS(AND(ISNUMBER(SEARCH("N?m l*", CUSTOMER[[#This Row],[Service Type]], 1)), CUSTOMER[[#This Row],[Count ST]] = TRUE), CUSTOMER[[#This Row],[Quantity]], AND($Y$10:$Y147 = TRUE, COUNTIFS($H$10:$H147, CUSTOMER[[#This Row],[Booking]], $J$10:$J147, CUSTOMER[[#This Row],[Order Date]], $F$10:$F147, "&lt;&gt;"&amp;"N?m l*")=1), 1, TRUE,  "")</f>
        <v>#NAME?</v>
      </c>
      <c r="AA147" s="282" t="b">
        <f t="shared" ca="1" si="3"/>
        <v>0</v>
      </c>
      <c r="AB147" s="305"/>
    </row>
    <row r="148" spans="1:28" x14ac:dyDescent="0.25">
      <c r="A148" s="281" t="str">
        <f ca="1">no.</f>
        <v/>
      </c>
      <c r="B148" s="281"/>
      <c r="C148" s="282"/>
      <c r="D148" s="282"/>
      <c r="E148" s="282" t="str">
        <f ca="1">position</f>
        <v/>
      </c>
      <c r="F148" s="282"/>
      <c r="G148" s="282"/>
      <c r="H148" s="282"/>
      <c r="I148" s="282"/>
      <c r="J148" s="335"/>
      <c r="K148" s="282"/>
      <c r="L148" s="282"/>
      <c r="M148" s="282"/>
      <c r="N148" s="282"/>
      <c r="O148" s="281"/>
      <c r="P148" s="360" t="str">
        <f ca="1">rescore_patient</f>
        <v/>
      </c>
      <c r="Q148" s="330" t="str">
        <f ca="1">quantity</f>
        <v/>
      </c>
      <c r="R148" s="281"/>
      <c r="S148" s="282"/>
      <c r="T148" s="282"/>
      <c r="U148" s="282"/>
      <c r="V148" s="305"/>
      <c r="W148" s="305"/>
      <c r="X148" s="305"/>
      <c r="Y148" s="282"/>
      <c r="Z148" s="282" t="e" vm="1">
        <f ca="1">_xlfn.IFS(AND(ISNUMBER(SEARCH("N?m l*", CUSTOMER[[#This Row],[Service Type]], 1)), CUSTOMER[[#This Row],[Count ST]] = TRUE), CUSTOMER[[#This Row],[Quantity]], AND($Y$10:$Y148 = TRUE, COUNTIFS($H$10:$H148, CUSTOMER[[#This Row],[Booking]], $J$10:$J148, CUSTOMER[[#This Row],[Order Date]], $F$10:$F148, "&lt;&gt;"&amp;"N?m l*")=1), 1, TRUE,  "")</f>
        <v>#NAME?</v>
      </c>
      <c r="AA148" s="282" t="b">
        <f t="shared" ca="1" si="3"/>
        <v>0</v>
      </c>
      <c r="AB148" s="305"/>
    </row>
    <row r="149" spans="1:28" x14ac:dyDescent="0.25">
      <c r="A149" s="281" t="str">
        <f ca="1">no.</f>
        <v/>
      </c>
      <c r="B149" s="281"/>
      <c r="C149" s="282"/>
      <c r="D149" s="282"/>
      <c r="E149" s="282" t="str">
        <f ca="1">position</f>
        <v/>
      </c>
      <c r="F149" s="282"/>
      <c r="G149" s="282"/>
      <c r="H149" s="282"/>
      <c r="I149" s="282"/>
      <c r="J149" s="335"/>
      <c r="K149" s="282"/>
      <c r="L149" s="282"/>
      <c r="M149" s="282"/>
      <c r="N149" s="282"/>
      <c r="O149" s="281"/>
      <c r="P149" s="360" t="str">
        <f ca="1">rescore_patient</f>
        <v/>
      </c>
      <c r="Q149" s="330" t="str">
        <f ca="1">quantity</f>
        <v/>
      </c>
      <c r="R149" s="281"/>
      <c r="S149" s="282"/>
      <c r="T149" s="282"/>
      <c r="U149" s="282"/>
      <c r="V149" s="305"/>
      <c r="W149" s="305"/>
      <c r="X149" s="305"/>
      <c r="Y149" s="282"/>
      <c r="Z149" s="282" t="e" vm="1">
        <f ca="1">_xlfn.IFS(AND(ISNUMBER(SEARCH("N?m l*", CUSTOMER[[#This Row],[Service Type]], 1)), CUSTOMER[[#This Row],[Count ST]] = TRUE), CUSTOMER[[#This Row],[Quantity]], AND($Y$10:$Y149 = TRUE, COUNTIFS($H$10:$H149, CUSTOMER[[#This Row],[Booking]], $J$10:$J149, CUSTOMER[[#This Row],[Order Date]], $F$10:$F149, "&lt;&gt;"&amp;"N?m l*")=1), 1, TRUE,  "")</f>
        <v>#NAME?</v>
      </c>
      <c r="AA149" s="282" t="b">
        <f t="shared" ca="1" si="3"/>
        <v>0</v>
      </c>
      <c r="AB149" s="305"/>
    </row>
    <row r="150" spans="1:28" x14ac:dyDescent="0.25">
      <c r="A150" s="281" t="str">
        <f ca="1">no.</f>
        <v/>
      </c>
      <c r="B150" s="281"/>
      <c r="C150" s="282"/>
      <c r="D150" s="282"/>
      <c r="E150" s="282" t="str">
        <f ca="1">position</f>
        <v/>
      </c>
      <c r="F150" s="282"/>
      <c r="G150" s="282"/>
      <c r="H150" s="282"/>
      <c r="I150" s="282"/>
      <c r="J150" s="335"/>
      <c r="K150" s="282"/>
      <c r="L150" s="282"/>
      <c r="M150" s="282"/>
      <c r="N150" s="282"/>
      <c r="O150" s="281"/>
      <c r="P150" s="360" t="str">
        <f ca="1">rescore_patient</f>
        <v/>
      </c>
      <c r="Q150" s="330" t="str">
        <f ca="1">quantity</f>
        <v/>
      </c>
      <c r="R150" s="281"/>
      <c r="S150" s="282"/>
      <c r="T150" s="282"/>
      <c r="U150" s="282"/>
      <c r="V150" s="305"/>
      <c r="W150" s="305"/>
      <c r="X150" s="305"/>
      <c r="Y150" s="282"/>
      <c r="Z150" s="282" t="e" vm="1">
        <f ca="1">_xlfn.IFS(AND(ISNUMBER(SEARCH("N?m l*", CUSTOMER[[#This Row],[Service Type]], 1)), CUSTOMER[[#This Row],[Count ST]] = TRUE), CUSTOMER[[#This Row],[Quantity]], AND($Y$10:$Y150 = TRUE, COUNTIFS($H$10:$H150, CUSTOMER[[#This Row],[Booking]], $J$10:$J150, CUSTOMER[[#This Row],[Order Date]], $F$10:$F150, "&lt;&gt;"&amp;"N?m l*")=1), 1, TRUE,  "")</f>
        <v>#NAME?</v>
      </c>
      <c r="AA150" s="282" t="b">
        <f t="shared" ca="1" si="3"/>
        <v>0</v>
      </c>
      <c r="AB150" s="305"/>
    </row>
    <row r="151" spans="1:28" x14ac:dyDescent="0.25">
      <c r="A151" s="281" t="str">
        <f ca="1">no.</f>
        <v/>
      </c>
      <c r="B151" s="281"/>
      <c r="C151" s="282"/>
      <c r="D151" s="282"/>
      <c r="E151" s="282" t="str">
        <f ca="1">position</f>
        <v/>
      </c>
      <c r="F151" s="282"/>
      <c r="G151" s="282"/>
      <c r="H151" s="282"/>
      <c r="I151" s="282"/>
      <c r="J151" s="335"/>
      <c r="K151" s="282"/>
      <c r="L151" s="282"/>
      <c r="M151" s="282"/>
      <c r="N151" s="282"/>
      <c r="O151" s="281"/>
      <c r="P151" s="360" t="str">
        <f ca="1">rescore_patient</f>
        <v/>
      </c>
      <c r="Q151" s="330" t="str">
        <f ca="1">quantity</f>
        <v/>
      </c>
      <c r="R151" s="281"/>
      <c r="S151" s="282"/>
      <c r="T151" s="282"/>
      <c r="U151" s="282"/>
      <c r="V151" s="305"/>
      <c r="W151" s="305"/>
      <c r="X151" s="305"/>
      <c r="Y151" s="282"/>
      <c r="Z151" s="282" t="e" vm="1">
        <f ca="1">_xlfn.IFS(AND(ISNUMBER(SEARCH("N?m l*", CUSTOMER[[#This Row],[Service Type]], 1)), CUSTOMER[[#This Row],[Count ST]] = TRUE), CUSTOMER[[#This Row],[Quantity]], AND($Y$10:$Y151 = TRUE, COUNTIFS($H$10:$H151, CUSTOMER[[#This Row],[Booking]], $J$10:$J151, CUSTOMER[[#This Row],[Order Date]], $F$10:$F151, "&lt;&gt;"&amp;"N?m l*")=1), 1, TRUE,  "")</f>
        <v>#NAME?</v>
      </c>
      <c r="AA151" s="282" t="b">
        <f t="shared" ca="1" si="3"/>
        <v>0</v>
      </c>
      <c r="AB151" s="305"/>
    </row>
    <row r="152" spans="1:28" x14ac:dyDescent="0.25">
      <c r="A152" s="281" t="str">
        <f ca="1">no.</f>
        <v/>
      </c>
      <c r="B152" s="281"/>
      <c r="C152" s="282"/>
      <c r="D152" s="282"/>
      <c r="E152" s="282" t="str">
        <f ca="1">position</f>
        <v/>
      </c>
      <c r="F152" s="282"/>
      <c r="G152" s="282"/>
      <c r="H152" s="282"/>
      <c r="I152" s="282"/>
      <c r="J152" s="335"/>
      <c r="K152" s="282"/>
      <c r="L152" s="282"/>
      <c r="M152" s="282"/>
      <c r="N152" s="282"/>
      <c r="O152" s="281"/>
      <c r="P152" s="360" t="str">
        <f ca="1">rescore_patient</f>
        <v/>
      </c>
      <c r="Q152" s="330" t="str">
        <f ca="1">quantity</f>
        <v/>
      </c>
      <c r="R152" s="281"/>
      <c r="S152" s="282"/>
      <c r="T152" s="282"/>
      <c r="U152" s="282"/>
      <c r="V152" s="305"/>
      <c r="W152" s="305"/>
      <c r="X152" s="305"/>
      <c r="Y152" s="282"/>
      <c r="Z152" s="282" t="e" vm="1">
        <f ca="1">_xlfn.IFS(AND(ISNUMBER(SEARCH("N?m l*", CUSTOMER[[#This Row],[Service Type]], 1)), CUSTOMER[[#This Row],[Count ST]] = TRUE), CUSTOMER[[#This Row],[Quantity]], AND($Y$10:$Y152 = TRUE, COUNTIFS($H$10:$H152, CUSTOMER[[#This Row],[Booking]], $J$10:$J152, CUSTOMER[[#This Row],[Order Date]], $F$10:$F152, "&lt;&gt;"&amp;"N?m l*")=1), 1, TRUE,  "")</f>
        <v>#NAME?</v>
      </c>
      <c r="AA152" s="282" t="b">
        <f t="shared" ca="1" si="3"/>
        <v>0</v>
      </c>
      <c r="AB152" s="305"/>
    </row>
    <row r="153" spans="1:28" x14ac:dyDescent="0.25">
      <c r="A153" s="281" t="str">
        <f ca="1">no.</f>
        <v/>
      </c>
      <c r="B153" s="281"/>
      <c r="C153" s="282"/>
      <c r="D153" s="282"/>
      <c r="E153" s="282" t="str">
        <f ca="1">position</f>
        <v/>
      </c>
      <c r="F153" s="282"/>
      <c r="G153" s="282"/>
      <c r="H153" s="282"/>
      <c r="I153" s="282"/>
      <c r="J153" s="335"/>
      <c r="K153" s="282"/>
      <c r="L153" s="282"/>
      <c r="M153" s="282"/>
      <c r="N153" s="282"/>
      <c r="O153" s="281"/>
      <c r="P153" s="360" t="str">
        <f ca="1">rescore_patient</f>
        <v/>
      </c>
      <c r="Q153" s="330" t="str">
        <f ca="1">quantity</f>
        <v/>
      </c>
      <c r="R153" s="281"/>
      <c r="S153" s="282"/>
      <c r="T153" s="282"/>
      <c r="U153" s="282"/>
      <c r="V153" s="305"/>
      <c r="W153" s="305"/>
      <c r="X153" s="305"/>
      <c r="Y153" s="282"/>
      <c r="Z153" s="282" t="e" vm="1">
        <f ca="1">_xlfn.IFS(AND(ISNUMBER(SEARCH("N?m l*", CUSTOMER[[#This Row],[Service Type]], 1)), CUSTOMER[[#This Row],[Count ST]] = TRUE), CUSTOMER[[#This Row],[Quantity]], AND($Y$10:$Y153 = TRUE, COUNTIFS($H$10:$H153, CUSTOMER[[#This Row],[Booking]], $J$10:$J153, CUSTOMER[[#This Row],[Order Date]], $F$10:$F153, "&lt;&gt;"&amp;"N?m l*")=1), 1, TRUE,  "")</f>
        <v>#NAME?</v>
      </c>
      <c r="AA153" s="282" t="b">
        <f t="shared" ca="1" si="3"/>
        <v>0</v>
      </c>
      <c r="AB153" s="305"/>
    </row>
    <row r="154" spans="1:28" x14ac:dyDescent="0.25">
      <c r="A154" s="281" t="str">
        <f ca="1">no.</f>
        <v/>
      </c>
      <c r="B154" s="281"/>
      <c r="C154" s="282"/>
      <c r="D154" s="282"/>
      <c r="E154" s="282" t="str">
        <f ca="1">position</f>
        <v/>
      </c>
      <c r="F154" s="282"/>
      <c r="G154" s="282"/>
      <c r="H154" s="282"/>
      <c r="I154" s="282"/>
      <c r="J154" s="335"/>
      <c r="K154" s="282"/>
      <c r="L154" s="282"/>
      <c r="M154" s="282"/>
      <c r="N154" s="282"/>
      <c r="O154" s="281"/>
      <c r="P154" s="360" t="str">
        <f ca="1">rescore_patient</f>
        <v/>
      </c>
      <c r="Q154" s="330" t="str">
        <f ca="1">quantity</f>
        <v/>
      </c>
      <c r="R154" s="281"/>
      <c r="S154" s="282"/>
      <c r="T154" s="282"/>
      <c r="U154" s="282"/>
      <c r="V154" s="305"/>
      <c r="W154" s="305"/>
      <c r="X154" s="305"/>
      <c r="Y154" s="282"/>
      <c r="Z154" s="282" t="e" vm="1">
        <f ca="1">_xlfn.IFS(AND(ISNUMBER(SEARCH("N?m l*", CUSTOMER[[#This Row],[Service Type]], 1)), CUSTOMER[[#This Row],[Count ST]] = TRUE), CUSTOMER[[#This Row],[Quantity]], AND($Y$10:$Y154 = TRUE, COUNTIFS($H$10:$H154, CUSTOMER[[#This Row],[Booking]], $J$10:$J154, CUSTOMER[[#This Row],[Order Date]], $F$10:$F154, "&lt;&gt;"&amp;"N?m l*")=1), 1, TRUE,  "")</f>
        <v>#NAME?</v>
      </c>
      <c r="AA154" s="282" t="b">
        <f t="shared" ca="1" si="3"/>
        <v>0</v>
      </c>
      <c r="AB154" s="305"/>
    </row>
    <row r="155" spans="1:28" x14ac:dyDescent="0.25">
      <c r="A155" s="281" t="str">
        <f ca="1">no.</f>
        <v/>
      </c>
      <c r="B155" s="281"/>
      <c r="C155" s="282"/>
      <c r="D155" s="282"/>
      <c r="E155" s="282" t="str">
        <f ca="1">position</f>
        <v/>
      </c>
      <c r="F155" s="282"/>
      <c r="G155" s="282"/>
      <c r="H155" s="282"/>
      <c r="I155" s="282"/>
      <c r="J155" s="335"/>
      <c r="K155" s="282"/>
      <c r="L155" s="282"/>
      <c r="M155" s="282"/>
      <c r="N155" s="282"/>
      <c r="O155" s="281"/>
      <c r="P155" s="360" t="str">
        <f ca="1">rescore_patient</f>
        <v/>
      </c>
      <c r="Q155" s="330" t="str">
        <f ca="1">quantity</f>
        <v/>
      </c>
      <c r="R155" s="281"/>
      <c r="S155" s="282"/>
      <c r="T155" s="282"/>
      <c r="U155" s="282"/>
      <c r="V155" s="305"/>
      <c r="W155" s="305"/>
      <c r="X155" s="305"/>
      <c r="Y155" s="282"/>
      <c r="Z155" s="282" t="e" vm="1">
        <f ca="1">_xlfn.IFS(AND(ISNUMBER(SEARCH("N?m l*", CUSTOMER[[#This Row],[Service Type]], 1)), CUSTOMER[[#This Row],[Count ST]] = TRUE), CUSTOMER[[#This Row],[Quantity]], AND($Y$10:$Y155 = TRUE, COUNTIFS($H$10:$H155, CUSTOMER[[#This Row],[Booking]], $J$10:$J155, CUSTOMER[[#This Row],[Order Date]], $F$10:$F155, "&lt;&gt;"&amp;"N?m l*")=1), 1, TRUE,  "")</f>
        <v>#NAME?</v>
      </c>
      <c r="AA155" s="282" t="b">
        <f t="shared" ca="1" si="3"/>
        <v>0</v>
      </c>
      <c r="AB155" s="305"/>
    </row>
    <row r="156" spans="1:28" x14ac:dyDescent="0.25">
      <c r="A156" s="281" t="str">
        <f ca="1">no.</f>
        <v/>
      </c>
      <c r="B156" s="281"/>
      <c r="C156" s="282"/>
      <c r="D156" s="282"/>
      <c r="E156" s="282" t="str">
        <f ca="1">position</f>
        <v/>
      </c>
      <c r="F156" s="282"/>
      <c r="G156" s="282"/>
      <c r="H156" s="282"/>
      <c r="I156" s="282"/>
      <c r="J156" s="335"/>
      <c r="K156" s="282"/>
      <c r="L156" s="282"/>
      <c r="M156" s="282"/>
      <c r="N156" s="282"/>
      <c r="O156" s="281"/>
      <c r="P156" s="360" t="str">
        <f ca="1">rescore_patient</f>
        <v/>
      </c>
      <c r="Q156" s="330" t="str">
        <f ca="1">quantity</f>
        <v/>
      </c>
      <c r="R156" s="281"/>
      <c r="S156" s="282"/>
      <c r="T156" s="282"/>
      <c r="U156" s="282"/>
      <c r="V156" s="305"/>
      <c r="W156" s="305"/>
      <c r="X156" s="305"/>
      <c r="Y156" s="282"/>
      <c r="Z156" s="282" t="e" vm="1">
        <f ca="1">_xlfn.IFS(AND(ISNUMBER(SEARCH("N?m l*", CUSTOMER[[#This Row],[Service Type]], 1)), CUSTOMER[[#This Row],[Count ST]] = TRUE), CUSTOMER[[#This Row],[Quantity]], AND($Y$10:$Y156 = TRUE, COUNTIFS($H$10:$H156, CUSTOMER[[#This Row],[Booking]], $J$10:$J156, CUSTOMER[[#This Row],[Order Date]], $F$10:$F156, "&lt;&gt;"&amp;"N?m l*")=1), 1, TRUE,  "")</f>
        <v>#NAME?</v>
      </c>
      <c r="AA156" s="282" t="b">
        <f t="shared" ca="1" si="3"/>
        <v>0</v>
      </c>
      <c r="AB156" s="305"/>
    </row>
    <row r="157" spans="1:28" x14ac:dyDescent="0.25">
      <c r="A157" s="281" t="str">
        <f ca="1">no.</f>
        <v/>
      </c>
      <c r="B157" s="281"/>
      <c r="C157" s="282"/>
      <c r="D157" s="282"/>
      <c r="E157" s="282" t="str">
        <f ca="1">position</f>
        <v/>
      </c>
      <c r="F157" s="282"/>
      <c r="G157" s="282"/>
      <c r="H157" s="282"/>
      <c r="I157" s="282"/>
      <c r="J157" s="335"/>
      <c r="K157" s="282"/>
      <c r="L157" s="282"/>
      <c r="M157" s="282"/>
      <c r="N157" s="282"/>
      <c r="O157" s="281"/>
      <c r="P157" s="360" t="str">
        <f ca="1">rescore_patient</f>
        <v/>
      </c>
      <c r="Q157" s="330" t="str">
        <f ca="1">quantity</f>
        <v/>
      </c>
      <c r="R157" s="281"/>
      <c r="S157" s="282"/>
      <c r="T157" s="282"/>
      <c r="U157" s="282"/>
      <c r="V157" s="305"/>
      <c r="W157" s="305"/>
      <c r="X157" s="305"/>
      <c r="Y157" s="282"/>
      <c r="Z157" s="282" t="e" vm="1">
        <f ca="1">_xlfn.IFS(AND(ISNUMBER(SEARCH("N?m l*", CUSTOMER[[#This Row],[Service Type]], 1)), CUSTOMER[[#This Row],[Count ST]] = TRUE), CUSTOMER[[#This Row],[Quantity]], AND($Y$10:$Y157 = TRUE, COUNTIFS($H$10:$H157, CUSTOMER[[#This Row],[Booking]], $J$10:$J157, CUSTOMER[[#This Row],[Order Date]], $F$10:$F157, "&lt;&gt;"&amp;"N?m l*")=1), 1, TRUE,  "")</f>
        <v>#NAME?</v>
      </c>
      <c r="AA157" s="282" t="b">
        <f t="shared" ca="1" si="3"/>
        <v>0</v>
      </c>
      <c r="AB157" s="305"/>
    </row>
    <row r="158" spans="1:28" x14ac:dyDescent="0.25">
      <c r="A158" s="281" t="str">
        <f ca="1">no.</f>
        <v/>
      </c>
      <c r="B158" s="281"/>
      <c r="C158" s="282"/>
      <c r="D158" s="282"/>
      <c r="E158" s="282" t="str">
        <f ca="1">position</f>
        <v/>
      </c>
      <c r="F158" s="282"/>
      <c r="G158" s="282"/>
      <c r="H158" s="282"/>
      <c r="I158" s="282"/>
      <c r="J158" s="335"/>
      <c r="K158" s="282"/>
      <c r="L158" s="282"/>
      <c r="M158" s="282"/>
      <c r="N158" s="282"/>
      <c r="O158" s="281"/>
      <c r="P158" s="360" t="str">
        <f ca="1">rescore_patient</f>
        <v/>
      </c>
      <c r="Q158" s="330" t="str">
        <f ca="1">quantity</f>
        <v/>
      </c>
      <c r="R158" s="281"/>
      <c r="S158" s="282"/>
      <c r="T158" s="282"/>
      <c r="U158" s="282"/>
      <c r="V158" s="305"/>
      <c r="W158" s="305"/>
      <c r="X158" s="305"/>
      <c r="Y158" s="282"/>
      <c r="Z158" s="282" t="e" vm="1">
        <f ca="1">_xlfn.IFS(AND(ISNUMBER(SEARCH("N?m l*", CUSTOMER[[#This Row],[Service Type]], 1)), CUSTOMER[[#This Row],[Count ST]] = TRUE), CUSTOMER[[#This Row],[Quantity]], AND($Y$10:$Y158 = TRUE, COUNTIFS($H$10:$H158, CUSTOMER[[#This Row],[Booking]], $J$10:$J158, CUSTOMER[[#This Row],[Order Date]], $F$10:$F158, "&lt;&gt;"&amp;"N?m l*")=1), 1, TRUE,  "")</f>
        <v>#NAME?</v>
      </c>
      <c r="AA158" s="282" t="b">
        <f t="shared" ca="1" si="3"/>
        <v>0</v>
      </c>
      <c r="AB158" s="305"/>
    </row>
    <row r="159" spans="1:28" x14ac:dyDescent="0.25">
      <c r="A159" s="281" t="str">
        <f ca="1">no.</f>
        <v/>
      </c>
      <c r="B159" s="281"/>
      <c r="C159" s="282"/>
      <c r="D159" s="282"/>
      <c r="E159" s="282" t="str">
        <f ca="1">position</f>
        <v/>
      </c>
      <c r="F159" s="282"/>
      <c r="G159" s="282"/>
      <c r="H159" s="282"/>
      <c r="I159" s="282"/>
      <c r="J159" s="335"/>
      <c r="K159" s="282"/>
      <c r="L159" s="282"/>
      <c r="M159" s="282"/>
      <c r="N159" s="282"/>
      <c r="O159" s="281"/>
      <c r="P159" s="360" t="str">
        <f ca="1">rescore_patient</f>
        <v/>
      </c>
      <c r="Q159" s="330" t="str">
        <f ca="1">quantity</f>
        <v/>
      </c>
      <c r="R159" s="281"/>
      <c r="S159" s="282"/>
      <c r="T159" s="282"/>
      <c r="U159" s="282"/>
      <c r="V159" s="305"/>
      <c r="W159" s="305"/>
      <c r="X159" s="305"/>
      <c r="Y159" s="282"/>
      <c r="Z159" s="282" t="e" vm="1">
        <f ca="1">_xlfn.IFS(AND(ISNUMBER(SEARCH("N?m l*", CUSTOMER[[#This Row],[Service Type]], 1)), CUSTOMER[[#This Row],[Count ST]] = TRUE), CUSTOMER[[#This Row],[Quantity]], AND($Y$10:$Y159 = TRUE, COUNTIFS($H$10:$H159, CUSTOMER[[#This Row],[Booking]], $J$10:$J159, CUSTOMER[[#This Row],[Order Date]], $F$10:$F159, "&lt;&gt;"&amp;"N?m l*")=1), 1, TRUE,  "")</f>
        <v>#NAME?</v>
      </c>
      <c r="AA159" s="282" t="b">
        <f t="shared" ca="1" si="3"/>
        <v>0</v>
      </c>
      <c r="AB159" s="305"/>
    </row>
    <row r="160" spans="1:28" x14ac:dyDescent="0.25">
      <c r="A160" s="281" t="str">
        <f ca="1">no.</f>
        <v/>
      </c>
      <c r="B160" s="281"/>
      <c r="C160" s="282"/>
      <c r="D160" s="282"/>
      <c r="E160" s="282" t="str">
        <f ca="1">position</f>
        <v/>
      </c>
      <c r="F160" s="282"/>
      <c r="G160" s="282"/>
      <c r="H160" s="282"/>
      <c r="I160" s="282"/>
      <c r="J160" s="335"/>
      <c r="K160" s="282"/>
      <c r="L160" s="282"/>
      <c r="M160" s="282"/>
      <c r="N160" s="282"/>
      <c r="O160" s="281"/>
      <c r="P160" s="360" t="str">
        <f ca="1">rescore_patient</f>
        <v/>
      </c>
      <c r="Q160" s="330" t="str">
        <f ca="1">quantity</f>
        <v/>
      </c>
      <c r="R160" s="281"/>
      <c r="S160" s="282"/>
      <c r="T160" s="282"/>
      <c r="U160" s="282"/>
      <c r="V160" s="305"/>
      <c r="W160" s="305"/>
      <c r="X160" s="305"/>
      <c r="Y160" s="282"/>
      <c r="Z160" s="282" t="e" vm="1">
        <f ca="1">_xlfn.IFS(AND(ISNUMBER(SEARCH("N?m l*", CUSTOMER[[#This Row],[Service Type]], 1)), CUSTOMER[[#This Row],[Count ST]] = TRUE), CUSTOMER[[#This Row],[Quantity]], AND($Y$10:$Y160 = TRUE, COUNTIFS($H$10:$H160, CUSTOMER[[#This Row],[Booking]], $J$10:$J160, CUSTOMER[[#This Row],[Order Date]], $F$10:$F160, "&lt;&gt;"&amp;"N?m l*")=1), 1, TRUE,  "")</f>
        <v>#NAME?</v>
      </c>
      <c r="AA160" s="282" t="b">
        <f t="shared" ca="1" si="3"/>
        <v>0</v>
      </c>
      <c r="AB160" s="305"/>
    </row>
    <row r="161" spans="1:28" x14ac:dyDescent="0.25">
      <c r="A161" s="281" t="str">
        <f ca="1">no.</f>
        <v/>
      </c>
      <c r="B161" s="281"/>
      <c r="C161" s="282"/>
      <c r="D161" s="282"/>
      <c r="E161" s="282" t="str">
        <f ca="1">position</f>
        <v/>
      </c>
      <c r="F161" s="282"/>
      <c r="G161" s="282"/>
      <c r="H161" s="282"/>
      <c r="I161" s="282"/>
      <c r="J161" s="335"/>
      <c r="K161" s="282"/>
      <c r="L161" s="282"/>
      <c r="M161" s="282"/>
      <c r="N161" s="282"/>
      <c r="O161" s="281"/>
      <c r="P161" s="360" t="str">
        <f ca="1">rescore_patient</f>
        <v/>
      </c>
      <c r="Q161" s="330" t="str">
        <f ca="1">quantity</f>
        <v/>
      </c>
      <c r="R161" s="281"/>
      <c r="S161" s="282"/>
      <c r="T161" s="282"/>
      <c r="U161" s="282"/>
      <c r="V161" s="305"/>
      <c r="W161" s="305"/>
      <c r="X161" s="305"/>
      <c r="Y161" s="282"/>
      <c r="Z161" s="282" t="e" vm="1">
        <f ca="1">_xlfn.IFS(AND(ISNUMBER(SEARCH("N?m l*", CUSTOMER[[#This Row],[Service Type]], 1)), CUSTOMER[[#This Row],[Count ST]] = TRUE), CUSTOMER[[#This Row],[Quantity]], AND($Y$10:$Y161 = TRUE, COUNTIFS($H$10:$H161, CUSTOMER[[#This Row],[Booking]], $J$10:$J161, CUSTOMER[[#This Row],[Order Date]], $F$10:$F161, "&lt;&gt;"&amp;"N?m l*")=1), 1, TRUE,  "")</f>
        <v>#NAME?</v>
      </c>
      <c r="AA161" s="282" t="b">
        <f t="shared" ca="1" si="3"/>
        <v>0</v>
      </c>
      <c r="AB161" s="305"/>
    </row>
    <row r="162" spans="1:28" x14ac:dyDescent="0.25">
      <c r="A162" s="281" t="str">
        <f ca="1">no.</f>
        <v/>
      </c>
      <c r="B162" s="281"/>
      <c r="C162" s="282"/>
      <c r="D162" s="282"/>
      <c r="E162" s="282" t="str">
        <f ca="1">position</f>
        <v/>
      </c>
      <c r="F162" s="282"/>
      <c r="G162" s="282"/>
      <c r="H162" s="282"/>
      <c r="I162" s="282"/>
      <c r="J162" s="335"/>
      <c r="K162" s="282"/>
      <c r="L162" s="282"/>
      <c r="M162" s="282"/>
      <c r="N162" s="282"/>
      <c r="O162" s="281"/>
      <c r="P162" s="360" t="str">
        <f ca="1">rescore_patient</f>
        <v/>
      </c>
      <c r="Q162" s="330" t="str">
        <f ca="1">quantity</f>
        <v/>
      </c>
      <c r="R162" s="281"/>
      <c r="S162" s="282"/>
      <c r="T162" s="282"/>
      <c r="U162" s="282"/>
      <c r="V162" s="305"/>
      <c r="W162" s="305"/>
      <c r="X162" s="305"/>
      <c r="Y162" s="282"/>
      <c r="Z162" s="282" t="e" vm="1">
        <f ca="1">_xlfn.IFS(AND(ISNUMBER(SEARCH("N?m l*", CUSTOMER[[#This Row],[Service Type]], 1)), CUSTOMER[[#This Row],[Count ST]] = TRUE), CUSTOMER[[#This Row],[Quantity]], AND($Y$10:$Y162 = TRUE, COUNTIFS($H$10:$H162, CUSTOMER[[#This Row],[Booking]], $J$10:$J162, CUSTOMER[[#This Row],[Order Date]], $F$10:$F162, "&lt;&gt;"&amp;"N?m l*")=1), 1, TRUE,  "")</f>
        <v>#NAME?</v>
      </c>
      <c r="AA162" s="282" t="b">
        <f t="shared" ca="1" si="3"/>
        <v>0</v>
      </c>
      <c r="AB162" s="305"/>
    </row>
    <row r="163" spans="1:28" x14ac:dyDescent="0.25">
      <c r="A163" s="281" t="str">
        <f ca="1">no.</f>
        <v/>
      </c>
      <c r="B163" s="281"/>
      <c r="C163" s="282"/>
      <c r="D163" s="282"/>
      <c r="E163" s="282" t="str">
        <f ca="1">position</f>
        <v/>
      </c>
      <c r="F163" s="282"/>
      <c r="G163" s="282"/>
      <c r="H163" s="282"/>
      <c r="I163" s="282"/>
      <c r="J163" s="335"/>
      <c r="K163" s="282"/>
      <c r="L163" s="282"/>
      <c r="M163" s="282"/>
      <c r="N163" s="282"/>
      <c r="O163" s="281"/>
      <c r="P163" s="360" t="str">
        <f ca="1">rescore_patient</f>
        <v/>
      </c>
      <c r="Q163" s="330" t="str">
        <f ca="1">quantity</f>
        <v/>
      </c>
      <c r="R163" s="281"/>
      <c r="S163" s="282"/>
      <c r="T163" s="282"/>
      <c r="U163" s="282"/>
      <c r="V163" s="305"/>
      <c r="W163" s="305"/>
      <c r="X163" s="305"/>
      <c r="Y163" s="282"/>
      <c r="Z163" s="282" t="e" vm="1">
        <f ca="1">_xlfn.IFS(AND(ISNUMBER(SEARCH("N?m l*", CUSTOMER[[#This Row],[Service Type]], 1)), CUSTOMER[[#This Row],[Count ST]] = TRUE), CUSTOMER[[#This Row],[Quantity]], AND($Y$10:$Y163 = TRUE, COUNTIFS($H$10:$H163, CUSTOMER[[#This Row],[Booking]], $J$10:$J163, CUSTOMER[[#This Row],[Order Date]], $F$10:$F163, "&lt;&gt;"&amp;"N?m l*")=1), 1, TRUE,  "")</f>
        <v>#NAME?</v>
      </c>
      <c r="AA163" s="282" t="b">
        <f t="shared" ca="1" si="3"/>
        <v>0</v>
      </c>
      <c r="AB163" s="305"/>
    </row>
    <row r="164" spans="1:28" x14ac:dyDescent="0.25">
      <c r="A164" s="281" t="str">
        <f ca="1">no.</f>
        <v/>
      </c>
      <c r="B164" s="281"/>
      <c r="C164" s="282"/>
      <c r="D164" s="282"/>
      <c r="E164" s="282" t="str">
        <f ca="1">position</f>
        <v/>
      </c>
      <c r="F164" s="282"/>
      <c r="G164" s="282"/>
      <c r="H164" s="282"/>
      <c r="I164" s="282"/>
      <c r="J164" s="335"/>
      <c r="K164" s="282"/>
      <c r="L164" s="282"/>
      <c r="M164" s="282"/>
      <c r="N164" s="282"/>
      <c r="O164" s="281"/>
      <c r="P164" s="360" t="str">
        <f ca="1">rescore_patient</f>
        <v/>
      </c>
      <c r="Q164" s="330" t="str">
        <f ca="1">quantity</f>
        <v/>
      </c>
      <c r="R164" s="281"/>
      <c r="S164" s="282"/>
      <c r="T164" s="282"/>
      <c r="U164" s="282"/>
      <c r="V164" s="305"/>
      <c r="W164" s="305"/>
      <c r="X164" s="305"/>
      <c r="Y164" s="282"/>
      <c r="Z164" s="282" t="e" vm="1">
        <f ca="1">_xlfn.IFS(AND(ISNUMBER(SEARCH("N?m l*", CUSTOMER[[#This Row],[Service Type]], 1)), CUSTOMER[[#This Row],[Count ST]] = TRUE), CUSTOMER[[#This Row],[Quantity]], AND($Y$10:$Y164 = TRUE, COUNTIFS($H$10:$H164, CUSTOMER[[#This Row],[Booking]], $J$10:$J164, CUSTOMER[[#This Row],[Order Date]], $F$10:$F164, "&lt;&gt;"&amp;"N?m l*")=1), 1, TRUE,  "")</f>
        <v>#NAME?</v>
      </c>
      <c r="AA164" s="282" t="b">
        <f t="shared" ca="1" si="3"/>
        <v>0</v>
      </c>
      <c r="AB164" s="305"/>
    </row>
    <row r="165" spans="1:28" x14ac:dyDescent="0.25">
      <c r="A165" s="281" t="str">
        <f ca="1">no.</f>
        <v/>
      </c>
      <c r="B165" s="281"/>
      <c r="C165" s="282"/>
      <c r="D165" s="282"/>
      <c r="E165" s="282" t="str">
        <f ca="1">position</f>
        <v/>
      </c>
      <c r="F165" s="282"/>
      <c r="G165" s="282"/>
      <c r="H165" s="282"/>
      <c r="I165" s="282"/>
      <c r="J165" s="335"/>
      <c r="K165" s="282"/>
      <c r="L165" s="282"/>
      <c r="M165" s="282"/>
      <c r="N165" s="282"/>
      <c r="O165" s="281"/>
      <c r="P165" s="360" t="str">
        <f ca="1">rescore_patient</f>
        <v/>
      </c>
      <c r="Q165" s="330" t="str">
        <f ca="1">quantity</f>
        <v/>
      </c>
      <c r="R165" s="281"/>
      <c r="S165" s="282"/>
      <c r="T165" s="282"/>
      <c r="U165" s="282"/>
      <c r="V165" s="305"/>
      <c r="W165" s="305"/>
      <c r="X165" s="305"/>
      <c r="Y165" s="282"/>
      <c r="Z165" s="282" t="e" vm="1">
        <f ca="1">_xlfn.IFS(AND(ISNUMBER(SEARCH("N?m l*", CUSTOMER[[#This Row],[Service Type]], 1)), CUSTOMER[[#This Row],[Count ST]] = TRUE), CUSTOMER[[#This Row],[Quantity]], AND($Y$10:$Y165 = TRUE, COUNTIFS($H$10:$H165, CUSTOMER[[#This Row],[Booking]], $J$10:$J165, CUSTOMER[[#This Row],[Order Date]], $F$10:$F165, "&lt;&gt;"&amp;"N?m l*")=1), 1, TRUE,  "")</f>
        <v>#NAME?</v>
      </c>
      <c r="AA165" s="282" t="b">
        <f t="shared" ca="1" si="3"/>
        <v>0</v>
      </c>
      <c r="AB165" s="305"/>
    </row>
    <row r="166" spans="1:28" x14ac:dyDescent="0.25">
      <c r="A166" s="281" t="str">
        <f ca="1">no.</f>
        <v/>
      </c>
      <c r="B166" s="281"/>
      <c r="C166" s="282"/>
      <c r="D166" s="282"/>
      <c r="E166" s="282" t="str">
        <f ca="1">position</f>
        <v/>
      </c>
      <c r="F166" s="282"/>
      <c r="G166" s="282"/>
      <c r="H166" s="282"/>
      <c r="I166" s="282"/>
      <c r="J166" s="335"/>
      <c r="K166" s="282"/>
      <c r="L166" s="282"/>
      <c r="M166" s="282"/>
      <c r="N166" s="282"/>
      <c r="O166" s="281"/>
      <c r="P166" s="360" t="str">
        <f ca="1">rescore_patient</f>
        <v/>
      </c>
      <c r="Q166" s="330" t="str">
        <f ca="1">quantity</f>
        <v/>
      </c>
      <c r="R166" s="281"/>
      <c r="S166" s="282"/>
      <c r="T166" s="282"/>
      <c r="U166" s="282"/>
      <c r="V166" s="305"/>
      <c r="W166" s="305"/>
      <c r="X166" s="305"/>
      <c r="Y166" s="282"/>
      <c r="Z166" s="282" t="e" vm="1">
        <f ca="1">_xlfn.IFS(AND(ISNUMBER(SEARCH("N?m l*", CUSTOMER[[#This Row],[Service Type]], 1)), CUSTOMER[[#This Row],[Count ST]] = TRUE), CUSTOMER[[#This Row],[Quantity]], AND($Y$10:$Y166 = TRUE, COUNTIFS($H$10:$H166, CUSTOMER[[#This Row],[Booking]], $J$10:$J166, CUSTOMER[[#This Row],[Order Date]], $F$10:$F166, "&lt;&gt;"&amp;"N?m l*")=1), 1, TRUE,  "")</f>
        <v>#NAME?</v>
      </c>
      <c r="AA166" s="282" t="b">
        <f t="shared" ca="1" si="3"/>
        <v>0</v>
      </c>
      <c r="AB166" s="305"/>
    </row>
    <row r="167" spans="1:28" x14ac:dyDescent="0.25">
      <c r="A167" s="281" t="str">
        <f ca="1">no.</f>
        <v/>
      </c>
      <c r="B167" s="281"/>
      <c r="C167" s="282"/>
      <c r="D167" s="282"/>
      <c r="E167" s="282" t="str">
        <f ca="1">position</f>
        <v/>
      </c>
      <c r="F167" s="282"/>
      <c r="G167" s="282"/>
      <c r="H167" s="282"/>
      <c r="I167" s="282"/>
      <c r="J167" s="335"/>
      <c r="K167" s="282"/>
      <c r="L167" s="282"/>
      <c r="M167" s="282"/>
      <c r="N167" s="282"/>
      <c r="O167" s="281"/>
      <c r="P167" s="360" t="str">
        <f ca="1">rescore_patient</f>
        <v/>
      </c>
      <c r="Q167" s="330" t="str">
        <f ca="1">quantity</f>
        <v/>
      </c>
      <c r="R167" s="281"/>
      <c r="S167" s="282"/>
      <c r="T167" s="282"/>
      <c r="U167" s="282"/>
      <c r="V167" s="305"/>
      <c r="W167" s="305"/>
      <c r="X167" s="305"/>
      <c r="Y167" s="282"/>
      <c r="Z167" s="282" t="e" vm="1">
        <f ca="1">_xlfn.IFS(AND(ISNUMBER(SEARCH("N?m l*", CUSTOMER[[#This Row],[Service Type]], 1)), CUSTOMER[[#This Row],[Count ST]] = TRUE), CUSTOMER[[#This Row],[Quantity]], AND($Y$10:$Y167 = TRUE, COUNTIFS($H$10:$H167, CUSTOMER[[#This Row],[Booking]], $J$10:$J167, CUSTOMER[[#This Row],[Order Date]], $F$10:$F167, "&lt;&gt;"&amp;"N?m l*")=1), 1, TRUE,  "")</f>
        <v>#NAME?</v>
      </c>
      <c r="AA167" s="282" t="b">
        <f t="shared" ca="1" si="3"/>
        <v>0</v>
      </c>
      <c r="AB167" s="305"/>
    </row>
    <row r="168" spans="1:28" x14ac:dyDescent="0.25">
      <c r="A168" s="281" t="str">
        <f ca="1">no.</f>
        <v/>
      </c>
      <c r="B168" s="281"/>
      <c r="C168" s="282"/>
      <c r="D168" s="282"/>
      <c r="E168" s="282" t="str">
        <f ca="1">position</f>
        <v/>
      </c>
      <c r="F168" s="282"/>
      <c r="G168" s="282"/>
      <c r="H168" s="282"/>
      <c r="I168" s="282"/>
      <c r="J168" s="335"/>
      <c r="K168" s="282"/>
      <c r="L168" s="282"/>
      <c r="M168" s="282"/>
      <c r="N168" s="282"/>
      <c r="O168" s="281"/>
      <c r="P168" s="360" t="str">
        <f ca="1">rescore_patient</f>
        <v/>
      </c>
      <c r="Q168" s="330" t="str">
        <f ca="1">quantity</f>
        <v/>
      </c>
      <c r="R168" s="281"/>
      <c r="S168" s="282"/>
      <c r="T168" s="282"/>
      <c r="U168" s="282"/>
      <c r="V168" s="305"/>
      <c r="W168" s="305"/>
      <c r="X168" s="305"/>
      <c r="Y168" s="282"/>
      <c r="Z168" s="282" t="e" vm="1">
        <f ca="1">_xlfn.IFS(AND(ISNUMBER(SEARCH("N?m l*", CUSTOMER[[#This Row],[Service Type]], 1)), CUSTOMER[[#This Row],[Count ST]] = TRUE), CUSTOMER[[#This Row],[Quantity]], AND($Y$10:$Y168 = TRUE, COUNTIFS($H$10:$H168, CUSTOMER[[#This Row],[Booking]], $J$10:$J168, CUSTOMER[[#This Row],[Order Date]], $F$10:$F168, "&lt;&gt;"&amp;"N?m l*")=1), 1, TRUE,  "")</f>
        <v>#NAME?</v>
      </c>
      <c r="AA168" s="282" t="b">
        <f t="shared" ca="1" si="3"/>
        <v>0</v>
      </c>
      <c r="AB168" s="305"/>
    </row>
    <row r="169" spans="1:28" x14ac:dyDescent="0.25">
      <c r="A169" s="281" t="str">
        <f ca="1">no.</f>
        <v/>
      </c>
      <c r="B169" s="281"/>
      <c r="C169" s="282"/>
      <c r="D169" s="282"/>
      <c r="E169" s="282" t="str">
        <f ca="1">position</f>
        <v/>
      </c>
      <c r="F169" s="282"/>
      <c r="G169" s="282"/>
      <c r="H169" s="282"/>
      <c r="I169" s="282"/>
      <c r="J169" s="335"/>
      <c r="K169" s="282"/>
      <c r="L169" s="282"/>
      <c r="M169" s="282"/>
      <c r="N169" s="282"/>
      <c r="O169" s="281"/>
      <c r="P169" s="360" t="str">
        <f ca="1">rescore_patient</f>
        <v/>
      </c>
      <c r="Q169" s="330" t="str">
        <f ca="1">quantity</f>
        <v/>
      </c>
      <c r="R169" s="281"/>
      <c r="S169" s="282"/>
      <c r="T169" s="282"/>
      <c r="U169" s="282"/>
      <c r="V169" s="305"/>
      <c r="W169" s="305"/>
      <c r="X169" s="305"/>
      <c r="Y169" s="282"/>
      <c r="Z169" s="282" t="e" vm="1">
        <f ca="1">_xlfn.IFS(AND(ISNUMBER(SEARCH("N?m l*", CUSTOMER[[#This Row],[Service Type]], 1)), CUSTOMER[[#This Row],[Count ST]] = TRUE), CUSTOMER[[#This Row],[Quantity]], AND($Y$10:$Y169 = TRUE, COUNTIFS($H$10:$H169, CUSTOMER[[#This Row],[Booking]], $J$10:$J169, CUSTOMER[[#This Row],[Order Date]], $F$10:$F169, "&lt;&gt;"&amp;"N?m l*")=1), 1, TRUE,  "")</f>
        <v>#NAME?</v>
      </c>
      <c r="AA169" s="282" t="b">
        <f t="shared" ca="1" si="3"/>
        <v>0</v>
      </c>
      <c r="AB169" s="305"/>
    </row>
    <row r="170" spans="1:28" x14ac:dyDescent="0.25">
      <c r="A170" s="281" t="str">
        <f ca="1">no.</f>
        <v/>
      </c>
      <c r="B170" s="281"/>
      <c r="C170" s="282"/>
      <c r="D170" s="282"/>
      <c r="E170" s="282" t="str">
        <f ca="1">position</f>
        <v/>
      </c>
      <c r="F170" s="282"/>
      <c r="G170" s="282"/>
      <c r="H170" s="282"/>
      <c r="I170" s="282"/>
      <c r="J170" s="335"/>
      <c r="K170" s="282"/>
      <c r="L170" s="282"/>
      <c r="M170" s="282"/>
      <c r="N170" s="282"/>
      <c r="O170" s="281"/>
      <c r="P170" s="360" t="str">
        <f ca="1">rescore_patient</f>
        <v/>
      </c>
      <c r="Q170" s="330" t="str">
        <f ca="1">quantity</f>
        <v/>
      </c>
      <c r="R170" s="281"/>
      <c r="S170" s="282"/>
      <c r="T170" s="282"/>
      <c r="U170" s="282"/>
      <c r="V170" s="305"/>
      <c r="W170" s="305"/>
      <c r="X170" s="305"/>
      <c r="Y170" s="282"/>
      <c r="Z170" s="282" t="e" vm="1">
        <f ca="1">_xlfn.IFS(AND(ISNUMBER(SEARCH("N?m l*", CUSTOMER[[#This Row],[Service Type]], 1)), CUSTOMER[[#This Row],[Count ST]] = TRUE), CUSTOMER[[#This Row],[Quantity]], AND($Y$10:$Y170 = TRUE, COUNTIFS($H$10:$H170, CUSTOMER[[#This Row],[Booking]], $J$10:$J170, CUSTOMER[[#This Row],[Order Date]], $F$10:$F170, "&lt;&gt;"&amp;"N?m l*")=1), 1, TRUE,  "")</f>
        <v>#NAME?</v>
      </c>
      <c r="AA170" s="282" t="b">
        <f t="shared" ca="1" si="3"/>
        <v>0</v>
      </c>
      <c r="AB170" s="305"/>
    </row>
    <row r="171" spans="1:28" x14ac:dyDescent="0.25">
      <c r="A171" s="281" t="str">
        <f ca="1">no.</f>
        <v/>
      </c>
      <c r="B171" s="281"/>
      <c r="C171" s="282"/>
      <c r="D171" s="282"/>
      <c r="E171" s="282" t="str">
        <f ca="1">position</f>
        <v/>
      </c>
      <c r="F171" s="282"/>
      <c r="G171" s="282"/>
      <c r="H171" s="282"/>
      <c r="I171" s="282"/>
      <c r="J171" s="335"/>
      <c r="K171" s="282"/>
      <c r="L171" s="282"/>
      <c r="M171" s="282"/>
      <c r="N171" s="282"/>
      <c r="O171" s="281"/>
      <c r="P171" s="360" t="str">
        <f ca="1">rescore_patient</f>
        <v/>
      </c>
      <c r="Q171" s="330" t="str">
        <f ca="1">quantity</f>
        <v/>
      </c>
      <c r="R171" s="281"/>
      <c r="S171" s="282"/>
      <c r="T171" s="282"/>
      <c r="U171" s="282"/>
      <c r="V171" s="305"/>
      <c r="W171" s="305"/>
      <c r="X171" s="305"/>
      <c r="Y171" s="282"/>
      <c r="Z171" s="282" t="e" vm="1">
        <f ca="1">_xlfn.IFS(AND(ISNUMBER(SEARCH("N?m l*", CUSTOMER[[#This Row],[Service Type]], 1)), CUSTOMER[[#This Row],[Count ST]] = TRUE), CUSTOMER[[#This Row],[Quantity]], AND($Y$10:$Y171 = TRUE, COUNTIFS($H$10:$H171, CUSTOMER[[#This Row],[Booking]], $J$10:$J171, CUSTOMER[[#This Row],[Order Date]], $F$10:$F171, "&lt;&gt;"&amp;"N?m l*")=1), 1, TRUE,  "")</f>
        <v>#NAME?</v>
      </c>
      <c r="AA171" s="282" t="b">
        <f t="shared" ca="1" si="3"/>
        <v>0</v>
      </c>
      <c r="AB171" s="305"/>
    </row>
    <row r="172" spans="1:28" x14ac:dyDescent="0.25">
      <c r="A172" s="281" t="str">
        <f ca="1">no.</f>
        <v/>
      </c>
      <c r="B172" s="281"/>
      <c r="C172" s="282"/>
      <c r="D172" s="282"/>
      <c r="E172" s="282" t="str">
        <f ca="1">position</f>
        <v/>
      </c>
      <c r="F172" s="282"/>
      <c r="G172" s="282"/>
      <c r="H172" s="282"/>
      <c r="I172" s="282"/>
      <c r="J172" s="335"/>
      <c r="K172" s="282"/>
      <c r="L172" s="282"/>
      <c r="M172" s="282"/>
      <c r="N172" s="282"/>
      <c r="O172" s="281"/>
      <c r="P172" s="360" t="str">
        <f ca="1">rescore_patient</f>
        <v/>
      </c>
      <c r="Q172" s="330" t="str">
        <f ca="1">quantity</f>
        <v/>
      </c>
      <c r="R172" s="281"/>
      <c r="S172" s="282"/>
      <c r="T172" s="282"/>
      <c r="U172" s="282"/>
      <c r="V172" s="305"/>
      <c r="W172" s="305"/>
      <c r="X172" s="305"/>
      <c r="Y172" s="282"/>
      <c r="Z172" s="282" t="e" vm="1">
        <f ca="1">_xlfn.IFS(AND(ISNUMBER(SEARCH("N?m l*", CUSTOMER[[#This Row],[Service Type]], 1)), CUSTOMER[[#This Row],[Count ST]] = TRUE), CUSTOMER[[#This Row],[Quantity]], AND($Y$10:$Y172 = TRUE, COUNTIFS($H$10:$H172, CUSTOMER[[#This Row],[Booking]], $J$10:$J172, CUSTOMER[[#This Row],[Order Date]], $F$10:$F172, "&lt;&gt;"&amp;"N?m l*")=1), 1, TRUE,  "")</f>
        <v>#NAME?</v>
      </c>
      <c r="AA172" s="282" t="b">
        <f t="shared" ca="1" si="3"/>
        <v>0</v>
      </c>
      <c r="AB172" s="305"/>
    </row>
    <row r="173" spans="1:28" x14ac:dyDescent="0.25">
      <c r="A173" s="281" t="str">
        <f ca="1">no.</f>
        <v/>
      </c>
      <c r="B173" s="281"/>
      <c r="C173" s="282"/>
      <c r="D173" s="282"/>
      <c r="E173" s="282" t="str">
        <f ca="1">position</f>
        <v/>
      </c>
      <c r="F173" s="282"/>
      <c r="G173" s="282"/>
      <c r="H173" s="282"/>
      <c r="I173" s="282"/>
      <c r="J173" s="335"/>
      <c r="K173" s="282"/>
      <c r="L173" s="282"/>
      <c r="M173" s="282"/>
      <c r="N173" s="282"/>
      <c r="O173" s="281"/>
      <c r="P173" s="360" t="str">
        <f ca="1">rescore_patient</f>
        <v/>
      </c>
      <c r="Q173" s="330" t="str">
        <f ca="1">quantity</f>
        <v/>
      </c>
      <c r="R173" s="281"/>
      <c r="S173" s="282"/>
      <c r="T173" s="282"/>
      <c r="U173" s="282"/>
      <c r="V173" s="305"/>
      <c r="W173" s="305"/>
      <c r="X173" s="305"/>
      <c r="Y173" s="282"/>
      <c r="Z173" s="282" t="e" vm="1">
        <f ca="1">_xlfn.IFS(AND(ISNUMBER(SEARCH("N?m l*", CUSTOMER[[#This Row],[Service Type]], 1)), CUSTOMER[[#This Row],[Count ST]] = TRUE), CUSTOMER[[#This Row],[Quantity]], AND($Y$10:$Y173 = TRUE, COUNTIFS($H$10:$H173, CUSTOMER[[#This Row],[Booking]], $J$10:$J173, CUSTOMER[[#This Row],[Order Date]], $F$10:$F173, "&lt;&gt;"&amp;"N?m l*")=1), 1, TRUE,  "")</f>
        <v>#NAME?</v>
      </c>
      <c r="AA173" s="282" t="b">
        <f t="shared" ca="1" si="3"/>
        <v>0</v>
      </c>
      <c r="AB173" s="305"/>
    </row>
    <row r="174" spans="1:28" x14ac:dyDescent="0.25">
      <c r="A174" s="281" t="str">
        <f ca="1">no.</f>
        <v/>
      </c>
      <c r="B174" s="281"/>
      <c r="C174" s="282"/>
      <c r="D174" s="282"/>
      <c r="E174" s="282" t="str">
        <f ca="1">position</f>
        <v/>
      </c>
      <c r="F174" s="282"/>
      <c r="G174" s="282"/>
      <c r="H174" s="282"/>
      <c r="I174" s="282"/>
      <c r="J174" s="335"/>
      <c r="K174" s="282"/>
      <c r="L174" s="282"/>
      <c r="M174" s="282"/>
      <c r="N174" s="282"/>
      <c r="O174" s="281"/>
      <c r="P174" s="360" t="str">
        <f ca="1">rescore_patient</f>
        <v/>
      </c>
      <c r="Q174" s="330" t="str">
        <f ca="1">quantity</f>
        <v/>
      </c>
      <c r="R174" s="281"/>
      <c r="S174" s="282"/>
      <c r="T174" s="282"/>
      <c r="U174" s="282"/>
      <c r="V174" s="305"/>
      <c r="W174" s="305"/>
      <c r="X174" s="305"/>
      <c r="Y174" s="282"/>
      <c r="Z174" s="282" t="e" vm="1">
        <f ca="1">_xlfn.IFS(AND(ISNUMBER(SEARCH("N?m l*", CUSTOMER[[#This Row],[Service Type]], 1)), CUSTOMER[[#This Row],[Count ST]] = TRUE), CUSTOMER[[#This Row],[Quantity]], AND($Y$10:$Y174 = TRUE, COUNTIFS($H$10:$H174, CUSTOMER[[#This Row],[Booking]], $J$10:$J174, CUSTOMER[[#This Row],[Order Date]], $F$10:$F174, "&lt;&gt;"&amp;"N?m l*")=1), 1, TRUE,  "")</f>
        <v>#NAME?</v>
      </c>
      <c r="AA174" s="282" t="b">
        <f t="shared" ca="1" si="3"/>
        <v>0</v>
      </c>
      <c r="AB174" s="305"/>
    </row>
    <row r="175" spans="1:28" x14ac:dyDescent="0.25">
      <c r="A175" s="281" t="str">
        <f ca="1">no.</f>
        <v/>
      </c>
      <c r="B175" s="281"/>
      <c r="C175" s="282"/>
      <c r="D175" s="282"/>
      <c r="E175" s="282" t="str">
        <f ca="1">position</f>
        <v/>
      </c>
      <c r="F175" s="282"/>
      <c r="G175" s="282"/>
      <c r="H175" s="282"/>
      <c r="I175" s="282"/>
      <c r="J175" s="335"/>
      <c r="K175" s="282"/>
      <c r="L175" s="282"/>
      <c r="M175" s="282"/>
      <c r="N175" s="282"/>
      <c r="O175" s="281"/>
      <c r="P175" s="360" t="str">
        <f ca="1">rescore_patient</f>
        <v/>
      </c>
      <c r="Q175" s="330" t="str">
        <f ca="1">quantity</f>
        <v/>
      </c>
      <c r="R175" s="281"/>
      <c r="S175" s="282"/>
      <c r="T175" s="282"/>
      <c r="U175" s="282"/>
      <c r="V175" s="305"/>
      <c r="W175" s="305"/>
      <c r="X175" s="305"/>
      <c r="Y175" s="282"/>
      <c r="Z175" s="282" t="e" vm="1">
        <f ca="1">_xlfn.IFS(AND(ISNUMBER(SEARCH("N?m l*", CUSTOMER[[#This Row],[Service Type]], 1)), CUSTOMER[[#This Row],[Count ST]] = TRUE), CUSTOMER[[#This Row],[Quantity]], AND($Y$10:$Y175 = TRUE, COUNTIFS($H$10:$H175, CUSTOMER[[#This Row],[Booking]], $J$10:$J175, CUSTOMER[[#This Row],[Order Date]], $F$10:$F175, "&lt;&gt;"&amp;"N?m l*")=1), 1, TRUE,  "")</f>
        <v>#NAME?</v>
      </c>
      <c r="AA175" s="282" t="b">
        <f t="shared" ca="1" si="3"/>
        <v>0</v>
      </c>
      <c r="AB175" s="305"/>
    </row>
    <row r="176" spans="1:28" x14ac:dyDescent="0.25">
      <c r="A176" s="281" t="str">
        <f ca="1">no.</f>
        <v/>
      </c>
      <c r="B176" s="281"/>
      <c r="C176" s="282"/>
      <c r="D176" s="282"/>
      <c r="E176" s="282" t="str">
        <f ca="1">position</f>
        <v/>
      </c>
      <c r="F176" s="282"/>
      <c r="G176" s="282"/>
      <c r="H176" s="282"/>
      <c r="I176" s="282"/>
      <c r="J176" s="335"/>
      <c r="K176" s="282"/>
      <c r="L176" s="282"/>
      <c r="M176" s="282"/>
      <c r="N176" s="282"/>
      <c r="O176" s="281"/>
      <c r="P176" s="360" t="str">
        <f ca="1">rescore_patient</f>
        <v/>
      </c>
      <c r="Q176" s="330" t="str">
        <f ca="1">quantity</f>
        <v/>
      </c>
      <c r="R176" s="281"/>
      <c r="S176" s="282"/>
      <c r="T176" s="282"/>
      <c r="U176" s="282"/>
      <c r="V176" s="305"/>
      <c r="W176" s="305"/>
      <c r="X176" s="305"/>
      <c r="Y176" s="282"/>
      <c r="Z176" s="282" t="e" vm="1">
        <f ca="1">_xlfn.IFS(AND(ISNUMBER(SEARCH("N?m l*", CUSTOMER[[#This Row],[Service Type]], 1)), CUSTOMER[[#This Row],[Count ST]] = TRUE), CUSTOMER[[#This Row],[Quantity]], AND($Y$10:$Y176 = TRUE, COUNTIFS($H$10:$H176, CUSTOMER[[#This Row],[Booking]], $J$10:$J176, CUSTOMER[[#This Row],[Order Date]], $F$10:$F176, "&lt;&gt;"&amp;"N?m l*")=1), 1, TRUE,  "")</f>
        <v>#NAME?</v>
      </c>
      <c r="AA176" s="282" t="b">
        <f t="shared" ca="1" si="3"/>
        <v>0</v>
      </c>
      <c r="AB176" s="305"/>
    </row>
    <row r="177" spans="1:28" x14ac:dyDescent="0.25">
      <c r="A177" s="281" t="str">
        <f ca="1">no.</f>
        <v/>
      </c>
      <c r="B177" s="281"/>
      <c r="C177" s="282"/>
      <c r="D177" s="282"/>
      <c r="E177" s="282" t="str">
        <f ca="1">position</f>
        <v/>
      </c>
      <c r="F177" s="282"/>
      <c r="G177" s="282"/>
      <c r="H177" s="282"/>
      <c r="I177" s="282"/>
      <c r="J177" s="335"/>
      <c r="K177" s="282"/>
      <c r="L177" s="282"/>
      <c r="M177" s="282"/>
      <c r="N177" s="282"/>
      <c r="O177" s="281"/>
      <c r="P177" s="360" t="str">
        <f ca="1">rescore_patient</f>
        <v/>
      </c>
      <c r="Q177" s="330" t="str">
        <f ca="1">quantity</f>
        <v/>
      </c>
      <c r="R177" s="281"/>
      <c r="S177" s="282"/>
      <c r="T177" s="282"/>
      <c r="U177" s="282"/>
      <c r="V177" s="305"/>
      <c r="W177" s="305"/>
      <c r="X177" s="305"/>
      <c r="Y177" s="282"/>
      <c r="Z177" s="282" t="e" vm="1">
        <f ca="1">_xlfn.IFS(AND(ISNUMBER(SEARCH("N?m l*", CUSTOMER[[#This Row],[Service Type]], 1)), CUSTOMER[[#This Row],[Count ST]] = TRUE), CUSTOMER[[#This Row],[Quantity]], AND($Y$10:$Y177 = TRUE, COUNTIFS($H$10:$H177, CUSTOMER[[#This Row],[Booking]], $J$10:$J177, CUSTOMER[[#This Row],[Order Date]], $F$10:$F177, "&lt;&gt;"&amp;"N?m l*")=1), 1, TRUE,  "")</f>
        <v>#NAME?</v>
      </c>
      <c r="AA177" s="282" t="b">
        <f t="shared" ca="1" si="3"/>
        <v>0</v>
      </c>
      <c r="AB177" s="305"/>
    </row>
    <row r="178" spans="1:28" x14ac:dyDescent="0.25">
      <c r="A178" s="281" t="str">
        <f ca="1">no.</f>
        <v/>
      </c>
      <c r="B178" s="281"/>
      <c r="C178" s="282"/>
      <c r="D178" s="282"/>
      <c r="E178" s="282" t="str">
        <f ca="1">position</f>
        <v/>
      </c>
      <c r="F178" s="282"/>
      <c r="G178" s="282"/>
      <c r="H178" s="282"/>
      <c r="I178" s="282"/>
      <c r="J178" s="335"/>
      <c r="K178" s="282"/>
      <c r="L178" s="282"/>
      <c r="M178" s="282"/>
      <c r="N178" s="282"/>
      <c r="O178" s="281"/>
      <c r="P178" s="360" t="str">
        <f ca="1">rescore_patient</f>
        <v/>
      </c>
      <c r="Q178" s="330" t="str">
        <f ca="1">quantity</f>
        <v/>
      </c>
      <c r="R178" s="281"/>
      <c r="S178" s="282"/>
      <c r="T178" s="282"/>
      <c r="U178" s="282"/>
      <c r="V178" s="305"/>
      <c r="W178" s="305"/>
      <c r="X178" s="305"/>
      <c r="Y178" s="282"/>
      <c r="Z178" s="282" t="e" vm="1">
        <f ca="1">_xlfn.IFS(AND(ISNUMBER(SEARCH("N?m l*", CUSTOMER[[#This Row],[Service Type]], 1)), CUSTOMER[[#This Row],[Count ST]] = TRUE), CUSTOMER[[#This Row],[Quantity]], AND($Y$10:$Y178 = TRUE, COUNTIFS($H$10:$H178, CUSTOMER[[#This Row],[Booking]], $J$10:$J178, CUSTOMER[[#This Row],[Order Date]], $F$10:$F178, "&lt;&gt;"&amp;"N?m l*")=1), 1, TRUE,  "")</f>
        <v>#NAME?</v>
      </c>
      <c r="AA178" s="282" t="b">
        <f t="shared" ca="1" si="3"/>
        <v>0</v>
      </c>
      <c r="AB178" s="305"/>
    </row>
    <row r="179" spans="1:28" x14ac:dyDescent="0.25">
      <c r="A179" s="281" t="str">
        <f ca="1">no.</f>
        <v/>
      </c>
      <c r="B179" s="281"/>
      <c r="C179" s="282"/>
      <c r="D179" s="282"/>
      <c r="E179" s="282" t="str">
        <f ca="1">position</f>
        <v/>
      </c>
      <c r="F179" s="282"/>
      <c r="G179" s="282"/>
      <c r="H179" s="282"/>
      <c r="I179" s="282"/>
      <c r="J179" s="335"/>
      <c r="K179" s="282"/>
      <c r="L179" s="282"/>
      <c r="M179" s="282"/>
      <c r="N179" s="282"/>
      <c r="O179" s="281"/>
      <c r="P179" s="360" t="str">
        <f ca="1">rescore_patient</f>
        <v/>
      </c>
      <c r="Q179" s="330" t="str">
        <f ca="1">quantity</f>
        <v/>
      </c>
      <c r="R179" s="281"/>
      <c r="S179" s="282"/>
      <c r="T179" s="282"/>
      <c r="U179" s="282"/>
      <c r="V179" s="305"/>
      <c r="W179" s="305"/>
      <c r="X179" s="305"/>
      <c r="Y179" s="282"/>
      <c r="Z179" s="282" t="e" vm="1">
        <f ca="1">_xlfn.IFS(AND(ISNUMBER(SEARCH("N?m l*", CUSTOMER[[#This Row],[Service Type]], 1)), CUSTOMER[[#This Row],[Count ST]] = TRUE), CUSTOMER[[#This Row],[Quantity]], AND($Y$10:$Y179 = TRUE, COUNTIFS($H$10:$H179, CUSTOMER[[#This Row],[Booking]], $J$10:$J179, CUSTOMER[[#This Row],[Order Date]], $F$10:$F179, "&lt;&gt;"&amp;"N?m l*")=1), 1, TRUE,  "")</f>
        <v>#NAME?</v>
      </c>
      <c r="AA179" s="282" t="b">
        <f t="shared" ca="1" si="3"/>
        <v>0</v>
      </c>
      <c r="AB179" s="305"/>
    </row>
    <row r="180" spans="1:28" x14ac:dyDescent="0.25">
      <c r="A180" s="281" t="str">
        <f ca="1">no.</f>
        <v/>
      </c>
      <c r="B180" s="281"/>
      <c r="C180" s="282"/>
      <c r="D180" s="282"/>
      <c r="E180" s="282" t="str">
        <f ca="1">position</f>
        <v/>
      </c>
      <c r="F180" s="282"/>
      <c r="G180" s="282"/>
      <c r="H180" s="282"/>
      <c r="I180" s="282"/>
      <c r="J180" s="335"/>
      <c r="K180" s="282"/>
      <c r="L180" s="282"/>
      <c r="M180" s="282"/>
      <c r="N180" s="282"/>
      <c r="O180" s="281"/>
      <c r="P180" s="360" t="str">
        <f ca="1">rescore_patient</f>
        <v/>
      </c>
      <c r="Q180" s="330" t="str">
        <f ca="1">quantity</f>
        <v/>
      </c>
      <c r="R180" s="281"/>
      <c r="S180" s="282"/>
      <c r="T180" s="282"/>
      <c r="U180" s="282"/>
      <c r="V180" s="305"/>
      <c r="W180" s="305"/>
      <c r="X180" s="305"/>
      <c r="Y180" s="282"/>
      <c r="Z180" s="282" t="e" vm="1">
        <f ca="1">_xlfn.IFS(AND(ISNUMBER(SEARCH("N?m l*", CUSTOMER[[#This Row],[Service Type]], 1)), CUSTOMER[[#This Row],[Count ST]] = TRUE), CUSTOMER[[#This Row],[Quantity]], AND($Y$10:$Y180 = TRUE, COUNTIFS($H$10:$H180, CUSTOMER[[#This Row],[Booking]], $J$10:$J180, CUSTOMER[[#This Row],[Order Date]], $F$10:$F180, "&lt;&gt;"&amp;"N?m l*")=1), 1, TRUE,  "")</f>
        <v>#NAME?</v>
      </c>
      <c r="AA180" s="282" t="b">
        <f t="shared" ca="1" si="3"/>
        <v>0</v>
      </c>
      <c r="AB180" s="305"/>
    </row>
    <row r="181" spans="1:28" x14ac:dyDescent="0.25">
      <c r="A181" s="281" t="str">
        <f ca="1">no.</f>
        <v/>
      </c>
      <c r="B181" s="281"/>
      <c r="C181" s="282"/>
      <c r="D181" s="282"/>
      <c r="E181" s="282" t="str">
        <f ca="1">position</f>
        <v/>
      </c>
      <c r="F181" s="282"/>
      <c r="G181" s="282"/>
      <c r="H181" s="282"/>
      <c r="I181" s="282"/>
      <c r="J181" s="335"/>
      <c r="K181" s="282"/>
      <c r="L181" s="282"/>
      <c r="M181" s="282"/>
      <c r="N181" s="282"/>
      <c r="O181" s="281"/>
      <c r="P181" s="360" t="str">
        <f ca="1">rescore_patient</f>
        <v/>
      </c>
      <c r="Q181" s="330" t="str">
        <f ca="1">quantity</f>
        <v/>
      </c>
      <c r="R181" s="281"/>
      <c r="S181" s="282"/>
      <c r="T181" s="282"/>
      <c r="U181" s="282"/>
      <c r="V181" s="305"/>
      <c r="W181" s="305"/>
      <c r="X181" s="305"/>
      <c r="Y181" s="282"/>
      <c r="Z181" s="282" t="e" vm="1">
        <f ca="1">_xlfn.IFS(AND(ISNUMBER(SEARCH("N?m l*", CUSTOMER[[#This Row],[Service Type]], 1)), CUSTOMER[[#This Row],[Count ST]] = TRUE), CUSTOMER[[#This Row],[Quantity]], AND($Y$10:$Y181 = TRUE, COUNTIFS($H$10:$H181, CUSTOMER[[#This Row],[Booking]], $J$10:$J181, CUSTOMER[[#This Row],[Order Date]], $F$10:$F181, "&lt;&gt;"&amp;"N?m l*")=1), 1, TRUE,  "")</f>
        <v>#NAME?</v>
      </c>
      <c r="AA181" s="282" t="b">
        <f t="shared" ca="1" si="3"/>
        <v>0</v>
      </c>
      <c r="AB181" s="305"/>
    </row>
    <row r="182" spans="1:28" x14ac:dyDescent="0.25">
      <c r="A182" s="281" t="str">
        <f ca="1">no.</f>
        <v/>
      </c>
      <c r="B182" s="281"/>
      <c r="C182" s="282"/>
      <c r="D182" s="282"/>
      <c r="E182" s="282" t="str">
        <f ca="1">position</f>
        <v/>
      </c>
      <c r="F182" s="282"/>
      <c r="G182" s="282"/>
      <c r="H182" s="282"/>
      <c r="I182" s="282"/>
      <c r="J182" s="335"/>
      <c r="K182" s="282"/>
      <c r="L182" s="282"/>
      <c r="M182" s="282"/>
      <c r="N182" s="282"/>
      <c r="O182" s="281"/>
      <c r="P182" s="360" t="str">
        <f ca="1">rescore_patient</f>
        <v/>
      </c>
      <c r="Q182" s="330" t="str">
        <f ca="1">quantity</f>
        <v/>
      </c>
      <c r="R182" s="281"/>
      <c r="S182" s="282"/>
      <c r="T182" s="282"/>
      <c r="U182" s="282"/>
      <c r="V182" s="305"/>
      <c r="W182" s="305"/>
      <c r="X182" s="305"/>
      <c r="Y182" s="282"/>
      <c r="Z182" s="282" t="e" vm="1">
        <f ca="1">_xlfn.IFS(AND(ISNUMBER(SEARCH("N?m l*", CUSTOMER[[#This Row],[Service Type]], 1)), CUSTOMER[[#This Row],[Count ST]] = TRUE), CUSTOMER[[#This Row],[Quantity]], AND($Y$10:$Y182 = TRUE, COUNTIFS($H$10:$H182, CUSTOMER[[#This Row],[Booking]], $J$10:$J182, CUSTOMER[[#This Row],[Order Date]], $F$10:$F182, "&lt;&gt;"&amp;"N?m l*")=1), 1, TRUE,  "")</f>
        <v>#NAME?</v>
      </c>
      <c r="AA182" s="282" t="b">
        <f t="shared" ca="1" si="3"/>
        <v>0</v>
      </c>
      <c r="AB182" s="305"/>
    </row>
    <row r="183" spans="1:28" x14ac:dyDescent="0.25">
      <c r="A183" s="281" t="str">
        <f ca="1">no.</f>
        <v/>
      </c>
      <c r="B183" s="281"/>
      <c r="C183" s="282"/>
      <c r="D183" s="282"/>
      <c r="E183" s="282" t="str">
        <f ca="1">position</f>
        <v/>
      </c>
      <c r="F183" s="282"/>
      <c r="G183" s="282"/>
      <c r="H183" s="282"/>
      <c r="I183" s="282"/>
      <c r="J183" s="335"/>
      <c r="K183" s="282"/>
      <c r="L183" s="282"/>
      <c r="M183" s="282"/>
      <c r="N183" s="282"/>
      <c r="O183" s="281"/>
      <c r="P183" s="360" t="str">
        <f ca="1">rescore_patient</f>
        <v/>
      </c>
      <c r="Q183" s="330" t="str">
        <f ca="1">quantity</f>
        <v/>
      </c>
      <c r="R183" s="281"/>
      <c r="S183" s="282"/>
      <c r="T183" s="282"/>
      <c r="U183" s="282"/>
      <c r="V183" s="305"/>
      <c r="W183" s="305"/>
      <c r="X183" s="305"/>
      <c r="Y183" s="282"/>
      <c r="Z183" s="282" t="e" vm="1">
        <f ca="1">_xlfn.IFS(AND(ISNUMBER(SEARCH("N?m l*", CUSTOMER[[#This Row],[Service Type]], 1)), CUSTOMER[[#This Row],[Count ST]] = TRUE), CUSTOMER[[#This Row],[Quantity]], AND($Y$10:$Y183 = TRUE, COUNTIFS($H$10:$H183, CUSTOMER[[#This Row],[Booking]], $J$10:$J183, CUSTOMER[[#This Row],[Order Date]], $F$10:$F183, "&lt;&gt;"&amp;"N?m l*")=1), 1, TRUE,  "")</f>
        <v>#NAME?</v>
      </c>
      <c r="AA183" s="282" t="b">
        <f t="shared" ca="1" si="3"/>
        <v>0</v>
      </c>
      <c r="AB183" s="305"/>
    </row>
    <row r="184" spans="1:28" x14ac:dyDescent="0.25">
      <c r="A184" s="281" t="str">
        <f ca="1">no.</f>
        <v/>
      </c>
      <c r="B184" s="281"/>
      <c r="C184" s="282"/>
      <c r="D184" s="282"/>
      <c r="E184" s="282" t="str">
        <f ca="1">position</f>
        <v/>
      </c>
      <c r="F184" s="282"/>
      <c r="G184" s="282"/>
      <c r="H184" s="282"/>
      <c r="I184" s="282"/>
      <c r="J184" s="335"/>
      <c r="K184" s="282"/>
      <c r="L184" s="282"/>
      <c r="M184" s="282"/>
      <c r="N184" s="282"/>
      <c r="O184" s="281"/>
      <c r="P184" s="360" t="str">
        <f ca="1">rescore_patient</f>
        <v/>
      </c>
      <c r="Q184" s="330" t="str">
        <f ca="1">quantity</f>
        <v/>
      </c>
      <c r="R184" s="281"/>
      <c r="S184" s="282"/>
      <c r="T184" s="282"/>
      <c r="U184" s="282"/>
      <c r="V184" s="305"/>
      <c r="W184" s="305"/>
      <c r="X184" s="305"/>
      <c r="Y184" s="282"/>
      <c r="Z184" s="282" t="e" vm="1">
        <f ca="1">_xlfn.IFS(AND(ISNUMBER(SEARCH("N?m l*", CUSTOMER[[#This Row],[Service Type]], 1)), CUSTOMER[[#This Row],[Count ST]] = TRUE), CUSTOMER[[#This Row],[Quantity]], AND($Y$10:$Y184 = TRUE, COUNTIFS($H$10:$H184, CUSTOMER[[#This Row],[Booking]], $J$10:$J184, CUSTOMER[[#This Row],[Order Date]], $F$10:$F184, "&lt;&gt;"&amp;"N?m l*")=1), 1, TRUE,  "")</f>
        <v>#NAME?</v>
      </c>
      <c r="AA184" s="282" t="b">
        <f t="shared" ca="1" si="3"/>
        <v>0</v>
      </c>
      <c r="AB184" s="305"/>
    </row>
    <row r="185" spans="1:28" x14ac:dyDescent="0.25">
      <c r="A185" s="281" t="str">
        <f ca="1">no.</f>
        <v/>
      </c>
      <c r="B185" s="281"/>
      <c r="C185" s="282"/>
      <c r="D185" s="282"/>
      <c r="E185" s="282" t="str">
        <f ca="1">position</f>
        <v/>
      </c>
      <c r="F185" s="282"/>
      <c r="G185" s="282"/>
      <c r="H185" s="282"/>
      <c r="I185" s="282"/>
      <c r="J185" s="335"/>
      <c r="K185" s="282"/>
      <c r="L185" s="282"/>
      <c r="M185" s="282"/>
      <c r="N185" s="282"/>
      <c r="O185" s="281"/>
      <c r="P185" s="360" t="str">
        <f ca="1">rescore_patient</f>
        <v/>
      </c>
      <c r="Q185" s="330" t="str">
        <f ca="1">quantity</f>
        <v/>
      </c>
      <c r="R185" s="281"/>
      <c r="S185" s="282"/>
      <c r="T185" s="282"/>
      <c r="U185" s="282"/>
      <c r="V185" s="305"/>
      <c r="W185" s="305"/>
      <c r="X185" s="305"/>
      <c r="Y185" s="282"/>
      <c r="Z185" s="282" t="e" vm="1">
        <f ca="1">_xlfn.IFS(AND(ISNUMBER(SEARCH("N?m l*", CUSTOMER[[#This Row],[Service Type]], 1)), CUSTOMER[[#This Row],[Count ST]] = TRUE), CUSTOMER[[#This Row],[Quantity]], AND($Y$10:$Y185 = TRUE, COUNTIFS($H$10:$H185, CUSTOMER[[#This Row],[Booking]], $J$10:$J185, CUSTOMER[[#This Row],[Order Date]], $F$10:$F185, "&lt;&gt;"&amp;"N?m l*")=1), 1, TRUE,  "")</f>
        <v>#NAME?</v>
      </c>
      <c r="AA185" s="282" t="b">
        <f t="shared" ca="1" si="3"/>
        <v>0</v>
      </c>
      <c r="AB185" s="305"/>
    </row>
    <row r="186" spans="1:28" x14ac:dyDescent="0.25">
      <c r="A186" s="281" t="str">
        <f ca="1">no.</f>
        <v/>
      </c>
      <c r="B186" s="281"/>
      <c r="C186" s="282"/>
      <c r="D186" s="282"/>
      <c r="E186" s="282" t="str">
        <f ca="1">position</f>
        <v/>
      </c>
      <c r="F186" s="282"/>
      <c r="G186" s="282"/>
      <c r="H186" s="282"/>
      <c r="I186" s="282"/>
      <c r="J186" s="335"/>
      <c r="K186" s="282"/>
      <c r="L186" s="282"/>
      <c r="M186" s="282"/>
      <c r="N186" s="282"/>
      <c r="O186" s="281"/>
      <c r="P186" s="360" t="str">
        <f ca="1">rescore_patient</f>
        <v/>
      </c>
      <c r="Q186" s="330" t="str">
        <f ca="1">quantity</f>
        <v/>
      </c>
      <c r="R186" s="281"/>
      <c r="S186" s="282"/>
      <c r="T186" s="282"/>
      <c r="U186" s="282"/>
      <c r="V186" s="305"/>
      <c r="W186" s="305"/>
      <c r="X186" s="305"/>
      <c r="Y186" s="282"/>
      <c r="Z186" s="282" t="e" vm="1">
        <f ca="1">_xlfn.IFS(AND(ISNUMBER(SEARCH("N?m l*", CUSTOMER[[#This Row],[Service Type]], 1)), CUSTOMER[[#This Row],[Count ST]] = TRUE), CUSTOMER[[#This Row],[Quantity]], AND($Y$10:$Y186 = TRUE, COUNTIFS($H$10:$H186, CUSTOMER[[#This Row],[Booking]], $J$10:$J186, CUSTOMER[[#This Row],[Order Date]], $F$10:$F186, "&lt;&gt;"&amp;"N?m l*")=1), 1, TRUE,  "")</f>
        <v>#NAME?</v>
      </c>
      <c r="AA186" s="282" t="b">
        <f t="shared" ca="1" si="3"/>
        <v>0</v>
      </c>
      <c r="AB186" s="305"/>
    </row>
    <row r="187" spans="1:28" x14ac:dyDescent="0.25">
      <c r="A187" s="281" t="str">
        <f ca="1">no.</f>
        <v/>
      </c>
      <c r="B187" s="281"/>
      <c r="C187" s="282"/>
      <c r="D187" s="282"/>
      <c r="E187" s="282" t="str">
        <f ca="1">position</f>
        <v/>
      </c>
      <c r="F187" s="282"/>
      <c r="G187" s="282"/>
      <c r="H187" s="282"/>
      <c r="I187" s="282"/>
      <c r="J187" s="335"/>
      <c r="K187" s="282"/>
      <c r="L187" s="282"/>
      <c r="M187" s="282"/>
      <c r="N187" s="282"/>
      <c r="O187" s="281"/>
      <c r="P187" s="360" t="str">
        <f ca="1">rescore_patient</f>
        <v/>
      </c>
      <c r="Q187" s="330" t="str">
        <f ca="1">quantity</f>
        <v/>
      </c>
      <c r="R187" s="281"/>
      <c r="S187" s="282"/>
      <c r="T187" s="282"/>
      <c r="U187" s="282"/>
      <c r="V187" s="305"/>
      <c r="W187" s="305"/>
      <c r="X187" s="305"/>
      <c r="Y187" s="282"/>
      <c r="Z187" s="282" t="e" vm="1">
        <f ca="1">_xlfn.IFS(AND(ISNUMBER(SEARCH("N?m l*", CUSTOMER[[#This Row],[Service Type]], 1)), CUSTOMER[[#This Row],[Count ST]] = TRUE), CUSTOMER[[#This Row],[Quantity]], AND($Y$10:$Y187 = TRUE, COUNTIFS($H$10:$H187, CUSTOMER[[#This Row],[Booking]], $J$10:$J187, CUSTOMER[[#This Row],[Order Date]], $F$10:$F187, "&lt;&gt;"&amp;"N?m l*")=1), 1, TRUE,  "")</f>
        <v>#NAME?</v>
      </c>
      <c r="AA187" s="282" t="b">
        <f t="shared" ca="1" si="3"/>
        <v>0</v>
      </c>
      <c r="AB187" s="305"/>
    </row>
    <row r="188" spans="1:28" x14ac:dyDescent="0.25">
      <c r="A188" s="281" t="str">
        <f ca="1">no.</f>
        <v/>
      </c>
      <c r="B188" s="281"/>
      <c r="C188" s="282"/>
      <c r="D188" s="282"/>
      <c r="E188" s="282" t="str">
        <f ca="1">position</f>
        <v/>
      </c>
      <c r="F188" s="282"/>
      <c r="G188" s="282"/>
      <c r="H188" s="282"/>
      <c r="I188" s="282"/>
      <c r="J188" s="335"/>
      <c r="K188" s="282"/>
      <c r="L188" s="282"/>
      <c r="M188" s="282"/>
      <c r="N188" s="282"/>
      <c r="O188" s="281"/>
      <c r="P188" s="360" t="str">
        <f ca="1">rescore_patient</f>
        <v/>
      </c>
      <c r="Q188" s="330" t="str">
        <f ca="1">quantity</f>
        <v/>
      </c>
      <c r="R188" s="281"/>
      <c r="S188" s="282"/>
      <c r="T188" s="282"/>
      <c r="U188" s="282"/>
      <c r="V188" s="305"/>
      <c r="W188" s="305"/>
      <c r="X188" s="305"/>
      <c r="Y188" s="282"/>
      <c r="Z188" s="282" t="e" vm="1">
        <f ca="1">_xlfn.IFS(AND(ISNUMBER(SEARCH("N?m l*", CUSTOMER[[#This Row],[Service Type]], 1)), CUSTOMER[[#This Row],[Count ST]] = TRUE), CUSTOMER[[#This Row],[Quantity]], AND($Y$10:$Y188 = TRUE, COUNTIFS($H$10:$H188, CUSTOMER[[#This Row],[Booking]], $J$10:$J188, CUSTOMER[[#This Row],[Order Date]], $F$10:$F188, "&lt;&gt;"&amp;"N?m l*")=1), 1, TRUE,  "")</f>
        <v>#NAME?</v>
      </c>
      <c r="AA188" s="282" t="b">
        <f t="shared" ca="1" si="3"/>
        <v>0</v>
      </c>
      <c r="AB188" s="305"/>
    </row>
    <row r="189" spans="1:28" x14ac:dyDescent="0.25">
      <c r="A189" s="281" t="str">
        <f ca="1">no.</f>
        <v/>
      </c>
      <c r="B189" s="281"/>
      <c r="C189" s="282"/>
      <c r="D189" s="282"/>
      <c r="E189" s="282" t="str">
        <f ca="1">position</f>
        <v/>
      </c>
      <c r="F189" s="282"/>
      <c r="G189" s="282"/>
      <c r="H189" s="282"/>
      <c r="I189" s="282"/>
      <c r="J189" s="335"/>
      <c r="K189" s="282"/>
      <c r="L189" s="282"/>
      <c r="M189" s="282"/>
      <c r="N189" s="282"/>
      <c r="O189" s="281"/>
      <c r="P189" s="360" t="str">
        <f ca="1">rescore_patient</f>
        <v/>
      </c>
      <c r="Q189" s="330" t="str">
        <f ca="1">quantity</f>
        <v/>
      </c>
      <c r="R189" s="281"/>
      <c r="S189" s="282"/>
      <c r="T189" s="282"/>
      <c r="U189" s="282"/>
      <c r="V189" s="305"/>
      <c r="W189" s="305"/>
      <c r="X189" s="305"/>
      <c r="Y189" s="282"/>
      <c r="Z189" s="282" t="e" vm="1">
        <f ca="1">_xlfn.IFS(AND(ISNUMBER(SEARCH("N?m l*", CUSTOMER[[#This Row],[Service Type]], 1)), CUSTOMER[[#This Row],[Count ST]] = TRUE), CUSTOMER[[#This Row],[Quantity]], AND($Y$10:$Y189 = TRUE, COUNTIFS($H$10:$H189, CUSTOMER[[#This Row],[Booking]], $J$10:$J189, CUSTOMER[[#This Row],[Order Date]], $F$10:$F189, "&lt;&gt;"&amp;"N?m l*")=1), 1, TRUE,  "")</f>
        <v>#NAME?</v>
      </c>
      <c r="AA189" s="282" t="b">
        <f t="shared" ca="1" si="3"/>
        <v>0</v>
      </c>
      <c r="AB189" s="305"/>
    </row>
    <row r="190" spans="1:28" x14ac:dyDescent="0.25">
      <c r="A190" s="281" t="str">
        <f ca="1">no.</f>
        <v/>
      </c>
      <c r="B190" s="281"/>
      <c r="C190" s="282"/>
      <c r="D190" s="282"/>
      <c r="E190" s="282" t="str">
        <f ca="1">position</f>
        <v/>
      </c>
      <c r="F190" s="282"/>
      <c r="G190" s="282"/>
      <c r="H190" s="282"/>
      <c r="I190" s="282"/>
      <c r="J190" s="335"/>
      <c r="K190" s="282"/>
      <c r="L190" s="282"/>
      <c r="M190" s="282"/>
      <c r="N190" s="282"/>
      <c r="O190" s="281"/>
      <c r="P190" s="360" t="str">
        <f ca="1">rescore_patient</f>
        <v/>
      </c>
      <c r="Q190" s="330" t="str">
        <f ca="1">quantity</f>
        <v/>
      </c>
      <c r="R190" s="281"/>
      <c r="S190" s="282"/>
      <c r="T190" s="282"/>
      <c r="U190" s="282"/>
      <c r="V190" s="305"/>
      <c r="W190" s="305"/>
      <c r="X190" s="305"/>
      <c r="Y190" s="282"/>
      <c r="Z190" s="282" t="e" vm="1">
        <f ca="1">_xlfn.IFS(AND(ISNUMBER(SEARCH("N?m l*", CUSTOMER[[#This Row],[Service Type]], 1)), CUSTOMER[[#This Row],[Count ST]] = TRUE), CUSTOMER[[#This Row],[Quantity]], AND($Y$10:$Y190 = TRUE, COUNTIFS($H$10:$H190, CUSTOMER[[#This Row],[Booking]], $J$10:$J190, CUSTOMER[[#This Row],[Order Date]], $F$10:$F190, "&lt;&gt;"&amp;"N?m l*")=1), 1, TRUE,  "")</f>
        <v>#NAME?</v>
      </c>
      <c r="AA190" s="282" t="b">
        <f t="shared" ca="1" si="3"/>
        <v>0</v>
      </c>
      <c r="AB190" s="305"/>
    </row>
    <row r="191" spans="1:28" x14ac:dyDescent="0.25">
      <c r="A191" s="281" t="str">
        <f ca="1">no.</f>
        <v/>
      </c>
      <c r="B191" s="281"/>
      <c r="C191" s="282"/>
      <c r="D191" s="282"/>
      <c r="E191" s="282" t="str">
        <f ca="1">position</f>
        <v/>
      </c>
      <c r="F191" s="282"/>
      <c r="G191" s="282"/>
      <c r="H191" s="282"/>
      <c r="I191" s="282"/>
      <c r="J191" s="335"/>
      <c r="K191" s="282"/>
      <c r="L191" s="282"/>
      <c r="M191" s="282"/>
      <c r="N191" s="282"/>
      <c r="O191" s="281"/>
      <c r="P191" s="360" t="str">
        <f ca="1">rescore_patient</f>
        <v/>
      </c>
      <c r="Q191" s="330" t="str">
        <f ca="1">quantity</f>
        <v/>
      </c>
      <c r="R191" s="281"/>
      <c r="S191" s="282"/>
      <c r="T191" s="282"/>
      <c r="U191" s="282"/>
      <c r="V191" s="305"/>
      <c r="W191" s="305"/>
      <c r="X191" s="305"/>
      <c r="Y191" s="282"/>
      <c r="Z191" s="282" t="e" vm="1">
        <f ca="1">_xlfn.IFS(AND(ISNUMBER(SEARCH("N?m l*", CUSTOMER[[#This Row],[Service Type]], 1)), CUSTOMER[[#This Row],[Count ST]] = TRUE), CUSTOMER[[#This Row],[Quantity]], AND($Y$10:$Y191 = TRUE, COUNTIFS($H$10:$H191, CUSTOMER[[#This Row],[Booking]], $J$10:$J191, CUSTOMER[[#This Row],[Order Date]], $F$10:$F191, "&lt;&gt;"&amp;"N?m l*")=1), 1, TRUE,  "")</f>
        <v>#NAME?</v>
      </c>
      <c r="AA191" s="282" t="b">
        <f t="shared" ca="1" si="3"/>
        <v>0</v>
      </c>
      <c r="AB191" s="305"/>
    </row>
    <row r="192" spans="1:28" x14ac:dyDescent="0.25">
      <c r="A192" s="281" t="str">
        <f ca="1">no.</f>
        <v/>
      </c>
      <c r="B192" s="281"/>
      <c r="C192" s="282"/>
      <c r="D192" s="282"/>
      <c r="E192" s="282" t="str">
        <f ca="1">position</f>
        <v/>
      </c>
      <c r="F192" s="282"/>
      <c r="G192" s="282"/>
      <c r="H192" s="282"/>
      <c r="I192" s="282"/>
      <c r="J192" s="335"/>
      <c r="K192" s="282"/>
      <c r="L192" s="282"/>
      <c r="M192" s="282"/>
      <c r="N192" s="282"/>
      <c r="O192" s="281"/>
      <c r="P192" s="360" t="str">
        <f ca="1">rescore_patient</f>
        <v/>
      </c>
      <c r="Q192" s="330" t="str">
        <f ca="1">quantity</f>
        <v/>
      </c>
      <c r="R192" s="281"/>
      <c r="S192" s="282"/>
      <c r="T192" s="282"/>
      <c r="U192" s="282"/>
      <c r="V192" s="305"/>
      <c r="W192" s="305"/>
      <c r="X192" s="305"/>
      <c r="Y192" s="282"/>
      <c r="Z192" s="282" t="e" vm="1">
        <f ca="1">_xlfn.IFS(AND(ISNUMBER(SEARCH("N?m l*", CUSTOMER[[#This Row],[Service Type]], 1)), CUSTOMER[[#This Row],[Count ST]] = TRUE), CUSTOMER[[#This Row],[Quantity]], AND($Y$10:$Y192 = TRUE, COUNTIFS($H$10:$H192, CUSTOMER[[#This Row],[Booking]], $J$10:$J192, CUSTOMER[[#This Row],[Order Date]], $F$10:$F192, "&lt;&gt;"&amp;"N?m l*")=1), 1, TRUE,  "")</f>
        <v>#NAME?</v>
      </c>
      <c r="AA192" s="282" t="b">
        <f t="shared" ca="1" si="3"/>
        <v>0</v>
      </c>
      <c r="AB192" s="305"/>
    </row>
    <row r="193" spans="1:28" x14ac:dyDescent="0.25">
      <c r="A193" s="281" t="str">
        <f ca="1">no.</f>
        <v/>
      </c>
      <c r="B193" s="281"/>
      <c r="C193" s="282"/>
      <c r="D193" s="282"/>
      <c r="E193" s="282" t="str">
        <f ca="1">position</f>
        <v/>
      </c>
      <c r="F193" s="282"/>
      <c r="G193" s="282"/>
      <c r="H193" s="282"/>
      <c r="I193" s="282"/>
      <c r="J193" s="335"/>
      <c r="K193" s="282"/>
      <c r="L193" s="282"/>
      <c r="M193" s="282"/>
      <c r="N193" s="282"/>
      <c r="O193" s="281"/>
      <c r="P193" s="360" t="str">
        <f ca="1">rescore_patient</f>
        <v/>
      </c>
      <c r="Q193" s="330" t="str">
        <f ca="1">quantity</f>
        <v/>
      </c>
      <c r="R193" s="281"/>
      <c r="S193" s="282"/>
      <c r="T193" s="282"/>
      <c r="U193" s="282"/>
      <c r="V193" s="305"/>
      <c r="W193" s="305"/>
      <c r="X193" s="305"/>
      <c r="Y193" s="282"/>
      <c r="Z193" s="282" t="e" vm="1">
        <f ca="1">_xlfn.IFS(AND(ISNUMBER(SEARCH("N?m l*", CUSTOMER[[#This Row],[Service Type]], 1)), CUSTOMER[[#This Row],[Count ST]] = TRUE), CUSTOMER[[#This Row],[Quantity]], AND($Y$10:$Y193 = TRUE, COUNTIFS($H$10:$H193, CUSTOMER[[#This Row],[Booking]], $J$10:$J193, CUSTOMER[[#This Row],[Order Date]], $F$10:$F193, "&lt;&gt;"&amp;"N?m l*")=1), 1, TRUE,  "")</f>
        <v>#NAME?</v>
      </c>
      <c r="AA193" s="282" t="b">
        <f t="shared" ca="1" si="3"/>
        <v>0</v>
      </c>
      <c r="AB193" s="305"/>
    </row>
    <row r="194" spans="1:28" x14ac:dyDescent="0.25">
      <c r="A194" s="281" t="str">
        <f ca="1">no.</f>
        <v/>
      </c>
      <c r="B194" s="281"/>
      <c r="C194" s="282"/>
      <c r="D194" s="282"/>
      <c r="E194" s="282" t="str">
        <f ca="1">position</f>
        <v/>
      </c>
      <c r="F194" s="282"/>
      <c r="G194" s="282"/>
      <c r="H194" s="282"/>
      <c r="I194" s="282"/>
      <c r="J194" s="335"/>
      <c r="K194" s="282"/>
      <c r="L194" s="282"/>
      <c r="M194" s="282"/>
      <c r="N194" s="282"/>
      <c r="O194" s="281"/>
      <c r="P194" s="360" t="str">
        <f ca="1">rescore_patient</f>
        <v/>
      </c>
      <c r="Q194" s="330" t="str">
        <f ca="1">quantity</f>
        <v/>
      </c>
      <c r="R194" s="281"/>
      <c r="S194" s="282"/>
      <c r="T194" s="282"/>
      <c r="U194" s="282"/>
      <c r="V194" s="305"/>
      <c r="W194" s="305"/>
      <c r="X194" s="305"/>
      <c r="Y194" s="282"/>
      <c r="Z194" s="282" t="e" vm="1">
        <f ca="1">_xlfn.IFS(AND(ISNUMBER(SEARCH("N?m l*", CUSTOMER[[#This Row],[Service Type]], 1)), CUSTOMER[[#This Row],[Count ST]] = TRUE), CUSTOMER[[#This Row],[Quantity]], AND($Y$10:$Y194 = TRUE, COUNTIFS($H$10:$H194, CUSTOMER[[#This Row],[Booking]], $J$10:$J194, CUSTOMER[[#This Row],[Order Date]], $F$10:$F194, "&lt;&gt;"&amp;"N?m l*")=1), 1, TRUE,  "")</f>
        <v>#NAME?</v>
      </c>
      <c r="AA194" s="282" t="b">
        <f t="shared" ca="1" si="3"/>
        <v>0</v>
      </c>
      <c r="AB194" s="305"/>
    </row>
    <row r="195" spans="1:28" x14ac:dyDescent="0.25">
      <c r="A195" s="281" t="str">
        <f ca="1">no.</f>
        <v/>
      </c>
      <c r="B195" s="281"/>
      <c r="C195" s="282"/>
      <c r="D195" s="282"/>
      <c r="E195" s="282" t="str">
        <f ca="1">position</f>
        <v/>
      </c>
      <c r="F195" s="282"/>
      <c r="G195" s="282"/>
      <c r="H195" s="282"/>
      <c r="I195" s="282"/>
      <c r="J195" s="335"/>
      <c r="K195" s="282"/>
      <c r="L195" s="282"/>
      <c r="M195" s="282"/>
      <c r="N195" s="282"/>
      <c r="O195" s="281"/>
      <c r="P195" s="360" t="str">
        <f ca="1">rescore_patient</f>
        <v/>
      </c>
      <c r="Q195" s="330" t="str">
        <f ca="1">quantity</f>
        <v/>
      </c>
      <c r="R195" s="281"/>
      <c r="S195" s="282"/>
      <c r="T195" s="282"/>
      <c r="U195" s="282"/>
      <c r="V195" s="305"/>
      <c r="W195" s="305"/>
      <c r="X195" s="305"/>
      <c r="Y195" s="282"/>
      <c r="Z195" s="282" t="e" vm="1">
        <f ca="1">_xlfn.IFS(AND(ISNUMBER(SEARCH("N?m l*", CUSTOMER[[#This Row],[Service Type]], 1)), CUSTOMER[[#This Row],[Count ST]] = TRUE), CUSTOMER[[#This Row],[Quantity]], AND($Y$10:$Y195 = TRUE, COUNTIFS($H$10:$H195, CUSTOMER[[#This Row],[Booking]], $J$10:$J195, CUSTOMER[[#This Row],[Order Date]], $F$10:$F195, "&lt;&gt;"&amp;"N?m l*")=1), 1, TRUE,  "")</f>
        <v>#NAME?</v>
      </c>
      <c r="AA195" s="282" t="b">
        <f t="shared" ca="1" si="3"/>
        <v>0</v>
      </c>
      <c r="AB195" s="305"/>
    </row>
    <row r="196" spans="1:28" x14ac:dyDescent="0.25">
      <c r="A196" s="281" t="str">
        <f ca="1">no.</f>
        <v/>
      </c>
      <c r="B196" s="281"/>
      <c r="C196" s="282"/>
      <c r="D196" s="282"/>
      <c r="E196" s="282" t="str">
        <f ca="1">position</f>
        <v/>
      </c>
      <c r="F196" s="282"/>
      <c r="G196" s="282"/>
      <c r="H196" s="282"/>
      <c r="I196" s="282"/>
      <c r="J196" s="335"/>
      <c r="K196" s="282"/>
      <c r="L196" s="282"/>
      <c r="M196" s="282"/>
      <c r="N196" s="282"/>
      <c r="O196" s="281"/>
      <c r="P196" s="360" t="str">
        <f ca="1">rescore_patient</f>
        <v/>
      </c>
      <c r="Q196" s="330" t="str">
        <f ca="1">quantity</f>
        <v/>
      </c>
      <c r="R196" s="281"/>
      <c r="S196" s="282"/>
      <c r="T196" s="282"/>
      <c r="U196" s="282"/>
      <c r="V196" s="305"/>
      <c r="W196" s="305"/>
      <c r="X196" s="305"/>
      <c r="Y196" s="282"/>
      <c r="Z196" s="282" t="e" vm="1">
        <f ca="1">_xlfn.IFS(AND(ISNUMBER(SEARCH("N?m l*", CUSTOMER[[#This Row],[Service Type]], 1)), CUSTOMER[[#This Row],[Count ST]] = TRUE), CUSTOMER[[#This Row],[Quantity]], AND($Y$10:$Y196 = TRUE, COUNTIFS($H$10:$H196, CUSTOMER[[#This Row],[Booking]], $J$10:$J196, CUSTOMER[[#This Row],[Order Date]], $F$10:$F196, "&lt;&gt;"&amp;"N?m l*")=1), 1, TRUE,  "")</f>
        <v>#NAME?</v>
      </c>
      <c r="AA196" s="282" t="b">
        <f t="shared" ca="1" si="3"/>
        <v>0</v>
      </c>
      <c r="AB196" s="305"/>
    </row>
    <row r="197" spans="1:28" x14ac:dyDescent="0.25">
      <c r="A197" s="281" t="str">
        <f ca="1">no.</f>
        <v/>
      </c>
      <c r="B197" s="281"/>
      <c r="C197" s="282"/>
      <c r="D197" s="282"/>
      <c r="E197" s="282" t="str">
        <f ca="1">position</f>
        <v/>
      </c>
      <c r="F197" s="282"/>
      <c r="G197" s="282"/>
      <c r="H197" s="282"/>
      <c r="I197" s="282"/>
      <c r="J197" s="335"/>
      <c r="K197" s="282"/>
      <c r="L197" s="282"/>
      <c r="M197" s="282"/>
      <c r="N197" s="282"/>
      <c r="O197" s="281"/>
      <c r="P197" s="360" t="str">
        <f ca="1">rescore_patient</f>
        <v/>
      </c>
      <c r="Q197" s="330" t="str">
        <f ca="1">quantity</f>
        <v/>
      </c>
      <c r="R197" s="281"/>
      <c r="S197" s="282"/>
      <c r="T197" s="282"/>
      <c r="U197" s="282"/>
      <c r="V197" s="305"/>
      <c r="W197" s="305"/>
      <c r="X197" s="305"/>
      <c r="Y197" s="282"/>
      <c r="Z197" s="282" t="e" vm="1">
        <f ca="1">_xlfn.IFS(AND(ISNUMBER(SEARCH("N?m l*", CUSTOMER[[#This Row],[Service Type]], 1)), CUSTOMER[[#This Row],[Count ST]] = TRUE), CUSTOMER[[#This Row],[Quantity]], AND($Y$10:$Y197 = TRUE, COUNTIFS($H$10:$H197, CUSTOMER[[#This Row],[Booking]], $J$10:$J197, CUSTOMER[[#This Row],[Order Date]], $F$10:$F197, "&lt;&gt;"&amp;"N?m l*")=1), 1, TRUE,  "")</f>
        <v>#NAME?</v>
      </c>
      <c r="AA197" s="282" t="b">
        <f t="shared" ca="1" si="3"/>
        <v>0</v>
      </c>
      <c r="AB197" s="305"/>
    </row>
    <row r="198" spans="1:28" x14ac:dyDescent="0.25">
      <c r="A198" s="281" t="str">
        <f ca="1">no.</f>
        <v/>
      </c>
      <c r="B198" s="281"/>
      <c r="C198" s="282"/>
      <c r="D198" s="282"/>
      <c r="E198" s="282" t="str">
        <f ca="1">position</f>
        <v/>
      </c>
      <c r="F198" s="282"/>
      <c r="G198" s="282"/>
      <c r="H198" s="282"/>
      <c r="I198" s="282"/>
      <c r="J198" s="335"/>
      <c r="K198" s="282"/>
      <c r="L198" s="282"/>
      <c r="M198" s="282"/>
      <c r="N198" s="282"/>
      <c r="O198" s="281"/>
      <c r="P198" s="360" t="str">
        <f ca="1">rescore_patient</f>
        <v/>
      </c>
      <c r="Q198" s="330" t="str">
        <f ca="1">quantity</f>
        <v/>
      </c>
      <c r="R198" s="281"/>
      <c r="S198" s="282"/>
      <c r="T198" s="282"/>
      <c r="U198" s="282"/>
      <c r="V198" s="305"/>
      <c r="W198" s="305"/>
      <c r="X198" s="305"/>
      <c r="Y198" s="282"/>
      <c r="Z198" s="282" t="e" vm="1">
        <f ca="1">_xlfn.IFS(AND(ISNUMBER(SEARCH("N?m l*", CUSTOMER[[#This Row],[Service Type]], 1)), CUSTOMER[[#This Row],[Count ST]] = TRUE), CUSTOMER[[#This Row],[Quantity]], AND($Y$10:$Y198 = TRUE, COUNTIFS($H$10:$H198, CUSTOMER[[#This Row],[Booking]], $J$10:$J198, CUSTOMER[[#This Row],[Order Date]], $F$10:$F198, "&lt;&gt;"&amp;"N?m l*")=1), 1, TRUE,  "")</f>
        <v>#NAME?</v>
      </c>
      <c r="AA198" s="282" t="b">
        <f t="shared" ca="1" si="3"/>
        <v>0</v>
      </c>
      <c r="AB198" s="305"/>
    </row>
    <row r="199" spans="1:28" x14ac:dyDescent="0.25">
      <c r="A199" s="281" t="str">
        <f ca="1">no.</f>
        <v/>
      </c>
      <c r="B199" s="281"/>
      <c r="C199" s="282"/>
      <c r="D199" s="282"/>
      <c r="E199" s="282" t="str">
        <f ca="1">position</f>
        <v/>
      </c>
      <c r="F199" s="282"/>
      <c r="G199" s="282"/>
      <c r="H199" s="282"/>
      <c r="I199" s="282"/>
      <c r="J199" s="335"/>
      <c r="K199" s="282"/>
      <c r="L199" s="282"/>
      <c r="M199" s="282"/>
      <c r="N199" s="282"/>
      <c r="O199" s="281"/>
      <c r="P199" s="360" t="str">
        <f ca="1">rescore_patient</f>
        <v/>
      </c>
      <c r="Q199" s="330" t="str">
        <f ca="1">quantity</f>
        <v/>
      </c>
      <c r="R199" s="281"/>
      <c r="S199" s="282"/>
      <c r="T199" s="282"/>
      <c r="U199" s="282"/>
      <c r="V199" s="305"/>
      <c r="W199" s="305"/>
      <c r="X199" s="305"/>
      <c r="Y199" s="282"/>
      <c r="Z199" s="282" t="e" vm="1">
        <f ca="1">_xlfn.IFS(AND(ISNUMBER(SEARCH("N?m l*", CUSTOMER[[#This Row],[Service Type]], 1)), CUSTOMER[[#This Row],[Count ST]] = TRUE), CUSTOMER[[#This Row],[Quantity]], AND($Y$10:$Y199 = TRUE, COUNTIFS($H$10:$H199, CUSTOMER[[#This Row],[Booking]], $J$10:$J199, CUSTOMER[[#This Row],[Order Date]], $F$10:$F199, "&lt;&gt;"&amp;"N?m l*")=1), 1, TRUE,  "")</f>
        <v>#NAME?</v>
      </c>
      <c r="AA199" s="282" t="b">
        <f t="shared" ca="1" si="3"/>
        <v>0</v>
      </c>
      <c r="AB199" s="305"/>
    </row>
    <row r="200" spans="1:28" x14ac:dyDescent="0.25">
      <c r="A200" s="281" t="str">
        <f ca="1">no.</f>
        <v/>
      </c>
      <c r="B200" s="281"/>
      <c r="C200" s="282"/>
      <c r="D200" s="282"/>
      <c r="E200" s="282" t="str">
        <f ca="1">position</f>
        <v/>
      </c>
      <c r="F200" s="282"/>
      <c r="G200" s="282"/>
      <c r="H200" s="282"/>
      <c r="I200" s="282"/>
      <c r="J200" s="335"/>
      <c r="K200" s="282"/>
      <c r="L200" s="282"/>
      <c r="M200" s="282"/>
      <c r="N200" s="282"/>
      <c r="O200" s="281"/>
      <c r="P200" s="360" t="str">
        <f ca="1">rescore_patient</f>
        <v/>
      </c>
      <c r="Q200" s="330" t="str">
        <f ca="1">quantity</f>
        <v/>
      </c>
      <c r="R200" s="281"/>
      <c r="S200" s="282"/>
      <c r="T200" s="282"/>
      <c r="U200" s="282"/>
      <c r="V200" s="305"/>
      <c r="W200" s="305"/>
      <c r="X200" s="305"/>
      <c r="Y200" s="282"/>
      <c r="Z200" s="282" t="e" vm="1">
        <f ca="1">_xlfn.IFS(AND(ISNUMBER(SEARCH("N?m l*", CUSTOMER[[#This Row],[Service Type]], 1)), CUSTOMER[[#This Row],[Count ST]] = TRUE), CUSTOMER[[#This Row],[Quantity]], AND($Y$10:$Y200 = TRUE, COUNTIFS($H$10:$H200, CUSTOMER[[#This Row],[Booking]], $J$10:$J200, CUSTOMER[[#This Row],[Order Date]], $F$10:$F200, "&lt;&gt;"&amp;"N?m l*")=1), 1, TRUE,  "")</f>
        <v>#NAME?</v>
      </c>
      <c r="AA200" s="282" t="b">
        <f t="shared" ca="1" si="3"/>
        <v>0</v>
      </c>
      <c r="AB200" s="305"/>
    </row>
    <row r="201" spans="1:28" x14ac:dyDescent="0.25">
      <c r="A201" s="281" t="str">
        <f ca="1">no.</f>
        <v/>
      </c>
      <c r="B201" s="281"/>
      <c r="C201" s="282"/>
      <c r="D201" s="282"/>
      <c r="E201" s="282" t="str">
        <f ca="1">position</f>
        <v/>
      </c>
      <c r="F201" s="282"/>
      <c r="G201" s="282"/>
      <c r="H201" s="282"/>
      <c r="I201" s="282"/>
      <c r="J201" s="335"/>
      <c r="K201" s="282"/>
      <c r="L201" s="282"/>
      <c r="M201" s="282"/>
      <c r="N201" s="282"/>
      <c r="O201" s="281"/>
      <c r="P201" s="360" t="str">
        <f ca="1">rescore_patient</f>
        <v/>
      </c>
      <c r="Q201" s="330" t="str">
        <f ca="1">quantity</f>
        <v/>
      </c>
      <c r="R201" s="281"/>
      <c r="S201" s="282"/>
      <c r="T201" s="282"/>
      <c r="U201" s="282"/>
      <c r="V201" s="305"/>
      <c r="W201" s="305"/>
      <c r="X201" s="305"/>
      <c r="Y201" s="282"/>
      <c r="Z201" s="282" t="e" vm="1">
        <f ca="1">_xlfn.IFS(AND(ISNUMBER(SEARCH("N?m l*", CUSTOMER[[#This Row],[Service Type]], 1)), CUSTOMER[[#This Row],[Count ST]] = TRUE), CUSTOMER[[#This Row],[Quantity]], AND($Y$10:$Y201 = TRUE, COUNTIFS($H$10:$H201, CUSTOMER[[#This Row],[Booking]], $J$10:$J201, CUSTOMER[[#This Row],[Order Date]], $F$10:$F201, "&lt;&gt;"&amp;"N?m l*")=1), 1, TRUE,  "")</f>
        <v>#NAME?</v>
      </c>
      <c r="AA201" s="282" t="b">
        <f t="shared" ca="1" si="3"/>
        <v>0</v>
      </c>
      <c r="AB201" s="305"/>
    </row>
    <row r="202" spans="1:28" x14ac:dyDescent="0.25">
      <c r="A202" s="281" t="str">
        <f ca="1">no.</f>
        <v/>
      </c>
      <c r="B202" s="281"/>
      <c r="C202" s="282"/>
      <c r="D202" s="282"/>
      <c r="E202" s="282" t="str">
        <f ca="1">position</f>
        <v/>
      </c>
      <c r="F202" s="282"/>
      <c r="G202" s="282"/>
      <c r="H202" s="282"/>
      <c r="I202" s="282"/>
      <c r="J202" s="335"/>
      <c r="K202" s="282"/>
      <c r="L202" s="282"/>
      <c r="M202" s="282"/>
      <c r="N202" s="282"/>
      <c r="O202" s="281"/>
      <c r="P202" s="360" t="str">
        <f ca="1">rescore_patient</f>
        <v/>
      </c>
      <c r="Q202" s="330" t="str">
        <f ca="1">quantity</f>
        <v/>
      </c>
      <c r="R202" s="281"/>
      <c r="S202" s="282"/>
      <c r="T202" s="282"/>
      <c r="U202" s="282"/>
      <c r="V202" s="305"/>
      <c r="W202" s="305"/>
      <c r="X202" s="305"/>
      <c r="Y202" s="282"/>
      <c r="Z202" s="282" t="e" vm="1">
        <f ca="1">_xlfn.IFS(AND(ISNUMBER(SEARCH("N?m l*", CUSTOMER[[#This Row],[Service Type]], 1)), CUSTOMER[[#This Row],[Count ST]] = TRUE), CUSTOMER[[#This Row],[Quantity]], AND($Y$10:$Y202 = TRUE, COUNTIFS($H$10:$H202, CUSTOMER[[#This Row],[Booking]], $J$10:$J202, CUSTOMER[[#This Row],[Order Date]], $F$10:$F202, "&lt;&gt;"&amp;"N?m l*")=1), 1, TRUE,  "")</f>
        <v>#NAME?</v>
      </c>
      <c r="AA202" s="282" t="b">
        <f t="shared" ref="AA202:AA265" ca="1" si="4">count_svc_type</f>
        <v>0</v>
      </c>
      <c r="AB202" s="305"/>
    </row>
    <row r="203" spans="1:28" x14ac:dyDescent="0.25">
      <c r="A203" s="281" t="str">
        <f ca="1">no.</f>
        <v/>
      </c>
      <c r="B203" s="281"/>
      <c r="C203" s="282"/>
      <c r="D203" s="282"/>
      <c r="E203" s="282" t="str">
        <f ca="1">position</f>
        <v/>
      </c>
      <c r="F203" s="282"/>
      <c r="G203" s="282"/>
      <c r="H203" s="282"/>
      <c r="I203" s="282"/>
      <c r="J203" s="335"/>
      <c r="K203" s="282"/>
      <c r="L203" s="282"/>
      <c r="M203" s="282"/>
      <c r="N203" s="282"/>
      <c r="O203" s="281"/>
      <c r="P203" s="360" t="str">
        <f ca="1">rescore_patient</f>
        <v/>
      </c>
      <c r="Q203" s="330" t="str">
        <f ca="1">quantity</f>
        <v/>
      </c>
      <c r="R203" s="281"/>
      <c r="S203" s="282"/>
      <c r="T203" s="282"/>
      <c r="U203" s="282"/>
      <c r="V203" s="305"/>
      <c r="W203" s="305"/>
      <c r="X203" s="305"/>
      <c r="Y203" s="282"/>
      <c r="Z203" s="282" t="e" vm="1">
        <f ca="1">_xlfn.IFS(AND(ISNUMBER(SEARCH("N?m l*", CUSTOMER[[#This Row],[Service Type]], 1)), CUSTOMER[[#This Row],[Count ST]] = TRUE), CUSTOMER[[#This Row],[Quantity]], AND($Y$10:$Y203 = TRUE, COUNTIFS($H$10:$H203, CUSTOMER[[#This Row],[Booking]], $J$10:$J203, CUSTOMER[[#This Row],[Order Date]], $F$10:$F203, "&lt;&gt;"&amp;"N?m l*")=1), 1, TRUE,  "")</f>
        <v>#NAME?</v>
      </c>
      <c r="AA203" s="282" t="b">
        <f t="shared" ca="1" si="4"/>
        <v>0</v>
      </c>
      <c r="AB203" s="305"/>
    </row>
    <row r="204" spans="1:28" x14ac:dyDescent="0.25">
      <c r="A204" s="281" t="str">
        <f ca="1">no.</f>
        <v/>
      </c>
      <c r="B204" s="281"/>
      <c r="C204" s="282"/>
      <c r="D204" s="282"/>
      <c r="E204" s="282" t="str">
        <f ca="1">position</f>
        <v/>
      </c>
      <c r="F204" s="282"/>
      <c r="G204" s="282"/>
      <c r="H204" s="282"/>
      <c r="I204" s="282"/>
      <c r="J204" s="335"/>
      <c r="K204" s="282"/>
      <c r="L204" s="282"/>
      <c r="M204" s="282"/>
      <c r="N204" s="282"/>
      <c r="O204" s="281"/>
      <c r="P204" s="360" t="str">
        <f ca="1">rescore_patient</f>
        <v/>
      </c>
      <c r="Q204" s="330" t="str">
        <f ca="1">quantity</f>
        <v/>
      </c>
      <c r="R204" s="281"/>
      <c r="S204" s="282"/>
      <c r="T204" s="282"/>
      <c r="U204" s="282"/>
      <c r="V204" s="305"/>
      <c r="W204" s="305"/>
      <c r="X204" s="305"/>
      <c r="Y204" s="282"/>
      <c r="Z204" s="282" t="e" vm="1">
        <f ca="1">_xlfn.IFS(AND(ISNUMBER(SEARCH("N?m l*", CUSTOMER[[#This Row],[Service Type]], 1)), CUSTOMER[[#This Row],[Count ST]] = TRUE), CUSTOMER[[#This Row],[Quantity]], AND($Y$10:$Y204 = TRUE, COUNTIFS($H$10:$H204, CUSTOMER[[#This Row],[Booking]], $J$10:$J204, CUSTOMER[[#This Row],[Order Date]], $F$10:$F204, "&lt;&gt;"&amp;"N?m l*")=1), 1, TRUE,  "")</f>
        <v>#NAME?</v>
      </c>
      <c r="AA204" s="282" t="b">
        <f t="shared" ca="1" si="4"/>
        <v>0</v>
      </c>
      <c r="AB204" s="305"/>
    </row>
    <row r="205" spans="1:28" x14ac:dyDescent="0.25">
      <c r="A205" s="281" t="str">
        <f ca="1">no.</f>
        <v/>
      </c>
      <c r="B205" s="281"/>
      <c r="C205" s="282"/>
      <c r="D205" s="282"/>
      <c r="E205" s="282" t="str">
        <f ca="1">position</f>
        <v/>
      </c>
      <c r="F205" s="282"/>
      <c r="G205" s="282"/>
      <c r="H205" s="282"/>
      <c r="I205" s="282"/>
      <c r="J205" s="335"/>
      <c r="K205" s="282"/>
      <c r="L205" s="282"/>
      <c r="M205" s="282"/>
      <c r="N205" s="282"/>
      <c r="O205" s="281"/>
      <c r="P205" s="360" t="str">
        <f ca="1">rescore_patient</f>
        <v/>
      </c>
      <c r="Q205" s="330" t="str">
        <f ca="1">quantity</f>
        <v/>
      </c>
      <c r="R205" s="281"/>
      <c r="S205" s="282"/>
      <c r="T205" s="282"/>
      <c r="U205" s="282"/>
      <c r="V205" s="305"/>
      <c r="W205" s="305"/>
      <c r="X205" s="305"/>
      <c r="Y205" s="282"/>
      <c r="Z205" s="282" t="e" vm="1">
        <f ca="1">_xlfn.IFS(AND(ISNUMBER(SEARCH("N?m l*", CUSTOMER[[#This Row],[Service Type]], 1)), CUSTOMER[[#This Row],[Count ST]] = TRUE), CUSTOMER[[#This Row],[Quantity]], AND($Y$10:$Y205 = TRUE, COUNTIFS($H$10:$H205, CUSTOMER[[#This Row],[Booking]], $J$10:$J205, CUSTOMER[[#This Row],[Order Date]], $F$10:$F205, "&lt;&gt;"&amp;"N?m l*")=1), 1, TRUE,  "")</f>
        <v>#NAME?</v>
      </c>
      <c r="AA205" s="282" t="b">
        <f t="shared" ca="1" si="4"/>
        <v>0</v>
      </c>
      <c r="AB205" s="305"/>
    </row>
    <row r="206" spans="1:28" x14ac:dyDescent="0.25">
      <c r="A206" s="281" t="str">
        <f ca="1">no.</f>
        <v/>
      </c>
      <c r="B206" s="281"/>
      <c r="C206" s="282"/>
      <c r="D206" s="282"/>
      <c r="E206" s="282" t="str">
        <f ca="1">position</f>
        <v/>
      </c>
      <c r="F206" s="282"/>
      <c r="G206" s="282"/>
      <c r="H206" s="282"/>
      <c r="I206" s="282"/>
      <c r="J206" s="335"/>
      <c r="K206" s="282"/>
      <c r="L206" s="282"/>
      <c r="M206" s="282"/>
      <c r="N206" s="282"/>
      <c r="O206" s="281"/>
      <c r="P206" s="360" t="str">
        <f ca="1">rescore_patient</f>
        <v/>
      </c>
      <c r="Q206" s="330" t="str">
        <f ca="1">quantity</f>
        <v/>
      </c>
      <c r="R206" s="281"/>
      <c r="S206" s="282"/>
      <c r="T206" s="282"/>
      <c r="U206" s="282"/>
      <c r="V206" s="305"/>
      <c r="W206" s="305"/>
      <c r="X206" s="305"/>
      <c r="Y206" s="282"/>
      <c r="Z206" s="282" t="e" vm="1">
        <f ca="1">_xlfn.IFS(AND(ISNUMBER(SEARCH("N?m l*", CUSTOMER[[#This Row],[Service Type]], 1)), CUSTOMER[[#This Row],[Count ST]] = TRUE), CUSTOMER[[#This Row],[Quantity]], AND($Y$10:$Y206 = TRUE, COUNTIFS($H$10:$H206, CUSTOMER[[#This Row],[Booking]], $J$10:$J206, CUSTOMER[[#This Row],[Order Date]], $F$10:$F206, "&lt;&gt;"&amp;"N?m l*")=1), 1, TRUE,  "")</f>
        <v>#NAME?</v>
      </c>
      <c r="AA206" s="282" t="b">
        <f t="shared" ca="1" si="4"/>
        <v>0</v>
      </c>
      <c r="AB206" s="305"/>
    </row>
    <row r="207" spans="1:28" x14ac:dyDescent="0.25">
      <c r="A207" s="281" t="str">
        <f ca="1">no.</f>
        <v/>
      </c>
      <c r="B207" s="281"/>
      <c r="C207" s="282"/>
      <c r="D207" s="282"/>
      <c r="E207" s="282" t="str">
        <f ca="1">position</f>
        <v/>
      </c>
      <c r="F207" s="282"/>
      <c r="G207" s="282"/>
      <c r="H207" s="282"/>
      <c r="I207" s="282"/>
      <c r="J207" s="335"/>
      <c r="K207" s="282"/>
      <c r="L207" s="282"/>
      <c r="M207" s="282"/>
      <c r="N207" s="282"/>
      <c r="O207" s="281"/>
      <c r="P207" s="360" t="str">
        <f ca="1">rescore_patient</f>
        <v/>
      </c>
      <c r="Q207" s="330" t="str">
        <f ca="1">quantity</f>
        <v/>
      </c>
      <c r="R207" s="281"/>
      <c r="S207" s="282"/>
      <c r="T207" s="282"/>
      <c r="U207" s="282"/>
      <c r="V207" s="305"/>
      <c r="W207" s="305"/>
      <c r="X207" s="305"/>
      <c r="Y207" s="282"/>
      <c r="Z207" s="282" t="e" vm="1">
        <f ca="1">_xlfn.IFS(AND(ISNUMBER(SEARCH("N?m l*", CUSTOMER[[#This Row],[Service Type]], 1)), CUSTOMER[[#This Row],[Count ST]] = TRUE), CUSTOMER[[#This Row],[Quantity]], AND($Y$10:$Y207 = TRUE, COUNTIFS($H$10:$H207, CUSTOMER[[#This Row],[Booking]], $J$10:$J207, CUSTOMER[[#This Row],[Order Date]], $F$10:$F207, "&lt;&gt;"&amp;"N?m l*")=1), 1, TRUE,  "")</f>
        <v>#NAME?</v>
      </c>
      <c r="AA207" s="282" t="b">
        <f t="shared" ca="1" si="4"/>
        <v>0</v>
      </c>
      <c r="AB207" s="305"/>
    </row>
    <row r="208" spans="1:28" x14ac:dyDescent="0.25">
      <c r="A208" s="281" t="str">
        <f ca="1">no.</f>
        <v/>
      </c>
      <c r="B208" s="281"/>
      <c r="C208" s="282"/>
      <c r="D208" s="282"/>
      <c r="E208" s="282" t="str">
        <f ca="1">position</f>
        <v/>
      </c>
      <c r="F208" s="282"/>
      <c r="G208" s="282"/>
      <c r="H208" s="282"/>
      <c r="I208" s="282"/>
      <c r="J208" s="335"/>
      <c r="K208" s="282"/>
      <c r="L208" s="282"/>
      <c r="M208" s="282"/>
      <c r="N208" s="282"/>
      <c r="O208" s="281"/>
      <c r="P208" s="360" t="str">
        <f ca="1">rescore_patient</f>
        <v/>
      </c>
      <c r="Q208" s="330" t="str">
        <f ca="1">quantity</f>
        <v/>
      </c>
      <c r="R208" s="281"/>
      <c r="S208" s="282"/>
      <c r="T208" s="282"/>
      <c r="U208" s="282"/>
      <c r="V208" s="305"/>
      <c r="W208" s="305"/>
      <c r="X208" s="305"/>
      <c r="Y208" s="282"/>
      <c r="Z208" s="282" t="e" vm="1">
        <f ca="1">_xlfn.IFS(AND(ISNUMBER(SEARCH("N?m l*", CUSTOMER[[#This Row],[Service Type]], 1)), CUSTOMER[[#This Row],[Count ST]] = TRUE), CUSTOMER[[#This Row],[Quantity]], AND($Y$10:$Y208 = TRUE, COUNTIFS($H$10:$H208, CUSTOMER[[#This Row],[Booking]], $J$10:$J208, CUSTOMER[[#This Row],[Order Date]], $F$10:$F208, "&lt;&gt;"&amp;"N?m l*")=1), 1, TRUE,  "")</f>
        <v>#NAME?</v>
      </c>
      <c r="AA208" s="282" t="b">
        <f t="shared" ca="1" si="4"/>
        <v>0</v>
      </c>
      <c r="AB208" s="305"/>
    </row>
    <row r="209" spans="1:28" x14ac:dyDescent="0.25">
      <c r="A209" s="281" t="str">
        <f ca="1">no.</f>
        <v/>
      </c>
      <c r="B209" s="281"/>
      <c r="C209" s="282"/>
      <c r="D209" s="282"/>
      <c r="E209" s="282" t="str">
        <f ca="1">position</f>
        <v/>
      </c>
      <c r="F209" s="282"/>
      <c r="G209" s="282"/>
      <c r="H209" s="282"/>
      <c r="I209" s="282"/>
      <c r="J209" s="335"/>
      <c r="K209" s="282"/>
      <c r="L209" s="282"/>
      <c r="M209" s="282"/>
      <c r="N209" s="282"/>
      <c r="O209" s="281"/>
      <c r="P209" s="360" t="str">
        <f ca="1">rescore_patient</f>
        <v/>
      </c>
      <c r="Q209" s="330" t="str">
        <f ca="1">quantity</f>
        <v/>
      </c>
      <c r="R209" s="281"/>
      <c r="S209" s="282"/>
      <c r="T209" s="282"/>
      <c r="U209" s="282"/>
      <c r="V209" s="305"/>
      <c r="W209" s="305"/>
      <c r="X209" s="305"/>
      <c r="Y209" s="282"/>
      <c r="Z209" s="282" t="e" vm="1">
        <f ca="1">_xlfn.IFS(AND(ISNUMBER(SEARCH("N?m l*", CUSTOMER[[#This Row],[Service Type]], 1)), CUSTOMER[[#This Row],[Count ST]] = TRUE), CUSTOMER[[#This Row],[Quantity]], AND($Y$10:$Y209 = TRUE, COUNTIFS($H$10:$H209, CUSTOMER[[#This Row],[Booking]], $J$10:$J209, CUSTOMER[[#This Row],[Order Date]], $F$10:$F209, "&lt;&gt;"&amp;"N?m l*")=1), 1, TRUE,  "")</f>
        <v>#NAME?</v>
      </c>
      <c r="AA209" s="282" t="b">
        <f t="shared" ca="1" si="4"/>
        <v>0</v>
      </c>
      <c r="AB209" s="305"/>
    </row>
    <row r="210" spans="1:28" x14ac:dyDescent="0.25">
      <c r="A210" s="281" t="str">
        <f ca="1">no.</f>
        <v/>
      </c>
      <c r="B210" s="281"/>
      <c r="C210" s="282"/>
      <c r="D210" s="282"/>
      <c r="E210" s="282" t="str">
        <f ca="1">position</f>
        <v/>
      </c>
      <c r="F210" s="282"/>
      <c r="G210" s="282"/>
      <c r="H210" s="282"/>
      <c r="I210" s="282"/>
      <c r="J210" s="335"/>
      <c r="K210" s="282"/>
      <c r="L210" s="282"/>
      <c r="M210" s="282"/>
      <c r="N210" s="282"/>
      <c r="O210" s="281"/>
      <c r="P210" s="360" t="str">
        <f ca="1">rescore_patient</f>
        <v/>
      </c>
      <c r="Q210" s="330" t="str">
        <f ca="1">quantity</f>
        <v/>
      </c>
      <c r="R210" s="281"/>
      <c r="S210" s="282"/>
      <c r="T210" s="282"/>
      <c r="U210" s="282"/>
      <c r="V210" s="305"/>
      <c r="W210" s="305"/>
      <c r="X210" s="305"/>
      <c r="Y210" s="282"/>
      <c r="Z210" s="282" t="e" vm="1">
        <f ca="1">_xlfn.IFS(AND(ISNUMBER(SEARCH("N?m l*", CUSTOMER[[#This Row],[Service Type]], 1)), CUSTOMER[[#This Row],[Count ST]] = TRUE), CUSTOMER[[#This Row],[Quantity]], AND($Y$10:$Y210 = TRUE, COUNTIFS($H$10:$H210, CUSTOMER[[#This Row],[Booking]], $J$10:$J210, CUSTOMER[[#This Row],[Order Date]], $F$10:$F210, "&lt;&gt;"&amp;"N?m l*")=1), 1, TRUE,  "")</f>
        <v>#NAME?</v>
      </c>
      <c r="AA210" s="282" t="b">
        <f t="shared" ca="1" si="4"/>
        <v>0</v>
      </c>
      <c r="AB210" s="305"/>
    </row>
    <row r="211" spans="1:28" x14ac:dyDescent="0.25">
      <c r="A211" s="281" t="str">
        <f ca="1">no.</f>
        <v/>
      </c>
      <c r="B211" s="281"/>
      <c r="C211" s="282"/>
      <c r="D211" s="282"/>
      <c r="E211" s="282" t="str">
        <f ca="1">position</f>
        <v/>
      </c>
      <c r="F211" s="282"/>
      <c r="G211" s="282"/>
      <c r="H211" s="282"/>
      <c r="I211" s="282"/>
      <c r="J211" s="335"/>
      <c r="K211" s="282"/>
      <c r="L211" s="282"/>
      <c r="M211" s="282"/>
      <c r="N211" s="282"/>
      <c r="O211" s="281"/>
      <c r="P211" s="360" t="str">
        <f ca="1">rescore_patient</f>
        <v/>
      </c>
      <c r="Q211" s="330" t="str">
        <f ca="1">quantity</f>
        <v/>
      </c>
      <c r="R211" s="281"/>
      <c r="S211" s="282"/>
      <c r="T211" s="282"/>
      <c r="U211" s="282"/>
      <c r="V211" s="305"/>
      <c r="W211" s="305"/>
      <c r="X211" s="305"/>
      <c r="Y211" s="282"/>
      <c r="Z211" s="282" t="e" vm="1">
        <f ca="1">_xlfn.IFS(AND(ISNUMBER(SEARCH("N?m l*", CUSTOMER[[#This Row],[Service Type]], 1)), CUSTOMER[[#This Row],[Count ST]] = TRUE), CUSTOMER[[#This Row],[Quantity]], AND($Y$10:$Y211 = TRUE, COUNTIFS($H$10:$H211, CUSTOMER[[#This Row],[Booking]], $J$10:$J211, CUSTOMER[[#This Row],[Order Date]], $F$10:$F211, "&lt;&gt;"&amp;"N?m l*")=1), 1, TRUE,  "")</f>
        <v>#NAME?</v>
      </c>
      <c r="AA211" s="282" t="b">
        <f t="shared" ca="1" si="4"/>
        <v>0</v>
      </c>
      <c r="AB211" s="305"/>
    </row>
    <row r="212" spans="1:28" x14ac:dyDescent="0.25">
      <c r="A212" s="281" t="str">
        <f ca="1">no.</f>
        <v/>
      </c>
      <c r="B212" s="281"/>
      <c r="C212" s="282"/>
      <c r="D212" s="282"/>
      <c r="E212" s="282" t="str">
        <f ca="1">position</f>
        <v/>
      </c>
      <c r="F212" s="282"/>
      <c r="G212" s="282"/>
      <c r="H212" s="282"/>
      <c r="I212" s="282"/>
      <c r="J212" s="335"/>
      <c r="K212" s="282"/>
      <c r="L212" s="282"/>
      <c r="M212" s="282"/>
      <c r="N212" s="282"/>
      <c r="O212" s="281"/>
      <c r="P212" s="360" t="str">
        <f ca="1">rescore_patient</f>
        <v/>
      </c>
      <c r="Q212" s="330" t="str">
        <f ca="1">quantity</f>
        <v/>
      </c>
      <c r="R212" s="281"/>
      <c r="S212" s="282"/>
      <c r="T212" s="282"/>
      <c r="U212" s="282"/>
      <c r="V212" s="305"/>
      <c r="W212" s="305"/>
      <c r="X212" s="305"/>
      <c r="Y212" s="282"/>
      <c r="Z212" s="282" t="e" vm="1">
        <f ca="1">_xlfn.IFS(AND(ISNUMBER(SEARCH("N?m l*", CUSTOMER[[#This Row],[Service Type]], 1)), CUSTOMER[[#This Row],[Count ST]] = TRUE), CUSTOMER[[#This Row],[Quantity]], AND($Y$10:$Y212 = TRUE, COUNTIFS($H$10:$H212, CUSTOMER[[#This Row],[Booking]], $J$10:$J212, CUSTOMER[[#This Row],[Order Date]], $F$10:$F212, "&lt;&gt;"&amp;"N?m l*")=1), 1, TRUE,  "")</f>
        <v>#NAME?</v>
      </c>
      <c r="AA212" s="282" t="b">
        <f t="shared" ca="1" si="4"/>
        <v>0</v>
      </c>
      <c r="AB212" s="305"/>
    </row>
    <row r="213" spans="1:28" x14ac:dyDescent="0.25">
      <c r="A213" s="281" t="str">
        <f ca="1">no.</f>
        <v/>
      </c>
      <c r="B213" s="281"/>
      <c r="C213" s="282"/>
      <c r="D213" s="282"/>
      <c r="E213" s="282" t="str">
        <f ca="1">position</f>
        <v/>
      </c>
      <c r="F213" s="282"/>
      <c r="G213" s="282"/>
      <c r="H213" s="282"/>
      <c r="I213" s="282"/>
      <c r="J213" s="335"/>
      <c r="K213" s="282"/>
      <c r="L213" s="282"/>
      <c r="M213" s="282"/>
      <c r="N213" s="282"/>
      <c r="O213" s="281"/>
      <c r="P213" s="360" t="str">
        <f ca="1">rescore_patient</f>
        <v/>
      </c>
      <c r="Q213" s="330" t="str">
        <f ca="1">quantity</f>
        <v/>
      </c>
      <c r="R213" s="281"/>
      <c r="S213" s="282"/>
      <c r="T213" s="282"/>
      <c r="U213" s="282"/>
      <c r="V213" s="305"/>
      <c r="W213" s="305"/>
      <c r="X213" s="305"/>
      <c r="Y213" s="282"/>
      <c r="Z213" s="282" t="e" vm="1">
        <f ca="1">_xlfn.IFS(AND(ISNUMBER(SEARCH("N?m l*", CUSTOMER[[#This Row],[Service Type]], 1)), CUSTOMER[[#This Row],[Count ST]] = TRUE), CUSTOMER[[#This Row],[Quantity]], AND($Y$10:$Y213 = TRUE, COUNTIFS($H$10:$H213, CUSTOMER[[#This Row],[Booking]], $J$10:$J213, CUSTOMER[[#This Row],[Order Date]], $F$10:$F213, "&lt;&gt;"&amp;"N?m l*")=1), 1, TRUE,  "")</f>
        <v>#NAME?</v>
      </c>
      <c r="AA213" s="282" t="b">
        <f t="shared" ca="1" si="4"/>
        <v>0</v>
      </c>
      <c r="AB213" s="305"/>
    </row>
    <row r="214" spans="1:28" x14ac:dyDescent="0.25">
      <c r="A214" s="281" t="str">
        <f ca="1">no.</f>
        <v/>
      </c>
      <c r="B214" s="281"/>
      <c r="C214" s="282"/>
      <c r="D214" s="282"/>
      <c r="E214" s="282" t="str">
        <f ca="1">position</f>
        <v/>
      </c>
      <c r="F214" s="282"/>
      <c r="G214" s="282"/>
      <c r="H214" s="282"/>
      <c r="I214" s="282"/>
      <c r="J214" s="335"/>
      <c r="K214" s="282"/>
      <c r="L214" s="282"/>
      <c r="M214" s="282"/>
      <c r="N214" s="282"/>
      <c r="O214" s="281"/>
      <c r="P214" s="360" t="str">
        <f ca="1">rescore_patient</f>
        <v/>
      </c>
      <c r="Q214" s="330" t="str">
        <f ca="1">quantity</f>
        <v/>
      </c>
      <c r="R214" s="281"/>
      <c r="S214" s="282"/>
      <c r="T214" s="282"/>
      <c r="U214" s="282"/>
      <c r="V214" s="305"/>
      <c r="W214" s="305"/>
      <c r="X214" s="305"/>
      <c r="Y214" s="282"/>
      <c r="Z214" s="282" t="e" vm="1">
        <f ca="1">_xlfn.IFS(AND(ISNUMBER(SEARCH("N?m l*", CUSTOMER[[#This Row],[Service Type]], 1)), CUSTOMER[[#This Row],[Count ST]] = TRUE), CUSTOMER[[#This Row],[Quantity]], AND($Y$10:$Y214 = TRUE, COUNTIFS($H$10:$H214, CUSTOMER[[#This Row],[Booking]], $J$10:$J214, CUSTOMER[[#This Row],[Order Date]], $F$10:$F214, "&lt;&gt;"&amp;"N?m l*")=1), 1, TRUE,  "")</f>
        <v>#NAME?</v>
      </c>
      <c r="AA214" s="282" t="b">
        <f t="shared" ca="1" si="4"/>
        <v>0</v>
      </c>
      <c r="AB214" s="305"/>
    </row>
    <row r="215" spans="1:28" x14ac:dyDescent="0.25">
      <c r="A215" s="281" t="str">
        <f ca="1">no.</f>
        <v/>
      </c>
      <c r="B215" s="281"/>
      <c r="C215" s="282"/>
      <c r="D215" s="282"/>
      <c r="E215" s="282" t="str">
        <f ca="1">position</f>
        <v/>
      </c>
      <c r="F215" s="282"/>
      <c r="G215" s="282"/>
      <c r="H215" s="282"/>
      <c r="I215" s="282"/>
      <c r="J215" s="335"/>
      <c r="K215" s="282"/>
      <c r="L215" s="282"/>
      <c r="M215" s="282"/>
      <c r="N215" s="282"/>
      <c r="O215" s="281"/>
      <c r="P215" s="360" t="str">
        <f ca="1">rescore_patient</f>
        <v/>
      </c>
      <c r="Q215" s="330" t="str">
        <f ca="1">quantity</f>
        <v/>
      </c>
      <c r="R215" s="281"/>
      <c r="S215" s="282"/>
      <c r="T215" s="282"/>
      <c r="U215" s="282"/>
      <c r="V215" s="305"/>
      <c r="W215" s="305"/>
      <c r="X215" s="305"/>
      <c r="Y215" s="282"/>
      <c r="Z215" s="282" t="e" vm="1">
        <f ca="1">_xlfn.IFS(AND(ISNUMBER(SEARCH("N?m l*", CUSTOMER[[#This Row],[Service Type]], 1)), CUSTOMER[[#This Row],[Count ST]] = TRUE), CUSTOMER[[#This Row],[Quantity]], AND($Y$10:$Y215 = TRUE, COUNTIFS($H$10:$H215, CUSTOMER[[#This Row],[Booking]], $J$10:$J215, CUSTOMER[[#This Row],[Order Date]], $F$10:$F215, "&lt;&gt;"&amp;"N?m l*")=1), 1, TRUE,  "")</f>
        <v>#NAME?</v>
      </c>
      <c r="AA215" s="282" t="b">
        <f t="shared" ca="1" si="4"/>
        <v>0</v>
      </c>
      <c r="AB215" s="305"/>
    </row>
    <row r="216" spans="1:28" x14ac:dyDescent="0.25">
      <c r="A216" s="281" t="str">
        <f ca="1">no.</f>
        <v/>
      </c>
      <c r="B216" s="281"/>
      <c r="C216" s="282"/>
      <c r="D216" s="282"/>
      <c r="E216" s="282" t="str">
        <f ca="1">position</f>
        <v/>
      </c>
      <c r="F216" s="282"/>
      <c r="G216" s="282"/>
      <c r="H216" s="282"/>
      <c r="I216" s="282"/>
      <c r="J216" s="335"/>
      <c r="K216" s="282"/>
      <c r="L216" s="282"/>
      <c r="M216" s="282"/>
      <c r="N216" s="282"/>
      <c r="O216" s="281"/>
      <c r="P216" s="360" t="str">
        <f ca="1">rescore_patient</f>
        <v/>
      </c>
      <c r="Q216" s="330" t="str">
        <f ca="1">quantity</f>
        <v/>
      </c>
      <c r="R216" s="281"/>
      <c r="S216" s="282"/>
      <c r="T216" s="282"/>
      <c r="U216" s="282"/>
      <c r="V216" s="305"/>
      <c r="W216" s="305"/>
      <c r="X216" s="305"/>
      <c r="Y216" s="282"/>
      <c r="Z216" s="282" t="e" vm="1">
        <f ca="1">_xlfn.IFS(AND(ISNUMBER(SEARCH("N?m l*", CUSTOMER[[#This Row],[Service Type]], 1)), CUSTOMER[[#This Row],[Count ST]] = TRUE), CUSTOMER[[#This Row],[Quantity]], AND($Y$10:$Y216 = TRUE, COUNTIFS($H$10:$H216, CUSTOMER[[#This Row],[Booking]], $J$10:$J216, CUSTOMER[[#This Row],[Order Date]], $F$10:$F216, "&lt;&gt;"&amp;"N?m l*")=1), 1, TRUE,  "")</f>
        <v>#NAME?</v>
      </c>
      <c r="AA216" s="282" t="b">
        <f t="shared" ca="1" si="4"/>
        <v>0</v>
      </c>
      <c r="AB216" s="305"/>
    </row>
    <row r="217" spans="1:28" x14ac:dyDescent="0.25">
      <c r="A217" s="281" t="str">
        <f ca="1">no.</f>
        <v/>
      </c>
      <c r="B217" s="281"/>
      <c r="C217" s="282"/>
      <c r="D217" s="282"/>
      <c r="E217" s="282" t="str">
        <f ca="1">position</f>
        <v/>
      </c>
      <c r="F217" s="282"/>
      <c r="G217" s="282"/>
      <c r="H217" s="282"/>
      <c r="I217" s="282"/>
      <c r="J217" s="335"/>
      <c r="K217" s="282"/>
      <c r="L217" s="282"/>
      <c r="M217" s="282"/>
      <c r="N217" s="282"/>
      <c r="O217" s="281"/>
      <c r="P217" s="360" t="str">
        <f ca="1">rescore_patient</f>
        <v/>
      </c>
      <c r="Q217" s="330" t="str">
        <f ca="1">quantity</f>
        <v/>
      </c>
      <c r="R217" s="281"/>
      <c r="S217" s="282"/>
      <c r="T217" s="282"/>
      <c r="U217" s="282"/>
      <c r="V217" s="305"/>
      <c r="W217" s="305"/>
      <c r="X217" s="305"/>
      <c r="Y217" s="282"/>
      <c r="Z217" s="282" t="e" vm="1">
        <f ca="1">_xlfn.IFS(AND(ISNUMBER(SEARCH("N?m l*", CUSTOMER[[#This Row],[Service Type]], 1)), CUSTOMER[[#This Row],[Count ST]] = TRUE), CUSTOMER[[#This Row],[Quantity]], AND($Y$10:$Y217 = TRUE, COUNTIFS($H$10:$H217, CUSTOMER[[#This Row],[Booking]], $J$10:$J217, CUSTOMER[[#This Row],[Order Date]], $F$10:$F217, "&lt;&gt;"&amp;"N?m l*")=1), 1, TRUE,  "")</f>
        <v>#NAME?</v>
      </c>
      <c r="AA217" s="282" t="b">
        <f t="shared" ca="1" si="4"/>
        <v>0</v>
      </c>
      <c r="AB217" s="305"/>
    </row>
    <row r="218" spans="1:28" x14ac:dyDescent="0.25">
      <c r="A218" s="281" t="str">
        <f ca="1">no.</f>
        <v/>
      </c>
      <c r="B218" s="281"/>
      <c r="C218" s="282"/>
      <c r="D218" s="282"/>
      <c r="E218" s="282" t="str">
        <f ca="1">position</f>
        <v/>
      </c>
      <c r="F218" s="282"/>
      <c r="G218" s="282"/>
      <c r="H218" s="282"/>
      <c r="I218" s="282"/>
      <c r="J218" s="335"/>
      <c r="K218" s="282"/>
      <c r="L218" s="282"/>
      <c r="M218" s="282"/>
      <c r="N218" s="282"/>
      <c r="O218" s="281"/>
      <c r="P218" s="360" t="str">
        <f ca="1">rescore_patient</f>
        <v/>
      </c>
      <c r="Q218" s="330" t="str">
        <f ca="1">quantity</f>
        <v/>
      </c>
      <c r="R218" s="281"/>
      <c r="S218" s="282"/>
      <c r="T218" s="282"/>
      <c r="U218" s="282"/>
      <c r="V218" s="305"/>
      <c r="W218" s="305"/>
      <c r="X218" s="305"/>
      <c r="Y218" s="282"/>
      <c r="Z218" s="282" t="e" vm="1">
        <f ca="1">_xlfn.IFS(AND(ISNUMBER(SEARCH("N?m l*", CUSTOMER[[#This Row],[Service Type]], 1)), CUSTOMER[[#This Row],[Count ST]] = TRUE), CUSTOMER[[#This Row],[Quantity]], AND($Y$10:$Y218 = TRUE, COUNTIFS($H$10:$H218, CUSTOMER[[#This Row],[Booking]], $J$10:$J218, CUSTOMER[[#This Row],[Order Date]], $F$10:$F218, "&lt;&gt;"&amp;"N?m l*")=1), 1, TRUE,  "")</f>
        <v>#NAME?</v>
      </c>
      <c r="AA218" s="282" t="b">
        <f t="shared" ca="1" si="4"/>
        <v>0</v>
      </c>
      <c r="AB218" s="305"/>
    </row>
    <row r="219" spans="1:28" x14ac:dyDescent="0.25">
      <c r="A219" s="281" t="str">
        <f ca="1">no.</f>
        <v/>
      </c>
      <c r="B219" s="281"/>
      <c r="C219" s="282"/>
      <c r="D219" s="282"/>
      <c r="E219" s="282" t="str">
        <f ca="1">position</f>
        <v/>
      </c>
      <c r="F219" s="282"/>
      <c r="G219" s="282"/>
      <c r="H219" s="282"/>
      <c r="I219" s="282"/>
      <c r="J219" s="335"/>
      <c r="K219" s="282"/>
      <c r="L219" s="282"/>
      <c r="M219" s="282"/>
      <c r="N219" s="282"/>
      <c r="O219" s="281"/>
      <c r="P219" s="360" t="str">
        <f ca="1">rescore_patient</f>
        <v/>
      </c>
      <c r="Q219" s="330" t="str">
        <f ca="1">quantity</f>
        <v/>
      </c>
      <c r="R219" s="281"/>
      <c r="S219" s="282"/>
      <c r="T219" s="282"/>
      <c r="U219" s="282"/>
      <c r="V219" s="305"/>
      <c r="W219" s="305"/>
      <c r="X219" s="305"/>
      <c r="Y219" s="282"/>
      <c r="Z219" s="282" t="e" vm="1">
        <f ca="1">_xlfn.IFS(AND(ISNUMBER(SEARCH("N?m l*", CUSTOMER[[#This Row],[Service Type]], 1)), CUSTOMER[[#This Row],[Count ST]] = TRUE), CUSTOMER[[#This Row],[Quantity]], AND($Y$10:$Y219 = TRUE, COUNTIFS($H$10:$H219, CUSTOMER[[#This Row],[Booking]], $J$10:$J219, CUSTOMER[[#This Row],[Order Date]], $F$10:$F219, "&lt;&gt;"&amp;"N?m l*")=1), 1, TRUE,  "")</f>
        <v>#NAME?</v>
      </c>
      <c r="AA219" s="282" t="b">
        <f t="shared" ca="1" si="4"/>
        <v>0</v>
      </c>
      <c r="AB219" s="305"/>
    </row>
    <row r="220" spans="1:28" x14ac:dyDescent="0.25">
      <c r="A220" s="281" t="str">
        <f ca="1">no.</f>
        <v/>
      </c>
      <c r="B220" s="281"/>
      <c r="C220" s="282"/>
      <c r="D220" s="282"/>
      <c r="E220" s="282" t="str">
        <f ca="1">position</f>
        <v/>
      </c>
      <c r="F220" s="282"/>
      <c r="G220" s="282"/>
      <c r="H220" s="282"/>
      <c r="I220" s="282"/>
      <c r="J220" s="335"/>
      <c r="K220" s="282"/>
      <c r="L220" s="282"/>
      <c r="M220" s="282"/>
      <c r="N220" s="282"/>
      <c r="O220" s="281"/>
      <c r="P220" s="360" t="str">
        <f ca="1">rescore_patient</f>
        <v/>
      </c>
      <c r="Q220" s="330" t="str">
        <f ca="1">quantity</f>
        <v/>
      </c>
      <c r="R220" s="281"/>
      <c r="S220" s="282"/>
      <c r="T220" s="282"/>
      <c r="U220" s="282"/>
      <c r="V220" s="305"/>
      <c r="W220" s="305"/>
      <c r="X220" s="305"/>
      <c r="Y220" s="282"/>
      <c r="Z220" s="282" t="e" vm="1">
        <f ca="1">_xlfn.IFS(AND(ISNUMBER(SEARCH("N?m l*", CUSTOMER[[#This Row],[Service Type]], 1)), CUSTOMER[[#This Row],[Count ST]] = TRUE), CUSTOMER[[#This Row],[Quantity]], AND($Y$10:$Y220 = TRUE, COUNTIFS($H$10:$H220, CUSTOMER[[#This Row],[Booking]], $J$10:$J220, CUSTOMER[[#This Row],[Order Date]], $F$10:$F220, "&lt;&gt;"&amp;"N?m l*")=1), 1, TRUE,  "")</f>
        <v>#NAME?</v>
      </c>
      <c r="AA220" s="282" t="b">
        <f t="shared" ca="1" si="4"/>
        <v>0</v>
      </c>
      <c r="AB220" s="305"/>
    </row>
    <row r="221" spans="1:28" x14ac:dyDescent="0.25">
      <c r="A221" s="281" t="str">
        <f ca="1">no.</f>
        <v/>
      </c>
      <c r="B221" s="281"/>
      <c r="C221" s="282"/>
      <c r="D221" s="282"/>
      <c r="E221" s="282" t="str">
        <f ca="1">position</f>
        <v/>
      </c>
      <c r="F221" s="282"/>
      <c r="G221" s="282"/>
      <c r="H221" s="282"/>
      <c r="I221" s="282"/>
      <c r="J221" s="335"/>
      <c r="K221" s="282"/>
      <c r="L221" s="282"/>
      <c r="M221" s="282"/>
      <c r="N221" s="282"/>
      <c r="O221" s="281"/>
      <c r="P221" s="360" t="str">
        <f ca="1">rescore_patient</f>
        <v/>
      </c>
      <c r="Q221" s="330" t="str">
        <f ca="1">quantity</f>
        <v/>
      </c>
      <c r="R221" s="281"/>
      <c r="S221" s="282"/>
      <c r="T221" s="282"/>
      <c r="U221" s="282"/>
      <c r="V221" s="305"/>
      <c r="W221" s="305"/>
      <c r="X221" s="305"/>
      <c r="Y221" s="282"/>
      <c r="Z221" s="282" t="e" vm="1">
        <f ca="1">_xlfn.IFS(AND(ISNUMBER(SEARCH("N?m l*", CUSTOMER[[#This Row],[Service Type]], 1)), CUSTOMER[[#This Row],[Count ST]] = TRUE), CUSTOMER[[#This Row],[Quantity]], AND($Y$10:$Y221 = TRUE, COUNTIFS($H$10:$H221, CUSTOMER[[#This Row],[Booking]], $J$10:$J221, CUSTOMER[[#This Row],[Order Date]], $F$10:$F221, "&lt;&gt;"&amp;"N?m l*")=1), 1, TRUE,  "")</f>
        <v>#NAME?</v>
      </c>
      <c r="AA221" s="282" t="b">
        <f t="shared" ca="1" si="4"/>
        <v>0</v>
      </c>
      <c r="AB221" s="305"/>
    </row>
    <row r="222" spans="1:28" x14ac:dyDescent="0.25">
      <c r="A222" s="281" t="str">
        <f ca="1">no.</f>
        <v/>
      </c>
      <c r="B222" s="281"/>
      <c r="C222" s="282"/>
      <c r="D222" s="282"/>
      <c r="E222" s="282" t="str">
        <f ca="1">position</f>
        <v/>
      </c>
      <c r="F222" s="282"/>
      <c r="G222" s="282"/>
      <c r="H222" s="282"/>
      <c r="I222" s="282"/>
      <c r="J222" s="335"/>
      <c r="K222" s="282"/>
      <c r="L222" s="282"/>
      <c r="M222" s="282"/>
      <c r="N222" s="282"/>
      <c r="O222" s="281"/>
      <c r="P222" s="360" t="str">
        <f ca="1">rescore_patient</f>
        <v/>
      </c>
      <c r="Q222" s="330" t="str">
        <f ca="1">quantity</f>
        <v/>
      </c>
      <c r="R222" s="281"/>
      <c r="S222" s="282"/>
      <c r="T222" s="282"/>
      <c r="U222" s="282"/>
      <c r="V222" s="305"/>
      <c r="W222" s="305"/>
      <c r="X222" s="305"/>
      <c r="Y222" s="282"/>
      <c r="Z222" s="282" t="e" vm="1">
        <f ca="1">_xlfn.IFS(AND(ISNUMBER(SEARCH("N?m l*", CUSTOMER[[#This Row],[Service Type]], 1)), CUSTOMER[[#This Row],[Count ST]] = TRUE), CUSTOMER[[#This Row],[Quantity]], AND($Y$10:$Y222 = TRUE, COUNTIFS($H$10:$H222, CUSTOMER[[#This Row],[Booking]], $J$10:$J222, CUSTOMER[[#This Row],[Order Date]], $F$10:$F222, "&lt;&gt;"&amp;"N?m l*")=1), 1, TRUE,  "")</f>
        <v>#NAME?</v>
      </c>
      <c r="AA222" s="282" t="b">
        <f t="shared" ca="1" si="4"/>
        <v>0</v>
      </c>
      <c r="AB222" s="305"/>
    </row>
    <row r="223" spans="1:28" x14ac:dyDescent="0.25">
      <c r="A223" s="281" t="str">
        <f ca="1">no.</f>
        <v/>
      </c>
      <c r="B223" s="281"/>
      <c r="C223" s="282"/>
      <c r="D223" s="282"/>
      <c r="E223" s="282" t="str">
        <f ca="1">position</f>
        <v/>
      </c>
      <c r="F223" s="282"/>
      <c r="G223" s="282"/>
      <c r="H223" s="282"/>
      <c r="I223" s="282"/>
      <c r="J223" s="335"/>
      <c r="K223" s="282"/>
      <c r="L223" s="282"/>
      <c r="M223" s="282"/>
      <c r="N223" s="282"/>
      <c r="O223" s="281"/>
      <c r="P223" s="360" t="str">
        <f ca="1">rescore_patient</f>
        <v/>
      </c>
      <c r="Q223" s="330" t="str">
        <f ca="1">quantity</f>
        <v/>
      </c>
      <c r="R223" s="281"/>
      <c r="S223" s="282"/>
      <c r="T223" s="282"/>
      <c r="U223" s="282"/>
      <c r="V223" s="305"/>
      <c r="W223" s="305"/>
      <c r="X223" s="305"/>
      <c r="Y223" s="282"/>
      <c r="Z223" s="282" t="e" vm="1">
        <f ca="1">_xlfn.IFS(AND(ISNUMBER(SEARCH("N?m l*", CUSTOMER[[#This Row],[Service Type]], 1)), CUSTOMER[[#This Row],[Count ST]] = TRUE), CUSTOMER[[#This Row],[Quantity]], AND($Y$10:$Y223 = TRUE, COUNTIFS($H$10:$H223, CUSTOMER[[#This Row],[Booking]], $J$10:$J223, CUSTOMER[[#This Row],[Order Date]], $F$10:$F223, "&lt;&gt;"&amp;"N?m l*")=1), 1, TRUE,  "")</f>
        <v>#NAME?</v>
      </c>
      <c r="AA223" s="282" t="b">
        <f t="shared" ca="1" si="4"/>
        <v>0</v>
      </c>
      <c r="AB223" s="305"/>
    </row>
    <row r="224" spans="1:28" x14ac:dyDescent="0.25">
      <c r="A224" s="281" t="str">
        <f ca="1">no.</f>
        <v/>
      </c>
      <c r="B224" s="281"/>
      <c r="C224" s="282"/>
      <c r="D224" s="282"/>
      <c r="E224" s="282" t="str">
        <f ca="1">position</f>
        <v/>
      </c>
      <c r="F224" s="282"/>
      <c r="G224" s="282"/>
      <c r="H224" s="282"/>
      <c r="I224" s="282"/>
      <c r="J224" s="335"/>
      <c r="K224" s="282"/>
      <c r="L224" s="282"/>
      <c r="M224" s="282"/>
      <c r="N224" s="282"/>
      <c r="O224" s="281"/>
      <c r="P224" s="360" t="str">
        <f ca="1">rescore_patient</f>
        <v/>
      </c>
      <c r="Q224" s="330" t="str">
        <f ca="1">quantity</f>
        <v/>
      </c>
      <c r="R224" s="281"/>
      <c r="S224" s="282"/>
      <c r="T224" s="282"/>
      <c r="U224" s="282"/>
      <c r="V224" s="305"/>
      <c r="W224" s="305"/>
      <c r="X224" s="305"/>
      <c r="Y224" s="282"/>
      <c r="Z224" s="282" t="e" vm="1">
        <f ca="1">_xlfn.IFS(AND(ISNUMBER(SEARCH("N?m l*", CUSTOMER[[#This Row],[Service Type]], 1)), CUSTOMER[[#This Row],[Count ST]] = TRUE), CUSTOMER[[#This Row],[Quantity]], AND($Y$10:$Y224 = TRUE, COUNTIFS($H$10:$H224, CUSTOMER[[#This Row],[Booking]], $J$10:$J224, CUSTOMER[[#This Row],[Order Date]], $F$10:$F224, "&lt;&gt;"&amp;"N?m l*")=1), 1, TRUE,  "")</f>
        <v>#NAME?</v>
      </c>
      <c r="AA224" s="282" t="b">
        <f t="shared" ca="1" si="4"/>
        <v>0</v>
      </c>
      <c r="AB224" s="305"/>
    </row>
    <row r="225" spans="1:28" x14ac:dyDescent="0.25">
      <c r="A225" s="281" t="str">
        <f ca="1">no.</f>
        <v/>
      </c>
      <c r="B225" s="281"/>
      <c r="C225" s="282"/>
      <c r="D225" s="282"/>
      <c r="E225" s="282" t="str">
        <f ca="1">position</f>
        <v/>
      </c>
      <c r="F225" s="282"/>
      <c r="G225" s="282"/>
      <c r="H225" s="282"/>
      <c r="I225" s="282"/>
      <c r="J225" s="335"/>
      <c r="K225" s="282"/>
      <c r="L225" s="282"/>
      <c r="M225" s="282"/>
      <c r="N225" s="282"/>
      <c r="O225" s="281"/>
      <c r="P225" s="360" t="str">
        <f ca="1">rescore_patient</f>
        <v/>
      </c>
      <c r="Q225" s="330" t="str">
        <f ca="1">quantity</f>
        <v/>
      </c>
      <c r="R225" s="281"/>
      <c r="S225" s="282"/>
      <c r="T225" s="282"/>
      <c r="U225" s="282"/>
      <c r="V225" s="305"/>
      <c r="W225" s="305"/>
      <c r="X225" s="305"/>
      <c r="Y225" s="282"/>
      <c r="Z225" s="282" t="e" vm="1">
        <f ca="1">_xlfn.IFS(AND(ISNUMBER(SEARCH("N?m l*", CUSTOMER[[#This Row],[Service Type]], 1)), CUSTOMER[[#This Row],[Count ST]] = TRUE), CUSTOMER[[#This Row],[Quantity]], AND($Y$10:$Y225 = TRUE, COUNTIFS($H$10:$H225, CUSTOMER[[#This Row],[Booking]], $J$10:$J225, CUSTOMER[[#This Row],[Order Date]], $F$10:$F225, "&lt;&gt;"&amp;"N?m l*")=1), 1, TRUE,  "")</f>
        <v>#NAME?</v>
      </c>
      <c r="AA225" s="282" t="b">
        <f t="shared" ca="1" si="4"/>
        <v>0</v>
      </c>
      <c r="AB225" s="305"/>
    </row>
    <row r="226" spans="1:28" x14ac:dyDescent="0.25">
      <c r="A226" s="281" t="str">
        <f ca="1">no.</f>
        <v/>
      </c>
      <c r="B226" s="281"/>
      <c r="C226" s="282"/>
      <c r="D226" s="282"/>
      <c r="E226" s="282" t="str">
        <f ca="1">position</f>
        <v/>
      </c>
      <c r="F226" s="282"/>
      <c r="G226" s="282"/>
      <c r="H226" s="282"/>
      <c r="I226" s="282"/>
      <c r="J226" s="335"/>
      <c r="K226" s="282"/>
      <c r="L226" s="282"/>
      <c r="M226" s="282"/>
      <c r="N226" s="282"/>
      <c r="O226" s="281"/>
      <c r="P226" s="360" t="str">
        <f ca="1">rescore_patient</f>
        <v/>
      </c>
      <c r="Q226" s="330" t="str">
        <f ca="1">quantity</f>
        <v/>
      </c>
      <c r="R226" s="281"/>
      <c r="S226" s="282"/>
      <c r="T226" s="282"/>
      <c r="U226" s="282"/>
      <c r="V226" s="305"/>
      <c r="W226" s="305"/>
      <c r="X226" s="305"/>
      <c r="Y226" s="282"/>
      <c r="Z226" s="282" t="e" vm="1">
        <f ca="1">_xlfn.IFS(AND(ISNUMBER(SEARCH("N?m l*", CUSTOMER[[#This Row],[Service Type]], 1)), CUSTOMER[[#This Row],[Count ST]] = TRUE), CUSTOMER[[#This Row],[Quantity]], AND($Y$10:$Y226 = TRUE, COUNTIFS($H$10:$H226, CUSTOMER[[#This Row],[Booking]], $J$10:$J226, CUSTOMER[[#This Row],[Order Date]], $F$10:$F226, "&lt;&gt;"&amp;"N?m l*")=1), 1, TRUE,  "")</f>
        <v>#NAME?</v>
      </c>
      <c r="AA226" s="282" t="b">
        <f t="shared" ca="1" si="4"/>
        <v>0</v>
      </c>
      <c r="AB226" s="305"/>
    </row>
    <row r="227" spans="1:28" x14ac:dyDescent="0.25">
      <c r="A227" s="281" t="str">
        <f ca="1">no.</f>
        <v/>
      </c>
      <c r="B227" s="281"/>
      <c r="C227" s="282"/>
      <c r="D227" s="282"/>
      <c r="E227" s="282" t="str">
        <f ca="1">position</f>
        <v/>
      </c>
      <c r="F227" s="282"/>
      <c r="G227" s="282"/>
      <c r="H227" s="282"/>
      <c r="I227" s="282"/>
      <c r="J227" s="335"/>
      <c r="K227" s="282"/>
      <c r="L227" s="282"/>
      <c r="M227" s="282"/>
      <c r="N227" s="282"/>
      <c r="O227" s="281"/>
      <c r="P227" s="360" t="str">
        <f ca="1">rescore_patient</f>
        <v/>
      </c>
      <c r="Q227" s="330" t="str">
        <f ca="1">quantity</f>
        <v/>
      </c>
      <c r="R227" s="281"/>
      <c r="S227" s="282"/>
      <c r="T227" s="282"/>
      <c r="U227" s="282"/>
      <c r="V227" s="305"/>
      <c r="W227" s="305"/>
      <c r="X227" s="305"/>
      <c r="Y227" s="282"/>
      <c r="Z227" s="282" t="e" vm="1">
        <f ca="1">_xlfn.IFS(AND(ISNUMBER(SEARCH("N?m l*", CUSTOMER[[#This Row],[Service Type]], 1)), CUSTOMER[[#This Row],[Count ST]] = TRUE), CUSTOMER[[#This Row],[Quantity]], AND($Y$10:$Y227 = TRUE, COUNTIFS($H$10:$H227, CUSTOMER[[#This Row],[Booking]], $J$10:$J227, CUSTOMER[[#This Row],[Order Date]], $F$10:$F227, "&lt;&gt;"&amp;"N?m l*")=1), 1, TRUE,  "")</f>
        <v>#NAME?</v>
      </c>
      <c r="AA227" s="282" t="b">
        <f t="shared" ca="1" si="4"/>
        <v>0</v>
      </c>
      <c r="AB227" s="305"/>
    </row>
    <row r="228" spans="1:28" x14ac:dyDescent="0.25">
      <c r="A228" s="281" t="str">
        <f ca="1">no.</f>
        <v/>
      </c>
      <c r="B228" s="281"/>
      <c r="C228" s="282"/>
      <c r="D228" s="282"/>
      <c r="E228" s="282" t="str">
        <f ca="1">position</f>
        <v/>
      </c>
      <c r="F228" s="282"/>
      <c r="G228" s="282"/>
      <c r="H228" s="282"/>
      <c r="I228" s="282"/>
      <c r="J228" s="335"/>
      <c r="K228" s="282"/>
      <c r="L228" s="282"/>
      <c r="M228" s="282"/>
      <c r="N228" s="282"/>
      <c r="O228" s="281"/>
      <c r="P228" s="360" t="str">
        <f ca="1">rescore_patient</f>
        <v/>
      </c>
      <c r="Q228" s="330" t="str">
        <f ca="1">quantity</f>
        <v/>
      </c>
      <c r="R228" s="281"/>
      <c r="S228" s="282"/>
      <c r="T228" s="282"/>
      <c r="U228" s="282"/>
      <c r="V228" s="305"/>
      <c r="W228" s="305"/>
      <c r="X228" s="305"/>
      <c r="Y228" s="282"/>
      <c r="Z228" s="282" t="e" vm="1">
        <f ca="1">_xlfn.IFS(AND(ISNUMBER(SEARCH("N?m l*", CUSTOMER[[#This Row],[Service Type]], 1)), CUSTOMER[[#This Row],[Count ST]] = TRUE), CUSTOMER[[#This Row],[Quantity]], AND($Y$10:$Y228 = TRUE, COUNTIFS($H$10:$H228, CUSTOMER[[#This Row],[Booking]], $J$10:$J228, CUSTOMER[[#This Row],[Order Date]], $F$10:$F228, "&lt;&gt;"&amp;"N?m l*")=1), 1, TRUE,  "")</f>
        <v>#NAME?</v>
      </c>
      <c r="AA228" s="282" t="b">
        <f t="shared" ca="1" si="4"/>
        <v>0</v>
      </c>
      <c r="AB228" s="305"/>
    </row>
    <row r="229" spans="1:28" x14ac:dyDescent="0.25">
      <c r="A229" s="281" t="str">
        <f ca="1">no.</f>
        <v/>
      </c>
      <c r="B229" s="281"/>
      <c r="C229" s="282"/>
      <c r="D229" s="282"/>
      <c r="E229" s="282" t="str">
        <f ca="1">position</f>
        <v/>
      </c>
      <c r="F229" s="282"/>
      <c r="G229" s="282"/>
      <c r="H229" s="282"/>
      <c r="I229" s="282"/>
      <c r="J229" s="335"/>
      <c r="K229" s="282"/>
      <c r="L229" s="282"/>
      <c r="M229" s="282"/>
      <c r="N229" s="282"/>
      <c r="O229" s="281"/>
      <c r="P229" s="360" t="str">
        <f ca="1">rescore_patient</f>
        <v/>
      </c>
      <c r="Q229" s="330" t="str">
        <f ca="1">quantity</f>
        <v/>
      </c>
      <c r="R229" s="281"/>
      <c r="S229" s="282"/>
      <c r="T229" s="282"/>
      <c r="U229" s="282"/>
      <c r="V229" s="305"/>
      <c r="W229" s="305"/>
      <c r="X229" s="305"/>
      <c r="Y229" s="282"/>
      <c r="Z229" s="282" t="e" vm="1">
        <f ca="1">_xlfn.IFS(AND(ISNUMBER(SEARCH("N?m l*", CUSTOMER[[#This Row],[Service Type]], 1)), CUSTOMER[[#This Row],[Count ST]] = TRUE), CUSTOMER[[#This Row],[Quantity]], AND($Y$10:$Y229 = TRUE, COUNTIFS($H$10:$H229, CUSTOMER[[#This Row],[Booking]], $J$10:$J229, CUSTOMER[[#This Row],[Order Date]], $F$10:$F229, "&lt;&gt;"&amp;"N?m l*")=1), 1, TRUE,  "")</f>
        <v>#NAME?</v>
      </c>
      <c r="AA229" s="282" t="b">
        <f t="shared" ca="1" si="4"/>
        <v>0</v>
      </c>
      <c r="AB229" s="305"/>
    </row>
    <row r="230" spans="1:28" x14ac:dyDescent="0.25">
      <c r="A230" s="281" t="str">
        <f ca="1">no.</f>
        <v/>
      </c>
      <c r="B230" s="281"/>
      <c r="C230" s="282"/>
      <c r="D230" s="282"/>
      <c r="E230" s="282" t="str">
        <f ca="1">position</f>
        <v/>
      </c>
      <c r="F230" s="282"/>
      <c r="G230" s="282"/>
      <c r="H230" s="282"/>
      <c r="I230" s="282"/>
      <c r="J230" s="335"/>
      <c r="K230" s="282"/>
      <c r="L230" s="282"/>
      <c r="M230" s="282"/>
      <c r="N230" s="282"/>
      <c r="O230" s="281"/>
      <c r="P230" s="360" t="str">
        <f ca="1">rescore_patient</f>
        <v/>
      </c>
      <c r="Q230" s="330" t="str">
        <f ca="1">quantity</f>
        <v/>
      </c>
      <c r="R230" s="281"/>
      <c r="S230" s="282"/>
      <c r="T230" s="282"/>
      <c r="U230" s="282"/>
      <c r="V230" s="305"/>
      <c r="W230" s="305"/>
      <c r="X230" s="305"/>
      <c r="Y230" s="282"/>
      <c r="Z230" s="282" t="e" vm="1">
        <f ca="1">_xlfn.IFS(AND(ISNUMBER(SEARCH("N?m l*", CUSTOMER[[#This Row],[Service Type]], 1)), CUSTOMER[[#This Row],[Count ST]] = TRUE), CUSTOMER[[#This Row],[Quantity]], AND($Y$10:$Y230 = TRUE, COUNTIFS($H$10:$H230, CUSTOMER[[#This Row],[Booking]], $J$10:$J230, CUSTOMER[[#This Row],[Order Date]], $F$10:$F230, "&lt;&gt;"&amp;"N?m l*")=1), 1, TRUE,  "")</f>
        <v>#NAME?</v>
      </c>
      <c r="AA230" s="282" t="b">
        <f t="shared" ca="1" si="4"/>
        <v>0</v>
      </c>
      <c r="AB230" s="305"/>
    </row>
    <row r="231" spans="1:28" x14ac:dyDescent="0.25">
      <c r="A231" s="281" t="str">
        <f ca="1">no.</f>
        <v/>
      </c>
      <c r="B231" s="281"/>
      <c r="C231" s="282"/>
      <c r="D231" s="282"/>
      <c r="E231" s="282" t="str">
        <f ca="1">position</f>
        <v/>
      </c>
      <c r="F231" s="282"/>
      <c r="G231" s="282"/>
      <c r="H231" s="282"/>
      <c r="I231" s="282"/>
      <c r="J231" s="335"/>
      <c r="K231" s="282"/>
      <c r="L231" s="282"/>
      <c r="M231" s="282"/>
      <c r="N231" s="282"/>
      <c r="O231" s="281"/>
      <c r="P231" s="360" t="str">
        <f ca="1">rescore_patient</f>
        <v/>
      </c>
      <c r="Q231" s="330" t="str">
        <f ca="1">quantity</f>
        <v/>
      </c>
      <c r="R231" s="281"/>
      <c r="S231" s="282"/>
      <c r="T231" s="282"/>
      <c r="U231" s="282"/>
      <c r="V231" s="305"/>
      <c r="W231" s="305"/>
      <c r="X231" s="305"/>
      <c r="Y231" s="282"/>
      <c r="Z231" s="282" t="e" vm="1">
        <f ca="1">_xlfn.IFS(AND(ISNUMBER(SEARCH("N?m l*", CUSTOMER[[#This Row],[Service Type]], 1)), CUSTOMER[[#This Row],[Count ST]] = TRUE), CUSTOMER[[#This Row],[Quantity]], AND($Y$10:$Y231 = TRUE, COUNTIFS($H$10:$H231, CUSTOMER[[#This Row],[Booking]], $J$10:$J231, CUSTOMER[[#This Row],[Order Date]], $F$10:$F231, "&lt;&gt;"&amp;"N?m l*")=1), 1, TRUE,  "")</f>
        <v>#NAME?</v>
      </c>
      <c r="AA231" s="282" t="b">
        <f t="shared" ca="1" si="4"/>
        <v>0</v>
      </c>
      <c r="AB231" s="305"/>
    </row>
    <row r="232" spans="1:28" x14ac:dyDescent="0.25">
      <c r="A232" s="281" t="str">
        <f ca="1">no.</f>
        <v/>
      </c>
      <c r="B232" s="281"/>
      <c r="C232" s="282"/>
      <c r="D232" s="282"/>
      <c r="E232" s="282" t="str">
        <f ca="1">position</f>
        <v/>
      </c>
      <c r="F232" s="282"/>
      <c r="G232" s="282"/>
      <c r="H232" s="282"/>
      <c r="I232" s="282"/>
      <c r="J232" s="335"/>
      <c r="K232" s="282"/>
      <c r="L232" s="282"/>
      <c r="M232" s="282"/>
      <c r="N232" s="282"/>
      <c r="O232" s="281"/>
      <c r="P232" s="360" t="str">
        <f ca="1">rescore_patient</f>
        <v/>
      </c>
      <c r="Q232" s="330" t="str">
        <f ca="1">quantity</f>
        <v/>
      </c>
      <c r="R232" s="281"/>
      <c r="S232" s="282"/>
      <c r="T232" s="282"/>
      <c r="U232" s="282"/>
      <c r="V232" s="305"/>
      <c r="W232" s="305"/>
      <c r="X232" s="305"/>
      <c r="Y232" s="282"/>
      <c r="Z232" s="282" t="e" vm="1">
        <f ca="1">_xlfn.IFS(AND(ISNUMBER(SEARCH("N?m l*", CUSTOMER[[#This Row],[Service Type]], 1)), CUSTOMER[[#This Row],[Count ST]] = TRUE), CUSTOMER[[#This Row],[Quantity]], AND($Y$10:$Y232 = TRUE, COUNTIFS($H$10:$H232, CUSTOMER[[#This Row],[Booking]], $J$10:$J232, CUSTOMER[[#This Row],[Order Date]], $F$10:$F232, "&lt;&gt;"&amp;"N?m l*")=1), 1, TRUE,  "")</f>
        <v>#NAME?</v>
      </c>
      <c r="AA232" s="282" t="b">
        <f t="shared" ca="1" si="4"/>
        <v>0</v>
      </c>
      <c r="AB232" s="305"/>
    </row>
    <row r="233" spans="1:28" x14ac:dyDescent="0.25">
      <c r="A233" s="281" t="str">
        <f ca="1">no.</f>
        <v/>
      </c>
      <c r="B233" s="281"/>
      <c r="C233" s="282"/>
      <c r="D233" s="282"/>
      <c r="E233" s="282" t="str">
        <f ca="1">position</f>
        <v/>
      </c>
      <c r="F233" s="282"/>
      <c r="G233" s="282"/>
      <c r="H233" s="282"/>
      <c r="I233" s="282"/>
      <c r="J233" s="335"/>
      <c r="K233" s="282"/>
      <c r="L233" s="282"/>
      <c r="M233" s="282"/>
      <c r="N233" s="282"/>
      <c r="O233" s="281"/>
      <c r="P233" s="360" t="str">
        <f ca="1">rescore_patient</f>
        <v/>
      </c>
      <c r="Q233" s="330" t="str">
        <f ca="1">quantity</f>
        <v/>
      </c>
      <c r="R233" s="281"/>
      <c r="S233" s="282"/>
      <c r="T233" s="282"/>
      <c r="U233" s="282"/>
      <c r="V233" s="305"/>
      <c r="W233" s="305"/>
      <c r="X233" s="305"/>
      <c r="Y233" s="282"/>
      <c r="Z233" s="282" t="e" vm="1">
        <f ca="1">_xlfn.IFS(AND(ISNUMBER(SEARCH("N?m l*", CUSTOMER[[#This Row],[Service Type]], 1)), CUSTOMER[[#This Row],[Count ST]] = TRUE), CUSTOMER[[#This Row],[Quantity]], AND($Y$10:$Y233 = TRUE, COUNTIFS($H$10:$H233, CUSTOMER[[#This Row],[Booking]], $J$10:$J233, CUSTOMER[[#This Row],[Order Date]], $F$10:$F233, "&lt;&gt;"&amp;"N?m l*")=1), 1, TRUE,  "")</f>
        <v>#NAME?</v>
      </c>
      <c r="AA233" s="282" t="b">
        <f t="shared" ca="1" si="4"/>
        <v>0</v>
      </c>
      <c r="AB233" s="305"/>
    </row>
    <row r="234" spans="1:28" x14ac:dyDescent="0.25">
      <c r="A234" s="281" t="str">
        <f ca="1">no.</f>
        <v/>
      </c>
      <c r="B234" s="281"/>
      <c r="C234" s="282"/>
      <c r="D234" s="282"/>
      <c r="E234" s="282" t="str">
        <f ca="1">position</f>
        <v/>
      </c>
      <c r="F234" s="282"/>
      <c r="G234" s="282"/>
      <c r="H234" s="282"/>
      <c r="I234" s="282"/>
      <c r="J234" s="335"/>
      <c r="K234" s="282"/>
      <c r="L234" s="282"/>
      <c r="M234" s="282"/>
      <c r="N234" s="282"/>
      <c r="O234" s="281"/>
      <c r="P234" s="360" t="str">
        <f ca="1">rescore_patient</f>
        <v/>
      </c>
      <c r="Q234" s="330" t="str">
        <f ca="1">quantity</f>
        <v/>
      </c>
      <c r="R234" s="281"/>
      <c r="S234" s="282"/>
      <c r="T234" s="282"/>
      <c r="U234" s="282"/>
      <c r="V234" s="305"/>
      <c r="W234" s="305"/>
      <c r="X234" s="305"/>
      <c r="Y234" s="282"/>
      <c r="Z234" s="282" t="e" vm="1">
        <f ca="1">_xlfn.IFS(AND(ISNUMBER(SEARCH("N?m l*", CUSTOMER[[#This Row],[Service Type]], 1)), CUSTOMER[[#This Row],[Count ST]] = TRUE), CUSTOMER[[#This Row],[Quantity]], AND($Y$10:$Y234 = TRUE, COUNTIFS($H$10:$H234, CUSTOMER[[#This Row],[Booking]], $J$10:$J234, CUSTOMER[[#This Row],[Order Date]], $F$10:$F234, "&lt;&gt;"&amp;"N?m l*")=1), 1, TRUE,  "")</f>
        <v>#NAME?</v>
      </c>
      <c r="AA234" s="282" t="b">
        <f t="shared" ca="1" si="4"/>
        <v>0</v>
      </c>
      <c r="AB234" s="305"/>
    </row>
    <row r="235" spans="1:28" x14ac:dyDescent="0.25">
      <c r="A235" s="281" t="str">
        <f ca="1">no.</f>
        <v/>
      </c>
      <c r="B235" s="281"/>
      <c r="C235" s="282"/>
      <c r="D235" s="282"/>
      <c r="E235" s="282" t="str">
        <f ca="1">position</f>
        <v/>
      </c>
      <c r="F235" s="282"/>
      <c r="G235" s="282"/>
      <c r="H235" s="282"/>
      <c r="I235" s="282"/>
      <c r="J235" s="335"/>
      <c r="K235" s="282"/>
      <c r="L235" s="282"/>
      <c r="M235" s="282"/>
      <c r="N235" s="282"/>
      <c r="O235" s="281"/>
      <c r="P235" s="360" t="str">
        <f ca="1">rescore_patient</f>
        <v/>
      </c>
      <c r="Q235" s="330" t="str">
        <f ca="1">quantity</f>
        <v/>
      </c>
      <c r="R235" s="281"/>
      <c r="S235" s="282"/>
      <c r="T235" s="282"/>
      <c r="U235" s="282"/>
      <c r="V235" s="305"/>
      <c r="W235" s="305"/>
      <c r="X235" s="305"/>
      <c r="Y235" s="282"/>
      <c r="Z235" s="282" t="e" vm="1">
        <f ca="1">_xlfn.IFS(AND(ISNUMBER(SEARCH("N?m l*", CUSTOMER[[#This Row],[Service Type]], 1)), CUSTOMER[[#This Row],[Count ST]] = TRUE), CUSTOMER[[#This Row],[Quantity]], AND($Y$10:$Y235 = TRUE, COUNTIFS($H$10:$H235, CUSTOMER[[#This Row],[Booking]], $J$10:$J235, CUSTOMER[[#This Row],[Order Date]], $F$10:$F235, "&lt;&gt;"&amp;"N?m l*")=1), 1, TRUE,  "")</f>
        <v>#NAME?</v>
      </c>
      <c r="AA235" s="282" t="b">
        <f t="shared" ca="1" si="4"/>
        <v>0</v>
      </c>
      <c r="AB235" s="305"/>
    </row>
    <row r="236" spans="1:28" x14ac:dyDescent="0.25">
      <c r="A236" s="281" t="str">
        <f ca="1">no.</f>
        <v/>
      </c>
      <c r="B236" s="281"/>
      <c r="C236" s="282"/>
      <c r="D236" s="282"/>
      <c r="E236" s="282" t="str">
        <f ca="1">position</f>
        <v/>
      </c>
      <c r="F236" s="282"/>
      <c r="G236" s="282"/>
      <c r="H236" s="282"/>
      <c r="I236" s="282"/>
      <c r="J236" s="335"/>
      <c r="K236" s="282"/>
      <c r="L236" s="282"/>
      <c r="M236" s="282"/>
      <c r="N236" s="282"/>
      <c r="O236" s="281"/>
      <c r="P236" s="360" t="str">
        <f ca="1">rescore_patient</f>
        <v/>
      </c>
      <c r="Q236" s="330" t="str">
        <f ca="1">quantity</f>
        <v/>
      </c>
      <c r="R236" s="281"/>
      <c r="S236" s="282"/>
      <c r="T236" s="282"/>
      <c r="U236" s="282"/>
      <c r="V236" s="305"/>
      <c r="W236" s="305"/>
      <c r="X236" s="305"/>
      <c r="Y236" s="282"/>
      <c r="Z236" s="282" t="e" vm="1">
        <f ca="1">_xlfn.IFS(AND(ISNUMBER(SEARCH("N?m l*", CUSTOMER[[#This Row],[Service Type]], 1)), CUSTOMER[[#This Row],[Count ST]] = TRUE), CUSTOMER[[#This Row],[Quantity]], AND($Y$10:$Y236 = TRUE, COUNTIFS($H$10:$H236, CUSTOMER[[#This Row],[Booking]], $J$10:$J236, CUSTOMER[[#This Row],[Order Date]], $F$10:$F236, "&lt;&gt;"&amp;"N?m l*")=1), 1, TRUE,  "")</f>
        <v>#NAME?</v>
      </c>
      <c r="AA236" s="282" t="b">
        <f t="shared" ca="1" si="4"/>
        <v>0</v>
      </c>
      <c r="AB236" s="305"/>
    </row>
    <row r="237" spans="1:28" x14ac:dyDescent="0.25">
      <c r="A237" s="281" t="str">
        <f ca="1">no.</f>
        <v/>
      </c>
      <c r="B237" s="281"/>
      <c r="C237" s="282"/>
      <c r="D237" s="282"/>
      <c r="E237" s="282" t="str">
        <f ca="1">position</f>
        <v/>
      </c>
      <c r="F237" s="282"/>
      <c r="G237" s="282"/>
      <c r="H237" s="282"/>
      <c r="I237" s="282"/>
      <c r="J237" s="335"/>
      <c r="K237" s="282"/>
      <c r="L237" s="282"/>
      <c r="M237" s="282"/>
      <c r="N237" s="282"/>
      <c r="O237" s="281"/>
      <c r="P237" s="360" t="str">
        <f ca="1">rescore_patient</f>
        <v/>
      </c>
      <c r="Q237" s="330" t="str">
        <f ca="1">quantity</f>
        <v/>
      </c>
      <c r="R237" s="281"/>
      <c r="S237" s="282"/>
      <c r="T237" s="282"/>
      <c r="U237" s="282"/>
      <c r="V237" s="305"/>
      <c r="W237" s="305"/>
      <c r="X237" s="305"/>
      <c r="Y237" s="282"/>
      <c r="Z237" s="282" t="e" vm="1">
        <f ca="1">_xlfn.IFS(AND(ISNUMBER(SEARCH("N?m l*", CUSTOMER[[#This Row],[Service Type]], 1)), CUSTOMER[[#This Row],[Count ST]] = TRUE), CUSTOMER[[#This Row],[Quantity]], AND($Y$10:$Y237 = TRUE, COUNTIFS($H$10:$H237, CUSTOMER[[#This Row],[Booking]], $J$10:$J237, CUSTOMER[[#This Row],[Order Date]], $F$10:$F237, "&lt;&gt;"&amp;"N?m l*")=1), 1, TRUE,  "")</f>
        <v>#NAME?</v>
      </c>
      <c r="AA237" s="282" t="b">
        <f t="shared" ca="1" si="4"/>
        <v>0</v>
      </c>
      <c r="AB237" s="305"/>
    </row>
    <row r="238" spans="1:28" x14ac:dyDescent="0.25">
      <c r="A238" s="281" t="str">
        <f ca="1">no.</f>
        <v/>
      </c>
      <c r="B238" s="281"/>
      <c r="C238" s="282"/>
      <c r="D238" s="282"/>
      <c r="E238" s="282" t="str">
        <f ca="1">position</f>
        <v/>
      </c>
      <c r="F238" s="282"/>
      <c r="G238" s="282"/>
      <c r="H238" s="282"/>
      <c r="I238" s="282"/>
      <c r="J238" s="335"/>
      <c r="K238" s="282"/>
      <c r="L238" s="282"/>
      <c r="M238" s="282"/>
      <c r="N238" s="282"/>
      <c r="O238" s="281"/>
      <c r="P238" s="360" t="str">
        <f ca="1">rescore_patient</f>
        <v/>
      </c>
      <c r="Q238" s="330" t="str">
        <f ca="1">quantity</f>
        <v/>
      </c>
      <c r="R238" s="281"/>
      <c r="S238" s="282"/>
      <c r="T238" s="282"/>
      <c r="U238" s="282"/>
      <c r="V238" s="305"/>
      <c r="W238" s="305"/>
      <c r="X238" s="305"/>
      <c r="Y238" s="282"/>
      <c r="Z238" s="282" t="e" vm="1">
        <f ca="1">_xlfn.IFS(AND(ISNUMBER(SEARCH("N?m l*", CUSTOMER[[#This Row],[Service Type]], 1)), CUSTOMER[[#This Row],[Count ST]] = TRUE), CUSTOMER[[#This Row],[Quantity]], AND($Y$10:$Y238 = TRUE, COUNTIFS($H$10:$H238, CUSTOMER[[#This Row],[Booking]], $J$10:$J238, CUSTOMER[[#This Row],[Order Date]], $F$10:$F238, "&lt;&gt;"&amp;"N?m l*")=1), 1, TRUE,  "")</f>
        <v>#NAME?</v>
      </c>
      <c r="AA238" s="282" t="b">
        <f t="shared" ca="1" si="4"/>
        <v>0</v>
      </c>
      <c r="AB238" s="305"/>
    </row>
    <row r="239" spans="1:28" x14ac:dyDescent="0.25">
      <c r="A239" s="281" t="str">
        <f ca="1">no.</f>
        <v/>
      </c>
      <c r="B239" s="281"/>
      <c r="C239" s="282"/>
      <c r="D239" s="282"/>
      <c r="E239" s="282" t="str">
        <f ca="1">position</f>
        <v/>
      </c>
      <c r="F239" s="282"/>
      <c r="G239" s="282"/>
      <c r="H239" s="282"/>
      <c r="I239" s="282"/>
      <c r="J239" s="335"/>
      <c r="K239" s="282"/>
      <c r="L239" s="282"/>
      <c r="M239" s="282"/>
      <c r="N239" s="282"/>
      <c r="O239" s="281"/>
      <c r="P239" s="360" t="str">
        <f ca="1">rescore_patient</f>
        <v/>
      </c>
      <c r="Q239" s="330" t="str">
        <f ca="1">quantity</f>
        <v/>
      </c>
      <c r="R239" s="281"/>
      <c r="S239" s="282"/>
      <c r="T239" s="282"/>
      <c r="U239" s="282"/>
      <c r="V239" s="305"/>
      <c r="W239" s="305"/>
      <c r="X239" s="305"/>
      <c r="Y239" s="282"/>
      <c r="Z239" s="282" t="e" vm="1">
        <f ca="1">_xlfn.IFS(AND(ISNUMBER(SEARCH("N?m l*", CUSTOMER[[#This Row],[Service Type]], 1)), CUSTOMER[[#This Row],[Count ST]] = TRUE), CUSTOMER[[#This Row],[Quantity]], AND($Y$10:$Y239 = TRUE, COUNTIFS($H$10:$H239, CUSTOMER[[#This Row],[Booking]], $J$10:$J239, CUSTOMER[[#This Row],[Order Date]], $F$10:$F239, "&lt;&gt;"&amp;"N?m l*")=1), 1, TRUE,  "")</f>
        <v>#NAME?</v>
      </c>
      <c r="AA239" s="282" t="b">
        <f t="shared" ca="1" si="4"/>
        <v>0</v>
      </c>
      <c r="AB239" s="305"/>
    </row>
    <row r="240" spans="1:28" x14ac:dyDescent="0.25">
      <c r="A240" s="281" t="str">
        <f ca="1">no.</f>
        <v/>
      </c>
      <c r="B240" s="281"/>
      <c r="C240" s="282"/>
      <c r="D240" s="282"/>
      <c r="E240" s="282" t="str">
        <f ca="1">position</f>
        <v/>
      </c>
      <c r="F240" s="282"/>
      <c r="G240" s="282"/>
      <c r="H240" s="282"/>
      <c r="I240" s="282"/>
      <c r="J240" s="335"/>
      <c r="K240" s="282"/>
      <c r="L240" s="282"/>
      <c r="M240" s="282"/>
      <c r="N240" s="282"/>
      <c r="O240" s="281"/>
      <c r="P240" s="360" t="str">
        <f ca="1">rescore_patient</f>
        <v/>
      </c>
      <c r="Q240" s="330" t="str">
        <f ca="1">quantity</f>
        <v/>
      </c>
      <c r="R240" s="281"/>
      <c r="S240" s="282"/>
      <c r="T240" s="282"/>
      <c r="U240" s="282"/>
      <c r="V240" s="305"/>
      <c r="W240" s="305"/>
      <c r="X240" s="305"/>
      <c r="Y240" s="282"/>
      <c r="Z240" s="282" t="e" vm="1">
        <f ca="1">_xlfn.IFS(AND(ISNUMBER(SEARCH("N?m l*", CUSTOMER[[#This Row],[Service Type]], 1)), CUSTOMER[[#This Row],[Count ST]] = TRUE), CUSTOMER[[#This Row],[Quantity]], AND($Y$10:$Y240 = TRUE, COUNTIFS($H$10:$H240, CUSTOMER[[#This Row],[Booking]], $J$10:$J240, CUSTOMER[[#This Row],[Order Date]], $F$10:$F240, "&lt;&gt;"&amp;"N?m l*")=1), 1, TRUE,  "")</f>
        <v>#NAME?</v>
      </c>
      <c r="AA240" s="282" t="b">
        <f t="shared" ca="1" si="4"/>
        <v>0</v>
      </c>
      <c r="AB240" s="305"/>
    </row>
    <row r="241" spans="1:28" x14ac:dyDescent="0.25">
      <c r="A241" s="281" t="str">
        <f ca="1">no.</f>
        <v/>
      </c>
      <c r="B241" s="281"/>
      <c r="C241" s="282"/>
      <c r="D241" s="282"/>
      <c r="E241" s="282" t="str">
        <f ca="1">position</f>
        <v/>
      </c>
      <c r="F241" s="282"/>
      <c r="G241" s="282"/>
      <c r="H241" s="282"/>
      <c r="I241" s="282"/>
      <c r="J241" s="335"/>
      <c r="K241" s="282"/>
      <c r="L241" s="282"/>
      <c r="M241" s="282"/>
      <c r="N241" s="282"/>
      <c r="O241" s="281"/>
      <c r="P241" s="360" t="str">
        <f ca="1">rescore_patient</f>
        <v/>
      </c>
      <c r="Q241" s="330" t="str">
        <f ca="1">quantity</f>
        <v/>
      </c>
      <c r="R241" s="281"/>
      <c r="S241" s="282"/>
      <c r="T241" s="282"/>
      <c r="U241" s="282"/>
      <c r="V241" s="305"/>
      <c r="W241" s="305"/>
      <c r="X241" s="305"/>
      <c r="Y241" s="282"/>
      <c r="Z241" s="282" t="e" vm="1">
        <f ca="1">_xlfn.IFS(AND(ISNUMBER(SEARCH("N?m l*", CUSTOMER[[#This Row],[Service Type]], 1)), CUSTOMER[[#This Row],[Count ST]] = TRUE), CUSTOMER[[#This Row],[Quantity]], AND($Y$10:$Y241 = TRUE, COUNTIFS($H$10:$H241, CUSTOMER[[#This Row],[Booking]], $J$10:$J241, CUSTOMER[[#This Row],[Order Date]], $F$10:$F241, "&lt;&gt;"&amp;"N?m l*")=1), 1, TRUE,  "")</f>
        <v>#NAME?</v>
      </c>
      <c r="AA241" s="282" t="b">
        <f t="shared" ca="1" si="4"/>
        <v>0</v>
      </c>
      <c r="AB241" s="305"/>
    </row>
    <row r="242" spans="1:28" x14ac:dyDescent="0.25">
      <c r="A242" s="281" t="str">
        <f ca="1">no.</f>
        <v/>
      </c>
      <c r="B242" s="281"/>
      <c r="C242" s="282"/>
      <c r="D242" s="282"/>
      <c r="E242" s="282" t="str">
        <f ca="1">position</f>
        <v/>
      </c>
      <c r="F242" s="282"/>
      <c r="G242" s="282"/>
      <c r="H242" s="282"/>
      <c r="I242" s="282"/>
      <c r="J242" s="335"/>
      <c r="K242" s="282"/>
      <c r="L242" s="282"/>
      <c r="M242" s="282"/>
      <c r="N242" s="282"/>
      <c r="O242" s="281"/>
      <c r="P242" s="360" t="str">
        <f ca="1">rescore_patient</f>
        <v/>
      </c>
      <c r="Q242" s="330" t="str">
        <f ca="1">quantity</f>
        <v/>
      </c>
      <c r="R242" s="281"/>
      <c r="S242" s="282"/>
      <c r="T242" s="282"/>
      <c r="U242" s="282"/>
      <c r="V242" s="305"/>
      <c r="W242" s="305"/>
      <c r="X242" s="305"/>
      <c r="Y242" s="282"/>
      <c r="Z242" s="282" t="e" vm="1">
        <f ca="1">_xlfn.IFS(AND(ISNUMBER(SEARCH("N?m l*", CUSTOMER[[#This Row],[Service Type]], 1)), CUSTOMER[[#This Row],[Count ST]] = TRUE), CUSTOMER[[#This Row],[Quantity]], AND($Y$10:$Y242 = TRUE, COUNTIFS($H$10:$H242, CUSTOMER[[#This Row],[Booking]], $J$10:$J242, CUSTOMER[[#This Row],[Order Date]], $F$10:$F242, "&lt;&gt;"&amp;"N?m l*")=1), 1, TRUE,  "")</f>
        <v>#NAME?</v>
      </c>
      <c r="AA242" s="282" t="b">
        <f t="shared" ca="1" si="4"/>
        <v>0</v>
      </c>
      <c r="AB242" s="305"/>
    </row>
    <row r="243" spans="1:28" x14ac:dyDescent="0.25">
      <c r="A243" s="281" t="str">
        <f ca="1">no.</f>
        <v/>
      </c>
      <c r="B243" s="281"/>
      <c r="C243" s="282"/>
      <c r="D243" s="282"/>
      <c r="E243" s="282" t="str">
        <f ca="1">position</f>
        <v/>
      </c>
      <c r="F243" s="282"/>
      <c r="G243" s="282"/>
      <c r="H243" s="282"/>
      <c r="I243" s="282"/>
      <c r="J243" s="335"/>
      <c r="K243" s="282"/>
      <c r="L243" s="282"/>
      <c r="M243" s="282"/>
      <c r="N243" s="282"/>
      <c r="O243" s="281"/>
      <c r="P243" s="360" t="str">
        <f ca="1">rescore_patient</f>
        <v/>
      </c>
      <c r="Q243" s="330" t="str">
        <f ca="1">quantity</f>
        <v/>
      </c>
      <c r="R243" s="281"/>
      <c r="S243" s="282"/>
      <c r="T243" s="282"/>
      <c r="U243" s="282"/>
      <c r="V243" s="305"/>
      <c r="W243" s="305"/>
      <c r="X243" s="305"/>
      <c r="Y243" s="282"/>
      <c r="Z243" s="282" t="e" vm="1">
        <f ca="1">_xlfn.IFS(AND(ISNUMBER(SEARCH("N?m l*", CUSTOMER[[#This Row],[Service Type]], 1)), CUSTOMER[[#This Row],[Count ST]] = TRUE), CUSTOMER[[#This Row],[Quantity]], AND($Y$10:$Y243 = TRUE, COUNTIFS($H$10:$H243, CUSTOMER[[#This Row],[Booking]], $J$10:$J243, CUSTOMER[[#This Row],[Order Date]], $F$10:$F243, "&lt;&gt;"&amp;"N?m l*")=1), 1, TRUE,  "")</f>
        <v>#NAME?</v>
      </c>
      <c r="AA243" s="282" t="b">
        <f t="shared" ca="1" si="4"/>
        <v>0</v>
      </c>
      <c r="AB243" s="305"/>
    </row>
    <row r="244" spans="1:28" x14ac:dyDescent="0.25">
      <c r="A244" s="281" t="str">
        <f ca="1">no.</f>
        <v/>
      </c>
      <c r="B244" s="281"/>
      <c r="C244" s="282"/>
      <c r="D244" s="282"/>
      <c r="E244" s="282" t="str">
        <f ca="1">position</f>
        <v/>
      </c>
      <c r="F244" s="282"/>
      <c r="G244" s="282"/>
      <c r="H244" s="282"/>
      <c r="I244" s="282"/>
      <c r="J244" s="335"/>
      <c r="K244" s="282"/>
      <c r="L244" s="282"/>
      <c r="M244" s="282"/>
      <c r="N244" s="282"/>
      <c r="O244" s="281"/>
      <c r="P244" s="360" t="str">
        <f ca="1">rescore_patient</f>
        <v/>
      </c>
      <c r="Q244" s="330" t="str">
        <f ca="1">quantity</f>
        <v/>
      </c>
      <c r="R244" s="281"/>
      <c r="S244" s="282"/>
      <c r="T244" s="282"/>
      <c r="U244" s="282"/>
      <c r="V244" s="305"/>
      <c r="W244" s="305"/>
      <c r="X244" s="305"/>
      <c r="Y244" s="282"/>
      <c r="Z244" s="282" t="e" vm="1">
        <f ca="1">_xlfn.IFS(AND(ISNUMBER(SEARCH("N?m l*", CUSTOMER[[#This Row],[Service Type]], 1)), CUSTOMER[[#This Row],[Count ST]] = TRUE), CUSTOMER[[#This Row],[Quantity]], AND($Y$10:$Y244 = TRUE, COUNTIFS($H$10:$H244, CUSTOMER[[#This Row],[Booking]], $J$10:$J244, CUSTOMER[[#This Row],[Order Date]], $F$10:$F244, "&lt;&gt;"&amp;"N?m l*")=1), 1, TRUE,  "")</f>
        <v>#NAME?</v>
      </c>
      <c r="AA244" s="282" t="b">
        <f t="shared" ca="1" si="4"/>
        <v>0</v>
      </c>
      <c r="AB244" s="305"/>
    </row>
    <row r="245" spans="1:28" x14ac:dyDescent="0.25">
      <c r="A245" s="281" t="str">
        <f ca="1">no.</f>
        <v/>
      </c>
      <c r="B245" s="281"/>
      <c r="C245" s="282"/>
      <c r="D245" s="282"/>
      <c r="E245" s="282" t="str">
        <f ca="1">position</f>
        <v/>
      </c>
      <c r="F245" s="282"/>
      <c r="G245" s="282"/>
      <c r="H245" s="282"/>
      <c r="I245" s="282"/>
      <c r="J245" s="335"/>
      <c r="K245" s="282"/>
      <c r="L245" s="282"/>
      <c r="M245" s="282"/>
      <c r="N245" s="282"/>
      <c r="O245" s="281"/>
      <c r="P245" s="360" t="str">
        <f ca="1">rescore_patient</f>
        <v/>
      </c>
      <c r="Q245" s="330" t="str">
        <f ca="1">quantity</f>
        <v/>
      </c>
      <c r="R245" s="281"/>
      <c r="S245" s="282"/>
      <c r="T245" s="282"/>
      <c r="U245" s="282"/>
      <c r="V245" s="305"/>
      <c r="W245" s="305"/>
      <c r="X245" s="305"/>
      <c r="Y245" s="282"/>
      <c r="Z245" s="282" t="e" vm="1">
        <f ca="1">_xlfn.IFS(AND(ISNUMBER(SEARCH("N?m l*", CUSTOMER[[#This Row],[Service Type]], 1)), CUSTOMER[[#This Row],[Count ST]] = TRUE), CUSTOMER[[#This Row],[Quantity]], AND($Y$10:$Y245 = TRUE, COUNTIFS($H$10:$H245, CUSTOMER[[#This Row],[Booking]], $J$10:$J245, CUSTOMER[[#This Row],[Order Date]], $F$10:$F245, "&lt;&gt;"&amp;"N?m l*")=1), 1, TRUE,  "")</f>
        <v>#NAME?</v>
      </c>
      <c r="AA245" s="282" t="b">
        <f t="shared" ca="1" si="4"/>
        <v>0</v>
      </c>
      <c r="AB245" s="305"/>
    </row>
    <row r="246" spans="1:28" x14ac:dyDescent="0.25">
      <c r="A246" s="281" t="str">
        <f ca="1">no.</f>
        <v/>
      </c>
      <c r="B246" s="281"/>
      <c r="C246" s="282"/>
      <c r="D246" s="282"/>
      <c r="E246" s="282" t="str">
        <f ca="1">position</f>
        <v/>
      </c>
      <c r="F246" s="282"/>
      <c r="G246" s="282"/>
      <c r="H246" s="282"/>
      <c r="I246" s="282"/>
      <c r="J246" s="335"/>
      <c r="K246" s="282"/>
      <c r="L246" s="282"/>
      <c r="M246" s="282"/>
      <c r="N246" s="282"/>
      <c r="O246" s="281"/>
      <c r="P246" s="360" t="str">
        <f ca="1">rescore_patient</f>
        <v/>
      </c>
      <c r="Q246" s="330" t="str">
        <f ca="1">quantity</f>
        <v/>
      </c>
      <c r="R246" s="281"/>
      <c r="S246" s="282"/>
      <c r="T246" s="282"/>
      <c r="U246" s="282"/>
      <c r="V246" s="305"/>
      <c r="W246" s="305"/>
      <c r="X246" s="305"/>
      <c r="Y246" s="282"/>
      <c r="Z246" s="282" t="e" vm="1">
        <f ca="1">_xlfn.IFS(AND(ISNUMBER(SEARCH("N?m l*", CUSTOMER[[#This Row],[Service Type]], 1)), CUSTOMER[[#This Row],[Count ST]] = TRUE), CUSTOMER[[#This Row],[Quantity]], AND($Y$10:$Y246 = TRUE, COUNTIFS($H$10:$H246, CUSTOMER[[#This Row],[Booking]], $J$10:$J246, CUSTOMER[[#This Row],[Order Date]], $F$10:$F246, "&lt;&gt;"&amp;"N?m l*")=1), 1, TRUE,  "")</f>
        <v>#NAME?</v>
      </c>
      <c r="AA246" s="282" t="b">
        <f t="shared" ca="1" si="4"/>
        <v>0</v>
      </c>
      <c r="AB246" s="305"/>
    </row>
    <row r="247" spans="1:28" x14ac:dyDescent="0.25">
      <c r="A247" s="281" t="str">
        <f ca="1">no.</f>
        <v/>
      </c>
      <c r="B247" s="281"/>
      <c r="C247" s="282"/>
      <c r="D247" s="282"/>
      <c r="E247" s="282" t="str">
        <f ca="1">position</f>
        <v/>
      </c>
      <c r="F247" s="282"/>
      <c r="G247" s="282"/>
      <c r="H247" s="282"/>
      <c r="I247" s="282"/>
      <c r="J247" s="335"/>
      <c r="K247" s="282"/>
      <c r="L247" s="282"/>
      <c r="M247" s="282"/>
      <c r="N247" s="282"/>
      <c r="O247" s="281"/>
      <c r="P247" s="360" t="str">
        <f ca="1">rescore_patient</f>
        <v/>
      </c>
      <c r="Q247" s="330" t="str">
        <f ca="1">quantity</f>
        <v/>
      </c>
      <c r="R247" s="281"/>
      <c r="S247" s="282"/>
      <c r="T247" s="282"/>
      <c r="U247" s="282"/>
      <c r="V247" s="305"/>
      <c r="W247" s="305"/>
      <c r="X247" s="305"/>
      <c r="Y247" s="282"/>
      <c r="Z247" s="282" t="e" vm="1">
        <f ca="1">_xlfn.IFS(AND(ISNUMBER(SEARCH("N?m l*", CUSTOMER[[#This Row],[Service Type]], 1)), CUSTOMER[[#This Row],[Count ST]] = TRUE), CUSTOMER[[#This Row],[Quantity]], AND($Y$10:$Y247 = TRUE, COUNTIFS($H$10:$H247, CUSTOMER[[#This Row],[Booking]], $J$10:$J247, CUSTOMER[[#This Row],[Order Date]], $F$10:$F247, "&lt;&gt;"&amp;"N?m l*")=1), 1, TRUE,  "")</f>
        <v>#NAME?</v>
      </c>
      <c r="AA247" s="282" t="b">
        <f t="shared" ca="1" si="4"/>
        <v>0</v>
      </c>
      <c r="AB247" s="305"/>
    </row>
    <row r="248" spans="1:28" x14ac:dyDescent="0.25">
      <c r="A248" s="281" t="str">
        <f ca="1">no.</f>
        <v/>
      </c>
      <c r="B248" s="281"/>
      <c r="C248" s="282"/>
      <c r="D248" s="282"/>
      <c r="E248" s="282" t="str">
        <f ca="1">position</f>
        <v/>
      </c>
      <c r="F248" s="282"/>
      <c r="G248" s="282"/>
      <c r="H248" s="282"/>
      <c r="I248" s="282"/>
      <c r="J248" s="335"/>
      <c r="K248" s="282"/>
      <c r="L248" s="282"/>
      <c r="M248" s="282"/>
      <c r="N248" s="282"/>
      <c r="O248" s="281"/>
      <c r="P248" s="360" t="str">
        <f ca="1">rescore_patient</f>
        <v/>
      </c>
      <c r="Q248" s="330" t="str">
        <f ca="1">quantity</f>
        <v/>
      </c>
      <c r="R248" s="281"/>
      <c r="S248" s="282"/>
      <c r="T248" s="282"/>
      <c r="U248" s="282"/>
      <c r="V248" s="305"/>
      <c r="W248" s="305"/>
      <c r="X248" s="305"/>
      <c r="Y248" s="282"/>
      <c r="Z248" s="282" t="e" vm="1">
        <f ca="1">_xlfn.IFS(AND(ISNUMBER(SEARCH("N?m l*", CUSTOMER[[#This Row],[Service Type]], 1)), CUSTOMER[[#This Row],[Count ST]] = TRUE), CUSTOMER[[#This Row],[Quantity]], AND($Y$10:$Y248 = TRUE, COUNTIFS($H$10:$H248, CUSTOMER[[#This Row],[Booking]], $J$10:$J248, CUSTOMER[[#This Row],[Order Date]], $F$10:$F248, "&lt;&gt;"&amp;"N?m l*")=1), 1, TRUE,  "")</f>
        <v>#NAME?</v>
      </c>
      <c r="AA248" s="282" t="b">
        <f t="shared" ca="1" si="4"/>
        <v>0</v>
      </c>
      <c r="AB248" s="305"/>
    </row>
    <row r="249" spans="1:28" x14ac:dyDescent="0.25">
      <c r="A249" s="281" t="str">
        <f ca="1">no.</f>
        <v/>
      </c>
      <c r="B249" s="281"/>
      <c r="C249" s="282"/>
      <c r="D249" s="282"/>
      <c r="E249" s="282" t="str">
        <f ca="1">position</f>
        <v/>
      </c>
      <c r="F249" s="282"/>
      <c r="G249" s="282"/>
      <c r="H249" s="282"/>
      <c r="I249" s="282"/>
      <c r="J249" s="335"/>
      <c r="K249" s="282"/>
      <c r="L249" s="282"/>
      <c r="M249" s="282"/>
      <c r="N249" s="282"/>
      <c r="O249" s="281"/>
      <c r="P249" s="360" t="str">
        <f ca="1">rescore_patient</f>
        <v/>
      </c>
      <c r="Q249" s="330" t="str">
        <f ca="1">quantity</f>
        <v/>
      </c>
      <c r="R249" s="281"/>
      <c r="S249" s="282"/>
      <c r="T249" s="282"/>
      <c r="U249" s="282"/>
      <c r="V249" s="305"/>
      <c r="W249" s="305"/>
      <c r="X249" s="305"/>
      <c r="Y249" s="282"/>
      <c r="Z249" s="282" t="e" vm="1">
        <f ca="1">_xlfn.IFS(AND(ISNUMBER(SEARCH("N?m l*", CUSTOMER[[#This Row],[Service Type]], 1)), CUSTOMER[[#This Row],[Count ST]] = TRUE), CUSTOMER[[#This Row],[Quantity]], AND($Y$10:$Y249 = TRUE, COUNTIFS($H$10:$H249, CUSTOMER[[#This Row],[Booking]], $J$10:$J249, CUSTOMER[[#This Row],[Order Date]], $F$10:$F249, "&lt;&gt;"&amp;"N?m l*")=1), 1, TRUE,  "")</f>
        <v>#NAME?</v>
      </c>
      <c r="AA249" s="282" t="b">
        <f t="shared" ca="1" si="4"/>
        <v>0</v>
      </c>
      <c r="AB249" s="305"/>
    </row>
    <row r="250" spans="1:28" x14ac:dyDescent="0.25">
      <c r="A250" s="281" t="str">
        <f ca="1">no.</f>
        <v/>
      </c>
      <c r="B250" s="281"/>
      <c r="C250" s="282"/>
      <c r="D250" s="282"/>
      <c r="E250" s="282" t="str">
        <f ca="1">position</f>
        <v/>
      </c>
      <c r="F250" s="282"/>
      <c r="G250" s="282"/>
      <c r="H250" s="282"/>
      <c r="I250" s="282"/>
      <c r="J250" s="335"/>
      <c r="K250" s="282"/>
      <c r="L250" s="282"/>
      <c r="M250" s="282"/>
      <c r="N250" s="282"/>
      <c r="O250" s="281"/>
      <c r="P250" s="360" t="str">
        <f ca="1">rescore_patient</f>
        <v/>
      </c>
      <c r="Q250" s="330" t="str">
        <f ca="1">quantity</f>
        <v/>
      </c>
      <c r="R250" s="281"/>
      <c r="S250" s="282"/>
      <c r="T250" s="282"/>
      <c r="U250" s="282"/>
      <c r="V250" s="305"/>
      <c r="W250" s="305"/>
      <c r="X250" s="305"/>
      <c r="Y250" s="282"/>
      <c r="Z250" s="282" t="e" vm="1">
        <f ca="1">_xlfn.IFS(AND(ISNUMBER(SEARCH("N?m l*", CUSTOMER[[#This Row],[Service Type]], 1)), CUSTOMER[[#This Row],[Count ST]] = TRUE), CUSTOMER[[#This Row],[Quantity]], AND($Y$10:$Y250 = TRUE, COUNTIFS($H$10:$H250, CUSTOMER[[#This Row],[Booking]], $J$10:$J250, CUSTOMER[[#This Row],[Order Date]], $F$10:$F250, "&lt;&gt;"&amp;"N?m l*")=1), 1, TRUE,  "")</f>
        <v>#NAME?</v>
      </c>
      <c r="AA250" s="282" t="b">
        <f t="shared" ca="1" si="4"/>
        <v>0</v>
      </c>
      <c r="AB250" s="305"/>
    </row>
    <row r="251" spans="1:28" x14ac:dyDescent="0.25">
      <c r="A251" s="281" t="str">
        <f ca="1">no.</f>
        <v/>
      </c>
      <c r="B251" s="281"/>
      <c r="C251" s="282"/>
      <c r="D251" s="282"/>
      <c r="E251" s="282" t="str">
        <f ca="1">position</f>
        <v/>
      </c>
      <c r="F251" s="282"/>
      <c r="G251" s="282"/>
      <c r="H251" s="282"/>
      <c r="I251" s="282"/>
      <c r="J251" s="335"/>
      <c r="K251" s="282"/>
      <c r="L251" s="282"/>
      <c r="M251" s="282"/>
      <c r="N251" s="282"/>
      <c r="O251" s="281"/>
      <c r="P251" s="360" t="str">
        <f ca="1">rescore_patient</f>
        <v/>
      </c>
      <c r="Q251" s="330" t="str">
        <f ca="1">quantity</f>
        <v/>
      </c>
      <c r="R251" s="281"/>
      <c r="S251" s="282"/>
      <c r="T251" s="282"/>
      <c r="U251" s="282"/>
      <c r="V251" s="305"/>
      <c r="W251" s="305"/>
      <c r="X251" s="305"/>
      <c r="Y251" s="282"/>
      <c r="Z251" s="282" t="e" vm="1">
        <f ca="1">_xlfn.IFS(AND(ISNUMBER(SEARCH("N?m l*", CUSTOMER[[#This Row],[Service Type]], 1)), CUSTOMER[[#This Row],[Count ST]] = TRUE), CUSTOMER[[#This Row],[Quantity]], AND($Y$10:$Y251 = TRUE, COUNTIFS($H$10:$H251, CUSTOMER[[#This Row],[Booking]], $J$10:$J251, CUSTOMER[[#This Row],[Order Date]], $F$10:$F251, "&lt;&gt;"&amp;"N?m l*")=1), 1, TRUE,  "")</f>
        <v>#NAME?</v>
      </c>
      <c r="AA251" s="282" t="b">
        <f t="shared" ca="1" si="4"/>
        <v>0</v>
      </c>
      <c r="AB251" s="305"/>
    </row>
    <row r="252" spans="1:28" x14ac:dyDescent="0.25">
      <c r="A252" s="281" t="str">
        <f ca="1">no.</f>
        <v/>
      </c>
      <c r="B252" s="281"/>
      <c r="C252" s="282"/>
      <c r="D252" s="282"/>
      <c r="E252" s="282" t="str">
        <f ca="1">position</f>
        <v/>
      </c>
      <c r="F252" s="282"/>
      <c r="G252" s="282"/>
      <c r="H252" s="282"/>
      <c r="I252" s="282"/>
      <c r="J252" s="335"/>
      <c r="K252" s="282"/>
      <c r="L252" s="282"/>
      <c r="M252" s="282"/>
      <c r="N252" s="282"/>
      <c r="O252" s="281"/>
      <c r="P252" s="360" t="str">
        <f ca="1">rescore_patient</f>
        <v/>
      </c>
      <c r="Q252" s="330" t="str">
        <f ca="1">quantity</f>
        <v/>
      </c>
      <c r="R252" s="281"/>
      <c r="S252" s="282"/>
      <c r="T252" s="282"/>
      <c r="U252" s="282"/>
      <c r="V252" s="305"/>
      <c r="W252" s="305"/>
      <c r="X252" s="305"/>
      <c r="Y252" s="282"/>
      <c r="Z252" s="282" t="e" vm="1">
        <f ca="1">_xlfn.IFS(AND(ISNUMBER(SEARCH("N?m l*", CUSTOMER[[#This Row],[Service Type]], 1)), CUSTOMER[[#This Row],[Count ST]] = TRUE), CUSTOMER[[#This Row],[Quantity]], AND($Y$10:$Y252 = TRUE, COUNTIFS($H$10:$H252, CUSTOMER[[#This Row],[Booking]], $J$10:$J252, CUSTOMER[[#This Row],[Order Date]], $F$10:$F252, "&lt;&gt;"&amp;"N?m l*")=1), 1, TRUE,  "")</f>
        <v>#NAME?</v>
      </c>
      <c r="AA252" s="282" t="b">
        <f t="shared" ca="1" si="4"/>
        <v>0</v>
      </c>
      <c r="AB252" s="305"/>
    </row>
    <row r="253" spans="1:28" x14ac:dyDescent="0.25">
      <c r="A253" s="281" t="str">
        <f ca="1">no.</f>
        <v/>
      </c>
      <c r="B253" s="281"/>
      <c r="C253" s="282"/>
      <c r="D253" s="282"/>
      <c r="E253" s="282" t="str">
        <f ca="1">position</f>
        <v/>
      </c>
      <c r="F253" s="282"/>
      <c r="G253" s="282"/>
      <c r="H253" s="282"/>
      <c r="I253" s="282"/>
      <c r="J253" s="335"/>
      <c r="K253" s="282"/>
      <c r="L253" s="282"/>
      <c r="M253" s="282"/>
      <c r="N253" s="282"/>
      <c r="O253" s="281"/>
      <c r="P253" s="360" t="str">
        <f ca="1">rescore_patient</f>
        <v/>
      </c>
      <c r="Q253" s="330" t="str">
        <f ca="1">quantity</f>
        <v/>
      </c>
      <c r="R253" s="281"/>
      <c r="S253" s="282"/>
      <c r="T253" s="282"/>
      <c r="U253" s="282"/>
      <c r="V253" s="305"/>
      <c r="W253" s="305"/>
      <c r="X253" s="305"/>
      <c r="Y253" s="282"/>
      <c r="Z253" s="282" t="e" vm="1">
        <f ca="1">_xlfn.IFS(AND(ISNUMBER(SEARCH("N?m l*", CUSTOMER[[#This Row],[Service Type]], 1)), CUSTOMER[[#This Row],[Count ST]] = TRUE), CUSTOMER[[#This Row],[Quantity]], AND($Y$10:$Y253 = TRUE, COUNTIFS($H$10:$H253, CUSTOMER[[#This Row],[Booking]], $J$10:$J253, CUSTOMER[[#This Row],[Order Date]], $F$10:$F253, "&lt;&gt;"&amp;"N?m l*")=1), 1, TRUE,  "")</f>
        <v>#NAME?</v>
      </c>
      <c r="AA253" s="282" t="b">
        <f t="shared" ca="1" si="4"/>
        <v>0</v>
      </c>
      <c r="AB253" s="305"/>
    </row>
    <row r="254" spans="1:28" x14ac:dyDescent="0.25">
      <c r="A254" s="281" t="str">
        <f ca="1">no.</f>
        <v/>
      </c>
      <c r="B254" s="281"/>
      <c r="C254" s="282"/>
      <c r="D254" s="282"/>
      <c r="E254" s="282" t="str">
        <f ca="1">position</f>
        <v/>
      </c>
      <c r="F254" s="282"/>
      <c r="G254" s="282"/>
      <c r="H254" s="282"/>
      <c r="I254" s="282"/>
      <c r="J254" s="335"/>
      <c r="K254" s="282"/>
      <c r="L254" s="282"/>
      <c r="M254" s="282"/>
      <c r="N254" s="282"/>
      <c r="O254" s="281"/>
      <c r="P254" s="360" t="str">
        <f ca="1">rescore_patient</f>
        <v/>
      </c>
      <c r="Q254" s="330" t="str">
        <f ca="1">quantity</f>
        <v/>
      </c>
      <c r="R254" s="281"/>
      <c r="S254" s="282"/>
      <c r="T254" s="282"/>
      <c r="U254" s="282"/>
      <c r="V254" s="305"/>
      <c r="W254" s="305"/>
      <c r="X254" s="305"/>
      <c r="Y254" s="282"/>
      <c r="Z254" s="282" t="e" vm="1">
        <f ca="1">_xlfn.IFS(AND(ISNUMBER(SEARCH("N?m l*", CUSTOMER[[#This Row],[Service Type]], 1)), CUSTOMER[[#This Row],[Count ST]] = TRUE), CUSTOMER[[#This Row],[Quantity]], AND($Y$10:$Y254 = TRUE, COUNTIFS($H$10:$H254, CUSTOMER[[#This Row],[Booking]], $J$10:$J254, CUSTOMER[[#This Row],[Order Date]], $F$10:$F254, "&lt;&gt;"&amp;"N?m l*")=1), 1, TRUE,  "")</f>
        <v>#NAME?</v>
      </c>
      <c r="AA254" s="282" t="b">
        <f t="shared" ca="1" si="4"/>
        <v>0</v>
      </c>
      <c r="AB254" s="305"/>
    </row>
    <row r="255" spans="1:28" x14ac:dyDescent="0.25">
      <c r="A255" s="281" t="str">
        <f ca="1">no.</f>
        <v/>
      </c>
      <c r="B255" s="281"/>
      <c r="C255" s="282"/>
      <c r="D255" s="282"/>
      <c r="E255" s="282" t="str">
        <f ca="1">position</f>
        <v/>
      </c>
      <c r="F255" s="282"/>
      <c r="G255" s="282"/>
      <c r="H255" s="282"/>
      <c r="I255" s="282"/>
      <c r="J255" s="335"/>
      <c r="K255" s="282"/>
      <c r="L255" s="282"/>
      <c r="M255" s="282"/>
      <c r="N255" s="282"/>
      <c r="O255" s="281"/>
      <c r="P255" s="360" t="str">
        <f ca="1">rescore_patient</f>
        <v/>
      </c>
      <c r="Q255" s="330" t="str">
        <f ca="1">quantity</f>
        <v/>
      </c>
      <c r="R255" s="281"/>
      <c r="S255" s="282"/>
      <c r="T255" s="282"/>
      <c r="U255" s="282"/>
      <c r="V255" s="305"/>
      <c r="W255" s="305"/>
      <c r="X255" s="305"/>
      <c r="Y255" s="282"/>
      <c r="Z255" s="282" t="e" vm="1">
        <f ca="1">_xlfn.IFS(AND(ISNUMBER(SEARCH("N?m l*", CUSTOMER[[#This Row],[Service Type]], 1)), CUSTOMER[[#This Row],[Count ST]] = TRUE), CUSTOMER[[#This Row],[Quantity]], AND($Y$10:$Y255 = TRUE, COUNTIFS($H$10:$H255, CUSTOMER[[#This Row],[Booking]], $J$10:$J255, CUSTOMER[[#This Row],[Order Date]], $F$10:$F255, "&lt;&gt;"&amp;"N?m l*")=1), 1, TRUE,  "")</f>
        <v>#NAME?</v>
      </c>
      <c r="AA255" s="282" t="b">
        <f t="shared" ca="1" si="4"/>
        <v>0</v>
      </c>
      <c r="AB255" s="305"/>
    </row>
    <row r="256" spans="1:28" x14ac:dyDescent="0.25">
      <c r="A256" s="281" t="str">
        <f ca="1">no.</f>
        <v/>
      </c>
      <c r="B256" s="281"/>
      <c r="C256" s="282"/>
      <c r="D256" s="282"/>
      <c r="E256" s="282" t="str">
        <f ca="1">position</f>
        <v/>
      </c>
      <c r="F256" s="282"/>
      <c r="G256" s="282"/>
      <c r="H256" s="282"/>
      <c r="I256" s="282"/>
      <c r="J256" s="335"/>
      <c r="K256" s="282"/>
      <c r="L256" s="282"/>
      <c r="M256" s="282"/>
      <c r="N256" s="282"/>
      <c r="O256" s="281"/>
      <c r="P256" s="360" t="str">
        <f ca="1">rescore_patient</f>
        <v/>
      </c>
      <c r="Q256" s="330" t="str">
        <f ca="1">quantity</f>
        <v/>
      </c>
      <c r="R256" s="281"/>
      <c r="S256" s="282"/>
      <c r="T256" s="282"/>
      <c r="U256" s="282"/>
      <c r="V256" s="305"/>
      <c r="W256" s="305"/>
      <c r="X256" s="305"/>
      <c r="Y256" s="282"/>
      <c r="Z256" s="282" t="e" vm="1">
        <f ca="1">_xlfn.IFS(AND(ISNUMBER(SEARCH("N?m l*", CUSTOMER[[#This Row],[Service Type]], 1)), CUSTOMER[[#This Row],[Count ST]] = TRUE), CUSTOMER[[#This Row],[Quantity]], AND($Y$10:$Y256 = TRUE, COUNTIFS($H$10:$H256, CUSTOMER[[#This Row],[Booking]], $J$10:$J256, CUSTOMER[[#This Row],[Order Date]], $F$10:$F256, "&lt;&gt;"&amp;"N?m l*")=1), 1, TRUE,  "")</f>
        <v>#NAME?</v>
      </c>
      <c r="AA256" s="282" t="b">
        <f t="shared" ca="1" si="4"/>
        <v>0</v>
      </c>
      <c r="AB256" s="305"/>
    </row>
    <row r="257" spans="1:28" x14ac:dyDescent="0.25">
      <c r="A257" s="281" t="str">
        <f ca="1">no.</f>
        <v/>
      </c>
      <c r="B257" s="281"/>
      <c r="C257" s="282"/>
      <c r="D257" s="282"/>
      <c r="E257" s="282" t="str">
        <f ca="1">position</f>
        <v/>
      </c>
      <c r="F257" s="282"/>
      <c r="G257" s="282"/>
      <c r="H257" s="282"/>
      <c r="I257" s="282"/>
      <c r="J257" s="335"/>
      <c r="K257" s="282"/>
      <c r="L257" s="282"/>
      <c r="M257" s="282"/>
      <c r="N257" s="282"/>
      <c r="O257" s="281"/>
      <c r="P257" s="360" t="str">
        <f ca="1">rescore_patient</f>
        <v/>
      </c>
      <c r="Q257" s="330" t="str">
        <f ca="1">quantity</f>
        <v/>
      </c>
      <c r="R257" s="281"/>
      <c r="S257" s="282"/>
      <c r="T257" s="282"/>
      <c r="U257" s="282"/>
      <c r="V257" s="305"/>
      <c r="W257" s="305"/>
      <c r="X257" s="305"/>
      <c r="Y257" s="282"/>
      <c r="Z257" s="282" t="e" vm="1">
        <f ca="1">_xlfn.IFS(AND(ISNUMBER(SEARCH("N?m l*", CUSTOMER[[#This Row],[Service Type]], 1)), CUSTOMER[[#This Row],[Count ST]] = TRUE), CUSTOMER[[#This Row],[Quantity]], AND($Y$10:$Y257 = TRUE, COUNTIFS($H$10:$H257, CUSTOMER[[#This Row],[Booking]], $J$10:$J257, CUSTOMER[[#This Row],[Order Date]], $F$10:$F257, "&lt;&gt;"&amp;"N?m l*")=1), 1, TRUE,  "")</f>
        <v>#NAME?</v>
      </c>
      <c r="AA257" s="282" t="b">
        <f t="shared" ca="1" si="4"/>
        <v>0</v>
      </c>
      <c r="AB257" s="305"/>
    </row>
    <row r="258" spans="1:28" x14ac:dyDescent="0.25">
      <c r="A258" s="281" t="str">
        <f ca="1">no.</f>
        <v/>
      </c>
      <c r="B258" s="281"/>
      <c r="C258" s="282"/>
      <c r="D258" s="282"/>
      <c r="E258" s="282" t="str">
        <f ca="1">position</f>
        <v/>
      </c>
      <c r="F258" s="282"/>
      <c r="G258" s="282"/>
      <c r="H258" s="282"/>
      <c r="I258" s="282"/>
      <c r="J258" s="335"/>
      <c r="K258" s="282"/>
      <c r="L258" s="282"/>
      <c r="M258" s="282"/>
      <c r="N258" s="282"/>
      <c r="O258" s="281"/>
      <c r="P258" s="360" t="str">
        <f ca="1">rescore_patient</f>
        <v/>
      </c>
      <c r="Q258" s="330" t="str">
        <f ca="1">quantity</f>
        <v/>
      </c>
      <c r="R258" s="281"/>
      <c r="S258" s="282"/>
      <c r="T258" s="282"/>
      <c r="U258" s="282"/>
      <c r="V258" s="305"/>
      <c r="W258" s="305"/>
      <c r="X258" s="305"/>
      <c r="Y258" s="282"/>
      <c r="Z258" s="282" t="e" vm="1">
        <f ca="1">_xlfn.IFS(AND(ISNUMBER(SEARCH("N?m l*", CUSTOMER[[#This Row],[Service Type]], 1)), CUSTOMER[[#This Row],[Count ST]] = TRUE), CUSTOMER[[#This Row],[Quantity]], AND($Y$10:$Y258 = TRUE, COUNTIFS($H$10:$H258, CUSTOMER[[#This Row],[Booking]], $J$10:$J258, CUSTOMER[[#This Row],[Order Date]], $F$10:$F258, "&lt;&gt;"&amp;"N?m l*")=1), 1, TRUE,  "")</f>
        <v>#NAME?</v>
      </c>
      <c r="AA258" s="282" t="b">
        <f t="shared" ca="1" si="4"/>
        <v>0</v>
      </c>
      <c r="AB258" s="305"/>
    </row>
    <row r="259" spans="1:28" x14ac:dyDescent="0.25">
      <c r="A259" s="281" t="str">
        <f ca="1">no.</f>
        <v/>
      </c>
      <c r="B259" s="281"/>
      <c r="C259" s="282"/>
      <c r="D259" s="282"/>
      <c r="E259" s="282" t="str">
        <f ca="1">position</f>
        <v/>
      </c>
      <c r="F259" s="282"/>
      <c r="G259" s="282"/>
      <c r="H259" s="282"/>
      <c r="I259" s="282"/>
      <c r="J259" s="335"/>
      <c r="K259" s="282"/>
      <c r="L259" s="282"/>
      <c r="M259" s="282"/>
      <c r="N259" s="282"/>
      <c r="O259" s="281"/>
      <c r="P259" s="360" t="str">
        <f ca="1">rescore_patient</f>
        <v/>
      </c>
      <c r="Q259" s="330" t="str">
        <f ca="1">quantity</f>
        <v/>
      </c>
      <c r="R259" s="281"/>
      <c r="S259" s="282"/>
      <c r="T259" s="282"/>
      <c r="U259" s="282"/>
      <c r="V259" s="305"/>
      <c r="W259" s="305"/>
      <c r="X259" s="305"/>
      <c r="Y259" s="282"/>
      <c r="Z259" s="282" t="e" vm="1">
        <f ca="1">_xlfn.IFS(AND(ISNUMBER(SEARCH("N?m l*", CUSTOMER[[#This Row],[Service Type]], 1)), CUSTOMER[[#This Row],[Count ST]] = TRUE), CUSTOMER[[#This Row],[Quantity]], AND($Y$10:$Y259 = TRUE, COUNTIFS($H$10:$H259, CUSTOMER[[#This Row],[Booking]], $J$10:$J259, CUSTOMER[[#This Row],[Order Date]], $F$10:$F259, "&lt;&gt;"&amp;"N?m l*")=1), 1, TRUE,  "")</f>
        <v>#NAME?</v>
      </c>
      <c r="AA259" s="282" t="b">
        <f t="shared" ca="1" si="4"/>
        <v>0</v>
      </c>
      <c r="AB259" s="305"/>
    </row>
    <row r="260" spans="1:28" x14ac:dyDescent="0.25">
      <c r="A260" s="281" t="str">
        <f ca="1">no.</f>
        <v/>
      </c>
      <c r="B260" s="281"/>
      <c r="C260" s="282"/>
      <c r="D260" s="282"/>
      <c r="E260" s="282" t="str">
        <f ca="1">position</f>
        <v/>
      </c>
      <c r="F260" s="282"/>
      <c r="G260" s="282"/>
      <c r="H260" s="282"/>
      <c r="I260" s="282"/>
      <c r="J260" s="335"/>
      <c r="K260" s="282"/>
      <c r="L260" s="282"/>
      <c r="M260" s="282"/>
      <c r="N260" s="282"/>
      <c r="O260" s="281"/>
      <c r="P260" s="360" t="str">
        <f ca="1">rescore_patient</f>
        <v/>
      </c>
      <c r="Q260" s="330" t="str">
        <f ca="1">quantity</f>
        <v/>
      </c>
      <c r="R260" s="281"/>
      <c r="S260" s="282"/>
      <c r="T260" s="282"/>
      <c r="U260" s="282"/>
      <c r="V260" s="305"/>
      <c r="W260" s="305"/>
      <c r="X260" s="305"/>
      <c r="Y260" s="282"/>
      <c r="Z260" s="282" t="e" vm="1">
        <f ca="1">_xlfn.IFS(AND(ISNUMBER(SEARCH("N?m l*", CUSTOMER[[#This Row],[Service Type]], 1)), CUSTOMER[[#This Row],[Count ST]] = TRUE), CUSTOMER[[#This Row],[Quantity]], AND($Y$10:$Y260 = TRUE, COUNTIFS($H$10:$H260, CUSTOMER[[#This Row],[Booking]], $J$10:$J260, CUSTOMER[[#This Row],[Order Date]], $F$10:$F260, "&lt;&gt;"&amp;"N?m l*")=1), 1, TRUE,  "")</f>
        <v>#NAME?</v>
      </c>
      <c r="AA260" s="282" t="b">
        <f t="shared" ca="1" si="4"/>
        <v>0</v>
      </c>
      <c r="AB260" s="305"/>
    </row>
    <row r="261" spans="1:28" x14ac:dyDescent="0.25">
      <c r="A261" s="281" t="str">
        <f ca="1">no.</f>
        <v/>
      </c>
      <c r="B261" s="281"/>
      <c r="C261" s="282"/>
      <c r="D261" s="282"/>
      <c r="E261" s="282" t="str">
        <f ca="1">position</f>
        <v/>
      </c>
      <c r="F261" s="282"/>
      <c r="G261" s="282"/>
      <c r="H261" s="282"/>
      <c r="I261" s="282"/>
      <c r="J261" s="335"/>
      <c r="K261" s="282"/>
      <c r="L261" s="282"/>
      <c r="M261" s="282"/>
      <c r="N261" s="282"/>
      <c r="O261" s="281"/>
      <c r="P261" s="360" t="str">
        <f ca="1">rescore_patient</f>
        <v/>
      </c>
      <c r="Q261" s="330" t="str">
        <f ca="1">quantity</f>
        <v/>
      </c>
      <c r="R261" s="281"/>
      <c r="S261" s="282"/>
      <c r="T261" s="282"/>
      <c r="U261" s="282"/>
      <c r="V261" s="305"/>
      <c r="W261" s="305"/>
      <c r="X261" s="305"/>
      <c r="Y261" s="282"/>
      <c r="Z261" s="282" t="e" vm="1">
        <f ca="1">_xlfn.IFS(AND(ISNUMBER(SEARCH("N?m l*", CUSTOMER[[#This Row],[Service Type]], 1)), CUSTOMER[[#This Row],[Count ST]] = TRUE), CUSTOMER[[#This Row],[Quantity]], AND($Y$10:$Y261 = TRUE, COUNTIFS($H$10:$H261, CUSTOMER[[#This Row],[Booking]], $J$10:$J261, CUSTOMER[[#This Row],[Order Date]], $F$10:$F261, "&lt;&gt;"&amp;"N?m l*")=1), 1, TRUE,  "")</f>
        <v>#NAME?</v>
      </c>
      <c r="AA261" s="282" t="b">
        <f t="shared" ca="1" si="4"/>
        <v>0</v>
      </c>
      <c r="AB261" s="305"/>
    </row>
    <row r="262" spans="1:28" x14ac:dyDescent="0.25">
      <c r="A262" s="281" t="str">
        <f ca="1">no.</f>
        <v/>
      </c>
      <c r="B262" s="281"/>
      <c r="C262" s="282"/>
      <c r="D262" s="282"/>
      <c r="E262" s="282" t="str">
        <f ca="1">position</f>
        <v/>
      </c>
      <c r="F262" s="282"/>
      <c r="G262" s="282"/>
      <c r="H262" s="282"/>
      <c r="I262" s="282"/>
      <c r="J262" s="335"/>
      <c r="K262" s="282"/>
      <c r="L262" s="282"/>
      <c r="M262" s="282"/>
      <c r="N262" s="282"/>
      <c r="O262" s="281"/>
      <c r="P262" s="360" t="str">
        <f ca="1">rescore_patient</f>
        <v/>
      </c>
      <c r="Q262" s="330" t="str">
        <f ca="1">quantity</f>
        <v/>
      </c>
      <c r="R262" s="281"/>
      <c r="S262" s="282"/>
      <c r="T262" s="282"/>
      <c r="U262" s="282"/>
      <c r="V262" s="305"/>
      <c r="W262" s="305"/>
      <c r="X262" s="305"/>
      <c r="Y262" s="282"/>
      <c r="Z262" s="282" t="e" vm="1">
        <f ca="1">_xlfn.IFS(AND(ISNUMBER(SEARCH("N?m l*", CUSTOMER[[#This Row],[Service Type]], 1)), CUSTOMER[[#This Row],[Count ST]] = TRUE), CUSTOMER[[#This Row],[Quantity]], AND($Y$10:$Y262 = TRUE, COUNTIFS($H$10:$H262, CUSTOMER[[#This Row],[Booking]], $J$10:$J262, CUSTOMER[[#This Row],[Order Date]], $F$10:$F262, "&lt;&gt;"&amp;"N?m l*")=1), 1, TRUE,  "")</f>
        <v>#NAME?</v>
      </c>
      <c r="AA262" s="282" t="b">
        <f t="shared" ca="1" si="4"/>
        <v>0</v>
      </c>
      <c r="AB262" s="305"/>
    </row>
    <row r="263" spans="1:28" x14ac:dyDescent="0.25">
      <c r="A263" s="281" t="str">
        <f ca="1">no.</f>
        <v/>
      </c>
      <c r="B263" s="281"/>
      <c r="C263" s="282"/>
      <c r="D263" s="282"/>
      <c r="E263" s="282" t="str">
        <f ca="1">position</f>
        <v/>
      </c>
      <c r="F263" s="282"/>
      <c r="G263" s="282"/>
      <c r="H263" s="282"/>
      <c r="I263" s="282"/>
      <c r="J263" s="335"/>
      <c r="K263" s="282"/>
      <c r="L263" s="282"/>
      <c r="M263" s="282"/>
      <c r="N263" s="282"/>
      <c r="O263" s="281"/>
      <c r="P263" s="360" t="str">
        <f ca="1">rescore_patient</f>
        <v/>
      </c>
      <c r="Q263" s="330" t="str">
        <f ca="1">quantity</f>
        <v/>
      </c>
      <c r="R263" s="281"/>
      <c r="S263" s="282"/>
      <c r="T263" s="282"/>
      <c r="U263" s="282"/>
      <c r="V263" s="305"/>
      <c r="W263" s="305"/>
      <c r="X263" s="305"/>
      <c r="Y263" s="282"/>
      <c r="Z263" s="282" t="e" vm="1">
        <f ca="1">_xlfn.IFS(AND(ISNUMBER(SEARCH("N?m l*", CUSTOMER[[#This Row],[Service Type]], 1)), CUSTOMER[[#This Row],[Count ST]] = TRUE), CUSTOMER[[#This Row],[Quantity]], AND($Y$10:$Y263 = TRUE, COUNTIFS($H$10:$H263, CUSTOMER[[#This Row],[Booking]], $J$10:$J263, CUSTOMER[[#This Row],[Order Date]], $F$10:$F263, "&lt;&gt;"&amp;"N?m l*")=1), 1, TRUE,  "")</f>
        <v>#NAME?</v>
      </c>
      <c r="AA263" s="282" t="b">
        <f t="shared" ca="1" si="4"/>
        <v>0</v>
      </c>
      <c r="AB263" s="305"/>
    </row>
    <row r="264" spans="1:28" x14ac:dyDescent="0.25">
      <c r="A264" s="281" t="str">
        <f ca="1">no.</f>
        <v/>
      </c>
      <c r="B264" s="281"/>
      <c r="C264" s="282"/>
      <c r="D264" s="282"/>
      <c r="E264" s="282" t="str">
        <f ca="1">position</f>
        <v/>
      </c>
      <c r="F264" s="282"/>
      <c r="G264" s="282"/>
      <c r="H264" s="282"/>
      <c r="I264" s="282"/>
      <c r="J264" s="335"/>
      <c r="K264" s="282"/>
      <c r="L264" s="282"/>
      <c r="M264" s="282"/>
      <c r="N264" s="282"/>
      <c r="O264" s="281"/>
      <c r="P264" s="360" t="str">
        <f ca="1">rescore_patient</f>
        <v/>
      </c>
      <c r="Q264" s="330" t="str">
        <f ca="1">quantity</f>
        <v/>
      </c>
      <c r="R264" s="281"/>
      <c r="S264" s="282"/>
      <c r="T264" s="282"/>
      <c r="U264" s="282"/>
      <c r="V264" s="305"/>
      <c r="W264" s="305"/>
      <c r="X264" s="305"/>
      <c r="Y264" s="282"/>
      <c r="Z264" s="282" t="e" vm="1">
        <f ca="1">_xlfn.IFS(AND(ISNUMBER(SEARCH("N?m l*", CUSTOMER[[#This Row],[Service Type]], 1)), CUSTOMER[[#This Row],[Count ST]] = TRUE), CUSTOMER[[#This Row],[Quantity]], AND($Y$10:$Y264 = TRUE, COUNTIFS($H$10:$H264, CUSTOMER[[#This Row],[Booking]], $J$10:$J264, CUSTOMER[[#This Row],[Order Date]], $F$10:$F264, "&lt;&gt;"&amp;"N?m l*")=1), 1, TRUE,  "")</f>
        <v>#NAME?</v>
      </c>
      <c r="AA264" s="282" t="b">
        <f t="shared" ca="1" si="4"/>
        <v>0</v>
      </c>
      <c r="AB264" s="305"/>
    </row>
    <row r="265" spans="1:28" x14ac:dyDescent="0.25">
      <c r="A265" s="281" t="str">
        <f ca="1">no.</f>
        <v/>
      </c>
      <c r="B265" s="281"/>
      <c r="C265" s="282"/>
      <c r="D265" s="282"/>
      <c r="E265" s="282" t="str">
        <f ca="1">position</f>
        <v/>
      </c>
      <c r="F265" s="282"/>
      <c r="G265" s="282"/>
      <c r="H265" s="282"/>
      <c r="I265" s="282"/>
      <c r="J265" s="335"/>
      <c r="K265" s="282"/>
      <c r="L265" s="282"/>
      <c r="M265" s="282"/>
      <c r="N265" s="282"/>
      <c r="O265" s="281"/>
      <c r="P265" s="360" t="str">
        <f ca="1">rescore_patient</f>
        <v/>
      </c>
      <c r="Q265" s="330" t="str">
        <f ca="1">quantity</f>
        <v/>
      </c>
      <c r="R265" s="281"/>
      <c r="S265" s="282"/>
      <c r="T265" s="282"/>
      <c r="U265" s="282"/>
      <c r="V265" s="305"/>
      <c r="W265" s="305"/>
      <c r="X265" s="305"/>
      <c r="Y265" s="282"/>
      <c r="Z265" s="282" t="e" vm="1">
        <f ca="1">_xlfn.IFS(AND(ISNUMBER(SEARCH("N?m l*", CUSTOMER[[#This Row],[Service Type]], 1)), CUSTOMER[[#This Row],[Count ST]] = TRUE), CUSTOMER[[#This Row],[Quantity]], AND($Y$10:$Y265 = TRUE, COUNTIFS($H$10:$H265, CUSTOMER[[#This Row],[Booking]], $J$10:$J265, CUSTOMER[[#This Row],[Order Date]], $F$10:$F265, "&lt;&gt;"&amp;"N?m l*")=1), 1, TRUE,  "")</f>
        <v>#NAME?</v>
      </c>
      <c r="AA265" s="282" t="b">
        <f t="shared" ca="1" si="4"/>
        <v>0</v>
      </c>
      <c r="AB265" s="305"/>
    </row>
    <row r="266" spans="1:28" x14ac:dyDescent="0.25">
      <c r="A266" s="281" t="str">
        <f ca="1">no.</f>
        <v/>
      </c>
      <c r="B266" s="281"/>
      <c r="C266" s="282"/>
      <c r="D266" s="282"/>
      <c r="E266" s="282" t="str">
        <f ca="1">position</f>
        <v/>
      </c>
      <c r="F266" s="282"/>
      <c r="G266" s="282"/>
      <c r="H266" s="282"/>
      <c r="I266" s="282"/>
      <c r="J266" s="335"/>
      <c r="K266" s="282"/>
      <c r="L266" s="282"/>
      <c r="M266" s="282"/>
      <c r="N266" s="282"/>
      <c r="O266" s="281"/>
      <c r="P266" s="360" t="str">
        <f ca="1">rescore_patient</f>
        <v/>
      </c>
      <c r="Q266" s="330" t="str">
        <f ca="1">quantity</f>
        <v/>
      </c>
      <c r="R266" s="281"/>
      <c r="S266" s="282"/>
      <c r="T266" s="282"/>
      <c r="U266" s="282"/>
      <c r="V266" s="305"/>
      <c r="W266" s="305"/>
      <c r="X266" s="305"/>
      <c r="Y266" s="282"/>
      <c r="Z266" s="282" t="e" vm="1">
        <f ca="1">_xlfn.IFS(AND(ISNUMBER(SEARCH("N?m l*", CUSTOMER[[#This Row],[Service Type]], 1)), CUSTOMER[[#This Row],[Count ST]] = TRUE), CUSTOMER[[#This Row],[Quantity]], AND($Y$10:$Y266 = TRUE, COUNTIFS($H$10:$H266, CUSTOMER[[#This Row],[Booking]], $J$10:$J266, CUSTOMER[[#This Row],[Order Date]], $F$10:$F266, "&lt;&gt;"&amp;"N?m l*")=1), 1, TRUE,  "")</f>
        <v>#NAME?</v>
      </c>
      <c r="AA266" s="282" t="b">
        <f t="shared" ref="AA266:AA329" ca="1" si="5">count_svc_type</f>
        <v>0</v>
      </c>
      <c r="AB266" s="305"/>
    </row>
    <row r="267" spans="1:28" x14ac:dyDescent="0.25">
      <c r="A267" s="281" t="str">
        <f ca="1">no.</f>
        <v/>
      </c>
      <c r="B267" s="281"/>
      <c r="C267" s="282"/>
      <c r="D267" s="282"/>
      <c r="E267" s="282" t="str">
        <f ca="1">position</f>
        <v/>
      </c>
      <c r="F267" s="282"/>
      <c r="G267" s="282"/>
      <c r="H267" s="282"/>
      <c r="I267" s="282"/>
      <c r="J267" s="335"/>
      <c r="K267" s="282"/>
      <c r="L267" s="282"/>
      <c r="M267" s="282"/>
      <c r="N267" s="282"/>
      <c r="O267" s="281"/>
      <c r="P267" s="360" t="str">
        <f ca="1">rescore_patient</f>
        <v/>
      </c>
      <c r="Q267" s="330" t="str">
        <f ca="1">quantity</f>
        <v/>
      </c>
      <c r="R267" s="281"/>
      <c r="S267" s="282"/>
      <c r="T267" s="282"/>
      <c r="U267" s="282"/>
      <c r="V267" s="305"/>
      <c r="W267" s="305"/>
      <c r="X267" s="305"/>
      <c r="Y267" s="282"/>
      <c r="Z267" s="282" t="e" vm="1">
        <f ca="1">_xlfn.IFS(AND(ISNUMBER(SEARCH("N?m l*", CUSTOMER[[#This Row],[Service Type]], 1)), CUSTOMER[[#This Row],[Count ST]] = TRUE), CUSTOMER[[#This Row],[Quantity]], AND($Y$10:$Y267 = TRUE, COUNTIFS($H$10:$H267, CUSTOMER[[#This Row],[Booking]], $J$10:$J267, CUSTOMER[[#This Row],[Order Date]], $F$10:$F267, "&lt;&gt;"&amp;"N?m l*")=1), 1, TRUE,  "")</f>
        <v>#NAME?</v>
      </c>
      <c r="AA267" s="282" t="b">
        <f t="shared" ca="1" si="5"/>
        <v>0</v>
      </c>
      <c r="AB267" s="305"/>
    </row>
    <row r="268" spans="1:28" x14ac:dyDescent="0.25">
      <c r="A268" s="281" t="str">
        <f ca="1">no.</f>
        <v/>
      </c>
      <c r="B268" s="281"/>
      <c r="C268" s="282"/>
      <c r="D268" s="282"/>
      <c r="E268" s="282" t="str">
        <f ca="1">position</f>
        <v/>
      </c>
      <c r="F268" s="282"/>
      <c r="G268" s="282"/>
      <c r="H268" s="282"/>
      <c r="I268" s="282"/>
      <c r="J268" s="335"/>
      <c r="K268" s="282"/>
      <c r="L268" s="282"/>
      <c r="M268" s="282"/>
      <c r="N268" s="282"/>
      <c r="O268" s="281"/>
      <c r="P268" s="360" t="str">
        <f ca="1">rescore_patient</f>
        <v/>
      </c>
      <c r="Q268" s="330" t="str">
        <f ca="1">quantity</f>
        <v/>
      </c>
      <c r="R268" s="281"/>
      <c r="S268" s="282"/>
      <c r="T268" s="282"/>
      <c r="U268" s="282"/>
      <c r="V268" s="305"/>
      <c r="W268" s="305"/>
      <c r="X268" s="305"/>
      <c r="Y268" s="282"/>
      <c r="Z268" s="282" t="e" vm="1">
        <f ca="1">_xlfn.IFS(AND(ISNUMBER(SEARCH("N?m l*", CUSTOMER[[#This Row],[Service Type]], 1)), CUSTOMER[[#This Row],[Count ST]] = TRUE), CUSTOMER[[#This Row],[Quantity]], AND($Y$10:$Y268 = TRUE, COUNTIFS($H$10:$H268, CUSTOMER[[#This Row],[Booking]], $J$10:$J268, CUSTOMER[[#This Row],[Order Date]], $F$10:$F268, "&lt;&gt;"&amp;"N?m l*")=1), 1, TRUE,  "")</f>
        <v>#NAME?</v>
      </c>
      <c r="AA268" s="282" t="b">
        <f t="shared" ca="1" si="5"/>
        <v>0</v>
      </c>
      <c r="AB268" s="305"/>
    </row>
    <row r="269" spans="1:28" x14ac:dyDescent="0.25">
      <c r="A269" s="281" t="str">
        <f ca="1">no.</f>
        <v/>
      </c>
      <c r="B269" s="281"/>
      <c r="C269" s="282"/>
      <c r="D269" s="282"/>
      <c r="E269" s="282" t="str">
        <f ca="1">position</f>
        <v/>
      </c>
      <c r="F269" s="282"/>
      <c r="G269" s="282"/>
      <c r="H269" s="282"/>
      <c r="I269" s="282"/>
      <c r="J269" s="335"/>
      <c r="K269" s="282"/>
      <c r="L269" s="282"/>
      <c r="M269" s="282"/>
      <c r="N269" s="282"/>
      <c r="O269" s="281"/>
      <c r="P269" s="360" t="str">
        <f ca="1">rescore_patient</f>
        <v/>
      </c>
      <c r="Q269" s="330" t="str">
        <f ca="1">quantity</f>
        <v/>
      </c>
      <c r="R269" s="281"/>
      <c r="S269" s="282"/>
      <c r="T269" s="282"/>
      <c r="U269" s="282"/>
      <c r="V269" s="305"/>
      <c r="W269" s="305"/>
      <c r="X269" s="305"/>
      <c r="Y269" s="282"/>
      <c r="Z269" s="282" t="e" vm="1">
        <f ca="1">_xlfn.IFS(AND(ISNUMBER(SEARCH("N?m l*", CUSTOMER[[#This Row],[Service Type]], 1)), CUSTOMER[[#This Row],[Count ST]] = TRUE), CUSTOMER[[#This Row],[Quantity]], AND($Y$10:$Y269 = TRUE, COUNTIFS($H$10:$H269, CUSTOMER[[#This Row],[Booking]], $J$10:$J269, CUSTOMER[[#This Row],[Order Date]], $F$10:$F269, "&lt;&gt;"&amp;"N?m l*")=1), 1, TRUE,  "")</f>
        <v>#NAME?</v>
      </c>
      <c r="AA269" s="282" t="b">
        <f t="shared" ca="1" si="5"/>
        <v>0</v>
      </c>
      <c r="AB269" s="305"/>
    </row>
    <row r="270" spans="1:28" x14ac:dyDescent="0.25">
      <c r="A270" s="281" t="str">
        <f ca="1">no.</f>
        <v/>
      </c>
      <c r="B270" s="281"/>
      <c r="C270" s="282"/>
      <c r="D270" s="282"/>
      <c r="E270" s="282" t="str">
        <f ca="1">position</f>
        <v/>
      </c>
      <c r="F270" s="282"/>
      <c r="G270" s="282"/>
      <c r="H270" s="282"/>
      <c r="I270" s="282"/>
      <c r="J270" s="335"/>
      <c r="K270" s="282"/>
      <c r="L270" s="282"/>
      <c r="M270" s="282"/>
      <c r="N270" s="282"/>
      <c r="O270" s="281"/>
      <c r="P270" s="360" t="str">
        <f ca="1">rescore_patient</f>
        <v/>
      </c>
      <c r="Q270" s="330" t="str">
        <f ca="1">quantity</f>
        <v/>
      </c>
      <c r="R270" s="281"/>
      <c r="S270" s="282"/>
      <c r="T270" s="282"/>
      <c r="U270" s="282"/>
      <c r="V270" s="305"/>
      <c r="W270" s="305"/>
      <c r="X270" s="305"/>
      <c r="Y270" s="282"/>
      <c r="Z270" s="282" t="e" vm="1">
        <f ca="1">_xlfn.IFS(AND(ISNUMBER(SEARCH("N?m l*", CUSTOMER[[#This Row],[Service Type]], 1)), CUSTOMER[[#This Row],[Count ST]] = TRUE), CUSTOMER[[#This Row],[Quantity]], AND($Y$10:$Y270 = TRUE, COUNTIFS($H$10:$H270, CUSTOMER[[#This Row],[Booking]], $J$10:$J270, CUSTOMER[[#This Row],[Order Date]], $F$10:$F270, "&lt;&gt;"&amp;"N?m l*")=1), 1, TRUE,  "")</f>
        <v>#NAME?</v>
      </c>
      <c r="AA270" s="282" t="b">
        <f t="shared" ca="1" si="5"/>
        <v>0</v>
      </c>
      <c r="AB270" s="305"/>
    </row>
    <row r="271" spans="1:28" x14ac:dyDescent="0.25">
      <c r="A271" s="281" t="str">
        <f ca="1">no.</f>
        <v/>
      </c>
      <c r="B271" s="281"/>
      <c r="C271" s="282"/>
      <c r="D271" s="282"/>
      <c r="E271" s="282" t="str">
        <f ca="1">position</f>
        <v/>
      </c>
      <c r="F271" s="282"/>
      <c r="G271" s="282"/>
      <c r="H271" s="282"/>
      <c r="I271" s="282"/>
      <c r="J271" s="335"/>
      <c r="K271" s="282"/>
      <c r="L271" s="282"/>
      <c r="M271" s="282"/>
      <c r="N271" s="282"/>
      <c r="O271" s="281"/>
      <c r="P271" s="360" t="str">
        <f ca="1">rescore_patient</f>
        <v/>
      </c>
      <c r="Q271" s="330" t="str">
        <f ca="1">quantity</f>
        <v/>
      </c>
      <c r="R271" s="281"/>
      <c r="S271" s="282"/>
      <c r="T271" s="282"/>
      <c r="U271" s="282"/>
      <c r="V271" s="305"/>
      <c r="W271" s="305"/>
      <c r="X271" s="305"/>
      <c r="Y271" s="282"/>
      <c r="Z271" s="282" t="e" vm="1">
        <f ca="1">_xlfn.IFS(AND(ISNUMBER(SEARCH("N?m l*", CUSTOMER[[#This Row],[Service Type]], 1)), CUSTOMER[[#This Row],[Count ST]] = TRUE), CUSTOMER[[#This Row],[Quantity]], AND($Y$10:$Y271 = TRUE, COUNTIFS($H$10:$H271, CUSTOMER[[#This Row],[Booking]], $J$10:$J271, CUSTOMER[[#This Row],[Order Date]], $F$10:$F271, "&lt;&gt;"&amp;"N?m l*")=1), 1, TRUE,  "")</f>
        <v>#NAME?</v>
      </c>
      <c r="AA271" s="282" t="b">
        <f t="shared" ca="1" si="5"/>
        <v>0</v>
      </c>
      <c r="AB271" s="305"/>
    </row>
    <row r="272" spans="1:28" x14ac:dyDescent="0.25">
      <c r="A272" s="281" t="str">
        <f ca="1">no.</f>
        <v/>
      </c>
      <c r="B272" s="281"/>
      <c r="C272" s="282"/>
      <c r="D272" s="282"/>
      <c r="E272" s="282" t="str">
        <f ca="1">position</f>
        <v/>
      </c>
      <c r="F272" s="282"/>
      <c r="G272" s="282"/>
      <c r="H272" s="282"/>
      <c r="I272" s="282"/>
      <c r="J272" s="335"/>
      <c r="K272" s="282"/>
      <c r="L272" s="282"/>
      <c r="M272" s="282"/>
      <c r="N272" s="282"/>
      <c r="O272" s="281"/>
      <c r="P272" s="360" t="str">
        <f ca="1">rescore_patient</f>
        <v/>
      </c>
      <c r="Q272" s="330" t="str">
        <f ca="1">quantity</f>
        <v/>
      </c>
      <c r="R272" s="281"/>
      <c r="S272" s="282"/>
      <c r="T272" s="282"/>
      <c r="U272" s="282"/>
      <c r="V272" s="305"/>
      <c r="W272" s="305"/>
      <c r="X272" s="305"/>
      <c r="Y272" s="282"/>
      <c r="Z272" s="282" t="e" vm="1">
        <f ca="1">_xlfn.IFS(AND(ISNUMBER(SEARCH("N?m l*", CUSTOMER[[#This Row],[Service Type]], 1)), CUSTOMER[[#This Row],[Count ST]] = TRUE), CUSTOMER[[#This Row],[Quantity]], AND($Y$10:$Y272 = TRUE, COUNTIFS($H$10:$H272, CUSTOMER[[#This Row],[Booking]], $J$10:$J272, CUSTOMER[[#This Row],[Order Date]], $F$10:$F272, "&lt;&gt;"&amp;"N?m l*")=1), 1, TRUE,  "")</f>
        <v>#NAME?</v>
      </c>
      <c r="AA272" s="282" t="b">
        <f t="shared" ca="1" si="5"/>
        <v>0</v>
      </c>
      <c r="AB272" s="305"/>
    </row>
    <row r="273" spans="1:28" x14ac:dyDescent="0.25">
      <c r="A273" s="281" t="str">
        <f ca="1">no.</f>
        <v/>
      </c>
      <c r="B273" s="281"/>
      <c r="C273" s="282"/>
      <c r="D273" s="282"/>
      <c r="E273" s="282" t="str">
        <f ca="1">position</f>
        <v/>
      </c>
      <c r="F273" s="282"/>
      <c r="G273" s="282"/>
      <c r="H273" s="282"/>
      <c r="I273" s="282"/>
      <c r="J273" s="335"/>
      <c r="K273" s="282"/>
      <c r="L273" s="282"/>
      <c r="M273" s="282"/>
      <c r="N273" s="282"/>
      <c r="O273" s="281"/>
      <c r="P273" s="360" t="str">
        <f ca="1">rescore_patient</f>
        <v/>
      </c>
      <c r="Q273" s="330" t="str">
        <f ca="1">quantity</f>
        <v/>
      </c>
      <c r="R273" s="281"/>
      <c r="S273" s="282"/>
      <c r="T273" s="282"/>
      <c r="U273" s="282"/>
      <c r="V273" s="305"/>
      <c r="W273" s="305"/>
      <c r="X273" s="305"/>
      <c r="Y273" s="282"/>
      <c r="Z273" s="282" t="e" vm="1">
        <f ca="1">_xlfn.IFS(AND(ISNUMBER(SEARCH("N?m l*", CUSTOMER[[#This Row],[Service Type]], 1)), CUSTOMER[[#This Row],[Count ST]] = TRUE), CUSTOMER[[#This Row],[Quantity]], AND($Y$10:$Y273 = TRUE, COUNTIFS($H$10:$H273, CUSTOMER[[#This Row],[Booking]], $J$10:$J273, CUSTOMER[[#This Row],[Order Date]], $F$10:$F273, "&lt;&gt;"&amp;"N?m l*")=1), 1, TRUE,  "")</f>
        <v>#NAME?</v>
      </c>
      <c r="AA273" s="282" t="b">
        <f t="shared" ca="1" si="5"/>
        <v>0</v>
      </c>
      <c r="AB273" s="305"/>
    </row>
    <row r="274" spans="1:28" x14ac:dyDescent="0.25">
      <c r="A274" s="281" t="str">
        <f ca="1">no.</f>
        <v/>
      </c>
      <c r="B274" s="281"/>
      <c r="C274" s="282"/>
      <c r="D274" s="282"/>
      <c r="E274" s="282" t="str">
        <f ca="1">position</f>
        <v/>
      </c>
      <c r="F274" s="282"/>
      <c r="G274" s="282"/>
      <c r="H274" s="282"/>
      <c r="I274" s="282"/>
      <c r="J274" s="335"/>
      <c r="K274" s="282"/>
      <c r="L274" s="282"/>
      <c r="M274" s="282"/>
      <c r="N274" s="282"/>
      <c r="O274" s="281"/>
      <c r="P274" s="360" t="str">
        <f ca="1">rescore_patient</f>
        <v/>
      </c>
      <c r="Q274" s="330" t="str">
        <f ca="1">quantity</f>
        <v/>
      </c>
      <c r="R274" s="281"/>
      <c r="S274" s="282"/>
      <c r="T274" s="282"/>
      <c r="U274" s="282"/>
      <c r="V274" s="305"/>
      <c r="W274" s="305"/>
      <c r="X274" s="305"/>
      <c r="Y274" s="282"/>
      <c r="Z274" s="282" t="e" vm="1">
        <f ca="1">_xlfn.IFS(AND(ISNUMBER(SEARCH("N?m l*", CUSTOMER[[#This Row],[Service Type]], 1)), CUSTOMER[[#This Row],[Count ST]] = TRUE), CUSTOMER[[#This Row],[Quantity]], AND($Y$10:$Y274 = TRUE, COUNTIFS($H$10:$H274, CUSTOMER[[#This Row],[Booking]], $J$10:$J274, CUSTOMER[[#This Row],[Order Date]], $F$10:$F274, "&lt;&gt;"&amp;"N?m l*")=1), 1, TRUE,  "")</f>
        <v>#NAME?</v>
      </c>
      <c r="AA274" s="282" t="b">
        <f t="shared" ca="1" si="5"/>
        <v>0</v>
      </c>
      <c r="AB274" s="305"/>
    </row>
    <row r="275" spans="1:28" x14ac:dyDescent="0.25">
      <c r="A275" s="281" t="str">
        <f ca="1">no.</f>
        <v/>
      </c>
      <c r="B275" s="281"/>
      <c r="C275" s="282"/>
      <c r="D275" s="282"/>
      <c r="E275" s="282" t="str">
        <f ca="1">position</f>
        <v/>
      </c>
      <c r="F275" s="282"/>
      <c r="G275" s="282"/>
      <c r="H275" s="282"/>
      <c r="I275" s="282"/>
      <c r="J275" s="335"/>
      <c r="K275" s="282"/>
      <c r="L275" s="282"/>
      <c r="M275" s="282"/>
      <c r="N275" s="282"/>
      <c r="O275" s="281"/>
      <c r="P275" s="360" t="str">
        <f ca="1">rescore_patient</f>
        <v/>
      </c>
      <c r="Q275" s="330" t="str">
        <f ca="1">quantity</f>
        <v/>
      </c>
      <c r="R275" s="281"/>
      <c r="S275" s="282"/>
      <c r="T275" s="282"/>
      <c r="U275" s="282"/>
      <c r="V275" s="305"/>
      <c r="W275" s="305"/>
      <c r="X275" s="305"/>
      <c r="Y275" s="282"/>
      <c r="Z275" s="282" t="e" vm="1">
        <f ca="1">_xlfn.IFS(AND(ISNUMBER(SEARCH("N?m l*", CUSTOMER[[#This Row],[Service Type]], 1)), CUSTOMER[[#This Row],[Count ST]] = TRUE), CUSTOMER[[#This Row],[Quantity]], AND($Y$10:$Y275 = TRUE, COUNTIFS($H$10:$H275, CUSTOMER[[#This Row],[Booking]], $J$10:$J275, CUSTOMER[[#This Row],[Order Date]], $F$10:$F275, "&lt;&gt;"&amp;"N?m l*")=1), 1, TRUE,  "")</f>
        <v>#NAME?</v>
      </c>
      <c r="AA275" s="282" t="b">
        <f t="shared" ca="1" si="5"/>
        <v>0</v>
      </c>
      <c r="AB275" s="305"/>
    </row>
    <row r="276" spans="1:28" x14ac:dyDescent="0.25">
      <c r="A276" s="281" t="str">
        <f ca="1">no.</f>
        <v/>
      </c>
      <c r="B276" s="281"/>
      <c r="C276" s="282"/>
      <c r="D276" s="282"/>
      <c r="E276" s="282" t="str">
        <f ca="1">position</f>
        <v/>
      </c>
      <c r="F276" s="282"/>
      <c r="G276" s="282"/>
      <c r="H276" s="282"/>
      <c r="I276" s="282"/>
      <c r="J276" s="335"/>
      <c r="K276" s="282"/>
      <c r="L276" s="282"/>
      <c r="M276" s="282"/>
      <c r="N276" s="282"/>
      <c r="O276" s="281"/>
      <c r="P276" s="360" t="str">
        <f ca="1">rescore_patient</f>
        <v/>
      </c>
      <c r="Q276" s="330" t="str">
        <f ca="1">quantity</f>
        <v/>
      </c>
      <c r="R276" s="281"/>
      <c r="S276" s="282"/>
      <c r="T276" s="282"/>
      <c r="U276" s="282"/>
      <c r="V276" s="305"/>
      <c r="W276" s="305"/>
      <c r="X276" s="305"/>
      <c r="Y276" s="282"/>
      <c r="Z276" s="282" t="e" vm="1">
        <f ca="1">_xlfn.IFS(AND(ISNUMBER(SEARCH("N?m l*", CUSTOMER[[#This Row],[Service Type]], 1)), CUSTOMER[[#This Row],[Count ST]] = TRUE), CUSTOMER[[#This Row],[Quantity]], AND($Y$10:$Y276 = TRUE, COUNTIFS($H$10:$H276, CUSTOMER[[#This Row],[Booking]], $J$10:$J276, CUSTOMER[[#This Row],[Order Date]], $F$10:$F276, "&lt;&gt;"&amp;"N?m l*")=1), 1, TRUE,  "")</f>
        <v>#NAME?</v>
      </c>
      <c r="AA276" s="282" t="b">
        <f t="shared" ca="1" si="5"/>
        <v>0</v>
      </c>
      <c r="AB276" s="305"/>
    </row>
    <row r="277" spans="1:28" x14ac:dyDescent="0.25">
      <c r="A277" s="281" t="str">
        <f ca="1">no.</f>
        <v/>
      </c>
      <c r="B277" s="281"/>
      <c r="C277" s="282"/>
      <c r="D277" s="282"/>
      <c r="E277" s="282" t="str">
        <f ca="1">position</f>
        <v/>
      </c>
      <c r="F277" s="282"/>
      <c r="G277" s="282"/>
      <c r="H277" s="282"/>
      <c r="I277" s="282"/>
      <c r="J277" s="335"/>
      <c r="K277" s="282"/>
      <c r="L277" s="282"/>
      <c r="M277" s="282"/>
      <c r="N277" s="282"/>
      <c r="O277" s="281"/>
      <c r="P277" s="360" t="str">
        <f ca="1">rescore_patient</f>
        <v/>
      </c>
      <c r="Q277" s="330" t="str">
        <f ca="1">quantity</f>
        <v/>
      </c>
      <c r="R277" s="281"/>
      <c r="S277" s="282"/>
      <c r="T277" s="282"/>
      <c r="U277" s="282"/>
      <c r="V277" s="305"/>
      <c r="W277" s="305"/>
      <c r="X277" s="305"/>
      <c r="Y277" s="282"/>
      <c r="Z277" s="282" t="e" vm="1">
        <f ca="1">_xlfn.IFS(AND(ISNUMBER(SEARCH("N?m l*", CUSTOMER[[#This Row],[Service Type]], 1)), CUSTOMER[[#This Row],[Count ST]] = TRUE), CUSTOMER[[#This Row],[Quantity]], AND($Y$10:$Y277 = TRUE, COUNTIFS($H$10:$H277, CUSTOMER[[#This Row],[Booking]], $J$10:$J277, CUSTOMER[[#This Row],[Order Date]], $F$10:$F277, "&lt;&gt;"&amp;"N?m l*")=1), 1, TRUE,  "")</f>
        <v>#NAME?</v>
      </c>
      <c r="AA277" s="282" t="b">
        <f t="shared" ca="1" si="5"/>
        <v>0</v>
      </c>
      <c r="AB277" s="305"/>
    </row>
    <row r="278" spans="1:28" x14ac:dyDescent="0.25">
      <c r="A278" s="281" t="str">
        <f ca="1">no.</f>
        <v/>
      </c>
      <c r="B278" s="281"/>
      <c r="C278" s="282"/>
      <c r="D278" s="282"/>
      <c r="E278" s="282" t="str">
        <f ca="1">position</f>
        <v/>
      </c>
      <c r="F278" s="282"/>
      <c r="G278" s="282"/>
      <c r="H278" s="282"/>
      <c r="I278" s="282"/>
      <c r="J278" s="335"/>
      <c r="K278" s="282"/>
      <c r="L278" s="282"/>
      <c r="M278" s="282"/>
      <c r="N278" s="282"/>
      <c r="O278" s="281"/>
      <c r="P278" s="360" t="str">
        <f ca="1">rescore_patient</f>
        <v/>
      </c>
      <c r="Q278" s="330" t="str">
        <f ca="1">quantity</f>
        <v/>
      </c>
      <c r="R278" s="281"/>
      <c r="S278" s="282"/>
      <c r="T278" s="282"/>
      <c r="U278" s="282"/>
      <c r="V278" s="305"/>
      <c r="W278" s="305"/>
      <c r="X278" s="305"/>
      <c r="Y278" s="282"/>
      <c r="Z278" s="282" t="e" vm="1">
        <f ca="1">_xlfn.IFS(AND(ISNUMBER(SEARCH("N?m l*", CUSTOMER[[#This Row],[Service Type]], 1)), CUSTOMER[[#This Row],[Count ST]] = TRUE), CUSTOMER[[#This Row],[Quantity]], AND($Y$10:$Y278 = TRUE, COUNTIFS($H$10:$H278, CUSTOMER[[#This Row],[Booking]], $J$10:$J278, CUSTOMER[[#This Row],[Order Date]], $F$10:$F278, "&lt;&gt;"&amp;"N?m l*")=1), 1, TRUE,  "")</f>
        <v>#NAME?</v>
      </c>
      <c r="AA278" s="282" t="b">
        <f t="shared" ca="1" si="5"/>
        <v>0</v>
      </c>
      <c r="AB278" s="305"/>
    </row>
    <row r="279" spans="1:28" x14ac:dyDescent="0.25">
      <c r="A279" s="281" t="str">
        <f ca="1">no.</f>
        <v/>
      </c>
      <c r="B279" s="281"/>
      <c r="C279" s="282"/>
      <c r="D279" s="282"/>
      <c r="E279" s="282" t="str">
        <f ca="1">position</f>
        <v/>
      </c>
      <c r="F279" s="282"/>
      <c r="G279" s="282"/>
      <c r="H279" s="282"/>
      <c r="I279" s="282"/>
      <c r="J279" s="335"/>
      <c r="K279" s="282"/>
      <c r="L279" s="282"/>
      <c r="M279" s="282"/>
      <c r="N279" s="282"/>
      <c r="O279" s="281"/>
      <c r="P279" s="360" t="str">
        <f ca="1">rescore_patient</f>
        <v/>
      </c>
      <c r="Q279" s="330" t="str">
        <f ca="1">quantity</f>
        <v/>
      </c>
      <c r="R279" s="281"/>
      <c r="S279" s="282"/>
      <c r="T279" s="282"/>
      <c r="U279" s="282"/>
      <c r="V279" s="305"/>
      <c r="W279" s="305"/>
      <c r="X279" s="305"/>
      <c r="Y279" s="282"/>
      <c r="Z279" s="282" t="e" vm="1">
        <f ca="1">_xlfn.IFS(AND(ISNUMBER(SEARCH("N?m l*", CUSTOMER[[#This Row],[Service Type]], 1)), CUSTOMER[[#This Row],[Count ST]] = TRUE), CUSTOMER[[#This Row],[Quantity]], AND($Y$10:$Y279 = TRUE, COUNTIFS($H$10:$H279, CUSTOMER[[#This Row],[Booking]], $J$10:$J279, CUSTOMER[[#This Row],[Order Date]], $F$10:$F279, "&lt;&gt;"&amp;"N?m l*")=1), 1, TRUE,  "")</f>
        <v>#NAME?</v>
      </c>
      <c r="AA279" s="282" t="b">
        <f t="shared" ca="1" si="5"/>
        <v>0</v>
      </c>
      <c r="AB279" s="305"/>
    </row>
    <row r="280" spans="1:28" x14ac:dyDescent="0.25">
      <c r="A280" s="281" t="str">
        <f ca="1">no.</f>
        <v/>
      </c>
      <c r="B280" s="281"/>
      <c r="C280" s="282"/>
      <c r="D280" s="282"/>
      <c r="E280" s="282" t="str">
        <f ca="1">position</f>
        <v/>
      </c>
      <c r="F280" s="282"/>
      <c r="G280" s="282"/>
      <c r="H280" s="282"/>
      <c r="I280" s="282"/>
      <c r="J280" s="335"/>
      <c r="K280" s="282"/>
      <c r="L280" s="282"/>
      <c r="M280" s="282"/>
      <c r="N280" s="282"/>
      <c r="O280" s="281"/>
      <c r="P280" s="360" t="str">
        <f ca="1">rescore_patient</f>
        <v/>
      </c>
      <c r="Q280" s="330" t="str">
        <f ca="1">quantity</f>
        <v/>
      </c>
      <c r="R280" s="281"/>
      <c r="S280" s="282"/>
      <c r="T280" s="282"/>
      <c r="U280" s="282"/>
      <c r="V280" s="305"/>
      <c r="W280" s="305"/>
      <c r="X280" s="305"/>
      <c r="Y280" s="282"/>
      <c r="Z280" s="282" t="e" vm="1">
        <f ca="1">_xlfn.IFS(AND(ISNUMBER(SEARCH("N?m l*", CUSTOMER[[#This Row],[Service Type]], 1)), CUSTOMER[[#This Row],[Count ST]] = TRUE), CUSTOMER[[#This Row],[Quantity]], AND($Y$10:$Y280 = TRUE, COUNTIFS($H$10:$H280, CUSTOMER[[#This Row],[Booking]], $J$10:$J280, CUSTOMER[[#This Row],[Order Date]], $F$10:$F280, "&lt;&gt;"&amp;"N?m l*")=1), 1, TRUE,  "")</f>
        <v>#NAME?</v>
      </c>
      <c r="AA280" s="282" t="b">
        <f t="shared" ca="1" si="5"/>
        <v>0</v>
      </c>
      <c r="AB280" s="305"/>
    </row>
    <row r="281" spans="1:28" x14ac:dyDescent="0.25">
      <c r="A281" s="281" t="str">
        <f ca="1">no.</f>
        <v/>
      </c>
      <c r="B281" s="281"/>
      <c r="C281" s="282"/>
      <c r="D281" s="282"/>
      <c r="E281" s="282" t="str">
        <f ca="1">position</f>
        <v/>
      </c>
      <c r="F281" s="282"/>
      <c r="G281" s="282"/>
      <c r="H281" s="282"/>
      <c r="I281" s="282"/>
      <c r="J281" s="335"/>
      <c r="K281" s="282"/>
      <c r="L281" s="282"/>
      <c r="M281" s="282"/>
      <c r="N281" s="282"/>
      <c r="O281" s="281"/>
      <c r="P281" s="360" t="str">
        <f ca="1">rescore_patient</f>
        <v/>
      </c>
      <c r="Q281" s="330" t="str">
        <f ca="1">quantity</f>
        <v/>
      </c>
      <c r="R281" s="281"/>
      <c r="S281" s="282"/>
      <c r="T281" s="282"/>
      <c r="U281" s="282"/>
      <c r="V281" s="305"/>
      <c r="W281" s="305"/>
      <c r="X281" s="305"/>
      <c r="Y281" s="282"/>
      <c r="Z281" s="282" t="e" vm="1">
        <f ca="1">_xlfn.IFS(AND(ISNUMBER(SEARCH("N?m l*", CUSTOMER[[#This Row],[Service Type]], 1)), CUSTOMER[[#This Row],[Count ST]] = TRUE), CUSTOMER[[#This Row],[Quantity]], AND($Y$10:$Y281 = TRUE, COUNTIFS($H$10:$H281, CUSTOMER[[#This Row],[Booking]], $J$10:$J281, CUSTOMER[[#This Row],[Order Date]], $F$10:$F281, "&lt;&gt;"&amp;"N?m l*")=1), 1, TRUE,  "")</f>
        <v>#NAME?</v>
      </c>
      <c r="AA281" s="282" t="b">
        <f t="shared" ca="1" si="5"/>
        <v>0</v>
      </c>
      <c r="AB281" s="305"/>
    </row>
    <row r="282" spans="1:28" x14ac:dyDescent="0.25">
      <c r="A282" s="281" t="str">
        <f ca="1">no.</f>
        <v/>
      </c>
      <c r="B282" s="281"/>
      <c r="C282" s="282"/>
      <c r="D282" s="282"/>
      <c r="E282" s="282" t="str">
        <f ca="1">position</f>
        <v/>
      </c>
      <c r="F282" s="282"/>
      <c r="G282" s="282"/>
      <c r="H282" s="282"/>
      <c r="I282" s="282"/>
      <c r="J282" s="335"/>
      <c r="K282" s="282"/>
      <c r="L282" s="282"/>
      <c r="M282" s="282"/>
      <c r="N282" s="282"/>
      <c r="O282" s="281"/>
      <c r="P282" s="360" t="str">
        <f ca="1">rescore_patient</f>
        <v/>
      </c>
      <c r="Q282" s="330" t="str">
        <f ca="1">quantity</f>
        <v/>
      </c>
      <c r="R282" s="281"/>
      <c r="S282" s="282"/>
      <c r="T282" s="282"/>
      <c r="U282" s="282"/>
      <c r="V282" s="305"/>
      <c r="W282" s="305"/>
      <c r="X282" s="305"/>
      <c r="Y282" s="282"/>
      <c r="Z282" s="282" t="e" vm="1">
        <f ca="1">_xlfn.IFS(AND(ISNUMBER(SEARCH("N?m l*", CUSTOMER[[#This Row],[Service Type]], 1)), CUSTOMER[[#This Row],[Count ST]] = TRUE), CUSTOMER[[#This Row],[Quantity]], AND($Y$10:$Y282 = TRUE, COUNTIFS($H$10:$H282, CUSTOMER[[#This Row],[Booking]], $J$10:$J282, CUSTOMER[[#This Row],[Order Date]], $F$10:$F282, "&lt;&gt;"&amp;"N?m l*")=1), 1, TRUE,  "")</f>
        <v>#NAME?</v>
      </c>
      <c r="AA282" s="282" t="b">
        <f t="shared" ca="1" si="5"/>
        <v>0</v>
      </c>
      <c r="AB282" s="305"/>
    </row>
    <row r="283" spans="1:28" x14ac:dyDescent="0.25">
      <c r="A283" s="281" t="str">
        <f ca="1">no.</f>
        <v/>
      </c>
      <c r="B283" s="281"/>
      <c r="C283" s="282"/>
      <c r="D283" s="282"/>
      <c r="E283" s="282" t="str">
        <f ca="1">position</f>
        <v/>
      </c>
      <c r="F283" s="282"/>
      <c r="G283" s="282"/>
      <c r="H283" s="282"/>
      <c r="I283" s="282"/>
      <c r="J283" s="335"/>
      <c r="K283" s="282"/>
      <c r="L283" s="282"/>
      <c r="M283" s="282"/>
      <c r="N283" s="282"/>
      <c r="O283" s="281"/>
      <c r="P283" s="360" t="str">
        <f ca="1">rescore_patient</f>
        <v/>
      </c>
      <c r="Q283" s="330" t="str">
        <f ca="1">quantity</f>
        <v/>
      </c>
      <c r="R283" s="281"/>
      <c r="S283" s="282"/>
      <c r="T283" s="282"/>
      <c r="U283" s="282"/>
      <c r="V283" s="305"/>
      <c r="W283" s="305"/>
      <c r="X283" s="305"/>
      <c r="Y283" s="282"/>
      <c r="Z283" s="282" t="e" vm="1">
        <f ca="1">_xlfn.IFS(AND(ISNUMBER(SEARCH("N?m l*", CUSTOMER[[#This Row],[Service Type]], 1)), CUSTOMER[[#This Row],[Count ST]] = TRUE), CUSTOMER[[#This Row],[Quantity]], AND($Y$10:$Y283 = TRUE, COUNTIFS($H$10:$H283, CUSTOMER[[#This Row],[Booking]], $J$10:$J283, CUSTOMER[[#This Row],[Order Date]], $F$10:$F283, "&lt;&gt;"&amp;"N?m l*")=1), 1, TRUE,  "")</f>
        <v>#NAME?</v>
      </c>
      <c r="AA283" s="282" t="b">
        <f t="shared" ca="1" si="5"/>
        <v>0</v>
      </c>
      <c r="AB283" s="305"/>
    </row>
    <row r="284" spans="1:28" x14ac:dyDescent="0.25">
      <c r="A284" s="281" t="str">
        <f ca="1">no.</f>
        <v/>
      </c>
      <c r="B284" s="281"/>
      <c r="C284" s="282"/>
      <c r="D284" s="282"/>
      <c r="E284" s="282" t="str">
        <f ca="1">position</f>
        <v/>
      </c>
      <c r="F284" s="282"/>
      <c r="G284" s="282"/>
      <c r="H284" s="282"/>
      <c r="I284" s="282"/>
      <c r="J284" s="335"/>
      <c r="K284" s="282"/>
      <c r="L284" s="282"/>
      <c r="M284" s="282"/>
      <c r="N284" s="282"/>
      <c r="O284" s="281"/>
      <c r="P284" s="360" t="str">
        <f ca="1">rescore_patient</f>
        <v/>
      </c>
      <c r="Q284" s="330" t="str">
        <f ca="1">quantity</f>
        <v/>
      </c>
      <c r="R284" s="281"/>
      <c r="S284" s="282"/>
      <c r="T284" s="282"/>
      <c r="U284" s="282"/>
      <c r="V284" s="305"/>
      <c r="W284" s="305"/>
      <c r="X284" s="305"/>
      <c r="Y284" s="282"/>
      <c r="Z284" s="282" t="e" vm="1">
        <f ca="1">_xlfn.IFS(AND(ISNUMBER(SEARCH("N?m l*", CUSTOMER[[#This Row],[Service Type]], 1)), CUSTOMER[[#This Row],[Count ST]] = TRUE), CUSTOMER[[#This Row],[Quantity]], AND($Y$10:$Y284 = TRUE, COUNTIFS($H$10:$H284, CUSTOMER[[#This Row],[Booking]], $J$10:$J284, CUSTOMER[[#This Row],[Order Date]], $F$10:$F284, "&lt;&gt;"&amp;"N?m l*")=1), 1, TRUE,  "")</f>
        <v>#NAME?</v>
      </c>
      <c r="AA284" s="282" t="b">
        <f t="shared" ca="1" si="5"/>
        <v>0</v>
      </c>
      <c r="AB284" s="305"/>
    </row>
    <row r="285" spans="1:28" x14ac:dyDescent="0.25">
      <c r="A285" s="281" t="str">
        <f ca="1">no.</f>
        <v/>
      </c>
      <c r="B285" s="281"/>
      <c r="C285" s="282"/>
      <c r="D285" s="282"/>
      <c r="E285" s="282" t="str">
        <f ca="1">position</f>
        <v/>
      </c>
      <c r="F285" s="282"/>
      <c r="G285" s="282"/>
      <c r="H285" s="282"/>
      <c r="I285" s="282"/>
      <c r="J285" s="335"/>
      <c r="K285" s="282"/>
      <c r="L285" s="282"/>
      <c r="M285" s="282"/>
      <c r="N285" s="282"/>
      <c r="O285" s="281"/>
      <c r="P285" s="360" t="str">
        <f ca="1">rescore_patient</f>
        <v/>
      </c>
      <c r="Q285" s="330" t="str">
        <f ca="1">quantity</f>
        <v/>
      </c>
      <c r="R285" s="281"/>
      <c r="S285" s="282"/>
      <c r="T285" s="282"/>
      <c r="U285" s="282"/>
      <c r="V285" s="305"/>
      <c r="W285" s="305"/>
      <c r="X285" s="305"/>
      <c r="Y285" s="282"/>
      <c r="Z285" s="282" t="e" vm="1">
        <f ca="1">_xlfn.IFS(AND(ISNUMBER(SEARCH("N?m l*", CUSTOMER[[#This Row],[Service Type]], 1)), CUSTOMER[[#This Row],[Count ST]] = TRUE), CUSTOMER[[#This Row],[Quantity]], AND($Y$10:$Y285 = TRUE, COUNTIFS($H$10:$H285, CUSTOMER[[#This Row],[Booking]], $J$10:$J285, CUSTOMER[[#This Row],[Order Date]], $F$10:$F285, "&lt;&gt;"&amp;"N?m l*")=1), 1, TRUE,  "")</f>
        <v>#NAME?</v>
      </c>
      <c r="AA285" s="282" t="b">
        <f t="shared" ca="1" si="5"/>
        <v>0</v>
      </c>
      <c r="AB285" s="305"/>
    </row>
    <row r="286" spans="1:28" x14ac:dyDescent="0.25">
      <c r="A286" s="281" t="str">
        <f ca="1">no.</f>
        <v/>
      </c>
      <c r="B286" s="281"/>
      <c r="C286" s="282"/>
      <c r="D286" s="282"/>
      <c r="E286" s="282" t="str">
        <f ca="1">position</f>
        <v/>
      </c>
      <c r="F286" s="282"/>
      <c r="G286" s="282"/>
      <c r="H286" s="282"/>
      <c r="I286" s="282"/>
      <c r="J286" s="335"/>
      <c r="K286" s="282"/>
      <c r="L286" s="282"/>
      <c r="M286" s="282"/>
      <c r="N286" s="282"/>
      <c r="O286" s="281"/>
      <c r="P286" s="360" t="str">
        <f ca="1">rescore_patient</f>
        <v/>
      </c>
      <c r="Q286" s="330" t="str">
        <f ca="1">quantity</f>
        <v/>
      </c>
      <c r="R286" s="281"/>
      <c r="S286" s="282"/>
      <c r="T286" s="282"/>
      <c r="U286" s="282"/>
      <c r="V286" s="305"/>
      <c r="W286" s="305"/>
      <c r="X286" s="305"/>
      <c r="Y286" s="282"/>
      <c r="Z286" s="282" t="e" vm="1">
        <f ca="1">_xlfn.IFS(AND(ISNUMBER(SEARCH("N?m l*", CUSTOMER[[#This Row],[Service Type]], 1)), CUSTOMER[[#This Row],[Count ST]] = TRUE), CUSTOMER[[#This Row],[Quantity]], AND($Y$10:$Y286 = TRUE, COUNTIFS($H$10:$H286, CUSTOMER[[#This Row],[Booking]], $J$10:$J286, CUSTOMER[[#This Row],[Order Date]], $F$10:$F286, "&lt;&gt;"&amp;"N?m l*")=1), 1, TRUE,  "")</f>
        <v>#NAME?</v>
      </c>
      <c r="AA286" s="282" t="b">
        <f t="shared" ca="1" si="5"/>
        <v>0</v>
      </c>
      <c r="AB286" s="305"/>
    </row>
    <row r="287" spans="1:28" x14ac:dyDescent="0.25">
      <c r="A287" s="281" t="str">
        <f ca="1">no.</f>
        <v/>
      </c>
      <c r="B287" s="281"/>
      <c r="C287" s="282"/>
      <c r="D287" s="282"/>
      <c r="E287" s="282" t="str">
        <f ca="1">position</f>
        <v/>
      </c>
      <c r="F287" s="282"/>
      <c r="G287" s="282"/>
      <c r="H287" s="282"/>
      <c r="I287" s="282"/>
      <c r="J287" s="335"/>
      <c r="K287" s="282"/>
      <c r="L287" s="282"/>
      <c r="M287" s="282"/>
      <c r="N287" s="282"/>
      <c r="O287" s="281"/>
      <c r="P287" s="360" t="str">
        <f ca="1">rescore_patient</f>
        <v/>
      </c>
      <c r="Q287" s="330" t="str">
        <f ca="1">quantity</f>
        <v/>
      </c>
      <c r="R287" s="281"/>
      <c r="S287" s="282"/>
      <c r="T287" s="282"/>
      <c r="U287" s="282"/>
      <c r="V287" s="305"/>
      <c r="W287" s="305"/>
      <c r="X287" s="305"/>
      <c r="Y287" s="282"/>
      <c r="Z287" s="282" t="e" vm="1">
        <f ca="1">_xlfn.IFS(AND(ISNUMBER(SEARCH("N?m l*", CUSTOMER[[#This Row],[Service Type]], 1)), CUSTOMER[[#This Row],[Count ST]] = TRUE), CUSTOMER[[#This Row],[Quantity]], AND($Y$10:$Y287 = TRUE, COUNTIFS($H$10:$H287, CUSTOMER[[#This Row],[Booking]], $J$10:$J287, CUSTOMER[[#This Row],[Order Date]], $F$10:$F287, "&lt;&gt;"&amp;"N?m l*")=1), 1, TRUE,  "")</f>
        <v>#NAME?</v>
      </c>
      <c r="AA287" s="282" t="b">
        <f t="shared" ca="1" si="5"/>
        <v>0</v>
      </c>
      <c r="AB287" s="305"/>
    </row>
    <row r="288" spans="1:28" x14ac:dyDescent="0.25">
      <c r="A288" s="281" t="str">
        <f ca="1">no.</f>
        <v/>
      </c>
      <c r="B288" s="281"/>
      <c r="C288" s="282"/>
      <c r="D288" s="282"/>
      <c r="E288" s="282" t="str">
        <f ca="1">position</f>
        <v/>
      </c>
      <c r="F288" s="282"/>
      <c r="G288" s="282"/>
      <c r="H288" s="282"/>
      <c r="I288" s="282"/>
      <c r="J288" s="335"/>
      <c r="K288" s="282"/>
      <c r="L288" s="282"/>
      <c r="M288" s="282"/>
      <c r="N288" s="282"/>
      <c r="O288" s="281"/>
      <c r="P288" s="360" t="str">
        <f ca="1">rescore_patient</f>
        <v/>
      </c>
      <c r="Q288" s="330" t="str">
        <f ca="1">quantity</f>
        <v/>
      </c>
      <c r="R288" s="281"/>
      <c r="S288" s="282"/>
      <c r="T288" s="282"/>
      <c r="U288" s="282"/>
      <c r="V288" s="305"/>
      <c r="W288" s="305"/>
      <c r="X288" s="305"/>
      <c r="Y288" s="282"/>
      <c r="Z288" s="282" t="e" vm="1">
        <f ca="1">_xlfn.IFS(AND(ISNUMBER(SEARCH("N?m l*", CUSTOMER[[#This Row],[Service Type]], 1)), CUSTOMER[[#This Row],[Count ST]] = TRUE), CUSTOMER[[#This Row],[Quantity]], AND($Y$10:$Y288 = TRUE, COUNTIFS($H$10:$H288, CUSTOMER[[#This Row],[Booking]], $J$10:$J288, CUSTOMER[[#This Row],[Order Date]], $F$10:$F288, "&lt;&gt;"&amp;"N?m l*")=1), 1, TRUE,  "")</f>
        <v>#NAME?</v>
      </c>
      <c r="AA288" s="282" t="b">
        <f t="shared" ca="1" si="5"/>
        <v>0</v>
      </c>
      <c r="AB288" s="305"/>
    </row>
    <row r="289" spans="1:28" x14ac:dyDescent="0.25">
      <c r="A289" s="281" t="str">
        <f ca="1">no.</f>
        <v/>
      </c>
      <c r="B289" s="281"/>
      <c r="C289" s="282"/>
      <c r="D289" s="282"/>
      <c r="E289" s="282" t="str">
        <f ca="1">position</f>
        <v/>
      </c>
      <c r="F289" s="282"/>
      <c r="G289" s="282"/>
      <c r="H289" s="282"/>
      <c r="I289" s="282"/>
      <c r="J289" s="335"/>
      <c r="K289" s="282"/>
      <c r="L289" s="282"/>
      <c r="M289" s="282"/>
      <c r="N289" s="282"/>
      <c r="O289" s="281"/>
      <c r="P289" s="360" t="str">
        <f ca="1">rescore_patient</f>
        <v/>
      </c>
      <c r="Q289" s="330" t="str">
        <f ca="1">quantity</f>
        <v/>
      </c>
      <c r="R289" s="281"/>
      <c r="S289" s="282"/>
      <c r="T289" s="282"/>
      <c r="U289" s="282"/>
      <c r="V289" s="305"/>
      <c r="W289" s="305"/>
      <c r="X289" s="305"/>
      <c r="Y289" s="282"/>
      <c r="Z289" s="282" t="e" vm="1">
        <f ca="1">_xlfn.IFS(AND(ISNUMBER(SEARCH("N?m l*", CUSTOMER[[#This Row],[Service Type]], 1)), CUSTOMER[[#This Row],[Count ST]] = TRUE), CUSTOMER[[#This Row],[Quantity]], AND($Y$10:$Y289 = TRUE, COUNTIFS($H$10:$H289, CUSTOMER[[#This Row],[Booking]], $J$10:$J289, CUSTOMER[[#This Row],[Order Date]], $F$10:$F289, "&lt;&gt;"&amp;"N?m l*")=1), 1, TRUE,  "")</f>
        <v>#NAME?</v>
      </c>
      <c r="AA289" s="282" t="b">
        <f t="shared" ca="1" si="5"/>
        <v>0</v>
      </c>
      <c r="AB289" s="305"/>
    </row>
    <row r="290" spans="1:28" x14ac:dyDescent="0.25">
      <c r="A290" s="281" t="str">
        <f ca="1">no.</f>
        <v/>
      </c>
      <c r="B290" s="281"/>
      <c r="C290" s="282"/>
      <c r="D290" s="282"/>
      <c r="E290" s="282" t="str">
        <f ca="1">position</f>
        <v/>
      </c>
      <c r="F290" s="282"/>
      <c r="G290" s="282"/>
      <c r="H290" s="282"/>
      <c r="I290" s="282"/>
      <c r="J290" s="335"/>
      <c r="K290" s="282"/>
      <c r="L290" s="282"/>
      <c r="M290" s="282"/>
      <c r="N290" s="282"/>
      <c r="O290" s="281"/>
      <c r="P290" s="360" t="str">
        <f ca="1">rescore_patient</f>
        <v/>
      </c>
      <c r="Q290" s="330" t="str">
        <f ca="1">quantity</f>
        <v/>
      </c>
      <c r="R290" s="281"/>
      <c r="S290" s="282"/>
      <c r="T290" s="282"/>
      <c r="U290" s="282"/>
      <c r="V290" s="305"/>
      <c r="W290" s="305"/>
      <c r="X290" s="305"/>
      <c r="Y290" s="282"/>
      <c r="Z290" s="282" t="e" vm="1">
        <f ca="1">_xlfn.IFS(AND(ISNUMBER(SEARCH("N?m l*", CUSTOMER[[#This Row],[Service Type]], 1)), CUSTOMER[[#This Row],[Count ST]] = TRUE), CUSTOMER[[#This Row],[Quantity]], AND($Y$10:$Y290 = TRUE, COUNTIFS($H$10:$H290, CUSTOMER[[#This Row],[Booking]], $J$10:$J290, CUSTOMER[[#This Row],[Order Date]], $F$10:$F290, "&lt;&gt;"&amp;"N?m l*")=1), 1, TRUE,  "")</f>
        <v>#NAME?</v>
      </c>
      <c r="AA290" s="282" t="b">
        <f t="shared" ca="1" si="5"/>
        <v>0</v>
      </c>
      <c r="AB290" s="305"/>
    </row>
    <row r="291" spans="1:28" x14ac:dyDescent="0.25">
      <c r="A291" s="281" t="str">
        <f ca="1">no.</f>
        <v/>
      </c>
      <c r="B291" s="281"/>
      <c r="C291" s="282"/>
      <c r="D291" s="282"/>
      <c r="E291" s="282" t="str">
        <f ca="1">position</f>
        <v/>
      </c>
      <c r="F291" s="282"/>
      <c r="G291" s="282"/>
      <c r="H291" s="282"/>
      <c r="I291" s="282"/>
      <c r="J291" s="335"/>
      <c r="K291" s="282"/>
      <c r="L291" s="282"/>
      <c r="M291" s="282"/>
      <c r="N291" s="282"/>
      <c r="O291" s="281"/>
      <c r="P291" s="360" t="str">
        <f ca="1">rescore_patient</f>
        <v/>
      </c>
      <c r="Q291" s="330" t="str">
        <f ca="1">quantity</f>
        <v/>
      </c>
      <c r="R291" s="281"/>
      <c r="S291" s="282"/>
      <c r="T291" s="282"/>
      <c r="U291" s="282"/>
      <c r="V291" s="305"/>
      <c r="W291" s="305"/>
      <c r="X291" s="305"/>
      <c r="Y291" s="282"/>
      <c r="Z291" s="282" t="e" vm="1">
        <f ca="1">_xlfn.IFS(AND(ISNUMBER(SEARCH("N?m l*", CUSTOMER[[#This Row],[Service Type]], 1)), CUSTOMER[[#This Row],[Count ST]] = TRUE), CUSTOMER[[#This Row],[Quantity]], AND($Y$10:$Y291 = TRUE, COUNTIFS($H$10:$H291, CUSTOMER[[#This Row],[Booking]], $J$10:$J291, CUSTOMER[[#This Row],[Order Date]], $F$10:$F291, "&lt;&gt;"&amp;"N?m l*")=1), 1, TRUE,  "")</f>
        <v>#NAME?</v>
      </c>
      <c r="AA291" s="282" t="b">
        <f t="shared" ca="1" si="5"/>
        <v>0</v>
      </c>
      <c r="AB291" s="305"/>
    </row>
    <row r="292" spans="1:28" x14ac:dyDescent="0.25">
      <c r="A292" s="281" t="str">
        <f ca="1">no.</f>
        <v/>
      </c>
      <c r="B292" s="281"/>
      <c r="C292" s="282"/>
      <c r="D292" s="282"/>
      <c r="E292" s="282" t="str">
        <f ca="1">position</f>
        <v/>
      </c>
      <c r="F292" s="282"/>
      <c r="G292" s="282"/>
      <c r="H292" s="282"/>
      <c r="I292" s="282"/>
      <c r="J292" s="335"/>
      <c r="K292" s="282"/>
      <c r="L292" s="282"/>
      <c r="M292" s="282"/>
      <c r="N292" s="282"/>
      <c r="O292" s="281"/>
      <c r="P292" s="360" t="str">
        <f ca="1">rescore_patient</f>
        <v/>
      </c>
      <c r="Q292" s="330" t="str">
        <f ca="1">quantity</f>
        <v/>
      </c>
      <c r="R292" s="281"/>
      <c r="S292" s="282"/>
      <c r="T292" s="282"/>
      <c r="U292" s="282"/>
      <c r="V292" s="305"/>
      <c r="W292" s="305"/>
      <c r="X292" s="305"/>
      <c r="Y292" s="282"/>
      <c r="Z292" s="282" t="e" vm="1">
        <f ca="1">_xlfn.IFS(AND(ISNUMBER(SEARCH("N?m l*", CUSTOMER[[#This Row],[Service Type]], 1)), CUSTOMER[[#This Row],[Count ST]] = TRUE), CUSTOMER[[#This Row],[Quantity]], AND($Y$10:$Y292 = TRUE, COUNTIFS($H$10:$H292, CUSTOMER[[#This Row],[Booking]], $J$10:$J292, CUSTOMER[[#This Row],[Order Date]], $F$10:$F292, "&lt;&gt;"&amp;"N?m l*")=1), 1, TRUE,  "")</f>
        <v>#NAME?</v>
      </c>
      <c r="AA292" s="282" t="b">
        <f t="shared" ca="1" si="5"/>
        <v>0</v>
      </c>
      <c r="AB292" s="305"/>
    </row>
    <row r="293" spans="1:28" x14ac:dyDescent="0.25">
      <c r="A293" s="281" t="str">
        <f ca="1">no.</f>
        <v/>
      </c>
      <c r="B293" s="281"/>
      <c r="C293" s="282"/>
      <c r="D293" s="282"/>
      <c r="E293" s="282" t="str">
        <f ca="1">position</f>
        <v/>
      </c>
      <c r="F293" s="282"/>
      <c r="G293" s="282"/>
      <c r="H293" s="282"/>
      <c r="I293" s="282"/>
      <c r="J293" s="335"/>
      <c r="K293" s="282"/>
      <c r="L293" s="282"/>
      <c r="M293" s="282"/>
      <c r="N293" s="282"/>
      <c r="O293" s="281"/>
      <c r="P293" s="360" t="str">
        <f ca="1">rescore_patient</f>
        <v/>
      </c>
      <c r="Q293" s="330" t="str">
        <f ca="1">quantity</f>
        <v/>
      </c>
      <c r="R293" s="281"/>
      <c r="S293" s="282"/>
      <c r="T293" s="282"/>
      <c r="U293" s="282"/>
      <c r="V293" s="305"/>
      <c r="W293" s="305"/>
      <c r="X293" s="305"/>
      <c r="Y293" s="282"/>
      <c r="Z293" s="282" t="e" vm="1">
        <f ca="1">_xlfn.IFS(AND(ISNUMBER(SEARCH("N?m l*", CUSTOMER[[#This Row],[Service Type]], 1)), CUSTOMER[[#This Row],[Count ST]] = TRUE), CUSTOMER[[#This Row],[Quantity]], AND($Y$10:$Y293 = TRUE, COUNTIFS($H$10:$H293, CUSTOMER[[#This Row],[Booking]], $J$10:$J293, CUSTOMER[[#This Row],[Order Date]], $F$10:$F293, "&lt;&gt;"&amp;"N?m l*")=1), 1, TRUE,  "")</f>
        <v>#NAME?</v>
      </c>
      <c r="AA293" s="282" t="b">
        <f t="shared" ca="1" si="5"/>
        <v>0</v>
      </c>
      <c r="AB293" s="305"/>
    </row>
    <row r="294" spans="1:28" x14ac:dyDescent="0.25">
      <c r="A294" s="281" t="str">
        <f ca="1">no.</f>
        <v/>
      </c>
      <c r="B294" s="281"/>
      <c r="C294" s="282"/>
      <c r="D294" s="282"/>
      <c r="E294" s="282" t="str">
        <f ca="1">position</f>
        <v/>
      </c>
      <c r="F294" s="282"/>
      <c r="G294" s="282"/>
      <c r="H294" s="282"/>
      <c r="I294" s="282"/>
      <c r="J294" s="335"/>
      <c r="K294" s="282"/>
      <c r="L294" s="282"/>
      <c r="M294" s="282"/>
      <c r="N294" s="282"/>
      <c r="O294" s="281"/>
      <c r="P294" s="360" t="str">
        <f ca="1">rescore_patient</f>
        <v/>
      </c>
      <c r="Q294" s="330" t="str">
        <f ca="1">quantity</f>
        <v/>
      </c>
      <c r="R294" s="281"/>
      <c r="S294" s="282"/>
      <c r="T294" s="282"/>
      <c r="U294" s="282"/>
      <c r="V294" s="305"/>
      <c r="W294" s="305"/>
      <c r="X294" s="305"/>
      <c r="Y294" s="282"/>
      <c r="Z294" s="282" t="e" vm="1">
        <f ca="1">_xlfn.IFS(AND(ISNUMBER(SEARCH("N?m l*", CUSTOMER[[#This Row],[Service Type]], 1)), CUSTOMER[[#This Row],[Count ST]] = TRUE), CUSTOMER[[#This Row],[Quantity]], AND($Y$10:$Y294 = TRUE, COUNTIFS($H$10:$H294, CUSTOMER[[#This Row],[Booking]], $J$10:$J294, CUSTOMER[[#This Row],[Order Date]], $F$10:$F294, "&lt;&gt;"&amp;"N?m l*")=1), 1, TRUE,  "")</f>
        <v>#NAME?</v>
      </c>
      <c r="AA294" s="282" t="b">
        <f t="shared" ca="1" si="5"/>
        <v>0</v>
      </c>
      <c r="AB294" s="305"/>
    </row>
    <row r="295" spans="1:28" x14ac:dyDescent="0.25">
      <c r="A295" s="281" t="str">
        <f ca="1">no.</f>
        <v/>
      </c>
      <c r="B295" s="281"/>
      <c r="C295" s="282"/>
      <c r="D295" s="282"/>
      <c r="E295" s="282" t="str">
        <f ca="1">position</f>
        <v/>
      </c>
      <c r="F295" s="282"/>
      <c r="G295" s="282"/>
      <c r="H295" s="282"/>
      <c r="I295" s="282"/>
      <c r="J295" s="335"/>
      <c r="K295" s="282"/>
      <c r="L295" s="282"/>
      <c r="M295" s="282"/>
      <c r="N295" s="282"/>
      <c r="O295" s="281"/>
      <c r="P295" s="360" t="str">
        <f ca="1">rescore_patient</f>
        <v/>
      </c>
      <c r="Q295" s="330" t="str">
        <f ca="1">quantity</f>
        <v/>
      </c>
      <c r="R295" s="281"/>
      <c r="S295" s="282"/>
      <c r="T295" s="282"/>
      <c r="U295" s="282"/>
      <c r="V295" s="305"/>
      <c r="W295" s="305"/>
      <c r="X295" s="305"/>
      <c r="Y295" s="282"/>
      <c r="Z295" s="282" t="e" vm="1">
        <f ca="1">_xlfn.IFS(AND(ISNUMBER(SEARCH("N?m l*", CUSTOMER[[#This Row],[Service Type]], 1)), CUSTOMER[[#This Row],[Count ST]] = TRUE), CUSTOMER[[#This Row],[Quantity]], AND($Y$10:$Y295 = TRUE, COUNTIFS($H$10:$H295, CUSTOMER[[#This Row],[Booking]], $J$10:$J295, CUSTOMER[[#This Row],[Order Date]], $F$10:$F295, "&lt;&gt;"&amp;"N?m l*")=1), 1, TRUE,  "")</f>
        <v>#NAME?</v>
      </c>
      <c r="AA295" s="282" t="b">
        <f t="shared" ca="1" si="5"/>
        <v>0</v>
      </c>
      <c r="AB295" s="305"/>
    </row>
    <row r="296" spans="1:28" x14ac:dyDescent="0.25">
      <c r="A296" s="281" t="str">
        <f ca="1">no.</f>
        <v/>
      </c>
      <c r="B296" s="281"/>
      <c r="C296" s="282"/>
      <c r="D296" s="282"/>
      <c r="E296" s="282" t="str">
        <f ca="1">position</f>
        <v/>
      </c>
      <c r="F296" s="282"/>
      <c r="G296" s="282"/>
      <c r="H296" s="282"/>
      <c r="I296" s="282"/>
      <c r="J296" s="335"/>
      <c r="K296" s="282"/>
      <c r="L296" s="282"/>
      <c r="M296" s="282"/>
      <c r="N296" s="282"/>
      <c r="O296" s="281"/>
      <c r="P296" s="360" t="str">
        <f ca="1">rescore_patient</f>
        <v/>
      </c>
      <c r="Q296" s="330" t="str">
        <f ca="1">quantity</f>
        <v/>
      </c>
      <c r="R296" s="281"/>
      <c r="S296" s="282"/>
      <c r="T296" s="282"/>
      <c r="U296" s="282"/>
      <c r="V296" s="305"/>
      <c r="W296" s="305"/>
      <c r="X296" s="305"/>
      <c r="Y296" s="282"/>
      <c r="Z296" s="282" t="e" vm="1">
        <f ca="1">_xlfn.IFS(AND(ISNUMBER(SEARCH("N?m l*", CUSTOMER[[#This Row],[Service Type]], 1)), CUSTOMER[[#This Row],[Count ST]] = TRUE), CUSTOMER[[#This Row],[Quantity]], AND($Y$10:$Y296 = TRUE, COUNTIFS($H$10:$H296, CUSTOMER[[#This Row],[Booking]], $J$10:$J296, CUSTOMER[[#This Row],[Order Date]], $F$10:$F296, "&lt;&gt;"&amp;"N?m l*")=1), 1, TRUE,  "")</f>
        <v>#NAME?</v>
      </c>
      <c r="AA296" s="282" t="b">
        <f t="shared" ca="1" si="5"/>
        <v>0</v>
      </c>
      <c r="AB296" s="305"/>
    </row>
    <row r="297" spans="1:28" x14ac:dyDescent="0.25">
      <c r="A297" s="281" t="str">
        <f ca="1">no.</f>
        <v/>
      </c>
      <c r="B297" s="281"/>
      <c r="C297" s="282"/>
      <c r="D297" s="282"/>
      <c r="E297" s="282" t="str">
        <f ca="1">position</f>
        <v/>
      </c>
      <c r="F297" s="282"/>
      <c r="G297" s="282"/>
      <c r="H297" s="282"/>
      <c r="I297" s="282"/>
      <c r="J297" s="335"/>
      <c r="K297" s="282"/>
      <c r="L297" s="282"/>
      <c r="M297" s="282"/>
      <c r="N297" s="282"/>
      <c r="O297" s="281"/>
      <c r="P297" s="360" t="str">
        <f ca="1">rescore_patient</f>
        <v/>
      </c>
      <c r="Q297" s="330" t="str">
        <f ca="1">quantity</f>
        <v/>
      </c>
      <c r="R297" s="281"/>
      <c r="S297" s="282"/>
      <c r="T297" s="282"/>
      <c r="U297" s="282"/>
      <c r="V297" s="305"/>
      <c r="W297" s="305"/>
      <c r="X297" s="305"/>
      <c r="Y297" s="282"/>
      <c r="Z297" s="282" t="e" vm="1">
        <f ca="1">_xlfn.IFS(AND(ISNUMBER(SEARCH("N?m l*", CUSTOMER[[#This Row],[Service Type]], 1)), CUSTOMER[[#This Row],[Count ST]] = TRUE), CUSTOMER[[#This Row],[Quantity]], AND($Y$10:$Y297 = TRUE, COUNTIFS($H$10:$H297, CUSTOMER[[#This Row],[Booking]], $J$10:$J297, CUSTOMER[[#This Row],[Order Date]], $F$10:$F297, "&lt;&gt;"&amp;"N?m l*")=1), 1, TRUE,  "")</f>
        <v>#NAME?</v>
      </c>
      <c r="AA297" s="282" t="b">
        <f t="shared" ca="1" si="5"/>
        <v>0</v>
      </c>
      <c r="AB297" s="305"/>
    </row>
    <row r="298" spans="1:28" x14ac:dyDescent="0.25">
      <c r="A298" s="281" t="str">
        <f ca="1">no.</f>
        <v/>
      </c>
      <c r="B298" s="281"/>
      <c r="C298" s="282"/>
      <c r="D298" s="282"/>
      <c r="E298" s="282" t="str">
        <f ca="1">position</f>
        <v/>
      </c>
      <c r="F298" s="282"/>
      <c r="G298" s="282"/>
      <c r="H298" s="282"/>
      <c r="I298" s="282"/>
      <c r="J298" s="335"/>
      <c r="K298" s="282"/>
      <c r="L298" s="282"/>
      <c r="M298" s="282"/>
      <c r="N298" s="282"/>
      <c r="O298" s="281"/>
      <c r="P298" s="360" t="str">
        <f ca="1">rescore_patient</f>
        <v/>
      </c>
      <c r="Q298" s="330" t="str">
        <f ca="1">quantity</f>
        <v/>
      </c>
      <c r="R298" s="281"/>
      <c r="S298" s="282"/>
      <c r="T298" s="282"/>
      <c r="U298" s="282"/>
      <c r="V298" s="305"/>
      <c r="W298" s="305"/>
      <c r="X298" s="305"/>
      <c r="Y298" s="282"/>
      <c r="Z298" s="282" t="e" vm="1">
        <f ca="1">_xlfn.IFS(AND(ISNUMBER(SEARCH("N?m l*", CUSTOMER[[#This Row],[Service Type]], 1)), CUSTOMER[[#This Row],[Count ST]] = TRUE), CUSTOMER[[#This Row],[Quantity]], AND($Y$10:$Y298 = TRUE, COUNTIFS($H$10:$H298, CUSTOMER[[#This Row],[Booking]], $J$10:$J298, CUSTOMER[[#This Row],[Order Date]], $F$10:$F298, "&lt;&gt;"&amp;"N?m l*")=1), 1, TRUE,  "")</f>
        <v>#NAME?</v>
      </c>
      <c r="AA298" s="282" t="b">
        <f t="shared" ca="1" si="5"/>
        <v>0</v>
      </c>
      <c r="AB298" s="305"/>
    </row>
    <row r="299" spans="1:28" x14ac:dyDescent="0.25">
      <c r="A299" s="281" t="str">
        <f ca="1">no.</f>
        <v/>
      </c>
      <c r="B299" s="281"/>
      <c r="C299" s="282"/>
      <c r="D299" s="282"/>
      <c r="E299" s="282" t="str">
        <f ca="1">position</f>
        <v/>
      </c>
      <c r="F299" s="282"/>
      <c r="G299" s="282"/>
      <c r="H299" s="282"/>
      <c r="I299" s="282"/>
      <c r="J299" s="335"/>
      <c r="K299" s="282"/>
      <c r="L299" s="282"/>
      <c r="M299" s="282"/>
      <c r="N299" s="282"/>
      <c r="O299" s="281"/>
      <c r="P299" s="360" t="str">
        <f ca="1">rescore_patient</f>
        <v/>
      </c>
      <c r="Q299" s="330" t="str">
        <f ca="1">quantity</f>
        <v/>
      </c>
      <c r="R299" s="281"/>
      <c r="S299" s="282"/>
      <c r="T299" s="282"/>
      <c r="U299" s="282"/>
      <c r="V299" s="305"/>
      <c r="W299" s="305"/>
      <c r="X299" s="305"/>
      <c r="Y299" s="282"/>
      <c r="Z299" s="282" t="e" vm="1">
        <f ca="1">_xlfn.IFS(AND(ISNUMBER(SEARCH("N?m l*", CUSTOMER[[#This Row],[Service Type]], 1)), CUSTOMER[[#This Row],[Count ST]] = TRUE), CUSTOMER[[#This Row],[Quantity]], AND($Y$10:$Y299 = TRUE, COUNTIFS($H$10:$H299, CUSTOMER[[#This Row],[Booking]], $J$10:$J299, CUSTOMER[[#This Row],[Order Date]], $F$10:$F299, "&lt;&gt;"&amp;"N?m l*")=1), 1, TRUE,  "")</f>
        <v>#NAME?</v>
      </c>
      <c r="AA299" s="282" t="b">
        <f t="shared" ca="1" si="5"/>
        <v>0</v>
      </c>
      <c r="AB299" s="305"/>
    </row>
    <row r="300" spans="1:28" x14ac:dyDescent="0.25">
      <c r="A300" s="281" t="str">
        <f ca="1">no.</f>
        <v/>
      </c>
      <c r="B300" s="281"/>
      <c r="C300" s="282"/>
      <c r="D300" s="282"/>
      <c r="E300" s="282" t="str">
        <f ca="1">position</f>
        <v/>
      </c>
      <c r="F300" s="282"/>
      <c r="G300" s="282"/>
      <c r="H300" s="282"/>
      <c r="I300" s="282"/>
      <c r="J300" s="335"/>
      <c r="K300" s="282"/>
      <c r="L300" s="282"/>
      <c r="M300" s="282"/>
      <c r="N300" s="282"/>
      <c r="O300" s="281"/>
      <c r="P300" s="360" t="str">
        <f ca="1">rescore_patient</f>
        <v/>
      </c>
      <c r="Q300" s="330" t="str">
        <f ca="1">quantity</f>
        <v/>
      </c>
      <c r="R300" s="281"/>
      <c r="S300" s="282"/>
      <c r="T300" s="282"/>
      <c r="U300" s="282"/>
      <c r="V300" s="305"/>
      <c r="W300" s="305"/>
      <c r="X300" s="305"/>
      <c r="Y300" s="282"/>
      <c r="Z300" s="282" t="e" vm="1">
        <f ca="1">_xlfn.IFS(AND(ISNUMBER(SEARCH("N?m l*", CUSTOMER[[#This Row],[Service Type]], 1)), CUSTOMER[[#This Row],[Count ST]] = TRUE), CUSTOMER[[#This Row],[Quantity]], AND($Y$10:$Y300 = TRUE, COUNTIFS($H$10:$H300, CUSTOMER[[#This Row],[Booking]], $J$10:$J300, CUSTOMER[[#This Row],[Order Date]], $F$10:$F300, "&lt;&gt;"&amp;"N?m l*")=1), 1, TRUE,  "")</f>
        <v>#NAME?</v>
      </c>
      <c r="AA300" s="282" t="b">
        <f t="shared" ca="1" si="5"/>
        <v>0</v>
      </c>
      <c r="AB300" s="305"/>
    </row>
    <row r="301" spans="1:28" x14ac:dyDescent="0.25">
      <c r="A301" s="281" t="str">
        <f ca="1">no.</f>
        <v/>
      </c>
      <c r="B301" s="281"/>
      <c r="C301" s="282"/>
      <c r="D301" s="282"/>
      <c r="E301" s="282" t="str">
        <f ca="1">position</f>
        <v/>
      </c>
      <c r="F301" s="282"/>
      <c r="G301" s="282"/>
      <c r="H301" s="282"/>
      <c r="I301" s="282"/>
      <c r="J301" s="335"/>
      <c r="K301" s="282"/>
      <c r="L301" s="282"/>
      <c r="M301" s="282"/>
      <c r="N301" s="282"/>
      <c r="O301" s="281"/>
      <c r="P301" s="360" t="str">
        <f ca="1">rescore_patient</f>
        <v/>
      </c>
      <c r="Q301" s="330" t="str">
        <f ca="1">quantity</f>
        <v/>
      </c>
      <c r="R301" s="281"/>
      <c r="S301" s="282"/>
      <c r="T301" s="282"/>
      <c r="U301" s="282"/>
      <c r="V301" s="305"/>
      <c r="W301" s="305"/>
      <c r="X301" s="305"/>
      <c r="Y301" s="282"/>
      <c r="Z301" s="282" t="e" vm="1">
        <f ca="1">_xlfn.IFS(AND(ISNUMBER(SEARCH("N?m l*", CUSTOMER[[#This Row],[Service Type]], 1)), CUSTOMER[[#This Row],[Count ST]] = TRUE), CUSTOMER[[#This Row],[Quantity]], AND($Y$10:$Y301 = TRUE, COUNTIFS($H$10:$H301, CUSTOMER[[#This Row],[Booking]], $J$10:$J301, CUSTOMER[[#This Row],[Order Date]], $F$10:$F301, "&lt;&gt;"&amp;"N?m l*")=1), 1, TRUE,  "")</f>
        <v>#NAME?</v>
      </c>
      <c r="AA301" s="282" t="b">
        <f t="shared" ca="1" si="5"/>
        <v>0</v>
      </c>
      <c r="AB301" s="305"/>
    </row>
    <row r="302" spans="1:28" x14ac:dyDescent="0.25">
      <c r="A302" s="281" t="str">
        <f ca="1">no.</f>
        <v/>
      </c>
      <c r="B302" s="281"/>
      <c r="C302" s="282"/>
      <c r="D302" s="282"/>
      <c r="E302" s="282" t="str">
        <f ca="1">position</f>
        <v/>
      </c>
      <c r="F302" s="282"/>
      <c r="G302" s="282"/>
      <c r="H302" s="282"/>
      <c r="I302" s="282"/>
      <c r="J302" s="335"/>
      <c r="K302" s="282"/>
      <c r="L302" s="282"/>
      <c r="M302" s="282"/>
      <c r="N302" s="282"/>
      <c r="O302" s="281"/>
      <c r="P302" s="360" t="str">
        <f ca="1">rescore_patient</f>
        <v/>
      </c>
      <c r="Q302" s="330" t="str">
        <f ca="1">quantity</f>
        <v/>
      </c>
      <c r="R302" s="281"/>
      <c r="S302" s="282"/>
      <c r="T302" s="282"/>
      <c r="U302" s="282"/>
      <c r="V302" s="305"/>
      <c r="W302" s="305"/>
      <c r="X302" s="305"/>
      <c r="Y302" s="282"/>
      <c r="Z302" s="282" t="e" vm="1">
        <f ca="1">_xlfn.IFS(AND(ISNUMBER(SEARCH("N?m l*", CUSTOMER[[#This Row],[Service Type]], 1)), CUSTOMER[[#This Row],[Count ST]] = TRUE), CUSTOMER[[#This Row],[Quantity]], AND($Y$10:$Y302 = TRUE, COUNTIFS($H$10:$H302, CUSTOMER[[#This Row],[Booking]], $J$10:$J302, CUSTOMER[[#This Row],[Order Date]], $F$10:$F302, "&lt;&gt;"&amp;"N?m l*")=1), 1, TRUE,  "")</f>
        <v>#NAME?</v>
      </c>
      <c r="AA302" s="282" t="b">
        <f t="shared" ca="1" si="5"/>
        <v>0</v>
      </c>
      <c r="AB302" s="305"/>
    </row>
    <row r="303" spans="1:28" x14ac:dyDescent="0.25">
      <c r="A303" s="281" t="str">
        <f ca="1">no.</f>
        <v/>
      </c>
      <c r="B303" s="281"/>
      <c r="C303" s="282"/>
      <c r="D303" s="282"/>
      <c r="E303" s="282" t="str">
        <f ca="1">position</f>
        <v/>
      </c>
      <c r="F303" s="282"/>
      <c r="G303" s="282"/>
      <c r="H303" s="282"/>
      <c r="I303" s="282"/>
      <c r="J303" s="335"/>
      <c r="K303" s="282"/>
      <c r="L303" s="282"/>
      <c r="M303" s="282"/>
      <c r="N303" s="282"/>
      <c r="O303" s="281"/>
      <c r="P303" s="360" t="str">
        <f ca="1">rescore_patient</f>
        <v/>
      </c>
      <c r="Q303" s="330" t="str">
        <f ca="1">quantity</f>
        <v/>
      </c>
      <c r="R303" s="281"/>
      <c r="S303" s="282"/>
      <c r="T303" s="282"/>
      <c r="U303" s="282"/>
      <c r="V303" s="305"/>
      <c r="W303" s="305"/>
      <c r="X303" s="305"/>
      <c r="Y303" s="282"/>
      <c r="Z303" s="282" t="e" vm="1">
        <f ca="1">_xlfn.IFS(AND(ISNUMBER(SEARCH("N?m l*", CUSTOMER[[#This Row],[Service Type]], 1)), CUSTOMER[[#This Row],[Count ST]] = TRUE), CUSTOMER[[#This Row],[Quantity]], AND($Y$10:$Y303 = TRUE, COUNTIFS($H$10:$H303, CUSTOMER[[#This Row],[Booking]], $J$10:$J303, CUSTOMER[[#This Row],[Order Date]], $F$10:$F303, "&lt;&gt;"&amp;"N?m l*")=1), 1, TRUE,  "")</f>
        <v>#NAME?</v>
      </c>
      <c r="AA303" s="282" t="b">
        <f t="shared" ca="1" si="5"/>
        <v>0</v>
      </c>
      <c r="AB303" s="305"/>
    </row>
    <row r="304" spans="1:28" x14ac:dyDescent="0.25">
      <c r="A304" s="281" t="str">
        <f ca="1">no.</f>
        <v/>
      </c>
      <c r="B304" s="281"/>
      <c r="C304" s="282"/>
      <c r="D304" s="282"/>
      <c r="E304" s="282" t="str">
        <f ca="1">position</f>
        <v/>
      </c>
      <c r="F304" s="282"/>
      <c r="G304" s="282"/>
      <c r="H304" s="282"/>
      <c r="I304" s="282"/>
      <c r="J304" s="335"/>
      <c r="K304" s="282"/>
      <c r="L304" s="282"/>
      <c r="M304" s="282"/>
      <c r="N304" s="282"/>
      <c r="O304" s="281"/>
      <c r="P304" s="360" t="str">
        <f ca="1">rescore_patient</f>
        <v/>
      </c>
      <c r="Q304" s="330" t="str">
        <f ca="1">quantity</f>
        <v/>
      </c>
      <c r="R304" s="281"/>
      <c r="S304" s="282"/>
      <c r="T304" s="282"/>
      <c r="U304" s="282"/>
      <c r="V304" s="305"/>
      <c r="W304" s="305"/>
      <c r="X304" s="305"/>
      <c r="Y304" s="282"/>
      <c r="Z304" s="282" t="e" vm="1">
        <f ca="1">_xlfn.IFS(AND(ISNUMBER(SEARCH("N?m l*", CUSTOMER[[#This Row],[Service Type]], 1)), CUSTOMER[[#This Row],[Count ST]] = TRUE), CUSTOMER[[#This Row],[Quantity]], AND($Y$10:$Y304 = TRUE, COUNTIFS($H$10:$H304, CUSTOMER[[#This Row],[Booking]], $J$10:$J304, CUSTOMER[[#This Row],[Order Date]], $F$10:$F304, "&lt;&gt;"&amp;"N?m l*")=1), 1, TRUE,  "")</f>
        <v>#NAME?</v>
      </c>
      <c r="AA304" s="282" t="b">
        <f t="shared" ca="1" si="5"/>
        <v>0</v>
      </c>
      <c r="AB304" s="305"/>
    </row>
    <row r="305" spans="1:28" x14ac:dyDescent="0.25">
      <c r="A305" s="281" t="str">
        <f ca="1">no.</f>
        <v/>
      </c>
      <c r="B305" s="281"/>
      <c r="C305" s="282"/>
      <c r="D305" s="282"/>
      <c r="E305" s="282" t="str">
        <f ca="1">position</f>
        <v/>
      </c>
      <c r="F305" s="282"/>
      <c r="G305" s="282"/>
      <c r="H305" s="282"/>
      <c r="I305" s="282"/>
      <c r="J305" s="335"/>
      <c r="K305" s="282"/>
      <c r="L305" s="282"/>
      <c r="M305" s="282"/>
      <c r="N305" s="282"/>
      <c r="O305" s="281"/>
      <c r="P305" s="360" t="str">
        <f ca="1">rescore_patient</f>
        <v/>
      </c>
      <c r="Q305" s="330" t="str">
        <f ca="1">quantity</f>
        <v/>
      </c>
      <c r="R305" s="281"/>
      <c r="S305" s="282"/>
      <c r="T305" s="282"/>
      <c r="U305" s="282"/>
      <c r="V305" s="305"/>
      <c r="W305" s="305"/>
      <c r="X305" s="305"/>
      <c r="Y305" s="282"/>
      <c r="Z305" s="282" t="e" vm="1">
        <f ca="1">_xlfn.IFS(AND(ISNUMBER(SEARCH("N?m l*", CUSTOMER[[#This Row],[Service Type]], 1)), CUSTOMER[[#This Row],[Count ST]] = TRUE), CUSTOMER[[#This Row],[Quantity]], AND($Y$10:$Y305 = TRUE, COUNTIFS($H$10:$H305, CUSTOMER[[#This Row],[Booking]], $J$10:$J305, CUSTOMER[[#This Row],[Order Date]], $F$10:$F305, "&lt;&gt;"&amp;"N?m l*")=1), 1, TRUE,  "")</f>
        <v>#NAME?</v>
      </c>
      <c r="AA305" s="282" t="b">
        <f t="shared" ca="1" si="5"/>
        <v>0</v>
      </c>
      <c r="AB305" s="305"/>
    </row>
    <row r="306" spans="1:28" x14ac:dyDescent="0.25">
      <c r="A306" s="281" t="str">
        <f ca="1">no.</f>
        <v/>
      </c>
      <c r="B306" s="281"/>
      <c r="C306" s="282"/>
      <c r="D306" s="282"/>
      <c r="E306" s="282" t="str">
        <f ca="1">position</f>
        <v/>
      </c>
      <c r="F306" s="282"/>
      <c r="G306" s="282"/>
      <c r="H306" s="282"/>
      <c r="I306" s="282"/>
      <c r="J306" s="335"/>
      <c r="K306" s="282"/>
      <c r="L306" s="282"/>
      <c r="M306" s="282"/>
      <c r="N306" s="282"/>
      <c r="O306" s="281"/>
      <c r="P306" s="360" t="str">
        <f ca="1">rescore_patient</f>
        <v/>
      </c>
      <c r="Q306" s="330" t="str">
        <f ca="1">quantity</f>
        <v/>
      </c>
      <c r="R306" s="281"/>
      <c r="S306" s="282"/>
      <c r="T306" s="282"/>
      <c r="U306" s="282"/>
      <c r="V306" s="305"/>
      <c r="W306" s="305"/>
      <c r="X306" s="305"/>
      <c r="Y306" s="282"/>
      <c r="Z306" s="282" t="e" vm="1">
        <f ca="1">_xlfn.IFS(AND(ISNUMBER(SEARCH("N?m l*", CUSTOMER[[#This Row],[Service Type]], 1)), CUSTOMER[[#This Row],[Count ST]] = TRUE), CUSTOMER[[#This Row],[Quantity]], AND($Y$10:$Y306 = TRUE, COUNTIFS($H$10:$H306, CUSTOMER[[#This Row],[Booking]], $J$10:$J306, CUSTOMER[[#This Row],[Order Date]], $F$10:$F306, "&lt;&gt;"&amp;"N?m l*")=1), 1, TRUE,  "")</f>
        <v>#NAME?</v>
      </c>
      <c r="AA306" s="282" t="b">
        <f t="shared" ca="1" si="5"/>
        <v>0</v>
      </c>
      <c r="AB306" s="305"/>
    </row>
    <row r="307" spans="1:28" x14ac:dyDescent="0.25">
      <c r="A307" s="281" t="str">
        <f ca="1">no.</f>
        <v/>
      </c>
      <c r="B307" s="281"/>
      <c r="C307" s="282"/>
      <c r="D307" s="282"/>
      <c r="E307" s="282" t="str">
        <f ca="1">position</f>
        <v/>
      </c>
      <c r="F307" s="282"/>
      <c r="G307" s="282"/>
      <c r="H307" s="282"/>
      <c r="I307" s="282"/>
      <c r="J307" s="335"/>
      <c r="K307" s="282"/>
      <c r="L307" s="282"/>
      <c r="M307" s="282"/>
      <c r="N307" s="282"/>
      <c r="O307" s="281"/>
      <c r="P307" s="360" t="str">
        <f ca="1">rescore_patient</f>
        <v/>
      </c>
      <c r="Q307" s="330" t="str">
        <f ca="1">quantity</f>
        <v/>
      </c>
      <c r="R307" s="281"/>
      <c r="S307" s="282"/>
      <c r="T307" s="282"/>
      <c r="U307" s="282"/>
      <c r="V307" s="305"/>
      <c r="W307" s="305"/>
      <c r="X307" s="305"/>
      <c r="Y307" s="282"/>
      <c r="Z307" s="282" t="e" vm="1">
        <f ca="1">_xlfn.IFS(AND(ISNUMBER(SEARCH("N?m l*", CUSTOMER[[#This Row],[Service Type]], 1)), CUSTOMER[[#This Row],[Count ST]] = TRUE), CUSTOMER[[#This Row],[Quantity]], AND($Y$10:$Y307 = TRUE, COUNTIFS($H$10:$H307, CUSTOMER[[#This Row],[Booking]], $J$10:$J307, CUSTOMER[[#This Row],[Order Date]], $F$10:$F307, "&lt;&gt;"&amp;"N?m l*")=1), 1, TRUE,  "")</f>
        <v>#NAME?</v>
      </c>
      <c r="AA307" s="282" t="b">
        <f t="shared" ca="1" si="5"/>
        <v>0</v>
      </c>
      <c r="AB307" s="305"/>
    </row>
    <row r="308" spans="1:28" x14ac:dyDescent="0.25">
      <c r="A308" s="281" t="str">
        <f ca="1">no.</f>
        <v/>
      </c>
      <c r="B308" s="281"/>
      <c r="C308" s="282"/>
      <c r="D308" s="282"/>
      <c r="E308" s="282" t="str">
        <f ca="1">position</f>
        <v/>
      </c>
      <c r="F308" s="282"/>
      <c r="G308" s="282"/>
      <c r="H308" s="282"/>
      <c r="I308" s="282"/>
      <c r="J308" s="335"/>
      <c r="K308" s="282"/>
      <c r="L308" s="282"/>
      <c r="M308" s="282"/>
      <c r="N308" s="282"/>
      <c r="O308" s="281"/>
      <c r="P308" s="360" t="str">
        <f ca="1">rescore_patient</f>
        <v/>
      </c>
      <c r="Q308" s="330" t="str">
        <f ca="1">quantity</f>
        <v/>
      </c>
      <c r="R308" s="281"/>
      <c r="S308" s="282"/>
      <c r="T308" s="282"/>
      <c r="U308" s="282"/>
      <c r="V308" s="305"/>
      <c r="W308" s="305"/>
      <c r="X308" s="305"/>
      <c r="Y308" s="282"/>
      <c r="Z308" s="282" t="e" vm="1">
        <f ca="1">_xlfn.IFS(AND(ISNUMBER(SEARCH("N?m l*", CUSTOMER[[#This Row],[Service Type]], 1)), CUSTOMER[[#This Row],[Count ST]] = TRUE), CUSTOMER[[#This Row],[Quantity]], AND($Y$10:$Y308 = TRUE, COUNTIFS($H$10:$H308, CUSTOMER[[#This Row],[Booking]], $J$10:$J308, CUSTOMER[[#This Row],[Order Date]], $F$10:$F308, "&lt;&gt;"&amp;"N?m l*")=1), 1, TRUE,  "")</f>
        <v>#NAME?</v>
      </c>
      <c r="AA308" s="282" t="b">
        <f t="shared" ca="1" si="5"/>
        <v>0</v>
      </c>
      <c r="AB308" s="305"/>
    </row>
    <row r="309" spans="1:28" x14ac:dyDescent="0.25">
      <c r="A309" s="281" t="str">
        <f ca="1">no.</f>
        <v/>
      </c>
      <c r="B309" s="281"/>
      <c r="C309" s="282"/>
      <c r="D309" s="282"/>
      <c r="E309" s="282" t="str">
        <f ca="1">position</f>
        <v/>
      </c>
      <c r="F309" s="282"/>
      <c r="G309" s="282"/>
      <c r="H309" s="282"/>
      <c r="I309" s="282"/>
      <c r="J309" s="335"/>
      <c r="K309" s="282"/>
      <c r="L309" s="282"/>
      <c r="M309" s="282"/>
      <c r="N309" s="282"/>
      <c r="O309" s="281"/>
      <c r="P309" s="360" t="str">
        <f ca="1">rescore_patient</f>
        <v/>
      </c>
      <c r="Q309" s="330" t="str">
        <f ca="1">quantity</f>
        <v/>
      </c>
      <c r="R309" s="281"/>
      <c r="S309" s="282"/>
      <c r="T309" s="282"/>
      <c r="U309" s="282"/>
      <c r="V309" s="305"/>
      <c r="W309" s="305"/>
      <c r="X309" s="305"/>
      <c r="Y309" s="282"/>
      <c r="Z309" s="282" t="e" vm="1">
        <f ca="1">_xlfn.IFS(AND(ISNUMBER(SEARCH("N?m l*", CUSTOMER[[#This Row],[Service Type]], 1)), CUSTOMER[[#This Row],[Count ST]] = TRUE), CUSTOMER[[#This Row],[Quantity]], AND($Y$10:$Y309 = TRUE, COUNTIFS($H$10:$H309, CUSTOMER[[#This Row],[Booking]], $J$10:$J309, CUSTOMER[[#This Row],[Order Date]], $F$10:$F309, "&lt;&gt;"&amp;"N?m l*")=1), 1, TRUE,  "")</f>
        <v>#NAME?</v>
      </c>
      <c r="AA309" s="282" t="b">
        <f t="shared" ca="1" si="5"/>
        <v>0</v>
      </c>
      <c r="AB309" s="305"/>
    </row>
    <row r="310" spans="1:28" x14ac:dyDescent="0.25">
      <c r="A310" s="281" t="str">
        <f ca="1">no.</f>
        <v/>
      </c>
      <c r="B310" s="281"/>
      <c r="C310" s="282"/>
      <c r="D310" s="282"/>
      <c r="E310" s="282" t="str">
        <f ca="1">position</f>
        <v/>
      </c>
      <c r="F310" s="282"/>
      <c r="G310" s="282"/>
      <c r="H310" s="282"/>
      <c r="I310" s="282"/>
      <c r="J310" s="335"/>
      <c r="K310" s="282"/>
      <c r="L310" s="282"/>
      <c r="M310" s="282"/>
      <c r="N310" s="282"/>
      <c r="O310" s="281"/>
      <c r="P310" s="360" t="str">
        <f ca="1">rescore_patient</f>
        <v/>
      </c>
      <c r="Q310" s="330" t="str">
        <f ca="1">quantity</f>
        <v/>
      </c>
      <c r="R310" s="281"/>
      <c r="S310" s="282"/>
      <c r="T310" s="282"/>
      <c r="U310" s="282"/>
      <c r="V310" s="305"/>
      <c r="W310" s="305"/>
      <c r="X310" s="305"/>
      <c r="Y310" s="282"/>
      <c r="Z310" s="282" t="e" vm="1">
        <f ca="1">_xlfn.IFS(AND(ISNUMBER(SEARCH("N?m l*", CUSTOMER[[#This Row],[Service Type]], 1)), CUSTOMER[[#This Row],[Count ST]] = TRUE), CUSTOMER[[#This Row],[Quantity]], AND($Y$10:$Y310 = TRUE, COUNTIFS($H$10:$H310, CUSTOMER[[#This Row],[Booking]], $J$10:$J310, CUSTOMER[[#This Row],[Order Date]], $F$10:$F310, "&lt;&gt;"&amp;"N?m l*")=1), 1, TRUE,  "")</f>
        <v>#NAME?</v>
      </c>
      <c r="AA310" s="282" t="b">
        <f t="shared" ca="1" si="5"/>
        <v>0</v>
      </c>
      <c r="AB310" s="305"/>
    </row>
    <row r="311" spans="1:28" x14ac:dyDescent="0.25">
      <c r="A311" s="281" t="str">
        <f ca="1">no.</f>
        <v/>
      </c>
      <c r="B311" s="281"/>
      <c r="C311" s="282"/>
      <c r="D311" s="282"/>
      <c r="E311" s="282" t="str">
        <f ca="1">position</f>
        <v/>
      </c>
      <c r="F311" s="282"/>
      <c r="G311" s="282"/>
      <c r="H311" s="282"/>
      <c r="I311" s="282"/>
      <c r="J311" s="335"/>
      <c r="K311" s="282"/>
      <c r="L311" s="282"/>
      <c r="M311" s="282"/>
      <c r="N311" s="282"/>
      <c r="O311" s="281"/>
      <c r="P311" s="360" t="str">
        <f ca="1">rescore_patient</f>
        <v/>
      </c>
      <c r="Q311" s="330" t="str">
        <f ca="1">quantity</f>
        <v/>
      </c>
      <c r="R311" s="281"/>
      <c r="S311" s="282"/>
      <c r="T311" s="282"/>
      <c r="U311" s="282"/>
      <c r="V311" s="305"/>
      <c r="W311" s="305"/>
      <c r="X311" s="305"/>
      <c r="Y311" s="282"/>
      <c r="Z311" s="282" t="e" vm="1">
        <f ca="1">_xlfn.IFS(AND(ISNUMBER(SEARCH("N?m l*", CUSTOMER[[#This Row],[Service Type]], 1)), CUSTOMER[[#This Row],[Count ST]] = TRUE), CUSTOMER[[#This Row],[Quantity]], AND($Y$10:$Y311 = TRUE, COUNTIFS($H$10:$H311, CUSTOMER[[#This Row],[Booking]], $J$10:$J311, CUSTOMER[[#This Row],[Order Date]], $F$10:$F311, "&lt;&gt;"&amp;"N?m l*")=1), 1, TRUE,  "")</f>
        <v>#NAME?</v>
      </c>
      <c r="AA311" s="282" t="b">
        <f t="shared" ca="1" si="5"/>
        <v>0</v>
      </c>
      <c r="AB311" s="305"/>
    </row>
    <row r="312" spans="1:28" x14ac:dyDescent="0.25">
      <c r="A312" s="281" t="str">
        <f ca="1">no.</f>
        <v/>
      </c>
      <c r="B312" s="281"/>
      <c r="C312" s="282"/>
      <c r="D312" s="282"/>
      <c r="E312" s="282" t="str">
        <f ca="1">position</f>
        <v/>
      </c>
      <c r="F312" s="282"/>
      <c r="G312" s="282"/>
      <c r="H312" s="282"/>
      <c r="I312" s="282"/>
      <c r="J312" s="335"/>
      <c r="K312" s="282"/>
      <c r="L312" s="282"/>
      <c r="M312" s="282"/>
      <c r="N312" s="282"/>
      <c r="O312" s="281"/>
      <c r="P312" s="360" t="str">
        <f ca="1">rescore_patient</f>
        <v/>
      </c>
      <c r="Q312" s="330" t="str">
        <f ca="1">quantity</f>
        <v/>
      </c>
      <c r="R312" s="281"/>
      <c r="S312" s="282"/>
      <c r="T312" s="282"/>
      <c r="U312" s="282"/>
      <c r="V312" s="305"/>
      <c r="W312" s="305"/>
      <c r="X312" s="305"/>
      <c r="Y312" s="282"/>
      <c r="Z312" s="282" t="e" vm="1">
        <f ca="1">_xlfn.IFS(AND(ISNUMBER(SEARCH("N?m l*", CUSTOMER[[#This Row],[Service Type]], 1)), CUSTOMER[[#This Row],[Count ST]] = TRUE), CUSTOMER[[#This Row],[Quantity]], AND($Y$10:$Y312 = TRUE, COUNTIFS($H$10:$H312, CUSTOMER[[#This Row],[Booking]], $J$10:$J312, CUSTOMER[[#This Row],[Order Date]], $F$10:$F312, "&lt;&gt;"&amp;"N?m l*")=1), 1, TRUE,  "")</f>
        <v>#NAME?</v>
      </c>
      <c r="AA312" s="282" t="b">
        <f t="shared" ca="1" si="5"/>
        <v>0</v>
      </c>
      <c r="AB312" s="305"/>
    </row>
    <row r="313" spans="1:28" x14ac:dyDescent="0.25">
      <c r="A313" s="281" t="str">
        <f ca="1">no.</f>
        <v/>
      </c>
      <c r="B313" s="281"/>
      <c r="C313" s="282"/>
      <c r="D313" s="282"/>
      <c r="E313" s="282" t="str">
        <f ca="1">position</f>
        <v/>
      </c>
      <c r="F313" s="282"/>
      <c r="G313" s="282"/>
      <c r="H313" s="282"/>
      <c r="I313" s="282"/>
      <c r="J313" s="335"/>
      <c r="K313" s="282"/>
      <c r="L313" s="282"/>
      <c r="M313" s="282"/>
      <c r="N313" s="282"/>
      <c r="O313" s="281"/>
      <c r="P313" s="360" t="str">
        <f ca="1">rescore_patient</f>
        <v/>
      </c>
      <c r="Q313" s="330" t="str">
        <f ca="1">quantity</f>
        <v/>
      </c>
      <c r="R313" s="281"/>
      <c r="S313" s="282"/>
      <c r="T313" s="282"/>
      <c r="U313" s="282"/>
      <c r="V313" s="305"/>
      <c r="W313" s="305"/>
      <c r="X313" s="305"/>
      <c r="Y313" s="282"/>
      <c r="Z313" s="282" t="e" vm="1">
        <f ca="1">_xlfn.IFS(AND(ISNUMBER(SEARCH("N?m l*", CUSTOMER[[#This Row],[Service Type]], 1)), CUSTOMER[[#This Row],[Count ST]] = TRUE), CUSTOMER[[#This Row],[Quantity]], AND($Y$10:$Y313 = TRUE, COUNTIFS($H$10:$H313, CUSTOMER[[#This Row],[Booking]], $J$10:$J313, CUSTOMER[[#This Row],[Order Date]], $F$10:$F313, "&lt;&gt;"&amp;"N?m l*")=1), 1, TRUE,  "")</f>
        <v>#NAME?</v>
      </c>
      <c r="AA313" s="282" t="b">
        <f t="shared" ca="1" si="5"/>
        <v>0</v>
      </c>
      <c r="AB313" s="305"/>
    </row>
    <row r="314" spans="1:28" x14ac:dyDescent="0.25">
      <c r="A314" s="281" t="str">
        <f ca="1">no.</f>
        <v/>
      </c>
      <c r="B314" s="281"/>
      <c r="C314" s="282"/>
      <c r="D314" s="282"/>
      <c r="E314" s="282" t="str">
        <f ca="1">position</f>
        <v/>
      </c>
      <c r="F314" s="282"/>
      <c r="G314" s="282"/>
      <c r="H314" s="282"/>
      <c r="I314" s="282"/>
      <c r="J314" s="335"/>
      <c r="K314" s="282"/>
      <c r="L314" s="282"/>
      <c r="M314" s="282"/>
      <c r="N314" s="282"/>
      <c r="O314" s="281"/>
      <c r="P314" s="360" t="str">
        <f ca="1">rescore_patient</f>
        <v/>
      </c>
      <c r="Q314" s="330" t="str">
        <f ca="1">quantity</f>
        <v/>
      </c>
      <c r="R314" s="281"/>
      <c r="S314" s="282"/>
      <c r="T314" s="282"/>
      <c r="U314" s="282"/>
      <c r="V314" s="305"/>
      <c r="W314" s="305"/>
      <c r="X314" s="305"/>
      <c r="Y314" s="282"/>
      <c r="Z314" s="282" t="e" vm="1">
        <f ca="1">_xlfn.IFS(AND(ISNUMBER(SEARCH("N?m l*", CUSTOMER[[#This Row],[Service Type]], 1)), CUSTOMER[[#This Row],[Count ST]] = TRUE), CUSTOMER[[#This Row],[Quantity]], AND($Y$10:$Y314 = TRUE, COUNTIFS($H$10:$H314, CUSTOMER[[#This Row],[Booking]], $J$10:$J314, CUSTOMER[[#This Row],[Order Date]], $F$10:$F314, "&lt;&gt;"&amp;"N?m l*")=1), 1, TRUE,  "")</f>
        <v>#NAME?</v>
      </c>
      <c r="AA314" s="282" t="b">
        <f t="shared" ca="1" si="5"/>
        <v>0</v>
      </c>
      <c r="AB314" s="305"/>
    </row>
    <row r="315" spans="1:28" x14ac:dyDescent="0.25">
      <c r="A315" s="281" t="str">
        <f ca="1">no.</f>
        <v/>
      </c>
      <c r="B315" s="281"/>
      <c r="C315" s="282"/>
      <c r="D315" s="282"/>
      <c r="E315" s="282" t="str">
        <f ca="1">position</f>
        <v/>
      </c>
      <c r="F315" s="282"/>
      <c r="G315" s="282"/>
      <c r="H315" s="282"/>
      <c r="I315" s="282"/>
      <c r="J315" s="335"/>
      <c r="K315" s="282"/>
      <c r="L315" s="282"/>
      <c r="M315" s="282"/>
      <c r="N315" s="282"/>
      <c r="O315" s="281"/>
      <c r="P315" s="360" t="str">
        <f ca="1">rescore_patient</f>
        <v/>
      </c>
      <c r="Q315" s="330" t="str">
        <f ca="1">quantity</f>
        <v/>
      </c>
      <c r="R315" s="281"/>
      <c r="S315" s="282"/>
      <c r="T315" s="282"/>
      <c r="U315" s="282"/>
      <c r="V315" s="305"/>
      <c r="W315" s="305"/>
      <c r="X315" s="305"/>
      <c r="Y315" s="282"/>
      <c r="Z315" s="282" t="e" vm="1">
        <f ca="1">_xlfn.IFS(AND(ISNUMBER(SEARCH("N?m l*", CUSTOMER[[#This Row],[Service Type]], 1)), CUSTOMER[[#This Row],[Count ST]] = TRUE), CUSTOMER[[#This Row],[Quantity]], AND($Y$10:$Y315 = TRUE, COUNTIFS($H$10:$H315, CUSTOMER[[#This Row],[Booking]], $J$10:$J315, CUSTOMER[[#This Row],[Order Date]], $F$10:$F315, "&lt;&gt;"&amp;"N?m l*")=1), 1, TRUE,  "")</f>
        <v>#NAME?</v>
      </c>
      <c r="AA315" s="282" t="b">
        <f t="shared" ca="1" si="5"/>
        <v>0</v>
      </c>
      <c r="AB315" s="305"/>
    </row>
    <row r="316" spans="1:28" x14ac:dyDescent="0.25">
      <c r="A316" s="281" t="str">
        <f ca="1">no.</f>
        <v/>
      </c>
      <c r="B316" s="281"/>
      <c r="C316" s="282"/>
      <c r="D316" s="282"/>
      <c r="E316" s="282" t="str">
        <f ca="1">position</f>
        <v/>
      </c>
      <c r="F316" s="282"/>
      <c r="G316" s="282"/>
      <c r="H316" s="282"/>
      <c r="I316" s="282"/>
      <c r="J316" s="335"/>
      <c r="K316" s="282"/>
      <c r="L316" s="282"/>
      <c r="M316" s="282"/>
      <c r="N316" s="282"/>
      <c r="O316" s="281"/>
      <c r="P316" s="360" t="str">
        <f ca="1">rescore_patient</f>
        <v/>
      </c>
      <c r="Q316" s="330" t="str">
        <f ca="1">quantity</f>
        <v/>
      </c>
      <c r="R316" s="281"/>
      <c r="S316" s="282"/>
      <c r="T316" s="282"/>
      <c r="U316" s="282"/>
      <c r="V316" s="305"/>
      <c r="W316" s="305"/>
      <c r="X316" s="305"/>
      <c r="Y316" s="282"/>
      <c r="Z316" s="282" t="e" vm="1">
        <f ca="1">_xlfn.IFS(AND(ISNUMBER(SEARCH("N?m l*", CUSTOMER[[#This Row],[Service Type]], 1)), CUSTOMER[[#This Row],[Count ST]] = TRUE), CUSTOMER[[#This Row],[Quantity]], AND($Y$10:$Y316 = TRUE, COUNTIFS($H$10:$H316, CUSTOMER[[#This Row],[Booking]], $J$10:$J316, CUSTOMER[[#This Row],[Order Date]], $F$10:$F316, "&lt;&gt;"&amp;"N?m l*")=1), 1, TRUE,  "")</f>
        <v>#NAME?</v>
      </c>
      <c r="AA316" s="282" t="b">
        <f t="shared" ca="1" si="5"/>
        <v>0</v>
      </c>
      <c r="AB316" s="305"/>
    </row>
    <row r="317" spans="1:28" x14ac:dyDescent="0.25">
      <c r="A317" s="281" t="str">
        <f ca="1">no.</f>
        <v/>
      </c>
      <c r="B317" s="281"/>
      <c r="C317" s="282"/>
      <c r="D317" s="282"/>
      <c r="E317" s="282" t="str">
        <f ca="1">position</f>
        <v/>
      </c>
      <c r="F317" s="282"/>
      <c r="G317" s="282"/>
      <c r="H317" s="282"/>
      <c r="I317" s="282"/>
      <c r="J317" s="335"/>
      <c r="K317" s="282"/>
      <c r="L317" s="282"/>
      <c r="M317" s="282"/>
      <c r="N317" s="282"/>
      <c r="O317" s="281"/>
      <c r="P317" s="360" t="str">
        <f ca="1">rescore_patient</f>
        <v/>
      </c>
      <c r="Q317" s="330" t="str">
        <f ca="1">quantity</f>
        <v/>
      </c>
      <c r="R317" s="281"/>
      <c r="S317" s="282"/>
      <c r="T317" s="282"/>
      <c r="U317" s="282"/>
      <c r="V317" s="305"/>
      <c r="W317" s="305"/>
      <c r="X317" s="305"/>
      <c r="Y317" s="282"/>
      <c r="Z317" s="282" t="e" vm="1">
        <f ca="1">_xlfn.IFS(AND(ISNUMBER(SEARCH("N?m l*", CUSTOMER[[#This Row],[Service Type]], 1)), CUSTOMER[[#This Row],[Count ST]] = TRUE), CUSTOMER[[#This Row],[Quantity]], AND($Y$10:$Y317 = TRUE, COUNTIFS($H$10:$H317, CUSTOMER[[#This Row],[Booking]], $J$10:$J317, CUSTOMER[[#This Row],[Order Date]], $F$10:$F317, "&lt;&gt;"&amp;"N?m l*")=1), 1, TRUE,  "")</f>
        <v>#NAME?</v>
      </c>
      <c r="AA317" s="282" t="b">
        <f t="shared" ca="1" si="5"/>
        <v>0</v>
      </c>
      <c r="AB317" s="305"/>
    </row>
    <row r="318" spans="1:28" x14ac:dyDescent="0.25">
      <c r="A318" s="281" t="str">
        <f ca="1">no.</f>
        <v/>
      </c>
      <c r="B318" s="281"/>
      <c r="C318" s="282"/>
      <c r="D318" s="282"/>
      <c r="E318" s="282" t="str">
        <f ca="1">position</f>
        <v/>
      </c>
      <c r="F318" s="282"/>
      <c r="G318" s="282"/>
      <c r="H318" s="282"/>
      <c r="I318" s="282"/>
      <c r="J318" s="335"/>
      <c r="K318" s="282"/>
      <c r="L318" s="282"/>
      <c r="M318" s="282"/>
      <c r="N318" s="282"/>
      <c r="O318" s="281"/>
      <c r="P318" s="360" t="str">
        <f ca="1">rescore_patient</f>
        <v/>
      </c>
      <c r="Q318" s="330" t="str">
        <f ca="1">quantity</f>
        <v/>
      </c>
      <c r="R318" s="281"/>
      <c r="S318" s="282"/>
      <c r="T318" s="282"/>
      <c r="U318" s="282"/>
      <c r="V318" s="305"/>
      <c r="W318" s="305"/>
      <c r="X318" s="305"/>
      <c r="Y318" s="282"/>
      <c r="Z318" s="282" t="e" vm="1">
        <f ca="1">_xlfn.IFS(AND(ISNUMBER(SEARCH("N?m l*", CUSTOMER[[#This Row],[Service Type]], 1)), CUSTOMER[[#This Row],[Count ST]] = TRUE), CUSTOMER[[#This Row],[Quantity]], AND($Y$10:$Y318 = TRUE, COUNTIFS($H$10:$H318, CUSTOMER[[#This Row],[Booking]], $J$10:$J318, CUSTOMER[[#This Row],[Order Date]], $F$10:$F318, "&lt;&gt;"&amp;"N?m l*")=1), 1, TRUE,  "")</f>
        <v>#NAME?</v>
      </c>
      <c r="AA318" s="282" t="b">
        <f t="shared" ca="1" si="5"/>
        <v>0</v>
      </c>
      <c r="AB318" s="305"/>
    </row>
    <row r="319" spans="1:28" x14ac:dyDescent="0.25">
      <c r="A319" s="281" t="str">
        <f ca="1">no.</f>
        <v/>
      </c>
      <c r="B319" s="281"/>
      <c r="C319" s="282"/>
      <c r="D319" s="282"/>
      <c r="E319" s="282" t="str">
        <f ca="1">position</f>
        <v/>
      </c>
      <c r="F319" s="282"/>
      <c r="G319" s="282"/>
      <c r="H319" s="282"/>
      <c r="I319" s="282"/>
      <c r="J319" s="335"/>
      <c r="K319" s="282"/>
      <c r="L319" s="282"/>
      <c r="M319" s="282"/>
      <c r="N319" s="282"/>
      <c r="O319" s="281"/>
      <c r="P319" s="360" t="str">
        <f ca="1">rescore_patient</f>
        <v/>
      </c>
      <c r="Q319" s="330" t="str">
        <f ca="1">quantity</f>
        <v/>
      </c>
      <c r="R319" s="281"/>
      <c r="S319" s="282"/>
      <c r="T319" s="282"/>
      <c r="U319" s="282"/>
      <c r="V319" s="305"/>
      <c r="W319" s="305"/>
      <c r="X319" s="305"/>
      <c r="Y319" s="282"/>
      <c r="Z319" s="282" t="e" vm="1">
        <f ca="1">_xlfn.IFS(AND(ISNUMBER(SEARCH("N?m l*", CUSTOMER[[#This Row],[Service Type]], 1)), CUSTOMER[[#This Row],[Count ST]] = TRUE), CUSTOMER[[#This Row],[Quantity]], AND($Y$10:$Y319 = TRUE, COUNTIFS($H$10:$H319, CUSTOMER[[#This Row],[Booking]], $J$10:$J319, CUSTOMER[[#This Row],[Order Date]], $F$10:$F319, "&lt;&gt;"&amp;"N?m l*")=1), 1, TRUE,  "")</f>
        <v>#NAME?</v>
      </c>
      <c r="AA319" s="282" t="b">
        <f t="shared" ca="1" si="5"/>
        <v>0</v>
      </c>
      <c r="AB319" s="305"/>
    </row>
    <row r="320" spans="1:28" x14ac:dyDescent="0.25">
      <c r="A320" s="281" t="str">
        <f ca="1">no.</f>
        <v/>
      </c>
      <c r="B320" s="281"/>
      <c r="C320" s="282"/>
      <c r="D320" s="282"/>
      <c r="E320" s="282" t="str">
        <f ca="1">position</f>
        <v/>
      </c>
      <c r="F320" s="282"/>
      <c r="G320" s="282"/>
      <c r="H320" s="282"/>
      <c r="I320" s="282"/>
      <c r="J320" s="335"/>
      <c r="K320" s="282"/>
      <c r="L320" s="282"/>
      <c r="M320" s="282"/>
      <c r="N320" s="282"/>
      <c r="O320" s="281"/>
      <c r="P320" s="360" t="str">
        <f ca="1">rescore_patient</f>
        <v/>
      </c>
      <c r="Q320" s="330" t="str">
        <f ca="1">quantity</f>
        <v/>
      </c>
      <c r="R320" s="281"/>
      <c r="S320" s="282"/>
      <c r="T320" s="282"/>
      <c r="U320" s="282"/>
      <c r="V320" s="305"/>
      <c r="W320" s="305"/>
      <c r="X320" s="305"/>
      <c r="Y320" s="282"/>
      <c r="Z320" s="282" t="e" vm="1">
        <f ca="1">_xlfn.IFS(AND(ISNUMBER(SEARCH("N?m l*", CUSTOMER[[#This Row],[Service Type]], 1)), CUSTOMER[[#This Row],[Count ST]] = TRUE), CUSTOMER[[#This Row],[Quantity]], AND($Y$10:$Y320 = TRUE, COUNTIFS($H$10:$H320, CUSTOMER[[#This Row],[Booking]], $J$10:$J320, CUSTOMER[[#This Row],[Order Date]], $F$10:$F320, "&lt;&gt;"&amp;"N?m l*")=1), 1, TRUE,  "")</f>
        <v>#NAME?</v>
      </c>
      <c r="AA320" s="282" t="b">
        <f t="shared" ca="1" si="5"/>
        <v>0</v>
      </c>
      <c r="AB320" s="305"/>
    </row>
    <row r="321" spans="1:28" x14ac:dyDescent="0.25">
      <c r="A321" s="281" t="str">
        <f ca="1">no.</f>
        <v/>
      </c>
      <c r="B321" s="281"/>
      <c r="C321" s="282"/>
      <c r="D321" s="282"/>
      <c r="E321" s="282" t="str">
        <f ca="1">position</f>
        <v/>
      </c>
      <c r="F321" s="282"/>
      <c r="G321" s="282"/>
      <c r="H321" s="282"/>
      <c r="I321" s="282"/>
      <c r="J321" s="335"/>
      <c r="K321" s="282"/>
      <c r="L321" s="282"/>
      <c r="M321" s="282"/>
      <c r="N321" s="282"/>
      <c r="O321" s="281"/>
      <c r="P321" s="360" t="str">
        <f ca="1">rescore_patient</f>
        <v/>
      </c>
      <c r="Q321" s="330" t="str">
        <f ca="1">quantity</f>
        <v/>
      </c>
      <c r="R321" s="281"/>
      <c r="S321" s="282"/>
      <c r="T321" s="282"/>
      <c r="U321" s="282"/>
      <c r="V321" s="305"/>
      <c r="W321" s="305"/>
      <c r="X321" s="305"/>
      <c r="Y321" s="282"/>
      <c r="Z321" s="282" t="e" vm="1">
        <f ca="1">_xlfn.IFS(AND(ISNUMBER(SEARCH("N?m l*", CUSTOMER[[#This Row],[Service Type]], 1)), CUSTOMER[[#This Row],[Count ST]] = TRUE), CUSTOMER[[#This Row],[Quantity]], AND($Y$10:$Y321 = TRUE, COUNTIFS($H$10:$H321, CUSTOMER[[#This Row],[Booking]], $J$10:$J321, CUSTOMER[[#This Row],[Order Date]], $F$10:$F321, "&lt;&gt;"&amp;"N?m l*")=1), 1, TRUE,  "")</f>
        <v>#NAME?</v>
      </c>
      <c r="AA321" s="282" t="b">
        <f t="shared" ca="1" si="5"/>
        <v>0</v>
      </c>
      <c r="AB321" s="305"/>
    </row>
    <row r="322" spans="1:28" x14ac:dyDescent="0.25">
      <c r="A322" s="281" t="str">
        <f ca="1">no.</f>
        <v/>
      </c>
      <c r="B322" s="281"/>
      <c r="C322" s="282"/>
      <c r="D322" s="282"/>
      <c r="E322" s="282" t="str">
        <f ca="1">position</f>
        <v/>
      </c>
      <c r="F322" s="282"/>
      <c r="G322" s="282"/>
      <c r="H322" s="282"/>
      <c r="I322" s="282"/>
      <c r="J322" s="335"/>
      <c r="K322" s="282"/>
      <c r="L322" s="282"/>
      <c r="M322" s="282"/>
      <c r="N322" s="282"/>
      <c r="O322" s="281"/>
      <c r="P322" s="360" t="str">
        <f ca="1">rescore_patient</f>
        <v/>
      </c>
      <c r="Q322" s="330" t="str">
        <f ca="1">quantity</f>
        <v/>
      </c>
      <c r="R322" s="281"/>
      <c r="S322" s="282"/>
      <c r="T322" s="282"/>
      <c r="U322" s="282"/>
      <c r="V322" s="305"/>
      <c r="W322" s="305"/>
      <c r="X322" s="305"/>
      <c r="Y322" s="282"/>
      <c r="Z322" s="282" t="e" vm="1">
        <f ca="1">_xlfn.IFS(AND(ISNUMBER(SEARCH("N?m l*", CUSTOMER[[#This Row],[Service Type]], 1)), CUSTOMER[[#This Row],[Count ST]] = TRUE), CUSTOMER[[#This Row],[Quantity]], AND($Y$10:$Y322 = TRUE, COUNTIFS($H$10:$H322, CUSTOMER[[#This Row],[Booking]], $J$10:$J322, CUSTOMER[[#This Row],[Order Date]], $F$10:$F322, "&lt;&gt;"&amp;"N?m l*")=1), 1, TRUE,  "")</f>
        <v>#NAME?</v>
      </c>
      <c r="AA322" s="282" t="b">
        <f t="shared" ca="1" si="5"/>
        <v>0</v>
      </c>
      <c r="AB322" s="305"/>
    </row>
    <row r="323" spans="1:28" x14ac:dyDescent="0.25">
      <c r="A323" s="281" t="str">
        <f ca="1">no.</f>
        <v/>
      </c>
      <c r="B323" s="281"/>
      <c r="C323" s="282"/>
      <c r="D323" s="282"/>
      <c r="E323" s="282" t="str">
        <f ca="1">position</f>
        <v/>
      </c>
      <c r="F323" s="282"/>
      <c r="G323" s="282"/>
      <c r="H323" s="282"/>
      <c r="I323" s="282"/>
      <c r="J323" s="335"/>
      <c r="K323" s="282"/>
      <c r="L323" s="282"/>
      <c r="M323" s="282"/>
      <c r="N323" s="282"/>
      <c r="O323" s="281"/>
      <c r="P323" s="360" t="str">
        <f ca="1">rescore_patient</f>
        <v/>
      </c>
      <c r="Q323" s="330" t="str">
        <f ca="1">quantity</f>
        <v/>
      </c>
      <c r="R323" s="281"/>
      <c r="S323" s="282"/>
      <c r="T323" s="282"/>
      <c r="U323" s="282"/>
      <c r="V323" s="305"/>
      <c r="W323" s="305"/>
      <c r="X323" s="305"/>
      <c r="Y323" s="282"/>
      <c r="Z323" s="282" t="e" vm="1">
        <f ca="1">_xlfn.IFS(AND(ISNUMBER(SEARCH("N?m l*", CUSTOMER[[#This Row],[Service Type]], 1)), CUSTOMER[[#This Row],[Count ST]] = TRUE), CUSTOMER[[#This Row],[Quantity]], AND($Y$10:$Y323 = TRUE, COUNTIFS($H$10:$H323, CUSTOMER[[#This Row],[Booking]], $J$10:$J323, CUSTOMER[[#This Row],[Order Date]], $F$10:$F323, "&lt;&gt;"&amp;"N?m l*")=1), 1, TRUE,  "")</f>
        <v>#NAME?</v>
      </c>
      <c r="AA323" s="282" t="b">
        <f t="shared" ca="1" si="5"/>
        <v>0</v>
      </c>
      <c r="AB323" s="305"/>
    </row>
    <row r="324" spans="1:28" x14ac:dyDescent="0.25">
      <c r="A324" s="281" t="str">
        <f ca="1">no.</f>
        <v/>
      </c>
      <c r="B324" s="281"/>
      <c r="C324" s="282"/>
      <c r="D324" s="282"/>
      <c r="E324" s="282" t="str">
        <f ca="1">position</f>
        <v/>
      </c>
      <c r="F324" s="282"/>
      <c r="G324" s="282"/>
      <c r="H324" s="282"/>
      <c r="I324" s="282"/>
      <c r="J324" s="335"/>
      <c r="K324" s="282"/>
      <c r="L324" s="282"/>
      <c r="M324" s="282"/>
      <c r="N324" s="282"/>
      <c r="O324" s="281"/>
      <c r="P324" s="360" t="str">
        <f ca="1">rescore_patient</f>
        <v/>
      </c>
      <c r="Q324" s="330" t="str">
        <f ca="1">quantity</f>
        <v/>
      </c>
      <c r="R324" s="281"/>
      <c r="S324" s="282"/>
      <c r="T324" s="282"/>
      <c r="U324" s="282"/>
      <c r="V324" s="305"/>
      <c r="W324" s="305"/>
      <c r="X324" s="305"/>
      <c r="Y324" s="282"/>
      <c r="Z324" s="282" t="e" vm="1">
        <f ca="1">_xlfn.IFS(AND(ISNUMBER(SEARCH("N?m l*", CUSTOMER[[#This Row],[Service Type]], 1)), CUSTOMER[[#This Row],[Count ST]] = TRUE), CUSTOMER[[#This Row],[Quantity]], AND($Y$10:$Y324 = TRUE, COUNTIFS($H$10:$H324, CUSTOMER[[#This Row],[Booking]], $J$10:$J324, CUSTOMER[[#This Row],[Order Date]], $F$10:$F324, "&lt;&gt;"&amp;"N?m l*")=1), 1, TRUE,  "")</f>
        <v>#NAME?</v>
      </c>
      <c r="AA324" s="282" t="b">
        <f t="shared" ca="1" si="5"/>
        <v>0</v>
      </c>
      <c r="AB324" s="305"/>
    </row>
    <row r="325" spans="1:28" x14ac:dyDescent="0.25">
      <c r="A325" s="281" t="str">
        <f ca="1">no.</f>
        <v/>
      </c>
      <c r="B325" s="281"/>
      <c r="C325" s="282"/>
      <c r="D325" s="282"/>
      <c r="E325" s="282" t="str">
        <f ca="1">position</f>
        <v/>
      </c>
      <c r="F325" s="282"/>
      <c r="G325" s="282"/>
      <c r="H325" s="282"/>
      <c r="I325" s="282"/>
      <c r="J325" s="335"/>
      <c r="K325" s="282"/>
      <c r="L325" s="282"/>
      <c r="M325" s="282"/>
      <c r="N325" s="282"/>
      <c r="O325" s="281"/>
      <c r="P325" s="360" t="str">
        <f ca="1">rescore_patient</f>
        <v/>
      </c>
      <c r="Q325" s="330" t="str">
        <f ca="1">quantity</f>
        <v/>
      </c>
      <c r="R325" s="281"/>
      <c r="S325" s="282"/>
      <c r="T325" s="282"/>
      <c r="U325" s="282"/>
      <c r="V325" s="305"/>
      <c r="W325" s="305"/>
      <c r="X325" s="305"/>
      <c r="Y325" s="282"/>
      <c r="Z325" s="282" t="e" vm="1">
        <f ca="1">_xlfn.IFS(AND(ISNUMBER(SEARCH("N?m l*", CUSTOMER[[#This Row],[Service Type]], 1)), CUSTOMER[[#This Row],[Count ST]] = TRUE), CUSTOMER[[#This Row],[Quantity]], AND($Y$10:$Y325 = TRUE, COUNTIFS($H$10:$H325, CUSTOMER[[#This Row],[Booking]], $J$10:$J325, CUSTOMER[[#This Row],[Order Date]], $F$10:$F325, "&lt;&gt;"&amp;"N?m l*")=1), 1, TRUE,  "")</f>
        <v>#NAME?</v>
      </c>
      <c r="AA325" s="282" t="b">
        <f t="shared" ca="1" si="5"/>
        <v>0</v>
      </c>
      <c r="AB325" s="305"/>
    </row>
    <row r="326" spans="1:28" x14ac:dyDescent="0.25">
      <c r="A326" s="281" t="str">
        <f ca="1">no.</f>
        <v/>
      </c>
      <c r="B326" s="281"/>
      <c r="C326" s="282"/>
      <c r="D326" s="282"/>
      <c r="E326" s="282" t="str">
        <f ca="1">position</f>
        <v/>
      </c>
      <c r="F326" s="282"/>
      <c r="G326" s="282"/>
      <c r="H326" s="282"/>
      <c r="I326" s="282"/>
      <c r="J326" s="335"/>
      <c r="K326" s="282"/>
      <c r="L326" s="282"/>
      <c r="M326" s="282"/>
      <c r="N326" s="282"/>
      <c r="O326" s="281"/>
      <c r="P326" s="360" t="str">
        <f ca="1">rescore_patient</f>
        <v/>
      </c>
      <c r="Q326" s="330" t="str">
        <f ca="1">quantity</f>
        <v/>
      </c>
      <c r="R326" s="281"/>
      <c r="S326" s="282"/>
      <c r="T326" s="282"/>
      <c r="U326" s="282"/>
      <c r="V326" s="305"/>
      <c r="W326" s="305"/>
      <c r="X326" s="305"/>
      <c r="Y326" s="282"/>
      <c r="Z326" s="282" t="e" vm="1">
        <f ca="1">_xlfn.IFS(AND(ISNUMBER(SEARCH("N?m l*", CUSTOMER[[#This Row],[Service Type]], 1)), CUSTOMER[[#This Row],[Count ST]] = TRUE), CUSTOMER[[#This Row],[Quantity]], AND($Y$10:$Y326 = TRUE, COUNTIFS($H$10:$H326, CUSTOMER[[#This Row],[Booking]], $J$10:$J326, CUSTOMER[[#This Row],[Order Date]], $F$10:$F326, "&lt;&gt;"&amp;"N?m l*")=1), 1, TRUE,  "")</f>
        <v>#NAME?</v>
      </c>
      <c r="AA326" s="282" t="b">
        <f t="shared" ca="1" si="5"/>
        <v>0</v>
      </c>
      <c r="AB326" s="305"/>
    </row>
    <row r="327" spans="1:28" x14ac:dyDescent="0.25">
      <c r="A327" s="281" t="str">
        <f ca="1">no.</f>
        <v/>
      </c>
      <c r="B327" s="281"/>
      <c r="C327" s="282"/>
      <c r="D327" s="282"/>
      <c r="E327" s="282" t="str">
        <f ca="1">position</f>
        <v/>
      </c>
      <c r="F327" s="282"/>
      <c r="G327" s="282"/>
      <c r="H327" s="282"/>
      <c r="I327" s="282"/>
      <c r="J327" s="335"/>
      <c r="K327" s="282"/>
      <c r="L327" s="282"/>
      <c r="M327" s="282"/>
      <c r="N327" s="282"/>
      <c r="O327" s="281"/>
      <c r="P327" s="360" t="str">
        <f ca="1">rescore_patient</f>
        <v/>
      </c>
      <c r="Q327" s="330" t="str">
        <f ca="1">quantity</f>
        <v/>
      </c>
      <c r="R327" s="281"/>
      <c r="S327" s="282"/>
      <c r="T327" s="282"/>
      <c r="U327" s="282"/>
      <c r="V327" s="305"/>
      <c r="W327" s="305"/>
      <c r="X327" s="305"/>
      <c r="Y327" s="282"/>
      <c r="Z327" s="282" t="e" vm="1">
        <f ca="1">_xlfn.IFS(AND(ISNUMBER(SEARCH("N?m l*", CUSTOMER[[#This Row],[Service Type]], 1)), CUSTOMER[[#This Row],[Count ST]] = TRUE), CUSTOMER[[#This Row],[Quantity]], AND($Y$10:$Y327 = TRUE, COUNTIFS($H$10:$H327, CUSTOMER[[#This Row],[Booking]], $J$10:$J327, CUSTOMER[[#This Row],[Order Date]], $F$10:$F327, "&lt;&gt;"&amp;"N?m l*")=1), 1, TRUE,  "")</f>
        <v>#NAME?</v>
      </c>
      <c r="AA327" s="282" t="b">
        <f t="shared" ca="1" si="5"/>
        <v>0</v>
      </c>
      <c r="AB327" s="305"/>
    </row>
    <row r="328" spans="1:28" x14ac:dyDescent="0.25">
      <c r="A328" s="281" t="str">
        <f ca="1">no.</f>
        <v/>
      </c>
      <c r="B328" s="281"/>
      <c r="C328" s="282"/>
      <c r="D328" s="282"/>
      <c r="E328" s="282" t="str">
        <f ca="1">position</f>
        <v/>
      </c>
      <c r="F328" s="282"/>
      <c r="G328" s="282"/>
      <c r="H328" s="282"/>
      <c r="I328" s="282"/>
      <c r="J328" s="335"/>
      <c r="K328" s="282"/>
      <c r="L328" s="282"/>
      <c r="M328" s="282"/>
      <c r="N328" s="282"/>
      <c r="O328" s="281"/>
      <c r="P328" s="360" t="str">
        <f ca="1">rescore_patient</f>
        <v/>
      </c>
      <c r="Q328" s="330" t="str">
        <f ca="1">quantity</f>
        <v/>
      </c>
      <c r="R328" s="281"/>
      <c r="S328" s="282"/>
      <c r="T328" s="282"/>
      <c r="U328" s="282"/>
      <c r="V328" s="305"/>
      <c r="W328" s="305"/>
      <c r="X328" s="305"/>
      <c r="Y328" s="282"/>
      <c r="Z328" s="282" t="e" vm="1">
        <f ca="1">_xlfn.IFS(AND(ISNUMBER(SEARCH("N?m l*", CUSTOMER[[#This Row],[Service Type]], 1)), CUSTOMER[[#This Row],[Count ST]] = TRUE), CUSTOMER[[#This Row],[Quantity]], AND($Y$10:$Y328 = TRUE, COUNTIFS($H$10:$H328, CUSTOMER[[#This Row],[Booking]], $J$10:$J328, CUSTOMER[[#This Row],[Order Date]], $F$10:$F328, "&lt;&gt;"&amp;"N?m l*")=1), 1, TRUE,  "")</f>
        <v>#NAME?</v>
      </c>
      <c r="AA328" s="282" t="b">
        <f t="shared" ca="1" si="5"/>
        <v>0</v>
      </c>
      <c r="AB328" s="305"/>
    </row>
    <row r="329" spans="1:28" x14ac:dyDescent="0.25">
      <c r="A329" s="281" t="str">
        <f ca="1">no.</f>
        <v/>
      </c>
      <c r="B329" s="281"/>
      <c r="C329" s="282"/>
      <c r="D329" s="282"/>
      <c r="E329" s="282" t="str">
        <f ca="1">position</f>
        <v/>
      </c>
      <c r="F329" s="282"/>
      <c r="G329" s="282"/>
      <c r="H329" s="282"/>
      <c r="I329" s="282"/>
      <c r="J329" s="335"/>
      <c r="K329" s="282"/>
      <c r="L329" s="282"/>
      <c r="M329" s="282"/>
      <c r="N329" s="282"/>
      <c r="O329" s="281"/>
      <c r="P329" s="360" t="str">
        <f ca="1">rescore_patient</f>
        <v/>
      </c>
      <c r="Q329" s="330" t="str">
        <f ca="1">quantity</f>
        <v/>
      </c>
      <c r="R329" s="281"/>
      <c r="S329" s="282"/>
      <c r="T329" s="282"/>
      <c r="U329" s="282"/>
      <c r="V329" s="305"/>
      <c r="W329" s="305"/>
      <c r="X329" s="305"/>
      <c r="Y329" s="282"/>
      <c r="Z329" s="282" t="e" vm="1">
        <f ca="1">_xlfn.IFS(AND(ISNUMBER(SEARCH("N?m l*", CUSTOMER[[#This Row],[Service Type]], 1)), CUSTOMER[[#This Row],[Count ST]] = TRUE), CUSTOMER[[#This Row],[Quantity]], AND($Y$10:$Y329 = TRUE, COUNTIFS($H$10:$H329, CUSTOMER[[#This Row],[Booking]], $J$10:$J329, CUSTOMER[[#This Row],[Order Date]], $F$10:$F329, "&lt;&gt;"&amp;"N?m l*")=1), 1, TRUE,  "")</f>
        <v>#NAME?</v>
      </c>
      <c r="AA329" s="282" t="b">
        <f t="shared" ca="1" si="5"/>
        <v>0</v>
      </c>
      <c r="AB329" s="305"/>
    </row>
    <row r="330" spans="1:28" x14ac:dyDescent="0.25">
      <c r="A330" s="281" t="str">
        <f ca="1">no.</f>
        <v/>
      </c>
      <c r="B330" s="281"/>
      <c r="C330" s="282"/>
      <c r="D330" s="282"/>
      <c r="E330" s="282" t="str">
        <f ca="1">position</f>
        <v/>
      </c>
      <c r="F330" s="282"/>
      <c r="G330" s="282"/>
      <c r="H330" s="282"/>
      <c r="I330" s="282"/>
      <c r="J330" s="335"/>
      <c r="K330" s="282"/>
      <c r="L330" s="282"/>
      <c r="M330" s="282"/>
      <c r="N330" s="282"/>
      <c r="O330" s="281"/>
      <c r="P330" s="360" t="str">
        <f ca="1">rescore_patient</f>
        <v/>
      </c>
      <c r="Q330" s="330" t="str">
        <f ca="1">quantity</f>
        <v/>
      </c>
      <c r="R330" s="281"/>
      <c r="S330" s="282"/>
      <c r="T330" s="282"/>
      <c r="U330" s="282"/>
      <c r="V330" s="305"/>
      <c r="W330" s="305"/>
      <c r="X330" s="305"/>
      <c r="Y330" s="282"/>
      <c r="Z330" s="282" t="e" vm="1">
        <f ca="1">_xlfn.IFS(AND(ISNUMBER(SEARCH("N?m l*", CUSTOMER[[#This Row],[Service Type]], 1)), CUSTOMER[[#This Row],[Count ST]] = TRUE), CUSTOMER[[#This Row],[Quantity]], AND($Y$10:$Y330 = TRUE, COUNTIFS($H$10:$H330, CUSTOMER[[#This Row],[Booking]], $J$10:$J330, CUSTOMER[[#This Row],[Order Date]], $F$10:$F330, "&lt;&gt;"&amp;"N?m l*")=1), 1, TRUE,  "")</f>
        <v>#NAME?</v>
      </c>
      <c r="AA330" s="282" t="b">
        <f t="shared" ref="AA330:AA393" ca="1" si="6">count_svc_type</f>
        <v>0</v>
      </c>
      <c r="AB330" s="305"/>
    </row>
    <row r="331" spans="1:28" x14ac:dyDescent="0.25">
      <c r="A331" s="281" t="str">
        <f ca="1">no.</f>
        <v/>
      </c>
      <c r="B331" s="281"/>
      <c r="C331" s="282"/>
      <c r="D331" s="282"/>
      <c r="E331" s="282" t="str">
        <f ca="1">position</f>
        <v/>
      </c>
      <c r="F331" s="282"/>
      <c r="G331" s="282"/>
      <c r="H331" s="282"/>
      <c r="I331" s="282"/>
      <c r="J331" s="335"/>
      <c r="K331" s="282"/>
      <c r="L331" s="282"/>
      <c r="M331" s="282"/>
      <c r="N331" s="282"/>
      <c r="O331" s="281"/>
      <c r="P331" s="360" t="str">
        <f ca="1">rescore_patient</f>
        <v/>
      </c>
      <c r="Q331" s="330" t="str">
        <f ca="1">quantity</f>
        <v/>
      </c>
      <c r="R331" s="281"/>
      <c r="S331" s="282"/>
      <c r="T331" s="282"/>
      <c r="U331" s="282"/>
      <c r="V331" s="305"/>
      <c r="W331" s="305"/>
      <c r="X331" s="305"/>
      <c r="Y331" s="282"/>
      <c r="Z331" s="282" t="e" vm="1">
        <f ca="1">_xlfn.IFS(AND(ISNUMBER(SEARCH("N?m l*", CUSTOMER[[#This Row],[Service Type]], 1)), CUSTOMER[[#This Row],[Count ST]] = TRUE), CUSTOMER[[#This Row],[Quantity]], AND($Y$10:$Y331 = TRUE, COUNTIFS($H$10:$H331, CUSTOMER[[#This Row],[Booking]], $J$10:$J331, CUSTOMER[[#This Row],[Order Date]], $F$10:$F331, "&lt;&gt;"&amp;"N?m l*")=1), 1, TRUE,  "")</f>
        <v>#NAME?</v>
      </c>
      <c r="AA331" s="282" t="b">
        <f t="shared" ca="1" si="6"/>
        <v>0</v>
      </c>
      <c r="AB331" s="305"/>
    </row>
    <row r="332" spans="1:28" x14ac:dyDescent="0.25">
      <c r="A332" s="281" t="str">
        <f ca="1">no.</f>
        <v/>
      </c>
      <c r="B332" s="281"/>
      <c r="C332" s="282"/>
      <c r="D332" s="282"/>
      <c r="E332" s="282" t="str">
        <f ca="1">position</f>
        <v/>
      </c>
      <c r="F332" s="282"/>
      <c r="G332" s="282"/>
      <c r="H332" s="282"/>
      <c r="I332" s="282"/>
      <c r="J332" s="335"/>
      <c r="K332" s="282"/>
      <c r="L332" s="282"/>
      <c r="M332" s="282"/>
      <c r="N332" s="282"/>
      <c r="O332" s="281"/>
      <c r="P332" s="360" t="str">
        <f ca="1">rescore_patient</f>
        <v/>
      </c>
      <c r="Q332" s="330" t="str">
        <f ca="1">quantity</f>
        <v/>
      </c>
      <c r="R332" s="281"/>
      <c r="S332" s="282"/>
      <c r="T332" s="282"/>
      <c r="U332" s="282"/>
      <c r="V332" s="305"/>
      <c r="W332" s="305"/>
      <c r="X332" s="305"/>
      <c r="Y332" s="282"/>
      <c r="Z332" s="282" t="e" vm="1">
        <f ca="1">_xlfn.IFS(AND(ISNUMBER(SEARCH("N?m l*", CUSTOMER[[#This Row],[Service Type]], 1)), CUSTOMER[[#This Row],[Count ST]] = TRUE), CUSTOMER[[#This Row],[Quantity]], AND($Y$10:$Y332 = TRUE, COUNTIFS($H$10:$H332, CUSTOMER[[#This Row],[Booking]], $J$10:$J332, CUSTOMER[[#This Row],[Order Date]], $F$10:$F332, "&lt;&gt;"&amp;"N?m l*")=1), 1, TRUE,  "")</f>
        <v>#NAME?</v>
      </c>
      <c r="AA332" s="282" t="b">
        <f t="shared" ca="1" si="6"/>
        <v>0</v>
      </c>
      <c r="AB332" s="305"/>
    </row>
    <row r="333" spans="1:28" x14ac:dyDescent="0.25">
      <c r="A333" s="281" t="str">
        <f ca="1">no.</f>
        <v/>
      </c>
      <c r="B333" s="281"/>
      <c r="C333" s="282"/>
      <c r="D333" s="282"/>
      <c r="E333" s="282" t="str">
        <f ca="1">position</f>
        <v/>
      </c>
      <c r="F333" s="282"/>
      <c r="G333" s="282"/>
      <c r="H333" s="282"/>
      <c r="I333" s="282"/>
      <c r="J333" s="335"/>
      <c r="K333" s="282"/>
      <c r="L333" s="282"/>
      <c r="M333" s="282"/>
      <c r="N333" s="282"/>
      <c r="O333" s="281"/>
      <c r="P333" s="360" t="str">
        <f ca="1">rescore_patient</f>
        <v/>
      </c>
      <c r="Q333" s="330" t="str">
        <f ca="1">quantity</f>
        <v/>
      </c>
      <c r="R333" s="281"/>
      <c r="S333" s="282"/>
      <c r="T333" s="282"/>
      <c r="U333" s="282"/>
      <c r="V333" s="305"/>
      <c r="W333" s="305"/>
      <c r="X333" s="305"/>
      <c r="Y333" s="282"/>
      <c r="Z333" s="282" t="e" vm="1">
        <f ca="1">_xlfn.IFS(AND(ISNUMBER(SEARCH("N?m l*", CUSTOMER[[#This Row],[Service Type]], 1)), CUSTOMER[[#This Row],[Count ST]] = TRUE), CUSTOMER[[#This Row],[Quantity]], AND($Y$10:$Y333 = TRUE, COUNTIFS($H$10:$H333, CUSTOMER[[#This Row],[Booking]], $J$10:$J333, CUSTOMER[[#This Row],[Order Date]], $F$10:$F333, "&lt;&gt;"&amp;"N?m l*")=1), 1, TRUE,  "")</f>
        <v>#NAME?</v>
      </c>
      <c r="AA333" s="282" t="b">
        <f t="shared" ca="1" si="6"/>
        <v>0</v>
      </c>
      <c r="AB333" s="305"/>
    </row>
    <row r="334" spans="1:28" x14ac:dyDescent="0.25">
      <c r="A334" s="281" t="str">
        <f ca="1">no.</f>
        <v/>
      </c>
      <c r="B334" s="281"/>
      <c r="C334" s="282"/>
      <c r="D334" s="282"/>
      <c r="E334" s="282" t="str">
        <f ca="1">position</f>
        <v/>
      </c>
      <c r="F334" s="282"/>
      <c r="G334" s="282"/>
      <c r="H334" s="282"/>
      <c r="I334" s="282"/>
      <c r="J334" s="335"/>
      <c r="K334" s="282"/>
      <c r="L334" s="282"/>
      <c r="M334" s="282"/>
      <c r="N334" s="282"/>
      <c r="O334" s="281"/>
      <c r="P334" s="360" t="str">
        <f ca="1">rescore_patient</f>
        <v/>
      </c>
      <c r="Q334" s="330" t="str">
        <f ca="1">quantity</f>
        <v/>
      </c>
      <c r="R334" s="281"/>
      <c r="S334" s="282"/>
      <c r="T334" s="282"/>
      <c r="U334" s="282"/>
      <c r="V334" s="305"/>
      <c r="W334" s="305"/>
      <c r="X334" s="305"/>
      <c r="Y334" s="282"/>
      <c r="Z334" s="282" t="e" vm="1">
        <f ca="1">_xlfn.IFS(AND(ISNUMBER(SEARCH("N?m l*", CUSTOMER[[#This Row],[Service Type]], 1)), CUSTOMER[[#This Row],[Count ST]] = TRUE), CUSTOMER[[#This Row],[Quantity]], AND($Y$10:$Y334 = TRUE, COUNTIFS($H$10:$H334, CUSTOMER[[#This Row],[Booking]], $J$10:$J334, CUSTOMER[[#This Row],[Order Date]], $F$10:$F334, "&lt;&gt;"&amp;"N?m l*")=1), 1, TRUE,  "")</f>
        <v>#NAME?</v>
      </c>
      <c r="AA334" s="282" t="b">
        <f t="shared" ca="1" si="6"/>
        <v>0</v>
      </c>
      <c r="AB334" s="305"/>
    </row>
    <row r="335" spans="1:28" x14ac:dyDescent="0.25">
      <c r="A335" s="281" t="str">
        <f ca="1">no.</f>
        <v/>
      </c>
      <c r="B335" s="281"/>
      <c r="C335" s="282"/>
      <c r="D335" s="282"/>
      <c r="E335" s="282" t="str">
        <f ca="1">position</f>
        <v/>
      </c>
      <c r="F335" s="282"/>
      <c r="G335" s="282"/>
      <c r="H335" s="282"/>
      <c r="I335" s="282"/>
      <c r="J335" s="335"/>
      <c r="K335" s="282"/>
      <c r="L335" s="282"/>
      <c r="M335" s="282"/>
      <c r="N335" s="282"/>
      <c r="O335" s="281"/>
      <c r="P335" s="360" t="str">
        <f ca="1">rescore_patient</f>
        <v/>
      </c>
      <c r="Q335" s="330" t="str">
        <f ca="1">quantity</f>
        <v/>
      </c>
      <c r="R335" s="281"/>
      <c r="S335" s="282"/>
      <c r="T335" s="282"/>
      <c r="U335" s="282"/>
      <c r="V335" s="305"/>
      <c r="W335" s="305"/>
      <c r="X335" s="305"/>
      <c r="Y335" s="282"/>
      <c r="Z335" s="282" t="e" vm="1">
        <f ca="1">_xlfn.IFS(AND(ISNUMBER(SEARCH("N?m l*", CUSTOMER[[#This Row],[Service Type]], 1)), CUSTOMER[[#This Row],[Count ST]] = TRUE), CUSTOMER[[#This Row],[Quantity]], AND($Y$10:$Y335 = TRUE, COUNTIFS($H$10:$H335, CUSTOMER[[#This Row],[Booking]], $J$10:$J335, CUSTOMER[[#This Row],[Order Date]], $F$10:$F335, "&lt;&gt;"&amp;"N?m l*")=1), 1, TRUE,  "")</f>
        <v>#NAME?</v>
      </c>
      <c r="AA335" s="282" t="b">
        <f t="shared" ca="1" si="6"/>
        <v>0</v>
      </c>
      <c r="AB335" s="305"/>
    </row>
    <row r="336" spans="1:28" x14ac:dyDescent="0.25">
      <c r="A336" s="281" t="str">
        <f ca="1">no.</f>
        <v/>
      </c>
      <c r="B336" s="281"/>
      <c r="C336" s="282"/>
      <c r="D336" s="282"/>
      <c r="E336" s="282" t="str">
        <f ca="1">position</f>
        <v/>
      </c>
      <c r="F336" s="282"/>
      <c r="G336" s="282"/>
      <c r="H336" s="282"/>
      <c r="I336" s="282"/>
      <c r="J336" s="335"/>
      <c r="K336" s="282"/>
      <c r="L336" s="282"/>
      <c r="M336" s="282"/>
      <c r="N336" s="282"/>
      <c r="O336" s="281"/>
      <c r="P336" s="360" t="str">
        <f ca="1">rescore_patient</f>
        <v/>
      </c>
      <c r="Q336" s="330" t="str">
        <f ca="1">quantity</f>
        <v/>
      </c>
      <c r="R336" s="281"/>
      <c r="S336" s="282"/>
      <c r="T336" s="282"/>
      <c r="U336" s="282"/>
      <c r="V336" s="305"/>
      <c r="W336" s="305"/>
      <c r="X336" s="305"/>
      <c r="Y336" s="282"/>
      <c r="Z336" s="282" t="e" vm="1">
        <f ca="1">_xlfn.IFS(AND(ISNUMBER(SEARCH("N?m l*", CUSTOMER[[#This Row],[Service Type]], 1)), CUSTOMER[[#This Row],[Count ST]] = TRUE), CUSTOMER[[#This Row],[Quantity]], AND($Y$10:$Y336 = TRUE, COUNTIFS($H$10:$H336, CUSTOMER[[#This Row],[Booking]], $J$10:$J336, CUSTOMER[[#This Row],[Order Date]], $F$10:$F336, "&lt;&gt;"&amp;"N?m l*")=1), 1, TRUE,  "")</f>
        <v>#NAME?</v>
      </c>
      <c r="AA336" s="282" t="b">
        <f t="shared" ca="1" si="6"/>
        <v>0</v>
      </c>
      <c r="AB336" s="305"/>
    </row>
    <row r="337" spans="1:28" x14ac:dyDescent="0.25">
      <c r="A337" s="281" t="str">
        <f ca="1">no.</f>
        <v/>
      </c>
      <c r="B337" s="281"/>
      <c r="C337" s="282"/>
      <c r="D337" s="282"/>
      <c r="E337" s="282" t="str">
        <f ca="1">position</f>
        <v/>
      </c>
      <c r="F337" s="282"/>
      <c r="G337" s="282"/>
      <c r="H337" s="282"/>
      <c r="I337" s="282"/>
      <c r="J337" s="335"/>
      <c r="K337" s="282"/>
      <c r="L337" s="282"/>
      <c r="M337" s="282"/>
      <c r="N337" s="282"/>
      <c r="O337" s="281"/>
      <c r="P337" s="360" t="str">
        <f ca="1">rescore_patient</f>
        <v/>
      </c>
      <c r="Q337" s="330" t="str">
        <f ca="1">quantity</f>
        <v/>
      </c>
      <c r="R337" s="281"/>
      <c r="S337" s="282"/>
      <c r="T337" s="282"/>
      <c r="U337" s="282"/>
      <c r="V337" s="305"/>
      <c r="W337" s="305"/>
      <c r="X337" s="305"/>
      <c r="Y337" s="282"/>
      <c r="Z337" s="282" t="e" vm="1">
        <f ca="1">_xlfn.IFS(AND(ISNUMBER(SEARCH("N?m l*", CUSTOMER[[#This Row],[Service Type]], 1)), CUSTOMER[[#This Row],[Count ST]] = TRUE), CUSTOMER[[#This Row],[Quantity]], AND($Y$10:$Y337 = TRUE, COUNTIFS($H$10:$H337, CUSTOMER[[#This Row],[Booking]], $J$10:$J337, CUSTOMER[[#This Row],[Order Date]], $F$10:$F337, "&lt;&gt;"&amp;"N?m l*")=1), 1, TRUE,  "")</f>
        <v>#NAME?</v>
      </c>
      <c r="AA337" s="282" t="b">
        <f t="shared" ca="1" si="6"/>
        <v>0</v>
      </c>
      <c r="AB337" s="305"/>
    </row>
    <row r="338" spans="1:28" x14ac:dyDescent="0.25">
      <c r="A338" s="281" t="str">
        <f ca="1">no.</f>
        <v/>
      </c>
      <c r="B338" s="281"/>
      <c r="C338" s="282"/>
      <c r="D338" s="282"/>
      <c r="E338" s="282" t="str">
        <f ca="1">position</f>
        <v/>
      </c>
      <c r="F338" s="282"/>
      <c r="G338" s="282"/>
      <c r="H338" s="282"/>
      <c r="I338" s="282"/>
      <c r="J338" s="335"/>
      <c r="K338" s="282"/>
      <c r="L338" s="282"/>
      <c r="M338" s="282"/>
      <c r="N338" s="282"/>
      <c r="O338" s="281"/>
      <c r="P338" s="360" t="str">
        <f ca="1">rescore_patient</f>
        <v/>
      </c>
      <c r="Q338" s="330" t="str">
        <f ca="1">quantity</f>
        <v/>
      </c>
      <c r="R338" s="281"/>
      <c r="S338" s="282"/>
      <c r="T338" s="282"/>
      <c r="U338" s="282"/>
      <c r="V338" s="305"/>
      <c r="W338" s="305"/>
      <c r="X338" s="305"/>
      <c r="Y338" s="282"/>
      <c r="Z338" s="282" t="e" vm="1">
        <f ca="1">_xlfn.IFS(AND(ISNUMBER(SEARCH("N?m l*", CUSTOMER[[#This Row],[Service Type]], 1)), CUSTOMER[[#This Row],[Count ST]] = TRUE), CUSTOMER[[#This Row],[Quantity]], AND($Y$10:$Y338 = TRUE, COUNTIFS($H$10:$H338, CUSTOMER[[#This Row],[Booking]], $J$10:$J338, CUSTOMER[[#This Row],[Order Date]], $F$10:$F338, "&lt;&gt;"&amp;"N?m l*")=1), 1, TRUE,  "")</f>
        <v>#NAME?</v>
      </c>
      <c r="AA338" s="282" t="b">
        <f t="shared" ca="1" si="6"/>
        <v>0</v>
      </c>
      <c r="AB338" s="305"/>
    </row>
    <row r="339" spans="1:28" x14ac:dyDescent="0.25">
      <c r="A339" s="281" t="str">
        <f ca="1">no.</f>
        <v/>
      </c>
      <c r="B339" s="281"/>
      <c r="C339" s="282"/>
      <c r="D339" s="282"/>
      <c r="E339" s="282" t="str">
        <f ca="1">position</f>
        <v/>
      </c>
      <c r="F339" s="282"/>
      <c r="G339" s="282"/>
      <c r="H339" s="282"/>
      <c r="I339" s="282"/>
      <c r="J339" s="335"/>
      <c r="K339" s="282"/>
      <c r="L339" s="282"/>
      <c r="M339" s="282"/>
      <c r="N339" s="282"/>
      <c r="O339" s="281"/>
      <c r="P339" s="360" t="str">
        <f ca="1">rescore_patient</f>
        <v/>
      </c>
      <c r="Q339" s="330" t="str">
        <f ca="1">quantity</f>
        <v/>
      </c>
      <c r="R339" s="281"/>
      <c r="S339" s="282"/>
      <c r="T339" s="282"/>
      <c r="U339" s="282"/>
      <c r="V339" s="305"/>
      <c r="W339" s="305"/>
      <c r="X339" s="305"/>
      <c r="Y339" s="282"/>
      <c r="Z339" s="282" t="e" vm="1">
        <f ca="1">_xlfn.IFS(AND(ISNUMBER(SEARCH("N?m l*", CUSTOMER[[#This Row],[Service Type]], 1)), CUSTOMER[[#This Row],[Count ST]] = TRUE), CUSTOMER[[#This Row],[Quantity]], AND($Y$10:$Y339 = TRUE, COUNTIFS($H$10:$H339, CUSTOMER[[#This Row],[Booking]], $J$10:$J339, CUSTOMER[[#This Row],[Order Date]], $F$10:$F339, "&lt;&gt;"&amp;"N?m l*")=1), 1, TRUE,  "")</f>
        <v>#NAME?</v>
      </c>
      <c r="AA339" s="282" t="b">
        <f t="shared" ca="1" si="6"/>
        <v>0</v>
      </c>
      <c r="AB339" s="305"/>
    </row>
    <row r="340" spans="1:28" x14ac:dyDescent="0.25">
      <c r="A340" s="281" t="str">
        <f ca="1">no.</f>
        <v/>
      </c>
      <c r="B340" s="281"/>
      <c r="C340" s="282"/>
      <c r="D340" s="282"/>
      <c r="E340" s="282" t="str">
        <f ca="1">position</f>
        <v/>
      </c>
      <c r="F340" s="282"/>
      <c r="G340" s="282"/>
      <c r="H340" s="282"/>
      <c r="I340" s="282"/>
      <c r="J340" s="335"/>
      <c r="K340" s="282"/>
      <c r="L340" s="282"/>
      <c r="M340" s="282"/>
      <c r="N340" s="282"/>
      <c r="O340" s="281"/>
      <c r="P340" s="360" t="str">
        <f ca="1">rescore_patient</f>
        <v/>
      </c>
      <c r="Q340" s="330" t="str">
        <f ca="1">quantity</f>
        <v/>
      </c>
      <c r="R340" s="281"/>
      <c r="S340" s="282"/>
      <c r="T340" s="282"/>
      <c r="U340" s="282"/>
      <c r="V340" s="305"/>
      <c r="W340" s="305"/>
      <c r="X340" s="305"/>
      <c r="Y340" s="282"/>
      <c r="Z340" s="282" t="e" vm="1">
        <f ca="1">_xlfn.IFS(AND(ISNUMBER(SEARCH("N?m l*", CUSTOMER[[#This Row],[Service Type]], 1)), CUSTOMER[[#This Row],[Count ST]] = TRUE), CUSTOMER[[#This Row],[Quantity]], AND($Y$10:$Y340 = TRUE, COUNTIFS($H$10:$H340, CUSTOMER[[#This Row],[Booking]], $J$10:$J340, CUSTOMER[[#This Row],[Order Date]], $F$10:$F340, "&lt;&gt;"&amp;"N?m l*")=1), 1, TRUE,  "")</f>
        <v>#NAME?</v>
      </c>
      <c r="AA340" s="282" t="b">
        <f t="shared" ca="1" si="6"/>
        <v>0</v>
      </c>
      <c r="AB340" s="305"/>
    </row>
    <row r="341" spans="1:28" x14ac:dyDescent="0.25">
      <c r="A341" s="281" t="str">
        <f ca="1">no.</f>
        <v/>
      </c>
      <c r="B341" s="281"/>
      <c r="C341" s="282"/>
      <c r="D341" s="282"/>
      <c r="E341" s="282" t="str">
        <f ca="1">position</f>
        <v/>
      </c>
      <c r="F341" s="282"/>
      <c r="G341" s="282"/>
      <c r="H341" s="282"/>
      <c r="I341" s="282"/>
      <c r="J341" s="335"/>
      <c r="K341" s="282"/>
      <c r="L341" s="282"/>
      <c r="M341" s="282"/>
      <c r="N341" s="282"/>
      <c r="O341" s="281"/>
      <c r="P341" s="360" t="str">
        <f ca="1">rescore_patient</f>
        <v/>
      </c>
      <c r="Q341" s="330" t="str">
        <f ca="1">quantity</f>
        <v/>
      </c>
      <c r="R341" s="281"/>
      <c r="S341" s="282"/>
      <c r="T341" s="282"/>
      <c r="U341" s="282"/>
      <c r="V341" s="305"/>
      <c r="W341" s="305"/>
      <c r="X341" s="305"/>
      <c r="Y341" s="282"/>
      <c r="Z341" s="282" t="e" vm="1">
        <f ca="1">_xlfn.IFS(AND(ISNUMBER(SEARCH("N?m l*", CUSTOMER[[#This Row],[Service Type]], 1)), CUSTOMER[[#This Row],[Count ST]] = TRUE), CUSTOMER[[#This Row],[Quantity]], AND($Y$10:$Y341 = TRUE, COUNTIFS($H$10:$H341, CUSTOMER[[#This Row],[Booking]], $J$10:$J341, CUSTOMER[[#This Row],[Order Date]], $F$10:$F341, "&lt;&gt;"&amp;"N?m l*")=1), 1, TRUE,  "")</f>
        <v>#NAME?</v>
      </c>
      <c r="AA341" s="282" t="b">
        <f t="shared" ca="1" si="6"/>
        <v>0</v>
      </c>
      <c r="AB341" s="305"/>
    </row>
    <row r="342" spans="1:28" x14ac:dyDescent="0.25">
      <c r="A342" s="281" t="str">
        <f ca="1">no.</f>
        <v/>
      </c>
      <c r="B342" s="281"/>
      <c r="C342" s="282"/>
      <c r="D342" s="282"/>
      <c r="E342" s="282" t="str">
        <f ca="1">position</f>
        <v/>
      </c>
      <c r="F342" s="282"/>
      <c r="G342" s="282"/>
      <c r="H342" s="282"/>
      <c r="I342" s="282"/>
      <c r="J342" s="335"/>
      <c r="K342" s="282"/>
      <c r="L342" s="282"/>
      <c r="M342" s="282"/>
      <c r="N342" s="282"/>
      <c r="O342" s="281"/>
      <c r="P342" s="360" t="str">
        <f ca="1">rescore_patient</f>
        <v/>
      </c>
      <c r="Q342" s="330" t="str">
        <f ca="1">quantity</f>
        <v/>
      </c>
      <c r="R342" s="281"/>
      <c r="S342" s="282"/>
      <c r="T342" s="282"/>
      <c r="U342" s="282"/>
      <c r="V342" s="305"/>
      <c r="W342" s="305"/>
      <c r="X342" s="305"/>
      <c r="Y342" s="282"/>
      <c r="Z342" s="282" t="e" vm="1">
        <f ca="1">_xlfn.IFS(AND(ISNUMBER(SEARCH("N?m l*", CUSTOMER[[#This Row],[Service Type]], 1)), CUSTOMER[[#This Row],[Count ST]] = TRUE), CUSTOMER[[#This Row],[Quantity]], AND($Y$10:$Y342 = TRUE, COUNTIFS($H$10:$H342, CUSTOMER[[#This Row],[Booking]], $J$10:$J342, CUSTOMER[[#This Row],[Order Date]], $F$10:$F342, "&lt;&gt;"&amp;"N?m l*")=1), 1, TRUE,  "")</f>
        <v>#NAME?</v>
      </c>
      <c r="AA342" s="282" t="b">
        <f t="shared" ca="1" si="6"/>
        <v>0</v>
      </c>
      <c r="AB342" s="305"/>
    </row>
    <row r="343" spans="1:28" x14ac:dyDescent="0.25">
      <c r="A343" s="281" t="str">
        <f ca="1">no.</f>
        <v/>
      </c>
      <c r="B343" s="281"/>
      <c r="C343" s="282"/>
      <c r="D343" s="282"/>
      <c r="E343" s="282" t="str">
        <f ca="1">position</f>
        <v/>
      </c>
      <c r="F343" s="282"/>
      <c r="G343" s="282"/>
      <c r="H343" s="282"/>
      <c r="I343" s="282"/>
      <c r="J343" s="335"/>
      <c r="K343" s="282"/>
      <c r="L343" s="282"/>
      <c r="M343" s="282"/>
      <c r="N343" s="282"/>
      <c r="O343" s="281"/>
      <c r="P343" s="360" t="str">
        <f ca="1">rescore_patient</f>
        <v/>
      </c>
      <c r="Q343" s="330" t="str">
        <f ca="1">quantity</f>
        <v/>
      </c>
      <c r="R343" s="281"/>
      <c r="S343" s="282"/>
      <c r="T343" s="282"/>
      <c r="U343" s="282"/>
      <c r="V343" s="305"/>
      <c r="W343" s="305"/>
      <c r="X343" s="305"/>
      <c r="Y343" s="282"/>
      <c r="Z343" s="282" t="e" vm="1">
        <f ca="1">_xlfn.IFS(AND(ISNUMBER(SEARCH("N?m l*", CUSTOMER[[#This Row],[Service Type]], 1)), CUSTOMER[[#This Row],[Count ST]] = TRUE), CUSTOMER[[#This Row],[Quantity]], AND($Y$10:$Y343 = TRUE, COUNTIFS($H$10:$H343, CUSTOMER[[#This Row],[Booking]], $J$10:$J343, CUSTOMER[[#This Row],[Order Date]], $F$10:$F343, "&lt;&gt;"&amp;"N?m l*")=1), 1, TRUE,  "")</f>
        <v>#NAME?</v>
      </c>
      <c r="AA343" s="282" t="b">
        <f t="shared" ca="1" si="6"/>
        <v>0</v>
      </c>
      <c r="AB343" s="305"/>
    </row>
    <row r="344" spans="1:28" x14ac:dyDescent="0.25">
      <c r="A344" s="281" t="str">
        <f ca="1">no.</f>
        <v/>
      </c>
      <c r="B344" s="281"/>
      <c r="C344" s="282"/>
      <c r="D344" s="282"/>
      <c r="E344" s="282" t="str">
        <f ca="1">position</f>
        <v/>
      </c>
      <c r="F344" s="282"/>
      <c r="G344" s="282"/>
      <c r="H344" s="282"/>
      <c r="I344" s="282"/>
      <c r="J344" s="335"/>
      <c r="K344" s="282"/>
      <c r="L344" s="282"/>
      <c r="M344" s="282"/>
      <c r="N344" s="282"/>
      <c r="O344" s="281"/>
      <c r="P344" s="360" t="str">
        <f ca="1">rescore_patient</f>
        <v/>
      </c>
      <c r="Q344" s="330" t="str">
        <f ca="1">quantity</f>
        <v/>
      </c>
      <c r="R344" s="281"/>
      <c r="S344" s="282"/>
      <c r="T344" s="282"/>
      <c r="U344" s="282"/>
      <c r="V344" s="305"/>
      <c r="W344" s="305"/>
      <c r="X344" s="305"/>
      <c r="Y344" s="282"/>
      <c r="Z344" s="282" t="e" vm="1">
        <f ca="1">_xlfn.IFS(AND(ISNUMBER(SEARCH("N?m l*", CUSTOMER[[#This Row],[Service Type]], 1)), CUSTOMER[[#This Row],[Count ST]] = TRUE), CUSTOMER[[#This Row],[Quantity]], AND($Y$10:$Y344 = TRUE, COUNTIFS($H$10:$H344, CUSTOMER[[#This Row],[Booking]], $J$10:$J344, CUSTOMER[[#This Row],[Order Date]], $F$10:$F344, "&lt;&gt;"&amp;"N?m l*")=1), 1, TRUE,  "")</f>
        <v>#NAME?</v>
      </c>
      <c r="AA344" s="282" t="b">
        <f t="shared" ca="1" si="6"/>
        <v>0</v>
      </c>
      <c r="AB344" s="305"/>
    </row>
    <row r="345" spans="1:28" x14ac:dyDescent="0.25">
      <c r="A345" s="281" t="str">
        <f ca="1">no.</f>
        <v/>
      </c>
      <c r="B345" s="281"/>
      <c r="C345" s="282"/>
      <c r="D345" s="282"/>
      <c r="E345" s="282" t="str">
        <f ca="1">position</f>
        <v/>
      </c>
      <c r="F345" s="282"/>
      <c r="G345" s="282"/>
      <c r="H345" s="282"/>
      <c r="I345" s="282"/>
      <c r="J345" s="335"/>
      <c r="K345" s="282"/>
      <c r="L345" s="282"/>
      <c r="M345" s="282"/>
      <c r="N345" s="282"/>
      <c r="O345" s="281"/>
      <c r="P345" s="360" t="str">
        <f ca="1">rescore_patient</f>
        <v/>
      </c>
      <c r="Q345" s="330" t="str">
        <f ca="1">quantity</f>
        <v/>
      </c>
      <c r="R345" s="281"/>
      <c r="S345" s="282"/>
      <c r="T345" s="282"/>
      <c r="U345" s="282"/>
      <c r="V345" s="305"/>
      <c r="W345" s="305"/>
      <c r="X345" s="305"/>
      <c r="Y345" s="282"/>
      <c r="Z345" s="282" t="e" vm="1">
        <f ca="1">_xlfn.IFS(AND(ISNUMBER(SEARCH("N?m l*", CUSTOMER[[#This Row],[Service Type]], 1)), CUSTOMER[[#This Row],[Count ST]] = TRUE), CUSTOMER[[#This Row],[Quantity]], AND($Y$10:$Y345 = TRUE, COUNTIFS($H$10:$H345, CUSTOMER[[#This Row],[Booking]], $J$10:$J345, CUSTOMER[[#This Row],[Order Date]], $F$10:$F345, "&lt;&gt;"&amp;"N?m l*")=1), 1, TRUE,  "")</f>
        <v>#NAME?</v>
      </c>
      <c r="AA345" s="282" t="b">
        <f t="shared" ca="1" si="6"/>
        <v>0</v>
      </c>
      <c r="AB345" s="305"/>
    </row>
    <row r="346" spans="1:28" x14ac:dyDescent="0.25">
      <c r="A346" s="281" t="str">
        <f ca="1">no.</f>
        <v/>
      </c>
      <c r="B346" s="281"/>
      <c r="C346" s="282"/>
      <c r="D346" s="282"/>
      <c r="E346" s="282" t="str">
        <f ca="1">position</f>
        <v/>
      </c>
      <c r="F346" s="282"/>
      <c r="G346" s="282"/>
      <c r="H346" s="282"/>
      <c r="I346" s="282"/>
      <c r="J346" s="335"/>
      <c r="K346" s="282"/>
      <c r="L346" s="282"/>
      <c r="M346" s="282"/>
      <c r="N346" s="282"/>
      <c r="O346" s="281"/>
      <c r="P346" s="360" t="str">
        <f ca="1">rescore_patient</f>
        <v/>
      </c>
      <c r="Q346" s="330" t="str">
        <f ca="1">quantity</f>
        <v/>
      </c>
      <c r="R346" s="281"/>
      <c r="S346" s="282"/>
      <c r="T346" s="282"/>
      <c r="U346" s="282"/>
      <c r="V346" s="305"/>
      <c r="W346" s="305"/>
      <c r="X346" s="305"/>
      <c r="Y346" s="282"/>
      <c r="Z346" s="282" t="e" vm="1">
        <f ca="1">_xlfn.IFS(AND(ISNUMBER(SEARCH("N?m l*", CUSTOMER[[#This Row],[Service Type]], 1)), CUSTOMER[[#This Row],[Count ST]] = TRUE), CUSTOMER[[#This Row],[Quantity]], AND($Y$10:$Y346 = TRUE, COUNTIFS($H$10:$H346, CUSTOMER[[#This Row],[Booking]], $J$10:$J346, CUSTOMER[[#This Row],[Order Date]], $F$10:$F346, "&lt;&gt;"&amp;"N?m l*")=1), 1, TRUE,  "")</f>
        <v>#NAME?</v>
      </c>
      <c r="AA346" s="282" t="b">
        <f t="shared" ca="1" si="6"/>
        <v>0</v>
      </c>
      <c r="AB346" s="305"/>
    </row>
    <row r="347" spans="1:28" x14ac:dyDescent="0.25">
      <c r="A347" s="281" t="str">
        <f ca="1">no.</f>
        <v/>
      </c>
      <c r="B347" s="281"/>
      <c r="C347" s="282"/>
      <c r="D347" s="282"/>
      <c r="E347" s="282" t="str">
        <f ca="1">position</f>
        <v/>
      </c>
      <c r="F347" s="282"/>
      <c r="G347" s="282"/>
      <c r="H347" s="282"/>
      <c r="I347" s="282"/>
      <c r="J347" s="335"/>
      <c r="K347" s="282"/>
      <c r="L347" s="282"/>
      <c r="M347" s="282"/>
      <c r="N347" s="282"/>
      <c r="O347" s="281"/>
      <c r="P347" s="360" t="str">
        <f ca="1">rescore_patient</f>
        <v/>
      </c>
      <c r="Q347" s="330" t="str">
        <f ca="1">quantity</f>
        <v/>
      </c>
      <c r="R347" s="281"/>
      <c r="S347" s="282"/>
      <c r="T347" s="282"/>
      <c r="U347" s="282"/>
      <c r="V347" s="305"/>
      <c r="W347" s="305"/>
      <c r="X347" s="305"/>
      <c r="Y347" s="282"/>
      <c r="Z347" s="282" t="e" vm="1">
        <f ca="1">_xlfn.IFS(AND(ISNUMBER(SEARCH("N?m l*", CUSTOMER[[#This Row],[Service Type]], 1)), CUSTOMER[[#This Row],[Count ST]] = TRUE), CUSTOMER[[#This Row],[Quantity]], AND($Y$10:$Y347 = TRUE, COUNTIFS($H$10:$H347, CUSTOMER[[#This Row],[Booking]], $J$10:$J347, CUSTOMER[[#This Row],[Order Date]], $F$10:$F347, "&lt;&gt;"&amp;"N?m l*")=1), 1, TRUE,  "")</f>
        <v>#NAME?</v>
      </c>
      <c r="AA347" s="282" t="b">
        <f t="shared" ca="1" si="6"/>
        <v>0</v>
      </c>
      <c r="AB347" s="305"/>
    </row>
    <row r="348" spans="1:28" x14ac:dyDescent="0.25">
      <c r="A348" s="281" t="str">
        <f ca="1">no.</f>
        <v/>
      </c>
      <c r="B348" s="281"/>
      <c r="C348" s="282"/>
      <c r="D348" s="282"/>
      <c r="E348" s="282" t="str">
        <f ca="1">position</f>
        <v/>
      </c>
      <c r="F348" s="282"/>
      <c r="G348" s="282"/>
      <c r="H348" s="282"/>
      <c r="I348" s="282"/>
      <c r="J348" s="335"/>
      <c r="K348" s="282"/>
      <c r="L348" s="282"/>
      <c r="M348" s="282"/>
      <c r="N348" s="282"/>
      <c r="O348" s="281"/>
      <c r="P348" s="360" t="str">
        <f ca="1">rescore_patient</f>
        <v/>
      </c>
      <c r="Q348" s="330" t="str">
        <f ca="1">quantity</f>
        <v/>
      </c>
      <c r="R348" s="281"/>
      <c r="S348" s="282"/>
      <c r="T348" s="282"/>
      <c r="U348" s="282"/>
      <c r="V348" s="305"/>
      <c r="W348" s="305"/>
      <c r="X348" s="305"/>
      <c r="Y348" s="282"/>
      <c r="Z348" s="282" t="e" vm="1">
        <f ca="1">_xlfn.IFS(AND(ISNUMBER(SEARCH("N?m l*", CUSTOMER[[#This Row],[Service Type]], 1)), CUSTOMER[[#This Row],[Count ST]] = TRUE), CUSTOMER[[#This Row],[Quantity]], AND($Y$10:$Y348 = TRUE, COUNTIFS($H$10:$H348, CUSTOMER[[#This Row],[Booking]], $J$10:$J348, CUSTOMER[[#This Row],[Order Date]], $F$10:$F348, "&lt;&gt;"&amp;"N?m l*")=1), 1, TRUE,  "")</f>
        <v>#NAME?</v>
      </c>
      <c r="AA348" s="282" t="b">
        <f t="shared" ca="1" si="6"/>
        <v>0</v>
      </c>
      <c r="AB348" s="305"/>
    </row>
    <row r="349" spans="1:28" x14ac:dyDescent="0.25">
      <c r="A349" s="281" t="str">
        <f ca="1">no.</f>
        <v/>
      </c>
      <c r="B349" s="281"/>
      <c r="C349" s="282"/>
      <c r="D349" s="282"/>
      <c r="E349" s="282" t="str">
        <f ca="1">position</f>
        <v/>
      </c>
      <c r="F349" s="282"/>
      <c r="G349" s="282"/>
      <c r="H349" s="282"/>
      <c r="I349" s="282"/>
      <c r="J349" s="335"/>
      <c r="K349" s="282"/>
      <c r="L349" s="282"/>
      <c r="M349" s="282"/>
      <c r="N349" s="282"/>
      <c r="O349" s="281"/>
      <c r="P349" s="360" t="str">
        <f ca="1">rescore_patient</f>
        <v/>
      </c>
      <c r="Q349" s="330" t="str">
        <f ca="1">quantity</f>
        <v/>
      </c>
      <c r="R349" s="281"/>
      <c r="S349" s="282"/>
      <c r="T349" s="282"/>
      <c r="U349" s="282"/>
      <c r="V349" s="305"/>
      <c r="W349" s="305"/>
      <c r="X349" s="305"/>
      <c r="Y349" s="282"/>
      <c r="Z349" s="282" t="e" vm="1">
        <f ca="1">_xlfn.IFS(AND(ISNUMBER(SEARCH("N?m l*", CUSTOMER[[#This Row],[Service Type]], 1)), CUSTOMER[[#This Row],[Count ST]] = TRUE), CUSTOMER[[#This Row],[Quantity]], AND($Y$10:$Y349 = TRUE, COUNTIFS($H$10:$H349, CUSTOMER[[#This Row],[Booking]], $J$10:$J349, CUSTOMER[[#This Row],[Order Date]], $F$10:$F349, "&lt;&gt;"&amp;"N?m l*")=1), 1, TRUE,  "")</f>
        <v>#NAME?</v>
      </c>
      <c r="AA349" s="282" t="b">
        <f t="shared" ca="1" si="6"/>
        <v>0</v>
      </c>
      <c r="AB349" s="305"/>
    </row>
    <row r="350" spans="1:28" x14ac:dyDescent="0.25">
      <c r="A350" s="281" t="str">
        <f ca="1">no.</f>
        <v/>
      </c>
      <c r="B350" s="281"/>
      <c r="C350" s="282"/>
      <c r="D350" s="282"/>
      <c r="E350" s="282" t="str">
        <f ca="1">position</f>
        <v/>
      </c>
      <c r="F350" s="282"/>
      <c r="G350" s="282"/>
      <c r="H350" s="282"/>
      <c r="I350" s="282"/>
      <c r="J350" s="335"/>
      <c r="K350" s="282"/>
      <c r="L350" s="282"/>
      <c r="M350" s="282"/>
      <c r="N350" s="282"/>
      <c r="O350" s="281"/>
      <c r="P350" s="360" t="str">
        <f ca="1">rescore_patient</f>
        <v/>
      </c>
      <c r="Q350" s="330" t="str">
        <f ca="1">quantity</f>
        <v/>
      </c>
      <c r="R350" s="281"/>
      <c r="S350" s="282"/>
      <c r="T350" s="282"/>
      <c r="U350" s="282"/>
      <c r="V350" s="305"/>
      <c r="W350" s="305"/>
      <c r="X350" s="305"/>
      <c r="Y350" s="282"/>
      <c r="Z350" s="282" t="e" vm="1">
        <f ca="1">_xlfn.IFS(AND(ISNUMBER(SEARCH("N?m l*", CUSTOMER[[#This Row],[Service Type]], 1)), CUSTOMER[[#This Row],[Count ST]] = TRUE), CUSTOMER[[#This Row],[Quantity]], AND($Y$10:$Y350 = TRUE, COUNTIFS($H$10:$H350, CUSTOMER[[#This Row],[Booking]], $J$10:$J350, CUSTOMER[[#This Row],[Order Date]], $F$10:$F350, "&lt;&gt;"&amp;"N?m l*")=1), 1, TRUE,  "")</f>
        <v>#NAME?</v>
      </c>
      <c r="AA350" s="282" t="b">
        <f t="shared" ca="1" si="6"/>
        <v>0</v>
      </c>
      <c r="AB350" s="305"/>
    </row>
    <row r="351" spans="1:28" x14ac:dyDescent="0.25">
      <c r="A351" s="281" t="str">
        <f ca="1">no.</f>
        <v/>
      </c>
      <c r="B351" s="281"/>
      <c r="C351" s="282"/>
      <c r="D351" s="282"/>
      <c r="E351" s="282" t="str">
        <f ca="1">position</f>
        <v/>
      </c>
      <c r="F351" s="282"/>
      <c r="G351" s="282"/>
      <c r="H351" s="282"/>
      <c r="I351" s="282"/>
      <c r="J351" s="335"/>
      <c r="K351" s="282"/>
      <c r="L351" s="282"/>
      <c r="M351" s="282"/>
      <c r="N351" s="282"/>
      <c r="O351" s="281"/>
      <c r="P351" s="360" t="str">
        <f ca="1">rescore_patient</f>
        <v/>
      </c>
      <c r="Q351" s="330" t="str">
        <f ca="1">quantity</f>
        <v/>
      </c>
      <c r="R351" s="281"/>
      <c r="S351" s="282"/>
      <c r="T351" s="282"/>
      <c r="U351" s="282"/>
      <c r="V351" s="305"/>
      <c r="W351" s="305"/>
      <c r="X351" s="305"/>
      <c r="Y351" s="282"/>
      <c r="Z351" s="282" t="e" vm="1">
        <f ca="1">_xlfn.IFS(AND(ISNUMBER(SEARCH("N?m l*", CUSTOMER[[#This Row],[Service Type]], 1)), CUSTOMER[[#This Row],[Count ST]] = TRUE), CUSTOMER[[#This Row],[Quantity]], AND($Y$10:$Y351 = TRUE, COUNTIFS($H$10:$H351, CUSTOMER[[#This Row],[Booking]], $J$10:$J351, CUSTOMER[[#This Row],[Order Date]], $F$10:$F351, "&lt;&gt;"&amp;"N?m l*")=1), 1, TRUE,  "")</f>
        <v>#NAME?</v>
      </c>
      <c r="AA351" s="282" t="b">
        <f t="shared" ca="1" si="6"/>
        <v>0</v>
      </c>
      <c r="AB351" s="305"/>
    </row>
    <row r="352" spans="1:28" x14ac:dyDescent="0.25">
      <c r="A352" s="281" t="str">
        <f ca="1">no.</f>
        <v/>
      </c>
      <c r="B352" s="281"/>
      <c r="C352" s="282"/>
      <c r="D352" s="282"/>
      <c r="E352" s="282" t="str">
        <f ca="1">position</f>
        <v/>
      </c>
      <c r="F352" s="282"/>
      <c r="G352" s="282"/>
      <c r="H352" s="282"/>
      <c r="I352" s="282"/>
      <c r="J352" s="335"/>
      <c r="K352" s="282"/>
      <c r="L352" s="282"/>
      <c r="M352" s="282"/>
      <c r="N352" s="282"/>
      <c r="O352" s="281"/>
      <c r="P352" s="360" t="str">
        <f ca="1">rescore_patient</f>
        <v/>
      </c>
      <c r="Q352" s="330" t="str">
        <f ca="1">quantity</f>
        <v/>
      </c>
      <c r="R352" s="281"/>
      <c r="S352" s="282"/>
      <c r="T352" s="282"/>
      <c r="U352" s="282"/>
      <c r="V352" s="305"/>
      <c r="W352" s="305"/>
      <c r="X352" s="305"/>
      <c r="Y352" s="282"/>
      <c r="Z352" s="282" t="e" vm="1">
        <f ca="1">_xlfn.IFS(AND(ISNUMBER(SEARCH("N?m l*", CUSTOMER[[#This Row],[Service Type]], 1)), CUSTOMER[[#This Row],[Count ST]] = TRUE), CUSTOMER[[#This Row],[Quantity]], AND($Y$10:$Y352 = TRUE, COUNTIFS($H$10:$H352, CUSTOMER[[#This Row],[Booking]], $J$10:$J352, CUSTOMER[[#This Row],[Order Date]], $F$10:$F352, "&lt;&gt;"&amp;"N?m l*")=1), 1, TRUE,  "")</f>
        <v>#NAME?</v>
      </c>
      <c r="AA352" s="282" t="b">
        <f t="shared" ca="1" si="6"/>
        <v>0</v>
      </c>
      <c r="AB352" s="305"/>
    </row>
    <row r="353" spans="1:28" x14ac:dyDescent="0.25">
      <c r="A353" s="281" t="str">
        <f ca="1">no.</f>
        <v/>
      </c>
      <c r="B353" s="281"/>
      <c r="C353" s="282"/>
      <c r="D353" s="282"/>
      <c r="E353" s="282" t="str">
        <f ca="1">position</f>
        <v/>
      </c>
      <c r="F353" s="282"/>
      <c r="G353" s="282"/>
      <c r="H353" s="282"/>
      <c r="I353" s="282"/>
      <c r="J353" s="335"/>
      <c r="K353" s="282"/>
      <c r="L353" s="282"/>
      <c r="M353" s="282"/>
      <c r="N353" s="282"/>
      <c r="O353" s="281"/>
      <c r="P353" s="360" t="str">
        <f ca="1">rescore_patient</f>
        <v/>
      </c>
      <c r="Q353" s="330" t="str">
        <f ca="1">quantity</f>
        <v/>
      </c>
      <c r="R353" s="281"/>
      <c r="S353" s="282"/>
      <c r="T353" s="282"/>
      <c r="U353" s="282"/>
      <c r="V353" s="305"/>
      <c r="W353" s="305"/>
      <c r="X353" s="305"/>
      <c r="Y353" s="282"/>
      <c r="Z353" s="282" t="e" vm="1">
        <f ca="1">_xlfn.IFS(AND(ISNUMBER(SEARCH("N?m l*", CUSTOMER[[#This Row],[Service Type]], 1)), CUSTOMER[[#This Row],[Count ST]] = TRUE), CUSTOMER[[#This Row],[Quantity]], AND($Y$10:$Y353 = TRUE, COUNTIFS($H$10:$H353, CUSTOMER[[#This Row],[Booking]], $J$10:$J353, CUSTOMER[[#This Row],[Order Date]], $F$10:$F353, "&lt;&gt;"&amp;"N?m l*")=1), 1, TRUE,  "")</f>
        <v>#NAME?</v>
      </c>
      <c r="AA353" s="282" t="b">
        <f t="shared" ca="1" si="6"/>
        <v>0</v>
      </c>
      <c r="AB353" s="305"/>
    </row>
    <row r="354" spans="1:28" x14ac:dyDescent="0.25">
      <c r="A354" s="281" t="str">
        <f ca="1">no.</f>
        <v/>
      </c>
      <c r="B354" s="281"/>
      <c r="C354" s="282"/>
      <c r="D354" s="282"/>
      <c r="E354" s="282" t="str">
        <f ca="1">position</f>
        <v/>
      </c>
      <c r="F354" s="282"/>
      <c r="G354" s="282"/>
      <c r="H354" s="282"/>
      <c r="I354" s="282"/>
      <c r="J354" s="335"/>
      <c r="K354" s="282"/>
      <c r="L354" s="282"/>
      <c r="M354" s="282"/>
      <c r="N354" s="282"/>
      <c r="O354" s="281"/>
      <c r="P354" s="360" t="str">
        <f ca="1">rescore_patient</f>
        <v/>
      </c>
      <c r="Q354" s="330" t="str">
        <f ca="1">quantity</f>
        <v/>
      </c>
      <c r="R354" s="281"/>
      <c r="S354" s="282"/>
      <c r="T354" s="282"/>
      <c r="U354" s="282"/>
      <c r="V354" s="305"/>
      <c r="W354" s="305"/>
      <c r="X354" s="305"/>
      <c r="Y354" s="282"/>
      <c r="Z354" s="282" t="e" vm="1">
        <f ca="1">_xlfn.IFS(AND(ISNUMBER(SEARCH("N?m l*", CUSTOMER[[#This Row],[Service Type]], 1)), CUSTOMER[[#This Row],[Count ST]] = TRUE), CUSTOMER[[#This Row],[Quantity]], AND($Y$10:$Y354 = TRUE, COUNTIFS($H$10:$H354, CUSTOMER[[#This Row],[Booking]], $J$10:$J354, CUSTOMER[[#This Row],[Order Date]], $F$10:$F354, "&lt;&gt;"&amp;"N?m l*")=1), 1, TRUE,  "")</f>
        <v>#NAME?</v>
      </c>
      <c r="AA354" s="282" t="b">
        <f t="shared" ca="1" si="6"/>
        <v>0</v>
      </c>
      <c r="AB354" s="305"/>
    </row>
    <row r="355" spans="1:28" x14ac:dyDescent="0.25">
      <c r="A355" s="281" t="str">
        <f ca="1">no.</f>
        <v/>
      </c>
      <c r="B355" s="281"/>
      <c r="C355" s="282"/>
      <c r="D355" s="282"/>
      <c r="E355" s="282" t="str">
        <f ca="1">position</f>
        <v/>
      </c>
      <c r="F355" s="282"/>
      <c r="G355" s="282"/>
      <c r="H355" s="282"/>
      <c r="I355" s="282"/>
      <c r="J355" s="335"/>
      <c r="K355" s="282"/>
      <c r="L355" s="282"/>
      <c r="M355" s="282"/>
      <c r="N355" s="282"/>
      <c r="O355" s="281"/>
      <c r="P355" s="360" t="str">
        <f ca="1">rescore_patient</f>
        <v/>
      </c>
      <c r="Q355" s="330" t="str">
        <f ca="1">quantity</f>
        <v/>
      </c>
      <c r="R355" s="281"/>
      <c r="S355" s="282"/>
      <c r="T355" s="282"/>
      <c r="U355" s="282"/>
      <c r="V355" s="305"/>
      <c r="W355" s="305"/>
      <c r="X355" s="305"/>
      <c r="Y355" s="282"/>
      <c r="Z355" s="282" t="e" vm="1">
        <f ca="1">_xlfn.IFS(AND(ISNUMBER(SEARCH("N?m l*", CUSTOMER[[#This Row],[Service Type]], 1)), CUSTOMER[[#This Row],[Count ST]] = TRUE), CUSTOMER[[#This Row],[Quantity]], AND($Y$10:$Y355 = TRUE, COUNTIFS($H$10:$H355, CUSTOMER[[#This Row],[Booking]], $J$10:$J355, CUSTOMER[[#This Row],[Order Date]], $F$10:$F355, "&lt;&gt;"&amp;"N?m l*")=1), 1, TRUE,  "")</f>
        <v>#NAME?</v>
      </c>
      <c r="AA355" s="282" t="b">
        <f t="shared" ca="1" si="6"/>
        <v>0</v>
      </c>
      <c r="AB355" s="305"/>
    </row>
    <row r="356" spans="1:28" x14ac:dyDescent="0.25">
      <c r="A356" s="281" t="str">
        <f ca="1">no.</f>
        <v/>
      </c>
      <c r="B356" s="281"/>
      <c r="C356" s="282"/>
      <c r="D356" s="282"/>
      <c r="E356" s="282" t="str">
        <f ca="1">position</f>
        <v/>
      </c>
      <c r="F356" s="282"/>
      <c r="G356" s="282"/>
      <c r="H356" s="282"/>
      <c r="I356" s="282"/>
      <c r="J356" s="335"/>
      <c r="K356" s="282"/>
      <c r="L356" s="282"/>
      <c r="M356" s="282"/>
      <c r="N356" s="282"/>
      <c r="O356" s="281"/>
      <c r="P356" s="360" t="str">
        <f ca="1">rescore_patient</f>
        <v/>
      </c>
      <c r="Q356" s="330" t="str">
        <f ca="1">quantity</f>
        <v/>
      </c>
      <c r="R356" s="281"/>
      <c r="S356" s="282"/>
      <c r="T356" s="282"/>
      <c r="U356" s="282"/>
      <c r="V356" s="305"/>
      <c r="W356" s="305"/>
      <c r="X356" s="305"/>
      <c r="Y356" s="282"/>
      <c r="Z356" s="282" t="e" vm="1">
        <f ca="1">_xlfn.IFS(AND(ISNUMBER(SEARCH("N?m l*", CUSTOMER[[#This Row],[Service Type]], 1)), CUSTOMER[[#This Row],[Count ST]] = TRUE), CUSTOMER[[#This Row],[Quantity]], AND($Y$10:$Y356 = TRUE, COUNTIFS($H$10:$H356, CUSTOMER[[#This Row],[Booking]], $J$10:$J356, CUSTOMER[[#This Row],[Order Date]], $F$10:$F356, "&lt;&gt;"&amp;"N?m l*")=1), 1, TRUE,  "")</f>
        <v>#NAME?</v>
      </c>
      <c r="AA356" s="282" t="b">
        <f t="shared" ca="1" si="6"/>
        <v>0</v>
      </c>
      <c r="AB356" s="305"/>
    </row>
    <row r="357" spans="1:28" x14ac:dyDescent="0.25">
      <c r="A357" s="281" t="str">
        <f ca="1">no.</f>
        <v/>
      </c>
      <c r="B357" s="281"/>
      <c r="C357" s="282"/>
      <c r="D357" s="282"/>
      <c r="E357" s="282" t="str">
        <f ca="1">position</f>
        <v/>
      </c>
      <c r="F357" s="282"/>
      <c r="G357" s="282"/>
      <c r="H357" s="282"/>
      <c r="I357" s="282"/>
      <c r="J357" s="335"/>
      <c r="K357" s="282"/>
      <c r="L357" s="282"/>
      <c r="M357" s="282"/>
      <c r="N357" s="282"/>
      <c r="O357" s="281"/>
      <c r="P357" s="360" t="str">
        <f ca="1">rescore_patient</f>
        <v/>
      </c>
      <c r="Q357" s="330" t="str">
        <f ca="1">quantity</f>
        <v/>
      </c>
      <c r="R357" s="281"/>
      <c r="S357" s="282"/>
      <c r="T357" s="282"/>
      <c r="U357" s="282"/>
      <c r="V357" s="305"/>
      <c r="W357" s="305"/>
      <c r="X357" s="305"/>
      <c r="Y357" s="282"/>
      <c r="Z357" s="282" t="e" vm="1">
        <f ca="1">_xlfn.IFS(AND(ISNUMBER(SEARCH("N?m l*", CUSTOMER[[#This Row],[Service Type]], 1)), CUSTOMER[[#This Row],[Count ST]] = TRUE), CUSTOMER[[#This Row],[Quantity]], AND($Y$10:$Y357 = TRUE, COUNTIFS($H$10:$H357, CUSTOMER[[#This Row],[Booking]], $J$10:$J357, CUSTOMER[[#This Row],[Order Date]], $F$10:$F357, "&lt;&gt;"&amp;"N?m l*")=1), 1, TRUE,  "")</f>
        <v>#NAME?</v>
      </c>
      <c r="AA357" s="282" t="b">
        <f t="shared" ca="1" si="6"/>
        <v>0</v>
      </c>
      <c r="AB357" s="305"/>
    </row>
    <row r="358" spans="1:28" x14ac:dyDescent="0.25">
      <c r="A358" s="281" t="str">
        <f ca="1">no.</f>
        <v/>
      </c>
      <c r="B358" s="281"/>
      <c r="C358" s="282"/>
      <c r="D358" s="282"/>
      <c r="E358" s="282" t="str">
        <f ca="1">position</f>
        <v/>
      </c>
      <c r="F358" s="282"/>
      <c r="G358" s="282"/>
      <c r="H358" s="282"/>
      <c r="I358" s="282"/>
      <c r="J358" s="335"/>
      <c r="K358" s="282"/>
      <c r="L358" s="282"/>
      <c r="M358" s="282"/>
      <c r="N358" s="282"/>
      <c r="O358" s="281"/>
      <c r="P358" s="360" t="str">
        <f ca="1">rescore_patient</f>
        <v/>
      </c>
      <c r="Q358" s="330" t="str">
        <f ca="1">quantity</f>
        <v/>
      </c>
      <c r="R358" s="281"/>
      <c r="S358" s="282"/>
      <c r="T358" s="282"/>
      <c r="U358" s="282"/>
      <c r="V358" s="305"/>
      <c r="W358" s="305"/>
      <c r="X358" s="305"/>
      <c r="Y358" s="282"/>
      <c r="Z358" s="282" t="e" vm="1">
        <f ca="1">_xlfn.IFS(AND(ISNUMBER(SEARCH("N?m l*", CUSTOMER[[#This Row],[Service Type]], 1)), CUSTOMER[[#This Row],[Count ST]] = TRUE), CUSTOMER[[#This Row],[Quantity]], AND($Y$10:$Y358 = TRUE, COUNTIFS($H$10:$H358, CUSTOMER[[#This Row],[Booking]], $J$10:$J358, CUSTOMER[[#This Row],[Order Date]], $F$10:$F358, "&lt;&gt;"&amp;"N?m l*")=1), 1, TRUE,  "")</f>
        <v>#NAME?</v>
      </c>
      <c r="AA358" s="282" t="b">
        <f t="shared" ca="1" si="6"/>
        <v>0</v>
      </c>
      <c r="AB358" s="305"/>
    </row>
    <row r="359" spans="1:28" x14ac:dyDescent="0.25">
      <c r="A359" s="281" t="str">
        <f ca="1">no.</f>
        <v/>
      </c>
      <c r="B359" s="281"/>
      <c r="C359" s="282"/>
      <c r="D359" s="282"/>
      <c r="E359" s="282" t="str">
        <f ca="1">position</f>
        <v/>
      </c>
      <c r="F359" s="282"/>
      <c r="G359" s="282"/>
      <c r="H359" s="282"/>
      <c r="I359" s="282"/>
      <c r="J359" s="335"/>
      <c r="K359" s="282"/>
      <c r="L359" s="282"/>
      <c r="M359" s="282"/>
      <c r="N359" s="282"/>
      <c r="O359" s="281"/>
      <c r="P359" s="360" t="str">
        <f ca="1">rescore_patient</f>
        <v/>
      </c>
      <c r="Q359" s="330" t="str">
        <f ca="1">quantity</f>
        <v/>
      </c>
      <c r="R359" s="281"/>
      <c r="S359" s="282"/>
      <c r="T359" s="282"/>
      <c r="U359" s="282"/>
      <c r="V359" s="305"/>
      <c r="W359" s="305"/>
      <c r="X359" s="305"/>
      <c r="Y359" s="282"/>
      <c r="Z359" s="282" t="e" vm="1">
        <f ca="1">_xlfn.IFS(AND(ISNUMBER(SEARCH("N?m l*", CUSTOMER[[#This Row],[Service Type]], 1)), CUSTOMER[[#This Row],[Count ST]] = TRUE), CUSTOMER[[#This Row],[Quantity]], AND($Y$10:$Y359 = TRUE, COUNTIFS($H$10:$H359, CUSTOMER[[#This Row],[Booking]], $J$10:$J359, CUSTOMER[[#This Row],[Order Date]], $F$10:$F359, "&lt;&gt;"&amp;"N?m l*")=1), 1, TRUE,  "")</f>
        <v>#NAME?</v>
      </c>
      <c r="AA359" s="282" t="b">
        <f t="shared" ca="1" si="6"/>
        <v>0</v>
      </c>
      <c r="AB359" s="305"/>
    </row>
    <row r="360" spans="1:28" x14ac:dyDescent="0.25">
      <c r="A360" s="281" t="str">
        <f ca="1">no.</f>
        <v/>
      </c>
      <c r="B360" s="281"/>
      <c r="C360" s="282"/>
      <c r="D360" s="282"/>
      <c r="E360" s="282" t="str">
        <f ca="1">position</f>
        <v/>
      </c>
      <c r="F360" s="282"/>
      <c r="G360" s="282"/>
      <c r="H360" s="282"/>
      <c r="I360" s="282"/>
      <c r="J360" s="335"/>
      <c r="K360" s="282"/>
      <c r="L360" s="282"/>
      <c r="M360" s="282"/>
      <c r="N360" s="282"/>
      <c r="O360" s="281"/>
      <c r="P360" s="360" t="str">
        <f ca="1">rescore_patient</f>
        <v/>
      </c>
      <c r="Q360" s="330" t="str">
        <f ca="1">quantity</f>
        <v/>
      </c>
      <c r="R360" s="281"/>
      <c r="S360" s="282"/>
      <c r="T360" s="282"/>
      <c r="U360" s="282"/>
      <c r="V360" s="305"/>
      <c r="W360" s="305"/>
      <c r="X360" s="305"/>
      <c r="Y360" s="282"/>
      <c r="Z360" s="282" t="e" vm="1">
        <f ca="1">_xlfn.IFS(AND(ISNUMBER(SEARCH("N?m l*", CUSTOMER[[#This Row],[Service Type]], 1)), CUSTOMER[[#This Row],[Count ST]] = TRUE), CUSTOMER[[#This Row],[Quantity]], AND($Y$10:$Y360 = TRUE, COUNTIFS($H$10:$H360, CUSTOMER[[#This Row],[Booking]], $J$10:$J360, CUSTOMER[[#This Row],[Order Date]], $F$10:$F360, "&lt;&gt;"&amp;"N?m l*")=1), 1, TRUE,  "")</f>
        <v>#NAME?</v>
      </c>
      <c r="AA360" s="282" t="b">
        <f t="shared" ca="1" si="6"/>
        <v>0</v>
      </c>
      <c r="AB360" s="305"/>
    </row>
    <row r="361" spans="1:28" x14ac:dyDescent="0.25">
      <c r="A361" s="281" t="str">
        <f ca="1">no.</f>
        <v/>
      </c>
      <c r="B361" s="281"/>
      <c r="C361" s="282"/>
      <c r="D361" s="282"/>
      <c r="E361" s="282" t="str">
        <f ca="1">position</f>
        <v/>
      </c>
      <c r="F361" s="282"/>
      <c r="G361" s="282"/>
      <c r="H361" s="282"/>
      <c r="I361" s="282"/>
      <c r="J361" s="335"/>
      <c r="K361" s="282"/>
      <c r="L361" s="282"/>
      <c r="M361" s="282"/>
      <c r="N361" s="282"/>
      <c r="O361" s="281"/>
      <c r="P361" s="360" t="str">
        <f ca="1">rescore_patient</f>
        <v/>
      </c>
      <c r="Q361" s="330" t="str">
        <f ca="1">quantity</f>
        <v/>
      </c>
      <c r="R361" s="281"/>
      <c r="S361" s="282"/>
      <c r="T361" s="282"/>
      <c r="U361" s="282"/>
      <c r="V361" s="305"/>
      <c r="W361" s="305"/>
      <c r="X361" s="305"/>
      <c r="Y361" s="282"/>
      <c r="Z361" s="282" t="e" vm="1">
        <f ca="1">_xlfn.IFS(AND(ISNUMBER(SEARCH("N?m l*", CUSTOMER[[#This Row],[Service Type]], 1)), CUSTOMER[[#This Row],[Count ST]] = TRUE), CUSTOMER[[#This Row],[Quantity]], AND($Y$10:$Y361 = TRUE, COUNTIFS($H$10:$H361, CUSTOMER[[#This Row],[Booking]], $J$10:$J361, CUSTOMER[[#This Row],[Order Date]], $F$10:$F361, "&lt;&gt;"&amp;"N?m l*")=1), 1, TRUE,  "")</f>
        <v>#NAME?</v>
      </c>
      <c r="AA361" s="282" t="b">
        <f t="shared" ca="1" si="6"/>
        <v>0</v>
      </c>
      <c r="AB361" s="305"/>
    </row>
    <row r="362" spans="1:28" x14ac:dyDescent="0.25">
      <c r="A362" s="281" t="str">
        <f ca="1">no.</f>
        <v/>
      </c>
      <c r="B362" s="281"/>
      <c r="C362" s="282"/>
      <c r="D362" s="282"/>
      <c r="E362" s="282" t="str">
        <f ca="1">position</f>
        <v/>
      </c>
      <c r="F362" s="282"/>
      <c r="G362" s="282"/>
      <c r="H362" s="282"/>
      <c r="I362" s="282"/>
      <c r="J362" s="335"/>
      <c r="K362" s="282"/>
      <c r="L362" s="282"/>
      <c r="M362" s="282"/>
      <c r="N362" s="282"/>
      <c r="O362" s="281"/>
      <c r="P362" s="360" t="str">
        <f ca="1">rescore_patient</f>
        <v/>
      </c>
      <c r="Q362" s="330" t="str">
        <f ca="1">quantity</f>
        <v/>
      </c>
      <c r="R362" s="281"/>
      <c r="S362" s="282"/>
      <c r="T362" s="282"/>
      <c r="U362" s="282"/>
      <c r="V362" s="305"/>
      <c r="W362" s="305"/>
      <c r="X362" s="305"/>
      <c r="Y362" s="282"/>
      <c r="Z362" s="282" t="e" vm="1">
        <f ca="1">_xlfn.IFS(AND(ISNUMBER(SEARCH("N?m l*", CUSTOMER[[#This Row],[Service Type]], 1)), CUSTOMER[[#This Row],[Count ST]] = TRUE), CUSTOMER[[#This Row],[Quantity]], AND($Y$10:$Y362 = TRUE, COUNTIFS($H$10:$H362, CUSTOMER[[#This Row],[Booking]], $J$10:$J362, CUSTOMER[[#This Row],[Order Date]], $F$10:$F362, "&lt;&gt;"&amp;"N?m l*")=1), 1, TRUE,  "")</f>
        <v>#NAME?</v>
      </c>
      <c r="AA362" s="282" t="b">
        <f t="shared" ca="1" si="6"/>
        <v>0</v>
      </c>
      <c r="AB362" s="305"/>
    </row>
    <row r="363" spans="1:28" x14ac:dyDescent="0.25">
      <c r="A363" s="281" t="str">
        <f ca="1">no.</f>
        <v/>
      </c>
      <c r="B363" s="281"/>
      <c r="C363" s="282"/>
      <c r="D363" s="282"/>
      <c r="E363" s="282" t="str">
        <f ca="1">position</f>
        <v/>
      </c>
      <c r="F363" s="282"/>
      <c r="G363" s="282"/>
      <c r="H363" s="282"/>
      <c r="I363" s="282"/>
      <c r="J363" s="335"/>
      <c r="K363" s="282"/>
      <c r="L363" s="282"/>
      <c r="M363" s="282"/>
      <c r="N363" s="282"/>
      <c r="O363" s="281"/>
      <c r="P363" s="360" t="str">
        <f ca="1">rescore_patient</f>
        <v/>
      </c>
      <c r="Q363" s="330" t="str">
        <f ca="1">quantity</f>
        <v/>
      </c>
      <c r="R363" s="281"/>
      <c r="S363" s="282"/>
      <c r="T363" s="282"/>
      <c r="U363" s="282"/>
      <c r="V363" s="305"/>
      <c r="W363" s="305"/>
      <c r="X363" s="305"/>
      <c r="Y363" s="282"/>
      <c r="Z363" s="282" t="e" vm="1">
        <f ca="1">_xlfn.IFS(AND(ISNUMBER(SEARCH("N?m l*", CUSTOMER[[#This Row],[Service Type]], 1)), CUSTOMER[[#This Row],[Count ST]] = TRUE), CUSTOMER[[#This Row],[Quantity]], AND($Y$10:$Y363 = TRUE, COUNTIFS($H$10:$H363, CUSTOMER[[#This Row],[Booking]], $J$10:$J363, CUSTOMER[[#This Row],[Order Date]], $F$10:$F363, "&lt;&gt;"&amp;"N?m l*")=1), 1, TRUE,  "")</f>
        <v>#NAME?</v>
      </c>
      <c r="AA363" s="282" t="b">
        <f t="shared" ca="1" si="6"/>
        <v>0</v>
      </c>
      <c r="AB363" s="305"/>
    </row>
    <row r="364" spans="1:28" x14ac:dyDescent="0.25">
      <c r="A364" s="281" t="str">
        <f ca="1">no.</f>
        <v/>
      </c>
      <c r="B364" s="281"/>
      <c r="C364" s="282"/>
      <c r="D364" s="282"/>
      <c r="E364" s="282" t="str">
        <f ca="1">position</f>
        <v/>
      </c>
      <c r="F364" s="282"/>
      <c r="G364" s="282"/>
      <c r="H364" s="282"/>
      <c r="I364" s="282"/>
      <c r="J364" s="335"/>
      <c r="K364" s="282"/>
      <c r="L364" s="282"/>
      <c r="M364" s="282"/>
      <c r="N364" s="282"/>
      <c r="O364" s="281"/>
      <c r="P364" s="360" t="str">
        <f ca="1">rescore_patient</f>
        <v/>
      </c>
      <c r="Q364" s="330" t="str">
        <f ca="1">quantity</f>
        <v/>
      </c>
      <c r="R364" s="281"/>
      <c r="S364" s="282"/>
      <c r="T364" s="282"/>
      <c r="U364" s="282"/>
      <c r="V364" s="305"/>
      <c r="W364" s="305"/>
      <c r="X364" s="305"/>
      <c r="Y364" s="282"/>
      <c r="Z364" s="282" t="e" vm="1">
        <f ca="1">_xlfn.IFS(AND(ISNUMBER(SEARCH("N?m l*", CUSTOMER[[#This Row],[Service Type]], 1)), CUSTOMER[[#This Row],[Count ST]] = TRUE), CUSTOMER[[#This Row],[Quantity]], AND($Y$10:$Y364 = TRUE, COUNTIFS($H$10:$H364, CUSTOMER[[#This Row],[Booking]], $J$10:$J364, CUSTOMER[[#This Row],[Order Date]], $F$10:$F364, "&lt;&gt;"&amp;"N?m l*")=1), 1, TRUE,  "")</f>
        <v>#NAME?</v>
      </c>
      <c r="AA364" s="282" t="b">
        <f t="shared" ca="1" si="6"/>
        <v>0</v>
      </c>
      <c r="AB364" s="305"/>
    </row>
    <row r="365" spans="1:28" x14ac:dyDescent="0.25">
      <c r="A365" s="281" t="str">
        <f ca="1">no.</f>
        <v/>
      </c>
      <c r="B365" s="281"/>
      <c r="C365" s="282"/>
      <c r="D365" s="282"/>
      <c r="E365" s="282" t="str">
        <f ca="1">position</f>
        <v/>
      </c>
      <c r="F365" s="282"/>
      <c r="G365" s="282"/>
      <c r="H365" s="282"/>
      <c r="I365" s="282"/>
      <c r="J365" s="335"/>
      <c r="K365" s="282"/>
      <c r="L365" s="282"/>
      <c r="M365" s="282"/>
      <c r="N365" s="282"/>
      <c r="O365" s="281"/>
      <c r="P365" s="360" t="str">
        <f ca="1">rescore_patient</f>
        <v/>
      </c>
      <c r="Q365" s="330" t="str">
        <f ca="1">quantity</f>
        <v/>
      </c>
      <c r="R365" s="281"/>
      <c r="S365" s="282"/>
      <c r="T365" s="282"/>
      <c r="U365" s="282"/>
      <c r="V365" s="305"/>
      <c r="W365" s="305"/>
      <c r="X365" s="305"/>
      <c r="Y365" s="282"/>
      <c r="Z365" s="282" t="e" vm="1">
        <f ca="1">_xlfn.IFS(AND(ISNUMBER(SEARCH("N?m l*", CUSTOMER[[#This Row],[Service Type]], 1)), CUSTOMER[[#This Row],[Count ST]] = TRUE), CUSTOMER[[#This Row],[Quantity]], AND($Y$10:$Y365 = TRUE, COUNTIFS($H$10:$H365, CUSTOMER[[#This Row],[Booking]], $J$10:$J365, CUSTOMER[[#This Row],[Order Date]], $F$10:$F365, "&lt;&gt;"&amp;"N?m l*")=1), 1, TRUE,  "")</f>
        <v>#NAME?</v>
      </c>
      <c r="AA365" s="282" t="b">
        <f t="shared" ca="1" si="6"/>
        <v>0</v>
      </c>
      <c r="AB365" s="305"/>
    </row>
    <row r="366" spans="1:28" x14ac:dyDescent="0.25">
      <c r="A366" s="281" t="str">
        <f ca="1">no.</f>
        <v/>
      </c>
      <c r="B366" s="281"/>
      <c r="C366" s="282"/>
      <c r="D366" s="282"/>
      <c r="E366" s="282" t="str">
        <f ca="1">position</f>
        <v/>
      </c>
      <c r="F366" s="282"/>
      <c r="G366" s="282"/>
      <c r="H366" s="282"/>
      <c r="I366" s="282"/>
      <c r="J366" s="335"/>
      <c r="K366" s="282"/>
      <c r="L366" s="282"/>
      <c r="M366" s="282"/>
      <c r="N366" s="282"/>
      <c r="O366" s="281"/>
      <c r="P366" s="360" t="str">
        <f ca="1">rescore_patient</f>
        <v/>
      </c>
      <c r="Q366" s="330" t="str">
        <f ca="1">quantity</f>
        <v/>
      </c>
      <c r="R366" s="281"/>
      <c r="S366" s="282"/>
      <c r="T366" s="282"/>
      <c r="U366" s="282"/>
      <c r="V366" s="305"/>
      <c r="W366" s="305"/>
      <c r="X366" s="305"/>
      <c r="Y366" s="282"/>
      <c r="Z366" s="282" t="e" vm="1">
        <f ca="1">_xlfn.IFS(AND(ISNUMBER(SEARCH("N?m l*", CUSTOMER[[#This Row],[Service Type]], 1)), CUSTOMER[[#This Row],[Count ST]] = TRUE), CUSTOMER[[#This Row],[Quantity]], AND($Y$10:$Y366 = TRUE, COUNTIFS($H$10:$H366, CUSTOMER[[#This Row],[Booking]], $J$10:$J366, CUSTOMER[[#This Row],[Order Date]], $F$10:$F366, "&lt;&gt;"&amp;"N?m l*")=1), 1, TRUE,  "")</f>
        <v>#NAME?</v>
      </c>
      <c r="AA366" s="282" t="b">
        <f t="shared" ca="1" si="6"/>
        <v>0</v>
      </c>
      <c r="AB366" s="305"/>
    </row>
    <row r="367" spans="1:28" x14ac:dyDescent="0.25">
      <c r="A367" s="281" t="str">
        <f ca="1">no.</f>
        <v/>
      </c>
      <c r="B367" s="281"/>
      <c r="C367" s="282"/>
      <c r="D367" s="282"/>
      <c r="E367" s="282" t="str">
        <f ca="1">position</f>
        <v/>
      </c>
      <c r="F367" s="282"/>
      <c r="G367" s="282"/>
      <c r="H367" s="282"/>
      <c r="I367" s="282"/>
      <c r="J367" s="335"/>
      <c r="K367" s="282"/>
      <c r="L367" s="282"/>
      <c r="M367" s="282"/>
      <c r="N367" s="282"/>
      <c r="O367" s="281"/>
      <c r="P367" s="360" t="str">
        <f ca="1">rescore_patient</f>
        <v/>
      </c>
      <c r="Q367" s="330" t="str">
        <f ca="1">quantity</f>
        <v/>
      </c>
      <c r="R367" s="281"/>
      <c r="S367" s="282"/>
      <c r="T367" s="282"/>
      <c r="U367" s="282"/>
      <c r="V367" s="305"/>
      <c r="W367" s="305"/>
      <c r="X367" s="305"/>
      <c r="Y367" s="282"/>
      <c r="Z367" s="282" t="e" vm="1">
        <f ca="1">_xlfn.IFS(AND(ISNUMBER(SEARCH("N?m l*", CUSTOMER[[#This Row],[Service Type]], 1)), CUSTOMER[[#This Row],[Count ST]] = TRUE), CUSTOMER[[#This Row],[Quantity]], AND($Y$10:$Y367 = TRUE, COUNTIFS($H$10:$H367, CUSTOMER[[#This Row],[Booking]], $J$10:$J367, CUSTOMER[[#This Row],[Order Date]], $F$10:$F367, "&lt;&gt;"&amp;"N?m l*")=1), 1, TRUE,  "")</f>
        <v>#NAME?</v>
      </c>
      <c r="AA367" s="282" t="b">
        <f t="shared" ca="1" si="6"/>
        <v>0</v>
      </c>
      <c r="AB367" s="305"/>
    </row>
    <row r="368" spans="1:28" x14ac:dyDescent="0.25">
      <c r="A368" s="281" t="str">
        <f ca="1">no.</f>
        <v/>
      </c>
      <c r="B368" s="281"/>
      <c r="C368" s="282"/>
      <c r="D368" s="282"/>
      <c r="E368" s="282" t="str">
        <f ca="1">position</f>
        <v/>
      </c>
      <c r="F368" s="282"/>
      <c r="G368" s="282"/>
      <c r="H368" s="282"/>
      <c r="I368" s="282"/>
      <c r="J368" s="335"/>
      <c r="K368" s="282"/>
      <c r="L368" s="282"/>
      <c r="M368" s="282"/>
      <c r="N368" s="282"/>
      <c r="O368" s="281"/>
      <c r="P368" s="360" t="str">
        <f ca="1">rescore_patient</f>
        <v/>
      </c>
      <c r="Q368" s="330" t="str">
        <f ca="1">quantity</f>
        <v/>
      </c>
      <c r="R368" s="281"/>
      <c r="S368" s="282"/>
      <c r="T368" s="282"/>
      <c r="U368" s="282"/>
      <c r="V368" s="305"/>
      <c r="W368" s="305"/>
      <c r="X368" s="305"/>
      <c r="Y368" s="282"/>
      <c r="Z368" s="282" t="e" vm="1">
        <f ca="1">_xlfn.IFS(AND(ISNUMBER(SEARCH("N?m l*", CUSTOMER[[#This Row],[Service Type]], 1)), CUSTOMER[[#This Row],[Count ST]] = TRUE), CUSTOMER[[#This Row],[Quantity]], AND($Y$10:$Y368 = TRUE, COUNTIFS($H$10:$H368, CUSTOMER[[#This Row],[Booking]], $J$10:$J368, CUSTOMER[[#This Row],[Order Date]], $F$10:$F368, "&lt;&gt;"&amp;"N?m l*")=1), 1, TRUE,  "")</f>
        <v>#NAME?</v>
      </c>
      <c r="AA368" s="282" t="b">
        <f t="shared" ca="1" si="6"/>
        <v>0</v>
      </c>
      <c r="AB368" s="305"/>
    </row>
    <row r="369" spans="1:28" x14ac:dyDescent="0.25">
      <c r="A369" s="281" t="str">
        <f ca="1">no.</f>
        <v/>
      </c>
      <c r="B369" s="281"/>
      <c r="C369" s="282"/>
      <c r="D369" s="282"/>
      <c r="E369" s="282" t="str">
        <f ca="1">position</f>
        <v/>
      </c>
      <c r="F369" s="282"/>
      <c r="G369" s="282"/>
      <c r="H369" s="282"/>
      <c r="I369" s="282"/>
      <c r="J369" s="335"/>
      <c r="K369" s="282"/>
      <c r="L369" s="282"/>
      <c r="M369" s="282"/>
      <c r="N369" s="282"/>
      <c r="O369" s="281"/>
      <c r="P369" s="360" t="str">
        <f ca="1">rescore_patient</f>
        <v/>
      </c>
      <c r="Q369" s="330" t="str">
        <f ca="1">quantity</f>
        <v/>
      </c>
      <c r="R369" s="281"/>
      <c r="S369" s="282"/>
      <c r="T369" s="282"/>
      <c r="U369" s="282"/>
      <c r="V369" s="305"/>
      <c r="W369" s="305"/>
      <c r="X369" s="305"/>
      <c r="Y369" s="282"/>
      <c r="Z369" s="282" t="e" vm="1">
        <f ca="1">_xlfn.IFS(AND(ISNUMBER(SEARCH("N?m l*", CUSTOMER[[#This Row],[Service Type]], 1)), CUSTOMER[[#This Row],[Count ST]] = TRUE), CUSTOMER[[#This Row],[Quantity]], AND($Y$10:$Y369 = TRUE, COUNTIFS($H$10:$H369, CUSTOMER[[#This Row],[Booking]], $J$10:$J369, CUSTOMER[[#This Row],[Order Date]], $F$10:$F369, "&lt;&gt;"&amp;"N?m l*")=1), 1, TRUE,  "")</f>
        <v>#NAME?</v>
      </c>
      <c r="AA369" s="282" t="b">
        <f t="shared" ca="1" si="6"/>
        <v>0</v>
      </c>
      <c r="AB369" s="305"/>
    </row>
    <row r="370" spans="1:28" x14ac:dyDescent="0.25">
      <c r="A370" s="281" t="str">
        <f ca="1">no.</f>
        <v/>
      </c>
      <c r="B370" s="281"/>
      <c r="C370" s="282"/>
      <c r="D370" s="282"/>
      <c r="E370" s="282" t="str">
        <f ca="1">position</f>
        <v/>
      </c>
      <c r="F370" s="282"/>
      <c r="G370" s="282"/>
      <c r="H370" s="282"/>
      <c r="I370" s="282"/>
      <c r="J370" s="335"/>
      <c r="K370" s="282"/>
      <c r="L370" s="282"/>
      <c r="M370" s="282"/>
      <c r="N370" s="282"/>
      <c r="O370" s="281"/>
      <c r="P370" s="360" t="str">
        <f ca="1">rescore_patient</f>
        <v/>
      </c>
      <c r="Q370" s="330" t="str">
        <f ca="1">quantity</f>
        <v/>
      </c>
      <c r="R370" s="281"/>
      <c r="S370" s="282"/>
      <c r="T370" s="282"/>
      <c r="U370" s="282"/>
      <c r="V370" s="305"/>
      <c r="W370" s="305"/>
      <c r="X370" s="305"/>
      <c r="Y370" s="282"/>
      <c r="Z370" s="282" t="e" vm="1">
        <f ca="1">_xlfn.IFS(AND(ISNUMBER(SEARCH("N?m l*", CUSTOMER[[#This Row],[Service Type]], 1)), CUSTOMER[[#This Row],[Count ST]] = TRUE), CUSTOMER[[#This Row],[Quantity]], AND($Y$10:$Y370 = TRUE, COUNTIFS($H$10:$H370, CUSTOMER[[#This Row],[Booking]], $J$10:$J370, CUSTOMER[[#This Row],[Order Date]], $F$10:$F370, "&lt;&gt;"&amp;"N?m l*")=1), 1, TRUE,  "")</f>
        <v>#NAME?</v>
      </c>
      <c r="AA370" s="282" t="b">
        <f t="shared" ca="1" si="6"/>
        <v>0</v>
      </c>
      <c r="AB370" s="305"/>
    </row>
    <row r="371" spans="1:28" x14ac:dyDescent="0.25">
      <c r="A371" s="281" t="str">
        <f ca="1">no.</f>
        <v/>
      </c>
      <c r="B371" s="281"/>
      <c r="C371" s="282"/>
      <c r="D371" s="282"/>
      <c r="E371" s="282" t="str">
        <f ca="1">position</f>
        <v/>
      </c>
      <c r="F371" s="282"/>
      <c r="G371" s="282"/>
      <c r="H371" s="282"/>
      <c r="I371" s="282"/>
      <c r="J371" s="335"/>
      <c r="K371" s="282"/>
      <c r="L371" s="282"/>
      <c r="M371" s="282"/>
      <c r="N371" s="282"/>
      <c r="O371" s="281"/>
      <c r="P371" s="360" t="str">
        <f ca="1">rescore_patient</f>
        <v/>
      </c>
      <c r="Q371" s="330" t="str">
        <f ca="1">quantity</f>
        <v/>
      </c>
      <c r="R371" s="281"/>
      <c r="S371" s="282"/>
      <c r="T371" s="282"/>
      <c r="U371" s="282"/>
      <c r="V371" s="305"/>
      <c r="W371" s="305"/>
      <c r="X371" s="305"/>
      <c r="Y371" s="282"/>
      <c r="Z371" s="282" t="e" vm="1">
        <f ca="1">_xlfn.IFS(AND(ISNUMBER(SEARCH("N?m l*", CUSTOMER[[#This Row],[Service Type]], 1)), CUSTOMER[[#This Row],[Count ST]] = TRUE), CUSTOMER[[#This Row],[Quantity]], AND($Y$10:$Y371 = TRUE, COUNTIFS($H$10:$H371, CUSTOMER[[#This Row],[Booking]], $J$10:$J371, CUSTOMER[[#This Row],[Order Date]], $F$10:$F371, "&lt;&gt;"&amp;"N?m l*")=1), 1, TRUE,  "")</f>
        <v>#NAME?</v>
      </c>
      <c r="AA371" s="282" t="b">
        <f t="shared" ca="1" si="6"/>
        <v>0</v>
      </c>
      <c r="AB371" s="305"/>
    </row>
    <row r="372" spans="1:28" x14ac:dyDescent="0.25">
      <c r="A372" s="281" t="str">
        <f ca="1">no.</f>
        <v/>
      </c>
      <c r="B372" s="281"/>
      <c r="C372" s="282"/>
      <c r="D372" s="282"/>
      <c r="E372" s="282" t="str">
        <f ca="1">position</f>
        <v/>
      </c>
      <c r="F372" s="282"/>
      <c r="G372" s="282"/>
      <c r="H372" s="282"/>
      <c r="I372" s="282"/>
      <c r="J372" s="335"/>
      <c r="K372" s="282"/>
      <c r="L372" s="282"/>
      <c r="M372" s="282"/>
      <c r="N372" s="282"/>
      <c r="O372" s="281"/>
      <c r="P372" s="360" t="str">
        <f ca="1">rescore_patient</f>
        <v/>
      </c>
      <c r="Q372" s="330" t="str">
        <f ca="1">quantity</f>
        <v/>
      </c>
      <c r="R372" s="281"/>
      <c r="S372" s="282"/>
      <c r="T372" s="282"/>
      <c r="U372" s="282"/>
      <c r="V372" s="305"/>
      <c r="W372" s="305"/>
      <c r="X372" s="305"/>
      <c r="Y372" s="282"/>
      <c r="Z372" s="282" t="e" vm="1">
        <f ca="1">_xlfn.IFS(AND(ISNUMBER(SEARCH("N?m l*", CUSTOMER[[#This Row],[Service Type]], 1)), CUSTOMER[[#This Row],[Count ST]] = TRUE), CUSTOMER[[#This Row],[Quantity]], AND($Y$10:$Y372 = TRUE, COUNTIFS($H$10:$H372, CUSTOMER[[#This Row],[Booking]], $J$10:$J372, CUSTOMER[[#This Row],[Order Date]], $F$10:$F372, "&lt;&gt;"&amp;"N?m l*")=1), 1, TRUE,  "")</f>
        <v>#NAME?</v>
      </c>
      <c r="AA372" s="282" t="b">
        <f t="shared" ca="1" si="6"/>
        <v>0</v>
      </c>
      <c r="AB372" s="305"/>
    </row>
    <row r="373" spans="1:28" x14ac:dyDescent="0.25">
      <c r="A373" s="281" t="str">
        <f ca="1">no.</f>
        <v/>
      </c>
      <c r="B373" s="281"/>
      <c r="C373" s="282"/>
      <c r="D373" s="282"/>
      <c r="E373" s="282" t="str">
        <f ca="1">position</f>
        <v/>
      </c>
      <c r="F373" s="282"/>
      <c r="G373" s="282"/>
      <c r="H373" s="282"/>
      <c r="I373" s="282"/>
      <c r="J373" s="335"/>
      <c r="K373" s="282"/>
      <c r="L373" s="282"/>
      <c r="M373" s="282"/>
      <c r="N373" s="282"/>
      <c r="O373" s="281"/>
      <c r="P373" s="360" t="str">
        <f ca="1">rescore_patient</f>
        <v/>
      </c>
      <c r="Q373" s="330" t="str">
        <f ca="1">quantity</f>
        <v/>
      </c>
      <c r="R373" s="281"/>
      <c r="S373" s="282"/>
      <c r="T373" s="282"/>
      <c r="U373" s="282"/>
      <c r="V373" s="305"/>
      <c r="W373" s="305"/>
      <c r="X373" s="305"/>
      <c r="Y373" s="282"/>
      <c r="Z373" s="282" t="e" vm="1">
        <f ca="1">_xlfn.IFS(AND(ISNUMBER(SEARCH("N?m l*", CUSTOMER[[#This Row],[Service Type]], 1)), CUSTOMER[[#This Row],[Count ST]] = TRUE), CUSTOMER[[#This Row],[Quantity]], AND($Y$10:$Y373 = TRUE, COUNTIFS($H$10:$H373, CUSTOMER[[#This Row],[Booking]], $J$10:$J373, CUSTOMER[[#This Row],[Order Date]], $F$10:$F373, "&lt;&gt;"&amp;"N?m l*")=1), 1, TRUE,  "")</f>
        <v>#NAME?</v>
      </c>
      <c r="AA373" s="282" t="b">
        <f t="shared" ca="1" si="6"/>
        <v>0</v>
      </c>
      <c r="AB373" s="305"/>
    </row>
    <row r="374" spans="1:28" x14ac:dyDescent="0.25">
      <c r="A374" s="281" t="str">
        <f ca="1">no.</f>
        <v/>
      </c>
      <c r="B374" s="281"/>
      <c r="C374" s="282"/>
      <c r="D374" s="282"/>
      <c r="E374" s="282" t="str">
        <f ca="1">position</f>
        <v/>
      </c>
      <c r="F374" s="282"/>
      <c r="G374" s="282"/>
      <c r="H374" s="282"/>
      <c r="I374" s="282"/>
      <c r="J374" s="335"/>
      <c r="K374" s="282"/>
      <c r="L374" s="282"/>
      <c r="M374" s="282"/>
      <c r="N374" s="282"/>
      <c r="O374" s="281"/>
      <c r="P374" s="360" t="str">
        <f ca="1">rescore_patient</f>
        <v/>
      </c>
      <c r="Q374" s="330" t="str">
        <f ca="1">quantity</f>
        <v/>
      </c>
      <c r="R374" s="281"/>
      <c r="S374" s="282"/>
      <c r="T374" s="282"/>
      <c r="U374" s="282"/>
      <c r="V374" s="305"/>
      <c r="W374" s="305"/>
      <c r="X374" s="305"/>
      <c r="Y374" s="282"/>
      <c r="Z374" s="282" t="e" vm="1">
        <f ca="1">_xlfn.IFS(AND(ISNUMBER(SEARCH("N?m l*", CUSTOMER[[#This Row],[Service Type]], 1)), CUSTOMER[[#This Row],[Count ST]] = TRUE), CUSTOMER[[#This Row],[Quantity]], AND($Y$10:$Y374 = TRUE, COUNTIFS($H$10:$H374, CUSTOMER[[#This Row],[Booking]], $J$10:$J374, CUSTOMER[[#This Row],[Order Date]], $F$10:$F374, "&lt;&gt;"&amp;"N?m l*")=1), 1, TRUE,  "")</f>
        <v>#NAME?</v>
      </c>
      <c r="AA374" s="282" t="b">
        <f t="shared" ca="1" si="6"/>
        <v>0</v>
      </c>
      <c r="AB374" s="305"/>
    </row>
    <row r="375" spans="1:28" x14ac:dyDescent="0.25">
      <c r="A375" s="281" t="str">
        <f ca="1">no.</f>
        <v/>
      </c>
      <c r="B375" s="281"/>
      <c r="C375" s="282"/>
      <c r="D375" s="282"/>
      <c r="E375" s="282" t="str">
        <f ca="1">position</f>
        <v/>
      </c>
      <c r="F375" s="282"/>
      <c r="G375" s="282"/>
      <c r="H375" s="282"/>
      <c r="I375" s="282"/>
      <c r="J375" s="335"/>
      <c r="K375" s="282"/>
      <c r="L375" s="282"/>
      <c r="M375" s="282"/>
      <c r="N375" s="282"/>
      <c r="O375" s="281"/>
      <c r="P375" s="360" t="str">
        <f ca="1">rescore_patient</f>
        <v/>
      </c>
      <c r="Q375" s="330" t="str">
        <f ca="1">quantity</f>
        <v/>
      </c>
      <c r="R375" s="281"/>
      <c r="S375" s="282"/>
      <c r="T375" s="282"/>
      <c r="U375" s="282"/>
      <c r="V375" s="305"/>
      <c r="W375" s="305"/>
      <c r="X375" s="305"/>
      <c r="Y375" s="282"/>
      <c r="Z375" s="282" t="e" vm="1">
        <f ca="1">_xlfn.IFS(AND(ISNUMBER(SEARCH("N?m l*", CUSTOMER[[#This Row],[Service Type]], 1)), CUSTOMER[[#This Row],[Count ST]] = TRUE), CUSTOMER[[#This Row],[Quantity]], AND($Y$10:$Y375 = TRUE, COUNTIFS($H$10:$H375, CUSTOMER[[#This Row],[Booking]], $J$10:$J375, CUSTOMER[[#This Row],[Order Date]], $F$10:$F375, "&lt;&gt;"&amp;"N?m l*")=1), 1, TRUE,  "")</f>
        <v>#NAME?</v>
      </c>
      <c r="AA375" s="282" t="b">
        <f t="shared" ca="1" si="6"/>
        <v>0</v>
      </c>
      <c r="AB375" s="305"/>
    </row>
    <row r="376" spans="1:28" x14ac:dyDescent="0.25">
      <c r="A376" s="281" t="str">
        <f ca="1">no.</f>
        <v/>
      </c>
      <c r="B376" s="281"/>
      <c r="C376" s="282"/>
      <c r="D376" s="282"/>
      <c r="E376" s="282" t="str">
        <f ca="1">position</f>
        <v/>
      </c>
      <c r="F376" s="282"/>
      <c r="G376" s="282"/>
      <c r="H376" s="282"/>
      <c r="I376" s="282"/>
      <c r="J376" s="335"/>
      <c r="K376" s="282"/>
      <c r="L376" s="282"/>
      <c r="M376" s="282"/>
      <c r="N376" s="282"/>
      <c r="O376" s="281"/>
      <c r="P376" s="360" t="str">
        <f ca="1">rescore_patient</f>
        <v/>
      </c>
      <c r="Q376" s="330" t="str">
        <f ca="1">quantity</f>
        <v/>
      </c>
      <c r="R376" s="281"/>
      <c r="S376" s="282"/>
      <c r="T376" s="282"/>
      <c r="U376" s="282"/>
      <c r="V376" s="305"/>
      <c r="W376" s="305"/>
      <c r="X376" s="305"/>
      <c r="Y376" s="282"/>
      <c r="Z376" s="282" t="e" vm="1">
        <f ca="1">_xlfn.IFS(AND(ISNUMBER(SEARCH("N?m l*", CUSTOMER[[#This Row],[Service Type]], 1)), CUSTOMER[[#This Row],[Count ST]] = TRUE), CUSTOMER[[#This Row],[Quantity]], AND($Y$10:$Y376 = TRUE, COUNTIFS($H$10:$H376, CUSTOMER[[#This Row],[Booking]], $J$10:$J376, CUSTOMER[[#This Row],[Order Date]], $F$10:$F376, "&lt;&gt;"&amp;"N?m l*")=1), 1, TRUE,  "")</f>
        <v>#NAME?</v>
      </c>
      <c r="AA376" s="282" t="b">
        <f t="shared" ca="1" si="6"/>
        <v>0</v>
      </c>
      <c r="AB376" s="305"/>
    </row>
    <row r="377" spans="1:28" x14ac:dyDescent="0.25">
      <c r="A377" s="281" t="str">
        <f ca="1">no.</f>
        <v/>
      </c>
      <c r="B377" s="281"/>
      <c r="C377" s="282"/>
      <c r="D377" s="282"/>
      <c r="E377" s="282" t="str">
        <f ca="1">position</f>
        <v/>
      </c>
      <c r="F377" s="282"/>
      <c r="G377" s="282"/>
      <c r="H377" s="282"/>
      <c r="I377" s="282"/>
      <c r="J377" s="335"/>
      <c r="K377" s="282"/>
      <c r="L377" s="282"/>
      <c r="M377" s="282"/>
      <c r="N377" s="282"/>
      <c r="O377" s="281"/>
      <c r="P377" s="360" t="str">
        <f ca="1">rescore_patient</f>
        <v/>
      </c>
      <c r="Q377" s="330" t="str">
        <f ca="1">quantity</f>
        <v/>
      </c>
      <c r="R377" s="281"/>
      <c r="S377" s="282"/>
      <c r="T377" s="282"/>
      <c r="U377" s="282"/>
      <c r="V377" s="305"/>
      <c r="W377" s="305"/>
      <c r="X377" s="305"/>
      <c r="Y377" s="282"/>
      <c r="Z377" s="282" t="e" vm="1">
        <f ca="1">_xlfn.IFS(AND(ISNUMBER(SEARCH("N?m l*", CUSTOMER[[#This Row],[Service Type]], 1)), CUSTOMER[[#This Row],[Count ST]] = TRUE), CUSTOMER[[#This Row],[Quantity]], AND($Y$10:$Y377 = TRUE, COUNTIFS($H$10:$H377, CUSTOMER[[#This Row],[Booking]], $J$10:$J377, CUSTOMER[[#This Row],[Order Date]], $F$10:$F377, "&lt;&gt;"&amp;"N?m l*")=1), 1, TRUE,  "")</f>
        <v>#NAME?</v>
      </c>
      <c r="AA377" s="282" t="b">
        <f t="shared" ca="1" si="6"/>
        <v>0</v>
      </c>
      <c r="AB377" s="305"/>
    </row>
    <row r="378" spans="1:28" x14ac:dyDescent="0.25">
      <c r="A378" s="281" t="str">
        <f ca="1">no.</f>
        <v/>
      </c>
      <c r="B378" s="281"/>
      <c r="C378" s="282"/>
      <c r="D378" s="282"/>
      <c r="E378" s="282" t="str">
        <f ca="1">position</f>
        <v/>
      </c>
      <c r="F378" s="282"/>
      <c r="G378" s="282"/>
      <c r="H378" s="282"/>
      <c r="I378" s="282"/>
      <c r="J378" s="335"/>
      <c r="K378" s="282"/>
      <c r="L378" s="282"/>
      <c r="M378" s="282"/>
      <c r="N378" s="282"/>
      <c r="O378" s="281"/>
      <c r="P378" s="360" t="str">
        <f ca="1">rescore_patient</f>
        <v/>
      </c>
      <c r="Q378" s="330" t="str">
        <f ca="1">quantity</f>
        <v/>
      </c>
      <c r="R378" s="281"/>
      <c r="S378" s="282"/>
      <c r="T378" s="282"/>
      <c r="U378" s="282"/>
      <c r="V378" s="305"/>
      <c r="W378" s="305"/>
      <c r="X378" s="305"/>
      <c r="Y378" s="282"/>
      <c r="Z378" s="282" t="e" vm="1">
        <f ca="1">_xlfn.IFS(AND(ISNUMBER(SEARCH("N?m l*", CUSTOMER[[#This Row],[Service Type]], 1)), CUSTOMER[[#This Row],[Count ST]] = TRUE), CUSTOMER[[#This Row],[Quantity]], AND($Y$10:$Y378 = TRUE, COUNTIFS($H$10:$H378, CUSTOMER[[#This Row],[Booking]], $J$10:$J378, CUSTOMER[[#This Row],[Order Date]], $F$10:$F378, "&lt;&gt;"&amp;"N?m l*")=1), 1, TRUE,  "")</f>
        <v>#NAME?</v>
      </c>
      <c r="AA378" s="282" t="b">
        <f t="shared" ca="1" si="6"/>
        <v>0</v>
      </c>
      <c r="AB378" s="305"/>
    </row>
    <row r="379" spans="1:28" x14ac:dyDescent="0.25">
      <c r="A379" s="281" t="str">
        <f ca="1">no.</f>
        <v/>
      </c>
      <c r="B379" s="281"/>
      <c r="C379" s="282"/>
      <c r="D379" s="282"/>
      <c r="E379" s="282" t="str">
        <f ca="1">position</f>
        <v/>
      </c>
      <c r="F379" s="282"/>
      <c r="G379" s="282"/>
      <c r="H379" s="282"/>
      <c r="I379" s="282"/>
      <c r="J379" s="335"/>
      <c r="K379" s="282"/>
      <c r="L379" s="282"/>
      <c r="M379" s="282"/>
      <c r="N379" s="282"/>
      <c r="O379" s="281"/>
      <c r="P379" s="360" t="str">
        <f ca="1">rescore_patient</f>
        <v/>
      </c>
      <c r="Q379" s="330" t="str">
        <f ca="1">quantity</f>
        <v/>
      </c>
      <c r="R379" s="281"/>
      <c r="S379" s="282"/>
      <c r="T379" s="282"/>
      <c r="U379" s="282"/>
      <c r="V379" s="305"/>
      <c r="W379" s="305"/>
      <c r="X379" s="305"/>
      <c r="Y379" s="282"/>
      <c r="Z379" s="282" t="e" vm="1">
        <f ca="1">_xlfn.IFS(AND(ISNUMBER(SEARCH("N?m l*", CUSTOMER[[#This Row],[Service Type]], 1)), CUSTOMER[[#This Row],[Count ST]] = TRUE), CUSTOMER[[#This Row],[Quantity]], AND($Y$10:$Y379 = TRUE, COUNTIFS($H$10:$H379, CUSTOMER[[#This Row],[Booking]], $J$10:$J379, CUSTOMER[[#This Row],[Order Date]], $F$10:$F379, "&lt;&gt;"&amp;"N?m l*")=1), 1, TRUE,  "")</f>
        <v>#NAME?</v>
      </c>
      <c r="AA379" s="282" t="b">
        <f t="shared" ca="1" si="6"/>
        <v>0</v>
      </c>
      <c r="AB379" s="305"/>
    </row>
    <row r="380" spans="1:28" x14ac:dyDescent="0.25">
      <c r="A380" s="281" t="str">
        <f ca="1">no.</f>
        <v/>
      </c>
      <c r="B380" s="281"/>
      <c r="C380" s="282"/>
      <c r="D380" s="282"/>
      <c r="E380" s="282" t="str">
        <f ca="1">position</f>
        <v/>
      </c>
      <c r="F380" s="282"/>
      <c r="G380" s="282"/>
      <c r="H380" s="282"/>
      <c r="I380" s="282"/>
      <c r="J380" s="335"/>
      <c r="K380" s="282"/>
      <c r="L380" s="282"/>
      <c r="M380" s="282"/>
      <c r="N380" s="282"/>
      <c r="O380" s="281"/>
      <c r="P380" s="360" t="str">
        <f ca="1">rescore_patient</f>
        <v/>
      </c>
      <c r="Q380" s="330" t="str">
        <f ca="1">quantity</f>
        <v/>
      </c>
      <c r="R380" s="281"/>
      <c r="S380" s="282"/>
      <c r="T380" s="282"/>
      <c r="U380" s="282"/>
      <c r="V380" s="305"/>
      <c r="W380" s="305"/>
      <c r="X380" s="305"/>
      <c r="Y380" s="282"/>
      <c r="Z380" s="282" t="e" vm="1">
        <f ca="1">_xlfn.IFS(AND(ISNUMBER(SEARCH("N?m l*", CUSTOMER[[#This Row],[Service Type]], 1)), CUSTOMER[[#This Row],[Count ST]] = TRUE), CUSTOMER[[#This Row],[Quantity]], AND($Y$10:$Y380 = TRUE, COUNTIFS($H$10:$H380, CUSTOMER[[#This Row],[Booking]], $J$10:$J380, CUSTOMER[[#This Row],[Order Date]], $F$10:$F380, "&lt;&gt;"&amp;"N?m l*")=1), 1, TRUE,  "")</f>
        <v>#NAME?</v>
      </c>
      <c r="AA380" s="282" t="b">
        <f t="shared" ca="1" si="6"/>
        <v>0</v>
      </c>
      <c r="AB380" s="305"/>
    </row>
    <row r="381" spans="1:28" x14ac:dyDescent="0.25">
      <c r="A381" s="281" t="str">
        <f ca="1">no.</f>
        <v/>
      </c>
      <c r="B381" s="281"/>
      <c r="C381" s="282"/>
      <c r="D381" s="282"/>
      <c r="E381" s="282" t="str">
        <f ca="1">position</f>
        <v/>
      </c>
      <c r="F381" s="282"/>
      <c r="G381" s="282"/>
      <c r="H381" s="282"/>
      <c r="I381" s="282"/>
      <c r="J381" s="335"/>
      <c r="K381" s="282"/>
      <c r="L381" s="282"/>
      <c r="M381" s="282"/>
      <c r="N381" s="282"/>
      <c r="O381" s="281"/>
      <c r="P381" s="360" t="str">
        <f ca="1">rescore_patient</f>
        <v/>
      </c>
      <c r="Q381" s="330" t="str">
        <f ca="1">quantity</f>
        <v/>
      </c>
      <c r="R381" s="281"/>
      <c r="S381" s="282"/>
      <c r="T381" s="282"/>
      <c r="U381" s="282"/>
      <c r="V381" s="305"/>
      <c r="W381" s="305"/>
      <c r="X381" s="305"/>
      <c r="Y381" s="282"/>
      <c r="Z381" s="282" t="e" vm="1">
        <f ca="1">_xlfn.IFS(AND(ISNUMBER(SEARCH("N?m l*", CUSTOMER[[#This Row],[Service Type]], 1)), CUSTOMER[[#This Row],[Count ST]] = TRUE), CUSTOMER[[#This Row],[Quantity]], AND($Y$10:$Y381 = TRUE, COUNTIFS($H$10:$H381, CUSTOMER[[#This Row],[Booking]], $J$10:$J381, CUSTOMER[[#This Row],[Order Date]], $F$10:$F381, "&lt;&gt;"&amp;"N?m l*")=1), 1, TRUE,  "")</f>
        <v>#NAME?</v>
      </c>
      <c r="AA381" s="282" t="b">
        <f t="shared" ca="1" si="6"/>
        <v>0</v>
      </c>
      <c r="AB381" s="305"/>
    </row>
    <row r="382" spans="1:28" x14ac:dyDescent="0.25">
      <c r="A382" s="281" t="str">
        <f ca="1">no.</f>
        <v/>
      </c>
      <c r="B382" s="281"/>
      <c r="C382" s="282"/>
      <c r="D382" s="282"/>
      <c r="E382" s="282" t="str">
        <f ca="1">position</f>
        <v/>
      </c>
      <c r="F382" s="282"/>
      <c r="G382" s="282"/>
      <c r="H382" s="282"/>
      <c r="I382" s="282"/>
      <c r="J382" s="335"/>
      <c r="K382" s="282"/>
      <c r="L382" s="282"/>
      <c r="M382" s="282"/>
      <c r="N382" s="282"/>
      <c r="O382" s="281"/>
      <c r="P382" s="360" t="str">
        <f ca="1">rescore_patient</f>
        <v/>
      </c>
      <c r="Q382" s="330" t="str">
        <f ca="1">quantity</f>
        <v/>
      </c>
      <c r="R382" s="281"/>
      <c r="S382" s="282"/>
      <c r="T382" s="282"/>
      <c r="U382" s="282"/>
      <c r="V382" s="305"/>
      <c r="W382" s="305"/>
      <c r="X382" s="305"/>
      <c r="Y382" s="282"/>
      <c r="Z382" s="282" t="e" vm="1">
        <f ca="1">_xlfn.IFS(AND(ISNUMBER(SEARCH("N?m l*", CUSTOMER[[#This Row],[Service Type]], 1)), CUSTOMER[[#This Row],[Count ST]] = TRUE), CUSTOMER[[#This Row],[Quantity]], AND($Y$10:$Y382 = TRUE, COUNTIFS($H$10:$H382, CUSTOMER[[#This Row],[Booking]], $J$10:$J382, CUSTOMER[[#This Row],[Order Date]], $F$10:$F382, "&lt;&gt;"&amp;"N?m l*")=1), 1, TRUE,  "")</f>
        <v>#NAME?</v>
      </c>
      <c r="AA382" s="282" t="b">
        <f t="shared" ca="1" si="6"/>
        <v>0</v>
      </c>
      <c r="AB382" s="305"/>
    </row>
    <row r="383" spans="1:28" x14ac:dyDescent="0.25">
      <c r="A383" s="281" t="str">
        <f ca="1">no.</f>
        <v/>
      </c>
      <c r="B383" s="281"/>
      <c r="C383" s="282"/>
      <c r="D383" s="282"/>
      <c r="E383" s="282" t="str">
        <f ca="1">position</f>
        <v/>
      </c>
      <c r="F383" s="282"/>
      <c r="G383" s="282"/>
      <c r="H383" s="282"/>
      <c r="I383" s="282"/>
      <c r="J383" s="335"/>
      <c r="K383" s="282"/>
      <c r="L383" s="282"/>
      <c r="M383" s="282"/>
      <c r="N383" s="282"/>
      <c r="O383" s="281"/>
      <c r="P383" s="360" t="str">
        <f ca="1">rescore_patient</f>
        <v/>
      </c>
      <c r="Q383" s="330" t="str">
        <f ca="1">quantity</f>
        <v/>
      </c>
      <c r="R383" s="281"/>
      <c r="S383" s="282"/>
      <c r="T383" s="282"/>
      <c r="U383" s="282"/>
      <c r="V383" s="305"/>
      <c r="W383" s="305"/>
      <c r="X383" s="305"/>
      <c r="Y383" s="282"/>
      <c r="Z383" s="282" t="e" vm="1">
        <f ca="1">_xlfn.IFS(AND(ISNUMBER(SEARCH("N?m l*", CUSTOMER[[#This Row],[Service Type]], 1)), CUSTOMER[[#This Row],[Count ST]] = TRUE), CUSTOMER[[#This Row],[Quantity]], AND($Y$10:$Y383 = TRUE, COUNTIFS($H$10:$H383, CUSTOMER[[#This Row],[Booking]], $J$10:$J383, CUSTOMER[[#This Row],[Order Date]], $F$10:$F383, "&lt;&gt;"&amp;"N?m l*")=1), 1, TRUE,  "")</f>
        <v>#NAME?</v>
      </c>
      <c r="AA383" s="282" t="b">
        <f t="shared" ca="1" si="6"/>
        <v>0</v>
      </c>
      <c r="AB383" s="305"/>
    </row>
    <row r="384" spans="1:28" x14ac:dyDescent="0.25">
      <c r="A384" s="281" t="str">
        <f ca="1">no.</f>
        <v/>
      </c>
      <c r="B384" s="281"/>
      <c r="C384" s="282"/>
      <c r="D384" s="282"/>
      <c r="E384" s="282" t="str">
        <f ca="1">position</f>
        <v/>
      </c>
      <c r="F384" s="282"/>
      <c r="G384" s="282"/>
      <c r="H384" s="282"/>
      <c r="I384" s="282"/>
      <c r="J384" s="335"/>
      <c r="K384" s="282"/>
      <c r="L384" s="282"/>
      <c r="M384" s="282"/>
      <c r="N384" s="282"/>
      <c r="O384" s="281"/>
      <c r="P384" s="360" t="str">
        <f ca="1">rescore_patient</f>
        <v/>
      </c>
      <c r="Q384" s="330" t="str">
        <f ca="1">quantity</f>
        <v/>
      </c>
      <c r="R384" s="281"/>
      <c r="S384" s="282"/>
      <c r="T384" s="282"/>
      <c r="U384" s="282"/>
      <c r="V384" s="305"/>
      <c r="W384" s="305"/>
      <c r="X384" s="305"/>
      <c r="Y384" s="282"/>
      <c r="Z384" s="282" t="e" vm="1">
        <f ca="1">_xlfn.IFS(AND(ISNUMBER(SEARCH("N?m l*", CUSTOMER[[#This Row],[Service Type]], 1)), CUSTOMER[[#This Row],[Count ST]] = TRUE), CUSTOMER[[#This Row],[Quantity]], AND($Y$10:$Y384 = TRUE, COUNTIFS($H$10:$H384, CUSTOMER[[#This Row],[Booking]], $J$10:$J384, CUSTOMER[[#This Row],[Order Date]], $F$10:$F384, "&lt;&gt;"&amp;"N?m l*")=1), 1, TRUE,  "")</f>
        <v>#NAME?</v>
      </c>
      <c r="AA384" s="282" t="b">
        <f t="shared" ca="1" si="6"/>
        <v>0</v>
      </c>
      <c r="AB384" s="305"/>
    </row>
    <row r="385" spans="1:28" x14ac:dyDescent="0.25">
      <c r="A385" s="281" t="str">
        <f ca="1">no.</f>
        <v/>
      </c>
      <c r="B385" s="281"/>
      <c r="C385" s="282"/>
      <c r="D385" s="282"/>
      <c r="E385" s="282" t="str">
        <f ca="1">position</f>
        <v/>
      </c>
      <c r="F385" s="282"/>
      <c r="G385" s="282"/>
      <c r="H385" s="282"/>
      <c r="I385" s="282"/>
      <c r="J385" s="335"/>
      <c r="K385" s="282"/>
      <c r="L385" s="282"/>
      <c r="M385" s="282"/>
      <c r="N385" s="282"/>
      <c r="O385" s="281"/>
      <c r="P385" s="360" t="str">
        <f ca="1">rescore_patient</f>
        <v/>
      </c>
      <c r="Q385" s="330" t="str">
        <f ca="1">quantity</f>
        <v/>
      </c>
      <c r="R385" s="281"/>
      <c r="S385" s="282"/>
      <c r="T385" s="282"/>
      <c r="U385" s="282"/>
      <c r="V385" s="305"/>
      <c r="W385" s="305"/>
      <c r="X385" s="305"/>
      <c r="Y385" s="282"/>
      <c r="Z385" s="282" t="e" vm="1">
        <f ca="1">_xlfn.IFS(AND(ISNUMBER(SEARCH("N?m l*", CUSTOMER[[#This Row],[Service Type]], 1)), CUSTOMER[[#This Row],[Count ST]] = TRUE), CUSTOMER[[#This Row],[Quantity]], AND($Y$10:$Y385 = TRUE, COUNTIFS($H$10:$H385, CUSTOMER[[#This Row],[Booking]], $J$10:$J385, CUSTOMER[[#This Row],[Order Date]], $F$10:$F385, "&lt;&gt;"&amp;"N?m l*")=1), 1, TRUE,  "")</f>
        <v>#NAME?</v>
      </c>
      <c r="AA385" s="282" t="b">
        <f t="shared" ca="1" si="6"/>
        <v>0</v>
      </c>
      <c r="AB385" s="305"/>
    </row>
    <row r="386" spans="1:28" x14ac:dyDescent="0.25">
      <c r="A386" s="281" t="str">
        <f ca="1">no.</f>
        <v/>
      </c>
      <c r="B386" s="281"/>
      <c r="C386" s="282"/>
      <c r="D386" s="282"/>
      <c r="E386" s="282" t="str">
        <f ca="1">position</f>
        <v/>
      </c>
      <c r="F386" s="282"/>
      <c r="G386" s="282"/>
      <c r="H386" s="282"/>
      <c r="I386" s="282"/>
      <c r="J386" s="335"/>
      <c r="K386" s="282"/>
      <c r="L386" s="282"/>
      <c r="M386" s="282"/>
      <c r="N386" s="282"/>
      <c r="O386" s="281"/>
      <c r="P386" s="360" t="str">
        <f ca="1">rescore_patient</f>
        <v/>
      </c>
      <c r="Q386" s="330" t="str">
        <f ca="1">quantity</f>
        <v/>
      </c>
      <c r="R386" s="281"/>
      <c r="S386" s="282"/>
      <c r="T386" s="282"/>
      <c r="U386" s="282"/>
      <c r="V386" s="305"/>
      <c r="W386" s="305"/>
      <c r="X386" s="305"/>
      <c r="Y386" s="282"/>
      <c r="Z386" s="282" t="e" vm="1">
        <f ca="1">_xlfn.IFS(AND(ISNUMBER(SEARCH("N?m l*", CUSTOMER[[#This Row],[Service Type]], 1)), CUSTOMER[[#This Row],[Count ST]] = TRUE), CUSTOMER[[#This Row],[Quantity]], AND($Y$10:$Y386 = TRUE, COUNTIFS($H$10:$H386, CUSTOMER[[#This Row],[Booking]], $J$10:$J386, CUSTOMER[[#This Row],[Order Date]], $F$10:$F386, "&lt;&gt;"&amp;"N?m l*")=1), 1, TRUE,  "")</f>
        <v>#NAME?</v>
      </c>
      <c r="AA386" s="282" t="b">
        <f t="shared" ca="1" si="6"/>
        <v>0</v>
      </c>
      <c r="AB386" s="305"/>
    </row>
    <row r="387" spans="1:28" x14ac:dyDescent="0.25">
      <c r="A387" s="281" t="str">
        <f ca="1">no.</f>
        <v/>
      </c>
      <c r="B387" s="281"/>
      <c r="C387" s="282"/>
      <c r="D387" s="282"/>
      <c r="E387" s="282" t="str">
        <f ca="1">position</f>
        <v/>
      </c>
      <c r="F387" s="282"/>
      <c r="G387" s="282"/>
      <c r="H387" s="282"/>
      <c r="I387" s="282"/>
      <c r="J387" s="335"/>
      <c r="K387" s="282"/>
      <c r="L387" s="282"/>
      <c r="M387" s="282"/>
      <c r="N387" s="282"/>
      <c r="O387" s="281"/>
      <c r="P387" s="360" t="str">
        <f ca="1">rescore_patient</f>
        <v/>
      </c>
      <c r="Q387" s="330" t="str">
        <f ca="1">quantity</f>
        <v/>
      </c>
      <c r="R387" s="281"/>
      <c r="S387" s="282"/>
      <c r="T387" s="282"/>
      <c r="U387" s="282"/>
      <c r="V387" s="305"/>
      <c r="W387" s="305"/>
      <c r="X387" s="305"/>
      <c r="Y387" s="282"/>
      <c r="Z387" s="282" t="e" vm="1">
        <f ca="1">_xlfn.IFS(AND(ISNUMBER(SEARCH("N?m l*", CUSTOMER[[#This Row],[Service Type]], 1)), CUSTOMER[[#This Row],[Count ST]] = TRUE), CUSTOMER[[#This Row],[Quantity]], AND($Y$10:$Y387 = TRUE, COUNTIFS($H$10:$H387, CUSTOMER[[#This Row],[Booking]], $J$10:$J387, CUSTOMER[[#This Row],[Order Date]], $F$10:$F387, "&lt;&gt;"&amp;"N?m l*")=1), 1, TRUE,  "")</f>
        <v>#NAME?</v>
      </c>
      <c r="AA387" s="282" t="b">
        <f t="shared" ca="1" si="6"/>
        <v>0</v>
      </c>
      <c r="AB387" s="305"/>
    </row>
    <row r="388" spans="1:28" x14ac:dyDescent="0.25">
      <c r="A388" s="281" t="str">
        <f ca="1">no.</f>
        <v/>
      </c>
      <c r="B388" s="281"/>
      <c r="C388" s="282"/>
      <c r="D388" s="282"/>
      <c r="E388" s="282" t="str">
        <f ca="1">position</f>
        <v/>
      </c>
      <c r="F388" s="282"/>
      <c r="G388" s="282"/>
      <c r="H388" s="282"/>
      <c r="I388" s="282"/>
      <c r="J388" s="335"/>
      <c r="K388" s="282"/>
      <c r="L388" s="282"/>
      <c r="M388" s="282"/>
      <c r="N388" s="282"/>
      <c r="O388" s="281"/>
      <c r="P388" s="360" t="str">
        <f ca="1">rescore_patient</f>
        <v/>
      </c>
      <c r="Q388" s="330" t="str">
        <f ca="1">quantity</f>
        <v/>
      </c>
      <c r="R388" s="281"/>
      <c r="S388" s="282"/>
      <c r="T388" s="282"/>
      <c r="U388" s="282"/>
      <c r="V388" s="305"/>
      <c r="W388" s="305"/>
      <c r="X388" s="305"/>
      <c r="Y388" s="282"/>
      <c r="Z388" s="282" t="e" vm="1">
        <f ca="1">_xlfn.IFS(AND(ISNUMBER(SEARCH("N?m l*", CUSTOMER[[#This Row],[Service Type]], 1)), CUSTOMER[[#This Row],[Count ST]] = TRUE), CUSTOMER[[#This Row],[Quantity]], AND($Y$10:$Y388 = TRUE, COUNTIFS($H$10:$H388, CUSTOMER[[#This Row],[Booking]], $J$10:$J388, CUSTOMER[[#This Row],[Order Date]], $F$10:$F388, "&lt;&gt;"&amp;"N?m l*")=1), 1, TRUE,  "")</f>
        <v>#NAME?</v>
      </c>
      <c r="AA388" s="282" t="b">
        <f t="shared" ca="1" si="6"/>
        <v>0</v>
      </c>
      <c r="AB388" s="305"/>
    </row>
    <row r="389" spans="1:28" x14ac:dyDescent="0.25">
      <c r="A389" s="281" t="str">
        <f ca="1">no.</f>
        <v/>
      </c>
      <c r="B389" s="281"/>
      <c r="C389" s="282"/>
      <c r="D389" s="282"/>
      <c r="E389" s="282" t="str">
        <f ca="1">position</f>
        <v/>
      </c>
      <c r="F389" s="282"/>
      <c r="G389" s="282"/>
      <c r="H389" s="282"/>
      <c r="I389" s="282"/>
      <c r="J389" s="335"/>
      <c r="K389" s="282"/>
      <c r="L389" s="282"/>
      <c r="M389" s="282"/>
      <c r="N389" s="282"/>
      <c r="O389" s="281"/>
      <c r="P389" s="360" t="str">
        <f ca="1">rescore_patient</f>
        <v/>
      </c>
      <c r="Q389" s="330" t="str">
        <f ca="1">quantity</f>
        <v/>
      </c>
      <c r="R389" s="281"/>
      <c r="S389" s="282"/>
      <c r="T389" s="282"/>
      <c r="U389" s="282"/>
      <c r="V389" s="305"/>
      <c r="W389" s="305"/>
      <c r="X389" s="305"/>
      <c r="Y389" s="282"/>
      <c r="Z389" s="282" t="e" vm="1">
        <f ca="1">_xlfn.IFS(AND(ISNUMBER(SEARCH("N?m l*", CUSTOMER[[#This Row],[Service Type]], 1)), CUSTOMER[[#This Row],[Count ST]] = TRUE), CUSTOMER[[#This Row],[Quantity]], AND($Y$10:$Y389 = TRUE, COUNTIFS($H$10:$H389, CUSTOMER[[#This Row],[Booking]], $J$10:$J389, CUSTOMER[[#This Row],[Order Date]], $F$10:$F389, "&lt;&gt;"&amp;"N?m l*")=1), 1, TRUE,  "")</f>
        <v>#NAME?</v>
      </c>
      <c r="AA389" s="282" t="b">
        <f t="shared" ca="1" si="6"/>
        <v>0</v>
      </c>
      <c r="AB389" s="305"/>
    </row>
    <row r="390" spans="1:28" x14ac:dyDescent="0.25">
      <c r="A390" s="281" t="str">
        <f ca="1">no.</f>
        <v/>
      </c>
      <c r="B390" s="281"/>
      <c r="C390" s="282"/>
      <c r="D390" s="282"/>
      <c r="E390" s="282" t="str">
        <f ca="1">position</f>
        <v/>
      </c>
      <c r="F390" s="282"/>
      <c r="G390" s="282"/>
      <c r="H390" s="282"/>
      <c r="I390" s="282"/>
      <c r="J390" s="335"/>
      <c r="K390" s="282"/>
      <c r="L390" s="282"/>
      <c r="M390" s="282"/>
      <c r="N390" s="282"/>
      <c r="O390" s="281"/>
      <c r="P390" s="360" t="str">
        <f ca="1">rescore_patient</f>
        <v/>
      </c>
      <c r="Q390" s="330" t="str">
        <f ca="1">quantity</f>
        <v/>
      </c>
      <c r="R390" s="281"/>
      <c r="S390" s="282"/>
      <c r="T390" s="282"/>
      <c r="U390" s="282"/>
      <c r="V390" s="305"/>
      <c r="W390" s="305"/>
      <c r="X390" s="305"/>
      <c r="Y390" s="282"/>
      <c r="Z390" s="282" t="e" vm="1">
        <f ca="1">_xlfn.IFS(AND(ISNUMBER(SEARCH("N?m l*", CUSTOMER[[#This Row],[Service Type]], 1)), CUSTOMER[[#This Row],[Count ST]] = TRUE), CUSTOMER[[#This Row],[Quantity]], AND($Y$10:$Y390 = TRUE, COUNTIFS($H$10:$H390, CUSTOMER[[#This Row],[Booking]], $J$10:$J390, CUSTOMER[[#This Row],[Order Date]], $F$10:$F390, "&lt;&gt;"&amp;"N?m l*")=1), 1, TRUE,  "")</f>
        <v>#NAME?</v>
      </c>
      <c r="AA390" s="282" t="b">
        <f t="shared" ca="1" si="6"/>
        <v>0</v>
      </c>
      <c r="AB390" s="305"/>
    </row>
    <row r="391" spans="1:28" x14ac:dyDescent="0.25">
      <c r="A391" s="281" t="str">
        <f ca="1">no.</f>
        <v/>
      </c>
      <c r="B391" s="281"/>
      <c r="C391" s="282"/>
      <c r="D391" s="282"/>
      <c r="E391" s="282" t="str">
        <f ca="1">position</f>
        <v/>
      </c>
      <c r="F391" s="282"/>
      <c r="G391" s="282"/>
      <c r="H391" s="282"/>
      <c r="I391" s="282"/>
      <c r="J391" s="335"/>
      <c r="K391" s="282"/>
      <c r="L391" s="282"/>
      <c r="M391" s="282"/>
      <c r="N391" s="282"/>
      <c r="O391" s="281"/>
      <c r="P391" s="360" t="str">
        <f ca="1">rescore_patient</f>
        <v/>
      </c>
      <c r="Q391" s="330" t="str">
        <f ca="1">quantity</f>
        <v/>
      </c>
      <c r="R391" s="281"/>
      <c r="S391" s="282"/>
      <c r="T391" s="282"/>
      <c r="U391" s="282"/>
      <c r="V391" s="305"/>
      <c r="W391" s="305"/>
      <c r="X391" s="305"/>
      <c r="Y391" s="282"/>
      <c r="Z391" s="282" t="e" vm="1">
        <f ca="1">_xlfn.IFS(AND(ISNUMBER(SEARCH("N?m l*", CUSTOMER[[#This Row],[Service Type]], 1)), CUSTOMER[[#This Row],[Count ST]] = TRUE), CUSTOMER[[#This Row],[Quantity]], AND($Y$10:$Y391 = TRUE, COUNTIFS($H$10:$H391, CUSTOMER[[#This Row],[Booking]], $J$10:$J391, CUSTOMER[[#This Row],[Order Date]], $F$10:$F391, "&lt;&gt;"&amp;"N?m l*")=1), 1, TRUE,  "")</f>
        <v>#NAME?</v>
      </c>
      <c r="AA391" s="282" t="b">
        <f t="shared" ca="1" si="6"/>
        <v>0</v>
      </c>
      <c r="AB391" s="305"/>
    </row>
    <row r="392" spans="1:28" x14ac:dyDescent="0.25">
      <c r="A392" s="281" t="str">
        <f ca="1">no.</f>
        <v/>
      </c>
      <c r="B392" s="281"/>
      <c r="C392" s="282"/>
      <c r="D392" s="282"/>
      <c r="E392" s="282" t="str">
        <f ca="1">position</f>
        <v/>
      </c>
      <c r="F392" s="282"/>
      <c r="G392" s="282"/>
      <c r="H392" s="282"/>
      <c r="I392" s="282"/>
      <c r="J392" s="335"/>
      <c r="K392" s="282"/>
      <c r="L392" s="282"/>
      <c r="M392" s="282"/>
      <c r="N392" s="282"/>
      <c r="O392" s="281"/>
      <c r="P392" s="360" t="str">
        <f ca="1">rescore_patient</f>
        <v/>
      </c>
      <c r="Q392" s="330" t="str">
        <f ca="1">quantity</f>
        <v/>
      </c>
      <c r="R392" s="281"/>
      <c r="S392" s="282"/>
      <c r="T392" s="282"/>
      <c r="U392" s="282"/>
      <c r="V392" s="305"/>
      <c r="W392" s="305"/>
      <c r="X392" s="305"/>
      <c r="Y392" s="282"/>
      <c r="Z392" s="282" t="e" vm="1">
        <f ca="1">_xlfn.IFS(AND(ISNUMBER(SEARCH("N?m l*", CUSTOMER[[#This Row],[Service Type]], 1)), CUSTOMER[[#This Row],[Count ST]] = TRUE), CUSTOMER[[#This Row],[Quantity]], AND($Y$10:$Y392 = TRUE, COUNTIFS($H$10:$H392, CUSTOMER[[#This Row],[Booking]], $J$10:$J392, CUSTOMER[[#This Row],[Order Date]], $F$10:$F392, "&lt;&gt;"&amp;"N?m l*")=1), 1, TRUE,  "")</f>
        <v>#NAME?</v>
      </c>
      <c r="AA392" s="282" t="b">
        <f t="shared" ca="1" si="6"/>
        <v>0</v>
      </c>
      <c r="AB392" s="305"/>
    </row>
    <row r="393" spans="1:28" x14ac:dyDescent="0.25">
      <c r="A393" s="281" t="str">
        <f ca="1">no.</f>
        <v/>
      </c>
      <c r="B393" s="281"/>
      <c r="C393" s="282"/>
      <c r="D393" s="282"/>
      <c r="E393" s="282" t="str">
        <f ca="1">position</f>
        <v/>
      </c>
      <c r="F393" s="282"/>
      <c r="G393" s="282"/>
      <c r="H393" s="282"/>
      <c r="I393" s="282"/>
      <c r="J393" s="335"/>
      <c r="K393" s="282"/>
      <c r="L393" s="282"/>
      <c r="M393" s="282"/>
      <c r="N393" s="282"/>
      <c r="O393" s="281"/>
      <c r="P393" s="360" t="str">
        <f ca="1">rescore_patient</f>
        <v/>
      </c>
      <c r="Q393" s="330" t="str">
        <f ca="1">quantity</f>
        <v/>
      </c>
      <c r="R393" s="281"/>
      <c r="S393" s="282"/>
      <c r="T393" s="282"/>
      <c r="U393" s="282"/>
      <c r="V393" s="305"/>
      <c r="W393" s="305"/>
      <c r="X393" s="305"/>
      <c r="Y393" s="282"/>
      <c r="Z393" s="282" t="e" vm="1">
        <f ca="1">_xlfn.IFS(AND(ISNUMBER(SEARCH("N?m l*", CUSTOMER[[#This Row],[Service Type]], 1)), CUSTOMER[[#This Row],[Count ST]] = TRUE), CUSTOMER[[#This Row],[Quantity]], AND($Y$10:$Y393 = TRUE, COUNTIFS($H$10:$H393, CUSTOMER[[#This Row],[Booking]], $J$10:$J393, CUSTOMER[[#This Row],[Order Date]], $F$10:$F393, "&lt;&gt;"&amp;"N?m l*")=1), 1, TRUE,  "")</f>
        <v>#NAME?</v>
      </c>
      <c r="AA393" s="282" t="b">
        <f t="shared" ca="1" si="6"/>
        <v>0</v>
      </c>
      <c r="AB393" s="305"/>
    </row>
    <row r="394" spans="1:28" x14ac:dyDescent="0.25">
      <c r="A394" s="281" t="str">
        <f ca="1">no.</f>
        <v/>
      </c>
      <c r="B394" s="281"/>
      <c r="C394" s="282"/>
      <c r="D394" s="282"/>
      <c r="E394" s="282" t="str">
        <f ca="1">position</f>
        <v/>
      </c>
      <c r="F394" s="282"/>
      <c r="G394" s="282"/>
      <c r="H394" s="282"/>
      <c r="I394" s="282"/>
      <c r="J394" s="335"/>
      <c r="K394" s="282"/>
      <c r="L394" s="282"/>
      <c r="M394" s="282"/>
      <c r="N394" s="282"/>
      <c r="O394" s="281"/>
      <c r="P394" s="360" t="str">
        <f ca="1">rescore_patient</f>
        <v/>
      </c>
      <c r="Q394" s="330" t="str">
        <f ca="1">quantity</f>
        <v/>
      </c>
      <c r="R394" s="281"/>
      <c r="S394" s="282"/>
      <c r="T394" s="282"/>
      <c r="U394" s="282"/>
      <c r="V394" s="305"/>
      <c r="W394" s="305"/>
      <c r="X394" s="305"/>
      <c r="Y394" s="282"/>
      <c r="Z394" s="282" t="e" vm="1">
        <f ca="1">_xlfn.IFS(AND(ISNUMBER(SEARCH("N?m l*", CUSTOMER[[#This Row],[Service Type]], 1)), CUSTOMER[[#This Row],[Count ST]] = TRUE), CUSTOMER[[#This Row],[Quantity]], AND($Y$10:$Y394 = TRUE, COUNTIFS($H$10:$H394, CUSTOMER[[#This Row],[Booking]], $J$10:$J394, CUSTOMER[[#This Row],[Order Date]], $F$10:$F394, "&lt;&gt;"&amp;"N?m l*")=1), 1, TRUE,  "")</f>
        <v>#NAME?</v>
      </c>
      <c r="AA394" s="282" t="b">
        <f t="shared" ref="AA394:AA457" ca="1" si="7">count_svc_type</f>
        <v>0</v>
      </c>
      <c r="AB394" s="305"/>
    </row>
    <row r="395" spans="1:28" x14ac:dyDescent="0.25">
      <c r="A395" s="281" t="str">
        <f ca="1">no.</f>
        <v/>
      </c>
      <c r="B395" s="281"/>
      <c r="C395" s="282"/>
      <c r="D395" s="282"/>
      <c r="E395" s="282" t="str">
        <f ca="1">position</f>
        <v/>
      </c>
      <c r="F395" s="282"/>
      <c r="G395" s="282"/>
      <c r="H395" s="282"/>
      <c r="I395" s="282"/>
      <c r="J395" s="335"/>
      <c r="K395" s="282"/>
      <c r="L395" s="282"/>
      <c r="M395" s="282"/>
      <c r="N395" s="282"/>
      <c r="O395" s="281"/>
      <c r="P395" s="360" t="str">
        <f ca="1">rescore_patient</f>
        <v/>
      </c>
      <c r="Q395" s="330" t="str">
        <f ca="1">quantity</f>
        <v/>
      </c>
      <c r="R395" s="281"/>
      <c r="S395" s="282"/>
      <c r="T395" s="282"/>
      <c r="U395" s="282"/>
      <c r="V395" s="305"/>
      <c r="W395" s="305"/>
      <c r="X395" s="305"/>
      <c r="Y395" s="282"/>
      <c r="Z395" s="282" t="e" vm="1">
        <f ca="1">_xlfn.IFS(AND(ISNUMBER(SEARCH("N?m l*", CUSTOMER[[#This Row],[Service Type]], 1)), CUSTOMER[[#This Row],[Count ST]] = TRUE), CUSTOMER[[#This Row],[Quantity]], AND($Y$10:$Y395 = TRUE, COUNTIFS($H$10:$H395, CUSTOMER[[#This Row],[Booking]], $J$10:$J395, CUSTOMER[[#This Row],[Order Date]], $F$10:$F395, "&lt;&gt;"&amp;"N?m l*")=1), 1, TRUE,  "")</f>
        <v>#NAME?</v>
      </c>
      <c r="AA395" s="282" t="b">
        <f t="shared" ca="1" si="7"/>
        <v>0</v>
      </c>
      <c r="AB395" s="305"/>
    </row>
    <row r="396" spans="1:28" x14ac:dyDescent="0.25">
      <c r="A396" s="281" t="str">
        <f ca="1">no.</f>
        <v/>
      </c>
      <c r="B396" s="281"/>
      <c r="C396" s="282"/>
      <c r="D396" s="282"/>
      <c r="E396" s="282" t="str">
        <f ca="1">position</f>
        <v/>
      </c>
      <c r="F396" s="282"/>
      <c r="G396" s="282"/>
      <c r="H396" s="282"/>
      <c r="I396" s="282"/>
      <c r="J396" s="335"/>
      <c r="K396" s="282"/>
      <c r="L396" s="282"/>
      <c r="M396" s="282"/>
      <c r="N396" s="282"/>
      <c r="O396" s="281"/>
      <c r="P396" s="360" t="str">
        <f ca="1">rescore_patient</f>
        <v/>
      </c>
      <c r="Q396" s="330" t="str">
        <f ca="1">quantity</f>
        <v/>
      </c>
      <c r="R396" s="281"/>
      <c r="S396" s="282"/>
      <c r="T396" s="282"/>
      <c r="U396" s="282"/>
      <c r="V396" s="305"/>
      <c r="W396" s="305"/>
      <c r="X396" s="305"/>
      <c r="Y396" s="282"/>
      <c r="Z396" s="282" t="e" vm="1">
        <f ca="1">_xlfn.IFS(AND(ISNUMBER(SEARCH("N?m l*", CUSTOMER[[#This Row],[Service Type]], 1)), CUSTOMER[[#This Row],[Count ST]] = TRUE), CUSTOMER[[#This Row],[Quantity]], AND($Y$10:$Y396 = TRUE, COUNTIFS($H$10:$H396, CUSTOMER[[#This Row],[Booking]], $J$10:$J396, CUSTOMER[[#This Row],[Order Date]], $F$10:$F396, "&lt;&gt;"&amp;"N?m l*")=1), 1, TRUE,  "")</f>
        <v>#NAME?</v>
      </c>
      <c r="AA396" s="282" t="b">
        <f t="shared" ca="1" si="7"/>
        <v>0</v>
      </c>
      <c r="AB396" s="305"/>
    </row>
    <row r="397" spans="1:28" x14ac:dyDescent="0.25">
      <c r="A397" s="281" t="str">
        <f ca="1">no.</f>
        <v/>
      </c>
      <c r="B397" s="281"/>
      <c r="C397" s="282"/>
      <c r="D397" s="282"/>
      <c r="E397" s="282" t="str">
        <f ca="1">position</f>
        <v/>
      </c>
      <c r="F397" s="282"/>
      <c r="G397" s="282"/>
      <c r="H397" s="282"/>
      <c r="I397" s="282"/>
      <c r="J397" s="335"/>
      <c r="K397" s="282"/>
      <c r="L397" s="282"/>
      <c r="M397" s="282"/>
      <c r="N397" s="282"/>
      <c r="O397" s="281"/>
      <c r="P397" s="360" t="str">
        <f ca="1">rescore_patient</f>
        <v/>
      </c>
      <c r="Q397" s="330" t="str">
        <f ca="1">quantity</f>
        <v/>
      </c>
      <c r="R397" s="281"/>
      <c r="S397" s="282"/>
      <c r="T397" s="282"/>
      <c r="U397" s="282"/>
      <c r="V397" s="305"/>
      <c r="W397" s="305"/>
      <c r="X397" s="305"/>
      <c r="Y397" s="282"/>
      <c r="Z397" s="282" t="e" vm="1">
        <f ca="1">_xlfn.IFS(AND(ISNUMBER(SEARCH("N?m l*", CUSTOMER[[#This Row],[Service Type]], 1)), CUSTOMER[[#This Row],[Count ST]] = TRUE), CUSTOMER[[#This Row],[Quantity]], AND($Y$10:$Y397 = TRUE, COUNTIFS($H$10:$H397, CUSTOMER[[#This Row],[Booking]], $J$10:$J397, CUSTOMER[[#This Row],[Order Date]], $F$10:$F397, "&lt;&gt;"&amp;"N?m l*")=1), 1, TRUE,  "")</f>
        <v>#NAME?</v>
      </c>
      <c r="AA397" s="282" t="b">
        <f t="shared" ca="1" si="7"/>
        <v>0</v>
      </c>
      <c r="AB397" s="305"/>
    </row>
    <row r="398" spans="1:28" x14ac:dyDescent="0.25">
      <c r="A398" s="281" t="str">
        <f ca="1">no.</f>
        <v/>
      </c>
      <c r="B398" s="281"/>
      <c r="C398" s="282"/>
      <c r="D398" s="282"/>
      <c r="E398" s="282" t="str">
        <f ca="1">position</f>
        <v/>
      </c>
      <c r="F398" s="282"/>
      <c r="G398" s="282"/>
      <c r="H398" s="282"/>
      <c r="I398" s="282"/>
      <c r="J398" s="335"/>
      <c r="K398" s="282"/>
      <c r="L398" s="282"/>
      <c r="M398" s="282"/>
      <c r="N398" s="282"/>
      <c r="O398" s="281"/>
      <c r="P398" s="360" t="str">
        <f ca="1">rescore_patient</f>
        <v/>
      </c>
      <c r="Q398" s="330" t="str">
        <f ca="1">quantity</f>
        <v/>
      </c>
      <c r="R398" s="281"/>
      <c r="S398" s="282"/>
      <c r="T398" s="282"/>
      <c r="U398" s="282"/>
      <c r="V398" s="305"/>
      <c r="W398" s="305"/>
      <c r="X398" s="305"/>
      <c r="Y398" s="282"/>
      <c r="Z398" s="282" t="e" vm="1">
        <f ca="1">_xlfn.IFS(AND(ISNUMBER(SEARCH("N?m l*", CUSTOMER[[#This Row],[Service Type]], 1)), CUSTOMER[[#This Row],[Count ST]] = TRUE), CUSTOMER[[#This Row],[Quantity]], AND($Y$10:$Y398 = TRUE, COUNTIFS($H$10:$H398, CUSTOMER[[#This Row],[Booking]], $J$10:$J398, CUSTOMER[[#This Row],[Order Date]], $F$10:$F398, "&lt;&gt;"&amp;"N?m l*")=1), 1, TRUE,  "")</f>
        <v>#NAME?</v>
      </c>
      <c r="AA398" s="282" t="b">
        <f t="shared" ca="1" si="7"/>
        <v>0</v>
      </c>
      <c r="AB398" s="305"/>
    </row>
    <row r="399" spans="1:28" x14ac:dyDescent="0.25">
      <c r="A399" s="281" t="str">
        <f ca="1">no.</f>
        <v/>
      </c>
      <c r="B399" s="281"/>
      <c r="C399" s="282"/>
      <c r="D399" s="282"/>
      <c r="E399" s="282" t="str">
        <f ca="1">position</f>
        <v/>
      </c>
      <c r="F399" s="282"/>
      <c r="G399" s="282"/>
      <c r="H399" s="282"/>
      <c r="I399" s="282"/>
      <c r="J399" s="335"/>
      <c r="K399" s="282"/>
      <c r="L399" s="282"/>
      <c r="M399" s="282"/>
      <c r="N399" s="282"/>
      <c r="O399" s="281"/>
      <c r="P399" s="360" t="str">
        <f ca="1">rescore_patient</f>
        <v/>
      </c>
      <c r="Q399" s="330" t="str">
        <f ca="1">quantity</f>
        <v/>
      </c>
      <c r="R399" s="281"/>
      <c r="S399" s="282"/>
      <c r="T399" s="282"/>
      <c r="U399" s="282"/>
      <c r="V399" s="305"/>
      <c r="W399" s="305"/>
      <c r="X399" s="305"/>
      <c r="Y399" s="282"/>
      <c r="Z399" s="282" t="e" vm="1">
        <f ca="1">_xlfn.IFS(AND(ISNUMBER(SEARCH("N?m l*", CUSTOMER[[#This Row],[Service Type]], 1)), CUSTOMER[[#This Row],[Count ST]] = TRUE), CUSTOMER[[#This Row],[Quantity]], AND($Y$10:$Y399 = TRUE, COUNTIFS($H$10:$H399, CUSTOMER[[#This Row],[Booking]], $J$10:$J399, CUSTOMER[[#This Row],[Order Date]], $F$10:$F399, "&lt;&gt;"&amp;"N?m l*")=1), 1, TRUE,  "")</f>
        <v>#NAME?</v>
      </c>
      <c r="AA399" s="282" t="b">
        <f t="shared" ca="1" si="7"/>
        <v>0</v>
      </c>
      <c r="AB399" s="305"/>
    </row>
    <row r="400" spans="1:28" x14ac:dyDescent="0.25">
      <c r="A400" s="281" t="str">
        <f ca="1">no.</f>
        <v/>
      </c>
      <c r="B400" s="281"/>
      <c r="C400" s="282"/>
      <c r="D400" s="282"/>
      <c r="E400" s="282" t="str">
        <f ca="1">position</f>
        <v/>
      </c>
      <c r="F400" s="282"/>
      <c r="G400" s="282"/>
      <c r="H400" s="282"/>
      <c r="I400" s="282"/>
      <c r="J400" s="335"/>
      <c r="K400" s="282"/>
      <c r="L400" s="282"/>
      <c r="M400" s="282"/>
      <c r="N400" s="282"/>
      <c r="O400" s="281"/>
      <c r="P400" s="360" t="str">
        <f ca="1">rescore_patient</f>
        <v/>
      </c>
      <c r="Q400" s="330" t="str">
        <f ca="1">quantity</f>
        <v/>
      </c>
      <c r="R400" s="281"/>
      <c r="S400" s="282"/>
      <c r="T400" s="282"/>
      <c r="U400" s="282"/>
      <c r="V400" s="305"/>
      <c r="W400" s="305"/>
      <c r="X400" s="305"/>
      <c r="Y400" s="282"/>
      <c r="Z400" s="282" t="e" vm="1">
        <f ca="1">_xlfn.IFS(AND(ISNUMBER(SEARCH("N?m l*", CUSTOMER[[#This Row],[Service Type]], 1)), CUSTOMER[[#This Row],[Count ST]] = TRUE), CUSTOMER[[#This Row],[Quantity]], AND($Y$10:$Y400 = TRUE, COUNTIFS($H$10:$H400, CUSTOMER[[#This Row],[Booking]], $J$10:$J400, CUSTOMER[[#This Row],[Order Date]], $F$10:$F400, "&lt;&gt;"&amp;"N?m l*")=1), 1, TRUE,  "")</f>
        <v>#NAME?</v>
      </c>
      <c r="AA400" s="282" t="b">
        <f t="shared" ca="1" si="7"/>
        <v>0</v>
      </c>
      <c r="AB400" s="305"/>
    </row>
    <row r="401" spans="1:28" x14ac:dyDescent="0.25">
      <c r="A401" s="281" t="str">
        <f ca="1">no.</f>
        <v/>
      </c>
      <c r="B401" s="281"/>
      <c r="C401" s="282"/>
      <c r="D401" s="282"/>
      <c r="E401" s="282" t="str">
        <f ca="1">position</f>
        <v/>
      </c>
      <c r="F401" s="282"/>
      <c r="G401" s="282"/>
      <c r="H401" s="282"/>
      <c r="I401" s="282"/>
      <c r="J401" s="335"/>
      <c r="K401" s="282"/>
      <c r="L401" s="282"/>
      <c r="M401" s="282"/>
      <c r="N401" s="282"/>
      <c r="O401" s="281"/>
      <c r="P401" s="360" t="str">
        <f ca="1">rescore_patient</f>
        <v/>
      </c>
      <c r="Q401" s="330" t="str">
        <f ca="1">quantity</f>
        <v/>
      </c>
      <c r="R401" s="281"/>
      <c r="S401" s="282"/>
      <c r="T401" s="282"/>
      <c r="U401" s="282"/>
      <c r="V401" s="305"/>
      <c r="W401" s="305"/>
      <c r="X401" s="305"/>
      <c r="Y401" s="282"/>
      <c r="Z401" s="282" t="e" vm="1">
        <f ca="1">_xlfn.IFS(AND(ISNUMBER(SEARCH("N?m l*", CUSTOMER[[#This Row],[Service Type]], 1)), CUSTOMER[[#This Row],[Count ST]] = TRUE), CUSTOMER[[#This Row],[Quantity]], AND($Y$10:$Y401 = TRUE, COUNTIFS($H$10:$H401, CUSTOMER[[#This Row],[Booking]], $J$10:$J401, CUSTOMER[[#This Row],[Order Date]], $F$10:$F401, "&lt;&gt;"&amp;"N?m l*")=1), 1, TRUE,  "")</f>
        <v>#NAME?</v>
      </c>
      <c r="AA401" s="282" t="b">
        <f t="shared" ca="1" si="7"/>
        <v>0</v>
      </c>
      <c r="AB401" s="305"/>
    </row>
    <row r="402" spans="1:28" x14ac:dyDescent="0.25">
      <c r="A402" s="281" t="str">
        <f ca="1">no.</f>
        <v/>
      </c>
      <c r="B402" s="281"/>
      <c r="C402" s="282"/>
      <c r="D402" s="282"/>
      <c r="E402" s="282" t="str">
        <f ca="1">position</f>
        <v/>
      </c>
      <c r="F402" s="282"/>
      <c r="G402" s="282"/>
      <c r="H402" s="282"/>
      <c r="I402" s="282"/>
      <c r="J402" s="335"/>
      <c r="K402" s="282"/>
      <c r="L402" s="282"/>
      <c r="M402" s="282"/>
      <c r="N402" s="282"/>
      <c r="O402" s="281"/>
      <c r="P402" s="360" t="str">
        <f ca="1">rescore_patient</f>
        <v/>
      </c>
      <c r="Q402" s="330" t="str">
        <f ca="1">quantity</f>
        <v/>
      </c>
      <c r="R402" s="281"/>
      <c r="S402" s="282"/>
      <c r="T402" s="282"/>
      <c r="U402" s="282"/>
      <c r="V402" s="305"/>
      <c r="W402" s="305"/>
      <c r="X402" s="305"/>
      <c r="Y402" s="282"/>
      <c r="Z402" s="282" t="e" vm="1">
        <f ca="1">_xlfn.IFS(AND(ISNUMBER(SEARCH("N?m l*", CUSTOMER[[#This Row],[Service Type]], 1)), CUSTOMER[[#This Row],[Count ST]] = TRUE), CUSTOMER[[#This Row],[Quantity]], AND($Y$10:$Y402 = TRUE, COUNTIFS($H$10:$H402, CUSTOMER[[#This Row],[Booking]], $J$10:$J402, CUSTOMER[[#This Row],[Order Date]], $F$10:$F402, "&lt;&gt;"&amp;"N?m l*")=1), 1, TRUE,  "")</f>
        <v>#NAME?</v>
      </c>
      <c r="AA402" s="282" t="b">
        <f t="shared" ca="1" si="7"/>
        <v>0</v>
      </c>
      <c r="AB402" s="305"/>
    </row>
    <row r="403" spans="1:28" x14ac:dyDescent="0.25">
      <c r="A403" s="281" t="str">
        <f ca="1">no.</f>
        <v/>
      </c>
      <c r="B403" s="281"/>
      <c r="C403" s="282"/>
      <c r="D403" s="282"/>
      <c r="E403" s="282" t="str">
        <f ca="1">position</f>
        <v/>
      </c>
      <c r="F403" s="282"/>
      <c r="G403" s="282"/>
      <c r="H403" s="282"/>
      <c r="I403" s="282"/>
      <c r="J403" s="335"/>
      <c r="K403" s="282"/>
      <c r="L403" s="282"/>
      <c r="M403" s="282"/>
      <c r="N403" s="282"/>
      <c r="O403" s="281"/>
      <c r="P403" s="360" t="str">
        <f ca="1">rescore_patient</f>
        <v/>
      </c>
      <c r="Q403" s="330" t="str">
        <f ca="1">quantity</f>
        <v/>
      </c>
      <c r="R403" s="281"/>
      <c r="S403" s="282"/>
      <c r="T403" s="282"/>
      <c r="U403" s="282"/>
      <c r="V403" s="305"/>
      <c r="W403" s="305"/>
      <c r="X403" s="305"/>
      <c r="Y403" s="282"/>
      <c r="Z403" s="282" t="e" vm="1">
        <f ca="1">_xlfn.IFS(AND(ISNUMBER(SEARCH("N?m l*", CUSTOMER[[#This Row],[Service Type]], 1)), CUSTOMER[[#This Row],[Count ST]] = TRUE), CUSTOMER[[#This Row],[Quantity]], AND($Y$10:$Y403 = TRUE, COUNTIFS($H$10:$H403, CUSTOMER[[#This Row],[Booking]], $J$10:$J403, CUSTOMER[[#This Row],[Order Date]], $F$10:$F403, "&lt;&gt;"&amp;"N?m l*")=1), 1, TRUE,  "")</f>
        <v>#NAME?</v>
      </c>
      <c r="AA403" s="282" t="b">
        <f t="shared" ca="1" si="7"/>
        <v>0</v>
      </c>
      <c r="AB403" s="305"/>
    </row>
    <row r="404" spans="1:28" x14ac:dyDescent="0.25">
      <c r="A404" s="281" t="str">
        <f ca="1">no.</f>
        <v/>
      </c>
      <c r="B404" s="281"/>
      <c r="C404" s="282"/>
      <c r="D404" s="282"/>
      <c r="E404" s="282" t="str">
        <f ca="1">position</f>
        <v/>
      </c>
      <c r="F404" s="282"/>
      <c r="G404" s="282"/>
      <c r="H404" s="282"/>
      <c r="I404" s="282"/>
      <c r="J404" s="335"/>
      <c r="K404" s="282"/>
      <c r="L404" s="282"/>
      <c r="M404" s="282"/>
      <c r="N404" s="282"/>
      <c r="O404" s="281"/>
      <c r="P404" s="360" t="str">
        <f ca="1">rescore_patient</f>
        <v/>
      </c>
      <c r="Q404" s="330" t="str">
        <f ca="1">quantity</f>
        <v/>
      </c>
      <c r="R404" s="281"/>
      <c r="S404" s="282"/>
      <c r="T404" s="282"/>
      <c r="U404" s="282"/>
      <c r="V404" s="305"/>
      <c r="W404" s="305"/>
      <c r="X404" s="305"/>
      <c r="Y404" s="282"/>
      <c r="Z404" s="282" t="e" vm="1">
        <f ca="1">_xlfn.IFS(AND(ISNUMBER(SEARCH("N?m l*", CUSTOMER[[#This Row],[Service Type]], 1)), CUSTOMER[[#This Row],[Count ST]] = TRUE), CUSTOMER[[#This Row],[Quantity]], AND($Y$10:$Y404 = TRUE, COUNTIFS($H$10:$H404, CUSTOMER[[#This Row],[Booking]], $J$10:$J404, CUSTOMER[[#This Row],[Order Date]], $F$10:$F404, "&lt;&gt;"&amp;"N?m l*")=1), 1, TRUE,  "")</f>
        <v>#NAME?</v>
      </c>
      <c r="AA404" s="282" t="b">
        <f t="shared" ca="1" si="7"/>
        <v>0</v>
      </c>
      <c r="AB404" s="305"/>
    </row>
    <row r="405" spans="1:28" x14ac:dyDescent="0.25">
      <c r="A405" s="281" t="str">
        <f ca="1">no.</f>
        <v/>
      </c>
      <c r="B405" s="281"/>
      <c r="C405" s="282"/>
      <c r="D405" s="282"/>
      <c r="E405" s="282" t="str">
        <f ca="1">position</f>
        <v/>
      </c>
      <c r="F405" s="282"/>
      <c r="G405" s="282"/>
      <c r="H405" s="282"/>
      <c r="I405" s="282"/>
      <c r="J405" s="335"/>
      <c r="K405" s="282"/>
      <c r="L405" s="282"/>
      <c r="M405" s="282"/>
      <c r="N405" s="282"/>
      <c r="O405" s="281"/>
      <c r="P405" s="360" t="str">
        <f ca="1">rescore_patient</f>
        <v/>
      </c>
      <c r="Q405" s="330" t="str">
        <f ca="1">quantity</f>
        <v/>
      </c>
      <c r="R405" s="281"/>
      <c r="S405" s="282"/>
      <c r="T405" s="282"/>
      <c r="U405" s="282"/>
      <c r="V405" s="305"/>
      <c r="W405" s="305"/>
      <c r="X405" s="305"/>
      <c r="Y405" s="282"/>
      <c r="Z405" s="282" t="e" vm="1">
        <f ca="1">_xlfn.IFS(AND(ISNUMBER(SEARCH("N?m l*", CUSTOMER[[#This Row],[Service Type]], 1)), CUSTOMER[[#This Row],[Count ST]] = TRUE), CUSTOMER[[#This Row],[Quantity]], AND($Y$10:$Y405 = TRUE, COUNTIFS($H$10:$H405, CUSTOMER[[#This Row],[Booking]], $J$10:$J405, CUSTOMER[[#This Row],[Order Date]], $F$10:$F405, "&lt;&gt;"&amp;"N?m l*")=1), 1, TRUE,  "")</f>
        <v>#NAME?</v>
      </c>
      <c r="AA405" s="282" t="b">
        <f t="shared" ca="1" si="7"/>
        <v>0</v>
      </c>
      <c r="AB405" s="305"/>
    </row>
    <row r="406" spans="1:28" x14ac:dyDescent="0.25">
      <c r="A406" s="281" t="str">
        <f ca="1">no.</f>
        <v/>
      </c>
      <c r="B406" s="281"/>
      <c r="C406" s="282"/>
      <c r="D406" s="282"/>
      <c r="E406" s="282" t="str">
        <f ca="1">position</f>
        <v/>
      </c>
      <c r="F406" s="282"/>
      <c r="G406" s="282"/>
      <c r="H406" s="282"/>
      <c r="I406" s="282"/>
      <c r="J406" s="335"/>
      <c r="K406" s="282"/>
      <c r="L406" s="282"/>
      <c r="M406" s="282"/>
      <c r="N406" s="282"/>
      <c r="O406" s="281"/>
      <c r="P406" s="360" t="str">
        <f ca="1">rescore_patient</f>
        <v/>
      </c>
      <c r="Q406" s="330" t="str">
        <f ca="1">quantity</f>
        <v/>
      </c>
      <c r="R406" s="281"/>
      <c r="S406" s="282"/>
      <c r="T406" s="282"/>
      <c r="U406" s="282"/>
      <c r="V406" s="305"/>
      <c r="W406" s="305"/>
      <c r="X406" s="305"/>
      <c r="Y406" s="282"/>
      <c r="Z406" s="282" t="e" vm="1">
        <f ca="1">_xlfn.IFS(AND(ISNUMBER(SEARCH("N?m l*", CUSTOMER[[#This Row],[Service Type]], 1)), CUSTOMER[[#This Row],[Count ST]] = TRUE), CUSTOMER[[#This Row],[Quantity]], AND($Y$10:$Y406 = TRUE, COUNTIFS($H$10:$H406, CUSTOMER[[#This Row],[Booking]], $J$10:$J406, CUSTOMER[[#This Row],[Order Date]], $F$10:$F406, "&lt;&gt;"&amp;"N?m l*")=1), 1, TRUE,  "")</f>
        <v>#NAME?</v>
      </c>
      <c r="AA406" s="282" t="b">
        <f t="shared" ca="1" si="7"/>
        <v>0</v>
      </c>
      <c r="AB406" s="305"/>
    </row>
    <row r="407" spans="1:28" x14ac:dyDescent="0.25">
      <c r="A407" s="281" t="str">
        <f ca="1">no.</f>
        <v/>
      </c>
      <c r="B407" s="281"/>
      <c r="C407" s="282"/>
      <c r="D407" s="282"/>
      <c r="E407" s="282" t="str">
        <f ca="1">position</f>
        <v/>
      </c>
      <c r="F407" s="282"/>
      <c r="G407" s="282"/>
      <c r="H407" s="282"/>
      <c r="I407" s="282"/>
      <c r="J407" s="335"/>
      <c r="K407" s="282"/>
      <c r="L407" s="282"/>
      <c r="M407" s="282"/>
      <c r="N407" s="282"/>
      <c r="O407" s="281"/>
      <c r="P407" s="360" t="str">
        <f ca="1">rescore_patient</f>
        <v/>
      </c>
      <c r="Q407" s="330" t="str">
        <f ca="1">quantity</f>
        <v/>
      </c>
      <c r="R407" s="281"/>
      <c r="S407" s="282"/>
      <c r="T407" s="282"/>
      <c r="U407" s="282"/>
      <c r="V407" s="305"/>
      <c r="W407" s="305"/>
      <c r="X407" s="305"/>
      <c r="Y407" s="282"/>
      <c r="Z407" s="282" t="e" vm="1">
        <f ca="1">_xlfn.IFS(AND(ISNUMBER(SEARCH("N?m l*", CUSTOMER[[#This Row],[Service Type]], 1)), CUSTOMER[[#This Row],[Count ST]] = TRUE), CUSTOMER[[#This Row],[Quantity]], AND($Y$10:$Y407 = TRUE, COUNTIFS($H$10:$H407, CUSTOMER[[#This Row],[Booking]], $J$10:$J407, CUSTOMER[[#This Row],[Order Date]], $F$10:$F407, "&lt;&gt;"&amp;"N?m l*")=1), 1, TRUE,  "")</f>
        <v>#NAME?</v>
      </c>
      <c r="AA407" s="282" t="b">
        <f t="shared" ca="1" si="7"/>
        <v>0</v>
      </c>
      <c r="AB407" s="305"/>
    </row>
    <row r="408" spans="1:28" x14ac:dyDescent="0.25">
      <c r="A408" s="281" t="str">
        <f ca="1">no.</f>
        <v/>
      </c>
      <c r="B408" s="281"/>
      <c r="C408" s="282"/>
      <c r="D408" s="282"/>
      <c r="E408" s="282" t="str">
        <f ca="1">position</f>
        <v/>
      </c>
      <c r="F408" s="282"/>
      <c r="G408" s="282"/>
      <c r="H408" s="282"/>
      <c r="I408" s="282"/>
      <c r="J408" s="335"/>
      <c r="K408" s="282"/>
      <c r="L408" s="282"/>
      <c r="M408" s="282"/>
      <c r="N408" s="282"/>
      <c r="O408" s="281"/>
      <c r="P408" s="360" t="str">
        <f ca="1">rescore_patient</f>
        <v/>
      </c>
      <c r="Q408" s="330" t="str">
        <f ca="1">quantity</f>
        <v/>
      </c>
      <c r="R408" s="281"/>
      <c r="S408" s="282"/>
      <c r="T408" s="282"/>
      <c r="U408" s="282"/>
      <c r="V408" s="305"/>
      <c r="W408" s="305"/>
      <c r="X408" s="305"/>
      <c r="Y408" s="282"/>
      <c r="Z408" s="282" t="e" vm="1">
        <f ca="1">_xlfn.IFS(AND(ISNUMBER(SEARCH("N?m l*", CUSTOMER[[#This Row],[Service Type]], 1)), CUSTOMER[[#This Row],[Count ST]] = TRUE), CUSTOMER[[#This Row],[Quantity]], AND($Y$10:$Y408 = TRUE, COUNTIFS($H$10:$H408, CUSTOMER[[#This Row],[Booking]], $J$10:$J408, CUSTOMER[[#This Row],[Order Date]], $F$10:$F408, "&lt;&gt;"&amp;"N?m l*")=1), 1, TRUE,  "")</f>
        <v>#NAME?</v>
      </c>
      <c r="AA408" s="282" t="b">
        <f t="shared" ca="1" si="7"/>
        <v>0</v>
      </c>
      <c r="AB408" s="305"/>
    </row>
    <row r="409" spans="1:28" x14ac:dyDescent="0.25">
      <c r="A409" s="281" t="str">
        <f ca="1">no.</f>
        <v/>
      </c>
      <c r="B409" s="281"/>
      <c r="C409" s="282"/>
      <c r="D409" s="282"/>
      <c r="E409" s="282" t="str">
        <f ca="1">position</f>
        <v/>
      </c>
      <c r="F409" s="282"/>
      <c r="G409" s="282"/>
      <c r="H409" s="282"/>
      <c r="I409" s="282"/>
      <c r="J409" s="335"/>
      <c r="K409" s="282"/>
      <c r="L409" s="282"/>
      <c r="M409" s="282"/>
      <c r="N409" s="282"/>
      <c r="O409" s="281"/>
      <c r="P409" s="360" t="str">
        <f ca="1">rescore_patient</f>
        <v/>
      </c>
      <c r="Q409" s="330" t="str">
        <f ca="1">quantity</f>
        <v/>
      </c>
      <c r="R409" s="281"/>
      <c r="S409" s="282"/>
      <c r="T409" s="282"/>
      <c r="U409" s="282"/>
      <c r="V409" s="305"/>
      <c r="W409" s="305"/>
      <c r="X409" s="305"/>
      <c r="Y409" s="282"/>
      <c r="Z409" s="282" t="e" vm="1">
        <f ca="1">_xlfn.IFS(AND(ISNUMBER(SEARCH("N?m l*", CUSTOMER[[#This Row],[Service Type]], 1)), CUSTOMER[[#This Row],[Count ST]] = TRUE), CUSTOMER[[#This Row],[Quantity]], AND($Y$10:$Y409 = TRUE, COUNTIFS($H$10:$H409, CUSTOMER[[#This Row],[Booking]], $J$10:$J409, CUSTOMER[[#This Row],[Order Date]], $F$10:$F409, "&lt;&gt;"&amp;"N?m l*")=1), 1, TRUE,  "")</f>
        <v>#NAME?</v>
      </c>
      <c r="AA409" s="282" t="b">
        <f t="shared" ca="1" si="7"/>
        <v>0</v>
      </c>
      <c r="AB409" s="305"/>
    </row>
    <row r="410" spans="1:28" x14ac:dyDescent="0.25">
      <c r="A410" s="281" t="str">
        <f ca="1">no.</f>
        <v/>
      </c>
      <c r="B410" s="281"/>
      <c r="C410" s="282"/>
      <c r="D410" s="282"/>
      <c r="E410" s="282" t="str">
        <f ca="1">position</f>
        <v/>
      </c>
      <c r="F410" s="282"/>
      <c r="G410" s="282"/>
      <c r="H410" s="282"/>
      <c r="I410" s="282"/>
      <c r="J410" s="335"/>
      <c r="K410" s="282"/>
      <c r="L410" s="282"/>
      <c r="M410" s="282"/>
      <c r="N410" s="282"/>
      <c r="O410" s="281"/>
      <c r="P410" s="360" t="str">
        <f ca="1">rescore_patient</f>
        <v/>
      </c>
      <c r="Q410" s="330" t="str">
        <f ca="1">quantity</f>
        <v/>
      </c>
      <c r="R410" s="281"/>
      <c r="S410" s="282"/>
      <c r="T410" s="282"/>
      <c r="U410" s="282"/>
      <c r="V410" s="305"/>
      <c r="W410" s="305"/>
      <c r="X410" s="305"/>
      <c r="Y410" s="282"/>
      <c r="Z410" s="282" t="e" vm="1">
        <f ca="1">_xlfn.IFS(AND(ISNUMBER(SEARCH("N?m l*", CUSTOMER[[#This Row],[Service Type]], 1)), CUSTOMER[[#This Row],[Count ST]] = TRUE), CUSTOMER[[#This Row],[Quantity]], AND($Y$10:$Y410 = TRUE, COUNTIFS($H$10:$H410, CUSTOMER[[#This Row],[Booking]], $J$10:$J410, CUSTOMER[[#This Row],[Order Date]], $F$10:$F410, "&lt;&gt;"&amp;"N?m l*")=1), 1, TRUE,  "")</f>
        <v>#NAME?</v>
      </c>
      <c r="AA410" s="282" t="b">
        <f t="shared" ca="1" si="7"/>
        <v>0</v>
      </c>
      <c r="AB410" s="305"/>
    </row>
    <row r="411" spans="1:28" x14ac:dyDescent="0.25">
      <c r="A411" s="281" t="str">
        <f ca="1">no.</f>
        <v/>
      </c>
      <c r="B411" s="281"/>
      <c r="C411" s="282"/>
      <c r="D411" s="282"/>
      <c r="E411" s="282" t="str">
        <f ca="1">position</f>
        <v/>
      </c>
      <c r="F411" s="282"/>
      <c r="G411" s="282"/>
      <c r="H411" s="282"/>
      <c r="I411" s="282"/>
      <c r="J411" s="335"/>
      <c r="K411" s="282"/>
      <c r="L411" s="282"/>
      <c r="M411" s="282"/>
      <c r="N411" s="282"/>
      <c r="O411" s="281"/>
      <c r="P411" s="360" t="str">
        <f ca="1">rescore_patient</f>
        <v/>
      </c>
      <c r="Q411" s="330" t="str">
        <f ca="1">quantity</f>
        <v/>
      </c>
      <c r="R411" s="281"/>
      <c r="S411" s="282"/>
      <c r="T411" s="282"/>
      <c r="U411" s="282"/>
      <c r="V411" s="305"/>
      <c r="W411" s="305"/>
      <c r="X411" s="305"/>
      <c r="Y411" s="282"/>
      <c r="Z411" s="282" t="e" vm="1">
        <f ca="1">_xlfn.IFS(AND(ISNUMBER(SEARCH("N?m l*", CUSTOMER[[#This Row],[Service Type]], 1)), CUSTOMER[[#This Row],[Count ST]] = TRUE), CUSTOMER[[#This Row],[Quantity]], AND($Y$10:$Y411 = TRUE, COUNTIFS($H$10:$H411, CUSTOMER[[#This Row],[Booking]], $J$10:$J411, CUSTOMER[[#This Row],[Order Date]], $F$10:$F411, "&lt;&gt;"&amp;"N?m l*")=1), 1, TRUE,  "")</f>
        <v>#NAME?</v>
      </c>
      <c r="AA411" s="282" t="b">
        <f t="shared" ca="1" si="7"/>
        <v>0</v>
      </c>
      <c r="AB411" s="305"/>
    </row>
    <row r="412" spans="1:28" x14ac:dyDescent="0.25">
      <c r="A412" s="281" t="str">
        <f ca="1">no.</f>
        <v/>
      </c>
      <c r="B412" s="281"/>
      <c r="C412" s="282"/>
      <c r="D412" s="282"/>
      <c r="E412" s="282" t="str">
        <f ca="1">position</f>
        <v/>
      </c>
      <c r="F412" s="282"/>
      <c r="G412" s="282"/>
      <c r="H412" s="282"/>
      <c r="I412" s="282"/>
      <c r="J412" s="335"/>
      <c r="K412" s="282"/>
      <c r="L412" s="282"/>
      <c r="M412" s="282"/>
      <c r="N412" s="282"/>
      <c r="O412" s="281"/>
      <c r="P412" s="360" t="str">
        <f ca="1">rescore_patient</f>
        <v/>
      </c>
      <c r="Q412" s="330" t="str">
        <f ca="1">quantity</f>
        <v/>
      </c>
      <c r="R412" s="281"/>
      <c r="S412" s="282"/>
      <c r="T412" s="282"/>
      <c r="U412" s="282"/>
      <c r="V412" s="305"/>
      <c r="W412" s="305"/>
      <c r="X412" s="305"/>
      <c r="Y412" s="282"/>
      <c r="Z412" s="282" t="e" vm="1">
        <f ca="1">_xlfn.IFS(AND(ISNUMBER(SEARCH("N?m l*", CUSTOMER[[#This Row],[Service Type]], 1)), CUSTOMER[[#This Row],[Count ST]] = TRUE), CUSTOMER[[#This Row],[Quantity]], AND($Y$10:$Y412 = TRUE, COUNTIFS($H$10:$H412, CUSTOMER[[#This Row],[Booking]], $J$10:$J412, CUSTOMER[[#This Row],[Order Date]], $F$10:$F412, "&lt;&gt;"&amp;"N?m l*")=1), 1, TRUE,  "")</f>
        <v>#NAME?</v>
      </c>
      <c r="AA412" s="282" t="b">
        <f t="shared" ca="1" si="7"/>
        <v>0</v>
      </c>
      <c r="AB412" s="305"/>
    </row>
    <row r="413" spans="1:28" x14ac:dyDescent="0.25">
      <c r="A413" s="281" t="str">
        <f ca="1">no.</f>
        <v/>
      </c>
      <c r="B413" s="281"/>
      <c r="C413" s="282"/>
      <c r="D413" s="282"/>
      <c r="E413" s="282" t="str">
        <f ca="1">position</f>
        <v/>
      </c>
      <c r="F413" s="282"/>
      <c r="G413" s="282"/>
      <c r="H413" s="282"/>
      <c r="I413" s="282"/>
      <c r="J413" s="335"/>
      <c r="K413" s="282"/>
      <c r="L413" s="282"/>
      <c r="M413" s="282"/>
      <c r="N413" s="282"/>
      <c r="O413" s="281"/>
      <c r="P413" s="360" t="str">
        <f ca="1">rescore_patient</f>
        <v/>
      </c>
      <c r="Q413" s="330" t="str">
        <f ca="1">quantity</f>
        <v/>
      </c>
      <c r="R413" s="281"/>
      <c r="S413" s="282"/>
      <c r="T413" s="282"/>
      <c r="U413" s="282"/>
      <c r="V413" s="305"/>
      <c r="W413" s="305"/>
      <c r="X413" s="305"/>
      <c r="Y413" s="282"/>
      <c r="Z413" s="282" t="e" vm="1">
        <f ca="1">_xlfn.IFS(AND(ISNUMBER(SEARCH("N?m l*", CUSTOMER[[#This Row],[Service Type]], 1)), CUSTOMER[[#This Row],[Count ST]] = TRUE), CUSTOMER[[#This Row],[Quantity]], AND($Y$10:$Y413 = TRUE, COUNTIFS($H$10:$H413, CUSTOMER[[#This Row],[Booking]], $J$10:$J413, CUSTOMER[[#This Row],[Order Date]], $F$10:$F413, "&lt;&gt;"&amp;"N?m l*")=1), 1, TRUE,  "")</f>
        <v>#NAME?</v>
      </c>
      <c r="AA413" s="282" t="b">
        <f t="shared" ca="1" si="7"/>
        <v>0</v>
      </c>
      <c r="AB413" s="305"/>
    </row>
    <row r="414" spans="1:28" x14ac:dyDescent="0.25">
      <c r="A414" s="281" t="str">
        <f ca="1">no.</f>
        <v/>
      </c>
      <c r="B414" s="281"/>
      <c r="C414" s="282"/>
      <c r="D414" s="282"/>
      <c r="E414" s="282" t="str">
        <f ca="1">position</f>
        <v/>
      </c>
      <c r="F414" s="282"/>
      <c r="G414" s="282"/>
      <c r="H414" s="282"/>
      <c r="I414" s="282"/>
      <c r="J414" s="335"/>
      <c r="K414" s="282"/>
      <c r="L414" s="282"/>
      <c r="M414" s="282"/>
      <c r="N414" s="282"/>
      <c r="O414" s="281"/>
      <c r="P414" s="360" t="str">
        <f ca="1">rescore_patient</f>
        <v/>
      </c>
      <c r="Q414" s="330" t="str">
        <f ca="1">quantity</f>
        <v/>
      </c>
      <c r="R414" s="281"/>
      <c r="S414" s="282"/>
      <c r="T414" s="282"/>
      <c r="U414" s="282"/>
      <c r="V414" s="305"/>
      <c r="W414" s="305"/>
      <c r="X414" s="305"/>
      <c r="Y414" s="282"/>
      <c r="Z414" s="282" t="e" vm="1">
        <f ca="1">_xlfn.IFS(AND(ISNUMBER(SEARCH("N?m l*", CUSTOMER[[#This Row],[Service Type]], 1)), CUSTOMER[[#This Row],[Count ST]] = TRUE), CUSTOMER[[#This Row],[Quantity]], AND($Y$10:$Y414 = TRUE, COUNTIFS($H$10:$H414, CUSTOMER[[#This Row],[Booking]], $J$10:$J414, CUSTOMER[[#This Row],[Order Date]], $F$10:$F414, "&lt;&gt;"&amp;"N?m l*")=1), 1, TRUE,  "")</f>
        <v>#NAME?</v>
      </c>
      <c r="AA414" s="282" t="b">
        <f t="shared" ca="1" si="7"/>
        <v>0</v>
      </c>
      <c r="AB414" s="305"/>
    </row>
    <row r="415" spans="1:28" x14ac:dyDescent="0.25">
      <c r="A415" s="281" t="str">
        <f ca="1">no.</f>
        <v/>
      </c>
      <c r="B415" s="281"/>
      <c r="C415" s="282"/>
      <c r="D415" s="282"/>
      <c r="E415" s="282" t="str">
        <f ca="1">position</f>
        <v/>
      </c>
      <c r="F415" s="282"/>
      <c r="G415" s="282"/>
      <c r="H415" s="282"/>
      <c r="I415" s="282"/>
      <c r="J415" s="335"/>
      <c r="K415" s="282"/>
      <c r="L415" s="282"/>
      <c r="M415" s="282"/>
      <c r="N415" s="282"/>
      <c r="O415" s="281"/>
      <c r="P415" s="360" t="str">
        <f ca="1">rescore_patient</f>
        <v/>
      </c>
      <c r="Q415" s="330" t="str">
        <f ca="1">quantity</f>
        <v/>
      </c>
      <c r="R415" s="281"/>
      <c r="S415" s="282"/>
      <c r="T415" s="282"/>
      <c r="U415" s="282"/>
      <c r="V415" s="305"/>
      <c r="W415" s="305"/>
      <c r="X415" s="305"/>
      <c r="Y415" s="282"/>
      <c r="Z415" s="282" t="e" vm="1">
        <f ca="1">_xlfn.IFS(AND(ISNUMBER(SEARCH("N?m l*", CUSTOMER[[#This Row],[Service Type]], 1)), CUSTOMER[[#This Row],[Count ST]] = TRUE), CUSTOMER[[#This Row],[Quantity]], AND($Y$10:$Y415 = TRUE, COUNTIFS($H$10:$H415, CUSTOMER[[#This Row],[Booking]], $J$10:$J415, CUSTOMER[[#This Row],[Order Date]], $F$10:$F415, "&lt;&gt;"&amp;"N?m l*")=1), 1, TRUE,  "")</f>
        <v>#NAME?</v>
      </c>
      <c r="AA415" s="282" t="b">
        <f t="shared" ca="1" si="7"/>
        <v>0</v>
      </c>
      <c r="AB415" s="305"/>
    </row>
    <row r="416" spans="1:28" x14ac:dyDescent="0.25">
      <c r="A416" s="281" t="str">
        <f ca="1">no.</f>
        <v/>
      </c>
      <c r="B416" s="281"/>
      <c r="C416" s="282"/>
      <c r="D416" s="282"/>
      <c r="E416" s="282" t="str">
        <f ca="1">position</f>
        <v/>
      </c>
      <c r="F416" s="282"/>
      <c r="G416" s="282"/>
      <c r="H416" s="282"/>
      <c r="I416" s="282"/>
      <c r="J416" s="335"/>
      <c r="K416" s="282"/>
      <c r="L416" s="282"/>
      <c r="M416" s="282"/>
      <c r="N416" s="282"/>
      <c r="O416" s="281"/>
      <c r="P416" s="360" t="str">
        <f ca="1">rescore_patient</f>
        <v/>
      </c>
      <c r="Q416" s="330" t="str">
        <f ca="1">quantity</f>
        <v/>
      </c>
      <c r="R416" s="281"/>
      <c r="S416" s="282"/>
      <c r="T416" s="282"/>
      <c r="U416" s="282"/>
      <c r="V416" s="305"/>
      <c r="W416" s="305"/>
      <c r="X416" s="305"/>
      <c r="Y416" s="282"/>
      <c r="Z416" s="282" t="e" vm="1">
        <f ca="1">_xlfn.IFS(AND(ISNUMBER(SEARCH("N?m l*", CUSTOMER[[#This Row],[Service Type]], 1)), CUSTOMER[[#This Row],[Count ST]] = TRUE), CUSTOMER[[#This Row],[Quantity]], AND($Y$10:$Y416 = TRUE, COUNTIFS($H$10:$H416, CUSTOMER[[#This Row],[Booking]], $J$10:$J416, CUSTOMER[[#This Row],[Order Date]], $F$10:$F416, "&lt;&gt;"&amp;"N?m l*")=1), 1, TRUE,  "")</f>
        <v>#NAME?</v>
      </c>
      <c r="AA416" s="282" t="b">
        <f t="shared" ca="1" si="7"/>
        <v>0</v>
      </c>
      <c r="AB416" s="305"/>
    </row>
    <row r="417" spans="1:28" x14ac:dyDescent="0.25">
      <c r="A417" s="281" t="str">
        <f ca="1">no.</f>
        <v/>
      </c>
      <c r="B417" s="281"/>
      <c r="C417" s="282"/>
      <c r="D417" s="282"/>
      <c r="E417" s="282" t="str">
        <f ca="1">position</f>
        <v/>
      </c>
      <c r="F417" s="282"/>
      <c r="G417" s="282"/>
      <c r="H417" s="282"/>
      <c r="I417" s="282"/>
      <c r="J417" s="335"/>
      <c r="K417" s="282"/>
      <c r="L417" s="282"/>
      <c r="M417" s="282"/>
      <c r="N417" s="282"/>
      <c r="O417" s="281"/>
      <c r="P417" s="360" t="str">
        <f ca="1">rescore_patient</f>
        <v/>
      </c>
      <c r="Q417" s="330" t="str">
        <f ca="1">quantity</f>
        <v/>
      </c>
      <c r="R417" s="281"/>
      <c r="S417" s="282"/>
      <c r="T417" s="282"/>
      <c r="U417" s="282"/>
      <c r="V417" s="305"/>
      <c r="W417" s="305"/>
      <c r="X417" s="305"/>
      <c r="Y417" s="282"/>
      <c r="Z417" s="282" t="e" vm="1">
        <f ca="1">_xlfn.IFS(AND(ISNUMBER(SEARCH("N?m l*", CUSTOMER[[#This Row],[Service Type]], 1)), CUSTOMER[[#This Row],[Count ST]] = TRUE), CUSTOMER[[#This Row],[Quantity]], AND($Y$10:$Y417 = TRUE, COUNTIFS($H$10:$H417, CUSTOMER[[#This Row],[Booking]], $J$10:$J417, CUSTOMER[[#This Row],[Order Date]], $F$10:$F417, "&lt;&gt;"&amp;"N?m l*")=1), 1, TRUE,  "")</f>
        <v>#NAME?</v>
      </c>
      <c r="AA417" s="282" t="b">
        <f t="shared" ca="1" si="7"/>
        <v>0</v>
      </c>
      <c r="AB417" s="305"/>
    </row>
    <row r="418" spans="1:28" x14ac:dyDescent="0.25">
      <c r="A418" s="281" t="str">
        <f ca="1">no.</f>
        <v/>
      </c>
      <c r="B418" s="281"/>
      <c r="C418" s="282"/>
      <c r="D418" s="282"/>
      <c r="E418" s="282" t="str">
        <f ca="1">position</f>
        <v/>
      </c>
      <c r="F418" s="282"/>
      <c r="G418" s="282"/>
      <c r="H418" s="282"/>
      <c r="I418" s="282"/>
      <c r="J418" s="335"/>
      <c r="K418" s="282"/>
      <c r="L418" s="282"/>
      <c r="M418" s="282"/>
      <c r="N418" s="282"/>
      <c r="O418" s="281"/>
      <c r="P418" s="360" t="str">
        <f ca="1">rescore_patient</f>
        <v/>
      </c>
      <c r="Q418" s="330" t="str">
        <f ca="1">quantity</f>
        <v/>
      </c>
      <c r="R418" s="281"/>
      <c r="S418" s="282"/>
      <c r="T418" s="282"/>
      <c r="U418" s="282"/>
      <c r="V418" s="305"/>
      <c r="W418" s="305"/>
      <c r="X418" s="305"/>
      <c r="Y418" s="282"/>
      <c r="Z418" s="282" t="e" vm="1">
        <f ca="1">_xlfn.IFS(AND(ISNUMBER(SEARCH("N?m l*", CUSTOMER[[#This Row],[Service Type]], 1)), CUSTOMER[[#This Row],[Count ST]] = TRUE), CUSTOMER[[#This Row],[Quantity]], AND($Y$10:$Y418 = TRUE, COUNTIFS($H$10:$H418, CUSTOMER[[#This Row],[Booking]], $J$10:$J418, CUSTOMER[[#This Row],[Order Date]], $F$10:$F418, "&lt;&gt;"&amp;"N?m l*")=1), 1, TRUE,  "")</f>
        <v>#NAME?</v>
      </c>
      <c r="AA418" s="282" t="b">
        <f t="shared" ca="1" si="7"/>
        <v>0</v>
      </c>
      <c r="AB418" s="305"/>
    </row>
    <row r="419" spans="1:28" x14ac:dyDescent="0.25">
      <c r="A419" s="281" t="str">
        <f ca="1">no.</f>
        <v/>
      </c>
      <c r="B419" s="281"/>
      <c r="C419" s="282"/>
      <c r="D419" s="282"/>
      <c r="E419" s="282" t="str">
        <f ca="1">position</f>
        <v/>
      </c>
      <c r="F419" s="282"/>
      <c r="G419" s="282"/>
      <c r="H419" s="282"/>
      <c r="I419" s="282"/>
      <c r="J419" s="335"/>
      <c r="K419" s="282"/>
      <c r="L419" s="282"/>
      <c r="M419" s="282"/>
      <c r="N419" s="282"/>
      <c r="O419" s="281"/>
      <c r="P419" s="360" t="str">
        <f ca="1">rescore_patient</f>
        <v/>
      </c>
      <c r="Q419" s="330" t="str">
        <f ca="1">quantity</f>
        <v/>
      </c>
      <c r="R419" s="281"/>
      <c r="S419" s="282"/>
      <c r="T419" s="282"/>
      <c r="U419" s="282"/>
      <c r="V419" s="305"/>
      <c r="W419" s="305"/>
      <c r="X419" s="305"/>
      <c r="Y419" s="282"/>
      <c r="Z419" s="282" t="e" vm="1">
        <f ca="1">_xlfn.IFS(AND(ISNUMBER(SEARCH("N?m l*", CUSTOMER[[#This Row],[Service Type]], 1)), CUSTOMER[[#This Row],[Count ST]] = TRUE), CUSTOMER[[#This Row],[Quantity]], AND($Y$10:$Y419 = TRUE, COUNTIFS($H$10:$H419, CUSTOMER[[#This Row],[Booking]], $J$10:$J419, CUSTOMER[[#This Row],[Order Date]], $F$10:$F419, "&lt;&gt;"&amp;"N?m l*")=1), 1, TRUE,  "")</f>
        <v>#NAME?</v>
      </c>
      <c r="AA419" s="282" t="b">
        <f t="shared" ca="1" si="7"/>
        <v>0</v>
      </c>
      <c r="AB419" s="305"/>
    </row>
    <row r="420" spans="1:28" x14ac:dyDescent="0.25">
      <c r="A420" s="281" t="str">
        <f ca="1">no.</f>
        <v/>
      </c>
      <c r="B420" s="281"/>
      <c r="C420" s="282"/>
      <c r="D420" s="282"/>
      <c r="E420" s="282" t="str">
        <f ca="1">position</f>
        <v/>
      </c>
      <c r="F420" s="282"/>
      <c r="G420" s="282"/>
      <c r="H420" s="282"/>
      <c r="I420" s="282"/>
      <c r="J420" s="335"/>
      <c r="K420" s="282"/>
      <c r="L420" s="282"/>
      <c r="M420" s="282"/>
      <c r="N420" s="282"/>
      <c r="O420" s="281"/>
      <c r="P420" s="360" t="str">
        <f ca="1">rescore_patient</f>
        <v/>
      </c>
      <c r="Q420" s="330" t="str">
        <f ca="1">quantity</f>
        <v/>
      </c>
      <c r="R420" s="281"/>
      <c r="S420" s="282"/>
      <c r="T420" s="282"/>
      <c r="U420" s="282"/>
      <c r="V420" s="305"/>
      <c r="W420" s="305"/>
      <c r="X420" s="305"/>
      <c r="Y420" s="282"/>
      <c r="Z420" s="282" t="e" vm="1">
        <f ca="1">_xlfn.IFS(AND(ISNUMBER(SEARCH("N?m l*", CUSTOMER[[#This Row],[Service Type]], 1)), CUSTOMER[[#This Row],[Count ST]] = TRUE), CUSTOMER[[#This Row],[Quantity]], AND($Y$10:$Y420 = TRUE, COUNTIFS($H$10:$H420, CUSTOMER[[#This Row],[Booking]], $J$10:$J420, CUSTOMER[[#This Row],[Order Date]], $F$10:$F420, "&lt;&gt;"&amp;"N?m l*")=1), 1, TRUE,  "")</f>
        <v>#NAME?</v>
      </c>
      <c r="AA420" s="282" t="b">
        <f t="shared" ca="1" si="7"/>
        <v>0</v>
      </c>
      <c r="AB420" s="305"/>
    </row>
    <row r="421" spans="1:28" x14ac:dyDescent="0.25">
      <c r="A421" s="281" t="str">
        <f ca="1">no.</f>
        <v/>
      </c>
      <c r="B421" s="281"/>
      <c r="C421" s="282"/>
      <c r="D421" s="282"/>
      <c r="E421" s="282" t="str">
        <f ca="1">position</f>
        <v/>
      </c>
      <c r="F421" s="282"/>
      <c r="G421" s="282"/>
      <c r="H421" s="282"/>
      <c r="I421" s="282"/>
      <c r="J421" s="335"/>
      <c r="K421" s="282"/>
      <c r="L421" s="282"/>
      <c r="M421" s="282"/>
      <c r="N421" s="282"/>
      <c r="O421" s="281"/>
      <c r="P421" s="360" t="str">
        <f ca="1">rescore_patient</f>
        <v/>
      </c>
      <c r="Q421" s="330" t="str">
        <f ca="1">quantity</f>
        <v/>
      </c>
      <c r="R421" s="281"/>
      <c r="S421" s="282"/>
      <c r="T421" s="282"/>
      <c r="U421" s="282"/>
      <c r="V421" s="305"/>
      <c r="W421" s="305"/>
      <c r="X421" s="305"/>
      <c r="Y421" s="282"/>
      <c r="Z421" s="282" t="e" vm="1">
        <f ca="1">_xlfn.IFS(AND(ISNUMBER(SEARCH("N?m l*", CUSTOMER[[#This Row],[Service Type]], 1)), CUSTOMER[[#This Row],[Count ST]] = TRUE), CUSTOMER[[#This Row],[Quantity]], AND($Y$10:$Y421 = TRUE, COUNTIFS($H$10:$H421, CUSTOMER[[#This Row],[Booking]], $J$10:$J421, CUSTOMER[[#This Row],[Order Date]], $F$10:$F421, "&lt;&gt;"&amp;"N?m l*")=1), 1, TRUE,  "")</f>
        <v>#NAME?</v>
      </c>
      <c r="AA421" s="282" t="b">
        <f t="shared" ca="1" si="7"/>
        <v>0</v>
      </c>
      <c r="AB421" s="305"/>
    </row>
    <row r="422" spans="1:28" x14ac:dyDescent="0.25">
      <c r="A422" s="281" t="str">
        <f ca="1">no.</f>
        <v/>
      </c>
      <c r="B422" s="281"/>
      <c r="C422" s="282"/>
      <c r="D422" s="282"/>
      <c r="E422" s="282" t="str">
        <f ca="1">position</f>
        <v/>
      </c>
      <c r="F422" s="282"/>
      <c r="G422" s="282"/>
      <c r="H422" s="282"/>
      <c r="I422" s="282"/>
      <c r="J422" s="335"/>
      <c r="K422" s="282"/>
      <c r="L422" s="282"/>
      <c r="M422" s="282"/>
      <c r="N422" s="282"/>
      <c r="O422" s="281"/>
      <c r="P422" s="360" t="str">
        <f ca="1">rescore_patient</f>
        <v/>
      </c>
      <c r="Q422" s="330" t="str">
        <f ca="1">quantity</f>
        <v/>
      </c>
      <c r="R422" s="281"/>
      <c r="S422" s="282"/>
      <c r="T422" s="282"/>
      <c r="U422" s="282"/>
      <c r="V422" s="305"/>
      <c r="W422" s="305"/>
      <c r="X422" s="305"/>
      <c r="Y422" s="282"/>
      <c r="Z422" s="282" t="e" vm="1">
        <f ca="1">_xlfn.IFS(AND(ISNUMBER(SEARCH("N?m l*", CUSTOMER[[#This Row],[Service Type]], 1)), CUSTOMER[[#This Row],[Count ST]] = TRUE), CUSTOMER[[#This Row],[Quantity]], AND($Y$10:$Y422 = TRUE, COUNTIFS($H$10:$H422, CUSTOMER[[#This Row],[Booking]], $J$10:$J422, CUSTOMER[[#This Row],[Order Date]], $F$10:$F422, "&lt;&gt;"&amp;"N?m l*")=1), 1, TRUE,  "")</f>
        <v>#NAME?</v>
      </c>
      <c r="AA422" s="282" t="b">
        <f t="shared" ca="1" si="7"/>
        <v>0</v>
      </c>
      <c r="AB422" s="305"/>
    </row>
    <row r="423" spans="1:28" x14ac:dyDescent="0.25">
      <c r="A423" s="281" t="str">
        <f ca="1">no.</f>
        <v/>
      </c>
      <c r="B423" s="281"/>
      <c r="C423" s="282"/>
      <c r="D423" s="282"/>
      <c r="E423" s="282" t="str">
        <f ca="1">position</f>
        <v/>
      </c>
      <c r="F423" s="282"/>
      <c r="G423" s="282"/>
      <c r="H423" s="282"/>
      <c r="I423" s="282"/>
      <c r="J423" s="335"/>
      <c r="K423" s="282"/>
      <c r="L423" s="282"/>
      <c r="M423" s="282"/>
      <c r="N423" s="282"/>
      <c r="O423" s="281"/>
      <c r="P423" s="360" t="str">
        <f ca="1">rescore_patient</f>
        <v/>
      </c>
      <c r="Q423" s="330" t="str">
        <f ca="1">quantity</f>
        <v/>
      </c>
      <c r="R423" s="281"/>
      <c r="S423" s="282"/>
      <c r="T423" s="282"/>
      <c r="U423" s="282"/>
      <c r="V423" s="305"/>
      <c r="W423" s="305"/>
      <c r="X423" s="305"/>
      <c r="Y423" s="282"/>
      <c r="Z423" s="282" t="e" vm="1">
        <f ca="1">_xlfn.IFS(AND(ISNUMBER(SEARCH("N?m l*", CUSTOMER[[#This Row],[Service Type]], 1)), CUSTOMER[[#This Row],[Count ST]] = TRUE), CUSTOMER[[#This Row],[Quantity]], AND($Y$10:$Y423 = TRUE, COUNTIFS($H$10:$H423, CUSTOMER[[#This Row],[Booking]], $J$10:$J423, CUSTOMER[[#This Row],[Order Date]], $F$10:$F423, "&lt;&gt;"&amp;"N?m l*")=1), 1, TRUE,  "")</f>
        <v>#NAME?</v>
      </c>
      <c r="AA423" s="282" t="b">
        <f t="shared" ca="1" si="7"/>
        <v>0</v>
      </c>
      <c r="AB423" s="305"/>
    </row>
    <row r="424" spans="1:28" x14ac:dyDescent="0.25">
      <c r="A424" s="281" t="str">
        <f ca="1">no.</f>
        <v/>
      </c>
      <c r="B424" s="281"/>
      <c r="C424" s="282"/>
      <c r="D424" s="282"/>
      <c r="E424" s="282" t="str">
        <f ca="1">position</f>
        <v/>
      </c>
      <c r="F424" s="282"/>
      <c r="G424" s="282"/>
      <c r="H424" s="282"/>
      <c r="I424" s="282"/>
      <c r="J424" s="335"/>
      <c r="K424" s="282"/>
      <c r="L424" s="282"/>
      <c r="M424" s="282"/>
      <c r="N424" s="282"/>
      <c r="O424" s="281"/>
      <c r="P424" s="360" t="str">
        <f ca="1">rescore_patient</f>
        <v/>
      </c>
      <c r="Q424" s="330" t="str">
        <f ca="1">quantity</f>
        <v/>
      </c>
      <c r="R424" s="281"/>
      <c r="S424" s="282"/>
      <c r="T424" s="282"/>
      <c r="U424" s="282"/>
      <c r="V424" s="305"/>
      <c r="W424" s="305"/>
      <c r="X424" s="305"/>
      <c r="Y424" s="282"/>
      <c r="Z424" s="282" t="e" vm="1">
        <f ca="1">_xlfn.IFS(AND(ISNUMBER(SEARCH("N?m l*", CUSTOMER[[#This Row],[Service Type]], 1)), CUSTOMER[[#This Row],[Count ST]] = TRUE), CUSTOMER[[#This Row],[Quantity]], AND($Y$10:$Y424 = TRUE, COUNTIFS($H$10:$H424, CUSTOMER[[#This Row],[Booking]], $J$10:$J424, CUSTOMER[[#This Row],[Order Date]], $F$10:$F424, "&lt;&gt;"&amp;"N?m l*")=1), 1, TRUE,  "")</f>
        <v>#NAME?</v>
      </c>
      <c r="AA424" s="282" t="b">
        <f t="shared" ca="1" si="7"/>
        <v>0</v>
      </c>
      <c r="AB424" s="305"/>
    </row>
    <row r="425" spans="1:28" x14ac:dyDescent="0.25">
      <c r="A425" s="281" t="str">
        <f ca="1">no.</f>
        <v/>
      </c>
      <c r="B425" s="281"/>
      <c r="C425" s="282"/>
      <c r="D425" s="282"/>
      <c r="E425" s="282" t="str">
        <f ca="1">position</f>
        <v/>
      </c>
      <c r="F425" s="282"/>
      <c r="G425" s="282"/>
      <c r="H425" s="282"/>
      <c r="I425" s="282"/>
      <c r="J425" s="335"/>
      <c r="K425" s="282"/>
      <c r="L425" s="282"/>
      <c r="M425" s="282"/>
      <c r="N425" s="282"/>
      <c r="O425" s="281"/>
      <c r="P425" s="360" t="str">
        <f ca="1">rescore_patient</f>
        <v/>
      </c>
      <c r="Q425" s="330" t="str">
        <f ca="1">quantity</f>
        <v/>
      </c>
      <c r="R425" s="281"/>
      <c r="S425" s="282"/>
      <c r="T425" s="282"/>
      <c r="U425" s="282"/>
      <c r="V425" s="305"/>
      <c r="W425" s="305"/>
      <c r="X425" s="305"/>
      <c r="Y425" s="282"/>
      <c r="Z425" s="282" t="e" vm="1">
        <f ca="1">_xlfn.IFS(AND(ISNUMBER(SEARCH("N?m l*", CUSTOMER[[#This Row],[Service Type]], 1)), CUSTOMER[[#This Row],[Count ST]] = TRUE), CUSTOMER[[#This Row],[Quantity]], AND($Y$10:$Y425 = TRUE, COUNTIFS($H$10:$H425, CUSTOMER[[#This Row],[Booking]], $J$10:$J425, CUSTOMER[[#This Row],[Order Date]], $F$10:$F425, "&lt;&gt;"&amp;"N?m l*")=1), 1, TRUE,  "")</f>
        <v>#NAME?</v>
      </c>
      <c r="AA425" s="282" t="b">
        <f t="shared" ca="1" si="7"/>
        <v>0</v>
      </c>
      <c r="AB425" s="305"/>
    </row>
    <row r="426" spans="1:28" x14ac:dyDescent="0.25">
      <c r="A426" s="281" t="str">
        <f ca="1">no.</f>
        <v/>
      </c>
      <c r="B426" s="281"/>
      <c r="C426" s="282"/>
      <c r="D426" s="282"/>
      <c r="E426" s="282" t="str">
        <f ca="1">position</f>
        <v/>
      </c>
      <c r="F426" s="282"/>
      <c r="G426" s="282"/>
      <c r="H426" s="282"/>
      <c r="I426" s="282"/>
      <c r="J426" s="335"/>
      <c r="K426" s="282"/>
      <c r="L426" s="282"/>
      <c r="M426" s="282"/>
      <c r="N426" s="282"/>
      <c r="O426" s="281"/>
      <c r="P426" s="360" t="str">
        <f ca="1">rescore_patient</f>
        <v/>
      </c>
      <c r="Q426" s="330" t="str">
        <f ca="1">quantity</f>
        <v/>
      </c>
      <c r="R426" s="281"/>
      <c r="S426" s="282"/>
      <c r="T426" s="282"/>
      <c r="U426" s="282"/>
      <c r="V426" s="305"/>
      <c r="W426" s="305"/>
      <c r="X426" s="305"/>
      <c r="Y426" s="282"/>
      <c r="Z426" s="282" t="e" vm="1">
        <f ca="1">_xlfn.IFS(AND(ISNUMBER(SEARCH("N?m l*", CUSTOMER[[#This Row],[Service Type]], 1)), CUSTOMER[[#This Row],[Count ST]] = TRUE), CUSTOMER[[#This Row],[Quantity]], AND($Y$10:$Y426 = TRUE, COUNTIFS($H$10:$H426, CUSTOMER[[#This Row],[Booking]], $J$10:$J426, CUSTOMER[[#This Row],[Order Date]], $F$10:$F426, "&lt;&gt;"&amp;"N?m l*")=1), 1, TRUE,  "")</f>
        <v>#NAME?</v>
      </c>
      <c r="AA426" s="282" t="b">
        <f t="shared" ca="1" si="7"/>
        <v>0</v>
      </c>
      <c r="AB426" s="305"/>
    </row>
    <row r="427" spans="1:28" x14ac:dyDescent="0.25">
      <c r="A427" s="281" t="str">
        <f ca="1">no.</f>
        <v/>
      </c>
      <c r="B427" s="281"/>
      <c r="C427" s="282"/>
      <c r="D427" s="282"/>
      <c r="E427" s="282" t="str">
        <f ca="1">position</f>
        <v/>
      </c>
      <c r="F427" s="282"/>
      <c r="G427" s="282"/>
      <c r="H427" s="282"/>
      <c r="I427" s="282"/>
      <c r="J427" s="335"/>
      <c r="K427" s="282"/>
      <c r="L427" s="282"/>
      <c r="M427" s="282"/>
      <c r="N427" s="282"/>
      <c r="O427" s="281"/>
      <c r="P427" s="360" t="str">
        <f ca="1">rescore_patient</f>
        <v/>
      </c>
      <c r="Q427" s="330" t="str">
        <f ca="1">quantity</f>
        <v/>
      </c>
      <c r="R427" s="281"/>
      <c r="S427" s="282"/>
      <c r="T427" s="282"/>
      <c r="U427" s="282"/>
      <c r="V427" s="305"/>
      <c r="W427" s="305"/>
      <c r="X427" s="305"/>
      <c r="Y427" s="282"/>
      <c r="Z427" s="282" t="e" vm="1">
        <f ca="1">_xlfn.IFS(AND(ISNUMBER(SEARCH("N?m l*", CUSTOMER[[#This Row],[Service Type]], 1)), CUSTOMER[[#This Row],[Count ST]] = TRUE), CUSTOMER[[#This Row],[Quantity]], AND($Y$10:$Y427 = TRUE, COUNTIFS($H$10:$H427, CUSTOMER[[#This Row],[Booking]], $J$10:$J427, CUSTOMER[[#This Row],[Order Date]], $F$10:$F427, "&lt;&gt;"&amp;"N?m l*")=1), 1, TRUE,  "")</f>
        <v>#NAME?</v>
      </c>
      <c r="AA427" s="282" t="b">
        <f t="shared" ca="1" si="7"/>
        <v>0</v>
      </c>
      <c r="AB427" s="305"/>
    </row>
    <row r="428" spans="1:28" x14ac:dyDescent="0.25">
      <c r="A428" s="281" t="str">
        <f ca="1">no.</f>
        <v/>
      </c>
      <c r="B428" s="281"/>
      <c r="C428" s="282"/>
      <c r="D428" s="282"/>
      <c r="E428" s="282" t="str">
        <f ca="1">position</f>
        <v/>
      </c>
      <c r="F428" s="282"/>
      <c r="G428" s="282"/>
      <c r="H428" s="282"/>
      <c r="I428" s="282"/>
      <c r="J428" s="335"/>
      <c r="K428" s="282"/>
      <c r="L428" s="282"/>
      <c r="M428" s="282"/>
      <c r="N428" s="282"/>
      <c r="O428" s="281"/>
      <c r="P428" s="360" t="str">
        <f ca="1">rescore_patient</f>
        <v/>
      </c>
      <c r="Q428" s="330" t="str">
        <f ca="1">quantity</f>
        <v/>
      </c>
      <c r="R428" s="281"/>
      <c r="S428" s="282"/>
      <c r="T428" s="282"/>
      <c r="U428" s="282"/>
      <c r="V428" s="305"/>
      <c r="W428" s="305"/>
      <c r="X428" s="305"/>
      <c r="Y428" s="282"/>
      <c r="Z428" s="282" t="e" vm="1">
        <f ca="1">_xlfn.IFS(AND(ISNUMBER(SEARCH("N?m l*", CUSTOMER[[#This Row],[Service Type]], 1)), CUSTOMER[[#This Row],[Count ST]] = TRUE), CUSTOMER[[#This Row],[Quantity]], AND($Y$10:$Y428 = TRUE, COUNTIFS($H$10:$H428, CUSTOMER[[#This Row],[Booking]], $J$10:$J428, CUSTOMER[[#This Row],[Order Date]], $F$10:$F428, "&lt;&gt;"&amp;"N?m l*")=1), 1, TRUE,  "")</f>
        <v>#NAME?</v>
      </c>
      <c r="AA428" s="282" t="b">
        <f t="shared" ca="1" si="7"/>
        <v>0</v>
      </c>
      <c r="AB428" s="305"/>
    </row>
    <row r="429" spans="1:28" x14ac:dyDescent="0.25">
      <c r="A429" s="281" t="str">
        <f ca="1">no.</f>
        <v/>
      </c>
      <c r="B429" s="281"/>
      <c r="C429" s="282"/>
      <c r="D429" s="282"/>
      <c r="E429" s="282" t="str">
        <f ca="1">position</f>
        <v/>
      </c>
      <c r="F429" s="282"/>
      <c r="G429" s="282"/>
      <c r="H429" s="282"/>
      <c r="I429" s="282"/>
      <c r="J429" s="335"/>
      <c r="K429" s="282"/>
      <c r="L429" s="282"/>
      <c r="M429" s="282"/>
      <c r="N429" s="282"/>
      <c r="O429" s="281"/>
      <c r="P429" s="360" t="str">
        <f ca="1">rescore_patient</f>
        <v/>
      </c>
      <c r="Q429" s="330" t="str">
        <f ca="1">quantity</f>
        <v/>
      </c>
      <c r="R429" s="281"/>
      <c r="S429" s="282"/>
      <c r="T429" s="282"/>
      <c r="U429" s="282"/>
      <c r="V429" s="305"/>
      <c r="W429" s="305"/>
      <c r="X429" s="305"/>
      <c r="Y429" s="282"/>
      <c r="Z429" s="282" t="e" vm="1">
        <f ca="1">_xlfn.IFS(AND(ISNUMBER(SEARCH("N?m l*", CUSTOMER[[#This Row],[Service Type]], 1)), CUSTOMER[[#This Row],[Count ST]] = TRUE), CUSTOMER[[#This Row],[Quantity]], AND($Y$10:$Y429 = TRUE, COUNTIFS($H$10:$H429, CUSTOMER[[#This Row],[Booking]], $J$10:$J429, CUSTOMER[[#This Row],[Order Date]], $F$10:$F429, "&lt;&gt;"&amp;"N?m l*")=1), 1, TRUE,  "")</f>
        <v>#NAME?</v>
      </c>
      <c r="AA429" s="282" t="b">
        <f t="shared" ca="1" si="7"/>
        <v>0</v>
      </c>
      <c r="AB429" s="305"/>
    </row>
    <row r="430" spans="1:28" x14ac:dyDescent="0.25">
      <c r="A430" s="281" t="str">
        <f ca="1">no.</f>
        <v/>
      </c>
      <c r="B430" s="281"/>
      <c r="C430" s="282"/>
      <c r="D430" s="282"/>
      <c r="E430" s="282" t="str">
        <f ca="1">position</f>
        <v/>
      </c>
      <c r="F430" s="282"/>
      <c r="G430" s="282"/>
      <c r="H430" s="282"/>
      <c r="I430" s="282"/>
      <c r="J430" s="335"/>
      <c r="K430" s="282"/>
      <c r="L430" s="282"/>
      <c r="M430" s="282"/>
      <c r="N430" s="282"/>
      <c r="O430" s="281"/>
      <c r="P430" s="360" t="str">
        <f ca="1">rescore_patient</f>
        <v/>
      </c>
      <c r="Q430" s="330" t="str">
        <f ca="1">quantity</f>
        <v/>
      </c>
      <c r="R430" s="281"/>
      <c r="S430" s="282"/>
      <c r="T430" s="282"/>
      <c r="U430" s="282"/>
      <c r="V430" s="305"/>
      <c r="W430" s="305"/>
      <c r="X430" s="305"/>
      <c r="Y430" s="282"/>
      <c r="Z430" s="282" t="e" vm="1">
        <f ca="1">_xlfn.IFS(AND(ISNUMBER(SEARCH("N?m l*", CUSTOMER[[#This Row],[Service Type]], 1)), CUSTOMER[[#This Row],[Count ST]] = TRUE), CUSTOMER[[#This Row],[Quantity]], AND($Y$10:$Y430 = TRUE, COUNTIFS($H$10:$H430, CUSTOMER[[#This Row],[Booking]], $J$10:$J430, CUSTOMER[[#This Row],[Order Date]], $F$10:$F430, "&lt;&gt;"&amp;"N?m l*")=1), 1, TRUE,  "")</f>
        <v>#NAME?</v>
      </c>
      <c r="AA430" s="282" t="b">
        <f t="shared" ca="1" si="7"/>
        <v>0</v>
      </c>
      <c r="AB430" s="305"/>
    </row>
    <row r="431" spans="1:28" x14ac:dyDescent="0.25">
      <c r="A431" s="281" t="str">
        <f ca="1">no.</f>
        <v/>
      </c>
      <c r="B431" s="281"/>
      <c r="C431" s="282"/>
      <c r="D431" s="282"/>
      <c r="E431" s="282" t="str">
        <f ca="1">position</f>
        <v/>
      </c>
      <c r="F431" s="282"/>
      <c r="G431" s="282"/>
      <c r="H431" s="282"/>
      <c r="I431" s="282"/>
      <c r="J431" s="335"/>
      <c r="K431" s="282"/>
      <c r="L431" s="282"/>
      <c r="M431" s="282"/>
      <c r="N431" s="282"/>
      <c r="O431" s="281"/>
      <c r="P431" s="360" t="str">
        <f ca="1">rescore_patient</f>
        <v/>
      </c>
      <c r="Q431" s="330" t="str">
        <f ca="1">quantity</f>
        <v/>
      </c>
      <c r="R431" s="281"/>
      <c r="S431" s="282"/>
      <c r="T431" s="282"/>
      <c r="U431" s="282"/>
      <c r="V431" s="305"/>
      <c r="W431" s="305"/>
      <c r="X431" s="305"/>
      <c r="Y431" s="282"/>
      <c r="Z431" s="282" t="e" vm="1">
        <f ca="1">_xlfn.IFS(AND(ISNUMBER(SEARCH("N?m l*", CUSTOMER[[#This Row],[Service Type]], 1)), CUSTOMER[[#This Row],[Count ST]] = TRUE), CUSTOMER[[#This Row],[Quantity]], AND($Y$10:$Y431 = TRUE, COUNTIFS($H$10:$H431, CUSTOMER[[#This Row],[Booking]], $J$10:$J431, CUSTOMER[[#This Row],[Order Date]], $F$10:$F431, "&lt;&gt;"&amp;"N?m l*")=1), 1, TRUE,  "")</f>
        <v>#NAME?</v>
      </c>
      <c r="AA431" s="282" t="b">
        <f t="shared" ca="1" si="7"/>
        <v>0</v>
      </c>
      <c r="AB431" s="305"/>
    </row>
    <row r="432" spans="1:28" x14ac:dyDescent="0.25">
      <c r="A432" s="281" t="str">
        <f ca="1">no.</f>
        <v/>
      </c>
      <c r="B432" s="281"/>
      <c r="C432" s="282"/>
      <c r="D432" s="282"/>
      <c r="E432" s="282" t="str">
        <f ca="1">position</f>
        <v/>
      </c>
      <c r="F432" s="282"/>
      <c r="G432" s="282"/>
      <c r="H432" s="282"/>
      <c r="I432" s="282"/>
      <c r="J432" s="335"/>
      <c r="K432" s="282"/>
      <c r="L432" s="282"/>
      <c r="M432" s="282"/>
      <c r="N432" s="282"/>
      <c r="O432" s="281"/>
      <c r="P432" s="360" t="str">
        <f ca="1">rescore_patient</f>
        <v/>
      </c>
      <c r="Q432" s="330" t="str">
        <f ca="1">quantity</f>
        <v/>
      </c>
      <c r="R432" s="281"/>
      <c r="S432" s="282"/>
      <c r="T432" s="282"/>
      <c r="U432" s="282"/>
      <c r="V432" s="305"/>
      <c r="W432" s="305"/>
      <c r="X432" s="305"/>
      <c r="Y432" s="282"/>
      <c r="Z432" s="282" t="e" vm="1">
        <f ca="1">_xlfn.IFS(AND(ISNUMBER(SEARCH("N?m l*", CUSTOMER[[#This Row],[Service Type]], 1)), CUSTOMER[[#This Row],[Count ST]] = TRUE), CUSTOMER[[#This Row],[Quantity]], AND($Y$10:$Y432 = TRUE, COUNTIFS($H$10:$H432, CUSTOMER[[#This Row],[Booking]], $J$10:$J432, CUSTOMER[[#This Row],[Order Date]], $F$10:$F432, "&lt;&gt;"&amp;"N?m l*")=1), 1, TRUE,  "")</f>
        <v>#NAME?</v>
      </c>
      <c r="AA432" s="282" t="b">
        <f t="shared" ca="1" si="7"/>
        <v>0</v>
      </c>
      <c r="AB432" s="305"/>
    </row>
    <row r="433" spans="1:28" x14ac:dyDescent="0.25">
      <c r="A433" s="281" t="str">
        <f ca="1">no.</f>
        <v/>
      </c>
      <c r="B433" s="281"/>
      <c r="C433" s="282"/>
      <c r="D433" s="282"/>
      <c r="E433" s="282" t="str">
        <f ca="1">position</f>
        <v/>
      </c>
      <c r="F433" s="282"/>
      <c r="G433" s="282"/>
      <c r="H433" s="282"/>
      <c r="I433" s="282"/>
      <c r="J433" s="335"/>
      <c r="K433" s="282"/>
      <c r="L433" s="282"/>
      <c r="M433" s="282"/>
      <c r="N433" s="282"/>
      <c r="O433" s="281"/>
      <c r="P433" s="360" t="str">
        <f ca="1">rescore_patient</f>
        <v/>
      </c>
      <c r="Q433" s="330" t="str">
        <f ca="1">quantity</f>
        <v/>
      </c>
      <c r="R433" s="281"/>
      <c r="S433" s="282"/>
      <c r="T433" s="282"/>
      <c r="U433" s="282"/>
      <c r="V433" s="305"/>
      <c r="W433" s="305"/>
      <c r="X433" s="305"/>
      <c r="Y433" s="282"/>
      <c r="Z433" s="282" t="e" vm="1">
        <f ca="1">_xlfn.IFS(AND(ISNUMBER(SEARCH("N?m l*", CUSTOMER[[#This Row],[Service Type]], 1)), CUSTOMER[[#This Row],[Count ST]] = TRUE), CUSTOMER[[#This Row],[Quantity]], AND($Y$10:$Y433 = TRUE, COUNTIFS($H$10:$H433, CUSTOMER[[#This Row],[Booking]], $J$10:$J433, CUSTOMER[[#This Row],[Order Date]], $F$10:$F433, "&lt;&gt;"&amp;"N?m l*")=1), 1, TRUE,  "")</f>
        <v>#NAME?</v>
      </c>
      <c r="AA433" s="282" t="b">
        <f t="shared" ca="1" si="7"/>
        <v>0</v>
      </c>
      <c r="AB433" s="305"/>
    </row>
    <row r="434" spans="1:28" x14ac:dyDescent="0.25">
      <c r="A434" s="281" t="str">
        <f ca="1">no.</f>
        <v/>
      </c>
      <c r="B434" s="281"/>
      <c r="C434" s="282"/>
      <c r="D434" s="282"/>
      <c r="E434" s="282" t="str">
        <f ca="1">position</f>
        <v/>
      </c>
      <c r="F434" s="282"/>
      <c r="G434" s="282"/>
      <c r="H434" s="282"/>
      <c r="I434" s="282"/>
      <c r="J434" s="335"/>
      <c r="K434" s="282"/>
      <c r="L434" s="282"/>
      <c r="M434" s="282"/>
      <c r="N434" s="282"/>
      <c r="O434" s="281"/>
      <c r="P434" s="360" t="str">
        <f ca="1">rescore_patient</f>
        <v/>
      </c>
      <c r="Q434" s="330" t="str">
        <f ca="1">quantity</f>
        <v/>
      </c>
      <c r="R434" s="281"/>
      <c r="S434" s="282"/>
      <c r="T434" s="282"/>
      <c r="U434" s="282"/>
      <c r="V434" s="305"/>
      <c r="W434" s="305"/>
      <c r="X434" s="305"/>
      <c r="Y434" s="282"/>
      <c r="Z434" s="282" t="e" vm="1">
        <f ca="1">_xlfn.IFS(AND(ISNUMBER(SEARCH("N?m l*", CUSTOMER[[#This Row],[Service Type]], 1)), CUSTOMER[[#This Row],[Count ST]] = TRUE), CUSTOMER[[#This Row],[Quantity]], AND($Y$10:$Y434 = TRUE, COUNTIFS($H$10:$H434, CUSTOMER[[#This Row],[Booking]], $J$10:$J434, CUSTOMER[[#This Row],[Order Date]], $F$10:$F434, "&lt;&gt;"&amp;"N?m l*")=1), 1, TRUE,  "")</f>
        <v>#NAME?</v>
      </c>
      <c r="AA434" s="282" t="b">
        <f t="shared" ca="1" si="7"/>
        <v>0</v>
      </c>
      <c r="AB434" s="305"/>
    </row>
    <row r="435" spans="1:28" x14ac:dyDescent="0.25">
      <c r="A435" s="281" t="str">
        <f ca="1">no.</f>
        <v/>
      </c>
      <c r="B435" s="281"/>
      <c r="C435" s="282"/>
      <c r="D435" s="282"/>
      <c r="E435" s="282" t="str">
        <f ca="1">position</f>
        <v/>
      </c>
      <c r="F435" s="282"/>
      <c r="G435" s="282"/>
      <c r="H435" s="282"/>
      <c r="I435" s="282"/>
      <c r="J435" s="335"/>
      <c r="K435" s="282"/>
      <c r="L435" s="282"/>
      <c r="M435" s="282"/>
      <c r="N435" s="282"/>
      <c r="O435" s="281"/>
      <c r="P435" s="360" t="str">
        <f ca="1">rescore_patient</f>
        <v/>
      </c>
      <c r="Q435" s="330" t="str">
        <f ca="1">quantity</f>
        <v/>
      </c>
      <c r="R435" s="281"/>
      <c r="S435" s="282"/>
      <c r="T435" s="282"/>
      <c r="U435" s="282"/>
      <c r="V435" s="305"/>
      <c r="W435" s="305"/>
      <c r="X435" s="305"/>
      <c r="Y435" s="282"/>
      <c r="Z435" s="282" t="e" vm="1">
        <f ca="1">_xlfn.IFS(AND(ISNUMBER(SEARCH("N?m l*", CUSTOMER[[#This Row],[Service Type]], 1)), CUSTOMER[[#This Row],[Count ST]] = TRUE), CUSTOMER[[#This Row],[Quantity]], AND($Y$10:$Y435 = TRUE, COUNTIFS($H$10:$H435, CUSTOMER[[#This Row],[Booking]], $J$10:$J435, CUSTOMER[[#This Row],[Order Date]], $F$10:$F435, "&lt;&gt;"&amp;"N?m l*")=1), 1, TRUE,  "")</f>
        <v>#NAME?</v>
      </c>
      <c r="AA435" s="282" t="b">
        <f t="shared" ca="1" si="7"/>
        <v>0</v>
      </c>
      <c r="AB435" s="305"/>
    </row>
    <row r="436" spans="1:28" x14ac:dyDescent="0.25">
      <c r="A436" s="281" t="str">
        <f ca="1">no.</f>
        <v/>
      </c>
      <c r="B436" s="281"/>
      <c r="C436" s="282"/>
      <c r="D436" s="282"/>
      <c r="E436" s="282" t="str">
        <f ca="1">position</f>
        <v/>
      </c>
      <c r="F436" s="282"/>
      <c r="G436" s="282"/>
      <c r="H436" s="282"/>
      <c r="I436" s="282"/>
      <c r="J436" s="335"/>
      <c r="K436" s="282"/>
      <c r="L436" s="282"/>
      <c r="M436" s="282"/>
      <c r="N436" s="282"/>
      <c r="O436" s="281"/>
      <c r="P436" s="360" t="str">
        <f ca="1">rescore_patient</f>
        <v/>
      </c>
      <c r="Q436" s="330" t="str">
        <f ca="1">quantity</f>
        <v/>
      </c>
      <c r="R436" s="281"/>
      <c r="S436" s="282"/>
      <c r="T436" s="282"/>
      <c r="U436" s="282"/>
      <c r="V436" s="305"/>
      <c r="W436" s="305"/>
      <c r="X436" s="305"/>
      <c r="Y436" s="282"/>
      <c r="Z436" s="282" t="e" vm="1">
        <f ca="1">_xlfn.IFS(AND(ISNUMBER(SEARCH("N?m l*", CUSTOMER[[#This Row],[Service Type]], 1)), CUSTOMER[[#This Row],[Count ST]] = TRUE), CUSTOMER[[#This Row],[Quantity]], AND($Y$10:$Y436 = TRUE, COUNTIFS($H$10:$H436, CUSTOMER[[#This Row],[Booking]], $J$10:$J436, CUSTOMER[[#This Row],[Order Date]], $F$10:$F436, "&lt;&gt;"&amp;"N?m l*")=1), 1, TRUE,  "")</f>
        <v>#NAME?</v>
      </c>
      <c r="AA436" s="282" t="b">
        <f t="shared" ca="1" si="7"/>
        <v>0</v>
      </c>
      <c r="AB436" s="305"/>
    </row>
    <row r="437" spans="1:28" x14ac:dyDescent="0.25">
      <c r="A437" s="281" t="str">
        <f ca="1">no.</f>
        <v/>
      </c>
      <c r="B437" s="281"/>
      <c r="C437" s="282"/>
      <c r="D437" s="282"/>
      <c r="E437" s="282" t="str">
        <f ca="1">position</f>
        <v/>
      </c>
      <c r="F437" s="282"/>
      <c r="G437" s="282"/>
      <c r="H437" s="282"/>
      <c r="I437" s="282"/>
      <c r="J437" s="335"/>
      <c r="K437" s="282"/>
      <c r="L437" s="282"/>
      <c r="M437" s="282"/>
      <c r="N437" s="282"/>
      <c r="O437" s="281"/>
      <c r="P437" s="360" t="str">
        <f ca="1">rescore_patient</f>
        <v/>
      </c>
      <c r="Q437" s="330" t="str">
        <f ca="1">quantity</f>
        <v/>
      </c>
      <c r="R437" s="281"/>
      <c r="S437" s="282"/>
      <c r="T437" s="282"/>
      <c r="U437" s="282"/>
      <c r="V437" s="305"/>
      <c r="W437" s="305"/>
      <c r="X437" s="305"/>
      <c r="Y437" s="282"/>
      <c r="Z437" s="282" t="e" vm="1">
        <f ca="1">_xlfn.IFS(AND(ISNUMBER(SEARCH("N?m l*", CUSTOMER[[#This Row],[Service Type]], 1)), CUSTOMER[[#This Row],[Count ST]] = TRUE), CUSTOMER[[#This Row],[Quantity]], AND($Y$10:$Y437 = TRUE, COUNTIFS($H$10:$H437, CUSTOMER[[#This Row],[Booking]], $J$10:$J437, CUSTOMER[[#This Row],[Order Date]], $F$10:$F437, "&lt;&gt;"&amp;"N?m l*")=1), 1, TRUE,  "")</f>
        <v>#NAME?</v>
      </c>
      <c r="AA437" s="282" t="b">
        <f t="shared" ca="1" si="7"/>
        <v>0</v>
      </c>
      <c r="AB437" s="305"/>
    </row>
    <row r="438" spans="1:28" x14ac:dyDescent="0.25">
      <c r="A438" s="281" t="str">
        <f ca="1">no.</f>
        <v/>
      </c>
      <c r="B438" s="281"/>
      <c r="C438" s="282"/>
      <c r="D438" s="282"/>
      <c r="E438" s="282" t="str">
        <f ca="1">position</f>
        <v/>
      </c>
      <c r="F438" s="282"/>
      <c r="G438" s="282"/>
      <c r="H438" s="282"/>
      <c r="I438" s="282"/>
      <c r="J438" s="335"/>
      <c r="K438" s="282"/>
      <c r="L438" s="282"/>
      <c r="M438" s="282"/>
      <c r="N438" s="282"/>
      <c r="O438" s="281"/>
      <c r="P438" s="360" t="str">
        <f ca="1">rescore_patient</f>
        <v/>
      </c>
      <c r="Q438" s="330" t="str">
        <f ca="1">quantity</f>
        <v/>
      </c>
      <c r="R438" s="281"/>
      <c r="S438" s="282"/>
      <c r="T438" s="282"/>
      <c r="U438" s="282"/>
      <c r="V438" s="305"/>
      <c r="W438" s="305"/>
      <c r="X438" s="305"/>
      <c r="Y438" s="282"/>
      <c r="Z438" s="282" t="e" vm="1">
        <f ca="1">_xlfn.IFS(AND(ISNUMBER(SEARCH("N?m l*", CUSTOMER[[#This Row],[Service Type]], 1)), CUSTOMER[[#This Row],[Count ST]] = TRUE), CUSTOMER[[#This Row],[Quantity]], AND($Y$10:$Y438 = TRUE, COUNTIFS($H$10:$H438, CUSTOMER[[#This Row],[Booking]], $J$10:$J438, CUSTOMER[[#This Row],[Order Date]], $F$10:$F438, "&lt;&gt;"&amp;"N?m l*")=1), 1, TRUE,  "")</f>
        <v>#NAME?</v>
      </c>
      <c r="AA438" s="282" t="b">
        <f t="shared" ca="1" si="7"/>
        <v>0</v>
      </c>
      <c r="AB438" s="305"/>
    </row>
    <row r="439" spans="1:28" x14ac:dyDescent="0.25">
      <c r="A439" s="281" t="str">
        <f ca="1">no.</f>
        <v/>
      </c>
      <c r="B439" s="281"/>
      <c r="C439" s="282"/>
      <c r="D439" s="282"/>
      <c r="E439" s="282" t="str">
        <f ca="1">position</f>
        <v/>
      </c>
      <c r="F439" s="282"/>
      <c r="G439" s="282"/>
      <c r="H439" s="282"/>
      <c r="I439" s="282"/>
      <c r="J439" s="335"/>
      <c r="K439" s="282"/>
      <c r="L439" s="282"/>
      <c r="M439" s="282"/>
      <c r="N439" s="282"/>
      <c r="O439" s="281"/>
      <c r="P439" s="360" t="str">
        <f ca="1">rescore_patient</f>
        <v/>
      </c>
      <c r="Q439" s="330" t="str">
        <f ca="1">quantity</f>
        <v/>
      </c>
      <c r="R439" s="281"/>
      <c r="S439" s="282"/>
      <c r="T439" s="282"/>
      <c r="U439" s="282"/>
      <c r="V439" s="305"/>
      <c r="W439" s="305"/>
      <c r="X439" s="305"/>
      <c r="Y439" s="282"/>
      <c r="Z439" s="282" t="e" vm="1">
        <f ca="1">_xlfn.IFS(AND(ISNUMBER(SEARCH("N?m l*", CUSTOMER[[#This Row],[Service Type]], 1)), CUSTOMER[[#This Row],[Count ST]] = TRUE), CUSTOMER[[#This Row],[Quantity]], AND($Y$10:$Y439 = TRUE, COUNTIFS($H$10:$H439, CUSTOMER[[#This Row],[Booking]], $J$10:$J439, CUSTOMER[[#This Row],[Order Date]], $F$10:$F439, "&lt;&gt;"&amp;"N?m l*")=1), 1, TRUE,  "")</f>
        <v>#NAME?</v>
      </c>
      <c r="AA439" s="282" t="b">
        <f t="shared" ca="1" si="7"/>
        <v>0</v>
      </c>
      <c r="AB439" s="305"/>
    </row>
    <row r="440" spans="1:28" x14ac:dyDescent="0.25">
      <c r="A440" s="281" t="str">
        <f ca="1">no.</f>
        <v/>
      </c>
      <c r="B440" s="281"/>
      <c r="C440" s="282"/>
      <c r="D440" s="282"/>
      <c r="E440" s="282" t="str">
        <f ca="1">position</f>
        <v/>
      </c>
      <c r="F440" s="282"/>
      <c r="G440" s="282"/>
      <c r="H440" s="282"/>
      <c r="I440" s="282"/>
      <c r="J440" s="335"/>
      <c r="K440" s="282"/>
      <c r="L440" s="282"/>
      <c r="M440" s="282"/>
      <c r="N440" s="282"/>
      <c r="O440" s="281"/>
      <c r="P440" s="360" t="str">
        <f ca="1">rescore_patient</f>
        <v/>
      </c>
      <c r="Q440" s="330" t="str">
        <f ca="1">quantity</f>
        <v/>
      </c>
      <c r="R440" s="281"/>
      <c r="S440" s="282"/>
      <c r="T440" s="282"/>
      <c r="U440" s="282"/>
      <c r="V440" s="305"/>
      <c r="W440" s="305"/>
      <c r="X440" s="305"/>
      <c r="Y440" s="282"/>
      <c r="Z440" s="282" t="e" vm="1">
        <f ca="1">_xlfn.IFS(AND(ISNUMBER(SEARCH("N?m l*", CUSTOMER[[#This Row],[Service Type]], 1)), CUSTOMER[[#This Row],[Count ST]] = TRUE), CUSTOMER[[#This Row],[Quantity]], AND($Y$10:$Y440 = TRUE, COUNTIFS($H$10:$H440, CUSTOMER[[#This Row],[Booking]], $J$10:$J440, CUSTOMER[[#This Row],[Order Date]], $F$10:$F440, "&lt;&gt;"&amp;"N?m l*")=1), 1, TRUE,  "")</f>
        <v>#NAME?</v>
      </c>
      <c r="AA440" s="282" t="b">
        <f t="shared" ca="1" si="7"/>
        <v>0</v>
      </c>
      <c r="AB440" s="305"/>
    </row>
    <row r="441" spans="1:28" x14ac:dyDescent="0.25">
      <c r="A441" s="281" t="str">
        <f ca="1">no.</f>
        <v/>
      </c>
      <c r="B441" s="281"/>
      <c r="C441" s="282"/>
      <c r="D441" s="282"/>
      <c r="E441" s="282" t="str">
        <f ca="1">position</f>
        <v/>
      </c>
      <c r="F441" s="282"/>
      <c r="G441" s="282"/>
      <c r="H441" s="282"/>
      <c r="I441" s="282"/>
      <c r="J441" s="335"/>
      <c r="K441" s="282"/>
      <c r="L441" s="282"/>
      <c r="M441" s="282"/>
      <c r="N441" s="282"/>
      <c r="O441" s="281"/>
      <c r="P441" s="360" t="str">
        <f ca="1">rescore_patient</f>
        <v/>
      </c>
      <c r="Q441" s="330" t="str">
        <f ca="1">quantity</f>
        <v/>
      </c>
      <c r="R441" s="281"/>
      <c r="S441" s="282"/>
      <c r="T441" s="282"/>
      <c r="U441" s="282"/>
      <c r="V441" s="305"/>
      <c r="W441" s="305"/>
      <c r="X441" s="305"/>
      <c r="Y441" s="282"/>
      <c r="Z441" s="282" t="e" vm="1">
        <f ca="1">_xlfn.IFS(AND(ISNUMBER(SEARCH("N?m l*", CUSTOMER[[#This Row],[Service Type]], 1)), CUSTOMER[[#This Row],[Count ST]] = TRUE), CUSTOMER[[#This Row],[Quantity]], AND($Y$10:$Y441 = TRUE, COUNTIFS($H$10:$H441, CUSTOMER[[#This Row],[Booking]], $J$10:$J441, CUSTOMER[[#This Row],[Order Date]], $F$10:$F441, "&lt;&gt;"&amp;"N?m l*")=1), 1, TRUE,  "")</f>
        <v>#NAME?</v>
      </c>
      <c r="AA441" s="282" t="b">
        <f t="shared" ca="1" si="7"/>
        <v>0</v>
      </c>
      <c r="AB441" s="305"/>
    </row>
    <row r="442" spans="1:28" x14ac:dyDescent="0.25">
      <c r="A442" s="281" t="str">
        <f ca="1">no.</f>
        <v/>
      </c>
      <c r="B442" s="281"/>
      <c r="C442" s="282"/>
      <c r="D442" s="282"/>
      <c r="E442" s="282" t="str">
        <f ca="1">position</f>
        <v/>
      </c>
      <c r="F442" s="282"/>
      <c r="G442" s="282"/>
      <c r="H442" s="282"/>
      <c r="I442" s="282"/>
      <c r="J442" s="335"/>
      <c r="K442" s="282"/>
      <c r="L442" s="282"/>
      <c r="M442" s="282"/>
      <c r="N442" s="282"/>
      <c r="O442" s="281"/>
      <c r="P442" s="360" t="str">
        <f ca="1">rescore_patient</f>
        <v/>
      </c>
      <c r="Q442" s="330" t="str">
        <f ca="1">quantity</f>
        <v/>
      </c>
      <c r="R442" s="281"/>
      <c r="S442" s="282"/>
      <c r="T442" s="282"/>
      <c r="U442" s="282"/>
      <c r="V442" s="305"/>
      <c r="W442" s="305"/>
      <c r="X442" s="305"/>
      <c r="Y442" s="282"/>
      <c r="Z442" s="282" t="e" vm="1">
        <f ca="1">_xlfn.IFS(AND(ISNUMBER(SEARCH("N?m l*", CUSTOMER[[#This Row],[Service Type]], 1)), CUSTOMER[[#This Row],[Count ST]] = TRUE), CUSTOMER[[#This Row],[Quantity]], AND($Y$10:$Y442 = TRUE, COUNTIFS($H$10:$H442, CUSTOMER[[#This Row],[Booking]], $J$10:$J442, CUSTOMER[[#This Row],[Order Date]], $F$10:$F442, "&lt;&gt;"&amp;"N?m l*")=1), 1, TRUE,  "")</f>
        <v>#NAME?</v>
      </c>
      <c r="AA442" s="282" t="b">
        <f t="shared" ca="1" si="7"/>
        <v>0</v>
      </c>
      <c r="AB442" s="305"/>
    </row>
    <row r="443" spans="1:28" x14ac:dyDescent="0.25">
      <c r="A443" s="281" t="str">
        <f ca="1">no.</f>
        <v/>
      </c>
      <c r="B443" s="281"/>
      <c r="C443" s="282"/>
      <c r="D443" s="282"/>
      <c r="E443" s="282" t="str">
        <f ca="1">position</f>
        <v/>
      </c>
      <c r="F443" s="282"/>
      <c r="G443" s="282"/>
      <c r="H443" s="282"/>
      <c r="I443" s="282"/>
      <c r="J443" s="335"/>
      <c r="K443" s="282"/>
      <c r="L443" s="282"/>
      <c r="M443" s="282"/>
      <c r="N443" s="282"/>
      <c r="O443" s="281"/>
      <c r="P443" s="360" t="str">
        <f ca="1">rescore_patient</f>
        <v/>
      </c>
      <c r="Q443" s="330" t="str">
        <f ca="1">quantity</f>
        <v/>
      </c>
      <c r="R443" s="281"/>
      <c r="S443" s="282"/>
      <c r="T443" s="282"/>
      <c r="U443" s="282"/>
      <c r="V443" s="305"/>
      <c r="W443" s="305"/>
      <c r="X443" s="305"/>
      <c r="Y443" s="282"/>
      <c r="Z443" s="282" t="e" vm="1">
        <f ca="1">_xlfn.IFS(AND(ISNUMBER(SEARCH("N?m l*", CUSTOMER[[#This Row],[Service Type]], 1)), CUSTOMER[[#This Row],[Count ST]] = TRUE), CUSTOMER[[#This Row],[Quantity]], AND($Y$10:$Y443 = TRUE, COUNTIFS($H$10:$H443, CUSTOMER[[#This Row],[Booking]], $J$10:$J443, CUSTOMER[[#This Row],[Order Date]], $F$10:$F443, "&lt;&gt;"&amp;"N?m l*")=1), 1, TRUE,  "")</f>
        <v>#NAME?</v>
      </c>
      <c r="AA443" s="282" t="b">
        <f t="shared" ca="1" si="7"/>
        <v>0</v>
      </c>
      <c r="AB443" s="305"/>
    </row>
    <row r="444" spans="1:28" x14ac:dyDescent="0.25">
      <c r="A444" s="281" t="str">
        <f ca="1">no.</f>
        <v/>
      </c>
      <c r="B444" s="281"/>
      <c r="C444" s="282"/>
      <c r="D444" s="282"/>
      <c r="E444" s="282" t="str">
        <f ca="1">position</f>
        <v/>
      </c>
      <c r="F444" s="282"/>
      <c r="G444" s="282"/>
      <c r="H444" s="282"/>
      <c r="I444" s="282"/>
      <c r="J444" s="335"/>
      <c r="K444" s="282"/>
      <c r="L444" s="282"/>
      <c r="M444" s="282"/>
      <c r="N444" s="282"/>
      <c r="O444" s="281"/>
      <c r="P444" s="360" t="str">
        <f ca="1">rescore_patient</f>
        <v/>
      </c>
      <c r="Q444" s="330" t="str">
        <f ca="1">quantity</f>
        <v/>
      </c>
      <c r="R444" s="281"/>
      <c r="S444" s="282"/>
      <c r="T444" s="282"/>
      <c r="U444" s="282"/>
      <c r="V444" s="305"/>
      <c r="W444" s="305"/>
      <c r="X444" s="305"/>
      <c r="Y444" s="282"/>
      <c r="Z444" s="282" t="e" vm="1">
        <f ca="1">_xlfn.IFS(AND(ISNUMBER(SEARCH("N?m l*", CUSTOMER[[#This Row],[Service Type]], 1)), CUSTOMER[[#This Row],[Count ST]] = TRUE), CUSTOMER[[#This Row],[Quantity]], AND($Y$10:$Y444 = TRUE, COUNTIFS($H$10:$H444, CUSTOMER[[#This Row],[Booking]], $J$10:$J444, CUSTOMER[[#This Row],[Order Date]], $F$10:$F444, "&lt;&gt;"&amp;"N?m l*")=1), 1, TRUE,  "")</f>
        <v>#NAME?</v>
      </c>
      <c r="AA444" s="282" t="b">
        <f t="shared" ca="1" si="7"/>
        <v>0</v>
      </c>
      <c r="AB444" s="305"/>
    </row>
    <row r="445" spans="1:28" x14ac:dyDescent="0.25">
      <c r="A445" s="281" t="str">
        <f ca="1">no.</f>
        <v/>
      </c>
      <c r="B445" s="281"/>
      <c r="C445" s="282"/>
      <c r="D445" s="282"/>
      <c r="E445" s="282" t="str">
        <f ca="1">position</f>
        <v/>
      </c>
      <c r="F445" s="282"/>
      <c r="G445" s="282"/>
      <c r="H445" s="282"/>
      <c r="I445" s="282"/>
      <c r="J445" s="335"/>
      <c r="K445" s="282"/>
      <c r="L445" s="282"/>
      <c r="M445" s="282"/>
      <c r="N445" s="282"/>
      <c r="O445" s="281"/>
      <c r="P445" s="360" t="str">
        <f ca="1">rescore_patient</f>
        <v/>
      </c>
      <c r="Q445" s="330" t="str">
        <f ca="1">quantity</f>
        <v/>
      </c>
      <c r="R445" s="281"/>
      <c r="S445" s="282"/>
      <c r="T445" s="282"/>
      <c r="U445" s="282"/>
      <c r="V445" s="305"/>
      <c r="W445" s="305"/>
      <c r="X445" s="305"/>
      <c r="Y445" s="282"/>
      <c r="Z445" s="282" t="e" vm="1">
        <f ca="1">_xlfn.IFS(AND(ISNUMBER(SEARCH("N?m l*", CUSTOMER[[#This Row],[Service Type]], 1)), CUSTOMER[[#This Row],[Count ST]] = TRUE), CUSTOMER[[#This Row],[Quantity]], AND($Y$10:$Y445 = TRUE, COUNTIFS($H$10:$H445, CUSTOMER[[#This Row],[Booking]], $J$10:$J445, CUSTOMER[[#This Row],[Order Date]], $F$10:$F445, "&lt;&gt;"&amp;"N?m l*")=1), 1, TRUE,  "")</f>
        <v>#NAME?</v>
      </c>
      <c r="AA445" s="282" t="b">
        <f t="shared" ca="1" si="7"/>
        <v>0</v>
      </c>
      <c r="AB445" s="305"/>
    </row>
    <row r="446" spans="1:28" x14ac:dyDescent="0.25">
      <c r="A446" s="281" t="str">
        <f ca="1">no.</f>
        <v/>
      </c>
      <c r="B446" s="281"/>
      <c r="C446" s="282"/>
      <c r="D446" s="282"/>
      <c r="E446" s="282" t="str">
        <f ca="1">position</f>
        <v/>
      </c>
      <c r="F446" s="282"/>
      <c r="G446" s="282"/>
      <c r="H446" s="282"/>
      <c r="I446" s="282"/>
      <c r="J446" s="335"/>
      <c r="K446" s="282"/>
      <c r="L446" s="282"/>
      <c r="M446" s="282"/>
      <c r="N446" s="282"/>
      <c r="O446" s="281"/>
      <c r="P446" s="360" t="str">
        <f ca="1">rescore_patient</f>
        <v/>
      </c>
      <c r="Q446" s="330" t="str">
        <f ca="1">quantity</f>
        <v/>
      </c>
      <c r="R446" s="281"/>
      <c r="S446" s="282"/>
      <c r="T446" s="282"/>
      <c r="U446" s="282"/>
      <c r="V446" s="305"/>
      <c r="W446" s="305"/>
      <c r="X446" s="305"/>
      <c r="Y446" s="282"/>
      <c r="Z446" s="282" t="e" vm="1">
        <f ca="1">_xlfn.IFS(AND(ISNUMBER(SEARCH("N?m l*", CUSTOMER[[#This Row],[Service Type]], 1)), CUSTOMER[[#This Row],[Count ST]] = TRUE), CUSTOMER[[#This Row],[Quantity]], AND($Y$10:$Y446 = TRUE, COUNTIFS($H$10:$H446, CUSTOMER[[#This Row],[Booking]], $J$10:$J446, CUSTOMER[[#This Row],[Order Date]], $F$10:$F446, "&lt;&gt;"&amp;"N?m l*")=1), 1, TRUE,  "")</f>
        <v>#NAME?</v>
      </c>
      <c r="AA446" s="282" t="b">
        <f t="shared" ca="1" si="7"/>
        <v>0</v>
      </c>
      <c r="AB446" s="305"/>
    </row>
    <row r="447" spans="1:28" x14ac:dyDescent="0.25">
      <c r="A447" s="281" t="str">
        <f ca="1">no.</f>
        <v/>
      </c>
      <c r="B447" s="281"/>
      <c r="C447" s="282"/>
      <c r="D447" s="282"/>
      <c r="E447" s="282" t="str">
        <f ca="1">position</f>
        <v/>
      </c>
      <c r="F447" s="282"/>
      <c r="G447" s="282"/>
      <c r="H447" s="282"/>
      <c r="I447" s="282"/>
      <c r="J447" s="335"/>
      <c r="K447" s="282"/>
      <c r="L447" s="282"/>
      <c r="M447" s="282"/>
      <c r="N447" s="282"/>
      <c r="O447" s="281"/>
      <c r="P447" s="360" t="str">
        <f ca="1">rescore_patient</f>
        <v/>
      </c>
      <c r="Q447" s="330" t="str">
        <f ca="1">quantity</f>
        <v/>
      </c>
      <c r="R447" s="281"/>
      <c r="S447" s="282"/>
      <c r="T447" s="282"/>
      <c r="U447" s="282"/>
      <c r="V447" s="305"/>
      <c r="W447" s="305"/>
      <c r="X447" s="305"/>
      <c r="Y447" s="282"/>
      <c r="Z447" s="282" t="e" vm="1">
        <f ca="1">_xlfn.IFS(AND(ISNUMBER(SEARCH("N?m l*", CUSTOMER[[#This Row],[Service Type]], 1)), CUSTOMER[[#This Row],[Count ST]] = TRUE), CUSTOMER[[#This Row],[Quantity]], AND($Y$10:$Y447 = TRUE, COUNTIFS($H$10:$H447, CUSTOMER[[#This Row],[Booking]], $J$10:$J447, CUSTOMER[[#This Row],[Order Date]], $F$10:$F447, "&lt;&gt;"&amp;"N?m l*")=1), 1, TRUE,  "")</f>
        <v>#NAME?</v>
      </c>
      <c r="AA447" s="282" t="b">
        <f t="shared" ca="1" si="7"/>
        <v>0</v>
      </c>
      <c r="AB447" s="305"/>
    </row>
    <row r="448" spans="1:28" x14ac:dyDescent="0.25">
      <c r="A448" s="281" t="str">
        <f ca="1">no.</f>
        <v/>
      </c>
      <c r="B448" s="281"/>
      <c r="C448" s="282"/>
      <c r="D448" s="282"/>
      <c r="E448" s="282" t="str">
        <f ca="1">position</f>
        <v/>
      </c>
      <c r="F448" s="282"/>
      <c r="G448" s="282"/>
      <c r="H448" s="282"/>
      <c r="I448" s="282"/>
      <c r="J448" s="335"/>
      <c r="K448" s="282"/>
      <c r="L448" s="282"/>
      <c r="M448" s="282"/>
      <c r="N448" s="282"/>
      <c r="O448" s="281"/>
      <c r="P448" s="360" t="str">
        <f ca="1">rescore_patient</f>
        <v/>
      </c>
      <c r="Q448" s="330" t="str">
        <f ca="1">quantity</f>
        <v/>
      </c>
      <c r="R448" s="281"/>
      <c r="S448" s="282"/>
      <c r="T448" s="282"/>
      <c r="U448" s="282"/>
      <c r="V448" s="305"/>
      <c r="W448" s="305"/>
      <c r="X448" s="305"/>
      <c r="Y448" s="282"/>
      <c r="Z448" s="282" t="e" vm="1">
        <f ca="1">_xlfn.IFS(AND(ISNUMBER(SEARCH("N?m l*", CUSTOMER[[#This Row],[Service Type]], 1)), CUSTOMER[[#This Row],[Count ST]] = TRUE), CUSTOMER[[#This Row],[Quantity]], AND($Y$10:$Y448 = TRUE, COUNTIFS($H$10:$H448, CUSTOMER[[#This Row],[Booking]], $J$10:$J448, CUSTOMER[[#This Row],[Order Date]], $F$10:$F448, "&lt;&gt;"&amp;"N?m l*")=1), 1, TRUE,  "")</f>
        <v>#NAME?</v>
      </c>
      <c r="AA448" s="282" t="b">
        <f t="shared" ca="1" si="7"/>
        <v>0</v>
      </c>
      <c r="AB448" s="305"/>
    </row>
    <row r="449" spans="1:28" x14ac:dyDescent="0.25">
      <c r="A449" s="281" t="str">
        <f ca="1">no.</f>
        <v/>
      </c>
      <c r="B449" s="281"/>
      <c r="C449" s="282"/>
      <c r="D449" s="282"/>
      <c r="E449" s="282" t="str">
        <f ca="1">position</f>
        <v/>
      </c>
      <c r="F449" s="282"/>
      <c r="G449" s="282"/>
      <c r="H449" s="282"/>
      <c r="I449" s="282"/>
      <c r="J449" s="335"/>
      <c r="K449" s="282"/>
      <c r="L449" s="282"/>
      <c r="M449" s="282"/>
      <c r="N449" s="282"/>
      <c r="O449" s="281"/>
      <c r="P449" s="360" t="str">
        <f ca="1">rescore_patient</f>
        <v/>
      </c>
      <c r="Q449" s="330" t="str">
        <f ca="1">quantity</f>
        <v/>
      </c>
      <c r="R449" s="281"/>
      <c r="S449" s="282"/>
      <c r="T449" s="282"/>
      <c r="U449" s="282"/>
      <c r="V449" s="305"/>
      <c r="W449" s="305"/>
      <c r="X449" s="305"/>
      <c r="Y449" s="282"/>
      <c r="Z449" s="282" t="e" vm="1">
        <f ca="1">_xlfn.IFS(AND(ISNUMBER(SEARCH("N?m l*", CUSTOMER[[#This Row],[Service Type]], 1)), CUSTOMER[[#This Row],[Count ST]] = TRUE), CUSTOMER[[#This Row],[Quantity]], AND($Y$10:$Y449 = TRUE, COUNTIFS($H$10:$H449, CUSTOMER[[#This Row],[Booking]], $J$10:$J449, CUSTOMER[[#This Row],[Order Date]], $F$10:$F449, "&lt;&gt;"&amp;"N?m l*")=1), 1, TRUE,  "")</f>
        <v>#NAME?</v>
      </c>
      <c r="AA449" s="282" t="b">
        <f t="shared" ca="1" si="7"/>
        <v>0</v>
      </c>
      <c r="AB449" s="305"/>
    </row>
    <row r="450" spans="1:28" x14ac:dyDescent="0.25">
      <c r="A450" s="281" t="str">
        <f ca="1">no.</f>
        <v/>
      </c>
      <c r="B450" s="281"/>
      <c r="C450" s="282"/>
      <c r="D450" s="282"/>
      <c r="E450" s="282" t="str">
        <f ca="1">position</f>
        <v/>
      </c>
      <c r="F450" s="282"/>
      <c r="G450" s="282"/>
      <c r="H450" s="282"/>
      <c r="I450" s="282"/>
      <c r="J450" s="335"/>
      <c r="K450" s="282"/>
      <c r="L450" s="282"/>
      <c r="M450" s="282"/>
      <c r="N450" s="282"/>
      <c r="O450" s="281"/>
      <c r="P450" s="360" t="str">
        <f ca="1">rescore_patient</f>
        <v/>
      </c>
      <c r="Q450" s="330" t="str">
        <f ca="1">quantity</f>
        <v/>
      </c>
      <c r="R450" s="281"/>
      <c r="S450" s="282"/>
      <c r="T450" s="282"/>
      <c r="U450" s="282"/>
      <c r="V450" s="305"/>
      <c r="W450" s="305"/>
      <c r="X450" s="305"/>
      <c r="Y450" s="282"/>
      <c r="Z450" s="282" t="e" vm="1">
        <f ca="1">_xlfn.IFS(AND(ISNUMBER(SEARCH("N?m l*", CUSTOMER[[#This Row],[Service Type]], 1)), CUSTOMER[[#This Row],[Count ST]] = TRUE), CUSTOMER[[#This Row],[Quantity]], AND($Y$10:$Y450 = TRUE, COUNTIFS($H$10:$H450, CUSTOMER[[#This Row],[Booking]], $J$10:$J450, CUSTOMER[[#This Row],[Order Date]], $F$10:$F450, "&lt;&gt;"&amp;"N?m l*")=1), 1, TRUE,  "")</f>
        <v>#NAME?</v>
      </c>
      <c r="AA450" s="282" t="b">
        <f t="shared" ca="1" si="7"/>
        <v>0</v>
      </c>
      <c r="AB450" s="305"/>
    </row>
    <row r="451" spans="1:28" x14ac:dyDescent="0.25">
      <c r="A451" s="281" t="str">
        <f ca="1">no.</f>
        <v/>
      </c>
      <c r="B451" s="281"/>
      <c r="C451" s="282"/>
      <c r="D451" s="282"/>
      <c r="E451" s="282" t="str">
        <f ca="1">position</f>
        <v/>
      </c>
      <c r="F451" s="282"/>
      <c r="G451" s="282"/>
      <c r="H451" s="282"/>
      <c r="I451" s="282"/>
      <c r="J451" s="335"/>
      <c r="K451" s="282"/>
      <c r="L451" s="282"/>
      <c r="M451" s="282"/>
      <c r="N451" s="282"/>
      <c r="O451" s="281"/>
      <c r="P451" s="360" t="str">
        <f ca="1">rescore_patient</f>
        <v/>
      </c>
      <c r="Q451" s="330" t="str">
        <f ca="1">quantity</f>
        <v/>
      </c>
      <c r="R451" s="281"/>
      <c r="S451" s="282"/>
      <c r="T451" s="282"/>
      <c r="U451" s="282"/>
      <c r="V451" s="305"/>
      <c r="W451" s="305"/>
      <c r="X451" s="305"/>
      <c r="Y451" s="282"/>
      <c r="Z451" s="282" t="e" vm="1">
        <f ca="1">_xlfn.IFS(AND(ISNUMBER(SEARCH("N?m l*", CUSTOMER[[#This Row],[Service Type]], 1)), CUSTOMER[[#This Row],[Count ST]] = TRUE), CUSTOMER[[#This Row],[Quantity]], AND($Y$10:$Y451 = TRUE, COUNTIFS($H$10:$H451, CUSTOMER[[#This Row],[Booking]], $J$10:$J451, CUSTOMER[[#This Row],[Order Date]], $F$10:$F451, "&lt;&gt;"&amp;"N?m l*")=1), 1, TRUE,  "")</f>
        <v>#NAME?</v>
      </c>
      <c r="AA451" s="282" t="b">
        <f t="shared" ca="1" si="7"/>
        <v>0</v>
      </c>
      <c r="AB451" s="305"/>
    </row>
    <row r="452" spans="1:28" x14ac:dyDescent="0.25">
      <c r="A452" s="281" t="str">
        <f ca="1">no.</f>
        <v/>
      </c>
      <c r="B452" s="281"/>
      <c r="C452" s="282"/>
      <c r="D452" s="282"/>
      <c r="E452" s="282" t="str">
        <f ca="1">position</f>
        <v/>
      </c>
      <c r="F452" s="282"/>
      <c r="G452" s="282"/>
      <c r="H452" s="282"/>
      <c r="I452" s="282"/>
      <c r="J452" s="335"/>
      <c r="K452" s="282"/>
      <c r="L452" s="282"/>
      <c r="M452" s="282"/>
      <c r="N452" s="282"/>
      <c r="O452" s="281"/>
      <c r="P452" s="360" t="str">
        <f ca="1">rescore_patient</f>
        <v/>
      </c>
      <c r="Q452" s="330" t="str">
        <f ca="1">quantity</f>
        <v/>
      </c>
      <c r="R452" s="281"/>
      <c r="S452" s="282"/>
      <c r="T452" s="282"/>
      <c r="U452" s="282"/>
      <c r="V452" s="305"/>
      <c r="W452" s="305"/>
      <c r="X452" s="305"/>
      <c r="Y452" s="282"/>
      <c r="Z452" s="282" t="e" vm="1">
        <f ca="1">_xlfn.IFS(AND(ISNUMBER(SEARCH("N?m l*", CUSTOMER[[#This Row],[Service Type]], 1)), CUSTOMER[[#This Row],[Count ST]] = TRUE), CUSTOMER[[#This Row],[Quantity]], AND($Y$10:$Y452 = TRUE, COUNTIFS($H$10:$H452, CUSTOMER[[#This Row],[Booking]], $J$10:$J452, CUSTOMER[[#This Row],[Order Date]], $F$10:$F452, "&lt;&gt;"&amp;"N?m l*")=1), 1, TRUE,  "")</f>
        <v>#NAME?</v>
      </c>
      <c r="AA452" s="282" t="b">
        <f t="shared" ca="1" si="7"/>
        <v>0</v>
      </c>
      <c r="AB452" s="305"/>
    </row>
    <row r="453" spans="1:28" x14ac:dyDescent="0.25">
      <c r="A453" s="281" t="str">
        <f ca="1">no.</f>
        <v/>
      </c>
      <c r="B453" s="281"/>
      <c r="C453" s="282"/>
      <c r="D453" s="282"/>
      <c r="E453" s="282" t="str">
        <f ca="1">position</f>
        <v/>
      </c>
      <c r="F453" s="282"/>
      <c r="G453" s="282"/>
      <c r="H453" s="282"/>
      <c r="I453" s="282"/>
      <c r="J453" s="335"/>
      <c r="K453" s="282"/>
      <c r="L453" s="282"/>
      <c r="M453" s="282"/>
      <c r="N453" s="282"/>
      <c r="O453" s="281"/>
      <c r="P453" s="360" t="str">
        <f ca="1">rescore_patient</f>
        <v/>
      </c>
      <c r="Q453" s="330" t="str">
        <f ca="1">quantity</f>
        <v/>
      </c>
      <c r="R453" s="281"/>
      <c r="S453" s="282"/>
      <c r="T453" s="282"/>
      <c r="U453" s="282"/>
      <c r="V453" s="305"/>
      <c r="W453" s="305"/>
      <c r="X453" s="305"/>
      <c r="Y453" s="282"/>
      <c r="Z453" s="282" t="e" vm="1">
        <f ca="1">_xlfn.IFS(AND(ISNUMBER(SEARCH("N?m l*", CUSTOMER[[#This Row],[Service Type]], 1)), CUSTOMER[[#This Row],[Count ST]] = TRUE), CUSTOMER[[#This Row],[Quantity]], AND($Y$10:$Y453 = TRUE, COUNTIFS($H$10:$H453, CUSTOMER[[#This Row],[Booking]], $J$10:$J453, CUSTOMER[[#This Row],[Order Date]], $F$10:$F453, "&lt;&gt;"&amp;"N?m l*")=1), 1, TRUE,  "")</f>
        <v>#NAME?</v>
      </c>
      <c r="AA453" s="282" t="b">
        <f t="shared" ca="1" si="7"/>
        <v>0</v>
      </c>
      <c r="AB453" s="305"/>
    </row>
    <row r="454" spans="1:28" x14ac:dyDescent="0.25">
      <c r="A454" s="281" t="str">
        <f ca="1">no.</f>
        <v/>
      </c>
      <c r="B454" s="281"/>
      <c r="C454" s="282"/>
      <c r="D454" s="282"/>
      <c r="E454" s="282" t="str">
        <f ca="1">position</f>
        <v/>
      </c>
      <c r="F454" s="282"/>
      <c r="G454" s="282"/>
      <c r="H454" s="282"/>
      <c r="I454" s="282"/>
      <c r="J454" s="335"/>
      <c r="K454" s="282"/>
      <c r="L454" s="282"/>
      <c r="M454" s="282"/>
      <c r="N454" s="282"/>
      <c r="O454" s="281"/>
      <c r="P454" s="360" t="str">
        <f ca="1">rescore_patient</f>
        <v/>
      </c>
      <c r="Q454" s="330" t="str">
        <f ca="1">quantity</f>
        <v/>
      </c>
      <c r="R454" s="281"/>
      <c r="S454" s="282"/>
      <c r="T454" s="282"/>
      <c r="U454" s="282"/>
      <c r="V454" s="305"/>
      <c r="W454" s="305"/>
      <c r="X454" s="305"/>
      <c r="Y454" s="282"/>
      <c r="Z454" s="282" t="e" vm="1">
        <f ca="1">_xlfn.IFS(AND(ISNUMBER(SEARCH("N?m l*", CUSTOMER[[#This Row],[Service Type]], 1)), CUSTOMER[[#This Row],[Count ST]] = TRUE), CUSTOMER[[#This Row],[Quantity]], AND($Y$10:$Y454 = TRUE, COUNTIFS($H$10:$H454, CUSTOMER[[#This Row],[Booking]], $J$10:$J454, CUSTOMER[[#This Row],[Order Date]], $F$10:$F454, "&lt;&gt;"&amp;"N?m l*")=1), 1, TRUE,  "")</f>
        <v>#NAME?</v>
      </c>
      <c r="AA454" s="282" t="b">
        <f t="shared" ca="1" si="7"/>
        <v>0</v>
      </c>
      <c r="AB454" s="305"/>
    </row>
    <row r="455" spans="1:28" x14ac:dyDescent="0.25">
      <c r="A455" s="281" t="str">
        <f ca="1">no.</f>
        <v/>
      </c>
      <c r="B455" s="281"/>
      <c r="C455" s="282"/>
      <c r="D455" s="282"/>
      <c r="E455" s="282" t="str">
        <f ca="1">position</f>
        <v/>
      </c>
      <c r="F455" s="282"/>
      <c r="G455" s="282"/>
      <c r="H455" s="282"/>
      <c r="I455" s="282"/>
      <c r="J455" s="335"/>
      <c r="K455" s="282"/>
      <c r="L455" s="282"/>
      <c r="M455" s="282"/>
      <c r="N455" s="282"/>
      <c r="O455" s="281"/>
      <c r="P455" s="360" t="str">
        <f ca="1">rescore_patient</f>
        <v/>
      </c>
      <c r="Q455" s="330" t="str">
        <f ca="1">quantity</f>
        <v/>
      </c>
      <c r="R455" s="281"/>
      <c r="S455" s="282"/>
      <c r="T455" s="282"/>
      <c r="U455" s="282"/>
      <c r="V455" s="305"/>
      <c r="W455" s="305"/>
      <c r="X455" s="305"/>
      <c r="Y455" s="282"/>
      <c r="Z455" s="282" t="e" vm="1">
        <f ca="1">_xlfn.IFS(AND(ISNUMBER(SEARCH("N?m l*", CUSTOMER[[#This Row],[Service Type]], 1)), CUSTOMER[[#This Row],[Count ST]] = TRUE), CUSTOMER[[#This Row],[Quantity]], AND($Y$10:$Y455 = TRUE, COUNTIFS($H$10:$H455, CUSTOMER[[#This Row],[Booking]], $J$10:$J455, CUSTOMER[[#This Row],[Order Date]], $F$10:$F455, "&lt;&gt;"&amp;"N?m l*")=1), 1, TRUE,  "")</f>
        <v>#NAME?</v>
      </c>
      <c r="AA455" s="282" t="b">
        <f t="shared" ca="1" si="7"/>
        <v>0</v>
      </c>
      <c r="AB455" s="305"/>
    </row>
    <row r="456" spans="1:28" x14ac:dyDescent="0.25">
      <c r="A456" s="281" t="str">
        <f ca="1">no.</f>
        <v/>
      </c>
      <c r="B456" s="281"/>
      <c r="C456" s="282"/>
      <c r="D456" s="282"/>
      <c r="E456" s="282" t="str">
        <f ca="1">position</f>
        <v/>
      </c>
      <c r="F456" s="282"/>
      <c r="G456" s="282"/>
      <c r="H456" s="282"/>
      <c r="I456" s="282"/>
      <c r="J456" s="335"/>
      <c r="K456" s="282"/>
      <c r="L456" s="282"/>
      <c r="M456" s="282"/>
      <c r="N456" s="282"/>
      <c r="O456" s="281"/>
      <c r="P456" s="360" t="str">
        <f ca="1">rescore_patient</f>
        <v/>
      </c>
      <c r="Q456" s="330" t="str">
        <f ca="1">quantity</f>
        <v/>
      </c>
      <c r="R456" s="281"/>
      <c r="S456" s="282"/>
      <c r="T456" s="282"/>
      <c r="U456" s="282"/>
      <c r="V456" s="305"/>
      <c r="W456" s="305"/>
      <c r="X456" s="305"/>
      <c r="Y456" s="282"/>
      <c r="Z456" s="282" t="e" vm="1">
        <f ca="1">_xlfn.IFS(AND(ISNUMBER(SEARCH("N?m l*", CUSTOMER[[#This Row],[Service Type]], 1)), CUSTOMER[[#This Row],[Count ST]] = TRUE), CUSTOMER[[#This Row],[Quantity]], AND($Y$10:$Y456 = TRUE, COUNTIFS($H$10:$H456, CUSTOMER[[#This Row],[Booking]], $J$10:$J456, CUSTOMER[[#This Row],[Order Date]], $F$10:$F456, "&lt;&gt;"&amp;"N?m l*")=1), 1, TRUE,  "")</f>
        <v>#NAME?</v>
      </c>
      <c r="AA456" s="282" t="b">
        <f t="shared" ca="1" si="7"/>
        <v>0</v>
      </c>
      <c r="AB456" s="305"/>
    </row>
    <row r="457" spans="1:28" x14ac:dyDescent="0.25">
      <c r="A457" s="281" t="str">
        <f ca="1">no.</f>
        <v/>
      </c>
      <c r="B457" s="281"/>
      <c r="C457" s="282"/>
      <c r="D457" s="282"/>
      <c r="E457" s="282" t="str">
        <f ca="1">position</f>
        <v/>
      </c>
      <c r="F457" s="282"/>
      <c r="G457" s="282"/>
      <c r="H457" s="282"/>
      <c r="I457" s="282"/>
      <c r="J457" s="335"/>
      <c r="K457" s="282"/>
      <c r="L457" s="282"/>
      <c r="M457" s="282"/>
      <c r="N457" s="282"/>
      <c r="O457" s="281"/>
      <c r="P457" s="360" t="str">
        <f ca="1">rescore_patient</f>
        <v/>
      </c>
      <c r="Q457" s="330" t="str">
        <f ca="1">quantity</f>
        <v/>
      </c>
      <c r="R457" s="281"/>
      <c r="S457" s="282"/>
      <c r="T457" s="282"/>
      <c r="U457" s="282"/>
      <c r="V457" s="305"/>
      <c r="W457" s="305"/>
      <c r="X457" s="305"/>
      <c r="Y457" s="282"/>
      <c r="Z457" s="282" t="e" vm="1">
        <f ca="1">_xlfn.IFS(AND(ISNUMBER(SEARCH("N?m l*", CUSTOMER[[#This Row],[Service Type]], 1)), CUSTOMER[[#This Row],[Count ST]] = TRUE), CUSTOMER[[#This Row],[Quantity]], AND($Y$10:$Y457 = TRUE, COUNTIFS($H$10:$H457, CUSTOMER[[#This Row],[Booking]], $J$10:$J457, CUSTOMER[[#This Row],[Order Date]], $F$10:$F457, "&lt;&gt;"&amp;"N?m l*")=1), 1, TRUE,  "")</f>
        <v>#NAME?</v>
      </c>
      <c r="AA457" s="282" t="b">
        <f t="shared" ca="1" si="7"/>
        <v>0</v>
      </c>
      <c r="AB457" s="305"/>
    </row>
    <row r="458" spans="1:28" x14ac:dyDescent="0.25">
      <c r="A458" s="281" t="str">
        <f ca="1">no.</f>
        <v/>
      </c>
      <c r="B458" s="281"/>
      <c r="C458" s="282"/>
      <c r="D458" s="282"/>
      <c r="E458" s="282" t="str">
        <f ca="1">position</f>
        <v/>
      </c>
      <c r="F458" s="282"/>
      <c r="G458" s="282"/>
      <c r="H458" s="282"/>
      <c r="I458" s="282"/>
      <c r="J458" s="335"/>
      <c r="K458" s="282"/>
      <c r="L458" s="282"/>
      <c r="M458" s="282"/>
      <c r="N458" s="282"/>
      <c r="O458" s="281"/>
      <c r="P458" s="360" t="str">
        <f ca="1">rescore_patient</f>
        <v/>
      </c>
      <c r="Q458" s="330" t="str">
        <f ca="1">quantity</f>
        <v/>
      </c>
      <c r="R458" s="281"/>
      <c r="S458" s="282"/>
      <c r="T458" s="282"/>
      <c r="U458" s="282"/>
      <c r="V458" s="305"/>
      <c r="W458" s="305"/>
      <c r="X458" s="305"/>
      <c r="Y458" s="282"/>
      <c r="Z458" s="282" t="e" vm="1">
        <f ca="1">_xlfn.IFS(AND(ISNUMBER(SEARCH("N?m l*", CUSTOMER[[#This Row],[Service Type]], 1)), CUSTOMER[[#This Row],[Count ST]] = TRUE), CUSTOMER[[#This Row],[Quantity]], AND($Y$10:$Y458 = TRUE, COUNTIFS($H$10:$H458, CUSTOMER[[#This Row],[Booking]], $J$10:$J458, CUSTOMER[[#This Row],[Order Date]], $F$10:$F458, "&lt;&gt;"&amp;"N?m l*")=1), 1, TRUE,  "")</f>
        <v>#NAME?</v>
      </c>
      <c r="AA458" s="282" t="b">
        <f t="shared" ref="AA458:AA521" ca="1" si="8">count_svc_type</f>
        <v>0</v>
      </c>
      <c r="AB458" s="305"/>
    </row>
    <row r="459" spans="1:28" x14ac:dyDescent="0.25">
      <c r="A459" s="281" t="str">
        <f ca="1">no.</f>
        <v/>
      </c>
      <c r="B459" s="281"/>
      <c r="C459" s="282"/>
      <c r="D459" s="282"/>
      <c r="E459" s="282" t="str">
        <f ca="1">position</f>
        <v/>
      </c>
      <c r="F459" s="282"/>
      <c r="G459" s="282"/>
      <c r="H459" s="282"/>
      <c r="I459" s="282"/>
      <c r="J459" s="335"/>
      <c r="K459" s="282"/>
      <c r="L459" s="282"/>
      <c r="M459" s="282"/>
      <c r="N459" s="282"/>
      <c r="O459" s="281"/>
      <c r="P459" s="360" t="str">
        <f ca="1">rescore_patient</f>
        <v/>
      </c>
      <c r="Q459" s="330" t="str">
        <f ca="1">quantity</f>
        <v/>
      </c>
      <c r="R459" s="281"/>
      <c r="S459" s="282"/>
      <c r="T459" s="282"/>
      <c r="U459" s="282"/>
      <c r="V459" s="305"/>
      <c r="W459" s="305"/>
      <c r="X459" s="305"/>
      <c r="Y459" s="282"/>
      <c r="Z459" s="282" t="e" vm="1">
        <f ca="1">_xlfn.IFS(AND(ISNUMBER(SEARCH("N?m l*", CUSTOMER[[#This Row],[Service Type]], 1)), CUSTOMER[[#This Row],[Count ST]] = TRUE), CUSTOMER[[#This Row],[Quantity]], AND($Y$10:$Y459 = TRUE, COUNTIFS($H$10:$H459, CUSTOMER[[#This Row],[Booking]], $J$10:$J459, CUSTOMER[[#This Row],[Order Date]], $F$10:$F459, "&lt;&gt;"&amp;"N?m l*")=1), 1, TRUE,  "")</f>
        <v>#NAME?</v>
      </c>
      <c r="AA459" s="282" t="b">
        <f t="shared" ca="1" si="8"/>
        <v>0</v>
      </c>
      <c r="AB459" s="305"/>
    </row>
    <row r="460" spans="1:28" x14ac:dyDescent="0.25">
      <c r="A460" s="281" t="str">
        <f ca="1">no.</f>
        <v/>
      </c>
      <c r="B460" s="281"/>
      <c r="C460" s="282"/>
      <c r="D460" s="282"/>
      <c r="E460" s="282" t="str">
        <f ca="1">position</f>
        <v/>
      </c>
      <c r="F460" s="282"/>
      <c r="G460" s="282"/>
      <c r="H460" s="282"/>
      <c r="I460" s="282"/>
      <c r="J460" s="335"/>
      <c r="K460" s="282"/>
      <c r="L460" s="282"/>
      <c r="M460" s="282"/>
      <c r="N460" s="282"/>
      <c r="O460" s="281"/>
      <c r="P460" s="360" t="str">
        <f ca="1">rescore_patient</f>
        <v/>
      </c>
      <c r="Q460" s="330" t="str">
        <f ca="1">quantity</f>
        <v/>
      </c>
      <c r="R460" s="281"/>
      <c r="S460" s="282"/>
      <c r="T460" s="282"/>
      <c r="U460" s="282"/>
      <c r="V460" s="305"/>
      <c r="W460" s="305"/>
      <c r="X460" s="305"/>
      <c r="Y460" s="282"/>
      <c r="Z460" s="282" t="e" vm="1">
        <f ca="1">_xlfn.IFS(AND(ISNUMBER(SEARCH("N?m l*", CUSTOMER[[#This Row],[Service Type]], 1)), CUSTOMER[[#This Row],[Count ST]] = TRUE), CUSTOMER[[#This Row],[Quantity]], AND($Y$10:$Y460 = TRUE, COUNTIFS($H$10:$H460, CUSTOMER[[#This Row],[Booking]], $J$10:$J460, CUSTOMER[[#This Row],[Order Date]], $F$10:$F460, "&lt;&gt;"&amp;"N?m l*")=1), 1, TRUE,  "")</f>
        <v>#NAME?</v>
      </c>
      <c r="AA460" s="282" t="b">
        <f t="shared" ca="1" si="8"/>
        <v>0</v>
      </c>
      <c r="AB460" s="305"/>
    </row>
    <row r="461" spans="1:28" x14ac:dyDescent="0.25">
      <c r="A461" s="281" t="str">
        <f ca="1">no.</f>
        <v/>
      </c>
      <c r="B461" s="281"/>
      <c r="C461" s="282"/>
      <c r="D461" s="282"/>
      <c r="E461" s="282" t="str">
        <f ca="1">position</f>
        <v/>
      </c>
      <c r="F461" s="282"/>
      <c r="G461" s="282"/>
      <c r="H461" s="282"/>
      <c r="I461" s="282"/>
      <c r="J461" s="335"/>
      <c r="K461" s="282"/>
      <c r="L461" s="282"/>
      <c r="M461" s="282"/>
      <c r="N461" s="282"/>
      <c r="O461" s="281"/>
      <c r="P461" s="360" t="str">
        <f ca="1">rescore_patient</f>
        <v/>
      </c>
      <c r="Q461" s="330" t="str">
        <f ca="1">quantity</f>
        <v/>
      </c>
      <c r="R461" s="281"/>
      <c r="S461" s="282"/>
      <c r="T461" s="282"/>
      <c r="U461" s="282"/>
      <c r="V461" s="305"/>
      <c r="W461" s="305"/>
      <c r="X461" s="305"/>
      <c r="Y461" s="282"/>
      <c r="Z461" s="282" t="e" vm="1">
        <f ca="1">_xlfn.IFS(AND(ISNUMBER(SEARCH("N?m l*", CUSTOMER[[#This Row],[Service Type]], 1)), CUSTOMER[[#This Row],[Count ST]] = TRUE), CUSTOMER[[#This Row],[Quantity]], AND($Y$10:$Y461 = TRUE, COUNTIFS($H$10:$H461, CUSTOMER[[#This Row],[Booking]], $J$10:$J461, CUSTOMER[[#This Row],[Order Date]], $F$10:$F461, "&lt;&gt;"&amp;"N?m l*")=1), 1, TRUE,  "")</f>
        <v>#NAME?</v>
      </c>
      <c r="AA461" s="282" t="b">
        <f t="shared" ca="1" si="8"/>
        <v>0</v>
      </c>
      <c r="AB461" s="305"/>
    </row>
    <row r="462" spans="1:28" x14ac:dyDescent="0.25">
      <c r="A462" s="281" t="str">
        <f ca="1">no.</f>
        <v/>
      </c>
      <c r="B462" s="281"/>
      <c r="C462" s="282"/>
      <c r="D462" s="282"/>
      <c r="E462" s="282" t="str">
        <f ca="1">position</f>
        <v/>
      </c>
      <c r="F462" s="282"/>
      <c r="G462" s="282"/>
      <c r="H462" s="282"/>
      <c r="I462" s="282"/>
      <c r="J462" s="335"/>
      <c r="K462" s="282"/>
      <c r="L462" s="282"/>
      <c r="M462" s="282"/>
      <c r="N462" s="282"/>
      <c r="O462" s="281"/>
      <c r="P462" s="360" t="str">
        <f ca="1">rescore_patient</f>
        <v/>
      </c>
      <c r="Q462" s="330" t="str">
        <f ca="1">quantity</f>
        <v/>
      </c>
      <c r="R462" s="281"/>
      <c r="S462" s="282"/>
      <c r="T462" s="282"/>
      <c r="U462" s="282"/>
      <c r="V462" s="305"/>
      <c r="W462" s="305"/>
      <c r="X462" s="305"/>
      <c r="Y462" s="282"/>
      <c r="Z462" s="282" t="e" vm="1">
        <f ca="1">_xlfn.IFS(AND(ISNUMBER(SEARCH("N?m l*", CUSTOMER[[#This Row],[Service Type]], 1)), CUSTOMER[[#This Row],[Count ST]] = TRUE), CUSTOMER[[#This Row],[Quantity]], AND($Y$10:$Y462 = TRUE, COUNTIFS($H$10:$H462, CUSTOMER[[#This Row],[Booking]], $J$10:$J462, CUSTOMER[[#This Row],[Order Date]], $F$10:$F462, "&lt;&gt;"&amp;"N?m l*")=1), 1, TRUE,  "")</f>
        <v>#NAME?</v>
      </c>
      <c r="AA462" s="282" t="b">
        <f t="shared" ca="1" si="8"/>
        <v>0</v>
      </c>
      <c r="AB462" s="305"/>
    </row>
    <row r="463" spans="1:28" x14ac:dyDescent="0.25">
      <c r="A463" s="281" t="str">
        <f ca="1">no.</f>
        <v/>
      </c>
      <c r="B463" s="281"/>
      <c r="C463" s="282"/>
      <c r="D463" s="282"/>
      <c r="E463" s="282" t="str">
        <f ca="1">position</f>
        <v/>
      </c>
      <c r="F463" s="282"/>
      <c r="G463" s="282"/>
      <c r="H463" s="282"/>
      <c r="I463" s="282"/>
      <c r="J463" s="335"/>
      <c r="K463" s="282"/>
      <c r="L463" s="282"/>
      <c r="M463" s="282"/>
      <c r="N463" s="282"/>
      <c r="O463" s="281"/>
      <c r="P463" s="360" t="str">
        <f ca="1">rescore_patient</f>
        <v/>
      </c>
      <c r="Q463" s="330" t="str">
        <f ca="1">quantity</f>
        <v/>
      </c>
      <c r="R463" s="281"/>
      <c r="S463" s="282"/>
      <c r="T463" s="282"/>
      <c r="U463" s="282"/>
      <c r="V463" s="305"/>
      <c r="W463" s="305"/>
      <c r="X463" s="305"/>
      <c r="Y463" s="282"/>
      <c r="Z463" s="282" t="e" vm="1">
        <f ca="1">_xlfn.IFS(AND(ISNUMBER(SEARCH("N?m l*", CUSTOMER[[#This Row],[Service Type]], 1)), CUSTOMER[[#This Row],[Count ST]] = TRUE), CUSTOMER[[#This Row],[Quantity]], AND($Y$10:$Y463 = TRUE, COUNTIFS($H$10:$H463, CUSTOMER[[#This Row],[Booking]], $J$10:$J463, CUSTOMER[[#This Row],[Order Date]], $F$10:$F463, "&lt;&gt;"&amp;"N?m l*")=1), 1, TRUE,  "")</f>
        <v>#NAME?</v>
      </c>
      <c r="AA463" s="282" t="b">
        <f t="shared" ca="1" si="8"/>
        <v>0</v>
      </c>
      <c r="AB463" s="305"/>
    </row>
    <row r="464" spans="1:28" x14ac:dyDescent="0.25">
      <c r="A464" s="281" t="str">
        <f ca="1">no.</f>
        <v/>
      </c>
      <c r="B464" s="281"/>
      <c r="C464" s="282"/>
      <c r="D464" s="282"/>
      <c r="E464" s="282" t="str">
        <f ca="1">position</f>
        <v/>
      </c>
      <c r="F464" s="282"/>
      <c r="G464" s="282"/>
      <c r="H464" s="282"/>
      <c r="I464" s="282"/>
      <c r="J464" s="335"/>
      <c r="K464" s="282"/>
      <c r="L464" s="282"/>
      <c r="M464" s="282"/>
      <c r="N464" s="282"/>
      <c r="O464" s="281"/>
      <c r="P464" s="360" t="str">
        <f ca="1">rescore_patient</f>
        <v/>
      </c>
      <c r="Q464" s="330" t="str">
        <f ca="1">quantity</f>
        <v/>
      </c>
      <c r="R464" s="281"/>
      <c r="S464" s="282"/>
      <c r="T464" s="282"/>
      <c r="U464" s="282"/>
      <c r="V464" s="305"/>
      <c r="W464" s="305"/>
      <c r="X464" s="305"/>
      <c r="Y464" s="282"/>
      <c r="Z464" s="282" t="e" vm="1">
        <f ca="1">_xlfn.IFS(AND(ISNUMBER(SEARCH("N?m l*", CUSTOMER[[#This Row],[Service Type]], 1)), CUSTOMER[[#This Row],[Count ST]] = TRUE), CUSTOMER[[#This Row],[Quantity]], AND($Y$10:$Y464 = TRUE, COUNTIFS($H$10:$H464, CUSTOMER[[#This Row],[Booking]], $J$10:$J464, CUSTOMER[[#This Row],[Order Date]], $F$10:$F464, "&lt;&gt;"&amp;"N?m l*")=1), 1, TRUE,  "")</f>
        <v>#NAME?</v>
      </c>
      <c r="AA464" s="282" t="b">
        <f t="shared" ca="1" si="8"/>
        <v>0</v>
      </c>
      <c r="AB464" s="305"/>
    </row>
    <row r="465" spans="1:28" x14ac:dyDescent="0.25">
      <c r="A465" s="281" t="str">
        <f ca="1">no.</f>
        <v/>
      </c>
      <c r="B465" s="281"/>
      <c r="C465" s="282"/>
      <c r="D465" s="282"/>
      <c r="E465" s="282" t="str">
        <f ca="1">position</f>
        <v/>
      </c>
      <c r="F465" s="282"/>
      <c r="G465" s="282"/>
      <c r="H465" s="282"/>
      <c r="I465" s="282"/>
      <c r="J465" s="335"/>
      <c r="K465" s="282"/>
      <c r="L465" s="282"/>
      <c r="M465" s="282"/>
      <c r="N465" s="282"/>
      <c r="O465" s="281"/>
      <c r="P465" s="360" t="str">
        <f ca="1">rescore_patient</f>
        <v/>
      </c>
      <c r="Q465" s="330" t="str">
        <f ca="1">quantity</f>
        <v/>
      </c>
      <c r="R465" s="281"/>
      <c r="S465" s="282"/>
      <c r="T465" s="282"/>
      <c r="U465" s="282"/>
      <c r="V465" s="305"/>
      <c r="W465" s="305"/>
      <c r="X465" s="305"/>
      <c r="Y465" s="282"/>
      <c r="Z465" s="282" t="e" vm="1">
        <f ca="1">_xlfn.IFS(AND(ISNUMBER(SEARCH("N?m l*", CUSTOMER[[#This Row],[Service Type]], 1)), CUSTOMER[[#This Row],[Count ST]] = TRUE), CUSTOMER[[#This Row],[Quantity]], AND($Y$10:$Y465 = TRUE, COUNTIFS($H$10:$H465, CUSTOMER[[#This Row],[Booking]], $J$10:$J465, CUSTOMER[[#This Row],[Order Date]], $F$10:$F465, "&lt;&gt;"&amp;"N?m l*")=1), 1, TRUE,  "")</f>
        <v>#NAME?</v>
      </c>
      <c r="AA465" s="282" t="b">
        <f t="shared" ca="1" si="8"/>
        <v>0</v>
      </c>
      <c r="AB465" s="305"/>
    </row>
    <row r="466" spans="1:28" x14ac:dyDescent="0.25">
      <c r="A466" s="281" t="str">
        <f ca="1">no.</f>
        <v/>
      </c>
      <c r="B466" s="281"/>
      <c r="C466" s="282"/>
      <c r="D466" s="282"/>
      <c r="E466" s="282" t="str">
        <f ca="1">position</f>
        <v/>
      </c>
      <c r="F466" s="282"/>
      <c r="G466" s="282"/>
      <c r="H466" s="282"/>
      <c r="I466" s="282"/>
      <c r="J466" s="335"/>
      <c r="K466" s="282"/>
      <c r="L466" s="282"/>
      <c r="M466" s="282"/>
      <c r="N466" s="282"/>
      <c r="O466" s="281"/>
      <c r="P466" s="360" t="str">
        <f ca="1">rescore_patient</f>
        <v/>
      </c>
      <c r="Q466" s="330" t="str">
        <f ca="1">quantity</f>
        <v/>
      </c>
      <c r="R466" s="281"/>
      <c r="S466" s="282"/>
      <c r="T466" s="282"/>
      <c r="U466" s="282"/>
      <c r="V466" s="305"/>
      <c r="W466" s="305"/>
      <c r="X466" s="305"/>
      <c r="Y466" s="282"/>
      <c r="Z466" s="282" t="e" vm="1">
        <f ca="1">_xlfn.IFS(AND(ISNUMBER(SEARCH("N?m l*", CUSTOMER[[#This Row],[Service Type]], 1)), CUSTOMER[[#This Row],[Count ST]] = TRUE), CUSTOMER[[#This Row],[Quantity]], AND($Y$10:$Y466 = TRUE, COUNTIFS($H$10:$H466, CUSTOMER[[#This Row],[Booking]], $J$10:$J466, CUSTOMER[[#This Row],[Order Date]], $F$10:$F466, "&lt;&gt;"&amp;"N?m l*")=1), 1, TRUE,  "")</f>
        <v>#NAME?</v>
      </c>
      <c r="AA466" s="282" t="b">
        <f t="shared" ca="1" si="8"/>
        <v>0</v>
      </c>
      <c r="AB466" s="305"/>
    </row>
    <row r="467" spans="1:28" x14ac:dyDescent="0.25">
      <c r="A467" s="281" t="str">
        <f ca="1">no.</f>
        <v/>
      </c>
      <c r="B467" s="281"/>
      <c r="C467" s="282"/>
      <c r="D467" s="282"/>
      <c r="E467" s="282" t="str">
        <f ca="1">position</f>
        <v/>
      </c>
      <c r="F467" s="282"/>
      <c r="G467" s="282"/>
      <c r="H467" s="282"/>
      <c r="I467" s="282"/>
      <c r="J467" s="335"/>
      <c r="K467" s="282"/>
      <c r="L467" s="282"/>
      <c r="M467" s="282"/>
      <c r="N467" s="282"/>
      <c r="O467" s="281"/>
      <c r="P467" s="360" t="str">
        <f ca="1">rescore_patient</f>
        <v/>
      </c>
      <c r="Q467" s="330" t="str">
        <f ca="1">quantity</f>
        <v/>
      </c>
      <c r="R467" s="281"/>
      <c r="S467" s="282"/>
      <c r="T467" s="282"/>
      <c r="U467" s="282"/>
      <c r="V467" s="305"/>
      <c r="W467" s="305"/>
      <c r="X467" s="305"/>
      <c r="Y467" s="282"/>
      <c r="Z467" s="282" t="e" vm="1">
        <f ca="1">_xlfn.IFS(AND(ISNUMBER(SEARCH("N?m l*", CUSTOMER[[#This Row],[Service Type]], 1)), CUSTOMER[[#This Row],[Count ST]] = TRUE), CUSTOMER[[#This Row],[Quantity]], AND($Y$10:$Y467 = TRUE, COUNTIFS($H$10:$H467, CUSTOMER[[#This Row],[Booking]], $J$10:$J467, CUSTOMER[[#This Row],[Order Date]], $F$10:$F467, "&lt;&gt;"&amp;"N?m l*")=1), 1, TRUE,  "")</f>
        <v>#NAME?</v>
      </c>
      <c r="AA467" s="282" t="b">
        <f t="shared" ca="1" si="8"/>
        <v>0</v>
      </c>
      <c r="AB467" s="305"/>
    </row>
    <row r="468" spans="1:28" x14ac:dyDescent="0.25">
      <c r="A468" s="281" t="str">
        <f ca="1">no.</f>
        <v/>
      </c>
      <c r="B468" s="281"/>
      <c r="C468" s="282"/>
      <c r="D468" s="282"/>
      <c r="E468" s="282" t="str">
        <f ca="1">position</f>
        <v/>
      </c>
      <c r="F468" s="282"/>
      <c r="G468" s="282"/>
      <c r="H468" s="282"/>
      <c r="I468" s="282"/>
      <c r="J468" s="335"/>
      <c r="K468" s="282"/>
      <c r="L468" s="282"/>
      <c r="M468" s="282"/>
      <c r="N468" s="282"/>
      <c r="O468" s="281"/>
      <c r="P468" s="360" t="str">
        <f ca="1">rescore_patient</f>
        <v/>
      </c>
      <c r="Q468" s="330" t="str">
        <f ca="1">quantity</f>
        <v/>
      </c>
      <c r="R468" s="281"/>
      <c r="S468" s="282"/>
      <c r="T468" s="282"/>
      <c r="U468" s="282"/>
      <c r="V468" s="305"/>
      <c r="W468" s="305"/>
      <c r="X468" s="305"/>
      <c r="Y468" s="282"/>
      <c r="Z468" s="282" t="e" vm="1">
        <f ca="1">_xlfn.IFS(AND(ISNUMBER(SEARCH("N?m l*", CUSTOMER[[#This Row],[Service Type]], 1)), CUSTOMER[[#This Row],[Count ST]] = TRUE), CUSTOMER[[#This Row],[Quantity]], AND($Y$10:$Y468 = TRUE, COUNTIFS($H$10:$H468, CUSTOMER[[#This Row],[Booking]], $J$10:$J468, CUSTOMER[[#This Row],[Order Date]], $F$10:$F468, "&lt;&gt;"&amp;"N?m l*")=1), 1, TRUE,  "")</f>
        <v>#NAME?</v>
      </c>
      <c r="AA468" s="282" t="b">
        <f t="shared" ca="1" si="8"/>
        <v>0</v>
      </c>
      <c r="AB468" s="305"/>
    </row>
    <row r="469" spans="1:28" x14ac:dyDescent="0.25">
      <c r="A469" s="281" t="str">
        <f ca="1">no.</f>
        <v/>
      </c>
      <c r="B469" s="281"/>
      <c r="C469" s="282"/>
      <c r="D469" s="282"/>
      <c r="E469" s="282" t="str">
        <f ca="1">position</f>
        <v/>
      </c>
      <c r="F469" s="282"/>
      <c r="G469" s="282"/>
      <c r="H469" s="282"/>
      <c r="I469" s="282"/>
      <c r="J469" s="335"/>
      <c r="K469" s="282"/>
      <c r="L469" s="282"/>
      <c r="M469" s="282"/>
      <c r="N469" s="282"/>
      <c r="O469" s="281"/>
      <c r="P469" s="360" t="str">
        <f ca="1">rescore_patient</f>
        <v/>
      </c>
      <c r="Q469" s="330" t="str">
        <f ca="1">quantity</f>
        <v/>
      </c>
      <c r="R469" s="281"/>
      <c r="S469" s="282"/>
      <c r="T469" s="282"/>
      <c r="U469" s="282"/>
      <c r="V469" s="305"/>
      <c r="W469" s="305"/>
      <c r="X469" s="305"/>
      <c r="Y469" s="282"/>
      <c r="Z469" s="282" t="e" vm="1">
        <f ca="1">_xlfn.IFS(AND(ISNUMBER(SEARCH("N?m l*", CUSTOMER[[#This Row],[Service Type]], 1)), CUSTOMER[[#This Row],[Count ST]] = TRUE), CUSTOMER[[#This Row],[Quantity]], AND($Y$10:$Y469 = TRUE, COUNTIFS($H$10:$H469, CUSTOMER[[#This Row],[Booking]], $J$10:$J469, CUSTOMER[[#This Row],[Order Date]], $F$10:$F469, "&lt;&gt;"&amp;"N?m l*")=1), 1, TRUE,  "")</f>
        <v>#NAME?</v>
      </c>
      <c r="AA469" s="282" t="b">
        <f t="shared" ca="1" si="8"/>
        <v>0</v>
      </c>
      <c r="AB469" s="305"/>
    </row>
    <row r="470" spans="1:28" x14ac:dyDescent="0.25">
      <c r="A470" s="281" t="str">
        <f ca="1">no.</f>
        <v/>
      </c>
      <c r="B470" s="281"/>
      <c r="C470" s="282"/>
      <c r="D470" s="282"/>
      <c r="E470" s="282" t="str">
        <f ca="1">position</f>
        <v/>
      </c>
      <c r="F470" s="282"/>
      <c r="G470" s="282"/>
      <c r="H470" s="282"/>
      <c r="I470" s="282"/>
      <c r="J470" s="335"/>
      <c r="K470" s="282"/>
      <c r="L470" s="282"/>
      <c r="M470" s="282"/>
      <c r="N470" s="282"/>
      <c r="O470" s="281"/>
      <c r="P470" s="360" t="str">
        <f ca="1">rescore_patient</f>
        <v/>
      </c>
      <c r="Q470" s="330" t="str">
        <f ca="1">quantity</f>
        <v/>
      </c>
      <c r="R470" s="281"/>
      <c r="S470" s="282"/>
      <c r="T470" s="282"/>
      <c r="U470" s="282"/>
      <c r="V470" s="305"/>
      <c r="W470" s="305"/>
      <c r="X470" s="305"/>
      <c r="Y470" s="282"/>
      <c r="Z470" s="282" t="e" vm="1">
        <f ca="1">_xlfn.IFS(AND(ISNUMBER(SEARCH("N?m l*", CUSTOMER[[#This Row],[Service Type]], 1)), CUSTOMER[[#This Row],[Count ST]] = TRUE), CUSTOMER[[#This Row],[Quantity]], AND($Y$10:$Y470 = TRUE, COUNTIFS($H$10:$H470, CUSTOMER[[#This Row],[Booking]], $J$10:$J470, CUSTOMER[[#This Row],[Order Date]], $F$10:$F470, "&lt;&gt;"&amp;"N?m l*")=1), 1, TRUE,  "")</f>
        <v>#NAME?</v>
      </c>
      <c r="AA470" s="282" t="b">
        <f t="shared" ca="1" si="8"/>
        <v>0</v>
      </c>
      <c r="AB470" s="305"/>
    </row>
    <row r="471" spans="1:28" x14ac:dyDescent="0.25">
      <c r="A471" s="281" t="str">
        <f ca="1">no.</f>
        <v/>
      </c>
      <c r="B471" s="281"/>
      <c r="C471" s="282"/>
      <c r="D471" s="282"/>
      <c r="E471" s="282" t="str">
        <f ca="1">position</f>
        <v/>
      </c>
      <c r="F471" s="282"/>
      <c r="G471" s="282"/>
      <c r="H471" s="282"/>
      <c r="I471" s="282"/>
      <c r="J471" s="335"/>
      <c r="K471" s="282"/>
      <c r="L471" s="282"/>
      <c r="M471" s="282"/>
      <c r="N471" s="282"/>
      <c r="O471" s="281"/>
      <c r="P471" s="360" t="str">
        <f ca="1">rescore_patient</f>
        <v/>
      </c>
      <c r="Q471" s="330" t="str">
        <f ca="1">quantity</f>
        <v/>
      </c>
      <c r="R471" s="281"/>
      <c r="S471" s="282"/>
      <c r="T471" s="282"/>
      <c r="U471" s="282"/>
      <c r="V471" s="305"/>
      <c r="W471" s="305"/>
      <c r="X471" s="305"/>
      <c r="Y471" s="282"/>
      <c r="Z471" s="282" t="e" vm="1">
        <f ca="1">_xlfn.IFS(AND(ISNUMBER(SEARCH("N?m l*", CUSTOMER[[#This Row],[Service Type]], 1)), CUSTOMER[[#This Row],[Count ST]] = TRUE), CUSTOMER[[#This Row],[Quantity]], AND($Y$10:$Y471 = TRUE, COUNTIFS($H$10:$H471, CUSTOMER[[#This Row],[Booking]], $J$10:$J471, CUSTOMER[[#This Row],[Order Date]], $F$10:$F471, "&lt;&gt;"&amp;"N?m l*")=1), 1, TRUE,  "")</f>
        <v>#NAME?</v>
      </c>
      <c r="AA471" s="282" t="b">
        <f t="shared" ca="1" si="8"/>
        <v>0</v>
      </c>
      <c r="AB471" s="305"/>
    </row>
    <row r="472" spans="1:28" x14ac:dyDescent="0.25">
      <c r="A472" s="281" t="str">
        <f ca="1">no.</f>
        <v/>
      </c>
      <c r="B472" s="281"/>
      <c r="C472" s="282"/>
      <c r="D472" s="282"/>
      <c r="E472" s="282" t="str">
        <f ca="1">position</f>
        <v/>
      </c>
      <c r="F472" s="282"/>
      <c r="G472" s="282"/>
      <c r="H472" s="282"/>
      <c r="I472" s="282"/>
      <c r="J472" s="335"/>
      <c r="K472" s="282"/>
      <c r="L472" s="282"/>
      <c r="M472" s="282"/>
      <c r="N472" s="282"/>
      <c r="O472" s="281"/>
      <c r="P472" s="360" t="str">
        <f ca="1">rescore_patient</f>
        <v/>
      </c>
      <c r="Q472" s="330" t="str">
        <f ca="1">quantity</f>
        <v/>
      </c>
      <c r="R472" s="281"/>
      <c r="S472" s="282"/>
      <c r="T472" s="282"/>
      <c r="U472" s="282"/>
      <c r="V472" s="305"/>
      <c r="W472" s="305"/>
      <c r="X472" s="305"/>
      <c r="Y472" s="282"/>
      <c r="Z472" s="282" t="e" vm="1">
        <f ca="1">_xlfn.IFS(AND(ISNUMBER(SEARCH("N?m l*", CUSTOMER[[#This Row],[Service Type]], 1)), CUSTOMER[[#This Row],[Count ST]] = TRUE), CUSTOMER[[#This Row],[Quantity]], AND($Y$10:$Y472 = TRUE, COUNTIFS($H$10:$H472, CUSTOMER[[#This Row],[Booking]], $J$10:$J472, CUSTOMER[[#This Row],[Order Date]], $F$10:$F472, "&lt;&gt;"&amp;"N?m l*")=1), 1, TRUE,  "")</f>
        <v>#NAME?</v>
      </c>
      <c r="AA472" s="282" t="b">
        <f t="shared" ca="1" si="8"/>
        <v>0</v>
      </c>
      <c r="AB472" s="305"/>
    </row>
    <row r="473" spans="1:28" x14ac:dyDescent="0.25">
      <c r="A473" s="281" t="str">
        <f ca="1">no.</f>
        <v/>
      </c>
      <c r="B473" s="281"/>
      <c r="C473" s="282"/>
      <c r="D473" s="282"/>
      <c r="E473" s="282" t="str">
        <f ca="1">position</f>
        <v/>
      </c>
      <c r="F473" s="282"/>
      <c r="G473" s="282"/>
      <c r="H473" s="282"/>
      <c r="I473" s="282"/>
      <c r="J473" s="335"/>
      <c r="K473" s="282"/>
      <c r="L473" s="282"/>
      <c r="M473" s="282"/>
      <c r="N473" s="282"/>
      <c r="O473" s="281"/>
      <c r="P473" s="360" t="str">
        <f ca="1">rescore_patient</f>
        <v/>
      </c>
      <c r="Q473" s="330" t="str">
        <f ca="1">quantity</f>
        <v/>
      </c>
      <c r="R473" s="281"/>
      <c r="S473" s="282"/>
      <c r="T473" s="282"/>
      <c r="U473" s="282"/>
      <c r="V473" s="305"/>
      <c r="W473" s="305"/>
      <c r="X473" s="305"/>
      <c r="Y473" s="282"/>
      <c r="Z473" s="282" t="e" vm="1">
        <f ca="1">_xlfn.IFS(AND(ISNUMBER(SEARCH("N?m l*", CUSTOMER[[#This Row],[Service Type]], 1)), CUSTOMER[[#This Row],[Count ST]] = TRUE), CUSTOMER[[#This Row],[Quantity]], AND($Y$10:$Y473 = TRUE, COUNTIFS($H$10:$H473, CUSTOMER[[#This Row],[Booking]], $J$10:$J473, CUSTOMER[[#This Row],[Order Date]], $F$10:$F473, "&lt;&gt;"&amp;"N?m l*")=1), 1, TRUE,  "")</f>
        <v>#NAME?</v>
      </c>
      <c r="AA473" s="282" t="b">
        <f t="shared" ca="1" si="8"/>
        <v>0</v>
      </c>
      <c r="AB473" s="305"/>
    </row>
    <row r="474" spans="1:28" x14ac:dyDescent="0.25">
      <c r="A474" s="281" t="str">
        <f ca="1">no.</f>
        <v/>
      </c>
      <c r="B474" s="281"/>
      <c r="C474" s="282"/>
      <c r="D474" s="282"/>
      <c r="E474" s="282" t="str">
        <f ca="1">position</f>
        <v/>
      </c>
      <c r="F474" s="282"/>
      <c r="G474" s="282"/>
      <c r="H474" s="282"/>
      <c r="I474" s="282"/>
      <c r="J474" s="335"/>
      <c r="K474" s="282"/>
      <c r="L474" s="282"/>
      <c r="M474" s="282"/>
      <c r="N474" s="282"/>
      <c r="O474" s="281"/>
      <c r="P474" s="360" t="str">
        <f ca="1">rescore_patient</f>
        <v/>
      </c>
      <c r="Q474" s="330" t="str">
        <f ca="1">quantity</f>
        <v/>
      </c>
      <c r="R474" s="281"/>
      <c r="S474" s="282"/>
      <c r="T474" s="282"/>
      <c r="U474" s="282"/>
      <c r="V474" s="305"/>
      <c r="W474" s="305"/>
      <c r="X474" s="305"/>
      <c r="Y474" s="282"/>
      <c r="Z474" s="282" t="e" vm="1">
        <f ca="1">_xlfn.IFS(AND(ISNUMBER(SEARCH("N?m l*", CUSTOMER[[#This Row],[Service Type]], 1)), CUSTOMER[[#This Row],[Count ST]] = TRUE), CUSTOMER[[#This Row],[Quantity]], AND($Y$10:$Y474 = TRUE, COUNTIFS($H$10:$H474, CUSTOMER[[#This Row],[Booking]], $J$10:$J474, CUSTOMER[[#This Row],[Order Date]], $F$10:$F474, "&lt;&gt;"&amp;"N?m l*")=1), 1, TRUE,  "")</f>
        <v>#NAME?</v>
      </c>
      <c r="AA474" s="282" t="b">
        <f t="shared" ca="1" si="8"/>
        <v>0</v>
      </c>
      <c r="AB474" s="305"/>
    </row>
    <row r="475" spans="1:28" x14ac:dyDescent="0.25">
      <c r="A475" s="281" t="str">
        <f ca="1">no.</f>
        <v/>
      </c>
      <c r="B475" s="281"/>
      <c r="C475" s="282"/>
      <c r="D475" s="282"/>
      <c r="E475" s="282" t="str">
        <f ca="1">position</f>
        <v/>
      </c>
      <c r="F475" s="282"/>
      <c r="G475" s="282"/>
      <c r="H475" s="282"/>
      <c r="I475" s="282"/>
      <c r="J475" s="335"/>
      <c r="K475" s="282"/>
      <c r="L475" s="282"/>
      <c r="M475" s="282"/>
      <c r="N475" s="282"/>
      <c r="O475" s="281"/>
      <c r="P475" s="360" t="str">
        <f ca="1">rescore_patient</f>
        <v/>
      </c>
      <c r="Q475" s="330" t="str">
        <f ca="1">quantity</f>
        <v/>
      </c>
      <c r="R475" s="281"/>
      <c r="S475" s="282"/>
      <c r="T475" s="282"/>
      <c r="U475" s="282"/>
      <c r="V475" s="305"/>
      <c r="W475" s="305"/>
      <c r="X475" s="305"/>
      <c r="Y475" s="282"/>
      <c r="Z475" s="282" t="e" vm="1">
        <f ca="1">_xlfn.IFS(AND(ISNUMBER(SEARCH("N?m l*", CUSTOMER[[#This Row],[Service Type]], 1)), CUSTOMER[[#This Row],[Count ST]] = TRUE), CUSTOMER[[#This Row],[Quantity]], AND($Y$10:$Y475 = TRUE, COUNTIFS($H$10:$H475, CUSTOMER[[#This Row],[Booking]], $J$10:$J475, CUSTOMER[[#This Row],[Order Date]], $F$10:$F475, "&lt;&gt;"&amp;"N?m l*")=1), 1, TRUE,  "")</f>
        <v>#NAME?</v>
      </c>
      <c r="AA475" s="282" t="b">
        <f t="shared" ca="1" si="8"/>
        <v>0</v>
      </c>
      <c r="AB475" s="305"/>
    </row>
    <row r="476" spans="1:28" x14ac:dyDescent="0.25">
      <c r="A476" s="281" t="str">
        <f ca="1">no.</f>
        <v/>
      </c>
      <c r="B476" s="281"/>
      <c r="C476" s="282"/>
      <c r="D476" s="282"/>
      <c r="E476" s="282" t="str">
        <f ca="1">position</f>
        <v/>
      </c>
      <c r="F476" s="282"/>
      <c r="G476" s="282"/>
      <c r="H476" s="282"/>
      <c r="I476" s="282"/>
      <c r="J476" s="335"/>
      <c r="K476" s="282"/>
      <c r="L476" s="282"/>
      <c r="M476" s="282"/>
      <c r="N476" s="282"/>
      <c r="O476" s="281"/>
      <c r="P476" s="360" t="str">
        <f ca="1">rescore_patient</f>
        <v/>
      </c>
      <c r="Q476" s="330" t="str">
        <f ca="1">quantity</f>
        <v/>
      </c>
      <c r="R476" s="281"/>
      <c r="S476" s="282"/>
      <c r="T476" s="282"/>
      <c r="U476" s="282"/>
      <c r="V476" s="305"/>
      <c r="W476" s="305"/>
      <c r="X476" s="305"/>
      <c r="Y476" s="282"/>
      <c r="Z476" s="282" t="e" vm="1">
        <f ca="1">_xlfn.IFS(AND(ISNUMBER(SEARCH("N?m l*", CUSTOMER[[#This Row],[Service Type]], 1)), CUSTOMER[[#This Row],[Count ST]] = TRUE), CUSTOMER[[#This Row],[Quantity]], AND($Y$10:$Y476 = TRUE, COUNTIFS($H$10:$H476, CUSTOMER[[#This Row],[Booking]], $J$10:$J476, CUSTOMER[[#This Row],[Order Date]], $F$10:$F476, "&lt;&gt;"&amp;"N?m l*")=1), 1, TRUE,  "")</f>
        <v>#NAME?</v>
      </c>
      <c r="AA476" s="282" t="b">
        <f t="shared" ca="1" si="8"/>
        <v>0</v>
      </c>
      <c r="AB476" s="305"/>
    </row>
    <row r="477" spans="1:28" x14ac:dyDescent="0.25">
      <c r="A477" s="281" t="str">
        <f ca="1">no.</f>
        <v/>
      </c>
      <c r="B477" s="281"/>
      <c r="C477" s="282"/>
      <c r="D477" s="282"/>
      <c r="E477" s="282" t="str">
        <f ca="1">position</f>
        <v/>
      </c>
      <c r="F477" s="282"/>
      <c r="G477" s="282"/>
      <c r="H477" s="282"/>
      <c r="I477" s="282"/>
      <c r="J477" s="335"/>
      <c r="K477" s="282"/>
      <c r="L477" s="282"/>
      <c r="M477" s="282"/>
      <c r="N477" s="282"/>
      <c r="O477" s="281"/>
      <c r="P477" s="360" t="str">
        <f ca="1">rescore_patient</f>
        <v/>
      </c>
      <c r="Q477" s="330" t="str">
        <f ca="1">quantity</f>
        <v/>
      </c>
      <c r="R477" s="281"/>
      <c r="S477" s="282"/>
      <c r="T477" s="282"/>
      <c r="U477" s="282"/>
      <c r="V477" s="305"/>
      <c r="W477" s="305"/>
      <c r="X477" s="305"/>
      <c r="Y477" s="282"/>
      <c r="Z477" s="282" t="e" vm="1">
        <f ca="1">_xlfn.IFS(AND(ISNUMBER(SEARCH("N?m l*", CUSTOMER[[#This Row],[Service Type]], 1)), CUSTOMER[[#This Row],[Count ST]] = TRUE), CUSTOMER[[#This Row],[Quantity]], AND($Y$10:$Y477 = TRUE, COUNTIFS($H$10:$H477, CUSTOMER[[#This Row],[Booking]], $J$10:$J477, CUSTOMER[[#This Row],[Order Date]], $F$10:$F477, "&lt;&gt;"&amp;"N?m l*")=1), 1, TRUE,  "")</f>
        <v>#NAME?</v>
      </c>
      <c r="AA477" s="282" t="b">
        <f t="shared" ca="1" si="8"/>
        <v>0</v>
      </c>
      <c r="AB477" s="305"/>
    </row>
    <row r="478" spans="1:28" x14ac:dyDescent="0.25">
      <c r="A478" s="281" t="str">
        <f ca="1">no.</f>
        <v/>
      </c>
      <c r="B478" s="281"/>
      <c r="C478" s="282"/>
      <c r="D478" s="282"/>
      <c r="E478" s="282" t="str">
        <f ca="1">position</f>
        <v/>
      </c>
      <c r="F478" s="282"/>
      <c r="G478" s="282"/>
      <c r="H478" s="282"/>
      <c r="I478" s="282"/>
      <c r="J478" s="335"/>
      <c r="K478" s="282"/>
      <c r="L478" s="282"/>
      <c r="M478" s="282"/>
      <c r="N478" s="282"/>
      <c r="O478" s="281"/>
      <c r="P478" s="360" t="str">
        <f ca="1">rescore_patient</f>
        <v/>
      </c>
      <c r="Q478" s="330" t="str">
        <f ca="1">quantity</f>
        <v/>
      </c>
      <c r="R478" s="281"/>
      <c r="S478" s="282"/>
      <c r="T478" s="282"/>
      <c r="U478" s="282"/>
      <c r="V478" s="305"/>
      <c r="W478" s="305"/>
      <c r="X478" s="305"/>
      <c r="Y478" s="282"/>
      <c r="Z478" s="282" t="e" vm="1">
        <f ca="1">_xlfn.IFS(AND(ISNUMBER(SEARCH("N?m l*", CUSTOMER[[#This Row],[Service Type]], 1)), CUSTOMER[[#This Row],[Count ST]] = TRUE), CUSTOMER[[#This Row],[Quantity]], AND($Y$10:$Y478 = TRUE, COUNTIFS($H$10:$H478, CUSTOMER[[#This Row],[Booking]], $J$10:$J478, CUSTOMER[[#This Row],[Order Date]], $F$10:$F478, "&lt;&gt;"&amp;"N?m l*")=1), 1, TRUE,  "")</f>
        <v>#NAME?</v>
      </c>
      <c r="AA478" s="282" t="b">
        <f t="shared" ca="1" si="8"/>
        <v>0</v>
      </c>
      <c r="AB478" s="305"/>
    </row>
    <row r="479" spans="1:28" x14ac:dyDescent="0.25">
      <c r="A479" s="281" t="str">
        <f ca="1">no.</f>
        <v/>
      </c>
      <c r="B479" s="281"/>
      <c r="C479" s="282"/>
      <c r="D479" s="282"/>
      <c r="E479" s="282" t="str">
        <f ca="1">position</f>
        <v/>
      </c>
      <c r="F479" s="282"/>
      <c r="G479" s="282"/>
      <c r="H479" s="282"/>
      <c r="I479" s="282"/>
      <c r="J479" s="335"/>
      <c r="K479" s="282"/>
      <c r="L479" s="282"/>
      <c r="M479" s="282"/>
      <c r="N479" s="282"/>
      <c r="O479" s="281"/>
      <c r="P479" s="360" t="str">
        <f ca="1">rescore_patient</f>
        <v/>
      </c>
      <c r="Q479" s="330" t="str">
        <f ca="1">quantity</f>
        <v/>
      </c>
      <c r="R479" s="281"/>
      <c r="S479" s="282"/>
      <c r="T479" s="282"/>
      <c r="U479" s="282"/>
      <c r="V479" s="305"/>
      <c r="W479" s="305"/>
      <c r="X479" s="305"/>
      <c r="Y479" s="282"/>
      <c r="Z479" s="282" t="e" vm="1">
        <f ca="1">_xlfn.IFS(AND(ISNUMBER(SEARCH("N?m l*", CUSTOMER[[#This Row],[Service Type]], 1)), CUSTOMER[[#This Row],[Count ST]] = TRUE), CUSTOMER[[#This Row],[Quantity]], AND($Y$10:$Y479 = TRUE, COUNTIFS($H$10:$H479, CUSTOMER[[#This Row],[Booking]], $J$10:$J479, CUSTOMER[[#This Row],[Order Date]], $F$10:$F479, "&lt;&gt;"&amp;"N?m l*")=1), 1, TRUE,  "")</f>
        <v>#NAME?</v>
      </c>
      <c r="AA479" s="282" t="b">
        <f t="shared" ca="1" si="8"/>
        <v>0</v>
      </c>
      <c r="AB479" s="305"/>
    </row>
    <row r="480" spans="1:28" x14ac:dyDescent="0.25">
      <c r="A480" s="281" t="str">
        <f ca="1">no.</f>
        <v/>
      </c>
      <c r="B480" s="281"/>
      <c r="C480" s="282"/>
      <c r="D480" s="282"/>
      <c r="E480" s="282" t="str">
        <f ca="1">position</f>
        <v/>
      </c>
      <c r="F480" s="282"/>
      <c r="G480" s="282"/>
      <c r="H480" s="282"/>
      <c r="I480" s="282"/>
      <c r="J480" s="335"/>
      <c r="K480" s="282"/>
      <c r="L480" s="282"/>
      <c r="M480" s="282"/>
      <c r="N480" s="282"/>
      <c r="O480" s="281"/>
      <c r="P480" s="360" t="str">
        <f ca="1">rescore_patient</f>
        <v/>
      </c>
      <c r="Q480" s="330" t="str">
        <f ca="1">quantity</f>
        <v/>
      </c>
      <c r="R480" s="281"/>
      <c r="S480" s="282"/>
      <c r="T480" s="282"/>
      <c r="U480" s="282"/>
      <c r="V480" s="305"/>
      <c r="W480" s="305"/>
      <c r="X480" s="305"/>
      <c r="Y480" s="282"/>
      <c r="Z480" s="282" t="e" vm="1">
        <f ca="1">_xlfn.IFS(AND(ISNUMBER(SEARCH("N?m l*", CUSTOMER[[#This Row],[Service Type]], 1)), CUSTOMER[[#This Row],[Count ST]] = TRUE), CUSTOMER[[#This Row],[Quantity]], AND($Y$10:$Y480 = TRUE, COUNTIFS($H$10:$H480, CUSTOMER[[#This Row],[Booking]], $J$10:$J480, CUSTOMER[[#This Row],[Order Date]], $F$10:$F480, "&lt;&gt;"&amp;"N?m l*")=1), 1, TRUE,  "")</f>
        <v>#NAME?</v>
      </c>
      <c r="AA480" s="282" t="b">
        <f t="shared" ca="1" si="8"/>
        <v>0</v>
      </c>
      <c r="AB480" s="305"/>
    </row>
    <row r="481" spans="1:28" x14ac:dyDescent="0.25">
      <c r="A481" s="281" t="str">
        <f ca="1">no.</f>
        <v/>
      </c>
      <c r="B481" s="281"/>
      <c r="C481" s="282"/>
      <c r="D481" s="282"/>
      <c r="E481" s="282" t="str">
        <f ca="1">position</f>
        <v/>
      </c>
      <c r="F481" s="282"/>
      <c r="G481" s="282"/>
      <c r="H481" s="282"/>
      <c r="I481" s="282"/>
      <c r="J481" s="335"/>
      <c r="K481" s="282"/>
      <c r="L481" s="282"/>
      <c r="M481" s="282"/>
      <c r="N481" s="282"/>
      <c r="O481" s="281"/>
      <c r="P481" s="360" t="str">
        <f ca="1">rescore_patient</f>
        <v/>
      </c>
      <c r="Q481" s="330" t="str">
        <f ca="1">quantity</f>
        <v/>
      </c>
      <c r="R481" s="281"/>
      <c r="S481" s="282"/>
      <c r="T481" s="282"/>
      <c r="U481" s="282"/>
      <c r="V481" s="305"/>
      <c r="W481" s="305"/>
      <c r="X481" s="305"/>
      <c r="Y481" s="282"/>
      <c r="Z481" s="282" t="e" vm="1">
        <f ca="1">_xlfn.IFS(AND(ISNUMBER(SEARCH("N?m l*", CUSTOMER[[#This Row],[Service Type]], 1)), CUSTOMER[[#This Row],[Count ST]] = TRUE), CUSTOMER[[#This Row],[Quantity]], AND($Y$10:$Y481 = TRUE, COUNTIFS($H$10:$H481, CUSTOMER[[#This Row],[Booking]], $J$10:$J481, CUSTOMER[[#This Row],[Order Date]], $F$10:$F481, "&lt;&gt;"&amp;"N?m l*")=1), 1, TRUE,  "")</f>
        <v>#NAME?</v>
      </c>
      <c r="AA481" s="282" t="b">
        <f t="shared" ca="1" si="8"/>
        <v>0</v>
      </c>
      <c r="AB481" s="305"/>
    </row>
    <row r="482" spans="1:28" x14ac:dyDescent="0.25">
      <c r="A482" s="281" t="str">
        <f ca="1">no.</f>
        <v/>
      </c>
      <c r="B482" s="281"/>
      <c r="C482" s="282"/>
      <c r="D482" s="282"/>
      <c r="E482" s="282" t="str">
        <f ca="1">position</f>
        <v/>
      </c>
      <c r="F482" s="282"/>
      <c r="G482" s="282"/>
      <c r="H482" s="282"/>
      <c r="I482" s="282"/>
      <c r="J482" s="335"/>
      <c r="K482" s="282"/>
      <c r="L482" s="282"/>
      <c r="M482" s="282"/>
      <c r="N482" s="282"/>
      <c r="O482" s="281"/>
      <c r="P482" s="360" t="str">
        <f ca="1">rescore_patient</f>
        <v/>
      </c>
      <c r="Q482" s="330" t="str">
        <f ca="1">quantity</f>
        <v/>
      </c>
      <c r="R482" s="281"/>
      <c r="S482" s="282"/>
      <c r="T482" s="282"/>
      <c r="U482" s="282"/>
      <c r="V482" s="305"/>
      <c r="W482" s="305"/>
      <c r="X482" s="305"/>
      <c r="Y482" s="282"/>
      <c r="Z482" s="282" t="e" vm="1">
        <f ca="1">_xlfn.IFS(AND(ISNUMBER(SEARCH("N?m l*", CUSTOMER[[#This Row],[Service Type]], 1)), CUSTOMER[[#This Row],[Count ST]] = TRUE), CUSTOMER[[#This Row],[Quantity]], AND($Y$10:$Y482 = TRUE, COUNTIFS($H$10:$H482, CUSTOMER[[#This Row],[Booking]], $J$10:$J482, CUSTOMER[[#This Row],[Order Date]], $F$10:$F482, "&lt;&gt;"&amp;"N?m l*")=1), 1, TRUE,  "")</f>
        <v>#NAME?</v>
      </c>
      <c r="AA482" s="282" t="b">
        <f t="shared" ca="1" si="8"/>
        <v>0</v>
      </c>
      <c r="AB482" s="305"/>
    </row>
    <row r="483" spans="1:28" x14ac:dyDescent="0.25">
      <c r="A483" s="281" t="str">
        <f ca="1">no.</f>
        <v/>
      </c>
      <c r="B483" s="281"/>
      <c r="C483" s="282"/>
      <c r="D483" s="282"/>
      <c r="E483" s="282" t="str">
        <f ca="1">position</f>
        <v/>
      </c>
      <c r="F483" s="282"/>
      <c r="G483" s="282"/>
      <c r="H483" s="282"/>
      <c r="I483" s="282"/>
      <c r="J483" s="335"/>
      <c r="K483" s="282"/>
      <c r="L483" s="282"/>
      <c r="M483" s="282"/>
      <c r="N483" s="282"/>
      <c r="O483" s="281"/>
      <c r="P483" s="360" t="str">
        <f ca="1">rescore_patient</f>
        <v/>
      </c>
      <c r="Q483" s="330" t="str">
        <f ca="1">quantity</f>
        <v/>
      </c>
      <c r="R483" s="281"/>
      <c r="S483" s="282"/>
      <c r="T483" s="282"/>
      <c r="U483" s="282"/>
      <c r="V483" s="305"/>
      <c r="W483" s="305"/>
      <c r="X483" s="305"/>
      <c r="Y483" s="282"/>
      <c r="Z483" s="282" t="e" vm="1">
        <f ca="1">_xlfn.IFS(AND(ISNUMBER(SEARCH("N?m l*", CUSTOMER[[#This Row],[Service Type]], 1)), CUSTOMER[[#This Row],[Count ST]] = TRUE), CUSTOMER[[#This Row],[Quantity]], AND($Y$10:$Y483 = TRUE, COUNTIFS($H$10:$H483, CUSTOMER[[#This Row],[Booking]], $J$10:$J483, CUSTOMER[[#This Row],[Order Date]], $F$10:$F483, "&lt;&gt;"&amp;"N?m l*")=1), 1, TRUE,  "")</f>
        <v>#NAME?</v>
      </c>
      <c r="AA483" s="282" t="b">
        <f t="shared" ca="1" si="8"/>
        <v>0</v>
      </c>
      <c r="AB483" s="305"/>
    </row>
    <row r="484" spans="1:28" x14ac:dyDescent="0.25">
      <c r="A484" s="281" t="str">
        <f ca="1">no.</f>
        <v/>
      </c>
      <c r="B484" s="281"/>
      <c r="C484" s="282"/>
      <c r="D484" s="282"/>
      <c r="E484" s="282" t="str">
        <f ca="1">position</f>
        <v/>
      </c>
      <c r="F484" s="282"/>
      <c r="G484" s="282"/>
      <c r="H484" s="282"/>
      <c r="I484" s="282"/>
      <c r="J484" s="335"/>
      <c r="K484" s="282"/>
      <c r="L484" s="282"/>
      <c r="M484" s="282"/>
      <c r="N484" s="282"/>
      <c r="O484" s="281"/>
      <c r="P484" s="360" t="str">
        <f ca="1">rescore_patient</f>
        <v/>
      </c>
      <c r="Q484" s="330" t="str">
        <f ca="1">quantity</f>
        <v/>
      </c>
      <c r="R484" s="281"/>
      <c r="S484" s="282"/>
      <c r="T484" s="282"/>
      <c r="U484" s="282"/>
      <c r="V484" s="305"/>
      <c r="W484" s="305"/>
      <c r="X484" s="305"/>
      <c r="Y484" s="282"/>
      <c r="Z484" s="282" t="e" vm="1">
        <f ca="1">_xlfn.IFS(AND(ISNUMBER(SEARCH("N?m l*", CUSTOMER[[#This Row],[Service Type]], 1)), CUSTOMER[[#This Row],[Count ST]] = TRUE), CUSTOMER[[#This Row],[Quantity]], AND($Y$10:$Y484 = TRUE, COUNTIFS($H$10:$H484, CUSTOMER[[#This Row],[Booking]], $J$10:$J484, CUSTOMER[[#This Row],[Order Date]], $F$10:$F484, "&lt;&gt;"&amp;"N?m l*")=1), 1, TRUE,  "")</f>
        <v>#NAME?</v>
      </c>
      <c r="AA484" s="282" t="b">
        <f t="shared" ca="1" si="8"/>
        <v>0</v>
      </c>
      <c r="AB484" s="305"/>
    </row>
    <row r="485" spans="1:28" x14ac:dyDescent="0.25">
      <c r="A485" s="281" t="str">
        <f ca="1">no.</f>
        <v/>
      </c>
      <c r="B485" s="281"/>
      <c r="C485" s="282"/>
      <c r="D485" s="282"/>
      <c r="E485" s="282" t="str">
        <f ca="1">position</f>
        <v/>
      </c>
      <c r="F485" s="282"/>
      <c r="G485" s="282"/>
      <c r="H485" s="282"/>
      <c r="I485" s="282"/>
      <c r="J485" s="335"/>
      <c r="K485" s="282"/>
      <c r="L485" s="282"/>
      <c r="M485" s="282"/>
      <c r="N485" s="282"/>
      <c r="O485" s="281"/>
      <c r="P485" s="360" t="str">
        <f ca="1">rescore_patient</f>
        <v/>
      </c>
      <c r="Q485" s="330" t="str">
        <f ca="1">quantity</f>
        <v/>
      </c>
      <c r="R485" s="281"/>
      <c r="S485" s="282"/>
      <c r="T485" s="282"/>
      <c r="U485" s="282"/>
      <c r="V485" s="305"/>
      <c r="W485" s="305"/>
      <c r="X485" s="305"/>
      <c r="Y485" s="282"/>
      <c r="Z485" s="282" t="e" vm="1">
        <f ca="1">_xlfn.IFS(AND(ISNUMBER(SEARCH("N?m l*", CUSTOMER[[#This Row],[Service Type]], 1)), CUSTOMER[[#This Row],[Count ST]] = TRUE), CUSTOMER[[#This Row],[Quantity]], AND($Y$10:$Y485 = TRUE, COUNTIFS($H$10:$H485, CUSTOMER[[#This Row],[Booking]], $J$10:$J485, CUSTOMER[[#This Row],[Order Date]], $F$10:$F485, "&lt;&gt;"&amp;"N?m l*")=1), 1, TRUE,  "")</f>
        <v>#NAME?</v>
      </c>
      <c r="AA485" s="282" t="b">
        <f t="shared" ca="1" si="8"/>
        <v>0</v>
      </c>
      <c r="AB485" s="305"/>
    </row>
    <row r="486" spans="1:28" x14ac:dyDescent="0.25">
      <c r="A486" s="281" t="str">
        <f ca="1">no.</f>
        <v/>
      </c>
      <c r="B486" s="281"/>
      <c r="C486" s="282"/>
      <c r="D486" s="282"/>
      <c r="E486" s="282" t="str">
        <f ca="1">position</f>
        <v/>
      </c>
      <c r="F486" s="282"/>
      <c r="G486" s="282"/>
      <c r="H486" s="282"/>
      <c r="I486" s="282"/>
      <c r="J486" s="335"/>
      <c r="K486" s="282"/>
      <c r="L486" s="282"/>
      <c r="M486" s="282"/>
      <c r="N486" s="282"/>
      <c r="O486" s="281"/>
      <c r="P486" s="360" t="str">
        <f ca="1">rescore_patient</f>
        <v/>
      </c>
      <c r="Q486" s="330" t="str">
        <f ca="1">quantity</f>
        <v/>
      </c>
      <c r="R486" s="281"/>
      <c r="S486" s="282"/>
      <c r="T486" s="282"/>
      <c r="U486" s="282"/>
      <c r="V486" s="305"/>
      <c r="W486" s="305"/>
      <c r="X486" s="305"/>
      <c r="Y486" s="282"/>
      <c r="Z486" s="282" t="e" vm="1">
        <f ca="1">_xlfn.IFS(AND(ISNUMBER(SEARCH("N?m l*", CUSTOMER[[#This Row],[Service Type]], 1)), CUSTOMER[[#This Row],[Count ST]] = TRUE), CUSTOMER[[#This Row],[Quantity]], AND($Y$10:$Y486 = TRUE, COUNTIFS($H$10:$H486, CUSTOMER[[#This Row],[Booking]], $J$10:$J486, CUSTOMER[[#This Row],[Order Date]], $F$10:$F486, "&lt;&gt;"&amp;"N?m l*")=1), 1, TRUE,  "")</f>
        <v>#NAME?</v>
      </c>
      <c r="AA486" s="282" t="b">
        <f t="shared" ca="1" si="8"/>
        <v>0</v>
      </c>
      <c r="AB486" s="305"/>
    </row>
    <row r="487" spans="1:28" x14ac:dyDescent="0.25">
      <c r="A487" s="281" t="str">
        <f ca="1">no.</f>
        <v/>
      </c>
      <c r="B487" s="281"/>
      <c r="C487" s="282"/>
      <c r="D487" s="282"/>
      <c r="E487" s="282" t="str">
        <f ca="1">position</f>
        <v/>
      </c>
      <c r="F487" s="282"/>
      <c r="G487" s="282"/>
      <c r="H487" s="282"/>
      <c r="I487" s="282"/>
      <c r="J487" s="335"/>
      <c r="K487" s="282"/>
      <c r="L487" s="282"/>
      <c r="M487" s="282"/>
      <c r="N487" s="282"/>
      <c r="O487" s="281"/>
      <c r="P487" s="360" t="str">
        <f ca="1">rescore_patient</f>
        <v/>
      </c>
      <c r="Q487" s="330" t="str">
        <f ca="1">quantity</f>
        <v/>
      </c>
      <c r="R487" s="281"/>
      <c r="S487" s="282"/>
      <c r="T487" s="282"/>
      <c r="U487" s="282"/>
      <c r="V487" s="305"/>
      <c r="W487" s="305"/>
      <c r="X487" s="305"/>
      <c r="Y487" s="282"/>
      <c r="Z487" s="282" t="e" vm="1">
        <f ca="1">_xlfn.IFS(AND(ISNUMBER(SEARCH("N?m l*", CUSTOMER[[#This Row],[Service Type]], 1)), CUSTOMER[[#This Row],[Count ST]] = TRUE), CUSTOMER[[#This Row],[Quantity]], AND($Y$10:$Y487 = TRUE, COUNTIFS($H$10:$H487, CUSTOMER[[#This Row],[Booking]], $J$10:$J487, CUSTOMER[[#This Row],[Order Date]], $F$10:$F487, "&lt;&gt;"&amp;"N?m l*")=1), 1, TRUE,  "")</f>
        <v>#NAME?</v>
      </c>
      <c r="AA487" s="282" t="b">
        <f t="shared" ca="1" si="8"/>
        <v>0</v>
      </c>
      <c r="AB487" s="305"/>
    </row>
    <row r="488" spans="1:28" x14ac:dyDescent="0.25">
      <c r="A488" s="281" t="str">
        <f ca="1">no.</f>
        <v/>
      </c>
      <c r="B488" s="281"/>
      <c r="C488" s="282"/>
      <c r="D488" s="282"/>
      <c r="E488" s="282" t="str">
        <f ca="1">position</f>
        <v/>
      </c>
      <c r="F488" s="282"/>
      <c r="G488" s="282"/>
      <c r="H488" s="282"/>
      <c r="I488" s="282"/>
      <c r="J488" s="335"/>
      <c r="K488" s="282"/>
      <c r="L488" s="282"/>
      <c r="M488" s="282"/>
      <c r="N488" s="282"/>
      <c r="O488" s="281"/>
      <c r="P488" s="360" t="str">
        <f ca="1">rescore_patient</f>
        <v/>
      </c>
      <c r="Q488" s="330" t="str">
        <f ca="1">quantity</f>
        <v/>
      </c>
      <c r="R488" s="281"/>
      <c r="S488" s="282"/>
      <c r="T488" s="282"/>
      <c r="U488" s="282"/>
      <c r="V488" s="305"/>
      <c r="W488" s="305"/>
      <c r="X488" s="305"/>
      <c r="Y488" s="282"/>
      <c r="Z488" s="282" t="e" vm="1">
        <f ca="1">_xlfn.IFS(AND(ISNUMBER(SEARCH("N?m l*", CUSTOMER[[#This Row],[Service Type]], 1)), CUSTOMER[[#This Row],[Count ST]] = TRUE), CUSTOMER[[#This Row],[Quantity]], AND($Y$10:$Y488 = TRUE, COUNTIFS($H$10:$H488, CUSTOMER[[#This Row],[Booking]], $J$10:$J488, CUSTOMER[[#This Row],[Order Date]], $F$10:$F488, "&lt;&gt;"&amp;"N?m l*")=1), 1, TRUE,  "")</f>
        <v>#NAME?</v>
      </c>
      <c r="AA488" s="282" t="b">
        <f t="shared" ca="1" si="8"/>
        <v>0</v>
      </c>
      <c r="AB488" s="305"/>
    </row>
    <row r="489" spans="1:28" x14ac:dyDescent="0.25">
      <c r="A489" s="281" t="str">
        <f ca="1">no.</f>
        <v/>
      </c>
      <c r="B489" s="281"/>
      <c r="C489" s="282"/>
      <c r="D489" s="282"/>
      <c r="E489" s="282" t="str">
        <f ca="1">position</f>
        <v/>
      </c>
      <c r="F489" s="282"/>
      <c r="G489" s="282"/>
      <c r="H489" s="282"/>
      <c r="I489" s="282"/>
      <c r="J489" s="335"/>
      <c r="K489" s="282"/>
      <c r="L489" s="282"/>
      <c r="M489" s="282"/>
      <c r="N489" s="282"/>
      <c r="O489" s="281"/>
      <c r="P489" s="360" t="str">
        <f ca="1">rescore_patient</f>
        <v/>
      </c>
      <c r="Q489" s="330" t="str">
        <f ca="1">quantity</f>
        <v/>
      </c>
      <c r="R489" s="281"/>
      <c r="S489" s="282"/>
      <c r="T489" s="282"/>
      <c r="U489" s="282"/>
      <c r="V489" s="305"/>
      <c r="W489" s="305"/>
      <c r="X489" s="305"/>
      <c r="Y489" s="282"/>
      <c r="Z489" s="282" t="e" vm="1">
        <f ca="1">_xlfn.IFS(AND(ISNUMBER(SEARCH("N?m l*", CUSTOMER[[#This Row],[Service Type]], 1)), CUSTOMER[[#This Row],[Count ST]] = TRUE), CUSTOMER[[#This Row],[Quantity]], AND($Y$10:$Y489 = TRUE, COUNTIFS($H$10:$H489, CUSTOMER[[#This Row],[Booking]], $J$10:$J489, CUSTOMER[[#This Row],[Order Date]], $F$10:$F489, "&lt;&gt;"&amp;"N?m l*")=1), 1, TRUE,  "")</f>
        <v>#NAME?</v>
      </c>
      <c r="AA489" s="282" t="b">
        <f t="shared" ca="1" si="8"/>
        <v>0</v>
      </c>
      <c r="AB489" s="305"/>
    </row>
    <row r="490" spans="1:28" x14ac:dyDescent="0.25">
      <c r="A490" s="281" t="str">
        <f ca="1">no.</f>
        <v/>
      </c>
      <c r="B490" s="281"/>
      <c r="C490" s="282"/>
      <c r="D490" s="282"/>
      <c r="E490" s="282" t="str">
        <f ca="1">position</f>
        <v/>
      </c>
      <c r="F490" s="282"/>
      <c r="G490" s="282"/>
      <c r="H490" s="282"/>
      <c r="I490" s="282"/>
      <c r="J490" s="335"/>
      <c r="K490" s="282"/>
      <c r="L490" s="282"/>
      <c r="M490" s="282"/>
      <c r="N490" s="282"/>
      <c r="O490" s="281"/>
      <c r="P490" s="360" t="str">
        <f ca="1">rescore_patient</f>
        <v/>
      </c>
      <c r="Q490" s="330" t="str">
        <f ca="1">quantity</f>
        <v/>
      </c>
      <c r="R490" s="281"/>
      <c r="S490" s="282"/>
      <c r="T490" s="282"/>
      <c r="U490" s="282"/>
      <c r="V490" s="305"/>
      <c r="W490" s="305"/>
      <c r="X490" s="305"/>
      <c r="Y490" s="282"/>
      <c r="Z490" s="282" t="e" vm="1">
        <f ca="1">_xlfn.IFS(AND(ISNUMBER(SEARCH("N?m l*", CUSTOMER[[#This Row],[Service Type]], 1)), CUSTOMER[[#This Row],[Count ST]] = TRUE), CUSTOMER[[#This Row],[Quantity]], AND($Y$10:$Y490 = TRUE, COUNTIFS($H$10:$H490, CUSTOMER[[#This Row],[Booking]], $J$10:$J490, CUSTOMER[[#This Row],[Order Date]], $F$10:$F490, "&lt;&gt;"&amp;"N?m l*")=1), 1, TRUE,  "")</f>
        <v>#NAME?</v>
      </c>
      <c r="AA490" s="282" t="b">
        <f t="shared" ca="1" si="8"/>
        <v>0</v>
      </c>
      <c r="AB490" s="305"/>
    </row>
    <row r="491" spans="1:28" x14ac:dyDescent="0.25">
      <c r="A491" s="281" t="str">
        <f ca="1">no.</f>
        <v/>
      </c>
      <c r="B491" s="281"/>
      <c r="C491" s="282"/>
      <c r="D491" s="282"/>
      <c r="E491" s="282" t="str">
        <f ca="1">position</f>
        <v/>
      </c>
      <c r="F491" s="282"/>
      <c r="G491" s="282"/>
      <c r="H491" s="282"/>
      <c r="I491" s="282"/>
      <c r="J491" s="335"/>
      <c r="K491" s="282"/>
      <c r="L491" s="282"/>
      <c r="M491" s="282"/>
      <c r="N491" s="282"/>
      <c r="O491" s="281"/>
      <c r="P491" s="360" t="str">
        <f ca="1">rescore_patient</f>
        <v/>
      </c>
      <c r="Q491" s="330" t="str">
        <f ca="1">quantity</f>
        <v/>
      </c>
      <c r="R491" s="281"/>
      <c r="S491" s="282"/>
      <c r="T491" s="282"/>
      <c r="U491" s="282"/>
      <c r="V491" s="305"/>
      <c r="W491" s="305"/>
      <c r="X491" s="305"/>
      <c r="Y491" s="282"/>
      <c r="Z491" s="282" t="e" vm="1">
        <f ca="1">_xlfn.IFS(AND(ISNUMBER(SEARCH("N?m l*", CUSTOMER[[#This Row],[Service Type]], 1)), CUSTOMER[[#This Row],[Count ST]] = TRUE), CUSTOMER[[#This Row],[Quantity]], AND($Y$10:$Y491 = TRUE, COUNTIFS($H$10:$H491, CUSTOMER[[#This Row],[Booking]], $J$10:$J491, CUSTOMER[[#This Row],[Order Date]], $F$10:$F491, "&lt;&gt;"&amp;"N?m l*")=1), 1, TRUE,  "")</f>
        <v>#NAME?</v>
      </c>
      <c r="AA491" s="282" t="b">
        <f t="shared" ca="1" si="8"/>
        <v>0</v>
      </c>
      <c r="AB491" s="305"/>
    </row>
    <row r="492" spans="1:28" x14ac:dyDescent="0.25">
      <c r="A492" s="281" t="str">
        <f ca="1">no.</f>
        <v/>
      </c>
      <c r="B492" s="281"/>
      <c r="C492" s="282"/>
      <c r="D492" s="282"/>
      <c r="E492" s="282" t="str">
        <f ca="1">position</f>
        <v/>
      </c>
      <c r="F492" s="282"/>
      <c r="G492" s="282"/>
      <c r="H492" s="282"/>
      <c r="I492" s="282"/>
      <c r="J492" s="335"/>
      <c r="K492" s="282"/>
      <c r="L492" s="282"/>
      <c r="M492" s="282"/>
      <c r="N492" s="282"/>
      <c r="O492" s="281"/>
      <c r="P492" s="360" t="str">
        <f ca="1">rescore_patient</f>
        <v/>
      </c>
      <c r="Q492" s="330" t="str">
        <f ca="1">quantity</f>
        <v/>
      </c>
      <c r="R492" s="281"/>
      <c r="S492" s="282"/>
      <c r="T492" s="282"/>
      <c r="U492" s="282"/>
      <c r="V492" s="305"/>
      <c r="W492" s="305"/>
      <c r="X492" s="305"/>
      <c r="Y492" s="282"/>
      <c r="Z492" s="282" t="e" vm="1">
        <f ca="1">_xlfn.IFS(AND(ISNUMBER(SEARCH("N?m l*", CUSTOMER[[#This Row],[Service Type]], 1)), CUSTOMER[[#This Row],[Count ST]] = TRUE), CUSTOMER[[#This Row],[Quantity]], AND($Y$10:$Y492 = TRUE, COUNTIFS($H$10:$H492, CUSTOMER[[#This Row],[Booking]], $J$10:$J492, CUSTOMER[[#This Row],[Order Date]], $F$10:$F492, "&lt;&gt;"&amp;"N?m l*")=1), 1, TRUE,  "")</f>
        <v>#NAME?</v>
      </c>
      <c r="AA492" s="282" t="b">
        <f t="shared" ca="1" si="8"/>
        <v>0</v>
      </c>
      <c r="AB492" s="305"/>
    </row>
    <row r="493" spans="1:28" x14ac:dyDescent="0.25">
      <c r="A493" s="281" t="str">
        <f ca="1">no.</f>
        <v/>
      </c>
      <c r="B493" s="281"/>
      <c r="C493" s="282"/>
      <c r="D493" s="282"/>
      <c r="E493" s="282" t="str">
        <f ca="1">position</f>
        <v/>
      </c>
      <c r="F493" s="282"/>
      <c r="G493" s="282"/>
      <c r="H493" s="282"/>
      <c r="I493" s="282"/>
      <c r="J493" s="335"/>
      <c r="K493" s="282"/>
      <c r="L493" s="282"/>
      <c r="M493" s="282"/>
      <c r="N493" s="282"/>
      <c r="O493" s="281"/>
      <c r="P493" s="360" t="str">
        <f ca="1">rescore_patient</f>
        <v/>
      </c>
      <c r="Q493" s="330" t="str">
        <f ca="1">quantity</f>
        <v/>
      </c>
      <c r="R493" s="281"/>
      <c r="S493" s="282"/>
      <c r="T493" s="282"/>
      <c r="U493" s="282"/>
      <c r="V493" s="305"/>
      <c r="W493" s="305"/>
      <c r="X493" s="305"/>
      <c r="Y493" s="282"/>
      <c r="Z493" s="282" t="e" vm="1">
        <f ca="1">_xlfn.IFS(AND(ISNUMBER(SEARCH("N?m l*", CUSTOMER[[#This Row],[Service Type]], 1)), CUSTOMER[[#This Row],[Count ST]] = TRUE), CUSTOMER[[#This Row],[Quantity]], AND($Y$10:$Y493 = TRUE, COUNTIFS($H$10:$H493, CUSTOMER[[#This Row],[Booking]], $J$10:$J493, CUSTOMER[[#This Row],[Order Date]], $F$10:$F493, "&lt;&gt;"&amp;"N?m l*")=1), 1, TRUE,  "")</f>
        <v>#NAME?</v>
      </c>
      <c r="AA493" s="282" t="b">
        <f t="shared" ca="1" si="8"/>
        <v>0</v>
      </c>
      <c r="AB493" s="305"/>
    </row>
    <row r="494" spans="1:28" x14ac:dyDescent="0.25">
      <c r="A494" s="281" t="str">
        <f ca="1">no.</f>
        <v/>
      </c>
      <c r="B494" s="281"/>
      <c r="C494" s="282"/>
      <c r="D494" s="282"/>
      <c r="E494" s="282" t="str">
        <f ca="1">position</f>
        <v/>
      </c>
      <c r="F494" s="282"/>
      <c r="G494" s="282"/>
      <c r="H494" s="282"/>
      <c r="I494" s="282"/>
      <c r="J494" s="335"/>
      <c r="K494" s="282"/>
      <c r="L494" s="282"/>
      <c r="M494" s="282"/>
      <c r="N494" s="282"/>
      <c r="O494" s="281"/>
      <c r="P494" s="360" t="str">
        <f ca="1">rescore_patient</f>
        <v/>
      </c>
      <c r="Q494" s="330" t="str">
        <f ca="1">quantity</f>
        <v/>
      </c>
      <c r="R494" s="281"/>
      <c r="S494" s="282"/>
      <c r="T494" s="282"/>
      <c r="U494" s="282"/>
      <c r="V494" s="305"/>
      <c r="W494" s="305"/>
      <c r="X494" s="305"/>
      <c r="Y494" s="282"/>
      <c r="Z494" s="282" t="e" vm="1">
        <f ca="1">_xlfn.IFS(AND(ISNUMBER(SEARCH("N?m l*", CUSTOMER[[#This Row],[Service Type]], 1)), CUSTOMER[[#This Row],[Count ST]] = TRUE), CUSTOMER[[#This Row],[Quantity]], AND($Y$10:$Y494 = TRUE, COUNTIFS($H$10:$H494, CUSTOMER[[#This Row],[Booking]], $J$10:$J494, CUSTOMER[[#This Row],[Order Date]], $F$10:$F494, "&lt;&gt;"&amp;"N?m l*")=1), 1, TRUE,  "")</f>
        <v>#NAME?</v>
      </c>
      <c r="AA494" s="282" t="b">
        <f t="shared" ca="1" si="8"/>
        <v>0</v>
      </c>
      <c r="AB494" s="305"/>
    </row>
    <row r="495" spans="1:28" x14ac:dyDescent="0.25">
      <c r="A495" s="281" t="str">
        <f ca="1">no.</f>
        <v/>
      </c>
      <c r="B495" s="281"/>
      <c r="C495" s="282"/>
      <c r="D495" s="282"/>
      <c r="E495" s="282" t="str">
        <f ca="1">position</f>
        <v/>
      </c>
      <c r="F495" s="282"/>
      <c r="G495" s="282"/>
      <c r="H495" s="282"/>
      <c r="I495" s="282"/>
      <c r="J495" s="335"/>
      <c r="K495" s="282"/>
      <c r="L495" s="282"/>
      <c r="M495" s="282"/>
      <c r="N495" s="282"/>
      <c r="O495" s="281"/>
      <c r="P495" s="360" t="str">
        <f ca="1">rescore_patient</f>
        <v/>
      </c>
      <c r="Q495" s="330" t="str">
        <f ca="1">quantity</f>
        <v/>
      </c>
      <c r="R495" s="281"/>
      <c r="S495" s="282"/>
      <c r="T495" s="282"/>
      <c r="U495" s="282"/>
      <c r="V495" s="305"/>
      <c r="W495" s="305"/>
      <c r="X495" s="305"/>
      <c r="Y495" s="282"/>
      <c r="Z495" s="282" t="e" vm="1">
        <f ca="1">_xlfn.IFS(AND(ISNUMBER(SEARCH("N?m l*", CUSTOMER[[#This Row],[Service Type]], 1)), CUSTOMER[[#This Row],[Count ST]] = TRUE), CUSTOMER[[#This Row],[Quantity]], AND($Y$10:$Y495 = TRUE, COUNTIFS($H$10:$H495, CUSTOMER[[#This Row],[Booking]], $J$10:$J495, CUSTOMER[[#This Row],[Order Date]], $F$10:$F495, "&lt;&gt;"&amp;"N?m l*")=1), 1, TRUE,  "")</f>
        <v>#NAME?</v>
      </c>
      <c r="AA495" s="282" t="b">
        <f t="shared" ca="1" si="8"/>
        <v>0</v>
      </c>
      <c r="AB495" s="305"/>
    </row>
    <row r="496" spans="1:28" x14ac:dyDescent="0.25">
      <c r="A496" s="281" t="str">
        <f ca="1">no.</f>
        <v/>
      </c>
      <c r="B496" s="281"/>
      <c r="C496" s="282"/>
      <c r="D496" s="282"/>
      <c r="E496" s="282" t="str">
        <f ca="1">position</f>
        <v/>
      </c>
      <c r="F496" s="282"/>
      <c r="G496" s="282"/>
      <c r="H496" s="282"/>
      <c r="I496" s="282"/>
      <c r="J496" s="335"/>
      <c r="K496" s="282"/>
      <c r="L496" s="282"/>
      <c r="M496" s="282"/>
      <c r="N496" s="282"/>
      <c r="O496" s="281"/>
      <c r="P496" s="360" t="str">
        <f ca="1">rescore_patient</f>
        <v/>
      </c>
      <c r="Q496" s="330" t="str">
        <f ca="1">quantity</f>
        <v/>
      </c>
      <c r="R496" s="281"/>
      <c r="S496" s="282"/>
      <c r="T496" s="282"/>
      <c r="U496" s="282"/>
      <c r="V496" s="305"/>
      <c r="W496" s="305"/>
      <c r="X496" s="305"/>
      <c r="Y496" s="282"/>
      <c r="Z496" s="282" t="e" vm="1">
        <f ca="1">_xlfn.IFS(AND(ISNUMBER(SEARCH("N?m l*", CUSTOMER[[#This Row],[Service Type]], 1)), CUSTOMER[[#This Row],[Count ST]] = TRUE), CUSTOMER[[#This Row],[Quantity]], AND($Y$10:$Y496 = TRUE, COUNTIFS($H$10:$H496, CUSTOMER[[#This Row],[Booking]], $J$10:$J496, CUSTOMER[[#This Row],[Order Date]], $F$10:$F496, "&lt;&gt;"&amp;"N?m l*")=1), 1, TRUE,  "")</f>
        <v>#NAME?</v>
      </c>
      <c r="AA496" s="282" t="b">
        <f t="shared" ca="1" si="8"/>
        <v>0</v>
      </c>
      <c r="AB496" s="305"/>
    </row>
    <row r="497" spans="1:28" x14ac:dyDescent="0.25">
      <c r="A497" s="281" t="str">
        <f ca="1">no.</f>
        <v/>
      </c>
      <c r="B497" s="281"/>
      <c r="C497" s="282"/>
      <c r="D497" s="282"/>
      <c r="E497" s="282" t="str">
        <f ca="1">position</f>
        <v/>
      </c>
      <c r="F497" s="282"/>
      <c r="G497" s="282"/>
      <c r="H497" s="282"/>
      <c r="I497" s="282"/>
      <c r="J497" s="335"/>
      <c r="K497" s="282"/>
      <c r="L497" s="282"/>
      <c r="M497" s="282"/>
      <c r="N497" s="282"/>
      <c r="O497" s="281"/>
      <c r="P497" s="360" t="str">
        <f ca="1">rescore_patient</f>
        <v/>
      </c>
      <c r="Q497" s="330" t="str">
        <f ca="1">quantity</f>
        <v/>
      </c>
      <c r="R497" s="281"/>
      <c r="S497" s="282"/>
      <c r="T497" s="282"/>
      <c r="U497" s="282"/>
      <c r="V497" s="305"/>
      <c r="W497" s="305"/>
      <c r="X497" s="305"/>
      <c r="Y497" s="282"/>
      <c r="Z497" s="282" t="e" vm="1">
        <f ca="1">_xlfn.IFS(AND(ISNUMBER(SEARCH("N?m l*", CUSTOMER[[#This Row],[Service Type]], 1)), CUSTOMER[[#This Row],[Count ST]] = TRUE), CUSTOMER[[#This Row],[Quantity]], AND($Y$10:$Y497 = TRUE, COUNTIFS($H$10:$H497, CUSTOMER[[#This Row],[Booking]], $J$10:$J497, CUSTOMER[[#This Row],[Order Date]], $F$10:$F497, "&lt;&gt;"&amp;"N?m l*")=1), 1, TRUE,  "")</f>
        <v>#NAME?</v>
      </c>
      <c r="AA497" s="282" t="b">
        <f t="shared" ca="1" si="8"/>
        <v>0</v>
      </c>
      <c r="AB497" s="305"/>
    </row>
    <row r="498" spans="1:28" x14ac:dyDescent="0.25">
      <c r="A498" s="281" t="str">
        <f ca="1">no.</f>
        <v/>
      </c>
      <c r="B498" s="281"/>
      <c r="C498" s="282"/>
      <c r="D498" s="282"/>
      <c r="E498" s="282" t="str">
        <f ca="1">position</f>
        <v/>
      </c>
      <c r="F498" s="282"/>
      <c r="G498" s="282"/>
      <c r="H498" s="282"/>
      <c r="I498" s="282"/>
      <c r="J498" s="335"/>
      <c r="K498" s="282"/>
      <c r="L498" s="282"/>
      <c r="M498" s="282"/>
      <c r="N498" s="282"/>
      <c r="O498" s="281"/>
      <c r="P498" s="360" t="str">
        <f ca="1">rescore_patient</f>
        <v/>
      </c>
      <c r="Q498" s="330" t="str">
        <f ca="1">quantity</f>
        <v/>
      </c>
      <c r="R498" s="281"/>
      <c r="S498" s="282"/>
      <c r="T498" s="282"/>
      <c r="U498" s="282"/>
      <c r="V498" s="305"/>
      <c r="W498" s="305"/>
      <c r="X498" s="305"/>
      <c r="Y498" s="282"/>
      <c r="Z498" s="282" t="e" vm="1">
        <f ca="1">_xlfn.IFS(AND(ISNUMBER(SEARCH("N?m l*", CUSTOMER[[#This Row],[Service Type]], 1)), CUSTOMER[[#This Row],[Count ST]] = TRUE), CUSTOMER[[#This Row],[Quantity]], AND($Y$10:$Y498 = TRUE, COUNTIFS($H$10:$H498, CUSTOMER[[#This Row],[Booking]], $J$10:$J498, CUSTOMER[[#This Row],[Order Date]], $F$10:$F498, "&lt;&gt;"&amp;"N?m l*")=1), 1, TRUE,  "")</f>
        <v>#NAME?</v>
      </c>
      <c r="AA498" s="282" t="b">
        <f t="shared" ca="1" si="8"/>
        <v>0</v>
      </c>
      <c r="AB498" s="305"/>
    </row>
    <row r="499" spans="1:28" x14ac:dyDescent="0.25">
      <c r="A499" s="281" t="str">
        <f ca="1">no.</f>
        <v/>
      </c>
      <c r="B499" s="281"/>
      <c r="C499" s="282"/>
      <c r="D499" s="282"/>
      <c r="E499" s="282" t="str">
        <f ca="1">position</f>
        <v/>
      </c>
      <c r="F499" s="282"/>
      <c r="G499" s="282"/>
      <c r="H499" s="282"/>
      <c r="I499" s="282"/>
      <c r="J499" s="335"/>
      <c r="K499" s="282"/>
      <c r="L499" s="282"/>
      <c r="M499" s="282"/>
      <c r="N499" s="282"/>
      <c r="O499" s="281"/>
      <c r="P499" s="360" t="str">
        <f ca="1">rescore_patient</f>
        <v/>
      </c>
      <c r="Q499" s="330" t="str">
        <f ca="1">quantity</f>
        <v/>
      </c>
      <c r="R499" s="281"/>
      <c r="S499" s="282"/>
      <c r="T499" s="282"/>
      <c r="U499" s="282"/>
      <c r="V499" s="305"/>
      <c r="W499" s="305"/>
      <c r="X499" s="305"/>
      <c r="Y499" s="282"/>
      <c r="Z499" s="282" t="e" vm="1">
        <f ca="1">_xlfn.IFS(AND(ISNUMBER(SEARCH("N?m l*", CUSTOMER[[#This Row],[Service Type]], 1)), CUSTOMER[[#This Row],[Count ST]] = TRUE), CUSTOMER[[#This Row],[Quantity]], AND($Y$10:$Y499 = TRUE, COUNTIFS($H$10:$H499, CUSTOMER[[#This Row],[Booking]], $J$10:$J499, CUSTOMER[[#This Row],[Order Date]], $F$10:$F499, "&lt;&gt;"&amp;"N?m l*")=1), 1, TRUE,  "")</f>
        <v>#NAME?</v>
      </c>
      <c r="AA499" s="282" t="b">
        <f t="shared" ca="1" si="8"/>
        <v>0</v>
      </c>
      <c r="AB499" s="305"/>
    </row>
    <row r="500" spans="1:28" x14ac:dyDescent="0.25">
      <c r="A500" s="281" t="str">
        <f ca="1">no.</f>
        <v/>
      </c>
      <c r="B500" s="281"/>
      <c r="C500" s="282"/>
      <c r="D500" s="282"/>
      <c r="E500" s="282" t="str">
        <f ca="1">position</f>
        <v/>
      </c>
      <c r="F500" s="282"/>
      <c r="G500" s="282"/>
      <c r="H500" s="282"/>
      <c r="I500" s="282"/>
      <c r="J500" s="335"/>
      <c r="K500" s="282"/>
      <c r="L500" s="282"/>
      <c r="M500" s="282"/>
      <c r="N500" s="282"/>
      <c r="O500" s="281"/>
      <c r="P500" s="360" t="str">
        <f ca="1">rescore_patient</f>
        <v/>
      </c>
      <c r="Q500" s="330" t="str">
        <f ca="1">quantity</f>
        <v/>
      </c>
      <c r="R500" s="281"/>
      <c r="S500" s="282"/>
      <c r="T500" s="282"/>
      <c r="U500" s="282"/>
      <c r="V500" s="305"/>
      <c r="W500" s="305"/>
      <c r="X500" s="305"/>
      <c r="Y500" s="282"/>
      <c r="Z500" s="282" t="e" vm="1">
        <f ca="1">_xlfn.IFS(AND(ISNUMBER(SEARCH("N?m l*", CUSTOMER[[#This Row],[Service Type]], 1)), CUSTOMER[[#This Row],[Count ST]] = TRUE), CUSTOMER[[#This Row],[Quantity]], AND($Y$10:$Y500 = TRUE, COUNTIFS($H$10:$H500, CUSTOMER[[#This Row],[Booking]], $J$10:$J500, CUSTOMER[[#This Row],[Order Date]], $F$10:$F500, "&lt;&gt;"&amp;"N?m l*")=1), 1, TRUE,  "")</f>
        <v>#NAME?</v>
      </c>
      <c r="AA500" s="282" t="b">
        <f t="shared" ca="1" si="8"/>
        <v>0</v>
      </c>
      <c r="AB500" s="305"/>
    </row>
    <row r="501" spans="1:28" x14ac:dyDescent="0.25">
      <c r="A501" s="281" t="str">
        <f ca="1">no.</f>
        <v/>
      </c>
      <c r="B501" s="281"/>
      <c r="C501" s="282"/>
      <c r="D501" s="282"/>
      <c r="E501" s="282" t="str">
        <f ca="1">position</f>
        <v/>
      </c>
      <c r="F501" s="282"/>
      <c r="G501" s="282"/>
      <c r="H501" s="282"/>
      <c r="I501" s="282"/>
      <c r="J501" s="335"/>
      <c r="K501" s="282"/>
      <c r="L501" s="282"/>
      <c r="M501" s="282"/>
      <c r="N501" s="282"/>
      <c r="O501" s="281"/>
      <c r="P501" s="360" t="str">
        <f ca="1">rescore_patient</f>
        <v/>
      </c>
      <c r="Q501" s="330" t="str">
        <f ca="1">quantity</f>
        <v/>
      </c>
      <c r="R501" s="281"/>
      <c r="S501" s="282"/>
      <c r="T501" s="282"/>
      <c r="U501" s="282"/>
      <c r="V501" s="305"/>
      <c r="W501" s="305"/>
      <c r="X501" s="305"/>
      <c r="Y501" s="282"/>
      <c r="Z501" s="282" t="e" vm="1">
        <f ca="1">_xlfn.IFS(AND(ISNUMBER(SEARCH("N?m l*", CUSTOMER[[#This Row],[Service Type]], 1)), CUSTOMER[[#This Row],[Count ST]] = TRUE), CUSTOMER[[#This Row],[Quantity]], AND($Y$10:$Y501 = TRUE, COUNTIFS($H$10:$H501, CUSTOMER[[#This Row],[Booking]], $J$10:$J501, CUSTOMER[[#This Row],[Order Date]], $F$10:$F501, "&lt;&gt;"&amp;"N?m l*")=1), 1, TRUE,  "")</f>
        <v>#NAME?</v>
      </c>
      <c r="AA501" s="282" t="b">
        <f t="shared" ca="1" si="8"/>
        <v>0</v>
      </c>
      <c r="AB501" s="305"/>
    </row>
    <row r="502" spans="1:28" x14ac:dyDescent="0.25">
      <c r="A502" s="281" t="str">
        <f ca="1">no.</f>
        <v/>
      </c>
      <c r="B502" s="281"/>
      <c r="C502" s="282"/>
      <c r="D502" s="282"/>
      <c r="E502" s="282" t="str">
        <f ca="1">position</f>
        <v/>
      </c>
      <c r="F502" s="282"/>
      <c r="G502" s="282"/>
      <c r="H502" s="282"/>
      <c r="I502" s="282"/>
      <c r="J502" s="335"/>
      <c r="K502" s="282"/>
      <c r="L502" s="282"/>
      <c r="M502" s="282"/>
      <c r="N502" s="282"/>
      <c r="O502" s="281"/>
      <c r="P502" s="360" t="str">
        <f ca="1">rescore_patient</f>
        <v/>
      </c>
      <c r="Q502" s="330" t="str">
        <f ca="1">quantity</f>
        <v/>
      </c>
      <c r="R502" s="281"/>
      <c r="S502" s="282"/>
      <c r="T502" s="282"/>
      <c r="U502" s="282"/>
      <c r="V502" s="305"/>
      <c r="W502" s="305"/>
      <c r="X502" s="305"/>
      <c r="Y502" s="282"/>
      <c r="Z502" s="282" t="e" vm="1">
        <f ca="1">_xlfn.IFS(AND(ISNUMBER(SEARCH("N?m l*", CUSTOMER[[#This Row],[Service Type]], 1)), CUSTOMER[[#This Row],[Count ST]] = TRUE), CUSTOMER[[#This Row],[Quantity]], AND($Y$10:$Y502 = TRUE, COUNTIFS($H$10:$H502, CUSTOMER[[#This Row],[Booking]], $J$10:$J502, CUSTOMER[[#This Row],[Order Date]], $F$10:$F502, "&lt;&gt;"&amp;"N?m l*")=1), 1, TRUE,  "")</f>
        <v>#NAME?</v>
      </c>
      <c r="AA502" s="282" t="b">
        <f t="shared" ca="1" si="8"/>
        <v>0</v>
      </c>
      <c r="AB502" s="305"/>
    </row>
    <row r="503" spans="1:28" x14ac:dyDescent="0.25">
      <c r="A503" s="281" t="str">
        <f ca="1">no.</f>
        <v/>
      </c>
      <c r="B503" s="281"/>
      <c r="C503" s="282"/>
      <c r="D503" s="282"/>
      <c r="E503" s="282" t="str">
        <f ca="1">position</f>
        <v/>
      </c>
      <c r="F503" s="282"/>
      <c r="G503" s="282"/>
      <c r="H503" s="282"/>
      <c r="I503" s="282"/>
      <c r="J503" s="335"/>
      <c r="K503" s="282"/>
      <c r="L503" s="282"/>
      <c r="M503" s="282"/>
      <c r="N503" s="282"/>
      <c r="O503" s="281"/>
      <c r="P503" s="360" t="str">
        <f ca="1">rescore_patient</f>
        <v/>
      </c>
      <c r="Q503" s="330" t="str">
        <f ca="1">quantity</f>
        <v/>
      </c>
      <c r="R503" s="281"/>
      <c r="S503" s="282"/>
      <c r="T503" s="282"/>
      <c r="U503" s="282"/>
      <c r="V503" s="305"/>
      <c r="W503" s="305"/>
      <c r="X503" s="305"/>
      <c r="Y503" s="282"/>
      <c r="Z503" s="282" t="e" vm="1">
        <f ca="1">_xlfn.IFS(AND(ISNUMBER(SEARCH("N?m l*", CUSTOMER[[#This Row],[Service Type]], 1)), CUSTOMER[[#This Row],[Count ST]] = TRUE), CUSTOMER[[#This Row],[Quantity]], AND($Y$10:$Y503 = TRUE, COUNTIFS($H$10:$H503, CUSTOMER[[#This Row],[Booking]], $J$10:$J503, CUSTOMER[[#This Row],[Order Date]], $F$10:$F503, "&lt;&gt;"&amp;"N?m l*")=1), 1, TRUE,  "")</f>
        <v>#NAME?</v>
      </c>
      <c r="AA503" s="282" t="b">
        <f t="shared" ca="1" si="8"/>
        <v>0</v>
      </c>
      <c r="AB503" s="305"/>
    </row>
    <row r="504" spans="1:28" x14ac:dyDescent="0.25">
      <c r="A504" s="281" t="str">
        <f ca="1">no.</f>
        <v/>
      </c>
      <c r="B504" s="281"/>
      <c r="C504" s="282"/>
      <c r="D504" s="282"/>
      <c r="E504" s="282" t="str">
        <f ca="1">position</f>
        <v/>
      </c>
      <c r="F504" s="282"/>
      <c r="G504" s="282"/>
      <c r="H504" s="282"/>
      <c r="I504" s="282"/>
      <c r="J504" s="335"/>
      <c r="K504" s="282"/>
      <c r="L504" s="282"/>
      <c r="M504" s="282"/>
      <c r="N504" s="282"/>
      <c r="O504" s="281"/>
      <c r="P504" s="360" t="str">
        <f ca="1">rescore_patient</f>
        <v/>
      </c>
      <c r="Q504" s="330" t="str">
        <f ca="1">quantity</f>
        <v/>
      </c>
      <c r="R504" s="281"/>
      <c r="S504" s="282"/>
      <c r="T504" s="282"/>
      <c r="U504" s="282"/>
      <c r="V504" s="305"/>
      <c r="W504" s="305"/>
      <c r="X504" s="305"/>
      <c r="Y504" s="282"/>
      <c r="Z504" s="282" t="e" vm="1">
        <f ca="1">_xlfn.IFS(AND(ISNUMBER(SEARCH("N?m l*", CUSTOMER[[#This Row],[Service Type]], 1)), CUSTOMER[[#This Row],[Count ST]] = TRUE), CUSTOMER[[#This Row],[Quantity]], AND($Y$10:$Y504 = TRUE, COUNTIFS($H$10:$H504, CUSTOMER[[#This Row],[Booking]], $J$10:$J504, CUSTOMER[[#This Row],[Order Date]], $F$10:$F504, "&lt;&gt;"&amp;"N?m l*")=1), 1, TRUE,  "")</f>
        <v>#NAME?</v>
      </c>
      <c r="AA504" s="282" t="b">
        <f t="shared" ca="1" si="8"/>
        <v>0</v>
      </c>
      <c r="AB504" s="305"/>
    </row>
    <row r="505" spans="1:28" x14ac:dyDescent="0.25">
      <c r="A505" s="281" t="str">
        <f ca="1">no.</f>
        <v/>
      </c>
      <c r="B505" s="281"/>
      <c r="C505" s="282"/>
      <c r="D505" s="282"/>
      <c r="E505" s="282" t="str">
        <f ca="1">position</f>
        <v/>
      </c>
      <c r="F505" s="282"/>
      <c r="G505" s="282"/>
      <c r="H505" s="282"/>
      <c r="I505" s="282"/>
      <c r="J505" s="335"/>
      <c r="K505" s="282"/>
      <c r="L505" s="282"/>
      <c r="M505" s="282"/>
      <c r="N505" s="282"/>
      <c r="O505" s="281"/>
      <c r="P505" s="360" t="str">
        <f ca="1">rescore_patient</f>
        <v/>
      </c>
      <c r="Q505" s="330" t="str">
        <f ca="1">quantity</f>
        <v/>
      </c>
      <c r="R505" s="281"/>
      <c r="S505" s="282"/>
      <c r="T505" s="282"/>
      <c r="U505" s="282"/>
      <c r="V505" s="305"/>
      <c r="W505" s="305"/>
      <c r="X505" s="305"/>
      <c r="Y505" s="282"/>
      <c r="Z505" s="282" t="e" vm="1">
        <f ca="1">_xlfn.IFS(AND(ISNUMBER(SEARCH("N?m l*", CUSTOMER[[#This Row],[Service Type]], 1)), CUSTOMER[[#This Row],[Count ST]] = TRUE), CUSTOMER[[#This Row],[Quantity]], AND($Y$10:$Y505 = TRUE, COUNTIFS($H$10:$H505, CUSTOMER[[#This Row],[Booking]], $J$10:$J505, CUSTOMER[[#This Row],[Order Date]], $F$10:$F505, "&lt;&gt;"&amp;"N?m l*")=1), 1, TRUE,  "")</f>
        <v>#NAME?</v>
      </c>
      <c r="AA505" s="282" t="b">
        <f t="shared" ca="1" si="8"/>
        <v>0</v>
      </c>
      <c r="AB505" s="305"/>
    </row>
    <row r="506" spans="1:28" x14ac:dyDescent="0.25">
      <c r="A506" s="281" t="str">
        <f ca="1">no.</f>
        <v/>
      </c>
      <c r="B506" s="281"/>
      <c r="C506" s="282"/>
      <c r="D506" s="282"/>
      <c r="E506" s="282" t="str">
        <f ca="1">position</f>
        <v/>
      </c>
      <c r="F506" s="282"/>
      <c r="G506" s="282"/>
      <c r="H506" s="282"/>
      <c r="I506" s="282"/>
      <c r="J506" s="335"/>
      <c r="K506" s="282"/>
      <c r="L506" s="282"/>
      <c r="M506" s="282"/>
      <c r="N506" s="282"/>
      <c r="O506" s="281"/>
      <c r="P506" s="360" t="str">
        <f ca="1">rescore_patient</f>
        <v/>
      </c>
      <c r="Q506" s="330" t="str">
        <f ca="1">quantity</f>
        <v/>
      </c>
      <c r="R506" s="281"/>
      <c r="S506" s="282"/>
      <c r="T506" s="282"/>
      <c r="U506" s="282"/>
      <c r="V506" s="305"/>
      <c r="W506" s="305"/>
      <c r="X506" s="305"/>
      <c r="Y506" s="282"/>
      <c r="Z506" s="282" t="e" vm="1">
        <f ca="1">_xlfn.IFS(AND(ISNUMBER(SEARCH("N?m l*", CUSTOMER[[#This Row],[Service Type]], 1)), CUSTOMER[[#This Row],[Count ST]] = TRUE), CUSTOMER[[#This Row],[Quantity]], AND($Y$10:$Y506 = TRUE, COUNTIFS($H$10:$H506, CUSTOMER[[#This Row],[Booking]], $J$10:$J506, CUSTOMER[[#This Row],[Order Date]], $F$10:$F506, "&lt;&gt;"&amp;"N?m l*")=1), 1, TRUE,  "")</f>
        <v>#NAME?</v>
      </c>
      <c r="AA506" s="282" t="b">
        <f t="shared" ca="1" si="8"/>
        <v>0</v>
      </c>
      <c r="AB506" s="305"/>
    </row>
    <row r="507" spans="1:28" x14ac:dyDescent="0.25">
      <c r="A507" s="281" t="str">
        <f ca="1">no.</f>
        <v/>
      </c>
      <c r="B507" s="281"/>
      <c r="C507" s="282"/>
      <c r="D507" s="282"/>
      <c r="E507" s="282" t="str">
        <f ca="1">position</f>
        <v/>
      </c>
      <c r="F507" s="282"/>
      <c r="G507" s="282"/>
      <c r="H507" s="282"/>
      <c r="I507" s="282"/>
      <c r="J507" s="335"/>
      <c r="K507" s="282"/>
      <c r="L507" s="282"/>
      <c r="M507" s="282"/>
      <c r="N507" s="282"/>
      <c r="O507" s="281"/>
      <c r="P507" s="360" t="str">
        <f ca="1">rescore_patient</f>
        <v/>
      </c>
      <c r="Q507" s="330" t="str">
        <f ca="1">quantity</f>
        <v/>
      </c>
      <c r="R507" s="281"/>
      <c r="S507" s="282"/>
      <c r="T507" s="282"/>
      <c r="U507" s="282"/>
      <c r="V507" s="305"/>
      <c r="W507" s="305"/>
      <c r="X507" s="305"/>
      <c r="Y507" s="282"/>
      <c r="Z507" s="282" t="e" vm="1">
        <f ca="1">_xlfn.IFS(AND(ISNUMBER(SEARCH("N?m l*", CUSTOMER[[#This Row],[Service Type]], 1)), CUSTOMER[[#This Row],[Count ST]] = TRUE), CUSTOMER[[#This Row],[Quantity]], AND($Y$10:$Y507 = TRUE, COUNTIFS($H$10:$H507, CUSTOMER[[#This Row],[Booking]], $J$10:$J507, CUSTOMER[[#This Row],[Order Date]], $F$10:$F507, "&lt;&gt;"&amp;"N?m l*")=1), 1, TRUE,  "")</f>
        <v>#NAME?</v>
      </c>
      <c r="AA507" s="282" t="b">
        <f t="shared" ca="1" si="8"/>
        <v>0</v>
      </c>
      <c r="AB507" s="305"/>
    </row>
    <row r="508" spans="1:28" x14ac:dyDescent="0.25">
      <c r="A508" s="281" t="str">
        <f ca="1">no.</f>
        <v/>
      </c>
      <c r="B508" s="281"/>
      <c r="C508" s="282"/>
      <c r="D508" s="282"/>
      <c r="E508" s="282" t="str">
        <f ca="1">position</f>
        <v/>
      </c>
      <c r="F508" s="282"/>
      <c r="G508" s="282"/>
      <c r="H508" s="282"/>
      <c r="I508" s="282"/>
      <c r="J508" s="335"/>
      <c r="K508" s="282"/>
      <c r="L508" s="282"/>
      <c r="M508" s="282"/>
      <c r="N508" s="282"/>
      <c r="O508" s="281"/>
      <c r="P508" s="360" t="str">
        <f ca="1">rescore_patient</f>
        <v/>
      </c>
      <c r="Q508" s="330" t="str">
        <f ca="1">quantity</f>
        <v/>
      </c>
      <c r="R508" s="281"/>
      <c r="S508" s="282"/>
      <c r="T508" s="282"/>
      <c r="U508" s="282"/>
      <c r="V508" s="305"/>
      <c r="W508" s="305"/>
      <c r="X508" s="305"/>
      <c r="Y508" s="282"/>
      <c r="Z508" s="282" t="e" vm="1">
        <f ca="1">_xlfn.IFS(AND(ISNUMBER(SEARCH("N?m l*", CUSTOMER[[#This Row],[Service Type]], 1)), CUSTOMER[[#This Row],[Count ST]] = TRUE), CUSTOMER[[#This Row],[Quantity]], AND($Y$10:$Y508 = TRUE, COUNTIFS($H$10:$H508, CUSTOMER[[#This Row],[Booking]], $J$10:$J508, CUSTOMER[[#This Row],[Order Date]], $F$10:$F508, "&lt;&gt;"&amp;"N?m l*")=1), 1, TRUE,  "")</f>
        <v>#NAME?</v>
      </c>
      <c r="AA508" s="282" t="b">
        <f t="shared" ca="1" si="8"/>
        <v>0</v>
      </c>
      <c r="AB508" s="305"/>
    </row>
    <row r="509" spans="1:28" x14ac:dyDescent="0.25">
      <c r="A509" s="281" t="str">
        <f ca="1">no.</f>
        <v/>
      </c>
      <c r="B509" s="281"/>
      <c r="C509" s="282"/>
      <c r="D509" s="282"/>
      <c r="E509" s="282" t="str">
        <f ca="1">position</f>
        <v/>
      </c>
      <c r="F509" s="282"/>
      <c r="G509" s="282"/>
      <c r="H509" s="282"/>
      <c r="I509" s="282"/>
      <c r="J509" s="335"/>
      <c r="K509" s="282"/>
      <c r="L509" s="282"/>
      <c r="M509" s="282"/>
      <c r="N509" s="282"/>
      <c r="O509" s="281"/>
      <c r="P509" s="360" t="str">
        <f ca="1">rescore_patient</f>
        <v/>
      </c>
      <c r="Q509" s="330" t="str">
        <f ca="1">quantity</f>
        <v/>
      </c>
      <c r="R509" s="281"/>
      <c r="S509" s="282"/>
      <c r="T509" s="282"/>
      <c r="U509" s="282"/>
      <c r="V509" s="305"/>
      <c r="W509" s="305"/>
      <c r="X509" s="305"/>
      <c r="Y509" s="282"/>
      <c r="Z509" s="282" t="e" vm="1">
        <f ca="1">_xlfn.IFS(AND(ISNUMBER(SEARCH("N?m l*", CUSTOMER[[#This Row],[Service Type]], 1)), CUSTOMER[[#This Row],[Count ST]] = TRUE), CUSTOMER[[#This Row],[Quantity]], AND($Y$10:$Y509 = TRUE, COUNTIFS($H$10:$H509, CUSTOMER[[#This Row],[Booking]], $J$10:$J509, CUSTOMER[[#This Row],[Order Date]], $F$10:$F509, "&lt;&gt;"&amp;"N?m l*")=1), 1, TRUE,  "")</f>
        <v>#NAME?</v>
      </c>
      <c r="AA509" s="282" t="b">
        <f t="shared" ca="1" si="8"/>
        <v>0</v>
      </c>
      <c r="AB509" s="305"/>
    </row>
    <row r="510" spans="1:28" x14ac:dyDescent="0.25">
      <c r="A510" s="281" t="str">
        <f ca="1">no.</f>
        <v/>
      </c>
      <c r="B510" s="281"/>
      <c r="C510" s="282"/>
      <c r="D510" s="282"/>
      <c r="E510" s="282" t="str">
        <f ca="1">position</f>
        <v/>
      </c>
      <c r="F510" s="282"/>
      <c r="G510" s="282"/>
      <c r="H510" s="282"/>
      <c r="I510" s="282"/>
      <c r="J510" s="335"/>
      <c r="K510" s="282"/>
      <c r="L510" s="282"/>
      <c r="M510" s="282"/>
      <c r="N510" s="282"/>
      <c r="O510" s="281"/>
      <c r="P510" s="360" t="str">
        <f ca="1">rescore_patient</f>
        <v/>
      </c>
      <c r="Q510" s="330" t="str">
        <f ca="1">quantity</f>
        <v/>
      </c>
      <c r="R510" s="281"/>
      <c r="S510" s="282"/>
      <c r="T510" s="282"/>
      <c r="U510" s="282"/>
      <c r="V510" s="305"/>
      <c r="W510" s="305"/>
      <c r="X510" s="305"/>
      <c r="Y510" s="282"/>
      <c r="Z510" s="282" t="e" vm="1">
        <f ca="1">_xlfn.IFS(AND(ISNUMBER(SEARCH("N?m l*", CUSTOMER[[#This Row],[Service Type]], 1)), CUSTOMER[[#This Row],[Count ST]] = TRUE), CUSTOMER[[#This Row],[Quantity]], AND($Y$10:$Y510 = TRUE, COUNTIFS($H$10:$H510, CUSTOMER[[#This Row],[Booking]], $J$10:$J510, CUSTOMER[[#This Row],[Order Date]], $F$10:$F510, "&lt;&gt;"&amp;"N?m l*")=1), 1, TRUE,  "")</f>
        <v>#NAME?</v>
      </c>
      <c r="AA510" s="282" t="b">
        <f t="shared" ca="1" si="8"/>
        <v>0</v>
      </c>
      <c r="AB510" s="305"/>
    </row>
    <row r="511" spans="1:28" x14ac:dyDescent="0.25">
      <c r="A511" s="281" t="str">
        <f ca="1">no.</f>
        <v/>
      </c>
      <c r="B511" s="281"/>
      <c r="C511" s="282"/>
      <c r="D511" s="282"/>
      <c r="E511" s="282" t="str">
        <f ca="1">position</f>
        <v/>
      </c>
      <c r="F511" s="282"/>
      <c r="G511" s="282"/>
      <c r="H511" s="282"/>
      <c r="I511" s="282"/>
      <c r="J511" s="335"/>
      <c r="K511" s="282"/>
      <c r="L511" s="282"/>
      <c r="M511" s="282"/>
      <c r="N511" s="282"/>
      <c r="O511" s="281"/>
      <c r="P511" s="360" t="str">
        <f ca="1">rescore_patient</f>
        <v/>
      </c>
      <c r="Q511" s="330" t="str">
        <f ca="1">quantity</f>
        <v/>
      </c>
      <c r="R511" s="281"/>
      <c r="S511" s="282"/>
      <c r="T511" s="282"/>
      <c r="U511" s="282"/>
      <c r="V511" s="305"/>
      <c r="W511" s="305"/>
      <c r="X511" s="305"/>
      <c r="Y511" s="282"/>
      <c r="Z511" s="282" t="e" vm="1">
        <f ca="1">_xlfn.IFS(AND(ISNUMBER(SEARCH("N?m l*", CUSTOMER[[#This Row],[Service Type]], 1)), CUSTOMER[[#This Row],[Count ST]] = TRUE), CUSTOMER[[#This Row],[Quantity]], AND($Y$10:$Y511 = TRUE, COUNTIFS($H$10:$H511, CUSTOMER[[#This Row],[Booking]], $J$10:$J511, CUSTOMER[[#This Row],[Order Date]], $F$10:$F511, "&lt;&gt;"&amp;"N?m l*")=1), 1, TRUE,  "")</f>
        <v>#NAME?</v>
      </c>
      <c r="AA511" s="282" t="b">
        <f t="shared" ca="1" si="8"/>
        <v>0</v>
      </c>
      <c r="AB511" s="305"/>
    </row>
    <row r="512" spans="1:28" x14ac:dyDescent="0.25">
      <c r="A512" s="281" t="str">
        <f ca="1">no.</f>
        <v/>
      </c>
      <c r="B512" s="281"/>
      <c r="C512" s="282"/>
      <c r="D512" s="282"/>
      <c r="E512" s="282" t="str">
        <f ca="1">position</f>
        <v/>
      </c>
      <c r="F512" s="282"/>
      <c r="G512" s="282"/>
      <c r="H512" s="282"/>
      <c r="I512" s="282"/>
      <c r="J512" s="335"/>
      <c r="K512" s="282"/>
      <c r="L512" s="282"/>
      <c r="M512" s="282"/>
      <c r="N512" s="282"/>
      <c r="O512" s="281"/>
      <c r="P512" s="360" t="str">
        <f ca="1">rescore_patient</f>
        <v/>
      </c>
      <c r="Q512" s="330" t="str">
        <f ca="1">quantity</f>
        <v/>
      </c>
      <c r="R512" s="281"/>
      <c r="S512" s="282"/>
      <c r="T512" s="282"/>
      <c r="U512" s="282"/>
      <c r="V512" s="305"/>
      <c r="W512" s="305"/>
      <c r="X512" s="305"/>
      <c r="Y512" s="282"/>
      <c r="Z512" s="282" t="e" vm="1">
        <f ca="1">_xlfn.IFS(AND(ISNUMBER(SEARCH("N?m l*", CUSTOMER[[#This Row],[Service Type]], 1)), CUSTOMER[[#This Row],[Count ST]] = TRUE), CUSTOMER[[#This Row],[Quantity]], AND($Y$10:$Y512 = TRUE, COUNTIFS($H$10:$H512, CUSTOMER[[#This Row],[Booking]], $J$10:$J512, CUSTOMER[[#This Row],[Order Date]], $F$10:$F512, "&lt;&gt;"&amp;"N?m l*")=1), 1, TRUE,  "")</f>
        <v>#NAME?</v>
      </c>
      <c r="AA512" s="282" t="b">
        <f t="shared" ca="1" si="8"/>
        <v>0</v>
      </c>
      <c r="AB512" s="305"/>
    </row>
    <row r="513" spans="1:28" x14ac:dyDescent="0.25">
      <c r="A513" s="281" t="str">
        <f ca="1">no.</f>
        <v/>
      </c>
      <c r="B513" s="281"/>
      <c r="C513" s="282"/>
      <c r="D513" s="282"/>
      <c r="E513" s="282" t="str">
        <f ca="1">position</f>
        <v/>
      </c>
      <c r="F513" s="282"/>
      <c r="G513" s="282"/>
      <c r="H513" s="282"/>
      <c r="I513" s="282"/>
      <c r="J513" s="335"/>
      <c r="K513" s="282"/>
      <c r="L513" s="282"/>
      <c r="M513" s="282"/>
      <c r="N513" s="282"/>
      <c r="O513" s="281"/>
      <c r="P513" s="360" t="str">
        <f ca="1">rescore_patient</f>
        <v/>
      </c>
      <c r="Q513" s="330" t="str">
        <f ca="1">quantity</f>
        <v/>
      </c>
      <c r="R513" s="281"/>
      <c r="S513" s="282"/>
      <c r="T513" s="282"/>
      <c r="U513" s="282"/>
      <c r="V513" s="305"/>
      <c r="W513" s="305"/>
      <c r="X513" s="305"/>
      <c r="Y513" s="282"/>
      <c r="Z513" s="282" t="e" vm="1">
        <f ca="1">_xlfn.IFS(AND(ISNUMBER(SEARCH("N?m l*", CUSTOMER[[#This Row],[Service Type]], 1)), CUSTOMER[[#This Row],[Count ST]] = TRUE), CUSTOMER[[#This Row],[Quantity]], AND($Y$10:$Y513 = TRUE, COUNTIFS($H$10:$H513, CUSTOMER[[#This Row],[Booking]], $J$10:$J513, CUSTOMER[[#This Row],[Order Date]], $F$10:$F513, "&lt;&gt;"&amp;"N?m l*")=1), 1, TRUE,  "")</f>
        <v>#NAME?</v>
      </c>
      <c r="AA513" s="282" t="b">
        <f t="shared" ca="1" si="8"/>
        <v>0</v>
      </c>
      <c r="AB513" s="305"/>
    </row>
    <row r="514" spans="1:28" x14ac:dyDescent="0.25">
      <c r="A514" s="281" t="str">
        <f ca="1">no.</f>
        <v/>
      </c>
      <c r="B514" s="281"/>
      <c r="C514" s="282"/>
      <c r="D514" s="282"/>
      <c r="E514" s="282" t="str">
        <f ca="1">position</f>
        <v/>
      </c>
      <c r="F514" s="282"/>
      <c r="G514" s="282"/>
      <c r="H514" s="282"/>
      <c r="I514" s="282"/>
      <c r="J514" s="335"/>
      <c r="K514" s="282"/>
      <c r="L514" s="282"/>
      <c r="M514" s="282"/>
      <c r="N514" s="282"/>
      <c r="O514" s="281"/>
      <c r="P514" s="360" t="str">
        <f ca="1">rescore_patient</f>
        <v/>
      </c>
      <c r="Q514" s="330" t="str">
        <f ca="1">quantity</f>
        <v/>
      </c>
      <c r="R514" s="281"/>
      <c r="S514" s="282"/>
      <c r="T514" s="282"/>
      <c r="U514" s="282"/>
      <c r="V514" s="305"/>
      <c r="W514" s="305"/>
      <c r="X514" s="305"/>
      <c r="Y514" s="282"/>
      <c r="Z514" s="282" t="e" vm="1">
        <f ca="1">_xlfn.IFS(AND(ISNUMBER(SEARCH("N?m l*", CUSTOMER[[#This Row],[Service Type]], 1)), CUSTOMER[[#This Row],[Count ST]] = TRUE), CUSTOMER[[#This Row],[Quantity]], AND($Y$10:$Y514 = TRUE, COUNTIFS($H$10:$H514, CUSTOMER[[#This Row],[Booking]], $J$10:$J514, CUSTOMER[[#This Row],[Order Date]], $F$10:$F514, "&lt;&gt;"&amp;"N?m l*")=1), 1, TRUE,  "")</f>
        <v>#NAME?</v>
      </c>
      <c r="AA514" s="282" t="b">
        <f t="shared" ca="1" si="8"/>
        <v>0</v>
      </c>
      <c r="AB514" s="305"/>
    </row>
    <row r="515" spans="1:28" x14ac:dyDescent="0.25">
      <c r="A515" s="281" t="str">
        <f ca="1">no.</f>
        <v/>
      </c>
      <c r="B515" s="281"/>
      <c r="C515" s="282"/>
      <c r="D515" s="282"/>
      <c r="E515" s="282" t="str">
        <f ca="1">position</f>
        <v/>
      </c>
      <c r="F515" s="282"/>
      <c r="G515" s="282"/>
      <c r="H515" s="282"/>
      <c r="I515" s="282"/>
      <c r="J515" s="335"/>
      <c r="K515" s="282"/>
      <c r="L515" s="282"/>
      <c r="M515" s="282"/>
      <c r="N515" s="282"/>
      <c r="O515" s="281"/>
      <c r="P515" s="360" t="str">
        <f ca="1">rescore_patient</f>
        <v/>
      </c>
      <c r="Q515" s="330" t="str">
        <f ca="1">quantity</f>
        <v/>
      </c>
      <c r="R515" s="281"/>
      <c r="S515" s="282"/>
      <c r="T515" s="282"/>
      <c r="U515" s="282"/>
      <c r="V515" s="305"/>
      <c r="W515" s="305"/>
      <c r="X515" s="305"/>
      <c r="Y515" s="282"/>
      <c r="Z515" s="282" t="e" vm="1">
        <f ca="1">_xlfn.IFS(AND(ISNUMBER(SEARCH("N?m l*", CUSTOMER[[#This Row],[Service Type]], 1)), CUSTOMER[[#This Row],[Count ST]] = TRUE), CUSTOMER[[#This Row],[Quantity]], AND($Y$10:$Y515 = TRUE, COUNTIFS($H$10:$H515, CUSTOMER[[#This Row],[Booking]], $J$10:$J515, CUSTOMER[[#This Row],[Order Date]], $F$10:$F515, "&lt;&gt;"&amp;"N?m l*")=1), 1, TRUE,  "")</f>
        <v>#NAME?</v>
      </c>
      <c r="AA515" s="282" t="b">
        <f t="shared" ca="1" si="8"/>
        <v>0</v>
      </c>
      <c r="AB515" s="305"/>
    </row>
    <row r="516" spans="1:28" x14ac:dyDescent="0.25">
      <c r="A516" s="281" t="str">
        <f ca="1">no.</f>
        <v/>
      </c>
      <c r="B516" s="281"/>
      <c r="C516" s="282"/>
      <c r="D516" s="282"/>
      <c r="E516" s="282" t="str">
        <f ca="1">position</f>
        <v/>
      </c>
      <c r="F516" s="282"/>
      <c r="G516" s="282"/>
      <c r="H516" s="282"/>
      <c r="I516" s="282"/>
      <c r="J516" s="335"/>
      <c r="K516" s="282"/>
      <c r="L516" s="282"/>
      <c r="M516" s="282"/>
      <c r="N516" s="282"/>
      <c r="O516" s="281"/>
      <c r="P516" s="360" t="str">
        <f ca="1">rescore_patient</f>
        <v/>
      </c>
      <c r="Q516" s="330" t="str">
        <f ca="1">quantity</f>
        <v/>
      </c>
      <c r="R516" s="281"/>
      <c r="S516" s="282"/>
      <c r="T516" s="282"/>
      <c r="U516" s="282"/>
      <c r="V516" s="305"/>
      <c r="W516" s="305"/>
      <c r="X516" s="305"/>
      <c r="Y516" s="282"/>
      <c r="Z516" s="282" t="e" vm="1">
        <f ca="1">_xlfn.IFS(AND(ISNUMBER(SEARCH("N?m l*", CUSTOMER[[#This Row],[Service Type]], 1)), CUSTOMER[[#This Row],[Count ST]] = TRUE), CUSTOMER[[#This Row],[Quantity]], AND($Y$10:$Y516 = TRUE, COUNTIFS($H$10:$H516, CUSTOMER[[#This Row],[Booking]], $J$10:$J516, CUSTOMER[[#This Row],[Order Date]], $F$10:$F516, "&lt;&gt;"&amp;"N?m l*")=1), 1, TRUE,  "")</f>
        <v>#NAME?</v>
      </c>
      <c r="AA516" s="282" t="b">
        <f t="shared" ca="1" si="8"/>
        <v>0</v>
      </c>
      <c r="AB516" s="305"/>
    </row>
    <row r="517" spans="1:28" x14ac:dyDescent="0.25">
      <c r="A517" s="281" t="str">
        <f ca="1">no.</f>
        <v/>
      </c>
      <c r="B517" s="281"/>
      <c r="C517" s="282"/>
      <c r="D517" s="282"/>
      <c r="E517" s="282" t="str">
        <f ca="1">position</f>
        <v/>
      </c>
      <c r="F517" s="282"/>
      <c r="G517" s="282"/>
      <c r="H517" s="282"/>
      <c r="I517" s="282"/>
      <c r="J517" s="335"/>
      <c r="K517" s="282"/>
      <c r="L517" s="282"/>
      <c r="M517" s="282"/>
      <c r="N517" s="282"/>
      <c r="O517" s="281"/>
      <c r="P517" s="360" t="str">
        <f ca="1">rescore_patient</f>
        <v/>
      </c>
      <c r="Q517" s="330" t="str">
        <f ca="1">quantity</f>
        <v/>
      </c>
      <c r="R517" s="281"/>
      <c r="S517" s="282"/>
      <c r="T517" s="282"/>
      <c r="U517" s="282"/>
      <c r="V517" s="305"/>
      <c r="W517" s="305"/>
      <c r="X517" s="305"/>
      <c r="Y517" s="282"/>
      <c r="Z517" s="282" t="e" vm="1">
        <f ca="1">_xlfn.IFS(AND(ISNUMBER(SEARCH("N?m l*", CUSTOMER[[#This Row],[Service Type]], 1)), CUSTOMER[[#This Row],[Count ST]] = TRUE), CUSTOMER[[#This Row],[Quantity]], AND($Y$10:$Y517 = TRUE, COUNTIFS($H$10:$H517, CUSTOMER[[#This Row],[Booking]], $J$10:$J517, CUSTOMER[[#This Row],[Order Date]], $F$10:$F517, "&lt;&gt;"&amp;"N?m l*")=1), 1, TRUE,  "")</f>
        <v>#NAME?</v>
      </c>
      <c r="AA517" s="282" t="b">
        <f t="shared" ca="1" si="8"/>
        <v>0</v>
      </c>
      <c r="AB517" s="305"/>
    </row>
    <row r="518" spans="1:28" x14ac:dyDescent="0.25">
      <c r="A518" s="281" t="str">
        <f ca="1">no.</f>
        <v/>
      </c>
      <c r="B518" s="281"/>
      <c r="C518" s="282"/>
      <c r="D518" s="282"/>
      <c r="E518" s="282" t="str">
        <f ca="1">position</f>
        <v/>
      </c>
      <c r="F518" s="282"/>
      <c r="G518" s="282"/>
      <c r="H518" s="282"/>
      <c r="I518" s="282"/>
      <c r="J518" s="335"/>
      <c r="K518" s="282"/>
      <c r="L518" s="282"/>
      <c r="M518" s="282"/>
      <c r="N518" s="282"/>
      <c r="O518" s="281"/>
      <c r="P518" s="360" t="str">
        <f ca="1">rescore_patient</f>
        <v/>
      </c>
      <c r="Q518" s="330" t="str">
        <f ca="1">quantity</f>
        <v/>
      </c>
      <c r="R518" s="281"/>
      <c r="S518" s="282"/>
      <c r="T518" s="282"/>
      <c r="U518" s="282"/>
      <c r="V518" s="305"/>
      <c r="W518" s="305"/>
      <c r="X518" s="305"/>
      <c r="Y518" s="282"/>
      <c r="Z518" s="282" t="e" vm="1">
        <f ca="1">_xlfn.IFS(AND(ISNUMBER(SEARCH("N?m l*", CUSTOMER[[#This Row],[Service Type]], 1)), CUSTOMER[[#This Row],[Count ST]] = TRUE), CUSTOMER[[#This Row],[Quantity]], AND($Y$10:$Y518 = TRUE, COUNTIFS($H$10:$H518, CUSTOMER[[#This Row],[Booking]], $J$10:$J518, CUSTOMER[[#This Row],[Order Date]], $F$10:$F518, "&lt;&gt;"&amp;"N?m l*")=1), 1, TRUE,  "")</f>
        <v>#NAME?</v>
      </c>
      <c r="AA518" s="282" t="b">
        <f t="shared" ca="1" si="8"/>
        <v>0</v>
      </c>
      <c r="AB518" s="305"/>
    </row>
    <row r="519" spans="1:28" x14ac:dyDescent="0.25">
      <c r="A519" s="281" t="str">
        <f ca="1">no.</f>
        <v/>
      </c>
      <c r="B519" s="281"/>
      <c r="C519" s="282"/>
      <c r="D519" s="282"/>
      <c r="E519" s="282" t="str">
        <f ca="1">position</f>
        <v/>
      </c>
      <c r="F519" s="282"/>
      <c r="G519" s="282"/>
      <c r="H519" s="282"/>
      <c r="I519" s="282"/>
      <c r="J519" s="335"/>
      <c r="K519" s="282"/>
      <c r="L519" s="282"/>
      <c r="M519" s="282"/>
      <c r="N519" s="282"/>
      <c r="O519" s="281"/>
      <c r="P519" s="360" t="str">
        <f ca="1">rescore_patient</f>
        <v/>
      </c>
      <c r="Q519" s="330" t="str">
        <f ca="1">quantity</f>
        <v/>
      </c>
      <c r="R519" s="281"/>
      <c r="S519" s="282"/>
      <c r="T519" s="282"/>
      <c r="U519" s="282"/>
      <c r="V519" s="305"/>
      <c r="W519" s="305"/>
      <c r="X519" s="305"/>
      <c r="Y519" s="282"/>
      <c r="Z519" s="282" t="e" vm="1">
        <f ca="1">_xlfn.IFS(AND(ISNUMBER(SEARCH("N?m l*", CUSTOMER[[#This Row],[Service Type]], 1)), CUSTOMER[[#This Row],[Count ST]] = TRUE), CUSTOMER[[#This Row],[Quantity]], AND($Y$10:$Y519 = TRUE, COUNTIFS($H$10:$H519, CUSTOMER[[#This Row],[Booking]], $J$10:$J519, CUSTOMER[[#This Row],[Order Date]], $F$10:$F519, "&lt;&gt;"&amp;"N?m l*")=1), 1, TRUE,  "")</f>
        <v>#NAME?</v>
      </c>
      <c r="AA519" s="282" t="b">
        <f t="shared" ca="1" si="8"/>
        <v>0</v>
      </c>
      <c r="AB519" s="305"/>
    </row>
    <row r="520" spans="1:28" x14ac:dyDescent="0.25">
      <c r="A520" s="281" t="str">
        <f ca="1">no.</f>
        <v/>
      </c>
      <c r="B520" s="281"/>
      <c r="C520" s="282"/>
      <c r="D520" s="282"/>
      <c r="E520" s="282" t="str">
        <f ca="1">position</f>
        <v/>
      </c>
      <c r="F520" s="282"/>
      <c r="G520" s="282"/>
      <c r="H520" s="282"/>
      <c r="I520" s="282"/>
      <c r="J520" s="335"/>
      <c r="K520" s="282"/>
      <c r="L520" s="282"/>
      <c r="M520" s="282"/>
      <c r="N520" s="282"/>
      <c r="O520" s="281"/>
      <c r="P520" s="360" t="str">
        <f ca="1">rescore_patient</f>
        <v/>
      </c>
      <c r="Q520" s="330" t="str">
        <f ca="1">quantity</f>
        <v/>
      </c>
      <c r="R520" s="281"/>
      <c r="S520" s="282"/>
      <c r="T520" s="282"/>
      <c r="U520" s="282"/>
      <c r="V520" s="305"/>
      <c r="W520" s="305"/>
      <c r="X520" s="305"/>
      <c r="Y520" s="282"/>
      <c r="Z520" s="282" t="e" vm="1">
        <f ca="1">_xlfn.IFS(AND(ISNUMBER(SEARCH("N?m l*", CUSTOMER[[#This Row],[Service Type]], 1)), CUSTOMER[[#This Row],[Count ST]] = TRUE), CUSTOMER[[#This Row],[Quantity]], AND($Y$10:$Y520 = TRUE, COUNTIFS($H$10:$H520, CUSTOMER[[#This Row],[Booking]], $J$10:$J520, CUSTOMER[[#This Row],[Order Date]], $F$10:$F520, "&lt;&gt;"&amp;"N?m l*")=1), 1, TRUE,  "")</f>
        <v>#NAME?</v>
      </c>
      <c r="AA520" s="282" t="b">
        <f t="shared" ca="1" si="8"/>
        <v>0</v>
      </c>
      <c r="AB520" s="305"/>
    </row>
    <row r="521" spans="1:28" x14ac:dyDescent="0.25">
      <c r="A521" s="281" t="str">
        <f ca="1">no.</f>
        <v/>
      </c>
      <c r="B521" s="281"/>
      <c r="C521" s="282"/>
      <c r="D521" s="282"/>
      <c r="E521" s="282" t="str">
        <f ca="1">position</f>
        <v/>
      </c>
      <c r="F521" s="282"/>
      <c r="G521" s="282"/>
      <c r="H521" s="282"/>
      <c r="I521" s="282"/>
      <c r="J521" s="335"/>
      <c r="K521" s="282"/>
      <c r="L521" s="282"/>
      <c r="M521" s="282"/>
      <c r="N521" s="282"/>
      <c r="O521" s="281"/>
      <c r="P521" s="360" t="str">
        <f ca="1">rescore_patient</f>
        <v/>
      </c>
      <c r="Q521" s="330" t="str">
        <f ca="1">quantity</f>
        <v/>
      </c>
      <c r="R521" s="281"/>
      <c r="S521" s="282"/>
      <c r="T521" s="282"/>
      <c r="U521" s="282"/>
      <c r="V521" s="305"/>
      <c r="W521" s="305"/>
      <c r="X521" s="305"/>
      <c r="Y521" s="282"/>
      <c r="Z521" s="282" t="e" vm="1">
        <f ca="1">_xlfn.IFS(AND(ISNUMBER(SEARCH("N?m l*", CUSTOMER[[#This Row],[Service Type]], 1)), CUSTOMER[[#This Row],[Count ST]] = TRUE), CUSTOMER[[#This Row],[Quantity]], AND($Y$10:$Y521 = TRUE, COUNTIFS($H$10:$H521, CUSTOMER[[#This Row],[Booking]], $J$10:$J521, CUSTOMER[[#This Row],[Order Date]], $F$10:$F521, "&lt;&gt;"&amp;"N?m l*")=1), 1, TRUE,  "")</f>
        <v>#NAME?</v>
      </c>
      <c r="AA521" s="282" t="b">
        <f t="shared" ca="1" si="8"/>
        <v>0</v>
      </c>
      <c r="AB521" s="305"/>
    </row>
    <row r="522" spans="1:28" x14ac:dyDescent="0.25">
      <c r="A522" s="281" t="str">
        <f ca="1">no.</f>
        <v/>
      </c>
      <c r="B522" s="281"/>
      <c r="C522" s="282"/>
      <c r="D522" s="282"/>
      <c r="E522" s="282" t="str">
        <f ca="1">position</f>
        <v/>
      </c>
      <c r="F522" s="282"/>
      <c r="G522" s="282"/>
      <c r="H522" s="282"/>
      <c r="I522" s="282"/>
      <c r="J522" s="335"/>
      <c r="K522" s="282"/>
      <c r="L522" s="282"/>
      <c r="M522" s="282"/>
      <c r="N522" s="282"/>
      <c r="O522" s="281"/>
      <c r="P522" s="360" t="str">
        <f ca="1">rescore_patient</f>
        <v/>
      </c>
      <c r="Q522" s="330" t="str">
        <f ca="1">quantity</f>
        <v/>
      </c>
      <c r="R522" s="281"/>
      <c r="S522" s="282"/>
      <c r="T522" s="282"/>
      <c r="U522" s="282"/>
      <c r="V522" s="305"/>
      <c r="W522" s="305"/>
      <c r="X522" s="305"/>
      <c r="Y522" s="282"/>
      <c r="Z522" s="282" t="e" vm="1">
        <f ca="1">_xlfn.IFS(AND(ISNUMBER(SEARCH("N?m l*", CUSTOMER[[#This Row],[Service Type]], 1)), CUSTOMER[[#This Row],[Count ST]] = TRUE), CUSTOMER[[#This Row],[Quantity]], AND($Y$10:$Y522 = TRUE, COUNTIFS($H$10:$H522, CUSTOMER[[#This Row],[Booking]], $J$10:$J522, CUSTOMER[[#This Row],[Order Date]], $F$10:$F522, "&lt;&gt;"&amp;"N?m l*")=1), 1, TRUE,  "")</f>
        <v>#NAME?</v>
      </c>
      <c r="AA522" s="282" t="b">
        <f t="shared" ref="AA522:AA585" ca="1" si="9">count_svc_type</f>
        <v>0</v>
      </c>
      <c r="AB522" s="305"/>
    </row>
    <row r="523" spans="1:28" x14ac:dyDescent="0.25">
      <c r="A523" s="281" t="str">
        <f ca="1">no.</f>
        <v/>
      </c>
      <c r="B523" s="281"/>
      <c r="C523" s="282"/>
      <c r="D523" s="282"/>
      <c r="E523" s="282" t="str">
        <f ca="1">position</f>
        <v/>
      </c>
      <c r="F523" s="282"/>
      <c r="G523" s="282"/>
      <c r="H523" s="282"/>
      <c r="I523" s="282"/>
      <c r="J523" s="335"/>
      <c r="K523" s="282"/>
      <c r="L523" s="282"/>
      <c r="M523" s="282"/>
      <c r="N523" s="282"/>
      <c r="O523" s="281"/>
      <c r="P523" s="360" t="str">
        <f ca="1">rescore_patient</f>
        <v/>
      </c>
      <c r="Q523" s="330" t="str">
        <f ca="1">quantity</f>
        <v/>
      </c>
      <c r="R523" s="281"/>
      <c r="S523" s="282"/>
      <c r="T523" s="282"/>
      <c r="U523" s="282"/>
      <c r="V523" s="305"/>
      <c r="W523" s="305"/>
      <c r="X523" s="305"/>
      <c r="Y523" s="282"/>
      <c r="Z523" s="282" t="e" vm="1">
        <f ca="1">_xlfn.IFS(AND(ISNUMBER(SEARCH("N?m l*", CUSTOMER[[#This Row],[Service Type]], 1)), CUSTOMER[[#This Row],[Count ST]] = TRUE), CUSTOMER[[#This Row],[Quantity]], AND($Y$10:$Y523 = TRUE, COUNTIFS($H$10:$H523, CUSTOMER[[#This Row],[Booking]], $J$10:$J523, CUSTOMER[[#This Row],[Order Date]], $F$10:$F523, "&lt;&gt;"&amp;"N?m l*")=1), 1, TRUE,  "")</f>
        <v>#NAME?</v>
      </c>
      <c r="AA523" s="282" t="b">
        <f t="shared" ca="1" si="9"/>
        <v>0</v>
      </c>
      <c r="AB523" s="305"/>
    </row>
    <row r="524" spans="1:28" x14ac:dyDescent="0.25">
      <c r="A524" s="281" t="str">
        <f ca="1">no.</f>
        <v/>
      </c>
      <c r="B524" s="281"/>
      <c r="C524" s="282"/>
      <c r="D524" s="282"/>
      <c r="E524" s="282" t="str">
        <f ca="1">position</f>
        <v/>
      </c>
      <c r="F524" s="282"/>
      <c r="G524" s="282"/>
      <c r="H524" s="282"/>
      <c r="I524" s="282"/>
      <c r="J524" s="335"/>
      <c r="K524" s="282"/>
      <c r="L524" s="282"/>
      <c r="M524" s="282"/>
      <c r="N524" s="282"/>
      <c r="O524" s="281"/>
      <c r="P524" s="360" t="str">
        <f ca="1">rescore_patient</f>
        <v/>
      </c>
      <c r="Q524" s="330" t="str">
        <f ca="1">quantity</f>
        <v/>
      </c>
      <c r="R524" s="281"/>
      <c r="S524" s="282"/>
      <c r="T524" s="282"/>
      <c r="U524" s="282"/>
      <c r="V524" s="305"/>
      <c r="W524" s="305"/>
      <c r="X524" s="305"/>
      <c r="Y524" s="282"/>
      <c r="Z524" s="282" t="e" vm="1">
        <f ca="1">_xlfn.IFS(AND(ISNUMBER(SEARCH("N?m l*", CUSTOMER[[#This Row],[Service Type]], 1)), CUSTOMER[[#This Row],[Count ST]] = TRUE), CUSTOMER[[#This Row],[Quantity]], AND($Y$10:$Y524 = TRUE, COUNTIFS($H$10:$H524, CUSTOMER[[#This Row],[Booking]], $J$10:$J524, CUSTOMER[[#This Row],[Order Date]], $F$10:$F524, "&lt;&gt;"&amp;"N?m l*")=1), 1, TRUE,  "")</f>
        <v>#NAME?</v>
      </c>
      <c r="AA524" s="282" t="b">
        <f t="shared" ca="1" si="9"/>
        <v>0</v>
      </c>
      <c r="AB524" s="305"/>
    </row>
    <row r="525" spans="1:28" x14ac:dyDescent="0.25">
      <c r="A525" s="281" t="str">
        <f ca="1">no.</f>
        <v/>
      </c>
      <c r="B525" s="281"/>
      <c r="C525" s="282"/>
      <c r="D525" s="282"/>
      <c r="E525" s="282" t="str">
        <f ca="1">position</f>
        <v/>
      </c>
      <c r="F525" s="282"/>
      <c r="G525" s="282"/>
      <c r="H525" s="282"/>
      <c r="I525" s="282"/>
      <c r="J525" s="335"/>
      <c r="K525" s="282"/>
      <c r="L525" s="282"/>
      <c r="M525" s="282"/>
      <c r="N525" s="282"/>
      <c r="O525" s="281"/>
      <c r="P525" s="360" t="str">
        <f ca="1">rescore_patient</f>
        <v/>
      </c>
      <c r="Q525" s="330" t="str">
        <f ca="1">quantity</f>
        <v/>
      </c>
      <c r="R525" s="281"/>
      <c r="S525" s="282"/>
      <c r="T525" s="282"/>
      <c r="U525" s="282"/>
      <c r="V525" s="305"/>
      <c r="W525" s="305"/>
      <c r="X525" s="305"/>
      <c r="Y525" s="282"/>
      <c r="Z525" s="282" t="e" vm="1">
        <f ca="1">_xlfn.IFS(AND(ISNUMBER(SEARCH("N?m l*", CUSTOMER[[#This Row],[Service Type]], 1)), CUSTOMER[[#This Row],[Count ST]] = TRUE), CUSTOMER[[#This Row],[Quantity]], AND($Y$10:$Y525 = TRUE, COUNTIFS($H$10:$H525, CUSTOMER[[#This Row],[Booking]], $J$10:$J525, CUSTOMER[[#This Row],[Order Date]], $F$10:$F525, "&lt;&gt;"&amp;"N?m l*")=1), 1, TRUE,  "")</f>
        <v>#NAME?</v>
      </c>
      <c r="AA525" s="282" t="b">
        <f t="shared" ca="1" si="9"/>
        <v>0</v>
      </c>
      <c r="AB525" s="305"/>
    </row>
    <row r="526" spans="1:28" x14ac:dyDescent="0.25">
      <c r="A526" s="281" t="str">
        <f ca="1">no.</f>
        <v/>
      </c>
      <c r="B526" s="281"/>
      <c r="C526" s="282"/>
      <c r="D526" s="282"/>
      <c r="E526" s="282" t="str">
        <f ca="1">position</f>
        <v/>
      </c>
      <c r="F526" s="282"/>
      <c r="G526" s="282"/>
      <c r="H526" s="282"/>
      <c r="I526" s="282"/>
      <c r="J526" s="335"/>
      <c r="K526" s="282"/>
      <c r="L526" s="282"/>
      <c r="M526" s="282"/>
      <c r="N526" s="282"/>
      <c r="O526" s="281"/>
      <c r="P526" s="360" t="str">
        <f ca="1">rescore_patient</f>
        <v/>
      </c>
      <c r="Q526" s="330" t="str">
        <f ca="1">quantity</f>
        <v/>
      </c>
      <c r="R526" s="281"/>
      <c r="S526" s="282"/>
      <c r="T526" s="282"/>
      <c r="U526" s="282"/>
      <c r="V526" s="305"/>
      <c r="W526" s="305"/>
      <c r="X526" s="305"/>
      <c r="Y526" s="282"/>
      <c r="Z526" s="282" t="e" vm="1">
        <f ca="1">_xlfn.IFS(AND(ISNUMBER(SEARCH("N?m l*", CUSTOMER[[#This Row],[Service Type]], 1)), CUSTOMER[[#This Row],[Count ST]] = TRUE), CUSTOMER[[#This Row],[Quantity]], AND($Y$10:$Y526 = TRUE, COUNTIFS($H$10:$H526, CUSTOMER[[#This Row],[Booking]], $J$10:$J526, CUSTOMER[[#This Row],[Order Date]], $F$10:$F526, "&lt;&gt;"&amp;"N?m l*")=1), 1, TRUE,  "")</f>
        <v>#NAME?</v>
      </c>
      <c r="AA526" s="282" t="b">
        <f t="shared" ca="1" si="9"/>
        <v>0</v>
      </c>
      <c r="AB526" s="305"/>
    </row>
    <row r="527" spans="1:28" x14ac:dyDescent="0.25">
      <c r="A527" s="281" t="str">
        <f ca="1">no.</f>
        <v/>
      </c>
      <c r="B527" s="281"/>
      <c r="C527" s="282"/>
      <c r="D527" s="282"/>
      <c r="E527" s="282" t="str">
        <f ca="1">position</f>
        <v/>
      </c>
      <c r="F527" s="282"/>
      <c r="G527" s="282"/>
      <c r="H527" s="282"/>
      <c r="I527" s="282"/>
      <c r="J527" s="335"/>
      <c r="K527" s="282"/>
      <c r="L527" s="282"/>
      <c r="M527" s="282"/>
      <c r="N527" s="282"/>
      <c r="O527" s="281"/>
      <c r="P527" s="360" t="str">
        <f ca="1">rescore_patient</f>
        <v/>
      </c>
      <c r="Q527" s="330" t="str">
        <f ca="1">quantity</f>
        <v/>
      </c>
      <c r="R527" s="281"/>
      <c r="S527" s="282"/>
      <c r="T527" s="282"/>
      <c r="U527" s="282"/>
      <c r="V527" s="305"/>
      <c r="W527" s="305"/>
      <c r="X527" s="305"/>
      <c r="Y527" s="282"/>
      <c r="Z527" s="282" t="e" vm="1">
        <f ca="1">_xlfn.IFS(AND(ISNUMBER(SEARCH("N?m l*", CUSTOMER[[#This Row],[Service Type]], 1)), CUSTOMER[[#This Row],[Count ST]] = TRUE), CUSTOMER[[#This Row],[Quantity]], AND($Y$10:$Y527 = TRUE, COUNTIFS($H$10:$H527, CUSTOMER[[#This Row],[Booking]], $J$10:$J527, CUSTOMER[[#This Row],[Order Date]], $F$10:$F527, "&lt;&gt;"&amp;"N?m l*")=1), 1, TRUE,  "")</f>
        <v>#NAME?</v>
      </c>
      <c r="AA527" s="282" t="b">
        <f t="shared" ca="1" si="9"/>
        <v>0</v>
      </c>
      <c r="AB527" s="305"/>
    </row>
    <row r="528" spans="1:28" x14ac:dyDescent="0.25">
      <c r="A528" s="281" t="str">
        <f ca="1">no.</f>
        <v/>
      </c>
      <c r="B528" s="281"/>
      <c r="C528" s="282"/>
      <c r="D528" s="282"/>
      <c r="E528" s="282" t="str">
        <f ca="1">position</f>
        <v/>
      </c>
      <c r="F528" s="282"/>
      <c r="G528" s="282"/>
      <c r="H528" s="282"/>
      <c r="I528" s="282"/>
      <c r="J528" s="335"/>
      <c r="K528" s="282"/>
      <c r="L528" s="282"/>
      <c r="M528" s="282"/>
      <c r="N528" s="282"/>
      <c r="O528" s="281"/>
      <c r="P528" s="360" t="str">
        <f ca="1">rescore_patient</f>
        <v/>
      </c>
      <c r="Q528" s="330" t="str">
        <f ca="1">quantity</f>
        <v/>
      </c>
      <c r="R528" s="281"/>
      <c r="S528" s="282"/>
      <c r="T528" s="282"/>
      <c r="U528" s="282"/>
      <c r="V528" s="305"/>
      <c r="W528" s="305"/>
      <c r="X528" s="305"/>
      <c r="Y528" s="282"/>
      <c r="Z528" s="282" t="e" vm="1">
        <f ca="1">_xlfn.IFS(AND(ISNUMBER(SEARCH("N?m l*", CUSTOMER[[#This Row],[Service Type]], 1)), CUSTOMER[[#This Row],[Count ST]] = TRUE), CUSTOMER[[#This Row],[Quantity]], AND($Y$10:$Y528 = TRUE, COUNTIFS($H$10:$H528, CUSTOMER[[#This Row],[Booking]], $J$10:$J528, CUSTOMER[[#This Row],[Order Date]], $F$10:$F528, "&lt;&gt;"&amp;"N?m l*")=1), 1, TRUE,  "")</f>
        <v>#NAME?</v>
      </c>
      <c r="AA528" s="282" t="b">
        <f t="shared" ca="1" si="9"/>
        <v>0</v>
      </c>
      <c r="AB528" s="305"/>
    </row>
    <row r="529" spans="1:28" x14ac:dyDescent="0.25">
      <c r="A529" s="281" t="str">
        <f ca="1">no.</f>
        <v/>
      </c>
      <c r="B529" s="281"/>
      <c r="C529" s="282"/>
      <c r="D529" s="282"/>
      <c r="E529" s="282" t="str">
        <f ca="1">position</f>
        <v/>
      </c>
      <c r="F529" s="282"/>
      <c r="G529" s="282"/>
      <c r="H529" s="282"/>
      <c r="I529" s="282"/>
      <c r="J529" s="335"/>
      <c r="K529" s="282"/>
      <c r="L529" s="282"/>
      <c r="M529" s="282"/>
      <c r="N529" s="282"/>
      <c r="O529" s="281"/>
      <c r="P529" s="360" t="str">
        <f ca="1">rescore_patient</f>
        <v/>
      </c>
      <c r="Q529" s="330" t="str">
        <f ca="1">quantity</f>
        <v/>
      </c>
      <c r="R529" s="281"/>
      <c r="S529" s="282"/>
      <c r="T529" s="282"/>
      <c r="U529" s="282"/>
      <c r="V529" s="305"/>
      <c r="W529" s="305"/>
      <c r="X529" s="305"/>
      <c r="Y529" s="282"/>
      <c r="Z529" s="282" t="e" vm="1">
        <f ca="1">_xlfn.IFS(AND(ISNUMBER(SEARCH("N?m l*", CUSTOMER[[#This Row],[Service Type]], 1)), CUSTOMER[[#This Row],[Count ST]] = TRUE), CUSTOMER[[#This Row],[Quantity]], AND($Y$10:$Y529 = TRUE, COUNTIFS($H$10:$H529, CUSTOMER[[#This Row],[Booking]], $J$10:$J529, CUSTOMER[[#This Row],[Order Date]], $F$10:$F529, "&lt;&gt;"&amp;"N?m l*")=1), 1, TRUE,  "")</f>
        <v>#NAME?</v>
      </c>
      <c r="AA529" s="282" t="b">
        <f t="shared" ca="1" si="9"/>
        <v>0</v>
      </c>
      <c r="AB529" s="305"/>
    </row>
    <row r="530" spans="1:28" x14ac:dyDescent="0.25">
      <c r="A530" s="281" t="str">
        <f ca="1">no.</f>
        <v/>
      </c>
      <c r="B530" s="281"/>
      <c r="C530" s="282"/>
      <c r="D530" s="282"/>
      <c r="E530" s="282" t="str">
        <f ca="1">position</f>
        <v/>
      </c>
      <c r="F530" s="282"/>
      <c r="G530" s="282"/>
      <c r="H530" s="282"/>
      <c r="I530" s="282"/>
      <c r="J530" s="335"/>
      <c r="K530" s="282"/>
      <c r="L530" s="282"/>
      <c r="M530" s="282"/>
      <c r="N530" s="282"/>
      <c r="O530" s="281"/>
      <c r="P530" s="360" t="str">
        <f ca="1">rescore_patient</f>
        <v/>
      </c>
      <c r="Q530" s="330" t="str">
        <f ca="1">quantity</f>
        <v/>
      </c>
      <c r="R530" s="281"/>
      <c r="S530" s="282"/>
      <c r="T530" s="282"/>
      <c r="U530" s="282"/>
      <c r="V530" s="305"/>
      <c r="W530" s="305"/>
      <c r="X530" s="305"/>
      <c r="Y530" s="282"/>
      <c r="Z530" s="282" t="e" vm="1">
        <f ca="1">_xlfn.IFS(AND(ISNUMBER(SEARCH("N?m l*", CUSTOMER[[#This Row],[Service Type]], 1)), CUSTOMER[[#This Row],[Count ST]] = TRUE), CUSTOMER[[#This Row],[Quantity]], AND($Y$10:$Y530 = TRUE, COUNTIFS($H$10:$H530, CUSTOMER[[#This Row],[Booking]], $J$10:$J530, CUSTOMER[[#This Row],[Order Date]], $F$10:$F530, "&lt;&gt;"&amp;"N?m l*")=1), 1, TRUE,  "")</f>
        <v>#NAME?</v>
      </c>
      <c r="AA530" s="282" t="b">
        <f t="shared" ca="1" si="9"/>
        <v>0</v>
      </c>
      <c r="AB530" s="305"/>
    </row>
    <row r="531" spans="1:28" x14ac:dyDescent="0.25">
      <c r="A531" s="281" t="str">
        <f ca="1">no.</f>
        <v/>
      </c>
      <c r="B531" s="281"/>
      <c r="C531" s="282"/>
      <c r="D531" s="282"/>
      <c r="E531" s="282" t="str">
        <f ca="1">position</f>
        <v/>
      </c>
      <c r="F531" s="282"/>
      <c r="G531" s="282"/>
      <c r="H531" s="282"/>
      <c r="I531" s="282"/>
      <c r="J531" s="335"/>
      <c r="K531" s="282"/>
      <c r="L531" s="282"/>
      <c r="M531" s="282"/>
      <c r="N531" s="282"/>
      <c r="O531" s="281"/>
      <c r="P531" s="360" t="str">
        <f ca="1">rescore_patient</f>
        <v/>
      </c>
      <c r="Q531" s="330" t="str">
        <f ca="1">quantity</f>
        <v/>
      </c>
      <c r="R531" s="281"/>
      <c r="S531" s="282"/>
      <c r="T531" s="282"/>
      <c r="U531" s="282"/>
      <c r="V531" s="305"/>
      <c r="W531" s="305"/>
      <c r="X531" s="305"/>
      <c r="Y531" s="282"/>
      <c r="Z531" s="282" t="e" vm="1">
        <f ca="1">_xlfn.IFS(AND(ISNUMBER(SEARCH("N?m l*", CUSTOMER[[#This Row],[Service Type]], 1)), CUSTOMER[[#This Row],[Count ST]] = TRUE), CUSTOMER[[#This Row],[Quantity]], AND($Y$10:$Y531 = TRUE, COUNTIFS($H$10:$H531, CUSTOMER[[#This Row],[Booking]], $J$10:$J531, CUSTOMER[[#This Row],[Order Date]], $F$10:$F531, "&lt;&gt;"&amp;"N?m l*")=1), 1, TRUE,  "")</f>
        <v>#NAME?</v>
      </c>
      <c r="AA531" s="282" t="b">
        <f t="shared" ca="1" si="9"/>
        <v>0</v>
      </c>
      <c r="AB531" s="305"/>
    </row>
    <row r="532" spans="1:28" x14ac:dyDescent="0.25">
      <c r="A532" s="281" t="str">
        <f ca="1">no.</f>
        <v/>
      </c>
      <c r="B532" s="281"/>
      <c r="C532" s="282"/>
      <c r="D532" s="282"/>
      <c r="E532" s="282" t="str">
        <f ca="1">position</f>
        <v/>
      </c>
      <c r="F532" s="282"/>
      <c r="G532" s="282"/>
      <c r="H532" s="282"/>
      <c r="I532" s="282"/>
      <c r="J532" s="335"/>
      <c r="K532" s="282"/>
      <c r="L532" s="282"/>
      <c r="M532" s="282"/>
      <c r="N532" s="282"/>
      <c r="O532" s="281"/>
      <c r="P532" s="360" t="str">
        <f ca="1">rescore_patient</f>
        <v/>
      </c>
      <c r="Q532" s="330" t="str">
        <f ca="1">quantity</f>
        <v/>
      </c>
      <c r="R532" s="281"/>
      <c r="S532" s="282"/>
      <c r="T532" s="282"/>
      <c r="U532" s="282"/>
      <c r="V532" s="305"/>
      <c r="W532" s="305"/>
      <c r="X532" s="305"/>
      <c r="Y532" s="282"/>
      <c r="Z532" s="282" t="e" vm="1">
        <f ca="1">_xlfn.IFS(AND(ISNUMBER(SEARCH("N?m l*", CUSTOMER[[#This Row],[Service Type]], 1)), CUSTOMER[[#This Row],[Count ST]] = TRUE), CUSTOMER[[#This Row],[Quantity]], AND($Y$10:$Y532 = TRUE, COUNTIFS($H$10:$H532, CUSTOMER[[#This Row],[Booking]], $J$10:$J532, CUSTOMER[[#This Row],[Order Date]], $F$10:$F532, "&lt;&gt;"&amp;"N?m l*")=1), 1, TRUE,  "")</f>
        <v>#NAME?</v>
      </c>
      <c r="AA532" s="282" t="b">
        <f t="shared" ca="1" si="9"/>
        <v>0</v>
      </c>
      <c r="AB532" s="305"/>
    </row>
    <row r="533" spans="1:28" x14ac:dyDescent="0.25">
      <c r="A533" s="281" t="str">
        <f ca="1">no.</f>
        <v/>
      </c>
      <c r="B533" s="281"/>
      <c r="C533" s="282"/>
      <c r="D533" s="282"/>
      <c r="E533" s="282" t="str">
        <f ca="1">position</f>
        <v/>
      </c>
      <c r="F533" s="282"/>
      <c r="G533" s="282"/>
      <c r="H533" s="282"/>
      <c r="I533" s="282"/>
      <c r="J533" s="335"/>
      <c r="K533" s="282"/>
      <c r="L533" s="282"/>
      <c r="M533" s="282"/>
      <c r="N533" s="282"/>
      <c r="O533" s="281"/>
      <c r="P533" s="360" t="str">
        <f ca="1">rescore_patient</f>
        <v/>
      </c>
      <c r="Q533" s="330" t="str">
        <f ca="1">quantity</f>
        <v/>
      </c>
      <c r="R533" s="281"/>
      <c r="S533" s="282"/>
      <c r="T533" s="282"/>
      <c r="U533" s="282"/>
      <c r="V533" s="305"/>
      <c r="W533" s="305"/>
      <c r="X533" s="305"/>
      <c r="Y533" s="282"/>
      <c r="Z533" s="282" t="e" vm="1">
        <f ca="1">_xlfn.IFS(AND(ISNUMBER(SEARCH("N?m l*", CUSTOMER[[#This Row],[Service Type]], 1)), CUSTOMER[[#This Row],[Count ST]] = TRUE), CUSTOMER[[#This Row],[Quantity]], AND($Y$10:$Y533 = TRUE, COUNTIFS($H$10:$H533, CUSTOMER[[#This Row],[Booking]], $J$10:$J533, CUSTOMER[[#This Row],[Order Date]], $F$10:$F533, "&lt;&gt;"&amp;"N?m l*")=1), 1, TRUE,  "")</f>
        <v>#NAME?</v>
      </c>
      <c r="AA533" s="282" t="b">
        <f t="shared" ca="1" si="9"/>
        <v>0</v>
      </c>
      <c r="AB533" s="305"/>
    </row>
    <row r="534" spans="1:28" x14ac:dyDescent="0.25">
      <c r="A534" s="281" t="str">
        <f ca="1">no.</f>
        <v/>
      </c>
      <c r="B534" s="281"/>
      <c r="C534" s="282"/>
      <c r="D534" s="282"/>
      <c r="E534" s="282" t="str">
        <f ca="1">position</f>
        <v/>
      </c>
      <c r="F534" s="282"/>
      <c r="G534" s="282"/>
      <c r="H534" s="282"/>
      <c r="I534" s="282"/>
      <c r="J534" s="335"/>
      <c r="K534" s="282"/>
      <c r="L534" s="282"/>
      <c r="M534" s="282"/>
      <c r="N534" s="282"/>
      <c r="O534" s="281"/>
      <c r="P534" s="360" t="str">
        <f ca="1">rescore_patient</f>
        <v/>
      </c>
      <c r="Q534" s="330" t="str">
        <f ca="1">quantity</f>
        <v/>
      </c>
      <c r="R534" s="281"/>
      <c r="S534" s="282"/>
      <c r="T534" s="282"/>
      <c r="U534" s="282"/>
      <c r="V534" s="305"/>
      <c r="W534" s="305"/>
      <c r="X534" s="305"/>
      <c r="Y534" s="282"/>
      <c r="Z534" s="282" t="e" vm="1">
        <f ca="1">_xlfn.IFS(AND(ISNUMBER(SEARCH("N?m l*", CUSTOMER[[#This Row],[Service Type]], 1)), CUSTOMER[[#This Row],[Count ST]] = TRUE), CUSTOMER[[#This Row],[Quantity]], AND($Y$10:$Y534 = TRUE, COUNTIFS($H$10:$H534, CUSTOMER[[#This Row],[Booking]], $J$10:$J534, CUSTOMER[[#This Row],[Order Date]], $F$10:$F534, "&lt;&gt;"&amp;"N?m l*")=1), 1, TRUE,  "")</f>
        <v>#NAME?</v>
      </c>
      <c r="AA534" s="282" t="b">
        <f t="shared" ca="1" si="9"/>
        <v>0</v>
      </c>
      <c r="AB534" s="305"/>
    </row>
    <row r="535" spans="1:28" x14ac:dyDescent="0.25">
      <c r="A535" s="281" t="str">
        <f ca="1">no.</f>
        <v/>
      </c>
      <c r="B535" s="281"/>
      <c r="C535" s="282"/>
      <c r="D535" s="282"/>
      <c r="E535" s="282" t="str">
        <f ca="1">position</f>
        <v/>
      </c>
      <c r="F535" s="282"/>
      <c r="G535" s="282"/>
      <c r="H535" s="282"/>
      <c r="I535" s="282"/>
      <c r="J535" s="335"/>
      <c r="K535" s="282"/>
      <c r="L535" s="282"/>
      <c r="M535" s="282"/>
      <c r="N535" s="282"/>
      <c r="O535" s="281"/>
      <c r="P535" s="360" t="str">
        <f ca="1">rescore_patient</f>
        <v/>
      </c>
      <c r="Q535" s="330" t="str">
        <f ca="1">quantity</f>
        <v/>
      </c>
      <c r="R535" s="281"/>
      <c r="S535" s="282"/>
      <c r="T535" s="282"/>
      <c r="U535" s="282"/>
      <c r="V535" s="305"/>
      <c r="W535" s="305"/>
      <c r="X535" s="305"/>
      <c r="Y535" s="282"/>
      <c r="Z535" s="282" t="e" vm="1">
        <f ca="1">_xlfn.IFS(AND(ISNUMBER(SEARCH("N?m l*", CUSTOMER[[#This Row],[Service Type]], 1)), CUSTOMER[[#This Row],[Count ST]] = TRUE), CUSTOMER[[#This Row],[Quantity]], AND($Y$10:$Y535 = TRUE, COUNTIFS($H$10:$H535, CUSTOMER[[#This Row],[Booking]], $J$10:$J535, CUSTOMER[[#This Row],[Order Date]], $F$10:$F535, "&lt;&gt;"&amp;"N?m l*")=1), 1, TRUE,  "")</f>
        <v>#NAME?</v>
      </c>
      <c r="AA535" s="282" t="b">
        <f t="shared" ca="1" si="9"/>
        <v>0</v>
      </c>
      <c r="AB535" s="305"/>
    </row>
    <row r="536" spans="1:28" x14ac:dyDescent="0.25">
      <c r="A536" s="281" t="str">
        <f ca="1">no.</f>
        <v/>
      </c>
      <c r="B536" s="281"/>
      <c r="C536" s="282"/>
      <c r="D536" s="282"/>
      <c r="E536" s="282" t="str">
        <f ca="1">position</f>
        <v/>
      </c>
      <c r="F536" s="282"/>
      <c r="G536" s="282"/>
      <c r="H536" s="282"/>
      <c r="I536" s="282"/>
      <c r="J536" s="335"/>
      <c r="K536" s="282"/>
      <c r="L536" s="282"/>
      <c r="M536" s="282"/>
      <c r="N536" s="282"/>
      <c r="O536" s="281"/>
      <c r="P536" s="360" t="str">
        <f ca="1">rescore_patient</f>
        <v/>
      </c>
      <c r="Q536" s="330" t="str">
        <f ca="1">quantity</f>
        <v/>
      </c>
      <c r="R536" s="281"/>
      <c r="S536" s="282"/>
      <c r="T536" s="282"/>
      <c r="U536" s="282"/>
      <c r="V536" s="305"/>
      <c r="W536" s="305"/>
      <c r="X536" s="305"/>
      <c r="Y536" s="282"/>
      <c r="Z536" s="282" t="e" vm="1">
        <f ca="1">_xlfn.IFS(AND(ISNUMBER(SEARCH("N?m l*", CUSTOMER[[#This Row],[Service Type]], 1)), CUSTOMER[[#This Row],[Count ST]] = TRUE), CUSTOMER[[#This Row],[Quantity]], AND($Y$10:$Y536 = TRUE, COUNTIFS($H$10:$H536, CUSTOMER[[#This Row],[Booking]], $J$10:$J536, CUSTOMER[[#This Row],[Order Date]], $F$10:$F536, "&lt;&gt;"&amp;"N?m l*")=1), 1, TRUE,  "")</f>
        <v>#NAME?</v>
      </c>
      <c r="AA536" s="282" t="b">
        <f t="shared" ca="1" si="9"/>
        <v>0</v>
      </c>
      <c r="AB536" s="305"/>
    </row>
    <row r="537" spans="1:28" x14ac:dyDescent="0.25">
      <c r="A537" s="281" t="str">
        <f ca="1">no.</f>
        <v/>
      </c>
      <c r="B537" s="281"/>
      <c r="C537" s="282"/>
      <c r="D537" s="282"/>
      <c r="E537" s="282" t="str">
        <f ca="1">position</f>
        <v/>
      </c>
      <c r="F537" s="282"/>
      <c r="G537" s="282"/>
      <c r="H537" s="282"/>
      <c r="I537" s="282"/>
      <c r="J537" s="335"/>
      <c r="K537" s="282"/>
      <c r="L537" s="282"/>
      <c r="M537" s="282"/>
      <c r="N537" s="282"/>
      <c r="O537" s="281"/>
      <c r="P537" s="360" t="str">
        <f ca="1">rescore_patient</f>
        <v/>
      </c>
      <c r="Q537" s="330" t="str">
        <f ca="1">quantity</f>
        <v/>
      </c>
      <c r="R537" s="281"/>
      <c r="S537" s="282"/>
      <c r="T537" s="282"/>
      <c r="U537" s="282"/>
      <c r="V537" s="305"/>
      <c r="W537" s="305"/>
      <c r="X537" s="305"/>
      <c r="Y537" s="282"/>
      <c r="Z537" s="282" t="e" vm="1">
        <f ca="1">_xlfn.IFS(AND(ISNUMBER(SEARCH("N?m l*", CUSTOMER[[#This Row],[Service Type]], 1)), CUSTOMER[[#This Row],[Count ST]] = TRUE), CUSTOMER[[#This Row],[Quantity]], AND($Y$10:$Y537 = TRUE, COUNTIFS($H$10:$H537, CUSTOMER[[#This Row],[Booking]], $J$10:$J537, CUSTOMER[[#This Row],[Order Date]], $F$10:$F537, "&lt;&gt;"&amp;"N?m l*")=1), 1, TRUE,  "")</f>
        <v>#NAME?</v>
      </c>
      <c r="AA537" s="282" t="b">
        <f t="shared" ca="1" si="9"/>
        <v>0</v>
      </c>
      <c r="AB537" s="305"/>
    </row>
    <row r="538" spans="1:28" x14ac:dyDescent="0.25">
      <c r="A538" s="281" t="str">
        <f ca="1">no.</f>
        <v/>
      </c>
      <c r="B538" s="281"/>
      <c r="C538" s="282"/>
      <c r="D538" s="282"/>
      <c r="E538" s="282" t="str">
        <f ca="1">position</f>
        <v/>
      </c>
      <c r="F538" s="282"/>
      <c r="G538" s="282"/>
      <c r="H538" s="282"/>
      <c r="I538" s="282"/>
      <c r="J538" s="335"/>
      <c r="K538" s="282"/>
      <c r="L538" s="282"/>
      <c r="M538" s="282"/>
      <c r="N538" s="282"/>
      <c r="O538" s="281"/>
      <c r="P538" s="360" t="str">
        <f ca="1">rescore_patient</f>
        <v/>
      </c>
      <c r="Q538" s="330" t="str">
        <f ca="1">quantity</f>
        <v/>
      </c>
      <c r="R538" s="281"/>
      <c r="S538" s="282"/>
      <c r="T538" s="282"/>
      <c r="U538" s="282"/>
      <c r="V538" s="305"/>
      <c r="W538" s="305"/>
      <c r="X538" s="305"/>
      <c r="Y538" s="282"/>
      <c r="Z538" s="282" t="e" vm="1">
        <f ca="1">_xlfn.IFS(AND(ISNUMBER(SEARCH("N?m l*", CUSTOMER[[#This Row],[Service Type]], 1)), CUSTOMER[[#This Row],[Count ST]] = TRUE), CUSTOMER[[#This Row],[Quantity]], AND($Y$10:$Y538 = TRUE, COUNTIFS($H$10:$H538, CUSTOMER[[#This Row],[Booking]], $J$10:$J538, CUSTOMER[[#This Row],[Order Date]], $F$10:$F538, "&lt;&gt;"&amp;"N?m l*")=1), 1, TRUE,  "")</f>
        <v>#NAME?</v>
      </c>
      <c r="AA538" s="282" t="b">
        <f t="shared" ca="1" si="9"/>
        <v>0</v>
      </c>
      <c r="AB538" s="305"/>
    </row>
    <row r="539" spans="1:28" x14ac:dyDescent="0.25">
      <c r="A539" s="281" t="str">
        <f ca="1">no.</f>
        <v/>
      </c>
      <c r="B539" s="281"/>
      <c r="C539" s="282"/>
      <c r="D539" s="282"/>
      <c r="E539" s="282" t="str">
        <f ca="1">position</f>
        <v/>
      </c>
      <c r="F539" s="282"/>
      <c r="G539" s="282"/>
      <c r="H539" s="282"/>
      <c r="I539" s="282"/>
      <c r="J539" s="335"/>
      <c r="K539" s="282"/>
      <c r="L539" s="282"/>
      <c r="M539" s="282"/>
      <c r="N539" s="282"/>
      <c r="O539" s="281"/>
      <c r="P539" s="360" t="str">
        <f ca="1">rescore_patient</f>
        <v/>
      </c>
      <c r="Q539" s="330" t="str">
        <f ca="1">quantity</f>
        <v/>
      </c>
      <c r="R539" s="281"/>
      <c r="S539" s="282"/>
      <c r="T539" s="282"/>
      <c r="U539" s="282"/>
      <c r="V539" s="305"/>
      <c r="W539" s="305"/>
      <c r="X539" s="305"/>
      <c r="Y539" s="282"/>
      <c r="Z539" s="282" t="e" vm="1">
        <f ca="1">_xlfn.IFS(AND(ISNUMBER(SEARCH("N?m l*", CUSTOMER[[#This Row],[Service Type]], 1)), CUSTOMER[[#This Row],[Count ST]] = TRUE), CUSTOMER[[#This Row],[Quantity]], AND($Y$10:$Y539 = TRUE, COUNTIFS($H$10:$H539, CUSTOMER[[#This Row],[Booking]], $J$10:$J539, CUSTOMER[[#This Row],[Order Date]], $F$10:$F539, "&lt;&gt;"&amp;"N?m l*")=1), 1, TRUE,  "")</f>
        <v>#NAME?</v>
      </c>
      <c r="AA539" s="282" t="b">
        <f t="shared" ca="1" si="9"/>
        <v>0</v>
      </c>
      <c r="AB539" s="305"/>
    </row>
    <row r="540" spans="1:28" x14ac:dyDescent="0.25">
      <c r="A540" s="281" t="str">
        <f ca="1">no.</f>
        <v/>
      </c>
      <c r="B540" s="281"/>
      <c r="C540" s="282"/>
      <c r="D540" s="282"/>
      <c r="E540" s="282" t="str">
        <f ca="1">position</f>
        <v/>
      </c>
      <c r="F540" s="282"/>
      <c r="G540" s="282"/>
      <c r="H540" s="282"/>
      <c r="I540" s="282"/>
      <c r="J540" s="335"/>
      <c r="K540" s="282"/>
      <c r="L540" s="282"/>
      <c r="M540" s="282"/>
      <c r="N540" s="282"/>
      <c r="O540" s="281"/>
      <c r="P540" s="360" t="str">
        <f ca="1">rescore_patient</f>
        <v/>
      </c>
      <c r="Q540" s="330" t="str">
        <f ca="1">quantity</f>
        <v/>
      </c>
      <c r="R540" s="281"/>
      <c r="S540" s="282"/>
      <c r="T540" s="282"/>
      <c r="U540" s="282"/>
      <c r="V540" s="305"/>
      <c r="W540" s="305"/>
      <c r="X540" s="305"/>
      <c r="Y540" s="282"/>
      <c r="Z540" s="282" t="e" vm="1">
        <f ca="1">_xlfn.IFS(AND(ISNUMBER(SEARCH("N?m l*", CUSTOMER[[#This Row],[Service Type]], 1)), CUSTOMER[[#This Row],[Count ST]] = TRUE), CUSTOMER[[#This Row],[Quantity]], AND($Y$10:$Y540 = TRUE, COUNTIFS($H$10:$H540, CUSTOMER[[#This Row],[Booking]], $J$10:$J540, CUSTOMER[[#This Row],[Order Date]], $F$10:$F540, "&lt;&gt;"&amp;"N?m l*")=1), 1, TRUE,  "")</f>
        <v>#NAME?</v>
      </c>
      <c r="AA540" s="282" t="b">
        <f t="shared" ca="1" si="9"/>
        <v>0</v>
      </c>
      <c r="AB540" s="305"/>
    </row>
    <row r="541" spans="1:28" x14ac:dyDescent="0.25">
      <c r="A541" s="281" t="str">
        <f ca="1">no.</f>
        <v/>
      </c>
      <c r="B541" s="281"/>
      <c r="C541" s="282"/>
      <c r="D541" s="282"/>
      <c r="E541" s="282" t="str">
        <f ca="1">position</f>
        <v/>
      </c>
      <c r="F541" s="282"/>
      <c r="G541" s="282"/>
      <c r="H541" s="282"/>
      <c r="I541" s="282"/>
      <c r="J541" s="335"/>
      <c r="K541" s="282"/>
      <c r="L541" s="282"/>
      <c r="M541" s="282"/>
      <c r="N541" s="282"/>
      <c r="O541" s="281"/>
      <c r="P541" s="360" t="str">
        <f ca="1">rescore_patient</f>
        <v/>
      </c>
      <c r="Q541" s="330" t="str">
        <f ca="1">quantity</f>
        <v/>
      </c>
      <c r="R541" s="281"/>
      <c r="S541" s="282"/>
      <c r="T541" s="282"/>
      <c r="U541" s="282"/>
      <c r="V541" s="305"/>
      <c r="W541" s="305"/>
      <c r="X541" s="305"/>
      <c r="Y541" s="282"/>
      <c r="Z541" s="282" t="e" vm="1">
        <f ca="1">_xlfn.IFS(AND(ISNUMBER(SEARCH("N?m l*", CUSTOMER[[#This Row],[Service Type]], 1)), CUSTOMER[[#This Row],[Count ST]] = TRUE), CUSTOMER[[#This Row],[Quantity]], AND($Y$10:$Y541 = TRUE, COUNTIFS($H$10:$H541, CUSTOMER[[#This Row],[Booking]], $J$10:$J541, CUSTOMER[[#This Row],[Order Date]], $F$10:$F541, "&lt;&gt;"&amp;"N?m l*")=1), 1, TRUE,  "")</f>
        <v>#NAME?</v>
      </c>
      <c r="AA541" s="282" t="b">
        <f t="shared" ca="1" si="9"/>
        <v>0</v>
      </c>
      <c r="AB541" s="305"/>
    </row>
    <row r="542" spans="1:28" x14ac:dyDescent="0.25">
      <c r="A542" s="281" t="str">
        <f ca="1">no.</f>
        <v/>
      </c>
      <c r="B542" s="281"/>
      <c r="C542" s="282"/>
      <c r="D542" s="282"/>
      <c r="E542" s="282" t="str">
        <f ca="1">position</f>
        <v/>
      </c>
      <c r="F542" s="282"/>
      <c r="G542" s="282"/>
      <c r="H542" s="282"/>
      <c r="I542" s="282"/>
      <c r="J542" s="335"/>
      <c r="K542" s="282"/>
      <c r="L542" s="282"/>
      <c r="M542" s="282"/>
      <c r="N542" s="282"/>
      <c r="O542" s="281"/>
      <c r="P542" s="360" t="str">
        <f ca="1">rescore_patient</f>
        <v/>
      </c>
      <c r="Q542" s="330" t="str">
        <f ca="1">quantity</f>
        <v/>
      </c>
      <c r="R542" s="281"/>
      <c r="S542" s="282"/>
      <c r="T542" s="282"/>
      <c r="U542" s="282"/>
      <c r="V542" s="305"/>
      <c r="W542" s="305"/>
      <c r="X542" s="305"/>
      <c r="Y542" s="282"/>
      <c r="Z542" s="282" t="e" vm="1">
        <f ca="1">_xlfn.IFS(AND(ISNUMBER(SEARCH("N?m l*", CUSTOMER[[#This Row],[Service Type]], 1)), CUSTOMER[[#This Row],[Count ST]] = TRUE), CUSTOMER[[#This Row],[Quantity]], AND($Y$10:$Y542 = TRUE, COUNTIFS($H$10:$H542, CUSTOMER[[#This Row],[Booking]], $J$10:$J542, CUSTOMER[[#This Row],[Order Date]], $F$10:$F542, "&lt;&gt;"&amp;"N?m l*")=1), 1, TRUE,  "")</f>
        <v>#NAME?</v>
      </c>
      <c r="AA542" s="282" t="b">
        <f t="shared" ca="1" si="9"/>
        <v>0</v>
      </c>
      <c r="AB542" s="305"/>
    </row>
    <row r="543" spans="1:28" x14ac:dyDescent="0.25">
      <c r="A543" s="281" t="str">
        <f ca="1">no.</f>
        <v/>
      </c>
      <c r="B543" s="281"/>
      <c r="C543" s="282"/>
      <c r="D543" s="282"/>
      <c r="E543" s="282" t="str">
        <f ca="1">position</f>
        <v/>
      </c>
      <c r="F543" s="282"/>
      <c r="G543" s="282"/>
      <c r="H543" s="282"/>
      <c r="I543" s="282"/>
      <c r="J543" s="335"/>
      <c r="K543" s="282"/>
      <c r="L543" s="282"/>
      <c r="M543" s="282"/>
      <c r="N543" s="282"/>
      <c r="O543" s="281"/>
      <c r="P543" s="360" t="str">
        <f ca="1">rescore_patient</f>
        <v/>
      </c>
      <c r="Q543" s="330" t="str">
        <f ca="1">quantity</f>
        <v/>
      </c>
      <c r="R543" s="281"/>
      <c r="S543" s="282"/>
      <c r="T543" s="282"/>
      <c r="U543" s="282"/>
      <c r="V543" s="305"/>
      <c r="W543" s="305"/>
      <c r="X543" s="305"/>
      <c r="Y543" s="282"/>
      <c r="Z543" s="282" t="e" vm="1">
        <f ca="1">_xlfn.IFS(AND(ISNUMBER(SEARCH("N?m l*", CUSTOMER[[#This Row],[Service Type]], 1)), CUSTOMER[[#This Row],[Count ST]] = TRUE), CUSTOMER[[#This Row],[Quantity]], AND($Y$10:$Y543 = TRUE, COUNTIFS($H$10:$H543, CUSTOMER[[#This Row],[Booking]], $J$10:$J543, CUSTOMER[[#This Row],[Order Date]], $F$10:$F543, "&lt;&gt;"&amp;"N?m l*")=1), 1, TRUE,  "")</f>
        <v>#NAME?</v>
      </c>
      <c r="AA543" s="282" t="b">
        <f t="shared" ca="1" si="9"/>
        <v>0</v>
      </c>
      <c r="AB543" s="305"/>
    </row>
    <row r="544" spans="1:28" x14ac:dyDescent="0.25">
      <c r="A544" s="281" t="str">
        <f ca="1">no.</f>
        <v/>
      </c>
      <c r="B544" s="281"/>
      <c r="C544" s="282"/>
      <c r="D544" s="282"/>
      <c r="E544" s="282" t="str">
        <f ca="1">position</f>
        <v/>
      </c>
      <c r="F544" s="282"/>
      <c r="G544" s="282"/>
      <c r="H544" s="282"/>
      <c r="I544" s="282"/>
      <c r="J544" s="335"/>
      <c r="K544" s="282"/>
      <c r="L544" s="282"/>
      <c r="M544" s="282"/>
      <c r="N544" s="282"/>
      <c r="O544" s="281"/>
      <c r="P544" s="360" t="str">
        <f ca="1">rescore_patient</f>
        <v/>
      </c>
      <c r="Q544" s="330" t="str">
        <f ca="1">quantity</f>
        <v/>
      </c>
      <c r="R544" s="281"/>
      <c r="S544" s="282"/>
      <c r="T544" s="282"/>
      <c r="U544" s="282"/>
      <c r="V544" s="305"/>
      <c r="W544" s="305"/>
      <c r="X544" s="305"/>
      <c r="Y544" s="282"/>
      <c r="Z544" s="282" t="e" vm="1">
        <f ca="1">_xlfn.IFS(AND(ISNUMBER(SEARCH("N?m l*", CUSTOMER[[#This Row],[Service Type]], 1)), CUSTOMER[[#This Row],[Count ST]] = TRUE), CUSTOMER[[#This Row],[Quantity]], AND($Y$10:$Y544 = TRUE, COUNTIFS($H$10:$H544, CUSTOMER[[#This Row],[Booking]], $J$10:$J544, CUSTOMER[[#This Row],[Order Date]], $F$10:$F544, "&lt;&gt;"&amp;"N?m l*")=1), 1, TRUE,  "")</f>
        <v>#NAME?</v>
      </c>
      <c r="AA544" s="282" t="b">
        <f t="shared" ca="1" si="9"/>
        <v>0</v>
      </c>
      <c r="AB544" s="305"/>
    </row>
    <row r="545" spans="1:28" x14ac:dyDescent="0.25">
      <c r="A545" s="281" t="str">
        <f ca="1">no.</f>
        <v/>
      </c>
      <c r="B545" s="281"/>
      <c r="C545" s="282"/>
      <c r="D545" s="282"/>
      <c r="E545" s="282" t="str">
        <f ca="1">position</f>
        <v/>
      </c>
      <c r="F545" s="282"/>
      <c r="G545" s="282"/>
      <c r="H545" s="282"/>
      <c r="I545" s="282"/>
      <c r="J545" s="335"/>
      <c r="K545" s="282"/>
      <c r="L545" s="282"/>
      <c r="M545" s="282"/>
      <c r="N545" s="282"/>
      <c r="O545" s="281"/>
      <c r="P545" s="360" t="str">
        <f ca="1">rescore_patient</f>
        <v/>
      </c>
      <c r="Q545" s="330" t="str">
        <f ca="1">quantity</f>
        <v/>
      </c>
      <c r="R545" s="281"/>
      <c r="S545" s="282"/>
      <c r="T545" s="282"/>
      <c r="U545" s="282"/>
      <c r="V545" s="305"/>
      <c r="W545" s="305"/>
      <c r="X545" s="305"/>
      <c r="Y545" s="282"/>
      <c r="Z545" s="282" t="e" vm="1">
        <f ca="1">_xlfn.IFS(AND(ISNUMBER(SEARCH("N?m l*", CUSTOMER[[#This Row],[Service Type]], 1)), CUSTOMER[[#This Row],[Count ST]] = TRUE), CUSTOMER[[#This Row],[Quantity]], AND($Y$10:$Y545 = TRUE, COUNTIFS($H$10:$H545, CUSTOMER[[#This Row],[Booking]], $J$10:$J545, CUSTOMER[[#This Row],[Order Date]], $F$10:$F545, "&lt;&gt;"&amp;"N?m l*")=1), 1, TRUE,  "")</f>
        <v>#NAME?</v>
      </c>
      <c r="AA545" s="282" t="b">
        <f t="shared" ca="1" si="9"/>
        <v>0</v>
      </c>
      <c r="AB545" s="305"/>
    </row>
    <row r="546" spans="1:28" x14ac:dyDescent="0.25">
      <c r="A546" s="281" t="str">
        <f ca="1">no.</f>
        <v/>
      </c>
      <c r="B546" s="281"/>
      <c r="C546" s="282"/>
      <c r="D546" s="282"/>
      <c r="E546" s="282" t="str">
        <f ca="1">position</f>
        <v/>
      </c>
      <c r="F546" s="282"/>
      <c r="G546" s="282"/>
      <c r="H546" s="282"/>
      <c r="I546" s="282"/>
      <c r="J546" s="335"/>
      <c r="K546" s="282"/>
      <c r="L546" s="282"/>
      <c r="M546" s="282"/>
      <c r="N546" s="282"/>
      <c r="O546" s="281"/>
      <c r="P546" s="360" t="str">
        <f ca="1">rescore_patient</f>
        <v/>
      </c>
      <c r="Q546" s="330" t="str">
        <f ca="1">quantity</f>
        <v/>
      </c>
      <c r="R546" s="281"/>
      <c r="S546" s="282"/>
      <c r="T546" s="282"/>
      <c r="U546" s="282"/>
      <c r="V546" s="305"/>
      <c r="W546" s="305"/>
      <c r="X546" s="305"/>
      <c r="Y546" s="282"/>
      <c r="Z546" s="282" t="e" vm="1">
        <f ca="1">_xlfn.IFS(AND(ISNUMBER(SEARCH("N?m l*", CUSTOMER[[#This Row],[Service Type]], 1)), CUSTOMER[[#This Row],[Count ST]] = TRUE), CUSTOMER[[#This Row],[Quantity]], AND($Y$10:$Y546 = TRUE, COUNTIFS($H$10:$H546, CUSTOMER[[#This Row],[Booking]], $J$10:$J546, CUSTOMER[[#This Row],[Order Date]], $F$10:$F546, "&lt;&gt;"&amp;"N?m l*")=1), 1, TRUE,  "")</f>
        <v>#NAME?</v>
      </c>
      <c r="AA546" s="282" t="b">
        <f t="shared" ca="1" si="9"/>
        <v>0</v>
      </c>
      <c r="AB546" s="305"/>
    </row>
    <row r="547" spans="1:28" x14ac:dyDescent="0.25">
      <c r="A547" s="281" t="str">
        <f ca="1">no.</f>
        <v/>
      </c>
      <c r="B547" s="281"/>
      <c r="C547" s="282"/>
      <c r="D547" s="282"/>
      <c r="E547" s="282" t="str">
        <f ca="1">position</f>
        <v/>
      </c>
      <c r="F547" s="282"/>
      <c r="G547" s="282"/>
      <c r="H547" s="282"/>
      <c r="I547" s="282"/>
      <c r="J547" s="335"/>
      <c r="K547" s="282"/>
      <c r="L547" s="282"/>
      <c r="M547" s="282"/>
      <c r="N547" s="282"/>
      <c r="O547" s="281"/>
      <c r="P547" s="360" t="str">
        <f ca="1">rescore_patient</f>
        <v/>
      </c>
      <c r="Q547" s="330" t="str">
        <f ca="1">quantity</f>
        <v/>
      </c>
      <c r="R547" s="281"/>
      <c r="S547" s="282"/>
      <c r="T547" s="282"/>
      <c r="U547" s="282"/>
      <c r="V547" s="305"/>
      <c r="W547" s="305"/>
      <c r="X547" s="305"/>
      <c r="Y547" s="282"/>
      <c r="Z547" s="282" t="e" vm="1">
        <f ca="1">_xlfn.IFS(AND(ISNUMBER(SEARCH("N?m l*", CUSTOMER[[#This Row],[Service Type]], 1)), CUSTOMER[[#This Row],[Count ST]] = TRUE), CUSTOMER[[#This Row],[Quantity]], AND($Y$10:$Y547 = TRUE, COUNTIFS($H$10:$H547, CUSTOMER[[#This Row],[Booking]], $J$10:$J547, CUSTOMER[[#This Row],[Order Date]], $F$10:$F547, "&lt;&gt;"&amp;"N?m l*")=1), 1, TRUE,  "")</f>
        <v>#NAME?</v>
      </c>
      <c r="AA547" s="282" t="b">
        <f t="shared" ca="1" si="9"/>
        <v>0</v>
      </c>
      <c r="AB547" s="305"/>
    </row>
    <row r="548" spans="1:28" x14ac:dyDescent="0.25">
      <c r="A548" s="281" t="str">
        <f ca="1">no.</f>
        <v/>
      </c>
      <c r="B548" s="281"/>
      <c r="C548" s="282"/>
      <c r="D548" s="282"/>
      <c r="E548" s="282" t="str">
        <f ca="1">position</f>
        <v/>
      </c>
      <c r="F548" s="282"/>
      <c r="G548" s="282"/>
      <c r="H548" s="282"/>
      <c r="I548" s="282"/>
      <c r="J548" s="335"/>
      <c r="K548" s="282"/>
      <c r="L548" s="282"/>
      <c r="M548" s="282"/>
      <c r="N548" s="282"/>
      <c r="O548" s="281"/>
      <c r="P548" s="360" t="str">
        <f ca="1">rescore_patient</f>
        <v/>
      </c>
      <c r="Q548" s="330" t="str">
        <f ca="1">quantity</f>
        <v/>
      </c>
      <c r="R548" s="281"/>
      <c r="S548" s="282"/>
      <c r="T548" s="282"/>
      <c r="U548" s="282"/>
      <c r="V548" s="305"/>
      <c r="W548" s="305"/>
      <c r="X548" s="305"/>
      <c r="Y548" s="282"/>
      <c r="Z548" s="282" t="e" vm="1">
        <f ca="1">_xlfn.IFS(AND(ISNUMBER(SEARCH("N?m l*", CUSTOMER[[#This Row],[Service Type]], 1)), CUSTOMER[[#This Row],[Count ST]] = TRUE), CUSTOMER[[#This Row],[Quantity]], AND($Y$10:$Y548 = TRUE, COUNTIFS($H$10:$H548, CUSTOMER[[#This Row],[Booking]], $J$10:$J548, CUSTOMER[[#This Row],[Order Date]], $F$10:$F548, "&lt;&gt;"&amp;"N?m l*")=1), 1, TRUE,  "")</f>
        <v>#NAME?</v>
      </c>
      <c r="AA548" s="282" t="b">
        <f t="shared" ca="1" si="9"/>
        <v>0</v>
      </c>
      <c r="AB548" s="305"/>
    </row>
    <row r="549" spans="1:28" x14ac:dyDescent="0.25">
      <c r="A549" s="281" t="str">
        <f ca="1">no.</f>
        <v/>
      </c>
      <c r="B549" s="281"/>
      <c r="C549" s="282"/>
      <c r="D549" s="282"/>
      <c r="E549" s="282" t="str">
        <f ca="1">position</f>
        <v/>
      </c>
      <c r="F549" s="282"/>
      <c r="G549" s="282"/>
      <c r="H549" s="282"/>
      <c r="I549" s="282"/>
      <c r="J549" s="335"/>
      <c r="K549" s="282"/>
      <c r="L549" s="282"/>
      <c r="M549" s="282"/>
      <c r="N549" s="282"/>
      <c r="O549" s="281"/>
      <c r="P549" s="360" t="str">
        <f ca="1">rescore_patient</f>
        <v/>
      </c>
      <c r="Q549" s="330" t="str">
        <f ca="1">quantity</f>
        <v/>
      </c>
      <c r="R549" s="281"/>
      <c r="S549" s="282"/>
      <c r="T549" s="282"/>
      <c r="U549" s="282"/>
      <c r="V549" s="305"/>
      <c r="W549" s="305"/>
      <c r="X549" s="305"/>
      <c r="Y549" s="282"/>
      <c r="Z549" s="282" t="e" vm="1">
        <f ca="1">_xlfn.IFS(AND(ISNUMBER(SEARCH("N?m l*", CUSTOMER[[#This Row],[Service Type]], 1)), CUSTOMER[[#This Row],[Count ST]] = TRUE), CUSTOMER[[#This Row],[Quantity]], AND($Y$10:$Y549 = TRUE, COUNTIFS($H$10:$H549, CUSTOMER[[#This Row],[Booking]], $J$10:$J549, CUSTOMER[[#This Row],[Order Date]], $F$10:$F549, "&lt;&gt;"&amp;"N?m l*")=1), 1, TRUE,  "")</f>
        <v>#NAME?</v>
      </c>
      <c r="AA549" s="282" t="b">
        <f t="shared" ca="1" si="9"/>
        <v>0</v>
      </c>
      <c r="AB549" s="305"/>
    </row>
    <row r="550" spans="1:28" x14ac:dyDescent="0.25">
      <c r="A550" s="281" t="str">
        <f ca="1">no.</f>
        <v/>
      </c>
      <c r="B550" s="281"/>
      <c r="C550" s="282"/>
      <c r="D550" s="282"/>
      <c r="E550" s="282" t="str">
        <f ca="1">position</f>
        <v/>
      </c>
      <c r="F550" s="282"/>
      <c r="G550" s="282"/>
      <c r="H550" s="282"/>
      <c r="I550" s="282"/>
      <c r="J550" s="335"/>
      <c r="K550" s="282"/>
      <c r="L550" s="282"/>
      <c r="M550" s="282"/>
      <c r="N550" s="282"/>
      <c r="O550" s="281"/>
      <c r="P550" s="360" t="str">
        <f ca="1">rescore_patient</f>
        <v/>
      </c>
      <c r="Q550" s="330" t="str">
        <f ca="1">quantity</f>
        <v/>
      </c>
      <c r="R550" s="281"/>
      <c r="S550" s="282"/>
      <c r="T550" s="282"/>
      <c r="U550" s="282"/>
      <c r="V550" s="305"/>
      <c r="W550" s="305"/>
      <c r="X550" s="305"/>
      <c r="Y550" s="282"/>
      <c r="Z550" s="282" t="e" vm="1">
        <f ca="1">_xlfn.IFS(AND(ISNUMBER(SEARCH("N?m l*", CUSTOMER[[#This Row],[Service Type]], 1)), CUSTOMER[[#This Row],[Count ST]] = TRUE), CUSTOMER[[#This Row],[Quantity]], AND($Y$10:$Y550 = TRUE, COUNTIFS($H$10:$H550, CUSTOMER[[#This Row],[Booking]], $J$10:$J550, CUSTOMER[[#This Row],[Order Date]], $F$10:$F550, "&lt;&gt;"&amp;"N?m l*")=1), 1, TRUE,  "")</f>
        <v>#NAME?</v>
      </c>
      <c r="AA550" s="282" t="b">
        <f t="shared" ca="1" si="9"/>
        <v>0</v>
      </c>
      <c r="AB550" s="305"/>
    </row>
    <row r="551" spans="1:28" x14ac:dyDescent="0.25">
      <c r="A551" s="281" t="str">
        <f ca="1">no.</f>
        <v/>
      </c>
      <c r="B551" s="281"/>
      <c r="C551" s="282"/>
      <c r="D551" s="282"/>
      <c r="E551" s="282" t="str">
        <f ca="1">position</f>
        <v/>
      </c>
      <c r="F551" s="282"/>
      <c r="G551" s="282"/>
      <c r="H551" s="282"/>
      <c r="I551" s="282"/>
      <c r="J551" s="335"/>
      <c r="K551" s="282"/>
      <c r="L551" s="282"/>
      <c r="M551" s="282"/>
      <c r="N551" s="282"/>
      <c r="O551" s="281"/>
      <c r="P551" s="360" t="str">
        <f ca="1">rescore_patient</f>
        <v/>
      </c>
      <c r="Q551" s="330" t="str">
        <f ca="1">quantity</f>
        <v/>
      </c>
      <c r="R551" s="281"/>
      <c r="S551" s="282"/>
      <c r="T551" s="282"/>
      <c r="U551" s="282"/>
      <c r="V551" s="305"/>
      <c r="W551" s="305"/>
      <c r="X551" s="305"/>
      <c r="Y551" s="282"/>
      <c r="Z551" s="282" t="e" vm="1">
        <f ca="1">_xlfn.IFS(AND(ISNUMBER(SEARCH("N?m l*", CUSTOMER[[#This Row],[Service Type]], 1)), CUSTOMER[[#This Row],[Count ST]] = TRUE), CUSTOMER[[#This Row],[Quantity]], AND($Y$10:$Y551 = TRUE, COUNTIFS($H$10:$H551, CUSTOMER[[#This Row],[Booking]], $J$10:$J551, CUSTOMER[[#This Row],[Order Date]], $F$10:$F551, "&lt;&gt;"&amp;"N?m l*")=1), 1, TRUE,  "")</f>
        <v>#NAME?</v>
      </c>
      <c r="AA551" s="282" t="b">
        <f t="shared" ca="1" si="9"/>
        <v>0</v>
      </c>
      <c r="AB551" s="305"/>
    </row>
    <row r="552" spans="1:28" x14ac:dyDescent="0.25">
      <c r="A552" s="281" t="str">
        <f ca="1">no.</f>
        <v/>
      </c>
      <c r="B552" s="281"/>
      <c r="C552" s="282"/>
      <c r="D552" s="282"/>
      <c r="E552" s="282" t="str">
        <f ca="1">position</f>
        <v/>
      </c>
      <c r="F552" s="282"/>
      <c r="G552" s="282"/>
      <c r="H552" s="282"/>
      <c r="I552" s="282"/>
      <c r="J552" s="335"/>
      <c r="K552" s="282"/>
      <c r="L552" s="282"/>
      <c r="M552" s="282"/>
      <c r="N552" s="282"/>
      <c r="O552" s="281"/>
      <c r="P552" s="360" t="str">
        <f ca="1">rescore_patient</f>
        <v/>
      </c>
      <c r="Q552" s="330" t="str">
        <f ca="1">quantity</f>
        <v/>
      </c>
      <c r="R552" s="281"/>
      <c r="S552" s="282"/>
      <c r="T552" s="282"/>
      <c r="U552" s="282"/>
      <c r="V552" s="305"/>
      <c r="W552" s="305"/>
      <c r="X552" s="305"/>
      <c r="Y552" s="282"/>
      <c r="Z552" s="282" t="e" vm="1">
        <f ca="1">_xlfn.IFS(AND(ISNUMBER(SEARCH("N?m l*", CUSTOMER[[#This Row],[Service Type]], 1)), CUSTOMER[[#This Row],[Count ST]] = TRUE), CUSTOMER[[#This Row],[Quantity]], AND($Y$10:$Y552 = TRUE, COUNTIFS($H$10:$H552, CUSTOMER[[#This Row],[Booking]], $J$10:$J552, CUSTOMER[[#This Row],[Order Date]], $F$10:$F552, "&lt;&gt;"&amp;"N?m l*")=1), 1, TRUE,  "")</f>
        <v>#NAME?</v>
      </c>
      <c r="AA552" s="282" t="b">
        <f t="shared" ca="1" si="9"/>
        <v>0</v>
      </c>
      <c r="AB552" s="305"/>
    </row>
    <row r="553" spans="1:28" x14ac:dyDescent="0.25">
      <c r="A553" s="281" t="str">
        <f ca="1">no.</f>
        <v/>
      </c>
      <c r="B553" s="281"/>
      <c r="C553" s="282"/>
      <c r="D553" s="282"/>
      <c r="E553" s="282" t="str">
        <f ca="1">position</f>
        <v/>
      </c>
      <c r="F553" s="282"/>
      <c r="G553" s="282"/>
      <c r="H553" s="282"/>
      <c r="I553" s="282"/>
      <c r="J553" s="335"/>
      <c r="K553" s="282"/>
      <c r="L553" s="282"/>
      <c r="M553" s="282"/>
      <c r="N553" s="282"/>
      <c r="O553" s="281"/>
      <c r="P553" s="360" t="str">
        <f ca="1">rescore_patient</f>
        <v/>
      </c>
      <c r="Q553" s="330" t="str">
        <f ca="1">quantity</f>
        <v/>
      </c>
      <c r="R553" s="281"/>
      <c r="S553" s="282"/>
      <c r="T553" s="282"/>
      <c r="U553" s="282"/>
      <c r="V553" s="305"/>
      <c r="W553" s="305"/>
      <c r="X553" s="305"/>
      <c r="Y553" s="282"/>
      <c r="Z553" s="282" t="e" vm="1">
        <f ca="1">_xlfn.IFS(AND(ISNUMBER(SEARCH("N?m l*", CUSTOMER[[#This Row],[Service Type]], 1)), CUSTOMER[[#This Row],[Count ST]] = TRUE), CUSTOMER[[#This Row],[Quantity]], AND($Y$10:$Y553 = TRUE, COUNTIFS($H$10:$H553, CUSTOMER[[#This Row],[Booking]], $J$10:$J553, CUSTOMER[[#This Row],[Order Date]], $F$10:$F553, "&lt;&gt;"&amp;"N?m l*")=1), 1, TRUE,  "")</f>
        <v>#NAME?</v>
      </c>
      <c r="AA553" s="282" t="b">
        <f t="shared" ca="1" si="9"/>
        <v>0</v>
      </c>
      <c r="AB553" s="305"/>
    </row>
    <row r="554" spans="1:28" x14ac:dyDescent="0.25">
      <c r="A554" s="281" t="str">
        <f ca="1">no.</f>
        <v/>
      </c>
      <c r="B554" s="281"/>
      <c r="C554" s="282"/>
      <c r="D554" s="282"/>
      <c r="E554" s="282" t="str">
        <f ca="1">position</f>
        <v/>
      </c>
      <c r="F554" s="282"/>
      <c r="G554" s="282"/>
      <c r="H554" s="282"/>
      <c r="I554" s="282"/>
      <c r="J554" s="335"/>
      <c r="K554" s="282"/>
      <c r="L554" s="282"/>
      <c r="M554" s="282"/>
      <c r="N554" s="282"/>
      <c r="O554" s="281"/>
      <c r="P554" s="360" t="str">
        <f ca="1">rescore_patient</f>
        <v/>
      </c>
      <c r="Q554" s="330" t="str">
        <f ca="1">quantity</f>
        <v/>
      </c>
      <c r="R554" s="281"/>
      <c r="S554" s="282"/>
      <c r="T554" s="282"/>
      <c r="U554" s="282"/>
      <c r="V554" s="305"/>
      <c r="W554" s="305"/>
      <c r="X554" s="305"/>
      <c r="Y554" s="282"/>
      <c r="Z554" s="282" t="e" vm="1">
        <f ca="1">_xlfn.IFS(AND(ISNUMBER(SEARCH("N?m l*", CUSTOMER[[#This Row],[Service Type]], 1)), CUSTOMER[[#This Row],[Count ST]] = TRUE), CUSTOMER[[#This Row],[Quantity]], AND($Y$10:$Y554 = TRUE, COUNTIFS($H$10:$H554, CUSTOMER[[#This Row],[Booking]], $J$10:$J554, CUSTOMER[[#This Row],[Order Date]], $F$10:$F554, "&lt;&gt;"&amp;"N?m l*")=1), 1, TRUE,  "")</f>
        <v>#NAME?</v>
      </c>
      <c r="AA554" s="282" t="b">
        <f t="shared" ca="1" si="9"/>
        <v>0</v>
      </c>
      <c r="AB554" s="305"/>
    </row>
    <row r="555" spans="1:28" x14ac:dyDescent="0.25">
      <c r="A555" s="281" t="str">
        <f ca="1">no.</f>
        <v/>
      </c>
      <c r="B555" s="281"/>
      <c r="C555" s="282"/>
      <c r="D555" s="282"/>
      <c r="E555" s="282" t="str">
        <f ca="1">position</f>
        <v/>
      </c>
      <c r="F555" s="282"/>
      <c r="G555" s="282"/>
      <c r="H555" s="282"/>
      <c r="I555" s="282"/>
      <c r="J555" s="335"/>
      <c r="K555" s="282"/>
      <c r="L555" s="282"/>
      <c r="M555" s="282"/>
      <c r="N555" s="282"/>
      <c r="O555" s="281"/>
      <c r="P555" s="360" t="str">
        <f ca="1">rescore_patient</f>
        <v/>
      </c>
      <c r="Q555" s="330" t="str">
        <f ca="1">quantity</f>
        <v/>
      </c>
      <c r="R555" s="281"/>
      <c r="S555" s="282"/>
      <c r="T555" s="282"/>
      <c r="U555" s="282"/>
      <c r="V555" s="305"/>
      <c r="W555" s="305"/>
      <c r="X555" s="305"/>
      <c r="Y555" s="282"/>
      <c r="Z555" s="282" t="e" vm="1">
        <f ca="1">_xlfn.IFS(AND(ISNUMBER(SEARCH("N?m l*", CUSTOMER[[#This Row],[Service Type]], 1)), CUSTOMER[[#This Row],[Count ST]] = TRUE), CUSTOMER[[#This Row],[Quantity]], AND($Y$10:$Y555 = TRUE, COUNTIFS($H$10:$H555, CUSTOMER[[#This Row],[Booking]], $J$10:$J555, CUSTOMER[[#This Row],[Order Date]], $F$10:$F555, "&lt;&gt;"&amp;"N?m l*")=1), 1, TRUE,  "")</f>
        <v>#NAME?</v>
      </c>
      <c r="AA555" s="282" t="b">
        <f t="shared" ca="1" si="9"/>
        <v>0</v>
      </c>
      <c r="AB555" s="305"/>
    </row>
    <row r="556" spans="1:28" x14ac:dyDescent="0.25">
      <c r="A556" s="281" t="str">
        <f ca="1">no.</f>
        <v/>
      </c>
      <c r="B556" s="281"/>
      <c r="C556" s="282"/>
      <c r="D556" s="282"/>
      <c r="E556" s="282" t="str">
        <f ca="1">position</f>
        <v/>
      </c>
      <c r="F556" s="282"/>
      <c r="G556" s="282"/>
      <c r="H556" s="282"/>
      <c r="I556" s="282"/>
      <c r="J556" s="335"/>
      <c r="K556" s="282"/>
      <c r="L556" s="282"/>
      <c r="M556" s="282"/>
      <c r="N556" s="282"/>
      <c r="O556" s="281"/>
      <c r="P556" s="360" t="str">
        <f ca="1">rescore_patient</f>
        <v/>
      </c>
      <c r="Q556" s="330" t="str">
        <f ca="1">quantity</f>
        <v/>
      </c>
      <c r="R556" s="281"/>
      <c r="S556" s="282"/>
      <c r="T556" s="282"/>
      <c r="U556" s="282"/>
      <c r="V556" s="305"/>
      <c r="W556" s="305"/>
      <c r="X556" s="305"/>
      <c r="Y556" s="282"/>
      <c r="Z556" s="282" t="e" vm="1">
        <f ca="1">_xlfn.IFS(AND(ISNUMBER(SEARCH("N?m l*", CUSTOMER[[#This Row],[Service Type]], 1)), CUSTOMER[[#This Row],[Count ST]] = TRUE), CUSTOMER[[#This Row],[Quantity]], AND($Y$10:$Y556 = TRUE, COUNTIFS($H$10:$H556, CUSTOMER[[#This Row],[Booking]], $J$10:$J556, CUSTOMER[[#This Row],[Order Date]], $F$10:$F556, "&lt;&gt;"&amp;"N?m l*")=1), 1, TRUE,  "")</f>
        <v>#NAME?</v>
      </c>
      <c r="AA556" s="282" t="b">
        <f t="shared" ca="1" si="9"/>
        <v>0</v>
      </c>
      <c r="AB556" s="305"/>
    </row>
    <row r="557" spans="1:28" x14ac:dyDescent="0.25">
      <c r="A557" s="281" t="str">
        <f ca="1">no.</f>
        <v/>
      </c>
      <c r="B557" s="281"/>
      <c r="C557" s="282"/>
      <c r="D557" s="282"/>
      <c r="E557" s="282" t="str">
        <f ca="1">position</f>
        <v/>
      </c>
      <c r="F557" s="282"/>
      <c r="G557" s="282"/>
      <c r="H557" s="282"/>
      <c r="I557" s="282"/>
      <c r="J557" s="335"/>
      <c r="K557" s="282"/>
      <c r="L557" s="282"/>
      <c r="M557" s="282"/>
      <c r="N557" s="282"/>
      <c r="O557" s="281"/>
      <c r="P557" s="360" t="str">
        <f ca="1">rescore_patient</f>
        <v/>
      </c>
      <c r="Q557" s="330" t="str">
        <f ca="1">quantity</f>
        <v/>
      </c>
      <c r="R557" s="281"/>
      <c r="S557" s="282"/>
      <c r="T557" s="282"/>
      <c r="U557" s="282"/>
      <c r="V557" s="305"/>
      <c r="W557" s="305"/>
      <c r="X557" s="305"/>
      <c r="Y557" s="282"/>
      <c r="Z557" s="282" t="e" vm="1">
        <f ca="1">_xlfn.IFS(AND(ISNUMBER(SEARCH("N?m l*", CUSTOMER[[#This Row],[Service Type]], 1)), CUSTOMER[[#This Row],[Count ST]] = TRUE), CUSTOMER[[#This Row],[Quantity]], AND($Y$10:$Y557 = TRUE, COUNTIFS($H$10:$H557, CUSTOMER[[#This Row],[Booking]], $J$10:$J557, CUSTOMER[[#This Row],[Order Date]], $F$10:$F557, "&lt;&gt;"&amp;"N?m l*")=1), 1, TRUE,  "")</f>
        <v>#NAME?</v>
      </c>
      <c r="AA557" s="282" t="b">
        <f t="shared" ca="1" si="9"/>
        <v>0</v>
      </c>
      <c r="AB557" s="305"/>
    </row>
    <row r="558" spans="1:28" x14ac:dyDescent="0.25">
      <c r="A558" s="281" t="str">
        <f ca="1">no.</f>
        <v/>
      </c>
      <c r="B558" s="281"/>
      <c r="C558" s="282"/>
      <c r="D558" s="282"/>
      <c r="E558" s="282" t="str">
        <f ca="1">position</f>
        <v/>
      </c>
      <c r="F558" s="282"/>
      <c r="G558" s="282"/>
      <c r="H558" s="282"/>
      <c r="I558" s="282"/>
      <c r="J558" s="335"/>
      <c r="K558" s="282"/>
      <c r="L558" s="282"/>
      <c r="M558" s="282"/>
      <c r="N558" s="282"/>
      <c r="O558" s="281"/>
      <c r="P558" s="360" t="str">
        <f ca="1">rescore_patient</f>
        <v/>
      </c>
      <c r="Q558" s="330" t="str">
        <f ca="1">quantity</f>
        <v/>
      </c>
      <c r="R558" s="281"/>
      <c r="S558" s="282"/>
      <c r="T558" s="282"/>
      <c r="U558" s="282"/>
      <c r="V558" s="305"/>
      <c r="W558" s="305"/>
      <c r="X558" s="305"/>
      <c r="Y558" s="282"/>
      <c r="Z558" s="282" t="e" vm="1">
        <f ca="1">_xlfn.IFS(AND(ISNUMBER(SEARCH("N?m l*", CUSTOMER[[#This Row],[Service Type]], 1)), CUSTOMER[[#This Row],[Count ST]] = TRUE), CUSTOMER[[#This Row],[Quantity]], AND($Y$10:$Y558 = TRUE, COUNTIFS($H$10:$H558, CUSTOMER[[#This Row],[Booking]], $J$10:$J558, CUSTOMER[[#This Row],[Order Date]], $F$10:$F558, "&lt;&gt;"&amp;"N?m l*")=1), 1, TRUE,  "")</f>
        <v>#NAME?</v>
      </c>
      <c r="AA558" s="282" t="b">
        <f t="shared" ca="1" si="9"/>
        <v>0</v>
      </c>
      <c r="AB558" s="305"/>
    </row>
    <row r="559" spans="1:28" x14ac:dyDescent="0.25">
      <c r="A559" s="281" t="str">
        <f ca="1">no.</f>
        <v/>
      </c>
      <c r="B559" s="281"/>
      <c r="C559" s="282"/>
      <c r="D559" s="282"/>
      <c r="E559" s="282" t="str">
        <f ca="1">position</f>
        <v/>
      </c>
      <c r="F559" s="282"/>
      <c r="G559" s="282"/>
      <c r="H559" s="282"/>
      <c r="I559" s="282"/>
      <c r="J559" s="335"/>
      <c r="K559" s="282"/>
      <c r="L559" s="282"/>
      <c r="M559" s="282"/>
      <c r="N559" s="282"/>
      <c r="O559" s="281"/>
      <c r="P559" s="360" t="str">
        <f ca="1">rescore_patient</f>
        <v/>
      </c>
      <c r="Q559" s="330" t="str">
        <f ca="1">quantity</f>
        <v/>
      </c>
      <c r="R559" s="281"/>
      <c r="S559" s="282"/>
      <c r="T559" s="282"/>
      <c r="U559" s="282"/>
      <c r="V559" s="305"/>
      <c r="W559" s="305"/>
      <c r="X559" s="305"/>
      <c r="Y559" s="282"/>
      <c r="Z559" s="282" t="e" vm="1">
        <f ca="1">_xlfn.IFS(AND(ISNUMBER(SEARCH("N?m l*", CUSTOMER[[#This Row],[Service Type]], 1)), CUSTOMER[[#This Row],[Count ST]] = TRUE), CUSTOMER[[#This Row],[Quantity]], AND($Y$10:$Y559 = TRUE, COUNTIFS($H$10:$H559, CUSTOMER[[#This Row],[Booking]], $J$10:$J559, CUSTOMER[[#This Row],[Order Date]], $F$10:$F559, "&lt;&gt;"&amp;"N?m l*")=1), 1, TRUE,  "")</f>
        <v>#NAME?</v>
      </c>
      <c r="AA559" s="282" t="b">
        <f t="shared" ca="1" si="9"/>
        <v>0</v>
      </c>
      <c r="AB559" s="305"/>
    </row>
    <row r="560" spans="1:28" x14ac:dyDescent="0.25">
      <c r="A560" s="281" t="str">
        <f ca="1">no.</f>
        <v/>
      </c>
      <c r="B560" s="281"/>
      <c r="C560" s="282"/>
      <c r="D560" s="282"/>
      <c r="E560" s="282" t="str">
        <f ca="1">position</f>
        <v/>
      </c>
      <c r="F560" s="282"/>
      <c r="G560" s="282"/>
      <c r="H560" s="282"/>
      <c r="I560" s="282"/>
      <c r="J560" s="335"/>
      <c r="K560" s="282"/>
      <c r="L560" s="282"/>
      <c r="M560" s="282"/>
      <c r="N560" s="282"/>
      <c r="O560" s="281"/>
      <c r="P560" s="360" t="str">
        <f ca="1">rescore_patient</f>
        <v/>
      </c>
      <c r="Q560" s="330" t="str">
        <f ca="1">quantity</f>
        <v/>
      </c>
      <c r="R560" s="281"/>
      <c r="S560" s="282"/>
      <c r="T560" s="282"/>
      <c r="U560" s="282"/>
      <c r="V560" s="305"/>
      <c r="W560" s="305"/>
      <c r="X560" s="305"/>
      <c r="Y560" s="282"/>
      <c r="Z560" s="282" t="e" vm="1">
        <f ca="1">_xlfn.IFS(AND(ISNUMBER(SEARCH("N?m l*", CUSTOMER[[#This Row],[Service Type]], 1)), CUSTOMER[[#This Row],[Count ST]] = TRUE), CUSTOMER[[#This Row],[Quantity]], AND($Y$10:$Y560 = TRUE, COUNTIFS($H$10:$H560, CUSTOMER[[#This Row],[Booking]], $J$10:$J560, CUSTOMER[[#This Row],[Order Date]], $F$10:$F560, "&lt;&gt;"&amp;"N?m l*")=1), 1, TRUE,  "")</f>
        <v>#NAME?</v>
      </c>
      <c r="AA560" s="282" t="b">
        <f t="shared" ca="1" si="9"/>
        <v>0</v>
      </c>
      <c r="AB560" s="305"/>
    </row>
    <row r="561" spans="1:28" x14ac:dyDescent="0.25">
      <c r="A561" s="281" t="str">
        <f ca="1">no.</f>
        <v/>
      </c>
      <c r="B561" s="281"/>
      <c r="C561" s="282"/>
      <c r="D561" s="282"/>
      <c r="E561" s="282" t="str">
        <f ca="1">position</f>
        <v/>
      </c>
      <c r="F561" s="282"/>
      <c r="G561" s="282"/>
      <c r="H561" s="282"/>
      <c r="I561" s="282"/>
      <c r="J561" s="335"/>
      <c r="K561" s="282"/>
      <c r="L561" s="282"/>
      <c r="M561" s="282"/>
      <c r="N561" s="282"/>
      <c r="O561" s="281"/>
      <c r="P561" s="360" t="str">
        <f ca="1">rescore_patient</f>
        <v/>
      </c>
      <c r="Q561" s="330" t="str">
        <f ca="1">quantity</f>
        <v/>
      </c>
      <c r="R561" s="281"/>
      <c r="S561" s="282"/>
      <c r="T561" s="282"/>
      <c r="U561" s="282"/>
      <c r="V561" s="305"/>
      <c r="W561" s="305"/>
      <c r="X561" s="305"/>
      <c r="Y561" s="282"/>
      <c r="Z561" s="282" t="e" vm="1">
        <f ca="1">_xlfn.IFS(AND(ISNUMBER(SEARCH("N?m l*", CUSTOMER[[#This Row],[Service Type]], 1)), CUSTOMER[[#This Row],[Count ST]] = TRUE), CUSTOMER[[#This Row],[Quantity]], AND($Y$10:$Y561 = TRUE, COUNTIFS($H$10:$H561, CUSTOMER[[#This Row],[Booking]], $J$10:$J561, CUSTOMER[[#This Row],[Order Date]], $F$10:$F561, "&lt;&gt;"&amp;"N?m l*")=1), 1, TRUE,  "")</f>
        <v>#NAME?</v>
      </c>
      <c r="AA561" s="282" t="b">
        <f t="shared" ca="1" si="9"/>
        <v>0</v>
      </c>
      <c r="AB561" s="305"/>
    </row>
    <row r="562" spans="1:28" x14ac:dyDescent="0.25">
      <c r="A562" s="281" t="str">
        <f ca="1">no.</f>
        <v/>
      </c>
      <c r="B562" s="281"/>
      <c r="C562" s="282"/>
      <c r="D562" s="282"/>
      <c r="E562" s="282" t="str">
        <f ca="1">position</f>
        <v/>
      </c>
      <c r="F562" s="282"/>
      <c r="G562" s="282"/>
      <c r="H562" s="282"/>
      <c r="I562" s="282"/>
      <c r="J562" s="335"/>
      <c r="K562" s="282"/>
      <c r="L562" s="282"/>
      <c r="M562" s="282"/>
      <c r="N562" s="282"/>
      <c r="O562" s="281"/>
      <c r="P562" s="360" t="str">
        <f ca="1">rescore_patient</f>
        <v/>
      </c>
      <c r="Q562" s="330" t="str">
        <f ca="1">quantity</f>
        <v/>
      </c>
      <c r="R562" s="281"/>
      <c r="S562" s="282"/>
      <c r="T562" s="282"/>
      <c r="U562" s="282"/>
      <c r="V562" s="305"/>
      <c r="W562" s="305"/>
      <c r="X562" s="305"/>
      <c r="Y562" s="282"/>
      <c r="Z562" s="282" t="e" vm="1">
        <f ca="1">_xlfn.IFS(AND(ISNUMBER(SEARCH("N?m l*", CUSTOMER[[#This Row],[Service Type]], 1)), CUSTOMER[[#This Row],[Count ST]] = TRUE), CUSTOMER[[#This Row],[Quantity]], AND($Y$10:$Y562 = TRUE, COUNTIFS($H$10:$H562, CUSTOMER[[#This Row],[Booking]], $J$10:$J562, CUSTOMER[[#This Row],[Order Date]], $F$10:$F562, "&lt;&gt;"&amp;"N?m l*")=1), 1, TRUE,  "")</f>
        <v>#NAME?</v>
      </c>
      <c r="AA562" s="282" t="b">
        <f t="shared" ca="1" si="9"/>
        <v>0</v>
      </c>
      <c r="AB562" s="305"/>
    </row>
    <row r="563" spans="1:28" x14ac:dyDescent="0.25">
      <c r="A563" s="281" t="str">
        <f ca="1">no.</f>
        <v/>
      </c>
      <c r="B563" s="281"/>
      <c r="C563" s="282"/>
      <c r="D563" s="282"/>
      <c r="E563" s="282" t="str">
        <f ca="1">position</f>
        <v/>
      </c>
      <c r="F563" s="282"/>
      <c r="G563" s="282"/>
      <c r="H563" s="282"/>
      <c r="I563" s="282"/>
      <c r="J563" s="335"/>
      <c r="K563" s="282"/>
      <c r="L563" s="282"/>
      <c r="M563" s="282"/>
      <c r="N563" s="282"/>
      <c r="O563" s="281"/>
      <c r="P563" s="360" t="str">
        <f ca="1">rescore_patient</f>
        <v/>
      </c>
      <c r="Q563" s="330" t="str">
        <f ca="1">quantity</f>
        <v/>
      </c>
      <c r="R563" s="281"/>
      <c r="S563" s="282"/>
      <c r="T563" s="282"/>
      <c r="U563" s="282"/>
      <c r="V563" s="305"/>
      <c r="W563" s="305"/>
      <c r="X563" s="305"/>
      <c r="Y563" s="282"/>
      <c r="Z563" s="282" t="e" vm="1">
        <f ca="1">_xlfn.IFS(AND(ISNUMBER(SEARCH("N?m l*", CUSTOMER[[#This Row],[Service Type]], 1)), CUSTOMER[[#This Row],[Count ST]] = TRUE), CUSTOMER[[#This Row],[Quantity]], AND($Y$10:$Y563 = TRUE, COUNTIFS($H$10:$H563, CUSTOMER[[#This Row],[Booking]], $J$10:$J563, CUSTOMER[[#This Row],[Order Date]], $F$10:$F563, "&lt;&gt;"&amp;"N?m l*")=1), 1, TRUE,  "")</f>
        <v>#NAME?</v>
      </c>
      <c r="AA563" s="282" t="b">
        <f t="shared" ca="1" si="9"/>
        <v>0</v>
      </c>
      <c r="AB563" s="305"/>
    </row>
    <row r="564" spans="1:28" x14ac:dyDescent="0.25">
      <c r="A564" s="281" t="str">
        <f ca="1">no.</f>
        <v/>
      </c>
      <c r="B564" s="281"/>
      <c r="C564" s="282"/>
      <c r="D564" s="282"/>
      <c r="E564" s="282" t="str">
        <f ca="1">position</f>
        <v/>
      </c>
      <c r="F564" s="282"/>
      <c r="G564" s="282"/>
      <c r="H564" s="282"/>
      <c r="I564" s="282"/>
      <c r="J564" s="335"/>
      <c r="K564" s="282"/>
      <c r="L564" s="282"/>
      <c r="M564" s="282"/>
      <c r="N564" s="282"/>
      <c r="O564" s="281"/>
      <c r="P564" s="360" t="str">
        <f ca="1">rescore_patient</f>
        <v/>
      </c>
      <c r="Q564" s="330" t="str">
        <f ca="1">quantity</f>
        <v/>
      </c>
      <c r="R564" s="281"/>
      <c r="S564" s="282"/>
      <c r="T564" s="282"/>
      <c r="U564" s="282"/>
      <c r="V564" s="305"/>
      <c r="W564" s="305"/>
      <c r="X564" s="305"/>
      <c r="Y564" s="282"/>
      <c r="Z564" s="282" t="e" vm="1">
        <f ca="1">_xlfn.IFS(AND(ISNUMBER(SEARCH("N?m l*", CUSTOMER[[#This Row],[Service Type]], 1)), CUSTOMER[[#This Row],[Count ST]] = TRUE), CUSTOMER[[#This Row],[Quantity]], AND($Y$10:$Y564 = TRUE, COUNTIFS($H$10:$H564, CUSTOMER[[#This Row],[Booking]], $J$10:$J564, CUSTOMER[[#This Row],[Order Date]], $F$10:$F564, "&lt;&gt;"&amp;"N?m l*")=1), 1, TRUE,  "")</f>
        <v>#NAME?</v>
      </c>
      <c r="AA564" s="282" t="b">
        <f t="shared" ca="1" si="9"/>
        <v>0</v>
      </c>
      <c r="AB564" s="305"/>
    </row>
    <row r="565" spans="1:28" x14ac:dyDescent="0.25">
      <c r="A565" s="281" t="str">
        <f ca="1">no.</f>
        <v/>
      </c>
      <c r="B565" s="281"/>
      <c r="C565" s="282"/>
      <c r="D565" s="282"/>
      <c r="E565" s="282" t="str">
        <f ca="1">position</f>
        <v/>
      </c>
      <c r="F565" s="282"/>
      <c r="G565" s="282"/>
      <c r="H565" s="282"/>
      <c r="I565" s="282"/>
      <c r="J565" s="335"/>
      <c r="K565" s="282"/>
      <c r="L565" s="282"/>
      <c r="M565" s="282"/>
      <c r="N565" s="282"/>
      <c r="O565" s="281"/>
      <c r="P565" s="360" t="str">
        <f ca="1">rescore_patient</f>
        <v/>
      </c>
      <c r="Q565" s="330" t="str">
        <f ca="1">quantity</f>
        <v/>
      </c>
      <c r="R565" s="281"/>
      <c r="S565" s="282"/>
      <c r="T565" s="282"/>
      <c r="U565" s="282"/>
      <c r="V565" s="305"/>
      <c r="W565" s="305"/>
      <c r="X565" s="305"/>
      <c r="Y565" s="282"/>
      <c r="Z565" s="282" t="e" vm="1">
        <f ca="1">_xlfn.IFS(AND(ISNUMBER(SEARCH("N?m l*", CUSTOMER[[#This Row],[Service Type]], 1)), CUSTOMER[[#This Row],[Count ST]] = TRUE), CUSTOMER[[#This Row],[Quantity]], AND($Y$10:$Y565 = TRUE, COUNTIFS($H$10:$H565, CUSTOMER[[#This Row],[Booking]], $J$10:$J565, CUSTOMER[[#This Row],[Order Date]], $F$10:$F565, "&lt;&gt;"&amp;"N?m l*")=1), 1, TRUE,  "")</f>
        <v>#NAME?</v>
      </c>
      <c r="AA565" s="282" t="b">
        <f t="shared" ca="1" si="9"/>
        <v>0</v>
      </c>
      <c r="AB565" s="305"/>
    </row>
    <row r="566" spans="1:28" x14ac:dyDescent="0.25">
      <c r="A566" s="281" t="str">
        <f ca="1">no.</f>
        <v/>
      </c>
      <c r="B566" s="281"/>
      <c r="C566" s="282"/>
      <c r="D566" s="282"/>
      <c r="E566" s="282" t="str">
        <f ca="1">position</f>
        <v/>
      </c>
      <c r="F566" s="282"/>
      <c r="G566" s="282"/>
      <c r="H566" s="282"/>
      <c r="I566" s="282"/>
      <c r="J566" s="335"/>
      <c r="K566" s="282"/>
      <c r="L566" s="282"/>
      <c r="M566" s="282"/>
      <c r="N566" s="282"/>
      <c r="O566" s="281"/>
      <c r="P566" s="360" t="str">
        <f ca="1">rescore_patient</f>
        <v/>
      </c>
      <c r="Q566" s="330" t="str">
        <f ca="1">quantity</f>
        <v/>
      </c>
      <c r="R566" s="281"/>
      <c r="S566" s="282"/>
      <c r="T566" s="282"/>
      <c r="U566" s="282"/>
      <c r="V566" s="305"/>
      <c r="W566" s="305"/>
      <c r="X566" s="305"/>
      <c r="Y566" s="282"/>
      <c r="Z566" s="282" t="e" vm="1">
        <f ca="1">_xlfn.IFS(AND(ISNUMBER(SEARCH("N?m l*", CUSTOMER[[#This Row],[Service Type]], 1)), CUSTOMER[[#This Row],[Count ST]] = TRUE), CUSTOMER[[#This Row],[Quantity]], AND($Y$10:$Y566 = TRUE, COUNTIFS($H$10:$H566, CUSTOMER[[#This Row],[Booking]], $J$10:$J566, CUSTOMER[[#This Row],[Order Date]], $F$10:$F566, "&lt;&gt;"&amp;"N?m l*")=1), 1, TRUE,  "")</f>
        <v>#NAME?</v>
      </c>
      <c r="AA566" s="282" t="b">
        <f t="shared" ca="1" si="9"/>
        <v>0</v>
      </c>
      <c r="AB566" s="305"/>
    </row>
    <row r="567" spans="1:28" x14ac:dyDescent="0.25">
      <c r="A567" s="281" t="str">
        <f ca="1">no.</f>
        <v/>
      </c>
      <c r="B567" s="281"/>
      <c r="C567" s="282"/>
      <c r="D567" s="282"/>
      <c r="E567" s="282" t="str">
        <f ca="1">position</f>
        <v/>
      </c>
      <c r="F567" s="282"/>
      <c r="G567" s="282"/>
      <c r="H567" s="282"/>
      <c r="I567" s="282"/>
      <c r="J567" s="335"/>
      <c r="K567" s="282"/>
      <c r="L567" s="282"/>
      <c r="M567" s="282"/>
      <c r="N567" s="282"/>
      <c r="O567" s="281"/>
      <c r="P567" s="360" t="str">
        <f ca="1">rescore_patient</f>
        <v/>
      </c>
      <c r="Q567" s="330" t="str">
        <f ca="1">quantity</f>
        <v/>
      </c>
      <c r="R567" s="281"/>
      <c r="S567" s="282"/>
      <c r="T567" s="282"/>
      <c r="U567" s="282"/>
      <c r="V567" s="305"/>
      <c r="W567" s="305"/>
      <c r="X567" s="305"/>
      <c r="Y567" s="282"/>
      <c r="Z567" s="282" t="e" vm="1">
        <f ca="1">_xlfn.IFS(AND(ISNUMBER(SEARCH("N?m l*", CUSTOMER[[#This Row],[Service Type]], 1)), CUSTOMER[[#This Row],[Count ST]] = TRUE), CUSTOMER[[#This Row],[Quantity]], AND($Y$10:$Y567 = TRUE, COUNTIFS($H$10:$H567, CUSTOMER[[#This Row],[Booking]], $J$10:$J567, CUSTOMER[[#This Row],[Order Date]], $F$10:$F567, "&lt;&gt;"&amp;"N?m l*")=1), 1, TRUE,  "")</f>
        <v>#NAME?</v>
      </c>
      <c r="AA567" s="282" t="b">
        <f t="shared" ca="1" si="9"/>
        <v>0</v>
      </c>
      <c r="AB567" s="305"/>
    </row>
    <row r="568" spans="1:28" x14ac:dyDescent="0.25">
      <c r="A568" s="281" t="str">
        <f ca="1">no.</f>
        <v/>
      </c>
      <c r="B568" s="281"/>
      <c r="C568" s="282"/>
      <c r="D568" s="282"/>
      <c r="E568" s="282" t="str">
        <f ca="1">position</f>
        <v/>
      </c>
      <c r="F568" s="282"/>
      <c r="G568" s="282"/>
      <c r="H568" s="282"/>
      <c r="I568" s="282"/>
      <c r="J568" s="335"/>
      <c r="K568" s="282"/>
      <c r="L568" s="282"/>
      <c r="M568" s="282"/>
      <c r="N568" s="282"/>
      <c r="O568" s="281"/>
      <c r="P568" s="360" t="str">
        <f ca="1">rescore_patient</f>
        <v/>
      </c>
      <c r="Q568" s="330" t="str">
        <f ca="1">quantity</f>
        <v/>
      </c>
      <c r="R568" s="281"/>
      <c r="S568" s="282"/>
      <c r="T568" s="282"/>
      <c r="U568" s="282"/>
      <c r="V568" s="305"/>
      <c r="W568" s="305"/>
      <c r="X568" s="305"/>
      <c r="Y568" s="282"/>
      <c r="Z568" s="282" t="e" vm="1">
        <f ca="1">_xlfn.IFS(AND(ISNUMBER(SEARCH("N?m l*", CUSTOMER[[#This Row],[Service Type]], 1)), CUSTOMER[[#This Row],[Count ST]] = TRUE), CUSTOMER[[#This Row],[Quantity]], AND($Y$10:$Y568 = TRUE, COUNTIFS($H$10:$H568, CUSTOMER[[#This Row],[Booking]], $J$10:$J568, CUSTOMER[[#This Row],[Order Date]], $F$10:$F568, "&lt;&gt;"&amp;"N?m l*")=1), 1, TRUE,  "")</f>
        <v>#NAME?</v>
      </c>
      <c r="AA568" s="282" t="b">
        <f t="shared" ca="1" si="9"/>
        <v>0</v>
      </c>
      <c r="AB568" s="305"/>
    </row>
    <row r="569" spans="1:28" x14ac:dyDescent="0.25">
      <c r="A569" s="281" t="str">
        <f ca="1">no.</f>
        <v/>
      </c>
      <c r="B569" s="281"/>
      <c r="C569" s="282"/>
      <c r="D569" s="282"/>
      <c r="E569" s="282" t="str">
        <f ca="1">position</f>
        <v/>
      </c>
      <c r="F569" s="282"/>
      <c r="G569" s="282"/>
      <c r="H569" s="282"/>
      <c r="I569" s="282"/>
      <c r="J569" s="335"/>
      <c r="K569" s="282"/>
      <c r="L569" s="282"/>
      <c r="M569" s="282"/>
      <c r="N569" s="282"/>
      <c r="O569" s="281"/>
      <c r="P569" s="360" t="str">
        <f ca="1">rescore_patient</f>
        <v/>
      </c>
      <c r="Q569" s="330" t="str">
        <f ca="1">quantity</f>
        <v/>
      </c>
      <c r="R569" s="281"/>
      <c r="S569" s="282"/>
      <c r="T569" s="282"/>
      <c r="U569" s="282"/>
      <c r="V569" s="305"/>
      <c r="W569" s="305"/>
      <c r="X569" s="305"/>
      <c r="Y569" s="282"/>
      <c r="Z569" s="282" t="e" vm="1">
        <f ca="1">_xlfn.IFS(AND(ISNUMBER(SEARCH("N?m l*", CUSTOMER[[#This Row],[Service Type]], 1)), CUSTOMER[[#This Row],[Count ST]] = TRUE), CUSTOMER[[#This Row],[Quantity]], AND($Y$10:$Y569 = TRUE, COUNTIFS($H$10:$H569, CUSTOMER[[#This Row],[Booking]], $J$10:$J569, CUSTOMER[[#This Row],[Order Date]], $F$10:$F569, "&lt;&gt;"&amp;"N?m l*")=1), 1, TRUE,  "")</f>
        <v>#NAME?</v>
      </c>
      <c r="AA569" s="282" t="b">
        <f t="shared" ca="1" si="9"/>
        <v>0</v>
      </c>
      <c r="AB569" s="305"/>
    </row>
    <row r="570" spans="1:28" x14ac:dyDescent="0.25">
      <c r="A570" s="281" t="str">
        <f ca="1">no.</f>
        <v/>
      </c>
      <c r="B570" s="281"/>
      <c r="C570" s="282"/>
      <c r="D570" s="282"/>
      <c r="E570" s="282" t="str">
        <f ca="1">position</f>
        <v/>
      </c>
      <c r="F570" s="282"/>
      <c r="G570" s="282"/>
      <c r="H570" s="282"/>
      <c r="I570" s="282"/>
      <c r="J570" s="335"/>
      <c r="K570" s="282"/>
      <c r="L570" s="282"/>
      <c r="M570" s="282"/>
      <c r="N570" s="282"/>
      <c r="O570" s="281"/>
      <c r="P570" s="360" t="str">
        <f ca="1">rescore_patient</f>
        <v/>
      </c>
      <c r="Q570" s="330" t="str">
        <f ca="1">quantity</f>
        <v/>
      </c>
      <c r="R570" s="281"/>
      <c r="S570" s="282"/>
      <c r="T570" s="282"/>
      <c r="U570" s="282"/>
      <c r="V570" s="305"/>
      <c r="W570" s="305"/>
      <c r="X570" s="305"/>
      <c r="Y570" s="282"/>
      <c r="Z570" s="282" t="e" vm="1">
        <f ca="1">_xlfn.IFS(AND(ISNUMBER(SEARCH("N?m l*", CUSTOMER[[#This Row],[Service Type]], 1)), CUSTOMER[[#This Row],[Count ST]] = TRUE), CUSTOMER[[#This Row],[Quantity]], AND($Y$10:$Y570 = TRUE, COUNTIFS($H$10:$H570, CUSTOMER[[#This Row],[Booking]], $J$10:$J570, CUSTOMER[[#This Row],[Order Date]], $F$10:$F570, "&lt;&gt;"&amp;"N?m l*")=1), 1, TRUE,  "")</f>
        <v>#NAME?</v>
      </c>
      <c r="AA570" s="282" t="b">
        <f t="shared" ca="1" si="9"/>
        <v>0</v>
      </c>
      <c r="AB570" s="305"/>
    </row>
    <row r="571" spans="1:28" x14ac:dyDescent="0.25">
      <c r="A571" s="281" t="str">
        <f ca="1">no.</f>
        <v/>
      </c>
      <c r="B571" s="281"/>
      <c r="C571" s="282"/>
      <c r="D571" s="282"/>
      <c r="E571" s="282" t="str">
        <f ca="1">position</f>
        <v/>
      </c>
      <c r="F571" s="282"/>
      <c r="G571" s="282"/>
      <c r="H571" s="282"/>
      <c r="I571" s="282"/>
      <c r="J571" s="335"/>
      <c r="K571" s="282"/>
      <c r="L571" s="282"/>
      <c r="M571" s="282"/>
      <c r="N571" s="282"/>
      <c r="O571" s="281"/>
      <c r="P571" s="360" t="str">
        <f ca="1">rescore_patient</f>
        <v/>
      </c>
      <c r="Q571" s="330" t="str">
        <f ca="1">quantity</f>
        <v/>
      </c>
      <c r="R571" s="281"/>
      <c r="S571" s="282"/>
      <c r="T571" s="282"/>
      <c r="U571" s="282"/>
      <c r="V571" s="305"/>
      <c r="W571" s="305"/>
      <c r="X571" s="305"/>
      <c r="Y571" s="282"/>
      <c r="Z571" s="282" t="e" vm="1">
        <f ca="1">_xlfn.IFS(AND(ISNUMBER(SEARCH("N?m l*", CUSTOMER[[#This Row],[Service Type]], 1)), CUSTOMER[[#This Row],[Count ST]] = TRUE), CUSTOMER[[#This Row],[Quantity]], AND($Y$10:$Y571 = TRUE, COUNTIFS($H$10:$H571, CUSTOMER[[#This Row],[Booking]], $J$10:$J571, CUSTOMER[[#This Row],[Order Date]], $F$10:$F571, "&lt;&gt;"&amp;"N?m l*")=1), 1, TRUE,  "")</f>
        <v>#NAME?</v>
      </c>
      <c r="AA571" s="282" t="b">
        <f t="shared" ca="1" si="9"/>
        <v>0</v>
      </c>
      <c r="AB571" s="305"/>
    </row>
    <row r="572" spans="1:28" x14ac:dyDescent="0.25">
      <c r="A572" s="281" t="str">
        <f ca="1">no.</f>
        <v/>
      </c>
      <c r="B572" s="281"/>
      <c r="C572" s="282"/>
      <c r="D572" s="282"/>
      <c r="E572" s="282" t="str">
        <f ca="1">position</f>
        <v/>
      </c>
      <c r="F572" s="282"/>
      <c r="G572" s="282"/>
      <c r="H572" s="282"/>
      <c r="I572" s="282"/>
      <c r="J572" s="335"/>
      <c r="K572" s="282"/>
      <c r="L572" s="282"/>
      <c r="M572" s="282"/>
      <c r="N572" s="282"/>
      <c r="O572" s="281"/>
      <c r="P572" s="360" t="str">
        <f ca="1">rescore_patient</f>
        <v/>
      </c>
      <c r="Q572" s="330" t="str">
        <f ca="1">quantity</f>
        <v/>
      </c>
      <c r="R572" s="281"/>
      <c r="S572" s="282"/>
      <c r="T572" s="282"/>
      <c r="U572" s="282"/>
      <c r="V572" s="305"/>
      <c r="W572" s="305"/>
      <c r="X572" s="305"/>
      <c r="Y572" s="282"/>
      <c r="Z572" s="282" t="e" vm="1">
        <f ca="1">_xlfn.IFS(AND(ISNUMBER(SEARCH("N?m l*", CUSTOMER[[#This Row],[Service Type]], 1)), CUSTOMER[[#This Row],[Count ST]] = TRUE), CUSTOMER[[#This Row],[Quantity]], AND($Y$10:$Y572 = TRUE, COUNTIFS($H$10:$H572, CUSTOMER[[#This Row],[Booking]], $J$10:$J572, CUSTOMER[[#This Row],[Order Date]], $F$10:$F572, "&lt;&gt;"&amp;"N?m l*")=1), 1, TRUE,  "")</f>
        <v>#NAME?</v>
      </c>
      <c r="AA572" s="282" t="b">
        <f t="shared" ca="1" si="9"/>
        <v>0</v>
      </c>
      <c r="AB572" s="305"/>
    </row>
    <row r="573" spans="1:28" x14ac:dyDescent="0.25">
      <c r="A573" s="281" t="str">
        <f ca="1">no.</f>
        <v/>
      </c>
      <c r="B573" s="281"/>
      <c r="C573" s="282"/>
      <c r="D573" s="282"/>
      <c r="E573" s="282" t="str">
        <f ca="1">position</f>
        <v/>
      </c>
      <c r="F573" s="282"/>
      <c r="G573" s="282"/>
      <c r="H573" s="282"/>
      <c r="I573" s="282"/>
      <c r="J573" s="335"/>
      <c r="K573" s="282"/>
      <c r="L573" s="282"/>
      <c r="M573" s="282"/>
      <c r="N573" s="282"/>
      <c r="O573" s="281"/>
      <c r="P573" s="360" t="str">
        <f ca="1">rescore_patient</f>
        <v/>
      </c>
      <c r="Q573" s="330" t="str">
        <f ca="1">quantity</f>
        <v/>
      </c>
      <c r="R573" s="281"/>
      <c r="S573" s="282"/>
      <c r="T573" s="282"/>
      <c r="U573" s="282"/>
      <c r="V573" s="305"/>
      <c r="W573" s="305"/>
      <c r="X573" s="305"/>
      <c r="Y573" s="282"/>
      <c r="Z573" s="282" t="e" vm="1">
        <f ca="1">_xlfn.IFS(AND(ISNUMBER(SEARCH("N?m l*", CUSTOMER[[#This Row],[Service Type]], 1)), CUSTOMER[[#This Row],[Count ST]] = TRUE), CUSTOMER[[#This Row],[Quantity]], AND($Y$10:$Y573 = TRUE, COUNTIFS($H$10:$H573, CUSTOMER[[#This Row],[Booking]], $J$10:$J573, CUSTOMER[[#This Row],[Order Date]], $F$10:$F573, "&lt;&gt;"&amp;"N?m l*")=1), 1, TRUE,  "")</f>
        <v>#NAME?</v>
      </c>
      <c r="AA573" s="282" t="b">
        <f t="shared" ca="1" si="9"/>
        <v>0</v>
      </c>
      <c r="AB573" s="305"/>
    </row>
    <row r="574" spans="1:28" x14ac:dyDescent="0.25">
      <c r="A574" s="281" t="str">
        <f ca="1">no.</f>
        <v/>
      </c>
      <c r="B574" s="281"/>
      <c r="C574" s="282"/>
      <c r="D574" s="282"/>
      <c r="E574" s="282" t="str">
        <f ca="1">position</f>
        <v/>
      </c>
      <c r="F574" s="282"/>
      <c r="G574" s="282"/>
      <c r="H574" s="282"/>
      <c r="I574" s="282"/>
      <c r="J574" s="335"/>
      <c r="K574" s="282"/>
      <c r="L574" s="282"/>
      <c r="M574" s="282"/>
      <c r="N574" s="282"/>
      <c r="O574" s="281"/>
      <c r="P574" s="360" t="str">
        <f ca="1">rescore_patient</f>
        <v/>
      </c>
      <c r="Q574" s="330" t="str">
        <f ca="1">quantity</f>
        <v/>
      </c>
      <c r="R574" s="281"/>
      <c r="S574" s="282"/>
      <c r="T574" s="282"/>
      <c r="U574" s="282"/>
      <c r="V574" s="305"/>
      <c r="W574" s="305"/>
      <c r="X574" s="305"/>
      <c r="Y574" s="282"/>
      <c r="Z574" s="282" t="e" vm="1">
        <f ca="1">_xlfn.IFS(AND(ISNUMBER(SEARCH("N?m l*", CUSTOMER[[#This Row],[Service Type]], 1)), CUSTOMER[[#This Row],[Count ST]] = TRUE), CUSTOMER[[#This Row],[Quantity]], AND($Y$10:$Y574 = TRUE, COUNTIFS($H$10:$H574, CUSTOMER[[#This Row],[Booking]], $J$10:$J574, CUSTOMER[[#This Row],[Order Date]], $F$10:$F574, "&lt;&gt;"&amp;"N?m l*")=1), 1, TRUE,  "")</f>
        <v>#NAME?</v>
      </c>
      <c r="AA574" s="282" t="b">
        <f t="shared" ca="1" si="9"/>
        <v>0</v>
      </c>
      <c r="AB574" s="305"/>
    </row>
    <row r="575" spans="1:28" x14ac:dyDescent="0.25">
      <c r="A575" s="281" t="str">
        <f ca="1">no.</f>
        <v/>
      </c>
      <c r="B575" s="281"/>
      <c r="C575" s="282"/>
      <c r="D575" s="282"/>
      <c r="E575" s="282" t="str">
        <f ca="1">position</f>
        <v/>
      </c>
      <c r="F575" s="282"/>
      <c r="G575" s="282"/>
      <c r="H575" s="282"/>
      <c r="I575" s="282"/>
      <c r="J575" s="335"/>
      <c r="K575" s="282"/>
      <c r="L575" s="282"/>
      <c r="M575" s="282"/>
      <c r="N575" s="282"/>
      <c r="O575" s="281"/>
      <c r="P575" s="360" t="str">
        <f ca="1">rescore_patient</f>
        <v/>
      </c>
      <c r="Q575" s="330" t="str">
        <f ca="1">quantity</f>
        <v/>
      </c>
      <c r="R575" s="281"/>
      <c r="S575" s="282"/>
      <c r="T575" s="282"/>
      <c r="U575" s="282"/>
      <c r="V575" s="305"/>
      <c r="W575" s="305"/>
      <c r="X575" s="305"/>
      <c r="Y575" s="282"/>
      <c r="Z575" s="282" t="e" vm="1">
        <f ca="1">_xlfn.IFS(AND(ISNUMBER(SEARCH("N?m l*", CUSTOMER[[#This Row],[Service Type]], 1)), CUSTOMER[[#This Row],[Count ST]] = TRUE), CUSTOMER[[#This Row],[Quantity]], AND($Y$10:$Y575 = TRUE, COUNTIFS($H$10:$H575, CUSTOMER[[#This Row],[Booking]], $J$10:$J575, CUSTOMER[[#This Row],[Order Date]], $F$10:$F575, "&lt;&gt;"&amp;"N?m l*")=1), 1, TRUE,  "")</f>
        <v>#NAME?</v>
      </c>
      <c r="AA575" s="282" t="b">
        <f t="shared" ca="1" si="9"/>
        <v>0</v>
      </c>
      <c r="AB575" s="305"/>
    </row>
    <row r="576" spans="1:28" x14ac:dyDescent="0.25">
      <c r="A576" s="281" t="str">
        <f ca="1">no.</f>
        <v/>
      </c>
      <c r="B576" s="281"/>
      <c r="C576" s="282"/>
      <c r="D576" s="282"/>
      <c r="E576" s="282" t="str">
        <f ca="1">position</f>
        <v/>
      </c>
      <c r="F576" s="282"/>
      <c r="G576" s="282"/>
      <c r="H576" s="282"/>
      <c r="I576" s="282"/>
      <c r="J576" s="335"/>
      <c r="K576" s="282"/>
      <c r="L576" s="282"/>
      <c r="M576" s="282"/>
      <c r="N576" s="282"/>
      <c r="O576" s="281"/>
      <c r="P576" s="360" t="str">
        <f ca="1">rescore_patient</f>
        <v/>
      </c>
      <c r="Q576" s="330" t="str">
        <f ca="1">quantity</f>
        <v/>
      </c>
      <c r="R576" s="281"/>
      <c r="S576" s="282"/>
      <c r="T576" s="282"/>
      <c r="U576" s="282"/>
      <c r="V576" s="305"/>
      <c r="W576" s="305"/>
      <c r="X576" s="305"/>
      <c r="Y576" s="282"/>
      <c r="Z576" s="282" t="e" vm="1">
        <f ca="1">_xlfn.IFS(AND(ISNUMBER(SEARCH("N?m l*", CUSTOMER[[#This Row],[Service Type]], 1)), CUSTOMER[[#This Row],[Count ST]] = TRUE), CUSTOMER[[#This Row],[Quantity]], AND($Y$10:$Y576 = TRUE, COUNTIFS($H$10:$H576, CUSTOMER[[#This Row],[Booking]], $J$10:$J576, CUSTOMER[[#This Row],[Order Date]], $F$10:$F576, "&lt;&gt;"&amp;"N?m l*")=1), 1, TRUE,  "")</f>
        <v>#NAME?</v>
      </c>
      <c r="AA576" s="282" t="b">
        <f t="shared" ca="1" si="9"/>
        <v>0</v>
      </c>
      <c r="AB576" s="305"/>
    </row>
    <row r="577" spans="1:28" x14ac:dyDescent="0.25">
      <c r="A577" s="281" t="str">
        <f ca="1">no.</f>
        <v/>
      </c>
      <c r="B577" s="281"/>
      <c r="C577" s="282"/>
      <c r="D577" s="282"/>
      <c r="E577" s="282" t="str">
        <f ca="1">position</f>
        <v/>
      </c>
      <c r="F577" s="282"/>
      <c r="G577" s="282"/>
      <c r="H577" s="282"/>
      <c r="I577" s="282"/>
      <c r="J577" s="335"/>
      <c r="K577" s="282"/>
      <c r="L577" s="282"/>
      <c r="M577" s="282"/>
      <c r="N577" s="282"/>
      <c r="O577" s="281"/>
      <c r="P577" s="360" t="str">
        <f ca="1">rescore_patient</f>
        <v/>
      </c>
      <c r="Q577" s="330" t="str">
        <f ca="1">quantity</f>
        <v/>
      </c>
      <c r="R577" s="281"/>
      <c r="S577" s="282"/>
      <c r="T577" s="282"/>
      <c r="U577" s="282"/>
      <c r="V577" s="305"/>
      <c r="W577" s="305"/>
      <c r="X577" s="305"/>
      <c r="Y577" s="282"/>
      <c r="Z577" s="282" t="e" vm="1">
        <f ca="1">_xlfn.IFS(AND(ISNUMBER(SEARCH("N?m l*", CUSTOMER[[#This Row],[Service Type]], 1)), CUSTOMER[[#This Row],[Count ST]] = TRUE), CUSTOMER[[#This Row],[Quantity]], AND($Y$10:$Y577 = TRUE, COUNTIFS($H$10:$H577, CUSTOMER[[#This Row],[Booking]], $J$10:$J577, CUSTOMER[[#This Row],[Order Date]], $F$10:$F577, "&lt;&gt;"&amp;"N?m l*")=1), 1, TRUE,  "")</f>
        <v>#NAME?</v>
      </c>
      <c r="AA577" s="282" t="b">
        <f t="shared" ca="1" si="9"/>
        <v>0</v>
      </c>
      <c r="AB577" s="305"/>
    </row>
    <row r="578" spans="1:28" x14ac:dyDescent="0.25">
      <c r="A578" s="281" t="str">
        <f ca="1">no.</f>
        <v/>
      </c>
      <c r="B578" s="281"/>
      <c r="C578" s="282"/>
      <c r="D578" s="282"/>
      <c r="E578" s="282" t="str">
        <f ca="1">position</f>
        <v/>
      </c>
      <c r="F578" s="282"/>
      <c r="G578" s="282"/>
      <c r="H578" s="282"/>
      <c r="I578" s="282"/>
      <c r="J578" s="335"/>
      <c r="K578" s="282"/>
      <c r="L578" s="282"/>
      <c r="M578" s="282"/>
      <c r="N578" s="282"/>
      <c r="O578" s="281"/>
      <c r="P578" s="360" t="str">
        <f ca="1">rescore_patient</f>
        <v/>
      </c>
      <c r="Q578" s="330" t="str">
        <f ca="1">quantity</f>
        <v/>
      </c>
      <c r="R578" s="281"/>
      <c r="S578" s="282"/>
      <c r="T578" s="282"/>
      <c r="U578" s="282"/>
      <c r="V578" s="305"/>
      <c r="W578" s="305"/>
      <c r="X578" s="305"/>
      <c r="Y578" s="282"/>
      <c r="Z578" s="282" t="e" vm="1">
        <f ca="1">_xlfn.IFS(AND(ISNUMBER(SEARCH("N?m l*", CUSTOMER[[#This Row],[Service Type]], 1)), CUSTOMER[[#This Row],[Count ST]] = TRUE), CUSTOMER[[#This Row],[Quantity]], AND($Y$10:$Y578 = TRUE, COUNTIFS($H$10:$H578, CUSTOMER[[#This Row],[Booking]], $J$10:$J578, CUSTOMER[[#This Row],[Order Date]], $F$10:$F578, "&lt;&gt;"&amp;"N?m l*")=1), 1, TRUE,  "")</f>
        <v>#NAME?</v>
      </c>
      <c r="AA578" s="282" t="b">
        <f t="shared" ca="1" si="9"/>
        <v>0</v>
      </c>
      <c r="AB578" s="305"/>
    </row>
    <row r="579" spans="1:28" x14ac:dyDescent="0.25">
      <c r="A579" s="281" t="str">
        <f ca="1">no.</f>
        <v/>
      </c>
      <c r="B579" s="281"/>
      <c r="C579" s="282"/>
      <c r="D579" s="282"/>
      <c r="E579" s="282" t="str">
        <f ca="1">position</f>
        <v/>
      </c>
      <c r="F579" s="282"/>
      <c r="G579" s="282"/>
      <c r="H579" s="282"/>
      <c r="I579" s="282"/>
      <c r="J579" s="335"/>
      <c r="K579" s="282"/>
      <c r="L579" s="282"/>
      <c r="M579" s="282"/>
      <c r="N579" s="282"/>
      <c r="O579" s="281"/>
      <c r="P579" s="360" t="str">
        <f ca="1">rescore_patient</f>
        <v/>
      </c>
      <c r="Q579" s="330" t="str">
        <f ca="1">quantity</f>
        <v/>
      </c>
      <c r="R579" s="281"/>
      <c r="S579" s="282"/>
      <c r="T579" s="282"/>
      <c r="U579" s="282"/>
      <c r="V579" s="305"/>
      <c r="W579" s="305"/>
      <c r="X579" s="305"/>
      <c r="Y579" s="282"/>
      <c r="Z579" s="282" t="e" vm="1">
        <f ca="1">_xlfn.IFS(AND(ISNUMBER(SEARCH("N?m l*", CUSTOMER[[#This Row],[Service Type]], 1)), CUSTOMER[[#This Row],[Count ST]] = TRUE), CUSTOMER[[#This Row],[Quantity]], AND($Y$10:$Y579 = TRUE, COUNTIFS($H$10:$H579, CUSTOMER[[#This Row],[Booking]], $J$10:$J579, CUSTOMER[[#This Row],[Order Date]], $F$10:$F579, "&lt;&gt;"&amp;"N?m l*")=1), 1, TRUE,  "")</f>
        <v>#NAME?</v>
      </c>
      <c r="AA579" s="282" t="b">
        <f t="shared" ca="1" si="9"/>
        <v>0</v>
      </c>
      <c r="AB579" s="305"/>
    </row>
    <row r="580" spans="1:28" x14ac:dyDescent="0.25">
      <c r="A580" s="281" t="str">
        <f ca="1">no.</f>
        <v/>
      </c>
      <c r="B580" s="281"/>
      <c r="C580" s="282"/>
      <c r="D580" s="282"/>
      <c r="E580" s="282" t="str">
        <f ca="1">position</f>
        <v/>
      </c>
      <c r="F580" s="282"/>
      <c r="G580" s="282"/>
      <c r="H580" s="282"/>
      <c r="I580" s="282"/>
      <c r="J580" s="335"/>
      <c r="K580" s="282"/>
      <c r="L580" s="282"/>
      <c r="M580" s="282"/>
      <c r="N580" s="282"/>
      <c r="O580" s="281"/>
      <c r="P580" s="360" t="str">
        <f ca="1">rescore_patient</f>
        <v/>
      </c>
      <c r="Q580" s="330" t="str">
        <f ca="1">quantity</f>
        <v/>
      </c>
      <c r="R580" s="281"/>
      <c r="S580" s="282"/>
      <c r="T580" s="282"/>
      <c r="U580" s="282"/>
      <c r="V580" s="305"/>
      <c r="W580" s="305"/>
      <c r="X580" s="305"/>
      <c r="Y580" s="282"/>
      <c r="Z580" s="282" t="e" vm="1">
        <f ca="1">_xlfn.IFS(AND(ISNUMBER(SEARCH("N?m l*", CUSTOMER[[#This Row],[Service Type]], 1)), CUSTOMER[[#This Row],[Count ST]] = TRUE), CUSTOMER[[#This Row],[Quantity]], AND($Y$10:$Y580 = TRUE, COUNTIFS($H$10:$H580, CUSTOMER[[#This Row],[Booking]], $J$10:$J580, CUSTOMER[[#This Row],[Order Date]], $F$10:$F580, "&lt;&gt;"&amp;"N?m l*")=1), 1, TRUE,  "")</f>
        <v>#NAME?</v>
      </c>
      <c r="AA580" s="282" t="b">
        <f t="shared" ca="1" si="9"/>
        <v>0</v>
      </c>
      <c r="AB580" s="305"/>
    </row>
    <row r="581" spans="1:28" x14ac:dyDescent="0.25">
      <c r="A581" s="281" t="str">
        <f ca="1">no.</f>
        <v/>
      </c>
      <c r="B581" s="281"/>
      <c r="C581" s="282"/>
      <c r="D581" s="282"/>
      <c r="E581" s="282" t="str">
        <f ca="1">position</f>
        <v/>
      </c>
      <c r="F581" s="282"/>
      <c r="G581" s="282"/>
      <c r="H581" s="282"/>
      <c r="I581" s="282"/>
      <c r="J581" s="335"/>
      <c r="K581" s="282"/>
      <c r="L581" s="282"/>
      <c r="M581" s="282"/>
      <c r="N581" s="282"/>
      <c r="O581" s="281"/>
      <c r="P581" s="360" t="str">
        <f ca="1">rescore_patient</f>
        <v/>
      </c>
      <c r="Q581" s="330" t="str">
        <f ca="1">quantity</f>
        <v/>
      </c>
      <c r="R581" s="281"/>
      <c r="S581" s="282"/>
      <c r="T581" s="282"/>
      <c r="U581" s="282"/>
      <c r="V581" s="305"/>
      <c r="W581" s="305"/>
      <c r="X581" s="305"/>
      <c r="Y581" s="282"/>
      <c r="Z581" s="282" t="e" vm="1">
        <f ca="1">_xlfn.IFS(AND(ISNUMBER(SEARCH("N?m l*", CUSTOMER[[#This Row],[Service Type]], 1)), CUSTOMER[[#This Row],[Count ST]] = TRUE), CUSTOMER[[#This Row],[Quantity]], AND($Y$10:$Y581 = TRUE, COUNTIFS($H$10:$H581, CUSTOMER[[#This Row],[Booking]], $J$10:$J581, CUSTOMER[[#This Row],[Order Date]], $F$10:$F581, "&lt;&gt;"&amp;"N?m l*")=1), 1, TRUE,  "")</f>
        <v>#NAME?</v>
      </c>
      <c r="AA581" s="282" t="b">
        <f t="shared" ca="1" si="9"/>
        <v>0</v>
      </c>
      <c r="AB581" s="305"/>
    </row>
    <row r="582" spans="1:28" x14ac:dyDescent="0.25">
      <c r="A582" s="281" t="str">
        <f ca="1">no.</f>
        <v/>
      </c>
      <c r="B582" s="281"/>
      <c r="C582" s="282"/>
      <c r="D582" s="282"/>
      <c r="E582" s="282" t="str">
        <f ca="1">position</f>
        <v/>
      </c>
      <c r="F582" s="282"/>
      <c r="G582" s="282"/>
      <c r="H582" s="282"/>
      <c r="I582" s="282"/>
      <c r="J582" s="335"/>
      <c r="K582" s="282"/>
      <c r="L582" s="282"/>
      <c r="M582" s="282"/>
      <c r="N582" s="282"/>
      <c r="O582" s="281"/>
      <c r="P582" s="360" t="str">
        <f ca="1">rescore_patient</f>
        <v/>
      </c>
      <c r="Q582" s="330" t="str">
        <f ca="1">quantity</f>
        <v/>
      </c>
      <c r="R582" s="281"/>
      <c r="S582" s="282"/>
      <c r="T582" s="282"/>
      <c r="U582" s="282"/>
      <c r="V582" s="305"/>
      <c r="W582" s="305"/>
      <c r="X582" s="305"/>
      <c r="Y582" s="282"/>
      <c r="Z582" s="282" t="e" vm="1">
        <f ca="1">_xlfn.IFS(AND(ISNUMBER(SEARCH("N?m l*", CUSTOMER[[#This Row],[Service Type]], 1)), CUSTOMER[[#This Row],[Count ST]] = TRUE), CUSTOMER[[#This Row],[Quantity]], AND($Y$10:$Y582 = TRUE, COUNTIFS($H$10:$H582, CUSTOMER[[#This Row],[Booking]], $J$10:$J582, CUSTOMER[[#This Row],[Order Date]], $F$10:$F582, "&lt;&gt;"&amp;"N?m l*")=1), 1, TRUE,  "")</f>
        <v>#NAME?</v>
      </c>
      <c r="AA582" s="282" t="b">
        <f t="shared" ca="1" si="9"/>
        <v>0</v>
      </c>
      <c r="AB582" s="305"/>
    </row>
    <row r="583" spans="1:28" x14ac:dyDescent="0.25">
      <c r="A583" s="281" t="str">
        <f ca="1">no.</f>
        <v/>
      </c>
      <c r="B583" s="281"/>
      <c r="C583" s="282"/>
      <c r="D583" s="282"/>
      <c r="E583" s="282" t="str">
        <f ca="1">position</f>
        <v/>
      </c>
      <c r="F583" s="282"/>
      <c r="G583" s="282"/>
      <c r="H583" s="282"/>
      <c r="I583" s="282"/>
      <c r="J583" s="335"/>
      <c r="K583" s="282"/>
      <c r="L583" s="282"/>
      <c r="M583" s="282"/>
      <c r="N583" s="282"/>
      <c r="O583" s="281"/>
      <c r="P583" s="360" t="str">
        <f ca="1">rescore_patient</f>
        <v/>
      </c>
      <c r="Q583" s="330" t="str">
        <f ca="1">quantity</f>
        <v/>
      </c>
      <c r="R583" s="281"/>
      <c r="S583" s="282"/>
      <c r="T583" s="282"/>
      <c r="U583" s="282"/>
      <c r="V583" s="305"/>
      <c r="W583" s="305"/>
      <c r="X583" s="305"/>
      <c r="Y583" s="282"/>
      <c r="Z583" s="282" t="e" vm="1">
        <f ca="1">_xlfn.IFS(AND(ISNUMBER(SEARCH("N?m l*", CUSTOMER[[#This Row],[Service Type]], 1)), CUSTOMER[[#This Row],[Count ST]] = TRUE), CUSTOMER[[#This Row],[Quantity]], AND($Y$10:$Y583 = TRUE, COUNTIFS($H$10:$H583, CUSTOMER[[#This Row],[Booking]], $J$10:$J583, CUSTOMER[[#This Row],[Order Date]], $F$10:$F583, "&lt;&gt;"&amp;"N?m l*")=1), 1, TRUE,  "")</f>
        <v>#NAME?</v>
      </c>
      <c r="AA583" s="282" t="b">
        <f t="shared" ca="1" si="9"/>
        <v>0</v>
      </c>
      <c r="AB583" s="305"/>
    </row>
    <row r="584" spans="1:28" x14ac:dyDescent="0.25">
      <c r="A584" s="281" t="str">
        <f ca="1">no.</f>
        <v/>
      </c>
      <c r="B584" s="281"/>
      <c r="C584" s="282"/>
      <c r="D584" s="282"/>
      <c r="E584" s="282" t="str">
        <f ca="1">position</f>
        <v/>
      </c>
      <c r="F584" s="282"/>
      <c r="G584" s="282"/>
      <c r="H584" s="282"/>
      <c r="I584" s="282"/>
      <c r="J584" s="335"/>
      <c r="K584" s="282"/>
      <c r="L584" s="282"/>
      <c r="M584" s="282"/>
      <c r="N584" s="282"/>
      <c r="O584" s="281"/>
      <c r="P584" s="360" t="str">
        <f ca="1">rescore_patient</f>
        <v/>
      </c>
      <c r="Q584" s="330" t="str">
        <f ca="1">quantity</f>
        <v/>
      </c>
      <c r="R584" s="281"/>
      <c r="S584" s="282"/>
      <c r="T584" s="282"/>
      <c r="U584" s="282"/>
      <c r="V584" s="305"/>
      <c r="W584" s="305"/>
      <c r="X584" s="305"/>
      <c r="Y584" s="282"/>
      <c r="Z584" s="282" t="e" vm="1">
        <f ca="1">_xlfn.IFS(AND(ISNUMBER(SEARCH("N?m l*", CUSTOMER[[#This Row],[Service Type]], 1)), CUSTOMER[[#This Row],[Count ST]] = TRUE), CUSTOMER[[#This Row],[Quantity]], AND($Y$10:$Y584 = TRUE, COUNTIFS($H$10:$H584, CUSTOMER[[#This Row],[Booking]], $J$10:$J584, CUSTOMER[[#This Row],[Order Date]], $F$10:$F584, "&lt;&gt;"&amp;"N?m l*")=1), 1, TRUE,  "")</f>
        <v>#NAME?</v>
      </c>
      <c r="AA584" s="282" t="b">
        <f t="shared" ca="1" si="9"/>
        <v>0</v>
      </c>
      <c r="AB584" s="305"/>
    </row>
    <row r="585" spans="1:28" x14ac:dyDescent="0.25">
      <c r="A585" s="281" t="str">
        <f ca="1">no.</f>
        <v/>
      </c>
      <c r="B585" s="281"/>
      <c r="C585" s="282"/>
      <c r="D585" s="282"/>
      <c r="E585" s="282" t="str">
        <f ca="1">position</f>
        <v/>
      </c>
      <c r="F585" s="282"/>
      <c r="G585" s="282"/>
      <c r="H585" s="282"/>
      <c r="I585" s="282"/>
      <c r="J585" s="335"/>
      <c r="K585" s="282"/>
      <c r="L585" s="282"/>
      <c r="M585" s="282"/>
      <c r="N585" s="282"/>
      <c r="O585" s="281"/>
      <c r="P585" s="360" t="str">
        <f ca="1">rescore_patient</f>
        <v/>
      </c>
      <c r="Q585" s="330" t="str">
        <f ca="1">quantity</f>
        <v/>
      </c>
      <c r="R585" s="281"/>
      <c r="S585" s="282"/>
      <c r="T585" s="282"/>
      <c r="U585" s="282"/>
      <c r="V585" s="305"/>
      <c r="W585" s="305"/>
      <c r="X585" s="305"/>
      <c r="Y585" s="282"/>
      <c r="Z585" s="282" t="e" vm="1">
        <f ca="1">_xlfn.IFS(AND(ISNUMBER(SEARCH("N?m l*", CUSTOMER[[#This Row],[Service Type]], 1)), CUSTOMER[[#This Row],[Count ST]] = TRUE), CUSTOMER[[#This Row],[Quantity]], AND($Y$10:$Y585 = TRUE, COUNTIFS($H$10:$H585, CUSTOMER[[#This Row],[Booking]], $J$10:$J585, CUSTOMER[[#This Row],[Order Date]], $F$10:$F585, "&lt;&gt;"&amp;"N?m l*")=1), 1, TRUE,  "")</f>
        <v>#NAME?</v>
      </c>
      <c r="AA585" s="282" t="b">
        <f t="shared" ca="1" si="9"/>
        <v>0</v>
      </c>
      <c r="AB585" s="305"/>
    </row>
    <row r="586" spans="1:28" x14ac:dyDescent="0.25">
      <c r="A586" s="281" t="str">
        <f ca="1">no.</f>
        <v/>
      </c>
      <c r="B586" s="281"/>
      <c r="C586" s="282"/>
      <c r="D586" s="282"/>
      <c r="E586" s="282" t="str">
        <f ca="1">position</f>
        <v/>
      </c>
      <c r="F586" s="282"/>
      <c r="G586" s="282"/>
      <c r="H586" s="282"/>
      <c r="I586" s="282"/>
      <c r="J586" s="335"/>
      <c r="K586" s="282"/>
      <c r="L586" s="282"/>
      <c r="M586" s="282"/>
      <c r="N586" s="282"/>
      <c r="O586" s="281"/>
      <c r="P586" s="360" t="str">
        <f ca="1">rescore_patient</f>
        <v/>
      </c>
      <c r="Q586" s="330" t="str">
        <f ca="1">quantity</f>
        <v/>
      </c>
      <c r="R586" s="281"/>
      <c r="S586" s="282"/>
      <c r="T586" s="282"/>
      <c r="U586" s="282"/>
      <c r="V586" s="305"/>
      <c r="W586" s="305"/>
      <c r="X586" s="305"/>
      <c r="Y586" s="282"/>
      <c r="Z586" s="282" t="e" vm="1">
        <f ca="1">_xlfn.IFS(AND(ISNUMBER(SEARCH("N?m l*", CUSTOMER[[#This Row],[Service Type]], 1)), CUSTOMER[[#This Row],[Count ST]] = TRUE), CUSTOMER[[#This Row],[Quantity]], AND($Y$10:$Y586 = TRUE, COUNTIFS($H$10:$H586, CUSTOMER[[#This Row],[Booking]], $J$10:$J586, CUSTOMER[[#This Row],[Order Date]], $F$10:$F586, "&lt;&gt;"&amp;"N?m l*")=1), 1, TRUE,  "")</f>
        <v>#NAME?</v>
      </c>
      <c r="AA586" s="282" t="b">
        <f t="shared" ref="AA586:AA649" ca="1" si="10">count_svc_type</f>
        <v>0</v>
      </c>
      <c r="AB586" s="305"/>
    </row>
    <row r="587" spans="1:28" x14ac:dyDescent="0.25">
      <c r="A587" s="281" t="str">
        <f ca="1">no.</f>
        <v/>
      </c>
      <c r="B587" s="281"/>
      <c r="C587" s="282"/>
      <c r="D587" s="282"/>
      <c r="E587" s="282" t="str">
        <f ca="1">position</f>
        <v/>
      </c>
      <c r="F587" s="282"/>
      <c r="G587" s="282"/>
      <c r="H587" s="282"/>
      <c r="I587" s="282"/>
      <c r="J587" s="335"/>
      <c r="K587" s="282"/>
      <c r="L587" s="282"/>
      <c r="M587" s="282"/>
      <c r="N587" s="282"/>
      <c r="O587" s="281"/>
      <c r="P587" s="360" t="str">
        <f ca="1">rescore_patient</f>
        <v/>
      </c>
      <c r="Q587" s="330" t="str">
        <f ca="1">quantity</f>
        <v/>
      </c>
      <c r="R587" s="281"/>
      <c r="S587" s="282"/>
      <c r="T587" s="282"/>
      <c r="U587" s="282"/>
      <c r="V587" s="305"/>
      <c r="W587" s="305"/>
      <c r="X587" s="305"/>
      <c r="Y587" s="282"/>
      <c r="Z587" s="282" t="e" vm="1">
        <f ca="1">_xlfn.IFS(AND(ISNUMBER(SEARCH("N?m l*", CUSTOMER[[#This Row],[Service Type]], 1)), CUSTOMER[[#This Row],[Count ST]] = TRUE), CUSTOMER[[#This Row],[Quantity]], AND($Y$10:$Y587 = TRUE, COUNTIFS($H$10:$H587, CUSTOMER[[#This Row],[Booking]], $J$10:$J587, CUSTOMER[[#This Row],[Order Date]], $F$10:$F587, "&lt;&gt;"&amp;"N?m l*")=1), 1, TRUE,  "")</f>
        <v>#NAME?</v>
      </c>
      <c r="AA587" s="282" t="b">
        <f t="shared" ca="1" si="10"/>
        <v>0</v>
      </c>
      <c r="AB587" s="305"/>
    </row>
    <row r="588" spans="1:28" x14ac:dyDescent="0.25">
      <c r="A588" s="281" t="str">
        <f ca="1">no.</f>
        <v/>
      </c>
      <c r="B588" s="281"/>
      <c r="C588" s="282"/>
      <c r="D588" s="282"/>
      <c r="E588" s="282" t="str">
        <f ca="1">position</f>
        <v/>
      </c>
      <c r="F588" s="282"/>
      <c r="G588" s="282"/>
      <c r="H588" s="282"/>
      <c r="I588" s="282"/>
      <c r="J588" s="335"/>
      <c r="K588" s="282"/>
      <c r="L588" s="282"/>
      <c r="M588" s="282"/>
      <c r="N588" s="282"/>
      <c r="O588" s="281"/>
      <c r="P588" s="360" t="str">
        <f ca="1">rescore_patient</f>
        <v/>
      </c>
      <c r="Q588" s="330" t="str">
        <f ca="1">quantity</f>
        <v/>
      </c>
      <c r="R588" s="281"/>
      <c r="S588" s="282"/>
      <c r="T588" s="282"/>
      <c r="U588" s="282"/>
      <c r="V588" s="305"/>
      <c r="W588" s="305"/>
      <c r="X588" s="305"/>
      <c r="Y588" s="282"/>
      <c r="Z588" s="282" t="e" vm="1">
        <f ca="1">_xlfn.IFS(AND(ISNUMBER(SEARCH("N?m l*", CUSTOMER[[#This Row],[Service Type]], 1)), CUSTOMER[[#This Row],[Count ST]] = TRUE), CUSTOMER[[#This Row],[Quantity]], AND($Y$10:$Y588 = TRUE, COUNTIFS($H$10:$H588, CUSTOMER[[#This Row],[Booking]], $J$10:$J588, CUSTOMER[[#This Row],[Order Date]], $F$10:$F588, "&lt;&gt;"&amp;"N?m l*")=1), 1, TRUE,  "")</f>
        <v>#NAME?</v>
      </c>
      <c r="AA588" s="282" t="b">
        <f t="shared" ca="1" si="10"/>
        <v>0</v>
      </c>
      <c r="AB588" s="305"/>
    </row>
    <row r="589" spans="1:28" x14ac:dyDescent="0.25">
      <c r="A589" s="281" t="str">
        <f ca="1">no.</f>
        <v/>
      </c>
      <c r="B589" s="281"/>
      <c r="C589" s="282"/>
      <c r="D589" s="282"/>
      <c r="E589" s="282" t="str">
        <f ca="1">position</f>
        <v/>
      </c>
      <c r="F589" s="282"/>
      <c r="G589" s="282"/>
      <c r="H589" s="282"/>
      <c r="I589" s="282"/>
      <c r="J589" s="335"/>
      <c r="K589" s="282"/>
      <c r="L589" s="282"/>
      <c r="M589" s="282"/>
      <c r="N589" s="282"/>
      <c r="O589" s="281"/>
      <c r="P589" s="360" t="str">
        <f ca="1">rescore_patient</f>
        <v/>
      </c>
      <c r="Q589" s="330" t="str">
        <f ca="1">quantity</f>
        <v/>
      </c>
      <c r="R589" s="281"/>
      <c r="S589" s="282"/>
      <c r="T589" s="282"/>
      <c r="U589" s="282"/>
      <c r="V589" s="305"/>
      <c r="W589" s="305"/>
      <c r="X589" s="305"/>
      <c r="Y589" s="282"/>
      <c r="Z589" s="282" t="e" vm="1">
        <f ca="1">_xlfn.IFS(AND(ISNUMBER(SEARCH("N?m l*", CUSTOMER[[#This Row],[Service Type]], 1)), CUSTOMER[[#This Row],[Count ST]] = TRUE), CUSTOMER[[#This Row],[Quantity]], AND($Y$10:$Y589 = TRUE, COUNTIFS($H$10:$H589, CUSTOMER[[#This Row],[Booking]], $J$10:$J589, CUSTOMER[[#This Row],[Order Date]], $F$10:$F589, "&lt;&gt;"&amp;"N?m l*")=1), 1, TRUE,  "")</f>
        <v>#NAME?</v>
      </c>
      <c r="AA589" s="282" t="b">
        <f t="shared" ca="1" si="10"/>
        <v>0</v>
      </c>
      <c r="AB589" s="305"/>
    </row>
    <row r="590" spans="1:28" x14ac:dyDescent="0.25">
      <c r="A590" s="281" t="str">
        <f ca="1">no.</f>
        <v/>
      </c>
      <c r="B590" s="281"/>
      <c r="C590" s="282"/>
      <c r="D590" s="282"/>
      <c r="E590" s="282" t="str">
        <f ca="1">position</f>
        <v/>
      </c>
      <c r="F590" s="282"/>
      <c r="G590" s="282"/>
      <c r="H590" s="282"/>
      <c r="I590" s="282"/>
      <c r="J590" s="335"/>
      <c r="K590" s="282"/>
      <c r="L590" s="282"/>
      <c r="M590" s="282"/>
      <c r="N590" s="282"/>
      <c r="O590" s="281"/>
      <c r="P590" s="360" t="str">
        <f ca="1">rescore_patient</f>
        <v/>
      </c>
      <c r="Q590" s="330" t="str">
        <f ca="1">quantity</f>
        <v/>
      </c>
      <c r="R590" s="281"/>
      <c r="S590" s="282"/>
      <c r="T590" s="282"/>
      <c r="U590" s="282"/>
      <c r="V590" s="305"/>
      <c r="W590" s="305"/>
      <c r="X590" s="305"/>
      <c r="Y590" s="282"/>
      <c r="Z590" s="282" t="e" vm="1">
        <f ca="1">_xlfn.IFS(AND(ISNUMBER(SEARCH("N?m l*", CUSTOMER[[#This Row],[Service Type]], 1)), CUSTOMER[[#This Row],[Count ST]] = TRUE), CUSTOMER[[#This Row],[Quantity]], AND($Y$10:$Y590 = TRUE, COUNTIFS($H$10:$H590, CUSTOMER[[#This Row],[Booking]], $J$10:$J590, CUSTOMER[[#This Row],[Order Date]], $F$10:$F590, "&lt;&gt;"&amp;"N?m l*")=1), 1, TRUE,  "")</f>
        <v>#NAME?</v>
      </c>
      <c r="AA590" s="282" t="b">
        <f t="shared" ca="1" si="10"/>
        <v>0</v>
      </c>
      <c r="AB590" s="305"/>
    </row>
    <row r="591" spans="1:28" x14ac:dyDescent="0.25">
      <c r="A591" s="281" t="str">
        <f ca="1">no.</f>
        <v/>
      </c>
      <c r="B591" s="281"/>
      <c r="C591" s="282"/>
      <c r="D591" s="282"/>
      <c r="E591" s="282" t="str">
        <f ca="1">position</f>
        <v/>
      </c>
      <c r="F591" s="282"/>
      <c r="G591" s="282"/>
      <c r="H591" s="282"/>
      <c r="I591" s="282"/>
      <c r="J591" s="335"/>
      <c r="K591" s="282"/>
      <c r="L591" s="282"/>
      <c r="M591" s="282"/>
      <c r="N591" s="282"/>
      <c r="O591" s="281"/>
      <c r="P591" s="360" t="str">
        <f ca="1">rescore_patient</f>
        <v/>
      </c>
      <c r="Q591" s="330" t="str">
        <f ca="1">quantity</f>
        <v/>
      </c>
      <c r="R591" s="281"/>
      <c r="S591" s="282"/>
      <c r="T591" s="282"/>
      <c r="U591" s="282"/>
      <c r="V591" s="305"/>
      <c r="W591" s="305"/>
      <c r="X591" s="305"/>
      <c r="Y591" s="282"/>
      <c r="Z591" s="282" t="e" vm="1">
        <f ca="1">_xlfn.IFS(AND(ISNUMBER(SEARCH("N?m l*", CUSTOMER[[#This Row],[Service Type]], 1)), CUSTOMER[[#This Row],[Count ST]] = TRUE), CUSTOMER[[#This Row],[Quantity]], AND($Y$10:$Y591 = TRUE, COUNTIFS($H$10:$H591, CUSTOMER[[#This Row],[Booking]], $J$10:$J591, CUSTOMER[[#This Row],[Order Date]], $F$10:$F591, "&lt;&gt;"&amp;"N?m l*")=1), 1, TRUE,  "")</f>
        <v>#NAME?</v>
      </c>
      <c r="AA591" s="282" t="b">
        <f t="shared" ca="1" si="10"/>
        <v>0</v>
      </c>
      <c r="AB591" s="305"/>
    </row>
    <row r="592" spans="1:28" x14ac:dyDescent="0.25">
      <c r="A592" s="281" t="str">
        <f ca="1">no.</f>
        <v/>
      </c>
      <c r="B592" s="281"/>
      <c r="C592" s="282"/>
      <c r="D592" s="282"/>
      <c r="E592" s="282" t="str">
        <f ca="1">position</f>
        <v/>
      </c>
      <c r="F592" s="282"/>
      <c r="G592" s="282"/>
      <c r="H592" s="282"/>
      <c r="I592" s="282"/>
      <c r="J592" s="335"/>
      <c r="K592" s="282"/>
      <c r="L592" s="282"/>
      <c r="M592" s="282"/>
      <c r="N592" s="282"/>
      <c r="O592" s="281"/>
      <c r="P592" s="360" t="str">
        <f ca="1">rescore_patient</f>
        <v/>
      </c>
      <c r="Q592" s="330" t="str">
        <f ca="1">quantity</f>
        <v/>
      </c>
      <c r="R592" s="281"/>
      <c r="S592" s="282"/>
      <c r="T592" s="282"/>
      <c r="U592" s="282"/>
      <c r="V592" s="305"/>
      <c r="W592" s="305"/>
      <c r="X592" s="305"/>
      <c r="Y592" s="282"/>
      <c r="Z592" s="282" t="e" vm="1">
        <f ca="1">_xlfn.IFS(AND(ISNUMBER(SEARCH("N?m l*", CUSTOMER[[#This Row],[Service Type]], 1)), CUSTOMER[[#This Row],[Count ST]] = TRUE), CUSTOMER[[#This Row],[Quantity]], AND($Y$10:$Y592 = TRUE, COUNTIFS($H$10:$H592, CUSTOMER[[#This Row],[Booking]], $J$10:$J592, CUSTOMER[[#This Row],[Order Date]], $F$10:$F592, "&lt;&gt;"&amp;"N?m l*")=1), 1, TRUE,  "")</f>
        <v>#NAME?</v>
      </c>
      <c r="AA592" s="282" t="b">
        <f t="shared" ca="1" si="10"/>
        <v>0</v>
      </c>
      <c r="AB592" s="305"/>
    </row>
    <row r="593" spans="1:28" x14ac:dyDescent="0.25">
      <c r="A593" s="281" t="str">
        <f ca="1">no.</f>
        <v/>
      </c>
      <c r="B593" s="281"/>
      <c r="C593" s="282"/>
      <c r="D593" s="282"/>
      <c r="E593" s="282" t="str">
        <f ca="1">position</f>
        <v/>
      </c>
      <c r="F593" s="282"/>
      <c r="G593" s="282"/>
      <c r="H593" s="282"/>
      <c r="I593" s="282"/>
      <c r="J593" s="335"/>
      <c r="K593" s="282"/>
      <c r="L593" s="282"/>
      <c r="M593" s="282"/>
      <c r="N593" s="282"/>
      <c r="O593" s="281"/>
      <c r="P593" s="360" t="str">
        <f ca="1">rescore_patient</f>
        <v/>
      </c>
      <c r="Q593" s="330" t="str">
        <f ca="1">quantity</f>
        <v/>
      </c>
      <c r="R593" s="281"/>
      <c r="S593" s="282"/>
      <c r="T593" s="282"/>
      <c r="U593" s="282"/>
      <c r="V593" s="305"/>
      <c r="W593" s="305"/>
      <c r="X593" s="305"/>
      <c r="Y593" s="282"/>
      <c r="Z593" s="282" t="e" vm="1">
        <f ca="1">_xlfn.IFS(AND(ISNUMBER(SEARCH("N?m l*", CUSTOMER[[#This Row],[Service Type]], 1)), CUSTOMER[[#This Row],[Count ST]] = TRUE), CUSTOMER[[#This Row],[Quantity]], AND($Y$10:$Y593 = TRUE, COUNTIFS($H$10:$H593, CUSTOMER[[#This Row],[Booking]], $J$10:$J593, CUSTOMER[[#This Row],[Order Date]], $F$10:$F593, "&lt;&gt;"&amp;"N?m l*")=1), 1, TRUE,  "")</f>
        <v>#NAME?</v>
      </c>
      <c r="AA593" s="282" t="b">
        <f t="shared" ca="1" si="10"/>
        <v>0</v>
      </c>
      <c r="AB593" s="305"/>
    </row>
    <row r="594" spans="1:28" x14ac:dyDescent="0.25">
      <c r="A594" s="281" t="str">
        <f ca="1">no.</f>
        <v/>
      </c>
      <c r="B594" s="281"/>
      <c r="C594" s="282"/>
      <c r="D594" s="282"/>
      <c r="E594" s="282" t="str">
        <f ca="1">position</f>
        <v/>
      </c>
      <c r="F594" s="282"/>
      <c r="G594" s="282"/>
      <c r="H594" s="282"/>
      <c r="I594" s="282"/>
      <c r="J594" s="335"/>
      <c r="K594" s="282"/>
      <c r="L594" s="282"/>
      <c r="M594" s="282"/>
      <c r="N594" s="282"/>
      <c r="O594" s="281"/>
      <c r="P594" s="360" t="str">
        <f ca="1">rescore_patient</f>
        <v/>
      </c>
      <c r="Q594" s="330" t="str">
        <f ca="1">quantity</f>
        <v/>
      </c>
      <c r="R594" s="281"/>
      <c r="S594" s="282"/>
      <c r="T594" s="282"/>
      <c r="U594" s="282"/>
      <c r="V594" s="305"/>
      <c r="W594" s="305"/>
      <c r="X594" s="305"/>
      <c r="Y594" s="282"/>
      <c r="Z594" s="282" t="e" vm="1">
        <f ca="1">_xlfn.IFS(AND(ISNUMBER(SEARCH("N?m l*", CUSTOMER[[#This Row],[Service Type]], 1)), CUSTOMER[[#This Row],[Count ST]] = TRUE), CUSTOMER[[#This Row],[Quantity]], AND($Y$10:$Y594 = TRUE, COUNTIFS($H$10:$H594, CUSTOMER[[#This Row],[Booking]], $J$10:$J594, CUSTOMER[[#This Row],[Order Date]], $F$10:$F594, "&lt;&gt;"&amp;"N?m l*")=1), 1, TRUE,  "")</f>
        <v>#NAME?</v>
      </c>
      <c r="AA594" s="282" t="b">
        <f t="shared" ca="1" si="10"/>
        <v>0</v>
      </c>
      <c r="AB594" s="305"/>
    </row>
    <row r="595" spans="1:28" x14ac:dyDescent="0.25">
      <c r="A595" s="281" t="str">
        <f ca="1">no.</f>
        <v/>
      </c>
      <c r="B595" s="281"/>
      <c r="C595" s="282"/>
      <c r="D595" s="282"/>
      <c r="E595" s="282" t="str">
        <f ca="1">position</f>
        <v/>
      </c>
      <c r="F595" s="282"/>
      <c r="G595" s="282"/>
      <c r="H595" s="282"/>
      <c r="I595" s="282"/>
      <c r="J595" s="335"/>
      <c r="K595" s="282"/>
      <c r="L595" s="282"/>
      <c r="M595" s="282"/>
      <c r="N595" s="282"/>
      <c r="O595" s="281"/>
      <c r="P595" s="360" t="str">
        <f ca="1">rescore_patient</f>
        <v/>
      </c>
      <c r="Q595" s="330" t="str">
        <f ca="1">quantity</f>
        <v/>
      </c>
      <c r="R595" s="281"/>
      <c r="S595" s="282"/>
      <c r="T595" s="282"/>
      <c r="U595" s="282"/>
      <c r="V595" s="305"/>
      <c r="W595" s="305"/>
      <c r="X595" s="305"/>
      <c r="Y595" s="282"/>
      <c r="Z595" s="282" t="e" vm="1">
        <f ca="1">_xlfn.IFS(AND(ISNUMBER(SEARCH("N?m l*", CUSTOMER[[#This Row],[Service Type]], 1)), CUSTOMER[[#This Row],[Count ST]] = TRUE), CUSTOMER[[#This Row],[Quantity]], AND($Y$10:$Y595 = TRUE, COUNTIFS($H$10:$H595, CUSTOMER[[#This Row],[Booking]], $J$10:$J595, CUSTOMER[[#This Row],[Order Date]], $F$10:$F595, "&lt;&gt;"&amp;"N?m l*")=1), 1, TRUE,  "")</f>
        <v>#NAME?</v>
      </c>
      <c r="AA595" s="282" t="b">
        <f t="shared" ca="1" si="10"/>
        <v>0</v>
      </c>
      <c r="AB595" s="305"/>
    </row>
    <row r="596" spans="1:28" x14ac:dyDescent="0.25">
      <c r="A596" s="281" t="str">
        <f ca="1">no.</f>
        <v/>
      </c>
      <c r="B596" s="281"/>
      <c r="C596" s="282"/>
      <c r="D596" s="282"/>
      <c r="E596" s="282" t="str">
        <f ca="1">position</f>
        <v/>
      </c>
      <c r="F596" s="282"/>
      <c r="G596" s="282"/>
      <c r="H596" s="282"/>
      <c r="I596" s="282"/>
      <c r="J596" s="335"/>
      <c r="K596" s="282"/>
      <c r="L596" s="282"/>
      <c r="M596" s="282"/>
      <c r="N596" s="282"/>
      <c r="O596" s="281"/>
      <c r="P596" s="360" t="str">
        <f ca="1">rescore_patient</f>
        <v/>
      </c>
      <c r="Q596" s="330" t="str">
        <f ca="1">quantity</f>
        <v/>
      </c>
      <c r="R596" s="281"/>
      <c r="S596" s="282"/>
      <c r="T596" s="282"/>
      <c r="U596" s="282"/>
      <c r="V596" s="305"/>
      <c r="W596" s="305"/>
      <c r="X596" s="305"/>
      <c r="Y596" s="282"/>
      <c r="Z596" s="282" t="e" vm="1">
        <f ca="1">_xlfn.IFS(AND(ISNUMBER(SEARCH("N?m l*", CUSTOMER[[#This Row],[Service Type]], 1)), CUSTOMER[[#This Row],[Count ST]] = TRUE), CUSTOMER[[#This Row],[Quantity]], AND($Y$10:$Y596 = TRUE, COUNTIFS($H$10:$H596, CUSTOMER[[#This Row],[Booking]], $J$10:$J596, CUSTOMER[[#This Row],[Order Date]], $F$10:$F596, "&lt;&gt;"&amp;"N?m l*")=1), 1, TRUE,  "")</f>
        <v>#NAME?</v>
      </c>
      <c r="AA596" s="282" t="b">
        <f t="shared" ca="1" si="10"/>
        <v>0</v>
      </c>
      <c r="AB596" s="305"/>
    </row>
    <row r="597" spans="1:28" x14ac:dyDescent="0.25">
      <c r="A597" s="281" t="str">
        <f ca="1">no.</f>
        <v/>
      </c>
      <c r="B597" s="281"/>
      <c r="C597" s="282"/>
      <c r="D597" s="282"/>
      <c r="E597" s="282" t="str">
        <f ca="1">position</f>
        <v/>
      </c>
      <c r="F597" s="282"/>
      <c r="G597" s="282"/>
      <c r="H597" s="282"/>
      <c r="I597" s="282"/>
      <c r="J597" s="335"/>
      <c r="K597" s="282"/>
      <c r="L597" s="282"/>
      <c r="M597" s="282"/>
      <c r="N597" s="282"/>
      <c r="O597" s="281"/>
      <c r="P597" s="360" t="str">
        <f ca="1">rescore_patient</f>
        <v/>
      </c>
      <c r="Q597" s="330" t="str">
        <f ca="1">quantity</f>
        <v/>
      </c>
      <c r="R597" s="281"/>
      <c r="S597" s="282"/>
      <c r="T597" s="282"/>
      <c r="U597" s="282"/>
      <c r="V597" s="305"/>
      <c r="W597" s="305"/>
      <c r="X597" s="305"/>
      <c r="Y597" s="282"/>
      <c r="Z597" s="282" t="e" vm="1">
        <f ca="1">_xlfn.IFS(AND(ISNUMBER(SEARCH("N?m l*", CUSTOMER[[#This Row],[Service Type]], 1)), CUSTOMER[[#This Row],[Count ST]] = TRUE), CUSTOMER[[#This Row],[Quantity]], AND($Y$10:$Y597 = TRUE, COUNTIFS($H$10:$H597, CUSTOMER[[#This Row],[Booking]], $J$10:$J597, CUSTOMER[[#This Row],[Order Date]], $F$10:$F597, "&lt;&gt;"&amp;"N?m l*")=1), 1, TRUE,  "")</f>
        <v>#NAME?</v>
      </c>
      <c r="AA597" s="282" t="b">
        <f t="shared" ca="1" si="10"/>
        <v>0</v>
      </c>
      <c r="AB597" s="305"/>
    </row>
    <row r="598" spans="1:28" x14ac:dyDescent="0.25">
      <c r="A598" s="281" t="str">
        <f ca="1">no.</f>
        <v/>
      </c>
      <c r="B598" s="281"/>
      <c r="C598" s="282"/>
      <c r="D598" s="282"/>
      <c r="E598" s="282" t="str">
        <f ca="1">position</f>
        <v/>
      </c>
      <c r="F598" s="282"/>
      <c r="G598" s="282"/>
      <c r="H598" s="282"/>
      <c r="I598" s="282"/>
      <c r="J598" s="335"/>
      <c r="K598" s="282"/>
      <c r="L598" s="282"/>
      <c r="M598" s="282"/>
      <c r="N598" s="282"/>
      <c r="O598" s="281"/>
      <c r="P598" s="360" t="str">
        <f ca="1">rescore_patient</f>
        <v/>
      </c>
      <c r="Q598" s="330" t="str">
        <f ca="1">quantity</f>
        <v/>
      </c>
      <c r="R598" s="281"/>
      <c r="S598" s="282"/>
      <c r="T598" s="282"/>
      <c r="U598" s="282"/>
      <c r="V598" s="305"/>
      <c r="W598" s="305"/>
      <c r="X598" s="305"/>
      <c r="Y598" s="282"/>
      <c r="Z598" s="282" t="e" vm="1">
        <f ca="1">_xlfn.IFS(AND(ISNUMBER(SEARCH("N?m l*", CUSTOMER[[#This Row],[Service Type]], 1)), CUSTOMER[[#This Row],[Count ST]] = TRUE), CUSTOMER[[#This Row],[Quantity]], AND($Y$10:$Y598 = TRUE, COUNTIFS($H$10:$H598, CUSTOMER[[#This Row],[Booking]], $J$10:$J598, CUSTOMER[[#This Row],[Order Date]], $F$10:$F598, "&lt;&gt;"&amp;"N?m l*")=1), 1, TRUE,  "")</f>
        <v>#NAME?</v>
      </c>
      <c r="AA598" s="282" t="b">
        <f t="shared" ca="1" si="10"/>
        <v>0</v>
      </c>
      <c r="AB598" s="305"/>
    </row>
    <row r="599" spans="1:28" x14ac:dyDescent="0.25">
      <c r="A599" s="281" t="str">
        <f ca="1">no.</f>
        <v/>
      </c>
      <c r="B599" s="281"/>
      <c r="C599" s="282"/>
      <c r="D599" s="282"/>
      <c r="E599" s="282" t="str">
        <f ca="1">position</f>
        <v/>
      </c>
      <c r="F599" s="282"/>
      <c r="G599" s="282"/>
      <c r="H599" s="282"/>
      <c r="I599" s="282"/>
      <c r="J599" s="335"/>
      <c r="K599" s="282"/>
      <c r="L599" s="282"/>
      <c r="M599" s="282"/>
      <c r="N599" s="282"/>
      <c r="O599" s="281"/>
      <c r="P599" s="360" t="str">
        <f ca="1">rescore_patient</f>
        <v/>
      </c>
      <c r="Q599" s="330" t="str">
        <f ca="1">quantity</f>
        <v/>
      </c>
      <c r="R599" s="281"/>
      <c r="S599" s="282"/>
      <c r="T599" s="282"/>
      <c r="U599" s="282"/>
      <c r="V599" s="305"/>
      <c r="W599" s="305"/>
      <c r="X599" s="305"/>
      <c r="Y599" s="282"/>
      <c r="Z599" s="282" t="e" vm="1">
        <f ca="1">_xlfn.IFS(AND(ISNUMBER(SEARCH("N?m l*", CUSTOMER[[#This Row],[Service Type]], 1)), CUSTOMER[[#This Row],[Count ST]] = TRUE), CUSTOMER[[#This Row],[Quantity]], AND($Y$10:$Y599 = TRUE, COUNTIFS($H$10:$H599, CUSTOMER[[#This Row],[Booking]], $J$10:$J599, CUSTOMER[[#This Row],[Order Date]], $F$10:$F599, "&lt;&gt;"&amp;"N?m l*")=1), 1, TRUE,  "")</f>
        <v>#NAME?</v>
      </c>
      <c r="AA599" s="282" t="b">
        <f t="shared" ca="1" si="10"/>
        <v>0</v>
      </c>
      <c r="AB599" s="305"/>
    </row>
    <row r="600" spans="1:28" x14ac:dyDescent="0.25">
      <c r="A600" s="281" t="str">
        <f ca="1">no.</f>
        <v/>
      </c>
      <c r="B600" s="281"/>
      <c r="C600" s="282"/>
      <c r="D600" s="282"/>
      <c r="E600" s="282" t="str">
        <f ca="1">position</f>
        <v/>
      </c>
      <c r="F600" s="282"/>
      <c r="G600" s="282"/>
      <c r="H600" s="282"/>
      <c r="I600" s="282"/>
      <c r="J600" s="335"/>
      <c r="K600" s="282"/>
      <c r="L600" s="282"/>
      <c r="M600" s="282"/>
      <c r="N600" s="282"/>
      <c r="O600" s="281"/>
      <c r="P600" s="360" t="str">
        <f ca="1">rescore_patient</f>
        <v/>
      </c>
      <c r="Q600" s="330" t="str">
        <f ca="1">quantity</f>
        <v/>
      </c>
      <c r="R600" s="281"/>
      <c r="S600" s="282"/>
      <c r="T600" s="282"/>
      <c r="U600" s="282"/>
      <c r="V600" s="305"/>
      <c r="W600" s="305"/>
      <c r="X600" s="305"/>
      <c r="Y600" s="282"/>
      <c r="Z600" s="282" t="e" vm="1">
        <f ca="1">_xlfn.IFS(AND(ISNUMBER(SEARCH("N?m l*", CUSTOMER[[#This Row],[Service Type]], 1)), CUSTOMER[[#This Row],[Count ST]] = TRUE), CUSTOMER[[#This Row],[Quantity]], AND($Y$10:$Y600 = TRUE, COUNTIFS($H$10:$H600, CUSTOMER[[#This Row],[Booking]], $J$10:$J600, CUSTOMER[[#This Row],[Order Date]], $F$10:$F600, "&lt;&gt;"&amp;"N?m l*")=1), 1, TRUE,  "")</f>
        <v>#NAME?</v>
      </c>
      <c r="AA600" s="282" t="b">
        <f t="shared" ca="1" si="10"/>
        <v>0</v>
      </c>
      <c r="AB600" s="305"/>
    </row>
    <row r="601" spans="1:28" x14ac:dyDescent="0.25">
      <c r="A601" s="281" t="str">
        <f ca="1">no.</f>
        <v/>
      </c>
      <c r="B601" s="281"/>
      <c r="C601" s="282"/>
      <c r="D601" s="282"/>
      <c r="E601" s="282" t="str">
        <f ca="1">position</f>
        <v/>
      </c>
      <c r="F601" s="282"/>
      <c r="G601" s="282"/>
      <c r="H601" s="282"/>
      <c r="I601" s="282"/>
      <c r="J601" s="335"/>
      <c r="K601" s="282"/>
      <c r="L601" s="282"/>
      <c r="M601" s="282"/>
      <c r="N601" s="282"/>
      <c r="O601" s="281"/>
      <c r="P601" s="360" t="str">
        <f ca="1">rescore_patient</f>
        <v/>
      </c>
      <c r="Q601" s="330" t="str">
        <f ca="1">quantity</f>
        <v/>
      </c>
      <c r="R601" s="281"/>
      <c r="S601" s="282"/>
      <c r="T601" s="282"/>
      <c r="U601" s="282"/>
      <c r="V601" s="305"/>
      <c r="W601" s="305"/>
      <c r="X601" s="305"/>
      <c r="Y601" s="282"/>
      <c r="Z601" s="282" t="e" vm="1">
        <f ca="1">_xlfn.IFS(AND(ISNUMBER(SEARCH("N?m l*", CUSTOMER[[#This Row],[Service Type]], 1)), CUSTOMER[[#This Row],[Count ST]] = TRUE), CUSTOMER[[#This Row],[Quantity]], AND($Y$10:$Y601 = TRUE, COUNTIFS($H$10:$H601, CUSTOMER[[#This Row],[Booking]], $J$10:$J601, CUSTOMER[[#This Row],[Order Date]], $F$10:$F601, "&lt;&gt;"&amp;"N?m l*")=1), 1, TRUE,  "")</f>
        <v>#NAME?</v>
      </c>
      <c r="AA601" s="282" t="b">
        <f t="shared" ca="1" si="10"/>
        <v>0</v>
      </c>
      <c r="AB601" s="305"/>
    </row>
    <row r="602" spans="1:28" x14ac:dyDescent="0.25">
      <c r="A602" s="281" t="str">
        <f ca="1">no.</f>
        <v/>
      </c>
      <c r="B602" s="281"/>
      <c r="C602" s="282"/>
      <c r="D602" s="282"/>
      <c r="E602" s="282" t="str">
        <f ca="1">position</f>
        <v/>
      </c>
      <c r="F602" s="282"/>
      <c r="G602" s="282"/>
      <c r="H602" s="282"/>
      <c r="I602" s="282"/>
      <c r="J602" s="335"/>
      <c r="K602" s="282"/>
      <c r="L602" s="282"/>
      <c r="M602" s="282"/>
      <c r="N602" s="282"/>
      <c r="O602" s="281"/>
      <c r="P602" s="360" t="str">
        <f ca="1">rescore_patient</f>
        <v/>
      </c>
      <c r="Q602" s="330" t="str">
        <f ca="1">quantity</f>
        <v/>
      </c>
      <c r="R602" s="281"/>
      <c r="S602" s="282"/>
      <c r="T602" s="282"/>
      <c r="U602" s="282"/>
      <c r="V602" s="305"/>
      <c r="W602" s="305"/>
      <c r="X602" s="305"/>
      <c r="Y602" s="282"/>
      <c r="Z602" s="282" t="e" vm="1">
        <f ca="1">_xlfn.IFS(AND(ISNUMBER(SEARCH("N?m l*", CUSTOMER[[#This Row],[Service Type]], 1)), CUSTOMER[[#This Row],[Count ST]] = TRUE), CUSTOMER[[#This Row],[Quantity]], AND($Y$10:$Y602 = TRUE, COUNTIFS($H$10:$H602, CUSTOMER[[#This Row],[Booking]], $J$10:$J602, CUSTOMER[[#This Row],[Order Date]], $F$10:$F602, "&lt;&gt;"&amp;"N?m l*")=1), 1, TRUE,  "")</f>
        <v>#NAME?</v>
      </c>
      <c r="AA602" s="282" t="b">
        <f t="shared" ca="1" si="10"/>
        <v>0</v>
      </c>
      <c r="AB602" s="305"/>
    </row>
    <row r="603" spans="1:28" x14ac:dyDescent="0.25">
      <c r="A603" s="281" t="str">
        <f ca="1">no.</f>
        <v/>
      </c>
      <c r="B603" s="281"/>
      <c r="C603" s="282"/>
      <c r="D603" s="282"/>
      <c r="E603" s="282" t="str">
        <f ca="1">position</f>
        <v/>
      </c>
      <c r="F603" s="282"/>
      <c r="G603" s="282"/>
      <c r="H603" s="282"/>
      <c r="I603" s="282"/>
      <c r="J603" s="335"/>
      <c r="K603" s="282"/>
      <c r="L603" s="282"/>
      <c r="M603" s="282"/>
      <c r="N603" s="282"/>
      <c r="O603" s="281"/>
      <c r="P603" s="360" t="str">
        <f ca="1">rescore_patient</f>
        <v/>
      </c>
      <c r="Q603" s="330" t="str">
        <f ca="1">quantity</f>
        <v/>
      </c>
      <c r="R603" s="281"/>
      <c r="S603" s="282"/>
      <c r="T603" s="282"/>
      <c r="U603" s="282"/>
      <c r="V603" s="305"/>
      <c r="W603" s="305"/>
      <c r="X603" s="305"/>
      <c r="Y603" s="282"/>
      <c r="Z603" s="282" t="e" vm="1">
        <f ca="1">_xlfn.IFS(AND(ISNUMBER(SEARCH("N?m l*", CUSTOMER[[#This Row],[Service Type]], 1)), CUSTOMER[[#This Row],[Count ST]] = TRUE), CUSTOMER[[#This Row],[Quantity]], AND($Y$10:$Y603 = TRUE, COUNTIFS($H$10:$H603, CUSTOMER[[#This Row],[Booking]], $J$10:$J603, CUSTOMER[[#This Row],[Order Date]], $F$10:$F603, "&lt;&gt;"&amp;"N?m l*")=1), 1, TRUE,  "")</f>
        <v>#NAME?</v>
      </c>
      <c r="AA603" s="282" t="b">
        <f t="shared" ca="1" si="10"/>
        <v>0</v>
      </c>
      <c r="AB603" s="305"/>
    </row>
    <row r="604" spans="1:28" x14ac:dyDescent="0.25">
      <c r="A604" s="281" t="str">
        <f ca="1">no.</f>
        <v/>
      </c>
      <c r="B604" s="281"/>
      <c r="C604" s="282"/>
      <c r="D604" s="282"/>
      <c r="E604" s="282" t="str">
        <f ca="1">position</f>
        <v/>
      </c>
      <c r="F604" s="282"/>
      <c r="G604" s="282"/>
      <c r="H604" s="282"/>
      <c r="I604" s="282"/>
      <c r="J604" s="335"/>
      <c r="K604" s="282"/>
      <c r="L604" s="282"/>
      <c r="M604" s="282"/>
      <c r="N604" s="282"/>
      <c r="O604" s="281"/>
      <c r="P604" s="360" t="str">
        <f ca="1">rescore_patient</f>
        <v/>
      </c>
      <c r="Q604" s="330" t="str">
        <f ca="1">quantity</f>
        <v/>
      </c>
      <c r="R604" s="281"/>
      <c r="S604" s="282"/>
      <c r="T604" s="282"/>
      <c r="U604" s="282"/>
      <c r="V604" s="305"/>
      <c r="W604" s="305"/>
      <c r="X604" s="305"/>
      <c r="Y604" s="282"/>
      <c r="Z604" s="282" t="e" vm="1">
        <f ca="1">_xlfn.IFS(AND(ISNUMBER(SEARCH("N?m l*", CUSTOMER[[#This Row],[Service Type]], 1)), CUSTOMER[[#This Row],[Count ST]] = TRUE), CUSTOMER[[#This Row],[Quantity]], AND($Y$10:$Y604 = TRUE, COUNTIFS($H$10:$H604, CUSTOMER[[#This Row],[Booking]], $J$10:$J604, CUSTOMER[[#This Row],[Order Date]], $F$10:$F604, "&lt;&gt;"&amp;"N?m l*")=1), 1, TRUE,  "")</f>
        <v>#NAME?</v>
      </c>
      <c r="AA604" s="282" t="b">
        <f t="shared" ca="1" si="10"/>
        <v>0</v>
      </c>
      <c r="AB604" s="305"/>
    </row>
    <row r="605" spans="1:28" x14ac:dyDescent="0.25">
      <c r="A605" s="281" t="str">
        <f ca="1">no.</f>
        <v/>
      </c>
      <c r="B605" s="281"/>
      <c r="C605" s="282"/>
      <c r="D605" s="282"/>
      <c r="E605" s="282" t="str">
        <f ca="1">position</f>
        <v/>
      </c>
      <c r="F605" s="282"/>
      <c r="G605" s="282"/>
      <c r="H605" s="282"/>
      <c r="I605" s="282"/>
      <c r="J605" s="335"/>
      <c r="K605" s="282"/>
      <c r="L605" s="282"/>
      <c r="M605" s="282"/>
      <c r="N605" s="282"/>
      <c r="O605" s="281"/>
      <c r="P605" s="360" t="str">
        <f ca="1">rescore_patient</f>
        <v/>
      </c>
      <c r="Q605" s="330" t="str">
        <f ca="1">quantity</f>
        <v/>
      </c>
      <c r="R605" s="281"/>
      <c r="S605" s="282"/>
      <c r="T605" s="282"/>
      <c r="U605" s="282"/>
      <c r="V605" s="305"/>
      <c r="W605" s="305"/>
      <c r="X605" s="305"/>
      <c r="Y605" s="282"/>
      <c r="Z605" s="282" t="e" vm="1">
        <f ca="1">_xlfn.IFS(AND(ISNUMBER(SEARCH("N?m l*", CUSTOMER[[#This Row],[Service Type]], 1)), CUSTOMER[[#This Row],[Count ST]] = TRUE), CUSTOMER[[#This Row],[Quantity]], AND($Y$10:$Y605 = TRUE, COUNTIFS($H$10:$H605, CUSTOMER[[#This Row],[Booking]], $J$10:$J605, CUSTOMER[[#This Row],[Order Date]], $F$10:$F605, "&lt;&gt;"&amp;"N?m l*")=1), 1, TRUE,  "")</f>
        <v>#NAME?</v>
      </c>
      <c r="AA605" s="282" t="b">
        <f t="shared" ca="1" si="10"/>
        <v>0</v>
      </c>
      <c r="AB605" s="305"/>
    </row>
    <row r="606" spans="1:28" x14ac:dyDescent="0.25">
      <c r="A606" s="281" t="str">
        <f ca="1">no.</f>
        <v/>
      </c>
      <c r="B606" s="281"/>
      <c r="C606" s="282"/>
      <c r="D606" s="282"/>
      <c r="E606" s="282" t="str">
        <f ca="1">position</f>
        <v/>
      </c>
      <c r="F606" s="282"/>
      <c r="G606" s="282"/>
      <c r="H606" s="282"/>
      <c r="I606" s="282"/>
      <c r="J606" s="335"/>
      <c r="K606" s="282"/>
      <c r="L606" s="282"/>
      <c r="M606" s="282"/>
      <c r="N606" s="282"/>
      <c r="O606" s="281"/>
      <c r="P606" s="360" t="str">
        <f ca="1">rescore_patient</f>
        <v/>
      </c>
      <c r="Q606" s="330" t="str">
        <f ca="1">quantity</f>
        <v/>
      </c>
      <c r="R606" s="281"/>
      <c r="S606" s="282"/>
      <c r="T606" s="282"/>
      <c r="U606" s="282"/>
      <c r="V606" s="305"/>
      <c r="W606" s="305"/>
      <c r="X606" s="305"/>
      <c r="Y606" s="282"/>
      <c r="Z606" s="282" t="e" vm="1">
        <f ca="1">_xlfn.IFS(AND(ISNUMBER(SEARCH("N?m l*", CUSTOMER[[#This Row],[Service Type]], 1)), CUSTOMER[[#This Row],[Count ST]] = TRUE), CUSTOMER[[#This Row],[Quantity]], AND($Y$10:$Y606 = TRUE, COUNTIFS($H$10:$H606, CUSTOMER[[#This Row],[Booking]], $J$10:$J606, CUSTOMER[[#This Row],[Order Date]], $F$10:$F606, "&lt;&gt;"&amp;"N?m l*")=1), 1, TRUE,  "")</f>
        <v>#NAME?</v>
      </c>
      <c r="AA606" s="282" t="b">
        <f t="shared" ca="1" si="10"/>
        <v>0</v>
      </c>
      <c r="AB606" s="305"/>
    </row>
    <row r="607" spans="1:28" x14ac:dyDescent="0.25">
      <c r="A607" s="281" t="str">
        <f ca="1">no.</f>
        <v/>
      </c>
      <c r="B607" s="281"/>
      <c r="C607" s="282"/>
      <c r="D607" s="282"/>
      <c r="E607" s="282" t="str">
        <f ca="1">position</f>
        <v/>
      </c>
      <c r="F607" s="282"/>
      <c r="G607" s="282"/>
      <c r="H607" s="282"/>
      <c r="I607" s="282"/>
      <c r="J607" s="335"/>
      <c r="K607" s="282"/>
      <c r="L607" s="282"/>
      <c r="M607" s="282"/>
      <c r="N607" s="282"/>
      <c r="O607" s="281"/>
      <c r="P607" s="360" t="str">
        <f ca="1">rescore_patient</f>
        <v/>
      </c>
      <c r="Q607" s="330" t="str">
        <f ca="1">quantity</f>
        <v/>
      </c>
      <c r="R607" s="281"/>
      <c r="S607" s="282"/>
      <c r="T607" s="282"/>
      <c r="U607" s="282"/>
      <c r="V607" s="305"/>
      <c r="W607" s="305"/>
      <c r="X607" s="305"/>
      <c r="Y607" s="282"/>
      <c r="Z607" s="282" t="e" vm="1">
        <f ca="1">_xlfn.IFS(AND(ISNUMBER(SEARCH("N?m l*", CUSTOMER[[#This Row],[Service Type]], 1)), CUSTOMER[[#This Row],[Count ST]] = TRUE), CUSTOMER[[#This Row],[Quantity]], AND($Y$10:$Y607 = TRUE, COUNTIFS($H$10:$H607, CUSTOMER[[#This Row],[Booking]], $J$10:$J607, CUSTOMER[[#This Row],[Order Date]], $F$10:$F607, "&lt;&gt;"&amp;"N?m l*")=1), 1, TRUE,  "")</f>
        <v>#NAME?</v>
      </c>
      <c r="AA607" s="282" t="b">
        <f t="shared" ca="1" si="10"/>
        <v>0</v>
      </c>
      <c r="AB607" s="305"/>
    </row>
    <row r="608" spans="1:28" x14ac:dyDescent="0.25">
      <c r="A608" s="281" t="str">
        <f ca="1">no.</f>
        <v/>
      </c>
      <c r="B608" s="281"/>
      <c r="C608" s="282"/>
      <c r="D608" s="282"/>
      <c r="E608" s="282" t="str">
        <f ca="1">position</f>
        <v/>
      </c>
      <c r="F608" s="282"/>
      <c r="G608" s="282"/>
      <c r="H608" s="282"/>
      <c r="I608" s="282"/>
      <c r="J608" s="335"/>
      <c r="K608" s="282"/>
      <c r="L608" s="282"/>
      <c r="M608" s="282"/>
      <c r="N608" s="282"/>
      <c r="O608" s="281"/>
      <c r="P608" s="360" t="str">
        <f ca="1">rescore_patient</f>
        <v/>
      </c>
      <c r="Q608" s="330" t="str">
        <f ca="1">quantity</f>
        <v/>
      </c>
      <c r="R608" s="281"/>
      <c r="S608" s="282"/>
      <c r="T608" s="282"/>
      <c r="U608" s="282"/>
      <c r="V608" s="305"/>
      <c r="W608" s="305"/>
      <c r="X608" s="305"/>
      <c r="Y608" s="282"/>
      <c r="Z608" s="282" t="e" vm="1">
        <f ca="1">_xlfn.IFS(AND(ISNUMBER(SEARCH("N?m l*", CUSTOMER[[#This Row],[Service Type]], 1)), CUSTOMER[[#This Row],[Count ST]] = TRUE), CUSTOMER[[#This Row],[Quantity]], AND($Y$10:$Y608 = TRUE, COUNTIFS($H$10:$H608, CUSTOMER[[#This Row],[Booking]], $J$10:$J608, CUSTOMER[[#This Row],[Order Date]], $F$10:$F608, "&lt;&gt;"&amp;"N?m l*")=1), 1, TRUE,  "")</f>
        <v>#NAME?</v>
      </c>
      <c r="AA608" s="282" t="b">
        <f t="shared" ca="1" si="10"/>
        <v>0</v>
      </c>
      <c r="AB608" s="305"/>
    </row>
    <row r="609" spans="1:28" x14ac:dyDescent="0.25">
      <c r="A609" s="281" t="str">
        <f ca="1">no.</f>
        <v/>
      </c>
      <c r="B609" s="281"/>
      <c r="C609" s="282"/>
      <c r="D609" s="282"/>
      <c r="E609" s="282" t="str">
        <f ca="1">position</f>
        <v/>
      </c>
      <c r="F609" s="282"/>
      <c r="G609" s="282"/>
      <c r="H609" s="282"/>
      <c r="I609" s="282"/>
      <c r="J609" s="335"/>
      <c r="K609" s="282"/>
      <c r="L609" s="282"/>
      <c r="M609" s="282"/>
      <c r="N609" s="282"/>
      <c r="O609" s="281"/>
      <c r="P609" s="360" t="str">
        <f ca="1">rescore_patient</f>
        <v/>
      </c>
      <c r="Q609" s="330" t="str">
        <f ca="1">quantity</f>
        <v/>
      </c>
      <c r="R609" s="281"/>
      <c r="S609" s="282"/>
      <c r="T609" s="282"/>
      <c r="U609" s="282"/>
      <c r="V609" s="305"/>
      <c r="W609" s="305"/>
      <c r="X609" s="305"/>
      <c r="Y609" s="282"/>
      <c r="Z609" s="282" t="e" vm="1">
        <f ca="1">_xlfn.IFS(AND(ISNUMBER(SEARCH("N?m l*", CUSTOMER[[#This Row],[Service Type]], 1)), CUSTOMER[[#This Row],[Count ST]] = TRUE), CUSTOMER[[#This Row],[Quantity]], AND($Y$10:$Y609 = TRUE, COUNTIFS($H$10:$H609, CUSTOMER[[#This Row],[Booking]], $J$10:$J609, CUSTOMER[[#This Row],[Order Date]], $F$10:$F609, "&lt;&gt;"&amp;"N?m l*")=1), 1, TRUE,  "")</f>
        <v>#NAME?</v>
      </c>
      <c r="AA609" s="282" t="b">
        <f t="shared" ca="1" si="10"/>
        <v>0</v>
      </c>
      <c r="AB609" s="305"/>
    </row>
    <row r="610" spans="1:28" x14ac:dyDescent="0.25">
      <c r="A610" s="281" t="str">
        <f ca="1">no.</f>
        <v/>
      </c>
      <c r="B610" s="281"/>
      <c r="C610" s="282"/>
      <c r="D610" s="282"/>
      <c r="E610" s="282" t="str">
        <f ca="1">position</f>
        <v/>
      </c>
      <c r="F610" s="282"/>
      <c r="G610" s="282"/>
      <c r="H610" s="282"/>
      <c r="I610" s="282"/>
      <c r="J610" s="335"/>
      <c r="K610" s="282"/>
      <c r="L610" s="282"/>
      <c r="M610" s="282"/>
      <c r="N610" s="282"/>
      <c r="O610" s="281"/>
      <c r="P610" s="360" t="str">
        <f ca="1">rescore_patient</f>
        <v/>
      </c>
      <c r="Q610" s="330" t="str">
        <f ca="1">quantity</f>
        <v/>
      </c>
      <c r="R610" s="281"/>
      <c r="S610" s="282"/>
      <c r="T610" s="282"/>
      <c r="U610" s="282"/>
      <c r="V610" s="305"/>
      <c r="W610" s="305"/>
      <c r="X610" s="305"/>
      <c r="Y610" s="282"/>
      <c r="Z610" s="282" t="e" vm="1">
        <f ca="1">_xlfn.IFS(AND(ISNUMBER(SEARCH("N?m l*", CUSTOMER[[#This Row],[Service Type]], 1)), CUSTOMER[[#This Row],[Count ST]] = TRUE), CUSTOMER[[#This Row],[Quantity]], AND($Y$10:$Y610 = TRUE, COUNTIFS($H$10:$H610, CUSTOMER[[#This Row],[Booking]], $J$10:$J610, CUSTOMER[[#This Row],[Order Date]], $F$10:$F610, "&lt;&gt;"&amp;"N?m l*")=1), 1, TRUE,  "")</f>
        <v>#NAME?</v>
      </c>
      <c r="AA610" s="282" t="b">
        <f t="shared" ca="1" si="10"/>
        <v>0</v>
      </c>
      <c r="AB610" s="305"/>
    </row>
    <row r="611" spans="1:28" x14ac:dyDescent="0.25">
      <c r="A611" s="281" t="str">
        <f ca="1">no.</f>
        <v/>
      </c>
      <c r="B611" s="281"/>
      <c r="C611" s="282"/>
      <c r="D611" s="282"/>
      <c r="E611" s="282" t="str">
        <f ca="1">position</f>
        <v/>
      </c>
      <c r="F611" s="282"/>
      <c r="G611" s="282"/>
      <c r="H611" s="282"/>
      <c r="I611" s="282"/>
      <c r="J611" s="335"/>
      <c r="K611" s="282"/>
      <c r="L611" s="282"/>
      <c r="M611" s="282"/>
      <c r="N611" s="282"/>
      <c r="O611" s="281"/>
      <c r="P611" s="360" t="str">
        <f ca="1">rescore_patient</f>
        <v/>
      </c>
      <c r="Q611" s="330" t="str">
        <f ca="1">quantity</f>
        <v/>
      </c>
      <c r="R611" s="281"/>
      <c r="S611" s="282"/>
      <c r="T611" s="282"/>
      <c r="U611" s="282"/>
      <c r="V611" s="305"/>
      <c r="W611" s="305"/>
      <c r="X611" s="305"/>
      <c r="Y611" s="282"/>
      <c r="Z611" s="282" t="e" vm="1">
        <f ca="1">_xlfn.IFS(AND(ISNUMBER(SEARCH("N?m l*", CUSTOMER[[#This Row],[Service Type]], 1)), CUSTOMER[[#This Row],[Count ST]] = TRUE), CUSTOMER[[#This Row],[Quantity]], AND($Y$10:$Y611 = TRUE, COUNTIFS($H$10:$H611, CUSTOMER[[#This Row],[Booking]], $J$10:$J611, CUSTOMER[[#This Row],[Order Date]], $F$10:$F611, "&lt;&gt;"&amp;"N?m l*")=1), 1, TRUE,  "")</f>
        <v>#NAME?</v>
      </c>
      <c r="AA611" s="282" t="b">
        <f t="shared" ca="1" si="10"/>
        <v>0</v>
      </c>
      <c r="AB611" s="305"/>
    </row>
    <row r="612" spans="1:28" x14ac:dyDescent="0.25">
      <c r="A612" s="281" t="str">
        <f ca="1">no.</f>
        <v/>
      </c>
      <c r="B612" s="281"/>
      <c r="C612" s="282"/>
      <c r="D612" s="282"/>
      <c r="E612" s="282" t="str">
        <f ca="1">position</f>
        <v/>
      </c>
      <c r="F612" s="282"/>
      <c r="G612" s="282"/>
      <c r="H612" s="282"/>
      <c r="I612" s="282"/>
      <c r="J612" s="335"/>
      <c r="K612" s="282"/>
      <c r="L612" s="282"/>
      <c r="M612" s="282"/>
      <c r="N612" s="282"/>
      <c r="O612" s="281"/>
      <c r="P612" s="360" t="str">
        <f ca="1">rescore_patient</f>
        <v/>
      </c>
      <c r="Q612" s="330" t="str">
        <f ca="1">quantity</f>
        <v/>
      </c>
      <c r="R612" s="281"/>
      <c r="S612" s="282"/>
      <c r="T612" s="282"/>
      <c r="U612" s="282"/>
      <c r="V612" s="305"/>
      <c r="W612" s="305"/>
      <c r="X612" s="305"/>
      <c r="Y612" s="282"/>
      <c r="Z612" s="282" t="e" vm="1">
        <f ca="1">_xlfn.IFS(AND(ISNUMBER(SEARCH("N?m l*", CUSTOMER[[#This Row],[Service Type]], 1)), CUSTOMER[[#This Row],[Count ST]] = TRUE), CUSTOMER[[#This Row],[Quantity]], AND($Y$10:$Y612 = TRUE, COUNTIFS($H$10:$H612, CUSTOMER[[#This Row],[Booking]], $J$10:$J612, CUSTOMER[[#This Row],[Order Date]], $F$10:$F612, "&lt;&gt;"&amp;"N?m l*")=1), 1, TRUE,  "")</f>
        <v>#NAME?</v>
      </c>
      <c r="AA612" s="282" t="b">
        <f t="shared" ca="1" si="10"/>
        <v>0</v>
      </c>
      <c r="AB612" s="305"/>
    </row>
    <row r="613" spans="1:28" x14ac:dyDescent="0.25">
      <c r="A613" s="281" t="str">
        <f ca="1">no.</f>
        <v/>
      </c>
      <c r="B613" s="281"/>
      <c r="C613" s="282"/>
      <c r="D613" s="282"/>
      <c r="E613" s="282" t="str">
        <f ca="1">position</f>
        <v/>
      </c>
      <c r="F613" s="282"/>
      <c r="G613" s="282"/>
      <c r="H613" s="282"/>
      <c r="I613" s="282"/>
      <c r="J613" s="335"/>
      <c r="K613" s="282"/>
      <c r="L613" s="282"/>
      <c r="M613" s="282"/>
      <c r="N613" s="282"/>
      <c r="O613" s="281"/>
      <c r="P613" s="360" t="str">
        <f ca="1">rescore_patient</f>
        <v/>
      </c>
      <c r="Q613" s="330" t="str">
        <f ca="1">quantity</f>
        <v/>
      </c>
      <c r="R613" s="281"/>
      <c r="S613" s="282"/>
      <c r="T613" s="282"/>
      <c r="U613" s="282"/>
      <c r="V613" s="305"/>
      <c r="W613" s="305"/>
      <c r="X613" s="305"/>
      <c r="Y613" s="282"/>
      <c r="Z613" s="282" t="e" vm="1">
        <f ca="1">_xlfn.IFS(AND(ISNUMBER(SEARCH("N?m l*", CUSTOMER[[#This Row],[Service Type]], 1)), CUSTOMER[[#This Row],[Count ST]] = TRUE), CUSTOMER[[#This Row],[Quantity]], AND($Y$10:$Y613 = TRUE, COUNTIFS($H$10:$H613, CUSTOMER[[#This Row],[Booking]], $J$10:$J613, CUSTOMER[[#This Row],[Order Date]], $F$10:$F613, "&lt;&gt;"&amp;"N?m l*")=1), 1, TRUE,  "")</f>
        <v>#NAME?</v>
      </c>
      <c r="AA613" s="282" t="b">
        <f t="shared" ca="1" si="10"/>
        <v>0</v>
      </c>
      <c r="AB613" s="305"/>
    </row>
    <row r="614" spans="1:28" x14ac:dyDescent="0.25">
      <c r="A614" s="281" t="str">
        <f ca="1">no.</f>
        <v/>
      </c>
      <c r="B614" s="281"/>
      <c r="C614" s="282"/>
      <c r="D614" s="282"/>
      <c r="E614" s="282" t="str">
        <f ca="1">position</f>
        <v/>
      </c>
      <c r="F614" s="282"/>
      <c r="G614" s="282"/>
      <c r="H614" s="282"/>
      <c r="I614" s="282"/>
      <c r="J614" s="335"/>
      <c r="K614" s="282"/>
      <c r="L614" s="282"/>
      <c r="M614" s="282"/>
      <c r="N614" s="282"/>
      <c r="O614" s="281"/>
      <c r="P614" s="360" t="str">
        <f ca="1">rescore_patient</f>
        <v/>
      </c>
      <c r="Q614" s="330" t="str">
        <f ca="1">quantity</f>
        <v/>
      </c>
      <c r="R614" s="281"/>
      <c r="S614" s="282"/>
      <c r="T614" s="282"/>
      <c r="U614" s="282"/>
      <c r="V614" s="305"/>
      <c r="W614" s="305"/>
      <c r="X614" s="305"/>
      <c r="Y614" s="282"/>
      <c r="Z614" s="282" t="e" vm="1">
        <f ca="1">_xlfn.IFS(AND(ISNUMBER(SEARCH("N?m l*", CUSTOMER[[#This Row],[Service Type]], 1)), CUSTOMER[[#This Row],[Count ST]] = TRUE), CUSTOMER[[#This Row],[Quantity]], AND($Y$10:$Y614 = TRUE, COUNTIFS($H$10:$H614, CUSTOMER[[#This Row],[Booking]], $J$10:$J614, CUSTOMER[[#This Row],[Order Date]], $F$10:$F614, "&lt;&gt;"&amp;"N?m l*")=1), 1, TRUE,  "")</f>
        <v>#NAME?</v>
      </c>
      <c r="AA614" s="282" t="b">
        <f t="shared" ca="1" si="10"/>
        <v>0</v>
      </c>
      <c r="AB614" s="305"/>
    </row>
    <row r="615" spans="1:28" x14ac:dyDescent="0.25">
      <c r="A615" s="281" t="str">
        <f ca="1">no.</f>
        <v/>
      </c>
      <c r="B615" s="281"/>
      <c r="C615" s="282"/>
      <c r="D615" s="282"/>
      <c r="E615" s="282" t="str">
        <f ca="1">position</f>
        <v/>
      </c>
      <c r="F615" s="282"/>
      <c r="G615" s="282"/>
      <c r="H615" s="282"/>
      <c r="I615" s="282"/>
      <c r="J615" s="335"/>
      <c r="K615" s="282"/>
      <c r="L615" s="282"/>
      <c r="M615" s="282"/>
      <c r="N615" s="282"/>
      <c r="O615" s="281"/>
      <c r="P615" s="360" t="str">
        <f ca="1">rescore_patient</f>
        <v/>
      </c>
      <c r="Q615" s="330" t="str">
        <f ca="1">quantity</f>
        <v/>
      </c>
      <c r="R615" s="281"/>
      <c r="S615" s="282"/>
      <c r="T615" s="282"/>
      <c r="U615" s="282"/>
      <c r="V615" s="305"/>
      <c r="W615" s="305"/>
      <c r="X615" s="305"/>
      <c r="Y615" s="282"/>
      <c r="Z615" s="282" t="e" vm="1">
        <f ca="1">_xlfn.IFS(AND(ISNUMBER(SEARCH("N?m l*", CUSTOMER[[#This Row],[Service Type]], 1)), CUSTOMER[[#This Row],[Count ST]] = TRUE), CUSTOMER[[#This Row],[Quantity]], AND($Y$10:$Y615 = TRUE, COUNTIFS($H$10:$H615, CUSTOMER[[#This Row],[Booking]], $J$10:$J615, CUSTOMER[[#This Row],[Order Date]], $F$10:$F615, "&lt;&gt;"&amp;"N?m l*")=1), 1, TRUE,  "")</f>
        <v>#NAME?</v>
      </c>
      <c r="AA615" s="282" t="b">
        <f t="shared" ca="1" si="10"/>
        <v>0</v>
      </c>
      <c r="AB615" s="305"/>
    </row>
    <row r="616" spans="1:28" x14ac:dyDescent="0.25">
      <c r="A616" s="281" t="str">
        <f ca="1">no.</f>
        <v/>
      </c>
      <c r="B616" s="281"/>
      <c r="C616" s="282"/>
      <c r="D616" s="282"/>
      <c r="E616" s="282" t="str">
        <f ca="1">position</f>
        <v/>
      </c>
      <c r="F616" s="282"/>
      <c r="G616" s="282"/>
      <c r="H616" s="282"/>
      <c r="I616" s="282"/>
      <c r="J616" s="335"/>
      <c r="K616" s="282"/>
      <c r="L616" s="282"/>
      <c r="M616" s="282"/>
      <c r="N616" s="282"/>
      <c r="O616" s="281"/>
      <c r="P616" s="360" t="str">
        <f ca="1">rescore_patient</f>
        <v/>
      </c>
      <c r="Q616" s="330" t="str">
        <f ca="1">quantity</f>
        <v/>
      </c>
      <c r="R616" s="281"/>
      <c r="S616" s="282"/>
      <c r="T616" s="282"/>
      <c r="U616" s="282"/>
      <c r="V616" s="305"/>
      <c r="W616" s="305"/>
      <c r="X616" s="305"/>
      <c r="Y616" s="282"/>
      <c r="Z616" s="282" t="e" vm="1">
        <f ca="1">_xlfn.IFS(AND(ISNUMBER(SEARCH("N?m l*", CUSTOMER[[#This Row],[Service Type]], 1)), CUSTOMER[[#This Row],[Count ST]] = TRUE), CUSTOMER[[#This Row],[Quantity]], AND($Y$10:$Y616 = TRUE, COUNTIFS($H$10:$H616, CUSTOMER[[#This Row],[Booking]], $J$10:$J616, CUSTOMER[[#This Row],[Order Date]], $F$10:$F616, "&lt;&gt;"&amp;"N?m l*")=1), 1, TRUE,  "")</f>
        <v>#NAME?</v>
      </c>
      <c r="AA616" s="282" t="b">
        <f t="shared" ca="1" si="10"/>
        <v>0</v>
      </c>
      <c r="AB616" s="305"/>
    </row>
    <row r="617" spans="1:28" x14ac:dyDescent="0.25">
      <c r="A617" s="281" t="str">
        <f ca="1">no.</f>
        <v/>
      </c>
      <c r="B617" s="281"/>
      <c r="C617" s="282"/>
      <c r="D617" s="282"/>
      <c r="E617" s="282" t="str">
        <f ca="1">position</f>
        <v/>
      </c>
      <c r="F617" s="282"/>
      <c r="G617" s="282"/>
      <c r="H617" s="282"/>
      <c r="I617" s="282"/>
      <c r="J617" s="335"/>
      <c r="K617" s="282"/>
      <c r="L617" s="282"/>
      <c r="M617" s="282"/>
      <c r="N617" s="282"/>
      <c r="O617" s="281"/>
      <c r="P617" s="360" t="str">
        <f ca="1">rescore_patient</f>
        <v/>
      </c>
      <c r="Q617" s="330" t="str">
        <f ca="1">quantity</f>
        <v/>
      </c>
      <c r="R617" s="281"/>
      <c r="S617" s="282"/>
      <c r="T617" s="282"/>
      <c r="U617" s="282"/>
      <c r="V617" s="305"/>
      <c r="W617" s="305"/>
      <c r="X617" s="305"/>
      <c r="Y617" s="282"/>
      <c r="Z617" s="282" t="e" vm="1">
        <f ca="1">_xlfn.IFS(AND(ISNUMBER(SEARCH("N?m l*", CUSTOMER[[#This Row],[Service Type]], 1)), CUSTOMER[[#This Row],[Count ST]] = TRUE), CUSTOMER[[#This Row],[Quantity]], AND($Y$10:$Y617 = TRUE, COUNTIFS($H$10:$H617, CUSTOMER[[#This Row],[Booking]], $J$10:$J617, CUSTOMER[[#This Row],[Order Date]], $F$10:$F617, "&lt;&gt;"&amp;"N?m l*")=1), 1, TRUE,  "")</f>
        <v>#NAME?</v>
      </c>
      <c r="AA617" s="282" t="b">
        <f t="shared" ca="1" si="10"/>
        <v>0</v>
      </c>
      <c r="AB617" s="305"/>
    </row>
    <row r="618" spans="1:28" x14ac:dyDescent="0.25">
      <c r="A618" s="281" t="str">
        <f ca="1">no.</f>
        <v/>
      </c>
      <c r="B618" s="281"/>
      <c r="C618" s="282"/>
      <c r="D618" s="282"/>
      <c r="E618" s="282" t="str">
        <f ca="1">position</f>
        <v/>
      </c>
      <c r="F618" s="282"/>
      <c r="G618" s="282"/>
      <c r="H618" s="282"/>
      <c r="I618" s="282"/>
      <c r="J618" s="335"/>
      <c r="K618" s="282"/>
      <c r="L618" s="282"/>
      <c r="M618" s="282"/>
      <c r="N618" s="282"/>
      <c r="O618" s="281"/>
      <c r="P618" s="360" t="str">
        <f ca="1">rescore_patient</f>
        <v/>
      </c>
      <c r="Q618" s="330" t="str">
        <f ca="1">quantity</f>
        <v/>
      </c>
      <c r="R618" s="281"/>
      <c r="S618" s="282"/>
      <c r="T618" s="282"/>
      <c r="U618" s="282"/>
      <c r="V618" s="305"/>
      <c r="W618" s="305"/>
      <c r="X618" s="305"/>
      <c r="Y618" s="282"/>
      <c r="Z618" s="282" t="e" vm="1">
        <f ca="1">_xlfn.IFS(AND(ISNUMBER(SEARCH("N?m l*", CUSTOMER[[#This Row],[Service Type]], 1)), CUSTOMER[[#This Row],[Count ST]] = TRUE), CUSTOMER[[#This Row],[Quantity]], AND($Y$10:$Y618 = TRUE, COUNTIFS($H$10:$H618, CUSTOMER[[#This Row],[Booking]], $J$10:$J618, CUSTOMER[[#This Row],[Order Date]], $F$10:$F618, "&lt;&gt;"&amp;"N?m l*")=1), 1, TRUE,  "")</f>
        <v>#NAME?</v>
      </c>
      <c r="AA618" s="282" t="b">
        <f t="shared" ca="1" si="10"/>
        <v>0</v>
      </c>
      <c r="AB618" s="305"/>
    </row>
    <row r="619" spans="1:28" x14ac:dyDescent="0.25">
      <c r="A619" s="281" t="str">
        <f ca="1">no.</f>
        <v/>
      </c>
      <c r="B619" s="281"/>
      <c r="C619" s="282"/>
      <c r="D619" s="282"/>
      <c r="E619" s="282" t="str">
        <f ca="1">position</f>
        <v/>
      </c>
      <c r="F619" s="282"/>
      <c r="G619" s="282"/>
      <c r="H619" s="282"/>
      <c r="I619" s="282"/>
      <c r="J619" s="335"/>
      <c r="K619" s="282"/>
      <c r="L619" s="282"/>
      <c r="M619" s="282"/>
      <c r="N619" s="282"/>
      <c r="O619" s="281"/>
      <c r="P619" s="360" t="str">
        <f ca="1">rescore_patient</f>
        <v/>
      </c>
      <c r="Q619" s="330" t="str">
        <f ca="1">quantity</f>
        <v/>
      </c>
      <c r="R619" s="281"/>
      <c r="S619" s="282"/>
      <c r="T619" s="282"/>
      <c r="U619" s="282"/>
      <c r="V619" s="305"/>
      <c r="W619" s="305"/>
      <c r="X619" s="305"/>
      <c r="Y619" s="282"/>
      <c r="Z619" s="282" t="e" vm="1">
        <f ca="1">_xlfn.IFS(AND(ISNUMBER(SEARCH("N?m l*", CUSTOMER[[#This Row],[Service Type]], 1)), CUSTOMER[[#This Row],[Count ST]] = TRUE), CUSTOMER[[#This Row],[Quantity]], AND($Y$10:$Y619 = TRUE, COUNTIFS($H$10:$H619, CUSTOMER[[#This Row],[Booking]], $J$10:$J619, CUSTOMER[[#This Row],[Order Date]], $F$10:$F619, "&lt;&gt;"&amp;"N?m l*")=1), 1, TRUE,  "")</f>
        <v>#NAME?</v>
      </c>
      <c r="AA619" s="282" t="b">
        <f t="shared" ca="1" si="10"/>
        <v>0</v>
      </c>
      <c r="AB619" s="305"/>
    </row>
    <row r="620" spans="1:28" x14ac:dyDescent="0.25">
      <c r="A620" s="281" t="str">
        <f ca="1">no.</f>
        <v/>
      </c>
      <c r="B620" s="281"/>
      <c r="C620" s="282"/>
      <c r="D620" s="282"/>
      <c r="E620" s="282" t="str">
        <f ca="1">position</f>
        <v/>
      </c>
      <c r="F620" s="282"/>
      <c r="G620" s="282"/>
      <c r="H620" s="282"/>
      <c r="I620" s="282"/>
      <c r="J620" s="335"/>
      <c r="K620" s="282"/>
      <c r="L620" s="282"/>
      <c r="M620" s="282"/>
      <c r="N620" s="282"/>
      <c r="O620" s="281"/>
      <c r="P620" s="360" t="str">
        <f ca="1">rescore_patient</f>
        <v/>
      </c>
      <c r="Q620" s="330" t="str">
        <f ca="1">quantity</f>
        <v/>
      </c>
      <c r="R620" s="281"/>
      <c r="S620" s="282"/>
      <c r="T620" s="282"/>
      <c r="U620" s="282"/>
      <c r="V620" s="305"/>
      <c r="W620" s="305"/>
      <c r="X620" s="305"/>
      <c r="Y620" s="282"/>
      <c r="Z620" s="282" t="e" vm="1">
        <f ca="1">_xlfn.IFS(AND(ISNUMBER(SEARCH("N?m l*", CUSTOMER[[#This Row],[Service Type]], 1)), CUSTOMER[[#This Row],[Count ST]] = TRUE), CUSTOMER[[#This Row],[Quantity]], AND($Y$10:$Y620 = TRUE, COUNTIFS($H$10:$H620, CUSTOMER[[#This Row],[Booking]], $J$10:$J620, CUSTOMER[[#This Row],[Order Date]], $F$10:$F620, "&lt;&gt;"&amp;"N?m l*")=1), 1, TRUE,  "")</f>
        <v>#NAME?</v>
      </c>
      <c r="AA620" s="282" t="b">
        <f t="shared" ca="1" si="10"/>
        <v>0</v>
      </c>
      <c r="AB620" s="305"/>
    </row>
    <row r="621" spans="1:28" x14ac:dyDescent="0.25">
      <c r="A621" s="281" t="str">
        <f ca="1">no.</f>
        <v/>
      </c>
      <c r="B621" s="281"/>
      <c r="C621" s="282"/>
      <c r="D621" s="282"/>
      <c r="E621" s="282" t="str">
        <f ca="1">position</f>
        <v/>
      </c>
      <c r="F621" s="282"/>
      <c r="G621" s="282"/>
      <c r="H621" s="282"/>
      <c r="I621" s="282"/>
      <c r="J621" s="335"/>
      <c r="K621" s="282"/>
      <c r="L621" s="282"/>
      <c r="M621" s="282"/>
      <c r="N621" s="282"/>
      <c r="O621" s="281"/>
      <c r="P621" s="360" t="str">
        <f ca="1">rescore_patient</f>
        <v/>
      </c>
      <c r="Q621" s="330" t="str">
        <f ca="1">quantity</f>
        <v/>
      </c>
      <c r="R621" s="281"/>
      <c r="S621" s="282"/>
      <c r="T621" s="282"/>
      <c r="U621" s="282"/>
      <c r="V621" s="305"/>
      <c r="W621" s="305"/>
      <c r="X621" s="305"/>
      <c r="Y621" s="282"/>
      <c r="Z621" s="282" t="e" vm="1">
        <f ca="1">_xlfn.IFS(AND(ISNUMBER(SEARCH("N?m l*", CUSTOMER[[#This Row],[Service Type]], 1)), CUSTOMER[[#This Row],[Count ST]] = TRUE), CUSTOMER[[#This Row],[Quantity]], AND($Y$10:$Y621 = TRUE, COUNTIFS($H$10:$H621, CUSTOMER[[#This Row],[Booking]], $J$10:$J621, CUSTOMER[[#This Row],[Order Date]], $F$10:$F621, "&lt;&gt;"&amp;"N?m l*")=1), 1, TRUE,  "")</f>
        <v>#NAME?</v>
      </c>
      <c r="AA621" s="282" t="b">
        <f t="shared" ca="1" si="10"/>
        <v>0</v>
      </c>
      <c r="AB621" s="305"/>
    </row>
    <row r="622" spans="1:28" x14ac:dyDescent="0.25">
      <c r="A622" s="281" t="str">
        <f ca="1">no.</f>
        <v/>
      </c>
      <c r="B622" s="281"/>
      <c r="C622" s="282"/>
      <c r="D622" s="282"/>
      <c r="E622" s="282" t="str">
        <f ca="1">position</f>
        <v/>
      </c>
      <c r="F622" s="282"/>
      <c r="G622" s="282"/>
      <c r="H622" s="282"/>
      <c r="I622" s="282"/>
      <c r="J622" s="335"/>
      <c r="K622" s="282"/>
      <c r="L622" s="282"/>
      <c r="M622" s="282"/>
      <c r="N622" s="282"/>
      <c r="O622" s="281"/>
      <c r="P622" s="360" t="str">
        <f ca="1">rescore_patient</f>
        <v/>
      </c>
      <c r="Q622" s="330" t="str">
        <f ca="1">quantity</f>
        <v/>
      </c>
      <c r="R622" s="281"/>
      <c r="S622" s="282"/>
      <c r="T622" s="282"/>
      <c r="U622" s="282"/>
      <c r="V622" s="305"/>
      <c r="W622" s="305"/>
      <c r="X622" s="305"/>
      <c r="Y622" s="282"/>
      <c r="Z622" s="282" t="e" vm="1">
        <f ca="1">_xlfn.IFS(AND(ISNUMBER(SEARCH("N?m l*", CUSTOMER[[#This Row],[Service Type]], 1)), CUSTOMER[[#This Row],[Count ST]] = TRUE), CUSTOMER[[#This Row],[Quantity]], AND($Y$10:$Y622 = TRUE, COUNTIFS($H$10:$H622, CUSTOMER[[#This Row],[Booking]], $J$10:$J622, CUSTOMER[[#This Row],[Order Date]], $F$10:$F622, "&lt;&gt;"&amp;"N?m l*")=1), 1, TRUE,  "")</f>
        <v>#NAME?</v>
      </c>
      <c r="AA622" s="282" t="b">
        <f t="shared" ca="1" si="10"/>
        <v>0</v>
      </c>
      <c r="AB622" s="305"/>
    </row>
    <row r="623" spans="1:28" x14ac:dyDescent="0.25">
      <c r="A623" s="281" t="str">
        <f ca="1">no.</f>
        <v/>
      </c>
      <c r="B623" s="281"/>
      <c r="C623" s="282"/>
      <c r="D623" s="282"/>
      <c r="E623" s="282" t="str">
        <f ca="1">position</f>
        <v/>
      </c>
      <c r="F623" s="282"/>
      <c r="G623" s="282"/>
      <c r="H623" s="282"/>
      <c r="I623" s="282"/>
      <c r="J623" s="335"/>
      <c r="K623" s="282"/>
      <c r="L623" s="282"/>
      <c r="M623" s="282"/>
      <c r="N623" s="282"/>
      <c r="O623" s="281"/>
      <c r="P623" s="360" t="str">
        <f ca="1">rescore_patient</f>
        <v/>
      </c>
      <c r="Q623" s="330" t="str">
        <f ca="1">quantity</f>
        <v/>
      </c>
      <c r="R623" s="281"/>
      <c r="S623" s="282"/>
      <c r="T623" s="282"/>
      <c r="U623" s="282"/>
      <c r="V623" s="305"/>
      <c r="W623" s="305"/>
      <c r="X623" s="305"/>
      <c r="Y623" s="282"/>
      <c r="Z623" s="282" t="e" vm="1">
        <f ca="1">_xlfn.IFS(AND(ISNUMBER(SEARCH("N?m l*", CUSTOMER[[#This Row],[Service Type]], 1)), CUSTOMER[[#This Row],[Count ST]] = TRUE), CUSTOMER[[#This Row],[Quantity]], AND($Y$10:$Y623 = TRUE, COUNTIFS($H$10:$H623, CUSTOMER[[#This Row],[Booking]], $J$10:$J623, CUSTOMER[[#This Row],[Order Date]], $F$10:$F623, "&lt;&gt;"&amp;"N?m l*")=1), 1, TRUE,  "")</f>
        <v>#NAME?</v>
      </c>
      <c r="AA623" s="282" t="b">
        <f t="shared" ca="1" si="10"/>
        <v>0</v>
      </c>
      <c r="AB623" s="305"/>
    </row>
    <row r="624" spans="1:28" x14ac:dyDescent="0.25">
      <c r="A624" s="281" t="str">
        <f ca="1">no.</f>
        <v/>
      </c>
      <c r="B624" s="281"/>
      <c r="C624" s="282"/>
      <c r="D624" s="282"/>
      <c r="E624" s="282" t="str">
        <f ca="1">position</f>
        <v/>
      </c>
      <c r="F624" s="282"/>
      <c r="G624" s="282"/>
      <c r="H624" s="282"/>
      <c r="I624" s="282"/>
      <c r="J624" s="335"/>
      <c r="K624" s="282"/>
      <c r="L624" s="282"/>
      <c r="M624" s="282"/>
      <c r="N624" s="282"/>
      <c r="O624" s="281"/>
      <c r="P624" s="360" t="str">
        <f ca="1">rescore_patient</f>
        <v/>
      </c>
      <c r="Q624" s="330" t="str">
        <f ca="1">quantity</f>
        <v/>
      </c>
      <c r="R624" s="281"/>
      <c r="S624" s="282"/>
      <c r="T624" s="282"/>
      <c r="U624" s="282"/>
      <c r="V624" s="305"/>
      <c r="W624" s="305"/>
      <c r="X624" s="305"/>
      <c r="Y624" s="282"/>
      <c r="Z624" s="282" t="e" vm="1">
        <f ca="1">_xlfn.IFS(AND(ISNUMBER(SEARCH("N?m l*", CUSTOMER[[#This Row],[Service Type]], 1)), CUSTOMER[[#This Row],[Count ST]] = TRUE), CUSTOMER[[#This Row],[Quantity]], AND($Y$10:$Y624 = TRUE, COUNTIFS($H$10:$H624, CUSTOMER[[#This Row],[Booking]], $J$10:$J624, CUSTOMER[[#This Row],[Order Date]], $F$10:$F624, "&lt;&gt;"&amp;"N?m l*")=1), 1, TRUE,  "")</f>
        <v>#NAME?</v>
      </c>
      <c r="AA624" s="282" t="b">
        <f t="shared" ca="1" si="10"/>
        <v>0</v>
      </c>
      <c r="AB624" s="305"/>
    </row>
    <row r="625" spans="1:28" x14ac:dyDescent="0.25">
      <c r="A625" s="281" t="str">
        <f ca="1">no.</f>
        <v/>
      </c>
      <c r="B625" s="281"/>
      <c r="C625" s="282"/>
      <c r="D625" s="282"/>
      <c r="E625" s="282" t="str">
        <f ca="1">position</f>
        <v/>
      </c>
      <c r="F625" s="282"/>
      <c r="G625" s="282"/>
      <c r="H625" s="282"/>
      <c r="I625" s="282"/>
      <c r="J625" s="335"/>
      <c r="K625" s="282"/>
      <c r="L625" s="282"/>
      <c r="M625" s="282"/>
      <c r="N625" s="282"/>
      <c r="O625" s="281"/>
      <c r="P625" s="360" t="str">
        <f ca="1">rescore_patient</f>
        <v/>
      </c>
      <c r="Q625" s="330" t="str">
        <f ca="1">quantity</f>
        <v/>
      </c>
      <c r="R625" s="281"/>
      <c r="S625" s="282"/>
      <c r="T625" s="282"/>
      <c r="U625" s="282"/>
      <c r="V625" s="305"/>
      <c r="W625" s="305"/>
      <c r="X625" s="305"/>
      <c r="Y625" s="282"/>
      <c r="Z625" s="282" t="e" vm="1">
        <f ca="1">_xlfn.IFS(AND(ISNUMBER(SEARCH("N?m l*", CUSTOMER[[#This Row],[Service Type]], 1)), CUSTOMER[[#This Row],[Count ST]] = TRUE), CUSTOMER[[#This Row],[Quantity]], AND($Y$10:$Y625 = TRUE, COUNTIFS($H$10:$H625, CUSTOMER[[#This Row],[Booking]], $J$10:$J625, CUSTOMER[[#This Row],[Order Date]], $F$10:$F625, "&lt;&gt;"&amp;"N?m l*")=1), 1, TRUE,  "")</f>
        <v>#NAME?</v>
      </c>
      <c r="AA625" s="282" t="b">
        <f t="shared" ca="1" si="10"/>
        <v>0</v>
      </c>
      <c r="AB625" s="305"/>
    </row>
    <row r="626" spans="1:28" x14ac:dyDescent="0.25">
      <c r="A626" s="281" t="str">
        <f ca="1">no.</f>
        <v/>
      </c>
      <c r="B626" s="281"/>
      <c r="C626" s="282"/>
      <c r="D626" s="282"/>
      <c r="E626" s="282" t="str">
        <f ca="1">position</f>
        <v/>
      </c>
      <c r="F626" s="282"/>
      <c r="G626" s="282"/>
      <c r="H626" s="282"/>
      <c r="I626" s="282"/>
      <c r="J626" s="335"/>
      <c r="K626" s="282"/>
      <c r="L626" s="282"/>
      <c r="M626" s="282"/>
      <c r="N626" s="282"/>
      <c r="O626" s="281"/>
      <c r="P626" s="360" t="str">
        <f ca="1">rescore_patient</f>
        <v/>
      </c>
      <c r="Q626" s="330" t="str">
        <f ca="1">quantity</f>
        <v/>
      </c>
      <c r="R626" s="281"/>
      <c r="S626" s="282"/>
      <c r="T626" s="282"/>
      <c r="U626" s="282"/>
      <c r="V626" s="305"/>
      <c r="W626" s="305"/>
      <c r="X626" s="305"/>
      <c r="Y626" s="282"/>
      <c r="Z626" s="282" t="e" vm="1">
        <f ca="1">_xlfn.IFS(AND(ISNUMBER(SEARCH("N?m l*", CUSTOMER[[#This Row],[Service Type]], 1)), CUSTOMER[[#This Row],[Count ST]] = TRUE), CUSTOMER[[#This Row],[Quantity]], AND($Y$10:$Y626 = TRUE, COUNTIFS($H$10:$H626, CUSTOMER[[#This Row],[Booking]], $J$10:$J626, CUSTOMER[[#This Row],[Order Date]], $F$10:$F626, "&lt;&gt;"&amp;"N?m l*")=1), 1, TRUE,  "")</f>
        <v>#NAME?</v>
      </c>
      <c r="AA626" s="282" t="b">
        <f t="shared" ca="1" si="10"/>
        <v>0</v>
      </c>
      <c r="AB626" s="305"/>
    </row>
    <row r="627" spans="1:28" x14ac:dyDescent="0.25">
      <c r="A627" s="281" t="str">
        <f ca="1">no.</f>
        <v/>
      </c>
      <c r="B627" s="281"/>
      <c r="C627" s="282"/>
      <c r="D627" s="282"/>
      <c r="E627" s="282" t="str">
        <f ca="1">position</f>
        <v/>
      </c>
      <c r="F627" s="282"/>
      <c r="G627" s="282"/>
      <c r="H627" s="282"/>
      <c r="I627" s="282"/>
      <c r="J627" s="335"/>
      <c r="K627" s="282"/>
      <c r="L627" s="282"/>
      <c r="M627" s="282"/>
      <c r="N627" s="282"/>
      <c r="O627" s="281"/>
      <c r="P627" s="360" t="str">
        <f ca="1">rescore_patient</f>
        <v/>
      </c>
      <c r="Q627" s="330" t="str">
        <f ca="1">quantity</f>
        <v/>
      </c>
      <c r="R627" s="281"/>
      <c r="S627" s="282"/>
      <c r="T627" s="282"/>
      <c r="U627" s="282"/>
      <c r="V627" s="305"/>
      <c r="W627" s="305"/>
      <c r="X627" s="305"/>
      <c r="Y627" s="282"/>
      <c r="Z627" s="282" t="e" vm="1">
        <f ca="1">_xlfn.IFS(AND(ISNUMBER(SEARCH("N?m l*", CUSTOMER[[#This Row],[Service Type]], 1)), CUSTOMER[[#This Row],[Count ST]] = TRUE), CUSTOMER[[#This Row],[Quantity]], AND($Y$10:$Y627 = TRUE, COUNTIFS($H$10:$H627, CUSTOMER[[#This Row],[Booking]], $J$10:$J627, CUSTOMER[[#This Row],[Order Date]], $F$10:$F627, "&lt;&gt;"&amp;"N?m l*")=1), 1, TRUE,  "")</f>
        <v>#NAME?</v>
      </c>
      <c r="AA627" s="282" t="b">
        <f t="shared" ca="1" si="10"/>
        <v>0</v>
      </c>
      <c r="AB627" s="305"/>
    </row>
    <row r="628" spans="1:28" x14ac:dyDescent="0.25">
      <c r="A628" s="281" t="str">
        <f ca="1">no.</f>
        <v/>
      </c>
      <c r="B628" s="281"/>
      <c r="C628" s="282"/>
      <c r="D628" s="282"/>
      <c r="E628" s="282" t="str">
        <f ca="1">position</f>
        <v/>
      </c>
      <c r="F628" s="282"/>
      <c r="G628" s="282"/>
      <c r="H628" s="282"/>
      <c r="I628" s="282"/>
      <c r="J628" s="335"/>
      <c r="K628" s="282"/>
      <c r="L628" s="282"/>
      <c r="M628" s="282"/>
      <c r="N628" s="282"/>
      <c r="O628" s="281"/>
      <c r="P628" s="360" t="str">
        <f ca="1">rescore_patient</f>
        <v/>
      </c>
      <c r="Q628" s="330" t="str">
        <f ca="1">quantity</f>
        <v/>
      </c>
      <c r="R628" s="281"/>
      <c r="S628" s="282"/>
      <c r="T628" s="282"/>
      <c r="U628" s="282"/>
      <c r="V628" s="305"/>
      <c r="W628" s="305"/>
      <c r="X628" s="305"/>
      <c r="Y628" s="282"/>
      <c r="Z628" s="282" t="e" vm="1">
        <f ca="1">_xlfn.IFS(AND(ISNUMBER(SEARCH("N?m l*", CUSTOMER[[#This Row],[Service Type]], 1)), CUSTOMER[[#This Row],[Count ST]] = TRUE), CUSTOMER[[#This Row],[Quantity]], AND($Y$10:$Y628 = TRUE, COUNTIFS($H$10:$H628, CUSTOMER[[#This Row],[Booking]], $J$10:$J628, CUSTOMER[[#This Row],[Order Date]], $F$10:$F628, "&lt;&gt;"&amp;"N?m l*")=1), 1, TRUE,  "")</f>
        <v>#NAME?</v>
      </c>
      <c r="AA628" s="282" t="b">
        <f t="shared" ca="1" si="10"/>
        <v>0</v>
      </c>
      <c r="AB628" s="305"/>
    </row>
    <row r="629" spans="1:28" x14ac:dyDescent="0.25">
      <c r="A629" s="281" t="str">
        <f ca="1">no.</f>
        <v/>
      </c>
      <c r="B629" s="281"/>
      <c r="C629" s="282"/>
      <c r="D629" s="282"/>
      <c r="E629" s="282" t="str">
        <f ca="1">position</f>
        <v/>
      </c>
      <c r="F629" s="282"/>
      <c r="G629" s="282"/>
      <c r="H629" s="282"/>
      <c r="I629" s="282"/>
      <c r="J629" s="335"/>
      <c r="K629" s="282"/>
      <c r="L629" s="282"/>
      <c r="M629" s="282"/>
      <c r="N629" s="282"/>
      <c r="O629" s="281"/>
      <c r="P629" s="360" t="str">
        <f ca="1">rescore_patient</f>
        <v/>
      </c>
      <c r="Q629" s="330" t="str">
        <f ca="1">quantity</f>
        <v/>
      </c>
      <c r="R629" s="281"/>
      <c r="S629" s="282"/>
      <c r="T629" s="282"/>
      <c r="U629" s="282"/>
      <c r="V629" s="305"/>
      <c r="W629" s="305"/>
      <c r="X629" s="305"/>
      <c r="Y629" s="282"/>
      <c r="Z629" s="282" t="e" vm="1">
        <f ca="1">_xlfn.IFS(AND(ISNUMBER(SEARCH("N?m l*", CUSTOMER[[#This Row],[Service Type]], 1)), CUSTOMER[[#This Row],[Count ST]] = TRUE), CUSTOMER[[#This Row],[Quantity]], AND($Y$10:$Y629 = TRUE, COUNTIFS($H$10:$H629, CUSTOMER[[#This Row],[Booking]], $J$10:$J629, CUSTOMER[[#This Row],[Order Date]], $F$10:$F629, "&lt;&gt;"&amp;"N?m l*")=1), 1, TRUE,  "")</f>
        <v>#NAME?</v>
      </c>
      <c r="AA629" s="282" t="b">
        <f t="shared" ca="1" si="10"/>
        <v>0</v>
      </c>
      <c r="AB629" s="305"/>
    </row>
    <row r="630" spans="1:28" x14ac:dyDescent="0.25">
      <c r="A630" s="281" t="str">
        <f ca="1">no.</f>
        <v/>
      </c>
      <c r="B630" s="281"/>
      <c r="C630" s="282"/>
      <c r="D630" s="282"/>
      <c r="E630" s="282" t="str">
        <f ca="1">position</f>
        <v/>
      </c>
      <c r="F630" s="282"/>
      <c r="G630" s="282"/>
      <c r="H630" s="282"/>
      <c r="I630" s="282"/>
      <c r="J630" s="335"/>
      <c r="K630" s="282"/>
      <c r="L630" s="282"/>
      <c r="M630" s="282"/>
      <c r="N630" s="282"/>
      <c r="O630" s="281"/>
      <c r="P630" s="360" t="str">
        <f ca="1">rescore_patient</f>
        <v/>
      </c>
      <c r="Q630" s="330" t="str">
        <f ca="1">quantity</f>
        <v/>
      </c>
      <c r="R630" s="281"/>
      <c r="S630" s="282"/>
      <c r="T630" s="282"/>
      <c r="U630" s="282"/>
      <c r="V630" s="305"/>
      <c r="W630" s="305"/>
      <c r="X630" s="305"/>
      <c r="Y630" s="282"/>
      <c r="Z630" s="282" t="e" vm="1">
        <f ca="1">_xlfn.IFS(AND(ISNUMBER(SEARCH("N?m l*", CUSTOMER[[#This Row],[Service Type]], 1)), CUSTOMER[[#This Row],[Count ST]] = TRUE), CUSTOMER[[#This Row],[Quantity]], AND($Y$10:$Y630 = TRUE, COUNTIFS($H$10:$H630, CUSTOMER[[#This Row],[Booking]], $J$10:$J630, CUSTOMER[[#This Row],[Order Date]], $F$10:$F630, "&lt;&gt;"&amp;"N?m l*")=1), 1, TRUE,  "")</f>
        <v>#NAME?</v>
      </c>
      <c r="AA630" s="282" t="b">
        <f t="shared" ca="1" si="10"/>
        <v>0</v>
      </c>
      <c r="AB630" s="305"/>
    </row>
    <row r="631" spans="1:28" x14ac:dyDescent="0.25">
      <c r="A631" s="281" t="str">
        <f ca="1">no.</f>
        <v/>
      </c>
      <c r="B631" s="281"/>
      <c r="C631" s="282"/>
      <c r="D631" s="282"/>
      <c r="E631" s="282" t="str">
        <f ca="1">position</f>
        <v/>
      </c>
      <c r="F631" s="282"/>
      <c r="G631" s="282"/>
      <c r="H631" s="282"/>
      <c r="I631" s="282"/>
      <c r="J631" s="335"/>
      <c r="K631" s="282"/>
      <c r="L631" s="282"/>
      <c r="M631" s="282"/>
      <c r="N631" s="282"/>
      <c r="O631" s="281"/>
      <c r="P631" s="360" t="str">
        <f ca="1">rescore_patient</f>
        <v/>
      </c>
      <c r="Q631" s="330" t="str">
        <f ca="1">quantity</f>
        <v/>
      </c>
      <c r="R631" s="281"/>
      <c r="S631" s="282"/>
      <c r="T631" s="282"/>
      <c r="U631" s="282"/>
      <c r="V631" s="305"/>
      <c r="W631" s="305"/>
      <c r="X631" s="305"/>
      <c r="Y631" s="282"/>
      <c r="Z631" s="282" t="e" vm="1">
        <f ca="1">_xlfn.IFS(AND(ISNUMBER(SEARCH("N?m l*", CUSTOMER[[#This Row],[Service Type]], 1)), CUSTOMER[[#This Row],[Count ST]] = TRUE), CUSTOMER[[#This Row],[Quantity]], AND($Y$10:$Y631 = TRUE, COUNTIFS($H$10:$H631, CUSTOMER[[#This Row],[Booking]], $J$10:$J631, CUSTOMER[[#This Row],[Order Date]], $F$10:$F631, "&lt;&gt;"&amp;"N?m l*")=1), 1, TRUE,  "")</f>
        <v>#NAME?</v>
      </c>
      <c r="AA631" s="282" t="b">
        <f t="shared" ca="1" si="10"/>
        <v>0</v>
      </c>
      <c r="AB631" s="305"/>
    </row>
    <row r="632" spans="1:28" x14ac:dyDescent="0.25">
      <c r="A632" s="281" t="str">
        <f ca="1">no.</f>
        <v/>
      </c>
      <c r="B632" s="281"/>
      <c r="C632" s="282"/>
      <c r="D632" s="282"/>
      <c r="E632" s="282" t="str">
        <f ca="1">position</f>
        <v/>
      </c>
      <c r="F632" s="282"/>
      <c r="G632" s="282"/>
      <c r="H632" s="282"/>
      <c r="I632" s="282"/>
      <c r="J632" s="335"/>
      <c r="K632" s="282"/>
      <c r="L632" s="282"/>
      <c r="M632" s="282"/>
      <c r="N632" s="282"/>
      <c r="O632" s="281"/>
      <c r="P632" s="360" t="str">
        <f ca="1">rescore_patient</f>
        <v/>
      </c>
      <c r="Q632" s="330" t="str">
        <f ca="1">quantity</f>
        <v/>
      </c>
      <c r="R632" s="281"/>
      <c r="S632" s="282"/>
      <c r="T632" s="282"/>
      <c r="U632" s="282"/>
      <c r="V632" s="305"/>
      <c r="W632" s="305"/>
      <c r="X632" s="305"/>
      <c r="Y632" s="282"/>
      <c r="Z632" s="282" t="e" vm="1">
        <f ca="1">_xlfn.IFS(AND(ISNUMBER(SEARCH("N?m l*", CUSTOMER[[#This Row],[Service Type]], 1)), CUSTOMER[[#This Row],[Count ST]] = TRUE), CUSTOMER[[#This Row],[Quantity]], AND($Y$10:$Y632 = TRUE, COUNTIFS($H$10:$H632, CUSTOMER[[#This Row],[Booking]], $J$10:$J632, CUSTOMER[[#This Row],[Order Date]], $F$10:$F632, "&lt;&gt;"&amp;"N?m l*")=1), 1, TRUE,  "")</f>
        <v>#NAME?</v>
      </c>
      <c r="AA632" s="282" t="b">
        <f t="shared" ca="1" si="10"/>
        <v>0</v>
      </c>
      <c r="AB632" s="305"/>
    </row>
    <row r="633" spans="1:28" x14ac:dyDescent="0.25">
      <c r="A633" s="281" t="str">
        <f ca="1">no.</f>
        <v/>
      </c>
      <c r="B633" s="281"/>
      <c r="C633" s="282"/>
      <c r="D633" s="282"/>
      <c r="E633" s="282" t="str">
        <f ca="1">position</f>
        <v/>
      </c>
      <c r="F633" s="282"/>
      <c r="G633" s="282"/>
      <c r="H633" s="282"/>
      <c r="I633" s="282"/>
      <c r="J633" s="335"/>
      <c r="K633" s="282"/>
      <c r="L633" s="282"/>
      <c r="M633" s="282"/>
      <c r="N633" s="282"/>
      <c r="O633" s="281"/>
      <c r="P633" s="360" t="str">
        <f ca="1">rescore_patient</f>
        <v/>
      </c>
      <c r="Q633" s="330" t="str">
        <f ca="1">quantity</f>
        <v/>
      </c>
      <c r="R633" s="281"/>
      <c r="S633" s="282"/>
      <c r="T633" s="282"/>
      <c r="U633" s="282"/>
      <c r="V633" s="305"/>
      <c r="W633" s="305"/>
      <c r="X633" s="305"/>
      <c r="Y633" s="282"/>
      <c r="Z633" s="282" t="e" vm="1">
        <f ca="1">_xlfn.IFS(AND(ISNUMBER(SEARCH("N?m l*", CUSTOMER[[#This Row],[Service Type]], 1)), CUSTOMER[[#This Row],[Count ST]] = TRUE), CUSTOMER[[#This Row],[Quantity]], AND($Y$10:$Y633 = TRUE, COUNTIFS($H$10:$H633, CUSTOMER[[#This Row],[Booking]], $J$10:$J633, CUSTOMER[[#This Row],[Order Date]], $F$10:$F633, "&lt;&gt;"&amp;"N?m l*")=1), 1, TRUE,  "")</f>
        <v>#NAME?</v>
      </c>
      <c r="AA633" s="282" t="b">
        <f t="shared" ca="1" si="10"/>
        <v>0</v>
      </c>
      <c r="AB633" s="305"/>
    </row>
    <row r="634" spans="1:28" x14ac:dyDescent="0.25">
      <c r="A634" s="281" t="str">
        <f ca="1">no.</f>
        <v/>
      </c>
      <c r="B634" s="281"/>
      <c r="C634" s="282"/>
      <c r="D634" s="282"/>
      <c r="E634" s="282" t="str">
        <f ca="1">position</f>
        <v/>
      </c>
      <c r="F634" s="282"/>
      <c r="G634" s="282"/>
      <c r="H634" s="282"/>
      <c r="I634" s="282"/>
      <c r="J634" s="335"/>
      <c r="K634" s="282"/>
      <c r="L634" s="282"/>
      <c r="M634" s="282"/>
      <c r="N634" s="282"/>
      <c r="O634" s="281"/>
      <c r="P634" s="360" t="str">
        <f ca="1">rescore_patient</f>
        <v/>
      </c>
      <c r="Q634" s="330" t="str">
        <f ca="1">quantity</f>
        <v/>
      </c>
      <c r="R634" s="281"/>
      <c r="S634" s="282"/>
      <c r="T634" s="282"/>
      <c r="U634" s="282"/>
      <c r="V634" s="305"/>
      <c r="W634" s="305"/>
      <c r="X634" s="305"/>
      <c r="Y634" s="282"/>
      <c r="Z634" s="282" t="e" vm="1">
        <f ca="1">_xlfn.IFS(AND(ISNUMBER(SEARCH("N?m l*", CUSTOMER[[#This Row],[Service Type]], 1)), CUSTOMER[[#This Row],[Count ST]] = TRUE), CUSTOMER[[#This Row],[Quantity]], AND($Y$10:$Y634 = TRUE, COUNTIFS($H$10:$H634, CUSTOMER[[#This Row],[Booking]], $J$10:$J634, CUSTOMER[[#This Row],[Order Date]], $F$10:$F634, "&lt;&gt;"&amp;"N?m l*")=1), 1, TRUE,  "")</f>
        <v>#NAME?</v>
      </c>
      <c r="AA634" s="282" t="b">
        <f t="shared" ca="1" si="10"/>
        <v>0</v>
      </c>
      <c r="AB634" s="305"/>
    </row>
    <row r="635" spans="1:28" x14ac:dyDescent="0.25">
      <c r="A635" s="281" t="str">
        <f ca="1">no.</f>
        <v/>
      </c>
      <c r="B635" s="281"/>
      <c r="C635" s="282"/>
      <c r="D635" s="282"/>
      <c r="E635" s="282" t="str">
        <f ca="1">position</f>
        <v/>
      </c>
      <c r="F635" s="282"/>
      <c r="G635" s="282"/>
      <c r="H635" s="282"/>
      <c r="I635" s="282"/>
      <c r="J635" s="335"/>
      <c r="K635" s="282"/>
      <c r="L635" s="282"/>
      <c r="M635" s="282"/>
      <c r="N635" s="282"/>
      <c r="O635" s="281"/>
      <c r="P635" s="360" t="str">
        <f ca="1">rescore_patient</f>
        <v/>
      </c>
      <c r="Q635" s="330" t="str">
        <f ca="1">quantity</f>
        <v/>
      </c>
      <c r="R635" s="281"/>
      <c r="S635" s="282"/>
      <c r="T635" s="282"/>
      <c r="U635" s="282"/>
      <c r="V635" s="305"/>
      <c r="W635" s="305"/>
      <c r="X635" s="305"/>
      <c r="Y635" s="282"/>
      <c r="Z635" s="282" t="e" vm="1">
        <f ca="1">_xlfn.IFS(AND(ISNUMBER(SEARCH("N?m l*", CUSTOMER[[#This Row],[Service Type]], 1)), CUSTOMER[[#This Row],[Count ST]] = TRUE), CUSTOMER[[#This Row],[Quantity]], AND($Y$10:$Y635 = TRUE, COUNTIFS($H$10:$H635, CUSTOMER[[#This Row],[Booking]], $J$10:$J635, CUSTOMER[[#This Row],[Order Date]], $F$10:$F635, "&lt;&gt;"&amp;"N?m l*")=1), 1, TRUE,  "")</f>
        <v>#NAME?</v>
      </c>
      <c r="AA635" s="282" t="b">
        <f t="shared" ca="1" si="10"/>
        <v>0</v>
      </c>
      <c r="AB635" s="305"/>
    </row>
    <row r="636" spans="1:28" x14ac:dyDescent="0.25">
      <c r="A636" s="281" t="str">
        <f ca="1">no.</f>
        <v/>
      </c>
      <c r="B636" s="281"/>
      <c r="C636" s="282"/>
      <c r="D636" s="282"/>
      <c r="E636" s="282" t="str">
        <f ca="1">position</f>
        <v/>
      </c>
      <c r="F636" s="282"/>
      <c r="G636" s="282"/>
      <c r="H636" s="282"/>
      <c r="I636" s="282"/>
      <c r="J636" s="335"/>
      <c r="K636" s="282"/>
      <c r="L636" s="282"/>
      <c r="M636" s="282"/>
      <c r="N636" s="282"/>
      <c r="O636" s="281"/>
      <c r="P636" s="360" t="str">
        <f ca="1">rescore_patient</f>
        <v/>
      </c>
      <c r="Q636" s="330" t="str">
        <f ca="1">quantity</f>
        <v/>
      </c>
      <c r="R636" s="281"/>
      <c r="S636" s="282"/>
      <c r="T636" s="282"/>
      <c r="U636" s="282"/>
      <c r="V636" s="305"/>
      <c r="W636" s="305"/>
      <c r="X636" s="305"/>
      <c r="Y636" s="282"/>
      <c r="Z636" s="282" t="e" vm="1">
        <f ca="1">_xlfn.IFS(AND(ISNUMBER(SEARCH("N?m l*", CUSTOMER[[#This Row],[Service Type]], 1)), CUSTOMER[[#This Row],[Count ST]] = TRUE), CUSTOMER[[#This Row],[Quantity]], AND($Y$10:$Y636 = TRUE, COUNTIFS($H$10:$H636, CUSTOMER[[#This Row],[Booking]], $J$10:$J636, CUSTOMER[[#This Row],[Order Date]], $F$10:$F636, "&lt;&gt;"&amp;"N?m l*")=1), 1, TRUE,  "")</f>
        <v>#NAME?</v>
      </c>
      <c r="AA636" s="282" t="b">
        <f t="shared" ca="1" si="10"/>
        <v>0</v>
      </c>
      <c r="AB636" s="305"/>
    </row>
    <row r="637" spans="1:28" x14ac:dyDescent="0.25">
      <c r="A637" s="281" t="str">
        <f ca="1">no.</f>
        <v/>
      </c>
      <c r="B637" s="281"/>
      <c r="C637" s="282"/>
      <c r="D637" s="282"/>
      <c r="E637" s="282" t="str">
        <f ca="1">position</f>
        <v/>
      </c>
      <c r="F637" s="282"/>
      <c r="G637" s="282"/>
      <c r="H637" s="282"/>
      <c r="I637" s="282"/>
      <c r="J637" s="335"/>
      <c r="K637" s="282"/>
      <c r="L637" s="282"/>
      <c r="M637" s="282"/>
      <c r="N637" s="282"/>
      <c r="O637" s="281"/>
      <c r="P637" s="360" t="str">
        <f ca="1">rescore_patient</f>
        <v/>
      </c>
      <c r="Q637" s="330" t="str">
        <f ca="1">quantity</f>
        <v/>
      </c>
      <c r="R637" s="281"/>
      <c r="S637" s="282"/>
      <c r="T637" s="282"/>
      <c r="U637" s="282"/>
      <c r="V637" s="305"/>
      <c r="W637" s="305"/>
      <c r="X637" s="305"/>
      <c r="Y637" s="282"/>
      <c r="Z637" s="282" t="e" vm="1">
        <f ca="1">_xlfn.IFS(AND(ISNUMBER(SEARCH("N?m l*", CUSTOMER[[#This Row],[Service Type]], 1)), CUSTOMER[[#This Row],[Count ST]] = TRUE), CUSTOMER[[#This Row],[Quantity]], AND($Y$10:$Y637 = TRUE, COUNTIFS($H$10:$H637, CUSTOMER[[#This Row],[Booking]], $J$10:$J637, CUSTOMER[[#This Row],[Order Date]], $F$10:$F637, "&lt;&gt;"&amp;"N?m l*")=1), 1, TRUE,  "")</f>
        <v>#NAME?</v>
      </c>
      <c r="AA637" s="282" t="b">
        <f t="shared" ca="1" si="10"/>
        <v>0</v>
      </c>
      <c r="AB637" s="305"/>
    </row>
    <row r="638" spans="1:28" x14ac:dyDescent="0.25">
      <c r="A638" s="281" t="str">
        <f ca="1">no.</f>
        <v/>
      </c>
      <c r="B638" s="281"/>
      <c r="C638" s="282"/>
      <c r="D638" s="282"/>
      <c r="E638" s="282" t="str">
        <f ca="1">position</f>
        <v/>
      </c>
      <c r="F638" s="282"/>
      <c r="G638" s="282"/>
      <c r="H638" s="282"/>
      <c r="I638" s="282"/>
      <c r="J638" s="335"/>
      <c r="K638" s="282"/>
      <c r="L638" s="282"/>
      <c r="M638" s="282"/>
      <c r="N638" s="282"/>
      <c r="O638" s="281"/>
      <c r="P638" s="360" t="str">
        <f ca="1">rescore_patient</f>
        <v/>
      </c>
      <c r="Q638" s="330" t="str">
        <f ca="1">quantity</f>
        <v/>
      </c>
      <c r="R638" s="281"/>
      <c r="S638" s="282"/>
      <c r="T638" s="282"/>
      <c r="U638" s="282"/>
      <c r="V638" s="305"/>
      <c r="W638" s="305"/>
      <c r="X638" s="305"/>
      <c r="Y638" s="282"/>
      <c r="Z638" s="282" t="e" vm="1">
        <f ca="1">_xlfn.IFS(AND(ISNUMBER(SEARCH("N?m l*", CUSTOMER[[#This Row],[Service Type]], 1)), CUSTOMER[[#This Row],[Count ST]] = TRUE), CUSTOMER[[#This Row],[Quantity]], AND($Y$10:$Y638 = TRUE, COUNTIFS($H$10:$H638, CUSTOMER[[#This Row],[Booking]], $J$10:$J638, CUSTOMER[[#This Row],[Order Date]], $F$10:$F638, "&lt;&gt;"&amp;"N?m l*")=1), 1, TRUE,  "")</f>
        <v>#NAME?</v>
      </c>
      <c r="AA638" s="282" t="b">
        <f t="shared" ca="1" si="10"/>
        <v>0</v>
      </c>
      <c r="AB638" s="305"/>
    </row>
    <row r="639" spans="1:28" x14ac:dyDescent="0.25">
      <c r="A639" s="281" t="str">
        <f ca="1">no.</f>
        <v/>
      </c>
      <c r="B639" s="281"/>
      <c r="C639" s="282"/>
      <c r="D639" s="282"/>
      <c r="E639" s="282" t="str">
        <f ca="1">position</f>
        <v/>
      </c>
      <c r="F639" s="282"/>
      <c r="G639" s="282"/>
      <c r="H639" s="282"/>
      <c r="I639" s="282"/>
      <c r="J639" s="335"/>
      <c r="K639" s="282"/>
      <c r="L639" s="282"/>
      <c r="M639" s="282"/>
      <c r="N639" s="282"/>
      <c r="O639" s="281"/>
      <c r="P639" s="360" t="str">
        <f ca="1">rescore_patient</f>
        <v/>
      </c>
      <c r="Q639" s="330" t="str">
        <f ca="1">quantity</f>
        <v/>
      </c>
      <c r="R639" s="281"/>
      <c r="S639" s="282"/>
      <c r="T639" s="282"/>
      <c r="U639" s="282"/>
      <c r="V639" s="305"/>
      <c r="W639" s="305"/>
      <c r="X639" s="305"/>
      <c r="Y639" s="282"/>
      <c r="Z639" s="282" t="e" vm="1">
        <f ca="1">_xlfn.IFS(AND(ISNUMBER(SEARCH("N?m l*", CUSTOMER[[#This Row],[Service Type]], 1)), CUSTOMER[[#This Row],[Count ST]] = TRUE), CUSTOMER[[#This Row],[Quantity]], AND($Y$10:$Y639 = TRUE, COUNTIFS($H$10:$H639, CUSTOMER[[#This Row],[Booking]], $J$10:$J639, CUSTOMER[[#This Row],[Order Date]], $F$10:$F639, "&lt;&gt;"&amp;"N?m l*")=1), 1, TRUE,  "")</f>
        <v>#NAME?</v>
      </c>
      <c r="AA639" s="282" t="b">
        <f t="shared" ca="1" si="10"/>
        <v>0</v>
      </c>
      <c r="AB639" s="305"/>
    </row>
    <row r="640" spans="1:28" x14ac:dyDescent="0.25">
      <c r="A640" s="281" t="str">
        <f ca="1">no.</f>
        <v/>
      </c>
      <c r="B640" s="281"/>
      <c r="C640" s="282"/>
      <c r="D640" s="282"/>
      <c r="E640" s="282" t="str">
        <f ca="1">position</f>
        <v/>
      </c>
      <c r="F640" s="282"/>
      <c r="G640" s="282"/>
      <c r="H640" s="282"/>
      <c r="I640" s="282"/>
      <c r="J640" s="335"/>
      <c r="K640" s="282"/>
      <c r="L640" s="282"/>
      <c r="M640" s="282"/>
      <c r="N640" s="282"/>
      <c r="O640" s="281"/>
      <c r="P640" s="360" t="str">
        <f ca="1">rescore_patient</f>
        <v/>
      </c>
      <c r="Q640" s="330" t="str">
        <f ca="1">quantity</f>
        <v/>
      </c>
      <c r="R640" s="281"/>
      <c r="S640" s="282"/>
      <c r="T640" s="282"/>
      <c r="U640" s="282"/>
      <c r="V640" s="305"/>
      <c r="W640" s="305"/>
      <c r="X640" s="305"/>
      <c r="Y640" s="282"/>
      <c r="Z640" s="282" t="e" vm="1">
        <f ca="1">_xlfn.IFS(AND(ISNUMBER(SEARCH("N?m l*", CUSTOMER[[#This Row],[Service Type]], 1)), CUSTOMER[[#This Row],[Count ST]] = TRUE), CUSTOMER[[#This Row],[Quantity]], AND($Y$10:$Y640 = TRUE, COUNTIFS($H$10:$H640, CUSTOMER[[#This Row],[Booking]], $J$10:$J640, CUSTOMER[[#This Row],[Order Date]], $F$10:$F640, "&lt;&gt;"&amp;"N?m l*")=1), 1, TRUE,  "")</f>
        <v>#NAME?</v>
      </c>
      <c r="AA640" s="282" t="b">
        <f t="shared" ca="1" si="10"/>
        <v>0</v>
      </c>
      <c r="AB640" s="305"/>
    </row>
    <row r="641" spans="1:28" x14ac:dyDescent="0.25">
      <c r="A641" s="281" t="str">
        <f ca="1">no.</f>
        <v/>
      </c>
      <c r="B641" s="281"/>
      <c r="C641" s="282"/>
      <c r="D641" s="282"/>
      <c r="E641" s="282" t="str">
        <f ca="1">position</f>
        <v/>
      </c>
      <c r="F641" s="282"/>
      <c r="G641" s="282"/>
      <c r="H641" s="282"/>
      <c r="I641" s="282"/>
      <c r="J641" s="335"/>
      <c r="K641" s="282"/>
      <c r="L641" s="282"/>
      <c r="M641" s="282"/>
      <c r="N641" s="282"/>
      <c r="O641" s="281"/>
      <c r="P641" s="360" t="str">
        <f ca="1">rescore_patient</f>
        <v/>
      </c>
      <c r="Q641" s="330" t="str">
        <f ca="1">quantity</f>
        <v/>
      </c>
      <c r="R641" s="281"/>
      <c r="S641" s="282"/>
      <c r="T641" s="282"/>
      <c r="U641" s="282"/>
      <c r="V641" s="305"/>
      <c r="W641" s="305"/>
      <c r="X641" s="305"/>
      <c r="Y641" s="282"/>
      <c r="Z641" s="282" t="e" vm="1">
        <f ca="1">_xlfn.IFS(AND(ISNUMBER(SEARCH("N?m l*", CUSTOMER[[#This Row],[Service Type]], 1)), CUSTOMER[[#This Row],[Count ST]] = TRUE), CUSTOMER[[#This Row],[Quantity]], AND($Y$10:$Y641 = TRUE, COUNTIFS($H$10:$H641, CUSTOMER[[#This Row],[Booking]], $J$10:$J641, CUSTOMER[[#This Row],[Order Date]], $F$10:$F641, "&lt;&gt;"&amp;"N?m l*")=1), 1, TRUE,  "")</f>
        <v>#NAME?</v>
      </c>
      <c r="AA641" s="282" t="b">
        <f t="shared" ca="1" si="10"/>
        <v>0</v>
      </c>
      <c r="AB641" s="305"/>
    </row>
    <row r="642" spans="1:28" x14ac:dyDescent="0.25">
      <c r="A642" s="281" t="str">
        <f ca="1">no.</f>
        <v/>
      </c>
      <c r="B642" s="281"/>
      <c r="C642" s="282"/>
      <c r="D642" s="282"/>
      <c r="E642" s="282" t="str">
        <f ca="1">position</f>
        <v/>
      </c>
      <c r="F642" s="282"/>
      <c r="G642" s="282"/>
      <c r="H642" s="282"/>
      <c r="I642" s="282"/>
      <c r="J642" s="335"/>
      <c r="K642" s="282"/>
      <c r="L642" s="282"/>
      <c r="M642" s="282"/>
      <c r="N642" s="282"/>
      <c r="O642" s="281"/>
      <c r="P642" s="360" t="str">
        <f ca="1">rescore_patient</f>
        <v/>
      </c>
      <c r="Q642" s="330" t="str">
        <f ca="1">quantity</f>
        <v/>
      </c>
      <c r="R642" s="281"/>
      <c r="S642" s="282"/>
      <c r="T642" s="282"/>
      <c r="U642" s="282"/>
      <c r="V642" s="305"/>
      <c r="W642" s="305"/>
      <c r="X642" s="305"/>
      <c r="Y642" s="282"/>
      <c r="Z642" s="282" t="e" vm="1">
        <f ca="1">_xlfn.IFS(AND(ISNUMBER(SEARCH("N?m l*", CUSTOMER[[#This Row],[Service Type]], 1)), CUSTOMER[[#This Row],[Count ST]] = TRUE), CUSTOMER[[#This Row],[Quantity]], AND($Y$10:$Y642 = TRUE, COUNTIFS($H$10:$H642, CUSTOMER[[#This Row],[Booking]], $J$10:$J642, CUSTOMER[[#This Row],[Order Date]], $F$10:$F642, "&lt;&gt;"&amp;"N?m l*")=1), 1, TRUE,  "")</f>
        <v>#NAME?</v>
      </c>
      <c r="AA642" s="282" t="b">
        <f t="shared" ca="1" si="10"/>
        <v>0</v>
      </c>
      <c r="AB642" s="305"/>
    </row>
    <row r="643" spans="1:28" x14ac:dyDescent="0.25">
      <c r="A643" s="281" t="str">
        <f ca="1">no.</f>
        <v/>
      </c>
      <c r="B643" s="281"/>
      <c r="C643" s="282"/>
      <c r="D643" s="282"/>
      <c r="E643" s="282" t="str">
        <f ca="1">position</f>
        <v/>
      </c>
      <c r="F643" s="282"/>
      <c r="G643" s="282"/>
      <c r="H643" s="282"/>
      <c r="I643" s="282"/>
      <c r="J643" s="335"/>
      <c r="K643" s="282"/>
      <c r="L643" s="282"/>
      <c r="M643" s="282"/>
      <c r="N643" s="282"/>
      <c r="O643" s="281"/>
      <c r="P643" s="360" t="str">
        <f ca="1">rescore_patient</f>
        <v/>
      </c>
      <c r="Q643" s="330" t="str">
        <f ca="1">quantity</f>
        <v/>
      </c>
      <c r="R643" s="281"/>
      <c r="S643" s="282"/>
      <c r="T643" s="282"/>
      <c r="U643" s="282"/>
      <c r="V643" s="305"/>
      <c r="W643" s="305"/>
      <c r="X643" s="305"/>
      <c r="Y643" s="282"/>
      <c r="Z643" s="282" t="e" vm="1">
        <f ca="1">_xlfn.IFS(AND(ISNUMBER(SEARCH("N?m l*", CUSTOMER[[#This Row],[Service Type]], 1)), CUSTOMER[[#This Row],[Count ST]] = TRUE), CUSTOMER[[#This Row],[Quantity]], AND($Y$10:$Y643 = TRUE, COUNTIFS($H$10:$H643, CUSTOMER[[#This Row],[Booking]], $J$10:$J643, CUSTOMER[[#This Row],[Order Date]], $F$10:$F643, "&lt;&gt;"&amp;"N?m l*")=1), 1, TRUE,  "")</f>
        <v>#NAME?</v>
      </c>
      <c r="AA643" s="282" t="b">
        <f t="shared" ca="1" si="10"/>
        <v>0</v>
      </c>
      <c r="AB643" s="305"/>
    </row>
    <row r="644" spans="1:28" x14ac:dyDescent="0.25">
      <c r="A644" s="281" t="str">
        <f ca="1">no.</f>
        <v/>
      </c>
      <c r="B644" s="281"/>
      <c r="C644" s="282"/>
      <c r="D644" s="282"/>
      <c r="E644" s="282" t="str">
        <f ca="1">position</f>
        <v/>
      </c>
      <c r="F644" s="282"/>
      <c r="G644" s="282"/>
      <c r="H644" s="282"/>
      <c r="I644" s="282"/>
      <c r="J644" s="335"/>
      <c r="K644" s="282"/>
      <c r="L644" s="282"/>
      <c r="M644" s="282"/>
      <c r="N644" s="282"/>
      <c r="O644" s="281"/>
      <c r="P644" s="360" t="str">
        <f ca="1">rescore_patient</f>
        <v/>
      </c>
      <c r="Q644" s="330" t="str">
        <f ca="1">quantity</f>
        <v/>
      </c>
      <c r="R644" s="281"/>
      <c r="S644" s="282"/>
      <c r="T644" s="282"/>
      <c r="U644" s="282"/>
      <c r="V644" s="305"/>
      <c r="W644" s="305"/>
      <c r="X644" s="305"/>
      <c r="Y644" s="282"/>
      <c r="Z644" s="282" t="e" vm="1">
        <f ca="1">_xlfn.IFS(AND(ISNUMBER(SEARCH("N?m l*", CUSTOMER[[#This Row],[Service Type]], 1)), CUSTOMER[[#This Row],[Count ST]] = TRUE), CUSTOMER[[#This Row],[Quantity]], AND($Y$10:$Y644 = TRUE, COUNTIFS($H$10:$H644, CUSTOMER[[#This Row],[Booking]], $J$10:$J644, CUSTOMER[[#This Row],[Order Date]], $F$10:$F644, "&lt;&gt;"&amp;"N?m l*")=1), 1, TRUE,  "")</f>
        <v>#NAME?</v>
      </c>
      <c r="AA644" s="282" t="b">
        <f t="shared" ca="1" si="10"/>
        <v>0</v>
      </c>
      <c r="AB644" s="305"/>
    </row>
    <row r="645" spans="1:28" x14ac:dyDescent="0.25">
      <c r="A645" s="281" t="str">
        <f ca="1">no.</f>
        <v/>
      </c>
      <c r="B645" s="281"/>
      <c r="C645" s="282"/>
      <c r="D645" s="282"/>
      <c r="E645" s="282" t="str">
        <f ca="1">position</f>
        <v/>
      </c>
      <c r="F645" s="282"/>
      <c r="G645" s="282"/>
      <c r="H645" s="282"/>
      <c r="I645" s="282"/>
      <c r="J645" s="335"/>
      <c r="K645" s="282"/>
      <c r="L645" s="282"/>
      <c r="M645" s="282"/>
      <c r="N645" s="282"/>
      <c r="O645" s="281"/>
      <c r="P645" s="360" t="str">
        <f ca="1">rescore_patient</f>
        <v/>
      </c>
      <c r="Q645" s="330" t="str">
        <f ca="1">quantity</f>
        <v/>
      </c>
      <c r="R645" s="281"/>
      <c r="S645" s="282"/>
      <c r="T645" s="282"/>
      <c r="U645" s="282"/>
      <c r="V645" s="305"/>
      <c r="W645" s="305"/>
      <c r="X645" s="305"/>
      <c r="Y645" s="282"/>
      <c r="Z645" s="282" t="e" vm="1">
        <f ca="1">_xlfn.IFS(AND(ISNUMBER(SEARCH("N?m l*", CUSTOMER[[#This Row],[Service Type]], 1)), CUSTOMER[[#This Row],[Count ST]] = TRUE), CUSTOMER[[#This Row],[Quantity]], AND($Y$10:$Y645 = TRUE, COUNTIFS($H$10:$H645, CUSTOMER[[#This Row],[Booking]], $J$10:$J645, CUSTOMER[[#This Row],[Order Date]], $F$10:$F645, "&lt;&gt;"&amp;"N?m l*")=1), 1, TRUE,  "")</f>
        <v>#NAME?</v>
      </c>
      <c r="AA645" s="282" t="b">
        <f t="shared" ca="1" si="10"/>
        <v>0</v>
      </c>
      <c r="AB645" s="305"/>
    </row>
    <row r="646" spans="1:28" x14ac:dyDescent="0.25">
      <c r="A646" s="281" t="str">
        <f ca="1">no.</f>
        <v/>
      </c>
      <c r="B646" s="281"/>
      <c r="C646" s="282"/>
      <c r="D646" s="282"/>
      <c r="E646" s="282" t="str">
        <f ca="1">position</f>
        <v/>
      </c>
      <c r="F646" s="282"/>
      <c r="G646" s="282"/>
      <c r="H646" s="282"/>
      <c r="I646" s="282"/>
      <c r="J646" s="335"/>
      <c r="K646" s="282"/>
      <c r="L646" s="282"/>
      <c r="M646" s="282"/>
      <c r="N646" s="282"/>
      <c r="O646" s="281"/>
      <c r="P646" s="360" t="str">
        <f ca="1">rescore_patient</f>
        <v/>
      </c>
      <c r="Q646" s="330" t="str">
        <f ca="1">quantity</f>
        <v/>
      </c>
      <c r="R646" s="281"/>
      <c r="S646" s="282"/>
      <c r="T646" s="282"/>
      <c r="U646" s="282"/>
      <c r="V646" s="305"/>
      <c r="W646" s="305"/>
      <c r="X646" s="305"/>
      <c r="Y646" s="282"/>
      <c r="Z646" s="282" t="e" vm="1">
        <f ca="1">_xlfn.IFS(AND(ISNUMBER(SEARCH("N?m l*", CUSTOMER[[#This Row],[Service Type]], 1)), CUSTOMER[[#This Row],[Count ST]] = TRUE), CUSTOMER[[#This Row],[Quantity]], AND($Y$10:$Y646 = TRUE, COUNTIFS($H$10:$H646, CUSTOMER[[#This Row],[Booking]], $J$10:$J646, CUSTOMER[[#This Row],[Order Date]], $F$10:$F646, "&lt;&gt;"&amp;"N?m l*")=1), 1, TRUE,  "")</f>
        <v>#NAME?</v>
      </c>
      <c r="AA646" s="282" t="b">
        <f t="shared" ca="1" si="10"/>
        <v>0</v>
      </c>
      <c r="AB646" s="305"/>
    </row>
    <row r="647" spans="1:28" x14ac:dyDescent="0.25">
      <c r="A647" s="281" t="str">
        <f ca="1">no.</f>
        <v/>
      </c>
      <c r="B647" s="281"/>
      <c r="C647" s="282"/>
      <c r="D647" s="282"/>
      <c r="E647" s="282" t="str">
        <f ca="1">position</f>
        <v/>
      </c>
      <c r="F647" s="282"/>
      <c r="G647" s="282"/>
      <c r="H647" s="282"/>
      <c r="I647" s="282"/>
      <c r="J647" s="335"/>
      <c r="K647" s="282"/>
      <c r="L647" s="282"/>
      <c r="M647" s="282"/>
      <c r="N647" s="282"/>
      <c r="O647" s="281"/>
      <c r="P647" s="360" t="str">
        <f ca="1">rescore_patient</f>
        <v/>
      </c>
      <c r="Q647" s="330" t="str">
        <f ca="1">quantity</f>
        <v/>
      </c>
      <c r="R647" s="281"/>
      <c r="S647" s="282"/>
      <c r="T647" s="282"/>
      <c r="U647" s="282"/>
      <c r="V647" s="305"/>
      <c r="W647" s="305"/>
      <c r="X647" s="305"/>
      <c r="Y647" s="282"/>
      <c r="Z647" s="282" t="e" vm="1">
        <f ca="1">_xlfn.IFS(AND(ISNUMBER(SEARCH("N?m l*", CUSTOMER[[#This Row],[Service Type]], 1)), CUSTOMER[[#This Row],[Count ST]] = TRUE), CUSTOMER[[#This Row],[Quantity]], AND($Y$10:$Y647 = TRUE, COUNTIFS($H$10:$H647, CUSTOMER[[#This Row],[Booking]], $J$10:$J647, CUSTOMER[[#This Row],[Order Date]], $F$10:$F647, "&lt;&gt;"&amp;"N?m l*")=1), 1, TRUE,  "")</f>
        <v>#NAME?</v>
      </c>
      <c r="AA647" s="282" t="b">
        <f t="shared" ca="1" si="10"/>
        <v>0</v>
      </c>
      <c r="AB647" s="305"/>
    </row>
    <row r="648" spans="1:28" x14ac:dyDescent="0.25">
      <c r="A648" s="281" t="str">
        <f ca="1">no.</f>
        <v/>
      </c>
      <c r="B648" s="281"/>
      <c r="C648" s="282"/>
      <c r="D648" s="282"/>
      <c r="E648" s="282" t="str">
        <f ca="1">position</f>
        <v/>
      </c>
      <c r="F648" s="282"/>
      <c r="G648" s="282"/>
      <c r="H648" s="282"/>
      <c r="I648" s="282"/>
      <c r="J648" s="335"/>
      <c r="K648" s="282"/>
      <c r="L648" s="282"/>
      <c r="M648" s="282"/>
      <c r="N648" s="282"/>
      <c r="O648" s="281"/>
      <c r="P648" s="360" t="str">
        <f ca="1">rescore_patient</f>
        <v/>
      </c>
      <c r="Q648" s="330" t="str">
        <f ca="1">quantity</f>
        <v/>
      </c>
      <c r="R648" s="281"/>
      <c r="S648" s="282"/>
      <c r="T648" s="282"/>
      <c r="U648" s="282"/>
      <c r="V648" s="305"/>
      <c r="W648" s="305"/>
      <c r="X648" s="305"/>
      <c r="Y648" s="282"/>
      <c r="Z648" s="282" t="e" vm="1">
        <f ca="1">_xlfn.IFS(AND(ISNUMBER(SEARCH("N?m l*", CUSTOMER[[#This Row],[Service Type]], 1)), CUSTOMER[[#This Row],[Count ST]] = TRUE), CUSTOMER[[#This Row],[Quantity]], AND($Y$10:$Y648 = TRUE, COUNTIFS($H$10:$H648, CUSTOMER[[#This Row],[Booking]], $J$10:$J648, CUSTOMER[[#This Row],[Order Date]], $F$10:$F648, "&lt;&gt;"&amp;"N?m l*")=1), 1, TRUE,  "")</f>
        <v>#NAME?</v>
      </c>
      <c r="AA648" s="282" t="b">
        <f t="shared" ca="1" si="10"/>
        <v>0</v>
      </c>
      <c r="AB648" s="305"/>
    </row>
    <row r="649" spans="1:28" x14ac:dyDescent="0.25">
      <c r="A649" s="281" t="str">
        <f ca="1">no.</f>
        <v/>
      </c>
      <c r="B649" s="281"/>
      <c r="C649" s="282"/>
      <c r="D649" s="282"/>
      <c r="E649" s="282" t="str">
        <f ca="1">position</f>
        <v/>
      </c>
      <c r="F649" s="282"/>
      <c r="G649" s="282"/>
      <c r="H649" s="282"/>
      <c r="I649" s="282"/>
      <c r="J649" s="335"/>
      <c r="K649" s="282"/>
      <c r="L649" s="282"/>
      <c r="M649" s="282"/>
      <c r="N649" s="282"/>
      <c r="O649" s="281"/>
      <c r="P649" s="360" t="str">
        <f ca="1">rescore_patient</f>
        <v/>
      </c>
      <c r="Q649" s="330" t="str">
        <f ca="1">quantity</f>
        <v/>
      </c>
      <c r="R649" s="281"/>
      <c r="S649" s="282"/>
      <c r="T649" s="282"/>
      <c r="U649" s="282"/>
      <c r="V649" s="305"/>
      <c r="W649" s="305"/>
      <c r="X649" s="305"/>
      <c r="Y649" s="282"/>
      <c r="Z649" s="282" t="e" vm="1">
        <f ca="1">_xlfn.IFS(AND(ISNUMBER(SEARCH("N?m l*", CUSTOMER[[#This Row],[Service Type]], 1)), CUSTOMER[[#This Row],[Count ST]] = TRUE), CUSTOMER[[#This Row],[Quantity]], AND($Y$10:$Y649 = TRUE, COUNTIFS($H$10:$H649, CUSTOMER[[#This Row],[Booking]], $J$10:$J649, CUSTOMER[[#This Row],[Order Date]], $F$10:$F649, "&lt;&gt;"&amp;"N?m l*")=1), 1, TRUE,  "")</f>
        <v>#NAME?</v>
      </c>
      <c r="AA649" s="282" t="b">
        <f t="shared" ca="1" si="10"/>
        <v>0</v>
      </c>
      <c r="AB649" s="305"/>
    </row>
    <row r="650" spans="1:28" x14ac:dyDescent="0.25">
      <c r="A650" s="281" t="str">
        <f ca="1">no.</f>
        <v/>
      </c>
      <c r="B650" s="281"/>
      <c r="C650" s="282"/>
      <c r="D650" s="282"/>
      <c r="E650" s="282" t="str">
        <f ca="1">position</f>
        <v/>
      </c>
      <c r="F650" s="282"/>
      <c r="G650" s="282"/>
      <c r="H650" s="282"/>
      <c r="I650" s="282"/>
      <c r="J650" s="335"/>
      <c r="K650" s="282"/>
      <c r="L650" s="282"/>
      <c r="M650" s="282"/>
      <c r="N650" s="282"/>
      <c r="O650" s="281"/>
      <c r="P650" s="360" t="str">
        <f ca="1">rescore_patient</f>
        <v/>
      </c>
      <c r="Q650" s="330" t="str">
        <f ca="1">quantity</f>
        <v/>
      </c>
      <c r="R650" s="281"/>
      <c r="S650" s="282"/>
      <c r="T650" s="282"/>
      <c r="U650" s="282"/>
      <c r="V650" s="305"/>
      <c r="W650" s="305"/>
      <c r="X650" s="305"/>
      <c r="Y650" s="282"/>
      <c r="Z650" s="282" t="e" vm="1">
        <f ca="1">_xlfn.IFS(AND(ISNUMBER(SEARCH("N?m l*", CUSTOMER[[#This Row],[Service Type]], 1)), CUSTOMER[[#This Row],[Count ST]] = TRUE), CUSTOMER[[#This Row],[Quantity]], AND($Y$10:$Y650 = TRUE, COUNTIFS($H$10:$H650, CUSTOMER[[#This Row],[Booking]], $J$10:$J650, CUSTOMER[[#This Row],[Order Date]], $F$10:$F650, "&lt;&gt;"&amp;"N?m l*")=1), 1, TRUE,  "")</f>
        <v>#NAME?</v>
      </c>
      <c r="AA650" s="282" t="b">
        <f t="shared" ref="AA650:AA713" ca="1" si="11">count_svc_type</f>
        <v>0</v>
      </c>
      <c r="AB650" s="305"/>
    </row>
    <row r="651" spans="1:28" x14ac:dyDescent="0.25">
      <c r="A651" s="281" t="str">
        <f ca="1">no.</f>
        <v/>
      </c>
      <c r="B651" s="281"/>
      <c r="C651" s="282"/>
      <c r="D651" s="282"/>
      <c r="E651" s="282" t="str">
        <f ca="1">position</f>
        <v/>
      </c>
      <c r="F651" s="282"/>
      <c r="G651" s="282"/>
      <c r="H651" s="282"/>
      <c r="I651" s="282"/>
      <c r="J651" s="335"/>
      <c r="K651" s="282"/>
      <c r="L651" s="282"/>
      <c r="M651" s="282"/>
      <c r="N651" s="282"/>
      <c r="O651" s="281"/>
      <c r="P651" s="360" t="str">
        <f ca="1">rescore_patient</f>
        <v/>
      </c>
      <c r="Q651" s="330" t="str">
        <f ca="1">quantity</f>
        <v/>
      </c>
      <c r="R651" s="281"/>
      <c r="S651" s="282"/>
      <c r="T651" s="282"/>
      <c r="U651" s="282"/>
      <c r="V651" s="305"/>
      <c r="W651" s="305"/>
      <c r="X651" s="305"/>
      <c r="Y651" s="282"/>
      <c r="Z651" s="282" t="e" vm="1">
        <f ca="1">_xlfn.IFS(AND(ISNUMBER(SEARCH("N?m l*", CUSTOMER[[#This Row],[Service Type]], 1)), CUSTOMER[[#This Row],[Count ST]] = TRUE), CUSTOMER[[#This Row],[Quantity]], AND($Y$10:$Y651 = TRUE, COUNTIFS($H$10:$H651, CUSTOMER[[#This Row],[Booking]], $J$10:$J651, CUSTOMER[[#This Row],[Order Date]], $F$10:$F651, "&lt;&gt;"&amp;"N?m l*")=1), 1, TRUE,  "")</f>
        <v>#NAME?</v>
      </c>
      <c r="AA651" s="282" t="b">
        <f t="shared" ca="1" si="11"/>
        <v>0</v>
      </c>
      <c r="AB651" s="305"/>
    </row>
    <row r="652" spans="1:28" x14ac:dyDescent="0.25">
      <c r="A652" s="281" t="str">
        <f ca="1">no.</f>
        <v/>
      </c>
      <c r="B652" s="281"/>
      <c r="C652" s="282"/>
      <c r="D652" s="282"/>
      <c r="E652" s="282" t="str">
        <f ca="1">position</f>
        <v/>
      </c>
      <c r="F652" s="282"/>
      <c r="G652" s="282"/>
      <c r="H652" s="282"/>
      <c r="I652" s="282"/>
      <c r="J652" s="335"/>
      <c r="K652" s="282"/>
      <c r="L652" s="282"/>
      <c r="M652" s="282"/>
      <c r="N652" s="282"/>
      <c r="O652" s="281"/>
      <c r="P652" s="360" t="str">
        <f ca="1">rescore_patient</f>
        <v/>
      </c>
      <c r="Q652" s="330" t="str">
        <f ca="1">quantity</f>
        <v/>
      </c>
      <c r="R652" s="281"/>
      <c r="S652" s="282"/>
      <c r="T652" s="282"/>
      <c r="U652" s="282"/>
      <c r="V652" s="305"/>
      <c r="W652" s="305"/>
      <c r="X652" s="305"/>
      <c r="Y652" s="282"/>
      <c r="Z652" s="282" t="e" vm="1">
        <f ca="1">_xlfn.IFS(AND(ISNUMBER(SEARCH("N?m l*", CUSTOMER[[#This Row],[Service Type]], 1)), CUSTOMER[[#This Row],[Count ST]] = TRUE), CUSTOMER[[#This Row],[Quantity]], AND($Y$10:$Y652 = TRUE, COUNTIFS($H$10:$H652, CUSTOMER[[#This Row],[Booking]], $J$10:$J652, CUSTOMER[[#This Row],[Order Date]], $F$10:$F652, "&lt;&gt;"&amp;"N?m l*")=1), 1, TRUE,  "")</f>
        <v>#NAME?</v>
      </c>
      <c r="AA652" s="282" t="b">
        <f t="shared" ca="1" si="11"/>
        <v>0</v>
      </c>
      <c r="AB652" s="305"/>
    </row>
    <row r="653" spans="1:28" x14ac:dyDescent="0.25">
      <c r="A653" s="281" t="str">
        <f ca="1">no.</f>
        <v/>
      </c>
      <c r="B653" s="281"/>
      <c r="C653" s="282"/>
      <c r="D653" s="282"/>
      <c r="E653" s="282" t="str">
        <f ca="1">position</f>
        <v/>
      </c>
      <c r="F653" s="282"/>
      <c r="G653" s="282"/>
      <c r="H653" s="282"/>
      <c r="I653" s="282"/>
      <c r="J653" s="335"/>
      <c r="K653" s="282"/>
      <c r="L653" s="282"/>
      <c r="M653" s="282"/>
      <c r="N653" s="282"/>
      <c r="O653" s="281"/>
      <c r="P653" s="360" t="str">
        <f ca="1">rescore_patient</f>
        <v/>
      </c>
      <c r="Q653" s="330" t="str">
        <f ca="1">quantity</f>
        <v/>
      </c>
      <c r="R653" s="281"/>
      <c r="S653" s="282"/>
      <c r="T653" s="282"/>
      <c r="U653" s="282"/>
      <c r="V653" s="305"/>
      <c r="W653" s="305"/>
      <c r="X653" s="305"/>
      <c r="Y653" s="282"/>
      <c r="Z653" s="282" t="e" vm="1">
        <f ca="1">_xlfn.IFS(AND(ISNUMBER(SEARCH("N?m l*", CUSTOMER[[#This Row],[Service Type]], 1)), CUSTOMER[[#This Row],[Count ST]] = TRUE), CUSTOMER[[#This Row],[Quantity]], AND($Y$10:$Y653 = TRUE, COUNTIFS($H$10:$H653, CUSTOMER[[#This Row],[Booking]], $J$10:$J653, CUSTOMER[[#This Row],[Order Date]], $F$10:$F653, "&lt;&gt;"&amp;"N?m l*")=1), 1, TRUE,  "")</f>
        <v>#NAME?</v>
      </c>
      <c r="AA653" s="282" t="b">
        <f t="shared" ca="1" si="11"/>
        <v>0</v>
      </c>
      <c r="AB653" s="305"/>
    </row>
    <row r="654" spans="1:28" x14ac:dyDescent="0.25">
      <c r="A654" s="281" t="str">
        <f ca="1">no.</f>
        <v/>
      </c>
      <c r="B654" s="281"/>
      <c r="C654" s="282"/>
      <c r="D654" s="282"/>
      <c r="E654" s="282" t="str">
        <f ca="1">position</f>
        <v/>
      </c>
      <c r="F654" s="282"/>
      <c r="G654" s="282"/>
      <c r="H654" s="282"/>
      <c r="I654" s="282"/>
      <c r="J654" s="335"/>
      <c r="K654" s="282"/>
      <c r="L654" s="282"/>
      <c r="M654" s="282"/>
      <c r="N654" s="282"/>
      <c r="O654" s="281"/>
      <c r="P654" s="360" t="str">
        <f ca="1">rescore_patient</f>
        <v/>
      </c>
      <c r="Q654" s="330" t="str">
        <f ca="1">quantity</f>
        <v/>
      </c>
      <c r="R654" s="281"/>
      <c r="S654" s="282"/>
      <c r="T654" s="282"/>
      <c r="U654" s="282"/>
      <c r="V654" s="305"/>
      <c r="W654" s="305"/>
      <c r="X654" s="305"/>
      <c r="Y654" s="282"/>
      <c r="Z654" s="282" t="e" vm="1">
        <f ca="1">_xlfn.IFS(AND(ISNUMBER(SEARCH("N?m l*", CUSTOMER[[#This Row],[Service Type]], 1)), CUSTOMER[[#This Row],[Count ST]] = TRUE), CUSTOMER[[#This Row],[Quantity]], AND($Y$10:$Y654 = TRUE, COUNTIFS($H$10:$H654, CUSTOMER[[#This Row],[Booking]], $J$10:$J654, CUSTOMER[[#This Row],[Order Date]], $F$10:$F654, "&lt;&gt;"&amp;"N?m l*")=1), 1, TRUE,  "")</f>
        <v>#NAME?</v>
      </c>
      <c r="AA654" s="282" t="b">
        <f t="shared" ca="1" si="11"/>
        <v>0</v>
      </c>
      <c r="AB654" s="305"/>
    </row>
    <row r="655" spans="1:28" x14ac:dyDescent="0.25">
      <c r="A655" s="281" t="str">
        <f ca="1">no.</f>
        <v/>
      </c>
      <c r="B655" s="281"/>
      <c r="C655" s="282"/>
      <c r="D655" s="282"/>
      <c r="E655" s="282" t="str">
        <f ca="1">position</f>
        <v/>
      </c>
      <c r="F655" s="282"/>
      <c r="G655" s="282"/>
      <c r="H655" s="282"/>
      <c r="I655" s="282"/>
      <c r="J655" s="335"/>
      <c r="K655" s="282"/>
      <c r="L655" s="282"/>
      <c r="M655" s="282"/>
      <c r="N655" s="282"/>
      <c r="O655" s="281"/>
      <c r="P655" s="360" t="str">
        <f ca="1">rescore_patient</f>
        <v/>
      </c>
      <c r="Q655" s="330" t="str">
        <f ca="1">quantity</f>
        <v/>
      </c>
      <c r="R655" s="281"/>
      <c r="S655" s="282"/>
      <c r="T655" s="282"/>
      <c r="U655" s="282"/>
      <c r="V655" s="305"/>
      <c r="W655" s="305"/>
      <c r="X655" s="305"/>
      <c r="Y655" s="282"/>
      <c r="Z655" s="282" t="e" vm="1">
        <f ca="1">_xlfn.IFS(AND(ISNUMBER(SEARCH("N?m l*", CUSTOMER[[#This Row],[Service Type]], 1)), CUSTOMER[[#This Row],[Count ST]] = TRUE), CUSTOMER[[#This Row],[Quantity]], AND($Y$10:$Y655 = TRUE, COUNTIFS($H$10:$H655, CUSTOMER[[#This Row],[Booking]], $J$10:$J655, CUSTOMER[[#This Row],[Order Date]], $F$10:$F655, "&lt;&gt;"&amp;"N?m l*")=1), 1, TRUE,  "")</f>
        <v>#NAME?</v>
      </c>
      <c r="AA655" s="282" t="b">
        <f t="shared" ca="1" si="11"/>
        <v>0</v>
      </c>
      <c r="AB655" s="305"/>
    </row>
    <row r="656" spans="1:28" x14ac:dyDescent="0.25">
      <c r="A656" s="281" t="str">
        <f ca="1">no.</f>
        <v/>
      </c>
      <c r="B656" s="281"/>
      <c r="C656" s="282"/>
      <c r="D656" s="282"/>
      <c r="E656" s="282" t="str">
        <f ca="1">position</f>
        <v/>
      </c>
      <c r="F656" s="282"/>
      <c r="G656" s="282"/>
      <c r="H656" s="282"/>
      <c r="I656" s="282"/>
      <c r="J656" s="335"/>
      <c r="K656" s="282"/>
      <c r="L656" s="282"/>
      <c r="M656" s="282"/>
      <c r="N656" s="282"/>
      <c r="O656" s="281"/>
      <c r="P656" s="360" t="str">
        <f ca="1">rescore_patient</f>
        <v/>
      </c>
      <c r="Q656" s="330" t="str">
        <f ca="1">quantity</f>
        <v/>
      </c>
      <c r="R656" s="281"/>
      <c r="S656" s="282"/>
      <c r="T656" s="282"/>
      <c r="U656" s="282"/>
      <c r="V656" s="305"/>
      <c r="W656" s="305"/>
      <c r="X656" s="305"/>
      <c r="Y656" s="282"/>
      <c r="Z656" s="282" t="e" vm="1">
        <f ca="1">_xlfn.IFS(AND(ISNUMBER(SEARCH("N?m l*", CUSTOMER[[#This Row],[Service Type]], 1)), CUSTOMER[[#This Row],[Count ST]] = TRUE), CUSTOMER[[#This Row],[Quantity]], AND($Y$10:$Y656 = TRUE, COUNTIFS($H$10:$H656, CUSTOMER[[#This Row],[Booking]], $J$10:$J656, CUSTOMER[[#This Row],[Order Date]], $F$10:$F656, "&lt;&gt;"&amp;"N?m l*")=1), 1, TRUE,  "")</f>
        <v>#NAME?</v>
      </c>
      <c r="AA656" s="282" t="b">
        <f t="shared" ca="1" si="11"/>
        <v>0</v>
      </c>
      <c r="AB656" s="305"/>
    </row>
    <row r="657" spans="1:28" x14ac:dyDescent="0.25">
      <c r="A657" s="281" t="str">
        <f ca="1">no.</f>
        <v/>
      </c>
      <c r="B657" s="281"/>
      <c r="C657" s="282"/>
      <c r="D657" s="282"/>
      <c r="E657" s="282" t="str">
        <f ca="1">position</f>
        <v/>
      </c>
      <c r="F657" s="282"/>
      <c r="G657" s="282"/>
      <c r="H657" s="282"/>
      <c r="I657" s="282"/>
      <c r="J657" s="335"/>
      <c r="K657" s="282"/>
      <c r="L657" s="282"/>
      <c r="M657" s="282"/>
      <c r="N657" s="282"/>
      <c r="O657" s="281"/>
      <c r="P657" s="360" t="str">
        <f ca="1">rescore_patient</f>
        <v/>
      </c>
      <c r="Q657" s="330" t="str">
        <f ca="1">quantity</f>
        <v/>
      </c>
      <c r="R657" s="281"/>
      <c r="S657" s="282"/>
      <c r="T657" s="282"/>
      <c r="U657" s="282"/>
      <c r="V657" s="305"/>
      <c r="W657" s="305"/>
      <c r="X657" s="305"/>
      <c r="Y657" s="282"/>
      <c r="Z657" s="282" t="e" vm="1">
        <f ca="1">_xlfn.IFS(AND(ISNUMBER(SEARCH("N?m l*", CUSTOMER[[#This Row],[Service Type]], 1)), CUSTOMER[[#This Row],[Count ST]] = TRUE), CUSTOMER[[#This Row],[Quantity]], AND($Y$10:$Y657 = TRUE, COUNTIFS($H$10:$H657, CUSTOMER[[#This Row],[Booking]], $J$10:$J657, CUSTOMER[[#This Row],[Order Date]], $F$10:$F657, "&lt;&gt;"&amp;"N?m l*")=1), 1, TRUE,  "")</f>
        <v>#NAME?</v>
      </c>
      <c r="AA657" s="282" t="b">
        <f t="shared" ca="1" si="11"/>
        <v>0</v>
      </c>
      <c r="AB657" s="305"/>
    </row>
    <row r="658" spans="1:28" x14ac:dyDescent="0.25">
      <c r="A658" s="281" t="str">
        <f ca="1">no.</f>
        <v/>
      </c>
      <c r="B658" s="281"/>
      <c r="C658" s="282"/>
      <c r="D658" s="282"/>
      <c r="E658" s="282" t="str">
        <f ca="1">position</f>
        <v/>
      </c>
      <c r="F658" s="282"/>
      <c r="G658" s="282"/>
      <c r="H658" s="282"/>
      <c r="I658" s="282"/>
      <c r="J658" s="335"/>
      <c r="K658" s="282"/>
      <c r="L658" s="282"/>
      <c r="M658" s="282"/>
      <c r="N658" s="282"/>
      <c r="O658" s="281"/>
      <c r="P658" s="360" t="str">
        <f ca="1">rescore_patient</f>
        <v/>
      </c>
      <c r="Q658" s="330" t="str">
        <f ca="1">quantity</f>
        <v/>
      </c>
      <c r="R658" s="281"/>
      <c r="S658" s="282"/>
      <c r="T658" s="282"/>
      <c r="U658" s="282"/>
      <c r="V658" s="305"/>
      <c r="W658" s="305"/>
      <c r="X658" s="305"/>
      <c r="Y658" s="282"/>
      <c r="Z658" s="282" t="e" vm="1">
        <f ca="1">_xlfn.IFS(AND(ISNUMBER(SEARCH("N?m l*", CUSTOMER[[#This Row],[Service Type]], 1)), CUSTOMER[[#This Row],[Count ST]] = TRUE), CUSTOMER[[#This Row],[Quantity]], AND($Y$10:$Y658 = TRUE, COUNTIFS($H$10:$H658, CUSTOMER[[#This Row],[Booking]], $J$10:$J658, CUSTOMER[[#This Row],[Order Date]], $F$10:$F658, "&lt;&gt;"&amp;"N?m l*")=1), 1, TRUE,  "")</f>
        <v>#NAME?</v>
      </c>
      <c r="AA658" s="282" t="b">
        <f t="shared" ca="1" si="11"/>
        <v>0</v>
      </c>
      <c r="AB658" s="305"/>
    </row>
    <row r="659" spans="1:28" x14ac:dyDescent="0.25">
      <c r="A659" s="281" t="str">
        <f ca="1">no.</f>
        <v/>
      </c>
      <c r="B659" s="281"/>
      <c r="C659" s="282"/>
      <c r="D659" s="282"/>
      <c r="E659" s="282" t="str">
        <f ca="1">position</f>
        <v/>
      </c>
      <c r="F659" s="282"/>
      <c r="G659" s="282"/>
      <c r="H659" s="282"/>
      <c r="I659" s="282"/>
      <c r="J659" s="335"/>
      <c r="K659" s="282"/>
      <c r="L659" s="282"/>
      <c r="M659" s="282"/>
      <c r="N659" s="282"/>
      <c r="O659" s="281"/>
      <c r="P659" s="360" t="str">
        <f ca="1">rescore_patient</f>
        <v/>
      </c>
      <c r="Q659" s="330" t="str">
        <f ca="1">quantity</f>
        <v/>
      </c>
      <c r="R659" s="281"/>
      <c r="S659" s="282"/>
      <c r="T659" s="282"/>
      <c r="U659" s="282"/>
      <c r="V659" s="305"/>
      <c r="W659" s="305"/>
      <c r="X659" s="305"/>
      <c r="Y659" s="282"/>
      <c r="Z659" s="282" t="e" vm="1">
        <f ca="1">_xlfn.IFS(AND(ISNUMBER(SEARCH("N?m l*", CUSTOMER[[#This Row],[Service Type]], 1)), CUSTOMER[[#This Row],[Count ST]] = TRUE), CUSTOMER[[#This Row],[Quantity]], AND($Y$10:$Y659 = TRUE, COUNTIFS($H$10:$H659, CUSTOMER[[#This Row],[Booking]], $J$10:$J659, CUSTOMER[[#This Row],[Order Date]], $F$10:$F659, "&lt;&gt;"&amp;"N?m l*")=1), 1, TRUE,  "")</f>
        <v>#NAME?</v>
      </c>
      <c r="AA659" s="282" t="b">
        <f t="shared" ca="1" si="11"/>
        <v>0</v>
      </c>
      <c r="AB659" s="305"/>
    </row>
    <row r="660" spans="1:28" x14ac:dyDescent="0.25">
      <c r="A660" s="281" t="str">
        <f ca="1">no.</f>
        <v/>
      </c>
      <c r="B660" s="281"/>
      <c r="C660" s="282"/>
      <c r="D660" s="282"/>
      <c r="E660" s="282" t="str">
        <f ca="1">position</f>
        <v/>
      </c>
      <c r="F660" s="282"/>
      <c r="G660" s="282"/>
      <c r="H660" s="282"/>
      <c r="I660" s="282"/>
      <c r="J660" s="335"/>
      <c r="K660" s="282"/>
      <c r="L660" s="282"/>
      <c r="M660" s="282"/>
      <c r="N660" s="282"/>
      <c r="O660" s="281"/>
      <c r="P660" s="360" t="str">
        <f ca="1">rescore_patient</f>
        <v/>
      </c>
      <c r="Q660" s="330" t="str">
        <f ca="1">quantity</f>
        <v/>
      </c>
      <c r="R660" s="281"/>
      <c r="S660" s="282"/>
      <c r="T660" s="282"/>
      <c r="U660" s="282"/>
      <c r="V660" s="305"/>
      <c r="W660" s="305"/>
      <c r="X660" s="305"/>
      <c r="Y660" s="282"/>
      <c r="Z660" s="282" t="e" vm="1">
        <f ca="1">_xlfn.IFS(AND(ISNUMBER(SEARCH("N?m l*", CUSTOMER[[#This Row],[Service Type]], 1)), CUSTOMER[[#This Row],[Count ST]] = TRUE), CUSTOMER[[#This Row],[Quantity]], AND($Y$10:$Y660 = TRUE, COUNTIFS($H$10:$H660, CUSTOMER[[#This Row],[Booking]], $J$10:$J660, CUSTOMER[[#This Row],[Order Date]], $F$10:$F660, "&lt;&gt;"&amp;"N?m l*")=1), 1, TRUE,  "")</f>
        <v>#NAME?</v>
      </c>
      <c r="AA660" s="282" t="b">
        <f t="shared" ca="1" si="11"/>
        <v>0</v>
      </c>
      <c r="AB660" s="305"/>
    </row>
    <row r="661" spans="1:28" x14ac:dyDescent="0.25">
      <c r="A661" s="281" t="str">
        <f ca="1">no.</f>
        <v/>
      </c>
      <c r="B661" s="281"/>
      <c r="C661" s="282"/>
      <c r="D661" s="282"/>
      <c r="E661" s="282" t="str">
        <f ca="1">position</f>
        <v/>
      </c>
      <c r="F661" s="282"/>
      <c r="G661" s="282"/>
      <c r="H661" s="282"/>
      <c r="I661" s="282"/>
      <c r="J661" s="335"/>
      <c r="K661" s="282"/>
      <c r="L661" s="282"/>
      <c r="M661" s="282"/>
      <c r="N661" s="282"/>
      <c r="O661" s="281"/>
      <c r="P661" s="360" t="str">
        <f ca="1">rescore_patient</f>
        <v/>
      </c>
      <c r="Q661" s="330" t="str">
        <f ca="1">quantity</f>
        <v/>
      </c>
      <c r="R661" s="281"/>
      <c r="S661" s="282"/>
      <c r="T661" s="282"/>
      <c r="U661" s="282"/>
      <c r="V661" s="305"/>
      <c r="W661" s="305"/>
      <c r="X661" s="305"/>
      <c r="Y661" s="282"/>
      <c r="Z661" s="282" t="e" vm="1">
        <f ca="1">_xlfn.IFS(AND(ISNUMBER(SEARCH("N?m l*", CUSTOMER[[#This Row],[Service Type]], 1)), CUSTOMER[[#This Row],[Count ST]] = TRUE), CUSTOMER[[#This Row],[Quantity]], AND($Y$10:$Y661 = TRUE, COUNTIFS($H$10:$H661, CUSTOMER[[#This Row],[Booking]], $J$10:$J661, CUSTOMER[[#This Row],[Order Date]], $F$10:$F661, "&lt;&gt;"&amp;"N?m l*")=1), 1, TRUE,  "")</f>
        <v>#NAME?</v>
      </c>
      <c r="AA661" s="282" t="b">
        <f t="shared" ca="1" si="11"/>
        <v>0</v>
      </c>
      <c r="AB661" s="305"/>
    </row>
    <row r="662" spans="1:28" x14ac:dyDescent="0.25">
      <c r="A662" s="281" t="str">
        <f ca="1">no.</f>
        <v/>
      </c>
      <c r="B662" s="281"/>
      <c r="C662" s="282"/>
      <c r="D662" s="282"/>
      <c r="E662" s="282" t="str">
        <f ca="1">position</f>
        <v/>
      </c>
      <c r="F662" s="282"/>
      <c r="G662" s="282"/>
      <c r="H662" s="282"/>
      <c r="I662" s="282"/>
      <c r="J662" s="335"/>
      <c r="K662" s="282"/>
      <c r="L662" s="282"/>
      <c r="M662" s="282"/>
      <c r="N662" s="282"/>
      <c r="O662" s="281"/>
      <c r="P662" s="360" t="str">
        <f ca="1">rescore_patient</f>
        <v/>
      </c>
      <c r="Q662" s="330" t="str">
        <f ca="1">quantity</f>
        <v/>
      </c>
      <c r="R662" s="281"/>
      <c r="S662" s="282"/>
      <c r="T662" s="282"/>
      <c r="U662" s="282"/>
      <c r="V662" s="305"/>
      <c r="W662" s="305"/>
      <c r="X662" s="305"/>
      <c r="Y662" s="282"/>
      <c r="Z662" s="282" t="e" vm="1">
        <f ca="1">_xlfn.IFS(AND(ISNUMBER(SEARCH("N?m l*", CUSTOMER[[#This Row],[Service Type]], 1)), CUSTOMER[[#This Row],[Count ST]] = TRUE), CUSTOMER[[#This Row],[Quantity]], AND($Y$10:$Y662 = TRUE, COUNTIFS($H$10:$H662, CUSTOMER[[#This Row],[Booking]], $J$10:$J662, CUSTOMER[[#This Row],[Order Date]], $F$10:$F662, "&lt;&gt;"&amp;"N?m l*")=1), 1, TRUE,  "")</f>
        <v>#NAME?</v>
      </c>
      <c r="AA662" s="282" t="b">
        <f t="shared" ca="1" si="11"/>
        <v>0</v>
      </c>
      <c r="AB662" s="305"/>
    </row>
    <row r="663" spans="1:28" x14ac:dyDescent="0.25">
      <c r="A663" s="281" t="str">
        <f ca="1">no.</f>
        <v/>
      </c>
      <c r="B663" s="281"/>
      <c r="C663" s="282"/>
      <c r="D663" s="282"/>
      <c r="E663" s="282" t="str">
        <f ca="1">position</f>
        <v/>
      </c>
      <c r="F663" s="282"/>
      <c r="G663" s="282"/>
      <c r="H663" s="282"/>
      <c r="I663" s="282"/>
      <c r="J663" s="335"/>
      <c r="K663" s="282"/>
      <c r="L663" s="282"/>
      <c r="M663" s="282"/>
      <c r="N663" s="282"/>
      <c r="O663" s="281"/>
      <c r="P663" s="360" t="str">
        <f ca="1">rescore_patient</f>
        <v/>
      </c>
      <c r="Q663" s="330" t="str">
        <f ca="1">quantity</f>
        <v/>
      </c>
      <c r="R663" s="281"/>
      <c r="S663" s="282"/>
      <c r="T663" s="282"/>
      <c r="U663" s="282"/>
      <c r="V663" s="305"/>
      <c r="W663" s="305"/>
      <c r="X663" s="305"/>
      <c r="Y663" s="282"/>
      <c r="Z663" s="282" t="e" vm="1">
        <f ca="1">_xlfn.IFS(AND(ISNUMBER(SEARCH("N?m l*", CUSTOMER[[#This Row],[Service Type]], 1)), CUSTOMER[[#This Row],[Count ST]] = TRUE), CUSTOMER[[#This Row],[Quantity]], AND($Y$10:$Y663 = TRUE, COUNTIFS($H$10:$H663, CUSTOMER[[#This Row],[Booking]], $J$10:$J663, CUSTOMER[[#This Row],[Order Date]], $F$10:$F663, "&lt;&gt;"&amp;"N?m l*")=1), 1, TRUE,  "")</f>
        <v>#NAME?</v>
      </c>
      <c r="AA663" s="282" t="b">
        <f t="shared" ca="1" si="11"/>
        <v>0</v>
      </c>
      <c r="AB663" s="305"/>
    </row>
    <row r="664" spans="1:28" x14ac:dyDescent="0.25">
      <c r="A664" s="281" t="str">
        <f ca="1">no.</f>
        <v/>
      </c>
      <c r="B664" s="281"/>
      <c r="C664" s="282"/>
      <c r="D664" s="282"/>
      <c r="E664" s="282" t="str">
        <f ca="1">position</f>
        <v/>
      </c>
      <c r="F664" s="282"/>
      <c r="G664" s="282"/>
      <c r="H664" s="282"/>
      <c r="I664" s="282"/>
      <c r="J664" s="335"/>
      <c r="K664" s="282"/>
      <c r="L664" s="282"/>
      <c r="M664" s="282"/>
      <c r="N664" s="282"/>
      <c r="O664" s="281"/>
      <c r="P664" s="360" t="str">
        <f ca="1">rescore_patient</f>
        <v/>
      </c>
      <c r="Q664" s="330" t="str">
        <f ca="1">quantity</f>
        <v/>
      </c>
      <c r="R664" s="281"/>
      <c r="S664" s="282"/>
      <c r="T664" s="282"/>
      <c r="U664" s="282"/>
      <c r="V664" s="305"/>
      <c r="W664" s="305"/>
      <c r="X664" s="305"/>
      <c r="Y664" s="282"/>
      <c r="Z664" s="282" t="e" vm="1">
        <f ca="1">_xlfn.IFS(AND(ISNUMBER(SEARCH("N?m l*", CUSTOMER[[#This Row],[Service Type]], 1)), CUSTOMER[[#This Row],[Count ST]] = TRUE), CUSTOMER[[#This Row],[Quantity]], AND($Y$10:$Y664 = TRUE, COUNTIFS($H$10:$H664, CUSTOMER[[#This Row],[Booking]], $J$10:$J664, CUSTOMER[[#This Row],[Order Date]], $F$10:$F664, "&lt;&gt;"&amp;"N?m l*")=1), 1, TRUE,  "")</f>
        <v>#NAME?</v>
      </c>
      <c r="AA664" s="282" t="b">
        <f t="shared" ca="1" si="11"/>
        <v>0</v>
      </c>
      <c r="AB664" s="305"/>
    </row>
    <row r="665" spans="1:28" x14ac:dyDescent="0.25">
      <c r="A665" s="281" t="str">
        <f ca="1">no.</f>
        <v/>
      </c>
      <c r="B665" s="281"/>
      <c r="C665" s="282"/>
      <c r="D665" s="282"/>
      <c r="E665" s="282" t="str">
        <f ca="1">position</f>
        <v/>
      </c>
      <c r="F665" s="282"/>
      <c r="G665" s="282"/>
      <c r="H665" s="282"/>
      <c r="I665" s="282"/>
      <c r="J665" s="335"/>
      <c r="K665" s="282"/>
      <c r="L665" s="282"/>
      <c r="M665" s="282"/>
      <c r="N665" s="282"/>
      <c r="O665" s="281"/>
      <c r="P665" s="360" t="str">
        <f ca="1">rescore_patient</f>
        <v/>
      </c>
      <c r="Q665" s="330" t="str">
        <f ca="1">quantity</f>
        <v/>
      </c>
      <c r="R665" s="281"/>
      <c r="S665" s="282"/>
      <c r="T665" s="282"/>
      <c r="U665" s="282"/>
      <c r="V665" s="305"/>
      <c r="W665" s="305"/>
      <c r="X665" s="305"/>
      <c r="Y665" s="282"/>
      <c r="Z665" s="282" t="e" vm="1">
        <f ca="1">_xlfn.IFS(AND(ISNUMBER(SEARCH("N?m l*", CUSTOMER[[#This Row],[Service Type]], 1)), CUSTOMER[[#This Row],[Count ST]] = TRUE), CUSTOMER[[#This Row],[Quantity]], AND($Y$10:$Y665 = TRUE, COUNTIFS($H$10:$H665, CUSTOMER[[#This Row],[Booking]], $J$10:$J665, CUSTOMER[[#This Row],[Order Date]], $F$10:$F665, "&lt;&gt;"&amp;"N?m l*")=1), 1, TRUE,  "")</f>
        <v>#NAME?</v>
      </c>
      <c r="AA665" s="282" t="b">
        <f t="shared" ca="1" si="11"/>
        <v>0</v>
      </c>
      <c r="AB665" s="305"/>
    </row>
    <row r="666" spans="1:28" x14ac:dyDescent="0.25">
      <c r="A666" s="281" t="str">
        <f ca="1">no.</f>
        <v/>
      </c>
      <c r="B666" s="281"/>
      <c r="C666" s="282"/>
      <c r="D666" s="282"/>
      <c r="E666" s="282" t="str">
        <f ca="1">position</f>
        <v/>
      </c>
      <c r="F666" s="282"/>
      <c r="G666" s="282"/>
      <c r="H666" s="282"/>
      <c r="I666" s="282"/>
      <c r="J666" s="335"/>
      <c r="K666" s="282"/>
      <c r="L666" s="282"/>
      <c r="M666" s="282"/>
      <c r="N666" s="282"/>
      <c r="O666" s="281"/>
      <c r="P666" s="360" t="str">
        <f ca="1">rescore_patient</f>
        <v/>
      </c>
      <c r="Q666" s="330" t="str">
        <f ca="1">quantity</f>
        <v/>
      </c>
      <c r="R666" s="281"/>
      <c r="S666" s="282"/>
      <c r="T666" s="282"/>
      <c r="U666" s="282"/>
      <c r="V666" s="305"/>
      <c r="W666" s="305"/>
      <c r="X666" s="305"/>
      <c r="Y666" s="282"/>
      <c r="Z666" s="282" t="e" vm="1">
        <f ca="1">_xlfn.IFS(AND(ISNUMBER(SEARCH("N?m l*", CUSTOMER[[#This Row],[Service Type]], 1)), CUSTOMER[[#This Row],[Count ST]] = TRUE), CUSTOMER[[#This Row],[Quantity]], AND($Y$10:$Y666 = TRUE, COUNTIFS($H$10:$H666, CUSTOMER[[#This Row],[Booking]], $J$10:$J666, CUSTOMER[[#This Row],[Order Date]], $F$10:$F666, "&lt;&gt;"&amp;"N?m l*")=1), 1, TRUE,  "")</f>
        <v>#NAME?</v>
      </c>
      <c r="AA666" s="282" t="b">
        <f t="shared" ca="1" si="11"/>
        <v>0</v>
      </c>
      <c r="AB666" s="305"/>
    </row>
    <row r="667" spans="1:28" x14ac:dyDescent="0.25">
      <c r="A667" s="281" t="str">
        <f ca="1">no.</f>
        <v/>
      </c>
      <c r="B667" s="281"/>
      <c r="C667" s="282"/>
      <c r="D667" s="282"/>
      <c r="E667" s="282" t="str">
        <f ca="1">position</f>
        <v/>
      </c>
      <c r="F667" s="282"/>
      <c r="G667" s="282"/>
      <c r="H667" s="282"/>
      <c r="I667" s="282"/>
      <c r="J667" s="335"/>
      <c r="K667" s="282"/>
      <c r="L667" s="282"/>
      <c r="M667" s="282"/>
      <c r="N667" s="282"/>
      <c r="O667" s="281"/>
      <c r="P667" s="360" t="str">
        <f ca="1">rescore_patient</f>
        <v/>
      </c>
      <c r="Q667" s="330" t="str">
        <f ca="1">quantity</f>
        <v/>
      </c>
      <c r="R667" s="281"/>
      <c r="S667" s="282"/>
      <c r="T667" s="282"/>
      <c r="U667" s="282"/>
      <c r="V667" s="305"/>
      <c r="W667" s="305"/>
      <c r="X667" s="305"/>
      <c r="Y667" s="282"/>
      <c r="Z667" s="282" t="e" vm="1">
        <f ca="1">_xlfn.IFS(AND(ISNUMBER(SEARCH("N?m l*", CUSTOMER[[#This Row],[Service Type]], 1)), CUSTOMER[[#This Row],[Count ST]] = TRUE), CUSTOMER[[#This Row],[Quantity]], AND($Y$10:$Y667 = TRUE, COUNTIFS($H$10:$H667, CUSTOMER[[#This Row],[Booking]], $J$10:$J667, CUSTOMER[[#This Row],[Order Date]], $F$10:$F667, "&lt;&gt;"&amp;"N?m l*")=1), 1, TRUE,  "")</f>
        <v>#NAME?</v>
      </c>
      <c r="AA667" s="282" t="b">
        <f t="shared" ca="1" si="11"/>
        <v>0</v>
      </c>
      <c r="AB667" s="305"/>
    </row>
    <row r="668" spans="1:28" x14ac:dyDescent="0.25">
      <c r="A668" s="281" t="str">
        <f ca="1">no.</f>
        <v/>
      </c>
      <c r="B668" s="281"/>
      <c r="C668" s="282"/>
      <c r="D668" s="282"/>
      <c r="E668" s="282" t="str">
        <f ca="1">position</f>
        <v/>
      </c>
      <c r="F668" s="282"/>
      <c r="G668" s="282"/>
      <c r="H668" s="282"/>
      <c r="I668" s="282"/>
      <c r="J668" s="335"/>
      <c r="K668" s="282"/>
      <c r="L668" s="282"/>
      <c r="M668" s="282"/>
      <c r="N668" s="282"/>
      <c r="O668" s="281"/>
      <c r="P668" s="360" t="str">
        <f ca="1">rescore_patient</f>
        <v/>
      </c>
      <c r="Q668" s="330" t="str">
        <f ca="1">quantity</f>
        <v/>
      </c>
      <c r="R668" s="281"/>
      <c r="S668" s="282"/>
      <c r="T668" s="282"/>
      <c r="U668" s="282"/>
      <c r="V668" s="305"/>
      <c r="W668" s="305"/>
      <c r="X668" s="305"/>
      <c r="Y668" s="282"/>
      <c r="Z668" s="282" t="e" vm="1">
        <f ca="1">_xlfn.IFS(AND(ISNUMBER(SEARCH("N?m l*", CUSTOMER[[#This Row],[Service Type]], 1)), CUSTOMER[[#This Row],[Count ST]] = TRUE), CUSTOMER[[#This Row],[Quantity]], AND($Y$10:$Y668 = TRUE, COUNTIFS($H$10:$H668, CUSTOMER[[#This Row],[Booking]], $J$10:$J668, CUSTOMER[[#This Row],[Order Date]], $F$10:$F668, "&lt;&gt;"&amp;"N?m l*")=1), 1, TRUE,  "")</f>
        <v>#NAME?</v>
      </c>
      <c r="AA668" s="282" t="b">
        <f t="shared" ca="1" si="11"/>
        <v>0</v>
      </c>
      <c r="AB668" s="305"/>
    </row>
    <row r="669" spans="1:28" x14ac:dyDescent="0.25">
      <c r="A669" s="281" t="str">
        <f ca="1">no.</f>
        <v/>
      </c>
      <c r="B669" s="281"/>
      <c r="C669" s="282"/>
      <c r="D669" s="282"/>
      <c r="E669" s="282" t="str">
        <f ca="1">position</f>
        <v/>
      </c>
      <c r="F669" s="282"/>
      <c r="G669" s="282"/>
      <c r="H669" s="282"/>
      <c r="I669" s="282"/>
      <c r="J669" s="335"/>
      <c r="K669" s="282"/>
      <c r="L669" s="282"/>
      <c r="M669" s="282"/>
      <c r="N669" s="282"/>
      <c r="O669" s="281"/>
      <c r="P669" s="360" t="str">
        <f ca="1">rescore_patient</f>
        <v/>
      </c>
      <c r="Q669" s="330" t="str">
        <f ca="1">quantity</f>
        <v/>
      </c>
      <c r="R669" s="281"/>
      <c r="S669" s="282"/>
      <c r="T669" s="282"/>
      <c r="U669" s="282"/>
      <c r="V669" s="305"/>
      <c r="W669" s="305"/>
      <c r="X669" s="305"/>
      <c r="Y669" s="282"/>
      <c r="Z669" s="282" t="e" vm="1">
        <f ca="1">_xlfn.IFS(AND(ISNUMBER(SEARCH("N?m l*", CUSTOMER[[#This Row],[Service Type]], 1)), CUSTOMER[[#This Row],[Count ST]] = TRUE), CUSTOMER[[#This Row],[Quantity]], AND($Y$10:$Y669 = TRUE, COUNTIFS($H$10:$H669, CUSTOMER[[#This Row],[Booking]], $J$10:$J669, CUSTOMER[[#This Row],[Order Date]], $F$10:$F669, "&lt;&gt;"&amp;"N?m l*")=1), 1, TRUE,  "")</f>
        <v>#NAME?</v>
      </c>
      <c r="AA669" s="282" t="b">
        <f t="shared" ca="1" si="11"/>
        <v>0</v>
      </c>
      <c r="AB669" s="305"/>
    </row>
    <row r="670" spans="1:28" x14ac:dyDescent="0.25">
      <c r="A670" s="281" t="str">
        <f ca="1">no.</f>
        <v/>
      </c>
      <c r="B670" s="281"/>
      <c r="C670" s="282"/>
      <c r="D670" s="282"/>
      <c r="E670" s="282" t="str">
        <f ca="1">position</f>
        <v/>
      </c>
      <c r="F670" s="282"/>
      <c r="G670" s="282"/>
      <c r="H670" s="282"/>
      <c r="I670" s="282"/>
      <c r="J670" s="335"/>
      <c r="K670" s="282"/>
      <c r="L670" s="282"/>
      <c r="M670" s="282"/>
      <c r="N670" s="282"/>
      <c r="O670" s="281"/>
      <c r="P670" s="360" t="str">
        <f ca="1">rescore_patient</f>
        <v/>
      </c>
      <c r="Q670" s="330" t="str">
        <f ca="1">quantity</f>
        <v/>
      </c>
      <c r="R670" s="281"/>
      <c r="S670" s="282"/>
      <c r="T670" s="282"/>
      <c r="U670" s="282"/>
      <c r="V670" s="305"/>
      <c r="W670" s="305"/>
      <c r="X670" s="305"/>
      <c r="Y670" s="282"/>
      <c r="Z670" s="282" t="e" vm="1">
        <f ca="1">_xlfn.IFS(AND(ISNUMBER(SEARCH("N?m l*", CUSTOMER[[#This Row],[Service Type]], 1)), CUSTOMER[[#This Row],[Count ST]] = TRUE), CUSTOMER[[#This Row],[Quantity]], AND($Y$10:$Y670 = TRUE, COUNTIFS($H$10:$H670, CUSTOMER[[#This Row],[Booking]], $J$10:$J670, CUSTOMER[[#This Row],[Order Date]], $F$10:$F670, "&lt;&gt;"&amp;"N?m l*")=1), 1, TRUE,  "")</f>
        <v>#NAME?</v>
      </c>
      <c r="AA670" s="282" t="b">
        <f t="shared" ca="1" si="11"/>
        <v>0</v>
      </c>
      <c r="AB670" s="305"/>
    </row>
    <row r="671" spans="1:28" x14ac:dyDescent="0.25">
      <c r="A671" s="281" t="str">
        <f ca="1">no.</f>
        <v/>
      </c>
      <c r="B671" s="281"/>
      <c r="C671" s="282"/>
      <c r="D671" s="282"/>
      <c r="E671" s="282" t="str">
        <f ca="1">position</f>
        <v/>
      </c>
      <c r="F671" s="282"/>
      <c r="G671" s="282"/>
      <c r="H671" s="282"/>
      <c r="I671" s="282"/>
      <c r="J671" s="335"/>
      <c r="K671" s="282"/>
      <c r="L671" s="282"/>
      <c r="M671" s="282"/>
      <c r="N671" s="282"/>
      <c r="O671" s="281"/>
      <c r="P671" s="360" t="str">
        <f ca="1">rescore_patient</f>
        <v/>
      </c>
      <c r="Q671" s="330" t="str">
        <f ca="1">quantity</f>
        <v/>
      </c>
      <c r="R671" s="281"/>
      <c r="S671" s="282"/>
      <c r="T671" s="282"/>
      <c r="U671" s="282"/>
      <c r="V671" s="305"/>
      <c r="W671" s="305"/>
      <c r="X671" s="305"/>
      <c r="Y671" s="282"/>
      <c r="Z671" s="282" t="e" vm="1">
        <f ca="1">_xlfn.IFS(AND(ISNUMBER(SEARCH("N?m l*", CUSTOMER[[#This Row],[Service Type]], 1)), CUSTOMER[[#This Row],[Count ST]] = TRUE), CUSTOMER[[#This Row],[Quantity]], AND($Y$10:$Y671 = TRUE, COUNTIFS($H$10:$H671, CUSTOMER[[#This Row],[Booking]], $J$10:$J671, CUSTOMER[[#This Row],[Order Date]], $F$10:$F671, "&lt;&gt;"&amp;"N?m l*")=1), 1, TRUE,  "")</f>
        <v>#NAME?</v>
      </c>
      <c r="AA671" s="282" t="b">
        <f t="shared" ca="1" si="11"/>
        <v>0</v>
      </c>
      <c r="AB671" s="305"/>
    </row>
    <row r="672" spans="1:28" x14ac:dyDescent="0.25">
      <c r="A672" s="281" t="str">
        <f ca="1">no.</f>
        <v/>
      </c>
      <c r="B672" s="281"/>
      <c r="C672" s="282"/>
      <c r="D672" s="282"/>
      <c r="E672" s="282" t="str">
        <f ca="1">position</f>
        <v/>
      </c>
      <c r="F672" s="282"/>
      <c r="G672" s="282"/>
      <c r="H672" s="282"/>
      <c r="I672" s="282"/>
      <c r="J672" s="335"/>
      <c r="K672" s="282"/>
      <c r="L672" s="282"/>
      <c r="M672" s="282"/>
      <c r="N672" s="282"/>
      <c r="O672" s="281"/>
      <c r="P672" s="360" t="str">
        <f ca="1">rescore_patient</f>
        <v/>
      </c>
      <c r="Q672" s="330" t="str">
        <f ca="1">quantity</f>
        <v/>
      </c>
      <c r="R672" s="281"/>
      <c r="S672" s="282"/>
      <c r="T672" s="282"/>
      <c r="U672" s="282"/>
      <c r="V672" s="305"/>
      <c r="W672" s="305"/>
      <c r="X672" s="305"/>
      <c r="Y672" s="282"/>
      <c r="Z672" s="282" t="e" vm="1">
        <f ca="1">_xlfn.IFS(AND(ISNUMBER(SEARCH("N?m l*", CUSTOMER[[#This Row],[Service Type]], 1)), CUSTOMER[[#This Row],[Count ST]] = TRUE), CUSTOMER[[#This Row],[Quantity]], AND($Y$10:$Y672 = TRUE, COUNTIFS($H$10:$H672, CUSTOMER[[#This Row],[Booking]], $J$10:$J672, CUSTOMER[[#This Row],[Order Date]], $F$10:$F672, "&lt;&gt;"&amp;"N?m l*")=1), 1, TRUE,  "")</f>
        <v>#NAME?</v>
      </c>
      <c r="AA672" s="282" t="b">
        <f t="shared" ca="1" si="11"/>
        <v>0</v>
      </c>
      <c r="AB672" s="305"/>
    </row>
    <row r="673" spans="1:28" x14ac:dyDescent="0.25">
      <c r="A673" s="281" t="str">
        <f ca="1">no.</f>
        <v/>
      </c>
      <c r="B673" s="281"/>
      <c r="C673" s="282"/>
      <c r="D673" s="282"/>
      <c r="E673" s="282" t="str">
        <f ca="1">position</f>
        <v/>
      </c>
      <c r="F673" s="282"/>
      <c r="G673" s="282"/>
      <c r="H673" s="282"/>
      <c r="I673" s="282"/>
      <c r="J673" s="335"/>
      <c r="K673" s="282"/>
      <c r="L673" s="282"/>
      <c r="M673" s="282"/>
      <c r="N673" s="282"/>
      <c r="O673" s="281"/>
      <c r="P673" s="360" t="str">
        <f ca="1">rescore_patient</f>
        <v/>
      </c>
      <c r="Q673" s="330" t="str">
        <f ca="1">quantity</f>
        <v/>
      </c>
      <c r="R673" s="281"/>
      <c r="S673" s="282"/>
      <c r="T673" s="282"/>
      <c r="U673" s="282"/>
      <c r="V673" s="305"/>
      <c r="W673" s="305"/>
      <c r="X673" s="305"/>
      <c r="Y673" s="282"/>
      <c r="Z673" s="282" t="e" vm="1">
        <f ca="1">_xlfn.IFS(AND(ISNUMBER(SEARCH("N?m l*", CUSTOMER[[#This Row],[Service Type]], 1)), CUSTOMER[[#This Row],[Count ST]] = TRUE), CUSTOMER[[#This Row],[Quantity]], AND($Y$10:$Y673 = TRUE, COUNTIFS($H$10:$H673, CUSTOMER[[#This Row],[Booking]], $J$10:$J673, CUSTOMER[[#This Row],[Order Date]], $F$10:$F673, "&lt;&gt;"&amp;"N?m l*")=1), 1, TRUE,  "")</f>
        <v>#NAME?</v>
      </c>
      <c r="AA673" s="282" t="b">
        <f t="shared" ca="1" si="11"/>
        <v>0</v>
      </c>
      <c r="AB673" s="305"/>
    </row>
    <row r="674" spans="1:28" x14ac:dyDescent="0.25">
      <c r="A674" s="281" t="str">
        <f ca="1">no.</f>
        <v/>
      </c>
      <c r="B674" s="281"/>
      <c r="C674" s="282"/>
      <c r="D674" s="282"/>
      <c r="E674" s="282" t="str">
        <f ca="1">position</f>
        <v/>
      </c>
      <c r="F674" s="282"/>
      <c r="G674" s="282"/>
      <c r="H674" s="282"/>
      <c r="I674" s="282"/>
      <c r="J674" s="335"/>
      <c r="K674" s="282"/>
      <c r="L674" s="282"/>
      <c r="M674" s="282"/>
      <c r="N674" s="282"/>
      <c r="O674" s="281"/>
      <c r="P674" s="360" t="str">
        <f ca="1">rescore_patient</f>
        <v/>
      </c>
      <c r="Q674" s="330" t="str">
        <f ca="1">quantity</f>
        <v/>
      </c>
      <c r="R674" s="281"/>
      <c r="S674" s="282"/>
      <c r="T674" s="282"/>
      <c r="U674" s="282"/>
      <c r="V674" s="305"/>
      <c r="W674" s="305"/>
      <c r="X674" s="305"/>
      <c r="Y674" s="282"/>
      <c r="Z674" s="282" t="e" vm="1">
        <f ca="1">_xlfn.IFS(AND(ISNUMBER(SEARCH("N?m l*", CUSTOMER[[#This Row],[Service Type]], 1)), CUSTOMER[[#This Row],[Count ST]] = TRUE), CUSTOMER[[#This Row],[Quantity]], AND($Y$10:$Y674 = TRUE, COUNTIFS($H$10:$H674, CUSTOMER[[#This Row],[Booking]], $J$10:$J674, CUSTOMER[[#This Row],[Order Date]], $F$10:$F674, "&lt;&gt;"&amp;"N?m l*")=1), 1, TRUE,  "")</f>
        <v>#NAME?</v>
      </c>
      <c r="AA674" s="282" t="b">
        <f t="shared" ca="1" si="11"/>
        <v>0</v>
      </c>
      <c r="AB674" s="305"/>
    </row>
    <row r="675" spans="1:28" x14ac:dyDescent="0.25">
      <c r="A675" s="281" t="str">
        <f ca="1">no.</f>
        <v/>
      </c>
      <c r="B675" s="281"/>
      <c r="C675" s="282"/>
      <c r="D675" s="282"/>
      <c r="E675" s="282" t="str">
        <f ca="1">position</f>
        <v/>
      </c>
      <c r="F675" s="282"/>
      <c r="G675" s="282"/>
      <c r="H675" s="282"/>
      <c r="I675" s="282"/>
      <c r="J675" s="335"/>
      <c r="K675" s="282"/>
      <c r="L675" s="282"/>
      <c r="M675" s="282"/>
      <c r="N675" s="282"/>
      <c r="O675" s="281"/>
      <c r="P675" s="360" t="str">
        <f ca="1">rescore_patient</f>
        <v/>
      </c>
      <c r="Q675" s="330" t="str">
        <f ca="1">quantity</f>
        <v/>
      </c>
      <c r="R675" s="281"/>
      <c r="S675" s="282"/>
      <c r="T675" s="282"/>
      <c r="U675" s="282"/>
      <c r="V675" s="305"/>
      <c r="W675" s="305"/>
      <c r="X675" s="305"/>
      <c r="Y675" s="282"/>
      <c r="Z675" s="282" t="e" vm="1">
        <f ca="1">_xlfn.IFS(AND(ISNUMBER(SEARCH("N?m l*", CUSTOMER[[#This Row],[Service Type]], 1)), CUSTOMER[[#This Row],[Count ST]] = TRUE), CUSTOMER[[#This Row],[Quantity]], AND($Y$10:$Y675 = TRUE, COUNTIFS($H$10:$H675, CUSTOMER[[#This Row],[Booking]], $J$10:$J675, CUSTOMER[[#This Row],[Order Date]], $F$10:$F675, "&lt;&gt;"&amp;"N?m l*")=1), 1, TRUE,  "")</f>
        <v>#NAME?</v>
      </c>
      <c r="AA675" s="282" t="b">
        <f t="shared" ca="1" si="11"/>
        <v>0</v>
      </c>
      <c r="AB675" s="305"/>
    </row>
    <row r="676" spans="1:28" x14ac:dyDescent="0.25">
      <c r="A676" s="281" t="str">
        <f ca="1">no.</f>
        <v/>
      </c>
      <c r="B676" s="281"/>
      <c r="C676" s="282"/>
      <c r="D676" s="282"/>
      <c r="E676" s="282" t="str">
        <f ca="1">position</f>
        <v/>
      </c>
      <c r="F676" s="282"/>
      <c r="G676" s="282"/>
      <c r="H676" s="282"/>
      <c r="I676" s="282"/>
      <c r="J676" s="335"/>
      <c r="K676" s="282"/>
      <c r="L676" s="282"/>
      <c r="M676" s="282"/>
      <c r="N676" s="282"/>
      <c r="O676" s="281"/>
      <c r="P676" s="360" t="str">
        <f ca="1">rescore_patient</f>
        <v/>
      </c>
      <c r="Q676" s="330" t="str">
        <f ca="1">quantity</f>
        <v/>
      </c>
      <c r="R676" s="281"/>
      <c r="S676" s="282"/>
      <c r="T676" s="282"/>
      <c r="U676" s="282"/>
      <c r="V676" s="305"/>
      <c r="W676" s="305"/>
      <c r="X676" s="305"/>
      <c r="Y676" s="282"/>
      <c r="Z676" s="282" t="e" vm="1">
        <f ca="1">_xlfn.IFS(AND(ISNUMBER(SEARCH("N?m l*", CUSTOMER[[#This Row],[Service Type]], 1)), CUSTOMER[[#This Row],[Count ST]] = TRUE), CUSTOMER[[#This Row],[Quantity]], AND($Y$10:$Y676 = TRUE, COUNTIFS($H$10:$H676, CUSTOMER[[#This Row],[Booking]], $J$10:$J676, CUSTOMER[[#This Row],[Order Date]], $F$10:$F676, "&lt;&gt;"&amp;"N?m l*")=1), 1, TRUE,  "")</f>
        <v>#NAME?</v>
      </c>
      <c r="AA676" s="282" t="b">
        <f t="shared" ca="1" si="11"/>
        <v>0</v>
      </c>
      <c r="AB676" s="305"/>
    </row>
    <row r="677" spans="1:28" x14ac:dyDescent="0.25">
      <c r="A677" s="281" t="str">
        <f ca="1">no.</f>
        <v/>
      </c>
      <c r="B677" s="281"/>
      <c r="C677" s="282"/>
      <c r="D677" s="282"/>
      <c r="E677" s="282" t="str">
        <f ca="1">position</f>
        <v/>
      </c>
      <c r="F677" s="282"/>
      <c r="G677" s="282"/>
      <c r="H677" s="282"/>
      <c r="I677" s="282"/>
      <c r="J677" s="335"/>
      <c r="K677" s="282"/>
      <c r="L677" s="282"/>
      <c r="M677" s="282"/>
      <c r="N677" s="282"/>
      <c r="O677" s="281"/>
      <c r="P677" s="360" t="str">
        <f ca="1">rescore_patient</f>
        <v/>
      </c>
      <c r="Q677" s="330" t="str">
        <f ca="1">quantity</f>
        <v/>
      </c>
      <c r="R677" s="281"/>
      <c r="S677" s="282"/>
      <c r="T677" s="282"/>
      <c r="U677" s="282"/>
      <c r="V677" s="305"/>
      <c r="W677" s="305"/>
      <c r="X677" s="305"/>
      <c r="Y677" s="282"/>
      <c r="Z677" s="282" t="e" vm="1">
        <f ca="1">_xlfn.IFS(AND(ISNUMBER(SEARCH("N?m l*", CUSTOMER[[#This Row],[Service Type]], 1)), CUSTOMER[[#This Row],[Count ST]] = TRUE), CUSTOMER[[#This Row],[Quantity]], AND($Y$10:$Y677 = TRUE, COUNTIFS($H$10:$H677, CUSTOMER[[#This Row],[Booking]], $J$10:$J677, CUSTOMER[[#This Row],[Order Date]], $F$10:$F677, "&lt;&gt;"&amp;"N?m l*")=1), 1, TRUE,  "")</f>
        <v>#NAME?</v>
      </c>
      <c r="AA677" s="282" t="b">
        <f t="shared" ca="1" si="11"/>
        <v>0</v>
      </c>
      <c r="AB677" s="305"/>
    </row>
    <row r="678" spans="1:28" x14ac:dyDescent="0.25">
      <c r="A678" s="281" t="str">
        <f ca="1">no.</f>
        <v/>
      </c>
      <c r="B678" s="281"/>
      <c r="C678" s="282"/>
      <c r="D678" s="282"/>
      <c r="E678" s="282" t="str">
        <f ca="1">position</f>
        <v/>
      </c>
      <c r="F678" s="282"/>
      <c r="G678" s="282"/>
      <c r="H678" s="282"/>
      <c r="I678" s="282"/>
      <c r="J678" s="335"/>
      <c r="K678" s="282"/>
      <c r="L678" s="282"/>
      <c r="M678" s="282"/>
      <c r="N678" s="282"/>
      <c r="O678" s="281"/>
      <c r="P678" s="360" t="str">
        <f ca="1">rescore_patient</f>
        <v/>
      </c>
      <c r="Q678" s="330" t="str">
        <f ca="1">quantity</f>
        <v/>
      </c>
      <c r="R678" s="281"/>
      <c r="S678" s="282"/>
      <c r="T678" s="282"/>
      <c r="U678" s="282"/>
      <c r="V678" s="305"/>
      <c r="W678" s="305"/>
      <c r="X678" s="305"/>
      <c r="Y678" s="282"/>
      <c r="Z678" s="282" t="e" vm="1">
        <f ca="1">_xlfn.IFS(AND(ISNUMBER(SEARCH("N?m l*", CUSTOMER[[#This Row],[Service Type]], 1)), CUSTOMER[[#This Row],[Count ST]] = TRUE), CUSTOMER[[#This Row],[Quantity]], AND($Y$10:$Y678 = TRUE, COUNTIFS($H$10:$H678, CUSTOMER[[#This Row],[Booking]], $J$10:$J678, CUSTOMER[[#This Row],[Order Date]], $F$10:$F678, "&lt;&gt;"&amp;"N?m l*")=1), 1, TRUE,  "")</f>
        <v>#NAME?</v>
      </c>
      <c r="AA678" s="282" t="b">
        <f t="shared" ca="1" si="11"/>
        <v>0</v>
      </c>
      <c r="AB678" s="305"/>
    </row>
    <row r="679" spans="1:28" x14ac:dyDescent="0.25">
      <c r="A679" s="281" t="str">
        <f ca="1">no.</f>
        <v/>
      </c>
      <c r="B679" s="281"/>
      <c r="C679" s="282"/>
      <c r="D679" s="282"/>
      <c r="E679" s="282" t="str">
        <f ca="1">position</f>
        <v/>
      </c>
      <c r="F679" s="282"/>
      <c r="G679" s="282"/>
      <c r="H679" s="282"/>
      <c r="I679" s="282"/>
      <c r="J679" s="335"/>
      <c r="K679" s="282"/>
      <c r="L679" s="282"/>
      <c r="M679" s="282"/>
      <c r="N679" s="282"/>
      <c r="O679" s="281"/>
      <c r="P679" s="360" t="str">
        <f ca="1">rescore_patient</f>
        <v/>
      </c>
      <c r="Q679" s="330" t="str">
        <f ca="1">quantity</f>
        <v/>
      </c>
      <c r="R679" s="281"/>
      <c r="S679" s="282"/>
      <c r="T679" s="282"/>
      <c r="U679" s="282"/>
      <c r="V679" s="305"/>
      <c r="W679" s="305"/>
      <c r="X679" s="305"/>
      <c r="Y679" s="282"/>
      <c r="Z679" s="282" t="e" vm="1">
        <f ca="1">_xlfn.IFS(AND(ISNUMBER(SEARCH("N?m l*", CUSTOMER[[#This Row],[Service Type]], 1)), CUSTOMER[[#This Row],[Count ST]] = TRUE), CUSTOMER[[#This Row],[Quantity]], AND($Y$10:$Y679 = TRUE, COUNTIFS($H$10:$H679, CUSTOMER[[#This Row],[Booking]], $J$10:$J679, CUSTOMER[[#This Row],[Order Date]], $F$10:$F679, "&lt;&gt;"&amp;"N?m l*")=1), 1, TRUE,  "")</f>
        <v>#NAME?</v>
      </c>
      <c r="AA679" s="282" t="b">
        <f t="shared" ca="1" si="11"/>
        <v>0</v>
      </c>
      <c r="AB679" s="305"/>
    </row>
    <row r="680" spans="1:28" x14ac:dyDescent="0.25">
      <c r="A680" s="281" t="str">
        <f ca="1">no.</f>
        <v/>
      </c>
      <c r="B680" s="281"/>
      <c r="C680" s="282"/>
      <c r="D680" s="282"/>
      <c r="E680" s="282" t="str">
        <f ca="1">position</f>
        <v/>
      </c>
      <c r="F680" s="282"/>
      <c r="G680" s="282"/>
      <c r="H680" s="282"/>
      <c r="I680" s="282"/>
      <c r="J680" s="335"/>
      <c r="K680" s="282"/>
      <c r="L680" s="282"/>
      <c r="M680" s="282"/>
      <c r="N680" s="282"/>
      <c r="O680" s="281"/>
      <c r="P680" s="360" t="str">
        <f ca="1">rescore_patient</f>
        <v/>
      </c>
      <c r="Q680" s="330" t="str">
        <f ca="1">quantity</f>
        <v/>
      </c>
      <c r="R680" s="281"/>
      <c r="S680" s="282"/>
      <c r="T680" s="282"/>
      <c r="U680" s="282"/>
      <c r="V680" s="305"/>
      <c r="W680" s="305"/>
      <c r="X680" s="305"/>
      <c r="Y680" s="282"/>
      <c r="Z680" s="282" t="e" vm="1">
        <f ca="1">_xlfn.IFS(AND(ISNUMBER(SEARCH("N?m l*", CUSTOMER[[#This Row],[Service Type]], 1)), CUSTOMER[[#This Row],[Count ST]] = TRUE), CUSTOMER[[#This Row],[Quantity]], AND($Y$10:$Y680 = TRUE, COUNTIFS($H$10:$H680, CUSTOMER[[#This Row],[Booking]], $J$10:$J680, CUSTOMER[[#This Row],[Order Date]], $F$10:$F680, "&lt;&gt;"&amp;"N?m l*")=1), 1, TRUE,  "")</f>
        <v>#NAME?</v>
      </c>
      <c r="AA680" s="282" t="b">
        <f t="shared" ca="1" si="11"/>
        <v>0</v>
      </c>
      <c r="AB680" s="305"/>
    </row>
    <row r="681" spans="1:28" x14ac:dyDescent="0.25">
      <c r="A681" s="281" t="str">
        <f ca="1">no.</f>
        <v/>
      </c>
      <c r="B681" s="281"/>
      <c r="C681" s="282"/>
      <c r="D681" s="282"/>
      <c r="E681" s="282" t="str">
        <f ca="1">position</f>
        <v/>
      </c>
      <c r="F681" s="282"/>
      <c r="G681" s="282"/>
      <c r="H681" s="282"/>
      <c r="I681" s="282"/>
      <c r="J681" s="335"/>
      <c r="K681" s="282"/>
      <c r="L681" s="282"/>
      <c r="M681" s="282"/>
      <c r="N681" s="282"/>
      <c r="O681" s="281"/>
      <c r="P681" s="360" t="str">
        <f ca="1">rescore_patient</f>
        <v/>
      </c>
      <c r="Q681" s="330" t="str">
        <f ca="1">quantity</f>
        <v/>
      </c>
      <c r="R681" s="281"/>
      <c r="S681" s="282"/>
      <c r="T681" s="282"/>
      <c r="U681" s="282"/>
      <c r="V681" s="305"/>
      <c r="W681" s="305"/>
      <c r="X681" s="305"/>
      <c r="Y681" s="282"/>
      <c r="Z681" s="282" t="e" vm="1">
        <f ca="1">_xlfn.IFS(AND(ISNUMBER(SEARCH("N?m l*", CUSTOMER[[#This Row],[Service Type]], 1)), CUSTOMER[[#This Row],[Count ST]] = TRUE), CUSTOMER[[#This Row],[Quantity]], AND($Y$10:$Y681 = TRUE, COUNTIFS($H$10:$H681, CUSTOMER[[#This Row],[Booking]], $J$10:$J681, CUSTOMER[[#This Row],[Order Date]], $F$10:$F681, "&lt;&gt;"&amp;"N?m l*")=1), 1, TRUE,  "")</f>
        <v>#NAME?</v>
      </c>
      <c r="AA681" s="282" t="b">
        <f t="shared" ca="1" si="11"/>
        <v>0</v>
      </c>
      <c r="AB681" s="305"/>
    </row>
    <row r="682" spans="1:28" x14ac:dyDescent="0.25">
      <c r="A682" s="281" t="str">
        <f ca="1">no.</f>
        <v/>
      </c>
      <c r="B682" s="281"/>
      <c r="C682" s="282"/>
      <c r="D682" s="282"/>
      <c r="E682" s="282" t="str">
        <f ca="1">position</f>
        <v/>
      </c>
      <c r="F682" s="282"/>
      <c r="G682" s="282"/>
      <c r="H682" s="282"/>
      <c r="I682" s="282"/>
      <c r="J682" s="335"/>
      <c r="K682" s="282"/>
      <c r="L682" s="282"/>
      <c r="M682" s="282"/>
      <c r="N682" s="282"/>
      <c r="O682" s="281"/>
      <c r="P682" s="360" t="str">
        <f ca="1">rescore_patient</f>
        <v/>
      </c>
      <c r="Q682" s="330" t="str">
        <f ca="1">quantity</f>
        <v/>
      </c>
      <c r="R682" s="281"/>
      <c r="S682" s="282"/>
      <c r="T682" s="282"/>
      <c r="U682" s="282"/>
      <c r="V682" s="305"/>
      <c r="W682" s="305"/>
      <c r="X682" s="305"/>
      <c r="Y682" s="282"/>
      <c r="Z682" s="282" t="e" vm="1">
        <f ca="1">_xlfn.IFS(AND(ISNUMBER(SEARCH("N?m l*", CUSTOMER[[#This Row],[Service Type]], 1)), CUSTOMER[[#This Row],[Count ST]] = TRUE), CUSTOMER[[#This Row],[Quantity]], AND($Y$10:$Y682 = TRUE, COUNTIFS($H$10:$H682, CUSTOMER[[#This Row],[Booking]], $J$10:$J682, CUSTOMER[[#This Row],[Order Date]], $F$10:$F682, "&lt;&gt;"&amp;"N?m l*")=1), 1, TRUE,  "")</f>
        <v>#NAME?</v>
      </c>
      <c r="AA682" s="282" t="b">
        <f t="shared" ca="1" si="11"/>
        <v>0</v>
      </c>
      <c r="AB682" s="305"/>
    </row>
    <row r="683" spans="1:28" x14ac:dyDescent="0.25">
      <c r="A683" s="281" t="str">
        <f ca="1">no.</f>
        <v/>
      </c>
      <c r="B683" s="281"/>
      <c r="C683" s="282"/>
      <c r="D683" s="282"/>
      <c r="E683" s="282" t="str">
        <f ca="1">position</f>
        <v/>
      </c>
      <c r="F683" s="282"/>
      <c r="G683" s="282"/>
      <c r="H683" s="282"/>
      <c r="I683" s="282"/>
      <c r="J683" s="335"/>
      <c r="K683" s="282"/>
      <c r="L683" s="282"/>
      <c r="M683" s="282"/>
      <c r="N683" s="282"/>
      <c r="O683" s="281"/>
      <c r="P683" s="360" t="str">
        <f ca="1">rescore_patient</f>
        <v/>
      </c>
      <c r="Q683" s="330" t="str">
        <f ca="1">quantity</f>
        <v/>
      </c>
      <c r="R683" s="281"/>
      <c r="S683" s="282"/>
      <c r="T683" s="282"/>
      <c r="U683" s="282"/>
      <c r="V683" s="305"/>
      <c r="W683" s="305"/>
      <c r="X683" s="305"/>
      <c r="Y683" s="282"/>
      <c r="Z683" s="282" t="e" vm="1">
        <f ca="1">_xlfn.IFS(AND(ISNUMBER(SEARCH("N?m l*", CUSTOMER[[#This Row],[Service Type]], 1)), CUSTOMER[[#This Row],[Count ST]] = TRUE), CUSTOMER[[#This Row],[Quantity]], AND($Y$10:$Y683 = TRUE, COUNTIFS($H$10:$H683, CUSTOMER[[#This Row],[Booking]], $J$10:$J683, CUSTOMER[[#This Row],[Order Date]], $F$10:$F683, "&lt;&gt;"&amp;"N?m l*")=1), 1, TRUE,  "")</f>
        <v>#NAME?</v>
      </c>
      <c r="AA683" s="282" t="b">
        <f t="shared" ca="1" si="11"/>
        <v>0</v>
      </c>
      <c r="AB683" s="305"/>
    </row>
    <row r="684" spans="1:28" x14ac:dyDescent="0.25">
      <c r="A684" s="281" t="str">
        <f ca="1">no.</f>
        <v/>
      </c>
      <c r="B684" s="281"/>
      <c r="C684" s="282"/>
      <c r="D684" s="282"/>
      <c r="E684" s="282" t="str">
        <f ca="1">position</f>
        <v/>
      </c>
      <c r="F684" s="282"/>
      <c r="G684" s="282"/>
      <c r="H684" s="282"/>
      <c r="I684" s="282"/>
      <c r="J684" s="335"/>
      <c r="K684" s="282"/>
      <c r="L684" s="282"/>
      <c r="M684" s="282"/>
      <c r="N684" s="282"/>
      <c r="O684" s="281"/>
      <c r="P684" s="360" t="str">
        <f ca="1">rescore_patient</f>
        <v/>
      </c>
      <c r="Q684" s="330" t="str">
        <f ca="1">quantity</f>
        <v/>
      </c>
      <c r="R684" s="281"/>
      <c r="S684" s="282"/>
      <c r="T684" s="282"/>
      <c r="U684" s="282"/>
      <c r="V684" s="305"/>
      <c r="W684" s="305"/>
      <c r="X684" s="305"/>
      <c r="Y684" s="282"/>
      <c r="Z684" s="282" t="e" vm="1">
        <f ca="1">_xlfn.IFS(AND(ISNUMBER(SEARCH("N?m l*", CUSTOMER[[#This Row],[Service Type]], 1)), CUSTOMER[[#This Row],[Count ST]] = TRUE), CUSTOMER[[#This Row],[Quantity]], AND($Y$10:$Y684 = TRUE, COUNTIFS($H$10:$H684, CUSTOMER[[#This Row],[Booking]], $J$10:$J684, CUSTOMER[[#This Row],[Order Date]], $F$10:$F684, "&lt;&gt;"&amp;"N?m l*")=1), 1, TRUE,  "")</f>
        <v>#NAME?</v>
      </c>
      <c r="AA684" s="282" t="b">
        <f t="shared" ca="1" si="11"/>
        <v>0</v>
      </c>
      <c r="AB684" s="305"/>
    </row>
    <row r="685" spans="1:28" x14ac:dyDescent="0.25">
      <c r="A685" s="281" t="str">
        <f ca="1">no.</f>
        <v/>
      </c>
      <c r="B685" s="281"/>
      <c r="C685" s="282"/>
      <c r="D685" s="282"/>
      <c r="E685" s="282" t="str">
        <f ca="1">position</f>
        <v/>
      </c>
      <c r="F685" s="282"/>
      <c r="G685" s="282"/>
      <c r="H685" s="282"/>
      <c r="I685" s="282"/>
      <c r="J685" s="335"/>
      <c r="K685" s="282"/>
      <c r="L685" s="282"/>
      <c r="M685" s="282"/>
      <c r="N685" s="282"/>
      <c r="O685" s="281"/>
      <c r="P685" s="360" t="str">
        <f ca="1">rescore_patient</f>
        <v/>
      </c>
      <c r="Q685" s="330" t="str">
        <f ca="1">quantity</f>
        <v/>
      </c>
      <c r="R685" s="281"/>
      <c r="S685" s="282"/>
      <c r="T685" s="282"/>
      <c r="U685" s="282"/>
      <c r="V685" s="305"/>
      <c r="W685" s="305"/>
      <c r="X685" s="305"/>
      <c r="Y685" s="282"/>
      <c r="Z685" s="282" t="e" vm="1">
        <f ca="1">_xlfn.IFS(AND(ISNUMBER(SEARCH("N?m l*", CUSTOMER[[#This Row],[Service Type]], 1)), CUSTOMER[[#This Row],[Count ST]] = TRUE), CUSTOMER[[#This Row],[Quantity]], AND($Y$10:$Y685 = TRUE, COUNTIFS($H$10:$H685, CUSTOMER[[#This Row],[Booking]], $J$10:$J685, CUSTOMER[[#This Row],[Order Date]], $F$10:$F685, "&lt;&gt;"&amp;"N?m l*")=1), 1, TRUE,  "")</f>
        <v>#NAME?</v>
      </c>
      <c r="AA685" s="282" t="b">
        <f t="shared" ca="1" si="11"/>
        <v>0</v>
      </c>
      <c r="AB685" s="305"/>
    </row>
    <row r="686" spans="1:28" x14ac:dyDescent="0.25">
      <c r="A686" s="281" t="str">
        <f ca="1">no.</f>
        <v/>
      </c>
      <c r="B686" s="281"/>
      <c r="C686" s="282"/>
      <c r="D686" s="282"/>
      <c r="E686" s="282" t="str">
        <f ca="1">position</f>
        <v/>
      </c>
      <c r="F686" s="282"/>
      <c r="G686" s="282"/>
      <c r="H686" s="282"/>
      <c r="I686" s="282"/>
      <c r="J686" s="335"/>
      <c r="K686" s="282"/>
      <c r="L686" s="282"/>
      <c r="M686" s="282"/>
      <c r="N686" s="282"/>
      <c r="O686" s="281"/>
      <c r="P686" s="360" t="str">
        <f ca="1">rescore_patient</f>
        <v/>
      </c>
      <c r="Q686" s="330" t="str">
        <f ca="1">quantity</f>
        <v/>
      </c>
      <c r="R686" s="281"/>
      <c r="S686" s="282"/>
      <c r="T686" s="282"/>
      <c r="U686" s="282"/>
      <c r="V686" s="305"/>
      <c r="W686" s="305"/>
      <c r="X686" s="305"/>
      <c r="Y686" s="282"/>
      <c r="Z686" s="282" t="e" vm="1">
        <f ca="1">_xlfn.IFS(AND(ISNUMBER(SEARCH("N?m l*", CUSTOMER[[#This Row],[Service Type]], 1)), CUSTOMER[[#This Row],[Count ST]] = TRUE), CUSTOMER[[#This Row],[Quantity]], AND($Y$10:$Y686 = TRUE, COUNTIFS($H$10:$H686, CUSTOMER[[#This Row],[Booking]], $J$10:$J686, CUSTOMER[[#This Row],[Order Date]], $F$10:$F686, "&lt;&gt;"&amp;"N?m l*")=1), 1, TRUE,  "")</f>
        <v>#NAME?</v>
      </c>
      <c r="AA686" s="282" t="b">
        <f t="shared" ca="1" si="11"/>
        <v>0</v>
      </c>
      <c r="AB686" s="305"/>
    </row>
    <row r="687" spans="1:28" x14ac:dyDescent="0.25">
      <c r="A687" s="281" t="str">
        <f ca="1">no.</f>
        <v/>
      </c>
      <c r="B687" s="281"/>
      <c r="C687" s="282"/>
      <c r="D687" s="282"/>
      <c r="E687" s="282" t="str">
        <f ca="1">position</f>
        <v/>
      </c>
      <c r="F687" s="282"/>
      <c r="G687" s="282"/>
      <c r="H687" s="282"/>
      <c r="I687" s="282"/>
      <c r="J687" s="335"/>
      <c r="K687" s="282"/>
      <c r="L687" s="282"/>
      <c r="M687" s="282"/>
      <c r="N687" s="282"/>
      <c r="O687" s="281"/>
      <c r="P687" s="360" t="str">
        <f ca="1">rescore_patient</f>
        <v/>
      </c>
      <c r="Q687" s="330" t="str">
        <f ca="1">quantity</f>
        <v/>
      </c>
      <c r="R687" s="281"/>
      <c r="S687" s="282"/>
      <c r="T687" s="282"/>
      <c r="U687" s="282"/>
      <c r="V687" s="305"/>
      <c r="W687" s="305"/>
      <c r="X687" s="305"/>
      <c r="Y687" s="282"/>
      <c r="Z687" s="282" t="e" vm="1">
        <f ca="1">_xlfn.IFS(AND(ISNUMBER(SEARCH("N?m l*", CUSTOMER[[#This Row],[Service Type]], 1)), CUSTOMER[[#This Row],[Count ST]] = TRUE), CUSTOMER[[#This Row],[Quantity]], AND($Y$10:$Y687 = TRUE, COUNTIFS($H$10:$H687, CUSTOMER[[#This Row],[Booking]], $J$10:$J687, CUSTOMER[[#This Row],[Order Date]], $F$10:$F687, "&lt;&gt;"&amp;"N?m l*")=1), 1, TRUE,  "")</f>
        <v>#NAME?</v>
      </c>
      <c r="AA687" s="282" t="b">
        <f t="shared" ca="1" si="11"/>
        <v>0</v>
      </c>
      <c r="AB687" s="305"/>
    </row>
    <row r="688" spans="1:28" x14ac:dyDescent="0.25">
      <c r="A688" s="281" t="str">
        <f ca="1">no.</f>
        <v/>
      </c>
      <c r="B688" s="281"/>
      <c r="C688" s="282"/>
      <c r="D688" s="282"/>
      <c r="E688" s="282" t="str">
        <f ca="1">position</f>
        <v/>
      </c>
      <c r="F688" s="282"/>
      <c r="G688" s="282"/>
      <c r="H688" s="282"/>
      <c r="I688" s="282"/>
      <c r="J688" s="335"/>
      <c r="K688" s="282"/>
      <c r="L688" s="282"/>
      <c r="M688" s="282"/>
      <c r="N688" s="282"/>
      <c r="O688" s="281"/>
      <c r="P688" s="360" t="str">
        <f ca="1">rescore_patient</f>
        <v/>
      </c>
      <c r="Q688" s="330" t="str">
        <f ca="1">quantity</f>
        <v/>
      </c>
      <c r="R688" s="281"/>
      <c r="S688" s="282"/>
      <c r="T688" s="282"/>
      <c r="U688" s="282"/>
      <c r="V688" s="305"/>
      <c r="W688" s="305"/>
      <c r="X688" s="305"/>
      <c r="Y688" s="282"/>
      <c r="Z688" s="282" t="e" vm="1">
        <f ca="1">_xlfn.IFS(AND(ISNUMBER(SEARCH("N?m l*", CUSTOMER[[#This Row],[Service Type]], 1)), CUSTOMER[[#This Row],[Count ST]] = TRUE), CUSTOMER[[#This Row],[Quantity]], AND($Y$10:$Y688 = TRUE, COUNTIFS($H$10:$H688, CUSTOMER[[#This Row],[Booking]], $J$10:$J688, CUSTOMER[[#This Row],[Order Date]], $F$10:$F688, "&lt;&gt;"&amp;"N?m l*")=1), 1, TRUE,  "")</f>
        <v>#NAME?</v>
      </c>
      <c r="AA688" s="282" t="b">
        <f t="shared" ca="1" si="11"/>
        <v>0</v>
      </c>
      <c r="AB688" s="305"/>
    </row>
    <row r="689" spans="1:28" x14ac:dyDescent="0.25">
      <c r="A689" s="281" t="str">
        <f ca="1">no.</f>
        <v/>
      </c>
      <c r="B689" s="281"/>
      <c r="C689" s="282"/>
      <c r="D689" s="282"/>
      <c r="E689" s="282" t="str">
        <f ca="1">position</f>
        <v/>
      </c>
      <c r="F689" s="282"/>
      <c r="G689" s="282"/>
      <c r="H689" s="282"/>
      <c r="I689" s="282"/>
      <c r="J689" s="335"/>
      <c r="K689" s="282"/>
      <c r="L689" s="282"/>
      <c r="M689" s="282"/>
      <c r="N689" s="282"/>
      <c r="O689" s="281"/>
      <c r="P689" s="360" t="str">
        <f ca="1">rescore_patient</f>
        <v/>
      </c>
      <c r="Q689" s="330" t="str">
        <f ca="1">quantity</f>
        <v/>
      </c>
      <c r="R689" s="281"/>
      <c r="S689" s="282"/>
      <c r="T689" s="282"/>
      <c r="U689" s="282"/>
      <c r="V689" s="305"/>
      <c r="W689" s="305"/>
      <c r="X689" s="305"/>
      <c r="Y689" s="282"/>
      <c r="Z689" s="282" t="e" vm="1">
        <f ca="1">_xlfn.IFS(AND(ISNUMBER(SEARCH("N?m l*", CUSTOMER[[#This Row],[Service Type]], 1)), CUSTOMER[[#This Row],[Count ST]] = TRUE), CUSTOMER[[#This Row],[Quantity]], AND($Y$10:$Y689 = TRUE, COUNTIFS($H$10:$H689, CUSTOMER[[#This Row],[Booking]], $J$10:$J689, CUSTOMER[[#This Row],[Order Date]], $F$10:$F689, "&lt;&gt;"&amp;"N?m l*")=1), 1, TRUE,  "")</f>
        <v>#NAME?</v>
      </c>
      <c r="AA689" s="282" t="b">
        <f t="shared" ca="1" si="11"/>
        <v>0</v>
      </c>
      <c r="AB689" s="305"/>
    </row>
    <row r="690" spans="1:28" x14ac:dyDescent="0.25">
      <c r="A690" s="281" t="str">
        <f ca="1">no.</f>
        <v/>
      </c>
      <c r="B690" s="281"/>
      <c r="C690" s="282"/>
      <c r="D690" s="282"/>
      <c r="E690" s="282" t="str">
        <f ca="1">position</f>
        <v/>
      </c>
      <c r="F690" s="282"/>
      <c r="G690" s="282"/>
      <c r="H690" s="282"/>
      <c r="I690" s="282"/>
      <c r="J690" s="335"/>
      <c r="K690" s="282"/>
      <c r="L690" s="282"/>
      <c r="M690" s="282"/>
      <c r="N690" s="282"/>
      <c r="O690" s="281"/>
      <c r="P690" s="360" t="str">
        <f ca="1">rescore_patient</f>
        <v/>
      </c>
      <c r="Q690" s="330" t="str">
        <f ca="1">quantity</f>
        <v/>
      </c>
      <c r="R690" s="281"/>
      <c r="S690" s="282"/>
      <c r="T690" s="282"/>
      <c r="U690" s="282"/>
      <c r="V690" s="305"/>
      <c r="W690" s="305"/>
      <c r="X690" s="305"/>
      <c r="Y690" s="282"/>
      <c r="Z690" s="282" t="e" vm="1">
        <f ca="1">_xlfn.IFS(AND(ISNUMBER(SEARCH("N?m l*", CUSTOMER[[#This Row],[Service Type]], 1)), CUSTOMER[[#This Row],[Count ST]] = TRUE), CUSTOMER[[#This Row],[Quantity]], AND($Y$10:$Y690 = TRUE, COUNTIFS($H$10:$H690, CUSTOMER[[#This Row],[Booking]], $J$10:$J690, CUSTOMER[[#This Row],[Order Date]], $F$10:$F690, "&lt;&gt;"&amp;"N?m l*")=1), 1, TRUE,  "")</f>
        <v>#NAME?</v>
      </c>
      <c r="AA690" s="282" t="b">
        <f t="shared" ca="1" si="11"/>
        <v>0</v>
      </c>
      <c r="AB690" s="305"/>
    </row>
    <row r="691" spans="1:28" x14ac:dyDescent="0.25">
      <c r="A691" s="281" t="str">
        <f ca="1">no.</f>
        <v/>
      </c>
      <c r="B691" s="281"/>
      <c r="C691" s="282"/>
      <c r="D691" s="282"/>
      <c r="E691" s="282" t="str">
        <f ca="1">position</f>
        <v/>
      </c>
      <c r="F691" s="282"/>
      <c r="G691" s="282"/>
      <c r="H691" s="282"/>
      <c r="I691" s="282"/>
      <c r="J691" s="335"/>
      <c r="K691" s="282"/>
      <c r="L691" s="282"/>
      <c r="M691" s="282"/>
      <c r="N691" s="282"/>
      <c r="O691" s="281"/>
      <c r="P691" s="360" t="str">
        <f ca="1">rescore_patient</f>
        <v/>
      </c>
      <c r="Q691" s="330" t="str">
        <f ca="1">quantity</f>
        <v/>
      </c>
      <c r="R691" s="281"/>
      <c r="S691" s="282"/>
      <c r="T691" s="282"/>
      <c r="U691" s="282"/>
      <c r="V691" s="305"/>
      <c r="W691" s="305"/>
      <c r="X691" s="305"/>
      <c r="Y691" s="282"/>
      <c r="Z691" s="282" t="e" vm="1">
        <f ca="1">_xlfn.IFS(AND(ISNUMBER(SEARCH("N?m l*", CUSTOMER[[#This Row],[Service Type]], 1)), CUSTOMER[[#This Row],[Count ST]] = TRUE), CUSTOMER[[#This Row],[Quantity]], AND($Y$10:$Y691 = TRUE, COUNTIFS($H$10:$H691, CUSTOMER[[#This Row],[Booking]], $J$10:$J691, CUSTOMER[[#This Row],[Order Date]], $F$10:$F691, "&lt;&gt;"&amp;"N?m l*")=1), 1, TRUE,  "")</f>
        <v>#NAME?</v>
      </c>
      <c r="AA691" s="282" t="b">
        <f t="shared" ca="1" si="11"/>
        <v>0</v>
      </c>
      <c r="AB691" s="305"/>
    </row>
    <row r="692" spans="1:28" x14ac:dyDescent="0.25">
      <c r="A692" s="281" t="str">
        <f ca="1">no.</f>
        <v/>
      </c>
      <c r="B692" s="281"/>
      <c r="C692" s="282"/>
      <c r="D692" s="282"/>
      <c r="E692" s="282" t="str">
        <f ca="1">position</f>
        <v/>
      </c>
      <c r="F692" s="282"/>
      <c r="G692" s="282"/>
      <c r="H692" s="282"/>
      <c r="I692" s="282"/>
      <c r="J692" s="335"/>
      <c r="K692" s="282"/>
      <c r="L692" s="282"/>
      <c r="M692" s="282"/>
      <c r="N692" s="282"/>
      <c r="O692" s="281"/>
      <c r="P692" s="360" t="str">
        <f ca="1">rescore_patient</f>
        <v/>
      </c>
      <c r="Q692" s="330" t="str">
        <f ca="1">quantity</f>
        <v/>
      </c>
      <c r="R692" s="281"/>
      <c r="S692" s="282"/>
      <c r="T692" s="282"/>
      <c r="U692" s="282"/>
      <c r="V692" s="305"/>
      <c r="W692" s="305"/>
      <c r="X692" s="305"/>
      <c r="Y692" s="282"/>
      <c r="Z692" s="282" t="e" vm="1">
        <f ca="1">_xlfn.IFS(AND(ISNUMBER(SEARCH("N?m l*", CUSTOMER[[#This Row],[Service Type]], 1)), CUSTOMER[[#This Row],[Count ST]] = TRUE), CUSTOMER[[#This Row],[Quantity]], AND($Y$10:$Y692 = TRUE, COUNTIFS($H$10:$H692, CUSTOMER[[#This Row],[Booking]], $J$10:$J692, CUSTOMER[[#This Row],[Order Date]], $F$10:$F692, "&lt;&gt;"&amp;"N?m l*")=1), 1, TRUE,  "")</f>
        <v>#NAME?</v>
      </c>
      <c r="AA692" s="282" t="b">
        <f t="shared" ca="1" si="11"/>
        <v>0</v>
      </c>
      <c r="AB692" s="305"/>
    </row>
    <row r="693" spans="1:28" x14ac:dyDescent="0.25">
      <c r="A693" s="281" t="str">
        <f ca="1">no.</f>
        <v/>
      </c>
      <c r="B693" s="281"/>
      <c r="C693" s="282"/>
      <c r="D693" s="282"/>
      <c r="E693" s="282" t="str">
        <f ca="1">position</f>
        <v/>
      </c>
      <c r="F693" s="282"/>
      <c r="G693" s="282"/>
      <c r="H693" s="282"/>
      <c r="I693" s="282"/>
      <c r="J693" s="335"/>
      <c r="K693" s="282"/>
      <c r="L693" s="282"/>
      <c r="M693" s="282"/>
      <c r="N693" s="282"/>
      <c r="O693" s="281"/>
      <c r="P693" s="360" t="str">
        <f ca="1">rescore_patient</f>
        <v/>
      </c>
      <c r="Q693" s="330" t="str">
        <f ca="1">quantity</f>
        <v/>
      </c>
      <c r="R693" s="281"/>
      <c r="S693" s="282"/>
      <c r="T693" s="282"/>
      <c r="U693" s="282"/>
      <c r="V693" s="305"/>
      <c r="W693" s="305"/>
      <c r="X693" s="305"/>
      <c r="Y693" s="282"/>
      <c r="Z693" s="282" t="e" vm="1">
        <f ca="1">_xlfn.IFS(AND(ISNUMBER(SEARCH("N?m l*", CUSTOMER[[#This Row],[Service Type]], 1)), CUSTOMER[[#This Row],[Count ST]] = TRUE), CUSTOMER[[#This Row],[Quantity]], AND($Y$10:$Y693 = TRUE, COUNTIFS($H$10:$H693, CUSTOMER[[#This Row],[Booking]], $J$10:$J693, CUSTOMER[[#This Row],[Order Date]], $F$10:$F693, "&lt;&gt;"&amp;"N?m l*")=1), 1, TRUE,  "")</f>
        <v>#NAME?</v>
      </c>
      <c r="AA693" s="282" t="b">
        <f t="shared" ca="1" si="11"/>
        <v>0</v>
      </c>
      <c r="AB693" s="305"/>
    </row>
    <row r="694" spans="1:28" x14ac:dyDescent="0.25">
      <c r="A694" s="281" t="str">
        <f ca="1">no.</f>
        <v/>
      </c>
      <c r="B694" s="281"/>
      <c r="C694" s="282"/>
      <c r="D694" s="282"/>
      <c r="E694" s="282" t="str">
        <f ca="1">position</f>
        <v/>
      </c>
      <c r="F694" s="282"/>
      <c r="G694" s="282"/>
      <c r="H694" s="282"/>
      <c r="I694" s="282"/>
      <c r="J694" s="335"/>
      <c r="K694" s="282"/>
      <c r="L694" s="282"/>
      <c r="M694" s="282"/>
      <c r="N694" s="282"/>
      <c r="O694" s="281"/>
      <c r="P694" s="360" t="str">
        <f ca="1">rescore_patient</f>
        <v/>
      </c>
      <c r="Q694" s="330" t="str">
        <f ca="1">quantity</f>
        <v/>
      </c>
      <c r="R694" s="281"/>
      <c r="S694" s="282"/>
      <c r="T694" s="282"/>
      <c r="U694" s="282"/>
      <c r="V694" s="305"/>
      <c r="W694" s="305"/>
      <c r="X694" s="305"/>
      <c r="Y694" s="282"/>
      <c r="Z694" s="282" t="e" vm="1">
        <f ca="1">_xlfn.IFS(AND(ISNUMBER(SEARCH("N?m l*", CUSTOMER[[#This Row],[Service Type]], 1)), CUSTOMER[[#This Row],[Count ST]] = TRUE), CUSTOMER[[#This Row],[Quantity]], AND($Y$10:$Y694 = TRUE, COUNTIFS($H$10:$H694, CUSTOMER[[#This Row],[Booking]], $J$10:$J694, CUSTOMER[[#This Row],[Order Date]], $F$10:$F694, "&lt;&gt;"&amp;"N?m l*")=1), 1, TRUE,  "")</f>
        <v>#NAME?</v>
      </c>
      <c r="AA694" s="282" t="b">
        <f t="shared" ca="1" si="11"/>
        <v>0</v>
      </c>
      <c r="AB694" s="305"/>
    </row>
    <row r="695" spans="1:28" x14ac:dyDescent="0.25">
      <c r="A695" s="281" t="str">
        <f ca="1">no.</f>
        <v/>
      </c>
      <c r="B695" s="281"/>
      <c r="C695" s="282"/>
      <c r="D695" s="282"/>
      <c r="E695" s="282" t="str">
        <f ca="1">position</f>
        <v/>
      </c>
      <c r="F695" s="282"/>
      <c r="G695" s="282"/>
      <c r="H695" s="282"/>
      <c r="I695" s="282"/>
      <c r="J695" s="335"/>
      <c r="K695" s="282"/>
      <c r="L695" s="282"/>
      <c r="M695" s="282"/>
      <c r="N695" s="282"/>
      <c r="O695" s="281"/>
      <c r="P695" s="360" t="str">
        <f ca="1">rescore_patient</f>
        <v/>
      </c>
      <c r="Q695" s="330" t="str">
        <f ca="1">quantity</f>
        <v/>
      </c>
      <c r="R695" s="281"/>
      <c r="S695" s="282"/>
      <c r="T695" s="282"/>
      <c r="U695" s="282"/>
      <c r="V695" s="305"/>
      <c r="W695" s="305"/>
      <c r="X695" s="305"/>
      <c r="Y695" s="282"/>
      <c r="Z695" s="282" t="e" vm="1">
        <f ca="1">_xlfn.IFS(AND(ISNUMBER(SEARCH("N?m l*", CUSTOMER[[#This Row],[Service Type]], 1)), CUSTOMER[[#This Row],[Count ST]] = TRUE), CUSTOMER[[#This Row],[Quantity]], AND($Y$10:$Y695 = TRUE, COUNTIFS($H$10:$H695, CUSTOMER[[#This Row],[Booking]], $J$10:$J695, CUSTOMER[[#This Row],[Order Date]], $F$10:$F695, "&lt;&gt;"&amp;"N?m l*")=1), 1, TRUE,  "")</f>
        <v>#NAME?</v>
      </c>
      <c r="AA695" s="282" t="b">
        <f t="shared" ca="1" si="11"/>
        <v>0</v>
      </c>
      <c r="AB695" s="305"/>
    </row>
    <row r="696" spans="1:28" x14ac:dyDescent="0.25">
      <c r="A696" s="281" t="str">
        <f ca="1">no.</f>
        <v/>
      </c>
      <c r="B696" s="281"/>
      <c r="C696" s="282"/>
      <c r="D696" s="282"/>
      <c r="E696" s="282" t="str">
        <f ca="1">position</f>
        <v/>
      </c>
      <c r="F696" s="282"/>
      <c r="G696" s="282"/>
      <c r="H696" s="282"/>
      <c r="I696" s="282"/>
      <c r="J696" s="335"/>
      <c r="K696" s="282"/>
      <c r="L696" s="282"/>
      <c r="M696" s="282"/>
      <c r="N696" s="282"/>
      <c r="O696" s="281"/>
      <c r="P696" s="360" t="str">
        <f ca="1">rescore_patient</f>
        <v/>
      </c>
      <c r="Q696" s="330" t="str">
        <f ca="1">quantity</f>
        <v/>
      </c>
      <c r="R696" s="281"/>
      <c r="S696" s="282"/>
      <c r="T696" s="282"/>
      <c r="U696" s="282"/>
      <c r="V696" s="305"/>
      <c r="W696" s="305"/>
      <c r="X696" s="305"/>
      <c r="Y696" s="282"/>
      <c r="Z696" s="282" t="e" vm="1">
        <f ca="1">_xlfn.IFS(AND(ISNUMBER(SEARCH("N?m l*", CUSTOMER[[#This Row],[Service Type]], 1)), CUSTOMER[[#This Row],[Count ST]] = TRUE), CUSTOMER[[#This Row],[Quantity]], AND($Y$10:$Y696 = TRUE, COUNTIFS($H$10:$H696, CUSTOMER[[#This Row],[Booking]], $J$10:$J696, CUSTOMER[[#This Row],[Order Date]], $F$10:$F696, "&lt;&gt;"&amp;"N?m l*")=1), 1, TRUE,  "")</f>
        <v>#NAME?</v>
      </c>
      <c r="AA696" s="282" t="b">
        <f t="shared" ca="1" si="11"/>
        <v>0</v>
      </c>
      <c r="AB696" s="305"/>
    </row>
    <row r="697" spans="1:28" x14ac:dyDescent="0.25">
      <c r="A697" s="281" t="str">
        <f ca="1">no.</f>
        <v/>
      </c>
      <c r="B697" s="281"/>
      <c r="C697" s="282"/>
      <c r="D697" s="282"/>
      <c r="E697" s="282" t="str">
        <f ca="1">position</f>
        <v/>
      </c>
      <c r="F697" s="282"/>
      <c r="G697" s="282"/>
      <c r="H697" s="282"/>
      <c r="I697" s="282"/>
      <c r="J697" s="335"/>
      <c r="K697" s="282"/>
      <c r="L697" s="282"/>
      <c r="M697" s="282"/>
      <c r="N697" s="282"/>
      <c r="O697" s="281"/>
      <c r="P697" s="360" t="str">
        <f ca="1">rescore_patient</f>
        <v/>
      </c>
      <c r="Q697" s="330" t="str">
        <f ca="1">quantity</f>
        <v/>
      </c>
      <c r="R697" s="281"/>
      <c r="S697" s="282"/>
      <c r="T697" s="282"/>
      <c r="U697" s="282"/>
      <c r="V697" s="305"/>
      <c r="W697" s="305"/>
      <c r="X697" s="305"/>
      <c r="Y697" s="282"/>
      <c r="Z697" s="282" t="e" vm="1">
        <f ca="1">_xlfn.IFS(AND(ISNUMBER(SEARCH("N?m l*", CUSTOMER[[#This Row],[Service Type]], 1)), CUSTOMER[[#This Row],[Count ST]] = TRUE), CUSTOMER[[#This Row],[Quantity]], AND($Y$10:$Y697 = TRUE, COUNTIFS($H$10:$H697, CUSTOMER[[#This Row],[Booking]], $J$10:$J697, CUSTOMER[[#This Row],[Order Date]], $F$10:$F697, "&lt;&gt;"&amp;"N?m l*")=1), 1, TRUE,  "")</f>
        <v>#NAME?</v>
      </c>
      <c r="AA697" s="282" t="b">
        <f t="shared" ca="1" si="11"/>
        <v>0</v>
      </c>
      <c r="AB697" s="305"/>
    </row>
    <row r="698" spans="1:28" x14ac:dyDescent="0.25">
      <c r="A698" s="281" t="str">
        <f ca="1">no.</f>
        <v/>
      </c>
      <c r="B698" s="281"/>
      <c r="C698" s="282"/>
      <c r="D698" s="282"/>
      <c r="E698" s="282" t="str">
        <f ca="1">position</f>
        <v/>
      </c>
      <c r="F698" s="282"/>
      <c r="G698" s="282"/>
      <c r="H698" s="282"/>
      <c r="I698" s="282"/>
      <c r="J698" s="335"/>
      <c r="K698" s="282"/>
      <c r="L698" s="282"/>
      <c r="M698" s="282"/>
      <c r="N698" s="282"/>
      <c r="O698" s="281"/>
      <c r="P698" s="360" t="str">
        <f ca="1">rescore_patient</f>
        <v/>
      </c>
      <c r="Q698" s="330" t="str">
        <f ca="1">quantity</f>
        <v/>
      </c>
      <c r="R698" s="281"/>
      <c r="S698" s="282"/>
      <c r="T698" s="282"/>
      <c r="U698" s="282"/>
      <c r="V698" s="305"/>
      <c r="W698" s="305"/>
      <c r="X698" s="305"/>
      <c r="Y698" s="282"/>
      <c r="Z698" s="282" t="e" vm="1">
        <f ca="1">_xlfn.IFS(AND(ISNUMBER(SEARCH("N?m l*", CUSTOMER[[#This Row],[Service Type]], 1)), CUSTOMER[[#This Row],[Count ST]] = TRUE), CUSTOMER[[#This Row],[Quantity]], AND($Y$10:$Y698 = TRUE, COUNTIFS($H$10:$H698, CUSTOMER[[#This Row],[Booking]], $J$10:$J698, CUSTOMER[[#This Row],[Order Date]], $F$10:$F698, "&lt;&gt;"&amp;"N?m l*")=1), 1, TRUE,  "")</f>
        <v>#NAME?</v>
      </c>
      <c r="AA698" s="282" t="b">
        <f t="shared" ca="1" si="11"/>
        <v>0</v>
      </c>
      <c r="AB698" s="305"/>
    </row>
    <row r="699" spans="1:28" x14ac:dyDescent="0.25">
      <c r="A699" s="281" t="str">
        <f ca="1">no.</f>
        <v/>
      </c>
      <c r="B699" s="281"/>
      <c r="C699" s="282"/>
      <c r="D699" s="282"/>
      <c r="E699" s="282" t="str">
        <f ca="1">position</f>
        <v/>
      </c>
      <c r="F699" s="282"/>
      <c r="G699" s="282"/>
      <c r="H699" s="282"/>
      <c r="I699" s="282"/>
      <c r="J699" s="335"/>
      <c r="K699" s="282"/>
      <c r="L699" s="282"/>
      <c r="M699" s="282"/>
      <c r="N699" s="282"/>
      <c r="O699" s="281"/>
      <c r="P699" s="360" t="str">
        <f ca="1">rescore_patient</f>
        <v/>
      </c>
      <c r="Q699" s="330" t="str">
        <f ca="1">quantity</f>
        <v/>
      </c>
      <c r="R699" s="281"/>
      <c r="S699" s="282"/>
      <c r="T699" s="282"/>
      <c r="U699" s="282"/>
      <c r="V699" s="305"/>
      <c r="W699" s="305"/>
      <c r="X699" s="305"/>
      <c r="Y699" s="282"/>
      <c r="Z699" s="282" t="e" vm="1">
        <f ca="1">_xlfn.IFS(AND(ISNUMBER(SEARCH("N?m l*", CUSTOMER[[#This Row],[Service Type]], 1)), CUSTOMER[[#This Row],[Count ST]] = TRUE), CUSTOMER[[#This Row],[Quantity]], AND($Y$10:$Y699 = TRUE, COUNTIFS($H$10:$H699, CUSTOMER[[#This Row],[Booking]], $J$10:$J699, CUSTOMER[[#This Row],[Order Date]], $F$10:$F699, "&lt;&gt;"&amp;"N?m l*")=1), 1, TRUE,  "")</f>
        <v>#NAME?</v>
      </c>
      <c r="AA699" s="282" t="b">
        <f t="shared" ca="1" si="11"/>
        <v>0</v>
      </c>
      <c r="AB699" s="305"/>
    </row>
    <row r="700" spans="1:28" x14ac:dyDescent="0.25">
      <c r="A700" s="281" t="str">
        <f ca="1">no.</f>
        <v/>
      </c>
      <c r="B700" s="281"/>
      <c r="C700" s="282"/>
      <c r="D700" s="282"/>
      <c r="E700" s="282" t="str">
        <f ca="1">position</f>
        <v/>
      </c>
      <c r="F700" s="282"/>
      <c r="G700" s="282"/>
      <c r="H700" s="282"/>
      <c r="I700" s="282"/>
      <c r="J700" s="335"/>
      <c r="K700" s="282"/>
      <c r="L700" s="282"/>
      <c r="M700" s="282"/>
      <c r="N700" s="282"/>
      <c r="O700" s="281"/>
      <c r="P700" s="360" t="str">
        <f ca="1">rescore_patient</f>
        <v/>
      </c>
      <c r="Q700" s="330" t="str">
        <f ca="1">quantity</f>
        <v/>
      </c>
      <c r="R700" s="281"/>
      <c r="S700" s="282"/>
      <c r="T700" s="282"/>
      <c r="U700" s="282"/>
      <c r="V700" s="305"/>
      <c r="W700" s="305"/>
      <c r="X700" s="305"/>
      <c r="Y700" s="282"/>
      <c r="Z700" s="282" t="e" vm="1">
        <f ca="1">_xlfn.IFS(AND(ISNUMBER(SEARCH("N?m l*", CUSTOMER[[#This Row],[Service Type]], 1)), CUSTOMER[[#This Row],[Count ST]] = TRUE), CUSTOMER[[#This Row],[Quantity]], AND($Y$10:$Y700 = TRUE, COUNTIFS($H$10:$H700, CUSTOMER[[#This Row],[Booking]], $J$10:$J700, CUSTOMER[[#This Row],[Order Date]], $F$10:$F700, "&lt;&gt;"&amp;"N?m l*")=1), 1, TRUE,  "")</f>
        <v>#NAME?</v>
      </c>
      <c r="AA700" s="282" t="b">
        <f t="shared" ca="1" si="11"/>
        <v>0</v>
      </c>
      <c r="AB700" s="305"/>
    </row>
    <row r="701" spans="1:28" x14ac:dyDescent="0.25">
      <c r="A701" s="281" t="str">
        <f ca="1">no.</f>
        <v/>
      </c>
      <c r="B701" s="281"/>
      <c r="C701" s="282"/>
      <c r="D701" s="282"/>
      <c r="E701" s="282" t="str">
        <f ca="1">position</f>
        <v/>
      </c>
      <c r="F701" s="282"/>
      <c r="G701" s="282"/>
      <c r="H701" s="282"/>
      <c r="I701" s="282"/>
      <c r="J701" s="335"/>
      <c r="K701" s="282"/>
      <c r="L701" s="282"/>
      <c r="M701" s="282"/>
      <c r="N701" s="282"/>
      <c r="O701" s="281"/>
      <c r="P701" s="360" t="str">
        <f ca="1">rescore_patient</f>
        <v/>
      </c>
      <c r="Q701" s="330" t="str">
        <f ca="1">quantity</f>
        <v/>
      </c>
      <c r="R701" s="281"/>
      <c r="S701" s="282"/>
      <c r="T701" s="282"/>
      <c r="U701" s="282"/>
      <c r="V701" s="305"/>
      <c r="W701" s="305"/>
      <c r="X701" s="305"/>
      <c r="Y701" s="282"/>
      <c r="Z701" s="282" t="e" vm="1">
        <f ca="1">_xlfn.IFS(AND(ISNUMBER(SEARCH("N?m l*", CUSTOMER[[#This Row],[Service Type]], 1)), CUSTOMER[[#This Row],[Count ST]] = TRUE), CUSTOMER[[#This Row],[Quantity]], AND($Y$10:$Y701 = TRUE, COUNTIFS($H$10:$H701, CUSTOMER[[#This Row],[Booking]], $J$10:$J701, CUSTOMER[[#This Row],[Order Date]], $F$10:$F701, "&lt;&gt;"&amp;"N?m l*")=1), 1, TRUE,  "")</f>
        <v>#NAME?</v>
      </c>
      <c r="AA701" s="282" t="b">
        <f t="shared" ca="1" si="11"/>
        <v>0</v>
      </c>
      <c r="AB701" s="305"/>
    </row>
    <row r="702" spans="1:28" x14ac:dyDescent="0.25">
      <c r="A702" s="281" t="str">
        <f ca="1">no.</f>
        <v/>
      </c>
      <c r="B702" s="281"/>
      <c r="C702" s="282"/>
      <c r="D702" s="282"/>
      <c r="E702" s="282" t="str">
        <f ca="1">position</f>
        <v/>
      </c>
      <c r="F702" s="282"/>
      <c r="G702" s="282"/>
      <c r="H702" s="282"/>
      <c r="I702" s="282"/>
      <c r="J702" s="335"/>
      <c r="K702" s="282"/>
      <c r="L702" s="282"/>
      <c r="M702" s="282"/>
      <c r="N702" s="282"/>
      <c r="O702" s="281"/>
      <c r="P702" s="360" t="str">
        <f ca="1">rescore_patient</f>
        <v/>
      </c>
      <c r="Q702" s="330" t="str">
        <f ca="1">quantity</f>
        <v/>
      </c>
      <c r="R702" s="281"/>
      <c r="S702" s="282"/>
      <c r="T702" s="282"/>
      <c r="U702" s="282"/>
      <c r="V702" s="305"/>
      <c r="W702" s="305"/>
      <c r="X702" s="305"/>
      <c r="Y702" s="282"/>
      <c r="Z702" s="282" t="e" vm="1">
        <f ca="1">_xlfn.IFS(AND(ISNUMBER(SEARCH("N?m l*", CUSTOMER[[#This Row],[Service Type]], 1)), CUSTOMER[[#This Row],[Count ST]] = TRUE), CUSTOMER[[#This Row],[Quantity]], AND($Y$10:$Y702 = TRUE, COUNTIFS($H$10:$H702, CUSTOMER[[#This Row],[Booking]], $J$10:$J702, CUSTOMER[[#This Row],[Order Date]], $F$10:$F702, "&lt;&gt;"&amp;"N?m l*")=1), 1, TRUE,  "")</f>
        <v>#NAME?</v>
      </c>
      <c r="AA702" s="282" t="b">
        <f t="shared" ca="1" si="11"/>
        <v>0</v>
      </c>
      <c r="AB702" s="305"/>
    </row>
    <row r="703" spans="1:28" x14ac:dyDescent="0.25">
      <c r="A703" s="281" t="str">
        <f ca="1">no.</f>
        <v/>
      </c>
      <c r="B703" s="281"/>
      <c r="C703" s="282"/>
      <c r="D703" s="282"/>
      <c r="E703" s="282" t="str">
        <f ca="1">position</f>
        <v/>
      </c>
      <c r="F703" s="282"/>
      <c r="G703" s="282"/>
      <c r="H703" s="282"/>
      <c r="I703" s="282"/>
      <c r="J703" s="335"/>
      <c r="K703" s="282"/>
      <c r="L703" s="282"/>
      <c r="M703" s="282"/>
      <c r="N703" s="282"/>
      <c r="O703" s="281"/>
      <c r="P703" s="360" t="str">
        <f ca="1">rescore_patient</f>
        <v/>
      </c>
      <c r="Q703" s="330" t="str">
        <f ca="1">quantity</f>
        <v/>
      </c>
      <c r="R703" s="281"/>
      <c r="S703" s="282"/>
      <c r="T703" s="282"/>
      <c r="U703" s="282"/>
      <c r="V703" s="305"/>
      <c r="W703" s="305"/>
      <c r="X703" s="305"/>
      <c r="Y703" s="282"/>
      <c r="Z703" s="282" t="e" vm="1">
        <f ca="1">_xlfn.IFS(AND(ISNUMBER(SEARCH("N?m l*", CUSTOMER[[#This Row],[Service Type]], 1)), CUSTOMER[[#This Row],[Count ST]] = TRUE), CUSTOMER[[#This Row],[Quantity]], AND($Y$10:$Y703 = TRUE, COUNTIFS($H$10:$H703, CUSTOMER[[#This Row],[Booking]], $J$10:$J703, CUSTOMER[[#This Row],[Order Date]], $F$10:$F703, "&lt;&gt;"&amp;"N?m l*")=1), 1, TRUE,  "")</f>
        <v>#NAME?</v>
      </c>
      <c r="AA703" s="282" t="b">
        <f t="shared" ca="1" si="11"/>
        <v>0</v>
      </c>
      <c r="AB703" s="305"/>
    </row>
    <row r="704" spans="1:28" x14ac:dyDescent="0.25">
      <c r="A704" s="281" t="str">
        <f ca="1">no.</f>
        <v/>
      </c>
      <c r="B704" s="281"/>
      <c r="C704" s="282"/>
      <c r="D704" s="282"/>
      <c r="E704" s="282" t="str">
        <f ca="1">position</f>
        <v/>
      </c>
      <c r="F704" s="282"/>
      <c r="G704" s="282"/>
      <c r="H704" s="282"/>
      <c r="I704" s="282"/>
      <c r="J704" s="335"/>
      <c r="K704" s="282"/>
      <c r="L704" s="282"/>
      <c r="M704" s="282"/>
      <c r="N704" s="282"/>
      <c r="O704" s="281"/>
      <c r="P704" s="360" t="str">
        <f ca="1">rescore_patient</f>
        <v/>
      </c>
      <c r="Q704" s="330" t="str">
        <f ca="1">quantity</f>
        <v/>
      </c>
      <c r="R704" s="281"/>
      <c r="S704" s="282"/>
      <c r="T704" s="282"/>
      <c r="U704" s="282"/>
      <c r="V704" s="305"/>
      <c r="W704" s="305"/>
      <c r="X704" s="305"/>
      <c r="Y704" s="282"/>
      <c r="Z704" s="282" t="e" vm="1">
        <f ca="1">_xlfn.IFS(AND(ISNUMBER(SEARCH("N?m l*", CUSTOMER[[#This Row],[Service Type]], 1)), CUSTOMER[[#This Row],[Count ST]] = TRUE), CUSTOMER[[#This Row],[Quantity]], AND($Y$10:$Y704 = TRUE, COUNTIFS($H$10:$H704, CUSTOMER[[#This Row],[Booking]], $J$10:$J704, CUSTOMER[[#This Row],[Order Date]], $F$10:$F704, "&lt;&gt;"&amp;"N?m l*")=1), 1, TRUE,  "")</f>
        <v>#NAME?</v>
      </c>
      <c r="AA704" s="282" t="b">
        <f t="shared" ca="1" si="11"/>
        <v>0</v>
      </c>
      <c r="AB704" s="305"/>
    </row>
    <row r="705" spans="1:28" x14ac:dyDescent="0.25">
      <c r="A705" s="281" t="str">
        <f ca="1">no.</f>
        <v/>
      </c>
      <c r="B705" s="281"/>
      <c r="C705" s="282"/>
      <c r="D705" s="282"/>
      <c r="E705" s="282" t="str">
        <f ca="1">position</f>
        <v/>
      </c>
      <c r="F705" s="282"/>
      <c r="G705" s="282"/>
      <c r="H705" s="282"/>
      <c r="I705" s="282"/>
      <c r="J705" s="335"/>
      <c r="K705" s="282"/>
      <c r="L705" s="282"/>
      <c r="M705" s="282"/>
      <c r="N705" s="282"/>
      <c r="O705" s="281"/>
      <c r="P705" s="360" t="str">
        <f ca="1">rescore_patient</f>
        <v/>
      </c>
      <c r="Q705" s="330" t="str">
        <f ca="1">quantity</f>
        <v/>
      </c>
      <c r="R705" s="281"/>
      <c r="S705" s="282"/>
      <c r="T705" s="282"/>
      <c r="U705" s="282"/>
      <c r="V705" s="305"/>
      <c r="W705" s="305"/>
      <c r="X705" s="305"/>
      <c r="Y705" s="282"/>
      <c r="Z705" s="282" t="e" vm="1">
        <f ca="1">_xlfn.IFS(AND(ISNUMBER(SEARCH("N?m l*", CUSTOMER[[#This Row],[Service Type]], 1)), CUSTOMER[[#This Row],[Count ST]] = TRUE), CUSTOMER[[#This Row],[Quantity]], AND($Y$10:$Y705 = TRUE, COUNTIFS($H$10:$H705, CUSTOMER[[#This Row],[Booking]], $J$10:$J705, CUSTOMER[[#This Row],[Order Date]], $F$10:$F705, "&lt;&gt;"&amp;"N?m l*")=1), 1, TRUE,  "")</f>
        <v>#NAME?</v>
      </c>
      <c r="AA705" s="282" t="b">
        <f t="shared" ca="1" si="11"/>
        <v>0</v>
      </c>
      <c r="AB705" s="305"/>
    </row>
    <row r="706" spans="1:28" x14ac:dyDescent="0.25">
      <c r="A706" s="281" t="str">
        <f ca="1">no.</f>
        <v/>
      </c>
      <c r="B706" s="281"/>
      <c r="C706" s="282"/>
      <c r="D706" s="282"/>
      <c r="E706" s="282" t="str">
        <f ca="1">position</f>
        <v/>
      </c>
      <c r="F706" s="282"/>
      <c r="G706" s="282"/>
      <c r="H706" s="282"/>
      <c r="I706" s="282"/>
      <c r="J706" s="335"/>
      <c r="K706" s="282"/>
      <c r="L706" s="282"/>
      <c r="M706" s="282"/>
      <c r="N706" s="282"/>
      <c r="O706" s="281"/>
      <c r="P706" s="360" t="str">
        <f ca="1">rescore_patient</f>
        <v/>
      </c>
      <c r="Q706" s="330" t="str">
        <f ca="1">quantity</f>
        <v/>
      </c>
      <c r="R706" s="281"/>
      <c r="S706" s="282"/>
      <c r="T706" s="282"/>
      <c r="U706" s="282"/>
      <c r="V706" s="305"/>
      <c r="W706" s="305"/>
      <c r="X706" s="305"/>
      <c r="Y706" s="282"/>
      <c r="Z706" s="282" t="e" vm="1">
        <f ca="1">_xlfn.IFS(AND(ISNUMBER(SEARCH("N?m l*", CUSTOMER[[#This Row],[Service Type]], 1)), CUSTOMER[[#This Row],[Count ST]] = TRUE), CUSTOMER[[#This Row],[Quantity]], AND($Y$10:$Y706 = TRUE, COUNTIFS($H$10:$H706, CUSTOMER[[#This Row],[Booking]], $J$10:$J706, CUSTOMER[[#This Row],[Order Date]], $F$10:$F706, "&lt;&gt;"&amp;"N?m l*")=1), 1, TRUE,  "")</f>
        <v>#NAME?</v>
      </c>
      <c r="AA706" s="282" t="b">
        <f t="shared" ca="1" si="11"/>
        <v>0</v>
      </c>
      <c r="AB706" s="305"/>
    </row>
    <row r="707" spans="1:28" x14ac:dyDescent="0.25">
      <c r="A707" s="281" t="str">
        <f ca="1">no.</f>
        <v/>
      </c>
      <c r="B707" s="281"/>
      <c r="C707" s="282"/>
      <c r="D707" s="282"/>
      <c r="E707" s="282" t="str">
        <f ca="1">position</f>
        <v/>
      </c>
      <c r="F707" s="282"/>
      <c r="G707" s="282"/>
      <c r="H707" s="282"/>
      <c r="I707" s="282"/>
      <c r="J707" s="335"/>
      <c r="K707" s="282"/>
      <c r="L707" s="282"/>
      <c r="M707" s="282"/>
      <c r="N707" s="282"/>
      <c r="O707" s="281"/>
      <c r="P707" s="360" t="str">
        <f ca="1">rescore_patient</f>
        <v/>
      </c>
      <c r="Q707" s="330" t="str">
        <f ca="1">quantity</f>
        <v/>
      </c>
      <c r="R707" s="281"/>
      <c r="S707" s="282"/>
      <c r="T707" s="282"/>
      <c r="U707" s="282"/>
      <c r="V707" s="305"/>
      <c r="W707" s="305"/>
      <c r="X707" s="305"/>
      <c r="Y707" s="282"/>
      <c r="Z707" s="282" t="e" vm="1">
        <f ca="1">_xlfn.IFS(AND(ISNUMBER(SEARCH("N?m l*", CUSTOMER[[#This Row],[Service Type]], 1)), CUSTOMER[[#This Row],[Count ST]] = TRUE), CUSTOMER[[#This Row],[Quantity]], AND($Y$10:$Y707 = TRUE, COUNTIFS($H$10:$H707, CUSTOMER[[#This Row],[Booking]], $J$10:$J707, CUSTOMER[[#This Row],[Order Date]], $F$10:$F707, "&lt;&gt;"&amp;"N?m l*")=1), 1, TRUE,  "")</f>
        <v>#NAME?</v>
      </c>
      <c r="AA707" s="282" t="b">
        <f t="shared" ca="1" si="11"/>
        <v>0</v>
      </c>
      <c r="AB707" s="305"/>
    </row>
    <row r="708" spans="1:28" x14ac:dyDescent="0.25">
      <c r="A708" s="281" t="str">
        <f ca="1">no.</f>
        <v/>
      </c>
      <c r="B708" s="281"/>
      <c r="C708" s="282"/>
      <c r="D708" s="282"/>
      <c r="E708" s="282" t="str">
        <f ca="1">position</f>
        <v/>
      </c>
      <c r="F708" s="282"/>
      <c r="G708" s="282"/>
      <c r="H708" s="282"/>
      <c r="I708" s="282"/>
      <c r="J708" s="335"/>
      <c r="K708" s="282"/>
      <c r="L708" s="282"/>
      <c r="M708" s="282"/>
      <c r="N708" s="282"/>
      <c r="O708" s="281"/>
      <c r="P708" s="360" t="str">
        <f ca="1">rescore_patient</f>
        <v/>
      </c>
      <c r="Q708" s="330" t="str">
        <f ca="1">quantity</f>
        <v/>
      </c>
      <c r="R708" s="281"/>
      <c r="S708" s="282"/>
      <c r="T708" s="282"/>
      <c r="U708" s="282"/>
      <c r="V708" s="305"/>
      <c r="W708" s="305"/>
      <c r="X708" s="305"/>
      <c r="Y708" s="282"/>
      <c r="Z708" s="282" t="e" vm="1">
        <f ca="1">_xlfn.IFS(AND(ISNUMBER(SEARCH("N?m l*", CUSTOMER[[#This Row],[Service Type]], 1)), CUSTOMER[[#This Row],[Count ST]] = TRUE), CUSTOMER[[#This Row],[Quantity]], AND($Y$10:$Y708 = TRUE, COUNTIFS($H$10:$H708, CUSTOMER[[#This Row],[Booking]], $J$10:$J708, CUSTOMER[[#This Row],[Order Date]], $F$10:$F708, "&lt;&gt;"&amp;"N?m l*")=1), 1, TRUE,  "")</f>
        <v>#NAME?</v>
      </c>
      <c r="AA708" s="282" t="b">
        <f t="shared" ca="1" si="11"/>
        <v>0</v>
      </c>
      <c r="AB708" s="305"/>
    </row>
    <row r="709" spans="1:28" x14ac:dyDescent="0.25">
      <c r="A709" s="281" t="str">
        <f ca="1">no.</f>
        <v/>
      </c>
      <c r="B709" s="281"/>
      <c r="C709" s="282"/>
      <c r="D709" s="282"/>
      <c r="E709" s="282" t="str">
        <f ca="1">position</f>
        <v/>
      </c>
      <c r="F709" s="282"/>
      <c r="G709" s="282"/>
      <c r="H709" s="282"/>
      <c r="I709" s="282"/>
      <c r="J709" s="335"/>
      <c r="K709" s="282"/>
      <c r="L709" s="282"/>
      <c r="M709" s="282"/>
      <c r="N709" s="282"/>
      <c r="O709" s="281"/>
      <c r="P709" s="360" t="str">
        <f ca="1">rescore_patient</f>
        <v/>
      </c>
      <c r="Q709" s="330" t="str">
        <f ca="1">quantity</f>
        <v/>
      </c>
      <c r="R709" s="281"/>
      <c r="S709" s="282"/>
      <c r="T709" s="282"/>
      <c r="U709" s="282"/>
      <c r="V709" s="305"/>
      <c r="W709" s="305"/>
      <c r="X709" s="305"/>
      <c r="Y709" s="282"/>
      <c r="Z709" s="282" t="e" vm="1">
        <f ca="1">_xlfn.IFS(AND(ISNUMBER(SEARCH("N?m l*", CUSTOMER[[#This Row],[Service Type]], 1)), CUSTOMER[[#This Row],[Count ST]] = TRUE), CUSTOMER[[#This Row],[Quantity]], AND($Y$10:$Y709 = TRUE, COUNTIFS($H$10:$H709, CUSTOMER[[#This Row],[Booking]], $J$10:$J709, CUSTOMER[[#This Row],[Order Date]], $F$10:$F709, "&lt;&gt;"&amp;"N?m l*")=1), 1, TRUE,  "")</f>
        <v>#NAME?</v>
      </c>
      <c r="AA709" s="282" t="b">
        <f t="shared" ca="1" si="11"/>
        <v>0</v>
      </c>
      <c r="AB709" s="305"/>
    </row>
    <row r="710" spans="1:28" x14ac:dyDescent="0.25">
      <c r="A710" s="281" t="str">
        <f ca="1">no.</f>
        <v/>
      </c>
      <c r="B710" s="281"/>
      <c r="C710" s="282"/>
      <c r="D710" s="282"/>
      <c r="E710" s="282" t="str">
        <f ca="1">position</f>
        <v/>
      </c>
      <c r="F710" s="282"/>
      <c r="G710" s="282"/>
      <c r="H710" s="282"/>
      <c r="I710" s="282"/>
      <c r="J710" s="335"/>
      <c r="K710" s="282"/>
      <c r="L710" s="282"/>
      <c r="M710" s="282"/>
      <c r="N710" s="282"/>
      <c r="O710" s="281"/>
      <c r="P710" s="360" t="str">
        <f ca="1">rescore_patient</f>
        <v/>
      </c>
      <c r="Q710" s="330" t="str">
        <f ca="1">quantity</f>
        <v/>
      </c>
      <c r="R710" s="281"/>
      <c r="S710" s="282"/>
      <c r="T710" s="282"/>
      <c r="U710" s="282"/>
      <c r="V710" s="305"/>
      <c r="W710" s="305"/>
      <c r="X710" s="305"/>
      <c r="Y710" s="282"/>
      <c r="Z710" s="282" t="e" vm="1">
        <f ca="1">_xlfn.IFS(AND(ISNUMBER(SEARCH("N?m l*", CUSTOMER[[#This Row],[Service Type]], 1)), CUSTOMER[[#This Row],[Count ST]] = TRUE), CUSTOMER[[#This Row],[Quantity]], AND($Y$10:$Y710 = TRUE, COUNTIFS($H$10:$H710, CUSTOMER[[#This Row],[Booking]], $J$10:$J710, CUSTOMER[[#This Row],[Order Date]], $F$10:$F710, "&lt;&gt;"&amp;"N?m l*")=1), 1, TRUE,  "")</f>
        <v>#NAME?</v>
      </c>
      <c r="AA710" s="282" t="b">
        <f t="shared" ca="1" si="11"/>
        <v>0</v>
      </c>
      <c r="AB710" s="305"/>
    </row>
    <row r="711" spans="1:28" x14ac:dyDescent="0.25">
      <c r="A711" s="281" t="str">
        <f ca="1">no.</f>
        <v/>
      </c>
      <c r="B711" s="281"/>
      <c r="C711" s="282"/>
      <c r="D711" s="282"/>
      <c r="E711" s="282" t="str">
        <f ca="1">position</f>
        <v/>
      </c>
      <c r="F711" s="282"/>
      <c r="G711" s="282"/>
      <c r="H711" s="282"/>
      <c r="I711" s="282"/>
      <c r="J711" s="335"/>
      <c r="K711" s="282"/>
      <c r="L711" s="282"/>
      <c r="M711" s="282"/>
      <c r="N711" s="282"/>
      <c r="O711" s="281"/>
      <c r="P711" s="360" t="str">
        <f ca="1">rescore_patient</f>
        <v/>
      </c>
      <c r="Q711" s="330" t="str">
        <f ca="1">quantity</f>
        <v/>
      </c>
      <c r="R711" s="281"/>
      <c r="S711" s="282"/>
      <c r="T711" s="282"/>
      <c r="U711" s="282"/>
      <c r="V711" s="305"/>
      <c r="W711" s="305"/>
      <c r="X711" s="305"/>
      <c r="Y711" s="282"/>
      <c r="Z711" s="282" t="e" vm="1">
        <f ca="1">_xlfn.IFS(AND(ISNUMBER(SEARCH("N?m l*", CUSTOMER[[#This Row],[Service Type]], 1)), CUSTOMER[[#This Row],[Count ST]] = TRUE), CUSTOMER[[#This Row],[Quantity]], AND($Y$10:$Y711 = TRUE, COUNTIFS($H$10:$H711, CUSTOMER[[#This Row],[Booking]], $J$10:$J711, CUSTOMER[[#This Row],[Order Date]], $F$10:$F711, "&lt;&gt;"&amp;"N?m l*")=1), 1, TRUE,  "")</f>
        <v>#NAME?</v>
      </c>
      <c r="AA711" s="282" t="b">
        <f t="shared" ca="1" si="11"/>
        <v>0</v>
      </c>
      <c r="AB711" s="305"/>
    </row>
    <row r="712" spans="1:28" x14ac:dyDescent="0.25">
      <c r="A712" s="281" t="str">
        <f ca="1">no.</f>
        <v/>
      </c>
      <c r="B712" s="281"/>
      <c r="C712" s="282"/>
      <c r="D712" s="282"/>
      <c r="E712" s="282" t="str">
        <f ca="1">position</f>
        <v/>
      </c>
      <c r="F712" s="282"/>
      <c r="G712" s="282"/>
      <c r="H712" s="282"/>
      <c r="I712" s="282"/>
      <c r="J712" s="335"/>
      <c r="K712" s="282"/>
      <c r="L712" s="282"/>
      <c r="M712" s="282"/>
      <c r="N712" s="282"/>
      <c r="O712" s="281"/>
      <c r="P712" s="360" t="str">
        <f ca="1">rescore_patient</f>
        <v/>
      </c>
      <c r="Q712" s="330" t="str">
        <f ca="1">quantity</f>
        <v/>
      </c>
      <c r="R712" s="281"/>
      <c r="S712" s="282"/>
      <c r="T712" s="282"/>
      <c r="U712" s="282"/>
      <c r="V712" s="305"/>
      <c r="W712" s="305"/>
      <c r="X712" s="305"/>
      <c r="Y712" s="282"/>
      <c r="Z712" s="282" t="e" vm="1">
        <f ca="1">_xlfn.IFS(AND(ISNUMBER(SEARCH("N?m l*", CUSTOMER[[#This Row],[Service Type]], 1)), CUSTOMER[[#This Row],[Count ST]] = TRUE), CUSTOMER[[#This Row],[Quantity]], AND($Y$10:$Y712 = TRUE, COUNTIFS($H$10:$H712, CUSTOMER[[#This Row],[Booking]], $J$10:$J712, CUSTOMER[[#This Row],[Order Date]], $F$10:$F712, "&lt;&gt;"&amp;"N?m l*")=1), 1, TRUE,  "")</f>
        <v>#NAME?</v>
      </c>
      <c r="AA712" s="282" t="b">
        <f t="shared" ca="1" si="11"/>
        <v>0</v>
      </c>
      <c r="AB712" s="305"/>
    </row>
    <row r="713" spans="1:28" x14ac:dyDescent="0.25">
      <c r="A713" s="281" t="str">
        <f ca="1">no.</f>
        <v/>
      </c>
      <c r="B713" s="281"/>
      <c r="C713" s="282"/>
      <c r="D713" s="282"/>
      <c r="E713" s="282" t="str">
        <f ca="1">position</f>
        <v/>
      </c>
      <c r="F713" s="282"/>
      <c r="G713" s="282"/>
      <c r="H713" s="282"/>
      <c r="I713" s="282"/>
      <c r="J713" s="335"/>
      <c r="K713" s="282"/>
      <c r="L713" s="282"/>
      <c r="M713" s="282"/>
      <c r="N713" s="282"/>
      <c r="O713" s="281"/>
      <c r="P713" s="360" t="str">
        <f ca="1">rescore_patient</f>
        <v/>
      </c>
      <c r="Q713" s="330" t="str">
        <f ca="1">quantity</f>
        <v/>
      </c>
      <c r="R713" s="281"/>
      <c r="S713" s="282"/>
      <c r="T713" s="282"/>
      <c r="U713" s="282"/>
      <c r="V713" s="305"/>
      <c r="W713" s="305"/>
      <c r="X713" s="305"/>
      <c r="Y713" s="282"/>
      <c r="Z713" s="282" t="e" vm="1">
        <f ca="1">_xlfn.IFS(AND(ISNUMBER(SEARCH("N?m l*", CUSTOMER[[#This Row],[Service Type]], 1)), CUSTOMER[[#This Row],[Count ST]] = TRUE), CUSTOMER[[#This Row],[Quantity]], AND($Y$10:$Y713 = TRUE, COUNTIFS($H$10:$H713, CUSTOMER[[#This Row],[Booking]], $J$10:$J713, CUSTOMER[[#This Row],[Order Date]], $F$10:$F713, "&lt;&gt;"&amp;"N?m l*")=1), 1, TRUE,  "")</f>
        <v>#NAME?</v>
      </c>
      <c r="AA713" s="282" t="b">
        <f t="shared" ca="1" si="11"/>
        <v>0</v>
      </c>
      <c r="AB713" s="305"/>
    </row>
    <row r="714" spans="1:28" x14ac:dyDescent="0.25">
      <c r="A714" s="281" t="str">
        <f ca="1">no.</f>
        <v/>
      </c>
      <c r="B714" s="281"/>
      <c r="C714" s="282"/>
      <c r="D714" s="282"/>
      <c r="E714" s="282" t="str">
        <f ca="1">position</f>
        <v/>
      </c>
      <c r="F714" s="282"/>
      <c r="G714" s="282"/>
      <c r="H714" s="282"/>
      <c r="I714" s="282"/>
      <c r="J714" s="335"/>
      <c r="K714" s="282"/>
      <c r="L714" s="282"/>
      <c r="M714" s="282"/>
      <c r="N714" s="282"/>
      <c r="O714" s="281"/>
      <c r="P714" s="360" t="str">
        <f ca="1">rescore_patient</f>
        <v/>
      </c>
      <c r="Q714" s="330" t="str">
        <f ca="1">quantity</f>
        <v/>
      </c>
      <c r="R714" s="281"/>
      <c r="S714" s="282"/>
      <c r="T714" s="282"/>
      <c r="U714" s="282"/>
      <c r="V714" s="305"/>
      <c r="W714" s="305"/>
      <c r="X714" s="305"/>
      <c r="Y714" s="282"/>
      <c r="Z714" s="282" t="e" vm="1">
        <f ca="1">_xlfn.IFS(AND(ISNUMBER(SEARCH("N?m l*", CUSTOMER[[#This Row],[Service Type]], 1)), CUSTOMER[[#This Row],[Count ST]] = TRUE), CUSTOMER[[#This Row],[Quantity]], AND($Y$10:$Y714 = TRUE, COUNTIFS($H$10:$H714, CUSTOMER[[#This Row],[Booking]], $J$10:$J714, CUSTOMER[[#This Row],[Order Date]], $F$10:$F714, "&lt;&gt;"&amp;"N?m l*")=1), 1, TRUE,  "")</f>
        <v>#NAME?</v>
      </c>
      <c r="AA714" s="282" t="b">
        <f t="shared" ref="AA714:AA777" ca="1" si="12">count_svc_type</f>
        <v>0</v>
      </c>
      <c r="AB714" s="305"/>
    </row>
    <row r="715" spans="1:28" x14ac:dyDescent="0.25">
      <c r="A715" s="281" t="str">
        <f ca="1">no.</f>
        <v/>
      </c>
      <c r="B715" s="281"/>
      <c r="C715" s="282"/>
      <c r="D715" s="282"/>
      <c r="E715" s="282" t="str">
        <f ca="1">position</f>
        <v/>
      </c>
      <c r="F715" s="282"/>
      <c r="G715" s="282"/>
      <c r="H715" s="282"/>
      <c r="I715" s="282"/>
      <c r="J715" s="335"/>
      <c r="K715" s="282"/>
      <c r="L715" s="282"/>
      <c r="M715" s="282"/>
      <c r="N715" s="282"/>
      <c r="O715" s="281"/>
      <c r="P715" s="360" t="str">
        <f ca="1">rescore_patient</f>
        <v/>
      </c>
      <c r="Q715" s="330" t="str">
        <f ca="1">quantity</f>
        <v/>
      </c>
      <c r="R715" s="281"/>
      <c r="S715" s="282"/>
      <c r="T715" s="282"/>
      <c r="U715" s="282"/>
      <c r="V715" s="305"/>
      <c r="W715" s="305"/>
      <c r="X715" s="305"/>
      <c r="Y715" s="282"/>
      <c r="Z715" s="282" t="e" vm="1">
        <f ca="1">_xlfn.IFS(AND(ISNUMBER(SEARCH("N?m l*", CUSTOMER[[#This Row],[Service Type]], 1)), CUSTOMER[[#This Row],[Count ST]] = TRUE), CUSTOMER[[#This Row],[Quantity]], AND($Y$10:$Y715 = TRUE, COUNTIFS($H$10:$H715, CUSTOMER[[#This Row],[Booking]], $J$10:$J715, CUSTOMER[[#This Row],[Order Date]], $F$10:$F715, "&lt;&gt;"&amp;"N?m l*")=1), 1, TRUE,  "")</f>
        <v>#NAME?</v>
      </c>
      <c r="AA715" s="282" t="b">
        <f t="shared" ca="1" si="12"/>
        <v>0</v>
      </c>
      <c r="AB715" s="305"/>
    </row>
    <row r="716" spans="1:28" x14ac:dyDescent="0.25">
      <c r="A716" s="281" t="str">
        <f ca="1">no.</f>
        <v/>
      </c>
      <c r="B716" s="281"/>
      <c r="C716" s="282"/>
      <c r="D716" s="282"/>
      <c r="E716" s="282" t="str">
        <f ca="1">position</f>
        <v/>
      </c>
      <c r="F716" s="282"/>
      <c r="G716" s="282"/>
      <c r="H716" s="282"/>
      <c r="I716" s="282"/>
      <c r="J716" s="335"/>
      <c r="K716" s="282"/>
      <c r="L716" s="282"/>
      <c r="M716" s="282"/>
      <c r="N716" s="282"/>
      <c r="O716" s="281"/>
      <c r="P716" s="360" t="str">
        <f ca="1">rescore_patient</f>
        <v/>
      </c>
      <c r="Q716" s="330" t="str">
        <f ca="1">quantity</f>
        <v/>
      </c>
      <c r="R716" s="281"/>
      <c r="S716" s="282"/>
      <c r="T716" s="282"/>
      <c r="U716" s="282"/>
      <c r="V716" s="305"/>
      <c r="W716" s="305"/>
      <c r="X716" s="305"/>
      <c r="Y716" s="282"/>
      <c r="Z716" s="282" t="e" vm="1">
        <f ca="1">_xlfn.IFS(AND(ISNUMBER(SEARCH("N?m l*", CUSTOMER[[#This Row],[Service Type]], 1)), CUSTOMER[[#This Row],[Count ST]] = TRUE), CUSTOMER[[#This Row],[Quantity]], AND($Y$10:$Y716 = TRUE, COUNTIFS($H$10:$H716, CUSTOMER[[#This Row],[Booking]], $J$10:$J716, CUSTOMER[[#This Row],[Order Date]], $F$10:$F716, "&lt;&gt;"&amp;"N?m l*")=1), 1, TRUE,  "")</f>
        <v>#NAME?</v>
      </c>
      <c r="AA716" s="282" t="b">
        <f t="shared" ca="1" si="12"/>
        <v>0</v>
      </c>
      <c r="AB716" s="305"/>
    </row>
    <row r="717" spans="1:28" x14ac:dyDescent="0.25">
      <c r="A717" s="281" t="str">
        <f ca="1">no.</f>
        <v/>
      </c>
      <c r="B717" s="281"/>
      <c r="C717" s="282"/>
      <c r="D717" s="282"/>
      <c r="E717" s="282" t="str">
        <f ca="1">position</f>
        <v/>
      </c>
      <c r="F717" s="282"/>
      <c r="G717" s="282"/>
      <c r="H717" s="282"/>
      <c r="I717" s="282"/>
      <c r="J717" s="335"/>
      <c r="K717" s="282"/>
      <c r="L717" s="282"/>
      <c r="M717" s="282"/>
      <c r="N717" s="282"/>
      <c r="O717" s="281"/>
      <c r="P717" s="360" t="str">
        <f ca="1">rescore_patient</f>
        <v/>
      </c>
      <c r="Q717" s="330" t="str">
        <f ca="1">quantity</f>
        <v/>
      </c>
      <c r="R717" s="281"/>
      <c r="S717" s="282"/>
      <c r="T717" s="282"/>
      <c r="U717" s="282"/>
      <c r="V717" s="305"/>
      <c r="W717" s="305"/>
      <c r="X717" s="305"/>
      <c r="Y717" s="282"/>
      <c r="Z717" s="282" t="e" vm="1">
        <f ca="1">_xlfn.IFS(AND(ISNUMBER(SEARCH("N?m l*", CUSTOMER[[#This Row],[Service Type]], 1)), CUSTOMER[[#This Row],[Count ST]] = TRUE), CUSTOMER[[#This Row],[Quantity]], AND($Y$10:$Y717 = TRUE, COUNTIFS($H$10:$H717, CUSTOMER[[#This Row],[Booking]], $J$10:$J717, CUSTOMER[[#This Row],[Order Date]], $F$10:$F717, "&lt;&gt;"&amp;"N?m l*")=1), 1, TRUE,  "")</f>
        <v>#NAME?</v>
      </c>
      <c r="AA717" s="282" t="b">
        <f t="shared" ca="1" si="12"/>
        <v>0</v>
      </c>
      <c r="AB717" s="305"/>
    </row>
    <row r="718" spans="1:28" x14ac:dyDescent="0.25">
      <c r="A718" s="281" t="str">
        <f ca="1">no.</f>
        <v/>
      </c>
      <c r="B718" s="281"/>
      <c r="C718" s="282"/>
      <c r="D718" s="282"/>
      <c r="E718" s="282" t="str">
        <f ca="1">position</f>
        <v/>
      </c>
      <c r="F718" s="282"/>
      <c r="G718" s="282"/>
      <c r="H718" s="282"/>
      <c r="I718" s="282"/>
      <c r="J718" s="335"/>
      <c r="K718" s="282"/>
      <c r="L718" s="282"/>
      <c r="M718" s="282"/>
      <c r="N718" s="282"/>
      <c r="O718" s="281"/>
      <c r="P718" s="360" t="str">
        <f ca="1">rescore_patient</f>
        <v/>
      </c>
      <c r="Q718" s="330" t="str">
        <f ca="1">quantity</f>
        <v/>
      </c>
      <c r="R718" s="281"/>
      <c r="S718" s="282"/>
      <c r="T718" s="282"/>
      <c r="U718" s="282"/>
      <c r="V718" s="305"/>
      <c r="W718" s="305"/>
      <c r="X718" s="305"/>
      <c r="Y718" s="282"/>
      <c r="Z718" s="282" t="e" vm="1">
        <f ca="1">_xlfn.IFS(AND(ISNUMBER(SEARCH("N?m l*", CUSTOMER[[#This Row],[Service Type]], 1)), CUSTOMER[[#This Row],[Count ST]] = TRUE), CUSTOMER[[#This Row],[Quantity]], AND($Y$10:$Y718 = TRUE, COUNTIFS($H$10:$H718, CUSTOMER[[#This Row],[Booking]], $J$10:$J718, CUSTOMER[[#This Row],[Order Date]], $F$10:$F718, "&lt;&gt;"&amp;"N?m l*")=1), 1, TRUE,  "")</f>
        <v>#NAME?</v>
      </c>
      <c r="AA718" s="282" t="b">
        <f t="shared" ca="1" si="12"/>
        <v>0</v>
      </c>
      <c r="AB718" s="305"/>
    </row>
    <row r="719" spans="1:28" x14ac:dyDescent="0.25">
      <c r="A719" s="281" t="str">
        <f ca="1">no.</f>
        <v/>
      </c>
      <c r="B719" s="281"/>
      <c r="C719" s="282"/>
      <c r="D719" s="282"/>
      <c r="E719" s="282" t="str">
        <f ca="1">position</f>
        <v/>
      </c>
      <c r="F719" s="282"/>
      <c r="G719" s="282"/>
      <c r="H719" s="282"/>
      <c r="I719" s="282"/>
      <c r="J719" s="335"/>
      <c r="K719" s="282"/>
      <c r="L719" s="282"/>
      <c r="M719" s="282"/>
      <c r="N719" s="282"/>
      <c r="O719" s="281"/>
      <c r="P719" s="360" t="str">
        <f ca="1">rescore_patient</f>
        <v/>
      </c>
      <c r="Q719" s="330" t="str">
        <f ca="1">quantity</f>
        <v/>
      </c>
      <c r="R719" s="281"/>
      <c r="S719" s="282"/>
      <c r="T719" s="282"/>
      <c r="U719" s="282"/>
      <c r="V719" s="305"/>
      <c r="W719" s="305"/>
      <c r="X719" s="305"/>
      <c r="Y719" s="282"/>
      <c r="Z719" s="282" t="e" vm="1">
        <f ca="1">_xlfn.IFS(AND(ISNUMBER(SEARCH("N?m l*", CUSTOMER[[#This Row],[Service Type]], 1)), CUSTOMER[[#This Row],[Count ST]] = TRUE), CUSTOMER[[#This Row],[Quantity]], AND($Y$10:$Y719 = TRUE, COUNTIFS($H$10:$H719, CUSTOMER[[#This Row],[Booking]], $J$10:$J719, CUSTOMER[[#This Row],[Order Date]], $F$10:$F719, "&lt;&gt;"&amp;"N?m l*")=1), 1, TRUE,  "")</f>
        <v>#NAME?</v>
      </c>
      <c r="AA719" s="282" t="b">
        <f t="shared" ca="1" si="12"/>
        <v>0</v>
      </c>
      <c r="AB719" s="305"/>
    </row>
    <row r="720" spans="1:28" x14ac:dyDescent="0.25">
      <c r="A720" s="281" t="str">
        <f ca="1">no.</f>
        <v/>
      </c>
      <c r="B720" s="281"/>
      <c r="C720" s="282"/>
      <c r="D720" s="282"/>
      <c r="E720" s="282" t="str">
        <f ca="1">position</f>
        <v/>
      </c>
      <c r="F720" s="282"/>
      <c r="G720" s="282"/>
      <c r="H720" s="282"/>
      <c r="I720" s="282"/>
      <c r="J720" s="335"/>
      <c r="K720" s="282"/>
      <c r="L720" s="282"/>
      <c r="M720" s="282"/>
      <c r="N720" s="282"/>
      <c r="O720" s="281"/>
      <c r="P720" s="360" t="str">
        <f ca="1">rescore_patient</f>
        <v/>
      </c>
      <c r="Q720" s="330" t="str">
        <f ca="1">quantity</f>
        <v/>
      </c>
      <c r="R720" s="281"/>
      <c r="S720" s="282"/>
      <c r="T720" s="282"/>
      <c r="U720" s="282"/>
      <c r="V720" s="305"/>
      <c r="W720" s="305"/>
      <c r="X720" s="305"/>
      <c r="Y720" s="282"/>
      <c r="Z720" s="282" t="e" vm="1">
        <f ca="1">_xlfn.IFS(AND(ISNUMBER(SEARCH("N?m l*", CUSTOMER[[#This Row],[Service Type]], 1)), CUSTOMER[[#This Row],[Count ST]] = TRUE), CUSTOMER[[#This Row],[Quantity]], AND($Y$10:$Y720 = TRUE, COUNTIFS($H$10:$H720, CUSTOMER[[#This Row],[Booking]], $J$10:$J720, CUSTOMER[[#This Row],[Order Date]], $F$10:$F720, "&lt;&gt;"&amp;"N?m l*")=1), 1, TRUE,  "")</f>
        <v>#NAME?</v>
      </c>
      <c r="AA720" s="282" t="b">
        <f t="shared" ca="1" si="12"/>
        <v>0</v>
      </c>
      <c r="AB720" s="305"/>
    </row>
    <row r="721" spans="1:28" x14ac:dyDescent="0.25">
      <c r="A721" s="281" t="str">
        <f ca="1">no.</f>
        <v/>
      </c>
      <c r="B721" s="281"/>
      <c r="C721" s="282"/>
      <c r="D721" s="282"/>
      <c r="E721" s="282" t="str">
        <f ca="1">position</f>
        <v/>
      </c>
      <c r="F721" s="282"/>
      <c r="G721" s="282"/>
      <c r="H721" s="282"/>
      <c r="I721" s="282"/>
      <c r="J721" s="335"/>
      <c r="K721" s="282"/>
      <c r="L721" s="282"/>
      <c r="M721" s="282"/>
      <c r="N721" s="282"/>
      <c r="O721" s="281"/>
      <c r="P721" s="360" t="str">
        <f ca="1">rescore_patient</f>
        <v/>
      </c>
      <c r="Q721" s="330" t="str">
        <f ca="1">quantity</f>
        <v/>
      </c>
      <c r="R721" s="281"/>
      <c r="S721" s="282"/>
      <c r="T721" s="282"/>
      <c r="U721" s="282"/>
      <c r="V721" s="305"/>
      <c r="W721" s="305"/>
      <c r="X721" s="305"/>
      <c r="Y721" s="282"/>
      <c r="Z721" s="282" t="e" vm="1">
        <f ca="1">_xlfn.IFS(AND(ISNUMBER(SEARCH("N?m l*", CUSTOMER[[#This Row],[Service Type]], 1)), CUSTOMER[[#This Row],[Count ST]] = TRUE), CUSTOMER[[#This Row],[Quantity]], AND($Y$10:$Y721 = TRUE, COUNTIFS($H$10:$H721, CUSTOMER[[#This Row],[Booking]], $J$10:$J721, CUSTOMER[[#This Row],[Order Date]], $F$10:$F721, "&lt;&gt;"&amp;"N?m l*")=1), 1, TRUE,  "")</f>
        <v>#NAME?</v>
      </c>
      <c r="AA721" s="282" t="b">
        <f t="shared" ca="1" si="12"/>
        <v>0</v>
      </c>
      <c r="AB721" s="305"/>
    </row>
    <row r="722" spans="1:28" x14ac:dyDescent="0.25">
      <c r="A722" s="281" t="str">
        <f ca="1">no.</f>
        <v/>
      </c>
      <c r="B722" s="281"/>
      <c r="C722" s="282"/>
      <c r="D722" s="282"/>
      <c r="E722" s="282" t="str">
        <f ca="1">position</f>
        <v/>
      </c>
      <c r="F722" s="282"/>
      <c r="G722" s="282"/>
      <c r="H722" s="282"/>
      <c r="I722" s="282"/>
      <c r="J722" s="335"/>
      <c r="K722" s="282"/>
      <c r="L722" s="282"/>
      <c r="M722" s="282"/>
      <c r="N722" s="282"/>
      <c r="O722" s="281"/>
      <c r="P722" s="360" t="str">
        <f ca="1">rescore_patient</f>
        <v/>
      </c>
      <c r="Q722" s="330" t="str">
        <f ca="1">quantity</f>
        <v/>
      </c>
      <c r="R722" s="281"/>
      <c r="S722" s="282"/>
      <c r="T722" s="282"/>
      <c r="U722" s="282"/>
      <c r="V722" s="305"/>
      <c r="W722" s="305"/>
      <c r="X722" s="305"/>
      <c r="Y722" s="282"/>
      <c r="Z722" s="282" t="e" vm="1">
        <f ca="1">_xlfn.IFS(AND(ISNUMBER(SEARCH("N?m l*", CUSTOMER[[#This Row],[Service Type]], 1)), CUSTOMER[[#This Row],[Count ST]] = TRUE), CUSTOMER[[#This Row],[Quantity]], AND($Y$10:$Y722 = TRUE, COUNTIFS($H$10:$H722, CUSTOMER[[#This Row],[Booking]], $J$10:$J722, CUSTOMER[[#This Row],[Order Date]], $F$10:$F722, "&lt;&gt;"&amp;"N?m l*")=1), 1, TRUE,  "")</f>
        <v>#NAME?</v>
      </c>
      <c r="AA722" s="282" t="b">
        <f t="shared" ca="1" si="12"/>
        <v>0</v>
      </c>
      <c r="AB722" s="305"/>
    </row>
    <row r="723" spans="1:28" x14ac:dyDescent="0.25">
      <c r="A723" s="281" t="str">
        <f ca="1">no.</f>
        <v/>
      </c>
      <c r="B723" s="281"/>
      <c r="C723" s="282"/>
      <c r="D723" s="282"/>
      <c r="E723" s="282" t="str">
        <f ca="1">position</f>
        <v/>
      </c>
      <c r="F723" s="282"/>
      <c r="G723" s="282"/>
      <c r="H723" s="282"/>
      <c r="I723" s="282"/>
      <c r="J723" s="335"/>
      <c r="K723" s="282"/>
      <c r="L723" s="282"/>
      <c r="M723" s="282"/>
      <c r="N723" s="282"/>
      <c r="O723" s="281"/>
      <c r="P723" s="360" t="str">
        <f ca="1">rescore_patient</f>
        <v/>
      </c>
      <c r="Q723" s="330" t="str">
        <f ca="1">quantity</f>
        <v/>
      </c>
      <c r="R723" s="281"/>
      <c r="S723" s="282"/>
      <c r="T723" s="282"/>
      <c r="U723" s="282"/>
      <c r="V723" s="305"/>
      <c r="W723" s="305"/>
      <c r="X723" s="305"/>
      <c r="Y723" s="282"/>
      <c r="Z723" s="282" t="e" vm="1">
        <f ca="1">_xlfn.IFS(AND(ISNUMBER(SEARCH("N?m l*", CUSTOMER[[#This Row],[Service Type]], 1)), CUSTOMER[[#This Row],[Count ST]] = TRUE), CUSTOMER[[#This Row],[Quantity]], AND($Y$10:$Y723 = TRUE, COUNTIFS($H$10:$H723, CUSTOMER[[#This Row],[Booking]], $J$10:$J723, CUSTOMER[[#This Row],[Order Date]], $F$10:$F723, "&lt;&gt;"&amp;"N?m l*")=1), 1, TRUE,  "")</f>
        <v>#NAME?</v>
      </c>
      <c r="AA723" s="282" t="b">
        <f t="shared" ca="1" si="12"/>
        <v>0</v>
      </c>
      <c r="AB723" s="305"/>
    </row>
    <row r="724" spans="1:28" x14ac:dyDescent="0.25">
      <c r="A724" s="281" t="str">
        <f ca="1">no.</f>
        <v/>
      </c>
      <c r="B724" s="281"/>
      <c r="C724" s="282"/>
      <c r="D724" s="282"/>
      <c r="E724" s="282" t="str">
        <f ca="1">position</f>
        <v/>
      </c>
      <c r="F724" s="282"/>
      <c r="G724" s="282"/>
      <c r="H724" s="282"/>
      <c r="I724" s="282"/>
      <c r="J724" s="335"/>
      <c r="K724" s="282"/>
      <c r="L724" s="282"/>
      <c r="M724" s="282"/>
      <c r="N724" s="282"/>
      <c r="O724" s="281"/>
      <c r="P724" s="360" t="str">
        <f ca="1">rescore_patient</f>
        <v/>
      </c>
      <c r="Q724" s="330" t="str">
        <f ca="1">quantity</f>
        <v/>
      </c>
      <c r="R724" s="281"/>
      <c r="S724" s="282"/>
      <c r="T724" s="282"/>
      <c r="U724" s="282"/>
      <c r="V724" s="305"/>
      <c r="W724" s="305"/>
      <c r="X724" s="305"/>
      <c r="Y724" s="282"/>
      <c r="Z724" s="282" t="e" vm="1">
        <f ca="1">_xlfn.IFS(AND(ISNUMBER(SEARCH("N?m l*", CUSTOMER[[#This Row],[Service Type]], 1)), CUSTOMER[[#This Row],[Count ST]] = TRUE), CUSTOMER[[#This Row],[Quantity]], AND($Y$10:$Y724 = TRUE, COUNTIFS($H$10:$H724, CUSTOMER[[#This Row],[Booking]], $J$10:$J724, CUSTOMER[[#This Row],[Order Date]], $F$10:$F724, "&lt;&gt;"&amp;"N?m l*")=1), 1, TRUE,  "")</f>
        <v>#NAME?</v>
      </c>
      <c r="AA724" s="282" t="b">
        <f t="shared" ca="1" si="12"/>
        <v>0</v>
      </c>
      <c r="AB724" s="305"/>
    </row>
    <row r="725" spans="1:28" x14ac:dyDescent="0.25">
      <c r="A725" s="281" t="str">
        <f ca="1">no.</f>
        <v/>
      </c>
      <c r="B725" s="281"/>
      <c r="C725" s="282"/>
      <c r="D725" s="282"/>
      <c r="E725" s="282" t="str">
        <f ca="1">position</f>
        <v/>
      </c>
      <c r="F725" s="282"/>
      <c r="G725" s="282"/>
      <c r="H725" s="282"/>
      <c r="I725" s="282"/>
      <c r="J725" s="335"/>
      <c r="K725" s="282"/>
      <c r="L725" s="282"/>
      <c r="M725" s="282"/>
      <c r="N725" s="282"/>
      <c r="O725" s="281"/>
      <c r="P725" s="360" t="str">
        <f ca="1">rescore_patient</f>
        <v/>
      </c>
      <c r="Q725" s="330" t="str">
        <f ca="1">quantity</f>
        <v/>
      </c>
      <c r="R725" s="281"/>
      <c r="S725" s="282"/>
      <c r="T725" s="282"/>
      <c r="U725" s="282"/>
      <c r="V725" s="305"/>
      <c r="W725" s="305"/>
      <c r="X725" s="305"/>
      <c r="Y725" s="282"/>
      <c r="Z725" s="282" t="e" vm="1">
        <f ca="1">_xlfn.IFS(AND(ISNUMBER(SEARCH("N?m l*", CUSTOMER[[#This Row],[Service Type]], 1)), CUSTOMER[[#This Row],[Count ST]] = TRUE), CUSTOMER[[#This Row],[Quantity]], AND($Y$10:$Y725 = TRUE, COUNTIFS($H$10:$H725, CUSTOMER[[#This Row],[Booking]], $J$10:$J725, CUSTOMER[[#This Row],[Order Date]], $F$10:$F725, "&lt;&gt;"&amp;"N?m l*")=1), 1, TRUE,  "")</f>
        <v>#NAME?</v>
      </c>
      <c r="AA725" s="282" t="b">
        <f t="shared" ca="1" si="12"/>
        <v>0</v>
      </c>
      <c r="AB725" s="305"/>
    </row>
    <row r="726" spans="1:28" x14ac:dyDescent="0.25">
      <c r="A726" s="281" t="str">
        <f ca="1">no.</f>
        <v/>
      </c>
      <c r="B726" s="281"/>
      <c r="C726" s="282"/>
      <c r="D726" s="282"/>
      <c r="E726" s="282" t="str">
        <f ca="1">position</f>
        <v/>
      </c>
      <c r="F726" s="282"/>
      <c r="G726" s="282"/>
      <c r="H726" s="282"/>
      <c r="I726" s="282"/>
      <c r="J726" s="335"/>
      <c r="K726" s="282"/>
      <c r="L726" s="282"/>
      <c r="M726" s="282"/>
      <c r="N726" s="282"/>
      <c r="O726" s="281"/>
      <c r="P726" s="360" t="str">
        <f ca="1">rescore_patient</f>
        <v/>
      </c>
      <c r="Q726" s="330" t="str">
        <f ca="1">quantity</f>
        <v/>
      </c>
      <c r="R726" s="281"/>
      <c r="S726" s="282"/>
      <c r="T726" s="282"/>
      <c r="U726" s="282"/>
      <c r="V726" s="305"/>
      <c r="W726" s="305"/>
      <c r="X726" s="305"/>
      <c r="Y726" s="282"/>
      <c r="Z726" s="282" t="e" vm="1">
        <f ca="1">_xlfn.IFS(AND(ISNUMBER(SEARCH("N?m l*", CUSTOMER[[#This Row],[Service Type]], 1)), CUSTOMER[[#This Row],[Count ST]] = TRUE), CUSTOMER[[#This Row],[Quantity]], AND($Y$10:$Y726 = TRUE, COUNTIFS($H$10:$H726, CUSTOMER[[#This Row],[Booking]], $J$10:$J726, CUSTOMER[[#This Row],[Order Date]], $F$10:$F726, "&lt;&gt;"&amp;"N?m l*")=1), 1, TRUE,  "")</f>
        <v>#NAME?</v>
      </c>
      <c r="AA726" s="282" t="b">
        <f t="shared" ca="1" si="12"/>
        <v>0</v>
      </c>
      <c r="AB726" s="305"/>
    </row>
    <row r="727" spans="1:28" x14ac:dyDescent="0.25">
      <c r="A727" s="281" t="str">
        <f ca="1">no.</f>
        <v/>
      </c>
      <c r="B727" s="281"/>
      <c r="C727" s="282"/>
      <c r="D727" s="282"/>
      <c r="E727" s="282" t="str">
        <f ca="1">position</f>
        <v/>
      </c>
      <c r="F727" s="282"/>
      <c r="G727" s="282"/>
      <c r="H727" s="282"/>
      <c r="I727" s="282"/>
      <c r="J727" s="335"/>
      <c r="K727" s="282"/>
      <c r="L727" s="282"/>
      <c r="M727" s="282"/>
      <c r="N727" s="282"/>
      <c r="O727" s="281"/>
      <c r="P727" s="360" t="str">
        <f ca="1">rescore_patient</f>
        <v/>
      </c>
      <c r="Q727" s="330" t="str">
        <f ca="1">quantity</f>
        <v/>
      </c>
      <c r="R727" s="281"/>
      <c r="S727" s="282"/>
      <c r="T727" s="282"/>
      <c r="U727" s="282"/>
      <c r="V727" s="305"/>
      <c r="W727" s="305"/>
      <c r="X727" s="305"/>
      <c r="Y727" s="282"/>
      <c r="Z727" s="282" t="e" vm="1">
        <f ca="1">_xlfn.IFS(AND(ISNUMBER(SEARCH("N?m l*", CUSTOMER[[#This Row],[Service Type]], 1)), CUSTOMER[[#This Row],[Count ST]] = TRUE), CUSTOMER[[#This Row],[Quantity]], AND($Y$10:$Y727 = TRUE, COUNTIFS($H$10:$H727, CUSTOMER[[#This Row],[Booking]], $J$10:$J727, CUSTOMER[[#This Row],[Order Date]], $F$10:$F727, "&lt;&gt;"&amp;"N?m l*")=1), 1, TRUE,  "")</f>
        <v>#NAME?</v>
      </c>
      <c r="AA727" s="282" t="b">
        <f t="shared" ca="1" si="12"/>
        <v>0</v>
      </c>
      <c r="AB727" s="305"/>
    </row>
    <row r="728" spans="1:28" x14ac:dyDescent="0.25">
      <c r="A728" s="281" t="str">
        <f ca="1">no.</f>
        <v/>
      </c>
      <c r="B728" s="281"/>
      <c r="C728" s="282"/>
      <c r="D728" s="282"/>
      <c r="E728" s="282" t="str">
        <f ca="1">position</f>
        <v/>
      </c>
      <c r="F728" s="282"/>
      <c r="G728" s="282"/>
      <c r="H728" s="282"/>
      <c r="I728" s="282"/>
      <c r="J728" s="335"/>
      <c r="K728" s="282"/>
      <c r="L728" s="282"/>
      <c r="M728" s="282"/>
      <c r="N728" s="282"/>
      <c r="O728" s="281"/>
      <c r="P728" s="360" t="str">
        <f ca="1">rescore_patient</f>
        <v/>
      </c>
      <c r="Q728" s="330" t="str">
        <f ca="1">quantity</f>
        <v/>
      </c>
      <c r="R728" s="281"/>
      <c r="S728" s="282"/>
      <c r="T728" s="282"/>
      <c r="U728" s="282"/>
      <c r="V728" s="305"/>
      <c r="W728" s="305"/>
      <c r="X728" s="305"/>
      <c r="Y728" s="282"/>
      <c r="Z728" s="282" t="e" vm="1">
        <f ca="1">_xlfn.IFS(AND(ISNUMBER(SEARCH("N?m l*", CUSTOMER[[#This Row],[Service Type]], 1)), CUSTOMER[[#This Row],[Count ST]] = TRUE), CUSTOMER[[#This Row],[Quantity]], AND($Y$10:$Y728 = TRUE, COUNTIFS($H$10:$H728, CUSTOMER[[#This Row],[Booking]], $J$10:$J728, CUSTOMER[[#This Row],[Order Date]], $F$10:$F728, "&lt;&gt;"&amp;"N?m l*")=1), 1, TRUE,  "")</f>
        <v>#NAME?</v>
      </c>
      <c r="AA728" s="282" t="b">
        <f t="shared" ca="1" si="12"/>
        <v>0</v>
      </c>
      <c r="AB728" s="305"/>
    </row>
    <row r="729" spans="1:28" x14ac:dyDescent="0.25">
      <c r="A729" s="281" t="str">
        <f ca="1">no.</f>
        <v/>
      </c>
      <c r="B729" s="281"/>
      <c r="C729" s="282"/>
      <c r="D729" s="282"/>
      <c r="E729" s="282" t="str">
        <f ca="1">position</f>
        <v/>
      </c>
      <c r="F729" s="282"/>
      <c r="G729" s="282"/>
      <c r="H729" s="282"/>
      <c r="I729" s="282"/>
      <c r="J729" s="335"/>
      <c r="K729" s="282"/>
      <c r="L729" s="282"/>
      <c r="M729" s="282"/>
      <c r="N729" s="282"/>
      <c r="O729" s="281"/>
      <c r="P729" s="360" t="str">
        <f ca="1">rescore_patient</f>
        <v/>
      </c>
      <c r="Q729" s="330" t="str">
        <f ca="1">quantity</f>
        <v/>
      </c>
      <c r="R729" s="281"/>
      <c r="S729" s="282"/>
      <c r="T729" s="282"/>
      <c r="U729" s="282"/>
      <c r="V729" s="305"/>
      <c r="W729" s="305"/>
      <c r="X729" s="305"/>
      <c r="Y729" s="282"/>
      <c r="Z729" s="282" t="e" vm="1">
        <f ca="1">_xlfn.IFS(AND(ISNUMBER(SEARCH("N?m l*", CUSTOMER[[#This Row],[Service Type]], 1)), CUSTOMER[[#This Row],[Count ST]] = TRUE), CUSTOMER[[#This Row],[Quantity]], AND($Y$10:$Y729 = TRUE, COUNTIFS($H$10:$H729, CUSTOMER[[#This Row],[Booking]], $J$10:$J729, CUSTOMER[[#This Row],[Order Date]], $F$10:$F729, "&lt;&gt;"&amp;"N?m l*")=1), 1, TRUE,  "")</f>
        <v>#NAME?</v>
      </c>
      <c r="AA729" s="282" t="b">
        <f t="shared" ca="1" si="12"/>
        <v>0</v>
      </c>
      <c r="AB729" s="305"/>
    </row>
    <row r="730" spans="1:28" x14ac:dyDescent="0.25">
      <c r="A730" s="281" t="str">
        <f ca="1">no.</f>
        <v/>
      </c>
      <c r="B730" s="281"/>
      <c r="C730" s="282"/>
      <c r="D730" s="282"/>
      <c r="E730" s="282" t="str">
        <f ca="1">position</f>
        <v/>
      </c>
      <c r="F730" s="282"/>
      <c r="G730" s="282"/>
      <c r="H730" s="282"/>
      <c r="I730" s="282"/>
      <c r="J730" s="335"/>
      <c r="K730" s="282"/>
      <c r="L730" s="282"/>
      <c r="M730" s="282"/>
      <c r="N730" s="282"/>
      <c r="O730" s="281"/>
      <c r="P730" s="360" t="str">
        <f ca="1">rescore_patient</f>
        <v/>
      </c>
      <c r="Q730" s="330" t="str">
        <f ca="1">quantity</f>
        <v/>
      </c>
      <c r="R730" s="281"/>
      <c r="S730" s="282"/>
      <c r="T730" s="282"/>
      <c r="U730" s="282"/>
      <c r="V730" s="305"/>
      <c r="W730" s="305"/>
      <c r="X730" s="305"/>
      <c r="Y730" s="282"/>
      <c r="Z730" s="282" t="e" vm="1">
        <f ca="1">_xlfn.IFS(AND(ISNUMBER(SEARCH("N?m l*", CUSTOMER[[#This Row],[Service Type]], 1)), CUSTOMER[[#This Row],[Count ST]] = TRUE), CUSTOMER[[#This Row],[Quantity]], AND($Y$10:$Y730 = TRUE, COUNTIFS($H$10:$H730, CUSTOMER[[#This Row],[Booking]], $J$10:$J730, CUSTOMER[[#This Row],[Order Date]], $F$10:$F730, "&lt;&gt;"&amp;"N?m l*")=1), 1, TRUE,  "")</f>
        <v>#NAME?</v>
      </c>
      <c r="AA730" s="282" t="b">
        <f t="shared" ca="1" si="12"/>
        <v>0</v>
      </c>
      <c r="AB730" s="305"/>
    </row>
    <row r="731" spans="1:28" x14ac:dyDescent="0.25">
      <c r="A731" s="281" t="str">
        <f ca="1">no.</f>
        <v/>
      </c>
      <c r="B731" s="281"/>
      <c r="C731" s="282"/>
      <c r="D731" s="282"/>
      <c r="E731" s="282" t="str">
        <f ca="1">position</f>
        <v/>
      </c>
      <c r="F731" s="282"/>
      <c r="G731" s="282"/>
      <c r="H731" s="282"/>
      <c r="I731" s="282"/>
      <c r="J731" s="335"/>
      <c r="K731" s="282"/>
      <c r="L731" s="282"/>
      <c r="M731" s="282"/>
      <c r="N731" s="282"/>
      <c r="O731" s="281"/>
      <c r="P731" s="360" t="str">
        <f ca="1">rescore_patient</f>
        <v/>
      </c>
      <c r="Q731" s="330" t="str">
        <f ca="1">quantity</f>
        <v/>
      </c>
      <c r="R731" s="281"/>
      <c r="S731" s="282"/>
      <c r="T731" s="282"/>
      <c r="U731" s="282"/>
      <c r="V731" s="305"/>
      <c r="W731" s="305"/>
      <c r="X731" s="305"/>
      <c r="Y731" s="282"/>
      <c r="Z731" s="282" t="e" vm="1">
        <f ca="1">_xlfn.IFS(AND(ISNUMBER(SEARCH("N?m l*", CUSTOMER[[#This Row],[Service Type]], 1)), CUSTOMER[[#This Row],[Count ST]] = TRUE), CUSTOMER[[#This Row],[Quantity]], AND($Y$10:$Y731 = TRUE, COUNTIFS($H$10:$H731, CUSTOMER[[#This Row],[Booking]], $J$10:$J731, CUSTOMER[[#This Row],[Order Date]], $F$10:$F731, "&lt;&gt;"&amp;"N?m l*")=1), 1, TRUE,  "")</f>
        <v>#NAME?</v>
      </c>
      <c r="AA731" s="282" t="b">
        <f t="shared" ca="1" si="12"/>
        <v>0</v>
      </c>
      <c r="AB731" s="305"/>
    </row>
    <row r="732" spans="1:28" x14ac:dyDescent="0.25">
      <c r="A732" s="281" t="str">
        <f ca="1">no.</f>
        <v/>
      </c>
      <c r="B732" s="281"/>
      <c r="C732" s="282"/>
      <c r="D732" s="282"/>
      <c r="E732" s="282" t="str">
        <f ca="1">position</f>
        <v/>
      </c>
      <c r="F732" s="282"/>
      <c r="G732" s="282"/>
      <c r="H732" s="282"/>
      <c r="I732" s="282"/>
      <c r="J732" s="335"/>
      <c r="K732" s="282"/>
      <c r="L732" s="282"/>
      <c r="M732" s="282"/>
      <c r="N732" s="282"/>
      <c r="O732" s="281"/>
      <c r="P732" s="360" t="str">
        <f ca="1">rescore_patient</f>
        <v/>
      </c>
      <c r="Q732" s="330" t="str">
        <f ca="1">quantity</f>
        <v/>
      </c>
      <c r="R732" s="281"/>
      <c r="S732" s="282"/>
      <c r="T732" s="282"/>
      <c r="U732" s="282"/>
      <c r="V732" s="305"/>
      <c r="W732" s="305"/>
      <c r="X732" s="305"/>
      <c r="Y732" s="282"/>
      <c r="Z732" s="282" t="e" vm="1">
        <f ca="1">_xlfn.IFS(AND(ISNUMBER(SEARCH("N?m l*", CUSTOMER[[#This Row],[Service Type]], 1)), CUSTOMER[[#This Row],[Count ST]] = TRUE), CUSTOMER[[#This Row],[Quantity]], AND($Y$10:$Y732 = TRUE, COUNTIFS($H$10:$H732, CUSTOMER[[#This Row],[Booking]], $J$10:$J732, CUSTOMER[[#This Row],[Order Date]], $F$10:$F732, "&lt;&gt;"&amp;"N?m l*")=1), 1, TRUE,  "")</f>
        <v>#NAME?</v>
      </c>
      <c r="AA732" s="282" t="b">
        <f t="shared" ca="1" si="12"/>
        <v>0</v>
      </c>
      <c r="AB732" s="305"/>
    </row>
    <row r="733" spans="1:28" x14ac:dyDescent="0.25">
      <c r="A733" s="281" t="str">
        <f ca="1">no.</f>
        <v/>
      </c>
      <c r="B733" s="281"/>
      <c r="C733" s="282"/>
      <c r="D733" s="282"/>
      <c r="E733" s="282" t="str">
        <f ca="1">position</f>
        <v/>
      </c>
      <c r="F733" s="282"/>
      <c r="G733" s="282"/>
      <c r="H733" s="282"/>
      <c r="I733" s="282"/>
      <c r="J733" s="335"/>
      <c r="K733" s="282"/>
      <c r="L733" s="282"/>
      <c r="M733" s="282"/>
      <c r="N733" s="282"/>
      <c r="O733" s="281"/>
      <c r="P733" s="360" t="str">
        <f ca="1">rescore_patient</f>
        <v/>
      </c>
      <c r="Q733" s="330" t="str">
        <f ca="1">quantity</f>
        <v/>
      </c>
      <c r="R733" s="281"/>
      <c r="S733" s="282"/>
      <c r="T733" s="282"/>
      <c r="U733" s="282"/>
      <c r="V733" s="305"/>
      <c r="W733" s="305"/>
      <c r="X733" s="305"/>
      <c r="Y733" s="282"/>
      <c r="Z733" s="282" t="e" vm="1">
        <f ca="1">_xlfn.IFS(AND(ISNUMBER(SEARCH("N?m l*", CUSTOMER[[#This Row],[Service Type]], 1)), CUSTOMER[[#This Row],[Count ST]] = TRUE), CUSTOMER[[#This Row],[Quantity]], AND($Y$10:$Y733 = TRUE, COUNTIFS($H$10:$H733, CUSTOMER[[#This Row],[Booking]], $J$10:$J733, CUSTOMER[[#This Row],[Order Date]], $F$10:$F733, "&lt;&gt;"&amp;"N?m l*")=1), 1, TRUE,  "")</f>
        <v>#NAME?</v>
      </c>
      <c r="AA733" s="282" t="b">
        <f t="shared" ca="1" si="12"/>
        <v>0</v>
      </c>
      <c r="AB733" s="305"/>
    </row>
    <row r="734" spans="1:28" x14ac:dyDescent="0.25">
      <c r="A734" s="281" t="str">
        <f ca="1">no.</f>
        <v/>
      </c>
      <c r="B734" s="281"/>
      <c r="C734" s="282"/>
      <c r="D734" s="282"/>
      <c r="E734" s="282" t="str">
        <f ca="1">position</f>
        <v/>
      </c>
      <c r="F734" s="282"/>
      <c r="G734" s="282"/>
      <c r="H734" s="282"/>
      <c r="I734" s="282"/>
      <c r="J734" s="335"/>
      <c r="K734" s="282"/>
      <c r="L734" s="282"/>
      <c r="M734" s="282"/>
      <c r="N734" s="282"/>
      <c r="O734" s="281"/>
      <c r="P734" s="360" t="str">
        <f ca="1">rescore_patient</f>
        <v/>
      </c>
      <c r="Q734" s="330" t="str">
        <f ca="1">quantity</f>
        <v/>
      </c>
      <c r="R734" s="281"/>
      <c r="S734" s="282"/>
      <c r="T734" s="282"/>
      <c r="U734" s="282"/>
      <c r="V734" s="305"/>
      <c r="W734" s="305"/>
      <c r="X734" s="305"/>
      <c r="Y734" s="282"/>
      <c r="Z734" s="282" t="e" vm="1">
        <f ca="1">_xlfn.IFS(AND(ISNUMBER(SEARCH("N?m l*", CUSTOMER[[#This Row],[Service Type]], 1)), CUSTOMER[[#This Row],[Count ST]] = TRUE), CUSTOMER[[#This Row],[Quantity]], AND($Y$10:$Y734 = TRUE, COUNTIFS($H$10:$H734, CUSTOMER[[#This Row],[Booking]], $J$10:$J734, CUSTOMER[[#This Row],[Order Date]], $F$10:$F734, "&lt;&gt;"&amp;"N?m l*")=1), 1, TRUE,  "")</f>
        <v>#NAME?</v>
      </c>
      <c r="AA734" s="282" t="b">
        <f t="shared" ca="1" si="12"/>
        <v>0</v>
      </c>
      <c r="AB734" s="305"/>
    </row>
    <row r="735" spans="1:28" x14ac:dyDescent="0.25">
      <c r="A735" s="281" t="str">
        <f ca="1">no.</f>
        <v/>
      </c>
      <c r="B735" s="281"/>
      <c r="C735" s="282"/>
      <c r="D735" s="282"/>
      <c r="E735" s="282" t="str">
        <f ca="1">position</f>
        <v/>
      </c>
      <c r="F735" s="282"/>
      <c r="G735" s="282"/>
      <c r="H735" s="282"/>
      <c r="I735" s="282"/>
      <c r="J735" s="335"/>
      <c r="K735" s="282"/>
      <c r="L735" s="282"/>
      <c r="M735" s="282"/>
      <c r="N735" s="282"/>
      <c r="O735" s="281"/>
      <c r="P735" s="360" t="str">
        <f ca="1">rescore_patient</f>
        <v/>
      </c>
      <c r="Q735" s="330" t="str">
        <f ca="1">quantity</f>
        <v/>
      </c>
      <c r="R735" s="281"/>
      <c r="S735" s="282"/>
      <c r="T735" s="282"/>
      <c r="U735" s="282"/>
      <c r="V735" s="305"/>
      <c r="W735" s="305"/>
      <c r="X735" s="305"/>
      <c r="Y735" s="282"/>
      <c r="Z735" s="282" t="e" vm="1">
        <f ca="1">_xlfn.IFS(AND(ISNUMBER(SEARCH("N?m l*", CUSTOMER[[#This Row],[Service Type]], 1)), CUSTOMER[[#This Row],[Count ST]] = TRUE), CUSTOMER[[#This Row],[Quantity]], AND($Y$10:$Y735 = TRUE, COUNTIFS($H$10:$H735, CUSTOMER[[#This Row],[Booking]], $J$10:$J735, CUSTOMER[[#This Row],[Order Date]], $F$10:$F735, "&lt;&gt;"&amp;"N?m l*")=1), 1, TRUE,  "")</f>
        <v>#NAME?</v>
      </c>
      <c r="AA735" s="282" t="b">
        <f t="shared" ca="1" si="12"/>
        <v>0</v>
      </c>
      <c r="AB735" s="305"/>
    </row>
    <row r="736" spans="1:28" x14ac:dyDescent="0.25">
      <c r="A736" s="281" t="str">
        <f ca="1">no.</f>
        <v/>
      </c>
      <c r="B736" s="281"/>
      <c r="C736" s="282"/>
      <c r="D736" s="282"/>
      <c r="E736" s="282" t="str">
        <f ca="1">position</f>
        <v/>
      </c>
      <c r="F736" s="282"/>
      <c r="G736" s="282"/>
      <c r="H736" s="282"/>
      <c r="I736" s="282"/>
      <c r="J736" s="335"/>
      <c r="K736" s="282"/>
      <c r="L736" s="282"/>
      <c r="M736" s="282"/>
      <c r="N736" s="282"/>
      <c r="O736" s="281"/>
      <c r="P736" s="360" t="str">
        <f ca="1">rescore_patient</f>
        <v/>
      </c>
      <c r="Q736" s="330" t="str">
        <f ca="1">quantity</f>
        <v/>
      </c>
      <c r="R736" s="281"/>
      <c r="S736" s="282"/>
      <c r="T736" s="282"/>
      <c r="U736" s="282"/>
      <c r="V736" s="305"/>
      <c r="W736" s="305"/>
      <c r="X736" s="305"/>
      <c r="Y736" s="282"/>
      <c r="Z736" s="282" t="e" vm="1">
        <f ca="1">_xlfn.IFS(AND(ISNUMBER(SEARCH("N?m l*", CUSTOMER[[#This Row],[Service Type]], 1)), CUSTOMER[[#This Row],[Count ST]] = TRUE), CUSTOMER[[#This Row],[Quantity]], AND($Y$10:$Y736 = TRUE, COUNTIFS($H$10:$H736, CUSTOMER[[#This Row],[Booking]], $J$10:$J736, CUSTOMER[[#This Row],[Order Date]], $F$10:$F736, "&lt;&gt;"&amp;"N?m l*")=1), 1, TRUE,  "")</f>
        <v>#NAME?</v>
      </c>
      <c r="AA736" s="282" t="b">
        <f t="shared" ca="1" si="12"/>
        <v>0</v>
      </c>
      <c r="AB736" s="305"/>
    </row>
    <row r="737" spans="1:28" x14ac:dyDescent="0.25">
      <c r="A737" s="281" t="str">
        <f ca="1">no.</f>
        <v/>
      </c>
      <c r="B737" s="281"/>
      <c r="C737" s="282"/>
      <c r="D737" s="282"/>
      <c r="E737" s="282" t="str">
        <f ca="1">position</f>
        <v/>
      </c>
      <c r="F737" s="282"/>
      <c r="G737" s="282"/>
      <c r="H737" s="282"/>
      <c r="I737" s="282"/>
      <c r="J737" s="335"/>
      <c r="K737" s="282"/>
      <c r="L737" s="282"/>
      <c r="M737" s="282"/>
      <c r="N737" s="282"/>
      <c r="O737" s="281"/>
      <c r="P737" s="360" t="str">
        <f ca="1">rescore_patient</f>
        <v/>
      </c>
      <c r="Q737" s="330" t="str">
        <f ca="1">quantity</f>
        <v/>
      </c>
      <c r="R737" s="281"/>
      <c r="S737" s="282"/>
      <c r="T737" s="282"/>
      <c r="U737" s="282"/>
      <c r="V737" s="305"/>
      <c r="W737" s="305"/>
      <c r="X737" s="305"/>
      <c r="Y737" s="282"/>
      <c r="Z737" s="282" t="e" vm="1">
        <f ca="1">_xlfn.IFS(AND(ISNUMBER(SEARCH("N?m l*", CUSTOMER[[#This Row],[Service Type]], 1)), CUSTOMER[[#This Row],[Count ST]] = TRUE), CUSTOMER[[#This Row],[Quantity]], AND($Y$10:$Y737 = TRUE, COUNTIFS($H$10:$H737, CUSTOMER[[#This Row],[Booking]], $J$10:$J737, CUSTOMER[[#This Row],[Order Date]], $F$10:$F737, "&lt;&gt;"&amp;"N?m l*")=1), 1, TRUE,  "")</f>
        <v>#NAME?</v>
      </c>
      <c r="AA737" s="282" t="b">
        <f t="shared" ca="1" si="12"/>
        <v>0</v>
      </c>
      <c r="AB737" s="305"/>
    </row>
    <row r="738" spans="1:28" x14ac:dyDescent="0.25">
      <c r="A738" s="281" t="str">
        <f ca="1">no.</f>
        <v/>
      </c>
      <c r="B738" s="281"/>
      <c r="C738" s="282"/>
      <c r="D738" s="282"/>
      <c r="E738" s="282" t="str">
        <f ca="1">position</f>
        <v/>
      </c>
      <c r="F738" s="282"/>
      <c r="G738" s="282"/>
      <c r="H738" s="282"/>
      <c r="I738" s="282"/>
      <c r="J738" s="335"/>
      <c r="K738" s="282"/>
      <c r="L738" s="282"/>
      <c r="M738" s="282"/>
      <c r="N738" s="282"/>
      <c r="O738" s="281"/>
      <c r="P738" s="360" t="str">
        <f ca="1">rescore_patient</f>
        <v/>
      </c>
      <c r="Q738" s="330" t="str">
        <f ca="1">quantity</f>
        <v/>
      </c>
      <c r="R738" s="281"/>
      <c r="S738" s="282"/>
      <c r="T738" s="282"/>
      <c r="U738" s="282"/>
      <c r="V738" s="305"/>
      <c r="W738" s="305"/>
      <c r="X738" s="305"/>
      <c r="Y738" s="282"/>
      <c r="Z738" s="282" t="e" vm="1">
        <f ca="1">_xlfn.IFS(AND(ISNUMBER(SEARCH("N?m l*", CUSTOMER[[#This Row],[Service Type]], 1)), CUSTOMER[[#This Row],[Count ST]] = TRUE), CUSTOMER[[#This Row],[Quantity]], AND($Y$10:$Y738 = TRUE, COUNTIFS($H$10:$H738, CUSTOMER[[#This Row],[Booking]], $J$10:$J738, CUSTOMER[[#This Row],[Order Date]], $F$10:$F738, "&lt;&gt;"&amp;"N?m l*")=1), 1, TRUE,  "")</f>
        <v>#NAME?</v>
      </c>
      <c r="AA738" s="282" t="b">
        <f t="shared" ca="1" si="12"/>
        <v>0</v>
      </c>
      <c r="AB738" s="305"/>
    </row>
    <row r="739" spans="1:28" x14ac:dyDescent="0.25">
      <c r="A739" s="281" t="str">
        <f ca="1">no.</f>
        <v/>
      </c>
      <c r="B739" s="281"/>
      <c r="C739" s="282"/>
      <c r="D739" s="282"/>
      <c r="E739" s="282" t="str">
        <f ca="1">position</f>
        <v/>
      </c>
      <c r="F739" s="282"/>
      <c r="G739" s="282"/>
      <c r="H739" s="282"/>
      <c r="I739" s="282"/>
      <c r="J739" s="335"/>
      <c r="K739" s="282"/>
      <c r="L739" s="282"/>
      <c r="M739" s="282"/>
      <c r="N739" s="282"/>
      <c r="O739" s="281"/>
      <c r="P739" s="360" t="str">
        <f ca="1">rescore_patient</f>
        <v/>
      </c>
      <c r="Q739" s="330" t="str">
        <f ca="1">quantity</f>
        <v/>
      </c>
      <c r="R739" s="281"/>
      <c r="S739" s="282"/>
      <c r="T739" s="282"/>
      <c r="U739" s="282"/>
      <c r="V739" s="305"/>
      <c r="W739" s="305"/>
      <c r="X739" s="305"/>
      <c r="Y739" s="282"/>
      <c r="Z739" s="282" t="e" vm="1">
        <f ca="1">_xlfn.IFS(AND(ISNUMBER(SEARCH("N?m l*", CUSTOMER[[#This Row],[Service Type]], 1)), CUSTOMER[[#This Row],[Count ST]] = TRUE), CUSTOMER[[#This Row],[Quantity]], AND($Y$10:$Y739 = TRUE, COUNTIFS($H$10:$H739, CUSTOMER[[#This Row],[Booking]], $J$10:$J739, CUSTOMER[[#This Row],[Order Date]], $F$10:$F739, "&lt;&gt;"&amp;"N?m l*")=1), 1, TRUE,  "")</f>
        <v>#NAME?</v>
      </c>
      <c r="AA739" s="282" t="b">
        <f t="shared" ca="1" si="12"/>
        <v>0</v>
      </c>
      <c r="AB739" s="305"/>
    </row>
    <row r="740" spans="1:28" x14ac:dyDescent="0.25">
      <c r="A740" s="281" t="str">
        <f ca="1">no.</f>
        <v/>
      </c>
      <c r="B740" s="281"/>
      <c r="C740" s="282"/>
      <c r="D740" s="282"/>
      <c r="E740" s="282" t="str">
        <f ca="1">position</f>
        <v/>
      </c>
      <c r="F740" s="282"/>
      <c r="G740" s="282"/>
      <c r="H740" s="282"/>
      <c r="I740" s="282"/>
      <c r="J740" s="335"/>
      <c r="K740" s="282"/>
      <c r="L740" s="282"/>
      <c r="M740" s="282"/>
      <c r="N740" s="282"/>
      <c r="O740" s="281"/>
      <c r="P740" s="360" t="str">
        <f ca="1">rescore_patient</f>
        <v/>
      </c>
      <c r="Q740" s="330" t="str">
        <f ca="1">quantity</f>
        <v/>
      </c>
      <c r="R740" s="281"/>
      <c r="S740" s="282"/>
      <c r="T740" s="282"/>
      <c r="U740" s="282"/>
      <c r="V740" s="305"/>
      <c r="W740" s="305"/>
      <c r="X740" s="305"/>
      <c r="Y740" s="282"/>
      <c r="Z740" s="282" t="e" vm="1">
        <f ca="1">_xlfn.IFS(AND(ISNUMBER(SEARCH("N?m l*", CUSTOMER[[#This Row],[Service Type]], 1)), CUSTOMER[[#This Row],[Count ST]] = TRUE), CUSTOMER[[#This Row],[Quantity]], AND($Y$10:$Y740 = TRUE, COUNTIFS($H$10:$H740, CUSTOMER[[#This Row],[Booking]], $J$10:$J740, CUSTOMER[[#This Row],[Order Date]], $F$10:$F740, "&lt;&gt;"&amp;"N?m l*")=1), 1, TRUE,  "")</f>
        <v>#NAME?</v>
      </c>
      <c r="AA740" s="282" t="b">
        <f t="shared" ca="1" si="12"/>
        <v>0</v>
      </c>
      <c r="AB740" s="305"/>
    </row>
    <row r="741" spans="1:28" x14ac:dyDescent="0.25">
      <c r="A741" s="281" t="str">
        <f ca="1">no.</f>
        <v/>
      </c>
      <c r="B741" s="281"/>
      <c r="C741" s="282"/>
      <c r="D741" s="282"/>
      <c r="E741" s="282" t="str">
        <f ca="1">position</f>
        <v/>
      </c>
      <c r="F741" s="282"/>
      <c r="G741" s="282"/>
      <c r="H741" s="282"/>
      <c r="I741" s="282"/>
      <c r="J741" s="335"/>
      <c r="K741" s="282"/>
      <c r="L741" s="282"/>
      <c r="M741" s="282"/>
      <c r="N741" s="282"/>
      <c r="O741" s="281"/>
      <c r="P741" s="360" t="str">
        <f ca="1">rescore_patient</f>
        <v/>
      </c>
      <c r="Q741" s="330" t="str">
        <f ca="1">quantity</f>
        <v/>
      </c>
      <c r="R741" s="281"/>
      <c r="S741" s="282"/>
      <c r="T741" s="282"/>
      <c r="U741" s="282"/>
      <c r="V741" s="305"/>
      <c r="W741" s="305"/>
      <c r="X741" s="305"/>
      <c r="Y741" s="282"/>
      <c r="Z741" s="282" t="e" vm="1">
        <f ca="1">_xlfn.IFS(AND(ISNUMBER(SEARCH("N?m l*", CUSTOMER[[#This Row],[Service Type]], 1)), CUSTOMER[[#This Row],[Count ST]] = TRUE), CUSTOMER[[#This Row],[Quantity]], AND($Y$10:$Y741 = TRUE, COUNTIFS($H$10:$H741, CUSTOMER[[#This Row],[Booking]], $J$10:$J741, CUSTOMER[[#This Row],[Order Date]], $F$10:$F741, "&lt;&gt;"&amp;"N?m l*")=1), 1, TRUE,  "")</f>
        <v>#NAME?</v>
      </c>
      <c r="AA741" s="282" t="b">
        <f t="shared" ca="1" si="12"/>
        <v>0</v>
      </c>
      <c r="AB741" s="305"/>
    </row>
    <row r="742" spans="1:28" x14ac:dyDescent="0.25">
      <c r="A742" s="281" t="str">
        <f ca="1">no.</f>
        <v/>
      </c>
      <c r="B742" s="281"/>
      <c r="C742" s="282"/>
      <c r="D742" s="282"/>
      <c r="E742" s="282" t="str">
        <f ca="1">position</f>
        <v/>
      </c>
      <c r="F742" s="282"/>
      <c r="G742" s="282"/>
      <c r="H742" s="282"/>
      <c r="I742" s="282"/>
      <c r="J742" s="335"/>
      <c r="K742" s="282"/>
      <c r="L742" s="282"/>
      <c r="M742" s="282"/>
      <c r="N742" s="282"/>
      <c r="O742" s="281"/>
      <c r="P742" s="360" t="str">
        <f ca="1">rescore_patient</f>
        <v/>
      </c>
      <c r="Q742" s="330" t="str">
        <f ca="1">quantity</f>
        <v/>
      </c>
      <c r="R742" s="281"/>
      <c r="S742" s="282"/>
      <c r="T742" s="282"/>
      <c r="U742" s="282"/>
      <c r="V742" s="305"/>
      <c r="W742" s="305"/>
      <c r="X742" s="305"/>
      <c r="Y742" s="282"/>
      <c r="Z742" s="282" t="e" vm="1">
        <f ca="1">_xlfn.IFS(AND(ISNUMBER(SEARCH("N?m l*", CUSTOMER[[#This Row],[Service Type]], 1)), CUSTOMER[[#This Row],[Count ST]] = TRUE), CUSTOMER[[#This Row],[Quantity]], AND($Y$10:$Y742 = TRUE, COUNTIFS($H$10:$H742, CUSTOMER[[#This Row],[Booking]], $J$10:$J742, CUSTOMER[[#This Row],[Order Date]], $F$10:$F742, "&lt;&gt;"&amp;"N?m l*")=1), 1, TRUE,  "")</f>
        <v>#NAME?</v>
      </c>
      <c r="AA742" s="282" t="b">
        <f t="shared" ca="1" si="12"/>
        <v>0</v>
      </c>
      <c r="AB742" s="305"/>
    </row>
    <row r="743" spans="1:28" x14ac:dyDescent="0.25">
      <c r="A743" s="281" t="str">
        <f ca="1">no.</f>
        <v/>
      </c>
      <c r="B743" s="281"/>
      <c r="C743" s="282"/>
      <c r="D743" s="282"/>
      <c r="E743" s="282" t="str">
        <f ca="1">position</f>
        <v/>
      </c>
      <c r="F743" s="282"/>
      <c r="G743" s="282"/>
      <c r="H743" s="282"/>
      <c r="I743" s="282"/>
      <c r="J743" s="335"/>
      <c r="K743" s="282"/>
      <c r="L743" s="282"/>
      <c r="M743" s="282"/>
      <c r="N743" s="282"/>
      <c r="O743" s="281"/>
      <c r="P743" s="360" t="str">
        <f ca="1">rescore_patient</f>
        <v/>
      </c>
      <c r="Q743" s="330" t="str">
        <f ca="1">quantity</f>
        <v/>
      </c>
      <c r="R743" s="281"/>
      <c r="S743" s="282"/>
      <c r="T743" s="282"/>
      <c r="U743" s="282"/>
      <c r="V743" s="305"/>
      <c r="W743" s="305"/>
      <c r="X743" s="305"/>
      <c r="Y743" s="282"/>
      <c r="Z743" s="282" t="e" vm="1">
        <f ca="1">_xlfn.IFS(AND(ISNUMBER(SEARCH("N?m l*", CUSTOMER[[#This Row],[Service Type]], 1)), CUSTOMER[[#This Row],[Count ST]] = TRUE), CUSTOMER[[#This Row],[Quantity]], AND($Y$10:$Y743 = TRUE, COUNTIFS($H$10:$H743, CUSTOMER[[#This Row],[Booking]], $J$10:$J743, CUSTOMER[[#This Row],[Order Date]], $F$10:$F743, "&lt;&gt;"&amp;"N?m l*")=1), 1, TRUE,  "")</f>
        <v>#NAME?</v>
      </c>
      <c r="AA743" s="282" t="b">
        <f t="shared" ca="1" si="12"/>
        <v>0</v>
      </c>
      <c r="AB743" s="305"/>
    </row>
    <row r="744" spans="1:28" x14ac:dyDescent="0.25">
      <c r="A744" s="281" t="str">
        <f ca="1">no.</f>
        <v/>
      </c>
      <c r="B744" s="281"/>
      <c r="C744" s="282"/>
      <c r="D744" s="282"/>
      <c r="E744" s="282" t="str">
        <f ca="1">position</f>
        <v/>
      </c>
      <c r="F744" s="282"/>
      <c r="G744" s="282"/>
      <c r="H744" s="282"/>
      <c r="I744" s="282"/>
      <c r="J744" s="335"/>
      <c r="K744" s="282"/>
      <c r="L744" s="282"/>
      <c r="M744" s="282"/>
      <c r="N744" s="282"/>
      <c r="O744" s="281"/>
      <c r="P744" s="360" t="str">
        <f ca="1">rescore_patient</f>
        <v/>
      </c>
      <c r="Q744" s="330" t="str">
        <f ca="1">quantity</f>
        <v/>
      </c>
      <c r="R744" s="281"/>
      <c r="S744" s="282"/>
      <c r="T744" s="282"/>
      <c r="U744" s="282"/>
      <c r="V744" s="305"/>
      <c r="W744" s="305"/>
      <c r="X744" s="305"/>
      <c r="Y744" s="282"/>
      <c r="Z744" s="282" t="e" vm="1">
        <f ca="1">_xlfn.IFS(AND(ISNUMBER(SEARCH("N?m l*", CUSTOMER[[#This Row],[Service Type]], 1)), CUSTOMER[[#This Row],[Count ST]] = TRUE), CUSTOMER[[#This Row],[Quantity]], AND($Y$10:$Y744 = TRUE, COUNTIFS($H$10:$H744, CUSTOMER[[#This Row],[Booking]], $J$10:$J744, CUSTOMER[[#This Row],[Order Date]], $F$10:$F744, "&lt;&gt;"&amp;"N?m l*")=1), 1, TRUE,  "")</f>
        <v>#NAME?</v>
      </c>
      <c r="AA744" s="282" t="b">
        <f t="shared" ca="1" si="12"/>
        <v>0</v>
      </c>
      <c r="AB744" s="305"/>
    </row>
    <row r="745" spans="1:28" x14ac:dyDescent="0.25">
      <c r="A745" s="281" t="str">
        <f ca="1">no.</f>
        <v/>
      </c>
      <c r="B745" s="281"/>
      <c r="C745" s="282"/>
      <c r="D745" s="282"/>
      <c r="E745" s="282" t="str">
        <f ca="1">position</f>
        <v/>
      </c>
      <c r="F745" s="282"/>
      <c r="G745" s="282"/>
      <c r="H745" s="282"/>
      <c r="I745" s="282"/>
      <c r="J745" s="335"/>
      <c r="K745" s="282"/>
      <c r="L745" s="282"/>
      <c r="M745" s="282"/>
      <c r="N745" s="282"/>
      <c r="O745" s="281"/>
      <c r="P745" s="360" t="str">
        <f ca="1">rescore_patient</f>
        <v/>
      </c>
      <c r="Q745" s="330" t="str">
        <f ca="1">quantity</f>
        <v/>
      </c>
      <c r="R745" s="281"/>
      <c r="S745" s="282"/>
      <c r="T745" s="282"/>
      <c r="U745" s="282"/>
      <c r="V745" s="305"/>
      <c r="W745" s="305"/>
      <c r="X745" s="305"/>
      <c r="Y745" s="282"/>
      <c r="Z745" s="282" t="e" vm="1">
        <f ca="1">_xlfn.IFS(AND(ISNUMBER(SEARCH("N?m l*", CUSTOMER[[#This Row],[Service Type]], 1)), CUSTOMER[[#This Row],[Count ST]] = TRUE), CUSTOMER[[#This Row],[Quantity]], AND($Y$10:$Y745 = TRUE, COUNTIFS($H$10:$H745, CUSTOMER[[#This Row],[Booking]], $J$10:$J745, CUSTOMER[[#This Row],[Order Date]], $F$10:$F745, "&lt;&gt;"&amp;"N?m l*")=1), 1, TRUE,  "")</f>
        <v>#NAME?</v>
      </c>
      <c r="AA745" s="282" t="b">
        <f t="shared" ca="1" si="12"/>
        <v>0</v>
      </c>
      <c r="AB745" s="305"/>
    </row>
    <row r="746" spans="1:28" x14ac:dyDescent="0.25">
      <c r="A746" s="281" t="str">
        <f ca="1">no.</f>
        <v/>
      </c>
      <c r="B746" s="281"/>
      <c r="C746" s="282"/>
      <c r="D746" s="282"/>
      <c r="E746" s="282" t="str">
        <f ca="1">position</f>
        <v/>
      </c>
      <c r="F746" s="282"/>
      <c r="G746" s="282"/>
      <c r="H746" s="282"/>
      <c r="I746" s="282"/>
      <c r="J746" s="335"/>
      <c r="K746" s="282"/>
      <c r="L746" s="282"/>
      <c r="M746" s="282"/>
      <c r="N746" s="282"/>
      <c r="O746" s="281"/>
      <c r="P746" s="360" t="str">
        <f ca="1">rescore_patient</f>
        <v/>
      </c>
      <c r="Q746" s="330" t="str">
        <f ca="1">quantity</f>
        <v/>
      </c>
      <c r="R746" s="281"/>
      <c r="S746" s="282"/>
      <c r="T746" s="282"/>
      <c r="U746" s="282"/>
      <c r="V746" s="305"/>
      <c r="W746" s="305"/>
      <c r="X746" s="305"/>
      <c r="Y746" s="282"/>
      <c r="Z746" s="282" t="e" vm="1">
        <f ca="1">_xlfn.IFS(AND(ISNUMBER(SEARCH("N?m l*", CUSTOMER[[#This Row],[Service Type]], 1)), CUSTOMER[[#This Row],[Count ST]] = TRUE), CUSTOMER[[#This Row],[Quantity]], AND($Y$10:$Y746 = TRUE, COUNTIFS($H$10:$H746, CUSTOMER[[#This Row],[Booking]], $J$10:$J746, CUSTOMER[[#This Row],[Order Date]], $F$10:$F746, "&lt;&gt;"&amp;"N?m l*")=1), 1, TRUE,  "")</f>
        <v>#NAME?</v>
      </c>
      <c r="AA746" s="282" t="b">
        <f t="shared" ca="1" si="12"/>
        <v>0</v>
      </c>
      <c r="AB746" s="305"/>
    </row>
    <row r="747" spans="1:28" x14ac:dyDescent="0.25">
      <c r="A747" s="281" t="str">
        <f ca="1">no.</f>
        <v/>
      </c>
      <c r="B747" s="281"/>
      <c r="C747" s="282"/>
      <c r="D747" s="282"/>
      <c r="E747" s="282" t="str">
        <f ca="1">position</f>
        <v/>
      </c>
      <c r="F747" s="282"/>
      <c r="G747" s="282"/>
      <c r="H747" s="282"/>
      <c r="I747" s="282"/>
      <c r="J747" s="335"/>
      <c r="K747" s="282"/>
      <c r="L747" s="282"/>
      <c r="M747" s="282"/>
      <c r="N747" s="282"/>
      <c r="O747" s="281"/>
      <c r="P747" s="360" t="str">
        <f ca="1">rescore_patient</f>
        <v/>
      </c>
      <c r="Q747" s="330" t="str">
        <f ca="1">quantity</f>
        <v/>
      </c>
      <c r="R747" s="281"/>
      <c r="S747" s="282"/>
      <c r="T747" s="282"/>
      <c r="U747" s="282"/>
      <c r="V747" s="305"/>
      <c r="W747" s="305"/>
      <c r="X747" s="305"/>
      <c r="Y747" s="282"/>
      <c r="Z747" s="282" t="e" vm="1">
        <f ca="1">_xlfn.IFS(AND(ISNUMBER(SEARCH("N?m l*", CUSTOMER[[#This Row],[Service Type]], 1)), CUSTOMER[[#This Row],[Count ST]] = TRUE), CUSTOMER[[#This Row],[Quantity]], AND($Y$10:$Y747 = TRUE, COUNTIFS($H$10:$H747, CUSTOMER[[#This Row],[Booking]], $J$10:$J747, CUSTOMER[[#This Row],[Order Date]], $F$10:$F747, "&lt;&gt;"&amp;"N?m l*")=1), 1, TRUE,  "")</f>
        <v>#NAME?</v>
      </c>
      <c r="AA747" s="282" t="b">
        <f t="shared" ca="1" si="12"/>
        <v>0</v>
      </c>
      <c r="AB747" s="305"/>
    </row>
    <row r="748" spans="1:28" x14ac:dyDescent="0.25">
      <c r="A748" s="281" t="str">
        <f ca="1">no.</f>
        <v/>
      </c>
      <c r="B748" s="281"/>
      <c r="C748" s="282"/>
      <c r="D748" s="282"/>
      <c r="E748" s="282" t="str">
        <f ca="1">position</f>
        <v/>
      </c>
      <c r="F748" s="282"/>
      <c r="G748" s="282"/>
      <c r="H748" s="282"/>
      <c r="I748" s="282"/>
      <c r="J748" s="335"/>
      <c r="K748" s="282"/>
      <c r="L748" s="282"/>
      <c r="M748" s="282"/>
      <c r="N748" s="282"/>
      <c r="O748" s="281"/>
      <c r="P748" s="360" t="str">
        <f ca="1">rescore_patient</f>
        <v/>
      </c>
      <c r="Q748" s="330" t="str">
        <f ca="1">quantity</f>
        <v/>
      </c>
      <c r="R748" s="281"/>
      <c r="S748" s="282"/>
      <c r="T748" s="282"/>
      <c r="U748" s="282"/>
      <c r="V748" s="305"/>
      <c r="W748" s="305"/>
      <c r="X748" s="305"/>
      <c r="Y748" s="282"/>
      <c r="Z748" s="282" t="e" vm="1">
        <f ca="1">_xlfn.IFS(AND(ISNUMBER(SEARCH("N?m l*", CUSTOMER[[#This Row],[Service Type]], 1)), CUSTOMER[[#This Row],[Count ST]] = TRUE), CUSTOMER[[#This Row],[Quantity]], AND($Y$10:$Y748 = TRUE, COUNTIFS($H$10:$H748, CUSTOMER[[#This Row],[Booking]], $J$10:$J748, CUSTOMER[[#This Row],[Order Date]], $F$10:$F748, "&lt;&gt;"&amp;"N?m l*")=1), 1, TRUE,  "")</f>
        <v>#NAME?</v>
      </c>
      <c r="AA748" s="282" t="b">
        <f t="shared" ca="1" si="12"/>
        <v>0</v>
      </c>
      <c r="AB748" s="305"/>
    </row>
    <row r="749" spans="1:28" x14ac:dyDescent="0.25">
      <c r="A749" s="281" t="str">
        <f ca="1">no.</f>
        <v/>
      </c>
      <c r="B749" s="281"/>
      <c r="C749" s="282"/>
      <c r="D749" s="282"/>
      <c r="E749" s="282" t="str">
        <f ca="1">position</f>
        <v/>
      </c>
      <c r="F749" s="282"/>
      <c r="G749" s="282"/>
      <c r="H749" s="282"/>
      <c r="I749" s="282"/>
      <c r="J749" s="335"/>
      <c r="K749" s="282"/>
      <c r="L749" s="282"/>
      <c r="M749" s="282"/>
      <c r="N749" s="282"/>
      <c r="O749" s="281"/>
      <c r="P749" s="360" t="str">
        <f ca="1">rescore_patient</f>
        <v/>
      </c>
      <c r="Q749" s="330" t="str">
        <f ca="1">quantity</f>
        <v/>
      </c>
      <c r="R749" s="281"/>
      <c r="S749" s="282"/>
      <c r="T749" s="282"/>
      <c r="U749" s="282"/>
      <c r="V749" s="305"/>
      <c r="W749" s="305"/>
      <c r="X749" s="305"/>
      <c r="Y749" s="282"/>
      <c r="Z749" s="282" t="e" vm="1">
        <f ca="1">_xlfn.IFS(AND(ISNUMBER(SEARCH("N?m l*", CUSTOMER[[#This Row],[Service Type]], 1)), CUSTOMER[[#This Row],[Count ST]] = TRUE), CUSTOMER[[#This Row],[Quantity]], AND($Y$10:$Y749 = TRUE, COUNTIFS($H$10:$H749, CUSTOMER[[#This Row],[Booking]], $J$10:$J749, CUSTOMER[[#This Row],[Order Date]], $F$10:$F749, "&lt;&gt;"&amp;"N?m l*")=1), 1, TRUE,  "")</f>
        <v>#NAME?</v>
      </c>
      <c r="AA749" s="282" t="b">
        <f t="shared" ca="1" si="12"/>
        <v>0</v>
      </c>
      <c r="AB749" s="305"/>
    </row>
    <row r="750" spans="1:28" x14ac:dyDescent="0.25">
      <c r="A750" s="281" t="str">
        <f ca="1">no.</f>
        <v/>
      </c>
      <c r="B750" s="281"/>
      <c r="C750" s="282"/>
      <c r="D750" s="282"/>
      <c r="E750" s="282" t="str">
        <f ca="1">position</f>
        <v/>
      </c>
      <c r="F750" s="282"/>
      <c r="G750" s="282"/>
      <c r="H750" s="282"/>
      <c r="I750" s="282"/>
      <c r="J750" s="335"/>
      <c r="K750" s="282"/>
      <c r="L750" s="282"/>
      <c r="M750" s="282"/>
      <c r="N750" s="282"/>
      <c r="O750" s="281"/>
      <c r="P750" s="360" t="str">
        <f ca="1">rescore_patient</f>
        <v/>
      </c>
      <c r="Q750" s="330" t="str">
        <f ca="1">quantity</f>
        <v/>
      </c>
      <c r="R750" s="281"/>
      <c r="S750" s="282"/>
      <c r="T750" s="282"/>
      <c r="U750" s="282"/>
      <c r="V750" s="305"/>
      <c r="W750" s="305"/>
      <c r="X750" s="305"/>
      <c r="Y750" s="282"/>
      <c r="Z750" s="282" t="e" vm="1">
        <f ca="1">_xlfn.IFS(AND(ISNUMBER(SEARCH("N?m l*", CUSTOMER[[#This Row],[Service Type]], 1)), CUSTOMER[[#This Row],[Count ST]] = TRUE), CUSTOMER[[#This Row],[Quantity]], AND($Y$10:$Y750 = TRUE, COUNTIFS($H$10:$H750, CUSTOMER[[#This Row],[Booking]], $J$10:$J750, CUSTOMER[[#This Row],[Order Date]], $F$10:$F750, "&lt;&gt;"&amp;"N?m l*")=1), 1, TRUE,  "")</f>
        <v>#NAME?</v>
      </c>
      <c r="AA750" s="282" t="b">
        <f t="shared" ca="1" si="12"/>
        <v>0</v>
      </c>
      <c r="AB750" s="305"/>
    </row>
    <row r="751" spans="1:28" x14ac:dyDescent="0.25">
      <c r="A751" s="281" t="str">
        <f ca="1">no.</f>
        <v/>
      </c>
      <c r="B751" s="281"/>
      <c r="C751" s="282"/>
      <c r="D751" s="282"/>
      <c r="E751" s="282" t="str">
        <f ca="1">position</f>
        <v/>
      </c>
      <c r="F751" s="282"/>
      <c r="G751" s="282"/>
      <c r="H751" s="282"/>
      <c r="I751" s="282"/>
      <c r="J751" s="335"/>
      <c r="K751" s="282"/>
      <c r="L751" s="282"/>
      <c r="M751" s="282"/>
      <c r="N751" s="282"/>
      <c r="O751" s="281"/>
      <c r="P751" s="360" t="str">
        <f ca="1">rescore_patient</f>
        <v/>
      </c>
      <c r="Q751" s="330" t="str">
        <f ca="1">quantity</f>
        <v/>
      </c>
      <c r="R751" s="281"/>
      <c r="S751" s="282"/>
      <c r="T751" s="282"/>
      <c r="U751" s="282"/>
      <c r="V751" s="305"/>
      <c r="W751" s="305"/>
      <c r="X751" s="305"/>
      <c r="Y751" s="282"/>
      <c r="Z751" s="282" t="e" vm="1">
        <f ca="1">_xlfn.IFS(AND(ISNUMBER(SEARCH("N?m l*", CUSTOMER[[#This Row],[Service Type]], 1)), CUSTOMER[[#This Row],[Count ST]] = TRUE), CUSTOMER[[#This Row],[Quantity]], AND($Y$10:$Y751 = TRUE, COUNTIFS($H$10:$H751, CUSTOMER[[#This Row],[Booking]], $J$10:$J751, CUSTOMER[[#This Row],[Order Date]], $F$10:$F751, "&lt;&gt;"&amp;"N?m l*")=1), 1, TRUE,  "")</f>
        <v>#NAME?</v>
      </c>
      <c r="AA751" s="282" t="b">
        <f t="shared" ca="1" si="12"/>
        <v>0</v>
      </c>
      <c r="AB751" s="305"/>
    </row>
    <row r="752" spans="1:28" x14ac:dyDescent="0.25">
      <c r="A752" s="281" t="str">
        <f ca="1">no.</f>
        <v/>
      </c>
      <c r="B752" s="281"/>
      <c r="C752" s="282"/>
      <c r="D752" s="282"/>
      <c r="E752" s="282" t="str">
        <f ca="1">position</f>
        <v/>
      </c>
      <c r="F752" s="282"/>
      <c r="G752" s="282"/>
      <c r="H752" s="282"/>
      <c r="I752" s="282"/>
      <c r="J752" s="335"/>
      <c r="K752" s="282"/>
      <c r="L752" s="282"/>
      <c r="M752" s="282"/>
      <c r="N752" s="282"/>
      <c r="O752" s="281"/>
      <c r="P752" s="360" t="str">
        <f ca="1">rescore_patient</f>
        <v/>
      </c>
      <c r="Q752" s="330" t="str">
        <f ca="1">quantity</f>
        <v/>
      </c>
      <c r="R752" s="281"/>
      <c r="S752" s="282"/>
      <c r="T752" s="282"/>
      <c r="U752" s="282"/>
      <c r="V752" s="305"/>
      <c r="W752" s="305"/>
      <c r="X752" s="305"/>
      <c r="Y752" s="282"/>
      <c r="Z752" s="282" t="e" vm="1">
        <f ca="1">_xlfn.IFS(AND(ISNUMBER(SEARCH("N?m l*", CUSTOMER[[#This Row],[Service Type]], 1)), CUSTOMER[[#This Row],[Count ST]] = TRUE), CUSTOMER[[#This Row],[Quantity]], AND($Y$10:$Y752 = TRUE, COUNTIFS($H$10:$H752, CUSTOMER[[#This Row],[Booking]], $J$10:$J752, CUSTOMER[[#This Row],[Order Date]], $F$10:$F752, "&lt;&gt;"&amp;"N?m l*")=1), 1, TRUE,  "")</f>
        <v>#NAME?</v>
      </c>
      <c r="AA752" s="282" t="b">
        <f t="shared" ca="1" si="12"/>
        <v>0</v>
      </c>
      <c r="AB752" s="305"/>
    </row>
    <row r="753" spans="1:28" x14ac:dyDescent="0.25">
      <c r="A753" s="281" t="str">
        <f ca="1">no.</f>
        <v/>
      </c>
      <c r="B753" s="281"/>
      <c r="C753" s="282"/>
      <c r="D753" s="282"/>
      <c r="E753" s="282" t="str">
        <f ca="1">position</f>
        <v/>
      </c>
      <c r="F753" s="282"/>
      <c r="G753" s="282"/>
      <c r="H753" s="282"/>
      <c r="I753" s="282"/>
      <c r="J753" s="335"/>
      <c r="K753" s="282"/>
      <c r="L753" s="282"/>
      <c r="M753" s="282"/>
      <c r="N753" s="282"/>
      <c r="O753" s="281"/>
      <c r="P753" s="360" t="str">
        <f ca="1">rescore_patient</f>
        <v/>
      </c>
      <c r="Q753" s="330" t="str">
        <f ca="1">quantity</f>
        <v/>
      </c>
      <c r="R753" s="281"/>
      <c r="S753" s="282"/>
      <c r="T753" s="282"/>
      <c r="U753" s="282"/>
      <c r="V753" s="305"/>
      <c r="W753" s="305"/>
      <c r="X753" s="305"/>
      <c r="Y753" s="282"/>
      <c r="Z753" s="282" t="e" vm="1">
        <f ca="1">_xlfn.IFS(AND(ISNUMBER(SEARCH("N?m l*", CUSTOMER[[#This Row],[Service Type]], 1)), CUSTOMER[[#This Row],[Count ST]] = TRUE), CUSTOMER[[#This Row],[Quantity]], AND($Y$10:$Y753 = TRUE, COUNTIFS($H$10:$H753, CUSTOMER[[#This Row],[Booking]], $J$10:$J753, CUSTOMER[[#This Row],[Order Date]], $F$10:$F753, "&lt;&gt;"&amp;"N?m l*")=1), 1, TRUE,  "")</f>
        <v>#NAME?</v>
      </c>
      <c r="AA753" s="282" t="b">
        <f t="shared" ca="1" si="12"/>
        <v>0</v>
      </c>
      <c r="AB753" s="305"/>
    </row>
    <row r="754" spans="1:28" x14ac:dyDescent="0.25">
      <c r="A754" s="281" t="str">
        <f ca="1">no.</f>
        <v/>
      </c>
      <c r="B754" s="281"/>
      <c r="C754" s="282"/>
      <c r="D754" s="282"/>
      <c r="E754" s="282" t="str">
        <f ca="1">position</f>
        <v/>
      </c>
      <c r="F754" s="282"/>
      <c r="G754" s="282"/>
      <c r="H754" s="282"/>
      <c r="I754" s="282"/>
      <c r="J754" s="335"/>
      <c r="K754" s="282"/>
      <c r="L754" s="282"/>
      <c r="M754" s="282"/>
      <c r="N754" s="282"/>
      <c r="O754" s="281"/>
      <c r="P754" s="360" t="str">
        <f ca="1">rescore_patient</f>
        <v/>
      </c>
      <c r="Q754" s="330" t="str">
        <f ca="1">quantity</f>
        <v/>
      </c>
      <c r="R754" s="281"/>
      <c r="S754" s="282"/>
      <c r="T754" s="282"/>
      <c r="U754" s="282"/>
      <c r="V754" s="305"/>
      <c r="W754" s="305"/>
      <c r="X754" s="305"/>
      <c r="Y754" s="282"/>
      <c r="Z754" s="282" t="e" vm="1">
        <f ca="1">_xlfn.IFS(AND(ISNUMBER(SEARCH("N?m l*", CUSTOMER[[#This Row],[Service Type]], 1)), CUSTOMER[[#This Row],[Count ST]] = TRUE), CUSTOMER[[#This Row],[Quantity]], AND($Y$10:$Y754 = TRUE, COUNTIFS($H$10:$H754, CUSTOMER[[#This Row],[Booking]], $J$10:$J754, CUSTOMER[[#This Row],[Order Date]], $F$10:$F754, "&lt;&gt;"&amp;"N?m l*")=1), 1, TRUE,  "")</f>
        <v>#NAME?</v>
      </c>
      <c r="AA754" s="282" t="b">
        <f t="shared" ca="1" si="12"/>
        <v>0</v>
      </c>
      <c r="AB754" s="305"/>
    </row>
    <row r="755" spans="1:28" x14ac:dyDescent="0.25">
      <c r="A755" s="281" t="str">
        <f ca="1">no.</f>
        <v/>
      </c>
      <c r="B755" s="281"/>
      <c r="C755" s="282"/>
      <c r="D755" s="282"/>
      <c r="E755" s="282" t="str">
        <f ca="1">position</f>
        <v/>
      </c>
      <c r="F755" s="282"/>
      <c r="G755" s="282"/>
      <c r="H755" s="282"/>
      <c r="I755" s="282"/>
      <c r="J755" s="335"/>
      <c r="K755" s="282"/>
      <c r="L755" s="282"/>
      <c r="M755" s="282"/>
      <c r="N755" s="282"/>
      <c r="O755" s="281"/>
      <c r="P755" s="360" t="str">
        <f ca="1">rescore_patient</f>
        <v/>
      </c>
      <c r="Q755" s="330" t="str">
        <f ca="1">quantity</f>
        <v/>
      </c>
      <c r="R755" s="281"/>
      <c r="S755" s="282"/>
      <c r="T755" s="282"/>
      <c r="U755" s="282"/>
      <c r="V755" s="305"/>
      <c r="W755" s="305"/>
      <c r="X755" s="305"/>
      <c r="Y755" s="282"/>
      <c r="Z755" s="282" t="e" vm="1">
        <f ca="1">_xlfn.IFS(AND(ISNUMBER(SEARCH("N?m l*", CUSTOMER[[#This Row],[Service Type]], 1)), CUSTOMER[[#This Row],[Count ST]] = TRUE), CUSTOMER[[#This Row],[Quantity]], AND($Y$10:$Y755 = TRUE, COUNTIFS($H$10:$H755, CUSTOMER[[#This Row],[Booking]], $J$10:$J755, CUSTOMER[[#This Row],[Order Date]], $F$10:$F755, "&lt;&gt;"&amp;"N?m l*")=1), 1, TRUE,  "")</f>
        <v>#NAME?</v>
      </c>
      <c r="AA755" s="282" t="b">
        <f t="shared" ca="1" si="12"/>
        <v>0</v>
      </c>
      <c r="AB755" s="305"/>
    </row>
    <row r="756" spans="1:28" x14ac:dyDescent="0.25">
      <c r="A756" s="281" t="str">
        <f ca="1">no.</f>
        <v/>
      </c>
      <c r="B756" s="281"/>
      <c r="C756" s="282"/>
      <c r="D756" s="282"/>
      <c r="E756" s="282" t="str">
        <f ca="1">position</f>
        <v/>
      </c>
      <c r="F756" s="282"/>
      <c r="G756" s="282"/>
      <c r="H756" s="282"/>
      <c r="I756" s="282"/>
      <c r="J756" s="335"/>
      <c r="K756" s="282"/>
      <c r="L756" s="282"/>
      <c r="M756" s="282"/>
      <c r="N756" s="282"/>
      <c r="O756" s="281"/>
      <c r="P756" s="360" t="str">
        <f ca="1">rescore_patient</f>
        <v/>
      </c>
      <c r="Q756" s="330" t="str">
        <f ca="1">quantity</f>
        <v/>
      </c>
      <c r="R756" s="281"/>
      <c r="S756" s="282"/>
      <c r="T756" s="282"/>
      <c r="U756" s="282"/>
      <c r="V756" s="305"/>
      <c r="W756" s="305"/>
      <c r="X756" s="305"/>
      <c r="Y756" s="282"/>
      <c r="Z756" s="282" t="e" vm="1">
        <f ca="1">_xlfn.IFS(AND(ISNUMBER(SEARCH("N?m l*", CUSTOMER[[#This Row],[Service Type]], 1)), CUSTOMER[[#This Row],[Count ST]] = TRUE), CUSTOMER[[#This Row],[Quantity]], AND($Y$10:$Y756 = TRUE, COUNTIFS($H$10:$H756, CUSTOMER[[#This Row],[Booking]], $J$10:$J756, CUSTOMER[[#This Row],[Order Date]], $F$10:$F756, "&lt;&gt;"&amp;"N?m l*")=1), 1, TRUE,  "")</f>
        <v>#NAME?</v>
      </c>
      <c r="AA756" s="282" t="b">
        <f t="shared" ca="1" si="12"/>
        <v>0</v>
      </c>
      <c r="AB756" s="305"/>
    </row>
    <row r="757" spans="1:28" x14ac:dyDescent="0.25">
      <c r="A757" s="281" t="str">
        <f ca="1">no.</f>
        <v/>
      </c>
      <c r="B757" s="281"/>
      <c r="C757" s="282"/>
      <c r="D757" s="282"/>
      <c r="E757" s="282" t="str">
        <f ca="1">position</f>
        <v/>
      </c>
      <c r="F757" s="282"/>
      <c r="G757" s="282"/>
      <c r="H757" s="282"/>
      <c r="I757" s="282"/>
      <c r="J757" s="335"/>
      <c r="K757" s="282"/>
      <c r="L757" s="282"/>
      <c r="M757" s="282"/>
      <c r="N757" s="282"/>
      <c r="O757" s="281"/>
      <c r="P757" s="360" t="str">
        <f ca="1">rescore_patient</f>
        <v/>
      </c>
      <c r="Q757" s="330" t="str">
        <f ca="1">quantity</f>
        <v/>
      </c>
      <c r="R757" s="281"/>
      <c r="S757" s="282"/>
      <c r="T757" s="282"/>
      <c r="U757" s="282"/>
      <c r="V757" s="305"/>
      <c r="W757" s="305"/>
      <c r="X757" s="305"/>
      <c r="Y757" s="282"/>
      <c r="Z757" s="282" t="e" vm="1">
        <f ca="1">_xlfn.IFS(AND(ISNUMBER(SEARCH("N?m l*", CUSTOMER[[#This Row],[Service Type]], 1)), CUSTOMER[[#This Row],[Count ST]] = TRUE), CUSTOMER[[#This Row],[Quantity]], AND($Y$10:$Y757 = TRUE, COUNTIFS($H$10:$H757, CUSTOMER[[#This Row],[Booking]], $J$10:$J757, CUSTOMER[[#This Row],[Order Date]], $F$10:$F757, "&lt;&gt;"&amp;"N?m l*")=1), 1, TRUE,  "")</f>
        <v>#NAME?</v>
      </c>
      <c r="AA757" s="282" t="b">
        <f t="shared" ca="1" si="12"/>
        <v>0</v>
      </c>
      <c r="AB757" s="305"/>
    </row>
    <row r="758" spans="1:28" x14ac:dyDescent="0.25">
      <c r="A758" s="281" t="str">
        <f ca="1">no.</f>
        <v/>
      </c>
      <c r="B758" s="281"/>
      <c r="C758" s="282"/>
      <c r="D758" s="282"/>
      <c r="E758" s="282" t="str">
        <f ca="1">position</f>
        <v/>
      </c>
      <c r="F758" s="282"/>
      <c r="G758" s="282"/>
      <c r="H758" s="282"/>
      <c r="I758" s="282"/>
      <c r="J758" s="335"/>
      <c r="K758" s="282"/>
      <c r="L758" s="282"/>
      <c r="M758" s="282"/>
      <c r="N758" s="282"/>
      <c r="O758" s="281"/>
      <c r="P758" s="360" t="str">
        <f ca="1">rescore_patient</f>
        <v/>
      </c>
      <c r="Q758" s="330" t="str">
        <f ca="1">quantity</f>
        <v/>
      </c>
      <c r="R758" s="281"/>
      <c r="S758" s="282"/>
      <c r="T758" s="282"/>
      <c r="U758" s="282"/>
      <c r="V758" s="305"/>
      <c r="W758" s="305"/>
      <c r="X758" s="305"/>
      <c r="Y758" s="282"/>
      <c r="Z758" s="282" t="e" vm="1">
        <f ca="1">_xlfn.IFS(AND(ISNUMBER(SEARCH("N?m l*", CUSTOMER[[#This Row],[Service Type]], 1)), CUSTOMER[[#This Row],[Count ST]] = TRUE), CUSTOMER[[#This Row],[Quantity]], AND($Y$10:$Y758 = TRUE, COUNTIFS($H$10:$H758, CUSTOMER[[#This Row],[Booking]], $J$10:$J758, CUSTOMER[[#This Row],[Order Date]], $F$10:$F758, "&lt;&gt;"&amp;"N?m l*")=1), 1, TRUE,  "")</f>
        <v>#NAME?</v>
      </c>
      <c r="AA758" s="282" t="b">
        <f t="shared" ca="1" si="12"/>
        <v>0</v>
      </c>
      <c r="AB758" s="305"/>
    </row>
    <row r="759" spans="1:28" x14ac:dyDescent="0.25">
      <c r="A759" s="281" t="str">
        <f ca="1">no.</f>
        <v/>
      </c>
      <c r="B759" s="281"/>
      <c r="C759" s="282"/>
      <c r="D759" s="282"/>
      <c r="E759" s="282" t="str">
        <f ca="1">position</f>
        <v/>
      </c>
      <c r="F759" s="282"/>
      <c r="G759" s="282"/>
      <c r="H759" s="282"/>
      <c r="I759" s="282"/>
      <c r="J759" s="335"/>
      <c r="K759" s="282"/>
      <c r="L759" s="282"/>
      <c r="M759" s="282"/>
      <c r="N759" s="282"/>
      <c r="O759" s="281"/>
      <c r="P759" s="360" t="str">
        <f ca="1">rescore_patient</f>
        <v/>
      </c>
      <c r="Q759" s="330" t="str">
        <f ca="1">quantity</f>
        <v/>
      </c>
      <c r="R759" s="281"/>
      <c r="S759" s="282"/>
      <c r="T759" s="282"/>
      <c r="U759" s="282"/>
      <c r="V759" s="305"/>
      <c r="W759" s="305"/>
      <c r="X759" s="305"/>
      <c r="Y759" s="282"/>
      <c r="Z759" s="282" t="e" vm="1">
        <f ca="1">_xlfn.IFS(AND(ISNUMBER(SEARCH("N?m l*", CUSTOMER[[#This Row],[Service Type]], 1)), CUSTOMER[[#This Row],[Count ST]] = TRUE), CUSTOMER[[#This Row],[Quantity]], AND($Y$10:$Y759 = TRUE, COUNTIFS($H$10:$H759, CUSTOMER[[#This Row],[Booking]], $J$10:$J759, CUSTOMER[[#This Row],[Order Date]], $F$10:$F759, "&lt;&gt;"&amp;"N?m l*")=1), 1, TRUE,  "")</f>
        <v>#NAME?</v>
      </c>
      <c r="AA759" s="282" t="b">
        <f t="shared" ca="1" si="12"/>
        <v>0</v>
      </c>
      <c r="AB759" s="305"/>
    </row>
    <row r="760" spans="1:28" x14ac:dyDescent="0.25">
      <c r="A760" s="281" t="str">
        <f ca="1">no.</f>
        <v/>
      </c>
      <c r="B760" s="281"/>
      <c r="C760" s="282"/>
      <c r="D760" s="282"/>
      <c r="E760" s="282" t="str">
        <f ca="1">position</f>
        <v/>
      </c>
      <c r="F760" s="282"/>
      <c r="G760" s="282"/>
      <c r="H760" s="282"/>
      <c r="I760" s="282"/>
      <c r="J760" s="335"/>
      <c r="K760" s="282"/>
      <c r="L760" s="282"/>
      <c r="M760" s="282"/>
      <c r="N760" s="282"/>
      <c r="O760" s="281"/>
      <c r="P760" s="360" t="str">
        <f ca="1">rescore_patient</f>
        <v/>
      </c>
      <c r="Q760" s="330" t="str">
        <f ca="1">quantity</f>
        <v/>
      </c>
      <c r="R760" s="281"/>
      <c r="S760" s="282"/>
      <c r="T760" s="282"/>
      <c r="U760" s="282"/>
      <c r="V760" s="305"/>
      <c r="W760" s="305"/>
      <c r="X760" s="305"/>
      <c r="Y760" s="282"/>
      <c r="Z760" s="282" t="e" vm="1">
        <f ca="1">_xlfn.IFS(AND(ISNUMBER(SEARCH("N?m l*", CUSTOMER[[#This Row],[Service Type]], 1)), CUSTOMER[[#This Row],[Count ST]] = TRUE), CUSTOMER[[#This Row],[Quantity]], AND($Y$10:$Y760 = TRUE, COUNTIFS($H$10:$H760, CUSTOMER[[#This Row],[Booking]], $J$10:$J760, CUSTOMER[[#This Row],[Order Date]], $F$10:$F760, "&lt;&gt;"&amp;"N?m l*")=1), 1, TRUE,  "")</f>
        <v>#NAME?</v>
      </c>
      <c r="AA760" s="282" t="b">
        <f t="shared" ca="1" si="12"/>
        <v>0</v>
      </c>
      <c r="AB760" s="305"/>
    </row>
    <row r="761" spans="1:28" x14ac:dyDescent="0.25">
      <c r="A761" s="281" t="str">
        <f ca="1">no.</f>
        <v/>
      </c>
      <c r="B761" s="281"/>
      <c r="C761" s="282"/>
      <c r="D761" s="282"/>
      <c r="E761" s="282" t="str">
        <f ca="1">position</f>
        <v/>
      </c>
      <c r="F761" s="282"/>
      <c r="G761" s="282"/>
      <c r="H761" s="282"/>
      <c r="I761" s="282"/>
      <c r="J761" s="335"/>
      <c r="K761" s="282"/>
      <c r="L761" s="282"/>
      <c r="M761" s="282"/>
      <c r="N761" s="282"/>
      <c r="O761" s="281"/>
      <c r="P761" s="360" t="str">
        <f ca="1">rescore_patient</f>
        <v/>
      </c>
      <c r="Q761" s="330" t="str">
        <f ca="1">quantity</f>
        <v/>
      </c>
      <c r="R761" s="281"/>
      <c r="S761" s="282"/>
      <c r="T761" s="282"/>
      <c r="U761" s="282"/>
      <c r="V761" s="305"/>
      <c r="W761" s="305"/>
      <c r="X761" s="305"/>
      <c r="Y761" s="282"/>
      <c r="Z761" s="282" t="e" vm="1">
        <f ca="1">_xlfn.IFS(AND(ISNUMBER(SEARCH("N?m l*", CUSTOMER[[#This Row],[Service Type]], 1)), CUSTOMER[[#This Row],[Count ST]] = TRUE), CUSTOMER[[#This Row],[Quantity]], AND($Y$10:$Y761 = TRUE, COUNTIFS($H$10:$H761, CUSTOMER[[#This Row],[Booking]], $J$10:$J761, CUSTOMER[[#This Row],[Order Date]], $F$10:$F761, "&lt;&gt;"&amp;"N?m l*")=1), 1, TRUE,  "")</f>
        <v>#NAME?</v>
      </c>
      <c r="AA761" s="282" t="b">
        <f t="shared" ca="1" si="12"/>
        <v>0</v>
      </c>
      <c r="AB761" s="305"/>
    </row>
    <row r="762" spans="1:28" x14ac:dyDescent="0.25">
      <c r="A762" s="281" t="str">
        <f ca="1">no.</f>
        <v/>
      </c>
      <c r="B762" s="281"/>
      <c r="C762" s="282"/>
      <c r="D762" s="282"/>
      <c r="E762" s="282" t="str">
        <f ca="1">position</f>
        <v/>
      </c>
      <c r="F762" s="282"/>
      <c r="G762" s="282"/>
      <c r="H762" s="282"/>
      <c r="I762" s="282"/>
      <c r="J762" s="335"/>
      <c r="K762" s="282"/>
      <c r="L762" s="282"/>
      <c r="M762" s="282"/>
      <c r="N762" s="282"/>
      <c r="O762" s="281"/>
      <c r="P762" s="360" t="str">
        <f ca="1">rescore_patient</f>
        <v/>
      </c>
      <c r="Q762" s="330" t="str">
        <f ca="1">quantity</f>
        <v/>
      </c>
      <c r="R762" s="281"/>
      <c r="S762" s="282"/>
      <c r="T762" s="282"/>
      <c r="U762" s="282"/>
      <c r="V762" s="305"/>
      <c r="W762" s="305"/>
      <c r="X762" s="305"/>
      <c r="Y762" s="282"/>
      <c r="Z762" s="282" t="e" vm="1">
        <f ca="1">_xlfn.IFS(AND(ISNUMBER(SEARCH("N?m l*", CUSTOMER[[#This Row],[Service Type]], 1)), CUSTOMER[[#This Row],[Count ST]] = TRUE), CUSTOMER[[#This Row],[Quantity]], AND($Y$10:$Y762 = TRUE, COUNTIFS($H$10:$H762, CUSTOMER[[#This Row],[Booking]], $J$10:$J762, CUSTOMER[[#This Row],[Order Date]], $F$10:$F762, "&lt;&gt;"&amp;"N?m l*")=1), 1, TRUE,  "")</f>
        <v>#NAME?</v>
      </c>
      <c r="AA762" s="282" t="b">
        <f t="shared" ca="1" si="12"/>
        <v>0</v>
      </c>
      <c r="AB762" s="305"/>
    </row>
    <row r="763" spans="1:28" x14ac:dyDescent="0.25">
      <c r="A763" s="281" t="str">
        <f ca="1">no.</f>
        <v/>
      </c>
      <c r="B763" s="281"/>
      <c r="C763" s="282"/>
      <c r="D763" s="282"/>
      <c r="E763" s="282" t="str">
        <f ca="1">position</f>
        <v/>
      </c>
      <c r="F763" s="282"/>
      <c r="G763" s="282"/>
      <c r="H763" s="282"/>
      <c r="I763" s="282"/>
      <c r="J763" s="335"/>
      <c r="K763" s="282"/>
      <c r="L763" s="282"/>
      <c r="M763" s="282"/>
      <c r="N763" s="282"/>
      <c r="O763" s="281"/>
      <c r="P763" s="360" t="str">
        <f ca="1">rescore_patient</f>
        <v/>
      </c>
      <c r="Q763" s="330" t="str">
        <f ca="1">quantity</f>
        <v/>
      </c>
      <c r="R763" s="281"/>
      <c r="S763" s="282"/>
      <c r="T763" s="282"/>
      <c r="U763" s="282"/>
      <c r="V763" s="305"/>
      <c r="W763" s="305"/>
      <c r="X763" s="305"/>
      <c r="Y763" s="282"/>
      <c r="Z763" s="282" t="e" vm="1">
        <f ca="1">_xlfn.IFS(AND(ISNUMBER(SEARCH("N?m l*", CUSTOMER[[#This Row],[Service Type]], 1)), CUSTOMER[[#This Row],[Count ST]] = TRUE), CUSTOMER[[#This Row],[Quantity]], AND($Y$10:$Y763 = TRUE, COUNTIFS($H$10:$H763, CUSTOMER[[#This Row],[Booking]], $J$10:$J763, CUSTOMER[[#This Row],[Order Date]], $F$10:$F763, "&lt;&gt;"&amp;"N?m l*")=1), 1, TRUE,  "")</f>
        <v>#NAME?</v>
      </c>
      <c r="AA763" s="282" t="b">
        <f t="shared" ca="1" si="12"/>
        <v>0</v>
      </c>
      <c r="AB763" s="305"/>
    </row>
    <row r="764" spans="1:28" x14ac:dyDescent="0.25">
      <c r="A764" s="281" t="str">
        <f ca="1">no.</f>
        <v/>
      </c>
      <c r="B764" s="281"/>
      <c r="C764" s="282"/>
      <c r="D764" s="282"/>
      <c r="E764" s="282" t="str">
        <f ca="1">position</f>
        <v/>
      </c>
      <c r="F764" s="282"/>
      <c r="G764" s="282"/>
      <c r="H764" s="282"/>
      <c r="I764" s="282"/>
      <c r="J764" s="335"/>
      <c r="K764" s="282"/>
      <c r="L764" s="282"/>
      <c r="M764" s="282"/>
      <c r="N764" s="282"/>
      <c r="O764" s="281"/>
      <c r="P764" s="360" t="str">
        <f ca="1">rescore_patient</f>
        <v/>
      </c>
      <c r="Q764" s="330" t="str">
        <f ca="1">quantity</f>
        <v/>
      </c>
      <c r="R764" s="281"/>
      <c r="S764" s="282"/>
      <c r="T764" s="282"/>
      <c r="U764" s="282"/>
      <c r="V764" s="305"/>
      <c r="W764" s="305"/>
      <c r="X764" s="305"/>
      <c r="Y764" s="282"/>
      <c r="Z764" s="282" t="e" vm="1">
        <f ca="1">_xlfn.IFS(AND(ISNUMBER(SEARCH("N?m l*", CUSTOMER[[#This Row],[Service Type]], 1)), CUSTOMER[[#This Row],[Count ST]] = TRUE), CUSTOMER[[#This Row],[Quantity]], AND($Y$10:$Y764 = TRUE, COUNTIFS($H$10:$H764, CUSTOMER[[#This Row],[Booking]], $J$10:$J764, CUSTOMER[[#This Row],[Order Date]], $F$10:$F764, "&lt;&gt;"&amp;"N?m l*")=1), 1, TRUE,  "")</f>
        <v>#NAME?</v>
      </c>
      <c r="AA764" s="282" t="b">
        <f t="shared" ca="1" si="12"/>
        <v>0</v>
      </c>
      <c r="AB764" s="305"/>
    </row>
    <row r="765" spans="1:28" x14ac:dyDescent="0.25">
      <c r="A765" s="281" t="str">
        <f ca="1">no.</f>
        <v/>
      </c>
      <c r="B765" s="281"/>
      <c r="C765" s="282"/>
      <c r="D765" s="282"/>
      <c r="E765" s="282" t="str">
        <f ca="1">position</f>
        <v/>
      </c>
      <c r="F765" s="282"/>
      <c r="G765" s="282"/>
      <c r="H765" s="282"/>
      <c r="I765" s="282"/>
      <c r="J765" s="335"/>
      <c r="K765" s="282"/>
      <c r="L765" s="282"/>
      <c r="M765" s="282"/>
      <c r="N765" s="282"/>
      <c r="O765" s="281"/>
      <c r="P765" s="360" t="str">
        <f ca="1">rescore_patient</f>
        <v/>
      </c>
      <c r="Q765" s="330" t="str">
        <f ca="1">quantity</f>
        <v/>
      </c>
      <c r="R765" s="281"/>
      <c r="S765" s="282"/>
      <c r="T765" s="282"/>
      <c r="U765" s="282"/>
      <c r="V765" s="305"/>
      <c r="W765" s="305"/>
      <c r="X765" s="305"/>
      <c r="Y765" s="282"/>
      <c r="Z765" s="282" t="e" vm="1">
        <f ca="1">_xlfn.IFS(AND(ISNUMBER(SEARCH("N?m l*", CUSTOMER[[#This Row],[Service Type]], 1)), CUSTOMER[[#This Row],[Count ST]] = TRUE), CUSTOMER[[#This Row],[Quantity]], AND($Y$10:$Y765 = TRUE, COUNTIFS($H$10:$H765, CUSTOMER[[#This Row],[Booking]], $J$10:$J765, CUSTOMER[[#This Row],[Order Date]], $F$10:$F765, "&lt;&gt;"&amp;"N?m l*")=1), 1, TRUE,  "")</f>
        <v>#NAME?</v>
      </c>
      <c r="AA765" s="282" t="b">
        <f t="shared" ca="1" si="12"/>
        <v>0</v>
      </c>
      <c r="AB765" s="305"/>
    </row>
    <row r="766" spans="1:28" x14ac:dyDescent="0.25">
      <c r="A766" s="281" t="str">
        <f ca="1">no.</f>
        <v/>
      </c>
      <c r="B766" s="281"/>
      <c r="C766" s="282"/>
      <c r="D766" s="282"/>
      <c r="E766" s="282" t="str">
        <f ca="1">position</f>
        <v/>
      </c>
      <c r="F766" s="282"/>
      <c r="G766" s="282"/>
      <c r="H766" s="282"/>
      <c r="I766" s="282"/>
      <c r="J766" s="335"/>
      <c r="K766" s="282"/>
      <c r="L766" s="282"/>
      <c r="M766" s="282"/>
      <c r="N766" s="282"/>
      <c r="O766" s="281"/>
      <c r="P766" s="360" t="str">
        <f ca="1">rescore_patient</f>
        <v/>
      </c>
      <c r="Q766" s="330" t="str">
        <f ca="1">quantity</f>
        <v/>
      </c>
      <c r="R766" s="281"/>
      <c r="S766" s="282"/>
      <c r="T766" s="282"/>
      <c r="U766" s="282"/>
      <c r="V766" s="305"/>
      <c r="W766" s="305"/>
      <c r="X766" s="305"/>
      <c r="Y766" s="282"/>
      <c r="Z766" s="282" t="e" vm="1">
        <f ca="1">_xlfn.IFS(AND(ISNUMBER(SEARCH("N?m l*", CUSTOMER[[#This Row],[Service Type]], 1)), CUSTOMER[[#This Row],[Count ST]] = TRUE), CUSTOMER[[#This Row],[Quantity]], AND($Y$10:$Y766 = TRUE, COUNTIFS($H$10:$H766, CUSTOMER[[#This Row],[Booking]], $J$10:$J766, CUSTOMER[[#This Row],[Order Date]], $F$10:$F766, "&lt;&gt;"&amp;"N?m l*")=1), 1, TRUE,  "")</f>
        <v>#NAME?</v>
      </c>
      <c r="AA766" s="282" t="b">
        <f t="shared" ca="1" si="12"/>
        <v>0</v>
      </c>
      <c r="AB766" s="305"/>
    </row>
    <row r="767" spans="1:28" x14ac:dyDescent="0.25">
      <c r="A767" s="281" t="str">
        <f ca="1">no.</f>
        <v/>
      </c>
      <c r="B767" s="281"/>
      <c r="C767" s="282"/>
      <c r="D767" s="282"/>
      <c r="E767" s="282" t="str">
        <f ca="1">position</f>
        <v/>
      </c>
      <c r="F767" s="282"/>
      <c r="G767" s="282"/>
      <c r="H767" s="282"/>
      <c r="I767" s="282"/>
      <c r="J767" s="335"/>
      <c r="K767" s="282"/>
      <c r="L767" s="282"/>
      <c r="M767" s="282"/>
      <c r="N767" s="282"/>
      <c r="O767" s="281"/>
      <c r="P767" s="360" t="str">
        <f ca="1">rescore_patient</f>
        <v/>
      </c>
      <c r="Q767" s="330" t="str">
        <f ca="1">quantity</f>
        <v/>
      </c>
      <c r="R767" s="281"/>
      <c r="S767" s="282"/>
      <c r="T767" s="282"/>
      <c r="U767" s="282"/>
      <c r="V767" s="305"/>
      <c r="W767" s="305"/>
      <c r="X767" s="305"/>
      <c r="Y767" s="282"/>
      <c r="Z767" s="282" t="e" vm="1">
        <f ca="1">_xlfn.IFS(AND(ISNUMBER(SEARCH("N?m l*", CUSTOMER[[#This Row],[Service Type]], 1)), CUSTOMER[[#This Row],[Count ST]] = TRUE), CUSTOMER[[#This Row],[Quantity]], AND($Y$10:$Y767 = TRUE, COUNTIFS($H$10:$H767, CUSTOMER[[#This Row],[Booking]], $J$10:$J767, CUSTOMER[[#This Row],[Order Date]], $F$10:$F767, "&lt;&gt;"&amp;"N?m l*")=1), 1, TRUE,  "")</f>
        <v>#NAME?</v>
      </c>
      <c r="AA767" s="282" t="b">
        <f t="shared" ca="1" si="12"/>
        <v>0</v>
      </c>
      <c r="AB767" s="305"/>
    </row>
    <row r="768" spans="1:28" x14ac:dyDescent="0.25">
      <c r="A768" s="281" t="str">
        <f ca="1">no.</f>
        <v/>
      </c>
      <c r="B768" s="281"/>
      <c r="C768" s="282"/>
      <c r="D768" s="282"/>
      <c r="E768" s="282" t="str">
        <f ca="1">position</f>
        <v/>
      </c>
      <c r="F768" s="282"/>
      <c r="G768" s="282"/>
      <c r="H768" s="282"/>
      <c r="I768" s="282"/>
      <c r="J768" s="335"/>
      <c r="K768" s="282"/>
      <c r="L768" s="282"/>
      <c r="M768" s="282"/>
      <c r="N768" s="282"/>
      <c r="O768" s="281"/>
      <c r="P768" s="360" t="str">
        <f ca="1">rescore_patient</f>
        <v/>
      </c>
      <c r="Q768" s="330" t="str">
        <f ca="1">quantity</f>
        <v/>
      </c>
      <c r="R768" s="281"/>
      <c r="S768" s="282"/>
      <c r="T768" s="282"/>
      <c r="U768" s="282"/>
      <c r="V768" s="305"/>
      <c r="W768" s="305"/>
      <c r="X768" s="305"/>
      <c r="Y768" s="282"/>
      <c r="Z768" s="282" t="e" vm="1">
        <f ca="1">_xlfn.IFS(AND(ISNUMBER(SEARCH("N?m l*", CUSTOMER[[#This Row],[Service Type]], 1)), CUSTOMER[[#This Row],[Count ST]] = TRUE), CUSTOMER[[#This Row],[Quantity]], AND($Y$10:$Y768 = TRUE, COUNTIFS($H$10:$H768, CUSTOMER[[#This Row],[Booking]], $J$10:$J768, CUSTOMER[[#This Row],[Order Date]], $F$10:$F768, "&lt;&gt;"&amp;"N?m l*")=1), 1, TRUE,  "")</f>
        <v>#NAME?</v>
      </c>
      <c r="AA768" s="282" t="b">
        <f t="shared" ca="1" si="12"/>
        <v>0</v>
      </c>
      <c r="AB768" s="305"/>
    </row>
    <row r="769" spans="1:28" x14ac:dyDescent="0.25">
      <c r="A769" s="281" t="str">
        <f ca="1">no.</f>
        <v/>
      </c>
      <c r="B769" s="281"/>
      <c r="C769" s="282"/>
      <c r="D769" s="282"/>
      <c r="E769" s="282" t="str">
        <f ca="1">position</f>
        <v/>
      </c>
      <c r="F769" s="282"/>
      <c r="G769" s="282"/>
      <c r="H769" s="282"/>
      <c r="I769" s="282"/>
      <c r="J769" s="335"/>
      <c r="K769" s="282"/>
      <c r="L769" s="282"/>
      <c r="M769" s="282"/>
      <c r="N769" s="282"/>
      <c r="O769" s="281"/>
      <c r="P769" s="360" t="str">
        <f ca="1">rescore_patient</f>
        <v/>
      </c>
      <c r="Q769" s="330" t="str">
        <f ca="1">quantity</f>
        <v/>
      </c>
      <c r="R769" s="281"/>
      <c r="S769" s="282"/>
      <c r="T769" s="282"/>
      <c r="U769" s="282"/>
      <c r="V769" s="305"/>
      <c r="W769" s="305"/>
      <c r="X769" s="305"/>
      <c r="Y769" s="282"/>
      <c r="Z769" s="282" t="e" vm="1">
        <f ca="1">_xlfn.IFS(AND(ISNUMBER(SEARCH("N?m l*", CUSTOMER[[#This Row],[Service Type]], 1)), CUSTOMER[[#This Row],[Count ST]] = TRUE), CUSTOMER[[#This Row],[Quantity]], AND($Y$10:$Y769 = TRUE, COUNTIFS($H$10:$H769, CUSTOMER[[#This Row],[Booking]], $J$10:$J769, CUSTOMER[[#This Row],[Order Date]], $F$10:$F769, "&lt;&gt;"&amp;"N?m l*")=1), 1, TRUE,  "")</f>
        <v>#NAME?</v>
      </c>
      <c r="AA769" s="282" t="b">
        <f t="shared" ca="1" si="12"/>
        <v>0</v>
      </c>
      <c r="AB769" s="305"/>
    </row>
    <row r="770" spans="1:28" x14ac:dyDescent="0.25">
      <c r="A770" s="281" t="str">
        <f ca="1">no.</f>
        <v/>
      </c>
      <c r="B770" s="281"/>
      <c r="C770" s="282"/>
      <c r="D770" s="282"/>
      <c r="E770" s="282" t="str">
        <f ca="1">position</f>
        <v/>
      </c>
      <c r="F770" s="282"/>
      <c r="G770" s="282"/>
      <c r="H770" s="282"/>
      <c r="I770" s="282"/>
      <c r="J770" s="335"/>
      <c r="K770" s="282"/>
      <c r="L770" s="282"/>
      <c r="M770" s="282"/>
      <c r="N770" s="282"/>
      <c r="O770" s="281"/>
      <c r="P770" s="360" t="str">
        <f ca="1">rescore_patient</f>
        <v/>
      </c>
      <c r="Q770" s="330" t="str">
        <f ca="1">quantity</f>
        <v/>
      </c>
      <c r="R770" s="281"/>
      <c r="S770" s="282"/>
      <c r="T770" s="282"/>
      <c r="U770" s="282"/>
      <c r="V770" s="305"/>
      <c r="W770" s="305"/>
      <c r="X770" s="305"/>
      <c r="Y770" s="282"/>
      <c r="Z770" s="282" t="e" vm="1">
        <f ca="1">_xlfn.IFS(AND(ISNUMBER(SEARCH("N?m l*", CUSTOMER[[#This Row],[Service Type]], 1)), CUSTOMER[[#This Row],[Count ST]] = TRUE), CUSTOMER[[#This Row],[Quantity]], AND($Y$10:$Y770 = TRUE, COUNTIFS($H$10:$H770, CUSTOMER[[#This Row],[Booking]], $J$10:$J770, CUSTOMER[[#This Row],[Order Date]], $F$10:$F770, "&lt;&gt;"&amp;"N?m l*")=1), 1, TRUE,  "")</f>
        <v>#NAME?</v>
      </c>
      <c r="AA770" s="282" t="b">
        <f t="shared" ca="1" si="12"/>
        <v>0</v>
      </c>
      <c r="AB770" s="305"/>
    </row>
    <row r="771" spans="1:28" x14ac:dyDescent="0.25">
      <c r="A771" s="281" t="str">
        <f ca="1">no.</f>
        <v/>
      </c>
      <c r="B771" s="281"/>
      <c r="C771" s="282"/>
      <c r="D771" s="282"/>
      <c r="E771" s="282" t="str">
        <f ca="1">position</f>
        <v/>
      </c>
      <c r="F771" s="282"/>
      <c r="G771" s="282"/>
      <c r="H771" s="282"/>
      <c r="I771" s="282"/>
      <c r="J771" s="335"/>
      <c r="K771" s="282"/>
      <c r="L771" s="282"/>
      <c r="M771" s="282"/>
      <c r="N771" s="282"/>
      <c r="O771" s="281"/>
      <c r="P771" s="360" t="str">
        <f ca="1">rescore_patient</f>
        <v/>
      </c>
      <c r="Q771" s="330" t="str">
        <f ca="1">quantity</f>
        <v/>
      </c>
      <c r="R771" s="281"/>
      <c r="S771" s="282"/>
      <c r="T771" s="282"/>
      <c r="U771" s="282"/>
      <c r="V771" s="305"/>
      <c r="W771" s="305"/>
      <c r="X771" s="305"/>
      <c r="Y771" s="282"/>
      <c r="Z771" s="282" t="e" vm="1">
        <f ca="1">_xlfn.IFS(AND(ISNUMBER(SEARCH("N?m l*", CUSTOMER[[#This Row],[Service Type]], 1)), CUSTOMER[[#This Row],[Count ST]] = TRUE), CUSTOMER[[#This Row],[Quantity]], AND($Y$10:$Y771 = TRUE, COUNTIFS($H$10:$H771, CUSTOMER[[#This Row],[Booking]], $J$10:$J771, CUSTOMER[[#This Row],[Order Date]], $F$10:$F771, "&lt;&gt;"&amp;"N?m l*")=1), 1, TRUE,  "")</f>
        <v>#NAME?</v>
      </c>
      <c r="AA771" s="282" t="b">
        <f t="shared" ca="1" si="12"/>
        <v>0</v>
      </c>
      <c r="AB771" s="305"/>
    </row>
    <row r="772" spans="1:28" x14ac:dyDescent="0.25">
      <c r="A772" s="281" t="str">
        <f ca="1">no.</f>
        <v/>
      </c>
      <c r="B772" s="281"/>
      <c r="C772" s="282"/>
      <c r="D772" s="282"/>
      <c r="E772" s="282" t="str">
        <f ca="1">position</f>
        <v/>
      </c>
      <c r="F772" s="282"/>
      <c r="G772" s="282"/>
      <c r="H772" s="282"/>
      <c r="I772" s="282"/>
      <c r="J772" s="335"/>
      <c r="K772" s="282"/>
      <c r="L772" s="282"/>
      <c r="M772" s="282"/>
      <c r="N772" s="282"/>
      <c r="O772" s="281"/>
      <c r="P772" s="360" t="str">
        <f ca="1">rescore_patient</f>
        <v/>
      </c>
      <c r="Q772" s="330" t="str">
        <f ca="1">quantity</f>
        <v/>
      </c>
      <c r="R772" s="281"/>
      <c r="S772" s="282"/>
      <c r="T772" s="282"/>
      <c r="U772" s="282"/>
      <c r="V772" s="305"/>
      <c r="W772" s="305"/>
      <c r="X772" s="305"/>
      <c r="Y772" s="282"/>
      <c r="Z772" s="282" t="e" vm="1">
        <f ca="1">_xlfn.IFS(AND(ISNUMBER(SEARCH("N?m l*", CUSTOMER[[#This Row],[Service Type]], 1)), CUSTOMER[[#This Row],[Count ST]] = TRUE), CUSTOMER[[#This Row],[Quantity]], AND($Y$10:$Y772 = TRUE, COUNTIFS($H$10:$H772, CUSTOMER[[#This Row],[Booking]], $J$10:$J772, CUSTOMER[[#This Row],[Order Date]], $F$10:$F772, "&lt;&gt;"&amp;"N?m l*")=1), 1, TRUE,  "")</f>
        <v>#NAME?</v>
      </c>
      <c r="AA772" s="282" t="b">
        <f t="shared" ca="1" si="12"/>
        <v>0</v>
      </c>
      <c r="AB772" s="305"/>
    </row>
    <row r="773" spans="1:28" x14ac:dyDescent="0.25">
      <c r="A773" s="281" t="str">
        <f ca="1">no.</f>
        <v/>
      </c>
      <c r="B773" s="281"/>
      <c r="C773" s="282"/>
      <c r="D773" s="282"/>
      <c r="E773" s="282" t="str">
        <f ca="1">position</f>
        <v/>
      </c>
      <c r="F773" s="282"/>
      <c r="G773" s="282"/>
      <c r="H773" s="282"/>
      <c r="I773" s="282"/>
      <c r="J773" s="335"/>
      <c r="K773" s="282"/>
      <c r="L773" s="282"/>
      <c r="M773" s="282"/>
      <c r="N773" s="282"/>
      <c r="O773" s="281"/>
      <c r="P773" s="360" t="str">
        <f ca="1">rescore_patient</f>
        <v/>
      </c>
      <c r="Q773" s="330" t="str">
        <f ca="1">quantity</f>
        <v/>
      </c>
      <c r="R773" s="281"/>
      <c r="S773" s="282"/>
      <c r="T773" s="282"/>
      <c r="U773" s="282"/>
      <c r="V773" s="305"/>
      <c r="W773" s="305"/>
      <c r="X773" s="305"/>
      <c r="Y773" s="282"/>
      <c r="Z773" s="282" t="e" vm="1">
        <f ca="1">_xlfn.IFS(AND(ISNUMBER(SEARCH("N?m l*", CUSTOMER[[#This Row],[Service Type]], 1)), CUSTOMER[[#This Row],[Count ST]] = TRUE), CUSTOMER[[#This Row],[Quantity]], AND($Y$10:$Y773 = TRUE, COUNTIFS($H$10:$H773, CUSTOMER[[#This Row],[Booking]], $J$10:$J773, CUSTOMER[[#This Row],[Order Date]], $F$10:$F773, "&lt;&gt;"&amp;"N?m l*")=1), 1, TRUE,  "")</f>
        <v>#NAME?</v>
      </c>
      <c r="AA773" s="282" t="b">
        <f t="shared" ca="1" si="12"/>
        <v>0</v>
      </c>
      <c r="AB773" s="305"/>
    </row>
    <row r="774" spans="1:28" x14ac:dyDescent="0.25">
      <c r="A774" s="281" t="str">
        <f ca="1">no.</f>
        <v/>
      </c>
      <c r="B774" s="281"/>
      <c r="C774" s="282"/>
      <c r="D774" s="282"/>
      <c r="E774" s="282" t="str">
        <f ca="1">position</f>
        <v/>
      </c>
      <c r="F774" s="282"/>
      <c r="G774" s="282"/>
      <c r="H774" s="282"/>
      <c r="I774" s="282"/>
      <c r="J774" s="335"/>
      <c r="K774" s="282"/>
      <c r="L774" s="282"/>
      <c r="M774" s="282"/>
      <c r="N774" s="282"/>
      <c r="O774" s="281"/>
      <c r="P774" s="360" t="str">
        <f ca="1">rescore_patient</f>
        <v/>
      </c>
      <c r="Q774" s="330" t="str">
        <f ca="1">quantity</f>
        <v/>
      </c>
      <c r="R774" s="281"/>
      <c r="S774" s="282"/>
      <c r="T774" s="282"/>
      <c r="U774" s="282"/>
      <c r="V774" s="305"/>
      <c r="W774" s="305"/>
      <c r="X774" s="305"/>
      <c r="Y774" s="282"/>
      <c r="Z774" s="282" t="e" vm="1">
        <f ca="1">_xlfn.IFS(AND(ISNUMBER(SEARCH("N?m l*", CUSTOMER[[#This Row],[Service Type]], 1)), CUSTOMER[[#This Row],[Count ST]] = TRUE), CUSTOMER[[#This Row],[Quantity]], AND($Y$10:$Y774 = TRUE, COUNTIFS($H$10:$H774, CUSTOMER[[#This Row],[Booking]], $J$10:$J774, CUSTOMER[[#This Row],[Order Date]], $F$10:$F774, "&lt;&gt;"&amp;"N?m l*")=1), 1, TRUE,  "")</f>
        <v>#NAME?</v>
      </c>
      <c r="AA774" s="282" t="b">
        <f t="shared" ca="1" si="12"/>
        <v>0</v>
      </c>
      <c r="AB774" s="305"/>
    </row>
    <row r="775" spans="1:28" x14ac:dyDescent="0.25">
      <c r="A775" s="281" t="str">
        <f ca="1">no.</f>
        <v/>
      </c>
      <c r="B775" s="281"/>
      <c r="C775" s="282"/>
      <c r="D775" s="282"/>
      <c r="E775" s="282" t="str">
        <f ca="1">position</f>
        <v/>
      </c>
      <c r="F775" s="282"/>
      <c r="G775" s="282"/>
      <c r="H775" s="282"/>
      <c r="I775" s="282"/>
      <c r="J775" s="335"/>
      <c r="K775" s="282"/>
      <c r="L775" s="282"/>
      <c r="M775" s="282"/>
      <c r="N775" s="282"/>
      <c r="O775" s="281"/>
      <c r="P775" s="360" t="str">
        <f ca="1">rescore_patient</f>
        <v/>
      </c>
      <c r="Q775" s="330" t="str">
        <f ca="1">quantity</f>
        <v/>
      </c>
      <c r="R775" s="281"/>
      <c r="S775" s="282"/>
      <c r="T775" s="282"/>
      <c r="U775" s="282"/>
      <c r="V775" s="305"/>
      <c r="W775" s="305"/>
      <c r="X775" s="305"/>
      <c r="Y775" s="282"/>
      <c r="Z775" s="282" t="e" vm="1">
        <f ca="1">_xlfn.IFS(AND(ISNUMBER(SEARCH("N?m l*", CUSTOMER[[#This Row],[Service Type]], 1)), CUSTOMER[[#This Row],[Count ST]] = TRUE), CUSTOMER[[#This Row],[Quantity]], AND($Y$10:$Y775 = TRUE, COUNTIFS($H$10:$H775, CUSTOMER[[#This Row],[Booking]], $J$10:$J775, CUSTOMER[[#This Row],[Order Date]], $F$10:$F775, "&lt;&gt;"&amp;"N?m l*")=1), 1, TRUE,  "")</f>
        <v>#NAME?</v>
      </c>
      <c r="AA775" s="282" t="b">
        <f t="shared" ca="1" si="12"/>
        <v>0</v>
      </c>
      <c r="AB775" s="305"/>
    </row>
    <row r="776" spans="1:28" x14ac:dyDescent="0.25">
      <c r="A776" s="281" t="str">
        <f ca="1">no.</f>
        <v/>
      </c>
      <c r="B776" s="281"/>
      <c r="C776" s="282"/>
      <c r="D776" s="282"/>
      <c r="E776" s="282" t="str">
        <f ca="1">position</f>
        <v/>
      </c>
      <c r="F776" s="282"/>
      <c r="G776" s="282"/>
      <c r="H776" s="282"/>
      <c r="I776" s="282"/>
      <c r="J776" s="335"/>
      <c r="K776" s="282"/>
      <c r="L776" s="282"/>
      <c r="M776" s="282"/>
      <c r="N776" s="282"/>
      <c r="O776" s="281"/>
      <c r="P776" s="360" t="str">
        <f ca="1">rescore_patient</f>
        <v/>
      </c>
      <c r="Q776" s="330" t="str">
        <f ca="1">quantity</f>
        <v/>
      </c>
      <c r="R776" s="281"/>
      <c r="S776" s="282"/>
      <c r="T776" s="282"/>
      <c r="U776" s="282"/>
      <c r="V776" s="305"/>
      <c r="W776" s="305"/>
      <c r="X776" s="305"/>
      <c r="Y776" s="282"/>
      <c r="Z776" s="282" t="e" vm="1">
        <f ca="1">_xlfn.IFS(AND(ISNUMBER(SEARCH("N?m l*", CUSTOMER[[#This Row],[Service Type]], 1)), CUSTOMER[[#This Row],[Count ST]] = TRUE), CUSTOMER[[#This Row],[Quantity]], AND($Y$10:$Y776 = TRUE, COUNTIFS($H$10:$H776, CUSTOMER[[#This Row],[Booking]], $J$10:$J776, CUSTOMER[[#This Row],[Order Date]], $F$10:$F776, "&lt;&gt;"&amp;"N?m l*")=1), 1, TRUE,  "")</f>
        <v>#NAME?</v>
      </c>
      <c r="AA776" s="282" t="b">
        <f t="shared" ca="1" si="12"/>
        <v>0</v>
      </c>
      <c r="AB776" s="305"/>
    </row>
    <row r="777" spans="1:28" x14ac:dyDescent="0.25">
      <c r="A777" s="281" t="str">
        <f ca="1">no.</f>
        <v/>
      </c>
      <c r="B777" s="281"/>
      <c r="C777" s="282"/>
      <c r="D777" s="282"/>
      <c r="E777" s="282" t="str">
        <f ca="1">position</f>
        <v/>
      </c>
      <c r="F777" s="282"/>
      <c r="G777" s="282"/>
      <c r="H777" s="282"/>
      <c r="I777" s="282"/>
      <c r="J777" s="335"/>
      <c r="K777" s="282"/>
      <c r="L777" s="282"/>
      <c r="M777" s="282"/>
      <c r="N777" s="282"/>
      <c r="O777" s="281"/>
      <c r="P777" s="360" t="str">
        <f ca="1">rescore_patient</f>
        <v/>
      </c>
      <c r="Q777" s="330" t="str">
        <f ca="1">quantity</f>
        <v/>
      </c>
      <c r="R777" s="281"/>
      <c r="S777" s="282"/>
      <c r="T777" s="282"/>
      <c r="U777" s="282"/>
      <c r="V777" s="305"/>
      <c r="W777" s="305"/>
      <c r="X777" s="305"/>
      <c r="Y777" s="282"/>
      <c r="Z777" s="282" t="e" vm="1">
        <f ca="1">_xlfn.IFS(AND(ISNUMBER(SEARCH("N?m l*", CUSTOMER[[#This Row],[Service Type]], 1)), CUSTOMER[[#This Row],[Count ST]] = TRUE), CUSTOMER[[#This Row],[Quantity]], AND($Y$10:$Y777 = TRUE, COUNTIFS($H$10:$H777, CUSTOMER[[#This Row],[Booking]], $J$10:$J777, CUSTOMER[[#This Row],[Order Date]], $F$10:$F777, "&lt;&gt;"&amp;"N?m l*")=1), 1, TRUE,  "")</f>
        <v>#NAME?</v>
      </c>
      <c r="AA777" s="282" t="b">
        <f t="shared" ca="1" si="12"/>
        <v>0</v>
      </c>
      <c r="AB777" s="305"/>
    </row>
    <row r="778" spans="1:28" x14ac:dyDescent="0.25">
      <c r="A778" s="281" t="str">
        <f ca="1">no.</f>
        <v/>
      </c>
      <c r="B778" s="281"/>
      <c r="C778" s="282"/>
      <c r="D778" s="282"/>
      <c r="E778" s="282" t="str">
        <f ca="1">position</f>
        <v/>
      </c>
      <c r="F778" s="282"/>
      <c r="G778" s="282"/>
      <c r="H778" s="282"/>
      <c r="I778" s="282"/>
      <c r="J778" s="335"/>
      <c r="K778" s="282"/>
      <c r="L778" s="282"/>
      <c r="M778" s="282"/>
      <c r="N778" s="282"/>
      <c r="O778" s="281"/>
      <c r="P778" s="360" t="str">
        <f ca="1">rescore_patient</f>
        <v/>
      </c>
      <c r="Q778" s="330" t="str">
        <f ca="1">quantity</f>
        <v/>
      </c>
      <c r="R778" s="281"/>
      <c r="S778" s="282"/>
      <c r="T778" s="282"/>
      <c r="U778" s="282"/>
      <c r="V778" s="305"/>
      <c r="W778" s="305"/>
      <c r="X778" s="305"/>
      <c r="Y778" s="282"/>
      <c r="Z778" s="282" t="e" vm="1">
        <f ca="1">_xlfn.IFS(AND(ISNUMBER(SEARCH("N?m l*", CUSTOMER[[#This Row],[Service Type]], 1)), CUSTOMER[[#This Row],[Count ST]] = TRUE), CUSTOMER[[#This Row],[Quantity]], AND($Y$10:$Y778 = TRUE, COUNTIFS($H$10:$H778, CUSTOMER[[#This Row],[Booking]], $J$10:$J778, CUSTOMER[[#This Row],[Order Date]], $F$10:$F778, "&lt;&gt;"&amp;"N?m l*")=1), 1, TRUE,  "")</f>
        <v>#NAME?</v>
      </c>
      <c r="AA778" s="282" t="b">
        <f t="shared" ref="AA778:AA841" ca="1" si="13">count_svc_type</f>
        <v>0</v>
      </c>
      <c r="AB778" s="305"/>
    </row>
    <row r="779" spans="1:28" x14ac:dyDescent="0.25">
      <c r="A779" s="281" t="str">
        <f ca="1">no.</f>
        <v/>
      </c>
      <c r="B779" s="281"/>
      <c r="C779" s="282"/>
      <c r="D779" s="282"/>
      <c r="E779" s="282" t="str">
        <f ca="1">position</f>
        <v/>
      </c>
      <c r="F779" s="282"/>
      <c r="G779" s="282"/>
      <c r="H779" s="282"/>
      <c r="I779" s="282"/>
      <c r="J779" s="335"/>
      <c r="K779" s="282"/>
      <c r="L779" s="282"/>
      <c r="M779" s="282"/>
      <c r="N779" s="282"/>
      <c r="O779" s="281"/>
      <c r="P779" s="360" t="str">
        <f ca="1">rescore_patient</f>
        <v/>
      </c>
      <c r="Q779" s="330" t="str">
        <f ca="1">quantity</f>
        <v/>
      </c>
      <c r="R779" s="281"/>
      <c r="S779" s="282"/>
      <c r="T779" s="282"/>
      <c r="U779" s="282"/>
      <c r="V779" s="305"/>
      <c r="W779" s="305"/>
      <c r="X779" s="305"/>
      <c r="Y779" s="282"/>
      <c r="Z779" s="282" t="e" vm="1">
        <f ca="1">_xlfn.IFS(AND(ISNUMBER(SEARCH("N?m l*", CUSTOMER[[#This Row],[Service Type]], 1)), CUSTOMER[[#This Row],[Count ST]] = TRUE), CUSTOMER[[#This Row],[Quantity]], AND($Y$10:$Y779 = TRUE, COUNTIFS($H$10:$H779, CUSTOMER[[#This Row],[Booking]], $J$10:$J779, CUSTOMER[[#This Row],[Order Date]], $F$10:$F779, "&lt;&gt;"&amp;"N?m l*")=1), 1, TRUE,  "")</f>
        <v>#NAME?</v>
      </c>
      <c r="AA779" s="282" t="b">
        <f t="shared" ca="1" si="13"/>
        <v>0</v>
      </c>
      <c r="AB779" s="305"/>
    </row>
    <row r="780" spans="1:28" x14ac:dyDescent="0.25">
      <c r="A780" s="281" t="str">
        <f ca="1">no.</f>
        <v/>
      </c>
      <c r="B780" s="281"/>
      <c r="C780" s="282"/>
      <c r="D780" s="282"/>
      <c r="E780" s="282" t="str">
        <f ca="1">position</f>
        <v/>
      </c>
      <c r="F780" s="282"/>
      <c r="G780" s="282"/>
      <c r="H780" s="282"/>
      <c r="I780" s="282"/>
      <c r="J780" s="335"/>
      <c r="K780" s="282"/>
      <c r="L780" s="282"/>
      <c r="M780" s="282"/>
      <c r="N780" s="282"/>
      <c r="O780" s="281"/>
      <c r="P780" s="360" t="str">
        <f ca="1">rescore_patient</f>
        <v/>
      </c>
      <c r="Q780" s="330" t="str">
        <f ca="1">quantity</f>
        <v/>
      </c>
      <c r="R780" s="281"/>
      <c r="S780" s="282"/>
      <c r="T780" s="282"/>
      <c r="U780" s="282"/>
      <c r="V780" s="305"/>
      <c r="W780" s="305"/>
      <c r="X780" s="305"/>
      <c r="Y780" s="282"/>
      <c r="Z780" s="282" t="e" vm="1">
        <f ca="1">_xlfn.IFS(AND(ISNUMBER(SEARCH("N?m l*", CUSTOMER[[#This Row],[Service Type]], 1)), CUSTOMER[[#This Row],[Count ST]] = TRUE), CUSTOMER[[#This Row],[Quantity]], AND($Y$10:$Y780 = TRUE, COUNTIFS($H$10:$H780, CUSTOMER[[#This Row],[Booking]], $J$10:$J780, CUSTOMER[[#This Row],[Order Date]], $F$10:$F780, "&lt;&gt;"&amp;"N?m l*")=1), 1, TRUE,  "")</f>
        <v>#NAME?</v>
      </c>
      <c r="AA780" s="282" t="b">
        <f t="shared" ca="1" si="13"/>
        <v>0</v>
      </c>
      <c r="AB780" s="305"/>
    </row>
    <row r="781" spans="1:28" x14ac:dyDescent="0.25">
      <c r="A781" s="281" t="str">
        <f ca="1">no.</f>
        <v/>
      </c>
      <c r="B781" s="281"/>
      <c r="C781" s="282"/>
      <c r="D781" s="282"/>
      <c r="E781" s="282" t="str">
        <f ca="1">position</f>
        <v/>
      </c>
      <c r="F781" s="282"/>
      <c r="G781" s="282"/>
      <c r="H781" s="282"/>
      <c r="I781" s="282"/>
      <c r="J781" s="335"/>
      <c r="K781" s="282"/>
      <c r="L781" s="282"/>
      <c r="M781" s="282"/>
      <c r="N781" s="282"/>
      <c r="O781" s="281"/>
      <c r="P781" s="360" t="str">
        <f ca="1">rescore_patient</f>
        <v/>
      </c>
      <c r="Q781" s="330" t="str">
        <f ca="1">quantity</f>
        <v/>
      </c>
      <c r="R781" s="281"/>
      <c r="S781" s="282"/>
      <c r="T781" s="282"/>
      <c r="U781" s="282"/>
      <c r="V781" s="305"/>
      <c r="W781" s="305"/>
      <c r="X781" s="305"/>
      <c r="Y781" s="282"/>
      <c r="Z781" s="282" t="e" vm="1">
        <f ca="1">_xlfn.IFS(AND(ISNUMBER(SEARCH("N?m l*", CUSTOMER[[#This Row],[Service Type]], 1)), CUSTOMER[[#This Row],[Count ST]] = TRUE), CUSTOMER[[#This Row],[Quantity]], AND($Y$10:$Y781 = TRUE, COUNTIFS($H$10:$H781, CUSTOMER[[#This Row],[Booking]], $J$10:$J781, CUSTOMER[[#This Row],[Order Date]], $F$10:$F781, "&lt;&gt;"&amp;"N?m l*")=1), 1, TRUE,  "")</f>
        <v>#NAME?</v>
      </c>
      <c r="AA781" s="282" t="b">
        <f t="shared" ca="1" si="13"/>
        <v>0</v>
      </c>
      <c r="AB781" s="305"/>
    </row>
    <row r="782" spans="1:28" x14ac:dyDescent="0.25">
      <c r="A782" s="281" t="str">
        <f ca="1">no.</f>
        <v/>
      </c>
      <c r="B782" s="281"/>
      <c r="C782" s="282"/>
      <c r="D782" s="282"/>
      <c r="E782" s="282" t="str">
        <f ca="1">position</f>
        <v/>
      </c>
      <c r="F782" s="282"/>
      <c r="G782" s="282"/>
      <c r="H782" s="282"/>
      <c r="I782" s="282"/>
      <c r="J782" s="335"/>
      <c r="K782" s="282"/>
      <c r="L782" s="282"/>
      <c r="M782" s="282"/>
      <c r="N782" s="282"/>
      <c r="O782" s="281"/>
      <c r="P782" s="360" t="str">
        <f ca="1">rescore_patient</f>
        <v/>
      </c>
      <c r="Q782" s="330" t="str">
        <f ca="1">quantity</f>
        <v/>
      </c>
      <c r="R782" s="281"/>
      <c r="S782" s="282"/>
      <c r="T782" s="282"/>
      <c r="U782" s="282"/>
      <c r="V782" s="305"/>
      <c r="W782" s="305"/>
      <c r="X782" s="305"/>
      <c r="Y782" s="282"/>
      <c r="Z782" s="282" t="e" vm="1">
        <f ca="1">_xlfn.IFS(AND(ISNUMBER(SEARCH("N?m l*", CUSTOMER[[#This Row],[Service Type]], 1)), CUSTOMER[[#This Row],[Count ST]] = TRUE), CUSTOMER[[#This Row],[Quantity]], AND($Y$10:$Y782 = TRUE, COUNTIFS($H$10:$H782, CUSTOMER[[#This Row],[Booking]], $J$10:$J782, CUSTOMER[[#This Row],[Order Date]], $F$10:$F782, "&lt;&gt;"&amp;"N?m l*")=1), 1, TRUE,  "")</f>
        <v>#NAME?</v>
      </c>
      <c r="AA782" s="282" t="b">
        <f t="shared" ca="1" si="13"/>
        <v>0</v>
      </c>
      <c r="AB782" s="305"/>
    </row>
    <row r="783" spans="1:28" x14ac:dyDescent="0.25">
      <c r="A783" s="281" t="str">
        <f ca="1">no.</f>
        <v/>
      </c>
      <c r="B783" s="281"/>
      <c r="C783" s="282"/>
      <c r="D783" s="282"/>
      <c r="E783" s="282" t="str">
        <f ca="1">position</f>
        <v/>
      </c>
      <c r="F783" s="282"/>
      <c r="G783" s="282"/>
      <c r="H783" s="282"/>
      <c r="I783" s="282"/>
      <c r="J783" s="335"/>
      <c r="K783" s="282"/>
      <c r="L783" s="282"/>
      <c r="M783" s="282"/>
      <c r="N783" s="282"/>
      <c r="O783" s="281"/>
      <c r="P783" s="360" t="str">
        <f ca="1">rescore_patient</f>
        <v/>
      </c>
      <c r="Q783" s="330" t="str">
        <f ca="1">quantity</f>
        <v/>
      </c>
      <c r="R783" s="281"/>
      <c r="S783" s="282"/>
      <c r="T783" s="282"/>
      <c r="U783" s="282"/>
      <c r="V783" s="305"/>
      <c r="W783" s="305"/>
      <c r="X783" s="305"/>
      <c r="Y783" s="282"/>
      <c r="Z783" s="282" t="e" vm="1">
        <f ca="1">_xlfn.IFS(AND(ISNUMBER(SEARCH("N?m l*", CUSTOMER[[#This Row],[Service Type]], 1)), CUSTOMER[[#This Row],[Count ST]] = TRUE), CUSTOMER[[#This Row],[Quantity]], AND($Y$10:$Y783 = TRUE, COUNTIFS($H$10:$H783, CUSTOMER[[#This Row],[Booking]], $J$10:$J783, CUSTOMER[[#This Row],[Order Date]], $F$10:$F783, "&lt;&gt;"&amp;"N?m l*")=1), 1, TRUE,  "")</f>
        <v>#NAME?</v>
      </c>
      <c r="AA783" s="282" t="b">
        <f t="shared" ca="1" si="13"/>
        <v>0</v>
      </c>
      <c r="AB783" s="305"/>
    </row>
    <row r="784" spans="1:28" x14ac:dyDescent="0.25">
      <c r="A784" s="281" t="str">
        <f ca="1">no.</f>
        <v/>
      </c>
      <c r="B784" s="281"/>
      <c r="C784" s="282"/>
      <c r="D784" s="282"/>
      <c r="E784" s="282" t="str">
        <f ca="1">position</f>
        <v/>
      </c>
      <c r="F784" s="282"/>
      <c r="G784" s="282"/>
      <c r="H784" s="282"/>
      <c r="I784" s="282"/>
      <c r="J784" s="335"/>
      <c r="K784" s="282"/>
      <c r="L784" s="282"/>
      <c r="M784" s="282"/>
      <c r="N784" s="282"/>
      <c r="O784" s="281"/>
      <c r="P784" s="360" t="str">
        <f ca="1">rescore_patient</f>
        <v/>
      </c>
      <c r="Q784" s="330" t="str">
        <f ca="1">quantity</f>
        <v/>
      </c>
      <c r="R784" s="281"/>
      <c r="S784" s="282"/>
      <c r="T784" s="282"/>
      <c r="U784" s="282"/>
      <c r="V784" s="305"/>
      <c r="W784" s="305"/>
      <c r="X784" s="305"/>
      <c r="Y784" s="282"/>
      <c r="Z784" s="282" t="e" vm="1">
        <f ca="1">_xlfn.IFS(AND(ISNUMBER(SEARCH("N?m l*", CUSTOMER[[#This Row],[Service Type]], 1)), CUSTOMER[[#This Row],[Count ST]] = TRUE), CUSTOMER[[#This Row],[Quantity]], AND($Y$10:$Y784 = TRUE, COUNTIFS($H$10:$H784, CUSTOMER[[#This Row],[Booking]], $J$10:$J784, CUSTOMER[[#This Row],[Order Date]], $F$10:$F784, "&lt;&gt;"&amp;"N?m l*")=1), 1, TRUE,  "")</f>
        <v>#NAME?</v>
      </c>
      <c r="AA784" s="282" t="b">
        <f t="shared" ca="1" si="13"/>
        <v>0</v>
      </c>
      <c r="AB784" s="305"/>
    </row>
    <row r="785" spans="1:28" x14ac:dyDescent="0.25">
      <c r="A785" s="281" t="str">
        <f ca="1">no.</f>
        <v/>
      </c>
      <c r="B785" s="281"/>
      <c r="C785" s="282"/>
      <c r="D785" s="282"/>
      <c r="E785" s="282" t="str">
        <f ca="1">position</f>
        <v/>
      </c>
      <c r="F785" s="282"/>
      <c r="G785" s="282"/>
      <c r="H785" s="282"/>
      <c r="I785" s="282"/>
      <c r="J785" s="335"/>
      <c r="K785" s="282"/>
      <c r="L785" s="282"/>
      <c r="M785" s="282"/>
      <c r="N785" s="282"/>
      <c r="O785" s="281"/>
      <c r="P785" s="360" t="str">
        <f ca="1">rescore_patient</f>
        <v/>
      </c>
      <c r="Q785" s="330" t="str">
        <f ca="1">quantity</f>
        <v/>
      </c>
      <c r="R785" s="281"/>
      <c r="S785" s="282"/>
      <c r="T785" s="282"/>
      <c r="U785" s="282"/>
      <c r="V785" s="305"/>
      <c r="W785" s="305"/>
      <c r="X785" s="305"/>
      <c r="Y785" s="282"/>
      <c r="Z785" s="282" t="e" vm="1">
        <f ca="1">_xlfn.IFS(AND(ISNUMBER(SEARCH("N?m l*", CUSTOMER[[#This Row],[Service Type]], 1)), CUSTOMER[[#This Row],[Count ST]] = TRUE), CUSTOMER[[#This Row],[Quantity]], AND($Y$10:$Y785 = TRUE, COUNTIFS($H$10:$H785, CUSTOMER[[#This Row],[Booking]], $J$10:$J785, CUSTOMER[[#This Row],[Order Date]], $F$10:$F785, "&lt;&gt;"&amp;"N?m l*")=1), 1, TRUE,  "")</f>
        <v>#NAME?</v>
      </c>
      <c r="AA785" s="282" t="b">
        <f t="shared" ca="1" si="13"/>
        <v>0</v>
      </c>
      <c r="AB785" s="305"/>
    </row>
    <row r="786" spans="1:28" x14ac:dyDescent="0.25">
      <c r="A786" s="281" t="str">
        <f ca="1">no.</f>
        <v/>
      </c>
      <c r="B786" s="281"/>
      <c r="C786" s="282"/>
      <c r="D786" s="282"/>
      <c r="E786" s="282" t="str">
        <f ca="1">position</f>
        <v/>
      </c>
      <c r="F786" s="282"/>
      <c r="G786" s="282"/>
      <c r="H786" s="282"/>
      <c r="I786" s="282"/>
      <c r="J786" s="335"/>
      <c r="K786" s="282"/>
      <c r="L786" s="282"/>
      <c r="M786" s="282"/>
      <c r="N786" s="282"/>
      <c r="O786" s="281"/>
      <c r="P786" s="360" t="str">
        <f ca="1">rescore_patient</f>
        <v/>
      </c>
      <c r="Q786" s="330" t="str">
        <f ca="1">quantity</f>
        <v/>
      </c>
      <c r="R786" s="281"/>
      <c r="S786" s="282"/>
      <c r="T786" s="282"/>
      <c r="U786" s="282"/>
      <c r="V786" s="305"/>
      <c r="W786" s="305"/>
      <c r="X786" s="305"/>
      <c r="Y786" s="282"/>
      <c r="Z786" s="282" t="e" vm="1">
        <f ca="1">_xlfn.IFS(AND(ISNUMBER(SEARCH("N?m l*", CUSTOMER[[#This Row],[Service Type]], 1)), CUSTOMER[[#This Row],[Count ST]] = TRUE), CUSTOMER[[#This Row],[Quantity]], AND($Y$10:$Y786 = TRUE, COUNTIFS($H$10:$H786, CUSTOMER[[#This Row],[Booking]], $J$10:$J786, CUSTOMER[[#This Row],[Order Date]], $F$10:$F786, "&lt;&gt;"&amp;"N?m l*")=1), 1, TRUE,  "")</f>
        <v>#NAME?</v>
      </c>
      <c r="AA786" s="282" t="b">
        <f t="shared" ca="1" si="13"/>
        <v>0</v>
      </c>
      <c r="AB786" s="305"/>
    </row>
    <row r="787" spans="1:28" x14ac:dyDescent="0.25">
      <c r="A787" s="281" t="str">
        <f ca="1">no.</f>
        <v/>
      </c>
      <c r="B787" s="281"/>
      <c r="C787" s="282"/>
      <c r="D787" s="282"/>
      <c r="E787" s="282" t="str">
        <f ca="1">position</f>
        <v/>
      </c>
      <c r="F787" s="282"/>
      <c r="G787" s="282"/>
      <c r="H787" s="282"/>
      <c r="I787" s="282"/>
      <c r="J787" s="335"/>
      <c r="K787" s="282"/>
      <c r="L787" s="282"/>
      <c r="M787" s="282"/>
      <c r="N787" s="282"/>
      <c r="O787" s="281"/>
      <c r="P787" s="360" t="str">
        <f ca="1">rescore_patient</f>
        <v/>
      </c>
      <c r="Q787" s="330" t="str">
        <f ca="1">quantity</f>
        <v/>
      </c>
      <c r="R787" s="281"/>
      <c r="S787" s="282"/>
      <c r="T787" s="282"/>
      <c r="U787" s="282"/>
      <c r="V787" s="305"/>
      <c r="W787" s="305"/>
      <c r="X787" s="305"/>
      <c r="Y787" s="282"/>
      <c r="Z787" s="282" t="e" vm="1">
        <f ca="1">_xlfn.IFS(AND(ISNUMBER(SEARCH("N?m l*", CUSTOMER[[#This Row],[Service Type]], 1)), CUSTOMER[[#This Row],[Count ST]] = TRUE), CUSTOMER[[#This Row],[Quantity]], AND($Y$10:$Y787 = TRUE, COUNTIFS($H$10:$H787, CUSTOMER[[#This Row],[Booking]], $J$10:$J787, CUSTOMER[[#This Row],[Order Date]], $F$10:$F787, "&lt;&gt;"&amp;"N?m l*")=1), 1, TRUE,  "")</f>
        <v>#NAME?</v>
      </c>
      <c r="AA787" s="282" t="b">
        <f t="shared" ca="1" si="13"/>
        <v>0</v>
      </c>
      <c r="AB787" s="305"/>
    </row>
    <row r="788" spans="1:28" x14ac:dyDescent="0.25">
      <c r="A788" s="281" t="str">
        <f ca="1">no.</f>
        <v/>
      </c>
      <c r="B788" s="281"/>
      <c r="C788" s="282"/>
      <c r="D788" s="282"/>
      <c r="E788" s="282" t="str">
        <f ca="1">position</f>
        <v/>
      </c>
      <c r="F788" s="282"/>
      <c r="G788" s="282"/>
      <c r="H788" s="282"/>
      <c r="I788" s="282"/>
      <c r="J788" s="335"/>
      <c r="K788" s="282"/>
      <c r="L788" s="282"/>
      <c r="M788" s="282"/>
      <c r="N788" s="282"/>
      <c r="O788" s="281"/>
      <c r="P788" s="360" t="str">
        <f ca="1">rescore_patient</f>
        <v/>
      </c>
      <c r="Q788" s="330" t="str">
        <f ca="1">quantity</f>
        <v/>
      </c>
      <c r="R788" s="281"/>
      <c r="S788" s="282"/>
      <c r="T788" s="282"/>
      <c r="U788" s="282"/>
      <c r="V788" s="305"/>
      <c r="W788" s="305"/>
      <c r="X788" s="305"/>
      <c r="Y788" s="282"/>
      <c r="Z788" s="282" t="e" vm="1">
        <f ca="1">_xlfn.IFS(AND(ISNUMBER(SEARCH("N?m l*", CUSTOMER[[#This Row],[Service Type]], 1)), CUSTOMER[[#This Row],[Count ST]] = TRUE), CUSTOMER[[#This Row],[Quantity]], AND($Y$10:$Y788 = TRUE, COUNTIFS($H$10:$H788, CUSTOMER[[#This Row],[Booking]], $J$10:$J788, CUSTOMER[[#This Row],[Order Date]], $F$10:$F788, "&lt;&gt;"&amp;"N?m l*")=1), 1, TRUE,  "")</f>
        <v>#NAME?</v>
      </c>
      <c r="AA788" s="282" t="b">
        <f t="shared" ca="1" si="13"/>
        <v>0</v>
      </c>
      <c r="AB788" s="305"/>
    </row>
    <row r="789" spans="1:28" x14ac:dyDescent="0.25">
      <c r="A789" s="281" t="str">
        <f ca="1">no.</f>
        <v/>
      </c>
      <c r="B789" s="281"/>
      <c r="C789" s="282"/>
      <c r="D789" s="282"/>
      <c r="E789" s="282" t="str">
        <f ca="1">position</f>
        <v/>
      </c>
      <c r="F789" s="282"/>
      <c r="G789" s="282"/>
      <c r="H789" s="282"/>
      <c r="I789" s="282"/>
      <c r="J789" s="335"/>
      <c r="K789" s="282"/>
      <c r="L789" s="282"/>
      <c r="M789" s="282"/>
      <c r="N789" s="282"/>
      <c r="O789" s="281"/>
      <c r="P789" s="360" t="str">
        <f ca="1">rescore_patient</f>
        <v/>
      </c>
      <c r="Q789" s="330" t="str">
        <f ca="1">quantity</f>
        <v/>
      </c>
      <c r="R789" s="281"/>
      <c r="S789" s="282"/>
      <c r="T789" s="282"/>
      <c r="U789" s="282"/>
      <c r="V789" s="305"/>
      <c r="W789" s="305"/>
      <c r="X789" s="305"/>
      <c r="Y789" s="282"/>
      <c r="Z789" s="282" t="e" vm="1">
        <f ca="1">_xlfn.IFS(AND(ISNUMBER(SEARCH("N?m l*", CUSTOMER[[#This Row],[Service Type]], 1)), CUSTOMER[[#This Row],[Count ST]] = TRUE), CUSTOMER[[#This Row],[Quantity]], AND($Y$10:$Y789 = TRUE, COUNTIFS($H$10:$H789, CUSTOMER[[#This Row],[Booking]], $J$10:$J789, CUSTOMER[[#This Row],[Order Date]], $F$10:$F789, "&lt;&gt;"&amp;"N?m l*")=1), 1, TRUE,  "")</f>
        <v>#NAME?</v>
      </c>
      <c r="AA789" s="282" t="b">
        <f t="shared" ca="1" si="13"/>
        <v>0</v>
      </c>
      <c r="AB789" s="305"/>
    </row>
    <row r="790" spans="1:28" x14ac:dyDescent="0.25">
      <c r="A790" s="281" t="str">
        <f ca="1">no.</f>
        <v/>
      </c>
      <c r="B790" s="281"/>
      <c r="C790" s="282"/>
      <c r="D790" s="282"/>
      <c r="E790" s="282" t="str">
        <f ca="1">position</f>
        <v/>
      </c>
      <c r="F790" s="282"/>
      <c r="G790" s="282"/>
      <c r="H790" s="282"/>
      <c r="I790" s="282"/>
      <c r="J790" s="335"/>
      <c r="K790" s="282"/>
      <c r="L790" s="282"/>
      <c r="M790" s="282"/>
      <c r="N790" s="282"/>
      <c r="O790" s="281"/>
      <c r="P790" s="360" t="str">
        <f ca="1">rescore_patient</f>
        <v/>
      </c>
      <c r="Q790" s="330" t="str">
        <f ca="1">quantity</f>
        <v/>
      </c>
      <c r="R790" s="281"/>
      <c r="S790" s="282"/>
      <c r="T790" s="282"/>
      <c r="U790" s="282"/>
      <c r="V790" s="305"/>
      <c r="W790" s="305"/>
      <c r="X790" s="305"/>
      <c r="Y790" s="282"/>
      <c r="Z790" s="282" t="e" vm="1">
        <f ca="1">_xlfn.IFS(AND(ISNUMBER(SEARCH("N?m l*", CUSTOMER[[#This Row],[Service Type]], 1)), CUSTOMER[[#This Row],[Count ST]] = TRUE), CUSTOMER[[#This Row],[Quantity]], AND($Y$10:$Y790 = TRUE, COUNTIFS($H$10:$H790, CUSTOMER[[#This Row],[Booking]], $J$10:$J790, CUSTOMER[[#This Row],[Order Date]], $F$10:$F790, "&lt;&gt;"&amp;"N?m l*")=1), 1, TRUE,  "")</f>
        <v>#NAME?</v>
      </c>
      <c r="AA790" s="282" t="b">
        <f t="shared" ca="1" si="13"/>
        <v>0</v>
      </c>
      <c r="AB790" s="305"/>
    </row>
    <row r="791" spans="1:28" x14ac:dyDescent="0.25">
      <c r="A791" s="281" t="str">
        <f ca="1">no.</f>
        <v/>
      </c>
      <c r="B791" s="281"/>
      <c r="C791" s="282"/>
      <c r="D791" s="282"/>
      <c r="E791" s="282" t="str">
        <f ca="1">position</f>
        <v/>
      </c>
      <c r="F791" s="282"/>
      <c r="G791" s="282"/>
      <c r="H791" s="282"/>
      <c r="I791" s="282"/>
      <c r="J791" s="335"/>
      <c r="K791" s="282"/>
      <c r="L791" s="282"/>
      <c r="M791" s="282"/>
      <c r="N791" s="282"/>
      <c r="O791" s="281"/>
      <c r="P791" s="360" t="str">
        <f ca="1">rescore_patient</f>
        <v/>
      </c>
      <c r="Q791" s="330" t="str">
        <f ca="1">quantity</f>
        <v/>
      </c>
      <c r="R791" s="281"/>
      <c r="S791" s="282"/>
      <c r="T791" s="282"/>
      <c r="U791" s="282"/>
      <c r="V791" s="305"/>
      <c r="W791" s="305"/>
      <c r="X791" s="305"/>
      <c r="Y791" s="282"/>
      <c r="Z791" s="282" t="e" vm="1">
        <f ca="1">_xlfn.IFS(AND(ISNUMBER(SEARCH("N?m l*", CUSTOMER[[#This Row],[Service Type]], 1)), CUSTOMER[[#This Row],[Count ST]] = TRUE), CUSTOMER[[#This Row],[Quantity]], AND($Y$10:$Y791 = TRUE, COUNTIFS($H$10:$H791, CUSTOMER[[#This Row],[Booking]], $J$10:$J791, CUSTOMER[[#This Row],[Order Date]], $F$10:$F791, "&lt;&gt;"&amp;"N?m l*")=1), 1, TRUE,  "")</f>
        <v>#NAME?</v>
      </c>
      <c r="AA791" s="282" t="b">
        <f t="shared" ca="1" si="13"/>
        <v>0</v>
      </c>
      <c r="AB791" s="305"/>
    </row>
    <row r="792" spans="1:28" x14ac:dyDescent="0.25">
      <c r="A792" s="281" t="str">
        <f ca="1">no.</f>
        <v/>
      </c>
      <c r="B792" s="281"/>
      <c r="C792" s="282"/>
      <c r="D792" s="282"/>
      <c r="E792" s="282" t="str">
        <f ca="1">position</f>
        <v/>
      </c>
      <c r="F792" s="282"/>
      <c r="G792" s="282"/>
      <c r="H792" s="282"/>
      <c r="I792" s="282"/>
      <c r="J792" s="335"/>
      <c r="K792" s="282"/>
      <c r="L792" s="282"/>
      <c r="M792" s="282"/>
      <c r="N792" s="282"/>
      <c r="O792" s="281"/>
      <c r="P792" s="360" t="str">
        <f ca="1">rescore_patient</f>
        <v/>
      </c>
      <c r="Q792" s="330" t="str">
        <f ca="1">quantity</f>
        <v/>
      </c>
      <c r="R792" s="281"/>
      <c r="S792" s="282"/>
      <c r="T792" s="282"/>
      <c r="U792" s="282"/>
      <c r="V792" s="305"/>
      <c r="W792" s="305"/>
      <c r="X792" s="305"/>
      <c r="Y792" s="282"/>
      <c r="Z792" s="282" t="e" vm="1">
        <f ca="1">_xlfn.IFS(AND(ISNUMBER(SEARCH("N?m l*", CUSTOMER[[#This Row],[Service Type]], 1)), CUSTOMER[[#This Row],[Count ST]] = TRUE), CUSTOMER[[#This Row],[Quantity]], AND($Y$10:$Y792 = TRUE, COUNTIFS($H$10:$H792, CUSTOMER[[#This Row],[Booking]], $J$10:$J792, CUSTOMER[[#This Row],[Order Date]], $F$10:$F792, "&lt;&gt;"&amp;"N?m l*")=1), 1, TRUE,  "")</f>
        <v>#NAME?</v>
      </c>
      <c r="AA792" s="282" t="b">
        <f t="shared" ca="1" si="13"/>
        <v>0</v>
      </c>
      <c r="AB792" s="305"/>
    </row>
    <row r="793" spans="1:28" x14ac:dyDescent="0.25">
      <c r="A793" s="281" t="str">
        <f ca="1">no.</f>
        <v/>
      </c>
      <c r="B793" s="281"/>
      <c r="C793" s="282"/>
      <c r="D793" s="282"/>
      <c r="E793" s="282" t="str">
        <f ca="1">position</f>
        <v/>
      </c>
      <c r="F793" s="282"/>
      <c r="G793" s="282"/>
      <c r="H793" s="282"/>
      <c r="I793" s="282"/>
      <c r="J793" s="335"/>
      <c r="K793" s="282"/>
      <c r="L793" s="282"/>
      <c r="M793" s="282"/>
      <c r="N793" s="282"/>
      <c r="O793" s="281"/>
      <c r="P793" s="360" t="str">
        <f ca="1">rescore_patient</f>
        <v/>
      </c>
      <c r="Q793" s="330" t="str">
        <f ca="1">quantity</f>
        <v/>
      </c>
      <c r="R793" s="281"/>
      <c r="S793" s="282"/>
      <c r="T793" s="282"/>
      <c r="U793" s="282"/>
      <c r="V793" s="305"/>
      <c r="W793" s="305"/>
      <c r="X793" s="305"/>
      <c r="Y793" s="282"/>
      <c r="Z793" s="282" t="e" vm="1">
        <f ca="1">_xlfn.IFS(AND(ISNUMBER(SEARCH("N?m l*", CUSTOMER[[#This Row],[Service Type]], 1)), CUSTOMER[[#This Row],[Count ST]] = TRUE), CUSTOMER[[#This Row],[Quantity]], AND($Y$10:$Y793 = TRUE, COUNTIFS($H$10:$H793, CUSTOMER[[#This Row],[Booking]], $J$10:$J793, CUSTOMER[[#This Row],[Order Date]], $F$10:$F793, "&lt;&gt;"&amp;"N?m l*")=1), 1, TRUE,  "")</f>
        <v>#NAME?</v>
      </c>
      <c r="AA793" s="282" t="b">
        <f t="shared" ca="1" si="13"/>
        <v>0</v>
      </c>
      <c r="AB793" s="305"/>
    </row>
    <row r="794" spans="1:28" x14ac:dyDescent="0.25">
      <c r="A794" s="281" t="str">
        <f ca="1">no.</f>
        <v/>
      </c>
      <c r="B794" s="281"/>
      <c r="C794" s="282"/>
      <c r="D794" s="282"/>
      <c r="E794" s="282" t="str">
        <f ca="1">position</f>
        <v/>
      </c>
      <c r="F794" s="282"/>
      <c r="G794" s="282"/>
      <c r="H794" s="282"/>
      <c r="I794" s="282"/>
      <c r="J794" s="335"/>
      <c r="K794" s="282"/>
      <c r="L794" s="282"/>
      <c r="M794" s="282"/>
      <c r="N794" s="282"/>
      <c r="O794" s="281"/>
      <c r="P794" s="360" t="str">
        <f ca="1">rescore_patient</f>
        <v/>
      </c>
      <c r="Q794" s="330" t="str">
        <f ca="1">quantity</f>
        <v/>
      </c>
      <c r="R794" s="281"/>
      <c r="S794" s="282"/>
      <c r="T794" s="282"/>
      <c r="U794" s="282"/>
      <c r="V794" s="305"/>
      <c r="W794" s="305"/>
      <c r="X794" s="305"/>
      <c r="Y794" s="282"/>
      <c r="Z794" s="282" t="e" vm="1">
        <f ca="1">_xlfn.IFS(AND(ISNUMBER(SEARCH("N?m l*", CUSTOMER[[#This Row],[Service Type]], 1)), CUSTOMER[[#This Row],[Count ST]] = TRUE), CUSTOMER[[#This Row],[Quantity]], AND($Y$10:$Y794 = TRUE, COUNTIFS($H$10:$H794, CUSTOMER[[#This Row],[Booking]], $J$10:$J794, CUSTOMER[[#This Row],[Order Date]], $F$10:$F794, "&lt;&gt;"&amp;"N?m l*")=1), 1, TRUE,  "")</f>
        <v>#NAME?</v>
      </c>
      <c r="AA794" s="282" t="b">
        <f t="shared" ca="1" si="13"/>
        <v>0</v>
      </c>
      <c r="AB794" s="305"/>
    </row>
    <row r="795" spans="1:28" x14ac:dyDescent="0.25">
      <c r="A795" s="281" t="str">
        <f ca="1">no.</f>
        <v/>
      </c>
      <c r="B795" s="281"/>
      <c r="C795" s="282"/>
      <c r="D795" s="282"/>
      <c r="E795" s="282" t="str">
        <f ca="1">position</f>
        <v/>
      </c>
      <c r="F795" s="282"/>
      <c r="G795" s="282"/>
      <c r="H795" s="282"/>
      <c r="I795" s="282"/>
      <c r="J795" s="335"/>
      <c r="K795" s="282"/>
      <c r="L795" s="282"/>
      <c r="M795" s="282"/>
      <c r="N795" s="282"/>
      <c r="O795" s="281"/>
      <c r="P795" s="360" t="str">
        <f ca="1">rescore_patient</f>
        <v/>
      </c>
      <c r="Q795" s="330" t="str">
        <f ca="1">quantity</f>
        <v/>
      </c>
      <c r="R795" s="281"/>
      <c r="S795" s="282"/>
      <c r="T795" s="282"/>
      <c r="U795" s="282"/>
      <c r="V795" s="305"/>
      <c r="W795" s="305"/>
      <c r="X795" s="305"/>
      <c r="Y795" s="282"/>
      <c r="Z795" s="282" t="e" vm="1">
        <f ca="1">_xlfn.IFS(AND(ISNUMBER(SEARCH("N?m l*", CUSTOMER[[#This Row],[Service Type]], 1)), CUSTOMER[[#This Row],[Count ST]] = TRUE), CUSTOMER[[#This Row],[Quantity]], AND($Y$10:$Y795 = TRUE, COUNTIFS($H$10:$H795, CUSTOMER[[#This Row],[Booking]], $J$10:$J795, CUSTOMER[[#This Row],[Order Date]], $F$10:$F795, "&lt;&gt;"&amp;"N?m l*")=1), 1, TRUE,  "")</f>
        <v>#NAME?</v>
      </c>
      <c r="AA795" s="282" t="b">
        <f t="shared" ca="1" si="13"/>
        <v>0</v>
      </c>
      <c r="AB795" s="305"/>
    </row>
    <row r="796" spans="1:28" x14ac:dyDescent="0.25">
      <c r="A796" s="281" t="str">
        <f ca="1">no.</f>
        <v/>
      </c>
      <c r="B796" s="281"/>
      <c r="C796" s="282"/>
      <c r="D796" s="282"/>
      <c r="E796" s="282" t="str">
        <f ca="1">position</f>
        <v/>
      </c>
      <c r="F796" s="282"/>
      <c r="G796" s="282"/>
      <c r="H796" s="282"/>
      <c r="I796" s="282"/>
      <c r="J796" s="335"/>
      <c r="K796" s="282"/>
      <c r="L796" s="282"/>
      <c r="M796" s="282"/>
      <c r="N796" s="282"/>
      <c r="O796" s="281"/>
      <c r="P796" s="360" t="str">
        <f ca="1">rescore_patient</f>
        <v/>
      </c>
      <c r="Q796" s="330" t="str">
        <f ca="1">quantity</f>
        <v/>
      </c>
      <c r="R796" s="281"/>
      <c r="S796" s="282"/>
      <c r="T796" s="282"/>
      <c r="U796" s="282"/>
      <c r="V796" s="305"/>
      <c r="W796" s="305"/>
      <c r="X796" s="305"/>
      <c r="Y796" s="282"/>
      <c r="Z796" s="282" t="e" vm="1">
        <f ca="1">_xlfn.IFS(AND(ISNUMBER(SEARCH("N?m l*", CUSTOMER[[#This Row],[Service Type]], 1)), CUSTOMER[[#This Row],[Count ST]] = TRUE), CUSTOMER[[#This Row],[Quantity]], AND($Y$10:$Y796 = TRUE, COUNTIFS($H$10:$H796, CUSTOMER[[#This Row],[Booking]], $J$10:$J796, CUSTOMER[[#This Row],[Order Date]], $F$10:$F796, "&lt;&gt;"&amp;"N?m l*")=1), 1, TRUE,  "")</f>
        <v>#NAME?</v>
      </c>
      <c r="AA796" s="282" t="b">
        <f t="shared" ca="1" si="13"/>
        <v>0</v>
      </c>
      <c r="AB796" s="305"/>
    </row>
    <row r="797" spans="1:28" x14ac:dyDescent="0.25">
      <c r="A797" s="281" t="str">
        <f ca="1">no.</f>
        <v/>
      </c>
      <c r="B797" s="281"/>
      <c r="C797" s="282"/>
      <c r="D797" s="282"/>
      <c r="E797" s="282" t="str">
        <f ca="1">position</f>
        <v/>
      </c>
      <c r="F797" s="282"/>
      <c r="G797" s="282"/>
      <c r="H797" s="282"/>
      <c r="I797" s="282"/>
      <c r="J797" s="335"/>
      <c r="K797" s="282"/>
      <c r="L797" s="282"/>
      <c r="M797" s="282"/>
      <c r="N797" s="282"/>
      <c r="O797" s="281"/>
      <c r="P797" s="360" t="str">
        <f ca="1">rescore_patient</f>
        <v/>
      </c>
      <c r="Q797" s="330" t="str">
        <f ca="1">quantity</f>
        <v/>
      </c>
      <c r="R797" s="281"/>
      <c r="S797" s="282"/>
      <c r="T797" s="282"/>
      <c r="U797" s="282"/>
      <c r="V797" s="305"/>
      <c r="W797" s="305"/>
      <c r="X797" s="305"/>
      <c r="Y797" s="282"/>
      <c r="Z797" s="282" t="e" vm="1">
        <f ca="1">_xlfn.IFS(AND(ISNUMBER(SEARCH("N?m l*", CUSTOMER[[#This Row],[Service Type]], 1)), CUSTOMER[[#This Row],[Count ST]] = TRUE), CUSTOMER[[#This Row],[Quantity]], AND($Y$10:$Y797 = TRUE, COUNTIFS($H$10:$H797, CUSTOMER[[#This Row],[Booking]], $J$10:$J797, CUSTOMER[[#This Row],[Order Date]], $F$10:$F797, "&lt;&gt;"&amp;"N?m l*")=1), 1, TRUE,  "")</f>
        <v>#NAME?</v>
      </c>
      <c r="AA797" s="282" t="b">
        <f t="shared" ca="1" si="13"/>
        <v>0</v>
      </c>
      <c r="AB797" s="305"/>
    </row>
    <row r="798" spans="1:28" x14ac:dyDescent="0.25">
      <c r="A798" s="281" t="str">
        <f ca="1">no.</f>
        <v/>
      </c>
      <c r="B798" s="281"/>
      <c r="C798" s="282"/>
      <c r="D798" s="282"/>
      <c r="E798" s="282" t="str">
        <f ca="1">position</f>
        <v/>
      </c>
      <c r="F798" s="282"/>
      <c r="G798" s="282"/>
      <c r="H798" s="282"/>
      <c r="I798" s="282"/>
      <c r="J798" s="335"/>
      <c r="K798" s="282"/>
      <c r="L798" s="282"/>
      <c r="M798" s="282"/>
      <c r="N798" s="282"/>
      <c r="O798" s="281"/>
      <c r="P798" s="360" t="str">
        <f ca="1">rescore_patient</f>
        <v/>
      </c>
      <c r="Q798" s="330" t="str">
        <f ca="1">quantity</f>
        <v/>
      </c>
      <c r="R798" s="281"/>
      <c r="S798" s="282"/>
      <c r="T798" s="282"/>
      <c r="U798" s="282"/>
      <c r="V798" s="305"/>
      <c r="W798" s="305"/>
      <c r="X798" s="305"/>
      <c r="Y798" s="282"/>
      <c r="Z798" s="282" t="e" vm="1">
        <f ca="1">_xlfn.IFS(AND(ISNUMBER(SEARCH("N?m l*", CUSTOMER[[#This Row],[Service Type]], 1)), CUSTOMER[[#This Row],[Count ST]] = TRUE), CUSTOMER[[#This Row],[Quantity]], AND($Y$10:$Y798 = TRUE, COUNTIFS($H$10:$H798, CUSTOMER[[#This Row],[Booking]], $J$10:$J798, CUSTOMER[[#This Row],[Order Date]], $F$10:$F798, "&lt;&gt;"&amp;"N?m l*")=1), 1, TRUE,  "")</f>
        <v>#NAME?</v>
      </c>
      <c r="AA798" s="282" t="b">
        <f t="shared" ca="1" si="13"/>
        <v>0</v>
      </c>
      <c r="AB798" s="305"/>
    </row>
    <row r="799" spans="1:28" x14ac:dyDescent="0.25">
      <c r="A799" s="281" t="str">
        <f ca="1">no.</f>
        <v/>
      </c>
      <c r="B799" s="281"/>
      <c r="C799" s="282"/>
      <c r="D799" s="282"/>
      <c r="E799" s="282" t="str">
        <f ca="1">position</f>
        <v/>
      </c>
      <c r="F799" s="282"/>
      <c r="G799" s="282"/>
      <c r="H799" s="282"/>
      <c r="I799" s="282"/>
      <c r="J799" s="335"/>
      <c r="K799" s="282"/>
      <c r="L799" s="282"/>
      <c r="M799" s="282"/>
      <c r="N799" s="282"/>
      <c r="O799" s="281"/>
      <c r="P799" s="360" t="str">
        <f ca="1">rescore_patient</f>
        <v/>
      </c>
      <c r="Q799" s="330" t="str">
        <f ca="1">quantity</f>
        <v/>
      </c>
      <c r="R799" s="281"/>
      <c r="S799" s="282"/>
      <c r="T799" s="282"/>
      <c r="U799" s="282"/>
      <c r="V799" s="305"/>
      <c r="W799" s="305"/>
      <c r="X799" s="305"/>
      <c r="Y799" s="282"/>
      <c r="Z799" s="282" t="e" vm="1">
        <f ca="1">_xlfn.IFS(AND(ISNUMBER(SEARCH("N?m l*", CUSTOMER[[#This Row],[Service Type]], 1)), CUSTOMER[[#This Row],[Count ST]] = TRUE), CUSTOMER[[#This Row],[Quantity]], AND($Y$10:$Y799 = TRUE, COUNTIFS($H$10:$H799, CUSTOMER[[#This Row],[Booking]], $J$10:$J799, CUSTOMER[[#This Row],[Order Date]], $F$10:$F799, "&lt;&gt;"&amp;"N?m l*")=1), 1, TRUE,  "")</f>
        <v>#NAME?</v>
      </c>
      <c r="AA799" s="282" t="b">
        <f t="shared" ca="1" si="13"/>
        <v>0</v>
      </c>
      <c r="AB799" s="305"/>
    </row>
    <row r="800" spans="1:28" x14ac:dyDescent="0.25">
      <c r="A800" s="281" t="str">
        <f ca="1">no.</f>
        <v/>
      </c>
      <c r="B800" s="281"/>
      <c r="C800" s="282"/>
      <c r="D800" s="282"/>
      <c r="E800" s="282" t="str">
        <f ca="1">position</f>
        <v/>
      </c>
      <c r="F800" s="282"/>
      <c r="G800" s="282"/>
      <c r="H800" s="282"/>
      <c r="I800" s="282"/>
      <c r="J800" s="335"/>
      <c r="K800" s="282"/>
      <c r="L800" s="282"/>
      <c r="M800" s="282"/>
      <c r="N800" s="282"/>
      <c r="O800" s="281"/>
      <c r="P800" s="360" t="str">
        <f ca="1">rescore_patient</f>
        <v/>
      </c>
      <c r="Q800" s="330" t="str">
        <f ca="1">quantity</f>
        <v/>
      </c>
      <c r="R800" s="281"/>
      <c r="S800" s="282"/>
      <c r="T800" s="282"/>
      <c r="U800" s="282"/>
      <c r="V800" s="305"/>
      <c r="W800" s="305"/>
      <c r="X800" s="305"/>
      <c r="Y800" s="282"/>
      <c r="Z800" s="282" t="e" vm="1">
        <f ca="1">_xlfn.IFS(AND(ISNUMBER(SEARCH("N?m l*", CUSTOMER[[#This Row],[Service Type]], 1)), CUSTOMER[[#This Row],[Count ST]] = TRUE), CUSTOMER[[#This Row],[Quantity]], AND($Y$10:$Y800 = TRUE, COUNTIFS($H$10:$H800, CUSTOMER[[#This Row],[Booking]], $J$10:$J800, CUSTOMER[[#This Row],[Order Date]], $F$10:$F800, "&lt;&gt;"&amp;"N?m l*")=1), 1, TRUE,  "")</f>
        <v>#NAME?</v>
      </c>
      <c r="AA800" s="282" t="b">
        <f t="shared" ca="1" si="13"/>
        <v>0</v>
      </c>
      <c r="AB800" s="305"/>
    </row>
    <row r="801" spans="1:28" x14ac:dyDescent="0.25">
      <c r="A801" s="281" t="str">
        <f ca="1">no.</f>
        <v/>
      </c>
      <c r="B801" s="281"/>
      <c r="C801" s="282"/>
      <c r="D801" s="282"/>
      <c r="E801" s="282" t="str">
        <f ca="1">position</f>
        <v/>
      </c>
      <c r="F801" s="282"/>
      <c r="G801" s="282"/>
      <c r="H801" s="282"/>
      <c r="I801" s="282"/>
      <c r="J801" s="335"/>
      <c r="K801" s="282"/>
      <c r="L801" s="282"/>
      <c r="M801" s="282"/>
      <c r="N801" s="282"/>
      <c r="O801" s="281"/>
      <c r="P801" s="360" t="str">
        <f ca="1">rescore_patient</f>
        <v/>
      </c>
      <c r="Q801" s="330" t="str">
        <f ca="1">quantity</f>
        <v/>
      </c>
      <c r="R801" s="281"/>
      <c r="S801" s="282"/>
      <c r="T801" s="282"/>
      <c r="U801" s="282"/>
      <c r="V801" s="305"/>
      <c r="W801" s="305"/>
      <c r="X801" s="305"/>
      <c r="Y801" s="282"/>
      <c r="Z801" s="282" t="e" vm="1">
        <f ca="1">_xlfn.IFS(AND(ISNUMBER(SEARCH("N?m l*", CUSTOMER[[#This Row],[Service Type]], 1)), CUSTOMER[[#This Row],[Count ST]] = TRUE), CUSTOMER[[#This Row],[Quantity]], AND($Y$10:$Y801 = TRUE, COUNTIFS($H$10:$H801, CUSTOMER[[#This Row],[Booking]], $J$10:$J801, CUSTOMER[[#This Row],[Order Date]], $F$10:$F801, "&lt;&gt;"&amp;"N?m l*")=1), 1, TRUE,  "")</f>
        <v>#NAME?</v>
      </c>
      <c r="AA801" s="282" t="b">
        <f t="shared" ca="1" si="13"/>
        <v>0</v>
      </c>
      <c r="AB801" s="305"/>
    </row>
    <row r="802" spans="1:28" x14ac:dyDescent="0.25">
      <c r="A802" s="281" t="str">
        <f ca="1">no.</f>
        <v/>
      </c>
      <c r="B802" s="281"/>
      <c r="C802" s="282"/>
      <c r="D802" s="282"/>
      <c r="E802" s="282" t="str">
        <f ca="1">position</f>
        <v/>
      </c>
      <c r="F802" s="282"/>
      <c r="G802" s="282"/>
      <c r="H802" s="282"/>
      <c r="I802" s="282"/>
      <c r="J802" s="335"/>
      <c r="K802" s="282"/>
      <c r="L802" s="282"/>
      <c r="M802" s="282"/>
      <c r="N802" s="282"/>
      <c r="O802" s="281"/>
      <c r="P802" s="360" t="str">
        <f ca="1">rescore_patient</f>
        <v/>
      </c>
      <c r="Q802" s="330" t="str">
        <f ca="1">quantity</f>
        <v/>
      </c>
      <c r="R802" s="281"/>
      <c r="S802" s="282"/>
      <c r="T802" s="282"/>
      <c r="U802" s="282"/>
      <c r="V802" s="305"/>
      <c r="W802" s="305"/>
      <c r="X802" s="305"/>
      <c r="Y802" s="282"/>
      <c r="Z802" s="282" t="e" vm="1">
        <f ca="1">_xlfn.IFS(AND(ISNUMBER(SEARCH("N?m l*", CUSTOMER[[#This Row],[Service Type]], 1)), CUSTOMER[[#This Row],[Count ST]] = TRUE), CUSTOMER[[#This Row],[Quantity]], AND($Y$10:$Y802 = TRUE, COUNTIFS($H$10:$H802, CUSTOMER[[#This Row],[Booking]], $J$10:$J802, CUSTOMER[[#This Row],[Order Date]], $F$10:$F802, "&lt;&gt;"&amp;"N?m l*")=1), 1, TRUE,  "")</f>
        <v>#NAME?</v>
      </c>
      <c r="AA802" s="282" t="b">
        <f t="shared" ca="1" si="13"/>
        <v>0</v>
      </c>
      <c r="AB802" s="305"/>
    </row>
    <row r="803" spans="1:28" x14ac:dyDescent="0.25">
      <c r="A803" s="281" t="str">
        <f ca="1">no.</f>
        <v/>
      </c>
      <c r="B803" s="281"/>
      <c r="C803" s="282"/>
      <c r="D803" s="282"/>
      <c r="E803" s="282" t="str">
        <f ca="1">position</f>
        <v/>
      </c>
      <c r="F803" s="282"/>
      <c r="G803" s="282"/>
      <c r="H803" s="282"/>
      <c r="I803" s="282"/>
      <c r="J803" s="335"/>
      <c r="K803" s="282"/>
      <c r="L803" s="282"/>
      <c r="M803" s="282"/>
      <c r="N803" s="282"/>
      <c r="O803" s="281"/>
      <c r="P803" s="360" t="str">
        <f ca="1">rescore_patient</f>
        <v/>
      </c>
      <c r="Q803" s="330" t="str">
        <f ca="1">quantity</f>
        <v/>
      </c>
      <c r="R803" s="281"/>
      <c r="S803" s="282"/>
      <c r="T803" s="282"/>
      <c r="U803" s="282"/>
      <c r="V803" s="305"/>
      <c r="W803" s="305"/>
      <c r="X803" s="305"/>
      <c r="Y803" s="282"/>
      <c r="Z803" s="282" t="e" vm="1">
        <f ca="1">_xlfn.IFS(AND(ISNUMBER(SEARCH("N?m l*", CUSTOMER[[#This Row],[Service Type]], 1)), CUSTOMER[[#This Row],[Count ST]] = TRUE), CUSTOMER[[#This Row],[Quantity]], AND($Y$10:$Y803 = TRUE, COUNTIFS($H$10:$H803, CUSTOMER[[#This Row],[Booking]], $J$10:$J803, CUSTOMER[[#This Row],[Order Date]], $F$10:$F803, "&lt;&gt;"&amp;"N?m l*")=1), 1, TRUE,  "")</f>
        <v>#NAME?</v>
      </c>
      <c r="AA803" s="282" t="b">
        <f t="shared" ca="1" si="13"/>
        <v>0</v>
      </c>
      <c r="AB803" s="305"/>
    </row>
    <row r="804" spans="1:28" x14ac:dyDescent="0.25">
      <c r="A804" s="281" t="str">
        <f ca="1">no.</f>
        <v/>
      </c>
      <c r="B804" s="281"/>
      <c r="C804" s="282"/>
      <c r="D804" s="282"/>
      <c r="E804" s="282" t="str">
        <f ca="1">position</f>
        <v/>
      </c>
      <c r="F804" s="282"/>
      <c r="G804" s="282"/>
      <c r="H804" s="282"/>
      <c r="I804" s="282"/>
      <c r="J804" s="335"/>
      <c r="K804" s="282"/>
      <c r="L804" s="282"/>
      <c r="M804" s="282"/>
      <c r="N804" s="282"/>
      <c r="O804" s="281"/>
      <c r="P804" s="360" t="str">
        <f ca="1">rescore_patient</f>
        <v/>
      </c>
      <c r="Q804" s="330" t="str">
        <f ca="1">quantity</f>
        <v/>
      </c>
      <c r="R804" s="281"/>
      <c r="S804" s="282"/>
      <c r="T804" s="282"/>
      <c r="U804" s="282"/>
      <c r="V804" s="305"/>
      <c r="W804" s="305"/>
      <c r="X804" s="305"/>
      <c r="Y804" s="282"/>
      <c r="Z804" s="282" t="e" vm="1">
        <f ca="1">_xlfn.IFS(AND(ISNUMBER(SEARCH("N?m l*", CUSTOMER[[#This Row],[Service Type]], 1)), CUSTOMER[[#This Row],[Count ST]] = TRUE), CUSTOMER[[#This Row],[Quantity]], AND($Y$10:$Y804 = TRUE, COUNTIFS($H$10:$H804, CUSTOMER[[#This Row],[Booking]], $J$10:$J804, CUSTOMER[[#This Row],[Order Date]], $F$10:$F804, "&lt;&gt;"&amp;"N?m l*")=1), 1, TRUE,  "")</f>
        <v>#NAME?</v>
      </c>
      <c r="AA804" s="282" t="b">
        <f t="shared" ca="1" si="13"/>
        <v>0</v>
      </c>
      <c r="AB804" s="305"/>
    </row>
    <row r="805" spans="1:28" x14ac:dyDescent="0.25">
      <c r="A805" s="281" t="str">
        <f ca="1">no.</f>
        <v/>
      </c>
      <c r="B805" s="281"/>
      <c r="C805" s="282"/>
      <c r="D805" s="282"/>
      <c r="E805" s="282" t="str">
        <f ca="1">position</f>
        <v/>
      </c>
      <c r="F805" s="282"/>
      <c r="G805" s="282"/>
      <c r="H805" s="282"/>
      <c r="I805" s="282"/>
      <c r="J805" s="335"/>
      <c r="K805" s="282"/>
      <c r="L805" s="282"/>
      <c r="M805" s="282"/>
      <c r="N805" s="282"/>
      <c r="O805" s="281"/>
      <c r="P805" s="360" t="str">
        <f ca="1">rescore_patient</f>
        <v/>
      </c>
      <c r="Q805" s="330" t="str">
        <f ca="1">quantity</f>
        <v/>
      </c>
      <c r="R805" s="281"/>
      <c r="S805" s="282"/>
      <c r="T805" s="282"/>
      <c r="U805" s="282"/>
      <c r="V805" s="305"/>
      <c r="W805" s="305"/>
      <c r="X805" s="305"/>
      <c r="Y805" s="282"/>
      <c r="Z805" s="282" t="e" vm="1">
        <f ca="1">_xlfn.IFS(AND(ISNUMBER(SEARCH("N?m l*", CUSTOMER[[#This Row],[Service Type]], 1)), CUSTOMER[[#This Row],[Count ST]] = TRUE), CUSTOMER[[#This Row],[Quantity]], AND($Y$10:$Y805 = TRUE, COUNTIFS($H$10:$H805, CUSTOMER[[#This Row],[Booking]], $J$10:$J805, CUSTOMER[[#This Row],[Order Date]], $F$10:$F805, "&lt;&gt;"&amp;"N?m l*")=1), 1, TRUE,  "")</f>
        <v>#NAME?</v>
      </c>
      <c r="AA805" s="282" t="b">
        <f t="shared" ca="1" si="13"/>
        <v>0</v>
      </c>
      <c r="AB805" s="305"/>
    </row>
    <row r="806" spans="1:28" x14ac:dyDescent="0.25">
      <c r="A806" s="281" t="str">
        <f ca="1">no.</f>
        <v/>
      </c>
      <c r="B806" s="281"/>
      <c r="C806" s="282"/>
      <c r="D806" s="282"/>
      <c r="E806" s="282" t="str">
        <f ca="1">position</f>
        <v/>
      </c>
      <c r="F806" s="282"/>
      <c r="G806" s="282"/>
      <c r="H806" s="282"/>
      <c r="I806" s="282"/>
      <c r="J806" s="335"/>
      <c r="K806" s="282"/>
      <c r="L806" s="282"/>
      <c r="M806" s="282"/>
      <c r="N806" s="282"/>
      <c r="O806" s="281"/>
      <c r="P806" s="360" t="str">
        <f ca="1">rescore_patient</f>
        <v/>
      </c>
      <c r="Q806" s="330" t="str">
        <f ca="1">quantity</f>
        <v/>
      </c>
      <c r="R806" s="281"/>
      <c r="S806" s="282"/>
      <c r="T806" s="282"/>
      <c r="U806" s="282"/>
      <c r="V806" s="305"/>
      <c r="W806" s="305"/>
      <c r="X806" s="305"/>
      <c r="Y806" s="282"/>
      <c r="Z806" s="282" t="e" vm="1">
        <f ca="1">_xlfn.IFS(AND(ISNUMBER(SEARCH("N?m l*", CUSTOMER[[#This Row],[Service Type]], 1)), CUSTOMER[[#This Row],[Count ST]] = TRUE), CUSTOMER[[#This Row],[Quantity]], AND($Y$10:$Y806 = TRUE, COUNTIFS($H$10:$H806, CUSTOMER[[#This Row],[Booking]], $J$10:$J806, CUSTOMER[[#This Row],[Order Date]], $F$10:$F806, "&lt;&gt;"&amp;"N?m l*")=1), 1, TRUE,  "")</f>
        <v>#NAME?</v>
      </c>
      <c r="AA806" s="282" t="b">
        <f t="shared" ca="1" si="13"/>
        <v>0</v>
      </c>
      <c r="AB806" s="305"/>
    </row>
    <row r="807" spans="1:28" x14ac:dyDescent="0.25">
      <c r="A807" s="281" t="str">
        <f ca="1">no.</f>
        <v/>
      </c>
      <c r="B807" s="281"/>
      <c r="C807" s="282"/>
      <c r="D807" s="282"/>
      <c r="E807" s="282" t="str">
        <f ca="1">position</f>
        <v/>
      </c>
      <c r="F807" s="282"/>
      <c r="G807" s="282"/>
      <c r="H807" s="282"/>
      <c r="I807" s="282"/>
      <c r="J807" s="335"/>
      <c r="K807" s="282"/>
      <c r="L807" s="282"/>
      <c r="M807" s="282"/>
      <c r="N807" s="282"/>
      <c r="O807" s="281"/>
      <c r="P807" s="360" t="str">
        <f ca="1">rescore_patient</f>
        <v/>
      </c>
      <c r="Q807" s="330" t="str">
        <f ca="1">quantity</f>
        <v/>
      </c>
      <c r="R807" s="281"/>
      <c r="S807" s="282"/>
      <c r="T807" s="282"/>
      <c r="U807" s="282"/>
      <c r="V807" s="305"/>
      <c r="W807" s="305"/>
      <c r="X807" s="305"/>
      <c r="Y807" s="282"/>
      <c r="Z807" s="282" t="e" vm="1">
        <f ca="1">_xlfn.IFS(AND(ISNUMBER(SEARCH("N?m l*", CUSTOMER[[#This Row],[Service Type]], 1)), CUSTOMER[[#This Row],[Count ST]] = TRUE), CUSTOMER[[#This Row],[Quantity]], AND($Y$10:$Y807 = TRUE, COUNTIFS($H$10:$H807, CUSTOMER[[#This Row],[Booking]], $J$10:$J807, CUSTOMER[[#This Row],[Order Date]], $F$10:$F807, "&lt;&gt;"&amp;"N?m l*")=1), 1, TRUE,  "")</f>
        <v>#NAME?</v>
      </c>
      <c r="AA807" s="282" t="b">
        <f t="shared" ca="1" si="13"/>
        <v>0</v>
      </c>
      <c r="AB807" s="305"/>
    </row>
    <row r="808" spans="1:28" x14ac:dyDescent="0.25">
      <c r="A808" s="281" t="str">
        <f ca="1">no.</f>
        <v/>
      </c>
      <c r="B808" s="281"/>
      <c r="C808" s="282"/>
      <c r="D808" s="282"/>
      <c r="E808" s="282" t="str">
        <f ca="1">position</f>
        <v/>
      </c>
      <c r="F808" s="282"/>
      <c r="G808" s="282"/>
      <c r="H808" s="282"/>
      <c r="I808" s="282"/>
      <c r="J808" s="335"/>
      <c r="K808" s="282"/>
      <c r="L808" s="282"/>
      <c r="M808" s="282"/>
      <c r="N808" s="282"/>
      <c r="O808" s="281"/>
      <c r="P808" s="360" t="str">
        <f ca="1">rescore_patient</f>
        <v/>
      </c>
      <c r="Q808" s="330" t="str">
        <f ca="1">quantity</f>
        <v/>
      </c>
      <c r="R808" s="281"/>
      <c r="S808" s="282"/>
      <c r="T808" s="282"/>
      <c r="U808" s="282"/>
      <c r="V808" s="305"/>
      <c r="W808" s="305"/>
      <c r="X808" s="305"/>
      <c r="Y808" s="282"/>
      <c r="Z808" s="282" t="e" vm="1">
        <f ca="1">_xlfn.IFS(AND(ISNUMBER(SEARCH("N?m l*", CUSTOMER[[#This Row],[Service Type]], 1)), CUSTOMER[[#This Row],[Count ST]] = TRUE), CUSTOMER[[#This Row],[Quantity]], AND($Y$10:$Y808 = TRUE, COUNTIFS($H$10:$H808, CUSTOMER[[#This Row],[Booking]], $J$10:$J808, CUSTOMER[[#This Row],[Order Date]], $F$10:$F808, "&lt;&gt;"&amp;"N?m l*")=1), 1, TRUE,  "")</f>
        <v>#NAME?</v>
      </c>
      <c r="AA808" s="282" t="b">
        <f t="shared" ca="1" si="13"/>
        <v>0</v>
      </c>
      <c r="AB808" s="305"/>
    </row>
    <row r="809" spans="1:28" x14ac:dyDescent="0.25">
      <c r="A809" s="281" t="str">
        <f ca="1">no.</f>
        <v/>
      </c>
      <c r="B809" s="281"/>
      <c r="C809" s="282"/>
      <c r="D809" s="282"/>
      <c r="E809" s="282" t="str">
        <f ca="1">position</f>
        <v/>
      </c>
      <c r="F809" s="282"/>
      <c r="G809" s="282"/>
      <c r="H809" s="282"/>
      <c r="I809" s="282"/>
      <c r="J809" s="335"/>
      <c r="K809" s="282"/>
      <c r="L809" s="282"/>
      <c r="M809" s="282"/>
      <c r="N809" s="282"/>
      <c r="O809" s="281"/>
      <c r="P809" s="360" t="str">
        <f ca="1">rescore_patient</f>
        <v/>
      </c>
      <c r="Q809" s="330" t="str">
        <f ca="1">quantity</f>
        <v/>
      </c>
      <c r="R809" s="281"/>
      <c r="S809" s="282"/>
      <c r="T809" s="282"/>
      <c r="U809" s="282"/>
      <c r="V809" s="305"/>
      <c r="W809" s="305"/>
      <c r="X809" s="305"/>
      <c r="Y809" s="282"/>
      <c r="Z809" s="282" t="e" vm="1">
        <f ca="1">_xlfn.IFS(AND(ISNUMBER(SEARCH("N?m l*", CUSTOMER[[#This Row],[Service Type]], 1)), CUSTOMER[[#This Row],[Count ST]] = TRUE), CUSTOMER[[#This Row],[Quantity]], AND($Y$10:$Y809 = TRUE, COUNTIFS($H$10:$H809, CUSTOMER[[#This Row],[Booking]], $J$10:$J809, CUSTOMER[[#This Row],[Order Date]], $F$10:$F809, "&lt;&gt;"&amp;"N?m l*")=1), 1, TRUE,  "")</f>
        <v>#NAME?</v>
      </c>
      <c r="AA809" s="282" t="b">
        <f t="shared" ca="1" si="13"/>
        <v>0</v>
      </c>
      <c r="AB809" s="305"/>
    </row>
    <row r="810" spans="1:28" x14ac:dyDescent="0.25">
      <c r="A810" s="281" t="str">
        <f ca="1">no.</f>
        <v/>
      </c>
      <c r="B810" s="281"/>
      <c r="C810" s="282"/>
      <c r="D810" s="282"/>
      <c r="E810" s="282" t="str">
        <f ca="1">position</f>
        <v/>
      </c>
      <c r="F810" s="282"/>
      <c r="G810" s="282"/>
      <c r="H810" s="282"/>
      <c r="I810" s="282"/>
      <c r="J810" s="335"/>
      <c r="K810" s="282"/>
      <c r="L810" s="282"/>
      <c r="M810" s="282"/>
      <c r="N810" s="282"/>
      <c r="O810" s="281"/>
      <c r="P810" s="360" t="str">
        <f ca="1">rescore_patient</f>
        <v/>
      </c>
      <c r="Q810" s="330" t="str">
        <f ca="1">quantity</f>
        <v/>
      </c>
      <c r="R810" s="281"/>
      <c r="S810" s="282"/>
      <c r="T810" s="282"/>
      <c r="U810" s="282"/>
      <c r="V810" s="305"/>
      <c r="W810" s="305"/>
      <c r="X810" s="305"/>
      <c r="Y810" s="282"/>
      <c r="Z810" s="282" t="e" vm="1">
        <f ca="1">_xlfn.IFS(AND(ISNUMBER(SEARCH("N?m l*", CUSTOMER[[#This Row],[Service Type]], 1)), CUSTOMER[[#This Row],[Count ST]] = TRUE), CUSTOMER[[#This Row],[Quantity]], AND($Y$10:$Y810 = TRUE, COUNTIFS($H$10:$H810, CUSTOMER[[#This Row],[Booking]], $J$10:$J810, CUSTOMER[[#This Row],[Order Date]], $F$10:$F810, "&lt;&gt;"&amp;"N?m l*")=1), 1, TRUE,  "")</f>
        <v>#NAME?</v>
      </c>
      <c r="AA810" s="282" t="b">
        <f t="shared" ca="1" si="13"/>
        <v>0</v>
      </c>
      <c r="AB810" s="305"/>
    </row>
    <row r="811" spans="1:28" x14ac:dyDescent="0.25">
      <c r="A811" s="281" t="str">
        <f ca="1">no.</f>
        <v/>
      </c>
      <c r="B811" s="281"/>
      <c r="C811" s="282"/>
      <c r="D811" s="282"/>
      <c r="E811" s="282" t="str">
        <f ca="1">position</f>
        <v/>
      </c>
      <c r="F811" s="282"/>
      <c r="G811" s="282"/>
      <c r="H811" s="282"/>
      <c r="I811" s="282"/>
      <c r="J811" s="335"/>
      <c r="K811" s="282"/>
      <c r="L811" s="282"/>
      <c r="M811" s="282"/>
      <c r="N811" s="282"/>
      <c r="O811" s="281"/>
      <c r="P811" s="360" t="str">
        <f ca="1">rescore_patient</f>
        <v/>
      </c>
      <c r="Q811" s="330" t="str">
        <f ca="1">quantity</f>
        <v/>
      </c>
      <c r="R811" s="281"/>
      <c r="S811" s="282"/>
      <c r="T811" s="282"/>
      <c r="U811" s="282"/>
      <c r="V811" s="305"/>
      <c r="W811" s="305"/>
      <c r="X811" s="305"/>
      <c r="Y811" s="282"/>
      <c r="Z811" s="282" t="e" vm="1">
        <f ca="1">_xlfn.IFS(AND(ISNUMBER(SEARCH("N?m l*", CUSTOMER[[#This Row],[Service Type]], 1)), CUSTOMER[[#This Row],[Count ST]] = TRUE), CUSTOMER[[#This Row],[Quantity]], AND($Y$10:$Y811 = TRUE, COUNTIFS($H$10:$H811, CUSTOMER[[#This Row],[Booking]], $J$10:$J811, CUSTOMER[[#This Row],[Order Date]], $F$10:$F811, "&lt;&gt;"&amp;"N?m l*")=1), 1, TRUE,  "")</f>
        <v>#NAME?</v>
      </c>
      <c r="AA811" s="282" t="b">
        <f t="shared" ca="1" si="13"/>
        <v>0</v>
      </c>
      <c r="AB811" s="305"/>
    </row>
    <row r="812" spans="1:28" x14ac:dyDescent="0.25">
      <c r="A812" s="281" t="str">
        <f ca="1">no.</f>
        <v/>
      </c>
      <c r="B812" s="281"/>
      <c r="C812" s="282"/>
      <c r="D812" s="282"/>
      <c r="E812" s="282" t="str">
        <f ca="1">position</f>
        <v/>
      </c>
      <c r="F812" s="282"/>
      <c r="G812" s="282"/>
      <c r="H812" s="282"/>
      <c r="I812" s="282"/>
      <c r="J812" s="335"/>
      <c r="K812" s="282"/>
      <c r="L812" s="282"/>
      <c r="M812" s="282"/>
      <c r="N812" s="282"/>
      <c r="O812" s="281"/>
      <c r="P812" s="360" t="str">
        <f ca="1">rescore_patient</f>
        <v/>
      </c>
      <c r="Q812" s="330" t="str">
        <f ca="1">quantity</f>
        <v/>
      </c>
      <c r="R812" s="281"/>
      <c r="S812" s="282"/>
      <c r="T812" s="282"/>
      <c r="U812" s="282"/>
      <c r="V812" s="305"/>
      <c r="W812" s="305"/>
      <c r="X812" s="305"/>
      <c r="Y812" s="282"/>
      <c r="Z812" s="282" t="e" vm="1">
        <f ca="1">_xlfn.IFS(AND(ISNUMBER(SEARCH("N?m l*", CUSTOMER[[#This Row],[Service Type]], 1)), CUSTOMER[[#This Row],[Count ST]] = TRUE), CUSTOMER[[#This Row],[Quantity]], AND($Y$10:$Y812 = TRUE, COUNTIFS($H$10:$H812, CUSTOMER[[#This Row],[Booking]], $J$10:$J812, CUSTOMER[[#This Row],[Order Date]], $F$10:$F812, "&lt;&gt;"&amp;"N?m l*")=1), 1, TRUE,  "")</f>
        <v>#NAME?</v>
      </c>
      <c r="AA812" s="282" t="b">
        <f t="shared" ca="1" si="13"/>
        <v>0</v>
      </c>
      <c r="AB812" s="305"/>
    </row>
    <row r="813" spans="1:28" x14ac:dyDescent="0.25">
      <c r="A813" s="281" t="str">
        <f ca="1">no.</f>
        <v/>
      </c>
      <c r="B813" s="281"/>
      <c r="C813" s="282"/>
      <c r="D813" s="282"/>
      <c r="E813" s="282" t="str">
        <f ca="1">position</f>
        <v/>
      </c>
      <c r="F813" s="282"/>
      <c r="G813" s="282"/>
      <c r="H813" s="282"/>
      <c r="I813" s="282"/>
      <c r="J813" s="335"/>
      <c r="K813" s="282"/>
      <c r="L813" s="282"/>
      <c r="M813" s="282"/>
      <c r="N813" s="282"/>
      <c r="O813" s="281"/>
      <c r="P813" s="360" t="str">
        <f ca="1">rescore_patient</f>
        <v/>
      </c>
      <c r="Q813" s="330" t="str">
        <f ca="1">quantity</f>
        <v/>
      </c>
      <c r="R813" s="281"/>
      <c r="S813" s="282"/>
      <c r="T813" s="282"/>
      <c r="U813" s="282"/>
      <c r="V813" s="305"/>
      <c r="W813" s="305"/>
      <c r="X813" s="305"/>
      <c r="Y813" s="282"/>
      <c r="Z813" s="282" t="e" vm="1">
        <f ca="1">_xlfn.IFS(AND(ISNUMBER(SEARCH("N?m l*", CUSTOMER[[#This Row],[Service Type]], 1)), CUSTOMER[[#This Row],[Count ST]] = TRUE), CUSTOMER[[#This Row],[Quantity]], AND($Y$10:$Y813 = TRUE, COUNTIFS($H$10:$H813, CUSTOMER[[#This Row],[Booking]], $J$10:$J813, CUSTOMER[[#This Row],[Order Date]], $F$10:$F813, "&lt;&gt;"&amp;"N?m l*")=1), 1, TRUE,  "")</f>
        <v>#NAME?</v>
      </c>
      <c r="AA813" s="282" t="b">
        <f t="shared" ca="1" si="13"/>
        <v>0</v>
      </c>
      <c r="AB813" s="305"/>
    </row>
    <row r="814" spans="1:28" x14ac:dyDescent="0.25">
      <c r="A814" s="281" t="str">
        <f ca="1">no.</f>
        <v/>
      </c>
      <c r="B814" s="281"/>
      <c r="C814" s="282"/>
      <c r="D814" s="282"/>
      <c r="E814" s="282" t="str">
        <f ca="1">position</f>
        <v/>
      </c>
      <c r="F814" s="282"/>
      <c r="G814" s="282"/>
      <c r="H814" s="282"/>
      <c r="I814" s="282"/>
      <c r="J814" s="335"/>
      <c r="K814" s="282"/>
      <c r="L814" s="282"/>
      <c r="M814" s="282"/>
      <c r="N814" s="282"/>
      <c r="O814" s="281"/>
      <c r="P814" s="360" t="str">
        <f ca="1">rescore_patient</f>
        <v/>
      </c>
      <c r="Q814" s="330" t="str">
        <f ca="1">quantity</f>
        <v/>
      </c>
      <c r="R814" s="281"/>
      <c r="S814" s="282"/>
      <c r="T814" s="282"/>
      <c r="U814" s="282"/>
      <c r="V814" s="305"/>
      <c r="W814" s="305"/>
      <c r="X814" s="305"/>
      <c r="Y814" s="282"/>
      <c r="Z814" s="282" t="e" vm="1">
        <f ca="1">_xlfn.IFS(AND(ISNUMBER(SEARCH("N?m l*", CUSTOMER[[#This Row],[Service Type]], 1)), CUSTOMER[[#This Row],[Count ST]] = TRUE), CUSTOMER[[#This Row],[Quantity]], AND($Y$10:$Y814 = TRUE, COUNTIFS($H$10:$H814, CUSTOMER[[#This Row],[Booking]], $J$10:$J814, CUSTOMER[[#This Row],[Order Date]], $F$10:$F814, "&lt;&gt;"&amp;"N?m l*")=1), 1, TRUE,  "")</f>
        <v>#NAME?</v>
      </c>
      <c r="AA814" s="282" t="b">
        <f t="shared" ca="1" si="13"/>
        <v>0</v>
      </c>
      <c r="AB814" s="305"/>
    </row>
    <row r="815" spans="1:28" x14ac:dyDescent="0.25">
      <c r="A815" s="281" t="str">
        <f ca="1">no.</f>
        <v/>
      </c>
      <c r="B815" s="281"/>
      <c r="C815" s="282"/>
      <c r="D815" s="282"/>
      <c r="E815" s="282" t="str">
        <f ca="1">position</f>
        <v/>
      </c>
      <c r="F815" s="282"/>
      <c r="G815" s="282"/>
      <c r="H815" s="282"/>
      <c r="I815" s="282"/>
      <c r="J815" s="335"/>
      <c r="K815" s="282"/>
      <c r="L815" s="282"/>
      <c r="M815" s="282"/>
      <c r="N815" s="282"/>
      <c r="O815" s="281"/>
      <c r="P815" s="360" t="str">
        <f ca="1">rescore_patient</f>
        <v/>
      </c>
      <c r="Q815" s="330" t="str">
        <f ca="1">quantity</f>
        <v/>
      </c>
      <c r="R815" s="281"/>
      <c r="S815" s="282"/>
      <c r="T815" s="282"/>
      <c r="U815" s="282"/>
      <c r="V815" s="305"/>
      <c r="W815" s="305"/>
      <c r="X815" s="305"/>
      <c r="Y815" s="282"/>
      <c r="Z815" s="282" t="e" vm="1">
        <f ca="1">_xlfn.IFS(AND(ISNUMBER(SEARCH("N?m l*", CUSTOMER[[#This Row],[Service Type]], 1)), CUSTOMER[[#This Row],[Count ST]] = TRUE), CUSTOMER[[#This Row],[Quantity]], AND($Y$10:$Y815 = TRUE, COUNTIFS($H$10:$H815, CUSTOMER[[#This Row],[Booking]], $J$10:$J815, CUSTOMER[[#This Row],[Order Date]], $F$10:$F815, "&lt;&gt;"&amp;"N?m l*")=1), 1, TRUE,  "")</f>
        <v>#NAME?</v>
      </c>
      <c r="AA815" s="282" t="b">
        <f t="shared" ca="1" si="13"/>
        <v>0</v>
      </c>
      <c r="AB815" s="305"/>
    </row>
    <row r="816" spans="1:28" x14ac:dyDescent="0.25">
      <c r="A816" s="281" t="str">
        <f ca="1">no.</f>
        <v/>
      </c>
      <c r="B816" s="281"/>
      <c r="C816" s="282"/>
      <c r="D816" s="282"/>
      <c r="E816" s="282" t="str">
        <f ca="1">position</f>
        <v/>
      </c>
      <c r="F816" s="282"/>
      <c r="G816" s="282"/>
      <c r="H816" s="282"/>
      <c r="I816" s="282"/>
      <c r="J816" s="335"/>
      <c r="K816" s="282"/>
      <c r="L816" s="282"/>
      <c r="M816" s="282"/>
      <c r="N816" s="282"/>
      <c r="O816" s="281"/>
      <c r="P816" s="360" t="str">
        <f ca="1">rescore_patient</f>
        <v/>
      </c>
      <c r="Q816" s="330" t="str">
        <f ca="1">quantity</f>
        <v/>
      </c>
      <c r="R816" s="281"/>
      <c r="S816" s="282"/>
      <c r="T816" s="282"/>
      <c r="U816" s="282"/>
      <c r="V816" s="305"/>
      <c r="W816" s="305"/>
      <c r="X816" s="305"/>
      <c r="Y816" s="282"/>
      <c r="Z816" s="282" t="e" vm="1">
        <f ca="1">_xlfn.IFS(AND(ISNUMBER(SEARCH("N?m l*", CUSTOMER[[#This Row],[Service Type]], 1)), CUSTOMER[[#This Row],[Count ST]] = TRUE), CUSTOMER[[#This Row],[Quantity]], AND($Y$10:$Y816 = TRUE, COUNTIFS($H$10:$H816, CUSTOMER[[#This Row],[Booking]], $J$10:$J816, CUSTOMER[[#This Row],[Order Date]], $F$10:$F816, "&lt;&gt;"&amp;"N?m l*")=1), 1, TRUE,  "")</f>
        <v>#NAME?</v>
      </c>
      <c r="AA816" s="282" t="b">
        <f t="shared" ca="1" si="13"/>
        <v>0</v>
      </c>
      <c r="AB816" s="305"/>
    </row>
    <row r="817" spans="1:28" x14ac:dyDescent="0.25">
      <c r="A817" s="281" t="str">
        <f ca="1">no.</f>
        <v/>
      </c>
      <c r="B817" s="281"/>
      <c r="C817" s="282"/>
      <c r="D817" s="282"/>
      <c r="E817" s="282" t="str">
        <f ca="1">position</f>
        <v/>
      </c>
      <c r="F817" s="282"/>
      <c r="G817" s="282"/>
      <c r="H817" s="282"/>
      <c r="I817" s="282"/>
      <c r="J817" s="335"/>
      <c r="K817" s="282"/>
      <c r="L817" s="282"/>
      <c r="M817" s="282"/>
      <c r="N817" s="282"/>
      <c r="O817" s="281"/>
      <c r="P817" s="360" t="str">
        <f ca="1">rescore_patient</f>
        <v/>
      </c>
      <c r="Q817" s="330" t="str">
        <f ca="1">quantity</f>
        <v/>
      </c>
      <c r="R817" s="281"/>
      <c r="S817" s="282"/>
      <c r="T817" s="282"/>
      <c r="U817" s="282"/>
      <c r="V817" s="305"/>
      <c r="W817" s="305"/>
      <c r="X817" s="305"/>
      <c r="Y817" s="282"/>
      <c r="Z817" s="282" t="e" vm="1">
        <f ca="1">_xlfn.IFS(AND(ISNUMBER(SEARCH("N?m l*", CUSTOMER[[#This Row],[Service Type]], 1)), CUSTOMER[[#This Row],[Count ST]] = TRUE), CUSTOMER[[#This Row],[Quantity]], AND($Y$10:$Y817 = TRUE, COUNTIFS($H$10:$H817, CUSTOMER[[#This Row],[Booking]], $J$10:$J817, CUSTOMER[[#This Row],[Order Date]], $F$10:$F817, "&lt;&gt;"&amp;"N?m l*")=1), 1, TRUE,  "")</f>
        <v>#NAME?</v>
      </c>
      <c r="AA817" s="282" t="b">
        <f t="shared" ca="1" si="13"/>
        <v>0</v>
      </c>
      <c r="AB817" s="305"/>
    </row>
    <row r="818" spans="1:28" x14ac:dyDescent="0.25">
      <c r="A818" s="281" t="str">
        <f ca="1">no.</f>
        <v/>
      </c>
      <c r="B818" s="281"/>
      <c r="C818" s="282"/>
      <c r="D818" s="282"/>
      <c r="E818" s="282" t="str">
        <f ca="1">position</f>
        <v/>
      </c>
      <c r="F818" s="282"/>
      <c r="G818" s="282"/>
      <c r="H818" s="282"/>
      <c r="I818" s="282"/>
      <c r="J818" s="335"/>
      <c r="K818" s="282"/>
      <c r="L818" s="282"/>
      <c r="M818" s="282"/>
      <c r="N818" s="282"/>
      <c r="O818" s="281"/>
      <c r="P818" s="360" t="str">
        <f ca="1">rescore_patient</f>
        <v/>
      </c>
      <c r="Q818" s="330" t="str">
        <f ca="1">quantity</f>
        <v/>
      </c>
      <c r="R818" s="281"/>
      <c r="S818" s="282"/>
      <c r="T818" s="282"/>
      <c r="U818" s="282"/>
      <c r="V818" s="305"/>
      <c r="W818" s="305"/>
      <c r="X818" s="305"/>
      <c r="Y818" s="282"/>
      <c r="Z818" s="282" t="e" vm="1">
        <f ca="1">_xlfn.IFS(AND(ISNUMBER(SEARCH("N?m l*", CUSTOMER[[#This Row],[Service Type]], 1)), CUSTOMER[[#This Row],[Count ST]] = TRUE), CUSTOMER[[#This Row],[Quantity]], AND($Y$10:$Y818 = TRUE, COUNTIFS($H$10:$H818, CUSTOMER[[#This Row],[Booking]], $J$10:$J818, CUSTOMER[[#This Row],[Order Date]], $F$10:$F818, "&lt;&gt;"&amp;"N?m l*")=1), 1, TRUE,  "")</f>
        <v>#NAME?</v>
      </c>
      <c r="AA818" s="282" t="b">
        <f t="shared" ca="1" si="13"/>
        <v>0</v>
      </c>
      <c r="AB818" s="305"/>
    </row>
    <row r="819" spans="1:28" x14ac:dyDescent="0.25">
      <c r="A819" s="281" t="str">
        <f ca="1">no.</f>
        <v/>
      </c>
      <c r="B819" s="281"/>
      <c r="C819" s="282"/>
      <c r="D819" s="282"/>
      <c r="E819" s="282" t="str">
        <f ca="1">position</f>
        <v/>
      </c>
      <c r="F819" s="282"/>
      <c r="G819" s="282"/>
      <c r="H819" s="282"/>
      <c r="I819" s="282"/>
      <c r="J819" s="335"/>
      <c r="K819" s="282"/>
      <c r="L819" s="282"/>
      <c r="M819" s="282"/>
      <c r="N819" s="282"/>
      <c r="O819" s="281"/>
      <c r="P819" s="360" t="str">
        <f ca="1">rescore_patient</f>
        <v/>
      </c>
      <c r="Q819" s="330" t="str">
        <f ca="1">quantity</f>
        <v/>
      </c>
      <c r="R819" s="281"/>
      <c r="S819" s="282"/>
      <c r="T819" s="282"/>
      <c r="U819" s="282"/>
      <c r="V819" s="305"/>
      <c r="W819" s="305"/>
      <c r="X819" s="305"/>
      <c r="Y819" s="282"/>
      <c r="Z819" s="282" t="e" vm="1">
        <f ca="1">_xlfn.IFS(AND(ISNUMBER(SEARCH("N?m l*", CUSTOMER[[#This Row],[Service Type]], 1)), CUSTOMER[[#This Row],[Count ST]] = TRUE), CUSTOMER[[#This Row],[Quantity]], AND($Y$10:$Y819 = TRUE, COUNTIFS($H$10:$H819, CUSTOMER[[#This Row],[Booking]], $J$10:$J819, CUSTOMER[[#This Row],[Order Date]], $F$10:$F819, "&lt;&gt;"&amp;"N?m l*")=1), 1, TRUE,  "")</f>
        <v>#NAME?</v>
      </c>
      <c r="AA819" s="282" t="b">
        <f t="shared" ca="1" si="13"/>
        <v>0</v>
      </c>
      <c r="AB819" s="305"/>
    </row>
    <row r="820" spans="1:28" x14ac:dyDescent="0.25">
      <c r="A820" s="281" t="str">
        <f ca="1">no.</f>
        <v/>
      </c>
      <c r="B820" s="281"/>
      <c r="C820" s="282"/>
      <c r="D820" s="282"/>
      <c r="E820" s="282" t="str">
        <f ca="1">position</f>
        <v/>
      </c>
      <c r="F820" s="282"/>
      <c r="G820" s="282"/>
      <c r="H820" s="282"/>
      <c r="I820" s="282"/>
      <c r="J820" s="335"/>
      <c r="K820" s="282"/>
      <c r="L820" s="282"/>
      <c r="M820" s="282"/>
      <c r="N820" s="282"/>
      <c r="O820" s="281"/>
      <c r="P820" s="360" t="str">
        <f ca="1">rescore_patient</f>
        <v/>
      </c>
      <c r="Q820" s="330" t="str">
        <f ca="1">quantity</f>
        <v/>
      </c>
      <c r="R820" s="281"/>
      <c r="S820" s="282"/>
      <c r="T820" s="282"/>
      <c r="U820" s="282"/>
      <c r="V820" s="305"/>
      <c r="W820" s="305"/>
      <c r="X820" s="305"/>
      <c r="Y820" s="282"/>
      <c r="Z820" s="282" t="e" vm="1">
        <f ca="1">_xlfn.IFS(AND(ISNUMBER(SEARCH("N?m l*", CUSTOMER[[#This Row],[Service Type]], 1)), CUSTOMER[[#This Row],[Count ST]] = TRUE), CUSTOMER[[#This Row],[Quantity]], AND($Y$10:$Y820 = TRUE, COUNTIFS($H$10:$H820, CUSTOMER[[#This Row],[Booking]], $J$10:$J820, CUSTOMER[[#This Row],[Order Date]], $F$10:$F820, "&lt;&gt;"&amp;"N?m l*")=1), 1, TRUE,  "")</f>
        <v>#NAME?</v>
      </c>
      <c r="AA820" s="282" t="b">
        <f t="shared" ca="1" si="13"/>
        <v>0</v>
      </c>
      <c r="AB820" s="305"/>
    </row>
    <row r="821" spans="1:28" x14ac:dyDescent="0.25">
      <c r="A821" s="281" t="str">
        <f ca="1">no.</f>
        <v/>
      </c>
      <c r="B821" s="281"/>
      <c r="C821" s="282"/>
      <c r="D821" s="282"/>
      <c r="E821" s="282" t="str">
        <f ca="1">position</f>
        <v/>
      </c>
      <c r="F821" s="282"/>
      <c r="G821" s="282"/>
      <c r="H821" s="282"/>
      <c r="I821" s="282"/>
      <c r="J821" s="335"/>
      <c r="K821" s="282"/>
      <c r="L821" s="282"/>
      <c r="M821" s="282"/>
      <c r="N821" s="282"/>
      <c r="O821" s="281"/>
      <c r="P821" s="360" t="str">
        <f ca="1">rescore_patient</f>
        <v/>
      </c>
      <c r="Q821" s="330" t="str">
        <f ca="1">quantity</f>
        <v/>
      </c>
      <c r="R821" s="281"/>
      <c r="S821" s="282"/>
      <c r="T821" s="282"/>
      <c r="U821" s="282"/>
      <c r="V821" s="305"/>
      <c r="W821" s="305"/>
      <c r="X821" s="305"/>
      <c r="Y821" s="282"/>
      <c r="Z821" s="282" t="e" vm="1">
        <f ca="1">_xlfn.IFS(AND(ISNUMBER(SEARCH("N?m l*", CUSTOMER[[#This Row],[Service Type]], 1)), CUSTOMER[[#This Row],[Count ST]] = TRUE), CUSTOMER[[#This Row],[Quantity]], AND($Y$10:$Y821 = TRUE, COUNTIFS($H$10:$H821, CUSTOMER[[#This Row],[Booking]], $J$10:$J821, CUSTOMER[[#This Row],[Order Date]], $F$10:$F821, "&lt;&gt;"&amp;"N?m l*")=1), 1, TRUE,  "")</f>
        <v>#NAME?</v>
      </c>
      <c r="AA821" s="282" t="b">
        <f t="shared" ca="1" si="13"/>
        <v>0</v>
      </c>
      <c r="AB821" s="305"/>
    </row>
    <row r="822" spans="1:28" x14ac:dyDescent="0.25">
      <c r="A822" s="281" t="str">
        <f ca="1">no.</f>
        <v/>
      </c>
      <c r="B822" s="281"/>
      <c r="C822" s="282"/>
      <c r="D822" s="282"/>
      <c r="E822" s="282" t="str">
        <f ca="1">position</f>
        <v/>
      </c>
      <c r="F822" s="282"/>
      <c r="G822" s="282"/>
      <c r="H822" s="282"/>
      <c r="I822" s="282"/>
      <c r="J822" s="335"/>
      <c r="K822" s="282"/>
      <c r="L822" s="282"/>
      <c r="M822" s="282"/>
      <c r="N822" s="282"/>
      <c r="O822" s="281"/>
      <c r="P822" s="360" t="str">
        <f ca="1">rescore_patient</f>
        <v/>
      </c>
      <c r="Q822" s="330" t="str">
        <f ca="1">quantity</f>
        <v/>
      </c>
      <c r="R822" s="281"/>
      <c r="S822" s="282"/>
      <c r="T822" s="282"/>
      <c r="U822" s="282"/>
      <c r="V822" s="305"/>
      <c r="W822" s="305"/>
      <c r="X822" s="305"/>
      <c r="Y822" s="282"/>
      <c r="Z822" s="282" t="e" vm="1">
        <f ca="1">_xlfn.IFS(AND(ISNUMBER(SEARCH("N?m l*", CUSTOMER[[#This Row],[Service Type]], 1)), CUSTOMER[[#This Row],[Count ST]] = TRUE), CUSTOMER[[#This Row],[Quantity]], AND($Y$10:$Y822 = TRUE, COUNTIFS($H$10:$H822, CUSTOMER[[#This Row],[Booking]], $J$10:$J822, CUSTOMER[[#This Row],[Order Date]], $F$10:$F822, "&lt;&gt;"&amp;"N?m l*")=1), 1, TRUE,  "")</f>
        <v>#NAME?</v>
      </c>
      <c r="AA822" s="282" t="b">
        <f t="shared" ca="1" si="13"/>
        <v>0</v>
      </c>
      <c r="AB822" s="305"/>
    </row>
    <row r="823" spans="1:28" x14ac:dyDescent="0.25">
      <c r="A823" s="281" t="str">
        <f ca="1">no.</f>
        <v/>
      </c>
      <c r="B823" s="281"/>
      <c r="C823" s="282"/>
      <c r="D823" s="282"/>
      <c r="E823" s="282" t="str">
        <f ca="1">position</f>
        <v/>
      </c>
      <c r="F823" s="282"/>
      <c r="G823" s="282"/>
      <c r="H823" s="282"/>
      <c r="I823" s="282"/>
      <c r="J823" s="335"/>
      <c r="K823" s="282"/>
      <c r="L823" s="282"/>
      <c r="M823" s="282"/>
      <c r="N823" s="282"/>
      <c r="O823" s="281"/>
      <c r="P823" s="360" t="str">
        <f ca="1">rescore_patient</f>
        <v/>
      </c>
      <c r="Q823" s="330" t="str">
        <f ca="1">quantity</f>
        <v/>
      </c>
      <c r="R823" s="281"/>
      <c r="S823" s="282"/>
      <c r="T823" s="282"/>
      <c r="U823" s="282"/>
      <c r="V823" s="305"/>
      <c r="W823" s="305"/>
      <c r="X823" s="305"/>
      <c r="Y823" s="282"/>
      <c r="Z823" s="282" t="e" vm="1">
        <f ca="1">_xlfn.IFS(AND(ISNUMBER(SEARCH("N?m l*", CUSTOMER[[#This Row],[Service Type]], 1)), CUSTOMER[[#This Row],[Count ST]] = TRUE), CUSTOMER[[#This Row],[Quantity]], AND($Y$10:$Y823 = TRUE, COUNTIFS($H$10:$H823, CUSTOMER[[#This Row],[Booking]], $J$10:$J823, CUSTOMER[[#This Row],[Order Date]], $F$10:$F823, "&lt;&gt;"&amp;"N?m l*")=1), 1, TRUE,  "")</f>
        <v>#NAME?</v>
      </c>
      <c r="AA823" s="282" t="b">
        <f t="shared" ca="1" si="13"/>
        <v>0</v>
      </c>
      <c r="AB823" s="305"/>
    </row>
    <row r="824" spans="1:28" x14ac:dyDescent="0.25">
      <c r="A824" s="281" t="str">
        <f ca="1">no.</f>
        <v/>
      </c>
      <c r="B824" s="281"/>
      <c r="C824" s="282"/>
      <c r="D824" s="282"/>
      <c r="E824" s="282" t="str">
        <f ca="1">position</f>
        <v/>
      </c>
      <c r="F824" s="282"/>
      <c r="G824" s="282"/>
      <c r="H824" s="282"/>
      <c r="I824" s="282"/>
      <c r="J824" s="335"/>
      <c r="K824" s="282"/>
      <c r="L824" s="282"/>
      <c r="M824" s="282"/>
      <c r="N824" s="282"/>
      <c r="O824" s="281"/>
      <c r="P824" s="360" t="str">
        <f ca="1">rescore_patient</f>
        <v/>
      </c>
      <c r="Q824" s="330" t="str">
        <f ca="1">quantity</f>
        <v/>
      </c>
      <c r="R824" s="281"/>
      <c r="S824" s="282"/>
      <c r="T824" s="282"/>
      <c r="U824" s="282"/>
      <c r="V824" s="305"/>
      <c r="W824" s="305"/>
      <c r="X824" s="305"/>
      <c r="Y824" s="282"/>
      <c r="Z824" s="282" t="e" vm="1">
        <f ca="1">_xlfn.IFS(AND(ISNUMBER(SEARCH("N?m l*", CUSTOMER[[#This Row],[Service Type]], 1)), CUSTOMER[[#This Row],[Count ST]] = TRUE), CUSTOMER[[#This Row],[Quantity]], AND($Y$10:$Y824 = TRUE, COUNTIFS($H$10:$H824, CUSTOMER[[#This Row],[Booking]], $J$10:$J824, CUSTOMER[[#This Row],[Order Date]], $F$10:$F824, "&lt;&gt;"&amp;"N?m l*")=1), 1, TRUE,  "")</f>
        <v>#NAME?</v>
      </c>
      <c r="AA824" s="282" t="b">
        <f t="shared" ca="1" si="13"/>
        <v>0</v>
      </c>
      <c r="AB824" s="305"/>
    </row>
    <row r="825" spans="1:28" x14ac:dyDescent="0.25">
      <c r="A825" s="281" t="str">
        <f ca="1">no.</f>
        <v/>
      </c>
      <c r="B825" s="281"/>
      <c r="C825" s="282"/>
      <c r="D825" s="282"/>
      <c r="E825" s="282" t="str">
        <f ca="1">position</f>
        <v/>
      </c>
      <c r="F825" s="282"/>
      <c r="G825" s="282"/>
      <c r="H825" s="282"/>
      <c r="I825" s="282"/>
      <c r="J825" s="335"/>
      <c r="K825" s="282"/>
      <c r="L825" s="282"/>
      <c r="M825" s="282"/>
      <c r="N825" s="282"/>
      <c r="O825" s="281"/>
      <c r="P825" s="360" t="str">
        <f ca="1">rescore_patient</f>
        <v/>
      </c>
      <c r="Q825" s="330" t="str">
        <f ca="1">quantity</f>
        <v/>
      </c>
      <c r="R825" s="281"/>
      <c r="S825" s="282"/>
      <c r="T825" s="282"/>
      <c r="U825" s="282"/>
      <c r="V825" s="305"/>
      <c r="W825" s="305"/>
      <c r="X825" s="305"/>
      <c r="Y825" s="282"/>
      <c r="Z825" s="282" t="e" vm="1">
        <f ca="1">_xlfn.IFS(AND(ISNUMBER(SEARCH("N?m l*", CUSTOMER[[#This Row],[Service Type]], 1)), CUSTOMER[[#This Row],[Count ST]] = TRUE), CUSTOMER[[#This Row],[Quantity]], AND($Y$10:$Y825 = TRUE, COUNTIFS($H$10:$H825, CUSTOMER[[#This Row],[Booking]], $J$10:$J825, CUSTOMER[[#This Row],[Order Date]], $F$10:$F825, "&lt;&gt;"&amp;"N?m l*")=1), 1, TRUE,  "")</f>
        <v>#NAME?</v>
      </c>
      <c r="AA825" s="282" t="b">
        <f t="shared" ca="1" si="13"/>
        <v>0</v>
      </c>
      <c r="AB825" s="305"/>
    </row>
    <row r="826" spans="1:28" x14ac:dyDescent="0.25">
      <c r="A826" s="281" t="str">
        <f ca="1">no.</f>
        <v/>
      </c>
      <c r="B826" s="281"/>
      <c r="C826" s="282"/>
      <c r="D826" s="282"/>
      <c r="E826" s="282" t="str">
        <f ca="1">position</f>
        <v/>
      </c>
      <c r="F826" s="282"/>
      <c r="G826" s="282"/>
      <c r="H826" s="282"/>
      <c r="I826" s="282"/>
      <c r="J826" s="335"/>
      <c r="K826" s="282"/>
      <c r="L826" s="282"/>
      <c r="M826" s="282"/>
      <c r="N826" s="282"/>
      <c r="O826" s="281"/>
      <c r="P826" s="360" t="str">
        <f ca="1">rescore_patient</f>
        <v/>
      </c>
      <c r="Q826" s="330" t="str">
        <f ca="1">quantity</f>
        <v/>
      </c>
      <c r="R826" s="281"/>
      <c r="S826" s="282"/>
      <c r="T826" s="282"/>
      <c r="U826" s="282"/>
      <c r="V826" s="305"/>
      <c r="W826" s="305"/>
      <c r="X826" s="305"/>
      <c r="Y826" s="282"/>
      <c r="Z826" s="282" t="e" vm="1">
        <f ca="1">_xlfn.IFS(AND(ISNUMBER(SEARCH("N?m l*", CUSTOMER[[#This Row],[Service Type]], 1)), CUSTOMER[[#This Row],[Count ST]] = TRUE), CUSTOMER[[#This Row],[Quantity]], AND($Y$10:$Y826 = TRUE, COUNTIFS($H$10:$H826, CUSTOMER[[#This Row],[Booking]], $J$10:$J826, CUSTOMER[[#This Row],[Order Date]], $F$10:$F826, "&lt;&gt;"&amp;"N?m l*")=1), 1, TRUE,  "")</f>
        <v>#NAME?</v>
      </c>
      <c r="AA826" s="282" t="b">
        <f t="shared" ca="1" si="13"/>
        <v>0</v>
      </c>
      <c r="AB826" s="305"/>
    </row>
    <row r="827" spans="1:28" x14ac:dyDescent="0.25">
      <c r="A827" s="281" t="str">
        <f ca="1">no.</f>
        <v/>
      </c>
      <c r="B827" s="281"/>
      <c r="C827" s="282"/>
      <c r="D827" s="282"/>
      <c r="E827" s="282" t="str">
        <f ca="1">position</f>
        <v/>
      </c>
      <c r="F827" s="282"/>
      <c r="G827" s="282"/>
      <c r="H827" s="282"/>
      <c r="I827" s="282"/>
      <c r="J827" s="335"/>
      <c r="K827" s="282"/>
      <c r="L827" s="282"/>
      <c r="M827" s="282"/>
      <c r="N827" s="282"/>
      <c r="O827" s="281"/>
      <c r="P827" s="360" t="str">
        <f ca="1">rescore_patient</f>
        <v/>
      </c>
      <c r="Q827" s="330" t="str">
        <f ca="1">quantity</f>
        <v/>
      </c>
      <c r="R827" s="281"/>
      <c r="S827" s="282"/>
      <c r="T827" s="282"/>
      <c r="U827" s="282"/>
      <c r="V827" s="305"/>
      <c r="W827" s="305"/>
      <c r="X827" s="305"/>
      <c r="Y827" s="282"/>
      <c r="Z827" s="282" t="e" vm="1">
        <f ca="1">_xlfn.IFS(AND(ISNUMBER(SEARCH("N?m l*", CUSTOMER[[#This Row],[Service Type]], 1)), CUSTOMER[[#This Row],[Count ST]] = TRUE), CUSTOMER[[#This Row],[Quantity]], AND($Y$10:$Y827 = TRUE, COUNTIFS($H$10:$H827, CUSTOMER[[#This Row],[Booking]], $J$10:$J827, CUSTOMER[[#This Row],[Order Date]], $F$10:$F827, "&lt;&gt;"&amp;"N?m l*")=1), 1, TRUE,  "")</f>
        <v>#NAME?</v>
      </c>
      <c r="AA827" s="282" t="b">
        <f t="shared" ca="1" si="13"/>
        <v>0</v>
      </c>
      <c r="AB827" s="305"/>
    </row>
    <row r="828" spans="1:28" x14ac:dyDescent="0.25">
      <c r="A828" s="281" t="str">
        <f ca="1">no.</f>
        <v/>
      </c>
      <c r="B828" s="281"/>
      <c r="C828" s="282"/>
      <c r="D828" s="282"/>
      <c r="E828" s="282" t="str">
        <f ca="1">position</f>
        <v/>
      </c>
      <c r="F828" s="282"/>
      <c r="G828" s="282"/>
      <c r="H828" s="282"/>
      <c r="I828" s="282"/>
      <c r="J828" s="335"/>
      <c r="K828" s="282"/>
      <c r="L828" s="282"/>
      <c r="M828" s="282"/>
      <c r="N828" s="282"/>
      <c r="O828" s="281"/>
      <c r="P828" s="360" t="str">
        <f ca="1">rescore_patient</f>
        <v/>
      </c>
      <c r="Q828" s="330" t="str">
        <f ca="1">quantity</f>
        <v/>
      </c>
      <c r="R828" s="281"/>
      <c r="S828" s="282"/>
      <c r="T828" s="282"/>
      <c r="U828" s="282"/>
      <c r="V828" s="305"/>
      <c r="W828" s="305"/>
      <c r="X828" s="305"/>
      <c r="Y828" s="282"/>
      <c r="Z828" s="282" t="e" vm="1">
        <f ca="1">_xlfn.IFS(AND(ISNUMBER(SEARCH("N?m l*", CUSTOMER[[#This Row],[Service Type]], 1)), CUSTOMER[[#This Row],[Count ST]] = TRUE), CUSTOMER[[#This Row],[Quantity]], AND($Y$10:$Y828 = TRUE, COUNTIFS($H$10:$H828, CUSTOMER[[#This Row],[Booking]], $J$10:$J828, CUSTOMER[[#This Row],[Order Date]], $F$10:$F828, "&lt;&gt;"&amp;"N?m l*")=1), 1, TRUE,  "")</f>
        <v>#NAME?</v>
      </c>
      <c r="AA828" s="282" t="b">
        <f t="shared" ca="1" si="13"/>
        <v>0</v>
      </c>
      <c r="AB828" s="305"/>
    </row>
    <row r="829" spans="1:28" x14ac:dyDescent="0.25">
      <c r="A829" s="281" t="str">
        <f ca="1">no.</f>
        <v/>
      </c>
      <c r="B829" s="281"/>
      <c r="C829" s="282"/>
      <c r="D829" s="282"/>
      <c r="E829" s="282" t="str">
        <f ca="1">position</f>
        <v/>
      </c>
      <c r="F829" s="282"/>
      <c r="G829" s="282"/>
      <c r="H829" s="282"/>
      <c r="I829" s="282"/>
      <c r="J829" s="335"/>
      <c r="K829" s="282"/>
      <c r="L829" s="282"/>
      <c r="M829" s="282"/>
      <c r="N829" s="282"/>
      <c r="O829" s="281"/>
      <c r="P829" s="360" t="str">
        <f ca="1">rescore_patient</f>
        <v/>
      </c>
      <c r="Q829" s="330" t="str">
        <f ca="1">quantity</f>
        <v/>
      </c>
      <c r="R829" s="281"/>
      <c r="S829" s="282"/>
      <c r="T829" s="282"/>
      <c r="U829" s="282"/>
      <c r="V829" s="305"/>
      <c r="W829" s="305"/>
      <c r="X829" s="305"/>
      <c r="Y829" s="282"/>
      <c r="Z829" s="282" t="e" vm="1">
        <f ca="1">_xlfn.IFS(AND(ISNUMBER(SEARCH("N?m l*", CUSTOMER[[#This Row],[Service Type]], 1)), CUSTOMER[[#This Row],[Count ST]] = TRUE), CUSTOMER[[#This Row],[Quantity]], AND($Y$10:$Y829 = TRUE, COUNTIFS($H$10:$H829, CUSTOMER[[#This Row],[Booking]], $J$10:$J829, CUSTOMER[[#This Row],[Order Date]], $F$10:$F829, "&lt;&gt;"&amp;"N?m l*")=1), 1, TRUE,  "")</f>
        <v>#NAME?</v>
      </c>
      <c r="AA829" s="282" t="b">
        <f t="shared" ca="1" si="13"/>
        <v>0</v>
      </c>
      <c r="AB829" s="305"/>
    </row>
    <row r="830" spans="1:28" x14ac:dyDescent="0.25">
      <c r="A830" s="281" t="str">
        <f ca="1">no.</f>
        <v/>
      </c>
      <c r="B830" s="281"/>
      <c r="C830" s="282"/>
      <c r="D830" s="282"/>
      <c r="E830" s="282" t="str">
        <f ca="1">position</f>
        <v/>
      </c>
      <c r="F830" s="282"/>
      <c r="G830" s="282"/>
      <c r="H830" s="282"/>
      <c r="I830" s="282"/>
      <c r="J830" s="335"/>
      <c r="K830" s="282"/>
      <c r="L830" s="282"/>
      <c r="M830" s="282"/>
      <c r="N830" s="282"/>
      <c r="O830" s="281"/>
      <c r="P830" s="360" t="str">
        <f ca="1">rescore_patient</f>
        <v/>
      </c>
      <c r="Q830" s="330" t="str">
        <f ca="1">quantity</f>
        <v/>
      </c>
      <c r="R830" s="281"/>
      <c r="S830" s="282"/>
      <c r="T830" s="282"/>
      <c r="U830" s="282"/>
      <c r="V830" s="305"/>
      <c r="W830" s="305"/>
      <c r="X830" s="305"/>
      <c r="Y830" s="282"/>
      <c r="Z830" s="282" t="e" vm="1">
        <f ca="1">_xlfn.IFS(AND(ISNUMBER(SEARCH("N?m l*", CUSTOMER[[#This Row],[Service Type]], 1)), CUSTOMER[[#This Row],[Count ST]] = TRUE), CUSTOMER[[#This Row],[Quantity]], AND($Y$10:$Y830 = TRUE, COUNTIFS($H$10:$H830, CUSTOMER[[#This Row],[Booking]], $J$10:$J830, CUSTOMER[[#This Row],[Order Date]], $F$10:$F830, "&lt;&gt;"&amp;"N?m l*")=1), 1, TRUE,  "")</f>
        <v>#NAME?</v>
      </c>
      <c r="AA830" s="282" t="b">
        <f t="shared" ca="1" si="13"/>
        <v>0</v>
      </c>
      <c r="AB830" s="305"/>
    </row>
    <row r="831" spans="1:28" x14ac:dyDescent="0.25">
      <c r="A831" s="281" t="str">
        <f ca="1">no.</f>
        <v/>
      </c>
      <c r="B831" s="281"/>
      <c r="C831" s="282"/>
      <c r="D831" s="282"/>
      <c r="E831" s="282" t="str">
        <f ca="1">position</f>
        <v/>
      </c>
      <c r="F831" s="282"/>
      <c r="G831" s="282"/>
      <c r="H831" s="282"/>
      <c r="I831" s="282"/>
      <c r="J831" s="335"/>
      <c r="K831" s="282"/>
      <c r="L831" s="282"/>
      <c r="M831" s="282"/>
      <c r="N831" s="282"/>
      <c r="O831" s="281"/>
      <c r="P831" s="360" t="str">
        <f ca="1">rescore_patient</f>
        <v/>
      </c>
      <c r="Q831" s="330" t="str">
        <f ca="1">quantity</f>
        <v/>
      </c>
      <c r="R831" s="281"/>
      <c r="S831" s="282"/>
      <c r="T831" s="282"/>
      <c r="U831" s="282"/>
      <c r="V831" s="305"/>
      <c r="W831" s="305"/>
      <c r="X831" s="305"/>
      <c r="Y831" s="282"/>
      <c r="Z831" s="282" t="e" vm="1">
        <f ca="1">_xlfn.IFS(AND(ISNUMBER(SEARCH("N?m l*", CUSTOMER[[#This Row],[Service Type]], 1)), CUSTOMER[[#This Row],[Count ST]] = TRUE), CUSTOMER[[#This Row],[Quantity]], AND($Y$10:$Y831 = TRUE, COUNTIFS($H$10:$H831, CUSTOMER[[#This Row],[Booking]], $J$10:$J831, CUSTOMER[[#This Row],[Order Date]], $F$10:$F831, "&lt;&gt;"&amp;"N?m l*")=1), 1, TRUE,  "")</f>
        <v>#NAME?</v>
      </c>
      <c r="AA831" s="282" t="b">
        <f t="shared" ca="1" si="13"/>
        <v>0</v>
      </c>
      <c r="AB831" s="305"/>
    </row>
    <row r="832" spans="1:28" x14ac:dyDescent="0.25">
      <c r="A832" s="281" t="str">
        <f ca="1">no.</f>
        <v/>
      </c>
      <c r="B832" s="281"/>
      <c r="C832" s="282"/>
      <c r="D832" s="282"/>
      <c r="E832" s="282" t="str">
        <f ca="1">position</f>
        <v/>
      </c>
      <c r="F832" s="282"/>
      <c r="G832" s="282"/>
      <c r="H832" s="282"/>
      <c r="I832" s="282"/>
      <c r="J832" s="335"/>
      <c r="K832" s="282"/>
      <c r="L832" s="282"/>
      <c r="M832" s="282"/>
      <c r="N832" s="282"/>
      <c r="O832" s="281"/>
      <c r="P832" s="360" t="str">
        <f ca="1">rescore_patient</f>
        <v/>
      </c>
      <c r="Q832" s="330" t="str">
        <f ca="1">quantity</f>
        <v/>
      </c>
      <c r="R832" s="281"/>
      <c r="S832" s="282"/>
      <c r="T832" s="282"/>
      <c r="U832" s="282"/>
      <c r="V832" s="305"/>
      <c r="W832" s="305"/>
      <c r="X832" s="305"/>
      <c r="Y832" s="282"/>
      <c r="Z832" s="282" t="e" vm="1">
        <f ca="1">_xlfn.IFS(AND(ISNUMBER(SEARCH("N?m l*", CUSTOMER[[#This Row],[Service Type]], 1)), CUSTOMER[[#This Row],[Count ST]] = TRUE), CUSTOMER[[#This Row],[Quantity]], AND($Y$10:$Y832 = TRUE, COUNTIFS($H$10:$H832, CUSTOMER[[#This Row],[Booking]], $J$10:$J832, CUSTOMER[[#This Row],[Order Date]], $F$10:$F832, "&lt;&gt;"&amp;"N?m l*")=1), 1, TRUE,  "")</f>
        <v>#NAME?</v>
      </c>
      <c r="AA832" s="282" t="b">
        <f t="shared" ca="1" si="13"/>
        <v>0</v>
      </c>
      <c r="AB832" s="305"/>
    </row>
    <row r="833" spans="1:28" x14ac:dyDescent="0.25">
      <c r="A833" s="281" t="str">
        <f ca="1">no.</f>
        <v/>
      </c>
      <c r="B833" s="281"/>
      <c r="C833" s="282"/>
      <c r="D833" s="282"/>
      <c r="E833" s="282" t="str">
        <f ca="1">position</f>
        <v/>
      </c>
      <c r="F833" s="282"/>
      <c r="G833" s="282"/>
      <c r="H833" s="282"/>
      <c r="I833" s="282"/>
      <c r="J833" s="335"/>
      <c r="K833" s="282"/>
      <c r="L833" s="282"/>
      <c r="M833" s="282"/>
      <c r="N833" s="282"/>
      <c r="O833" s="281"/>
      <c r="P833" s="360" t="str">
        <f ca="1">rescore_patient</f>
        <v/>
      </c>
      <c r="Q833" s="330" t="str">
        <f ca="1">quantity</f>
        <v/>
      </c>
      <c r="R833" s="281"/>
      <c r="S833" s="282"/>
      <c r="T833" s="282"/>
      <c r="U833" s="282"/>
      <c r="V833" s="305"/>
      <c r="W833" s="305"/>
      <c r="X833" s="305"/>
      <c r="Y833" s="282"/>
      <c r="Z833" s="282" t="e" vm="1">
        <f ca="1">_xlfn.IFS(AND(ISNUMBER(SEARCH("N?m l*", CUSTOMER[[#This Row],[Service Type]], 1)), CUSTOMER[[#This Row],[Count ST]] = TRUE), CUSTOMER[[#This Row],[Quantity]], AND($Y$10:$Y833 = TRUE, COUNTIFS($H$10:$H833, CUSTOMER[[#This Row],[Booking]], $J$10:$J833, CUSTOMER[[#This Row],[Order Date]], $F$10:$F833, "&lt;&gt;"&amp;"N?m l*")=1), 1, TRUE,  "")</f>
        <v>#NAME?</v>
      </c>
      <c r="AA833" s="282" t="b">
        <f t="shared" ca="1" si="13"/>
        <v>0</v>
      </c>
      <c r="AB833" s="305"/>
    </row>
    <row r="834" spans="1:28" x14ac:dyDescent="0.25">
      <c r="A834" s="281" t="str">
        <f ca="1">no.</f>
        <v/>
      </c>
      <c r="B834" s="281"/>
      <c r="C834" s="282"/>
      <c r="D834" s="282"/>
      <c r="E834" s="282" t="str">
        <f ca="1">position</f>
        <v/>
      </c>
      <c r="F834" s="282"/>
      <c r="G834" s="282"/>
      <c r="H834" s="282"/>
      <c r="I834" s="282"/>
      <c r="J834" s="335"/>
      <c r="K834" s="282"/>
      <c r="L834" s="282"/>
      <c r="M834" s="282"/>
      <c r="N834" s="282"/>
      <c r="O834" s="281"/>
      <c r="P834" s="360" t="str">
        <f ca="1">rescore_patient</f>
        <v/>
      </c>
      <c r="Q834" s="330" t="str">
        <f ca="1">quantity</f>
        <v/>
      </c>
      <c r="R834" s="281"/>
      <c r="S834" s="282"/>
      <c r="T834" s="282"/>
      <c r="U834" s="282"/>
      <c r="V834" s="305"/>
      <c r="W834" s="305"/>
      <c r="X834" s="305"/>
      <c r="Y834" s="282"/>
      <c r="Z834" s="282" t="e" vm="1">
        <f ca="1">_xlfn.IFS(AND(ISNUMBER(SEARCH("N?m l*", CUSTOMER[[#This Row],[Service Type]], 1)), CUSTOMER[[#This Row],[Count ST]] = TRUE), CUSTOMER[[#This Row],[Quantity]], AND($Y$10:$Y834 = TRUE, COUNTIFS($H$10:$H834, CUSTOMER[[#This Row],[Booking]], $J$10:$J834, CUSTOMER[[#This Row],[Order Date]], $F$10:$F834, "&lt;&gt;"&amp;"N?m l*")=1), 1, TRUE,  "")</f>
        <v>#NAME?</v>
      </c>
      <c r="AA834" s="282" t="b">
        <f t="shared" ca="1" si="13"/>
        <v>0</v>
      </c>
      <c r="AB834" s="305"/>
    </row>
    <row r="835" spans="1:28" x14ac:dyDescent="0.25">
      <c r="A835" s="281" t="str">
        <f ca="1">no.</f>
        <v/>
      </c>
      <c r="B835" s="281"/>
      <c r="C835" s="282"/>
      <c r="D835" s="282"/>
      <c r="E835" s="282" t="str">
        <f ca="1">position</f>
        <v/>
      </c>
      <c r="F835" s="282"/>
      <c r="G835" s="282"/>
      <c r="H835" s="282"/>
      <c r="I835" s="282"/>
      <c r="J835" s="335"/>
      <c r="K835" s="282"/>
      <c r="L835" s="282"/>
      <c r="M835" s="282"/>
      <c r="N835" s="282"/>
      <c r="O835" s="281"/>
      <c r="P835" s="360" t="str">
        <f ca="1">rescore_patient</f>
        <v/>
      </c>
      <c r="Q835" s="330" t="str">
        <f ca="1">quantity</f>
        <v/>
      </c>
      <c r="R835" s="281"/>
      <c r="S835" s="282"/>
      <c r="T835" s="282"/>
      <c r="U835" s="282"/>
      <c r="V835" s="305"/>
      <c r="W835" s="305"/>
      <c r="X835" s="305"/>
      <c r="Y835" s="282"/>
      <c r="Z835" s="282" t="e" vm="1">
        <f ca="1">_xlfn.IFS(AND(ISNUMBER(SEARCH("N?m l*", CUSTOMER[[#This Row],[Service Type]], 1)), CUSTOMER[[#This Row],[Count ST]] = TRUE), CUSTOMER[[#This Row],[Quantity]], AND($Y$10:$Y835 = TRUE, COUNTIFS($H$10:$H835, CUSTOMER[[#This Row],[Booking]], $J$10:$J835, CUSTOMER[[#This Row],[Order Date]], $F$10:$F835, "&lt;&gt;"&amp;"N?m l*")=1), 1, TRUE,  "")</f>
        <v>#NAME?</v>
      </c>
      <c r="AA835" s="282" t="b">
        <f t="shared" ca="1" si="13"/>
        <v>0</v>
      </c>
      <c r="AB835" s="305"/>
    </row>
    <row r="836" spans="1:28" x14ac:dyDescent="0.25">
      <c r="A836" s="281" t="str">
        <f ca="1">no.</f>
        <v/>
      </c>
      <c r="B836" s="281"/>
      <c r="C836" s="282"/>
      <c r="D836" s="282"/>
      <c r="E836" s="282" t="str">
        <f ca="1">position</f>
        <v/>
      </c>
      <c r="F836" s="282"/>
      <c r="G836" s="282"/>
      <c r="H836" s="282"/>
      <c r="I836" s="282"/>
      <c r="J836" s="335"/>
      <c r="K836" s="282"/>
      <c r="L836" s="282"/>
      <c r="M836" s="282"/>
      <c r="N836" s="282"/>
      <c r="O836" s="281"/>
      <c r="P836" s="360" t="str">
        <f ca="1">rescore_patient</f>
        <v/>
      </c>
      <c r="Q836" s="330" t="str">
        <f ca="1">quantity</f>
        <v/>
      </c>
      <c r="R836" s="281"/>
      <c r="S836" s="282"/>
      <c r="T836" s="282"/>
      <c r="U836" s="282"/>
      <c r="V836" s="305"/>
      <c r="W836" s="305"/>
      <c r="X836" s="305"/>
      <c r="Y836" s="282"/>
      <c r="Z836" s="282" t="e" vm="1">
        <f ca="1">_xlfn.IFS(AND(ISNUMBER(SEARCH("N?m l*", CUSTOMER[[#This Row],[Service Type]], 1)), CUSTOMER[[#This Row],[Count ST]] = TRUE), CUSTOMER[[#This Row],[Quantity]], AND($Y$10:$Y836 = TRUE, COUNTIFS($H$10:$H836, CUSTOMER[[#This Row],[Booking]], $J$10:$J836, CUSTOMER[[#This Row],[Order Date]], $F$10:$F836, "&lt;&gt;"&amp;"N?m l*")=1), 1, TRUE,  "")</f>
        <v>#NAME?</v>
      </c>
      <c r="AA836" s="282" t="b">
        <f t="shared" ca="1" si="13"/>
        <v>0</v>
      </c>
      <c r="AB836" s="305"/>
    </row>
    <row r="837" spans="1:28" x14ac:dyDescent="0.25">
      <c r="A837" s="281" t="str">
        <f ca="1">no.</f>
        <v/>
      </c>
      <c r="B837" s="281"/>
      <c r="C837" s="282"/>
      <c r="D837" s="282"/>
      <c r="E837" s="282" t="str">
        <f ca="1">position</f>
        <v/>
      </c>
      <c r="F837" s="282"/>
      <c r="G837" s="282"/>
      <c r="H837" s="282"/>
      <c r="I837" s="282"/>
      <c r="J837" s="335"/>
      <c r="K837" s="282"/>
      <c r="L837" s="282"/>
      <c r="M837" s="282"/>
      <c r="N837" s="282"/>
      <c r="O837" s="281"/>
      <c r="P837" s="360" t="str">
        <f ca="1">rescore_patient</f>
        <v/>
      </c>
      <c r="Q837" s="330" t="str">
        <f ca="1">quantity</f>
        <v/>
      </c>
      <c r="R837" s="281"/>
      <c r="S837" s="282"/>
      <c r="T837" s="282"/>
      <c r="U837" s="282"/>
      <c r="V837" s="305"/>
      <c r="W837" s="305"/>
      <c r="X837" s="305"/>
      <c r="Y837" s="282"/>
      <c r="Z837" s="282" t="e" vm="1">
        <f ca="1">_xlfn.IFS(AND(ISNUMBER(SEARCH("N?m l*", CUSTOMER[[#This Row],[Service Type]], 1)), CUSTOMER[[#This Row],[Count ST]] = TRUE), CUSTOMER[[#This Row],[Quantity]], AND($Y$10:$Y837 = TRUE, COUNTIFS($H$10:$H837, CUSTOMER[[#This Row],[Booking]], $J$10:$J837, CUSTOMER[[#This Row],[Order Date]], $F$10:$F837, "&lt;&gt;"&amp;"N?m l*")=1), 1, TRUE,  "")</f>
        <v>#NAME?</v>
      </c>
      <c r="AA837" s="282" t="b">
        <f t="shared" ca="1" si="13"/>
        <v>0</v>
      </c>
      <c r="AB837" s="305"/>
    </row>
    <row r="838" spans="1:28" x14ac:dyDescent="0.25">
      <c r="A838" s="281" t="str">
        <f ca="1">no.</f>
        <v/>
      </c>
      <c r="B838" s="281"/>
      <c r="C838" s="282"/>
      <c r="D838" s="282"/>
      <c r="E838" s="282" t="str">
        <f ca="1">position</f>
        <v/>
      </c>
      <c r="F838" s="282"/>
      <c r="G838" s="282"/>
      <c r="H838" s="282"/>
      <c r="I838" s="282"/>
      <c r="J838" s="335"/>
      <c r="K838" s="282"/>
      <c r="L838" s="282"/>
      <c r="M838" s="282"/>
      <c r="N838" s="282"/>
      <c r="O838" s="281"/>
      <c r="P838" s="360" t="str">
        <f ca="1">rescore_patient</f>
        <v/>
      </c>
      <c r="Q838" s="330" t="str">
        <f ca="1">quantity</f>
        <v/>
      </c>
      <c r="R838" s="281"/>
      <c r="S838" s="282"/>
      <c r="T838" s="282"/>
      <c r="U838" s="282"/>
      <c r="V838" s="305"/>
      <c r="W838" s="305"/>
      <c r="X838" s="305"/>
      <c r="Y838" s="282"/>
      <c r="Z838" s="282" t="e" vm="1">
        <f ca="1">_xlfn.IFS(AND(ISNUMBER(SEARCH("N?m l*", CUSTOMER[[#This Row],[Service Type]], 1)), CUSTOMER[[#This Row],[Count ST]] = TRUE), CUSTOMER[[#This Row],[Quantity]], AND($Y$10:$Y838 = TRUE, COUNTIFS($H$10:$H838, CUSTOMER[[#This Row],[Booking]], $J$10:$J838, CUSTOMER[[#This Row],[Order Date]], $F$10:$F838, "&lt;&gt;"&amp;"N?m l*")=1), 1, TRUE,  "")</f>
        <v>#NAME?</v>
      </c>
      <c r="AA838" s="282" t="b">
        <f t="shared" ca="1" si="13"/>
        <v>0</v>
      </c>
      <c r="AB838" s="305"/>
    </row>
    <row r="839" spans="1:28" x14ac:dyDescent="0.25">
      <c r="A839" s="281" t="str">
        <f ca="1">no.</f>
        <v/>
      </c>
      <c r="B839" s="281"/>
      <c r="C839" s="282"/>
      <c r="D839" s="282"/>
      <c r="E839" s="282" t="str">
        <f ca="1">position</f>
        <v/>
      </c>
      <c r="F839" s="282"/>
      <c r="G839" s="282"/>
      <c r="H839" s="282"/>
      <c r="I839" s="282"/>
      <c r="J839" s="335"/>
      <c r="K839" s="282"/>
      <c r="L839" s="282"/>
      <c r="M839" s="282"/>
      <c r="N839" s="282"/>
      <c r="O839" s="281"/>
      <c r="P839" s="360" t="str">
        <f ca="1">rescore_patient</f>
        <v/>
      </c>
      <c r="Q839" s="330" t="str">
        <f ca="1">quantity</f>
        <v/>
      </c>
      <c r="R839" s="281"/>
      <c r="S839" s="282"/>
      <c r="T839" s="282"/>
      <c r="U839" s="282"/>
      <c r="V839" s="305"/>
      <c r="W839" s="305"/>
      <c r="X839" s="305"/>
      <c r="Y839" s="282"/>
      <c r="Z839" s="282" t="e" vm="1">
        <f ca="1">_xlfn.IFS(AND(ISNUMBER(SEARCH("N?m l*", CUSTOMER[[#This Row],[Service Type]], 1)), CUSTOMER[[#This Row],[Count ST]] = TRUE), CUSTOMER[[#This Row],[Quantity]], AND($Y$10:$Y839 = TRUE, COUNTIFS($H$10:$H839, CUSTOMER[[#This Row],[Booking]], $J$10:$J839, CUSTOMER[[#This Row],[Order Date]], $F$10:$F839, "&lt;&gt;"&amp;"N?m l*")=1), 1, TRUE,  "")</f>
        <v>#NAME?</v>
      </c>
      <c r="AA839" s="282" t="b">
        <f t="shared" ca="1" si="13"/>
        <v>0</v>
      </c>
      <c r="AB839" s="305"/>
    </row>
    <row r="840" spans="1:28" x14ac:dyDescent="0.25">
      <c r="A840" s="281" t="str">
        <f ca="1">no.</f>
        <v/>
      </c>
      <c r="B840" s="281"/>
      <c r="C840" s="282"/>
      <c r="D840" s="282"/>
      <c r="E840" s="282" t="str">
        <f ca="1">position</f>
        <v/>
      </c>
      <c r="F840" s="282"/>
      <c r="G840" s="282"/>
      <c r="H840" s="282"/>
      <c r="I840" s="282"/>
      <c r="J840" s="335"/>
      <c r="K840" s="282"/>
      <c r="L840" s="282"/>
      <c r="M840" s="282"/>
      <c r="N840" s="282"/>
      <c r="O840" s="281"/>
      <c r="P840" s="360" t="str">
        <f ca="1">rescore_patient</f>
        <v/>
      </c>
      <c r="Q840" s="330" t="str">
        <f ca="1">quantity</f>
        <v/>
      </c>
      <c r="R840" s="281"/>
      <c r="S840" s="282"/>
      <c r="T840" s="282"/>
      <c r="U840" s="282"/>
      <c r="V840" s="305"/>
      <c r="W840" s="305"/>
      <c r="X840" s="305"/>
      <c r="Y840" s="282"/>
      <c r="Z840" s="282" t="e" vm="1">
        <f ca="1">_xlfn.IFS(AND(ISNUMBER(SEARCH("N?m l*", CUSTOMER[[#This Row],[Service Type]], 1)), CUSTOMER[[#This Row],[Count ST]] = TRUE), CUSTOMER[[#This Row],[Quantity]], AND($Y$10:$Y840 = TRUE, COUNTIFS($H$10:$H840, CUSTOMER[[#This Row],[Booking]], $J$10:$J840, CUSTOMER[[#This Row],[Order Date]], $F$10:$F840, "&lt;&gt;"&amp;"N?m l*")=1), 1, TRUE,  "")</f>
        <v>#NAME?</v>
      </c>
      <c r="AA840" s="282" t="b">
        <f t="shared" ca="1" si="13"/>
        <v>0</v>
      </c>
      <c r="AB840" s="305"/>
    </row>
    <row r="841" spans="1:28" x14ac:dyDescent="0.25">
      <c r="A841" s="281" t="str">
        <f ca="1">no.</f>
        <v/>
      </c>
      <c r="B841" s="281"/>
      <c r="C841" s="282"/>
      <c r="D841" s="282"/>
      <c r="E841" s="282" t="str">
        <f ca="1">position</f>
        <v/>
      </c>
      <c r="F841" s="282"/>
      <c r="G841" s="282"/>
      <c r="H841" s="282"/>
      <c r="I841" s="282"/>
      <c r="J841" s="335"/>
      <c r="K841" s="282"/>
      <c r="L841" s="282"/>
      <c r="M841" s="282"/>
      <c r="N841" s="282"/>
      <c r="O841" s="281"/>
      <c r="P841" s="360" t="str">
        <f ca="1">rescore_patient</f>
        <v/>
      </c>
      <c r="Q841" s="330" t="str">
        <f ca="1">quantity</f>
        <v/>
      </c>
      <c r="R841" s="281"/>
      <c r="S841" s="282"/>
      <c r="T841" s="282"/>
      <c r="U841" s="282"/>
      <c r="V841" s="305"/>
      <c r="W841" s="305"/>
      <c r="X841" s="305"/>
      <c r="Y841" s="282"/>
      <c r="Z841" s="282" t="e" vm="1">
        <f ca="1">_xlfn.IFS(AND(ISNUMBER(SEARCH("N?m l*", CUSTOMER[[#This Row],[Service Type]], 1)), CUSTOMER[[#This Row],[Count ST]] = TRUE), CUSTOMER[[#This Row],[Quantity]], AND($Y$10:$Y841 = TRUE, COUNTIFS($H$10:$H841, CUSTOMER[[#This Row],[Booking]], $J$10:$J841, CUSTOMER[[#This Row],[Order Date]], $F$10:$F841, "&lt;&gt;"&amp;"N?m l*")=1), 1, TRUE,  "")</f>
        <v>#NAME?</v>
      </c>
      <c r="AA841" s="282" t="b">
        <f t="shared" ca="1" si="13"/>
        <v>0</v>
      </c>
      <c r="AB841" s="305"/>
    </row>
    <row r="842" spans="1:28" x14ac:dyDescent="0.25">
      <c r="A842" s="281" t="str">
        <f ca="1">no.</f>
        <v/>
      </c>
      <c r="B842" s="281"/>
      <c r="C842" s="282"/>
      <c r="D842" s="282"/>
      <c r="E842" s="282" t="str">
        <f ca="1">position</f>
        <v/>
      </c>
      <c r="F842" s="282"/>
      <c r="G842" s="282"/>
      <c r="H842" s="282"/>
      <c r="I842" s="282"/>
      <c r="J842" s="335"/>
      <c r="K842" s="282"/>
      <c r="L842" s="282"/>
      <c r="M842" s="282"/>
      <c r="N842" s="282"/>
      <c r="O842" s="281"/>
      <c r="P842" s="360" t="str">
        <f ca="1">rescore_patient</f>
        <v/>
      </c>
      <c r="Q842" s="330" t="str">
        <f ca="1">quantity</f>
        <v/>
      </c>
      <c r="R842" s="281"/>
      <c r="S842" s="282"/>
      <c r="T842" s="282"/>
      <c r="U842" s="282"/>
      <c r="V842" s="305"/>
      <c r="W842" s="305"/>
      <c r="X842" s="305"/>
      <c r="Y842" s="282"/>
      <c r="Z842" s="282" t="e" vm="1">
        <f ca="1">_xlfn.IFS(AND(ISNUMBER(SEARCH("N?m l*", CUSTOMER[[#This Row],[Service Type]], 1)), CUSTOMER[[#This Row],[Count ST]] = TRUE), CUSTOMER[[#This Row],[Quantity]], AND($Y$10:$Y842 = TRUE, COUNTIFS($H$10:$H842, CUSTOMER[[#This Row],[Booking]], $J$10:$J842, CUSTOMER[[#This Row],[Order Date]], $F$10:$F842, "&lt;&gt;"&amp;"N?m l*")=1), 1, TRUE,  "")</f>
        <v>#NAME?</v>
      </c>
      <c r="AA842" s="282" t="b">
        <f t="shared" ref="AA842:AA905" ca="1" si="14">count_svc_type</f>
        <v>0</v>
      </c>
      <c r="AB842" s="305"/>
    </row>
    <row r="843" spans="1:28" x14ac:dyDescent="0.25">
      <c r="A843" s="281" t="str">
        <f ca="1">no.</f>
        <v/>
      </c>
      <c r="B843" s="281"/>
      <c r="C843" s="282"/>
      <c r="D843" s="282"/>
      <c r="E843" s="282" t="str">
        <f ca="1">position</f>
        <v/>
      </c>
      <c r="F843" s="282"/>
      <c r="G843" s="282"/>
      <c r="H843" s="282"/>
      <c r="I843" s="282"/>
      <c r="J843" s="335"/>
      <c r="K843" s="282"/>
      <c r="L843" s="282"/>
      <c r="M843" s="282"/>
      <c r="N843" s="282"/>
      <c r="O843" s="281"/>
      <c r="P843" s="360" t="str">
        <f ca="1">rescore_patient</f>
        <v/>
      </c>
      <c r="Q843" s="330" t="str">
        <f ca="1">quantity</f>
        <v/>
      </c>
      <c r="R843" s="281"/>
      <c r="S843" s="282"/>
      <c r="T843" s="282"/>
      <c r="U843" s="282"/>
      <c r="V843" s="305"/>
      <c r="W843" s="305"/>
      <c r="X843" s="305"/>
      <c r="Y843" s="282"/>
      <c r="Z843" s="282" t="e" vm="1">
        <f ca="1">_xlfn.IFS(AND(ISNUMBER(SEARCH("N?m l*", CUSTOMER[[#This Row],[Service Type]], 1)), CUSTOMER[[#This Row],[Count ST]] = TRUE), CUSTOMER[[#This Row],[Quantity]], AND($Y$10:$Y843 = TRUE, COUNTIFS($H$10:$H843, CUSTOMER[[#This Row],[Booking]], $J$10:$J843, CUSTOMER[[#This Row],[Order Date]], $F$10:$F843, "&lt;&gt;"&amp;"N?m l*")=1), 1, TRUE,  "")</f>
        <v>#NAME?</v>
      </c>
      <c r="AA843" s="282" t="b">
        <f t="shared" ca="1" si="14"/>
        <v>0</v>
      </c>
      <c r="AB843" s="305"/>
    </row>
    <row r="844" spans="1:28" x14ac:dyDescent="0.25">
      <c r="A844" s="281" t="str">
        <f ca="1">no.</f>
        <v/>
      </c>
      <c r="B844" s="281"/>
      <c r="C844" s="282"/>
      <c r="D844" s="282"/>
      <c r="E844" s="282" t="str">
        <f ca="1">position</f>
        <v/>
      </c>
      <c r="F844" s="282"/>
      <c r="G844" s="282"/>
      <c r="H844" s="282"/>
      <c r="I844" s="282"/>
      <c r="J844" s="335"/>
      <c r="K844" s="282"/>
      <c r="L844" s="282"/>
      <c r="M844" s="282"/>
      <c r="N844" s="282"/>
      <c r="O844" s="281"/>
      <c r="P844" s="360" t="str">
        <f ca="1">rescore_patient</f>
        <v/>
      </c>
      <c r="Q844" s="330" t="str">
        <f ca="1">quantity</f>
        <v/>
      </c>
      <c r="R844" s="281"/>
      <c r="S844" s="282"/>
      <c r="T844" s="282"/>
      <c r="U844" s="282"/>
      <c r="V844" s="305"/>
      <c r="W844" s="305"/>
      <c r="X844" s="305"/>
      <c r="Y844" s="282"/>
      <c r="Z844" s="282" t="e" vm="1">
        <f ca="1">_xlfn.IFS(AND(ISNUMBER(SEARCH("N?m l*", CUSTOMER[[#This Row],[Service Type]], 1)), CUSTOMER[[#This Row],[Count ST]] = TRUE), CUSTOMER[[#This Row],[Quantity]], AND($Y$10:$Y844 = TRUE, COUNTIFS($H$10:$H844, CUSTOMER[[#This Row],[Booking]], $J$10:$J844, CUSTOMER[[#This Row],[Order Date]], $F$10:$F844, "&lt;&gt;"&amp;"N?m l*")=1), 1, TRUE,  "")</f>
        <v>#NAME?</v>
      </c>
      <c r="AA844" s="282" t="b">
        <f t="shared" ca="1" si="14"/>
        <v>0</v>
      </c>
      <c r="AB844" s="305"/>
    </row>
    <row r="845" spans="1:28" x14ac:dyDescent="0.25">
      <c r="A845" s="281" t="str">
        <f ca="1">no.</f>
        <v/>
      </c>
      <c r="B845" s="281"/>
      <c r="C845" s="282"/>
      <c r="D845" s="282"/>
      <c r="E845" s="282" t="str">
        <f ca="1">position</f>
        <v/>
      </c>
      <c r="F845" s="282"/>
      <c r="G845" s="282"/>
      <c r="H845" s="282"/>
      <c r="I845" s="282"/>
      <c r="J845" s="335"/>
      <c r="K845" s="282"/>
      <c r="L845" s="282"/>
      <c r="M845" s="282"/>
      <c r="N845" s="282"/>
      <c r="O845" s="281"/>
      <c r="P845" s="360" t="str">
        <f ca="1">rescore_patient</f>
        <v/>
      </c>
      <c r="Q845" s="330" t="str">
        <f ca="1">quantity</f>
        <v/>
      </c>
      <c r="R845" s="281"/>
      <c r="S845" s="282"/>
      <c r="T845" s="282"/>
      <c r="U845" s="282"/>
      <c r="V845" s="305"/>
      <c r="W845" s="305"/>
      <c r="X845" s="305"/>
      <c r="Y845" s="282"/>
      <c r="Z845" s="282" t="e" vm="1">
        <f ca="1">_xlfn.IFS(AND(ISNUMBER(SEARCH("N?m l*", CUSTOMER[[#This Row],[Service Type]], 1)), CUSTOMER[[#This Row],[Count ST]] = TRUE), CUSTOMER[[#This Row],[Quantity]], AND($Y$10:$Y845 = TRUE, COUNTIFS($H$10:$H845, CUSTOMER[[#This Row],[Booking]], $J$10:$J845, CUSTOMER[[#This Row],[Order Date]], $F$10:$F845, "&lt;&gt;"&amp;"N?m l*")=1), 1, TRUE,  "")</f>
        <v>#NAME?</v>
      </c>
      <c r="AA845" s="282" t="b">
        <f t="shared" ca="1" si="14"/>
        <v>0</v>
      </c>
      <c r="AB845" s="305"/>
    </row>
    <row r="846" spans="1:28" x14ac:dyDescent="0.25">
      <c r="A846" s="281" t="str">
        <f ca="1">no.</f>
        <v/>
      </c>
      <c r="B846" s="281"/>
      <c r="C846" s="282"/>
      <c r="D846" s="282"/>
      <c r="E846" s="282" t="str">
        <f ca="1">position</f>
        <v/>
      </c>
      <c r="F846" s="282"/>
      <c r="G846" s="282"/>
      <c r="H846" s="282"/>
      <c r="I846" s="282"/>
      <c r="J846" s="335"/>
      <c r="K846" s="282"/>
      <c r="L846" s="282"/>
      <c r="M846" s="282"/>
      <c r="N846" s="282"/>
      <c r="O846" s="281"/>
      <c r="P846" s="360" t="str">
        <f ca="1">rescore_patient</f>
        <v/>
      </c>
      <c r="Q846" s="330" t="str">
        <f ca="1">quantity</f>
        <v/>
      </c>
      <c r="R846" s="281"/>
      <c r="S846" s="282"/>
      <c r="T846" s="282"/>
      <c r="U846" s="282"/>
      <c r="V846" s="305"/>
      <c r="W846" s="305"/>
      <c r="X846" s="305"/>
      <c r="Y846" s="282"/>
      <c r="Z846" s="282" t="e" vm="1">
        <f ca="1">_xlfn.IFS(AND(ISNUMBER(SEARCH("N?m l*", CUSTOMER[[#This Row],[Service Type]], 1)), CUSTOMER[[#This Row],[Count ST]] = TRUE), CUSTOMER[[#This Row],[Quantity]], AND($Y$10:$Y846 = TRUE, COUNTIFS($H$10:$H846, CUSTOMER[[#This Row],[Booking]], $J$10:$J846, CUSTOMER[[#This Row],[Order Date]], $F$10:$F846, "&lt;&gt;"&amp;"N?m l*")=1), 1, TRUE,  "")</f>
        <v>#NAME?</v>
      </c>
      <c r="AA846" s="282" t="b">
        <f t="shared" ca="1" si="14"/>
        <v>0</v>
      </c>
      <c r="AB846" s="305"/>
    </row>
    <row r="847" spans="1:28" x14ac:dyDescent="0.25">
      <c r="A847" s="281" t="str">
        <f ca="1">no.</f>
        <v/>
      </c>
      <c r="B847" s="281"/>
      <c r="C847" s="282"/>
      <c r="D847" s="282"/>
      <c r="E847" s="282" t="str">
        <f ca="1">position</f>
        <v/>
      </c>
      <c r="F847" s="282"/>
      <c r="G847" s="282"/>
      <c r="H847" s="282"/>
      <c r="I847" s="282"/>
      <c r="J847" s="335"/>
      <c r="K847" s="282"/>
      <c r="L847" s="282"/>
      <c r="M847" s="282"/>
      <c r="N847" s="282"/>
      <c r="O847" s="281"/>
      <c r="P847" s="360" t="str">
        <f ca="1">rescore_patient</f>
        <v/>
      </c>
      <c r="Q847" s="330" t="str">
        <f ca="1">quantity</f>
        <v/>
      </c>
      <c r="R847" s="281"/>
      <c r="S847" s="282"/>
      <c r="T847" s="282"/>
      <c r="U847" s="282"/>
      <c r="V847" s="305"/>
      <c r="W847" s="305"/>
      <c r="X847" s="305"/>
      <c r="Y847" s="282"/>
      <c r="Z847" s="282" t="e" vm="1">
        <f ca="1">_xlfn.IFS(AND(ISNUMBER(SEARCH("N?m l*", CUSTOMER[[#This Row],[Service Type]], 1)), CUSTOMER[[#This Row],[Count ST]] = TRUE), CUSTOMER[[#This Row],[Quantity]], AND($Y$10:$Y847 = TRUE, COUNTIFS($H$10:$H847, CUSTOMER[[#This Row],[Booking]], $J$10:$J847, CUSTOMER[[#This Row],[Order Date]], $F$10:$F847, "&lt;&gt;"&amp;"N?m l*")=1), 1, TRUE,  "")</f>
        <v>#NAME?</v>
      </c>
      <c r="AA847" s="282" t="b">
        <f t="shared" ca="1" si="14"/>
        <v>0</v>
      </c>
      <c r="AB847" s="305"/>
    </row>
    <row r="848" spans="1:28" x14ac:dyDescent="0.25">
      <c r="A848" s="281" t="str">
        <f ca="1">no.</f>
        <v/>
      </c>
      <c r="B848" s="281"/>
      <c r="C848" s="282"/>
      <c r="D848" s="282"/>
      <c r="E848" s="282" t="str">
        <f ca="1">position</f>
        <v/>
      </c>
      <c r="F848" s="282"/>
      <c r="G848" s="282"/>
      <c r="H848" s="282"/>
      <c r="I848" s="282"/>
      <c r="J848" s="335"/>
      <c r="K848" s="282"/>
      <c r="L848" s="282"/>
      <c r="M848" s="282"/>
      <c r="N848" s="282"/>
      <c r="O848" s="281"/>
      <c r="P848" s="360" t="str">
        <f ca="1">rescore_patient</f>
        <v/>
      </c>
      <c r="Q848" s="330" t="str">
        <f ca="1">quantity</f>
        <v/>
      </c>
      <c r="R848" s="281"/>
      <c r="S848" s="282"/>
      <c r="T848" s="282"/>
      <c r="U848" s="282"/>
      <c r="V848" s="305"/>
      <c r="W848" s="305"/>
      <c r="X848" s="305"/>
      <c r="Y848" s="282"/>
      <c r="Z848" s="282" t="e" vm="1">
        <f ca="1">_xlfn.IFS(AND(ISNUMBER(SEARCH("N?m l*", CUSTOMER[[#This Row],[Service Type]], 1)), CUSTOMER[[#This Row],[Count ST]] = TRUE), CUSTOMER[[#This Row],[Quantity]], AND($Y$10:$Y848 = TRUE, COUNTIFS($H$10:$H848, CUSTOMER[[#This Row],[Booking]], $J$10:$J848, CUSTOMER[[#This Row],[Order Date]], $F$10:$F848, "&lt;&gt;"&amp;"N?m l*")=1), 1, TRUE,  "")</f>
        <v>#NAME?</v>
      </c>
      <c r="AA848" s="282" t="b">
        <f t="shared" ca="1" si="14"/>
        <v>0</v>
      </c>
      <c r="AB848" s="305"/>
    </row>
    <row r="849" spans="1:28" x14ac:dyDescent="0.25">
      <c r="A849" s="281" t="str">
        <f ca="1">no.</f>
        <v/>
      </c>
      <c r="B849" s="281"/>
      <c r="C849" s="282"/>
      <c r="D849" s="282"/>
      <c r="E849" s="282" t="str">
        <f ca="1">position</f>
        <v/>
      </c>
      <c r="F849" s="282"/>
      <c r="G849" s="282"/>
      <c r="H849" s="282"/>
      <c r="I849" s="282"/>
      <c r="J849" s="335"/>
      <c r="K849" s="282"/>
      <c r="L849" s="282"/>
      <c r="M849" s="282"/>
      <c r="N849" s="282"/>
      <c r="O849" s="281"/>
      <c r="P849" s="360" t="str">
        <f ca="1">rescore_patient</f>
        <v/>
      </c>
      <c r="Q849" s="330" t="str">
        <f ca="1">quantity</f>
        <v/>
      </c>
      <c r="R849" s="281"/>
      <c r="S849" s="282"/>
      <c r="T849" s="282"/>
      <c r="U849" s="282"/>
      <c r="V849" s="305"/>
      <c r="W849" s="305"/>
      <c r="X849" s="305"/>
      <c r="Y849" s="282"/>
      <c r="Z849" s="282" t="e" vm="1">
        <f ca="1">_xlfn.IFS(AND(ISNUMBER(SEARCH("N?m l*", CUSTOMER[[#This Row],[Service Type]], 1)), CUSTOMER[[#This Row],[Count ST]] = TRUE), CUSTOMER[[#This Row],[Quantity]], AND($Y$10:$Y849 = TRUE, COUNTIFS($H$10:$H849, CUSTOMER[[#This Row],[Booking]], $J$10:$J849, CUSTOMER[[#This Row],[Order Date]], $F$10:$F849, "&lt;&gt;"&amp;"N?m l*")=1), 1, TRUE,  "")</f>
        <v>#NAME?</v>
      </c>
      <c r="AA849" s="282" t="b">
        <f t="shared" ca="1" si="14"/>
        <v>0</v>
      </c>
      <c r="AB849" s="305"/>
    </row>
    <row r="850" spans="1:28" x14ac:dyDescent="0.25">
      <c r="A850" s="281" t="str">
        <f ca="1">no.</f>
        <v/>
      </c>
      <c r="B850" s="281"/>
      <c r="C850" s="282"/>
      <c r="D850" s="282"/>
      <c r="E850" s="282" t="str">
        <f ca="1">position</f>
        <v/>
      </c>
      <c r="F850" s="282"/>
      <c r="G850" s="282"/>
      <c r="H850" s="282"/>
      <c r="I850" s="282"/>
      <c r="J850" s="335"/>
      <c r="K850" s="282"/>
      <c r="L850" s="282"/>
      <c r="M850" s="282"/>
      <c r="N850" s="282"/>
      <c r="O850" s="281"/>
      <c r="P850" s="360" t="str">
        <f ca="1">rescore_patient</f>
        <v/>
      </c>
      <c r="Q850" s="330" t="str">
        <f ca="1">quantity</f>
        <v/>
      </c>
      <c r="R850" s="281"/>
      <c r="S850" s="282"/>
      <c r="T850" s="282"/>
      <c r="U850" s="282"/>
      <c r="V850" s="305"/>
      <c r="W850" s="305"/>
      <c r="X850" s="305"/>
      <c r="Y850" s="282"/>
      <c r="Z850" s="282" t="e" vm="1">
        <f ca="1">_xlfn.IFS(AND(ISNUMBER(SEARCH("N?m l*", CUSTOMER[[#This Row],[Service Type]], 1)), CUSTOMER[[#This Row],[Count ST]] = TRUE), CUSTOMER[[#This Row],[Quantity]], AND($Y$10:$Y850 = TRUE, COUNTIFS($H$10:$H850, CUSTOMER[[#This Row],[Booking]], $J$10:$J850, CUSTOMER[[#This Row],[Order Date]], $F$10:$F850, "&lt;&gt;"&amp;"N?m l*")=1), 1, TRUE,  "")</f>
        <v>#NAME?</v>
      </c>
      <c r="AA850" s="282" t="b">
        <f t="shared" ca="1" si="14"/>
        <v>0</v>
      </c>
      <c r="AB850" s="305"/>
    </row>
    <row r="851" spans="1:28" x14ac:dyDescent="0.25">
      <c r="A851" s="281" t="str">
        <f ca="1">no.</f>
        <v/>
      </c>
      <c r="B851" s="281"/>
      <c r="C851" s="282"/>
      <c r="D851" s="282"/>
      <c r="E851" s="282" t="str">
        <f ca="1">position</f>
        <v/>
      </c>
      <c r="F851" s="282"/>
      <c r="G851" s="282"/>
      <c r="H851" s="282"/>
      <c r="I851" s="282"/>
      <c r="J851" s="335"/>
      <c r="K851" s="282"/>
      <c r="L851" s="282"/>
      <c r="M851" s="282"/>
      <c r="N851" s="282"/>
      <c r="O851" s="281"/>
      <c r="P851" s="360" t="str">
        <f ca="1">rescore_patient</f>
        <v/>
      </c>
      <c r="Q851" s="330" t="str">
        <f ca="1">quantity</f>
        <v/>
      </c>
      <c r="R851" s="281"/>
      <c r="S851" s="282"/>
      <c r="T851" s="282"/>
      <c r="U851" s="282"/>
      <c r="V851" s="305"/>
      <c r="W851" s="305"/>
      <c r="X851" s="305"/>
      <c r="Y851" s="282"/>
      <c r="Z851" s="282" t="e" vm="1">
        <f ca="1">_xlfn.IFS(AND(ISNUMBER(SEARCH("N?m l*", CUSTOMER[[#This Row],[Service Type]], 1)), CUSTOMER[[#This Row],[Count ST]] = TRUE), CUSTOMER[[#This Row],[Quantity]], AND($Y$10:$Y851 = TRUE, COUNTIFS($H$10:$H851, CUSTOMER[[#This Row],[Booking]], $J$10:$J851, CUSTOMER[[#This Row],[Order Date]], $F$10:$F851, "&lt;&gt;"&amp;"N?m l*")=1), 1, TRUE,  "")</f>
        <v>#NAME?</v>
      </c>
      <c r="AA851" s="282" t="b">
        <f t="shared" ca="1" si="14"/>
        <v>0</v>
      </c>
      <c r="AB851" s="305"/>
    </row>
    <row r="852" spans="1:28" x14ac:dyDescent="0.25">
      <c r="A852" s="281" t="str">
        <f ca="1">no.</f>
        <v/>
      </c>
      <c r="B852" s="281"/>
      <c r="C852" s="282"/>
      <c r="D852" s="282"/>
      <c r="E852" s="282" t="str">
        <f ca="1">position</f>
        <v/>
      </c>
      <c r="F852" s="282"/>
      <c r="G852" s="282"/>
      <c r="H852" s="282"/>
      <c r="I852" s="282"/>
      <c r="J852" s="335"/>
      <c r="K852" s="282"/>
      <c r="L852" s="282"/>
      <c r="M852" s="282"/>
      <c r="N852" s="282"/>
      <c r="O852" s="281"/>
      <c r="P852" s="360" t="str">
        <f ca="1">rescore_patient</f>
        <v/>
      </c>
      <c r="Q852" s="330" t="str">
        <f ca="1">quantity</f>
        <v/>
      </c>
      <c r="R852" s="281"/>
      <c r="S852" s="282"/>
      <c r="T852" s="282"/>
      <c r="U852" s="282"/>
      <c r="V852" s="305"/>
      <c r="W852" s="305"/>
      <c r="X852" s="305"/>
      <c r="Y852" s="282"/>
      <c r="Z852" s="282" t="e" vm="1">
        <f ca="1">_xlfn.IFS(AND(ISNUMBER(SEARCH("N?m l*", CUSTOMER[[#This Row],[Service Type]], 1)), CUSTOMER[[#This Row],[Count ST]] = TRUE), CUSTOMER[[#This Row],[Quantity]], AND($Y$10:$Y852 = TRUE, COUNTIFS($H$10:$H852, CUSTOMER[[#This Row],[Booking]], $J$10:$J852, CUSTOMER[[#This Row],[Order Date]], $F$10:$F852, "&lt;&gt;"&amp;"N?m l*")=1), 1, TRUE,  "")</f>
        <v>#NAME?</v>
      </c>
      <c r="AA852" s="282" t="b">
        <f t="shared" ca="1" si="14"/>
        <v>0</v>
      </c>
      <c r="AB852" s="305"/>
    </row>
    <row r="853" spans="1:28" x14ac:dyDescent="0.25">
      <c r="A853" s="281" t="str">
        <f ca="1">no.</f>
        <v/>
      </c>
      <c r="B853" s="281"/>
      <c r="C853" s="282"/>
      <c r="D853" s="282"/>
      <c r="E853" s="282" t="str">
        <f ca="1">position</f>
        <v/>
      </c>
      <c r="F853" s="282"/>
      <c r="G853" s="282"/>
      <c r="H853" s="282"/>
      <c r="I853" s="282"/>
      <c r="J853" s="335"/>
      <c r="K853" s="282"/>
      <c r="L853" s="282"/>
      <c r="M853" s="282"/>
      <c r="N853" s="282"/>
      <c r="O853" s="281"/>
      <c r="P853" s="360" t="str">
        <f ca="1">rescore_patient</f>
        <v/>
      </c>
      <c r="Q853" s="330" t="str">
        <f ca="1">quantity</f>
        <v/>
      </c>
      <c r="R853" s="281"/>
      <c r="S853" s="282"/>
      <c r="T853" s="282"/>
      <c r="U853" s="282"/>
      <c r="V853" s="305"/>
      <c r="W853" s="305"/>
      <c r="X853" s="305"/>
      <c r="Y853" s="282"/>
      <c r="Z853" s="282" t="e" vm="1">
        <f ca="1">_xlfn.IFS(AND(ISNUMBER(SEARCH("N?m l*", CUSTOMER[[#This Row],[Service Type]], 1)), CUSTOMER[[#This Row],[Count ST]] = TRUE), CUSTOMER[[#This Row],[Quantity]], AND($Y$10:$Y853 = TRUE, COUNTIFS($H$10:$H853, CUSTOMER[[#This Row],[Booking]], $J$10:$J853, CUSTOMER[[#This Row],[Order Date]], $F$10:$F853, "&lt;&gt;"&amp;"N?m l*")=1), 1, TRUE,  "")</f>
        <v>#NAME?</v>
      </c>
      <c r="AA853" s="282" t="b">
        <f t="shared" ca="1" si="14"/>
        <v>0</v>
      </c>
      <c r="AB853" s="305"/>
    </row>
    <row r="854" spans="1:28" x14ac:dyDescent="0.25">
      <c r="A854" s="281" t="str">
        <f ca="1">no.</f>
        <v/>
      </c>
      <c r="B854" s="281"/>
      <c r="C854" s="282"/>
      <c r="D854" s="282"/>
      <c r="E854" s="282" t="str">
        <f ca="1">position</f>
        <v/>
      </c>
      <c r="F854" s="282"/>
      <c r="G854" s="282"/>
      <c r="H854" s="282"/>
      <c r="I854" s="282"/>
      <c r="J854" s="335"/>
      <c r="K854" s="282"/>
      <c r="L854" s="282"/>
      <c r="M854" s="282"/>
      <c r="N854" s="282"/>
      <c r="O854" s="281"/>
      <c r="P854" s="360" t="str">
        <f ca="1">rescore_patient</f>
        <v/>
      </c>
      <c r="Q854" s="330" t="str">
        <f ca="1">quantity</f>
        <v/>
      </c>
      <c r="R854" s="281"/>
      <c r="S854" s="282"/>
      <c r="T854" s="282"/>
      <c r="U854" s="282"/>
      <c r="V854" s="305"/>
      <c r="W854" s="305"/>
      <c r="X854" s="305"/>
      <c r="Y854" s="282"/>
      <c r="Z854" s="282" t="e" vm="1">
        <f ca="1">_xlfn.IFS(AND(ISNUMBER(SEARCH("N?m l*", CUSTOMER[[#This Row],[Service Type]], 1)), CUSTOMER[[#This Row],[Count ST]] = TRUE), CUSTOMER[[#This Row],[Quantity]], AND($Y$10:$Y854 = TRUE, COUNTIFS($H$10:$H854, CUSTOMER[[#This Row],[Booking]], $J$10:$J854, CUSTOMER[[#This Row],[Order Date]], $F$10:$F854, "&lt;&gt;"&amp;"N?m l*")=1), 1, TRUE,  "")</f>
        <v>#NAME?</v>
      </c>
      <c r="AA854" s="282" t="b">
        <f t="shared" ca="1" si="14"/>
        <v>0</v>
      </c>
      <c r="AB854" s="305"/>
    </row>
    <row r="855" spans="1:28" x14ac:dyDescent="0.25">
      <c r="A855" s="281" t="str">
        <f ca="1">no.</f>
        <v/>
      </c>
      <c r="B855" s="281"/>
      <c r="C855" s="282"/>
      <c r="D855" s="282"/>
      <c r="E855" s="282" t="str">
        <f ca="1">position</f>
        <v/>
      </c>
      <c r="F855" s="282"/>
      <c r="G855" s="282"/>
      <c r="H855" s="282"/>
      <c r="I855" s="282"/>
      <c r="J855" s="335"/>
      <c r="K855" s="282"/>
      <c r="L855" s="282"/>
      <c r="M855" s="282"/>
      <c r="N855" s="282"/>
      <c r="O855" s="281"/>
      <c r="P855" s="360" t="str">
        <f ca="1">rescore_patient</f>
        <v/>
      </c>
      <c r="Q855" s="330" t="str">
        <f ca="1">quantity</f>
        <v/>
      </c>
      <c r="R855" s="281"/>
      <c r="S855" s="282"/>
      <c r="T855" s="282"/>
      <c r="U855" s="282"/>
      <c r="V855" s="305"/>
      <c r="W855" s="305"/>
      <c r="X855" s="305"/>
      <c r="Y855" s="282"/>
      <c r="Z855" s="282" t="e" vm="1">
        <f ca="1">_xlfn.IFS(AND(ISNUMBER(SEARCH("N?m l*", CUSTOMER[[#This Row],[Service Type]], 1)), CUSTOMER[[#This Row],[Count ST]] = TRUE), CUSTOMER[[#This Row],[Quantity]], AND($Y$10:$Y855 = TRUE, COUNTIFS($H$10:$H855, CUSTOMER[[#This Row],[Booking]], $J$10:$J855, CUSTOMER[[#This Row],[Order Date]], $F$10:$F855, "&lt;&gt;"&amp;"N?m l*")=1), 1, TRUE,  "")</f>
        <v>#NAME?</v>
      </c>
      <c r="AA855" s="282" t="b">
        <f t="shared" ca="1" si="14"/>
        <v>0</v>
      </c>
      <c r="AB855" s="305"/>
    </row>
    <row r="856" spans="1:28" x14ac:dyDescent="0.25">
      <c r="A856" s="281" t="str">
        <f ca="1">no.</f>
        <v/>
      </c>
      <c r="B856" s="281"/>
      <c r="C856" s="282"/>
      <c r="D856" s="282"/>
      <c r="E856" s="282" t="str">
        <f ca="1">position</f>
        <v/>
      </c>
      <c r="F856" s="282"/>
      <c r="G856" s="282"/>
      <c r="H856" s="282"/>
      <c r="I856" s="282"/>
      <c r="J856" s="335"/>
      <c r="K856" s="282"/>
      <c r="L856" s="282"/>
      <c r="M856" s="282"/>
      <c r="N856" s="282"/>
      <c r="O856" s="281"/>
      <c r="P856" s="360" t="str">
        <f ca="1">rescore_patient</f>
        <v/>
      </c>
      <c r="Q856" s="330" t="str">
        <f ca="1">quantity</f>
        <v/>
      </c>
      <c r="R856" s="281"/>
      <c r="S856" s="282"/>
      <c r="T856" s="282"/>
      <c r="U856" s="282"/>
      <c r="V856" s="305"/>
      <c r="W856" s="305"/>
      <c r="X856" s="305"/>
      <c r="Y856" s="282"/>
      <c r="Z856" s="282" t="e" vm="1">
        <f ca="1">_xlfn.IFS(AND(ISNUMBER(SEARCH("N?m l*", CUSTOMER[[#This Row],[Service Type]], 1)), CUSTOMER[[#This Row],[Count ST]] = TRUE), CUSTOMER[[#This Row],[Quantity]], AND($Y$10:$Y856 = TRUE, COUNTIFS($H$10:$H856, CUSTOMER[[#This Row],[Booking]], $J$10:$J856, CUSTOMER[[#This Row],[Order Date]], $F$10:$F856, "&lt;&gt;"&amp;"N?m l*")=1), 1, TRUE,  "")</f>
        <v>#NAME?</v>
      </c>
      <c r="AA856" s="282" t="b">
        <f t="shared" ca="1" si="14"/>
        <v>0</v>
      </c>
      <c r="AB856" s="305"/>
    </row>
    <row r="857" spans="1:28" x14ac:dyDescent="0.25">
      <c r="A857" s="281" t="str">
        <f ca="1">no.</f>
        <v/>
      </c>
      <c r="B857" s="281"/>
      <c r="C857" s="282"/>
      <c r="D857" s="282"/>
      <c r="E857" s="282" t="str">
        <f ca="1">position</f>
        <v/>
      </c>
      <c r="F857" s="282"/>
      <c r="G857" s="282"/>
      <c r="H857" s="282"/>
      <c r="I857" s="282"/>
      <c r="J857" s="335"/>
      <c r="K857" s="282"/>
      <c r="L857" s="282"/>
      <c r="M857" s="282"/>
      <c r="N857" s="282"/>
      <c r="O857" s="281"/>
      <c r="P857" s="360" t="str">
        <f ca="1">rescore_patient</f>
        <v/>
      </c>
      <c r="Q857" s="330" t="str">
        <f ca="1">quantity</f>
        <v/>
      </c>
      <c r="R857" s="281"/>
      <c r="S857" s="282"/>
      <c r="T857" s="282"/>
      <c r="U857" s="282"/>
      <c r="V857" s="305"/>
      <c r="W857" s="305"/>
      <c r="X857" s="305"/>
      <c r="Y857" s="282"/>
      <c r="Z857" s="282" t="e" vm="1">
        <f ca="1">_xlfn.IFS(AND(ISNUMBER(SEARCH("N?m l*", CUSTOMER[[#This Row],[Service Type]], 1)), CUSTOMER[[#This Row],[Count ST]] = TRUE), CUSTOMER[[#This Row],[Quantity]], AND($Y$10:$Y857 = TRUE, COUNTIFS($H$10:$H857, CUSTOMER[[#This Row],[Booking]], $J$10:$J857, CUSTOMER[[#This Row],[Order Date]], $F$10:$F857, "&lt;&gt;"&amp;"N?m l*")=1), 1, TRUE,  "")</f>
        <v>#NAME?</v>
      </c>
      <c r="AA857" s="282" t="b">
        <f t="shared" ca="1" si="14"/>
        <v>0</v>
      </c>
      <c r="AB857" s="305"/>
    </row>
    <row r="858" spans="1:28" x14ac:dyDescent="0.25">
      <c r="A858" s="281" t="str">
        <f ca="1">no.</f>
        <v/>
      </c>
      <c r="B858" s="281"/>
      <c r="C858" s="282"/>
      <c r="D858" s="282"/>
      <c r="E858" s="282" t="str">
        <f ca="1">position</f>
        <v/>
      </c>
      <c r="F858" s="282"/>
      <c r="G858" s="282"/>
      <c r="H858" s="282"/>
      <c r="I858" s="282"/>
      <c r="J858" s="335"/>
      <c r="K858" s="282"/>
      <c r="L858" s="282"/>
      <c r="M858" s="282"/>
      <c r="N858" s="282"/>
      <c r="O858" s="281"/>
      <c r="P858" s="360" t="str">
        <f ca="1">rescore_patient</f>
        <v/>
      </c>
      <c r="Q858" s="330" t="str">
        <f ca="1">quantity</f>
        <v/>
      </c>
      <c r="R858" s="281"/>
      <c r="S858" s="282"/>
      <c r="T858" s="282"/>
      <c r="U858" s="282"/>
      <c r="V858" s="305"/>
      <c r="W858" s="305"/>
      <c r="X858" s="305"/>
      <c r="Y858" s="282"/>
      <c r="Z858" s="282" t="e" vm="1">
        <f ca="1">_xlfn.IFS(AND(ISNUMBER(SEARCH("N?m l*", CUSTOMER[[#This Row],[Service Type]], 1)), CUSTOMER[[#This Row],[Count ST]] = TRUE), CUSTOMER[[#This Row],[Quantity]], AND($Y$10:$Y858 = TRUE, COUNTIFS($H$10:$H858, CUSTOMER[[#This Row],[Booking]], $J$10:$J858, CUSTOMER[[#This Row],[Order Date]], $F$10:$F858, "&lt;&gt;"&amp;"N?m l*")=1), 1, TRUE,  "")</f>
        <v>#NAME?</v>
      </c>
      <c r="AA858" s="282" t="b">
        <f t="shared" ca="1" si="14"/>
        <v>0</v>
      </c>
      <c r="AB858" s="305"/>
    </row>
    <row r="859" spans="1:28" x14ac:dyDescent="0.25">
      <c r="A859" s="281" t="str">
        <f ca="1">no.</f>
        <v/>
      </c>
      <c r="B859" s="281"/>
      <c r="C859" s="282"/>
      <c r="D859" s="282"/>
      <c r="E859" s="282" t="str">
        <f ca="1">position</f>
        <v/>
      </c>
      <c r="F859" s="282"/>
      <c r="G859" s="282"/>
      <c r="H859" s="282"/>
      <c r="I859" s="282"/>
      <c r="J859" s="335"/>
      <c r="K859" s="282"/>
      <c r="L859" s="282"/>
      <c r="M859" s="282"/>
      <c r="N859" s="282"/>
      <c r="O859" s="281"/>
      <c r="P859" s="360" t="str">
        <f ca="1">rescore_patient</f>
        <v/>
      </c>
      <c r="Q859" s="330" t="str">
        <f ca="1">quantity</f>
        <v/>
      </c>
      <c r="R859" s="281"/>
      <c r="S859" s="282"/>
      <c r="T859" s="282"/>
      <c r="U859" s="282"/>
      <c r="V859" s="305"/>
      <c r="W859" s="305"/>
      <c r="X859" s="305"/>
      <c r="Y859" s="282"/>
      <c r="Z859" s="282" t="e" vm="1">
        <f ca="1">_xlfn.IFS(AND(ISNUMBER(SEARCH("N?m l*", CUSTOMER[[#This Row],[Service Type]], 1)), CUSTOMER[[#This Row],[Count ST]] = TRUE), CUSTOMER[[#This Row],[Quantity]], AND($Y$10:$Y859 = TRUE, COUNTIFS($H$10:$H859, CUSTOMER[[#This Row],[Booking]], $J$10:$J859, CUSTOMER[[#This Row],[Order Date]], $F$10:$F859, "&lt;&gt;"&amp;"N?m l*")=1), 1, TRUE,  "")</f>
        <v>#NAME?</v>
      </c>
      <c r="AA859" s="282" t="b">
        <f t="shared" ca="1" si="14"/>
        <v>0</v>
      </c>
      <c r="AB859" s="305"/>
    </row>
    <row r="860" spans="1:28" x14ac:dyDescent="0.25">
      <c r="A860" s="281" t="str">
        <f ca="1">no.</f>
        <v/>
      </c>
      <c r="B860" s="281"/>
      <c r="C860" s="282"/>
      <c r="D860" s="282"/>
      <c r="E860" s="282" t="str">
        <f ca="1">position</f>
        <v/>
      </c>
      <c r="F860" s="282"/>
      <c r="G860" s="282"/>
      <c r="H860" s="282"/>
      <c r="I860" s="282"/>
      <c r="J860" s="335"/>
      <c r="K860" s="282"/>
      <c r="L860" s="282"/>
      <c r="M860" s="282"/>
      <c r="N860" s="282"/>
      <c r="O860" s="281"/>
      <c r="P860" s="360" t="str">
        <f ca="1">rescore_patient</f>
        <v/>
      </c>
      <c r="Q860" s="330" t="str">
        <f ca="1">quantity</f>
        <v/>
      </c>
      <c r="R860" s="281"/>
      <c r="S860" s="282"/>
      <c r="T860" s="282"/>
      <c r="U860" s="282"/>
      <c r="V860" s="305"/>
      <c r="W860" s="305"/>
      <c r="X860" s="305"/>
      <c r="Y860" s="282"/>
      <c r="Z860" s="282" t="e" vm="1">
        <f ca="1">_xlfn.IFS(AND(ISNUMBER(SEARCH("N?m l*", CUSTOMER[[#This Row],[Service Type]], 1)), CUSTOMER[[#This Row],[Count ST]] = TRUE), CUSTOMER[[#This Row],[Quantity]], AND($Y$10:$Y860 = TRUE, COUNTIFS($H$10:$H860, CUSTOMER[[#This Row],[Booking]], $J$10:$J860, CUSTOMER[[#This Row],[Order Date]], $F$10:$F860, "&lt;&gt;"&amp;"N?m l*")=1), 1, TRUE,  "")</f>
        <v>#NAME?</v>
      </c>
      <c r="AA860" s="282" t="b">
        <f t="shared" ca="1" si="14"/>
        <v>0</v>
      </c>
      <c r="AB860" s="305"/>
    </row>
    <row r="861" spans="1:28" x14ac:dyDescent="0.25">
      <c r="A861" s="281" t="str">
        <f ca="1">no.</f>
        <v/>
      </c>
      <c r="B861" s="281"/>
      <c r="C861" s="282"/>
      <c r="D861" s="282"/>
      <c r="E861" s="282" t="str">
        <f ca="1">position</f>
        <v/>
      </c>
      <c r="F861" s="282"/>
      <c r="G861" s="282"/>
      <c r="H861" s="282"/>
      <c r="I861" s="282"/>
      <c r="J861" s="335"/>
      <c r="K861" s="282"/>
      <c r="L861" s="282"/>
      <c r="M861" s="282"/>
      <c r="N861" s="282"/>
      <c r="O861" s="281"/>
      <c r="P861" s="360" t="str">
        <f ca="1">rescore_patient</f>
        <v/>
      </c>
      <c r="Q861" s="330" t="str">
        <f ca="1">quantity</f>
        <v/>
      </c>
      <c r="R861" s="281"/>
      <c r="S861" s="282"/>
      <c r="T861" s="282"/>
      <c r="U861" s="282"/>
      <c r="V861" s="305"/>
      <c r="W861" s="305"/>
      <c r="X861" s="305"/>
      <c r="Y861" s="282"/>
      <c r="Z861" s="282" t="e" vm="1">
        <f ca="1">_xlfn.IFS(AND(ISNUMBER(SEARCH("N?m l*", CUSTOMER[[#This Row],[Service Type]], 1)), CUSTOMER[[#This Row],[Count ST]] = TRUE), CUSTOMER[[#This Row],[Quantity]], AND($Y$10:$Y861 = TRUE, COUNTIFS($H$10:$H861, CUSTOMER[[#This Row],[Booking]], $J$10:$J861, CUSTOMER[[#This Row],[Order Date]], $F$10:$F861, "&lt;&gt;"&amp;"N?m l*")=1), 1, TRUE,  "")</f>
        <v>#NAME?</v>
      </c>
      <c r="AA861" s="282" t="b">
        <f t="shared" ca="1" si="14"/>
        <v>0</v>
      </c>
      <c r="AB861" s="305"/>
    </row>
    <row r="862" spans="1:28" x14ac:dyDescent="0.25">
      <c r="A862" s="281" t="str">
        <f ca="1">no.</f>
        <v/>
      </c>
      <c r="B862" s="281"/>
      <c r="C862" s="282"/>
      <c r="D862" s="282"/>
      <c r="E862" s="282" t="str">
        <f ca="1">position</f>
        <v/>
      </c>
      <c r="F862" s="282"/>
      <c r="G862" s="282"/>
      <c r="H862" s="282"/>
      <c r="I862" s="282"/>
      <c r="J862" s="335"/>
      <c r="K862" s="282"/>
      <c r="L862" s="282"/>
      <c r="M862" s="282"/>
      <c r="N862" s="282"/>
      <c r="O862" s="281"/>
      <c r="P862" s="360" t="str">
        <f ca="1">rescore_patient</f>
        <v/>
      </c>
      <c r="Q862" s="330" t="str">
        <f ca="1">quantity</f>
        <v/>
      </c>
      <c r="R862" s="281"/>
      <c r="S862" s="282"/>
      <c r="T862" s="282"/>
      <c r="U862" s="282"/>
      <c r="V862" s="305"/>
      <c r="W862" s="305"/>
      <c r="X862" s="305"/>
      <c r="Y862" s="282"/>
      <c r="Z862" s="282" t="e" vm="1">
        <f ca="1">_xlfn.IFS(AND(ISNUMBER(SEARCH("N?m l*", CUSTOMER[[#This Row],[Service Type]], 1)), CUSTOMER[[#This Row],[Count ST]] = TRUE), CUSTOMER[[#This Row],[Quantity]], AND($Y$10:$Y862 = TRUE, COUNTIFS($H$10:$H862, CUSTOMER[[#This Row],[Booking]], $J$10:$J862, CUSTOMER[[#This Row],[Order Date]], $F$10:$F862, "&lt;&gt;"&amp;"N?m l*")=1), 1, TRUE,  "")</f>
        <v>#NAME?</v>
      </c>
      <c r="AA862" s="282" t="b">
        <f t="shared" ca="1" si="14"/>
        <v>0</v>
      </c>
      <c r="AB862" s="305"/>
    </row>
    <row r="863" spans="1:28" x14ac:dyDescent="0.25">
      <c r="A863" s="281" t="str">
        <f ca="1">no.</f>
        <v/>
      </c>
      <c r="B863" s="281"/>
      <c r="C863" s="282"/>
      <c r="D863" s="282"/>
      <c r="E863" s="282" t="str">
        <f ca="1">position</f>
        <v/>
      </c>
      <c r="F863" s="282"/>
      <c r="G863" s="282"/>
      <c r="H863" s="282"/>
      <c r="I863" s="282"/>
      <c r="J863" s="335"/>
      <c r="K863" s="282"/>
      <c r="L863" s="282"/>
      <c r="M863" s="282"/>
      <c r="N863" s="282"/>
      <c r="O863" s="281"/>
      <c r="P863" s="360" t="str">
        <f ca="1">rescore_patient</f>
        <v/>
      </c>
      <c r="Q863" s="330" t="str">
        <f ca="1">quantity</f>
        <v/>
      </c>
      <c r="R863" s="281"/>
      <c r="S863" s="282"/>
      <c r="T863" s="282"/>
      <c r="U863" s="282"/>
      <c r="V863" s="305"/>
      <c r="W863" s="305"/>
      <c r="X863" s="305"/>
      <c r="Y863" s="282"/>
      <c r="Z863" s="282" t="e" vm="1">
        <f ca="1">_xlfn.IFS(AND(ISNUMBER(SEARCH("N?m l*", CUSTOMER[[#This Row],[Service Type]], 1)), CUSTOMER[[#This Row],[Count ST]] = TRUE), CUSTOMER[[#This Row],[Quantity]], AND($Y$10:$Y863 = TRUE, COUNTIFS($H$10:$H863, CUSTOMER[[#This Row],[Booking]], $J$10:$J863, CUSTOMER[[#This Row],[Order Date]], $F$10:$F863, "&lt;&gt;"&amp;"N?m l*")=1), 1, TRUE,  "")</f>
        <v>#NAME?</v>
      </c>
      <c r="AA863" s="282" t="b">
        <f t="shared" ca="1" si="14"/>
        <v>0</v>
      </c>
      <c r="AB863" s="305"/>
    </row>
    <row r="864" spans="1:28" x14ac:dyDescent="0.25">
      <c r="A864" s="281" t="str">
        <f ca="1">no.</f>
        <v/>
      </c>
      <c r="B864" s="281"/>
      <c r="C864" s="282"/>
      <c r="D864" s="282"/>
      <c r="E864" s="282" t="str">
        <f ca="1">position</f>
        <v/>
      </c>
      <c r="F864" s="282"/>
      <c r="G864" s="282"/>
      <c r="H864" s="282"/>
      <c r="I864" s="282"/>
      <c r="J864" s="335"/>
      <c r="K864" s="282"/>
      <c r="L864" s="282"/>
      <c r="M864" s="282"/>
      <c r="N864" s="282"/>
      <c r="O864" s="281"/>
      <c r="P864" s="360" t="str">
        <f ca="1">rescore_patient</f>
        <v/>
      </c>
      <c r="Q864" s="330" t="str">
        <f ca="1">quantity</f>
        <v/>
      </c>
      <c r="R864" s="281"/>
      <c r="S864" s="282"/>
      <c r="T864" s="282"/>
      <c r="U864" s="282"/>
      <c r="V864" s="305"/>
      <c r="W864" s="305"/>
      <c r="X864" s="305"/>
      <c r="Y864" s="282"/>
      <c r="Z864" s="282" t="e" vm="1">
        <f ca="1">_xlfn.IFS(AND(ISNUMBER(SEARCH("N?m l*", CUSTOMER[[#This Row],[Service Type]], 1)), CUSTOMER[[#This Row],[Count ST]] = TRUE), CUSTOMER[[#This Row],[Quantity]], AND($Y$10:$Y864 = TRUE, COUNTIFS($H$10:$H864, CUSTOMER[[#This Row],[Booking]], $J$10:$J864, CUSTOMER[[#This Row],[Order Date]], $F$10:$F864, "&lt;&gt;"&amp;"N?m l*")=1), 1, TRUE,  "")</f>
        <v>#NAME?</v>
      </c>
      <c r="AA864" s="282" t="b">
        <f t="shared" ca="1" si="14"/>
        <v>0</v>
      </c>
      <c r="AB864" s="305"/>
    </row>
    <row r="865" spans="1:28" x14ac:dyDescent="0.25">
      <c r="A865" s="281" t="str">
        <f ca="1">no.</f>
        <v/>
      </c>
      <c r="B865" s="281"/>
      <c r="C865" s="282"/>
      <c r="D865" s="282"/>
      <c r="E865" s="282" t="str">
        <f ca="1">position</f>
        <v/>
      </c>
      <c r="F865" s="282"/>
      <c r="G865" s="282"/>
      <c r="H865" s="282"/>
      <c r="I865" s="282"/>
      <c r="J865" s="335"/>
      <c r="K865" s="282"/>
      <c r="L865" s="282"/>
      <c r="M865" s="282"/>
      <c r="N865" s="282"/>
      <c r="O865" s="281"/>
      <c r="P865" s="360" t="str">
        <f ca="1">rescore_patient</f>
        <v/>
      </c>
      <c r="Q865" s="330" t="str">
        <f ca="1">quantity</f>
        <v/>
      </c>
      <c r="R865" s="281"/>
      <c r="S865" s="282"/>
      <c r="T865" s="282"/>
      <c r="U865" s="282"/>
      <c r="V865" s="305"/>
      <c r="W865" s="305"/>
      <c r="X865" s="305"/>
      <c r="Y865" s="282"/>
      <c r="Z865" s="282" t="e" vm="1">
        <f ca="1">_xlfn.IFS(AND(ISNUMBER(SEARCH("N?m l*", CUSTOMER[[#This Row],[Service Type]], 1)), CUSTOMER[[#This Row],[Count ST]] = TRUE), CUSTOMER[[#This Row],[Quantity]], AND($Y$10:$Y865 = TRUE, COUNTIFS($H$10:$H865, CUSTOMER[[#This Row],[Booking]], $J$10:$J865, CUSTOMER[[#This Row],[Order Date]], $F$10:$F865, "&lt;&gt;"&amp;"N?m l*")=1), 1, TRUE,  "")</f>
        <v>#NAME?</v>
      </c>
      <c r="AA865" s="282" t="b">
        <f t="shared" ca="1" si="14"/>
        <v>0</v>
      </c>
      <c r="AB865" s="305"/>
    </row>
    <row r="866" spans="1:28" x14ac:dyDescent="0.25">
      <c r="A866" s="281" t="str">
        <f ca="1">no.</f>
        <v/>
      </c>
      <c r="B866" s="281"/>
      <c r="C866" s="282"/>
      <c r="D866" s="282"/>
      <c r="E866" s="282" t="str">
        <f ca="1">position</f>
        <v/>
      </c>
      <c r="F866" s="282"/>
      <c r="G866" s="282"/>
      <c r="H866" s="282"/>
      <c r="I866" s="282"/>
      <c r="J866" s="335"/>
      <c r="K866" s="282"/>
      <c r="L866" s="282"/>
      <c r="M866" s="282"/>
      <c r="N866" s="282"/>
      <c r="O866" s="281"/>
      <c r="P866" s="360" t="str">
        <f ca="1">rescore_patient</f>
        <v/>
      </c>
      <c r="Q866" s="330" t="str">
        <f ca="1">quantity</f>
        <v/>
      </c>
      <c r="R866" s="281"/>
      <c r="S866" s="282"/>
      <c r="T866" s="282"/>
      <c r="U866" s="282"/>
      <c r="V866" s="305"/>
      <c r="W866" s="305"/>
      <c r="X866" s="305"/>
      <c r="Y866" s="282"/>
      <c r="Z866" s="282" t="e" vm="1">
        <f ca="1">_xlfn.IFS(AND(ISNUMBER(SEARCH("N?m l*", CUSTOMER[[#This Row],[Service Type]], 1)), CUSTOMER[[#This Row],[Count ST]] = TRUE), CUSTOMER[[#This Row],[Quantity]], AND($Y$10:$Y866 = TRUE, COUNTIFS($H$10:$H866, CUSTOMER[[#This Row],[Booking]], $J$10:$J866, CUSTOMER[[#This Row],[Order Date]], $F$10:$F866, "&lt;&gt;"&amp;"N?m l*")=1), 1, TRUE,  "")</f>
        <v>#NAME?</v>
      </c>
      <c r="AA866" s="282" t="b">
        <f t="shared" ca="1" si="14"/>
        <v>0</v>
      </c>
      <c r="AB866" s="305"/>
    </row>
    <row r="867" spans="1:28" x14ac:dyDescent="0.25">
      <c r="A867" s="281" t="str">
        <f ca="1">no.</f>
        <v/>
      </c>
      <c r="B867" s="281"/>
      <c r="C867" s="282"/>
      <c r="D867" s="282"/>
      <c r="E867" s="282" t="str">
        <f ca="1">position</f>
        <v/>
      </c>
      <c r="F867" s="282"/>
      <c r="G867" s="282"/>
      <c r="H867" s="282"/>
      <c r="I867" s="282"/>
      <c r="J867" s="335"/>
      <c r="K867" s="282"/>
      <c r="L867" s="282"/>
      <c r="M867" s="282"/>
      <c r="N867" s="282"/>
      <c r="O867" s="281"/>
      <c r="P867" s="360" t="str">
        <f ca="1">rescore_patient</f>
        <v/>
      </c>
      <c r="Q867" s="330" t="str">
        <f ca="1">quantity</f>
        <v/>
      </c>
      <c r="R867" s="281"/>
      <c r="S867" s="282"/>
      <c r="T867" s="282"/>
      <c r="U867" s="282"/>
      <c r="V867" s="305"/>
      <c r="W867" s="305"/>
      <c r="X867" s="305"/>
      <c r="Y867" s="282"/>
      <c r="Z867" s="282" t="e" vm="1">
        <f ca="1">_xlfn.IFS(AND(ISNUMBER(SEARCH("N?m l*", CUSTOMER[[#This Row],[Service Type]], 1)), CUSTOMER[[#This Row],[Count ST]] = TRUE), CUSTOMER[[#This Row],[Quantity]], AND($Y$10:$Y867 = TRUE, COUNTIFS($H$10:$H867, CUSTOMER[[#This Row],[Booking]], $J$10:$J867, CUSTOMER[[#This Row],[Order Date]], $F$10:$F867, "&lt;&gt;"&amp;"N?m l*")=1), 1, TRUE,  "")</f>
        <v>#NAME?</v>
      </c>
      <c r="AA867" s="282" t="b">
        <f t="shared" ca="1" si="14"/>
        <v>0</v>
      </c>
      <c r="AB867" s="305"/>
    </row>
    <row r="868" spans="1:28" x14ac:dyDescent="0.25">
      <c r="A868" s="281" t="str">
        <f ca="1">no.</f>
        <v/>
      </c>
      <c r="B868" s="281"/>
      <c r="C868" s="282"/>
      <c r="D868" s="282"/>
      <c r="E868" s="282" t="str">
        <f ca="1">position</f>
        <v/>
      </c>
      <c r="F868" s="282"/>
      <c r="G868" s="282"/>
      <c r="H868" s="282"/>
      <c r="I868" s="282"/>
      <c r="J868" s="335"/>
      <c r="K868" s="282"/>
      <c r="L868" s="282"/>
      <c r="M868" s="282"/>
      <c r="N868" s="282"/>
      <c r="O868" s="281"/>
      <c r="P868" s="360" t="str">
        <f ca="1">rescore_patient</f>
        <v/>
      </c>
      <c r="Q868" s="330" t="str">
        <f ca="1">quantity</f>
        <v/>
      </c>
      <c r="R868" s="281"/>
      <c r="S868" s="282"/>
      <c r="T868" s="282"/>
      <c r="U868" s="282"/>
      <c r="V868" s="305"/>
      <c r="W868" s="305"/>
      <c r="X868" s="305"/>
      <c r="Y868" s="282"/>
      <c r="Z868" s="282" t="e" vm="1">
        <f ca="1">_xlfn.IFS(AND(ISNUMBER(SEARCH("N?m l*", CUSTOMER[[#This Row],[Service Type]], 1)), CUSTOMER[[#This Row],[Count ST]] = TRUE), CUSTOMER[[#This Row],[Quantity]], AND($Y$10:$Y868 = TRUE, COUNTIFS($H$10:$H868, CUSTOMER[[#This Row],[Booking]], $J$10:$J868, CUSTOMER[[#This Row],[Order Date]], $F$10:$F868, "&lt;&gt;"&amp;"N?m l*")=1), 1, TRUE,  "")</f>
        <v>#NAME?</v>
      </c>
      <c r="AA868" s="282" t="b">
        <f t="shared" ca="1" si="14"/>
        <v>0</v>
      </c>
      <c r="AB868" s="305"/>
    </row>
    <row r="869" spans="1:28" x14ac:dyDescent="0.25">
      <c r="A869" s="281" t="str">
        <f ca="1">no.</f>
        <v/>
      </c>
      <c r="B869" s="281"/>
      <c r="C869" s="282"/>
      <c r="D869" s="282"/>
      <c r="E869" s="282" t="str">
        <f ca="1">position</f>
        <v/>
      </c>
      <c r="F869" s="282"/>
      <c r="G869" s="282"/>
      <c r="H869" s="282"/>
      <c r="I869" s="282"/>
      <c r="J869" s="335"/>
      <c r="K869" s="282"/>
      <c r="L869" s="282"/>
      <c r="M869" s="282"/>
      <c r="N869" s="282"/>
      <c r="O869" s="281"/>
      <c r="P869" s="360" t="str">
        <f ca="1">rescore_patient</f>
        <v/>
      </c>
      <c r="Q869" s="330" t="str">
        <f ca="1">quantity</f>
        <v/>
      </c>
      <c r="R869" s="281"/>
      <c r="S869" s="282"/>
      <c r="T869" s="282"/>
      <c r="U869" s="282"/>
      <c r="V869" s="305"/>
      <c r="W869" s="305"/>
      <c r="X869" s="305"/>
      <c r="Y869" s="282"/>
      <c r="Z869" s="282" t="e" vm="1">
        <f ca="1">_xlfn.IFS(AND(ISNUMBER(SEARCH("N?m l*", CUSTOMER[[#This Row],[Service Type]], 1)), CUSTOMER[[#This Row],[Count ST]] = TRUE), CUSTOMER[[#This Row],[Quantity]], AND($Y$10:$Y869 = TRUE, COUNTIFS($H$10:$H869, CUSTOMER[[#This Row],[Booking]], $J$10:$J869, CUSTOMER[[#This Row],[Order Date]], $F$10:$F869, "&lt;&gt;"&amp;"N?m l*")=1), 1, TRUE,  "")</f>
        <v>#NAME?</v>
      </c>
      <c r="AA869" s="282" t="b">
        <f t="shared" ca="1" si="14"/>
        <v>0</v>
      </c>
      <c r="AB869" s="305"/>
    </row>
    <row r="870" spans="1:28" x14ac:dyDescent="0.25">
      <c r="A870" s="281" t="str">
        <f ca="1">no.</f>
        <v/>
      </c>
      <c r="B870" s="281"/>
      <c r="C870" s="282"/>
      <c r="D870" s="282"/>
      <c r="E870" s="282" t="str">
        <f ca="1">position</f>
        <v/>
      </c>
      <c r="F870" s="282"/>
      <c r="G870" s="282"/>
      <c r="H870" s="282"/>
      <c r="I870" s="282"/>
      <c r="J870" s="335"/>
      <c r="K870" s="282"/>
      <c r="L870" s="282"/>
      <c r="M870" s="282"/>
      <c r="N870" s="282"/>
      <c r="O870" s="281"/>
      <c r="P870" s="360" t="str">
        <f ca="1">rescore_patient</f>
        <v/>
      </c>
      <c r="Q870" s="330" t="str">
        <f ca="1">quantity</f>
        <v/>
      </c>
      <c r="R870" s="281"/>
      <c r="S870" s="282"/>
      <c r="T870" s="282"/>
      <c r="U870" s="282"/>
      <c r="V870" s="305"/>
      <c r="W870" s="305"/>
      <c r="X870" s="305"/>
      <c r="Y870" s="282"/>
      <c r="Z870" s="282" t="e" vm="1">
        <f ca="1">_xlfn.IFS(AND(ISNUMBER(SEARCH("N?m l*", CUSTOMER[[#This Row],[Service Type]], 1)), CUSTOMER[[#This Row],[Count ST]] = TRUE), CUSTOMER[[#This Row],[Quantity]], AND($Y$10:$Y870 = TRUE, COUNTIFS($H$10:$H870, CUSTOMER[[#This Row],[Booking]], $J$10:$J870, CUSTOMER[[#This Row],[Order Date]], $F$10:$F870, "&lt;&gt;"&amp;"N?m l*")=1), 1, TRUE,  "")</f>
        <v>#NAME?</v>
      </c>
      <c r="AA870" s="282" t="b">
        <f t="shared" ca="1" si="14"/>
        <v>0</v>
      </c>
      <c r="AB870" s="305"/>
    </row>
    <row r="871" spans="1:28" x14ac:dyDescent="0.25">
      <c r="A871" s="281" t="str">
        <f ca="1">no.</f>
        <v/>
      </c>
      <c r="B871" s="281"/>
      <c r="C871" s="282"/>
      <c r="D871" s="282"/>
      <c r="E871" s="282" t="str">
        <f ca="1">position</f>
        <v/>
      </c>
      <c r="F871" s="282"/>
      <c r="G871" s="282"/>
      <c r="H871" s="282"/>
      <c r="I871" s="282"/>
      <c r="J871" s="335"/>
      <c r="K871" s="282"/>
      <c r="L871" s="282"/>
      <c r="M871" s="282"/>
      <c r="N871" s="282"/>
      <c r="O871" s="281"/>
      <c r="P871" s="360" t="str">
        <f ca="1">rescore_patient</f>
        <v/>
      </c>
      <c r="Q871" s="330" t="str">
        <f ca="1">quantity</f>
        <v/>
      </c>
      <c r="R871" s="281"/>
      <c r="S871" s="282"/>
      <c r="T871" s="282"/>
      <c r="U871" s="282"/>
      <c r="V871" s="305"/>
      <c r="W871" s="305"/>
      <c r="X871" s="305"/>
      <c r="Y871" s="282"/>
      <c r="Z871" s="282" t="e" vm="1">
        <f ca="1">_xlfn.IFS(AND(ISNUMBER(SEARCH("N?m l*", CUSTOMER[[#This Row],[Service Type]], 1)), CUSTOMER[[#This Row],[Count ST]] = TRUE), CUSTOMER[[#This Row],[Quantity]], AND($Y$10:$Y871 = TRUE, COUNTIFS($H$10:$H871, CUSTOMER[[#This Row],[Booking]], $J$10:$J871, CUSTOMER[[#This Row],[Order Date]], $F$10:$F871, "&lt;&gt;"&amp;"N?m l*")=1), 1, TRUE,  "")</f>
        <v>#NAME?</v>
      </c>
      <c r="AA871" s="282" t="b">
        <f t="shared" ca="1" si="14"/>
        <v>0</v>
      </c>
      <c r="AB871" s="305"/>
    </row>
    <row r="872" spans="1:28" x14ac:dyDescent="0.25">
      <c r="A872" s="281" t="str">
        <f ca="1">no.</f>
        <v/>
      </c>
      <c r="B872" s="281"/>
      <c r="C872" s="282"/>
      <c r="D872" s="282"/>
      <c r="E872" s="282" t="str">
        <f ca="1">position</f>
        <v/>
      </c>
      <c r="F872" s="282"/>
      <c r="G872" s="282"/>
      <c r="H872" s="282"/>
      <c r="I872" s="282"/>
      <c r="J872" s="335"/>
      <c r="K872" s="282"/>
      <c r="L872" s="282"/>
      <c r="M872" s="282"/>
      <c r="N872" s="282"/>
      <c r="O872" s="281"/>
      <c r="P872" s="360" t="str">
        <f ca="1">rescore_patient</f>
        <v/>
      </c>
      <c r="Q872" s="330" t="str">
        <f ca="1">quantity</f>
        <v/>
      </c>
      <c r="R872" s="281"/>
      <c r="S872" s="282"/>
      <c r="T872" s="282"/>
      <c r="U872" s="282"/>
      <c r="V872" s="305"/>
      <c r="W872" s="305"/>
      <c r="X872" s="305"/>
      <c r="Y872" s="282"/>
      <c r="Z872" s="282" t="e" vm="1">
        <f ca="1">_xlfn.IFS(AND(ISNUMBER(SEARCH("N?m l*", CUSTOMER[[#This Row],[Service Type]], 1)), CUSTOMER[[#This Row],[Count ST]] = TRUE), CUSTOMER[[#This Row],[Quantity]], AND($Y$10:$Y872 = TRUE, COUNTIFS($H$10:$H872, CUSTOMER[[#This Row],[Booking]], $J$10:$J872, CUSTOMER[[#This Row],[Order Date]], $F$10:$F872, "&lt;&gt;"&amp;"N?m l*")=1), 1, TRUE,  "")</f>
        <v>#NAME?</v>
      </c>
      <c r="AA872" s="282" t="b">
        <f t="shared" ca="1" si="14"/>
        <v>0</v>
      </c>
      <c r="AB872" s="305"/>
    </row>
    <row r="873" spans="1:28" x14ac:dyDescent="0.25">
      <c r="A873" s="281" t="str">
        <f ca="1">no.</f>
        <v/>
      </c>
      <c r="B873" s="281"/>
      <c r="C873" s="282"/>
      <c r="D873" s="282"/>
      <c r="E873" s="282" t="str">
        <f ca="1">position</f>
        <v/>
      </c>
      <c r="F873" s="282"/>
      <c r="G873" s="282"/>
      <c r="H873" s="282"/>
      <c r="I873" s="282"/>
      <c r="J873" s="335"/>
      <c r="K873" s="282"/>
      <c r="L873" s="282"/>
      <c r="M873" s="282"/>
      <c r="N873" s="282"/>
      <c r="O873" s="281"/>
      <c r="P873" s="360" t="str">
        <f ca="1">rescore_patient</f>
        <v/>
      </c>
      <c r="Q873" s="330" t="str">
        <f ca="1">quantity</f>
        <v/>
      </c>
      <c r="R873" s="281"/>
      <c r="S873" s="282"/>
      <c r="T873" s="282"/>
      <c r="U873" s="282"/>
      <c r="V873" s="305"/>
      <c r="W873" s="305"/>
      <c r="X873" s="305"/>
      <c r="Y873" s="282"/>
      <c r="Z873" s="282" t="e" vm="1">
        <f ca="1">_xlfn.IFS(AND(ISNUMBER(SEARCH("N?m l*", CUSTOMER[[#This Row],[Service Type]], 1)), CUSTOMER[[#This Row],[Count ST]] = TRUE), CUSTOMER[[#This Row],[Quantity]], AND($Y$10:$Y873 = TRUE, COUNTIFS($H$10:$H873, CUSTOMER[[#This Row],[Booking]], $J$10:$J873, CUSTOMER[[#This Row],[Order Date]], $F$10:$F873, "&lt;&gt;"&amp;"N?m l*")=1), 1, TRUE,  "")</f>
        <v>#NAME?</v>
      </c>
      <c r="AA873" s="282" t="b">
        <f t="shared" ca="1" si="14"/>
        <v>0</v>
      </c>
      <c r="AB873" s="305"/>
    </row>
    <row r="874" spans="1:28" x14ac:dyDescent="0.25">
      <c r="A874" s="281" t="str">
        <f ca="1">no.</f>
        <v/>
      </c>
      <c r="B874" s="281"/>
      <c r="C874" s="282"/>
      <c r="D874" s="282"/>
      <c r="E874" s="282" t="str">
        <f ca="1">position</f>
        <v/>
      </c>
      <c r="F874" s="282"/>
      <c r="G874" s="282"/>
      <c r="H874" s="282"/>
      <c r="I874" s="282"/>
      <c r="J874" s="335"/>
      <c r="K874" s="282"/>
      <c r="L874" s="282"/>
      <c r="M874" s="282"/>
      <c r="N874" s="282"/>
      <c r="O874" s="281"/>
      <c r="P874" s="360" t="str">
        <f ca="1">rescore_patient</f>
        <v/>
      </c>
      <c r="Q874" s="330" t="str">
        <f ca="1">quantity</f>
        <v/>
      </c>
      <c r="R874" s="281"/>
      <c r="S874" s="282"/>
      <c r="T874" s="282"/>
      <c r="U874" s="282"/>
      <c r="V874" s="305"/>
      <c r="W874" s="305"/>
      <c r="X874" s="305"/>
      <c r="Y874" s="282"/>
      <c r="Z874" s="282" t="e" vm="1">
        <f ca="1">_xlfn.IFS(AND(ISNUMBER(SEARCH("N?m l*", CUSTOMER[[#This Row],[Service Type]], 1)), CUSTOMER[[#This Row],[Count ST]] = TRUE), CUSTOMER[[#This Row],[Quantity]], AND($Y$10:$Y874 = TRUE, COUNTIFS($H$10:$H874, CUSTOMER[[#This Row],[Booking]], $J$10:$J874, CUSTOMER[[#This Row],[Order Date]], $F$10:$F874, "&lt;&gt;"&amp;"N?m l*")=1), 1, TRUE,  "")</f>
        <v>#NAME?</v>
      </c>
      <c r="AA874" s="282" t="b">
        <f t="shared" ca="1" si="14"/>
        <v>0</v>
      </c>
      <c r="AB874" s="305"/>
    </row>
    <row r="875" spans="1:28" x14ac:dyDescent="0.25">
      <c r="A875" s="281" t="str">
        <f ca="1">no.</f>
        <v/>
      </c>
      <c r="B875" s="281"/>
      <c r="C875" s="282"/>
      <c r="D875" s="282"/>
      <c r="E875" s="282" t="str">
        <f ca="1">position</f>
        <v/>
      </c>
      <c r="F875" s="282"/>
      <c r="G875" s="282"/>
      <c r="H875" s="282"/>
      <c r="I875" s="282"/>
      <c r="J875" s="335"/>
      <c r="K875" s="282"/>
      <c r="L875" s="282"/>
      <c r="M875" s="282"/>
      <c r="N875" s="282"/>
      <c r="O875" s="281"/>
      <c r="P875" s="360" t="str">
        <f ca="1">rescore_patient</f>
        <v/>
      </c>
      <c r="Q875" s="330" t="str">
        <f ca="1">quantity</f>
        <v/>
      </c>
      <c r="R875" s="281"/>
      <c r="S875" s="282"/>
      <c r="T875" s="282"/>
      <c r="U875" s="282"/>
      <c r="V875" s="305"/>
      <c r="W875" s="305"/>
      <c r="X875" s="305"/>
      <c r="Y875" s="282"/>
      <c r="Z875" s="282" t="e" vm="1">
        <f ca="1">_xlfn.IFS(AND(ISNUMBER(SEARCH("N?m l*", CUSTOMER[[#This Row],[Service Type]], 1)), CUSTOMER[[#This Row],[Count ST]] = TRUE), CUSTOMER[[#This Row],[Quantity]], AND($Y$10:$Y875 = TRUE, COUNTIFS($H$10:$H875, CUSTOMER[[#This Row],[Booking]], $J$10:$J875, CUSTOMER[[#This Row],[Order Date]], $F$10:$F875, "&lt;&gt;"&amp;"N?m l*")=1), 1, TRUE,  "")</f>
        <v>#NAME?</v>
      </c>
      <c r="AA875" s="282" t="b">
        <f t="shared" ca="1" si="14"/>
        <v>0</v>
      </c>
      <c r="AB875" s="305"/>
    </row>
    <row r="876" spans="1:28" x14ac:dyDescent="0.25">
      <c r="A876" s="281" t="str">
        <f ca="1">no.</f>
        <v/>
      </c>
      <c r="B876" s="281"/>
      <c r="C876" s="282"/>
      <c r="D876" s="282"/>
      <c r="E876" s="282" t="str">
        <f ca="1">position</f>
        <v/>
      </c>
      <c r="F876" s="282"/>
      <c r="G876" s="282"/>
      <c r="H876" s="282"/>
      <c r="I876" s="282"/>
      <c r="J876" s="335"/>
      <c r="K876" s="282"/>
      <c r="L876" s="282"/>
      <c r="M876" s="282"/>
      <c r="N876" s="282"/>
      <c r="O876" s="281"/>
      <c r="P876" s="360" t="str">
        <f ca="1">rescore_patient</f>
        <v/>
      </c>
      <c r="Q876" s="330" t="str">
        <f ca="1">quantity</f>
        <v/>
      </c>
      <c r="R876" s="281"/>
      <c r="S876" s="282"/>
      <c r="T876" s="282"/>
      <c r="U876" s="282"/>
      <c r="V876" s="305"/>
      <c r="W876" s="305"/>
      <c r="X876" s="305"/>
      <c r="Y876" s="282"/>
      <c r="Z876" s="282" t="e" vm="1">
        <f ca="1">_xlfn.IFS(AND(ISNUMBER(SEARCH("N?m l*", CUSTOMER[[#This Row],[Service Type]], 1)), CUSTOMER[[#This Row],[Count ST]] = TRUE), CUSTOMER[[#This Row],[Quantity]], AND($Y$10:$Y876 = TRUE, COUNTIFS($H$10:$H876, CUSTOMER[[#This Row],[Booking]], $J$10:$J876, CUSTOMER[[#This Row],[Order Date]], $F$10:$F876, "&lt;&gt;"&amp;"N?m l*")=1), 1, TRUE,  "")</f>
        <v>#NAME?</v>
      </c>
      <c r="AA876" s="282" t="b">
        <f t="shared" ca="1" si="14"/>
        <v>0</v>
      </c>
      <c r="AB876" s="305"/>
    </row>
    <row r="877" spans="1:28" x14ac:dyDescent="0.25">
      <c r="A877" s="281" t="str">
        <f ca="1">no.</f>
        <v/>
      </c>
      <c r="B877" s="281"/>
      <c r="C877" s="282"/>
      <c r="D877" s="282"/>
      <c r="E877" s="282" t="str">
        <f ca="1">position</f>
        <v/>
      </c>
      <c r="F877" s="282"/>
      <c r="G877" s="282"/>
      <c r="H877" s="282"/>
      <c r="I877" s="282"/>
      <c r="J877" s="335"/>
      <c r="K877" s="282"/>
      <c r="L877" s="282"/>
      <c r="M877" s="282"/>
      <c r="N877" s="282"/>
      <c r="O877" s="281"/>
      <c r="P877" s="360" t="str">
        <f ca="1">rescore_patient</f>
        <v/>
      </c>
      <c r="Q877" s="330" t="str">
        <f ca="1">quantity</f>
        <v/>
      </c>
      <c r="R877" s="281"/>
      <c r="S877" s="282"/>
      <c r="T877" s="282"/>
      <c r="U877" s="282"/>
      <c r="V877" s="305"/>
      <c r="W877" s="305"/>
      <c r="X877" s="305"/>
      <c r="Y877" s="282"/>
      <c r="Z877" s="282" t="e" vm="1">
        <f ca="1">_xlfn.IFS(AND(ISNUMBER(SEARCH("N?m l*", CUSTOMER[[#This Row],[Service Type]], 1)), CUSTOMER[[#This Row],[Count ST]] = TRUE), CUSTOMER[[#This Row],[Quantity]], AND($Y$10:$Y877 = TRUE, COUNTIFS($H$10:$H877, CUSTOMER[[#This Row],[Booking]], $J$10:$J877, CUSTOMER[[#This Row],[Order Date]], $F$10:$F877, "&lt;&gt;"&amp;"N?m l*")=1), 1, TRUE,  "")</f>
        <v>#NAME?</v>
      </c>
      <c r="AA877" s="282" t="b">
        <f t="shared" ca="1" si="14"/>
        <v>0</v>
      </c>
      <c r="AB877" s="305"/>
    </row>
    <row r="878" spans="1:28" x14ac:dyDescent="0.25">
      <c r="A878" s="281" t="str">
        <f ca="1">no.</f>
        <v/>
      </c>
      <c r="B878" s="281"/>
      <c r="C878" s="282"/>
      <c r="D878" s="282"/>
      <c r="E878" s="282" t="str">
        <f ca="1">position</f>
        <v/>
      </c>
      <c r="F878" s="282"/>
      <c r="G878" s="282"/>
      <c r="H878" s="282"/>
      <c r="I878" s="282"/>
      <c r="J878" s="335"/>
      <c r="K878" s="282"/>
      <c r="L878" s="282"/>
      <c r="M878" s="282"/>
      <c r="N878" s="282"/>
      <c r="O878" s="281"/>
      <c r="P878" s="360" t="str">
        <f ca="1">rescore_patient</f>
        <v/>
      </c>
      <c r="Q878" s="330" t="str">
        <f ca="1">quantity</f>
        <v/>
      </c>
      <c r="R878" s="281"/>
      <c r="S878" s="282"/>
      <c r="T878" s="282"/>
      <c r="U878" s="282"/>
      <c r="V878" s="305"/>
      <c r="W878" s="305"/>
      <c r="X878" s="305"/>
      <c r="Y878" s="282"/>
      <c r="Z878" s="282" t="e" vm="1">
        <f ca="1">_xlfn.IFS(AND(ISNUMBER(SEARCH("N?m l*", CUSTOMER[[#This Row],[Service Type]], 1)), CUSTOMER[[#This Row],[Count ST]] = TRUE), CUSTOMER[[#This Row],[Quantity]], AND($Y$10:$Y878 = TRUE, COUNTIFS($H$10:$H878, CUSTOMER[[#This Row],[Booking]], $J$10:$J878, CUSTOMER[[#This Row],[Order Date]], $F$10:$F878, "&lt;&gt;"&amp;"N?m l*")=1), 1, TRUE,  "")</f>
        <v>#NAME?</v>
      </c>
      <c r="AA878" s="282" t="b">
        <f t="shared" ca="1" si="14"/>
        <v>0</v>
      </c>
      <c r="AB878" s="305"/>
    </row>
    <row r="879" spans="1:28" x14ac:dyDescent="0.25">
      <c r="A879" s="281" t="str">
        <f ca="1">no.</f>
        <v/>
      </c>
      <c r="B879" s="281"/>
      <c r="C879" s="282"/>
      <c r="D879" s="282"/>
      <c r="E879" s="282" t="str">
        <f ca="1">position</f>
        <v/>
      </c>
      <c r="F879" s="282"/>
      <c r="G879" s="282"/>
      <c r="H879" s="282"/>
      <c r="I879" s="282"/>
      <c r="J879" s="335"/>
      <c r="K879" s="282"/>
      <c r="L879" s="282"/>
      <c r="M879" s="282"/>
      <c r="N879" s="282"/>
      <c r="O879" s="281"/>
      <c r="P879" s="360" t="str">
        <f ca="1">rescore_patient</f>
        <v/>
      </c>
      <c r="Q879" s="330" t="str">
        <f ca="1">quantity</f>
        <v/>
      </c>
      <c r="R879" s="281"/>
      <c r="S879" s="282"/>
      <c r="T879" s="282"/>
      <c r="U879" s="282"/>
      <c r="V879" s="305"/>
      <c r="W879" s="305"/>
      <c r="X879" s="305"/>
      <c r="Y879" s="282"/>
      <c r="Z879" s="282" t="e" vm="1">
        <f ca="1">_xlfn.IFS(AND(ISNUMBER(SEARCH("N?m l*", CUSTOMER[[#This Row],[Service Type]], 1)), CUSTOMER[[#This Row],[Count ST]] = TRUE), CUSTOMER[[#This Row],[Quantity]], AND($Y$10:$Y879 = TRUE, COUNTIFS($H$10:$H879, CUSTOMER[[#This Row],[Booking]], $J$10:$J879, CUSTOMER[[#This Row],[Order Date]], $F$10:$F879, "&lt;&gt;"&amp;"N?m l*")=1), 1, TRUE,  "")</f>
        <v>#NAME?</v>
      </c>
      <c r="AA879" s="282" t="b">
        <f t="shared" ca="1" si="14"/>
        <v>0</v>
      </c>
      <c r="AB879" s="305"/>
    </row>
    <row r="880" spans="1:28" x14ac:dyDescent="0.25">
      <c r="A880" s="281" t="str">
        <f ca="1">no.</f>
        <v/>
      </c>
      <c r="B880" s="281"/>
      <c r="C880" s="282"/>
      <c r="D880" s="282"/>
      <c r="E880" s="282" t="str">
        <f ca="1">position</f>
        <v/>
      </c>
      <c r="F880" s="282"/>
      <c r="G880" s="282"/>
      <c r="H880" s="282"/>
      <c r="I880" s="282"/>
      <c r="J880" s="335"/>
      <c r="K880" s="282"/>
      <c r="L880" s="282"/>
      <c r="M880" s="282"/>
      <c r="N880" s="282"/>
      <c r="O880" s="281"/>
      <c r="P880" s="360" t="str">
        <f ca="1">rescore_patient</f>
        <v/>
      </c>
      <c r="Q880" s="330" t="str">
        <f ca="1">quantity</f>
        <v/>
      </c>
      <c r="R880" s="281"/>
      <c r="S880" s="282"/>
      <c r="T880" s="282"/>
      <c r="U880" s="282"/>
      <c r="V880" s="305"/>
      <c r="W880" s="305"/>
      <c r="X880" s="305"/>
      <c r="Y880" s="282"/>
      <c r="Z880" s="282" t="e" vm="1">
        <f ca="1">_xlfn.IFS(AND(ISNUMBER(SEARCH("N?m l*", CUSTOMER[[#This Row],[Service Type]], 1)), CUSTOMER[[#This Row],[Count ST]] = TRUE), CUSTOMER[[#This Row],[Quantity]], AND($Y$10:$Y880 = TRUE, COUNTIFS($H$10:$H880, CUSTOMER[[#This Row],[Booking]], $J$10:$J880, CUSTOMER[[#This Row],[Order Date]], $F$10:$F880, "&lt;&gt;"&amp;"N?m l*")=1), 1, TRUE,  "")</f>
        <v>#NAME?</v>
      </c>
      <c r="AA880" s="282" t="b">
        <f t="shared" ca="1" si="14"/>
        <v>0</v>
      </c>
      <c r="AB880" s="305"/>
    </row>
    <row r="881" spans="1:28" x14ac:dyDescent="0.25">
      <c r="A881" s="281" t="str">
        <f ca="1">no.</f>
        <v/>
      </c>
      <c r="B881" s="281"/>
      <c r="C881" s="282"/>
      <c r="D881" s="282"/>
      <c r="E881" s="282" t="str">
        <f ca="1">position</f>
        <v/>
      </c>
      <c r="F881" s="282"/>
      <c r="G881" s="282"/>
      <c r="H881" s="282"/>
      <c r="I881" s="282"/>
      <c r="J881" s="335"/>
      <c r="K881" s="282"/>
      <c r="L881" s="282"/>
      <c r="M881" s="282"/>
      <c r="N881" s="282"/>
      <c r="O881" s="281"/>
      <c r="P881" s="360" t="str">
        <f ca="1">rescore_patient</f>
        <v/>
      </c>
      <c r="Q881" s="330" t="str">
        <f ca="1">quantity</f>
        <v/>
      </c>
      <c r="R881" s="281"/>
      <c r="S881" s="282"/>
      <c r="T881" s="282"/>
      <c r="U881" s="282"/>
      <c r="V881" s="305"/>
      <c r="W881" s="305"/>
      <c r="X881" s="305"/>
      <c r="Y881" s="282"/>
      <c r="Z881" s="282" t="e" vm="1">
        <f ca="1">_xlfn.IFS(AND(ISNUMBER(SEARCH("N?m l*", CUSTOMER[[#This Row],[Service Type]], 1)), CUSTOMER[[#This Row],[Count ST]] = TRUE), CUSTOMER[[#This Row],[Quantity]], AND($Y$10:$Y881 = TRUE, COUNTIFS($H$10:$H881, CUSTOMER[[#This Row],[Booking]], $J$10:$J881, CUSTOMER[[#This Row],[Order Date]], $F$10:$F881, "&lt;&gt;"&amp;"N?m l*")=1), 1, TRUE,  "")</f>
        <v>#NAME?</v>
      </c>
      <c r="AA881" s="282" t="b">
        <f t="shared" ca="1" si="14"/>
        <v>0</v>
      </c>
      <c r="AB881" s="305"/>
    </row>
    <row r="882" spans="1:28" x14ac:dyDescent="0.25">
      <c r="A882" s="281" t="str">
        <f ca="1">no.</f>
        <v/>
      </c>
      <c r="B882" s="281"/>
      <c r="C882" s="282"/>
      <c r="D882" s="282"/>
      <c r="E882" s="282" t="str">
        <f ca="1">position</f>
        <v/>
      </c>
      <c r="F882" s="282"/>
      <c r="G882" s="282"/>
      <c r="H882" s="282"/>
      <c r="I882" s="282"/>
      <c r="J882" s="335"/>
      <c r="K882" s="282"/>
      <c r="L882" s="282"/>
      <c r="M882" s="282"/>
      <c r="N882" s="282"/>
      <c r="O882" s="281"/>
      <c r="P882" s="360" t="str">
        <f ca="1">rescore_patient</f>
        <v/>
      </c>
      <c r="Q882" s="330" t="str">
        <f ca="1">quantity</f>
        <v/>
      </c>
      <c r="R882" s="281"/>
      <c r="S882" s="282"/>
      <c r="T882" s="282"/>
      <c r="U882" s="282"/>
      <c r="V882" s="305"/>
      <c r="W882" s="305"/>
      <c r="X882" s="305"/>
      <c r="Y882" s="282"/>
      <c r="Z882" s="282" t="e" vm="1">
        <f ca="1">_xlfn.IFS(AND(ISNUMBER(SEARCH("N?m l*", CUSTOMER[[#This Row],[Service Type]], 1)), CUSTOMER[[#This Row],[Count ST]] = TRUE), CUSTOMER[[#This Row],[Quantity]], AND($Y$10:$Y882 = TRUE, COUNTIFS($H$10:$H882, CUSTOMER[[#This Row],[Booking]], $J$10:$J882, CUSTOMER[[#This Row],[Order Date]], $F$10:$F882, "&lt;&gt;"&amp;"N?m l*")=1), 1, TRUE,  "")</f>
        <v>#NAME?</v>
      </c>
      <c r="AA882" s="282" t="b">
        <f t="shared" ca="1" si="14"/>
        <v>0</v>
      </c>
      <c r="AB882" s="305"/>
    </row>
    <row r="883" spans="1:28" x14ac:dyDescent="0.25">
      <c r="A883" s="281" t="str">
        <f ca="1">no.</f>
        <v/>
      </c>
      <c r="B883" s="281"/>
      <c r="C883" s="282"/>
      <c r="D883" s="282"/>
      <c r="E883" s="282" t="str">
        <f ca="1">position</f>
        <v/>
      </c>
      <c r="F883" s="282"/>
      <c r="G883" s="282"/>
      <c r="H883" s="282"/>
      <c r="I883" s="282"/>
      <c r="J883" s="335"/>
      <c r="K883" s="282"/>
      <c r="L883" s="282"/>
      <c r="M883" s="282"/>
      <c r="N883" s="282"/>
      <c r="O883" s="281"/>
      <c r="P883" s="360" t="str">
        <f ca="1">rescore_patient</f>
        <v/>
      </c>
      <c r="Q883" s="330" t="str">
        <f ca="1">quantity</f>
        <v/>
      </c>
      <c r="R883" s="281"/>
      <c r="S883" s="282"/>
      <c r="T883" s="282"/>
      <c r="U883" s="282"/>
      <c r="V883" s="305"/>
      <c r="W883" s="305"/>
      <c r="X883" s="305"/>
      <c r="Y883" s="282"/>
      <c r="Z883" s="282" t="e" vm="1">
        <f ca="1">_xlfn.IFS(AND(ISNUMBER(SEARCH("N?m l*", CUSTOMER[[#This Row],[Service Type]], 1)), CUSTOMER[[#This Row],[Count ST]] = TRUE), CUSTOMER[[#This Row],[Quantity]], AND($Y$10:$Y883 = TRUE, COUNTIFS($H$10:$H883, CUSTOMER[[#This Row],[Booking]], $J$10:$J883, CUSTOMER[[#This Row],[Order Date]], $F$10:$F883, "&lt;&gt;"&amp;"N?m l*")=1), 1, TRUE,  "")</f>
        <v>#NAME?</v>
      </c>
      <c r="AA883" s="282" t="b">
        <f t="shared" ca="1" si="14"/>
        <v>0</v>
      </c>
      <c r="AB883" s="305"/>
    </row>
    <row r="884" spans="1:28" x14ac:dyDescent="0.25">
      <c r="A884" s="281" t="str">
        <f ca="1">no.</f>
        <v/>
      </c>
      <c r="B884" s="281"/>
      <c r="C884" s="282"/>
      <c r="D884" s="282"/>
      <c r="E884" s="282" t="str">
        <f ca="1">position</f>
        <v/>
      </c>
      <c r="F884" s="282"/>
      <c r="G884" s="282"/>
      <c r="H884" s="282"/>
      <c r="I884" s="282"/>
      <c r="J884" s="335"/>
      <c r="K884" s="282"/>
      <c r="L884" s="282"/>
      <c r="M884" s="282"/>
      <c r="N884" s="282"/>
      <c r="O884" s="281"/>
      <c r="P884" s="360" t="str">
        <f ca="1">rescore_patient</f>
        <v/>
      </c>
      <c r="Q884" s="330" t="str">
        <f ca="1">quantity</f>
        <v/>
      </c>
      <c r="R884" s="281"/>
      <c r="S884" s="282"/>
      <c r="T884" s="282"/>
      <c r="U884" s="282"/>
      <c r="V884" s="305"/>
      <c r="W884" s="305"/>
      <c r="X884" s="305"/>
      <c r="Y884" s="282"/>
      <c r="Z884" s="282" t="e" vm="1">
        <f ca="1">_xlfn.IFS(AND(ISNUMBER(SEARCH("N?m l*", CUSTOMER[[#This Row],[Service Type]], 1)), CUSTOMER[[#This Row],[Count ST]] = TRUE), CUSTOMER[[#This Row],[Quantity]], AND($Y$10:$Y884 = TRUE, COUNTIFS($H$10:$H884, CUSTOMER[[#This Row],[Booking]], $J$10:$J884, CUSTOMER[[#This Row],[Order Date]], $F$10:$F884, "&lt;&gt;"&amp;"N?m l*")=1), 1, TRUE,  "")</f>
        <v>#NAME?</v>
      </c>
      <c r="AA884" s="282" t="b">
        <f t="shared" ca="1" si="14"/>
        <v>0</v>
      </c>
      <c r="AB884" s="305"/>
    </row>
    <row r="885" spans="1:28" x14ac:dyDescent="0.25">
      <c r="A885" s="281" t="str">
        <f ca="1">no.</f>
        <v/>
      </c>
      <c r="B885" s="281"/>
      <c r="C885" s="282"/>
      <c r="D885" s="282"/>
      <c r="E885" s="282" t="str">
        <f ca="1">position</f>
        <v/>
      </c>
      <c r="F885" s="282"/>
      <c r="G885" s="282"/>
      <c r="H885" s="282"/>
      <c r="I885" s="282"/>
      <c r="J885" s="335"/>
      <c r="K885" s="282"/>
      <c r="L885" s="282"/>
      <c r="M885" s="282"/>
      <c r="N885" s="282"/>
      <c r="O885" s="281"/>
      <c r="P885" s="360" t="str">
        <f ca="1">rescore_patient</f>
        <v/>
      </c>
      <c r="Q885" s="330" t="str">
        <f ca="1">quantity</f>
        <v/>
      </c>
      <c r="R885" s="281"/>
      <c r="S885" s="282"/>
      <c r="T885" s="282"/>
      <c r="U885" s="282"/>
      <c r="V885" s="305"/>
      <c r="W885" s="305"/>
      <c r="X885" s="305"/>
      <c r="Y885" s="282"/>
      <c r="Z885" s="282" t="e" vm="1">
        <f ca="1">_xlfn.IFS(AND(ISNUMBER(SEARCH("N?m l*", CUSTOMER[[#This Row],[Service Type]], 1)), CUSTOMER[[#This Row],[Count ST]] = TRUE), CUSTOMER[[#This Row],[Quantity]], AND($Y$10:$Y885 = TRUE, COUNTIFS($H$10:$H885, CUSTOMER[[#This Row],[Booking]], $J$10:$J885, CUSTOMER[[#This Row],[Order Date]], $F$10:$F885, "&lt;&gt;"&amp;"N?m l*")=1), 1, TRUE,  "")</f>
        <v>#NAME?</v>
      </c>
      <c r="AA885" s="282" t="b">
        <f t="shared" ca="1" si="14"/>
        <v>0</v>
      </c>
      <c r="AB885" s="305"/>
    </row>
    <row r="886" spans="1:28" x14ac:dyDescent="0.25">
      <c r="A886" s="281" t="str">
        <f ca="1">no.</f>
        <v/>
      </c>
      <c r="B886" s="281"/>
      <c r="C886" s="282"/>
      <c r="D886" s="282"/>
      <c r="E886" s="282" t="str">
        <f ca="1">position</f>
        <v/>
      </c>
      <c r="F886" s="282"/>
      <c r="G886" s="282"/>
      <c r="H886" s="282"/>
      <c r="I886" s="282"/>
      <c r="J886" s="335"/>
      <c r="K886" s="282"/>
      <c r="L886" s="282"/>
      <c r="M886" s="282"/>
      <c r="N886" s="282"/>
      <c r="O886" s="281"/>
      <c r="P886" s="360" t="str">
        <f ca="1">rescore_patient</f>
        <v/>
      </c>
      <c r="Q886" s="330" t="str">
        <f ca="1">quantity</f>
        <v/>
      </c>
      <c r="R886" s="281"/>
      <c r="S886" s="282"/>
      <c r="T886" s="282"/>
      <c r="U886" s="282"/>
      <c r="V886" s="305"/>
      <c r="W886" s="305"/>
      <c r="X886" s="305"/>
      <c r="Y886" s="282"/>
      <c r="Z886" s="282" t="e" vm="1">
        <f ca="1">_xlfn.IFS(AND(ISNUMBER(SEARCH("N?m l*", CUSTOMER[[#This Row],[Service Type]], 1)), CUSTOMER[[#This Row],[Count ST]] = TRUE), CUSTOMER[[#This Row],[Quantity]], AND($Y$10:$Y886 = TRUE, COUNTIFS($H$10:$H886, CUSTOMER[[#This Row],[Booking]], $J$10:$J886, CUSTOMER[[#This Row],[Order Date]], $F$10:$F886, "&lt;&gt;"&amp;"N?m l*")=1), 1, TRUE,  "")</f>
        <v>#NAME?</v>
      </c>
      <c r="AA886" s="282" t="b">
        <f t="shared" ca="1" si="14"/>
        <v>0</v>
      </c>
      <c r="AB886" s="305"/>
    </row>
    <row r="887" spans="1:28" x14ac:dyDescent="0.25">
      <c r="A887" s="281" t="str">
        <f ca="1">no.</f>
        <v/>
      </c>
      <c r="B887" s="281"/>
      <c r="C887" s="282"/>
      <c r="D887" s="282"/>
      <c r="E887" s="282" t="str">
        <f ca="1">position</f>
        <v/>
      </c>
      <c r="F887" s="282"/>
      <c r="G887" s="282"/>
      <c r="H887" s="282"/>
      <c r="I887" s="282"/>
      <c r="J887" s="335"/>
      <c r="K887" s="282"/>
      <c r="L887" s="282"/>
      <c r="M887" s="282"/>
      <c r="N887" s="282"/>
      <c r="O887" s="281"/>
      <c r="P887" s="360" t="str">
        <f ca="1">rescore_patient</f>
        <v/>
      </c>
      <c r="Q887" s="330" t="str">
        <f ca="1">quantity</f>
        <v/>
      </c>
      <c r="R887" s="281"/>
      <c r="S887" s="282"/>
      <c r="T887" s="282"/>
      <c r="U887" s="282"/>
      <c r="V887" s="305"/>
      <c r="W887" s="305"/>
      <c r="X887" s="305"/>
      <c r="Y887" s="282"/>
      <c r="Z887" s="282" t="e" vm="1">
        <f ca="1">_xlfn.IFS(AND(ISNUMBER(SEARCH("N?m l*", CUSTOMER[[#This Row],[Service Type]], 1)), CUSTOMER[[#This Row],[Count ST]] = TRUE), CUSTOMER[[#This Row],[Quantity]], AND($Y$10:$Y887 = TRUE, COUNTIFS($H$10:$H887, CUSTOMER[[#This Row],[Booking]], $J$10:$J887, CUSTOMER[[#This Row],[Order Date]], $F$10:$F887, "&lt;&gt;"&amp;"N?m l*")=1), 1, TRUE,  "")</f>
        <v>#NAME?</v>
      </c>
      <c r="AA887" s="282" t="b">
        <f t="shared" ca="1" si="14"/>
        <v>0</v>
      </c>
      <c r="AB887" s="305"/>
    </row>
    <row r="888" spans="1:28" x14ac:dyDescent="0.25">
      <c r="A888" s="281" t="str">
        <f ca="1">no.</f>
        <v/>
      </c>
      <c r="B888" s="281"/>
      <c r="C888" s="282"/>
      <c r="D888" s="282"/>
      <c r="E888" s="282" t="str">
        <f ca="1">position</f>
        <v/>
      </c>
      <c r="F888" s="282"/>
      <c r="G888" s="282"/>
      <c r="H888" s="282"/>
      <c r="I888" s="282"/>
      <c r="J888" s="335"/>
      <c r="K888" s="282"/>
      <c r="L888" s="282"/>
      <c r="M888" s="282"/>
      <c r="N888" s="282"/>
      <c r="O888" s="281"/>
      <c r="P888" s="360" t="str">
        <f ca="1">rescore_patient</f>
        <v/>
      </c>
      <c r="Q888" s="330" t="str">
        <f ca="1">quantity</f>
        <v/>
      </c>
      <c r="R888" s="281"/>
      <c r="S888" s="282"/>
      <c r="T888" s="282"/>
      <c r="U888" s="282"/>
      <c r="V888" s="305"/>
      <c r="W888" s="305"/>
      <c r="X888" s="305"/>
      <c r="Y888" s="282"/>
      <c r="Z888" s="282" t="e" vm="1">
        <f ca="1">_xlfn.IFS(AND(ISNUMBER(SEARCH("N?m l*", CUSTOMER[[#This Row],[Service Type]], 1)), CUSTOMER[[#This Row],[Count ST]] = TRUE), CUSTOMER[[#This Row],[Quantity]], AND($Y$10:$Y888 = TRUE, COUNTIFS($H$10:$H888, CUSTOMER[[#This Row],[Booking]], $J$10:$J888, CUSTOMER[[#This Row],[Order Date]], $F$10:$F888, "&lt;&gt;"&amp;"N?m l*")=1), 1, TRUE,  "")</f>
        <v>#NAME?</v>
      </c>
      <c r="AA888" s="282" t="b">
        <f t="shared" ca="1" si="14"/>
        <v>0</v>
      </c>
      <c r="AB888" s="305"/>
    </row>
    <row r="889" spans="1:28" x14ac:dyDescent="0.25">
      <c r="A889" s="281" t="str">
        <f ca="1">no.</f>
        <v/>
      </c>
      <c r="B889" s="281"/>
      <c r="C889" s="282"/>
      <c r="D889" s="282"/>
      <c r="E889" s="282" t="str">
        <f ca="1">position</f>
        <v/>
      </c>
      <c r="F889" s="282"/>
      <c r="G889" s="282"/>
      <c r="H889" s="282"/>
      <c r="I889" s="282"/>
      <c r="J889" s="335"/>
      <c r="K889" s="282"/>
      <c r="L889" s="282"/>
      <c r="M889" s="282"/>
      <c r="N889" s="282"/>
      <c r="O889" s="281"/>
      <c r="P889" s="360" t="str">
        <f ca="1">rescore_patient</f>
        <v/>
      </c>
      <c r="Q889" s="330" t="str">
        <f ca="1">quantity</f>
        <v/>
      </c>
      <c r="R889" s="281"/>
      <c r="S889" s="282"/>
      <c r="T889" s="282"/>
      <c r="U889" s="282"/>
      <c r="V889" s="305"/>
      <c r="W889" s="305"/>
      <c r="X889" s="305"/>
      <c r="Y889" s="282"/>
      <c r="Z889" s="282" t="e" vm="1">
        <f ca="1">_xlfn.IFS(AND(ISNUMBER(SEARCH("N?m l*", CUSTOMER[[#This Row],[Service Type]], 1)), CUSTOMER[[#This Row],[Count ST]] = TRUE), CUSTOMER[[#This Row],[Quantity]], AND($Y$10:$Y889 = TRUE, COUNTIFS($H$10:$H889, CUSTOMER[[#This Row],[Booking]], $J$10:$J889, CUSTOMER[[#This Row],[Order Date]], $F$10:$F889, "&lt;&gt;"&amp;"N?m l*")=1), 1, TRUE,  "")</f>
        <v>#NAME?</v>
      </c>
      <c r="AA889" s="282" t="b">
        <f t="shared" ca="1" si="14"/>
        <v>0</v>
      </c>
      <c r="AB889" s="305"/>
    </row>
    <row r="890" spans="1:28" x14ac:dyDescent="0.25">
      <c r="A890" s="281" t="str">
        <f ca="1">no.</f>
        <v/>
      </c>
      <c r="B890" s="281"/>
      <c r="C890" s="282"/>
      <c r="D890" s="282"/>
      <c r="E890" s="282" t="str">
        <f ca="1">position</f>
        <v/>
      </c>
      <c r="F890" s="282"/>
      <c r="G890" s="282"/>
      <c r="H890" s="282"/>
      <c r="I890" s="282"/>
      <c r="J890" s="335"/>
      <c r="K890" s="282"/>
      <c r="L890" s="282"/>
      <c r="M890" s="282"/>
      <c r="N890" s="282"/>
      <c r="O890" s="281"/>
      <c r="P890" s="360" t="str">
        <f ca="1">rescore_patient</f>
        <v/>
      </c>
      <c r="Q890" s="330" t="str">
        <f ca="1">quantity</f>
        <v/>
      </c>
      <c r="R890" s="281"/>
      <c r="S890" s="282"/>
      <c r="T890" s="282"/>
      <c r="U890" s="282"/>
      <c r="V890" s="305"/>
      <c r="W890" s="305"/>
      <c r="X890" s="305"/>
      <c r="Y890" s="282"/>
      <c r="Z890" s="282" t="e" vm="1">
        <f ca="1">_xlfn.IFS(AND(ISNUMBER(SEARCH("N?m l*", CUSTOMER[[#This Row],[Service Type]], 1)), CUSTOMER[[#This Row],[Count ST]] = TRUE), CUSTOMER[[#This Row],[Quantity]], AND($Y$10:$Y890 = TRUE, COUNTIFS($H$10:$H890, CUSTOMER[[#This Row],[Booking]], $J$10:$J890, CUSTOMER[[#This Row],[Order Date]], $F$10:$F890, "&lt;&gt;"&amp;"N?m l*")=1), 1, TRUE,  "")</f>
        <v>#NAME?</v>
      </c>
      <c r="AA890" s="282" t="b">
        <f t="shared" ca="1" si="14"/>
        <v>0</v>
      </c>
      <c r="AB890" s="305"/>
    </row>
    <row r="891" spans="1:28" x14ac:dyDescent="0.25">
      <c r="A891" s="281" t="str">
        <f ca="1">no.</f>
        <v/>
      </c>
      <c r="B891" s="281"/>
      <c r="C891" s="282"/>
      <c r="D891" s="282"/>
      <c r="E891" s="282" t="str">
        <f ca="1">position</f>
        <v/>
      </c>
      <c r="F891" s="282"/>
      <c r="G891" s="282"/>
      <c r="H891" s="282"/>
      <c r="I891" s="282"/>
      <c r="J891" s="335"/>
      <c r="K891" s="282"/>
      <c r="L891" s="282"/>
      <c r="M891" s="282"/>
      <c r="N891" s="282"/>
      <c r="O891" s="281"/>
      <c r="P891" s="360" t="str">
        <f ca="1">rescore_patient</f>
        <v/>
      </c>
      <c r="Q891" s="330" t="str">
        <f ca="1">quantity</f>
        <v/>
      </c>
      <c r="R891" s="281"/>
      <c r="S891" s="282"/>
      <c r="T891" s="282"/>
      <c r="U891" s="282"/>
      <c r="V891" s="305"/>
      <c r="W891" s="305"/>
      <c r="X891" s="305"/>
      <c r="Y891" s="282"/>
      <c r="Z891" s="282" t="e" vm="1">
        <f ca="1">_xlfn.IFS(AND(ISNUMBER(SEARCH("N?m l*", CUSTOMER[[#This Row],[Service Type]], 1)), CUSTOMER[[#This Row],[Count ST]] = TRUE), CUSTOMER[[#This Row],[Quantity]], AND($Y$10:$Y891 = TRUE, COUNTIFS($H$10:$H891, CUSTOMER[[#This Row],[Booking]], $J$10:$J891, CUSTOMER[[#This Row],[Order Date]], $F$10:$F891, "&lt;&gt;"&amp;"N?m l*")=1), 1, TRUE,  "")</f>
        <v>#NAME?</v>
      </c>
      <c r="AA891" s="282" t="b">
        <f t="shared" ca="1" si="14"/>
        <v>0</v>
      </c>
      <c r="AB891" s="305"/>
    </row>
    <row r="892" spans="1:28" x14ac:dyDescent="0.25">
      <c r="A892" s="281" t="str">
        <f ca="1">no.</f>
        <v/>
      </c>
      <c r="B892" s="281"/>
      <c r="C892" s="282"/>
      <c r="D892" s="282"/>
      <c r="E892" s="282" t="str">
        <f ca="1">position</f>
        <v/>
      </c>
      <c r="F892" s="282"/>
      <c r="G892" s="282"/>
      <c r="H892" s="282"/>
      <c r="I892" s="282"/>
      <c r="J892" s="335"/>
      <c r="K892" s="282"/>
      <c r="L892" s="282"/>
      <c r="M892" s="282"/>
      <c r="N892" s="282"/>
      <c r="O892" s="281"/>
      <c r="P892" s="360" t="str">
        <f ca="1">rescore_patient</f>
        <v/>
      </c>
      <c r="Q892" s="330" t="str">
        <f ca="1">quantity</f>
        <v/>
      </c>
      <c r="R892" s="281"/>
      <c r="S892" s="282"/>
      <c r="T892" s="282"/>
      <c r="U892" s="282"/>
      <c r="V892" s="305"/>
      <c r="W892" s="305"/>
      <c r="X892" s="305"/>
      <c r="Y892" s="282"/>
      <c r="Z892" s="282" t="e" vm="1">
        <f ca="1">_xlfn.IFS(AND(ISNUMBER(SEARCH("N?m l*", CUSTOMER[[#This Row],[Service Type]], 1)), CUSTOMER[[#This Row],[Count ST]] = TRUE), CUSTOMER[[#This Row],[Quantity]], AND($Y$10:$Y892 = TRUE, COUNTIFS($H$10:$H892, CUSTOMER[[#This Row],[Booking]], $J$10:$J892, CUSTOMER[[#This Row],[Order Date]], $F$10:$F892, "&lt;&gt;"&amp;"N?m l*")=1), 1, TRUE,  "")</f>
        <v>#NAME?</v>
      </c>
      <c r="AA892" s="282" t="b">
        <f t="shared" ca="1" si="14"/>
        <v>0</v>
      </c>
      <c r="AB892" s="305"/>
    </row>
    <row r="893" spans="1:28" x14ac:dyDescent="0.25">
      <c r="A893" s="281" t="str">
        <f ca="1">no.</f>
        <v/>
      </c>
      <c r="B893" s="281"/>
      <c r="C893" s="282"/>
      <c r="D893" s="282"/>
      <c r="E893" s="282" t="str">
        <f ca="1">position</f>
        <v/>
      </c>
      <c r="F893" s="282"/>
      <c r="G893" s="282"/>
      <c r="H893" s="282"/>
      <c r="I893" s="282"/>
      <c r="J893" s="335"/>
      <c r="K893" s="282"/>
      <c r="L893" s="282"/>
      <c r="M893" s="282"/>
      <c r="N893" s="282"/>
      <c r="O893" s="281"/>
      <c r="P893" s="360" t="str">
        <f ca="1">rescore_patient</f>
        <v/>
      </c>
      <c r="Q893" s="330" t="str">
        <f ca="1">quantity</f>
        <v/>
      </c>
      <c r="R893" s="281"/>
      <c r="S893" s="282"/>
      <c r="T893" s="282"/>
      <c r="U893" s="282"/>
      <c r="V893" s="305"/>
      <c r="W893" s="305"/>
      <c r="X893" s="305"/>
      <c r="Y893" s="282"/>
      <c r="Z893" s="282" t="e" vm="1">
        <f ca="1">_xlfn.IFS(AND(ISNUMBER(SEARCH("N?m l*", CUSTOMER[[#This Row],[Service Type]], 1)), CUSTOMER[[#This Row],[Count ST]] = TRUE), CUSTOMER[[#This Row],[Quantity]], AND($Y$10:$Y893 = TRUE, COUNTIFS($H$10:$H893, CUSTOMER[[#This Row],[Booking]], $J$10:$J893, CUSTOMER[[#This Row],[Order Date]], $F$10:$F893, "&lt;&gt;"&amp;"N?m l*")=1), 1, TRUE,  "")</f>
        <v>#NAME?</v>
      </c>
      <c r="AA893" s="282" t="b">
        <f t="shared" ca="1" si="14"/>
        <v>0</v>
      </c>
      <c r="AB893" s="305"/>
    </row>
    <row r="894" spans="1:28" x14ac:dyDescent="0.25">
      <c r="A894" s="281" t="str">
        <f ca="1">no.</f>
        <v/>
      </c>
      <c r="B894" s="281"/>
      <c r="C894" s="282"/>
      <c r="D894" s="282"/>
      <c r="E894" s="282" t="str">
        <f ca="1">position</f>
        <v/>
      </c>
      <c r="F894" s="282"/>
      <c r="G894" s="282"/>
      <c r="H894" s="282"/>
      <c r="I894" s="282"/>
      <c r="J894" s="335"/>
      <c r="K894" s="282"/>
      <c r="L894" s="282"/>
      <c r="M894" s="282"/>
      <c r="N894" s="282"/>
      <c r="O894" s="281"/>
      <c r="P894" s="360" t="str">
        <f ca="1">rescore_patient</f>
        <v/>
      </c>
      <c r="Q894" s="330" t="str">
        <f ca="1">quantity</f>
        <v/>
      </c>
      <c r="R894" s="281"/>
      <c r="S894" s="282"/>
      <c r="T894" s="282"/>
      <c r="U894" s="282"/>
      <c r="V894" s="305"/>
      <c r="W894" s="305"/>
      <c r="X894" s="305"/>
      <c r="Y894" s="282"/>
      <c r="Z894" s="282" t="e" vm="1">
        <f ca="1">_xlfn.IFS(AND(ISNUMBER(SEARCH("N?m l*", CUSTOMER[[#This Row],[Service Type]], 1)), CUSTOMER[[#This Row],[Count ST]] = TRUE), CUSTOMER[[#This Row],[Quantity]], AND($Y$10:$Y894 = TRUE, COUNTIFS($H$10:$H894, CUSTOMER[[#This Row],[Booking]], $J$10:$J894, CUSTOMER[[#This Row],[Order Date]], $F$10:$F894, "&lt;&gt;"&amp;"N?m l*")=1), 1, TRUE,  "")</f>
        <v>#NAME?</v>
      </c>
      <c r="AA894" s="282" t="b">
        <f t="shared" ca="1" si="14"/>
        <v>0</v>
      </c>
      <c r="AB894" s="305"/>
    </row>
    <row r="895" spans="1:28" x14ac:dyDescent="0.25">
      <c r="A895" s="281" t="str">
        <f ca="1">no.</f>
        <v/>
      </c>
      <c r="B895" s="281"/>
      <c r="C895" s="282"/>
      <c r="D895" s="282"/>
      <c r="E895" s="282" t="str">
        <f ca="1">position</f>
        <v/>
      </c>
      <c r="F895" s="282"/>
      <c r="G895" s="282"/>
      <c r="H895" s="282"/>
      <c r="I895" s="282"/>
      <c r="J895" s="335"/>
      <c r="K895" s="282"/>
      <c r="L895" s="282"/>
      <c r="M895" s="282"/>
      <c r="N895" s="282"/>
      <c r="O895" s="281"/>
      <c r="P895" s="360" t="str">
        <f ca="1">rescore_patient</f>
        <v/>
      </c>
      <c r="Q895" s="330" t="str">
        <f ca="1">quantity</f>
        <v/>
      </c>
      <c r="R895" s="281"/>
      <c r="S895" s="282"/>
      <c r="T895" s="282"/>
      <c r="U895" s="282"/>
      <c r="V895" s="305"/>
      <c r="W895" s="305"/>
      <c r="X895" s="305"/>
      <c r="Y895" s="282"/>
      <c r="Z895" s="282" t="e" vm="1">
        <f ca="1">_xlfn.IFS(AND(ISNUMBER(SEARCH("N?m l*", CUSTOMER[[#This Row],[Service Type]], 1)), CUSTOMER[[#This Row],[Count ST]] = TRUE), CUSTOMER[[#This Row],[Quantity]], AND($Y$10:$Y895 = TRUE, COUNTIFS($H$10:$H895, CUSTOMER[[#This Row],[Booking]], $J$10:$J895, CUSTOMER[[#This Row],[Order Date]], $F$10:$F895, "&lt;&gt;"&amp;"N?m l*")=1), 1, TRUE,  "")</f>
        <v>#NAME?</v>
      </c>
      <c r="AA895" s="282" t="b">
        <f t="shared" ca="1" si="14"/>
        <v>0</v>
      </c>
      <c r="AB895" s="305"/>
    </row>
    <row r="896" spans="1:28" x14ac:dyDescent="0.25">
      <c r="A896" s="281" t="str">
        <f ca="1">no.</f>
        <v/>
      </c>
      <c r="B896" s="281"/>
      <c r="C896" s="282"/>
      <c r="D896" s="282"/>
      <c r="E896" s="282" t="str">
        <f ca="1">position</f>
        <v/>
      </c>
      <c r="F896" s="282"/>
      <c r="G896" s="282"/>
      <c r="H896" s="282"/>
      <c r="I896" s="282"/>
      <c r="J896" s="335"/>
      <c r="K896" s="282"/>
      <c r="L896" s="282"/>
      <c r="M896" s="282"/>
      <c r="N896" s="282"/>
      <c r="O896" s="281"/>
      <c r="P896" s="360" t="str">
        <f ca="1">rescore_patient</f>
        <v/>
      </c>
      <c r="Q896" s="330" t="str">
        <f ca="1">quantity</f>
        <v/>
      </c>
      <c r="R896" s="281"/>
      <c r="S896" s="282"/>
      <c r="T896" s="282"/>
      <c r="U896" s="282"/>
      <c r="V896" s="305"/>
      <c r="W896" s="305"/>
      <c r="X896" s="305"/>
      <c r="Y896" s="282"/>
      <c r="Z896" s="282" t="e" vm="1">
        <f ca="1">_xlfn.IFS(AND(ISNUMBER(SEARCH("N?m l*", CUSTOMER[[#This Row],[Service Type]], 1)), CUSTOMER[[#This Row],[Count ST]] = TRUE), CUSTOMER[[#This Row],[Quantity]], AND($Y$10:$Y896 = TRUE, COUNTIFS($H$10:$H896, CUSTOMER[[#This Row],[Booking]], $J$10:$J896, CUSTOMER[[#This Row],[Order Date]], $F$10:$F896, "&lt;&gt;"&amp;"N?m l*")=1), 1, TRUE,  "")</f>
        <v>#NAME?</v>
      </c>
      <c r="AA896" s="282" t="b">
        <f t="shared" ca="1" si="14"/>
        <v>0</v>
      </c>
      <c r="AB896" s="305"/>
    </row>
    <row r="897" spans="1:28" x14ac:dyDescent="0.25">
      <c r="A897" s="281" t="str">
        <f ca="1">no.</f>
        <v/>
      </c>
      <c r="B897" s="281"/>
      <c r="C897" s="282"/>
      <c r="D897" s="282"/>
      <c r="E897" s="282" t="str">
        <f ca="1">position</f>
        <v/>
      </c>
      <c r="F897" s="282"/>
      <c r="G897" s="282"/>
      <c r="H897" s="282"/>
      <c r="I897" s="282"/>
      <c r="J897" s="335"/>
      <c r="K897" s="282"/>
      <c r="L897" s="282"/>
      <c r="M897" s="282"/>
      <c r="N897" s="282"/>
      <c r="O897" s="281"/>
      <c r="P897" s="360" t="str">
        <f ca="1">rescore_patient</f>
        <v/>
      </c>
      <c r="Q897" s="330" t="str">
        <f ca="1">quantity</f>
        <v/>
      </c>
      <c r="R897" s="281"/>
      <c r="S897" s="282"/>
      <c r="T897" s="282"/>
      <c r="U897" s="282"/>
      <c r="V897" s="305"/>
      <c r="W897" s="305"/>
      <c r="X897" s="305"/>
      <c r="Y897" s="282"/>
      <c r="Z897" s="282" t="e" vm="1">
        <f ca="1">_xlfn.IFS(AND(ISNUMBER(SEARCH("N?m l*", CUSTOMER[[#This Row],[Service Type]], 1)), CUSTOMER[[#This Row],[Count ST]] = TRUE), CUSTOMER[[#This Row],[Quantity]], AND($Y$10:$Y897 = TRUE, COUNTIFS($H$10:$H897, CUSTOMER[[#This Row],[Booking]], $J$10:$J897, CUSTOMER[[#This Row],[Order Date]], $F$10:$F897, "&lt;&gt;"&amp;"N?m l*")=1), 1, TRUE,  "")</f>
        <v>#NAME?</v>
      </c>
      <c r="AA897" s="282" t="b">
        <f t="shared" ca="1" si="14"/>
        <v>0</v>
      </c>
      <c r="AB897" s="305"/>
    </row>
    <row r="898" spans="1:28" x14ac:dyDescent="0.25">
      <c r="A898" s="281" t="str">
        <f ca="1">no.</f>
        <v/>
      </c>
      <c r="B898" s="281"/>
      <c r="C898" s="282"/>
      <c r="D898" s="282"/>
      <c r="E898" s="282" t="str">
        <f ca="1">position</f>
        <v/>
      </c>
      <c r="F898" s="282"/>
      <c r="G898" s="282"/>
      <c r="H898" s="282"/>
      <c r="I898" s="282"/>
      <c r="J898" s="335"/>
      <c r="K898" s="282"/>
      <c r="L898" s="282"/>
      <c r="M898" s="282"/>
      <c r="N898" s="282"/>
      <c r="O898" s="281"/>
      <c r="P898" s="360" t="str">
        <f ca="1">rescore_patient</f>
        <v/>
      </c>
      <c r="Q898" s="330" t="str">
        <f ca="1">quantity</f>
        <v/>
      </c>
      <c r="R898" s="281"/>
      <c r="S898" s="282"/>
      <c r="T898" s="282"/>
      <c r="U898" s="282"/>
      <c r="V898" s="305"/>
      <c r="W898" s="305"/>
      <c r="X898" s="305"/>
      <c r="Y898" s="282"/>
      <c r="Z898" s="282" t="e" vm="1">
        <f ca="1">_xlfn.IFS(AND(ISNUMBER(SEARCH("N?m l*", CUSTOMER[[#This Row],[Service Type]], 1)), CUSTOMER[[#This Row],[Count ST]] = TRUE), CUSTOMER[[#This Row],[Quantity]], AND($Y$10:$Y898 = TRUE, COUNTIFS($H$10:$H898, CUSTOMER[[#This Row],[Booking]], $J$10:$J898, CUSTOMER[[#This Row],[Order Date]], $F$10:$F898, "&lt;&gt;"&amp;"N?m l*")=1), 1, TRUE,  "")</f>
        <v>#NAME?</v>
      </c>
      <c r="AA898" s="282" t="b">
        <f t="shared" ca="1" si="14"/>
        <v>0</v>
      </c>
      <c r="AB898" s="305"/>
    </row>
    <row r="899" spans="1:28" x14ac:dyDescent="0.25">
      <c r="A899" s="281" t="str">
        <f ca="1">no.</f>
        <v/>
      </c>
      <c r="B899" s="281"/>
      <c r="C899" s="282"/>
      <c r="D899" s="282"/>
      <c r="E899" s="282" t="str">
        <f ca="1">position</f>
        <v/>
      </c>
      <c r="F899" s="282"/>
      <c r="G899" s="282"/>
      <c r="H899" s="282"/>
      <c r="I899" s="282"/>
      <c r="J899" s="335"/>
      <c r="K899" s="282"/>
      <c r="L899" s="282"/>
      <c r="M899" s="282"/>
      <c r="N899" s="282"/>
      <c r="O899" s="281"/>
      <c r="P899" s="360" t="str">
        <f ca="1">rescore_patient</f>
        <v/>
      </c>
      <c r="Q899" s="330" t="str">
        <f ca="1">quantity</f>
        <v/>
      </c>
      <c r="R899" s="281"/>
      <c r="S899" s="282"/>
      <c r="T899" s="282"/>
      <c r="U899" s="282"/>
      <c r="V899" s="305"/>
      <c r="W899" s="305"/>
      <c r="X899" s="305"/>
      <c r="Y899" s="282"/>
      <c r="Z899" s="282" t="e" vm="1">
        <f ca="1">_xlfn.IFS(AND(ISNUMBER(SEARCH("N?m l*", CUSTOMER[[#This Row],[Service Type]], 1)), CUSTOMER[[#This Row],[Count ST]] = TRUE), CUSTOMER[[#This Row],[Quantity]], AND($Y$10:$Y899 = TRUE, COUNTIFS($H$10:$H899, CUSTOMER[[#This Row],[Booking]], $J$10:$J899, CUSTOMER[[#This Row],[Order Date]], $F$10:$F899, "&lt;&gt;"&amp;"N?m l*")=1), 1, TRUE,  "")</f>
        <v>#NAME?</v>
      </c>
      <c r="AA899" s="282" t="b">
        <f t="shared" ca="1" si="14"/>
        <v>0</v>
      </c>
      <c r="AB899" s="305"/>
    </row>
    <row r="900" spans="1:28" x14ac:dyDescent="0.25">
      <c r="A900" s="281" t="str">
        <f ca="1">no.</f>
        <v/>
      </c>
      <c r="B900" s="281"/>
      <c r="C900" s="282"/>
      <c r="D900" s="282"/>
      <c r="E900" s="282" t="str">
        <f ca="1">position</f>
        <v/>
      </c>
      <c r="F900" s="282"/>
      <c r="G900" s="282"/>
      <c r="H900" s="282"/>
      <c r="I900" s="282"/>
      <c r="J900" s="335"/>
      <c r="K900" s="282"/>
      <c r="L900" s="282"/>
      <c r="M900" s="282"/>
      <c r="N900" s="282"/>
      <c r="O900" s="281"/>
      <c r="P900" s="360" t="str">
        <f ca="1">rescore_patient</f>
        <v/>
      </c>
      <c r="Q900" s="330" t="str">
        <f ca="1">quantity</f>
        <v/>
      </c>
      <c r="R900" s="281"/>
      <c r="S900" s="282"/>
      <c r="T900" s="282"/>
      <c r="U900" s="282"/>
      <c r="V900" s="305"/>
      <c r="W900" s="305"/>
      <c r="X900" s="305"/>
      <c r="Y900" s="282"/>
      <c r="Z900" s="282" t="e" vm="1">
        <f ca="1">_xlfn.IFS(AND(ISNUMBER(SEARCH("N?m l*", CUSTOMER[[#This Row],[Service Type]], 1)), CUSTOMER[[#This Row],[Count ST]] = TRUE), CUSTOMER[[#This Row],[Quantity]], AND($Y$10:$Y900 = TRUE, COUNTIFS($H$10:$H900, CUSTOMER[[#This Row],[Booking]], $J$10:$J900, CUSTOMER[[#This Row],[Order Date]], $F$10:$F900, "&lt;&gt;"&amp;"N?m l*")=1), 1, TRUE,  "")</f>
        <v>#NAME?</v>
      </c>
      <c r="AA900" s="282" t="b">
        <f t="shared" ca="1" si="14"/>
        <v>0</v>
      </c>
      <c r="AB900" s="305"/>
    </row>
    <row r="901" spans="1:28" x14ac:dyDescent="0.25">
      <c r="A901" s="281" t="str">
        <f ca="1">no.</f>
        <v/>
      </c>
      <c r="B901" s="281"/>
      <c r="C901" s="282"/>
      <c r="D901" s="282"/>
      <c r="E901" s="282" t="str">
        <f ca="1">position</f>
        <v/>
      </c>
      <c r="F901" s="282"/>
      <c r="G901" s="282"/>
      <c r="H901" s="282"/>
      <c r="I901" s="282"/>
      <c r="J901" s="335"/>
      <c r="K901" s="282"/>
      <c r="L901" s="282"/>
      <c r="M901" s="282"/>
      <c r="N901" s="282"/>
      <c r="O901" s="281"/>
      <c r="P901" s="360" t="str">
        <f ca="1">rescore_patient</f>
        <v/>
      </c>
      <c r="Q901" s="330" t="str">
        <f ca="1">quantity</f>
        <v/>
      </c>
      <c r="R901" s="281"/>
      <c r="S901" s="282"/>
      <c r="T901" s="282"/>
      <c r="U901" s="282"/>
      <c r="V901" s="305"/>
      <c r="W901" s="305"/>
      <c r="X901" s="305"/>
      <c r="Y901" s="282"/>
      <c r="Z901" s="282" t="e" vm="1">
        <f ca="1">_xlfn.IFS(AND(ISNUMBER(SEARCH("N?m l*", CUSTOMER[[#This Row],[Service Type]], 1)), CUSTOMER[[#This Row],[Count ST]] = TRUE), CUSTOMER[[#This Row],[Quantity]], AND($Y$10:$Y901 = TRUE, COUNTIFS($H$10:$H901, CUSTOMER[[#This Row],[Booking]], $J$10:$J901, CUSTOMER[[#This Row],[Order Date]], $F$10:$F901, "&lt;&gt;"&amp;"N?m l*")=1), 1, TRUE,  "")</f>
        <v>#NAME?</v>
      </c>
      <c r="AA901" s="282" t="b">
        <f t="shared" ca="1" si="14"/>
        <v>0</v>
      </c>
      <c r="AB901" s="305"/>
    </row>
    <row r="902" spans="1:28" x14ac:dyDescent="0.25">
      <c r="A902" s="281" t="str">
        <f ca="1">no.</f>
        <v/>
      </c>
      <c r="B902" s="281"/>
      <c r="C902" s="282"/>
      <c r="D902" s="282"/>
      <c r="E902" s="282" t="str">
        <f ca="1">position</f>
        <v/>
      </c>
      <c r="F902" s="282"/>
      <c r="G902" s="282"/>
      <c r="H902" s="282"/>
      <c r="I902" s="282"/>
      <c r="J902" s="335"/>
      <c r="K902" s="282"/>
      <c r="L902" s="282"/>
      <c r="M902" s="282"/>
      <c r="N902" s="282"/>
      <c r="O902" s="281"/>
      <c r="P902" s="360" t="str">
        <f ca="1">rescore_patient</f>
        <v/>
      </c>
      <c r="Q902" s="330" t="str">
        <f ca="1">quantity</f>
        <v/>
      </c>
      <c r="R902" s="281"/>
      <c r="S902" s="282"/>
      <c r="T902" s="282"/>
      <c r="U902" s="282"/>
      <c r="V902" s="305"/>
      <c r="W902" s="305"/>
      <c r="X902" s="305"/>
      <c r="Y902" s="282"/>
      <c r="Z902" s="282" t="e" vm="1">
        <f ca="1">_xlfn.IFS(AND(ISNUMBER(SEARCH("N?m l*", CUSTOMER[[#This Row],[Service Type]], 1)), CUSTOMER[[#This Row],[Count ST]] = TRUE), CUSTOMER[[#This Row],[Quantity]], AND($Y$10:$Y902 = TRUE, COUNTIFS($H$10:$H902, CUSTOMER[[#This Row],[Booking]], $J$10:$J902, CUSTOMER[[#This Row],[Order Date]], $F$10:$F902, "&lt;&gt;"&amp;"N?m l*")=1), 1, TRUE,  "")</f>
        <v>#NAME?</v>
      </c>
      <c r="AA902" s="282" t="b">
        <f t="shared" ca="1" si="14"/>
        <v>0</v>
      </c>
      <c r="AB902" s="305"/>
    </row>
    <row r="903" spans="1:28" x14ac:dyDescent="0.25">
      <c r="A903" s="281" t="str">
        <f ca="1">no.</f>
        <v/>
      </c>
      <c r="B903" s="281"/>
      <c r="C903" s="282"/>
      <c r="D903" s="282"/>
      <c r="E903" s="282" t="str">
        <f ca="1">position</f>
        <v/>
      </c>
      <c r="F903" s="282"/>
      <c r="G903" s="282"/>
      <c r="H903" s="282"/>
      <c r="I903" s="282"/>
      <c r="J903" s="335"/>
      <c r="K903" s="282"/>
      <c r="L903" s="282"/>
      <c r="M903" s="282"/>
      <c r="N903" s="282"/>
      <c r="O903" s="281"/>
      <c r="P903" s="360" t="str">
        <f ca="1">rescore_patient</f>
        <v/>
      </c>
      <c r="Q903" s="330" t="str">
        <f ca="1">quantity</f>
        <v/>
      </c>
      <c r="R903" s="281"/>
      <c r="S903" s="282"/>
      <c r="T903" s="282"/>
      <c r="U903" s="282"/>
      <c r="V903" s="305"/>
      <c r="W903" s="305"/>
      <c r="X903" s="305"/>
      <c r="Y903" s="282"/>
      <c r="Z903" s="282" t="e" vm="1">
        <f ca="1">_xlfn.IFS(AND(ISNUMBER(SEARCH("N?m l*", CUSTOMER[[#This Row],[Service Type]], 1)), CUSTOMER[[#This Row],[Count ST]] = TRUE), CUSTOMER[[#This Row],[Quantity]], AND($Y$10:$Y903 = TRUE, COUNTIFS($H$10:$H903, CUSTOMER[[#This Row],[Booking]], $J$10:$J903, CUSTOMER[[#This Row],[Order Date]], $F$10:$F903, "&lt;&gt;"&amp;"N?m l*")=1), 1, TRUE,  "")</f>
        <v>#NAME?</v>
      </c>
      <c r="AA903" s="282" t="b">
        <f t="shared" ca="1" si="14"/>
        <v>0</v>
      </c>
      <c r="AB903" s="305"/>
    </row>
    <row r="904" spans="1:28" x14ac:dyDescent="0.25">
      <c r="A904" s="281" t="str">
        <f ca="1">no.</f>
        <v/>
      </c>
      <c r="B904" s="281"/>
      <c r="C904" s="282"/>
      <c r="D904" s="282"/>
      <c r="E904" s="282" t="str">
        <f ca="1">position</f>
        <v/>
      </c>
      <c r="F904" s="282"/>
      <c r="G904" s="282"/>
      <c r="H904" s="282"/>
      <c r="I904" s="282"/>
      <c r="J904" s="335"/>
      <c r="K904" s="282"/>
      <c r="L904" s="282"/>
      <c r="M904" s="282"/>
      <c r="N904" s="282"/>
      <c r="O904" s="281"/>
      <c r="P904" s="360" t="str">
        <f ca="1">rescore_patient</f>
        <v/>
      </c>
      <c r="Q904" s="330" t="str">
        <f ca="1">quantity</f>
        <v/>
      </c>
      <c r="R904" s="281"/>
      <c r="S904" s="282"/>
      <c r="T904" s="282"/>
      <c r="U904" s="282"/>
      <c r="V904" s="305"/>
      <c r="W904" s="305"/>
      <c r="X904" s="305"/>
      <c r="Y904" s="282"/>
      <c r="Z904" s="282" t="e" vm="1">
        <f ca="1">_xlfn.IFS(AND(ISNUMBER(SEARCH("N?m l*", CUSTOMER[[#This Row],[Service Type]], 1)), CUSTOMER[[#This Row],[Count ST]] = TRUE), CUSTOMER[[#This Row],[Quantity]], AND($Y$10:$Y904 = TRUE, COUNTIFS($H$10:$H904, CUSTOMER[[#This Row],[Booking]], $J$10:$J904, CUSTOMER[[#This Row],[Order Date]], $F$10:$F904, "&lt;&gt;"&amp;"N?m l*")=1), 1, TRUE,  "")</f>
        <v>#NAME?</v>
      </c>
      <c r="AA904" s="282" t="b">
        <f t="shared" ca="1" si="14"/>
        <v>0</v>
      </c>
      <c r="AB904" s="305"/>
    </row>
    <row r="905" spans="1:28" x14ac:dyDescent="0.25">
      <c r="A905" s="281" t="str">
        <f ca="1">no.</f>
        <v/>
      </c>
      <c r="B905" s="281"/>
      <c r="C905" s="282"/>
      <c r="D905" s="282"/>
      <c r="E905" s="282" t="str">
        <f ca="1">position</f>
        <v/>
      </c>
      <c r="F905" s="282"/>
      <c r="G905" s="282"/>
      <c r="H905" s="282"/>
      <c r="I905" s="282"/>
      <c r="J905" s="335"/>
      <c r="K905" s="282"/>
      <c r="L905" s="282"/>
      <c r="M905" s="282"/>
      <c r="N905" s="282"/>
      <c r="O905" s="281"/>
      <c r="P905" s="360" t="str">
        <f ca="1">rescore_patient</f>
        <v/>
      </c>
      <c r="Q905" s="330" t="str">
        <f ca="1">quantity</f>
        <v/>
      </c>
      <c r="R905" s="281"/>
      <c r="S905" s="282"/>
      <c r="T905" s="282"/>
      <c r="U905" s="282"/>
      <c r="V905" s="305"/>
      <c r="W905" s="305"/>
      <c r="X905" s="305"/>
      <c r="Y905" s="282"/>
      <c r="Z905" s="282" t="e" vm="1">
        <f ca="1">_xlfn.IFS(AND(ISNUMBER(SEARCH("N?m l*", CUSTOMER[[#This Row],[Service Type]], 1)), CUSTOMER[[#This Row],[Count ST]] = TRUE), CUSTOMER[[#This Row],[Quantity]], AND($Y$10:$Y905 = TRUE, COUNTIFS($H$10:$H905, CUSTOMER[[#This Row],[Booking]], $J$10:$J905, CUSTOMER[[#This Row],[Order Date]], $F$10:$F905, "&lt;&gt;"&amp;"N?m l*")=1), 1, TRUE,  "")</f>
        <v>#NAME?</v>
      </c>
      <c r="AA905" s="282" t="b">
        <f t="shared" ca="1" si="14"/>
        <v>0</v>
      </c>
      <c r="AB905" s="305"/>
    </row>
    <row r="906" spans="1:28" x14ac:dyDescent="0.25">
      <c r="A906" s="281" t="str">
        <f ca="1">no.</f>
        <v/>
      </c>
      <c r="B906" s="281"/>
      <c r="C906" s="282"/>
      <c r="D906" s="282"/>
      <c r="E906" s="282" t="str">
        <f ca="1">position</f>
        <v/>
      </c>
      <c r="F906" s="282"/>
      <c r="G906" s="282"/>
      <c r="H906" s="282"/>
      <c r="I906" s="282"/>
      <c r="J906" s="335"/>
      <c r="K906" s="282"/>
      <c r="L906" s="282"/>
      <c r="M906" s="282"/>
      <c r="N906" s="282"/>
      <c r="O906" s="281"/>
      <c r="P906" s="360" t="str">
        <f ca="1">rescore_patient</f>
        <v/>
      </c>
      <c r="Q906" s="330" t="str">
        <f ca="1">quantity</f>
        <v/>
      </c>
      <c r="R906" s="281"/>
      <c r="S906" s="282"/>
      <c r="T906" s="282"/>
      <c r="U906" s="282"/>
      <c r="V906" s="305"/>
      <c r="W906" s="305"/>
      <c r="X906" s="305"/>
      <c r="Y906" s="282"/>
      <c r="Z906" s="282" t="e" vm="1">
        <f ca="1">_xlfn.IFS(AND(ISNUMBER(SEARCH("N?m l*", CUSTOMER[[#This Row],[Service Type]], 1)), CUSTOMER[[#This Row],[Count ST]] = TRUE), CUSTOMER[[#This Row],[Quantity]], AND($Y$10:$Y906 = TRUE, COUNTIFS($H$10:$H906, CUSTOMER[[#This Row],[Booking]], $J$10:$J906, CUSTOMER[[#This Row],[Order Date]], $F$10:$F906, "&lt;&gt;"&amp;"N?m l*")=1), 1, TRUE,  "")</f>
        <v>#NAME?</v>
      </c>
      <c r="AA906" s="282" t="b">
        <f t="shared" ref="AA906:AA969" ca="1" si="15">count_svc_type</f>
        <v>0</v>
      </c>
      <c r="AB906" s="305"/>
    </row>
    <row r="907" spans="1:28" x14ac:dyDescent="0.25">
      <c r="A907" s="281" t="str">
        <f ca="1">no.</f>
        <v/>
      </c>
      <c r="B907" s="281"/>
      <c r="C907" s="282"/>
      <c r="D907" s="282"/>
      <c r="E907" s="282" t="str">
        <f ca="1">position</f>
        <v/>
      </c>
      <c r="F907" s="282"/>
      <c r="G907" s="282"/>
      <c r="H907" s="282"/>
      <c r="I907" s="282"/>
      <c r="J907" s="335"/>
      <c r="K907" s="282"/>
      <c r="L907" s="282"/>
      <c r="M907" s="282"/>
      <c r="N907" s="282"/>
      <c r="O907" s="281"/>
      <c r="P907" s="360" t="str">
        <f ca="1">rescore_patient</f>
        <v/>
      </c>
      <c r="Q907" s="330" t="str">
        <f ca="1">quantity</f>
        <v/>
      </c>
      <c r="R907" s="281"/>
      <c r="S907" s="282"/>
      <c r="T907" s="282"/>
      <c r="U907" s="282"/>
      <c r="V907" s="305"/>
      <c r="W907" s="305"/>
      <c r="X907" s="305"/>
      <c r="Y907" s="282"/>
      <c r="Z907" s="282" t="e" vm="1">
        <f ca="1">_xlfn.IFS(AND(ISNUMBER(SEARCH("N?m l*", CUSTOMER[[#This Row],[Service Type]], 1)), CUSTOMER[[#This Row],[Count ST]] = TRUE), CUSTOMER[[#This Row],[Quantity]], AND($Y$10:$Y907 = TRUE, COUNTIFS($H$10:$H907, CUSTOMER[[#This Row],[Booking]], $J$10:$J907, CUSTOMER[[#This Row],[Order Date]], $F$10:$F907, "&lt;&gt;"&amp;"N?m l*")=1), 1, TRUE,  "")</f>
        <v>#NAME?</v>
      </c>
      <c r="AA907" s="282" t="b">
        <f t="shared" ca="1" si="15"/>
        <v>0</v>
      </c>
      <c r="AB907" s="305"/>
    </row>
    <row r="908" spans="1:28" x14ac:dyDescent="0.25">
      <c r="A908" s="281" t="str">
        <f ca="1">no.</f>
        <v/>
      </c>
      <c r="B908" s="281"/>
      <c r="C908" s="282"/>
      <c r="D908" s="282"/>
      <c r="E908" s="282" t="str">
        <f ca="1">position</f>
        <v/>
      </c>
      <c r="F908" s="282"/>
      <c r="G908" s="282"/>
      <c r="H908" s="282"/>
      <c r="I908" s="282"/>
      <c r="J908" s="335"/>
      <c r="K908" s="282"/>
      <c r="L908" s="282"/>
      <c r="M908" s="282"/>
      <c r="N908" s="282"/>
      <c r="O908" s="281"/>
      <c r="P908" s="360" t="str">
        <f ca="1">rescore_patient</f>
        <v/>
      </c>
      <c r="Q908" s="330" t="str">
        <f ca="1">quantity</f>
        <v/>
      </c>
      <c r="R908" s="281"/>
      <c r="S908" s="282"/>
      <c r="T908" s="282"/>
      <c r="U908" s="282"/>
      <c r="V908" s="305"/>
      <c r="W908" s="305"/>
      <c r="X908" s="305"/>
      <c r="Y908" s="282"/>
      <c r="Z908" s="282" t="e" vm="1">
        <f ca="1">_xlfn.IFS(AND(ISNUMBER(SEARCH("N?m l*", CUSTOMER[[#This Row],[Service Type]], 1)), CUSTOMER[[#This Row],[Count ST]] = TRUE), CUSTOMER[[#This Row],[Quantity]], AND($Y$10:$Y908 = TRUE, COUNTIFS($H$10:$H908, CUSTOMER[[#This Row],[Booking]], $J$10:$J908, CUSTOMER[[#This Row],[Order Date]], $F$10:$F908, "&lt;&gt;"&amp;"N?m l*")=1), 1, TRUE,  "")</f>
        <v>#NAME?</v>
      </c>
      <c r="AA908" s="282" t="b">
        <f t="shared" ca="1" si="15"/>
        <v>0</v>
      </c>
      <c r="AB908" s="305"/>
    </row>
    <row r="909" spans="1:28" x14ac:dyDescent="0.25">
      <c r="A909" s="281" t="str">
        <f ca="1">no.</f>
        <v/>
      </c>
      <c r="B909" s="281"/>
      <c r="C909" s="282"/>
      <c r="D909" s="282"/>
      <c r="E909" s="282" t="str">
        <f ca="1">position</f>
        <v/>
      </c>
      <c r="F909" s="282"/>
      <c r="G909" s="282"/>
      <c r="H909" s="282"/>
      <c r="I909" s="282"/>
      <c r="J909" s="335"/>
      <c r="K909" s="282"/>
      <c r="L909" s="282"/>
      <c r="M909" s="282"/>
      <c r="N909" s="282"/>
      <c r="O909" s="281"/>
      <c r="P909" s="360" t="str">
        <f ca="1">rescore_patient</f>
        <v/>
      </c>
      <c r="Q909" s="330" t="str">
        <f ca="1">quantity</f>
        <v/>
      </c>
      <c r="R909" s="281"/>
      <c r="S909" s="282"/>
      <c r="T909" s="282"/>
      <c r="U909" s="282"/>
      <c r="V909" s="305"/>
      <c r="W909" s="305"/>
      <c r="X909" s="305"/>
      <c r="Y909" s="282"/>
      <c r="Z909" s="282" t="e" vm="1">
        <f ca="1">_xlfn.IFS(AND(ISNUMBER(SEARCH("N?m l*", CUSTOMER[[#This Row],[Service Type]], 1)), CUSTOMER[[#This Row],[Count ST]] = TRUE), CUSTOMER[[#This Row],[Quantity]], AND($Y$10:$Y909 = TRUE, COUNTIFS($H$10:$H909, CUSTOMER[[#This Row],[Booking]], $J$10:$J909, CUSTOMER[[#This Row],[Order Date]], $F$10:$F909, "&lt;&gt;"&amp;"N?m l*")=1), 1, TRUE,  "")</f>
        <v>#NAME?</v>
      </c>
      <c r="AA909" s="282" t="b">
        <f t="shared" ca="1" si="15"/>
        <v>0</v>
      </c>
      <c r="AB909" s="305"/>
    </row>
    <row r="910" spans="1:28" x14ac:dyDescent="0.25">
      <c r="A910" s="281" t="str">
        <f ca="1">no.</f>
        <v/>
      </c>
      <c r="B910" s="281"/>
      <c r="C910" s="282"/>
      <c r="D910" s="282"/>
      <c r="E910" s="282" t="str">
        <f ca="1">position</f>
        <v/>
      </c>
      <c r="F910" s="282"/>
      <c r="G910" s="282"/>
      <c r="H910" s="282"/>
      <c r="I910" s="282"/>
      <c r="J910" s="335"/>
      <c r="K910" s="282"/>
      <c r="L910" s="282"/>
      <c r="M910" s="282"/>
      <c r="N910" s="282"/>
      <c r="O910" s="281"/>
      <c r="P910" s="360" t="str">
        <f ca="1">rescore_patient</f>
        <v/>
      </c>
      <c r="Q910" s="330" t="str">
        <f ca="1">quantity</f>
        <v/>
      </c>
      <c r="R910" s="281"/>
      <c r="S910" s="282"/>
      <c r="T910" s="282"/>
      <c r="U910" s="282"/>
      <c r="V910" s="305"/>
      <c r="W910" s="305"/>
      <c r="X910" s="305"/>
      <c r="Y910" s="282"/>
      <c r="Z910" s="282" t="e" vm="1">
        <f ca="1">_xlfn.IFS(AND(ISNUMBER(SEARCH("N?m l*", CUSTOMER[[#This Row],[Service Type]], 1)), CUSTOMER[[#This Row],[Count ST]] = TRUE), CUSTOMER[[#This Row],[Quantity]], AND($Y$10:$Y910 = TRUE, COUNTIFS($H$10:$H910, CUSTOMER[[#This Row],[Booking]], $J$10:$J910, CUSTOMER[[#This Row],[Order Date]], $F$10:$F910, "&lt;&gt;"&amp;"N?m l*")=1), 1, TRUE,  "")</f>
        <v>#NAME?</v>
      </c>
      <c r="AA910" s="282" t="b">
        <f t="shared" ca="1" si="15"/>
        <v>0</v>
      </c>
      <c r="AB910" s="305"/>
    </row>
    <row r="911" spans="1:28" x14ac:dyDescent="0.25">
      <c r="A911" s="281" t="str">
        <f ca="1">no.</f>
        <v/>
      </c>
      <c r="B911" s="281"/>
      <c r="C911" s="282"/>
      <c r="D911" s="282"/>
      <c r="E911" s="282" t="str">
        <f ca="1">position</f>
        <v/>
      </c>
      <c r="F911" s="282"/>
      <c r="G911" s="282"/>
      <c r="H911" s="282"/>
      <c r="I911" s="282"/>
      <c r="J911" s="335"/>
      <c r="K911" s="282"/>
      <c r="L911" s="282"/>
      <c r="M911" s="282"/>
      <c r="N911" s="282"/>
      <c r="O911" s="281"/>
      <c r="P911" s="360" t="str">
        <f ca="1">rescore_patient</f>
        <v/>
      </c>
      <c r="Q911" s="330" t="str">
        <f ca="1">quantity</f>
        <v/>
      </c>
      <c r="R911" s="281"/>
      <c r="S911" s="282"/>
      <c r="T911" s="282"/>
      <c r="U911" s="282"/>
      <c r="V911" s="305"/>
      <c r="W911" s="305"/>
      <c r="X911" s="305"/>
      <c r="Y911" s="282"/>
      <c r="Z911" s="282" t="e" vm="1">
        <f ca="1">_xlfn.IFS(AND(ISNUMBER(SEARCH("N?m l*", CUSTOMER[[#This Row],[Service Type]], 1)), CUSTOMER[[#This Row],[Count ST]] = TRUE), CUSTOMER[[#This Row],[Quantity]], AND($Y$10:$Y911 = TRUE, COUNTIFS($H$10:$H911, CUSTOMER[[#This Row],[Booking]], $J$10:$J911, CUSTOMER[[#This Row],[Order Date]], $F$10:$F911, "&lt;&gt;"&amp;"N?m l*")=1), 1, TRUE,  "")</f>
        <v>#NAME?</v>
      </c>
      <c r="AA911" s="282" t="b">
        <f t="shared" ca="1" si="15"/>
        <v>0</v>
      </c>
      <c r="AB911" s="305"/>
    </row>
    <row r="912" spans="1:28" x14ac:dyDescent="0.25">
      <c r="A912" s="281" t="str">
        <f ca="1">no.</f>
        <v/>
      </c>
      <c r="B912" s="281"/>
      <c r="C912" s="282"/>
      <c r="D912" s="282"/>
      <c r="E912" s="282" t="str">
        <f ca="1">position</f>
        <v/>
      </c>
      <c r="F912" s="282"/>
      <c r="G912" s="282"/>
      <c r="H912" s="282"/>
      <c r="I912" s="282"/>
      <c r="J912" s="335"/>
      <c r="K912" s="282"/>
      <c r="L912" s="282"/>
      <c r="M912" s="282"/>
      <c r="N912" s="282"/>
      <c r="O912" s="281"/>
      <c r="P912" s="360" t="str">
        <f ca="1">rescore_patient</f>
        <v/>
      </c>
      <c r="Q912" s="330" t="str">
        <f ca="1">quantity</f>
        <v/>
      </c>
      <c r="R912" s="281"/>
      <c r="S912" s="282"/>
      <c r="T912" s="282"/>
      <c r="U912" s="282"/>
      <c r="V912" s="305"/>
      <c r="W912" s="305"/>
      <c r="X912" s="305"/>
      <c r="Y912" s="282"/>
      <c r="Z912" s="282" t="e" vm="1">
        <f ca="1">_xlfn.IFS(AND(ISNUMBER(SEARCH("N?m l*", CUSTOMER[[#This Row],[Service Type]], 1)), CUSTOMER[[#This Row],[Count ST]] = TRUE), CUSTOMER[[#This Row],[Quantity]], AND($Y$10:$Y912 = TRUE, COUNTIFS($H$10:$H912, CUSTOMER[[#This Row],[Booking]], $J$10:$J912, CUSTOMER[[#This Row],[Order Date]], $F$10:$F912, "&lt;&gt;"&amp;"N?m l*")=1), 1, TRUE,  "")</f>
        <v>#NAME?</v>
      </c>
      <c r="AA912" s="282" t="b">
        <f t="shared" ca="1" si="15"/>
        <v>0</v>
      </c>
      <c r="AB912" s="305"/>
    </row>
    <row r="913" spans="1:28" x14ac:dyDescent="0.25">
      <c r="A913" s="281" t="str">
        <f ca="1">no.</f>
        <v/>
      </c>
      <c r="B913" s="281"/>
      <c r="C913" s="282"/>
      <c r="D913" s="282"/>
      <c r="E913" s="282" t="str">
        <f ca="1">position</f>
        <v/>
      </c>
      <c r="F913" s="282"/>
      <c r="G913" s="282"/>
      <c r="H913" s="282"/>
      <c r="I913" s="282"/>
      <c r="J913" s="335"/>
      <c r="K913" s="282"/>
      <c r="L913" s="282"/>
      <c r="M913" s="282"/>
      <c r="N913" s="282"/>
      <c r="O913" s="281"/>
      <c r="P913" s="360" t="str">
        <f ca="1">rescore_patient</f>
        <v/>
      </c>
      <c r="Q913" s="330" t="str">
        <f ca="1">quantity</f>
        <v/>
      </c>
      <c r="R913" s="281"/>
      <c r="S913" s="282"/>
      <c r="T913" s="282"/>
      <c r="U913" s="282"/>
      <c r="V913" s="305"/>
      <c r="W913" s="305"/>
      <c r="X913" s="305"/>
      <c r="Y913" s="282"/>
      <c r="Z913" s="282" t="e" vm="1">
        <f ca="1">_xlfn.IFS(AND(ISNUMBER(SEARCH("N?m l*", CUSTOMER[[#This Row],[Service Type]], 1)), CUSTOMER[[#This Row],[Count ST]] = TRUE), CUSTOMER[[#This Row],[Quantity]], AND($Y$10:$Y913 = TRUE, COUNTIFS($H$10:$H913, CUSTOMER[[#This Row],[Booking]], $J$10:$J913, CUSTOMER[[#This Row],[Order Date]], $F$10:$F913, "&lt;&gt;"&amp;"N?m l*")=1), 1, TRUE,  "")</f>
        <v>#NAME?</v>
      </c>
      <c r="AA913" s="282" t="b">
        <f t="shared" ca="1" si="15"/>
        <v>0</v>
      </c>
      <c r="AB913" s="305"/>
    </row>
    <row r="914" spans="1:28" x14ac:dyDescent="0.25">
      <c r="A914" s="281" t="str">
        <f ca="1">no.</f>
        <v/>
      </c>
      <c r="B914" s="281"/>
      <c r="C914" s="282"/>
      <c r="D914" s="282"/>
      <c r="E914" s="282" t="str">
        <f ca="1">position</f>
        <v/>
      </c>
      <c r="F914" s="282"/>
      <c r="G914" s="282"/>
      <c r="H914" s="282"/>
      <c r="I914" s="282"/>
      <c r="J914" s="335"/>
      <c r="K914" s="282"/>
      <c r="L914" s="282"/>
      <c r="M914" s="282"/>
      <c r="N914" s="282"/>
      <c r="O914" s="281"/>
      <c r="P914" s="360" t="str">
        <f ca="1">rescore_patient</f>
        <v/>
      </c>
      <c r="Q914" s="330" t="str">
        <f ca="1">quantity</f>
        <v/>
      </c>
      <c r="R914" s="281"/>
      <c r="S914" s="282"/>
      <c r="T914" s="282"/>
      <c r="U914" s="282"/>
      <c r="V914" s="305"/>
      <c r="W914" s="305"/>
      <c r="X914" s="305"/>
      <c r="Y914" s="282"/>
      <c r="Z914" s="282" t="e" vm="1">
        <f ca="1">_xlfn.IFS(AND(ISNUMBER(SEARCH("N?m l*", CUSTOMER[[#This Row],[Service Type]], 1)), CUSTOMER[[#This Row],[Count ST]] = TRUE), CUSTOMER[[#This Row],[Quantity]], AND($Y$10:$Y914 = TRUE, COUNTIFS($H$10:$H914, CUSTOMER[[#This Row],[Booking]], $J$10:$J914, CUSTOMER[[#This Row],[Order Date]], $F$10:$F914, "&lt;&gt;"&amp;"N?m l*")=1), 1, TRUE,  "")</f>
        <v>#NAME?</v>
      </c>
      <c r="AA914" s="282" t="b">
        <f t="shared" ca="1" si="15"/>
        <v>0</v>
      </c>
      <c r="AB914" s="305"/>
    </row>
    <row r="915" spans="1:28" x14ac:dyDescent="0.25">
      <c r="A915" s="281" t="str">
        <f ca="1">no.</f>
        <v/>
      </c>
      <c r="B915" s="281"/>
      <c r="C915" s="282"/>
      <c r="D915" s="282"/>
      <c r="E915" s="282" t="str">
        <f ca="1">position</f>
        <v/>
      </c>
      <c r="F915" s="282"/>
      <c r="G915" s="282"/>
      <c r="H915" s="282"/>
      <c r="I915" s="282"/>
      <c r="J915" s="335"/>
      <c r="K915" s="282"/>
      <c r="L915" s="282"/>
      <c r="M915" s="282"/>
      <c r="N915" s="282"/>
      <c r="O915" s="281"/>
      <c r="P915" s="360" t="str">
        <f ca="1">rescore_patient</f>
        <v/>
      </c>
      <c r="Q915" s="330" t="str">
        <f ca="1">quantity</f>
        <v/>
      </c>
      <c r="R915" s="281"/>
      <c r="S915" s="282"/>
      <c r="T915" s="282"/>
      <c r="U915" s="282"/>
      <c r="V915" s="305"/>
      <c r="W915" s="305"/>
      <c r="X915" s="305"/>
      <c r="Y915" s="282"/>
      <c r="Z915" s="282" t="e" vm="1">
        <f ca="1">_xlfn.IFS(AND(ISNUMBER(SEARCH("N?m l*", CUSTOMER[[#This Row],[Service Type]], 1)), CUSTOMER[[#This Row],[Count ST]] = TRUE), CUSTOMER[[#This Row],[Quantity]], AND($Y$10:$Y915 = TRUE, COUNTIFS($H$10:$H915, CUSTOMER[[#This Row],[Booking]], $J$10:$J915, CUSTOMER[[#This Row],[Order Date]], $F$10:$F915, "&lt;&gt;"&amp;"N?m l*")=1), 1, TRUE,  "")</f>
        <v>#NAME?</v>
      </c>
      <c r="AA915" s="282" t="b">
        <f t="shared" ca="1" si="15"/>
        <v>0</v>
      </c>
      <c r="AB915" s="305"/>
    </row>
    <row r="916" spans="1:28" x14ac:dyDescent="0.25">
      <c r="A916" s="281" t="str">
        <f ca="1">no.</f>
        <v/>
      </c>
      <c r="B916" s="281"/>
      <c r="C916" s="282"/>
      <c r="D916" s="282"/>
      <c r="E916" s="282" t="str">
        <f ca="1">position</f>
        <v/>
      </c>
      <c r="F916" s="282"/>
      <c r="G916" s="282"/>
      <c r="H916" s="282"/>
      <c r="I916" s="282"/>
      <c r="J916" s="335"/>
      <c r="K916" s="282"/>
      <c r="L916" s="282"/>
      <c r="M916" s="282"/>
      <c r="N916" s="282"/>
      <c r="O916" s="281"/>
      <c r="P916" s="360" t="str">
        <f ca="1">rescore_patient</f>
        <v/>
      </c>
      <c r="Q916" s="330" t="str">
        <f ca="1">quantity</f>
        <v/>
      </c>
      <c r="R916" s="281"/>
      <c r="S916" s="282"/>
      <c r="T916" s="282"/>
      <c r="U916" s="282"/>
      <c r="V916" s="305"/>
      <c r="W916" s="305"/>
      <c r="X916" s="305"/>
      <c r="Y916" s="282"/>
      <c r="Z916" s="282" t="e" vm="1">
        <f ca="1">_xlfn.IFS(AND(ISNUMBER(SEARCH("N?m l*", CUSTOMER[[#This Row],[Service Type]], 1)), CUSTOMER[[#This Row],[Count ST]] = TRUE), CUSTOMER[[#This Row],[Quantity]], AND($Y$10:$Y916 = TRUE, COUNTIFS($H$10:$H916, CUSTOMER[[#This Row],[Booking]], $J$10:$J916, CUSTOMER[[#This Row],[Order Date]], $F$10:$F916, "&lt;&gt;"&amp;"N?m l*")=1), 1, TRUE,  "")</f>
        <v>#NAME?</v>
      </c>
      <c r="AA916" s="282" t="b">
        <f t="shared" ca="1" si="15"/>
        <v>0</v>
      </c>
      <c r="AB916" s="305"/>
    </row>
    <row r="917" spans="1:28" x14ac:dyDescent="0.25">
      <c r="A917" s="281" t="str">
        <f ca="1">no.</f>
        <v/>
      </c>
      <c r="B917" s="281"/>
      <c r="C917" s="282"/>
      <c r="D917" s="282"/>
      <c r="E917" s="282" t="str">
        <f ca="1">position</f>
        <v/>
      </c>
      <c r="F917" s="282"/>
      <c r="G917" s="282"/>
      <c r="H917" s="282"/>
      <c r="I917" s="282"/>
      <c r="J917" s="335"/>
      <c r="K917" s="282"/>
      <c r="L917" s="282"/>
      <c r="M917" s="282"/>
      <c r="N917" s="282"/>
      <c r="O917" s="281"/>
      <c r="P917" s="360" t="str">
        <f ca="1">rescore_patient</f>
        <v/>
      </c>
      <c r="Q917" s="330" t="str">
        <f ca="1">quantity</f>
        <v/>
      </c>
      <c r="R917" s="281"/>
      <c r="S917" s="282"/>
      <c r="T917" s="282"/>
      <c r="U917" s="282"/>
      <c r="V917" s="305"/>
      <c r="W917" s="305"/>
      <c r="X917" s="305"/>
      <c r="Y917" s="282"/>
      <c r="Z917" s="282" t="e" vm="1">
        <f ca="1">_xlfn.IFS(AND(ISNUMBER(SEARCH("N?m l*", CUSTOMER[[#This Row],[Service Type]], 1)), CUSTOMER[[#This Row],[Count ST]] = TRUE), CUSTOMER[[#This Row],[Quantity]], AND($Y$10:$Y917 = TRUE, COUNTIFS($H$10:$H917, CUSTOMER[[#This Row],[Booking]], $J$10:$J917, CUSTOMER[[#This Row],[Order Date]], $F$10:$F917, "&lt;&gt;"&amp;"N?m l*")=1), 1, TRUE,  "")</f>
        <v>#NAME?</v>
      </c>
      <c r="AA917" s="282" t="b">
        <f t="shared" ca="1" si="15"/>
        <v>0</v>
      </c>
      <c r="AB917" s="305"/>
    </row>
    <row r="918" spans="1:28" x14ac:dyDescent="0.25">
      <c r="A918" s="281" t="str">
        <f ca="1">no.</f>
        <v/>
      </c>
      <c r="B918" s="281"/>
      <c r="C918" s="282"/>
      <c r="D918" s="282"/>
      <c r="E918" s="282" t="str">
        <f ca="1">position</f>
        <v/>
      </c>
      <c r="F918" s="282"/>
      <c r="G918" s="282"/>
      <c r="H918" s="282"/>
      <c r="I918" s="282"/>
      <c r="J918" s="335"/>
      <c r="K918" s="282"/>
      <c r="L918" s="282"/>
      <c r="M918" s="282"/>
      <c r="N918" s="282"/>
      <c r="O918" s="281"/>
      <c r="P918" s="360" t="str">
        <f ca="1">rescore_patient</f>
        <v/>
      </c>
      <c r="Q918" s="330" t="str">
        <f ca="1">quantity</f>
        <v/>
      </c>
      <c r="R918" s="281"/>
      <c r="S918" s="282"/>
      <c r="T918" s="282"/>
      <c r="U918" s="282"/>
      <c r="V918" s="305"/>
      <c r="W918" s="305"/>
      <c r="X918" s="305"/>
      <c r="Y918" s="282"/>
      <c r="Z918" s="282" t="e" vm="1">
        <f ca="1">_xlfn.IFS(AND(ISNUMBER(SEARCH("N?m l*", CUSTOMER[[#This Row],[Service Type]], 1)), CUSTOMER[[#This Row],[Count ST]] = TRUE), CUSTOMER[[#This Row],[Quantity]], AND($Y$10:$Y918 = TRUE, COUNTIFS($H$10:$H918, CUSTOMER[[#This Row],[Booking]], $J$10:$J918, CUSTOMER[[#This Row],[Order Date]], $F$10:$F918, "&lt;&gt;"&amp;"N?m l*")=1), 1, TRUE,  "")</f>
        <v>#NAME?</v>
      </c>
      <c r="AA918" s="282" t="b">
        <f t="shared" ca="1" si="15"/>
        <v>0</v>
      </c>
      <c r="AB918" s="305"/>
    </row>
    <row r="919" spans="1:28" x14ac:dyDescent="0.25">
      <c r="A919" s="281" t="str">
        <f ca="1">no.</f>
        <v/>
      </c>
      <c r="B919" s="281"/>
      <c r="C919" s="282"/>
      <c r="D919" s="282"/>
      <c r="E919" s="282" t="str">
        <f ca="1">position</f>
        <v/>
      </c>
      <c r="F919" s="282"/>
      <c r="G919" s="282"/>
      <c r="H919" s="282"/>
      <c r="I919" s="282"/>
      <c r="J919" s="335"/>
      <c r="K919" s="282"/>
      <c r="L919" s="282"/>
      <c r="M919" s="282"/>
      <c r="N919" s="282"/>
      <c r="O919" s="281"/>
      <c r="P919" s="360" t="str">
        <f ca="1">rescore_patient</f>
        <v/>
      </c>
      <c r="Q919" s="330" t="str">
        <f ca="1">quantity</f>
        <v/>
      </c>
      <c r="R919" s="281"/>
      <c r="S919" s="282"/>
      <c r="T919" s="282"/>
      <c r="U919" s="282"/>
      <c r="V919" s="305"/>
      <c r="W919" s="305"/>
      <c r="X919" s="305"/>
      <c r="Y919" s="282"/>
      <c r="Z919" s="282" t="e" vm="1">
        <f ca="1">_xlfn.IFS(AND(ISNUMBER(SEARCH("N?m l*", CUSTOMER[[#This Row],[Service Type]], 1)), CUSTOMER[[#This Row],[Count ST]] = TRUE), CUSTOMER[[#This Row],[Quantity]], AND($Y$10:$Y919 = TRUE, COUNTIFS($H$10:$H919, CUSTOMER[[#This Row],[Booking]], $J$10:$J919, CUSTOMER[[#This Row],[Order Date]], $F$10:$F919, "&lt;&gt;"&amp;"N?m l*")=1), 1, TRUE,  "")</f>
        <v>#NAME?</v>
      </c>
      <c r="AA919" s="282" t="b">
        <f t="shared" ca="1" si="15"/>
        <v>0</v>
      </c>
      <c r="AB919" s="305"/>
    </row>
    <row r="920" spans="1:28" x14ac:dyDescent="0.25">
      <c r="A920" s="281" t="str">
        <f ca="1">no.</f>
        <v/>
      </c>
      <c r="B920" s="281"/>
      <c r="C920" s="282"/>
      <c r="D920" s="282"/>
      <c r="E920" s="282" t="str">
        <f ca="1">position</f>
        <v/>
      </c>
      <c r="F920" s="282"/>
      <c r="G920" s="282"/>
      <c r="H920" s="282"/>
      <c r="I920" s="282"/>
      <c r="J920" s="335"/>
      <c r="K920" s="282"/>
      <c r="L920" s="282"/>
      <c r="M920" s="282"/>
      <c r="N920" s="282"/>
      <c r="O920" s="281"/>
      <c r="P920" s="360" t="str">
        <f ca="1">rescore_patient</f>
        <v/>
      </c>
      <c r="Q920" s="330" t="str">
        <f ca="1">quantity</f>
        <v/>
      </c>
      <c r="R920" s="281"/>
      <c r="S920" s="282"/>
      <c r="T920" s="282"/>
      <c r="U920" s="282"/>
      <c r="V920" s="305"/>
      <c r="W920" s="305"/>
      <c r="X920" s="305"/>
      <c r="Y920" s="282"/>
      <c r="Z920" s="282" t="e" vm="1">
        <f ca="1">_xlfn.IFS(AND(ISNUMBER(SEARCH("N?m l*", CUSTOMER[[#This Row],[Service Type]], 1)), CUSTOMER[[#This Row],[Count ST]] = TRUE), CUSTOMER[[#This Row],[Quantity]], AND($Y$10:$Y920 = TRUE, COUNTIFS($H$10:$H920, CUSTOMER[[#This Row],[Booking]], $J$10:$J920, CUSTOMER[[#This Row],[Order Date]], $F$10:$F920, "&lt;&gt;"&amp;"N?m l*")=1), 1, TRUE,  "")</f>
        <v>#NAME?</v>
      </c>
      <c r="AA920" s="282" t="b">
        <f t="shared" ca="1" si="15"/>
        <v>0</v>
      </c>
      <c r="AB920" s="305"/>
    </row>
    <row r="921" spans="1:28" x14ac:dyDescent="0.25">
      <c r="A921" s="281" t="str">
        <f ca="1">no.</f>
        <v/>
      </c>
      <c r="B921" s="281"/>
      <c r="C921" s="282"/>
      <c r="D921" s="282"/>
      <c r="E921" s="282" t="str">
        <f ca="1">position</f>
        <v/>
      </c>
      <c r="F921" s="282"/>
      <c r="G921" s="282"/>
      <c r="H921" s="282"/>
      <c r="I921" s="282"/>
      <c r="J921" s="335"/>
      <c r="K921" s="282"/>
      <c r="L921" s="282"/>
      <c r="M921" s="282"/>
      <c r="N921" s="282"/>
      <c r="O921" s="281"/>
      <c r="P921" s="360" t="str">
        <f ca="1">rescore_patient</f>
        <v/>
      </c>
      <c r="Q921" s="330" t="str">
        <f ca="1">quantity</f>
        <v/>
      </c>
      <c r="R921" s="281"/>
      <c r="S921" s="282"/>
      <c r="T921" s="282"/>
      <c r="U921" s="282"/>
      <c r="V921" s="305"/>
      <c r="W921" s="305"/>
      <c r="X921" s="305"/>
      <c r="Y921" s="282"/>
      <c r="Z921" s="282" t="e" vm="1">
        <f ca="1">_xlfn.IFS(AND(ISNUMBER(SEARCH("N?m l*", CUSTOMER[[#This Row],[Service Type]], 1)), CUSTOMER[[#This Row],[Count ST]] = TRUE), CUSTOMER[[#This Row],[Quantity]], AND($Y$10:$Y921 = TRUE, COUNTIFS($H$10:$H921, CUSTOMER[[#This Row],[Booking]], $J$10:$J921, CUSTOMER[[#This Row],[Order Date]], $F$10:$F921, "&lt;&gt;"&amp;"N?m l*")=1), 1, TRUE,  "")</f>
        <v>#NAME?</v>
      </c>
      <c r="AA921" s="282" t="b">
        <f t="shared" ca="1" si="15"/>
        <v>0</v>
      </c>
      <c r="AB921" s="305"/>
    </row>
    <row r="922" spans="1:28" x14ac:dyDescent="0.25">
      <c r="A922" s="281" t="str">
        <f ca="1">no.</f>
        <v/>
      </c>
      <c r="B922" s="281"/>
      <c r="C922" s="282"/>
      <c r="D922" s="282"/>
      <c r="E922" s="282" t="str">
        <f ca="1">position</f>
        <v/>
      </c>
      <c r="F922" s="282"/>
      <c r="G922" s="282"/>
      <c r="H922" s="282"/>
      <c r="I922" s="282"/>
      <c r="J922" s="335"/>
      <c r="K922" s="282"/>
      <c r="L922" s="282"/>
      <c r="M922" s="282"/>
      <c r="N922" s="282"/>
      <c r="O922" s="281"/>
      <c r="P922" s="360" t="str">
        <f ca="1">rescore_patient</f>
        <v/>
      </c>
      <c r="Q922" s="330" t="str">
        <f ca="1">quantity</f>
        <v/>
      </c>
      <c r="R922" s="281"/>
      <c r="S922" s="282"/>
      <c r="T922" s="282"/>
      <c r="U922" s="282"/>
      <c r="V922" s="305"/>
      <c r="W922" s="305"/>
      <c r="X922" s="305"/>
      <c r="Y922" s="282"/>
      <c r="Z922" s="282" t="e" vm="1">
        <f ca="1">_xlfn.IFS(AND(ISNUMBER(SEARCH("N?m l*", CUSTOMER[[#This Row],[Service Type]], 1)), CUSTOMER[[#This Row],[Count ST]] = TRUE), CUSTOMER[[#This Row],[Quantity]], AND($Y$10:$Y922 = TRUE, COUNTIFS($H$10:$H922, CUSTOMER[[#This Row],[Booking]], $J$10:$J922, CUSTOMER[[#This Row],[Order Date]], $F$10:$F922, "&lt;&gt;"&amp;"N?m l*")=1), 1, TRUE,  "")</f>
        <v>#NAME?</v>
      </c>
      <c r="AA922" s="282" t="b">
        <f t="shared" ca="1" si="15"/>
        <v>0</v>
      </c>
      <c r="AB922" s="305"/>
    </row>
    <row r="923" spans="1:28" x14ac:dyDescent="0.25">
      <c r="A923" s="281" t="str">
        <f ca="1">no.</f>
        <v/>
      </c>
      <c r="B923" s="281"/>
      <c r="C923" s="282"/>
      <c r="D923" s="282"/>
      <c r="E923" s="282" t="str">
        <f ca="1">position</f>
        <v/>
      </c>
      <c r="F923" s="282"/>
      <c r="G923" s="282"/>
      <c r="H923" s="282"/>
      <c r="I923" s="282"/>
      <c r="J923" s="335"/>
      <c r="K923" s="282"/>
      <c r="L923" s="282"/>
      <c r="M923" s="282"/>
      <c r="N923" s="282"/>
      <c r="O923" s="281"/>
      <c r="P923" s="360" t="str">
        <f ca="1">rescore_patient</f>
        <v/>
      </c>
      <c r="Q923" s="330" t="str">
        <f ca="1">quantity</f>
        <v/>
      </c>
      <c r="R923" s="281"/>
      <c r="S923" s="282"/>
      <c r="T923" s="282"/>
      <c r="U923" s="282"/>
      <c r="V923" s="305"/>
      <c r="W923" s="305"/>
      <c r="X923" s="305"/>
      <c r="Y923" s="282"/>
      <c r="Z923" s="282" t="e" vm="1">
        <f ca="1">_xlfn.IFS(AND(ISNUMBER(SEARCH("N?m l*", CUSTOMER[[#This Row],[Service Type]], 1)), CUSTOMER[[#This Row],[Count ST]] = TRUE), CUSTOMER[[#This Row],[Quantity]], AND($Y$10:$Y923 = TRUE, COUNTIFS($H$10:$H923, CUSTOMER[[#This Row],[Booking]], $J$10:$J923, CUSTOMER[[#This Row],[Order Date]], $F$10:$F923, "&lt;&gt;"&amp;"N?m l*")=1), 1, TRUE,  "")</f>
        <v>#NAME?</v>
      </c>
      <c r="AA923" s="282" t="b">
        <f t="shared" ca="1" si="15"/>
        <v>0</v>
      </c>
      <c r="AB923" s="305"/>
    </row>
    <row r="924" spans="1:28" x14ac:dyDescent="0.25">
      <c r="A924" s="281" t="str">
        <f ca="1">no.</f>
        <v/>
      </c>
      <c r="B924" s="281"/>
      <c r="C924" s="282"/>
      <c r="D924" s="282"/>
      <c r="E924" s="282" t="str">
        <f ca="1">position</f>
        <v/>
      </c>
      <c r="F924" s="282"/>
      <c r="G924" s="282"/>
      <c r="H924" s="282"/>
      <c r="I924" s="282"/>
      <c r="J924" s="335"/>
      <c r="K924" s="282"/>
      <c r="L924" s="282"/>
      <c r="M924" s="282"/>
      <c r="N924" s="282"/>
      <c r="O924" s="281"/>
      <c r="P924" s="360" t="str">
        <f ca="1">rescore_patient</f>
        <v/>
      </c>
      <c r="Q924" s="330" t="str">
        <f ca="1">quantity</f>
        <v/>
      </c>
      <c r="R924" s="281"/>
      <c r="S924" s="282"/>
      <c r="T924" s="282"/>
      <c r="U924" s="282"/>
      <c r="V924" s="305"/>
      <c r="W924" s="305"/>
      <c r="X924" s="305"/>
      <c r="Y924" s="282"/>
      <c r="Z924" s="282" t="e" vm="1">
        <f ca="1">_xlfn.IFS(AND(ISNUMBER(SEARCH("N?m l*", CUSTOMER[[#This Row],[Service Type]], 1)), CUSTOMER[[#This Row],[Count ST]] = TRUE), CUSTOMER[[#This Row],[Quantity]], AND($Y$10:$Y924 = TRUE, COUNTIFS($H$10:$H924, CUSTOMER[[#This Row],[Booking]], $J$10:$J924, CUSTOMER[[#This Row],[Order Date]], $F$10:$F924, "&lt;&gt;"&amp;"N?m l*")=1), 1, TRUE,  "")</f>
        <v>#NAME?</v>
      </c>
      <c r="AA924" s="282" t="b">
        <f t="shared" ca="1" si="15"/>
        <v>0</v>
      </c>
      <c r="AB924" s="305"/>
    </row>
    <row r="925" spans="1:28" x14ac:dyDescent="0.25">
      <c r="A925" s="281" t="str">
        <f ca="1">no.</f>
        <v/>
      </c>
      <c r="B925" s="281"/>
      <c r="C925" s="282"/>
      <c r="D925" s="282"/>
      <c r="E925" s="282" t="str">
        <f ca="1">position</f>
        <v/>
      </c>
      <c r="F925" s="282"/>
      <c r="G925" s="282"/>
      <c r="H925" s="282"/>
      <c r="I925" s="282"/>
      <c r="J925" s="335"/>
      <c r="K925" s="282"/>
      <c r="L925" s="282"/>
      <c r="M925" s="282"/>
      <c r="N925" s="282"/>
      <c r="O925" s="281"/>
      <c r="P925" s="360" t="str">
        <f ca="1">rescore_patient</f>
        <v/>
      </c>
      <c r="Q925" s="330" t="str">
        <f ca="1">quantity</f>
        <v/>
      </c>
      <c r="R925" s="281"/>
      <c r="S925" s="282"/>
      <c r="T925" s="282"/>
      <c r="U925" s="282"/>
      <c r="V925" s="305"/>
      <c r="W925" s="305"/>
      <c r="X925" s="305"/>
      <c r="Y925" s="282"/>
      <c r="Z925" s="282" t="e" vm="1">
        <f ca="1">_xlfn.IFS(AND(ISNUMBER(SEARCH("N?m l*", CUSTOMER[[#This Row],[Service Type]], 1)), CUSTOMER[[#This Row],[Count ST]] = TRUE), CUSTOMER[[#This Row],[Quantity]], AND($Y$10:$Y925 = TRUE, COUNTIFS($H$10:$H925, CUSTOMER[[#This Row],[Booking]], $J$10:$J925, CUSTOMER[[#This Row],[Order Date]], $F$10:$F925, "&lt;&gt;"&amp;"N?m l*")=1), 1, TRUE,  "")</f>
        <v>#NAME?</v>
      </c>
      <c r="AA925" s="282" t="b">
        <f t="shared" ca="1" si="15"/>
        <v>0</v>
      </c>
      <c r="AB925" s="305"/>
    </row>
    <row r="926" spans="1:28" x14ac:dyDescent="0.25">
      <c r="A926" s="281" t="str">
        <f ca="1">no.</f>
        <v/>
      </c>
      <c r="B926" s="281"/>
      <c r="C926" s="282"/>
      <c r="D926" s="282"/>
      <c r="E926" s="282" t="str">
        <f ca="1">position</f>
        <v/>
      </c>
      <c r="F926" s="282"/>
      <c r="G926" s="282"/>
      <c r="H926" s="282"/>
      <c r="I926" s="282"/>
      <c r="J926" s="335"/>
      <c r="K926" s="282"/>
      <c r="L926" s="282"/>
      <c r="M926" s="282"/>
      <c r="N926" s="282"/>
      <c r="O926" s="281"/>
      <c r="P926" s="360" t="str">
        <f ca="1">rescore_patient</f>
        <v/>
      </c>
      <c r="Q926" s="330" t="str">
        <f ca="1">quantity</f>
        <v/>
      </c>
      <c r="R926" s="281"/>
      <c r="S926" s="282"/>
      <c r="T926" s="282"/>
      <c r="U926" s="282"/>
      <c r="V926" s="305"/>
      <c r="W926" s="305"/>
      <c r="X926" s="305"/>
      <c r="Y926" s="282"/>
      <c r="Z926" s="282" t="e" vm="1">
        <f ca="1">_xlfn.IFS(AND(ISNUMBER(SEARCH("N?m l*", CUSTOMER[[#This Row],[Service Type]], 1)), CUSTOMER[[#This Row],[Count ST]] = TRUE), CUSTOMER[[#This Row],[Quantity]], AND($Y$10:$Y926 = TRUE, COUNTIFS($H$10:$H926, CUSTOMER[[#This Row],[Booking]], $J$10:$J926, CUSTOMER[[#This Row],[Order Date]], $F$10:$F926, "&lt;&gt;"&amp;"N?m l*")=1), 1, TRUE,  "")</f>
        <v>#NAME?</v>
      </c>
      <c r="AA926" s="282" t="b">
        <f t="shared" ca="1" si="15"/>
        <v>0</v>
      </c>
      <c r="AB926" s="305"/>
    </row>
    <row r="927" spans="1:28" x14ac:dyDescent="0.25">
      <c r="A927" s="281" t="str">
        <f ca="1">no.</f>
        <v/>
      </c>
      <c r="B927" s="281"/>
      <c r="C927" s="282"/>
      <c r="D927" s="282"/>
      <c r="E927" s="282" t="str">
        <f ca="1">position</f>
        <v/>
      </c>
      <c r="F927" s="282"/>
      <c r="G927" s="282"/>
      <c r="H927" s="282"/>
      <c r="I927" s="282"/>
      <c r="J927" s="335"/>
      <c r="K927" s="282"/>
      <c r="L927" s="282"/>
      <c r="M927" s="282"/>
      <c r="N927" s="282"/>
      <c r="O927" s="281"/>
      <c r="P927" s="360" t="str">
        <f ca="1">rescore_patient</f>
        <v/>
      </c>
      <c r="Q927" s="330" t="str">
        <f ca="1">quantity</f>
        <v/>
      </c>
      <c r="R927" s="281"/>
      <c r="S927" s="282"/>
      <c r="T927" s="282"/>
      <c r="U927" s="282"/>
      <c r="V927" s="305"/>
      <c r="W927" s="305"/>
      <c r="X927" s="305"/>
      <c r="Y927" s="282"/>
      <c r="Z927" s="282" t="e" vm="1">
        <f ca="1">_xlfn.IFS(AND(ISNUMBER(SEARCH("N?m l*", CUSTOMER[[#This Row],[Service Type]], 1)), CUSTOMER[[#This Row],[Count ST]] = TRUE), CUSTOMER[[#This Row],[Quantity]], AND($Y$10:$Y927 = TRUE, COUNTIFS($H$10:$H927, CUSTOMER[[#This Row],[Booking]], $J$10:$J927, CUSTOMER[[#This Row],[Order Date]], $F$10:$F927, "&lt;&gt;"&amp;"N?m l*")=1), 1, TRUE,  "")</f>
        <v>#NAME?</v>
      </c>
      <c r="AA927" s="282" t="b">
        <f t="shared" ca="1" si="15"/>
        <v>0</v>
      </c>
      <c r="AB927" s="305"/>
    </row>
    <row r="928" spans="1:28" x14ac:dyDescent="0.25">
      <c r="A928" s="281" t="str">
        <f ca="1">no.</f>
        <v/>
      </c>
      <c r="B928" s="281"/>
      <c r="C928" s="282"/>
      <c r="D928" s="282"/>
      <c r="E928" s="282" t="str">
        <f ca="1">position</f>
        <v/>
      </c>
      <c r="F928" s="282"/>
      <c r="G928" s="282"/>
      <c r="H928" s="282"/>
      <c r="I928" s="282"/>
      <c r="J928" s="335"/>
      <c r="K928" s="282"/>
      <c r="L928" s="282"/>
      <c r="M928" s="282"/>
      <c r="N928" s="282"/>
      <c r="O928" s="281"/>
      <c r="P928" s="360" t="str">
        <f ca="1">rescore_patient</f>
        <v/>
      </c>
      <c r="Q928" s="330" t="str">
        <f ca="1">quantity</f>
        <v/>
      </c>
      <c r="R928" s="281"/>
      <c r="S928" s="282"/>
      <c r="T928" s="282"/>
      <c r="U928" s="282"/>
      <c r="V928" s="305"/>
      <c r="W928" s="305"/>
      <c r="X928" s="305"/>
      <c r="Y928" s="282"/>
      <c r="Z928" s="282" t="e" vm="1">
        <f ca="1">_xlfn.IFS(AND(ISNUMBER(SEARCH("N?m l*", CUSTOMER[[#This Row],[Service Type]], 1)), CUSTOMER[[#This Row],[Count ST]] = TRUE), CUSTOMER[[#This Row],[Quantity]], AND($Y$10:$Y928 = TRUE, COUNTIFS($H$10:$H928, CUSTOMER[[#This Row],[Booking]], $J$10:$J928, CUSTOMER[[#This Row],[Order Date]], $F$10:$F928, "&lt;&gt;"&amp;"N?m l*")=1), 1, TRUE,  "")</f>
        <v>#NAME?</v>
      </c>
      <c r="AA928" s="282" t="b">
        <f t="shared" ca="1" si="15"/>
        <v>0</v>
      </c>
      <c r="AB928" s="305"/>
    </row>
    <row r="929" spans="1:28" x14ac:dyDescent="0.25">
      <c r="A929" s="281" t="str">
        <f ca="1">no.</f>
        <v/>
      </c>
      <c r="B929" s="281"/>
      <c r="C929" s="282"/>
      <c r="D929" s="282"/>
      <c r="E929" s="282" t="str">
        <f ca="1">position</f>
        <v/>
      </c>
      <c r="F929" s="282"/>
      <c r="G929" s="282"/>
      <c r="H929" s="282"/>
      <c r="I929" s="282"/>
      <c r="J929" s="335"/>
      <c r="K929" s="282"/>
      <c r="L929" s="282"/>
      <c r="M929" s="282"/>
      <c r="N929" s="282"/>
      <c r="O929" s="281"/>
      <c r="P929" s="360" t="str">
        <f ca="1">rescore_patient</f>
        <v/>
      </c>
      <c r="Q929" s="330" t="str">
        <f ca="1">quantity</f>
        <v/>
      </c>
      <c r="R929" s="281"/>
      <c r="S929" s="282"/>
      <c r="T929" s="282"/>
      <c r="U929" s="282"/>
      <c r="V929" s="305"/>
      <c r="W929" s="305"/>
      <c r="X929" s="305"/>
      <c r="Y929" s="282"/>
      <c r="Z929" s="282" t="e" vm="1">
        <f ca="1">_xlfn.IFS(AND(ISNUMBER(SEARCH("N?m l*", CUSTOMER[[#This Row],[Service Type]], 1)), CUSTOMER[[#This Row],[Count ST]] = TRUE), CUSTOMER[[#This Row],[Quantity]], AND($Y$10:$Y929 = TRUE, COUNTIFS($H$10:$H929, CUSTOMER[[#This Row],[Booking]], $J$10:$J929, CUSTOMER[[#This Row],[Order Date]], $F$10:$F929, "&lt;&gt;"&amp;"N?m l*")=1), 1, TRUE,  "")</f>
        <v>#NAME?</v>
      </c>
      <c r="AA929" s="282" t="b">
        <f t="shared" ca="1" si="15"/>
        <v>0</v>
      </c>
      <c r="AB929" s="305"/>
    </row>
    <row r="930" spans="1:28" x14ac:dyDescent="0.25">
      <c r="A930" s="281" t="str">
        <f ca="1">no.</f>
        <v/>
      </c>
      <c r="B930" s="281"/>
      <c r="C930" s="282"/>
      <c r="D930" s="282"/>
      <c r="E930" s="282" t="str">
        <f ca="1">position</f>
        <v/>
      </c>
      <c r="F930" s="282"/>
      <c r="G930" s="282"/>
      <c r="H930" s="282"/>
      <c r="I930" s="282"/>
      <c r="J930" s="335"/>
      <c r="K930" s="282"/>
      <c r="L930" s="282"/>
      <c r="M930" s="282"/>
      <c r="N930" s="282"/>
      <c r="O930" s="281"/>
      <c r="P930" s="360" t="str">
        <f ca="1">rescore_patient</f>
        <v/>
      </c>
      <c r="Q930" s="330" t="str">
        <f ca="1">quantity</f>
        <v/>
      </c>
      <c r="R930" s="281"/>
      <c r="S930" s="282"/>
      <c r="T930" s="282"/>
      <c r="U930" s="282"/>
      <c r="V930" s="305"/>
      <c r="W930" s="305"/>
      <c r="X930" s="305"/>
      <c r="Y930" s="282"/>
      <c r="Z930" s="282" t="e" vm="1">
        <f ca="1">_xlfn.IFS(AND(ISNUMBER(SEARCH("N?m l*", CUSTOMER[[#This Row],[Service Type]], 1)), CUSTOMER[[#This Row],[Count ST]] = TRUE), CUSTOMER[[#This Row],[Quantity]], AND($Y$10:$Y930 = TRUE, COUNTIFS($H$10:$H930, CUSTOMER[[#This Row],[Booking]], $J$10:$J930, CUSTOMER[[#This Row],[Order Date]], $F$10:$F930, "&lt;&gt;"&amp;"N?m l*")=1), 1, TRUE,  "")</f>
        <v>#NAME?</v>
      </c>
      <c r="AA930" s="282" t="b">
        <f t="shared" ca="1" si="15"/>
        <v>0</v>
      </c>
      <c r="AB930" s="305"/>
    </row>
    <row r="931" spans="1:28" x14ac:dyDescent="0.25">
      <c r="A931" s="281" t="str">
        <f ca="1">no.</f>
        <v/>
      </c>
      <c r="B931" s="281"/>
      <c r="C931" s="282"/>
      <c r="D931" s="282"/>
      <c r="E931" s="282" t="str">
        <f ca="1">position</f>
        <v/>
      </c>
      <c r="F931" s="282"/>
      <c r="G931" s="282"/>
      <c r="H931" s="282"/>
      <c r="I931" s="282"/>
      <c r="J931" s="335"/>
      <c r="K931" s="282"/>
      <c r="L931" s="282"/>
      <c r="M931" s="282"/>
      <c r="N931" s="282"/>
      <c r="O931" s="281"/>
      <c r="P931" s="360" t="str">
        <f ca="1">rescore_patient</f>
        <v/>
      </c>
      <c r="Q931" s="330" t="str">
        <f ca="1">quantity</f>
        <v/>
      </c>
      <c r="R931" s="281"/>
      <c r="S931" s="282"/>
      <c r="T931" s="282"/>
      <c r="U931" s="282"/>
      <c r="V931" s="305"/>
      <c r="W931" s="305"/>
      <c r="X931" s="305"/>
      <c r="Y931" s="282"/>
      <c r="Z931" s="282" t="e" vm="1">
        <f ca="1">_xlfn.IFS(AND(ISNUMBER(SEARCH("N?m l*", CUSTOMER[[#This Row],[Service Type]], 1)), CUSTOMER[[#This Row],[Count ST]] = TRUE), CUSTOMER[[#This Row],[Quantity]], AND($Y$10:$Y931 = TRUE, COUNTIFS($H$10:$H931, CUSTOMER[[#This Row],[Booking]], $J$10:$J931, CUSTOMER[[#This Row],[Order Date]], $F$10:$F931, "&lt;&gt;"&amp;"N?m l*")=1), 1, TRUE,  "")</f>
        <v>#NAME?</v>
      </c>
      <c r="AA931" s="282" t="b">
        <f t="shared" ca="1" si="15"/>
        <v>0</v>
      </c>
      <c r="AB931" s="305"/>
    </row>
    <row r="932" spans="1:28" x14ac:dyDescent="0.25">
      <c r="A932" s="281" t="str">
        <f ca="1">no.</f>
        <v/>
      </c>
      <c r="B932" s="281"/>
      <c r="C932" s="282"/>
      <c r="D932" s="282"/>
      <c r="E932" s="282" t="str">
        <f ca="1">position</f>
        <v/>
      </c>
      <c r="F932" s="282"/>
      <c r="G932" s="282"/>
      <c r="H932" s="282"/>
      <c r="I932" s="282"/>
      <c r="J932" s="335"/>
      <c r="K932" s="282"/>
      <c r="L932" s="282"/>
      <c r="M932" s="282"/>
      <c r="N932" s="282"/>
      <c r="O932" s="281"/>
      <c r="P932" s="360" t="str">
        <f ca="1">rescore_patient</f>
        <v/>
      </c>
      <c r="Q932" s="330" t="str">
        <f ca="1">quantity</f>
        <v/>
      </c>
      <c r="R932" s="281"/>
      <c r="S932" s="282"/>
      <c r="T932" s="282"/>
      <c r="U932" s="282"/>
      <c r="V932" s="305"/>
      <c r="W932" s="305"/>
      <c r="X932" s="305"/>
      <c r="Y932" s="282"/>
      <c r="Z932" s="282" t="e" vm="1">
        <f ca="1">_xlfn.IFS(AND(ISNUMBER(SEARCH("N?m l*", CUSTOMER[[#This Row],[Service Type]], 1)), CUSTOMER[[#This Row],[Count ST]] = TRUE), CUSTOMER[[#This Row],[Quantity]], AND($Y$10:$Y932 = TRUE, COUNTIFS($H$10:$H932, CUSTOMER[[#This Row],[Booking]], $J$10:$J932, CUSTOMER[[#This Row],[Order Date]], $F$10:$F932, "&lt;&gt;"&amp;"N?m l*")=1), 1, TRUE,  "")</f>
        <v>#NAME?</v>
      </c>
      <c r="AA932" s="282" t="b">
        <f t="shared" ca="1" si="15"/>
        <v>0</v>
      </c>
      <c r="AB932" s="305"/>
    </row>
    <row r="933" spans="1:28" x14ac:dyDescent="0.25">
      <c r="A933" s="281" t="str">
        <f ca="1">no.</f>
        <v/>
      </c>
      <c r="B933" s="281"/>
      <c r="C933" s="282"/>
      <c r="D933" s="282"/>
      <c r="E933" s="282" t="str">
        <f ca="1">position</f>
        <v/>
      </c>
      <c r="F933" s="282"/>
      <c r="G933" s="282"/>
      <c r="H933" s="282"/>
      <c r="I933" s="282"/>
      <c r="J933" s="335"/>
      <c r="K933" s="282"/>
      <c r="L933" s="282"/>
      <c r="M933" s="282"/>
      <c r="N933" s="282"/>
      <c r="O933" s="281"/>
      <c r="P933" s="360" t="str">
        <f ca="1">rescore_patient</f>
        <v/>
      </c>
      <c r="Q933" s="330" t="str">
        <f ca="1">quantity</f>
        <v/>
      </c>
      <c r="R933" s="281"/>
      <c r="S933" s="282"/>
      <c r="T933" s="282"/>
      <c r="U933" s="282"/>
      <c r="V933" s="305"/>
      <c r="W933" s="305"/>
      <c r="X933" s="305"/>
      <c r="Y933" s="282"/>
      <c r="Z933" s="282" t="e" vm="1">
        <f ca="1">_xlfn.IFS(AND(ISNUMBER(SEARCH("N?m l*", CUSTOMER[[#This Row],[Service Type]], 1)), CUSTOMER[[#This Row],[Count ST]] = TRUE), CUSTOMER[[#This Row],[Quantity]], AND($Y$10:$Y933 = TRUE, COUNTIFS($H$10:$H933, CUSTOMER[[#This Row],[Booking]], $J$10:$J933, CUSTOMER[[#This Row],[Order Date]], $F$10:$F933, "&lt;&gt;"&amp;"N?m l*")=1), 1, TRUE,  "")</f>
        <v>#NAME?</v>
      </c>
      <c r="AA933" s="282" t="b">
        <f t="shared" ca="1" si="15"/>
        <v>0</v>
      </c>
      <c r="AB933" s="305"/>
    </row>
    <row r="934" spans="1:28" x14ac:dyDescent="0.25">
      <c r="A934" s="281" t="str">
        <f ca="1">no.</f>
        <v/>
      </c>
      <c r="B934" s="281"/>
      <c r="C934" s="282"/>
      <c r="D934" s="282"/>
      <c r="E934" s="282" t="str">
        <f ca="1">position</f>
        <v/>
      </c>
      <c r="F934" s="282"/>
      <c r="G934" s="282"/>
      <c r="H934" s="282"/>
      <c r="I934" s="282"/>
      <c r="J934" s="335"/>
      <c r="K934" s="282"/>
      <c r="L934" s="282"/>
      <c r="M934" s="282"/>
      <c r="N934" s="282"/>
      <c r="O934" s="281"/>
      <c r="P934" s="360" t="str">
        <f ca="1">rescore_patient</f>
        <v/>
      </c>
      <c r="Q934" s="330" t="str">
        <f ca="1">quantity</f>
        <v/>
      </c>
      <c r="R934" s="281"/>
      <c r="S934" s="282"/>
      <c r="T934" s="282"/>
      <c r="U934" s="282"/>
      <c r="V934" s="305"/>
      <c r="W934" s="305"/>
      <c r="X934" s="305"/>
      <c r="Y934" s="282"/>
      <c r="Z934" s="282" t="e" vm="1">
        <f ca="1">_xlfn.IFS(AND(ISNUMBER(SEARCH("N?m l*", CUSTOMER[[#This Row],[Service Type]], 1)), CUSTOMER[[#This Row],[Count ST]] = TRUE), CUSTOMER[[#This Row],[Quantity]], AND($Y$10:$Y934 = TRUE, COUNTIFS($H$10:$H934, CUSTOMER[[#This Row],[Booking]], $J$10:$J934, CUSTOMER[[#This Row],[Order Date]], $F$10:$F934, "&lt;&gt;"&amp;"N?m l*")=1), 1, TRUE,  "")</f>
        <v>#NAME?</v>
      </c>
      <c r="AA934" s="282" t="b">
        <f t="shared" ca="1" si="15"/>
        <v>0</v>
      </c>
      <c r="AB934" s="305"/>
    </row>
    <row r="935" spans="1:28" x14ac:dyDescent="0.25">
      <c r="A935" s="281" t="str">
        <f ca="1">no.</f>
        <v/>
      </c>
      <c r="B935" s="281"/>
      <c r="C935" s="282"/>
      <c r="D935" s="282"/>
      <c r="E935" s="282" t="str">
        <f ca="1">position</f>
        <v/>
      </c>
      <c r="F935" s="282"/>
      <c r="G935" s="282"/>
      <c r="H935" s="282"/>
      <c r="I935" s="282"/>
      <c r="J935" s="335"/>
      <c r="K935" s="282"/>
      <c r="L935" s="282"/>
      <c r="M935" s="282"/>
      <c r="N935" s="282"/>
      <c r="O935" s="281"/>
      <c r="P935" s="360" t="str">
        <f ca="1">rescore_patient</f>
        <v/>
      </c>
      <c r="Q935" s="330" t="str">
        <f ca="1">quantity</f>
        <v/>
      </c>
      <c r="R935" s="281"/>
      <c r="S935" s="282"/>
      <c r="T935" s="282"/>
      <c r="U935" s="282"/>
      <c r="V935" s="305"/>
      <c r="W935" s="305"/>
      <c r="X935" s="305"/>
      <c r="Y935" s="282"/>
      <c r="Z935" s="282" t="e" vm="1">
        <f ca="1">_xlfn.IFS(AND(ISNUMBER(SEARCH("N?m l*", CUSTOMER[[#This Row],[Service Type]], 1)), CUSTOMER[[#This Row],[Count ST]] = TRUE), CUSTOMER[[#This Row],[Quantity]], AND($Y$10:$Y935 = TRUE, COUNTIFS($H$10:$H935, CUSTOMER[[#This Row],[Booking]], $J$10:$J935, CUSTOMER[[#This Row],[Order Date]], $F$10:$F935, "&lt;&gt;"&amp;"N?m l*")=1), 1, TRUE,  "")</f>
        <v>#NAME?</v>
      </c>
      <c r="AA935" s="282" t="b">
        <f t="shared" ca="1" si="15"/>
        <v>0</v>
      </c>
      <c r="AB935" s="305"/>
    </row>
    <row r="936" spans="1:28" x14ac:dyDescent="0.25">
      <c r="A936" s="281" t="str">
        <f ca="1">no.</f>
        <v/>
      </c>
      <c r="B936" s="281"/>
      <c r="C936" s="282"/>
      <c r="D936" s="282"/>
      <c r="E936" s="282" t="str">
        <f ca="1">position</f>
        <v/>
      </c>
      <c r="F936" s="282"/>
      <c r="G936" s="282"/>
      <c r="H936" s="282"/>
      <c r="I936" s="282"/>
      <c r="J936" s="335"/>
      <c r="K936" s="282"/>
      <c r="L936" s="282"/>
      <c r="M936" s="282"/>
      <c r="N936" s="282"/>
      <c r="O936" s="281"/>
      <c r="P936" s="360" t="str">
        <f ca="1">rescore_patient</f>
        <v/>
      </c>
      <c r="Q936" s="330" t="str">
        <f ca="1">quantity</f>
        <v/>
      </c>
      <c r="R936" s="281"/>
      <c r="S936" s="282"/>
      <c r="T936" s="282"/>
      <c r="U936" s="282"/>
      <c r="V936" s="305"/>
      <c r="W936" s="305"/>
      <c r="X936" s="305"/>
      <c r="Y936" s="282"/>
      <c r="Z936" s="282" t="e" vm="1">
        <f ca="1">_xlfn.IFS(AND(ISNUMBER(SEARCH("N?m l*", CUSTOMER[[#This Row],[Service Type]], 1)), CUSTOMER[[#This Row],[Count ST]] = TRUE), CUSTOMER[[#This Row],[Quantity]], AND($Y$10:$Y936 = TRUE, COUNTIFS($H$10:$H936, CUSTOMER[[#This Row],[Booking]], $J$10:$J936, CUSTOMER[[#This Row],[Order Date]], $F$10:$F936, "&lt;&gt;"&amp;"N?m l*")=1), 1, TRUE,  "")</f>
        <v>#NAME?</v>
      </c>
      <c r="AA936" s="282" t="b">
        <f t="shared" ca="1" si="15"/>
        <v>0</v>
      </c>
      <c r="AB936" s="305"/>
    </row>
    <row r="937" spans="1:28" x14ac:dyDescent="0.25">
      <c r="A937" s="281" t="str">
        <f ca="1">no.</f>
        <v/>
      </c>
      <c r="B937" s="281"/>
      <c r="C937" s="282"/>
      <c r="D937" s="282"/>
      <c r="E937" s="282" t="str">
        <f ca="1">position</f>
        <v/>
      </c>
      <c r="F937" s="282"/>
      <c r="G937" s="282"/>
      <c r="H937" s="282"/>
      <c r="I937" s="282"/>
      <c r="J937" s="335"/>
      <c r="K937" s="282"/>
      <c r="L937" s="282"/>
      <c r="M937" s="282"/>
      <c r="N937" s="282"/>
      <c r="O937" s="281"/>
      <c r="P937" s="360" t="str">
        <f ca="1">rescore_patient</f>
        <v/>
      </c>
      <c r="Q937" s="330" t="str">
        <f ca="1">quantity</f>
        <v/>
      </c>
      <c r="R937" s="281"/>
      <c r="S937" s="282"/>
      <c r="T937" s="282"/>
      <c r="U937" s="282"/>
      <c r="V937" s="305"/>
      <c r="W937" s="305"/>
      <c r="X937" s="305"/>
      <c r="Y937" s="282"/>
      <c r="Z937" s="282" t="e" vm="1">
        <f ca="1">_xlfn.IFS(AND(ISNUMBER(SEARCH("N?m l*", CUSTOMER[[#This Row],[Service Type]], 1)), CUSTOMER[[#This Row],[Count ST]] = TRUE), CUSTOMER[[#This Row],[Quantity]], AND($Y$10:$Y937 = TRUE, COUNTIFS($H$10:$H937, CUSTOMER[[#This Row],[Booking]], $J$10:$J937, CUSTOMER[[#This Row],[Order Date]], $F$10:$F937, "&lt;&gt;"&amp;"N?m l*")=1), 1, TRUE,  "")</f>
        <v>#NAME?</v>
      </c>
      <c r="AA937" s="282" t="b">
        <f t="shared" ca="1" si="15"/>
        <v>0</v>
      </c>
      <c r="AB937" s="305"/>
    </row>
    <row r="938" spans="1:28" x14ac:dyDescent="0.25">
      <c r="A938" s="281" t="str">
        <f ca="1">no.</f>
        <v/>
      </c>
      <c r="B938" s="281"/>
      <c r="C938" s="282"/>
      <c r="D938" s="282"/>
      <c r="E938" s="282" t="str">
        <f ca="1">position</f>
        <v/>
      </c>
      <c r="F938" s="282"/>
      <c r="G938" s="282"/>
      <c r="H938" s="282"/>
      <c r="I938" s="282"/>
      <c r="J938" s="335"/>
      <c r="K938" s="282"/>
      <c r="L938" s="282"/>
      <c r="M938" s="282"/>
      <c r="N938" s="282"/>
      <c r="O938" s="281"/>
      <c r="P938" s="360" t="str">
        <f ca="1">rescore_patient</f>
        <v/>
      </c>
      <c r="Q938" s="330" t="str">
        <f ca="1">quantity</f>
        <v/>
      </c>
      <c r="R938" s="281"/>
      <c r="S938" s="282"/>
      <c r="T938" s="282"/>
      <c r="U938" s="282"/>
      <c r="V938" s="305"/>
      <c r="W938" s="305"/>
      <c r="X938" s="305"/>
      <c r="Y938" s="282"/>
      <c r="Z938" s="282" t="e" vm="1">
        <f ca="1">_xlfn.IFS(AND(ISNUMBER(SEARCH("N?m l*", CUSTOMER[[#This Row],[Service Type]], 1)), CUSTOMER[[#This Row],[Count ST]] = TRUE), CUSTOMER[[#This Row],[Quantity]], AND($Y$10:$Y938 = TRUE, COUNTIFS($H$10:$H938, CUSTOMER[[#This Row],[Booking]], $J$10:$J938, CUSTOMER[[#This Row],[Order Date]], $F$10:$F938, "&lt;&gt;"&amp;"N?m l*")=1), 1, TRUE,  "")</f>
        <v>#NAME?</v>
      </c>
      <c r="AA938" s="282" t="b">
        <f t="shared" ca="1" si="15"/>
        <v>0</v>
      </c>
      <c r="AB938" s="305"/>
    </row>
    <row r="939" spans="1:28" x14ac:dyDescent="0.25">
      <c r="A939" s="281" t="str">
        <f ca="1">no.</f>
        <v/>
      </c>
      <c r="B939" s="281"/>
      <c r="C939" s="282"/>
      <c r="D939" s="282"/>
      <c r="E939" s="282" t="str">
        <f ca="1">position</f>
        <v/>
      </c>
      <c r="F939" s="282"/>
      <c r="G939" s="282"/>
      <c r="H939" s="282"/>
      <c r="I939" s="282"/>
      <c r="J939" s="335"/>
      <c r="K939" s="282"/>
      <c r="L939" s="282"/>
      <c r="M939" s="282"/>
      <c r="N939" s="282"/>
      <c r="O939" s="281"/>
      <c r="P939" s="360" t="str">
        <f ca="1">rescore_patient</f>
        <v/>
      </c>
      <c r="Q939" s="330" t="str">
        <f ca="1">quantity</f>
        <v/>
      </c>
      <c r="R939" s="281"/>
      <c r="S939" s="282"/>
      <c r="T939" s="282"/>
      <c r="U939" s="282"/>
      <c r="V939" s="305"/>
      <c r="W939" s="305"/>
      <c r="X939" s="305"/>
      <c r="Y939" s="282"/>
      <c r="Z939" s="282" t="e" vm="1">
        <f ca="1">_xlfn.IFS(AND(ISNUMBER(SEARCH("N?m l*", CUSTOMER[[#This Row],[Service Type]], 1)), CUSTOMER[[#This Row],[Count ST]] = TRUE), CUSTOMER[[#This Row],[Quantity]], AND($Y$10:$Y939 = TRUE, COUNTIFS($H$10:$H939, CUSTOMER[[#This Row],[Booking]], $J$10:$J939, CUSTOMER[[#This Row],[Order Date]], $F$10:$F939, "&lt;&gt;"&amp;"N?m l*")=1), 1, TRUE,  "")</f>
        <v>#NAME?</v>
      </c>
      <c r="AA939" s="282" t="b">
        <f t="shared" ca="1" si="15"/>
        <v>0</v>
      </c>
      <c r="AB939" s="305"/>
    </row>
    <row r="940" spans="1:28" x14ac:dyDescent="0.25">
      <c r="A940" s="281" t="str">
        <f ca="1">no.</f>
        <v/>
      </c>
      <c r="B940" s="281"/>
      <c r="C940" s="282"/>
      <c r="D940" s="282"/>
      <c r="E940" s="282" t="str">
        <f ca="1">position</f>
        <v/>
      </c>
      <c r="F940" s="282"/>
      <c r="G940" s="282"/>
      <c r="H940" s="282"/>
      <c r="I940" s="282"/>
      <c r="J940" s="335"/>
      <c r="K940" s="282"/>
      <c r="L940" s="282"/>
      <c r="M940" s="282"/>
      <c r="N940" s="282"/>
      <c r="O940" s="281"/>
      <c r="P940" s="360" t="str">
        <f ca="1">rescore_patient</f>
        <v/>
      </c>
      <c r="Q940" s="330" t="str">
        <f ca="1">quantity</f>
        <v/>
      </c>
      <c r="R940" s="281"/>
      <c r="S940" s="282"/>
      <c r="T940" s="282"/>
      <c r="U940" s="282"/>
      <c r="V940" s="305"/>
      <c r="W940" s="305"/>
      <c r="X940" s="305"/>
      <c r="Y940" s="282"/>
      <c r="Z940" s="282" t="e" vm="1">
        <f ca="1">_xlfn.IFS(AND(ISNUMBER(SEARCH("N?m l*", CUSTOMER[[#This Row],[Service Type]], 1)), CUSTOMER[[#This Row],[Count ST]] = TRUE), CUSTOMER[[#This Row],[Quantity]], AND($Y$10:$Y940 = TRUE, COUNTIFS($H$10:$H940, CUSTOMER[[#This Row],[Booking]], $J$10:$J940, CUSTOMER[[#This Row],[Order Date]], $F$10:$F940, "&lt;&gt;"&amp;"N?m l*")=1), 1, TRUE,  "")</f>
        <v>#NAME?</v>
      </c>
      <c r="AA940" s="282" t="b">
        <f t="shared" ca="1" si="15"/>
        <v>0</v>
      </c>
      <c r="AB940" s="305"/>
    </row>
    <row r="941" spans="1:28" x14ac:dyDescent="0.25">
      <c r="A941" s="281" t="str">
        <f ca="1">no.</f>
        <v/>
      </c>
      <c r="B941" s="281"/>
      <c r="C941" s="282"/>
      <c r="D941" s="282"/>
      <c r="E941" s="282" t="str">
        <f ca="1">position</f>
        <v/>
      </c>
      <c r="F941" s="282"/>
      <c r="G941" s="282"/>
      <c r="H941" s="282"/>
      <c r="I941" s="282"/>
      <c r="J941" s="335"/>
      <c r="K941" s="282"/>
      <c r="L941" s="282"/>
      <c r="M941" s="282"/>
      <c r="N941" s="282"/>
      <c r="O941" s="281"/>
      <c r="P941" s="360" t="str">
        <f ca="1">rescore_patient</f>
        <v/>
      </c>
      <c r="Q941" s="330" t="str">
        <f ca="1">quantity</f>
        <v/>
      </c>
      <c r="R941" s="281"/>
      <c r="S941" s="282"/>
      <c r="T941" s="282"/>
      <c r="U941" s="282"/>
      <c r="V941" s="305"/>
      <c r="W941" s="305"/>
      <c r="X941" s="305"/>
      <c r="Y941" s="282"/>
      <c r="Z941" s="282" t="e" vm="1">
        <f ca="1">_xlfn.IFS(AND(ISNUMBER(SEARCH("N?m l*", CUSTOMER[[#This Row],[Service Type]], 1)), CUSTOMER[[#This Row],[Count ST]] = TRUE), CUSTOMER[[#This Row],[Quantity]], AND($Y$10:$Y941 = TRUE, COUNTIFS($H$10:$H941, CUSTOMER[[#This Row],[Booking]], $J$10:$J941, CUSTOMER[[#This Row],[Order Date]], $F$10:$F941, "&lt;&gt;"&amp;"N?m l*")=1), 1, TRUE,  "")</f>
        <v>#NAME?</v>
      </c>
      <c r="AA941" s="282" t="b">
        <f t="shared" ca="1" si="15"/>
        <v>0</v>
      </c>
      <c r="AB941" s="305"/>
    </row>
    <row r="942" spans="1:28" x14ac:dyDescent="0.25">
      <c r="A942" s="281" t="str">
        <f ca="1">no.</f>
        <v/>
      </c>
      <c r="B942" s="281"/>
      <c r="C942" s="282"/>
      <c r="D942" s="282"/>
      <c r="E942" s="282" t="str">
        <f ca="1">position</f>
        <v/>
      </c>
      <c r="F942" s="282"/>
      <c r="G942" s="282"/>
      <c r="H942" s="282"/>
      <c r="I942" s="282"/>
      <c r="J942" s="335"/>
      <c r="K942" s="282"/>
      <c r="L942" s="282"/>
      <c r="M942" s="282"/>
      <c r="N942" s="282"/>
      <c r="O942" s="281"/>
      <c r="P942" s="360" t="str">
        <f ca="1">rescore_patient</f>
        <v/>
      </c>
      <c r="Q942" s="330" t="str">
        <f ca="1">quantity</f>
        <v/>
      </c>
      <c r="R942" s="281"/>
      <c r="S942" s="282"/>
      <c r="T942" s="282"/>
      <c r="U942" s="282"/>
      <c r="V942" s="305"/>
      <c r="W942" s="305"/>
      <c r="X942" s="305"/>
      <c r="Y942" s="282"/>
      <c r="Z942" s="282" t="e" vm="1">
        <f ca="1">_xlfn.IFS(AND(ISNUMBER(SEARCH("N?m l*", CUSTOMER[[#This Row],[Service Type]], 1)), CUSTOMER[[#This Row],[Count ST]] = TRUE), CUSTOMER[[#This Row],[Quantity]], AND($Y$10:$Y942 = TRUE, COUNTIFS($H$10:$H942, CUSTOMER[[#This Row],[Booking]], $J$10:$J942, CUSTOMER[[#This Row],[Order Date]], $F$10:$F942, "&lt;&gt;"&amp;"N?m l*")=1), 1, TRUE,  "")</f>
        <v>#NAME?</v>
      </c>
      <c r="AA942" s="282" t="b">
        <f t="shared" ca="1" si="15"/>
        <v>0</v>
      </c>
      <c r="AB942" s="305"/>
    </row>
    <row r="943" spans="1:28" x14ac:dyDescent="0.25">
      <c r="A943" s="281" t="str">
        <f ca="1">no.</f>
        <v/>
      </c>
      <c r="B943" s="281"/>
      <c r="C943" s="282"/>
      <c r="D943" s="282"/>
      <c r="E943" s="282" t="str">
        <f ca="1">position</f>
        <v/>
      </c>
      <c r="F943" s="282"/>
      <c r="G943" s="282"/>
      <c r="H943" s="282"/>
      <c r="I943" s="282"/>
      <c r="J943" s="335"/>
      <c r="K943" s="282"/>
      <c r="L943" s="282"/>
      <c r="M943" s="282"/>
      <c r="N943" s="282"/>
      <c r="O943" s="281"/>
      <c r="P943" s="360" t="str">
        <f ca="1">rescore_patient</f>
        <v/>
      </c>
      <c r="Q943" s="330" t="str">
        <f ca="1">quantity</f>
        <v/>
      </c>
      <c r="R943" s="281"/>
      <c r="S943" s="282"/>
      <c r="T943" s="282"/>
      <c r="U943" s="282"/>
      <c r="V943" s="305"/>
      <c r="W943" s="305"/>
      <c r="X943" s="305"/>
      <c r="Y943" s="282"/>
      <c r="Z943" s="282" t="e" vm="1">
        <f ca="1">_xlfn.IFS(AND(ISNUMBER(SEARCH("N?m l*", CUSTOMER[[#This Row],[Service Type]], 1)), CUSTOMER[[#This Row],[Count ST]] = TRUE), CUSTOMER[[#This Row],[Quantity]], AND($Y$10:$Y943 = TRUE, COUNTIFS($H$10:$H943, CUSTOMER[[#This Row],[Booking]], $J$10:$J943, CUSTOMER[[#This Row],[Order Date]], $F$10:$F943, "&lt;&gt;"&amp;"N?m l*")=1), 1, TRUE,  "")</f>
        <v>#NAME?</v>
      </c>
      <c r="AA943" s="282" t="b">
        <f t="shared" ca="1" si="15"/>
        <v>0</v>
      </c>
      <c r="AB943" s="305"/>
    </row>
    <row r="944" spans="1:28" x14ac:dyDescent="0.25">
      <c r="A944" s="281" t="str">
        <f ca="1">no.</f>
        <v/>
      </c>
      <c r="B944" s="281"/>
      <c r="C944" s="282"/>
      <c r="D944" s="282"/>
      <c r="E944" s="282" t="str">
        <f ca="1">position</f>
        <v/>
      </c>
      <c r="F944" s="282"/>
      <c r="G944" s="282"/>
      <c r="H944" s="282"/>
      <c r="I944" s="282"/>
      <c r="J944" s="335"/>
      <c r="K944" s="282"/>
      <c r="L944" s="282"/>
      <c r="M944" s="282"/>
      <c r="N944" s="282"/>
      <c r="O944" s="281"/>
      <c r="P944" s="360" t="str">
        <f ca="1">rescore_patient</f>
        <v/>
      </c>
      <c r="Q944" s="330" t="str">
        <f ca="1">quantity</f>
        <v/>
      </c>
      <c r="R944" s="281"/>
      <c r="S944" s="282"/>
      <c r="T944" s="282"/>
      <c r="U944" s="282"/>
      <c r="V944" s="305"/>
      <c r="W944" s="305"/>
      <c r="X944" s="305"/>
      <c r="Y944" s="282"/>
      <c r="Z944" s="282" t="e" vm="1">
        <f ca="1">_xlfn.IFS(AND(ISNUMBER(SEARCH("N?m l*", CUSTOMER[[#This Row],[Service Type]], 1)), CUSTOMER[[#This Row],[Count ST]] = TRUE), CUSTOMER[[#This Row],[Quantity]], AND($Y$10:$Y944 = TRUE, COUNTIFS($H$10:$H944, CUSTOMER[[#This Row],[Booking]], $J$10:$J944, CUSTOMER[[#This Row],[Order Date]], $F$10:$F944, "&lt;&gt;"&amp;"N?m l*")=1), 1, TRUE,  "")</f>
        <v>#NAME?</v>
      </c>
      <c r="AA944" s="282" t="b">
        <f t="shared" ca="1" si="15"/>
        <v>0</v>
      </c>
      <c r="AB944" s="305"/>
    </row>
    <row r="945" spans="1:28" x14ac:dyDescent="0.25">
      <c r="A945" s="281" t="str">
        <f ca="1">no.</f>
        <v/>
      </c>
      <c r="B945" s="281"/>
      <c r="C945" s="282"/>
      <c r="D945" s="282"/>
      <c r="E945" s="282" t="str">
        <f ca="1">position</f>
        <v/>
      </c>
      <c r="F945" s="282"/>
      <c r="G945" s="282"/>
      <c r="H945" s="282"/>
      <c r="I945" s="282"/>
      <c r="J945" s="335"/>
      <c r="K945" s="282"/>
      <c r="L945" s="282"/>
      <c r="M945" s="282"/>
      <c r="N945" s="282"/>
      <c r="O945" s="281"/>
      <c r="P945" s="360" t="str">
        <f ca="1">rescore_patient</f>
        <v/>
      </c>
      <c r="Q945" s="330" t="str">
        <f ca="1">quantity</f>
        <v/>
      </c>
      <c r="R945" s="281"/>
      <c r="S945" s="282"/>
      <c r="T945" s="282"/>
      <c r="U945" s="282"/>
      <c r="V945" s="305"/>
      <c r="W945" s="305"/>
      <c r="X945" s="305"/>
      <c r="Y945" s="282"/>
      <c r="Z945" s="282" t="e" vm="1">
        <f ca="1">_xlfn.IFS(AND(ISNUMBER(SEARCH("N?m l*", CUSTOMER[[#This Row],[Service Type]], 1)), CUSTOMER[[#This Row],[Count ST]] = TRUE), CUSTOMER[[#This Row],[Quantity]], AND($Y$10:$Y945 = TRUE, COUNTIFS($H$10:$H945, CUSTOMER[[#This Row],[Booking]], $J$10:$J945, CUSTOMER[[#This Row],[Order Date]], $F$10:$F945, "&lt;&gt;"&amp;"N?m l*")=1), 1, TRUE,  "")</f>
        <v>#NAME?</v>
      </c>
      <c r="AA945" s="282" t="b">
        <f t="shared" ca="1" si="15"/>
        <v>0</v>
      </c>
      <c r="AB945" s="305"/>
    </row>
    <row r="946" spans="1:28" x14ac:dyDescent="0.25">
      <c r="A946" s="281" t="str">
        <f ca="1">no.</f>
        <v/>
      </c>
      <c r="B946" s="281"/>
      <c r="C946" s="282"/>
      <c r="D946" s="282"/>
      <c r="E946" s="282" t="str">
        <f ca="1">position</f>
        <v/>
      </c>
      <c r="F946" s="282"/>
      <c r="G946" s="282"/>
      <c r="H946" s="282"/>
      <c r="I946" s="282"/>
      <c r="J946" s="335"/>
      <c r="K946" s="282"/>
      <c r="L946" s="282"/>
      <c r="M946" s="282"/>
      <c r="N946" s="282"/>
      <c r="O946" s="281"/>
      <c r="P946" s="360" t="str">
        <f ca="1">rescore_patient</f>
        <v/>
      </c>
      <c r="Q946" s="330" t="str">
        <f ca="1">quantity</f>
        <v/>
      </c>
      <c r="R946" s="281"/>
      <c r="S946" s="282"/>
      <c r="T946" s="282"/>
      <c r="U946" s="282"/>
      <c r="V946" s="305"/>
      <c r="W946" s="305"/>
      <c r="X946" s="305"/>
      <c r="Y946" s="282"/>
      <c r="Z946" s="282" t="e" vm="1">
        <f ca="1">_xlfn.IFS(AND(ISNUMBER(SEARCH("N?m l*", CUSTOMER[[#This Row],[Service Type]], 1)), CUSTOMER[[#This Row],[Count ST]] = TRUE), CUSTOMER[[#This Row],[Quantity]], AND($Y$10:$Y946 = TRUE, COUNTIFS($H$10:$H946, CUSTOMER[[#This Row],[Booking]], $J$10:$J946, CUSTOMER[[#This Row],[Order Date]], $F$10:$F946, "&lt;&gt;"&amp;"N?m l*")=1), 1, TRUE,  "")</f>
        <v>#NAME?</v>
      </c>
      <c r="AA946" s="282" t="b">
        <f t="shared" ca="1" si="15"/>
        <v>0</v>
      </c>
      <c r="AB946" s="305"/>
    </row>
    <row r="947" spans="1:28" x14ac:dyDescent="0.25">
      <c r="A947" s="281" t="str">
        <f ca="1">no.</f>
        <v/>
      </c>
      <c r="B947" s="281"/>
      <c r="C947" s="282"/>
      <c r="D947" s="282"/>
      <c r="E947" s="282" t="str">
        <f ca="1">position</f>
        <v/>
      </c>
      <c r="F947" s="282"/>
      <c r="G947" s="282"/>
      <c r="H947" s="282"/>
      <c r="I947" s="282"/>
      <c r="J947" s="335"/>
      <c r="K947" s="282"/>
      <c r="L947" s="282"/>
      <c r="M947" s="282"/>
      <c r="N947" s="282"/>
      <c r="O947" s="281"/>
      <c r="P947" s="360" t="str">
        <f ca="1">rescore_patient</f>
        <v/>
      </c>
      <c r="Q947" s="330" t="str">
        <f ca="1">quantity</f>
        <v/>
      </c>
      <c r="R947" s="281"/>
      <c r="S947" s="282"/>
      <c r="T947" s="282"/>
      <c r="U947" s="282"/>
      <c r="V947" s="305"/>
      <c r="W947" s="305"/>
      <c r="X947" s="305"/>
      <c r="Y947" s="282"/>
      <c r="Z947" s="282" t="e" vm="1">
        <f ca="1">_xlfn.IFS(AND(ISNUMBER(SEARCH("N?m l*", CUSTOMER[[#This Row],[Service Type]], 1)), CUSTOMER[[#This Row],[Count ST]] = TRUE), CUSTOMER[[#This Row],[Quantity]], AND($Y$10:$Y947 = TRUE, COUNTIFS($H$10:$H947, CUSTOMER[[#This Row],[Booking]], $J$10:$J947, CUSTOMER[[#This Row],[Order Date]], $F$10:$F947, "&lt;&gt;"&amp;"N?m l*")=1), 1, TRUE,  "")</f>
        <v>#NAME?</v>
      </c>
      <c r="AA947" s="282" t="b">
        <f t="shared" ca="1" si="15"/>
        <v>0</v>
      </c>
      <c r="AB947" s="305"/>
    </row>
    <row r="948" spans="1:28" x14ac:dyDescent="0.25">
      <c r="A948" s="281" t="str">
        <f ca="1">no.</f>
        <v/>
      </c>
      <c r="B948" s="281"/>
      <c r="C948" s="282"/>
      <c r="D948" s="282"/>
      <c r="E948" s="282" t="str">
        <f ca="1">position</f>
        <v/>
      </c>
      <c r="F948" s="282"/>
      <c r="G948" s="282"/>
      <c r="H948" s="282"/>
      <c r="I948" s="282"/>
      <c r="J948" s="335"/>
      <c r="K948" s="282"/>
      <c r="L948" s="282"/>
      <c r="M948" s="282"/>
      <c r="N948" s="282"/>
      <c r="O948" s="281"/>
      <c r="P948" s="360" t="str">
        <f ca="1">rescore_patient</f>
        <v/>
      </c>
      <c r="Q948" s="330" t="str">
        <f ca="1">quantity</f>
        <v/>
      </c>
      <c r="R948" s="281"/>
      <c r="S948" s="282"/>
      <c r="T948" s="282"/>
      <c r="U948" s="282"/>
      <c r="V948" s="305"/>
      <c r="W948" s="305"/>
      <c r="X948" s="305"/>
      <c r="Y948" s="282"/>
      <c r="Z948" s="282" t="e" vm="1">
        <f ca="1">_xlfn.IFS(AND(ISNUMBER(SEARCH("N?m l*", CUSTOMER[[#This Row],[Service Type]], 1)), CUSTOMER[[#This Row],[Count ST]] = TRUE), CUSTOMER[[#This Row],[Quantity]], AND($Y$10:$Y948 = TRUE, COUNTIFS($H$10:$H948, CUSTOMER[[#This Row],[Booking]], $J$10:$J948, CUSTOMER[[#This Row],[Order Date]], $F$10:$F948, "&lt;&gt;"&amp;"N?m l*")=1), 1, TRUE,  "")</f>
        <v>#NAME?</v>
      </c>
      <c r="AA948" s="282" t="b">
        <f t="shared" ca="1" si="15"/>
        <v>0</v>
      </c>
      <c r="AB948" s="305"/>
    </row>
    <row r="949" spans="1:28" x14ac:dyDescent="0.25">
      <c r="A949" s="281" t="str">
        <f ca="1">no.</f>
        <v/>
      </c>
      <c r="B949" s="281"/>
      <c r="C949" s="282"/>
      <c r="D949" s="282"/>
      <c r="E949" s="282" t="str">
        <f ca="1">position</f>
        <v/>
      </c>
      <c r="F949" s="282"/>
      <c r="G949" s="282"/>
      <c r="H949" s="282"/>
      <c r="I949" s="282"/>
      <c r="J949" s="335"/>
      <c r="K949" s="282"/>
      <c r="L949" s="282"/>
      <c r="M949" s="282"/>
      <c r="N949" s="282"/>
      <c r="O949" s="281"/>
      <c r="P949" s="360" t="str">
        <f ca="1">rescore_patient</f>
        <v/>
      </c>
      <c r="Q949" s="330" t="str">
        <f ca="1">quantity</f>
        <v/>
      </c>
      <c r="R949" s="281"/>
      <c r="S949" s="282"/>
      <c r="T949" s="282"/>
      <c r="U949" s="282"/>
      <c r="V949" s="305"/>
      <c r="W949" s="305"/>
      <c r="X949" s="305"/>
      <c r="Y949" s="282"/>
      <c r="Z949" s="282" t="e" vm="1">
        <f ca="1">_xlfn.IFS(AND(ISNUMBER(SEARCH("N?m l*", CUSTOMER[[#This Row],[Service Type]], 1)), CUSTOMER[[#This Row],[Count ST]] = TRUE), CUSTOMER[[#This Row],[Quantity]], AND($Y$10:$Y949 = TRUE, COUNTIFS($H$10:$H949, CUSTOMER[[#This Row],[Booking]], $J$10:$J949, CUSTOMER[[#This Row],[Order Date]], $F$10:$F949, "&lt;&gt;"&amp;"N?m l*")=1), 1, TRUE,  "")</f>
        <v>#NAME?</v>
      </c>
      <c r="AA949" s="282" t="b">
        <f t="shared" ca="1" si="15"/>
        <v>0</v>
      </c>
      <c r="AB949" s="305"/>
    </row>
    <row r="950" spans="1:28" x14ac:dyDescent="0.25">
      <c r="A950" s="281" t="str">
        <f ca="1">no.</f>
        <v/>
      </c>
      <c r="B950" s="281"/>
      <c r="C950" s="282"/>
      <c r="D950" s="282"/>
      <c r="E950" s="282" t="str">
        <f ca="1">position</f>
        <v/>
      </c>
      <c r="F950" s="282"/>
      <c r="G950" s="282"/>
      <c r="H950" s="282"/>
      <c r="I950" s="282"/>
      <c r="J950" s="335"/>
      <c r="K950" s="282"/>
      <c r="L950" s="282"/>
      <c r="M950" s="282"/>
      <c r="N950" s="282"/>
      <c r="O950" s="281"/>
      <c r="P950" s="360" t="str">
        <f ca="1">rescore_patient</f>
        <v/>
      </c>
      <c r="Q950" s="330" t="str">
        <f ca="1">quantity</f>
        <v/>
      </c>
      <c r="R950" s="281"/>
      <c r="S950" s="282"/>
      <c r="T950" s="282"/>
      <c r="U950" s="282"/>
      <c r="V950" s="305"/>
      <c r="W950" s="305"/>
      <c r="X950" s="305"/>
      <c r="Y950" s="282"/>
      <c r="Z950" s="282" t="e" vm="1">
        <f ca="1">_xlfn.IFS(AND(ISNUMBER(SEARCH("N?m l*", CUSTOMER[[#This Row],[Service Type]], 1)), CUSTOMER[[#This Row],[Count ST]] = TRUE), CUSTOMER[[#This Row],[Quantity]], AND($Y$10:$Y950 = TRUE, COUNTIFS($H$10:$H950, CUSTOMER[[#This Row],[Booking]], $J$10:$J950, CUSTOMER[[#This Row],[Order Date]], $F$10:$F950, "&lt;&gt;"&amp;"N?m l*")=1), 1, TRUE,  "")</f>
        <v>#NAME?</v>
      </c>
      <c r="AA950" s="282" t="b">
        <f t="shared" ca="1" si="15"/>
        <v>0</v>
      </c>
      <c r="AB950" s="305"/>
    </row>
    <row r="951" spans="1:28" x14ac:dyDescent="0.25">
      <c r="A951" s="281" t="str">
        <f ca="1">no.</f>
        <v/>
      </c>
      <c r="B951" s="281"/>
      <c r="C951" s="282"/>
      <c r="D951" s="282"/>
      <c r="E951" s="282" t="str">
        <f ca="1">position</f>
        <v/>
      </c>
      <c r="F951" s="282"/>
      <c r="G951" s="282"/>
      <c r="H951" s="282"/>
      <c r="I951" s="282"/>
      <c r="J951" s="335"/>
      <c r="K951" s="282"/>
      <c r="L951" s="282"/>
      <c r="M951" s="282"/>
      <c r="N951" s="282"/>
      <c r="O951" s="281"/>
      <c r="P951" s="360" t="str">
        <f ca="1">rescore_patient</f>
        <v/>
      </c>
      <c r="Q951" s="330" t="str">
        <f ca="1">quantity</f>
        <v/>
      </c>
      <c r="R951" s="281"/>
      <c r="S951" s="282"/>
      <c r="T951" s="282"/>
      <c r="U951" s="282"/>
      <c r="V951" s="305"/>
      <c r="W951" s="305"/>
      <c r="X951" s="305"/>
      <c r="Y951" s="282"/>
      <c r="Z951" s="282" t="e" vm="1">
        <f ca="1">_xlfn.IFS(AND(ISNUMBER(SEARCH("N?m l*", CUSTOMER[[#This Row],[Service Type]], 1)), CUSTOMER[[#This Row],[Count ST]] = TRUE), CUSTOMER[[#This Row],[Quantity]], AND($Y$10:$Y951 = TRUE, COUNTIFS($H$10:$H951, CUSTOMER[[#This Row],[Booking]], $J$10:$J951, CUSTOMER[[#This Row],[Order Date]], $F$10:$F951, "&lt;&gt;"&amp;"N?m l*")=1), 1, TRUE,  "")</f>
        <v>#NAME?</v>
      </c>
      <c r="AA951" s="282" t="b">
        <f t="shared" ca="1" si="15"/>
        <v>0</v>
      </c>
      <c r="AB951" s="305"/>
    </row>
    <row r="952" spans="1:28" x14ac:dyDescent="0.25">
      <c r="A952" s="281" t="str">
        <f ca="1">no.</f>
        <v/>
      </c>
      <c r="B952" s="281"/>
      <c r="C952" s="282"/>
      <c r="D952" s="282"/>
      <c r="E952" s="282" t="str">
        <f ca="1">position</f>
        <v/>
      </c>
      <c r="F952" s="282"/>
      <c r="G952" s="282"/>
      <c r="H952" s="282"/>
      <c r="I952" s="282"/>
      <c r="J952" s="335"/>
      <c r="K952" s="282"/>
      <c r="L952" s="282"/>
      <c r="M952" s="282"/>
      <c r="N952" s="282"/>
      <c r="O952" s="281"/>
      <c r="P952" s="360" t="str">
        <f ca="1">rescore_patient</f>
        <v/>
      </c>
      <c r="Q952" s="330" t="str">
        <f ca="1">quantity</f>
        <v/>
      </c>
      <c r="R952" s="281"/>
      <c r="S952" s="282"/>
      <c r="T952" s="282"/>
      <c r="U952" s="282"/>
      <c r="V952" s="305"/>
      <c r="W952" s="305"/>
      <c r="X952" s="305"/>
      <c r="Y952" s="282"/>
      <c r="Z952" s="282" t="e" vm="1">
        <f ca="1">_xlfn.IFS(AND(ISNUMBER(SEARCH("N?m l*", CUSTOMER[[#This Row],[Service Type]], 1)), CUSTOMER[[#This Row],[Count ST]] = TRUE), CUSTOMER[[#This Row],[Quantity]], AND($Y$10:$Y952 = TRUE, COUNTIFS($H$10:$H952, CUSTOMER[[#This Row],[Booking]], $J$10:$J952, CUSTOMER[[#This Row],[Order Date]], $F$10:$F952, "&lt;&gt;"&amp;"N?m l*")=1), 1, TRUE,  "")</f>
        <v>#NAME?</v>
      </c>
      <c r="AA952" s="282" t="b">
        <f t="shared" ca="1" si="15"/>
        <v>0</v>
      </c>
      <c r="AB952" s="305"/>
    </row>
    <row r="953" spans="1:28" x14ac:dyDescent="0.25">
      <c r="A953" s="281" t="str">
        <f ca="1">no.</f>
        <v/>
      </c>
      <c r="B953" s="281"/>
      <c r="C953" s="282"/>
      <c r="D953" s="282"/>
      <c r="E953" s="282" t="str">
        <f ca="1">position</f>
        <v/>
      </c>
      <c r="F953" s="282"/>
      <c r="G953" s="282"/>
      <c r="H953" s="282"/>
      <c r="I953" s="282"/>
      <c r="J953" s="335"/>
      <c r="K953" s="282"/>
      <c r="L953" s="282"/>
      <c r="M953" s="282"/>
      <c r="N953" s="282"/>
      <c r="O953" s="281"/>
      <c r="P953" s="360" t="str">
        <f ca="1">rescore_patient</f>
        <v/>
      </c>
      <c r="Q953" s="330" t="str">
        <f ca="1">quantity</f>
        <v/>
      </c>
      <c r="R953" s="281"/>
      <c r="S953" s="282"/>
      <c r="T953" s="282"/>
      <c r="U953" s="282"/>
      <c r="V953" s="305"/>
      <c r="W953" s="305"/>
      <c r="X953" s="305"/>
      <c r="Y953" s="282"/>
      <c r="Z953" s="282" t="e" vm="1">
        <f ca="1">_xlfn.IFS(AND(ISNUMBER(SEARCH("N?m l*", CUSTOMER[[#This Row],[Service Type]], 1)), CUSTOMER[[#This Row],[Count ST]] = TRUE), CUSTOMER[[#This Row],[Quantity]], AND($Y$10:$Y953 = TRUE, COUNTIFS($H$10:$H953, CUSTOMER[[#This Row],[Booking]], $J$10:$J953, CUSTOMER[[#This Row],[Order Date]], $F$10:$F953, "&lt;&gt;"&amp;"N?m l*")=1), 1, TRUE,  "")</f>
        <v>#NAME?</v>
      </c>
      <c r="AA953" s="282" t="b">
        <f t="shared" ca="1" si="15"/>
        <v>0</v>
      </c>
      <c r="AB953" s="305"/>
    </row>
    <row r="954" spans="1:28" x14ac:dyDescent="0.25">
      <c r="A954" s="281" t="str">
        <f ca="1">no.</f>
        <v/>
      </c>
      <c r="B954" s="281"/>
      <c r="C954" s="282"/>
      <c r="D954" s="282"/>
      <c r="E954" s="282" t="str">
        <f ca="1">position</f>
        <v/>
      </c>
      <c r="F954" s="282"/>
      <c r="G954" s="282"/>
      <c r="H954" s="282"/>
      <c r="I954" s="282"/>
      <c r="J954" s="335"/>
      <c r="K954" s="282"/>
      <c r="L954" s="282"/>
      <c r="M954" s="282"/>
      <c r="N954" s="282"/>
      <c r="O954" s="281"/>
      <c r="P954" s="360" t="str">
        <f ca="1">rescore_patient</f>
        <v/>
      </c>
      <c r="Q954" s="330" t="str">
        <f ca="1">quantity</f>
        <v/>
      </c>
      <c r="R954" s="281"/>
      <c r="S954" s="282"/>
      <c r="T954" s="282"/>
      <c r="U954" s="282"/>
      <c r="V954" s="305"/>
      <c r="W954" s="305"/>
      <c r="X954" s="305"/>
      <c r="Y954" s="282"/>
      <c r="Z954" s="282" t="e" vm="1">
        <f ca="1">_xlfn.IFS(AND(ISNUMBER(SEARCH("N?m l*", CUSTOMER[[#This Row],[Service Type]], 1)), CUSTOMER[[#This Row],[Count ST]] = TRUE), CUSTOMER[[#This Row],[Quantity]], AND($Y$10:$Y954 = TRUE, COUNTIFS($H$10:$H954, CUSTOMER[[#This Row],[Booking]], $J$10:$J954, CUSTOMER[[#This Row],[Order Date]], $F$10:$F954, "&lt;&gt;"&amp;"N?m l*")=1), 1, TRUE,  "")</f>
        <v>#NAME?</v>
      </c>
      <c r="AA954" s="282" t="b">
        <f t="shared" ca="1" si="15"/>
        <v>0</v>
      </c>
      <c r="AB954" s="305"/>
    </row>
    <row r="955" spans="1:28" x14ac:dyDescent="0.25">
      <c r="A955" s="281" t="str">
        <f ca="1">no.</f>
        <v/>
      </c>
      <c r="B955" s="281"/>
      <c r="C955" s="282"/>
      <c r="D955" s="282"/>
      <c r="E955" s="282" t="str">
        <f ca="1">position</f>
        <v/>
      </c>
      <c r="F955" s="282"/>
      <c r="G955" s="282"/>
      <c r="H955" s="282"/>
      <c r="I955" s="282"/>
      <c r="J955" s="335"/>
      <c r="K955" s="282"/>
      <c r="L955" s="282"/>
      <c r="M955" s="282"/>
      <c r="N955" s="282"/>
      <c r="O955" s="281"/>
      <c r="P955" s="360" t="str">
        <f ca="1">rescore_patient</f>
        <v/>
      </c>
      <c r="Q955" s="330" t="str">
        <f ca="1">quantity</f>
        <v/>
      </c>
      <c r="R955" s="281"/>
      <c r="S955" s="282"/>
      <c r="T955" s="282"/>
      <c r="U955" s="282"/>
      <c r="V955" s="305"/>
      <c r="W955" s="305"/>
      <c r="X955" s="305"/>
      <c r="Y955" s="282"/>
      <c r="Z955" s="282" t="e" vm="1">
        <f ca="1">_xlfn.IFS(AND(ISNUMBER(SEARCH("N?m l*", CUSTOMER[[#This Row],[Service Type]], 1)), CUSTOMER[[#This Row],[Count ST]] = TRUE), CUSTOMER[[#This Row],[Quantity]], AND($Y$10:$Y955 = TRUE, COUNTIFS($H$10:$H955, CUSTOMER[[#This Row],[Booking]], $J$10:$J955, CUSTOMER[[#This Row],[Order Date]], $F$10:$F955, "&lt;&gt;"&amp;"N?m l*")=1), 1, TRUE,  "")</f>
        <v>#NAME?</v>
      </c>
      <c r="AA955" s="282" t="b">
        <f t="shared" ca="1" si="15"/>
        <v>0</v>
      </c>
      <c r="AB955" s="305"/>
    </row>
    <row r="956" spans="1:28" x14ac:dyDescent="0.25">
      <c r="A956" s="281" t="str">
        <f ca="1">no.</f>
        <v/>
      </c>
      <c r="B956" s="281"/>
      <c r="C956" s="282"/>
      <c r="D956" s="282"/>
      <c r="E956" s="282" t="str">
        <f ca="1">position</f>
        <v/>
      </c>
      <c r="F956" s="282"/>
      <c r="G956" s="282"/>
      <c r="H956" s="282"/>
      <c r="I956" s="282"/>
      <c r="J956" s="335"/>
      <c r="K956" s="282"/>
      <c r="L956" s="282"/>
      <c r="M956" s="282"/>
      <c r="N956" s="282"/>
      <c r="O956" s="281"/>
      <c r="P956" s="360" t="str">
        <f ca="1">rescore_patient</f>
        <v/>
      </c>
      <c r="Q956" s="330" t="str">
        <f ca="1">quantity</f>
        <v/>
      </c>
      <c r="R956" s="281"/>
      <c r="S956" s="282"/>
      <c r="T956" s="282"/>
      <c r="U956" s="282"/>
      <c r="V956" s="305"/>
      <c r="W956" s="305"/>
      <c r="X956" s="305"/>
      <c r="Y956" s="282"/>
      <c r="Z956" s="282" t="e" vm="1">
        <f ca="1">_xlfn.IFS(AND(ISNUMBER(SEARCH("N?m l*", CUSTOMER[[#This Row],[Service Type]], 1)), CUSTOMER[[#This Row],[Count ST]] = TRUE), CUSTOMER[[#This Row],[Quantity]], AND($Y$10:$Y956 = TRUE, COUNTIFS($H$10:$H956, CUSTOMER[[#This Row],[Booking]], $J$10:$J956, CUSTOMER[[#This Row],[Order Date]], $F$10:$F956, "&lt;&gt;"&amp;"N?m l*")=1), 1, TRUE,  "")</f>
        <v>#NAME?</v>
      </c>
      <c r="AA956" s="282" t="b">
        <f t="shared" ca="1" si="15"/>
        <v>0</v>
      </c>
      <c r="AB956" s="305"/>
    </row>
    <row r="957" spans="1:28" x14ac:dyDescent="0.25">
      <c r="A957" s="281" t="str">
        <f ca="1">no.</f>
        <v/>
      </c>
      <c r="B957" s="281"/>
      <c r="C957" s="282"/>
      <c r="D957" s="282"/>
      <c r="E957" s="282" t="str">
        <f ca="1">position</f>
        <v/>
      </c>
      <c r="F957" s="282"/>
      <c r="G957" s="282"/>
      <c r="H957" s="282"/>
      <c r="I957" s="282"/>
      <c r="J957" s="335"/>
      <c r="K957" s="282"/>
      <c r="L957" s="282"/>
      <c r="M957" s="282"/>
      <c r="N957" s="282"/>
      <c r="O957" s="281"/>
      <c r="P957" s="360" t="str">
        <f ca="1">rescore_patient</f>
        <v/>
      </c>
      <c r="Q957" s="330" t="str">
        <f ca="1">quantity</f>
        <v/>
      </c>
      <c r="R957" s="281"/>
      <c r="S957" s="282"/>
      <c r="T957" s="282"/>
      <c r="U957" s="282"/>
      <c r="V957" s="305"/>
      <c r="W957" s="305"/>
      <c r="X957" s="305"/>
      <c r="Y957" s="282"/>
      <c r="Z957" s="282" t="e" vm="1">
        <f ca="1">_xlfn.IFS(AND(ISNUMBER(SEARCH("N?m l*", CUSTOMER[[#This Row],[Service Type]], 1)), CUSTOMER[[#This Row],[Count ST]] = TRUE), CUSTOMER[[#This Row],[Quantity]], AND($Y$10:$Y957 = TRUE, COUNTIFS($H$10:$H957, CUSTOMER[[#This Row],[Booking]], $J$10:$J957, CUSTOMER[[#This Row],[Order Date]], $F$10:$F957, "&lt;&gt;"&amp;"N?m l*")=1), 1, TRUE,  "")</f>
        <v>#NAME?</v>
      </c>
      <c r="AA957" s="282" t="b">
        <f t="shared" ca="1" si="15"/>
        <v>0</v>
      </c>
      <c r="AB957" s="305"/>
    </row>
    <row r="958" spans="1:28" x14ac:dyDescent="0.25">
      <c r="A958" s="281" t="str">
        <f ca="1">no.</f>
        <v/>
      </c>
      <c r="B958" s="281"/>
      <c r="C958" s="282"/>
      <c r="D958" s="282"/>
      <c r="E958" s="282" t="str">
        <f ca="1">position</f>
        <v/>
      </c>
      <c r="F958" s="282"/>
      <c r="G958" s="282"/>
      <c r="H958" s="282"/>
      <c r="I958" s="282"/>
      <c r="J958" s="335"/>
      <c r="K958" s="282"/>
      <c r="L958" s="282"/>
      <c r="M958" s="282"/>
      <c r="N958" s="282"/>
      <c r="O958" s="281"/>
      <c r="P958" s="360" t="str">
        <f ca="1">rescore_patient</f>
        <v/>
      </c>
      <c r="Q958" s="330" t="str">
        <f ca="1">quantity</f>
        <v/>
      </c>
      <c r="R958" s="281"/>
      <c r="S958" s="282"/>
      <c r="T958" s="282"/>
      <c r="U958" s="282"/>
      <c r="V958" s="305"/>
      <c r="W958" s="305"/>
      <c r="X958" s="305"/>
      <c r="Y958" s="282"/>
      <c r="Z958" s="282" t="e" vm="1">
        <f ca="1">_xlfn.IFS(AND(ISNUMBER(SEARCH("N?m l*", CUSTOMER[[#This Row],[Service Type]], 1)), CUSTOMER[[#This Row],[Count ST]] = TRUE), CUSTOMER[[#This Row],[Quantity]], AND($Y$10:$Y958 = TRUE, COUNTIFS($H$10:$H958, CUSTOMER[[#This Row],[Booking]], $J$10:$J958, CUSTOMER[[#This Row],[Order Date]], $F$10:$F958, "&lt;&gt;"&amp;"N?m l*")=1), 1, TRUE,  "")</f>
        <v>#NAME?</v>
      </c>
      <c r="AA958" s="282" t="b">
        <f t="shared" ca="1" si="15"/>
        <v>0</v>
      </c>
      <c r="AB958" s="305"/>
    </row>
    <row r="959" spans="1:28" x14ac:dyDescent="0.25">
      <c r="A959" s="281" t="str">
        <f ca="1">no.</f>
        <v/>
      </c>
      <c r="B959" s="281"/>
      <c r="C959" s="282"/>
      <c r="D959" s="282"/>
      <c r="E959" s="282" t="str">
        <f ca="1">position</f>
        <v/>
      </c>
      <c r="F959" s="282"/>
      <c r="G959" s="282"/>
      <c r="H959" s="282"/>
      <c r="I959" s="282"/>
      <c r="J959" s="335"/>
      <c r="K959" s="282"/>
      <c r="L959" s="282"/>
      <c r="M959" s="282"/>
      <c r="N959" s="282"/>
      <c r="O959" s="281"/>
      <c r="P959" s="360" t="str">
        <f ca="1">rescore_patient</f>
        <v/>
      </c>
      <c r="Q959" s="330" t="str">
        <f ca="1">quantity</f>
        <v/>
      </c>
      <c r="R959" s="281"/>
      <c r="S959" s="282"/>
      <c r="T959" s="282"/>
      <c r="U959" s="282"/>
      <c r="V959" s="305"/>
      <c r="W959" s="305"/>
      <c r="X959" s="305"/>
      <c r="Y959" s="282"/>
      <c r="Z959" s="282" t="e" vm="1">
        <f ca="1">_xlfn.IFS(AND(ISNUMBER(SEARCH("N?m l*", CUSTOMER[[#This Row],[Service Type]], 1)), CUSTOMER[[#This Row],[Count ST]] = TRUE), CUSTOMER[[#This Row],[Quantity]], AND($Y$10:$Y959 = TRUE, COUNTIFS($H$10:$H959, CUSTOMER[[#This Row],[Booking]], $J$10:$J959, CUSTOMER[[#This Row],[Order Date]], $F$10:$F959, "&lt;&gt;"&amp;"N?m l*")=1), 1, TRUE,  "")</f>
        <v>#NAME?</v>
      </c>
      <c r="AA959" s="282" t="b">
        <f t="shared" ca="1" si="15"/>
        <v>0</v>
      </c>
      <c r="AB959" s="305"/>
    </row>
    <row r="960" spans="1:28" x14ac:dyDescent="0.25">
      <c r="A960" s="281" t="str">
        <f ca="1">no.</f>
        <v/>
      </c>
      <c r="B960" s="281"/>
      <c r="C960" s="282"/>
      <c r="D960" s="282"/>
      <c r="E960" s="282" t="str">
        <f ca="1">position</f>
        <v/>
      </c>
      <c r="F960" s="282"/>
      <c r="G960" s="282"/>
      <c r="H960" s="282"/>
      <c r="I960" s="282"/>
      <c r="J960" s="335"/>
      <c r="K960" s="282"/>
      <c r="L960" s="282"/>
      <c r="M960" s="282"/>
      <c r="N960" s="282"/>
      <c r="O960" s="281"/>
      <c r="P960" s="360" t="str">
        <f ca="1">rescore_patient</f>
        <v/>
      </c>
      <c r="Q960" s="330" t="str">
        <f ca="1">quantity</f>
        <v/>
      </c>
      <c r="R960" s="281"/>
      <c r="S960" s="282"/>
      <c r="T960" s="282"/>
      <c r="U960" s="282"/>
      <c r="V960" s="305"/>
      <c r="W960" s="305"/>
      <c r="X960" s="305"/>
      <c r="Y960" s="282"/>
      <c r="Z960" s="282" t="e" vm="1">
        <f ca="1">_xlfn.IFS(AND(ISNUMBER(SEARCH("N?m l*", CUSTOMER[[#This Row],[Service Type]], 1)), CUSTOMER[[#This Row],[Count ST]] = TRUE), CUSTOMER[[#This Row],[Quantity]], AND($Y$10:$Y960 = TRUE, COUNTIFS($H$10:$H960, CUSTOMER[[#This Row],[Booking]], $J$10:$J960, CUSTOMER[[#This Row],[Order Date]], $F$10:$F960, "&lt;&gt;"&amp;"N?m l*")=1), 1, TRUE,  "")</f>
        <v>#NAME?</v>
      </c>
      <c r="AA960" s="282" t="b">
        <f t="shared" ca="1" si="15"/>
        <v>0</v>
      </c>
      <c r="AB960" s="305"/>
    </row>
    <row r="961" spans="1:28" x14ac:dyDescent="0.25">
      <c r="A961" s="281" t="str">
        <f ca="1">no.</f>
        <v/>
      </c>
      <c r="B961" s="281"/>
      <c r="C961" s="282"/>
      <c r="D961" s="282"/>
      <c r="E961" s="282" t="str">
        <f ca="1">position</f>
        <v/>
      </c>
      <c r="F961" s="282"/>
      <c r="G961" s="282"/>
      <c r="H961" s="282"/>
      <c r="I961" s="282"/>
      <c r="J961" s="335"/>
      <c r="K961" s="282"/>
      <c r="L961" s="282"/>
      <c r="M961" s="282"/>
      <c r="N961" s="282"/>
      <c r="O961" s="281"/>
      <c r="P961" s="360" t="str">
        <f ca="1">rescore_patient</f>
        <v/>
      </c>
      <c r="Q961" s="330" t="str">
        <f ca="1">quantity</f>
        <v/>
      </c>
      <c r="R961" s="281"/>
      <c r="S961" s="282"/>
      <c r="T961" s="282"/>
      <c r="U961" s="282"/>
      <c r="V961" s="305"/>
      <c r="W961" s="305"/>
      <c r="X961" s="305"/>
      <c r="Y961" s="282"/>
      <c r="Z961" s="282" t="e" vm="1">
        <f ca="1">_xlfn.IFS(AND(ISNUMBER(SEARCH("N?m l*", CUSTOMER[[#This Row],[Service Type]], 1)), CUSTOMER[[#This Row],[Count ST]] = TRUE), CUSTOMER[[#This Row],[Quantity]], AND($Y$10:$Y961 = TRUE, COUNTIFS($H$10:$H961, CUSTOMER[[#This Row],[Booking]], $J$10:$J961, CUSTOMER[[#This Row],[Order Date]], $F$10:$F961, "&lt;&gt;"&amp;"N?m l*")=1), 1, TRUE,  "")</f>
        <v>#NAME?</v>
      </c>
      <c r="AA961" s="282" t="b">
        <f t="shared" ca="1" si="15"/>
        <v>0</v>
      </c>
      <c r="AB961" s="305"/>
    </row>
    <row r="962" spans="1:28" x14ac:dyDescent="0.25">
      <c r="A962" s="281" t="str">
        <f ca="1">no.</f>
        <v/>
      </c>
      <c r="B962" s="281"/>
      <c r="C962" s="282"/>
      <c r="D962" s="282"/>
      <c r="E962" s="282" t="str">
        <f ca="1">position</f>
        <v/>
      </c>
      <c r="F962" s="282"/>
      <c r="G962" s="282"/>
      <c r="H962" s="282"/>
      <c r="I962" s="282"/>
      <c r="J962" s="335"/>
      <c r="K962" s="282"/>
      <c r="L962" s="282"/>
      <c r="M962" s="282"/>
      <c r="N962" s="282"/>
      <c r="O962" s="281"/>
      <c r="P962" s="360" t="str">
        <f ca="1">rescore_patient</f>
        <v/>
      </c>
      <c r="Q962" s="330" t="str">
        <f ca="1">quantity</f>
        <v/>
      </c>
      <c r="R962" s="281"/>
      <c r="S962" s="282"/>
      <c r="T962" s="282"/>
      <c r="U962" s="282"/>
      <c r="V962" s="305"/>
      <c r="W962" s="305"/>
      <c r="X962" s="305"/>
      <c r="Y962" s="282"/>
      <c r="Z962" s="282" t="e" vm="1">
        <f ca="1">_xlfn.IFS(AND(ISNUMBER(SEARCH("N?m l*", CUSTOMER[[#This Row],[Service Type]], 1)), CUSTOMER[[#This Row],[Count ST]] = TRUE), CUSTOMER[[#This Row],[Quantity]], AND($Y$10:$Y962 = TRUE, COUNTIFS($H$10:$H962, CUSTOMER[[#This Row],[Booking]], $J$10:$J962, CUSTOMER[[#This Row],[Order Date]], $F$10:$F962, "&lt;&gt;"&amp;"N?m l*")=1), 1, TRUE,  "")</f>
        <v>#NAME?</v>
      </c>
      <c r="AA962" s="282" t="b">
        <f t="shared" ca="1" si="15"/>
        <v>0</v>
      </c>
      <c r="AB962" s="305"/>
    </row>
    <row r="963" spans="1:28" x14ac:dyDescent="0.25">
      <c r="A963" s="281" t="str">
        <f ca="1">no.</f>
        <v/>
      </c>
      <c r="B963" s="281"/>
      <c r="C963" s="282"/>
      <c r="D963" s="282"/>
      <c r="E963" s="282" t="str">
        <f ca="1">position</f>
        <v/>
      </c>
      <c r="F963" s="282"/>
      <c r="G963" s="282"/>
      <c r="H963" s="282"/>
      <c r="I963" s="282"/>
      <c r="J963" s="335"/>
      <c r="K963" s="282"/>
      <c r="L963" s="282"/>
      <c r="M963" s="282"/>
      <c r="N963" s="282"/>
      <c r="O963" s="281"/>
      <c r="P963" s="360" t="str">
        <f ca="1">rescore_patient</f>
        <v/>
      </c>
      <c r="Q963" s="330" t="str">
        <f ca="1">quantity</f>
        <v/>
      </c>
      <c r="R963" s="281"/>
      <c r="S963" s="282"/>
      <c r="T963" s="282"/>
      <c r="U963" s="282"/>
      <c r="V963" s="305"/>
      <c r="W963" s="305"/>
      <c r="X963" s="305"/>
      <c r="Y963" s="282"/>
      <c r="Z963" s="282" t="e" vm="1">
        <f ca="1">_xlfn.IFS(AND(ISNUMBER(SEARCH("N?m l*", CUSTOMER[[#This Row],[Service Type]], 1)), CUSTOMER[[#This Row],[Count ST]] = TRUE), CUSTOMER[[#This Row],[Quantity]], AND($Y$10:$Y963 = TRUE, COUNTIFS($H$10:$H963, CUSTOMER[[#This Row],[Booking]], $J$10:$J963, CUSTOMER[[#This Row],[Order Date]], $F$10:$F963, "&lt;&gt;"&amp;"N?m l*")=1), 1, TRUE,  "")</f>
        <v>#NAME?</v>
      </c>
      <c r="AA963" s="282" t="b">
        <f t="shared" ca="1" si="15"/>
        <v>0</v>
      </c>
      <c r="AB963" s="305"/>
    </row>
    <row r="964" spans="1:28" x14ac:dyDescent="0.25">
      <c r="A964" s="281" t="str">
        <f ca="1">no.</f>
        <v/>
      </c>
      <c r="B964" s="281"/>
      <c r="C964" s="282"/>
      <c r="D964" s="282"/>
      <c r="E964" s="282" t="str">
        <f ca="1">position</f>
        <v/>
      </c>
      <c r="F964" s="282"/>
      <c r="G964" s="282"/>
      <c r="H964" s="282"/>
      <c r="I964" s="282"/>
      <c r="J964" s="335"/>
      <c r="K964" s="282"/>
      <c r="L964" s="282"/>
      <c r="M964" s="282"/>
      <c r="N964" s="282"/>
      <c r="O964" s="281"/>
      <c r="P964" s="360" t="str">
        <f ca="1">rescore_patient</f>
        <v/>
      </c>
      <c r="Q964" s="330" t="str">
        <f ca="1">quantity</f>
        <v/>
      </c>
      <c r="R964" s="281"/>
      <c r="S964" s="282"/>
      <c r="T964" s="282"/>
      <c r="U964" s="282"/>
      <c r="V964" s="305"/>
      <c r="W964" s="305"/>
      <c r="X964" s="305"/>
      <c r="Y964" s="282"/>
      <c r="Z964" s="282" t="e" vm="1">
        <f ca="1">_xlfn.IFS(AND(ISNUMBER(SEARCH("N?m l*", CUSTOMER[[#This Row],[Service Type]], 1)), CUSTOMER[[#This Row],[Count ST]] = TRUE), CUSTOMER[[#This Row],[Quantity]], AND($Y$10:$Y964 = TRUE, COUNTIFS($H$10:$H964, CUSTOMER[[#This Row],[Booking]], $J$10:$J964, CUSTOMER[[#This Row],[Order Date]], $F$10:$F964, "&lt;&gt;"&amp;"N?m l*")=1), 1, TRUE,  "")</f>
        <v>#NAME?</v>
      </c>
      <c r="AA964" s="282" t="b">
        <f t="shared" ca="1" si="15"/>
        <v>0</v>
      </c>
      <c r="AB964" s="305"/>
    </row>
    <row r="965" spans="1:28" x14ac:dyDescent="0.25">
      <c r="A965" s="281" t="str">
        <f ca="1">no.</f>
        <v/>
      </c>
      <c r="B965" s="281"/>
      <c r="C965" s="282"/>
      <c r="D965" s="282"/>
      <c r="E965" s="282" t="str">
        <f ca="1">position</f>
        <v/>
      </c>
      <c r="F965" s="282"/>
      <c r="G965" s="282"/>
      <c r="H965" s="282"/>
      <c r="I965" s="282"/>
      <c r="J965" s="335"/>
      <c r="K965" s="282"/>
      <c r="L965" s="282"/>
      <c r="M965" s="282"/>
      <c r="N965" s="282"/>
      <c r="O965" s="281"/>
      <c r="P965" s="360" t="str">
        <f ca="1">rescore_patient</f>
        <v/>
      </c>
      <c r="Q965" s="330" t="str">
        <f ca="1">quantity</f>
        <v/>
      </c>
      <c r="R965" s="281"/>
      <c r="S965" s="282"/>
      <c r="T965" s="282"/>
      <c r="U965" s="282"/>
      <c r="V965" s="305"/>
      <c r="W965" s="305"/>
      <c r="X965" s="305"/>
      <c r="Y965" s="282"/>
      <c r="Z965" s="282" t="e" vm="1">
        <f ca="1">_xlfn.IFS(AND(ISNUMBER(SEARCH("N?m l*", CUSTOMER[[#This Row],[Service Type]], 1)), CUSTOMER[[#This Row],[Count ST]] = TRUE), CUSTOMER[[#This Row],[Quantity]], AND($Y$10:$Y965 = TRUE, COUNTIFS($H$10:$H965, CUSTOMER[[#This Row],[Booking]], $J$10:$J965, CUSTOMER[[#This Row],[Order Date]], $F$10:$F965, "&lt;&gt;"&amp;"N?m l*")=1), 1, TRUE,  "")</f>
        <v>#NAME?</v>
      </c>
      <c r="AA965" s="282" t="b">
        <f t="shared" ca="1" si="15"/>
        <v>0</v>
      </c>
      <c r="AB965" s="305"/>
    </row>
    <row r="966" spans="1:28" x14ac:dyDescent="0.25">
      <c r="A966" s="281" t="str">
        <f ca="1">no.</f>
        <v/>
      </c>
      <c r="B966" s="281"/>
      <c r="C966" s="282"/>
      <c r="D966" s="282"/>
      <c r="E966" s="282" t="str">
        <f ca="1">position</f>
        <v/>
      </c>
      <c r="F966" s="282"/>
      <c r="G966" s="282"/>
      <c r="H966" s="282"/>
      <c r="I966" s="282"/>
      <c r="J966" s="335"/>
      <c r="K966" s="282"/>
      <c r="L966" s="282"/>
      <c r="M966" s="282"/>
      <c r="N966" s="282"/>
      <c r="O966" s="281"/>
      <c r="P966" s="360" t="str">
        <f ca="1">rescore_patient</f>
        <v/>
      </c>
      <c r="Q966" s="330" t="str">
        <f ca="1">quantity</f>
        <v/>
      </c>
      <c r="R966" s="281"/>
      <c r="S966" s="282"/>
      <c r="T966" s="282"/>
      <c r="U966" s="282"/>
      <c r="V966" s="305"/>
      <c r="W966" s="305"/>
      <c r="X966" s="305"/>
      <c r="Y966" s="282"/>
      <c r="Z966" s="282" t="e" vm="1">
        <f ca="1">_xlfn.IFS(AND(ISNUMBER(SEARCH("N?m l*", CUSTOMER[[#This Row],[Service Type]], 1)), CUSTOMER[[#This Row],[Count ST]] = TRUE), CUSTOMER[[#This Row],[Quantity]], AND($Y$10:$Y966 = TRUE, COUNTIFS($H$10:$H966, CUSTOMER[[#This Row],[Booking]], $J$10:$J966, CUSTOMER[[#This Row],[Order Date]], $F$10:$F966, "&lt;&gt;"&amp;"N?m l*")=1), 1, TRUE,  "")</f>
        <v>#NAME?</v>
      </c>
      <c r="AA966" s="282" t="b">
        <f t="shared" ca="1" si="15"/>
        <v>0</v>
      </c>
      <c r="AB966" s="305"/>
    </row>
    <row r="967" spans="1:28" x14ac:dyDescent="0.25">
      <c r="A967" s="281" t="str">
        <f ca="1">no.</f>
        <v/>
      </c>
      <c r="B967" s="281"/>
      <c r="C967" s="282"/>
      <c r="D967" s="282"/>
      <c r="E967" s="282" t="str">
        <f ca="1">position</f>
        <v/>
      </c>
      <c r="F967" s="282"/>
      <c r="G967" s="282"/>
      <c r="H967" s="282"/>
      <c r="I967" s="282"/>
      <c r="J967" s="335"/>
      <c r="K967" s="282"/>
      <c r="L967" s="282"/>
      <c r="M967" s="282"/>
      <c r="N967" s="282"/>
      <c r="O967" s="281"/>
      <c r="P967" s="360" t="str">
        <f ca="1">rescore_patient</f>
        <v/>
      </c>
      <c r="Q967" s="330" t="str">
        <f ca="1">quantity</f>
        <v/>
      </c>
      <c r="R967" s="281"/>
      <c r="S967" s="282"/>
      <c r="T967" s="282"/>
      <c r="U967" s="282"/>
      <c r="V967" s="305"/>
      <c r="W967" s="305"/>
      <c r="X967" s="305"/>
      <c r="Y967" s="282"/>
      <c r="Z967" s="282" t="e" vm="1">
        <f ca="1">_xlfn.IFS(AND(ISNUMBER(SEARCH("N?m l*", CUSTOMER[[#This Row],[Service Type]], 1)), CUSTOMER[[#This Row],[Count ST]] = TRUE), CUSTOMER[[#This Row],[Quantity]], AND($Y$10:$Y967 = TRUE, COUNTIFS($H$10:$H967, CUSTOMER[[#This Row],[Booking]], $J$10:$J967, CUSTOMER[[#This Row],[Order Date]], $F$10:$F967, "&lt;&gt;"&amp;"N?m l*")=1), 1, TRUE,  "")</f>
        <v>#NAME?</v>
      </c>
      <c r="AA967" s="282" t="b">
        <f t="shared" ca="1" si="15"/>
        <v>0</v>
      </c>
      <c r="AB967" s="305"/>
    </row>
    <row r="968" spans="1:28" x14ac:dyDescent="0.25">
      <c r="A968" s="281" t="str">
        <f ca="1">no.</f>
        <v/>
      </c>
      <c r="B968" s="281"/>
      <c r="C968" s="282"/>
      <c r="D968" s="282"/>
      <c r="E968" s="282" t="str">
        <f ca="1">position</f>
        <v/>
      </c>
      <c r="F968" s="282"/>
      <c r="G968" s="282"/>
      <c r="H968" s="282"/>
      <c r="I968" s="282"/>
      <c r="J968" s="335"/>
      <c r="K968" s="282"/>
      <c r="L968" s="282"/>
      <c r="M968" s="282"/>
      <c r="N968" s="282"/>
      <c r="O968" s="281"/>
      <c r="P968" s="360" t="str">
        <f ca="1">rescore_patient</f>
        <v/>
      </c>
      <c r="Q968" s="330" t="str">
        <f ca="1">quantity</f>
        <v/>
      </c>
      <c r="R968" s="281"/>
      <c r="S968" s="282"/>
      <c r="T968" s="282"/>
      <c r="U968" s="282"/>
      <c r="V968" s="305"/>
      <c r="W968" s="305"/>
      <c r="X968" s="305"/>
      <c r="Y968" s="282"/>
      <c r="Z968" s="282" t="e" vm="1">
        <f ca="1">_xlfn.IFS(AND(ISNUMBER(SEARCH("N?m l*", CUSTOMER[[#This Row],[Service Type]], 1)), CUSTOMER[[#This Row],[Count ST]] = TRUE), CUSTOMER[[#This Row],[Quantity]], AND($Y$10:$Y968 = TRUE, COUNTIFS($H$10:$H968, CUSTOMER[[#This Row],[Booking]], $J$10:$J968, CUSTOMER[[#This Row],[Order Date]], $F$10:$F968, "&lt;&gt;"&amp;"N?m l*")=1), 1, TRUE,  "")</f>
        <v>#NAME?</v>
      </c>
      <c r="AA968" s="282" t="b">
        <f t="shared" ca="1" si="15"/>
        <v>0</v>
      </c>
      <c r="AB968" s="305"/>
    </row>
    <row r="969" spans="1:28" x14ac:dyDescent="0.25">
      <c r="A969" s="281" t="str">
        <f ca="1">no.</f>
        <v/>
      </c>
      <c r="B969" s="281"/>
      <c r="C969" s="282"/>
      <c r="D969" s="282"/>
      <c r="E969" s="282" t="str">
        <f ca="1">position</f>
        <v/>
      </c>
      <c r="F969" s="282"/>
      <c r="G969" s="282"/>
      <c r="H969" s="282"/>
      <c r="I969" s="282"/>
      <c r="J969" s="335"/>
      <c r="K969" s="282"/>
      <c r="L969" s="282"/>
      <c r="M969" s="282"/>
      <c r="N969" s="282"/>
      <c r="O969" s="281"/>
      <c r="P969" s="360" t="str">
        <f ca="1">rescore_patient</f>
        <v/>
      </c>
      <c r="Q969" s="330" t="str">
        <f ca="1">quantity</f>
        <v/>
      </c>
      <c r="R969" s="281"/>
      <c r="S969" s="282"/>
      <c r="T969" s="282"/>
      <c r="U969" s="282"/>
      <c r="V969" s="305"/>
      <c r="W969" s="305"/>
      <c r="X969" s="305"/>
      <c r="Y969" s="282"/>
      <c r="Z969" s="282" t="e" vm="1">
        <f ca="1">_xlfn.IFS(AND(ISNUMBER(SEARCH("N?m l*", CUSTOMER[[#This Row],[Service Type]], 1)), CUSTOMER[[#This Row],[Count ST]] = TRUE), CUSTOMER[[#This Row],[Quantity]], AND($Y$10:$Y969 = TRUE, COUNTIFS($H$10:$H969, CUSTOMER[[#This Row],[Booking]], $J$10:$J969, CUSTOMER[[#This Row],[Order Date]], $F$10:$F969, "&lt;&gt;"&amp;"N?m l*")=1), 1, TRUE,  "")</f>
        <v>#NAME?</v>
      </c>
      <c r="AA969" s="282" t="b">
        <f t="shared" ca="1" si="15"/>
        <v>0</v>
      </c>
      <c r="AB969" s="305"/>
    </row>
    <row r="970" spans="1:28" x14ac:dyDescent="0.25">
      <c r="A970" s="281" t="str">
        <f ca="1">no.</f>
        <v/>
      </c>
      <c r="B970" s="281"/>
      <c r="C970" s="282"/>
      <c r="D970" s="282"/>
      <c r="E970" s="282" t="str">
        <f ca="1">position</f>
        <v/>
      </c>
      <c r="F970" s="282"/>
      <c r="G970" s="282"/>
      <c r="H970" s="282"/>
      <c r="I970" s="282"/>
      <c r="J970" s="335"/>
      <c r="K970" s="282"/>
      <c r="L970" s="282"/>
      <c r="M970" s="282"/>
      <c r="N970" s="282"/>
      <c r="O970" s="281"/>
      <c r="P970" s="360" t="str">
        <f ca="1">rescore_patient</f>
        <v/>
      </c>
      <c r="Q970" s="330" t="str">
        <f ca="1">quantity</f>
        <v/>
      </c>
      <c r="R970" s="281"/>
      <c r="S970" s="282"/>
      <c r="T970" s="282"/>
      <c r="U970" s="282"/>
      <c r="V970" s="305"/>
      <c r="W970" s="305"/>
      <c r="X970" s="305"/>
      <c r="Y970" s="282"/>
      <c r="Z970" s="282" t="e" vm="1">
        <f ca="1">_xlfn.IFS(AND(ISNUMBER(SEARCH("N?m l*", CUSTOMER[[#This Row],[Service Type]], 1)), CUSTOMER[[#This Row],[Count ST]] = TRUE), CUSTOMER[[#This Row],[Quantity]], AND($Y$10:$Y970 = TRUE, COUNTIFS($H$10:$H970, CUSTOMER[[#This Row],[Booking]], $J$10:$J970, CUSTOMER[[#This Row],[Order Date]], $F$10:$F970, "&lt;&gt;"&amp;"N?m l*")=1), 1, TRUE,  "")</f>
        <v>#NAME?</v>
      </c>
      <c r="AA970" s="282" t="b">
        <f t="shared" ref="AA970:AA1033" ca="1" si="16">count_svc_type</f>
        <v>0</v>
      </c>
      <c r="AB970" s="305"/>
    </row>
    <row r="971" spans="1:28" x14ac:dyDescent="0.25">
      <c r="A971" s="281" t="str">
        <f ca="1">no.</f>
        <v/>
      </c>
      <c r="B971" s="281"/>
      <c r="C971" s="282"/>
      <c r="D971" s="282"/>
      <c r="E971" s="282" t="str">
        <f ca="1">position</f>
        <v/>
      </c>
      <c r="F971" s="282"/>
      <c r="G971" s="282"/>
      <c r="H971" s="282"/>
      <c r="I971" s="282"/>
      <c r="J971" s="335"/>
      <c r="K971" s="282"/>
      <c r="L971" s="282"/>
      <c r="M971" s="282"/>
      <c r="N971" s="282"/>
      <c r="O971" s="281"/>
      <c r="P971" s="360" t="str">
        <f ca="1">rescore_patient</f>
        <v/>
      </c>
      <c r="Q971" s="330" t="str">
        <f ca="1">quantity</f>
        <v/>
      </c>
      <c r="R971" s="281"/>
      <c r="S971" s="282"/>
      <c r="T971" s="282"/>
      <c r="U971" s="282"/>
      <c r="V971" s="305"/>
      <c r="W971" s="305"/>
      <c r="X971" s="305"/>
      <c r="Y971" s="282"/>
      <c r="Z971" s="282" t="e" vm="1">
        <f ca="1">_xlfn.IFS(AND(ISNUMBER(SEARCH("N?m l*", CUSTOMER[[#This Row],[Service Type]], 1)), CUSTOMER[[#This Row],[Count ST]] = TRUE), CUSTOMER[[#This Row],[Quantity]], AND($Y$10:$Y971 = TRUE, COUNTIFS($H$10:$H971, CUSTOMER[[#This Row],[Booking]], $J$10:$J971, CUSTOMER[[#This Row],[Order Date]], $F$10:$F971, "&lt;&gt;"&amp;"N?m l*")=1), 1, TRUE,  "")</f>
        <v>#NAME?</v>
      </c>
      <c r="AA971" s="282" t="b">
        <f t="shared" ca="1" si="16"/>
        <v>0</v>
      </c>
      <c r="AB971" s="305"/>
    </row>
    <row r="972" spans="1:28" x14ac:dyDescent="0.25">
      <c r="A972" s="281" t="str">
        <f ca="1">no.</f>
        <v/>
      </c>
      <c r="B972" s="281"/>
      <c r="C972" s="282"/>
      <c r="D972" s="282"/>
      <c r="E972" s="282" t="str">
        <f ca="1">position</f>
        <v/>
      </c>
      <c r="F972" s="282"/>
      <c r="G972" s="282"/>
      <c r="H972" s="282"/>
      <c r="I972" s="282"/>
      <c r="J972" s="335"/>
      <c r="K972" s="282"/>
      <c r="L972" s="282"/>
      <c r="M972" s="282"/>
      <c r="N972" s="282"/>
      <c r="O972" s="281"/>
      <c r="P972" s="360" t="str">
        <f ca="1">rescore_patient</f>
        <v/>
      </c>
      <c r="Q972" s="330" t="str">
        <f ca="1">quantity</f>
        <v/>
      </c>
      <c r="R972" s="281"/>
      <c r="S972" s="282"/>
      <c r="T972" s="282"/>
      <c r="U972" s="282"/>
      <c r="V972" s="305"/>
      <c r="W972" s="305"/>
      <c r="X972" s="305"/>
      <c r="Y972" s="282"/>
      <c r="Z972" s="282" t="e" vm="1">
        <f ca="1">_xlfn.IFS(AND(ISNUMBER(SEARCH("N?m l*", CUSTOMER[[#This Row],[Service Type]], 1)), CUSTOMER[[#This Row],[Count ST]] = TRUE), CUSTOMER[[#This Row],[Quantity]], AND($Y$10:$Y972 = TRUE, COUNTIFS($H$10:$H972, CUSTOMER[[#This Row],[Booking]], $J$10:$J972, CUSTOMER[[#This Row],[Order Date]], $F$10:$F972, "&lt;&gt;"&amp;"N?m l*")=1), 1, TRUE,  "")</f>
        <v>#NAME?</v>
      </c>
      <c r="AA972" s="282" t="b">
        <f t="shared" ca="1" si="16"/>
        <v>0</v>
      </c>
      <c r="AB972" s="305"/>
    </row>
    <row r="973" spans="1:28" x14ac:dyDescent="0.25">
      <c r="A973" s="281" t="str">
        <f ca="1">no.</f>
        <v/>
      </c>
      <c r="B973" s="281"/>
      <c r="C973" s="282"/>
      <c r="D973" s="282"/>
      <c r="E973" s="282" t="str">
        <f ca="1">position</f>
        <v/>
      </c>
      <c r="F973" s="282"/>
      <c r="G973" s="282"/>
      <c r="H973" s="282"/>
      <c r="I973" s="282"/>
      <c r="J973" s="335"/>
      <c r="K973" s="282"/>
      <c r="L973" s="282"/>
      <c r="M973" s="282"/>
      <c r="N973" s="282"/>
      <c r="O973" s="281"/>
      <c r="P973" s="360" t="str">
        <f ca="1">rescore_patient</f>
        <v/>
      </c>
      <c r="Q973" s="330" t="str">
        <f ca="1">quantity</f>
        <v/>
      </c>
      <c r="R973" s="281"/>
      <c r="S973" s="282"/>
      <c r="T973" s="282"/>
      <c r="U973" s="282"/>
      <c r="V973" s="305"/>
      <c r="W973" s="305"/>
      <c r="X973" s="305"/>
      <c r="Y973" s="282"/>
      <c r="Z973" s="282" t="e" vm="1">
        <f ca="1">_xlfn.IFS(AND(ISNUMBER(SEARCH("N?m l*", CUSTOMER[[#This Row],[Service Type]], 1)), CUSTOMER[[#This Row],[Count ST]] = TRUE), CUSTOMER[[#This Row],[Quantity]], AND($Y$10:$Y973 = TRUE, COUNTIFS($H$10:$H973, CUSTOMER[[#This Row],[Booking]], $J$10:$J973, CUSTOMER[[#This Row],[Order Date]], $F$10:$F973, "&lt;&gt;"&amp;"N?m l*")=1), 1, TRUE,  "")</f>
        <v>#NAME?</v>
      </c>
      <c r="AA973" s="282" t="b">
        <f t="shared" ca="1" si="16"/>
        <v>0</v>
      </c>
      <c r="AB973" s="305"/>
    </row>
    <row r="974" spans="1:28" x14ac:dyDescent="0.25">
      <c r="A974" s="281" t="str">
        <f ca="1">no.</f>
        <v/>
      </c>
      <c r="B974" s="281"/>
      <c r="C974" s="282"/>
      <c r="D974" s="282"/>
      <c r="E974" s="282" t="str">
        <f ca="1">position</f>
        <v/>
      </c>
      <c r="F974" s="282"/>
      <c r="G974" s="282"/>
      <c r="H974" s="282"/>
      <c r="I974" s="282"/>
      <c r="J974" s="335"/>
      <c r="K974" s="282"/>
      <c r="L974" s="282"/>
      <c r="M974" s="282"/>
      <c r="N974" s="282"/>
      <c r="O974" s="281"/>
      <c r="P974" s="360" t="str">
        <f ca="1">rescore_patient</f>
        <v/>
      </c>
      <c r="Q974" s="330" t="str">
        <f ca="1">quantity</f>
        <v/>
      </c>
      <c r="R974" s="281"/>
      <c r="S974" s="282"/>
      <c r="T974" s="282"/>
      <c r="U974" s="282"/>
      <c r="V974" s="305"/>
      <c r="W974" s="305"/>
      <c r="X974" s="305"/>
      <c r="Y974" s="282"/>
      <c r="Z974" s="282" t="e" vm="1">
        <f ca="1">_xlfn.IFS(AND(ISNUMBER(SEARCH("N?m l*", CUSTOMER[[#This Row],[Service Type]], 1)), CUSTOMER[[#This Row],[Count ST]] = TRUE), CUSTOMER[[#This Row],[Quantity]], AND($Y$10:$Y974 = TRUE, COUNTIFS($H$10:$H974, CUSTOMER[[#This Row],[Booking]], $J$10:$J974, CUSTOMER[[#This Row],[Order Date]], $F$10:$F974, "&lt;&gt;"&amp;"N?m l*")=1), 1, TRUE,  "")</f>
        <v>#NAME?</v>
      </c>
      <c r="AA974" s="282" t="b">
        <f t="shared" ca="1" si="16"/>
        <v>0</v>
      </c>
      <c r="AB974" s="305"/>
    </row>
    <row r="975" spans="1:28" x14ac:dyDescent="0.25">
      <c r="A975" s="281" t="str">
        <f ca="1">no.</f>
        <v/>
      </c>
      <c r="B975" s="281"/>
      <c r="C975" s="282"/>
      <c r="D975" s="282"/>
      <c r="E975" s="282" t="str">
        <f ca="1">position</f>
        <v/>
      </c>
      <c r="F975" s="282"/>
      <c r="G975" s="282"/>
      <c r="H975" s="282"/>
      <c r="I975" s="282"/>
      <c r="J975" s="335"/>
      <c r="K975" s="282"/>
      <c r="L975" s="282"/>
      <c r="M975" s="282"/>
      <c r="N975" s="282"/>
      <c r="O975" s="281"/>
      <c r="P975" s="360" t="str">
        <f ca="1">rescore_patient</f>
        <v/>
      </c>
      <c r="Q975" s="330" t="str">
        <f ca="1">quantity</f>
        <v/>
      </c>
      <c r="R975" s="281"/>
      <c r="S975" s="282"/>
      <c r="T975" s="282"/>
      <c r="U975" s="282"/>
      <c r="V975" s="305"/>
      <c r="W975" s="305"/>
      <c r="X975" s="305"/>
      <c r="Y975" s="282"/>
      <c r="Z975" s="282" t="e" vm="1">
        <f ca="1">_xlfn.IFS(AND(ISNUMBER(SEARCH("N?m l*", CUSTOMER[[#This Row],[Service Type]], 1)), CUSTOMER[[#This Row],[Count ST]] = TRUE), CUSTOMER[[#This Row],[Quantity]], AND($Y$10:$Y975 = TRUE, COUNTIFS($H$10:$H975, CUSTOMER[[#This Row],[Booking]], $J$10:$J975, CUSTOMER[[#This Row],[Order Date]], $F$10:$F975, "&lt;&gt;"&amp;"N?m l*")=1), 1, TRUE,  "")</f>
        <v>#NAME?</v>
      </c>
      <c r="AA975" s="282" t="b">
        <f t="shared" ca="1" si="16"/>
        <v>0</v>
      </c>
      <c r="AB975" s="305"/>
    </row>
    <row r="976" spans="1:28" x14ac:dyDescent="0.25">
      <c r="A976" s="281" t="str">
        <f ca="1">no.</f>
        <v/>
      </c>
      <c r="B976" s="281"/>
      <c r="C976" s="282"/>
      <c r="D976" s="282"/>
      <c r="E976" s="282" t="str">
        <f ca="1">position</f>
        <v/>
      </c>
      <c r="F976" s="282"/>
      <c r="G976" s="282"/>
      <c r="H976" s="282"/>
      <c r="I976" s="282"/>
      <c r="J976" s="335"/>
      <c r="K976" s="282"/>
      <c r="L976" s="282"/>
      <c r="M976" s="282"/>
      <c r="N976" s="282"/>
      <c r="O976" s="281"/>
      <c r="P976" s="360" t="str">
        <f ca="1">rescore_patient</f>
        <v/>
      </c>
      <c r="Q976" s="330" t="str">
        <f ca="1">quantity</f>
        <v/>
      </c>
      <c r="R976" s="281"/>
      <c r="S976" s="282"/>
      <c r="T976" s="282"/>
      <c r="U976" s="282"/>
      <c r="V976" s="305"/>
      <c r="W976" s="305"/>
      <c r="X976" s="305"/>
      <c r="Y976" s="282"/>
      <c r="Z976" s="282" t="e" vm="1">
        <f ca="1">_xlfn.IFS(AND(ISNUMBER(SEARCH("N?m l*", CUSTOMER[[#This Row],[Service Type]], 1)), CUSTOMER[[#This Row],[Count ST]] = TRUE), CUSTOMER[[#This Row],[Quantity]], AND($Y$10:$Y976 = TRUE, COUNTIFS($H$10:$H976, CUSTOMER[[#This Row],[Booking]], $J$10:$J976, CUSTOMER[[#This Row],[Order Date]], $F$10:$F976, "&lt;&gt;"&amp;"N?m l*")=1), 1, TRUE,  "")</f>
        <v>#NAME?</v>
      </c>
      <c r="AA976" s="282" t="b">
        <f t="shared" ca="1" si="16"/>
        <v>0</v>
      </c>
      <c r="AB976" s="305"/>
    </row>
    <row r="977" spans="1:28" x14ac:dyDescent="0.25">
      <c r="A977" s="281" t="str">
        <f ca="1">no.</f>
        <v/>
      </c>
      <c r="B977" s="281"/>
      <c r="C977" s="282"/>
      <c r="D977" s="282"/>
      <c r="E977" s="282" t="str">
        <f ca="1">position</f>
        <v/>
      </c>
      <c r="F977" s="282"/>
      <c r="G977" s="282"/>
      <c r="H977" s="282"/>
      <c r="I977" s="282"/>
      <c r="J977" s="335"/>
      <c r="K977" s="282"/>
      <c r="L977" s="282"/>
      <c r="M977" s="282"/>
      <c r="N977" s="282"/>
      <c r="O977" s="281"/>
      <c r="P977" s="360" t="str">
        <f ca="1">rescore_patient</f>
        <v/>
      </c>
      <c r="Q977" s="330" t="str">
        <f ca="1">quantity</f>
        <v/>
      </c>
      <c r="R977" s="281"/>
      <c r="S977" s="282"/>
      <c r="T977" s="282"/>
      <c r="U977" s="282"/>
      <c r="V977" s="305"/>
      <c r="W977" s="305"/>
      <c r="X977" s="305"/>
      <c r="Y977" s="282"/>
      <c r="Z977" s="282" t="e" vm="1">
        <f ca="1">_xlfn.IFS(AND(ISNUMBER(SEARCH("N?m l*", CUSTOMER[[#This Row],[Service Type]], 1)), CUSTOMER[[#This Row],[Count ST]] = TRUE), CUSTOMER[[#This Row],[Quantity]], AND($Y$10:$Y977 = TRUE, COUNTIFS($H$10:$H977, CUSTOMER[[#This Row],[Booking]], $J$10:$J977, CUSTOMER[[#This Row],[Order Date]], $F$10:$F977, "&lt;&gt;"&amp;"N?m l*")=1), 1, TRUE,  "")</f>
        <v>#NAME?</v>
      </c>
      <c r="AA977" s="282" t="b">
        <f t="shared" ca="1" si="16"/>
        <v>0</v>
      </c>
      <c r="AB977" s="305"/>
    </row>
    <row r="978" spans="1:28" x14ac:dyDescent="0.25">
      <c r="A978" s="281" t="str">
        <f ca="1">no.</f>
        <v/>
      </c>
      <c r="B978" s="281"/>
      <c r="C978" s="282"/>
      <c r="D978" s="282"/>
      <c r="E978" s="282" t="str">
        <f ca="1">position</f>
        <v/>
      </c>
      <c r="F978" s="282"/>
      <c r="G978" s="282"/>
      <c r="H978" s="282"/>
      <c r="I978" s="282"/>
      <c r="J978" s="335"/>
      <c r="K978" s="282"/>
      <c r="L978" s="282"/>
      <c r="M978" s="282"/>
      <c r="N978" s="282"/>
      <c r="O978" s="281"/>
      <c r="P978" s="360" t="str">
        <f ca="1">rescore_patient</f>
        <v/>
      </c>
      <c r="Q978" s="330" t="str">
        <f ca="1">quantity</f>
        <v/>
      </c>
      <c r="R978" s="281"/>
      <c r="S978" s="282"/>
      <c r="T978" s="282"/>
      <c r="U978" s="282"/>
      <c r="V978" s="305"/>
      <c r="W978" s="305"/>
      <c r="X978" s="305"/>
      <c r="Y978" s="282"/>
      <c r="Z978" s="282" t="e" vm="1">
        <f ca="1">_xlfn.IFS(AND(ISNUMBER(SEARCH("N?m l*", CUSTOMER[[#This Row],[Service Type]], 1)), CUSTOMER[[#This Row],[Count ST]] = TRUE), CUSTOMER[[#This Row],[Quantity]], AND($Y$10:$Y978 = TRUE, COUNTIFS($H$10:$H978, CUSTOMER[[#This Row],[Booking]], $J$10:$J978, CUSTOMER[[#This Row],[Order Date]], $F$10:$F978, "&lt;&gt;"&amp;"N?m l*")=1), 1, TRUE,  "")</f>
        <v>#NAME?</v>
      </c>
      <c r="AA978" s="282" t="b">
        <f t="shared" ca="1" si="16"/>
        <v>0</v>
      </c>
      <c r="AB978" s="305"/>
    </row>
    <row r="979" spans="1:28" x14ac:dyDescent="0.25">
      <c r="A979" s="281" t="str">
        <f ca="1">no.</f>
        <v/>
      </c>
      <c r="B979" s="281"/>
      <c r="C979" s="282"/>
      <c r="D979" s="282"/>
      <c r="E979" s="282" t="str">
        <f ca="1">position</f>
        <v/>
      </c>
      <c r="F979" s="282"/>
      <c r="G979" s="282"/>
      <c r="H979" s="282"/>
      <c r="I979" s="282"/>
      <c r="J979" s="335"/>
      <c r="K979" s="282"/>
      <c r="L979" s="282"/>
      <c r="M979" s="282"/>
      <c r="N979" s="282"/>
      <c r="O979" s="281"/>
      <c r="P979" s="360" t="str">
        <f ca="1">rescore_patient</f>
        <v/>
      </c>
      <c r="Q979" s="330" t="str">
        <f ca="1">quantity</f>
        <v/>
      </c>
      <c r="R979" s="281"/>
      <c r="S979" s="282"/>
      <c r="T979" s="282"/>
      <c r="U979" s="282"/>
      <c r="V979" s="305"/>
      <c r="W979" s="305"/>
      <c r="X979" s="305"/>
      <c r="Y979" s="282"/>
      <c r="Z979" s="282" t="e" vm="1">
        <f ca="1">_xlfn.IFS(AND(ISNUMBER(SEARCH("N?m l*", CUSTOMER[[#This Row],[Service Type]], 1)), CUSTOMER[[#This Row],[Count ST]] = TRUE), CUSTOMER[[#This Row],[Quantity]], AND($Y$10:$Y979 = TRUE, COUNTIFS($H$10:$H979, CUSTOMER[[#This Row],[Booking]], $J$10:$J979, CUSTOMER[[#This Row],[Order Date]], $F$10:$F979, "&lt;&gt;"&amp;"N?m l*")=1), 1, TRUE,  "")</f>
        <v>#NAME?</v>
      </c>
      <c r="AA979" s="282" t="b">
        <f t="shared" ca="1" si="16"/>
        <v>0</v>
      </c>
      <c r="AB979" s="305"/>
    </row>
    <row r="980" spans="1:28" x14ac:dyDescent="0.25">
      <c r="A980" s="281" t="str">
        <f ca="1">no.</f>
        <v/>
      </c>
      <c r="B980" s="281"/>
      <c r="C980" s="282"/>
      <c r="D980" s="282"/>
      <c r="E980" s="282" t="str">
        <f ca="1">position</f>
        <v/>
      </c>
      <c r="F980" s="282"/>
      <c r="G980" s="282"/>
      <c r="H980" s="282"/>
      <c r="I980" s="282"/>
      <c r="J980" s="335"/>
      <c r="K980" s="282"/>
      <c r="L980" s="282"/>
      <c r="M980" s="282"/>
      <c r="N980" s="282"/>
      <c r="O980" s="281"/>
      <c r="P980" s="360" t="str">
        <f ca="1">rescore_patient</f>
        <v/>
      </c>
      <c r="Q980" s="330" t="str">
        <f ca="1">quantity</f>
        <v/>
      </c>
      <c r="R980" s="281"/>
      <c r="S980" s="282"/>
      <c r="T980" s="282"/>
      <c r="U980" s="282"/>
      <c r="V980" s="305"/>
      <c r="W980" s="305"/>
      <c r="X980" s="305"/>
      <c r="Y980" s="282"/>
      <c r="Z980" s="282" t="e" vm="1">
        <f ca="1">_xlfn.IFS(AND(ISNUMBER(SEARCH("N?m l*", CUSTOMER[[#This Row],[Service Type]], 1)), CUSTOMER[[#This Row],[Count ST]] = TRUE), CUSTOMER[[#This Row],[Quantity]], AND($Y$10:$Y980 = TRUE, COUNTIFS($H$10:$H980, CUSTOMER[[#This Row],[Booking]], $J$10:$J980, CUSTOMER[[#This Row],[Order Date]], $F$10:$F980, "&lt;&gt;"&amp;"N?m l*")=1), 1, TRUE,  "")</f>
        <v>#NAME?</v>
      </c>
      <c r="AA980" s="282" t="b">
        <f t="shared" ca="1" si="16"/>
        <v>0</v>
      </c>
      <c r="AB980" s="305"/>
    </row>
    <row r="981" spans="1:28" x14ac:dyDescent="0.25">
      <c r="A981" s="281" t="str">
        <f ca="1">no.</f>
        <v/>
      </c>
      <c r="B981" s="281"/>
      <c r="C981" s="282"/>
      <c r="D981" s="282"/>
      <c r="E981" s="282" t="str">
        <f ca="1">position</f>
        <v/>
      </c>
      <c r="F981" s="282"/>
      <c r="G981" s="282"/>
      <c r="H981" s="282"/>
      <c r="I981" s="282"/>
      <c r="J981" s="335"/>
      <c r="K981" s="282"/>
      <c r="L981" s="282"/>
      <c r="M981" s="282"/>
      <c r="N981" s="282"/>
      <c r="O981" s="281"/>
      <c r="P981" s="360" t="str">
        <f ca="1">rescore_patient</f>
        <v/>
      </c>
      <c r="Q981" s="330" t="str">
        <f ca="1">quantity</f>
        <v/>
      </c>
      <c r="R981" s="281"/>
      <c r="S981" s="282"/>
      <c r="T981" s="282"/>
      <c r="U981" s="282"/>
      <c r="V981" s="305"/>
      <c r="W981" s="305"/>
      <c r="X981" s="305"/>
      <c r="Y981" s="282"/>
      <c r="Z981" s="282" t="e" vm="1">
        <f ca="1">_xlfn.IFS(AND(ISNUMBER(SEARCH("N?m l*", CUSTOMER[[#This Row],[Service Type]], 1)), CUSTOMER[[#This Row],[Count ST]] = TRUE), CUSTOMER[[#This Row],[Quantity]], AND($Y$10:$Y981 = TRUE, COUNTIFS($H$10:$H981, CUSTOMER[[#This Row],[Booking]], $J$10:$J981, CUSTOMER[[#This Row],[Order Date]], $F$10:$F981, "&lt;&gt;"&amp;"N?m l*")=1), 1, TRUE,  "")</f>
        <v>#NAME?</v>
      </c>
      <c r="AA981" s="282" t="b">
        <f t="shared" ca="1" si="16"/>
        <v>0</v>
      </c>
      <c r="AB981" s="305"/>
    </row>
    <row r="982" spans="1:28" x14ac:dyDescent="0.25">
      <c r="A982" s="281" t="str">
        <f ca="1">no.</f>
        <v/>
      </c>
      <c r="B982" s="281"/>
      <c r="C982" s="282"/>
      <c r="D982" s="282"/>
      <c r="E982" s="282" t="str">
        <f ca="1">position</f>
        <v/>
      </c>
      <c r="F982" s="282"/>
      <c r="G982" s="282"/>
      <c r="H982" s="282"/>
      <c r="I982" s="282"/>
      <c r="J982" s="335"/>
      <c r="K982" s="282"/>
      <c r="L982" s="282"/>
      <c r="M982" s="282"/>
      <c r="N982" s="282"/>
      <c r="O982" s="281"/>
      <c r="P982" s="360" t="str">
        <f ca="1">rescore_patient</f>
        <v/>
      </c>
      <c r="Q982" s="330" t="str">
        <f ca="1">quantity</f>
        <v/>
      </c>
      <c r="R982" s="281"/>
      <c r="S982" s="282"/>
      <c r="T982" s="282"/>
      <c r="U982" s="282"/>
      <c r="V982" s="305"/>
      <c r="W982" s="305"/>
      <c r="X982" s="305"/>
      <c r="Y982" s="282"/>
      <c r="Z982" s="282" t="e" vm="1">
        <f ca="1">_xlfn.IFS(AND(ISNUMBER(SEARCH("N?m l*", CUSTOMER[[#This Row],[Service Type]], 1)), CUSTOMER[[#This Row],[Count ST]] = TRUE), CUSTOMER[[#This Row],[Quantity]], AND($Y$10:$Y982 = TRUE, COUNTIFS($H$10:$H982, CUSTOMER[[#This Row],[Booking]], $J$10:$J982, CUSTOMER[[#This Row],[Order Date]], $F$10:$F982, "&lt;&gt;"&amp;"N?m l*")=1), 1, TRUE,  "")</f>
        <v>#NAME?</v>
      </c>
      <c r="AA982" s="282" t="b">
        <f t="shared" ca="1" si="16"/>
        <v>0</v>
      </c>
      <c r="AB982" s="305"/>
    </row>
    <row r="983" spans="1:28" x14ac:dyDescent="0.25">
      <c r="A983" s="281" t="str">
        <f ca="1">no.</f>
        <v/>
      </c>
      <c r="B983" s="281"/>
      <c r="C983" s="282"/>
      <c r="D983" s="282"/>
      <c r="E983" s="282" t="str">
        <f ca="1">position</f>
        <v/>
      </c>
      <c r="F983" s="282"/>
      <c r="G983" s="282"/>
      <c r="H983" s="282"/>
      <c r="I983" s="282"/>
      <c r="J983" s="335"/>
      <c r="K983" s="282"/>
      <c r="L983" s="282"/>
      <c r="M983" s="282"/>
      <c r="N983" s="282"/>
      <c r="O983" s="281"/>
      <c r="P983" s="360" t="str">
        <f ca="1">rescore_patient</f>
        <v/>
      </c>
      <c r="Q983" s="330" t="str">
        <f ca="1">quantity</f>
        <v/>
      </c>
      <c r="R983" s="281"/>
      <c r="S983" s="282"/>
      <c r="T983" s="282"/>
      <c r="U983" s="282"/>
      <c r="V983" s="305"/>
      <c r="W983" s="305"/>
      <c r="X983" s="305"/>
      <c r="Y983" s="282"/>
      <c r="Z983" s="282" t="e" vm="1">
        <f ca="1">_xlfn.IFS(AND(ISNUMBER(SEARCH("N?m l*", CUSTOMER[[#This Row],[Service Type]], 1)), CUSTOMER[[#This Row],[Count ST]] = TRUE), CUSTOMER[[#This Row],[Quantity]], AND($Y$10:$Y983 = TRUE, COUNTIFS($H$10:$H983, CUSTOMER[[#This Row],[Booking]], $J$10:$J983, CUSTOMER[[#This Row],[Order Date]], $F$10:$F983, "&lt;&gt;"&amp;"N?m l*")=1), 1, TRUE,  "")</f>
        <v>#NAME?</v>
      </c>
      <c r="AA983" s="282" t="b">
        <f t="shared" ca="1" si="16"/>
        <v>0</v>
      </c>
      <c r="AB983" s="305"/>
    </row>
    <row r="984" spans="1:28" x14ac:dyDescent="0.25">
      <c r="A984" s="281" t="str">
        <f ca="1">no.</f>
        <v/>
      </c>
      <c r="B984" s="281"/>
      <c r="C984" s="282"/>
      <c r="D984" s="282"/>
      <c r="E984" s="282" t="str">
        <f ca="1">position</f>
        <v/>
      </c>
      <c r="F984" s="282"/>
      <c r="G984" s="282"/>
      <c r="H984" s="282"/>
      <c r="I984" s="282"/>
      <c r="J984" s="335"/>
      <c r="K984" s="282"/>
      <c r="L984" s="282"/>
      <c r="M984" s="282"/>
      <c r="N984" s="282"/>
      <c r="O984" s="281"/>
      <c r="P984" s="360" t="str">
        <f ca="1">rescore_patient</f>
        <v/>
      </c>
      <c r="Q984" s="330" t="str">
        <f ca="1">quantity</f>
        <v/>
      </c>
      <c r="R984" s="281"/>
      <c r="S984" s="282"/>
      <c r="T984" s="282"/>
      <c r="U984" s="282"/>
      <c r="V984" s="305"/>
      <c r="W984" s="305"/>
      <c r="X984" s="305"/>
      <c r="Y984" s="282"/>
      <c r="Z984" s="282" t="e" vm="1">
        <f ca="1">_xlfn.IFS(AND(ISNUMBER(SEARCH("N?m l*", CUSTOMER[[#This Row],[Service Type]], 1)), CUSTOMER[[#This Row],[Count ST]] = TRUE), CUSTOMER[[#This Row],[Quantity]], AND($Y$10:$Y984 = TRUE, COUNTIFS($H$10:$H984, CUSTOMER[[#This Row],[Booking]], $J$10:$J984, CUSTOMER[[#This Row],[Order Date]], $F$10:$F984, "&lt;&gt;"&amp;"N?m l*")=1), 1, TRUE,  "")</f>
        <v>#NAME?</v>
      </c>
      <c r="AA984" s="282" t="b">
        <f t="shared" ca="1" si="16"/>
        <v>0</v>
      </c>
      <c r="AB984" s="305"/>
    </row>
    <row r="985" spans="1:28" x14ac:dyDescent="0.25">
      <c r="A985" s="281" t="str">
        <f ca="1">no.</f>
        <v/>
      </c>
      <c r="B985" s="281"/>
      <c r="C985" s="282"/>
      <c r="D985" s="282"/>
      <c r="E985" s="282" t="str">
        <f ca="1">position</f>
        <v/>
      </c>
      <c r="F985" s="282"/>
      <c r="G985" s="282"/>
      <c r="H985" s="282"/>
      <c r="I985" s="282"/>
      <c r="J985" s="335"/>
      <c r="K985" s="282"/>
      <c r="L985" s="282"/>
      <c r="M985" s="282"/>
      <c r="N985" s="282"/>
      <c r="O985" s="281"/>
      <c r="P985" s="360" t="str">
        <f ca="1">rescore_patient</f>
        <v/>
      </c>
      <c r="Q985" s="330" t="str">
        <f ca="1">quantity</f>
        <v/>
      </c>
      <c r="R985" s="281"/>
      <c r="S985" s="282"/>
      <c r="T985" s="282"/>
      <c r="U985" s="282"/>
      <c r="V985" s="305"/>
      <c r="W985" s="305"/>
      <c r="X985" s="305"/>
      <c r="Y985" s="282"/>
      <c r="Z985" s="282" t="e" vm="1">
        <f ca="1">_xlfn.IFS(AND(ISNUMBER(SEARCH("N?m l*", CUSTOMER[[#This Row],[Service Type]], 1)), CUSTOMER[[#This Row],[Count ST]] = TRUE), CUSTOMER[[#This Row],[Quantity]], AND($Y$10:$Y985 = TRUE, COUNTIFS($H$10:$H985, CUSTOMER[[#This Row],[Booking]], $J$10:$J985, CUSTOMER[[#This Row],[Order Date]], $F$10:$F985, "&lt;&gt;"&amp;"N?m l*")=1), 1, TRUE,  "")</f>
        <v>#NAME?</v>
      </c>
      <c r="AA985" s="282" t="b">
        <f t="shared" ca="1" si="16"/>
        <v>0</v>
      </c>
      <c r="AB985" s="305"/>
    </row>
    <row r="986" spans="1:28" x14ac:dyDescent="0.25">
      <c r="A986" s="281" t="str">
        <f ca="1">no.</f>
        <v/>
      </c>
      <c r="B986" s="281"/>
      <c r="C986" s="282"/>
      <c r="D986" s="282"/>
      <c r="E986" s="282" t="str">
        <f ca="1">position</f>
        <v/>
      </c>
      <c r="F986" s="282"/>
      <c r="G986" s="282"/>
      <c r="H986" s="282"/>
      <c r="I986" s="282"/>
      <c r="J986" s="335"/>
      <c r="K986" s="282"/>
      <c r="L986" s="282"/>
      <c r="M986" s="282"/>
      <c r="N986" s="282"/>
      <c r="O986" s="281"/>
      <c r="P986" s="360" t="str">
        <f ca="1">rescore_patient</f>
        <v/>
      </c>
      <c r="Q986" s="330" t="str">
        <f ca="1">quantity</f>
        <v/>
      </c>
      <c r="R986" s="281"/>
      <c r="S986" s="282"/>
      <c r="T986" s="282"/>
      <c r="U986" s="282"/>
      <c r="V986" s="305"/>
      <c r="W986" s="305"/>
      <c r="X986" s="305"/>
      <c r="Y986" s="282"/>
      <c r="Z986" s="282" t="e" vm="1">
        <f ca="1">_xlfn.IFS(AND(ISNUMBER(SEARCH("N?m l*", CUSTOMER[[#This Row],[Service Type]], 1)), CUSTOMER[[#This Row],[Count ST]] = TRUE), CUSTOMER[[#This Row],[Quantity]], AND($Y$10:$Y986 = TRUE, COUNTIFS($H$10:$H986, CUSTOMER[[#This Row],[Booking]], $J$10:$J986, CUSTOMER[[#This Row],[Order Date]], $F$10:$F986, "&lt;&gt;"&amp;"N?m l*")=1), 1, TRUE,  "")</f>
        <v>#NAME?</v>
      </c>
      <c r="AA986" s="282" t="b">
        <f t="shared" ca="1" si="16"/>
        <v>0</v>
      </c>
      <c r="AB986" s="305"/>
    </row>
    <row r="987" spans="1:28" x14ac:dyDescent="0.25">
      <c r="A987" s="281" t="str">
        <f ca="1">no.</f>
        <v/>
      </c>
      <c r="B987" s="281"/>
      <c r="C987" s="282"/>
      <c r="D987" s="282"/>
      <c r="E987" s="282" t="str">
        <f ca="1">position</f>
        <v/>
      </c>
      <c r="F987" s="282"/>
      <c r="G987" s="282"/>
      <c r="H987" s="282"/>
      <c r="I987" s="282"/>
      <c r="J987" s="335"/>
      <c r="K987" s="282"/>
      <c r="L987" s="282"/>
      <c r="M987" s="282"/>
      <c r="N987" s="282"/>
      <c r="O987" s="281"/>
      <c r="P987" s="360" t="str">
        <f ca="1">rescore_patient</f>
        <v/>
      </c>
      <c r="Q987" s="330" t="str">
        <f ca="1">quantity</f>
        <v/>
      </c>
      <c r="R987" s="281"/>
      <c r="S987" s="282"/>
      <c r="T987" s="282"/>
      <c r="U987" s="282"/>
      <c r="V987" s="305"/>
      <c r="W987" s="305"/>
      <c r="X987" s="305"/>
      <c r="Y987" s="282"/>
      <c r="Z987" s="282" t="e" vm="1">
        <f ca="1">_xlfn.IFS(AND(ISNUMBER(SEARCH("N?m l*", CUSTOMER[[#This Row],[Service Type]], 1)), CUSTOMER[[#This Row],[Count ST]] = TRUE), CUSTOMER[[#This Row],[Quantity]], AND($Y$10:$Y987 = TRUE, COUNTIFS($H$10:$H987, CUSTOMER[[#This Row],[Booking]], $J$10:$J987, CUSTOMER[[#This Row],[Order Date]], $F$10:$F987, "&lt;&gt;"&amp;"N?m l*")=1), 1, TRUE,  "")</f>
        <v>#NAME?</v>
      </c>
      <c r="AA987" s="282" t="b">
        <f t="shared" ca="1" si="16"/>
        <v>0</v>
      </c>
      <c r="AB987" s="305"/>
    </row>
    <row r="988" spans="1:28" x14ac:dyDescent="0.25">
      <c r="A988" s="281" t="str">
        <f ca="1">no.</f>
        <v/>
      </c>
      <c r="B988" s="281"/>
      <c r="C988" s="282"/>
      <c r="D988" s="282"/>
      <c r="E988" s="282" t="str">
        <f ca="1">position</f>
        <v/>
      </c>
      <c r="F988" s="282"/>
      <c r="G988" s="282"/>
      <c r="H988" s="282"/>
      <c r="I988" s="282"/>
      <c r="J988" s="335"/>
      <c r="K988" s="282"/>
      <c r="L988" s="282"/>
      <c r="M988" s="282"/>
      <c r="N988" s="282"/>
      <c r="O988" s="281"/>
      <c r="P988" s="360" t="str">
        <f ca="1">rescore_patient</f>
        <v/>
      </c>
      <c r="Q988" s="330" t="str">
        <f ca="1">quantity</f>
        <v/>
      </c>
      <c r="R988" s="281"/>
      <c r="S988" s="282"/>
      <c r="T988" s="282"/>
      <c r="U988" s="282"/>
      <c r="V988" s="305"/>
      <c r="W988" s="305"/>
      <c r="X988" s="305"/>
      <c r="Y988" s="282"/>
      <c r="Z988" s="282" t="e" vm="1">
        <f ca="1">_xlfn.IFS(AND(ISNUMBER(SEARCH("N?m l*", CUSTOMER[[#This Row],[Service Type]], 1)), CUSTOMER[[#This Row],[Count ST]] = TRUE), CUSTOMER[[#This Row],[Quantity]], AND($Y$10:$Y988 = TRUE, COUNTIFS($H$10:$H988, CUSTOMER[[#This Row],[Booking]], $J$10:$J988, CUSTOMER[[#This Row],[Order Date]], $F$10:$F988, "&lt;&gt;"&amp;"N?m l*")=1), 1, TRUE,  "")</f>
        <v>#NAME?</v>
      </c>
      <c r="AA988" s="282" t="b">
        <f t="shared" ca="1" si="16"/>
        <v>0</v>
      </c>
      <c r="AB988" s="305"/>
    </row>
    <row r="989" spans="1:28" x14ac:dyDescent="0.25">
      <c r="A989" s="281" t="str">
        <f ca="1">no.</f>
        <v/>
      </c>
      <c r="B989" s="281"/>
      <c r="C989" s="282"/>
      <c r="D989" s="282"/>
      <c r="E989" s="282" t="str">
        <f ca="1">position</f>
        <v/>
      </c>
      <c r="F989" s="282"/>
      <c r="G989" s="282"/>
      <c r="H989" s="282"/>
      <c r="I989" s="282"/>
      <c r="J989" s="335"/>
      <c r="K989" s="282"/>
      <c r="L989" s="282"/>
      <c r="M989" s="282"/>
      <c r="N989" s="282"/>
      <c r="O989" s="281"/>
      <c r="P989" s="360" t="str">
        <f ca="1">rescore_patient</f>
        <v/>
      </c>
      <c r="Q989" s="330" t="str">
        <f ca="1">quantity</f>
        <v/>
      </c>
      <c r="R989" s="281"/>
      <c r="S989" s="282"/>
      <c r="T989" s="282"/>
      <c r="U989" s="282"/>
      <c r="V989" s="305"/>
      <c r="W989" s="305"/>
      <c r="X989" s="305"/>
      <c r="Y989" s="282"/>
      <c r="Z989" s="282" t="e" vm="1">
        <f ca="1">_xlfn.IFS(AND(ISNUMBER(SEARCH("N?m l*", CUSTOMER[[#This Row],[Service Type]], 1)), CUSTOMER[[#This Row],[Count ST]] = TRUE), CUSTOMER[[#This Row],[Quantity]], AND($Y$10:$Y989 = TRUE, COUNTIFS($H$10:$H989, CUSTOMER[[#This Row],[Booking]], $J$10:$J989, CUSTOMER[[#This Row],[Order Date]], $F$10:$F989, "&lt;&gt;"&amp;"N?m l*")=1), 1, TRUE,  "")</f>
        <v>#NAME?</v>
      </c>
      <c r="AA989" s="282" t="b">
        <f t="shared" ca="1" si="16"/>
        <v>0</v>
      </c>
      <c r="AB989" s="305"/>
    </row>
    <row r="990" spans="1:28" x14ac:dyDescent="0.25">
      <c r="A990" s="281" t="str">
        <f ca="1">no.</f>
        <v/>
      </c>
      <c r="B990" s="281"/>
      <c r="C990" s="282"/>
      <c r="D990" s="282"/>
      <c r="E990" s="282" t="str">
        <f ca="1">position</f>
        <v/>
      </c>
      <c r="F990" s="282"/>
      <c r="G990" s="282"/>
      <c r="H990" s="282"/>
      <c r="I990" s="282"/>
      <c r="J990" s="335"/>
      <c r="K990" s="282"/>
      <c r="L990" s="282"/>
      <c r="M990" s="282"/>
      <c r="N990" s="282"/>
      <c r="O990" s="281"/>
      <c r="P990" s="360" t="str">
        <f ca="1">rescore_patient</f>
        <v/>
      </c>
      <c r="Q990" s="330" t="str">
        <f ca="1">quantity</f>
        <v/>
      </c>
      <c r="R990" s="281"/>
      <c r="S990" s="282"/>
      <c r="T990" s="282"/>
      <c r="U990" s="282"/>
      <c r="V990" s="305"/>
      <c r="W990" s="305"/>
      <c r="X990" s="305"/>
      <c r="Y990" s="282"/>
      <c r="Z990" s="282" t="e" vm="1">
        <f ca="1">_xlfn.IFS(AND(ISNUMBER(SEARCH("N?m l*", CUSTOMER[[#This Row],[Service Type]], 1)), CUSTOMER[[#This Row],[Count ST]] = TRUE), CUSTOMER[[#This Row],[Quantity]], AND($Y$10:$Y990 = TRUE, COUNTIFS($H$10:$H990, CUSTOMER[[#This Row],[Booking]], $J$10:$J990, CUSTOMER[[#This Row],[Order Date]], $F$10:$F990, "&lt;&gt;"&amp;"N?m l*")=1), 1, TRUE,  "")</f>
        <v>#NAME?</v>
      </c>
      <c r="AA990" s="282" t="b">
        <f t="shared" ca="1" si="16"/>
        <v>0</v>
      </c>
      <c r="AB990" s="305"/>
    </row>
    <row r="991" spans="1:28" x14ac:dyDescent="0.25">
      <c r="A991" s="281" t="str">
        <f ca="1">no.</f>
        <v/>
      </c>
      <c r="B991" s="281"/>
      <c r="C991" s="282"/>
      <c r="D991" s="282"/>
      <c r="E991" s="282" t="str">
        <f ca="1">position</f>
        <v/>
      </c>
      <c r="F991" s="282"/>
      <c r="G991" s="282"/>
      <c r="H991" s="282"/>
      <c r="I991" s="282"/>
      <c r="J991" s="335"/>
      <c r="K991" s="282"/>
      <c r="L991" s="282"/>
      <c r="M991" s="282"/>
      <c r="N991" s="282"/>
      <c r="O991" s="281"/>
      <c r="P991" s="360" t="str">
        <f ca="1">rescore_patient</f>
        <v/>
      </c>
      <c r="Q991" s="330" t="str">
        <f ca="1">quantity</f>
        <v/>
      </c>
      <c r="R991" s="281"/>
      <c r="S991" s="282"/>
      <c r="T991" s="282"/>
      <c r="U991" s="282"/>
      <c r="V991" s="305"/>
      <c r="W991" s="305"/>
      <c r="X991" s="305"/>
      <c r="Y991" s="282"/>
      <c r="Z991" s="282" t="e" vm="1">
        <f ca="1">_xlfn.IFS(AND(ISNUMBER(SEARCH("N?m l*", CUSTOMER[[#This Row],[Service Type]], 1)), CUSTOMER[[#This Row],[Count ST]] = TRUE), CUSTOMER[[#This Row],[Quantity]], AND($Y$10:$Y991 = TRUE, COUNTIFS($H$10:$H991, CUSTOMER[[#This Row],[Booking]], $J$10:$J991, CUSTOMER[[#This Row],[Order Date]], $F$10:$F991, "&lt;&gt;"&amp;"N?m l*")=1), 1, TRUE,  "")</f>
        <v>#NAME?</v>
      </c>
      <c r="AA991" s="282" t="b">
        <f t="shared" ca="1" si="16"/>
        <v>0</v>
      </c>
      <c r="AB991" s="305"/>
    </row>
    <row r="992" spans="1:28" x14ac:dyDescent="0.25">
      <c r="A992" s="281" t="str">
        <f ca="1">no.</f>
        <v/>
      </c>
      <c r="B992" s="281"/>
      <c r="C992" s="282"/>
      <c r="D992" s="282"/>
      <c r="E992" s="282" t="str">
        <f ca="1">position</f>
        <v/>
      </c>
      <c r="F992" s="282"/>
      <c r="G992" s="282"/>
      <c r="H992" s="282"/>
      <c r="I992" s="282"/>
      <c r="J992" s="335"/>
      <c r="K992" s="282"/>
      <c r="L992" s="282"/>
      <c r="M992" s="282"/>
      <c r="N992" s="282"/>
      <c r="O992" s="281"/>
      <c r="P992" s="360" t="str">
        <f ca="1">rescore_patient</f>
        <v/>
      </c>
      <c r="Q992" s="330" t="str">
        <f ca="1">quantity</f>
        <v/>
      </c>
      <c r="R992" s="281"/>
      <c r="S992" s="282"/>
      <c r="T992" s="282"/>
      <c r="U992" s="282"/>
      <c r="V992" s="305"/>
      <c r="W992" s="305"/>
      <c r="X992" s="305"/>
      <c r="Y992" s="282"/>
      <c r="Z992" s="282" t="e" vm="1">
        <f ca="1">_xlfn.IFS(AND(ISNUMBER(SEARCH("N?m l*", CUSTOMER[[#This Row],[Service Type]], 1)), CUSTOMER[[#This Row],[Count ST]] = TRUE), CUSTOMER[[#This Row],[Quantity]], AND($Y$10:$Y992 = TRUE, COUNTIFS($H$10:$H992, CUSTOMER[[#This Row],[Booking]], $J$10:$J992, CUSTOMER[[#This Row],[Order Date]], $F$10:$F992, "&lt;&gt;"&amp;"N?m l*")=1), 1, TRUE,  "")</f>
        <v>#NAME?</v>
      </c>
      <c r="AA992" s="282" t="b">
        <f t="shared" ca="1" si="16"/>
        <v>0</v>
      </c>
      <c r="AB992" s="305"/>
    </row>
    <row r="993" spans="1:28" x14ac:dyDescent="0.25">
      <c r="A993" s="281" t="str">
        <f ca="1">no.</f>
        <v/>
      </c>
      <c r="B993" s="281"/>
      <c r="C993" s="282"/>
      <c r="D993" s="282"/>
      <c r="E993" s="282" t="str">
        <f ca="1">position</f>
        <v/>
      </c>
      <c r="F993" s="282"/>
      <c r="G993" s="282"/>
      <c r="H993" s="282"/>
      <c r="I993" s="282"/>
      <c r="J993" s="335"/>
      <c r="K993" s="282"/>
      <c r="L993" s="282"/>
      <c r="M993" s="282"/>
      <c r="N993" s="282"/>
      <c r="O993" s="281"/>
      <c r="P993" s="360" t="str">
        <f ca="1">rescore_patient</f>
        <v/>
      </c>
      <c r="Q993" s="330" t="str">
        <f ca="1">quantity</f>
        <v/>
      </c>
      <c r="R993" s="281"/>
      <c r="S993" s="282"/>
      <c r="T993" s="282"/>
      <c r="U993" s="282"/>
      <c r="V993" s="305"/>
      <c r="W993" s="305"/>
      <c r="X993" s="305"/>
      <c r="Y993" s="282"/>
      <c r="Z993" s="282" t="e" vm="1">
        <f ca="1">_xlfn.IFS(AND(ISNUMBER(SEARCH("N?m l*", CUSTOMER[[#This Row],[Service Type]], 1)), CUSTOMER[[#This Row],[Count ST]] = TRUE), CUSTOMER[[#This Row],[Quantity]], AND($Y$10:$Y993 = TRUE, COUNTIFS($H$10:$H993, CUSTOMER[[#This Row],[Booking]], $J$10:$J993, CUSTOMER[[#This Row],[Order Date]], $F$10:$F993, "&lt;&gt;"&amp;"N?m l*")=1), 1, TRUE,  "")</f>
        <v>#NAME?</v>
      </c>
      <c r="AA993" s="282" t="b">
        <f t="shared" ca="1" si="16"/>
        <v>0</v>
      </c>
      <c r="AB993" s="305"/>
    </row>
    <row r="994" spans="1:28" x14ac:dyDescent="0.25">
      <c r="A994" s="281" t="str">
        <f ca="1">no.</f>
        <v/>
      </c>
      <c r="B994" s="281"/>
      <c r="C994" s="282"/>
      <c r="D994" s="282"/>
      <c r="E994" s="282" t="str">
        <f ca="1">position</f>
        <v/>
      </c>
      <c r="F994" s="282"/>
      <c r="G994" s="282"/>
      <c r="H994" s="282"/>
      <c r="I994" s="282"/>
      <c r="J994" s="335"/>
      <c r="K994" s="282"/>
      <c r="L994" s="282"/>
      <c r="M994" s="282"/>
      <c r="N994" s="282"/>
      <c r="O994" s="281"/>
      <c r="P994" s="360" t="str">
        <f ca="1">rescore_patient</f>
        <v/>
      </c>
      <c r="Q994" s="330" t="str">
        <f ca="1">quantity</f>
        <v/>
      </c>
      <c r="R994" s="281"/>
      <c r="S994" s="282"/>
      <c r="T994" s="282"/>
      <c r="U994" s="282"/>
      <c r="V994" s="305"/>
      <c r="W994" s="305"/>
      <c r="X994" s="305"/>
      <c r="Y994" s="282"/>
      <c r="Z994" s="282" t="e" vm="1">
        <f ca="1">_xlfn.IFS(AND(ISNUMBER(SEARCH("N?m l*", CUSTOMER[[#This Row],[Service Type]], 1)), CUSTOMER[[#This Row],[Count ST]] = TRUE), CUSTOMER[[#This Row],[Quantity]], AND($Y$10:$Y994 = TRUE, COUNTIFS($H$10:$H994, CUSTOMER[[#This Row],[Booking]], $J$10:$J994, CUSTOMER[[#This Row],[Order Date]], $F$10:$F994, "&lt;&gt;"&amp;"N?m l*")=1), 1, TRUE,  "")</f>
        <v>#NAME?</v>
      </c>
      <c r="AA994" s="282" t="b">
        <f t="shared" ca="1" si="16"/>
        <v>0</v>
      </c>
      <c r="AB994" s="305"/>
    </row>
    <row r="995" spans="1:28" x14ac:dyDescent="0.25">
      <c r="A995" s="281" t="str">
        <f ca="1">no.</f>
        <v/>
      </c>
      <c r="B995" s="281"/>
      <c r="C995" s="282"/>
      <c r="D995" s="282"/>
      <c r="E995" s="282" t="str">
        <f ca="1">position</f>
        <v/>
      </c>
      <c r="F995" s="282"/>
      <c r="G995" s="282"/>
      <c r="H995" s="282"/>
      <c r="I995" s="282"/>
      <c r="J995" s="335"/>
      <c r="K995" s="282"/>
      <c r="L995" s="282"/>
      <c r="M995" s="282"/>
      <c r="N995" s="282"/>
      <c r="O995" s="281"/>
      <c r="P995" s="360" t="str">
        <f ca="1">rescore_patient</f>
        <v/>
      </c>
      <c r="Q995" s="330" t="str">
        <f ca="1">quantity</f>
        <v/>
      </c>
      <c r="R995" s="281"/>
      <c r="S995" s="282"/>
      <c r="T995" s="282"/>
      <c r="U995" s="282"/>
      <c r="V995" s="305"/>
      <c r="W995" s="305"/>
      <c r="X995" s="305"/>
      <c r="Y995" s="282"/>
      <c r="Z995" s="282" t="e" vm="1">
        <f ca="1">_xlfn.IFS(AND(ISNUMBER(SEARCH("N?m l*", CUSTOMER[[#This Row],[Service Type]], 1)), CUSTOMER[[#This Row],[Count ST]] = TRUE), CUSTOMER[[#This Row],[Quantity]], AND($Y$10:$Y995 = TRUE, COUNTIFS($H$10:$H995, CUSTOMER[[#This Row],[Booking]], $J$10:$J995, CUSTOMER[[#This Row],[Order Date]], $F$10:$F995, "&lt;&gt;"&amp;"N?m l*")=1), 1, TRUE,  "")</f>
        <v>#NAME?</v>
      </c>
      <c r="AA995" s="282" t="b">
        <f t="shared" ca="1" si="16"/>
        <v>0</v>
      </c>
      <c r="AB995" s="305"/>
    </row>
    <row r="996" spans="1:28" x14ac:dyDescent="0.25">
      <c r="A996" s="281" t="str">
        <f ca="1">no.</f>
        <v/>
      </c>
      <c r="B996" s="281"/>
      <c r="C996" s="282"/>
      <c r="D996" s="282"/>
      <c r="E996" s="282" t="str">
        <f ca="1">position</f>
        <v/>
      </c>
      <c r="F996" s="282"/>
      <c r="G996" s="282"/>
      <c r="H996" s="282"/>
      <c r="I996" s="282"/>
      <c r="J996" s="335"/>
      <c r="K996" s="282"/>
      <c r="L996" s="282"/>
      <c r="M996" s="282"/>
      <c r="N996" s="282"/>
      <c r="O996" s="281"/>
      <c r="P996" s="360" t="str">
        <f ca="1">rescore_patient</f>
        <v/>
      </c>
      <c r="Q996" s="330" t="str">
        <f ca="1">quantity</f>
        <v/>
      </c>
      <c r="R996" s="281"/>
      <c r="S996" s="282"/>
      <c r="T996" s="282"/>
      <c r="U996" s="282"/>
      <c r="V996" s="305"/>
      <c r="W996" s="305"/>
      <c r="X996" s="305"/>
      <c r="Y996" s="282"/>
      <c r="Z996" s="282" t="e" vm="1">
        <f ca="1">_xlfn.IFS(AND(ISNUMBER(SEARCH("N?m l*", CUSTOMER[[#This Row],[Service Type]], 1)), CUSTOMER[[#This Row],[Count ST]] = TRUE), CUSTOMER[[#This Row],[Quantity]], AND($Y$10:$Y996 = TRUE, COUNTIFS($H$10:$H996, CUSTOMER[[#This Row],[Booking]], $J$10:$J996, CUSTOMER[[#This Row],[Order Date]], $F$10:$F996, "&lt;&gt;"&amp;"N?m l*")=1), 1, TRUE,  "")</f>
        <v>#NAME?</v>
      </c>
      <c r="AA996" s="282" t="b">
        <f t="shared" ca="1" si="16"/>
        <v>0</v>
      </c>
      <c r="AB996" s="305"/>
    </row>
    <row r="997" spans="1:28" x14ac:dyDescent="0.25">
      <c r="A997" s="281" t="str">
        <f ca="1">no.</f>
        <v/>
      </c>
      <c r="B997" s="281"/>
      <c r="C997" s="282"/>
      <c r="D997" s="282"/>
      <c r="E997" s="282" t="str">
        <f ca="1">position</f>
        <v/>
      </c>
      <c r="F997" s="282"/>
      <c r="G997" s="282"/>
      <c r="H997" s="282"/>
      <c r="I997" s="282"/>
      <c r="J997" s="335"/>
      <c r="K997" s="282"/>
      <c r="L997" s="282"/>
      <c r="M997" s="282"/>
      <c r="N997" s="282"/>
      <c r="O997" s="281"/>
      <c r="P997" s="360" t="str">
        <f ca="1">rescore_patient</f>
        <v/>
      </c>
      <c r="Q997" s="330" t="str">
        <f ca="1">quantity</f>
        <v/>
      </c>
      <c r="R997" s="281"/>
      <c r="S997" s="282"/>
      <c r="T997" s="282"/>
      <c r="U997" s="282"/>
      <c r="V997" s="305"/>
      <c r="W997" s="305"/>
      <c r="X997" s="305"/>
      <c r="Y997" s="282"/>
      <c r="Z997" s="282" t="e" vm="1">
        <f ca="1">_xlfn.IFS(AND(ISNUMBER(SEARCH("N?m l*", CUSTOMER[[#This Row],[Service Type]], 1)), CUSTOMER[[#This Row],[Count ST]] = TRUE), CUSTOMER[[#This Row],[Quantity]], AND($Y$10:$Y997 = TRUE, COUNTIFS($H$10:$H997, CUSTOMER[[#This Row],[Booking]], $J$10:$J997, CUSTOMER[[#This Row],[Order Date]], $F$10:$F997, "&lt;&gt;"&amp;"N?m l*")=1), 1, TRUE,  "")</f>
        <v>#NAME?</v>
      </c>
      <c r="AA997" s="282" t="b">
        <f t="shared" ca="1" si="16"/>
        <v>0</v>
      </c>
      <c r="AB997" s="305"/>
    </row>
    <row r="998" spans="1:28" x14ac:dyDescent="0.25">
      <c r="A998" s="281" t="str">
        <f ca="1">no.</f>
        <v/>
      </c>
      <c r="B998" s="281"/>
      <c r="C998" s="282"/>
      <c r="D998" s="282"/>
      <c r="E998" s="282" t="str">
        <f ca="1">position</f>
        <v/>
      </c>
      <c r="F998" s="282"/>
      <c r="G998" s="282"/>
      <c r="H998" s="282"/>
      <c r="I998" s="282"/>
      <c r="J998" s="335"/>
      <c r="K998" s="282"/>
      <c r="L998" s="282"/>
      <c r="M998" s="282"/>
      <c r="N998" s="282"/>
      <c r="O998" s="281"/>
      <c r="P998" s="360" t="str">
        <f ca="1">rescore_patient</f>
        <v/>
      </c>
      <c r="Q998" s="330" t="str">
        <f ca="1">quantity</f>
        <v/>
      </c>
      <c r="R998" s="281"/>
      <c r="S998" s="282"/>
      <c r="T998" s="282"/>
      <c r="U998" s="282"/>
      <c r="V998" s="305"/>
      <c r="W998" s="305"/>
      <c r="X998" s="305"/>
      <c r="Y998" s="282"/>
      <c r="Z998" s="282" t="e" vm="1">
        <f ca="1">_xlfn.IFS(AND(ISNUMBER(SEARCH("N?m l*", CUSTOMER[[#This Row],[Service Type]], 1)), CUSTOMER[[#This Row],[Count ST]] = TRUE), CUSTOMER[[#This Row],[Quantity]], AND($Y$10:$Y998 = TRUE, COUNTIFS($H$10:$H998, CUSTOMER[[#This Row],[Booking]], $J$10:$J998, CUSTOMER[[#This Row],[Order Date]], $F$10:$F998, "&lt;&gt;"&amp;"N?m l*")=1), 1, TRUE,  "")</f>
        <v>#NAME?</v>
      </c>
      <c r="AA998" s="282" t="b">
        <f t="shared" ca="1" si="16"/>
        <v>0</v>
      </c>
      <c r="AB998" s="305"/>
    </row>
    <row r="999" spans="1:28" x14ac:dyDescent="0.25">
      <c r="A999" s="281" t="str">
        <f ca="1">no.</f>
        <v/>
      </c>
      <c r="B999" s="281"/>
      <c r="C999" s="282"/>
      <c r="D999" s="282"/>
      <c r="E999" s="282" t="str">
        <f ca="1">position</f>
        <v/>
      </c>
      <c r="F999" s="282"/>
      <c r="G999" s="282"/>
      <c r="H999" s="282"/>
      <c r="I999" s="282"/>
      <c r="J999" s="335"/>
      <c r="K999" s="282"/>
      <c r="L999" s="282"/>
      <c r="M999" s="282"/>
      <c r="N999" s="282"/>
      <c r="O999" s="281"/>
      <c r="P999" s="360" t="str">
        <f ca="1">rescore_patient</f>
        <v/>
      </c>
      <c r="Q999" s="330" t="str">
        <f ca="1">quantity</f>
        <v/>
      </c>
      <c r="R999" s="281"/>
      <c r="S999" s="282"/>
      <c r="T999" s="282"/>
      <c r="U999" s="282"/>
      <c r="V999" s="305"/>
      <c r="W999" s="305"/>
      <c r="X999" s="305"/>
      <c r="Y999" s="282"/>
      <c r="Z999" s="282" t="e" vm="1">
        <f ca="1">_xlfn.IFS(AND(ISNUMBER(SEARCH("N?m l*", CUSTOMER[[#This Row],[Service Type]], 1)), CUSTOMER[[#This Row],[Count ST]] = TRUE), CUSTOMER[[#This Row],[Quantity]], AND($Y$10:$Y999 = TRUE, COUNTIFS($H$10:$H999, CUSTOMER[[#This Row],[Booking]], $J$10:$J999, CUSTOMER[[#This Row],[Order Date]], $F$10:$F999, "&lt;&gt;"&amp;"N?m l*")=1), 1, TRUE,  "")</f>
        <v>#NAME?</v>
      </c>
      <c r="AA999" s="282" t="b">
        <f t="shared" ca="1" si="16"/>
        <v>0</v>
      </c>
      <c r="AB999" s="305"/>
    </row>
    <row r="1000" spans="1:28" x14ac:dyDescent="0.25">
      <c r="A1000" s="281" t="str">
        <f ca="1">no.</f>
        <v/>
      </c>
      <c r="B1000" s="281"/>
      <c r="C1000" s="282"/>
      <c r="D1000" s="282"/>
      <c r="E1000" s="282" t="str">
        <f ca="1">position</f>
        <v/>
      </c>
      <c r="F1000" s="282"/>
      <c r="G1000" s="282"/>
      <c r="H1000" s="282"/>
      <c r="I1000" s="282"/>
      <c r="J1000" s="335"/>
      <c r="K1000" s="282"/>
      <c r="L1000" s="282"/>
      <c r="M1000" s="282"/>
      <c r="N1000" s="282"/>
      <c r="O1000" s="281"/>
      <c r="P1000" s="360" t="str">
        <f ca="1">rescore_patient</f>
        <v/>
      </c>
      <c r="Q1000" s="330" t="str">
        <f ca="1">quantity</f>
        <v/>
      </c>
      <c r="R1000" s="281"/>
      <c r="S1000" s="282"/>
      <c r="T1000" s="282"/>
      <c r="U1000" s="282"/>
      <c r="V1000" s="305"/>
      <c r="W1000" s="305"/>
      <c r="X1000" s="305"/>
      <c r="Y1000" s="282"/>
      <c r="Z1000" s="282" t="e" vm="1">
        <f ca="1">_xlfn.IFS(AND(ISNUMBER(SEARCH("N?m l*", CUSTOMER[[#This Row],[Service Type]], 1)), CUSTOMER[[#This Row],[Count ST]] = TRUE), CUSTOMER[[#This Row],[Quantity]], AND($Y$10:$Y1000 = TRUE, COUNTIFS($H$10:$H1000, CUSTOMER[[#This Row],[Booking]], $J$10:$J1000, CUSTOMER[[#This Row],[Order Date]], $F$10:$F1000, "&lt;&gt;"&amp;"N?m l*")=1), 1, TRUE,  "")</f>
        <v>#NAME?</v>
      </c>
      <c r="AA1000" s="282" t="b">
        <f t="shared" ca="1" si="16"/>
        <v>0</v>
      </c>
      <c r="AB1000" s="305"/>
    </row>
    <row r="1001" spans="1:28" x14ac:dyDescent="0.25">
      <c r="A1001" s="281" t="str">
        <f ca="1">no.</f>
        <v/>
      </c>
      <c r="B1001" s="281"/>
      <c r="C1001" s="282"/>
      <c r="D1001" s="282"/>
      <c r="E1001" s="282" t="str">
        <f ca="1">position</f>
        <v/>
      </c>
      <c r="F1001" s="282"/>
      <c r="G1001" s="282"/>
      <c r="H1001" s="282"/>
      <c r="I1001" s="282"/>
      <c r="J1001" s="335"/>
      <c r="K1001" s="282"/>
      <c r="L1001" s="282"/>
      <c r="M1001" s="282"/>
      <c r="N1001" s="282"/>
      <c r="O1001" s="281"/>
      <c r="P1001" s="360" t="str">
        <f ca="1">rescore_patient</f>
        <v/>
      </c>
      <c r="Q1001" s="330" t="str">
        <f ca="1">quantity</f>
        <v/>
      </c>
      <c r="R1001" s="281"/>
      <c r="S1001" s="282"/>
      <c r="T1001" s="282"/>
      <c r="U1001" s="282"/>
      <c r="V1001" s="305"/>
      <c r="W1001" s="305"/>
      <c r="X1001" s="305"/>
      <c r="Y1001" s="282"/>
      <c r="Z1001" s="282" t="e" vm="1">
        <f ca="1">_xlfn.IFS(AND(ISNUMBER(SEARCH("N?m l*", CUSTOMER[[#This Row],[Service Type]], 1)), CUSTOMER[[#This Row],[Count ST]] = TRUE), CUSTOMER[[#This Row],[Quantity]], AND($Y$10:$Y1001 = TRUE, COUNTIFS($H$10:$H1001, CUSTOMER[[#This Row],[Booking]], $J$10:$J1001, CUSTOMER[[#This Row],[Order Date]], $F$10:$F1001, "&lt;&gt;"&amp;"N?m l*")=1), 1, TRUE,  "")</f>
        <v>#NAME?</v>
      </c>
      <c r="AA1001" s="282" t="b">
        <f t="shared" ca="1" si="16"/>
        <v>0</v>
      </c>
      <c r="AB1001" s="305"/>
    </row>
    <row r="1002" spans="1:28" x14ac:dyDescent="0.25">
      <c r="A1002" s="281" t="str">
        <f ca="1">no.</f>
        <v/>
      </c>
      <c r="B1002" s="281"/>
      <c r="C1002" s="282"/>
      <c r="D1002" s="282"/>
      <c r="E1002" s="282" t="str">
        <f ca="1">position</f>
        <v/>
      </c>
      <c r="F1002" s="282"/>
      <c r="G1002" s="282"/>
      <c r="H1002" s="282"/>
      <c r="I1002" s="282"/>
      <c r="J1002" s="335"/>
      <c r="K1002" s="282"/>
      <c r="L1002" s="282"/>
      <c r="M1002" s="282"/>
      <c r="N1002" s="282"/>
      <c r="O1002" s="281"/>
      <c r="P1002" s="360" t="str">
        <f ca="1">rescore_patient</f>
        <v/>
      </c>
      <c r="Q1002" s="330" t="str">
        <f ca="1">quantity</f>
        <v/>
      </c>
      <c r="R1002" s="281"/>
      <c r="S1002" s="282"/>
      <c r="T1002" s="282"/>
      <c r="U1002" s="282"/>
      <c r="V1002" s="305"/>
      <c r="W1002" s="305"/>
      <c r="X1002" s="305"/>
      <c r="Y1002" s="282"/>
      <c r="Z1002" s="282" t="e" vm="1">
        <f ca="1">_xlfn.IFS(AND(ISNUMBER(SEARCH("N?m l*", CUSTOMER[[#This Row],[Service Type]], 1)), CUSTOMER[[#This Row],[Count ST]] = TRUE), CUSTOMER[[#This Row],[Quantity]], AND($Y$10:$Y1002 = TRUE, COUNTIFS($H$10:$H1002, CUSTOMER[[#This Row],[Booking]], $J$10:$J1002, CUSTOMER[[#This Row],[Order Date]], $F$10:$F1002, "&lt;&gt;"&amp;"N?m l*")=1), 1, TRUE,  "")</f>
        <v>#NAME?</v>
      </c>
      <c r="AA1002" s="282" t="b">
        <f t="shared" ca="1" si="16"/>
        <v>0</v>
      </c>
      <c r="AB1002" s="305"/>
    </row>
    <row r="1003" spans="1:28" x14ac:dyDescent="0.25">
      <c r="A1003" s="281" t="str">
        <f ca="1">no.</f>
        <v/>
      </c>
      <c r="B1003" s="281"/>
      <c r="C1003" s="282"/>
      <c r="D1003" s="282"/>
      <c r="E1003" s="282" t="str">
        <f ca="1">position</f>
        <v/>
      </c>
      <c r="F1003" s="282"/>
      <c r="G1003" s="282"/>
      <c r="H1003" s="282"/>
      <c r="I1003" s="282"/>
      <c r="J1003" s="335"/>
      <c r="K1003" s="282"/>
      <c r="L1003" s="282"/>
      <c r="M1003" s="282"/>
      <c r="N1003" s="282"/>
      <c r="O1003" s="281"/>
      <c r="P1003" s="360" t="str">
        <f ca="1">rescore_patient</f>
        <v/>
      </c>
      <c r="Q1003" s="330" t="str">
        <f ca="1">quantity</f>
        <v/>
      </c>
      <c r="R1003" s="281"/>
      <c r="S1003" s="282"/>
      <c r="T1003" s="282"/>
      <c r="U1003" s="282"/>
      <c r="V1003" s="305"/>
      <c r="W1003" s="305"/>
      <c r="X1003" s="305"/>
      <c r="Y1003" s="282"/>
      <c r="Z1003" s="282" t="e" vm="1">
        <f ca="1">_xlfn.IFS(AND(ISNUMBER(SEARCH("N?m l*", CUSTOMER[[#This Row],[Service Type]], 1)), CUSTOMER[[#This Row],[Count ST]] = TRUE), CUSTOMER[[#This Row],[Quantity]], AND($Y$10:$Y1003 = TRUE, COUNTIFS($H$10:$H1003, CUSTOMER[[#This Row],[Booking]], $J$10:$J1003, CUSTOMER[[#This Row],[Order Date]], $F$10:$F1003, "&lt;&gt;"&amp;"N?m l*")=1), 1, TRUE,  "")</f>
        <v>#NAME?</v>
      </c>
      <c r="AA1003" s="282" t="b">
        <f t="shared" ca="1" si="16"/>
        <v>0</v>
      </c>
      <c r="AB1003" s="305"/>
    </row>
    <row r="1004" spans="1:28" x14ac:dyDescent="0.25">
      <c r="A1004" s="281" t="str">
        <f ca="1">no.</f>
        <v/>
      </c>
      <c r="B1004" s="281"/>
      <c r="C1004" s="282"/>
      <c r="D1004" s="282"/>
      <c r="E1004" s="282" t="str">
        <f ca="1">position</f>
        <v/>
      </c>
      <c r="F1004" s="282"/>
      <c r="G1004" s="282"/>
      <c r="H1004" s="282"/>
      <c r="I1004" s="282"/>
      <c r="J1004" s="335"/>
      <c r="K1004" s="282"/>
      <c r="L1004" s="282"/>
      <c r="M1004" s="282"/>
      <c r="N1004" s="282"/>
      <c r="O1004" s="281"/>
      <c r="P1004" s="360" t="str">
        <f ca="1">rescore_patient</f>
        <v/>
      </c>
      <c r="Q1004" s="330" t="str">
        <f ca="1">quantity</f>
        <v/>
      </c>
      <c r="R1004" s="281"/>
      <c r="S1004" s="282"/>
      <c r="T1004" s="282"/>
      <c r="U1004" s="282"/>
      <c r="V1004" s="305"/>
      <c r="W1004" s="305"/>
      <c r="X1004" s="305"/>
      <c r="Y1004" s="282"/>
      <c r="Z1004" s="282" t="e" vm="1">
        <f ca="1">_xlfn.IFS(AND(ISNUMBER(SEARCH("N?m l*", CUSTOMER[[#This Row],[Service Type]], 1)), CUSTOMER[[#This Row],[Count ST]] = TRUE), CUSTOMER[[#This Row],[Quantity]], AND($Y$10:$Y1004 = TRUE, COUNTIFS($H$10:$H1004, CUSTOMER[[#This Row],[Booking]], $J$10:$J1004, CUSTOMER[[#This Row],[Order Date]], $F$10:$F1004, "&lt;&gt;"&amp;"N?m l*")=1), 1, TRUE,  "")</f>
        <v>#NAME?</v>
      </c>
      <c r="AA1004" s="282" t="b">
        <f t="shared" ca="1" si="16"/>
        <v>0</v>
      </c>
      <c r="AB1004" s="305"/>
    </row>
    <row r="1005" spans="1:28" x14ac:dyDescent="0.25">
      <c r="A1005" s="281" t="str">
        <f ca="1">no.</f>
        <v/>
      </c>
      <c r="B1005" s="281"/>
      <c r="C1005" s="282"/>
      <c r="D1005" s="282"/>
      <c r="E1005" s="282" t="str">
        <f ca="1">position</f>
        <v/>
      </c>
      <c r="F1005" s="282"/>
      <c r="G1005" s="282"/>
      <c r="H1005" s="282"/>
      <c r="I1005" s="282"/>
      <c r="J1005" s="335"/>
      <c r="K1005" s="282"/>
      <c r="L1005" s="282"/>
      <c r="M1005" s="282"/>
      <c r="N1005" s="282"/>
      <c r="O1005" s="281"/>
      <c r="P1005" s="360" t="str">
        <f ca="1">rescore_patient</f>
        <v/>
      </c>
      <c r="Q1005" s="330" t="str">
        <f ca="1">quantity</f>
        <v/>
      </c>
      <c r="R1005" s="281"/>
      <c r="S1005" s="282"/>
      <c r="T1005" s="282"/>
      <c r="U1005" s="282"/>
      <c r="V1005" s="305"/>
      <c r="W1005" s="305"/>
      <c r="X1005" s="305"/>
      <c r="Y1005" s="282"/>
      <c r="Z1005" s="282" t="e" vm="1">
        <f ca="1">_xlfn.IFS(AND(ISNUMBER(SEARCH("N?m l*", CUSTOMER[[#This Row],[Service Type]], 1)), CUSTOMER[[#This Row],[Count ST]] = TRUE), CUSTOMER[[#This Row],[Quantity]], AND($Y$10:$Y1005 = TRUE, COUNTIFS($H$10:$H1005, CUSTOMER[[#This Row],[Booking]], $J$10:$J1005, CUSTOMER[[#This Row],[Order Date]], $F$10:$F1005, "&lt;&gt;"&amp;"N?m l*")=1), 1, TRUE,  "")</f>
        <v>#NAME?</v>
      </c>
      <c r="AA1005" s="282" t="b">
        <f t="shared" ca="1" si="16"/>
        <v>0</v>
      </c>
      <c r="AB1005" s="305"/>
    </row>
    <row r="1006" spans="1:28" x14ac:dyDescent="0.25">
      <c r="A1006" s="281" t="str">
        <f ca="1">no.</f>
        <v/>
      </c>
      <c r="B1006" s="281"/>
      <c r="C1006" s="282"/>
      <c r="D1006" s="282"/>
      <c r="E1006" s="282" t="str">
        <f ca="1">position</f>
        <v/>
      </c>
      <c r="F1006" s="282"/>
      <c r="G1006" s="282"/>
      <c r="H1006" s="282"/>
      <c r="I1006" s="282"/>
      <c r="J1006" s="335"/>
      <c r="K1006" s="282"/>
      <c r="L1006" s="282"/>
      <c r="M1006" s="282"/>
      <c r="N1006" s="282"/>
      <c r="O1006" s="281"/>
      <c r="P1006" s="360" t="str">
        <f ca="1">rescore_patient</f>
        <v/>
      </c>
      <c r="Q1006" s="330" t="str">
        <f ca="1">quantity</f>
        <v/>
      </c>
      <c r="R1006" s="281"/>
      <c r="S1006" s="282"/>
      <c r="T1006" s="282"/>
      <c r="U1006" s="282"/>
      <c r="V1006" s="305"/>
      <c r="W1006" s="305"/>
      <c r="X1006" s="305"/>
      <c r="Y1006" s="282"/>
      <c r="Z1006" s="282" t="e" vm="1">
        <f ca="1">_xlfn.IFS(AND(ISNUMBER(SEARCH("N?m l*", CUSTOMER[[#This Row],[Service Type]], 1)), CUSTOMER[[#This Row],[Count ST]] = TRUE), CUSTOMER[[#This Row],[Quantity]], AND($Y$10:$Y1006 = TRUE, COUNTIFS($H$10:$H1006, CUSTOMER[[#This Row],[Booking]], $J$10:$J1006, CUSTOMER[[#This Row],[Order Date]], $F$10:$F1006, "&lt;&gt;"&amp;"N?m l*")=1), 1, TRUE,  "")</f>
        <v>#NAME?</v>
      </c>
      <c r="AA1006" s="282" t="b">
        <f t="shared" ca="1" si="16"/>
        <v>0</v>
      </c>
      <c r="AB1006" s="305"/>
    </row>
    <row r="1007" spans="1:28" x14ac:dyDescent="0.25">
      <c r="A1007" s="281" t="str">
        <f ca="1">no.</f>
        <v/>
      </c>
      <c r="B1007" s="281"/>
      <c r="C1007" s="282"/>
      <c r="D1007" s="282"/>
      <c r="E1007" s="282" t="str">
        <f ca="1">position</f>
        <v/>
      </c>
      <c r="F1007" s="282"/>
      <c r="G1007" s="282"/>
      <c r="H1007" s="282"/>
      <c r="I1007" s="282"/>
      <c r="J1007" s="335"/>
      <c r="K1007" s="282"/>
      <c r="L1007" s="282"/>
      <c r="M1007" s="282"/>
      <c r="N1007" s="282"/>
      <c r="O1007" s="281"/>
      <c r="P1007" s="360" t="str">
        <f ca="1">rescore_patient</f>
        <v/>
      </c>
      <c r="Q1007" s="330" t="str">
        <f ca="1">quantity</f>
        <v/>
      </c>
      <c r="R1007" s="281"/>
      <c r="S1007" s="282"/>
      <c r="T1007" s="282"/>
      <c r="U1007" s="282"/>
      <c r="V1007" s="305"/>
      <c r="W1007" s="305"/>
      <c r="X1007" s="305"/>
      <c r="Y1007" s="282"/>
      <c r="Z1007" s="282" t="e" vm="1">
        <f ca="1">_xlfn.IFS(AND(ISNUMBER(SEARCH("N?m l*", CUSTOMER[[#This Row],[Service Type]], 1)), CUSTOMER[[#This Row],[Count ST]] = TRUE), CUSTOMER[[#This Row],[Quantity]], AND($Y$10:$Y1007 = TRUE, COUNTIFS($H$10:$H1007, CUSTOMER[[#This Row],[Booking]], $J$10:$J1007, CUSTOMER[[#This Row],[Order Date]], $F$10:$F1007, "&lt;&gt;"&amp;"N?m l*")=1), 1, TRUE,  "")</f>
        <v>#NAME?</v>
      </c>
      <c r="AA1007" s="282" t="b">
        <f t="shared" ca="1" si="16"/>
        <v>0</v>
      </c>
      <c r="AB1007" s="305"/>
    </row>
    <row r="1008" spans="1:28" x14ac:dyDescent="0.25">
      <c r="A1008" s="281" t="str">
        <f ca="1">no.</f>
        <v/>
      </c>
      <c r="B1008" s="281"/>
      <c r="C1008" s="282"/>
      <c r="D1008" s="282"/>
      <c r="E1008" s="282" t="str">
        <f ca="1">position</f>
        <v/>
      </c>
      <c r="F1008" s="282"/>
      <c r="G1008" s="282"/>
      <c r="H1008" s="282"/>
      <c r="I1008" s="282"/>
      <c r="J1008" s="335"/>
      <c r="K1008" s="282"/>
      <c r="L1008" s="282"/>
      <c r="M1008" s="282"/>
      <c r="N1008" s="282"/>
      <c r="O1008" s="281"/>
      <c r="P1008" s="360" t="str">
        <f ca="1">rescore_patient</f>
        <v/>
      </c>
      <c r="Q1008" s="330" t="str">
        <f ca="1">quantity</f>
        <v/>
      </c>
      <c r="R1008" s="281"/>
      <c r="S1008" s="282"/>
      <c r="T1008" s="282"/>
      <c r="U1008" s="282"/>
      <c r="V1008" s="305"/>
      <c r="W1008" s="305"/>
      <c r="X1008" s="305"/>
      <c r="Y1008" s="282"/>
      <c r="Z1008" s="282" t="e" vm="1">
        <f ca="1">_xlfn.IFS(AND(ISNUMBER(SEARCH("N?m l*", CUSTOMER[[#This Row],[Service Type]], 1)), CUSTOMER[[#This Row],[Count ST]] = TRUE), CUSTOMER[[#This Row],[Quantity]], AND($Y$10:$Y1008 = TRUE, COUNTIFS($H$10:$H1008, CUSTOMER[[#This Row],[Booking]], $J$10:$J1008, CUSTOMER[[#This Row],[Order Date]], $F$10:$F1008, "&lt;&gt;"&amp;"N?m l*")=1), 1, TRUE,  "")</f>
        <v>#NAME?</v>
      </c>
      <c r="AA1008" s="282" t="b">
        <f t="shared" ca="1" si="16"/>
        <v>0</v>
      </c>
      <c r="AB1008" s="305"/>
    </row>
    <row r="1009" spans="1:28" x14ac:dyDescent="0.25">
      <c r="A1009" s="281" t="str">
        <f ca="1">no.</f>
        <v/>
      </c>
      <c r="B1009" s="281"/>
      <c r="C1009" s="282"/>
      <c r="D1009" s="282"/>
      <c r="E1009" s="282" t="str">
        <f ca="1">position</f>
        <v/>
      </c>
      <c r="F1009" s="282"/>
      <c r="G1009" s="282"/>
      <c r="H1009" s="282"/>
      <c r="I1009" s="282"/>
      <c r="J1009" s="335"/>
      <c r="K1009" s="282"/>
      <c r="L1009" s="282"/>
      <c r="M1009" s="282"/>
      <c r="N1009" s="282"/>
      <c r="O1009" s="281"/>
      <c r="P1009" s="360" t="str">
        <f ca="1">rescore_patient</f>
        <v/>
      </c>
      <c r="Q1009" s="330" t="str">
        <f ca="1">quantity</f>
        <v/>
      </c>
      <c r="R1009" s="281"/>
      <c r="S1009" s="282"/>
      <c r="T1009" s="282"/>
      <c r="U1009" s="282"/>
      <c r="V1009" s="305"/>
      <c r="W1009" s="305"/>
      <c r="X1009" s="305"/>
      <c r="Y1009" s="282"/>
      <c r="Z1009" s="282" t="e" vm="1">
        <f ca="1">_xlfn.IFS(AND(ISNUMBER(SEARCH("N?m l*", CUSTOMER[[#This Row],[Service Type]], 1)), CUSTOMER[[#This Row],[Count ST]] = TRUE), CUSTOMER[[#This Row],[Quantity]], AND($Y$10:$Y1009 = TRUE, COUNTIFS($H$10:$H1009, CUSTOMER[[#This Row],[Booking]], $J$10:$J1009, CUSTOMER[[#This Row],[Order Date]], $F$10:$F1009, "&lt;&gt;"&amp;"N?m l*")=1), 1, TRUE,  "")</f>
        <v>#NAME?</v>
      </c>
      <c r="AA1009" s="282" t="b">
        <f t="shared" ca="1" si="16"/>
        <v>0</v>
      </c>
      <c r="AB1009" s="305"/>
    </row>
    <row r="1010" spans="1:28" x14ac:dyDescent="0.25">
      <c r="A1010" s="281" t="str">
        <f ca="1">no.</f>
        <v/>
      </c>
      <c r="B1010" s="281"/>
      <c r="C1010" s="282"/>
      <c r="D1010" s="282"/>
      <c r="E1010" s="282" t="str">
        <f ca="1">position</f>
        <v/>
      </c>
      <c r="F1010" s="282"/>
      <c r="G1010" s="282"/>
      <c r="H1010" s="282"/>
      <c r="I1010" s="282"/>
      <c r="J1010" s="335"/>
      <c r="K1010" s="282"/>
      <c r="L1010" s="282"/>
      <c r="M1010" s="282"/>
      <c r="N1010" s="282"/>
      <c r="O1010" s="281"/>
      <c r="P1010" s="360" t="str">
        <f ca="1">rescore_patient</f>
        <v/>
      </c>
      <c r="Q1010" s="330" t="str">
        <f ca="1">quantity</f>
        <v/>
      </c>
      <c r="R1010" s="281"/>
      <c r="S1010" s="282"/>
      <c r="T1010" s="282"/>
      <c r="U1010" s="282"/>
      <c r="V1010" s="305"/>
      <c r="W1010" s="305"/>
      <c r="X1010" s="305"/>
      <c r="Y1010" s="282"/>
      <c r="Z1010" s="282" t="e" vm="1">
        <f ca="1">_xlfn.IFS(AND(ISNUMBER(SEARCH("N?m l*", CUSTOMER[[#This Row],[Service Type]], 1)), CUSTOMER[[#This Row],[Count ST]] = TRUE), CUSTOMER[[#This Row],[Quantity]], AND($Y$10:$Y1010 = TRUE, COUNTIFS($H$10:$H1010, CUSTOMER[[#This Row],[Booking]], $J$10:$J1010, CUSTOMER[[#This Row],[Order Date]], $F$10:$F1010, "&lt;&gt;"&amp;"N?m l*")=1), 1, TRUE,  "")</f>
        <v>#NAME?</v>
      </c>
      <c r="AA1010" s="282" t="b">
        <f t="shared" ca="1" si="16"/>
        <v>0</v>
      </c>
      <c r="AB1010" s="305"/>
    </row>
    <row r="1011" spans="1:28" x14ac:dyDescent="0.25">
      <c r="A1011" s="281" t="str">
        <f ca="1">no.</f>
        <v/>
      </c>
      <c r="B1011" s="281"/>
      <c r="C1011" s="282"/>
      <c r="D1011" s="282"/>
      <c r="E1011" s="282" t="str">
        <f ca="1">position</f>
        <v/>
      </c>
      <c r="F1011" s="282"/>
      <c r="G1011" s="282"/>
      <c r="H1011" s="282"/>
      <c r="I1011" s="282"/>
      <c r="J1011" s="335"/>
      <c r="K1011" s="282"/>
      <c r="L1011" s="282"/>
      <c r="M1011" s="282"/>
      <c r="N1011" s="282"/>
      <c r="O1011" s="281"/>
      <c r="P1011" s="360" t="str">
        <f ca="1">rescore_patient</f>
        <v/>
      </c>
      <c r="Q1011" s="330" t="str">
        <f ca="1">quantity</f>
        <v/>
      </c>
      <c r="R1011" s="281"/>
      <c r="S1011" s="282"/>
      <c r="T1011" s="282"/>
      <c r="U1011" s="282"/>
      <c r="V1011" s="305"/>
      <c r="W1011" s="305"/>
      <c r="X1011" s="305"/>
      <c r="Y1011" s="282"/>
      <c r="Z1011" s="282" t="e" vm="1">
        <f ca="1">_xlfn.IFS(AND(ISNUMBER(SEARCH("N?m l*", CUSTOMER[[#This Row],[Service Type]], 1)), CUSTOMER[[#This Row],[Count ST]] = TRUE), CUSTOMER[[#This Row],[Quantity]], AND($Y$10:$Y1011 = TRUE, COUNTIFS($H$10:$H1011, CUSTOMER[[#This Row],[Booking]], $J$10:$J1011, CUSTOMER[[#This Row],[Order Date]], $F$10:$F1011, "&lt;&gt;"&amp;"N?m l*")=1), 1, TRUE,  "")</f>
        <v>#NAME?</v>
      </c>
      <c r="AA1011" s="282" t="b">
        <f t="shared" ca="1" si="16"/>
        <v>0</v>
      </c>
      <c r="AB1011" s="305"/>
    </row>
    <row r="1012" spans="1:28" x14ac:dyDescent="0.25">
      <c r="A1012" s="281" t="str">
        <f ca="1">no.</f>
        <v/>
      </c>
      <c r="B1012" s="281"/>
      <c r="C1012" s="282"/>
      <c r="D1012" s="282"/>
      <c r="E1012" s="282" t="str">
        <f ca="1">position</f>
        <v/>
      </c>
      <c r="F1012" s="282"/>
      <c r="G1012" s="282"/>
      <c r="H1012" s="282"/>
      <c r="I1012" s="282"/>
      <c r="J1012" s="335"/>
      <c r="K1012" s="282"/>
      <c r="L1012" s="282"/>
      <c r="M1012" s="282"/>
      <c r="N1012" s="282"/>
      <c r="O1012" s="281"/>
      <c r="P1012" s="360" t="str">
        <f ca="1">rescore_patient</f>
        <v/>
      </c>
      <c r="Q1012" s="330" t="str">
        <f ca="1">quantity</f>
        <v/>
      </c>
      <c r="R1012" s="281"/>
      <c r="S1012" s="282"/>
      <c r="T1012" s="282"/>
      <c r="U1012" s="282"/>
      <c r="V1012" s="305"/>
      <c r="W1012" s="305"/>
      <c r="X1012" s="305"/>
      <c r="Y1012" s="282"/>
      <c r="Z1012" s="282" t="e" vm="1">
        <f ca="1">_xlfn.IFS(AND(ISNUMBER(SEARCH("N?m l*", CUSTOMER[[#This Row],[Service Type]], 1)), CUSTOMER[[#This Row],[Count ST]] = TRUE), CUSTOMER[[#This Row],[Quantity]], AND($Y$10:$Y1012 = TRUE, COUNTIFS($H$10:$H1012, CUSTOMER[[#This Row],[Booking]], $J$10:$J1012, CUSTOMER[[#This Row],[Order Date]], $F$10:$F1012, "&lt;&gt;"&amp;"N?m l*")=1), 1, TRUE,  "")</f>
        <v>#NAME?</v>
      </c>
      <c r="AA1012" s="282" t="b">
        <f t="shared" ca="1" si="16"/>
        <v>0</v>
      </c>
      <c r="AB1012" s="305"/>
    </row>
    <row r="1013" spans="1:28" x14ac:dyDescent="0.25">
      <c r="A1013" s="281" t="str">
        <f ca="1">no.</f>
        <v/>
      </c>
      <c r="B1013" s="281"/>
      <c r="C1013" s="282"/>
      <c r="D1013" s="282"/>
      <c r="E1013" s="282" t="str">
        <f ca="1">position</f>
        <v/>
      </c>
      <c r="F1013" s="282"/>
      <c r="G1013" s="282"/>
      <c r="H1013" s="282"/>
      <c r="I1013" s="282"/>
      <c r="J1013" s="335"/>
      <c r="K1013" s="282"/>
      <c r="L1013" s="282"/>
      <c r="M1013" s="282"/>
      <c r="N1013" s="282"/>
      <c r="O1013" s="281"/>
      <c r="P1013" s="360" t="str">
        <f ca="1">rescore_patient</f>
        <v/>
      </c>
      <c r="Q1013" s="330" t="str">
        <f ca="1">quantity</f>
        <v/>
      </c>
      <c r="R1013" s="281"/>
      <c r="S1013" s="282"/>
      <c r="T1013" s="282"/>
      <c r="U1013" s="282"/>
      <c r="V1013" s="305"/>
      <c r="W1013" s="305"/>
      <c r="X1013" s="305"/>
      <c r="Y1013" s="282"/>
      <c r="Z1013" s="282" t="e" vm="1">
        <f ca="1">_xlfn.IFS(AND(ISNUMBER(SEARCH("N?m l*", CUSTOMER[[#This Row],[Service Type]], 1)), CUSTOMER[[#This Row],[Count ST]] = TRUE), CUSTOMER[[#This Row],[Quantity]], AND($Y$10:$Y1013 = TRUE, COUNTIFS($H$10:$H1013, CUSTOMER[[#This Row],[Booking]], $J$10:$J1013, CUSTOMER[[#This Row],[Order Date]], $F$10:$F1013, "&lt;&gt;"&amp;"N?m l*")=1), 1, TRUE,  "")</f>
        <v>#NAME?</v>
      </c>
      <c r="AA1013" s="282" t="b">
        <f t="shared" ca="1" si="16"/>
        <v>0</v>
      </c>
      <c r="AB1013" s="305"/>
    </row>
    <row r="1014" spans="1:28" x14ac:dyDescent="0.25">
      <c r="A1014" s="281" t="str">
        <f ca="1">no.</f>
        <v/>
      </c>
      <c r="B1014" s="281"/>
      <c r="C1014" s="282"/>
      <c r="D1014" s="282"/>
      <c r="E1014" s="282" t="str">
        <f ca="1">position</f>
        <v/>
      </c>
      <c r="F1014" s="282"/>
      <c r="G1014" s="282"/>
      <c r="H1014" s="282"/>
      <c r="I1014" s="282"/>
      <c r="J1014" s="335"/>
      <c r="K1014" s="282"/>
      <c r="L1014" s="282"/>
      <c r="M1014" s="282"/>
      <c r="N1014" s="282"/>
      <c r="O1014" s="281"/>
      <c r="P1014" s="360" t="str">
        <f ca="1">rescore_patient</f>
        <v/>
      </c>
      <c r="Q1014" s="330" t="str">
        <f ca="1">quantity</f>
        <v/>
      </c>
      <c r="R1014" s="281"/>
      <c r="S1014" s="282"/>
      <c r="T1014" s="282"/>
      <c r="U1014" s="282"/>
      <c r="V1014" s="305"/>
      <c r="W1014" s="305"/>
      <c r="X1014" s="305"/>
      <c r="Y1014" s="282"/>
      <c r="Z1014" s="282" t="e" vm="1">
        <f ca="1">_xlfn.IFS(AND(ISNUMBER(SEARCH("N?m l*", CUSTOMER[[#This Row],[Service Type]], 1)), CUSTOMER[[#This Row],[Count ST]] = TRUE), CUSTOMER[[#This Row],[Quantity]], AND($Y$10:$Y1014 = TRUE, COUNTIFS($H$10:$H1014, CUSTOMER[[#This Row],[Booking]], $J$10:$J1014, CUSTOMER[[#This Row],[Order Date]], $F$10:$F1014, "&lt;&gt;"&amp;"N?m l*")=1), 1, TRUE,  "")</f>
        <v>#NAME?</v>
      </c>
      <c r="AA1014" s="282" t="b">
        <f t="shared" ca="1" si="16"/>
        <v>0</v>
      </c>
      <c r="AB1014" s="305"/>
    </row>
    <row r="1015" spans="1:28" x14ac:dyDescent="0.25">
      <c r="A1015" s="281" t="str">
        <f ca="1">no.</f>
        <v/>
      </c>
      <c r="B1015" s="281"/>
      <c r="C1015" s="282"/>
      <c r="D1015" s="282"/>
      <c r="E1015" s="282" t="str">
        <f ca="1">position</f>
        <v/>
      </c>
      <c r="F1015" s="282"/>
      <c r="G1015" s="282"/>
      <c r="H1015" s="282"/>
      <c r="I1015" s="282"/>
      <c r="J1015" s="335"/>
      <c r="K1015" s="282"/>
      <c r="L1015" s="282"/>
      <c r="M1015" s="282"/>
      <c r="N1015" s="282"/>
      <c r="O1015" s="281"/>
      <c r="P1015" s="360" t="str">
        <f ca="1">rescore_patient</f>
        <v/>
      </c>
      <c r="Q1015" s="330" t="str">
        <f ca="1">quantity</f>
        <v/>
      </c>
      <c r="R1015" s="281"/>
      <c r="S1015" s="282"/>
      <c r="T1015" s="282"/>
      <c r="U1015" s="282"/>
      <c r="V1015" s="305"/>
      <c r="W1015" s="305"/>
      <c r="X1015" s="305"/>
      <c r="Y1015" s="282"/>
      <c r="Z1015" s="282" t="e" vm="1">
        <f ca="1">_xlfn.IFS(AND(ISNUMBER(SEARCH("N?m l*", CUSTOMER[[#This Row],[Service Type]], 1)), CUSTOMER[[#This Row],[Count ST]] = TRUE), CUSTOMER[[#This Row],[Quantity]], AND($Y$10:$Y1015 = TRUE, COUNTIFS($H$10:$H1015, CUSTOMER[[#This Row],[Booking]], $J$10:$J1015, CUSTOMER[[#This Row],[Order Date]], $F$10:$F1015, "&lt;&gt;"&amp;"N?m l*")=1), 1, TRUE,  "")</f>
        <v>#NAME?</v>
      </c>
      <c r="AA1015" s="282" t="b">
        <f t="shared" ca="1" si="16"/>
        <v>0</v>
      </c>
      <c r="AB1015" s="305"/>
    </row>
    <row r="1016" spans="1:28" x14ac:dyDescent="0.25">
      <c r="A1016" s="281" t="str">
        <f ca="1">no.</f>
        <v/>
      </c>
      <c r="B1016" s="281"/>
      <c r="C1016" s="282"/>
      <c r="D1016" s="282"/>
      <c r="E1016" s="282" t="str">
        <f ca="1">position</f>
        <v/>
      </c>
      <c r="F1016" s="282"/>
      <c r="G1016" s="282"/>
      <c r="H1016" s="282"/>
      <c r="I1016" s="282"/>
      <c r="J1016" s="335"/>
      <c r="K1016" s="282"/>
      <c r="L1016" s="282"/>
      <c r="M1016" s="282"/>
      <c r="N1016" s="282"/>
      <c r="O1016" s="281"/>
      <c r="P1016" s="360" t="str">
        <f ca="1">rescore_patient</f>
        <v/>
      </c>
      <c r="Q1016" s="330" t="str">
        <f ca="1">quantity</f>
        <v/>
      </c>
      <c r="R1016" s="281"/>
      <c r="S1016" s="282"/>
      <c r="T1016" s="282"/>
      <c r="U1016" s="282"/>
      <c r="V1016" s="305"/>
      <c r="W1016" s="305"/>
      <c r="X1016" s="305"/>
      <c r="Y1016" s="282"/>
      <c r="Z1016" s="282" t="e" vm="1">
        <f ca="1">_xlfn.IFS(AND(ISNUMBER(SEARCH("N?m l*", CUSTOMER[[#This Row],[Service Type]], 1)), CUSTOMER[[#This Row],[Count ST]] = TRUE), CUSTOMER[[#This Row],[Quantity]], AND($Y$10:$Y1016 = TRUE, COUNTIFS($H$10:$H1016, CUSTOMER[[#This Row],[Booking]], $J$10:$J1016, CUSTOMER[[#This Row],[Order Date]], $F$10:$F1016, "&lt;&gt;"&amp;"N?m l*")=1), 1, TRUE,  "")</f>
        <v>#NAME?</v>
      </c>
      <c r="AA1016" s="282" t="b">
        <f t="shared" ca="1" si="16"/>
        <v>0</v>
      </c>
      <c r="AB1016" s="305"/>
    </row>
    <row r="1017" spans="1:28" x14ac:dyDescent="0.25">
      <c r="A1017" s="281" t="str">
        <f ca="1">no.</f>
        <v/>
      </c>
      <c r="B1017" s="281"/>
      <c r="C1017" s="282"/>
      <c r="D1017" s="282"/>
      <c r="E1017" s="282" t="str">
        <f ca="1">position</f>
        <v/>
      </c>
      <c r="F1017" s="282"/>
      <c r="G1017" s="282"/>
      <c r="H1017" s="282"/>
      <c r="I1017" s="282"/>
      <c r="J1017" s="335"/>
      <c r="K1017" s="282"/>
      <c r="L1017" s="282"/>
      <c r="M1017" s="282"/>
      <c r="N1017" s="282"/>
      <c r="O1017" s="281"/>
      <c r="P1017" s="360" t="str">
        <f ca="1">rescore_patient</f>
        <v/>
      </c>
      <c r="Q1017" s="330" t="str">
        <f ca="1">quantity</f>
        <v/>
      </c>
      <c r="R1017" s="281"/>
      <c r="S1017" s="282"/>
      <c r="T1017" s="282"/>
      <c r="U1017" s="282"/>
      <c r="V1017" s="305"/>
      <c r="W1017" s="305"/>
      <c r="X1017" s="305"/>
      <c r="Y1017" s="282"/>
      <c r="Z1017" s="282" t="e" vm="1">
        <f ca="1">_xlfn.IFS(AND(ISNUMBER(SEARCH("N?m l*", CUSTOMER[[#This Row],[Service Type]], 1)), CUSTOMER[[#This Row],[Count ST]] = TRUE), CUSTOMER[[#This Row],[Quantity]], AND($Y$10:$Y1017 = TRUE, COUNTIFS($H$10:$H1017, CUSTOMER[[#This Row],[Booking]], $J$10:$J1017, CUSTOMER[[#This Row],[Order Date]], $F$10:$F1017, "&lt;&gt;"&amp;"N?m l*")=1), 1, TRUE,  "")</f>
        <v>#NAME?</v>
      </c>
      <c r="AA1017" s="282" t="b">
        <f t="shared" ca="1" si="16"/>
        <v>0</v>
      </c>
      <c r="AB1017" s="305"/>
    </row>
    <row r="1018" spans="1:28" x14ac:dyDescent="0.25">
      <c r="A1018" s="281" t="str">
        <f ca="1">no.</f>
        <v/>
      </c>
      <c r="B1018" s="281"/>
      <c r="C1018" s="282"/>
      <c r="D1018" s="282"/>
      <c r="E1018" s="282" t="str">
        <f ca="1">position</f>
        <v/>
      </c>
      <c r="F1018" s="282"/>
      <c r="G1018" s="282"/>
      <c r="H1018" s="282"/>
      <c r="I1018" s="282"/>
      <c r="J1018" s="335"/>
      <c r="K1018" s="282"/>
      <c r="L1018" s="282"/>
      <c r="M1018" s="282"/>
      <c r="N1018" s="282"/>
      <c r="O1018" s="281"/>
      <c r="P1018" s="360" t="str">
        <f ca="1">rescore_patient</f>
        <v/>
      </c>
      <c r="Q1018" s="330" t="str">
        <f ca="1">quantity</f>
        <v/>
      </c>
      <c r="R1018" s="281"/>
      <c r="S1018" s="282"/>
      <c r="T1018" s="282"/>
      <c r="U1018" s="282"/>
      <c r="V1018" s="305"/>
      <c r="W1018" s="305"/>
      <c r="X1018" s="305"/>
      <c r="Y1018" s="282"/>
      <c r="Z1018" s="282" t="e" vm="1">
        <f ca="1">_xlfn.IFS(AND(ISNUMBER(SEARCH("N?m l*", CUSTOMER[[#This Row],[Service Type]], 1)), CUSTOMER[[#This Row],[Count ST]] = TRUE), CUSTOMER[[#This Row],[Quantity]], AND($Y$10:$Y1018 = TRUE, COUNTIFS($H$10:$H1018, CUSTOMER[[#This Row],[Booking]], $J$10:$J1018, CUSTOMER[[#This Row],[Order Date]], $F$10:$F1018, "&lt;&gt;"&amp;"N?m l*")=1), 1, TRUE,  "")</f>
        <v>#NAME?</v>
      </c>
      <c r="AA1018" s="282" t="b">
        <f t="shared" ca="1" si="16"/>
        <v>0</v>
      </c>
      <c r="AB1018" s="305"/>
    </row>
    <row r="1019" spans="1:28" x14ac:dyDescent="0.25">
      <c r="A1019" s="281" t="str">
        <f ca="1">no.</f>
        <v/>
      </c>
      <c r="B1019" s="281"/>
      <c r="C1019" s="282"/>
      <c r="D1019" s="282"/>
      <c r="E1019" s="282" t="str">
        <f ca="1">position</f>
        <v/>
      </c>
      <c r="F1019" s="282"/>
      <c r="G1019" s="282"/>
      <c r="H1019" s="282"/>
      <c r="I1019" s="282"/>
      <c r="J1019" s="335"/>
      <c r="K1019" s="282"/>
      <c r="L1019" s="282"/>
      <c r="M1019" s="282"/>
      <c r="N1019" s="282"/>
      <c r="O1019" s="281"/>
      <c r="P1019" s="360" t="str">
        <f ca="1">rescore_patient</f>
        <v/>
      </c>
      <c r="Q1019" s="330" t="str">
        <f ca="1">quantity</f>
        <v/>
      </c>
      <c r="R1019" s="281"/>
      <c r="S1019" s="282"/>
      <c r="T1019" s="282"/>
      <c r="U1019" s="282"/>
      <c r="V1019" s="305"/>
      <c r="W1019" s="305"/>
      <c r="X1019" s="305"/>
      <c r="Y1019" s="282"/>
      <c r="Z1019" s="282" t="e" vm="1">
        <f ca="1">_xlfn.IFS(AND(ISNUMBER(SEARCH("N?m l*", CUSTOMER[[#This Row],[Service Type]], 1)), CUSTOMER[[#This Row],[Count ST]] = TRUE), CUSTOMER[[#This Row],[Quantity]], AND($Y$10:$Y1019 = TRUE, COUNTIFS($H$10:$H1019, CUSTOMER[[#This Row],[Booking]], $J$10:$J1019, CUSTOMER[[#This Row],[Order Date]], $F$10:$F1019, "&lt;&gt;"&amp;"N?m l*")=1), 1, TRUE,  "")</f>
        <v>#NAME?</v>
      </c>
      <c r="AA1019" s="282" t="b">
        <f t="shared" ca="1" si="16"/>
        <v>0</v>
      </c>
      <c r="AB1019" s="305"/>
    </row>
    <row r="1020" spans="1:28" x14ac:dyDescent="0.25">
      <c r="A1020" s="281" t="str">
        <f ca="1">no.</f>
        <v/>
      </c>
      <c r="B1020" s="281"/>
      <c r="C1020" s="282"/>
      <c r="D1020" s="282"/>
      <c r="E1020" s="282" t="str">
        <f ca="1">position</f>
        <v/>
      </c>
      <c r="F1020" s="282"/>
      <c r="G1020" s="282"/>
      <c r="H1020" s="282"/>
      <c r="I1020" s="282"/>
      <c r="J1020" s="335"/>
      <c r="K1020" s="282"/>
      <c r="L1020" s="282"/>
      <c r="M1020" s="282"/>
      <c r="N1020" s="282"/>
      <c r="O1020" s="281"/>
      <c r="P1020" s="360" t="str">
        <f ca="1">rescore_patient</f>
        <v/>
      </c>
      <c r="Q1020" s="330" t="str">
        <f ca="1">quantity</f>
        <v/>
      </c>
      <c r="R1020" s="281"/>
      <c r="S1020" s="282"/>
      <c r="T1020" s="282"/>
      <c r="U1020" s="282"/>
      <c r="V1020" s="305"/>
      <c r="W1020" s="305"/>
      <c r="X1020" s="305"/>
      <c r="Y1020" s="282"/>
      <c r="Z1020" s="282" t="e" vm="1">
        <f ca="1">_xlfn.IFS(AND(ISNUMBER(SEARCH("N?m l*", CUSTOMER[[#This Row],[Service Type]], 1)), CUSTOMER[[#This Row],[Count ST]] = TRUE), CUSTOMER[[#This Row],[Quantity]], AND($Y$10:$Y1020 = TRUE, COUNTIFS($H$10:$H1020, CUSTOMER[[#This Row],[Booking]], $J$10:$J1020, CUSTOMER[[#This Row],[Order Date]], $F$10:$F1020, "&lt;&gt;"&amp;"N?m l*")=1), 1, TRUE,  "")</f>
        <v>#NAME?</v>
      </c>
      <c r="AA1020" s="282" t="b">
        <f t="shared" ca="1" si="16"/>
        <v>0</v>
      </c>
      <c r="AB1020" s="305"/>
    </row>
    <row r="1021" spans="1:28" x14ac:dyDescent="0.25">
      <c r="A1021" s="281" t="str">
        <f ca="1">no.</f>
        <v/>
      </c>
      <c r="B1021" s="281"/>
      <c r="C1021" s="282"/>
      <c r="D1021" s="282"/>
      <c r="E1021" s="282" t="str">
        <f ca="1">position</f>
        <v/>
      </c>
      <c r="F1021" s="282"/>
      <c r="G1021" s="282"/>
      <c r="H1021" s="282"/>
      <c r="I1021" s="282"/>
      <c r="J1021" s="335"/>
      <c r="K1021" s="282"/>
      <c r="L1021" s="282"/>
      <c r="M1021" s="282"/>
      <c r="N1021" s="282"/>
      <c r="O1021" s="281"/>
      <c r="P1021" s="360" t="str">
        <f ca="1">rescore_patient</f>
        <v/>
      </c>
      <c r="Q1021" s="330" t="str">
        <f ca="1">quantity</f>
        <v/>
      </c>
      <c r="R1021" s="281"/>
      <c r="S1021" s="282"/>
      <c r="T1021" s="282"/>
      <c r="U1021" s="282"/>
      <c r="V1021" s="305"/>
      <c r="W1021" s="305"/>
      <c r="X1021" s="305"/>
      <c r="Y1021" s="282"/>
      <c r="Z1021" s="282" t="e" vm="1">
        <f ca="1">_xlfn.IFS(AND(ISNUMBER(SEARCH("N?m l*", CUSTOMER[[#This Row],[Service Type]], 1)), CUSTOMER[[#This Row],[Count ST]] = TRUE), CUSTOMER[[#This Row],[Quantity]], AND($Y$10:$Y1021 = TRUE, COUNTIFS($H$10:$H1021, CUSTOMER[[#This Row],[Booking]], $J$10:$J1021, CUSTOMER[[#This Row],[Order Date]], $F$10:$F1021, "&lt;&gt;"&amp;"N?m l*")=1), 1, TRUE,  "")</f>
        <v>#NAME?</v>
      </c>
      <c r="AA1021" s="282" t="b">
        <f t="shared" ca="1" si="16"/>
        <v>0</v>
      </c>
      <c r="AB1021" s="305"/>
    </row>
    <row r="1022" spans="1:28" x14ac:dyDescent="0.25">
      <c r="A1022" s="281" t="str">
        <f ca="1">no.</f>
        <v/>
      </c>
      <c r="B1022" s="281"/>
      <c r="C1022" s="282"/>
      <c r="D1022" s="282"/>
      <c r="E1022" s="282" t="str">
        <f ca="1">position</f>
        <v/>
      </c>
      <c r="F1022" s="282"/>
      <c r="G1022" s="282"/>
      <c r="H1022" s="282"/>
      <c r="I1022" s="282"/>
      <c r="J1022" s="335"/>
      <c r="K1022" s="282"/>
      <c r="L1022" s="282"/>
      <c r="M1022" s="282"/>
      <c r="N1022" s="282"/>
      <c r="O1022" s="281"/>
      <c r="P1022" s="360" t="str">
        <f ca="1">rescore_patient</f>
        <v/>
      </c>
      <c r="Q1022" s="330" t="str">
        <f ca="1">quantity</f>
        <v/>
      </c>
      <c r="R1022" s="281"/>
      <c r="S1022" s="282"/>
      <c r="T1022" s="282"/>
      <c r="U1022" s="282"/>
      <c r="V1022" s="305"/>
      <c r="W1022" s="305"/>
      <c r="X1022" s="305"/>
      <c r="Y1022" s="282"/>
      <c r="Z1022" s="282" t="e" vm="1">
        <f ca="1">_xlfn.IFS(AND(ISNUMBER(SEARCH("N?m l*", CUSTOMER[[#This Row],[Service Type]], 1)), CUSTOMER[[#This Row],[Count ST]] = TRUE), CUSTOMER[[#This Row],[Quantity]], AND($Y$10:$Y1022 = TRUE, COUNTIFS($H$10:$H1022, CUSTOMER[[#This Row],[Booking]], $J$10:$J1022, CUSTOMER[[#This Row],[Order Date]], $F$10:$F1022, "&lt;&gt;"&amp;"N?m l*")=1), 1, TRUE,  "")</f>
        <v>#NAME?</v>
      </c>
      <c r="AA1022" s="282" t="b">
        <f t="shared" ca="1" si="16"/>
        <v>0</v>
      </c>
      <c r="AB1022" s="305"/>
    </row>
    <row r="1023" spans="1:28" x14ac:dyDescent="0.25">
      <c r="A1023" s="281" t="str">
        <f ca="1">no.</f>
        <v/>
      </c>
      <c r="B1023" s="281"/>
      <c r="C1023" s="282"/>
      <c r="D1023" s="282"/>
      <c r="E1023" s="282" t="str">
        <f ca="1">position</f>
        <v/>
      </c>
      <c r="F1023" s="282"/>
      <c r="G1023" s="282"/>
      <c r="H1023" s="282"/>
      <c r="I1023" s="282"/>
      <c r="J1023" s="335"/>
      <c r="K1023" s="282"/>
      <c r="L1023" s="282"/>
      <c r="M1023" s="282"/>
      <c r="N1023" s="282"/>
      <c r="O1023" s="281"/>
      <c r="P1023" s="360" t="str">
        <f ca="1">rescore_patient</f>
        <v/>
      </c>
      <c r="Q1023" s="330" t="str">
        <f ca="1">quantity</f>
        <v/>
      </c>
      <c r="R1023" s="281"/>
      <c r="S1023" s="282"/>
      <c r="T1023" s="282"/>
      <c r="U1023" s="282"/>
      <c r="V1023" s="305"/>
      <c r="W1023" s="305"/>
      <c r="X1023" s="305"/>
      <c r="Y1023" s="282"/>
      <c r="Z1023" s="282" t="e" vm="1">
        <f ca="1">_xlfn.IFS(AND(ISNUMBER(SEARCH("N?m l*", CUSTOMER[[#This Row],[Service Type]], 1)), CUSTOMER[[#This Row],[Count ST]] = TRUE), CUSTOMER[[#This Row],[Quantity]], AND($Y$10:$Y1023 = TRUE, COUNTIFS($H$10:$H1023, CUSTOMER[[#This Row],[Booking]], $J$10:$J1023, CUSTOMER[[#This Row],[Order Date]], $F$10:$F1023, "&lt;&gt;"&amp;"N?m l*")=1), 1, TRUE,  "")</f>
        <v>#NAME?</v>
      </c>
      <c r="AA1023" s="282" t="b">
        <f t="shared" ca="1" si="16"/>
        <v>0</v>
      </c>
      <c r="AB1023" s="305"/>
    </row>
    <row r="1024" spans="1:28" x14ac:dyDescent="0.25">
      <c r="A1024" s="281" t="str">
        <f ca="1">no.</f>
        <v/>
      </c>
      <c r="B1024" s="281"/>
      <c r="C1024" s="282"/>
      <c r="D1024" s="282"/>
      <c r="E1024" s="282" t="str">
        <f ca="1">position</f>
        <v/>
      </c>
      <c r="F1024" s="282"/>
      <c r="G1024" s="282"/>
      <c r="H1024" s="282"/>
      <c r="I1024" s="282"/>
      <c r="J1024" s="335"/>
      <c r="K1024" s="282"/>
      <c r="L1024" s="282"/>
      <c r="M1024" s="282"/>
      <c r="N1024" s="282"/>
      <c r="O1024" s="281"/>
      <c r="P1024" s="360" t="str">
        <f ca="1">rescore_patient</f>
        <v/>
      </c>
      <c r="Q1024" s="330" t="str">
        <f ca="1">quantity</f>
        <v/>
      </c>
      <c r="R1024" s="281"/>
      <c r="S1024" s="282"/>
      <c r="T1024" s="282"/>
      <c r="U1024" s="282"/>
      <c r="V1024" s="305"/>
      <c r="W1024" s="305"/>
      <c r="X1024" s="305"/>
      <c r="Y1024" s="282"/>
      <c r="Z1024" s="282" t="e" vm="1">
        <f ca="1">_xlfn.IFS(AND(ISNUMBER(SEARCH("N?m l*", CUSTOMER[[#This Row],[Service Type]], 1)), CUSTOMER[[#This Row],[Count ST]] = TRUE), CUSTOMER[[#This Row],[Quantity]], AND($Y$10:$Y1024 = TRUE, COUNTIFS($H$10:$H1024, CUSTOMER[[#This Row],[Booking]], $J$10:$J1024, CUSTOMER[[#This Row],[Order Date]], $F$10:$F1024, "&lt;&gt;"&amp;"N?m l*")=1), 1, TRUE,  "")</f>
        <v>#NAME?</v>
      </c>
      <c r="AA1024" s="282" t="b">
        <f t="shared" ca="1" si="16"/>
        <v>0</v>
      </c>
      <c r="AB1024" s="305"/>
    </row>
    <row r="1025" spans="1:28" x14ac:dyDescent="0.25">
      <c r="A1025" s="281" t="str">
        <f ca="1">no.</f>
        <v/>
      </c>
      <c r="B1025" s="281"/>
      <c r="C1025" s="282"/>
      <c r="D1025" s="282"/>
      <c r="E1025" s="282" t="str">
        <f ca="1">position</f>
        <v/>
      </c>
      <c r="F1025" s="282"/>
      <c r="G1025" s="282"/>
      <c r="H1025" s="282"/>
      <c r="I1025" s="282"/>
      <c r="J1025" s="335"/>
      <c r="K1025" s="282"/>
      <c r="L1025" s="282"/>
      <c r="M1025" s="282"/>
      <c r="N1025" s="282"/>
      <c r="O1025" s="281"/>
      <c r="P1025" s="360" t="str">
        <f ca="1">rescore_patient</f>
        <v/>
      </c>
      <c r="Q1025" s="330" t="str">
        <f ca="1">quantity</f>
        <v/>
      </c>
      <c r="R1025" s="281"/>
      <c r="S1025" s="282"/>
      <c r="T1025" s="282"/>
      <c r="U1025" s="282"/>
      <c r="V1025" s="305"/>
      <c r="W1025" s="305"/>
      <c r="X1025" s="305"/>
      <c r="Y1025" s="282"/>
      <c r="Z1025" s="282" t="e" vm="1">
        <f ca="1">_xlfn.IFS(AND(ISNUMBER(SEARCH("N?m l*", CUSTOMER[[#This Row],[Service Type]], 1)), CUSTOMER[[#This Row],[Count ST]] = TRUE), CUSTOMER[[#This Row],[Quantity]], AND($Y$10:$Y1025 = TRUE, COUNTIFS($H$10:$H1025, CUSTOMER[[#This Row],[Booking]], $J$10:$J1025, CUSTOMER[[#This Row],[Order Date]], $F$10:$F1025, "&lt;&gt;"&amp;"N?m l*")=1), 1, TRUE,  "")</f>
        <v>#NAME?</v>
      </c>
      <c r="AA1025" s="282" t="b">
        <f t="shared" ca="1" si="16"/>
        <v>0</v>
      </c>
      <c r="AB1025" s="305"/>
    </row>
    <row r="1026" spans="1:28" x14ac:dyDescent="0.25">
      <c r="A1026" s="281" t="str">
        <f ca="1">no.</f>
        <v/>
      </c>
      <c r="B1026" s="281"/>
      <c r="C1026" s="282"/>
      <c r="D1026" s="282"/>
      <c r="E1026" s="282" t="str">
        <f ca="1">position</f>
        <v/>
      </c>
      <c r="F1026" s="282"/>
      <c r="G1026" s="282"/>
      <c r="H1026" s="282"/>
      <c r="I1026" s="282"/>
      <c r="J1026" s="335"/>
      <c r="K1026" s="282"/>
      <c r="L1026" s="282"/>
      <c r="M1026" s="282"/>
      <c r="N1026" s="282"/>
      <c r="O1026" s="281"/>
      <c r="P1026" s="360" t="str">
        <f ca="1">rescore_patient</f>
        <v/>
      </c>
      <c r="Q1026" s="330" t="str">
        <f ca="1">quantity</f>
        <v/>
      </c>
      <c r="R1026" s="281"/>
      <c r="S1026" s="282"/>
      <c r="T1026" s="282"/>
      <c r="U1026" s="282"/>
      <c r="V1026" s="305"/>
      <c r="W1026" s="305"/>
      <c r="X1026" s="305"/>
      <c r="Y1026" s="282"/>
      <c r="Z1026" s="282" t="e" vm="1">
        <f ca="1">_xlfn.IFS(AND(ISNUMBER(SEARCH("N?m l*", CUSTOMER[[#This Row],[Service Type]], 1)), CUSTOMER[[#This Row],[Count ST]] = TRUE), CUSTOMER[[#This Row],[Quantity]], AND($Y$10:$Y1026 = TRUE, COUNTIFS($H$10:$H1026, CUSTOMER[[#This Row],[Booking]], $J$10:$J1026, CUSTOMER[[#This Row],[Order Date]], $F$10:$F1026, "&lt;&gt;"&amp;"N?m l*")=1), 1, TRUE,  "")</f>
        <v>#NAME?</v>
      </c>
      <c r="AA1026" s="282" t="b">
        <f t="shared" ca="1" si="16"/>
        <v>0</v>
      </c>
      <c r="AB1026" s="305"/>
    </row>
    <row r="1027" spans="1:28" x14ac:dyDescent="0.25">
      <c r="A1027" s="281" t="str">
        <f ca="1">no.</f>
        <v/>
      </c>
      <c r="B1027" s="281"/>
      <c r="C1027" s="282"/>
      <c r="D1027" s="282"/>
      <c r="E1027" s="282" t="str">
        <f ca="1">position</f>
        <v/>
      </c>
      <c r="F1027" s="282"/>
      <c r="G1027" s="282"/>
      <c r="H1027" s="282"/>
      <c r="I1027" s="282"/>
      <c r="J1027" s="335"/>
      <c r="K1027" s="282"/>
      <c r="L1027" s="282"/>
      <c r="M1027" s="282"/>
      <c r="N1027" s="282"/>
      <c r="O1027" s="281"/>
      <c r="P1027" s="360" t="str">
        <f ca="1">rescore_patient</f>
        <v/>
      </c>
      <c r="Q1027" s="330" t="str">
        <f ca="1">quantity</f>
        <v/>
      </c>
      <c r="R1027" s="281"/>
      <c r="S1027" s="282"/>
      <c r="T1027" s="282"/>
      <c r="U1027" s="282"/>
      <c r="V1027" s="305"/>
      <c r="W1027" s="305"/>
      <c r="X1027" s="305"/>
      <c r="Y1027" s="282"/>
      <c r="Z1027" s="282" t="e" vm="1">
        <f ca="1">_xlfn.IFS(AND(ISNUMBER(SEARCH("N?m l*", CUSTOMER[[#This Row],[Service Type]], 1)), CUSTOMER[[#This Row],[Count ST]] = TRUE), CUSTOMER[[#This Row],[Quantity]], AND($Y$10:$Y1027 = TRUE, COUNTIFS($H$10:$H1027, CUSTOMER[[#This Row],[Booking]], $J$10:$J1027, CUSTOMER[[#This Row],[Order Date]], $F$10:$F1027, "&lt;&gt;"&amp;"N?m l*")=1), 1, TRUE,  "")</f>
        <v>#NAME?</v>
      </c>
      <c r="AA1027" s="282" t="b">
        <f t="shared" ca="1" si="16"/>
        <v>0</v>
      </c>
      <c r="AB1027" s="305"/>
    </row>
    <row r="1028" spans="1:28" x14ac:dyDescent="0.25">
      <c r="A1028" s="281" t="str">
        <f ca="1">no.</f>
        <v/>
      </c>
      <c r="B1028" s="281"/>
      <c r="C1028" s="282"/>
      <c r="D1028" s="282"/>
      <c r="E1028" s="282" t="str">
        <f ca="1">position</f>
        <v/>
      </c>
      <c r="F1028" s="282"/>
      <c r="G1028" s="282"/>
      <c r="H1028" s="282"/>
      <c r="I1028" s="282"/>
      <c r="J1028" s="335"/>
      <c r="K1028" s="282"/>
      <c r="L1028" s="282"/>
      <c r="M1028" s="282"/>
      <c r="N1028" s="282"/>
      <c r="O1028" s="281"/>
      <c r="P1028" s="360" t="str">
        <f ca="1">rescore_patient</f>
        <v/>
      </c>
      <c r="Q1028" s="330" t="str">
        <f ca="1">quantity</f>
        <v/>
      </c>
      <c r="R1028" s="281"/>
      <c r="S1028" s="282"/>
      <c r="T1028" s="282"/>
      <c r="U1028" s="282"/>
      <c r="V1028" s="305"/>
      <c r="W1028" s="305"/>
      <c r="X1028" s="305"/>
      <c r="Y1028" s="282"/>
      <c r="Z1028" s="282" t="e" vm="1">
        <f ca="1">_xlfn.IFS(AND(ISNUMBER(SEARCH("N?m l*", CUSTOMER[[#This Row],[Service Type]], 1)), CUSTOMER[[#This Row],[Count ST]] = TRUE), CUSTOMER[[#This Row],[Quantity]], AND($Y$10:$Y1028 = TRUE, COUNTIFS($H$10:$H1028, CUSTOMER[[#This Row],[Booking]], $J$10:$J1028, CUSTOMER[[#This Row],[Order Date]], $F$10:$F1028, "&lt;&gt;"&amp;"N?m l*")=1), 1, TRUE,  "")</f>
        <v>#NAME?</v>
      </c>
      <c r="AA1028" s="282" t="b">
        <f t="shared" ca="1" si="16"/>
        <v>0</v>
      </c>
      <c r="AB1028" s="305"/>
    </row>
    <row r="1029" spans="1:28" x14ac:dyDescent="0.25">
      <c r="A1029" s="281" t="str">
        <f ca="1">no.</f>
        <v/>
      </c>
      <c r="B1029" s="281"/>
      <c r="C1029" s="282"/>
      <c r="D1029" s="282"/>
      <c r="E1029" s="282" t="str">
        <f ca="1">position</f>
        <v/>
      </c>
      <c r="F1029" s="282"/>
      <c r="G1029" s="282"/>
      <c r="H1029" s="282"/>
      <c r="I1029" s="282"/>
      <c r="J1029" s="335"/>
      <c r="K1029" s="282"/>
      <c r="L1029" s="282"/>
      <c r="M1029" s="282"/>
      <c r="N1029" s="282"/>
      <c r="O1029" s="281"/>
      <c r="P1029" s="360" t="str">
        <f ca="1">rescore_patient</f>
        <v/>
      </c>
      <c r="Q1029" s="330" t="str">
        <f ca="1">quantity</f>
        <v/>
      </c>
      <c r="R1029" s="281"/>
      <c r="S1029" s="282"/>
      <c r="T1029" s="282"/>
      <c r="U1029" s="282"/>
      <c r="V1029" s="305"/>
      <c r="W1029" s="305"/>
      <c r="X1029" s="305"/>
      <c r="Y1029" s="282"/>
      <c r="Z1029" s="282" t="e" vm="1">
        <f ca="1">_xlfn.IFS(AND(ISNUMBER(SEARCH("N?m l*", CUSTOMER[[#This Row],[Service Type]], 1)), CUSTOMER[[#This Row],[Count ST]] = TRUE), CUSTOMER[[#This Row],[Quantity]], AND($Y$10:$Y1029 = TRUE, COUNTIFS($H$10:$H1029, CUSTOMER[[#This Row],[Booking]], $J$10:$J1029, CUSTOMER[[#This Row],[Order Date]], $F$10:$F1029, "&lt;&gt;"&amp;"N?m l*")=1), 1, TRUE,  "")</f>
        <v>#NAME?</v>
      </c>
      <c r="AA1029" s="282" t="b">
        <f t="shared" ca="1" si="16"/>
        <v>0</v>
      </c>
      <c r="AB1029" s="305"/>
    </row>
    <row r="1030" spans="1:28" x14ac:dyDescent="0.25">
      <c r="A1030" s="281" t="str">
        <f ca="1">no.</f>
        <v/>
      </c>
      <c r="B1030" s="281"/>
      <c r="C1030" s="282"/>
      <c r="D1030" s="282"/>
      <c r="E1030" s="282" t="str">
        <f ca="1">position</f>
        <v/>
      </c>
      <c r="F1030" s="282"/>
      <c r="G1030" s="282"/>
      <c r="H1030" s="282"/>
      <c r="I1030" s="282"/>
      <c r="J1030" s="335"/>
      <c r="K1030" s="282"/>
      <c r="L1030" s="282"/>
      <c r="M1030" s="282"/>
      <c r="N1030" s="282"/>
      <c r="O1030" s="281"/>
      <c r="P1030" s="360" t="str">
        <f ca="1">rescore_patient</f>
        <v/>
      </c>
      <c r="Q1030" s="330" t="str">
        <f ca="1">quantity</f>
        <v/>
      </c>
      <c r="R1030" s="281"/>
      <c r="S1030" s="282"/>
      <c r="T1030" s="282"/>
      <c r="U1030" s="282"/>
      <c r="V1030" s="305"/>
      <c r="W1030" s="305"/>
      <c r="X1030" s="305"/>
      <c r="Y1030" s="282"/>
      <c r="Z1030" s="282" t="e" vm="1">
        <f ca="1">_xlfn.IFS(AND(ISNUMBER(SEARCH("N?m l*", CUSTOMER[[#This Row],[Service Type]], 1)), CUSTOMER[[#This Row],[Count ST]] = TRUE), CUSTOMER[[#This Row],[Quantity]], AND($Y$10:$Y1030 = TRUE, COUNTIFS($H$10:$H1030, CUSTOMER[[#This Row],[Booking]], $J$10:$J1030, CUSTOMER[[#This Row],[Order Date]], $F$10:$F1030, "&lt;&gt;"&amp;"N?m l*")=1), 1, TRUE,  "")</f>
        <v>#NAME?</v>
      </c>
      <c r="AA1030" s="282" t="b">
        <f t="shared" ca="1" si="16"/>
        <v>0</v>
      </c>
      <c r="AB1030" s="305"/>
    </row>
    <row r="1031" spans="1:28" x14ac:dyDescent="0.25">
      <c r="A1031" s="281" t="str">
        <f ca="1">no.</f>
        <v/>
      </c>
      <c r="B1031" s="281"/>
      <c r="C1031" s="282"/>
      <c r="D1031" s="282"/>
      <c r="E1031" s="282" t="str">
        <f ca="1">position</f>
        <v/>
      </c>
      <c r="F1031" s="282"/>
      <c r="G1031" s="282"/>
      <c r="H1031" s="282"/>
      <c r="I1031" s="282"/>
      <c r="J1031" s="335"/>
      <c r="K1031" s="282"/>
      <c r="L1031" s="282"/>
      <c r="M1031" s="282"/>
      <c r="N1031" s="282"/>
      <c r="O1031" s="281"/>
      <c r="P1031" s="360" t="str">
        <f ca="1">rescore_patient</f>
        <v/>
      </c>
      <c r="Q1031" s="330" t="str">
        <f ca="1">quantity</f>
        <v/>
      </c>
      <c r="R1031" s="281"/>
      <c r="S1031" s="282"/>
      <c r="T1031" s="282"/>
      <c r="U1031" s="282"/>
      <c r="V1031" s="305"/>
      <c r="W1031" s="305"/>
      <c r="X1031" s="305"/>
      <c r="Y1031" s="282"/>
      <c r="Z1031" s="282" t="e" vm="1">
        <f ca="1">_xlfn.IFS(AND(ISNUMBER(SEARCH("N?m l*", CUSTOMER[[#This Row],[Service Type]], 1)), CUSTOMER[[#This Row],[Count ST]] = TRUE), CUSTOMER[[#This Row],[Quantity]], AND($Y$10:$Y1031 = TRUE, COUNTIFS($H$10:$H1031, CUSTOMER[[#This Row],[Booking]], $J$10:$J1031, CUSTOMER[[#This Row],[Order Date]], $F$10:$F1031, "&lt;&gt;"&amp;"N?m l*")=1), 1, TRUE,  "")</f>
        <v>#NAME?</v>
      </c>
      <c r="AA1031" s="282" t="b">
        <f t="shared" ca="1" si="16"/>
        <v>0</v>
      </c>
      <c r="AB1031" s="305"/>
    </row>
    <row r="1032" spans="1:28" x14ac:dyDescent="0.25">
      <c r="A1032" s="281" t="str">
        <f ca="1">no.</f>
        <v/>
      </c>
      <c r="B1032" s="281"/>
      <c r="C1032" s="282"/>
      <c r="D1032" s="282"/>
      <c r="E1032" s="282" t="str">
        <f ca="1">position</f>
        <v/>
      </c>
      <c r="F1032" s="282"/>
      <c r="G1032" s="282"/>
      <c r="H1032" s="282"/>
      <c r="I1032" s="282"/>
      <c r="J1032" s="335"/>
      <c r="K1032" s="282"/>
      <c r="L1032" s="282"/>
      <c r="M1032" s="282"/>
      <c r="N1032" s="282"/>
      <c r="O1032" s="281"/>
      <c r="P1032" s="360" t="str">
        <f ca="1">rescore_patient</f>
        <v/>
      </c>
      <c r="Q1032" s="330" t="str">
        <f ca="1">quantity</f>
        <v/>
      </c>
      <c r="R1032" s="281"/>
      <c r="S1032" s="282"/>
      <c r="T1032" s="282"/>
      <c r="U1032" s="282"/>
      <c r="V1032" s="305"/>
      <c r="W1032" s="305"/>
      <c r="X1032" s="305"/>
      <c r="Y1032" s="282"/>
      <c r="Z1032" s="282" t="e" vm="1">
        <f ca="1">_xlfn.IFS(AND(ISNUMBER(SEARCH("N?m l*", CUSTOMER[[#This Row],[Service Type]], 1)), CUSTOMER[[#This Row],[Count ST]] = TRUE), CUSTOMER[[#This Row],[Quantity]], AND($Y$10:$Y1032 = TRUE, COUNTIFS($H$10:$H1032, CUSTOMER[[#This Row],[Booking]], $J$10:$J1032, CUSTOMER[[#This Row],[Order Date]], $F$10:$F1032, "&lt;&gt;"&amp;"N?m l*")=1), 1, TRUE,  "")</f>
        <v>#NAME?</v>
      </c>
      <c r="AA1032" s="282" t="b">
        <f t="shared" ca="1" si="16"/>
        <v>0</v>
      </c>
      <c r="AB1032" s="305"/>
    </row>
    <row r="1033" spans="1:28" x14ac:dyDescent="0.25">
      <c r="A1033" s="281" t="str">
        <f ca="1">no.</f>
        <v/>
      </c>
      <c r="B1033" s="281"/>
      <c r="C1033" s="282"/>
      <c r="D1033" s="282"/>
      <c r="E1033" s="282" t="str">
        <f ca="1">position</f>
        <v/>
      </c>
      <c r="F1033" s="282"/>
      <c r="G1033" s="282"/>
      <c r="H1033" s="282"/>
      <c r="I1033" s="282"/>
      <c r="J1033" s="335"/>
      <c r="K1033" s="282"/>
      <c r="L1033" s="282"/>
      <c r="M1033" s="282"/>
      <c r="N1033" s="282"/>
      <c r="O1033" s="281"/>
      <c r="P1033" s="360" t="str">
        <f ca="1">rescore_patient</f>
        <v/>
      </c>
      <c r="Q1033" s="330" t="str">
        <f ca="1">quantity</f>
        <v/>
      </c>
      <c r="R1033" s="281"/>
      <c r="S1033" s="282"/>
      <c r="T1033" s="282"/>
      <c r="U1033" s="282"/>
      <c r="V1033" s="305"/>
      <c r="W1033" s="305"/>
      <c r="X1033" s="305"/>
      <c r="Y1033" s="282"/>
      <c r="Z1033" s="282" t="e" vm="1">
        <f ca="1">_xlfn.IFS(AND(ISNUMBER(SEARCH("N?m l*", CUSTOMER[[#This Row],[Service Type]], 1)), CUSTOMER[[#This Row],[Count ST]] = TRUE), CUSTOMER[[#This Row],[Quantity]], AND($Y$10:$Y1033 = TRUE, COUNTIFS($H$10:$H1033, CUSTOMER[[#This Row],[Booking]], $J$10:$J1033, CUSTOMER[[#This Row],[Order Date]], $F$10:$F1033, "&lt;&gt;"&amp;"N?m l*")=1), 1, TRUE,  "")</f>
        <v>#NAME?</v>
      </c>
      <c r="AA1033" s="282" t="b">
        <f t="shared" ca="1" si="16"/>
        <v>0</v>
      </c>
      <c r="AB1033" s="305"/>
    </row>
    <row r="1034" spans="1:28" x14ac:dyDescent="0.25">
      <c r="A1034" s="281" t="str">
        <f ca="1">no.</f>
        <v/>
      </c>
      <c r="B1034" s="281"/>
      <c r="C1034" s="282"/>
      <c r="D1034" s="282"/>
      <c r="E1034" s="282" t="str">
        <f ca="1">position</f>
        <v/>
      </c>
      <c r="F1034" s="282"/>
      <c r="G1034" s="282"/>
      <c r="H1034" s="282"/>
      <c r="I1034" s="282"/>
      <c r="J1034" s="335"/>
      <c r="K1034" s="282"/>
      <c r="L1034" s="282"/>
      <c r="M1034" s="282"/>
      <c r="N1034" s="282"/>
      <c r="O1034" s="281"/>
      <c r="P1034" s="360" t="str">
        <f ca="1">rescore_patient</f>
        <v/>
      </c>
      <c r="Q1034" s="330" t="str">
        <f ca="1">quantity</f>
        <v/>
      </c>
      <c r="R1034" s="281"/>
      <c r="S1034" s="282"/>
      <c r="T1034" s="282"/>
      <c r="U1034" s="282"/>
      <c r="V1034" s="305"/>
      <c r="W1034" s="305"/>
      <c r="X1034" s="305"/>
      <c r="Y1034" s="282"/>
      <c r="Z1034" s="282" t="e" vm="1">
        <f ca="1">_xlfn.IFS(AND(ISNUMBER(SEARCH("N?m l*", CUSTOMER[[#This Row],[Service Type]], 1)), CUSTOMER[[#This Row],[Count ST]] = TRUE), CUSTOMER[[#This Row],[Quantity]], AND($Y$10:$Y1034 = TRUE, COUNTIFS($H$10:$H1034, CUSTOMER[[#This Row],[Booking]], $J$10:$J1034, CUSTOMER[[#This Row],[Order Date]], $F$10:$F1034, "&lt;&gt;"&amp;"N?m l*")=1), 1, TRUE,  "")</f>
        <v>#NAME?</v>
      </c>
      <c r="AA1034" s="282" t="b">
        <f t="shared" ref="AA1034:AA1097" ca="1" si="17">count_svc_type</f>
        <v>0</v>
      </c>
      <c r="AB1034" s="305"/>
    </row>
    <row r="1035" spans="1:28" x14ac:dyDescent="0.25">
      <c r="A1035" s="281" t="str">
        <f ca="1">no.</f>
        <v/>
      </c>
      <c r="B1035" s="281"/>
      <c r="C1035" s="282"/>
      <c r="D1035" s="282"/>
      <c r="E1035" s="282" t="str">
        <f ca="1">position</f>
        <v/>
      </c>
      <c r="F1035" s="282"/>
      <c r="G1035" s="282"/>
      <c r="H1035" s="282"/>
      <c r="I1035" s="282"/>
      <c r="J1035" s="335"/>
      <c r="K1035" s="282"/>
      <c r="L1035" s="282"/>
      <c r="M1035" s="282"/>
      <c r="N1035" s="282"/>
      <c r="O1035" s="281"/>
      <c r="P1035" s="360" t="str">
        <f ca="1">rescore_patient</f>
        <v/>
      </c>
      <c r="Q1035" s="330" t="str">
        <f ca="1">quantity</f>
        <v/>
      </c>
      <c r="R1035" s="281"/>
      <c r="S1035" s="282"/>
      <c r="T1035" s="282"/>
      <c r="U1035" s="282"/>
      <c r="V1035" s="305"/>
      <c r="W1035" s="305"/>
      <c r="X1035" s="305"/>
      <c r="Y1035" s="282"/>
      <c r="Z1035" s="282" t="e" vm="1">
        <f ca="1">_xlfn.IFS(AND(ISNUMBER(SEARCH("N?m l*", CUSTOMER[[#This Row],[Service Type]], 1)), CUSTOMER[[#This Row],[Count ST]] = TRUE), CUSTOMER[[#This Row],[Quantity]], AND($Y$10:$Y1035 = TRUE, COUNTIFS($H$10:$H1035, CUSTOMER[[#This Row],[Booking]], $J$10:$J1035, CUSTOMER[[#This Row],[Order Date]], $F$10:$F1035, "&lt;&gt;"&amp;"N?m l*")=1), 1, TRUE,  "")</f>
        <v>#NAME?</v>
      </c>
      <c r="AA1035" s="282" t="b">
        <f t="shared" ca="1" si="17"/>
        <v>0</v>
      </c>
      <c r="AB1035" s="305"/>
    </row>
    <row r="1036" spans="1:28" x14ac:dyDescent="0.25">
      <c r="A1036" s="281" t="str">
        <f ca="1">no.</f>
        <v/>
      </c>
      <c r="B1036" s="281"/>
      <c r="C1036" s="282"/>
      <c r="D1036" s="282"/>
      <c r="E1036" s="282" t="str">
        <f ca="1">position</f>
        <v/>
      </c>
      <c r="F1036" s="282"/>
      <c r="G1036" s="282"/>
      <c r="H1036" s="282"/>
      <c r="I1036" s="282"/>
      <c r="J1036" s="335"/>
      <c r="K1036" s="282"/>
      <c r="L1036" s="282"/>
      <c r="M1036" s="282"/>
      <c r="N1036" s="282"/>
      <c r="O1036" s="281"/>
      <c r="P1036" s="360" t="str">
        <f ca="1">rescore_patient</f>
        <v/>
      </c>
      <c r="Q1036" s="330" t="str">
        <f ca="1">quantity</f>
        <v/>
      </c>
      <c r="R1036" s="281"/>
      <c r="S1036" s="282"/>
      <c r="T1036" s="282"/>
      <c r="U1036" s="282"/>
      <c r="V1036" s="305"/>
      <c r="W1036" s="305"/>
      <c r="X1036" s="305"/>
      <c r="Y1036" s="282"/>
      <c r="Z1036" s="282" t="e" vm="1">
        <f ca="1">_xlfn.IFS(AND(ISNUMBER(SEARCH("N?m l*", CUSTOMER[[#This Row],[Service Type]], 1)), CUSTOMER[[#This Row],[Count ST]] = TRUE), CUSTOMER[[#This Row],[Quantity]], AND($Y$10:$Y1036 = TRUE, COUNTIFS($H$10:$H1036, CUSTOMER[[#This Row],[Booking]], $J$10:$J1036, CUSTOMER[[#This Row],[Order Date]], $F$10:$F1036, "&lt;&gt;"&amp;"N?m l*")=1), 1, TRUE,  "")</f>
        <v>#NAME?</v>
      </c>
      <c r="AA1036" s="282" t="b">
        <f t="shared" ca="1" si="17"/>
        <v>0</v>
      </c>
      <c r="AB1036" s="305"/>
    </row>
    <row r="1037" spans="1:28" x14ac:dyDescent="0.25">
      <c r="A1037" s="281" t="str">
        <f ca="1">no.</f>
        <v/>
      </c>
      <c r="B1037" s="281"/>
      <c r="C1037" s="282"/>
      <c r="D1037" s="282"/>
      <c r="E1037" s="282" t="str">
        <f ca="1">position</f>
        <v/>
      </c>
      <c r="F1037" s="282"/>
      <c r="G1037" s="282"/>
      <c r="H1037" s="282"/>
      <c r="I1037" s="282"/>
      <c r="J1037" s="335"/>
      <c r="K1037" s="282"/>
      <c r="L1037" s="282"/>
      <c r="M1037" s="282"/>
      <c r="N1037" s="282"/>
      <c r="O1037" s="281"/>
      <c r="P1037" s="360" t="str">
        <f ca="1">rescore_patient</f>
        <v/>
      </c>
      <c r="Q1037" s="330" t="str">
        <f ca="1">quantity</f>
        <v/>
      </c>
      <c r="R1037" s="281"/>
      <c r="S1037" s="282"/>
      <c r="T1037" s="282"/>
      <c r="U1037" s="282"/>
      <c r="V1037" s="305"/>
      <c r="W1037" s="305"/>
      <c r="X1037" s="305"/>
      <c r="Y1037" s="282"/>
      <c r="Z1037" s="282" t="e" vm="1">
        <f ca="1">_xlfn.IFS(AND(ISNUMBER(SEARCH("N?m l*", CUSTOMER[[#This Row],[Service Type]], 1)), CUSTOMER[[#This Row],[Count ST]] = TRUE), CUSTOMER[[#This Row],[Quantity]], AND($Y$10:$Y1037 = TRUE, COUNTIFS($H$10:$H1037, CUSTOMER[[#This Row],[Booking]], $J$10:$J1037, CUSTOMER[[#This Row],[Order Date]], $F$10:$F1037, "&lt;&gt;"&amp;"N?m l*")=1), 1, TRUE,  "")</f>
        <v>#NAME?</v>
      </c>
      <c r="AA1037" s="282" t="b">
        <f t="shared" ca="1" si="17"/>
        <v>0</v>
      </c>
      <c r="AB1037" s="305"/>
    </row>
    <row r="1038" spans="1:28" x14ac:dyDescent="0.25">
      <c r="A1038" s="281" t="str">
        <f ca="1">no.</f>
        <v/>
      </c>
      <c r="B1038" s="281"/>
      <c r="C1038" s="282"/>
      <c r="D1038" s="282"/>
      <c r="E1038" s="282" t="str">
        <f ca="1">position</f>
        <v/>
      </c>
      <c r="F1038" s="282"/>
      <c r="G1038" s="282"/>
      <c r="H1038" s="282"/>
      <c r="I1038" s="282"/>
      <c r="J1038" s="335"/>
      <c r="K1038" s="282"/>
      <c r="L1038" s="282"/>
      <c r="M1038" s="282"/>
      <c r="N1038" s="282"/>
      <c r="O1038" s="281"/>
      <c r="P1038" s="360" t="str">
        <f ca="1">rescore_patient</f>
        <v/>
      </c>
      <c r="Q1038" s="330" t="str">
        <f ca="1">quantity</f>
        <v/>
      </c>
      <c r="R1038" s="281"/>
      <c r="S1038" s="282"/>
      <c r="T1038" s="282"/>
      <c r="U1038" s="282"/>
      <c r="V1038" s="305"/>
      <c r="W1038" s="305"/>
      <c r="X1038" s="305"/>
      <c r="Y1038" s="282"/>
      <c r="Z1038" s="282" t="e" vm="1">
        <f ca="1">_xlfn.IFS(AND(ISNUMBER(SEARCH("N?m l*", CUSTOMER[[#This Row],[Service Type]], 1)), CUSTOMER[[#This Row],[Count ST]] = TRUE), CUSTOMER[[#This Row],[Quantity]], AND($Y$10:$Y1038 = TRUE, COUNTIFS($H$10:$H1038, CUSTOMER[[#This Row],[Booking]], $J$10:$J1038, CUSTOMER[[#This Row],[Order Date]], $F$10:$F1038, "&lt;&gt;"&amp;"N?m l*")=1), 1, TRUE,  "")</f>
        <v>#NAME?</v>
      </c>
      <c r="AA1038" s="282" t="b">
        <f t="shared" ca="1" si="17"/>
        <v>0</v>
      </c>
      <c r="AB1038" s="305"/>
    </row>
    <row r="1039" spans="1:28" x14ac:dyDescent="0.25">
      <c r="A1039" s="281" t="str">
        <f ca="1">no.</f>
        <v/>
      </c>
      <c r="B1039" s="281"/>
      <c r="C1039" s="282"/>
      <c r="D1039" s="282"/>
      <c r="E1039" s="282" t="str">
        <f ca="1">position</f>
        <v/>
      </c>
      <c r="F1039" s="282"/>
      <c r="G1039" s="282"/>
      <c r="H1039" s="282"/>
      <c r="I1039" s="282"/>
      <c r="J1039" s="335"/>
      <c r="K1039" s="282"/>
      <c r="L1039" s="282"/>
      <c r="M1039" s="282"/>
      <c r="N1039" s="282"/>
      <c r="O1039" s="281"/>
      <c r="P1039" s="360" t="str">
        <f ca="1">rescore_patient</f>
        <v/>
      </c>
      <c r="Q1039" s="330" t="str">
        <f ca="1">quantity</f>
        <v/>
      </c>
      <c r="R1039" s="281"/>
      <c r="S1039" s="282"/>
      <c r="T1039" s="282"/>
      <c r="U1039" s="282"/>
      <c r="V1039" s="305"/>
      <c r="W1039" s="305"/>
      <c r="X1039" s="305"/>
      <c r="Y1039" s="282"/>
      <c r="Z1039" s="282" t="e" vm="1">
        <f ca="1">_xlfn.IFS(AND(ISNUMBER(SEARCH("N?m l*", CUSTOMER[[#This Row],[Service Type]], 1)), CUSTOMER[[#This Row],[Count ST]] = TRUE), CUSTOMER[[#This Row],[Quantity]], AND($Y$10:$Y1039 = TRUE, COUNTIFS($H$10:$H1039, CUSTOMER[[#This Row],[Booking]], $J$10:$J1039, CUSTOMER[[#This Row],[Order Date]], $F$10:$F1039, "&lt;&gt;"&amp;"N?m l*")=1), 1, TRUE,  "")</f>
        <v>#NAME?</v>
      </c>
      <c r="AA1039" s="282" t="b">
        <f t="shared" ca="1" si="17"/>
        <v>0</v>
      </c>
      <c r="AB1039" s="305"/>
    </row>
    <row r="1040" spans="1:28" x14ac:dyDescent="0.25">
      <c r="A1040" s="281" t="str">
        <f ca="1">no.</f>
        <v/>
      </c>
      <c r="B1040" s="281"/>
      <c r="C1040" s="282"/>
      <c r="D1040" s="282"/>
      <c r="E1040" s="282" t="str">
        <f ca="1">position</f>
        <v/>
      </c>
      <c r="F1040" s="282"/>
      <c r="G1040" s="282"/>
      <c r="H1040" s="282"/>
      <c r="I1040" s="282"/>
      <c r="J1040" s="335"/>
      <c r="K1040" s="282"/>
      <c r="L1040" s="282"/>
      <c r="M1040" s="282"/>
      <c r="N1040" s="282"/>
      <c r="O1040" s="281"/>
      <c r="P1040" s="360" t="str">
        <f ca="1">rescore_patient</f>
        <v/>
      </c>
      <c r="Q1040" s="330" t="str">
        <f ca="1">quantity</f>
        <v/>
      </c>
      <c r="R1040" s="281"/>
      <c r="S1040" s="282"/>
      <c r="T1040" s="282"/>
      <c r="U1040" s="282"/>
      <c r="V1040" s="305"/>
      <c r="W1040" s="305"/>
      <c r="X1040" s="305"/>
      <c r="Y1040" s="282"/>
      <c r="Z1040" s="282" t="e" vm="1">
        <f ca="1">_xlfn.IFS(AND(ISNUMBER(SEARCH("N?m l*", CUSTOMER[[#This Row],[Service Type]], 1)), CUSTOMER[[#This Row],[Count ST]] = TRUE), CUSTOMER[[#This Row],[Quantity]], AND($Y$10:$Y1040 = TRUE, COUNTIFS($H$10:$H1040, CUSTOMER[[#This Row],[Booking]], $J$10:$J1040, CUSTOMER[[#This Row],[Order Date]], $F$10:$F1040, "&lt;&gt;"&amp;"N?m l*")=1), 1, TRUE,  "")</f>
        <v>#NAME?</v>
      </c>
      <c r="AA1040" s="282" t="b">
        <f t="shared" ca="1" si="17"/>
        <v>0</v>
      </c>
      <c r="AB1040" s="305"/>
    </row>
    <row r="1041" spans="1:28" x14ac:dyDescent="0.25">
      <c r="A1041" s="281" t="str">
        <f ca="1">no.</f>
        <v/>
      </c>
      <c r="B1041" s="281"/>
      <c r="C1041" s="282"/>
      <c r="D1041" s="282"/>
      <c r="E1041" s="282" t="str">
        <f ca="1">position</f>
        <v/>
      </c>
      <c r="F1041" s="282"/>
      <c r="G1041" s="282"/>
      <c r="H1041" s="282"/>
      <c r="I1041" s="282"/>
      <c r="J1041" s="335"/>
      <c r="K1041" s="282"/>
      <c r="L1041" s="282"/>
      <c r="M1041" s="282"/>
      <c r="N1041" s="282"/>
      <c r="O1041" s="281"/>
      <c r="P1041" s="360" t="str">
        <f ca="1">rescore_patient</f>
        <v/>
      </c>
      <c r="Q1041" s="330" t="str">
        <f ca="1">quantity</f>
        <v/>
      </c>
      <c r="R1041" s="281"/>
      <c r="S1041" s="282"/>
      <c r="T1041" s="282"/>
      <c r="U1041" s="282"/>
      <c r="V1041" s="305"/>
      <c r="W1041" s="305"/>
      <c r="X1041" s="305"/>
      <c r="Y1041" s="282"/>
      <c r="Z1041" s="282" t="e" vm="1">
        <f ca="1">_xlfn.IFS(AND(ISNUMBER(SEARCH("N?m l*", CUSTOMER[[#This Row],[Service Type]], 1)), CUSTOMER[[#This Row],[Count ST]] = TRUE), CUSTOMER[[#This Row],[Quantity]], AND($Y$10:$Y1041 = TRUE, COUNTIFS($H$10:$H1041, CUSTOMER[[#This Row],[Booking]], $J$10:$J1041, CUSTOMER[[#This Row],[Order Date]], $F$10:$F1041, "&lt;&gt;"&amp;"N?m l*")=1), 1, TRUE,  "")</f>
        <v>#NAME?</v>
      </c>
      <c r="AA1041" s="282" t="b">
        <f t="shared" ca="1" si="17"/>
        <v>0</v>
      </c>
      <c r="AB1041" s="305"/>
    </row>
    <row r="1042" spans="1:28" x14ac:dyDescent="0.25">
      <c r="A1042" s="281" t="str">
        <f ca="1">no.</f>
        <v/>
      </c>
      <c r="B1042" s="281"/>
      <c r="C1042" s="282"/>
      <c r="D1042" s="282"/>
      <c r="E1042" s="282" t="str">
        <f ca="1">position</f>
        <v/>
      </c>
      <c r="F1042" s="282"/>
      <c r="G1042" s="282"/>
      <c r="H1042" s="282"/>
      <c r="I1042" s="282"/>
      <c r="J1042" s="335"/>
      <c r="K1042" s="282"/>
      <c r="L1042" s="282"/>
      <c r="M1042" s="282"/>
      <c r="N1042" s="282"/>
      <c r="O1042" s="281"/>
      <c r="P1042" s="360" t="str">
        <f ca="1">rescore_patient</f>
        <v/>
      </c>
      <c r="Q1042" s="330" t="str">
        <f ca="1">quantity</f>
        <v/>
      </c>
      <c r="R1042" s="281"/>
      <c r="S1042" s="282"/>
      <c r="T1042" s="282"/>
      <c r="U1042" s="282"/>
      <c r="V1042" s="305"/>
      <c r="W1042" s="305"/>
      <c r="X1042" s="305"/>
      <c r="Y1042" s="282"/>
      <c r="Z1042" s="282" t="e" vm="1">
        <f ca="1">_xlfn.IFS(AND(ISNUMBER(SEARCH("N?m l*", CUSTOMER[[#This Row],[Service Type]], 1)), CUSTOMER[[#This Row],[Count ST]] = TRUE), CUSTOMER[[#This Row],[Quantity]], AND($Y$10:$Y1042 = TRUE, COUNTIFS($H$10:$H1042, CUSTOMER[[#This Row],[Booking]], $J$10:$J1042, CUSTOMER[[#This Row],[Order Date]], $F$10:$F1042, "&lt;&gt;"&amp;"N?m l*")=1), 1, TRUE,  "")</f>
        <v>#NAME?</v>
      </c>
      <c r="AA1042" s="282" t="b">
        <f t="shared" ca="1" si="17"/>
        <v>0</v>
      </c>
      <c r="AB1042" s="305"/>
    </row>
    <row r="1043" spans="1:28" x14ac:dyDescent="0.25">
      <c r="A1043" s="281" t="str">
        <f ca="1">no.</f>
        <v/>
      </c>
      <c r="B1043" s="281"/>
      <c r="C1043" s="282"/>
      <c r="D1043" s="282"/>
      <c r="E1043" s="282" t="str">
        <f ca="1">position</f>
        <v/>
      </c>
      <c r="F1043" s="282"/>
      <c r="G1043" s="282"/>
      <c r="H1043" s="282"/>
      <c r="I1043" s="282"/>
      <c r="J1043" s="335"/>
      <c r="K1043" s="282"/>
      <c r="L1043" s="282"/>
      <c r="M1043" s="282"/>
      <c r="N1043" s="282"/>
      <c r="O1043" s="281"/>
      <c r="P1043" s="360" t="str">
        <f ca="1">rescore_patient</f>
        <v/>
      </c>
      <c r="Q1043" s="330" t="str">
        <f ca="1">quantity</f>
        <v/>
      </c>
      <c r="R1043" s="281"/>
      <c r="S1043" s="282"/>
      <c r="T1043" s="282"/>
      <c r="U1043" s="282"/>
      <c r="V1043" s="305"/>
      <c r="W1043" s="305"/>
      <c r="X1043" s="305"/>
      <c r="Y1043" s="282"/>
      <c r="Z1043" s="282" t="e" vm="1">
        <f ca="1">_xlfn.IFS(AND(ISNUMBER(SEARCH("N?m l*", CUSTOMER[[#This Row],[Service Type]], 1)), CUSTOMER[[#This Row],[Count ST]] = TRUE), CUSTOMER[[#This Row],[Quantity]], AND($Y$10:$Y1043 = TRUE, COUNTIFS($H$10:$H1043, CUSTOMER[[#This Row],[Booking]], $J$10:$J1043, CUSTOMER[[#This Row],[Order Date]], $F$10:$F1043, "&lt;&gt;"&amp;"N?m l*")=1), 1, TRUE,  "")</f>
        <v>#NAME?</v>
      </c>
      <c r="AA1043" s="282" t="b">
        <f t="shared" ca="1" si="17"/>
        <v>0</v>
      </c>
      <c r="AB1043" s="305"/>
    </row>
    <row r="1044" spans="1:28" x14ac:dyDescent="0.25">
      <c r="A1044" s="281" t="str">
        <f ca="1">no.</f>
        <v/>
      </c>
      <c r="B1044" s="281"/>
      <c r="C1044" s="282"/>
      <c r="D1044" s="282"/>
      <c r="E1044" s="282" t="str">
        <f ca="1">position</f>
        <v/>
      </c>
      <c r="F1044" s="282"/>
      <c r="G1044" s="282"/>
      <c r="H1044" s="282"/>
      <c r="I1044" s="282"/>
      <c r="J1044" s="335"/>
      <c r="K1044" s="282"/>
      <c r="L1044" s="282"/>
      <c r="M1044" s="282"/>
      <c r="N1044" s="282"/>
      <c r="O1044" s="281"/>
      <c r="P1044" s="360" t="str">
        <f ca="1">rescore_patient</f>
        <v/>
      </c>
      <c r="Q1044" s="330" t="str">
        <f ca="1">quantity</f>
        <v/>
      </c>
      <c r="R1044" s="281"/>
      <c r="S1044" s="282"/>
      <c r="T1044" s="282"/>
      <c r="U1044" s="282"/>
      <c r="V1044" s="305"/>
      <c r="W1044" s="305"/>
      <c r="X1044" s="305"/>
      <c r="Y1044" s="282"/>
      <c r="Z1044" s="282" t="e" vm="1">
        <f ca="1">_xlfn.IFS(AND(ISNUMBER(SEARCH("N?m l*", CUSTOMER[[#This Row],[Service Type]], 1)), CUSTOMER[[#This Row],[Count ST]] = TRUE), CUSTOMER[[#This Row],[Quantity]], AND($Y$10:$Y1044 = TRUE, COUNTIFS($H$10:$H1044, CUSTOMER[[#This Row],[Booking]], $J$10:$J1044, CUSTOMER[[#This Row],[Order Date]], $F$10:$F1044, "&lt;&gt;"&amp;"N?m l*")=1), 1, TRUE,  "")</f>
        <v>#NAME?</v>
      </c>
      <c r="AA1044" s="282" t="b">
        <f t="shared" ca="1" si="17"/>
        <v>0</v>
      </c>
      <c r="AB1044" s="305"/>
    </row>
    <row r="1045" spans="1:28" x14ac:dyDescent="0.25">
      <c r="A1045" s="281" t="str">
        <f ca="1">no.</f>
        <v/>
      </c>
      <c r="B1045" s="281"/>
      <c r="C1045" s="282"/>
      <c r="D1045" s="282"/>
      <c r="E1045" s="282" t="str">
        <f ca="1">position</f>
        <v/>
      </c>
      <c r="F1045" s="282"/>
      <c r="G1045" s="282"/>
      <c r="H1045" s="282"/>
      <c r="I1045" s="282"/>
      <c r="J1045" s="335"/>
      <c r="K1045" s="282"/>
      <c r="L1045" s="282"/>
      <c r="M1045" s="282"/>
      <c r="N1045" s="282"/>
      <c r="O1045" s="281"/>
      <c r="P1045" s="360" t="str">
        <f ca="1">rescore_patient</f>
        <v/>
      </c>
      <c r="Q1045" s="330" t="str">
        <f ca="1">quantity</f>
        <v/>
      </c>
      <c r="R1045" s="281"/>
      <c r="S1045" s="282"/>
      <c r="T1045" s="282"/>
      <c r="U1045" s="282"/>
      <c r="V1045" s="305"/>
      <c r="W1045" s="305"/>
      <c r="X1045" s="305"/>
      <c r="Y1045" s="282"/>
      <c r="Z1045" s="282" t="e" vm="1">
        <f ca="1">_xlfn.IFS(AND(ISNUMBER(SEARCH("N?m l*", CUSTOMER[[#This Row],[Service Type]], 1)), CUSTOMER[[#This Row],[Count ST]] = TRUE), CUSTOMER[[#This Row],[Quantity]], AND($Y$10:$Y1045 = TRUE, COUNTIFS($H$10:$H1045, CUSTOMER[[#This Row],[Booking]], $J$10:$J1045, CUSTOMER[[#This Row],[Order Date]], $F$10:$F1045, "&lt;&gt;"&amp;"N?m l*")=1), 1, TRUE,  "")</f>
        <v>#NAME?</v>
      </c>
      <c r="AA1045" s="282" t="b">
        <f t="shared" ca="1" si="17"/>
        <v>0</v>
      </c>
      <c r="AB1045" s="305"/>
    </row>
    <row r="1046" spans="1:28" x14ac:dyDescent="0.25">
      <c r="A1046" s="281" t="str">
        <f ca="1">no.</f>
        <v/>
      </c>
      <c r="B1046" s="281"/>
      <c r="C1046" s="282"/>
      <c r="D1046" s="282"/>
      <c r="E1046" s="282" t="str">
        <f ca="1">position</f>
        <v/>
      </c>
      <c r="F1046" s="282"/>
      <c r="G1046" s="282"/>
      <c r="H1046" s="282"/>
      <c r="I1046" s="282"/>
      <c r="J1046" s="335"/>
      <c r="K1046" s="282"/>
      <c r="L1046" s="282"/>
      <c r="M1046" s="282"/>
      <c r="N1046" s="282"/>
      <c r="O1046" s="281"/>
      <c r="P1046" s="360" t="str">
        <f ca="1">rescore_patient</f>
        <v/>
      </c>
      <c r="Q1046" s="330" t="str">
        <f ca="1">quantity</f>
        <v/>
      </c>
      <c r="R1046" s="281"/>
      <c r="S1046" s="282"/>
      <c r="T1046" s="282"/>
      <c r="U1046" s="282"/>
      <c r="V1046" s="305"/>
      <c r="W1046" s="305"/>
      <c r="X1046" s="305"/>
      <c r="Y1046" s="282"/>
      <c r="Z1046" s="282" t="e" vm="1">
        <f ca="1">_xlfn.IFS(AND(ISNUMBER(SEARCH("N?m l*", CUSTOMER[[#This Row],[Service Type]], 1)), CUSTOMER[[#This Row],[Count ST]] = TRUE), CUSTOMER[[#This Row],[Quantity]], AND($Y$10:$Y1046 = TRUE, COUNTIFS($H$10:$H1046, CUSTOMER[[#This Row],[Booking]], $J$10:$J1046, CUSTOMER[[#This Row],[Order Date]], $F$10:$F1046, "&lt;&gt;"&amp;"N?m l*")=1), 1, TRUE,  "")</f>
        <v>#NAME?</v>
      </c>
      <c r="AA1046" s="282" t="b">
        <f t="shared" ca="1" si="17"/>
        <v>0</v>
      </c>
      <c r="AB1046" s="305"/>
    </row>
    <row r="1047" spans="1:28" x14ac:dyDescent="0.25">
      <c r="A1047" s="281" t="str">
        <f ca="1">no.</f>
        <v/>
      </c>
      <c r="B1047" s="281"/>
      <c r="C1047" s="282"/>
      <c r="D1047" s="282"/>
      <c r="E1047" s="282" t="str">
        <f ca="1">position</f>
        <v/>
      </c>
      <c r="F1047" s="282"/>
      <c r="G1047" s="282"/>
      <c r="H1047" s="282"/>
      <c r="I1047" s="282"/>
      <c r="J1047" s="335"/>
      <c r="K1047" s="282"/>
      <c r="L1047" s="282"/>
      <c r="M1047" s="282"/>
      <c r="N1047" s="282"/>
      <c r="O1047" s="281"/>
      <c r="P1047" s="360" t="str">
        <f ca="1">rescore_patient</f>
        <v/>
      </c>
      <c r="Q1047" s="330" t="str">
        <f ca="1">quantity</f>
        <v/>
      </c>
      <c r="R1047" s="281"/>
      <c r="S1047" s="282"/>
      <c r="T1047" s="282"/>
      <c r="U1047" s="282"/>
      <c r="V1047" s="305"/>
      <c r="W1047" s="305"/>
      <c r="X1047" s="305"/>
      <c r="Y1047" s="282"/>
      <c r="Z1047" s="282" t="e" vm="1">
        <f ca="1">_xlfn.IFS(AND(ISNUMBER(SEARCH("N?m l*", CUSTOMER[[#This Row],[Service Type]], 1)), CUSTOMER[[#This Row],[Count ST]] = TRUE), CUSTOMER[[#This Row],[Quantity]], AND($Y$10:$Y1047 = TRUE, COUNTIFS($H$10:$H1047, CUSTOMER[[#This Row],[Booking]], $J$10:$J1047, CUSTOMER[[#This Row],[Order Date]], $F$10:$F1047, "&lt;&gt;"&amp;"N?m l*")=1), 1, TRUE,  "")</f>
        <v>#NAME?</v>
      </c>
      <c r="AA1047" s="282" t="b">
        <f t="shared" ca="1" si="17"/>
        <v>0</v>
      </c>
      <c r="AB1047" s="305"/>
    </row>
    <row r="1048" spans="1:28" x14ac:dyDescent="0.25">
      <c r="A1048" s="281" t="str">
        <f ca="1">no.</f>
        <v/>
      </c>
      <c r="B1048" s="281"/>
      <c r="C1048" s="282"/>
      <c r="D1048" s="282"/>
      <c r="E1048" s="282" t="str">
        <f ca="1">position</f>
        <v/>
      </c>
      <c r="F1048" s="282"/>
      <c r="G1048" s="282"/>
      <c r="H1048" s="282"/>
      <c r="I1048" s="282"/>
      <c r="J1048" s="335"/>
      <c r="K1048" s="282"/>
      <c r="L1048" s="282"/>
      <c r="M1048" s="282"/>
      <c r="N1048" s="282"/>
      <c r="O1048" s="281"/>
      <c r="P1048" s="360" t="str">
        <f ca="1">rescore_patient</f>
        <v/>
      </c>
      <c r="Q1048" s="330" t="str">
        <f ca="1">quantity</f>
        <v/>
      </c>
      <c r="R1048" s="281"/>
      <c r="S1048" s="282"/>
      <c r="T1048" s="282"/>
      <c r="U1048" s="282"/>
      <c r="V1048" s="305"/>
      <c r="W1048" s="305"/>
      <c r="X1048" s="305"/>
      <c r="Y1048" s="282"/>
      <c r="Z1048" s="282" t="e" vm="1">
        <f ca="1">_xlfn.IFS(AND(ISNUMBER(SEARCH("N?m l*", CUSTOMER[[#This Row],[Service Type]], 1)), CUSTOMER[[#This Row],[Count ST]] = TRUE), CUSTOMER[[#This Row],[Quantity]], AND($Y$10:$Y1048 = TRUE, COUNTIFS($H$10:$H1048, CUSTOMER[[#This Row],[Booking]], $J$10:$J1048, CUSTOMER[[#This Row],[Order Date]], $F$10:$F1048, "&lt;&gt;"&amp;"N?m l*")=1), 1, TRUE,  "")</f>
        <v>#NAME?</v>
      </c>
      <c r="AA1048" s="282" t="b">
        <f t="shared" ca="1" si="17"/>
        <v>0</v>
      </c>
      <c r="AB1048" s="305"/>
    </row>
    <row r="1049" spans="1:28" x14ac:dyDescent="0.25">
      <c r="A1049" s="281" t="str">
        <f ca="1">no.</f>
        <v/>
      </c>
      <c r="B1049" s="281"/>
      <c r="C1049" s="282"/>
      <c r="D1049" s="282"/>
      <c r="E1049" s="282" t="str">
        <f ca="1">position</f>
        <v/>
      </c>
      <c r="F1049" s="282"/>
      <c r="G1049" s="282"/>
      <c r="H1049" s="282"/>
      <c r="I1049" s="282"/>
      <c r="J1049" s="335"/>
      <c r="K1049" s="282"/>
      <c r="L1049" s="282"/>
      <c r="M1049" s="282"/>
      <c r="N1049" s="282"/>
      <c r="O1049" s="281"/>
      <c r="P1049" s="360" t="str">
        <f ca="1">rescore_patient</f>
        <v/>
      </c>
      <c r="Q1049" s="330" t="str">
        <f ca="1">quantity</f>
        <v/>
      </c>
      <c r="R1049" s="281"/>
      <c r="S1049" s="282"/>
      <c r="T1049" s="282"/>
      <c r="U1049" s="282"/>
      <c r="V1049" s="305"/>
      <c r="W1049" s="305"/>
      <c r="X1049" s="305"/>
      <c r="Y1049" s="282"/>
      <c r="Z1049" s="282" t="e" vm="1">
        <f ca="1">_xlfn.IFS(AND(ISNUMBER(SEARCH("N?m l*", CUSTOMER[[#This Row],[Service Type]], 1)), CUSTOMER[[#This Row],[Count ST]] = TRUE), CUSTOMER[[#This Row],[Quantity]], AND($Y$10:$Y1049 = TRUE, COUNTIFS($H$10:$H1049, CUSTOMER[[#This Row],[Booking]], $J$10:$J1049, CUSTOMER[[#This Row],[Order Date]], $F$10:$F1049, "&lt;&gt;"&amp;"N?m l*")=1), 1, TRUE,  "")</f>
        <v>#NAME?</v>
      </c>
      <c r="AA1049" s="282" t="b">
        <f t="shared" ca="1" si="17"/>
        <v>0</v>
      </c>
      <c r="AB1049" s="305"/>
    </row>
    <row r="1050" spans="1:28" x14ac:dyDescent="0.25">
      <c r="A1050" s="281" t="str">
        <f ca="1">no.</f>
        <v/>
      </c>
      <c r="B1050" s="281"/>
      <c r="C1050" s="282"/>
      <c r="D1050" s="282"/>
      <c r="E1050" s="282" t="str">
        <f ca="1">position</f>
        <v/>
      </c>
      <c r="F1050" s="282"/>
      <c r="G1050" s="282"/>
      <c r="H1050" s="282"/>
      <c r="I1050" s="282"/>
      <c r="J1050" s="335"/>
      <c r="K1050" s="282"/>
      <c r="L1050" s="282"/>
      <c r="M1050" s="282"/>
      <c r="N1050" s="282"/>
      <c r="O1050" s="281"/>
      <c r="P1050" s="360" t="str">
        <f ca="1">rescore_patient</f>
        <v/>
      </c>
      <c r="Q1050" s="330" t="str">
        <f ca="1">quantity</f>
        <v/>
      </c>
      <c r="R1050" s="281"/>
      <c r="S1050" s="282"/>
      <c r="T1050" s="282"/>
      <c r="U1050" s="282"/>
      <c r="V1050" s="305"/>
      <c r="W1050" s="305"/>
      <c r="X1050" s="305"/>
      <c r="Y1050" s="282"/>
      <c r="Z1050" s="282" t="e" vm="1">
        <f ca="1">_xlfn.IFS(AND(ISNUMBER(SEARCH("N?m l*", CUSTOMER[[#This Row],[Service Type]], 1)), CUSTOMER[[#This Row],[Count ST]] = TRUE), CUSTOMER[[#This Row],[Quantity]], AND($Y$10:$Y1050 = TRUE, COUNTIFS($H$10:$H1050, CUSTOMER[[#This Row],[Booking]], $J$10:$J1050, CUSTOMER[[#This Row],[Order Date]], $F$10:$F1050, "&lt;&gt;"&amp;"N?m l*")=1), 1, TRUE,  "")</f>
        <v>#NAME?</v>
      </c>
      <c r="AA1050" s="282" t="b">
        <f t="shared" ca="1" si="17"/>
        <v>0</v>
      </c>
      <c r="AB1050" s="305"/>
    </row>
    <row r="1051" spans="1:28" x14ac:dyDescent="0.25">
      <c r="A1051" s="281" t="str">
        <f ca="1">no.</f>
        <v/>
      </c>
      <c r="B1051" s="281"/>
      <c r="C1051" s="282"/>
      <c r="D1051" s="282"/>
      <c r="E1051" s="282" t="str">
        <f ca="1">position</f>
        <v/>
      </c>
      <c r="F1051" s="282"/>
      <c r="G1051" s="282"/>
      <c r="H1051" s="282"/>
      <c r="I1051" s="282"/>
      <c r="J1051" s="335"/>
      <c r="K1051" s="282"/>
      <c r="L1051" s="282"/>
      <c r="M1051" s="282"/>
      <c r="N1051" s="282"/>
      <c r="O1051" s="281"/>
      <c r="P1051" s="360" t="str">
        <f ca="1">rescore_patient</f>
        <v/>
      </c>
      <c r="Q1051" s="330" t="str">
        <f ca="1">quantity</f>
        <v/>
      </c>
      <c r="R1051" s="281"/>
      <c r="S1051" s="282"/>
      <c r="T1051" s="282"/>
      <c r="U1051" s="282"/>
      <c r="V1051" s="305"/>
      <c r="W1051" s="305"/>
      <c r="X1051" s="305"/>
      <c r="Y1051" s="282"/>
      <c r="Z1051" s="282" t="e" vm="1">
        <f ca="1">_xlfn.IFS(AND(ISNUMBER(SEARCH("N?m l*", CUSTOMER[[#This Row],[Service Type]], 1)), CUSTOMER[[#This Row],[Count ST]] = TRUE), CUSTOMER[[#This Row],[Quantity]], AND($Y$10:$Y1051 = TRUE, COUNTIFS($H$10:$H1051, CUSTOMER[[#This Row],[Booking]], $J$10:$J1051, CUSTOMER[[#This Row],[Order Date]], $F$10:$F1051, "&lt;&gt;"&amp;"N?m l*")=1), 1, TRUE,  "")</f>
        <v>#NAME?</v>
      </c>
      <c r="AA1051" s="282" t="b">
        <f t="shared" ca="1" si="17"/>
        <v>0</v>
      </c>
      <c r="AB1051" s="305"/>
    </row>
    <row r="1052" spans="1:28" x14ac:dyDescent="0.25">
      <c r="A1052" s="281" t="str">
        <f ca="1">no.</f>
        <v/>
      </c>
      <c r="B1052" s="281"/>
      <c r="C1052" s="282"/>
      <c r="D1052" s="282"/>
      <c r="E1052" s="282" t="str">
        <f ca="1">position</f>
        <v/>
      </c>
      <c r="F1052" s="282"/>
      <c r="G1052" s="282"/>
      <c r="H1052" s="282"/>
      <c r="I1052" s="282"/>
      <c r="J1052" s="335"/>
      <c r="K1052" s="282"/>
      <c r="L1052" s="282"/>
      <c r="M1052" s="282"/>
      <c r="N1052" s="282"/>
      <c r="O1052" s="281"/>
      <c r="P1052" s="360" t="str">
        <f ca="1">rescore_patient</f>
        <v/>
      </c>
      <c r="Q1052" s="330" t="str">
        <f ca="1">quantity</f>
        <v/>
      </c>
      <c r="R1052" s="281"/>
      <c r="S1052" s="282"/>
      <c r="T1052" s="282"/>
      <c r="U1052" s="282"/>
      <c r="V1052" s="305"/>
      <c r="W1052" s="305"/>
      <c r="X1052" s="305"/>
      <c r="Y1052" s="282"/>
      <c r="Z1052" s="282" t="e" vm="1">
        <f ca="1">_xlfn.IFS(AND(ISNUMBER(SEARCH("N?m l*", CUSTOMER[[#This Row],[Service Type]], 1)), CUSTOMER[[#This Row],[Count ST]] = TRUE), CUSTOMER[[#This Row],[Quantity]], AND($Y$10:$Y1052 = TRUE, COUNTIFS($H$10:$H1052, CUSTOMER[[#This Row],[Booking]], $J$10:$J1052, CUSTOMER[[#This Row],[Order Date]], $F$10:$F1052, "&lt;&gt;"&amp;"N?m l*")=1), 1, TRUE,  "")</f>
        <v>#NAME?</v>
      </c>
      <c r="AA1052" s="282" t="b">
        <f t="shared" ca="1" si="17"/>
        <v>0</v>
      </c>
      <c r="AB1052" s="305"/>
    </row>
    <row r="1053" spans="1:28" x14ac:dyDescent="0.25">
      <c r="A1053" s="281" t="str">
        <f ca="1">no.</f>
        <v/>
      </c>
      <c r="B1053" s="281"/>
      <c r="C1053" s="282"/>
      <c r="D1053" s="282"/>
      <c r="E1053" s="282" t="str">
        <f ca="1">position</f>
        <v/>
      </c>
      <c r="F1053" s="282"/>
      <c r="G1053" s="282"/>
      <c r="H1053" s="282"/>
      <c r="I1053" s="282"/>
      <c r="J1053" s="335"/>
      <c r="K1053" s="282"/>
      <c r="L1053" s="282"/>
      <c r="M1053" s="282"/>
      <c r="N1053" s="282"/>
      <c r="O1053" s="281"/>
      <c r="P1053" s="360" t="str">
        <f ca="1">rescore_patient</f>
        <v/>
      </c>
      <c r="Q1053" s="330" t="str">
        <f ca="1">quantity</f>
        <v/>
      </c>
      <c r="R1053" s="281"/>
      <c r="S1053" s="282"/>
      <c r="T1053" s="282"/>
      <c r="U1053" s="282"/>
      <c r="V1053" s="305"/>
      <c r="W1053" s="305"/>
      <c r="X1053" s="305"/>
      <c r="Y1053" s="282"/>
      <c r="Z1053" s="282" t="e" vm="1">
        <f ca="1">_xlfn.IFS(AND(ISNUMBER(SEARCH("N?m l*", CUSTOMER[[#This Row],[Service Type]], 1)), CUSTOMER[[#This Row],[Count ST]] = TRUE), CUSTOMER[[#This Row],[Quantity]], AND($Y$10:$Y1053 = TRUE, COUNTIFS($H$10:$H1053, CUSTOMER[[#This Row],[Booking]], $J$10:$J1053, CUSTOMER[[#This Row],[Order Date]], $F$10:$F1053, "&lt;&gt;"&amp;"N?m l*")=1), 1, TRUE,  "")</f>
        <v>#NAME?</v>
      </c>
      <c r="AA1053" s="282" t="b">
        <f t="shared" ca="1" si="17"/>
        <v>0</v>
      </c>
      <c r="AB1053" s="305"/>
    </row>
    <row r="1054" spans="1:28" x14ac:dyDescent="0.25">
      <c r="A1054" s="281" t="str">
        <f ca="1">no.</f>
        <v/>
      </c>
      <c r="B1054" s="281"/>
      <c r="C1054" s="282"/>
      <c r="D1054" s="282"/>
      <c r="E1054" s="282" t="str">
        <f ca="1">position</f>
        <v/>
      </c>
      <c r="F1054" s="282"/>
      <c r="G1054" s="282"/>
      <c r="H1054" s="282"/>
      <c r="I1054" s="282"/>
      <c r="J1054" s="335"/>
      <c r="K1054" s="282"/>
      <c r="L1054" s="282"/>
      <c r="M1054" s="282"/>
      <c r="N1054" s="282"/>
      <c r="O1054" s="281"/>
      <c r="P1054" s="360" t="str">
        <f ca="1">rescore_patient</f>
        <v/>
      </c>
      <c r="Q1054" s="330" t="str">
        <f ca="1">quantity</f>
        <v/>
      </c>
      <c r="R1054" s="281"/>
      <c r="S1054" s="282"/>
      <c r="T1054" s="282"/>
      <c r="U1054" s="282"/>
      <c r="V1054" s="305"/>
      <c r="W1054" s="305"/>
      <c r="X1054" s="305"/>
      <c r="Y1054" s="282"/>
      <c r="Z1054" s="282" t="e" vm="1">
        <f ca="1">_xlfn.IFS(AND(ISNUMBER(SEARCH("N?m l*", CUSTOMER[[#This Row],[Service Type]], 1)), CUSTOMER[[#This Row],[Count ST]] = TRUE), CUSTOMER[[#This Row],[Quantity]], AND($Y$10:$Y1054 = TRUE, COUNTIFS($H$10:$H1054, CUSTOMER[[#This Row],[Booking]], $J$10:$J1054, CUSTOMER[[#This Row],[Order Date]], $F$10:$F1054, "&lt;&gt;"&amp;"N?m l*")=1), 1, TRUE,  "")</f>
        <v>#NAME?</v>
      </c>
      <c r="AA1054" s="282" t="b">
        <f t="shared" ca="1" si="17"/>
        <v>0</v>
      </c>
      <c r="AB1054" s="305"/>
    </row>
    <row r="1055" spans="1:28" x14ac:dyDescent="0.25">
      <c r="A1055" s="281" t="str">
        <f ca="1">no.</f>
        <v/>
      </c>
      <c r="B1055" s="281"/>
      <c r="C1055" s="282"/>
      <c r="D1055" s="282"/>
      <c r="E1055" s="282" t="str">
        <f ca="1">position</f>
        <v/>
      </c>
      <c r="F1055" s="282"/>
      <c r="G1055" s="282"/>
      <c r="H1055" s="282"/>
      <c r="I1055" s="282"/>
      <c r="J1055" s="335"/>
      <c r="K1055" s="282"/>
      <c r="L1055" s="282"/>
      <c r="M1055" s="282"/>
      <c r="N1055" s="282"/>
      <c r="O1055" s="281"/>
      <c r="P1055" s="360" t="str">
        <f ca="1">rescore_patient</f>
        <v/>
      </c>
      <c r="Q1055" s="330" t="str">
        <f ca="1">quantity</f>
        <v/>
      </c>
      <c r="R1055" s="281"/>
      <c r="S1055" s="282"/>
      <c r="T1055" s="282"/>
      <c r="U1055" s="282"/>
      <c r="V1055" s="305"/>
      <c r="W1055" s="305"/>
      <c r="X1055" s="305"/>
      <c r="Y1055" s="282"/>
      <c r="Z1055" s="282" t="e" vm="1">
        <f ca="1">_xlfn.IFS(AND(ISNUMBER(SEARCH("N?m l*", CUSTOMER[[#This Row],[Service Type]], 1)), CUSTOMER[[#This Row],[Count ST]] = TRUE), CUSTOMER[[#This Row],[Quantity]], AND($Y$10:$Y1055 = TRUE, COUNTIFS($H$10:$H1055, CUSTOMER[[#This Row],[Booking]], $J$10:$J1055, CUSTOMER[[#This Row],[Order Date]], $F$10:$F1055, "&lt;&gt;"&amp;"N?m l*")=1), 1, TRUE,  "")</f>
        <v>#NAME?</v>
      </c>
      <c r="AA1055" s="282" t="b">
        <f t="shared" ca="1" si="17"/>
        <v>0</v>
      </c>
      <c r="AB1055" s="305"/>
    </row>
    <row r="1056" spans="1:28" x14ac:dyDescent="0.25">
      <c r="A1056" s="281" t="str">
        <f ca="1">no.</f>
        <v/>
      </c>
      <c r="B1056" s="281"/>
      <c r="C1056" s="282"/>
      <c r="D1056" s="282"/>
      <c r="E1056" s="282" t="str">
        <f ca="1">position</f>
        <v/>
      </c>
      <c r="F1056" s="282"/>
      <c r="G1056" s="282"/>
      <c r="H1056" s="282"/>
      <c r="I1056" s="282"/>
      <c r="J1056" s="335"/>
      <c r="K1056" s="282"/>
      <c r="L1056" s="282"/>
      <c r="M1056" s="282"/>
      <c r="N1056" s="282"/>
      <c r="O1056" s="281"/>
      <c r="P1056" s="360" t="str">
        <f ca="1">rescore_patient</f>
        <v/>
      </c>
      <c r="Q1056" s="330" t="str">
        <f ca="1">quantity</f>
        <v/>
      </c>
      <c r="R1056" s="281"/>
      <c r="S1056" s="282"/>
      <c r="T1056" s="282"/>
      <c r="U1056" s="282"/>
      <c r="V1056" s="305"/>
      <c r="W1056" s="305"/>
      <c r="X1056" s="305"/>
      <c r="Y1056" s="282"/>
      <c r="Z1056" s="282" t="e" vm="1">
        <f ca="1">_xlfn.IFS(AND(ISNUMBER(SEARCH("N?m l*", CUSTOMER[[#This Row],[Service Type]], 1)), CUSTOMER[[#This Row],[Count ST]] = TRUE), CUSTOMER[[#This Row],[Quantity]], AND($Y$10:$Y1056 = TRUE, COUNTIFS($H$10:$H1056, CUSTOMER[[#This Row],[Booking]], $J$10:$J1056, CUSTOMER[[#This Row],[Order Date]], $F$10:$F1056, "&lt;&gt;"&amp;"N?m l*")=1), 1, TRUE,  "")</f>
        <v>#NAME?</v>
      </c>
      <c r="AA1056" s="282" t="b">
        <f t="shared" ca="1" si="17"/>
        <v>0</v>
      </c>
      <c r="AB1056" s="305"/>
    </row>
    <row r="1057" spans="1:28" x14ac:dyDescent="0.25">
      <c r="A1057" s="281" t="str">
        <f ca="1">no.</f>
        <v/>
      </c>
      <c r="B1057" s="281"/>
      <c r="C1057" s="282"/>
      <c r="D1057" s="282"/>
      <c r="E1057" s="282" t="str">
        <f ca="1">position</f>
        <v/>
      </c>
      <c r="F1057" s="282"/>
      <c r="G1057" s="282"/>
      <c r="H1057" s="282"/>
      <c r="I1057" s="282"/>
      <c r="J1057" s="335"/>
      <c r="K1057" s="282"/>
      <c r="L1057" s="282"/>
      <c r="M1057" s="282"/>
      <c r="N1057" s="282"/>
      <c r="O1057" s="281"/>
      <c r="P1057" s="360" t="str">
        <f ca="1">rescore_patient</f>
        <v/>
      </c>
      <c r="Q1057" s="330" t="str">
        <f ca="1">quantity</f>
        <v/>
      </c>
      <c r="R1057" s="281"/>
      <c r="S1057" s="282"/>
      <c r="T1057" s="282"/>
      <c r="U1057" s="282"/>
      <c r="V1057" s="305"/>
      <c r="W1057" s="305"/>
      <c r="X1057" s="305"/>
      <c r="Y1057" s="282"/>
      <c r="Z1057" s="282" t="e" vm="1">
        <f ca="1">_xlfn.IFS(AND(ISNUMBER(SEARCH("N?m l*", CUSTOMER[[#This Row],[Service Type]], 1)), CUSTOMER[[#This Row],[Count ST]] = TRUE), CUSTOMER[[#This Row],[Quantity]], AND($Y$10:$Y1057 = TRUE, COUNTIFS($H$10:$H1057, CUSTOMER[[#This Row],[Booking]], $J$10:$J1057, CUSTOMER[[#This Row],[Order Date]], $F$10:$F1057, "&lt;&gt;"&amp;"N?m l*")=1), 1, TRUE,  "")</f>
        <v>#NAME?</v>
      </c>
      <c r="AA1057" s="282" t="b">
        <f t="shared" ca="1" si="17"/>
        <v>0</v>
      </c>
      <c r="AB1057" s="305"/>
    </row>
    <row r="1058" spans="1:28" x14ac:dyDescent="0.25">
      <c r="A1058" s="281" t="str">
        <f ca="1">no.</f>
        <v/>
      </c>
      <c r="B1058" s="281"/>
      <c r="C1058" s="282"/>
      <c r="D1058" s="282"/>
      <c r="E1058" s="282" t="str">
        <f ca="1">position</f>
        <v/>
      </c>
      <c r="F1058" s="282"/>
      <c r="G1058" s="282"/>
      <c r="H1058" s="282"/>
      <c r="I1058" s="282"/>
      <c r="J1058" s="335"/>
      <c r="K1058" s="282"/>
      <c r="L1058" s="282"/>
      <c r="M1058" s="282"/>
      <c r="N1058" s="282"/>
      <c r="O1058" s="281"/>
      <c r="P1058" s="360" t="str">
        <f ca="1">rescore_patient</f>
        <v/>
      </c>
      <c r="Q1058" s="330" t="str">
        <f ca="1">quantity</f>
        <v/>
      </c>
      <c r="R1058" s="281"/>
      <c r="S1058" s="282"/>
      <c r="T1058" s="282"/>
      <c r="U1058" s="282"/>
      <c r="V1058" s="305"/>
      <c r="W1058" s="305"/>
      <c r="X1058" s="305"/>
      <c r="Y1058" s="282"/>
      <c r="Z1058" s="282" t="e" vm="1">
        <f ca="1">_xlfn.IFS(AND(ISNUMBER(SEARCH("N?m l*", CUSTOMER[[#This Row],[Service Type]], 1)), CUSTOMER[[#This Row],[Count ST]] = TRUE), CUSTOMER[[#This Row],[Quantity]], AND($Y$10:$Y1058 = TRUE, COUNTIFS($H$10:$H1058, CUSTOMER[[#This Row],[Booking]], $J$10:$J1058, CUSTOMER[[#This Row],[Order Date]], $F$10:$F1058, "&lt;&gt;"&amp;"N?m l*")=1), 1, TRUE,  "")</f>
        <v>#NAME?</v>
      </c>
      <c r="AA1058" s="282" t="b">
        <f t="shared" ca="1" si="17"/>
        <v>0</v>
      </c>
      <c r="AB1058" s="305"/>
    </row>
    <row r="1059" spans="1:28" x14ac:dyDescent="0.25">
      <c r="A1059" s="281" t="str">
        <f ca="1">no.</f>
        <v/>
      </c>
      <c r="B1059" s="281"/>
      <c r="C1059" s="282"/>
      <c r="D1059" s="282"/>
      <c r="E1059" s="282" t="str">
        <f ca="1">position</f>
        <v/>
      </c>
      <c r="F1059" s="282"/>
      <c r="G1059" s="282"/>
      <c r="H1059" s="282"/>
      <c r="I1059" s="282"/>
      <c r="J1059" s="335"/>
      <c r="K1059" s="282"/>
      <c r="L1059" s="282"/>
      <c r="M1059" s="282"/>
      <c r="N1059" s="282"/>
      <c r="O1059" s="281"/>
      <c r="P1059" s="360" t="str">
        <f ca="1">rescore_patient</f>
        <v/>
      </c>
      <c r="Q1059" s="330" t="str">
        <f ca="1">quantity</f>
        <v/>
      </c>
      <c r="R1059" s="281"/>
      <c r="S1059" s="282"/>
      <c r="T1059" s="282"/>
      <c r="U1059" s="282"/>
      <c r="V1059" s="305"/>
      <c r="W1059" s="305"/>
      <c r="X1059" s="305"/>
      <c r="Y1059" s="282"/>
      <c r="Z1059" s="282" t="e" vm="1">
        <f ca="1">_xlfn.IFS(AND(ISNUMBER(SEARCH("N?m l*", CUSTOMER[[#This Row],[Service Type]], 1)), CUSTOMER[[#This Row],[Count ST]] = TRUE), CUSTOMER[[#This Row],[Quantity]], AND($Y$10:$Y1059 = TRUE, COUNTIFS($H$10:$H1059, CUSTOMER[[#This Row],[Booking]], $J$10:$J1059, CUSTOMER[[#This Row],[Order Date]], $F$10:$F1059, "&lt;&gt;"&amp;"N?m l*")=1), 1, TRUE,  "")</f>
        <v>#NAME?</v>
      </c>
      <c r="AA1059" s="282" t="b">
        <f t="shared" ca="1" si="17"/>
        <v>0</v>
      </c>
      <c r="AB1059" s="305"/>
    </row>
    <row r="1060" spans="1:28" x14ac:dyDescent="0.25">
      <c r="A1060" s="281" t="str">
        <f ca="1">no.</f>
        <v/>
      </c>
      <c r="B1060" s="281"/>
      <c r="C1060" s="282"/>
      <c r="D1060" s="282"/>
      <c r="E1060" s="282" t="str">
        <f ca="1">position</f>
        <v/>
      </c>
      <c r="F1060" s="282"/>
      <c r="G1060" s="282"/>
      <c r="H1060" s="282"/>
      <c r="I1060" s="282"/>
      <c r="J1060" s="335"/>
      <c r="K1060" s="282"/>
      <c r="L1060" s="282"/>
      <c r="M1060" s="282"/>
      <c r="N1060" s="282"/>
      <c r="O1060" s="281"/>
      <c r="P1060" s="360" t="str">
        <f ca="1">rescore_patient</f>
        <v/>
      </c>
      <c r="Q1060" s="330" t="str">
        <f ca="1">quantity</f>
        <v/>
      </c>
      <c r="R1060" s="281"/>
      <c r="S1060" s="282"/>
      <c r="T1060" s="282"/>
      <c r="U1060" s="282"/>
      <c r="V1060" s="305"/>
      <c r="W1060" s="305"/>
      <c r="X1060" s="305"/>
      <c r="Y1060" s="282"/>
      <c r="Z1060" s="282" t="e" vm="1">
        <f ca="1">_xlfn.IFS(AND(ISNUMBER(SEARCH("N?m l*", CUSTOMER[[#This Row],[Service Type]], 1)), CUSTOMER[[#This Row],[Count ST]] = TRUE), CUSTOMER[[#This Row],[Quantity]], AND($Y$10:$Y1060 = TRUE, COUNTIFS($H$10:$H1060, CUSTOMER[[#This Row],[Booking]], $J$10:$J1060, CUSTOMER[[#This Row],[Order Date]], $F$10:$F1060, "&lt;&gt;"&amp;"N?m l*")=1), 1, TRUE,  "")</f>
        <v>#NAME?</v>
      </c>
      <c r="AA1060" s="282" t="b">
        <f t="shared" ca="1" si="17"/>
        <v>0</v>
      </c>
      <c r="AB1060" s="305"/>
    </row>
    <row r="1061" spans="1:28" x14ac:dyDescent="0.25">
      <c r="A1061" s="281" t="str">
        <f ca="1">no.</f>
        <v/>
      </c>
      <c r="B1061" s="281"/>
      <c r="C1061" s="282"/>
      <c r="D1061" s="282"/>
      <c r="E1061" s="282" t="str">
        <f ca="1">position</f>
        <v/>
      </c>
      <c r="F1061" s="282"/>
      <c r="G1061" s="282"/>
      <c r="H1061" s="282"/>
      <c r="I1061" s="282"/>
      <c r="J1061" s="335"/>
      <c r="K1061" s="282"/>
      <c r="L1061" s="282"/>
      <c r="M1061" s="282"/>
      <c r="N1061" s="282"/>
      <c r="O1061" s="281"/>
      <c r="P1061" s="360" t="str">
        <f ca="1">rescore_patient</f>
        <v/>
      </c>
      <c r="Q1061" s="330" t="str">
        <f ca="1">quantity</f>
        <v/>
      </c>
      <c r="R1061" s="281"/>
      <c r="S1061" s="282"/>
      <c r="T1061" s="282"/>
      <c r="U1061" s="282"/>
      <c r="V1061" s="305"/>
      <c r="W1061" s="305"/>
      <c r="X1061" s="305"/>
      <c r="Y1061" s="282"/>
      <c r="Z1061" s="282" t="e" vm="1">
        <f ca="1">_xlfn.IFS(AND(ISNUMBER(SEARCH("N?m l*", CUSTOMER[[#This Row],[Service Type]], 1)), CUSTOMER[[#This Row],[Count ST]] = TRUE), CUSTOMER[[#This Row],[Quantity]], AND($Y$10:$Y1061 = TRUE, COUNTIFS($H$10:$H1061, CUSTOMER[[#This Row],[Booking]], $J$10:$J1061, CUSTOMER[[#This Row],[Order Date]], $F$10:$F1061, "&lt;&gt;"&amp;"N?m l*")=1), 1, TRUE,  "")</f>
        <v>#NAME?</v>
      </c>
      <c r="AA1061" s="282" t="b">
        <f t="shared" ca="1" si="17"/>
        <v>0</v>
      </c>
      <c r="AB1061" s="305"/>
    </row>
    <row r="1062" spans="1:28" x14ac:dyDescent="0.25">
      <c r="A1062" s="281" t="str">
        <f ca="1">no.</f>
        <v/>
      </c>
      <c r="B1062" s="281"/>
      <c r="C1062" s="282"/>
      <c r="D1062" s="282"/>
      <c r="E1062" s="282" t="str">
        <f ca="1">position</f>
        <v/>
      </c>
      <c r="F1062" s="282"/>
      <c r="G1062" s="282"/>
      <c r="H1062" s="282"/>
      <c r="I1062" s="282"/>
      <c r="J1062" s="335"/>
      <c r="K1062" s="282"/>
      <c r="L1062" s="282"/>
      <c r="M1062" s="282"/>
      <c r="N1062" s="282"/>
      <c r="O1062" s="281"/>
      <c r="P1062" s="360" t="str">
        <f ca="1">rescore_patient</f>
        <v/>
      </c>
      <c r="Q1062" s="330" t="str">
        <f ca="1">quantity</f>
        <v/>
      </c>
      <c r="R1062" s="281"/>
      <c r="S1062" s="282"/>
      <c r="T1062" s="282"/>
      <c r="U1062" s="282"/>
      <c r="V1062" s="305"/>
      <c r="W1062" s="305"/>
      <c r="X1062" s="305"/>
      <c r="Y1062" s="282"/>
      <c r="Z1062" s="282" t="e" vm="1">
        <f ca="1">_xlfn.IFS(AND(ISNUMBER(SEARCH("N?m l*", CUSTOMER[[#This Row],[Service Type]], 1)), CUSTOMER[[#This Row],[Count ST]] = TRUE), CUSTOMER[[#This Row],[Quantity]], AND($Y$10:$Y1062 = TRUE, COUNTIFS($H$10:$H1062, CUSTOMER[[#This Row],[Booking]], $J$10:$J1062, CUSTOMER[[#This Row],[Order Date]], $F$10:$F1062, "&lt;&gt;"&amp;"N?m l*")=1), 1, TRUE,  "")</f>
        <v>#NAME?</v>
      </c>
      <c r="AA1062" s="282" t="b">
        <f t="shared" ca="1" si="17"/>
        <v>0</v>
      </c>
      <c r="AB1062" s="305"/>
    </row>
    <row r="1063" spans="1:28" x14ac:dyDescent="0.25">
      <c r="A1063" s="281" t="str">
        <f ca="1">no.</f>
        <v/>
      </c>
      <c r="B1063" s="281"/>
      <c r="C1063" s="282"/>
      <c r="D1063" s="282"/>
      <c r="E1063" s="282" t="str">
        <f ca="1">position</f>
        <v/>
      </c>
      <c r="F1063" s="282"/>
      <c r="G1063" s="282"/>
      <c r="H1063" s="282"/>
      <c r="I1063" s="282"/>
      <c r="J1063" s="335"/>
      <c r="K1063" s="282"/>
      <c r="L1063" s="282"/>
      <c r="M1063" s="282"/>
      <c r="N1063" s="282"/>
      <c r="O1063" s="281"/>
      <c r="P1063" s="360" t="str">
        <f ca="1">rescore_patient</f>
        <v/>
      </c>
      <c r="Q1063" s="330" t="str">
        <f ca="1">quantity</f>
        <v/>
      </c>
      <c r="R1063" s="281"/>
      <c r="S1063" s="282"/>
      <c r="T1063" s="282"/>
      <c r="U1063" s="282"/>
      <c r="V1063" s="305"/>
      <c r="W1063" s="305"/>
      <c r="X1063" s="305"/>
      <c r="Y1063" s="282"/>
      <c r="Z1063" s="282" t="e" vm="1">
        <f ca="1">_xlfn.IFS(AND(ISNUMBER(SEARCH("N?m l*", CUSTOMER[[#This Row],[Service Type]], 1)), CUSTOMER[[#This Row],[Count ST]] = TRUE), CUSTOMER[[#This Row],[Quantity]], AND($Y$10:$Y1063 = TRUE, COUNTIFS($H$10:$H1063, CUSTOMER[[#This Row],[Booking]], $J$10:$J1063, CUSTOMER[[#This Row],[Order Date]], $F$10:$F1063, "&lt;&gt;"&amp;"N?m l*")=1), 1, TRUE,  "")</f>
        <v>#NAME?</v>
      </c>
      <c r="AA1063" s="282" t="b">
        <f t="shared" ca="1" si="17"/>
        <v>0</v>
      </c>
      <c r="AB1063" s="305"/>
    </row>
    <row r="1064" spans="1:28" x14ac:dyDescent="0.25">
      <c r="A1064" s="281" t="str">
        <f ca="1">no.</f>
        <v/>
      </c>
      <c r="B1064" s="281"/>
      <c r="C1064" s="282"/>
      <c r="D1064" s="282"/>
      <c r="E1064" s="282" t="str">
        <f ca="1">position</f>
        <v/>
      </c>
      <c r="F1064" s="282"/>
      <c r="G1064" s="282"/>
      <c r="H1064" s="282"/>
      <c r="I1064" s="282"/>
      <c r="J1064" s="335"/>
      <c r="K1064" s="282"/>
      <c r="L1064" s="282"/>
      <c r="M1064" s="282"/>
      <c r="N1064" s="282"/>
      <c r="O1064" s="281"/>
      <c r="P1064" s="360" t="str">
        <f ca="1">rescore_patient</f>
        <v/>
      </c>
      <c r="Q1064" s="330" t="str">
        <f ca="1">quantity</f>
        <v/>
      </c>
      <c r="R1064" s="281"/>
      <c r="S1064" s="282"/>
      <c r="T1064" s="282"/>
      <c r="U1064" s="282"/>
      <c r="V1064" s="305"/>
      <c r="W1064" s="305"/>
      <c r="X1064" s="305"/>
      <c r="Y1064" s="282"/>
      <c r="Z1064" s="282" t="e" vm="1">
        <f ca="1">_xlfn.IFS(AND(ISNUMBER(SEARCH("N?m l*", CUSTOMER[[#This Row],[Service Type]], 1)), CUSTOMER[[#This Row],[Count ST]] = TRUE), CUSTOMER[[#This Row],[Quantity]], AND($Y$10:$Y1064 = TRUE, COUNTIFS($H$10:$H1064, CUSTOMER[[#This Row],[Booking]], $J$10:$J1064, CUSTOMER[[#This Row],[Order Date]], $F$10:$F1064, "&lt;&gt;"&amp;"N?m l*")=1), 1, TRUE,  "")</f>
        <v>#NAME?</v>
      </c>
      <c r="AA1064" s="282" t="b">
        <f t="shared" ca="1" si="17"/>
        <v>0</v>
      </c>
      <c r="AB1064" s="305"/>
    </row>
    <row r="1065" spans="1:28" x14ac:dyDescent="0.25">
      <c r="A1065" s="281" t="str">
        <f ca="1">no.</f>
        <v/>
      </c>
      <c r="B1065" s="281"/>
      <c r="C1065" s="282"/>
      <c r="D1065" s="282"/>
      <c r="E1065" s="282" t="str">
        <f ca="1">position</f>
        <v/>
      </c>
      <c r="F1065" s="282"/>
      <c r="G1065" s="282"/>
      <c r="H1065" s="282"/>
      <c r="I1065" s="282"/>
      <c r="J1065" s="335"/>
      <c r="K1065" s="282"/>
      <c r="L1065" s="282"/>
      <c r="M1065" s="282"/>
      <c r="N1065" s="282"/>
      <c r="O1065" s="281"/>
      <c r="P1065" s="360" t="str">
        <f ca="1">rescore_patient</f>
        <v/>
      </c>
      <c r="Q1065" s="330" t="str">
        <f ca="1">quantity</f>
        <v/>
      </c>
      <c r="R1065" s="281"/>
      <c r="S1065" s="282"/>
      <c r="T1065" s="282"/>
      <c r="U1065" s="282"/>
      <c r="V1065" s="305"/>
      <c r="W1065" s="305"/>
      <c r="X1065" s="305"/>
      <c r="Y1065" s="282"/>
      <c r="Z1065" s="282" t="e" vm="1">
        <f ca="1">_xlfn.IFS(AND(ISNUMBER(SEARCH("N?m l*", CUSTOMER[[#This Row],[Service Type]], 1)), CUSTOMER[[#This Row],[Count ST]] = TRUE), CUSTOMER[[#This Row],[Quantity]], AND($Y$10:$Y1065 = TRUE, COUNTIFS($H$10:$H1065, CUSTOMER[[#This Row],[Booking]], $J$10:$J1065, CUSTOMER[[#This Row],[Order Date]], $F$10:$F1065, "&lt;&gt;"&amp;"N?m l*")=1), 1, TRUE,  "")</f>
        <v>#NAME?</v>
      </c>
      <c r="AA1065" s="282" t="b">
        <f t="shared" ca="1" si="17"/>
        <v>0</v>
      </c>
      <c r="AB1065" s="305"/>
    </row>
    <row r="1066" spans="1:28" x14ac:dyDescent="0.25">
      <c r="A1066" s="281" t="str">
        <f ca="1">no.</f>
        <v/>
      </c>
      <c r="B1066" s="281"/>
      <c r="C1066" s="282"/>
      <c r="D1066" s="282"/>
      <c r="E1066" s="282" t="str">
        <f ca="1">position</f>
        <v/>
      </c>
      <c r="F1066" s="282"/>
      <c r="G1066" s="282"/>
      <c r="H1066" s="282"/>
      <c r="I1066" s="282"/>
      <c r="J1066" s="335"/>
      <c r="K1066" s="282"/>
      <c r="L1066" s="282"/>
      <c r="M1066" s="282"/>
      <c r="N1066" s="282"/>
      <c r="O1066" s="281"/>
      <c r="P1066" s="360" t="str">
        <f ca="1">rescore_patient</f>
        <v/>
      </c>
      <c r="Q1066" s="330" t="str">
        <f ca="1">quantity</f>
        <v/>
      </c>
      <c r="R1066" s="281"/>
      <c r="S1066" s="282"/>
      <c r="T1066" s="282"/>
      <c r="U1066" s="282"/>
      <c r="V1066" s="305"/>
      <c r="W1066" s="305"/>
      <c r="X1066" s="305"/>
      <c r="Y1066" s="282"/>
      <c r="Z1066" s="282" t="e" vm="1">
        <f ca="1">_xlfn.IFS(AND(ISNUMBER(SEARCH("N?m l*", CUSTOMER[[#This Row],[Service Type]], 1)), CUSTOMER[[#This Row],[Count ST]] = TRUE), CUSTOMER[[#This Row],[Quantity]], AND($Y$10:$Y1066 = TRUE, COUNTIFS($H$10:$H1066, CUSTOMER[[#This Row],[Booking]], $J$10:$J1066, CUSTOMER[[#This Row],[Order Date]], $F$10:$F1066, "&lt;&gt;"&amp;"N?m l*")=1), 1, TRUE,  "")</f>
        <v>#NAME?</v>
      </c>
      <c r="AA1066" s="282" t="b">
        <f t="shared" ca="1" si="17"/>
        <v>0</v>
      </c>
      <c r="AB1066" s="305"/>
    </row>
    <row r="1067" spans="1:28" x14ac:dyDescent="0.25">
      <c r="A1067" s="281" t="str">
        <f ca="1">no.</f>
        <v/>
      </c>
      <c r="B1067" s="281"/>
      <c r="C1067" s="282"/>
      <c r="D1067" s="282"/>
      <c r="E1067" s="282" t="str">
        <f ca="1">position</f>
        <v/>
      </c>
      <c r="F1067" s="282"/>
      <c r="G1067" s="282"/>
      <c r="H1067" s="282"/>
      <c r="I1067" s="282"/>
      <c r="J1067" s="335"/>
      <c r="K1067" s="282"/>
      <c r="L1067" s="282"/>
      <c r="M1067" s="282"/>
      <c r="N1067" s="282"/>
      <c r="O1067" s="281"/>
      <c r="P1067" s="360" t="str">
        <f ca="1">rescore_patient</f>
        <v/>
      </c>
      <c r="Q1067" s="330" t="str">
        <f ca="1">quantity</f>
        <v/>
      </c>
      <c r="R1067" s="281"/>
      <c r="S1067" s="282"/>
      <c r="T1067" s="282"/>
      <c r="U1067" s="282"/>
      <c r="V1067" s="305"/>
      <c r="W1067" s="305"/>
      <c r="X1067" s="305"/>
      <c r="Y1067" s="282"/>
      <c r="Z1067" s="282" t="e" vm="1">
        <f ca="1">_xlfn.IFS(AND(ISNUMBER(SEARCH("N?m l*", CUSTOMER[[#This Row],[Service Type]], 1)), CUSTOMER[[#This Row],[Count ST]] = TRUE), CUSTOMER[[#This Row],[Quantity]], AND($Y$10:$Y1067 = TRUE, COUNTIFS($H$10:$H1067, CUSTOMER[[#This Row],[Booking]], $J$10:$J1067, CUSTOMER[[#This Row],[Order Date]], $F$10:$F1067, "&lt;&gt;"&amp;"N?m l*")=1), 1, TRUE,  "")</f>
        <v>#NAME?</v>
      </c>
      <c r="AA1067" s="282" t="b">
        <f t="shared" ca="1" si="17"/>
        <v>0</v>
      </c>
      <c r="AB1067" s="305"/>
    </row>
    <row r="1068" spans="1:28" x14ac:dyDescent="0.25">
      <c r="A1068" s="281" t="str">
        <f ca="1">no.</f>
        <v/>
      </c>
      <c r="B1068" s="281"/>
      <c r="C1068" s="282"/>
      <c r="D1068" s="282"/>
      <c r="E1068" s="282" t="str">
        <f ca="1">position</f>
        <v/>
      </c>
      <c r="F1068" s="282"/>
      <c r="G1068" s="282"/>
      <c r="H1068" s="282"/>
      <c r="I1068" s="282"/>
      <c r="J1068" s="335"/>
      <c r="K1068" s="282"/>
      <c r="L1068" s="282"/>
      <c r="M1068" s="282"/>
      <c r="N1068" s="282"/>
      <c r="O1068" s="281"/>
      <c r="P1068" s="360" t="str">
        <f ca="1">rescore_patient</f>
        <v/>
      </c>
      <c r="Q1068" s="330" t="str">
        <f ca="1">quantity</f>
        <v/>
      </c>
      <c r="R1068" s="281"/>
      <c r="S1068" s="282"/>
      <c r="T1068" s="282"/>
      <c r="U1068" s="282"/>
      <c r="V1068" s="305"/>
      <c r="W1068" s="305"/>
      <c r="X1068" s="305"/>
      <c r="Y1068" s="282"/>
      <c r="Z1068" s="282" t="e" vm="1">
        <f ca="1">_xlfn.IFS(AND(ISNUMBER(SEARCH("N?m l*", CUSTOMER[[#This Row],[Service Type]], 1)), CUSTOMER[[#This Row],[Count ST]] = TRUE), CUSTOMER[[#This Row],[Quantity]], AND($Y$10:$Y1068 = TRUE, COUNTIFS($H$10:$H1068, CUSTOMER[[#This Row],[Booking]], $J$10:$J1068, CUSTOMER[[#This Row],[Order Date]], $F$10:$F1068, "&lt;&gt;"&amp;"N?m l*")=1), 1, TRUE,  "")</f>
        <v>#NAME?</v>
      </c>
      <c r="AA1068" s="282" t="b">
        <f t="shared" ca="1" si="17"/>
        <v>0</v>
      </c>
      <c r="AB1068" s="305"/>
    </row>
    <row r="1069" spans="1:28" x14ac:dyDescent="0.25">
      <c r="A1069" s="281" t="str">
        <f ca="1">no.</f>
        <v/>
      </c>
      <c r="B1069" s="281"/>
      <c r="C1069" s="282"/>
      <c r="D1069" s="282"/>
      <c r="E1069" s="282" t="str">
        <f ca="1">position</f>
        <v/>
      </c>
      <c r="F1069" s="282"/>
      <c r="G1069" s="282"/>
      <c r="H1069" s="282"/>
      <c r="I1069" s="282"/>
      <c r="J1069" s="335"/>
      <c r="K1069" s="282"/>
      <c r="L1069" s="282"/>
      <c r="M1069" s="282"/>
      <c r="N1069" s="282"/>
      <c r="O1069" s="281"/>
      <c r="P1069" s="360" t="str">
        <f ca="1">rescore_patient</f>
        <v/>
      </c>
      <c r="Q1069" s="330" t="str">
        <f ca="1">quantity</f>
        <v/>
      </c>
      <c r="R1069" s="281"/>
      <c r="S1069" s="282"/>
      <c r="T1069" s="282"/>
      <c r="U1069" s="282"/>
      <c r="V1069" s="305"/>
      <c r="W1069" s="305"/>
      <c r="X1069" s="305"/>
      <c r="Y1069" s="282"/>
      <c r="Z1069" s="282" t="e" vm="1">
        <f ca="1">_xlfn.IFS(AND(ISNUMBER(SEARCH("N?m l*", CUSTOMER[[#This Row],[Service Type]], 1)), CUSTOMER[[#This Row],[Count ST]] = TRUE), CUSTOMER[[#This Row],[Quantity]], AND($Y$10:$Y1069 = TRUE, COUNTIFS($H$10:$H1069, CUSTOMER[[#This Row],[Booking]], $J$10:$J1069, CUSTOMER[[#This Row],[Order Date]], $F$10:$F1069, "&lt;&gt;"&amp;"N?m l*")=1), 1, TRUE,  "")</f>
        <v>#NAME?</v>
      </c>
      <c r="AA1069" s="282" t="b">
        <f t="shared" ca="1" si="17"/>
        <v>0</v>
      </c>
      <c r="AB1069" s="305"/>
    </row>
    <row r="1070" spans="1:28" x14ac:dyDescent="0.25">
      <c r="A1070" s="281" t="str">
        <f ca="1">no.</f>
        <v/>
      </c>
      <c r="B1070" s="281"/>
      <c r="C1070" s="282"/>
      <c r="D1070" s="282"/>
      <c r="E1070" s="282" t="str">
        <f ca="1">position</f>
        <v/>
      </c>
      <c r="F1070" s="282"/>
      <c r="G1070" s="282"/>
      <c r="H1070" s="282"/>
      <c r="I1070" s="282"/>
      <c r="J1070" s="335"/>
      <c r="K1070" s="282"/>
      <c r="L1070" s="282"/>
      <c r="M1070" s="282"/>
      <c r="N1070" s="282"/>
      <c r="O1070" s="281"/>
      <c r="P1070" s="360" t="str">
        <f ca="1">rescore_patient</f>
        <v/>
      </c>
      <c r="Q1070" s="330" t="str">
        <f ca="1">quantity</f>
        <v/>
      </c>
      <c r="R1070" s="281"/>
      <c r="S1070" s="282"/>
      <c r="T1070" s="282"/>
      <c r="U1070" s="282"/>
      <c r="V1070" s="305"/>
      <c r="W1070" s="305"/>
      <c r="X1070" s="305"/>
      <c r="Y1070" s="282"/>
      <c r="Z1070" s="282" t="e" vm="1">
        <f ca="1">_xlfn.IFS(AND(ISNUMBER(SEARCH("N?m l*", CUSTOMER[[#This Row],[Service Type]], 1)), CUSTOMER[[#This Row],[Count ST]] = TRUE), CUSTOMER[[#This Row],[Quantity]], AND($Y$10:$Y1070 = TRUE, COUNTIFS($H$10:$H1070, CUSTOMER[[#This Row],[Booking]], $J$10:$J1070, CUSTOMER[[#This Row],[Order Date]], $F$10:$F1070, "&lt;&gt;"&amp;"N?m l*")=1), 1, TRUE,  "")</f>
        <v>#NAME?</v>
      </c>
      <c r="AA1070" s="282" t="b">
        <f t="shared" ca="1" si="17"/>
        <v>0</v>
      </c>
      <c r="AB1070" s="305"/>
    </row>
    <row r="1071" spans="1:28" x14ac:dyDescent="0.25">
      <c r="A1071" s="281" t="str">
        <f ca="1">no.</f>
        <v/>
      </c>
      <c r="B1071" s="281"/>
      <c r="C1071" s="282"/>
      <c r="D1071" s="282"/>
      <c r="E1071" s="282" t="str">
        <f ca="1">position</f>
        <v/>
      </c>
      <c r="F1071" s="282"/>
      <c r="G1071" s="282"/>
      <c r="H1071" s="282"/>
      <c r="I1071" s="282"/>
      <c r="J1071" s="335"/>
      <c r="K1071" s="282"/>
      <c r="L1071" s="282"/>
      <c r="M1071" s="282"/>
      <c r="N1071" s="282"/>
      <c r="O1071" s="281"/>
      <c r="P1071" s="360" t="str">
        <f ca="1">rescore_patient</f>
        <v/>
      </c>
      <c r="Q1071" s="330" t="str">
        <f ca="1">quantity</f>
        <v/>
      </c>
      <c r="R1071" s="281"/>
      <c r="S1071" s="282"/>
      <c r="T1071" s="282"/>
      <c r="U1071" s="282"/>
      <c r="V1071" s="305"/>
      <c r="W1071" s="305"/>
      <c r="X1071" s="305"/>
      <c r="Y1071" s="282"/>
      <c r="Z1071" s="282" t="e" vm="1">
        <f ca="1">_xlfn.IFS(AND(ISNUMBER(SEARCH("N?m l*", CUSTOMER[[#This Row],[Service Type]], 1)), CUSTOMER[[#This Row],[Count ST]] = TRUE), CUSTOMER[[#This Row],[Quantity]], AND($Y$10:$Y1071 = TRUE, COUNTIFS($H$10:$H1071, CUSTOMER[[#This Row],[Booking]], $J$10:$J1071, CUSTOMER[[#This Row],[Order Date]], $F$10:$F1071, "&lt;&gt;"&amp;"N?m l*")=1), 1, TRUE,  "")</f>
        <v>#NAME?</v>
      </c>
      <c r="AA1071" s="282" t="b">
        <f t="shared" ca="1" si="17"/>
        <v>0</v>
      </c>
      <c r="AB1071" s="305"/>
    </row>
    <row r="1072" spans="1:28" x14ac:dyDescent="0.25">
      <c r="A1072" s="281" t="str">
        <f ca="1">no.</f>
        <v/>
      </c>
      <c r="B1072" s="281"/>
      <c r="C1072" s="282"/>
      <c r="D1072" s="282"/>
      <c r="E1072" s="282" t="str">
        <f ca="1">position</f>
        <v/>
      </c>
      <c r="F1072" s="282"/>
      <c r="G1072" s="282"/>
      <c r="H1072" s="282"/>
      <c r="I1072" s="282"/>
      <c r="J1072" s="335"/>
      <c r="K1072" s="282"/>
      <c r="L1072" s="282"/>
      <c r="M1072" s="282"/>
      <c r="N1072" s="282"/>
      <c r="O1072" s="281"/>
      <c r="P1072" s="360" t="str">
        <f ca="1">rescore_patient</f>
        <v/>
      </c>
      <c r="Q1072" s="330" t="str">
        <f ca="1">quantity</f>
        <v/>
      </c>
      <c r="R1072" s="281"/>
      <c r="S1072" s="282"/>
      <c r="T1072" s="282"/>
      <c r="U1072" s="282"/>
      <c r="V1072" s="305"/>
      <c r="W1072" s="305"/>
      <c r="X1072" s="305"/>
      <c r="Y1072" s="282"/>
      <c r="Z1072" s="282" t="e" vm="1">
        <f ca="1">_xlfn.IFS(AND(ISNUMBER(SEARCH("N?m l*", CUSTOMER[[#This Row],[Service Type]], 1)), CUSTOMER[[#This Row],[Count ST]] = TRUE), CUSTOMER[[#This Row],[Quantity]], AND($Y$10:$Y1072 = TRUE, COUNTIFS($H$10:$H1072, CUSTOMER[[#This Row],[Booking]], $J$10:$J1072, CUSTOMER[[#This Row],[Order Date]], $F$10:$F1072, "&lt;&gt;"&amp;"N?m l*")=1), 1, TRUE,  "")</f>
        <v>#NAME?</v>
      </c>
      <c r="AA1072" s="282" t="b">
        <f t="shared" ca="1" si="17"/>
        <v>0</v>
      </c>
      <c r="AB1072" s="305"/>
    </row>
    <row r="1073" spans="1:28" x14ac:dyDescent="0.25">
      <c r="A1073" s="281" t="str">
        <f ca="1">no.</f>
        <v/>
      </c>
      <c r="B1073" s="281"/>
      <c r="C1073" s="282"/>
      <c r="D1073" s="282"/>
      <c r="E1073" s="282" t="str">
        <f ca="1">position</f>
        <v/>
      </c>
      <c r="F1073" s="282"/>
      <c r="G1073" s="282"/>
      <c r="H1073" s="282"/>
      <c r="I1073" s="282"/>
      <c r="J1073" s="335"/>
      <c r="K1073" s="282"/>
      <c r="L1073" s="282"/>
      <c r="M1073" s="282"/>
      <c r="N1073" s="282"/>
      <c r="O1073" s="281"/>
      <c r="P1073" s="360" t="str">
        <f ca="1">rescore_patient</f>
        <v/>
      </c>
      <c r="Q1073" s="330" t="str">
        <f ca="1">quantity</f>
        <v/>
      </c>
      <c r="R1073" s="281"/>
      <c r="S1073" s="282"/>
      <c r="T1073" s="282"/>
      <c r="U1073" s="282"/>
      <c r="V1073" s="305"/>
      <c r="W1073" s="305"/>
      <c r="X1073" s="305"/>
      <c r="Y1073" s="282"/>
      <c r="Z1073" s="282" t="e" vm="1">
        <f ca="1">_xlfn.IFS(AND(ISNUMBER(SEARCH("N?m l*", CUSTOMER[[#This Row],[Service Type]], 1)), CUSTOMER[[#This Row],[Count ST]] = TRUE), CUSTOMER[[#This Row],[Quantity]], AND($Y$10:$Y1073 = TRUE, COUNTIFS($H$10:$H1073, CUSTOMER[[#This Row],[Booking]], $J$10:$J1073, CUSTOMER[[#This Row],[Order Date]], $F$10:$F1073, "&lt;&gt;"&amp;"N?m l*")=1), 1, TRUE,  "")</f>
        <v>#NAME?</v>
      </c>
      <c r="AA1073" s="282" t="b">
        <f t="shared" ca="1" si="17"/>
        <v>0</v>
      </c>
      <c r="AB1073" s="305"/>
    </row>
    <row r="1074" spans="1:28" x14ac:dyDescent="0.25">
      <c r="A1074" s="281" t="str">
        <f ca="1">no.</f>
        <v/>
      </c>
      <c r="B1074" s="281"/>
      <c r="C1074" s="282"/>
      <c r="D1074" s="282"/>
      <c r="E1074" s="282" t="str">
        <f ca="1">position</f>
        <v/>
      </c>
      <c r="F1074" s="282"/>
      <c r="G1074" s="282"/>
      <c r="H1074" s="282"/>
      <c r="I1074" s="282"/>
      <c r="J1074" s="335"/>
      <c r="K1074" s="282"/>
      <c r="L1074" s="282"/>
      <c r="M1074" s="282"/>
      <c r="N1074" s="282"/>
      <c r="O1074" s="281"/>
      <c r="P1074" s="360" t="str">
        <f ca="1">rescore_patient</f>
        <v/>
      </c>
      <c r="Q1074" s="330" t="str">
        <f ca="1">quantity</f>
        <v/>
      </c>
      <c r="R1074" s="281"/>
      <c r="S1074" s="282"/>
      <c r="T1074" s="282"/>
      <c r="U1074" s="282"/>
      <c r="V1074" s="305"/>
      <c r="W1074" s="305"/>
      <c r="X1074" s="305"/>
      <c r="Y1074" s="282"/>
      <c r="Z1074" s="282" t="e" vm="1">
        <f ca="1">_xlfn.IFS(AND(ISNUMBER(SEARCH("N?m l*", CUSTOMER[[#This Row],[Service Type]], 1)), CUSTOMER[[#This Row],[Count ST]] = TRUE), CUSTOMER[[#This Row],[Quantity]], AND($Y$10:$Y1074 = TRUE, COUNTIFS($H$10:$H1074, CUSTOMER[[#This Row],[Booking]], $J$10:$J1074, CUSTOMER[[#This Row],[Order Date]], $F$10:$F1074, "&lt;&gt;"&amp;"N?m l*")=1), 1, TRUE,  "")</f>
        <v>#NAME?</v>
      </c>
      <c r="AA1074" s="282" t="b">
        <f t="shared" ca="1" si="17"/>
        <v>0</v>
      </c>
      <c r="AB1074" s="305"/>
    </row>
    <row r="1075" spans="1:28" x14ac:dyDescent="0.25">
      <c r="A1075" s="281" t="str">
        <f ca="1">no.</f>
        <v/>
      </c>
      <c r="B1075" s="281"/>
      <c r="C1075" s="282"/>
      <c r="D1075" s="282"/>
      <c r="E1075" s="282" t="str">
        <f ca="1">position</f>
        <v/>
      </c>
      <c r="F1075" s="282"/>
      <c r="G1075" s="282"/>
      <c r="H1075" s="282"/>
      <c r="I1075" s="282"/>
      <c r="J1075" s="335"/>
      <c r="K1075" s="282"/>
      <c r="L1075" s="282"/>
      <c r="M1075" s="282"/>
      <c r="N1075" s="282"/>
      <c r="O1075" s="281"/>
      <c r="P1075" s="360" t="str">
        <f ca="1">rescore_patient</f>
        <v/>
      </c>
      <c r="Q1075" s="330" t="str">
        <f ca="1">quantity</f>
        <v/>
      </c>
      <c r="R1075" s="281"/>
      <c r="S1075" s="282"/>
      <c r="T1075" s="282"/>
      <c r="U1075" s="282"/>
      <c r="V1075" s="305"/>
      <c r="W1075" s="305"/>
      <c r="X1075" s="305"/>
      <c r="Y1075" s="282"/>
      <c r="Z1075" s="282" t="e" vm="1">
        <f ca="1">_xlfn.IFS(AND(ISNUMBER(SEARCH("N?m l*", CUSTOMER[[#This Row],[Service Type]], 1)), CUSTOMER[[#This Row],[Count ST]] = TRUE), CUSTOMER[[#This Row],[Quantity]], AND($Y$10:$Y1075 = TRUE, COUNTIFS($H$10:$H1075, CUSTOMER[[#This Row],[Booking]], $J$10:$J1075, CUSTOMER[[#This Row],[Order Date]], $F$10:$F1075, "&lt;&gt;"&amp;"N?m l*")=1), 1, TRUE,  "")</f>
        <v>#NAME?</v>
      </c>
      <c r="AA1075" s="282" t="b">
        <f t="shared" ca="1" si="17"/>
        <v>0</v>
      </c>
      <c r="AB1075" s="305"/>
    </row>
    <row r="1076" spans="1:28" x14ac:dyDescent="0.25">
      <c r="A1076" s="281" t="str">
        <f ca="1">no.</f>
        <v/>
      </c>
      <c r="B1076" s="281"/>
      <c r="C1076" s="282"/>
      <c r="D1076" s="282"/>
      <c r="E1076" s="282" t="str">
        <f ca="1">position</f>
        <v/>
      </c>
      <c r="F1076" s="282"/>
      <c r="G1076" s="282"/>
      <c r="H1076" s="282"/>
      <c r="I1076" s="282"/>
      <c r="J1076" s="335"/>
      <c r="K1076" s="282"/>
      <c r="L1076" s="282"/>
      <c r="M1076" s="282"/>
      <c r="N1076" s="282"/>
      <c r="O1076" s="281"/>
      <c r="P1076" s="360" t="str">
        <f ca="1">rescore_patient</f>
        <v/>
      </c>
      <c r="Q1076" s="330" t="str">
        <f ca="1">quantity</f>
        <v/>
      </c>
      <c r="R1076" s="281"/>
      <c r="S1076" s="282"/>
      <c r="T1076" s="282"/>
      <c r="U1076" s="282"/>
      <c r="V1076" s="305"/>
      <c r="W1076" s="305"/>
      <c r="X1076" s="305"/>
      <c r="Y1076" s="282"/>
      <c r="Z1076" s="282" t="e" vm="1">
        <f ca="1">_xlfn.IFS(AND(ISNUMBER(SEARCH("N?m l*", CUSTOMER[[#This Row],[Service Type]], 1)), CUSTOMER[[#This Row],[Count ST]] = TRUE), CUSTOMER[[#This Row],[Quantity]], AND($Y$10:$Y1076 = TRUE, COUNTIFS($H$10:$H1076, CUSTOMER[[#This Row],[Booking]], $J$10:$J1076, CUSTOMER[[#This Row],[Order Date]], $F$10:$F1076, "&lt;&gt;"&amp;"N?m l*")=1), 1, TRUE,  "")</f>
        <v>#NAME?</v>
      </c>
      <c r="AA1076" s="282" t="b">
        <f t="shared" ca="1" si="17"/>
        <v>0</v>
      </c>
      <c r="AB1076" s="305"/>
    </row>
    <row r="1077" spans="1:28" x14ac:dyDescent="0.25">
      <c r="A1077" s="281" t="str">
        <f ca="1">no.</f>
        <v/>
      </c>
      <c r="B1077" s="281"/>
      <c r="C1077" s="282"/>
      <c r="D1077" s="282"/>
      <c r="E1077" s="282" t="str">
        <f ca="1">position</f>
        <v/>
      </c>
      <c r="F1077" s="282"/>
      <c r="G1077" s="282"/>
      <c r="H1077" s="282"/>
      <c r="I1077" s="282"/>
      <c r="J1077" s="335"/>
      <c r="K1077" s="282"/>
      <c r="L1077" s="282"/>
      <c r="M1077" s="282"/>
      <c r="N1077" s="282"/>
      <c r="O1077" s="281"/>
      <c r="P1077" s="360" t="str">
        <f ca="1">rescore_patient</f>
        <v/>
      </c>
      <c r="Q1077" s="330" t="str">
        <f ca="1">quantity</f>
        <v/>
      </c>
      <c r="R1077" s="281"/>
      <c r="S1077" s="282"/>
      <c r="T1077" s="282"/>
      <c r="U1077" s="282"/>
      <c r="V1077" s="305"/>
      <c r="W1077" s="305"/>
      <c r="X1077" s="305"/>
      <c r="Y1077" s="282"/>
      <c r="Z1077" s="282" t="e" vm="1">
        <f ca="1">_xlfn.IFS(AND(ISNUMBER(SEARCH("N?m l*", CUSTOMER[[#This Row],[Service Type]], 1)), CUSTOMER[[#This Row],[Count ST]] = TRUE), CUSTOMER[[#This Row],[Quantity]], AND($Y$10:$Y1077 = TRUE, COUNTIFS($H$10:$H1077, CUSTOMER[[#This Row],[Booking]], $J$10:$J1077, CUSTOMER[[#This Row],[Order Date]], $F$10:$F1077, "&lt;&gt;"&amp;"N?m l*")=1), 1, TRUE,  "")</f>
        <v>#NAME?</v>
      </c>
      <c r="AA1077" s="282" t="b">
        <f t="shared" ca="1" si="17"/>
        <v>0</v>
      </c>
      <c r="AB1077" s="305"/>
    </row>
    <row r="1078" spans="1:28" x14ac:dyDescent="0.25">
      <c r="A1078" s="281" t="str">
        <f ca="1">no.</f>
        <v/>
      </c>
      <c r="B1078" s="281"/>
      <c r="C1078" s="282"/>
      <c r="D1078" s="282"/>
      <c r="E1078" s="282" t="str">
        <f ca="1">position</f>
        <v/>
      </c>
      <c r="F1078" s="282"/>
      <c r="G1078" s="282"/>
      <c r="H1078" s="282"/>
      <c r="I1078" s="282"/>
      <c r="J1078" s="335"/>
      <c r="K1078" s="282"/>
      <c r="L1078" s="282"/>
      <c r="M1078" s="282"/>
      <c r="N1078" s="282"/>
      <c r="O1078" s="281"/>
      <c r="P1078" s="360" t="str">
        <f ca="1">rescore_patient</f>
        <v/>
      </c>
      <c r="Q1078" s="330" t="str">
        <f ca="1">quantity</f>
        <v/>
      </c>
      <c r="R1078" s="281"/>
      <c r="S1078" s="282"/>
      <c r="T1078" s="282"/>
      <c r="U1078" s="282"/>
      <c r="V1078" s="305"/>
      <c r="W1078" s="305"/>
      <c r="X1078" s="305"/>
      <c r="Y1078" s="282"/>
      <c r="Z1078" s="282" t="e" vm="1">
        <f ca="1">_xlfn.IFS(AND(ISNUMBER(SEARCH("N?m l*", CUSTOMER[[#This Row],[Service Type]], 1)), CUSTOMER[[#This Row],[Count ST]] = TRUE), CUSTOMER[[#This Row],[Quantity]], AND($Y$10:$Y1078 = TRUE, COUNTIFS($H$10:$H1078, CUSTOMER[[#This Row],[Booking]], $J$10:$J1078, CUSTOMER[[#This Row],[Order Date]], $F$10:$F1078, "&lt;&gt;"&amp;"N?m l*")=1), 1, TRUE,  "")</f>
        <v>#NAME?</v>
      </c>
      <c r="AA1078" s="282" t="b">
        <f t="shared" ca="1" si="17"/>
        <v>0</v>
      </c>
      <c r="AB1078" s="305"/>
    </row>
    <row r="1079" spans="1:28" x14ac:dyDescent="0.25">
      <c r="A1079" s="281" t="str">
        <f ca="1">no.</f>
        <v/>
      </c>
      <c r="B1079" s="281"/>
      <c r="C1079" s="282"/>
      <c r="D1079" s="282"/>
      <c r="E1079" s="282" t="str">
        <f ca="1">position</f>
        <v/>
      </c>
      <c r="F1079" s="282"/>
      <c r="G1079" s="282"/>
      <c r="H1079" s="282"/>
      <c r="I1079" s="282"/>
      <c r="J1079" s="335"/>
      <c r="K1079" s="282"/>
      <c r="L1079" s="282"/>
      <c r="M1079" s="282"/>
      <c r="N1079" s="282"/>
      <c r="O1079" s="281"/>
      <c r="P1079" s="360" t="str">
        <f ca="1">rescore_patient</f>
        <v/>
      </c>
      <c r="Q1079" s="330" t="str">
        <f ca="1">quantity</f>
        <v/>
      </c>
      <c r="R1079" s="281"/>
      <c r="S1079" s="282"/>
      <c r="T1079" s="282"/>
      <c r="U1079" s="282"/>
      <c r="V1079" s="305"/>
      <c r="W1079" s="305"/>
      <c r="X1079" s="305"/>
      <c r="Y1079" s="282"/>
      <c r="Z1079" s="282" t="e" vm="1">
        <f ca="1">_xlfn.IFS(AND(ISNUMBER(SEARCH("N?m l*", CUSTOMER[[#This Row],[Service Type]], 1)), CUSTOMER[[#This Row],[Count ST]] = TRUE), CUSTOMER[[#This Row],[Quantity]], AND($Y$10:$Y1079 = TRUE, COUNTIFS($H$10:$H1079, CUSTOMER[[#This Row],[Booking]], $J$10:$J1079, CUSTOMER[[#This Row],[Order Date]], $F$10:$F1079, "&lt;&gt;"&amp;"N?m l*")=1), 1, TRUE,  "")</f>
        <v>#NAME?</v>
      </c>
      <c r="AA1079" s="282" t="b">
        <f t="shared" ca="1" si="17"/>
        <v>0</v>
      </c>
      <c r="AB1079" s="305"/>
    </row>
    <row r="1080" spans="1:28" x14ac:dyDescent="0.25">
      <c r="A1080" s="281" t="str">
        <f ca="1">no.</f>
        <v/>
      </c>
      <c r="B1080" s="281"/>
      <c r="C1080" s="282"/>
      <c r="D1080" s="282"/>
      <c r="E1080" s="282" t="str">
        <f ca="1">position</f>
        <v/>
      </c>
      <c r="F1080" s="282"/>
      <c r="G1080" s="282"/>
      <c r="H1080" s="282"/>
      <c r="I1080" s="282"/>
      <c r="J1080" s="335"/>
      <c r="K1080" s="282"/>
      <c r="L1080" s="282"/>
      <c r="M1080" s="282"/>
      <c r="N1080" s="282"/>
      <c r="O1080" s="281"/>
      <c r="P1080" s="360" t="str">
        <f ca="1">rescore_patient</f>
        <v/>
      </c>
      <c r="Q1080" s="330" t="str">
        <f ca="1">quantity</f>
        <v/>
      </c>
      <c r="R1080" s="281"/>
      <c r="S1080" s="282"/>
      <c r="T1080" s="282"/>
      <c r="U1080" s="282"/>
      <c r="V1080" s="305"/>
      <c r="W1080" s="305"/>
      <c r="X1080" s="305"/>
      <c r="Y1080" s="282"/>
      <c r="Z1080" s="282" t="e" vm="1">
        <f ca="1">_xlfn.IFS(AND(ISNUMBER(SEARCH("N?m l*", CUSTOMER[[#This Row],[Service Type]], 1)), CUSTOMER[[#This Row],[Count ST]] = TRUE), CUSTOMER[[#This Row],[Quantity]], AND($Y$10:$Y1080 = TRUE, COUNTIFS($H$10:$H1080, CUSTOMER[[#This Row],[Booking]], $J$10:$J1080, CUSTOMER[[#This Row],[Order Date]], $F$10:$F1080, "&lt;&gt;"&amp;"N?m l*")=1), 1, TRUE,  "")</f>
        <v>#NAME?</v>
      </c>
      <c r="AA1080" s="282" t="b">
        <f t="shared" ca="1" si="17"/>
        <v>0</v>
      </c>
      <c r="AB1080" s="305"/>
    </row>
    <row r="1081" spans="1:28" x14ac:dyDescent="0.25">
      <c r="A1081" s="281" t="str">
        <f ca="1">no.</f>
        <v/>
      </c>
      <c r="B1081" s="281"/>
      <c r="C1081" s="282"/>
      <c r="D1081" s="282"/>
      <c r="E1081" s="282" t="str">
        <f ca="1">position</f>
        <v/>
      </c>
      <c r="F1081" s="282"/>
      <c r="G1081" s="282"/>
      <c r="H1081" s="282"/>
      <c r="I1081" s="282"/>
      <c r="J1081" s="335"/>
      <c r="K1081" s="282"/>
      <c r="L1081" s="282"/>
      <c r="M1081" s="282"/>
      <c r="N1081" s="282"/>
      <c r="O1081" s="281"/>
      <c r="P1081" s="360" t="str">
        <f ca="1">rescore_patient</f>
        <v/>
      </c>
      <c r="Q1081" s="330" t="str">
        <f ca="1">quantity</f>
        <v/>
      </c>
      <c r="R1081" s="281"/>
      <c r="S1081" s="282"/>
      <c r="T1081" s="282"/>
      <c r="U1081" s="282"/>
      <c r="V1081" s="305"/>
      <c r="W1081" s="305"/>
      <c r="X1081" s="305"/>
      <c r="Y1081" s="282"/>
      <c r="Z1081" s="282" t="e" vm="1">
        <f ca="1">_xlfn.IFS(AND(ISNUMBER(SEARCH("N?m l*", CUSTOMER[[#This Row],[Service Type]], 1)), CUSTOMER[[#This Row],[Count ST]] = TRUE), CUSTOMER[[#This Row],[Quantity]], AND($Y$10:$Y1081 = TRUE, COUNTIFS($H$10:$H1081, CUSTOMER[[#This Row],[Booking]], $J$10:$J1081, CUSTOMER[[#This Row],[Order Date]], $F$10:$F1081, "&lt;&gt;"&amp;"N?m l*")=1), 1, TRUE,  "")</f>
        <v>#NAME?</v>
      </c>
      <c r="AA1081" s="282" t="b">
        <f t="shared" ca="1" si="17"/>
        <v>0</v>
      </c>
      <c r="AB1081" s="305"/>
    </row>
    <row r="1082" spans="1:28" x14ac:dyDescent="0.25">
      <c r="A1082" s="281" t="str">
        <f ca="1">no.</f>
        <v/>
      </c>
      <c r="B1082" s="281"/>
      <c r="C1082" s="282"/>
      <c r="D1082" s="282"/>
      <c r="E1082" s="282" t="str">
        <f ca="1">position</f>
        <v/>
      </c>
      <c r="F1082" s="282"/>
      <c r="G1082" s="282"/>
      <c r="H1082" s="282"/>
      <c r="I1082" s="282"/>
      <c r="J1082" s="335"/>
      <c r="K1082" s="282"/>
      <c r="L1082" s="282"/>
      <c r="M1082" s="282"/>
      <c r="N1082" s="282"/>
      <c r="O1082" s="281"/>
      <c r="P1082" s="360" t="str">
        <f ca="1">rescore_patient</f>
        <v/>
      </c>
      <c r="Q1082" s="330" t="str">
        <f ca="1">quantity</f>
        <v/>
      </c>
      <c r="R1082" s="281"/>
      <c r="S1082" s="282"/>
      <c r="T1082" s="282"/>
      <c r="U1082" s="282"/>
      <c r="V1082" s="305"/>
      <c r="W1082" s="305"/>
      <c r="X1082" s="305"/>
      <c r="Y1082" s="282"/>
      <c r="Z1082" s="282" t="e" vm="1">
        <f ca="1">_xlfn.IFS(AND(ISNUMBER(SEARCH("N?m l*", CUSTOMER[[#This Row],[Service Type]], 1)), CUSTOMER[[#This Row],[Count ST]] = TRUE), CUSTOMER[[#This Row],[Quantity]], AND($Y$10:$Y1082 = TRUE, COUNTIFS($H$10:$H1082, CUSTOMER[[#This Row],[Booking]], $J$10:$J1082, CUSTOMER[[#This Row],[Order Date]], $F$10:$F1082, "&lt;&gt;"&amp;"N?m l*")=1), 1, TRUE,  "")</f>
        <v>#NAME?</v>
      </c>
      <c r="AA1082" s="282" t="b">
        <f t="shared" ca="1" si="17"/>
        <v>0</v>
      </c>
      <c r="AB1082" s="305"/>
    </row>
    <row r="1083" spans="1:28" x14ac:dyDescent="0.25">
      <c r="A1083" s="281" t="str">
        <f ca="1">no.</f>
        <v/>
      </c>
      <c r="B1083" s="281"/>
      <c r="C1083" s="282"/>
      <c r="D1083" s="282"/>
      <c r="E1083" s="282" t="str">
        <f ca="1">position</f>
        <v/>
      </c>
      <c r="F1083" s="282"/>
      <c r="G1083" s="282"/>
      <c r="H1083" s="282"/>
      <c r="I1083" s="282"/>
      <c r="J1083" s="335"/>
      <c r="K1083" s="282"/>
      <c r="L1083" s="282"/>
      <c r="M1083" s="282"/>
      <c r="N1083" s="282"/>
      <c r="O1083" s="281"/>
      <c r="P1083" s="360" t="str">
        <f ca="1">rescore_patient</f>
        <v/>
      </c>
      <c r="Q1083" s="330" t="str">
        <f ca="1">quantity</f>
        <v/>
      </c>
      <c r="R1083" s="281"/>
      <c r="S1083" s="282"/>
      <c r="T1083" s="282"/>
      <c r="U1083" s="282"/>
      <c r="V1083" s="305"/>
      <c r="W1083" s="305"/>
      <c r="X1083" s="305"/>
      <c r="Y1083" s="282"/>
      <c r="Z1083" s="282" t="e" vm="1">
        <f ca="1">_xlfn.IFS(AND(ISNUMBER(SEARCH("N?m l*", CUSTOMER[[#This Row],[Service Type]], 1)), CUSTOMER[[#This Row],[Count ST]] = TRUE), CUSTOMER[[#This Row],[Quantity]], AND($Y$10:$Y1083 = TRUE, COUNTIFS($H$10:$H1083, CUSTOMER[[#This Row],[Booking]], $J$10:$J1083, CUSTOMER[[#This Row],[Order Date]], $F$10:$F1083, "&lt;&gt;"&amp;"N?m l*")=1), 1, TRUE,  "")</f>
        <v>#NAME?</v>
      </c>
      <c r="AA1083" s="282" t="b">
        <f t="shared" ca="1" si="17"/>
        <v>0</v>
      </c>
      <c r="AB1083" s="305"/>
    </row>
    <row r="1084" spans="1:28" x14ac:dyDescent="0.25">
      <c r="A1084" s="281" t="str">
        <f ca="1">no.</f>
        <v/>
      </c>
      <c r="B1084" s="281"/>
      <c r="C1084" s="282"/>
      <c r="D1084" s="282"/>
      <c r="E1084" s="282" t="str">
        <f ca="1">position</f>
        <v/>
      </c>
      <c r="F1084" s="282"/>
      <c r="G1084" s="282"/>
      <c r="H1084" s="282"/>
      <c r="I1084" s="282"/>
      <c r="J1084" s="335"/>
      <c r="K1084" s="282"/>
      <c r="L1084" s="282"/>
      <c r="M1084" s="282"/>
      <c r="N1084" s="282"/>
      <c r="O1084" s="281"/>
      <c r="P1084" s="360" t="str">
        <f ca="1">rescore_patient</f>
        <v/>
      </c>
      <c r="Q1084" s="330" t="str">
        <f ca="1">quantity</f>
        <v/>
      </c>
      <c r="R1084" s="281"/>
      <c r="S1084" s="282"/>
      <c r="T1084" s="282"/>
      <c r="U1084" s="282"/>
      <c r="V1084" s="305"/>
      <c r="W1084" s="305"/>
      <c r="X1084" s="305"/>
      <c r="Y1084" s="282"/>
      <c r="Z1084" s="282" t="e" vm="1">
        <f ca="1">_xlfn.IFS(AND(ISNUMBER(SEARCH("N?m l*", CUSTOMER[[#This Row],[Service Type]], 1)), CUSTOMER[[#This Row],[Count ST]] = TRUE), CUSTOMER[[#This Row],[Quantity]], AND($Y$10:$Y1084 = TRUE, COUNTIFS($H$10:$H1084, CUSTOMER[[#This Row],[Booking]], $J$10:$J1084, CUSTOMER[[#This Row],[Order Date]], $F$10:$F1084, "&lt;&gt;"&amp;"N?m l*")=1), 1, TRUE,  "")</f>
        <v>#NAME?</v>
      </c>
      <c r="AA1084" s="282" t="b">
        <f t="shared" ca="1" si="17"/>
        <v>0</v>
      </c>
      <c r="AB1084" s="305"/>
    </row>
    <row r="1085" spans="1:28" x14ac:dyDescent="0.25">
      <c r="A1085" s="281" t="str">
        <f ca="1">no.</f>
        <v/>
      </c>
      <c r="B1085" s="281"/>
      <c r="C1085" s="282"/>
      <c r="D1085" s="282"/>
      <c r="E1085" s="282" t="str">
        <f ca="1">position</f>
        <v/>
      </c>
      <c r="F1085" s="282"/>
      <c r="G1085" s="282"/>
      <c r="H1085" s="282"/>
      <c r="I1085" s="282"/>
      <c r="J1085" s="335"/>
      <c r="K1085" s="282"/>
      <c r="L1085" s="282"/>
      <c r="M1085" s="282"/>
      <c r="N1085" s="282"/>
      <c r="O1085" s="281"/>
      <c r="P1085" s="360" t="str">
        <f ca="1">rescore_patient</f>
        <v/>
      </c>
      <c r="Q1085" s="330" t="str">
        <f ca="1">quantity</f>
        <v/>
      </c>
      <c r="R1085" s="281"/>
      <c r="S1085" s="282"/>
      <c r="T1085" s="282"/>
      <c r="U1085" s="282"/>
      <c r="V1085" s="305"/>
      <c r="W1085" s="305"/>
      <c r="X1085" s="305"/>
      <c r="Y1085" s="282"/>
      <c r="Z1085" s="282" t="e" vm="1">
        <f ca="1">_xlfn.IFS(AND(ISNUMBER(SEARCH("N?m l*", CUSTOMER[[#This Row],[Service Type]], 1)), CUSTOMER[[#This Row],[Count ST]] = TRUE), CUSTOMER[[#This Row],[Quantity]], AND($Y$10:$Y1085 = TRUE, COUNTIFS($H$10:$H1085, CUSTOMER[[#This Row],[Booking]], $J$10:$J1085, CUSTOMER[[#This Row],[Order Date]], $F$10:$F1085, "&lt;&gt;"&amp;"N?m l*")=1), 1, TRUE,  "")</f>
        <v>#NAME?</v>
      </c>
      <c r="AA1085" s="282" t="b">
        <f t="shared" ca="1" si="17"/>
        <v>0</v>
      </c>
      <c r="AB1085" s="305"/>
    </row>
    <row r="1086" spans="1:28" x14ac:dyDescent="0.25">
      <c r="A1086" s="281" t="str">
        <f ca="1">no.</f>
        <v/>
      </c>
      <c r="B1086" s="281"/>
      <c r="C1086" s="282"/>
      <c r="D1086" s="282"/>
      <c r="E1086" s="282" t="str">
        <f ca="1">position</f>
        <v/>
      </c>
      <c r="F1086" s="282"/>
      <c r="G1086" s="282"/>
      <c r="H1086" s="282"/>
      <c r="I1086" s="282"/>
      <c r="J1086" s="335"/>
      <c r="K1086" s="282"/>
      <c r="L1086" s="282"/>
      <c r="M1086" s="282"/>
      <c r="N1086" s="282"/>
      <c r="O1086" s="281"/>
      <c r="P1086" s="360" t="str">
        <f ca="1">rescore_patient</f>
        <v/>
      </c>
      <c r="Q1086" s="330" t="str">
        <f ca="1">quantity</f>
        <v/>
      </c>
      <c r="R1086" s="281"/>
      <c r="S1086" s="282"/>
      <c r="T1086" s="282"/>
      <c r="U1086" s="282"/>
      <c r="V1086" s="305"/>
      <c r="W1086" s="305"/>
      <c r="X1086" s="305"/>
      <c r="Y1086" s="282"/>
      <c r="Z1086" s="282" t="e" vm="1">
        <f ca="1">_xlfn.IFS(AND(ISNUMBER(SEARCH("N?m l*", CUSTOMER[[#This Row],[Service Type]], 1)), CUSTOMER[[#This Row],[Count ST]] = TRUE), CUSTOMER[[#This Row],[Quantity]], AND($Y$10:$Y1086 = TRUE, COUNTIFS($H$10:$H1086, CUSTOMER[[#This Row],[Booking]], $J$10:$J1086, CUSTOMER[[#This Row],[Order Date]], $F$10:$F1086, "&lt;&gt;"&amp;"N?m l*")=1), 1, TRUE,  "")</f>
        <v>#NAME?</v>
      </c>
      <c r="AA1086" s="282" t="b">
        <f t="shared" ca="1" si="17"/>
        <v>0</v>
      </c>
      <c r="AB1086" s="305"/>
    </row>
    <row r="1087" spans="1:28" x14ac:dyDescent="0.25">
      <c r="A1087" s="281" t="str">
        <f ca="1">no.</f>
        <v/>
      </c>
      <c r="B1087" s="281"/>
      <c r="C1087" s="282"/>
      <c r="D1087" s="282"/>
      <c r="E1087" s="282" t="str">
        <f ca="1">position</f>
        <v/>
      </c>
      <c r="F1087" s="282"/>
      <c r="G1087" s="282"/>
      <c r="H1087" s="282"/>
      <c r="I1087" s="282"/>
      <c r="J1087" s="335"/>
      <c r="K1087" s="282"/>
      <c r="L1087" s="282"/>
      <c r="M1087" s="282"/>
      <c r="N1087" s="282"/>
      <c r="O1087" s="281"/>
      <c r="P1087" s="360" t="str">
        <f ca="1">rescore_patient</f>
        <v/>
      </c>
      <c r="Q1087" s="330" t="str">
        <f ca="1">quantity</f>
        <v/>
      </c>
      <c r="R1087" s="281"/>
      <c r="S1087" s="282"/>
      <c r="T1087" s="282"/>
      <c r="U1087" s="282"/>
      <c r="V1087" s="305"/>
      <c r="W1087" s="305"/>
      <c r="X1087" s="305"/>
      <c r="Y1087" s="282"/>
      <c r="Z1087" s="282" t="e" vm="1">
        <f ca="1">_xlfn.IFS(AND(ISNUMBER(SEARCH("N?m l*", CUSTOMER[[#This Row],[Service Type]], 1)), CUSTOMER[[#This Row],[Count ST]] = TRUE), CUSTOMER[[#This Row],[Quantity]], AND($Y$10:$Y1087 = TRUE, COUNTIFS($H$10:$H1087, CUSTOMER[[#This Row],[Booking]], $J$10:$J1087, CUSTOMER[[#This Row],[Order Date]], $F$10:$F1087, "&lt;&gt;"&amp;"N?m l*")=1), 1, TRUE,  "")</f>
        <v>#NAME?</v>
      </c>
      <c r="AA1087" s="282" t="b">
        <f t="shared" ca="1" si="17"/>
        <v>0</v>
      </c>
      <c r="AB1087" s="305"/>
    </row>
    <row r="1088" spans="1:28" x14ac:dyDescent="0.25">
      <c r="A1088" s="281" t="str">
        <f ca="1">no.</f>
        <v/>
      </c>
      <c r="B1088" s="281"/>
      <c r="C1088" s="282"/>
      <c r="D1088" s="282"/>
      <c r="E1088" s="282" t="str">
        <f ca="1">position</f>
        <v/>
      </c>
      <c r="F1088" s="282"/>
      <c r="G1088" s="282"/>
      <c r="H1088" s="282"/>
      <c r="I1088" s="282"/>
      <c r="J1088" s="335"/>
      <c r="K1088" s="282"/>
      <c r="L1088" s="282"/>
      <c r="M1088" s="282"/>
      <c r="N1088" s="282"/>
      <c r="O1088" s="281"/>
      <c r="P1088" s="360" t="str">
        <f ca="1">rescore_patient</f>
        <v/>
      </c>
      <c r="Q1088" s="330" t="str">
        <f ca="1">quantity</f>
        <v/>
      </c>
      <c r="R1088" s="281"/>
      <c r="S1088" s="282"/>
      <c r="T1088" s="282"/>
      <c r="U1088" s="282"/>
      <c r="V1088" s="305"/>
      <c r="W1088" s="305"/>
      <c r="X1088" s="305"/>
      <c r="Y1088" s="282"/>
      <c r="Z1088" s="282" t="e" vm="1">
        <f ca="1">_xlfn.IFS(AND(ISNUMBER(SEARCH("N?m l*", CUSTOMER[[#This Row],[Service Type]], 1)), CUSTOMER[[#This Row],[Count ST]] = TRUE), CUSTOMER[[#This Row],[Quantity]], AND($Y$10:$Y1088 = TRUE, COUNTIFS($H$10:$H1088, CUSTOMER[[#This Row],[Booking]], $J$10:$J1088, CUSTOMER[[#This Row],[Order Date]], $F$10:$F1088, "&lt;&gt;"&amp;"N?m l*")=1), 1, TRUE,  "")</f>
        <v>#NAME?</v>
      </c>
      <c r="AA1088" s="282" t="b">
        <f t="shared" ca="1" si="17"/>
        <v>0</v>
      </c>
      <c r="AB1088" s="305"/>
    </row>
    <row r="1089" spans="1:28" x14ac:dyDescent="0.25">
      <c r="A1089" s="281" t="str">
        <f ca="1">no.</f>
        <v/>
      </c>
      <c r="B1089" s="281"/>
      <c r="C1089" s="282"/>
      <c r="D1089" s="282"/>
      <c r="E1089" s="282" t="str">
        <f ca="1">position</f>
        <v/>
      </c>
      <c r="F1089" s="282"/>
      <c r="G1089" s="282"/>
      <c r="H1089" s="282"/>
      <c r="I1089" s="282"/>
      <c r="J1089" s="335"/>
      <c r="K1089" s="282"/>
      <c r="L1089" s="282"/>
      <c r="M1089" s="282"/>
      <c r="N1089" s="282"/>
      <c r="O1089" s="281"/>
      <c r="P1089" s="360" t="str">
        <f ca="1">rescore_patient</f>
        <v/>
      </c>
      <c r="Q1089" s="330" t="str">
        <f ca="1">quantity</f>
        <v/>
      </c>
      <c r="R1089" s="281"/>
      <c r="S1089" s="282"/>
      <c r="T1089" s="282"/>
      <c r="U1089" s="282"/>
      <c r="V1089" s="305"/>
      <c r="W1089" s="305"/>
      <c r="X1089" s="305"/>
      <c r="Y1089" s="282"/>
      <c r="Z1089" s="282" t="e" vm="1">
        <f ca="1">_xlfn.IFS(AND(ISNUMBER(SEARCH("N?m l*", CUSTOMER[[#This Row],[Service Type]], 1)), CUSTOMER[[#This Row],[Count ST]] = TRUE), CUSTOMER[[#This Row],[Quantity]], AND($Y$10:$Y1089 = TRUE, COUNTIFS($H$10:$H1089, CUSTOMER[[#This Row],[Booking]], $J$10:$J1089, CUSTOMER[[#This Row],[Order Date]], $F$10:$F1089, "&lt;&gt;"&amp;"N?m l*")=1), 1, TRUE,  "")</f>
        <v>#NAME?</v>
      </c>
      <c r="AA1089" s="282" t="b">
        <f t="shared" ca="1" si="17"/>
        <v>0</v>
      </c>
      <c r="AB1089" s="305"/>
    </row>
    <row r="1090" spans="1:28" x14ac:dyDescent="0.25">
      <c r="A1090" s="281" t="str">
        <f ca="1">no.</f>
        <v/>
      </c>
      <c r="B1090" s="281"/>
      <c r="C1090" s="282"/>
      <c r="D1090" s="282"/>
      <c r="E1090" s="282" t="str">
        <f ca="1">position</f>
        <v/>
      </c>
      <c r="F1090" s="282"/>
      <c r="G1090" s="282"/>
      <c r="H1090" s="282"/>
      <c r="I1090" s="282"/>
      <c r="J1090" s="335"/>
      <c r="K1090" s="282"/>
      <c r="L1090" s="282"/>
      <c r="M1090" s="282"/>
      <c r="N1090" s="282"/>
      <c r="O1090" s="281"/>
      <c r="P1090" s="360" t="str">
        <f ca="1">rescore_patient</f>
        <v/>
      </c>
      <c r="Q1090" s="330" t="str">
        <f ca="1">quantity</f>
        <v/>
      </c>
      <c r="R1090" s="281"/>
      <c r="S1090" s="282"/>
      <c r="T1090" s="282"/>
      <c r="U1090" s="282"/>
      <c r="V1090" s="305"/>
      <c r="W1090" s="305"/>
      <c r="X1090" s="305"/>
      <c r="Y1090" s="282"/>
      <c r="Z1090" s="282" t="e" vm="1">
        <f ca="1">_xlfn.IFS(AND(ISNUMBER(SEARCH("N?m l*", CUSTOMER[[#This Row],[Service Type]], 1)), CUSTOMER[[#This Row],[Count ST]] = TRUE), CUSTOMER[[#This Row],[Quantity]], AND($Y$10:$Y1090 = TRUE, COUNTIFS($H$10:$H1090, CUSTOMER[[#This Row],[Booking]], $J$10:$J1090, CUSTOMER[[#This Row],[Order Date]], $F$10:$F1090, "&lt;&gt;"&amp;"N?m l*")=1), 1, TRUE,  "")</f>
        <v>#NAME?</v>
      </c>
      <c r="AA1090" s="282" t="b">
        <f t="shared" ca="1" si="17"/>
        <v>0</v>
      </c>
      <c r="AB1090" s="305"/>
    </row>
    <row r="1091" spans="1:28" x14ac:dyDescent="0.25">
      <c r="A1091" s="281" t="str">
        <f ca="1">no.</f>
        <v/>
      </c>
      <c r="B1091" s="281"/>
      <c r="C1091" s="282"/>
      <c r="D1091" s="282"/>
      <c r="E1091" s="282" t="str">
        <f ca="1">position</f>
        <v/>
      </c>
      <c r="F1091" s="282"/>
      <c r="G1091" s="282"/>
      <c r="H1091" s="282"/>
      <c r="I1091" s="282"/>
      <c r="J1091" s="335"/>
      <c r="K1091" s="282"/>
      <c r="L1091" s="282"/>
      <c r="M1091" s="282"/>
      <c r="N1091" s="282"/>
      <c r="O1091" s="281"/>
      <c r="P1091" s="360" t="str">
        <f ca="1">rescore_patient</f>
        <v/>
      </c>
      <c r="Q1091" s="330" t="str">
        <f ca="1">quantity</f>
        <v/>
      </c>
      <c r="R1091" s="281"/>
      <c r="S1091" s="282"/>
      <c r="T1091" s="282"/>
      <c r="U1091" s="282"/>
      <c r="V1091" s="305"/>
      <c r="W1091" s="305"/>
      <c r="X1091" s="305"/>
      <c r="Y1091" s="282"/>
      <c r="Z1091" s="282" t="e" vm="1">
        <f ca="1">_xlfn.IFS(AND(ISNUMBER(SEARCH("N?m l*", CUSTOMER[[#This Row],[Service Type]], 1)), CUSTOMER[[#This Row],[Count ST]] = TRUE), CUSTOMER[[#This Row],[Quantity]], AND($Y$10:$Y1091 = TRUE, COUNTIFS($H$10:$H1091, CUSTOMER[[#This Row],[Booking]], $J$10:$J1091, CUSTOMER[[#This Row],[Order Date]], $F$10:$F1091, "&lt;&gt;"&amp;"N?m l*")=1), 1, TRUE,  "")</f>
        <v>#NAME?</v>
      </c>
      <c r="AA1091" s="282" t="b">
        <f t="shared" ca="1" si="17"/>
        <v>0</v>
      </c>
      <c r="AB1091" s="305"/>
    </row>
    <row r="1092" spans="1:28" x14ac:dyDescent="0.25">
      <c r="A1092" s="281" t="str">
        <f ca="1">no.</f>
        <v/>
      </c>
      <c r="B1092" s="281"/>
      <c r="C1092" s="282"/>
      <c r="D1092" s="282"/>
      <c r="E1092" s="282" t="str">
        <f ca="1">position</f>
        <v/>
      </c>
      <c r="F1092" s="282"/>
      <c r="G1092" s="282"/>
      <c r="H1092" s="282"/>
      <c r="I1092" s="282"/>
      <c r="J1092" s="335"/>
      <c r="K1092" s="282"/>
      <c r="L1092" s="282"/>
      <c r="M1092" s="282"/>
      <c r="N1092" s="282"/>
      <c r="O1092" s="281"/>
      <c r="P1092" s="360" t="str">
        <f ca="1">rescore_patient</f>
        <v/>
      </c>
      <c r="Q1092" s="330" t="str">
        <f ca="1">quantity</f>
        <v/>
      </c>
      <c r="R1092" s="281"/>
      <c r="S1092" s="282"/>
      <c r="T1092" s="282"/>
      <c r="U1092" s="282"/>
      <c r="V1092" s="305"/>
      <c r="W1092" s="305"/>
      <c r="X1092" s="305"/>
      <c r="Y1092" s="282"/>
      <c r="Z1092" s="282" t="e" vm="1">
        <f ca="1">_xlfn.IFS(AND(ISNUMBER(SEARCH("N?m l*", CUSTOMER[[#This Row],[Service Type]], 1)), CUSTOMER[[#This Row],[Count ST]] = TRUE), CUSTOMER[[#This Row],[Quantity]], AND($Y$10:$Y1092 = TRUE, COUNTIFS($H$10:$H1092, CUSTOMER[[#This Row],[Booking]], $J$10:$J1092, CUSTOMER[[#This Row],[Order Date]], $F$10:$F1092, "&lt;&gt;"&amp;"N?m l*")=1), 1, TRUE,  "")</f>
        <v>#NAME?</v>
      </c>
      <c r="AA1092" s="282" t="b">
        <f t="shared" ca="1" si="17"/>
        <v>0</v>
      </c>
      <c r="AB1092" s="305"/>
    </row>
    <row r="1093" spans="1:28" x14ac:dyDescent="0.25">
      <c r="A1093" s="281" t="str">
        <f ca="1">no.</f>
        <v/>
      </c>
      <c r="B1093" s="281"/>
      <c r="C1093" s="282"/>
      <c r="D1093" s="282"/>
      <c r="E1093" s="282" t="str">
        <f ca="1">position</f>
        <v/>
      </c>
      <c r="F1093" s="282"/>
      <c r="G1093" s="282"/>
      <c r="H1093" s="282"/>
      <c r="I1093" s="282"/>
      <c r="J1093" s="335"/>
      <c r="K1093" s="282"/>
      <c r="L1093" s="282"/>
      <c r="M1093" s="282"/>
      <c r="N1093" s="282"/>
      <c r="O1093" s="281"/>
      <c r="P1093" s="360" t="str">
        <f ca="1">rescore_patient</f>
        <v/>
      </c>
      <c r="Q1093" s="330" t="str">
        <f ca="1">quantity</f>
        <v/>
      </c>
      <c r="R1093" s="281"/>
      <c r="S1093" s="282"/>
      <c r="T1093" s="282"/>
      <c r="U1093" s="282"/>
      <c r="V1093" s="305"/>
      <c r="W1093" s="305"/>
      <c r="X1093" s="305"/>
      <c r="Y1093" s="282"/>
      <c r="Z1093" s="282" t="e" vm="1">
        <f ca="1">_xlfn.IFS(AND(ISNUMBER(SEARCH("N?m l*", CUSTOMER[[#This Row],[Service Type]], 1)), CUSTOMER[[#This Row],[Count ST]] = TRUE), CUSTOMER[[#This Row],[Quantity]], AND($Y$10:$Y1093 = TRUE, COUNTIFS($H$10:$H1093, CUSTOMER[[#This Row],[Booking]], $J$10:$J1093, CUSTOMER[[#This Row],[Order Date]], $F$10:$F1093, "&lt;&gt;"&amp;"N?m l*")=1), 1, TRUE,  "")</f>
        <v>#NAME?</v>
      </c>
      <c r="AA1093" s="282" t="b">
        <f t="shared" ca="1" si="17"/>
        <v>0</v>
      </c>
      <c r="AB1093" s="305"/>
    </row>
    <row r="1094" spans="1:28" x14ac:dyDescent="0.25">
      <c r="A1094" s="281" t="str">
        <f ca="1">no.</f>
        <v/>
      </c>
      <c r="B1094" s="281"/>
      <c r="C1094" s="282"/>
      <c r="D1094" s="282"/>
      <c r="E1094" s="282" t="str">
        <f ca="1">position</f>
        <v/>
      </c>
      <c r="F1094" s="282"/>
      <c r="G1094" s="282"/>
      <c r="H1094" s="282"/>
      <c r="I1094" s="282"/>
      <c r="J1094" s="335"/>
      <c r="K1094" s="282"/>
      <c r="L1094" s="282"/>
      <c r="M1094" s="282"/>
      <c r="N1094" s="282"/>
      <c r="O1094" s="281"/>
      <c r="P1094" s="360" t="str">
        <f ca="1">rescore_patient</f>
        <v/>
      </c>
      <c r="Q1094" s="330" t="str">
        <f ca="1">quantity</f>
        <v/>
      </c>
      <c r="R1094" s="281"/>
      <c r="S1094" s="282"/>
      <c r="T1094" s="282"/>
      <c r="U1094" s="282"/>
      <c r="V1094" s="305"/>
      <c r="W1094" s="305"/>
      <c r="X1094" s="305"/>
      <c r="Y1094" s="282"/>
      <c r="Z1094" s="282" t="e" vm="1">
        <f ca="1">_xlfn.IFS(AND(ISNUMBER(SEARCH("N?m l*", CUSTOMER[[#This Row],[Service Type]], 1)), CUSTOMER[[#This Row],[Count ST]] = TRUE), CUSTOMER[[#This Row],[Quantity]], AND($Y$10:$Y1094 = TRUE, COUNTIFS($H$10:$H1094, CUSTOMER[[#This Row],[Booking]], $J$10:$J1094, CUSTOMER[[#This Row],[Order Date]], $F$10:$F1094, "&lt;&gt;"&amp;"N?m l*")=1), 1, TRUE,  "")</f>
        <v>#NAME?</v>
      </c>
      <c r="AA1094" s="282" t="b">
        <f t="shared" ca="1" si="17"/>
        <v>0</v>
      </c>
      <c r="AB1094" s="305"/>
    </row>
    <row r="1095" spans="1:28" x14ac:dyDescent="0.25">
      <c r="A1095" s="281" t="str">
        <f ca="1">no.</f>
        <v/>
      </c>
      <c r="B1095" s="281"/>
      <c r="C1095" s="282"/>
      <c r="D1095" s="282"/>
      <c r="E1095" s="282" t="str">
        <f ca="1">position</f>
        <v/>
      </c>
      <c r="F1095" s="282"/>
      <c r="G1095" s="282"/>
      <c r="H1095" s="282"/>
      <c r="I1095" s="282"/>
      <c r="J1095" s="335"/>
      <c r="K1095" s="282"/>
      <c r="L1095" s="282"/>
      <c r="M1095" s="282"/>
      <c r="N1095" s="282"/>
      <c r="O1095" s="281"/>
      <c r="P1095" s="360" t="str">
        <f ca="1">rescore_patient</f>
        <v/>
      </c>
      <c r="Q1095" s="330" t="str">
        <f ca="1">quantity</f>
        <v/>
      </c>
      <c r="R1095" s="281"/>
      <c r="S1095" s="282"/>
      <c r="T1095" s="282"/>
      <c r="U1095" s="282"/>
      <c r="V1095" s="305"/>
      <c r="W1095" s="305"/>
      <c r="X1095" s="305"/>
      <c r="Y1095" s="282"/>
      <c r="Z1095" s="282" t="e" vm="1">
        <f ca="1">_xlfn.IFS(AND(ISNUMBER(SEARCH("N?m l*", CUSTOMER[[#This Row],[Service Type]], 1)), CUSTOMER[[#This Row],[Count ST]] = TRUE), CUSTOMER[[#This Row],[Quantity]], AND($Y$10:$Y1095 = TRUE, COUNTIFS($H$10:$H1095, CUSTOMER[[#This Row],[Booking]], $J$10:$J1095, CUSTOMER[[#This Row],[Order Date]], $F$10:$F1095, "&lt;&gt;"&amp;"N?m l*")=1), 1, TRUE,  "")</f>
        <v>#NAME?</v>
      </c>
      <c r="AA1095" s="282" t="b">
        <f t="shared" ca="1" si="17"/>
        <v>0</v>
      </c>
      <c r="AB1095" s="305"/>
    </row>
    <row r="1096" spans="1:28" x14ac:dyDescent="0.25">
      <c r="A1096" s="281" t="str">
        <f ca="1">no.</f>
        <v/>
      </c>
      <c r="B1096" s="281"/>
      <c r="C1096" s="282"/>
      <c r="D1096" s="282"/>
      <c r="E1096" s="282" t="str">
        <f ca="1">position</f>
        <v/>
      </c>
      <c r="F1096" s="282"/>
      <c r="G1096" s="282"/>
      <c r="H1096" s="282"/>
      <c r="I1096" s="282"/>
      <c r="J1096" s="335"/>
      <c r="K1096" s="282"/>
      <c r="L1096" s="282"/>
      <c r="M1096" s="282"/>
      <c r="N1096" s="282"/>
      <c r="O1096" s="281"/>
      <c r="P1096" s="360" t="str">
        <f ca="1">rescore_patient</f>
        <v/>
      </c>
      <c r="Q1096" s="330" t="str">
        <f ca="1">quantity</f>
        <v/>
      </c>
      <c r="R1096" s="281"/>
      <c r="S1096" s="282"/>
      <c r="T1096" s="282"/>
      <c r="U1096" s="282"/>
      <c r="V1096" s="305"/>
      <c r="W1096" s="305"/>
      <c r="X1096" s="305"/>
      <c r="Y1096" s="282"/>
      <c r="Z1096" s="282" t="e" vm="1">
        <f ca="1">_xlfn.IFS(AND(ISNUMBER(SEARCH("N?m l*", CUSTOMER[[#This Row],[Service Type]], 1)), CUSTOMER[[#This Row],[Count ST]] = TRUE), CUSTOMER[[#This Row],[Quantity]], AND($Y$10:$Y1096 = TRUE, COUNTIFS($H$10:$H1096, CUSTOMER[[#This Row],[Booking]], $J$10:$J1096, CUSTOMER[[#This Row],[Order Date]], $F$10:$F1096, "&lt;&gt;"&amp;"N?m l*")=1), 1, TRUE,  "")</f>
        <v>#NAME?</v>
      </c>
      <c r="AA1096" s="282" t="b">
        <f t="shared" ca="1" si="17"/>
        <v>0</v>
      </c>
      <c r="AB1096" s="305"/>
    </row>
    <row r="1097" spans="1:28" x14ac:dyDescent="0.25">
      <c r="A1097" s="281" t="str">
        <f ca="1">no.</f>
        <v/>
      </c>
      <c r="B1097" s="281"/>
      <c r="C1097" s="282"/>
      <c r="D1097" s="282"/>
      <c r="E1097" s="282" t="str">
        <f ca="1">position</f>
        <v/>
      </c>
      <c r="F1097" s="282"/>
      <c r="G1097" s="282"/>
      <c r="H1097" s="282"/>
      <c r="I1097" s="282"/>
      <c r="J1097" s="335"/>
      <c r="K1097" s="282"/>
      <c r="L1097" s="282"/>
      <c r="M1097" s="282"/>
      <c r="N1097" s="282"/>
      <c r="O1097" s="281"/>
      <c r="P1097" s="360" t="str">
        <f ca="1">rescore_patient</f>
        <v/>
      </c>
      <c r="Q1097" s="330" t="str">
        <f ca="1">quantity</f>
        <v/>
      </c>
      <c r="R1097" s="281"/>
      <c r="S1097" s="282"/>
      <c r="T1097" s="282"/>
      <c r="U1097" s="282"/>
      <c r="V1097" s="305"/>
      <c r="W1097" s="305"/>
      <c r="X1097" s="305"/>
      <c r="Y1097" s="282"/>
      <c r="Z1097" s="282" t="e" vm="1">
        <f ca="1">_xlfn.IFS(AND(ISNUMBER(SEARCH("N?m l*", CUSTOMER[[#This Row],[Service Type]], 1)), CUSTOMER[[#This Row],[Count ST]] = TRUE), CUSTOMER[[#This Row],[Quantity]], AND($Y$10:$Y1097 = TRUE, COUNTIFS($H$10:$H1097, CUSTOMER[[#This Row],[Booking]], $J$10:$J1097, CUSTOMER[[#This Row],[Order Date]], $F$10:$F1097, "&lt;&gt;"&amp;"N?m l*")=1), 1, TRUE,  "")</f>
        <v>#NAME?</v>
      </c>
      <c r="AA1097" s="282" t="b">
        <f t="shared" ca="1" si="17"/>
        <v>0</v>
      </c>
      <c r="AB1097" s="305"/>
    </row>
    <row r="1098" spans="1:28" x14ac:dyDescent="0.25">
      <c r="A1098" s="281" t="str">
        <f ca="1">no.</f>
        <v/>
      </c>
      <c r="B1098" s="281"/>
      <c r="C1098" s="282"/>
      <c r="D1098" s="282"/>
      <c r="E1098" s="282" t="str">
        <f ca="1">position</f>
        <v/>
      </c>
      <c r="F1098" s="282"/>
      <c r="G1098" s="282"/>
      <c r="H1098" s="282"/>
      <c r="I1098" s="282"/>
      <c r="J1098" s="335"/>
      <c r="K1098" s="282"/>
      <c r="L1098" s="282"/>
      <c r="M1098" s="282"/>
      <c r="N1098" s="282"/>
      <c r="O1098" s="281"/>
      <c r="P1098" s="360" t="str">
        <f ca="1">rescore_patient</f>
        <v/>
      </c>
      <c r="Q1098" s="330" t="str">
        <f ca="1">quantity</f>
        <v/>
      </c>
      <c r="R1098" s="281"/>
      <c r="S1098" s="282"/>
      <c r="T1098" s="282"/>
      <c r="U1098" s="282"/>
      <c r="V1098" s="305"/>
      <c r="W1098" s="305"/>
      <c r="X1098" s="305"/>
      <c r="Y1098" s="282"/>
      <c r="Z1098" s="282" t="e" vm="1">
        <f ca="1">_xlfn.IFS(AND(ISNUMBER(SEARCH("N?m l*", CUSTOMER[[#This Row],[Service Type]], 1)), CUSTOMER[[#This Row],[Count ST]] = TRUE), CUSTOMER[[#This Row],[Quantity]], AND($Y$10:$Y1098 = TRUE, COUNTIFS($H$10:$H1098, CUSTOMER[[#This Row],[Booking]], $J$10:$J1098, CUSTOMER[[#This Row],[Order Date]], $F$10:$F1098, "&lt;&gt;"&amp;"N?m l*")=1), 1, TRUE,  "")</f>
        <v>#NAME?</v>
      </c>
      <c r="AA1098" s="282" t="b">
        <f t="shared" ref="AA1098:AA1161" ca="1" si="18">count_svc_type</f>
        <v>0</v>
      </c>
      <c r="AB1098" s="305"/>
    </row>
    <row r="1099" spans="1:28" x14ac:dyDescent="0.25">
      <c r="A1099" s="281" t="str">
        <f ca="1">no.</f>
        <v/>
      </c>
      <c r="B1099" s="281"/>
      <c r="C1099" s="282"/>
      <c r="D1099" s="282"/>
      <c r="E1099" s="282" t="str">
        <f ca="1">position</f>
        <v/>
      </c>
      <c r="F1099" s="282"/>
      <c r="G1099" s="282"/>
      <c r="H1099" s="282"/>
      <c r="I1099" s="282"/>
      <c r="J1099" s="335"/>
      <c r="K1099" s="282"/>
      <c r="L1099" s="282"/>
      <c r="M1099" s="282"/>
      <c r="N1099" s="282"/>
      <c r="O1099" s="281"/>
      <c r="P1099" s="360" t="str">
        <f ca="1">rescore_patient</f>
        <v/>
      </c>
      <c r="Q1099" s="330" t="str">
        <f ca="1">quantity</f>
        <v/>
      </c>
      <c r="R1099" s="281"/>
      <c r="S1099" s="282"/>
      <c r="T1099" s="282"/>
      <c r="U1099" s="282"/>
      <c r="V1099" s="305"/>
      <c r="W1099" s="305"/>
      <c r="X1099" s="305"/>
      <c r="Y1099" s="282"/>
      <c r="Z1099" s="282" t="e" vm="1">
        <f ca="1">_xlfn.IFS(AND(ISNUMBER(SEARCH("N?m l*", CUSTOMER[[#This Row],[Service Type]], 1)), CUSTOMER[[#This Row],[Count ST]] = TRUE), CUSTOMER[[#This Row],[Quantity]], AND($Y$10:$Y1099 = TRUE, COUNTIFS($H$10:$H1099, CUSTOMER[[#This Row],[Booking]], $J$10:$J1099, CUSTOMER[[#This Row],[Order Date]], $F$10:$F1099, "&lt;&gt;"&amp;"N?m l*")=1), 1, TRUE,  "")</f>
        <v>#NAME?</v>
      </c>
      <c r="AA1099" s="282" t="b">
        <f t="shared" ca="1" si="18"/>
        <v>0</v>
      </c>
      <c r="AB1099" s="305"/>
    </row>
    <row r="1100" spans="1:28" x14ac:dyDescent="0.25">
      <c r="A1100" s="281" t="str">
        <f ca="1">no.</f>
        <v/>
      </c>
      <c r="B1100" s="281"/>
      <c r="C1100" s="282"/>
      <c r="D1100" s="282"/>
      <c r="E1100" s="282" t="str">
        <f ca="1">position</f>
        <v/>
      </c>
      <c r="F1100" s="282"/>
      <c r="G1100" s="282"/>
      <c r="H1100" s="282"/>
      <c r="I1100" s="282"/>
      <c r="J1100" s="335"/>
      <c r="K1100" s="282"/>
      <c r="L1100" s="282"/>
      <c r="M1100" s="282"/>
      <c r="N1100" s="282"/>
      <c r="O1100" s="281"/>
      <c r="P1100" s="360" t="str">
        <f ca="1">rescore_patient</f>
        <v/>
      </c>
      <c r="Q1100" s="330" t="str">
        <f ca="1">quantity</f>
        <v/>
      </c>
      <c r="R1100" s="281"/>
      <c r="S1100" s="282"/>
      <c r="T1100" s="282"/>
      <c r="U1100" s="282"/>
      <c r="V1100" s="305"/>
      <c r="W1100" s="305"/>
      <c r="X1100" s="305"/>
      <c r="Y1100" s="282"/>
      <c r="Z1100" s="282" t="e" vm="1">
        <f ca="1">_xlfn.IFS(AND(ISNUMBER(SEARCH("N?m l*", CUSTOMER[[#This Row],[Service Type]], 1)), CUSTOMER[[#This Row],[Count ST]] = TRUE), CUSTOMER[[#This Row],[Quantity]], AND($Y$10:$Y1100 = TRUE, COUNTIFS($H$10:$H1100, CUSTOMER[[#This Row],[Booking]], $J$10:$J1100, CUSTOMER[[#This Row],[Order Date]], $F$10:$F1100, "&lt;&gt;"&amp;"N?m l*")=1), 1, TRUE,  "")</f>
        <v>#NAME?</v>
      </c>
      <c r="AA1100" s="282" t="b">
        <f t="shared" ca="1" si="18"/>
        <v>0</v>
      </c>
      <c r="AB1100" s="305"/>
    </row>
    <row r="1101" spans="1:28" x14ac:dyDescent="0.25">
      <c r="A1101" s="281" t="str">
        <f ca="1">no.</f>
        <v/>
      </c>
      <c r="B1101" s="281"/>
      <c r="C1101" s="282"/>
      <c r="D1101" s="282"/>
      <c r="E1101" s="282" t="str">
        <f ca="1">position</f>
        <v/>
      </c>
      <c r="F1101" s="282"/>
      <c r="G1101" s="282"/>
      <c r="H1101" s="282"/>
      <c r="I1101" s="282"/>
      <c r="J1101" s="335"/>
      <c r="K1101" s="282"/>
      <c r="L1101" s="282"/>
      <c r="M1101" s="282"/>
      <c r="N1101" s="282"/>
      <c r="O1101" s="281"/>
      <c r="P1101" s="360" t="str">
        <f ca="1">rescore_patient</f>
        <v/>
      </c>
      <c r="Q1101" s="330" t="str">
        <f ca="1">quantity</f>
        <v/>
      </c>
      <c r="R1101" s="281"/>
      <c r="S1101" s="282"/>
      <c r="T1101" s="282"/>
      <c r="U1101" s="282"/>
      <c r="V1101" s="305"/>
      <c r="W1101" s="305"/>
      <c r="X1101" s="305"/>
      <c r="Y1101" s="282"/>
      <c r="Z1101" s="282" t="e" vm="1">
        <f ca="1">_xlfn.IFS(AND(ISNUMBER(SEARCH("N?m l*", CUSTOMER[[#This Row],[Service Type]], 1)), CUSTOMER[[#This Row],[Count ST]] = TRUE), CUSTOMER[[#This Row],[Quantity]], AND($Y$10:$Y1101 = TRUE, COUNTIFS($H$10:$H1101, CUSTOMER[[#This Row],[Booking]], $J$10:$J1101, CUSTOMER[[#This Row],[Order Date]], $F$10:$F1101, "&lt;&gt;"&amp;"N?m l*")=1), 1, TRUE,  "")</f>
        <v>#NAME?</v>
      </c>
      <c r="AA1101" s="282" t="b">
        <f t="shared" ca="1" si="18"/>
        <v>0</v>
      </c>
      <c r="AB1101" s="305"/>
    </row>
    <row r="1102" spans="1:28" x14ac:dyDescent="0.25">
      <c r="A1102" s="281" t="str">
        <f ca="1">no.</f>
        <v/>
      </c>
      <c r="B1102" s="281"/>
      <c r="C1102" s="282"/>
      <c r="D1102" s="282"/>
      <c r="E1102" s="282" t="str">
        <f ca="1">position</f>
        <v/>
      </c>
      <c r="F1102" s="282"/>
      <c r="G1102" s="282"/>
      <c r="H1102" s="282"/>
      <c r="I1102" s="282"/>
      <c r="J1102" s="335"/>
      <c r="K1102" s="282"/>
      <c r="L1102" s="282"/>
      <c r="M1102" s="282"/>
      <c r="N1102" s="282"/>
      <c r="O1102" s="281"/>
      <c r="P1102" s="360" t="str">
        <f ca="1">rescore_patient</f>
        <v/>
      </c>
      <c r="Q1102" s="330" t="str">
        <f ca="1">quantity</f>
        <v/>
      </c>
      <c r="R1102" s="281"/>
      <c r="S1102" s="282"/>
      <c r="T1102" s="282"/>
      <c r="U1102" s="282"/>
      <c r="V1102" s="305"/>
      <c r="W1102" s="305"/>
      <c r="X1102" s="305"/>
      <c r="Y1102" s="282"/>
      <c r="Z1102" s="282" t="e" vm="1">
        <f ca="1">_xlfn.IFS(AND(ISNUMBER(SEARCH("N?m l*", CUSTOMER[[#This Row],[Service Type]], 1)), CUSTOMER[[#This Row],[Count ST]] = TRUE), CUSTOMER[[#This Row],[Quantity]], AND($Y$10:$Y1102 = TRUE, COUNTIFS($H$10:$H1102, CUSTOMER[[#This Row],[Booking]], $J$10:$J1102, CUSTOMER[[#This Row],[Order Date]], $F$10:$F1102, "&lt;&gt;"&amp;"N?m l*")=1), 1, TRUE,  "")</f>
        <v>#NAME?</v>
      </c>
      <c r="AA1102" s="282" t="b">
        <f t="shared" ca="1" si="18"/>
        <v>0</v>
      </c>
      <c r="AB1102" s="305"/>
    </row>
    <row r="1103" spans="1:28" x14ac:dyDescent="0.25">
      <c r="A1103" s="281" t="str">
        <f ca="1">no.</f>
        <v/>
      </c>
      <c r="B1103" s="281"/>
      <c r="C1103" s="282"/>
      <c r="D1103" s="282"/>
      <c r="E1103" s="282" t="str">
        <f ca="1">position</f>
        <v/>
      </c>
      <c r="F1103" s="282"/>
      <c r="G1103" s="282"/>
      <c r="H1103" s="282"/>
      <c r="I1103" s="282"/>
      <c r="J1103" s="335"/>
      <c r="K1103" s="282"/>
      <c r="L1103" s="282"/>
      <c r="M1103" s="282"/>
      <c r="N1103" s="282"/>
      <c r="O1103" s="281"/>
      <c r="P1103" s="360" t="str">
        <f ca="1">rescore_patient</f>
        <v/>
      </c>
      <c r="Q1103" s="330" t="str">
        <f ca="1">quantity</f>
        <v/>
      </c>
      <c r="R1103" s="281"/>
      <c r="S1103" s="282"/>
      <c r="T1103" s="282"/>
      <c r="U1103" s="282"/>
      <c r="V1103" s="305"/>
      <c r="W1103" s="305"/>
      <c r="X1103" s="305"/>
      <c r="Y1103" s="282"/>
      <c r="Z1103" s="282" t="e" vm="1">
        <f ca="1">_xlfn.IFS(AND(ISNUMBER(SEARCH("N?m l*", CUSTOMER[[#This Row],[Service Type]], 1)), CUSTOMER[[#This Row],[Count ST]] = TRUE), CUSTOMER[[#This Row],[Quantity]], AND($Y$10:$Y1103 = TRUE, COUNTIFS($H$10:$H1103, CUSTOMER[[#This Row],[Booking]], $J$10:$J1103, CUSTOMER[[#This Row],[Order Date]], $F$10:$F1103, "&lt;&gt;"&amp;"N?m l*")=1), 1, TRUE,  "")</f>
        <v>#NAME?</v>
      </c>
      <c r="AA1103" s="282" t="b">
        <f t="shared" ca="1" si="18"/>
        <v>0</v>
      </c>
      <c r="AB1103" s="305"/>
    </row>
    <row r="1104" spans="1:28" x14ac:dyDescent="0.25">
      <c r="A1104" s="281" t="str">
        <f ca="1">no.</f>
        <v/>
      </c>
      <c r="B1104" s="281"/>
      <c r="C1104" s="282"/>
      <c r="D1104" s="282"/>
      <c r="E1104" s="282" t="str">
        <f ca="1">position</f>
        <v/>
      </c>
      <c r="F1104" s="282"/>
      <c r="G1104" s="282"/>
      <c r="H1104" s="282"/>
      <c r="I1104" s="282"/>
      <c r="J1104" s="335"/>
      <c r="K1104" s="282"/>
      <c r="L1104" s="282"/>
      <c r="M1104" s="282"/>
      <c r="N1104" s="282"/>
      <c r="O1104" s="281"/>
      <c r="P1104" s="360" t="str">
        <f ca="1">rescore_patient</f>
        <v/>
      </c>
      <c r="Q1104" s="330" t="str">
        <f ca="1">quantity</f>
        <v/>
      </c>
      <c r="R1104" s="281"/>
      <c r="S1104" s="282"/>
      <c r="T1104" s="282"/>
      <c r="U1104" s="282"/>
      <c r="V1104" s="305"/>
      <c r="W1104" s="305"/>
      <c r="X1104" s="305"/>
      <c r="Y1104" s="282"/>
      <c r="Z1104" s="282" t="e" vm="1">
        <f ca="1">_xlfn.IFS(AND(ISNUMBER(SEARCH("N?m l*", CUSTOMER[[#This Row],[Service Type]], 1)), CUSTOMER[[#This Row],[Count ST]] = TRUE), CUSTOMER[[#This Row],[Quantity]], AND($Y$10:$Y1104 = TRUE, COUNTIFS($H$10:$H1104, CUSTOMER[[#This Row],[Booking]], $J$10:$J1104, CUSTOMER[[#This Row],[Order Date]], $F$10:$F1104, "&lt;&gt;"&amp;"N?m l*")=1), 1, TRUE,  "")</f>
        <v>#NAME?</v>
      </c>
      <c r="AA1104" s="282" t="b">
        <f t="shared" ca="1" si="18"/>
        <v>0</v>
      </c>
      <c r="AB1104" s="305"/>
    </row>
    <row r="1105" spans="1:28" x14ac:dyDescent="0.25">
      <c r="A1105" s="281" t="str">
        <f ca="1">no.</f>
        <v/>
      </c>
      <c r="B1105" s="281"/>
      <c r="C1105" s="282"/>
      <c r="D1105" s="282"/>
      <c r="E1105" s="282" t="str">
        <f ca="1">position</f>
        <v/>
      </c>
      <c r="F1105" s="282"/>
      <c r="G1105" s="282"/>
      <c r="H1105" s="282"/>
      <c r="I1105" s="282"/>
      <c r="J1105" s="335"/>
      <c r="K1105" s="282"/>
      <c r="L1105" s="282"/>
      <c r="M1105" s="282"/>
      <c r="N1105" s="282"/>
      <c r="O1105" s="281"/>
      <c r="P1105" s="360" t="str">
        <f ca="1">rescore_patient</f>
        <v/>
      </c>
      <c r="Q1105" s="330" t="str">
        <f ca="1">quantity</f>
        <v/>
      </c>
      <c r="R1105" s="281"/>
      <c r="S1105" s="282"/>
      <c r="T1105" s="282"/>
      <c r="U1105" s="282"/>
      <c r="V1105" s="305"/>
      <c r="W1105" s="305"/>
      <c r="X1105" s="305"/>
      <c r="Y1105" s="282"/>
      <c r="Z1105" s="282" t="e" vm="1">
        <f ca="1">_xlfn.IFS(AND(ISNUMBER(SEARCH("N?m l*", CUSTOMER[[#This Row],[Service Type]], 1)), CUSTOMER[[#This Row],[Count ST]] = TRUE), CUSTOMER[[#This Row],[Quantity]], AND($Y$10:$Y1105 = TRUE, COUNTIFS($H$10:$H1105, CUSTOMER[[#This Row],[Booking]], $J$10:$J1105, CUSTOMER[[#This Row],[Order Date]], $F$10:$F1105, "&lt;&gt;"&amp;"N?m l*")=1), 1, TRUE,  "")</f>
        <v>#NAME?</v>
      </c>
      <c r="AA1105" s="282" t="b">
        <f t="shared" ca="1" si="18"/>
        <v>0</v>
      </c>
      <c r="AB1105" s="305"/>
    </row>
    <row r="1106" spans="1:28" x14ac:dyDescent="0.25">
      <c r="A1106" s="281" t="str">
        <f ca="1">no.</f>
        <v/>
      </c>
      <c r="B1106" s="281"/>
      <c r="C1106" s="282"/>
      <c r="D1106" s="282"/>
      <c r="E1106" s="282" t="str">
        <f ca="1">position</f>
        <v/>
      </c>
      <c r="F1106" s="282"/>
      <c r="G1106" s="282"/>
      <c r="H1106" s="282"/>
      <c r="I1106" s="282"/>
      <c r="J1106" s="335"/>
      <c r="K1106" s="282"/>
      <c r="L1106" s="282"/>
      <c r="M1106" s="282"/>
      <c r="N1106" s="282"/>
      <c r="O1106" s="281"/>
      <c r="P1106" s="360" t="str">
        <f ca="1">rescore_patient</f>
        <v/>
      </c>
      <c r="Q1106" s="330" t="str">
        <f ca="1">quantity</f>
        <v/>
      </c>
      <c r="R1106" s="281"/>
      <c r="S1106" s="282"/>
      <c r="T1106" s="282"/>
      <c r="U1106" s="282"/>
      <c r="V1106" s="305"/>
      <c r="W1106" s="305"/>
      <c r="X1106" s="305"/>
      <c r="Y1106" s="282"/>
      <c r="Z1106" s="282" t="e" vm="1">
        <f ca="1">_xlfn.IFS(AND(ISNUMBER(SEARCH("N?m l*", CUSTOMER[[#This Row],[Service Type]], 1)), CUSTOMER[[#This Row],[Count ST]] = TRUE), CUSTOMER[[#This Row],[Quantity]], AND($Y$10:$Y1106 = TRUE, COUNTIFS($H$10:$H1106, CUSTOMER[[#This Row],[Booking]], $J$10:$J1106, CUSTOMER[[#This Row],[Order Date]], $F$10:$F1106, "&lt;&gt;"&amp;"N?m l*")=1), 1, TRUE,  "")</f>
        <v>#NAME?</v>
      </c>
      <c r="AA1106" s="282" t="b">
        <f t="shared" ca="1" si="18"/>
        <v>0</v>
      </c>
      <c r="AB1106" s="305"/>
    </row>
    <row r="1107" spans="1:28" x14ac:dyDescent="0.25">
      <c r="A1107" s="281" t="str">
        <f ca="1">no.</f>
        <v/>
      </c>
      <c r="B1107" s="281"/>
      <c r="C1107" s="282"/>
      <c r="D1107" s="282"/>
      <c r="E1107" s="282" t="str">
        <f ca="1">position</f>
        <v/>
      </c>
      <c r="F1107" s="282"/>
      <c r="G1107" s="282"/>
      <c r="H1107" s="282"/>
      <c r="I1107" s="282"/>
      <c r="J1107" s="335"/>
      <c r="K1107" s="282"/>
      <c r="L1107" s="282"/>
      <c r="M1107" s="282"/>
      <c r="N1107" s="282"/>
      <c r="O1107" s="281"/>
      <c r="P1107" s="360" t="str">
        <f ca="1">rescore_patient</f>
        <v/>
      </c>
      <c r="Q1107" s="330" t="str">
        <f ca="1">quantity</f>
        <v/>
      </c>
      <c r="R1107" s="281"/>
      <c r="S1107" s="282"/>
      <c r="T1107" s="282"/>
      <c r="U1107" s="282"/>
      <c r="V1107" s="305"/>
      <c r="W1107" s="305"/>
      <c r="X1107" s="305"/>
      <c r="Y1107" s="282"/>
      <c r="Z1107" s="282" t="e" vm="1">
        <f ca="1">_xlfn.IFS(AND(ISNUMBER(SEARCH("N?m l*", CUSTOMER[[#This Row],[Service Type]], 1)), CUSTOMER[[#This Row],[Count ST]] = TRUE), CUSTOMER[[#This Row],[Quantity]], AND($Y$10:$Y1107 = TRUE, COUNTIFS($H$10:$H1107, CUSTOMER[[#This Row],[Booking]], $J$10:$J1107, CUSTOMER[[#This Row],[Order Date]], $F$10:$F1107, "&lt;&gt;"&amp;"N?m l*")=1), 1, TRUE,  "")</f>
        <v>#NAME?</v>
      </c>
      <c r="AA1107" s="282" t="b">
        <f t="shared" ca="1" si="18"/>
        <v>0</v>
      </c>
      <c r="AB1107" s="305"/>
    </row>
    <row r="1108" spans="1:28" x14ac:dyDescent="0.25">
      <c r="A1108" s="281" t="str">
        <f ca="1">no.</f>
        <v/>
      </c>
      <c r="B1108" s="281"/>
      <c r="C1108" s="282"/>
      <c r="D1108" s="282"/>
      <c r="E1108" s="282" t="str">
        <f ca="1">position</f>
        <v/>
      </c>
      <c r="F1108" s="282"/>
      <c r="G1108" s="282"/>
      <c r="H1108" s="282"/>
      <c r="I1108" s="282"/>
      <c r="J1108" s="335"/>
      <c r="K1108" s="282"/>
      <c r="L1108" s="282"/>
      <c r="M1108" s="282"/>
      <c r="N1108" s="282"/>
      <c r="O1108" s="281"/>
      <c r="P1108" s="360" t="str">
        <f ca="1">rescore_patient</f>
        <v/>
      </c>
      <c r="Q1108" s="330" t="str">
        <f ca="1">quantity</f>
        <v/>
      </c>
      <c r="R1108" s="281"/>
      <c r="S1108" s="282"/>
      <c r="T1108" s="282"/>
      <c r="U1108" s="282"/>
      <c r="V1108" s="305"/>
      <c r="W1108" s="305"/>
      <c r="X1108" s="305"/>
      <c r="Y1108" s="282"/>
      <c r="Z1108" s="282" t="e" vm="1">
        <f ca="1">_xlfn.IFS(AND(ISNUMBER(SEARCH("N?m l*", CUSTOMER[[#This Row],[Service Type]], 1)), CUSTOMER[[#This Row],[Count ST]] = TRUE), CUSTOMER[[#This Row],[Quantity]], AND($Y$10:$Y1108 = TRUE, COUNTIFS($H$10:$H1108, CUSTOMER[[#This Row],[Booking]], $J$10:$J1108, CUSTOMER[[#This Row],[Order Date]], $F$10:$F1108, "&lt;&gt;"&amp;"N?m l*")=1), 1, TRUE,  "")</f>
        <v>#NAME?</v>
      </c>
      <c r="AA1108" s="282" t="b">
        <f t="shared" ca="1" si="18"/>
        <v>0</v>
      </c>
      <c r="AB1108" s="305"/>
    </row>
    <row r="1109" spans="1:28" x14ac:dyDescent="0.25">
      <c r="A1109" s="281" t="str">
        <f ca="1">no.</f>
        <v/>
      </c>
      <c r="B1109" s="281"/>
      <c r="C1109" s="282"/>
      <c r="D1109" s="282"/>
      <c r="E1109" s="282" t="str">
        <f ca="1">position</f>
        <v/>
      </c>
      <c r="F1109" s="282"/>
      <c r="G1109" s="282"/>
      <c r="H1109" s="282"/>
      <c r="I1109" s="282"/>
      <c r="J1109" s="335"/>
      <c r="K1109" s="282"/>
      <c r="L1109" s="282"/>
      <c r="M1109" s="282"/>
      <c r="N1109" s="282"/>
      <c r="O1109" s="281"/>
      <c r="P1109" s="360" t="str">
        <f ca="1">rescore_patient</f>
        <v/>
      </c>
      <c r="Q1109" s="330" t="str">
        <f ca="1">quantity</f>
        <v/>
      </c>
      <c r="R1109" s="281"/>
      <c r="S1109" s="282"/>
      <c r="T1109" s="282"/>
      <c r="U1109" s="282"/>
      <c r="V1109" s="305"/>
      <c r="W1109" s="305"/>
      <c r="X1109" s="305"/>
      <c r="Y1109" s="282"/>
      <c r="Z1109" s="282" t="e" vm="1">
        <f ca="1">_xlfn.IFS(AND(ISNUMBER(SEARCH("N?m l*", CUSTOMER[[#This Row],[Service Type]], 1)), CUSTOMER[[#This Row],[Count ST]] = TRUE), CUSTOMER[[#This Row],[Quantity]], AND($Y$10:$Y1109 = TRUE, COUNTIFS($H$10:$H1109, CUSTOMER[[#This Row],[Booking]], $J$10:$J1109, CUSTOMER[[#This Row],[Order Date]], $F$10:$F1109, "&lt;&gt;"&amp;"N?m l*")=1), 1, TRUE,  "")</f>
        <v>#NAME?</v>
      </c>
      <c r="AA1109" s="282" t="b">
        <f t="shared" ca="1" si="18"/>
        <v>0</v>
      </c>
      <c r="AB1109" s="305"/>
    </row>
    <row r="1110" spans="1:28" x14ac:dyDescent="0.25">
      <c r="A1110" s="281" t="str">
        <f ca="1">no.</f>
        <v/>
      </c>
      <c r="B1110" s="281"/>
      <c r="C1110" s="282"/>
      <c r="D1110" s="282"/>
      <c r="E1110" s="282" t="str">
        <f ca="1">position</f>
        <v/>
      </c>
      <c r="F1110" s="282"/>
      <c r="G1110" s="282"/>
      <c r="H1110" s="282"/>
      <c r="I1110" s="282"/>
      <c r="J1110" s="335"/>
      <c r="K1110" s="282"/>
      <c r="L1110" s="282"/>
      <c r="M1110" s="282"/>
      <c r="N1110" s="282"/>
      <c r="O1110" s="281"/>
      <c r="P1110" s="360" t="str">
        <f ca="1">rescore_patient</f>
        <v/>
      </c>
      <c r="Q1110" s="330" t="str">
        <f ca="1">quantity</f>
        <v/>
      </c>
      <c r="R1110" s="281"/>
      <c r="S1110" s="282"/>
      <c r="T1110" s="282"/>
      <c r="U1110" s="282"/>
      <c r="V1110" s="305"/>
      <c r="W1110" s="305"/>
      <c r="X1110" s="305"/>
      <c r="Y1110" s="282"/>
      <c r="Z1110" s="282" t="e" vm="1">
        <f ca="1">_xlfn.IFS(AND(ISNUMBER(SEARCH("N?m l*", CUSTOMER[[#This Row],[Service Type]], 1)), CUSTOMER[[#This Row],[Count ST]] = TRUE), CUSTOMER[[#This Row],[Quantity]], AND($Y$10:$Y1110 = TRUE, COUNTIFS($H$10:$H1110, CUSTOMER[[#This Row],[Booking]], $J$10:$J1110, CUSTOMER[[#This Row],[Order Date]], $F$10:$F1110, "&lt;&gt;"&amp;"N?m l*")=1), 1, TRUE,  "")</f>
        <v>#NAME?</v>
      </c>
      <c r="AA1110" s="282" t="b">
        <f t="shared" ca="1" si="18"/>
        <v>0</v>
      </c>
      <c r="AB1110" s="305"/>
    </row>
    <row r="1111" spans="1:28" x14ac:dyDescent="0.25">
      <c r="A1111" s="281" t="str">
        <f ca="1">no.</f>
        <v/>
      </c>
      <c r="B1111" s="281"/>
      <c r="C1111" s="282"/>
      <c r="D1111" s="282"/>
      <c r="E1111" s="282" t="str">
        <f ca="1">position</f>
        <v/>
      </c>
      <c r="F1111" s="282"/>
      <c r="G1111" s="282"/>
      <c r="H1111" s="282"/>
      <c r="I1111" s="282"/>
      <c r="J1111" s="335"/>
      <c r="K1111" s="282"/>
      <c r="L1111" s="282"/>
      <c r="M1111" s="282"/>
      <c r="N1111" s="282"/>
      <c r="O1111" s="281"/>
      <c r="P1111" s="360" t="str">
        <f ca="1">rescore_patient</f>
        <v/>
      </c>
      <c r="Q1111" s="330" t="str">
        <f ca="1">quantity</f>
        <v/>
      </c>
      <c r="R1111" s="281"/>
      <c r="S1111" s="282"/>
      <c r="T1111" s="282"/>
      <c r="U1111" s="282"/>
      <c r="V1111" s="305"/>
      <c r="W1111" s="305"/>
      <c r="X1111" s="305"/>
      <c r="Y1111" s="282"/>
      <c r="Z1111" s="282" t="e" vm="1">
        <f ca="1">_xlfn.IFS(AND(ISNUMBER(SEARCH("N?m l*", CUSTOMER[[#This Row],[Service Type]], 1)), CUSTOMER[[#This Row],[Count ST]] = TRUE), CUSTOMER[[#This Row],[Quantity]], AND($Y$10:$Y1111 = TRUE, COUNTIFS($H$10:$H1111, CUSTOMER[[#This Row],[Booking]], $J$10:$J1111, CUSTOMER[[#This Row],[Order Date]], $F$10:$F1111, "&lt;&gt;"&amp;"N?m l*")=1), 1, TRUE,  "")</f>
        <v>#NAME?</v>
      </c>
      <c r="AA1111" s="282" t="b">
        <f t="shared" ca="1" si="18"/>
        <v>0</v>
      </c>
      <c r="AB1111" s="305"/>
    </row>
    <row r="1112" spans="1:28" x14ac:dyDescent="0.25">
      <c r="A1112" s="281" t="str">
        <f ca="1">no.</f>
        <v/>
      </c>
      <c r="B1112" s="281"/>
      <c r="C1112" s="282"/>
      <c r="D1112" s="282"/>
      <c r="E1112" s="282" t="str">
        <f ca="1">position</f>
        <v/>
      </c>
      <c r="F1112" s="282"/>
      <c r="G1112" s="282"/>
      <c r="H1112" s="282"/>
      <c r="I1112" s="282"/>
      <c r="J1112" s="335"/>
      <c r="K1112" s="282"/>
      <c r="L1112" s="282"/>
      <c r="M1112" s="282"/>
      <c r="N1112" s="282"/>
      <c r="O1112" s="281"/>
      <c r="P1112" s="360" t="str">
        <f ca="1">rescore_patient</f>
        <v/>
      </c>
      <c r="Q1112" s="330" t="str">
        <f ca="1">quantity</f>
        <v/>
      </c>
      <c r="R1112" s="281"/>
      <c r="S1112" s="282"/>
      <c r="T1112" s="282"/>
      <c r="U1112" s="282"/>
      <c r="V1112" s="305"/>
      <c r="W1112" s="305"/>
      <c r="X1112" s="305"/>
      <c r="Y1112" s="282"/>
      <c r="Z1112" s="282" t="e" vm="1">
        <f ca="1">_xlfn.IFS(AND(ISNUMBER(SEARCH("N?m l*", CUSTOMER[[#This Row],[Service Type]], 1)), CUSTOMER[[#This Row],[Count ST]] = TRUE), CUSTOMER[[#This Row],[Quantity]], AND($Y$10:$Y1112 = TRUE, COUNTIFS($H$10:$H1112, CUSTOMER[[#This Row],[Booking]], $J$10:$J1112, CUSTOMER[[#This Row],[Order Date]], $F$10:$F1112, "&lt;&gt;"&amp;"N?m l*")=1), 1, TRUE,  "")</f>
        <v>#NAME?</v>
      </c>
      <c r="AA1112" s="282" t="b">
        <f t="shared" ca="1" si="18"/>
        <v>0</v>
      </c>
      <c r="AB1112" s="305"/>
    </row>
    <row r="1113" spans="1:28" x14ac:dyDescent="0.25">
      <c r="A1113" s="281" t="str">
        <f ca="1">no.</f>
        <v/>
      </c>
      <c r="B1113" s="281"/>
      <c r="C1113" s="282"/>
      <c r="D1113" s="282"/>
      <c r="E1113" s="282" t="str">
        <f ca="1">position</f>
        <v/>
      </c>
      <c r="F1113" s="282"/>
      <c r="G1113" s="282"/>
      <c r="H1113" s="282"/>
      <c r="I1113" s="282"/>
      <c r="J1113" s="335"/>
      <c r="K1113" s="282"/>
      <c r="L1113" s="282"/>
      <c r="M1113" s="282"/>
      <c r="N1113" s="282"/>
      <c r="O1113" s="281"/>
      <c r="P1113" s="360" t="str">
        <f ca="1">rescore_patient</f>
        <v/>
      </c>
      <c r="Q1113" s="330" t="str">
        <f ca="1">quantity</f>
        <v/>
      </c>
      <c r="R1113" s="281"/>
      <c r="S1113" s="282"/>
      <c r="T1113" s="282"/>
      <c r="U1113" s="282"/>
      <c r="V1113" s="305"/>
      <c r="W1113" s="305"/>
      <c r="X1113" s="305"/>
      <c r="Y1113" s="282"/>
      <c r="Z1113" s="282" t="e" vm="1">
        <f ca="1">_xlfn.IFS(AND(ISNUMBER(SEARCH("N?m l*", CUSTOMER[[#This Row],[Service Type]], 1)), CUSTOMER[[#This Row],[Count ST]] = TRUE), CUSTOMER[[#This Row],[Quantity]], AND($Y$10:$Y1113 = TRUE, COUNTIFS($H$10:$H1113, CUSTOMER[[#This Row],[Booking]], $J$10:$J1113, CUSTOMER[[#This Row],[Order Date]], $F$10:$F1113, "&lt;&gt;"&amp;"N?m l*")=1), 1, TRUE,  "")</f>
        <v>#NAME?</v>
      </c>
      <c r="AA1113" s="282" t="b">
        <f t="shared" ca="1" si="18"/>
        <v>0</v>
      </c>
      <c r="AB1113" s="305"/>
    </row>
    <row r="1114" spans="1:28" x14ac:dyDescent="0.25">
      <c r="A1114" s="281" t="str">
        <f ca="1">no.</f>
        <v/>
      </c>
      <c r="B1114" s="281"/>
      <c r="C1114" s="282"/>
      <c r="D1114" s="282"/>
      <c r="E1114" s="282" t="str">
        <f ca="1">position</f>
        <v/>
      </c>
      <c r="F1114" s="282"/>
      <c r="G1114" s="282"/>
      <c r="H1114" s="282"/>
      <c r="I1114" s="282"/>
      <c r="J1114" s="335"/>
      <c r="K1114" s="282"/>
      <c r="L1114" s="282"/>
      <c r="M1114" s="282"/>
      <c r="N1114" s="282"/>
      <c r="O1114" s="281"/>
      <c r="P1114" s="360" t="str">
        <f ca="1">rescore_patient</f>
        <v/>
      </c>
      <c r="Q1114" s="330" t="str">
        <f ca="1">quantity</f>
        <v/>
      </c>
      <c r="R1114" s="281"/>
      <c r="S1114" s="282"/>
      <c r="T1114" s="282"/>
      <c r="U1114" s="282"/>
      <c r="V1114" s="305"/>
      <c r="W1114" s="305"/>
      <c r="X1114" s="305"/>
      <c r="Y1114" s="282"/>
      <c r="Z1114" s="282" t="e" vm="1">
        <f ca="1">_xlfn.IFS(AND(ISNUMBER(SEARCH("N?m l*", CUSTOMER[[#This Row],[Service Type]], 1)), CUSTOMER[[#This Row],[Count ST]] = TRUE), CUSTOMER[[#This Row],[Quantity]], AND($Y$10:$Y1114 = TRUE, COUNTIFS($H$10:$H1114, CUSTOMER[[#This Row],[Booking]], $J$10:$J1114, CUSTOMER[[#This Row],[Order Date]], $F$10:$F1114, "&lt;&gt;"&amp;"N?m l*")=1), 1, TRUE,  "")</f>
        <v>#NAME?</v>
      </c>
      <c r="AA1114" s="282" t="b">
        <f t="shared" ca="1" si="18"/>
        <v>0</v>
      </c>
      <c r="AB1114" s="305"/>
    </row>
    <row r="1115" spans="1:28" x14ac:dyDescent="0.25">
      <c r="A1115" s="281" t="str">
        <f ca="1">no.</f>
        <v/>
      </c>
      <c r="B1115" s="281"/>
      <c r="C1115" s="282"/>
      <c r="D1115" s="282"/>
      <c r="E1115" s="282" t="str">
        <f ca="1">position</f>
        <v/>
      </c>
      <c r="F1115" s="282"/>
      <c r="G1115" s="282"/>
      <c r="H1115" s="282"/>
      <c r="I1115" s="282"/>
      <c r="J1115" s="335"/>
      <c r="K1115" s="282"/>
      <c r="L1115" s="282"/>
      <c r="M1115" s="282"/>
      <c r="N1115" s="282"/>
      <c r="O1115" s="281"/>
      <c r="P1115" s="360" t="str">
        <f ca="1">rescore_patient</f>
        <v/>
      </c>
      <c r="Q1115" s="330" t="str">
        <f ca="1">quantity</f>
        <v/>
      </c>
      <c r="R1115" s="281"/>
      <c r="S1115" s="282"/>
      <c r="T1115" s="282"/>
      <c r="U1115" s="282"/>
      <c r="V1115" s="305"/>
      <c r="W1115" s="305"/>
      <c r="X1115" s="305"/>
      <c r="Y1115" s="282"/>
      <c r="Z1115" s="282" t="e" vm="1">
        <f ca="1">_xlfn.IFS(AND(ISNUMBER(SEARCH("N?m l*", CUSTOMER[[#This Row],[Service Type]], 1)), CUSTOMER[[#This Row],[Count ST]] = TRUE), CUSTOMER[[#This Row],[Quantity]], AND($Y$10:$Y1115 = TRUE, COUNTIFS($H$10:$H1115, CUSTOMER[[#This Row],[Booking]], $J$10:$J1115, CUSTOMER[[#This Row],[Order Date]], $F$10:$F1115, "&lt;&gt;"&amp;"N?m l*")=1), 1, TRUE,  "")</f>
        <v>#NAME?</v>
      </c>
      <c r="AA1115" s="282" t="b">
        <f t="shared" ca="1" si="18"/>
        <v>0</v>
      </c>
      <c r="AB1115" s="305"/>
    </row>
    <row r="1116" spans="1:28" x14ac:dyDescent="0.25">
      <c r="A1116" s="281" t="str">
        <f ca="1">no.</f>
        <v/>
      </c>
      <c r="B1116" s="281"/>
      <c r="C1116" s="282"/>
      <c r="D1116" s="282"/>
      <c r="E1116" s="282" t="str">
        <f ca="1">position</f>
        <v/>
      </c>
      <c r="F1116" s="282"/>
      <c r="G1116" s="282"/>
      <c r="H1116" s="282"/>
      <c r="I1116" s="282"/>
      <c r="J1116" s="335"/>
      <c r="K1116" s="282"/>
      <c r="L1116" s="282"/>
      <c r="M1116" s="282"/>
      <c r="N1116" s="282"/>
      <c r="O1116" s="281"/>
      <c r="P1116" s="360" t="str">
        <f ca="1">rescore_patient</f>
        <v/>
      </c>
      <c r="Q1116" s="330" t="str">
        <f ca="1">quantity</f>
        <v/>
      </c>
      <c r="R1116" s="281"/>
      <c r="S1116" s="282"/>
      <c r="T1116" s="282"/>
      <c r="U1116" s="282"/>
      <c r="V1116" s="305"/>
      <c r="W1116" s="305"/>
      <c r="X1116" s="305"/>
      <c r="Y1116" s="282"/>
      <c r="Z1116" s="282" t="e" vm="1">
        <f ca="1">_xlfn.IFS(AND(ISNUMBER(SEARCH("N?m l*", CUSTOMER[[#This Row],[Service Type]], 1)), CUSTOMER[[#This Row],[Count ST]] = TRUE), CUSTOMER[[#This Row],[Quantity]], AND($Y$10:$Y1116 = TRUE, COUNTIFS($H$10:$H1116, CUSTOMER[[#This Row],[Booking]], $J$10:$J1116, CUSTOMER[[#This Row],[Order Date]], $F$10:$F1116, "&lt;&gt;"&amp;"N?m l*")=1), 1, TRUE,  "")</f>
        <v>#NAME?</v>
      </c>
      <c r="AA1116" s="282" t="b">
        <f t="shared" ca="1" si="18"/>
        <v>0</v>
      </c>
      <c r="AB1116" s="305"/>
    </row>
    <row r="1117" spans="1:28" x14ac:dyDescent="0.25">
      <c r="A1117" s="281" t="str">
        <f ca="1">no.</f>
        <v/>
      </c>
      <c r="B1117" s="281"/>
      <c r="C1117" s="282"/>
      <c r="D1117" s="282"/>
      <c r="E1117" s="282" t="str">
        <f ca="1">position</f>
        <v/>
      </c>
      <c r="F1117" s="282"/>
      <c r="G1117" s="282"/>
      <c r="H1117" s="282"/>
      <c r="I1117" s="282"/>
      <c r="J1117" s="335"/>
      <c r="K1117" s="282"/>
      <c r="L1117" s="282"/>
      <c r="M1117" s="282"/>
      <c r="N1117" s="282"/>
      <c r="O1117" s="281"/>
      <c r="P1117" s="360" t="str">
        <f ca="1">rescore_patient</f>
        <v/>
      </c>
      <c r="Q1117" s="330" t="str">
        <f ca="1">quantity</f>
        <v/>
      </c>
      <c r="R1117" s="281"/>
      <c r="S1117" s="282"/>
      <c r="T1117" s="282"/>
      <c r="U1117" s="282"/>
      <c r="V1117" s="305"/>
      <c r="W1117" s="305"/>
      <c r="X1117" s="305"/>
      <c r="Y1117" s="282"/>
      <c r="Z1117" s="282" t="e" vm="1">
        <f ca="1">_xlfn.IFS(AND(ISNUMBER(SEARCH("N?m l*", CUSTOMER[[#This Row],[Service Type]], 1)), CUSTOMER[[#This Row],[Count ST]] = TRUE), CUSTOMER[[#This Row],[Quantity]], AND($Y$10:$Y1117 = TRUE, COUNTIFS($H$10:$H1117, CUSTOMER[[#This Row],[Booking]], $J$10:$J1117, CUSTOMER[[#This Row],[Order Date]], $F$10:$F1117, "&lt;&gt;"&amp;"N?m l*")=1), 1, TRUE,  "")</f>
        <v>#NAME?</v>
      </c>
      <c r="AA1117" s="282" t="b">
        <f t="shared" ca="1" si="18"/>
        <v>0</v>
      </c>
      <c r="AB1117" s="305"/>
    </row>
    <row r="1118" spans="1:28" x14ac:dyDescent="0.25">
      <c r="A1118" s="281" t="str">
        <f ca="1">no.</f>
        <v/>
      </c>
      <c r="B1118" s="281"/>
      <c r="C1118" s="282"/>
      <c r="D1118" s="282"/>
      <c r="E1118" s="282" t="str">
        <f ca="1">position</f>
        <v/>
      </c>
      <c r="F1118" s="282"/>
      <c r="G1118" s="282"/>
      <c r="H1118" s="282"/>
      <c r="I1118" s="282"/>
      <c r="J1118" s="335"/>
      <c r="K1118" s="282"/>
      <c r="L1118" s="282"/>
      <c r="M1118" s="282"/>
      <c r="N1118" s="282"/>
      <c r="O1118" s="281"/>
      <c r="P1118" s="360" t="str">
        <f ca="1">rescore_patient</f>
        <v/>
      </c>
      <c r="Q1118" s="330" t="str">
        <f ca="1">quantity</f>
        <v/>
      </c>
      <c r="R1118" s="281"/>
      <c r="S1118" s="282"/>
      <c r="T1118" s="282"/>
      <c r="U1118" s="282"/>
      <c r="V1118" s="305"/>
      <c r="W1118" s="305"/>
      <c r="X1118" s="305"/>
      <c r="Y1118" s="282"/>
      <c r="Z1118" s="282" t="e" vm="1">
        <f ca="1">_xlfn.IFS(AND(ISNUMBER(SEARCH("N?m l*", CUSTOMER[[#This Row],[Service Type]], 1)), CUSTOMER[[#This Row],[Count ST]] = TRUE), CUSTOMER[[#This Row],[Quantity]], AND($Y$10:$Y1118 = TRUE, COUNTIFS($H$10:$H1118, CUSTOMER[[#This Row],[Booking]], $J$10:$J1118, CUSTOMER[[#This Row],[Order Date]], $F$10:$F1118, "&lt;&gt;"&amp;"N?m l*")=1), 1, TRUE,  "")</f>
        <v>#NAME?</v>
      </c>
      <c r="AA1118" s="282" t="b">
        <f t="shared" ca="1" si="18"/>
        <v>0</v>
      </c>
      <c r="AB1118" s="305"/>
    </row>
    <row r="1119" spans="1:28" x14ac:dyDescent="0.25">
      <c r="A1119" s="281" t="str">
        <f ca="1">no.</f>
        <v/>
      </c>
      <c r="B1119" s="281"/>
      <c r="C1119" s="282"/>
      <c r="D1119" s="282"/>
      <c r="E1119" s="282" t="str">
        <f ca="1">position</f>
        <v/>
      </c>
      <c r="F1119" s="282"/>
      <c r="G1119" s="282"/>
      <c r="H1119" s="282"/>
      <c r="I1119" s="282"/>
      <c r="J1119" s="335"/>
      <c r="K1119" s="282"/>
      <c r="L1119" s="282"/>
      <c r="M1119" s="282"/>
      <c r="N1119" s="282"/>
      <c r="O1119" s="281"/>
      <c r="P1119" s="360" t="str">
        <f ca="1">rescore_patient</f>
        <v/>
      </c>
      <c r="Q1119" s="330" t="str">
        <f ca="1">quantity</f>
        <v/>
      </c>
      <c r="R1119" s="281"/>
      <c r="S1119" s="282"/>
      <c r="T1119" s="282"/>
      <c r="U1119" s="282"/>
      <c r="V1119" s="305"/>
      <c r="W1119" s="305"/>
      <c r="X1119" s="305"/>
      <c r="Y1119" s="282"/>
      <c r="Z1119" s="282" t="e" vm="1">
        <f ca="1">_xlfn.IFS(AND(ISNUMBER(SEARCH("N?m l*", CUSTOMER[[#This Row],[Service Type]], 1)), CUSTOMER[[#This Row],[Count ST]] = TRUE), CUSTOMER[[#This Row],[Quantity]], AND($Y$10:$Y1119 = TRUE, COUNTIFS($H$10:$H1119, CUSTOMER[[#This Row],[Booking]], $J$10:$J1119, CUSTOMER[[#This Row],[Order Date]], $F$10:$F1119, "&lt;&gt;"&amp;"N?m l*")=1), 1, TRUE,  "")</f>
        <v>#NAME?</v>
      </c>
      <c r="AA1119" s="282" t="b">
        <f t="shared" ca="1" si="18"/>
        <v>0</v>
      </c>
      <c r="AB1119" s="305"/>
    </row>
    <row r="1120" spans="1:28" x14ac:dyDescent="0.25">
      <c r="A1120" s="281" t="str">
        <f ca="1">no.</f>
        <v/>
      </c>
      <c r="B1120" s="281"/>
      <c r="C1120" s="282"/>
      <c r="D1120" s="282"/>
      <c r="E1120" s="282" t="str">
        <f ca="1">position</f>
        <v/>
      </c>
      <c r="F1120" s="282"/>
      <c r="G1120" s="282"/>
      <c r="H1120" s="282"/>
      <c r="I1120" s="282"/>
      <c r="J1120" s="335"/>
      <c r="K1120" s="282"/>
      <c r="L1120" s="282"/>
      <c r="M1120" s="282"/>
      <c r="N1120" s="282"/>
      <c r="O1120" s="281"/>
      <c r="P1120" s="360" t="str">
        <f ca="1">rescore_patient</f>
        <v/>
      </c>
      <c r="Q1120" s="330" t="str">
        <f ca="1">quantity</f>
        <v/>
      </c>
      <c r="R1120" s="281"/>
      <c r="S1120" s="282"/>
      <c r="T1120" s="282"/>
      <c r="U1120" s="282"/>
      <c r="V1120" s="305"/>
      <c r="W1120" s="305"/>
      <c r="X1120" s="305"/>
      <c r="Y1120" s="282"/>
      <c r="Z1120" s="282" t="e" vm="1">
        <f ca="1">_xlfn.IFS(AND(ISNUMBER(SEARCH("N?m l*", CUSTOMER[[#This Row],[Service Type]], 1)), CUSTOMER[[#This Row],[Count ST]] = TRUE), CUSTOMER[[#This Row],[Quantity]], AND($Y$10:$Y1120 = TRUE, COUNTIFS($H$10:$H1120, CUSTOMER[[#This Row],[Booking]], $J$10:$J1120, CUSTOMER[[#This Row],[Order Date]], $F$10:$F1120, "&lt;&gt;"&amp;"N?m l*")=1), 1, TRUE,  "")</f>
        <v>#NAME?</v>
      </c>
      <c r="AA1120" s="282" t="b">
        <f t="shared" ca="1" si="18"/>
        <v>0</v>
      </c>
      <c r="AB1120" s="305"/>
    </row>
    <row r="1121" spans="1:28" x14ac:dyDescent="0.25">
      <c r="A1121" s="281" t="str">
        <f ca="1">no.</f>
        <v/>
      </c>
      <c r="B1121" s="281"/>
      <c r="C1121" s="282"/>
      <c r="D1121" s="282"/>
      <c r="E1121" s="282" t="str">
        <f ca="1">position</f>
        <v/>
      </c>
      <c r="F1121" s="282"/>
      <c r="G1121" s="282"/>
      <c r="H1121" s="282"/>
      <c r="I1121" s="282"/>
      <c r="J1121" s="335"/>
      <c r="K1121" s="282"/>
      <c r="L1121" s="282"/>
      <c r="M1121" s="282"/>
      <c r="N1121" s="282"/>
      <c r="O1121" s="281"/>
      <c r="P1121" s="360" t="str">
        <f ca="1">rescore_patient</f>
        <v/>
      </c>
      <c r="Q1121" s="330" t="str">
        <f ca="1">quantity</f>
        <v/>
      </c>
      <c r="R1121" s="281"/>
      <c r="S1121" s="282"/>
      <c r="T1121" s="282"/>
      <c r="U1121" s="282"/>
      <c r="V1121" s="305"/>
      <c r="W1121" s="305"/>
      <c r="X1121" s="305"/>
      <c r="Y1121" s="282"/>
      <c r="Z1121" s="282" t="e" vm="1">
        <f ca="1">_xlfn.IFS(AND(ISNUMBER(SEARCH("N?m l*", CUSTOMER[[#This Row],[Service Type]], 1)), CUSTOMER[[#This Row],[Count ST]] = TRUE), CUSTOMER[[#This Row],[Quantity]], AND($Y$10:$Y1121 = TRUE, COUNTIFS($H$10:$H1121, CUSTOMER[[#This Row],[Booking]], $J$10:$J1121, CUSTOMER[[#This Row],[Order Date]], $F$10:$F1121, "&lt;&gt;"&amp;"N?m l*")=1), 1, TRUE,  "")</f>
        <v>#NAME?</v>
      </c>
      <c r="AA1121" s="282" t="b">
        <f t="shared" ca="1" si="18"/>
        <v>0</v>
      </c>
      <c r="AB1121" s="305"/>
    </row>
    <row r="1122" spans="1:28" x14ac:dyDescent="0.25">
      <c r="A1122" s="281" t="str">
        <f ca="1">no.</f>
        <v/>
      </c>
      <c r="B1122" s="281"/>
      <c r="C1122" s="282"/>
      <c r="D1122" s="282"/>
      <c r="E1122" s="282" t="str">
        <f ca="1">position</f>
        <v/>
      </c>
      <c r="F1122" s="282"/>
      <c r="G1122" s="282"/>
      <c r="H1122" s="282"/>
      <c r="I1122" s="282"/>
      <c r="J1122" s="335"/>
      <c r="K1122" s="282"/>
      <c r="L1122" s="282"/>
      <c r="M1122" s="282"/>
      <c r="N1122" s="282"/>
      <c r="O1122" s="281"/>
      <c r="P1122" s="360" t="str">
        <f ca="1">rescore_patient</f>
        <v/>
      </c>
      <c r="Q1122" s="330" t="str">
        <f ca="1">quantity</f>
        <v/>
      </c>
      <c r="R1122" s="281"/>
      <c r="S1122" s="282"/>
      <c r="T1122" s="282"/>
      <c r="U1122" s="282"/>
      <c r="V1122" s="305"/>
      <c r="W1122" s="305"/>
      <c r="X1122" s="305"/>
      <c r="Y1122" s="282"/>
      <c r="Z1122" s="282" t="e" vm="1">
        <f ca="1">_xlfn.IFS(AND(ISNUMBER(SEARCH("N?m l*", CUSTOMER[[#This Row],[Service Type]], 1)), CUSTOMER[[#This Row],[Count ST]] = TRUE), CUSTOMER[[#This Row],[Quantity]], AND($Y$10:$Y1122 = TRUE, COUNTIFS($H$10:$H1122, CUSTOMER[[#This Row],[Booking]], $J$10:$J1122, CUSTOMER[[#This Row],[Order Date]], $F$10:$F1122, "&lt;&gt;"&amp;"N?m l*")=1), 1, TRUE,  "")</f>
        <v>#NAME?</v>
      </c>
      <c r="AA1122" s="282" t="b">
        <f t="shared" ca="1" si="18"/>
        <v>0</v>
      </c>
      <c r="AB1122" s="305"/>
    </row>
    <row r="1123" spans="1:28" x14ac:dyDescent="0.25">
      <c r="A1123" s="281" t="str">
        <f ca="1">no.</f>
        <v/>
      </c>
      <c r="B1123" s="281"/>
      <c r="C1123" s="282"/>
      <c r="D1123" s="282"/>
      <c r="E1123" s="282" t="str">
        <f ca="1">position</f>
        <v/>
      </c>
      <c r="F1123" s="282"/>
      <c r="G1123" s="282"/>
      <c r="H1123" s="282"/>
      <c r="I1123" s="282"/>
      <c r="J1123" s="335"/>
      <c r="K1123" s="282"/>
      <c r="L1123" s="282"/>
      <c r="M1123" s="282"/>
      <c r="N1123" s="282"/>
      <c r="O1123" s="281"/>
      <c r="P1123" s="360" t="str">
        <f ca="1">rescore_patient</f>
        <v/>
      </c>
      <c r="Q1123" s="330" t="str">
        <f ca="1">quantity</f>
        <v/>
      </c>
      <c r="R1123" s="281"/>
      <c r="S1123" s="282"/>
      <c r="T1123" s="282"/>
      <c r="U1123" s="282"/>
      <c r="V1123" s="305"/>
      <c r="W1123" s="305"/>
      <c r="X1123" s="305"/>
      <c r="Y1123" s="282"/>
      <c r="Z1123" s="282" t="e" vm="1">
        <f ca="1">_xlfn.IFS(AND(ISNUMBER(SEARCH("N?m l*", CUSTOMER[[#This Row],[Service Type]], 1)), CUSTOMER[[#This Row],[Count ST]] = TRUE), CUSTOMER[[#This Row],[Quantity]], AND($Y$10:$Y1123 = TRUE, COUNTIFS($H$10:$H1123, CUSTOMER[[#This Row],[Booking]], $J$10:$J1123, CUSTOMER[[#This Row],[Order Date]], $F$10:$F1123, "&lt;&gt;"&amp;"N?m l*")=1), 1, TRUE,  "")</f>
        <v>#NAME?</v>
      </c>
      <c r="AA1123" s="282" t="b">
        <f t="shared" ca="1" si="18"/>
        <v>0</v>
      </c>
      <c r="AB1123" s="305"/>
    </row>
    <row r="1124" spans="1:28" x14ac:dyDescent="0.25">
      <c r="A1124" s="281" t="str">
        <f ca="1">no.</f>
        <v/>
      </c>
      <c r="B1124" s="281"/>
      <c r="C1124" s="282"/>
      <c r="D1124" s="282"/>
      <c r="E1124" s="282" t="str">
        <f ca="1">position</f>
        <v/>
      </c>
      <c r="F1124" s="282"/>
      <c r="G1124" s="282"/>
      <c r="H1124" s="282"/>
      <c r="I1124" s="282"/>
      <c r="J1124" s="335"/>
      <c r="K1124" s="282"/>
      <c r="L1124" s="282"/>
      <c r="M1124" s="282"/>
      <c r="N1124" s="282"/>
      <c r="O1124" s="281"/>
      <c r="P1124" s="360" t="str">
        <f ca="1">rescore_patient</f>
        <v/>
      </c>
      <c r="Q1124" s="330" t="str">
        <f ca="1">quantity</f>
        <v/>
      </c>
      <c r="R1124" s="281"/>
      <c r="S1124" s="282"/>
      <c r="T1124" s="282"/>
      <c r="U1124" s="282"/>
      <c r="V1124" s="305"/>
      <c r="W1124" s="305"/>
      <c r="X1124" s="305"/>
      <c r="Y1124" s="282"/>
      <c r="Z1124" s="282" t="e" vm="1">
        <f ca="1">_xlfn.IFS(AND(ISNUMBER(SEARCH("N?m l*", CUSTOMER[[#This Row],[Service Type]], 1)), CUSTOMER[[#This Row],[Count ST]] = TRUE), CUSTOMER[[#This Row],[Quantity]], AND($Y$10:$Y1124 = TRUE, COUNTIFS($H$10:$H1124, CUSTOMER[[#This Row],[Booking]], $J$10:$J1124, CUSTOMER[[#This Row],[Order Date]], $F$10:$F1124, "&lt;&gt;"&amp;"N?m l*")=1), 1, TRUE,  "")</f>
        <v>#NAME?</v>
      </c>
      <c r="AA1124" s="282" t="b">
        <f t="shared" ca="1" si="18"/>
        <v>0</v>
      </c>
      <c r="AB1124" s="305"/>
    </row>
    <row r="1125" spans="1:28" x14ac:dyDescent="0.25">
      <c r="A1125" s="281" t="str">
        <f ca="1">no.</f>
        <v/>
      </c>
      <c r="B1125" s="281"/>
      <c r="C1125" s="282"/>
      <c r="D1125" s="282"/>
      <c r="E1125" s="282" t="str">
        <f ca="1">position</f>
        <v/>
      </c>
      <c r="F1125" s="282"/>
      <c r="G1125" s="282"/>
      <c r="H1125" s="282"/>
      <c r="I1125" s="282"/>
      <c r="J1125" s="335"/>
      <c r="K1125" s="282"/>
      <c r="L1125" s="282"/>
      <c r="M1125" s="282"/>
      <c r="N1125" s="282"/>
      <c r="O1125" s="281"/>
      <c r="P1125" s="360" t="str">
        <f ca="1">rescore_patient</f>
        <v/>
      </c>
      <c r="Q1125" s="330" t="str">
        <f ca="1">quantity</f>
        <v/>
      </c>
      <c r="R1125" s="281"/>
      <c r="S1125" s="282"/>
      <c r="T1125" s="282"/>
      <c r="U1125" s="282"/>
      <c r="V1125" s="305"/>
      <c r="W1125" s="305"/>
      <c r="X1125" s="305"/>
      <c r="Y1125" s="282"/>
      <c r="Z1125" s="282" t="e" vm="1">
        <f ca="1">_xlfn.IFS(AND(ISNUMBER(SEARCH("N?m l*", CUSTOMER[[#This Row],[Service Type]], 1)), CUSTOMER[[#This Row],[Count ST]] = TRUE), CUSTOMER[[#This Row],[Quantity]], AND($Y$10:$Y1125 = TRUE, COUNTIFS($H$10:$H1125, CUSTOMER[[#This Row],[Booking]], $J$10:$J1125, CUSTOMER[[#This Row],[Order Date]], $F$10:$F1125, "&lt;&gt;"&amp;"N?m l*")=1), 1, TRUE,  "")</f>
        <v>#NAME?</v>
      </c>
      <c r="AA1125" s="282" t="b">
        <f t="shared" ca="1" si="18"/>
        <v>0</v>
      </c>
      <c r="AB1125" s="305"/>
    </row>
    <row r="1126" spans="1:28" x14ac:dyDescent="0.25">
      <c r="A1126" s="281" t="str">
        <f ca="1">no.</f>
        <v/>
      </c>
      <c r="B1126" s="281"/>
      <c r="C1126" s="282"/>
      <c r="D1126" s="282"/>
      <c r="E1126" s="282" t="str">
        <f ca="1">position</f>
        <v/>
      </c>
      <c r="F1126" s="282"/>
      <c r="G1126" s="282"/>
      <c r="H1126" s="282"/>
      <c r="I1126" s="282"/>
      <c r="J1126" s="335"/>
      <c r="K1126" s="282"/>
      <c r="L1126" s="282"/>
      <c r="M1126" s="282"/>
      <c r="N1126" s="282"/>
      <c r="O1126" s="281"/>
      <c r="P1126" s="360" t="str">
        <f ca="1">rescore_patient</f>
        <v/>
      </c>
      <c r="Q1126" s="330" t="str">
        <f ca="1">quantity</f>
        <v/>
      </c>
      <c r="R1126" s="281"/>
      <c r="S1126" s="282"/>
      <c r="T1126" s="282"/>
      <c r="U1126" s="282"/>
      <c r="V1126" s="305"/>
      <c r="W1126" s="305"/>
      <c r="X1126" s="305"/>
      <c r="Y1126" s="282"/>
      <c r="Z1126" s="282" t="e" vm="1">
        <f ca="1">_xlfn.IFS(AND(ISNUMBER(SEARCH("N?m l*", CUSTOMER[[#This Row],[Service Type]], 1)), CUSTOMER[[#This Row],[Count ST]] = TRUE), CUSTOMER[[#This Row],[Quantity]], AND($Y$10:$Y1126 = TRUE, COUNTIFS($H$10:$H1126, CUSTOMER[[#This Row],[Booking]], $J$10:$J1126, CUSTOMER[[#This Row],[Order Date]], $F$10:$F1126, "&lt;&gt;"&amp;"N?m l*")=1), 1, TRUE,  "")</f>
        <v>#NAME?</v>
      </c>
      <c r="AA1126" s="282" t="b">
        <f t="shared" ca="1" si="18"/>
        <v>0</v>
      </c>
      <c r="AB1126" s="305"/>
    </row>
    <row r="1127" spans="1:28" x14ac:dyDescent="0.25">
      <c r="A1127" s="281" t="str">
        <f ca="1">no.</f>
        <v/>
      </c>
      <c r="B1127" s="281"/>
      <c r="C1127" s="282"/>
      <c r="D1127" s="282"/>
      <c r="E1127" s="282" t="str">
        <f ca="1">position</f>
        <v/>
      </c>
      <c r="F1127" s="282"/>
      <c r="G1127" s="282"/>
      <c r="H1127" s="282"/>
      <c r="I1127" s="282"/>
      <c r="J1127" s="335"/>
      <c r="K1127" s="282"/>
      <c r="L1127" s="282"/>
      <c r="M1127" s="282"/>
      <c r="N1127" s="282"/>
      <c r="O1127" s="281"/>
      <c r="P1127" s="360" t="str">
        <f ca="1">rescore_patient</f>
        <v/>
      </c>
      <c r="Q1127" s="330" t="str">
        <f ca="1">quantity</f>
        <v/>
      </c>
      <c r="R1127" s="281"/>
      <c r="S1127" s="282"/>
      <c r="T1127" s="282"/>
      <c r="U1127" s="282"/>
      <c r="V1127" s="305"/>
      <c r="W1127" s="305"/>
      <c r="X1127" s="305"/>
      <c r="Y1127" s="282"/>
      <c r="Z1127" s="282" t="e" vm="1">
        <f ca="1">_xlfn.IFS(AND(ISNUMBER(SEARCH("N?m l*", CUSTOMER[[#This Row],[Service Type]], 1)), CUSTOMER[[#This Row],[Count ST]] = TRUE), CUSTOMER[[#This Row],[Quantity]], AND($Y$10:$Y1127 = TRUE, COUNTIFS($H$10:$H1127, CUSTOMER[[#This Row],[Booking]], $J$10:$J1127, CUSTOMER[[#This Row],[Order Date]], $F$10:$F1127, "&lt;&gt;"&amp;"N?m l*")=1), 1, TRUE,  "")</f>
        <v>#NAME?</v>
      </c>
      <c r="AA1127" s="282" t="b">
        <f t="shared" ca="1" si="18"/>
        <v>0</v>
      </c>
      <c r="AB1127" s="305"/>
    </row>
    <row r="1128" spans="1:28" x14ac:dyDescent="0.25">
      <c r="A1128" s="281" t="str">
        <f ca="1">no.</f>
        <v/>
      </c>
      <c r="B1128" s="281"/>
      <c r="C1128" s="282"/>
      <c r="D1128" s="282"/>
      <c r="E1128" s="282" t="str">
        <f ca="1">position</f>
        <v/>
      </c>
      <c r="F1128" s="282"/>
      <c r="G1128" s="282"/>
      <c r="H1128" s="282"/>
      <c r="I1128" s="282"/>
      <c r="J1128" s="335"/>
      <c r="K1128" s="282"/>
      <c r="L1128" s="282"/>
      <c r="M1128" s="282"/>
      <c r="N1128" s="282"/>
      <c r="O1128" s="281"/>
      <c r="P1128" s="360" t="str">
        <f ca="1">rescore_patient</f>
        <v/>
      </c>
      <c r="Q1128" s="330" t="str">
        <f ca="1">quantity</f>
        <v/>
      </c>
      <c r="R1128" s="281"/>
      <c r="S1128" s="282"/>
      <c r="T1128" s="282"/>
      <c r="U1128" s="282"/>
      <c r="V1128" s="305"/>
      <c r="W1128" s="305"/>
      <c r="X1128" s="305"/>
      <c r="Y1128" s="282"/>
      <c r="Z1128" s="282" t="e" vm="1">
        <f ca="1">_xlfn.IFS(AND(ISNUMBER(SEARCH("N?m l*", CUSTOMER[[#This Row],[Service Type]], 1)), CUSTOMER[[#This Row],[Count ST]] = TRUE), CUSTOMER[[#This Row],[Quantity]], AND($Y$10:$Y1128 = TRUE, COUNTIFS($H$10:$H1128, CUSTOMER[[#This Row],[Booking]], $J$10:$J1128, CUSTOMER[[#This Row],[Order Date]], $F$10:$F1128, "&lt;&gt;"&amp;"N?m l*")=1), 1, TRUE,  "")</f>
        <v>#NAME?</v>
      </c>
      <c r="AA1128" s="282" t="b">
        <f t="shared" ca="1" si="18"/>
        <v>0</v>
      </c>
      <c r="AB1128" s="305"/>
    </row>
    <row r="1129" spans="1:28" x14ac:dyDescent="0.25">
      <c r="A1129" s="281" t="str">
        <f ca="1">no.</f>
        <v/>
      </c>
      <c r="B1129" s="281"/>
      <c r="C1129" s="282"/>
      <c r="D1129" s="282"/>
      <c r="E1129" s="282" t="str">
        <f ca="1">position</f>
        <v/>
      </c>
      <c r="F1129" s="282"/>
      <c r="G1129" s="282"/>
      <c r="H1129" s="282"/>
      <c r="I1129" s="282"/>
      <c r="J1129" s="335"/>
      <c r="K1129" s="282"/>
      <c r="L1129" s="282"/>
      <c r="M1129" s="282"/>
      <c r="N1129" s="282"/>
      <c r="O1129" s="281"/>
      <c r="P1129" s="360" t="str">
        <f ca="1">rescore_patient</f>
        <v/>
      </c>
      <c r="Q1129" s="330" t="str">
        <f ca="1">quantity</f>
        <v/>
      </c>
      <c r="R1129" s="281"/>
      <c r="S1129" s="282"/>
      <c r="T1129" s="282"/>
      <c r="U1129" s="282"/>
      <c r="V1129" s="305"/>
      <c r="W1129" s="305"/>
      <c r="X1129" s="305"/>
      <c r="Y1129" s="282"/>
      <c r="Z1129" s="282" t="e" vm="1">
        <f ca="1">_xlfn.IFS(AND(ISNUMBER(SEARCH("N?m l*", CUSTOMER[[#This Row],[Service Type]], 1)), CUSTOMER[[#This Row],[Count ST]] = TRUE), CUSTOMER[[#This Row],[Quantity]], AND($Y$10:$Y1129 = TRUE, COUNTIFS($H$10:$H1129, CUSTOMER[[#This Row],[Booking]], $J$10:$J1129, CUSTOMER[[#This Row],[Order Date]], $F$10:$F1129, "&lt;&gt;"&amp;"N?m l*")=1), 1, TRUE,  "")</f>
        <v>#NAME?</v>
      </c>
      <c r="AA1129" s="282" t="b">
        <f t="shared" ca="1" si="18"/>
        <v>0</v>
      </c>
      <c r="AB1129" s="305"/>
    </row>
    <row r="1130" spans="1:28" x14ac:dyDescent="0.25">
      <c r="A1130" s="281" t="str">
        <f ca="1">no.</f>
        <v/>
      </c>
      <c r="B1130" s="281"/>
      <c r="C1130" s="282"/>
      <c r="D1130" s="282"/>
      <c r="E1130" s="282" t="str">
        <f ca="1">position</f>
        <v/>
      </c>
      <c r="F1130" s="282"/>
      <c r="G1130" s="282"/>
      <c r="H1130" s="282"/>
      <c r="I1130" s="282"/>
      <c r="J1130" s="335"/>
      <c r="K1130" s="282"/>
      <c r="L1130" s="282"/>
      <c r="M1130" s="282"/>
      <c r="N1130" s="282"/>
      <c r="O1130" s="281"/>
      <c r="P1130" s="360" t="str">
        <f ca="1">rescore_patient</f>
        <v/>
      </c>
      <c r="Q1130" s="330" t="str">
        <f ca="1">quantity</f>
        <v/>
      </c>
      <c r="R1130" s="281"/>
      <c r="S1130" s="282"/>
      <c r="T1130" s="282"/>
      <c r="U1130" s="282"/>
      <c r="V1130" s="305"/>
      <c r="W1130" s="305"/>
      <c r="X1130" s="305"/>
      <c r="Y1130" s="282"/>
      <c r="Z1130" s="282" t="e" vm="1">
        <f ca="1">_xlfn.IFS(AND(ISNUMBER(SEARCH("N?m l*", CUSTOMER[[#This Row],[Service Type]], 1)), CUSTOMER[[#This Row],[Count ST]] = TRUE), CUSTOMER[[#This Row],[Quantity]], AND($Y$10:$Y1130 = TRUE, COUNTIFS($H$10:$H1130, CUSTOMER[[#This Row],[Booking]], $J$10:$J1130, CUSTOMER[[#This Row],[Order Date]], $F$10:$F1130, "&lt;&gt;"&amp;"N?m l*")=1), 1, TRUE,  "")</f>
        <v>#NAME?</v>
      </c>
      <c r="AA1130" s="282" t="b">
        <f t="shared" ca="1" si="18"/>
        <v>0</v>
      </c>
      <c r="AB1130" s="305"/>
    </row>
    <row r="1131" spans="1:28" x14ac:dyDescent="0.25">
      <c r="A1131" s="281" t="str">
        <f ca="1">no.</f>
        <v/>
      </c>
      <c r="B1131" s="281"/>
      <c r="C1131" s="282"/>
      <c r="D1131" s="282"/>
      <c r="E1131" s="282" t="str">
        <f ca="1">position</f>
        <v/>
      </c>
      <c r="F1131" s="282"/>
      <c r="G1131" s="282"/>
      <c r="H1131" s="282"/>
      <c r="I1131" s="282"/>
      <c r="J1131" s="335"/>
      <c r="K1131" s="282"/>
      <c r="L1131" s="282"/>
      <c r="M1131" s="282"/>
      <c r="N1131" s="282"/>
      <c r="O1131" s="281"/>
      <c r="P1131" s="360" t="str">
        <f ca="1">rescore_patient</f>
        <v/>
      </c>
      <c r="Q1131" s="330" t="str">
        <f ca="1">quantity</f>
        <v/>
      </c>
      <c r="R1131" s="281"/>
      <c r="S1131" s="282"/>
      <c r="T1131" s="282"/>
      <c r="U1131" s="282"/>
      <c r="V1131" s="305"/>
      <c r="W1131" s="305"/>
      <c r="X1131" s="305"/>
      <c r="Y1131" s="282"/>
      <c r="Z1131" s="282" t="e" vm="1">
        <f ca="1">_xlfn.IFS(AND(ISNUMBER(SEARCH("N?m l*", CUSTOMER[[#This Row],[Service Type]], 1)), CUSTOMER[[#This Row],[Count ST]] = TRUE), CUSTOMER[[#This Row],[Quantity]], AND($Y$10:$Y1131 = TRUE, COUNTIFS($H$10:$H1131, CUSTOMER[[#This Row],[Booking]], $J$10:$J1131, CUSTOMER[[#This Row],[Order Date]], $F$10:$F1131, "&lt;&gt;"&amp;"N?m l*")=1), 1, TRUE,  "")</f>
        <v>#NAME?</v>
      </c>
      <c r="AA1131" s="282" t="b">
        <f t="shared" ca="1" si="18"/>
        <v>0</v>
      </c>
      <c r="AB1131" s="305"/>
    </row>
    <row r="1132" spans="1:28" x14ac:dyDescent="0.25">
      <c r="A1132" s="281" t="str">
        <f ca="1">no.</f>
        <v/>
      </c>
      <c r="B1132" s="281"/>
      <c r="C1132" s="282"/>
      <c r="D1132" s="282"/>
      <c r="E1132" s="282" t="str">
        <f ca="1">position</f>
        <v/>
      </c>
      <c r="F1132" s="282"/>
      <c r="G1132" s="282"/>
      <c r="H1132" s="282"/>
      <c r="I1132" s="282"/>
      <c r="J1132" s="335"/>
      <c r="K1132" s="282"/>
      <c r="L1132" s="282"/>
      <c r="M1132" s="282"/>
      <c r="N1132" s="282"/>
      <c r="O1132" s="281"/>
      <c r="P1132" s="360" t="str">
        <f ca="1">rescore_patient</f>
        <v/>
      </c>
      <c r="Q1132" s="330" t="str">
        <f ca="1">quantity</f>
        <v/>
      </c>
      <c r="R1132" s="281"/>
      <c r="S1132" s="282"/>
      <c r="T1132" s="282"/>
      <c r="U1132" s="282"/>
      <c r="V1132" s="305"/>
      <c r="W1132" s="305"/>
      <c r="X1132" s="305"/>
      <c r="Y1132" s="282"/>
      <c r="Z1132" s="282" t="e" vm="1">
        <f ca="1">_xlfn.IFS(AND(ISNUMBER(SEARCH("N?m l*", CUSTOMER[[#This Row],[Service Type]], 1)), CUSTOMER[[#This Row],[Count ST]] = TRUE), CUSTOMER[[#This Row],[Quantity]], AND($Y$10:$Y1132 = TRUE, COUNTIFS($H$10:$H1132, CUSTOMER[[#This Row],[Booking]], $J$10:$J1132, CUSTOMER[[#This Row],[Order Date]], $F$10:$F1132, "&lt;&gt;"&amp;"N?m l*")=1), 1, TRUE,  "")</f>
        <v>#NAME?</v>
      </c>
      <c r="AA1132" s="282" t="b">
        <f t="shared" ca="1" si="18"/>
        <v>0</v>
      </c>
      <c r="AB1132" s="305"/>
    </row>
    <row r="1133" spans="1:28" x14ac:dyDescent="0.25">
      <c r="A1133" s="281" t="str">
        <f ca="1">no.</f>
        <v/>
      </c>
      <c r="B1133" s="281"/>
      <c r="C1133" s="282"/>
      <c r="D1133" s="282"/>
      <c r="E1133" s="282" t="str">
        <f ca="1">position</f>
        <v/>
      </c>
      <c r="F1133" s="282"/>
      <c r="G1133" s="282"/>
      <c r="H1133" s="282"/>
      <c r="I1133" s="282"/>
      <c r="J1133" s="335"/>
      <c r="K1133" s="282"/>
      <c r="L1133" s="282"/>
      <c r="M1133" s="282"/>
      <c r="N1133" s="282"/>
      <c r="O1133" s="281"/>
      <c r="P1133" s="360" t="str">
        <f ca="1">rescore_patient</f>
        <v/>
      </c>
      <c r="Q1133" s="330" t="str">
        <f ca="1">quantity</f>
        <v/>
      </c>
      <c r="R1133" s="281"/>
      <c r="S1133" s="282"/>
      <c r="T1133" s="282"/>
      <c r="U1133" s="282"/>
      <c r="V1133" s="305"/>
      <c r="W1133" s="305"/>
      <c r="X1133" s="305"/>
      <c r="Y1133" s="282"/>
      <c r="Z1133" s="282" t="e" vm="1">
        <f ca="1">_xlfn.IFS(AND(ISNUMBER(SEARCH("N?m l*", CUSTOMER[[#This Row],[Service Type]], 1)), CUSTOMER[[#This Row],[Count ST]] = TRUE), CUSTOMER[[#This Row],[Quantity]], AND($Y$10:$Y1133 = TRUE, COUNTIFS($H$10:$H1133, CUSTOMER[[#This Row],[Booking]], $J$10:$J1133, CUSTOMER[[#This Row],[Order Date]], $F$10:$F1133, "&lt;&gt;"&amp;"N?m l*")=1), 1, TRUE,  "")</f>
        <v>#NAME?</v>
      </c>
      <c r="AA1133" s="282" t="b">
        <f t="shared" ca="1" si="18"/>
        <v>0</v>
      </c>
      <c r="AB1133" s="305"/>
    </row>
    <row r="1134" spans="1:28" x14ac:dyDescent="0.25">
      <c r="A1134" s="281" t="str">
        <f ca="1">no.</f>
        <v/>
      </c>
      <c r="B1134" s="281"/>
      <c r="C1134" s="282"/>
      <c r="D1134" s="282"/>
      <c r="E1134" s="282" t="str">
        <f ca="1">position</f>
        <v/>
      </c>
      <c r="F1134" s="282"/>
      <c r="G1134" s="282"/>
      <c r="H1134" s="282"/>
      <c r="I1134" s="282"/>
      <c r="J1134" s="335"/>
      <c r="K1134" s="282"/>
      <c r="L1134" s="282"/>
      <c r="M1134" s="282"/>
      <c r="N1134" s="282"/>
      <c r="O1134" s="281"/>
      <c r="P1134" s="360" t="str">
        <f ca="1">rescore_patient</f>
        <v/>
      </c>
      <c r="Q1134" s="330" t="str">
        <f ca="1">quantity</f>
        <v/>
      </c>
      <c r="R1134" s="281"/>
      <c r="S1134" s="282"/>
      <c r="T1134" s="282"/>
      <c r="U1134" s="282"/>
      <c r="V1134" s="305"/>
      <c r="W1134" s="305"/>
      <c r="X1134" s="305"/>
      <c r="Y1134" s="282"/>
      <c r="Z1134" s="282" t="e" vm="1">
        <f ca="1">_xlfn.IFS(AND(ISNUMBER(SEARCH("N?m l*", CUSTOMER[[#This Row],[Service Type]], 1)), CUSTOMER[[#This Row],[Count ST]] = TRUE), CUSTOMER[[#This Row],[Quantity]], AND($Y$10:$Y1134 = TRUE, COUNTIFS($H$10:$H1134, CUSTOMER[[#This Row],[Booking]], $J$10:$J1134, CUSTOMER[[#This Row],[Order Date]], $F$10:$F1134, "&lt;&gt;"&amp;"N?m l*")=1), 1, TRUE,  "")</f>
        <v>#NAME?</v>
      </c>
      <c r="AA1134" s="282" t="b">
        <f t="shared" ca="1" si="18"/>
        <v>0</v>
      </c>
      <c r="AB1134" s="305"/>
    </row>
    <row r="1135" spans="1:28" x14ac:dyDescent="0.25">
      <c r="A1135" s="281" t="str">
        <f ca="1">no.</f>
        <v/>
      </c>
      <c r="B1135" s="281"/>
      <c r="C1135" s="282"/>
      <c r="D1135" s="282"/>
      <c r="E1135" s="282" t="str">
        <f ca="1">position</f>
        <v/>
      </c>
      <c r="F1135" s="282"/>
      <c r="G1135" s="282"/>
      <c r="H1135" s="282"/>
      <c r="I1135" s="282"/>
      <c r="J1135" s="335"/>
      <c r="K1135" s="282"/>
      <c r="L1135" s="282"/>
      <c r="M1135" s="282"/>
      <c r="N1135" s="282"/>
      <c r="O1135" s="281"/>
      <c r="P1135" s="360" t="str">
        <f ca="1">rescore_patient</f>
        <v/>
      </c>
      <c r="Q1135" s="330" t="str">
        <f ca="1">quantity</f>
        <v/>
      </c>
      <c r="R1135" s="281"/>
      <c r="S1135" s="282"/>
      <c r="T1135" s="282"/>
      <c r="U1135" s="282"/>
      <c r="V1135" s="305"/>
      <c r="W1135" s="305"/>
      <c r="X1135" s="305"/>
      <c r="Y1135" s="282"/>
      <c r="Z1135" s="282" t="e" vm="1">
        <f ca="1">_xlfn.IFS(AND(ISNUMBER(SEARCH("N?m l*", CUSTOMER[[#This Row],[Service Type]], 1)), CUSTOMER[[#This Row],[Count ST]] = TRUE), CUSTOMER[[#This Row],[Quantity]], AND($Y$10:$Y1135 = TRUE, COUNTIFS($H$10:$H1135, CUSTOMER[[#This Row],[Booking]], $J$10:$J1135, CUSTOMER[[#This Row],[Order Date]], $F$10:$F1135, "&lt;&gt;"&amp;"N?m l*")=1), 1, TRUE,  "")</f>
        <v>#NAME?</v>
      </c>
      <c r="AA1135" s="282" t="b">
        <f t="shared" ca="1" si="18"/>
        <v>0</v>
      </c>
      <c r="AB1135" s="305"/>
    </row>
    <row r="1136" spans="1:28" x14ac:dyDescent="0.25">
      <c r="A1136" s="281" t="str">
        <f ca="1">no.</f>
        <v/>
      </c>
      <c r="B1136" s="281"/>
      <c r="C1136" s="282"/>
      <c r="D1136" s="282"/>
      <c r="E1136" s="282" t="str">
        <f ca="1">position</f>
        <v/>
      </c>
      <c r="F1136" s="282"/>
      <c r="G1136" s="282"/>
      <c r="H1136" s="282"/>
      <c r="I1136" s="282"/>
      <c r="J1136" s="335"/>
      <c r="K1136" s="282"/>
      <c r="L1136" s="282"/>
      <c r="M1136" s="282"/>
      <c r="N1136" s="282"/>
      <c r="O1136" s="281"/>
      <c r="P1136" s="360" t="str">
        <f ca="1">rescore_patient</f>
        <v/>
      </c>
      <c r="Q1136" s="330" t="str">
        <f ca="1">quantity</f>
        <v/>
      </c>
      <c r="R1136" s="281"/>
      <c r="S1136" s="282"/>
      <c r="T1136" s="282"/>
      <c r="U1136" s="282"/>
      <c r="V1136" s="305"/>
      <c r="W1136" s="305"/>
      <c r="X1136" s="305"/>
      <c r="Y1136" s="282"/>
      <c r="Z1136" s="282" t="e" vm="1">
        <f ca="1">_xlfn.IFS(AND(ISNUMBER(SEARCH("N?m l*", CUSTOMER[[#This Row],[Service Type]], 1)), CUSTOMER[[#This Row],[Count ST]] = TRUE), CUSTOMER[[#This Row],[Quantity]], AND($Y$10:$Y1136 = TRUE, COUNTIFS($H$10:$H1136, CUSTOMER[[#This Row],[Booking]], $J$10:$J1136, CUSTOMER[[#This Row],[Order Date]], $F$10:$F1136, "&lt;&gt;"&amp;"N?m l*")=1), 1, TRUE,  "")</f>
        <v>#NAME?</v>
      </c>
      <c r="AA1136" s="282" t="b">
        <f t="shared" ca="1" si="18"/>
        <v>0</v>
      </c>
      <c r="AB1136" s="305"/>
    </row>
    <row r="1137" spans="1:28" x14ac:dyDescent="0.25">
      <c r="A1137" s="281" t="str">
        <f ca="1">no.</f>
        <v/>
      </c>
      <c r="B1137" s="281"/>
      <c r="C1137" s="282"/>
      <c r="D1137" s="282"/>
      <c r="E1137" s="282" t="str">
        <f ca="1">position</f>
        <v/>
      </c>
      <c r="F1137" s="282"/>
      <c r="G1137" s="282"/>
      <c r="H1137" s="282"/>
      <c r="I1137" s="282"/>
      <c r="J1137" s="335"/>
      <c r="K1137" s="282"/>
      <c r="L1137" s="282"/>
      <c r="M1137" s="282"/>
      <c r="N1137" s="282"/>
      <c r="O1137" s="281"/>
      <c r="P1137" s="360" t="str">
        <f ca="1">rescore_patient</f>
        <v/>
      </c>
      <c r="Q1137" s="330" t="str">
        <f ca="1">quantity</f>
        <v/>
      </c>
      <c r="R1137" s="281"/>
      <c r="S1137" s="282"/>
      <c r="T1137" s="282"/>
      <c r="U1137" s="282"/>
      <c r="V1137" s="305"/>
      <c r="W1137" s="305"/>
      <c r="X1137" s="305"/>
      <c r="Y1137" s="282"/>
      <c r="Z1137" s="282" t="e" vm="1">
        <f ca="1">_xlfn.IFS(AND(ISNUMBER(SEARCH("N?m l*", CUSTOMER[[#This Row],[Service Type]], 1)), CUSTOMER[[#This Row],[Count ST]] = TRUE), CUSTOMER[[#This Row],[Quantity]], AND($Y$10:$Y1137 = TRUE, COUNTIFS($H$10:$H1137, CUSTOMER[[#This Row],[Booking]], $J$10:$J1137, CUSTOMER[[#This Row],[Order Date]], $F$10:$F1137, "&lt;&gt;"&amp;"N?m l*")=1), 1, TRUE,  "")</f>
        <v>#NAME?</v>
      </c>
      <c r="AA1137" s="282" t="b">
        <f t="shared" ca="1" si="18"/>
        <v>0</v>
      </c>
      <c r="AB1137" s="305"/>
    </row>
    <row r="1138" spans="1:28" x14ac:dyDescent="0.25">
      <c r="A1138" s="281" t="str">
        <f ca="1">no.</f>
        <v/>
      </c>
      <c r="B1138" s="281"/>
      <c r="C1138" s="282"/>
      <c r="D1138" s="282"/>
      <c r="E1138" s="282" t="str">
        <f ca="1">position</f>
        <v/>
      </c>
      <c r="F1138" s="282"/>
      <c r="G1138" s="282"/>
      <c r="H1138" s="282"/>
      <c r="I1138" s="282"/>
      <c r="J1138" s="335"/>
      <c r="K1138" s="282"/>
      <c r="L1138" s="282"/>
      <c r="M1138" s="282"/>
      <c r="N1138" s="282"/>
      <c r="O1138" s="281"/>
      <c r="P1138" s="360" t="str">
        <f ca="1">rescore_patient</f>
        <v/>
      </c>
      <c r="Q1138" s="330" t="str">
        <f ca="1">quantity</f>
        <v/>
      </c>
      <c r="R1138" s="281"/>
      <c r="S1138" s="282"/>
      <c r="T1138" s="282"/>
      <c r="U1138" s="282"/>
      <c r="V1138" s="305"/>
      <c r="W1138" s="305"/>
      <c r="X1138" s="305"/>
      <c r="Y1138" s="282"/>
      <c r="Z1138" s="282" t="e" vm="1">
        <f ca="1">_xlfn.IFS(AND(ISNUMBER(SEARCH("N?m l*", CUSTOMER[[#This Row],[Service Type]], 1)), CUSTOMER[[#This Row],[Count ST]] = TRUE), CUSTOMER[[#This Row],[Quantity]], AND($Y$10:$Y1138 = TRUE, COUNTIFS($H$10:$H1138, CUSTOMER[[#This Row],[Booking]], $J$10:$J1138, CUSTOMER[[#This Row],[Order Date]], $F$10:$F1138, "&lt;&gt;"&amp;"N?m l*")=1), 1, TRUE,  "")</f>
        <v>#NAME?</v>
      </c>
      <c r="AA1138" s="282" t="b">
        <f t="shared" ca="1" si="18"/>
        <v>0</v>
      </c>
      <c r="AB1138" s="305"/>
    </row>
    <row r="1139" spans="1:28" x14ac:dyDescent="0.25">
      <c r="A1139" s="281" t="str">
        <f ca="1">no.</f>
        <v/>
      </c>
      <c r="B1139" s="281"/>
      <c r="C1139" s="282"/>
      <c r="D1139" s="282"/>
      <c r="E1139" s="282" t="str">
        <f ca="1">position</f>
        <v/>
      </c>
      <c r="F1139" s="282"/>
      <c r="G1139" s="282"/>
      <c r="H1139" s="282"/>
      <c r="I1139" s="282"/>
      <c r="J1139" s="335"/>
      <c r="K1139" s="282"/>
      <c r="L1139" s="282"/>
      <c r="M1139" s="282"/>
      <c r="N1139" s="282"/>
      <c r="O1139" s="281"/>
      <c r="P1139" s="360" t="str">
        <f ca="1">rescore_patient</f>
        <v/>
      </c>
      <c r="Q1139" s="330" t="str">
        <f ca="1">quantity</f>
        <v/>
      </c>
      <c r="R1139" s="281"/>
      <c r="S1139" s="282"/>
      <c r="T1139" s="282"/>
      <c r="U1139" s="282"/>
      <c r="V1139" s="305"/>
      <c r="W1139" s="305"/>
      <c r="X1139" s="305"/>
      <c r="Y1139" s="282"/>
      <c r="Z1139" s="282" t="e" vm="1">
        <f ca="1">_xlfn.IFS(AND(ISNUMBER(SEARCH("N?m l*", CUSTOMER[[#This Row],[Service Type]], 1)), CUSTOMER[[#This Row],[Count ST]] = TRUE), CUSTOMER[[#This Row],[Quantity]], AND($Y$10:$Y1139 = TRUE, COUNTIFS($H$10:$H1139, CUSTOMER[[#This Row],[Booking]], $J$10:$J1139, CUSTOMER[[#This Row],[Order Date]], $F$10:$F1139, "&lt;&gt;"&amp;"N?m l*")=1), 1, TRUE,  "")</f>
        <v>#NAME?</v>
      </c>
      <c r="AA1139" s="282" t="b">
        <f t="shared" ca="1" si="18"/>
        <v>0</v>
      </c>
      <c r="AB1139" s="305"/>
    </row>
    <row r="1140" spans="1:28" x14ac:dyDescent="0.25">
      <c r="A1140" s="281" t="str">
        <f ca="1">no.</f>
        <v/>
      </c>
      <c r="B1140" s="281"/>
      <c r="C1140" s="282"/>
      <c r="D1140" s="282"/>
      <c r="E1140" s="282" t="str">
        <f ca="1">position</f>
        <v/>
      </c>
      <c r="F1140" s="282"/>
      <c r="G1140" s="282"/>
      <c r="H1140" s="282"/>
      <c r="I1140" s="282"/>
      <c r="J1140" s="335"/>
      <c r="K1140" s="282"/>
      <c r="L1140" s="282"/>
      <c r="M1140" s="282"/>
      <c r="N1140" s="282"/>
      <c r="O1140" s="281"/>
      <c r="P1140" s="360" t="str">
        <f ca="1">rescore_patient</f>
        <v/>
      </c>
      <c r="Q1140" s="330" t="str">
        <f ca="1">quantity</f>
        <v/>
      </c>
      <c r="R1140" s="281"/>
      <c r="S1140" s="282"/>
      <c r="T1140" s="282"/>
      <c r="U1140" s="282"/>
      <c r="V1140" s="305"/>
      <c r="W1140" s="305"/>
      <c r="X1140" s="305"/>
      <c r="Y1140" s="282"/>
      <c r="Z1140" s="282" t="e" vm="1">
        <f ca="1">_xlfn.IFS(AND(ISNUMBER(SEARCH("N?m l*", CUSTOMER[[#This Row],[Service Type]], 1)), CUSTOMER[[#This Row],[Count ST]] = TRUE), CUSTOMER[[#This Row],[Quantity]], AND($Y$10:$Y1140 = TRUE, COUNTIFS($H$10:$H1140, CUSTOMER[[#This Row],[Booking]], $J$10:$J1140, CUSTOMER[[#This Row],[Order Date]], $F$10:$F1140, "&lt;&gt;"&amp;"N?m l*")=1), 1, TRUE,  "")</f>
        <v>#NAME?</v>
      </c>
      <c r="AA1140" s="282" t="b">
        <f t="shared" ca="1" si="18"/>
        <v>0</v>
      </c>
      <c r="AB1140" s="305"/>
    </row>
    <row r="1141" spans="1:28" x14ac:dyDescent="0.25">
      <c r="A1141" s="281" t="str">
        <f ca="1">no.</f>
        <v/>
      </c>
      <c r="B1141" s="281"/>
      <c r="C1141" s="282"/>
      <c r="D1141" s="282"/>
      <c r="E1141" s="282" t="str">
        <f ca="1">position</f>
        <v/>
      </c>
      <c r="F1141" s="282"/>
      <c r="G1141" s="282"/>
      <c r="H1141" s="282"/>
      <c r="I1141" s="282"/>
      <c r="J1141" s="335"/>
      <c r="K1141" s="282"/>
      <c r="L1141" s="282"/>
      <c r="M1141" s="282"/>
      <c r="N1141" s="282"/>
      <c r="O1141" s="281"/>
      <c r="P1141" s="360" t="str">
        <f ca="1">rescore_patient</f>
        <v/>
      </c>
      <c r="Q1141" s="330" t="str">
        <f ca="1">quantity</f>
        <v/>
      </c>
      <c r="R1141" s="281"/>
      <c r="S1141" s="282"/>
      <c r="T1141" s="282"/>
      <c r="U1141" s="282"/>
      <c r="V1141" s="305"/>
      <c r="W1141" s="305"/>
      <c r="X1141" s="305"/>
      <c r="Y1141" s="282"/>
      <c r="Z1141" s="282" t="e" vm="1">
        <f ca="1">_xlfn.IFS(AND(ISNUMBER(SEARCH("N?m l*", CUSTOMER[[#This Row],[Service Type]], 1)), CUSTOMER[[#This Row],[Count ST]] = TRUE), CUSTOMER[[#This Row],[Quantity]], AND($Y$10:$Y1141 = TRUE, COUNTIFS($H$10:$H1141, CUSTOMER[[#This Row],[Booking]], $J$10:$J1141, CUSTOMER[[#This Row],[Order Date]], $F$10:$F1141, "&lt;&gt;"&amp;"N?m l*")=1), 1, TRUE,  "")</f>
        <v>#NAME?</v>
      </c>
      <c r="AA1141" s="282" t="b">
        <f t="shared" ca="1" si="18"/>
        <v>0</v>
      </c>
      <c r="AB1141" s="305"/>
    </row>
    <row r="1142" spans="1:28" x14ac:dyDescent="0.25">
      <c r="A1142" s="281" t="str">
        <f ca="1">no.</f>
        <v/>
      </c>
      <c r="B1142" s="281"/>
      <c r="C1142" s="282"/>
      <c r="D1142" s="282"/>
      <c r="E1142" s="282" t="str">
        <f ca="1">position</f>
        <v/>
      </c>
      <c r="F1142" s="282"/>
      <c r="G1142" s="282"/>
      <c r="H1142" s="282"/>
      <c r="I1142" s="282"/>
      <c r="J1142" s="335"/>
      <c r="K1142" s="282"/>
      <c r="L1142" s="282"/>
      <c r="M1142" s="282"/>
      <c r="N1142" s="282"/>
      <c r="O1142" s="281"/>
      <c r="P1142" s="360" t="str">
        <f ca="1">rescore_patient</f>
        <v/>
      </c>
      <c r="Q1142" s="330" t="str">
        <f ca="1">quantity</f>
        <v/>
      </c>
      <c r="R1142" s="281"/>
      <c r="S1142" s="282"/>
      <c r="T1142" s="282"/>
      <c r="U1142" s="282"/>
      <c r="V1142" s="305"/>
      <c r="W1142" s="305"/>
      <c r="X1142" s="305"/>
      <c r="Y1142" s="282"/>
      <c r="Z1142" s="282" t="e" vm="1">
        <f ca="1">_xlfn.IFS(AND(ISNUMBER(SEARCH("N?m l*", CUSTOMER[[#This Row],[Service Type]], 1)), CUSTOMER[[#This Row],[Count ST]] = TRUE), CUSTOMER[[#This Row],[Quantity]], AND($Y$10:$Y1142 = TRUE, COUNTIFS($H$10:$H1142, CUSTOMER[[#This Row],[Booking]], $J$10:$J1142, CUSTOMER[[#This Row],[Order Date]], $F$10:$F1142, "&lt;&gt;"&amp;"N?m l*")=1), 1, TRUE,  "")</f>
        <v>#NAME?</v>
      </c>
      <c r="AA1142" s="282" t="b">
        <f t="shared" ca="1" si="18"/>
        <v>0</v>
      </c>
      <c r="AB1142" s="305"/>
    </row>
    <row r="1143" spans="1:28" x14ac:dyDescent="0.25">
      <c r="A1143" s="281" t="str">
        <f ca="1">no.</f>
        <v/>
      </c>
      <c r="B1143" s="281"/>
      <c r="C1143" s="282"/>
      <c r="D1143" s="282"/>
      <c r="E1143" s="282" t="str">
        <f ca="1">position</f>
        <v/>
      </c>
      <c r="F1143" s="282"/>
      <c r="G1143" s="282"/>
      <c r="H1143" s="282"/>
      <c r="I1143" s="282"/>
      <c r="J1143" s="335"/>
      <c r="K1143" s="282"/>
      <c r="L1143" s="282"/>
      <c r="M1143" s="282"/>
      <c r="N1143" s="282"/>
      <c r="O1143" s="281"/>
      <c r="P1143" s="360" t="str">
        <f ca="1">rescore_patient</f>
        <v/>
      </c>
      <c r="Q1143" s="330" t="str">
        <f ca="1">quantity</f>
        <v/>
      </c>
      <c r="R1143" s="281"/>
      <c r="S1143" s="282"/>
      <c r="T1143" s="282"/>
      <c r="U1143" s="282"/>
      <c r="V1143" s="305"/>
      <c r="W1143" s="305"/>
      <c r="X1143" s="305"/>
      <c r="Y1143" s="282"/>
      <c r="Z1143" s="282" t="e" vm="1">
        <f ca="1">_xlfn.IFS(AND(ISNUMBER(SEARCH("N?m l*", CUSTOMER[[#This Row],[Service Type]], 1)), CUSTOMER[[#This Row],[Count ST]] = TRUE), CUSTOMER[[#This Row],[Quantity]], AND($Y$10:$Y1143 = TRUE, COUNTIFS($H$10:$H1143, CUSTOMER[[#This Row],[Booking]], $J$10:$J1143, CUSTOMER[[#This Row],[Order Date]], $F$10:$F1143, "&lt;&gt;"&amp;"N?m l*")=1), 1, TRUE,  "")</f>
        <v>#NAME?</v>
      </c>
      <c r="AA1143" s="282" t="b">
        <f t="shared" ca="1" si="18"/>
        <v>0</v>
      </c>
      <c r="AB1143" s="305"/>
    </row>
    <row r="1144" spans="1:28" x14ac:dyDescent="0.25">
      <c r="A1144" s="281" t="str">
        <f ca="1">no.</f>
        <v/>
      </c>
      <c r="B1144" s="281"/>
      <c r="C1144" s="282"/>
      <c r="D1144" s="282"/>
      <c r="E1144" s="282" t="str">
        <f ca="1">position</f>
        <v/>
      </c>
      <c r="F1144" s="282"/>
      <c r="G1144" s="282"/>
      <c r="H1144" s="282"/>
      <c r="I1144" s="282"/>
      <c r="J1144" s="335"/>
      <c r="K1144" s="282"/>
      <c r="L1144" s="282"/>
      <c r="M1144" s="282"/>
      <c r="N1144" s="282"/>
      <c r="O1144" s="281"/>
      <c r="P1144" s="360" t="str">
        <f ca="1">rescore_patient</f>
        <v/>
      </c>
      <c r="Q1144" s="330" t="str">
        <f ca="1">quantity</f>
        <v/>
      </c>
      <c r="R1144" s="281"/>
      <c r="S1144" s="282"/>
      <c r="T1144" s="282"/>
      <c r="U1144" s="282"/>
      <c r="V1144" s="305"/>
      <c r="W1144" s="305"/>
      <c r="X1144" s="305"/>
      <c r="Y1144" s="282"/>
      <c r="Z1144" s="282" t="e" vm="1">
        <f ca="1">_xlfn.IFS(AND(ISNUMBER(SEARCH("N?m l*", CUSTOMER[[#This Row],[Service Type]], 1)), CUSTOMER[[#This Row],[Count ST]] = TRUE), CUSTOMER[[#This Row],[Quantity]], AND($Y$10:$Y1144 = TRUE, COUNTIFS($H$10:$H1144, CUSTOMER[[#This Row],[Booking]], $J$10:$J1144, CUSTOMER[[#This Row],[Order Date]], $F$10:$F1144, "&lt;&gt;"&amp;"N?m l*")=1), 1, TRUE,  "")</f>
        <v>#NAME?</v>
      </c>
      <c r="AA1144" s="282" t="b">
        <f t="shared" ca="1" si="18"/>
        <v>0</v>
      </c>
      <c r="AB1144" s="305"/>
    </row>
    <row r="1145" spans="1:28" x14ac:dyDescent="0.25">
      <c r="A1145" s="281" t="str">
        <f ca="1">no.</f>
        <v/>
      </c>
      <c r="B1145" s="281"/>
      <c r="C1145" s="282"/>
      <c r="D1145" s="282"/>
      <c r="E1145" s="282" t="str">
        <f ca="1">position</f>
        <v/>
      </c>
      <c r="F1145" s="282"/>
      <c r="G1145" s="282"/>
      <c r="H1145" s="282"/>
      <c r="I1145" s="282"/>
      <c r="J1145" s="335"/>
      <c r="K1145" s="282"/>
      <c r="L1145" s="282"/>
      <c r="M1145" s="282"/>
      <c r="N1145" s="282"/>
      <c r="O1145" s="281"/>
      <c r="P1145" s="360" t="str">
        <f ca="1">rescore_patient</f>
        <v/>
      </c>
      <c r="Q1145" s="330" t="str">
        <f ca="1">quantity</f>
        <v/>
      </c>
      <c r="R1145" s="281"/>
      <c r="S1145" s="282"/>
      <c r="T1145" s="282"/>
      <c r="U1145" s="282"/>
      <c r="V1145" s="305"/>
      <c r="W1145" s="305"/>
      <c r="X1145" s="305"/>
      <c r="Y1145" s="282"/>
      <c r="Z1145" s="282" t="e" vm="1">
        <f ca="1">_xlfn.IFS(AND(ISNUMBER(SEARCH("N?m l*", CUSTOMER[[#This Row],[Service Type]], 1)), CUSTOMER[[#This Row],[Count ST]] = TRUE), CUSTOMER[[#This Row],[Quantity]], AND($Y$10:$Y1145 = TRUE, COUNTIFS($H$10:$H1145, CUSTOMER[[#This Row],[Booking]], $J$10:$J1145, CUSTOMER[[#This Row],[Order Date]], $F$10:$F1145, "&lt;&gt;"&amp;"N?m l*")=1), 1, TRUE,  "")</f>
        <v>#NAME?</v>
      </c>
      <c r="AA1145" s="282" t="b">
        <f t="shared" ca="1" si="18"/>
        <v>0</v>
      </c>
      <c r="AB1145" s="305"/>
    </row>
    <row r="1146" spans="1:28" x14ac:dyDescent="0.25">
      <c r="A1146" s="281" t="str">
        <f ca="1">no.</f>
        <v/>
      </c>
      <c r="B1146" s="281"/>
      <c r="C1146" s="282"/>
      <c r="D1146" s="282"/>
      <c r="E1146" s="282" t="str">
        <f ca="1">position</f>
        <v/>
      </c>
      <c r="F1146" s="282"/>
      <c r="G1146" s="282"/>
      <c r="H1146" s="282"/>
      <c r="I1146" s="282"/>
      <c r="J1146" s="335"/>
      <c r="K1146" s="282"/>
      <c r="L1146" s="282"/>
      <c r="M1146" s="282"/>
      <c r="N1146" s="282"/>
      <c r="O1146" s="281"/>
      <c r="P1146" s="360" t="str">
        <f ca="1">rescore_patient</f>
        <v/>
      </c>
      <c r="Q1146" s="330" t="str">
        <f ca="1">quantity</f>
        <v/>
      </c>
      <c r="R1146" s="281"/>
      <c r="S1146" s="282"/>
      <c r="T1146" s="282"/>
      <c r="U1146" s="282"/>
      <c r="V1146" s="305"/>
      <c r="W1146" s="305"/>
      <c r="X1146" s="305"/>
      <c r="Y1146" s="282"/>
      <c r="Z1146" s="282" t="e" vm="1">
        <f ca="1">_xlfn.IFS(AND(ISNUMBER(SEARCH("N?m l*", CUSTOMER[[#This Row],[Service Type]], 1)), CUSTOMER[[#This Row],[Count ST]] = TRUE), CUSTOMER[[#This Row],[Quantity]], AND($Y$10:$Y1146 = TRUE, COUNTIFS($H$10:$H1146, CUSTOMER[[#This Row],[Booking]], $J$10:$J1146, CUSTOMER[[#This Row],[Order Date]], $F$10:$F1146, "&lt;&gt;"&amp;"N?m l*")=1), 1, TRUE,  "")</f>
        <v>#NAME?</v>
      </c>
      <c r="AA1146" s="282" t="b">
        <f t="shared" ca="1" si="18"/>
        <v>0</v>
      </c>
      <c r="AB1146" s="305"/>
    </row>
    <row r="1147" spans="1:28" x14ac:dyDescent="0.25">
      <c r="A1147" s="281" t="str">
        <f ca="1">no.</f>
        <v/>
      </c>
      <c r="B1147" s="281"/>
      <c r="C1147" s="282"/>
      <c r="D1147" s="282"/>
      <c r="E1147" s="282" t="str">
        <f ca="1">position</f>
        <v/>
      </c>
      <c r="F1147" s="282"/>
      <c r="G1147" s="282"/>
      <c r="H1147" s="282"/>
      <c r="I1147" s="282"/>
      <c r="J1147" s="335"/>
      <c r="K1147" s="282"/>
      <c r="L1147" s="282"/>
      <c r="M1147" s="282"/>
      <c r="N1147" s="282"/>
      <c r="O1147" s="281"/>
      <c r="P1147" s="360" t="str">
        <f ca="1">rescore_patient</f>
        <v/>
      </c>
      <c r="Q1147" s="330" t="str">
        <f ca="1">quantity</f>
        <v/>
      </c>
      <c r="R1147" s="281"/>
      <c r="S1147" s="282"/>
      <c r="T1147" s="282"/>
      <c r="U1147" s="282"/>
      <c r="V1147" s="305"/>
      <c r="W1147" s="305"/>
      <c r="X1147" s="305"/>
      <c r="Y1147" s="282"/>
      <c r="Z1147" s="282" t="e" vm="1">
        <f ca="1">_xlfn.IFS(AND(ISNUMBER(SEARCH("N?m l*", CUSTOMER[[#This Row],[Service Type]], 1)), CUSTOMER[[#This Row],[Count ST]] = TRUE), CUSTOMER[[#This Row],[Quantity]], AND($Y$10:$Y1147 = TRUE, COUNTIFS($H$10:$H1147, CUSTOMER[[#This Row],[Booking]], $J$10:$J1147, CUSTOMER[[#This Row],[Order Date]], $F$10:$F1147, "&lt;&gt;"&amp;"N?m l*")=1), 1, TRUE,  "")</f>
        <v>#NAME?</v>
      </c>
      <c r="AA1147" s="282" t="b">
        <f t="shared" ca="1" si="18"/>
        <v>0</v>
      </c>
      <c r="AB1147" s="305"/>
    </row>
    <row r="1148" spans="1:28" x14ac:dyDescent="0.25">
      <c r="A1148" s="281" t="str">
        <f ca="1">no.</f>
        <v/>
      </c>
      <c r="B1148" s="281"/>
      <c r="C1148" s="282"/>
      <c r="D1148" s="282"/>
      <c r="E1148" s="282" t="str">
        <f ca="1">position</f>
        <v/>
      </c>
      <c r="F1148" s="282"/>
      <c r="G1148" s="282"/>
      <c r="H1148" s="282"/>
      <c r="I1148" s="282"/>
      <c r="J1148" s="335"/>
      <c r="K1148" s="282"/>
      <c r="L1148" s="282"/>
      <c r="M1148" s="282"/>
      <c r="N1148" s="282"/>
      <c r="O1148" s="281"/>
      <c r="P1148" s="360" t="str">
        <f ca="1">rescore_patient</f>
        <v/>
      </c>
      <c r="Q1148" s="330" t="str">
        <f ca="1">quantity</f>
        <v/>
      </c>
      <c r="R1148" s="281"/>
      <c r="S1148" s="282"/>
      <c r="T1148" s="282"/>
      <c r="U1148" s="282"/>
      <c r="V1148" s="305"/>
      <c r="W1148" s="305"/>
      <c r="X1148" s="305"/>
      <c r="Y1148" s="282"/>
      <c r="Z1148" s="282" t="e" vm="1">
        <f ca="1">_xlfn.IFS(AND(ISNUMBER(SEARCH("N?m l*", CUSTOMER[[#This Row],[Service Type]], 1)), CUSTOMER[[#This Row],[Count ST]] = TRUE), CUSTOMER[[#This Row],[Quantity]], AND($Y$10:$Y1148 = TRUE, COUNTIFS($H$10:$H1148, CUSTOMER[[#This Row],[Booking]], $J$10:$J1148, CUSTOMER[[#This Row],[Order Date]], $F$10:$F1148, "&lt;&gt;"&amp;"N?m l*")=1), 1, TRUE,  "")</f>
        <v>#NAME?</v>
      </c>
      <c r="AA1148" s="282" t="b">
        <f t="shared" ca="1" si="18"/>
        <v>0</v>
      </c>
      <c r="AB1148" s="305"/>
    </row>
    <row r="1149" spans="1:28" x14ac:dyDescent="0.25">
      <c r="A1149" s="281" t="str">
        <f ca="1">no.</f>
        <v/>
      </c>
      <c r="B1149" s="281"/>
      <c r="C1149" s="282"/>
      <c r="D1149" s="282"/>
      <c r="E1149" s="282" t="str">
        <f ca="1">position</f>
        <v/>
      </c>
      <c r="F1149" s="282"/>
      <c r="G1149" s="282"/>
      <c r="H1149" s="282"/>
      <c r="I1149" s="282"/>
      <c r="J1149" s="335"/>
      <c r="K1149" s="282"/>
      <c r="L1149" s="282"/>
      <c r="M1149" s="282"/>
      <c r="N1149" s="282"/>
      <c r="O1149" s="281"/>
      <c r="P1149" s="360" t="str">
        <f ca="1">rescore_patient</f>
        <v/>
      </c>
      <c r="Q1149" s="330" t="str">
        <f ca="1">quantity</f>
        <v/>
      </c>
      <c r="R1149" s="281"/>
      <c r="S1149" s="282"/>
      <c r="T1149" s="282"/>
      <c r="U1149" s="282"/>
      <c r="V1149" s="305"/>
      <c r="W1149" s="305"/>
      <c r="X1149" s="305"/>
      <c r="Y1149" s="282"/>
      <c r="Z1149" s="282" t="e" vm="1">
        <f ca="1">_xlfn.IFS(AND(ISNUMBER(SEARCH("N?m l*", CUSTOMER[[#This Row],[Service Type]], 1)), CUSTOMER[[#This Row],[Count ST]] = TRUE), CUSTOMER[[#This Row],[Quantity]], AND($Y$10:$Y1149 = TRUE, COUNTIFS($H$10:$H1149, CUSTOMER[[#This Row],[Booking]], $J$10:$J1149, CUSTOMER[[#This Row],[Order Date]], $F$10:$F1149, "&lt;&gt;"&amp;"N?m l*")=1), 1, TRUE,  "")</f>
        <v>#NAME?</v>
      </c>
      <c r="AA1149" s="282" t="b">
        <f t="shared" ca="1" si="18"/>
        <v>0</v>
      </c>
      <c r="AB1149" s="305"/>
    </row>
    <row r="1150" spans="1:28" x14ac:dyDescent="0.25">
      <c r="A1150" s="281" t="str">
        <f ca="1">no.</f>
        <v/>
      </c>
      <c r="B1150" s="281"/>
      <c r="C1150" s="282"/>
      <c r="D1150" s="282"/>
      <c r="E1150" s="282" t="str">
        <f ca="1">position</f>
        <v/>
      </c>
      <c r="F1150" s="282"/>
      <c r="G1150" s="282"/>
      <c r="H1150" s="282"/>
      <c r="I1150" s="282"/>
      <c r="J1150" s="335"/>
      <c r="K1150" s="282"/>
      <c r="L1150" s="282"/>
      <c r="M1150" s="282"/>
      <c r="N1150" s="282"/>
      <c r="O1150" s="281"/>
      <c r="P1150" s="360" t="str">
        <f ca="1">rescore_patient</f>
        <v/>
      </c>
      <c r="Q1150" s="330" t="str">
        <f ca="1">quantity</f>
        <v/>
      </c>
      <c r="R1150" s="281"/>
      <c r="S1150" s="282"/>
      <c r="T1150" s="282"/>
      <c r="U1150" s="282"/>
      <c r="V1150" s="305"/>
      <c r="W1150" s="305"/>
      <c r="X1150" s="305"/>
      <c r="Y1150" s="282"/>
      <c r="Z1150" s="282" t="e" vm="1">
        <f ca="1">_xlfn.IFS(AND(ISNUMBER(SEARCH("N?m l*", CUSTOMER[[#This Row],[Service Type]], 1)), CUSTOMER[[#This Row],[Count ST]] = TRUE), CUSTOMER[[#This Row],[Quantity]], AND($Y$10:$Y1150 = TRUE, COUNTIFS($H$10:$H1150, CUSTOMER[[#This Row],[Booking]], $J$10:$J1150, CUSTOMER[[#This Row],[Order Date]], $F$10:$F1150, "&lt;&gt;"&amp;"N?m l*")=1), 1, TRUE,  "")</f>
        <v>#NAME?</v>
      </c>
      <c r="AA1150" s="282" t="b">
        <f t="shared" ca="1" si="18"/>
        <v>0</v>
      </c>
      <c r="AB1150" s="305"/>
    </row>
    <row r="1151" spans="1:28" x14ac:dyDescent="0.25">
      <c r="A1151" s="281" t="str">
        <f ca="1">no.</f>
        <v/>
      </c>
      <c r="B1151" s="281"/>
      <c r="C1151" s="282"/>
      <c r="D1151" s="282"/>
      <c r="E1151" s="282" t="str">
        <f ca="1">position</f>
        <v/>
      </c>
      <c r="F1151" s="282"/>
      <c r="G1151" s="282"/>
      <c r="H1151" s="282"/>
      <c r="I1151" s="282"/>
      <c r="J1151" s="335"/>
      <c r="K1151" s="282"/>
      <c r="L1151" s="282"/>
      <c r="M1151" s="282"/>
      <c r="N1151" s="282"/>
      <c r="O1151" s="281"/>
      <c r="P1151" s="360" t="str">
        <f ca="1">rescore_patient</f>
        <v/>
      </c>
      <c r="Q1151" s="330" t="str">
        <f ca="1">quantity</f>
        <v/>
      </c>
      <c r="R1151" s="281"/>
      <c r="S1151" s="282"/>
      <c r="T1151" s="282"/>
      <c r="U1151" s="282"/>
      <c r="V1151" s="305"/>
      <c r="W1151" s="305"/>
      <c r="X1151" s="305"/>
      <c r="Y1151" s="282"/>
      <c r="Z1151" s="282" t="e" vm="1">
        <f ca="1">_xlfn.IFS(AND(ISNUMBER(SEARCH("N?m l*", CUSTOMER[[#This Row],[Service Type]], 1)), CUSTOMER[[#This Row],[Count ST]] = TRUE), CUSTOMER[[#This Row],[Quantity]], AND($Y$10:$Y1151 = TRUE, COUNTIFS($H$10:$H1151, CUSTOMER[[#This Row],[Booking]], $J$10:$J1151, CUSTOMER[[#This Row],[Order Date]], $F$10:$F1151, "&lt;&gt;"&amp;"N?m l*")=1), 1, TRUE,  "")</f>
        <v>#NAME?</v>
      </c>
      <c r="AA1151" s="282" t="b">
        <f t="shared" ca="1" si="18"/>
        <v>0</v>
      </c>
      <c r="AB1151" s="305"/>
    </row>
    <row r="1152" spans="1:28" x14ac:dyDescent="0.25">
      <c r="A1152" s="281" t="str">
        <f ca="1">no.</f>
        <v/>
      </c>
      <c r="B1152" s="281"/>
      <c r="C1152" s="282"/>
      <c r="D1152" s="282"/>
      <c r="E1152" s="282" t="str">
        <f ca="1">position</f>
        <v/>
      </c>
      <c r="F1152" s="282"/>
      <c r="G1152" s="282"/>
      <c r="H1152" s="282"/>
      <c r="I1152" s="282"/>
      <c r="J1152" s="335"/>
      <c r="K1152" s="282"/>
      <c r="L1152" s="282"/>
      <c r="M1152" s="282"/>
      <c r="N1152" s="282"/>
      <c r="O1152" s="281"/>
      <c r="P1152" s="360" t="str">
        <f ca="1">rescore_patient</f>
        <v/>
      </c>
      <c r="Q1152" s="330" t="str">
        <f ca="1">quantity</f>
        <v/>
      </c>
      <c r="R1152" s="281"/>
      <c r="S1152" s="282"/>
      <c r="T1152" s="282"/>
      <c r="U1152" s="282"/>
      <c r="V1152" s="305"/>
      <c r="W1152" s="305"/>
      <c r="X1152" s="305"/>
      <c r="Y1152" s="282"/>
      <c r="Z1152" s="282" t="e" vm="1">
        <f ca="1">_xlfn.IFS(AND(ISNUMBER(SEARCH("N?m l*", CUSTOMER[[#This Row],[Service Type]], 1)), CUSTOMER[[#This Row],[Count ST]] = TRUE), CUSTOMER[[#This Row],[Quantity]], AND($Y$10:$Y1152 = TRUE, COUNTIFS($H$10:$H1152, CUSTOMER[[#This Row],[Booking]], $J$10:$J1152, CUSTOMER[[#This Row],[Order Date]], $F$10:$F1152, "&lt;&gt;"&amp;"N?m l*")=1), 1, TRUE,  "")</f>
        <v>#NAME?</v>
      </c>
      <c r="AA1152" s="282" t="b">
        <f t="shared" ca="1" si="18"/>
        <v>0</v>
      </c>
      <c r="AB1152" s="305"/>
    </row>
    <row r="1153" spans="1:28" x14ac:dyDescent="0.25">
      <c r="A1153" s="281" t="str">
        <f ca="1">no.</f>
        <v/>
      </c>
      <c r="B1153" s="281"/>
      <c r="C1153" s="282"/>
      <c r="D1153" s="282"/>
      <c r="E1153" s="282" t="str">
        <f ca="1">position</f>
        <v/>
      </c>
      <c r="F1153" s="282"/>
      <c r="G1153" s="282"/>
      <c r="H1153" s="282"/>
      <c r="I1153" s="282"/>
      <c r="J1153" s="335"/>
      <c r="K1153" s="282"/>
      <c r="L1153" s="282"/>
      <c r="M1153" s="282"/>
      <c r="N1153" s="282"/>
      <c r="O1153" s="281"/>
      <c r="P1153" s="360" t="str">
        <f ca="1">rescore_patient</f>
        <v/>
      </c>
      <c r="Q1153" s="330" t="str">
        <f ca="1">quantity</f>
        <v/>
      </c>
      <c r="R1153" s="281"/>
      <c r="S1153" s="282"/>
      <c r="T1153" s="282"/>
      <c r="U1153" s="282"/>
      <c r="V1153" s="305"/>
      <c r="W1153" s="305"/>
      <c r="X1153" s="305"/>
      <c r="Y1153" s="282"/>
      <c r="Z1153" s="282" t="e" vm="1">
        <f ca="1">_xlfn.IFS(AND(ISNUMBER(SEARCH("N?m l*", CUSTOMER[[#This Row],[Service Type]], 1)), CUSTOMER[[#This Row],[Count ST]] = TRUE), CUSTOMER[[#This Row],[Quantity]], AND($Y$10:$Y1153 = TRUE, COUNTIFS($H$10:$H1153, CUSTOMER[[#This Row],[Booking]], $J$10:$J1153, CUSTOMER[[#This Row],[Order Date]], $F$10:$F1153, "&lt;&gt;"&amp;"N?m l*")=1), 1, TRUE,  "")</f>
        <v>#NAME?</v>
      </c>
      <c r="AA1153" s="282" t="b">
        <f t="shared" ca="1" si="18"/>
        <v>0</v>
      </c>
      <c r="AB1153" s="305"/>
    </row>
    <row r="1154" spans="1:28" x14ac:dyDescent="0.25">
      <c r="A1154" s="281" t="str">
        <f ca="1">no.</f>
        <v/>
      </c>
      <c r="B1154" s="281"/>
      <c r="C1154" s="282"/>
      <c r="D1154" s="282"/>
      <c r="E1154" s="282" t="str">
        <f ca="1">position</f>
        <v/>
      </c>
      <c r="F1154" s="282"/>
      <c r="G1154" s="282"/>
      <c r="H1154" s="282"/>
      <c r="I1154" s="282"/>
      <c r="J1154" s="335"/>
      <c r="K1154" s="282"/>
      <c r="L1154" s="282"/>
      <c r="M1154" s="282"/>
      <c r="N1154" s="282"/>
      <c r="O1154" s="281"/>
      <c r="P1154" s="360" t="str">
        <f ca="1">rescore_patient</f>
        <v/>
      </c>
      <c r="Q1154" s="330" t="str">
        <f ca="1">quantity</f>
        <v/>
      </c>
      <c r="R1154" s="281"/>
      <c r="S1154" s="282"/>
      <c r="T1154" s="282"/>
      <c r="U1154" s="282"/>
      <c r="V1154" s="305"/>
      <c r="W1154" s="305"/>
      <c r="X1154" s="305"/>
      <c r="Y1154" s="282"/>
      <c r="Z1154" s="282" t="e" vm="1">
        <f ca="1">_xlfn.IFS(AND(ISNUMBER(SEARCH("N?m l*", CUSTOMER[[#This Row],[Service Type]], 1)), CUSTOMER[[#This Row],[Count ST]] = TRUE), CUSTOMER[[#This Row],[Quantity]], AND($Y$10:$Y1154 = TRUE, COUNTIFS($H$10:$H1154, CUSTOMER[[#This Row],[Booking]], $J$10:$J1154, CUSTOMER[[#This Row],[Order Date]], $F$10:$F1154, "&lt;&gt;"&amp;"N?m l*")=1), 1, TRUE,  "")</f>
        <v>#NAME?</v>
      </c>
      <c r="AA1154" s="282" t="b">
        <f t="shared" ca="1" si="18"/>
        <v>0</v>
      </c>
      <c r="AB1154" s="305"/>
    </row>
    <row r="1155" spans="1:28" x14ac:dyDescent="0.25">
      <c r="A1155" s="281" t="str">
        <f ca="1">no.</f>
        <v/>
      </c>
      <c r="B1155" s="281"/>
      <c r="C1155" s="282"/>
      <c r="D1155" s="282"/>
      <c r="E1155" s="282" t="str">
        <f ca="1">position</f>
        <v/>
      </c>
      <c r="F1155" s="282"/>
      <c r="G1155" s="282"/>
      <c r="H1155" s="282"/>
      <c r="I1155" s="282"/>
      <c r="J1155" s="335"/>
      <c r="K1155" s="282"/>
      <c r="L1155" s="282"/>
      <c r="M1155" s="282"/>
      <c r="N1155" s="282"/>
      <c r="O1155" s="281"/>
      <c r="P1155" s="360" t="str">
        <f ca="1">rescore_patient</f>
        <v/>
      </c>
      <c r="Q1155" s="330" t="str">
        <f ca="1">quantity</f>
        <v/>
      </c>
      <c r="R1155" s="281"/>
      <c r="S1155" s="282"/>
      <c r="T1155" s="282"/>
      <c r="U1155" s="282"/>
      <c r="V1155" s="305"/>
      <c r="W1155" s="305"/>
      <c r="X1155" s="305"/>
      <c r="Y1155" s="282"/>
      <c r="Z1155" s="282" t="e" vm="1">
        <f ca="1">_xlfn.IFS(AND(ISNUMBER(SEARCH("N?m l*", CUSTOMER[[#This Row],[Service Type]], 1)), CUSTOMER[[#This Row],[Count ST]] = TRUE), CUSTOMER[[#This Row],[Quantity]], AND($Y$10:$Y1155 = TRUE, COUNTIFS($H$10:$H1155, CUSTOMER[[#This Row],[Booking]], $J$10:$J1155, CUSTOMER[[#This Row],[Order Date]], $F$10:$F1155, "&lt;&gt;"&amp;"N?m l*")=1), 1, TRUE,  "")</f>
        <v>#NAME?</v>
      </c>
      <c r="AA1155" s="282" t="b">
        <f t="shared" ca="1" si="18"/>
        <v>0</v>
      </c>
      <c r="AB1155" s="305"/>
    </row>
    <row r="1156" spans="1:28" x14ac:dyDescent="0.25">
      <c r="A1156" s="281" t="str">
        <f ca="1">no.</f>
        <v/>
      </c>
      <c r="B1156" s="281"/>
      <c r="C1156" s="282"/>
      <c r="D1156" s="282"/>
      <c r="E1156" s="282" t="str">
        <f ca="1">position</f>
        <v/>
      </c>
      <c r="F1156" s="282"/>
      <c r="G1156" s="282"/>
      <c r="H1156" s="282"/>
      <c r="I1156" s="282"/>
      <c r="J1156" s="335"/>
      <c r="K1156" s="282"/>
      <c r="L1156" s="282"/>
      <c r="M1156" s="282"/>
      <c r="N1156" s="282"/>
      <c r="O1156" s="281"/>
      <c r="P1156" s="360" t="str">
        <f ca="1">rescore_patient</f>
        <v/>
      </c>
      <c r="Q1156" s="330" t="str">
        <f ca="1">quantity</f>
        <v/>
      </c>
      <c r="R1156" s="281"/>
      <c r="S1156" s="282"/>
      <c r="T1156" s="282"/>
      <c r="U1156" s="282"/>
      <c r="V1156" s="305"/>
      <c r="W1156" s="305"/>
      <c r="X1156" s="305"/>
      <c r="Y1156" s="282"/>
      <c r="Z1156" s="282" t="e" vm="1">
        <f ca="1">_xlfn.IFS(AND(ISNUMBER(SEARCH("N?m l*", CUSTOMER[[#This Row],[Service Type]], 1)), CUSTOMER[[#This Row],[Count ST]] = TRUE), CUSTOMER[[#This Row],[Quantity]], AND($Y$10:$Y1156 = TRUE, COUNTIFS($H$10:$H1156, CUSTOMER[[#This Row],[Booking]], $J$10:$J1156, CUSTOMER[[#This Row],[Order Date]], $F$10:$F1156, "&lt;&gt;"&amp;"N?m l*")=1), 1, TRUE,  "")</f>
        <v>#NAME?</v>
      </c>
      <c r="AA1156" s="282" t="b">
        <f t="shared" ca="1" si="18"/>
        <v>0</v>
      </c>
      <c r="AB1156" s="305"/>
    </row>
    <row r="1157" spans="1:28" x14ac:dyDescent="0.25">
      <c r="A1157" s="281" t="str">
        <f ca="1">no.</f>
        <v/>
      </c>
      <c r="B1157" s="281"/>
      <c r="C1157" s="282"/>
      <c r="D1157" s="282"/>
      <c r="E1157" s="282" t="str">
        <f ca="1">position</f>
        <v/>
      </c>
      <c r="F1157" s="282"/>
      <c r="G1157" s="282"/>
      <c r="H1157" s="282"/>
      <c r="I1157" s="282"/>
      <c r="J1157" s="335"/>
      <c r="K1157" s="282"/>
      <c r="L1157" s="282"/>
      <c r="M1157" s="282"/>
      <c r="N1157" s="282"/>
      <c r="O1157" s="281"/>
      <c r="P1157" s="360" t="str">
        <f ca="1">rescore_patient</f>
        <v/>
      </c>
      <c r="Q1157" s="330" t="str">
        <f ca="1">quantity</f>
        <v/>
      </c>
      <c r="R1157" s="281"/>
      <c r="S1157" s="282"/>
      <c r="T1157" s="282"/>
      <c r="U1157" s="282"/>
      <c r="V1157" s="305"/>
      <c r="W1157" s="305"/>
      <c r="X1157" s="305"/>
      <c r="Y1157" s="282"/>
      <c r="Z1157" s="282" t="e" vm="1">
        <f ca="1">_xlfn.IFS(AND(ISNUMBER(SEARCH("N?m l*", CUSTOMER[[#This Row],[Service Type]], 1)), CUSTOMER[[#This Row],[Count ST]] = TRUE), CUSTOMER[[#This Row],[Quantity]], AND($Y$10:$Y1157 = TRUE, COUNTIFS($H$10:$H1157, CUSTOMER[[#This Row],[Booking]], $J$10:$J1157, CUSTOMER[[#This Row],[Order Date]], $F$10:$F1157, "&lt;&gt;"&amp;"N?m l*")=1), 1, TRUE,  "")</f>
        <v>#NAME?</v>
      </c>
      <c r="AA1157" s="282" t="b">
        <f t="shared" ca="1" si="18"/>
        <v>0</v>
      </c>
      <c r="AB1157" s="305"/>
    </row>
    <row r="1158" spans="1:28" x14ac:dyDescent="0.25">
      <c r="A1158" s="281" t="str">
        <f ca="1">no.</f>
        <v/>
      </c>
      <c r="B1158" s="281"/>
      <c r="C1158" s="282"/>
      <c r="D1158" s="282"/>
      <c r="E1158" s="282" t="str">
        <f ca="1">position</f>
        <v/>
      </c>
      <c r="F1158" s="282"/>
      <c r="G1158" s="282"/>
      <c r="H1158" s="282"/>
      <c r="I1158" s="282"/>
      <c r="J1158" s="335"/>
      <c r="K1158" s="282"/>
      <c r="L1158" s="282"/>
      <c r="M1158" s="282"/>
      <c r="N1158" s="282"/>
      <c r="O1158" s="281"/>
      <c r="P1158" s="360" t="str">
        <f ca="1">rescore_patient</f>
        <v/>
      </c>
      <c r="Q1158" s="330" t="str">
        <f ca="1">quantity</f>
        <v/>
      </c>
      <c r="R1158" s="281"/>
      <c r="S1158" s="282"/>
      <c r="T1158" s="282"/>
      <c r="U1158" s="282"/>
      <c r="V1158" s="305"/>
      <c r="W1158" s="305"/>
      <c r="X1158" s="305"/>
      <c r="Y1158" s="282"/>
      <c r="Z1158" s="282" t="e" vm="1">
        <f ca="1">_xlfn.IFS(AND(ISNUMBER(SEARCH("N?m l*", CUSTOMER[[#This Row],[Service Type]], 1)), CUSTOMER[[#This Row],[Count ST]] = TRUE), CUSTOMER[[#This Row],[Quantity]], AND($Y$10:$Y1158 = TRUE, COUNTIFS($H$10:$H1158, CUSTOMER[[#This Row],[Booking]], $J$10:$J1158, CUSTOMER[[#This Row],[Order Date]], $F$10:$F1158, "&lt;&gt;"&amp;"N?m l*")=1), 1, TRUE,  "")</f>
        <v>#NAME?</v>
      </c>
      <c r="AA1158" s="282" t="b">
        <f t="shared" ca="1" si="18"/>
        <v>0</v>
      </c>
      <c r="AB1158" s="305"/>
    </row>
    <row r="1159" spans="1:28" x14ac:dyDescent="0.25">
      <c r="A1159" s="281" t="str">
        <f ca="1">no.</f>
        <v/>
      </c>
      <c r="B1159" s="281"/>
      <c r="C1159" s="282"/>
      <c r="D1159" s="282"/>
      <c r="E1159" s="282" t="str">
        <f ca="1">position</f>
        <v/>
      </c>
      <c r="F1159" s="282"/>
      <c r="G1159" s="282"/>
      <c r="H1159" s="282"/>
      <c r="I1159" s="282"/>
      <c r="J1159" s="335"/>
      <c r="K1159" s="282"/>
      <c r="L1159" s="282"/>
      <c r="M1159" s="282"/>
      <c r="N1159" s="282"/>
      <c r="O1159" s="281"/>
      <c r="P1159" s="360" t="str">
        <f ca="1">rescore_patient</f>
        <v/>
      </c>
      <c r="Q1159" s="330" t="str">
        <f ca="1">quantity</f>
        <v/>
      </c>
      <c r="R1159" s="281"/>
      <c r="S1159" s="282"/>
      <c r="T1159" s="282"/>
      <c r="U1159" s="282"/>
      <c r="V1159" s="305"/>
      <c r="W1159" s="305"/>
      <c r="X1159" s="305"/>
      <c r="Y1159" s="282"/>
      <c r="Z1159" s="282" t="e" vm="1">
        <f ca="1">_xlfn.IFS(AND(ISNUMBER(SEARCH("N?m l*", CUSTOMER[[#This Row],[Service Type]], 1)), CUSTOMER[[#This Row],[Count ST]] = TRUE), CUSTOMER[[#This Row],[Quantity]], AND($Y$10:$Y1159 = TRUE, COUNTIFS($H$10:$H1159, CUSTOMER[[#This Row],[Booking]], $J$10:$J1159, CUSTOMER[[#This Row],[Order Date]], $F$10:$F1159, "&lt;&gt;"&amp;"N?m l*")=1), 1, TRUE,  "")</f>
        <v>#NAME?</v>
      </c>
      <c r="AA1159" s="282" t="b">
        <f t="shared" ca="1" si="18"/>
        <v>0</v>
      </c>
      <c r="AB1159" s="305"/>
    </row>
    <row r="1160" spans="1:28" x14ac:dyDescent="0.25">
      <c r="A1160" s="281" t="str">
        <f ca="1">no.</f>
        <v/>
      </c>
      <c r="B1160" s="281"/>
      <c r="C1160" s="282"/>
      <c r="D1160" s="282"/>
      <c r="E1160" s="282" t="str">
        <f ca="1">position</f>
        <v/>
      </c>
      <c r="F1160" s="282"/>
      <c r="G1160" s="282"/>
      <c r="H1160" s="282"/>
      <c r="I1160" s="282"/>
      <c r="J1160" s="335"/>
      <c r="K1160" s="282"/>
      <c r="L1160" s="282"/>
      <c r="M1160" s="282"/>
      <c r="N1160" s="282"/>
      <c r="O1160" s="281"/>
      <c r="P1160" s="360" t="str">
        <f ca="1">rescore_patient</f>
        <v/>
      </c>
      <c r="Q1160" s="330" t="str">
        <f ca="1">quantity</f>
        <v/>
      </c>
      <c r="R1160" s="281"/>
      <c r="S1160" s="282"/>
      <c r="T1160" s="282"/>
      <c r="U1160" s="282"/>
      <c r="V1160" s="305"/>
      <c r="W1160" s="305"/>
      <c r="X1160" s="305"/>
      <c r="Y1160" s="282"/>
      <c r="Z1160" s="282" t="e" vm="1">
        <f ca="1">_xlfn.IFS(AND(ISNUMBER(SEARCH("N?m l*", CUSTOMER[[#This Row],[Service Type]], 1)), CUSTOMER[[#This Row],[Count ST]] = TRUE), CUSTOMER[[#This Row],[Quantity]], AND($Y$10:$Y1160 = TRUE, COUNTIFS($H$10:$H1160, CUSTOMER[[#This Row],[Booking]], $J$10:$J1160, CUSTOMER[[#This Row],[Order Date]], $F$10:$F1160, "&lt;&gt;"&amp;"N?m l*")=1), 1, TRUE,  "")</f>
        <v>#NAME?</v>
      </c>
      <c r="AA1160" s="282" t="b">
        <f t="shared" ca="1" si="18"/>
        <v>0</v>
      </c>
      <c r="AB1160" s="305"/>
    </row>
    <row r="1161" spans="1:28" x14ac:dyDescent="0.25">
      <c r="A1161" s="281" t="str">
        <f ca="1">no.</f>
        <v/>
      </c>
      <c r="B1161" s="281"/>
      <c r="C1161" s="282"/>
      <c r="D1161" s="282"/>
      <c r="E1161" s="282" t="str">
        <f ca="1">position</f>
        <v/>
      </c>
      <c r="F1161" s="282"/>
      <c r="G1161" s="282"/>
      <c r="H1161" s="282"/>
      <c r="I1161" s="282"/>
      <c r="J1161" s="335"/>
      <c r="K1161" s="282"/>
      <c r="L1161" s="282"/>
      <c r="M1161" s="282"/>
      <c r="N1161" s="282"/>
      <c r="O1161" s="281"/>
      <c r="P1161" s="360" t="str">
        <f ca="1">rescore_patient</f>
        <v/>
      </c>
      <c r="Q1161" s="330" t="str">
        <f ca="1">quantity</f>
        <v/>
      </c>
      <c r="R1161" s="281"/>
      <c r="S1161" s="282"/>
      <c r="T1161" s="282"/>
      <c r="U1161" s="282"/>
      <c r="V1161" s="305"/>
      <c r="W1161" s="305"/>
      <c r="X1161" s="305"/>
      <c r="Y1161" s="282"/>
      <c r="Z1161" s="282" t="e" vm="1">
        <f ca="1">_xlfn.IFS(AND(ISNUMBER(SEARCH("N?m l*", CUSTOMER[[#This Row],[Service Type]], 1)), CUSTOMER[[#This Row],[Count ST]] = TRUE), CUSTOMER[[#This Row],[Quantity]], AND($Y$10:$Y1161 = TRUE, COUNTIFS($H$10:$H1161, CUSTOMER[[#This Row],[Booking]], $J$10:$J1161, CUSTOMER[[#This Row],[Order Date]], $F$10:$F1161, "&lt;&gt;"&amp;"N?m l*")=1), 1, TRUE,  "")</f>
        <v>#NAME?</v>
      </c>
      <c r="AA1161" s="282" t="b">
        <f t="shared" ca="1" si="18"/>
        <v>0</v>
      </c>
      <c r="AB1161" s="305"/>
    </row>
    <row r="1162" spans="1:28" x14ac:dyDescent="0.25">
      <c r="A1162" s="281" t="str">
        <f ca="1">no.</f>
        <v/>
      </c>
      <c r="B1162" s="281"/>
      <c r="C1162" s="282"/>
      <c r="D1162" s="282"/>
      <c r="E1162" s="282" t="str">
        <f ca="1">position</f>
        <v/>
      </c>
      <c r="F1162" s="282"/>
      <c r="G1162" s="282"/>
      <c r="H1162" s="282"/>
      <c r="I1162" s="282"/>
      <c r="J1162" s="335"/>
      <c r="K1162" s="282"/>
      <c r="L1162" s="282"/>
      <c r="M1162" s="282"/>
      <c r="N1162" s="282"/>
      <c r="O1162" s="281"/>
      <c r="P1162" s="360" t="str">
        <f ca="1">rescore_patient</f>
        <v/>
      </c>
      <c r="Q1162" s="330" t="str">
        <f ca="1">quantity</f>
        <v/>
      </c>
      <c r="R1162" s="281"/>
      <c r="S1162" s="282"/>
      <c r="T1162" s="282"/>
      <c r="U1162" s="282"/>
      <c r="V1162" s="305"/>
      <c r="W1162" s="305"/>
      <c r="X1162" s="305"/>
      <c r="Y1162" s="282"/>
      <c r="Z1162" s="282" t="e" vm="1">
        <f ca="1">_xlfn.IFS(AND(ISNUMBER(SEARCH("N?m l*", CUSTOMER[[#This Row],[Service Type]], 1)), CUSTOMER[[#This Row],[Count ST]] = TRUE), CUSTOMER[[#This Row],[Quantity]], AND($Y$10:$Y1162 = TRUE, COUNTIFS($H$10:$H1162, CUSTOMER[[#This Row],[Booking]], $J$10:$J1162, CUSTOMER[[#This Row],[Order Date]], $F$10:$F1162, "&lt;&gt;"&amp;"N?m l*")=1), 1, TRUE,  "")</f>
        <v>#NAME?</v>
      </c>
      <c r="AA1162" s="282" t="b">
        <f t="shared" ref="AA1162:AA1225" ca="1" si="19">count_svc_type</f>
        <v>0</v>
      </c>
      <c r="AB1162" s="305"/>
    </row>
    <row r="1163" spans="1:28" x14ac:dyDescent="0.25">
      <c r="A1163" s="281" t="str">
        <f ca="1">no.</f>
        <v/>
      </c>
      <c r="B1163" s="281"/>
      <c r="C1163" s="282"/>
      <c r="D1163" s="282"/>
      <c r="E1163" s="282" t="str">
        <f ca="1">position</f>
        <v/>
      </c>
      <c r="F1163" s="282"/>
      <c r="G1163" s="282"/>
      <c r="H1163" s="282"/>
      <c r="I1163" s="282"/>
      <c r="J1163" s="335"/>
      <c r="K1163" s="282"/>
      <c r="L1163" s="282"/>
      <c r="M1163" s="282"/>
      <c r="N1163" s="282"/>
      <c r="O1163" s="281"/>
      <c r="P1163" s="360" t="str">
        <f ca="1">rescore_patient</f>
        <v/>
      </c>
      <c r="Q1163" s="330" t="str">
        <f ca="1">quantity</f>
        <v/>
      </c>
      <c r="R1163" s="281"/>
      <c r="S1163" s="282"/>
      <c r="T1163" s="282"/>
      <c r="U1163" s="282"/>
      <c r="V1163" s="305"/>
      <c r="W1163" s="305"/>
      <c r="X1163" s="305"/>
      <c r="Y1163" s="282"/>
      <c r="Z1163" s="282" t="e" vm="1">
        <f ca="1">_xlfn.IFS(AND(ISNUMBER(SEARCH("N?m l*", CUSTOMER[[#This Row],[Service Type]], 1)), CUSTOMER[[#This Row],[Count ST]] = TRUE), CUSTOMER[[#This Row],[Quantity]], AND($Y$10:$Y1163 = TRUE, COUNTIFS($H$10:$H1163, CUSTOMER[[#This Row],[Booking]], $J$10:$J1163, CUSTOMER[[#This Row],[Order Date]], $F$10:$F1163, "&lt;&gt;"&amp;"N?m l*")=1), 1, TRUE,  "")</f>
        <v>#NAME?</v>
      </c>
      <c r="AA1163" s="282" t="b">
        <f t="shared" ca="1" si="19"/>
        <v>0</v>
      </c>
      <c r="AB1163" s="305"/>
    </row>
    <row r="1164" spans="1:28" x14ac:dyDescent="0.25">
      <c r="A1164" s="281" t="str">
        <f ca="1">no.</f>
        <v/>
      </c>
      <c r="B1164" s="281"/>
      <c r="C1164" s="282"/>
      <c r="D1164" s="282"/>
      <c r="E1164" s="282" t="str">
        <f ca="1">position</f>
        <v/>
      </c>
      <c r="F1164" s="282"/>
      <c r="G1164" s="282"/>
      <c r="H1164" s="282"/>
      <c r="I1164" s="282"/>
      <c r="J1164" s="335"/>
      <c r="K1164" s="282"/>
      <c r="L1164" s="282"/>
      <c r="M1164" s="282"/>
      <c r="N1164" s="282"/>
      <c r="O1164" s="281"/>
      <c r="P1164" s="360" t="str">
        <f ca="1">rescore_patient</f>
        <v/>
      </c>
      <c r="Q1164" s="330" t="str">
        <f ca="1">quantity</f>
        <v/>
      </c>
      <c r="R1164" s="281"/>
      <c r="S1164" s="282"/>
      <c r="T1164" s="282"/>
      <c r="U1164" s="282"/>
      <c r="V1164" s="305"/>
      <c r="W1164" s="305"/>
      <c r="X1164" s="305"/>
      <c r="Y1164" s="282"/>
      <c r="Z1164" s="282" t="e" vm="1">
        <f ca="1">_xlfn.IFS(AND(ISNUMBER(SEARCH("N?m l*", CUSTOMER[[#This Row],[Service Type]], 1)), CUSTOMER[[#This Row],[Count ST]] = TRUE), CUSTOMER[[#This Row],[Quantity]], AND($Y$10:$Y1164 = TRUE, COUNTIFS($H$10:$H1164, CUSTOMER[[#This Row],[Booking]], $J$10:$J1164, CUSTOMER[[#This Row],[Order Date]], $F$10:$F1164, "&lt;&gt;"&amp;"N?m l*")=1), 1, TRUE,  "")</f>
        <v>#NAME?</v>
      </c>
      <c r="AA1164" s="282" t="b">
        <f t="shared" ca="1" si="19"/>
        <v>0</v>
      </c>
      <c r="AB1164" s="305"/>
    </row>
    <row r="1165" spans="1:28" x14ac:dyDescent="0.25">
      <c r="A1165" s="281" t="str">
        <f ca="1">no.</f>
        <v/>
      </c>
      <c r="B1165" s="281"/>
      <c r="C1165" s="282"/>
      <c r="D1165" s="282"/>
      <c r="E1165" s="282" t="str">
        <f ca="1">position</f>
        <v/>
      </c>
      <c r="F1165" s="282"/>
      <c r="G1165" s="282"/>
      <c r="H1165" s="282"/>
      <c r="I1165" s="282"/>
      <c r="J1165" s="335"/>
      <c r="K1165" s="282"/>
      <c r="L1165" s="282"/>
      <c r="M1165" s="282"/>
      <c r="N1165" s="282"/>
      <c r="O1165" s="281"/>
      <c r="P1165" s="360" t="str">
        <f ca="1">rescore_patient</f>
        <v/>
      </c>
      <c r="Q1165" s="330" t="str">
        <f ca="1">quantity</f>
        <v/>
      </c>
      <c r="R1165" s="281"/>
      <c r="S1165" s="282"/>
      <c r="T1165" s="282"/>
      <c r="U1165" s="282"/>
      <c r="V1165" s="305"/>
      <c r="W1165" s="305"/>
      <c r="X1165" s="305"/>
      <c r="Y1165" s="282"/>
      <c r="Z1165" s="282" t="e" vm="1">
        <f ca="1">_xlfn.IFS(AND(ISNUMBER(SEARCH("N?m l*", CUSTOMER[[#This Row],[Service Type]], 1)), CUSTOMER[[#This Row],[Count ST]] = TRUE), CUSTOMER[[#This Row],[Quantity]], AND($Y$10:$Y1165 = TRUE, COUNTIFS($H$10:$H1165, CUSTOMER[[#This Row],[Booking]], $J$10:$J1165, CUSTOMER[[#This Row],[Order Date]], $F$10:$F1165, "&lt;&gt;"&amp;"N?m l*")=1), 1, TRUE,  "")</f>
        <v>#NAME?</v>
      </c>
      <c r="AA1165" s="282" t="b">
        <f t="shared" ca="1" si="19"/>
        <v>0</v>
      </c>
      <c r="AB1165" s="305"/>
    </row>
    <row r="1166" spans="1:28" x14ac:dyDescent="0.25">
      <c r="A1166" s="281" t="str">
        <f ca="1">no.</f>
        <v/>
      </c>
      <c r="B1166" s="281"/>
      <c r="C1166" s="282"/>
      <c r="D1166" s="282"/>
      <c r="E1166" s="282" t="str">
        <f ca="1">position</f>
        <v/>
      </c>
      <c r="F1166" s="282"/>
      <c r="G1166" s="282"/>
      <c r="H1166" s="282"/>
      <c r="I1166" s="282"/>
      <c r="J1166" s="335"/>
      <c r="K1166" s="282"/>
      <c r="L1166" s="282"/>
      <c r="M1166" s="282"/>
      <c r="N1166" s="282"/>
      <c r="O1166" s="281"/>
      <c r="P1166" s="360" t="str">
        <f ca="1">rescore_patient</f>
        <v/>
      </c>
      <c r="Q1166" s="330" t="str">
        <f ca="1">quantity</f>
        <v/>
      </c>
      <c r="R1166" s="281"/>
      <c r="S1166" s="282"/>
      <c r="T1166" s="282"/>
      <c r="U1166" s="282"/>
      <c r="V1166" s="305"/>
      <c r="W1166" s="305"/>
      <c r="X1166" s="305"/>
      <c r="Y1166" s="282"/>
      <c r="Z1166" s="282" t="e" vm="1">
        <f ca="1">_xlfn.IFS(AND(ISNUMBER(SEARCH("N?m l*", CUSTOMER[[#This Row],[Service Type]], 1)), CUSTOMER[[#This Row],[Count ST]] = TRUE), CUSTOMER[[#This Row],[Quantity]], AND($Y$10:$Y1166 = TRUE, COUNTIFS($H$10:$H1166, CUSTOMER[[#This Row],[Booking]], $J$10:$J1166, CUSTOMER[[#This Row],[Order Date]], $F$10:$F1166, "&lt;&gt;"&amp;"N?m l*")=1), 1, TRUE,  "")</f>
        <v>#NAME?</v>
      </c>
      <c r="AA1166" s="282" t="b">
        <f t="shared" ca="1" si="19"/>
        <v>0</v>
      </c>
      <c r="AB1166" s="305"/>
    </row>
    <row r="1167" spans="1:28" x14ac:dyDescent="0.25">
      <c r="A1167" s="281" t="str">
        <f ca="1">no.</f>
        <v/>
      </c>
      <c r="B1167" s="281"/>
      <c r="C1167" s="282"/>
      <c r="D1167" s="282"/>
      <c r="E1167" s="282" t="str">
        <f ca="1">position</f>
        <v/>
      </c>
      <c r="F1167" s="282"/>
      <c r="G1167" s="282"/>
      <c r="H1167" s="282"/>
      <c r="I1167" s="282"/>
      <c r="J1167" s="335"/>
      <c r="K1167" s="282"/>
      <c r="L1167" s="282"/>
      <c r="M1167" s="282"/>
      <c r="N1167" s="282"/>
      <c r="O1167" s="281"/>
      <c r="P1167" s="360" t="str">
        <f ca="1">rescore_patient</f>
        <v/>
      </c>
      <c r="Q1167" s="330" t="str">
        <f ca="1">quantity</f>
        <v/>
      </c>
      <c r="R1167" s="281"/>
      <c r="S1167" s="282"/>
      <c r="T1167" s="282"/>
      <c r="U1167" s="282"/>
      <c r="V1167" s="305"/>
      <c r="W1167" s="305"/>
      <c r="X1167" s="305"/>
      <c r="Y1167" s="282"/>
      <c r="Z1167" s="282" t="e" vm="1">
        <f ca="1">_xlfn.IFS(AND(ISNUMBER(SEARCH("N?m l*", CUSTOMER[[#This Row],[Service Type]], 1)), CUSTOMER[[#This Row],[Count ST]] = TRUE), CUSTOMER[[#This Row],[Quantity]], AND($Y$10:$Y1167 = TRUE, COUNTIFS($H$10:$H1167, CUSTOMER[[#This Row],[Booking]], $J$10:$J1167, CUSTOMER[[#This Row],[Order Date]], $F$10:$F1167, "&lt;&gt;"&amp;"N?m l*")=1), 1, TRUE,  "")</f>
        <v>#NAME?</v>
      </c>
      <c r="AA1167" s="282" t="b">
        <f t="shared" ca="1" si="19"/>
        <v>0</v>
      </c>
      <c r="AB1167" s="305"/>
    </row>
    <row r="1168" spans="1:28" x14ac:dyDescent="0.25">
      <c r="A1168" s="281" t="str">
        <f ca="1">no.</f>
        <v/>
      </c>
      <c r="B1168" s="281"/>
      <c r="C1168" s="282"/>
      <c r="D1168" s="282"/>
      <c r="E1168" s="282" t="str">
        <f ca="1">position</f>
        <v/>
      </c>
      <c r="F1168" s="282"/>
      <c r="G1168" s="282"/>
      <c r="H1168" s="282"/>
      <c r="I1168" s="282"/>
      <c r="J1168" s="335"/>
      <c r="K1168" s="282"/>
      <c r="L1168" s="282"/>
      <c r="M1168" s="282"/>
      <c r="N1168" s="282"/>
      <c r="O1168" s="281"/>
      <c r="P1168" s="360" t="str">
        <f ca="1">rescore_patient</f>
        <v/>
      </c>
      <c r="Q1168" s="330" t="str">
        <f ca="1">quantity</f>
        <v/>
      </c>
      <c r="R1168" s="281"/>
      <c r="S1168" s="282"/>
      <c r="T1168" s="282"/>
      <c r="U1168" s="282"/>
      <c r="V1168" s="305"/>
      <c r="W1168" s="305"/>
      <c r="X1168" s="305"/>
      <c r="Y1168" s="282"/>
      <c r="Z1168" s="282" t="e" vm="1">
        <f ca="1">_xlfn.IFS(AND(ISNUMBER(SEARCH("N?m l*", CUSTOMER[[#This Row],[Service Type]], 1)), CUSTOMER[[#This Row],[Count ST]] = TRUE), CUSTOMER[[#This Row],[Quantity]], AND($Y$10:$Y1168 = TRUE, COUNTIFS($H$10:$H1168, CUSTOMER[[#This Row],[Booking]], $J$10:$J1168, CUSTOMER[[#This Row],[Order Date]], $F$10:$F1168, "&lt;&gt;"&amp;"N?m l*")=1), 1, TRUE,  "")</f>
        <v>#NAME?</v>
      </c>
      <c r="AA1168" s="282" t="b">
        <f t="shared" ca="1" si="19"/>
        <v>0</v>
      </c>
      <c r="AB1168" s="305"/>
    </row>
    <row r="1169" spans="1:28" x14ac:dyDescent="0.25">
      <c r="A1169" s="281" t="str">
        <f ca="1">no.</f>
        <v/>
      </c>
      <c r="B1169" s="281"/>
      <c r="C1169" s="282"/>
      <c r="D1169" s="282"/>
      <c r="E1169" s="282" t="str">
        <f ca="1">position</f>
        <v/>
      </c>
      <c r="F1169" s="282"/>
      <c r="G1169" s="282"/>
      <c r="H1169" s="282"/>
      <c r="I1169" s="282"/>
      <c r="J1169" s="335"/>
      <c r="K1169" s="282"/>
      <c r="L1169" s="282"/>
      <c r="M1169" s="282"/>
      <c r="N1169" s="282"/>
      <c r="O1169" s="281"/>
      <c r="P1169" s="360" t="str">
        <f ca="1">rescore_patient</f>
        <v/>
      </c>
      <c r="Q1169" s="330" t="str">
        <f ca="1">quantity</f>
        <v/>
      </c>
      <c r="R1169" s="281"/>
      <c r="S1169" s="282"/>
      <c r="T1169" s="282"/>
      <c r="U1169" s="282"/>
      <c r="V1169" s="305"/>
      <c r="W1169" s="305"/>
      <c r="X1169" s="305"/>
      <c r="Y1169" s="282"/>
      <c r="Z1169" s="282" t="e" vm="1">
        <f ca="1">_xlfn.IFS(AND(ISNUMBER(SEARCH("N?m l*", CUSTOMER[[#This Row],[Service Type]], 1)), CUSTOMER[[#This Row],[Count ST]] = TRUE), CUSTOMER[[#This Row],[Quantity]], AND($Y$10:$Y1169 = TRUE, COUNTIFS($H$10:$H1169, CUSTOMER[[#This Row],[Booking]], $J$10:$J1169, CUSTOMER[[#This Row],[Order Date]], $F$10:$F1169, "&lt;&gt;"&amp;"N?m l*")=1), 1, TRUE,  "")</f>
        <v>#NAME?</v>
      </c>
      <c r="AA1169" s="282" t="b">
        <f t="shared" ca="1" si="19"/>
        <v>0</v>
      </c>
      <c r="AB1169" s="305"/>
    </row>
    <row r="1170" spans="1:28" x14ac:dyDescent="0.25">
      <c r="A1170" s="281" t="str">
        <f ca="1">no.</f>
        <v/>
      </c>
      <c r="B1170" s="281"/>
      <c r="C1170" s="282"/>
      <c r="D1170" s="282"/>
      <c r="E1170" s="282" t="str">
        <f ca="1">position</f>
        <v/>
      </c>
      <c r="F1170" s="282"/>
      <c r="G1170" s="282"/>
      <c r="H1170" s="282"/>
      <c r="I1170" s="282"/>
      <c r="J1170" s="335"/>
      <c r="K1170" s="282"/>
      <c r="L1170" s="282"/>
      <c r="M1170" s="282"/>
      <c r="N1170" s="282"/>
      <c r="O1170" s="281"/>
      <c r="P1170" s="360" t="str">
        <f ca="1">rescore_patient</f>
        <v/>
      </c>
      <c r="Q1170" s="330" t="str">
        <f ca="1">quantity</f>
        <v/>
      </c>
      <c r="R1170" s="281"/>
      <c r="S1170" s="282"/>
      <c r="T1170" s="282"/>
      <c r="U1170" s="282"/>
      <c r="V1170" s="305"/>
      <c r="W1170" s="305"/>
      <c r="X1170" s="305"/>
      <c r="Y1170" s="282"/>
      <c r="Z1170" s="282" t="e" vm="1">
        <f ca="1">_xlfn.IFS(AND(ISNUMBER(SEARCH("N?m l*", CUSTOMER[[#This Row],[Service Type]], 1)), CUSTOMER[[#This Row],[Count ST]] = TRUE), CUSTOMER[[#This Row],[Quantity]], AND($Y$10:$Y1170 = TRUE, COUNTIFS($H$10:$H1170, CUSTOMER[[#This Row],[Booking]], $J$10:$J1170, CUSTOMER[[#This Row],[Order Date]], $F$10:$F1170, "&lt;&gt;"&amp;"N?m l*")=1), 1, TRUE,  "")</f>
        <v>#NAME?</v>
      </c>
      <c r="AA1170" s="282" t="b">
        <f t="shared" ca="1" si="19"/>
        <v>0</v>
      </c>
      <c r="AB1170" s="305"/>
    </row>
    <row r="1171" spans="1:28" x14ac:dyDescent="0.25">
      <c r="A1171" s="281" t="str">
        <f ca="1">no.</f>
        <v/>
      </c>
      <c r="B1171" s="281"/>
      <c r="C1171" s="282"/>
      <c r="D1171" s="282"/>
      <c r="E1171" s="282" t="str">
        <f ca="1">position</f>
        <v/>
      </c>
      <c r="F1171" s="282"/>
      <c r="G1171" s="282"/>
      <c r="H1171" s="282"/>
      <c r="I1171" s="282"/>
      <c r="J1171" s="335"/>
      <c r="K1171" s="282"/>
      <c r="L1171" s="282"/>
      <c r="M1171" s="282"/>
      <c r="N1171" s="282"/>
      <c r="O1171" s="281"/>
      <c r="P1171" s="360" t="str">
        <f ca="1">rescore_patient</f>
        <v/>
      </c>
      <c r="Q1171" s="330" t="str">
        <f ca="1">quantity</f>
        <v/>
      </c>
      <c r="R1171" s="281"/>
      <c r="S1171" s="282"/>
      <c r="T1171" s="282"/>
      <c r="U1171" s="282"/>
      <c r="V1171" s="305"/>
      <c r="W1171" s="305"/>
      <c r="X1171" s="305"/>
      <c r="Y1171" s="282"/>
      <c r="Z1171" s="282" t="e" vm="1">
        <f ca="1">_xlfn.IFS(AND(ISNUMBER(SEARCH("N?m l*", CUSTOMER[[#This Row],[Service Type]], 1)), CUSTOMER[[#This Row],[Count ST]] = TRUE), CUSTOMER[[#This Row],[Quantity]], AND($Y$10:$Y1171 = TRUE, COUNTIFS($H$10:$H1171, CUSTOMER[[#This Row],[Booking]], $J$10:$J1171, CUSTOMER[[#This Row],[Order Date]], $F$10:$F1171, "&lt;&gt;"&amp;"N?m l*")=1), 1, TRUE,  "")</f>
        <v>#NAME?</v>
      </c>
      <c r="AA1171" s="282" t="b">
        <f t="shared" ca="1" si="19"/>
        <v>0</v>
      </c>
      <c r="AB1171" s="305"/>
    </row>
    <row r="1172" spans="1:28" x14ac:dyDescent="0.25">
      <c r="A1172" s="281" t="str">
        <f ca="1">no.</f>
        <v/>
      </c>
      <c r="B1172" s="281"/>
      <c r="C1172" s="282"/>
      <c r="D1172" s="282"/>
      <c r="E1172" s="282" t="str">
        <f ca="1">position</f>
        <v/>
      </c>
      <c r="F1172" s="282"/>
      <c r="G1172" s="282"/>
      <c r="H1172" s="282"/>
      <c r="I1172" s="282"/>
      <c r="J1172" s="335"/>
      <c r="K1172" s="282"/>
      <c r="L1172" s="282"/>
      <c r="M1172" s="282"/>
      <c r="N1172" s="282"/>
      <c r="O1172" s="281"/>
      <c r="P1172" s="360" t="str">
        <f ca="1">rescore_patient</f>
        <v/>
      </c>
      <c r="Q1172" s="330" t="str">
        <f ca="1">quantity</f>
        <v/>
      </c>
      <c r="R1172" s="281"/>
      <c r="S1172" s="282"/>
      <c r="T1172" s="282"/>
      <c r="U1172" s="282"/>
      <c r="V1172" s="305"/>
      <c r="W1172" s="305"/>
      <c r="X1172" s="305"/>
      <c r="Y1172" s="282"/>
      <c r="Z1172" s="282" t="e" vm="1">
        <f ca="1">_xlfn.IFS(AND(ISNUMBER(SEARCH("N?m l*", CUSTOMER[[#This Row],[Service Type]], 1)), CUSTOMER[[#This Row],[Count ST]] = TRUE), CUSTOMER[[#This Row],[Quantity]], AND($Y$10:$Y1172 = TRUE, COUNTIFS($H$10:$H1172, CUSTOMER[[#This Row],[Booking]], $J$10:$J1172, CUSTOMER[[#This Row],[Order Date]], $F$10:$F1172, "&lt;&gt;"&amp;"N?m l*")=1), 1, TRUE,  "")</f>
        <v>#NAME?</v>
      </c>
      <c r="AA1172" s="282" t="b">
        <f t="shared" ca="1" si="19"/>
        <v>0</v>
      </c>
      <c r="AB1172" s="305"/>
    </row>
    <row r="1173" spans="1:28" x14ac:dyDescent="0.25">
      <c r="A1173" s="281" t="str">
        <f ca="1">no.</f>
        <v/>
      </c>
      <c r="B1173" s="281"/>
      <c r="C1173" s="282"/>
      <c r="D1173" s="282"/>
      <c r="E1173" s="282" t="str">
        <f ca="1">position</f>
        <v/>
      </c>
      <c r="F1173" s="282"/>
      <c r="G1173" s="282"/>
      <c r="H1173" s="282"/>
      <c r="I1173" s="282"/>
      <c r="J1173" s="335"/>
      <c r="K1173" s="282"/>
      <c r="L1173" s="282"/>
      <c r="M1173" s="282"/>
      <c r="N1173" s="282"/>
      <c r="O1173" s="281"/>
      <c r="P1173" s="360" t="str">
        <f ca="1">rescore_patient</f>
        <v/>
      </c>
      <c r="Q1173" s="330" t="str">
        <f ca="1">quantity</f>
        <v/>
      </c>
      <c r="R1173" s="281"/>
      <c r="S1173" s="282"/>
      <c r="T1173" s="282"/>
      <c r="U1173" s="282"/>
      <c r="V1173" s="305"/>
      <c r="W1173" s="305"/>
      <c r="X1173" s="305"/>
      <c r="Y1173" s="282"/>
      <c r="Z1173" s="282" t="e" vm="1">
        <f ca="1">_xlfn.IFS(AND(ISNUMBER(SEARCH("N?m l*", CUSTOMER[[#This Row],[Service Type]], 1)), CUSTOMER[[#This Row],[Count ST]] = TRUE), CUSTOMER[[#This Row],[Quantity]], AND($Y$10:$Y1173 = TRUE, COUNTIFS($H$10:$H1173, CUSTOMER[[#This Row],[Booking]], $J$10:$J1173, CUSTOMER[[#This Row],[Order Date]], $F$10:$F1173, "&lt;&gt;"&amp;"N?m l*")=1), 1, TRUE,  "")</f>
        <v>#NAME?</v>
      </c>
      <c r="AA1173" s="282" t="b">
        <f t="shared" ca="1" si="19"/>
        <v>0</v>
      </c>
      <c r="AB1173" s="305"/>
    </row>
    <row r="1174" spans="1:28" x14ac:dyDescent="0.25">
      <c r="A1174" s="281" t="str">
        <f ca="1">no.</f>
        <v/>
      </c>
      <c r="B1174" s="281"/>
      <c r="C1174" s="282"/>
      <c r="D1174" s="282"/>
      <c r="E1174" s="282" t="str">
        <f ca="1">position</f>
        <v/>
      </c>
      <c r="F1174" s="282"/>
      <c r="G1174" s="282"/>
      <c r="H1174" s="282"/>
      <c r="I1174" s="282"/>
      <c r="J1174" s="335"/>
      <c r="K1174" s="282"/>
      <c r="L1174" s="282"/>
      <c r="M1174" s="282"/>
      <c r="N1174" s="282"/>
      <c r="O1174" s="281"/>
      <c r="P1174" s="360" t="str">
        <f ca="1">rescore_patient</f>
        <v/>
      </c>
      <c r="Q1174" s="330" t="str">
        <f ca="1">quantity</f>
        <v/>
      </c>
      <c r="R1174" s="281"/>
      <c r="S1174" s="282"/>
      <c r="T1174" s="282"/>
      <c r="U1174" s="282"/>
      <c r="V1174" s="305"/>
      <c r="W1174" s="305"/>
      <c r="X1174" s="305"/>
      <c r="Y1174" s="282"/>
      <c r="Z1174" s="282" t="e" vm="1">
        <f ca="1">_xlfn.IFS(AND(ISNUMBER(SEARCH("N?m l*", CUSTOMER[[#This Row],[Service Type]], 1)), CUSTOMER[[#This Row],[Count ST]] = TRUE), CUSTOMER[[#This Row],[Quantity]], AND($Y$10:$Y1174 = TRUE, COUNTIFS($H$10:$H1174, CUSTOMER[[#This Row],[Booking]], $J$10:$J1174, CUSTOMER[[#This Row],[Order Date]], $F$10:$F1174, "&lt;&gt;"&amp;"N?m l*")=1), 1, TRUE,  "")</f>
        <v>#NAME?</v>
      </c>
      <c r="AA1174" s="282" t="b">
        <f t="shared" ca="1" si="19"/>
        <v>0</v>
      </c>
      <c r="AB1174" s="305"/>
    </row>
    <row r="1175" spans="1:28" x14ac:dyDescent="0.25">
      <c r="A1175" s="281" t="str">
        <f ca="1">no.</f>
        <v/>
      </c>
      <c r="B1175" s="281"/>
      <c r="C1175" s="282"/>
      <c r="D1175" s="282"/>
      <c r="E1175" s="282" t="str">
        <f ca="1">position</f>
        <v/>
      </c>
      <c r="F1175" s="282"/>
      <c r="G1175" s="282"/>
      <c r="H1175" s="282"/>
      <c r="I1175" s="282"/>
      <c r="J1175" s="335"/>
      <c r="K1175" s="282"/>
      <c r="L1175" s="282"/>
      <c r="M1175" s="282"/>
      <c r="N1175" s="282"/>
      <c r="O1175" s="281"/>
      <c r="P1175" s="360" t="str">
        <f ca="1">rescore_patient</f>
        <v/>
      </c>
      <c r="Q1175" s="330" t="str">
        <f ca="1">quantity</f>
        <v/>
      </c>
      <c r="R1175" s="281"/>
      <c r="S1175" s="282"/>
      <c r="T1175" s="282"/>
      <c r="U1175" s="282"/>
      <c r="V1175" s="305"/>
      <c r="W1175" s="305"/>
      <c r="X1175" s="305"/>
      <c r="Y1175" s="282"/>
      <c r="Z1175" s="282" t="e" vm="1">
        <f ca="1">_xlfn.IFS(AND(ISNUMBER(SEARCH("N?m l*", CUSTOMER[[#This Row],[Service Type]], 1)), CUSTOMER[[#This Row],[Count ST]] = TRUE), CUSTOMER[[#This Row],[Quantity]], AND($Y$10:$Y1175 = TRUE, COUNTIFS($H$10:$H1175, CUSTOMER[[#This Row],[Booking]], $J$10:$J1175, CUSTOMER[[#This Row],[Order Date]], $F$10:$F1175, "&lt;&gt;"&amp;"N?m l*")=1), 1, TRUE,  "")</f>
        <v>#NAME?</v>
      </c>
      <c r="AA1175" s="282" t="b">
        <f t="shared" ca="1" si="19"/>
        <v>0</v>
      </c>
      <c r="AB1175" s="305"/>
    </row>
    <row r="1176" spans="1:28" x14ac:dyDescent="0.25">
      <c r="A1176" s="281" t="str">
        <f ca="1">no.</f>
        <v/>
      </c>
      <c r="B1176" s="281"/>
      <c r="C1176" s="282"/>
      <c r="D1176" s="282"/>
      <c r="E1176" s="282" t="str">
        <f ca="1">position</f>
        <v/>
      </c>
      <c r="F1176" s="282"/>
      <c r="G1176" s="282"/>
      <c r="H1176" s="282"/>
      <c r="I1176" s="282"/>
      <c r="J1176" s="335"/>
      <c r="K1176" s="282"/>
      <c r="L1176" s="282"/>
      <c r="M1176" s="282"/>
      <c r="N1176" s="282"/>
      <c r="O1176" s="281"/>
      <c r="P1176" s="360" t="str">
        <f ca="1">rescore_patient</f>
        <v/>
      </c>
      <c r="Q1176" s="330" t="str">
        <f ca="1">quantity</f>
        <v/>
      </c>
      <c r="R1176" s="281"/>
      <c r="S1176" s="282"/>
      <c r="T1176" s="282"/>
      <c r="U1176" s="282"/>
      <c r="V1176" s="305"/>
      <c r="W1176" s="305"/>
      <c r="X1176" s="305"/>
      <c r="Y1176" s="282"/>
      <c r="Z1176" s="282" t="e" vm="1">
        <f ca="1">_xlfn.IFS(AND(ISNUMBER(SEARCH("N?m l*", CUSTOMER[[#This Row],[Service Type]], 1)), CUSTOMER[[#This Row],[Count ST]] = TRUE), CUSTOMER[[#This Row],[Quantity]], AND($Y$10:$Y1176 = TRUE, COUNTIFS($H$10:$H1176, CUSTOMER[[#This Row],[Booking]], $J$10:$J1176, CUSTOMER[[#This Row],[Order Date]], $F$10:$F1176, "&lt;&gt;"&amp;"N?m l*")=1), 1, TRUE,  "")</f>
        <v>#NAME?</v>
      </c>
      <c r="AA1176" s="282" t="b">
        <f t="shared" ca="1" si="19"/>
        <v>0</v>
      </c>
      <c r="AB1176" s="305"/>
    </row>
    <row r="1177" spans="1:28" x14ac:dyDescent="0.25">
      <c r="A1177" s="281" t="str">
        <f ca="1">no.</f>
        <v/>
      </c>
      <c r="B1177" s="281"/>
      <c r="C1177" s="282"/>
      <c r="D1177" s="282"/>
      <c r="E1177" s="282" t="str">
        <f ca="1">position</f>
        <v/>
      </c>
      <c r="F1177" s="282"/>
      <c r="G1177" s="282"/>
      <c r="H1177" s="282"/>
      <c r="I1177" s="282"/>
      <c r="J1177" s="335"/>
      <c r="K1177" s="282"/>
      <c r="L1177" s="282"/>
      <c r="M1177" s="282"/>
      <c r="N1177" s="282"/>
      <c r="O1177" s="281"/>
      <c r="P1177" s="360" t="str">
        <f ca="1">rescore_patient</f>
        <v/>
      </c>
      <c r="Q1177" s="330" t="str">
        <f ca="1">quantity</f>
        <v/>
      </c>
      <c r="R1177" s="281"/>
      <c r="S1177" s="282"/>
      <c r="T1177" s="282"/>
      <c r="U1177" s="282"/>
      <c r="V1177" s="305"/>
      <c r="W1177" s="305"/>
      <c r="X1177" s="305"/>
      <c r="Y1177" s="282"/>
      <c r="Z1177" s="282" t="e" vm="1">
        <f ca="1">_xlfn.IFS(AND(ISNUMBER(SEARCH("N?m l*", CUSTOMER[[#This Row],[Service Type]], 1)), CUSTOMER[[#This Row],[Count ST]] = TRUE), CUSTOMER[[#This Row],[Quantity]], AND($Y$10:$Y1177 = TRUE, COUNTIFS($H$10:$H1177, CUSTOMER[[#This Row],[Booking]], $J$10:$J1177, CUSTOMER[[#This Row],[Order Date]], $F$10:$F1177, "&lt;&gt;"&amp;"N?m l*")=1), 1, TRUE,  "")</f>
        <v>#NAME?</v>
      </c>
      <c r="AA1177" s="282" t="b">
        <f t="shared" ca="1" si="19"/>
        <v>0</v>
      </c>
      <c r="AB1177" s="305"/>
    </row>
    <row r="1178" spans="1:28" x14ac:dyDescent="0.25">
      <c r="A1178" s="281" t="str">
        <f ca="1">no.</f>
        <v/>
      </c>
      <c r="B1178" s="281"/>
      <c r="C1178" s="282"/>
      <c r="D1178" s="282"/>
      <c r="E1178" s="282" t="str">
        <f ca="1">position</f>
        <v/>
      </c>
      <c r="F1178" s="282"/>
      <c r="G1178" s="282"/>
      <c r="H1178" s="282"/>
      <c r="I1178" s="282"/>
      <c r="J1178" s="335"/>
      <c r="K1178" s="282"/>
      <c r="L1178" s="282"/>
      <c r="M1178" s="282"/>
      <c r="N1178" s="282"/>
      <c r="O1178" s="281"/>
      <c r="P1178" s="360" t="str">
        <f ca="1">rescore_patient</f>
        <v/>
      </c>
      <c r="Q1178" s="330" t="str">
        <f ca="1">quantity</f>
        <v/>
      </c>
      <c r="R1178" s="281"/>
      <c r="S1178" s="282"/>
      <c r="T1178" s="282"/>
      <c r="U1178" s="282"/>
      <c r="V1178" s="305"/>
      <c r="W1178" s="305"/>
      <c r="X1178" s="305"/>
      <c r="Y1178" s="282"/>
      <c r="Z1178" s="282" t="e" vm="1">
        <f ca="1">_xlfn.IFS(AND(ISNUMBER(SEARCH("N?m l*", CUSTOMER[[#This Row],[Service Type]], 1)), CUSTOMER[[#This Row],[Count ST]] = TRUE), CUSTOMER[[#This Row],[Quantity]], AND($Y$10:$Y1178 = TRUE, COUNTIFS($H$10:$H1178, CUSTOMER[[#This Row],[Booking]], $J$10:$J1178, CUSTOMER[[#This Row],[Order Date]], $F$10:$F1178, "&lt;&gt;"&amp;"N?m l*")=1), 1, TRUE,  "")</f>
        <v>#NAME?</v>
      </c>
      <c r="AA1178" s="282" t="b">
        <f t="shared" ca="1" si="19"/>
        <v>0</v>
      </c>
      <c r="AB1178" s="305"/>
    </row>
    <row r="1179" spans="1:28" x14ac:dyDescent="0.25">
      <c r="A1179" s="281" t="str">
        <f ca="1">no.</f>
        <v/>
      </c>
      <c r="B1179" s="281"/>
      <c r="C1179" s="282"/>
      <c r="D1179" s="282"/>
      <c r="E1179" s="282" t="str">
        <f ca="1">position</f>
        <v/>
      </c>
      <c r="F1179" s="282"/>
      <c r="G1179" s="282"/>
      <c r="H1179" s="282"/>
      <c r="I1179" s="282"/>
      <c r="J1179" s="335"/>
      <c r="K1179" s="282"/>
      <c r="L1179" s="282"/>
      <c r="M1179" s="282"/>
      <c r="N1179" s="282"/>
      <c r="O1179" s="281"/>
      <c r="P1179" s="360" t="str">
        <f ca="1">rescore_patient</f>
        <v/>
      </c>
      <c r="Q1179" s="330" t="str">
        <f ca="1">quantity</f>
        <v/>
      </c>
      <c r="R1179" s="281"/>
      <c r="S1179" s="282"/>
      <c r="T1179" s="282"/>
      <c r="U1179" s="282"/>
      <c r="V1179" s="305"/>
      <c r="W1179" s="305"/>
      <c r="X1179" s="305"/>
      <c r="Y1179" s="282"/>
      <c r="Z1179" s="282" t="e" vm="1">
        <f ca="1">_xlfn.IFS(AND(ISNUMBER(SEARCH("N?m l*", CUSTOMER[[#This Row],[Service Type]], 1)), CUSTOMER[[#This Row],[Count ST]] = TRUE), CUSTOMER[[#This Row],[Quantity]], AND($Y$10:$Y1179 = TRUE, COUNTIFS($H$10:$H1179, CUSTOMER[[#This Row],[Booking]], $J$10:$J1179, CUSTOMER[[#This Row],[Order Date]], $F$10:$F1179, "&lt;&gt;"&amp;"N?m l*")=1), 1, TRUE,  "")</f>
        <v>#NAME?</v>
      </c>
      <c r="AA1179" s="282" t="b">
        <f t="shared" ca="1" si="19"/>
        <v>0</v>
      </c>
      <c r="AB1179" s="305"/>
    </row>
    <row r="1180" spans="1:28" x14ac:dyDescent="0.25">
      <c r="A1180" s="281" t="str">
        <f ca="1">no.</f>
        <v/>
      </c>
      <c r="B1180" s="281"/>
      <c r="C1180" s="282"/>
      <c r="D1180" s="282"/>
      <c r="E1180" s="282" t="str">
        <f ca="1">position</f>
        <v/>
      </c>
      <c r="F1180" s="282"/>
      <c r="G1180" s="282"/>
      <c r="H1180" s="282"/>
      <c r="I1180" s="282"/>
      <c r="J1180" s="335"/>
      <c r="K1180" s="282"/>
      <c r="L1180" s="282"/>
      <c r="M1180" s="282"/>
      <c r="N1180" s="282"/>
      <c r="O1180" s="281"/>
      <c r="P1180" s="360" t="str">
        <f ca="1">rescore_patient</f>
        <v/>
      </c>
      <c r="Q1180" s="330" t="str">
        <f ca="1">quantity</f>
        <v/>
      </c>
      <c r="R1180" s="281"/>
      <c r="S1180" s="282"/>
      <c r="T1180" s="282"/>
      <c r="U1180" s="282"/>
      <c r="V1180" s="305"/>
      <c r="W1180" s="305"/>
      <c r="X1180" s="305"/>
      <c r="Y1180" s="282"/>
      <c r="Z1180" s="282" t="e" vm="1">
        <f ca="1">_xlfn.IFS(AND(ISNUMBER(SEARCH("N?m l*", CUSTOMER[[#This Row],[Service Type]], 1)), CUSTOMER[[#This Row],[Count ST]] = TRUE), CUSTOMER[[#This Row],[Quantity]], AND($Y$10:$Y1180 = TRUE, COUNTIFS($H$10:$H1180, CUSTOMER[[#This Row],[Booking]], $J$10:$J1180, CUSTOMER[[#This Row],[Order Date]], $F$10:$F1180, "&lt;&gt;"&amp;"N?m l*")=1), 1, TRUE,  "")</f>
        <v>#NAME?</v>
      </c>
      <c r="AA1180" s="282" t="b">
        <f t="shared" ca="1" si="19"/>
        <v>0</v>
      </c>
      <c r="AB1180" s="305"/>
    </row>
    <row r="1181" spans="1:28" x14ac:dyDescent="0.25">
      <c r="A1181" s="281" t="str">
        <f ca="1">no.</f>
        <v/>
      </c>
      <c r="B1181" s="281"/>
      <c r="C1181" s="282"/>
      <c r="D1181" s="282"/>
      <c r="E1181" s="282" t="str">
        <f ca="1">position</f>
        <v/>
      </c>
      <c r="F1181" s="282"/>
      <c r="G1181" s="282"/>
      <c r="H1181" s="282"/>
      <c r="I1181" s="282"/>
      <c r="J1181" s="335"/>
      <c r="K1181" s="282"/>
      <c r="L1181" s="282"/>
      <c r="M1181" s="282"/>
      <c r="N1181" s="282"/>
      <c r="O1181" s="281"/>
      <c r="P1181" s="360" t="str">
        <f ca="1">rescore_patient</f>
        <v/>
      </c>
      <c r="Q1181" s="330" t="str">
        <f ca="1">quantity</f>
        <v/>
      </c>
      <c r="R1181" s="281"/>
      <c r="S1181" s="282"/>
      <c r="T1181" s="282"/>
      <c r="U1181" s="282"/>
      <c r="V1181" s="305"/>
      <c r="W1181" s="305"/>
      <c r="X1181" s="305"/>
      <c r="Y1181" s="282"/>
      <c r="Z1181" s="282" t="e" vm="1">
        <f ca="1">_xlfn.IFS(AND(ISNUMBER(SEARCH("N?m l*", CUSTOMER[[#This Row],[Service Type]], 1)), CUSTOMER[[#This Row],[Count ST]] = TRUE), CUSTOMER[[#This Row],[Quantity]], AND($Y$10:$Y1181 = TRUE, COUNTIFS($H$10:$H1181, CUSTOMER[[#This Row],[Booking]], $J$10:$J1181, CUSTOMER[[#This Row],[Order Date]], $F$10:$F1181, "&lt;&gt;"&amp;"N?m l*")=1), 1, TRUE,  "")</f>
        <v>#NAME?</v>
      </c>
      <c r="AA1181" s="282" t="b">
        <f t="shared" ca="1" si="19"/>
        <v>0</v>
      </c>
      <c r="AB1181" s="305"/>
    </row>
    <row r="1182" spans="1:28" x14ac:dyDescent="0.25">
      <c r="A1182" s="281" t="str">
        <f ca="1">no.</f>
        <v/>
      </c>
      <c r="B1182" s="281"/>
      <c r="C1182" s="282"/>
      <c r="D1182" s="282"/>
      <c r="E1182" s="282" t="str">
        <f ca="1">position</f>
        <v/>
      </c>
      <c r="F1182" s="282"/>
      <c r="G1182" s="282"/>
      <c r="H1182" s="282"/>
      <c r="I1182" s="282"/>
      <c r="J1182" s="335"/>
      <c r="K1182" s="282"/>
      <c r="L1182" s="282"/>
      <c r="M1182" s="282"/>
      <c r="N1182" s="282"/>
      <c r="O1182" s="281"/>
      <c r="P1182" s="360" t="str">
        <f ca="1">rescore_patient</f>
        <v/>
      </c>
      <c r="Q1182" s="330" t="str">
        <f ca="1">quantity</f>
        <v/>
      </c>
      <c r="R1182" s="281"/>
      <c r="S1182" s="282"/>
      <c r="T1182" s="282"/>
      <c r="U1182" s="282"/>
      <c r="V1182" s="305"/>
      <c r="W1182" s="305"/>
      <c r="X1182" s="305"/>
      <c r="Y1182" s="282"/>
      <c r="Z1182" s="282" t="e" vm="1">
        <f ca="1">_xlfn.IFS(AND(ISNUMBER(SEARCH("N?m l*", CUSTOMER[[#This Row],[Service Type]], 1)), CUSTOMER[[#This Row],[Count ST]] = TRUE), CUSTOMER[[#This Row],[Quantity]], AND($Y$10:$Y1182 = TRUE, COUNTIFS($H$10:$H1182, CUSTOMER[[#This Row],[Booking]], $J$10:$J1182, CUSTOMER[[#This Row],[Order Date]], $F$10:$F1182, "&lt;&gt;"&amp;"N?m l*")=1), 1, TRUE,  "")</f>
        <v>#NAME?</v>
      </c>
      <c r="AA1182" s="282" t="b">
        <f t="shared" ca="1" si="19"/>
        <v>0</v>
      </c>
      <c r="AB1182" s="305"/>
    </row>
    <row r="1183" spans="1:28" x14ac:dyDescent="0.25">
      <c r="A1183" s="281" t="str">
        <f ca="1">no.</f>
        <v/>
      </c>
      <c r="B1183" s="281"/>
      <c r="C1183" s="282"/>
      <c r="D1183" s="282"/>
      <c r="E1183" s="282" t="str">
        <f ca="1">position</f>
        <v/>
      </c>
      <c r="F1183" s="282"/>
      <c r="G1183" s="282"/>
      <c r="H1183" s="282"/>
      <c r="I1183" s="282"/>
      <c r="J1183" s="335"/>
      <c r="K1183" s="282"/>
      <c r="L1183" s="282"/>
      <c r="M1183" s="282"/>
      <c r="N1183" s="282"/>
      <c r="O1183" s="281"/>
      <c r="P1183" s="360" t="str">
        <f ca="1">rescore_patient</f>
        <v/>
      </c>
      <c r="Q1183" s="330" t="str">
        <f ca="1">quantity</f>
        <v/>
      </c>
      <c r="R1183" s="281"/>
      <c r="S1183" s="282"/>
      <c r="T1183" s="282"/>
      <c r="U1183" s="282"/>
      <c r="V1183" s="305"/>
      <c r="W1183" s="305"/>
      <c r="X1183" s="305"/>
      <c r="Y1183" s="282"/>
      <c r="Z1183" s="282" t="e" vm="1">
        <f ca="1">_xlfn.IFS(AND(ISNUMBER(SEARCH("N?m l*", CUSTOMER[[#This Row],[Service Type]], 1)), CUSTOMER[[#This Row],[Count ST]] = TRUE), CUSTOMER[[#This Row],[Quantity]], AND($Y$10:$Y1183 = TRUE, COUNTIFS($H$10:$H1183, CUSTOMER[[#This Row],[Booking]], $J$10:$J1183, CUSTOMER[[#This Row],[Order Date]], $F$10:$F1183, "&lt;&gt;"&amp;"N?m l*")=1), 1, TRUE,  "")</f>
        <v>#NAME?</v>
      </c>
      <c r="AA1183" s="282" t="b">
        <f t="shared" ca="1" si="19"/>
        <v>0</v>
      </c>
      <c r="AB1183" s="305"/>
    </row>
    <row r="1184" spans="1:28" x14ac:dyDescent="0.25">
      <c r="A1184" s="281" t="str">
        <f ca="1">no.</f>
        <v/>
      </c>
      <c r="B1184" s="281"/>
      <c r="C1184" s="282"/>
      <c r="D1184" s="282"/>
      <c r="E1184" s="282" t="str">
        <f ca="1">position</f>
        <v/>
      </c>
      <c r="F1184" s="282"/>
      <c r="G1184" s="282"/>
      <c r="H1184" s="282"/>
      <c r="I1184" s="282"/>
      <c r="J1184" s="335"/>
      <c r="K1184" s="282"/>
      <c r="L1184" s="282"/>
      <c r="M1184" s="282"/>
      <c r="N1184" s="282"/>
      <c r="O1184" s="281"/>
      <c r="P1184" s="360" t="str">
        <f ca="1">rescore_patient</f>
        <v/>
      </c>
      <c r="Q1184" s="330" t="str">
        <f ca="1">quantity</f>
        <v/>
      </c>
      <c r="R1184" s="281"/>
      <c r="S1184" s="282"/>
      <c r="T1184" s="282"/>
      <c r="U1184" s="282"/>
      <c r="V1184" s="305"/>
      <c r="W1184" s="305"/>
      <c r="X1184" s="305"/>
      <c r="Y1184" s="282"/>
      <c r="Z1184" s="282" t="e" vm="1">
        <f ca="1">_xlfn.IFS(AND(ISNUMBER(SEARCH("N?m l*", CUSTOMER[[#This Row],[Service Type]], 1)), CUSTOMER[[#This Row],[Count ST]] = TRUE), CUSTOMER[[#This Row],[Quantity]], AND($Y$10:$Y1184 = TRUE, COUNTIFS($H$10:$H1184, CUSTOMER[[#This Row],[Booking]], $J$10:$J1184, CUSTOMER[[#This Row],[Order Date]], $F$10:$F1184, "&lt;&gt;"&amp;"N?m l*")=1), 1, TRUE,  "")</f>
        <v>#NAME?</v>
      </c>
      <c r="AA1184" s="282" t="b">
        <f t="shared" ca="1" si="19"/>
        <v>0</v>
      </c>
      <c r="AB1184" s="305"/>
    </row>
    <row r="1185" spans="1:28" x14ac:dyDescent="0.25">
      <c r="A1185" s="281" t="str">
        <f ca="1">no.</f>
        <v/>
      </c>
      <c r="B1185" s="281"/>
      <c r="C1185" s="282"/>
      <c r="D1185" s="282"/>
      <c r="E1185" s="282" t="str">
        <f ca="1">position</f>
        <v/>
      </c>
      <c r="F1185" s="282"/>
      <c r="G1185" s="282"/>
      <c r="H1185" s="282"/>
      <c r="I1185" s="282"/>
      <c r="J1185" s="335"/>
      <c r="K1185" s="282"/>
      <c r="L1185" s="282"/>
      <c r="M1185" s="282"/>
      <c r="N1185" s="282"/>
      <c r="O1185" s="281"/>
      <c r="P1185" s="360" t="str">
        <f ca="1">rescore_patient</f>
        <v/>
      </c>
      <c r="Q1185" s="330" t="str">
        <f ca="1">quantity</f>
        <v/>
      </c>
      <c r="R1185" s="281"/>
      <c r="S1185" s="282"/>
      <c r="T1185" s="282"/>
      <c r="U1185" s="282"/>
      <c r="V1185" s="305"/>
      <c r="W1185" s="305"/>
      <c r="X1185" s="305"/>
      <c r="Y1185" s="282"/>
      <c r="Z1185" s="282" t="e" vm="1">
        <f ca="1">_xlfn.IFS(AND(ISNUMBER(SEARCH("N?m l*", CUSTOMER[[#This Row],[Service Type]], 1)), CUSTOMER[[#This Row],[Count ST]] = TRUE), CUSTOMER[[#This Row],[Quantity]], AND($Y$10:$Y1185 = TRUE, COUNTIFS($H$10:$H1185, CUSTOMER[[#This Row],[Booking]], $J$10:$J1185, CUSTOMER[[#This Row],[Order Date]], $F$10:$F1185, "&lt;&gt;"&amp;"N?m l*")=1), 1, TRUE,  "")</f>
        <v>#NAME?</v>
      </c>
      <c r="AA1185" s="282" t="b">
        <f t="shared" ca="1" si="19"/>
        <v>0</v>
      </c>
      <c r="AB1185" s="305"/>
    </row>
    <row r="1186" spans="1:28" x14ac:dyDescent="0.25">
      <c r="A1186" s="281" t="str">
        <f ca="1">no.</f>
        <v/>
      </c>
      <c r="B1186" s="281"/>
      <c r="C1186" s="282"/>
      <c r="D1186" s="282"/>
      <c r="E1186" s="282" t="str">
        <f ca="1">position</f>
        <v/>
      </c>
      <c r="F1186" s="282"/>
      <c r="G1186" s="282"/>
      <c r="H1186" s="282"/>
      <c r="I1186" s="282"/>
      <c r="J1186" s="335"/>
      <c r="K1186" s="282"/>
      <c r="L1186" s="282"/>
      <c r="M1186" s="282"/>
      <c r="N1186" s="282"/>
      <c r="O1186" s="281"/>
      <c r="P1186" s="360" t="str">
        <f ca="1">rescore_patient</f>
        <v/>
      </c>
      <c r="Q1186" s="330" t="str">
        <f ca="1">quantity</f>
        <v/>
      </c>
      <c r="R1186" s="281"/>
      <c r="S1186" s="282"/>
      <c r="T1186" s="282"/>
      <c r="U1186" s="282"/>
      <c r="V1186" s="305"/>
      <c r="W1186" s="305"/>
      <c r="X1186" s="305"/>
      <c r="Y1186" s="282"/>
      <c r="Z1186" s="282" t="e" vm="1">
        <f ca="1">_xlfn.IFS(AND(ISNUMBER(SEARCH("N?m l*", CUSTOMER[[#This Row],[Service Type]], 1)), CUSTOMER[[#This Row],[Count ST]] = TRUE), CUSTOMER[[#This Row],[Quantity]], AND($Y$10:$Y1186 = TRUE, COUNTIFS($H$10:$H1186, CUSTOMER[[#This Row],[Booking]], $J$10:$J1186, CUSTOMER[[#This Row],[Order Date]], $F$10:$F1186, "&lt;&gt;"&amp;"N?m l*")=1), 1, TRUE,  "")</f>
        <v>#NAME?</v>
      </c>
      <c r="AA1186" s="282" t="b">
        <f t="shared" ca="1" si="19"/>
        <v>0</v>
      </c>
      <c r="AB1186" s="305"/>
    </row>
    <row r="1187" spans="1:28" x14ac:dyDescent="0.25">
      <c r="A1187" s="281" t="str">
        <f ca="1">no.</f>
        <v/>
      </c>
      <c r="B1187" s="281"/>
      <c r="C1187" s="282"/>
      <c r="D1187" s="282"/>
      <c r="E1187" s="282" t="str">
        <f ca="1">position</f>
        <v/>
      </c>
      <c r="F1187" s="282"/>
      <c r="G1187" s="282"/>
      <c r="H1187" s="282"/>
      <c r="I1187" s="282"/>
      <c r="J1187" s="335"/>
      <c r="K1187" s="282"/>
      <c r="L1187" s="282"/>
      <c r="M1187" s="282"/>
      <c r="N1187" s="282"/>
      <c r="O1187" s="281"/>
      <c r="P1187" s="360" t="str">
        <f ca="1">rescore_patient</f>
        <v/>
      </c>
      <c r="Q1187" s="330" t="str">
        <f ca="1">quantity</f>
        <v/>
      </c>
      <c r="R1187" s="281"/>
      <c r="S1187" s="282"/>
      <c r="T1187" s="282"/>
      <c r="U1187" s="282"/>
      <c r="V1187" s="305"/>
      <c r="W1187" s="305"/>
      <c r="X1187" s="305"/>
      <c r="Y1187" s="282"/>
      <c r="Z1187" s="282" t="e" vm="1">
        <f ca="1">_xlfn.IFS(AND(ISNUMBER(SEARCH("N?m l*", CUSTOMER[[#This Row],[Service Type]], 1)), CUSTOMER[[#This Row],[Count ST]] = TRUE), CUSTOMER[[#This Row],[Quantity]], AND($Y$10:$Y1187 = TRUE, COUNTIFS($H$10:$H1187, CUSTOMER[[#This Row],[Booking]], $J$10:$J1187, CUSTOMER[[#This Row],[Order Date]], $F$10:$F1187, "&lt;&gt;"&amp;"N?m l*")=1), 1, TRUE,  "")</f>
        <v>#NAME?</v>
      </c>
      <c r="AA1187" s="282" t="b">
        <f t="shared" ca="1" si="19"/>
        <v>0</v>
      </c>
      <c r="AB1187" s="305"/>
    </row>
    <row r="1188" spans="1:28" x14ac:dyDescent="0.25">
      <c r="A1188" s="281" t="str">
        <f ca="1">no.</f>
        <v/>
      </c>
      <c r="B1188" s="281"/>
      <c r="C1188" s="282"/>
      <c r="D1188" s="282"/>
      <c r="E1188" s="282" t="str">
        <f ca="1">position</f>
        <v/>
      </c>
      <c r="F1188" s="282"/>
      <c r="G1188" s="282"/>
      <c r="H1188" s="282"/>
      <c r="I1188" s="282"/>
      <c r="J1188" s="335"/>
      <c r="K1188" s="282"/>
      <c r="L1188" s="282"/>
      <c r="M1188" s="282"/>
      <c r="N1188" s="282"/>
      <c r="O1188" s="281"/>
      <c r="P1188" s="360" t="str">
        <f ca="1">rescore_patient</f>
        <v/>
      </c>
      <c r="Q1188" s="330" t="str">
        <f ca="1">quantity</f>
        <v/>
      </c>
      <c r="R1188" s="281"/>
      <c r="S1188" s="282"/>
      <c r="T1188" s="282"/>
      <c r="U1188" s="282"/>
      <c r="V1188" s="305"/>
      <c r="W1188" s="305"/>
      <c r="X1188" s="305"/>
      <c r="Y1188" s="282"/>
      <c r="Z1188" s="282" t="e" vm="1">
        <f ca="1">_xlfn.IFS(AND(ISNUMBER(SEARCH("N?m l*", CUSTOMER[[#This Row],[Service Type]], 1)), CUSTOMER[[#This Row],[Count ST]] = TRUE), CUSTOMER[[#This Row],[Quantity]], AND($Y$10:$Y1188 = TRUE, COUNTIFS($H$10:$H1188, CUSTOMER[[#This Row],[Booking]], $J$10:$J1188, CUSTOMER[[#This Row],[Order Date]], $F$10:$F1188, "&lt;&gt;"&amp;"N?m l*")=1), 1, TRUE,  "")</f>
        <v>#NAME?</v>
      </c>
      <c r="AA1188" s="282" t="b">
        <f t="shared" ca="1" si="19"/>
        <v>0</v>
      </c>
      <c r="AB1188" s="305"/>
    </row>
    <row r="1189" spans="1:28" x14ac:dyDescent="0.25">
      <c r="A1189" s="281" t="str">
        <f ca="1">no.</f>
        <v/>
      </c>
      <c r="B1189" s="281"/>
      <c r="C1189" s="282"/>
      <c r="D1189" s="282"/>
      <c r="E1189" s="282" t="str">
        <f ca="1">position</f>
        <v/>
      </c>
      <c r="F1189" s="282"/>
      <c r="G1189" s="282"/>
      <c r="H1189" s="282"/>
      <c r="I1189" s="282"/>
      <c r="J1189" s="335"/>
      <c r="K1189" s="282"/>
      <c r="L1189" s="282"/>
      <c r="M1189" s="282"/>
      <c r="N1189" s="282"/>
      <c r="O1189" s="281"/>
      <c r="P1189" s="360" t="str">
        <f ca="1">rescore_patient</f>
        <v/>
      </c>
      <c r="Q1189" s="330" t="str">
        <f ca="1">quantity</f>
        <v/>
      </c>
      <c r="R1189" s="281"/>
      <c r="S1189" s="282"/>
      <c r="T1189" s="282"/>
      <c r="U1189" s="282"/>
      <c r="V1189" s="305"/>
      <c r="W1189" s="305"/>
      <c r="X1189" s="305"/>
      <c r="Y1189" s="282"/>
      <c r="Z1189" s="282" t="e" vm="1">
        <f ca="1">_xlfn.IFS(AND(ISNUMBER(SEARCH("N?m l*", CUSTOMER[[#This Row],[Service Type]], 1)), CUSTOMER[[#This Row],[Count ST]] = TRUE), CUSTOMER[[#This Row],[Quantity]], AND($Y$10:$Y1189 = TRUE, COUNTIFS($H$10:$H1189, CUSTOMER[[#This Row],[Booking]], $J$10:$J1189, CUSTOMER[[#This Row],[Order Date]], $F$10:$F1189, "&lt;&gt;"&amp;"N?m l*")=1), 1, TRUE,  "")</f>
        <v>#NAME?</v>
      </c>
      <c r="AA1189" s="282" t="b">
        <f t="shared" ca="1" si="19"/>
        <v>0</v>
      </c>
      <c r="AB1189" s="305"/>
    </row>
    <row r="1190" spans="1:28" x14ac:dyDescent="0.25">
      <c r="A1190" s="281" t="str">
        <f ca="1">no.</f>
        <v/>
      </c>
      <c r="B1190" s="281"/>
      <c r="C1190" s="282"/>
      <c r="D1190" s="282"/>
      <c r="E1190" s="282" t="str">
        <f ca="1">position</f>
        <v/>
      </c>
      <c r="F1190" s="282"/>
      <c r="G1190" s="282"/>
      <c r="H1190" s="282"/>
      <c r="I1190" s="282"/>
      <c r="J1190" s="335"/>
      <c r="K1190" s="282"/>
      <c r="L1190" s="282"/>
      <c r="M1190" s="282"/>
      <c r="N1190" s="282"/>
      <c r="O1190" s="281"/>
      <c r="P1190" s="360" t="str">
        <f ca="1">rescore_patient</f>
        <v/>
      </c>
      <c r="Q1190" s="330" t="str">
        <f ca="1">quantity</f>
        <v/>
      </c>
      <c r="R1190" s="281"/>
      <c r="S1190" s="282"/>
      <c r="T1190" s="282"/>
      <c r="U1190" s="282"/>
      <c r="V1190" s="305"/>
      <c r="W1190" s="305"/>
      <c r="X1190" s="305"/>
      <c r="Y1190" s="282"/>
      <c r="Z1190" s="282" t="e" vm="1">
        <f ca="1">_xlfn.IFS(AND(ISNUMBER(SEARCH("N?m l*", CUSTOMER[[#This Row],[Service Type]], 1)), CUSTOMER[[#This Row],[Count ST]] = TRUE), CUSTOMER[[#This Row],[Quantity]], AND($Y$10:$Y1190 = TRUE, COUNTIFS($H$10:$H1190, CUSTOMER[[#This Row],[Booking]], $J$10:$J1190, CUSTOMER[[#This Row],[Order Date]], $F$10:$F1190, "&lt;&gt;"&amp;"N?m l*")=1), 1, TRUE,  "")</f>
        <v>#NAME?</v>
      </c>
      <c r="AA1190" s="282" t="b">
        <f t="shared" ca="1" si="19"/>
        <v>0</v>
      </c>
      <c r="AB1190" s="305"/>
    </row>
    <row r="1191" spans="1:28" x14ac:dyDescent="0.25">
      <c r="A1191" s="281" t="str">
        <f ca="1">no.</f>
        <v/>
      </c>
      <c r="B1191" s="281"/>
      <c r="C1191" s="282"/>
      <c r="D1191" s="282"/>
      <c r="E1191" s="282" t="str">
        <f ca="1">position</f>
        <v/>
      </c>
      <c r="F1191" s="282"/>
      <c r="G1191" s="282"/>
      <c r="H1191" s="282"/>
      <c r="I1191" s="282"/>
      <c r="J1191" s="335"/>
      <c r="K1191" s="282"/>
      <c r="L1191" s="282"/>
      <c r="M1191" s="282"/>
      <c r="N1191" s="282"/>
      <c r="O1191" s="281"/>
      <c r="P1191" s="360" t="str">
        <f ca="1">rescore_patient</f>
        <v/>
      </c>
      <c r="Q1191" s="330" t="str">
        <f ca="1">quantity</f>
        <v/>
      </c>
      <c r="R1191" s="281"/>
      <c r="S1191" s="282"/>
      <c r="T1191" s="282"/>
      <c r="U1191" s="282"/>
      <c r="V1191" s="305"/>
      <c r="W1191" s="305"/>
      <c r="X1191" s="305"/>
      <c r="Y1191" s="282"/>
      <c r="Z1191" s="282" t="e" vm="1">
        <f ca="1">_xlfn.IFS(AND(ISNUMBER(SEARCH("N?m l*", CUSTOMER[[#This Row],[Service Type]], 1)), CUSTOMER[[#This Row],[Count ST]] = TRUE), CUSTOMER[[#This Row],[Quantity]], AND($Y$10:$Y1191 = TRUE, COUNTIFS($H$10:$H1191, CUSTOMER[[#This Row],[Booking]], $J$10:$J1191, CUSTOMER[[#This Row],[Order Date]], $F$10:$F1191, "&lt;&gt;"&amp;"N?m l*")=1), 1, TRUE,  "")</f>
        <v>#NAME?</v>
      </c>
      <c r="AA1191" s="282" t="b">
        <f t="shared" ca="1" si="19"/>
        <v>0</v>
      </c>
      <c r="AB1191" s="305"/>
    </row>
    <row r="1192" spans="1:28" x14ac:dyDescent="0.25">
      <c r="A1192" s="281" t="str">
        <f ca="1">no.</f>
        <v/>
      </c>
      <c r="B1192" s="281"/>
      <c r="C1192" s="282"/>
      <c r="D1192" s="282"/>
      <c r="E1192" s="282" t="str">
        <f ca="1">position</f>
        <v/>
      </c>
      <c r="F1192" s="282"/>
      <c r="G1192" s="282"/>
      <c r="H1192" s="282"/>
      <c r="I1192" s="282"/>
      <c r="J1192" s="335"/>
      <c r="K1192" s="282"/>
      <c r="L1192" s="282"/>
      <c r="M1192" s="282"/>
      <c r="N1192" s="282"/>
      <c r="O1192" s="281"/>
      <c r="P1192" s="360" t="str">
        <f ca="1">rescore_patient</f>
        <v/>
      </c>
      <c r="Q1192" s="330" t="str">
        <f ca="1">quantity</f>
        <v/>
      </c>
      <c r="R1192" s="281"/>
      <c r="S1192" s="282"/>
      <c r="T1192" s="282"/>
      <c r="U1192" s="282"/>
      <c r="V1192" s="305"/>
      <c r="W1192" s="305"/>
      <c r="X1192" s="305"/>
      <c r="Y1192" s="282"/>
      <c r="Z1192" s="282" t="e" vm="1">
        <f ca="1">_xlfn.IFS(AND(ISNUMBER(SEARCH("N?m l*", CUSTOMER[[#This Row],[Service Type]], 1)), CUSTOMER[[#This Row],[Count ST]] = TRUE), CUSTOMER[[#This Row],[Quantity]], AND($Y$10:$Y1192 = TRUE, COUNTIFS($H$10:$H1192, CUSTOMER[[#This Row],[Booking]], $J$10:$J1192, CUSTOMER[[#This Row],[Order Date]], $F$10:$F1192, "&lt;&gt;"&amp;"N?m l*")=1), 1, TRUE,  "")</f>
        <v>#NAME?</v>
      </c>
      <c r="AA1192" s="282" t="b">
        <f t="shared" ca="1" si="19"/>
        <v>0</v>
      </c>
      <c r="AB1192" s="305"/>
    </row>
    <row r="1193" spans="1:28" x14ac:dyDescent="0.25">
      <c r="A1193" s="281" t="str">
        <f ca="1">no.</f>
        <v/>
      </c>
      <c r="B1193" s="281"/>
      <c r="C1193" s="282"/>
      <c r="D1193" s="282"/>
      <c r="E1193" s="282" t="str">
        <f ca="1">position</f>
        <v/>
      </c>
      <c r="F1193" s="282"/>
      <c r="G1193" s="282"/>
      <c r="H1193" s="282"/>
      <c r="I1193" s="282"/>
      <c r="J1193" s="335"/>
      <c r="K1193" s="282"/>
      <c r="L1193" s="282"/>
      <c r="M1193" s="282"/>
      <c r="N1193" s="282"/>
      <c r="O1193" s="281"/>
      <c r="P1193" s="360" t="str">
        <f ca="1">rescore_patient</f>
        <v/>
      </c>
      <c r="Q1193" s="330" t="str">
        <f ca="1">quantity</f>
        <v/>
      </c>
      <c r="R1193" s="281"/>
      <c r="S1193" s="282"/>
      <c r="T1193" s="282"/>
      <c r="U1193" s="282"/>
      <c r="V1193" s="305"/>
      <c r="W1193" s="305"/>
      <c r="X1193" s="305"/>
      <c r="Y1193" s="282"/>
      <c r="Z1193" s="282" t="e" vm="1">
        <f ca="1">_xlfn.IFS(AND(ISNUMBER(SEARCH("N?m l*", CUSTOMER[[#This Row],[Service Type]], 1)), CUSTOMER[[#This Row],[Count ST]] = TRUE), CUSTOMER[[#This Row],[Quantity]], AND($Y$10:$Y1193 = TRUE, COUNTIFS($H$10:$H1193, CUSTOMER[[#This Row],[Booking]], $J$10:$J1193, CUSTOMER[[#This Row],[Order Date]], $F$10:$F1193, "&lt;&gt;"&amp;"N?m l*")=1), 1, TRUE,  "")</f>
        <v>#NAME?</v>
      </c>
      <c r="AA1193" s="282" t="b">
        <f t="shared" ca="1" si="19"/>
        <v>0</v>
      </c>
      <c r="AB1193" s="305"/>
    </row>
    <row r="1194" spans="1:28" x14ac:dyDescent="0.25">
      <c r="A1194" s="281" t="str">
        <f ca="1">no.</f>
        <v/>
      </c>
      <c r="B1194" s="281"/>
      <c r="C1194" s="282"/>
      <c r="D1194" s="282"/>
      <c r="E1194" s="282" t="str">
        <f ca="1">position</f>
        <v/>
      </c>
      <c r="F1194" s="282"/>
      <c r="G1194" s="282"/>
      <c r="H1194" s="282"/>
      <c r="I1194" s="282"/>
      <c r="J1194" s="335"/>
      <c r="K1194" s="282"/>
      <c r="L1194" s="282"/>
      <c r="M1194" s="282"/>
      <c r="N1194" s="282"/>
      <c r="O1194" s="281"/>
      <c r="P1194" s="360" t="str">
        <f ca="1">rescore_patient</f>
        <v/>
      </c>
      <c r="Q1194" s="330" t="str">
        <f ca="1">quantity</f>
        <v/>
      </c>
      <c r="R1194" s="281"/>
      <c r="S1194" s="282"/>
      <c r="T1194" s="282"/>
      <c r="U1194" s="282"/>
      <c r="V1194" s="305"/>
      <c r="W1194" s="305"/>
      <c r="X1194" s="305"/>
      <c r="Y1194" s="282"/>
      <c r="Z1194" s="282" t="e" vm="1">
        <f ca="1">_xlfn.IFS(AND(ISNUMBER(SEARCH("N?m l*", CUSTOMER[[#This Row],[Service Type]], 1)), CUSTOMER[[#This Row],[Count ST]] = TRUE), CUSTOMER[[#This Row],[Quantity]], AND($Y$10:$Y1194 = TRUE, COUNTIFS($H$10:$H1194, CUSTOMER[[#This Row],[Booking]], $J$10:$J1194, CUSTOMER[[#This Row],[Order Date]], $F$10:$F1194, "&lt;&gt;"&amp;"N?m l*")=1), 1, TRUE,  "")</f>
        <v>#NAME?</v>
      </c>
      <c r="AA1194" s="282" t="b">
        <f t="shared" ca="1" si="19"/>
        <v>0</v>
      </c>
      <c r="AB1194" s="305"/>
    </row>
    <row r="1195" spans="1:28" x14ac:dyDescent="0.25">
      <c r="A1195" s="281" t="str">
        <f ca="1">no.</f>
        <v/>
      </c>
      <c r="B1195" s="281"/>
      <c r="C1195" s="282"/>
      <c r="D1195" s="282"/>
      <c r="E1195" s="282" t="str">
        <f ca="1">position</f>
        <v/>
      </c>
      <c r="F1195" s="282"/>
      <c r="G1195" s="282"/>
      <c r="H1195" s="282"/>
      <c r="I1195" s="282"/>
      <c r="J1195" s="335"/>
      <c r="K1195" s="282"/>
      <c r="L1195" s="282"/>
      <c r="M1195" s="282"/>
      <c r="N1195" s="282"/>
      <c r="O1195" s="281"/>
      <c r="P1195" s="360" t="str">
        <f ca="1">rescore_patient</f>
        <v/>
      </c>
      <c r="Q1195" s="330" t="str">
        <f ca="1">quantity</f>
        <v/>
      </c>
      <c r="R1195" s="281"/>
      <c r="S1195" s="282"/>
      <c r="T1195" s="282"/>
      <c r="U1195" s="282"/>
      <c r="V1195" s="305"/>
      <c r="W1195" s="305"/>
      <c r="X1195" s="305"/>
      <c r="Y1195" s="282"/>
      <c r="Z1195" s="282" t="e" vm="1">
        <f ca="1">_xlfn.IFS(AND(ISNUMBER(SEARCH("N?m l*", CUSTOMER[[#This Row],[Service Type]], 1)), CUSTOMER[[#This Row],[Count ST]] = TRUE), CUSTOMER[[#This Row],[Quantity]], AND($Y$10:$Y1195 = TRUE, COUNTIFS($H$10:$H1195, CUSTOMER[[#This Row],[Booking]], $J$10:$J1195, CUSTOMER[[#This Row],[Order Date]], $F$10:$F1195, "&lt;&gt;"&amp;"N?m l*")=1), 1, TRUE,  "")</f>
        <v>#NAME?</v>
      </c>
      <c r="AA1195" s="282" t="b">
        <f t="shared" ca="1" si="19"/>
        <v>0</v>
      </c>
      <c r="AB1195" s="305"/>
    </row>
    <row r="1196" spans="1:28" x14ac:dyDescent="0.25">
      <c r="A1196" s="281" t="str">
        <f ca="1">no.</f>
        <v/>
      </c>
      <c r="B1196" s="281"/>
      <c r="C1196" s="282"/>
      <c r="D1196" s="282"/>
      <c r="E1196" s="282" t="str">
        <f ca="1">position</f>
        <v/>
      </c>
      <c r="F1196" s="282"/>
      <c r="G1196" s="282"/>
      <c r="H1196" s="282"/>
      <c r="I1196" s="282"/>
      <c r="J1196" s="335"/>
      <c r="K1196" s="282"/>
      <c r="L1196" s="282"/>
      <c r="M1196" s="282"/>
      <c r="N1196" s="282"/>
      <c r="O1196" s="281"/>
      <c r="P1196" s="360" t="str">
        <f ca="1">rescore_patient</f>
        <v/>
      </c>
      <c r="Q1196" s="330" t="str">
        <f ca="1">quantity</f>
        <v/>
      </c>
      <c r="R1196" s="281"/>
      <c r="S1196" s="282"/>
      <c r="T1196" s="282"/>
      <c r="U1196" s="282"/>
      <c r="V1196" s="305"/>
      <c r="W1196" s="305"/>
      <c r="X1196" s="305"/>
      <c r="Y1196" s="282"/>
      <c r="Z1196" s="282" t="e" vm="1">
        <f ca="1">_xlfn.IFS(AND(ISNUMBER(SEARCH("N?m l*", CUSTOMER[[#This Row],[Service Type]], 1)), CUSTOMER[[#This Row],[Count ST]] = TRUE), CUSTOMER[[#This Row],[Quantity]], AND($Y$10:$Y1196 = TRUE, COUNTIFS($H$10:$H1196, CUSTOMER[[#This Row],[Booking]], $J$10:$J1196, CUSTOMER[[#This Row],[Order Date]], $F$10:$F1196, "&lt;&gt;"&amp;"N?m l*")=1), 1, TRUE,  "")</f>
        <v>#NAME?</v>
      </c>
      <c r="AA1196" s="282" t="b">
        <f t="shared" ca="1" si="19"/>
        <v>0</v>
      </c>
      <c r="AB1196" s="305"/>
    </row>
    <row r="1197" spans="1:28" x14ac:dyDescent="0.25">
      <c r="A1197" s="281" t="str">
        <f ca="1">no.</f>
        <v/>
      </c>
      <c r="B1197" s="281"/>
      <c r="C1197" s="282"/>
      <c r="D1197" s="282"/>
      <c r="E1197" s="282" t="str">
        <f ca="1">position</f>
        <v/>
      </c>
      <c r="F1197" s="282"/>
      <c r="G1197" s="282"/>
      <c r="H1197" s="282"/>
      <c r="I1197" s="282"/>
      <c r="J1197" s="335"/>
      <c r="K1197" s="282"/>
      <c r="L1197" s="282"/>
      <c r="M1197" s="282"/>
      <c r="N1197" s="282"/>
      <c r="O1197" s="281"/>
      <c r="P1197" s="360" t="str">
        <f ca="1">rescore_patient</f>
        <v/>
      </c>
      <c r="Q1197" s="330" t="str">
        <f ca="1">quantity</f>
        <v/>
      </c>
      <c r="R1197" s="281"/>
      <c r="S1197" s="282"/>
      <c r="T1197" s="282"/>
      <c r="U1197" s="282"/>
      <c r="V1197" s="305"/>
      <c r="W1197" s="305"/>
      <c r="X1197" s="305"/>
      <c r="Y1197" s="282"/>
      <c r="Z1197" s="282" t="e" vm="1">
        <f ca="1">_xlfn.IFS(AND(ISNUMBER(SEARCH("N?m l*", CUSTOMER[[#This Row],[Service Type]], 1)), CUSTOMER[[#This Row],[Count ST]] = TRUE), CUSTOMER[[#This Row],[Quantity]], AND($Y$10:$Y1197 = TRUE, COUNTIFS($H$10:$H1197, CUSTOMER[[#This Row],[Booking]], $J$10:$J1197, CUSTOMER[[#This Row],[Order Date]], $F$10:$F1197, "&lt;&gt;"&amp;"N?m l*")=1), 1, TRUE,  "")</f>
        <v>#NAME?</v>
      </c>
      <c r="AA1197" s="282" t="b">
        <f t="shared" ca="1" si="19"/>
        <v>0</v>
      </c>
      <c r="AB1197" s="305"/>
    </row>
    <row r="1198" spans="1:28" x14ac:dyDescent="0.25">
      <c r="A1198" s="281" t="str">
        <f ca="1">no.</f>
        <v/>
      </c>
      <c r="B1198" s="281"/>
      <c r="C1198" s="282"/>
      <c r="D1198" s="282"/>
      <c r="E1198" s="282" t="str">
        <f ca="1">position</f>
        <v/>
      </c>
      <c r="F1198" s="282"/>
      <c r="G1198" s="282"/>
      <c r="H1198" s="282"/>
      <c r="I1198" s="282"/>
      <c r="J1198" s="335"/>
      <c r="K1198" s="282"/>
      <c r="L1198" s="282"/>
      <c r="M1198" s="282"/>
      <c r="N1198" s="282"/>
      <c r="O1198" s="281"/>
      <c r="P1198" s="360" t="str">
        <f ca="1">rescore_patient</f>
        <v/>
      </c>
      <c r="Q1198" s="330" t="str">
        <f ca="1">quantity</f>
        <v/>
      </c>
      <c r="R1198" s="281"/>
      <c r="S1198" s="282"/>
      <c r="T1198" s="282"/>
      <c r="U1198" s="282"/>
      <c r="V1198" s="305"/>
      <c r="W1198" s="305"/>
      <c r="X1198" s="305"/>
      <c r="Y1198" s="282"/>
      <c r="Z1198" s="282" t="e" vm="1">
        <f ca="1">_xlfn.IFS(AND(ISNUMBER(SEARCH("N?m l*", CUSTOMER[[#This Row],[Service Type]], 1)), CUSTOMER[[#This Row],[Count ST]] = TRUE), CUSTOMER[[#This Row],[Quantity]], AND($Y$10:$Y1198 = TRUE, COUNTIFS($H$10:$H1198, CUSTOMER[[#This Row],[Booking]], $J$10:$J1198, CUSTOMER[[#This Row],[Order Date]], $F$10:$F1198, "&lt;&gt;"&amp;"N?m l*")=1), 1, TRUE,  "")</f>
        <v>#NAME?</v>
      </c>
      <c r="AA1198" s="282" t="b">
        <f t="shared" ca="1" si="19"/>
        <v>0</v>
      </c>
      <c r="AB1198" s="305"/>
    </row>
    <row r="1199" spans="1:28" x14ac:dyDescent="0.25">
      <c r="A1199" s="281" t="str">
        <f ca="1">no.</f>
        <v/>
      </c>
      <c r="B1199" s="281"/>
      <c r="C1199" s="282"/>
      <c r="D1199" s="282"/>
      <c r="E1199" s="282" t="str">
        <f ca="1">position</f>
        <v/>
      </c>
      <c r="F1199" s="282"/>
      <c r="G1199" s="282"/>
      <c r="H1199" s="282"/>
      <c r="I1199" s="282"/>
      <c r="J1199" s="335"/>
      <c r="K1199" s="282"/>
      <c r="L1199" s="282"/>
      <c r="M1199" s="282"/>
      <c r="N1199" s="282"/>
      <c r="O1199" s="281"/>
      <c r="P1199" s="360" t="str">
        <f ca="1">rescore_patient</f>
        <v/>
      </c>
      <c r="Q1199" s="330" t="str">
        <f ca="1">quantity</f>
        <v/>
      </c>
      <c r="R1199" s="281"/>
      <c r="S1199" s="282"/>
      <c r="T1199" s="282"/>
      <c r="U1199" s="282"/>
      <c r="V1199" s="305"/>
      <c r="W1199" s="305"/>
      <c r="X1199" s="305"/>
      <c r="Y1199" s="282"/>
      <c r="Z1199" s="282" t="e" vm="1">
        <f ca="1">_xlfn.IFS(AND(ISNUMBER(SEARCH("N?m l*", CUSTOMER[[#This Row],[Service Type]], 1)), CUSTOMER[[#This Row],[Count ST]] = TRUE), CUSTOMER[[#This Row],[Quantity]], AND($Y$10:$Y1199 = TRUE, COUNTIFS($H$10:$H1199, CUSTOMER[[#This Row],[Booking]], $J$10:$J1199, CUSTOMER[[#This Row],[Order Date]], $F$10:$F1199, "&lt;&gt;"&amp;"N?m l*")=1), 1, TRUE,  "")</f>
        <v>#NAME?</v>
      </c>
      <c r="AA1199" s="282" t="b">
        <f t="shared" ca="1" si="19"/>
        <v>0</v>
      </c>
      <c r="AB1199" s="305"/>
    </row>
    <row r="1200" spans="1:28" x14ac:dyDescent="0.25">
      <c r="A1200" s="281" t="str">
        <f ca="1">no.</f>
        <v/>
      </c>
      <c r="B1200" s="281"/>
      <c r="C1200" s="282"/>
      <c r="D1200" s="282"/>
      <c r="E1200" s="282" t="str">
        <f ca="1">position</f>
        <v/>
      </c>
      <c r="F1200" s="282"/>
      <c r="G1200" s="282"/>
      <c r="H1200" s="282"/>
      <c r="I1200" s="282"/>
      <c r="J1200" s="335"/>
      <c r="K1200" s="282"/>
      <c r="L1200" s="282"/>
      <c r="M1200" s="282"/>
      <c r="N1200" s="282"/>
      <c r="O1200" s="281"/>
      <c r="P1200" s="360" t="str">
        <f ca="1">rescore_patient</f>
        <v/>
      </c>
      <c r="Q1200" s="330" t="str">
        <f ca="1">quantity</f>
        <v/>
      </c>
      <c r="R1200" s="281"/>
      <c r="S1200" s="282"/>
      <c r="T1200" s="282"/>
      <c r="U1200" s="282"/>
      <c r="V1200" s="305"/>
      <c r="W1200" s="305"/>
      <c r="X1200" s="305"/>
      <c r="Y1200" s="282"/>
      <c r="Z1200" s="282" t="e" vm="1">
        <f ca="1">_xlfn.IFS(AND(ISNUMBER(SEARCH("N?m l*", CUSTOMER[[#This Row],[Service Type]], 1)), CUSTOMER[[#This Row],[Count ST]] = TRUE), CUSTOMER[[#This Row],[Quantity]], AND($Y$10:$Y1200 = TRUE, COUNTIFS($H$10:$H1200, CUSTOMER[[#This Row],[Booking]], $J$10:$J1200, CUSTOMER[[#This Row],[Order Date]], $F$10:$F1200, "&lt;&gt;"&amp;"N?m l*")=1), 1, TRUE,  "")</f>
        <v>#NAME?</v>
      </c>
      <c r="AA1200" s="282" t="b">
        <f t="shared" ca="1" si="19"/>
        <v>0</v>
      </c>
      <c r="AB1200" s="305"/>
    </row>
    <row r="1201" spans="1:28" x14ac:dyDescent="0.25">
      <c r="A1201" s="281" t="str">
        <f ca="1">no.</f>
        <v/>
      </c>
      <c r="B1201" s="281"/>
      <c r="C1201" s="282"/>
      <c r="D1201" s="282"/>
      <c r="E1201" s="282" t="str">
        <f ca="1">position</f>
        <v/>
      </c>
      <c r="F1201" s="282"/>
      <c r="G1201" s="282"/>
      <c r="H1201" s="282"/>
      <c r="I1201" s="282"/>
      <c r="J1201" s="335"/>
      <c r="K1201" s="282"/>
      <c r="L1201" s="282"/>
      <c r="M1201" s="282"/>
      <c r="N1201" s="282"/>
      <c r="O1201" s="281"/>
      <c r="P1201" s="360" t="str">
        <f ca="1">rescore_patient</f>
        <v/>
      </c>
      <c r="Q1201" s="330" t="str">
        <f ca="1">quantity</f>
        <v/>
      </c>
      <c r="R1201" s="281"/>
      <c r="S1201" s="282"/>
      <c r="T1201" s="282"/>
      <c r="U1201" s="282"/>
      <c r="V1201" s="305"/>
      <c r="W1201" s="305"/>
      <c r="X1201" s="305"/>
      <c r="Y1201" s="282"/>
      <c r="Z1201" s="282" t="e" vm="1">
        <f ca="1">_xlfn.IFS(AND(ISNUMBER(SEARCH("N?m l*", CUSTOMER[[#This Row],[Service Type]], 1)), CUSTOMER[[#This Row],[Count ST]] = TRUE), CUSTOMER[[#This Row],[Quantity]], AND($Y$10:$Y1201 = TRUE, COUNTIFS($H$10:$H1201, CUSTOMER[[#This Row],[Booking]], $J$10:$J1201, CUSTOMER[[#This Row],[Order Date]], $F$10:$F1201, "&lt;&gt;"&amp;"N?m l*")=1), 1, TRUE,  "")</f>
        <v>#NAME?</v>
      </c>
      <c r="AA1201" s="282" t="b">
        <f t="shared" ca="1" si="19"/>
        <v>0</v>
      </c>
      <c r="AB1201" s="305"/>
    </row>
    <row r="1202" spans="1:28" x14ac:dyDescent="0.25">
      <c r="A1202" s="281" t="str">
        <f ca="1">no.</f>
        <v/>
      </c>
      <c r="B1202" s="281"/>
      <c r="C1202" s="282"/>
      <c r="D1202" s="282"/>
      <c r="E1202" s="282" t="str">
        <f ca="1">position</f>
        <v/>
      </c>
      <c r="F1202" s="282"/>
      <c r="G1202" s="282"/>
      <c r="H1202" s="282"/>
      <c r="I1202" s="282"/>
      <c r="J1202" s="335"/>
      <c r="K1202" s="282"/>
      <c r="L1202" s="282"/>
      <c r="M1202" s="282"/>
      <c r="N1202" s="282"/>
      <c r="O1202" s="281"/>
      <c r="P1202" s="360" t="str">
        <f ca="1">rescore_patient</f>
        <v/>
      </c>
      <c r="Q1202" s="330" t="str">
        <f ca="1">quantity</f>
        <v/>
      </c>
      <c r="R1202" s="281"/>
      <c r="S1202" s="282"/>
      <c r="T1202" s="282"/>
      <c r="U1202" s="282"/>
      <c r="V1202" s="305"/>
      <c r="W1202" s="305"/>
      <c r="X1202" s="305"/>
      <c r="Y1202" s="282"/>
      <c r="Z1202" s="282" t="e" vm="1">
        <f ca="1">_xlfn.IFS(AND(ISNUMBER(SEARCH("N?m l*", CUSTOMER[[#This Row],[Service Type]], 1)), CUSTOMER[[#This Row],[Count ST]] = TRUE), CUSTOMER[[#This Row],[Quantity]], AND($Y$10:$Y1202 = TRUE, COUNTIFS($H$10:$H1202, CUSTOMER[[#This Row],[Booking]], $J$10:$J1202, CUSTOMER[[#This Row],[Order Date]], $F$10:$F1202, "&lt;&gt;"&amp;"N?m l*")=1), 1, TRUE,  "")</f>
        <v>#NAME?</v>
      </c>
      <c r="AA1202" s="282" t="b">
        <f t="shared" ca="1" si="19"/>
        <v>0</v>
      </c>
      <c r="AB1202" s="305"/>
    </row>
    <row r="1203" spans="1:28" x14ac:dyDescent="0.25">
      <c r="A1203" s="281" t="str">
        <f ca="1">no.</f>
        <v/>
      </c>
      <c r="B1203" s="281"/>
      <c r="C1203" s="282"/>
      <c r="D1203" s="282"/>
      <c r="E1203" s="282" t="str">
        <f ca="1">position</f>
        <v/>
      </c>
      <c r="F1203" s="282"/>
      <c r="G1203" s="282"/>
      <c r="H1203" s="282"/>
      <c r="I1203" s="282"/>
      <c r="J1203" s="335"/>
      <c r="K1203" s="282"/>
      <c r="L1203" s="282"/>
      <c r="M1203" s="282"/>
      <c r="N1203" s="282"/>
      <c r="O1203" s="281"/>
      <c r="P1203" s="360" t="str">
        <f ca="1">rescore_patient</f>
        <v/>
      </c>
      <c r="Q1203" s="330" t="str">
        <f ca="1">quantity</f>
        <v/>
      </c>
      <c r="R1203" s="281"/>
      <c r="S1203" s="282"/>
      <c r="T1203" s="282"/>
      <c r="U1203" s="282"/>
      <c r="V1203" s="305"/>
      <c r="W1203" s="305"/>
      <c r="X1203" s="305"/>
      <c r="Y1203" s="282"/>
      <c r="Z1203" s="282" t="e" vm="1">
        <f ca="1">_xlfn.IFS(AND(ISNUMBER(SEARCH("N?m l*", CUSTOMER[[#This Row],[Service Type]], 1)), CUSTOMER[[#This Row],[Count ST]] = TRUE), CUSTOMER[[#This Row],[Quantity]], AND($Y$10:$Y1203 = TRUE, COUNTIFS($H$10:$H1203, CUSTOMER[[#This Row],[Booking]], $J$10:$J1203, CUSTOMER[[#This Row],[Order Date]], $F$10:$F1203, "&lt;&gt;"&amp;"N?m l*")=1), 1, TRUE,  "")</f>
        <v>#NAME?</v>
      </c>
      <c r="AA1203" s="282" t="b">
        <f t="shared" ca="1" si="19"/>
        <v>0</v>
      </c>
      <c r="AB1203" s="305"/>
    </row>
    <row r="1204" spans="1:28" x14ac:dyDescent="0.25">
      <c r="A1204" s="281" t="str">
        <f ca="1">no.</f>
        <v/>
      </c>
      <c r="B1204" s="281"/>
      <c r="C1204" s="282"/>
      <c r="D1204" s="282"/>
      <c r="E1204" s="282" t="str">
        <f ca="1">position</f>
        <v/>
      </c>
      <c r="F1204" s="282"/>
      <c r="G1204" s="282"/>
      <c r="H1204" s="282"/>
      <c r="I1204" s="282"/>
      <c r="J1204" s="335"/>
      <c r="K1204" s="282"/>
      <c r="L1204" s="282"/>
      <c r="M1204" s="282"/>
      <c r="N1204" s="282"/>
      <c r="O1204" s="281"/>
      <c r="P1204" s="360" t="str">
        <f ca="1">rescore_patient</f>
        <v/>
      </c>
      <c r="Q1204" s="330" t="str">
        <f ca="1">quantity</f>
        <v/>
      </c>
      <c r="R1204" s="281"/>
      <c r="S1204" s="282"/>
      <c r="T1204" s="282"/>
      <c r="U1204" s="282"/>
      <c r="V1204" s="305"/>
      <c r="W1204" s="305"/>
      <c r="X1204" s="305"/>
      <c r="Y1204" s="282"/>
      <c r="Z1204" s="282" t="e" vm="1">
        <f ca="1">_xlfn.IFS(AND(ISNUMBER(SEARCH("N?m l*", CUSTOMER[[#This Row],[Service Type]], 1)), CUSTOMER[[#This Row],[Count ST]] = TRUE), CUSTOMER[[#This Row],[Quantity]], AND($Y$10:$Y1204 = TRUE, COUNTIFS($H$10:$H1204, CUSTOMER[[#This Row],[Booking]], $J$10:$J1204, CUSTOMER[[#This Row],[Order Date]], $F$10:$F1204, "&lt;&gt;"&amp;"N?m l*")=1), 1, TRUE,  "")</f>
        <v>#NAME?</v>
      </c>
      <c r="AA1204" s="282" t="b">
        <f t="shared" ca="1" si="19"/>
        <v>0</v>
      </c>
      <c r="AB1204" s="305"/>
    </row>
    <row r="1205" spans="1:28" x14ac:dyDescent="0.25">
      <c r="A1205" s="281" t="str">
        <f ca="1">no.</f>
        <v/>
      </c>
      <c r="B1205" s="281"/>
      <c r="C1205" s="282"/>
      <c r="D1205" s="282"/>
      <c r="E1205" s="282" t="str">
        <f ca="1">position</f>
        <v/>
      </c>
      <c r="F1205" s="282"/>
      <c r="G1205" s="282"/>
      <c r="H1205" s="282"/>
      <c r="I1205" s="282"/>
      <c r="J1205" s="335"/>
      <c r="K1205" s="282"/>
      <c r="L1205" s="282"/>
      <c r="M1205" s="282"/>
      <c r="N1205" s="282"/>
      <c r="O1205" s="281"/>
      <c r="P1205" s="360" t="str">
        <f ca="1">rescore_patient</f>
        <v/>
      </c>
      <c r="Q1205" s="330" t="str">
        <f ca="1">quantity</f>
        <v/>
      </c>
      <c r="R1205" s="281"/>
      <c r="S1205" s="282"/>
      <c r="T1205" s="282"/>
      <c r="U1205" s="282"/>
      <c r="V1205" s="305"/>
      <c r="W1205" s="305"/>
      <c r="X1205" s="305"/>
      <c r="Y1205" s="282"/>
      <c r="Z1205" s="282" t="e" vm="1">
        <f ca="1">_xlfn.IFS(AND(ISNUMBER(SEARCH("N?m l*", CUSTOMER[[#This Row],[Service Type]], 1)), CUSTOMER[[#This Row],[Count ST]] = TRUE), CUSTOMER[[#This Row],[Quantity]], AND($Y$10:$Y1205 = TRUE, COUNTIFS($H$10:$H1205, CUSTOMER[[#This Row],[Booking]], $J$10:$J1205, CUSTOMER[[#This Row],[Order Date]], $F$10:$F1205, "&lt;&gt;"&amp;"N?m l*")=1), 1, TRUE,  "")</f>
        <v>#NAME?</v>
      </c>
      <c r="AA1205" s="282" t="b">
        <f t="shared" ca="1" si="19"/>
        <v>0</v>
      </c>
      <c r="AB1205" s="305"/>
    </row>
    <row r="1206" spans="1:28" x14ac:dyDescent="0.25">
      <c r="A1206" s="281" t="str">
        <f ca="1">no.</f>
        <v/>
      </c>
      <c r="B1206" s="281"/>
      <c r="C1206" s="282"/>
      <c r="D1206" s="282"/>
      <c r="E1206" s="282" t="str">
        <f ca="1">position</f>
        <v/>
      </c>
      <c r="F1206" s="282"/>
      <c r="G1206" s="282"/>
      <c r="H1206" s="282"/>
      <c r="I1206" s="282"/>
      <c r="J1206" s="335"/>
      <c r="K1206" s="282"/>
      <c r="L1206" s="282"/>
      <c r="M1206" s="282"/>
      <c r="N1206" s="282"/>
      <c r="O1206" s="281"/>
      <c r="P1206" s="360" t="str">
        <f ca="1">rescore_patient</f>
        <v/>
      </c>
      <c r="Q1206" s="330" t="str">
        <f ca="1">quantity</f>
        <v/>
      </c>
      <c r="R1206" s="281"/>
      <c r="S1206" s="282"/>
      <c r="T1206" s="282"/>
      <c r="U1206" s="282"/>
      <c r="V1206" s="305"/>
      <c r="W1206" s="305"/>
      <c r="X1206" s="305"/>
      <c r="Y1206" s="282"/>
      <c r="Z1206" s="282" t="e" vm="1">
        <f ca="1">_xlfn.IFS(AND(ISNUMBER(SEARCH("N?m l*", CUSTOMER[[#This Row],[Service Type]], 1)), CUSTOMER[[#This Row],[Count ST]] = TRUE), CUSTOMER[[#This Row],[Quantity]], AND($Y$10:$Y1206 = TRUE, COUNTIFS($H$10:$H1206, CUSTOMER[[#This Row],[Booking]], $J$10:$J1206, CUSTOMER[[#This Row],[Order Date]], $F$10:$F1206, "&lt;&gt;"&amp;"N?m l*")=1), 1, TRUE,  "")</f>
        <v>#NAME?</v>
      </c>
      <c r="AA1206" s="282" t="b">
        <f t="shared" ca="1" si="19"/>
        <v>0</v>
      </c>
      <c r="AB1206" s="305"/>
    </row>
    <row r="1207" spans="1:28" x14ac:dyDescent="0.25">
      <c r="A1207" s="281" t="str">
        <f ca="1">no.</f>
        <v/>
      </c>
      <c r="B1207" s="281"/>
      <c r="C1207" s="282"/>
      <c r="D1207" s="282"/>
      <c r="E1207" s="282" t="str">
        <f ca="1">position</f>
        <v/>
      </c>
      <c r="F1207" s="282"/>
      <c r="G1207" s="282"/>
      <c r="H1207" s="282"/>
      <c r="I1207" s="282"/>
      <c r="J1207" s="335"/>
      <c r="K1207" s="282"/>
      <c r="L1207" s="282"/>
      <c r="M1207" s="282"/>
      <c r="N1207" s="282"/>
      <c r="O1207" s="281"/>
      <c r="P1207" s="360" t="str">
        <f ca="1">rescore_patient</f>
        <v/>
      </c>
      <c r="Q1207" s="330" t="str">
        <f ca="1">quantity</f>
        <v/>
      </c>
      <c r="R1207" s="281"/>
      <c r="S1207" s="282"/>
      <c r="T1207" s="282"/>
      <c r="U1207" s="282"/>
      <c r="V1207" s="305"/>
      <c r="W1207" s="305"/>
      <c r="X1207" s="305"/>
      <c r="Y1207" s="282"/>
      <c r="Z1207" s="282" t="e" vm="1">
        <f ca="1">_xlfn.IFS(AND(ISNUMBER(SEARCH("N?m l*", CUSTOMER[[#This Row],[Service Type]], 1)), CUSTOMER[[#This Row],[Count ST]] = TRUE), CUSTOMER[[#This Row],[Quantity]], AND($Y$10:$Y1207 = TRUE, COUNTIFS($H$10:$H1207, CUSTOMER[[#This Row],[Booking]], $J$10:$J1207, CUSTOMER[[#This Row],[Order Date]], $F$10:$F1207, "&lt;&gt;"&amp;"N?m l*")=1), 1, TRUE,  "")</f>
        <v>#NAME?</v>
      </c>
      <c r="AA1207" s="282" t="b">
        <f t="shared" ca="1" si="19"/>
        <v>0</v>
      </c>
      <c r="AB1207" s="305"/>
    </row>
    <row r="1208" spans="1:28" x14ac:dyDescent="0.25">
      <c r="A1208" s="281" t="str">
        <f ca="1">no.</f>
        <v/>
      </c>
      <c r="B1208" s="281"/>
      <c r="C1208" s="282"/>
      <c r="D1208" s="282"/>
      <c r="E1208" s="282" t="str">
        <f ca="1">position</f>
        <v/>
      </c>
      <c r="F1208" s="282"/>
      <c r="G1208" s="282"/>
      <c r="H1208" s="282"/>
      <c r="I1208" s="282"/>
      <c r="J1208" s="335"/>
      <c r="K1208" s="282"/>
      <c r="L1208" s="282"/>
      <c r="M1208" s="282"/>
      <c r="N1208" s="282"/>
      <c r="O1208" s="281"/>
      <c r="P1208" s="360" t="str">
        <f ca="1">rescore_patient</f>
        <v/>
      </c>
      <c r="Q1208" s="330" t="str">
        <f ca="1">quantity</f>
        <v/>
      </c>
      <c r="R1208" s="281"/>
      <c r="S1208" s="282"/>
      <c r="T1208" s="282"/>
      <c r="U1208" s="282"/>
      <c r="V1208" s="305"/>
      <c r="W1208" s="305"/>
      <c r="X1208" s="305"/>
      <c r="Y1208" s="282"/>
      <c r="Z1208" s="282" t="e" vm="1">
        <f ca="1">_xlfn.IFS(AND(ISNUMBER(SEARCH("N?m l*", CUSTOMER[[#This Row],[Service Type]], 1)), CUSTOMER[[#This Row],[Count ST]] = TRUE), CUSTOMER[[#This Row],[Quantity]], AND($Y$10:$Y1208 = TRUE, COUNTIFS($H$10:$H1208, CUSTOMER[[#This Row],[Booking]], $J$10:$J1208, CUSTOMER[[#This Row],[Order Date]], $F$10:$F1208, "&lt;&gt;"&amp;"N?m l*")=1), 1, TRUE,  "")</f>
        <v>#NAME?</v>
      </c>
      <c r="AA1208" s="282" t="b">
        <f t="shared" ca="1" si="19"/>
        <v>0</v>
      </c>
      <c r="AB1208" s="305"/>
    </row>
    <row r="1209" spans="1:28" x14ac:dyDescent="0.25">
      <c r="A1209" s="281" t="str">
        <f ca="1">no.</f>
        <v/>
      </c>
      <c r="B1209" s="281"/>
      <c r="C1209" s="282"/>
      <c r="D1209" s="282"/>
      <c r="E1209" s="282" t="str">
        <f ca="1">position</f>
        <v/>
      </c>
      <c r="F1209" s="282"/>
      <c r="G1209" s="282"/>
      <c r="H1209" s="282"/>
      <c r="I1209" s="282"/>
      <c r="J1209" s="335"/>
      <c r="K1209" s="282"/>
      <c r="L1209" s="282"/>
      <c r="M1209" s="282"/>
      <c r="N1209" s="282"/>
      <c r="O1209" s="281"/>
      <c r="P1209" s="360" t="str">
        <f ca="1">rescore_patient</f>
        <v/>
      </c>
      <c r="Q1209" s="330" t="str">
        <f ca="1">quantity</f>
        <v/>
      </c>
      <c r="R1209" s="281"/>
      <c r="S1209" s="282"/>
      <c r="T1209" s="282"/>
      <c r="U1209" s="282"/>
      <c r="V1209" s="305"/>
      <c r="W1209" s="305"/>
      <c r="X1209" s="305"/>
      <c r="Y1209" s="282"/>
      <c r="Z1209" s="282" t="e" vm="1">
        <f ca="1">_xlfn.IFS(AND(ISNUMBER(SEARCH("N?m l*", CUSTOMER[[#This Row],[Service Type]], 1)), CUSTOMER[[#This Row],[Count ST]] = TRUE), CUSTOMER[[#This Row],[Quantity]], AND($Y$10:$Y1209 = TRUE, COUNTIFS($H$10:$H1209, CUSTOMER[[#This Row],[Booking]], $J$10:$J1209, CUSTOMER[[#This Row],[Order Date]], $F$10:$F1209, "&lt;&gt;"&amp;"N?m l*")=1), 1, TRUE,  "")</f>
        <v>#NAME?</v>
      </c>
      <c r="AA1209" s="282" t="b">
        <f t="shared" ca="1" si="19"/>
        <v>0</v>
      </c>
      <c r="AB1209" s="305"/>
    </row>
    <row r="1210" spans="1:28" x14ac:dyDescent="0.25">
      <c r="A1210" s="281" t="str">
        <f ca="1">no.</f>
        <v/>
      </c>
      <c r="B1210" s="281"/>
      <c r="C1210" s="282"/>
      <c r="D1210" s="282"/>
      <c r="E1210" s="282" t="str">
        <f ca="1">position</f>
        <v/>
      </c>
      <c r="F1210" s="282"/>
      <c r="G1210" s="282"/>
      <c r="H1210" s="282"/>
      <c r="I1210" s="282"/>
      <c r="J1210" s="335"/>
      <c r="K1210" s="282"/>
      <c r="L1210" s="282"/>
      <c r="M1210" s="282"/>
      <c r="N1210" s="282"/>
      <c r="O1210" s="281"/>
      <c r="P1210" s="360" t="str">
        <f ca="1">rescore_patient</f>
        <v/>
      </c>
      <c r="Q1210" s="330" t="str">
        <f ca="1">quantity</f>
        <v/>
      </c>
      <c r="R1210" s="281"/>
      <c r="S1210" s="282"/>
      <c r="T1210" s="282"/>
      <c r="U1210" s="282"/>
      <c r="V1210" s="305"/>
      <c r="W1210" s="305"/>
      <c r="X1210" s="305"/>
      <c r="Y1210" s="282"/>
      <c r="Z1210" s="282" t="e" vm="1">
        <f ca="1">_xlfn.IFS(AND(ISNUMBER(SEARCH("N?m l*", CUSTOMER[[#This Row],[Service Type]], 1)), CUSTOMER[[#This Row],[Count ST]] = TRUE), CUSTOMER[[#This Row],[Quantity]], AND($Y$10:$Y1210 = TRUE, COUNTIFS($H$10:$H1210, CUSTOMER[[#This Row],[Booking]], $J$10:$J1210, CUSTOMER[[#This Row],[Order Date]], $F$10:$F1210, "&lt;&gt;"&amp;"N?m l*")=1), 1, TRUE,  "")</f>
        <v>#NAME?</v>
      </c>
      <c r="AA1210" s="282" t="b">
        <f t="shared" ca="1" si="19"/>
        <v>0</v>
      </c>
      <c r="AB1210" s="305"/>
    </row>
    <row r="1211" spans="1:28" x14ac:dyDescent="0.25">
      <c r="A1211" s="281" t="str">
        <f ca="1">no.</f>
        <v/>
      </c>
      <c r="B1211" s="281"/>
      <c r="C1211" s="282"/>
      <c r="D1211" s="282"/>
      <c r="E1211" s="282" t="str">
        <f ca="1">position</f>
        <v/>
      </c>
      <c r="F1211" s="282"/>
      <c r="G1211" s="282"/>
      <c r="H1211" s="282"/>
      <c r="I1211" s="282"/>
      <c r="J1211" s="335"/>
      <c r="K1211" s="282"/>
      <c r="L1211" s="282"/>
      <c r="M1211" s="282"/>
      <c r="N1211" s="282"/>
      <c r="O1211" s="281"/>
      <c r="P1211" s="360" t="str">
        <f ca="1">rescore_patient</f>
        <v/>
      </c>
      <c r="Q1211" s="330" t="str">
        <f ca="1">quantity</f>
        <v/>
      </c>
      <c r="R1211" s="281"/>
      <c r="S1211" s="282"/>
      <c r="T1211" s="282"/>
      <c r="U1211" s="282"/>
      <c r="V1211" s="305"/>
      <c r="W1211" s="305"/>
      <c r="X1211" s="305"/>
      <c r="Y1211" s="282"/>
      <c r="Z1211" s="282" t="e" vm="1">
        <f ca="1">_xlfn.IFS(AND(ISNUMBER(SEARCH("N?m l*", CUSTOMER[[#This Row],[Service Type]], 1)), CUSTOMER[[#This Row],[Count ST]] = TRUE), CUSTOMER[[#This Row],[Quantity]], AND($Y$10:$Y1211 = TRUE, COUNTIFS($H$10:$H1211, CUSTOMER[[#This Row],[Booking]], $J$10:$J1211, CUSTOMER[[#This Row],[Order Date]], $F$10:$F1211, "&lt;&gt;"&amp;"N?m l*")=1), 1, TRUE,  "")</f>
        <v>#NAME?</v>
      </c>
      <c r="AA1211" s="282" t="b">
        <f t="shared" ca="1" si="19"/>
        <v>0</v>
      </c>
      <c r="AB1211" s="305"/>
    </row>
    <row r="1212" spans="1:28" x14ac:dyDescent="0.25">
      <c r="A1212" s="281" t="str">
        <f ca="1">no.</f>
        <v/>
      </c>
      <c r="B1212" s="281"/>
      <c r="C1212" s="282"/>
      <c r="D1212" s="282"/>
      <c r="E1212" s="282" t="str">
        <f ca="1">position</f>
        <v/>
      </c>
      <c r="F1212" s="282"/>
      <c r="G1212" s="282"/>
      <c r="H1212" s="282"/>
      <c r="I1212" s="282"/>
      <c r="J1212" s="335"/>
      <c r="K1212" s="282"/>
      <c r="L1212" s="282"/>
      <c r="M1212" s="282"/>
      <c r="N1212" s="282"/>
      <c r="O1212" s="281"/>
      <c r="P1212" s="360" t="str">
        <f ca="1">rescore_patient</f>
        <v/>
      </c>
      <c r="Q1212" s="330" t="str">
        <f ca="1">quantity</f>
        <v/>
      </c>
      <c r="R1212" s="281"/>
      <c r="S1212" s="282"/>
      <c r="T1212" s="282"/>
      <c r="U1212" s="282"/>
      <c r="V1212" s="305"/>
      <c r="W1212" s="305"/>
      <c r="X1212" s="305"/>
      <c r="Y1212" s="282"/>
      <c r="Z1212" s="282" t="e" vm="1">
        <f ca="1">_xlfn.IFS(AND(ISNUMBER(SEARCH("N?m l*", CUSTOMER[[#This Row],[Service Type]], 1)), CUSTOMER[[#This Row],[Count ST]] = TRUE), CUSTOMER[[#This Row],[Quantity]], AND($Y$10:$Y1212 = TRUE, COUNTIFS($H$10:$H1212, CUSTOMER[[#This Row],[Booking]], $J$10:$J1212, CUSTOMER[[#This Row],[Order Date]], $F$10:$F1212, "&lt;&gt;"&amp;"N?m l*")=1), 1, TRUE,  "")</f>
        <v>#NAME?</v>
      </c>
      <c r="AA1212" s="282" t="b">
        <f t="shared" ca="1" si="19"/>
        <v>0</v>
      </c>
      <c r="AB1212" s="305"/>
    </row>
    <row r="1213" spans="1:28" x14ac:dyDescent="0.25">
      <c r="A1213" s="281" t="str">
        <f ca="1">no.</f>
        <v/>
      </c>
      <c r="B1213" s="281"/>
      <c r="C1213" s="282"/>
      <c r="D1213" s="282"/>
      <c r="E1213" s="282" t="str">
        <f ca="1">position</f>
        <v/>
      </c>
      <c r="F1213" s="282"/>
      <c r="G1213" s="282"/>
      <c r="H1213" s="282"/>
      <c r="I1213" s="282"/>
      <c r="J1213" s="335"/>
      <c r="K1213" s="282"/>
      <c r="L1213" s="282"/>
      <c r="M1213" s="282"/>
      <c r="N1213" s="282"/>
      <c r="O1213" s="281"/>
      <c r="P1213" s="360" t="str">
        <f ca="1">rescore_patient</f>
        <v/>
      </c>
      <c r="Q1213" s="330" t="str">
        <f ca="1">quantity</f>
        <v/>
      </c>
      <c r="R1213" s="281"/>
      <c r="S1213" s="282"/>
      <c r="T1213" s="282"/>
      <c r="U1213" s="282"/>
      <c r="V1213" s="305"/>
      <c r="W1213" s="305"/>
      <c r="X1213" s="305"/>
      <c r="Y1213" s="282"/>
      <c r="Z1213" s="282" t="e" vm="1">
        <f ca="1">_xlfn.IFS(AND(ISNUMBER(SEARCH("N?m l*", CUSTOMER[[#This Row],[Service Type]], 1)), CUSTOMER[[#This Row],[Count ST]] = TRUE), CUSTOMER[[#This Row],[Quantity]], AND($Y$10:$Y1213 = TRUE, COUNTIFS($H$10:$H1213, CUSTOMER[[#This Row],[Booking]], $J$10:$J1213, CUSTOMER[[#This Row],[Order Date]], $F$10:$F1213, "&lt;&gt;"&amp;"N?m l*")=1), 1, TRUE,  "")</f>
        <v>#NAME?</v>
      </c>
      <c r="AA1213" s="282" t="b">
        <f t="shared" ca="1" si="19"/>
        <v>0</v>
      </c>
      <c r="AB1213" s="305"/>
    </row>
    <row r="1214" spans="1:28" x14ac:dyDescent="0.25">
      <c r="A1214" s="281" t="str">
        <f ca="1">no.</f>
        <v/>
      </c>
      <c r="B1214" s="281"/>
      <c r="C1214" s="282"/>
      <c r="D1214" s="282"/>
      <c r="E1214" s="282" t="str">
        <f ca="1">position</f>
        <v/>
      </c>
      <c r="F1214" s="282"/>
      <c r="G1214" s="282"/>
      <c r="H1214" s="282"/>
      <c r="I1214" s="282"/>
      <c r="J1214" s="335"/>
      <c r="K1214" s="282"/>
      <c r="L1214" s="282"/>
      <c r="M1214" s="282"/>
      <c r="N1214" s="282"/>
      <c r="O1214" s="281"/>
      <c r="P1214" s="360" t="str">
        <f ca="1">rescore_patient</f>
        <v/>
      </c>
      <c r="Q1214" s="330" t="str">
        <f ca="1">quantity</f>
        <v/>
      </c>
      <c r="R1214" s="281"/>
      <c r="S1214" s="282"/>
      <c r="T1214" s="282"/>
      <c r="U1214" s="282"/>
      <c r="V1214" s="305"/>
      <c r="W1214" s="305"/>
      <c r="X1214" s="305"/>
      <c r="Y1214" s="282"/>
      <c r="Z1214" s="282" t="e" vm="1">
        <f ca="1">_xlfn.IFS(AND(ISNUMBER(SEARCH("N?m l*", CUSTOMER[[#This Row],[Service Type]], 1)), CUSTOMER[[#This Row],[Count ST]] = TRUE), CUSTOMER[[#This Row],[Quantity]], AND($Y$10:$Y1214 = TRUE, COUNTIFS($H$10:$H1214, CUSTOMER[[#This Row],[Booking]], $J$10:$J1214, CUSTOMER[[#This Row],[Order Date]], $F$10:$F1214, "&lt;&gt;"&amp;"N?m l*")=1), 1, TRUE,  "")</f>
        <v>#NAME?</v>
      </c>
      <c r="AA1214" s="282" t="b">
        <f t="shared" ca="1" si="19"/>
        <v>0</v>
      </c>
      <c r="AB1214" s="305"/>
    </row>
    <row r="1215" spans="1:28" x14ac:dyDescent="0.25">
      <c r="A1215" s="281" t="str">
        <f ca="1">no.</f>
        <v/>
      </c>
      <c r="B1215" s="281"/>
      <c r="C1215" s="282"/>
      <c r="D1215" s="282"/>
      <c r="E1215" s="282" t="str">
        <f ca="1">position</f>
        <v/>
      </c>
      <c r="F1215" s="282"/>
      <c r="G1215" s="282"/>
      <c r="H1215" s="282"/>
      <c r="I1215" s="282"/>
      <c r="J1215" s="335"/>
      <c r="K1215" s="282"/>
      <c r="L1215" s="282"/>
      <c r="M1215" s="282"/>
      <c r="N1215" s="282"/>
      <c r="O1215" s="281"/>
      <c r="P1215" s="360" t="str">
        <f ca="1">rescore_patient</f>
        <v/>
      </c>
      <c r="Q1215" s="330" t="str">
        <f ca="1">quantity</f>
        <v/>
      </c>
      <c r="R1215" s="281"/>
      <c r="S1215" s="282"/>
      <c r="T1215" s="282"/>
      <c r="U1215" s="282"/>
      <c r="V1215" s="305"/>
      <c r="W1215" s="305"/>
      <c r="X1215" s="305"/>
      <c r="Y1215" s="282"/>
      <c r="Z1215" s="282" t="e" vm="1">
        <f ca="1">_xlfn.IFS(AND(ISNUMBER(SEARCH("N?m l*", CUSTOMER[[#This Row],[Service Type]], 1)), CUSTOMER[[#This Row],[Count ST]] = TRUE), CUSTOMER[[#This Row],[Quantity]], AND($Y$10:$Y1215 = TRUE, COUNTIFS($H$10:$H1215, CUSTOMER[[#This Row],[Booking]], $J$10:$J1215, CUSTOMER[[#This Row],[Order Date]], $F$10:$F1215, "&lt;&gt;"&amp;"N?m l*")=1), 1, TRUE,  "")</f>
        <v>#NAME?</v>
      </c>
      <c r="AA1215" s="282" t="b">
        <f t="shared" ca="1" si="19"/>
        <v>0</v>
      </c>
      <c r="AB1215" s="305"/>
    </row>
    <row r="1216" spans="1:28" x14ac:dyDescent="0.25">
      <c r="A1216" s="281" t="str">
        <f ca="1">no.</f>
        <v/>
      </c>
      <c r="B1216" s="281"/>
      <c r="C1216" s="282"/>
      <c r="D1216" s="282"/>
      <c r="E1216" s="282" t="str">
        <f ca="1">position</f>
        <v/>
      </c>
      <c r="F1216" s="282"/>
      <c r="G1216" s="282"/>
      <c r="H1216" s="282"/>
      <c r="I1216" s="282"/>
      <c r="J1216" s="335"/>
      <c r="K1216" s="282"/>
      <c r="L1216" s="282"/>
      <c r="M1216" s="282"/>
      <c r="N1216" s="282"/>
      <c r="O1216" s="281"/>
      <c r="P1216" s="360" t="str">
        <f ca="1">rescore_patient</f>
        <v/>
      </c>
      <c r="Q1216" s="330" t="str">
        <f ca="1">quantity</f>
        <v/>
      </c>
      <c r="R1216" s="281"/>
      <c r="S1216" s="282"/>
      <c r="T1216" s="282"/>
      <c r="U1216" s="282"/>
      <c r="V1216" s="305"/>
      <c r="W1216" s="305"/>
      <c r="X1216" s="305"/>
      <c r="Y1216" s="282"/>
      <c r="Z1216" s="282" t="e" vm="1">
        <f ca="1">_xlfn.IFS(AND(ISNUMBER(SEARCH("N?m l*", CUSTOMER[[#This Row],[Service Type]], 1)), CUSTOMER[[#This Row],[Count ST]] = TRUE), CUSTOMER[[#This Row],[Quantity]], AND($Y$10:$Y1216 = TRUE, COUNTIFS($H$10:$H1216, CUSTOMER[[#This Row],[Booking]], $J$10:$J1216, CUSTOMER[[#This Row],[Order Date]], $F$10:$F1216, "&lt;&gt;"&amp;"N?m l*")=1), 1, TRUE,  "")</f>
        <v>#NAME?</v>
      </c>
      <c r="AA1216" s="282" t="b">
        <f t="shared" ca="1" si="19"/>
        <v>0</v>
      </c>
      <c r="AB1216" s="305"/>
    </row>
    <row r="1217" spans="1:28" x14ac:dyDescent="0.25">
      <c r="A1217" s="281" t="str">
        <f ca="1">no.</f>
        <v/>
      </c>
      <c r="B1217" s="281"/>
      <c r="C1217" s="282"/>
      <c r="D1217" s="282"/>
      <c r="E1217" s="282" t="str">
        <f ca="1">position</f>
        <v/>
      </c>
      <c r="F1217" s="282"/>
      <c r="G1217" s="282"/>
      <c r="H1217" s="282"/>
      <c r="I1217" s="282"/>
      <c r="J1217" s="335"/>
      <c r="K1217" s="282"/>
      <c r="L1217" s="282"/>
      <c r="M1217" s="282"/>
      <c r="N1217" s="282"/>
      <c r="O1217" s="281"/>
      <c r="P1217" s="360" t="str">
        <f ca="1">rescore_patient</f>
        <v/>
      </c>
      <c r="Q1217" s="330" t="str">
        <f ca="1">quantity</f>
        <v/>
      </c>
      <c r="R1217" s="281"/>
      <c r="S1217" s="282"/>
      <c r="T1217" s="282"/>
      <c r="U1217" s="282"/>
      <c r="V1217" s="305"/>
      <c r="W1217" s="305"/>
      <c r="X1217" s="305"/>
      <c r="Y1217" s="282"/>
      <c r="Z1217" s="282" t="e" vm="1">
        <f ca="1">_xlfn.IFS(AND(ISNUMBER(SEARCH("N?m l*", CUSTOMER[[#This Row],[Service Type]], 1)), CUSTOMER[[#This Row],[Count ST]] = TRUE), CUSTOMER[[#This Row],[Quantity]], AND($Y$10:$Y1217 = TRUE, COUNTIFS($H$10:$H1217, CUSTOMER[[#This Row],[Booking]], $J$10:$J1217, CUSTOMER[[#This Row],[Order Date]], $F$10:$F1217, "&lt;&gt;"&amp;"N?m l*")=1), 1, TRUE,  "")</f>
        <v>#NAME?</v>
      </c>
      <c r="AA1217" s="282" t="b">
        <f t="shared" ca="1" si="19"/>
        <v>0</v>
      </c>
      <c r="AB1217" s="305"/>
    </row>
    <row r="1218" spans="1:28" x14ac:dyDescent="0.25">
      <c r="A1218" s="281" t="str">
        <f ca="1">no.</f>
        <v/>
      </c>
      <c r="B1218" s="281"/>
      <c r="C1218" s="282"/>
      <c r="D1218" s="282"/>
      <c r="E1218" s="282" t="str">
        <f ca="1">position</f>
        <v/>
      </c>
      <c r="F1218" s="282"/>
      <c r="G1218" s="282"/>
      <c r="H1218" s="282"/>
      <c r="I1218" s="282"/>
      <c r="J1218" s="335"/>
      <c r="K1218" s="282"/>
      <c r="L1218" s="282"/>
      <c r="M1218" s="282"/>
      <c r="N1218" s="282"/>
      <c r="O1218" s="281"/>
      <c r="P1218" s="360" t="str">
        <f ca="1">rescore_patient</f>
        <v/>
      </c>
      <c r="Q1218" s="330" t="str">
        <f ca="1">quantity</f>
        <v/>
      </c>
      <c r="R1218" s="281"/>
      <c r="S1218" s="282"/>
      <c r="T1218" s="282"/>
      <c r="U1218" s="282"/>
      <c r="V1218" s="305"/>
      <c r="W1218" s="305"/>
      <c r="X1218" s="305"/>
      <c r="Y1218" s="282"/>
      <c r="Z1218" s="282" t="e" vm="1">
        <f ca="1">_xlfn.IFS(AND(ISNUMBER(SEARCH("N?m l*", CUSTOMER[[#This Row],[Service Type]], 1)), CUSTOMER[[#This Row],[Count ST]] = TRUE), CUSTOMER[[#This Row],[Quantity]], AND($Y$10:$Y1218 = TRUE, COUNTIFS($H$10:$H1218, CUSTOMER[[#This Row],[Booking]], $J$10:$J1218, CUSTOMER[[#This Row],[Order Date]], $F$10:$F1218, "&lt;&gt;"&amp;"N?m l*")=1), 1, TRUE,  "")</f>
        <v>#NAME?</v>
      </c>
      <c r="AA1218" s="282" t="b">
        <f t="shared" ca="1" si="19"/>
        <v>0</v>
      </c>
      <c r="AB1218" s="305"/>
    </row>
    <row r="1219" spans="1:28" x14ac:dyDescent="0.25">
      <c r="A1219" s="281" t="str">
        <f ca="1">no.</f>
        <v/>
      </c>
      <c r="B1219" s="281"/>
      <c r="C1219" s="282"/>
      <c r="D1219" s="282"/>
      <c r="E1219" s="282" t="str">
        <f ca="1">position</f>
        <v/>
      </c>
      <c r="F1219" s="282"/>
      <c r="G1219" s="282"/>
      <c r="H1219" s="282"/>
      <c r="I1219" s="282"/>
      <c r="J1219" s="335"/>
      <c r="K1219" s="282"/>
      <c r="L1219" s="282"/>
      <c r="M1219" s="282"/>
      <c r="N1219" s="282"/>
      <c r="O1219" s="281"/>
      <c r="P1219" s="360" t="str">
        <f ca="1">rescore_patient</f>
        <v/>
      </c>
      <c r="Q1219" s="330" t="str">
        <f ca="1">quantity</f>
        <v/>
      </c>
      <c r="R1219" s="281"/>
      <c r="S1219" s="282"/>
      <c r="T1219" s="282"/>
      <c r="U1219" s="282"/>
      <c r="V1219" s="305"/>
      <c r="W1219" s="305"/>
      <c r="X1219" s="305"/>
      <c r="Y1219" s="282"/>
      <c r="Z1219" s="282" t="e" vm="1">
        <f ca="1">_xlfn.IFS(AND(ISNUMBER(SEARCH("N?m l*", CUSTOMER[[#This Row],[Service Type]], 1)), CUSTOMER[[#This Row],[Count ST]] = TRUE), CUSTOMER[[#This Row],[Quantity]], AND($Y$10:$Y1219 = TRUE, COUNTIFS($H$10:$H1219, CUSTOMER[[#This Row],[Booking]], $J$10:$J1219, CUSTOMER[[#This Row],[Order Date]], $F$10:$F1219, "&lt;&gt;"&amp;"N?m l*")=1), 1, TRUE,  "")</f>
        <v>#NAME?</v>
      </c>
      <c r="AA1219" s="282" t="b">
        <f t="shared" ca="1" si="19"/>
        <v>0</v>
      </c>
      <c r="AB1219" s="305"/>
    </row>
    <row r="1220" spans="1:28" x14ac:dyDescent="0.25">
      <c r="A1220" s="281" t="str">
        <f ca="1">no.</f>
        <v/>
      </c>
      <c r="B1220" s="281"/>
      <c r="C1220" s="282"/>
      <c r="D1220" s="282"/>
      <c r="E1220" s="282" t="str">
        <f ca="1">position</f>
        <v/>
      </c>
      <c r="F1220" s="282"/>
      <c r="G1220" s="282"/>
      <c r="H1220" s="282"/>
      <c r="I1220" s="282"/>
      <c r="J1220" s="335"/>
      <c r="K1220" s="282"/>
      <c r="L1220" s="282"/>
      <c r="M1220" s="282"/>
      <c r="N1220" s="282"/>
      <c r="O1220" s="281"/>
      <c r="P1220" s="360" t="str">
        <f ca="1">rescore_patient</f>
        <v/>
      </c>
      <c r="Q1220" s="330" t="str">
        <f ca="1">quantity</f>
        <v/>
      </c>
      <c r="R1220" s="281"/>
      <c r="S1220" s="282"/>
      <c r="T1220" s="282"/>
      <c r="U1220" s="282"/>
      <c r="V1220" s="305"/>
      <c r="W1220" s="305"/>
      <c r="X1220" s="305"/>
      <c r="Y1220" s="282"/>
      <c r="Z1220" s="282" t="e" vm="1">
        <f ca="1">_xlfn.IFS(AND(ISNUMBER(SEARCH("N?m l*", CUSTOMER[[#This Row],[Service Type]], 1)), CUSTOMER[[#This Row],[Count ST]] = TRUE), CUSTOMER[[#This Row],[Quantity]], AND($Y$10:$Y1220 = TRUE, COUNTIFS($H$10:$H1220, CUSTOMER[[#This Row],[Booking]], $J$10:$J1220, CUSTOMER[[#This Row],[Order Date]], $F$10:$F1220, "&lt;&gt;"&amp;"N?m l*")=1), 1, TRUE,  "")</f>
        <v>#NAME?</v>
      </c>
      <c r="AA1220" s="282" t="b">
        <f t="shared" ca="1" si="19"/>
        <v>0</v>
      </c>
      <c r="AB1220" s="305"/>
    </row>
    <row r="1221" spans="1:28" x14ac:dyDescent="0.25">
      <c r="A1221" s="281" t="str">
        <f ca="1">no.</f>
        <v/>
      </c>
      <c r="B1221" s="281"/>
      <c r="C1221" s="282"/>
      <c r="D1221" s="282"/>
      <c r="E1221" s="282" t="str">
        <f ca="1">position</f>
        <v/>
      </c>
      <c r="F1221" s="282"/>
      <c r="G1221" s="282"/>
      <c r="H1221" s="282"/>
      <c r="I1221" s="282"/>
      <c r="J1221" s="335"/>
      <c r="K1221" s="282"/>
      <c r="L1221" s="282"/>
      <c r="M1221" s="282"/>
      <c r="N1221" s="282"/>
      <c r="O1221" s="281"/>
      <c r="P1221" s="360" t="str">
        <f ca="1">rescore_patient</f>
        <v/>
      </c>
      <c r="Q1221" s="330" t="str">
        <f ca="1">quantity</f>
        <v/>
      </c>
      <c r="R1221" s="281"/>
      <c r="S1221" s="282"/>
      <c r="T1221" s="282"/>
      <c r="U1221" s="282"/>
      <c r="V1221" s="305"/>
      <c r="W1221" s="305"/>
      <c r="X1221" s="305"/>
      <c r="Y1221" s="282"/>
      <c r="Z1221" s="282" t="e" vm="1">
        <f ca="1">_xlfn.IFS(AND(ISNUMBER(SEARCH("N?m l*", CUSTOMER[[#This Row],[Service Type]], 1)), CUSTOMER[[#This Row],[Count ST]] = TRUE), CUSTOMER[[#This Row],[Quantity]], AND($Y$10:$Y1221 = TRUE, COUNTIFS($H$10:$H1221, CUSTOMER[[#This Row],[Booking]], $J$10:$J1221, CUSTOMER[[#This Row],[Order Date]], $F$10:$F1221, "&lt;&gt;"&amp;"N?m l*")=1), 1, TRUE,  "")</f>
        <v>#NAME?</v>
      </c>
      <c r="AA1221" s="282" t="b">
        <f t="shared" ca="1" si="19"/>
        <v>0</v>
      </c>
      <c r="AB1221" s="305"/>
    </row>
    <row r="1222" spans="1:28" x14ac:dyDescent="0.25">
      <c r="A1222" s="281" t="str">
        <f ca="1">no.</f>
        <v/>
      </c>
      <c r="B1222" s="281"/>
      <c r="C1222" s="282"/>
      <c r="D1222" s="282"/>
      <c r="E1222" s="282" t="str">
        <f ca="1">position</f>
        <v/>
      </c>
      <c r="F1222" s="282"/>
      <c r="G1222" s="282"/>
      <c r="H1222" s="282"/>
      <c r="I1222" s="282"/>
      <c r="J1222" s="335"/>
      <c r="K1222" s="282"/>
      <c r="L1222" s="282"/>
      <c r="M1222" s="282"/>
      <c r="N1222" s="282"/>
      <c r="O1222" s="281"/>
      <c r="P1222" s="360" t="str">
        <f ca="1">rescore_patient</f>
        <v/>
      </c>
      <c r="Q1222" s="330" t="str">
        <f ca="1">quantity</f>
        <v/>
      </c>
      <c r="R1222" s="281"/>
      <c r="S1222" s="282"/>
      <c r="T1222" s="282"/>
      <c r="U1222" s="282"/>
      <c r="V1222" s="305"/>
      <c r="W1222" s="305"/>
      <c r="X1222" s="305"/>
      <c r="Y1222" s="282"/>
      <c r="Z1222" s="282" t="e" vm="1">
        <f ca="1">_xlfn.IFS(AND(ISNUMBER(SEARCH("N?m l*", CUSTOMER[[#This Row],[Service Type]], 1)), CUSTOMER[[#This Row],[Count ST]] = TRUE), CUSTOMER[[#This Row],[Quantity]], AND($Y$10:$Y1222 = TRUE, COUNTIFS($H$10:$H1222, CUSTOMER[[#This Row],[Booking]], $J$10:$J1222, CUSTOMER[[#This Row],[Order Date]], $F$10:$F1222, "&lt;&gt;"&amp;"N?m l*")=1), 1, TRUE,  "")</f>
        <v>#NAME?</v>
      </c>
      <c r="AA1222" s="282" t="b">
        <f t="shared" ca="1" si="19"/>
        <v>0</v>
      </c>
      <c r="AB1222" s="305"/>
    </row>
    <row r="1223" spans="1:28" x14ac:dyDescent="0.25">
      <c r="A1223" s="281" t="str">
        <f ca="1">no.</f>
        <v/>
      </c>
      <c r="B1223" s="281"/>
      <c r="C1223" s="282"/>
      <c r="D1223" s="282"/>
      <c r="E1223" s="282" t="str">
        <f ca="1">position</f>
        <v/>
      </c>
      <c r="F1223" s="282"/>
      <c r="G1223" s="282"/>
      <c r="H1223" s="282"/>
      <c r="I1223" s="282"/>
      <c r="J1223" s="335"/>
      <c r="K1223" s="282"/>
      <c r="L1223" s="282"/>
      <c r="M1223" s="282"/>
      <c r="N1223" s="282"/>
      <c r="O1223" s="281"/>
      <c r="P1223" s="360" t="str">
        <f ca="1">rescore_patient</f>
        <v/>
      </c>
      <c r="Q1223" s="330" t="str">
        <f ca="1">quantity</f>
        <v/>
      </c>
      <c r="R1223" s="281"/>
      <c r="S1223" s="282"/>
      <c r="T1223" s="282"/>
      <c r="U1223" s="282"/>
      <c r="V1223" s="305"/>
      <c r="W1223" s="305"/>
      <c r="X1223" s="305"/>
      <c r="Y1223" s="282"/>
      <c r="Z1223" s="282" t="e" vm="1">
        <f ca="1">_xlfn.IFS(AND(ISNUMBER(SEARCH("N?m l*", CUSTOMER[[#This Row],[Service Type]], 1)), CUSTOMER[[#This Row],[Count ST]] = TRUE), CUSTOMER[[#This Row],[Quantity]], AND($Y$10:$Y1223 = TRUE, COUNTIFS($H$10:$H1223, CUSTOMER[[#This Row],[Booking]], $J$10:$J1223, CUSTOMER[[#This Row],[Order Date]], $F$10:$F1223, "&lt;&gt;"&amp;"N?m l*")=1), 1, TRUE,  "")</f>
        <v>#NAME?</v>
      </c>
      <c r="AA1223" s="282" t="b">
        <f t="shared" ca="1" si="19"/>
        <v>0</v>
      </c>
      <c r="AB1223" s="305"/>
    </row>
    <row r="1224" spans="1:28" x14ac:dyDescent="0.25">
      <c r="A1224" s="281" t="str">
        <f ca="1">no.</f>
        <v/>
      </c>
      <c r="B1224" s="281"/>
      <c r="C1224" s="282"/>
      <c r="D1224" s="282"/>
      <c r="E1224" s="282" t="str">
        <f ca="1">position</f>
        <v/>
      </c>
      <c r="F1224" s="282"/>
      <c r="G1224" s="282"/>
      <c r="H1224" s="282"/>
      <c r="I1224" s="282"/>
      <c r="J1224" s="335"/>
      <c r="K1224" s="282"/>
      <c r="L1224" s="282"/>
      <c r="M1224" s="282"/>
      <c r="N1224" s="282"/>
      <c r="O1224" s="281"/>
      <c r="P1224" s="360" t="str">
        <f ca="1">rescore_patient</f>
        <v/>
      </c>
      <c r="Q1224" s="330" t="str">
        <f ca="1">quantity</f>
        <v/>
      </c>
      <c r="R1224" s="281"/>
      <c r="S1224" s="282"/>
      <c r="T1224" s="282"/>
      <c r="U1224" s="282"/>
      <c r="V1224" s="305"/>
      <c r="W1224" s="305"/>
      <c r="X1224" s="305"/>
      <c r="Y1224" s="282"/>
      <c r="Z1224" s="282" t="e" vm="1">
        <f ca="1">_xlfn.IFS(AND(ISNUMBER(SEARCH("N?m l*", CUSTOMER[[#This Row],[Service Type]], 1)), CUSTOMER[[#This Row],[Count ST]] = TRUE), CUSTOMER[[#This Row],[Quantity]], AND($Y$10:$Y1224 = TRUE, COUNTIFS($H$10:$H1224, CUSTOMER[[#This Row],[Booking]], $J$10:$J1224, CUSTOMER[[#This Row],[Order Date]], $F$10:$F1224, "&lt;&gt;"&amp;"N?m l*")=1), 1, TRUE,  "")</f>
        <v>#NAME?</v>
      </c>
      <c r="AA1224" s="282" t="b">
        <f t="shared" ca="1" si="19"/>
        <v>0</v>
      </c>
      <c r="AB1224" s="305"/>
    </row>
    <row r="1225" spans="1:28" x14ac:dyDescent="0.25">
      <c r="A1225" s="281" t="str">
        <f ca="1">no.</f>
        <v/>
      </c>
      <c r="B1225" s="281"/>
      <c r="C1225" s="282"/>
      <c r="D1225" s="282"/>
      <c r="E1225" s="282" t="str">
        <f ca="1">position</f>
        <v/>
      </c>
      <c r="F1225" s="282"/>
      <c r="G1225" s="282"/>
      <c r="H1225" s="282"/>
      <c r="I1225" s="282"/>
      <c r="J1225" s="335"/>
      <c r="K1225" s="282"/>
      <c r="L1225" s="282"/>
      <c r="M1225" s="282"/>
      <c r="N1225" s="282"/>
      <c r="O1225" s="281"/>
      <c r="P1225" s="360" t="str">
        <f ca="1">rescore_patient</f>
        <v/>
      </c>
      <c r="Q1225" s="330" t="str">
        <f ca="1">quantity</f>
        <v/>
      </c>
      <c r="R1225" s="281"/>
      <c r="S1225" s="282"/>
      <c r="T1225" s="282"/>
      <c r="U1225" s="282"/>
      <c r="V1225" s="305"/>
      <c r="W1225" s="305"/>
      <c r="X1225" s="305"/>
      <c r="Y1225" s="282"/>
      <c r="Z1225" s="282" t="e" vm="1">
        <f ca="1">_xlfn.IFS(AND(ISNUMBER(SEARCH("N?m l*", CUSTOMER[[#This Row],[Service Type]], 1)), CUSTOMER[[#This Row],[Count ST]] = TRUE), CUSTOMER[[#This Row],[Quantity]], AND($Y$10:$Y1225 = TRUE, COUNTIFS($H$10:$H1225, CUSTOMER[[#This Row],[Booking]], $J$10:$J1225, CUSTOMER[[#This Row],[Order Date]], $F$10:$F1225, "&lt;&gt;"&amp;"N?m l*")=1), 1, TRUE,  "")</f>
        <v>#NAME?</v>
      </c>
      <c r="AA1225" s="282" t="b">
        <f t="shared" ca="1" si="19"/>
        <v>0</v>
      </c>
      <c r="AB1225" s="305"/>
    </row>
    <row r="1226" spans="1:28" x14ac:dyDescent="0.25">
      <c r="A1226" s="281" t="str">
        <f ca="1">no.</f>
        <v/>
      </c>
      <c r="B1226" s="281"/>
      <c r="C1226" s="282"/>
      <c r="D1226" s="282"/>
      <c r="E1226" s="282" t="str">
        <f ca="1">position</f>
        <v/>
      </c>
      <c r="F1226" s="282"/>
      <c r="G1226" s="282"/>
      <c r="H1226" s="282"/>
      <c r="I1226" s="282"/>
      <c r="J1226" s="335"/>
      <c r="K1226" s="282"/>
      <c r="L1226" s="282"/>
      <c r="M1226" s="282"/>
      <c r="N1226" s="282"/>
      <c r="O1226" s="281"/>
      <c r="P1226" s="360" t="str">
        <f ca="1">rescore_patient</f>
        <v/>
      </c>
      <c r="Q1226" s="330" t="str">
        <f ca="1">quantity</f>
        <v/>
      </c>
      <c r="R1226" s="281"/>
      <c r="S1226" s="282"/>
      <c r="T1226" s="282"/>
      <c r="U1226" s="282"/>
      <c r="V1226" s="305"/>
      <c r="W1226" s="305"/>
      <c r="X1226" s="305"/>
      <c r="Y1226" s="282"/>
      <c r="Z1226" s="282" t="e" vm="1">
        <f ca="1">_xlfn.IFS(AND(ISNUMBER(SEARCH("N?m l*", CUSTOMER[[#This Row],[Service Type]], 1)), CUSTOMER[[#This Row],[Count ST]] = TRUE), CUSTOMER[[#This Row],[Quantity]], AND($Y$10:$Y1226 = TRUE, COUNTIFS($H$10:$H1226, CUSTOMER[[#This Row],[Booking]], $J$10:$J1226, CUSTOMER[[#This Row],[Order Date]], $F$10:$F1226, "&lt;&gt;"&amp;"N?m l*")=1), 1, TRUE,  "")</f>
        <v>#NAME?</v>
      </c>
      <c r="AA1226" s="282" t="b">
        <f t="shared" ref="AA1226:AA1289" ca="1" si="20">count_svc_type</f>
        <v>0</v>
      </c>
      <c r="AB1226" s="305"/>
    </row>
    <row r="1227" spans="1:28" x14ac:dyDescent="0.25">
      <c r="A1227" s="281" t="str">
        <f ca="1">no.</f>
        <v/>
      </c>
      <c r="B1227" s="281"/>
      <c r="C1227" s="282"/>
      <c r="D1227" s="282"/>
      <c r="E1227" s="282" t="str">
        <f ca="1">position</f>
        <v/>
      </c>
      <c r="F1227" s="282"/>
      <c r="G1227" s="282"/>
      <c r="H1227" s="282"/>
      <c r="I1227" s="282"/>
      <c r="J1227" s="335"/>
      <c r="K1227" s="282"/>
      <c r="L1227" s="282"/>
      <c r="M1227" s="282"/>
      <c r="N1227" s="282"/>
      <c r="O1227" s="281"/>
      <c r="P1227" s="360" t="str">
        <f ca="1">rescore_patient</f>
        <v/>
      </c>
      <c r="Q1227" s="330" t="str">
        <f ca="1">quantity</f>
        <v/>
      </c>
      <c r="R1227" s="281"/>
      <c r="S1227" s="282"/>
      <c r="T1227" s="282"/>
      <c r="U1227" s="282"/>
      <c r="V1227" s="305"/>
      <c r="W1227" s="305"/>
      <c r="X1227" s="305"/>
      <c r="Y1227" s="282"/>
      <c r="Z1227" s="282" t="e" vm="1">
        <f ca="1">_xlfn.IFS(AND(ISNUMBER(SEARCH("N?m l*", CUSTOMER[[#This Row],[Service Type]], 1)), CUSTOMER[[#This Row],[Count ST]] = TRUE), CUSTOMER[[#This Row],[Quantity]], AND($Y$10:$Y1227 = TRUE, COUNTIFS($H$10:$H1227, CUSTOMER[[#This Row],[Booking]], $J$10:$J1227, CUSTOMER[[#This Row],[Order Date]], $F$10:$F1227, "&lt;&gt;"&amp;"N?m l*")=1), 1, TRUE,  "")</f>
        <v>#NAME?</v>
      </c>
      <c r="AA1227" s="282" t="b">
        <f t="shared" ca="1" si="20"/>
        <v>0</v>
      </c>
      <c r="AB1227" s="305"/>
    </row>
    <row r="1228" spans="1:28" x14ac:dyDescent="0.25">
      <c r="A1228" s="281" t="str">
        <f ca="1">no.</f>
        <v/>
      </c>
      <c r="B1228" s="281"/>
      <c r="C1228" s="282"/>
      <c r="D1228" s="282"/>
      <c r="E1228" s="282" t="str">
        <f ca="1">position</f>
        <v/>
      </c>
      <c r="F1228" s="282"/>
      <c r="G1228" s="282"/>
      <c r="H1228" s="282"/>
      <c r="I1228" s="282"/>
      <c r="J1228" s="335"/>
      <c r="K1228" s="282"/>
      <c r="L1228" s="282"/>
      <c r="M1228" s="282"/>
      <c r="N1228" s="282"/>
      <c r="O1228" s="281"/>
      <c r="P1228" s="360" t="str">
        <f ca="1">rescore_patient</f>
        <v/>
      </c>
      <c r="Q1228" s="330" t="str">
        <f ca="1">quantity</f>
        <v/>
      </c>
      <c r="R1228" s="281"/>
      <c r="S1228" s="282"/>
      <c r="T1228" s="282"/>
      <c r="U1228" s="282"/>
      <c r="V1228" s="305"/>
      <c r="W1228" s="305"/>
      <c r="X1228" s="305"/>
      <c r="Y1228" s="282"/>
      <c r="Z1228" s="282" t="e" vm="1">
        <f ca="1">_xlfn.IFS(AND(ISNUMBER(SEARCH("N?m l*", CUSTOMER[[#This Row],[Service Type]], 1)), CUSTOMER[[#This Row],[Count ST]] = TRUE), CUSTOMER[[#This Row],[Quantity]], AND($Y$10:$Y1228 = TRUE, COUNTIFS($H$10:$H1228, CUSTOMER[[#This Row],[Booking]], $J$10:$J1228, CUSTOMER[[#This Row],[Order Date]], $F$10:$F1228, "&lt;&gt;"&amp;"N?m l*")=1), 1, TRUE,  "")</f>
        <v>#NAME?</v>
      </c>
      <c r="AA1228" s="282" t="b">
        <f t="shared" ca="1" si="20"/>
        <v>0</v>
      </c>
      <c r="AB1228" s="305"/>
    </row>
    <row r="1229" spans="1:28" x14ac:dyDescent="0.25">
      <c r="A1229" s="281" t="str">
        <f ca="1">no.</f>
        <v/>
      </c>
      <c r="B1229" s="281"/>
      <c r="C1229" s="282"/>
      <c r="D1229" s="282"/>
      <c r="E1229" s="282" t="str">
        <f ca="1">position</f>
        <v/>
      </c>
      <c r="F1229" s="282"/>
      <c r="G1229" s="282"/>
      <c r="H1229" s="282"/>
      <c r="I1229" s="282"/>
      <c r="J1229" s="335"/>
      <c r="K1229" s="282"/>
      <c r="L1229" s="282"/>
      <c r="M1229" s="282"/>
      <c r="N1229" s="282"/>
      <c r="O1229" s="281"/>
      <c r="P1229" s="360" t="str">
        <f ca="1">rescore_patient</f>
        <v/>
      </c>
      <c r="Q1229" s="330" t="str">
        <f ca="1">quantity</f>
        <v/>
      </c>
      <c r="R1229" s="281"/>
      <c r="S1229" s="282"/>
      <c r="T1229" s="282"/>
      <c r="U1229" s="282"/>
      <c r="V1229" s="305"/>
      <c r="W1229" s="305"/>
      <c r="X1229" s="305"/>
      <c r="Y1229" s="282"/>
      <c r="Z1229" s="282" t="e" vm="1">
        <f ca="1">_xlfn.IFS(AND(ISNUMBER(SEARCH("N?m l*", CUSTOMER[[#This Row],[Service Type]], 1)), CUSTOMER[[#This Row],[Count ST]] = TRUE), CUSTOMER[[#This Row],[Quantity]], AND($Y$10:$Y1229 = TRUE, COUNTIFS($H$10:$H1229, CUSTOMER[[#This Row],[Booking]], $J$10:$J1229, CUSTOMER[[#This Row],[Order Date]], $F$10:$F1229, "&lt;&gt;"&amp;"N?m l*")=1), 1, TRUE,  "")</f>
        <v>#NAME?</v>
      </c>
      <c r="AA1229" s="282" t="b">
        <f t="shared" ca="1" si="20"/>
        <v>0</v>
      </c>
      <c r="AB1229" s="305"/>
    </row>
    <row r="1230" spans="1:28" x14ac:dyDescent="0.25">
      <c r="A1230" s="281" t="str">
        <f ca="1">no.</f>
        <v/>
      </c>
      <c r="B1230" s="281"/>
      <c r="C1230" s="282"/>
      <c r="D1230" s="282"/>
      <c r="E1230" s="282" t="str">
        <f ca="1">position</f>
        <v/>
      </c>
      <c r="F1230" s="282"/>
      <c r="G1230" s="282"/>
      <c r="H1230" s="282"/>
      <c r="I1230" s="282"/>
      <c r="J1230" s="335"/>
      <c r="K1230" s="282"/>
      <c r="L1230" s="282"/>
      <c r="M1230" s="282"/>
      <c r="N1230" s="282"/>
      <c r="O1230" s="281"/>
      <c r="P1230" s="360" t="str">
        <f ca="1">rescore_patient</f>
        <v/>
      </c>
      <c r="Q1230" s="330" t="str">
        <f ca="1">quantity</f>
        <v/>
      </c>
      <c r="R1230" s="281"/>
      <c r="S1230" s="282"/>
      <c r="T1230" s="282"/>
      <c r="U1230" s="282"/>
      <c r="V1230" s="305"/>
      <c r="W1230" s="305"/>
      <c r="X1230" s="305"/>
      <c r="Y1230" s="282"/>
      <c r="Z1230" s="282" t="e" vm="1">
        <f ca="1">_xlfn.IFS(AND(ISNUMBER(SEARCH("N?m l*", CUSTOMER[[#This Row],[Service Type]], 1)), CUSTOMER[[#This Row],[Count ST]] = TRUE), CUSTOMER[[#This Row],[Quantity]], AND($Y$10:$Y1230 = TRUE, COUNTIFS($H$10:$H1230, CUSTOMER[[#This Row],[Booking]], $J$10:$J1230, CUSTOMER[[#This Row],[Order Date]], $F$10:$F1230, "&lt;&gt;"&amp;"N?m l*")=1), 1, TRUE,  "")</f>
        <v>#NAME?</v>
      </c>
      <c r="AA1230" s="282" t="b">
        <f t="shared" ca="1" si="20"/>
        <v>0</v>
      </c>
      <c r="AB1230" s="305"/>
    </row>
    <row r="1231" spans="1:28" x14ac:dyDescent="0.25">
      <c r="A1231" s="281" t="str">
        <f ca="1">no.</f>
        <v/>
      </c>
      <c r="B1231" s="281"/>
      <c r="C1231" s="282"/>
      <c r="D1231" s="282"/>
      <c r="E1231" s="282" t="str">
        <f ca="1">position</f>
        <v/>
      </c>
      <c r="F1231" s="282"/>
      <c r="G1231" s="282"/>
      <c r="H1231" s="282"/>
      <c r="I1231" s="282"/>
      <c r="J1231" s="335"/>
      <c r="K1231" s="282"/>
      <c r="L1231" s="282"/>
      <c r="M1231" s="282"/>
      <c r="N1231" s="282"/>
      <c r="O1231" s="281"/>
      <c r="P1231" s="360" t="str">
        <f ca="1">rescore_patient</f>
        <v/>
      </c>
      <c r="Q1231" s="330" t="str">
        <f ca="1">quantity</f>
        <v/>
      </c>
      <c r="R1231" s="281"/>
      <c r="S1231" s="282"/>
      <c r="T1231" s="282"/>
      <c r="U1231" s="282"/>
      <c r="V1231" s="305"/>
      <c r="W1231" s="305"/>
      <c r="X1231" s="305"/>
      <c r="Y1231" s="282"/>
      <c r="Z1231" s="282" t="e" vm="1">
        <f ca="1">_xlfn.IFS(AND(ISNUMBER(SEARCH("N?m l*", CUSTOMER[[#This Row],[Service Type]], 1)), CUSTOMER[[#This Row],[Count ST]] = TRUE), CUSTOMER[[#This Row],[Quantity]], AND($Y$10:$Y1231 = TRUE, COUNTIFS($H$10:$H1231, CUSTOMER[[#This Row],[Booking]], $J$10:$J1231, CUSTOMER[[#This Row],[Order Date]], $F$10:$F1231, "&lt;&gt;"&amp;"N?m l*")=1), 1, TRUE,  "")</f>
        <v>#NAME?</v>
      </c>
      <c r="AA1231" s="282" t="b">
        <f t="shared" ca="1" si="20"/>
        <v>0</v>
      </c>
      <c r="AB1231" s="305"/>
    </row>
    <row r="1232" spans="1:28" x14ac:dyDescent="0.25">
      <c r="A1232" s="281" t="str">
        <f ca="1">no.</f>
        <v/>
      </c>
      <c r="B1232" s="281"/>
      <c r="C1232" s="282"/>
      <c r="D1232" s="282"/>
      <c r="E1232" s="282" t="str">
        <f ca="1">position</f>
        <v/>
      </c>
      <c r="F1232" s="282"/>
      <c r="G1232" s="282"/>
      <c r="H1232" s="282"/>
      <c r="I1232" s="282"/>
      <c r="J1232" s="335"/>
      <c r="K1232" s="282"/>
      <c r="L1232" s="282"/>
      <c r="M1232" s="282"/>
      <c r="N1232" s="282"/>
      <c r="O1232" s="281"/>
      <c r="P1232" s="360" t="str">
        <f ca="1">rescore_patient</f>
        <v/>
      </c>
      <c r="Q1232" s="330" t="str">
        <f ca="1">quantity</f>
        <v/>
      </c>
      <c r="R1232" s="281"/>
      <c r="S1232" s="282"/>
      <c r="T1232" s="282"/>
      <c r="U1232" s="282"/>
      <c r="V1232" s="305"/>
      <c r="W1232" s="305"/>
      <c r="X1232" s="305"/>
      <c r="Y1232" s="282"/>
      <c r="Z1232" s="282" t="e" vm="1">
        <f ca="1">_xlfn.IFS(AND(ISNUMBER(SEARCH("N?m l*", CUSTOMER[[#This Row],[Service Type]], 1)), CUSTOMER[[#This Row],[Count ST]] = TRUE), CUSTOMER[[#This Row],[Quantity]], AND($Y$10:$Y1232 = TRUE, COUNTIFS($H$10:$H1232, CUSTOMER[[#This Row],[Booking]], $J$10:$J1232, CUSTOMER[[#This Row],[Order Date]], $F$10:$F1232, "&lt;&gt;"&amp;"N?m l*")=1), 1, TRUE,  "")</f>
        <v>#NAME?</v>
      </c>
      <c r="AA1232" s="282" t="b">
        <f t="shared" ca="1" si="20"/>
        <v>0</v>
      </c>
      <c r="AB1232" s="305"/>
    </row>
    <row r="1233" spans="1:28" x14ac:dyDescent="0.25">
      <c r="A1233" s="281" t="str">
        <f ca="1">no.</f>
        <v/>
      </c>
      <c r="B1233" s="281"/>
      <c r="C1233" s="282"/>
      <c r="D1233" s="282"/>
      <c r="E1233" s="282" t="str">
        <f ca="1">position</f>
        <v/>
      </c>
      <c r="F1233" s="282"/>
      <c r="G1233" s="282"/>
      <c r="H1233" s="282"/>
      <c r="I1233" s="282"/>
      <c r="J1233" s="335"/>
      <c r="K1233" s="282"/>
      <c r="L1233" s="282"/>
      <c r="M1233" s="282"/>
      <c r="N1233" s="282"/>
      <c r="O1233" s="281"/>
      <c r="P1233" s="360" t="str">
        <f ca="1">rescore_patient</f>
        <v/>
      </c>
      <c r="Q1233" s="330" t="str">
        <f ca="1">quantity</f>
        <v/>
      </c>
      <c r="R1233" s="281"/>
      <c r="S1233" s="282"/>
      <c r="T1233" s="282"/>
      <c r="U1233" s="282"/>
      <c r="V1233" s="305"/>
      <c r="W1233" s="305"/>
      <c r="X1233" s="305"/>
      <c r="Y1233" s="282"/>
      <c r="Z1233" s="282" t="e" vm="1">
        <f ca="1">_xlfn.IFS(AND(ISNUMBER(SEARCH("N?m l*", CUSTOMER[[#This Row],[Service Type]], 1)), CUSTOMER[[#This Row],[Count ST]] = TRUE), CUSTOMER[[#This Row],[Quantity]], AND($Y$10:$Y1233 = TRUE, COUNTIFS($H$10:$H1233, CUSTOMER[[#This Row],[Booking]], $J$10:$J1233, CUSTOMER[[#This Row],[Order Date]], $F$10:$F1233, "&lt;&gt;"&amp;"N?m l*")=1), 1, TRUE,  "")</f>
        <v>#NAME?</v>
      </c>
      <c r="AA1233" s="282" t="b">
        <f t="shared" ca="1" si="20"/>
        <v>0</v>
      </c>
      <c r="AB1233" s="305"/>
    </row>
    <row r="1234" spans="1:28" x14ac:dyDescent="0.25">
      <c r="A1234" s="281" t="str">
        <f ca="1">no.</f>
        <v/>
      </c>
      <c r="B1234" s="281"/>
      <c r="C1234" s="282"/>
      <c r="D1234" s="282"/>
      <c r="E1234" s="282" t="str">
        <f ca="1">position</f>
        <v/>
      </c>
      <c r="F1234" s="282"/>
      <c r="G1234" s="282"/>
      <c r="H1234" s="282"/>
      <c r="I1234" s="282"/>
      <c r="J1234" s="335"/>
      <c r="K1234" s="282"/>
      <c r="L1234" s="282"/>
      <c r="M1234" s="282"/>
      <c r="N1234" s="282"/>
      <c r="O1234" s="281"/>
      <c r="P1234" s="360" t="str">
        <f ca="1">rescore_patient</f>
        <v/>
      </c>
      <c r="Q1234" s="330" t="str">
        <f ca="1">quantity</f>
        <v/>
      </c>
      <c r="R1234" s="281"/>
      <c r="S1234" s="282"/>
      <c r="T1234" s="282"/>
      <c r="U1234" s="282"/>
      <c r="V1234" s="305"/>
      <c r="W1234" s="305"/>
      <c r="X1234" s="305"/>
      <c r="Y1234" s="282"/>
      <c r="Z1234" s="282" t="e" vm="1">
        <f ca="1">_xlfn.IFS(AND(ISNUMBER(SEARCH("N?m l*", CUSTOMER[[#This Row],[Service Type]], 1)), CUSTOMER[[#This Row],[Count ST]] = TRUE), CUSTOMER[[#This Row],[Quantity]], AND($Y$10:$Y1234 = TRUE, COUNTIFS($H$10:$H1234, CUSTOMER[[#This Row],[Booking]], $J$10:$J1234, CUSTOMER[[#This Row],[Order Date]], $F$10:$F1234, "&lt;&gt;"&amp;"N?m l*")=1), 1, TRUE,  "")</f>
        <v>#NAME?</v>
      </c>
      <c r="AA1234" s="282" t="b">
        <f t="shared" ca="1" si="20"/>
        <v>0</v>
      </c>
      <c r="AB1234" s="305"/>
    </row>
    <row r="1235" spans="1:28" x14ac:dyDescent="0.25">
      <c r="A1235" s="281" t="str">
        <f ca="1">no.</f>
        <v/>
      </c>
      <c r="B1235" s="281"/>
      <c r="C1235" s="282"/>
      <c r="D1235" s="282"/>
      <c r="E1235" s="282" t="str">
        <f ca="1">position</f>
        <v/>
      </c>
      <c r="F1235" s="282"/>
      <c r="G1235" s="282"/>
      <c r="H1235" s="282"/>
      <c r="I1235" s="282"/>
      <c r="J1235" s="335"/>
      <c r="K1235" s="282"/>
      <c r="L1235" s="282"/>
      <c r="M1235" s="282"/>
      <c r="N1235" s="282"/>
      <c r="O1235" s="281"/>
      <c r="P1235" s="360" t="str">
        <f ca="1">rescore_patient</f>
        <v/>
      </c>
      <c r="Q1235" s="330" t="str">
        <f ca="1">quantity</f>
        <v/>
      </c>
      <c r="R1235" s="281"/>
      <c r="S1235" s="282"/>
      <c r="T1235" s="282"/>
      <c r="U1235" s="282"/>
      <c r="V1235" s="305"/>
      <c r="W1235" s="305"/>
      <c r="X1235" s="305"/>
      <c r="Y1235" s="282"/>
      <c r="Z1235" s="282" t="e" vm="1">
        <f ca="1">_xlfn.IFS(AND(ISNUMBER(SEARCH("N?m l*", CUSTOMER[[#This Row],[Service Type]], 1)), CUSTOMER[[#This Row],[Count ST]] = TRUE), CUSTOMER[[#This Row],[Quantity]], AND($Y$10:$Y1235 = TRUE, COUNTIFS($H$10:$H1235, CUSTOMER[[#This Row],[Booking]], $J$10:$J1235, CUSTOMER[[#This Row],[Order Date]], $F$10:$F1235, "&lt;&gt;"&amp;"N?m l*")=1), 1, TRUE,  "")</f>
        <v>#NAME?</v>
      </c>
      <c r="AA1235" s="282" t="b">
        <f t="shared" ca="1" si="20"/>
        <v>0</v>
      </c>
      <c r="AB1235" s="305"/>
    </row>
    <row r="1236" spans="1:28" x14ac:dyDescent="0.25">
      <c r="A1236" s="281" t="str">
        <f ca="1">no.</f>
        <v/>
      </c>
      <c r="B1236" s="281"/>
      <c r="C1236" s="282"/>
      <c r="D1236" s="282"/>
      <c r="E1236" s="282" t="str">
        <f ca="1">position</f>
        <v/>
      </c>
      <c r="F1236" s="282"/>
      <c r="G1236" s="282"/>
      <c r="H1236" s="282"/>
      <c r="I1236" s="282"/>
      <c r="J1236" s="335"/>
      <c r="K1236" s="282"/>
      <c r="L1236" s="282"/>
      <c r="M1236" s="282"/>
      <c r="N1236" s="282"/>
      <c r="O1236" s="281"/>
      <c r="P1236" s="360" t="str">
        <f ca="1">rescore_patient</f>
        <v/>
      </c>
      <c r="Q1236" s="330" t="str">
        <f ca="1">quantity</f>
        <v/>
      </c>
      <c r="R1236" s="281"/>
      <c r="S1236" s="282"/>
      <c r="T1236" s="282"/>
      <c r="U1236" s="282"/>
      <c r="V1236" s="305"/>
      <c r="W1236" s="305"/>
      <c r="X1236" s="305"/>
      <c r="Y1236" s="282"/>
      <c r="Z1236" s="282" t="e" vm="1">
        <f ca="1">_xlfn.IFS(AND(ISNUMBER(SEARCH("N?m l*", CUSTOMER[[#This Row],[Service Type]], 1)), CUSTOMER[[#This Row],[Count ST]] = TRUE), CUSTOMER[[#This Row],[Quantity]], AND($Y$10:$Y1236 = TRUE, COUNTIFS($H$10:$H1236, CUSTOMER[[#This Row],[Booking]], $J$10:$J1236, CUSTOMER[[#This Row],[Order Date]], $F$10:$F1236, "&lt;&gt;"&amp;"N?m l*")=1), 1, TRUE,  "")</f>
        <v>#NAME?</v>
      </c>
      <c r="AA1236" s="282" t="b">
        <f t="shared" ca="1" si="20"/>
        <v>0</v>
      </c>
      <c r="AB1236" s="305"/>
    </row>
    <row r="1237" spans="1:28" x14ac:dyDescent="0.25">
      <c r="A1237" s="281" t="str">
        <f ca="1">no.</f>
        <v/>
      </c>
      <c r="B1237" s="281"/>
      <c r="C1237" s="282"/>
      <c r="D1237" s="282"/>
      <c r="E1237" s="282" t="str">
        <f ca="1">position</f>
        <v/>
      </c>
      <c r="F1237" s="282"/>
      <c r="G1237" s="282"/>
      <c r="H1237" s="282"/>
      <c r="I1237" s="282"/>
      <c r="J1237" s="335"/>
      <c r="K1237" s="282"/>
      <c r="L1237" s="282"/>
      <c r="M1237" s="282"/>
      <c r="N1237" s="282"/>
      <c r="O1237" s="281"/>
      <c r="P1237" s="360" t="str">
        <f ca="1">rescore_patient</f>
        <v/>
      </c>
      <c r="Q1237" s="330" t="str">
        <f ca="1">quantity</f>
        <v/>
      </c>
      <c r="R1237" s="281"/>
      <c r="S1237" s="282"/>
      <c r="T1237" s="282"/>
      <c r="U1237" s="282"/>
      <c r="V1237" s="305"/>
      <c r="W1237" s="305"/>
      <c r="X1237" s="305"/>
      <c r="Y1237" s="282"/>
      <c r="Z1237" s="282" t="e" vm="1">
        <f ca="1">_xlfn.IFS(AND(ISNUMBER(SEARCH("N?m l*", CUSTOMER[[#This Row],[Service Type]], 1)), CUSTOMER[[#This Row],[Count ST]] = TRUE), CUSTOMER[[#This Row],[Quantity]], AND($Y$10:$Y1237 = TRUE, COUNTIFS($H$10:$H1237, CUSTOMER[[#This Row],[Booking]], $J$10:$J1237, CUSTOMER[[#This Row],[Order Date]], $F$10:$F1237, "&lt;&gt;"&amp;"N?m l*")=1), 1, TRUE,  "")</f>
        <v>#NAME?</v>
      </c>
      <c r="AA1237" s="282" t="b">
        <f t="shared" ca="1" si="20"/>
        <v>0</v>
      </c>
      <c r="AB1237" s="305"/>
    </row>
    <row r="1238" spans="1:28" x14ac:dyDescent="0.25">
      <c r="A1238" s="281" t="str">
        <f ca="1">no.</f>
        <v/>
      </c>
      <c r="B1238" s="281"/>
      <c r="C1238" s="282"/>
      <c r="D1238" s="282"/>
      <c r="E1238" s="282" t="str">
        <f ca="1">position</f>
        <v/>
      </c>
      <c r="F1238" s="282"/>
      <c r="G1238" s="282"/>
      <c r="H1238" s="282"/>
      <c r="I1238" s="282"/>
      <c r="J1238" s="335"/>
      <c r="K1238" s="282"/>
      <c r="L1238" s="282"/>
      <c r="M1238" s="282"/>
      <c r="N1238" s="282"/>
      <c r="O1238" s="281"/>
      <c r="P1238" s="360" t="str">
        <f ca="1">rescore_patient</f>
        <v/>
      </c>
      <c r="Q1238" s="330" t="str">
        <f ca="1">quantity</f>
        <v/>
      </c>
      <c r="R1238" s="281"/>
      <c r="S1238" s="282"/>
      <c r="T1238" s="282"/>
      <c r="U1238" s="282"/>
      <c r="V1238" s="305"/>
      <c r="W1238" s="305"/>
      <c r="X1238" s="305"/>
      <c r="Y1238" s="282"/>
      <c r="Z1238" s="282" t="e" vm="1">
        <f ca="1">_xlfn.IFS(AND(ISNUMBER(SEARCH("N?m l*", CUSTOMER[[#This Row],[Service Type]], 1)), CUSTOMER[[#This Row],[Count ST]] = TRUE), CUSTOMER[[#This Row],[Quantity]], AND($Y$10:$Y1238 = TRUE, COUNTIFS($H$10:$H1238, CUSTOMER[[#This Row],[Booking]], $J$10:$J1238, CUSTOMER[[#This Row],[Order Date]], $F$10:$F1238, "&lt;&gt;"&amp;"N?m l*")=1), 1, TRUE,  "")</f>
        <v>#NAME?</v>
      </c>
      <c r="AA1238" s="282" t="b">
        <f t="shared" ca="1" si="20"/>
        <v>0</v>
      </c>
      <c r="AB1238" s="305"/>
    </row>
    <row r="1239" spans="1:28" x14ac:dyDescent="0.25">
      <c r="A1239" s="281" t="str">
        <f ca="1">no.</f>
        <v/>
      </c>
      <c r="B1239" s="281"/>
      <c r="C1239" s="282"/>
      <c r="D1239" s="282"/>
      <c r="E1239" s="282" t="str">
        <f ca="1">position</f>
        <v/>
      </c>
      <c r="F1239" s="282"/>
      <c r="G1239" s="282"/>
      <c r="H1239" s="282"/>
      <c r="I1239" s="282"/>
      <c r="J1239" s="335"/>
      <c r="K1239" s="282"/>
      <c r="L1239" s="282"/>
      <c r="M1239" s="282"/>
      <c r="N1239" s="282"/>
      <c r="O1239" s="281"/>
      <c r="P1239" s="360" t="str">
        <f ca="1">rescore_patient</f>
        <v/>
      </c>
      <c r="Q1239" s="330" t="str">
        <f ca="1">quantity</f>
        <v/>
      </c>
      <c r="R1239" s="281"/>
      <c r="S1239" s="282"/>
      <c r="T1239" s="282"/>
      <c r="U1239" s="282"/>
      <c r="V1239" s="305"/>
      <c r="W1239" s="305"/>
      <c r="X1239" s="305"/>
      <c r="Y1239" s="282"/>
      <c r="Z1239" s="282" t="e" vm="1">
        <f ca="1">_xlfn.IFS(AND(ISNUMBER(SEARCH("N?m l*", CUSTOMER[[#This Row],[Service Type]], 1)), CUSTOMER[[#This Row],[Count ST]] = TRUE), CUSTOMER[[#This Row],[Quantity]], AND($Y$10:$Y1239 = TRUE, COUNTIFS($H$10:$H1239, CUSTOMER[[#This Row],[Booking]], $J$10:$J1239, CUSTOMER[[#This Row],[Order Date]], $F$10:$F1239, "&lt;&gt;"&amp;"N?m l*")=1), 1, TRUE,  "")</f>
        <v>#NAME?</v>
      </c>
      <c r="AA1239" s="282" t="b">
        <f t="shared" ca="1" si="20"/>
        <v>0</v>
      </c>
      <c r="AB1239" s="305"/>
    </row>
    <row r="1240" spans="1:28" x14ac:dyDescent="0.25">
      <c r="A1240" s="281" t="str">
        <f ca="1">no.</f>
        <v/>
      </c>
      <c r="B1240" s="281"/>
      <c r="C1240" s="282"/>
      <c r="D1240" s="282"/>
      <c r="E1240" s="282" t="str">
        <f ca="1">position</f>
        <v/>
      </c>
      <c r="F1240" s="282"/>
      <c r="G1240" s="282"/>
      <c r="H1240" s="282"/>
      <c r="I1240" s="282"/>
      <c r="J1240" s="335"/>
      <c r="K1240" s="282"/>
      <c r="L1240" s="282"/>
      <c r="M1240" s="282"/>
      <c r="N1240" s="282"/>
      <c r="O1240" s="281"/>
      <c r="P1240" s="360" t="str">
        <f ca="1">rescore_patient</f>
        <v/>
      </c>
      <c r="Q1240" s="330" t="str">
        <f ca="1">quantity</f>
        <v/>
      </c>
      <c r="R1240" s="281"/>
      <c r="S1240" s="282"/>
      <c r="T1240" s="282"/>
      <c r="U1240" s="282"/>
      <c r="V1240" s="305"/>
      <c r="W1240" s="305"/>
      <c r="X1240" s="305"/>
      <c r="Y1240" s="282"/>
      <c r="Z1240" s="282" t="e" vm="1">
        <f ca="1">_xlfn.IFS(AND(ISNUMBER(SEARCH("N?m l*", CUSTOMER[[#This Row],[Service Type]], 1)), CUSTOMER[[#This Row],[Count ST]] = TRUE), CUSTOMER[[#This Row],[Quantity]], AND($Y$10:$Y1240 = TRUE, COUNTIFS($H$10:$H1240, CUSTOMER[[#This Row],[Booking]], $J$10:$J1240, CUSTOMER[[#This Row],[Order Date]], $F$10:$F1240, "&lt;&gt;"&amp;"N?m l*")=1), 1, TRUE,  "")</f>
        <v>#NAME?</v>
      </c>
      <c r="AA1240" s="282" t="b">
        <f t="shared" ca="1" si="20"/>
        <v>0</v>
      </c>
      <c r="AB1240" s="305"/>
    </row>
    <row r="1241" spans="1:28" x14ac:dyDescent="0.25">
      <c r="A1241" s="281" t="str">
        <f ca="1">no.</f>
        <v/>
      </c>
      <c r="B1241" s="281"/>
      <c r="C1241" s="282"/>
      <c r="D1241" s="282"/>
      <c r="E1241" s="282" t="str">
        <f ca="1">position</f>
        <v/>
      </c>
      <c r="F1241" s="282"/>
      <c r="G1241" s="282"/>
      <c r="H1241" s="282"/>
      <c r="I1241" s="282"/>
      <c r="J1241" s="335"/>
      <c r="K1241" s="282"/>
      <c r="L1241" s="282"/>
      <c r="M1241" s="282"/>
      <c r="N1241" s="282"/>
      <c r="O1241" s="281"/>
      <c r="P1241" s="360" t="str">
        <f ca="1">rescore_patient</f>
        <v/>
      </c>
      <c r="Q1241" s="330" t="str">
        <f ca="1">quantity</f>
        <v/>
      </c>
      <c r="R1241" s="281"/>
      <c r="S1241" s="282"/>
      <c r="T1241" s="282"/>
      <c r="U1241" s="282"/>
      <c r="V1241" s="305"/>
      <c r="W1241" s="305"/>
      <c r="X1241" s="305"/>
      <c r="Y1241" s="282"/>
      <c r="Z1241" s="282" t="e" vm="1">
        <f ca="1">_xlfn.IFS(AND(ISNUMBER(SEARCH("N?m l*", CUSTOMER[[#This Row],[Service Type]], 1)), CUSTOMER[[#This Row],[Count ST]] = TRUE), CUSTOMER[[#This Row],[Quantity]], AND($Y$10:$Y1241 = TRUE, COUNTIFS($H$10:$H1241, CUSTOMER[[#This Row],[Booking]], $J$10:$J1241, CUSTOMER[[#This Row],[Order Date]], $F$10:$F1241, "&lt;&gt;"&amp;"N?m l*")=1), 1, TRUE,  "")</f>
        <v>#NAME?</v>
      </c>
      <c r="AA1241" s="282" t="b">
        <f t="shared" ca="1" si="20"/>
        <v>0</v>
      </c>
      <c r="AB1241" s="305"/>
    </row>
    <row r="1242" spans="1:28" x14ac:dyDescent="0.25">
      <c r="A1242" s="281" t="str">
        <f ca="1">no.</f>
        <v/>
      </c>
      <c r="B1242" s="281"/>
      <c r="C1242" s="282"/>
      <c r="D1242" s="282"/>
      <c r="E1242" s="282" t="str">
        <f ca="1">position</f>
        <v/>
      </c>
      <c r="F1242" s="282"/>
      <c r="G1242" s="282"/>
      <c r="H1242" s="282"/>
      <c r="I1242" s="282"/>
      <c r="J1242" s="335"/>
      <c r="K1242" s="282"/>
      <c r="L1242" s="282"/>
      <c r="M1242" s="282"/>
      <c r="N1242" s="282"/>
      <c r="O1242" s="281"/>
      <c r="P1242" s="360" t="str">
        <f ca="1">rescore_patient</f>
        <v/>
      </c>
      <c r="Q1242" s="330" t="str">
        <f ca="1">quantity</f>
        <v/>
      </c>
      <c r="R1242" s="281"/>
      <c r="S1242" s="282"/>
      <c r="T1242" s="282"/>
      <c r="U1242" s="282"/>
      <c r="V1242" s="305"/>
      <c r="W1242" s="305"/>
      <c r="X1242" s="305"/>
      <c r="Y1242" s="282"/>
      <c r="Z1242" s="282" t="e" vm="1">
        <f ca="1">_xlfn.IFS(AND(ISNUMBER(SEARCH("N?m l*", CUSTOMER[[#This Row],[Service Type]], 1)), CUSTOMER[[#This Row],[Count ST]] = TRUE), CUSTOMER[[#This Row],[Quantity]], AND($Y$10:$Y1242 = TRUE, COUNTIFS($H$10:$H1242, CUSTOMER[[#This Row],[Booking]], $J$10:$J1242, CUSTOMER[[#This Row],[Order Date]], $F$10:$F1242, "&lt;&gt;"&amp;"N?m l*")=1), 1, TRUE,  "")</f>
        <v>#NAME?</v>
      </c>
      <c r="AA1242" s="282" t="b">
        <f t="shared" ca="1" si="20"/>
        <v>0</v>
      </c>
      <c r="AB1242" s="305"/>
    </row>
    <row r="1243" spans="1:28" x14ac:dyDescent="0.25">
      <c r="A1243" s="281" t="str">
        <f ca="1">no.</f>
        <v/>
      </c>
      <c r="B1243" s="281"/>
      <c r="C1243" s="282"/>
      <c r="D1243" s="282"/>
      <c r="E1243" s="282" t="str">
        <f ca="1">position</f>
        <v/>
      </c>
      <c r="F1243" s="282"/>
      <c r="G1243" s="282"/>
      <c r="H1243" s="282"/>
      <c r="I1243" s="282"/>
      <c r="J1243" s="335"/>
      <c r="K1243" s="282"/>
      <c r="L1243" s="282"/>
      <c r="M1243" s="282"/>
      <c r="N1243" s="282"/>
      <c r="O1243" s="281"/>
      <c r="P1243" s="360" t="str">
        <f ca="1">rescore_patient</f>
        <v/>
      </c>
      <c r="Q1243" s="330" t="str">
        <f ca="1">quantity</f>
        <v/>
      </c>
      <c r="R1243" s="281"/>
      <c r="S1243" s="282"/>
      <c r="T1243" s="282"/>
      <c r="U1243" s="282"/>
      <c r="V1243" s="305"/>
      <c r="W1243" s="305"/>
      <c r="X1243" s="305"/>
      <c r="Y1243" s="282"/>
      <c r="Z1243" s="282" t="e" vm="1">
        <f ca="1">_xlfn.IFS(AND(ISNUMBER(SEARCH("N?m l*", CUSTOMER[[#This Row],[Service Type]], 1)), CUSTOMER[[#This Row],[Count ST]] = TRUE), CUSTOMER[[#This Row],[Quantity]], AND($Y$10:$Y1243 = TRUE, COUNTIFS($H$10:$H1243, CUSTOMER[[#This Row],[Booking]], $J$10:$J1243, CUSTOMER[[#This Row],[Order Date]], $F$10:$F1243, "&lt;&gt;"&amp;"N?m l*")=1), 1, TRUE,  "")</f>
        <v>#NAME?</v>
      </c>
      <c r="AA1243" s="282" t="b">
        <f t="shared" ca="1" si="20"/>
        <v>0</v>
      </c>
      <c r="AB1243" s="305"/>
    </row>
    <row r="1244" spans="1:28" x14ac:dyDescent="0.25">
      <c r="A1244" s="281" t="str">
        <f ca="1">no.</f>
        <v/>
      </c>
      <c r="B1244" s="281"/>
      <c r="C1244" s="282"/>
      <c r="D1244" s="282"/>
      <c r="E1244" s="282" t="str">
        <f ca="1">position</f>
        <v/>
      </c>
      <c r="F1244" s="282"/>
      <c r="G1244" s="282"/>
      <c r="H1244" s="282"/>
      <c r="I1244" s="282"/>
      <c r="J1244" s="335"/>
      <c r="K1244" s="282"/>
      <c r="L1244" s="282"/>
      <c r="M1244" s="282"/>
      <c r="N1244" s="282"/>
      <c r="O1244" s="281"/>
      <c r="P1244" s="360" t="str">
        <f ca="1">rescore_patient</f>
        <v/>
      </c>
      <c r="Q1244" s="330" t="str">
        <f ca="1">quantity</f>
        <v/>
      </c>
      <c r="R1244" s="281"/>
      <c r="S1244" s="282"/>
      <c r="T1244" s="282"/>
      <c r="U1244" s="282"/>
      <c r="V1244" s="305"/>
      <c r="W1244" s="305"/>
      <c r="X1244" s="305"/>
      <c r="Y1244" s="282"/>
      <c r="Z1244" s="282" t="e" vm="1">
        <f ca="1">_xlfn.IFS(AND(ISNUMBER(SEARCH("N?m l*", CUSTOMER[[#This Row],[Service Type]], 1)), CUSTOMER[[#This Row],[Count ST]] = TRUE), CUSTOMER[[#This Row],[Quantity]], AND($Y$10:$Y1244 = TRUE, COUNTIFS($H$10:$H1244, CUSTOMER[[#This Row],[Booking]], $J$10:$J1244, CUSTOMER[[#This Row],[Order Date]], $F$10:$F1244, "&lt;&gt;"&amp;"N?m l*")=1), 1, TRUE,  "")</f>
        <v>#NAME?</v>
      </c>
      <c r="AA1244" s="282" t="b">
        <f t="shared" ca="1" si="20"/>
        <v>0</v>
      </c>
      <c r="AB1244" s="305"/>
    </row>
    <row r="1245" spans="1:28" x14ac:dyDescent="0.25">
      <c r="A1245" s="281" t="str">
        <f ca="1">no.</f>
        <v/>
      </c>
      <c r="B1245" s="281"/>
      <c r="C1245" s="282"/>
      <c r="D1245" s="282"/>
      <c r="E1245" s="282" t="str">
        <f ca="1">position</f>
        <v/>
      </c>
      <c r="F1245" s="282"/>
      <c r="G1245" s="282"/>
      <c r="H1245" s="282"/>
      <c r="I1245" s="282"/>
      <c r="J1245" s="335"/>
      <c r="K1245" s="282"/>
      <c r="L1245" s="282"/>
      <c r="M1245" s="282"/>
      <c r="N1245" s="282"/>
      <c r="O1245" s="281"/>
      <c r="P1245" s="360" t="str">
        <f ca="1">rescore_patient</f>
        <v/>
      </c>
      <c r="Q1245" s="330" t="str">
        <f ca="1">quantity</f>
        <v/>
      </c>
      <c r="R1245" s="281"/>
      <c r="S1245" s="282"/>
      <c r="T1245" s="282"/>
      <c r="U1245" s="282"/>
      <c r="V1245" s="305"/>
      <c r="W1245" s="305"/>
      <c r="X1245" s="305"/>
      <c r="Y1245" s="282"/>
      <c r="Z1245" s="282" t="e" vm="1">
        <f ca="1">_xlfn.IFS(AND(ISNUMBER(SEARCH("N?m l*", CUSTOMER[[#This Row],[Service Type]], 1)), CUSTOMER[[#This Row],[Count ST]] = TRUE), CUSTOMER[[#This Row],[Quantity]], AND($Y$10:$Y1245 = TRUE, COUNTIFS($H$10:$H1245, CUSTOMER[[#This Row],[Booking]], $J$10:$J1245, CUSTOMER[[#This Row],[Order Date]], $F$10:$F1245, "&lt;&gt;"&amp;"N?m l*")=1), 1, TRUE,  "")</f>
        <v>#NAME?</v>
      </c>
      <c r="AA1245" s="282" t="b">
        <f t="shared" ca="1" si="20"/>
        <v>0</v>
      </c>
      <c r="AB1245" s="305"/>
    </row>
    <row r="1246" spans="1:28" x14ac:dyDescent="0.25">
      <c r="A1246" s="281" t="str">
        <f ca="1">no.</f>
        <v/>
      </c>
      <c r="B1246" s="281"/>
      <c r="C1246" s="282"/>
      <c r="D1246" s="282"/>
      <c r="E1246" s="282" t="str">
        <f ca="1">position</f>
        <v/>
      </c>
      <c r="F1246" s="282"/>
      <c r="G1246" s="282"/>
      <c r="H1246" s="282"/>
      <c r="I1246" s="282"/>
      <c r="J1246" s="335"/>
      <c r="K1246" s="282"/>
      <c r="L1246" s="282"/>
      <c r="M1246" s="282"/>
      <c r="N1246" s="282"/>
      <c r="O1246" s="281"/>
      <c r="P1246" s="360" t="str">
        <f ca="1">rescore_patient</f>
        <v/>
      </c>
      <c r="Q1246" s="330" t="str">
        <f ca="1">quantity</f>
        <v/>
      </c>
      <c r="R1246" s="281"/>
      <c r="S1246" s="282"/>
      <c r="T1246" s="282"/>
      <c r="U1246" s="282"/>
      <c r="V1246" s="305"/>
      <c r="W1246" s="305"/>
      <c r="X1246" s="305"/>
      <c r="Y1246" s="282"/>
      <c r="Z1246" s="282" t="e" vm="1">
        <f ca="1">_xlfn.IFS(AND(ISNUMBER(SEARCH("N?m l*", CUSTOMER[[#This Row],[Service Type]], 1)), CUSTOMER[[#This Row],[Count ST]] = TRUE), CUSTOMER[[#This Row],[Quantity]], AND($Y$10:$Y1246 = TRUE, COUNTIFS($H$10:$H1246, CUSTOMER[[#This Row],[Booking]], $J$10:$J1246, CUSTOMER[[#This Row],[Order Date]], $F$10:$F1246, "&lt;&gt;"&amp;"N?m l*")=1), 1, TRUE,  "")</f>
        <v>#NAME?</v>
      </c>
      <c r="AA1246" s="282" t="b">
        <f t="shared" ca="1" si="20"/>
        <v>0</v>
      </c>
      <c r="AB1246" s="305"/>
    </row>
    <row r="1247" spans="1:28" x14ac:dyDescent="0.25">
      <c r="A1247" s="281" t="str">
        <f ca="1">no.</f>
        <v/>
      </c>
      <c r="B1247" s="281"/>
      <c r="C1247" s="282"/>
      <c r="D1247" s="282"/>
      <c r="E1247" s="282" t="str">
        <f ca="1">position</f>
        <v/>
      </c>
      <c r="F1247" s="282"/>
      <c r="G1247" s="282"/>
      <c r="H1247" s="282"/>
      <c r="I1247" s="282"/>
      <c r="J1247" s="335"/>
      <c r="K1247" s="282"/>
      <c r="L1247" s="282"/>
      <c r="M1247" s="282"/>
      <c r="N1247" s="282"/>
      <c r="O1247" s="281"/>
      <c r="P1247" s="360" t="str">
        <f ca="1">rescore_patient</f>
        <v/>
      </c>
      <c r="Q1247" s="330" t="str">
        <f ca="1">quantity</f>
        <v/>
      </c>
      <c r="R1247" s="281"/>
      <c r="S1247" s="282"/>
      <c r="T1247" s="282"/>
      <c r="U1247" s="282"/>
      <c r="V1247" s="305"/>
      <c r="W1247" s="305"/>
      <c r="X1247" s="305"/>
      <c r="Y1247" s="282"/>
      <c r="Z1247" s="282" t="e" vm="1">
        <f ca="1">_xlfn.IFS(AND(ISNUMBER(SEARCH("N?m l*", CUSTOMER[[#This Row],[Service Type]], 1)), CUSTOMER[[#This Row],[Count ST]] = TRUE), CUSTOMER[[#This Row],[Quantity]], AND($Y$10:$Y1247 = TRUE, COUNTIFS($H$10:$H1247, CUSTOMER[[#This Row],[Booking]], $J$10:$J1247, CUSTOMER[[#This Row],[Order Date]], $F$10:$F1247, "&lt;&gt;"&amp;"N?m l*")=1), 1, TRUE,  "")</f>
        <v>#NAME?</v>
      </c>
      <c r="AA1247" s="282" t="b">
        <f t="shared" ca="1" si="20"/>
        <v>0</v>
      </c>
      <c r="AB1247" s="305"/>
    </row>
    <row r="1248" spans="1:28" x14ac:dyDescent="0.25">
      <c r="A1248" s="281" t="str">
        <f ca="1">no.</f>
        <v/>
      </c>
      <c r="B1248" s="281"/>
      <c r="C1248" s="282"/>
      <c r="D1248" s="282"/>
      <c r="E1248" s="282" t="str">
        <f ca="1">position</f>
        <v/>
      </c>
      <c r="F1248" s="282"/>
      <c r="G1248" s="282"/>
      <c r="H1248" s="282"/>
      <c r="I1248" s="282"/>
      <c r="J1248" s="335"/>
      <c r="K1248" s="282"/>
      <c r="L1248" s="282"/>
      <c r="M1248" s="282"/>
      <c r="N1248" s="282"/>
      <c r="O1248" s="281"/>
      <c r="P1248" s="360" t="str">
        <f ca="1">rescore_patient</f>
        <v/>
      </c>
      <c r="Q1248" s="330" t="str">
        <f ca="1">quantity</f>
        <v/>
      </c>
      <c r="R1248" s="281"/>
      <c r="S1248" s="282"/>
      <c r="T1248" s="282"/>
      <c r="U1248" s="282"/>
      <c r="V1248" s="305"/>
      <c r="W1248" s="305"/>
      <c r="X1248" s="305"/>
      <c r="Y1248" s="282"/>
      <c r="Z1248" s="282" t="e" vm="1">
        <f ca="1">_xlfn.IFS(AND(ISNUMBER(SEARCH("N?m l*", CUSTOMER[[#This Row],[Service Type]], 1)), CUSTOMER[[#This Row],[Count ST]] = TRUE), CUSTOMER[[#This Row],[Quantity]], AND($Y$10:$Y1248 = TRUE, COUNTIFS($H$10:$H1248, CUSTOMER[[#This Row],[Booking]], $J$10:$J1248, CUSTOMER[[#This Row],[Order Date]], $F$10:$F1248, "&lt;&gt;"&amp;"N?m l*")=1), 1, TRUE,  "")</f>
        <v>#NAME?</v>
      </c>
      <c r="AA1248" s="282" t="b">
        <f t="shared" ca="1" si="20"/>
        <v>0</v>
      </c>
      <c r="AB1248" s="305"/>
    </row>
    <row r="1249" spans="1:28" x14ac:dyDescent="0.25">
      <c r="A1249" s="281" t="str">
        <f ca="1">no.</f>
        <v/>
      </c>
      <c r="B1249" s="281"/>
      <c r="C1249" s="282"/>
      <c r="D1249" s="282"/>
      <c r="E1249" s="282" t="str">
        <f ca="1">position</f>
        <v/>
      </c>
      <c r="F1249" s="282"/>
      <c r="G1249" s="282"/>
      <c r="H1249" s="282"/>
      <c r="I1249" s="282"/>
      <c r="J1249" s="335"/>
      <c r="K1249" s="282"/>
      <c r="L1249" s="282"/>
      <c r="M1249" s="282"/>
      <c r="N1249" s="282"/>
      <c r="O1249" s="281"/>
      <c r="P1249" s="360" t="str">
        <f ca="1">rescore_patient</f>
        <v/>
      </c>
      <c r="Q1249" s="330" t="str">
        <f ca="1">quantity</f>
        <v/>
      </c>
      <c r="R1249" s="281"/>
      <c r="S1249" s="282"/>
      <c r="T1249" s="282"/>
      <c r="U1249" s="282"/>
      <c r="V1249" s="305"/>
      <c r="W1249" s="305"/>
      <c r="X1249" s="305"/>
      <c r="Y1249" s="282"/>
      <c r="Z1249" s="282" t="e" vm="1">
        <f ca="1">_xlfn.IFS(AND(ISNUMBER(SEARCH("N?m l*", CUSTOMER[[#This Row],[Service Type]], 1)), CUSTOMER[[#This Row],[Count ST]] = TRUE), CUSTOMER[[#This Row],[Quantity]], AND($Y$10:$Y1249 = TRUE, COUNTIFS($H$10:$H1249, CUSTOMER[[#This Row],[Booking]], $J$10:$J1249, CUSTOMER[[#This Row],[Order Date]], $F$10:$F1249, "&lt;&gt;"&amp;"N?m l*")=1), 1, TRUE,  "")</f>
        <v>#NAME?</v>
      </c>
      <c r="AA1249" s="282" t="b">
        <f t="shared" ca="1" si="20"/>
        <v>0</v>
      </c>
      <c r="AB1249" s="305"/>
    </row>
    <row r="1250" spans="1:28" x14ac:dyDescent="0.25">
      <c r="A1250" s="281" t="str">
        <f ca="1">no.</f>
        <v/>
      </c>
      <c r="B1250" s="281"/>
      <c r="C1250" s="282"/>
      <c r="D1250" s="282"/>
      <c r="E1250" s="282" t="str">
        <f ca="1">position</f>
        <v/>
      </c>
      <c r="F1250" s="282"/>
      <c r="G1250" s="282"/>
      <c r="H1250" s="282"/>
      <c r="I1250" s="282"/>
      <c r="J1250" s="335"/>
      <c r="K1250" s="282"/>
      <c r="L1250" s="282"/>
      <c r="M1250" s="282"/>
      <c r="N1250" s="282"/>
      <c r="O1250" s="281"/>
      <c r="P1250" s="360" t="str">
        <f ca="1">rescore_patient</f>
        <v/>
      </c>
      <c r="Q1250" s="330" t="str">
        <f ca="1">quantity</f>
        <v/>
      </c>
      <c r="R1250" s="281"/>
      <c r="S1250" s="282"/>
      <c r="T1250" s="282"/>
      <c r="U1250" s="282"/>
      <c r="V1250" s="305"/>
      <c r="W1250" s="305"/>
      <c r="X1250" s="305"/>
      <c r="Y1250" s="282"/>
      <c r="Z1250" s="282" t="e" vm="1">
        <f ca="1">_xlfn.IFS(AND(ISNUMBER(SEARCH("N?m l*", CUSTOMER[[#This Row],[Service Type]], 1)), CUSTOMER[[#This Row],[Count ST]] = TRUE), CUSTOMER[[#This Row],[Quantity]], AND($Y$10:$Y1250 = TRUE, COUNTIFS($H$10:$H1250, CUSTOMER[[#This Row],[Booking]], $J$10:$J1250, CUSTOMER[[#This Row],[Order Date]], $F$10:$F1250, "&lt;&gt;"&amp;"N?m l*")=1), 1, TRUE,  "")</f>
        <v>#NAME?</v>
      </c>
      <c r="AA1250" s="282" t="b">
        <f t="shared" ca="1" si="20"/>
        <v>0</v>
      </c>
      <c r="AB1250" s="305"/>
    </row>
    <row r="1251" spans="1:28" x14ac:dyDescent="0.25">
      <c r="A1251" s="281" t="str">
        <f ca="1">no.</f>
        <v/>
      </c>
      <c r="B1251" s="281"/>
      <c r="C1251" s="282"/>
      <c r="D1251" s="282"/>
      <c r="E1251" s="282" t="str">
        <f ca="1">position</f>
        <v/>
      </c>
      <c r="F1251" s="282"/>
      <c r="G1251" s="282"/>
      <c r="H1251" s="282"/>
      <c r="I1251" s="282"/>
      <c r="J1251" s="335"/>
      <c r="K1251" s="282"/>
      <c r="L1251" s="282"/>
      <c r="M1251" s="282"/>
      <c r="N1251" s="282"/>
      <c r="O1251" s="281"/>
      <c r="P1251" s="360" t="str">
        <f ca="1">rescore_patient</f>
        <v/>
      </c>
      <c r="Q1251" s="330" t="str">
        <f ca="1">quantity</f>
        <v/>
      </c>
      <c r="R1251" s="281"/>
      <c r="S1251" s="282"/>
      <c r="T1251" s="282"/>
      <c r="U1251" s="282"/>
      <c r="V1251" s="305"/>
      <c r="W1251" s="305"/>
      <c r="X1251" s="305"/>
      <c r="Y1251" s="282"/>
      <c r="Z1251" s="282" t="e" vm="1">
        <f ca="1">_xlfn.IFS(AND(ISNUMBER(SEARCH("N?m l*", CUSTOMER[[#This Row],[Service Type]], 1)), CUSTOMER[[#This Row],[Count ST]] = TRUE), CUSTOMER[[#This Row],[Quantity]], AND($Y$10:$Y1251 = TRUE, COUNTIFS($H$10:$H1251, CUSTOMER[[#This Row],[Booking]], $J$10:$J1251, CUSTOMER[[#This Row],[Order Date]], $F$10:$F1251, "&lt;&gt;"&amp;"N?m l*")=1), 1, TRUE,  "")</f>
        <v>#NAME?</v>
      </c>
      <c r="AA1251" s="282" t="b">
        <f t="shared" ca="1" si="20"/>
        <v>0</v>
      </c>
      <c r="AB1251" s="305"/>
    </row>
    <row r="1252" spans="1:28" x14ac:dyDescent="0.25">
      <c r="A1252" s="281" t="str">
        <f ca="1">no.</f>
        <v/>
      </c>
      <c r="B1252" s="281"/>
      <c r="C1252" s="282"/>
      <c r="D1252" s="282"/>
      <c r="E1252" s="282" t="str">
        <f ca="1">position</f>
        <v/>
      </c>
      <c r="F1252" s="282"/>
      <c r="G1252" s="282"/>
      <c r="H1252" s="282"/>
      <c r="I1252" s="282"/>
      <c r="J1252" s="335"/>
      <c r="K1252" s="282"/>
      <c r="L1252" s="282"/>
      <c r="M1252" s="282"/>
      <c r="N1252" s="282"/>
      <c r="O1252" s="281"/>
      <c r="P1252" s="360" t="str">
        <f ca="1">rescore_patient</f>
        <v/>
      </c>
      <c r="Q1252" s="330" t="str">
        <f ca="1">quantity</f>
        <v/>
      </c>
      <c r="R1252" s="281"/>
      <c r="S1252" s="282"/>
      <c r="T1252" s="282"/>
      <c r="U1252" s="282"/>
      <c r="V1252" s="305"/>
      <c r="W1252" s="305"/>
      <c r="X1252" s="305"/>
      <c r="Y1252" s="282"/>
      <c r="Z1252" s="282" t="e" vm="1">
        <f ca="1">_xlfn.IFS(AND(ISNUMBER(SEARCH("N?m l*", CUSTOMER[[#This Row],[Service Type]], 1)), CUSTOMER[[#This Row],[Count ST]] = TRUE), CUSTOMER[[#This Row],[Quantity]], AND($Y$10:$Y1252 = TRUE, COUNTIFS($H$10:$H1252, CUSTOMER[[#This Row],[Booking]], $J$10:$J1252, CUSTOMER[[#This Row],[Order Date]], $F$10:$F1252, "&lt;&gt;"&amp;"N?m l*")=1), 1, TRUE,  "")</f>
        <v>#NAME?</v>
      </c>
      <c r="AA1252" s="282" t="b">
        <f t="shared" ca="1" si="20"/>
        <v>0</v>
      </c>
      <c r="AB1252" s="305"/>
    </row>
    <row r="1253" spans="1:28" x14ac:dyDescent="0.25">
      <c r="A1253" s="281" t="str">
        <f ca="1">no.</f>
        <v/>
      </c>
      <c r="B1253" s="281"/>
      <c r="C1253" s="282"/>
      <c r="D1253" s="282"/>
      <c r="E1253" s="282" t="str">
        <f ca="1">position</f>
        <v/>
      </c>
      <c r="F1253" s="282"/>
      <c r="G1253" s="282"/>
      <c r="H1253" s="282"/>
      <c r="I1253" s="282"/>
      <c r="J1253" s="335"/>
      <c r="K1253" s="282"/>
      <c r="L1253" s="282"/>
      <c r="M1253" s="282"/>
      <c r="N1253" s="282"/>
      <c r="O1253" s="281"/>
      <c r="P1253" s="360" t="str">
        <f ca="1">rescore_patient</f>
        <v/>
      </c>
      <c r="Q1253" s="330" t="str">
        <f ca="1">quantity</f>
        <v/>
      </c>
      <c r="R1253" s="281"/>
      <c r="S1253" s="282"/>
      <c r="T1253" s="282"/>
      <c r="U1253" s="282"/>
      <c r="V1253" s="305"/>
      <c r="W1253" s="305"/>
      <c r="X1253" s="305"/>
      <c r="Y1253" s="282"/>
      <c r="Z1253" s="282" t="e" vm="1">
        <f ca="1">_xlfn.IFS(AND(ISNUMBER(SEARCH("N?m l*", CUSTOMER[[#This Row],[Service Type]], 1)), CUSTOMER[[#This Row],[Count ST]] = TRUE), CUSTOMER[[#This Row],[Quantity]], AND($Y$10:$Y1253 = TRUE, COUNTIFS($H$10:$H1253, CUSTOMER[[#This Row],[Booking]], $J$10:$J1253, CUSTOMER[[#This Row],[Order Date]], $F$10:$F1253, "&lt;&gt;"&amp;"N?m l*")=1), 1, TRUE,  "")</f>
        <v>#NAME?</v>
      </c>
      <c r="AA1253" s="282" t="b">
        <f t="shared" ca="1" si="20"/>
        <v>0</v>
      </c>
      <c r="AB1253" s="305"/>
    </row>
    <row r="1254" spans="1:28" x14ac:dyDescent="0.25">
      <c r="A1254" s="281" t="str">
        <f ca="1">no.</f>
        <v/>
      </c>
      <c r="B1254" s="281"/>
      <c r="C1254" s="282"/>
      <c r="D1254" s="282"/>
      <c r="E1254" s="282" t="str">
        <f ca="1">position</f>
        <v/>
      </c>
      <c r="F1254" s="282"/>
      <c r="G1254" s="282"/>
      <c r="H1254" s="282"/>
      <c r="I1254" s="282"/>
      <c r="J1254" s="335"/>
      <c r="K1254" s="282"/>
      <c r="L1254" s="282"/>
      <c r="M1254" s="282"/>
      <c r="N1254" s="282"/>
      <c r="O1254" s="281"/>
      <c r="P1254" s="360" t="str">
        <f ca="1">rescore_patient</f>
        <v/>
      </c>
      <c r="Q1254" s="330" t="str">
        <f ca="1">quantity</f>
        <v/>
      </c>
      <c r="R1254" s="281"/>
      <c r="S1254" s="282"/>
      <c r="T1254" s="282"/>
      <c r="U1254" s="282"/>
      <c r="V1254" s="305"/>
      <c r="W1254" s="305"/>
      <c r="X1254" s="305"/>
      <c r="Y1254" s="282"/>
      <c r="Z1254" s="282" t="e" vm="1">
        <f ca="1">_xlfn.IFS(AND(ISNUMBER(SEARCH("N?m l*", CUSTOMER[[#This Row],[Service Type]], 1)), CUSTOMER[[#This Row],[Count ST]] = TRUE), CUSTOMER[[#This Row],[Quantity]], AND($Y$10:$Y1254 = TRUE, COUNTIFS($H$10:$H1254, CUSTOMER[[#This Row],[Booking]], $J$10:$J1254, CUSTOMER[[#This Row],[Order Date]], $F$10:$F1254, "&lt;&gt;"&amp;"N?m l*")=1), 1, TRUE,  "")</f>
        <v>#NAME?</v>
      </c>
      <c r="AA1254" s="282" t="b">
        <f t="shared" ca="1" si="20"/>
        <v>0</v>
      </c>
      <c r="AB1254" s="305"/>
    </row>
    <row r="1255" spans="1:28" x14ac:dyDescent="0.25">
      <c r="A1255" s="281" t="str">
        <f ca="1">no.</f>
        <v/>
      </c>
      <c r="B1255" s="281"/>
      <c r="C1255" s="282"/>
      <c r="D1255" s="282"/>
      <c r="E1255" s="282" t="str">
        <f ca="1">position</f>
        <v/>
      </c>
      <c r="F1255" s="282"/>
      <c r="G1255" s="282"/>
      <c r="H1255" s="282"/>
      <c r="I1255" s="282"/>
      <c r="J1255" s="335"/>
      <c r="K1255" s="282"/>
      <c r="L1255" s="282"/>
      <c r="M1255" s="282"/>
      <c r="N1255" s="282"/>
      <c r="O1255" s="281"/>
      <c r="P1255" s="360" t="str">
        <f ca="1">rescore_patient</f>
        <v/>
      </c>
      <c r="Q1255" s="330" t="str">
        <f ca="1">quantity</f>
        <v/>
      </c>
      <c r="R1255" s="281"/>
      <c r="S1255" s="282"/>
      <c r="T1255" s="282"/>
      <c r="U1255" s="282"/>
      <c r="V1255" s="305"/>
      <c r="W1255" s="305"/>
      <c r="X1255" s="305"/>
      <c r="Y1255" s="282"/>
      <c r="Z1255" s="282" t="e" vm="1">
        <f ca="1">_xlfn.IFS(AND(ISNUMBER(SEARCH("N?m l*", CUSTOMER[[#This Row],[Service Type]], 1)), CUSTOMER[[#This Row],[Count ST]] = TRUE), CUSTOMER[[#This Row],[Quantity]], AND($Y$10:$Y1255 = TRUE, COUNTIFS($H$10:$H1255, CUSTOMER[[#This Row],[Booking]], $J$10:$J1255, CUSTOMER[[#This Row],[Order Date]], $F$10:$F1255, "&lt;&gt;"&amp;"N?m l*")=1), 1, TRUE,  "")</f>
        <v>#NAME?</v>
      </c>
      <c r="AA1255" s="282" t="b">
        <f t="shared" ca="1" si="20"/>
        <v>0</v>
      </c>
      <c r="AB1255" s="305"/>
    </row>
    <row r="1256" spans="1:28" x14ac:dyDescent="0.25">
      <c r="A1256" s="281" t="str">
        <f ca="1">no.</f>
        <v/>
      </c>
      <c r="B1256" s="281"/>
      <c r="C1256" s="282"/>
      <c r="D1256" s="282"/>
      <c r="E1256" s="282" t="str">
        <f ca="1">position</f>
        <v/>
      </c>
      <c r="F1256" s="282"/>
      <c r="G1256" s="282"/>
      <c r="H1256" s="282"/>
      <c r="I1256" s="282"/>
      <c r="J1256" s="335"/>
      <c r="K1256" s="282"/>
      <c r="L1256" s="282"/>
      <c r="M1256" s="282"/>
      <c r="N1256" s="282"/>
      <c r="O1256" s="281"/>
      <c r="P1256" s="360" t="str">
        <f ca="1">rescore_patient</f>
        <v/>
      </c>
      <c r="Q1256" s="330" t="str">
        <f ca="1">quantity</f>
        <v/>
      </c>
      <c r="R1256" s="281"/>
      <c r="S1256" s="282"/>
      <c r="T1256" s="282"/>
      <c r="U1256" s="282"/>
      <c r="V1256" s="305"/>
      <c r="W1256" s="305"/>
      <c r="X1256" s="305"/>
      <c r="Y1256" s="282"/>
      <c r="Z1256" s="282" t="e" vm="1">
        <f ca="1">_xlfn.IFS(AND(ISNUMBER(SEARCH("N?m l*", CUSTOMER[[#This Row],[Service Type]], 1)), CUSTOMER[[#This Row],[Count ST]] = TRUE), CUSTOMER[[#This Row],[Quantity]], AND($Y$10:$Y1256 = TRUE, COUNTIFS($H$10:$H1256, CUSTOMER[[#This Row],[Booking]], $J$10:$J1256, CUSTOMER[[#This Row],[Order Date]], $F$10:$F1256, "&lt;&gt;"&amp;"N?m l*")=1), 1, TRUE,  "")</f>
        <v>#NAME?</v>
      </c>
      <c r="AA1256" s="282" t="b">
        <f t="shared" ca="1" si="20"/>
        <v>0</v>
      </c>
      <c r="AB1256" s="305"/>
    </row>
    <row r="1257" spans="1:28" x14ac:dyDescent="0.25">
      <c r="A1257" s="281" t="str">
        <f ca="1">no.</f>
        <v/>
      </c>
      <c r="B1257" s="281"/>
      <c r="C1257" s="282"/>
      <c r="D1257" s="282"/>
      <c r="E1257" s="282" t="str">
        <f ca="1">position</f>
        <v/>
      </c>
      <c r="F1257" s="282"/>
      <c r="G1257" s="282"/>
      <c r="H1257" s="282"/>
      <c r="I1257" s="282"/>
      <c r="J1257" s="335"/>
      <c r="K1257" s="282"/>
      <c r="L1257" s="282"/>
      <c r="M1257" s="282"/>
      <c r="N1257" s="282"/>
      <c r="O1257" s="281"/>
      <c r="P1257" s="360" t="str">
        <f ca="1">rescore_patient</f>
        <v/>
      </c>
      <c r="Q1257" s="330" t="str">
        <f ca="1">quantity</f>
        <v/>
      </c>
      <c r="R1257" s="281"/>
      <c r="S1257" s="282"/>
      <c r="T1257" s="282"/>
      <c r="U1257" s="282"/>
      <c r="V1257" s="305"/>
      <c r="W1257" s="305"/>
      <c r="X1257" s="305"/>
      <c r="Y1257" s="282"/>
      <c r="Z1257" s="282" t="e" vm="1">
        <f ca="1">_xlfn.IFS(AND(ISNUMBER(SEARCH("N?m l*", CUSTOMER[[#This Row],[Service Type]], 1)), CUSTOMER[[#This Row],[Count ST]] = TRUE), CUSTOMER[[#This Row],[Quantity]], AND($Y$10:$Y1257 = TRUE, COUNTIFS($H$10:$H1257, CUSTOMER[[#This Row],[Booking]], $J$10:$J1257, CUSTOMER[[#This Row],[Order Date]], $F$10:$F1257, "&lt;&gt;"&amp;"N?m l*")=1), 1, TRUE,  "")</f>
        <v>#NAME?</v>
      </c>
      <c r="AA1257" s="282" t="b">
        <f t="shared" ca="1" si="20"/>
        <v>0</v>
      </c>
      <c r="AB1257" s="305"/>
    </row>
    <row r="1258" spans="1:28" x14ac:dyDescent="0.25">
      <c r="A1258" s="281" t="str">
        <f ca="1">no.</f>
        <v/>
      </c>
      <c r="B1258" s="281"/>
      <c r="C1258" s="282"/>
      <c r="D1258" s="282"/>
      <c r="E1258" s="282" t="str">
        <f ca="1">position</f>
        <v/>
      </c>
      <c r="F1258" s="282"/>
      <c r="G1258" s="282"/>
      <c r="H1258" s="282"/>
      <c r="I1258" s="282"/>
      <c r="J1258" s="335"/>
      <c r="K1258" s="282"/>
      <c r="L1258" s="282"/>
      <c r="M1258" s="282"/>
      <c r="N1258" s="282"/>
      <c r="O1258" s="281"/>
      <c r="P1258" s="360" t="str">
        <f ca="1">rescore_patient</f>
        <v/>
      </c>
      <c r="Q1258" s="330" t="str">
        <f ca="1">quantity</f>
        <v/>
      </c>
      <c r="R1258" s="281"/>
      <c r="S1258" s="282"/>
      <c r="T1258" s="282"/>
      <c r="U1258" s="282"/>
      <c r="V1258" s="305"/>
      <c r="W1258" s="305"/>
      <c r="X1258" s="305"/>
      <c r="Y1258" s="282"/>
      <c r="Z1258" s="282" t="e" vm="1">
        <f ca="1">_xlfn.IFS(AND(ISNUMBER(SEARCH("N?m l*", CUSTOMER[[#This Row],[Service Type]], 1)), CUSTOMER[[#This Row],[Count ST]] = TRUE), CUSTOMER[[#This Row],[Quantity]], AND($Y$10:$Y1258 = TRUE, COUNTIFS($H$10:$H1258, CUSTOMER[[#This Row],[Booking]], $J$10:$J1258, CUSTOMER[[#This Row],[Order Date]], $F$10:$F1258, "&lt;&gt;"&amp;"N?m l*")=1), 1, TRUE,  "")</f>
        <v>#NAME?</v>
      </c>
      <c r="AA1258" s="282" t="b">
        <f t="shared" ca="1" si="20"/>
        <v>0</v>
      </c>
      <c r="AB1258" s="305"/>
    </row>
    <row r="1259" spans="1:28" x14ac:dyDescent="0.25">
      <c r="A1259" s="281" t="str">
        <f ca="1">no.</f>
        <v/>
      </c>
      <c r="B1259" s="281"/>
      <c r="C1259" s="282"/>
      <c r="D1259" s="282"/>
      <c r="E1259" s="282" t="str">
        <f ca="1">position</f>
        <v/>
      </c>
      <c r="F1259" s="282"/>
      <c r="G1259" s="282"/>
      <c r="H1259" s="282"/>
      <c r="I1259" s="282"/>
      <c r="J1259" s="335"/>
      <c r="K1259" s="282"/>
      <c r="L1259" s="282"/>
      <c r="M1259" s="282"/>
      <c r="N1259" s="282"/>
      <c r="O1259" s="281"/>
      <c r="P1259" s="360" t="str">
        <f ca="1">rescore_patient</f>
        <v/>
      </c>
      <c r="Q1259" s="330" t="str">
        <f ca="1">quantity</f>
        <v/>
      </c>
      <c r="R1259" s="281"/>
      <c r="S1259" s="282"/>
      <c r="T1259" s="282"/>
      <c r="U1259" s="282"/>
      <c r="V1259" s="305"/>
      <c r="W1259" s="305"/>
      <c r="X1259" s="305"/>
      <c r="Y1259" s="282"/>
      <c r="Z1259" s="282" t="e" vm="1">
        <f ca="1">_xlfn.IFS(AND(ISNUMBER(SEARCH("N?m l*", CUSTOMER[[#This Row],[Service Type]], 1)), CUSTOMER[[#This Row],[Count ST]] = TRUE), CUSTOMER[[#This Row],[Quantity]], AND($Y$10:$Y1259 = TRUE, COUNTIFS($H$10:$H1259, CUSTOMER[[#This Row],[Booking]], $J$10:$J1259, CUSTOMER[[#This Row],[Order Date]], $F$10:$F1259, "&lt;&gt;"&amp;"N?m l*")=1), 1, TRUE,  "")</f>
        <v>#NAME?</v>
      </c>
      <c r="AA1259" s="282" t="b">
        <f t="shared" ca="1" si="20"/>
        <v>0</v>
      </c>
      <c r="AB1259" s="305"/>
    </row>
    <row r="1260" spans="1:28" x14ac:dyDescent="0.25">
      <c r="A1260" s="281" t="str">
        <f ca="1">no.</f>
        <v/>
      </c>
      <c r="B1260" s="281"/>
      <c r="C1260" s="282"/>
      <c r="D1260" s="282"/>
      <c r="E1260" s="282" t="str">
        <f ca="1">position</f>
        <v/>
      </c>
      <c r="F1260" s="282"/>
      <c r="G1260" s="282"/>
      <c r="H1260" s="282"/>
      <c r="I1260" s="282"/>
      <c r="J1260" s="335"/>
      <c r="K1260" s="282"/>
      <c r="L1260" s="282"/>
      <c r="M1260" s="282"/>
      <c r="N1260" s="282"/>
      <c r="O1260" s="281"/>
      <c r="P1260" s="360" t="str">
        <f ca="1">rescore_patient</f>
        <v/>
      </c>
      <c r="Q1260" s="330" t="str">
        <f ca="1">quantity</f>
        <v/>
      </c>
      <c r="R1260" s="281"/>
      <c r="S1260" s="282"/>
      <c r="T1260" s="282"/>
      <c r="U1260" s="282"/>
      <c r="V1260" s="305"/>
      <c r="W1260" s="305"/>
      <c r="X1260" s="305"/>
      <c r="Y1260" s="282"/>
      <c r="Z1260" s="282" t="e" vm="1">
        <f ca="1">_xlfn.IFS(AND(ISNUMBER(SEARCH("N?m l*", CUSTOMER[[#This Row],[Service Type]], 1)), CUSTOMER[[#This Row],[Count ST]] = TRUE), CUSTOMER[[#This Row],[Quantity]], AND($Y$10:$Y1260 = TRUE, COUNTIFS($H$10:$H1260, CUSTOMER[[#This Row],[Booking]], $J$10:$J1260, CUSTOMER[[#This Row],[Order Date]], $F$10:$F1260, "&lt;&gt;"&amp;"N?m l*")=1), 1, TRUE,  "")</f>
        <v>#NAME?</v>
      </c>
      <c r="AA1260" s="282" t="b">
        <f t="shared" ca="1" si="20"/>
        <v>0</v>
      </c>
      <c r="AB1260" s="305"/>
    </row>
    <row r="1261" spans="1:28" x14ac:dyDescent="0.25">
      <c r="A1261" s="281" t="str">
        <f ca="1">no.</f>
        <v/>
      </c>
      <c r="B1261" s="281"/>
      <c r="C1261" s="282"/>
      <c r="D1261" s="282"/>
      <c r="E1261" s="282" t="str">
        <f ca="1">position</f>
        <v/>
      </c>
      <c r="F1261" s="282"/>
      <c r="G1261" s="282"/>
      <c r="H1261" s="282"/>
      <c r="I1261" s="282"/>
      <c r="J1261" s="335"/>
      <c r="K1261" s="282"/>
      <c r="L1261" s="282"/>
      <c r="M1261" s="282"/>
      <c r="N1261" s="282"/>
      <c r="O1261" s="281"/>
      <c r="P1261" s="360" t="str">
        <f ca="1">rescore_patient</f>
        <v/>
      </c>
      <c r="Q1261" s="330" t="str">
        <f ca="1">quantity</f>
        <v/>
      </c>
      <c r="R1261" s="281"/>
      <c r="S1261" s="282"/>
      <c r="T1261" s="282"/>
      <c r="U1261" s="282"/>
      <c r="V1261" s="305"/>
      <c r="W1261" s="305"/>
      <c r="X1261" s="305"/>
      <c r="Y1261" s="282"/>
      <c r="Z1261" s="282" t="e" vm="1">
        <f ca="1">_xlfn.IFS(AND(ISNUMBER(SEARCH("N?m l*", CUSTOMER[[#This Row],[Service Type]], 1)), CUSTOMER[[#This Row],[Count ST]] = TRUE), CUSTOMER[[#This Row],[Quantity]], AND($Y$10:$Y1261 = TRUE, COUNTIFS($H$10:$H1261, CUSTOMER[[#This Row],[Booking]], $J$10:$J1261, CUSTOMER[[#This Row],[Order Date]], $F$10:$F1261, "&lt;&gt;"&amp;"N?m l*")=1), 1, TRUE,  "")</f>
        <v>#NAME?</v>
      </c>
      <c r="AA1261" s="282" t="b">
        <f t="shared" ca="1" si="20"/>
        <v>0</v>
      </c>
      <c r="AB1261" s="305"/>
    </row>
    <row r="1262" spans="1:28" x14ac:dyDescent="0.25">
      <c r="A1262" s="281" t="str">
        <f ca="1">no.</f>
        <v/>
      </c>
      <c r="B1262" s="281"/>
      <c r="C1262" s="282"/>
      <c r="D1262" s="282"/>
      <c r="E1262" s="282" t="str">
        <f ca="1">position</f>
        <v/>
      </c>
      <c r="F1262" s="282"/>
      <c r="G1262" s="282"/>
      <c r="H1262" s="282"/>
      <c r="I1262" s="282"/>
      <c r="J1262" s="335"/>
      <c r="K1262" s="282"/>
      <c r="L1262" s="282"/>
      <c r="M1262" s="282"/>
      <c r="N1262" s="282"/>
      <c r="O1262" s="281"/>
      <c r="P1262" s="360" t="str">
        <f ca="1">rescore_patient</f>
        <v/>
      </c>
      <c r="Q1262" s="330" t="str">
        <f ca="1">quantity</f>
        <v/>
      </c>
      <c r="R1262" s="281"/>
      <c r="S1262" s="282"/>
      <c r="T1262" s="282"/>
      <c r="U1262" s="282"/>
      <c r="V1262" s="305"/>
      <c r="W1262" s="305"/>
      <c r="X1262" s="305"/>
      <c r="Y1262" s="282"/>
      <c r="Z1262" s="282" t="e" vm="1">
        <f ca="1">_xlfn.IFS(AND(ISNUMBER(SEARCH("N?m l*", CUSTOMER[[#This Row],[Service Type]], 1)), CUSTOMER[[#This Row],[Count ST]] = TRUE), CUSTOMER[[#This Row],[Quantity]], AND($Y$10:$Y1262 = TRUE, COUNTIFS($H$10:$H1262, CUSTOMER[[#This Row],[Booking]], $J$10:$J1262, CUSTOMER[[#This Row],[Order Date]], $F$10:$F1262, "&lt;&gt;"&amp;"N?m l*")=1), 1, TRUE,  "")</f>
        <v>#NAME?</v>
      </c>
      <c r="AA1262" s="282" t="b">
        <f t="shared" ca="1" si="20"/>
        <v>0</v>
      </c>
      <c r="AB1262" s="305"/>
    </row>
    <row r="1263" spans="1:28" x14ac:dyDescent="0.25">
      <c r="A1263" s="281" t="str">
        <f ca="1">no.</f>
        <v/>
      </c>
      <c r="B1263" s="281"/>
      <c r="C1263" s="282"/>
      <c r="D1263" s="282"/>
      <c r="E1263" s="282" t="str">
        <f ca="1">position</f>
        <v/>
      </c>
      <c r="F1263" s="282"/>
      <c r="G1263" s="282"/>
      <c r="H1263" s="282"/>
      <c r="I1263" s="282"/>
      <c r="J1263" s="335"/>
      <c r="K1263" s="282"/>
      <c r="L1263" s="282"/>
      <c r="M1263" s="282"/>
      <c r="N1263" s="282"/>
      <c r="O1263" s="281"/>
      <c r="P1263" s="360" t="str">
        <f ca="1">rescore_patient</f>
        <v/>
      </c>
      <c r="Q1263" s="330" t="str">
        <f ca="1">quantity</f>
        <v/>
      </c>
      <c r="R1263" s="281"/>
      <c r="S1263" s="282"/>
      <c r="T1263" s="282"/>
      <c r="U1263" s="282"/>
      <c r="V1263" s="305"/>
      <c r="W1263" s="305"/>
      <c r="X1263" s="305"/>
      <c r="Y1263" s="282"/>
      <c r="Z1263" s="282" t="e" vm="1">
        <f ca="1">_xlfn.IFS(AND(ISNUMBER(SEARCH("N?m l*", CUSTOMER[[#This Row],[Service Type]], 1)), CUSTOMER[[#This Row],[Count ST]] = TRUE), CUSTOMER[[#This Row],[Quantity]], AND($Y$10:$Y1263 = TRUE, COUNTIFS($H$10:$H1263, CUSTOMER[[#This Row],[Booking]], $J$10:$J1263, CUSTOMER[[#This Row],[Order Date]], $F$10:$F1263, "&lt;&gt;"&amp;"N?m l*")=1), 1, TRUE,  "")</f>
        <v>#NAME?</v>
      </c>
      <c r="AA1263" s="282" t="b">
        <f t="shared" ca="1" si="20"/>
        <v>0</v>
      </c>
      <c r="AB1263" s="305"/>
    </row>
    <row r="1264" spans="1:28" x14ac:dyDescent="0.25">
      <c r="A1264" s="281" t="str">
        <f ca="1">no.</f>
        <v/>
      </c>
      <c r="B1264" s="281"/>
      <c r="C1264" s="282"/>
      <c r="D1264" s="282"/>
      <c r="E1264" s="282" t="str">
        <f ca="1">position</f>
        <v/>
      </c>
      <c r="F1264" s="282"/>
      <c r="G1264" s="282"/>
      <c r="H1264" s="282"/>
      <c r="I1264" s="282"/>
      <c r="J1264" s="335"/>
      <c r="K1264" s="282"/>
      <c r="L1264" s="282"/>
      <c r="M1264" s="282"/>
      <c r="N1264" s="282"/>
      <c r="O1264" s="281"/>
      <c r="P1264" s="360" t="str">
        <f ca="1">rescore_patient</f>
        <v/>
      </c>
      <c r="Q1264" s="330" t="str">
        <f ca="1">quantity</f>
        <v/>
      </c>
      <c r="R1264" s="281"/>
      <c r="S1264" s="282"/>
      <c r="T1264" s="282"/>
      <c r="U1264" s="282"/>
      <c r="V1264" s="305"/>
      <c r="W1264" s="305"/>
      <c r="X1264" s="305"/>
      <c r="Y1264" s="282"/>
      <c r="Z1264" s="282" t="e" vm="1">
        <f ca="1">_xlfn.IFS(AND(ISNUMBER(SEARCH("N?m l*", CUSTOMER[[#This Row],[Service Type]], 1)), CUSTOMER[[#This Row],[Count ST]] = TRUE), CUSTOMER[[#This Row],[Quantity]], AND($Y$10:$Y1264 = TRUE, COUNTIFS($H$10:$H1264, CUSTOMER[[#This Row],[Booking]], $J$10:$J1264, CUSTOMER[[#This Row],[Order Date]], $F$10:$F1264, "&lt;&gt;"&amp;"N?m l*")=1), 1, TRUE,  "")</f>
        <v>#NAME?</v>
      </c>
      <c r="AA1264" s="282" t="b">
        <f t="shared" ca="1" si="20"/>
        <v>0</v>
      </c>
      <c r="AB1264" s="305"/>
    </row>
    <row r="1265" spans="1:28" x14ac:dyDescent="0.25">
      <c r="A1265" s="281" t="str">
        <f ca="1">no.</f>
        <v/>
      </c>
      <c r="B1265" s="281"/>
      <c r="C1265" s="282"/>
      <c r="D1265" s="282"/>
      <c r="E1265" s="282" t="str">
        <f ca="1">position</f>
        <v/>
      </c>
      <c r="F1265" s="282"/>
      <c r="G1265" s="282"/>
      <c r="H1265" s="282"/>
      <c r="I1265" s="282"/>
      <c r="J1265" s="335"/>
      <c r="K1265" s="282"/>
      <c r="L1265" s="282"/>
      <c r="M1265" s="282"/>
      <c r="N1265" s="282"/>
      <c r="O1265" s="281"/>
      <c r="P1265" s="360" t="str">
        <f ca="1">rescore_patient</f>
        <v/>
      </c>
      <c r="Q1265" s="330" t="str">
        <f ca="1">quantity</f>
        <v/>
      </c>
      <c r="R1265" s="281"/>
      <c r="S1265" s="282"/>
      <c r="T1265" s="282"/>
      <c r="U1265" s="282"/>
      <c r="V1265" s="305"/>
      <c r="W1265" s="305"/>
      <c r="X1265" s="305"/>
      <c r="Y1265" s="282"/>
      <c r="Z1265" s="282" t="e" vm="1">
        <f ca="1">_xlfn.IFS(AND(ISNUMBER(SEARCH("N?m l*", CUSTOMER[[#This Row],[Service Type]], 1)), CUSTOMER[[#This Row],[Count ST]] = TRUE), CUSTOMER[[#This Row],[Quantity]], AND($Y$10:$Y1265 = TRUE, COUNTIFS($H$10:$H1265, CUSTOMER[[#This Row],[Booking]], $J$10:$J1265, CUSTOMER[[#This Row],[Order Date]], $F$10:$F1265, "&lt;&gt;"&amp;"N?m l*")=1), 1, TRUE,  "")</f>
        <v>#NAME?</v>
      </c>
      <c r="AA1265" s="282" t="b">
        <f t="shared" ca="1" si="20"/>
        <v>0</v>
      </c>
      <c r="AB1265" s="305"/>
    </row>
    <row r="1266" spans="1:28" x14ac:dyDescent="0.25">
      <c r="A1266" s="281" t="str">
        <f ca="1">no.</f>
        <v/>
      </c>
      <c r="B1266" s="281"/>
      <c r="C1266" s="282"/>
      <c r="D1266" s="282"/>
      <c r="E1266" s="282" t="str">
        <f ca="1">position</f>
        <v/>
      </c>
      <c r="F1266" s="282"/>
      <c r="G1266" s="282"/>
      <c r="H1266" s="282"/>
      <c r="I1266" s="282"/>
      <c r="J1266" s="335"/>
      <c r="K1266" s="282"/>
      <c r="L1266" s="282"/>
      <c r="M1266" s="282"/>
      <c r="N1266" s="282"/>
      <c r="O1266" s="281"/>
      <c r="P1266" s="360" t="str">
        <f ca="1">rescore_patient</f>
        <v/>
      </c>
      <c r="Q1266" s="330" t="str">
        <f ca="1">quantity</f>
        <v/>
      </c>
      <c r="R1266" s="281"/>
      <c r="S1266" s="282"/>
      <c r="T1266" s="282"/>
      <c r="U1266" s="282"/>
      <c r="V1266" s="305"/>
      <c r="W1266" s="305"/>
      <c r="X1266" s="305"/>
      <c r="Y1266" s="282"/>
      <c r="Z1266" s="282" t="e" vm="1">
        <f ca="1">_xlfn.IFS(AND(ISNUMBER(SEARCH("N?m l*", CUSTOMER[[#This Row],[Service Type]], 1)), CUSTOMER[[#This Row],[Count ST]] = TRUE), CUSTOMER[[#This Row],[Quantity]], AND($Y$10:$Y1266 = TRUE, COUNTIFS($H$10:$H1266, CUSTOMER[[#This Row],[Booking]], $J$10:$J1266, CUSTOMER[[#This Row],[Order Date]], $F$10:$F1266, "&lt;&gt;"&amp;"N?m l*")=1), 1, TRUE,  "")</f>
        <v>#NAME?</v>
      </c>
      <c r="AA1266" s="282" t="b">
        <f t="shared" ca="1" si="20"/>
        <v>0</v>
      </c>
      <c r="AB1266" s="305"/>
    </row>
    <row r="1267" spans="1:28" x14ac:dyDescent="0.25">
      <c r="A1267" s="281" t="str">
        <f ca="1">no.</f>
        <v/>
      </c>
      <c r="B1267" s="281"/>
      <c r="C1267" s="282"/>
      <c r="D1267" s="282"/>
      <c r="E1267" s="282" t="str">
        <f ca="1">position</f>
        <v/>
      </c>
      <c r="F1267" s="282"/>
      <c r="G1267" s="282"/>
      <c r="H1267" s="282"/>
      <c r="I1267" s="282"/>
      <c r="J1267" s="335"/>
      <c r="K1267" s="282"/>
      <c r="L1267" s="282"/>
      <c r="M1267" s="282"/>
      <c r="N1267" s="282"/>
      <c r="O1267" s="281"/>
      <c r="P1267" s="360" t="str">
        <f ca="1">rescore_patient</f>
        <v/>
      </c>
      <c r="Q1267" s="330" t="str">
        <f ca="1">quantity</f>
        <v/>
      </c>
      <c r="R1267" s="281"/>
      <c r="S1267" s="282"/>
      <c r="T1267" s="282"/>
      <c r="U1267" s="282"/>
      <c r="V1267" s="305"/>
      <c r="W1267" s="305"/>
      <c r="X1267" s="305"/>
      <c r="Y1267" s="282"/>
      <c r="Z1267" s="282" t="e" vm="1">
        <f ca="1">_xlfn.IFS(AND(ISNUMBER(SEARCH("N?m l*", CUSTOMER[[#This Row],[Service Type]], 1)), CUSTOMER[[#This Row],[Count ST]] = TRUE), CUSTOMER[[#This Row],[Quantity]], AND($Y$10:$Y1267 = TRUE, COUNTIFS($H$10:$H1267, CUSTOMER[[#This Row],[Booking]], $J$10:$J1267, CUSTOMER[[#This Row],[Order Date]], $F$10:$F1267, "&lt;&gt;"&amp;"N?m l*")=1), 1, TRUE,  "")</f>
        <v>#NAME?</v>
      </c>
      <c r="AA1267" s="282" t="b">
        <f t="shared" ca="1" si="20"/>
        <v>0</v>
      </c>
      <c r="AB1267" s="305"/>
    </row>
    <row r="1268" spans="1:28" x14ac:dyDescent="0.25">
      <c r="A1268" s="281" t="str">
        <f ca="1">no.</f>
        <v/>
      </c>
      <c r="B1268" s="281"/>
      <c r="C1268" s="282"/>
      <c r="D1268" s="282"/>
      <c r="E1268" s="282" t="str">
        <f ca="1">position</f>
        <v/>
      </c>
      <c r="F1268" s="282"/>
      <c r="G1268" s="282"/>
      <c r="H1268" s="282"/>
      <c r="I1268" s="282"/>
      <c r="J1268" s="335"/>
      <c r="K1268" s="282"/>
      <c r="L1268" s="282"/>
      <c r="M1268" s="282"/>
      <c r="N1268" s="282"/>
      <c r="O1268" s="281"/>
      <c r="P1268" s="360" t="str">
        <f ca="1">rescore_patient</f>
        <v/>
      </c>
      <c r="Q1268" s="330" t="str">
        <f ca="1">quantity</f>
        <v/>
      </c>
      <c r="R1268" s="281"/>
      <c r="S1268" s="282"/>
      <c r="T1268" s="282"/>
      <c r="U1268" s="282"/>
      <c r="V1268" s="305"/>
      <c r="W1268" s="305"/>
      <c r="X1268" s="305"/>
      <c r="Y1268" s="282"/>
      <c r="Z1268" s="282" t="e" vm="1">
        <f ca="1">_xlfn.IFS(AND(ISNUMBER(SEARCH("N?m l*", CUSTOMER[[#This Row],[Service Type]], 1)), CUSTOMER[[#This Row],[Count ST]] = TRUE), CUSTOMER[[#This Row],[Quantity]], AND($Y$10:$Y1268 = TRUE, COUNTIFS($H$10:$H1268, CUSTOMER[[#This Row],[Booking]], $J$10:$J1268, CUSTOMER[[#This Row],[Order Date]], $F$10:$F1268, "&lt;&gt;"&amp;"N?m l*")=1), 1, TRUE,  "")</f>
        <v>#NAME?</v>
      </c>
      <c r="AA1268" s="282" t="b">
        <f t="shared" ca="1" si="20"/>
        <v>0</v>
      </c>
      <c r="AB1268" s="305"/>
    </row>
    <row r="1269" spans="1:28" x14ac:dyDescent="0.25">
      <c r="A1269" s="281" t="str">
        <f ca="1">no.</f>
        <v/>
      </c>
      <c r="B1269" s="281"/>
      <c r="C1269" s="282"/>
      <c r="D1269" s="282"/>
      <c r="E1269" s="282" t="str">
        <f ca="1">position</f>
        <v/>
      </c>
      <c r="F1269" s="282"/>
      <c r="G1269" s="282"/>
      <c r="H1269" s="282"/>
      <c r="I1269" s="282"/>
      <c r="J1269" s="335"/>
      <c r="K1269" s="282"/>
      <c r="L1269" s="282"/>
      <c r="M1269" s="282"/>
      <c r="N1269" s="282"/>
      <c r="O1269" s="281"/>
      <c r="P1269" s="360" t="str">
        <f ca="1">rescore_patient</f>
        <v/>
      </c>
      <c r="Q1269" s="330" t="str">
        <f ca="1">quantity</f>
        <v/>
      </c>
      <c r="R1269" s="281"/>
      <c r="S1269" s="282"/>
      <c r="T1269" s="282"/>
      <c r="U1269" s="282"/>
      <c r="V1269" s="305"/>
      <c r="W1269" s="305"/>
      <c r="X1269" s="305"/>
      <c r="Y1269" s="282"/>
      <c r="Z1269" s="282" t="e" vm="1">
        <f ca="1">_xlfn.IFS(AND(ISNUMBER(SEARCH("N?m l*", CUSTOMER[[#This Row],[Service Type]], 1)), CUSTOMER[[#This Row],[Count ST]] = TRUE), CUSTOMER[[#This Row],[Quantity]], AND($Y$10:$Y1269 = TRUE, COUNTIFS($H$10:$H1269, CUSTOMER[[#This Row],[Booking]], $J$10:$J1269, CUSTOMER[[#This Row],[Order Date]], $F$10:$F1269, "&lt;&gt;"&amp;"N?m l*")=1), 1, TRUE,  "")</f>
        <v>#NAME?</v>
      </c>
      <c r="AA1269" s="282" t="b">
        <f t="shared" ca="1" si="20"/>
        <v>0</v>
      </c>
      <c r="AB1269" s="305"/>
    </row>
    <row r="1270" spans="1:28" x14ac:dyDescent="0.25">
      <c r="A1270" s="281" t="str">
        <f ca="1">no.</f>
        <v/>
      </c>
      <c r="B1270" s="281"/>
      <c r="C1270" s="282"/>
      <c r="D1270" s="282"/>
      <c r="E1270" s="282" t="str">
        <f ca="1">position</f>
        <v/>
      </c>
      <c r="F1270" s="282"/>
      <c r="G1270" s="282"/>
      <c r="H1270" s="282"/>
      <c r="I1270" s="282"/>
      <c r="J1270" s="335"/>
      <c r="K1270" s="282"/>
      <c r="L1270" s="282"/>
      <c r="M1270" s="282"/>
      <c r="N1270" s="282"/>
      <c r="O1270" s="281"/>
      <c r="P1270" s="360" t="str">
        <f ca="1">rescore_patient</f>
        <v/>
      </c>
      <c r="Q1270" s="330" t="str">
        <f ca="1">quantity</f>
        <v/>
      </c>
      <c r="R1270" s="281"/>
      <c r="S1270" s="282"/>
      <c r="T1270" s="282"/>
      <c r="U1270" s="282"/>
      <c r="V1270" s="305"/>
      <c r="W1270" s="305"/>
      <c r="X1270" s="305"/>
      <c r="Y1270" s="282"/>
      <c r="Z1270" s="282" t="e" vm="1">
        <f ca="1">_xlfn.IFS(AND(ISNUMBER(SEARCH("N?m l*", CUSTOMER[[#This Row],[Service Type]], 1)), CUSTOMER[[#This Row],[Count ST]] = TRUE), CUSTOMER[[#This Row],[Quantity]], AND($Y$10:$Y1270 = TRUE, COUNTIFS($H$10:$H1270, CUSTOMER[[#This Row],[Booking]], $J$10:$J1270, CUSTOMER[[#This Row],[Order Date]], $F$10:$F1270, "&lt;&gt;"&amp;"N?m l*")=1), 1, TRUE,  "")</f>
        <v>#NAME?</v>
      </c>
      <c r="AA1270" s="282" t="b">
        <f t="shared" ca="1" si="20"/>
        <v>0</v>
      </c>
      <c r="AB1270" s="305"/>
    </row>
    <row r="1271" spans="1:28" x14ac:dyDescent="0.25">
      <c r="A1271" s="281" t="str">
        <f ca="1">no.</f>
        <v/>
      </c>
      <c r="B1271" s="281"/>
      <c r="C1271" s="282"/>
      <c r="D1271" s="282"/>
      <c r="E1271" s="282" t="str">
        <f ca="1">position</f>
        <v/>
      </c>
      <c r="F1271" s="282"/>
      <c r="G1271" s="282"/>
      <c r="H1271" s="282"/>
      <c r="I1271" s="282"/>
      <c r="J1271" s="335"/>
      <c r="K1271" s="282"/>
      <c r="L1271" s="282"/>
      <c r="M1271" s="282"/>
      <c r="N1271" s="282"/>
      <c r="O1271" s="281"/>
      <c r="P1271" s="360" t="str">
        <f ca="1">rescore_patient</f>
        <v/>
      </c>
      <c r="Q1271" s="330" t="str">
        <f ca="1">quantity</f>
        <v/>
      </c>
      <c r="R1271" s="281"/>
      <c r="S1271" s="282"/>
      <c r="T1271" s="282"/>
      <c r="U1271" s="282"/>
      <c r="V1271" s="305"/>
      <c r="W1271" s="305"/>
      <c r="X1271" s="305"/>
      <c r="Y1271" s="282"/>
      <c r="Z1271" s="282" t="e" vm="1">
        <f ca="1">_xlfn.IFS(AND(ISNUMBER(SEARCH("N?m l*", CUSTOMER[[#This Row],[Service Type]], 1)), CUSTOMER[[#This Row],[Count ST]] = TRUE), CUSTOMER[[#This Row],[Quantity]], AND($Y$10:$Y1271 = TRUE, COUNTIFS($H$10:$H1271, CUSTOMER[[#This Row],[Booking]], $J$10:$J1271, CUSTOMER[[#This Row],[Order Date]], $F$10:$F1271, "&lt;&gt;"&amp;"N?m l*")=1), 1, TRUE,  "")</f>
        <v>#NAME?</v>
      </c>
      <c r="AA1271" s="282" t="b">
        <f t="shared" ca="1" si="20"/>
        <v>0</v>
      </c>
      <c r="AB1271" s="305"/>
    </row>
    <row r="1272" spans="1:28" x14ac:dyDescent="0.25">
      <c r="A1272" s="281" t="str">
        <f ca="1">no.</f>
        <v/>
      </c>
      <c r="B1272" s="281"/>
      <c r="C1272" s="282"/>
      <c r="D1272" s="282"/>
      <c r="E1272" s="282" t="str">
        <f ca="1">position</f>
        <v/>
      </c>
      <c r="F1272" s="282"/>
      <c r="G1272" s="282"/>
      <c r="H1272" s="282"/>
      <c r="I1272" s="282"/>
      <c r="J1272" s="335"/>
      <c r="K1272" s="282"/>
      <c r="L1272" s="282"/>
      <c r="M1272" s="282"/>
      <c r="N1272" s="282"/>
      <c r="O1272" s="281"/>
      <c r="P1272" s="360" t="str">
        <f ca="1">rescore_patient</f>
        <v/>
      </c>
      <c r="Q1272" s="330" t="str">
        <f ca="1">quantity</f>
        <v/>
      </c>
      <c r="R1272" s="281"/>
      <c r="S1272" s="282"/>
      <c r="T1272" s="282"/>
      <c r="U1272" s="282"/>
      <c r="V1272" s="305"/>
      <c r="W1272" s="305"/>
      <c r="X1272" s="305"/>
      <c r="Y1272" s="282"/>
      <c r="Z1272" s="282" t="e" vm="1">
        <f ca="1">_xlfn.IFS(AND(ISNUMBER(SEARCH("N?m l*", CUSTOMER[[#This Row],[Service Type]], 1)), CUSTOMER[[#This Row],[Count ST]] = TRUE), CUSTOMER[[#This Row],[Quantity]], AND($Y$10:$Y1272 = TRUE, COUNTIFS($H$10:$H1272, CUSTOMER[[#This Row],[Booking]], $J$10:$J1272, CUSTOMER[[#This Row],[Order Date]], $F$10:$F1272, "&lt;&gt;"&amp;"N?m l*")=1), 1, TRUE,  "")</f>
        <v>#NAME?</v>
      </c>
      <c r="AA1272" s="282" t="b">
        <f t="shared" ca="1" si="20"/>
        <v>0</v>
      </c>
      <c r="AB1272" s="305"/>
    </row>
    <row r="1273" spans="1:28" x14ac:dyDescent="0.25">
      <c r="A1273" s="281" t="str">
        <f ca="1">no.</f>
        <v/>
      </c>
      <c r="B1273" s="281"/>
      <c r="C1273" s="282"/>
      <c r="D1273" s="282"/>
      <c r="E1273" s="282" t="str">
        <f ca="1">position</f>
        <v/>
      </c>
      <c r="F1273" s="282"/>
      <c r="G1273" s="282"/>
      <c r="H1273" s="282"/>
      <c r="I1273" s="282"/>
      <c r="J1273" s="335"/>
      <c r="K1273" s="282"/>
      <c r="L1273" s="282"/>
      <c r="M1273" s="282"/>
      <c r="N1273" s="282"/>
      <c r="O1273" s="281"/>
      <c r="P1273" s="360" t="str">
        <f ca="1">rescore_patient</f>
        <v/>
      </c>
      <c r="Q1273" s="330" t="str">
        <f ca="1">quantity</f>
        <v/>
      </c>
      <c r="R1273" s="281"/>
      <c r="S1273" s="282"/>
      <c r="T1273" s="282"/>
      <c r="U1273" s="282"/>
      <c r="V1273" s="305"/>
      <c r="W1273" s="305"/>
      <c r="X1273" s="305"/>
      <c r="Y1273" s="282"/>
      <c r="Z1273" s="282" t="e" vm="1">
        <f ca="1">_xlfn.IFS(AND(ISNUMBER(SEARCH("N?m l*", CUSTOMER[[#This Row],[Service Type]], 1)), CUSTOMER[[#This Row],[Count ST]] = TRUE), CUSTOMER[[#This Row],[Quantity]], AND($Y$10:$Y1273 = TRUE, COUNTIFS($H$10:$H1273, CUSTOMER[[#This Row],[Booking]], $J$10:$J1273, CUSTOMER[[#This Row],[Order Date]], $F$10:$F1273, "&lt;&gt;"&amp;"N?m l*")=1), 1, TRUE,  "")</f>
        <v>#NAME?</v>
      </c>
      <c r="AA1273" s="282" t="b">
        <f t="shared" ca="1" si="20"/>
        <v>0</v>
      </c>
      <c r="AB1273" s="305"/>
    </row>
    <row r="1274" spans="1:28" x14ac:dyDescent="0.25">
      <c r="A1274" s="281" t="str">
        <f ca="1">no.</f>
        <v/>
      </c>
      <c r="B1274" s="281"/>
      <c r="C1274" s="282"/>
      <c r="D1274" s="282"/>
      <c r="E1274" s="282" t="str">
        <f ca="1">position</f>
        <v/>
      </c>
      <c r="F1274" s="282"/>
      <c r="G1274" s="282"/>
      <c r="H1274" s="282"/>
      <c r="I1274" s="282"/>
      <c r="J1274" s="335"/>
      <c r="K1274" s="282"/>
      <c r="L1274" s="282"/>
      <c r="M1274" s="282"/>
      <c r="N1274" s="282"/>
      <c r="O1274" s="281"/>
      <c r="P1274" s="360" t="str">
        <f ca="1">rescore_patient</f>
        <v/>
      </c>
      <c r="Q1274" s="330" t="str">
        <f ca="1">quantity</f>
        <v/>
      </c>
      <c r="R1274" s="281"/>
      <c r="S1274" s="282"/>
      <c r="T1274" s="282"/>
      <c r="U1274" s="282"/>
      <c r="V1274" s="305"/>
      <c r="W1274" s="305"/>
      <c r="X1274" s="305"/>
      <c r="Y1274" s="282"/>
      <c r="Z1274" s="282" t="e" vm="1">
        <f ca="1">_xlfn.IFS(AND(ISNUMBER(SEARCH("N?m l*", CUSTOMER[[#This Row],[Service Type]], 1)), CUSTOMER[[#This Row],[Count ST]] = TRUE), CUSTOMER[[#This Row],[Quantity]], AND($Y$10:$Y1274 = TRUE, COUNTIFS($H$10:$H1274, CUSTOMER[[#This Row],[Booking]], $J$10:$J1274, CUSTOMER[[#This Row],[Order Date]], $F$10:$F1274, "&lt;&gt;"&amp;"N?m l*")=1), 1, TRUE,  "")</f>
        <v>#NAME?</v>
      </c>
      <c r="AA1274" s="282" t="b">
        <f t="shared" ca="1" si="20"/>
        <v>0</v>
      </c>
      <c r="AB1274" s="305"/>
    </row>
    <row r="1275" spans="1:28" x14ac:dyDescent="0.25">
      <c r="A1275" s="281" t="str">
        <f ca="1">no.</f>
        <v/>
      </c>
      <c r="B1275" s="281"/>
      <c r="C1275" s="282"/>
      <c r="D1275" s="282"/>
      <c r="E1275" s="282" t="str">
        <f ca="1">position</f>
        <v/>
      </c>
      <c r="F1275" s="282"/>
      <c r="G1275" s="282"/>
      <c r="H1275" s="282"/>
      <c r="I1275" s="282"/>
      <c r="J1275" s="335"/>
      <c r="K1275" s="282"/>
      <c r="L1275" s="282"/>
      <c r="M1275" s="282"/>
      <c r="N1275" s="282"/>
      <c r="O1275" s="281"/>
      <c r="P1275" s="360" t="str">
        <f ca="1">rescore_patient</f>
        <v/>
      </c>
      <c r="Q1275" s="330" t="str">
        <f ca="1">quantity</f>
        <v/>
      </c>
      <c r="R1275" s="281"/>
      <c r="S1275" s="282"/>
      <c r="T1275" s="282"/>
      <c r="U1275" s="282"/>
      <c r="V1275" s="305"/>
      <c r="W1275" s="305"/>
      <c r="X1275" s="305"/>
      <c r="Y1275" s="282"/>
      <c r="Z1275" s="282" t="e" vm="1">
        <f ca="1">_xlfn.IFS(AND(ISNUMBER(SEARCH("N?m l*", CUSTOMER[[#This Row],[Service Type]], 1)), CUSTOMER[[#This Row],[Count ST]] = TRUE), CUSTOMER[[#This Row],[Quantity]], AND($Y$10:$Y1275 = TRUE, COUNTIFS($H$10:$H1275, CUSTOMER[[#This Row],[Booking]], $J$10:$J1275, CUSTOMER[[#This Row],[Order Date]], $F$10:$F1275, "&lt;&gt;"&amp;"N?m l*")=1), 1, TRUE,  "")</f>
        <v>#NAME?</v>
      </c>
      <c r="AA1275" s="282" t="b">
        <f t="shared" ca="1" si="20"/>
        <v>0</v>
      </c>
      <c r="AB1275" s="305"/>
    </row>
    <row r="1276" spans="1:28" x14ac:dyDescent="0.25">
      <c r="A1276" s="281" t="str">
        <f ca="1">no.</f>
        <v/>
      </c>
      <c r="B1276" s="281"/>
      <c r="C1276" s="282"/>
      <c r="D1276" s="282"/>
      <c r="E1276" s="282" t="str">
        <f ca="1">position</f>
        <v/>
      </c>
      <c r="F1276" s="282"/>
      <c r="G1276" s="282"/>
      <c r="H1276" s="282"/>
      <c r="I1276" s="282"/>
      <c r="J1276" s="335"/>
      <c r="K1276" s="282"/>
      <c r="L1276" s="282"/>
      <c r="M1276" s="282"/>
      <c r="N1276" s="282"/>
      <c r="O1276" s="281"/>
      <c r="P1276" s="360" t="str">
        <f ca="1">rescore_patient</f>
        <v/>
      </c>
      <c r="Q1276" s="330" t="str">
        <f ca="1">quantity</f>
        <v/>
      </c>
      <c r="R1276" s="281"/>
      <c r="S1276" s="282"/>
      <c r="T1276" s="282"/>
      <c r="U1276" s="282"/>
      <c r="V1276" s="305"/>
      <c r="W1276" s="305"/>
      <c r="X1276" s="305"/>
      <c r="Y1276" s="282"/>
      <c r="Z1276" s="282" t="e" vm="1">
        <f ca="1">_xlfn.IFS(AND(ISNUMBER(SEARCH("N?m l*", CUSTOMER[[#This Row],[Service Type]], 1)), CUSTOMER[[#This Row],[Count ST]] = TRUE), CUSTOMER[[#This Row],[Quantity]], AND($Y$10:$Y1276 = TRUE, COUNTIFS($H$10:$H1276, CUSTOMER[[#This Row],[Booking]], $J$10:$J1276, CUSTOMER[[#This Row],[Order Date]], $F$10:$F1276, "&lt;&gt;"&amp;"N?m l*")=1), 1, TRUE,  "")</f>
        <v>#NAME?</v>
      </c>
      <c r="AA1276" s="282" t="b">
        <f t="shared" ca="1" si="20"/>
        <v>0</v>
      </c>
      <c r="AB1276" s="305"/>
    </row>
    <row r="1277" spans="1:28" x14ac:dyDescent="0.25">
      <c r="A1277" s="281" t="str">
        <f ca="1">no.</f>
        <v/>
      </c>
      <c r="B1277" s="281"/>
      <c r="C1277" s="282"/>
      <c r="D1277" s="282"/>
      <c r="E1277" s="282" t="str">
        <f ca="1">position</f>
        <v/>
      </c>
      <c r="F1277" s="282"/>
      <c r="G1277" s="282"/>
      <c r="H1277" s="282"/>
      <c r="I1277" s="282"/>
      <c r="J1277" s="335"/>
      <c r="K1277" s="282"/>
      <c r="L1277" s="282"/>
      <c r="M1277" s="282"/>
      <c r="N1277" s="282"/>
      <c r="O1277" s="281"/>
      <c r="P1277" s="360" t="str">
        <f ca="1">rescore_patient</f>
        <v/>
      </c>
      <c r="Q1277" s="330" t="str">
        <f ca="1">quantity</f>
        <v/>
      </c>
      <c r="R1277" s="281"/>
      <c r="S1277" s="282"/>
      <c r="T1277" s="282"/>
      <c r="U1277" s="282"/>
      <c r="V1277" s="305"/>
      <c r="W1277" s="305"/>
      <c r="X1277" s="305"/>
      <c r="Y1277" s="282"/>
      <c r="Z1277" s="282" t="e" vm="1">
        <f ca="1">_xlfn.IFS(AND(ISNUMBER(SEARCH("N?m l*", CUSTOMER[[#This Row],[Service Type]], 1)), CUSTOMER[[#This Row],[Count ST]] = TRUE), CUSTOMER[[#This Row],[Quantity]], AND($Y$10:$Y1277 = TRUE, COUNTIFS($H$10:$H1277, CUSTOMER[[#This Row],[Booking]], $J$10:$J1277, CUSTOMER[[#This Row],[Order Date]], $F$10:$F1277, "&lt;&gt;"&amp;"N?m l*")=1), 1, TRUE,  "")</f>
        <v>#NAME?</v>
      </c>
      <c r="AA1277" s="282" t="b">
        <f t="shared" ca="1" si="20"/>
        <v>0</v>
      </c>
      <c r="AB1277" s="305"/>
    </row>
    <row r="1278" spans="1:28" x14ac:dyDescent="0.25">
      <c r="A1278" s="281" t="str">
        <f ca="1">no.</f>
        <v/>
      </c>
      <c r="B1278" s="281"/>
      <c r="C1278" s="282"/>
      <c r="D1278" s="282"/>
      <c r="E1278" s="282" t="str">
        <f ca="1">position</f>
        <v/>
      </c>
      <c r="F1278" s="282"/>
      <c r="G1278" s="282"/>
      <c r="H1278" s="282"/>
      <c r="I1278" s="282"/>
      <c r="J1278" s="335"/>
      <c r="K1278" s="282"/>
      <c r="L1278" s="282"/>
      <c r="M1278" s="282"/>
      <c r="N1278" s="282"/>
      <c r="O1278" s="281"/>
      <c r="P1278" s="360" t="str">
        <f ca="1">rescore_patient</f>
        <v/>
      </c>
      <c r="Q1278" s="330" t="str">
        <f ca="1">quantity</f>
        <v/>
      </c>
      <c r="R1278" s="281"/>
      <c r="S1278" s="282"/>
      <c r="T1278" s="282"/>
      <c r="U1278" s="282"/>
      <c r="V1278" s="305"/>
      <c r="W1278" s="305"/>
      <c r="X1278" s="305"/>
      <c r="Y1278" s="282"/>
      <c r="Z1278" s="282" t="e" vm="1">
        <f ca="1">_xlfn.IFS(AND(ISNUMBER(SEARCH("N?m l*", CUSTOMER[[#This Row],[Service Type]], 1)), CUSTOMER[[#This Row],[Count ST]] = TRUE), CUSTOMER[[#This Row],[Quantity]], AND($Y$10:$Y1278 = TRUE, COUNTIFS($H$10:$H1278, CUSTOMER[[#This Row],[Booking]], $J$10:$J1278, CUSTOMER[[#This Row],[Order Date]], $F$10:$F1278, "&lt;&gt;"&amp;"N?m l*")=1), 1, TRUE,  "")</f>
        <v>#NAME?</v>
      </c>
      <c r="AA1278" s="282" t="b">
        <f t="shared" ca="1" si="20"/>
        <v>0</v>
      </c>
      <c r="AB1278" s="305"/>
    </row>
    <row r="1279" spans="1:28" x14ac:dyDescent="0.25">
      <c r="A1279" s="281" t="str">
        <f ca="1">no.</f>
        <v/>
      </c>
      <c r="B1279" s="281"/>
      <c r="C1279" s="282"/>
      <c r="D1279" s="282"/>
      <c r="E1279" s="282" t="str">
        <f ca="1">position</f>
        <v/>
      </c>
      <c r="F1279" s="282"/>
      <c r="G1279" s="282"/>
      <c r="H1279" s="282"/>
      <c r="I1279" s="282"/>
      <c r="J1279" s="335"/>
      <c r="K1279" s="282"/>
      <c r="L1279" s="282"/>
      <c r="M1279" s="282"/>
      <c r="N1279" s="282"/>
      <c r="O1279" s="281"/>
      <c r="P1279" s="360" t="str">
        <f ca="1">rescore_patient</f>
        <v/>
      </c>
      <c r="Q1279" s="330" t="str">
        <f ca="1">quantity</f>
        <v/>
      </c>
      <c r="R1279" s="281"/>
      <c r="S1279" s="282"/>
      <c r="T1279" s="282"/>
      <c r="U1279" s="282"/>
      <c r="V1279" s="305"/>
      <c r="W1279" s="305"/>
      <c r="X1279" s="305"/>
      <c r="Y1279" s="282"/>
      <c r="Z1279" s="282" t="e" vm="1">
        <f ca="1">_xlfn.IFS(AND(ISNUMBER(SEARCH("N?m l*", CUSTOMER[[#This Row],[Service Type]], 1)), CUSTOMER[[#This Row],[Count ST]] = TRUE), CUSTOMER[[#This Row],[Quantity]], AND($Y$10:$Y1279 = TRUE, COUNTIFS($H$10:$H1279, CUSTOMER[[#This Row],[Booking]], $J$10:$J1279, CUSTOMER[[#This Row],[Order Date]], $F$10:$F1279, "&lt;&gt;"&amp;"N?m l*")=1), 1, TRUE,  "")</f>
        <v>#NAME?</v>
      </c>
      <c r="AA1279" s="282" t="b">
        <f t="shared" ca="1" si="20"/>
        <v>0</v>
      </c>
      <c r="AB1279" s="305"/>
    </row>
    <row r="1280" spans="1:28" x14ac:dyDescent="0.25">
      <c r="A1280" s="281" t="str">
        <f ca="1">no.</f>
        <v/>
      </c>
      <c r="B1280" s="281"/>
      <c r="C1280" s="282"/>
      <c r="D1280" s="282"/>
      <c r="E1280" s="282" t="str">
        <f ca="1">position</f>
        <v/>
      </c>
      <c r="F1280" s="282"/>
      <c r="G1280" s="282"/>
      <c r="H1280" s="282"/>
      <c r="I1280" s="282"/>
      <c r="J1280" s="335"/>
      <c r="K1280" s="282"/>
      <c r="L1280" s="282"/>
      <c r="M1280" s="282"/>
      <c r="N1280" s="282"/>
      <c r="O1280" s="281"/>
      <c r="P1280" s="360" t="str">
        <f ca="1">rescore_patient</f>
        <v/>
      </c>
      <c r="Q1280" s="330" t="str">
        <f ca="1">quantity</f>
        <v/>
      </c>
      <c r="R1280" s="281"/>
      <c r="S1280" s="282"/>
      <c r="T1280" s="282"/>
      <c r="U1280" s="282"/>
      <c r="V1280" s="305"/>
      <c r="W1280" s="305"/>
      <c r="X1280" s="305"/>
      <c r="Y1280" s="282"/>
      <c r="Z1280" s="282" t="e" vm="1">
        <f ca="1">_xlfn.IFS(AND(ISNUMBER(SEARCH("N?m l*", CUSTOMER[[#This Row],[Service Type]], 1)), CUSTOMER[[#This Row],[Count ST]] = TRUE), CUSTOMER[[#This Row],[Quantity]], AND($Y$10:$Y1280 = TRUE, COUNTIFS($H$10:$H1280, CUSTOMER[[#This Row],[Booking]], $J$10:$J1280, CUSTOMER[[#This Row],[Order Date]], $F$10:$F1280, "&lt;&gt;"&amp;"N?m l*")=1), 1, TRUE,  "")</f>
        <v>#NAME?</v>
      </c>
      <c r="AA1280" s="282" t="b">
        <f t="shared" ca="1" si="20"/>
        <v>0</v>
      </c>
      <c r="AB1280" s="305"/>
    </row>
    <row r="1281" spans="1:28" x14ac:dyDescent="0.25">
      <c r="A1281" s="281" t="str">
        <f ca="1">no.</f>
        <v/>
      </c>
      <c r="B1281" s="281"/>
      <c r="C1281" s="282"/>
      <c r="D1281" s="282"/>
      <c r="E1281" s="282" t="str">
        <f ca="1">position</f>
        <v/>
      </c>
      <c r="F1281" s="282"/>
      <c r="G1281" s="282"/>
      <c r="H1281" s="282"/>
      <c r="I1281" s="282"/>
      <c r="J1281" s="335"/>
      <c r="K1281" s="282"/>
      <c r="L1281" s="282"/>
      <c r="M1281" s="282"/>
      <c r="N1281" s="282"/>
      <c r="O1281" s="281"/>
      <c r="P1281" s="360" t="str">
        <f ca="1">rescore_patient</f>
        <v/>
      </c>
      <c r="Q1281" s="330" t="str">
        <f ca="1">quantity</f>
        <v/>
      </c>
      <c r="R1281" s="281"/>
      <c r="S1281" s="282"/>
      <c r="T1281" s="282"/>
      <c r="U1281" s="282"/>
      <c r="V1281" s="305"/>
      <c r="W1281" s="305"/>
      <c r="X1281" s="305"/>
      <c r="Y1281" s="282"/>
      <c r="Z1281" s="282" t="e" vm="1">
        <f ca="1">_xlfn.IFS(AND(ISNUMBER(SEARCH("N?m l*", CUSTOMER[[#This Row],[Service Type]], 1)), CUSTOMER[[#This Row],[Count ST]] = TRUE), CUSTOMER[[#This Row],[Quantity]], AND($Y$10:$Y1281 = TRUE, COUNTIFS($H$10:$H1281, CUSTOMER[[#This Row],[Booking]], $J$10:$J1281, CUSTOMER[[#This Row],[Order Date]], $F$10:$F1281, "&lt;&gt;"&amp;"N?m l*")=1), 1, TRUE,  "")</f>
        <v>#NAME?</v>
      </c>
      <c r="AA1281" s="282" t="b">
        <f t="shared" ca="1" si="20"/>
        <v>0</v>
      </c>
      <c r="AB1281" s="305"/>
    </row>
    <row r="1282" spans="1:28" x14ac:dyDescent="0.25">
      <c r="A1282" s="281" t="str">
        <f ca="1">no.</f>
        <v/>
      </c>
      <c r="B1282" s="281"/>
      <c r="C1282" s="282"/>
      <c r="D1282" s="282"/>
      <c r="E1282" s="282" t="str">
        <f ca="1">position</f>
        <v/>
      </c>
      <c r="F1282" s="282"/>
      <c r="G1282" s="282"/>
      <c r="H1282" s="282"/>
      <c r="I1282" s="282"/>
      <c r="J1282" s="335"/>
      <c r="K1282" s="282"/>
      <c r="L1282" s="282"/>
      <c r="M1282" s="282"/>
      <c r="N1282" s="282"/>
      <c r="O1282" s="281"/>
      <c r="P1282" s="360" t="str">
        <f ca="1">rescore_patient</f>
        <v/>
      </c>
      <c r="Q1282" s="330" t="str">
        <f ca="1">quantity</f>
        <v/>
      </c>
      <c r="R1282" s="281"/>
      <c r="S1282" s="282"/>
      <c r="T1282" s="282"/>
      <c r="U1282" s="282"/>
      <c r="V1282" s="305"/>
      <c r="W1282" s="305"/>
      <c r="X1282" s="305"/>
      <c r="Y1282" s="282"/>
      <c r="Z1282" s="282" t="e" vm="1">
        <f ca="1">_xlfn.IFS(AND(ISNUMBER(SEARCH("N?m l*", CUSTOMER[[#This Row],[Service Type]], 1)), CUSTOMER[[#This Row],[Count ST]] = TRUE), CUSTOMER[[#This Row],[Quantity]], AND($Y$10:$Y1282 = TRUE, COUNTIFS($H$10:$H1282, CUSTOMER[[#This Row],[Booking]], $J$10:$J1282, CUSTOMER[[#This Row],[Order Date]], $F$10:$F1282, "&lt;&gt;"&amp;"N?m l*")=1), 1, TRUE,  "")</f>
        <v>#NAME?</v>
      </c>
      <c r="AA1282" s="282" t="b">
        <f t="shared" ca="1" si="20"/>
        <v>0</v>
      </c>
      <c r="AB1282" s="305"/>
    </row>
    <row r="1283" spans="1:28" x14ac:dyDescent="0.25">
      <c r="A1283" s="281" t="str">
        <f ca="1">no.</f>
        <v/>
      </c>
      <c r="B1283" s="281"/>
      <c r="C1283" s="282"/>
      <c r="D1283" s="282"/>
      <c r="E1283" s="282" t="str">
        <f ca="1">position</f>
        <v/>
      </c>
      <c r="F1283" s="282"/>
      <c r="G1283" s="282"/>
      <c r="H1283" s="282"/>
      <c r="I1283" s="282"/>
      <c r="J1283" s="335"/>
      <c r="K1283" s="282"/>
      <c r="L1283" s="282"/>
      <c r="M1283" s="282"/>
      <c r="N1283" s="282"/>
      <c r="O1283" s="281"/>
      <c r="P1283" s="360" t="str">
        <f ca="1">rescore_patient</f>
        <v/>
      </c>
      <c r="Q1283" s="330" t="str">
        <f ca="1">quantity</f>
        <v/>
      </c>
      <c r="R1283" s="281"/>
      <c r="S1283" s="282"/>
      <c r="T1283" s="282"/>
      <c r="U1283" s="282"/>
      <c r="V1283" s="305"/>
      <c r="W1283" s="305"/>
      <c r="X1283" s="305"/>
      <c r="Y1283" s="282"/>
      <c r="Z1283" s="282" t="e" vm="1">
        <f ca="1">_xlfn.IFS(AND(ISNUMBER(SEARCH("N?m l*", CUSTOMER[[#This Row],[Service Type]], 1)), CUSTOMER[[#This Row],[Count ST]] = TRUE), CUSTOMER[[#This Row],[Quantity]], AND($Y$10:$Y1283 = TRUE, COUNTIFS($H$10:$H1283, CUSTOMER[[#This Row],[Booking]], $J$10:$J1283, CUSTOMER[[#This Row],[Order Date]], $F$10:$F1283, "&lt;&gt;"&amp;"N?m l*")=1), 1, TRUE,  "")</f>
        <v>#NAME?</v>
      </c>
      <c r="AA1283" s="282" t="b">
        <f t="shared" ca="1" si="20"/>
        <v>0</v>
      </c>
      <c r="AB1283" s="305"/>
    </row>
    <row r="1284" spans="1:28" x14ac:dyDescent="0.25">
      <c r="A1284" s="281" t="str">
        <f ca="1">no.</f>
        <v/>
      </c>
      <c r="B1284" s="281"/>
      <c r="C1284" s="282"/>
      <c r="D1284" s="282"/>
      <c r="E1284" s="282" t="str">
        <f ca="1">position</f>
        <v/>
      </c>
      <c r="F1284" s="282"/>
      <c r="G1284" s="282"/>
      <c r="H1284" s="282"/>
      <c r="I1284" s="282"/>
      <c r="J1284" s="335"/>
      <c r="K1284" s="282"/>
      <c r="L1284" s="282"/>
      <c r="M1284" s="282"/>
      <c r="N1284" s="282"/>
      <c r="O1284" s="281"/>
      <c r="P1284" s="360" t="str">
        <f ca="1">rescore_patient</f>
        <v/>
      </c>
      <c r="Q1284" s="330" t="str">
        <f ca="1">quantity</f>
        <v/>
      </c>
      <c r="R1284" s="281"/>
      <c r="S1284" s="282"/>
      <c r="T1284" s="282"/>
      <c r="U1284" s="282"/>
      <c r="V1284" s="305"/>
      <c r="W1284" s="305"/>
      <c r="X1284" s="305"/>
      <c r="Y1284" s="282"/>
      <c r="Z1284" s="282" t="e" vm="1">
        <f ca="1">_xlfn.IFS(AND(ISNUMBER(SEARCH("N?m l*", CUSTOMER[[#This Row],[Service Type]], 1)), CUSTOMER[[#This Row],[Count ST]] = TRUE), CUSTOMER[[#This Row],[Quantity]], AND($Y$10:$Y1284 = TRUE, COUNTIFS($H$10:$H1284, CUSTOMER[[#This Row],[Booking]], $J$10:$J1284, CUSTOMER[[#This Row],[Order Date]], $F$10:$F1284, "&lt;&gt;"&amp;"N?m l*")=1), 1, TRUE,  "")</f>
        <v>#NAME?</v>
      </c>
      <c r="AA1284" s="282" t="b">
        <f t="shared" ca="1" si="20"/>
        <v>0</v>
      </c>
      <c r="AB1284" s="305"/>
    </row>
    <row r="1285" spans="1:28" x14ac:dyDescent="0.25">
      <c r="A1285" s="281" t="str">
        <f ca="1">no.</f>
        <v/>
      </c>
      <c r="B1285" s="281"/>
      <c r="C1285" s="282"/>
      <c r="D1285" s="282"/>
      <c r="E1285" s="282" t="str">
        <f ca="1">position</f>
        <v/>
      </c>
      <c r="F1285" s="282"/>
      <c r="G1285" s="282"/>
      <c r="H1285" s="282"/>
      <c r="I1285" s="282"/>
      <c r="J1285" s="335"/>
      <c r="K1285" s="282"/>
      <c r="L1285" s="282"/>
      <c r="M1285" s="282"/>
      <c r="N1285" s="282"/>
      <c r="O1285" s="281"/>
      <c r="P1285" s="360" t="str">
        <f ca="1">rescore_patient</f>
        <v/>
      </c>
      <c r="Q1285" s="330" t="str">
        <f ca="1">quantity</f>
        <v/>
      </c>
      <c r="R1285" s="281"/>
      <c r="S1285" s="282"/>
      <c r="T1285" s="282"/>
      <c r="U1285" s="282"/>
      <c r="V1285" s="305"/>
      <c r="W1285" s="305"/>
      <c r="X1285" s="305"/>
      <c r="Y1285" s="282"/>
      <c r="Z1285" s="282" t="e" vm="1">
        <f ca="1">_xlfn.IFS(AND(ISNUMBER(SEARCH("N?m l*", CUSTOMER[[#This Row],[Service Type]], 1)), CUSTOMER[[#This Row],[Count ST]] = TRUE), CUSTOMER[[#This Row],[Quantity]], AND($Y$10:$Y1285 = TRUE, COUNTIFS($H$10:$H1285, CUSTOMER[[#This Row],[Booking]], $J$10:$J1285, CUSTOMER[[#This Row],[Order Date]], $F$10:$F1285, "&lt;&gt;"&amp;"N?m l*")=1), 1, TRUE,  "")</f>
        <v>#NAME?</v>
      </c>
      <c r="AA1285" s="282" t="b">
        <f t="shared" ca="1" si="20"/>
        <v>0</v>
      </c>
      <c r="AB1285" s="305"/>
    </row>
    <row r="1286" spans="1:28" x14ac:dyDescent="0.25">
      <c r="A1286" s="281" t="str">
        <f ca="1">no.</f>
        <v/>
      </c>
      <c r="B1286" s="281"/>
      <c r="C1286" s="282"/>
      <c r="D1286" s="282"/>
      <c r="E1286" s="282" t="str">
        <f ca="1">position</f>
        <v/>
      </c>
      <c r="F1286" s="282"/>
      <c r="G1286" s="282"/>
      <c r="H1286" s="282"/>
      <c r="I1286" s="282"/>
      <c r="J1286" s="335"/>
      <c r="K1286" s="282"/>
      <c r="L1286" s="282"/>
      <c r="M1286" s="282"/>
      <c r="N1286" s="282"/>
      <c r="O1286" s="281"/>
      <c r="P1286" s="360" t="str">
        <f ca="1">rescore_patient</f>
        <v/>
      </c>
      <c r="Q1286" s="330" t="str">
        <f ca="1">quantity</f>
        <v/>
      </c>
      <c r="R1286" s="281"/>
      <c r="S1286" s="282"/>
      <c r="T1286" s="282"/>
      <c r="U1286" s="282"/>
      <c r="V1286" s="305"/>
      <c r="W1286" s="305"/>
      <c r="X1286" s="305"/>
      <c r="Y1286" s="282"/>
      <c r="Z1286" s="282" t="e" vm="1">
        <f ca="1">_xlfn.IFS(AND(ISNUMBER(SEARCH("N?m l*", CUSTOMER[[#This Row],[Service Type]], 1)), CUSTOMER[[#This Row],[Count ST]] = TRUE), CUSTOMER[[#This Row],[Quantity]], AND($Y$10:$Y1286 = TRUE, COUNTIFS($H$10:$H1286, CUSTOMER[[#This Row],[Booking]], $J$10:$J1286, CUSTOMER[[#This Row],[Order Date]], $F$10:$F1286, "&lt;&gt;"&amp;"N?m l*")=1), 1, TRUE,  "")</f>
        <v>#NAME?</v>
      </c>
      <c r="AA1286" s="282" t="b">
        <f t="shared" ca="1" si="20"/>
        <v>0</v>
      </c>
      <c r="AB1286" s="305"/>
    </row>
    <row r="1287" spans="1:28" x14ac:dyDescent="0.25">
      <c r="A1287" s="281" t="str">
        <f ca="1">no.</f>
        <v/>
      </c>
      <c r="B1287" s="281"/>
      <c r="C1287" s="282"/>
      <c r="D1287" s="282"/>
      <c r="E1287" s="282" t="str">
        <f ca="1">position</f>
        <v/>
      </c>
      <c r="F1287" s="282"/>
      <c r="G1287" s="282"/>
      <c r="H1287" s="282"/>
      <c r="I1287" s="282"/>
      <c r="J1287" s="335"/>
      <c r="K1287" s="282"/>
      <c r="L1287" s="282"/>
      <c r="M1287" s="282"/>
      <c r="N1287" s="282"/>
      <c r="O1287" s="281"/>
      <c r="P1287" s="360" t="str">
        <f ca="1">rescore_patient</f>
        <v/>
      </c>
      <c r="Q1287" s="330" t="str">
        <f ca="1">quantity</f>
        <v/>
      </c>
      <c r="R1287" s="281"/>
      <c r="S1287" s="282"/>
      <c r="T1287" s="282"/>
      <c r="U1287" s="282"/>
      <c r="V1287" s="305"/>
      <c r="W1287" s="305"/>
      <c r="X1287" s="305"/>
      <c r="Y1287" s="282"/>
      <c r="Z1287" s="282" t="e" vm="1">
        <f ca="1">_xlfn.IFS(AND(ISNUMBER(SEARCH("N?m l*", CUSTOMER[[#This Row],[Service Type]], 1)), CUSTOMER[[#This Row],[Count ST]] = TRUE), CUSTOMER[[#This Row],[Quantity]], AND($Y$10:$Y1287 = TRUE, COUNTIFS($H$10:$H1287, CUSTOMER[[#This Row],[Booking]], $J$10:$J1287, CUSTOMER[[#This Row],[Order Date]], $F$10:$F1287, "&lt;&gt;"&amp;"N?m l*")=1), 1, TRUE,  "")</f>
        <v>#NAME?</v>
      </c>
      <c r="AA1287" s="282" t="b">
        <f t="shared" ca="1" si="20"/>
        <v>0</v>
      </c>
      <c r="AB1287" s="305"/>
    </row>
    <row r="1288" spans="1:28" x14ac:dyDescent="0.25">
      <c r="A1288" s="281" t="str">
        <f ca="1">no.</f>
        <v/>
      </c>
      <c r="B1288" s="281"/>
      <c r="C1288" s="282"/>
      <c r="D1288" s="282"/>
      <c r="E1288" s="282" t="str">
        <f ca="1">position</f>
        <v/>
      </c>
      <c r="F1288" s="282"/>
      <c r="G1288" s="282"/>
      <c r="H1288" s="282"/>
      <c r="I1288" s="282"/>
      <c r="J1288" s="335"/>
      <c r="K1288" s="282"/>
      <c r="L1288" s="282"/>
      <c r="M1288" s="282"/>
      <c r="N1288" s="282"/>
      <c r="O1288" s="281"/>
      <c r="P1288" s="360" t="str">
        <f ca="1">rescore_patient</f>
        <v/>
      </c>
      <c r="Q1288" s="330" t="str">
        <f ca="1">quantity</f>
        <v/>
      </c>
      <c r="R1288" s="281"/>
      <c r="S1288" s="282"/>
      <c r="T1288" s="282"/>
      <c r="U1288" s="282"/>
      <c r="V1288" s="305"/>
      <c r="W1288" s="305"/>
      <c r="X1288" s="305"/>
      <c r="Y1288" s="282"/>
      <c r="Z1288" s="282" t="e" vm="1">
        <f ca="1">_xlfn.IFS(AND(ISNUMBER(SEARCH("N?m l*", CUSTOMER[[#This Row],[Service Type]], 1)), CUSTOMER[[#This Row],[Count ST]] = TRUE), CUSTOMER[[#This Row],[Quantity]], AND($Y$10:$Y1288 = TRUE, COUNTIFS($H$10:$H1288, CUSTOMER[[#This Row],[Booking]], $J$10:$J1288, CUSTOMER[[#This Row],[Order Date]], $F$10:$F1288, "&lt;&gt;"&amp;"N?m l*")=1), 1, TRUE,  "")</f>
        <v>#NAME?</v>
      </c>
      <c r="AA1288" s="282" t="b">
        <f t="shared" ca="1" si="20"/>
        <v>0</v>
      </c>
      <c r="AB1288" s="305"/>
    </row>
    <row r="1289" spans="1:28" x14ac:dyDescent="0.25">
      <c r="A1289" s="281" t="str">
        <f ca="1">no.</f>
        <v/>
      </c>
      <c r="B1289" s="281"/>
      <c r="C1289" s="282"/>
      <c r="D1289" s="282"/>
      <c r="E1289" s="282" t="str">
        <f ca="1">position</f>
        <v/>
      </c>
      <c r="F1289" s="282"/>
      <c r="G1289" s="282"/>
      <c r="H1289" s="282"/>
      <c r="I1289" s="282"/>
      <c r="J1289" s="335"/>
      <c r="K1289" s="282"/>
      <c r="L1289" s="282"/>
      <c r="M1289" s="282"/>
      <c r="N1289" s="282"/>
      <c r="O1289" s="281"/>
      <c r="P1289" s="360" t="str">
        <f ca="1">rescore_patient</f>
        <v/>
      </c>
      <c r="Q1289" s="330" t="str">
        <f ca="1">quantity</f>
        <v/>
      </c>
      <c r="R1289" s="281"/>
      <c r="S1289" s="282"/>
      <c r="T1289" s="282"/>
      <c r="U1289" s="282"/>
      <c r="V1289" s="305"/>
      <c r="W1289" s="305"/>
      <c r="X1289" s="305"/>
      <c r="Y1289" s="282"/>
      <c r="Z1289" s="282" t="e" vm="1">
        <f ca="1">_xlfn.IFS(AND(ISNUMBER(SEARCH("N?m l*", CUSTOMER[[#This Row],[Service Type]], 1)), CUSTOMER[[#This Row],[Count ST]] = TRUE), CUSTOMER[[#This Row],[Quantity]], AND($Y$10:$Y1289 = TRUE, COUNTIFS($H$10:$H1289, CUSTOMER[[#This Row],[Booking]], $J$10:$J1289, CUSTOMER[[#This Row],[Order Date]], $F$10:$F1289, "&lt;&gt;"&amp;"N?m l*")=1), 1, TRUE,  "")</f>
        <v>#NAME?</v>
      </c>
      <c r="AA1289" s="282" t="b">
        <f t="shared" ca="1" si="20"/>
        <v>0</v>
      </c>
      <c r="AB1289" s="305"/>
    </row>
    <row r="1290" spans="1:28" x14ac:dyDescent="0.25">
      <c r="A1290" s="281" t="str">
        <f ca="1">no.</f>
        <v/>
      </c>
      <c r="B1290" s="281"/>
      <c r="C1290" s="282"/>
      <c r="D1290" s="282"/>
      <c r="E1290" s="282" t="str">
        <f ca="1">position</f>
        <v/>
      </c>
      <c r="F1290" s="282"/>
      <c r="G1290" s="282"/>
      <c r="H1290" s="282"/>
      <c r="I1290" s="282"/>
      <c r="J1290" s="335"/>
      <c r="K1290" s="282"/>
      <c r="L1290" s="282"/>
      <c r="M1290" s="282"/>
      <c r="N1290" s="282"/>
      <c r="O1290" s="281"/>
      <c r="P1290" s="360" t="str">
        <f ca="1">rescore_patient</f>
        <v/>
      </c>
      <c r="Q1290" s="330" t="str">
        <f ca="1">quantity</f>
        <v/>
      </c>
      <c r="R1290" s="281"/>
      <c r="S1290" s="282"/>
      <c r="T1290" s="282"/>
      <c r="U1290" s="282"/>
      <c r="V1290" s="305"/>
      <c r="W1290" s="305"/>
      <c r="X1290" s="305"/>
      <c r="Y1290" s="282"/>
      <c r="Z1290" s="282" t="e" vm="1">
        <f ca="1">_xlfn.IFS(AND(ISNUMBER(SEARCH("N?m l*", CUSTOMER[[#This Row],[Service Type]], 1)), CUSTOMER[[#This Row],[Count ST]] = TRUE), CUSTOMER[[#This Row],[Quantity]], AND($Y$10:$Y1290 = TRUE, COUNTIFS($H$10:$H1290, CUSTOMER[[#This Row],[Booking]], $J$10:$J1290, CUSTOMER[[#This Row],[Order Date]], $F$10:$F1290, "&lt;&gt;"&amp;"N?m l*")=1), 1, TRUE,  "")</f>
        <v>#NAME?</v>
      </c>
      <c r="AA1290" s="282" t="b">
        <f t="shared" ref="AA1290:AA1353" ca="1" si="21">count_svc_type</f>
        <v>0</v>
      </c>
      <c r="AB1290" s="305"/>
    </row>
    <row r="1291" spans="1:28" x14ac:dyDescent="0.25">
      <c r="A1291" s="281" t="str">
        <f ca="1">no.</f>
        <v/>
      </c>
      <c r="B1291" s="281"/>
      <c r="C1291" s="282"/>
      <c r="D1291" s="282"/>
      <c r="E1291" s="282" t="str">
        <f ca="1">position</f>
        <v/>
      </c>
      <c r="F1291" s="282"/>
      <c r="G1291" s="282"/>
      <c r="H1291" s="282"/>
      <c r="I1291" s="282"/>
      <c r="J1291" s="335"/>
      <c r="K1291" s="282"/>
      <c r="L1291" s="282"/>
      <c r="M1291" s="282"/>
      <c r="N1291" s="282"/>
      <c r="O1291" s="281"/>
      <c r="P1291" s="360" t="str">
        <f ca="1">rescore_patient</f>
        <v/>
      </c>
      <c r="Q1291" s="330" t="str">
        <f ca="1">quantity</f>
        <v/>
      </c>
      <c r="R1291" s="281"/>
      <c r="S1291" s="282"/>
      <c r="T1291" s="282"/>
      <c r="U1291" s="282"/>
      <c r="V1291" s="305"/>
      <c r="W1291" s="305"/>
      <c r="X1291" s="305"/>
      <c r="Y1291" s="282"/>
      <c r="Z1291" s="282" t="e" vm="1">
        <f ca="1">_xlfn.IFS(AND(ISNUMBER(SEARCH("N?m l*", CUSTOMER[[#This Row],[Service Type]], 1)), CUSTOMER[[#This Row],[Count ST]] = TRUE), CUSTOMER[[#This Row],[Quantity]], AND($Y$10:$Y1291 = TRUE, COUNTIFS($H$10:$H1291, CUSTOMER[[#This Row],[Booking]], $J$10:$J1291, CUSTOMER[[#This Row],[Order Date]], $F$10:$F1291, "&lt;&gt;"&amp;"N?m l*")=1), 1, TRUE,  "")</f>
        <v>#NAME?</v>
      </c>
      <c r="AA1291" s="282" t="b">
        <f t="shared" ca="1" si="21"/>
        <v>0</v>
      </c>
      <c r="AB1291" s="305"/>
    </row>
    <row r="1292" spans="1:28" x14ac:dyDescent="0.25">
      <c r="A1292" s="281" t="str">
        <f ca="1">no.</f>
        <v/>
      </c>
      <c r="B1292" s="281"/>
      <c r="C1292" s="282"/>
      <c r="D1292" s="282"/>
      <c r="E1292" s="282" t="str">
        <f ca="1">position</f>
        <v/>
      </c>
      <c r="F1292" s="282"/>
      <c r="G1292" s="282"/>
      <c r="H1292" s="282"/>
      <c r="I1292" s="282"/>
      <c r="J1292" s="335"/>
      <c r="K1292" s="282"/>
      <c r="L1292" s="282"/>
      <c r="M1292" s="282"/>
      <c r="N1292" s="282"/>
      <c r="O1292" s="281"/>
      <c r="P1292" s="360" t="str">
        <f ca="1">rescore_patient</f>
        <v/>
      </c>
      <c r="Q1292" s="330" t="str">
        <f ca="1">quantity</f>
        <v/>
      </c>
      <c r="R1292" s="281"/>
      <c r="S1292" s="282"/>
      <c r="T1292" s="282"/>
      <c r="U1292" s="282"/>
      <c r="V1292" s="305"/>
      <c r="W1292" s="305"/>
      <c r="X1292" s="305"/>
      <c r="Y1292" s="282"/>
      <c r="Z1292" s="282" t="e" vm="1">
        <f ca="1">_xlfn.IFS(AND(ISNUMBER(SEARCH("N?m l*", CUSTOMER[[#This Row],[Service Type]], 1)), CUSTOMER[[#This Row],[Count ST]] = TRUE), CUSTOMER[[#This Row],[Quantity]], AND($Y$10:$Y1292 = TRUE, COUNTIFS($H$10:$H1292, CUSTOMER[[#This Row],[Booking]], $J$10:$J1292, CUSTOMER[[#This Row],[Order Date]], $F$10:$F1292, "&lt;&gt;"&amp;"N?m l*")=1), 1, TRUE,  "")</f>
        <v>#NAME?</v>
      </c>
      <c r="AA1292" s="282" t="b">
        <f t="shared" ca="1" si="21"/>
        <v>0</v>
      </c>
      <c r="AB1292" s="305"/>
    </row>
    <row r="1293" spans="1:28" x14ac:dyDescent="0.25">
      <c r="A1293" s="281" t="str">
        <f ca="1">no.</f>
        <v/>
      </c>
      <c r="B1293" s="281"/>
      <c r="C1293" s="282"/>
      <c r="D1293" s="282"/>
      <c r="E1293" s="282" t="str">
        <f ca="1">position</f>
        <v/>
      </c>
      <c r="F1293" s="282"/>
      <c r="G1293" s="282"/>
      <c r="H1293" s="282"/>
      <c r="I1293" s="282"/>
      <c r="J1293" s="335"/>
      <c r="K1293" s="282"/>
      <c r="L1293" s="282"/>
      <c r="M1293" s="282"/>
      <c r="N1293" s="282"/>
      <c r="O1293" s="281"/>
      <c r="P1293" s="360" t="str">
        <f ca="1">rescore_patient</f>
        <v/>
      </c>
      <c r="Q1293" s="330" t="str">
        <f ca="1">quantity</f>
        <v/>
      </c>
      <c r="R1293" s="281"/>
      <c r="S1293" s="282"/>
      <c r="T1293" s="282"/>
      <c r="U1293" s="282"/>
      <c r="V1293" s="305"/>
      <c r="W1293" s="305"/>
      <c r="X1293" s="305"/>
      <c r="Y1293" s="282"/>
      <c r="Z1293" s="282" t="e" vm="1">
        <f ca="1">_xlfn.IFS(AND(ISNUMBER(SEARCH("N?m l*", CUSTOMER[[#This Row],[Service Type]], 1)), CUSTOMER[[#This Row],[Count ST]] = TRUE), CUSTOMER[[#This Row],[Quantity]], AND($Y$10:$Y1293 = TRUE, COUNTIFS($H$10:$H1293, CUSTOMER[[#This Row],[Booking]], $J$10:$J1293, CUSTOMER[[#This Row],[Order Date]], $F$10:$F1293, "&lt;&gt;"&amp;"N?m l*")=1), 1, TRUE,  "")</f>
        <v>#NAME?</v>
      </c>
      <c r="AA1293" s="282" t="b">
        <f t="shared" ca="1" si="21"/>
        <v>0</v>
      </c>
      <c r="AB1293" s="305"/>
    </row>
    <row r="1294" spans="1:28" x14ac:dyDescent="0.25">
      <c r="A1294" s="281" t="str">
        <f ca="1">no.</f>
        <v/>
      </c>
      <c r="B1294" s="281"/>
      <c r="C1294" s="282"/>
      <c r="D1294" s="282"/>
      <c r="E1294" s="282" t="str">
        <f ca="1">position</f>
        <v/>
      </c>
      <c r="F1294" s="282"/>
      <c r="G1294" s="282"/>
      <c r="H1294" s="282"/>
      <c r="I1294" s="282"/>
      <c r="J1294" s="335"/>
      <c r="K1294" s="282"/>
      <c r="L1294" s="282"/>
      <c r="M1294" s="282"/>
      <c r="N1294" s="282"/>
      <c r="O1294" s="281"/>
      <c r="P1294" s="360" t="str">
        <f ca="1">rescore_patient</f>
        <v/>
      </c>
      <c r="Q1294" s="330" t="str">
        <f ca="1">quantity</f>
        <v/>
      </c>
      <c r="R1294" s="281"/>
      <c r="S1294" s="282"/>
      <c r="T1294" s="282"/>
      <c r="U1294" s="282"/>
      <c r="V1294" s="305"/>
      <c r="W1294" s="305"/>
      <c r="X1294" s="305"/>
      <c r="Y1294" s="282"/>
      <c r="Z1294" s="282" t="e" vm="1">
        <f ca="1">_xlfn.IFS(AND(ISNUMBER(SEARCH("N?m l*", CUSTOMER[[#This Row],[Service Type]], 1)), CUSTOMER[[#This Row],[Count ST]] = TRUE), CUSTOMER[[#This Row],[Quantity]], AND($Y$10:$Y1294 = TRUE, COUNTIFS($H$10:$H1294, CUSTOMER[[#This Row],[Booking]], $J$10:$J1294, CUSTOMER[[#This Row],[Order Date]], $F$10:$F1294, "&lt;&gt;"&amp;"N?m l*")=1), 1, TRUE,  "")</f>
        <v>#NAME?</v>
      </c>
      <c r="AA1294" s="282" t="b">
        <f t="shared" ca="1" si="21"/>
        <v>0</v>
      </c>
      <c r="AB1294" s="305"/>
    </row>
    <row r="1295" spans="1:28" x14ac:dyDescent="0.25">
      <c r="A1295" s="281" t="str">
        <f ca="1">no.</f>
        <v/>
      </c>
      <c r="B1295" s="281"/>
      <c r="C1295" s="282"/>
      <c r="D1295" s="282"/>
      <c r="E1295" s="282" t="str">
        <f ca="1">position</f>
        <v/>
      </c>
      <c r="F1295" s="282"/>
      <c r="G1295" s="282"/>
      <c r="H1295" s="282"/>
      <c r="I1295" s="282"/>
      <c r="J1295" s="335"/>
      <c r="K1295" s="282"/>
      <c r="L1295" s="282"/>
      <c r="M1295" s="282"/>
      <c r="N1295" s="282"/>
      <c r="O1295" s="281"/>
      <c r="P1295" s="360" t="str">
        <f ca="1">rescore_patient</f>
        <v/>
      </c>
      <c r="Q1295" s="330" t="str">
        <f ca="1">quantity</f>
        <v/>
      </c>
      <c r="R1295" s="281"/>
      <c r="S1295" s="282"/>
      <c r="T1295" s="282"/>
      <c r="U1295" s="282"/>
      <c r="V1295" s="305"/>
      <c r="W1295" s="305"/>
      <c r="X1295" s="305"/>
      <c r="Y1295" s="282"/>
      <c r="Z1295" s="282" t="e" vm="1">
        <f ca="1">_xlfn.IFS(AND(ISNUMBER(SEARCH("N?m l*", CUSTOMER[[#This Row],[Service Type]], 1)), CUSTOMER[[#This Row],[Count ST]] = TRUE), CUSTOMER[[#This Row],[Quantity]], AND($Y$10:$Y1295 = TRUE, COUNTIFS($H$10:$H1295, CUSTOMER[[#This Row],[Booking]], $J$10:$J1295, CUSTOMER[[#This Row],[Order Date]], $F$10:$F1295, "&lt;&gt;"&amp;"N?m l*")=1), 1, TRUE,  "")</f>
        <v>#NAME?</v>
      </c>
      <c r="AA1295" s="282" t="b">
        <f t="shared" ca="1" si="21"/>
        <v>0</v>
      </c>
      <c r="AB1295" s="305"/>
    </row>
    <row r="1296" spans="1:28" x14ac:dyDescent="0.25">
      <c r="A1296" s="281" t="str">
        <f ca="1">no.</f>
        <v/>
      </c>
      <c r="B1296" s="281"/>
      <c r="C1296" s="282"/>
      <c r="D1296" s="282"/>
      <c r="E1296" s="282" t="str">
        <f ca="1">position</f>
        <v/>
      </c>
      <c r="F1296" s="282"/>
      <c r="G1296" s="282"/>
      <c r="H1296" s="282"/>
      <c r="I1296" s="282"/>
      <c r="J1296" s="335"/>
      <c r="K1296" s="282"/>
      <c r="L1296" s="282"/>
      <c r="M1296" s="282"/>
      <c r="N1296" s="282"/>
      <c r="O1296" s="281"/>
      <c r="P1296" s="360" t="str">
        <f ca="1">rescore_patient</f>
        <v/>
      </c>
      <c r="Q1296" s="330" t="str">
        <f ca="1">quantity</f>
        <v/>
      </c>
      <c r="R1296" s="281"/>
      <c r="S1296" s="282"/>
      <c r="T1296" s="282"/>
      <c r="U1296" s="282"/>
      <c r="V1296" s="305"/>
      <c r="W1296" s="305"/>
      <c r="X1296" s="305"/>
      <c r="Y1296" s="282"/>
      <c r="Z1296" s="282" t="e" vm="1">
        <f ca="1">_xlfn.IFS(AND(ISNUMBER(SEARCH("N?m l*", CUSTOMER[[#This Row],[Service Type]], 1)), CUSTOMER[[#This Row],[Count ST]] = TRUE), CUSTOMER[[#This Row],[Quantity]], AND($Y$10:$Y1296 = TRUE, COUNTIFS($H$10:$H1296, CUSTOMER[[#This Row],[Booking]], $J$10:$J1296, CUSTOMER[[#This Row],[Order Date]], $F$10:$F1296, "&lt;&gt;"&amp;"N?m l*")=1), 1, TRUE,  "")</f>
        <v>#NAME?</v>
      </c>
      <c r="AA1296" s="282" t="b">
        <f t="shared" ca="1" si="21"/>
        <v>0</v>
      </c>
      <c r="AB1296" s="305"/>
    </row>
    <row r="1297" spans="1:28" x14ac:dyDescent="0.25">
      <c r="A1297" s="281" t="str">
        <f ca="1">no.</f>
        <v/>
      </c>
      <c r="B1297" s="281"/>
      <c r="C1297" s="282"/>
      <c r="D1297" s="282"/>
      <c r="E1297" s="282" t="str">
        <f ca="1">position</f>
        <v/>
      </c>
      <c r="F1297" s="282"/>
      <c r="G1297" s="282"/>
      <c r="H1297" s="282"/>
      <c r="I1297" s="282"/>
      <c r="J1297" s="335"/>
      <c r="K1297" s="282"/>
      <c r="L1297" s="282"/>
      <c r="M1297" s="282"/>
      <c r="N1297" s="282"/>
      <c r="O1297" s="281"/>
      <c r="P1297" s="360" t="str">
        <f ca="1">rescore_patient</f>
        <v/>
      </c>
      <c r="Q1297" s="330" t="str">
        <f ca="1">quantity</f>
        <v/>
      </c>
      <c r="R1297" s="281"/>
      <c r="S1297" s="282"/>
      <c r="T1297" s="282"/>
      <c r="U1297" s="282"/>
      <c r="V1297" s="305"/>
      <c r="W1297" s="305"/>
      <c r="X1297" s="305"/>
      <c r="Y1297" s="282"/>
      <c r="Z1297" s="282" t="e" vm="1">
        <f ca="1">_xlfn.IFS(AND(ISNUMBER(SEARCH("N?m l*", CUSTOMER[[#This Row],[Service Type]], 1)), CUSTOMER[[#This Row],[Count ST]] = TRUE), CUSTOMER[[#This Row],[Quantity]], AND($Y$10:$Y1297 = TRUE, COUNTIFS($H$10:$H1297, CUSTOMER[[#This Row],[Booking]], $J$10:$J1297, CUSTOMER[[#This Row],[Order Date]], $F$10:$F1297, "&lt;&gt;"&amp;"N?m l*")=1), 1, TRUE,  "")</f>
        <v>#NAME?</v>
      </c>
      <c r="AA1297" s="282" t="b">
        <f t="shared" ca="1" si="21"/>
        <v>0</v>
      </c>
      <c r="AB1297" s="305"/>
    </row>
    <row r="1298" spans="1:28" x14ac:dyDescent="0.25">
      <c r="A1298" s="281" t="str">
        <f ca="1">no.</f>
        <v/>
      </c>
      <c r="B1298" s="281"/>
      <c r="C1298" s="282"/>
      <c r="D1298" s="282"/>
      <c r="E1298" s="282" t="str">
        <f ca="1">position</f>
        <v/>
      </c>
      <c r="F1298" s="282"/>
      <c r="G1298" s="282"/>
      <c r="H1298" s="282"/>
      <c r="I1298" s="282"/>
      <c r="J1298" s="335"/>
      <c r="K1298" s="282"/>
      <c r="L1298" s="282"/>
      <c r="M1298" s="282"/>
      <c r="N1298" s="282"/>
      <c r="O1298" s="281"/>
      <c r="P1298" s="360" t="str">
        <f ca="1">rescore_patient</f>
        <v/>
      </c>
      <c r="Q1298" s="330" t="str">
        <f ca="1">quantity</f>
        <v/>
      </c>
      <c r="R1298" s="281"/>
      <c r="S1298" s="282"/>
      <c r="T1298" s="282"/>
      <c r="U1298" s="282"/>
      <c r="V1298" s="305"/>
      <c r="W1298" s="305"/>
      <c r="X1298" s="305"/>
      <c r="Y1298" s="282"/>
      <c r="Z1298" s="282" t="e" vm="1">
        <f ca="1">_xlfn.IFS(AND(ISNUMBER(SEARCH("N?m l*", CUSTOMER[[#This Row],[Service Type]], 1)), CUSTOMER[[#This Row],[Count ST]] = TRUE), CUSTOMER[[#This Row],[Quantity]], AND($Y$10:$Y1298 = TRUE, COUNTIFS($H$10:$H1298, CUSTOMER[[#This Row],[Booking]], $J$10:$J1298, CUSTOMER[[#This Row],[Order Date]], $F$10:$F1298, "&lt;&gt;"&amp;"N?m l*")=1), 1, TRUE,  "")</f>
        <v>#NAME?</v>
      </c>
      <c r="AA1298" s="282" t="b">
        <f t="shared" ca="1" si="21"/>
        <v>0</v>
      </c>
      <c r="AB1298" s="305"/>
    </row>
    <row r="1299" spans="1:28" x14ac:dyDescent="0.25">
      <c r="A1299" s="281" t="str">
        <f ca="1">no.</f>
        <v/>
      </c>
      <c r="B1299" s="281"/>
      <c r="C1299" s="282"/>
      <c r="D1299" s="282"/>
      <c r="E1299" s="282" t="str">
        <f ca="1">position</f>
        <v/>
      </c>
      <c r="F1299" s="282"/>
      <c r="G1299" s="282"/>
      <c r="H1299" s="282"/>
      <c r="I1299" s="282"/>
      <c r="J1299" s="335"/>
      <c r="K1299" s="282"/>
      <c r="L1299" s="282"/>
      <c r="M1299" s="282"/>
      <c r="N1299" s="282"/>
      <c r="O1299" s="281"/>
      <c r="P1299" s="360" t="str">
        <f ca="1">rescore_patient</f>
        <v/>
      </c>
      <c r="Q1299" s="330" t="str">
        <f ca="1">quantity</f>
        <v/>
      </c>
      <c r="R1299" s="281"/>
      <c r="S1299" s="282"/>
      <c r="T1299" s="282"/>
      <c r="U1299" s="282"/>
      <c r="V1299" s="305"/>
      <c r="W1299" s="305"/>
      <c r="X1299" s="305"/>
      <c r="Y1299" s="282"/>
      <c r="Z1299" s="282" t="e" vm="1">
        <f ca="1">_xlfn.IFS(AND(ISNUMBER(SEARCH("N?m l*", CUSTOMER[[#This Row],[Service Type]], 1)), CUSTOMER[[#This Row],[Count ST]] = TRUE), CUSTOMER[[#This Row],[Quantity]], AND($Y$10:$Y1299 = TRUE, COUNTIFS($H$10:$H1299, CUSTOMER[[#This Row],[Booking]], $J$10:$J1299, CUSTOMER[[#This Row],[Order Date]], $F$10:$F1299, "&lt;&gt;"&amp;"N?m l*")=1), 1, TRUE,  "")</f>
        <v>#NAME?</v>
      </c>
      <c r="AA1299" s="282" t="b">
        <f t="shared" ca="1" si="21"/>
        <v>0</v>
      </c>
      <c r="AB1299" s="305"/>
    </row>
    <row r="1300" spans="1:28" x14ac:dyDescent="0.25">
      <c r="A1300" s="281" t="str">
        <f ca="1">no.</f>
        <v/>
      </c>
      <c r="B1300" s="281"/>
      <c r="C1300" s="282"/>
      <c r="D1300" s="282"/>
      <c r="E1300" s="282" t="str">
        <f ca="1">position</f>
        <v/>
      </c>
      <c r="F1300" s="282"/>
      <c r="G1300" s="282"/>
      <c r="H1300" s="282"/>
      <c r="I1300" s="282"/>
      <c r="J1300" s="335"/>
      <c r="K1300" s="282"/>
      <c r="L1300" s="282"/>
      <c r="M1300" s="282"/>
      <c r="N1300" s="282"/>
      <c r="O1300" s="281"/>
      <c r="P1300" s="360" t="str">
        <f ca="1">rescore_patient</f>
        <v/>
      </c>
      <c r="Q1300" s="330" t="str">
        <f ca="1">quantity</f>
        <v/>
      </c>
      <c r="R1300" s="281"/>
      <c r="S1300" s="282"/>
      <c r="T1300" s="282"/>
      <c r="U1300" s="282"/>
      <c r="V1300" s="305"/>
      <c r="W1300" s="305"/>
      <c r="X1300" s="305"/>
      <c r="Y1300" s="282"/>
      <c r="Z1300" s="282" t="e" vm="1">
        <f ca="1">_xlfn.IFS(AND(ISNUMBER(SEARCH("N?m l*", CUSTOMER[[#This Row],[Service Type]], 1)), CUSTOMER[[#This Row],[Count ST]] = TRUE), CUSTOMER[[#This Row],[Quantity]], AND($Y$10:$Y1300 = TRUE, COUNTIFS($H$10:$H1300, CUSTOMER[[#This Row],[Booking]], $J$10:$J1300, CUSTOMER[[#This Row],[Order Date]], $F$10:$F1300, "&lt;&gt;"&amp;"N?m l*")=1), 1, TRUE,  "")</f>
        <v>#NAME?</v>
      </c>
      <c r="AA1300" s="282" t="b">
        <f t="shared" ca="1" si="21"/>
        <v>0</v>
      </c>
      <c r="AB1300" s="305"/>
    </row>
    <row r="1301" spans="1:28" x14ac:dyDescent="0.25">
      <c r="A1301" s="281" t="str">
        <f ca="1">no.</f>
        <v/>
      </c>
      <c r="B1301" s="281"/>
      <c r="C1301" s="282"/>
      <c r="D1301" s="282"/>
      <c r="E1301" s="282" t="str">
        <f ca="1">position</f>
        <v/>
      </c>
      <c r="F1301" s="282"/>
      <c r="G1301" s="282"/>
      <c r="H1301" s="282"/>
      <c r="I1301" s="282"/>
      <c r="J1301" s="335"/>
      <c r="K1301" s="282"/>
      <c r="L1301" s="282"/>
      <c r="M1301" s="282"/>
      <c r="N1301" s="282"/>
      <c r="O1301" s="281"/>
      <c r="P1301" s="360" t="str">
        <f ca="1">rescore_patient</f>
        <v/>
      </c>
      <c r="Q1301" s="330" t="str">
        <f ca="1">quantity</f>
        <v/>
      </c>
      <c r="R1301" s="281"/>
      <c r="S1301" s="282"/>
      <c r="T1301" s="282"/>
      <c r="U1301" s="282"/>
      <c r="V1301" s="305"/>
      <c r="W1301" s="305"/>
      <c r="X1301" s="305"/>
      <c r="Y1301" s="282"/>
      <c r="Z1301" s="282" t="e" vm="1">
        <f ca="1">_xlfn.IFS(AND(ISNUMBER(SEARCH("N?m l*", CUSTOMER[[#This Row],[Service Type]], 1)), CUSTOMER[[#This Row],[Count ST]] = TRUE), CUSTOMER[[#This Row],[Quantity]], AND($Y$10:$Y1301 = TRUE, COUNTIFS($H$10:$H1301, CUSTOMER[[#This Row],[Booking]], $J$10:$J1301, CUSTOMER[[#This Row],[Order Date]], $F$10:$F1301, "&lt;&gt;"&amp;"N?m l*")=1), 1, TRUE,  "")</f>
        <v>#NAME?</v>
      </c>
      <c r="AA1301" s="282" t="b">
        <f t="shared" ca="1" si="21"/>
        <v>0</v>
      </c>
      <c r="AB1301" s="305"/>
    </row>
    <row r="1302" spans="1:28" x14ac:dyDescent="0.25">
      <c r="A1302" s="281" t="str">
        <f ca="1">no.</f>
        <v/>
      </c>
      <c r="B1302" s="281"/>
      <c r="C1302" s="282"/>
      <c r="D1302" s="282"/>
      <c r="E1302" s="282" t="str">
        <f ca="1">position</f>
        <v/>
      </c>
      <c r="F1302" s="282"/>
      <c r="G1302" s="282"/>
      <c r="H1302" s="282"/>
      <c r="I1302" s="282"/>
      <c r="J1302" s="335"/>
      <c r="K1302" s="282"/>
      <c r="L1302" s="282"/>
      <c r="M1302" s="282"/>
      <c r="N1302" s="282"/>
      <c r="O1302" s="281"/>
      <c r="P1302" s="360" t="str">
        <f ca="1">rescore_patient</f>
        <v/>
      </c>
      <c r="Q1302" s="330" t="str">
        <f ca="1">quantity</f>
        <v/>
      </c>
      <c r="R1302" s="281"/>
      <c r="S1302" s="282"/>
      <c r="T1302" s="282"/>
      <c r="U1302" s="282"/>
      <c r="V1302" s="305"/>
      <c r="W1302" s="305"/>
      <c r="X1302" s="305"/>
      <c r="Y1302" s="282"/>
      <c r="Z1302" s="282" t="e" vm="1">
        <f ca="1">_xlfn.IFS(AND(ISNUMBER(SEARCH("N?m l*", CUSTOMER[[#This Row],[Service Type]], 1)), CUSTOMER[[#This Row],[Count ST]] = TRUE), CUSTOMER[[#This Row],[Quantity]], AND($Y$10:$Y1302 = TRUE, COUNTIFS($H$10:$H1302, CUSTOMER[[#This Row],[Booking]], $J$10:$J1302, CUSTOMER[[#This Row],[Order Date]], $F$10:$F1302, "&lt;&gt;"&amp;"N?m l*")=1), 1, TRUE,  "")</f>
        <v>#NAME?</v>
      </c>
      <c r="AA1302" s="282" t="b">
        <f t="shared" ca="1" si="21"/>
        <v>0</v>
      </c>
      <c r="AB1302" s="305"/>
    </row>
    <row r="1303" spans="1:28" x14ac:dyDescent="0.25">
      <c r="A1303" s="281" t="str">
        <f ca="1">no.</f>
        <v/>
      </c>
      <c r="B1303" s="281"/>
      <c r="C1303" s="282"/>
      <c r="D1303" s="282"/>
      <c r="E1303" s="282" t="str">
        <f ca="1">position</f>
        <v/>
      </c>
      <c r="F1303" s="282"/>
      <c r="G1303" s="282"/>
      <c r="H1303" s="282"/>
      <c r="I1303" s="282"/>
      <c r="J1303" s="335"/>
      <c r="K1303" s="282"/>
      <c r="L1303" s="282"/>
      <c r="M1303" s="282"/>
      <c r="N1303" s="282"/>
      <c r="O1303" s="281"/>
      <c r="P1303" s="360" t="str">
        <f ca="1">rescore_patient</f>
        <v/>
      </c>
      <c r="Q1303" s="330" t="str">
        <f ca="1">quantity</f>
        <v/>
      </c>
      <c r="R1303" s="281"/>
      <c r="S1303" s="282"/>
      <c r="T1303" s="282"/>
      <c r="U1303" s="282"/>
      <c r="V1303" s="305"/>
      <c r="W1303" s="305"/>
      <c r="X1303" s="305"/>
      <c r="Y1303" s="282"/>
      <c r="Z1303" s="282" t="e" vm="1">
        <f ca="1">_xlfn.IFS(AND(ISNUMBER(SEARCH("N?m l*", CUSTOMER[[#This Row],[Service Type]], 1)), CUSTOMER[[#This Row],[Count ST]] = TRUE), CUSTOMER[[#This Row],[Quantity]], AND($Y$10:$Y1303 = TRUE, COUNTIFS($H$10:$H1303, CUSTOMER[[#This Row],[Booking]], $J$10:$J1303, CUSTOMER[[#This Row],[Order Date]], $F$10:$F1303, "&lt;&gt;"&amp;"N?m l*")=1), 1, TRUE,  "")</f>
        <v>#NAME?</v>
      </c>
      <c r="AA1303" s="282" t="b">
        <f t="shared" ca="1" si="21"/>
        <v>0</v>
      </c>
      <c r="AB1303" s="305"/>
    </row>
    <row r="1304" spans="1:28" x14ac:dyDescent="0.25">
      <c r="A1304" s="281" t="str">
        <f ca="1">no.</f>
        <v/>
      </c>
      <c r="B1304" s="281"/>
      <c r="C1304" s="282"/>
      <c r="D1304" s="282"/>
      <c r="E1304" s="282" t="str">
        <f ca="1">position</f>
        <v/>
      </c>
      <c r="F1304" s="282"/>
      <c r="G1304" s="282"/>
      <c r="H1304" s="282"/>
      <c r="I1304" s="282"/>
      <c r="J1304" s="335"/>
      <c r="K1304" s="282"/>
      <c r="L1304" s="282"/>
      <c r="M1304" s="282"/>
      <c r="N1304" s="282"/>
      <c r="O1304" s="281"/>
      <c r="P1304" s="360" t="str">
        <f ca="1">rescore_patient</f>
        <v/>
      </c>
      <c r="Q1304" s="330" t="str">
        <f ca="1">quantity</f>
        <v/>
      </c>
      <c r="R1304" s="281"/>
      <c r="S1304" s="282"/>
      <c r="T1304" s="282"/>
      <c r="U1304" s="282"/>
      <c r="V1304" s="305"/>
      <c r="W1304" s="305"/>
      <c r="X1304" s="305"/>
      <c r="Y1304" s="282"/>
      <c r="Z1304" s="282" t="e" vm="1">
        <f ca="1">_xlfn.IFS(AND(ISNUMBER(SEARCH("N?m l*", CUSTOMER[[#This Row],[Service Type]], 1)), CUSTOMER[[#This Row],[Count ST]] = TRUE), CUSTOMER[[#This Row],[Quantity]], AND($Y$10:$Y1304 = TRUE, COUNTIFS($H$10:$H1304, CUSTOMER[[#This Row],[Booking]], $J$10:$J1304, CUSTOMER[[#This Row],[Order Date]], $F$10:$F1304, "&lt;&gt;"&amp;"N?m l*")=1), 1, TRUE,  "")</f>
        <v>#NAME?</v>
      </c>
      <c r="AA1304" s="282" t="b">
        <f t="shared" ca="1" si="21"/>
        <v>0</v>
      </c>
      <c r="AB1304" s="305"/>
    </row>
    <row r="1305" spans="1:28" x14ac:dyDescent="0.25">
      <c r="A1305" s="281" t="str">
        <f ca="1">no.</f>
        <v/>
      </c>
      <c r="B1305" s="281"/>
      <c r="C1305" s="282"/>
      <c r="D1305" s="282"/>
      <c r="E1305" s="282" t="str">
        <f ca="1">position</f>
        <v/>
      </c>
      <c r="F1305" s="282"/>
      <c r="G1305" s="282"/>
      <c r="H1305" s="282"/>
      <c r="I1305" s="282"/>
      <c r="J1305" s="335"/>
      <c r="K1305" s="282"/>
      <c r="L1305" s="282"/>
      <c r="M1305" s="282"/>
      <c r="N1305" s="282"/>
      <c r="O1305" s="281"/>
      <c r="P1305" s="360" t="str">
        <f ca="1">rescore_patient</f>
        <v/>
      </c>
      <c r="Q1305" s="330" t="str">
        <f ca="1">quantity</f>
        <v/>
      </c>
      <c r="R1305" s="281"/>
      <c r="S1305" s="282"/>
      <c r="T1305" s="282"/>
      <c r="U1305" s="282"/>
      <c r="V1305" s="305"/>
      <c r="W1305" s="305"/>
      <c r="X1305" s="305"/>
      <c r="Y1305" s="282"/>
      <c r="Z1305" s="282" t="e" vm="1">
        <f ca="1">_xlfn.IFS(AND(ISNUMBER(SEARCH("N?m l*", CUSTOMER[[#This Row],[Service Type]], 1)), CUSTOMER[[#This Row],[Count ST]] = TRUE), CUSTOMER[[#This Row],[Quantity]], AND($Y$10:$Y1305 = TRUE, COUNTIFS($H$10:$H1305, CUSTOMER[[#This Row],[Booking]], $J$10:$J1305, CUSTOMER[[#This Row],[Order Date]], $F$10:$F1305, "&lt;&gt;"&amp;"N?m l*")=1), 1, TRUE,  "")</f>
        <v>#NAME?</v>
      </c>
      <c r="AA1305" s="282" t="b">
        <f t="shared" ca="1" si="21"/>
        <v>0</v>
      </c>
      <c r="AB1305" s="305"/>
    </row>
    <row r="1306" spans="1:28" x14ac:dyDescent="0.25">
      <c r="A1306" s="281" t="str">
        <f ca="1">no.</f>
        <v/>
      </c>
      <c r="B1306" s="281"/>
      <c r="C1306" s="282"/>
      <c r="D1306" s="282"/>
      <c r="E1306" s="282" t="str">
        <f ca="1">position</f>
        <v/>
      </c>
      <c r="F1306" s="282"/>
      <c r="G1306" s="282"/>
      <c r="H1306" s="282"/>
      <c r="I1306" s="282"/>
      <c r="J1306" s="335"/>
      <c r="K1306" s="282"/>
      <c r="L1306" s="282"/>
      <c r="M1306" s="282"/>
      <c r="N1306" s="282"/>
      <c r="O1306" s="281"/>
      <c r="P1306" s="360" t="str">
        <f ca="1">rescore_patient</f>
        <v/>
      </c>
      <c r="Q1306" s="330" t="str">
        <f ca="1">quantity</f>
        <v/>
      </c>
      <c r="R1306" s="281"/>
      <c r="S1306" s="282"/>
      <c r="T1306" s="282"/>
      <c r="U1306" s="282"/>
      <c r="V1306" s="305"/>
      <c r="W1306" s="305"/>
      <c r="X1306" s="305"/>
      <c r="Y1306" s="282"/>
      <c r="Z1306" s="282" t="e" vm="1">
        <f ca="1">_xlfn.IFS(AND(ISNUMBER(SEARCH("N?m l*", CUSTOMER[[#This Row],[Service Type]], 1)), CUSTOMER[[#This Row],[Count ST]] = TRUE), CUSTOMER[[#This Row],[Quantity]], AND($Y$10:$Y1306 = TRUE, COUNTIFS($H$10:$H1306, CUSTOMER[[#This Row],[Booking]], $J$10:$J1306, CUSTOMER[[#This Row],[Order Date]], $F$10:$F1306, "&lt;&gt;"&amp;"N?m l*")=1), 1, TRUE,  "")</f>
        <v>#NAME?</v>
      </c>
      <c r="AA1306" s="282" t="b">
        <f t="shared" ca="1" si="21"/>
        <v>0</v>
      </c>
      <c r="AB1306" s="305"/>
    </row>
    <row r="1307" spans="1:28" x14ac:dyDescent="0.25">
      <c r="A1307" s="281" t="str">
        <f ca="1">no.</f>
        <v/>
      </c>
      <c r="B1307" s="281"/>
      <c r="C1307" s="282"/>
      <c r="D1307" s="282"/>
      <c r="E1307" s="282" t="str">
        <f ca="1">position</f>
        <v/>
      </c>
      <c r="F1307" s="282"/>
      <c r="G1307" s="282"/>
      <c r="H1307" s="282"/>
      <c r="I1307" s="282"/>
      <c r="J1307" s="335"/>
      <c r="K1307" s="282"/>
      <c r="L1307" s="282"/>
      <c r="M1307" s="282"/>
      <c r="N1307" s="282"/>
      <c r="O1307" s="281"/>
      <c r="P1307" s="360" t="str">
        <f ca="1">rescore_patient</f>
        <v/>
      </c>
      <c r="Q1307" s="330" t="str">
        <f ca="1">quantity</f>
        <v/>
      </c>
      <c r="R1307" s="281"/>
      <c r="S1307" s="282"/>
      <c r="T1307" s="282"/>
      <c r="U1307" s="282"/>
      <c r="V1307" s="305"/>
      <c r="W1307" s="305"/>
      <c r="X1307" s="305"/>
      <c r="Y1307" s="282"/>
      <c r="Z1307" s="282" t="e" vm="1">
        <f ca="1">_xlfn.IFS(AND(ISNUMBER(SEARCH("N?m l*", CUSTOMER[[#This Row],[Service Type]], 1)), CUSTOMER[[#This Row],[Count ST]] = TRUE), CUSTOMER[[#This Row],[Quantity]], AND($Y$10:$Y1307 = TRUE, COUNTIFS($H$10:$H1307, CUSTOMER[[#This Row],[Booking]], $J$10:$J1307, CUSTOMER[[#This Row],[Order Date]], $F$10:$F1307, "&lt;&gt;"&amp;"N?m l*")=1), 1, TRUE,  "")</f>
        <v>#NAME?</v>
      </c>
      <c r="AA1307" s="282" t="b">
        <f t="shared" ca="1" si="21"/>
        <v>0</v>
      </c>
      <c r="AB1307" s="305"/>
    </row>
    <row r="1308" spans="1:28" x14ac:dyDescent="0.25">
      <c r="A1308" s="281" t="str">
        <f ca="1">no.</f>
        <v/>
      </c>
      <c r="B1308" s="281"/>
      <c r="C1308" s="282"/>
      <c r="D1308" s="282"/>
      <c r="E1308" s="282" t="str">
        <f ca="1">position</f>
        <v/>
      </c>
      <c r="F1308" s="282"/>
      <c r="G1308" s="282"/>
      <c r="H1308" s="282"/>
      <c r="I1308" s="282"/>
      <c r="J1308" s="335"/>
      <c r="K1308" s="282"/>
      <c r="L1308" s="282"/>
      <c r="M1308" s="282"/>
      <c r="N1308" s="282"/>
      <c r="O1308" s="281"/>
      <c r="P1308" s="360" t="str">
        <f ca="1">rescore_patient</f>
        <v/>
      </c>
      <c r="Q1308" s="330" t="str">
        <f ca="1">quantity</f>
        <v/>
      </c>
      <c r="R1308" s="281"/>
      <c r="S1308" s="282"/>
      <c r="T1308" s="282"/>
      <c r="U1308" s="282"/>
      <c r="V1308" s="305"/>
      <c r="W1308" s="305"/>
      <c r="X1308" s="305"/>
      <c r="Y1308" s="282"/>
      <c r="Z1308" s="282" t="e" vm="1">
        <f ca="1">_xlfn.IFS(AND(ISNUMBER(SEARCH("N?m l*", CUSTOMER[[#This Row],[Service Type]], 1)), CUSTOMER[[#This Row],[Count ST]] = TRUE), CUSTOMER[[#This Row],[Quantity]], AND($Y$10:$Y1308 = TRUE, COUNTIFS($H$10:$H1308, CUSTOMER[[#This Row],[Booking]], $J$10:$J1308, CUSTOMER[[#This Row],[Order Date]], $F$10:$F1308, "&lt;&gt;"&amp;"N?m l*")=1), 1, TRUE,  "")</f>
        <v>#NAME?</v>
      </c>
      <c r="AA1308" s="282" t="b">
        <f t="shared" ca="1" si="21"/>
        <v>0</v>
      </c>
      <c r="AB1308" s="305"/>
    </row>
    <row r="1309" spans="1:28" x14ac:dyDescent="0.25">
      <c r="A1309" s="281" t="str">
        <f ca="1">no.</f>
        <v/>
      </c>
      <c r="B1309" s="281"/>
      <c r="C1309" s="282"/>
      <c r="D1309" s="282"/>
      <c r="E1309" s="282" t="str">
        <f ca="1">position</f>
        <v/>
      </c>
      <c r="F1309" s="282"/>
      <c r="G1309" s="282"/>
      <c r="H1309" s="282"/>
      <c r="I1309" s="282"/>
      <c r="J1309" s="335"/>
      <c r="K1309" s="282"/>
      <c r="L1309" s="282"/>
      <c r="M1309" s="282"/>
      <c r="N1309" s="282"/>
      <c r="O1309" s="281"/>
      <c r="P1309" s="360" t="str">
        <f ca="1">rescore_patient</f>
        <v/>
      </c>
      <c r="Q1309" s="330" t="str">
        <f ca="1">quantity</f>
        <v/>
      </c>
      <c r="R1309" s="281"/>
      <c r="S1309" s="282"/>
      <c r="T1309" s="282"/>
      <c r="U1309" s="282"/>
      <c r="V1309" s="305"/>
      <c r="W1309" s="305"/>
      <c r="X1309" s="305"/>
      <c r="Y1309" s="282"/>
      <c r="Z1309" s="282" t="e" vm="1">
        <f ca="1">_xlfn.IFS(AND(ISNUMBER(SEARCH("N?m l*", CUSTOMER[[#This Row],[Service Type]], 1)), CUSTOMER[[#This Row],[Count ST]] = TRUE), CUSTOMER[[#This Row],[Quantity]], AND($Y$10:$Y1309 = TRUE, COUNTIFS($H$10:$H1309, CUSTOMER[[#This Row],[Booking]], $J$10:$J1309, CUSTOMER[[#This Row],[Order Date]], $F$10:$F1309, "&lt;&gt;"&amp;"N?m l*")=1), 1, TRUE,  "")</f>
        <v>#NAME?</v>
      </c>
      <c r="AA1309" s="282" t="b">
        <f t="shared" ca="1" si="21"/>
        <v>0</v>
      </c>
      <c r="AB1309" s="305"/>
    </row>
    <row r="1310" spans="1:28" x14ac:dyDescent="0.25">
      <c r="A1310" s="281" t="str">
        <f ca="1">no.</f>
        <v/>
      </c>
      <c r="B1310" s="281"/>
      <c r="C1310" s="282"/>
      <c r="D1310" s="282"/>
      <c r="E1310" s="282" t="str">
        <f ca="1">position</f>
        <v/>
      </c>
      <c r="F1310" s="282"/>
      <c r="G1310" s="282"/>
      <c r="H1310" s="282"/>
      <c r="I1310" s="282"/>
      <c r="J1310" s="335"/>
      <c r="K1310" s="282"/>
      <c r="L1310" s="282"/>
      <c r="M1310" s="282"/>
      <c r="N1310" s="282"/>
      <c r="O1310" s="281"/>
      <c r="P1310" s="360" t="str">
        <f ca="1">rescore_patient</f>
        <v/>
      </c>
      <c r="Q1310" s="330" t="str">
        <f ca="1">quantity</f>
        <v/>
      </c>
      <c r="R1310" s="281"/>
      <c r="S1310" s="282"/>
      <c r="T1310" s="282"/>
      <c r="U1310" s="282"/>
      <c r="V1310" s="305"/>
      <c r="W1310" s="305"/>
      <c r="X1310" s="305"/>
      <c r="Y1310" s="282"/>
      <c r="Z1310" s="282" t="e" vm="1">
        <f ca="1">_xlfn.IFS(AND(ISNUMBER(SEARCH("N?m l*", CUSTOMER[[#This Row],[Service Type]], 1)), CUSTOMER[[#This Row],[Count ST]] = TRUE), CUSTOMER[[#This Row],[Quantity]], AND($Y$10:$Y1310 = TRUE, COUNTIFS($H$10:$H1310, CUSTOMER[[#This Row],[Booking]], $J$10:$J1310, CUSTOMER[[#This Row],[Order Date]], $F$10:$F1310, "&lt;&gt;"&amp;"N?m l*")=1), 1, TRUE,  "")</f>
        <v>#NAME?</v>
      </c>
      <c r="AA1310" s="282" t="b">
        <f t="shared" ca="1" si="21"/>
        <v>0</v>
      </c>
      <c r="AB1310" s="305"/>
    </row>
    <row r="1311" spans="1:28" x14ac:dyDescent="0.25">
      <c r="A1311" s="281" t="str">
        <f ca="1">no.</f>
        <v/>
      </c>
      <c r="B1311" s="281"/>
      <c r="C1311" s="282"/>
      <c r="D1311" s="282"/>
      <c r="E1311" s="282" t="str">
        <f ca="1">position</f>
        <v/>
      </c>
      <c r="F1311" s="282"/>
      <c r="G1311" s="282"/>
      <c r="H1311" s="282"/>
      <c r="I1311" s="282"/>
      <c r="J1311" s="335"/>
      <c r="K1311" s="282"/>
      <c r="L1311" s="282"/>
      <c r="M1311" s="282"/>
      <c r="N1311" s="282"/>
      <c r="O1311" s="281"/>
      <c r="P1311" s="360" t="str">
        <f ca="1">rescore_patient</f>
        <v/>
      </c>
      <c r="Q1311" s="330" t="str">
        <f ca="1">quantity</f>
        <v/>
      </c>
      <c r="R1311" s="281"/>
      <c r="S1311" s="282"/>
      <c r="T1311" s="282"/>
      <c r="U1311" s="282"/>
      <c r="V1311" s="305"/>
      <c r="W1311" s="305"/>
      <c r="X1311" s="305"/>
      <c r="Y1311" s="282"/>
      <c r="Z1311" s="282" t="e" vm="1">
        <f ca="1">_xlfn.IFS(AND(ISNUMBER(SEARCH("N?m l*", CUSTOMER[[#This Row],[Service Type]], 1)), CUSTOMER[[#This Row],[Count ST]] = TRUE), CUSTOMER[[#This Row],[Quantity]], AND($Y$10:$Y1311 = TRUE, COUNTIFS($H$10:$H1311, CUSTOMER[[#This Row],[Booking]], $J$10:$J1311, CUSTOMER[[#This Row],[Order Date]], $F$10:$F1311, "&lt;&gt;"&amp;"N?m l*")=1), 1, TRUE,  "")</f>
        <v>#NAME?</v>
      </c>
      <c r="AA1311" s="282" t="b">
        <f t="shared" ca="1" si="21"/>
        <v>0</v>
      </c>
      <c r="AB1311" s="305"/>
    </row>
    <row r="1312" spans="1:28" x14ac:dyDescent="0.25">
      <c r="A1312" s="281" t="str">
        <f ca="1">no.</f>
        <v/>
      </c>
      <c r="B1312" s="281"/>
      <c r="C1312" s="282"/>
      <c r="D1312" s="282"/>
      <c r="E1312" s="282" t="str">
        <f ca="1">position</f>
        <v/>
      </c>
      <c r="F1312" s="282"/>
      <c r="G1312" s="282"/>
      <c r="H1312" s="282"/>
      <c r="I1312" s="282"/>
      <c r="J1312" s="335"/>
      <c r="K1312" s="282"/>
      <c r="L1312" s="282"/>
      <c r="M1312" s="282"/>
      <c r="N1312" s="282"/>
      <c r="O1312" s="281"/>
      <c r="P1312" s="360" t="str">
        <f ca="1">rescore_patient</f>
        <v/>
      </c>
      <c r="Q1312" s="330" t="str">
        <f ca="1">quantity</f>
        <v/>
      </c>
      <c r="R1312" s="281"/>
      <c r="S1312" s="282"/>
      <c r="T1312" s="282"/>
      <c r="U1312" s="282"/>
      <c r="V1312" s="305"/>
      <c r="W1312" s="305"/>
      <c r="X1312" s="305"/>
      <c r="Y1312" s="282"/>
      <c r="Z1312" s="282" t="e" vm="1">
        <f ca="1">_xlfn.IFS(AND(ISNUMBER(SEARCH("N?m l*", CUSTOMER[[#This Row],[Service Type]], 1)), CUSTOMER[[#This Row],[Count ST]] = TRUE), CUSTOMER[[#This Row],[Quantity]], AND($Y$10:$Y1312 = TRUE, COUNTIFS($H$10:$H1312, CUSTOMER[[#This Row],[Booking]], $J$10:$J1312, CUSTOMER[[#This Row],[Order Date]], $F$10:$F1312, "&lt;&gt;"&amp;"N?m l*")=1), 1, TRUE,  "")</f>
        <v>#NAME?</v>
      </c>
      <c r="AA1312" s="282" t="b">
        <f t="shared" ca="1" si="21"/>
        <v>0</v>
      </c>
      <c r="AB1312" s="305"/>
    </row>
    <row r="1313" spans="1:28" x14ac:dyDescent="0.25">
      <c r="A1313" s="281" t="str">
        <f ca="1">no.</f>
        <v/>
      </c>
      <c r="B1313" s="281"/>
      <c r="C1313" s="282"/>
      <c r="D1313" s="282"/>
      <c r="E1313" s="282" t="str">
        <f ca="1">position</f>
        <v/>
      </c>
      <c r="F1313" s="282"/>
      <c r="G1313" s="282"/>
      <c r="H1313" s="282"/>
      <c r="I1313" s="282"/>
      <c r="J1313" s="335"/>
      <c r="K1313" s="282"/>
      <c r="L1313" s="282"/>
      <c r="M1313" s="282"/>
      <c r="N1313" s="282"/>
      <c r="O1313" s="281"/>
      <c r="P1313" s="360" t="str">
        <f ca="1">rescore_patient</f>
        <v/>
      </c>
      <c r="Q1313" s="330" t="str">
        <f ca="1">quantity</f>
        <v/>
      </c>
      <c r="R1313" s="281"/>
      <c r="S1313" s="282"/>
      <c r="T1313" s="282"/>
      <c r="U1313" s="282"/>
      <c r="V1313" s="305"/>
      <c r="W1313" s="305"/>
      <c r="X1313" s="305"/>
      <c r="Y1313" s="282"/>
      <c r="Z1313" s="282" t="e" vm="1">
        <f ca="1">_xlfn.IFS(AND(ISNUMBER(SEARCH("N?m l*", CUSTOMER[[#This Row],[Service Type]], 1)), CUSTOMER[[#This Row],[Count ST]] = TRUE), CUSTOMER[[#This Row],[Quantity]], AND($Y$10:$Y1313 = TRUE, COUNTIFS($H$10:$H1313, CUSTOMER[[#This Row],[Booking]], $J$10:$J1313, CUSTOMER[[#This Row],[Order Date]], $F$10:$F1313, "&lt;&gt;"&amp;"N?m l*")=1), 1, TRUE,  "")</f>
        <v>#NAME?</v>
      </c>
      <c r="AA1313" s="282" t="b">
        <f t="shared" ca="1" si="21"/>
        <v>0</v>
      </c>
      <c r="AB1313" s="305"/>
    </row>
    <row r="1314" spans="1:28" x14ac:dyDescent="0.25">
      <c r="A1314" s="281" t="str">
        <f ca="1">no.</f>
        <v/>
      </c>
      <c r="B1314" s="281"/>
      <c r="C1314" s="282"/>
      <c r="D1314" s="282"/>
      <c r="E1314" s="282" t="str">
        <f ca="1">position</f>
        <v/>
      </c>
      <c r="F1314" s="282"/>
      <c r="G1314" s="282"/>
      <c r="H1314" s="282"/>
      <c r="I1314" s="282"/>
      <c r="J1314" s="335"/>
      <c r="K1314" s="282"/>
      <c r="L1314" s="282"/>
      <c r="M1314" s="282"/>
      <c r="N1314" s="282"/>
      <c r="O1314" s="281"/>
      <c r="P1314" s="360" t="str">
        <f ca="1">rescore_patient</f>
        <v/>
      </c>
      <c r="Q1314" s="330" t="str">
        <f ca="1">quantity</f>
        <v/>
      </c>
      <c r="R1314" s="281"/>
      <c r="S1314" s="282"/>
      <c r="T1314" s="282"/>
      <c r="U1314" s="282"/>
      <c r="V1314" s="305"/>
      <c r="W1314" s="305"/>
      <c r="X1314" s="305"/>
      <c r="Y1314" s="282"/>
      <c r="Z1314" s="282" t="e" vm="1">
        <f ca="1">_xlfn.IFS(AND(ISNUMBER(SEARCH("N?m l*", CUSTOMER[[#This Row],[Service Type]], 1)), CUSTOMER[[#This Row],[Count ST]] = TRUE), CUSTOMER[[#This Row],[Quantity]], AND($Y$10:$Y1314 = TRUE, COUNTIFS($H$10:$H1314, CUSTOMER[[#This Row],[Booking]], $J$10:$J1314, CUSTOMER[[#This Row],[Order Date]], $F$10:$F1314, "&lt;&gt;"&amp;"N?m l*")=1), 1, TRUE,  "")</f>
        <v>#NAME?</v>
      </c>
      <c r="AA1314" s="282" t="b">
        <f t="shared" ca="1" si="21"/>
        <v>0</v>
      </c>
      <c r="AB1314" s="305"/>
    </row>
    <row r="1315" spans="1:28" x14ac:dyDescent="0.25">
      <c r="A1315" s="281" t="str">
        <f ca="1">no.</f>
        <v/>
      </c>
      <c r="B1315" s="281"/>
      <c r="C1315" s="282"/>
      <c r="D1315" s="282"/>
      <c r="E1315" s="282" t="str">
        <f ca="1">position</f>
        <v/>
      </c>
      <c r="F1315" s="282"/>
      <c r="G1315" s="282"/>
      <c r="H1315" s="282"/>
      <c r="I1315" s="282"/>
      <c r="J1315" s="335"/>
      <c r="K1315" s="282"/>
      <c r="L1315" s="282"/>
      <c r="M1315" s="282"/>
      <c r="N1315" s="282"/>
      <c r="O1315" s="281"/>
      <c r="P1315" s="360" t="str">
        <f ca="1">rescore_patient</f>
        <v/>
      </c>
      <c r="Q1315" s="330" t="str">
        <f ca="1">quantity</f>
        <v/>
      </c>
      <c r="R1315" s="281"/>
      <c r="S1315" s="282"/>
      <c r="T1315" s="282"/>
      <c r="U1315" s="282"/>
      <c r="V1315" s="305"/>
      <c r="W1315" s="305"/>
      <c r="X1315" s="305"/>
      <c r="Y1315" s="282"/>
      <c r="Z1315" s="282" t="e" vm="1">
        <f ca="1">_xlfn.IFS(AND(ISNUMBER(SEARCH("N?m l*", CUSTOMER[[#This Row],[Service Type]], 1)), CUSTOMER[[#This Row],[Count ST]] = TRUE), CUSTOMER[[#This Row],[Quantity]], AND($Y$10:$Y1315 = TRUE, COUNTIFS($H$10:$H1315, CUSTOMER[[#This Row],[Booking]], $J$10:$J1315, CUSTOMER[[#This Row],[Order Date]], $F$10:$F1315, "&lt;&gt;"&amp;"N?m l*")=1), 1, TRUE,  "")</f>
        <v>#NAME?</v>
      </c>
      <c r="AA1315" s="282" t="b">
        <f t="shared" ca="1" si="21"/>
        <v>0</v>
      </c>
      <c r="AB1315" s="305"/>
    </row>
    <row r="1316" spans="1:28" x14ac:dyDescent="0.25">
      <c r="A1316" s="281" t="str">
        <f ca="1">no.</f>
        <v/>
      </c>
      <c r="B1316" s="281"/>
      <c r="C1316" s="282"/>
      <c r="D1316" s="282"/>
      <c r="E1316" s="282" t="str">
        <f ca="1">position</f>
        <v/>
      </c>
      <c r="F1316" s="282"/>
      <c r="G1316" s="282"/>
      <c r="H1316" s="282"/>
      <c r="I1316" s="282"/>
      <c r="J1316" s="335"/>
      <c r="K1316" s="282"/>
      <c r="L1316" s="282"/>
      <c r="M1316" s="282"/>
      <c r="N1316" s="282"/>
      <c r="O1316" s="281"/>
      <c r="P1316" s="360" t="str">
        <f ca="1">rescore_patient</f>
        <v/>
      </c>
      <c r="Q1316" s="330" t="str">
        <f ca="1">quantity</f>
        <v/>
      </c>
      <c r="R1316" s="281"/>
      <c r="S1316" s="282"/>
      <c r="T1316" s="282"/>
      <c r="U1316" s="282"/>
      <c r="V1316" s="305"/>
      <c r="W1316" s="305"/>
      <c r="X1316" s="305"/>
      <c r="Y1316" s="282"/>
      <c r="Z1316" s="282" t="e" vm="1">
        <f ca="1">_xlfn.IFS(AND(ISNUMBER(SEARCH("N?m l*", CUSTOMER[[#This Row],[Service Type]], 1)), CUSTOMER[[#This Row],[Count ST]] = TRUE), CUSTOMER[[#This Row],[Quantity]], AND($Y$10:$Y1316 = TRUE, COUNTIFS($H$10:$H1316, CUSTOMER[[#This Row],[Booking]], $J$10:$J1316, CUSTOMER[[#This Row],[Order Date]], $F$10:$F1316, "&lt;&gt;"&amp;"N?m l*")=1), 1, TRUE,  "")</f>
        <v>#NAME?</v>
      </c>
      <c r="AA1316" s="282" t="b">
        <f t="shared" ca="1" si="21"/>
        <v>0</v>
      </c>
      <c r="AB1316" s="305"/>
    </row>
    <row r="1317" spans="1:28" x14ac:dyDescent="0.25">
      <c r="A1317" s="281" t="str">
        <f ca="1">no.</f>
        <v/>
      </c>
      <c r="B1317" s="281"/>
      <c r="C1317" s="282"/>
      <c r="D1317" s="282"/>
      <c r="E1317" s="282" t="str">
        <f ca="1">position</f>
        <v/>
      </c>
      <c r="F1317" s="282"/>
      <c r="G1317" s="282"/>
      <c r="H1317" s="282"/>
      <c r="I1317" s="282"/>
      <c r="J1317" s="335"/>
      <c r="K1317" s="282"/>
      <c r="L1317" s="282"/>
      <c r="M1317" s="282"/>
      <c r="N1317" s="282"/>
      <c r="O1317" s="281"/>
      <c r="P1317" s="360" t="str">
        <f ca="1">rescore_patient</f>
        <v/>
      </c>
      <c r="Q1317" s="330" t="str">
        <f ca="1">quantity</f>
        <v/>
      </c>
      <c r="R1317" s="281"/>
      <c r="S1317" s="282"/>
      <c r="T1317" s="282"/>
      <c r="U1317" s="282"/>
      <c r="V1317" s="305"/>
      <c r="W1317" s="305"/>
      <c r="X1317" s="305"/>
      <c r="Y1317" s="282"/>
      <c r="Z1317" s="282" t="e" vm="1">
        <f ca="1">_xlfn.IFS(AND(ISNUMBER(SEARCH("N?m l*", CUSTOMER[[#This Row],[Service Type]], 1)), CUSTOMER[[#This Row],[Count ST]] = TRUE), CUSTOMER[[#This Row],[Quantity]], AND($Y$10:$Y1317 = TRUE, COUNTIFS($H$10:$H1317, CUSTOMER[[#This Row],[Booking]], $J$10:$J1317, CUSTOMER[[#This Row],[Order Date]], $F$10:$F1317, "&lt;&gt;"&amp;"N?m l*")=1), 1, TRUE,  "")</f>
        <v>#NAME?</v>
      </c>
      <c r="AA1317" s="282" t="b">
        <f t="shared" ca="1" si="21"/>
        <v>0</v>
      </c>
      <c r="AB1317" s="305"/>
    </row>
    <row r="1318" spans="1:28" x14ac:dyDescent="0.25">
      <c r="A1318" s="281" t="str">
        <f ca="1">no.</f>
        <v/>
      </c>
      <c r="B1318" s="281"/>
      <c r="C1318" s="282"/>
      <c r="D1318" s="282"/>
      <c r="E1318" s="282" t="str">
        <f ca="1">position</f>
        <v/>
      </c>
      <c r="F1318" s="282"/>
      <c r="G1318" s="282"/>
      <c r="H1318" s="282"/>
      <c r="I1318" s="282"/>
      <c r="J1318" s="335"/>
      <c r="K1318" s="282"/>
      <c r="L1318" s="282"/>
      <c r="M1318" s="282"/>
      <c r="N1318" s="282"/>
      <c r="O1318" s="281"/>
      <c r="P1318" s="360" t="str">
        <f ca="1">rescore_patient</f>
        <v/>
      </c>
      <c r="Q1318" s="330" t="str">
        <f ca="1">quantity</f>
        <v/>
      </c>
      <c r="R1318" s="281"/>
      <c r="S1318" s="282"/>
      <c r="T1318" s="282"/>
      <c r="U1318" s="282"/>
      <c r="V1318" s="305"/>
      <c r="W1318" s="305"/>
      <c r="X1318" s="305"/>
      <c r="Y1318" s="282"/>
      <c r="Z1318" s="282" t="e" vm="1">
        <f ca="1">_xlfn.IFS(AND(ISNUMBER(SEARCH("N?m l*", CUSTOMER[[#This Row],[Service Type]], 1)), CUSTOMER[[#This Row],[Count ST]] = TRUE), CUSTOMER[[#This Row],[Quantity]], AND($Y$10:$Y1318 = TRUE, COUNTIFS($H$10:$H1318, CUSTOMER[[#This Row],[Booking]], $J$10:$J1318, CUSTOMER[[#This Row],[Order Date]], $F$10:$F1318, "&lt;&gt;"&amp;"N?m l*")=1), 1, TRUE,  "")</f>
        <v>#NAME?</v>
      </c>
      <c r="AA1318" s="282" t="b">
        <f t="shared" ca="1" si="21"/>
        <v>0</v>
      </c>
      <c r="AB1318" s="305"/>
    </row>
    <row r="1319" spans="1:28" x14ac:dyDescent="0.25">
      <c r="A1319" s="281" t="str">
        <f ca="1">no.</f>
        <v/>
      </c>
      <c r="B1319" s="281"/>
      <c r="C1319" s="282"/>
      <c r="D1319" s="282"/>
      <c r="E1319" s="282" t="str">
        <f ca="1">position</f>
        <v/>
      </c>
      <c r="F1319" s="282"/>
      <c r="G1319" s="282"/>
      <c r="H1319" s="282"/>
      <c r="I1319" s="282"/>
      <c r="J1319" s="335"/>
      <c r="K1319" s="282"/>
      <c r="L1319" s="282"/>
      <c r="M1319" s="282"/>
      <c r="N1319" s="282"/>
      <c r="O1319" s="281"/>
      <c r="P1319" s="360" t="str">
        <f ca="1">rescore_patient</f>
        <v/>
      </c>
      <c r="Q1319" s="330" t="str">
        <f ca="1">quantity</f>
        <v/>
      </c>
      <c r="R1319" s="281"/>
      <c r="S1319" s="282"/>
      <c r="T1319" s="282"/>
      <c r="U1319" s="282"/>
      <c r="V1319" s="305"/>
      <c r="W1319" s="305"/>
      <c r="X1319" s="305"/>
      <c r="Y1319" s="282"/>
      <c r="Z1319" s="282" t="e" vm="1">
        <f ca="1">_xlfn.IFS(AND(ISNUMBER(SEARCH("N?m l*", CUSTOMER[[#This Row],[Service Type]], 1)), CUSTOMER[[#This Row],[Count ST]] = TRUE), CUSTOMER[[#This Row],[Quantity]], AND($Y$10:$Y1319 = TRUE, COUNTIFS($H$10:$H1319, CUSTOMER[[#This Row],[Booking]], $J$10:$J1319, CUSTOMER[[#This Row],[Order Date]], $F$10:$F1319, "&lt;&gt;"&amp;"N?m l*")=1), 1, TRUE,  "")</f>
        <v>#NAME?</v>
      </c>
      <c r="AA1319" s="282" t="b">
        <f t="shared" ca="1" si="21"/>
        <v>0</v>
      </c>
      <c r="AB1319" s="305"/>
    </row>
    <row r="1320" spans="1:28" x14ac:dyDescent="0.25">
      <c r="A1320" s="281" t="str">
        <f ca="1">no.</f>
        <v/>
      </c>
      <c r="B1320" s="281"/>
      <c r="C1320" s="282"/>
      <c r="D1320" s="282"/>
      <c r="E1320" s="282" t="str">
        <f ca="1">position</f>
        <v/>
      </c>
      <c r="F1320" s="282"/>
      <c r="G1320" s="282"/>
      <c r="H1320" s="282"/>
      <c r="I1320" s="282"/>
      <c r="J1320" s="335"/>
      <c r="K1320" s="282"/>
      <c r="L1320" s="282"/>
      <c r="M1320" s="282"/>
      <c r="N1320" s="282"/>
      <c r="O1320" s="281"/>
      <c r="P1320" s="360" t="str">
        <f ca="1">rescore_patient</f>
        <v/>
      </c>
      <c r="Q1320" s="330" t="str">
        <f ca="1">quantity</f>
        <v/>
      </c>
      <c r="R1320" s="281"/>
      <c r="S1320" s="282"/>
      <c r="T1320" s="282"/>
      <c r="U1320" s="282"/>
      <c r="V1320" s="305"/>
      <c r="W1320" s="305"/>
      <c r="X1320" s="305"/>
      <c r="Y1320" s="282"/>
      <c r="Z1320" s="282" t="e" vm="1">
        <f ca="1">_xlfn.IFS(AND(ISNUMBER(SEARCH("N?m l*", CUSTOMER[[#This Row],[Service Type]], 1)), CUSTOMER[[#This Row],[Count ST]] = TRUE), CUSTOMER[[#This Row],[Quantity]], AND($Y$10:$Y1320 = TRUE, COUNTIFS($H$10:$H1320, CUSTOMER[[#This Row],[Booking]], $J$10:$J1320, CUSTOMER[[#This Row],[Order Date]], $F$10:$F1320, "&lt;&gt;"&amp;"N?m l*")=1), 1, TRUE,  "")</f>
        <v>#NAME?</v>
      </c>
      <c r="AA1320" s="282" t="b">
        <f t="shared" ca="1" si="21"/>
        <v>0</v>
      </c>
      <c r="AB1320" s="305"/>
    </row>
    <row r="1321" spans="1:28" x14ac:dyDescent="0.25">
      <c r="A1321" s="281" t="str">
        <f ca="1">no.</f>
        <v/>
      </c>
      <c r="B1321" s="281"/>
      <c r="C1321" s="282"/>
      <c r="D1321" s="282"/>
      <c r="E1321" s="282" t="str">
        <f ca="1">position</f>
        <v/>
      </c>
      <c r="F1321" s="282"/>
      <c r="G1321" s="282"/>
      <c r="H1321" s="282"/>
      <c r="I1321" s="282"/>
      <c r="J1321" s="335"/>
      <c r="K1321" s="282"/>
      <c r="L1321" s="282"/>
      <c r="M1321" s="282"/>
      <c r="N1321" s="282"/>
      <c r="O1321" s="281"/>
      <c r="P1321" s="360" t="str">
        <f ca="1">rescore_patient</f>
        <v/>
      </c>
      <c r="Q1321" s="330" t="str">
        <f ca="1">quantity</f>
        <v/>
      </c>
      <c r="R1321" s="281"/>
      <c r="S1321" s="282"/>
      <c r="T1321" s="282"/>
      <c r="U1321" s="282"/>
      <c r="V1321" s="305"/>
      <c r="W1321" s="305"/>
      <c r="X1321" s="305"/>
      <c r="Y1321" s="282"/>
      <c r="Z1321" s="282" t="e" vm="1">
        <f ca="1">_xlfn.IFS(AND(ISNUMBER(SEARCH("N?m l*", CUSTOMER[[#This Row],[Service Type]], 1)), CUSTOMER[[#This Row],[Count ST]] = TRUE), CUSTOMER[[#This Row],[Quantity]], AND($Y$10:$Y1321 = TRUE, COUNTIFS($H$10:$H1321, CUSTOMER[[#This Row],[Booking]], $J$10:$J1321, CUSTOMER[[#This Row],[Order Date]], $F$10:$F1321, "&lt;&gt;"&amp;"N?m l*")=1), 1, TRUE,  "")</f>
        <v>#NAME?</v>
      </c>
      <c r="AA1321" s="282" t="b">
        <f t="shared" ca="1" si="21"/>
        <v>0</v>
      </c>
      <c r="AB1321" s="305"/>
    </row>
    <row r="1322" spans="1:28" x14ac:dyDescent="0.25">
      <c r="A1322" s="281" t="str">
        <f ca="1">no.</f>
        <v/>
      </c>
      <c r="B1322" s="281"/>
      <c r="C1322" s="282"/>
      <c r="D1322" s="282"/>
      <c r="E1322" s="282" t="str">
        <f ca="1">position</f>
        <v/>
      </c>
      <c r="F1322" s="282"/>
      <c r="G1322" s="282"/>
      <c r="H1322" s="282"/>
      <c r="I1322" s="282"/>
      <c r="J1322" s="335"/>
      <c r="K1322" s="282"/>
      <c r="L1322" s="282"/>
      <c r="M1322" s="282"/>
      <c r="N1322" s="282"/>
      <c r="O1322" s="281"/>
      <c r="P1322" s="360" t="str">
        <f ca="1">rescore_patient</f>
        <v/>
      </c>
      <c r="Q1322" s="330" t="str">
        <f ca="1">quantity</f>
        <v/>
      </c>
      <c r="R1322" s="281"/>
      <c r="S1322" s="282"/>
      <c r="T1322" s="282"/>
      <c r="U1322" s="282"/>
      <c r="V1322" s="305"/>
      <c r="W1322" s="305"/>
      <c r="X1322" s="305"/>
      <c r="Y1322" s="282"/>
      <c r="Z1322" s="282" t="e" vm="1">
        <f ca="1">_xlfn.IFS(AND(ISNUMBER(SEARCH("N?m l*", CUSTOMER[[#This Row],[Service Type]], 1)), CUSTOMER[[#This Row],[Count ST]] = TRUE), CUSTOMER[[#This Row],[Quantity]], AND($Y$10:$Y1322 = TRUE, COUNTIFS($H$10:$H1322, CUSTOMER[[#This Row],[Booking]], $J$10:$J1322, CUSTOMER[[#This Row],[Order Date]], $F$10:$F1322, "&lt;&gt;"&amp;"N?m l*")=1), 1, TRUE,  "")</f>
        <v>#NAME?</v>
      </c>
      <c r="AA1322" s="282" t="b">
        <f t="shared" ca="1" si="21"/>
        <v>0</v>
      </c>
      <c r="AB1322" s="305"/>
    </row>
    <row r="1323" spans="1:28" x14ac:dyDescent="0.25">
      <c r="A1323" s="281" t="str">
        <f ca="1">no.</f>
        <v/>
      </c>
      <c r="B1323" s="281"/>
      <c r="C1323" s="282"/>
      <c r="D1323" s="282"/>
      <c r="E1323" s="282" t="str">
        <f ca="1">position</f>
        <v/>
      </c>
      <c r="F1323" s="282"/>
      <c r="G1323" s="282"/>
      <c r="H1323" s="282"/>
      <c r="I1323" s="282"/>
      <c r="J1323" s="335"/>
      <c r="K1323" s="282"/>
      <c r="L1323" s="282"/>
      <c r="M1323" s="282"/>
      <c r="N1323" s="282"/>
      <c r="O1323" s="281"/>
      <c r="P1323" s="360" t="str">
        <f ca="1">rescore_patient</f>
        <v/>
      </c>
      <c r="Q1323" s="330" t="str">
        <f ca="1">quantity</f>
        <v/>
      </c>
      <c r="R1323" s="281"/>
      <c r="S1323" s="282"/>
      <c r="T1323" s="282"/>
      <c r="U1323" s="282"/>
      <c r="V1323" s="305"/>
      <c r="W1323" s="305"/>
      <c r="X1323" s="305"/>
      <c r="Y1323" s="282"/>
      <c r="Z1323" s="282" t="e" vm="1">
        <f ca="1">_xlfn.IFS(AND(ISNUMBER(SEARCH("N?m l*", CUSTOMER[[#This Row],[Service Type]], 1)), CUSTOMER[[#This Row],[Count ST]] = TRUE), CUSTOMER[[#This Row],[Quantity]], AND($Y$10:$Y1323 = TRUE, COUNTIFS($H$10:$H1323, CUSTOMER[[#This Row],[Booking]], $J$10:$J1323, CUSTOMER[[#This Row],[Order Date]], $F$10:$F1323, "&lt;&gt;"&amp;"N?m l*")=1), 1, TRUE,  "")</f>
        <v>#NAME?</v>
      </c>
      <c r="AA1323" s="282" t="b">
        <f t="shared" ca="1" si="21"/>
        <v>0</v>
      </c>
      <c r="AB1323" s="305"/>
    </row>
    <row r="1324" spans="1:28" x14ac:dyDescent="0.25">
      <c r="A1324" s="281" t="str">
        <f ca="1">no.</f>
        <v/>
      </c>
      <c r="B1324" s="281"/>
      <c r="C1324" s="282"/>
      <c r="D1324" s="282"/>
      <c r="E1324" s="282" t="str">
        <f ca="1">position</f>
        <v/>
      </c>
      <c r="F1324" s="282"/>
      <c r="G1324" s="282"/>
      <c r="H1324" s="282"/>
      <c r="I1324" s="282"/>
      <c r="J1324" s="335"/>
      <c r="K1324" s="282"/>
      <c r="L1324" s="282"/>
      <c r="M1324" s="282"/>
      <c r="N1324" s="282"/>
      <c r="O1324" s="281"/>
      <c r="P1324" s="360" t="str">
        <f ca="1">rescore_patient</f>
        <v/>
      </c>
      <c r="Q1324" s="330" t="str">
        <f ca="1">quantity</f>
        <v/>
      </c>
      <c r="R1324" s="281"/>
      <c r="S1324" s="282"/>
      <c r="T1324" s="282"/>
      <c r="U1324" s="282"/>
      <c r="V1324" s="305"/>
      <c r="W1324" s="305"/>
      <c r="X1324" s="305"/>
      <c r="Y1324" s="282"/>
      <c r="Z1324" s="282" t="e" vm="1">
        <f ca="1">_xlfn.IFS(AND(ISNUMBER(SEARCH("N?m l*", CUSTOMER[[#This Row],[Service Type]], 1)), CUSTOMER[[#This Row],[Count ST]] = TRUE), CUSTOMER[[#This Row],[Quantity]], AND($Y$10:$Y1324 = TRUE, COUNTIFS($H$10:$H1324, CUSTOMER[[#This Row],[Booking]], $J$10:$J1324, CUSTOMER[[#This Row],[Order Date]], $F$10:$F1324, "&lt;&gt;"&amp;"N?m l*")=1), 1, TRUE,  "")</f>
        <v>#NAME?</v>
      </c>
      <c r="AA1324" s="282" t="b">
        <f t="shared" ca="1" si="21"/>
        <v>0</v>
      </c>
      <c r="AB1324" s="305"/>
    </row>
    <row r="1325" spans="1:28" x14ac:dyDescent="0.25">
      <c r="A1325" s="281" t="str">
        <f ca="1">no.</f>
        <v/>
      </c>
      <c r="B1325" s="281"/>
      <c r="C1325" s="282"/>
      <c r="D1325" s="282"/>
      <c r="E1325" s="282" t="str">
        <f ca="1">position</f>
        <v/>
      </c>
      <c r="F1325" s="282"/>
      <c r="G1325" s="282"/>
      <c r="H1325" s="282"/>
      <c r="I1325" s="282"/>
      <c r="J1325" s="335"/>
      <c r="K1325" s="282"/>
      <c r="L1325" s="282"/>
      <c r="M1325" s="282"/>
      <c r="N1325" s="282"/>
      <c r="O1325" s="281"/>
      <c r="P1325" s="360" t="str">
        <f ca="1">rescore_patient</f>
        <v/>
      </c>
      <c r="Q1325" s="330" t="str">
        <f ca="1">quantity</f>
        <v/>
      </c>
      <c r="R1325" s="281"/>
      <c r="S1325" s="282"/>
      <c r="T1325" s="282"/>
      <c r="U1325" s="282"/>
      <c r="V1325" s="305"/>
      <c r="W1325" s="305"/>
      <c r="X1325" s="305"/>
      <c r="Y1325" s="282"/>
      <c r="Z1325" s="282" t="e" vm="1">
        <f ca="1">_xlfn.IFS(AND(ISNUMBER(SEARCH("N?m l*", CUSTOMER[[#This Row],[Service Type]], 1)), CUSTOMER[[#This Row],[Count ST]] = TRUE), CUSTOMER[[#This Row],[Quantity]], AND($Y$10:$Y1325 = TRUE, COUNTIFS($H$10:$H1325, CUSTOMER[[#This Row],[Booking]], $J$10:$J1325, CUSTOMER[[#This Row],[Order Date]], $F$10:$F1325, "&lt;&gt;"&amp;"N?m l*")=1), 1, TRUE,  "")</f>
        <v>#NAME?</v>
      </c>
      <c r="AA1325" s="282" t="b">
        <f t="shared" ca="1" si="21"/>
        <v>0</v>
      </c>
      <c r="AB1325" s="305"/>
    </row>
    <row r="1326" spans="1:28" x14ac:dyDescent="0.25">
      <c r="A1326" s="281" t="str">
        <f ca="1">no.</f>
        <v/>
      </c>
      <c r="B1326" s="281"/>
      <c r="C1326" s="282"/>
      <c r="D1326" s="282"/>
      <c r="E1326" s="282" t="str">
        <f ca="1">position</f>
        <v/>
      </c>
      <c r="F1326" s="282"/>
      <c r="G1326" s="282"/>
      <c r="H1326" s="282"/>
      <c r="I1326" s="282"/>
      <c r="J1326" s="335"/>
      <c r="K1326" s="282"/>
      <c r="L1326" s="282"/>
      <c r="M1326" s="282"/>
      <c r="N1326" s="282"/>
      <c r="O1326" s="281"/>
      <c r="P1326" s="360" t="str">
        <f ca="1">rescore_patient</f>
        <v/>
      </c>
      <c r="Q1326" s="330" t="str">
        <f ca="1">quantity</f>
        <v/>
      </c>
      <c r="R1326" s="281"/>
      <c r="S1326" s="282"/>
      <c r="T1326" s="282"/>
      <c r="U1326" s="282"/>
      <c r="V1326" s="305"/>
      <c r="W1326" s="305"/>
      <c r="X1326" s="305"/>
      <c r="Y1326" s="282"/>
      <c r="Z1326" s="282" t="e" vm="1">
        <f ca="1">_xlfn.IFS(AND(ISNUMBER(SEARCH("N?m l*", CUSTOMER[[#This Row],[Service Type]], 1)), CUSTOMER[[#This Row],[Count ST]] = TRUE), CUSTOMER[[#This Row],[Quantity]], AND($Y$10:$Y1326 = TRUE, COUNTIFS($H$10:$H1326, CUSTOMER[[#This Row],[Booking]], $J$10:$J1326, CUSTOMER[[#This Row],[Order Date]], $F$10:$F1326, "&lt;&gt;"&amp;"N?m l*")=1), 1, TRUE,  "")</f>
        <v>#NAME?</v>
      </c>
      <c r="AA1326" s="282" t="b">
        <f t="shared" ca="1" si="21"/>
        <v>0</v>
      </c>
      <c r="AB1326" s="305"/>
    </row>
    <row r="1327" spans="1:28" x14ac:dyDescent="0.25">
      <c r="A1327" s="281" t="str">
        <f ca="1">no.</f>
        <v/>
      </c>
      <c r="B1327" s="281"/>
      <c r="C1327" s="282"/>
      <c r="D1327" s="282"/>
      <c r="E1327" s="282" t="str">
        <f ca="1">position</f>
        <v/>
      </c>
      <c r="F1327" s="282"/>
      <c r="G1327" s="282"/>
      <c r="H1327" s="282"/>
      <c r="I1327" s="282"/>
      <c r="J1327" s="335"/>
      <c r="K1327" s="282"/>
      <c r="L1327" s="282"/>
      <c r="M1327" s="282"/>
      <c r="N1327" s="282"/>
      <c r="O1327" s="281"/>
      <c r="P1327" s="360" t="str">
        <f ca="1">rescore_patient</f>
        <v/>
      </c>
      <c r="Q1327" s="330" t="str">
        <f ca="1">quantity</f>
        <v/>
      </c>
      <c r="R1327" s="281"/>
      <c r="S1327" s="282"/>
      <c r="T1327" s="282"/>
      <c r="U1327" s="282"/>
      <c r="V1327" s="305"/>
      <c r="W1327" s="305"/>
      <c r="X1327" s="305"/>
      <c r="Y1327" s="282"/>
      <c r="Z1327" s="282" t="e" vm="1">
        <f ca="1">_xlfn.IFS(AND(ISNUMBER(SEARCH("N?m l*", CUSTOMER[[#This Row],[Service Type]], 1)), CUSTOMER[[#This Row],[Count ST]] = TRUE), CUSTOMER[[#This Row],[Quantity]], AND($Y$10:$Y1327 = TRUE, COUNTIFS($H$10:$H1327, CUSTOMER[[#This Row],[Booking]], $J$10:$J1327, CUSTOMER[[#This Row],[Order Date]], $F$10:$F1327, "&lt;&gt;"&amp;"N?m l*")=1), 1, TRUE,  "")</f>
        <v>#NAME?</v>
      </c>
      <c r="AA1327" s="282" t="b">
        <f t="shared" ca="1" si="21"/>
        <v>0</v>
      </c>
      <c r="AB1327" s="305"/>
    </row>
    <row r="1328" spans="1:28" x14ac:dyDescent="0.25">
      <c r="A1328" s="281" t="str">
        <f ca="1">no.</f>
        <v/>
      </c>
      <c r="B1328" s="281"/>
      <c r="C1328" s="282"/>
      <c r="D1328" s="282"/>
      <c r="E1328" s="282" t="str">
        <f ca="1">position</f>
        <v/>
      </c>
      <c r="F1328" s="282"/>
      <c r="G1328" s="282"/>
      <c r="H1328" s="282"/>
      <c r="I1328" s="282"/>
      <c r="J1328" s="335"/>
      <c r="K1328" s="282"/>
      <c r="L1328" s="282"/>
      <c r="M1328" s="282"/>
      <c r="N1328" s="282"/>
      <c r="O1328" s="281"/>
      <c r="P1328" s="360" t="str">
        <f ca="1">rescore_patient</f>
        <v/>
      </c>
      <c r="Q1328" s="330" t="str">
        <f ca="1">quantity</f>
        <v/>
      </c>
      <c r="R1328" s="281"/>
      <c r="S1328" s="282"/>
      <c r="T1328" s="282"/>
      <c r="U1328" s="282"/>
      <c r="V1328" s="305"/>
      <c r="W1328" s="305"/>
      <c r="X1328" s="305"/>
      <c r="Y1328" s="282"/>
      <c r="Z1328" s="282" t="e" vm="1">
        <f ca="1">_xlfn.IFS(AND(ISNUMBER(SEARCH("N?m l*", CUSTOMER[[#This Row],[Service Type]], 1)), CUSTOMER[[#This Row],[Count ST]] = TRUE), CUSTOMER[[#This Row],[Quantity]], AND($Y$10:$Y1328 = TRUE, COUNTIFS($H$10:$H1328, CUSTOMER[[#This Row],[Booking]], $J$10:$J1328, CUSTOMER[[#This Row],[Order Date]], $F$10:$F1328, "&lt;&gt;"&amp;"N?m l*")=1), 1, TRUE,  "")</f>
        <v>#NAME?</v>
      </c>
      <c r="AA1328" s="282" t="b">
        <f t="shared" ca="1" si="21"/>
        <v>0</v>
      </c>
      <c r="AB1328" s="305"/>
    </row>
    <row r="1329" spans="1:28" x14ac:dyDescent="0.25">
      <c r="A1329" s="281" t="str">
        <f ca="1">no.</f>
        <v/>
      </c>
      <c r="B1329" s="281"/>
      <c r="C1329" s="282"/>
      <c r="D1329" s="282"/>
      <c r="E1329" s="282" t="str">
        <f ca="1">position</f>
        <v/>
      </c>
      <c r="F1329" s="282"/>
      <c r="G1329" s="282"/>
      <c r="H1329" s="282"/>
      <c r="I1329" s="282"/>
      <c r="J1329" s="335"/>
      <c r="K1329" s="282"/>
      <c r="L1329" s="282"/>
      <c r="M1329" s="282"/>
      <c r="N1329" s="282"/>
      <c r="O1329" s="281"/>
      <c r="P1329" s="360" t="str">
        <f ca="1">rescore_patient</f>
        <v/>
      </c>
      <c r="Q1329" s="330" t="str">
        <f ca="1">quantity</f>
        <v/>
      </c>
      <c r="R1329" s="281"/>
      <c r="S1329" s="282"/>
      <c r="T1329" s="282"/>
      <c r="U1329" s="282"/>
      <c r="V1329" s="305"/>
      <c r="W1329" s="305"/>
      <c r="X1329" s="305"/>
      <c r="Y1329" s="282"/>
      <c r="Z1329" s="282" t="e" vm="1">
        <f ca="1">_xlfn.IFS(AND(ISNUMBER(SEARCH("N?m l*", CUSTOMER[[#This Row],[Service Type]], 1)), CUSTOMER[[#This Row],[Count ST]] = TRUE), CUSTOMER[[#This Row],[Quantity]], AND($Y$10:$Y1329 = TRUE, COUNTIFS($H$10:$H1329, CUSTOMER[[#This Row],[Booking]], $J$10:$J1329, CUSTOMER[[#This Row],[Order Date]], $F$10:$F1329, "&lt;&gt;"&amp;"N?m l*")=1), 1, TRUE,  "")</f>
        <v>#NAME?</v>
      </c>
      <c r="AA1329" s="282" t="b">
        <f t="shared" ca="1" si="21"/>
        <v>0</v>
      </c>
      <c r="AB1329" s="305"/>
    </row>
    <row r="1330" spans="1:28" x14ac:dyDescent="0.25">
      <c r="A1330" s="281" t="str">
        <f ca="1">no.</f>
        <v/>
      </c>
      <c r="B1330" s="281"/>
      <c r="C1330" s="282"/>
      <c r="D1330" s="282"/>
      <c r="E1330" s="282" t="str">
        <f ca="1">position</f>
        <v/>
      </c>
      <c r="F1330" s="282"/>
      <c r="G1330" s="282"/>
      <c r="H1330" s="282"/>
      <c r="I1330" s="282"/>
      <c r="J1330" s="335"/>
      <c r="K1330" s="282"/>
      <c r="L1330" s="282"/>
      <c r="M1330" s="282"/>
      <c r="N1330" s="282"/>
      <c r="O1330" s="281"/>
      <c r="P1330" s="360" t="str">
        <f ca="1">rescore_patient</f>
        <v/>
      </c>
      <c r="Q1330" s="330" t="str">
        <f ca="1">quantity</f>
        <v/>
      </c>
      <c r="R1330" s="281"/>
      <c r="S1330" s="282"/>
      <c r="T1330" s="282"/>
      <c r="U1330" s="282"/>
      <c r="V1330" s="305"/>
      <c r="W1330" s="305"/>
      <c r="X1330" s="305"/>
      <c r="Y1330" s="282"/>
      <c r="Z1330" s="282" t="e" vm="1">
        <f ca="1">_xlfn.IFS(AND(ISNUMBER(SEARCH("N?m l*", CUSTOMER[[#This Row],[Service Type]], 1)), CUSTOMER[[#This Row],[Count ST]] = TRUE), CUSTOMER[[#This Row],[Quantity]], AND($Y$10:$Y1330 = TRUE, COUNTIFS($H$10:$H1330, CUSTOMER[[#This Row],[Booking]], $J$10:$J1330, CUSTOMER[[#This Row],[Order Date]], $F$10:$F1330, "&lt;&gt;"&amp;"N?m l*")=1), 1, TRUE,  "")</f>
        <v>#NAME?</v>
      </c>
      <c r="AA1330" s="282" t="b">
        <f t="shared" ca="1" si="21"/>
        <v>0</v>
      </c>
      <c r="AB1330" s="305"/>
    </row>
    <row r="1331" spans="1:28" x14ac:dyDescent="0.25">
      <c r="A1331" s="281" t="str">
        <f ca="1">no.</f>
        <v/>
      </c>
      <c r="B1331" s="281"/>
      <c r="C1331" s="282"/>
      <c r="D1331" s="282"/>
      <c r="E1331" s="282" t="str">
        <f ca="1">position</f>
        <v/>
      </c>
      <c r="F1331" s="282"/>
      <c r="G1331" s="282"/>
      <c r="H1331" s="282"/>
      <c r="I1331" s="282"/>
      <c r="J1331" s="335"/>
      <c r="K1331" s="282"/>
      <c r="L1331" s="282"/>
      <c r="M1331" s="282"/>
      <c r="N1331" s="282"/>
      <c r="O1331" s="281"/>
      <c r="P1331" s="360" t="str">
        <f ca="1">rescore_patient</f>
        <v/>
      </c>
      <c r="Q1331" s="330" t="str">
        <f ca="1">quantity</f>
        <v/>
      </c>
      <c r="R1331" s="281"/>
      <c r="S1331" s="282"/>
      <c r="T1331" s="282"/>
      <c r="U1331" s="282"/>
      <c r="V1331" s="305"/>
      <c r="W1331" s="305"/>
      <c r="X1331" s="305"/>
      <c r="Y1331" s="282"/>
      <c r="Z1331" s="282" t="e" vm="1">
        <f ca="1">_xlfn.IFS(AND(ISNUMBER(SEARCH("N?m l*", CUSTOMER[[#This Row],[Service Type]], 1)), CUSTOMER[[#This Row],[Count ST]] = TRUE), CUSTOMER[[#This Row],[Quantity]], AND($Y$10:$Y1331 = TRUE, COUNTIFS($H$10:$H1331, CUSTOMER[[#This Row],[Booking]], $J$10:$J1331, CUSTOMER[[#This Row],[Order Date]], $F$10:$F1331, "&lt;&gt;"&amp;"N?m l*")=1), 1, TRUE,  "")</f>
        <v>#NAME?</v>
      </c>
      <c r="AA1331" s="282" t="b">
        <f t="shared" ca="1" si="21"/>
        <v>0</v>
      </c>
      <c r="AB1331" s="305"/>
    </row>
    <row r="1332" spans="1:28" x14ac:dyDescent="0.25">
      <c r="A1332" s="281" t="str">
        <f ca="1">no.</f>
        <v/>
      </c>
      <c r="B1332" s="281"/>
      <c r="C1332" s="282"/>
      <c r="D1332" s="282"/>
      <c r="E1332" s="282" t="str">
        <f ca="1">position</f>
        <v/>
      </c>
      <c r="F1332" s="282"/>
      <c r="G1332" s="282"/>
      <c r="H1332" s="282"/>
      <c r="I1332" s="282"/>
      <c r="J1332" s="335"/>
      <c r="K1332" s="282"/>
      <c r="L1332" s="282"/>
      <c r="M1332" s="282"/>
      <c r="N1332" s="282"/>
      <c r="O1332" s="281"/>
      <c r="P1332" s="360" t="str">
        <f ca="1">rescore_patient</f>
        <v/>
      </c>
      <c r="Q1332" s="330" t="str">
        <f ca="1">quantity</f>
        <v/>
      </c>
      <c r="R1332" s="281"/>
      <c r="S1332" s="282"/>
      <c r="T1332" s="282"/>
      <c r="U1332" s="282"/>
      <c r="V1332" s="305"/>
      <c r="W1332" s="305"/>
      <c r="X1332" s="305"/>
      <c r="Y1332" s="282"/>
      <c r="Z1332" s="282" t="e" vm="1">
        <f ca="1">_xlfn.IFS(AND(ISNUMBER(SEARCH("N?m l*", CUSTOMER[[#This Row],[Service Type]], 1)), CUSTOMER[[#This Row],[Count ST]] = TRUE), CUSTOMER[[#This Row],[Quantity]], AND($Y$10:$Y1332 = TRUE, COUNTIFS($H$10:$H1332, CUSTOMER[[#This Row],[Booking]], $J$10:$J1332, CUSTOMER[[#This Row],[Order Date]], $F$10:$F1332, "&lt;&gt;"&amp;"N?m l*")=1), 1, TRUE,  "")</f>
        <v>#NAME?</v>
      </c>
      <c r="AA1332" s="282" t="b">
        <f t="shared" ca="1" si="21"/>
        <v>0</v>
      </c>
      <c r="AB1332" s="305"/>
    </row>
    <row r="1333" spans="1:28" x14ac:dyDescent="0.25">
      <c r="A1333" s="281" t="str">
        <f ca="1">no.</f>
        <v/>
      </c>
      <c r="B1333" s="281"/>
      <c r="C1333" s="282"/>
      <c r="D1333" s="282"/>
      <c r="E1333" s="282" t="str">
        <f ca="1">position</f>
        <v/>
      </c>
      <c r="F1333" s="282"/>
      <c r="G1333" s="282"/>
      <c r="H1333" s="282"/>
      <c r="I1333" s="282"/>
      <c r="J1333" s="335"/>
      <c r="K1333" s="282"/>
      <c r="L1333" s="282"/>
      <c r="M1333" s="282"/>
      <c r="N1333" s="282"/>
      <c r="O1333" s="281"/>
      <c r="P1333" s="360" t="str">
        <f ca="1">rescore_patient</f>
        <v/>
      </c>
      <c r="Q1333" s="330" t="str">
        <f ca="1">quantity</f>
        <v/>
      </c>
      <c r="R1333" s="281"/>
      <c r="S1333" s="282"/>
      <c r="T1333" s="282"/>
      <c r="U1333" s="282"/>
      <c r="V1333" s="305"/>
      <c r="W1333" s="305"/>
      <c r="X1333" s="305"/>
      <c r="Y1333" s="282"/>
      <c r="Z1333" s="282" t="e" vm="1">
        <f ca="1">_xlfn.IFS(AND(ISNUMBER(SEARCH("N?m l*", CUSTOMER[[#This Row],[Service Type]], 1)), CUSTOMER[[#This Row],[Count ST]] = TRUE), CUSTOMER[[#This Row],[Quantity]], AND($Y$10:$Y1333 = TRUE, COUNTIFS($H$10:$H1333, CUSTOMER[[#This Row],[Booking]], $J$10:$J1333, CUSTOMER[[#This Row],[Order Date]], $F$10:$F1333, "&lt;&gt;"&amp;"N?m l*")=1), 1, TRUE,  "")</f>
        <v>#NAME?</v>
      </c>
      <c r="AA1333" s="282" t="b">
        <f t="shared" ca="1" si="21"/>
        <v>0</v>
      </c>
      <c r="AB1333" s="305"/>
    </row>
    <row r="1334" spans="1:28" x14ac:dyDescent="0.25">
      <c r="A1334" s="281" t="str">
        <f ca="1">no.</f>
        <v/>
      </c>
      <c r="B1334" s="281"/>
      <c r="C1334" s="282"/>
      <c r="D1334" s="282"/>
      <c r="E1334" s="282" t="str">
        <f ca="1">position</f>
        <v/>
      </c>
      <c r="F1334" s="282"/>
      <c r="G1334" s="282"/>
      <c r="H1334" s="282"/>
      <c r="I1334" s="282"/>
      <c r="J1334" s="335"/>
      <c r="K1334" s="282"/>
      <c r="L1334" s="282"/>
      <c r="M1334" s="282"/>
      <c r="N1334" s="282"/>
      <c r="O1334" s="281"/>
      <c r="P1334" s="360" t="str">
        <f ca="1">rescore_patient</f>
        <v/>
      </c>
      <c r="Q1334" s="330" t="str">
        <f ca="1">quantity</f>
        <v/>
      </c>
      <c r="R1334" s="281"/>
      <c r="S1334" s="282"/>
      <c r="T1334" s="282"/>
      <c r="U1334" s="282"/>
      <c r="V1334" s="305"/>
      <c r="W1334" s="305"/>
      <c r="X1334" s="305"/>
      <c r="Y1334" s="282"/>
      <c r="Z1334" s="282" t="e" vm="1">
        <f ca="1">_xlfn.IFS(AND(ISNUMBER(SEARCH("N?m l*", CUSTOMER[[#This Row],[Service Type]], 1)), CUSTOMER[[#This Row],[Count ST]] = TRUE), CUSTOMER[[#This Row],[Quantity]], AND($Y$10:$Y1334 = TRUE, COUNTIFS($H$10:$H1334, CUSTOMER[[#This Row],[Booking]], $J$10:$J1334, CUSTOMER[[#This Row],[Order Date]], $F$10:$F1334, "&lt;&gt;"&amp;"N?m l*")=1), 1, TRUE,  "")</f>
        <v>#NAME?</v>
      </c>
      <c r="AA1334" s="282" t="b">
        <f t="shared" ca="1" si="21"/>
        <v>0</v>
      </c>
      <c r="AB1334" s="305"/>
    </row>
    <row r="1335" spans="1:28" x14ac:dyDescent="0.25">
      <c r="A1335" s="281" t="str">
        <f ca="1">no.</f>
        <v/>
      </c>
      <c r="B1335" s="281"/>
      <c r="C1335" s="282"/>
      <c r="D1335" s="282"/>
      <c r="E1335" s="282" t="str">
        <f ca="1">position</f>
        <v/>
      </c>
      <c r="F1335" s="282"/>
      <c r="G1335" s="282"/>
      <c r="H1335" s="282"/>
      <c r="I1335" s="282"/>
      <c r="J1335" s="335"/>
      <c r="K1335" s="282"/>
      <c r="L1335" s="282"/>
      <c r="M1335" s="282"/>
      <c r="N1335" s="282"/>
      <c r="O1335" s="281"/>
      <c r="P1335" s="360" t="str">
        <f ca="1">rescore_patient</f>
        <v/>
      </c>
      <c r="Q1335" s="330" t="str">
        <f ca="1">quantity</f>
        <v/>
      </c>
      <c r="R1335" s="281"/>
      <c r="S1335" s="282"/>
      <c r="T1335" s="282"/>
      <c r="U1335" s="282"/>
      <c r="V1335" s="305"/>
      <c r="W1335" s="305"/>
      <c r="X1335" s="305"/>
      <c r="Y1335" s="282"/>
      <c r="Z1335" s="282" t="e" vm="1">
        <f ca="1">_xlfn.IFS(AND(ISNUMBER(SEARCH("N?m l*", CUSTOMER[[#This Row],[Service Type]], 1)), CUSTOMER[[#This Row],[Count ST]] = TRUE), CUSTOMER[[#This Row],[Quantity]], AND($Y$10:$Y1335 = TRUE, COUNTIFS($H$10:$H1335, CUSTOMER[[#This Row],[Booking]], $J$10:$J1335, CUSTOMER[[#This Row],[Order Date]], $F$10:$F1335, "&lt;&gt;"&amp;"N?m l*")=1), 1, TRUE,  "")</f>
        <v>#NAME?</v>
      </c>
      <c r="AA1335" s="282" t="b">
        <f t="shared" ca="1" si="21"/>
        <v>0</v>
      </c>
      <c r="AB1335" s="305"/>
    </row>
    <row r="1336" spans="1:28" x14ac:dyDescent="0.25">
      <c r="A1336" s="281" t="str">
        <f ca="1">no.</f>
        <v/>
      </c>
      <c r="B1336" s="281"/>
      <c r="C1336" s="282"/>
      <c r="D1336" s="282"/>
      <c r="E1336" s="282" t="str">
        <f ca="1">position</f>
        <v/>
      </c>
      <c r="F1336" s="282"/>
      <c r="G1336" s="282"/>
      <c r="H1336" s="282"/>
      <c r="I1336" s="282"/>
      <c r="J1336" s="335"/>
      <c r="K1336" s="282"/>
      <c r="L1336" s="282"/>
      <c r="M1336" s="282"/>
      <c r="N1336" s="282"/>
      <c r="O1336" s="281"/>
      <c r="P1336" s="360" t="str">
        <f ca="1">rescore_patient</f>
        <v/>
      </c>
      <c r="Q1336" s="330" t="str">
        <f ca="1">quantity</f>
        <v/>
      </c>
      <c r="R1336" s="281"/>
      <c r="S1336" s="282"/>
      <c r="T1336" s="282"/>
      <c r="U1336" s="282"/>
      <c r="V1336" s="305"/>
      <c r="W1336" s="305"/>
      <c r="X1336" s="305"/>
      <c r="Y1336" s="282"/>
      <c r="Z1336" s="282" t="e" vm="1">
        <f ca="1">_xlfn.IFS(AND(ISNUMBER(SEARCH("N?m l*", CUSTOMER[[#This Row],[Service Type]], 1)), CUSTOMER[[#This Row],[Count ST]] = TRUE), CUSTOMER[[#This Row],[Quantity]], AND($Y$10:$Y1336 = TRUE, COUNTIFS($H$10:$H1336, CUSTOMER[[#This Row],[Booking]], $J$10:$J1336, CUSTOMER[[#This Row],[Order Date]], $F$10:$F1336, "&lt;&gt;"&amp;"N?m l*")=1), 1, TRUE,  "")</f>
        <v>#NAME?</v>
      </c>
      <c r="AA1336" s="282" t="b">
        <f t="shared" ca="1" si="21"/>
        <v>0</v>
      </c>
      <c r="AB1336" s="305"/>
    </row>
    <row r="1337" spans="1:28" x14ac:dyDescent="0.25">
      <c r="A1337" s="281" t="str">
        <f ca="1">no.</f>
        <v/>
      </c>
      <c r="B1337" s="281"/>
      <c r="C1337" s="282"/>
      <c r="D1337" s="282"/>
      <c r="E1337" s="282" t="str">
        <f ca="1">position</f>
        <v/>
      </c>
      <c r="F1337" s="282"/>
      <c r="G1337" s="282"/>
      <c r="H1337" s="282"/>
      <c r="I1337" s="282"/>
      <c r="J1337" s="335"/>
      <c r="K1337" s="282"/>
      <c r="L1337" s="282"/>
      <c r="M1337" s="282"/>
      <c r="N1337" s="282"/>
      <c r="O1337" s="281"/>
      <c r="P1337" s="360" t="str">
        <f ca="1">rescore_patient</f>
        <v/>
      </c>
      <c r="Q1337" s="330" t="str">
        <f ca="1">quantity</f>
        <v/>
      </c>
      <c r="R1337" s="281"/>
      <c r="S1337" s="282"/>
      <c r="T1337" s="282"/>
      <c r="U1337" s="282"/>
      <c r="V1337" s="305"/>
      <c r="W1337" s="305"/>
      <c r="X1337" s="305"/>
      <c r="Y1337" s="282"/>
      <c r="Z1337" s="282" t="e" vm="1">
        <f ca="1">_xlfn.IFS(AND(ISNUMBER(SEARCH("N?m l*", CUSTOMER[[#This Row],[Service Type]], 1)), CUSTOMER[[#This Row],[Count ST]] = TRUE), CUSTOMER[[#This Row],[Quantity]], AND($Y$10:$Y1337 = TRUE, COUNTIFS($H$10:$H1337, CUSTOMER[[#This Row],[Booking]], $J$10:$J1337, CUSTOMER[[#This Row],[Order Date]], $F$10:$F1337, "&lt;&gt;"&amp;"N?m l*")=1), 1, TRUE,  "")</f>
        <v>#NAME?</v>
      </c>
      <c r="AA1337" s="282" t="b">
        <f t="shared" ca="1" si="21"/>
        <v>0</v>
      </c>
      <c r="AB1337" s="305"/>
    </row>
    <row r="1338" spans="1:28" x14ac:dyDescent="0.25">
      <c r="A1338" s="281" t="str">
        <f ca="1">no.</f>
        <v/>
      </c>
      <c r="B1338" s="281"/>
      <c r="C1338" s="282"/>
      <c r="D1338" s="282"/>
      <c r="E1338" s="282" t="str">
        <f ca="1">position</f>
        <v/>
      </c>
      <c r="F1338" s="282"/>
      <c r="G1338" s="282"/>
      <c r="H1338" s="282"/>
      <c r="I1338" s="282"/>
      <c r="J1338" s="335"/>
      <c r="K1338" s="282"/>
      <c r="L1338" s="282"/>
      <c r="M1338" s="282"/>
      <c r="N1338" s="282"/>
      <c r="O1338" s="281"/>
      <c r="P1338" s="360" t="str">
        <f ca="1">rescore_patient</f>
        <v/>
      </c>
      <c r="Q1338" s="330" t="str">
        <f ca="1">quantity</f>
        <v/>
      </c>
      <c r="R1338" s="281"/>
      <c r="S1338" s="282"/>
      <c r="T1338" s="282"/>
      <c r="U1338" s="282"/>
      <c r="V1338" s="305"/>
      <c r="W1338" s="305"/>
      <c r="X1338" s="305"/>
      <c r="Y1338" s="282"/>
      <c r="Z1338" s="282" t="e" vm="1">
        <f ca="1">_xlfn.IFS(AND(ISNUMBER(SEARCH("N?m l*", CUSTOMER[[#This Row],[Service Type]], 1)), CUSTOMER[[#This Row],[Count ST]] = TRUE), CUSTOMER[[#This Row],[Quantity]], AND($Y$10:$Y1338 = TRUE, COUNTIFS($H$10:$H1338, CUSTOMER[[#This Row],[Booking]], $J$10:$J1338, CUSTOMER[[#This Row],[Order Date]], $F$10:$F1338, "&lt;&gt;"&amp;"N?m l*")=1), 1, TRUE,  "")</f>
        <v>#NAME?</v>
      </c>
      <c r="AA1338" s="282" t="b">
        <f t="shared" ca="1" si="21"/>
        <v>0</v>
      </c>
      <c r="AB1338" s="305"/>
    </row>
    <row r="1339" spans="1:28" x14ac:dyDescent="0.25">
      <c r="A1339" s="281" t="str">
        <f ca="1">no.</f>
        <v/>
      </c>
      <c r="B1339" s="281"/>
      <c r="C1339" s="282"/>
      <c r="D1339" s="282"/>
      <c r="E1339" s="282" t="str">
        <f ca="1">position</f>
        <v/>
      </c>
      <c r="F1339" s="282"/>
      <c r="G1339" s="282"/>
      <c r="H1339" s="282"/>
      <c r="I1339" s="282"/>
      <c r="J1339" s="335"/>
      <c r="K1339" s="282"/>
      <c r="L1339" s="282"/>
      <c r="M1339" s="282"/>
      <c r="N1339" s="282"/>
      <c r="O1339" s="281"/>
      <c r="P1339" s="360" t="str">
        <f ca="1">rescore_patient</f>
        <v/>
      </c>
      <c r="Q1339" s="330" t="str">
        <f ca="1">quantity</f>
        <v/>
      </c>
      <c r="R1339" s="281"/>
      <c r="S1339" s="282"/>
      <c r="T1339" s="282"/>
      <c r="U1339" s="282"/>
      <c r="V1339" s="305"/>
      <c r="W1339" s="305"/>
      <c r="X1339" s="305"/>
      <c r="Y1339" s="282"/>
      <c r="Z1339" s="282" t="e" vm="1">
        <f ca="1">_xlfn.IFS(AND(ISNUMBER(SEARCH("N?m l*", CUSTOMER[[#This Row],[Service Type]], 1)), CUSTOMER[[#This Row],[Count ST]] = TRUE), CUSTOMER[[#This Row],[Quantity]], AND($Y$10:$Y1339 = TRUE, COUNTIFS($H$10:$H1339, CUSTOMER[[#This Row],[Booking]], $J$10:$J1339, CUSTOMER[[#This Row],[Order Date]], $F$10:$F1339, "&lt;&gt;"&amp;"N?m l*")=1), 1, TRUE,  "")</f>
        <v>#NAME?</v>
      </c>
      <c r="AA1339" s="282" t="b">
        <f t="shared" ca="1" si="21"/>
        <v>0</v>
      </c>
      <c r="AB1339" s="305"/>
    </row>
    <row r="1340" spans="1:28" x14ac:dyDescent="0.25">
      <c r="A1340" s="281" t="str">
        <f ca="1">no.</f>
        <v/>
      </c>
      <c r="B1340" s="281"/>
      <c r="C1340" s="282"/>
      <c r="D1340" s="282"/>
      <c r="E1340" s="282" t="str">
        <f ca="1">position</f>
        <v/>
      </c>
      <c r="F1340" s="282"/>
      <c r="G1340" s="282"/>
      <c r="H1340" s="282"/>
      <c r="I1340" s="282"/>
      <c r="J1340" s="335"/>
      <c r="K1340" s="282"/>
      <c r="L1340" s="282"/>
      <c r="M1340" s="282"/>
      <c r="N1340" s="282"/>
      <c r="O1340" s="281"/>
      <c r="P1340" s="360" t="str">
        <f ca="1">rescore_patient</f>
        <v/>
      </c>
      <c r="Q1340" s="330" t="str">
        <f ca="1">quantity</f>
        <v/>
      </c>
      <c r="R1340" s="281"/>
      <c r="S1340" s="282"/>
      <c r="T1340" s="282"/>
      <c r="U1340" s="282"/>
      <c r="V1340" s="305"/>
      <c r="W1340" s="305"/>
      <c r="X1340" s="305"/>
      <c r="Y1340" s="282"/>
      <c r="Z1340" s="282" t="e" vm="1">
        <f ca="1">_xlfn.IFS(AND(ISNUMBER(SEARCH("N?m l*", CUSTOMER[[#This Row],[Service Type]], 1)), CUSTOMER[[#This Row],[Count ST]] = TRUE), CUSTOMER[[#This Row],[Quantity]], AND($Y$10:$Y1340 = TRUE, COUNTIFS($H$10:$H1340, CUSTOMER[[#This Row],[Booking]], $J$10:$J1340, CUSTOMER[[#This Row],[Order Date]], $F$10:$F1340, "&lt;&gt;"&amp;"N?m l*")=1), 1, TRUE,  "")</f>
        <v>#NAME?</v>
      </c>
      <c r="AA1340" s="282" t="b">
        <f t="shared" ca="1" si="21"/>
        <v>0</v>
      </c>
      <c r="AB1340" s="305"/>
    </row>
    <row r="1341" spans="1:28" x14ac:dyDescent="0.25">
      <c r="A1341" s="281" t="str">
        <f ca="1">no.</f>
        <v/>
      </c>
      <c r="B1341" s="281"/>
      <c r="C1341" s="282"/>
      <c r="D1341" s="282"/>
      <c r="E1341" s="282" t="str">
        <f ca="1">position</f>
        <v/>
      </c>
      <c r="F1341" s="282"/>
      <c r="G1341" s="282"/>
      <c r="H1341" s="282"/>
      <c r="I1341" s="282"/>
      <c r="J1341" s="335"/>
      <c r="K1341" s="282"/>
      <c r="L1341" s="282"/>
      <c r="M1341" s="282"/>
      <c r="N1341" s="282"/>
      <c r="O1341" s="281"/>
      <c r="P1341" s="360" t="str">
        <f ca="1">rescore_patient</f>
        <v/>
      </c>
      <c r="Q1341" s="330" t="str">
        <f ca="1">quantity</f>
        <v/>
      </c>
      <c r="R1341" s="281"/>
      <c r="S1341" s="282"/>
      <c r="T1341" s="282"/>
      <c r="U1341" s="282"/>
      <c r="V1341" s="305"/>
      <c r="W1341" s="305"/>
      <c r="X1341" s="305"/>
      <c r="Y1341" s="282"/>
      <c r="Z1341" s="282" t="e" vm="1">
        <f ca="1">_xlfn.IFS(AND(ISNUMBER(SEARCH("N?m l*", CUSTOMER[[#This Row],[Service Type]], 1)), CUSTOMER[[#This Row],[Count ST]] = TRUE), CUSTOMER[[#This Row],[Quantity]], AND($Y$10:$Y1341 = TRUE, COUNTIFS($H$10:$H1341, CUSTOMER[[#This Row],[Booking]], $J$10:$J1341, CUSTOMER[[#This Row],[Order Date]], $F$10:$F1341, "&lt;&gt;"&amp;"N?m l*")=1), 1, TRUE,  "")</f>
        <v>#NAME?</v>
      </c>
      <c r="AA1341" s="282" t="b">
        <f t="shared" ca="1" si="21"/>
        <v>0</v>
      </c>
      <c r="AB1341" s="305"/>
    </row>
    <row r="1342" spans="1:28" x14ac:dyDescent="0.25">
      <c r="A1342" s="281" t="str">
        <f ca="1">no.</f>
        <v/>
      </c>
      <c r="B1342" s="281"/>
      <c r="C1342" s="282"/>
      <c r="D1342" s="282"/>
      <c r="E1342" s="282" t="str">
        <f ca="1">position</f>
        <v/>
      </c>
      <c r="F1342" s="282"/>
      <c r="G1342" s="282"/>
      <c r="H1342" s="282"/>
      <c r="I1342" s="282"/>
      <c r="J1342" s="335"/>
      <c r="K1342" s="282"/>
      <c r="L1342" s="282"/>
      <c r="M1342" s="282"/>
      <c r="N1342" s="282"/>
      <c r="O1342" s="281"/>
      <c r="P1342" s="360" t="str">
        <f ca="1">rescore_patient</f>
        <v/>
      </c>
      <c r="Q1342" s="330" t="str">
        <f ca="1">quantity</f>
        <v/>
      </c>
      <c r="R1342" s="281"/>
      <c r="S1342" s="282"/>
      <c r="T1342" s="282"/>
      <c r="U1342" s="282"/>
      <c r="V1342" s="305"/>
      <c r="W1342" s="305"/>
      <c r="X1342" s="305"/>
      <c r="Y1342" s="282"/>
      <c r="Z1342" s="282" t="e" vm="1">
        <f ca="1">_xlfn.IFS(AND(ISNUMBER(SEARCH("N?m l*", CUSTOMER[[#This Row],[Service Type]], 1)), CUSTOMER[[#This Row],[Count ST]] = TRUE), CUSTOMER[[#This Row],[Quantity]], AND($Y$10:$Y1342 = TRUE, COUNTIFS($H$10:$H1342, CUSTOMER[[#This Row],[Booking]], $J$10:$J1342, CUSTOMER[[#This Row],[Order Date]], $F$10:$F1342, "&lt;&gt;"&amp;"N?m l*")=1), 1, TRUE,  "")</f>
        <v>#NAME?</v>
      </c>
      <c r="AA1342" s="282" t="b">
        <f t="shared" ca="1" si="21"/>
        <v>0</v>
      </c>
      <c r="AB1342" s="305"/>
    </row>
    <row r="1343" spans="1:28" x14ac:dyDescent="0.25">
      <c r="A1343" s="281" t="str">
        <f ca="1">no.</f>
        <v/>
      </c>
      <c r="B1343" s="281"/>
      <c r="C1343" s="282"/>
      <c r="D1343" s="282"/>
      <c r="E1343" s="282" t="str">
        <f ca="1">position</f>
        <v/>
      </c>
      <c r="F1343" s="282"/>
      <c r="G1343" s="282"/>
      <c r="H1343" s="282"/>
      <c r="I1343" s="282"/>
      <c r="J1343" s="335"/>
      <c r="K1343" s="282"/>
      <c r="L1343" s="282"/>
      <c r="M1343" s="282"/>
      <c r="N1343" s="282"/>
      <c r="O1343" s="281"/>
      <c r="P1343" s="360" t="str">
        <f ca="1">rescore_patient</f>
        <v/>
      </c>
      <c r="Q1343" s="330" t="str">
        <f ca="1">quantity</f>
        <v/>
      </c>
      <c r="R1343" s="281"/>
      <c r="S1343" s="282"/>
      <c r="T1343" s="282"/>
      <c r="U1343" s="282"/>
      <c r="V1343" s="305"/>
      <c r="W1343" s="305"/>
      <c r="X1343" s="305"/>
      <c r="Y1343" s="282"/>
      <c r="Z1343" s="282" t="e" vm="1">
        <f ca="1">_xlfn.IFS(AND(ISNUMBER(SEARCH("N?m l*", CUSTOMER[[#This Row],[Service Type]], 1)), CUSTOMER[[#This Row],[Count ST]] = TRUE), CUSTOMER[[#This Row],[Quantity]], AND($Y$10:$Y1343 = TRUE, COUNTIFS($H$10:$H1343, CUSTOMER[[#This Row],[Booking]], $J$10:$J1343, CUSTOMER[[#This Row],[Order Date]], $F$10:$F1343, "&lt;&gt;"&amp;"N?m l*")=1), 1, TRUE,  "")</f>
        <v>#NAME?</v>
      </c>
      <c r="AA1343" s="282" t="b">
        <f t="shared" ca="1" si="21"/>
        <v>0</v>
      </c>
      <c r="AB1343" s="305"/>
    </row>
    <row r="1344" spans="1:28" x14ac:dyDescent="0.25">
      <c r="A1344" s="281" t="str">
        <f ca="1">no.</f>
        <v/>
      </c>
      <c r="B1344" s="281"/>
      <c r="C1344" s="282"/>
      <c r="D1344" s="282"/>
      <c r="E1344" s="282" t="str">
        <f ca="1">position</f>
        <v/>
      </c>
      <c r="F1344" s="282"/>
      <c r="G1344" s="282"/>
      <c r="H1344" s="282"/>
      <c r="I1344" s="282"/>
      <c r="J1344" s="335"/>
      <c r="K1344" s="282"/>
      <c r="L1344" s="282"/>
      <c r="M1344" s="282"/>
      <c r="N1344" s="282"/>
      <c r="O1344" s="281"/>
      <c r="P1344" s="360" t="str">
        <f ca="1">rescore_patient</f>
        <v/>
      </c>
      <c r="Q1344" s="330" t="str">
        <f ca="1">quantity</f>
        <v/>
      </c>
      <c r="R1344" s="281"/>
      <c r="S1344" s="282"/>
      <c r="T1344" s="282"/>
      <c r="U1344" s="282"/>
      <c r="V1344" s="305"/>
      <c r="W1344" s="305"/>
      <c r="X1344" s="305"/>
      <c r="Y1344" s="282"/>
      <c r="Z1344" s="282" t="e" vm="1">
        <f ca="1">_xlfn.IFS(AND(ISNUMBER(SEARCH("N?m l*", CUSTOMER[[#This Row],[Service Type]], 1)), CUSTOMER[[#This Row],[Count ST]] = TRUE), CUSTOMER[[#This Row],[Quantity]], AND($Y$10:$Y1344 = TRUE, COUNTIFS($H$10:$H1344, CUSTOMER[[#This Row],[Booking]], $J$10:$J1344, CUSTOMER[[#This Row],[Order Date]], $F$10:$F1344, "&lt;&gt;"&amp;"N?m l*")=1), 1, TRUE,  "")</f>
        <v>#NAME?</v>
      </c>
      <c r="AA1344" s="282" t="b">
        <f t="shared" ca="1" si="21"/>
        <v>0</v>
      </c>
      <c r="AB1344" s="305"/>
    </row>
    <row r="1345" spans="1:28" x14ac:dyDescent="0.25">
      <c r="A1345" s="281" t="str">
        <f ca="1">no.</f>
        <v/>
      </c>
      <c r="B1345" s="281"/>
      <c r="C1345" s="282"/>
      <c r="D1345" s="282"/>
      <c r="E1345" s="282" t="str">
        <f ca="1">position</f>
        <v/>
      </c>
      <c r="F1345" s="282"/>
      <c r="G1345" s="282"/>
      <c r="H1345" s="282"/>
      <c r="I1345" s="282"/>
      <c r="J1345" s="335"/>
      <c r="K1345" s="282"/>
      <c r="L1345" s="282"/>
      <c r="M1345" s="282"/>
      <c r="N1345" s="282"/>
      <c r="O1345" s="281"/>
      <c r="P1345" s="360" t="str">
        <f ca="1">rescore_patient</f>
        <v/>
      </c>
      <c r="Q1345" s="330" t="str">
        <f ca="1">quantity</f>
        <v/>
      </c>
      <c r="R1345" s="281"/>
      <c r="S1345" s="282"/>
      <c r="T1345" s="282"/>
      <c r="U1345" s="282"/>
      <c r="V1345" s="305"/>
      <c r="W1345" s="305"/>
      <c r="X1345" s="305"/>
      <c r="Y1345" s="282"/>
      <c r="Z1345" s="282" t="e" vm="1">
        <f ca="1">_xlfn.IFS(AND(ISNUMBER(SEARCH("N?m l*", CUSTOMER[[#This Row],[Service Type]], 1)), CUSTOMER[[#This Row],[Count ST]] = TRUE), CUSTOMER[[#This Row],[Quantity]], AND($Y$10:$Y1345 = TRUE, COUNTIFS($H$10:$H1345, CUSTOMER[[#This Row],[Booking]], $J$10:$J1345, CUSTOMER[[#This Row],[Order Date]], $F$10:$F1345, "&lt;&gt;"&amp;"N?m l*")=1), 1, TRUE,  "")</f>
        <v>#NAME?</v>
      </c>
      <c r="AA1345" s="282" t="b">
        <f t="shared" ca="1" si="21"/>
        <v>0</v>
      </c>
      <c r="AB1345" s="305"/>
    </row>
    <row r="1346" spans="1:28" x14ac:dyDescent="0.25">
      <c r="A1346" s="281" t="str">
        <f ca="1">no.</f>
        <v/>
      </c>
      <c r="B1346" s="281"/>
      <c r="C1346" s="282"/>
      <c r="D1346" s="282"/>
      <c r="E1346" s="282" t="str">
        <f ca="1">position</f>
        <v/>
      </c>
      <c r="F1346" s="282"/>
      <c r="G1346" s="282"/>
      <c r="H1346" s="282"/>
      <c r="I1346" s="282"/>
      <c r="J1346" s="335"/>
      <c r="K1346" s="282"/>
      <c r="L1346" s="282"/>
      <c r="M1346" s="282"/>
      <c r="N1346" s="282"/>
      <c r="O1346" s="281"/>
      <c r="P1346" s="360" t="str">
        <f ca="1">rescore_patient</f>
        <v/>
      </c>
      <c r="Q1346" s="330" t="str">
        <f ca="1">quantity</f>
        <v/>
      </c>
      <c r="R1346" s="281"/>
      <c r="S1346" s="282"/>
      <c r="T1346" s="282"/>
      <c r="U1346" s="282"/>
      <c r="V1346" s="305"/>
      <c r="W1346" s="305"/>
      <c r="X1346" s="305"/>
      <c r="Y1346" s="282"/>
      <c r="Z1346" s="282" t="e" vm="1">
        <f ca="1">_xlfn.IFS(AND(ISNUMBER(SEARCH("N?m l*", CUSTOMER[[#This Row],[Service Type]], 1)), CUSTOMER[[#This Row],[Count ST]] = TRUE), CUSTOMER[[#This Row],[Quantity]], AND($Y$10:$Y1346 = TRUE, COUNTIFS($H$10:$H1346, CUSTOMER[[#This Row],[Booking]], $J$10:$J1346, CUSTOMER[[#This Row],[Order Date]], $F$10:$F1346, "&lt;&gt;"&amp;"N?m l*")=1), 1, TRUE,  "")</f>
        <v>#NAME?</v>
      </c>
      <c r="AA1346" s="282" t="b">
        <f t="shared" ca="1" si="21"/>
        <v>0</v>
      </c>
      <c r="AB1346" s="305"/>
    </row>
    <row r="1347" spans="1:28" x14ac:dyDescent="0.25">
      <c r="A1347" s="281" t="str">
        <f ca="1">no.</f>
        <v/>
      </c>
      <c r="B1347" s="281"/>
      <c r="C1347" s="282"/>
      <c r="D1347" s="282"/>
      <c r="E1347" s="282" t="str">
        <f ca="1">position</f>
        <v/>
      </c>
      <c r="F1347" s="282"/>
      <c r="G1347" s="282"/>
      <c r="H1347" s="282"/>
      <c r="I1347" s="282"/>
      <c r="J1347" s="335"/>
      <c r="K1347" s="282"/>
      <c r="L1347" s="282"/>
      <c r="M1347" s="282"/>
      <c r="N1347" s="282"/>
      <c r="O1347" s="281"/>
      <c r="P1347" s="360" t="str">
        <f ca="1">rescore_patient</f>
        <v/>
      </c>
      <c r="Q1347" s="330" t="str">
        <f ca="1">quantity</f>
        <v/>
      </c>
      <c r="R1347" s="281"/>
      <c r="S1347" s="282"/>
      <c r="T1347" s="282"/>
      <c r="U1347" s="282"/>
      <c r="V1347" s="305"/>
      <c r="W1347" s="305"/>
      <c r="X1347" s="305"/>
      <c r="Y1347" s="282"/>
      <c r="Z1347" s="282" t="e" vm="1">
        <f ca="1">_xlfn.IFS(AND(ISNUMBER(SEARCH("N?m l*", CUSTOMER[[#This Row],[Service Type]], 1)), CUSTOMER[[#This Row],[Count ST]] = TRUE), CUSTOMER[[#This Row],[Quantity]], AND($Y$10:$Y1347 = TRUE, COUNTIFS($H$10:$H1347, CUSTOMER[[#This Row],[Booking]], $J$10:$J1347, CUSTOMER[[#This Row],[Order Date]], $F$10:$F1347, "&lt;&gt;"&amp;"N?m l*")=1), 1, TRUE,  "")</f>
        <v>#NAME?</v>
      </c>
      <c r="AA1347" s="282" t="b">
        <f t="shared" ca="1" si="21"/>
        <v>0</v>
      </c>
      <c r="AB1347" s="305"/>
    </row>
    <row r="1348" spans="1:28" x14ac:dyDescent="0.25">
      <c r="A1348" s="281" t="str">
        <f ca="1">no.</f>
        <v/>
      </c>
      <c r="B1348" s="281"/>
      <c r="C1348" s="282"/>
      <c r="D1348" s="282"/>
      <c r="E1348" s="282" t="str">
        <f ca="1">position</f>
        <v/>
      </c>
      <c r="F1348" s="282"/>
      <c r="G1348" s="282"/>
      <c r="H1348" s="282"/>
      <c r="I1348" s="282"/>
      <c r="J1348" s="335"/>
      <c r="K1348" s="282"/>
      <c r="L1348" s="282"/>
      <c r="M1348" s="282"/>
      <c r="N1348" s="282"/>
      <c r="O1348" s="281"/>
      <c r="P1348" s="360" t="str">
        <f ca="1">rescore_patient</f>
        <v/>
      </c>
      <c r="Q1348" s="330" t="str">
        <f ca="1">quantity</f>
        <v/>
      </c>
      <c r="R1348" s="281"/>
      <c r="S1348" s="282"/>
      <c r="T1348" s="282"/>
      <c r="U1348" s="282"/>
      <c r="V1348" s="305"/>
      <c r="W1348" s="305"/>
      <c r="X1348" s="305"/>
      <c r="Y1348" s="282"/>
      <c r="Z1348" s="282" t="e" vm="1">
        <f ca="1">_xlfn.IFS(AND(ISNUMBER(SEARCH("N?m l*", CUSTOMER[[#This Row],[Service Type]], 1)), CUSTOMER[[#This Row],[Count ST]] = TRUE), CUSTOMER[[#This Row],[Quantity]], AND($Y$10:$Y1348 = TRUE, COUNTIFS($H$10:$H1348, CUSTOMER[[#This Row],[Booking]], $J$10:$J1348, CUSTOMER[[#This Row],[Order Date]], $F$10:$F1348, "&lt;&gt;"&amp;"N?m l*")=1), 1, TRUE,  "")</f>
        <v>#NAME?</v>
      </c>
      <c r="AA1348" s="282" t="b">
        <f t="shared" ca="1" si="21"/>
        <v>0</v>
      </c>
      <c r="AB1348" s="305"/>
    </row>
    <row r="1349" spans="1:28" x14ac:dyDescent="0.25">
      <c r="A1349" s="281" t="str">
        <f ca="1">no.</f>
        <v/>
      </c>
      <c r="B1349" s="281"/>
      <c r="C1349" s="282"/>
      <c r="D1349" s="282"/>
      <c r="E1349" s="282" t="str">
        <f ca="1">position</f>
        <v/>
      </c>
      <c r="F1349" s="282"/>
      <c r="G1349" s="282"/>
      <c r="H1349" s="282"/>
      <c r="I1349" s="282"/>
      <c r="J1349" s="335"/>
      <c r="K1349" s="282"/>
      <c r="L1349" s="282"/>
      <c r="M1349" s="282"/>
      <c r="N1349" s="282"/>
      <c r="O1349" s="281"/>
      <c r="P1349" s="360" t="str">
        <f ca="1">rescore_patient</f>
        <v/>
      </c>
      <c r="Q1349" s="330" t="str">
        <f ca="1">quantity</f>
        <v/>
      </c>
      <c r="R1349" s="281"/>
      <c r="S1349" s="282"/>
      <c r="T1349" s="282"/>
      <c r="U1349" s="282"/>
      <c r="V1349" s="305"/>
      <c r="W1349" s="305"/>
      <c r="X1349" s="305"/>
      <c r="Y1349" s="282"/>
      <c r="Z1349" s="282" t="e" vm="1">
        <f ca="1">_xlfn.IFS(AND(ISNUMBER(SEARCH("N?m l*", CUSTOMER[[#This Row],[Service Type]], 1)), CUSTOMER[[#This Row],[Count ST]] = TRUE), CUSTOMER[[#This Row],[Quantity]], AND($Y$10:$Y1349 = TRUE, COUNTIFS($H$10:$H1349, CUSTOMER[[#This Row],[Booking]], $J$10:$J1349, CUSTOMER[[#This Row],[Order Date]], $F$10:$F1349, "&lt;&gt;"&amp;"N?m l*")=1), 1, TRUE,  "")</f>
        <v>#NAME?</v>
      </c>
      <c r="AA1349" s="282" t="b">
        <f t="shared" ca="1" si="21"/>
        <v>0</v>
      </c>
      <c r="AB1349" s="305"/>
    </row>
    <row r="1350" spans="1:28" x14ac:dyDescent="0.25">
      <c r="A1350" s="281" t="str">
        <f ca="1">no.</f>
        <v/>
      </c>
      <c r="B1350" s="281"/>
      <c r="C1350" s="282"/>
      <c r="D1350" s="282"/>
      <c r="E1350" s="282" t="str">
        <f ca="1">position</f>
        <v/>
      </c>
      <c r="F1350" s="282"/>
      <c r="G1350" s="282"/>
      <c r="H1350" s="282"/>
      <c r="I1350" s="282"/>
      <c r="J1350" s="335"/>
      <c r="K1350" s="282"/>
      <c r="L1350" s="282"/>
      <c r="M1350" s="282"/>
      <c r="N1350" s="282"/>
      <c r="O1350" s="281"/>
      <c r="P1350" s="360" t="str">
        <f ca="1">rescore_patient</f>
        <v/>
      </c>
      <c r="Q1350" s="330" t="str">
        <f ca="1">quantity</f>
        <v/>
      </c>
      <c r="R1350" s="281"/>
      <c r="S1350" s="282"/>
      <c r="T1350" s="282"/>
      <c r="U1350" s="282"/>
      <c r="V1350" s="305"/>
      <c r="W1350" s="305"/>
      <c r="X1350" s="305"/>
      <c r="Y1350" s="282"/>
      <c r="Z1350" s="282" t="e" vm="1">
        <f ca="1">_xlfn.IFS(AND(ISNUMBER(SEARCH("N?m l*", CUSTOMER[[#This Row],[Service Type]], 1)), CUSTOMER[[#This Row],[Count ST]] = TRUE), CUSTOMER[[#This Row],[Quantity]], AND($Y$10:$Y1350 = TRUE, COUNTIFS($H$10:$H1350, CUSTOMER[[#This Row],[Booking]], $J$10:$J1350, CUSTOMER[[#This Row],[Order Date]], $F$10:$F1350, "&lt;&gt;"&amp;"N?m l*")=1), 1, TRUE,  "")</f>
        <v>#NAME?</v>
      </c>
      <c r="AA1350" s="282" t="b">
        <f t="shared" ca="1" si="21"/>
        <v>0</v>
      </c>
      <c r="AB1350" s="305"/>
    </row>
    <row r="1351" spans="1:28" x14ac:dyDescent="0.25">
      <c r="A1351" s="281" t="str">
        <f ca="1">no.</f>
        <v/>
      </c>
      <c r="B1351" s="281"/>
      <c r="C1351" s="282"/>
      <c r="D1351" s="282"/>
      <c r="E1351" s="282" t="str">
        <f ca="1">position</f>
        <v/>
      </c>
      <c r="F1351" s="282"/>
      <c r="G1351" s="282"/>
      <c r="H1351" s="282"/>
      <c r="I1351" s="282"/>
      <c r="J1351" s="335"/>
      <c r="K1351" s="282"/>
      <c r="L1351" s="282"/>
      <c r="M1351" s="282"/>
      <c r="N1351" s="282"/>
      <c r="O1351" s="281"/>
      <c r="P1351" s="360" t="str">
        <f ca="1">rescore_patient</f>
        <v/>
      </c>
      <c r="Q1351" s="330" t="str">
        <f ca="1">quantity</f>
        <v/>
      </c>
      <c r="R1351" s="281"/>
      <c r="S1351" s="282"/>
      <c r="T1351" s="282"/>
      <c r="U1351" s="282"/>
      <c r="V1351" s="305"/>
      <c r="W1351" s="305"/>
      <c r="X1351" s="305"/>
      <c r="Y1351" s="282"/>
      <c r="Z1351" s="282" t="e" vm="1">
        <f ca="1">_xlfn.IFS(AND(ISNUMBER(SEARCH("N?m l*", CUSTOMER[[#This Row],[Service Type]], 1)), CUSTOMER[[#This Row],[Count ST]] = TRUE), CUSTOMER[[#This Row],[Quantity]], AND($Y$10:$Y1351 = TRUE, COUNTIFS($H$10:$H1351, CUSTOMER[[#This Row],[Booking]], $J$10:$J1351, CUSTOMER[[#This Row],[Order Date]], $F$10:$F1351, "&lt;&gt;"&amp;"N?m l*")=1), 1, TRUE,  "")</f>
        <v>#NAME?</v>
      </c>
      <c r="AA1351" s="282" t="b">
        <f t="shared" ca="1" si="21"/>
        <v>0</v>
      </c>
      <c r="AB1351" s="305"/>
    </row>
    <row r="1352" spans="1:28" x14ac:dyDescent="0.25">
      <c r="A1352" s="281" t="str">
        <f ca="1">no.</f>
        <v/>
      </c>
      <c r="B1352" s="281"/>
      <c r="C1352" s="282"/>
      <c r="D1352" s="282"/>
      <c r="E1352" s="282" t="str">
        <f ca="1">position</f>
        <v/>
      </c>
      <c r="F1352" s="282"/>
      <c r="G1352" s="282"/>
      <c r="H1352" s="282"/>
      <c r="I1352" s="282"/>
      <c r="J1352" s="335"/>
      <c r="K1352" s="282"/>
      <c r="L1352" s="282"/>
      <c r="M1352" s="282"/>
      <c r="N1352" s="282"/>
      <c r="O1352" s="281"/>
      <c r="P1352" s="360" t="str">
        <f ca="1">rescore_patient</f>
        <v/>
      </c>
      <c r="Q1352" s="330" t="str">
        <f ca="1">quantity</f>
        <v/>
      </c>
      <c r="R1352" s="281"/>
      <c r="S1352" s="282"/>
      <c r="T1352" s="282"/>
      <c r="U1352" s="282"/>
      <c r="V1352" s="305"/>
      <c r="W1352" s="305"/>
      <c r="X1352" s="305"/>
      <c r="Y1352" s="282"/>
      <c r="Z1352" s="282" t="e" vm="1">
        <f ca="1">_xlfn.IFS(AND(ISNUMBER(SEARCH("N?m l*", CUSTOMER[[#This Row],[Service Type]], 1)), CUSTOMER[[#This Row],[Count ST]] = TRUE), CUSTOMER[[#This Row],[Quantity]], AND($Y$10:$Y1352 = TRUE, COUNTIFS($H$10:$H1352, CUSTOMER[[#This Row],[Booking]], $J$10:$J1352, CUSTOMER[[#This Row],[Order Date]], $F$10:$F1352, "&lt;&gt;"&amp;"N?m l*")=1), 1, TRUE,  "")</f>
        <v>#NAME?</v>
      </c>
      <c r="AA1352" s="282" t="b">
        <f t="shared" ca="1" si="21"/>
        <v>0</v>
      </c>
      <c r="AB1352" s="305"/>
    </row>
    <row r="1353" spans="1:28" x14ac:dyDescent="0.25">
      <c r="A1353" s="281" t="str">
        <f ca="1">no.</f>
        <v/>
      </c>
      <c r="B1353" s="281"/>
      <c r="C1353" s="282"/>
      <c r="D1353" s="282"/>
      <c r="E1353" s="282" t="str">
        <f ca="1">position</f>
        <v/>
      </c>
      <c r="F1353" s="282"/>
      <c r="G1353" s="282"/>
      <c r="H1353" s="282"/>
      <c r="I1353" s="282"/>
      <c r="J1353" s="335"/>
      <c r="K1353" s="282"/>
      <c r="L1353" s="282"/>
      <c r="M1353" s="282"/>
      <c r="N1353" s="282"/>
      <c r="O1353" s="281"/>
      <c r="P1353" s="360" t="str">
        <f ca="1">rescore_patient</f>
        <v/>
      </c>
      <c r="Q1353" s="330" t="str">
        <f ca="1">quantity</f>
        <v/>
      </c>
      <c r="R1353" s="281"/>
      <c r="S1353" s="282"/>
      <c r="T1353" s="282"/>
      <c r="U1353" s="282"/>
      <c r="V1353" s="305"/>
      <c r="W1353" s="305"/>
      <c r="X1353" s="305"/>
      <c r="Y1353" s="282"/>
      <c r="Z1353" s="282" t="e" vm="1">
        <f ca="1">_xlfn.IFS(AND(ISNUMBER(SEARCH("N?m l*", CUSTOMER[[#This Row],[Service Type]], 1)), CUSTOMER[[#This Row],[Count ST]] = TRUE), CUSTOMER[[#This Row],[Quantity]], AND($Y$10:$Y1353 = TRUE, COUNTIFS($H$10:$H1353, CUSTOMER[[#This Row],[Booking]], $J$10:$J1353, CUSTOMER[[#This Row],[Order Date]], $F$10:$F1353, "&lt;&gt;"&amp;"N?m l*")=1), 1, TRUE,  "")</f>
        <v>#NAME?</v>
      </c>
      <c r="AA1353" s="282" t="b">
        <f t="shared" ca="1" si="21"/>
        <v>0</v>
      </c>
      <c r="AB1353" s="305"/>
    </row>
    <row r="1354" spans="1:28" x14ac:dyDescent="0.25">
      <c r="A1354" s="281" t="str">
        <f ca="1">no.</f>
        <v/>
      </c>
      <c r="B1354" s="281"/>
      <c r="C1354" s="282"/>
      <c r="D1354" s="282"/>
      <c r="E1354" s="282" t="str">
        <f ca="1">position</f>
        <v/>
      </c>
      <c r="F1354" s="282"/>
      <c r="G1354" s="282"/>
      <c r="H1354" s="282"/>
      <c r="I1354" s="282"/>
      <c r="J1354" s="335"/>
      <c r="K1354" s="282"/>
      <c r="L1354" s="282"/>
      <c r="M1354" s="282"/>
      <c r="N1354" s="282"/>
      <c r="O1354" s="281"/>
      <c r="P1354" s="360" t="str">
        <f ca="1">rescore_patient</f>
        <v/>
      </c>
      <c r="Q1354" s="330" t="str">
        <f ca="1">quantity</f>
        <v/>
      </c>
      <c r="R1354" s="281"/>
      <c r="S1354" s="282"/>
      <c r="T1354" s="282"/>
      <c r="U1354" s="282"/>
      <c r="V1354" s="305"/>
      <c r="W1354" s="305"/>
      <c r="X1354" s="305"/>
      <c r="Y1354" s="282"/>
      <c r="Z1354" s="282" t="e" vm="1">
        <f ca="1">_xlfn.IFS(AND(ISNUMBER(SEARCH("N?m l*", CUSTOMER[[#This Row],[Service Type]], 1)), CUSTOMER[[#This Row],[Count ST]] = TRUE), CUSTOMER[[#This Row],[Quantity]], AND($Y$10:$Y1354 = TRUE, COUNTIFS($H$10:$H1354, CUSTOMER[[#This Row],[Booking]], $J$10:$J1354, CUSTOMER[[#This Row],[Order Date]], $F$10:$F1354, "&lt;&gt;"&amp;"N?m l*")=1), 1, TRUE,  "")</f>
        <v>#NAME?</v>
      </c>
      <c r="AA1354" s="282" t="b">
        <f t="shared" ref="AA1354:AA1417" ca="1" si="22">count_svc_type</f>
        <v>0</v>
      </c>
      <c r="AB1354" s="305"/>
    </row>
    <row r="1355" spans="1:28" x14ac:dyDescent="0.25">
      <c r="A1355" s="281" t="str">
        <f ca="1">no.</f>
        <v/>
      </c>
      <c r="B1355" s="281"/>
      <c r="C1355" s="282"/>
      <c r="D1355" s="282"/>
      <c r="E1355" s="282" t="str">
        <f ca="1">position</f>
        <v/>
      </c>
      <c r="F1355" s="282"/>
      <c r="G1355" s="282"/>
      <c r="H1355" s="282"/>
      <c r="I1355" s="282"/>
      <c r="J1355" s="335"/>
      <c r="K1355" s="282"/>
      <c r="L1355" s="282"/>
      <c r="M1355" s="282"/>
      <c r="N1355" s="282"/>
      <c r="O1355" s="281"/>
      <c r="P1355" s="360" t="str">
        <f ca="1">rescore_patient</f>
        <v/>
      </c>
      <c r="Q1355" s="330" t="str">
        <f ca="1">quantity</f>
        <v/>
      </c>
      <c r="R1355" s="281"/>
      <c r="S1355" s="282"/>
      <c r="T1355" s="282"/>
      <c r="U1355" s="282"/>
      <c r="V1355" s="305"/>
      <c r="W1355" s="305"/>
      <c r="X1355" s="305"/>
      <c r="Y1355" s="282"/>
      <c r="Z1355" s="282" t="e" vm="1">
        <f ca="1">_xlfn.IFS(AND(ISNUMBER(SEARCH("N?m l*", CUSTOMER[[#This Row],[Service Type]], 1)), CUSTOMER[[#This Row],[Count ST]] = TRUE), CUSTOMER[[#This Row],[Quantity]], AND($Y$10:$Y1355 = TRUE, COUNTIFS($H$10:$H1355, CUSTOMER[[#This Row],[Booking]], $J$10:$J1355, CUSTOMER[[#This Row],[Order Date]], $F$10:$F1355, "&lt;&gt;"&amp;"N?m l*")=1), 1, TRUE,  "")</f>
        <v>#NAME?</v>
      </c>
      <c r="AA1355" s="282" t="b">
        <f t="shared" ca="1" si="22"/>
        <v>0</v>
      </c>
      <c r="AB1355" s="305"/>
    </row>
    <row r="1356" spans="1:28" x14ac:dyDescent="0.25">
      <c r="A1356" s="281" t="str">
        <f ca="1">no.</f>
        <v/>
      </c>
      <c r="B1356" s="281"/>
      <c r="C1356" s="282"/>
      <c r="D1356" s="282"/>
      <c r="E1356" s="282" t="str">
        <f ca="1">position</f>
        <v/>
      </c>
      <c r="F1356" s="282"/>
      <c r="G1356" s="282"/>
      <c r="H1356" s="282"/>
      <c r="I1356" s="282"/>
      <c r="J1356" s="335"/>
      <c r="K1356" s="282"/>
      <c r="L1356" s="282"/>
      <c r="M1356" s="282"/>
      <c r="N1356" s="282"/>
      <c r="O1356" s="281"/>
      <c r="P1356" s="360" t="str">
        <f ca="1">rescore_patient</f>
        <v/>
      </c>
      <c r="Q1356" s="330" t="str">
        <f ca="1">quantity</f>
        <v/>
      </c>
      <c r="R1356" s="281"/>
      <c r="S1356" s="282"/>
      <c r="T1356" s="282"/>
      <c r="U1356" s="282"/>
      <c r="V1356" s="305"/>
      <c r="W1356" s="305"/>
      <c r="X1356" s="305"/>
      <c r="Y1356" s="282"/>
      <c r="Z1356" s="282" t="e" vm="1">
        <f ca="1">_xlfn.IFS(AND(ISNUMBER(SEARCH("N?m l*", CUSTOMER[[#This Row],[Service Type]], 1)), CUSTOMER[[#This Row],[Count ST]] = TRUE), CUSTOMER[[#This Row],[Quantity]], AND($Y$10:$Y1356 = TRUE, COUNTIFS($H$10:$H1356, CUSTOMER[[#This Row],[Booking]], $J$10:$J1356, CUSTOMER[[#This Row],[Order Date]], $F$10:$F1356, "&lt;&gt;"&amp;"N?m l*")=1), 1, TRUE,  "")</f>
        <v>#NAME?</v>
      </c>
      <c r="AA1356" s="282" t="b">
        <f t="shared" ca="1" si="22"/>
        <v>0</v>
      </c>
      <c r="AB1356" s="305"/>
    </row>
    <row r="1357" spans="1:28" x14ac:dyDescent="0.25">
      <c r="A1357" s="281" t="str">
        <f ca="1">no.</f>
        <v/>
      </c>
      <c r="B1357" s="281"/>
      <c r="C1357" s="282"/>
      <c r="D1357" s="282"/>
      <c r="E1357" s="282" t="str">
        <f ca="1">position</f>
        <v/>
      </c>
      <c r="F1357" s="282"/>
      <c r="G1357" s="282"/>
      <c r="H1357" s="282"/>
      <c r="I1357" s="282"/>
      <c r="J1357" s="335"/>
      <c r="K1357" s="282"/>
      <c r="L1357" s="282"/>
      <c r="M1357" s="282"/>
      <c r="N1357" s="282"/>
      <c r="O1357" s="281"/>
      <c r="P1357" s="360" t="str">
        <f ca="1">rescore_patient</f>
        <v/>
      </c>
      <c r="Q1357" s="330" t="str">
        <f ca="1">quantity</f>
        <v/>
      </c>
      <c r="R1357" s="281"/>
      <c r="S1357" s="282"/>
      <c r="T1357" s="282"/>
      <c r="U1357" s="282"/>
      <c r="V1357" s="305"/>
      <c r="W1357" s="305"/>
      <c r="X1357" s="305"/>
      <c r="Y1357" s="282"/>
      <c r="Z1357" s="282" t="e" vm="1">
        <f ca="1">_xlfn.IFS(AND(ISNUMBER(SEARCH("N?m l*", CUSTOMER[[#This Row],[Service Type]], 1)), CUSTOMER[[#This Row],[Count ST]] = TRUE), CUSTOMER[[#This Row],[Quantity]], AND($Y$10:$Y1357 = TRUE, COUNTIFS($H$10:$H1357, CUSTOMER[[#This Row],[Booking]], $J$10:$J1357, CUSTOMER[[#This Row],[Order Date]], $F$10:$F1357, "&lt;&gt;"&amp;"N?m l*")=1), 1, TRUE,  "")</f>
        <v>#NAME?</v>
      </c>
      <c r="AA1357" s="282" t="b">
        <f t="shared" ca="1" si="22"/>
        <v>0</v>
      </c>
      <c r="AB1357" s="305"/>
    </row>
    <row r="1358" spans="1:28" x14ac:dyDescent="0.25">
      <c r="A1358" s="281" t="str">
        <f ca="1">no.</f>
        <v/>
      </c>
      <c r="B1358" s="281"/>
      <c r="C1358" s="282"/>
      <c r="D1358" s="282"/>
      <c r="E1358" s="282" t="str">
        <f ca="1">position</f>
        <v/>
      </c>
      <c r="F1358" s="282"/>
      <c r="G1358" s="282"/>
      <c r="H1358" s="282"/>
      <c r="I1358" s="282"/>
      <c r="J1358" s="335"/>
      <c r="K1358" s="282"/>
      <c r="L1358" s="282"/>
      <c r="M1358" s="282"/>
      <c r="N1358" s="282"/>
      <c r="O1358" s="281"/>
      <c r="P1358" s="360" t="str">
        <f ca="1">rescore_patient</f>
        <v/>
      </c>
      <c r="Q1358" s="330" t="str">
        <f ca="1">quantity</f>
        <v/>
      </c>
      <c r="R1358" s="281"/>
      <c r="S1358" s="282"/>
      <c r="T1358" s="282"/>
      <c r="U1358" s="282"/>
      <c r="V1358" s="305"/>
      <c r="W1358" s="305"/>
      <c r="X1358" s="305"/>
      <c r="Y1358" s="282"/>
      <c r="Z1358" s="282" t="e" vm="1">
        <f ca="1">_xlfn.IFS(AND(ISNUMBER(SEARCH("N?m l*", CUSTOMER[[#This Row],[Service Type]], 1)), CUSTOMER[[#This Row],[Count ST]] = TRUE), CUSTOMER[[#This Row],[Quantity]], AND($Y$10:$Y1358 = TRUE, COUNTIFS($H$10:$H1358, CUSTOMER[[#This Row],[Booking]], $J$10:$J1358, CUSTOMER[[#This Row],[Order Date]], $F$10:$F1358, "&lt;&gt;"&amp;"N?m l*")=1), 1, TRUE,  "")</f>
        <v>#NAME?</v>
      </c>
      <c r="AA1358" s="282" t="b">
        <f t="shared" ca="1" si="22"/>
        <v>0</v>
      </c>
      <c r="AB1358" s="305"/>
    </row>
    <row r="1359" spans="1:28" x14ac:dyDescent="0.25">
      <c r="A1359" s="281" t="str">
        <f ca="1">no.</f>
        <v/>
      </c>
      <c r="B1359" s="281"/>
      <c r="C1359" s="282"/>
      <c r="D1359" s="282"/>
      <c r="E1359" s="282" t="str">
        <f ca="1">position</f>
        <v/>
      </c>
      <c r="F1359" s="282"/>
      <c r="G1359" s="282"/>
      <c r="H1359" s="282"/>
      <c r="I1359" s="282"/>
      <c r="J1359" s="335"/>
      <c r="K1359" s="282"/>
      <c r="L1359" s="282"/>
      <c r="M1359" s="282"/>
      <c r="N1359" s="282"/>
      <c r="O1359" s="281"/>
      <c r="P1359" s="360" t="str">
        <f ca="1">rescore_patient</f>
        <v/>
      </c>
      <c r="Q1359" s="330" t="str">
        <f ca="1">quantity</f>
        <v/>
      </c>
      <c r="R1359" s="281"/>
      <c r="S1359" s="282"/>
      <c r="T1359" s="282"/>
      <c r="U1359" s="282"/>
      <c r="V1359" s="305"/>
      <c r="W1359" s="305"/>
      <c r="X1359" s="305"/>
      <c r="Y1359" s="282"/>
      <c r="Z1359" s="282" t="e" vm="1">
        <f ca="1">_xlfn.IFS(AND(ISNUMBER(SEARCH("N?m l*", CUSTOMER[[#This Row],[Service Type]], 1)), CUSTOMER[[#This Row],[Count ST]] = TRUE), CUSTOMER[[#This Row],[Quantity]], AND($Y$10:$Y1359 = TRUE, COUNTIFS($H$10:$H1359, CUSTOMER[[#This Row],[Booking]], $J$10:$J1359, CUSTOMER[[#This Row],[Order Date]], $F$10:$F1359, "&lt;&gt;"&amp;"N?m l*")=1), 1, TRUE,  "")</f>
        <v>#NAME?</v>
      </c>
      <c r="AA1359" s="282" t="b">
        <f t="shared" ca="1" si="22"/>
        <v>0</v>
      </c>
      <c r="AB1359" s="305"/>
    </row>
    <row r="1360" spans="1:28" x14ac:dyDescent="0.25">
      <c r="A1360" s="281" t="str">
        <f ca="1">no.</f>
        <v/>
      </c>
      <c r="B1360" s="281"/>
      <c r="C1360" s="282"/>
      <c r="D1360" s="282"/>
      <c r="E1360" s="282" t="str">
        <f ca="1">position</f>
        <v/>
      </c>
      <c r="F1360" s="282"/>
      <c r="G1360" s="282"/>
      <c r="H1360" s="282"/>
      <c r="I1360" s="282"/>
      <c r="J1360" s="335"/>
      <c r="K1360" s="282"/>
      <c r="L1360" s="282"/>
      <c r="M1360" s="282"/>
      <c r="N1360" s="282"/>
      <c r="O1360" s="281"/>
      <c r="P1360" s="360" t="str">
        <f ca="1">rescore_patient</f>
        <v/>
      </c>
      <c r="Q1360" s="330" t="str">
        <f ca="1">quantity</f>
        <v/>
      </c>
      <c r="R1360" s="281"/>
      <c r="S1360" s="282"/>
      <c r="T1360" s="282"/>
      <c r="U1360" s="282"/>
      <c r="V1360" s="305"/>
      <c r="W1360" s="305"/>
      <c r="X1360" s="305"/>
      <c r="Y1360" s="282"/>
      <c r="Z1360" s="282" t="e" vm="1">
        <f ca="1">_xlfn.IFS(AND(ISNUMBER(SEARCH("N?m l*", CUSTOMER[[#This Row],[Service Type]], 1)), CUSTOMER[[#This Row],[Count ST]] = TRUE), CUSTOMER[[#This Row],[Quantity]], AND($Y$10:$Y1360 = TRUE, COUNTIFS($H$10:$H1360, CUSTOMER[[#This Row],[Booking]], $J$10:$J1360, CUSTOMER[[#This Row],[Order Date]], $F$10:$F1360, "&lt;&gt;"&amp;"N?m l*")=1), 1, TRUE,  "")</f>
        <v>#NAME?</v>
      </c>
      <c r="AA1360" s="282" t="b">
        <f t="shared" ca="1" si="22"/>
        <v>0</v>
      </c>
      <c r="AB1360" s="305"/>
    </row>
    <row r="1361" spans="1:28" x14ac:dyDescent="0.25">
      <c r="A1361" s="281" t="str">
        <f ca="1">no.</f>
        <v/>
      </c>
      <c r="B1361" s="281"/>
      <c r="C1361" s="282"/>
      <c r="D1361" s="282"/>
      <c r="E1361" s="282" t="str">
        <f ca="1">position</f>
        <v/>
      </c>
      <c r="F1361" s="282"/>
      <c r="G1361" s="282"/>
      <c r="H1361" s="282"/>
      <c r="I1361" s="282"/>
      <c r="J1361" s="335"/>
      <c r="K1361" s="282"/>
      <c r="L1361" s="282"/>
      <c r="M1361" s="282"/>
      <c r="N1361" s="282"/>
      <c r="O1361" s="281"/>
      <c r="P1361" s="360" t="str">
        <f ca="1">rescore_patient</f>
        <v/>
      </c>
      <c r="Q1361" s="330" t="str">
        <f ca="1">quantity</f>
        <v/>
      </c>
      <c r="R1361" s="281"/>
      <c r="S1361" s="282"/>
      <c r="T1361" s="282"/>
      <c r="U1361" s="282"/>
      <c r="V1361" s="305"/>
      <c r="W1361" s="305"/>
      <c r="X1361" s="305"/>
      <c r="Y1361" s="282"/>
      <c r="Z1361" s="282" t="e" vm="1">
        <f ca="1">_xlfn.IFS(AND(ISNUMBER(SEARCH("N?m l*", CUSTOMER[[#This Row],[Service Type]], 1)), CUSTOMER[[#This Row],[Count ST]] = TRUE), CUSTOMER[[#This Row],[Quantity]], AND($Y$10:$Y1361 = TRUE, COUNTIFS($H$10:$H1361, CUSTOMER[[#This Row],[Booking]], $J$10:$J1361, CUSTOMER[[#This Row],[Order Date]], $F$10:$F1361, "&lt;&gt;"&amp;"N?m l*")=1), 1, TRUE,  "")</f>
        <v>#NAME?</v>
      </c>
      <c r="AA1361" s="282" t="b">
        <f t="shared" ca="1" si="22"/>
        <v>0</v>
      </c>
      <c r="AB1361" s="305"/>
    </row>
    <row r="1362" spans="1:28" x14ac:dyDescent="0.25">
      <c r="A1362" s="281" t="str">
        <f ca="1">no.</f>
        <v/>
      </c>
      <c r="B1362" s="281"/>
      <c r="C1362" s="282"/>
      <c r="D1362" s="282"/>
      <c r="E1362" s="282" t="str">
        <f ca="1">position</f>
        <v/>
      </c>
      <c r="F1362" s="282"/>
      <c r="G1362" s="282"/>
      <c r="H1362" s="282"/>
      <c r="I1362" s="282"/>
      <c r="J1362" s="335"/>
      <c r="K1362" s="282"/>
      <c r="L1362" s="282"/>
      <c r="M1362" s="282"/>
      <c r="N1362" s="282"/>
      <c r="O1362" s="281"/>
      <c r="P1362" s="360" t="str">
        <f ca="1">rescore_patient</f>
        <v/>
      </c>
      <c r="Q1362" s="330" t="str">
        <f ca="1">quantity</f>
        <v/>
      </c>
      <c r="R1362" s="281"/>
      <c r="S1362" s="282"/>
      <c r="T1362" s="282"/>
      <c r="U1362" s="282"/>
      <c r="V1362" s="305"/>
      <c r="W1362" s="305"/>
      <c r="X1362" s="305"/>
      <c r="Y1362" s="282"/>
      <c r="Z1362" s="282" t="e" vm="1">
        <f ca="1">_xlfn.IFS(AND(ISNUMBER(SEARCH("N?m l*", CUSTOMER[[#This Row],[Service Type]], 1)), CUSTOMER[[#This Row],[Count ST]] = TRUE), CUSTOMER[[#This Row],[Quantity]], AND($Y$10:$Y1362 = TRUE, COUNTIFS($H$10:$H1362, CUSTOMER[[#This Row],[Booking]], $J$10:$J1362, CUSTOMER[[#This Row],[Order Date]], $F$10:$F1362, "&lt;&gt;"&amp;"N?m l*")=1), 1, TRUE,  "")</f>
        <v>#NAME?</v>
      </c>
      <c r="AA1362" s="282" t="b">
        <f t="shared" ca="1" si="22"/>
        <v>0</v>
      </c>
      <c r="AB1362" s="305"/>
    </row>
    <row r="1363" spans="1:28" x14ac:dyDescent="0.25">
      <c r="A1363" s="281" t="str">
        <f ca="1">no.</f>
        <v/>
      </c>
      <c r="B1363" s="281"/>
      <c r="C1363" s="282"/>
      <c r="D1363" s="282"/>
      <c r="E1363" s="282" t="str">
        <f ca="1">position</f>
        <v/>
      </c>
      <c r="F1363" s="282"/>
      <c r="G1363" s="282"/>
      <c r="H1363" s="282"/>
      <c r="I1363" s="282"/>
      <c r="J1363" s="335"/>
      <c r="K1363" s="282"/>
      <c r="L1363" s="282"/>
      <c r="M1363" s="282"/>
      <c r="N1363" s="282"/>
      <c r="O1363" s="281"/>
      <c r="P1363" s="360" t="str">
        <f ca="1">rescore_patient</f>
        <v/>
      </c>
      <c r="Q1363" s="330" t="str">
        <f ca="1">quantity</f>
        <v/>
      </c>
      <c r="R1363" s="281"/>
      <c r="S1363" s="282"/>
      <c r="T1363" s="282"/>
      <c r="U1363" s="282"/>
      <c r="V1363" s="305"/>
      <c r="W1363" s="305"/>
      <c r="X1363" s="305"/>
      <c r="Y1363" s="282"/>
      <c r="Z1363" s="282" t="e" vm="1">
        <f ca="1">_xlfn.IFS(AND(ISNUMBER(SEARCH("N?m l*", CUSTOMER[[#This Row],[Service Type]], 1)), CUSTOMER[[#This Row],[Count ST]] = TRUE), CUSTOMER[[#This Row],[Quantity]], AND($Y$10:$Y1363 = TRUE, COUNTIFS($H$10:$H1363, CUSTOMER[[#This Row],[Booking]], $J$10:$J1363, CUSTOMER[[#This Row],[Order Date]], $F$10:$F1363, "&lt;&gt;"&amp;"N?m l*")=1), 1, TRUE,  "")</f>
        <v>#NAME?</v>
      </c>
      <c r="AA1363" s="282" t="b">
        <f t="shared" ca="1" si="22"/>
        <v>0</v>
      </c>
      <c r="AB1363" s="305"/>
    </row>
    <row r="1364" spans="1:28" x14ac:dyDescent="0.25">
      <c r="A1364" s="281" t="str">
        <f ca="1">no.</f>
        <v/>
      </c>
      <c r="B1364" s="281"/>
      <c r="C1364" s="282"/>
      <c r="D1364" s="282"/>
      <c r="E1364" s="282" t="str">
        <f ca="1">position</f>
        <v/>
      </c>
      <c r="F1364" s="282"/>
      <c r="G1364" s="282"/>
      <c r="H1364" s="282"/>
      <c r="I1364" s="282"/>
      <c r="J1364" s="335"/>
      <c r="K1364" s="282"/>
      <c r="L1364" s="282"/>
      <c r="M1364" s="282"/>
      <c r="N1364" s="282"/>
      <c r="O1364" s="281"/>
      <c r="P1364" s="360" t="str">
        <f ca="1">rescore_patient</f>
        <v/>
      </c>
      <c r="Q1364" s="330" t="str">
        <f ca="1">quantity</f>
        <v/>
      </c>
      <c r="R1364" s="281"/>
      <c r="S1364" s="282"/>
      <c r="T1364" s="282"/>
      <c r="U1364" s="282"/>
      <c r="V1364" s="305"/>
      <c r="W1364" s="305"/>
      <c r="X1364" s="305"/>
      <c r="Y1364" s="282"/>
      <c r="Z1364" s="282" t="e" vm="1">
        <f ca="1">_xlfn.IFS(AND(ISNUMBER(SEARCH("N?m l*", CUSTOMER[[#This Row],[Service Type]], 1)), CUSTOMER[[#This Row],[Count ST]] = TRUE), CUSTOMER[[#This Row],[Quantity]], AND($Y$10:$Y1364 = TRUE, COUNTIFS($H$10:$H1364, CUSTOMER[[#This Row],[Booking]], $J$10:$J1364, CUSTOMER[[#This Row],[Order Date]], $F$10:$F1364, "&lt;&gt;"&amp;"N?m l*")=1), 1, TRUE,  "")</f>
        <v>#NAME?</v>
      </c>
      <c r="AA1364" s="282" t="b">
        <f t="shared" ca="1" si="22"/>
        <v>0</v>
      </c>
      <c r="AB1364" s="305"/>
    </row>
    <row r="1365" spans="1:28" x14ac:dyDescent="0.25">
      <c r="A1365" s="281" t="str">
        <f ca="1">no.</f>
        <v/>
      </c>
      <c r="B1365" s="281"/>
      <c r="C1365" s="282"/>
      <c r="D1365" s="282"/>
      <c r="E1365" s="282" t="str">
        <f ca="1">position</f>
        <v/>
      </c>
      <c r="F1365" s="282"/>
      <c r="G1365" s="282"/>
      <c r="H1365" s="282"/>
      <c r="I1365" s="282"/>
      <c r="J1365" s="335"/>
      <c r="K1365" s="282"/>
      <c r="L1365" s="282"/>
      <c r="M1365" s="282"/>
      <c r="N1365" s="282"/>
      <c r="O1365" s="281"/>
      <c r="P1365" s="360" t="str">
        <f ca="1">rescore_patient</f>
        <v/>
      </c>
      <c r="Q1365" s="330" t="str">
        <f ca="1">quantity</f>
        <v/>
      </c>
      <c r="R1365" s="281"/>
      <c r="S1365" s="282"/>
      <c r="T1365" s="282"/>
      <c r="U1365" s="282"/>
      <c r="V1365" s="305"/>
      <c r="W1365" s="305"/>
      <c r="X1365" s="305"/>
      <c r="Y1365" s="282"/>
      <c r="Z1365" s="282" t="e" vm="1">
        <f ca="1">_xlfn.IFS(AND(ISNUMBER(SEARCH("N?m l*", CUSTOMER[[#This Row],[Service Type]], 1)), CUSTOMER[[#This Row],[Count ST]] = TRUE), CUSTOMER[[#This Row],[Quantity]], AND($Y$10:$Y1365 = TRUE, COUNTIFS($H$10:$H1365, CUSTOMER[[#This Row],[Booking]], $J$10:$J1365, CUSTOMER[[#This Row],[Order Date]], $F$10:$F1365, "&lt;&gt;"&amp;"N?m l*")=1), 1, TRUE,  "")</f>
        <v>#NAME?</v>
      </c>
      <c r="AA1365" s="282" t="b">
        <f t="shared" ca="1" si="22"/>
        <v>0</v>
      </c>
      <c r="AB1365" s="305"/>
    </row>
    <row r="1366" spans="1:28" x14ac:dyDescent="0.25">
      <c r="A1366" s="281" t="str">
        <f ca="1">no.</f>
        <v/>
      </c>
      <c r="B1366" s="281"/>
      <c r="C1366" s="282"/>
      <c r="D1366" s="282"/>
      <c r="E1366" s="282" t="str">
        <f ca="1">position</f>
        <v/>
      </c>
      <c r="F1366" s="282"/>
      <c r="G1366" s="282"/>
      <c r="H1366" s="282"/>
      <c r="I1366" s="282"/>
      <c r="J1366" s="335"/>
      <c r="K1366" s="282"/>
      <c r="L1366" s="282"/>
      <c r="M1366" s="282"/>
      <c r="N1366" s="282"/>
      <c r="O1366" s="281"/>
      <c r="P1366" s="360" t="str">
        <f ca="1">rescore_patient</f>
        <v/>
      </c>
      <c r="Q1366" s="330" t="str">
        <f ca="1">quantity</f>
        <v/>
      </c>
      <c r="R1366" s="281"/>
      <c r="S1366" s="282"/>
      <c r="T1366" s="282"/>
      <c r="U1366" s="282"/>
      <c r="V1366" s="305"/>
      <c r="W1366" s="305"/>
      <c r="X1366" s="305"/>
      <c r="Y1366" s="282"/>
      <c r="Z1366" s="282" t="e" vm="1">
        <f ca="1">_xlfn.IFS(AND(ISNUMBER(SEARCH("N?m l*", CUSTOMER[[#This Row],[Service Type]], 1)), CUSTOMER[[#This Row],[Count ST]] = TRUE), CUSTOMER[[#This Row],[Quantity]], AND($Y$10:$Y1366 = TRUE, COUNTIFS($H$10:$H1366, CUSTOMER[[#This Row],[Booking]], $J$10:$J1366, CUSTOMER[[#This Row],[Order Date]], $F$10:$F1366, "&lt;&gt;"&amp;"N?m l*")=1), 1, TRUE,  "")</f>
        <v>#NAME?</v>
      </c>
      <c r="AA1366" s="282" t="b">
        <f t="shared" ca="1" si="22"/>
        <v>0</v>
      </c>
      <c r="AB1366" s="305"/>
    </row>
    <row r="1367" spans="1:28" x14ac:dyDescent="0.25">
      <c r="A1367" s="281" t="str">
        <f ca="1">no.</f>
        <v/>
      </c>
      <c r="B1367" s="281"/>
      <c r="C1367" s="282"/>
      <c r="D1367" s="282"/>
      <c r="E1367" s="282" t="str">
        <f ca="1">position</f>
        <v/>
      </c>
      <c r="F1367" s="282"/>
      <c r="G1367" s="282"/>
      <c r="H1367" s="282"/>
      <c r="I1367" s="282"/>
      <c r="J1367" s="335"/>
      <c r="K1367" s="282"/>
      <c r="L1367" s="282"/>
      <c r="M1367" s="282"/>
      <c r="N1367" s="282"/>
      <c r="O1367" s="281"/>
      <c r="P1367" s="360" t="str">
        <f ca="1">rescore_patient</f>
        <v/>
      </c>
      <c r="Q1367" s="330" t="str">
        <f ca="1">quantity</f>
        <v/>
      </c>
      <c r="R1367" s="281"/>
      <c r="S1367" s="282"/>
      <c r="T1367" s="282"/>
      <c r="U1367" s="282"/>
      <c r="V1367" s="305"/>
      <c r="W1367" s="305"/>
      <c r="X1367" s="305"/>
      <c r="Y1367" s="282"/>
      <c r="Z1367" s="282" t="e" vm="1">
        <f ca="1">_xlfn.IFS(AND(ISNUMBER(SEARCH("N?m l*", CUSTOMER[[#This Row],[Service Type]], 1)), CUSTOMER[[#This Row],[Count ST]] = TRUE), CUSTOMER[[#This Row],[Quantity]], AND($Y$10:$Y1367 = TRUE, COUNTIFS($H$10:$H1367, CUSTOMER[[#This Row],[Booking]], $J$10:$J1367, CUSTOMER[[#This Row],[Order Date]], $F$10:$F1367, "&lt;&gt;"&amp;"N?m l*")=1), 1, TRUE,  "")</f>
        <v>#NAME?</v>
      </c>
      <c r="AA1367" s="282" t="b">
        <f t="shared" ca="1" si="22"/>
        <v>0</v>
      </c>
      <c r="AB1367" s="305"/>
    </row>
    <row r="1368" spans="1:28" x14ac:dyDescent="0.25">
      <c r="A1368" s="281" t="str">
        <f ca="1">no.</f>
        <v/>
      </c>
      <c r="B1368" s="281"/>
      <c r="C1368" s="282"/>
      <c r="D1368" s="282"/>
      <c r="E1368" s="282" t="str">
        <f ca="1">position</f>
        <v/>
      </c>
      <c r="F1368" s="282"/>
      <c r="G1368" s="282"/>
      <c r="H1368" s="282"/>
      <c r="I1368" s="282"/>
      <c r="J1368" s="335"/>
      <c r="K1368" s="282"/>
      <c r="L1368" s="282"/>
      <c r="M1368" s="282"/>
      <c r="N1368" s="282"/>
      <c r="O1368" s="281"/>
      <c r="P1368" s="360" t="str">
        <f ca="1">rescore_patient</f>
        <v/>
      </c>
      <c r="Q1368" s="330" t="str">
        <f ca="1">quantity</f>
        <v/>
      </c>
      <c r="R1368" s="281"/>
      <c r="S1368" s="282"/>
      <c r="T1368" s="282"/>
      <c r="U1368" s="282"/>
      <c r="V1368" s="305"/>
      <c r="W1368" s="305"/>
      <c r="X1368" s="305"/>
      <c r="Y1368" s="282"/>
      <c r="Z1368" s="282" t="e" vm="1">
        <f ca="1">_xlfn.IFS(AND(ISNUMBER(SEARCH("N?m l*", CUSTOMER[[#This Row],[Service Type]], 1)), CUSTOMER[[#This Row],[Count ST]] = TRUE), CUSTOMER[[#This Row],[Quantity]], AND($Y$10:$Y1368 = TRUE, COUNTIFS($H$10:$H1368, CUSTOMER[[#This Row],[Booking]], $J$10:$J1368, CUSTOMER[[#This Row],[Order Date]], $F$10:$F1368, "&lt;&gt;"&amp;"N?m l*")=1), 1, TRUE,  "")</f>
        <v>#NAME?</v>
      </c>
      <c r="AA1368" s="282" t="b">
        <f t="shared" ca="1" si="22"/>
        <v>0</v>
      </c>
      <c r="AB1368" s="305"/>
    </row>
    <row r="1369" spans="1:28" x14ac:dyDescent="0.25">
      <c r="A1369" s="281" t="str">
        <f ca="1">no.</f>
        <v/>
      </c>
      <c r="B1369" s="281"/>
      <c r="C1369" s="282"/>
      <c r="D1369" s="282"/>
      <c r="E1369" s="282" t="str">
        <f ca="1">position</f>
        <v/>
      </c>
      <c r="F1369" s="282"/>
      <c r="G1369" s="282"/>
      <c r="H1369" s="282"/>
      <c r="I1369" s="282"/>
      <c r="J1369" s="335"/>
      <c r="K1369" s="282"/>
      <c r="L1369" s="282"/>
      <c r="M1369" s="282"/>
      <c r="N1369" s="282"/>
      <c r="O1369" s="281"/>
      <c r="P1369" s="360" t="str">
        <f ca="1">rescore_patient</f>
        <v/>
      </c>
      <c r="Q1369" s="330" t="str">
        <f ca="1">quantity</f>
        <v/>
      </c>
      <c r="R1369" s="281"/>
      <c r="S1369" s="282"/>
      <c r="T1369" s="282"/>
      <c r="U1369" s="282"/>
      <c r="V1369" s="305"/>
      <c r="W1369" s="305"/>
      <c r="X1369" s="305"/>
      <c r="Y1369" s="282"/>
      <c r="Z1369" s="282" t="e" vm="1">
        <f ca="1">_xlfn.IFS(AND(ISNUMBER(SEARCH("N?m l*", CUSTOMER[[#This Row],[Service Type]], 1)), CUSTOMER[[#This Row],[Count ST]] = TRUE), CUSTOMER[[#This Row],[Quantity]], AND($Y$10:$Y1369 = TRUE, COUNTIFS($H$10:$H1369, CUSTOMER[[#This Row],[Booking]], $J$10:$J1369, CUSTOMER[[#This Row],[Order Date]], $F$10:$F1369, "&lt;&gt;"&amp;"N?m l*")=1), 1, TRUE,  "")</f>
        <v>#NAME?</v>
      </c>
      <c r="AA1369" s="282" t="b">
        <f t="shared" ca="1" si="22"/>
        <v>0</v>
      </c>
      <c r="AB1369" s="305"/>
    </row>
    <row r="1370" spans="1:28" x14ac:dyDescent="0.25">
      <c r="A1370" s="281" t="str">
        <f ca="1">no.</f>
        <v/>
      </c>
      <c r="B1370" s="281"/>
      <c r="C1370" s="282"/>
      <c r="D1370" s="282"/>
      <c r="E1370" s="282" t="str">
        <f ca="1">position</f>
        <v/>
      </c>
      <c r="F1370" s="282"/>
      <c r="G1370" s="282"/>
      <c r="H1370" s="282"/>
      <c r="I1370" s="282"/>
      <c r="J1370" s="335"/>
      <c r="K1370" s="282"/>
      <c r="L1370" s="282"/>
      <c r="M1370" s="282"/>
      <c r="N1370" s="282"/>
      <c r="O1370" s="281"/>
      <c r="P1370" s="360" t="str">
        <f ca="1">rescore_patient</f>
        <v/>
      </c>
      <c r="Q1370" s="330" t="str">
        <f ca="1">quantity</f>
        <v/>
      </c>
      <c r="R1370" s="281"/>
      <c r="S1370" s="282"/>
      <c r="T1370" s="282"/>
      <c r="U1370" s="282"/>
      <c r="V1370" s="305"/>
      <c r="W1370" s="305"/>
      <c r="X1370" s="305"/>
      <c r="Y1370" s="282"/>
      <c r="Z1370" s="282" t="e" vm="1">
        <f ca="1">_xlfn.IFS(AND(ISNUMBER(SEARCH("N?m l*", CUSTOMER[[#This Row],[Service Type]], 1)), CUSTOMER[[#This Row],[Count ST]] = TRUE), CUSTOMER[[#This Row],[Quantity]], AND($Y$10:$Y1370 = TRUE, COUNTIFS($H$10:$H1370, CUSTOMER[[#This Row],[Booking]], $J$10:$J1370, CUSTOMER[[#This Row],[Order Date]], $F$10:$F1370, "&lt;&gt;"&amp;"N?m l*")=1), 1, TRUE,  "")</f>
        <v>#NAME?</v>
      </c>
      <c r="AA1370" s="282" t="b">
        <f t="shared" ca="1" si="22"/>
        <v>0</v>
      </c>
      <c r="AB1370" s="305"/>
    </row>
    <row r="1371" spans="1:28" x14ac:dyDescent="0.25">
      <c r="A1371" s="281" t="str">
        <f ca="1">no.</f>
        <v/>
      </c>
      <c r="B1371" s="281"/>
      <c r="C1371" s="282"/>
      <c r="D1371" s="282"/>
      <c r="E1371" s="282" t="str">
        <f ca="1">position</f>
        <v/>
      </c>
      <c r="F1371" s="282"/>
      <c r="G1371" s="282"/>
      <c r="H1371" s="282"/>
      <c r="I1371" s="282"/>
      <c r="J1371" s="335"/>
      <c r="K1371" s="282"/>
      <c r="L1371" s="282"/>
      <c r="M1371" s="282"/>
      <c r="N1371" s="282"/>
      <c r="O1371" s="281"/>
      <c r="P1371" s="360" t="str">
        <f ca="1">rescore_patient</f>
        <v/>
      </c>
      <c r="Q1371" s="330" t="str">
        <f ca="1">quantity</f>
        <v/>
      </c>
      <c r="R1371" s="281"/>
      <c r="S1371" s="282"/>
      <c r="T1371" s="282"/>
      <c r="U1371" s="282"/>
      <c r="V1371" s="305"/>
      <c r="W1371" s="305"/>
      <c r="X1371" s="305"/>
      <c r="Y1371" s="282"/>
      <c r="Z1371" s="282" t="e" vm="1">
        <f ca="1">_xlfn.IFS(AND(ISNUMBER(SEARCH("N?m l*", CUSTOMER[[#This Row],[Service Type]], 1)), CUSTOMER[[#This Row],[Count ST]] = TRUE), CUSTOMER[[#This Row],[Quantity]], AND($Y$10:$Y1371 = TRUE, COUNTIFS($H$10:$H1371, CUSTOMER[[#This Row],[Booking]], $J$10:$J1371, CUSTOMER[[#This Row],[Order Date]], $F$10:$F1371, "&lt;&gt;"&amp;"N?m l*")=1), 1, TRUE,  "")</f>
        <v>#NAME?</v>
      </c>
      <c r="AA1371" s="282" t="b">
        <f t="shared" ca="1" si="22"/>
        <v>0</v>
      </c>
      <c r="AB1371" s="305"/>
    </row>
    <row r="1372" spans="1:28" x14ac:dyDescent="0.25">
      <c r="A1372" s="281" t="str">
        <f ca="1">no.</f>
        <v/>
      </c>
      <c r="B1372" s="281"/>
      <c r="C1372" s="282"/>
      <c r="D1372" s="282"/>
      <c r="E1372" s="282" t="str">
        <f ca="1">position</f>
        <v/>
      </c>
      <c r="F1372" s="282"/>
      <c r="G1372" s="282"/>
      <c r="H1372" s="282"/>
      <c r="I1372" s="282"/>
      <c r="J1372" s="335"/>
      <c r="K1372" s="282"/>
      <c r="L1372" s="282"/>
      <c r="M1372" s="282"/>
      <c r="N1372" s="282"/>
      <c r="O1372" s="281"/>
      <c r="P1372" s="360" t="str">
        <f ca="1">rescore_patient</f>
        <v/>
      </c>
      <c r="Q1372" s="330" t="str">
        <f ca="1">quantity</f>
        <v/>
      </c>
      <c r="R1372" s="281"/>
      <c r="S1372" s="282"/>
      <c r="T1372" s="282"/>
      <c r="U1372" s="282"/>
      <c r="V1372" s="305"/>
      <c r="W1372" s="305"/>
      <c r="X1372" s="305"/>
      <c r="Y1372" s="282"/>
      <c r="Z1372" s="282" t="e" vm="1">
        <f ca="1">_xlfn.IFS(AND(ISNUMBER(SEARCH("N?m l*", CUSTOMER[[#This Row],[Service Type]], 1)), CUSTOMER[[#This Row],[Count ST]] = TRUE), CUSTOMER[[#This Row],[Quantity]], AND($Y$10:$Y1372 = TRUE, COUNTIFS($H$10:$H1372, CUSTOMER[[#This Row],[Booking]], $J$10:$J1372, CUSTOMER[[#This Row],[Order Date]], $F$10:$F1372, "&lt;&gt;"&amp;"N?m l*")=1), 1, TRUE,  "")</f>
        <v>#NAME?</v>
      </c>
      <c r="AA1372" s="282" t="b">
        <f t="shared" ca="1" si="22"/>
        <v>0</v>
      </c>
      <c r="AB1372" s="305"/>
    </row>
    <row r="1373" spans="1:28" x14ac:dyDescent="0.25">
      <c r="A1373" s="281" t="str">
        <f ca="1">no.</f>
        <v/>
      </c>
      <c r="B1373" s="281"/>
      <c r="C1373" s="282"/>
      <c r="D1373" s="282"/>
      <c r="E1373" s="282" t="str">
        <f ca="1">position</f>
        <v/>
      </c>
      <c r="F1373" s="282"/>
      <c r="G1373" s="282"/>
      <c r="H1373" s="282"/>
      <c r="I1373" s="282"/>
      <c r="J1373" s="335"/>
      <c r="K1373" s="282"/>
      <c r="L1373" s="282"/>
      <c r="M1373" s="282"/>
      <c r="N1373" s="282"/>
      <c r="O1373" s="281"/>
      <c r="P1373" s="360" t="str">
        <f ca="1">rescore_patient</f>
        <v/>
      </c>
      <c r="Q1373" s="330" t="str">
        <f ca="1">quantity</f>
        <v/>
      </c>
      <c r="R1373" s="281"/>
      <c r="S1373" s="282"/>
      <c r="T1373" s="282"/>
      <c r="U1373" s="282"/>
      <c r="V1373" s="305"/>
      <c r="W1373" s="305"/>
      <c r="X1373" s="305"/>
      <c r="Y1373" s="282"/>
      <c r="Z1373" s="282" t="e" vm="1">
        <f ca="1">_xlfn.IFS(AND(ISNUMBER(SEARCH("N?m l*", CUSTOMER[[#This Row],[Service Type]], 1)), CUSTOMER[[#This Row],[Count ST]] = TRUE), CUSTOMER[[#This Row],[Quantity]], AND($Y$10:$Y1373 = TRUE, COUNTIFS($H$10:$H1373, CUSTOMER[[#This Row],[Booking]], $J$10:$J1373, CUSTOMER[[#This Row],[Order Date]], $F$10:$F1373, "&lt;&gt;"&amp;"N?m l*")=1), 1, TRUE,  "")</f>
        <v>#NAME?</v>
      </c>
      <c r="AA1373" s="282" t="b">
        <f t="shared" ca="1" si="22"/>
        <v>0</v>
      </c>
      <c r="AB1373" s="305"/>
    </row>
    <row r="1374" spans="1:28" x14ac:dyDescent="0.25">
      <c r="A1374" s="281" t="str">
        <f ca="1">no.</f>
        <v/>
      </c>
      <c r="B1374" s="281"/>
      <c r="C1374" s="282"/>
      <c r="D1374" s="282"/>
      <c r="E1374" s="282" t="str">
        <f ca="1">position</f>
        <v/>
      </c>
      <c r="F1374" s="282"/>
      <c r="G1374" s="282"/>
      <c r="H1374" s="282"/>
      <c r="I1374" s="282"/>
      <c r="J1374" s="335"/>
      <c r="K1374" s="282"/>
      <c r="L1374" s="282"/>
      <c r="M1374" s="282"/>
      <c r="N1374" s="282"/>
      <c r="O1374" s="281"/>
      <c r="P1374" s="360" t="str">
        <f ca="1">rescore_patient</f>
        <v/>
      </c>
      <c r="Q1374" s="330" t="str">
        <f ca="1">quantity</f>
        <v/>
      </c>
      <c r="R1374" s="281"/>
      <c r="S1374" s="282"/>
      <c r="T1374" s="282"/>
      <c r="U1374" s="282"/>
      <c r="V1374" s="305"/>
      <c r="W1374" s="305"/>
      <c r="X1374" s="305"/>
      <c r="Y1374" s="282"/>
      <c r="Z1374" s="282" t="e" vm="1">
        <f ca="1">_xlfn.IFS(AND(ISNUMBER(SEARCH("N?m l*", CUSTOMER[[#This Row],[Service Type]], 1)), CUSTOMER[[#This Row],[Count ST]] = TRUE), CUSTOMER[[#This Row],[Quantity]], AND($Y$10:$Y1374 = TRUE, COUNTIFS($H$10:$H1374, CUSTOMER[[#This Row],[Booking]], $J$10:$J1374, CUSTOMER[[#This Row],[Order Date]], $F$10:$F1374, "&lt;&gt;"&amp;"N?m l*")=1), 1, TRUE,  "")</f>
        <v>#NAME?</v>
      </c>
      <c r="AA1374" s="282" t="b">
        <f t="shared" ca="1" si="22"/>
        <v>0</v>
      </c>
      <c r="AB1374" s="305"/>
    </row>
    <row r="1375" spans="1:28" x14ac:dyDescent="0.25">
      <c r="A1375" s="281" t="str">
        <f ca="1">no.</f>
        <v/>
      </c>
      <c r="B1375" s="281"/>
      <c r="C1375" s="282"/>
      <c r="D1375" s="282"/>
      <c r="E1375" s="282" t="str">
        <f ca="1">position</f>
        <v/>
      </c>
      <c r="F1375" s="282"/>
      <c r="G1375" s="282"/>
      <c r="H1375" s="282"/>
      <c r="I1375" s="282"/>
      <c r="J1375" s="335"/>
      <c r="K1375" s="282"/>
      <c r="L1375" s="282"/>
      <c r="M1375" s="282"/>
      <c r="N1375" s="282"/>
      <c r="O1375" s="281"/>
      <c r="P1375" s="360" t="str">
        <f ca="1">rescore_patient</f>
        <v/>
      </c>
      <c r="Q1375" s="330" t="str">
        <f ca="1">quantity</f>
        <v/>
      </c>
      <c r="R1375" s="281"/>
      <c r="S1375" s="282"/>
      <c r="T1375" s="282"/>
      <c r="U1375" s="282"/>
      <c r="V1375" s="305"/>
      <c r="W1375" s="305"/>
      <c r="X1375" s="305"/>
      <c r="Y1375" s="282"/>
      <c r="Z1375" s="282" t="e" vm="1">
        <f ca="1">_xlfn.IFS(AND(ISNUMBER(SEARCH("N?m l*", CUSTOMER[[#This Row],[Service Type]], 1)), CUSTOMER[[#This Row],[Count ST]] = TRUE), CUSTOMER[[#This Row],[Quantity]], AND($Y$10:$Y1375 = TRUE, COUNTIFS($H$10:$H1375, CUSTOMER[[#This Row],[Booking]], $J$10:$J1375, CUSTOMER[[#This Row],[Order Date]], $F$10:$F1375, "&lt;&gt;"&amp;"N?m l*")=1), 1, TRUE,  "")</f>
        <v>#NAME?</v>
      </c>
      <c r="AA1375" s="282" t="b">
        <f t="shared" ca="1" si="22"/>
        <v>0</v>
      </c>
      <c r="AB1375" s="305"/>
    </row>
    <row r="1376" spans="1:28" x14ac:dyDescent="0.25">
      <c r="A1376" s="281" t="str">
        <f ca="1">no.</f>
        <v/>
      </c>
      <c r="B1376" s="281"/>
      <c r="C1376" s="282"/>
      <c r="D1376" s="282"/>
      <c r="E1376" s="282" t="str">
        <f ca="1">position</f>
        <v/>
      </c>
      <c r="F1376" s="282"/>
      <c r="G1376" s="282"/>
      <c r="H1376" s="282"/>
      <c r="I1376" s="282"/>
      <c r="J1376" s="335"/>
      <c r="K1376" s="282"/>
      <c r="L1376" s="282"/>
      <c r="M1376" s="282"/>
      <c r="N1376" s="282"/>
      <c r="O1376" s="281"/>
      <c r="P1376" s="360" t="str">
        <f ca="1">rescore_patient</f>
        <v/>
      </c>
      <c r="Q1376" s="330" t="str">
        <f ca="1">quantity</f>
        <v/>
      </c>
      <c r="R1376" s="281"/>
      <c r="S1376" s="282"/>
      <c r="T1376" s="282"/>
      <c r="U1376" s="282"/>
      <c r="V1376" s="305"/>
      <c r="W1376" s="305"/>
      <c r="X1376" s="305"/>
      <c r="Y1376" s="282"/>
      <c r="Z1376" s="282" t="e" vm="1">
        <f ca="1">_xlfn.IFS(AND(ISNUMBER(SEARCH("N?m l*", CUSTOMER[[#This Row],[Service Type]], 1)), CUSTOMER[[#This Row],[Count ST]] = TRUE), CUSTOMER[[#This Row],[Quantity]], AND($Y$10:$Y1376 = TRUE, COUNTIFS($H$10:$H1376, CUSTOMER[[#This Row],[Booking]], $J$10:$J1376, CUSTOMER[[#This Row],[Order Date]], $F$10:$F1376, "&lt;&gt;"&amp;"N?m l*")=1), 1, TRUE,  "")</f>
        <v>#NAME?</v>
      </c>
      <c r="AA1376" s="282" t="b">
        <f t="shared" ca="1" si="22"/>
        <v>0</v>
      </c>
      <c r="AB1376" s="305"/>
    </row>
    <row r="1377" spans="1:28" x14ac:dyDescent="0.25">
      <c r="A1377" s="281" t="str">
        <f ca="1">no.</f>
        <v/>
      </c>
      <c r="B1377" s="281"/>
      <c r="C1377" s="282"/>
      <c r="D1377" s="282"/>
      <c r="E1377" s="282" t="str">
        <f ca="1">position</f>
        <v/>
      </c>
      <c r="F1377" s="282"/>
      <c r="G1377" s="282"/>
      <c r="H1377" s="282"/>
      <c r="I1377" s="282"/>
      <c r="J1377" s="335"/>
      <c r="K1377" s="282"/>
      <c r="L1377" s="282"/>
      <c r="M1377" s="282"/>
      <c r="N1377" s="282"/>
      <c r="O1377" s="281"/>
      <c r="P1377" s="360" t="str">
        <f ca="1">rescore_patient</f>
        <v/>
      </c>
      <c r="Q1377" s="330" t="str">
        <f ca="1">quantity</f>
        <v/>
      </c>
      <c r="R1377" s="281"/>
      <c r="S1377" s="282"/>
      <c r="T1377" s="282"/>
      <c r="U1377" s="282"/>
      <c r="V1377" s="305"/>
      <c r="W1377" s="305"/>
      <c r="X1377" s="305"/>
      <c r="Y1377" s="282"/>
      <c r="Z1377" s="282" t="e" vm="1">
        <f ca="1">_xlfn.IFS(AND(ISNUMBER(SEARCH("N?m l*", CUSTOMER[[#This Row],[Service Type]], 1)), CUSTOMER[[#This Row],[Count ST]] = TRUE), CUSTOMER[[#This Row],[Quantity]], AND($Y$10:$Y1377 = TRUE, COUNTIFS($H$10:$H1377, CUSTOMER[[#This Row],[Booking]], $J$10:$J1377, CUSTOMER[[#This Row],[Order Date]], $F$10:$F1377, "&lt;&gt;"&amp;"N?m l*")=1), 1, TRUE,  "")</f>
        <v>#NAME?</v>
      </c>
      <c r="AA1377" s="282" t="b">
        <f t="shared" ca="1" si="22"/>
        <v>0</v>
      </c>
      <c r="AB1377" s="305"/>
    </row>
    <row r="1378" spans="1:28" x14ac:dyDescent="0.25">
      <c r="A1378" s="281" t="str">
        <f ca="1">no.</f>
        <v/>
      </c>
      <c r="B1378" s="281"/>
      <c r="C1378" s="282"/>
      <c r="D1378" s="282"/>
      <c r="E1378" s="282" t="str">
        <f ca="1">position</f>
        <v/>
      </c>
      <c r="F1378" s="282"/>
      <c r="G1378" s="282"/>
      <c r="H1378" s="282"/>
      <c r="I1378" s="282"/>
      <c r="J1378" s="335"/>
      <c r="K1378" s="282"/>
      <c r="L1378" s="282"/>
      <c r="M1378" s="282"/>
      <c r="N1378" s="282"/>
      <c r="O1378" s="281"/>
      <c r="P1378" s="360" t="str">
        <f ca="1">rescore_patient</f>
        <v/>
      </c>
      <c r="Q1378" s="330" t="str">
        <f ca="1">quantity</f>
        <v/>
      </c>
      <c r="R1378" s="281"/>
      <c r="S1378" s="282"/>
      <c r="T1378" s="282"/>
      <c r="U1378" s="282"/>
      <c r="V1378" s="305"/>
      <c r="W1378" s="305"/>
      <c r="X1378" s="305"/>
      <c r="Y1378" s="282"/>
      <c r="Z1378" s="282" t="e" vm="1">
        <f ca="1">_xlfn.IFS(AND(ISNUMBER(SEARCH("N?m l*", CUSTOMER[[#This Row],[Service Type]], 1)), CUSTOMER[[#This Row],[Count ST]] = TRUE), CUSTOMER[[#This Row],[Quantity]], AND($Y$10:$Y1378 = TRUE, COUNTIFS($H$10:$H1378, CUSTOMER[[#This Row],[Booking]], $J$10:$J1378, CUSTOMER[[#This Row],[Order Date]], $F$10:$F1378, "&lt;&gt;"&amp;"N?m l*")=1), 1, TRUE,  "")</f>
        <v>#NAME?</v>
      </c>
      <c r="AA1378" s="282" t="b">
        <f t="shared" ca="1" si="22"/>
        <v>0</v>
      </c>
      <c r="AB1378" s="305"/>
    </row>
    <row r="1379" spans="1:28" x14ac:dyDescent="0.25">
      <c r="A1379" s="281" t="str">
        <f ca="1">no.</f>
        <v/>
      </c>
      <c r="B1379" s="281"/>
      <c r="C1379" s="282"/>
      <c r="D1379" s="282"/>
      <c r="E1379" s="282" t="str">
        <f ca="1">position</f>
        <v/>
      </c>
      <c r="F1379" s="282"/>
      <c r="G1379" s="282"/>
      <c r="H1379" s="282"/>
      <c r="I1379" s="282"/>
      <c r="J1379" s="335"/>
      <c r="K1379" s="282"/>
      <c r="L1379" s="282"/>
      <c r="M1379" s="282"/>
      <c r="N1379" s="282"/>
      <c r="O1379" s="281"/>
      <c r="P1379" s="360" t="str">
        <f ca="1">rescore_patient</f>
        <v/>
      </c>
      <c r="Q1379" s="330" t="str">
        <f ca="1">quantity</f>
        <v/>
      </c>
      <c r="R1379" s="281"/>
      <c r="S1379" s="282"/>
      <c r="T1379" s="282"/>
      <c r="U1379" s="282"/>
      <c r="V1379" s="305"/>
      <c r="W1379" s="305"/>
      <c r="X1379" s="305"/>
      <c r="Y1379" s="282"/>
      <c r="Z1379" s="282" t="e" vm="1">
        <f ca="1">_xlfn.IFS(AND(ISNUMBER(SEARCH("N?m l*", CUSTOMER[[#This Row],[Service Type]], 1)), CUSTOMER[[#This Row],[Count ST]] = TRUE), CUSTOMER[[#This Row],[Quantity]], AND($Y$10:$Y1379 = TRUE, COUNTIFS($H$10:$H1379, CUSTOMER[[#This Row],[Booking]], $J$10:$J1379, CUSTOMER[[#This Row],[Order Date]], $F$10:$F1379, "&lt;&gt;"&amp;"N?m l*")=1), 1, TRUE,  "")</f>
        <v>#NAME?</v>
      </c>
      <c r="AA1379" s="282" t="b">
        <f t="shared" ca="1" si="22"/>
        <v>0</v>
      </c>
      <c r="AB1379" s="305"/>
    </row>
    <row r="1380" spans="1:28" x14ac:dyDescent="0.25">
      <c r="A1380" s="281" t="str">
        <f ca="1">no.</f>
        <v/>
      </c>
      <c r="B1380" s="281"/>
      <c r="C1380" s="282"/>
      <c r="D1380" s="282"/>
      <c r="E1380" s="282" t="str">
        <f ca="1">position</f>
        <v/>
      </c>
      <c r="F1380" s="282"/>
      <c r="G1380" s="282"/>
      <c r="H1380" s="282"/>
      <c r="I1380" s="282"/>
      <c r="J1380" s="335"/>
      <c r="K1380" s="282"/>
      <c r="L1380" s="282"/>
      <c r="M1380" s="282"/>
      <c r="N1380" s="282"/>
      <c r="O1380" s="281"/>
      <c r="P1380" s="360" t="str">
        <f ca="1">rescore_patient</f>
        <v/>
      </c>
      <c r="Q1380" s="330" t="str">
        <f ca="1">quantity</f>
        <v/>
      </c>
      <c r="R1380" s="281"/>
      <c r="S1380" s="282"/>
      <c r="T1380" s="282"/>
      <c r="U1380" s="282"/>
      <c r="V1380" s="305"/>
      <c r="W1380" s="305"/>
      <c r="X1380" s="305"/>
      <c r="Y1380" s="282"/>
      <c r="Z1380" s="282" t="e" vm="1">
        <f ca="1">_xlfn.IFS(AND(ISNUMBER(SEARCH("N?m l*", CUSTOMER[[#This Row],[Service Type]], 1)), CUSTOMER[[#This Row],[Count ST]] = TRUE), CUSTOMER[[#This Row],[Quantity]], AND($Y$10:$Y1380 = TRUE, COUNTIFS($H$10:$H1380, CUSTOMER[[#This Row],[Booking]], $J$10:$J1380, CUSTOMER[[#This Row],[Order Date]], $F$10:$F1380, "&lt;&gt;"&amp;"N?m l*")=1), 1, TRUE,  "")</f>
        <v>#NAME?</v>
      </c>
      <c r="AA1380" s="282" t="b">
        <f t="shared" ca="1" si="22"/>
        <v>0</v>
      </c>
      <c r="AB1380" s="305"/>
    </row>
    <row r="1381" spans="1:28" x14ac:dyDescent="0.25">
      <c r="A1381" s="281" t="str">
        <f ca="1">no.</f>
        <v/>
      </c>
      <c r="B1381" s="281"/>
      <c r="C1381" s="282"/>
      <c r="D1381" s="282"/>
      <c r="E1381" s="282" t="str">
        <f ca="1">position</f>
        <v/>
      </c>
      <c r="F1381" s="282"/>
      <c r="G1381" s="282"/>
      <c r="H1381" s="282"/>
      <c r="I1381" s="282"/>
      <c r="J1381" s="335"/>
      <c r="K1381" s="282"/>
      <c r="L1381" s="282"/>
      <c r="M1381" s="282"/>
      <c r="N1381" s="282"/>
      <c r="O1381" s="281"/>
      <c r="P1381" s="360" t="str">
        <f ca="1">rescore_patient</f>
        <v/>
      </c>
      <c r="Q1381" s="330" t="str">
        <f ca="1">quantity</f>
        <v/>
      </c>
      <c r="R1381" s="281"/>
      <c r="S1381" s="282"/>
      <c r="T1381" s="282"/>
      <c r="U1381" s="282"/>
      <c r="V1381" s="305"/>
      <c r="W1381" s="305"/>
      <c r="X1381" s="305"/>
      <c r="Y1381" s="282"/>
      <c r="Z1381" s="282" t="e" vm="1">
        <f ca="1">_xlfn.IFS(AND(ISNUMBER(SEARCH("N?m l*", CUSTOMER[[#This Row],[Service Type]], 1)), CUSTOMER[[#This Row],[Count ST]] = TRUE), CUSTOMER[[#This Row],[Quantity]], AND($Y$10:$Y1381 = TRUE, COUNTIFS($H$10:$H1381, CUSTOMER[[#This Row],[Booking]], $J$10:$J1381, CUSTOMER[[#This Row],[Order Date]], $F$10:$F1381, "&lt;&gt;"&amp;"N?m l*")=1), 1, TRUE,  "")</f>
        <v>#NAME?</v>
      </c>
      <c r="AA1381" s="282" t="b">
        <f t="shared" ca="1" si="22"/>
        <v>0</v>
      </c>
      <c r="AB1381" s="305"/>
    </row>
    <row r="1382" spans="1:28" x14ac:dyDescent="0.25">
      <c r="A1382" s="281" t="str">
        <f ca="1">no.</f>
        <v/>
      </c>
      <c r="B1382" s="281"/>
      <c r="C1382" s="282"/>
      <c r="D1382" s="282"/>
      <c r="E1382" s="282" t="str">
        <f ca="1">position</f>
        <v/>
      </c>
      <c r="F1382" s="282"/>
      <c r="G1382" s="282"/>
      <c r="H1382" s="282"/>
      <c r="I1382" s="282"/>
      <c r="J1382" s="335"/>
      <c r="K1382" s="282"/>
      <c r="L1382" s="282"/>
      <c r="M1382" s="282"/>
      <c r="N1382" s="282"/>
      <c r="O1382" s="281"/>
      <c r="P1382" s="360" t="str">
        <f ca="1">rescore_patient</f>
        <v/>
      </c>
      <c r="Q1382" s="330" t="str">
        <f ca="1">quantity</f>
        <v/>
      </c>
      <c r="R1382" s="281"/>
      <c r="S1382" s="282"/>
      <c r="T1382" s="282"/>
      <c r="U1382" s="282"/>
      <c r="V1382" s="305"/>
      <c r="W1382" s="305"/>
      <c r="X1382" s="305"/>
      <c r="Y1382" s="282"/>
      <c r="Z1382" s="282" t="e" vm="1">
        <f ca="1">_xlfn.IFS(AND(ISNUMBER(SEARCH("N?m l*", CUSTOMER[[#This Row],[Service Type]], 1)), CUSTOMER[[#This Row],[Count ST]] = TRUE), CUSTOMER[[#This Row],[Quantity]], AND($Y$10:$Y1382 = TRUE, COUNTIFS($H$10:$H1382, CUSTOMER[[#This Row],[Booking]], $J$10:$J1382, CUSTOMER[[#This Row],[Order Date]], $F$10:$F1382, "&lt;&gt;"&amp;"N?m l*")=1), 1, TRUE,  "")</f>
        <v>#NAME?</v>
      </c>
      <c r="AA1382" s="282" t="b">
        <f t="shared" ca="1" si="22"/>
        <v>0</v>
      </c>
      <c r="AB1382" s="305"/>
    </row>
    <row r="1383" spans="1:28" x14ac:dyDescent="0.25">
      <c r="A1383" s="281" t="str">
        <f ca="1">no.</f>
        <v/>
      </c>
      <c r="B1383" s="281"/>
      <c r="C1383" s="282"/>
      <c r="D1383" s="282"/>
      <c r="E1383" s="282" t="str">
        <f ca="1">position</f>
        <v/>
      </c>
      <c r="F1383" s="282"/>
      <c r="G1383" s="282"/>
      <c r="H1383" s="282"/>
      <c r="I1383" s="282"/>
      <c r="J1383" s="335"/>
      <c r="K1383" s="282"/>
      <c r="L1383" s="282"/>
      <c r="M1383" s="282"/>
      <c r="N1383" s="282"/>
      <c r="O1383" s="281"/>
      <c r="P1383" s="360" t="str">
        <f ca="1">rescore_patient</f>
        <v/>
      </c>
      <c r="Q1383" s="330" t="str">
        <f ca="1">quantity</f>
        <v/>
      </c>
      <c r="R1383" s="281"/>
      <c r="S1383" s="282"/>
      <c r="T1383" s="282"/>
      <c r="U1383" s="282"/>
      <c r="V1383" s="305"/>
      <c r="W1383" s="305"/>
      <c r="X1383" s="305"/>
      <c r="Y1383" s="282"/>
      <c r="Z1383" s="282" t="e" vm="1">
        <f ca="1">_xlfn.IFS(AND(ISNUMBER(SEARCH("N?m l*", CUSTOMER[[#This Row],[Service Type]], 1)), CUSTOMER[[#This Row],[Count ST]] = TRUE), CUSTOMER[[#This Row],[Quantity]], AND($Y$10:$Y1383 = TRUE, COUNTIFS($H$10:$H1383, CUSTOMER[[#This Row],[Booking]], $J$10:$J1383, CUSTOMER[[#This Row],[Order Date]], $F$10:$F1383, "&lt;&gt;"&amp;"N?m l*")=1), 1, TRUE,  "")</f>
        <v>#NAME?</v>
      </c>
      <c r="AA1383" s="282" t="b">
        <f t="shared" ca="1" si="22"/>
        <v>0</v>
      </c>
      <c r="AB1383" s="305"/>
    </row>
    <row r="1384" spans="1:28" x14ac:dyDescent="0.25">
      <c r="A1384" s="281" t="str">
        <f ca="1">no.</f>
        <v/>
      </c>
      <c r="B1384" s="281"/>
      <c r="C1384" s="282"/>
      <c r="D1384" s="282"/>
      <c r="E1384" s="282" t="str">
        <f ca="1">position</f>
        <v/>
      </c>
      <c r="F1384" s="282"/>
      <c r="G1384" s="282"/>
      <c r="H1384" s="282"/>
      <c r="I1384" s="282"/>
      <c r="J1384" s="335"/>
      <c r="K1384" s="282"/>
      <c r="L1384" s="282"/>
      <c r="M1384" s="282"/>
      <c r="N1384" s="282"/>
      <c r="O1384" s="281"/>
      <c r="P1384" s="360" t="str">
        <f ca="1">rescore_patient</f>
        <v/>
      </c>
      <c r="Q1384" s="330" t="str">
        <f ca="1">quantity</f>
        <v/>
      </c>
      <c r="R1384" s="281"/>
      <c r="S1384" s="282"/>
      <c r="T1384" s="282"/>
      <c r="U1384" s="282"/>
      <c r="V1384" s="305"/>
      <c r="W1384" s="305"/>
      <c r="X1384" s="305"/>
      <c r="Y1384" s="282"/>
      <c r="Z1384" s="282" t="e" vm="1">
        <f ca="1">_xlfn.IFS(AND(ISNUMBER(SEARCH("N?m l*", CUSTOMER[[#This Row],[Service Type]], 1)), CUSTOMER[[#This Row],[Count ST]] = TRUE), CUSTOMER[[#This Row],[Quantity]], AND($Y$10:$Y1384 = TRUE, COUNTIFS($H$10:$H1384, CUSTOMER[[#This Row],[Booking]], $J$10:$J1384, CUSTOMER[[#This Row],[Order Date]], $F$10:$F1384, "&lt;&gt;"&amp;"N?m l*")=1), 1, TRUE,  "")</f>
        <v>#NAME?</v>
      </c>
      <c r="AA1384" s="282" t="b">
        <f t="shared" ca="1" si="22"/>
        <v>0</v>
      </c>
      <c r="AB1384" s="305"/>
    </row>
    <row r="1385" spans="1:28" x14ac:dyDescent="0.25">
      <c r="A1385" s="281" t="str">
        <f ca="1">no.</f>
        <v/>
      </c>
      <c r="B1385" s="281"/>
      <c r="C1385" s="282"/>
      <c r="D1385" s="282"/>
      <c r="E1385" s="282" t="str">
        <f ca="1">position</f>
        <v/>
      </c>
      <c r="F1385" s="282"/>
      <c r="G1385" s="282"/>
      <c r="H1385" s="282"/>
      <c r="I1385" s="282"/>
      <c r="J1385" s="335"/>
      <c r="K1385" s="282"/>
      <c r="L1385" s="282"/>
      <c r="M1385" s="282"/>
      <c r="N1385" s="282"/>
      <c r="O1385" s="281"/>
      <c r="P1385" s="360" t="str">
        <f ca="1">rescore_patient</f>
        <v/>
      </c>
      <c r="Q1385" s="330" t="str">
        <f ca="1">quantity</f>
        <v/>
      </c>
      <c r="R1385" s="281"/>
      <c r="S1385" s="282"/>
      <c r="T1385" s="282"/>
      <c r="U1385" s="282"/>
      <c r="V1385" s="305"/>
      <c r="W1385" s="305"/>
      <c r="X1385" s="305"/>
      <c r="Y1385" s="282"/>
      <c r="Z1385" s="282" t="e" vm="1">
        <f ca="1">_xlfn.IFS(AND(ISNUMBER(SEARCH("N?m l*", CUSTOMER[[#This Row],[Service Type]], 1)), CUSTOMER[[#This Row],[Count ST]] = TRUE), CUSTOMER[[#This Row],[Quantity]], AND($Y$10:$Y1385 = TRUE, COUNTIFS($H$10:$H1385, CUSTOMER[[#This Row],[Booking]], $J$10:$J1385, CUSTOMER[[#This Row],[Order Date]], $F$10:$F1385, "&lt;&gt;"&amp;"N?m l*")=1), 1, TRUE,  "")</f>
        <v>#NAME?</v>
      </c>
      <c r="AA1385" s="282" t="b">
        <f t="shared" ca="1" si="22"/>
        <v>0</v>
      </c>
      <c r="AB1385" s="305"/>
    </row>
    <row r="1386" spans="1:28" x14ac:dyDescent="0.25">
      <c r="A1386" s="281" t="str">
        <f ca="1">no.</f>
        <v/>
      </c>
      <c r="B1386" s="281"/>
      <c r="C1386" s="282"/>
      <c r="D1386" s="282"/>
      <c r="E1386" s="282" t="str">
        <f ca="1">position</f>
        <v/>
      </c>
      <c r="F1386" s="282"/>
      <c r="G1386" s="282"/>
      <c r="H1386" s="282"/>
      <c r="I1386" s="282"/>
      <c r="J1386" s="335"/>
      <c r="K1386" s="282"/>
      <c r="L1386" s="282"/>
      <c r="M1386" s="282"/>
      <c r="N1386" s="282"/>
      <c r="O1386" s="281"/>
      <c r="P1386" s="360" t="str">
        <f ca="1">rescore_patient</f>
        <v/>
      </c>
      <c r="Q1386" s="330" t="str">
        <f ca="1">quantity</f>
        <v/>
      </c>
      <c r="R1386" s="281"/>
      <c r="S1386" s="282"/>
      <c r="T1386" s="282"/>
      <c r="U1386" s="282"/>
      <c r="V1386" s="305"/>
      <c r="W1386" s="305"/>
      <c r="X1386" s="305"/>
      <c r="Y1386" s="282"/>
      <c r="Z1386" s="282" t="e" vm="1">
        <f ca="1">_xlfn.IFS(AND(ISNUMBER(SEARCH("N?m l*", CUSTOMER[[#This Row],[Service Type]], 1)), CUSTOMER[[#This Row],[Count ST]] = TRUE), CUSTOMER[[#This Row],[Quantity]], AND($Y$10:$Y1386 = TRUE, COUNTIFS($H$10:$H1386, CUSTOMER[[#This Row],[Booking]], $J$10:$J1386, CUSTOMER[[#This Row],[Order Date]], $F$10:$F1386, "&lt;&gt;"&amp;"N?m l*")=1), 1, TRUE,  "")</f>
        <v>#NAME?</v>
      </c>
      <c r="AA1386" s="282" t="b">
        <f t="shared" ca="1" si="22"/>
        <v>0</v>
      </c>
      <c r="AB1386" s="305"/>
    </row>
    <row r="1387" spans="1:28" x14ac:dyDescent="0.25">
      <c r="A1387" s="281" t="str">
        <f ca="1">no.</f>
        <v/>
      </c>
      <c r="B1387" s="281"/>
      <c r="C1387" s="282"/>
      <c r="D1387" s="282"/>
      <c r="E1387" s="282" t="str">
        <f ca="1">position</f>
        <v/>
      </c>
      <c r="F1387" s="282"/>
      <c r="G1387" s="282"/>
      <c r="H1387" s="282"/>
      <c r="I1387" s="282"/>
      <c r="J1387" s="335"/>
      <c r="K1387" s="282"/>
      <c r="L1387" s="282"/>
      <c r="M1387" s="282"/>
      <c r="N1387" s="282"/>
      <c r="O1387" s="281"/>
      <c r="P1387" s="360" t="str">
        <f ca="1">rescore_patient</f>
        <v/>
      </c>
      <c r="Q1387" s="330" t="str">
        <f ca="1">quantity</f>
        <v/>
      </c>
      <c r="R1387" s="281"/>
      <c r="S1387" s="282"/>
      <c r="T1387" s="282"/>
      <c r="U1387" s="282"/>
      <c r="V1387" s="305"/>
      <c r="W1387" s="305"/>
      <c r="X1387" s="305"/>
      <c r="Y1387" s="282"/>
      <c r="Z1387" s="282" t="e" vm="1">
        <f ca="1">_xlfn.IFS(AND(ISNUMBER(SEARCH("N?m l*", CUSTOMER[[#This Row],[Service Type]], 1)), CUSTOMER[[#This Row],[Count ST]] = TRUE), CUSTOMER[[#This Row],[Quantity]], AND($Y$10:$Y1387 = TRUE, COUNTIFS($H$10:$H1387, CUSTOMER[[#This Row],[Booking]], $J$10:$J1387, CUSTOMER[[#This Row],[Order Date]], $F$10:$F1387, "&lt;&gt;"&amp;"N?m l*")=1), 1, TRUE,  "")</f>
        <v>#NAME?</v>
      </c>
      <c r="AA1387" s="282" t="b">
        <f t="shared" ca="1" si="22"/>
        <v>0</v>
      </c>
      <c r="AB1387" s="305"/>
    </row>
    <row r="1388" spans="1:28" x14ac:dyDescent="0.25">
      <c r="A1388" s="281" t="str">
        <f ca="1">no.</f>
        <v/>
      </c>
      <c r="B1388" s="281"/>
      <c r="C1388" s="282"/>
      <c r="D1388" s="282"/>
      <c r="E1388" s="282" t="str">
        <f ca="1">position</f>
        <v/>
      </c>
      <c r="F1388" s="282"/>
      <c r="G1388" s="282"/>
      <c r="H1388" s="282"/>
      <c r="I1388" s="282"/>
      <c r="J1388" s="335"/>
      <c r="K1388" s="282"/>
      <c r="L1388" s="282"/>
      <c r="M1388" s="282"/>
      <c r="N1388" s="282"/>
      <c r="O1388" s="281"/>
      <c r="P1388" s="360" t="str">
        <f ca="1">rescore_patient</f>
        <v/>
      </c>
      <c r="Q1388" s="330" t="str">
        <f ca="1">quantity</f>
        <v/>
      </c>
      <c r="R1388" s="281"/>
      <c r="S1388" s="282"/>
      <c r="T1388" s="282"/>
      <c r="U1388" s="282"/>
      <c r="V1388" s="305"/>
      <c r="W1388" s="305"/>
      <c r="X1388" s="305"/>
      <c r="Y1388" s="282"/>
      <c r="Z1388" s="282" t="e" vm="1">
        <f ca="1">_xlfn.IFS(AND(ISNUMBER(SEARCH("N?m l*", CUSTOMER[[#This Row],[Service Type]], 1)), CUSTOMER[[#This Row],[Count ST]] = TRUE), CUSTOMER[[#This Row],[Quantity]], AND($Y$10:$Y1388 = TRUE, COUNTIFS($H$10:$H1388, CUSTOMER[[#This Row],[Booking]], $J$10:$J1388, CUSTOMER[[#This Row],[Order Date]], $F$10:$F1388, "&lt;&gt;"&amp;"N?m l*")=1), 1, TRUE,  "")</f>
        <v>#NAME?</v>
      </c>
      <c r="AA1388" s="282" t="b">
        <f t="shared" ca="1" si="22"/>
        <v>0</v>
      </c>
      <c r="AB1388" s="305"/>
    </row>
    <row r="1389" spans="1:28" x14ac:dyDescent="0.25">
      <c r="A1389" s="281" t="str">
        <f ca="1">no.</f>
        <v/>
      </c>
      <c r="B1389" s="281"/>
      <c r="C1389" s="282"/>
      <c r="D1389" s="282"/>
      <c r="E1389" s="282" t="str">
        <f ca="1">position</f>
        <v/>
      </c>
      <c r="F1389" s="282"/>
      <c r="G1389" s="282"/>
      <c r="H1389" s="282"/>
      <c r="I1389" s="282"/>
      <c r="J1389" s="335"/>
      <c r="K1389" s="282"/>
      <c r="L1389" s="282"/>
      <c r="M1389" s="282"/>
      <c r="N1389" s="282"/>
      <c r="O1389" s="281"/>
      <c r="P1389" s="360" t="str">
        <f ca="1">rescore_patient</f>
        <v/>
      </c>
      <c r="Q1389" s="330" t="str">
        <f ca="1">quantity</f>
        <v/>
      </c>
      <c r="R1389" s="281"/>
      <c r="S1389" s="282"/>
      <c r="T1389" s="282"/>
      <c r="U1389" s="282"/>
      <c r="V1389" s="305"/>
      <c r="W1389" s="305"/>
      <c r="X1389" s="305"/>
      <c r="Y1389" s="282"/>
      <c r="Z1389" s="282" t="e" vm="1">
        <f ca="1">_xlfn.IFS(AND(ISNUMBER(SEARCH("N?m l*", CUSTOMER[[#This Row],[Service Type]], 1)), CUSTOMER[[#This Row],[Count ST]] = TRUE), CUSTOMER[[#This Row],[Quantity]], AND($Y$10:$Y1389 = TRUE, COUNTIFS($H$10:$H1389, CUSTOMER[[#This Row],[Booking]], $J$10:$J1389, CUSTOMER[[#This Row],[Order Date]], $F$10:$F1389, "&lt;&gt;"&amp;"N?m l*")=1), 1, TRUE,  "")</f>
        <v>#NAME?</v>
      </c>
      <c r="AA1389" s="282" t="b">
        <f t="shared" ca="1" si="22"/>
        <v>0</v>
      </c>
      <c r="AB1389" s="305"/>
    </row>
    <row r="1390" spans="1:28" x14ac:dyDescent="0.25">
      <c r="A1390" s="281" t="str">
        <f ca="1">no.</f>
        <v/>
      </c>
      <c r="B1390" s="281"/>
      <c r="C1390" s="282"/>
      <c r="D1390" s="282"/>
      <c r="E1390" s="282" t="str">
        <f ca="1">position</f>
        <v/>
      </c>
      <c r="F1390" s="282"/>
      <c r="G1390" s="282"/>
      <c r="H1390" s="282"/>
      <c r="I1390" s="282"/>
      <c r="J1390" s="335"/>
      <c r="K1390" s="282"/>
      <c r="L1390" s="282"/>
      <c r="M1390" s="282"/>
      <c r="N1390" s="282"/>
      <c r="O1390" s="281"/>
      <c r="P1390" s="360" t="str">
        <f ca="1">rescore_patient</f>
        <v/>
      </c>
      <c r="Q1390" s="330" t="str">
        <f ca="1">quantity</f>
        <v/>
      </c>
      <c r="R1390" s="281"/>
      <c r="S1390" s="282"/>
      <c r="T1390" s="282"/>
      <c r="U1390" s="282"/>
      <c r="V1390" s="305"/>
      <c r="W1390" s="305"/>
      <c r="X1390" s="305"/>
      <c r="Y1390" s="282"/>
      <c r="Z1390" s="282" t="e" vm="1">
        <f ca="1">_xlfn.IFS(AND(ISNUMBER(SEARCH("N?m l*", CUSTOMER[[#This Row],[Service Type]], 1)), CUSTOMER[[#This Row],[Count ST]] = TRUE), CUSTOMER[[#This Row],[Quantity]], AND($Y$10:$Y1390 = TRUE, COUNTIFS($H$10:$H1390, CUSTOMER[[#This Row],[Booking]], $J$10:$J1390, CUSTOMER[[#This Row],[Order Date]], $F$10:$F1390, "&lt;&gt;"&amp;"N?m l*")=1), 1, TRUE,  "")</f>
        <v>#NAME?</v>
      </c>
      <c r="AA1390" s="282" t="b">
        <f t="shared" ca="1" si="22"/>
        <v>0</v>
      </c>
      <c r="AB1390" s="305"/>
    </row>
    <row r="1391" spans="1:28" x14ac:dyDescent="0.25">
      <c r="A1391" s="281" t="str">
        <f ca="1">no.</f>
        <v/>
      </c>
      <c r="B1391" s="281"/>
      <c r="C1391" s="282"/>
      <c r="D1391" s="282"/>
      <c r="E1391" s="282" t="str">
        <f ca="1">position</f>
        <v/>
      </c>
      <c r="F1391" s="282"/>
      <c r="G1391" s="282"/>
      <c r="H1391" s="282"/>
      <c r="I1391" s="282"/>
      <c r="J1391" s="335"/>
      <c r="K1391" s="282"/>
      <c r="L1391" s="282"/>
      <c r="M1391" s="282"/>
      <c r="N1391" s="282"/>
      <c r="O1391" s="281"/>
      <c r="P1391" s="360" t="str">
        <f ca="1">rescore_patient</f>
        <v/>
      </c>
      <c r="Q1391" s="330" t="str">
        <f ca="1">quantity</f>
        <v/>
      </c>
      <c r="R1391" s="281"/>
      <c r="S1391" s="282"/>
      <c r="T1391" s="282"/>
      <c r="U1391" s="282"/>
      <c r="V1391" s="305"/>
      <c r="W1391" s="305"/>
      <c r="X1391" s="305"/>
      <c r="Y1391" s="282"/>
      <c r="Z1391" s="282" t="e" vm="1">
        <f ca="1">_xlfn.IFS(AND(ISNUMBER(SEARCH("N?m l*", CUSTOMER[[#This Row],[Service Type]], 1)), CUSTOMER[[#This Row],[Count ST]] = TRUE), CUSTOMER[[#This Row],[Quantity]], AND($Y$10:$Y1391 = TRUE, COUNTIFS($H$10:$H1391, CUSTOMER[[#This Row],[Booking]], $J$10:$J1391, CUSTOMER[[#This Row],[Order Date]], $F$10:$F1391, "&lt;&gt;"&amp;"N?m l*")=1), 1, TRUE,  "")</f>
        <v>#NAME?</v>
      </c>
      <c r="AA1391" s="282" t="b">
        <f t="shared" ca="1" si="22"/>
        <v>0</v>
      </c>
      <c r="AB1391" s="305"/>
    </row>
    <row r="1392" spans="1:28" x14ac:dyDescent="0.25">
      <c r="A1392" s="281" t="str">
        <f ca="1">no.</f>
        <v/>
      </c>
      <c r="B1392" s="281"/>
      <c r="C1392" s="282"/>
      <c r="D1392" s="282"/>
      <c r="E1392" s="282" t="str">
        <f ca="1">position</f>
        <v/>
      </c>
      <c r="F1392" s="282"/>
      <c r="G1392" s="282"/>
      <c r="H1392" s="282"/>
      <c r="I1392" s="282"/>
      <c r="J1392" s="335"/>
      <c r="K1392" s="282"/>
      <c r="L1392" s="282"/>
      <c r="M1392" s="282"/>
      <c r="N1392" s="282"/>
      <c r="O1392" s="281"/>
      <c r="P1392" s="360" t="str">
        <f ca="1">rescore_patient</f>
        <v/>
      </c>
      <c r="Q1392" s="330" t="str">
        <f ca="1">quantity</f>
        <v/>
      </c>
      <c r="R1392" s="281"/>
      <c r="S1392" s="282"/>
      <c r="T1392" s="282"/>
      <c r="U1392" s="282"/>
      <c r="V1392" s="305"/>
      <c r="W1392" s="305"/>
      <c r="X1392" s="305"/>
      <c r="Y1392" s="282"/>
      <c r="Z1392" s="282" t="e" vm="1">
        <f ca="1">_xlfn.IFS(AND(ISNUMBER(SEARCH("N?m l*", CUSTOMER[[#This Row],[Service Type]], 1)), CUSTOMER[[#This Row],[Count ST]] = TRUE), CUSTOMER[[#This Row],[Quantity]], AND($Y$10:$Y1392 = TRUE, COUNTIFS($H$10:$H1392, CUSTOMER[[#This Row],[Booking]], $J$10:$J1392, CUSTOMER[[#This Row],[Order Date]], $F$10:$F1392, "&lt;&gt;"&amp;"N?m l*")=1), 1, TRUE,  "")</f>
        <v>#NAME?</v>
      </c>
      <c r="AA1392" s="282" t="b">
        <f t="shared" ca="1" si="22"/>
        <v>0</v>
      </c>
      <c r="AB1392" s="305"/>
    </row>
    <row r="1393" spans="1:28" x14ac:dyDescent="0.25">
      <c r="A1393" s="281" t="str">
        <f ca="1">no.</f>
        <v/>
      </c>
      <c r="B1393" s="281"/>
      <c r="C1393" s="282"/>
      <c r="D1393" s="282"/>
      <c r="E1393" s="282" t="str">
        <f ca="1">position</f>
        <v/>
      </c>
      <c r="F1393" s="282"/>
      <c r="G1393" s="282"/>
      <c r="H1393" s="282"/>
      <c r="I1393" s="282"/>
      <c r="J1393" s="335"/>
      <c r="K1393" s="282"/>
      <c r="L1393" s="282"/>
      <c r="M1393" s="282"/>
      <c r="N1393" s="282"/>
      <c r="O1393" s="281"/>
      <c r="P1393" s="360" t="str">
        <f ca="1">rescore_patient</f>
        <v/>
      </c>
      <c r="Q1393" s="330" t="str">
        <f ca="1">quantity</f>
        <v/>
      </c>
      <c r="R1393" s="281"/>
      <c r="S1393" s="282"/>
      <c r="T1393" s="282"/>
      <c r="U1393" s="282"/>
      <c r="V1393" s="305"/>
      <c r="W1393" s="305"/>
      <c r="X1393" s="305"/>
      <c r="Y1393" s="282"/>
      <c r="Z1393" s="282" t="e" vm="1">
        <f ca="1">_xlfn.IFS(AND(ISNUMBER(SEARCH("N?m l*", CUSTOMER[[#This Row],[Service Type]], 1)), CUSTOMER[[#This Row],[Count ST]] = TRUE), CUSTOMER[[#This Row],[Quantity]], AND($Y$10:$Y1393 = TRUE, COUNTIFS($H$10:$H1393, CUSTOMER[[#This Row],[Booking]], $J$10:$J1393, CUSTOMER[[#This Row],[Order Date]], $F$10:$F1393, "&lt;&gt;"&amp;"N?m l*")=1), 1, TRUE,  "")</f>
        <v>#NAME?</v>
      </c>
      <c r="AA1393" s="282" t="b">
        <f t="shared" ca="1" si="22"/>
        <v>0</v>
      </c>
      <c r="AB1393" s="305"/>
    </row>
    <row r="1394" spans="1:28" x14ac:dyDescent="0.25">
      <c r="A1394" s="281" t="str">
        <f ca="1">no.</f>
        <v/>
      </c>
      <c r="B1394" s="281"/>
      <c r="C1394" s="282"/>
      <c r="D1394" s="282"/>
      <c r="E1394" s="282" t="str">
        <f ca="1">position</f>
        <v/>
      </c>
      <c r="F1394" s="282"/>
      <c r="G1394" s="282"/>
      <c r="H1394" s="282"/>
      <c r="I1394" s="282"/>
      <c r="J1394" s="335"/>
      <c r="K1394" s="282"/>
      <c r="L1394" s="282"/>
      <c r="M1394" s="282"/>
      <c r="N1394" s="282"/>
      <c r="O1394" s="281"/>
      <c r="P1394" s="360" t="str">
        <f ca="1">rescore_patient</f>
        <v/>
      </c>
      <c r="Q1394" s="330" t="str">
        <f ca="1">quantity</f>
        <v/>
      </c>
      <c r="R1394" s="281"/>
      <c r="S1394" s="282"/>
      <c r="T1394" s="282"/>
      <c r="U1394" s="282"/>
      <c r="V1394" s="305"/>
      <c r="W1394" s="305"/>
      <c r="X1394" s="305"/>
      <c r="Y1394" s="282"/>
      <c r="Z1394" s="282" t="e" vm="1">
        <f ca="1">_xlfn.IFS(AND(ISNUMBER(SEARCH("N?m l*", CUSTOMER[[#This Row],[Service Type]], 1)), CUSTOMER[[#This Row],[Count ST]] = TRUE), CUSTOMER[[#This Row],[Quantity]], AND($Y$10:$Y1394 = TRUE, COUNTIFS($H$10:$H1394, CUSTOMER[[#This Row],[Booking]], $J$10:$J1394, CUSTOMER[[#This Row],[Order Date]], $F$10:$F1394, "&lt;&gt;"&amp;"N?m l*")=1), 1, TRUE,  "")</f>
        <v>#NAME?</v>
      </c>
      <c r="AA1394" s="282" t="b">
        <f t="shared" ca="1" si="22"/>
        <v>0</v>
      </c>
      <c r="AB1394" s="305"/>
    </row>
    <row r="1395" spans="1:28" x14ac:dyDescent="0.25">
      <c r="A1395" s="281" t="str">
        <f ca="1">no.</f>
        <v/>
      </c>
      <c r="B1395" s="281"/>
      <c r="C1395" s="282"/>
      <c r="D1395" s="282"/>
      <c r="E1395" s="282" t="str">
        <f ca="1">position</f>
        <v/>
      </c>
      <c r="F1395" s="282"/>
      <c r="G1395" s="282"/>
      <c r="H1395" s="282"/>
      <c r="I1395" s="282"/>
      <c r="J1395" s="335"/>
      <c r="K1395" s="282"/>
      <c r="L1395" s="282"/>
      <c r="M1395" s="282"/>
      <c r="N1395" s="282"/>
      <c r="O1395" s="281"/>
      <c r="P1395" s="360" t="str">
        <f ca="1">rescore_patient</f>
        <v/>
      </c>
      <c r="Q1395" s="330" t="str">
        <f ca="1">quantity</f>
        <v/>
      </c>
      <c r="R1395" s="281"/>
      <c r="S1395" s="282"/>
      <c r="T1395" s="282"/>
      <c r="U1395" s="282"/>
      <c r="V1395" s="305"/>
      <c r="W1395" s="305"/>
      <c r="X1395" s="305"/>
      <c r="Y1395" s="282"/>
      <c r="Z1395" s="282" t="e" vm="1">
        <f ca="1">_xlfn.IFS(AND(ISNUMBER(SEARCH("N?m l*", CUSTOMER[[#This Row],[Service Type]], 1)), CUSTOMER[[#This Row],[Count ST]] = TRUE), CUSTOMER[[#This Row],[Quantity]], AND($Y$10:$Y1395 = TRUE, COUNTIFS($H$10:$H1395, CUSTOMER[[#This Row],[Booking]], $J$10:$J1395, CUSTOMER[[#This Row],[Order Date]], $F$10:$F1395, "&lt;&gt;"&amp;"N?m l*")=1), 1, TRUE,  "")</f>
        <v>#NAME?</v>
      </c>
      <c r="AA1395" s="282" t="b">
        <f t="shared" ca="1" si="22"/>
        <v>0</v>
      </c>
      <c r="AB1395" s="305"/>
    </row>
    <row r="1396" spans="1:28" x14ac:dyDescent="0.25">
      <c r="A1396" s="281" t="str">
        <f ca="1">no.</f>
        <v/>
      </c>
      <c r="B1396" s="281"/>
      <c r="C1396" s="282"/>
      <c r="D1396" s="282"/>
      <c r="E1396" s="282" t="str">
        <f ca="1">position</f>
        <v/>
      </c>
      <c r="F1396" s="282"/>
      <c r="G1396" s="282"/>
      <c r="H1396" s="282"/>
      <c r="I1396" s="282"/>
      <c r="J1396" s="335"/>
      <c r="K1396" s="282"/>
      <c r="L1396" s="282"/>
      <c r="M1396" s="282"/>
      <c r="N1396" s="282"/>
      <c r="O1396" s="281"/>
      <c r="P1396" s="360" t="str">
        <f ca="1">rescore_patient</f>
        <v/>
      </c>
      <c r="Q1396" s="330" t="str">
        <f ca="1">quantity</f>
        <v/>
      </c>
      <c r="R1396" s="281"/>
      <c r="S1396" s="282"/>
      <c r="T1396" s="282"/>
      <c r="U1396" s="282"/>
      <c r="V1396" s="305"/>
      <c r="W1396" s="305"/>
      <c r="X1396" s="305"/>
      <c r="Y1396" s="282"/>
      <c r="Z1396" s="282" t="e" vm="1">
        <f ca="1">_xlfn.IFS(AND(ISNUMBER(SEARCH("N?m l*", CUSTOMER[[#This Row],[Service Type]], 1)), CUSTOMER[[#This Row],[Count ST]] = TRUE), CUSTOMER[[#This Row],[Quantity]], AND($Y$10:$Y1396 = TRUE, COUNTIFS($H$10:$H1396, CUSTOMER[[#This Row],[Booking]], $J$10:$J1396, CUSTOMER[[#This Row],[Order Date]], $F$10:$F1396, "&lt;&gt;"&amp;"N?m l*")=1), 1, TRUE,  "")</f>
        <v>#NAME?</v>
      </c>
      <c r="AA1396" s="282" t="b">
        <f t="shared" ca="1" si="22"/>
        <v>0</v>
      </c>
      <c r="AB1396" s="305"/>
    </row>
    <row r="1397" spans="1:28" x14ac:dyDescent="0.25">
      <c r="A1397" s="281" t="str">
        <f ca="1">no.</f>
        <v/>
      </c>
      <c r="B1397" s="281"/>
      <c r="C1397" s="282"/>
      <c r="D1397" s="282"/>
      <c r="E1397" s="282" t="str">
        <f ca="1">position</f>
        <v/>
      </c>
      <c r="F1397" s="282"/>
      <c r="G1397" s="282"/>
      <c r="H1397" s="282"/>
      <c r="I1397" s="282"/>
      <c r="J1397" s="335"/>
      <c r="K1397" s="282"/>
      <c r="L1397" s="282"/>
      <c r="M1397" s="282"/>
      <c r="N1397" s="282"/>
      <c r="O1397" s="281"/>
      <c r="P1397" s="360" t="str">
        <f ca="1">rescore_patient</f>
        <v/>
      </c>
      <c r="Q1397" s="330" t="str">
        <f ca="1">quantity</f>
        <v/>
      </c>
      <c r="R1397" s="281"/>
      <c r="S1397" s="282"/>
      <c r="T1397" s="282"/>
      <c r="U1397" s="282"/>
      <c r="V1397" s="305"/>
      <c r="W1397" s="305"/>
      <c r="X1397" s="305"/>
      <c r="Y1397" s="282"/>
      <c r="Z1397" s="282" t="e" vm="1">
        <f ca="1">_xlfn.IFS(AND(ISNUMBER(SEARCH("N?m l*", CUSTOMER[[#This Row],[Service Type]], 1)), CUSTOMER[[#This Row],[Count ST]] = TRUE), CUSTOMER[[#This Row],[Quantity]], AND($Y$10:$Y1397 = TRUE, COUNTIFS($H$10:$H1397, CUSTOMER[[#This Row],[Booking]], $J$10:$J1397, CUSTOMER[[#This Row],[Order Date]], $F$10:$F1397, "&lt;&gt;"&amp;"N?m l*")=1), 1, TRUE,  "")</f>
        <v>#NAME?</v>
      </c>
      <c r="AA1397" s="282" t="b">
        <f t="shared" ca="1" si="22"/>
        <v>0</v>
      </c>
      <c r="AB1397" s="305"/>
    </row>
    <row r="1398" spans="1:28" x14ac:dyDescent="0.25">
      <c r="A1398" s="281" t="str">
        <f ca="1">no.</f>
        <v/>
      </c>
      <c r="B1398" s="281"/>
      <c r="C1398" s="282"/>
      <c r="D1398" s="282"/>
      <c r="E1398" s="282" t="str">
        <f ca="1">position</f>
        <v/>
      </c>
      <c r="F1398" s="282"/>
      <c r="G1398" s="282"/>
      <c r="H1398" s="282"/>
      <c r="I1398" s="282"/>
      <c r="J1398" s="335"/>
      <c r="K1398" s="282"/>
      <c r="L1398" s="282"/>
      <c r="M1398" s="282"/>
      <c r="N1398" s="282"/>
      <c r="O1398" s="281"/>
      <c r="P1398" s="360" t="str">
        <f ca="1">rescore_patient</f>
        <v/>
      </c>
      <c r="Q1398" s="330" t="str">
        <f ca="1">quantity</f>
        <v/>
      </c>
      <c r="R1398" s="281"/>
      <c r="S1398" s="282"/>
      <c r="T1398" s="282"/>
      <c r="U1398" s="282"/>
      <c r="V1398" s="305"/>
      <c r="W1398" s="305"/>
      <c r="X1398" s="305"/>
      <c r="Y1398" s="282"/>
      <c r="Z1398" s="282" t="e" vm="1">
        <f ca="1">_xlfn.IFS(AND(ISNUMBER(SEARCH("N?m l*", CUSTOMER[[#This Row],[Service Type]], 1)), CUSTOMER[[#This Row],[Count ST]] = TRUE), CUSTOMER[[#This Row],[Quantity]], AND($Y$10:$Y1398 = TRUE, COUNTIFS($H$10:$H1398, CUSTOMER[[#This Row],[Booking]], $J$10:$J1398, CUSTOMER[[#This Row],[Order Date]], $F$10:$F1398, "&lt;&gt;"&amp;"N?m l*")=1), 1, TRUE,  "")</f>
        <v>#NAME?</v>
      </c>
      <c r="AA1398" s="282" t="b">
        <f t="shared" ca="1" si="22"/>
        <v>0</v>
      </c>
      <c r="AB1398" s="305"/>
    </row>
    <row r="1399" spans="1:28" x14ac:dyDescent="0.25">
      <c r="A1399" s="281" t="str">
        <f ca="1">no.</f>
        <v/>
      </c>
      <c r="B1399" s="281"/>
      <c r="C1399" s="282"/>
      <c r="D1399" s="282"/>
      <c r="E1399" s="282" t="str">
        <f ca="1">position</f>
        <v/>
      </c>
      <c r="F1399" s="282"/>
      <c r="G1399" s="282"/>
      <c r="H1399" s="282"/>
      <c r="I1399" s="282"/>
      <c r="J1399" s="335"/>
      <c r="K1399" s="282"/>
      <c r="L1399" s="282"/>
      <c r="M1399" s="282"/>
      <c r="N1399" s="282"/>
      <c r="O1399" s="281"/>
      <c r="P1399" s="360" t="str">
        <f ca="1">rescore_patient</f>
        <v/>
      </c>
      <c r="Q1399" s="330" t="str">
        <f ca="1">quantity</f>
        <v/>
      </c>
      <c r="R1399" s="281"/>
      <c r="S1399" s="282"/>
      <c r="T1399" s="282"/>
      <c r="U1399" s="282"/>
      <c r="V1399" s="305"/>
      <c r="W1399" s="305"/>
      <c r="X1399" s="305"/>
      <c r="Y1399" s="282"/>
      <c r="Z1399" s="282" t="e" vm="1">
        <f ca="1">_xlfn.IFS(AND(ISNUMBER(SEARCH("N?m l*", CUSTOMER[[#This Row],[Service Type]], 1)), CUSTOMER[[#This Row],[Count ST]] = TRUE), CUSTOMER[[#This Row],[Quantity]], AND($Y$10:$Y1399 = TRUE, COUNTIFS($H$10:$H1399, CUSTOMER[[#This Row],[Booking]], $J$10:$J1399, CUSTOMER[[#This Row],[Order Date]], $F$10:$F1399, "&lt;&gt;"&amp;"N?m l*")=1), 1, TRUE,  "")</f>
        <v>#NAME?</v>
      </c>
      <c r="AA1399" s="282" t="b">
        <f t="shared" ca="1" si="22"/>
        <v>0</v>
      </c>
      <c r="AB1399" s="305"/>
    </row>
    <row r="1400" spans="1:28" x14ac:dyDescent="0.25">
      <c r="A1400" s="281" t="str">
        <f ca="1">no.</f>
        <v/>
      </c>
      <c r="B1400" s="281"/>
      <c r="C1400" s="282"/>
      <c r="D1400" s="282"/>
      <c r="E1400" s="282" t="str">
        <f ca="1">position</f>
        <v/>
      </c>
      <c r="F1400" s="282"/>
      <c r="G1400" s="282"/>
      <c r="H1400" s="282"/>
      <c r="I1400" s="282"/>
      <c r="J1400" s="335"/>
      <c r="K1400" s="282"/>
      <c r="L1400" s="282"/>
      <c r="M1400" s="282"/>
      <c r="N1400" s="282"/>
      <c r="O1400" s="281"/>
      <c r="P1400" s="360" t="str">
        <f ca="1">rescore_patient</f>
        <v/>
      </c>
      <c r="Q1400" s="330" t="str">
        <f ca="1">quantity</f>
        <v/>
      </c>
      <c r="R1400" s="281"/>
      <c r="S1400" s="282"/>
      <c r="T1400" s="282"/>
      <c r="U1400" s="282"/>
      <c r="V1400" s="305"/>
      <c r="W1400" s="305"/>
      <c r="X1400" s="305"/>
      <c r="Y1400" s="282"/>
      <c r="Z1400" s="282" t="e" vm="1">
        <f ca="1">_xlfn.IFS(AND(ISNUMBER(SEARCH("N?m l*", CUSTOMER[[#This Row],[Service Type]], 1)), CUSTOMER[[#This Row],[Count ST]] = TRUE), CUSTOMER[[#This Row],[Quantity]], AND($Y$10:$Y1400 = TRUE, COUNTIFS($H$10:$H1400, CUSTOMER[[#This Row],[Booking]], $J$10:$J1400, CUSTOMER[[#This Row],[Order Date]], $F$10:$F1400, "&lt;&gt;"&amp;"N?m l*")=1), 1, TRUE,  "")</f>
        <v>#NAME?</v>
      </c>
      <c r="AA1400" s="282" t="b">
        <f t="shared" ca="1" si="22"/>
        <v>0</v>
      </c>
      <c r="AB1400" s="305"/>
    </row>
    <row r="1401" spans="1:28" x14ac:dyDescent="0.25">
      <c r="A1401" s="281" t="str">
        <f ca="1">no.</f>
        <v/>
      </c>
      <c r="B1401" s="281"/>
      <c r="C1401" s="282"/>
      <c r="D1401" s="282"/>
      <c r="E1401" s="282" t="str">
        <f ca="1">position</f>
        <v/>
      </c>
      <c r="F1401" s="282"/>
      <c r="G1401" s="282"/>
      <c r="H1401" s="282"/>
      <c r="I1401" s="282"/>
      <c r="J1401" s="335"/>
      <c r="K1401" s="282"/>
      <c r="L1401" s="282"/>
      <c r="M1401" s="282"/>
      <c r="N1401" s="282"/>
      <c r="O1401" s="281"/>
      <c r="P1401" s="360" t="str">
        <f ca="1">rescore_patient</f>
        <v/>
      </c>
      <c r="Q1401" s="330" t="str">
        <f ca="1">quantity</f>
        <v/>
      </c>
      <c r="R1401" s="281"/>
      <c r="S1401" s="282"/>
      <c r="T1401" s="282"/>
      <c r="U1401" s="282"/>
      <c r="V1401" s="305"/>
      <c r="W1401" s="305"/>
      <c r="X1401" s="305"/>
      <c r="Y1401" s="282"/>
      <c r="Z1401" s="282" t="e" vm="1">
        <f ca="1">_xlfn.IFS(AND(ISNUMBER(SEARCH("N?m l*", CUSTOMER[[#This Row],[Service Type]], 1)), CUSTOMER[[#This Row],[Count ST]] = TRUE), CUSTOMER[[#This Row],[Quantity]], AND($Y$10:$Y1401 = TRUE, COUNTIFS($H$10:$H1401, CUSTOMER[[#This Row],[Booking]], $J$10:$J1401, CUSTOMER[[#This Row],[Order Date]], $F$10:$F1401, "&lt;&gt;"&amp;"N?m l*")=1), 1, TRUE,  "")</f>
        <v>#NAME?</v>
      </c>
      <c r="AA1401" s="282" t="b">
        <f t="shared" ca="1" si="22"/>
        <v>0</v>
      </c>
      <c r="AB1401" s="305"/>
    </row>
    <row r="1402" spans="1:28" x14ac:dyDescent="0.25">
      <c r="A1402" s="281" t="str">
        <f ca="1">no.</f>
        <v/>
      </c>
      <c r="B1402" s="281"/>
      <c r="C1402" s="282"/>
      <c r="D1402" s="282"/>
      <c r="E1402" s="282" t="str">
        <f ca="1">position</f>
        <v/>
      </c>
      <c r="F1402" s="282"/>
      <c r="G1402" s="282"/>
      <c r="H1402" s="282"/>
      <c r="I1402" s="282"/>
      <c r="J1402" s="335"/>
      <c r="K1402" s="282"/>
      <c r="L1402" s="282"/>
      <c r="M1402" s="282"/>
      <c r="N1402" s="282"/>
      <c r="O1402" s="281"/>
      <c r="P1402" s="360" t="str">
        <f ca="1">rescore_patient</f>
        <v/>
      </c>
      <c r="Q1402" s="330" t="str">
        <f ca="1">quantity</f>
        <v/>
      </c>
      <c r="R1402" s="281"/>
      <c r="S1402" s="282"/>
      <c r="T1402" s="282"/>
      <c r="U1402" s="282"/>
      <c r="V1402" s="305"/>
      <c r="W1402" s="305"/>
      <c r="X1402" s="305"/>
      <c r="Y1402" s="282"/>
      <c r="Z1402" s="282" t="e" vm="1">
        <f ca="1">_xlfn.IFS(AND(ISNUMBER(SEARCH("N?m l*", CUSTOMER[[#This Row],[Service Type]], 1)), CUSTOMER[[#This Row],[Count ST]] = TRUE), CUSTOMER[[#This Row],[Quantity]], AND($Y$10:$Y1402 = TRUE, COUNTIFS($H$10:$H1402, CUSTOMER[[#This Row],[Booking]], $J$10:$J1402, CUSTOMER[[#This Row],[Order Date]], $F$10:$F1402, "&lt;&gt;"&amp;"N?m l*")=1), 1, TRUE,  "")</f>
        <v>#NAME?</v>
      </c>
      <c r="AA1402" s="282" t="b">
        <f t="shared" ca="1" si="22"/>
        <v>0</v>
      </c>
      <c r="AB1402" s="305"/>
    </row>
    <row r="1403" spans="1:28" x14ac:dyDescent="0.25">
      <c r="A1403" s="281" t="str">
        <f ca="1">no.</f>
        <v/>
      </c>
      <c r="B1403" s="281"/>
      <c r="C1403" s="282"/>
      <c r="D1403" s="282"/>
      <c r="E1403" s="282" t="str">
        <f ca="1">position</f>
        <v/>
      </c>
      <c r="F1403" s="282"/>
      <c r="G1403" s="282"/>
      <c r="H1403" s="282"/>
      <c r="I1403" s="282"/>
      <c r="J1403" s="335"/>
      <c r="K1403" s="282"/>
      <c r="L1403" s="282"/>
      <c r="M1403" s="282"/>
      <c r="N1403" s="282"/>
      <c r="O1403" s="281"/>
      <c r="P1403" s="360" t="str">
        <f ca="1">rescore_patient</f>
        <v/>
      </c>
      <c r="Q1403" s="330" t="str">
        <f ca="1">quantity</f>
        <v/>
      </c>
      <c r="R1403" s="281"/>
      <c r="S1403" s="282"/>
      <c r="T1403" s="282"/>
      <c r="U1403" s="282"/>
      <c r="V1403" s="305"/>
      <c r="W1403" s="305"/>
      <c r="X1403" s="305"/>
      <c r="Y1403" s="282"/>
      <c r="Z1403" s="282" t="e" vm="1">
        <f ca="1">_xlfn.IFS(AND(ISNUMBER(SEARCH("N?m l*", CUSTOMER[[#This Row],[Service Type]], 1)), CUSTOMER[[#This Row],[Count ST]] = TRUE), CUSTOMER[[#This Row],[Quantity]], AND($Y$10:$Y1403 = TRUE, COUNTIFS($H$10:$H1403, CUSTOMER[[#This Row],[Booking]], $J$10:$J1403, CUSTOMER[[#This Row],[Order Date]], $F$10:$F1403, "&lt;&gt;"&amp;"N?m l*")=1), 1, TRUE,  "")</f>
        <v>#NAME?</v>
      </c>
      <c r="AA1403" s="282" t="b">
        <f t="shared" ca="1" si="22"/>
        <v>0</v>
      </c>
      <c r="AB1403" s="305"/>
    </row>
    <row r="1404" spans="1:28" x14ac:dyDescent="0.25">
      <c r="A1404" s="281" t="str">
        <f ca="1">no.</f>
        <v/>
      </c>
      <c r="B1404" s="281"/>
      <c r="C1404" s="282"/>
      <c r="D1404" s="282"/>
      <c r="E1404" s="282" t="str">
        <f ca="1">position</f>
        <v/>
      </c>
      <c r="F1404" s="282"/>
      <c r="G1404" s="282"/>
      <c r="H1404" s="282"/>
      <c r="I1404" s="282"/>
      <c r="J1404" s="335"/>
      <c r="K1404" s="282"/>
      <c r="L1404" s="282"/>
      <c r="M1404" s="282"/>
      <c r="N1404" s="282"/>
      <c r="O1404" s="281"/>
      <c r="P1404" s="360" t="str">
        <f ca="1">rescore_patient</f>
        <v/>
      </c>
      <c r="Q1404" s="330" t="str">
        <f ca="1">quantity</f>
        <v/>
      </c>
      <c r="R1404" s="281"/>
      <c r="S1404" s="282"/>
      <c r="T1404" s="282"/>
      <c r="U1404" s="282"/>
      <c r="V1404" s="305"/>
      <c r="W1404" s="305"/>
      <c r="X1404" s="305"/>
      <c r="Y1404" s="282"/>
      <c r="Z1404" s="282" t="e" vm="1">
        <f ca="1">_xlfn.IFS(AND(ISNUMBER(SEARCH("N?m l*", CUSTOMER[[#This Row],[Service Type]], 1)), CUSTOMER[[#This Row],[Count ST]] = TRUE), CUSTOMER[[#This Row],[Quantity]], AND($Y$10:$Y1404 = TRUE, COUNTIFS($H$10:$H1404, CUSTOMER[[#This Row],[Booking]], $J$10:$J1404, CUSTOMER[[#This Row],[Order Date]], $F$10:$F1404, "&lt;&gt;"&amp;"N?m l*")=1), 1, TRUE,  "")</f>
        <v>#NAME?</v>
      </c>
      <c r="AA1404" s="282" t="b">
        <f t="shared" ca="1" si="22"/>
        <v>0</v>
      </c>
      <c r="AB1404" s="305"/>
    </row>
    <row r="1405" spans="1:28" x14ac:dyDescent="0.25">
      <c r="A1405" s="281" t="str">
        <f ca="1">no.</f>
        <v/>
      </c>
      <c r="B1405" s="281"/>
      <c r="C1405" s="282"/>
      <c r="D1405" s="282"/>
      <c r="E1405" s="282" t="str">
        <f ca="1">position</f>
        <v/>
      </c>
      <c r="F1405" s="282"/>
      <c r="G1405" s="282"/>
      <c r="H1405" s="282"/>
      <c r="I1405" s="282"/>
      <c r="J1405" s="335"/>
      <c r="K1405" s="282"/>
      <c r="L1405" s="282"/>
      <c r="M1405" s="282"/>
      <c r="N1405" s="282"/>
      <c r="O1405" s="281"/>
      <c r="P1405" s="360" t="str">
        <f ca="1">rescore_patient</f>
        <v/>
      </c>
      <c r="Q1405" s="330" t="str">
        <f ca="1">quantity</f>
        <v/>
      </c>
      <c r="R1405" s="281"/>
      <c r="S1405" s="282"/>
      <c r="T1405" s="282"/>
      <c r="U1405" s="282"/>
      <c r="V1405" s="305"/>
      <c r="W1405" s="305"/>
      <c r="X1405" s="305"/>
      <c r="Y1405" s="282"/>
      <c r="Z1405" s="282" t="e" vm="1">
        <f ca="1">_xlfn.IFS(AND(ISNUMBER(SEARCH("N?m l*", CUSTOMER[[#This Row],[Service Type]], 1)), CUSTOMER[[#This Row],[Count ST]] = TRUE), CUSTOMER[[#This Row],[Quantity]], AND($Y$10:$Y1405 = TRUE, COUNTIFS($H$10:$H1405, CUSTOMER[[#This Row],[Booking]], $J$10:$J1405, CUSTOMER[[#This Row],[Order Date]], $F$10:$F1405, "&lt;&gt;"&amp;"N?m l*")=1), 1, TRUE,  "")</f>
        <v>#NAME?</v>
      </c>
      <c r="AA1405" s="282" t="b">
        <f t="shared" ca="1" si="22"/>
        <v>0</v>
      </c>
      <c r="AB1405" s="305"/>
    </row>
    <row r="1406" spans="1:28" x14ac:dyDescent="0.25">
      <c r="A1406" s="281" t="str">
        <f ca="1">no.</f>
        <v/>
      </c>
      <c r="B1406" s="281"/>
      <c r="C1406" s="282"/>
      <c r="D1406" s="282"/>
      <c r="E1406" s="282" t="str">
        <f ca="1">position</f>
        <v/>
      </c>
      <c r="F1406" s="282"/>
      <c r="G1406" s="282"/>
      <c r="H1406" s="282"/>
      <c r="I1406" s="282"/>
      <c r="J1406" s="335"/>
      <c r="K1406" s="282"/>
      <c r="L1406" s="282"/>
      <c r="M1406" s="282"/>
      <c r="N1406" s="282"/>
      <c r="O1406" s="281"/>
      <c r="P1406" s="360" t="str">
        <f ca="1">rescore_patient</f>
        <v/>
      </c>
      <c r="Q1406" s="330" t="str">
        <f ca="1">quantity</f>
        <v/>
      </c>
      <c r="R1406" s="281"/>
      <c r="S1406" s="282"/>
      <c r="T1406" s="282"/>
      <c r="U1406" s="282"/>
      <c r="V1406" s="305"/>
      <c r="W1406" s="305"/>
      <c r="X1406" s="305"/>
      <c r="Y1406" s="282"/>
      <c r="Z1406" s="282" t="e" vm="1">
        <f ca="1">_xlfn.IFS(AND(ISNUMBER(SEARCH("N?m l*", CUSTOMER[[#This Row],[Service Type]], 1)), CUSTOMER[[#This Row],[Count ST]] = TRUE), CUSTOMER[[#This Row],[Quantity]], AND($Y$10:$Y1406 = TRUE, COUNTIFS($H$10:$H1406, CUSTOMER[[#This Row],[Booking]], $J$10:$J1406, CUSTOMER[[#This Row],[Order Date]], $F$10:$F1406, "&lt;&gt;"&amp;"N?m l*")=1), 1, TRUE,  "")</f>
        <v>#NAME?</v>
      </c>
      <c r="AA1406" s="282" t="b">
        <f t="shared" ca="1" si="22"/>
        <v>0</v>
      </c>
      <c r="AB1406" s="305"/>
    </row>
    <row r="1407" spans="1:28" x14ac:dyDescent="0.25">
      <c r="A1407" s="281" t="str">
        <f ca="1">no.</f>
        <v/>
      </c>
      <c r="B1407" s="281"/>
      <c r="C1407" s="282"/>
      <c r="D1407" s="282"/>
      <c r="E1407" s="282" t="str">
        <f ca="1">position</f>
        <v/>
      </c>
      <c r="F1407" s="282"/>
      <c r="G1407" s="282"/>
      <c r="H1407" s="282"/>
      <c r="I1407" s="282"/>
      <c r="J1407" s="335"/>
      <c r="K1407" s="282"/>
      <c r="L1407" s="282"/>
      <c r="M1407" s="282"/>
      <c r="N1407" s="282"/>
      <c r="O1407" s="281"/>
      <c r="P1407" s="360" t="str">
        <f ca="1">rescore_patient</f>
        <v/>
      </c>
      <c r="Q1407" s="330" t="str">
        <f ca="1">quantity</f>
        <v/>
      </c>
      <c r="R1407" s="281"/>
      <c r="S1407" s="282"/>
      <c r="T1407" s="282"/>
      <c r="U1407" s="282"/>
      <c r="V1407" s="305"/>
      <c r="W1407" s="305"/>
      <c r="X1407" s="305"/>
      <c r="Y1407" s="282"/>
      <c r="Z1407" s="282" t="e" vm="1">
        <f ca="1">_xlfn.IFS(AND(ISNUMBER(SEARCH("N?m l*", CUSTOMER[[#This Row],[Service Type]], 1)), CUSTOMER[[#This Row],[Count ST]] = TRUE), CUSTOMER[[#This Row],[Quantity]], AND($Y$10:$Y1407 = TRUE, COUNTIFS($H$10:$H1407, CUSTOMER[[#This Row],[Booking]], $J$10:$J1407, CUSTOMER[[#This Row],[Order Date]], $F$10:$F1407, "&lt;&gt;"&amp;"N?m l*")=1), 1, TRUE,  "")</f>
        <v>#NAME?</v>
      </c>
      <c r="AA1407" s="282" t="b">
        <f t="shared" ca="1" si="22"/>
        <v>0</v>
      </c>
      <c r="AB1407" s="305"/>
    </row>
    <row r="1408" spans="1:28" x14ac:dyDescent="0.25">
      <c r="A1408" s="281" t="str">
        <f ca="1">no.</f>
        <v/>
      </c>
      <c r="B1408" s="281"/>
      <c r="C1408" s="282"/>
      <c r="D1408" s="282"/>
      <c r="E1408" s="282" t="str">
        <f ca="1">position</f>
        <v/>
      </c>
      <c r="F1408" s="282"/>
      <c r="G1408" s="282"/>
      <c r="H1408" s="282"/>
      <c r="I1408" s="282"/>
      <c r="J1408" s="335"/>
      <c r="K1408" s="282"/>
      <c r="L1408" s="282"/>
      <c r="M1408" s="282"/>
      <c r="N1408" s="282"/>
      <c r="O1408" s="281"/>
      <c r="P1408" s="360" t="str">
        <f ca="1">rescore_patient</f>
        <v/>
      </c>
      <c r="Q1408" s="330" t="str">
        <f ca="1">quantity</f>
        <v/>
      </c>
      <c r="R1408" s="281"/>
      <c r="S1408" s="282"/>
      <c r="T1408" s="282"/>
      <c r="U1408" s="282"/>
      <c r="V1408" s="305"/>
      <c r="W1408" s="305"/>
      <c r="X1408" s="305"/>
      <c r="Y1408" s="282"/>
      <c r="Z1408" s="282" t="e" vm="1">
        <f ca="1">_xlfn.IFS(AND(ISNUMBER(SEARCH("N?m l*", CUSTOMER[[#This Row],[Service Type]], 1)), CUSTOMER[[#This Row],[Count ST]] = TRUE), CUSTOMER[[#This Row],[Quantity]], AND($Y$10:$Y1408 = TRUE, COUNTIFS($H$10:$H1408, CUSTOMER[[#This Row],[Booking]], $J$10:$J1408, CUSTOMER[[#This Row],[Order Date]], $F$10:$F1408, "&lt;&gt;"&amp;"N?m l*")=1), 1, TRUE,  "")</f>
        <v>#NAME?</v>
      </c>
      <c r="AA1408" s="282" t="b">
        <f t="shared" ca="1" si="22"/>
        <v>0</v>
      </c>
      <c r="AB1408" s="305"/>
    </row>
    <row r="1409" spans="1:28" x14ac:dyDescent="0.25">
      <c r="A1409" s="281" t="str">
        <f ca="1">no.</f>
        <v/>
      </c>
      <c r="B1409" s="281"/>
      <c r="C1409" s="282"/>
      <c r="D1409" s="282"/>
      <c r="E1409" s="282" t="str">
        <f ca="1">position</f>
        <v/>
      </c>
      <c r="F1409" s="282"/>
      <c r="G1409" s="282"/>
      <c r="H1409" s="282"/>
      <c r="I1409" s="282"/>
      <c r="J1409" s="335"/>
      <c r="K1409" s="282"/>
      <c r="L1409" s="282"/>
      <c r="M1409" s="282"/>
      <c r="N1409" s="282"/>
      <c r="O1409" s="281"/>
      <c r="P1409" s="360" t="str">
        <f ca="1">rescore_patient</f>
        <v/>
      </c>
      <c r="Q1409" s="330" t="str">
        <f ca="1">quantity</f>
        <v/>
      </c>
      <c r="R1409" s="281"/>
      <c r="S1409" s="282"/>
      <c r="T1409" s="282"/>
      <c r="U1409" s="282"/>
      <c r="V1409" s="305"/>
      <c r="W1409" s="305"/>
      <c r="X1409" s="305"/>
      <c r="Y1409" s="282"/>
      <c r="Z1409" s="282" t="e" vm="1">
        <f ca="1">_xlfn.IFS(AND(ISNUMBER(SEARCH("N?m l*", CUSTOMER[[#This Row],[Service Type]], 1)), CUSTOMER[[#This Row],[Count ST]] = TRUE), CUSTOMER[[#This Row],[Quantity]], AND($Y$10:$Y1409 = TRUE, COUNTIFS($H$10:$H1409, CUSTOMER[[#This Row],[Booking]], $J$10:$J1409, CUSTOMER[[#This Row],[Order Date]], $F$10:$F1409, "&lt;&gt;"&amp;"N?m l*")=1), 1, TRUE,  "")</f>
        <v>#NAME?</v>
      </c>
      <c r="AA1409" s="282" t="b">
        <f t="shared" ca="1" si="22"/>
        <v>0</v>
      </c>
      <c r="AB1409" s="305"/>
    </row>
    <row r="1410" spans="1:28" x14ac:dyDescent="0.25">
      <c r="A1410" s="281" t="str">
        <f ca="1">no.</f>
        <v/>
      </c>
      <c r="B1410" s="281"/>
      <c r="C1410" s="282"/>
      <c r="D1410" s="282"/>
      <c r="E1410" s="282" t="str">
        <f ca="1">position</f>
        <v/>
      </c>
      <c r="F1410" s="282"/>
      <c r="G1410" s="282"/>
      <c r="H1410" s="282"/>
      <c r="I1410" s="282"/>
      <c r="J1410" s="335"/>
      <c r="K1410" s="282"/>
      <c r="L1410" s="282"/>
      <c r="M1410" s="282"/>
      <c r="N1410" s="282"/>
      <c r="O1410" s="281"/>
      <c r="P1410" s="360" t="str">
        <f ca="1">rescore_patient</f>
        <v/>
      </c>
      <c r="Q1410" s="330" t="str">
        <f ca="1">quantity</f>
        <v/>
      </c>
      <c r="R1410" s="281"/>
      <c r="S1410" s="282"/>
      <c r="T1410" s="282"/>
      <c r="U1410" s="282"/>
      <c r="V1410" s="305"/>
      <c r="W1410" s="305"/>
      <c r="X1410" s="305"/>
      <c r="Y1410" s="282"/>
      <c r="Z1410" s="282" t="e" vm="1">
        <f ca="1">_xlfn.IFS(AND(ISNUMBER(SEARCH("N?m l*", CUSTOMER[[#This Row],[Service Type]], 1)), CUSTOMER[[#This Row],[Count ST]] = TRUE), CUSTOMER[[#This Row],[Quantity]], AND($Y$10:$Y1410 = TRUE, COUNTIFS($H$10:$H1410, CUSTOMER[[#This Row],[Booking]], $J$10:$J1410, CUSTOMER[[#This Row],[Order Date]], $F$10:$F1410, "&lt;&gt;"&amp;"N?m l*")=1), 1, TRUE,  "")</f>
        <v>#NAME?</v>
      </c>
      <c r="AA1410" s="282" t="b">
        <f t="shared" ca="1" si="22"/>
        <v>0</v>
      </c>
      <c r="AB1410" s="305"/>
    </row>
    <row r="1411" spans="1:28" x14ac:dyDescent="0.25">
      <c r="A1411" s="281" t="str">
        <f ca="1">no.</f>
        <v/>
      </c>
      <c r="B1411" s="281"/>
      <c r="C1411" s="282"/>
      <c r="D1411" s="282"/>
      <c r="E1411" s="282" t="str">
        <f ca="1">position</f>
        <v/>
      </c>
      <c r="F1411" s="282"/>
      <c r="G1411" s="282"/>
      <c r="H1411" s="282"/>
      <c r="I1411" s="282"/>
      <c r="J1411" s="335"/>
      <c r="K1411" s="282"/>
      <c r="L1411" s="282"/>
      <c r="M1411" s="282"/>
      <c r="N1411" s="282"/>
      <c r="O1411" s="281"/>
      <c r="P1411" s="360" t="str">
        <f ca="1">rescore_patient</f>
        <v/>
      </c>
      <c r="Q1411" s="330" t="str">
        <f ca="1">quantity</f>
        <v/>
      </c>
      <c r="R1411" s="281"/>
      <c r="S1411" s="282"/>
      <c r="T1411" s="282"/>
      <c r="U1411" s="282"/>
      <c r="V1411" s="305"/>
      <c r="W1411" s="305"/>
      <c r="X1411" s="305"/>
      <c r="Y1411" s="282"/>
      <c r="Z1411" s="282" t="e" vm="1">
        <f ca="1">_xlfn.IFS(AND(ISNUMBER(SEARCH("N?m l*", CUSTOMER[[#This Row],[Service Type]], 1)), CUSTOMER[[#This Row],[Count ST]] = TRUE), CUSTOMER[[#This Row],[Quantity]], AND($Y$10:$Y1411 = TRUE, COUNTIFS($H$10:$H1411, CUSTOMER[[#This Row],[Booking]], $J$10:$J1411, CUSTOMER[[#This Row],[Order Date]], $F$10:$F1411, "&lt;&gt;"&amp;"N?m l*")=1), 1, TRUE,  "")</f>
        <v>#NAME?</v>
      </c>
      <c r="AA1411" s="282" t="b">
        <f t="shared" ca="1" si="22"/>
        <v>0</v>
      </c>
      <c r="AB1411" s="305"/>
    </row>
    <row r="1412" spans="1:28" x14ac:dyDescent="0.25">
      <c r="A1412" s="281" t="str">
        <f ca="1">no.</f>
        <v/>
      </c>
      <c r="B1412" s="281"/>
      <c r="C1412" s="282"/>
      <c r="D1412" s="282"/>
      <c r="E1412" s="282" t="str">
        <f ca="1">position</f>
        <v/>
      </c>
      <c r="F1412" s="282"/>
      <c r="G1412" s="282"/>
      <c r="H1412" s="282"/>
      <c r="I1412" s="282"/>
      <c r="J1412" s="335"/>
      <c r="K1412" s="282"/>
      <c r="L1412" s="282"/>
      <c r="M1412" s="282"/>
      <c r="N1412" s="282"/>
      <c r="O1412" s="281"/>
      <c r="P1412" s="360" t="str">
        <f ca="1">rescore_patient</f>
        <v/>
      </c>
      <c r="Q1412" s="330" t="str">
        <f ca="1">quantity</f>
        <v/>
      </c>
      <c r="R1412" s="281"/>
      <c r="S1412" s="282"/>
      <c r="T1412" s="282"/>
      <c r="U1412" s="282"/>
      <c r="V1412" s="305"/>
      <c r="W1412" s="305"/>
      <c r="X1412" s="305"/>
      <c r="Y1412" s="282"/>
      <c r="Z1412" s="282" t="e" vm="1">
        <f ca="1">_xlfn.IFS(AND(ISNUMBER(SEARCH("N?m l*", CUSTOMER[[#This Row],[Service Type]], 1)), CUSTOMER[[#This Row],[Count ST]] = TRUE), CUSTOMER[[#This Row],[Quantity]], AND($Y$10:$Y1412 = TRUE, COUNTIFS($H$10:$H1412, CUSTOMER[[#This Row],[Booking]], $J$10:$J1412, CUSTOMER[[#This Row],[Order Date]], $F$10:$F1412, "&lt;&gt;"&amp;"N?m l*")=1), 1, TRUE,  "")</f>
        <v>#NAME?</v>
      </c>
      <c r="AA1412" s="282" t="b">
        <f t="shared" ca="1" si="22"/>
        <v>0</v>
      </c>
      <c r="AB1412" s="305"/>
    </row>
    <row r="1413" spans="1:28" x14ac:dyDescent="0.25">
      <c r="A1413" s="281" t="str">
        <f ca="1">no.</f>
        <v/>
      </c>
      <c r="B1413" s="281"/>
      <c r="C1413" s="282"/>
      <c r="D1413" s="282"/>
      <c r="E1413" s="282" t="str">
        <f ca="1">position</f>
        <v/>
      </c>
      <c r="F1413" s="282"/>
      <c r="G1413" s="282"/>
      <c r="H1413" s="282"/>
      <c r="I1413" s="282"/>
      <c r="J1413" s="335"/>
      <c r="K1413" s="282"/>
      <c r="L1413" s="282"/>
      <c r="M1413" s="282"/>
      <c r="N1413" s="282"/>
      <c r="O1413" s="281"/>
      <c r="P1413" s="360" t="str">
        <f ca="1">rescore_patient</f>
        <v/>
      </c>
      <c r="Q1413" s="330" t="str">
        <f ca="1">quantity</f>
        <v/>
      </c>
      <c r="R1413" s="281"/>
      <c r="S1413" s="282"/>
      <c r="T1413" s="282"/>
      <c r="U1413" s="282"/>
      <c r="V1413" s="305"/>
      <c r="W1413" s="305"/>
      <c r="X1413" s="305"/>
      <c r="Y1413" s="282"/>
      <c r="Z1413" s="282" t="e" vm="1">
        <f ca="1">_xlfn.IFS(AND(ISNUMBER(SEARCH("N?m l*", CUSTOMER[[#This Row],[Service Type]], 1)), CUSTOMER[[#This Row],[Count ST]] = TRUE), CUSTOMER[[#This Row],[Quantity]], AND($Y$10:$Y1413 = TRUE, COUNTIFS($H$10:$H1413, CUSTOMER[[#This Row],[Booking]], $J$10:$J1413, CUSTOMER[[#This Row],[Order Date]], $F$10:$F1413, "&lt;&gt;"&amp;"N?m l*")=1), 1, TRUE,  "")</f>
        <v>#NAME?</v>
      </c>
      <c r="AA1413" s="282" t="b">
        <f t="shared" ca="1" si="22"/>
        <v>0</v>
      </c>
      <c r="AB1413" s="305"/>
    </row>
    <row r="1414" spans="1:28" x14ac:dyDescent="0.25">
      <c r="A1414" s="281" t="str">
        <f ca="1">no.</f>
        <v/>
      </c>
      <c r="B1414" s="281"/>
      <c r="C1414" s="282"/>
      <c r="D1414" s="282"/>
      <c r="E1414" s="282" t="str">
        <f ca="1">position</f>
        <v/>
      </c>
      <c r="F1414" s="282"/>
      <c r="G1414" s="282"/>
      <c r="H1414" s="282"/>
      <c r="I1414" s="282"/>
      <c r="J1414" s="335"/>
      <c r="K1414" s="282"/>
      <c r="L1414" s="282"/>
      <c r="M1414" s="282"/>
      <c r="N1414" s="282"/>
      <c r="O1414" s="281"/>
      <c r="P1414" s="360" t="str">
        <f ca="1">rescore_patient</f>
        <v/>
      </c>
      <c r="Q1414" s="330" t="str">
        <f ca="1">quantity</f>
        <v/>
      </c>
      <c r="R1414" s="281"/>
      <c r="S1414" s="282"/>
      <c r="T1414" s="282"/>
      <c r="U1414" s="282"/>
      <c r="V1414" s="305"/>
      <c r="W1414" s="305"/>
      <c r="X1414" s="305"/>
      <c r="Y1414" s="282"/>
      <c r="Z1414" s="282" t="e" vm="1">
        <f ca="1">_xlfn.IFS(AND(ISNUMBER(SEARCH("N?m l*", CUSTOMER[[#This Row],[Service Type]], 1)), CUSTOMER[[#This Row],[Count ST]] = TRUE), CUSTOMER[[#This Row],[Quantity]], AND($Y$10:$Y1414 = TRUE, COUNTIFS($H$10:$H1414, CUSTOMER[[#This Row],[Booking]], $J$10:$J1414, CUSTOMER[[#This Row],[Order Date]], $F$10:$F1414, "&lt;&gt;"&amp;"N?m l*")=1), 1, TRUE,  "")</f>
        <v>#NAME?</v>
      </c>
      <c r="AA1414" s="282" t="b">
        <f t="shared" ca="1" si="22"/>
        <v>0</v>
      </c>
      <c r="AB1414" s="305"/>
    </row>
    <row r="1415" spans="1:28" x14ac:dyDescent="0.25">
      <c r="A1415" s="281" t="str">
        <f ca="1">no.</f>
        <v/>
      </c>
      <c r="B1415" s="281"/>
      <c r="C1415" s="282"/>
      <c r="D1415" s="282"/>
      <c r="E1415" s="282" t="str">
        <f ca="1">position</f>
        <v/>
      </c>
      <c r="F1415" s="282"/>
      <c r="G1415" s="282"/>
      <c r="H1415" s="282"/>
      <c r="I1415" s="282"/>
      <c r="J1415" s="335"/>
      <c r="K1415" s="282"/>
      <c r="L1415" s="282"/>
      <c r="M1415" s="282"/>
      <c r="N1415" s="282"/>
      <c r="O1415" s="281"/>
      <c r="P1415" s="360" t="str">
        <f ca="1">rescore_patient</f>
        <v/>
      </c>
      <c r="Q1415" s="330" t="str">
        <f ca="1">quantity</f>
        <v/>
      </c>
      <c r="R1415" s="281"/>
      <c r="S1415" s="282"/>
      <c r="T1415" s="282"/>
      <c r="U1415" s="282"/>
      <c r="V1415" s="305"/>
      <c r="W1415" s="305"/>
      <c r="X1415" s="305"/>
      <c r="Y1415" s="282"/>
      <c r="Z1415" s="282" t="e" vm="1">
        <f ca="1">_xlfn.IFS(AND(ISNUMBER(SEARCH("N?m l*", CUSTOMER[[#This Row],[Service Type]], 1)), CUSTOMER[[#This Row],[Count ST]] = TRUE), CUSTOMER[[#This Row],[Quantity]], AND($Y$10:$Y1415 = TRUE, COUNTIFS($H$10:$H1415, CUSTOMER[[#This Row],[Booking]], $J$10:$J1415, CUSTOMER[[#This Row],[Order Date]], $F$10:$F1415, "&lt;&gt;"&amp;"N?m l*")=1), 1, TRUE,  "")</f>
        <v>#NAME?</v>
      </c>
      <c r="AA1415" s="282" t="b">
        <f t="shared" ca="1" si="22"/>
        <v>0</v>
      </c>
      <c r="AB1415" s="305"/>
    </row>
    <row r="1416" spans="1:28" x14ac:dyDescent="0.25">
      <c r="A1416" s="281" t="str">
        <f ca="1">no.</f>
        <v/>
      </c>
      <c r="B1416" s="281"/>
      <c r="C1416" s="282"/>
      <c r="D1416" s="282"/>
      <c r="E1416" s="282" t="str">
        <f ca="1">position</f>
        <v/>
      </c>
      <c r="F1416" s="282"/>
      <c r="G1416" s="282"/>
      <c r="H1416" s="282"/>
      <c r="I1416" s="282"/>
      <c r="J1416" s="335"/>
      <c r="K1416" s="282"/>
      <c r="L1416" s="282"/>
      <c r="M1416" s="282"/>
      <c r="N1416" s="282"/>
      <c r="O1416" s="281"/>
      <c r="P1416" s="360" t="str">
        <f ca="1">rescore_patient</f>
        <v/>
      </c>
      <c r="Q1416" s="330" t="str">
        <f ca="1">quantity</f>
        <v/>
      </c>
      <c r="R1416" s="281"/>
      <c r="S1416" s="282"/>
      <c r="T1416" s="282"/>
      <c r="U1416" s="282"/>
      <c r="V1416" s="305"/>
      <c r="W1416" s="305"/>
      <c r="X1416" s="305"/>
      <c r="Y1416" s="282"/>
      <c r="Z1416" s="282" t="e" vm="1">
        <f ca="1">_xlfn.IFS(AND(ISNUMBER(SEARCH("N?m l*", CUSTOMER[[#This Row],[Service Type]], 1)), CUSTOMER[[#This Row],[Count ST]] = TRUE), CUSTOMER[[#This Row],[Quantity]], AND($Y$10:$Y1416 = TRUE, COUNTIFS($H$10:$H1416, CUSTOMER[[#This Row],[Booking]], $J$10:$J1416, CUSTOMER[[#This Row],[Order Date]], $F$10:$F1416, "&lt;&gt;"&amp;"N?m l*")=1), 1, TRUE,  "")</f>
        <v>#NAME?</v>
      </c>
      <c r="AA1416" s="282" t="b">
        <f t="shared" ca="1" si="22"/>
        <v>0</v>
      </c>
      <c r="AB1416" s="305"/>
    </row>
    <row r="1417" spans="1:28" x14ac:dyDescent="0.25">
      <c r="A1417" s="281" t="str">
        <f ca="1">no.</f>
        <v/>
      </c>
      <c r="B1417" s="281"/>
      <c r="C1417" s="282"/>
      <c r="D1417" s="282"/>
      <c r="E1417" s="282" t="str">
        <f ca="1">position</f>
        <v/>
      </c>
      <c r="F1417" s="282"/>
      <c r="G1417" s="282"/>
      <c r="H1417" s="282"/>
      <c r="I1417" s="282"/>
      <c r="J1417" s="335"/>
      <c r="K1417" s="282"/>
      <c r="L1417" s="282"/>
      <c r="M1417" s="282"/>
      <c r="N1417" s="282"/>
      <c r="O1417" s="281"/>
      <c r="P1417" s="360" t="str">
        <f ca="1">rescore_patient</f>
        <v/>
      </c>
      <c r="Q1417" s="330" t="str">
        <f ca="1">quantity</f>
        <v/>
      </c>
      <c r="R1417" s="281"/>
      <c r="S1417" s="282"/>
      <c r="T1417" s="282"/>
      <c r="U1417" s="282"/>
      <c r="V1417" s="305"/>
      <c r="W1417" s="305"/>
      <c r="X1417" s="305"/>
      <c r="Y1417" s="282"/>
      <c r="Z1417" s="282" t="e" vm="1">
        <f ca="1">_xlfn.IFS(AND(ISNUMBER(SEARCH("N?m l*", CUSTOMER[[#This Row],[Service Type]], 1)), CUSTOMER[[#This Row],[Count ST]] = TRUE), CUSTOMER[[#This Row],[Quantity]], AND($Y$10:$Y1417 = TRUE, COUNTIFS($H$10:$H1417, CUSTOMER[[#This Row],[Booking]], $J$10:$J1417, CUSTOMER[[#This Row],[Order Date]], $F$10:$F1417, "&lt;&gt;"&amp;"N?m l*")=1), 1, TRUE,  "")</f>
        <v>#NAME?</v>
      </c>
      <c r="AA1417" s="282" t="b">
        <f t="shared" ca="1" si="22"/>
        <v>0</v>
      </c>
      <c r="AB1417" s="305"/>
    </row>
    <row r="1418" spans="1:28" x14ac:dyDescent="0.25">
      <c r="A1418" s="281" t="str">
        <f ca="1">no.</f>
        <v/>
      </c>
      <c r="B1418" s="281"/>
      <c r="C1418" s="282"/>
      <c r="D1418" s="282"/>
      <c r="E1418" s="282" t="str">
        <f ca="1">position</f>
        <v/>
      </c>
      <c r="F1418" s="282"/>
      <c r="G1418" s="282"/>
      <c r="H1418" s="282"/>
      <c r="I1418" s="282"/>
      <c r="J1418" s="335"/>
      <c r="K1418" s="282"/>
      <c r="L1418" s="282"/>
      <c r="M1418" s="282"/>
      <c r="N1418" s="282"/>
      <c r="O1418" s="281"/>
      <c r="P1418" s="360" t="str">
        <f ca="1">rescore_patient</f>
        <v/>
      </c>
      <c r="Q1418" s="330" t="str">
        <f ca="1">quantity</f>
        <v/>
      </c>
      <c r="R1418" s="281"/>
      <c r="S1418" s="282"/>
      <c r="T1418" s="282"/>
      <c r="U1418" s="282"/>
      <c r="V1418" s="305"/>
      <c r="W1418" s="305"/>
      <c r="X1418" s="305"/>
      <c r="Y1418" s="282"/>
      <c r="Z1418" s="282" t="e" vm="1">
        <f ca="1">_xlfn.IFS(AND(ISNUMBER(SEARCH("N?m l*", CUSTOMER[[#This Row],[Service Type]], 1)), CUSTOMER[[#This Row],[Count ST]] = TRUE), CUSTOMER[[#This Row],[Quantity]], AND($Y$10:$Y1418 = TRUE, COUNTIFS($H$10:$H1418, CUSTOMER[[#This Row],[Booking]], $J$10:$J1418, CUSTOMER[[#This Row],[Order Date]], $F$10:$F1418, "&lt;&gt;"&amp;"N?m l*")=1), 1, TRUE,  "")</f>
        <v>#NAME?</v>
      </c>
      <c r="AA1418" s="282" t="b">
        <f t="shared" ref="AA1418:AA1481" ca="1" si="23">count_svc_type</f>
        <v>0</v>
      </c>
      <c r="AB1418" s="305"/>
    </row>
    <row r="1419" spans="1:28" x14ac:dyDescent="0.25">
      <c r="A1419" s="281" t="str">
        <f ca="1">no.</f>
        <v/>
      </c>
      <c r="B1419" s="281"/>
      <c r="C1419" s="282"/>
      <c r="D1419" s="282"/>
      <c r="E1419" s="282" t="str">
        <f ca="1">position</f>
        <v/>
      </c>
      <c r="F1419" s="282"/>
      <c r="G1419" s="282"/>
      <c r="H1419" s="282"/>
      <c r="I1419" s="282"/>
      <c r="J1419" s="335"/>
      <c r="K1419" s="282"/>
      <c r="L1419" s="282"/>
      <c r="M1419" s="282"/>
      <c r="N1419" s="282"/>
      <c r="O1419" s="281"/>
      <c r="P1419" s="360" t="str">
        <f ca="1">rescore_patient</f>
        <v/>
      </c>
      <c r="Q1419" s="330" t="str">
        <f ca="1">quantity</f>
        <v/>
      </c>
      <c r="R1419" s="281"/>
      <c r="S1419" s="282"/>
      <c r="T1419" s="282"/>
      <c r="U1419" s="282"/>
      <c r="V1419" s="305"/>
      <c r="W1419" s="305"/>
      <c r="X1419" s="305"/>
      <c r="Y1419" s="282"/>
      <c r="Z1419" s="282" t="e" vm="1">
        <f ca="1">_xlfn.IFS(AND(ISNUMBER(SEARCH("N?m l*", CUSTOMER[[#This Row],[Service Type]], 1)), CUSTOMER[[#This Row],[Count ST]] = TRUE), CUSTOMER[[#This Row],[Quantity]], AND($Y$10:$Y1419 = TRUE, COUNTIFS($H$10:$H1419, CUSTOMER[[#This Row],[Booking]], $J$10:$J1419, CUSTOMER[[#This Row],[Order Date]], $F$10:$F1419, "&lt;&gt;"&amp;"N?m l*")=1), 1, TRUE,  "")</f>
        <v>#NAME?</v>
      </c>
      <c r="AA1419" s="282" t="b">
        <f t="shared" ca="1" si="23"/>
        <v>0</v>
      </c>
      <c r="AB1419" s="305"/>
    </row>
    <row r="1420" spans="1:28" x14ac:dyDescent="0.25">
      <c r="A1420" s="281" t="str">
        <f ca="1">no.</f>
        <v/>
      </c>
      <c r="B1420" s="281"/>
      <c r="C1420" s="282"/>
      <c r="D1420" s="282"/>
      <c r="E1420" s="282" t="str">
        <f ca="1">position</f>
        <v/>
      </c>
      <c r="F1420" s="282"/>
      <c r="G1420" s="282"/>
      <c r="H1420" s="282"/>
      <c r="I1420" s="282"/>
      <c r="J1420" s="335"/>
      <c r="K1420" s="282"/>
      <c r="L1420" s="282"/>
      <c r="M1420" s="282"/>
      <c r="N1420" s="282"/>
      <c r="O1420" s="281"/>
      <c r="P1420" s="360" t="str">
        <f ca="1">rescore_patient</f>
        <v/>
      </c>
      <c r="Q1420" s="330" t="str">
        <f ca="1">quantity</f>
        <v/>
      </c>
      <c r="R1420" s="281"/>
      <c r="S1420" s="282"/>
      <c r="T1420" s="282"/>
      <c r="U1420" s="282"/>
      <c r="V1420" s="305"/>
      <c r="W1420" s="305"/>
      <c r="X1420" s="305"/>
      <c r="Y1420" s="282"/>
      <c r="Z1420" s="282" t="e" vm="1">
        <f ca="1">_xlfn.IFS(AND(ISNUMBER(SEARCH("N?m l*", CUSTOMER[[#This Row],[Service Type]], 1)), CUSTOMER[[#This Row],[Count ST]] = TRUE), CUSTOMER[[#This Row],[Quantity]], AND($Y$10:$Y1420 = TRUE, COUNTIFS($H$10:$H1420, CUSTOMER[[#This Row],[Booking]], $J$10:$J1420, CUSTOMER[[#This Row],[Order Date]], $F$10:$F1420, "&lt;&gt;"&amp;"N?m l*")=1), 1, TRUE,  "")</f>
        <v>#NAME?</v>
      </c>
      <c r="AA1420" s="282" t="b">
        <f t="shared" ca="1" si="23"/>
        <v>0</v>
      </c>
      <c r="AB1420" s="305"/>
    </row>
    <row r="1421" spans="1:28" x14ac:dyDescent="0.25">
      <c r="A1421" s="281" t="str">
        <f ca="1">no.</f>
        <v/>
      </c>
      <c r="B1421" s="281"/>
      <c r="C1421" s="282"/>
      <c r="D1421" s="282"/>
      <c r="E1421" s="282" t="str">
        <f ca="1">position</f>
        <v/>
      </c>
      <c r="F1421" s="282"/>
      <c r="G1421" s="282"/>
      <c r="H1421" s="282"/>
      <c r="I1421" s="282"/>
      <c r="J1421" s="335"/>
      <c r="K1421" s="282"/>
      <c r="L1421" s="282"/>
      <c r="M1421" s="282"/>
      <c r="N1421" s="282"/>
      <c r="O1421" s="281"/>
      <c r="P1421" s="360" t="str">
        <f ca="1">rescore_patient</f>
        <v/>
      </c>
      <c r="Q1421" s="330" t="str">
        <f ca="1">quantity</f>
        <v/>
      </c>
      <c r="R1421" s="281"/>
      <c r="S1421" s="282"/>
      <c r="T1421" s="282"/>
      <c r="U1421" s="282"/>
      <c r="V1421" s="305"/>
      <c r="W1421" s="305"/>
      <c r="X1421" s="305"/>
      <c r="Y1421" s="282"/>
      <c r="Z1421" s="282" t="e" vm="1">
        <f ca="1">_xlfn.IFS(AND(ISNUMBER(SEARCH("N?m l*", CUSTOMER[[#This Row],[Service Type]], 1)), CUSTOMER[[#This Row],[Count ST]] = TRUE), CUSTOMER[[#This Row],[Quantity]], AND($Y$10:$Y1421 = TRUE, COUNTIFS($H$10:$H1421, CUSTOMER[[#This Row],[Booking]], $J$10:$J1421, CUSTOMER[[#This Row],[Order Date]], $F$10:$F1421, "&lt;&gt;"&amp;"N?m l*")=1), 1, TRUE,  "")</f>
        <v>#NAME?</v>
      </c>
      <c r="AA1421" s="282" t="b">
        <f t="shared" ca="1" si="23"/>
        <v>0</v>
      </c>
      <c r="AB1421" s="305"/>
    </row>
    <row r="1422" spans="1:28" x14ac:dyDescent="0.25">
      <c r="A1422" s="281" t="str">
        <f ca="1">no.</f>
        <v/>
      </c>
      <c r="B1422" s="281"/>
      <c r="C1422" s="282"/>
      <c r="D1422" s="282"/>
      <c r="E1422" s="282" t="str">
        <f ca="1">position</f>
        <v/>
      </c>
      <c r="F1422" s="282"/>
      <c r="G1422" s="282"/>
      <c r="H1422" s="282"/>
      <c r="I1422" s="282"/>
      <c r="J1422" s="335"/>
      <c r="K1422" s="282"/>
      <c r="L1422" s="282"/>
      <c r="M1422" s="282"/>
      <c r="N1422" s="282"/>
      <c r="O1422" s="281"/>
      <c r="P1422" s="360" t="str">
        <f ca="1">rescore_patient</f>
        <v/>
      </c>
      <c r="Q1422" s="330" t="str">
        <f ca="1">quantity</f>
        <v/>
      </c>
      <c r="R1422" s="281"/>
      <c r="S1422" s="282"/>
      <c r="T1422" s="282"/>
      <c r="U1422" s="282"/>
      <c r="V1422" s="305"/>
      <c r="W1422" s="305"/>
      <c r="X1422" s="305"/>
      <c r="Y1422" s="282"/>
      <c r="Z1422" s="282" t="e" vm="1">
        <f ca="1">_xlfn.IFS(AND(ISNUMBER(SEARCH("N?m l*", CUSTOMER[[#This Row],[Service Type]], 1)), CUSTOMER[[#This Row],[Count ST]] = TRUE), CUSTOMER[[#This Row],[Quantity]], AND($Y$10:$Y1422 = TRUE, COUNTIFS($H$10:$H1422, CUSTOMER[[#This Row],[Booking]], $J$10:$J1422, CUSTOMER[[#This Row],[Order Date]], $F$10:$F1422, "&lt;&gt;"&amp;"N?m l*")=1), 1, TRUE,  "")</f>
        <v>#NAME?</v>
      </c>
      <c r="AA1422" s="282" t="b">
        <f t="shared" ca="1" si="23"/>
        <v>0</v>
      </c>
      <c r="AB1422" s="305"/>
    </row>
    <row r="1423" spans="1:28" x14ac:dyDescent="0.25">
      <c r="A1423" s="281" t="str">
        <f ca="1">no.</f>
        <v/>
      </c>
      <c r="B1423" s="281"/>
      <c r="C1423" s="282"/>
      <c r="D1423" s="282"/>
      <c r="E1423" s="282" t="str">
        <f ca="1">position</f>
        <v/>
      </c>
      <c r="F1423" s="282"/>
      <c r="G1423" s="282"/>
      <c r="H1423" s="282"/>
      <c r="I1423" s="282"/>
      <c r="J1423" s="335"/>
      <c r="K1423" s="282"/>
      <c r="L1423" s="282"/>
      <c r="M1423" s="282"/>
      <c r="N1423" s="282"/>
      <c r="O1423" s="281"/>
      <c r="P1423" s="360" t="str">
        <f ca="1">rescore_patient</f>
        <v/>
      </c>
      <c r="Q1423" s="330" t="str">
        <f ca="1">quantity</f>
        <v/>
      </c>
      <c r="R1423" s="281"/>
      <c r="S1423" s="282"/>
      <c r="T1423" s="282"/>
      <c r="U1423" s="282"/>
      <c r="V1423" s="305"/>
      <c r="W1423" s="305"/>
      <c r="X1423" s="305"/>
      <c r="Y1423" s="282"/>
      <c r="Z1423" s="282" t="e" vm="1">
        <f ca="1">_xlfn.IFS(AND(ISNUMBER(SEARCH("N?m l*", CUSTOMER[[#This Row],[Service Type]], 1)), CUSTOMER[[#This Row],[Count ST]] = TRUE), CUSTOMER[[#This Row],[Quantity]], AND($Y$10:$Y1423 = TRUE, COUNTIFS($H$10:$H1423, CUSTOMER[[#This Row],[Booking]], $J$10:$J1423, CUSTOMER[[#This Row],[Order Date]], $F$10:$F1423, "&lt;&gt;"&amp;"N?m l*")=1), 1, TRUE,  "")</f>
        <v>#NAME?</v>
      </c>
      <c r="AA1423" s="282" t="b">
        <f t="shared" ca="1" si="23"/>
        <v>0</v>
      </c>
      <c r="AB1423" s="305"/>
    </row>
    <row r="1424" spans="1:28" x14ac:dyDescent="0.25">
      <c r="A1424" s="281" t="str">
        <f ca="1">no.</f>
        <v/>
      </c>
      <c r="B1424" s="281"/>
      <c r="C1424" s="282"/>
      <c r="D1424" s="282"/>
      <c r="E1424" s="282" t="str">
        <f ca="1">position</f>
        <v/>
      </c>
      <c r="F1424" s="282"/>
      <c r="G1424" s="282"/>
      <c r="H1424" s="282"/>
      <c r="I1424" s="282"/>
      <c r="J1424" s="335"/>
      <c r="K1424" s="282"/>
      <c r="L1424" s="282"/>
      <c r="M1424" s="282"/>
      <c r="N1424" s="282"/>
      <c r="O1424" s="281"/>
      <c r="P1424" s="360" t="str">
        <f ca="1">rescore_patient</f>
        <v/>
      </c>
      <c r="Q1424" s="330" t="str">
        <f ca="1">quantity</f>
        <v/>
      </c>
      <c r="R1424" s="281"/>
      <c r="S1424" s="282"/>
      <c r="T1424" s="282"/>
      <c r="U1424" s="282"/>
      <c r="V1424" s="305"/>
      <c r="W1424" s="305"/>
      <c r="X1424" s="305"/>
      <c r="Y1424" s="282"/>
      <c r="Z1424" s="282" t="e" vm="1">
        <f ca="1">_xlfn.IFS(AND(ISNUMBER(SEARCH("N?m l*", CUSTOMER[[#This Row],[Service Type]], 1)), CUSTOMER[[#This Row],[Count ST]] = TRUE), CUSTOMER[[#This Row],[Quantity]], AND($Y$10:$Y1424 = TRUE, COUNTIFS($H$10:$H1424, CUSTOMER[[#This Row],[Booking]], $J$10:$J1424, CUSTOMER[[#This Row],[Order Date]], $F$10:$F1424, "&lt;&gt;"&amp;"N?m l*")=1), 1, TRUE,  "")</f>
        <v>#NAME?</v>
      </c>
      <c r="AA1424" s="282" t="b">
        <f t="shared" ca="1" si="23"/>
        <v>0</v>
      </c>
      <c r="AB1424" s="305"/>
    </row>
    <row r="1425" spans="1:28" x14ac:dyDescent="0.25">
      <c r="A1425" s="281" t="str">
        <f ca="1">no.</f>
        <v/>
      </c>
      <c r="B1425" s="281"/>
      <c r="C1425" s="282"/>
      <c r="D1425" s="282"/>
      <c r="E1425" s="282" t="str">
        <f ca="1">position</f>
        <v/>
      </c>
      <c r="F1425" s="282"/>
      <c r="G1425" s="282"/>
      <c r="H1425" s="282"/>
      <c r="I1425" s="282"/>
      <c r="J1425" s="335"/>
      <c r="K1425" s="282"/>
      <c r="L1425" s="282"/>
      <c r="M1425" s="282"/>
      <c r="N1425" s="282"/>
      <c r="O1425" s="281"/>
      <c r="P1425" s="360" t="str">
        <f ca="1">rescore_patient</f>
        <v/>
      </c>
      <c r="Q1425" s="330" t="str">
        <f ca="1">quantity</f>
        <v/>
      </c>
      <c r="R1425" s="281"/>
      <c r="S1425" s="282"/>
      <c r="T1425" s="282"/>
      <c r="U1425" s="282"/>
      <c r="V1425" s="305"/>
      <c r="W1425" s="305"/>
      <c r="X1425" s="305"/>
      <c r="Y1425" s="282"/>
      <c r="Z1425" s="282" t="e" vm="1">
        <f ca="1">_xlfn.IFS(AND(ISNUMBER(SEARCH("N?m l*", CUSTOMER[[#This Row],[Service Type]], 1)), CUSTOMER[[#This Row],[Count ST]] = TRUE), CUSTOMER[[#This Row],[Quantity]], AND($Y$10:$Y1425 = TRUE, COUNTIFS($H$10:$H1425, CUSTOMER[[#This Row],[Booking]], $J$10:$J1425, CUSTOMER[[#This Row],[Order Date]], $F$10:$F1425, "&lt;&gt;"&amp;"N?m l*")=1), 1, TRUE,  "")</f>
        <v>#NAME?</v>
      </c>
      <c r="AA1425" s="282" t="b">
        <f t="shared" ca="1" si="23"/>
        <v>0</v>
      </c>
      <c r="AB1425" s="305"/>
    </row>
    <row r="1426" spans="1:28" x14ac:dyDescent="0.25">
      <c r="A1426" s="281" t="str">
        <f ca="1">no.</f>
        <v/>
      </c>
      <c r="B1426" s="281"/>
      <c r="C1426" s="282"/>
      <c r="D1426" s="282"/>
      <c r="E1426" s="282" t="str">
        <f ca="1">position</f>
        <v/>
      </c>
      <c r="F1426" s="282"/>
      <c r="G1426" s="282"/>
      <c r="H1426" s="282"/>
      <c r="I1426" s="282"/>
      <c r="J1426" s="335"/>
      <c r="K1426" s="282"/>
      <c r="L1426" s="282"/>
      <c r="M1426" s="282"/>
      <c r="N1426" s="282"/>
      <c r="O1426" s="281"/>
      <c r="P1426" s="360" t="str">
        <f ca="1">rescore_patient</f>
        <v/>
      </c>
      <c r="Q1426" s="330" t="str">
        <f ca="1">quantity</f>
        <v/>
      </c>
      <c r="R1426" s="281"/>
      <c r="S1426" s="282"/>
      <c r="T1426" s="282"/>
      <c r="U1426" s="282"/>
      <c r="V1426" s="305"/>
      <c r="W1426" s="305"/>
      <c r="X1426" s="305"/>
      <c r="Y1426" s="282"/>
      <c r="Z1426" s="282" t="e" vm="1">
        <f ca="1">_xlfn.IFS(AND(ISNUMBER(SEARCH("N?m l*", CUSTOMER[[#This Row],[Service Type]], 1)), CUSTOMER[[#This Row],[Count ST]] = TRUE), CUSTOMER[[#This Row],[Quantity]], AND($Y$10:$Y1426 = TRUE, COUNTIFS($H$10:$H1426, CUSTOMER[[#This Row],[Booking]], $J$10:$J1426, CUSTOMER[[#This Row],[Order Date]], $F$10:$F1426, "&lt;&gt;"&amp;"N?m l*")=1), 1, TRUE,  "")</f>
        <v>#NAME?</v>
      </c>
      <c r="AA1426" s="282" t="b">
        <f t="shared" ca="1" si="23"/>
        <v>0</v>
      </c>
      <c r="AB1426" s="305"/>
    </row>
    <row r="1427" spans="1:28" x14ac:dyDescent="0.25">
      <c r="A1427" s="281" t="str">
        <f ca="1">no.</f>
        <v/>
      </c>
      <c r="B1427" s="281"/>
      <c r="C1427" s="282"/>
      <c r="D1427" s="282"/>
      <c r="E1427" s="282" t="str">
        <f ca="1">position</f>
        <v/>
      </c>
      <c r="F1427" s="282"/>
      <c r="G1427" s="282"/>
      <c r="H1427" s="282"/>
      <c r="I1427" s="282"/>
      <c r="J1427" s="335"/>
      <c r="K1427" s="282"/>
      <c r="L1427" s="282"/>
      <c r="M1427" s="282"/>
      <c r="N1427" s="282"/>
      <c r="O1427" s="281"/>
      <c r="P1427" s="360" t="str">
        <f ca="1">rescore_patient</f>
        <v/>
      </c>
      <c r="Q1427" s="330" t="str">
        <f ca="1">quantity</f>
        <v/>
      </c>
      <c r="R1427" s="281"/>
      <c r="S1427" s="282"/>
      <c r="T1427" s="282"/>
      <c r="U1427" s="282"/>
      <c r="V1427" s="305"/>
      <c r="W1427" s="305"/>
      <c r="X1427" s="305"/>
      <c r="Y1427" s="282"/>
      <c r="Z1427" s="282" t="e" vm="1">
        <f ca="1">_xlfn.IFS(AND(ISNUMBER(SEARCH("N?m l*", CUSTOMER[[#This Row],[Service Type]], 1)), CUSTOMER[[#This Row],[Count ST]] = TRUE), CUSTOMER[[#This Row],[Quantity]], AND($Y$10:$Y1427 = TRUE, COUNTIFS($H$10:$H1427, CUSTOMER[[#This Row],[Booking]], $J$10:$J1427, CUSTOMER[[#This Row],[Order Date]], $F$10:$F1427, "&lt;&gt;"&amp;"N?m l*")=1), 1, TRUE,  "")</f>
        <v>#NAME?</v>
      </c>
      <c r="AA1427" s="282" t="b">
        <f t="shared" ca="1" si="23"/>
        <v>0</v>
      </c>
      <c r="AB1427" s="305"/>
    </row>
    <row r="1428" spans="1:28" x14ac:dyDescent="0.25">
      <c r="A1428" s="281" t="str">
        <f ca="1">no.</f>
        <v/>
      </c>
      <c r="B1428" s="281"/>
      <c r="C1428" s="282"/>
      <c r="D1428" s="282"/>
      <c r="E1428" s="282" t="str">
        <f ca="1">position</f>
        <v/>
      </c>
      <c r="F1428" s="282"/>
      <c r="G1428" s="282"/>
      <c r="H1428" s="282"/>
      <c r="I1428" s="282"/>
      <c r="J1428" s="335"/>
      <c r="K1428" s="282"/>
      <c r="L1428" s="282"/>
      <c r="M1428" s="282"/>
      <c r="N1428" s="282"/>
      <c r="O1428" s="281"/>
      <c r="P1428" s="360" t="str">
        <f ca="1">rescore_patient</f>
        <v/>
      </c>
      <c r="Q1428" s="330" t="str">
        <f ca="1">quantity</f>
        <v/>
      </c>
      <c r="R1428" s="281"/>
      <c r="S1428" s="282"/>
      <c r="T1428" s="282"/>
      <c r="U1428" s="282"/>
      <c r="V1428" s="305"/>
      <c r="W1428" s="305"/>
      <c r="X1428" s="305"/>
      <c r="Y1428" s="282"/>
      <c r="Z1428" s="282" t="e" vm="1">
        <f ca="1">_xlfn.IFS(AND(ISNUMBER(SEARCH("N?m l*", CUSTOMER[[#This Row],[Service Type]], 1)), CUSTOMER[[#This Row],[Count ST]] = TRUE), CUSTOMER[[#This Row],[Quantity]], AND($Y$10:$Y1428 = TRUE, COUNTIFS($H$10:$H1428, CUSTOMER[[#This Row],[Booking]], $J$10:$J1428, CUSTOMER[[#This Row],[Order Date]], $F$10:$F1428, "&lt;&gt;"&amp;"N?m l*")=1), 1, TRUE,  "")</f>
        <v>#NAME?</v>
      </c>
      <c r="AA1428" s="282" t="b">
        <f t="shared" ca="1" si="23"/>
        <v>0</v>
      </c>
      <c r="AB1428" s="305"/>
    </row>
    <row r="1429" spans="1:28" x14ac:dyDescent="0.25">
      <c r="A1429" s="281" t="str">
        <f ca="1">no.</f>
        <v/>
      </c>
      <c r="B1429" s="281"/>
      <c r="C1429" s="282"/>
      <c r="D1429" s="282"/>
      <c r="E1429" s="282" t="str">
        <f ca="1">position</f>
        <v/>
      </c>
      <c r="F1429" s="282"/>
      <c r="G1429" s="282"/>
      <c r="H1429" s="282"/>
      <c r="I1429" s="282"/>
      <c r="J1429" s="335"/>
      <c r="K1429" s="282"/>
      <c r="L1429" s="282"/>
      <c r="M1429" s="282"/>
      <c r="N1429" s="282"/>
      <c r="O1429" s="281"/>
      <c r="P1429" s="360" t="str">
        <f ca="1">rescore_patient</f>
        <v/>
      </c>
      <c r="Q1429" s="330" t="str">
        <f ca="1">quantity</f>
        <v/>
      </c>
      <c r="R1429" s="281"/>
      <c r="S1429" s="282"/>
      <c r="T1429" s="282"/>
      <c r="U1429" s="282"/>
      <c r="V1429" s="305"/>
      <c r="W1429" s="305"/>
      <c r="X1429" s="305"/>
      <c r="Y1429" s="282"/>
      <c r="Z1429" s="282" t="e" vm="1">
        <f ca="1">_xlfn.IFS(AND(ISNUMBER(SEARCH("N?m l*", CUSTOMER[[#This Row],[Service Type]], 1)), CUSTOMER[[#This Row],[Count ST]] = TRUE), CUSTOMER[[#This Row],[Quantity]], AND($Y$10:$Y1429 = TRUE, COUNTIFS($H$10:$H1429, CUSTOMER[[#This Row],[Booking]], $J$10:$J1429, CUSTOMER[[#This Row],[Order Date]], $F$10:$F1429, "&lt;&gt;"&amp;"N?m l*")=1), 1, TRUE,  "")</f>
        <v>#NAME?</v>
      </c>
      <c r="AA1429" s="282" t="b">
        <f t="shared" ca="1" si="23"/>
        <v>0</v>
      </c>
      <c r="AB1429" s="305"/>
    </row>
    <row r="1430" spans="1:28" x14ac:dyDescent="0.25">
      <c r="A1430" s="281" t="str">
        <f ca="1">no.</f>
        <v/>
      </c>
      <c r="B1430" s="281"/>
      <c r="C1430" s="282"/>
      <c r="D1430" s="282"/>
      <c r="E1430" s="282" t="str">
        <f ca="1">position</f>
        <v/>
      </c>
      <c r="F1430" s="282"/>
      <c r="G1430" s="282"/>
      <c r="H1430" s="282"/>
      <c r="I1430" s="282"/>
      <c r="J1430" s="335"/>
      <c r="K1430" s="282"/>
      <c r="L1430" s="282"/>
      <c r="M1430" s="282"/>
      <c r="N1430" s="282"/>
      <c r="O1430" s="281"/>
      <c r="P1430" s="360" t="str">
        <f ca="1">rescore_patient</f>
        <v/>
      </c>
      <c r="Q1430" s="330" t="str">
        <f ca="1">quantity</f>
        <v/>
      </c>
      <c r="R1430" s="281"/>
      <c r="S1430" s="282"/>
      <c r="T1430" s="282"/>
      <c r="U1430" s="282"/>
      <c r="V1430" s="305"/>
      <c r="W1430" s="305"/>
      <c r="X1430" s="305"/>
      <c r="Y1430" s="282"/>
      <c r="Z1430" s="282" t="e" vm="1">
        <f ca="1">_xlfn.IFS(AND(ISNUMBER(SEARCH("N?m l*", CUSTOMER[[#This Row],[Service Type]], 1)), CUSTOMER[[#This Row],[Count ST]] = TRUE), CUSTOMER[[#This Row],[Quantity]], AND($Y$10:$Y1430 = TRUE, COUNTIFS($H$10:$H1430, CUSTOMER[[#This Row],[Booking]], $J$10:$J1430, CUSTOMER[[#This Row],[Order Date]], $F$10:$F1430, "&lt;&gt;"&amp;"N?m l*")=1), 1, TRUE,  "")</f>
        <v>#NAME?</v>
      </c>
      <c r="AA1430" s="282" t="b">
        <f t="shared" ca="1" si="23"/>
        <v>0</v>
      </c>
      <c r="AB1430" s="305"/>
    </row>
    <row r="1431" spans="1:28" x14ac:dyDescent="0.25">
      <c r="A1431" s="281" t="str">
        <f ca="1">no.</f>
        <v/>
      </c>
      <c r="B1431" s="281"/>
      <c r="C1431" s="282"/>
      <c r="D1431" s="282"/>
      <c r="E1431" s="282" t="str">
        <f ca="1">position</f>
        <v/>
      </c>
      <c r="F1431" s="282"/>
      <c r="G1431" s="282"/>
      <c r="H1431" s="282"/>
      <c r="I1431" s="282"/>
      <c r="J1431" s="335"/>
      <c r="K1431" s="282"/>
      <c r="L1431" s="282"/>
      <c r="M1431" s="282"/>
      <c r="N1431" s="282"/>
      <c r="O1431" s="281"/>
      <c r="P1431" s="360" t="str">
        <f ca="1">rescore_patient</f>
        <v/>
      </c>
      <c r="Q1431" s="330" t="str">
        <f ca="1">quantity</f>
        <v/>
      </c>
      <c r="R1431" s="281"/>
      <c r="S1431" s="282"/>
      <c r="T1431" s="282"/>
      <c r="U1431" s="282"/>
      <c r="V1431" s="305"/>
      <c r="W1431" s="305"/>
      <c r="X1431" s="305"/>
      <c r="Y1431" s="282"/>
      <c r="Z1431" s="282" t="e" vm="1">
        <f ca="1">_xlfn.IFS(AND(ISNUMBER(SEARCH("N?m l*", CUSTOMER[[#This Row],[Service Type]], 1)), CUSTOMER[[#This Row],[Count ST]] = TRUE), CUSTOMER[[#This Row],[Quantity]], AND($Y$10:$Y1431 = TRUE, COUNTIFS($H$10:$H1431, CUSTOMER[[#This Row],[Booking]], $J$10:$J1431, CUSTOMER[[#This Row],[Order Date]], $F$10:$F1431, "&lt;&gt;"&amp;"N?m l*")=1), 1, TRUE,  "")</f>
        <v>#NAME?</v>
      </c>
      <c r="AA1431" s="282" t="b">
        <f t="shared" ca="1" si="23"/>
        <v>0</v>
      </c>
      <c r="AB1431" s="305"/>
    </row>
    <row r="1432" spans="1:28" x14ac:dyDescent="0.25">
      <c r="A1432" s="281" t="str">
        <f ca="1">no.</f>
        <v/>
      </c>
      <c r="B1432" s="281"/>
      <c r="C1432" s="282"/>
      <c r="D1432" s="282"/>
      <c r="E1432" s="282" t="str">
        <f ca="1">position</f>
        <v/>
      </c>
      <c r="F1432" s="282"/>
      <c r="G1432" s="282"/>
      <c r="H1432" s="282"/>
      <c r="I1432" s="282"/>
      <c r="J1432" s="335"/>
      <c r="K1432" s="282"/>
      <c r="L1432" s="282"/>
      <c r="M1432" s="282"/>
      <c r="N1432" s="282"/>
      <c r="O1432" s="281"/>
      <c r="P1432" s="360" t="str">
        <f ca="1">rescore_patient</f>
        <v/>
      </c>
      <c r="Q1432" s="330" t="str">
        <f ca="1">quantity</f>
        <v/>
      </c>
      <c r="R1432" s="281"/>
      <c r="S1432" s="282"/>
      <c r="T1432" s="282"/>
      <c r="U1432" s="282"/>
      <c r="V1432" s="305"/>
      <c r="W1432" s="305"/>
      <c r="X1432" s="305"/>
      <c r="Y1432" s="282"/>
      <c r="Z1432" s="282" t="e" vm="1">
        <f ca="1">_xlfn.IFS(AND(ISNUMBER(SEARCH("N?m l*", CUSTOMER[[#This Row],[Service Type]], 1)), CUSTOMER[[#This Row],[Count ST]] = TRUE), CUSTOMER[[#This Row],[Quantity]], AND($Y$10:$Y1432 = TRUE, COUNTIFS($H$10:$H1432, CUSTOMER[[#This Row],[Booking]], $J$10:$J1432, CUSTOMER[[#This Row],[Order Date]], $F$10:$F1432, "&lt;&gt;"&amp;"N?m l*")=1), 1, TRUE,  "")</f>
        <v>#NAME?</v>
      </c>
      <c r="AA1432" s="282" t="b">
        <f t="shared" ca="1" si="23"/>
        <v>0</v>
      </c>
      <c r="AB1432" s="305"/>
    </row>
    <row r="1433" spans="1:28" x14ac:dyDescent="0.25">
      <c r="A1433" s="281" t="str">
        <f ca="1">no.</f>
        <v/>
      </c>
      <c r="B1433" s="281"/>
      <c r="C1433" s="282"/>
      <c r="D1433" s="282"/>
      <c r="E1433" s="282" t="str">
        <f ca="1">position</f>
        <v/>
      </c>
      <c r="F1433" s="282"/>
      <c r="G1433" s="282"/>
      <c r="H1433" s="282"/>
      <c r="I1433" s="282"/>
      <c r="J1433" s="335"/>
      <c r="K1433" s="282"/>
      <c r="L1433" s="282"/>
      <c r="M1433" s="282"/>
      <c r="N1433" s="282"/>
      <c r="O1433" s="281"/>
      <c r="P1433" s="360" t="str">
        <f ca="1">rescore_patient</f>
        <v/>
      </c>
      <c r="Q1433" s="330" t="str">
        <f ca="1">quantity</f>
        <v/>
      </c>
      <c r="R1433" s="281"/>
      <c r="S1433" s="282"/>
      <c r="T1433" s="282"/>
      <c r="U1433" s="282"/>
      <c r="V1433" s="305"/>
      <c r="W1433" s="305"/>
      <c r="X1433" s="305"/>
      <c r="Y1433" s="282"/>
      <c r="Z1433" s="282" t="e" vm="1">
        <f ca="1">_xlfn.IFS(AND(ISNUMBER(SEARCH("N?m l*", CUSTOMER[[#This Row],[Service Type]], 1)), CUSTOMER[[#This Row],[Count ST]] = TRUE), CUSTOMER[[#This Row],[Quantity]], AND($Y$10:$Y1433 = TRUE, COUNTIFS($H$10:$H1433, CUSTOMER[[#This Row],[Booking]], $J$10:$J1433, CUSTOMER[[#This Row],[Order Date]], $F$10:$F1433, "&lt;&gt;"&amp;"N?m l*")=1), 1, TRUE,  "")</f>
        <v>#NAME?</v>
      </c>
      <c r="AA1433" s="282" t="b">
        <f t="shared" ca="1" si="23"/>
        <v>0</v>
      </c>
      <c r="AB1433" s="305"/>
    </row>
    <row r="1434" spans="1:28" x14ac:dyDescent="0.25">
      <c r="A1434" s="281" t="str">
        <f ca="1">no.</f>
        <v/>
      </c>
      <c r="B1434" s="281"/>
      <c r="C1434" s="282"/>
      <c r="D1434" s="282"/>
      <c r="E1434" s="282" t="str">
        <f ca="1">position</f>
        <v/>
      </c>
      <c r="F1434" s="282"/>
      <c r="G1434" s="282"/>
      <c r="H1434" s="282"/>
      <c r="I1434" s="282"/>
      <c r="J1434" s="335"/>
      <c r="K1434" s="282"/>
      <c r="L1434" s="282"/>
      <c r="M1434" s="282"/>
      <c r="N1434" s="282"/>
      <c r="O1434" s="281"/>
      <c r="P1434" s="360" t="str">
        <f ca="1">rescore_patient</f>
        <v/>
      </c>
      <c r="Q1434" s="330" t="str">
        <f ca="1">quantity</f>
        <v/>
      </c>
      <c r="R1434" s="281"/>
      <c r="S1434" s="282"/>
      <c r="T1434" s="282"/>
      <c r="U1434" s="282"/>
      <c r="V1434" s="305"/>
      <c r="W1434" s="305"/>
      <c r="X1434" s="305"/>
      <c r="Y1434" s="282"/>
      <c r="Z1434" s="282" t="e" vm="1">
        <f ca="1">_xlfn.IFS(AND(ISNUMBER(SEARCH("N?m l*", CUSTOMER[[#This Row],[Service Type]], 1)), CUSTOMER[[#This Row],[Count ST]] = TRUE), CUSTOMER[[#This Row],[Quantity]], AND($Y$10:$Y1434 = TRUE, COUNTIFS($H$10:$H1434, CUSTOMER[[#This Row],[Booking]], $J$10:$J1434, CUSTOMER[[#This Row],[Order Date]], $F$10:$F1434, "&lt;&gt;"&amp;"N?m l*")=1), 1, TRUE,  "")</f>
        <v>#NAME?</v>
      </c>
      <c r="AA1434" s="282" t="b">
        <f t="shared" ca="1" si="23"/>
        <v>0</v>
      </c>
      <c r="AB1434" s="305"/>
    </row>
    <row r="1435" spans="1:28" x14ac:dyDescent="0.25">
      <c r="A1435" s="281" t="str">
        <f ca="1">no.</f>
        <v/>
      </c>
      <c r="B1435" s="281"/>
      <c r="C1435" s="282"/>
      <c r="D1435" s="282"/>
      <c r="E1435" s="282" t="str">
        <f ca="1">position</f>
        <v/>
      </c>
      <c r="F1435" s="282"/>
      <c r="G1435" s="282"/>
      <c r="H1435" s="282"/>
      <c r="I1435" s="282"/>
      <c r="J1435" s="335"/>
      <c r="K1435" s="282"/>
      <c r="L1435" s="282"/>
      <c r="M1435" s="282"/>
      <c r="N1435" s="282"/>
      <c r="O1435" s="281"/>
      <c r="P1435" s="360" t="str">
        <f ca="1">rescore_patient</f>
        <v/>
      </c>
      <c r="Q1435" s="330" t="str">
        <f ca="1">quantity</f>
        <v/>
      </c>
      <c r="R1435" s="281"/>
      <c r="S1435" s="282"/>
      <c r="T1435" s="282"/>
      <c r="U1435" s="282"/>
      <c r="V1435" s="305"/>
      <c r="W1435" s="305"/>
      <c r="X1435" s="305"/>
      <c r="Y1435" s="282"/>
      <c r="Z1435" s="282" t="e" vm="1">
        <f ca="1">_xlfn.IFS(AND(ISNUMBER(SEARCH("N?m l*", CUSTOMER[[#This Row],[Service Type]], 1)), CUSTOMER[[#This Row],[Count ST]] = TRUE), CUSTOMER[[#This Row],[Quantity]], AND($Y$10:$Y1435 = TRUE, COUNTIFS($H$10:$H1435, CUSTOMER[[#This Row],[Booking]], $J$10:$J1435, CUSTOMER[[#This Row],[Order Date]], $F$10:$F1435, "&lt;&gt;"&amp;"N?m l*")=1), 1, TRUE,  "")</f>
        <v>#NAME?</v>
      </c>
      <c r="AA1435" s="282" t="b">
        <f t="shared" ca="1" si="23"/>
        <v>0</v>
      </c>
      <c r="AB1435" s="305"/>
    </row>
    <row r="1436" spans="1:28" x14ac:dyDescent="0.25">
      <c r="A1436" s="281" t="str">
        <f ca="1">no.</f>
        <v/>
      </c>
      <c r="B1436" s="281"/>
      <c r="C1436" s="282"/>
      <c r="D1436" s="282"/>
      <c r="E1436" s="282" t="str">
        <f ca="1">position</f>
        <v/>
      </c>
      <c r="F1436" s="282"/>
      <c r="G1436" s="282"/>
      <c r="H1436" s="282"/>
      <c r="I1436" s="282"/>
      <c r="J1436" s="335"/>
      <c r="K1436" s="282"/>
      <c r="L1436" s="282"/>
      <c r="M1436" s="282"/>
      <c r="N1436" s="282"/>
      <c r="O1436" s="281"/>
      <c r="P1436" s="360" t="str">
        <f ca="1">rescore_patient</f>
        <v/>
      </c>
      <c r="Q1436" s="330" t="str">
        <f ca="1">quantity</f>
        <v/>
      </c>
      <c r="R1436" s="281"/>
      <c r="S1436" s="282"/>
      <c r="T1436" s="282"/>
      <c r="U1436" s="282"/>
      <c r="V1436" s="305"/>
      <c r="W1436" s="305"/>
      <c r="X1436" s="305"/>
      <c r="Y1436" s="282"/>
      <c r="Z1436" s="282" t="e" vm="1">
        <f ca="1">_xlfn.IFS(AND(ISNUMBER(SEARCH("N?m l*", CUSTOMER[[#This Row],[Service Type]], 1)), CUSTOMER[[#This Row],[Count ST]] = TRUE), CUSTOMER[[#This Row],[Quantity]], AND($Y$10:$Y1436 = TRUE, COUNTIFS($H$10:$H1436, CUSTOMER[[#This Row],[Booking]], $J$10:$J1436, CUSTOMER[[#This Row],[Order Date]], $F$10:$F1436, "&lt;&gt;"&amp;"N?m l*")=1), 1, TRUE,  "")</f>
        <v>#NAME?</v>
      </c>
      <c r="AA1436" s="282" t="b">
        <f t="shared" ca="1" si="23"/>
        <v>0</v>
      </c>
      <c r="AB1436" s="305"/>
    </row>
    <row r="1437" spans="1:28" x14ac:dyDescent="0.25">
      <c r="A1437" s="281" t="str">
        <f ca="1">no.</f>
        <v/>
      </c>
      <c r="B1437" s="281"/>
      <c r="C1437" s="282"/>
      <c r="D1437" s="282"/>
      <c r="E1437" s="282" t="str">
        <f ca="1">position</f>
        <v/>
      </c>
      <c r="F1437" s="282"/>
      <c r="G1437" s="282"/>
      <c r="H1437" s="282"/>
      <c r="I1437" s="282"/>
      <c r="J1437" s="335"/>
      <c r="K1437" s="282"/>
      <c r="L1437" s="282"/>
      <c r="M1437" s="282"/>
      <c r="N1437" s="282"/>
      <c r="O1437" s="281"/>
      <c r="P1437" s="360" t="str">
        <f ca="1">rescore_patient</f>
        <v/>
      </c>
      <c r="Q1437" s="330" t="str">
        <f ca="1">quantity</f>
        <v/>
      </c>
      <c r="R1437" s="281"/>
      <c r="S1437" s="282"/>
      <c r="T1437" s="282"/>
      <c r="U1437" s="282"/>
      <c r="V1437" s="305"/>
      <c r="W1437" s="305"/>
      <c r="X1437" s="305"/>
      <c r="Y1437" s="282"/>
      <c r="Z1437" s="282" t="e" vm="1">
        <f ca="1">_xlfn.IFS(AND(ISNUMBER(SEARCH("N?m l*", CUSTOMER[[#This Row],[Service Type]], 1)), CUSTOMER[[#This Row],[Count ST]] = TRUE), CUSTOMER[[#This Row],[Quantity]], AND($Y$10:$Y1437 = TRUE, COUNTIFS($H$10:$H1437, CUSTOMER[[#This Row],[Booking]], $J$10:$J1437, CUSTOMER[[#This Row],[Order Date]], $F$10:$F1437, "&lt;&gt;"&amp;"N?m l*")=1), 1, TRUE,  "")</f>
        <v>#NAME?</v>
      </c>
      <c r="AA1437" s="282" t="b">
        <f t="shared" ca="1" si="23"/>
        <v>0</v>
      </c>
      <c r="AB1437" s="305"/>
    </row>
    <row r="1438" spans="1:28" x14ac:dyDescent="0.25">
      <c r="A1438" s="281" t="str">
        <f ca="1">no.</f>
        <v/>
      </c>
      <c r="B1438" s="281"/>
      <c r="C1438" s="282"/>
      <c r="D1438" s="282"/>
      <c r="E1438" s="282" t="str">
        <f ca="1">position</f>
        <v/>
      </c>
      <c r="F1438" s="282"/>
      <c r="G1438" s="282"/>
      <c r="H1438" s="282"/>
      <c r="I1438" s="282"/>
      <c r="J1438" s="335"/>
      <c r="K1438" s="282"/>
      <c r="L1438" s="282"/>
      <c r="M1438" s="282"/>
      <c r="N1438" s="282"/>
      <c r="O1438" s="281"/>
      <c r="P1438" s="360" t="str">
        <f ca="1">rescore_patient</f>
        <v/>
      </c>
      <c r="Q1438" s="330" t="str">
        <f ca="1">quantity</f>
        <v/>
      </c>
      <c r="R1438" s="281"/>
      <c r="S1438" s="282"/>
      <c r="T1438" s="282"/>
      <c r="U1438" s="282"/>
      <c r="V1438" s="305"/>
      <c r="W1438" s="305"/>
      <c r="X1438" s="305"/>
      <c r="Y1438" s="282"/>
      <c r="Z1438" s="282" t="e" vm="1">
        <f ca="1">_xlfn.IFS(AND(ISNUMBER(SEARCH("N?m l*", CUSTOMER[[#This Row],[Service Type]], 1)), CUSTOMER[[#This Row],[Count ST]] = TRUE), CUSTOMER[[#This Row],[Quantity]], AND($Y$10:$Y1438 = TRUE, COUNTIFS($H$10:$H1438, CUSTOMER[[#This Row],[Booking]], $J$10:$J1438, CUSTOMER[[#This Row],[Order Date]], $F$10:$F1438, "&lt;&gt;"&amp;"N?m l*")=1), 1, TRUE,  "")</f>
        <v>#NAME?</v>
      </c>
      <c r="AA1438" s="282" t="b">
        <f t="shared" ca="1" si="23"/>
        <v>0</v>
      </c>
      <c r="AB1438" s="305"/>
    </row>
    <row r="1439" spans="1:28" x14ac:dyDescent="0.25">
      <c r="A1439" s="281" t="str">
        <f ca="1">no.</f>
        <v/>
      </c>
      <c r="B1439" s="281"/>
      <c r="C1439" s="282"/>
      <c r="D1439" s="282"/>
      <c r="E1439" s="282" t="str">
        <f ca="1">position</f>
        <v/>
      </c>
      <c r="F1439" s="282"/>
      <c r="G1439" s="282"/>
      <c r="H1439" s="282"/>
      <c r="I1439" s="282"/>
      <c r="J1439" s="335"/>
      <c r="K1439" s="282"/>
      <c r="L1439" s="282"/>
      <c r="M1439" s="282"/>
      <c r="N1439" s="282"/>
      <c r="O1439" s="281"/>
      <c r="P1439" s="360" t="str">
        <f ca="1">rescore_patient</f>
        <v/>
      </c>
      <c r="Q1439" s="330" t="str">
        <f ca="1">quantity</f>
        <v/>
      </c>
      <c r="R1439" s="281"/>
      <c r="S1439" s="282"/>
      <c r="T1439" s="282"/>
      <c r="U1439" s="282"/>
      <c r="V1439" s="305"/>
      <c r="W1439" s="305"/>
      <c r="X1439" s="305"/>
      <c r="Y1439" s="282"/>
      <c r="Z1439" s="282" t="e" vm="1">
        <f ca="1">_xlfn.IFS(AND(ISNUMBER(SEARCH("N?m l*", CUSTOMER[[#This Row],[Service Type]], 1)), CUSTOMER[[#This Row],[Count ST]] = TRUE), CUSTOMER[[#This Row],[Quantity]], AND($Y$10:$Y1439 = TRUE, COUNTIFS($H$10:$H1439, CUSTOMER[[#This Row],[Booking]], $J$10:$J1439, CUSTOMER[[#This Row],[Order Date]], $F$10:$F1439, "&lt;&gt;"&amp;"N?m l*")=1), 1, TRUE,  "")</f>
        <v>#NAME?</v>
      </c>
      <c r="AA1439" s="282" t="b">
        <f t="shared" ca="1" si="23"/>
        <v>0</v>
      </c>
      <c r="AB1439" s="305"/>
    </row>
    <row r="1440" spans="1:28" x14ac:dyDescent="0.25">
      <c r="A1440" s="281" t="str">
        <f ca="1">no.</f>
        <v/>
      </c>
      <c r="B1440" s="281"/>
      <c r="C1440" s="282"/>
      <c r="D1440" s="282"/>
      <c r="E1440" s="282" t="str">
        <f ca="1">position</f>
        <v/>
      </c>
      <c r="F1440" s="282"/>
      <c r="G1440" s="282"/>
      <c r="H1440" s="282"/>
      <c r="I1440" s="282"/>
      <c r="J1440" s="335"/>
      <c r="K1440" s="282"/>
      <c r="L1440" s="282"/>
      <c r="M1440" s="282"/>
      <c r="N1440" s="282"/>
      <c r="O1440" s="281"/>
      <c r="P1440" s="360" t="str">
        <f ca="1">rescore_patient</f>
        <v/>
      </c>
      <c r="Q1440" s="330" t="str">
        <f ca="1">quantity</f>
        <v/>
      </c>
      <c r="R1440" s="281"/>
      <c r="S1440" s="282"/>
      <c r="T1440" s="282"/>
      <c r="U1440" s="282"/>
      <c r="V1440" s="305"/>
      <c r="W1440" s="305"/>
      <c r="X1440" s="305"/>
      <c r="Y1440" s="282"/>
      <c r="Z1440" s="282" t="e" vm="1">
        <f ca="1">_xlfn.IFS(AND(ISNUMBER(SEARCH("N?m l*", CUSTOMER[[#This Row],[Service Type]], 1)), CUSTOMER[[#This Row],[Count ST]] = TRUE), CUSTOMER[[#This Row],[Quantity]], AND($Y$10:$Y1440 = TRUE, COUNTIFS($H$10:$H1440, CUSTOMER[[#This Row],[Booking]], $J$10:$J1440, CUSTOMER[[#This Row],[Order Date]], $F$10:$F1440, "&lt;&gt;"&amp;"N?m l*")=1), 1, TRUE,  "")</f>
        <v>#NAME?</v>
      </c>
      <c r="AA1440" s="282" t="b">
        <f t="shared" ca="1" si="23"/>
        <v>0</v>
      </c>
      <c r="AB1440" s="305"/>
    </row>
    <row r="1441" spans="1:28" x14ac:dyDescent="0.25">
      <c r="A1441" s="281" t="str">
        <f ca="1">no.</f>
        <v/>
      </c>
      <c r="B1441" s="281"/>
      <c r="C1441" s="282"/>
      <c r="D1441" s="282"/>
      <c r="E1441" s="282" t="str">
        <f ca="1">position</f>
        <v/>
      </c>
      <c r="F1441" s="282"/>
      <c r="G1441" s="282"/>
      <c r="H1441" s="282"/>
      <c r="I1441" s="282"/>
      <c r="J1441" s="335"/>
      <c r="K1441" s="282"/>
      <c r="L1441" s="282"/>
      <c r="M1441" s="282"/>
      <c r="N1441" s="282"/>
      <c r="O1441" s="281"/>
      <c r="P1441" s="360" t="str">
        <f ca="1">rescore_patient</f>
        <v/>
      </c>
      <c r="Q1441" s="330" t="str">
        <f ca="1">quantity</f>
        <v/>
      </c>
      <c r="R1441" s="281"/>
      <c r="S1441" s="282"/>
      <c r="T1441" s="282"/>
      <c r="U1441" s="282"/>
      <c r="V1441" s="305"/>
      <c r="W1441" s="305"/>
      <c r="X1441" s="305"/>
      <c r="Y1441" s="282"/>
      <c r="Z1441" s="282" t="e" vm="1">
        <f ca="1">_xlfn.IFS(AND(ISNUMBER(SEARCH("N?m l*", CUSTOMER[[#This Row],[Service Type]], 1)), CUSTOMER[[#This Row],[Count ST]] = TRUE), CUSTOMER[[#This Row],[Quantity]], AND($Y$10:$Y1441 = TRUE, COUNTIFS($H$10:$H1441, CUSTOMER[[#This Row],[Booking]], $J$10:$J1441, CUSTOMER[[#This Row],[Order Date]], $F$10:$F1441, "&lt;&gt;"&amp;"N?m l*")=1), 1, TRUE,  "")</f>
        <v>#NAME?</v>
      </c>
      <c r="AA1441" s="282" t="b">
        <f t="shared" ca="1" si="23"/>
        <v>0</v>
      </c>
      <c r="AB1441" s="305"/>
    </row>
    <row r="1442" spans="1:28" x14ac:dyDescent="0.25">
      <c r="A1442" s="281" t="str">
        <f ca="1">no.</f>
        <v/>
      </c>
      <c r="B1442" s="281"/>
      <c r="C1442" s="282"/>
      <c r="D1442" s="282"/>
      <c r="E1442" s="282" t="str">
        <f ca="1">position</f>
        <v/>
      </c>
      <c r="F1442" s="282"/>
      <c r="G1442" s="282"/>
      <c r="H1442" s="282"/>
      <c r="I1442" s="282"/>
      <c r="J1442" s="335"/>
      <c r="K1442" s="282"/>
      <c r="L1442" s="282"/>
      <c r="M1442" s="282"/>
      <c r="N1442" s="282"/>
      <c r="O1442" s="281"/>
      <c r="P1442" s="360" t="str">
        <f ca="1">rescore_patient</f>
        <v/>
      </c>
      <c r="Q1442" s="330" t="str">
        <f ca="1">quantity</f>
        <v/>
      </c>
      <c r="R1442" s="281"/>
      <c r="S1442" s="282"/>
      <c r="T1442" s="282"/>
      <c r="U1442" s="282"/>
      <c r="V1442" s="305"/>
      <c r="W1442" s="305"/>
      <c r="X1442" s="305"/>
      <c r="Y1442" s="282"/>
      <c r="Z1442" s="282" t="e" vm="1">
        <f ca="1">_xlfn.IFS(AND(ISNUMBER(SEARCH("N?m l*", CUSTOMER[[#This Row],[Service Type]], 1)), CUSTOMER[[#This Row],[Count ST]] = TRUE), CUSTOMER[[#This Row],[Quantity]], AND($Y$10:$Y1442 = TRUE, COUNTIFS($H$10:$H1442, CUSTOMER[[#This Row],[Booking]], $J$10:$J1442, CUSTOMER[[#This Row],[Order Date]], $F$10:$F1442, "&lt;&gt;"&amp;"N?m l*")=1), 1, TRUE,  "")</f>
        <v>#NAME?</v>
      </c>
      <c r="AA1442" s="282" t="b">
        <f t="shared" ca="1" si="23"/>
        <v>0</v>
      </c>
      <c r="AB1442" s="305"/>
    </row>
    <row r="1443" spans="1:28" x14ac:dyDescent="0.25">
      <c r="A1443" s="281" t="str">
        <f ca="1">no.</f>
        <v/>
      </c>
      <c r="B1443" s="281"/>
      <c r="C1443" s="282"/>
      <c r="D1443" s="282"/>
      <c r="E1443" s="282" t="str">
        <f ca="1">position</f>
        <v/>
      </c>
      <c r="F1443" s="282"/>
      <c r="G1443" s="282"/>
      <c r="H1443" s="282"/>
      <c r="I1443" s="282"/>
      <c r="J1443" s="335"/>
      <c r="K1443" s="282"/>
      <c r="L1443" s="282"/>
      <c r="M1443" s="282"/>
      <c r="N1443" s="282"/>
      <c r="O1443" s="281"/>
      <c r="P1443" s="360" t="str">
        <f ca="1">rescore_patient</f>
        <v/>
      </c>
      <c r="Q1443" s="330" t="str">
        <f ca="1">quantity</f>
        <v/>
      </c>
      <c r="R1443" s="281"/>
      <c r="S1443" s="282"/>
      <c r="T1443" s="282"/>
      <c r="U1443" s="282"/>
      <c r="V1443" s="305"/>
      <c r="W1443" s="305"/>
      <c r="X1443" s="305"/>
      <c r="Y1443" s="282"/>
      <c r="Z1443" s="282" t="e" vm="1">
        <f ca="1">_xlfn.IFS(AND(ISNUMBER(SEARCH("N?m l*", CUSTOMER[[#This Row],[Service Type]], 1)), CUSTOMER[[#This Row],[Count ST]] = TRUE), CUSTOMER[[#This Row],[Quantity]], AND($Y$10:$Y1443 = TRUE, COUNTIFS($H$10:$H1443, CUSTOMER[[#This Row],[Booking]], $J$10:$J1443, CUSTOMER[[#This Row],[Order Date]], $F$10:$F1443, "&lt;&gt;"&amp;"N?m l*")=1), 1, TRUE,  "")</f>
        <v>#NAME?</v>
      </c>
      <c r="AA1443" s="282" t="b">
        <f t="shared" ca="1" si="23"/>
        <v>0</v>
      </c>
      <c r="AB1443" s="305"/>
    </row>
    <row r="1444" spans="1:28" x14ac:dyDescent="0.25">
      <c r="A1444" s="281" t="str">
        <f ca="1">no.</f>
        <v/>
      </c>
      <c r="B1444" s="281"/>
      <c r="C1444" s="282"/>
      <c r="D1444" s="282"/>
      <c r="E1444" s="282" t="str">
        <f ca="1">position</f>
        <v/>
      </c>
      <c r="F1444" s="282"/>
      <c r="G1444" s="282"/>
      <c r="H1444" s="282"/>
      <c r="I1444" s="282"/>
      <c r="J1444" s="335"/>
      <c r="K1444" s="282"/>
      <c r="L1444" s="282"/>
      <c r="M1444" s="282"/>
      <c r="N1444" s="282"/>
      <c r="O1444" s="281"/>
      <c r="P1444" s="360" t="str">
        <f ca="1">rescore_patient</f>
        <v/>
      </c>
      <c r="Q1444" s="330" t="str">
        <f ca="1">quantity</f>
        <v/>
      </c>
      <c r="R1444" s="281"/>
      <c r="S1444" s="282"/>
      <c r="T1444" s="282"/>
      <c r="U1444" s="282"/>
      <c r="V1444" s="305"/>
      <c r="W1444" s="305"/>
      <c r="X1444" s="305"/>
      <c r="Y1444" s="282"/>
      <c r="Z1444" s="282" t="e" vm="1">
        <f ca="1">_xlfn.IFS(AND(ISNUMBER(SEARCH("N?m l*", CUSTOMER[[#This Row],[Service Type]], 1)), CUSTOMER[[#This Row],[Count ST]] = TRUE), CUSTOMER[[#This Row],[Quantity]], AND($Y$10:$Y1444 = TRUE, COUNTIFS($H$10:$H1444, CUSTOMER[[#This Row],[Booking]], $J$10:$J1444, CUSTOMER[[#This Row],[Order Date]], $F$10:$F1444, "&lt;&gt;"&amp;"N?m l*")=1), 1, TRUE,  "")</f>
        <v>#NAME?</v>
      </c>
      <c r="AA1444" s="282" t="b">
        <f t="shared" ca="1" si="23"/>
        <v>0</v>
      </c>
      <c r="AB1444" s="305"/>
    </row>
    <row r="1445" spans="1:28" x14ac:dyDescent="0.25">
      <c r="A1445" s="281" t="str">
        <f ca="1">no.</f>
        <v/>
      </c>
      <c r="B1445" s="281"/>
      <c r="C1445" s="282"/>
      <c r="D1445" s="282"/>
      <c r="E1445" s="282" t="str">
        <f ca="1">position</f>
        <v/>
      </c>
      <c r="F1445" s="282"/>
      <c r="G1445" s="282"/>
      <c r="H1445" s="282"/>
      <c r="I1445" s="282"/>
      <c r="J1445" s="335"/>
      <c r="K1445" s="282"/>
      <c r="L1445" s="282"/>
      <c r="M1445" s="282"/>
      <c r="N1445" s="282"/>
      <c r="O1445" s="281"/>
      <c r="P1445" s="360" t="str">
        <f ca="1">rescore_patient</f>
        <v/>
      </c>
      <c r="Q1445" s="330" t="str">
        <f ca="1">quantity</f>
        <v/>
      </c>
      <c r="R1445" s="281"/>
      <c r="S1445" s="282"/>
      <c r="T1445" s="282"/>
      <c r="U1445" s="282"/>
      <c r="V1445" s="305"/>
      <c r="W1445" s="305"/>
      <c r="X1445" s="305"/>
      <c r="Y1445" s="282"/>
      <c r="Z1445" s="282" t="e" vm="1">
        <f ca="1">_xlfn.IFS(AND(ISNUMBER(SEARCH("N?m l*", CUSTOMER[[#This Row],[Service Type]], 1)), CUSTOMER[[#This Row],[Count ST]] = TRUE), CUSTOMER[[#This Row],[Quantity]], AND($Y$10:$Y1445 = TRUE, COUNTIFS($H$10:$H1445, CUSTOMER[[#This Row],[Booking]], $J$10:$J1445, CUSTOMER[[#This Row],[Order Date]], $F$10:$F1445, "&lt;&gt;"&amp;"N?m l*")=1), 1, TRUE,  "")</f>
        <v>#NAME?</v>
      </c>
      <c r="AA1445" s="282" t="b">
        <f t="shared" ca="1" si="23"/>
        <v>0</v>
      </c>
      <c r="AB1445" s="305"/>
    </row>
    <row r="1446" spans="1:28" x14ac:dyDescent="0.25">
      <c r="A1446" s="281" t="str">
        <f ca="1">no.</f>
        <v/>
      </c>
      <c r="B1446" s="281"/>
      <c r="C1446" s="282"/>
      <c r="D1446" s="282"/>
      <c r="E1446" s="282" t="str">
        <f ca="1">position</f>
        <v/>
      </c>
      <c r="F1446" s="282"/>
      <c r="G1446" s="282"/>
      <c r="H1446" s="282"/>
      <c r="I1446" s="282"/>
      <c r="J1446" s="335"/>
      <c r="K1446" s="282"/>
      <c r="L1446" s="282"/>
      <c r="M1446" s="282"/>
      <c r="N1446" s="282"/>
      <c r="O1446" s="281"/>
      <c r="P1446" s="360" t="str">
        <f ca="1">rescore_patient</f>
        <v/>
      </c>
      <c r="Q1446" s="330" t="str">
        <f ca="1">quantity</f>
        <v/>
      </c>
      <c r="R1446" s="281"/>
      <c r="S1446" s="282"/>
      <c r="T1446" s="282"/>
      <c r="U1446" s="282"/>
      <c r="V1446" s="305"/>
      <c r="W1446" s="305"/>
      <c r="X1446" s="305"/>
      <c r="Y1446" s="282"/>
      <c r="Z1446" s="282" t="e" vm="1">
        <f ca="1">_xlfn.IFS(AND(ISNUMBER(SEARCH("N?m l*", CUSTOMER[[#This Row],[Service Type]], 1)), CUSTOMER[[#This Row],[Count ST]] = TRUE), CUSTOMER[[#This Row],[Quantity]], AND($Y$10:$Y1446 = TRUE, COUNTIFS($H$10:$H1446, CUSTOMER[[#This Row],[Booking]], $J$10:$J1446, CUSTOMER[[#This Row],[Order Date]], $F$10:$F1446, "&lt;&gt;"&amp;"N?m l*")=1), 1, TRUE,  "")</f>
        <v>#NAME?</v>
      </c>
      <c r="AA1446" s="282" t="b">
        <f t="shared" ca="1" si="23"/>
        <v>0</v>
      </c>
      <c r="AB1446" s="305"/>
    </row>
    <row r="1447" spans="1:28" x14ac:dyDescent="0.25">
      <c r="A1447" s="281" t="str">
        <f ca="1">no.</f>
        <v/>
      </c>
      <c r="B1447" s="281"/>
      <c r="C1447" s="282"/>
      <c r="D1447" s="282"/>
      <c r="E1447" s="282" t="str">
        <f ca="1">position</f>
        <v/>
      </c>
      <c r="F1447" s="282"/>
      <c r="G1447" s="282"/>
      <c r="H1447" s="282"/>
      <c r="I1447" s="282"/>
      <c r="J1447" s="335"/>
      <c r="K1447" s="282"/>
      <c r="L1447" s="282"/>
      <c r="M1447" s="282"/>
      <c r="N1447" s="282"/>
      <c r="O1447" s="281"/>
      <c r="P1447" s="360" t="str">
        <f ca="1">rescore_patient</f>
        <v/>
      </c>
      <c r="Q1447" s="330" t="str">
        <f ca="1">quantity</f>
        <v/>
      </c>
      <c r="R1447" s="281"/>
      <c r="S1447" s="282"/>
      <c r="T1447" s="282"/>
      <c r="U1447" s="282"/>
      <c r="V1447" s="305"/>
      <c r="W1447" s="305"/>
      <c r="X1447" s="305"/>
      <c r="Y1447" s="282"/>
      <c r="Z1447" s="282" t="e" vm="1">
        <f ca="1">_xlfn.IFS(AND(ISNUMBER(SEARCH("N?m l*", CUSTOMER[[#This Row],[Service Type]], 1)), CUSTOMER[[#This Row],[Count ST]] = TRUE), CUSTOMER[[#This Row],[Quantity]], AND($Y$10:$Y1447 = TRUE, COUNTIFS($H$10:$H1447, CUSTOMER[[#This Row],[Booking]], $J$10:$J1447, CUSTOMER[[#This Row],[Order Date]], $F$10:$F1447, "&lt;&gt;"&amp;"N?m l*")=1), 1, TRUE,  "")</f>
        <v>#NAME?</v>
      </c>
      <c r="AA1447" s="282" t="b">
        <f t="shared" ca="1" si="23"/>
        <v>0</v>
      </c>
      <c r="AB1447" s="305"/>
    </row>
    <row r="1448" spans="1:28" x14ac:dyDescent="0.25">
      <c r="A1448" s="281" t="str">
        <f ca="1">no.</f>
        <v/>
      </c>
      <c r="B1448" s="281"/>
      <c r="C1448" s="282"/>
      <c r="D1448" s="282"/>
      <c r="E1448" s="282" t="str">
        <f ca="1">position</f>
        <v/>
      </c>
      <c r="F1448" s="282"/>
      <c r="G1448" s="282"/>
      <c r="H1448" s="282"/>
      <c r="I1448" s="282"/>
      <c r="J1448" s="335"/>
      <c r="K1448" s="282"/>
      <c r="L1448" s="282"/>
      <c r="M1448" s="282"/>
      <c r="N1448" s="282"/>
      <c r="O1448" s="281"/>
      <c r="P1448" s="360" t="str">
        <f ca="1">rescore_patient</f>
        <v/>
      </c>
      <c r="Q1448" s="330" t="str">
        <f ca="1">quantity</f>
        <v/>
      </c>
      <c r="R1448" s="281"/>
      <c r="S1448" s="282"/>
      <c r="T1448" s="282"/>
      <c r="U1448" s="282"/>
      <c r="V1448" s="305"/>
      <c r="W1448" s="305"/>
      <c r="X1448" s="305"/>
      <c r="Y1448" s="282"/>
      <c r="Z1448" s="282" t="e" vm="1">
        <f ca="1">_xlfn.IFS(AND(ISNUMBER(SEARCH("N?m l*", CUSTOMER[[#This Row],[Service Type]], 1)), CUSTOMER[[#This Row],[Count ST]] = TRUE), CUSTOMER[[#This Row],[Quantity]], AND($Y$10:$Y1448 = TRUE, COUNTIFS($H$10:$H1448, CUSTOMER[[#This Row],[Booking]], $J$10:$J1448, CUSTOMER[[#This Row],[Order Date]], $F$10:$F1448, "&lt;&gt;"&amp;"N?m l*")=1), 1, TRUE,  "")</f>
        <v>#NAME?</v>
      </c>
      <c r="AA1448" s="282" t="b">
        <f t="shared" ca="1" si="23"/>
        <v>0</v>
      </c>
      <c r="AB1448" s="305"/>
    </row>
    <row r="1449" spans="1:28" x14ac:dyDescent="0.25">
      <c r="A1449" s="281" t="str">
        <f ca="1">no.</f>
        <v/>
      </c>
      <c r="B1449" s="281"/>
      <c r="C1449" s="282"/>
      <c r="D1449" s="282"/>
      <c r="E1449" s="282" t="str">
        <f ca="1">position</f>
        <v/>
      </c>
      <c r="F1449" s="282"/>
      <c r="G1449" s="282"/>
      <c r="H1449" s="282"/>
      <c r="I1449" s="282"/>
      <c r="J1449" s="335"/>
      <c r="K1449" s="282"/>
      <c r="L1449" s="282"/>
      <c r="M1449" s="282"/>
      <c r="N1449" s="282"/>
      <c r="O1449" s="281"/>
      <c r="P1449" s="360" t="str">
        <f ca="1">rescore_patient</f>
        <v/>
      </c>
      <c r="Q1449" s="330" t="str">
        <f ca="1">quantity</f>
        <v/>
      </c>
      <c r="R1449" s="281"/>
      <c r="S1449" s="282"/>
      <c r="T1449" s="282"/>
      <c r="U1449" s="282"/>
      <c r="V1449" s="305"/>
      <c r="W1449" s="305"/>
      <c r="X1449" s="305"/>
      <c r="Y1449" s="282"/>
      <c r="Z1449" s="282" t="e" vm="1">
        <f ca="1">_xlfn.IFS(AND(ISNUMBER(SEARCH("N?m l*", CUSTOMER[[#This Row],[Service Type]], 1)), CUSTOMER[[#This Row],[Count ST]] = TRUE), CUSTOMER[[#This Row],[Quantity]], AND($Y$10:$Y1449 = TRUE, COUNTIFS($H$10:$H1449, CUSTOMER[[#This Row],[Booking]], $J$10:$J1449, CUSTOMER[[#This Row],[Order Date]], $F$10:$F1449, "&lt;&gt;"&amp;"N?m l*")=1), 1, TRUE,  "")</f>
        <v>#NAME?</v>
      </c>
      <c r="AA1449" s="282" t="b">
        <f t="shared" ca="1" si="23"/>
        <v>0</v>
      </c>
      <c r="AB1449" s="305"/>
    </row>
    <row r="1450" spans="1:28" x14ac:dyDescent="0.25">
      <c r="A1450" s="281" t="str">
        <f ca="1">no.</f>
        <v/>
      </c>
      <c r="B1450" s="281"/>
      <c r="C1450" s="282"/>
      <c r="D1450" s="282"/>
      <c r="E1450" s="282" t="str">
        <f ca="1">position</f>
        <v/>
      </c>
      <c r="F1450" s="282"/>
      <c r="G1450" s="282"/>
      <c r="H1450" s="282"/>
      <c r="I1450" s="282"/>
      <c r="J1450" s="335"/>
      <c r="K1450" s="282"/>
      <c r="L1450" s="282"/>
      <c r="M1450" s="282"/>
      <c r="N1450" s="282"/>
      <c r="O1450" s="281"/>
      <c r="P1450" s="360" t="str">
        <f ca="1">rescore_patient</f>
        <v/>
      </c>
      <c r="Q1450" s="330" t="str">
        <f ca="1">quantity</f>
        <v/>
      </c>
      <c r="R1450" s="281"/>
      <c r="S1450" s="282"/>
      <c r="T1450" s="282"/>
      <c r="U1450" s="282"/>
      <c r="V1450" s="305"/>
      <c r="W1450" s="305"/>
      <c r="X1450" s="305"/>
      <c r="Y1450" s="282"/>
      <c r="Z1450" s="282" t="e" vm="1">
        <f ca="1">_xlfn.IFS(AND(ISNUMBER(SEARCH("N?m l*", CUSTOMER[[#This Row],[Service Type]], 1)), CUSTOMER[[#This Row],[Count ST]] = TRUE), CUSTOMER[[#This Row],[Quantity]], AND($Y$10:$Y1450 = TRUE, COUNTIFS($H$10:$H1450, CUSTOMER[[#This Row],[Booking]], $J$10:$J1450, CUSTOMER[[#This Row],[Order Date]], $F$10:$F1450, "&lt;&gt;"&amp;"N?m l*")=1), 1, TRUE,  "")</f>
        <v>#NAME?</v>
      </c>
      <c r="AA1450" s="282" t="b">
        <f t="shared" ca="1" si="23"/>
        <v>0</v>
      </c>
      <c r="AB1450" s="305"/>
    </row>
    <row r="1451" spans="1:28" x14ac:dyDescent="0.25">
      <c r="A1451" s="281" t="str">
        <f ca="1">no.</f>
        <v/>
      </c>
      <c r="B1451" s="281"/>
      <c r="C1451" s="282"/>
      <c r="D1451" s="282"/>
      <c r="E1451" s="282" t="str">
        <f ca="1">position</f>
        <v/>
      </c>
      <c r="F1451" s="282"/>
      <c r="G1451" s="282"/>
      <c r="H1451" s="282"/>
      <c r="I1451" s="282"/>
      <c r="J1451" s="335"/>
      <c r="K1451" s="282"/>
      <c r="L1451" s="282"/>
      <c r="M1451" s="282"/>
      <c r="N1451" s="282"/>
      <c r="O1451" s="281"/>
      <c r="P1451" s="360" t="str">
        <f ca="1">rescore_patient</f>
        <v/>
      </c>
      <c r="Q1451" s="330" t="str">
        <f ca="1">quantity</f>
        <v/>
      </c>
      <c r="R1451" s="281"/>
      <c r="S1451" s="282"/>
      <c r="T1451" s="282"/>
      <c r="U1451" s="282"/>
      <c r="V1451" s="305"/>
      <c r="W1451" s="305"/>
      <c r="X1451" s="305"/>
      <c r="Y1451" s="282"/>
      <c r="Z1451" s="282" t="e" vm="1">
        <f ca="1">_xlfn.IFS(AND(ISNUMBER(SEARCH("N?m l*", CUSTOMER[[#This Row],[Service Type]], 1)), CUSTOMER[[#This Row],[Count ST]] = TRUE), CUSTOMER[[#This Row],[Quantity]], AND($Y$10:$Y1451 = TRUE, COUNTIFS($H$10:$H1451, CUSTOMER[[#This Row],[Booking]], $J$10:$J1451, CUSTOMER[[#This Row],[Order Date]], $F$10:$F1451, "&lt;&gt;"&amp;"N?m l*")=1), 1, TRUE,  "")</f>
        <v>#NAME?</v>
      </c>
      <c r="AA1451" s="282" t="b">
        <f t="shared" ca="1" si="23"/>
        <v>0</v>
      </c>
      <c r="AB1451" s="305"/>
    </row>
    <row r="1452" spans="1:28" x14ac:dyDescent="0.25">
      <c r="A1452" s="281" t="str">
        <f ca="1">no.</f>
        <v/>
      </c>
      <c r="B1452" s="281"/>
      <c r="C1452" s="282"/>
      <c r="D1452" s="282"/>
      <c r="E1452" s="282" t="str">
        <f ca="1">position</f>
        <v/>
      </c>
      <c r="F1452" s="282"/>
      <c r="G1452" s="282"/>
      <c r="H1452" s="282"/>
      <c r="I1452" s="282"/>
      <c r="J1452" s="335"/>
      <c r="K1452" s="282"/>
      <c r="L1452" s="282"/>
      <c r="M1452" s="282"/>
      <c r="N1452" s="282"/>
      <c r="O1452" s="281"/>
      <c r="P1452" s="360" t="str">
        <f ca="1">rescore_patient</f>
        <v/>
      </c>
      <c r="Q1452" s="330" t="str">
        <f ca="1">quantity</f>
        <v/>
      </c>
      <c r="R1452" s="281"/>
      <c r="S1452" s="282"/>
      <c r="T1452" s="282"/>
      <c r="U1452" s="282"/>
      <c r="V1452" s="305"/>
      <c r="W1452" s="305"/>
      <c r="X1452" s="305"/>
      <c r="Y1452" s="282"/>
      <c r="Z1452" s="282" t="e" vm="1">
        <f ca="1">_xlfn.IFS(AND(ISNUMBER(SEARCH("N?m l*", CUSTOMER[[#This Row],[Service Type]], 1)), CUSTOMER[[#This Row],[Count ST]] = TRUE), CUSTOMER[[#This Row],[Quantity]], AND($Y$10:$Y1452 = TRUE, COUNTIFS($H$10:$H1452, CUSTOMER[[#This Row],[Booking]], $J$10:$J1452, CUSTOMER[[#This Row],[Order Date]], $F$10:$F1452, "&lt;&gt;"&amp;"N?m l*")=1), 1, TRUE,  "")</f>
        <v>#NAME?</v>
      </c>
      <c r="AA1452" s="282" t="b">
        <f t="shared" ca="1" si="23"/>
        <v>0</v>
      </c>
      <c r="AB1452" s="305"/>
    </row>
    <row r="1453" spans="1:28" x14ac:dyDescent="0.25">
      <c r="A1453" s="281" t="str">
        <f ca="1">no.</f>
        <v/>
      </c>
      <c r="B1453" s="281"/>
      <c r="C1453" s="282"/>
      <c r="D1453" s="282"/>
      <c r="E1453" s="282" t="str">
        <f ca="1">position</f>
        <v/>
      </c>
      <c r="F1453" s="282"/>
      <c r="G1453" s="282"/>
      <c r="H1453" s="282"/>
      <c r="I1453" s="282"/>
      <c r="J1453" s="335"/>
      <c r="K1453" s="282"/>
      <c r="L1453" s="282"/>
      <c r="M1453" s="282"/>
      <c r="N1453" s="282"/>
      <c r="O1453" s="281"/>
      <c r="P1453" s="360" t="str">
        <f ca="1">rescore_patient</f>
        <v/>
      </c>
      <c r="Q1453" s="330" t="str">
        <f ca="1">quantity</f>
        <v/>
      </c>
      <c r="R1453" s="281"/>
      <c r="S1453" s="282"/>
      <c r="T1453" s="282"/>
      <c r="U1453" s="282"/>
      <c r="V1453" s="305"/>
      <c r="W1453" s="305"/>
      <c r="X1453" s="305"/>
      <c r="Y1453" s="282"/>
      <c r="Z1453" s="282" t="e" vm="1">
        <f ca="1">_xlfn.IFS(AND(ISNUMBER(SEARCH("N?m l*", CUSTOMER[[#This Row],[Service Type]], 1)), CUSTOMER[[#This Row],[Count ST]] = TRUE), CUSTOMER[[#This Row],[Quantity]], AND($Y$10:$Y1453 = TRUE, COUNTIFS($H$10:$H1453, CUSTOMER[[#This Row],[Booking]], $J$10:$J1453, CUSTOMER[[#This Row],[Order Date]], $F$10:$F1453, "&lt;&gt;"&amp;"N?m l*")=1), 1, TRUE,  "")</f>
        <v>#NAME?</v>
      </c>
      <c r="AA1453" s="282" t="b">
        <f t="shared" ca="1" si="23"/>
        <v>0</v>
      </c>
      <c r="AB1453" s="305"/>
    </row>
    <row r="1454" spans="1:28" x14ac:dyDescent="0.25">
      <c r="A1454" s="281" t="str">
        <f ca="1">no.</f>
        <v/>
      </c>
      <c r="B1454" s="281"/>
      <c r="C1454" s="282"/>
      <c r="D1454" s="282"/>
      <c r="E1454" s="282" t="str">
        <f ca="1">position</f>
        <v/>
      </c>
      <c r="F1454" s="282"/>
      <c r="G1454" s="282"/>
      <c r="H1454" s="282"/>
      <c r="I1454" s="282"/>
      <c r="J1454" s="335"/>
      <c r="K1454" s="282"/>
      <c r="L1454" s="282"/>
      <c r="M1454" s="282"/>
      <c r="N1454" s="282"/>
      <c r="O1454" s="281"/>
      <c r="P1454" s="360" t="str">
        <f ca="1">rescore_patient</f>
        <v/>
      </c>
      <c r="Q1454" s="330" t="str">
        <f ca="1">quantity</f>
        <v/>
      </c>
      <c r="R1454" s="281"/>
      <c r="S1454" s="282"/>
      <c r="T1454" s="282"/>
      <c r="U1454" s="282"/>
      <c r="V1454" s="305"/>
      <c r="W1454" s="305"/>
      <c r="X1454" s="305"/>
      <c r="Y1454" s="282"/>
      <c r="Z1454" s="282" t="e" vm="1">
        <f ca="1">_xlfn.IFS(AND(ISNUMBER(SEARCH("N?m l*", CUSTOMER[[#This Row],[Service Type]], 1)), CUSTOMER[[#This Row],[Count ST]] = TRUE), CUSTOMER[[#This Row],[Quantity]], AND($Y$10:$Y1454 = TRUE, COUNTIFS($H$10:$H1454, CUSTOMER[[#This Row],[Booking]], $J$10:$J1454, CUSTOMER[[#This Row],[Order Date]], $F$10:$F1454, "&lt;&gt;"&amp;"N?m l*")=1), 1, TRUE,  "")</f>
        <v>#NAME?</v>
      </c>
      <c r="AA1454" s="282" t="b">
        <f t="shared" ca="1" si="23"/>
        <v>0</v>
      </c>
      <c r="AB1454" s="305"/>
    </row>
    <row r="1455" spans="1:28" x14ac:dyDescent="0.25">
      <c r="A1455" s="281" t="str">
        <f ca="1">no.</f>
        <v/>
      </c>
      <c r="B1455" s="281"/>
      <c r="C1455" s="282"/>
      <c r="D1455" s="282"/>
      <c r="E1455" s="282" t="str">
        <f ca="1">position</f>
        <v/>
      </c>
      <c r="F1455" s="282"/>
      <c r="G1455" s="282"/>
      <c r="H1455" s="282"/>
      <c r="I1455" s="282"/>
      <c r="J1455" s="335"/>
      <c r="K1455" s="282"/>
      <c r="L1455" s="282"/>
      <c r="M1455" s="282"/>
      <c r="N1455" s="282"/>
      <c r="O1455" s="281"/>
      <c r="P1455" s="360" t="str">
        <f ca="1">rescore_patient</f>
        <v/>
      </c>
      <c r="Q1455" s="330" t="str">
        <f ca="1">quantity</f>
        <v/>
      </c>
      <c r="R1455" s="281"/>
      <c r="S1455" s="282"/>
      <c r="T1455" s="282"/>
      <c r="U1455" s="282"/>
      <c r="V1455" s="305"/>
      <c r="W1455" s="305"/>
      <c r="X1455" s="305"/>
      <c r="Y1455" s="282"/>
      <c r="Z1455" s="282" t="e" vm="1">
        <f ca="1">_xlfn.IFS(AND(ISNUMBER(SEARCH("N?m l*", CUSTOMER[[#This Row],[Service Type]], 1)), CUSTOMER[[#This Row],[Count ST]] = TRUE), CUSTOMER[[#This Row],[Quantity]], AND($Y$10:$Y1455 = TRUE, COUNTIFS($H$10:$H1455, CUSTOMER[[#This Row],[Booking]], $J$10:$J1455, CUSTOMER[[#This Row],[Order Date]], $F$10:$F1455, "&lt;&gt;"&amp;"N?m l*")=1), 1, TRUE,  "")</f>
        <v>#NAME?</v>
      </c>
      <c r="AA1455" s="282" t="b">
        <f t="shared" ca="1" si="23"/>
        <v>0</v>
      </c>
      <c r="AB1455" s="305"/>
    </row>
    <row r="1456" spans="1:28" x14ac:dyDescent="0.25">
      <c r="A1456" s="281" t="str">
        <f ca="1">no.</f>
        <v/>
      </c>
      <c r="B1456" s="281"/>
      <c r="C1456" s="282"/>
      <c r="D1456" s="282"/>
      <c r="E1456" s="282" t="str">
        <f ca="1">position</f>
        <v/>
      </c>
      <c r="F1456" s="282"/>
      <c r="G1456" s="282"/>
      <c r="H1456" s="282"/>
      <c r="I1456" s="282"/>
      <c r="J1456" s="335"/>
      <c r="K1456" s="282"/>
      <c r="L1456" s="282"/>
      <c r="M1456" s="282"/>
      <c r="N1456" s="282"/>
      <c r="O1456" s="281"/>
      <c r="P1456" s="360" t="str">
        <f ca="1">rescore_patient</f>
        <v/>
      </c>
      <c r="Q1456" s="330" t="str">
        <f ca="1">quantity</f>
        <v/>
      </c>
      <c r="R1456" s="281"/>
      <c r="S1456" s="282"/>
      <c r="T1456" s="282"/>
      <c r="U1456" s="282"/>
      <c r="V1456" s="305"/>
      <c r="W1456" s="305"/>
      <c r="X1456" s="305"/>
      <c r="Y1456" s="282"/>
      <c r="Z1456" s="282" t="e" vm="1">
        <f ca="1">_xlfn.IFS(AND(ISNUMBER(SEARCH("N?m l*", CUSTOMER[[#This Row],[Service Type]], 1)), CUSTOMER[[#This Row],[Count ST]] = TRUE), CUSTOMER[[#This Row],[Quantity]], AND($Y$10:$Y1456 = TRUE, COUNTIFS($H$10:$H1456, CUSTOMER[[#This Row],[Booking]], $J$10:$J1456, CUSTOMER[[#This Row],[Order Date]], $F$10:$F1456, "&lt;&gt;"&amp;"N?m l*")=1), 1, TRUE,  "")</f>
        <v>#NAME?</v>
      </c>
      <c r="AA1456" s="282" t="b">
        <f t="shared" ca="1" si="23"/>
        <v>0</v>
      </c>
      <c r="AB1456" s="305"/>
    </row>
    <row r="1457" spans="1:28" x14ac:dyDescent="0.25">
      <c r="A1457" s="281" t="str">
        <f ca="1">no.</f>
        <v/>
      </c>
      <c r="B1457" s="281"/>
      <c r="C1457" s="282"/>
      <c r="D1457" s="282"/>
      <c r="E1457" s="282" t="str">
        <f ca="1">position</f>
        <v/>
      </c>
      <c r="F1457" s="282"/>
      <c r="G1457" s="282"/>
      <c r="H1457" s="282"/>
      <c r="I1457" s="282"/>
      <c r="J1457" s="335"/>
      <c r="K1457" s="282"/>
      <c r="L1457" s="282"/>
      <c r="M1457" s="282"/>
      <c r="N1457" s="282"/>
      <c r="O1457" s="281"/>
      <c r="P1457" s="360" t="str">
        <f ca="1">rescore_patient</f>
        <v/>
      </c>
      <c r="Q1457" s="330" t="str">
        <f ca="1">quantity</f>
        <v/>
      </c>
      <c r="R1457" s="281"/>
      <c r="S1457" s="282"/>
      <c r="T1457" s="282"/>
      <c r="U1457" s="282"/>
      <c r="V1457" s="305"/>
      <c r="W1457" s="305"/>
      <c r="X1457" s="305"/>
      <c r="Y1457" s="282"/>
      <c r="Z1457" s="282" t="e" vm="1">
        <f ca="1">_xlfn.IFS(AND(ISNUMBER(SEARCH("N?m l*", CUSTOMER[[#This Row],[Service Type]], 1)), CUSTOMER[[#This Row],[Count ST]] = TRUE), CUSTOMER[[#This Row],[Quantity]], AND($Y$10:$Y1457 = TRUE, COUNTIFS($H$10:$H1457, CUSTOMER[[#This Row],[Booking]], $J$10:$J1457, CUSTOMER[[#This Row],[Order Date]], $F$10:$F1457, "&lt;&gt;"&amp;"N?m l*")=1), 1, TRUE,  "")</f>
        <v>#NAME?</v>
      </c>
      <c r="AA1457" s="282" t="b">
        <f t="shared" ca="1" si="23"/>
        <v>0</v>
      </c>
      <c r="AB1457" s="305"/>
    </row>
    <row r="1458" spans="1:28" x14ac:dyDescent="0.25">
      <c r="A1458" s="281" t="str">
        <f ca="1">no.</f>
        <v/>
      </c>
      <c r="B1458" s="281"/>
      <c r="C1458" s="282"/>
      <c r="D1458" s="282"/>
      <c r="E1458" s="282" t="str">
        <f ca="1">position</f>
        <v/>
      </c>
      <c r="F1458" s="282"/>
      <c r="G1458" s="282"/>
      <c r="H1458" s="282"/>
      <c r="I1458" s="282"/>
      <c r="J1458" s="335"/>
      <c r="K1458" s="282"/>
      <c r="L1458" s="282"/>
      <c r="M1458" s="282"/>
      <c r="N1458" s="282"/>
      <c r="O1458" s="281"/>
      <c r="P1458" s="360" t="str">
        <f ca="1">rescore_patient</f>
        <v/>
      </c>
      <c r="Q1458" s="330" t="str">
        <f ca="1">quantity</f>
        <v/>
      </c>
      <c r="R1458" s="281"/>
      <c r="S1458" s="282"/>
      <c r="T1458" s="282"/>
      <c r="U1458" s="282"/>
      <c r="V1458" s="305"/>
      <c r="W1458" s="305"/>
      <c r="X1458" s="305"/>
      <c r="Y1458" s="282"/>
      <c r="Z1458" s="282" t="e" vm="1">
        <f ca="1">_xlfn.IFS(AND(ISNUMBER(SEARCH("N?m l*", CUSTOMER[[#This Row],[Service Type]], 1)), CUSTOMER[[#This Row],[Count ST]] = TRUE), CUSTOMER[[#This Row],[Quantity]], AND($Y$10:$Y1458 = TRUE, COUNTIFS($H$10:$H1458, CUSTOMER[[#This Row],[Booking]], $J$10:$J1458, CUSTOMER[[#This Row],[Order Date]], $F$10:$F1458, "&lt;&gt;"&amp;"N?m l*")=1), 1, TRUE,  "")</f>
        <v>#NAME?</v>
      </c>
      <c r="AA1458" s="282" t="b">
        <f t="shared" ca="1" si="23"/>
        <v>0</v>
      </c>
      <c r="AB1458" s="305"/>
    </row>
    <row r="1459" spans="1:28" x14ac:dyDescent="0.25">
      <c r="A1459" s="281" t="str">
        <f ca="1">no.</f>
        <v/>
      </c>
      <c r="B1459" s="281"/>
      <c r="C1459" s="282"/>
      <c r="D1459" s="282"/>
      <c r="E1459" s="282" t="str">
        <f ca="1">position</f>
        <v/>
      </c>
      <c r="F1459" s="282"/>
      <c r="G1459" s="282"/>
      <c r="H1459" s="282"/>
      <c r="I1459" s="282"/>
      <c r="J1459" s="335"/>
      <c r="K1459" s="282"/>
      <c r="L1459" s="282"/>
      <c r="M1459" s="282"/>
      <c r="N1459" s="282"/>
      <c r="O1459" s="281"/>
      <c r="P1459" s="360" t="str">
        <f ca="1">rescore_patient</f>
        <v/>
      </c>
      <c r="Q1459" s="330" t="str">
        <f ca="1">quantity</f>
        <v/>
      </c>
      <c r="R1459" s="281"/>
      <c r="S1459" s="282"/>
      <c r="T1459" s="282"/>
      <c r="U1459" s="282"/>
      <c r="V1459" s="305"/>
      <c r="W1459" s="305"/>
      <c r="X1459" s="305"/>
      <c r="Y1459" s="282"/>
      <c r="Z1459" s="282" t="e" vm="1">
        <f ca="1">_xlfn.IFS(AND(ISNUMBER(SEARCH("N?m l*", CUSTOMER[[#This Row],[Service Type]], 1)), CUSTOMER[[#This Row],[Count ST]] = TRUE), CUSTOMER[[#This Row],[Quantity]], AND($Y$10:$Y1459 = TRUE, COUNTIFS($H$10:$H1459, CUSTOMER[[#This Row],[Booking]], $J$10:$J1459, CUSTOMER[[#This Row],[Order Date]], $F$10:$F1459, "&lt;&gt;"&amp;"N?m l*")=1), 1, TRUE,  "")</f>
        <v>#NAME?</v>
      </c>
      <c r="AA1459" s="282" t="b">
        <f t="shared" ca="1" si="23"/>
        <v>0</v>
      </c>
      <c r="AB1459" s="305"/>
    </row>
    <row r="1460" spans="1:28" x14ac:dyDescent="0.25">
      <c r="A1460" s="281" t="str">
        <f ca="1">no.</f>
        <v/>
      </c>
      <c r="B1460" s="281"/>
      <c r="C1460" s="282"/>
      <c r="D1460" s="282"/>
      <c r="E1460" s="282" t="str">
        <f ca="1">position</f>
        <v/>
      </c>
      <c r="F1460" s="282"/>
      <c r="G1460" s="282"/>
      <c r="H1460" s="282"/>
      <c r="I1460" s="282"/>
      <c r="J1460" s="335"/>
      <c r="K1460" s="282"/>
      <c r="L1460" s="282"/>
      <c r="M1460" s="282"/>
      <c r="N1460" s="282"/>
      <c r="O1460" s="281"/>
      <c r="P1460" s="360" t="str">
        <f ca="1">rescore_patient</f>
        <v/>
      </c>
      <c r="Q1460" s="330" t="str">
        <f ca="1">quantity</f>
        <v/>
      </c>
      <c r="R1460" s="281"/>
      <c r="S1460" s="282"/>
      <c r="T1460" s="282"/>
      <c r="U1460" s="282"/>
      <c r="V1460" s="305"/>
      <c r="W1460" s="305"/>
      <c r="X1460" s="305"/>
      <c r="Y1460" s="282"/>
      <c r="Z1460" s="282" t="e" vm="1">
        <f ca="1">_xlfn.IFS(AND(ISNUMBER(SEARCH("N?m l*", CUSTOMER[[#This Row],[Service Type]], 1)), CUSTOMER[[#This Row],[Count ST]] = TRUE), CUSTOMER[[#This Row],[Quantity]], AND($Y$10:$Y1460 = TRUE, COUNTIFS($H$10:$H1460, CUSTOMER[[#This Row],[Booking]], $J$10:$J1460, CUSTOMER[[#This Row],[Order Date]], $F$10:$F1460, "&lt;&gt;"&amp;"N?m l*")=1), 1, TRUE,  "")</f>
        <v>#NAME?</v>
      </c>
      <c r="AA1460" s="282" t="b">
        <f t="shared" ca="1" si="23"/>
        <v>0</v>
      </c>
      <c r="AB1460" s="305"/>
    </row>
    <row r="1461" spans="1:28" x14ac:dyDescent="0.25">
      <c r="A1461" s="281" t="str">
        <f ca="1">no.</f>
        <v/>
      </c>
      <c r="B1461" s="281"/>
      <c r="C1461" s="282"/>
      <c r="D1461" s="282"/>
      <c r="E1461" s="282" t="str">
        <f ca="1">position</f>
        <v/>
      </c>
      <c r="F1461" s="282"/>
      <c r="G1461" s="282"/>
      <c r="H1461" s="282"/>
      <c r="I1461" s="282"/>
      <c r="J1461" s="335"/>
      <c r="K1461" s="282"/>
      <c r="L1461" s="282"/>
      <c r="M1461" s="282"/>
      <c r="N1461" s="282"/>
      <c r="O1461" s="281"/>
      <c r="P1461" s="360" t="str">
        <f ca="1">rescore_patient</f>
        <v/>
      </c>
      <c r="Q1461" s="330" t="str">
        <f ca="1">quantity</f>
        <v/>
      </c>
      <c r="R1461" s="281"/>
      <c r="S1461" s="282"/>
      <c r="T1461" s="282"/>
      <c r="U1461" s="282"/>
      <c r="V1461" s="305"/>
      <c r="W1461" s="305"/>
      <c r="X1461" s="305"/>
      <c r="Y1461" s="282"/>
      <c r="Z1461" s="282" t="e" vm="1">
        <f ca="1">_xlfn.IFS(AND(ISNUMBER(SEARCH("N?m l*", CUSTOMER[[#This Row],[Service Type]], 1)), CUSTOMER[[#This Row],[Count ST]] = TRUE), CUSTOMER[[#This Row],[Quantity]], AND($Y$10:$Y1461 = TRUE, COUNTIFS($H$10:$H1461, CUSTOMER[[#This Row],[Booking]], $J$10:$J1461, CUSTOMER[[#This Row],[Order Date]], $F$10:$F1461, "&lt;&gt;"&amp;"N?m l*")=1), 1, TRUE,  "")</f>
        <v>#NAME?</v>
      </c>
      <c r="AA1461" s="282" t="b">
        <f t="shared" ca="1" si="23"/>
        <v>0</v>
      </c>
      <c r="AB1461" s="305"/>
    </row>
    <row r="1462" spans="1:28" x14ac:dyDescent="0.25">
      <c r="A1462" s="281" t="str">
        <f ca="1">no.</f>
        <v/>
      </c>
      <c r="B1462" s="281"/>
      <c r="C1462" s="282"/>
      <c r="D1462" s="282"/>
      <c r="E1462" s="282" t="str">
        <f ca="1">position</f>
        <v/>
      </c>
      <c r="F1462" s="282"/>
      <c r="G1462" s="282"/>
      <c r="H1462" s="282"/>
      <c r="I1462" s="282"/>
      <c r="J1462" s="335"/>
      <c r="K1462" s="282"/>
      <c r="L1462" s="282"/>
      <c r="M1462" s="282"/>
      <c r="N1462" s="282"/>
      <c r="O1462" s="281"/>
      <c r="P1462" s="360" t="str">
        <f ca="1">rescore_patient</f>
        <v/>
      </c>
      <c r="Q1462" s="330" t="str">
        <f ca="1">quantity</f>
        <v/>
      </c>
      <c r="R1462" s="281"/>
      <c r="S1462" s="282"/>
      <c r="T1462" s="282"/>
      <c r="U1462" s="282"/>
      <c r="V1462" s="305"/>
      <c r="W1462" s="305"/>
      <c r="X1462" s="305"/>
      <c r="Y1462" s="282"/>
      <c r="Z1462" s="282" t="e" vm="1">
        <f ca="1">_xlfn.IFS(AND(ISNUMBER(SEARCH("N?m l*", CUSTOMER[[#This Row],[Service Type]], 1)), CUSTOMER[[#This Row],[Count ST]] = TRUE), CUSTOMER[[#This Row],[Quantity]], AND($Y$10:$Y1462 = TRUE, COUNTIFS($H$10:$H1462, CUSTOMER[[#This Row],[Booking]], $J$10:$J1462, CUSTOMER[[#This Row],[Order Date]], $F$10:$F1462, "&lt;&gt;"&amp;"N?m l*")=1), 1, TRUE,  "")</f>
        <v>#NAME?</v>
      </c>
      <c r="AA1462" s="282" t="b">
        <f t="shared" ca="1" si="23"/>
        <v>0</v>
      </c>
      <c r="AB1462" s="305"/>
    </row>
    <row r="1463" spans="1:28" x14ac:dyDescent="0.25">
      <c r="A1463" s="281" t="str">
        <f ca="1">no.</f>
        <v/>
      </c>
      <c r="B1463" s="281"/>
      <c r="C1463" s="282"/>
      <c r="D1463" s="282"/>
      <c r="E1463" s="282" t="str">
        <f ca="1">position</f>
        <v/>
      </c>
      <c r="F1463" s="282"/>
      <c r="G1463" s="282"/>
      <c r="H1463" s="282"/>
      <c r="I1463" s="282"/>
      <c r="J1463" s="335"/>
      <c r="K1463" s="282"/>
      <c r="L1463" s="282"/>
      <c r="M1463" s="282"/>
      <c r="N1463" s="282"/>
      <c r="O1463" s="281"/>
      <c r="P1463" s="360" t="str">
        <f ca="1">rescore_patient</f>
        <v/>
      </c>
      <c r="Q1463" s="330" t="str">
        <f ca="1">quantity</f>
        <v/>
      </c>
      <c r="R1463" s="281"/>
      <c r="S1463" s="282"/>
      <c r="T1463" s="282"/>
      <c r="U1463" s="282"/>
      <c r="V1463" s="305"/>
      <c r="W1463" s="305"/>
      <c r="X1463" s="305"/>
      <c r="Y1463" s="282"/>
      <c r="Z1463" s="282" t="e" vm="1">
        <f ca="1">_xlfn.IFS(AND(ISNUMBER(SEARCH("N?m l*", CUSTOMER[[#This Row],[Service Type]], 1)), CUSTOMER[[#This Row],[Count ST]] = TRUE), CUSTOMER[[#This Row],[Quantity]], AND($Y$10:$Y1463 = TRUE, COUNTIFS($H$10:$H1463, CUSTOMER[[#This Row],[Booking]], $J$10:$J1463, CUSTOMER[[#This Row],[Order Date]], $F$10:$F1463, "&lt;&gt;"&amp;"N?m l*")=1), 1, TRUE,  "")</f>
        <v>#NAME?</v>
      </c>
      <c r="AA1463" s="282" t="b">
        <f t="shared" ca="1" si="23"/>
        <v>0</v>
      </c>
      <c r="AB1463" s="305"/>
    </row>
    <row r="1464" spans="1:28" x14ac:dyDescent="0.25">
      <c r="A1464" s="281" t="str">
        <f ca="1">no.</f>
        <v/>
      </c>
      <c r="B1464" s="281"/>
      <c r="C1464" s="282"/>
      <c r="D1464" s="282"/>
      <c r="E1464" s="282" t="str">
        <f ca="1">position</f>
        <v/>
      </c>
      <c r="F1464" s="282"/>
      <c r="G1464" s="282"/>
      <c r="H1464" s="282"/>
      <c r="I1464" s="282"/>
      <c r="J1464" s="335"/>
      <c r="K1464" s="282"/>
      <c r="L1464" s="282"/>
      <c r="M1464" s="282"/>
      <c r="N1464" s="282"/>
      <c r="O1464" s="281"/>
      <c r="P1464" s="360" t="str">
        <f ca="1">rescore_patient</f>
        <v/>
      </c>
      <c r="Q1464" s="330" t="str">
        <f ca="1">quantity</f>
        <v/>
      </c>
      <c r="R1464" s="281"/>
      <c r="S1464" s="282"/>
      <c r="T1464" s="282"/>
      <c r="U1464" s="282"/>
      <c r="V1464" s="305"/>
      <c r="W1464" s="305"/>
      <c r="X1464" s="305"/>
      <c r="Y1464" s="282"/>
      <c r="Z1464" s="282" t="e" vm="1">
        <f ca="1">_xlfn.IFS(AND(ISNUMBER(SEARCH("N?m l*", CUSTOMER[[#This Row],[Service Type]], 1)), CUSTOMER[[#This Row],[Count ST]] = TRUE), CUSTOMER[[#This Row],[Quantity]], AND($Y$10:$Y1464 = TRUE, COUNTIFS($H$10:$H1464, CUSTOMER[[#This Row],[Booking]], $J$10:$J1464, CUSTOMER[[#This Row],[Order Date]], $F$10:$F1464, "&lt;&gt;"&amp;"N?m l*")=1), 1, TRUE,  "")</f>
        <v>#NAME?</v>
      </c>
      <c r="AA1464" s="282" t="b">
        <f t="shared" ca="1" si="23"/>
        <v>0</v>
      </c>
      <c r="AB1464" s="305"/>
    </row>
    <row r="1465" spans="1:28" x14ac:dyDescent="0.25">
      <c r="A1465" s="281" t="str">
        <f ca="1">no.</f>
        <v/>
      </c>
      <c r="B1465" s="281"/>
      <c r="C1465" s="282"/>
      <c r="D1465" s="282"/>
      <c r="E1465" s="282" t="str">
        <f ca="1">position</f>
        <v/>
      </c>
      <c r="F1465" s="282"/>
      <c r="G1465" s="282"/>
      <c r="H1465" s="282"/>
      <c r="I1465" s="282"/>
      <c r="J1465" s="335"/>
      <c r="K1465" s="282"/>
      <c r="L1465" s="282"/>
      <c r="M1465" s="282"/>
      <c r="N1465" s="282"/>
      <c r="O1465" s="281"/>
      <c r="P1465" s="360" t="str">
        <f ca="1">rescore_patient</f>
        <v/>
      </c>
      <c r="Q1465" s="330" t="str">
        <f ca="1">quantity</f>
        <v/>
      </c>
      <c r="R1465" s="281"/>
      <c r="S1465" s="282"/>
      <c r="T1465" s="282"/>
      <c r="U1465" s="282"/>
      <c r="V1465" s="305"/>
      <c r="W1465" s="305"/>
      <c r="X1465" s="305"/>
      <c r="Y1465" s="282"/>
      <c r="Z1465" s="282" t="e" vm="1">
        <f ca="1">_xlfn.IFS(AND(ISNUMBER(SEARCH("N?m l*", CUSTOMER[[#This Row],[Service Type]], 1)), CUSTOMER[[#This Row],[Count ST]] = TRUE), CUSTOMER[[#This Row],[Quantity]], AND($Y$10:$Y1465 = TRUE, COUNTIFS($H$10:$H1465, CUSTOMER[[#This Row],[Booking]], $J$10:$J1465, CUSTOMER[[#This Row],[Order Date]], $F$10:$F1465, "&lt;&gt;"&amp;"N?m l*")=1), 1, TRUE,  "")</f>
        <v>#NAME?</v>
      </c>
      <c r="AA1465" s="282" t="b">
        <f t="shared" ca="1" si="23"/>
        <v>0</v>
      </c>
      <c r="AB1465" s="305"/>
    </row>
    <row r="1466" spans="1:28" x14ac:dyDescent="0.25">
      <c r="A1466" s="281" t="str">
        <f ca="1">no.</f>
        <v/>
      </c>
      <c r="B1466" s="281"/>
      <c r="C1466" s="282"/>
      <c r="D1466" s="282"/>
      <c r="E1466" s="282" t="str">
        <f ca="1">position</f>
        <v/>
      </c>
      <c r="F1466" s="282"/>
      <c r="G1466" s="282"/>
      <c r="H1466" s="282"/>
      <c r="I1466" s="282"/>
      <c r="J1466" s="335"/>
      <c r="K1466" s="282"/>
      <c r="L1466" s="282"/>
      <c r="M1466" s="282"/>
      <c r="N1466" s="282"/>
      <c r="O1466" s="281"/>
      <c r="P1466" s="360" t="str">
        <f ca="1">rescore_patient</f>
        <v/>
      </c>
      <c r="Q1466" s="330" t="str">
        <f ca="1">quantity</f>
        <v/>
      </c>
      <c r="R1466" s="281"/>
      <c r="S1466" s="282"/>
      <c r="T1466" s="282"/>
      <c r="U1466" s="282"/>
      <c r="V1466" s="305"/>
      <c r="W1466" s="305"/>
      <c r="X1466" s="305"/>
      <c r="Y1466" s="282"/>
      <c r="Z1466" s="282" t="e" vm="1">
        <f ca="1">_xlfn.IFS(AND(ISNUMBER(SEARCH("N?m l*", CUSTOMER[[#This Row],[Service Type]], 1)), CUSTOMER[[#This Row],[Count ST]] = TRUE), CUSTOMER[[#This Row],[Quantity]], AND($Y$10:$Y1466 = TRUE, COUNTIFS($H$10:$H1466, CUSTOMER[[#This Row],[Booking]], $J$10:$J1466, CUSTOMER[[#This Row],[Order Date]], $F$10:$F1466, "&lt;&gt;"&amp;"N?m l*")=1), 1, TRUE,  "")</f>
        <v>#NAME?</v>
      </c>
      <c r="AA1466" s="282" t="b">
        <f t="shared" ca="1" si="23"/>
        <v>0</v>
      </c>
      <c r="AB1466" s="305"/>
    </row>
    <row r="1467" spans="1:28" x14ac:dyDescent="0.25">
      <c r="A1467" s="281" t="str">
        <f ca="1">no.</f>
        <v/>
      </c>
      <c r="B1467" s="281"/>
      <c r="C1467" s="282"/>
      <c r="D1467" s="282"/>
      <c r="E1467" s="282" t="str">
        <f ca="1">position</f>
        <v/>
      </c>
      <c r="F1467" s="282"/>
      <c r="G1467" s="282"/>
      <c r="H1467" s="282"/>
      <c r="I1467" s="282"/>
      <c r="J1467" s="335"/>
      <c r="K1467" s="282"/>
      <c r="L1467" s="282"/>
      <c r="M1467" s="282"/>
      <c r="N1467" s="282"/>
      <c r="O1467" s="281"/>
      <c r="P1467" s="360" t="str">
        <f ca="1">rescore_patient</f>
        <v/>
      </c>
      <c r="Q1467" s="330" t="str">
        <f ca="1">quantity</f>
        <v/>
      </c>
      <c r="R1467" s="281"/>
      <c r="S1467" s="282"/>
      <c r="T1467" s="282"/>
      <c r="U1467" s="282"/>
      <c r="V1467" s="305"/>
      <c r="W1467" s="305"/>
      <c r="X1467" s="305"/>
      <c r="Y1467" s="282"/>
      <c r="Z1467" s="282" t="e" vm="1">
        <f ca="1">_xlfn.IFS(AND(ISNUMBER(SEARCH("N?m l*", CUSTOMER[[#This Row],[Service Type]], 1)), CUSTOMER[[#This Row],[Count ST]] = TRUE), CUSTOMER[[#This Row],[Quantity]], AND($Y$10:$Y1467 = TRUE, COUNTIFS($H$10:$H1467, CUSTOMER[[#This Row],[Booking]], $J$10:$J1467, CUSTOMER[[#This Row],[Order Date]], $F$10:$F1467, "&lt;&gt;"&amp;"N?m l*")=1), 1, TRUE,  "")</f>
        <v>#NAME?</v>
      </c>
      <c r="AA1467" s="282" t="b">
        <f t="shared" ca="1" si="23"/>
        <v>0</v>
      </c>
      <c r="AB1467" s="305"/>
    </row>
    <row r="1468" spans="1:28" x14ac:dyDescent="0.25">
      <c r="A1468" s="281" t="str">
        <f ca="1">no.</f>
        <v/>
      </c>
      <c r="B1468" s="281"/>
      <c r="C1468" s="282"/>
      <c r="D1468" s="282"/>
      <c r="E1468" s="282" t="str">
        <f ca="1">position</f>
        <v/>
      </c>
      <c r="F1468" s="282"/>
      <c r="G1468" s="282"/>
      <c r="H1468" s="282"/>
      <c r="I1468" s="282"/>
      <c r="J1468" s="335"/>
      <c r="K1468" s="282"/>
      <c r="L1468" s="282"/>
      <c r="M1468" s="282"/>
      <c r="N1468" s="282"/>
      <c r="O1468" s="281"/>
      <c r="P1468" s="360" t="str">
        <f ca="1">rescore_patient</f>
        <v/>
      </c>
      <c r="Q1468" s="330" t="str">
        <f ca="1">quantity</f>
        <v/>
      </c>
      <c r="R1468" s="281"/>
      <c r="S1468" s="282"/>
      <c r="T1468" s="282"/>
      <c r="U1468" s="282"/>
      <c r="V1468" s="305"/>
      <c r="W1468" s="305"/>
      <c r="X1468" s="305"/>
      <c r="Y1468" s="282"/>
      <c r="Z1468" s="282" t="e" vm="1">
        <f ca="1">_xlfn.IFS(AND(ISNUMBER(SEARCH("N?m l*", CUSTOMER[[#This Row],[Service Type]], 1)), CUSTOMER[[#This Row],[Count ST]] = TRUE), CUSTOMER[[#This Row],[Quantity]], AND($Y$10:$Y1468 = TRUE, COUNTIFS($H$10:$H1468, CUSTOMER[[#This Row],[Booking]], $J$10:$J1468, CUSTOMER[[#This Row],[Order Date]], $F$10:$F1468, "&lt;&gt;"&amp;"N?m l*")=1), 1, TRUE,  "")</f>
        <v>#NAME?</v>
      </c>
      <c r="AA1468" s="282" t="b">
        <f t="shared" ca="1" si="23"/>
        <v>0</v>
      </c>
      <c r="AB1468" s="305"/>
    </row>
    <row r="1469" spans="1:28" x14ac:dyDescent="0.25">
      <c r="A1469" s="281" t="str">
        <f ca="1">no.</f>
        <v/>
      </c>
      <c r="B1469" s="281"/>
      <c r="C1469" s="282"/>
      <c r="D1469" s="282"/>
      <c r="E1469" s="282" t="str">
        <f ca="1">position</f>
        <v/>
      </c>
      <c r="F1469" s="282"/>
      <c r="G1469" s="282"/>
      <c r="H1469" s="282"/>
      <c r="I1469" s="282"/>
      <c r="J1469" s="335"/>
      <c r="K1469" s="282"/>
      <c r="L1469" s="282"/>
      <c r="M1469" s="282"/>
      <c r="N1469" s="282"/>
      <c r="O1469" s="281"/>
      <c r="P1469" s="360" t="str">
        <f ca="1">rescore_patient</f>
        <v/>
      </c>
      <c r="Q1469" s="330" t="str">
        <f ca="1">quantity</f>
        <v/>
      </c>
      <c r="R1469" s="281"/>
      <c r="S1469" s="282"/>
      <c r="T1469" s="282"/>
      <c r="U1469" s="282"/>
      <c r="V1469" s="305"/>
      <c r="W1469" s="305"/>
      <c r="X1469" s="305"/>
      <c r="Y1469" s="282"/>
      <c r="Z1469" s="282" t="e" vm="1">
        <f ca="1">_xlfn.IFS(AND(ISNUMBER(SEARCH("N?m l*", CUSTOMER[[#This Row],[Service Type]], 1)), CUSTOMER[[#This Row],[Count ST]] = TRUE), CUSTOMER[[#This Row],[Quantity]], AND($Y$10:$Y1469 = TRUE, COUNTIFS($H$10:$H1469, CUSTOMER[[#This Row],[Booking]], $J$10:$J1469, CUSTOMER[[#This Row],[Order Date]], $F$10:$F1469, "&lt;&gt;"&amp;"N?m l*")=1), 1, TRUE,  "")</f>
        <v>#NAME?</v>
      </c>
      <c r="AA1469" s="282" t="b">
        <f t="shared" ca="1" si="23"/>
        <v>0</v>
      </c>
      <c r="AB1469" s="305"/>
    </row>
    <row r="1470" spans="1:28" x14ac:dyDescent="0.25">
      <c r="A1470" s="281" t="str">
        <f ca="1">no.</f>
        <v/>
      </c>
      <c r="B1470" s="281"/>
      <c r="C1470" s="282"/>
      <c r="D1470" s="282"/>
      <c r="E1470" s="282" t="str">
        <f ca="1">position</f>
        <v/>
      </c>
      <c r="F1470" s="282"/>
      <c r="G1470" s="282"/>
      <c r="H1470" s="282"/>
      <c r="I1470" s="282"/>
      <c r="J1470" s="335"/>
      <c r="K1470" s="282"/>
      <c r="L1470" s="282"/>
      <c r="M1470" s="282"/>
      <c r="N1470" s="282"/>
      <c r="O1470" s="281"/>
      <c r="P1470" s="360" t="str">
        <f ca="1">rescore_patient</f>
        <v/>
      </c>
      <c r="Q1470" s="330" t="str">
        <f ca="1">quantity</f>
        <v/>
      </c>
      <c r="R1470" s="281"/>
      <c r="S1470" s="282"/>
      <c r="T1470" s="282"/>
      <c r="U1470" s="282"/>
      <c r="V1470" s="305"/>
      <c r="W1470" s="305"/>
      <c r="X1470" s="305"/>
      <c r="Y1470" s="282"/>
      <c r="Z1470" s="282" t="e" vm="1">
        <f ca="1">_xlfn.IFS(AND(ISNUMBER(SEARCH("N?m l*", CUSTOMER[[#This Row],[Service Type]], 1)), CUSTOMER[[#This Row],[Count ST]] = TRUE), CUSTOMER[[#This Row],[Quantity]], AND($Y$10:$Y1470 = TRUE, COUNTIFS($H$10:$H1470, CUSTOMER[[#This Row],[Booking]], $J$10:$J1470, CUSTOMER[[#This Row],[Order Date]], $F$10:$F1470, "&lt;&gt;"&amp;"N?m l*")=1), 1, TRUE,  "")</f>
        <v>#NAME?</v>
      </c>
      <c r="AA1470" s="282" t="b">
        <f t="shared" ca="1" si="23"/>
        <v>0</v>
      </c>
      <c r="AB1470" s="305"/>
    </row>
    <row r="1471" spans="1:28" x14ac:dyDescent="0.25">
      <c r="A1471" s="281" t="str">
        <f ca="1">no.</f>
        <v/>
      </c>
      <c r="B1471" s="281"/>
      <c r="C1471" s="282"/>
      <c r="D1471" s="282"/>
      <c r="E1471" s="282" t="str">
        <f ca="1">position</f>
        <v/>
      </c>
      <c r="F1471" s="282"/>
      <c r="G1471" s="282"/>
      <c r="H1471" s="282"/>
      <c r="I1471" s="282"/>
      <c r="J1471" s="335"/>
      <c r="K1471" s="282"/>
      <c r="L1471" s="282"/>
      <c r="M1471" s="282"/>
      <c r="N1471" s="282"/>
      <c r="O1471" s="281"/>
      <c r="P1471" s="360" t="str">
        <f ca="1">rescore_patient</f>
        <v/>
      </c>
      <c r="Q1471" s="330" t="str">
        <f ca="1">quantity</f>
        <v/>
      </c>
      <c r="R1471" s="281"/>
      <c r="S1471" s="282"/>
      <c r="T1471" s="282"/>
      <c r="U1471" s="282"/>
      <c r="V1471" s="305"/>
      <c r="W1471" s="305"/>
      <c r="X1471" s="305"/>
      <c r="Y1471" s="282"/>
      <c r="Z1471" s="282" t="e" vm="1">
        <f ca="1">_xlfn.IFS(AND(ISNUMBER(SEARCH("N?m l*", CUSTOMER[[#This Row],[Service Type]], 1)), CUSTOMER[[#This Row],[Count ST]] = TRUE), CUSTOMER[[#This Row],[Quantity]], AND($Y$10:$Y1471 = TRUE, COUNTIFS($H$10:$H1471, CUSTOMER[[#This Row],[Booking]], $J$10:$J1471, CUSTOMER[[#This Row],[Order Date]], $F$10:$F1471, "&lt;&gt;"&amp;"N?m l*")=1), 1, TRUE,  "")</f>
        <v>#NAME?</v>
      </c>
      <c r="AA1471" s="282" t="b">
        <f t="shared" ca="1" si="23"/>
        <v>0</v>
      </c>
      <c r="AB1471" s="305"/>
    </row>
    <row r="1472" spans="1:28" x14ac:dyDescent="0.25">
      <c r="A1472" s="281" t="str">
        <f ca="1">no.</f>
        <v/>
      </c>
      <c r="B1472" s="281"/>
      <c r="C1472" s="282"/>
      <c r="D1472" s="282"/>
      <c r="E1472" s="282" t="str">
        <f ca="1">position</f>
        <v/>
      </c>
      <c r="F1472" s="282"/>
      <c r="G1472" s="282"/>
      <c r="H1472" s="282"/>
      <c r="I1472" s="282"/>
      <c r="J1472" s="335"/>
      <c r="K1472" s="282"/>
      <c r="L1472" s="282"/>
      <c r="M1472" s="282"/>
      <c r="N1472" s="282"/>
      <c r="O1472" s="281"/>
      <c r="P1472" s="360" t="str">
        <f ca="1">rescore_patient</f>
        <v/>
      </c>
      <c r="Q1472" s="330" t="str">
        <f ca="1">quantity</f>
        <v/>
      </c>
      <c r="R1472" s="281"/>
      <c r="S1472" s="282"/>
      <c r="T1472" s="282"/>
      <c r="U1472" s="282"/>
      <c r="V1472" s="305"/>
      <c r="W1472" s="305"/>
      <c r="X1472" s="305"/>
      <c r="Y1472" s="282"/>
      <c r="Z1472" s="282" t="e" vm="1">
        <f ca="1">_xlfn.IFS(AND(ISNUMBER(SEARCH("N?m l*", CUSTOMER[[#This Row],[Service Type]], 1)), CUSTOMER[[#This Row],[Count ST]] = TRUE), CUSTOMER[[#This Row],[Quantity]], AND($Y$10:$Y1472 = TRUE, COUNTIFS($H$10:$H1472, CUSTOMER[[#This Row],[Booking]], $J$10:$J1472, CUSTOMER[[#This Row],[Order Date]], $F$10:$F1472, "&lt;&gt;"&amp;"N?m l*")=1), 1, TRUE,  "")</f>
        <v>#NAME?</v>
      </c>
      <c r="AA1472" s="282" t="b">
        <f t="shared" ca="1" si="23"/>
        <v>0</v>
      </c>
      <c r="AB1472" s="305"/>
    </row>
    <row r="1473" spans="1:28" x14ac:dyDescent="0.25">
      <c r="A1473" s="281" t="str">
        <f ca="1">no.</f>
        <v/>
      </c>
      <c r="B1473" s="281"/>
      <c r="C1473" s="282"/>
      <c r="D1473" s="282"/>
      <c r="E1473" s="282" t="str">
        <f ca="1">position</f>
        <v/>
      </c>
      <c r="F1473" s="282"/>
      <c r="G1473" s="282"/>
      <c r="H1473" s="282"/>
      <c r="I1473" s="282"/>
      <c r="J1473" s="335"/>
      <c r="K1473" s="282"/>
      <c r="L1473" s="282"/>
      <c r="M1473" s="282"/>
      <c r="N1473" s="282"/>
      <c r="O1473" s="281"/>
      <c r="P1473" s="360" t="str">
        <f ca="1">rescore_patient</f>
        <v/>
      </c>
      <c r="Q1473" s="330" t="str">
        <f ca="1">quantity</f>
        <v/>
      </c>
      <c r="R1473" s="281"/>
      <c r="S1473" s="282"/>
      <c r="T1473" s="282"/>
      <c r="U1473" s="282"/>
      <c r="V1473" s="305"/>
      <c r="W1473" s="305"/>
      <c r="X1473" s="305"/>
      <c r="Y1473" s="282"/>
      <c r="Z1473" s="282" t="e" vm="1">
        <f ca="1">_xlfn.IFS(AND(ISNUMBER(SEARCH("N?m l*", CUSTOMER[[#This Row],[Service Type]], 1)), CUSTOMER[[#This Row],[Count ST]] = TRUE), CUSTOMER[[#This Row],[Quantity]], AND($Y$10:$Y1473 = TRUE, COUNTIFS($H$10:$H1473, CUSTOMER[[#This Row],[Booking]], $J$10:$J1473, CUSTOMER[[#This Row],[Order Date]], $F$10:$F1473, "&lt;&gt;"&amp;"N?m l*")=1), 1, TRUE,  "")</f>
        <v>#NAME?</v>
      </c>
      <c r="AA1473" s="282" t="b">
        <f t="shared" ca="1" si="23"/>
        <v>0</v>
      </c>
      <c r="AB1473" s="305"/>
    </row>
    <row r="1474" spans="1:28" x14ac:dyDescent="0.25">
      <c r="A1474" s="281" t="str">
        <f ca="1">no.</f>
        <v/>
      </c>
      <c r="B1474" s="281"/>
      <c r="C1474" s="282"/>
      <c r="D1474" s="282"/>
      <c r="E1474" s="282" t="str">
        <f ca="1">position</f>
        <v/>
      </c>
      <c r="F1474" s="282"/>
      <c r="G1474" s="282"/>
      <c r="H1474" s="282"/>
      <c r="I1474" s="282"/>
      <c r="J1474" s="335"/>
      <c r="K1474" s="282"/>
      <c r="L1474" s="282"/>
      <c r="M1474" s="282"/>
      <c r="N1474" s="282"/>
      <c r="O1474" s="281"/>
      <c r="P1474" s="360" t="str">
        <f ca="1">rescore_patient</f>
        <v/>
      </c>
      <c r="Q1474" s="330" t="str">
        <f ca="1">quantity</f>
        <v/>
      </c>
      <c r="R1474" s="281"/>
      <c r="S1474" s="282"/>
      <c r="T1474" s="282"/>
      <c r="U1474" s="282"/>
      <c r="V1474" s="305"/>
      <c r="W1474" s="305"/>
      <c r="X1474" s="305"/>
      <c r="Y1474" s="282"/>
      <c r="Z1474" s="282" t="e" vm="1">
        <f ca="1">_xlfn.IFS(AND(ISNUMBER(SEARCH("N?m l*", CUSTOMER[[#This Row],[Service Type]], 1)), CUSTOMER[[#This Row],[Count ST]] = TRUE), CUSTOMER[[#This Row],[Quantity]], AND($Y$10:$Y1474 = TRUE, COUNTIFS($H$10:$H1474, CUSTOMER[[#This Row],[Booking]], $J$10:$J1474, CUSTOMER[[#This Row],[Order Date]], $F$10:$F1474, "&lt;&gt;"&amp;"N?m l*")=1), 1, TRUE,  "")</f>
        <v>#NAME?</v>
      </c>
      <c r="AA1474" s="282" t="b">
        <f t="shared" ca="1" si="23"/>
        <v>0</v>
      </c>
      <c r="AB1474" s="305"/>
    </row>
    <row r="1475" spans="1:28" x14ac:dyDescent="0.25">
      <c r="A1475" s="281" t="str">
        <f ca="1">no.</f>
        <v/>
      </c>
      <c r="B1475" s="281"/>
      <c r="C1475" s="282"/>
      <c r="D1475" s="282"/>
      <c r="E1475" s="282" t="str">
        <f ca="1">position</f>
        <v/>
      </c>
      <c r="F1475" s="282"/>
      <c r="G1475" s="282"/>
      <c r="H1475" s="282"/>
      <c r="I1475" s="282"/>
      <c r="J1475" s="335"/>
      <c r="K1475" s="282"/>
      <c r="L1475" s="282"/>
      <c r="M1475" s="282"/>
      <c r="N1475" s="282"/>
      <c r="O1475" s="281"/>
      <c r="P1475" s="360" t="str">
        <f ca="1">rescore_patient</f>
        <v/>
      </c>
      <c r="Q1475" s="330" t="str">
        <f ca="1">quantity</f>
        <v/>
      </c>
      <c r="R1475" s="281"/>
      <c r="S1475" s="282"/>
      <c r="T1475" s="282"/>
      <c r="U1475" s="282"/>
      <c r="V1475" s="305"/>
      <c r="W1475" s="305"/>
      <c r="X1475" s="305"/>
      <c r="Y1475" s="282"/>
      <c r="Z1475" s="282" t="e" vm="1">
        <f ca="1">_xlfn.IFS(AND(ISNUMBER(SEARCH("N?m l*", CUSTOMER[[#This Row],[Service Type]], 1)), CUSTOMER[[#This Row],[Count ST]] = TRUE), CUSTOMER[[#This Row],[Quantity]], AND($Y$10:$Y1475 = TRUE, COUNTIFS($H$10:$H1475, CUSTOMER[[#This Row],[Booking]], $J$10:$J1475, CUSTOMER[[#This Row],[Order Date]], $F$10:$F1475, "&lt;&gt;"&amp;"N?m l*")=1), 1, TRUE,  "")</f>
        <v>#NAME?</v>
      </c>
      <c r="AA1475" s="282" t="b">
        <f t="shared" ca="1" si="23"/>
        <v>0</v>
      </c>
      <c r="AB1475" s="305"/>
    </row>
    <row r="1476" spans="1:28" x14ac:dyDescent="0.25">
      <c r="A1476" s="281" t="str">
        <f ca="1">no.</f>
        <v/>
      </c>
      <c r="B1476" s="281"/>
      <c r="C1476" s="282"/>
      <c r="D1476" s="282"/>
      <c r="E1476" s="282" t="str">
        <f ca="1">position</f>
        <v/>
      </c>
      <c r="F1476" s="282"/>
      <c r="G1476" s="282"/>
      <c r="H1476" s="282"/>
      <c r="I1476" s="282"/>
      <c r="J1476" s="335"/>
      <c r="K1476" s="282"/>
      <c r="L1476" s="282"/>
      <c r="M1476" s="282"/>
      <c r="N1476" s="282"/>
      <c r="O1476" s="281"/>
      <c r="P1476" s="360" t="str">
        <f ca="1">rescore_patient</f>
        <v/>
      </c>
      <c r="Q1476" s="330" t="str">
        <f ca="1">quantity</f>
        <v/>
      </c>
      <c r="R1476" s="281"/>
      <c r="S1476" s="282"/>
      <c r="T1476" s="282"/>
      <c r="U1476" s="282"/>
      <c r="V1476" s="305"/>
      <c r="W1476" s="305"/>
      <c r="X1476" s="305"/>
      <c r="Y1476" s="282"/>
      <c r="Z1476" s="282" t="e" vm="1">
        <f ca="1">_xlfn.IFS(AND(ISNUMBER(SEARCH("N?m l*", CUSTOMER[[#This Row],[Service Type]], 1)), CUSTOMER[[#This Row],[Count ST]] = TRUE), CUSTOMER[[#This Row],[Quantity]], AND($Y$10:$Y1476 = TRUE, COUNTIFS($H$10:$H1476, CUSTOMER[[#This Row],[Booking]], $J$10:$J1476, CUSTOMER[[#This Row],[Order Date]], $F$10:$F1476, "&lt;&gt;"&amp;"N?m l*")=1), 1, TRUE,  "")</f>
        <v>#NAME?</v>
      </c>
      <c r="AA1476" s="282" t="b">
        <f t="shared" ca="1" si="23"/>
        <v>0</v>
      </c>
      <c r="AB1476" s="305"/>
    </row>
    <row r="1477" spans="1:28" x14ac:dyDescent="0.25">
      <c r="A1477" s="281" t="str">
        <f ca="1">no.</f>
        <v/>
      </c>
      <c r="B1477" s="281"/>
      <c r="C1477" s="282"/>
      <c r="D1477" s="282"/>
      <c r="E1477" s="282" t="str">
        <f ca="1">position</f>
        <v/>
      </c>
      <c r="F1477" s="282"/>
      <c r="G1477" s="282"/>
      <c r="H1477" s="282"/>
      <c r="I1477" s="282"/>
      <c r="J1477" s="335"/>
      <c r="K1477" s="282"/>
      <c r="L1477" s="282"/>
      <c r="M1477" s="282"/>
      <c r="N1477" s="282"/>
      <c r="O1477" s="281"/>
      <c r="P1477" s="360" t="str">
        <f ca="1">rescore_patient</f>
        <v/>
      </c>
      <c r="Q1477" s="330" t="str">
        <f ca="1">quantity</f>
        <v/>
      </c>
      <c r="R1477" s="281"/>
      <c r="S1477" s="282"/>
      <c r="T1477" s="282"/>
      <c r="U1477" s="282"/>
      <c r="V1477" s="305"/>
      <c r="W1477" s="305"/>
      <c r="X1477" s="305"/>
      <c r="Y1477" s="282"/>
      <c r="Z1477" s="282" t="e" vm="1">
        <f ca="1">_xlfn.IFS(AND(ISNUMBER(SEARCH("N?m l*", CUSTOMER[[#This Row],[Service Type]], 1)), CUSTOMER[[#This Row],[Count ST]] = TRUE), CUSTOMER[[#This Row],[Quantity]], AND($Y$10:$Y1477 = TRUE, COUNTIFS($H$10:$H1477, CUSTOMER[[#This Row],[Booking]], $J$10:$J1477, CUSTOMER[[#This Row],[Order Date]], $F$10:$F1477, "&lt;&gt;"&amp;"N?m l*")=1), 1, TRUE,  "")</f>
        <v>#NAME?</v>
      </c>
      <c r="AA1477" s="282" t="b">
        <f t="shared" ca="1" si="23"/>
        <v>0</v>
      </c>
      <c r="AB1477" s="305"/>
    </row>
    <row r="1478" spans="1:28" x14ac:dyDescent="0.25">
      <c r="A1478" s="281" t="str">
        <f ca="1">no.</f>
        <v/>
      </c>
      <c r="B1478" s="281"/>
      <c r="C1478" s="282"/>
      <c r="D1478" s="282"/>
      <c r="E1478" s="282" t="str">
        <f ca="1">position</f>
        <v/>
      </c>
      <c r="F1478" s="282"/>
      <c r="G1478" s="282"/>
      <c r="H1478" s="282"/>
      <c r="I1478" s="282"/>
      <c r="J1478" s="335"/>
      <c r="K1478" s="282"/>
      <c r="L1478" s="282"/>
      <c r="M1478" s="282"/>
      <c r="N1478" s="282"/>
      <c r="O1478" s="281"/>
      <c r="P1478" s="360" t="str">
        <f ca="1">rescore_patient</f>
        <v/>
      </c>
      <c r="Q1478" s="330" t="str">
        <f ca="1">quantity</f>
        <v/>
      </c>
      <c r="R1478" s="281"/>
      <c r="S1478" s="282"/>
      <c r="T1478" s="282"/>
      <c r="U1478" s="282"/>
      <c r="V1478" s="305"/>
      <c r="W1478" s="305"/>
      <c r="X1478" s="305"/>
      <c r="Y1478" s="282"/>
      <c r="Z1478" s="282" t="e" vm="1">
        <f ca="1">_xlfn.IFS(AND(ISNUMBER(SEARCH("N?m l*", CUSTOMER[[#This Row],[Service Type]], 1)), CUSTOMER[[#This Row],[Count ST]] = TRUE), CUSTOMER[[#This Row],[Quantity]], AND($Y$10:$Y1478 = TRUE, COUNTIFS($H$10:$H1478, CUSTOMER[[#This Row],[Booking]], $J$10:$J1478, CUSTOMER[[#This Row],[Order Date]], $F$10:$F1478, "&lt;&gt;"&amp;"N?m l*")=1), 1, TRUE,  "")</f>
        <v>#NAME?</v>
      </c>
      <c r="AA1478" s="282" t="b">
        <f t="shared" ca="1" si="23"/>
        <v>0</v>
      </c>
      <c r="AB1478" s="305"/>
    </row>
    <row r="1479" spans="1:28" x14ac:dyDescent="0.25">
      <c r="A1479" s="281" t="str">
        <f ca="1">no.</f>
        <v/>
      </c>
      <c r="B1479" s="281"/>
      <c r="C1479" s="282"/>
      <c r="D1479" s="282"/>
      <c r="E1479" s="282" t="str">
        <f ca="1">position</f>
        <v/>
      </c>
      <c r="F1479" s="282"/>
      <c r="G1479" s="282"/>
      <c r="H1479" s="282"/>
      <c r="I1479" s="282"/>
      <c r="J1479" s="335"/>
      <c r="K1479" s="282"/>
      <c r="L1479" s="282"/>
      <c r="M1479" s="282"/>
      <c r="N1479" s="282"/>
      <c r="O1479" s="281"/>
      <c r="P1479" s="360" t="str">
        <f ca="1">rescore_patient</f>
        <v/>
      </c>
      <c r="Q1479" s="330" t="str">
        <f ca="1">quantity</f>
        <v/>
      </c>
      <c r="R1479" s="281"/>
      <c r="S1479" s="282"/>
      <c r="T1479" s="282"/>
      <c r="U1479" s="282"/>
      <c r="V1479" s="305"/>
      <c r="W1479" s="305"/>
      <c r="X1479" s="305"/>
      <c r="Y1479" s="282"/>
      <c r="Z1479" s="282" t="e" vm="1">
        <f ca="1">_xlfn.IFS(AND(ISNUMBER(SEARCH("N?m l*", CUSTOMER[[#This Row],[Service Type]], 1)), CUSTOMER[[#This Row],[Count ST]] = TRUE), CUSTOMER[[#This Row],[Quantity]], AND($Y$10:$Y1479 = TRUE, COUNTIFS($H$10:$H1479, CUSTOMER[[#This Row],[Booking]], $J$10:$J1479, CUSTOMER[[#This Row],[Order Date]], $F$10:$F1479, "&lt;&gt;"&amp;"N?m l*")=1), 1, TRUE,  "")</f>
        <v>#NAME?</v>
      </c>
      <c r="AA1479" s="282" t="b">
        <f t="shared" ca="1" si="23"/>
        <v>0</v>
      </c>
      <c r="AB1479" s="305"/>
    </row>
    <row r="1480" spans="1:28" x14ac:dyDescent="0.25">
      <c r="A1480" s="281" t="str">
        <f ca="1">no.</f>
        <v/>
      </c>
      <c r="B1480" s="281"/>
      <c r="C1480" s="282"/>
      <c r="D1480" s="282"/>
      <c r="E1480" s="282" t="str">
        <f ca="1">position</f>
        <v/>
      </c>
      <c r="F1480" s="282"/>
      <c r="G1480" s="282"/>
      <c r="H1480" s="282"/>
      <c r="I1480" s="282"/>
      <c r="J1480" s="335"/>
      <c r="K1480" s="282"/>
      <c r="L1480" s="282"/>
      <c r="M1480" s="282"/>
      <c r="N1480" s="282"/>
      <c r="O1480" s="281"/>
      <c r="P1480" s="360" t="str">
        <f ca="1">rescore_patient</f>
        <v/>
      </c>
      <c r="Q1480" s="330" t="str">
        <f ca="1">quantity</f>
        <v/>
      </c>
      <c r="R1480" s="281"/>
      <c r="S1480" s="282"/>
      <c r="T1480" s="282"/>
      <c r="U1480" s="282"/>
      <c r="V1480" s="305"/>
      <c r="W1480" s="305"/>
      <c r="X1480" s="305"/>
      <c r="Y1480" s="282"/>
      <c r="Z1480" s="282" t="e" vm="1">
        <f ca="1">_xlfn.IFS(AND(ISNUMBER(SEARCH("N?m l*", CUSTOMER[[#This Row],[Service Type]], 1)), CUSTOMER[[#This Row],[Count ST]] = TRUE), CUSTOMER[[#This Row],[Quantity]], AND($Y$10:$Y1480 = TRUE, COUNTIFS($H$10:$H1480, CUSTOMER[[#This Row],[Booking]], $J$10:$J1480, CUSTOMER[[#This Row],[Order Date]], $F$10:$F1480, "&lt;&gt;"&amp;"N?m l*")=1), 1, TRUE,  "")</f>
        <v>#NAME?</v>
      </c>
      <c r="AA1480" s="282" t="b">
        <f t="shared" ca="1" si="23"/>
        <v>0</v>
      </c>
      <c r="AB1480" s="305"/>
    </row>
    <row r="1481" spans="1:28" x14ac:dyDescent="0.25">
      <c r="A1481" s="281" t="str">
        <f ca="1">no.</f>
        <v/>
      </c>
      <c r="B1481" s="281"/>
      <c r="C1481" s="282"/>
      <c r="D1481" s="282"/>
      <c r="E1481" s="282" t="str">
        <f ca="1">position</f>
        <v/>
      </c>
      <c r="F1481" s="282"/>
      <c r="G1481" s="282"/>
      <c r="H1481" s="282"/>
      <c r="I1481" s="282"/>
      <c r="J1481" s="335"/>
      <c r="K1481" s="282"/>
      <c r="L1481" s="282"/>
      <c r="M1481" s="282"/>
      <c r="N1481" s="282"/>
      <c r="O1481" s="281"/>
      <c r="P1481" s="360" t="str">
        <f ca="1">rescore_patient</f>
        <v/>
      </c>
      <c r="Q1481" s="330" t="str">
        <f ca="1">quantity</f>
        <v/>
      </c>
      <c r="R1481" s="281"/>
      <c r="S1481" s="282"/>
      <c r="T1481" s="282"/>
      <c r="U1481" s="282"/>
      <c r="V1481" s="305"/>
      <c r="W1481" s="305"/>
      <c r="X1481" s="305"/>
      <c r="Y1481" s="282"/>
      <c r="Z1481" s="282" t="e" vm="1">
        <f ca="1">_xlfn.IFS(AND(ISNUMBER(SEARCH("N?m l*", CUSTOMER[[#This Row],[Service Type]], 1)), CUSTOMER[[#This Row],[Count ST]] = TRUE), CUSTOMER[[#This Row],[Quantity]], AND($Y$10:$Y1481 = TRUE, COUNTIFS($H$10:$H1481, CUSTOMER[[#This Row],[Booking]], $J$10:$J1481, CUSTOMER[[#This Row],[Order Date]], $F$10:$F1481, "&lt;&gt;"&amp;"N?m l*")=1), 1, TRUE,  "")</f>
        <v>#NAME?</v>
      </c>
      <c r="AA1481" s="282" t="b">
        <f t="shared" ca="1" si="23"/>
        <v>0</v>
      </c>
      <c r="AB1481" s="305"/>
    </row>
    <row r="1482" spans="1:28" x14ac:dyDescent="0.25">
      <c r="A1482" s="281" t="str">
        <f ca="1">no.</f>
        <v/>
      </c>
      <c r="B1482" s="281"/>
      <c r="C1482" s="282"/>
      <c r="D1482" s="282"/>
      <c r="E1482" s="282" t="str">
        <f ca="1">position</f>
        <v/>
      </c>
      <c r="F1482" s="282"/>
      <c r="G1482" s="282"/>
      <c r="H1482" s="282"/>
      <c r="I1482" s="282"/>
      <c r="J1482" s="335"/>
      <c r="K1482" s="282"/>
      <c r="L1482" s="282"/>
      <c r="M1482" s="282"/>
      <c r="N1482" s="282"/>
      <c r="O1482" s="281"/>
      <c r="P1482" s="360" t="str">
        <f ca="1">rescore_patient</f>
        <v/>
      </c>
      <c r="Q1482" s="330" t="str">
        <f ca="1">quantity</f>
        <v/>
      </c>
      <c r="R1482" s="281"/>
      <c r="S1482" s="282"/>
      <c r="T1482" s="282"/>
      <c r="U1482" s="282"/>
      <c r="V1482" s="305"/>
      <c r="W1482" s="305"/>
      <c r="X1482" s="305"/>
      <c r="Y1482" s="282"/>
      <c r="Z1482" s="282" t="e" vm="1">
        <f ca="1">_xlfn.IFS(AND(ISNUMBER(SEARCH("N?m l*", CUSTOMER[[#This Row],[Service Type]], 1)), CUSTOMER[[#This Row],[Count ST]] = TRUE), CUSTOMER[[#This Row],[Quantity]], AND($Y$10:$Y1482 = TRUE, COUNTIFS($H$10:$H1482, CUSTOMER[[#This Row],[Booking]], $J$10:$J1482, CUSTOMER[[#This Row],[Order Date]], $F$10:$F1482, "&lt;&gt;"&amp;"N?m l*")=1), 1, TRUE,  "")</f>
        <v>#NAME?</v>
      </c>
      <c r="AA1482" s="282" t="b">
        <f t="shared" ref="AA1482:AA1545" ca="1" si="24">count_svc_type</f>
        <v>0</v>
      </c>
      <c r="AB1482" s="305"/>
    </row>
    <row r="1483" spans="1:28" x14ac:dyDescent="0.25">
      <c r="A1483" s="281" t="str">
        <f ca="1">no.</f>
        <v/>
      </c>
      <c r="B1483" s="281"/>
      <c r="C1483" s="282"/>
      <c r="D1483" s="282"/>
      <c r="E1483" s="282" t="str">
        <f ca="1">position</f>
        <v/>
      </c>
      <c r="F1483" s="282"/>
      <c r="G1483" s="282"/>
      <c r="H1483" s="282"/>
      <c r="I1483" s="282"/>
      <c r="J1483" s="335"/>
      <c r="K1483" s="282"/>
      <c r="L1483" s="282"/>
      <c r="M1483" s="282"/>
      <c r="N1483" s="282"/>
      <c r="O1483" s="281"/>
      <c r="P1483" s="360" t="str">
        <f ca="1">rescore_patient</f>
        <v/>
      </c>
      <c r="Q1483" s="330" t="str">
        <f ca="1">quantity</f>
        <v/>
      </c>
      <c r="R1483" s="281"/>
      <c r="S1483" s="282"/>
      <c r="T1483" s="282"/>
      <c r="U1483" s="282"/>
      <c r="V1483" s="305"/>
      <c r="W1483" s="305"/>
      <c r="X1483" s="305"/>
      <c r="Y1483" s="282"/>
      <c r="Z1483" s="282" t="e" vm="1">
        <f ca="1">_xlfn.IFS(AND(ISNUMBER(SEARCH("N?m l*", CUSTOMER[[#This Row],[Service Type]], 1)), CUSTOMER[[#This Row],[Count ST]] = TRUE), CUSTOMER[[#This Row],[Quantity]], AND($Y$10:$Y1483 = TRUE, COUNTIFS($H$10:$H1483, CUSTOMER[[#This Row],[Booking]], $J$10:$J1483, CUSTOMER[[#This Row],[Order Date]], $F$10:$F1483, "&lt;&gt;"&amp;"N?m l*")=1), 1, TRUE,  "")</f>
        <v>#NAME?</v>
      </c>
      <c r="AA1483" s="282" t="b">
        <f t="shared" ca="1" si="24"/>
        <v>0</v>
      </c>
      <c r="AB1483" s="305"/>
    </row>
    <row r="1484" spans="1:28" x14ac:dyDescent="0.25">
      <c r="A1484" s="281" t="str">
        <f ca="1">no.</f>
        <v/>
      </c>
      <c r="B1484" s="281"/>
      <c r="C1484" s="282"/>
      <c r="D1484" s="282"/>
      <c r="E1484" s="282" t="str">
        <f ca="1">position</f>
        <v/>
      </c>
      <c r="F1484" s="282"/>
      <c r="G1484" s="282"/>
      <c r="H1484" s="282"/>
      <c r="I1484" s="282"/>
      <c r="J1484" s="335"/>
      <c r="K1484" s="282"/>
      <c r="L1484" s="282"/>
      <c r="M1484" s="282"/>
      <c r="N1484" s="282"/>
      <c r="O1484" s="281"/>
      <c r="P1484" s="360" t="str">
        <f ca="1">rescore_patient</f>
        <v/>
      </c>
      <c r="Q1484" s="330" t="str">
        <f ca="1">quantity</f>
        <v/>
      </c>
      <c r="R1484" s="281"/>
      <c r="S1484" s="282"/>
      <c r="T1484" s="282"/>
      <c r="U1484" s="282"/>
      <c r="V1484" s="305"/>
      <c r="W1484" s="305"/>
      <c r="X1484" s="305"/>
      <c r="Y1484" s="282"/>
      <c r="Z1484" s="282" t="e" vm="1">
        <f ca="1">_xlfn.IFS(AND(ISNUMBER(SEARCH("N?m l*", CUSTOMER[[#This Row],[Service Type]], 1)), CUSTOMER[[#This Row],[Count ST]] = TRUE), CUSTOMER[[#This Row],[Quantity]], AND($Y$10:$Y1484 = TRUE, COUNTIFS($H$10:$H1484, CUSTOMER[[#This Row],[Booking]], $J$10:$J1484, CUSTOMER[[#This Row],[Order Date]], $F$10:$F1484, "&lt;&gt;"&amp;"N?m l*")=1), 1, TRUE,  "")</f>
        <v>#NAME?</v>
      </c>
      <c r="AA1484" s="282" t="b">
        <f t="shared" ca="1" si="24"/>
        <v>0</v>
      </c>
      <c r="AB1484" s="305"/>
    </row>
    <row r="1485" spans="1:28" x14ac:dyDescent="0.25">
      <c r="A1485" s="281" t="str">
        <f ca="1">no.</f>
        <v/>
      </c>
      <c r="B1485" s="281"/>
      <c r="C1485" s="282"/>
      <c r="D1485" s="282"/>
      <c r="E1485" s="282" t="str">
        <f ca="1">position</f>
        <v/>
      </c>
      <c r="F1485" s="282"/>
      <c r="G1485" s="282"/>
      <c r="H1485" s="282"/>
      <c r="I1485" s="282"/>
      <c r="J1485" s="335"/>
      <c r="K1485" s="282"/>
      <c r="L1485" s="282"/>
      <c r="M1485" s="282"/>
      <c r="N1485" s="282"/>
      <c r="O1485" s="281"/>
      <c r="P1485" s="360" t="str">
        <f ca="1">rescore_patient</f>
        <v/>
      </c>
      <c r="Q1485" s="330" t="str">
        <f ca="1">quantity</f>
        <v/>
      </c>
      <c r="R1485" s="281"/>
      <c r="S1485" s="282"/>
      <c r="T1485" s="282"/>
      <c r="U1485" s="282"/>
      <c r="V1485" s="305"/>
      <c r="W1485" s="305"/>
      <c r="X1485" s="305"/>
      <c r="Y1485" s="282"/>
      <c r="Z1485" s="282" t="e" vm="1">
        <f ca="1">_xlfn.IFS(AND(ISNUMBER(SEARCH("N?m l*", CUSTOMER[[#This Row],[Service Type]], 1)), CUSTOMER[[#This Row],[Count ST]] = TRUE), CUSTOMER[[#This Row],[Quantity]], AND($Y$10:$Y1485 = TRUE, COUNTIFS($H$10:$H1485, CUSTOMER[[#This Row],[Booking]], $J$10:$J1485, CUSTOMER[[#This Row],[Order Date]], $F$10:$F1485, "&lt;&gt;"&amp;"N?m l*")=1), 1, TRUE,  "")</f>
        <v>#NAME?</v>
      </c>
      <c r="AA1485" s="282" t="b">
        <f t="shared" ca="1" si="24"/>
        <v>0</v>
      </c>
      <c r="AB1485" s="305"/>
    </row>
    <row r="1486" spans="1:28" x14ac:dyDescent="0.25">
      <c r="A1486" s="281" t="str">
        <f ca="1">no.</f>
        <v/>
      </c>
      <c r="B1486" s="281"/>
      <c r="C1486" s="282"/>
      <c r="D1486" s="282"/>
      <c r="E1486" s="282" t="str">
        <f ca="1">position</f>
        <v/>
      </c>
      <c r="F1486" s="282"/>
      <c r="G1486" s="282"/>
      <c r="H1486" s="282"/>
      <c r="I1486" s="282"/>
      <c r="J1486" s="335"/>
      <c r="K1486" s="282"/>
      <c r="L1486" s="282"/>
      <c r="M1486" s="282"/>
      <c r="N1486" s="282"/>
      <c r="O1486" s="281"/>
      <c r="P1486" s="360" t="str">
        <f ca="1">rescore_patient</f>
        <v/>
      </c>
      <c r="Q1486" s="330" t="str">
        <f ca="1">quantity</f>
        <v/>
      </c>
      <c r="R1486" s="281"/>
      <c r="S1486" s="282"/>
      <c r="T1486" s="282"/>
      <c r="U1486" s="282"/>
      <c r="V1486" s="305"/>
      <c r="W1486" s="305"/>
      <c r="X1486" s="305"/>
      <c r="Y1486" s="282"/>
      <c r="Z1486" s="282" t="e" vm="1">
        <f ca="1">_xlfn.IFS(AND(ISNUMBER(SEARCH("N?m l*", CUSTOMER[[#This Row],[Service Type]], 1)), CUSTOMER[[#This Row],[Count ST]] = TRUE), CUSTOMER[[#This Row],[Quantity]], AND($Y$10:$Y1486 = TRUE, COUNTIFS($H$10:$H1486, CUSTOMER[[#This Row],[Booking]], $J$10:$J1486, CUSTOMER[[#This Row],[Order Date]], $F$10:$F1486, "&lt;&gt;"&amp;"N?m l*")=1), 1, TRUE,  "")</f>
        <v>#NAME?</v>
      </c>
      <c r="AA1486" s="282" t="b">
        <f t="shared" ca="1" si="24"/>
        <v>0</v>
      </c>
      <c r="AB1486" s="305"/>
    </row>
    <row r="1487" spans="1:28" x14ac:dyDescent="0.25">
      <c r="A1487" s="281" t="str">
        <f ca="1">no.</f>
        <v/>
      </c>
      <c r="B1487" s="281"/>
      <c r="C1487" s="282"/>
      <c r="D1487" s="282"/>
      <c r="E1487" s="282" t="str">
        <f ca="1">position</f>
        <v/>
      </c>
      <c r="F1487" s="282"/>
      <c r="G1487" s="282"/>
      <c r="H1487" s="282"/>
      <c r="I1487" s="282"/>
      <c r="J1487" s="335"/>
      <c r="K1487" s="282"/>
      <c r="L1487" s="282"/>
      <c r="M1487" s="282"/>
      <c r="N1487" s="282"/>
      <c r="O1487" s="281"/>
      <c r="P1487" s="360" t="str">
        <f ca="1">rescore_patient</f>
        <v/>
      </c>
      <c r="Q1487" s="330" t="str">
        <f ca="1">quantity</f>
        <v/>
      </c>
      <c r="R1487" s="281"/>
      <c r="S1487" s="282"/>
      <c r="T1487" s="282"/>
      <c r="U1487" s="282"/>
      <c r="V1487" s="305"/>
      <c r="W1487" s="305"/>
      <c r="X1487" s="305"/>
      <c r="Y1487" s="282"/>
      <c r="Z1487" s="282" t="e" vm="1">
        <f ca="1">_xlfn.IFS(AND(ISNUMBER(SEARCH("N?m l*", CUSTOMER[[#This Row],[Service Type]], 1)), CUSTOMER[[#This Row],[Count ST]] = TRUE), CUSTOMER[[#This Row],[Quantity]], AND($Y$10:$Y1487 = TRUE, COUNTIFS($H$10:$H1487, CUSTOMER[[#This Row],[Booking]], $J$10:$J1487, CUSTOMER[[#This Row],[Order Date]], $F$10:$F1487, "&lt;&gt;"&amp;"N?m l*")=1), 1, TRUE,  "")</f>
        <v>#NAME?</v>
      </c>
      <c r="AA1487" s="282" t="b">
        <f t="shared" ca="1" si="24"/>
        <v>0</v>
      </c>
      <c r="AB1487" s="305"/>
    </row>
    <row r="1488" spans="1:28" x14ac:dyDescent="0.25">
      <c r="A1488" s="281" t="str">
        <f ca="1">no.</f>
        <v/>
      </c>
      <c r="B1488" s="281"/>
      <c r="C1488" s="282"/>
      <c r="D1488" s="282"/>
      <c r="E1488" s="282" t="str">
        <f ca="1">position</f>
        <v/>
      </c>
      <c r="F1488" s="282"/>
      <c r="G1488" s="282"/>
      <c r="H1488" s="282"/>
      <c r="I1488" s="282"/>
      <c r="J1488" s="335"/>
      <c r="K1488" s="282"/>
      <c r="L1488" s="282"/>
      <c r="M1488" s="282"/>
      <c r="N1488" s="282"/>
      <c r="O1488" s="281"/>
      <c r="P1488" s="360" t="str">
        <f ca="1">rescore_patient</f>
        <v/>
      </c>
      <c r="Q1488" s="330" t="str">
        <f ca="1">quantity</f>
        <v/>
      </c>
      <c r="R1488" s="281"/>
      <c r="S1488" s="282"/>
      <c r="T1488" s="282"/>
      <c r="U1488" s="282"/>
      <c r="V1488" s="305"/>
      <c r="W1488" s="305"/>
      <c r="X1488" s="305"/>
      <c r="Y1488" s="282"/>
      <c r="Z1488" s="282" t="e" vm="1">
        <f ca="1">_xlfn.IFS(AND(ISNUMBER(SEARCH("N?m l*", CUSTOMER[[#This Row],[Service Type]], 1)), CUSTOMER[[#This Row],[Count ST]] = TRUE), CUSTOMER[[#This Row],[Quantity]], AND($Y$10:$Y1488 = TRUE, COUNTIFS($H$10:$H1488, CUSTOMER[[#This Row],[Booking]], $J$10:$J1488, CUSTOMER[[#This Row],[Order Date]], $F$10:$F1488, "&lt;&gt;"&amp;"N?m l*")=1), 1, TRUE,  "")</f>
        <v>#NAME?</v>
      </c>
      <c r="AA1488" s="282" t="b">
        <f t="shared" ca="1" si="24"/>
        <v>0</v>
      </c>
      <c r="AB1488" s="305"/>
    </row>
    <row r="1489" spans="1:28" x14ac:dyDescent="0.25">
      <c r="A1489" s="281" t="str">
        <f ca="1">no.</f>
        <v/>
      </c>
      <c r="B1489" s="281"/>
      <c r="C1489" s="282"/>
      <c r="D1489" s="282"/>
      <c r="E1489" s="282" t="str">
        <f ca="1">position</f>
        <v/>
      </c>
      <c r="F1489" s="282"/>
      <c r="G1489" s="282"/>
      <c r="H1489" s="282"/>
      <c r="I1489" s="282"/>
      <c r="J1489" s="335"/>
      <c r="K1489" s="282"/>
      <c r="L1489" s="282"/>
      <c r="M1489" s="282"/>
      <c r="N1489" s="282"/>
      <c r="O1489" s="281"/>
      <c r="P1489" s="360" t="str">
        <f ca="1">rescore_patient</f>
        <v/>
      </c>
      <c r="Q1489" s="330" t="str">
        <f ca="1">quantity</f>
        <v/>
      </c>
      <c r="R1489" s="281"/>
      <c r="S1489" s="282"/>
      <c r="T1489" s="282"/>
      <c r="U1489" s="282"/>
      <c r="V1489" s="305"/>
      <c r="W1489" s="305"/>
      <c r="X1489" s="305"/>
      <c r="Y1489" s="282"/>
      <c r="Z1489" s="282" t="e" vm="1">
        <f ca="1">_xlfn.IFS(AND(ISNUMBER(SEARCH("N?m l*", CUSTOMER[[#This Row],[Service Type]], 1)), CUSTOMER[[#This Row],[Count ST]] = TRUE), CUSTOMER[[#This Row],[Quantity]], AND($Y$10:$Y1489 = TRUE, COUNTIFS($H$10:$H1489, CUSTOMER[[#This Row],[Booking]], $J$10:$J1489, CUSTOMER[[#This Row],[Order Date]], $F$10:$F1489, "&lt;&gt;"&amp;"N?m l*")=1), 1, TRUE,  "")</f>
        <v>#NAME?</v>
      </c>
      <c r="AA1489" s="282" t="b">
        <f t="shared" ca="1" si="24"/>
        <v>0</v>
      </c>
      <c r="AB1489" s="305"/>
    </row>
    <row r="1490" spans="1:28" x14ac:dyDescent="0.25">
      <c r="A1490" s="281" t="str">
        <f ca="1">no.</f>
        <v/>
      </c>
      <c r="B1490" s="281"/>
      <c r="C1490" s="282"/>
      <c r="D1490" s="282"/>
      <c r="E1490" s="282" t="str">
        <f ca="1">position</f>
        <v/>
      </c>
      <c r="F1490" s="282"/>
      <c r="G1490" s="282"/>
      <c r="H1490" s="282"/>
      <c r="I1490" s="282"/>
      <c r="J1490" s="335"/>
      <c r="K1490" s="282"/>
      <c r="L1490" s="282"/>
      <c r="M1490" s="282"/>
      <c r="N1490" s="282"/>
      <c r="O1490" s="281"/>
      <c r="P1490" s="360" t="str">
        <f ca="1">rescore_patient</f>
        <v/>
      </c>
      <c r="Q1490" s="330" t="str">
        <f ca="1">quantity</f>
        <v/>
      </c>
      <c r="R1490" s="281"/>
      <c r="S1490" s="282"/>
      <c r="T1490" s="282"/>
      <c r="U1490" s="282"/>
      <c r="V1490" s="305"/>
      <c r="W1490" s="305"/>
      <c r="X1490" s="305"/>
      <c r="Y1490" s="282"/>
      <c r="Z1490" s="282" t="e" vm="1">
        <f ca="1">_xlfn.IFS(AND(ISNUMBER(SEARCH("N?m l*", CUSTOMER[[#This Row],[Service Type]], 1)), CUSTOMER[[#This Row],[Count ST]] = TRUE), CUSTOMER[[#This Row],[Quantity]], AND($Y$10:$Y1490 = TRUE, COUNTIFS($H$10:$H1490, CUSTOMER[[#This Row],[Booking]], $J$10:$J1490, CUSTOMER[[#This Row],[Order Date]], $F$10:$F1490, "&lt;&gt;"&amp;"N?m l*")=1), 1, TRUE,  "")</f>
        <v>#NAME?</v>
      </c>
      <c r="AA1490" s="282" t="b">
        <f t="shared" ca="1" si="24"/>
        <v>0</v>
      </c>
      <c r="AB1490" s="305"/>
    </row>
    <row r="1491" spans="1:28" x14ac:dyDescent="0.25">
      <c r="A1491" s="281" t="str">
        <f ca="1">no.</f>
        <v/>
      </c>
      <c r="B1491" s="281"/>
      <c r="C1491" s="282"/>
      <c r="D1491" s="282"/>
      <c r="E1491" s="282" t="str">
        <f ca="1">position</f>
        <v/>
      </c>
      <c r="F1491" s="282"/>
      <c r="G1491" s="282"/>
      <c r="H1491" s="282"/>
      <c r="I1491" s="282"/>
      <c r="J1491" s="335"/>
      <c r="K1491" s="282"/>
      <c r="L1491" s="282"/>
      <c r="M1491" s="282"/>
      <c r="N1491" s="282"/>
      <c r="O1491" s="281"/>
      <c r="P1491" s="360" t="str">
        <f ca="1">rescore_patient</f>
        <v/>
      </c>
      <c r="Q1491" s="330" t="str">
        <f ca="1">quantity</f>
        <v/>
      </c>
      <c r="R1491" s="281"/>
      <c r="S1491" s="282"/>
      <c r="T1491" s="282"/>
      <c r="U1491" s="282"/>
      <c r="V1491" s="305"/>
      <c r="W1491" s="305"/>
      <c r="X1491" s="305"/>
      <c r="Y1491" s="282"/>
      <c r="Z1491" s="282" t="e" vm="1">
        <f ca="1">_xlfn.IFS(AND(ISNUMBER(SEARCH("N?m l*", CUSTOMER[[#This Row],[Service Type]], 1)), CUSTOMER[[#This Row],[Count ST]] = TRUE), CUSTOMER[[#This Row],[Quantity]], AND($Y$10:$Y1491 = TRUE, COUNTIFS($H$10:$H1491, CUSTOMER[[#This Row],[Booking]], $J$10:$J1491, CUSTOMER[[#This Row],[Order Date]], $F$10:$F1491, "&lt;&gt;"&amp;"N?m l*")=1), 1, TRUE,  "")</f>
        <v>#NAME?</v>
      </c>
      <c r="AA1491" s="282" t="b">
        <f t="shared" ca="1" si="24"/>
        <v>0</v>
      </c>
      <c r="AB1491" s="305"/>
    </row>
    <row r="1492" spans="1:28" x14ac:dyDescent="0.25">
      <c r="A1492" s="281" t="str">
        <f ca="1">no.</f>
        <v/>
      </c>
      <c r="B1492" s="281"/>
      <c r="C1492" s="282"/>
      <c r="D1492" s="282"/>
      <c r="E1492" s="282" t="str">
        <f ca="1">position</f>
        <v/>
      </c>
      <c r="F1492" s="282"/>
      <c r="G1492" s="282"/>
      <c r="H1492" s="282"/>
      <c r="I1492" s="282"/>
      <c r="J1492" s="335"/>
      <c r="K1492" s="282"/>
      <c r="L1492" s="282"/>
      <c r="M1492" s="282"/>
      <c r="N1492" s="282"/>
      <c r="O1492" s="281"/>
      <c r="P1492" s="360" t="str">
        <f ca="1">rescore_patient</f>
        <v/>
      </c>
      <c r="Q1492" s="330" t="str">
        <f ca="1">quantity</f>
        <v/>
      </c>
      <c r="R1492" s="281"/>
      <c r="S1492" s="282"/>
      <c r="T1492" s="282"/>
      <c r="U1492" s="282"/>
      <c r="V1492" s="305"/>
      <c r="W1492" s="305"/>
      <c r="X1492" s="305"/>
      <c r="Y1492" s="282"/>
      <c r="Z1492" s="282" t="e" vm="1">
        <f ca="1">_xlfn.IFS(AND(ISNUMBER(SEARCH("N?m l*", CUSTOMER[[#This Row],[Service Type]], 1)), CUSTOMER[[#This Row],[Count ST]] = TRUE), CUSTOMER[[#This Row],[Quantity]], AND($Y$10:$Y1492 = TRUE, COUNTIFS($H$10:$H1492, CUSTOMER[[#This Row],[Booking]], $J$10:$J1492, CUSTOMER[[#This Row],[Order Date]], $F$10:$F1492, "&lt;&gt;"&amp;"N?m l*")=1), 1, TRUE,  "")</f>
        <v>#NAME?</v>
      </c>
      <c r="AA1492" s="282" t="b">
        <f t="shared" ca="1" si="24"/>
        <v>0</v>
      </c>
      <c r="AB1492" s="305"/>
    </row>
    <row r="1493" spans="1:28" x14ac:dyDescent="0.25">
      <c r="A1493" s="281" t="str">
        <f ca="1">no.</f>
        <v/>
      </c>
      <c r="B1493" s="281"/>
      <c r="C1493" s="282"/>
      <c r="D1493" s="282"/>
      <c r="E1493" s="282" t="str">
        <f ca="1">position</f>
        <v/>
      </c>
      <c r="F1493" s="282"/>
      <c r="G1493" s="282"/>
      <c r="H1493" s="282"/>
      <c r="I1493" s="282"/>
      <c r="J1493" s="335"/>
      <c r="K1493" s="282"/>
      <c r="L1493" s="282"/>
      <c r="M1493" s="282"/>
      <c r="N1493" s="282"/>
      <c r="O1493" s="281"/>
      <c r="P1493" s="360" t="str">
        <f ca="1">rescore_patient</f>
        <v/>
      </c>
      <c r="Q1493" s="330" t="str">
        <f ca="1">quantity</f>
        <v/>
      </c>
      <c r="R1493" s="281"/>
      <c r="S1493" s="282"/>
      <c r="T1493" s="282"/>
      <c r="U1493" s="282"/>
      <c r="V1493" s="305"/>
      <c r="W1493" s="305"/>
      <c r="X1493" s="305"/>
      <c r="Y1493" s="282"/>
      <c r="Z1493" s="282" t="e" vm="1">
        <f ca="1">_xlfn.IFS(AND(ISNUMBER(SEARCH("N?m l*", CUSTOMER[[#This Row],[Service Type]], 1)), CUSTOMER[[#This Row],[Count ST]] = TRUE), CUSTOMER[[#This Row],[Quantity]], AND($Y$10:$Y1493 = TRUE, COUNTIFS($H$10:$H1493, CUSTOMER[[#This Row],[Booking]], $J$10:$J1493, CUSTOMER[[#This Row],[Order Date]], $F$10:$F1493, "&lt;&gt;"&amp;"N?m l*")=1), 1, TRUE,  "")</f>
        <v>#NAME?</v>
      </c>
      <c r="AA1493" s="282" t="b">
        <f t="shared" ca="1" si="24"/>
        <v>0</v>
      </c>
      <c r="AB1493" s="305"/>
    </row>
    <row r="1494" spans="1:28" x14ac:dyDescent="0.25">
      <c r="A1494" s="281" t="str">
        <f ca="1">no.</f>
        <v/>
      </c>
      <c r="B1494" s="281"/>
      <c r="C1494" s="282"/>
      <c r="D1494" s="282"/>
      <c r="E1494" s="282" t="str">
        <f ca="1">position</f>
        <v/>
      </c>
      <c r="F1494" s="282"/>
      <c r="G1494" s="282"/>
      <c r="H1494" s="282"/>
      <c r="I1494" s="282"/>
      <c r="J1494" s="335"/>
      <c r="K1494" s="282"/>
      <c r="L1494" s="282"/>
      <c r="M1494" s="282"/>
      <c r="N1494" s="282"/>
      <c r="O1494" s="281"/>
      <c r="P1494" s="360" t="str">
        <f ca="1">rescore_patient</f>
        <v/>
      </c>
      <c r="Q1494" s="330" t="str">
        <f ca="1">quantity</f>
        <v/>
      </c>
      <c r="R1494" s="281"/>
      <c r="S1494" s="282"/>
      <c r="T1494" s="282"/>
      <c r="U1494" s="282"/>
      <c r="V1494" s="305"/>
      <c r="W1494" s="305"/>
      <c r="X1494" s="305"/>
      <c r="Y1494" s="282"/>
      <c r="Z1494" s="282" t="e" vm="1">
        <f ca="1">_xlfn.IFS(AND(ISNUMBER(SEARCH("N?m l*", CUSTOMER[[#This Row],[Service Type]], 1)), CUSTOMER[[#This Row],[Count ST]] = TRUE), CUSTOMER[[#This Row],[Quantity]], AND($Y$10:$Y1494 = TRUE, COUNTIFS($H$10:$H1494, CUSTOMER[[#This Row],[Booking]], $J$10:$J1494, CUSTOMER[[#This Row],[Order Date]], $F$10:$F1494, "&lt;&gt;"&amp;"N?m l*")=1), 1, TRUE,  "")</f>
        <v>#NAME?</v>
      </c>
      <c r="AA1494" s="282" t="b">
        <f t="shared" ca="1" si="24"/>
        <v>0</v>
      </c>
      <c r="AB1494" s="305"/>
    </row>
    <row r="1495" spans="1:28" x14ac:dyDescent="0.25">
      <c r="A1495" s="281" t="str">
        <f ca="1">no.</f>
        <v/>
      </c>
      <c r="B1495" s="281"/>
      <c r="C1495" s="282"/>
      <c r="D1495" s="282"/>
      <c r="E1495" s="282" t="str">
        <f ca="1">position</f>
        <v/>
      </c>
      <c r="F1495" s="282"/>
      <c r="G1495" s="282"/>
      <c r="H1495" s="282"/>
      <c r="I1495" s="282"/>
      <c r="J1495" s="335"/>
      <c r="K1495" s="282"/>
      <c r="L1495" s="282"/>
      <c r="M1495" s="282"/>
      <c r="N1495" s="282"/>
      <c r="O1495" s="281"/>
      <c r="P1495" s="360" t="str">
        <f ca="1">rescore_patient</f>
        <v/>
      </c>
      <c r="Q1495" s="330" t="str">
        <f ca="1">quantity</f>
        <v/>
      </c>
      <c r="R1495" s="281"/>
      <c r="S1495" s="282"/>
      <c r="T1495" s="282"/>
      <c r="U1495" s="282"/>
      <c r="V1495" s="305"/>
      <c r="W1495" s="305"/>
      <c r="X1495" s="305"/>
      <c r="Y1495" s="282"/>
      <c r="Z1495" s="282" t="e" vm="1">
        <f ca="1">_xlfn.IFS(AND(ISNUMBER(SEARCH("N?m l*", CUSTOMER[[#This Row],[Service Type]], 1)), CUSTOMER[[#This Row],[Count ST]] = TRUE), CUSTOMER[[#This Row],[Quantity]], AND($Y$10:$Y1495 = TRUE, COUNTIFS($H$10:$H1495, CUSTOMER[[#This Row],[Booking]], $J$10:$J1495, CUSTOMER[[#This Row],[Order Date]], $F$10:$F1495, "&lt;&gt;"&amp;"N?m l*")=1), 1, TRUE,  "")</f>
        <v>#NAME?</v>
      </c>
      <c r="AA1495" s="282" t="b">
        <f t="shared" ca="1" si="24"/>
        <v>0</v>
      </c>
      <c r="AB1495" s="305"/>
    </row>
    <row r="1496" spans="1:28" x14ac:dyDescent="0.25">
      <c r="A1496" s="281" t="str">
        <f ca="1">no.</f>
        <v/>
      </c>
      <c r="B1496" s="281"/>
      <c r="C1496" s="282"/>
      <c r="D1496" s="282"/>
      <c r="E1496" s="282" t="str">
        <f ca="1">position</f>
        <v/>
      </c>
      <c r="F1496" s="282"/>
      <c r="G1496" s="282"/>
      <c r="H1496" s="282"/>
      <c r="I1496" s="282"/>
      <c r="J1496" s="335"/>
      <c r="K1496" s="282"/>
      <c r="L1496" s="282"/>
      <c r="M1496" s="282"/>
      <c r="N1496" s="282"/>
      <c r="O1496" s="281"/>
      <c r="P1496" s="360" t="str">
        <f ca="1">rescore_patient</f>
        <v/>
      </c>
      <c r="Q1496" s="330" t="str">
        <f ca="1">quantity</f>
        <v/>
      </c>
      <c r="R1496" s="281"/>
      <c r="S1496" s="282"/>
      <c r="T1496" s="282"/>
      <c r="U1496" s="282"/>
      <c r="V1496" s="305"/>
      <c r="W1496" s="305"/>
      <c r="X1496" s="305"/>
      <c r="Y1496" s="282"/>
      <c r="Z1496" s="282" t="e" vm="1">
        <f ca="1">_xlfn.IFS(AND(ISNUMBER(SEARCH("N?m l*", CUSTOMER[[#This Row],[Service Type]], 1)), CUSTOMER[[#This Row],[Count ST]] = TRUE), CUSTOMER[[#This Row],[Quantity]], AND($Y$10:$Y1496 = TRUE, COUNTIFS($H$10:$H1496, CUSTOMER[[#This Row],[Booking]], $J$10:$J1496, CUSTOMER[[#This Row],[Order Date]], $F$10:$F1496, "&lt;&gt;"&amp;"N?m l*")=1), 1, TRUE,  "")</f>
        <v>#NAME?</v>
      </c>
      <c r="AA1496" s="282" t="b">
        <f t="shared" ca="1" si="24"/>
        <v>0</v>
      </c>
      <c r="AB1496" s="305"/>
    </row>
    <row r="1497" spans="1:28" x14ac:dyDescent="0.25">
      <c r="A1497" s="281" t="str">
        <f ca="1">no.</f>
        <v/>
      </c>
      <c r="B1497" s="281"/>
      <c r="C1497" s="282"/>
      <c r="D1497" s="282"/>
      <c r="E1497" s="282" t="str">
        <f ca="1">position</f>
        <v/>
      </c>
      <c r="F1497" s="282"/>
      <c r="G1497" s="282"/>
      <c r="H1497" s="282"/>
      <c r="I1497" s="282"/>
      <c r="J1497" s="335"/>
      <c r="K1497" s="282"/>
      <c r="L1497" s="282"/>
      <c r="M1497" s="282"/>
      <c r="N1497" s="282"/>
      <c r="O1497" s="281"/>
      <c r="P1497" s="360" t="str">
        <f ca="1">rescore_patient</f>
        <v/>
      </c>
      <c r="Q1497" s="330" t="str">
        <f ca="1">quantity</f>
        <v/>
      </c>
      <c r="R1497" s="281"/>
      <c r="S1497" s="282"/>
      <c r="T1497" s="282"/>
      <c r="U1497" s="282"/>
      <c r="V1497" s="305"/>
      <c r="W1497" s="305"/>
      <c r="X1497" s="305"/>
      <c r="Y1497" s="282"/>
      <c r="Z1497" s="282" t="e" vm="1">
        <f ca="1">_xlfn.IFS(AND(ISNUMBER(SEARCH("N?m l*", CUSTOMER[[#This Row],[Service Type]], 1)), CUSTOMER[[#This Row],[Count ST]] = TRUE), CUSTOMER[[#This Row],[Quantity]], AND($Y$10:$Y1497 = TRUE, COUNTIFS($H$10:$H1497, CUSTOMER[[#This Row],[Booking]], $J$10:$J1497, CUSTOMER[[#This Row],[Order Date]], $F$10:$F1497, "&lt;&gt;"&amp;"N?m l*")=1), 1, TRUE,  "")</f>
        <v>#NAME?</v>
      </c>
      <c r="AA1497" s="282" t="b">
        <f t="shared" ca="1" si="24"/>
        <v>0</v>
      </c>
      <c r="AB1497" s="305"/>
    </row>
    <row r="1498" spans="1:28" x14ac:dyDescent="0.25">
      <c r="A1498" s="281" t="str">
        <f ca="1">no.</f>
        <v/>
      </c>
      <c r="B1498" s="281"/>
      <c r="C1498" s="282"/>
      <c r="D1498" s="282"/>
      <c r="E1498" s="282" t="str">
        <f ca="1">position</f>
        <v/>
      </c>
      <c r="F1498" s="282"/>
      <c r="G1498" s="282"/>
      <c r="H1498" s="282"/>
      <c r="I1498" s="282"/>
      <c r="J1498" s="335"/>
      <c r="K1498" s="282"/>
      <c r="L1498" s="282"/>
      <c r="M1498" s="282"/>
      <c r="N1498" s="282"/>
      <c r="O1498" s="281"/>
      <c r="P1498" s="360" t="str">
        <f ca="1">rescore_patient</f>
        <v/>
      </c>
      <c r="Q1498" s="330" t="str">
        <f ca="1">quantity</f>
        <v/>
      </c>
      <c r="R1498" s="281"/>
      <c r="S1498" s="282"/>
      <c r="T1498" s="282"/>
      <c r="U1498" s="282"/>
      <c r="V1498" s="305"/>
      <c r="W1498" s="305"/>
      <c r="X1498" s="305"/>
      <c r="Y1498" s="282"/>
      <c r="Z1498" s="282" t="e" vm="1">
        <f ca="1">_xlfn.IFS(AND(ISNUMBER(SEARCH("N?m l*", CUSTOMER[[#This Row],[Service Type]], 1)), CUSTOMER[[#This Row],[Count ST]] = TRUE), CUSTOMER[[#This Row],[Quantity]], AND($Y$10:$Y1498 = TRUE, COUNTIFS($H$10:$H1498, CUSTOMER[[#This Row],[Booking]], $J$10:$J1498, CUSTOMER[[#This Row],[Order Date]], $F$10:$F1498, "&lt;&gt;"&amp;"N?m l*")=1), 1, TRUE,  "")</f>
        <v>#NAME?</v>
      </c>
      <c r="AA1498" s="282" t="b">
        <f t="shared" ca="1" si="24"/>
        <v>0</v>
      </c>
      <c r="AB1498" s="305"/>
    </row>
    <row r="1499" spans="1:28" x14ac:dyDescent="0.25">
      <c r="A1499" s="281" t="str">
        <f ca="1">no.</f>
        <v/>
      </c>
      <c r="B1499" s="281"/>
      <c r="C1499" s="282"/>
      <c r="D1499" s="282"/>
      <c r="E1499" s="282" t="str">
        <f ca="1">position</f>
        <v/>
      </c>
      <c r="F1499" s="282"/>
      <c r="G1499" s="282"/>
      <c r="H1499" s="282"/>
      <c r="I1499" s="282"/>
      <c r="J1499" s="335"/>
      <c r="K1499" s="282"/>
      <c r="L1499" s="282"/>
      <c r="M1499" s="282"/>
      <c r="N1499" s="282"/>
      <c r="O1499" s="281"/>
      <c r="P1499" s="360" t="str">
        <f ca="1">rescore_patient</f>
        <v/>
      </c>
      <c r="Q1499" s="330" t="str">
        <f ca="1">quantity</f>
        <v/>
      </c>
      <c r="R1499" s="281"/>
      <c r="S1499" s="282"/>
      <c r="T1499" s="282"/>
      <c r="U1499" s="282"/>
      <c r="V1499" s="305"/>
      <c r="W1499" s="305"/>
      <c r="X1499" s="305"/>
      <c r="Y1499" s="282"/>
      <c r="Z1499" s="282" t="e" vm="1">
        <f ca="1">_xlfn.IFS(AND(ISNUMBER(SEARCH("N?m l*", CUSTOMER[[#This Row],[Service Type]], 1)), CUSTOMER[[#This Row],[Count ST]] = TRUE), CUSTOMER[[#This Row],[Quantity]], AND($Y$10:$Y1499 = TRUE, COUNTIFS($H$10:$H1499, CUSTOMER[[#This Row],[Booking]], $J$10:$J1499, CUSTOMER[[#This Row],[Order Date]], $F$10:$F1499, "&lt;&gt;"&amp;"N?m l*")=1), 1, TRUE,  "")</f>
        <v>#NAME?</v>
      </c>
      <c r="AA1499" s="282" t="b">
        <f t="shared" ca="1" si="24"/>
        <v>0</v>
      </c>
      <c r="AB1499" s="305"/>
    </row>
    <row r="1500" spans="1:28" x14ac:dyDescent="0.25">
      <c r="A1500" s="281" t="str">
        <f ca="1">no.</f>
        <v/>
      </c>
      <c r="B1500" s="281"/>
      <c r="C1500" s="282"/>
      <c r="D1500" s="282"/>
      <c r="E1500" s="282" t="str">
        <f ca="1">position</f>
        <v/>
      </c>
      <c r="F1500" s="282"/>
      <c r="G1500" s="282"/>
      <c r="H1500" s="282"/>
      <c r="I1500" s="282"/>
      <c r="J1500" s="335"/>
      <c r="K1500" s="282"/>
      <c r="L1500" s="282"/>
      <c r="M1500" s="282"/>
      <c r="N1500" s="282"/>
      <c r="O1500" s="281"/>
      <c r="P1500" s="360" t="str">
        <f ca="1">rescore_patient</f>
        <v/>
      </c>
      <c r="Q1500" s="330" t="str">
        <f ca="1">quantity</f>
        <v/>
      </c>
      <c r="R1500" s="281"/>
      <c r="S1500" s="282"/>
      <c r="T1500" s="282"/>
      <c r="U1500" s="282"/>
      <c r="V1500" s="305"/>
      <c r="W1500" s="305"/>
      <c r="X1500" s="305"/>
      <c r="Y1500" s="282"/>
      <c r="Z1500" s="282" t="e" vm="1">
        <f ca="1">_xlfn.IFS(AND(ISNUMBER(SEARCH("N?m l*", CUSTOMER[[#This Row],[Service Type]], 1)), CUSTOMER[[#This Row],[Count ST]] = TRUE), CUSTOMER[[#This Row],[Quantity]], AND($Y$10:$Y1500 = TRUE, COUNTIFS($H$10:$H1500, CUSTOMER[[#This Row],[Booking]], $J$10:$J1500, CUSTOMER[[#This Row],[Order Date]], $F$10:$F1500, "&lt;&gt;"&amp;"N?m l*")=1), 1, TRUE,  "")</f>
        <v>#NAME?</v>
      </c>
      <c r="AA1500" s="282" t="b">
        <f t="shared" ca="1" si="24"/>
        <v>0</v>
      </c>
      <c r="AB1500" s="305"/>
    </row>
    <row r="1501" spans="1:28" x14ac:dyDescent="0.25">
      <c r="A1501" s="281" t="str">
        <f ca="1">no.</f>
        <v/>
      </c>
      <c r="B1501" s="281"/>
      <c r="C1501" s="282"/>
      <c r="D1501" s="282"/>
      <c r="E1501" s="282" t="str">
        <f ca="1">position</f>
        <v/>
      </c>
      <c r="F1501" s="282"/>
      <c r="G1501" s="282"/>
      <c r="H1501" s="282"/>
      <c r="I1501" s="282"/>
      <c r="J1501" s="335"/>
      <c r="K1501" s="282"/>
      <c r="L1501" s="282"/>
      <c r="M1501" s="282"/>
      <c r="N1501" s="282"/>
      <c r="O1501" s="281"/>
      <c r="P1501" s="360" t="str">
        <f ca="1">rescore_patient</f>
        <v/>
      </c>
      <c r="Q1501" s="330" t="str">
        <f ca="1">quantity</f>
        <v/>
      </c>
      <c r="R1501" s="281"/>
      <c r="S1501" s="282"/>
      <c r="T1501" s="282"/>
      <c r="U1501" s="282"/>
      <c r="V1501" s="305"/>
      <c r="W1501" s="305"/>
      <c r="X1501" s="305"/>
      <c r="Y1501" s="282"/>
      <c r="Z1501" s="282" t="e" vm="1">
        <f ca="1">_xlfn.IFS(AND(ISNUMBER(SEARCH("N?m l*", CUSTOMER[[#This Row],[Service Type]], 1)), CUSTOMER[[#This Row],[Count ST]] = TRUE), CUSTOMER[[#This Row],[Quantity]], AND($Y$10:$Y1501 = TRUE, COUNTIFS($H$10:$H1501, CUSTOMER[[#This Row],[Booking]], $J$10:$J1501, CUSTOMER[[#This Row],[Order Date]], $F$10:$F1501, "&lt;&gt;"&amp;"N?m l*")=1), 1, TRUE,  "")</f>
        <v>#NAME?</v>
      </c>
      <c r="AA1501" s="282" t="b">
        <f t="shared" ca="1" si="24"/>
        <v>0</v>
      </c>
      <c r="AB1501" s="305"/>
    </row>
    <row r="1502" spans="1:28" x14ac:dyDescent="0.25">
      <c r="A1502" s="281" t="str">
        <f ca="1">no.</f>
        <v/>
      </c>
      <c r="B1502" s="281"/>
      <c r="C1502" s="282"/>
      <c r="D1502" s="282"/>
      <c r="E1502" s="282" t="str">
        <f ca="1">position</f>
        <v/>
      </c>
      <c r="F1502" s="282"/>
      <c r="G1502" s="282"/>
      <c r="H1502" s="282"/>
      <c r="I1502" s="282"/>
      <c r="J1502" s="335"/>
      <c r="K1502" s="282"/>
      <c r="L1502" s="282"/>
      <c r="M1502" s="282"/>
      <c r="N1502" s="282"/>
      <c r="O1502" s="281"/>
      <c r="P1502" s="360" t="str">
        <f ca="1">rescore_patient</f>
        <v/>
      </c>
      <c r="Q1502" s="330" t="str">
        <f ca="1">quantity</f>
        <v/>
      </c>
      <c r="R1502" s="281"/>
      <c r="S1502" s="282"/>
      <c r="T1502" s="282"/>
      <c r="U1502" s="282"/>
      <c r="V1502" s="305"/>
      <c r="W1502" s="305"/>
      <c r="X1502" s="305"/>
      <c r="Y1502" s="282"/>
      <c r="Z1502" s="282" t="e" vm="1">
        <f ca="1">_xlfn.IFS(AND(ISNUMBER(SEARCH("N?m l*", CUSTOMER[[#This Row],[Service Type]], 1)), CUSTOMER[[#This Row],[Count ST]] = TRUE), CUSTOMER[[#This Row],[Quantity]], AND($Y$10:$Y1502 = TRUE, COUNTIFS($H$10:$H1502, CUSTOMER[[#This Row],[Booking]], $J$10:$J1502, CUSTOMER[[#This Row],[Order Date]], $F$10:$F1502, "&lt;&gt;"&amp;"N?m l*")=1), 1, TRUE,  "")</f>
        <v>#NAME?</v>
      </c>
      <c r="AA1502" s="282" t="b">
        <f t="shared" ca="1" si="24"/>
        <v>0</v>
      </c>
      <c r="AB1502" s="305"/>
    </row>
    <row r="1503" spans="1:28" x14ac:dyDescent="0.25">
      <c r="A1503" s="281" t="str">
        <f ca="1">no.</f>
        <v/>
      </c>
      <c r="B1503" s="281"/>
      <c r="C1503" s="282"/>
      <c r="D1503" s="282"/>
      <c r="E1503" s="282" t="str">
        <f ca="1">position</f>
        <v/>
      </c>
      <c r="F1503" s="282"/>
      <c r="G1503" s="282"/>
      <c r="H1503" s="282"/>
      <c r="I1503" s="282"/>
      <c r="J1503" s="335"/>
      <c r="K1503" s="282"/>
      <c r="L1503" s="282"/>
      <c r="M1503" s="282"/>
      <c r="N1503" s="282"/>
      <c r="O1503" s="281"/>
      <c r="P1503" s="360" t="str">
        <f ca="1">rescore_patient</f>
        <v/>
      </c>
      <c r="Q1503" s="330" t="str">
        <f ca="1">quantity</f>
        <v/>
      </c>
      <c r="R1503" s="281"/>
      <c r="S1503" s="282"/>
      <c r="T1503" s="282"/>
      <c r="U1503" s="282"/>
      <c r="V1503" s="305"/>
      <c r="W1503" s="305"/>
      <c r="X1503" s="305"/>
      <c r="Y1503" s="282"/>
      <c r="Z1503" s="282" t="e" vm="1">
        <f ca="1">_xlfn.IFS(AND(ISNUMBER(SEARCH("N?m l*", CUSTOMER[[#This Row],[Service Type]], 1)), CUSTOMER[[#This Row],[Count ST]] = TRUE), CUSTOMER[[#This Row],[Quantity]], AND($Y$10:$Y1503 = TRUE, COUNTIFS($H$10:$H1503, CUSTOMER[[#This Row],[Booking]], $J$10:$J1503, CUSTOMER[[#This Row],[Order Date]], $F$10:$F1503, "&lt;&gt;"&amp;"N?m l*")=1), 1, TRUE,  "")</f>
        <v>#NAME?</v>
      </c>
      <c r="AA1503" s="282" t="b">
        <f t="shared" ca="1" si="24"/>
        <v>0</v>
      </c>
      <c r="AB1503" s="305"/>
    </row>
    <row r="1504" spans="1:28" x14ac:dyDescent="0.25">
      <c r="A1504" s="281" t="str">
        <f ca="1">no.</f>
        <v/>
      </c>
      <c r="B1504" s="281"/>
      <c r="C1504" s="282"/>
      <c r="D1504" s="282"/>
      <c r="E1504" s="282" t="str">
        <f ca="1">position</f>
        <v/>
      </c>
      <c r="F1504" s="282"/>
      <c r="G1504" s="282"/>
      <c r="H1504" s="282"/>
      <c r="I1504" s="282"/>
      <c r="J1504" s="335"/>
      <c r="K1504" s="282"/>
      <c r="L1504" s="282"/>
      <c r="M1504" s="282"/>
      <c r="N1504" s="282"/>
      <c r="O1504" s="281"/>
      <c r="P1504" s="360" t="str">
        <f ca="1">rescore_patient</f>
        <v/>
      </c>
      <c r="Q1504" s="330" t="str">
        <f ca="1">quantity</f>
        <v/>
      </c>
      <c r="R1504" s="281"/>
      <c r="S1504" s="282"/>
      <c r="T1504" s="282"/>
      <c r="U1504" s="282"/>
      <c r="V1504" s="305"/>
      <c r="W1504" s="305"/>
      <c r="X1504" s="305"/>
      <c r="Y1504" s="282"/>
      <c r="Z1504" s="282" t="e" vm="1">
        <f ca="1">_xlfn.IFS(AND(ISNUMBER(SEARCH("N?m l*", CUSTOMER[[#This Row],[Service Type]], 1)), CUSTOMER[[#This Row],[Count ST]] = TRUE), CUSTOMER[[#This Row],[Quantity]], AND($Y$10:$Y1504 = TRUE, COUNTIFS($H$10:$H1504, CUSTOMER[[#This Row],[Booking]], $J$10:$J1504, CUSTOMER[[#This Row],[Order Date]], $F$10:$F1504, "&lt;&gt;"&amp;"N?m l*")=1), 1, TRUE,  "")</f>
        <v>#NAME?</v>
      </c>
      <c r="AA1504" s="282" t="b">
        <f t="shared" ca="1" si="24"/>
        <v>0</v>
      </c>
      <c r="AB1504" s="305"/>
    </row>
    <row r="1505" spans="1:28" x14ac:dyDescent="0.25">
      <c r="A1505" s="281" t="str">
        <f ca="1">no.</f>
        <v/>
      </c>
      <c r="B1505" s="281"/>
      <c r="C1505" s="282"/>
      <c r="D1505" s="282"/>
      <c r="E1505" s="282" t="str">
        <f ca="1">position</f>
        <v/>
      </c>
      <c r="F1505" s="282"/>
      <c r="G1505" s="282"/>
      <c r="H1505" s="282"/>
      <c r="I1505" s="282"/>
      <c r="J1505" s="335"/>
      <c r="K1505" s="282"/>
      <c r="L1505" s="282"/>
      <c r="M1505" s="282"/>
      <c r="N1505" s="282"/>
      <c r="O1505" s="281"/>
      <c r="P1505" s="360" t="str">
        <f ca="1">rescore_patient</f>
        <v/>
      </c>
      <c r="Q1505" s="330" t="str">
        <f ca="1">quantity</f>
        <v/>
      </c>
      <c r="R1505" s="281"/>
      <c r="S1505" s="282"/>
      <c r="T1505" s="282"/>
      <c r="U1505" s="282"/>
      <c r="V1505" s="305"/>
      <c r="W1505" s="305"/>
      <c r="X1505" s="305"/>
      <c r="Y1505" s="282"/>
      <c r="Z1505" s="282" t="e" vm="1">
        <f ca="1">_xlfn.IFS(AND(ISNUMBER(SEARCH("N?m l*", CUSTOMER[[#This Row],[Service Type]], 1)), CUSTOMER[[#This Row],[Count ST]] = TRUE), CUSTOMER[[#This Row],[Quantity]], AND($Y$10:$Y1505 = TRUE, COUNTIFS($H$10:$H1505, CUSTOMER[[#This Row],[Booking]], $J$10:$J1505, CUSTOMER[[#This Row],[Order Date]], $F$10:$F1505, "&lt;&gt;"&amp;"N?m l*")=1), 1, TRUE,  "")</f>
        <v>#NAME?</v>
      </c>
      <c r="AA1505" s="282" t="b">
        <f t="shared" ca="1" si="24"/>
        <v>0</v>
      </c>
      <c r="AB1505" s="305"/>
    </row>
    <row r="1506" spans="1:28" x14ac:dyDescent="0.25">
      <c r="A1506" s="281" t="str">
        <f ca="1">no.</f>
        <v/>
      </c>
      <c r="B1506" s="281"/>
      <c r="C1506" s="282"/>
      <c r="D1506" s="282"/>
      <c r="E1506" s="282" t="str">
        <f ca="1">position</f>
        <v/>
      </c>
      <c r="F1506" s="282"/>
      <c r="G1506" s="282"/>
      <c r="H1506" s="282"/>
      <c r="I1506" s="282"/>
      <c r="J1506" s="335"/>
      <c r="K1506" s="282"/>
      <c r="L1506" s="282"/>
      <c r="M1506" s="282"/>
      <c r="N1506" s="282"/>
      <c r="O1506" s="281"/>
      <c r="P1506" s="360" t="str">
        <f ca="1">rescore_patient</f>
        <v/>
      </c>
      <c r="Q1506" s="330" t="str">
        <f ca="1">quantity</f>
        <v/>
      </c>
      <c r="R1506" s="281"/>
      <c r="S1506" s="282"/>
      <c r="T1506" s="282"/>
      <c r="U1506" s="282"/>
      <c r="V1506" s="305"/>
      <c r="W1506" s="305"/>
      <c r="X1506" s="305"/>
      <c r="Y1506" s="282"/>
      <c r="Z1506" s="282" t="e" vm="1">
        <f ca="1">_xlfn.IFS(AND(ISNUMBER(SEARCH("N?m l*", CUSTOMER[[#This Row],[Service Type]], 1)), CUSTOMER[[#This Row],[Count ST]] = TRUE), CUSTOMER[[#This Row],[Quantity]], AND($Y$10:$Y1506 = TRUE, COUNTIFS($H$10:$H1506, CUSTOMER[[#This Row],[Booking]], $J$10:$J1506, CUSTOMER[[#This Row],[Order Date]], $F$10:$F1506, "&lt;&gt;"&amp;"N?m l*")=1), 1, TRUE,  "")</f>
        <v>#NAME?</v>
      </c>
      <c r="AA1506" s="282" t="b">
        <f t="shared" ca="1" si="24"/>
        <v>0</v>
      </c>
      <c r="AB1506" s="305"/>
    </row>
    <row r="1507" spans="1:28" x14ac:dyDescent="0.25">
      <c r="A1507" s="281" t="str">
        <f ca="1">no.</f>
        <v/>
      </c>
      <c r="B1507" s="281"/>
      <c r="C1507" s="282"/>
      <c r="D1507" s="282"/>
      <c r="E1507" s="282" t="str">
        <f ca="1">position</f>
        <v/>
      </c>
      <c r="F1507" s="282"/>
      <c r="G1507" s="282"/>
      <c r="H1507" s="282"/>
      <c r="I1507" s="282"/>
      <c r="J1507" s="335"/>
      <c r="K1507" s="282"/>
      <c r="L1507" s="282"/>
      <c r="M1507" s="282"/>
      <c r="N1507" s="282"/>
      <c r="O1507" s="281"/>
      <c r="P1507" s="360" t="str">
        <f ca="1">rescore_patient</f>
        <v/>
      </c>
      <c r="Q1507" s="330" t="str">
        <f ca="1">quantity</f>
        <v/>
      </c>
      <c r="R1507" s="281"/>
      <c r="S1507" s="282"/>
      <c r="T1507" s="282"/>
      <c r="U1507" s="282"/>
      <c r="V1507" s="305"/>
      <c r="W1507" s="305"/>
      <c r="X1507" s="305"/>
      <c r="Y1507" s="282"/>
      <c r="Z1507" s="282" t="e" vm="1">
        <f ca="1">_xlfn.IFS(AND(ISNUMBER(SEARCH("N?m l*", CUSTOMER[[#This Row],[Service Type]], 1)), CUSTOMER[[#This Row],[Count ST]] = TRUE), CUSTOMER[[#This Row],[Quantity]], AND($Y$10:$Y1507 = TRUE, COUNTIFS($H$10:$H1507, CUSTOMER[[#This Row],[Booking]], $J$10:$J1507, CUSTOMER[[#This Row],[Order Date]], $F$10:$F1507, "&lt;&gt;"&amp;"N?m l*")=1), 1, TRUE,  "")</f>
        <v>#NAME?</v>
      </c>
      <c r="AA1507" s="282" t="b">
        <f t="shared" ca="1" si="24"/>
        <v>0</v>
      </c>
      <c r="AB1507" s="305"/>
    </row>
    <row r="1508" spans="1:28" x14ac:dyDescent="0.25">
      <c r="A1508" s="281" t="str">
        <f ca="1">no.</f>
        <v/>
      </c>
      <c r="B1508" s="281"/>
      <c r="C1508" s="282"/>
      <c r="D1508" s="282"/>
      <c r="E1508" s="282" t="str">
        <f ca="1">position</f>
        <v/>
      </c>
      <c r="F1508" s="282"/>
      <c r="G1508" s="282"/>
      <c r="H1508" s="282"/>
      <c r="I1508" s="282"/>
      <c r="J1508" s="335"/>
      <c r="K1508" s="282"/>
      <c r="L1508" s="282"/>
      <c r="M1508" s="282"/>
      <c r="N1508" s="282"/>
      <c r="O1508" s="281"/>
      <c r="P1508" s="360" t="str">
        <f ca="1">rescore_patient</f>
        <v/>
      </c>
      <c r="Q1508" s="330" t="str">
        <f ca="1">quantity</f>
        <v/>
      </c>
      <c r="R1508" s="281"/>
      <c r="S1508" s="282"/>
      <c r="T1508" s="282"/>
      <c r="U1508" s="282"/>
      <c r="V1508" s="305"/>
      <c r="W1508" s="305"/>
      <c r="X1508" s="305"/>
      <c r="Y1508" s="282"/>
      <c r="Z1508" s="282" t="e" vm="1">
        <f ca="1">_xlfn.IFS(AND(ISNUMBER(SEARCH("N?m l*", CUSTOMER[[#This Row],[Service Type]], 1)), CUSTOMER[[#This Row],[Count ST]] = TRUE), CUSTOMER[[#This Row],[Quantity]], AND($Y$10:$Y1508 = TRUE, COUNTIFS($H$10:$H1508, CUSTOMER[[#This Row],[Booking]], $J$10:$J1508, CUSTOMER[[#This Row],[Order Date]], $F$10:$F1508, "&lt;&gt;"&amp;"N?m l*")=1), 1, TRUE,  "")</f>
        <v>#NAME?</v>
      </c>
      <c r="AA1508" s="282" t="b">
        <f t="shared" ca="1" si="24"/>
        <v>0</v>
      </c>
      <c r="AB1508" s="305"/>
    </row>
    <row r="1509" spans="1:28" x14ac:dyDescent="0.25">
      <c r="A1509" s="281" t="str">
        <f ca="1">no.</f>
        <v/>
      </c>
      <c r="B1509" s="281"/>
      <c r="C1509" s="282"/>
      <c r="D1509" s="282"/>
      <c r="E1509" s="282" t="str">
        <f ca="1">position</f>
        <v/>
      </c>
      <c r="F1509" s="282"/>
      <c r="G1509" s="282"/>
      <c r="H1509" s="282"/>
      <c r="I1509" s="282"/>
      <c r="J1509" s="335"/>
      <c r="K1509" s="282"/>
      <c r="L1509" s="282"/>
      <c r="M1509" s="282"/>
      <c r="N1509" s="282"/>
      <c r="O1509" s="281"/>
      <c r="P1509" s="360" t="str">
        <f ca="1">rescore_patient</f>
        <v/>
      </c>
      <c r="Q1509" s="330" t="str">
        <f ca="1">quantity</f>
        <v/>
      </c>
      <c r="R1509" s="281"/>
      <c r="S1509" s="282"/>
      <c r="T1509" s="282"/>
      <c r="U1509" s="282"/>
      <c r="V1509" s="305"/>
      <c r="W1509" s="305"/>
      <c r="X1509" s="305"/>
      <c r="Y1509" s="282"/>
      <c r="Z1509" s="282" t="e" vm="1">
        <f ca="1">_xlfn.IFS(AND(ISNUMBER(SEARCH("N?m l*", CUSTOMER[[#This Row],[Service Type]], 1)), CUSTOMER[[#This Row],[Count ST]] = TRUE), CUSTOMER[[#This Row],[Quantity]], AND($Y$10:$Y1509 = TRUE, COUNTIFS($H$10:$H1509, CUSTOMER[[#This Row],[Booking]], $J$10:$J1509, CUSTOMER[[#This Row],[Order Date]], $F$10:$F1509, "&lt;&gt;"&amp;"N?m l*")=1), 1, TRUE,  "")</f>
        <v>#NAME?</v>
      </c>
      <c r="AA1509" s="282" t="b">
        <f t="shared" ca="1" si="24"/>
        <v>0</v>
      </c>
      <c r="AB1509" s="305"/>
    </row>
    <row r="1510" spans="1:28" x14ac:dyDescent="0.25">
      <c r="A1510" s="281" t="str">
        <f ca="1">no.</f>
        <v/>
      </c>
      <c r="B1510" s="281"/>
      <c r="C1510" s="282"/>
      <c r="D1510" s="282"/>
      <c r="E1510" s="282" t="str">
        <f ca="1">position</f>
        <v/>
      </c>
      <c r="F1510" s="282"/>
      <c r="G1510" s="282"/>
      <c r="H1510" s="282"/>
      <c r="I1510" s="282"/>
      <c r="J1510" s="335"/>
      <c r="K1510" s="282"/>
      <c r="L1510" s="282"/>
      <c r="M1510" s="282"/>
      <c r="N1510" s="282"/>
      <c r="O1510" s="281"/>
      <c r="P1510" s="360" t="str">
        <f ca="1">rescore_patient</f>
        <v/>
      </c>
      <c r="Q1510" s="330" t="str">
        <f ca="1">quantity</f>
        <v/>
      </c>
      <c r="R1510" s="281"/>
      <c r="S1510" s="282"/>
      <c r="T1510" s="282"/>
      <c r="U1510" s="282"/>
      <c r="V1510" s="305"/>
      <c r="W1510" s="305"/>
      <c r="X1510" s="305"/>
      <c r="Y1510" s="282"/>
      <c r="Z1510" s="282" t="e" vm="1">
        <f ca="1">_xlfn.IFS(AND(ISNUMBER(SEARCH("N?m l*", CUSTOMER[[#This Row],[Service Type]], 1)), CUSTOMER[[#This Row],[Count ST]] = TRUE), CUSTOMER[[#This Row],[Quantity]], AND($Y$10:$Y1510 = TRUE, COUNTIFS($H$10:$H1510, CUSTOMER[[#This Row],[Booking]], $J$10:$J1510, CUSTOMER[[#This Row],[Order Date]], $F$10:$F1510, "&lt;&gt;"&amp;"N?m l*")=1), 1, TRUE,  "")</f>
        <v>#NAME?</v>
      </c>
      <c r="AA1510" s="282" t="b">
        <f t="shared" ca="1" si="24"/>
        <v>0</v>
      </c>
      <c r="AB1510" s="305"/>
    </row>
    <row r="1511" spans="1:28" x14ac:dyDescent="0.25">
      <c r="A1511" s="281" t="str">
        <f ca="1">no.</f>
        <v/>
      </c>
      <c r="B1511" s="281"/>
      <c r="C1511" s="282"/>
      <c r="D1511" s="282"/>
      <c r="E1511" s="282" t="str">
        <f ca="1">position</f>
        <v/>
      </c>
      <c r="F1511" s="282"/>
      <c r="G1511" s="282"/>
      <c r="H1511" s="282"/>
      <c r="I1511" s="282"/>
      <c r="J1511" s="335"/>
      <c r="K1511" s="282"/>
      <c r="L1511" s="282"/>
      <c r="M1511" s="282"/>
      <c r="N1511" s="282"/>
      <c r="O1511" s="281"/>
      <c r="P1511" s="360" t="str">
        <f ca="1">rescore_patient</f>
        <v/>
      </c>
      <c r="Q1511" s="330" t="str">
        <f ca="1">quantity</f>
        <v/>
      </c>
      <c r="R1511" s="281"/>
      <c r="S1511" s="282"/>
      <c r="T1511" s="282"/>
      <c r="U1511" s="282"/>
      <c r="V1511" s="305"/>
      <c r="W1511" s="305"/>
      <c r="X1511" s="305"/>
      <c r="Y1511" s="282"/>
      <c r="Z1511" s="282" t="e" vm="1">
        <f ca="1">_xlfn.IFS(AND(ISNUMBER(SEARCH("N?m l*", CUSTOMER[[#This Row],[Service Type]], 1)), CUSTOMER[[#This Row],[Count ST]] = TRUE), CUSTOMER[[#This Row],[Quantity]], AND($Y$10:$Y1511 = TRUE, COUNTIFS($H$10:$H1511, CUSTOMER[[#This Row],[Booking]], $J$10:$J1511, CUSTOMER[[#This Row],[Order Date]], $F$10:$F1511, "&lt;&gt;"&amp;"N?m l*")=1), 1, TRUE,  "")</f>
        <v>#NAME?</v>
      </c>
      <c r="AA1511" s="282" t="b">
        <f t="shared" ca="1" si="24"/>
        <v>0</v>
      </c>
      <c r="AB1511" s="305"/>
    </row>
    <row r="1512" spans="1:28" x14ac:dyDescent="0.25">
      <c r="A1512" s="281" t="str">
        <f ca="1">no.</f>
        <v/>
      </c>
      <c r="B1512" s="281"/>
      <c r="C1512" s="282"/>
      <c r="D1512" s="282"/>
      <c r="E1512" s="282" t="str">
        <f ca="1">position</f>
        <v/>
      </c>
      <c r="F1512" s="282"/>
      <c r="G1512" s="282"/>
      <c r="H1512" s="282"/>
      <c r="I1512" s="282"/>
      <c r="J1512" s="335"/>
      <c r="K1512" s="282"/>
      <c r="L1512" s="282"/>
      <c r="M1512" s="282"/>
      <c r="N1512" s="282"/>
      <c r="O1512" s="281"/>
      <c r="P1512" s="360" t="str">
        <f ca="1">rescore_patient</f>
        <v/>
      </c>
      <c r="Q1512" s="330" t="str">
        <f ca="1">quantity</f>
        <v/>
      </c>
      <c r="R1512" s="281"/>
      <c r="S1512" s="282"/>
      <c r="T1512" s="282"/>
      <c r="U1512" s="282"/>
      <c r="V1512" s="305"/>
      <c r="W1512" s="305"/>
      <c r="X1512" s="305"/>
      <c r="Y1512" s="282"/>
      <c r="Z1512" s="282" t="e" vm="1">
        <f ca="1">_xlfn.IFS(AND(ISNUMBER(SEARCH("N?m l*", CUSTOMER[[#This Row],[Service Type]], 1)), CUSTOMER[[#This Row],[Count ST]] = TRUE), CUSTOMER[[#This Row],[Quantity]], AND($Y$10:$Y1512 = TRUE, COUNTIFS($H$10:$H1512, CUSTOMER[[#This Row],[Booking]], $J$10:$J1512, CUSTOMER[[#This Row],[Order Date]], $F$10:$F1512, "&lt;&gt;"&amp;"N?m l*")=1), 1, TRUE,  "")</f>
        <v>#NAME?</v>
      </c>
      <c r="AA1512" s="282" t="b">
        <f t="shared" ca="1" si="24"/>
        <v>0</v>
      </c>
      <c r="AB1512" s="305"/>
    </row>
    <row r="1513" spans="1:28" x14ac:dyDescent="0.25">
      <c r="A1513" s="281" t="str">
        <f ca="1">no.</f>
        <v/>
      </c>
      <c r="B1513" s="281"/>
      <c r="C1513" s="282"/>
      <c r="D1513" s="282"/>
      <c r="E1513" s="282" t="str">
        <f ca="1">position</f>
        <v/>
      </c>
      <c r="F1513" s="282"/>
      <c r="G1513" s="282"/>
      <c r="H1513" s="282"/>
      <c r="I1513" s="282"/>
      <c r="J1513" s="335"/>
      <c r="K1513" s="282"/>
      <c r="L1513" s="282"/>
      <c r="M1513" s="282"/>
      <c r="N1513" s="282"/>
      <c r="O1513" s="281"/>
      <c r="P1513" s="360" t="str">
        <f ca="1">rescore_patient</f>
        <v/>
      </c>
      <c r="Q1513" s="330" t="str">
        <f ca="1">quantity</f>
        <v/>
      </c>
      <c r="R1513" s="281"/>
      <c r="S1513" s="282"/>
      <c r="T1513" s="282"/>
      <c r="U1513" s="282"/>
      <c r="V1513" s="305"/>
      <c r="W1513" s="305"/>
      <c r="X1513" s="305"/>
      <c r="Y1513" s="282"/>
      <c r="Z1513" s="282" t="e" vm="1">
        <f ca="1">_xlfn.IFS(AND(ISNUMBER(SEARCH("N?m l*", CUSTOMER[[#This Row],[Service Type]], 1)), CUSTOMER[[#This Row],[Count ST]] = TRUE), CUSTOMER[[#This Row],[Quantity]], AND($Y$10:$Y1513 = TRUE, COUNTIFS($H$10:$H1513, CUSTOMER[[#This Row],[Booking]], $J$10:$J1513, CUSTOMER[[#This Row],[Order Date]], $F$10:$F1513, "&lt;&gt;"&amp;"N?m l*")=1), 1, TRUE,  "")</f>
        <v>#NAME?</v>
      </c>
      <c r="AA1513" s="282" t="b">
        <f t="shared" ca="1" si="24"/>
        <v>0</v>
      </c>
      <c r="AB1513" s="305"/>
    </row>
    <row r="1514" spans="1:28" x14ac:dyDescent="0.25">
      <c r="A1514" s="281" t="str">
        <f ca="1">no.</f>
        <v/>
      </c>
      <c r="B1514" s="281"/>
      <c r="C1514" s="282"/>
      <c r="D1514" s="282"/>
      <c r="E1514" s="282" t="str">
        <f ca="1">position</f>
        <v/>
      </c>
      <c r="F1514" s="282"/>
      <c r="G1514" s="282"/>
      <c r="H1514" s="282"/>
      <c r="I1514" s="282"/>
      <c r="J1514" s="335"/>
      <c r="K1514" s="282"/>
      <c r="L1514" s="282"/>
      <c r="M1514" s="282"/>
      <c r="N1514" s="282"/>
      <c r="O1514" s="281"/>
      <c r="P1514" s="360" t="str">
        <f ca="1">rescore_patient</f>
        <v/>
      </c>
      <c r="Q1514" s="330" t="str">
        <f ca="1">quantity</f>
        <v/>
      </c>
      <c r="R1514" s="281"/>
      <c r="S1514" s="282"/>
      <c r="T1514" s="282"/>
      <c r="U1514" s="282"/>
      <c r="V1514" s="305"/>
      <c r="W1514" s="305"/>
      <c r="X1514" s="305"/>
      <c r="Y1514" s="282"/>
      <c r="Z1514" s="282" t="e" vm="1">
        <f ca="1">_xlfn.IFS(AND(ISNUMBER(SEARCH("N?m l*", CUSTOMER[[#This Row],[Service Type]], 1)), CUSTOMER[[#This Row],[Count ST]] = TRUE), CUSTOMER[[#This Row],[Quantity]], AND($Y$10:$Y1514 = TRUE, COUNTIFS($H$10:$H1514, CUSTOMER[[#This Row],[Booking]], $J$10:$J1514, CUSTOMER[[#This Row],[Order Date]], $F$10:$F1514, "&lt;&gt;"&amp;"N?m l*")=1), 1, TRUE,  "")</f>
        <v>#NAME?</v>
      </c>
      <c r="AA1514" s="282" t="b">
        <f t="shared" ca="1" si="24"/>
        <v>0</v>
      </c>
      <c r="AB1514" s="305"/>
    </row>
    <row r="1515" spans="1:28" x14ac:dyDescent="0.25">
      <c r="A1515" s="281" t="str">
        <f ca="1">no.</f>
        <v/>
      </c>
      <c r="B1515" s="281"/>
      <c r="C1515" s="282"/>
      <c r="D1515" s="282"/>
      <c r="E1515" s="282" t="str">
        <f ca="1">position</f>
        <v/>
      </c>
      <c r="F1515" s="282"/>
      <c r="G1515" s="282"/>
      <c r="H1515" s="282"/>
      <c r="I1515" s="282"/>
      <c r="J1515" s="335"/>
      <c r="K1515" s="282"/>
      <c r="L1515" s="282"/>
      <c r="M1515" s="282"/>
      <c r="N1515" s="282"/>
      <c r="O1515" s="281"/>
      <c r="P1515" s="360" t="str">
        <f ca="1">rescore_patient</f>
        <v/>
      </c>
      <c r="Q1515" s="330" t="str">
        <f ca="1">quantity</f>
        <v/>
      </c>
      <c r="R1515" s="281"/>
      <c r="S1515" s="282"/>
      <c r="T1515" s="282"/>
      <c r="U1515" s="282"/>
      <c r="V1515" s="305"/>
      <c r="W1515" s="305"/>
      <c r="X1515" s="305"/>
      <c r="Y1515" s="282"/>
      <c r="Z1515" s="282" t="e" vm="1">
        <f ca="1">_xlfn.IFS(AND(ISNUMBER(SEARCH("N?m l*", CUSTOMER[[#This Row],[Service Type]], 1)), CUSTOMER[[#This Row],[Count ST]] = TRUE), CUSTOMER[[#This Row],[Quantity]], AND($Y$10:$Y1515 = TRUE, COUNTIFS($H$10:$H1515, CUSTOMER[[#This Row],[Booking]], $J$10:$J1515, CUSTOMER[[#This Row],[Order Date]], $F$10:$F1515, "&lt;&gt;"&amp;"N?m l*")=1), 1, TRUE,  "")</f>
        <v>#NAME?</v>
      </c>
      <c r="AA1515" s="282" t="b">
        <f t="shared" ca="1" si="24"/>
        <v>0</v>
      </c>
      <c r="AB1515" s="305"/>
    </row>
    <row r="1516" spans="1:28" x14ac:dyDescent="0.25">
      <c r="A1516" s="281" t="str">
        <f ca="1">no.</f>
        <v/>
      </c>
      <c r="B1516" s="281"/>
      <c r="C1516" s="282"/>
      <c r="D1516" s="282"/>
      <c r="E1516" s="282" t="str">
        <f ca="1">position</f>
        <v/>
      </c>
      <c r="F1516" s="282"/>
      <c r="G1516" s="282"/>
      <c r="H1516" s="282"/>
      <c r="I1516" s="282"/>
      <c r="J1516" s="335"/>
      <c r="K1516" s="282"/>
      <c r="L1516" s="282"/>
      <c r="M1516" s="282"/>
      <c r="N1516" s="282"/>
      <c r="O1516" s="281"/>
      <c r="P1516" s="360" t="str">
        <f ca="1">rescore_patient</f>
        <v/>
      </c>
      <c r="Q1516" s="330" t="str">
        <f ca="1">quantity</f>
        <v/>
      </c>
      <c r="R1516" s="281"/>
      <c r="S1516" s="282"/>
      <c r="T1516" s="282"/>
      <c r="U1516" s="282"/>
      <c r="V1516" s="305"/>
      <c r="W1516" s="305"/>
      <c r="X1516" s="305"/>
      <c r="Y1516" s="282"/>
      <c r="Z1516" s="282" t="e" vm="1">
        <f ca="1">_xlfn.IFS(AND(ISNUMBER(SEARCH("N?m l*", CUSTOMER[[#This Row],[Service Type]], 1)), CUSTOMER[[#This Row],[Count ST]] = TRUE), CUSTOMER[[#This Row],[Quantity]], AND($Y$10:$Y1516 = TRUE, COUNTIFS($H$10:$H1516, CUSTOMER[[#This Row],[Booking]], $J$10:$J1516, CUSTOMER[[#This Row],[Order Date]], $F$10:$F1516, "&lt;&gt;"&amp;"N?m l*")=1), 1, TRUE,  "")</f>
        <v>#NAME?</v>
      </c>
      <c r="AA1516" s="282" t="b">
        <f t="shared" ca="1" si="24"/>
        <v>0</v>
      </c>
      <c r="AB1516" s="305"/>
    </row>
    <row r="1517" spans="1:28" x14ac:dyDescent="0.25">
      <c r="A1517" s="281" t="str">
        <f ca="1">no.</f>
        <v/>
      </c>
      <c r="B1517" s="281"/>
      <c r="C1517" s="282"/>
      <c r="D1517" s="282"/>
      <c r="E1517" s="282" t="str">
        <f ca="1">position</f>
        <v/>
      </c>
      <c r="F1517" s="282"/>
      <c r="G1517" s="282"/>
      <c r="H1517" s="282"/>
      <c r="I1517" s="282"/>
      <c r="J1517" s="335"/>
      <c r="K1517" s="282"/>
      <c r="L1517" s="282"/>
      <c r="M1517" s="282"/>
      <c r="N1517" s="282"/>
      <c r="O1517" s="281"/>
      <c r="P1517" s="360" t="str">
        <f ca="1">rescore_patient</f>
        <v/>
      </c>
      <c r="Q1517" s="330" t="str">
        <f ca="1">quantity</f>
        <v/>
      </c>
      <c r="R1517" s="281"/>
      <c r="S1517" s="282"/>
      <c r="T1517" s="282"/>
      <c r="U1517" s="282"/>
      <c r="V1517" s="305"/>
      <c r="W1517" s="305"/>
      <c r="X1517" s="305"/>
      <c r="Y1517" s="282"/>
      <c r="Z1517" s="282" t="e" vm="1">
        <f ca="1">_xlfn.IFS(AND(ISNUMBER(SEARCH("N?m l*", CUSTOMER[[#This Row],[Service Type]], 1)), CUSTOMER[[#This Row],[Count ST]] = TRUE), CUSTOMER[[#This Row],[Quantity]], AND($Y$10:$Y1517 = TRUE, COUNTIFS($H$10:$H1517, CUSTOMER[[#This Row],[Booking]], $J$10:$J1517, CUSTOMER[[#This Row],[Order Date]], $F$10:$F1517, "&lt;&gt;"&amp;"N?m l*")=1), 1, TRUE,  "")</f>
        <v>#NAME?</v>
      </c>
      <c r="AA1517" s="282" t="b">
        <f t="shared" ca="1" si="24"/>
        <v>0</v>
      </c>
      <c r="AB1517" s="305"/>
    </row>
    <row r="1518" spans="1:28" x14ac:dyDescent="0.25">
      <c r="A1518" s="281" t="str">
        <f ca="1">no.</f>
        <v/>
      </c>
      <c r="B1518" s="281"/>
      <c r="C1518" s="282"/>
      <c r="D1518" s="282"/>
      <c r="E1518" s="282" t="str">
        <f ca="1">position</f>
        <v/>
      </c>
      <c r="F1518" s="282"/>
      <c r="G1518" s="282"/>
      <c r="H1518" s="282"/>
      <c r="I1518" s="282"/>
      <c r="J1518" s="335"/>
      <c r="K1518" s="282"/>
      <c r="L1518" s="282"/>
      <c r="M1518" s="282"/>
      <c r="N1518" s="282"/>
      <c r="O1518" s="281"/>
      <c r="P1518" s="360" t="str">
        <f ca="1">rescore_patient</f>
        <v/>
      </c>
      <c r="Q1518" s="330" t="str">
        <f ca="1">quantity</f>
        <v/>
      </c>
      <c r="R1518" s="281"/>
      <c r="S1518" s="282"/>
      <c r="T1518" s="282"/>
      <c r="U1518" s="282"/>
      <c r="V1518" s="305"/>
      <c r="W1518" s="305"/>
      <c r="X1518" s="305"/>
      <c r="Y1518" s="282"/>
      <c r="Z1518" s="282" t="e" vm="1">
        <f ca="1">_xlfn.IFS(AND(ISNUMBER(SEARCH("N?m l*", CUSTOMER[[#This Row],[Service Type]], 1)), CUSTOMER[[#This Row],[Count ST]] = TRUE), CUSTOMER[[#This Row],[Quantity]], AND($Y$10:$Y1518 = TRUE, COUNTIFS($H$10:$H1518, CUSTOMER[[#This Row],[Booking]], $J$10:$J1518, CUSTOMER[[#This Row],[Order Date]], $F$10:$F1518, "&lt;&gt;"&amp;"N?m l*")=1), 1, TRUE,  "")</f>
        <v>#NAME?</v>
      </c>
      <c r="AA1518" s="282" t="b">
        <f t="shared" ca="1" si="24"/>
        <v>0</v>
      </c>
      <c r="AB1518" s="305"/>
    </row>
    <row r="1519" spans="1:28" x14ac:dyDescent="0.25">
      <c r="A1519" s="281" t="str">
        <f ca="1">no.</f>
        <v/>
      </c>
      <c r="B1519" s="281"/>
      <c r="C1519" s="282"/>
      <c r="D1519" s="282"/>
      <c r="E1519" s="282" t="str">
        <f ca="1">position</f>
        <v/>
      </c>
      <c r="F1519" s="282"/>
      <c r="G1519" s="282"/>
      <c r="H1519" s="282"/>
      <c r="I1519" s="282"/>
      <c r="J1519" s="335"/>
      <c r="K1519" s="282"/>
      <c r="L1519" s="282"/>
      <c r="M1519" s="282"/>
      <c r="N1519" s="282"/>
      <c r="O1519" s="281"/>
      <c r="P1519" s="360" t="str">
        <f ca="1">rescore_patient</f>
        <v/>
      </c>
      <c r="Q1519" s="330" t="str">
        <f ca="1">quantity</f>
        <v/>
      </c>
      <c r="R1519" s="281"/>
      <c r="S1519" s="282"/>
      <c r="T1519" s="282"/>
      <c r="U1519" s="282"/>
      <c r="V1519" s="305"/>
      <c r="W1519" s="305"/>
      <c r="X1519" s="305"/>
      <c r="Y1519" s="282"/>
      <c r="Z1519" s="282" t="e" vm="1">
        <f ca="1">_xlfn.IFS(AND(ISNUMBER(SEARCH("N?m l*", CUSTOMER[[#This Row],[Service Type]], 1)), CUSTOMER[[#This Row],[Count ST]] = TRUE), CUSTOMER[[#This Row],[Quantity]], AND($Y$10:$Y1519 = TRUE, COUNTIFS($H$10:$H1519, CUSTOMER[[#This Row],[Booking]], $J$10:$J1519, CUSTOMER[[#This Row],[Order Date]], $F$10:$F1519, "&lt;&gt;"&amp;"N?m l*")=1), 1, TRUE,  "")</f>
        <v>#NAME?</v>
      </c>
      <c r="AA1519" s="282" t="b">
        <f t="shared" ca="1" si="24"/>
        <v>0</v>
      </c>
      <c r="AB1519" s="305"/>
    </row>
    <row r="1520" spans="1:28" x14ac:dyDescent="0.25">
      <c r="A1520" s="281" t="str">
        <f ca="1">no.</f>
        <v/>
      </c>
      <c r="B1520" s="281"/>
      <c r="C1520" s="282"/>
      <c r="D1520" s="282"/>
      <c r="E1520" s="282" t="str">
        <f ca="1">position</f>
        <v/>
      </c>
      <c r="F1520" s="282"/>
      <c r="G1520" s="282"/>
      <c r="H1520" s="282"/>
      <c r="I1520" s="282"/>
      <c r="J1520" s="335"/>
      <c r="K1520" s="282"/>
      <c r="L1520" s="282"/>
      <c r="M1520" s="282"/>
      <c r="N1520" s="282"/>
      <c r="O1520" s="281"/>
      <c r="P1520" s="360" t="str">
        <f ca="1">rescore_patient</f>
        <v/>
      </c>
      <c r="Q1520" s="330" t="str">
        <f ca="1">quantity</f>
        <v/>
      </c>
      <c r="R1520" s="281"/>
      <c r="S1520" s="282"/>
      <c r="T1520" s="282"/>
      <c r="U1520" s="282"/>
      <c r="V1520" s="305"/>
      <c r="W1520" s="305"/>
      <c r="X1520" s="305"/>
      <c r="Y1520" s="282"/>
      <c r="Z1520" s="282" t="e" vm="1">
        <f ca="1">_xlfn.IFS(AND(ISNUMBER(SEARCH("N?m l*", CUSTOMER[[#This Row],[Service Type]], 1)), CUSTOMER[[#This Row],[Count ST]] = TRUE), CUSTOMER[[#This Row],[Quantity]], AND($Y$10:$Y1520 = TRUE, COUNTIFS($H$10:$H1520, CUSTOMER[[#This Row],[Booking]], $J$10:$J1520, CUSTOMER[[#This Row],[Order Date]], $F$10:$F1520, "&lt;&gt;"&amp;"N?m l*")=1), 1, TRUE,  "")</f>
        <v>#NAME?</v>
      </c>
      <c r="AA1520" s="282" t="b">
        <f t="shared" ca="1" si="24"/>
        <v>0</v>
      </c>
      <c r="AB1520" s="305"/>
    </row>
    <row r="1521" spans="1:28" x14ac:dyDescent="0.25">
      <c r="A1521" s="281" t="str">
        <f ca="1">no.</f>
        <v/>
      </c>
      <c r="B1521" s="281"/>
      <c r="C1521" s="282"/>
      <c r="D1521" s="282"/>
      <c r="E1521" s="282" t="str">
        <f ca="1">position</f>
        <v/>
      </c>
      <c r="F1521" s="282"/>
      <c r="G1521" s="282"/>
      <c r="H1521" s="282"/>
      <c r="I1521" s="282"/>
      <c r="J1521" s="335"/>
      <c r="K1521" s="282"/>
      <c r="L1521" s="282"/>
      <c r="M1521" s="282"/>
      <c r="N1521" s="282"/>
      <c r="O1521" s="281"/>
      <c r="P1521" s="360" t="str">
        <f ca="1">rescore_patient</f>
        <v/>
      </c>
      <c r="Q1521" s="330" t="str">
        <f ca="1">quantity</f>
        <v/>
      </c>
      <c r="R1521" s="281"/>
      <c r="S1521" s="282"/>
      <c r="T1521" s="282"/>
      <c r="U1521" s="282"/>
      <c r="V1521" s="305"/>
      <c r="W1521" s="305"/>
      <c r="X1521" s="305"/>
      <c r="Y1521" s="282"/>
      <c r="Z1521" s="282" t="e" vm="1">
        <f ca="1">_xlfn.IFS(AND(ISNUMBER(SEARCH("N?m l*", CUSTOMER[[#This Row],[Service Type]], 1)), CUSTOMER[[#This Row],[Count ST]] = TRUE), CUSTOMER[[#This Row],[Quantity]], AND($Y$10:$Y1521 = TRUE, COUNTIFS($H$10:$H1521, CUSTOMER[[#This Row],[Booking]], $J$10:$J1521, CUSTOMER[[#This Row],[Order Date]], $F$10:$F1521, "&lt;&gt;"&amp;"N?m l*")=1), 1, TRUE,  "")</f>
        <v>#NAME?</v>
      </c>
      <c r="AA1521" s="282" t="b">
        <f t="shared" ca="1" si="24"/>
        <v>0</v>
      </c>
      <c r="AB1521" s="305"/>
    </row>
    <row r="1522" spans="1:28" x14ac:dyDescent="0.25">
      <c r="A1522" s="281" t="str">
        <f ca="1">no.</f>
        <v/>
      </c>
      <c r="B1522" s="281"/>
      <c r="C1522" s="282"/>
      <c r="D1522" s="282"/>
      <c r="E1522" s="282" t="str">
        <f ca="1">position</f>
        <v/>
      </c>
      <c r="F1522" s="282"/>
      <c r="G1522" s="282"/>
      <c r="H1522" s="282"/>
      <c r="I1522" s="282"/>
      <c r="J1522" s="335"/>
      <c r="K1522" s="282"/>
      <c r="L1522" s="282"/>
      <c r="M1522" s="282"/>
      <c r="N1522" s="282"/>
      <c r="O1522" s="281"/>
      <c r="P1522" s="360" t="str">
        <f ca="1">rescore_patient</f>
        <v/>
      </c>
      <c r="Q1522" s="330" t="str">
        <f ca="1">quantity</f>
        <v/>
      </c>
      <c r="R1522" s="281"/>
      <c r="S1522" s="282"/>
      <c r="T1522" s="282"/>
      <c r="U1522" s="282"/>
      <c r="V1522" s="305"/>
      <c r="W1522" s="305"/>
      <c r="X1522" s="305"/>
      <c r="Y1522" s="282"/>
      <c r="Z1522" s="282" t="e" vm="1">
        <f ca="1">_xlfn.IFS(AND(ISNUMBER(SEARCH("N?m l*", CUSTOMER[[#This Row],[Service Type]], 1)), CUSTOMER[[#This Row],[Count ST]] = TRUE), CUSTOMER[[#This Row],[Quantity]], AND($Y$10:$Y1522 = TRUE, COUNTIFS($H$10:$H1522, CUSTOMER[[#This Row],[Booking]], $J$10:$J1522, CUSTOMER[[#This Row],[Order Date]], $F$10:$F1522, "&lt;&gt;"&amp;"N?m l*")=1), 1, TRUE,  "")</f>
        <v>#NAME?</v>
      </c>
      <c r="AA1522" s="282" t="b">
        <f t="shared" ca="1" si="24"/>
        <v>0</v>
      </c>
      <c r="AB1522" s="305"/>
    </row>
    <row r="1523" spans="1:28" x14ac:dyDescent="0.25">
      <c r="A1523" s="281" t="str">
        <f ca="1">no.</f>
        <v/>
      </c>
      <c r="B1523" s="281"/>
      <c r="C1523" s="282"/>
      <c r="D1523" s="282"/>
      <c r="E1523" s="282" t="str">
        <f ca="1">position</f>
        <v/>
      </c>
      <c r="F1523" s="282"/>
      <c r="G1523" s="282"/>
      <c r="H1523" s="282"/>
      <c r="I1523" s="282"/>
      <c r="J1523" s="335"/>
      <c r="K1523" s="282"/>
      <c r="L1523" s="282"/>
      <c r="M1523" s="282"/>
      <c r="N1523" s="282"/>
      <c r="O1523" s="281"/>
      <c r="P1523" s="360" t="str">
        <f ca="1">rescore_patient</f>
        <v/>
      </c>
      <c r="Q1523" s="330" t="str">
        <f ca="1">quantity</f>
        <v/>
      </c>
      <c r="R1523" s="281"/>
      <c r="S1523" s="282"/>
      <c r="T1523" s="282"/>
      <c r="U1523" s="282"/>
      <c r="V1523" s="305"/>
      <c r="W1523" s="305"/>
      <c r="X1523" s="305"/>
      <c r="Y1523" s="282"/>
      <c r="Z1523" s="282" t="e" vm="1">
        <f ca="1">_xlfn.IFS(AND(ISNUMBER(SEARCH("N?m l*", CUSTOMER[[#This Row],[Service Type]], 1)), CUSTOMER[[#This Row],[Count ST]] = TRUE), CUSTOMER[[#This Row],[Quantity]], AND($Y$10:$Y1523 = TRUE, COUNTIFS($H$10:$H1523, CUSTOMER[[#This Row],[Booking]], $J$10:$J1523, CUSTOMER[[#This Row],[Order Date]], $F$10:$F1523, "&lt;&gt;"&amp;"N?m l*")=1), 1, TRUE,  "")</f>
        <v>#NAME?</v>
      </c>
      <c r="AA1523" s="282" t="b">
        <f t="shared" ca="1" si="24"/>
        <v>0</v>
      </c>
      <c r="AB1523" s="305"/>
    </row>
    <row r="1524" spans="1:28" x14ac:dyDescent="0.25">
      <c r="A1524" s="281" t="str">
        <f ca="1">no.</f>
        <v/>
      </c>
      <c r="B1524" s="281"/>
      <c r="C1524" s="282"/>
      <c r="D1524" s="282"/>
      <c r="E1524" s="282" t="str">
        <f ca="1">position</f>
        <v/>
      </c>
      <c r="F1524" s="282"/>
      <c r="G1524" s="282"/>
      <c r="H1524" s="282"/>
      <c r="I1524" s="282"/>
      <c r="J1524" s="335"/>
      <c r="K1524" s="282"/>
      <c r="L1524" s="282"/>
      <c r="M1524" s="282"/>
      <c r="N1524" s="282"/>
      <c r="O1524" s="281"/>
      <c r="P1524" s="360" t="str">
        <f ca="1">rescore_patient</f>
        <v/>
      </c>
      <c r="Q1524" s="330" t="str">
        <f ca="1">quantity</f>
        <v/>
      </c>
      <c r="R1524" s="281"/>
      <c r="S1524" s="282"/>
      <c r="T1524" s="282"/>
      <c r="U1524" s="282"/>
      <c r="V1524" s="305"/>
      <c r="W1524" s="305"/>
      <c r="X1524" s="305"/>
      <c r="Y1524" s="282"/>
      <c r="Z1524" s="282" t="e" vm="1">
        <f ca="1">_xlfn.IFS(AND(ISNUMBER(SEARCH("N?m l*", CUSTOMER[[#This Row],[Service Type]], 1)), CUSTOMER[[#This Row],[Count ST]] = TRUE), CUSTOMER[[#This Row],[Quantity]], AND($Y$10:$Y1524 = TRUE, COUNTIFS($H$10:$H1524, CUSTOMER[[#This Row],[Booking]], $J$10:$J1524, CUSTOMER[[#This Row],[Order Date]], $F$10:$F1524, "&lt;&gt;"&amp;"N?m l*")=1), 1, TRUE,  "")</f>
        <v>#NAME?</v>
      </c>
      <c r="AA1524" s="282" t="b">
        <f t="shared" ca="1" si="24"/>
        <v>0</v>
      </c>
      <c r="AB1524" s="305"/>
    </row>
    <row r="1525" spans="1:28" x14ac:dyDescent="0.25">
      <c r="A1525" s="281" t="str">
        <f ca="1">no.</f>
        <v/>
      </c>
      <c r="B1525" s="281"/>
      <c r="C1525" s="282"/>
      <c r="D1525" s="282"/>
      <c r="E1525" s="282" t="str">
        <f ca="1">position</f>
        <v/>
      </c>
      <c r="F1525" s="282"/>
      <c r="G1525" s="282"/>
      <c r="H1525" s="282"/>
      <c r="I1525" s="282"/>
      <c r="J1525" s="335"/>
      <c r="K1525" s="282"/>
      <c r="L1525" s="282"/>
      <c r="M1525" s="282"/>
      <c r="N1525" s="282"/>
      <c r="O1525" s="281"/>
      <c r="P1525" s="360" t="str">
        <f ca="1">rescore_patient</f>
        <v/>
      </c>
      <c r="Q1525" s="330" t="str">
        <f ca="1">quantity</f>
        <v/>
      </c>
      <c r="R1525" s="281"/>
      <c r="S1525" s="282"/>
      <c r="T1525" s="282"/>
      <c r="U1525" s="282"/>
      <c r="V1525" s="305"/>
      <c r="W1525" s="305"/>
      <c r="X1525" s="305"/>
      <c r="Y1525" s="282"/>
      <c r="Z1525" s="282" t="e" vm="1">
        <f ca="1">_xlfn.IFS(AND(ISNUMBER(SEARCH("N?m l*", CUSTOMER[[#This Row],[Service Type]], 1)), CUSTOMER[[#This Row],[Count ST]] = TRUE), CUSTOMER[[#This Row],[Quantity]], AND($Y$10:$Y1525 = TRUE, COUNTIFS($H$10:$H1525, CUSTOMER[[#This Row],[Booking]], $J$10:$J1525, CUSTOMER[[#This Row],[Order Date]], $F$10:$F1525, "&lt;&gt;"&amp;"N?m l*")=1), 1, TRUE,  "")</f>
        <v>#NAME?</v>
      </c>
      <c r="AA1525" s="282" t="b">
        <f t="shared" ca="1" si="24"/>
        <v>0</v>
      </c>
      <c r="AB1525" s="305"/>
    </row>
    <row r="1526" spans="1:28" x14ac:dyDescent="0.25">
      <c r="A1526" s="281" t="str">
        <f ca="1">no.</f>
        <v/>
      </c>
      <c r="B1526" s="281"/>
      <c r="C1526" s="282"/>
      <c r="D1526" s="282"/>
      <c r="E1526" s="282" t="str">
        <f ca="1">position</f>
        <v/>
      </c>
      <c r="F1526" s="282"/>
      <c r="G1526" s="282"/>
      <c r="H1526" s="282"/>
      <c r="I1526" s="282"/>
      <c r="J1526" s="335"/>
      <c r="K1526" s="282"/>
      <c r="L1526" s="282"/>
      <c r="M1526" s="282"/>
      <c r="N1526" s="282"/>
      <c r="O1526" s="281"/>
      <c r="P1526" s="360" t="str">
        <f ca="1">rescore_patient</f>
        <v/>
      </c>
      <c r="Q1526" s="330" t="str">
        <f ca="1">quantity</f>
        <v/>
      </c>
      <c r="R1526" s="281"/>
      <c r="S1526" s="282"/>
      <c r="T1526" s="282"/>
      <c r="U1526" s="282"/>
      <c r="V1526" s="305"/>
      <c r="W1526" s="305"/>
      <c r="X1526" s="305"/>
      <c r="Y1526" s="282"/>
      <c r="Z1526" s="282" t="e" vm="1">
        <f ca="1">_xlfn.IFS(AND(ISNUMBER(SEARCH("N?m l*", CUSTOMER[[#This Row],[Service Type]], 1)), CUSTOMER[[#This Row],[Count ST]] = TRUE), CUSTOMER[[#This Row],[Quantity]], AND($Y$10:$Y1526 = TRUE, COUNTIFS($H$10:$H1526, CUSTOMER[[#This Row],[Booking]], $J$10:$J1526, CUSTOMER[[#This Row],[Order Date]], $F$10:$F1526, "&lt;&gt;"&amp;"N?m l*")=1), 1, TRUE,  "")</f>
        <v>#NAME?</v>
      </c>
      <c r="AA1526" s="282" t="b">
        <f t="shared" ca="1" si="24"/>
        <v>0</v>
      </c>
      <c r="AB1526" s="305"/>
    </row>
    <row r="1527" spans="1:28" x14ac:dyDescent="0.25">
      <c r="A1527" s="281" t="str">
        <f ca="1">no.</f>
        <v/>
      </c>
      <c r="B1527" s="281"/>
      <c r="C1527" s="282"/>
      <c r="D1527" s="282"/>
      <c r="E1527" s="282" t="str">
        <f ca="1">position</f>
        <v/>
      </c>
      <c r="F1527" s="282"/>
      <c r="G1527" s="282"/>
      <c r="H1527" s="282"/>
      <c r="I1527" s="282"/>
      <c r="J1527" s="335"/>
      <c r="K1527" s="282"/>
      <c r="L1527" s="282"/>
      <c r="M1527" s="282"/>
      <c r="N1527" s="282"/>
      <c r="O1527" s="281"/>
      <c r="P1527" s="360" t="str">
        <f ca="1">rescore_patient</f>
        <v/>
      </c>
      <c r="Q1527" s="330" t="str">
        <f ca="1">quantity</f>
        <v/>
      </c>
      <c r="R1527" s="281"/>
      <c r="S1527" s="282"/>
      <c r="T1527" s="282"/>
      <c r="U1527" s="282"/>
      <c r="V1527" s="305"/>
      <c r="W1527" s="305"/>
      <c r="X1527" s="305"/>
      <c r="Y1527" s="282"/>
      <c r="Z1527" s="282" t="e" vm="1">
        <f ca="1">_xlfn.IFS(AND(ISNUMBER(SEARCH("N?m l*", CUSTOMER[[#This Row],[Service Type]], 1)), CUSTOMER[[#This Row],[Count ST]] = TRUE), CUSTOMER[[#This Row],[Quantity]], AND($Y$10:$Y1527 = TRUE, COUNTIFS($H$10:$H1527, CUSTOMER[[#This Row],[Booking]], $J$10:$J1527, CUSTOMER[[#This Row],[Order Date]], $F$10:$F1527, "&lt;&gt;"&amp;"N?m l*")=1), 1, TRUE,  "")</f>
        <v>#NAME?</v>
      </c>
      <c r="AA1527" s="282" t="b">
        <f t="shared" ca="1" si="24"/>
        <v>0</v>
      </c>
      <c r="AB1527" s="305"/>
    </row>
    <row r="1528" spans="1:28" x14ac:dyDescent="0.25">
      <c r="A1528" s="281" t="str">
        <f ca="1">no.</f>
        <v/>
      </c>
      <c r="B1528" s="281"/>
      <c r="C1528" s="282"/>
      <c r="D1528" s="282"/>
      <c r="E1528" s="282" t="str">
        <f ca="1">position</f>
        <v/>
      </c>
      <c r="F1528" s="282"/>
      <c r="G1528" s="282"/>
      <c r="H1528" s="282"/>
      <c r="I1528" s="282"/>
      <c r="J1528" s="335"/>
      <c r="K1528" s="282"/>
      <c r="L1528" s="282"/>
      <c r="M1528" s="282"/>
      <c r="N1528" s="282"/>
      <c r="O1528" s="281"/>
      <c r="P1528" s="360" t="str">
        <f ca="1">rescore_patient</f>
        <v/>
      </c>
      <c r="Q1528" s="330" t="str">
        <f ca="1">quantity</f>
        <v/>
      </c>
      <c r="R1528" s="281"/>
      <c r="S1528" s="282"/>
      <c r="T1528" s="282"/>
      <c r="U1528" s="282"/>
      <c r="V1528" s="305"/>
      <c r="W1528" s="305"/>
      <c r="X1528" s="305"/>
      <c r="Y1528" s="282"/>
      <c r="Z1528" s="282" t="e" vm="1">
        <f ca="1">_xlfn.IFS(AND(ISNUMBER(SEARCH("N?m l*", CUSTOMER[[#This Row],[Service Type]], 1)), CUSTOMER[[#This Row],[Count ST]] = TRUE), CUSTOMER[[#This Row],[Quantity]], AND($Y$10:$Y1528 = TRUE, COUNTIFS($H$10:$H1528, CUSTOMER[[#This Row],[Booking]], $J$10:$J1528, CUSTOMER[[#This Row],[Order Date]], $F$10:$F1528, "&lt;&gt;"&amp;"N?m l*")=1), 1, TRUE,  "")</f>
        <v>#NAME?</v>
      </c>
      <c r="AA1528" s="282" t="b">
        <f t="shared" ca="1" si="24"/>
        <v>0</v>
      </c>
      <c r="AB1528" s="305"/>
    </row>
    <row r="1529" spans="1:28" x14ac:dyDescent="0.25">
      <c r="A1529" s="281" t="str">
        <f ca="1">no.</f>
        <v/>
      </c>
      <c r="B1529" s="281"/>
      <c r="C1529" s="282"/>
      <c r="D1529" s="282"/>
      <c r="E1529" s="282" t="str">
        <f ca="1">position</f>
        <v/>
      </c>
      <c r="F1529" s="282"/>
      <c r="G1529" s="282"/>
      <c r="H1529" s="282"/>
      <c r="I1529" s="282"/>
      <c r="J1529" s="335"/>
      <c r="K1529" s="282"/>
      <c r="L1529" s="282"/>
      <c r="M1529" s="282"/>
      <c r="N1529" s="282"/>
      <c r="O1529" s="281"/>
      <c r="P1529" s="360" t="str">
        <f ca="1">rescore_patient</f>
        <v/>
      </c>
      <c r="Q1529" s="330" t="str">
        <f ca="1">quantity</f>
        <v/>
      </c>
      <c r="R1529" s="281"/>
      <c r="S1529" s="282"/>
      <c r="T1529" s="282"/>
      <c r="U1529" s="282"/>
      <c r="V1529" s="305"/>
      <c r="W1529" s="305"/>
      <c r="X1529" s="305"/>
      <c r="Y1529" s="282"/>
      <c r="Z1529" s="282" t="e" vm="1">
        <f ca="1">_xlfn.IFS(AND(ISNUMBER(SEARCH("N?m l*", CUSTOMER[[#This Row],[Service Type]], 1)), CUSTOMER[[#This Row],[Count ST]] = TRUE), CUSTOMER[[#This Row],[Quantity]], AND($Y$10:$Y1529 = TRUE, COUNTIFS($H$10:$H1529, CUSTOMER[[#This Row],[Booking]], $J$10:$J1529, CUSTOMER[[#This Row],[Order Date]], $F$10:$F1529, "&lt;&gt;"&amp;"N?m l*")=1), 1, TRUE,  "")</f>
        <v>#NAME?</v>
      </c>
      <c r="AA1529" s="282" t="b">
        <f t="shared" ca="1" si="24"/>
        <v>0</v>
      </c>
      <c r="AB1529" s="305"/>
    </row>
    <row r="1530" spans="1:28" x14ac:dyDescent="0.25">
      <c r="A1530" s="281" t="str">
        <f ca="1">no.</f>
        <v/>
      </c>
      <c r="B1530" s="281"/>
      <c r="C1530" s="282"/>
      <c r="D1530" s="282"/>
      <c r="E1530" s="282" t="str">
        <f ca="1">position</f>
        <v/>
      </c>
      <c r="F1530" s="282"/>
      <c r="G1530" s="282"/>
      <c r="H1530" s="282"/>
      <c r="I1530" s="282"/>
      <c r="J1530" s="335"/>
      <c r="K1530" s="282"/>
      <c r="L1530" s="282"/>
      <c r="M1530" s="282"/>
      <c r="N1530" s="282"/>
      <c r="O1530" s="281"/>
      <c r="P1530" s="360" t="str">
        <f ca="1">rescore_patient</f>
        <v/>
      </c>
      <c r="Q1530" s="330" t="str">
        <f ca="1">quantity</f>
        <v/>
      </c>
      <c r="R1530" s="281"/>
      <c r="S1530" s="282"/>
      <c r="T1530" s="282"/>
      <c r="U1530" s="282"/>
      <c r="V1530" s="305"/>
      <c r="W1530" s="305"/>
      <c r="X1530" s="305"/>
      <c r="Y1530" s="282"/>
      <c r="Z1530" s="282" t="e" vm="1">
        <f ca="1">_xlfn.IFS(AND(ISNUMBER(SEARCH("N?m l*", CUSTOMER[[#This Row],[Service Type]], 1)), CUSTOMER[[#This Row],[Count ST]] = TRUE), CUSTOMER[[#This Row],[Quantity]], AND($Y$10:$Y1530 = TRUE, COUNTIFS($H$10:$H1530, CUSTOMER[[#This Row],[Booking]], $J$10:$J1530, CUSTOMER[[#This Row],[Order Date]], $F$10:$F1530, "&lt;&gt;"&amp;"N?m l*")=1), 1, TRUE,  "")</f>
        <v>#NAME?</v>
      </c>
      <c r="AA1530" s="282" t="b">
        <f t="shared" ca="1" si="24"/>
        <v>0</v>
      </c>
      <c r="AB1530" s="305"/>
    </row>
    <row r="1531" spans="1:28" x14ac:dyDescent="0.25">
      <c r="A1531" s="281" t="str">
        <f ca="1">no.</f>
        <v/>
      </c>
      <c r="B1531" s="281"/>
      <c r="C1531" s="282"/>
      <c r="D1531" s="282"/>
      <c r="E1531" s="282" t="str">
        <f ca="1">position</f>
        <v/>
      </c>
      <c r="F1531" s="282"/>
      <c r="G1531" s="282"/>
      <c r="H1531" s="282"/>
      <c r="I1531" s="282"/>
      <c r="J1531" s="335"/>
      <c r="K1531" s="282"/>
      <c r="L1531" s="282"/>
      <c r="M1531" s="282"/>
      <c r="N1531" s="282"/>
      <c r="O1531" s="281"/>
      <c r="P1531" s="360" t="str">
        <f ca="1">rescore_patient</f>
        <v/>
      </c>
      <c r="Q1531" s="330" t="str">
        <f ca="1">quantity</f>
        <v/>
      </c>
      <c r="R1531" s="281"/>
      <c r="S1531" s="282"/>
      <c r="T1531" s="282"/>
      <c r="U1531" s="282"/>
      <c r="V1531" s="305"/>
      <c r="W1531" s="305"/>
      <c r="X1531" s="305"/>
      <c r="Y1531" s="282"/>
      <c r="Z1531" s="282" t="e" vm="1">
        <f ca="1">_xlfn.IFS(AND(ISNUMBER(SEARCH("N?m l*", CUSTOMER[[#This Row],[Service Type]], 1)), CUSTOMER[[#This Row],[Count ST]] = TRUE), CUSTOMER[[#This Row],[Quantity]], AND($Y$10:$Y1531 = TRUE, COUNTIFS($H$10:$H1531, CUSTOMER[[#This Row],[Booking]], $J$10:$J1531, CUSTOMER[[#This Row],[Order Date]], $F$10:$F1531, "&lt;&gt;"&amp;"N?m l*")=1), 1, TRUE,  "")</f>
        <v>#NAME?</v>
      </c>
      <c r="AA1531" s="282" t="b">
        <f t="shared" ca="1" si="24"/>
        <v>0</v>
      </c>
      <c r="AB1531" s="305"/>
    </row>
    <row r="1532" spans="1:28" x14ac:dyDescent="0.25">
      <c r="A1532" s="281" t="str">
        <f ca="1">no.</f>
        <v/>
      </c>
      <c r="B1532" s="281"/>
      <c r="C1532" s="282"/>
      <c r="D1532" s="282"/>
      <c r="E1532" s="282" t="str">
        <f ca="1">position</f>
        <v/>
      </c>
      <c r="F1532" s="282"/>
      <c r="G1532" s="282"/>
      <c r="H1532" s="282"/>
      <c r="I1532" s="282"/>
      <c r="J1532" s="335"/>
      <c r="K1532" s="282"/>
      <c r="L1532" s="282"/>
      <c r="M1532" s="282"/>
      <c r="N1532" s="282"/>
      <c r="O1532" s="281"/>
      <c r="P1532" s="360" t="str">
        <f ca="1">rescore_patient</f>
        <v/>
      </c>
      <c r="Q1532" s="330" t="str">
        <f ca="1">quantity</f>
        <v/>
      </c>
      <c r="R1532" s="281"/>
      <c r="S1532" s="282"/>
      <c r="T1532" s="282"/>
      <c r="U1532" s="282"/>
      <c r="V1532" s="305"/>
      <c r="W1532" s="305"/>
      <c r="X1532" s="305"/>
      <c r="Y1532" s="282"/>
      <c r="Z1532" s="282" t="e" vm="1">
        <f ca="1">_xlfn.IFS(AND(ISNUMBER(SEARCH("N?m l*", CUSTOMER[[#This Row],[Service Type]], 1)), CUSTOMER[[#This Row],[Count ST]] = TRUE), CUSTOMER[[#This Row],[Quantity]], AND($Y$10:$Y1532 = TRUE, COUNTIFS($H$10:$H1532, CUSTOMER[[#This Row],[Booking]], $J$10:$J1532, CUSTOMER[[#This Row],[Order Date]], $F$10:$F1532, "&lt;&gt;"&amp;"N?m l*")=1), 1, TRUE,  "")</f>
        <v>#NAME?</v>
      </c>
      <c r="AA1532" s="282" t="b">
        <f t="shared" ca="1" si="24"/>
        <v>0</v>
      </c>
      <c r="AB1532" s="305"/>
    </row>
    <row r="1533" spans="1:28" x14ac:dyDescent="0.25">
      <c r="A1533" s="281" t="str">
        <f ca="1">no.</f>
        <v/>
      </c>
      <c r="B1533" s="281"/>
      <c r="C1533" s="282"/>
      <c r="D1533" s="282"/>
      <c r="E1533" s="282" t="str">
        <f ca="1">position</f>
        <v/>
      </c>
      <c r="F1533" s="282"/>
      <c r="G1533" s="282"/>
      <c r="H1533" s="282"/>
      <c r="I1533" s="282"/>
      <c r="J1533" s="335"/>
      <c r="K1533" s="282"/>
      <c r="L1533" s="282"/>
      <c r="M1533" s="282"/>
      <c r="N1533" s="282"/>
      <c r="O1533" s="281"/>
      <c r="P1533" s="360" t="str">
        <f ca="1">rescore_patient</f>
        <v/>
      </c>
      <c r="Q1533" s="330" t="str">
        <f ca="1">quantity</f>
        <v/>
      </c>
      <c r="R1533" s="281"/>
      <c r="S1533" s="282"/>
      <c r="T1533" s="282"/>
      <c r="U1533" s="282"/>
      <c r="V1533" s="305"/>
      <c r="W1533" s="305"/>
      <c r="X1533" s="305"/>
      <c r="Y1533" s="282"/>
      <c r="Z1533" s="282" t="e" vm="1">
        <f ca="1">_xlfn.IFS(AND(ISNUMBER(SEARCH("N?m l*", CUSTOMER[[#This Row],[Service Type]], 1)), CUSTOMER[[#This Row],[Count ST]] = TRUE), CUSTOMER[[#This Row],[Quantity]], AND($Y$10:$Y1533 = TRUE, COUNTIFS($H$10:$H1533, CUSTOMER[[#This Row],[Booking]], $J$10:$J1533, CUSTOMER[[#This Row],[Order Date]], $F$10:$F1533, "&lt;&gt;"&amp;"N?m l*")=1), 1, TRUE,  "")</f>
        <v>#NAME?</v>
      </c>
      <c r="AA1533" s="282" t="b">
        <f t="shared" ca="1" si="24"/>
        <v>0</v>
      </c>
      <c r="AB1533" s="305"/>
    </row>
    <row r="1534" spans="1:28" x14ac:dyDescent="0.25">
      <c r="A1534" s="281" t="str">
        <f ca="1">no.</f>
        <v/>
      </c>
      <c r="B1534" s="281"/>
      <c r="C1534" s="282"/>
      <c r="D1534" s="282"/>
      <c r="E1534" s="282" t="str">
        <f ca="1">position</f>
        <v/>
      </c>
      <c r="F1534" s="282"/>
      <c r="G1534" s="282"/>
      <c r="H1534" s="282"/>
      <c r="I1534" s="282"/>
      <c r="J1534" s="335"/>
      <c r="K1534" s="282"/>
      <c r="L1534" s="282"/>
      <c r="M1534" s="282"/>
      <c r="N1534" s="282"/>
      <c r="O1534" s="281"/>
      <c r="P1534" s="360" t="str">
        <f ca="1">rescore_patient</f>
        <v/>
      </c>
      <c r="Q1534" s="330" t="str">
        <f ca="1">quantity</f>
        <v/>
      </c>
      <c r="R1534" s="281"/>
      <c r="S1534" s="282"/>
      <c r="T1534" s="282"/>
      <c r="U1534" s="282"/>
      <c r="V1534" s="305"/>
      <c r="W1534" s="305"/>
      <c r="X1534" s="305"/>
      <c r="Y1534" s="282"/>
      <c r="Z1534" s="282" t="e" vm="1">
        <f ca="1">_xlfn.IFS(AND(ISNUMBER(SEARCH("N?m l*", CUSTOMER[[#This Row],[Service Type]], 1)), CUSTOMER[[#This Row],[Count ST]] = TRUE), CUSTOMER[[#This Row],[Quantity]], AND($Y$10:$Y1534 = TRUE, COUNTIFS($H$10:$H1534, CUSTOMER[[#This Row],[Booking]], $J$10:$J1534, CUSTOMER[[#This Row],[Order Date]], $F$10:$F1534, "&lt;&gt;"&amp;"N?m l*")=1), 1, TRUE,  "")</f>
        <v>#NAME?</v>
      </c>
      <c r="AA1534" s="282" t="b">
        <f t="shared" ca="1" si="24"/>
        <v>0</v>
      </c>
      <c r="AB1534" s="305"/>
    </row>
    <row r="1535" spans="1:28" x14ac:dyDescent="0.25">
      <c r="A1535" s="281" t="str">
        <f ca="1">no.</f>
        <v/>
      </c>
      <c r="B1535" s="281"/>
      <c r="C1535" s="282"/>
      <c r="D1535" s="282"/>
      <c r="E1535" s="282" t="str">
        <f ca="1">position</f>
        <v/>
      </c>
      <c r="F1535" s="282"/>
      <c r="G1535" s="282"/>
      <c r="H1535" s="282"/>
      <c r="I1535" s="282"/>
      <c r="J1535" s="335"/>
      <c r="K1535" s="282"/>
      <c r="L1535" s="282"/>
      <c r="M1535" s="282"/>
      <c r="N1535" s="282"/>
      <c r="O1535" s="281"/>
      <c r="P1535" s="360" t="str">
        <f ca="1">rescore_patient</f>
        <v/>
      </c>
      <c r="Q1535" s="330" t="str">
        <f ca="1">quantity</f>
        <v/>
      </c>
      <c r="R1535" s="281"/>
      <c r="S1535" s="282"/>
      <c r="T1535" s="282"/>
      <c r="U1535" s="282"/>
      <c r="V1535" s="305"/>
      <c r="W1535" s="305"/>
      <c r="X1535" s="305"/>
      <c r="Y1535" s="282"/>
      <c r="Z1535" s="282" t="e" vm="1">
        <f ca="1">_xlfn.IFS(AND(ISNUMBER(SEARCH("N?m l*", CUSTOMER[[#This Row],[Service Type]], 1)), CUSTOMER[[#This Row],[Count ST]] = TRUE), CUSTOMER[[#This Row],[Quantity]], AND($Y$10:$Y1535 = TRUE, COUNTIFS($H$10:$H1535, CUSTOMER[[#This Row],[Booking]], $J$10:$J1535, CUSTOMER[[#This Row],[Order Date]], $F$10:$F1535, "&lt;&gt;"&amp;"N?m l*")=1), 1, TRUE,  "")</f>
        <v>#NAME?</v>
      </c>
      <c r="AA1535" s="282" t="b">
        <f t="shared" ca="1" si="24"/>
        <v>0</v>
      </c>
      <c r="AB1535" s="305"/>
    </row>
    <row r="1536" spans="1:28" x14ac:dyDescent="0.25">
      <c r="A1536" s="281" t="str">
        <f ca="1">no.</f>
        <v/>
      </c>
      <c r="B1536" s="281"/>
      <c r="C1536" s="282"/>
      <c r="D1536" s="282"/>
      <c r="E1536" s="282" t="str">
        <f ca="1">position</f>
        <v/>
      </c>
      <c r="F1536" s="282"/>
      <c r="G1536" s="282"/>
      <c r="H1536" s="282"/>
      <c r="I1536" s="282"/>
      <c r="J1536" s="335"/>
      <c r="K1536" s="282"/>
      <c r="L1536" s="282"/>
      <c r="M1536" s="282"/>
      <c r="N1536" s="282"/>
      <c r="O1536" s="281"/>
      <c r="P1536" s="360" t="str">
        <f ca="1">rescore_patient</f>
        <v/>
      </c>
      <c r="Q1536" s="330" t="str">
        <f ca="1">quantity</f>
        <v/>
      </c>
      <c r="R1536" s="281"/>
      <c r="S1536" s="282"/>
      <c r="T1536" s="282"/>
      <c r="U1536" s="282"/>
      <c r="V1536" s="305"/>
      <c r="W1536" s="305"/>
      <c r="X1536" s="305"/>
      <c r="Y1536" s="282"/>
      <c r="Z1536" s="282" t="e" vm="1">
        <f ca="1">_xlfn.IFS(AND(ISNUMBER(SEARCH("N?m l*", CUSTOMER[[#This Row],[Service Type]], 1)), CUSTOMER[[#This Row],[Count ST]] = TRUE), CUSTOMER[[#This Row],[Quantity]], AND($Y$10:$Y1536 = TRUE, COUNTIFS($H$10:$H1536, CUSTOMER[[#This Row],[Booking]], $J$10:$J1536, CUSTOMER[[#This Row],[Order Date]], $F$10:$F1536, "&lt;&gt;"&amp;"N?m l*")=1), 1, TRUE,  "")</f>
        <v>#NAME?</v>
      </c>
      <c r="AA1536" s="282" t="b">
        <f t="shared" ca="1" si="24"/>
        <v>0</v>
      </c>
      <c r="AB1536" s="305"/>
    </row>
    <row r="1537" spans="1:28" x14ac:dyDescent="0.25">
      <c r="A1537" s="281" t="str">
        <f ca="1">no.</f>
        <v/>
      </c>
      <c r="B1537" s="281"/>
      <c r="C1537" s="282"/>
      <c r="D1537" s="282"/>
      <c r="E1537" s="282" t="str">
        <f ca="1">position</f>
        <v/>
      </c>
      <c r="F1537" s="282"/>
      <c r="G1537" s="282"/>
      <c r="H1537" s="282"/>
      <c r="I1537" s="282"/>
      <c r="J1537" s="335"/>
      <c r="K1537" s="282"/>
      <c r="L1537" s="282"/>
      <c r="M1537" s="282"/>
      <c r="N1537" s="282"/>
      <c r="O1537" s="281"/>
      <c r="P1537" s="360" t="str">
        <f ca="1">rescore_patient</f>
        <v/>
      </c>
      <c r="Q1537" s="330" t="str">
        <f ca="1">quantity</f>
        <v/>
      </c>
      <c r="R1537" s="281"/>
      <c r="S1537" s="282"/>
      <c r="T1537" s="282"/>
      <c r="U1537" s="282"/>
      <c r="V1537" s="305"/>
      <c r="W1537" s="305"/>
      <c r="X1537" s="305"/>
      <c r="Y1537" s="282"/>
      <c r="Z1537" s="282" t="e" vm="1">
        <f ca="1">_xlfn.IFS(AND(ISNUMBER(SEARCH("N?m l*", CUSTOMER[[#This Row],[Service Type]], 1)), CUSTOMER[[#This Row],[Count ST]] = TRUE), CUSTOMER[[#This Row],[Quantity]], AND($Y$10:$Y1537 = TRUE, COUNTIFS($H$10:$H1537, CUSTOMER[[#This Row],[Booking]], $J$10:$J1537, CUSTOMER[[#This Row],[Order Date]], $F$10:$F1537, "&lt;&gt;"&amp;"N?m l*")=1), 1, TRUE,  "")</f>
        <v>#NAME?</v>
      </c>
      <c r="AA1537" s="282" t="b">
        <f t="shared" ca="1" si="24"/>
        <v>0</v>
      </c>
      <c r="AB1537" s="305"/>
    </row>
    <row r="1538" spans="1:28" x14ac:dyDescent="0.25">
      <c r="A1538" s="281" t="str">
        <f ca="1">no.</f>
        <v/>
      </c>
      <c r="B1538" s="281"/>
      <c r="C1538" s="282"/>
      <c r="D1538" s="282"/>
      <c r="E1538" s="282" t="str">
        <f ca="1">position</f>
        <v/>
      </c>
      <c r="F1538" s="282"/>
      <c r="G1538" s="282"/>
      <c r="H1538" s="282"/>
      <c r="I1538" s="282"/>
      <c r="J1538" s="335"/>
      <c r="K1538" s="282"/>
      <c r="L1538" s="282"/>
      <c r="M1538" s="282"/>
      <c r="N1538" s="282"/>
      <c r="O1538" s="281"/>
      <c r="P1538" s="360" t="str">
        <f ca="1">rescore_patient</f>
        <v/>
      </c>
      <c r="Q1538" s="330" t="str">
        <f ca="1">quantity</f>
        <v/>
      </c>
      <c r="R1538" s="281"/>
      <c r="S1538" s="282"/>
      <c r="T1538" s="282"/>
      <c r="U1538" s="282"/>
      <c r="V1538" s="305"/>
      <c r="W1538" s="305"/>
      <c r="X1538" s="305"/>
      <c r="Y1538" s="282"/>
      <c r="Z1538" s="282" t="e" vm="1">
        <f ca="1">_xlfn.IFS(AND(ISNUMBER(SEARCH("N?m l*", CUSTOMER[[#This Row],[Service Type]], 1)), CUSTOMER[[#This Row],[Count ST]] = TRUE), CUSTOMER[[#This Row],[Quantity]], AND($Y$10:$Y1538 = TRUE, COUNTIFS($H$10:$H1538, CUSTOMER[[#This Row],[Booking]], $J$10:$J1538, CUSTOMER[[#This Row],[Order Date]], $F$10:$F1538, "&lt;&gt;"&amp;"N?m l*")=1), 1, TRUE,  "")</f>
        <v>#NAME?</v>
      </c>
      <c r="AA1538" s="282" t="b">
        <f t="shared" ca="1" si="24"/>
        <v>0</v>
      </c>
      <c r="AB1538" s="305"/>
    </row>
    <row r="1539" spans="1:28" x14ac:dyDescent="0.25">
      <c r="A1539" s="281" t="str">
        <f ca="1">no.</f>
        <v/>
      </c>
      <c r="B1539" s="281"/>
      <c r="C1539" s="282"/>
      <c r="D1539" s="282"/>
      <c r="E1539" s="282" t="str">
        <f ca="1">position</f>
        <v/>
      </c>
      <c r="F1539" s="282"/>
      <c r="G1539" s="282"/>
      <c r="H1539" s="282"/>
      <c r="I1539" s="282"/>
      <c r="J1539" s="335"/>
      <c r="K1539" s="282"/>
      <c r="L1539" s="282"/>
      <c r="M1539" s="282"/>
      <c r="N1539" s="282"/>
      <c r="O1539" s="281"/>
      <c r="P1539" s="360" t="str">
        <f ca="1">rescore_patient</f>
        <v/>
      </c>
      <c r="Q1539" s="330" t="str">
        <f ca="1">quantity</f>
        <v/>
      </c>
      <c r="R1539" s="281"/>
      <c r="S1539" s="282"/>
      <c r="T1539" s="282"/>
      <c r="U1539" s="282"/>
      <c r="V1539" s="305"/>
      <c r="W1539" s="305"/>
      <c r="X1539" s="305"/>
      <c r="Y1539" s="282"/>
      <c r="Z1539" s="282" t="e" vm="1">
        <f ca="1">_xlfn.IFS(AND(ISNUMBER(SEARCH("N?m l*", CUSTOMER[[#This Row],[Service Type]], 1)), CUSTOMER[[#This Row],[Count ST]] = TRUE), CUSTOMER[[#This Row],[Quantity]], AND($Y$10:$Y1539 = TRUE, COUNTIFS($H$10:$H1539, CUSTOMER[[#This Row],[Booking]], $J$10:$J1539, CUSTOMER[[#This Row],[Order Date]], $F$10:$F1539, "&lt;&gt;"&amp;"N?m l*")=1), 1, TRUE,  "")</f>
        <v>#NAME?</v>
      </c>
      <c r="AA1539" s="282" t="b">
        <f t="shared" ca="1" si="24"/>
        <v>0</v>
      </c>
      <c r="AB1539" s="305"/>
    </row>
    <row r="1540" spans="1:28" x14ac:dyDescent="0.25">
      <c r="A1540" s="281" t="str">
        <f ca="1">no.</f>
        <v/>
      </c>
      <c r="B1540" s="281"/>
      <c r="C1540" s="282"/>
      <c r="D1540" s="282"/>
      <c r="E1540" s="282" t="str">
        <f ca="1">position</f>
        <v/>
      </c>
      <c r="F1540" s="282"/>
      <c r="G1540" s="282"/>
      <c r="H1540" s="282"/>
      <c r="I1540" s="282"/>
      <c r="J1540" s="335"/>
      <c r="K1540" s="282"/>
      <c r="L1540" s="282"/>
      <c r="M1540" s="282"/>
      <c r="N1540" s="282"/>
      <c r="O1540" s="281"/>
      <c r="P1540" s="360" t="str">
        <f ca="1">rescore_patient</f>
        <v/>
      </c>
      <c r="Q1540" s="330" t="str">
        <f ca="1">quantity</f>
        <v/>
      </c>
      <c r="R1540" s="281"/>
      <c r="S1540" s="282"/>
      <c r="T1540" s="282"/>
      <c r="U1540" s="282"/>
      <c r="V1540" s="305"/>
      <c r="W1540" s="305"/>
      <c r="X1540" s="305"/>
      <c r="Y1540" s="282"/>
      <c r="Z1540" s="282" t="e" vm="1">
        <f ca="1">_xlfn.IFS(AND(ISNUMBER(SEARCH("N?m l*", CUSTOMER[[#This Row],[Service Type]], 1)), CUSTOMER[[#This Row],[Count ST]] = TRUE), CUSTOMER[[#This Row],[Quantity]], AND($Y$10:$Y1540 = TRUE, COUNTIFS($H$10:$H1540, CUSTOMER[[#This Row],[Booking]], $J$10:$J1540, CUSTOMER[[#This Row],[Order Date]], $F$10:$F1540, "&lt;&gt;"&amp;"N?m l*")=1), 1, TRUE,  "")</f>
        <v>#NAME?</v>
      </c>
      <c r="AA1540" s="282" t="b">
        <f t="shared" ca="1" si="24"/>
        <v>0</v>
      </c>
      <c r="AB1540" s="305"/>
    </row>
    <row r="1541" spans="1:28" x14ac:dyDescent="0.25">
      <c r="A1541" s="281" t="str">
        <f ca="1">no.</f>
        <v/>
      </c>
      <c r="B1541" s="281"/>
      <c r="C1541" s="282"/>
      <c r="D1541" s="282"/>
      <c r="E1541" s="282" t="str">
        <f ca="1">position</f>
        <v/>
      </c>
      <c r="F1541" s="282"/>
      <c r="G1541" s="282"/>
      <c r="H1541" s="282"/>
      <c r="I1541" s="282"/>
      <c r="J1541" s="335"/>
      <c r="K1541" s="282"/>
      <c r="L1541" s="282"/>
      <c r="M1541" s="282"/>
      <c r="N1541" s="282"/>
      <c r="O1541" s="281"/>
      <c r="P1541" s="360" t="str">
        <f ca="1">rescore_patient</f>
        <v/>
      </c>
      <c r="Q1541" s="330" t="str">
        <f ca="1">quantity</f>
        <v/>
      </c>
      <c r="R1541" s="281"/>
      <c r="S1541" s="282"/>
      <c r="T1541" s="282"/>
      <c r="U1541" s="282"/>
      <c r="V1541" s="305"/>
      <c r="W1541" s="305"/>
      <c r="X1541" s="305"/>
      <c r="Y1541" s="282"/>
      <c r="Z1541" s="282" t="e" vm="1">
        <f ca="1">_xlfn.IFS(AND(ISNUMBER(SEARCH("N?m l*", CUSTOMER[[#This Row],[Service Type]], 1)), CUSTOMER[[#This Row],[Count ST]] = TRUE), CUSTOMER[[#This Row],[Quantity]], AND($Y$10:$Y1541 = TRUE, COUNTIFS($H$10:$H1541, CUSTOMER[[#This Row],[Booking]], $J$10:$J1541, CUSTOMER[[#This Row],[Order Date]], $F$10:$F1541, "&lt;&gt;"&amp;"N?m l*")=1), 1, TRUE,  "")</f>
        <v>#NAME?</v>
      </c>
      <c r="AA1541" s="282" t="b">
        <f t="shared" ca="1" si="24"/>
        <v>0</v>
      </c>
      <c r="AB1541" s="305"/>
    </row>
    <row r="1542" spans="1:28" x14ac:dyDescent="0.25">
      <c r="A1542" s="281" t="str">
        <f ca="1">no.</f>
        <v/>
      </c>
      <c r="B1542" s="281"/>
      <c r="C1542" s="282"/>
      <c r="D1542" s="282"/>
      <c r="E1542" s="282" t="str">
        <f ca="1">position</f>
        <v/>
      </c>
      <c r="F1542" s="282"/>
      <c r="G1542" s="282"/>
      <c r="H1542" s="282"/>
      <c r="I1542" s="282"/>
      <c r="J1542" s="335"/>
      <c r="K1542" s="282"/>
      <c r="L1542" s="282"/>
      <c r="M1542" s="282"/>
      <c r="N1542" s="282"/>
      <c r="O1542" s="281"/>
      <c r="P1542" s="360" t="str">
        <f ca="1">rescore_patient</f>
        <v/>
      </c>
      <c r="Q1542" s="330" t="str">
        <f ca="1">quantity</f>
        <v/>
      </c>
      <c r="R1542" s="281"/>
      <c r="S1542" s="282"/>
      <c r="T1542" s="282"/>
      <c r="U1542" s="282"/>
      <c r="V1542" s="305"/>
      <c r="W1542" s="305"/>
      <c r="X1542" s="305"/>
      <c r="Y1542" s="282"/>
      <c r="Z1542" s="282" t="e" vm="1">
        <f ca="1">_xlfn.IFS(AND(ISNUMBER(SEARCH("N?m l*", CUSTOMER[[#This Row],[Service Type]], 1)), CUSTOMER[[#This Row],[Count ST]] = TRUE), CUSTOMER[[#This Row],[Quantity]], AND($Y$10:$Y1542 = TRUE, COUNTIFS($H$10:$H1542, CUSTOMER[[#This Row],[Booking]], $J$10:$J1542, CUSTOMER[[#This Row],[Order Date]], $F$10:$F1542, "&lt;&gt;"&amp;"N?m l*")=1), 1, TRUE,  "")</f>
        <v>#NAME?</v>
      </c>
      <c r="AA1542" s="282" t="b">
        <f t="shared" ca="1" si="24"/>
        <v>0</v>
      </c>
      <c r="AB1542" s="305"/>
    </row>
    <row r="1543" spans="1:28" x14ac:dyDescent="0.25">
      <c r="A1543" s="281" t="str">
        <f ca="1">no.</f>
        <v/>
      </c>
      <c r="B1543" s="281"/>
      <c r="C1543" s="282"/>
      <c r="D1543" s="282"/>
      <c r="E1543" s="282" t="str">
        <f ca="1">position</f>
        <v/>
      </c>
      <c r="F1543" s="282"/>
      <c r="G1543" s="282"/>
      <c r="H1543" s="282"/>
      <c r="I1543" s="282"/>
      <c r="J1543" s="335"/>
      <c r="K1543" s="282"/>
      <c r="L1543" s="282"/>
      <c r="M1543" s="282"/>
      <c r="N1543" s="282"/>
      <c r="O1543" s="281"/>
      <c r="P1543" s="360" t="str">
        <f ca="1">rescore_patient</f>
        <v/>
      </c>
      <c r="Q1543" s="330" t="str">
        <f ca="1">quantity</f>
        <v/>
      </c>
      <c r="R1543" s="281"/>
      <c r="S1543" s="282"/>
      <c r="T1543" s="282"/>
      <c r="U1543" s="282"/>
      <c r="V1543" s="305"/>
      <c r="W1543" s="305"/>
      <c r="X1543" s="305"/>
      <c r="Y1543" s="282"/>
      <c r="Z1543" s="282" t="e" vm="1">
        <f ca="1">_xlfn.IFS(AND(ISNUMBER(SEARCH("N?m l*", CUSTOMER[[#This Row],[Service Type]], 1)), CUSTOMER[[#This Row],[Count ST]] = TRUE), CUSTOMER[[#This Row],[Quantity]], AND($Y$10:$Y1543 = TRUE, COUNTIFS($H$10:$H1543, CUSTOMER[[#This Row],[Booking]], $J$10:$J1543, CUSTOMER[[#This Row],[Order Date]], $F$10:$F1543, "&lt;&gt;"&amp;"N?m l*")=1), 1, TRUE,  "")</f>
        <v>#NAME?</v>
      </c>
      <c r="AA1543" s="282" t="b">
        <f t="shared" ca="1" si="24"/>
        <v>0</v>
      </c>
      <c r="AB1543" s="305"/>
    </row>
    <row r="1544" spans="1:28" x14ac:dyDescent="0.25">
      <c r="A1544" s="281" t="str">
        <f ca="1">no.</f>
        <v/>
      </c>
      <c r="B1544" s="281"/>
      <c r="C1544" s="282"/>
      <c r="D1544" s="282"/>
      <c r="E1544" s="282" t="str">
        <f ca="1">position</f>
        <v/>
      </c>
      <c r="F1544" s="282"/>
      <c r="G1544" s="282"/>
      <c r="H1544" s="282"/>
      <c r="I1544" s="282"/>
      <c r="J1544" s="335"/>
      <c r="K1544" s="282"/>
      <c r="L1544" s="282"/>
      <c r="M1544" s="282"/>
      <c r="N1544" s="282"/>
      <c r="O1544" s="281"/>
      <c r="P1544" s="360" t="str">
        <f ca="1">rescore_patient</f>
        <v/>
      </c>
      <c r="Q1544" s="330" t="str">
        <f ca="1">quantity</f>
        <v/>
      </c>
      <c r="R1544" s="281"/>
      <c r="S1544" s="282"/>
      <c r="T1544" s="282"/>
      <c r="U1544" s="282"/>
      <c r="V1544" s="305"/>
      <c r="W1544" s="305"/>
      <c r="X1544" s="305"/>
      <c r="Y1544" s="282"/>
      <c r="Z1544" s="282" t="e" vm="1">
        <f ca="1">_xlfn.IFS(AND(ISNUMBER(SEARCH("N?m l*", CUSTOMER[[#This Row],[Service Type]], 1)), CUSTOMER[[#This Row],[Count ST]] = TRUE), CUSTOMER[[#This Row],[Quantity]], AND($Y$10:$Y1544 = TRUE, COUNTIFS($H$10:$H1544, CUSTOMER[[#This Row],[Booking]], $J$10:$J1544, CUSTOMER[[#This Row],[Order Date]], $F$10:$F1544, "&lt;&gt;"&amp;"N?m l*")=1), 1, TRUE,  "")</f>
        <v>#NAME?</v>
      </c>
      <c r="AA1544" s="282" t="b">
        <f t="shared" ca="1" si="24"/>
        <v>0</v>
      </c>
      <c r="AB1544" s="305"/>
    </row>
    <row r="1545" spans="1:28" x14ac:dyDescent="0.25">
      <c r="A1545" s="281" t="str">
        <f ca="1">no.</f>
        <v/>
      </c>
      <c r="B1545" s="281"/>
      <c r="C1545" s="282"/>
      <c r="D1545" s="282"/>
      <c r="E1545" s="282" t="str">
        <f ca="1">position</f>
        <v/>
      </c>
      <c r="F1545" s="282"/>
      <c r="G1545" s="282"/>
      <c r="H1545" s="282"/>
      <c r="I1545" s="282"/>
      <c r="J1545" s="335"/>
      <c r="K1545" s="282"/>
      <c r="L1545" s="282"/>
      <c r="M1545" s="282"/>
      <c r="N1545" s="282"/>
      <c r="O1545" s="281"/>
      <c r="P1545" s="360" t="str">
        <f ca="1">rescore_patient</f>
        <v/>
      </c>
      <c r="Q1545" s="330" t="str">
        <f ca="1">quantity</f>
        <v/>
      </c>
      <c r="R1545" s="281"/>
      <c r="S1545" s="282"/>
      <c r="T1545" s="282"/>
      <c r="U1545" s="282"/>
      <c r="V1545" s="305"/>
      <c r="W1545" s="305"/>
      <c r="X1545" s="305"/>
      <c r="Y1545" s="282"/>
      <c r="Z1545" s="282" t="e" vm="1">
        <f ca="1">_xlfn.IFS(AND(ISNUMBER(SEARCH("N?m l*", CUSTOMER[[#This Row],[Service Type]], 1)), CUSTOMER[[#This Row],[Count ST]] = TRUE), CUSTOMER[[#This Row],[Quantity]], AND($Y$10:$Y1545 = TRUE, COUNTIFS($H$10:$H1545, CUSTOMER[[#This Row],[Booking]], $J$10:$J1545, CUSTOMER[[#This Row],[Order Date]], $F$10:$F1545, "&lt;&gt;"&amp;"N?m l*")=1), 1, TRUE,  "")</f>
        <v>#NAME?</v>
      </c>
      <c r="AA1545" s="282" t="b">
        <f t="shared" ca="1" si="24"/>
        <v>0</v>
      </c>
      <c r="AB1545" s="305"/>
    </row>
    <row r="1546" spans="1:28" x14ac:dyDescent="0.25">
      <c r="A1546" s="281" t="str">
        <f ca="1">no.</f>
        <v/>
      </c>
      <c r="B1546" s="281"/>
      <c r="C1546" s="282"/>
      <c r="D1546" s="282"/>
      <c r="E1546" s="282" t="str">
        <f ca="1">position</f>
        <v/>
      </c>
      <c r="F1546" s="282"/>
      <c r="G1546" s="282"/>
      <c r="H1546" s="282"/>
      <c r="I1546" s="282"/>
      <c r="J1546" s="335"/>
      <c r="K1546" s="282"/>
      <c r="L1546" s="282"/>
      <c r="M1546" s="282"/>
      <c r="N1546" s="282"/>
      <c r="O1546" s="281"/>
      <c r="P1546" s="360" t="str">
        <f ca="1">rescore_patient</f>
        <v/>
      </c>
      <c r="Q1546" s="330" t="str">
        <f ca="1">quantity</f>
        <v/>
      </c>
      <c r="R1546" s="281"/>
      <c r="S1546" s="282"/>
      <c r="T1546" s="282"/>
      <c r="U1546" s="282"/>
      <c r="V1546" s="305"/>
      <c r="W1546" s="305"/>
      <c r="X1546" s="305"/>
      <c r="Y1546" s="282"/>
      <c r="Z1546" s="282" t="e" vm="1">
        <f ca="1">_xlfn.IFS(AND(ISNUMBER(SEARCH("N?m l*", CUSTOMER[[#This Row],[Service Type]], 1)), CUSTOMER[[#This Row],[Count ST]] = TRUE), CUSTOMER[[#This Row],[Quantity]], AND($Y$10:$Y1546 = TRUE, COUNTIFS($H$10:$H1546, CUSTOMER[[#This Row],[Booking]], $J$10:$J1546, CUSTOMER[[#This Row],[Order Date]], $F$10:$F1546, "&lt;&gt;"&amp;"N?m l*")=1), 1, TRUE,  "")</f>
        <v>#NAME?</v>
      </c>
      <c r="AA1546" s="282" t="b">
        <f t="shared" ref="AA1546:AA1609" ca="1" si="25">count_svc_type</f>
        <v>0</v>
      </c>
      <c r="AB1546" s="305"/>
    </row>
    <row r="1547" spans="1:28" x14ac:dyDescent="0.25">
      <c r="A1547" s="281" t="str">
        <f ca="1">no.</f>
        <v/>
      </c>
      <c r="B1547" s="281"/>
      <c r="C1547" s="282"/>
      <c r="D1547" s="282"/>
      <c r="E1547" s="282" t="str">
        <f ca="1">position</f>
        <v/>
      </c>
      <c r="F1547" s="282"/>
      <c r="G1547" s="282"/>
      <c r="H1547" s="282"/>
      <c r="I1547" s="282"/>
      <c r="J1547" s="335"/>
      <c r="K1547" s="282"/>
      <c r="L1547" s="282"/>
      <c r="M1547" s="282"/>
      <c r="N1547" s="282"/>
      <c r="O1547" s="281"/>
      <c r="P1547" s="360" t="str">
        <f ca="1">rescore_patient</f>
        <v/>
      </c>
      <c r="Q1547" s="330" t="str">
        <f ca="1">quantity</f>
        <v/>
      </c>
      <c r="R1547" s="281"/>
      <c r="S1547" s="282"/>
      <c r="T1547" s="282"/>
      <c r="U1547" s="282"/>
      <c r="V1547" s="305"/>
      <c r="W1547" s="305"/>
      <c r="X1547" s="305"/>
      <c r="Y1547" s="282"/>
      <c r="Z1547" s="282" t="e" vm="1">
        <f ca="1">_xlfn.IFS(AND(ISNUMBER(SEARCH("N?m l*", CUSTOMER[[#This Row],[Service Type]], 1)), CUSTOMER[[#This Row],[Count ST]] = TRUE), CUSTOMER[[#This Row],[Quantity]], AND($Y$10:$Y1547 = TRUE, COUNTIFS($H$10:$H1547, CUSTOMER[[#This Row],[Booking]], $J$10:$J1547, CUSTOMER[[#This Row],[Order Date]], $F$10:$F1547, "&lt;&gt;"&amp;"N?m l*")=1), 1, TRUE,  "")</f>
        <v>#NAME?</v>
      </c>
      <c r="AA1547" s="282" t="b">
        <f t="shared" ca="1" si="25"/>
        <v>0</v>
      </c>
      <c r="AB1547" s="305"/>
    </row>
    <row r="1548" spans="1:28" x14ac:dyDescent="0.25">
      <c r="A1548" s="281" t="str">
        <f ca="1">no.</f>
        <v/>
      </c>
      <c r="B1548" s="281"/>
      <c r="C1548" s="282"/>
      <c r="D1548" s="282"/>
      <c r="E1548" s="282" t="str">
        <f ca="1">position</f>
        <v/>
      </c>
      <c r="F1548" s="282"/>
      <c r="G1548" s="282"/>
      <c r="H1548" s="282"/>
      <c r="I1548" s="282"/>
      <c r="J1548" s="335"/>
      <c r="K1548" s="282"/>
      <c r="L1548" s="282"/>
      <c r="M1548" s="282"/>
      <c r="N1548" s="282"/>
      <c r="O1548" s="281"/>
      <c r="P1548" s="360" t="str">
        <f ca="1">rescore_patient</f>
        <v/>
      </c>
      <c r="Q1548" s="330" t="str">
        <f ca="1">quantity</f>
        <v/>
      </c>
      <c r="R1548" s="281"/>
      <c r="S1548" s="282"/>
      <c r="T1548" s="282"/>
      <c r="U1548" s="282"/>
      <c r="V1548" s="305"/>
      <c r="W1548" s="305"/>
      <c r="X1548" s="305"/>
      <c r="Y1548" s="282"/>
      <c r="Z1548" s="282" t="e" vm="1">
        <f ca="1">_xlfn.IFS(AND(ISNUMBER(SEARCH("N?m l*", CUSTOMER[[#This Row],[Service Type]], 1)), CUSTOMER[[#This Row],[Count ST]] = TRUE), CUSTOMER[[#This Row],[Quantity]], AND($Y$10:$Y1548 = TRUE, COUNTIFS($H$10:$H1548, CUSTOMER[[#This Row],[Booking]], $J$10:$J1548, CUSTOMER[[#This Row],[Order Date]], $F$10:$F1548, "&lt;&gt;"&amp;"N?m l*")=1), 1, TRUE,  "")</f>
        <v>#NAME?</v>
      </c>
      <c r="AA1548" s="282" t="b">
        <f t="shared" ca="1" si="25"/>
        <v>0</v>
      </c>
      <c r="AB1548" s="305"/>
    </row>
    <row r="1549" spans="1:28" x14ac:dyDescent="0.25">
      <c r="A1549" s="281" t="str">
        <f ca="1">no.</f>
        <v/>
      </c>
      <c r="B1549" s="281"/>
      <c r="C1549" s="282"/>
      <c r="D1549" s="282"/>
      <c r="E1549" s="282" t="str">
        <f ca="1">position</f>
        <v/>
      </c>
      <c r="F1549" s="282"/>
      <c r="G1549" s="282"/>
      <c r="H1549" s="282"/>
      <c r="I1549" s="282"/>
      <c r="J1549" s="335"/>
      <c r="K1549" s="282"/>
      <c r="L1549" s="282"/>
      <c r="M1549" s="282"/>
      <c r="N1549" s="282"/>
      <c r="O1549" s="281"/>
      <c r="P1549" s="360" t="str">
        <f ca="1">rescore_patient</f>
        <v/>
      </c>
      <c r="Q1549" s="330" t="str">
        <f ca="1">quantity</f>
        <v/>
      </c>
      <c r="R1549" s="281"/>
      <c r="S1549" s="282"/>
      <c r="T1549" s="282"/>
      <c r="U1549" s="282"/>
      <c r="V1549" s="305"/>
      <c r="W1549" s="305"/>
      <c r="X1549" s="305"/>
      <c r="Y1549" s="282"/>
      <c r="Z1549" s="282" t="e" vm="1">
        <f ca="1">_xlfn.IFS(AND(ISNUMBER(SEARCH("N?m l*", CUSTOMER[[#This Row],[Service Type]], 1)), CUSTOMER[[#This Row],[Count ST]] = TRUE), CUSTOMER[[#This Row],[Quantity]], AND($Y$10:$Y1549 = TRUE, COUNTIFS($H$10:$H1549, CUSTOMER[[#This Row],[Booking]], $J$10:$J1549, CUSTOMER[[#This Row],[Order Date]], $F$10:$F1549, "&lt;&gt;"&amp;"N?m l*")=1), 1, TRUE,  "")</f>
        <v>#NAME?</v>
      </c>
      <c r="AA1549" s="282" t="b">
        <f t="shared" ca="1" si="25"/>
        <v>0</v>
      </c>
      <c r="AB1549" s="305"/>
    </row>
    <row r="1550" spans="1:28" x14ac:dyDescent="0.25">
      <c r="A1550" s="281" t="str">
        <f ca="1">no.</f>
        <v/>
      </c>
      <c r="B1550" s="281"/>
      <c r="C1550" s="282"/>
      <c r="D1550" s="282"/>
      <c r="E1550" s="282" t="str">
        <f ca="1">position</f>
        <v/>
      </c>
      <c r="F1550" s="282"/>
      <c r="G1550" s="282"/>
      <c r="H1550" s="282"/>
      <c r="I1550" s="282"/>
      <c r="J1550" s="335"/>
      <c r="K1550" s="282"/>
      <c r="L1550" s="282"/>
      <c r="M1550" s="282"/>
      <c r="N1550" s="282"/>
      <c r="O1550" s="281"/>
      <c r="P1550" s="360" t="str">
        <f ca="1">rescore_patient</f>
        <v/>
      </c>
      <c r="Q1550" s="330" t="str">
        <f ca="1">quantity</f>
        <v/>
      </c>
      <c r="R1550" s="281"/>
      <c r="S1550" s="282"/>
      <c r="T1550" s="282"/>
      <c r="U1550" s="282"/>
      <c r="V1550" s="305"/>
      <c r="W1550" s="305"/>
      <c r="X1550" s="305"/>
      <c r="Y1550" s="282"/>
      <c r="Z1550" s="282" t="e" vm="1">
        <f ca="1">_xlfn.IFS(AND(ISNUMBER(SEARCH("N?m l*", CUSTOMER[[#This Row],[Service Type]], 1)), CUSTOMER[[#This Row],[Count ST]] = TRUE), CUSTOMER[[#This Row],[Quantity]], AND($Y$10:$Y1550 = TRUE, COUNTIFS($H$10:$H1550, CUSTOMER[[#This Row],[Booking]], $J$10:$J1550, CUSTOMER[[#This Row],[Order Date]], $F$10:$F1550, "&lt;&gt;"&amp;"N?m l*")=1), 1, TRUE,  "")</f>
        <v>#NAME?</v>
      </c>
      <c r="AA1550" s="282" t="b">
        <f t="shared" ca="1" si="25"/>
        <v>0</v>
      </c>
      <c r="AB1550" s="305"/>
    </row>
    <row r="1551" spans="1:28" x14ac:dyDescent="0.25">
      <c r="A1551" s="281" t="str">
        <f ca="1">no.</f>
        <v/>
      </c>
      <c r="B1551" s="281"/>
      <c r="C1551" s="282"/>
      <c r="D1551" s="282"/>
      <c r="E1551" s="282" t="str">
        <f ca="1">position</f>
        <v/>
      </c>
      <c r="F1551" s="282"/>
      <c r="G1551" s="282"/>
      <c r="H1551" s="282"/>
      <c r="I1551" s="282"/>
      <c r="J1551" s="335"/>
      <c r="K1551" s="282"/>
      <c r="L1551" s="282"/>
      <c r="M1551" s="282"/>
      <c r="N1551" s="282"/>
      <c r="O1551" s="281"/>
      <c r="P1551" s="360" t="str">
        <f ca="1">rescore_patient</f>
        <v/>
      </c>
      <c r="Q1551" s="330" t="str">
        <f ca="1">quantity</f>
        <v/>
      </c>
      <c r="R1551" s="281"/>
      <c r="S1551" s="282"/>
      <c r="T1551" s="282"/>
      <c r="U1551" s="282"/>
      <c r="V1551" s="305"/>
      <c r="W1551" s="305"/>
      <c r="X1551" s="305"/>
      <c r="Y1551" s="282"/>
      <c r="Z1551" s="282" t="e" vm="1">
        <f ca="1">_xlfn.IFS(AND(ISNUMBER(SEARCH("N?m l*", CUSTOMER[[#This Row],[Service Type]], 1)), CUSTOMER[[#This Row],[Count ST]] = TRUE), CUSTOMER[[#This Row],[Quantity]], AND($Y$10:$Y1551 = TRUE, COUNTIFS($H$10:$H1551, CUSTOMER[[#This Row],[Booking]], $J$10:$J1551, CUSTOMER[[#This Row],[Order Date]], $F$10:$F1551, "&lt;&gt;"&amp;"N?m l*")=1), 1, TRUE,  "")</f>
        <v>#NAME?</v>
      </c>
      <c r="AA1551" s="282" t="b">
        <f t="shared" ca="1" si="25"/>
        <v>0</v>
      </c>
      <c r="AB1551" s="305"/>
    </row>
    <row r="1552" spans="1:28" x14ac:dyDescent="0.25">
      <c r="A1552" s="281" t="str">
        <f ca="1">no.</f>
        <v/>
      </c>
      <c r="B1552" s="281"/>
      <c r="C1552" s="282"/>
      <c r="D1552" s="282"/>
      <c r="E1552" s="282" t="str">
        <f ca="1">position</f>
        <v/>
      </c>
      <c r="F1552" s="282"/>
      <c r="G1552" s="282"/>
      <c r="H1552" s="282"/>
      <c r="I1552" s="282"/>
      <c r="J1552" s="335"/>
      <c r="K1552" s="282"/>
      <c r="L1552" s="282"/>
      <c r="M1552" s="282"/>
      <c r="N1552" s="282"/>
      <c r="O1552" s="281"/>
      <c r="P1552" s="360" t="str">
        <f ca="1">rescore_patient</f>
        <v/>
      </c>
      <c r="Q1552" s="330" t="str">
        <f ca="1">quantity</f>
        <v/>
      </c>
      <c r="R1552" s="281"/>
      <c r="S1552" s="282"/>
      <c r="T1552" s="282"/>
      <c r="U1552" s="282"/>
      <c r="V1552" s="305"/>
      <c r="W1552" s="305"/>
      <c r="X1552" s="305"/>
      <c r="Y1552" s="282"/>
      <c r="Z1552" s="282" t="e" vm="1">
        <f ca="1">_xlfn.IFS(AND(ISNUMBER(SEARCH("N?m l*", CUSTOMER[[#This Row],[Service Type]], 1)), CUSTOMER[[#This Row],[Count ST]] = TRUE), CUSTOMER[[#This Row],[Quantity]], AND($Y$10:$Y1552 = TRUE, COUNTIFS($H$10:$H1552, CUSTOMER[[#This Row],[Booking]], $J$10:$J1552, CUSTOMER[[#This Row],[Order Date]], $F$10:$F1552, "&lt;&gt;"&amp;"N?m l*")=1), 1, TRUE,  "")</f>
        <v>#NAME?</v>
      </c>
      <c r="AA1552" s="282" t="b">
        <f t="shared" ca="1" si="25"/>
        <v>0</v>
      </c>
      <c r="AB1552" s="305"/>
    </row>
    <row r="1553" spans="1:28" x14ac:dyDescent="0.25">
      <c r="A1553" s="281" t="str">
        <f ca="1">no.</f>
        <v/>
      </c>
      <c r="B1553" s="281"/>
      <c r="C1553" s="282"/>
      <c r="D1553" s="282"/>
      <c r="E1553" s="282" t="str">
        <f ca="1">position</f>
        <v/>
      </c>
      <c r="F1553" s="282"/>
      <c r="G1553" s="282"/>
      <c r="H1553" s="282"/>
      <c r="I1553" s="282"/>
      <c r="J1553" s="335"/>
      <c r="K1553" s="282"/>
      <c r="L1553" s="282"/>
      <c r="M1553" s="282"/>
      <c r="N1553" s="282"/>
      <c r="O1553" s="281"/>
      <c r="P1553" s="360" t="str">
        <f ca="1">rescore_patient</f>
        <v/>
      </c>
      <c r="Q1553" s="330" t="str">
        <f ca="1">quantity</f>
        <v/>
      </c>
      <c r="R1553" s="281"/>
      <c r="S1553" s="282"/>
      <c r="T1553" s="282"/>
      <c r="U1553" s="282"/>
      <c r="V1553" s="305"/>
      <c r="W1553" s="305"/>
      <c r="X1553" s="305"/>
      <c r="Y1553" s="282"/>
      <c r="Z1553" s="282" t="e" vm="1">
        <f ca="1">_xlfn.IFS(AND(ISNUMBER(SEARCH("N?m l*", CUSTOMER[[#This Row],[Service Type]], 1)), CUSTOMER[[#This Row],[Count ST]] = TRUE), CUSTOMER[[#This Row],[Quantity]], AND($Y$10:$Y1553 = TRUE, COUNTIFS($H$10:$H1553, CUSTOMER[[#This Row],[Booking]], $J$10:$J1553, CUSTOMER[[#This Row],[Order Date]], $F$10:$F1553, "&lt;&gt;"&amp;"N?m l*")=1), 1, TRUE,  "")</f>
        <v>#NAME?</v>
      </c>
      <c r="AA1553" s="282" t="b">
        <f t="shared" ca="1" si="25"/>
        <v>0</v>
      </c>
      <c r="AB1553" s="305"/>
    </row>
    <row r="1554" spans="1:28" x14ac:dyDescent="0.25">
      <c r="A1554" s="281" t="str">
        <f ca="1">no.</f>
        <v/>
      </c>
      <c r="B1554" s="281"/>
      <c r="C1554" s="282"/>
      <c r="D1554" s="282"/>
      <c r="E1554" s="282" t="str">
        <f ca="1">position</f>
        <v/>
      </c>
      <c r="F1554" s="282"/>
      <c r="G1554" s="282"/>
      <c r="H1554" s="282"/>
      <c r="I1554" s="282"/>
      <c r="J1554" s="335"/>
      <c r="K1554" s="282"/>
      <c r="L1554" s="282"/>
      <c r="M1554" s="282"/>
      <c r="N1554" s="282"/>
      <c r="O1554" s="281"/>
      <c r="P1554" s="360" t="str">
        <f ca="1">rescore_patient</f>
        <v/>
      </c>
      <c r="Q1554" s="330" t="str">
        <f ca="1">quantity</f>
        <v/>
      </c>
      <c r="R1554" s="281"/>
      <c r="S1554" s="282"/>
      <c r="T1554" s="282"/>
      <c r="U1554" s="282"/>
      <c r="V1554" s="305"/>
      <c r="W1554" s="305"/>
      <c r="X1554" s="305"/>
      <c r="Y1554" s="282"/>
      <c r="Z1554" s="282" t="e" vm="1">
        <f ca="1">_xlfn.IFS(AND(ISNUMBER(SEARCH("N?m l*", CUSTOMER[[#This Row],[Service Type]], 1)), CUSTOMER[[#This Row],[Count ST]] = TRUE), CUSTOMER[[#This Row],[Quantity]], AND($Y$10:$Y1554 = TRUE, COUNTIFS($H$10:$H1554, CUSTOMER[[#This Row],[Booking]], $J$10:$J1554, CUSTOMER[[#This Row],[Order Date]], $F$10:$F1554, "&lt;&gt;"&amp;"N?m l*")=1), 1, TRUE,  "")</f>
        <v>#NAME?</v>
      </c>
      <c r="AA1554" s="282" t="b">
        <f t="shared" ca="1" si="25"/>
        <v>0</v>
      </c>
      <c r="AB1554" s="305"/>
    </row>
    <row r="1555" spans="1:28" x14ac:dyDescent="0.25">
      <c r="A1555" s="281" t="str">
        <f ca="1">no.</f>
        <v/>
      </c>
      <c r="B1555" s="281"/>
      <c r="C1555" s="282"/>
      <c r="D1555" s="282"/>
      <c r="E1555" s="282" t="str">
        <f ca="1">position</f>
        <v/>
      </c>
      <c r="F1555" s="282"/>
      <c r="G1555" s="282"/>
      <c r="H1555" s="282"/>
      <c r="I1555" s="282"/>
      <c r="J1555" s="335"/>
      <c r="K1555" s="282"/>
      <c r="L1555" s="282"/>
      <c r="M1555" s="282"/>
      <c r="N1555" s="282"/>
      <c r="O1555" s="281"/>
      <c r="P1555" s="360" t="str">
        <f ca="1">rescore_patient</f>
        <v/>
      </c>
      <c r="Q1555" s="330" t="str">
        <f ca="1">quantity</f>
        <v/>
      </c>
      <c r="R1555" s="281"/>
      <c r="S1555" s="282"/>
      <c r="T1555" s="282"/>
      <c r="U1555" s="282"/>
      <c r="V1555" s="305"/>
      <c r="W1555" s="305"/>
      <c r="X1555" s="305"/>
      <c r="Y1555" s="282"/>
      <c r="Z1555" s="282" t="e" vm="1">
        <f ca="1">_xlfn.IFS(AND(ISNUMBER(SEARCH("N?m l*", CUSTOMER[[#This Row],[Service Type]], 1)), CUSTOMER[[#This Row],[Count ST]] = TRUE), CUSTOMER[[#This Row],[Quantity]], AND($Y$10:$Y1555 = TRUE, COUNTIFS($H$10:$H1555, CUSTOMER[[#This Row],[Booking]], $J$10:$J1555, CUSTOMER[[#This Row],[Order Date]], $F$10:$F1555, "&lt;&gt;"&amp;"N?m l*")=1), 1, TRUE,  "")</f>
        <v>#NAME?</v>
      </c>
      <c r="AA1555" s="282" t="b">
        <f t="shared" ca="1" si="25"/>
        <v>0</v>
      </c>
      <c r="AB1555" s="305"/>
    </row>
    <row r="1556" spans="1:28" x14ac:dyDescent="0.25">
      <c r="A1556" s="281" t="str">
        <f ca="1">no.</f>
        <v/>
      </c>
      <c r="B1556" s="281"/>
      <c r="C1556" s="282"/>
      <c r="D1556" s="282"/>
      <c r="E1556" s="282" t="str">
        <f ca="1">position</f>
        <v/>
      </c>
      <c r="F1556" s="282"/>
      <c r="G1556" s="282"/>
      <c r="H1556" s="282"/>
      <c r="I1556" s="282"/>
      <c r="J1556" s="335"/>
      <c r="K1556" s="282"/>
      <c r="L1556" s="282"/>
      <c r="M1556" s="282"/>
      <c r="N1556" s="282"/>
      <c r="O1556" s="281"/>
      <c r="P1556" s="360" t="str">
        <f ca="1">rescore_patient</f>
        <v/>
      </c>
      <c r="Q1556" s="330" t="str">
        <f ca="1">quantity</f>
        <v/>
      </c>
      <c r="R1556" s="281"/>
      <c r="S1556" s="282"/>
      <c r="T1556" s="282"/>
      <c r="U1556" s="282"/>
      <c r="V1556" s="305"/>
      <c r="W1556" s="305"/>
      <c r="X1556" s="305"/>
      <c r="Y1556" s="282"/>
      <c r="Z1556" s="282" t="e" vm="1">
        <f ca="1">_xlfn.IFS(AND(ISNUMBER(SEARCH("N?m l*", CUSTOMER[[#This Row],[Service Type]], 1)), CUSTOMER[[#This Row],[Count ST]] = TRUE), CUSTOMER[[#This Row],[Quantity]], AND($Y$10:$Y1556 = TRUE, COUNTIFS($H$10:$H1556, CUSTOMER[[#This Row],[Booking]], $J$10:$J1556, CUSTOMER[[#This Row],[Order Date]], $F$10:$F1556, "&lt;&gt;"&amp;"N?m l*")=1), 1, TRUE,  "")</f>
        <v>#NAME?</v>
      </c>
      <c r="AA1556" s="282" t="b">
        <f t="shared" ca="1" si="25"/>
        <v>0</v>
      </c>
      <c r="AB1556" s="305"/>
    </row>
    <row r="1557" spans="1:28" x14ac:dyDescent="0.25">
      <c r="A1557" s="281" t="str">
        <f ca="1">no.</f>
        <v/>
      </c>
      <c r="B1557" s="281"/>
      <c r="C1557" s="282"/>
      <c r="D1557" s="282"/>
      <c r="E1557" s="282" t="str">
        <f ca="1">position</f>
        <v/>
      </c>
      <c r="F1557" s="282"/>
      <c r="G1557" s="282"/>
      <c r="H1557" s="282"/>
      <c r="I1557" s="282"/>
      <c r="J1557" s="335"/>
      <c r="K1557" s="282"/>
      <c r="L1557" s="282"/>
      <c r="M1557" s="282"/>
      <c r="N1557" s="282"/>
      <c r="O1557" s="281"/>
      <c r="P1557" s="360" t="str">
        <f ca="1">rescore_patient</f>
        <v/>
      </c>
      <c r="Q1557" s="330" t="str">
        <f ca="1">quantity</f>
        <v/>
      </c>
      <c r="R1557" s="281"/>
      <c r="S1557" s="282"/>
      <c r="T1557" s="282"/>
      <c r="U1557" s="282"/>
      <c r="V1557" s="305"/>
      <c r="W1557" s="305"/>
      <c r="X1557" s="305"/>
      <c r="Y1557" s="282"/>
      <c r="Z1557" s="282" t="e" vm="1">
        <f ca="1">_xlfn.IFS(AND(ISNUMBER(SEARCH("N?m l*", CUSTOMER[[#This Row],[Service Type]], 1)), CUSTOMER[[#This Row],[Count ST]] = TRUE), CUSTOMER[[#This Row],[Quantity]], AND($Y$10:$Y1557 = TRUE, COUNTIFS($H$10:$H1557, CUSTOMER[[#This Row],[Booking]], $J$10:$J1557, CUSTOMER[[#This Row],[Order Date]], $F$10:$F1557, "&lt;&gt;"&amp;"N?m l*")=1), 1, TRUE,  "")</f>
        <v>#NAME?</v>
      </c>
      <c r="AA1557" s="282" t="b">
        <f t="shared" ca="1" si="25"/>
        <v>0</v>
      </c>
      <c r="AB1557" s="305"/>
    </row>
    <row r="1558" spans="1:28" x14ac:dyDescent="0.25">
      <c r="A1558" s="281" t="str">
        <f ca="1">no.</f>
        <v/>
      </c>
      <c r="B1558" s="281"/>
      <c r="C1558" s="282"/>
      <c r="D1558" s="282"/>
      <c r="E1558" s="282" t="str">
        <f ca="1">position</f>
        <v/>
      </c>
      <c r="F1558" s="282"/>
      <c r="G1558" s="282"/>
      <c r="H1558" s="282"/>
      <c r="I1558" s="282"/>
      <c r="J1558" s="335"/>
      <c r="K1558" s="282"/>
      <c r="L1558" s="282"/>
      <c r="M1558" s="282"/>
      <c r="N1558" s="282"/>
      <c r="O1558" s="281"/>
      <c r="P1558" s="360" t="str">
        <f ca="1">rescore_patient</f>
        <v/>
      </c>
      <c r="Q1558" s="330" t="str">
        <f ca="1">quantity</f>
        <v/>
      </c>
      <c r="R1558" s="281"/>
      <c r="S1558" s="282"/>
      <c r="T1558" s="282"/>
      <c r="U1558" s="282"/>
      <c r="V1558" s="305"/>
      <c r="W1558" s="305"/>
      <c r="X1558" s="305"/>
      <c r="Y1558" s="282"/>
      <c r="Z1558" s="282" t="e" vm="1">
        <f ca="1">_xlfn.IFS(AND(ISNUMBER(SEARCH("N?m l*", CUSTOMER[[#This Row],[Service Type]], 1)), CUSTOMER[[#This Row],[Count ST]] = TRUE), CUSTOMER[[#This Row],[Quantity]], AND($Y$10:$Y1558 = TRUE, COUNTIFS($H$10:$H1558, CUSTOMER[[#This Row],[Booking]], $J$10:$J1558, CUSTOMER[[#This Row],[Order Date]], $F$10:$F1558, "&lt;&gt;"&amp;"N?m l*")=1), 1, TRUE,  "")</f>
        <v>#NAME?</v>
      </c>
      <c r="AA1558" s="282" t="b">
        <f t="shared" ca="1" si="25"/>
        <v>0</v>
      </c>
      <c r="AB1558" s="305"/>
    </row>
    <row r="1559" spans="1:28" x14ac:dyDescent="0.25">
      <c r="A1559" s="281" t="str">
        <f ca="1">no.</f>
        <v/>
      </c>
      <c r="B1559" s="281"/>
      <c r="C1559" s="282"/>
      <c r="D1559" s="282"/>
      <c r="E1559" s="282" t="str">
        <f ca="1">position</f>
        <v/>
      </c>
      <c r="F1559" s="282"/>
      <c r="G1559" s="282"/>
      <c r="H1559" s="282"/>
      <c r="I1559" s="282"/>
      <c r="J1559" s="335"/>
      <c r="K1559" s="282"/>
      <c r="L1559" s="282"/>
      <c r="M1559" s="282"/>
      <c r="N1559" s="282"/>
      <c r="O1559" s="281"/>
      <c r="P1559" s="360" t="str">
        <f ca="1">rescore_patient</f>
        <v/>
      </c>
      <c r="Q1559" s="330" t="str">
        <f ca="1">quantity</f>
        <v/>
      </c>
      <c r="R1559" s="281"/>
      <c r="S1559" s="282"/>
      <c r="T1559" s="282"/>
      <c r="U1559" s="282"/>
      <c r="V1559" s="305"/>
      <c r="W1559" s="305"/>
      <c r="X1559" s="305"/>
      <c r="Y1559" s="282"/>
      <c r="Z1559" s="282" t="e" vm="1">
        <f ca="1">_xlfn.IFS(AND(ISNUMBER(SEARCH("N?m l*", CUSTOMER[[#This Row],[Service Type]], 1)), CUSTOMER[[#This Row],[Count ST]] = TRUE), CUSTOMER[[#This Row],[Quantity]], AND($Y$10:$Y1559 = TRUE, COUNTIFS($H$10:$H1559, CUSTOMER[[#This Row],[Booking]], $J$10:$J1559, CUSTOMER[[#This Row],[Order Date]], $F$10:$F1559, "&lt;&gt;"&amp;"N?m l*")=1), 1, TRUE,  "")</f>
        <v>#NAME?</v>
      </c>
      <c r="AA1559" s="282" t="b">
        <f t="shared" ca="1" si="25"/>
        <v>0</v>
      </c>
      <c r="AB1559" s="305"/>
    </row>
    <row r="1560" spans="1:28" x14ac:dyDescent="0.25">
      <c r="A1560" s="281" t="str">
        <f ca="1">no.</f>
        <v/>
      </c>
      <c r="B1560" s="281"/>
      <c r="C1560" s="282"/>
      <c r="D1560" s="282"/>
      <c r="E1560" s="282" t="str">
        <f ca="1">position</f>
        <v/>
      </c>
      <c r="F1560" s="282"/>
      <c r="G1560" s="282"/>
      <c r="H1560" s="282"/>
      <c r="I1560" s="282"/>
      <c r="J1560" s="335"/>
      <c r="K1560" s="282"/>
      <c r="L1560" s="282"/>
      <c r="M1560" s="282"/>
      <c r="N1560" s="282"/>
      <c r="O1560" s="281"/>
      <c r="P1560" s="360" t="str">
        <f ca="1">rescore_patient</f>
        <v/>
      </c>
      <c r="Q1560" s="330" t="str">
        <f ca="1">quantity</f>
        <v/>
      </c>
      <c r="R1560" s="281"/>
      <c r="S1560" s="282"/>
      <c r="T1560" s="282"/>
      <c r="U1560" s="282"/>
      <c r="V1560" s="305"/>
      <c r="W1560" s="305"/>
      <c r="X1560" s="305"/>
      <c r="Y1560" s="282"/>
      <c r="Z1560" s="282" t="e" vm="1">
        <f ca="1">_xlfn.IFS(AND(ISNUMBER(SEARCH("N?m l*", CUSTOMER[[#This Row],[Service Type]], 1)), CUSTOMER[[#This Row],[Count ST]] = TRUE), CUSTOMER[[#This Row],[Quantity]], AND($Y$10:$Y1560 = TRUE, COUNTIFS($H$10:$H1560, CUSTOMER[[#This Row],[Booking]], $J$10:$J1560, CUSTOMER[[#This Row],[Order Date]], $F$10:$F1560, "&lt;&gt;"&amp;"N?m l*")=1), 1, TRUE,  "")</f>
        <v>#NAME?</v>
      </c>
      <c r="AA1560" s="282" t="b">
        <f t="shared" ca="1" si="25"/>
        <v>0</v>
      </c>
      <c r="AB1560" s="305"/>
    </row>
    <row r="1561" spans="1:28" x14ac:dyDescent="0.25">
      <c r="A1561" s="281" t="str">
        <f ca="1">no.</f>
        <v/>
      </c>
      <c r="B1561" s="281"/>
      <c r="C1561" s="282"/>
      <c r="D1561" s="282"/>
      <c r="E1561" s="282" t="str">
        <f ca="1">position</f>
        <v/>
      </c>
      <c r="F1561" s="282"/>
      <c r="G1561" s="282"/>
      <c r="H1561" s="282"/>
      <c r="I1561" s="282"/>
      <c r="J1561" s="335"/>
      <c r="K1561" s="282"/>
      <c r="L1561" s="282"/>
      <c r="M1561" s="282"/>
      <c r="N1561" s="282"/>
      <c r="O1561" s="281"/>
      <c r="P1561" s="360" t="str">
        <f ca="1">rescore_patient</f>
        <v/>
      </c>
      <c r="Q1561" s="330" t="str">
        <f ca="1">quantity</f>
        <v/>
      </c>
      <c r="R1561" s="281"/>
      <c r="S1561" s="282"/>
      <c r="T1561" s="282"/>
      <c r="U1561" s="282"/>
      <c r="V1561" s="305"/>
      <c r="W1561" s="305"/>
      <c r="X1561" s="305"/>
      <c r="Y1561" s="282"/>
      <c r="Z1561" s="282" t="e" vm="1">
        <f ca="1">_xlfn.IFS(AND(ISNUMBER(SEARCH("N?m l*", CUSTOMER[[#This Row],[Service Type]], 1)), CUSTOMER[[#This Row],[Count ST]] = TRUE), CUSTOMER[[#This Row],[Quantity]], AND($Y$10:$Y1561 = TRUE, COUNTIFS($H$10:$H1561, CUSTOMER[[#This Row],[Booking]], $J$10:$J1561, CUSTOMER[[#This Row],[Order Date]], $F$10:$F1561, "&lt;&gt;"&amp;"N?m l*")=1), 1, TRUE,  "")</f>
        <v>#NAME?</v>
      </c>
      <c r="AA1561" s="282" t="b">
        <f t="shared" ca="1" si="25"/>
        <v>0</v>
      </c>
      <c r="AB1561" s="305"/>
    </row>
    <row r="1562" spans="1:28" x14ac:dyDescent="0.25">
      <c r="A1562" s="281" t="str">
        <f ca="1">no.</f>
        <v/>
      </c>
      <c r="B1562" s="281"/>
      <c r="C1562" s="282"/>
      <c r="D1562" s="282"/>
      <c r="E1562" s="282" t="str">
        <f ca="1">position</f>
        <v/>
      </c>
      <c r="F1562" s="282"/>
      <c r="G1562" s="282"/>
      <c r="H1562" s="282"/>
      <c r="I1562" s="282"/>
      <c r="J1562" s="335"/>
      <c r="K1562" s="282"/>
      <c r="L1562" s="282"/>
      <c r="M1562" s="282"/>
      <c r="N1562" s="282"/>
      <c r="O1562" s="281"/>
      <c r="P1562" s="360" t="str">
        <f ca="1">rescore_patient</f>
        <v/>
      </c>
      <c r="Q1562" s="330" t="str">
        <f ca="1">quantity</f>
        <v/>
      </c>
      <c r="R1562" s="281"/>
      <c r="S1562" s="282"/>
      <c r="T1562" s="282"/>
      <c r="U1562" s="282"/>
      <c r="V1562" s="305"/>
      <c r="W1562" s="305"/>
      <c r="X1562" s="305"/>
      <c r="Y1562" s="282"/>
      <c r="Z1562" s="282" t="e" vm="1">
        <f ca="1">_xlfn.IFS(AND(ISNUMBER(SEARCH("N?m l*", CUSTOMER[[#This Row],[Service Type]], 1)), CUSTOMER[[#This Row],[Count ST]] = TRUE), CUSTOMER[[#This Row],[Quantity]], AND($Y$10:$Y1562 = TRUE, COUNTIFS($H$10:$H1562, CUSTOMER[[#This Row],[Booking]], $J$10:$J1562, CUSTOMER[[#This Row],[Order Date]], $F$10:$F1562, "&lt;&gt;"&amp;"N?m l*")=1), 1, TRUE,  "")</f>
        <v>#NAME?</v>
      </c>
      <c r="AA1562" s="282" t="b">
        <f t="shared" ca="1" si="25"/>
        <v>0</v>
      </c>
      <c r="AB1562" s="305"/>
    </row>
    <row r="1563" spans="1:28" x14ac:dyDescent="0.25">
      <c r="A1563" s="281" t="str">
        <f ca="1">no.</f>
        <v/>
      </c>
      <c r="B1563" s="281"/>
      <c r="C1563" s="282"/>
      <c r="D1563" s="282"/>
      <c r="E1563" s="282" t="str">
        <f ca="1">position</f>
        <v/>
      </c>
      <c r="F1563" s="282"/>
      <c r="G1563" s="282"/>
      <c r="H1563" s="282"/>
      <c r="I1563" s="282"/>
      <c r="J1563" s="335"/>
      <c r="K1563" s="282"/>
      <c r="L1563" s="282"/>
      <c r="M1563" s="282"/>
      <c r="N1563" s="282"/>
      <c r="O1563" s="281"/>
      <c r="P1563" s="360" t="str">
        <f ca="1">rescore_patient</f>
        <v/>
      </c>
      <c r="Q1563" s="330" t="str">
        <f ca="1">quantity</f>
        <v/>
      </c>
      <c r="R1563" s="281"/>
      <c r="S1563" s="282"/>
      <c r="T1563" s="282"/>
      <c r="U1563" s="282"/>
      <c r="V1563" s="305"/>
      <c r="W1563" s="305"/>
      <c r="X1563" s="305"/>
      <c r="Y1563" s="282"/>
      <c r="Z1563" s="282" t="e" vm="1">
        <f ca="1">_xlfn.IFS(AND(ISNUMBER(SEARCH("N?m l*", CUSTOMER[[#This Row],[Service Type]], 1)), CUSTOMER[[#This Row],[Count ST]] = TRUE), CUSTOMER[[#This Row],[Quantity]], AND($Y$10:$Y1563 = TRUE, COUNTIFS($H$10:$H1563, CUSTOMER[[#This Row],[Booking]], $J$10:$J1563, CUSTOMER[[#This Row],[Order Date]], $F$10:$F1563, "&lt;&gt;"&amp;"N?m l*")=1), 1, TRUE,  "")</f>
        <v>#NAME?</v>
      </c>
      <c r="AA1563" s="282" t="b">
        <f t="shared" ca="1" si="25"/>
        <v>0</v>
      </c>
      <c r="AB1563" s="305"/>
    </row>
    <row r="1564" spans="1:28" x14ac:dyDescent="0.25">
      <c r="A1564" s="281" t="str">
        <f ca="1">no.</f>
        <v/>
      </c>
      <c r="B1564" s="281"/>
      <c r="C1564" s="282"/>
      <c r="D1564" s="282"/>
      <c r="E1564" s="282" t="str">
        <f ca="1">position</f>
        <v/>
      </c>
      <c r="F1564" s="282"/>
      <c r="G1564" s="282"/>
      <c r="H1564" s="282"/>
      <c r="I1564" s="282"/>
      <c r="J1564" s="335"/>
      <c r="K1564" s="282"/>
      <c r="L1564" s="282"/>
      <c r="M1564" s="282"/>
      <c r="N1564" s="282"/>
      <c r="O1564" s="281"/>
      <c r="P1564" s="360" t="str">
        <f ca="1">rescore_patient</f>
        <v/>
      </c>
      <c r="Q1564" s="330" t="str">
        <f ca="1">quantity</f>
        <v/>
      </c>
      <c r="R1564" s="281"/>
      <c r="S1564" s="282"/>
      <c r="T1564" s="282"/>
      <c r="U1564" s="282"/>
      <c r="V1564" s="305"/>
      <c r="W1564" s="305"/>
      <c r="X1564" s="305"/>
      <c r="Y1564" s="282"/>
      <c r="Z1564" s="282" t="e" vm="1">
        <f ca="1">_xlfn.IFS(AND(ISNUMBER(SEARCH("N?m l*", CUSTOMER[[#This Row],[Service Type]], 1)), CUSTOMER[[#This Row],[Count ST]] = TRUE), CUSTOMER[[#This Row],[Quantity]], AND($Y$10:$Y1564 = TRUE, COUNTIFS($H$10:$H1564, CUSTOMER[[#This Row],[Booking]], $J$10:$J1564, CUSTOMER[[#This Row],[Order Date]], $F$10:$F1564, "&lt;&gt;"&amp;"N?m l*")=1), 1, TRUE,  "")</f>
        <v>#NAME?</v>
      </c>
      <c r="AA1564" s="282" t="b">
        <f t="shared" ca="1" si="25"/>
        <v>0</v>
      </c>
      <c r="AB1564" s="305"/>
    </row>
    <row r="1565" spans="1:28" x14ac:dyDescent="0.25">
      <c r="A1565" s="281" t="str">
        <f ca="1">no.</f>
        <v/>
      </c>
      <c r="B1565" s="281"/>
      <c r="C1565" s="282"/>
      <c r="D1565" s="282"/>
      <c r="E1565" s="282" t="str">
        <f ca="1">position</f>
        <v/>
      </c>
      <c r="F1565" s="282"/>
      <c r="G1565" s="282"/>
      <c r="H1565" s="282"/>
      <c r="I1565" s="282"/>
      <c r="J1565" s="335"/>
      <c r="K1565" s="282"/>
      <c r="L1565" s="282"/>
      <c r="M1565" s="282"/>
      <c r="N1565" s="282"/>
      <c r="O1565" s="281"/>
      <c r="P1565" s="360" t="str">
        <f ca="1">rescore_patient</f>
        <v/>
      </c>
      <c r="Q1565" s="330" t="str">
        <f ca="1">quantity</f>
        <v/>
      </c>
      <c r="R1565" s="281"/>
      <c r="S1565" s="282"/>
      <c r="T1565" s="282"/>
      <c r="U1565" s="282"/>
      <c r="V1565" s="305"/>
      <c r="W1565" s="305"/>
      <c r="X1565" s="305"/>
      <c r="Y1565" s="282"/>
      <c r="Z1565" s="282" t="e" vm="1">
        <f ca="1">_xlfn.IFS(AND(ISNUMBER(SEARCH("N?m l*", CUSTOMER[[#This Row],[Service Type]], 1)), CUSTOMER[[#This Row],[Count ST]] = TRUE), CUSTOMER[[#This Row],[Quantity]], AND($Y$10:$Y1565 = TRUE, COUNTIFS($H$10:$H1565, CUSTOMER[[#This Row],[Booking]], $J$10:$J1565, CUSTOMER[[#This Row],[Order Date]], $F$10:$F1565, "&lt;&gt;"&amp;"N?m l*")=1), 1, TRUE,  "")</f>
        <v>#NAME?</v>
      </c>
      <c r="AA1565" s="282" t="b">
        <f t="shared" ca="1" si="25"/>
        <v>0</v>
      </c>
      <c r="AB1565" s="305"/>
    </row>
    <row r="1566" spans="1:28" x14ac:dyDescent="0.25">
      <c r="A1566" s="281" t="str">
        <f ca="1">no.</f>
        <v/>
      </c>
      <c r="B1566" s="281"/>
      <c r="C1566" s="282"/>
      <c r="D1566" s="282"/>
      <c r="E1566" s="282" t="str">
        <f ca="1">position</f>
        <v/>
      </c>
      <c r="F1566" s="282"/>
      <c r="G1566" s="282"/>
      <c r="H1566" s="282"/>
      <c r="I1566" s="282"/>
      <c r="J1566" s="335"/>
      <c r="K1566" s="282"/>
      <c r="L1566" s="282"/>
      <c r="M1566" s="282"/>
      <c r="N1566" s="282"/>
      <c r="O1566" s="281"/>
      <c r="P1566" s="360" t="str">
        <f ca="1">rescore_patient</f>
        <v/>
      </c>
      <c r="Q1566" s="330" t="str">
        <f ca="1">quantity</f>
        <v/>
      </c>
      <c r="R1566" s="281"/>
      <c r="S1566" s="282"/>
      <c r="T1566" s="282"/>
      <c r="U1566" s="282"/>
      <c r="V1566" s="305"/>
      <c r="W1566" s="305"/>
      <c r="X1566" s="305"/>
      <c r="Y1566" s="282"/>
      <c r="Z1566" s="282" t="e" vm="1">
        <f ca="1">_xlfn.IFS(AND(ISNUMBER(SEARCH("N?m l*", CUSTOMER[[#This Row],[Service Type]], 1)), CUSTOMER[[#This Row],[Count ST]] = TRUE), CUSTOMER[[#This Row],[Quantity]], AND($Y$10:$Y1566 = TRUE, COUNTIFS($H$10:$H1566, CUSTOMER[[#This Row],[Booking]], $J$10:$J1566, CUSTOMER[[#This Row],[Order Date]], $F$10:$F1566, "&lt;&gt;"&amp;"N?m l*")=1), 1, TRUE,  "")</f>
        <v>#NAME?</v>
      </c>
      <c r="AA1566" s="282" t="b">
        <f t="shared" ca="1" si="25"/>
        <v>0</v>
      </c>
      <c r="AB1566" s="305"/>
    </row>
    <row r="1567" spans="1:28" x14ac:dyDescent="0.25">
      <c r="A1567" s="281" t="str">
        <f ca="1">no.</f>
        <v/>
      </c>
      <c r="B1567" s="281"/>
      <c r="C1567" s="282"/>
      <c r="D1567" s="282"/>
      <c r="E1567" s="282" t="str">
        <f ca="1">position</f>
        <v/>
      </c>
      <c r="F1567" s="282"/>
      <c r="G1567" s="282"/>
      <c r="H1567" s="282"/>
      <c r="I1567" s="282"/>
      <c r="J1567" s="335"/>
      <c r="K1567" s="282"/>
      <c r="L1567" s="282"/>
      <c r="M1567" s="282"/>
      <c r="N1567" s="282"/>
      <c r="O1567" s="281"/>
      <c r="P1567" s="360" t="str">
        <f ca="1">rescore_patient</f>
        <v/>
      </c>
      <c r="Q1567" s="330" t="str">
        <f ca="1">quantity</f>
        <v/>
      </c>
      <c r="R1567" s="281"/>
      <c r="S1567" s="282"/>
      <c r="T1567" s="282"/>
      <c r="U1567" s="282"/>
      <c r="V1567" s="305"/>
      <c r="W1567" s="305"/>
      <c r="X1567" s="305"/>
      <c r="Y1567" s="282"/>
      <c r="Z1567" s="282" t="e" vm="1">
        <f ca="1">_xlfn.IFS(AND(ISNUMBER(SEARCH("N?m l*", CUSTOMER[[#This Row],[Service Type]], 1)), CUSTOMER[[#This Row],[Count ST]] = TRUE), CUSTOMER[[#This Row],[Quantity]], AND($Y$10:$Y1567 = TRUE, COUNTIFS($H$10:$H1567, CUSTOMER[[#This Row],[Booking]], $J$10:$J1567, CUSTOMER[[#This Row],[Order Date]], $F$10:$F1567, "&lt;&gt;"&amp;"N?m l*")=1), 1, TRUE,  "")</f>
        <v>#NAME?</v>
      </c>
      <c r="AA1567" s="282" t="b">
        <f t="shared" ca="1" si="25"/>
        <v>0</v>
      </c>
      <c r="AB1567" s="305"/>
    </row>
    <row r="1568" spans="1:28" x14ac:dyDescent="0.25">
      <c r="A1568" s="281" t="str">
        <f ca="1">no.</f>
        <v/>
      </c>
      <c r="B1568" s="281"/>
      <c r="C1568" s="282"/>
      <c r="D1568" s="282"/>
      <c r="E1568" s="282" t="str">
        <f ca="1">position</f>
        <v/>
      </c>
      <c r="F1568" s="282"/>
      <c r="G1568" s="282"/>
      <c r="H1568" s="282"/>
      <c r="I1568" s="282"/>
      <c r="J1568" s="335"/>
      <c r="K1568" s="282"/>
      <c r="L1568" s="282"/>
      <c r="M1568" s="282"/>
      <c r="N1568" s="282"/>
      <c r="O1568" s="281"/>
      <c r="P1568" s="360" t="str">
        <f ca="1">rescore_patient</f>
        <v/>
      </c>
      <c r="Q1568" s="330" t="str">
        <f ca="1">quantity</f>
        <v/>
      </c>
      <c r="R1568" s="281"/>
      <c r="S1568" s="282"/>
      <c r="T1568" s="282"/>
      <c r="U1568" s="282"/>
      <c r="V1568" s="305"/>
      <c r="W1568" s="305"/>
      <c r="X1568" s="305"/>
      <c r="Y1568" s="282"/>
      <c r="Z1568" s="282" t="e" vm="1">
        <f ca="1">_xlfn.IFS(AND(ISNUMBER(SEARCH("N?m l*", CUSTOMER[[#This Row],[Service Type]], 1)), CUSTOMER[[#This Row],[Count ST]] = TRUE), CUSTOMER[[#This Row],[Quantity]], AND($Y$10:$Y1568 = TRUE, COUNTIFS($H$10:$H1568, CUSTOMER[[#This Row],[Booking]], $J$10:$J1568, CUSTOMER[[#This Row],[Order Date]], $F$10:$F1568, "&lt;&gt;"&amp;"N?m l*")=1), 1, TRUE,  "")</f>
        <v>#NAME?</v>
      </c>
      <c r="AA1568" s="282" t="b">
        <f t="shared" ca="1" si="25"/>
        <v>0</v>
      </c>
      <c r="AB1568" s="305"/>
    </row>
    <row r="1569" spans="1:28" x14ac:dyDescent="0.25">
      <c r="A1569" s="281" t="str">
        <f ca="1">no.</f>
        <v/>
      </c>
      <c r="B1569" s="281"/>
      <c r="C1569" s="282"/>
      <c r="D1569" s="282"/>
      <c r="E1569" s="282" t="str">
        <f ca="1">position</f>
        <v/>
      </c>
      <c r="F1569" s="282"/>
      <c r="G1569" s="282"/>
      <c r="H1569" s="282"/>
      <c r="I1569" s="282"/>
      <c r="J1569" s="335"/>
      <c r="K1569" s="282"/>
      <c r="L1569" s="282"/>
      <c r="M1569" s="282"/>
      <c r="N1569" s="282"/>
      <c r="O1569" s="281"/>
      <c r="P1569" s="360" t="str">
        <f ca="1">rescore_patient</f>
        <v/>
      </c>
      <c r="Q1569" s="330" t="str">
        <f ca="1">quantity</f>
        <v/>
      </c>
      <c r="R1569" s="281"/>
      <c r="S1569" s="282"/>
      <c r="T1569" s="282"/>
      <c r="U1569" s="282"/>
      <c r="V1569" s="305"/>
      <c r="W1569" s="305"/>
      <c r="X1569" s="305"/>
      <c r="Y1569" s="282"/>
      <c r="Z1569" s="282" t="e" vm="1">
        <f ca="1">_xlfn.IFS(AND(ISNUMBER(SEARCH("N?m l*", CUSTOMER[[#This Row],[Service Type]], 1)), CUSTOMER[[#This Row],[Count ST]] = TRUE), CUSTOMER[[#This Row],[Quantity]], AND($Y$10:$Y1569 = TRUE, COUNTIFS($H$10:$H1569, CUSTOMER[[#This Row],[Booking]], $J$10:$J1569, CUSTOMER[[#This Row],[Order Date]], $F$10:$F1569, "&lt;&gt;"&amp;"N?m l*")=1), 1, TRUE,  "")</f>
        <v>#NAME?</v>
      </c>
      <c r="AA1569" s="282" t="b">
        <f t="shared" ca="1" si="25"/>
        <v>0</v>
      </c>
      <c r="AB1569" s="305"/>
    </row>
    <row r="1570" spans="1:28" x14ac:dyDescent="0.25">
      <c r="A1570" s="281" t="str">
        <f ca="1">no.</f>
        <v/>
      </c>
      <c r="B1570" s="281"/>
      <c r="C1570" s="282"/>
      <c r="D1570" s="282"/>
      <c r="E1570" s="282" t="str">
        <f ca="1">position</f>
        <v/>
      </c>
      <c r="F1570" s="282"/>
      <c r="G1570" s="282"/>
      <c r="H1570" s="282"/>
      <c r="I1570" s="282"/>
      <c r="J1570" s="335"/>
      <c r="K1570" s="282"/>
      <c r="L1570" s="282"/>
      <c r="M1570" s="282"/>
      <c r="N1570" s="282"/>
      <c r="O1570" s="281"/>
      <c r="P1570" s="360" t="str">
        <f ca="1">rescore_patient</f>
        <v/>
      </c>
      <c r="Q1570" s="330" t="str">
        <f ca="1">quantity</f>
        <v/>
      </c>
      <c r="R1570" s="281"/>
      <c r="S1570" s="282"/>
      <c r="T1570" s="282"/>
      <c r="U1570" s="282"/>
      <c r="V1570" s="305"/>
      <c r="W1570" s="305"/>
      <c r="X1570" s="305"/>
      <c r="Y1570" s="282"/>
      <c r="Z1570" s="282" t="e" vm="1">
        <f ca="1">_xlfn.IFS(AND(ISNUMBER(SEARCH("N?m l*", CUSTOMER[[#This Row],[Service Type]], 1)), CUSTOMER[[#This Row],[Count ST]] = TRUE), CUSTOMER[[#This Row],[Quantity]], AND($Y$10:$Y1570 = TRUE, COUNTIFS($H$10:$H1570, CUSTOMER[[#This Row],[Booking]], $J$10:$J1570, CUSTOMER[[#This Row],[Order Date]], $F$10:$F1570, "&lt;&gt;"&amp;"N?m l*")=1), 1, TRUE,  "")</f>
        <v>#NAME?</v>
      </c>
      <c r="AA1570" s="282" t="b">
        <f t="shared" ca="1" si="25"/>
        <v>0</v>
      </c>
      <c r="AB1570" s="305"/>
    </row>
    <row r="1571" spans="1:28" x14ac:dyDescent="0.25">
      <c r="A1571" s="281" t="str">
        <f ca="1">no.</f>
        <v/>
      </c>
      <c r="B1571" s="281"/>
      <c r="C1571" s="282"/>
      <c r="D1571" s="282"/>
      <c r="E1571" s="282" t="str">
        <f ca="1">position</f>
        <v/>
      </c>
      <c r="F1571" s="282"/>
      <c r="G1571" s="282"/>
      <c r="H1571" s="282"/>
      <c r="I1571" s="282"/>
      <c r="J1571" s="335"/>
      <c r="K1571" s="282"/>
      <c r="L1571" s="282"/>
      <c r="M1571" s="282"/>
      <c r="N1571" s="282"/>
      <c r="O1571" s="281"/>
      <c r="P1571" s="360" t="str">
        <f ca="1">rescore_patient</f>
        <v/>
      </c>
      <c r="Q1571" s="330" t="str">
        <f ca="1">quantity</f>
        <v/>
      </c>
      <c r="R1571" s="281"/>
      <c r="S1571" s="282"/>
      <c r="T1571" s="282"/>
      <c r="U1571" s="282"/>
      <c r="V1571" s="305"/>
      <c r="W1571" s="305"/>
      <c r="X1571" s="305"/>
      <c r="Y1571" s="282"/>
      <c r="Z1571" s="282" t="e" vm="1">
        <f ca="1">_xlfn.IFS(AND(ISNUMBER(SEARCH("N?m l*", CUSTOMER[[#This Row],[Service Type]], 1)), CUSTOMER[[#This Row],[Count ST]] = TRUE), CUSTOMER[[#This Row],[Quantity]], AND($Y$10:$Y1571 = TRUE, COUNTIFS($H$10:$H1571, CUSTOMER[[#This Row],[Booking]], $J$10:$J1571, CUSTOMER[[#This Row],[Order Date]], $F$10:$F1571, "&lt;&gt;"&amp;"N?m l*")=1), 1, TRUE,  "")</f>
        <v>#NAME?</v>
      </c>
      <c r="AA1571" s="282" t="b">
        <f t="shared" ca="1" si="25"/>
        <v>0</v>
      </c>
      <c r="AB1571" s="305"/>
    </row>
    <row r="1572" spans="1:28" x14ac:dyDescent="0.25">
      <c r="A1572" s="281" t="str">
        <f ca="1">no.</f>
        <v/>
      </c>
      <c r="B1572" s="281"/>
      <c r="C1572" s="282"/>
      <c r="D1572" s="282"/>
      <c r="E1572" s="282" t="str">
        <f ca="1">position</f>
        <v/>
      </c>
      <c r="F1572" s="282"/>
      <c r="G1572" s="282"/>
      <c r="H1572" s="282"/>
      <c r="I1572" s="282"/>
      <c r="J1572" s="335"/>
      <c r="K1572" s="282"/>
      <c r="L1572" s="282"/>
      <c r="M1572" s="282"/>
      <c r="N1572" s="282"/>
      <c r="O1572" s="281"/>
      <c r="P1572" s="360" t="str">
        <f ca="1">rescore_patient</f>
        <v/>
      </c>
      <c r="Q1572" s="330" t="str">
        <f ca="1">quantity</f>
        <v/>
      </c>
      <c r="R1572" s="281"/>
      <c r="S1572" s="282"/>
      <c r="T1572" s="282"/>
      <c r="U1572" s="282"/>
      <c r="V1572" s="305"/>
      <c r="W1572" s="305"/>
      <c r="X1572" s="305"/>
      <c r="Y1572" s="282"/>
      <c r="Z1572" s="282" t="e" vm="1">
        <f ca="1">_xlfn.IFS(AND(ISNUMBER(SEARCH("N?m l*", CUSTOMER[[#This Row],[Service Type]], 1)), CUSTOMER[[#This Row],[Count ST]] = TRUE), CUSTOMER[[#This Row],[Quantity]], AND($Y$10:$Y1572 = TRUE, COUNTIFS($H$10:$H1572, CUSTOMER[[#This Row],[Booking]], $J$10:$J1572, CUSTOMER[[#This Row],[Order Date]], $F$10:$F1572, "&lt;&gt;"&amp;"N?m l*")=1), 1, TRUE,  "")</f>
        <v>#NAME?</v>
      </c>
      <c r="AA1572" s="282" t="b">
        <f t="shared" ca="1" si="25"/>
        <v>0</v>
      </c>
      <c r="AB1572" s="305"/>
    </row>
    <row r="1573" spans="1:28" x14ac:dyDescent="0.25">
      <c r="A1573" s="281" t="str">
        <f ca="1">no.</f>
        <v/>
      </c>
      <c r="B1573" s="281"/>
      <c r="C1573" s="282"/>
      <c r="D1573" s="282"/>
      <c r="E1573" s="282" t="str">
        <f ca="1">position</f>
        <v/>
      </c>
      <c r="F1573" s="282"/>
      <c r="G1573" s="282"/>
      <c r="H1573" s="282"/>
      <c r="I1573" s="282"/>
      <c r="J1573" s="335"/>
      <c r="K1573" s="282"/>
      <c r="L1573" s="282"/>
      <c r="M1573" s="282"/>
      <c r="N1573" s="282"/>
      <c r="O1573" s="281"/>
      <c r="P1573" s="360" t="str">
        <f ca="1">rescore_patient</f>
        <v/>
      </c>
      <c r="Q1573" s="330" t="str">
        <f ca="1">quantity</f>
        <v/>
      </c>
      <c r="R1573" s="281"/>
      <c r="S1573" s="282"/>
      <c r="T1573" s="282"/>
      <c r="U1573" s="282"/>
      <c r="V1573" s="305"/>
      <c r="W1573" s="305"/>
      <c r="X1573" s="305"/>
      <c r="Y1573" s="282"/>
      <c r="Z1573" s="282" t="e" vm="1">
        <f ca="1">_xlfn.IFS(AND(ISNUMBER(SEARCH("N?m l*", CUSTOMER[[#This Row],[Service Type]], 1)), CUSTOMER[[#This Row],[Count ST]] = TRUE), CUSTOMER[[#This Row],[Quantity]], AND($Y$10:$Y1573 = TRUE, COUNTIFS($H$10:$H1573, CUSTOMER[[#This Row],[Booking]], $J$10:$J1573, CUSTOMER[[#This Row],[Order Date]], $F$10:$F1573, "&lt;&gt;"&amp;"N?m l*")=1), 1, TRUE,  "")</f>
        <v>#NAME?</v>
      </c>
      <c r="AA1573" s="282" t="b">
        <f t="shared" ca="1" si="25"/>
        <v>0</v>
      </c>
      <c r="AB1573" s="305"/>
    </row>
    <row r="1574" spans="1:28" x14ac:dyDescent="0.25">
      <c r="A1574" s="281" t="str">
        <f ca="1">no.</f>
        <v/>
      </c>
      <c r="B1574" s="281"/>
      <c r="C1574" s="282"/>
      <c r="D1574" s="282"/>
      <c r="E1574" s="282" t="str">
        <f ca="1">position</f>
        <v/>
      </c>
      <c r="F1574" s="282"/>
      <c r="G1574" s="282"/>
      <c r="H1574" s="282"/>
      <c r="I1574" s="282"/>
      <c r="J1574" s="335"/>
      <c r="K1574" s="282"/>
      <c r="L1574" s="282"/>
      <c r="M1574" s="282"/>
      <c r="N1574" s="282"/>
      <c r="O1574" s="281"/>
      <c r="P1574" s="360" t="str">
        <f ca="1">rescore_patient</f>
        <v/>
      </c>
      <c r="Q1574" s="330" t="str">
        <f ca="1">quantity</f>
        <v/>
      </c>
      <c r="R1574" s="281"/>
      <c r="S1574" s="282"/>
      <c r="T1574" s="282"/>
      <c r="U1574" s="282"/>
      <c r="V1574" s="305"/>
      <c r="W1574" s="305"/>
      <c r="X1574" s="305"/>
      <c r="Y1574" s="282"/>
      <c r="Z1574" s="282" t="e" vm="1">
        <f ca="1">_xlfn.IFS(AND(ISNUMBER(SEARCH("N?m l*", CUSTOMER[[#This Row],[Service Type]], 1)), CUSTOMER[[#This Row],[Count ST]] = TRUE), CUSTOMER[[#This Row],[Quantity]], AND($Y$10:$Y1574 = TRUE, COUNTIFS($H$10:$H1574, CUSTOMER[[#This Row],[Booking]], $J$10:$J1574, CUSTOMER[[#This Row],[Order Date]], $F$10:$F1574, "&lt;&gt;"&amp;"N?m l*")=1), 1, TRUE,  "")</f>
        <v>#NAME?</v>
      </c>
      <c r="AA1574" s="282" t="b">
        <f t="shared" ca="1" si="25"/>
        <v>0</v>
      </c>
      <c r="AB1574" s="305"/>
    </row>
    <row r="1575" spans="1:28" x14ac:dyDescent="0.25">
      <c r="A1575" s="281" t="str">
        <f ca="1">no.</f>
        <v/>
      </c>
      <c r="B1575" s="281"/>
      <c r="C1575" s="282"/>
      <c r="D1575" s="282"/>
      <c r="E1575" s="282" t="str">
        <f ca="1">position</f>
        <v/>
      </c>
      <c r="F1575" s="282"/>
      <c r="G1575" s="282"/>
      <c r="H1575" s="282"/>
      <c r="I1575" s="282"/>
      <c r="J1575" s="335"/>
      <c r="K1575" s="282"/>
      <c r="L1575" s="282"/>
      <c r="M1575" s="282"/>
      <c r="N1575" s="282"/>
      <c r="O1575" s="281"/>
      <c r="P1575" s="360" t="str">
        <f ca="1">rescore_patient</f>
        <v/>
      </c>
      <c r="Q1575" s="330" t="str">
        <f ca="1">quantity</f>
        <v/>
      </c>
      <c r="R1575" s="281"/>
      <c r="S1575" s="282"/>
      <c r="T1575" s="282"/>
      <c r="U1575" s="282"/>
      <c r="V1575" s="305"/>
      <c r="W1575" s="305"/>
      <c r="X1575" s="305"/>
      <c r="Y1575" s="282"/>
      <c r="Z1575" s="282" t="e" vm="1">
        <f ca="1">_xlfn.IFS(AND(ISNUMBER(SEARCH("N?m l*", CUSTOMER[[#This Row],[Service Type]], 1)), CUSTOMER[[#This Row],[Count ST]] = TRUE), CUSTOMER[[#This Row],[Quantity]], AND($Y$10:$Y1575 = TRUE, COUNTIFS($H$10:$H1575, CUSTOMER[[#This Row],[Booking]], $J$10:$J1575, CUSTOMER[[#This Row],[Order Date]], $F$10:$F1575, "&lt;&gt;"&amp;"N?m l*")=1), 1, TRUE,  "")</f>
        <v>#NAME?</v>
      </c>
      <c r="AA1575" s="282" t="b">
        <f t="shared" ca="1" si="25"/>
        <v>0</v>
      </c>
      <c r="AB1575" s="305"/>
    </row>
    <row r="1576" spans="1:28" x14ac:dyDescent="0.25">
      <c r="A1576" s="281" t="str">
        <f ca="1">no.</f>
        <v/>
      </c>
      <c r="B1576" s="281"/>
      <c r="C1576" s="282"/>
      <c r="D1576" s="282"/>
      <c r="E1576" s="282" t="str">
        <f ca="1">position</f>
        <v/>
      </c>
      <c r="F1576" s="282"/>
      <c r="G1576" s="282"/>
      <c r="H1576" s="282"/>
      <c r="I1576" s="282"/>
      <c r="J1576" s="335"/>
      <c r="K1576" s="282"/>
      <c r="L1576" s="282"/>
      <c r="M1576" s="282"/>
      <c r="N1576" s="282"/>
      <c r="O1576" s="281"/>
      <c r="P1576" s="360" t="str">
        <f ca="1">rescore_patient</f>
        <v/>
      </c>
      <c r="Q1576" s="330" t="str">
        <f ca="1">quantity</f>
        <v/>
      </c>
      <c r="R1576" s="281"/>
      <c r="S1576" s="282"/>
      <c r="T1576" s="282"/>
      <c r="U1576" s="282"/>
      <c r="V1576" s="305"/>
      <c r="W1576" s="305"/>
      <c r="X1576" s="305"/>
      <c r="Y1576" s="282"/>
      <c r="Z1576" s="282" t="e" vm="1">
        <f ca="1">_xlfn.IFS(AND(ISNUMBER(SEARCH("N?m l*", CUSTOMER[[#This Row],[Service Type]], 1)), CUSTOMER[[#This Row],[Count ST]] = TRUE), CUSTOMER[[#This Row],[Quantity]], AND($Y$10:$Y1576 = TRUE, COUNTIFS($H$10:$H1576, CUSTOMER[[#This Row],[Booking]], $J$10:$J1576, CUSTOMER[[#This Row],[Order Date]], $F$10:$F1576, "&lt;&gt;"&amp;"N?m l*")=1), 1, TRUE,  "")</f>
        <v>#NAME?</v>
      </c>
      <c r="AA1576" s="282" t="b">
        <f t="shared" ca="1" si="25"/>
        <v>0</v>
      </c>
      <c r="AB1576" s="305"/>
    </row>
    <row r="1577" spans="1:28" x14ac:dyDescent="0.25">
      <c r="A1577" s="281" t="str">
        <f ca="1">no.</f>
        <v/>
      </c>
      <c r="B1577" s="281"/>
      <c r="C1577" s="282"/>
      <c r="D1577" s="282"/>
      <c r="E1577" s="282" t="str">
        <f ca="1">position</f>
        <v/>
      </c>
      <c r="F1577" s="282"/>
      <c r="G1577" s="282"/>
      <c r="H1577" s="282"/>
      <c r="I1577" s="282"/>
      <c r="J1577" s="335"/>
      <c r="K1577" s="282"/>
      <c r="L1577" s="282"/>
      <c r="M1577" s="282"/>
      <c r="N1577" s="282"/>
      <c r="O1577" s="281"/>
      <c r="P1577" s="360" t="str">
        <f ca="1">rescore_patient</f>
        <v/>
      </c>
      <c r="Q1577" s="330" t="str">
        <f ca="1">quantity</f>
        <v/>
      </c>
      <c r="R1577" s="281"/>
      <c r="S1577" s="282"/>
      <c r="T1577" s="282"/>
      <c r="U1577" s="282"/>
      <c r="V1577" s="305"/>
      <c r="W1577" s="305"/>
      <c r="X1577" s="305"/>
      <c r="Y1577" s="282"/>
      <c r="Z1577" s="282" t="e" vm="1">
        <f ca="1">_xlfn.IFS(AND(ISNUMBER(SEARCH("N?m l*", CUSTOMER[[#This Row],[Service Type]], 1)), CUSTOMER[[#This Row],[Count ST]] = TRUE), CUSTOMER[[#This Row],[Quantity]], AND($Y$10:$Y1577 = TRUE, COUNTIFS($H$10:$H1577, CUSTOMER[[#This Row],[Booking]], $J$10:$J1577, CUSTOMER[[#This Row],[Order Date]], $F$10:$F1577, "&lt;&gt;"&amp;"N?m l*")=1), 1, TRUE,  "")</f>
        <v>#NAME?</v>
      </c>
      <c r="AA1577" s="282" t="b">
        <f t="shared" ca="1" si="25"/>
        <v>0</v>
      </c>
      <c r="AB1577" s="305"/>
    </row>
    <row r="1578" spans="1:28" x14ac:dyDescent="0.25">
      <c r="A1578" s="281" t="str">
        <f ca="1">no.</f>
        <v/>
      </c>
      <c r="B1578" s="281"/>
      <c r="C1578" s="282"/>
      <c r="D1578" s="282"/>
      <c r="E1578" s="282" t="str">
        <f ca="1">position</f>
        <v/>
      </c>
      <c r="F1578" s="282"/>
      <c r="G1578" s="282"/>
      <c r="H1578" s="282"/>
      <c r="I1578" s="282"/>
      <c r="J1578" s="335"/>
      <c r="K1578" s="282"/>
      <c r="L1578" s="282"/>
      <c r="M1578" s="282"/>
      <c r="N1578" s="282"/>
      <c r="O1578" s="281"/>
      <c r="P1578" s="360" t="str">
        <f ca="1">rescore_patient</f>
        <v/>
      </c>
      <c r="Q1578" s="330" t="str">
        <f ca="1">quantity</f>
        <v/>
      </c>
      <c r="R1578" s="281"/>
      <c r="S1578" s="282"/>
      <c r="T1578" s="282"/>
      <c r="U1578" s="282"/>
      <c r="V1578" s="305"/>
      <c r="W1578" s="305"/>
      <c r="X1578" s="305"/>
      <c r="Y1578" s="282"/>
      <c r="Z1578" s="282" t="e" vm="1">
        <f ca="1">_xlfn.IFS(AND(ISNUMBER(SEARCH("N?m l*", CUSTOMER[[#This Row],[Service Type]], 1)), CUSTOMER[[#This Row],[Count ST]] = TRUE), CUSTOMER[[#This Row],[Quantity]], AND($Y$10:$Y1578 = TRUE, COUNTIFS($H$10:$H1578, CUSTOMER[[#This Row],[Booking]], $J$10:$J1578, CUSTOMER[[#This Row],[Order Date]], $F$10:$F1578, "&lt;&gt;"&amp;"N?m l*")=1), 1, TRUE,  "")</f>
        <v>#NAME?</v>
      </c>
      <c r="AA1578" s="282" t="b">
        <f t="shared" ca="1" si="25"/>
        <v>0</v>
      </c>
      <c r="AB1578" s="305"/>
    </row>
    <row r="1579" spans="1:28" x14ac:dyDescent="0.25">
      <c r="A1579" s="281" t="str">
        <f ca="1">no.</f>
        <v/>
      </c>
      <c r="B1579" s="281"/>
      <c r="C1579" s="282"/>
      <c r="D1579" s="282"/>
      <c r="E1579" s="282" t="str">
        <f ca="1">position</f>
        <v/>
      </c>
      <c r="F1579" s="282"/>
      <c r="G1579" s="282"/>
      <c r="H1579" s="282"/>
      <c r="I1579" s="282"/>
      <c r="J1579" s="335"/>
      <c r="K1579" s="282"/>
      <c r="L1579" s="282"/>
      <c r="M1579" s="282"/>
      <c r="N1579" s="282"/>
      <c r="O1579" s="281"/>
      <c r="P1579" s="360" t="str">
        <f ca="1">rescore_patient</f>
        <v/>
      </c>
      <c r="Q1579" s="330" t="str">
        <f ca="1">quantity</f>
        <v/>
      </c>
      <c r="R1579" s="281"/>
      <c r="S1579" s="282"/>
      <c r="T1579" s="282"/>
      <c r="U1579" s="282"/>
      <c r="V1579" s="305"/>
      <c r="W1579" s="305"/>
      <c r="X1579" s="305"/>
      <c r="Y1579" s="282"/>
      <c r="Z1579" s="282" t="e" vm="1">
        <f ca="1">_xlfn.IFS(AND(ISNUMBER(SEARCH("N?m l*", CUSTOMER[[#This Row],[Service Type]], 1)), CUSTOMER[[#This Row],[Count ST]] = TRUE), CUSTOMER[[#This Row],[Quantity]], AND($Y$10:$Y1579 = TRUE, COUNTIFS($H$10:$H1579, CUSTOMER[[#This Row],[Booking]], $J$10:$J1579, CUSTOMER[[#This Row],[Order Date]], $F$10:$F1579, "&lt;&gt;"&amp;"N?m l*")=1), 1, TRUE,  "")</f>
        <v>#NAME?</v>
      </c>
      <c r="AA1579" s="282" t="b">
        <f t="shared" ca="1" si="25"/>
        <v>0</v>
      </c>
      <c r="AB1579" s="305"/>
    </row>
    <row r="1580" spans="1:28" x14ac:dyDescent="0.25">
      <c r="A1580" s="281" t="str">
        <f ca="1">no.</f>
        <v/>
      </c>
      <c r="B1580" s="281"/>
      <c r="C1580" s="282"/>
      <c r="D1580" s="282"/>
      <c r="E1580" s="282" t="str">
        <f ca="1">position</f>
        <v/>
      </c>
      <c r="F1580" s="282"/>
      <c r="G1580" s="282"/>
      <c r="H1580" s="282"/>
      <c r="I1580" s="282"/>
      <c r="J1580" s="335"/>
      <c r="K1580" s="282"/>
      <c r="L1580" s="282"/>
      <c r="M1580" s="282"/>
      <c r="N1580" s="282"/>
      <c r="O1580" s="281"/>
      <c r="P1580" s="360" t="str">
        <f ca="1">rescore_patient</f>
        <v/>
      </c>
      <c r="Q1580" s="330" t="str">
        <f ca="1">quantity</f>
        <v/>
      </c>
      <c r="R1580" s="281"/>
      <c r="S1580" s="282"/>
      <c r="T1580" s="282"/>
      <c r="U1580" s="282"/>
      <c r="V1580" s="305"/>
      <c r="W1580" s="305"/>
      <c r="X1580" s="305"/>
      <c r="Y1580" s="282"/>
      <c r="Z1580" s="282" t="e" vm="1">
        <f ca="1">_xlfn.IFS(AND(ISNUMBER(SEARCH("N?m l*", CUSTOMER[[#This Row],[Service Type]], 1)), CUSTOMER[[#This Row],[Count ST]] = TRUE), CUSTOMER[[#This Row],[Quantity]], AND($Y$10:$Y1580 = TRUE, COUNTIFS($H$10:$H1580, CUSTOMER[[#This Row],[Booking]], $J$10:$J1580, CUSTOMER[[#This Row],[Order Date]], $F$10:$F1580, "&lt;&gt;"&amp;"N?m l*")=1), 1, TRUE,  "")</f>
        <v>#NAME?</v>
      </c>
      <c r="AA1580" s="282" t="b">
        <f t="shared" ca="1" si="25"/>
        <v>0</v>
      </c>
      <c r="AB1580" s="305"/>
    </row>
    <row r="1581" spans="1:28" x14ac:dyDescent="0.25">
      <c r="A1581" s="281" t="str">
        <f ca="1">no.</f>
        <v/>
      </c>
      <c r="B1581" s="281"/>
      <c r="C1581" s="282"/>
      <c r="D1581" s="282"/>
      <c r="E1581" s="282" t="str">
        <f ca="1">position</f>
        <v/>
      </c>
      <c r="F1581" s="282"/>
      <c r="G1581" s="282"/>
      <c r="H1581" s="282"/>
      <c r="I1581" s="282"/>
      <c r="J1581" s="335"/>
      <c r="K1581" s="282"/>
      <c r="L1581" s="282"/>
      <c r="M1581" s="282"/>
      <c r="N1581" s="282"/>
      <c r="O1581" s="281"/>
      <c r="P1581" s="360" t="str">
        <f ca="1">rescore_patient</f>
        <v/>
      </c>
      <c r="Q1581" s="330" t="str">
        <f ca="1">quantity</f>
        <v/>
      </c>
      <c r="R1581" s="281"/>
      <c r="S1581" s="282"/>
      <c r="T1581" s="282"/>
      <c r="U1581" s="282"/>
      <c r="V1581" s="305"/>
      <c r="W1581" s="305"/>
      <c r="X1581" s="305"/>
      <c r="Y1581" s="282"/>
      <c r="Z1581" s="282" t="e" vm="1">
        <f ca="1">_xlfn.IFS(AND(ISNUMBER(SEARCH("N?m l*", CUSTOMER[[#This Row],[Service Type]], 1)), CUSTOMER[[#This Row],[Count ST]] = TRUE), CUSTOMER[[#This Row],[Quantity]], AND($Y$10:$Y1581 = TRUE, COUNTIFS($H$10:$H1581, CUSTOMER[[#This Row],[Booking]], $J$10:$J1581, CUSTOMER[[#This Row],[Order Date]], $F$10:$F1581, "&lt;&gt;"&amp;"N?m l*")=1), 1, TRUE,  "")</f>
        <v>#NAME?</v>
      </c>
      <c r="AA1581" s="282" t="b">
        <f t="shared" ca="1" si="25"/>
        <v>0</v>
      </c>
      <c r="AB1581" s="305"/>
    </row>
    <row r="1582" spans="1:28" x14ac:dyDescent="0.25">
      <c r="A1582" s="281" t="str">
        <f ca="1">no.</f>
        <v/>
      </c>
      <c r="B1582" s="281"/>
      <c r="C1582" s="282"/>
      <c r="D1582" s="282"/>
      <c r="E1582" s="282" t="str">
        <f ca="1">position</f>
        <v/>
      </c>
      <c r="F1582" s="282"/>
      <c r="G1582" s="282"/>
      <c r="H1582" s="282"/>
      <c r="I1582" s="282"/>
      <c r="J1582" s="335"/>
      <c r="K1582" s="282"/>
      <c r="L1582" s="282"/>
      <c r="M1582" s="282"/>
      <c r="N1582" s="282"/>
      <c r="O1582" s="281"/>
      <c r="P1582" s="360" t="str">
        <f ca="1">rescore_patient</f>
        <v/>
      </c>
      <c r="Q1582" s="330" t="str">
        <f ca="1">quantity</f>
        <v/>
      </c>
      <c r="R1582" s="281"/>
      <c r="S1582" s="282"/>
      <c r="T1582" s="282"/>
      <c r="U1582" s="282"/>
      <c r="V1582" s="305"/>
      <c r="W1582" s="305"/>
      <c r="X1582" s="305"/>
      <c r="Y1582" s="282"/>
      <c r="Z1582" s="282" t="e" vm="1">
        <f ca="1">_xlfn.IFS(AND(ISNUMBER(SEARCH("N?m l*", CUSTOMER[[#This Row],[Service Type]], 1)), CUSTOMER[[#This Row],[Count ST]] = TRUE), CUSTOMER[[#This Row],[Quantity]], AND($Y$10:$Y1582 = TRUE, COUNTIFS($H$10:$H1582, CUSTOMER[[#This Row],[Booking]], $J$10:$J1582, CUSTOMER[[#This Row],[Order Date]], $F$10:$F1582, "&lt;&gt;"&amp;"N?m l*")=1), 1, TRUE,  "")</f>
        <v>#NAME?</v>
      </c>
      <c r="AA1582" s="282" t="b">
        <f t="shared" ca="1" si="25"/>
        <v>0</v>
      </c>
      <c r="AB1582" s="305"/>
    </row>
    <row r="1583" spans="1:28" x14ac:dyDescent="0.25">
      <c r="A1583" s="281" t="str">
        <f ca="1">no.</f>
        <v/>
      </c>
      <c r="B1583" s="281"/>
      <c r="C1583" s="282"/>
      <c r="D1583" s="282"/>
      <c r="E1583" s="282" t="str">
        <f ca="1">position</f>
        <v/>
      </c>
      <c r="F1583" s="282"/>
      <c r="G1583" s="282"/>
      <c r="H1583" s="282"/>
      <c r="I1583" s="282"/>
      <c r="J1583" s="335"/>
      <c r="K1583" s="282"/>
      <c r="L1583" s="282"/>
      <c r="M1583" s="282"/>
      <c r="N1583" s="282"/>
      <c r="O1583" s="281"/>
      <c r="P1583" s="360" t="str">
        <f ca="1">rescore_patient</f>
        <v/>
      </c>
      <c r="Q1583" s="330" t="str">
        <f ca="1">quantity</f>
        <v/>
      </c>
      <c r="R1583" s="281"/>
      <c r="S1583" s="282"/>
      <c r="T1583" s="282"/>
      <c r="U1583" s="282"/>
      <c r="V1583" s="305"/>
      <c r="W1583" s="305"/>
      <c r="X1583" s="305"/>
      <c r="Y1583" s="282"/>
      <c r="Z1583" s="282" t="e" vm="1">
        <f ca="1">_xlfn.IFS(AND(ISNUMBER(SEARCH("N?m l*", CUSTOMER[[#This Row],[Service Type]], 1)), CUSTOMER[[#This Row],[Count ST]] = TRUE), CUSTOMER[[#This Row],[Quantity]], AND($Y$10:$Y1583 = TRUE, COUNTIFS($H$10:$H1583, CUSTOMER[[#This Row],[Booking]], $J$10:$J1583, CUSTOMER[[#This Row],[Order Date]], $F$10:$F1583, "&lt;&gt;"&amp;"N?m l*")=1), 1, TRUE,  "")</f>
        <v>#NAME?</v>
      </c>
      <c r="AA1583" s="282" t="b">
        <f t="shared" ca="1" si="25"/>
        <v>0</v>
      </c>
      <c r="AB1583" s="305"/>
    </row>
    <row r="1584" spans="1:28" x14ac:dyDescent="0.25">
      <c r="A1584" s="281" t="str">
        <f ca="1">no.</f>
        <v/>
      </c>
      <c r="B1584" s="281"/>
      <c r="C1584" s="282"/>
      <c r="D1584" s="282"/>
      <c r="E1584" s="282" t="str">
        <f ca="1">position</f>
        <v/>
      </c>
      <c r="F1584" s="282"/>
      <c r="G1584" s="282"/>
      <c r="H1584" s="282"/>
      <c r="I1584" s="282"/>
      <c r="J1584" s="335"/>
      <c r="K1584" s="282"/>
      <c r="L1584" s="282"/>
      <c r="M1584" s="282"/>
      <c r="N1584" s="282"/>
      <c r="O1584" s="281"/>
      <c r="P1584" s="360" t="str">
        <f ca="1">rescore_patient</f>
        <v/>
      </c>
      <c r="Q1584" s="330" t="str">
        <f ca="1">quantity</f>
        <v/>
      </c>
      <c r="R1584" s="281"/>
      <c r="S1584" s="282"/>
      <c r="T1584" s="282"/>
      <c r="U1584" s="282"/>
      <c r="V1584" s="305"/>
      <c r="W1584" s="305"/>
      <c r="X1584" s="305"/>
      <c r="Y1584" s="282"/>
      <c r="Z1584" s="282" t="e" vm="1">
        <f ca="1">_xlfn.IFS(AND(ISNUMBER(SEARCH("N?m l*", CUSTOMER[[#This Row],[Service Type]], 1)), CUSTOMER[[#This Row],[Count ST]] = TRUE), CUSTOMER[[#This Row],[Quantity]], AND($Y$10:$Y1584 = TRUE, COUNTIFS($H$10:$H1584, CUSTOMER[[#This Row],[Booking]], $J$10:$J1584, CUSTOMER[[#This Row],[Order Date]], $F$10:$F1584, "&lt;&gt;"&amp;"N?m l*")=1), 1, TRUE,  "")</f>
        <v>#NAME?</v>
      </c>
      <c r="AA1584" s="282" t="b">
        <f t="shared" ca="1" si="25"/>
        <v>0</v>
      </c>
      <c r="AB1584" s="305"/>
    </row>
    <row r="1585" spans="1:28" x14ac:dyDescent="0.25">
      <c r="A1585" s="281" t="str">
        <f ca="1">no.</f>
        <v/>
      </c>
      <c r="B1585" s="281"/>
      <c r="C1585" s="282"/>
      <c r="D1585" s="282"/>
      <c r="E1585" s="282" t="str">
        <f ca="1">position</f>
        <v/>
      </c>
      <c r="F1585" s="282"/>
      <c r="G1585" s="282"/>
      <c r="H1585" s="282"/>
      <c r="I1585" s="282"/>
      <c r="J1585" s="335"/>
      <c r="K1585" s="282"/>
      <c r="L1585" s="282"/>
      <c r="M1585" s="282"/>
      <c r="N1585" s="282"/>
      <c r="O1585" s="281"/>
      <c r="P1585" s="360" t="str">
        <f ca="1">rescore_patient</f>
        <v/>
      </c>
      <c r="Q1585" s="330" t="str">
        <f ca="1">quantity</f>
        <v/>
      </c>
      <c r="R1585" s="281"/>
      <c r="S1585" s="282"/>
      <c r="T1585" s="282"/>
      <c r="U1585" s="282"/>
      <c r="V1585" s="305"/>
      <c r="W1585" s="305"/>
      <c r="X1585" s="305"/>
      <c r="Y1585" s="282"/>
      <c r="Z1585" s="282" t="e" vm="1">
        <f ca="1">_xlfn.IFS(AND(ISNUMBER(SEARCH("N?m l*", CUSTOMER[[#This Row],[Service Type]], 1)), CUSTOMER[[#This Row],[Count ST]] = TRUE), CUSTOMER[[#This Row],[Quantity]], AND($Y$10:$Y1585 = TRUE, COUNTIFS($H$10:$H1585, CUSTOMER[[#This Row],[Booking]], $J$10:$J1585, CUSTOMER[[#This Row],[Order Date]], $F$10:$F1585, "&lt;&gt;"&amp;"N?m l*")=1), 1, TRUE,  "")</f>
        <v>#NAME?</v>
      </c>
      <c r="AA1585" s="282" t="b">
        <f t="shared" ca="1" si="25"/>
        <v>0</v>
      </c>
      <c r="AB1585" s="305"/>
    </row>
    <row r="1586" spans="1:28" x14ac:dyDescent="0.25">
      <c r="A1586" s="281" t="str">
        <f ca="1">no.</f>
        <v/>
      </c>
      <c r="B1586" s="281"/>
      <c r="C1586" s="282"/>
      <c r="D1586" s="282"/>
      <c r="E1586" s="282" t="str">
        <f ca="1">position</f>
        <v/>
      </c>
      <c r="F1586" s="282"/>
      <c r="G1586" s="282"/>
      <c r="H1586" s="282"/>
      <c r="I1586" s="282"/>
      <c r="J1586" s="335"/>
      <c r="K1586" s="282"/>
      <c r="L1586" s="282"/>
      <c r="M1586" s="282"/>
      <c r="N1586" s="282"/>
      <c r="O1586" s="281"/>
      <c r="P1586" s="360" t="str">
        <f ca="1">rescore_patient</f>
        <v/>
      </c>
      <c r="Q1586" s="330" t="str">
        <f ca="1">quantity</f>
        <v/>
      </c>
      <c r="R1586" s="281"/>
      <c r="S1586" s="282"/>
      <c r="T1586" s="282"/>
      <c r="U1586" s="282"/>
      <c r="V1586" s="305"/>
      <c r="W1586" s="305"/>
      <c r="X1586" s="305"/>
      <c r="Y1586" s="282"/>
      <c r="Z1586" s="282" t="e" vm="1">
        <f ca="1">_xlfn.IFS(AND(ISNUMBER(SEARCH("N?m l*", CUSTOMER[[#This Row],[Service Type]], 1)), CUSTOMER[[#This Row],[Count ST]] = TRUE), CUSTOMER[[#This Row],[Quantity]], AND($Y$10:$Y1586 = TRUE, COUNTIFS($H$10:$H1586, CUSTOMER[[#This Row],[Booking]], $J$10:$J1586, CUSTOMER[[#This Row],[Order Date]], $F$10:$F1586, "&lt;&gt;"&amp;"N?m l*")=1), 1, TRUE,  "")</f>
        <v>#NAME?</v>
      </c>
      <c r="AA1586" s="282" t="b">
        <f t="shared" ca="1" si="25"/>
        <v>0</v>
      </c>
      <c r="AB1586" s="305"/>
    </row>
    <row r="1587" spans="1:28" x14ac:dyDescent="0.25">
      <c r="A1587" s="281" t="str">
        <f ca="1">no.</f>
        <v/>
      </c>
      <c r="B1587" s="281"/>
      <c r="C1587" s="282"/>
      <c r="D1587" s="282"/>
      <c r="E1587" s="282" t="str">
        <f ca="1">position</f>
        <v/>
      </c>
      <c r="F1587" s="282"/>
      <c r="G1587" s="282"/>
      <c r="H1587" s="282"/>
      <c r="I1587" s="282"/>
      <c r="J1587" s="335"/>
      <c r="K1587" s="282"/>
      <c r="L1587" s="282"/>
      <c r="M1587" s="282"/>
      <c r="N1587" s="282"/>
      <c r="O1587" s="281"/>
      <c r="P1587" s="360" t="str">
        <f ca="1">rescore_patient</f>
        <v/>
      </c>
      <c r="Q1587" s="330" t="str">
        <f ca="1">quantity</f>
        <v/>
      </c>
      <c r="R1587" s="281"/>
      <c r="S1587" s="282"/>
      <c r="T1587" s="282"/>
      <c r="U1587" s="282"/>
      <c r="V1587" s="305"/>
      <c r="W1587" s="305"/>
      <c r="X1587" s="305"/>
      <c r="Y1587" s="282"/>
      <c r="Z1587" s="282" t="e" vm="1">
        <f ca="1">_xlfn.IFS(AND(ISNUMBER(SEARCH("N?m l*", CUSTOMER[[#This Row],[Service Type]], 1)), CUSTOMER[[#This Row],[Count ST]] = TRUE), CUSTOMER[[#This Row],[Quantity]], AND($Y$10:$Y1587 = TRUE, COUNTIFS($H$10:$H1587, CUSTOMER[[#This Row],[Booking]], $J$10:$J1587, CUSTOMER[[#This Row],[Order Date]], $F$10:$F1587, "&lt;&gt;"&amp;"N?m l*")=1), 1, TRUE,  "")</f>
        <v>#NAME?</v>
      </c>
      <c r="AA1587" s="282" t="b">
        <f t="shared" ca="1" si="25"/>
        <v>0</v>
      </c>
      <c r="AB1587" s="305"/>
    </row>
    <row r="1588" spans="1:28" x14ac:dyDescent="0.25">
      <c r="A1588" s="281" t="str">
        <f ca="1">no.</f>
        <v/>
      </c>
      <c r="B1588" s="281"/>
      <c r="C1588" s="282"/>
      <c r="D1588" s="282"/>
      <c r="E1588" s="282" t="str">
        <f ca="1">position</f>
        <v/>
      </c>
      <c r="F1588" s="282"/>
      <c r="G1588" s="282"/>
      <c r="H1588" s="282"/>
      <c r="I1588" s="282"/>
      <c r="J1588" s="335"/>
      <c r="K1588" s="282"/>
      <c r="L1588" s="282"/>
      <c r="M1588" s="282"/>
      <c r="N1588" s="282"/>
      <c r="O1588" s="281"/>
      <c r="P1588" s="360" t="str">
        <f ca="1">rescore_patient</f>
        <v/>
      </c>
      <c r="Q1588" s="330" t="str">
        <f ca="1">quantity</f>
        <v/>
      </c>
      <c r="R1588" s="281"/>
      <c r="S1588" s="282"/>
      <c r="T1588" s="282"/>
      <c r="U1588" s="282"/>
      <c r="V1588" s="305"/>
      <c r="W1588" s="305"/>
      <c r="X1588" s="305"/>
      <c r="Y1588" s="282"/>
      <c r="Z1588" s="282" t="e" vm="1">
        <f ca="1">_xlfn.IFS(AND(ISNUMBER(SEARCH("N?m l*", CUSTOMER[[#This Row],[Service Type]], 1)), CUSTOMER[[#This Row],[Count ST]] = TRUE), CUSTOMER[[#This Row],[Quantity]], AND($Y$10:$Y1588 = TRUE, COUNTIFS($H$10:$H1588, CUSTOMER[[#This Row],[Booking]], $J$10:$J1588, CUSTOMER[[#This Row],[Order Date]], $F$10:$F1588, "&lt;&gt;"&amp;"N?m l*")=1), 1, TRUE,  "")</f>
        <v>#NAME?</v>
      </c>
      <c r="AA1588" s="282" t="b">
        <f t="shared" ca="1" si="25"/>
        <v>0</v>
      </c>
      <c r="AB1588" s="305"/>
    </row>
    <row r="1589" spans="1:28" x14ac:dyDescent="0.25">
      <c r="A1589" s="281" t="str">
        <f ca="1">no.</f>
        <v/>
      </c>
      <c r="B1589" s="281"/>
      <c r="C1589" s="282"/>
      <c r="D1589" s="282"/>
      <c r="E1589" s="282" t="str">
        <f ca="1">position</f>
        <v/>
      </c>
      <c r="F1589" s="282"/>
      <c r="G1589" s="282"/>
      <c r="H1589" s="282"/>
      <c r="I1589" s="282"/>
      <c r="J1589" s="335"/>
      <c r="K1589" s="282"/>
      <c r="L1589" s="282"/>
      <c r="M1589" s="282"/>
      <c r="N1589" s="282"/>
      <c r="O1589" s="281"/>
      <c r="P1589" s="360" t="str">
        <f ca="1">rescore_patient</f>
        <v/>
      </c>
      <c r="Q1589" s="330" t="str">
        <f ca="1">quantity</f>
        <v/>
      </c>
      <c r="R1589" s="281"/>
      <c r="S1589" s="282"/>
      <c r="T1589" s="282"/>
      <c r="U1589" s="282"/>
      <c r="V1589" s="305"/>
      <c r="W1589" s="305"/>
      <c r="X1589" s="305"/>
      <c r="Y1589" s="282"/>
      <c r="Z1589" s="282" t="e" vm="1">
        <f ca="1">_xlfn.IFS(AND(ISNUMBER(SEARCH("N?m l*", CUSTOMER[[#This Row],[Service Type]], 1)), CUSTOMER[[#This Row],[Count ST]] = TRUE), CUSTOMER[[#This Row],[Quantity]], AND($Y$10:$Y1589 = TRUE, COUNTIFS($H$10:$H1589, CUSTOMER[[#This Row],[Booking]], $J$10:$J1589, CUSTOMER[[#This Row],[Order Date]], $F$10:$F1589, "&lt;&gt;"&amp;"N?m l*")=1), 1, TRUE,  "")</f>
        <v>#NAME?</v>
      </c>
      <c r="AA1589" s="282" t="b">
        <f t="shared" ca="1" si="25"/>
        <v>0</v>
      </c>
      <c r="AB1589" s="305"/>
    </row>
    <row r="1590" spans="1:28" x14ac:dyDescent="0.25">
      <c r="A1590" s="281" t="str">
        <f ca="1">no.</f>
        <v/>
      </c>
      <c r="B1590" s="281"/>
      <c r="C1590" s="282"/>
      <c r="D1590" s="282"/>
      <c r="E1590" s="282" t="str">
        <f ca="1">position</f>
        <v/>
      </c>
      <c r="F1590" s="282"/>
      <c r="G1590" s="282"/>
      <c r="H1590" s="282"/>
      <c r="I1590" s="282"/>
      <c r="J1590" s="335"/>
      <c r="K1590" s="282"/>
      <c r="L1590" s="282"/>
      <c r="M1590" s="282"/>
      <c r="N1590" s="282"/>
      <c r="O1590" s="281"/>
      <c r="P1590" s="360" t="str">
        <f ca="1">rescore_patient</f>
        <v/>
      </c>
      <c r="Q1590" s="330" t="str">
        <f ca="1">quantity</f>
        <v/>
      </c>
      <c r="R1590" s="281"/>
      <c r="S1590" s="282"/>
      <c r="T1590" s="282"/>
      <c r="U1590" s="282"/>
      <c r="V1590" s="305"/>
      <c r="W1590" s="305"/>
      <c r="X1590" s="305"/>
      <c r="Y1590" s="282"/>
      <c r="Z1590" s="282" t="e" vm="1">
        <f ca="1">_xlfn.IFS(AND(ISNUMBER(SEARCH("N?m l*", CUSTOMER[[#This Row],[Service Type]], 1)), CUSTOMER[[#This Row],[Count ST]] = TRUE), CUSTOMER[[#This Row],[Quantity]], AND($Y$10:$Y1590 = TRUE, COUNTIFS($H$10:$H1590, CUSTOMER[[#This Row],[Booking]], $J$10:$J1590, CUSTOMER[[#This Row],[Order Date]], $F$10:$F1590, "&lt;&gt;"&amp;"N?m l*")=1), 1, TRUE,  "")</f>
        <v>#NAME?</v>
      </c>
      <c r="AA1590" s="282" t="b">
        <f t="shared" ca="1" si="25"/>
        <v>0</v>
      </c>
      <c r="AB1590" s="305"/>
    </row>
    <row r="1591" spans="1:28" x14ac:dyDescent="0.25">
      <c r="A1591" s="281" t="str">
        <f ca="1">no.</f>
        <v/>
      </c>
      <c r="B1591" s="281"/>
      <c r="C1591" s="282"/>
      <c r="D1591" s="282"/>
      <c r="E1591" s="282" t="str">
        <f ca="1">position</f>
        <v/>
      </c>
      <c r="F1591" s="282"/>
      <c r="G1591" s="282"/>
      <c r="H1591" s="282"/>
      <c r="I1591" s="282"/>
      <c r="J1591" s="335"/>
      <c r="K1591" s="282"/>
      <c r="L1591" s="282"/>
      <c r="M1591" s="282"/>
      <c r="N1591" s="282"/>
      <c r="O1591" s="281"/>
      <c r="P1591" s="360" t="str">
        <f ca="1">rescore_patient</f>
        <v/>
      </c>
      <c r="Q1591" s="330" t="str">
        <f ca="1">quantity</f>
        <v/>
      </c>
      <c r="R1591" s="281"/>
      <c r="S1591" s="282"/>
      <c r="T1591" s="282"/>
      <c r="U1591" s="282"/>
      <c r="V1591" s="305"/>
      <c r="W1591" s="305"/>
      <c r="X1591" s="305"/>
      <c r="Y1591" s="282"/>
      <c r="Z1591" s="282" t="e" vm="1">
        <f ca="1">_xlfn.IFS(AND(ISNUMBER(SEARCH("N?m l*", CUSTOMER[[#This Row],[Service Type]], 1)), CUSTOMER[[#This Row],[Count ST]] = TRUE), CUSTOMER[[#This Row],[Quantity]], AND($Y$10:$Y1591 = TRUE, COUNTIFS($H$10:$H1591, CUSTOMER[[#This Row],[Booking]], $J$10:$J1591, CUSTOMER[[#This Row],[Order Date]], $F$10:$F1591, "&lt;&gt;"&amp;"N?m l*")=1), 1, TRUE,  "")</f>
        <v>#NAME?</v>
      </c>
      <c r="AA1591" s="282" t="b">
        <f t="shared" ca="1" si="25"/>
        <v>0</v>
      </c>
      <c r="AB1591" s="305"/>
    </row>
    <row r="1592" spans="1:28" x14ac:dyDescent="0.25">
      <c r="A1592" s="281" t="str">
        <f ca="1">no.</f>
        <v/>
      </c>
      <c r="B1592" s="281"/>
      <c r="C1592" s="282"/>
      <c r="D1592" s="282"/>
      <c r="E1592" s="282" t="str">
        <f ca="1">position</f>
        <v/>
      </c>
      <c r="F1592" s="282"/>
      <c r="G1592" s="282"/>
      <c r="H1592" s="282"/>
      <c r="I1592" s="282"/>
      <c r="J1592" s="335"/>
      <c r="K1592" s="282"/>
      <c r="L1592" s="282"/>
      <c r="M1592" s="282"/>
      <c r="N1592" s="282"/>
      <c r="O1592" s="281"/>
      <c r="P1592" s="360" t="str">
        <f ca="1">rescore_patient</f>
        <v/>
      </c>
      <c r="Q1592" s="330" t="str">
        <f ca="1">quantity</f>
        <v/>
      </c>
      <c r="R1592" s="281"/>
      <c r="S1592" s="282"/>
      <c r="T1592" s="282"/>
      <c r="U1592" s="282"/>
      <c r="V1592" s="305"/>
      <c r="W1592" s="305"/>
      <c r="X1592" s="305"/>
      <c r="Y1592" s="282"/>
      <c r="Z1592" s="282" t="e" vm="1">
        <f ca="1">_xlfn.IFS(AND(ISNUMBER(SEARCH("N?m l*", CUSTOMER[[#This Row],[Service Type]], 1)), CUSTOMER[[#This Row],[Count ST]] = TRUE), CUSTOMER[[#This Row],[Quantity]], AND($Y$10:$Y1592 = TRUE, COUNTIFS($H$10:$H1592, CUSTOMER[[#This Row],[Booking]], $J$10:$J1592, CUSTOMER[[#This Row],[Order Date]], $F$10:$F1592, "&lt;&gt;"&amp;"N?m l*")=1), 1, TRUE,  "")</f>
        <v>#NAME?</v>
      </c>
      <c r="AA1592" s="282" t="b">
        <f t="shared" ca="1" si="25"/>
        <v>0</v>
      </c>
      <c r="AB1592" s="305"/>
    </row>
    <row r="1593" spans="1:28" x14ac:dyDescent="0.25">
      <c r="A1593" s="281" t="str">
        <f ca="1">no.</f>
        <v/>
      </c>
      <c r="B1593" s="281"/>
      <c r="C1593" s="282"/>
      <c r="D1593" s="282"/>
      <c r="E1593" s="282" t="str">
        <f ca="1">position</f>
        <v/>
      </c>
      <c r="F1593" s="282"/>
      <c r="G1593" s="282"/>
      <c r="H1593" s="282"/>
      <c r="I1593" s="282"/>
      <c r="J1593" s="335"/>
      <c r="K1593" s="282"/>
      <c r="L1593" s="282"/>
      <c r="M1593" s="282"/>
      <c r="N1593" s="282"/>
      <c r="O1593" s="281"/>
      <c r="P1593" s="360" t="str">
        <f ca="1">rescore_patient</f>
        <v/>
      </c>
      <c r="Q1593" s="330" t="str">
        <f ca="1">quantity</f>
        <v/>
      </c>
      <c r="R1593" s="281"/>
      <c r="S1593" s="282"/>
      <c r="T1593" s="282"/>
      <c r="U1593" s="282"/>
      <c r="V1593" s="305"/>
      <c r="W1593" s="305"/>
      <c r="X1593" s="305"/>
      <c r="Y1593" s="282"/>
      <c r="Z1593" s="282" t="e" vm="1">
        <f ca="1">_xlfn.IFS(AND(ISNUMBER(SEARCH("N?m l*", CUSTOMER[[#This Row],[Service Type]], 1)), CUSTOMER[[#This Row],[Count ST]] = TRUE), CUSTOMER[[#This Row],[Quantity]], AND($Y$10:$Y1593 = TRUE, COUNTIFS($H$10:$H1593, CUSTOMER[[#This Row],[Booking]], $J$10:$J1593, CUSTOMER[[#This Row],[Order Date]], $F$10:$F1593, "&lt;&gt;"&amp;"N?m l*")=1), 1, TRUE,  "")</f>
        <v>#NAME?</v>
      </c>
      <c r="AA1593" s="282" t="b">
        <f t="shared" ca="1" si="25"/>
        <v>0</v>
      </c>
      <c r="AB1593" s="305"/>
    </row>
    <row r="1594" spans="1:28" x14ac:dyDescent="0.25">
      <c r="A1594" s="281" t="str">
        <f ca="1">no.</f>
        <v/>
      </c>
      <c r="B1594" s="281"/>
      <c r="C1594" s="282"/>
      <c r="D1594" s="282"/>
      <c r="E1594" s="282" t="str">
        <f ca="1">position</f>
        <v/>
      </c>
      <c r="F1594" s="282"/>
      <c r="G1594" s="282"/>
      <c r="H1594" s="282"/>
      <c r="I1594" s="282"/>
      <c r="J1594" s="335"/>
      <c r="K1594" s="282"/>
      <c r="L1594" s="282"/>
      <c r="M1594" s="282"/>
      <c r="N1594" s="282"/>
      <c r="O1594" s="281"/>
      <c r="P1594" s="360" t="str">
        <f ca="1">rescore_patient</f>
        <v/>
      </c>
      <c r="Q1594" s="330" t="str">
        <f ca="1">quantity</f>
        <v/>
      </c>
      <c r="R1594" s="281"/>
      <c r="S1594" s="282"/>
      <c r="T1594" s="282"/>
      <c r="U1594" s="282"/>
      <c r="V1594" s="305"/>
      <c r="W1594" s="305"/>
      <c r="X1594" s="305"/>
      <c r="Y1594" s="282"/>
      <c r="Z1594" s="282" t="e" vm="1">
        <f ca="1">_xlfn.IFS(AND(ISNUMBER(SEARCH("N?m l*", CUSTOMER[[#This Row],[Service Type]], 1)), CUSTOMER[[#This Row],[Count ST]] = TRUE), CUSTOMER[[#This Row],[Quantity]], AND($Y$10:$Y1594 = TRUE, COUNTIFS($H$10:$H1594, CUSTOMER[[#This Row],[Booking]], $J$10:$J1594, CUSTOMER[[#This Row],[Order Date]], $F$10:$F1594, "&lt;&gt;"&amp;"N?m l*")=1), 1, TRUE,  "")</f>
        <v>#NAME?</v>
      </c>
      <c r="AA1594" s="282" t="b">
        <f t="shared" ca="1" si="25"/>
        <v>0</v>
      </c>
      <c r="AB1594" s="305"/>
    </row>
    <row r="1595" spans="1:28" x14ac:dyDescent="0.25">
      <c r="A1595" s="281" t="str">
        <f ca="1">no.</f>
        <v/>
      </c>
      <c r="B1595" s="281"/>
      <c r="C1595" s="282"/>
      <c r="D1595" s="282"/>
      <c r="E1595" s="282" t="str">
        <f ca="1">position</f>
        <v/>
      </c>
      <c r="F1595" s="282"/>
      <c r="G1595" s="282"/>
      <c r="H1595" s="282"/>
      <c r="I1595" s="282"/>
      <c r="J1595" s="335"/>
      <c r="K1595" s="282"/>
      <c r="L1595" s="282"/>
      <c r="M1595" s="282"/>
      <c r="N1595" s="282"/>
      <c r="O1595" s="281"/>
      <c r="P1595" s="360" t="str">
        <f ca="1">rescore_patient</f>
        <v/>
      </c>
      <c r="Q1595" s="330" t="str">
        <f ca="1">quantity</f>
        <v/>
      </c>
      <c r="R1595" s="281"/>
      <c r="S1595" s="282"/>
      <c r="T1595" s="282"/>
      <c r="U1595" s="282"/>
      <c r="V1595" s="305"/>
      <c r="W1595" s="305"/>
      <c r="X1595" s="305"/>
      <c r="Y1595" s="282"/>
      <c r="Z1595" s="282" t="e" vm="1">
        <f ca="1">_xlfn.IFS(AND(ISNUMBER(SEARCH("N?m l*", CUSTOMER[[#This Row],[Service Type]], 1)), CUSTOMER[[#This Row],[Count ST]] = TRUE), CUSTOMER[[#This Row],[Quantity]], AND($Y$10:$Y1595 = TRUE, COUNTIFS($H$10:$H1595, CUSTOMER[[#This Row],[Booking]], $J$10:$J1595, CUSTOMER[[#This Row],[Order Date]], $F$10:$F1595, "&lt;&gt;"&amp;"N?m l*")=1), 1, TRUE,  "")</f>
        <v>#NAME?</v>
      </c>
      <c r="AA1595" s="282" t="b">
        <f t="shared" ca="1" si="25"/>
        <v>0</v>
      </c>
      <c r="AB1595" s="305"/>
    </row>
    <row r="1596" spans="1:28" x14ac:dyDescent="0.25">
      <c r="A1596" s="281" t="str">
        <f ca="1">no.</f>
        <v/>
      </c>
      <c r="B1596" s="281"/>
      <c r="C1596" s="282"/>
      <c r="D1596" s="282"/>
      <c r="E1596" s="282" t="str">
        <f ca="1">position</f>
        <v/>
      </c>
      <c r="F1596" s="282"/>
      <c r="G1596" s="282"/>
      <c r="H1596" s="282"/>
      <c r="I1596" s="282"/>
      <c r="J1596" s="335"/>
      <c r="K1596" s="282"/>
      <c r="L1596" s="282"/>
      <c r="M1596" s="282"/>
      <c r="N1596" s="282"/>
      <c r="O1596" s="281"/>
      <c r="P1596" s="360" t="str">
        <f ca="1">rescore_patient</f>
        <v/>
      </c>
      <c r="Q1596" s="330" t="str">
        <f ca="1">quantity</f>
        <v/>
      </c>
      <c r="R1596" s="281"/>
      <c r="S1596" s="282"/>
      <c r="T1596" s="282"/>
      <c r="U1596" s="282"/>
      <c r="V1596" s="305"/>
      <c r="W1596" s="305"/>
      <c r="X1596" s="305"/>
      <c r="Y1596" s="282"/>
      <c r="Z1596" s="282" t="e" vm="1">
        <f ca="1">_xlfn.IFS(AND(ISNUMBER(SEARCH("N?m l*", CUSTOMER[[#This Row],[Service Type]], 1)), CUSTOMER[[#This Row],[Count ST]] = TRUE), CUSTOMER[[#This Row],[Quantity]], AND($Y$10:$Y1596 = TRUE, COUNTIFS($H$10:$H1596, CUSTOMER[[#This Row],[Booking]], $J$10:$J1596, CUSTOMER[[#This Row],[Order Date]], $F$10:$F1596, "&lt;&gt;"&amp;"N?m l*")=1), 1, TRUE,  "")</f>
        <v>#NAME?</v>
      </c>
      <c r="AA1596" s="282" t="b">
        <f t="shared" ca="1" si="25"/>
        <v>0</v>
      </c>
      <c r="AB1596" s="305"/>
    </row>
    <row r="1597" spans="1:28" x14ac:dyDescent="0.25">
      <c r="A1597" s="281" t="str">
        <f ca="1">no.</f>
        <v/>
      </c>
      <c r="B1597" s="281"/>
      <c r="C1597" s="282"/>
      <c r="D1597" s="282"/>
      <c r="E1597" s="282" t="str">
        <f ca="1">position</f>
        <v/>
      </c>
      <c r="F1597" s="282"/>
      <c r="G1597" s="282"/>
      <c r="H1597" s="282"/>
      <c r="I1597" s="282"/>
      <c r="J1597" s="335"/>
      <c r="K1597" s="282"/>
      <c r="L1597" s="282"/>
      <c r="M1597" s="282"/>
      <c r="N1597" s="282"/>
      <c r="O1597" s="281"/>
      <c r="P1597" s="360" t="str">
        <f ca="1">rescore_patient</f>
        <v/>
      </c>
      <c r="Q1597" s="330" t="str">
        <f ca="1">quantity</f>
        <v/>
      </c>
      <c r="R1597" s="281"/>
      <c r="S1597" s="282"/>
      <c r="T1597" s="282"/>
      <c r="U1597" s="282"/>
      <c r="V1597" s="305"/>
      <c r="W1597" s="305"/>
      <c r="X1597" s="305"/>
      <c r="Y1597" s="282"/>
      <c r="Z1597" s="282" t="e" vm="1">
        <f ca="1">_xlfn.IFS(AND(ISNUMBER(SEARCH("N?m l*", CUSTOMER[[#This Row],[Service Type]], 1)), CUSTOMER[[#This Row],[Count ST]] = TRUE), CUSTOMER[[#This Row],[Quantity]], AND($Y$10:$Y1597 = TRUE, COUNTIFS($H$10:$H1597, CUSTOMER[[#This Row],[Booking]], $J$10:$J1597, CUSTOMER[[#This Row],[Order Date]], $F$10:$F1597, "&lt;&gt;"&amp;"N?m l*")=1), 1, TRUE,  "")</f>
        <v>#NAME?</v>
      </c>
      <c r="AA1597" s="282" t="b">
        <f t="shared" ca="1" si="25"/>
        <v>0</v>
      </c>
      <c r="AB1597" s="305"/>
    </row>
    <row r="1598" spans="1:28" x14ac:dyDescent="0.25">
      <c r="A1598" s="281" t="str">
        <f ca="1">no.</f>
        <v/>
      </c>
      <c r="B1598" s="281"/>
      <c r="C1598" s="282"/>
      <c r="D1598" s="282"/>
      <c r="E1598" s="282" t="str">
        <f ca="1">position</f>
        <v/>
      </c>
      <c r="F1598" s="282"/>
      <c r="G1598" s="282"/>
      <c r="H1598" s="282"/>
      <c r="I1598" s="282"/>
      <c r="J1598" s="335"/>
      <c r="K1598" s="282"/>
      <c r="L1598" s="282"/>
      <c r="M1598" s="282"/>
      <c r="N1598" s="282"/>
      <c r="O1598" s="281"/>
      <c r="P1598" s="360" t="str">
        <f ca="1">rescore_patient</f>
        <v/>
      </c>
      <c r="Q1598" s="330" t="str">
        <f ca="1">quantity</f>
        <v/>
      </c>
      <c r="R1598" s="281"/>
      <c r="S1598" s="282"/>
      <c r="T1598" s="282"/>
      <c r="U1598" s="282"/>
      <c r="V1598" s="305"/>
      <c r="W1598" s="305"/>
      <c r="X1598" s="305"/>
      <c r="Y1598" s="282"/>
      <c r="Z1598" s="282" t="e" vm="1">
        <f ca="1">_xlfn.IFS(AND(ISNUMBER(SEARCH("N?m l*", CUSTOMER[[#This Row],[Service Type]], 1)), CUSTOMER[[#This Row],[Count ST]] = TRUE), CUSTOMER[[#This Row],[Quantity]], AND($Y$10:$Y1598 = TRUE, COUNTIFS($H$10:$H1598, CUSTOMER[[#This Row],[Booking]], $J$10:$J1598, CUSTOMER[[#This Row],[Order Date]], $F$10:$F1598, "&lt;&gt;"&amp;"N?m l*")=1), 1, TRUE,  "")</f>
        <v>#NAME?</v>
      </c>
      <c r="AA1598" s="282" t="b">
        <f t="shared" ca="1" si="25"/>
        <v>0</v>
      </c>
      <c r="AB1598" s="305"/>
    </row>
    <row r="1599" spans="1:28" x14ac:dyDescent="0.25">
      <c r="A1599" s="281" t="str">
        <f ca="1">no.</f>
        <v/>
      </c>
      <c r="B1599" s="281"/>
      <c r="C1599" s="282"/>
      <c r="D1599" s="282"/>
      <c r="E1599" s="282" t="str">
        <f ca="1">position</f>
        <v/>
      </c>
      <c r="F1599" s="282"/>
      <c r="G1599" s="282"/>
      <c r="H1599" s="282"/>
      <c r="I1599" s="282"/>
      <c r="J1599" s="335"/>
      <c r="K1599" s="282"/>
      <c r="L1599" s="282"/>
      <c r="M1599" s="282"/>
      <c r="N1599" s="282"/>
      <c r="O1599" s="281"/>
      <c r="P1599" s="360" t="str">
        <f ca="1">rescore_patient</f>
        <v/>
      </c>
      <c r="Q1599" s="330" t="str">
        <f ca="1">quantity</f>
        <v/>
      </c>
      <c r="R1599" s="281"/>
      <c r="S1599" s="282"/>
      <c r="T1599" s="282"/>
      <c r="U1599" s="282"/>
      <c r="V1599" s="305"/>
      <c r="W1599" s="305"/>
      <c r="X1599" s="305"/>
      <c r="Y1599" s="282"/>
      <c r="Z1599" s="282" t="e" vm="1">
        <f ca="1">_xlfn.IFS(AND(ISNUMBER(SEARCH("N?m l*", CUSTOMER[[#This Row],[Service Type]], 1)), CUSTOMER[[#This Row],[Count ST]] = TRUE), CUSTOMER[[#This Row],[Quantity]], AND($Y$10:$Y1599 = TRUE, COUNTIFS($H$10:$H1599, CUSTOMER[[#This Row],[Booking]], $J$10:$J1599, CUSTOMER[[#This Row],[Order Date]], $F$10:$F1599, "&lt;&gt;"&amp;"N?m l*")=1), 1, TRUE,  "")</f>
        <v>#NAME?</v>
      </c>
      <c r="AA1599" s="282" t="b">
        <f t="shared" ca="1" si="25"/>
        <v>0</v>
      </c>
      <c r="AB1599" s="305"/>
    </row>
    <row r="1600" spans="1:28" x14ac:dyDescent="0.25">
      <c r="A1600" s="281" t="str">
        <f ca="1">no.</f>
        <v/>
      </c>
      <c r="B1600" s="281"/>
      <c r="C1600" s="282"/>
      <c r="D1600" s="282"/>
      <c r="E1600" s="282" t="str">
        <f ca="1">position</f>
        <v/>
      </c>
      <c r="F1600" s="282"/>
      <c r="G1600" s="282"/>
      <c r="H1600" s="282"/>
      <c r="I1600" s="282"/>
      <c r="J1600" s="335"/>
      <c r="K1600" s="282"/>
      <c r="L1600" s="282"/>
      <c r="M1600" s="282"/>
      <c r="N1600" s="282"/>
      <c r="O1600" s="281"/>
      <c r="P1600" s="360" t="str">
        <f ca="1">rescore_patient</f>
        <v/>
      </c>
      <c r="Q1600" s="330" t="str">
        <f ca="1">quantity</f>
        <v/>
      </c>
      <c r="R1600" s="281"/>
      <c r="S1600" s="282"/>
      <c r="T1600" s="282"/>
      <c r="U1600" s="282"/>
      <c r="V1600" s="305"/>
      <c r="W1600" s="305"/>
      <c r="X1600" s="305"/>
      <c r="Y1600" s="282"/>
      <c r="Z1600" s="282" t="e" vm="1">
        <f ca="1">_xlfn.IFS(AND(ISNUMBER(SEARCH("N?m l*", CUSTOMER[[#This Row],[Service Type]], 1)), CUSTOMER[[#This Row],[Count ST]] = TRUE), CUSTOMER[[#This Row],[Quantity]], AND($Y$10:$Y1600 = TRUE, COUNTIFS($H$10:$H1600, CUSTOMER[[#This Row],[Booking]], $J$10:$J1600, CUSTOMER[[#This Row],[Order Date]], $F$10:$F1600, "&lt;&gt;"&amp;"N?m l*")=1), 1, TRUE,  "")</f>
        <v>#NAME?</v>
      </c>
      <c r="AA1600" s="282" t="b">
        <f t="shared" ca="1" si="25"/>
        <v>0</v>
      </c>
      <c r="AB1600" s="305"/>
    </row>
    <row r="1601" spans="1:28" x14ac:dyDescent="0.25">
      <c r="A1601" s="281" t="str">
        <f ca="1">no.</f>
        <v/>
      </c>
      <c r="B1601" s="281"/>
      <c r="C1601" s="282"/>
      <c r="D1601" s="282"/>
      <c r="E1601" s="282" t="str">
        <f ca="1">position</f>
        <v/>
      </c>
      <c r="F1601" s="282"/>
      <c r="G1601" s="282"/>
      <c r="H1601" s="282"/>
      <c r="I1601" s="282"/>
      <c r="J1601" s="335"/>
      <c r="K1601" s="282"/>
      <c r="L1601" s="282"/>
      <c r="M1601" s="282"/>
      <c r="N1601" s="282"/>
      <c r="O1601" s="281"/>
      <c r="P1601" s="360" t="str">
        <f ca="1">rescore_patient</f>
        <v/>
      </c>
      <c r="Q1601" s="330" t="str">
        <f ca="1">quantity</f>
        <v/>
      </c>
      <c r="R1601" s="281"/>
      <c r="S1601" s="282"/>
      <c r="T1601" s="282"/>
      <c r="U1601" s="282"/>
      <c r="V1601" s="305"/>
      <c r="W1601" s="305"/>
      <c r="X1601" s="305"/>
      <c r="Y1601" s="282"/>
      <c r="Z1601" s="282" t="e" vm="1">
        <f ca="1">_xlfn.IFS(AND(ISNUMBER(SEARCH("N?m l*", CUSTOMER[[#This Row],[Service Type]], 1)), CUSTOMER[[#This Row],[Count ST]] = TRUE), CUSTOMER[[#This Row],[Quantity]], AND($Y$10:$Y1601 = TRUE, COUNTIFS($H$10:$H1601, CUSTOMER[[#This Row],[Booking]], $J$10:$J1601, CUSTOMER[[#This Row],[Order Date]], $F$10:$F1601, "&lt;&gt;"&amp;"N?m l*")=1), 1, TRUE,  "")</f>
        <v>#NAME?</v>
      </c>
      <c r="AA1601" s="282" t="b">
        <f t="shared" ca="1" si="25"/>
        <v>0</v>
      </c>
      <c r="AB1601" s="305"/>
    </row>
    <row r="1602" spans="1:28" x14ac:dyDescent="0.25">
      <c r="A1602" s="281" t="str">
        <f ca="1">no.</f>
        <v/>
      </c>
      <c r="B1602" s="281"/>
      <c r="C1602" s="282"/>
      <c r="D1602" s="282"/>
      <c r="E1602" s="282" t="str">
        <f ca="1">position</f>
        <v/>
      </c>
      <c r="F1602" s="282"/>
      <c r="G1602" s="282"/>
      <c r="H1602" s="282"/>
      <c r="I1602" s="282"/>
      <c r="J1602" s="335"/>
      <c r="K1602" s="282"/>
      <c r="L1602" s="282"/>
      <c r="M1602" s="282"/>
      <c r="N1602" s="282"/>
      <c r="O1602" s="281"/>
      <c r="P1602" s="360" t="str">
        <f ca="1">rescore_patient</f>
        <v/>
      </c>
      <c r="Q1602" s="330" t="str">
        <f ca="1">quantity</f>
        <v/>
      </c>
      <c r="R1602" s="281"/>
      <c r="S1602" s="282"/>
      <c r="T1602" s="282"/>
      <c r="U1602" s="282"/>
      <c r="V1602" s="305"/>
      <c r="W1602" s="305"/>
      <c r="X1602" s="305"/>
      <c r="Y1602" s="282"/>
      <c r="Z1602" s="282" t="e" vm="1">
        <f ca="1">_xlfn.IFS(AND(ISNUMBER(SEARCH("N?m l*", CUSTOMER[[#This Row],[Service Type]], 1)), CUSTOMER[[#This Row],[Count ST]] = TRUE), CUSTOMER[[#This Row],[Quantity]], AND($Y$10:$Y1602 = TRUE, COUNTIFS($H$10:$H1602, CUSTOMER[[#This Row],[Booking]], $J$10:$J1602, CUSTOMER[[#This Row],[Order Date]], $F$10:$F1602, "&lt;&gt;"&amp;"N?m l*")=1), 1, TRUE,  "")</f>
        <v>#NAME?</v>
      </c>
      <c r="AA1602" s="282" t="b">
        <f t="shared" ca="1" si="25"/>
        <v>0</v>
      </c>
      <c r="AB1602" s="305"/>
    </row>
    <row r="1603" spans="1:28" x14ac:dyDescent="0.25">
      <c r="A1603" s="281" t="str">
        <f ca="1">no.</f>
        <v/>
      </c>
      <c r="B1603" s="281"/>
      <c r="C1603" s="282"/>
      <c r="D1603" s="282"/>
      <c r="E1603" s="282" t="str">
        <f ca="1">position</f>
        <v/>
      </c>
      <c r="F1603" s="282"/>
      <c r="G1603" s="282"/>
      <c r="H1603" s="282"/>
      <c r="I1603" s="282"/>
      <c r="J1603" s="335"/>
      <c r="K1603" s="282"/>
      <c r="L1603" s="282"/>
      <c r="M1603" s="282"/>
      <c r="N1603" s="282"/>
      <c r="O1603" s="281"/>
      <c r="P1603" s="360" t="str">
        <f ca="1">rescore_patient</f>
        <v/>
      </c>
      <c r="Q1603" s="330" t="str">
        <f ca="1">quantity</f>
        <v/>
      </c>
      <c r="R1603" s="281"/>
      <c r="S1603" s="282"/>
      <c r="T1603" s="282"/>
      <c r="U1603" s="282"/>
      <c r="V1603" s="305"/>
      <c r="W1603" s="305"/>
      <c r="X1603" s="305"/>
      <c r="Y1603" s="282"/>
      <c r="Z1603" s="282" t="e" vm="1">
        <f ca="1">_xlfn.IFS(AND(ISNUMBER(SEARCH("N?m l*", CUSTOMER[[#This Row],[Service Type]], 1)), CUSTOMER[[#This Row],[Count ST]] = TRUE), CUSTOMER[[#This Row],[Quantity]], AND($Y$10:$Y1603 = TRUE, COUNTIFS($H$10:$H1603, CUSTOMER[[#This Row],[Booking]], $J$10:$J1603, CUSTOMER[[#This Row],[Order Date]], $F$10:$F1603, "&lt;&gt;"&amp;"N?m l*")=1), 1, TRUE,  "")</f>
        <v>#NAME?</v>
      </c>
      <c r="AA1603" s="282" t="b">
        <f t="shared" ca="1" si="25"/>
        <v>0</v>
      </c>
      <c r="AB1603" s="305"/>
    </row>
    <row r="1604" spans="1:28" x14ac:dyDescent="0.25">
      <c r="A1604" s="281" t="str">
        <f ca="1">no.</f>
        <v/>
      </c>
      <c r="B1604" s="281"/>
      <c r="C1604" s="282"/>
      <c r="D1604" s="282"/>
      <c r="E1604" s="282" t="str">
        <f ca="1">position</f>
        <v/>
      </c>
      <c r="F1604" s="282"/>
      <c r="G1604" s="282"/>
      <c r="H1604" s="282"/>
      <c r="I1604" s="282"/>
      <c r="J1604" s="335"/>
      <c r="K1604" s="282"/>
      <c r="L1604" s="282"/>
      <c r="M1604" s="282"/>
      <c r="N1604" s="282"/>
      <c r="O1604" s="281"/>
      <c r="P1604" s="360" t="str">
        <f ca="1">rescore_patient</f>
        <v/>
      </c>
      <c r="Q1604" s="330" t="str">
        <f ca="1">quantity</f>
        <v/>
      </c>
      <c r="R1604" s="281"/>
      <c r="S1604" s="282"/>
      <c r="T1604" s="282"/>
      <c r="U1604" s="282"/>
      <c r="V1604" s="305"/>
      <c r="W1604" s="305"/>
      <c r="X1604" s="305"/>
      <c r="Y1604" s="282"/>
      <c r="Z1604" s="282" t="e" vm="1">
        <f ca="1">_xlfn.IFS(AND(ISNUMBER(SEARCH("N?m l*", CUSTOMER[[#This Row],[Service Type]], 1)), CUSTOMER[[#This Row],[Count ST]] = TRUE), CUSTOMER[[#This Row],[Quantity]], AND($Y$10:$Y1604 = TRUE, COUNTIFS($H$10:$H1604, CUSTOMER[[#This Row],[Booking]], $J$10:$J1604, CUSTOMER[[#This Row],[Order Date]], $F$10:$F1604, "&lt;&gt;"&amp;"N?m l*")=1), 1, TRUE,  "")</f>
        <v>#NAME?</v>
      </c>
      <c r="AA1604" s="282" t="b">
        <f t="shared" ca="1" si="25"/>
        <v>0</v>
      </c>
      <c r="AB1604" s="305"/>
    </row>
    <row r="1605" spans="1:28" x14ac:dyDescent="0.25">
      <c r="A1605" s="281" t="str">
        <f ca="1">no.</f>
        <v/>
      </c>
      <c r="B1605" s="281"/>
      <c r="C1605" s="282"/>
      <c r="D1605" s="282"/>
      <c r="E1605" s="282" t="str">
        <f ca="1">position</f>
        <v/>
      </c>
      <c r="F1605" s="282"/>
      <c r="G1605" s="282"/>
      <c r="H1605" s="282"/>
      <c r="I1605" s="282"/>
      <c r="J1605" s="335"/>
      <c r="K1605" s="282"/>
      <c r="L1605" s="282"/>
      <c r="M1605" s="282"/>
      <c r="N1605" s="282"/>
      <c r="O1605" s="281"/>
      <c r="P1605" s="360" t="str">
        <f ca="1">rescore_patient</f>
        <v/>
      </c>
      <c r="Q1605" s="330" t="str">
        <f ca="1">quantity</f>
        <v/>
      </c>
      <c r="R1605" s="281"/>
      <c r="S1605" s="282"/>
      <c r="T1605" s="282"/>
      <c r="U1605" s="282"/>
      <c r="V1605" s="305"/>
      <c r="W1605" s="305"/>
      <c r="X1605" s="305"/>
      <c r="Y1605" s="282"/>
      <c r="Z1605" s="282" t="e" vm="1">
        <f ca="1">_xlfn.IFS(AND(ISNUMBER(SEARCH("N?m l*", CUSTOMER[[#This Row],[Service Type]], 1)), CUSTOMER[[#This Row],[Count ST]] = TRUE), CUSTOMER[[#This Row],[Quantity]], AND($Y$10:$Y1605 = TRUE, COUNTIFS($H$10:$H1605, CUSTOMER[[#This Row],[Booking]], $J$10:$J1605, CUSTOMER[[#This Row],[Order Date]], $F$10:$F1605, "&lt;&gt;"&amp;"N?m l*")=1), 1, TRUE,  "")</f>
        <v>#NAME?</v>
      </c>
      <c r="AA1605" s="282" t="b">
        <f t="shared" ca="1" si="25"/>
        <v>0</v>
      </c>
      <c r="AB1605" s="305"/>
    </row>
    <row r="1606" spans="1:28" x14ac:dyDescent="0.25">
      <c r="A1606" s="281" t="str">
        <f ca="1">no.</f>
        <v/>
      </c>
      <c r="B1606" s="281"/>
      <c r="C1606" s="282"/>
      <c r="D1606" s="282"/>
      <c r="E1606" s="282" t="str">
        <f ca="1">position</f>
        <v/>
      </c>
      <c r="F1606" s="282"/>
      <c r="G1606" s="282"/>
      <c r="H1606" s="282"/>
      <c r="I1606" s="282"/>
      <c r="J1606" s="335"/>
      <c r="K1606" s="282"/>
      <c r="L1606" s="282"/>
      <c r="M1606" s="282"/>
      <c r="N1606" s="282"/>
      <c r="O1606" s="281"/>
      <c r="P1606" s="360" t="str">
        <f ca="1">rescore_patient</f>
        <v/>
      </c>
      <c r="Q1606" s="330" t="str">
        <f ca="1">quantity</f>
        <v/>
      </c>
      <c r="R1606" s="281"/>
      <c r="S1606" s="282"/>
      <c r="T1606" s="282"/>
      <c r="U1606" s="282"/>
      <c r="V1606" s="305"/>
      <c r="W1606" s="305"/>
      <c r="X1606" s="305"/>
      <c r="Y1606" s="282"/>
      <c r="Z1606" s="282" t="e" vm="1">
        <f ca="1">_xlfn.IFS(AND(ISNUMBER(SEARCH("N?m l*", CUSTOMER[[#This Row],[Service Type]], 1)), CUSTOMER[[#This Row],[Count ST]] = TRUE), CUSTOMER[[#This Row],[Quantity]], AND($Y$10:$Y1606 = TRUE, COUNTIFS($H$10:$H1606, CUSTOMER[[#This Row],[Booking]], $J$10:$J1606, CUSTOMER[[#This Row],[Order Date]], $F$10:$F1606, "&lt;&gt;"&amp;"N?m l*")=1), 1, TRUE,  "")</f>
        <v>#NAME?</v>
      </c>
      <c r="AA1606" s="282" t="b">
        <f t="shared" ca="1" si="25"/>
        <v>0</v>
      </c>
      <c r="AB1606" s="305"/>
    </row>
    <row r="1607" spans="1:28" x14ac:dyDescent="0.25">
      <c r="A1607" s="281" t="str">
        <f ca="1">no.</f>
        <v/>
      </c>
      <c r="B1607" s="281"/>
      <c r="C1607" s="282"/>
      <c r="D1607" s="282"/>
      <c r="E1607" s="282" t="str">
        <f ca="1">position</f>
        <v/>
      </c>
      <c r="F1607" s="282"/>
      <c r="G1607" s="282"/>
      <c r="H1607" s="282"/>
      <c r="I1607" s="282"/>
      <c r="J1607" s="335"/>
      <c r="K1607" s="282"/>
      <c r="L1607" s="282"/>
      <c r="M1607" s="282"/>
      <c r="N1607" s="282"/>
      <c r="O1607" s="281"/>
      <c r="P1607" s="360" t="str">
        <f ca="1">rescore_patient</f>
        <v/>
      </c>
      <c r="Q1607" s="330" t="str">
        <f ca="1">quantity</f>
        <v/>
      </c>
      <c r="R1607" s="281"/>
      <c r="S1607" s="282"/>
      <c r="T1607" s="282"/>
      <c r="U1607" s="282"/>
      <c r="V1607" s="305"/>
      <c r="W1607" s="305"/>
      <c r="X1607" s="305"/>
      <c r="Y1607" s="282"/>
      <c r="Z1607" s="282" t="e" vm="1">
        <f ca="1">_xlfn.IFS(AND(ISNUMBER(SEARCH("N?m l*", CUSTOMER[[#This Row],[Service Type]], 1)), CUSTOMER[[#This Row],[Count ST]] = TRUE), CUSTOMER[[#This Row],[Quantity]], AND($Y$10:$Y1607 = TRUE, COUNTIFS($H$10:$H1607, CUSTOMER[[#This Row],[Booking]], $J$10:$J1607, CUSTOMER[[#This Row],[Order Date]], $F$10:$F1607, "&lt;&gt;"&amp;"N?m l*")=1), 1, TRUE,  "")</f>
        <v>#NAME?</v>
      </c>
      <c r="AA1607" s="282" t="b">
        <f t="shared" ca="1" si="25"/>
        <v>0</v>
      </c>
      <c r="AB1607" s="305"/>
    </row>
    <row r="1608" spans="1:28" x14ac:dyDescent="0.25">
      <c r="A1608" s="281" t="str">
        <f ca="1">no.</f>
        <v/>
      </c>
      <c r="B1608" s="281"/>
      <c r="C1608" s="282"/>
      <c r="D1608" s="282"/>
      <c r="E1608" s="282" t="str">
        <f ca="1">position</f>
        <v/>
      </c>
      <c r="F1608" s="282"/>
      <c r="G1608" s="282"/>
      <c r="H1608" s="282"/>
      <c r="I1608" s="282"/>
      <c r="J1608" s="335"/>
      <c r="K1608" s="282"/>
      <c r="L1608" s="282"/>
      <c r="M1608" s="282"/>
      <c r="N1608" s="282"/>
      <c r="O1608" s="281"/>
      <c r="P1608" s="360" t="str">
        <f ca="1">rescore_patient</f>
        <v/>
      </c>
      <c r="Q1608" s="330" t="str">
        <f ca="1">quantity</f>
        <v/>
      </c>
      <c r="R1608" s="281"/>
      <c r="S1608" s="282"/>
      <c r="T1608" s="282"/>
      <c r="U1608" s="282"/>
      <c r="V1608" s="305"/>
      <c r="W1608" s="305"/>
      <c r="X1608" s="305"/>
      <c r="Y1608" s="282"/>
      <c r="Z1608" s="282" t="e" vm="1">
        <f ca="1">_xlfn.IFS(AND(ISNUMBER(SEARCH("N?m l*", CUSTOMER[[#This Row],[Service Type]], 1)), CUSTOMER[[#This Row],[Count ST]] = TRUE), CUSTOMER[[#This Row],[Quantity]], AND($Y$10:$Y1608 = TRUE, COUNTIFS($H$10:$H1608, CUSTOMER[[#This Row],[Booking]], $J$10:$J1608, CUSTOMER[[#This Row],[Order Date]], $F$10:$F1608, "&lt;&gt;"&amp;"N?m l*")=1), 1, TRUE,  "")</f>
        <v>#NAME?</v>
      </c>
      <c r="AA1608" s="282" t="b">
        <f t="shared" ca="1" si="25"/>
        <v>0</v>
      </c>
      <c r="AB1608" s="305"/>
    </row>
    <row r="1609" spans="1:28" x14ac:dyDescent="0.25">
      <c r="A1609" s="281" t="str">
        <f ca="1">no.</f>
        <v/>
      </c>
      <c r="B1609" s="281"/>
      <c r="C1609" s="282"/>
      <c r="D1609" s="282"/>
      <c r="E1609" s="282" t="str">
        <f ca="1">position</f>
        <v/>
      </c>
      <c r="F1609" s="282"/>
      <c r="G1609" s="282"/>
      <c r="H1609" s="282"/>
      <c r="I1609" s="282"/>
      <c r="J1609" s="335"/>
      <c r="K1609" s="282"/>
      <c r="L1609" s="282"/>
      <c r="M1609" s="282"/>
      <c r="N1609" s="282"/>
      <c r="O1609" s="281"/>
      <c r="P1609" s="360" t="str">
        <f ca="1">rescore_patient</f>
        <v/>
      </c>
      <c r="Q1609" s="330" t="str">
        <f ca="1">quantity</f>
        <v/>
      </c>
      <c r="R1609" s="281"/>
      <c r="S1609" s="282"/>
      <c r="T1609" s="282"/>
      <c r="U1609" s="282"/>
      <c r="V1609" s="305"/>
      <c r="W1609" s="305"/>
      <c r="X1609" s="305"/>
      <c r="Y1609" s="282"/>
      <c r="Z1609" s="282" t="e" vm="1">
        <f ca="1">_xlfn.IFS(AND(ISNUMBER(SEARCH("N?m l*", CUSTOMER[[#This Row],[Service Type]], 1)), CUSTOMER[[#This Row],[Count ST]] = TRUE), CUSTOMER[[#This Row],[Quantity]], AND($Y$10:$Y1609 = TRUE, COUNTIFS($H$10:$H1609, CUSTOMER[[#This Row],[Booking]], $J$10:$J1609, CUSTOMER[[#This Row],[Order Date]], $F$10:$F1609, "&lt;&gt;"&amp;"N?m l*")=1), 1, TRUE,  "")</f>
        <v>#NAME?</v>
      </c>
      <c r="AA1609" s="282" t="b">
        <f t="shared" ca="1" si="25"/>
        <v>0</v>
      </c>
      <c r="AB1609" s="305"/>
    </row>
    <row r="1610" spans="1:28" x14ac:dyDescent="0.25">
      <c r="A1610" s="281" t="str">
        <f ca="1">no.</f>
        <v/>
      </c>
      <c r="B1610" s="281"/>
      <c r="C1610" s="282"/>
      <c r="D1610" s="282"/>
      <c r="E1610" s="282" t="str">
        <f ca="1">position</f>
        <v/>
      </c>
      <c r="F1610" s="282"/>
      <c r="G1610" s="282"/>
      <c r="H1610" s="282"/>
      <c r="I1610" s="282"/>
      <c r="J1610" s="335"/>
      <c r="K1610" s="282"/>
      <c r="L1610" s="282"/>
      <c r="M1610" s="282"/>
      <c r="N1610" s="282"/>
      <c r="O1610" s="281"/>
      <c r="P1610" s="360" t="str">
        <f ca="1">rescore_patient</f>
        <v/>
      </c>
      <c r="Q1610" s="330" t="str">
        <f ca="1">quantity</f>
        <v/>
      </c>
      <c r="R1610" s="281"/>
      <c r="S1610" s="282"/>
      <c r="T1610" s="282"/>
      <c r="U1610" s="282"/>
      <c r="V1610" s="305"/>
      <c r="W1610" s="305"/>
      <c r="X1610" s="305"/>
      <c r="Y1610" s="282"/>
      <c r="Z1610" s="282" t="e" vm="1">
        <f ca="1">_xlfn.IFS(AND(ISNUMBER(SEARCH("N?m l*", CUSTOMER[[#This Row],[Service Type]], 1)), CUSTOMER[[#This Row],[Count ST]] = TRUE), CUSTOMER[[#This Row],[Quantity]], AND($Y$10:$Y1610 = TRUE, COUNTIFS($H$10:$H1610, CUSTOMER[[#This Row],[Booking]], $J$10:$J1610, CUSTOMER[[#This Row],[Order Date]], $F$10:$F1610, "&lt;&gt;"&amp;"N?m l*")=1), 1, TRUE,  "")</f>
        <v>#NAME?</v>
      </c>
      <c r="AA1610" s="282" t="b">
        <f t="shared" ref="AA1610:AA1673" ca="1" si="26">count_svc_type</f>
        <v>0</v>
      </c>
      <c r="AB1610" s="305"/>
    </row>
    <row r="1611" spans="1:28" x14ac:dyDescent="0.25">
      <c r="A1611" s="281" t="str">
        <f ca="1">no.</f>
        <v/>
      </c>
      <c r="B1611" s="281"/>
      <c r="C1611" s="282"/>
      <c r="D1611" s="282"/>
      <c r="E1611" s="282" t="str">
        <f ca="1">position</f>
        <v/>
      </c>
      <c r="F1611" s="282"/>
      <c r="G1611" s="282"/>
      <c r="H1611" s="282"/>
      <c r="I1611" s="282"/>
      <c r="J1611" s="335"/>
      <c r="K1611" s="282"/>
      <c r="L1611" s="282"/>
      <c r="M1611" s="282"/>
      <c r="N1611" s="282"/>
      <c r="O1611" s="281"/>
      <c r="P1611" s="360" t="str">
        <f ca="1">rescore_patient</f>
        <v/>
      </c>
      <c r="Q1611" s="330" t="str">
        <f ca="1">quantity</f>
        <v/>
      </c>
      <c r="R1611" s="281"/>
      <c r="S1611" s="282"/>
      <c r="T1611" s="282"/>
      <c r="U1611" s="282"/>
      <c r="V1611" s="305"/>
      <c r="W1611" s="305"/>
      <c r="X1611" s="305"/>
      <c r="Y1611" s="282"/>
      <c r="Z1611" s="282" t="e" vm="1">
        <f ca="1">_xlfn.IFS(AND(ISNUMBER(SEARCH("N?m l*", CUSTOMER[[#This Row],[Service Type]], 1)), CUSTOMER[[#This Row],[Count ST]] = TRUE), CUSTOMER[[#This Row],[Quantity]], AND($Y$10:$Y1611 = TRUE, COUNTIFS($H$10:$H1611, CUSTOMER[[#This Row],[Booking]], $J$10:$J1611, CUSTOMER[[#This Row],[Order Date]], $F$10:$F1611, "&lt;&gt;"&amp;"N?m l*")=1), 1, TRUE,  "")</f>
        <v>#NAME?</v>
      </c>
      <c r="AA1611" s="282" t="b">
        <f t="shared" ca="1" si="26"/>
        <v>0</v>
      </c>
      <c r="AB1611" s="305"/>
    </row>
    <row r="1612" spans="1:28" x14ac:dyDescent="0.25">
      <c r="A1612" s="281" t="str">
        <f ca="1">no.</f>
        <v/>
      </c>
      <c r="B1612" s="281"/>
      <c r="C1612" s="282"/>
      <c r="D1612" s="282"/>
      <c r="E1612" s="282" t="str">
        <f ca="1">position</f>
        <v/>
      </c>
      <c r="F1612" s="282"/>
      <c r="G1612" s="282"/>
      <c r="H1612" s="282"/>
      <c r="I1612" s="282"/>
      <c r="J1612" s="335"/>
      <c r="K1612" s="282"/>
      <c r="L1612" s="282"/>
      <c r="M1612" s="282"/>
      <c r="N1612" s="282"/>
      <c r="O1612" s="281"/>
      <c r="P1612" s="360" t="str">
        <f ca="1">rescore_patient</f>
        <v/>
      </c>
      <c r="Q1612" s="330" t="str">
        <f ca="1">quantity</f>
        <v/>
      </c>
      <c r="R1612" s="281"/>
      <c r="S1612" s="282"/>
      <c r="T1612" s="282"/>
      <c r="U1612" s="282"/>
      <c r="V1612" s="305"/>
      <c r="W1612" s="305"/>
      <c r="X1612" s="305"/>
      <c r="Y1612" s="282"/>
      <c r="Z1612" s="282" t="e" vm="1">
        <f ca="1">_xlfn.IFS(AND(ISNUMBER(SEARCH("N?m l*", CUSTOMER[[#This Row],[Service Type]], 1)), CUSTOMER[[#This Row],[Count ST]] = TRUE), CUSTOMER[[#This Row],[Quantity]], AND($Y$10:$Y1612 = TRUE, COUNTIFS($H$10:$H1612, CUSTOMER[[#This Row],[Booking]], $J$10:$J1612, CUSTOMER[[#This Row],[Order Date]], $F$10:$F1612, "&lt;&gt;"&amp;"N?m l*")=1), 1, TRUE,  "")</f>
        <v>#NAME?</v>
      </c>
      <c r="AA1612" s="282" t="b">
        <f t="shared" ca="1" si="26"/>
        <v>0</v>
      </c>
      <c r="AB1612" s="305"/>
    </row>
    <row r="1613" spans="1:28" x14ac:dyDescent="0.25">
      <c r="A1613" s="281" t="str">
        <f ca="1">no.</f>
        <v/>
      </c>
      <c r="B1613" s="281"/>
      <c r="C1613" s="282"/>
      <c r="D1613" s="282"/>
      <c r="E1613" s="282" t="str">
        <f ca="1">position</f>
        <v/>
      </c>
      <c r="F1613" s="282"/>
      <c r="G1613" s="282"/>
      <c r="H1613" s="282"/>
      <c r="I1613" s="282"/>
      <c r="J1613" s="335"/>
      <c r="K1613" s="282"/>
      <c r="L1613" s="282"/>
      <c r="M1613" s="282"/>
      <c r="N1613" s="282"/>
      <c r="O1613" s="281"/>
      <c r="P1613" s="360" t="str">
        <f ca="1">rescore_patient</f>
        <v/>
      </c>
      <c r="Q1613" s="330" t="str">
        <f ca="1">quantity</f>
        <v/>
      </c>
      <c r="R1613" s="281"/>
      <c r="S1613" s="282"/>
      <c r="T1613" s="282"/>
      <c r="U1613" s="282"/>
      <c r="V1613" s="305"/>
      <c r="W1613" s="305"/>
      <c r="X1613" s="305"/>
      <c r="Y1613" s="282"/>
      <c r="Z1613" s="282" t="e" vm="1">
        <f ca="1">_xlfn.IFS(AND(ISNUMBER(SEARCH("N?m l*", CUSTOMER[[#This Row],[Service Type]], 1)), CUSTOMER[[#This Row],[Count ST]] = TRUE), CUSTOMER[[#This Row],[Quantity]], AND($Y$10:$Y1613 = TRUE, COUNTIFS($H$10:$H1613, CUSTOMER[[#This Row],[Booking]], $J$10:$J1613, CUSTOMER[[#This Row],[Order Date]], $F$10:$F1613, "&lt;&gt;"&amp;"N?m l*")=1), 1, TRUE,  "")</f>
        <v>#NAME?</v>
      </c>
      <c r="AA1613" s="282" t="b">
        <f t="shared" ca="1" si="26"/>
        <v>0</v>
      </c>
      <c r="AB1613" s="305"/>
    </row>
    <row r="1614" spans="1:28" x14ac:dyDescent="0.25">
      <c r="A1614" s="281" t="str">
        <f ca="1">no.</f>
        <v/>
      </c>
      <c r="B1614" s="281"/>
      <c r="C1614" s="282"/>
      <c r="D1614" s="282"/>
      <c r="E1614" s="282" t="str">
        <f ca="1">position</f>
        <v/>
      </c>
      <c r="F1614" s="282"/>
      <c r="G1614" s="282"/>
      <c r="H1614" s="282"/>
      <c r="I1614" s="282"/>
      <c r="J1614" s="335"/>
      <c r="K1614" s="282"/>
      <c r="L1614" s="282"/>
      <c r="M1614" s="282"/>
      <c r="N1614" s="282"/>
      <c r="O1614" s="281"/>
      <c r="P1614" s="360" t="str">
        <f ca="1">rescore_patient</f>
        <v/>
      </c>
      <c r="Q1614" s="330" t="str">
        <f ca="1">quantity</f>
        <v/>
      </c>
      <c r="R1614" s="281"/>
      <c r="S1614" s="282"/>
      <c r="T1614" s="282"/>
      <c r="U1614" s="282"/>
      <c r="V1614" s="305"/>
      <c r="W1614" s="305"/>
      <c r="X1614" s="305"/>
      <c r="Y1614" s="282"/>
      <c r="Z1614" s="282" t="e" vm="1">
        <f ca="1">_xlfn.IFS(AND(ISNUMBER(SEARCH("N?m l*", CUSTOMER[[#This Row],[Service Type]], 1)), CUSTOMER[[#This Row],[Count ST]] = TRUE), CUSTOMER[[#This Row],[Quantity]], AND($Y$10:$Y1614 = TRUE, COUNTIFS($H$10:$H1614, CUSTOMER[[#This Row],[Booking]], $J$10:$J1614, CUSTOMER[[#This Row],[Order Date]], $F$10:$F1614, "&lt;&gt;"&amp;"N?m l*")=1), 1, TRUE,  "")</f>
        <v>#NAME?</v>
      </c>
      <c r="AA1614" s="282" t="b">
        <f t="shared" ca="1" si="26"/>
        <v>0</v>
      </c>
      <c r="AB1614" s="305"/>
    </row>
    <row r="1615" spans="1:28" x14ac:dyDescent="0.25">
      <c r="A1615" s="281" t="str">
        <f ca="1">no.</f>
        <v/>
      </c>
      <c r="B1615" s="281"/>
      <c r="C1615" s="282"/>
      <c r="D1615" s="282"/>
      <c r="E1615" s="282" t="str">
        <f ca="1">position</f>
        <v/>
      </c>
      <c r="F1615" s="282"/>
      <c r="G1615" s="282"/>
      <c r="H1615" s="282"/>
      <c r="I1615" s="282"/>
      <c r="J1615" s="335"/>
      <c r="K1615" s="282"/>
      <c r="L1615" s="282"/>
      <c r="M1615" s="282"/>
      <c r="N1615" s="282"/>
      <c r="O1615" s="281"/>
      <c r="P1615" s="360" t="str">
        <f ca="1">rescore_patient</f>
        <v/>
      </c>
      <c r="Q1615" s="330" t="str">
        <f ca="1">quantity</f>
        <v/>
      </c>
      <c r="R1615" s="281"/>
      <c r="S1615" s="282"/>
      <c r="T1615" s="282"/>
      <c r="U1615" s="282"/>
      <c r="V1615" s="305"/>
      <c r="W1615" s="305"/>
      <c r="X1615" s="305"/>
      <c r="Y1615" s="282"/>
      <c r="Z1615" s="282" t="e" vm="1">
        <f ca="1">_xlfn.IFS(AND(ISNUMBER(SEARCH("N?m l*", CUSTOMER[[#This Row],[Service Type]], 1)), CUSTOMER[[#This Row],[Count ST]] = TRUE), CUSTOMER[[#This Row],[Quantity]], AND($Y$10:$Y1615 = TRUE, COUNTIFS($H$10:$H1615, CUSTOMER[[#This Row],[Booking]], $J$10:$J1615, CUSTOMER[[#This Row],[Order Date]], $F$10:$F1615, "&lt;&gt;"&amp;"N?m l*")=1), 1, TRUE,  "")</f>
        <v>#NAME?</v>
      </c>
      <c r="AA1615" s="282" t="b">
        <f t="shared" ca="1" si="26"/>
        <v>0</v>
      </c>
      <c r="AB1615" s="305"/>
    </row>
    <row r="1616" spans="1:28" x14ac:dyDescent="0.25">
      <c r="A1616" s="281" t="str">
        <f ca="1">no.</f>
        <v/>
      </c>
      <c r="B1616" s="281"/>
      <c r="C1616" s="282"/>
      <c r="D1616" s="282"/>
      <c r="E1616" s="282" t="str">
        <f ca="1">position</f>
        <v/>
      </c>
      <c r="F1616" s="282"/>
      <c r="G1616" s="282"/>
      <c r="H1616" s="282"/>
      <c r="I1616" s="282"/>
      <c r="J1616" s="335"/>
      <c r="K1616" s="282"/>
      <c r="L1616" s="282"/>
      <c r="M1616" s="282"/>
      <c r="N1616" s="282"/>
      <c r="O1616" s="281"/>
      <c r="P1616" s="360" t="str">
        <f ca="1">rescore_patient</f>
        <v/>
      </c>
      <c r="Q1616" s="330" t="str">
        <f ca="1">quantity</f>
        <v/>
      </c>
      <c r="R1616" s="281"/>
      <c r="S1616" s="282"/>
      <c r="T1616" s="282"/>
      <c r="U1616" s="282"/>
      <c r="V1616" s="305"/>
      <c r="W1616" s="305"/>
      <c r="X1616" s="305"/>
      <c r="Y1616" s="282"/>
      <c r="Z1616" s="282" t="e" vm="1">
        <f ca="1">_xlfn.IFS(AND(ISNUMBER(SEARCH("N?m l*", CUSTOMER[[#This Row],[Service Type]], 1)), CUSTOMER[[#This Row],[Count ST]] = TRUE), CUSTOMER[[#This Row],[Quantity]], AND($Y$10:$Y1616 = TRUE, COUNTIFS($H$10:$H1616, CUSTOMER[[#This Row],[Booking]], $J$10:$J1616, CUSTOMER[[#This Row],[Order Date]], $F$10:$F1616, "&lt;&gt;"&amp;"N?m l*")=1), 1, TRUE,  "")</f>
        <v>#NAME?</v>
      </c>
      <c r="AA1616" s="282" t="b">
        <f t="shared" ca="1" si="26"/>
        <v>0</v>
      </c>
      <c r="AB1616" s="305"/>
    </row>
    <row r="1617" spans="1:28" x14ac:dyDescent="0.25">
      <c r="A1617" s="281" t="str">
        <f ca="1">no.</f>
        <v/>
      </c>
      <c r="B1617" s="281"/>
      <c r="C1617" s="282"/>
      <c r="D1617" s="282"/>
      <c r="E1617" s="282" t="str">
        <f ca="1">position</f>
        <v/>
      </c>
      <c r="F1617" s="282"/>
      <c r="G1617" s="282"/>
      <c r="H1617" s="282"/>
      <c r="I1617" s="282"/>
      <c r="J1617" s="335"/>
      <c r="K1617" s="282"/>
      <c r="L1617" s="282"/>
      <c r="M1617" s="282"/>
      <c r="N1617" s="282"/>
      <c r="O1617" s="281"/>
      <c r="P1617" s="360" t="str">
        <f ca="1">rescore_patient</f>
        <v/>
      </c>
      <c r="Q1617" s="330" t="str">
        <f ca="1">quantity</f>
        <v/>
      </c>
      <c r="R1617" s="281"/>
      <c r="S1617" s="282"/>
      <c r="T1617" s="282"/>
      <c r="U1617" s="282"/>
      <c r="V1617" s="305"/>
      <c r="W1617" s="305"/>
      <c r="X1617" s="305"/>
      <c r="Y1617" s="282"/>
      <c r="Z1617" s="282" t="e" vm="1">
        <f ca="1">_xlfn.IFS(AND(ISNUMBER(SEARCH("N?m l*", CUSTOMER[[#This Row],[Service Type]], 1)), CUSTOMER[[#This Row],[Count ST]] = TRUE), CUSTOMER[[#This Row],[Quantity]], AND($Y$10:$Y1617 = TRUE, COUNTIFS($H$10:$H1617, CUSTOMER[[#This Row],[Booking]], $J$10:$J1617, CUSTOMER[[#This Row],[Order Date]], $F$10:$F1617, "&lt;&gt;"&amp;"N?m l*")=1), 1, TRUE,  "")</f>
        <v>#NAME?</v>
      </c>
      <c r="AA1617" s="282" t="b">
        <f t="shared" ca="1" si="26"/>
        <v>0</v>
      </c>
      <c r="AB1617" s="305"/>
    </row>
    <row r="1618" spans="1:28" x14ac:dyDescent="0.25">
      <c r="A1618" s="281" t="str">
        <f ca="1">no.</f>
        <v/>
      </c>
      <c r="B1618" s="281"/>
      <c r="C1618" s="282"/>
      <c r="D1618" s="282"/>
      <c r="E1618" s="282" t="str">
        <f ca="1">position</f>
        <v/>
      </c>
      <c r="F1618" s="282"/>
      <c r="G1618" s="282"/>
      <c r="H1618" s="282"/>
      <c r="I1618" s="282"/>
      <c r="J1618" s="335"/>
      <c r="K1618" s="282"/>
      <c r="L1618" s="282"/>
      <c r="M1618" s="282"/>
      <c r="N1618" s="282"/>
      <c r="O1618" s="281"/>
      <c r="P1618" s="360" t="str">
        <f ca="1">rescore_patient</f>
        <v/>
      </c>
      <c r="Q1618" s="330" t="str">
        <f ca="1">quantity</f>
        <v/>
      </c>
      <c r="R1618" s="281"/>
      <c r="S1618" s="282"/>
      <c r="T1618" s="282"/>
      <c r="U1618" s="282"/>
      <c r="V1618" s="305"/>
      <c r="W1618" s="305"/>
      <c r="X1618" s="305"/>
      <c r="Y1618" s="282"/>
      <c r="Z1618" s="282" t="e" vm="1">
        <f ca="1">_xlfn.IFS(AND(ISNUMBER(SEARCH("N?m l*", CUSTOMER[[#This Row],[Service Type]], 1)), CUSTOMER[[#This Row],[Count ST]] = TRUE), CUSTOMER[[#This Row],[Quantity]], AND($Y$10:$Y1618 = TRUE, COUNTIFS($H$10:$H1618, CUSTOMER[[#This Row],[Booking]], $J$10:$J1618, CUSTOMER[[#This Row],[Order Date]], $F$10:$F1618, "&lt;&gt;"&amp;"N?m l*")=1), 1, TRUE,  "")</f>
        <v>#NAME?</v>
      </c>
      <c r="AA1618" s="282" t="b">
        <f t="shared" ca="1" si="26"/>
        <v>0</v>
      </c>
      <c r="AB1618" s="305"/>
    </row>
    <row r="1619" spans="1:28" x14ac:dyDescent="0.25">
      <c r="A1619" s="281" t="str">
        <f ca="1">no.</f>
        <v/>
      </c>
      <c r="B1619" s="281"/>
      <c r="C1619" s="282"/>
      <c r="D1619" s="282"/>
      <c r="E1619" s="282" t="str">
        <f ca="1">position</f>
        <v/>
      </c>
      <c r="F1619" s="282"/>
      <c r="G1619" s="282"/>
      <c r="H1619" s="282"/>
      <c r="I1619" s="282"/>
      <c r="J1619" s="335"/>
      <c r="K1619" s="282"/>
      <c r="L1619" s="282"/>
      <c r="M1619" s="282"/>
      <c r="N1619" s="282"/>
      <c r="O1619" s="281"/>
      <c r="P1619" s="360" t="str">
        <f ca="1">rescore_patient</f>
        <v/>
      </c>
      <c r="Q1619" s="330" t="str">
        <f ca="1">quantity</f>
        <v/>
      </c>
      <c r="R1619" s="281"/>
      <c r="S1619" s="282"/>
      <c r="T1619" s="282"/>
      <c r="U1619" s="282"/>
      <c r="V1619" s="305"/>
      <c r="W1619" s="305"/>
      <c r="X1619" s="305"/>
      <c r="Y1619" s="282"/>
      <c r="Z1619" s="282" t="e" vm="1">
        <f ca="1">_xlfn.IFS(AND(ISNUMBER(SEARCH("N?m l*", CUSTOMER[[#This Row],[Service Type]], 1)), CUSTOMER[[#This Row],[Count ST]] = TRUE), CUSTOMER[[#This Row],[Quantity]], AND($Y$10:$Y1619 = TRUE, COUNTIFS($H$10:$H1619, CUSTOMER[[#This Row],[Booking]], $J$10:$J1619, CUSTOMER[[#This Row],[Order Date]], $F$10:$F1619, "&lt;&gt;"&amp;"N?m l*")=1), 1, TRUE,  "")</f>
        <v>#NAME?</v>
      </c>
      <c r="AA1619" s="282" t="b">
        <f t="shared" ca="1" si="26"/>
        <v>0</v>
      </c>
      <c r="AB1619" s="305"/>
    </row>
    <row r="1620" spans="1:28" x14ac:dyDescent="0.25">
      <c r="A1620" s="281" t="str">
        <f ca="1">no.</f>
        <v/>
      </c>
      <c r="B1620" s="281"/>
      <c r="C1620" s="282"/>
      <c r="D1620" s="282"/>
      <c r="E1620" s="282" t="str">
        <f ca="1">position</f>
        <v/>
      </c>
      <c r="F1620" s="282"/>
      <c r="G1620" s="282"/>
      <c r="H1620" s="282"/>
      <c r="I1620" s="282"/>
      <c r="J1620" s="335"/>
      <c r="K1620" s="282"/>
      <c r="L1620" s="282"/>
      <c r="M1620" s="282"/>
      <c r="N1620" s="282"/>
      <c r="O1620" s="281"/>
      <c r="P1620" s="360" t="str">
        <f ca="1">rescore_patient</f>
        <v/>
      </c>
      <c r="Q1620" s="330" t="str">
        <f ca="1">quantity</f>
        <v/>
      </c>
      <c r="R1620" s="281"/>
      <c r="S1620" s="282"/>
      <c r="T1620" s="282"/>
      <c r="U1620" s="282"/>
      <c r="V1620" s="305"/>
      <c r="W1620" s="305"/>
      <c r="X1620" s="305"/>
      <c r="Y1620" s="282"/>
      <c r="Z1620" s="282" t="e" vm="1">
        <f ca="1">_xlfn.IFS(AND(ISNUMBER(SEARCH("N?m l*", CUSTOMER[[#This Row],[Service Type]], 1)), CUSTOMER[[#This Row],[Count ST]] = TRUE), CUSTOMER[[#This Row],[Quantity]], AND($Y$10:$Y1620 = TRUE, COUNTIFS($H$10:$H1620, CUSTOMER[[#This Row],[Booking]], $J$10:$J1620, CUSTOMER[[#This Row],[Order Date]], $F$10:$F1620, "&lt;&gt;"&amp;"N?m l*")=1), 1, TRUE,  "")</f>
        <v>#NAME?</v>
      </c>
      <c r="AA1620" s="282" t="b">
        <f t="shared" ca="1" si="26"/>
        <v>0</v>
      </c>
      <c r="AB1620" s="305"/>
    </row>
    <row r="1621" spans="1:28" x14ac:dyDescent="0.25">
      <c r="A1621" s="281" t="str">
        <f ca="1">no.</f>
        <v/>
      </c>
      <c r="B1621" s="281"/>
      <c r="C1621" s="282"/>
      <c r="D1621" s="282"/>
      <c r="E1621" s="282" t="str">
        <f ca="1">position</f>
        <v/>
      </c>
      <c r="F1621" s="282"/>
      <c r="G1621" s="282"/>
      <c r="H1621" s="282"/>
      <c r="I1621" s="282"/>
      <c r="J1621" s="335"/>
      <c r="K1621" s="282"/>
      <c r="L1621" s="282"/>
      <c r="M1621" s="282"/>
      <c r="N1621" s="282"/>
      <c r="O1621" s="281"/>
      <c r="P1621" s="360" t="str">
        <f ca="1">rescore_patient</f>
        <v/>
      </c>
      <c r="Q1621" s="330" t="str">
        <f ca="1">quantity</f>
        <v/>
      </c>
      <c r="R1621" s="281"/>
      <c r="S1621" s="282"/>
      <c r="T1621" s="282"/>
      <c r="U1621" s="282"/>
      <c r="V1621" s="305"/>
      <c r="W1621" s="305"/>
      <c r="X1621" s="305"/>
      <c r="Y1621" s="282"/>
      <c r="Z1621" s="282" t="e" vm="1">
        <f ca="1">_xlfn.IFS(AND(ISNUMBER(SEARCH("N?m l*", CUSTOMER[[#This Row],[Service Type]], 1)), CUSTOMER[[#This Row],[Count ST]] = TRUE), CUSTOMER[[#This Row],[Quantity]], AND($Y$10:$Y1621 = TRUE, COUNTIFS($H$10:$H1621, CUSTOMER[[#This Row],[Booking]], $J$10:$J1621, CUSTOMER[[#This Row],[Order Date]], $F$10:$F1621, "&lt;&gt;"&amp;"N?m l*")=1), 1, TRUE,  "")</f>
        <v>#NAME?</v>
      </c>
      <c r="AA1621" s="282" t="b">
        <f t="shared" ca="1" si="26"/>
        <v>0</v>
      </c>
      <c r="AB1621" s="305"/>
    </row>
    <row r="1622" spans="1:28" x14ac:dyDescent="0.25">
      <c r="A1622" s="281" t="str">
        <f ca="1">no.</f>
        <v/>
      </c>
      <c r="B1622" s="281"/>
      <c r="C1622" s="282"/>
      <c r="D1622" s="282"/>
      <c r="E1622" s="282" t="str">
        <f ca="1">position</f>
        <v/>
      </c>
      <c r="F1622" s="282"/>
      <c r="G1622" s="282"/>
      <c r="H1622" s="282"/>
      <c r="I1622" s="282"/>
      <c r="J1622" s="335"/>
      <c r="K1622" s="282"/>
      <c r="L1622" s="282"/>
      <c r="M1622" s="282"/>
      <c r="N1622" s="282"/>
      <c r="O1622" s="281"/>
      <c r="P1622" s="360" t="str">
        <f ca="1">rescore_patient</f>
        <v/>
      </c>
      <c r="Q1622" s="330" t="str">
        <f ca="1">quantity</f>
        <v/>
      </c>
      <c r="R1622" s="281"/>
      <c r="S1622" s="282"/>
      <c r="T1622" s="282"/>
      <c r="U1622" s="282"/>
      <c r="V1622" s="305"/>
      <c r="W1622" s="305"/>
      <c r="X1622" s="305"/>
      <c r="Y1622" s="282"/>
      <c r="Z1622" s="282" t="e" vm="1">
        <f ca="1">_xlfn.IFS(AND(ISNUMBER(SEARCH("N?m l*", CUSTOMER[[#This Row],[Service Type]], 1)), CUSTOMER[[#This Row],[Count ST]] = TRUE), CUSTOMER[[#This Row],[Quantity]], AND($Y$10:$Y1622 = TRUE, COUNTIFS($H$10:$H1622, CUSTOMER[[#This Row],[Booking]], $J$10:$J1622, CUSTOMER[[#This Row],[Order Date]], $F$10:$F1622, "&lt;&gt;"&amp;"N?m l*")=1), 1, TRUE,  "")</f>
        <v>#NAME?</v>
      </c>
      <c r="AA1622" s="282" t="b">
        <f t="shared" ca="1" si="26"/>
        <v>0</v>
      </c>
      <c r="AB1622" s="305"/>
    </row>
    <row r="1623" spans="1:28" x14ac:dyDescent="0.25">
      <c r="A1623" s="281" t="str">
        <f ca="1">no.</f>
        <v/>
      </c>
      <c r="B1623" s="281"/>
      <c r="C1623" s="282"/>
      <c r="D1623" s="282"/>
      <c r="E1623" s="282" t="str">
        <f ca="1">position</f>
        <v/>
      </c>
      <c r="F1623" s="282"/>
      <c r="G1623" s="282"/>
      <c r="H1623" s="282"/>
      <c r="I1623" s="282"/>
      <c r="J1623" s="335"/>
      <c r="K1623" s="282"/>
      <c r="L1623" s="282"/>
      <c r="M1623" s="282"/>
      <c r="N1623" s="282"/>
      <c r="O1623" s="281"/>
      <c r="P1623" s="360" t="str">
        <f ca="1">rescore_patient</f>
        <v/>
      </c>
      <c r="Q1623" s="330" t="str">
        <f ca="1">quantity</f>
        <v/>
      </c>
      <c r="R1623" s="281"/>
      <c r="S1623" s="282"/>
      <c r="T1623" s="282"/>
      <c r="U1623" s="282"/>
      <c r="V1623" s="305"/>
      <c r="W1623" s="305"/>
      <c r="X1623" s="305"/>
      <c r="Y1623" s="282"/>
      <c r="Z1623" s="282" t="e" vm="1">
        <f ca="1">_xlfn.IFS(AND(ISNUMBER(SEARCH("N?m l*", CUSTOMER[[#This Row],[Service Type]], 1)), CUSTOMER[[#This Row],[Count ST]] = TRUE), CUSTOMER[[#This Row],[Quantity]], AND($Y$10:$Y1623 = TRUE, COUNTIFS($H$10:$H1623, CUSTOMER[[#This Row],[Booking]], $J$10:$J1623, CUSTOMER[[#This Row],[Order Date]], $F$10:$F1623, "&lt;&gt;"&amp;"N?m l*")=1), 1, TRUE,  "")</f>
        <v>#NAME?</v>
      </c>
      <c r="AA1623" s="282" t="b">
        <f t="shared" ca="1" si="26"/>
        <v>0</v>
      </c>
      <c r="AB1623" s="305"/>
    </row>
    <row r="1624" spans="1:28" x14ac:dyDescent="0.25">
      <c r="A1624" s="281" t="str">
        <f ca="1">no.</f>
        <v/>
      </c>
      <c r="B1624" s="281"/>
      <c r="C1624" s="282"/>
      <c r="D1624" s="282"/>
      <c r="E1624" s="282" t="str">
        <f ca="1">position</f>
        <v/>
      </c>
      <c r="F1624" s="282"/>
      <c r="G1624" s="282"/>
      <c r="H1624" s="282"/>
      <c r="I1624" s="282"/>
      <c r="J1624" s="335"/>
      <c r="K1624" s="282"/>
      <c r="L1624" s="282"/>
      <c r="M1624" s="282"/>
      <c r="N1624" s="282"/>
      <c r="O1624" s="281"/>
      <c r="P1624" s="360" t="str">
        <f ca="1">rescore_patient</f>
        <v/>
      </c>
      <c r="Q1624" s="330" t="str">
        <f ca="1">quantity</f>
        <v/>
      </c>
      <c r="R1624" s="281"/>
      <c r="S1624" s="282"/>
      <c r="T1624" s="282"/>
      <c r="U1624" s="282"/>
      <c r="V1624" s="305"/>
      <c r="W1624" s="305"/>
      <c r="X1624" s="305"/>
      <c r="Y1624" s="282"/>
      <c r="Z1624" s="282" t="e" vm="1">
        <f ca="1">_xlfn.IFS(AND(ISNUMBER(SEARCH("N?m l*", CUSTOMER[[#This Row],[Service Type]], 1)), CUSTOMER[[#This Row],[Count ST]] = TRUE), CUSTOMER[[#This Row],[Quantity]], AND($Y$10:$Y1624 = TRUE, COUNTIFS($H$10:$H1624, CUSTOMER[[#This Row],[Booking]], $J$10:$J1624, CUSTOMER[[#This Row],[Order Date]], $F$10:$F1624, "&lt;&gt;"&amp;"N?m l*")=1), 1, TRUE,  "")</f>
        <v>#NAME?</v>
      </c>
      <c r="AA1624" s="282" t="b">
        <f t="shared" ca="1" si="26"/>
        <v>0</v>
      </c>
      <c r="AB1624" s="305"/>
    </row>
    <row r="1625" spans="1:28" x14ac:dyDescent="0.25">
      <c r="A1625" s="281" t="str">
        <f ca="1">no.</f>
        <v/>
      </c>
      <c r="B1625" s="281"/>
      <c r="C1625" s="282"/>
      <c r="D1625" s="282"/>
      <c r="E1625" s="282" t="str">
        <f ca="1">position</f>
        <v/>
      </c>
      <c r="F1625" s="282"/>
      <c r="G1625" s="282"/>
      <c r="H1625" s="282"/>
      <c r="I1625" s="282"/>
      <c r="J1625" s="335"/>
      <c r="K1625" s="282"/>
      <c r="L1625" s="282"/>
      <c r="M1625" s="282"/>
      <c r="N1625" s="282"/>
      <c r="O1625" s="281"/>
      <c r="P1625" s="360" t="str">
        <f ca="1">rescore_patient</f>
        <v/>
      </c>
      <c r="Q1625" s="330" t="str">
        <f ca="1">quantity</f>
        <v/>
      </c>
      <c r="R1625" s="281"/>
      <c r="S1625" s="282"/>
      <c r="T1625" s="282"/>
      <c r="U1625" s="282"/>
      <c r="V1625" s="305"/>
      <c r="W1625" s="305"/>
      <c r="X1625" s="305"/>
      <c r="Y1625" s="282"/>
      <c r="Z1625" s="282" t="e" vm="1">
        <f ca="1">_xlfn.IFS(AND(ISNUMBER(SEARCH("N?m l*", CUSTOMER[[#This Row],[Service Type]], 1)), CUSTOMER[[#This Row],[Count ST]] = TRUE), CUSTOMER[[#This Row],[Quantity]], AND($Y$10:$Y1625 = TRUE, COUNTIFS($H$10:$H1625, CUSTOMER[[#This Row],[Booking]], $J$10:$J1625, CUSTOMER[[#This Row],[Order Date]], $F$10:$F1625, "&lt;&gt;"&amp;"N?m l*")=1), 1, TRUE,  "")</f>
        <v>#NAME?</v>
      </c>
      <c r="AA1625" s="282" t="b">
        <f t="shared" ca="1" si="26"/>
        <v>0</v>
      </c>
      <c r="AB1625" s="305"/>
    </row>
    <row r="1626" spans="1:28" x14ac:dyDescent="0.25">
      <c r="A1626" s="281" t="str">
        <f ca="1">no.</f>
        <v/>
      </c>
      <c r="B1626" s="281"/>
      <c r="C1626" s="282"/>
      <c r="D1626" s="282"/>
      <c r="E1626" s="282" t="str">
        <f ca="1">position</f>
        <v/>
      </c>
      <c r="F1626" s="282"/>
      <c r="G1626" s="282"/>
      <c r="H1626" s="282"/>
      <c r="I1626" s="282"/>
      <c r="J1626" s="335"/>
      <c r="K1626" s="282"/>
      <c r="L1626" s="282"/>
      <c r="M1626" s="282"/>
      <c r="N1626" s="282"/>
      <c r="O1626" s="281"/>
      <c r="P1626" s="360" t="str">
        <f ca="1">rescore_patient</f>
        <v/>
      </c>
      <c r="Q1626" s="330" t="str">
        <f ca="1">quantity</f>
        <v/>
      </c>
      <c r="R1626" s="281"/>
      <c r="S1626" s="282"/>
      <c r="T1626" s="282"/>
      <c r="U1626" s="282"/>
      <c r="V1626" s="305"/>
      <c r="W1626" s="305"/>
      <c r="X1626" s="305"/>
      <c r="Y1626" s="282"/>
      <c r="Z1626" s="282" t="e" vm="1">
        <f ca="1">_xlfn.IFS(AND(ISNUMBER(SEARCH("N?m l*", CUSTOMER[[#This Row],[Service Type]], 1)), CUSTOMER[[#This Row],[Count ST]] = TRUE), CUSTOMER[[#This Row],[Quantity]], AND($Y$10:$Y1626 = TRUE, COUNTIFS($H$10:$H1626, CUSTOMER[[#This Row],[Booking]], $J$10:$J1626, CUSTOMER[[#This Row],[Order Date]], $F$10:$F1626, "&lt;&gt;"&amp;"N?m l*")=1), 1, TRUE,  "")</f>
        <v>#NAME?</v>
      </c>
      <c r="AA1626" s="282" t="b">
        <f t="shared" ca="1" si="26"/>
        <v>0</v>
      </c>
      <c r="AB1626" s="305"/>
    </row>
    <row r="1627" spans="1:28" x14ac:dyDescent="0.25">
      <c r="A1627" s="281" t="str">
        <f ca="1">no.</f>
        <v/>
      </c>
      <c r="B1627" s="281"/>
      <c r="C1627" s="282"/>
      <c r="D1627" s="282"/>
      <c r="E1627" s="282" t="str">
        <f ca="1">position</f>
        <v/>
      </c>
      <c r="F1627" s="282"/>
      <c r="G1627" s="282"/>
      <c r="H1627" s="282"/>
      <c r="I1627" s="282"/>
      <c r="J1627" s="335"/>
      <c r="K1627" s="282"/>
      <c r="L1627" s="282"/>
      <c r="M1627" s="282"/>
      <c r="N1627" s="282"/>
      <c r="O1627" s="281"/>
      <c r="P1627" s="360" t="str">
        <f ca="1">rescore_patient</f>
        <v/>
      </c>
      <c r="Q1627" s="330" t="str">
        <f ca="1">quantity</f>
        <v/>
      </c>
      <c r="R1627" s="281"/>
      <c r="S1627" s="282"/>
      <c r="T1627" s="282"/>
      <c r="U1627" s="282"/>
      <c r="V1627" s="305"/>
      <c r="W1627" s="305"/>
      <c r="X1627" s="305"/>
      <c r="Y1627" s="282"/>
      <c r="Z1627" s="282" t="e" vm="1">
        <f ca="1">_xlfn.IFS(AND(ISNUMBER(SEARCH("N?m l*", CUSTOMER[[#This Row],[Service Type]], 1)), CUSTOMER[[#This Row],[Count ST]] = TRUE), CUSTOMER[[#This Row],[Quantity]], AND($Y$10:$Y1627 = TRUE, COUNTIFS($H$10:$H1627, CUSTOMER[[#This Row],[Booking]], $J$10:$J1627, CUSTOMER[[#This Row],[Order Date]], $F$10:$F1627, "&lt;&gt;"&amp;"N?m l*")=1), 1, TRUE,  "")</f>
        <v>#NAME?</v>
      </c>
      <c r="AA1627" s="282" t="b">
        <f t="shared" ca="1" si="26"/>
        <v>0</v>
      </c>
      <c r="AB1627" s="305"/>
    </row>
    <row r="1628" spans="1:28" x14ac:dyDescent="0.25">
      <c r="A1628" s="281" t="str">
        <f ca="1">no.</f>
        <v/>
      </c>
      <c r="B1628" s="281"/>
      <c r="C1628" s="282"/>
      <c r="D1628" s="282"/>
      <c r="E1628" s="282" t="str">
        <f ca="1">position</f>
        <v/>
      </c>
      <c r="F1628" s="282"/>
      <c r="G1628" s="282"/>
      <c r="H1628" s="282"/>
      <c r="I1628" s="282"/>
      <c r="J1628" s="335"/>
      <c r="K1628" s="282"/>
      <c r="L1628" s="282"/>
      <c r="M1628" s="282"/>
      <c r="N1628" s="282"/>
      <c r="O1628" s="281"/>
      <c r="P1628" s="360" t="str">
        <f ca="1">rescore_patient</f>
        <v/>
      </c>
      <c r="Q1628" s="330" t="str">
        <f ca="1">quantity</f>
        <v/>
      </c>
      <c r="R1628" s="281"/>
      <c r="S1628" s="282"/>
      <c r="T1628" s="282"/>
      <c r="U1628" s="282"/>
      <c r="V1628" s="305"/>
      <c r="W1628" s="305"/>
      <c r="X1628" s="305"/>
      <c r="Y1628" s="282"/>
      <c r="Z1628" s="282" t="e" vm="1">
        <f ca="1">_xlfn.IFS(AND(ISNUMBER(SEARCH("N?m l*", CUSTOMER[[#This Row],[Service Type]], 1)), CUSTOMER[[#This Row],[Count ST]] = TRUE), CUSTOMER[[#This Row],[Quantity]], AND($Y$10:$Y1628 = TRUE, COUNTIFS($H$10:$H1628, CUSTOMER[[#This Row],[Booking]], $J$10:$J1628, CUSTOMER[[#This Row],[Order Date]], $F$10:$F1628, "&lt;&gt;"&amp;"N?m l*")=1), 1, TRUE,  "")</f>
        <v>#NAME?</v>
      </c>
      <c r="AA1628" s="282" t="b">
        <f t="shared" ca="1" si="26"/>
        <v>0</v>
      </c>
      <c r="AB1628" s="305"/>
    </row>
    <row r="1629" spans="1:28" x14ac:dyDescent="0.25">
      <c r="A1629" s="281" t="str">
        <f ca="1">no.</f>
        <v/>
      </c>
      <c r="B1629" s="281"/>
      <c r="C1629" s="282"/>
      <c r="D1629" s="282"/>
      <c r="E1629" s="282" t="str">
        <f ca="1">position</f>
        <v/>
      </c>
      <c r="F1629" s="282"/>
      <c r="G1629" s="282"/>
      <c r="H1629" s="282"/>
      <c r="I1629" s="282"/>
      <c r="J1629" s="335"/>
      <c r="K1629" s="282"/>
      <c r="L1629" s="282"/>
      <c r="M1629" s="282"/>
      <c r="N1629" s="282"/>
      <c r="O1629" s="281"/>
      <c r="P1629" s="360" t="str">
        <f ca="1">rescore_patient</f>
        <v/>
      </c>
      <c r="Q1629" s="330" t="str">
        <f ca="1">quantity</f>
        <v/>
      </c>
      <c r="R1629" s="281"/>
      <c r="S1629" s="282"/>
      <c r="T1629" s="282"/>
      <c r="U1629" s="282"/>
      <c r="V1629" s="305"/>
      <c r="W1629" s="305"/>
      <c r="X1629" s="305"/>
      <c r="Y1629" s="282"/>
      <c r="Z1629" s="282" t="e" vm="1">
        <f ca="1">_xlfn.IFS(AND(ISNUMBER(SEARCH("N?m l*", CUSTOMER[[#This Row],[Service Type]], 1)), CUSTOMER[[#This Row],[Count ST]] = TRUE), CUSTOMER[[#This Row],[Quantity]], AND($Y$10:$Y1629 = TRUE, COUNTIFS($H$10:$H1629, CUSTOMER[[#This Row],[Booking]], $J$10:$J1629, CUSTOMER[[#This Row],[Order Date]], $F$10:$F1629, "&lt;&gt;"&amp;"N?m l*")=1), 1, TRUE,  "")</f>
        <v>#NAME?</v>
      </c>
      <c r="AA1629" s="282" t="b">
        <f t="shared" ca="1" si="26"/>
        <v>0</v>
      </c>
      <c r="AB1629" s="305"/>
    </row>
    <row r="1630" spans="1:28" x14ac:dyDescent="0.25">
      <c r="A1630" s="281" t="str">
        <f ca="1">no.</f>
        <v/>
      </c>
      <c r="B1630" s="281"/>
      <c r="C1630" s="282"/>
      <c r="D1630" s="282"/>
      <c r="E1630" s="282" t="str">
        <f ca="1">position</f>
        <v/>
      </c>
      <c r="F1630" s="282"/>
      <c r="G1630" s="282"/>
      <c r="H1630" s="282"/>
      <c r="I1630" s="282"/>
      <c r="J1630" s="335"/>
      <c r="K1630" s="282"/>
      <c r="L1630" s="282"/>
      <c r="M1630" s="282"/>
      <c r="N1630" s="282"/>
      <c r="O1630" s="281"/>
      <c r="P1630" s="360" t="str">
        <f ca="1">rescore_patient</f>
        <v/>
      </c>
      <c r="Q1630" s="330" t="str">
        <f ca="1">quantity</f>
        <v/>
      </c>
      <c r="R1630" s="281"/>
      <c r="S1630" s="282"/>
      <c r="T1630" s="282"/>
      <c r="U1630" s="282"/>
      <c r="V1630" s="305"/>
      <c r="W1630" s="305"/>
      <c r="X1630" s="305"/>
      <c r="Y1630" s="282"/>
      <c r="Z1630" s="282" t="e" vm="1">
        <f ca="1">_xlfn.IFS(AND(ISNUMBER(SEARCH("N?m l*", CUSTOMER[[#This Row],[Service Type]], 1)), CUSTOMER[[#This Row],[Count ST]] = TRUE), CUSTOMER[[#This Row],[Quantity]], AND($Y$10:$Y1630 = TRUE, COUNTIFS($H$10:$H1630, CUSTOMER[[#This Row],[Booking]], $J$10:$J1630, CUSTOMER[[#This Row],[Order Date]], $F$10:$F1630, "&lt;&gt;"&amp;"N?m l*")=1), 1, TRUE,  "")</f>
        <v>#NAME?</v>
      </c>
      <c r="AA1630" s="282" t="b">
        <f t="shared" ca="1" si="26"/>
        <v>0</v>
      </c>
      <c r="AB1630" s="305"/>
    </row>
    <row r="1631" spans="1:28" x14ac:dyDescent="0.25">
      <c r="A1631" s="281" t="str">
        <f ca="1">no.</f>
        <v/>
      </c>
      <c r="B1631" s="281"/>
      <c r="C1631" s="282"/>
      <c r="D1631" s="282"/>
      <c r="E1631" s="282" t="str">
        <f ca="1">position</f>
        <v/>
      </c>
      <c r="F1631" s="282"/>
      <c r="G1631" s="282"/>
      <c r="H1631" s="282"/>
      <c r="I1631" s="282"/>
      <c r="J1631" s="335"/>
      <c r="K1631" s="282"/>
      <c r="L1631" s="282"/>
      <c r="M1631" s="282"/>
      <c r="N1631" s="282"/>
      <c r="O1631" s="281"/>
      <c r="P1631" s="360" t="str">
        <f ca="1">rescore_patient</f>
        <v/>
      </c>
      <c r="Q1631" s="330" t="str">
        <f ca="1">quantity</f>
        <v/>
      </c>
      <c r="R1631" s="281"/>
      <c r="S1631" s="282"/>
      <c r="T1631" s="282"/>
      <c r="U1631" s="282"/>
      <c r="V1631" s="305"/>
      <c r="W1631" s="305"/>
      <c r="X1631" s="305"/>
      <c r="Y1631" s="282"/>
      <c r="Z1631" s="282" t="e" vm="1">
        <f ca="1">_xlfn.IFS(AND(ISNUMBER(SEARCH("N?m l*", CUSTOMER[[#This Row],[Service Type]], 1)), CUSTOMER[[#This Row],[Count ST]] = TRUE), CUSTOMER[[#This Row],[Quantity]], AND($Y$10:$Y1631 = TRUE, COUNTIFS($H$10:$H1631, CUSTOMER[[#This Row],[Booking]], $J$10:$J1631, CUSTOMER[[#This Row],[Order Date]], $F$10:$F1631, "&lt;&gt;"&amp;"N?m l*")=1), 1, TRUE,  "")</f>
        <v>#NAME?</v>
      </c>
      <c r="AA1631" s="282" t="b">
        <f t="shared" ca="1" si="26"/>
        <v>0</v>
      </c>
      <c r="AB1631" s="305"/>
    </row>
    <row r="1632" spans="1:28" x14ac:dyDescent="0.25">
      <c r="A1632" s="281" t="str">
        <f ca="1">no.</f>
        <v/>
      </c>
      <c r="B1632" s="281"/>
      <c r="C1632" s="282"/>
      <c r="D1632" s="282"/>
      <c r="E1632" s="282" t="str">
        <f ca="1">position</f>
        <v/>
      </c>
      <c r="F1632" s="282"/>
      <c r="G1632" s="282"/>
      <c r="H1632" s="282"/>
      <c r="I1632" s="282"/>
      <c r="J1632" s="335"/>
      <c r="K1632" s="282"/>
      <c r="L1632" s="282"/>
      <c r="M1632" s="282"/>
      <c r="N1632" s="282"/>
      <c r="O1632" s="281"/>
      <c r="P1632" s="360" t="str">
        <f ca="1">rescore_patient</f>
        <v/>
      </c>
      <c r="Q1632" s="330" t="str">
        <f ca="1">quantity</f>
        <v/>
      </c>
      <c r="R1632" s="281"/>
      <c r="S1632" s="282"/>
      <c r="T1632" s="282"/>
      <c r="U1632" s="282"/>
      <c r="V1632" s="305"/>
      <c r="W1632" s="305"/>
      <c r="X1632" s="305"/>
      <c r="Y1632" s="282"/>
      <c r="Z1632" s="282" t="e" vm="1">
        <f ca="1">_xlfn.IFS(AND(ISNUMBER(SEARCH("N?m l*", CUSTOMER[[#This Row],[Service Type]], 1)), CUSTOMER[[#This Row],[Count ST]] = TRUE), CUSTOMER[[#This Row],[Quantity]], AND($Y$10:$Y1632 = TRUE, COUNTIFS($H$10:$H1632, CUSTOMER[[#This Row],[Booking]], $J$10:$J1632, CUSTOMER[[#This Row],[Order Date]], $F$10:$F1632, "&lt;&gt;"&amp;"N?m l*")=1), 1, TRUE,  "")</f>
        <v>#NAME?</v>
      </c>
      <c r="AA1632" s="282" t="b">
        <f t="shared" ca="1" si="26"/>
        <v>0</v>
      </c>
      <c r="AB1632" s="305"/>
    </row>
    <row r="1633" spans="1:28" x14ac:dyDescent="0.25">
      <c r="A1633" s="281" t="str">
        <f ca="1">no.</f>
        <v/>
      </c>
      <c r="B1633" s="281"/>
      <c r="C1633" s="282"/>
      <c r="D1633" s="282"/>
      <c r="E1633" s="282" t="str">
        <f ca="1">position</f>
        <v/>
      </c>
      <c r="F1633" s="282"/>
      <c r="G1633" s="282"/>
      <c r="H1633" s="282"/>
      <c r="I1633" s="282"/>
      <c r="J1633" s="335"/>
      <c r="K1633" s="282"/>
      <c r="L1633" s="282"/>
      <c r="M1633" s="282"/>
      <c r="N1633" s="282"/>
      <c r="O1633" s="281"/>
      <c r="P1633" s="360" t="str">
        <f ca="1">rescore_patient</f>
        <v/>
      </c>
      <c r="Q1633" s="330" t="str">
        <f ca="1">quantity</f>
        <v/>
      </c>
      <c r="R1633" s="281"/>
      <c r="S1633" s="282"/>
      <c r="T1633" s="282"/>
      <c r="U1633" s="282"/>
      <c r="V1633" s="305"/>
      <c r="W1633" s="305"/>
      <c r="X1633" s="305"/>
      <c r="Y1633" s="282"/>
      <c r="Z1633" s="282" t="e" vm="1">
        <f ca="1">_xlfn.IFS(AND(ISNUMBER(SEARCH("N?m l*", CUSTOMER[[#This Row],[Service Type]], 1)), CUSTOMER[[#This Row],[Count ST]] = TRUE), CUSTOMER[[#This Row],[Quantity]], AND($Y$10:$Y1633 = TRUE, COUNTIFS($H$10:$H1633, CUSTOMER[[#This Row],[Booking]], $J$10:$J1633, CUSTOMER[[#This Row],[Order Date]], $F$10:$F1633, "&lt;&gt;"&amp;"N?m l*")=1), 1, TRUE,  "")</f>
        <v>#NAME?</v>
      </c>
      <c r="AA1633" s="282" t="b">
        <f t="shared" ca="1" si="26"/>
        <v>0</v>
      </c>
      <c r="AB1633" s="305"/>
    </row>
    <row r="1634" spans="1:28" x14ac:dyDescent="0.25">
      <c r="A1634" s="281" t="str">
        <f ca="1">no.</f>
        <v/>
      </c>
      <c r="B1634" s="281"/>
      <c r="C1634" s="282"/>
      <c r="D1634" s="282"/>
      <c r="E1634" s="282" t="str">
        <f ca="1">position</f>
        <v/>
      </c>
      <c r="F1634" s="282"/>
      <c r="G1634" s="282"/>
      <c r="H1634" s="282"/>
      <c r="I1634" s="282"/>
      <c r="J1634" s="335"/>
      <c r="K1634" s="282"/>
      <c r="L1634" s="282"/>
      <c r="M1634" s="282"/>
      <c r="N1634" s="282"/>
      <c r="O1634" s="281"/>
      <c r="P1634" s="360" t="str">
        <f ca="1">rescore_patient</f>
        <v/>
      </c>
      <c r="Q1634" s="330" t="str">
        <f ca="1">quantity</f>
        <v/>
      </c>
      <c r="R1634" s="281"/>
      <c r="S1634" s="282"/>
      <c r="T1634" s="282"/>
      <c r="U1634" s="282"/>
      <c r="V1634" s="305"/>
      <c r="W1634" s="305"/>
      <c r="X1634" s="305"/>
      <c r="Y1634" s="282"/>
      <c r="Z1634" s="282" t="e" vm="1">
        <f ca="1">_xlfn.IFS(AND(ISNUMBER(SEARCH("N?m l*", CUSTOMER[[#This Row],[Service Type]], 1)), CUSTOMER[[#This Row],[Count ST]] = TRUE), CUSTOMER[[#This Row],[Quantity]], AND($Y$10:$Y1634 = TRUE, COUNTIFS($H$10:$H1634, CUSTOMER[[#This Row],[Booking]], $J$10:$J1634, CUSTOMER[[#This Row],[Order Date]], $F$10:$F1634, "&lt;&gt;"&amp;"N?m l*")=1), 1, TRUE,  "")</f>
        <v>#NAME?</v>
      </c>
      <c r="AA1634" s="282" t="b">
        <f t="shared" ca="1" si="26"/>
        <v>0</v>
      </c>
      <c r="AB1634" s="305"/>
    </row>
    <row r="1635" spans="1:28" x14ac:dyDescent="0.25">
      <c r="A1635" s="281" t="str">
        <f ca="1">no.</f>
        <v/>
      </c>
      <c r="B1635" s="281"/>
      <c r="C1635" s="282"/>
      <c r="D1635" s="282"/>
      <c r="E1635" s="282" t="str">
        <f ca="1">position</f>
        <v/>
      </c>
      <c r="F1635" s="282"/>
      <c r="G1635" s="282"/>
      <c r="H1635" s="282"/>
      <c r="I1635" s="282"/>
      <c r="J1635" s="335"/>
      <c r="K1635" s="282"/>
      <c r="L1635" s="282"/>
      <c r="M1635" s="282"/>
      <c r="N1635" s="282"/>
      <c r="O1635" s="281"/>
      <c r="P1635" s="360" t="str">
        <f ca="1">rescore_patient</f>
        <v/>
      </c>
      <c r="Q1635" s="330" t="str">
        <f ca="1">quantity</f>
        <v/>
      </c>
      <c r="R1635" s="281"/>
      <c r="S1635" s="282"/>
      <c r="T1635" s="282"/>
      <c r="U1635" s="282"/>
      <c r="V1635" s="305"/>
      <c r="W1635" s="305"/>
      <c r="X1635" s="305"/>
      <c r="Y1635" s="282"/>
      <c r="Z1635" s="282" t="e" vm="1">
        <f ca="1">_xlfn.IFS(AND(ISNUMBER(SEARCH("N?m l*", CUSTOMER[[#This Row],[Service Type]], 1)), CUSTOMER[[#This Row],[Count ST]] = TRUE), CUSTOMER[[#This Row],[Quantity]], AND($Y$10:$Y1635 = TRUE, COUNTIFS($H$10:$H1635, CUSTOMER[[#This Row],[Booking]], $J$10:$J1635, CUSTOMER[[#This Row],[Order Date]], $F$10:$F1635, "&lt;&gt;"&amp;"N?m l*")=1), 1, TRUE,  "")</f>
        <v>#NAME?</v>
      </c>
      <c r="AA1635" s="282" t="b">
        <f t="shared" ca="1" si="26"/>
        <v>0</v>
      </c>
      <c r="AB1635" s="305"/>
    </row>
    <row r="1636" spans="1:28" x14ac:dyDescent="0.25">
      <c r="A1636" s="281" t="str">
        <f ca="1">no.</f>
        <v/>
      </c>
      <c r="B1636" s="281"/>
      <c r="C1636" s="282"/>
      <c r="D1636" s="282"/>
      <c r="E1636" s="282" t="str">
        <f ca="1">position</f>
        <v/>
      </c>
      <c r="F1636" s="282"/>
      <c r="G1636" s="282"/>
      <c r="H1636" s="282"/>
      <c r="I1636" s="282"/>
      <c r="J1636" s="335"/>
      <c r="K1636" s="282"/>
      <c r="L1636" s="282"/>
      <c r="M1636" s="282"/>
      <c r="N1636" s="282"/>
      <c r="O1636" s="281"/>
      <c r="P1636" s="360" t="str">
        <f ca="1">rescore_patient</f>
        <v/>
      </c>
      <c r="Q1636" s="330" t="str">
        <f ca="1">quantity</f>
        <v/>
      </c>
      <c r="R1636" s="281"/>
      <c r="S1636" s="282"/>
      <c r="T1636" s="282"/>
      <c r="U1636" s="282"/>
      <c r="V1636" s="305"/>
      <c r="W1636" s="305"/>
      <c r="X1636" s="305"/>
      <c r="Y1636" s="282"/>
      <c r="Z1636" s="282" t="e" vm="1">
        <f ca="1">_xlfn.IFS(AND(ISNUMBER(SEARCH("N?m l*", CUSTOMER[[#This Row],[Service Type]], 1)), CUSTOMER[[#This Row],[Count ST]] = TRUE), CUSTOMER[[#This Row],[Quantity]], AND($Y$10:$Y1636 = TRUE, COUNTIFS($H$10:$H1636, CUSTOMER[[#This Row],[Booking]], $J$10:$J1636, CUSTOMER[[#This Row],[Order Date]], $F$10:$F1636, "&lt;&gt;"&amp;"N?m l*")=1), 1, TRUE,  "")</f>
        <v>#NAME?</v>
      </c>
      <c r="AA1636" s="282" t="b">
        <f t="shared" ca="1" si="26"/>
        <v>0</v>
      </c>
      <c r="AB1636" s="305"/>
    </row>
    <row r="1637" spans="1:28" x14ac:dyDescent="0.25">
      <c r="A1637" s="281" t="str">
        <f ca="1">no.</f>
        <v/>
      </c>
      <c r="B1637" s="281"/>
      <c r="C1637" s="282"/>
      <c r="D1637" s="282"/>
      <c r="E1637" s="282" t="str">
        <f ca="1">position</f>
        <v/>
      </c>
      <c r="F1637" s="282"/>
      <c r="G1637" s="282"/>
      <c r="H1637" s="282"/>
      <c r="I1637" s="282"/>
      <c r="J1637" s="335"/>
      <c r="K1637" s="282"/>
      <c r="L1637" s="282"/>
      <c r="M1637" s="282"/>
      <c r="N1637" s="282"/>
      <c r="O1637" s="281"/>
      <c r="P1637" s="360" t="str">
        <f ca="1">rescore_patient</f>
        <v/>
      </c>
      <c r="Q1637" s="330" t="str">
        <f ca="1">quantity</f>
        <v/>
      </c>
      <c r="R1637" s="281"/>
      <c r="S1637" s="282"/>
      <c r="T1637" s="282"/>
      <c r="U1637" s="282"/>
      <c r="V1637" s="305"/>
      <c r="W1637" s="305"/>
      <c r="X1637" s="305"/>
      <c r="Y1637" s="282"/>
      <c r="Z1637" s="282" t="e" vm="1">
        <f ca="1">_xlfn.IFS(AND(ISNUMBER(SEARCH("N?m l*", CUSTOMER[[#This Row],[Service Type]], 1)), CUSTOMER[[#This Row],[Count ST]] = TRUE), CUSTOMER[[#This Row],[Quantity]], AND($Y$10:$Y1637 = TRUE, COUNTIFS($H$10:$H1637, CUSTOMER[[#This Row],[Booking]], $J$10:$J1637, CUSTOMER[[#This Row],[Order Date]], $F$10:$F1637, "&lt;&gt;"&amp;"N?m l*")=1), 1, TRUE,  "")</f>
        <v>#NAME?</v>
      </c>
      <c r="AA1637" s="282" t="b">
        <f t="shared" ca="1" si="26"/>
        <v>0</v>
      </c>
      <c r="AB1637" s="305"/>
    </row>
    <row r="1638" spans="1:28" x14ac:dyDescent="0.25">
      <c r="A1638" s="281" t="str">
        <f ca="1">no.</f>
        <v/>
      </c>
      <c r="B1638" s="281"/>
      <c r="C1638" s="282"/>
      <c r="D1638" s="282"/>
      <c r="E1638" s="282" t="str">
        <f ca="1">position</f>
        <v/>
      </c>
      <c r="F1638" s="282"/>
      <c r="G1638" s="282"/>
      <c r="H1638" s="282"/>
      <c r="I1638" s="282"/>
      <c r="J1638" s="335"/>
      <c r="K1638" s="282"/>
      <c r="L1638" s="282"/>
      <c r="M1638" s="282"/>
      <c r="N1638" s="282"/>
      <c r="O1638" s="281"/>
      <c r="P1638" s="360" t="str">
        <f ca="1">rescore_patient</f>
        <v/>
      </c>
      <c r="Q1638" s="330" t="str">
        <f ca="1">quantity</f>
        <v/>
      </c>
      <c r="R1638" s="281"/>
      <c r="S1638" s="282"/>
      <c r="T1638" s="282"/>
      <c r="U1638" s="282"/>
      <c r="V1638" s="305"/>
      <c r="W1638" s="305"/>
      <c r="X1638" s="305"/>
      <c r="Y1638" s="282"/>
      <c r="Z1638" s="282" t="e" vm="1">
        <f ca="1">_xlfn.IFS(AND(ISNUMBER(SEARCH("N?m l*", CUSTOMER[[#This Row],[Service Type]], 1)), CUSTOMER[[#This Row],[Count ST]] = TRUE), CUSTOMER[[#This Row],[Quantity]], AND($Y$10:$Y1638 = TRUE, COUNTIFS($H$10:$H1638, CUSTOMER[[#This Row],[Booking]], $J$10:$J1638, CUSTOMER[[#This Row],[Order Date]], $F$10:$F1638, "&lt;&gt;"&amp;"N?m l*")=1), 1, TRUE,  "")</f>
        <v>#NAME?</v>
      </c>
      <c r="AA1638" s="282" t="b">
        <f t="shared" ca="1" si="26"/>
        <v>0</v>
      </c>
      <c r="AB1638" s="305"/>
    </row>
    <row r="1639" spans="1:28" x14ac:dyDescent="0.25">
      <c r="A1639" s="281" t="str">
        <f ca="1">no.</f>
        <v/>
      </c>
      <c r="B1639" s="281"/>
      <c r="C1639" s="282"/>
      <c r="D1639" s="282"/>
      <c r="E1639" s="282" t="str">
        <f ca="1">position</f>
        <v/>
      </c>
      <c r="F1639" s="282"/>
      <c r="G1639" s="282"/>
      <c r="H1639" s="282"/>
      <c r="I1639" s="282"/>
      <c r="J1639" s="335"/>
      <c r="K1639" s="282"/>
      <c r="L1639" s="282"/>
      <c r="M1639" s="282"/>
      <c r="N1639" s="282"/>
      <c r="O1639" s="281"/>
      <c r="P1639" s="360" t="str">
        <f ca="1">rescore_patient</f>
        <v/>
      </c>
      <c r="Q1639" s="330" t="str">
        <f ca="1">quantity</f>
        <v/>
      </c>
      <c r="R1639" s="281"/>
      <c r="S1639" s="282"/>
      <c r="T1639" s="282"/>
      <c r="U1639" s="282"/>
      <c r="V1639" s="305"/>
      <c r="W1639" s="305"/>
      <c r="X1639" s="305"/>
      <c r="Y1639" s="282"/>
      <c r="Z1639" s="282" t="e" vm="1">
        <f ca="1">_xlfn.IFS(AND(ISNUMBER(SEARCH("N?m l*", CUSTOMER[[#This Row],[Service Type]], 1)), CUSTOMER[[#This Row],[Count ST]] = TRUE), CUSTOMER[[#This Row],[Quantity]], AND($Y$10:$Y1639 = TRUE, COUNTIFS($H$10:$H1639, CUSTOMER[[#This Row],[Booking]], $J$10:$J1639, CUSTOMER[[#This Row],[Order Date]], $F$10:$F1639, "&lt;&gt;"&amp;"N?m l*")=1), 1, TRUE,  "")</f>
        <v>#NAME?</v>
      </c>
      <c r="AA1639" s="282" t="b">
        <f t="shared" ca="1" si="26"/>
        <v>0</v>
      </c>
      <c r="AB1639" s="305"/>
    </row>
    <row r="1640" spans="1:28" x14ac:dyDescent="0.25">
      <c r="A1640" s="281" t="str">
        <f ca="1">no.</f>
        <v/>
      </c>
      <c r="B1640" s="281"/>
      <c r="C1640" s="282"/>
      <c r="D1640" s="282"/>
      <c r="E1640" s="282" t="str">
        <f ca="1">position</f>
        <v/>
      </c>
      <c r="F1640" s="282"/>
      <c r="G1640" s="282"/>
      <c r="H1640" s="282"/>
      <c r="I1640" s="282"/>
      <c r="J1640" s="335"/>
      <c r="K1640" s="282"/>
      <c r="L1640" s="282"/>
      <c r="M1640" s="282"/>
      <c r="N1640" s="282"/>
      <c r="O1640" s="281"/>
      <c r="P1640" s="360" t="str">
        <f ca="1">rescore_patient</f>
        <v/>
      </c>
      <c r="Q1640" s="330" t="str">
        <f ca="1">quantity</f>
        <v/>
      </c>
      <c r="R1640" s="281"/>
      <c r="S1640" s="282"/>
      <c r="T1640" s="282"/>
      <c r="U1640" s="282"/>
      <c r="V1640" s="305"/>
      <c r="W1640" s="305"/>
      <c r="X1640" s="305"/>
      <c r="Y1640" s="282"/>
      <c r="Z1640" s="282" t="e" vm="1">
        <f ca="1">_xlfn.IFS(AND(ISNUMBER(SEARCH("N?m l*", CUSTOMER[[#This Row],[Service Type]], 1)), CUSTOMER[[#This Row],[Count ST]] = TRUE), CUSTOMER[[#This Row],[Quantity]], AND($Y$10:$Y1640 = TRUE, COUNTIFS($H$10:$H1640, CUSTOMER[[#This Row],[Booking]], $J$10:$J1640, CUSTOMER[[#This Row],[Order Date]], $F$10:$F1640, "&lt;&gt;"&amp;"N?m l*")=1), 1, TRUE,  "")</f>
        <v>#NAME?</v>
      </c>
      <c r="AA1640" s="282" t="b">
        <f t="shared" ca="1" si="26"/>
        <v>0</v>
      </c>
      <c r="AB1640" s="305"/>
    </row>
    <row r="1641" spans="1:28" x14ac:dyDescent="0.25">
      <c r="A1641" s="281" t="str">
        <f ca="1">no.</f>
        <v/>
      </c>
      <c r="B1641" s="281"/>
      <c r="C1641" s="282"/>
      <c r="D1641" s="282"/>
      <c r="E1641" s="282" t="str">
        <f ca="1">position</f>
        <v/>
      </c>
      <c r="F1641" s="282"/>
      <c r="G1641" s="282"/>
      <c r="H1641" s="282"/>
      <c r="I1641" s="282"/>
      <c r="J1641" s="335"/>
      <c r="K1641" s="282"/>
      <c r="L1641" s="282"/>
      <c r="M1641" s="282"/>
      <c r="N1641" s="282"/>
      <c r="O1641" s="281"/>
      <c r="P1641" s="360" t="str">
        <f ca="1">rescore_patient</f>
        <v/>
      </c>
      <c r="Q1641" s="330" t="str">
        <f ca="1">quantity</f>
        <v/>
      </c>
      <c r="R1641" s="281"/>
      <c r="S1641" s="282"/>
      <c r="T1641" s="282"/>
      <c r="U1641" s="282"/>
      <c r="V1641" s="305"/>
      <c r="W1641" s="305"/>
      <c r="X1641" s="305"/>
      <c r="Y1641" s="282"/>
      <c r="Z1641" s="282" t="e" vm="1">
        <f ca="1">_xlfn.IFS(AND(ISNUMBER(SEARCH("N?m l*", CUSTOMER[[#This Row],[Service Type]], 1)), CUSTOMER[[#This Row],[Count ST]] = TRUE), CUSTOMER[[#This Row],[Quantity]], AND($Y$10:$Y1641 = TRUE, COUNTIFS($H$10:$H1641, CUSTOMER[[#This Row],[Booking]], $J$10:$J1641, CUSTOMER[[#This Row],[Order Date]], $F$10:$F1641, "&lt;&gt;"&amp;"N?m l*")=1), 1, TRUE,  "")</f>
        <v>#NAME?</v>
      </c>
      <c r="AA1641" s="282" t="b">
        <f t="shared" ca="1" si="26"/>
        <v>0</v>
      </c>
      <c r="AB1641" s="305"/>
    </row>
    <row r="1642" spans="1:28" x14ac:dyDescent="0.25">
      <c r="A1642" s="281" t="str">
        <f ca="1">no.</f>
        <v/>
      </c>
      <c r="B1642" s="281"/>
      <c r="C1642" s="282"/>
      <c r="D1642" s="282"/>
      <c r="E1642" s="282" t="str">
        <f ca="1">position</f>
        <v/>
      </c>
      <c r="F1642" s="282"/>
      <c r="G1642" s="282"/>
      <c r="H1642" s="282"/>
      <c r="I1642" s="282"/>
      <c r="J1642" s="335"/>
      <c r="K1642" s="282"/>
      <c r="L1642" s="282"/>
      <c r="M1642" s="282"/>
      <c r="N1642" s="282"/>
      <c r="O1642" s="281"/>
      <c r="P1642" s="360" t="str">
        <f ca="1">rescore_patient</f>
        <v/>
      </c>
      <c r="Q1642" s="330" t="str">
        <f ca="1">quantity</f>
        <v/>
      </c>
      <c r="R1642" s="281"/>
      <c r="S1642" s="282"/>
      <c r="T1642" s="282"/>
      <c r="U1642" s="282"/>
      <c r="V1642" s="305"/>
      <c r="W1642" s="305"/>
      <c r="X1642" s="305"/>
      <c r="Y1642" s="282"/>
      <c r="Z1642" s="282" t="e" vm="1">
        <f ca="1">_xlfn.IFS(AND(ISNUMBER(SEARCH("N?m l*", CUSTOMER[[#This Row],[Service Type]], 1)), CUSTOMER[[#This Row],[Count ST]] = TRUE), CUSTOMER[[#This Row],[Quantity]], AND($Y$10:$Y1642 = TRUE, COUNTIFS($H$10:$H1642, CUSTOMER[[#This Row],[Booking]], $J$10:$J1642, CUSTOMER[[#This Row],[Order Date]], $F$10:$F1642, "&lt;&gt;"&amp;"N?m l*")=1), 1, TRUE,  "")</f>
        <v>#NAME?</v>
      </c>
      <c r="AA1642" s="282" t="b">
        <f t="shared" ca="1" si="26"/>
        <v>0</v>
      </c>
      <c r="AB1642" s="305"/>
    </row>
    <row r="1643" spans="1:28" x14ac:dyDescent="0.25">
      <c r="A1643" s="281" t="str">
        <f ca="1">no.</f>
        <v/>
      </c>
      <c r="B1643" s="281"/>
      <c r="C1643" s="282"/>
      <c r="D1643" s="282"/>
      <c r="E1643" s="282" t="str">
        <f ca="1">position</f>
        <v/>
      </c>
      <c r="F1643" s="282"/>
      <c r="G1643" s="282"/>
      <c r="H1643" s="282"/>
      <c r="I1643" s="282"/>
      <c r="J1643" s="335"/>
      <c r="K1643" s="282"/>
      <c r="L1643" s="282"/>
      <c r="M1643" s="282"/>
      <c r="N1643" s="282"/>
      <c r="O1643" s="281"/>
      <c r="P1643" s="360" t="str">
        <f ca="1">rescore_patient</f>
        <v/>
      </c>
      <c r="Q1643" s="330" t="str">
        <f ca="1">quantity</f>
        <v/>
      </c>
      <c r="R1643" s="281"/>
      <c r="S1643" s="282"/>
      <c r="T1643" s="282"/>
      <c r="U1643" s="282"/>
      <c r="V1643" s="305"/>
      <c r="W1643" s="305"/>
      <c r="X1643" s="305"/>
      <c r="Y1643" s="282"/>
      <c r="Z1643" s="282" t="e" vm="1">
        <f ca="1">_xlfn.IFS(AND(ISNUMBER(SEARCH("N?m l*", CUSTOMER[[#This Row],[Service Type]], 1)), CUSTOMER[[#This Row],[Count ST]] = TRUE), CUSTOMER[[#This Row],[Quantity]], AND($Y$10:$Y1643 = TRUE, COUNTIFS($H$10:$H1643, CUSTOMER[[#This Row],[Booking]], $J$10:$J1643, CUSTOMER[[#This Row],[Order Date]], $F$10:$F1643, "&lt;&gt;"&amp;"N?m l*")=1), 1, TRUE,  "")</f>
        <v>#NAME?</v>
      </c>
      <c r="AA1643" s="282" t="b">
        <f t="shared" ca="1" si="26"/>
        <v>0</v>
      </c>
      <c r="AB1643" s="305"/>
    </row>
    <row r="1644" spans="1:28" x14ac:dyDescent="0.25">
      <c r="A1644" s="281" t="str">
        <f ca="1">no.</f>
        <v/>
      </c>
      <c r="B1644" s="281"/>
      <c r="C1644" s="282"/>
      <c r="D1644" s="282"/>
      <c r="E1644" s="282" t="str">
        <f ca="1">position</f>
        <v/>
      </c>
      <c r="F1644" s="282"/>
      <c r="G1644" s="282"/>
      <c r="H1644" s="282"/>
      <c r="I1644" s="282"/>
      <c r="J1644" s="335"/>
      <c r="K1644" s="282"/>
      <c r="L1644" s="282"/>
      <c r="M1644" s="282"/>
      <c r="N1644" s="282"/>
      <c r="O1644" s="281"/>
      <c r="P1644" s="360" t="str">
        <f ca="1">rescore_patient</f>
        <v/>
      </c>
      <c r="Q1644" s="330" t="str">
        <f ca="1">quantity</f>
        <v/>
      </c>
      <c r="R1644" s="281"/>
      <c r="S1644" s="282"/>
      <c r="T1644" s="282"/>
      <c r="U1644" s="282"/>
      <c r="V1644" s="305"/>
      <c r="W1644" s="305"/>
      <c r="X1644" s="305"/>
      <c r="Y1644" s="282"/>
      <c r="Z1644" s="282" t="e" vm="1">
        <f ca="1">_xlfn.IFS(AND(ISNUMBER(SEARCH("N?m l*", CUSTOMER[[#This Row],[Service Type]], 1)), CUSTOMER[[#This Row],[Count ST]] = TRUE), CUSTOMER[[#This Row],[Quantity]], AND($Y$10:$Y1644 = TRUE, COUNTIFS($H$10:$H1644, CUSTOMER[[#This Row],[Booking]], $J$10:$J1644, CUSTOMER[[#This Row],[Order Date]], $F$10:$F1644, "&lt;&gt;"&amp;"N?m l*")=1), 1, TRUE,  "")</f>
        <v>#NAME?</v>
      </c>
      <c r="AA1644" s="282" t="b">
        <f t="shared" ca="1" si="26"/>
        <v>0</v>
      </c>
      <c r="AB1644" s="305"/>
    </row>
    <row r="1645" spans="1:28" x14ac:dyDescent="0.25">
      <c r="A1645" s="281" t="str">
        <f ca="1">no.</f>
        <v/>
      </c>
      <c r="B1645" s="281"/>
      <c r="C1645" s="282"/>
      <c r="D1645" s="282"/>
      <c r="E1645" s="282" t="str">
        <f ca="1">position</f>
        <v/>
      </c>
      <c r="F1645" s="282"/>
      <c r="G1645" s="282"/>
      <c r="H1645" s="282"/>
      <c r="I1645" s="282"/>
      <c r="J1645" s="335"/>
      <c r="K1645" s="282"/>
      <c r="L1645" s="282"/>
      <c r="M1645" s="282"/>
      <c r="N1645" s="282"/>
      <c r="O1645" s="281"/>
      <c r="P1645" s="360" t="str">
        <f ca="1">rescore_patient</f>
        <v/>
      </c>
      <c r="Q1645" s="330" t="str">
        <f ca="1">quantity</f>
        <v/>
      </c>
      <c r="R1645" s="281"/>
      <c r="S1645" s="282"/>
      <c r="T1645" s="282"/>
      <c r="U1645" s="282"/>
      <c r="V1645" s="305"/>
      <c r="W1645" s="305"/>
      <c r="X1645" s="305"/>
      <c r="Y1645" s="282"/>
      <c r="Z1645" s="282" t="e" vm="1">
        <f ca="1">_xlfn.IFS(AND(ISNUMBER(SEARCH("N?m l*", CUSTOMER[[#This Row],[Service Type]], 1)), CUSTOMER[[#This Row],[Count ST]] = TRUE), CUSTOMER[[#This Row],[Quantity]], AND($Y$10:$Y1645 = TRUE, COUNTIFS($H$10:$H1645, CUSTOMER[[#This Row],[Booking]], $J$10:$J1645, CUSTOMER[[#This Row],[Order Date]], $F$10:$F1645, "&lt;&gt;"&amp;"N?m l*")=1), 1, TRUE,  "")</f>
        <v>#NAME?</v>
      </c>
      <c r="AA1645" s="282" t="b">
        <f t="shared" ca="1" si="26"/>
        <v>0</v>
      </c>
      <c r="AB1645" s="305"/>
    </row>
    <row r="1646" spans="1:28" x14ac:dyDescent="0.25">
      <c r="A1646" s="281" t="str">
        <f ca="1">no.</f>
        <v/>
      </c>
      <c r="B1646" s="281"/>
      <c r="C1646" s="282"/>
      <c r="D1646" s="282"/>
      <c r="E1646" s="282" t="str">
        <f ca="1">position</f>
        <v/>
      </c>
      <c r="F1646" s="282"/>
      <c r="G1646" s="282"/>
      <c r="H1646" s="282"/>
      <c r="I1646" s="282"/>
      <c r="J1646" s="335"/>
      <c r="K1646" s="282"/>
      <c r="L1646" s="282"/>
      <c r="M1646" s="282"/>
      <c r="N1646" s="282"/>
      <c r="O1646" s="281"/>
      <c r="P1646" s="360" t="str">
        <f ca="1">rescore_patient</f>
        <v/>
      </c>
      <c r="Q1646" s="330" t="str">
        <f ca="1">quantity</f>
        <v/>
      </c>
      <c r="R1646" s="281"/>
      <c r="S1646" s="282"/>
      <c r="T1646" s="282"/>
      <c r="U1646" s="282"/>
      <c r="V1646" s="305"/>
      <c r="W1646" s="305"/>
      <c r="X1646" s="305"/>
      <c r="Y1646" s="282"/>
      <c r="Z1646" s="282" t="e" vm="1">
        <f ca="1">_xlfn.IFS(AND(ISNUMBER(SEARCH("N?m l*", CUSTOMER[[#This Row],[Service Type]], 1)), CUSTOMER[[#This Row],[Count ST]] = TRUE), CUSTOMER[[#This Row],[Quantity]], AND($Y$10:$Y1646 = TRUE, COUNTIFS($H$10:$H1646, CUSTOMER[[#This Row],[Booking]], $J$10:$J1646, CUSTOMER[[#This Row],[Order Date]], $F$10:$F1646, "&lt;&gt;"&amp;"N?m l*")=1), 1, TRUE,  "")</f>
        <v>#NAME?</v>
      </c>
      <c r="AA1646" s="282" t="b">
        <f t="shared" ca="1" si="26"/>
        <v>0</v>
      </c>
      <c r="AB1646" s="305"/>
    </row>
    <row r="1647" spans="1:28" x14ac:dyDescent="0.25">
      <c r="A1647" s="281" t="str">
        <f ca="1">no.</f>
        <v/>
      </c>
      <c r="B1647" s="281"/>
      <c r="C1647" s="282"/>
      <c r="D1647" s="282"/>
      <c r="E1647" s="282" t="str">
        <f ca="1">position</f>
        <v/>
      </c>
      <c r="F1647" s="282"/>
      <c r="G1647" s="282"/>
      <c r="H1647" s="282"/>
      <c r="I1647" s="282"/>
      <c r="J1647" s="335"/>
      <c r="K1647" s="282"/>
      <c r="L1647" s="282"/>
      <c r="M1647" s="282"/>
      <c r="N1647" s="282"/>
      <c r="O1647" s="281"/>
      <c r="P1647" s="360" t="str">
        <f ca="1">rescore_patient</f>
        <v/>
      </c>
      <c r="Q1647" s="330" t="str">
        <f ca="1">quantity</f>
        <v/>
      </c>
      <c r="R1647" s="281"/>
      <c r="S1647" s="282"/>
      <c r="T1647" s="282"/>
      <c r="U1647" s="282"/>
      <c r="V1647" s="305"/>
      <c r="W1647" s="305"/>
      <c r="X1647" s="305"/>
      <c r="Y1647" s="282"/>
      <c r="Z1647" s="282" t="e" vm="1">
        <f ca="1">_xlfn.IFS(AND(ISNUMBER(SEARCH("N?m l*", CUSTOMER[[#This Row],[Service Type]], 1)), CUSTOMER[[#This Row],[Count ST]] = TRUE), CUSTOMER[[#This Row],[Quantity]], AND($Y$10:$Y1647 = TRUE, COUNTIFS($H$10:$H1647, CUSTOMER[[#This Row],[Booking]], $J$10:$J1647, CUSTOMER[[#This Row],[Order Date]], $F$10:$F1647, "&lt;&gt;"&amp;"N?m l*")=1), 1, TRUE,  "")</f>
        <v>#NAME?</v>
      </c>
      <c r="AA1647" s="282" t="b">
        <f t="shared" ca="1" si="26"/>
        <v>0</v>
      </c>
      <c r="AB1647" s="305"/>
    </row>
    <row r="1648" spans="1:28" x14ac:dyDescent="0.25">
      <c r="A1648" s="281" t="str">
        <f ca="1">no.</f>
        <v/>
      </c>
      <c r="B1648" s="281"/>
      <c r="C1648" s="282"/>
      <c r="D1648" s="282"/>
      <c r="E1648" s="282" t="str">
        <f ca="1">position</f>
        <v/>
      </c>
      <c r="F1648" s="282"/>
      <c r="G1648" s="282"/>
      <c r="H1648" s="282"/>
      <c r="I1648" s="282"/>
      <c r="J1648" s="335"/>
      <c r="K1648" s="282"/>
      <c r="L1648" s="282"/>
      <c r="M1648" s="282"/>
      <c r="N1648" s="282"/>
      <c r="O1648" s="281"/>
      <c r="P1648" s="360" t="str">
        <f ca="1">rescore_patient</f>
        <v/>
      </c>
      <c r="Q1648" s="330" t="str">
        <f ca="1">quantity</f>
        <v/>
      </c>
      <c r="R1648" s="281"/>
      <c r="S1648" s="282"/>
      <c r="T1648" s="282"/>
      <c r="U1648" s="282"/>
      <c r="V1648" s="305"/>
      <c r="W1648" s="305"/>
      <c r="X1648" s="305"/>
      <c r="Y1648" s="282"/>
      <c r="Z1648" s="282" t="e" vm="1">
        <f ca="1">_xlfn.IFS(AND(ISNUMBER(SEARCH("N?m l*", CUSTOMER[[#This Row],[Service Type]], 1)), CUSTOMER[[#This Row],[Count ST]] = TRUE), CUSTOMER[[#This Row],[Quantity]], AND($Y$10:$Y1648 = TRUE, COUNTIFS($H$10:$H1648, CUSTOMER[[#This Row],[Booking]], $J$10:$J1648, CUSTOMER[[#This Row],[Order Date]], $F$10:$F1648, "&lt;&gt;"&amp;"N?m l*")=1), 1, TRUE,  "")</f>
        <v>#NAME?</v>
      </c>
      <c r="AA1648" s="282" t="b">
        <f t="shared" ca="1" si="26"/>
        <v>0</v>
      </c>
      <c r="AB1648" s="305"/>
    </row>
    <row r="1649" spans="1:28" x14ac:dyDescent="0.25">
      <c r="A1649" s="281" t="str">
        <f ca="1">no.</f>
        <v/>
      </c>
      <c r="B1649" s="281"/>
      <c r="C1649" s="282"/>
      <c r="D1649" s="282"/>
      <c r="E1649" s="282" t="str">
        <f ca="1">position</f>
        <v/>
      </c>
      <c r="F1649" s="282"/>
      <c r="G1649" s="282"/>
      <c r="H1649" s="282"/>
      <c r="I1649" s="282"/>
      <c r="J1649" s="335"/>
      <c r="K1649" s="282"/>
      <c r="L1649" s="282"/>
      <c r="M1649" s="282"/>
      <c r="N1649" s="282"/>
      <c r="O1649" s="281"/>
      <c r="P1649" s="360" t="str">
        <f ca="1">rescore_patient</f>
        <v/>
      </c>
      <c r="Q1649" s="330" t="str">
        <f ca="1">quantity</f>
        <v/>
      </c>
      <c r="R1649" s="281"/>
      <c r="S1649" s="282"/>
      <c r="T1649" s="282"/>
      <c r="U1649" s="282"/>
      <c r="V1649" s="305"/>
      <c r="W1649" s="305"/>
      <c r="X1649" s="305"/>
      <c r="Y1649" s="282"/>
      <c r="Z1649" s="282" t="e" vm="1">
        <f ca="1">_xlfn.IFS(AND(ISNUMBER(SEARCH("N?m l*", CUSTOMER[[#This Row],[Service Type]], 1)), CUSTOMER[[#This Row],[Count ST]] = TRUE), CUSTOMER[[#This Row],[Quantity]], AND($Y$10:$Y1649 = TRUE, COUNTIFS($H$10:$H1649, CUSTOMER[[#This Row],[Booking]], $J$10:$J1649, CUSTOMER[[#This Row],[Order Date]], $F$10:$F1649, "&lt;&gt;"&amp;"N?m l*")=1), 1, TRUE,  "")</f>
        <v>#NAME?</v>
      </c>
      <c r="AA1649" s="282" t="b">
        <f t="shared" ca="1" si="26"/>
        <v>0</v>
      </c>
      <c r="AB1649" s="305"/>
    </row>
    <row r="1650" spans="1:28" x14ac:dyDescent="0.25">
      <c r="A1650" s="281" t="str">
        <f ca="1">no.</f>
        <v/>
      </c>
      <c r="B1650" s="281"/>
      <c r="C1650" s="282"/>
      <c r="D1650" s="282"/>
      <c r="E1650" s="282" t="str">
        <f ca="1">position</f>
        <v/>
      </c>
      <c r="F1650" s="282"/>
      <c r="G1650" s="282"/>
      <c r="H1650" s="282"/>
      <c r="I1650" s="282"/>
      <c r="J1650" s="335"/>
      <c r="K1650" s="282"/>
      <c r="L1650" s="282"/>
      <c r="M1650" s="282"/>
      <c r="N1650" s="282"/>
      <c r="O1650" s="281"/>
      <c r="P1650" s="360" t="str">
        <f ca="1">rescore_patient</f>
        <v/>
      </c>
      <c r="Q1650" s="330" t="str">
        <f ca="1">quantity</f>
        <v/>
      </c>
      <c r="R1650" s="281"/>
      <c r="S1650" s="282"/>
      <c r="T1650" s="282"/>
      <c r="U1650" s="282"/>
      <c r="V1650" s="305"/>
      <c r="W1650" s="305"/>
      <c r="X1650" s="305"/>
      <c r="Y1650" s="282"/>
      <c r="Z1650" s="282" t="e" vm="1">
        <f ca="1">_xlfn.IFS(AND(ISNUMBER(SEARCH("N?m l*", CUSTOMER[[#This Row],[Service Type]], 1)), CUSTOMER[[#This Row],[Count ST]] = TRUE), CUSTOMER[[#This Row],[Quantity]], AND($Y$10:$Y1650 = TRUE, COUNTIFS($H$10:$H1650, CUSTOMER[[#This Row],[Booking]], $J$10:$J1650, CUSTOMER[[#This Row],[Order Date]], $F$10:$F1650, "&lt;&gt;"&amp;"N?m l*")=1), 1, TRUE,  "")</f>
        <v>#NAME?</v>
      </c>
      <c r="AA1650" s="282" t="b">
        <f t="shared" ca="1" si="26"/>
        <v>0</v>
      </c>
      <c r="AB1650" s="305"/>
    </row>
    <row r="1651" spans="1:28" x14ac:dyDescent="0.25">
      <c r="A1651" s="281" t="str">
        <f ca="1">no.</f>
        <v/>
      </c>
      <c r="B1651" s="281"/>
      <c r="C1651" s="282"/>
      <c r="D1651" s="282"/>
      <c r="E1651" s="282" t="str">
        <f ca="1">position</f>
        <v/>
      </c>
      <c r="F1651" s="282"/>
      <c r="G1651" s="282"/>
      <c r="H1651" s="282"/>
      <c r="I1651" s="282"/>
      <c r="J1651" s="335"/>
      <c r="K1651" s="282"/>
      <c r="L1651" s="282"/>
      <c r="M1651" s="282"/>
      <c r="N1651" s="282"/>
      <c r="O1651" s="281"/>
      <c r="P1651" s="360" t="str">
        <f ca="1">rescore_patient</f>
        <v/>
      </c>
      <c r="Q1651" s="330" t="str">
        <f ca="1">quantity</f>
        <v/>
      </c>
      <c r="R1651" s="281"/>
      <c r="S1651" s="282"/>
      <c r="T1651" s="282"/>
      <c r="U1651" s="282"/>
      <c r="V1651" s="305"/>
      <c r="W1651" s="305"/>
      <c r="X1651" s="305"/>
      <c r="Y1651" s="282"/>
      <c r="Z1651" s="282" t="e" vm="1">
        <f ca="1">_xlfn.IFS(AND(ISNUMBER(SEARCH("N?m l*", CUSTOMER[[#This Row],[Service Type]], 1)), CUSTOMER[[#This Row],[Count ST]] = TRUE), CUSTOMER[[#This Row],[Quantity]], AND($Y$10:$Y1651 = TRUE, COUNTIFS($H$10:$H1651, CUSTOMER[[#This Row],[Booking]], $J$10:$J1651, CUSTOMER[[#This Row],[Order Date]], $F$10:$F1651, "&lt;&gt;"&amp;"N?m l*")=1), 1, TRUE,  "")</f>
        <v>#NAME?</v>
      </c>
      <c r="AA1651" s="282" t="b">
        <f t="shared" ca="1" si="26"/>
        <v>0</v>
      </c>
      <c r="AB1651" s="305"/>
    </row>
    <row r="1652" spans="1:28" x14ac:dyDescent="0.25">
      <c r="A1652" s="281" t="str">
        <f ca="1">no.</f>
        <v/>
      </c>
      <c r="B1652" s="281"/>
      <c r="C1652" s="282"/>
      <c r="D1652" s="282"/>
      <c r="E1652" s="282" t="str">
        <f ca="1">position</f>
        <v/>
      </c>
      <c r="F1652" s="282"/>
      <c r="G1652" s="282"/>
      <c r="H1652" s="282"/>
      <c r="I1652" s="282"/>
      <c r="J1652" s="335"/>
      <c r="K1652" s="282"/>
      <c r="L1652" s="282"/>
      <c r="M1652" s="282"/>
      <c r="N1652" s="282"/>
      <c r="O1652" s="281"/>
      <c r="P1652" s="360" t="str">
        <f ca="1">rescore_patient</f>
        <v/>
      </c>
      <c r="Q1652" s="330" t="str">
        <f ca="1">quantity</f>
        <v/>
      </c>
      <c r="R1652" s="281"/>
      <c r="S1652" s="282"/>
      <c r="T1652" s="282"/>
      <c r="U1652" s="282"/>
      <c r="V1652" s="305"/>
      <c r="W1652" s="305"/>
      <c r="X1652" s="305"/>
      <c r="Y1652" s="282"/>
      <c r="Z1652" s="282" t="e" vm="1">
        <f ca="1">_xlfn.IFS(AND(ISNUMBER(SEARCH("N?m l*", CUSTOMER[[#This Row],[Service Type]], 1)), CUSTOMER[[#This Row],[Count ST]] = TRUE), CUSTOMER[[#This Row],[Quantity]], AND($Y$10:$Y1652 = TRUE, COUNTIFS($H$10:$H1652, CUSTOMER[[#This Row],[Booking]], $J$10:$J1652, CUSTOMER[[#This Row],[Order Date]], $F$10:$F1652, "&lt;&gt;"&amp;"N?m l*")=1), 1, TRUE,  "")</f>
        <v>#NAME?</v>
      </c>
      <c r="AA1652" s="282" t="b">
        <f t="shared" ca="1" si="26"/>
        <v>0</v>
      </c>
      <c r="AB1652" s="305"/>
    </row>
    <row r="1653" spans="1:28" x14ac:dyDescent="0.25">
      <c r="A1653" s="281" t="str">
        <f ca="1">no.</f>
        <v/>
      </c>
      <c r="B1653" s="281"/>
      <c r="C1653" s="282"/>
      <c r="D1653" s="282"/>
      <c r="E1653" s="282" t="str">
        <f ca="1">position</f>
        <v/>
      </c>
      <c r="F1653" s="282"/>
      <c r="G1653" s="282"/>
      <c r="H1653" s="282"/>
      <c r="I1653" s="282"/>
      <c r="J1653" s="335"/>
      <c r="K1653" s="282"/>
      <c r="L1653" s="282"/>
      <c r="M1653" s="282"/>
      <c r="N1653" s="282"/>
      <c r="O1653" s="281"/>
      <c r="P1653" s="360" t="str">
        <f ca="1">rescore_patient</f>
        <v/>
      </c>
      <c r="Q1653" s="330" t="str">
        <f ca="1">quantity</f>
        <v/>
      </c>
      <c r="R1653" s="281"/>
      <c r="S1653" s="282"/>
      <c r="T1653" s="282"/>
      <c r="U1653" s="282"/>
      <c r="V1653" s="305"/>
      <c r="W1653" s="305"/>
      <c r="X1653" s="305"/>
      <c r="Y1653" s="282"/>
      <c r="Z1653" s="282" t="e" vm="1">
        <f ca="1">_xlfn.IFS(AND(ISNUMBER(SEARCH("N?m l*", CUSTOMER[[#This Row],[Service Type]], 1)), CUSTOMER[[#This Row],[Count ST]] = TRUE), CUSTOMER[[#This Row],[Quantity]], AND($Y$10:$Y1653 = TRUE, COUNTIFS($H$10:$H1653, CUSTOMER[[#This Row],[Booking]], $J$10:$J1653, CUSTOMER[[#This Row],[Order Date]], $F$10:$F1653, "&lt;&gt;"&amp;"N?m l*")=1), 1, TRUE,  "")</f>
        <v>#NAME?</v>
      </c>
      <c r="AA1653" s="282" t="b">
        <f t="shared" ca="1" si="26"/>
        <v>0</v>
      </c>
      <c r="AB1653" s="305"/>
    </row>
    <row r="1654" spans="1:28" x14ac:dyDescent="0.25">
      <c r="A1654" s="281" t="str">
        <f ca="1">no.</f>
        <v/>
      </c>
      <c r="B1654" s="281"/>
      <c r="C1654" s="282"/>
      <c r="D1654" s="282"/>
      <c r="E1654" s="282" t="str">
        <f ca="1">position</f>
        <v/>
      </c>
      <c r="F1654" s="282"/>
      <c r="G1654" s="282"/>
      <c r="H1654" s="282"/>
      <c r="I1654" s="282"/>
      <c r="J1654" s="335"/>
      <c r="K1654" s="282"/>
      <c r="L1654" s="282"/>
      <c r="M1654" s="282"/>
      <c r="N1654" s="282"/>
      <c r="O1654" s="281"/>
      <c r="P1654" s="360" t="str">
        <f ca="1">rescore_patient</f>
        <v/>
      </c>
      <c r="Q1654" s="330" t="str">
        <f ca="1">quantity</f>
        <v/>
      </c>
      <c r="R1654" s="281"/>
      <c r="S1654" s="282"/>
      <c r="T1654" s="282"/>
      <c r="U1654" s="282"/>
      <c r="V1654" s="305"/>
      <c r="W1654" s="305"/>
      <c r="X1654" s="305"/>
      <c r="Y1654" s="282"/>
      <c r="Z1654" s="282" t="e" vm="1">
        <f ca="1">_xlfn.IFS(AND(ISNUMBER(SEARCH("N?m l*", CUSTOMER[[#This Row],[Service Type]], 1)), CUSTOMER[[#This Row],[Count ST]] = TRUE), CUSTOMER[[#This Row],[Quantity]], AND($Y$10:$Y1654 = TRUE, COUNTIFS($H$10:$H1654, CUSTOMER[[#This Row],[Booking]], $J$10:$J1654, CUSTOMER[[#This Row],[Order Date]], $F$10:$F1654, "&lt;&gt;"&amp;"N?m l*")=1), 1, TRUE,  "")</f>
        <v>#NAME?</v>
      </c>
      <c r="AA1654" s="282" t="b">
        <f t="shared" ca="1" si="26"/>
        <v>0</v>
      </c>
      <c r="AB1654" s="305"/>
    </row>
    <row r="1655" spans="1:28" x14ac:dyDescent="0.25">
      <c r="A1655" s="281" t="str">
        <f ca="1">no.</f>
        <v/>
      </c>
      <c r="B1655" s="281"/>
      <c r="C1655" s="282"/>
      <c r="D1655" s="282"/>
      <c r="E1655" s="282" t="str">
        <f ca="1">position</f>
        <v/>
      </c>
      <c r="F1655" s="282"/>
      <c r="G1655" s="282"/>
      <c r="H1655" s="282"/>
      <c r="I1655" s="282"/>
      <c r="J1655" s="335"/>
      <c r="K1655" s="282"/>
      <c r="L1655" s="282"/>
      <c r="M1655" s="282"/>
      <c r="N1655" s="282"/>
      <c r="O1655" s="281"/>
      <c r="P1655" s="360" t="str">
        <f ca="1">rescore_patient</f>
        <v/>
      </c>
      <c r="Q1655" s="330" t="str">
        <f ca="1">quantity</f>
        <v/>
      </c>
      <c r="R1655" s="281"/>
      <c r="S1655" s="282"/>
      <c r="T1655" s="282"/>
      <c r="U1655" s="282"/>
      <c r="V1655" s="305"/>
      <c r="W1655" s="305"/>
      <c r="X1655" s="305"/>
      <c r="Y1655" s="282"/>
      <c r="Z1655" s="282" t="e" vm="1">
        <f ca="1">_xlfn.IFS(AND(ISNUMBER(SEARCH("N?m l*", CUSTOMER[[#This Row],[Service Type]], 1)), CUSTOMER[[#This Row],[Count ST]] = TRUE), CUSTOMER[[#This Row],[Quantity]], AND($Y$10:$Y1655 = TRUE, COUNTIFS($H$10:$H1655, CUSTOMER[[#This Row],[Booking]], $J$10:$J1655, CUSTOMER[[#This Row],[Order Date]], $F$10:$F1655, "&lt;&gt;"&amp;"N?m l*")=1), 1, TRUE,  "")</f>
        <v>#NAME?</v>
      </c>
      <c r="AA1655" s="282" t="b">
        <f t="shared" ca="1" si="26"/>
        <v>0</v>
      </c>
      <c r="AB1655" s="305"/>
    </row>
    <row r="1656" spans="1:28" x14ac:dyDescent="0.25">
      <c r="A1656" s="281" t="str">
        <f ca="1">no.</f>
        <v/>
      </c>
      <c r="B1656" s="281"/>
      <c r="C1656" s="282"/>
      <c r="D1656" s="282"/>
      <c r="E1656" s="282" t="str">
        <f ca="1">position</f>
        <v/>
      </c>
      <c r="F1656" s="282"/>
      <c r="G1656" s="282"/>
      <c r="H1656" s="282"/>
      <c r="I1656" s="282"/>
      <c r="J1656" s="335"/>
      <c r="K1656" s="282"/>
      <c r="L1656" s="282"/>
      <c r="M1656" s="282"/>
      <c r="N1656" s="282"/>
      <c r="O1656" s="281"/>
      <c r="P1656" s="360" t="str">
        <f ca="1">rescore_patient</f>
        <v/>
      </c>
      <c r="Q1656" s="330" t="str">
        <f ca="1">quantity</f>
        <v/>
      </c>
      <c r="R1656" s="281"/>
      <c r="S1656" s="282"/>
      <c r="T1656" s="282"/>
      <c r="U1656" s="282"/>
      <c r="V1656" s="305"/>
      <c r="W1656" s="305"/>
      <c r="X1656" s="305"/>
      <c r="Y1656" s="282"/>
      <c r="Z1656" s="282" t="e" vm="1">
        <f ca="1">_xlfn.IFS(AND(ISNUMBER(SEARCH("N?m l*", CUSTOMER[[#This Row],[Service Type]], 1)), CUSTOMER[[#This Row],[Count ST]] = TRUE), CUSTOMER[[#This Row],[Quantity]], AND($Y$10:$Y1656 = TRUE, COUNTIFS($H$10:$H1656, CUSTOMER[[#This Row],[Booking]], $J$10:$J1656, CUSTOMER[[#This Row],[Order Date]], $F$10:$F1656, "&lt;&gt;"&amp;"N?m l*")=1), 1, TRUE,  "")</f>
        <v>#NAME?</v>
      </c>
      <c r="AA1656" s="282" t="b">
        <f t="shared" ca="1" si="26"/>
        <v>0</v>
      </c>
      <c r="AB1656" s="305"/>
    </row>
    <row r="1657" spans="1:28" x14ac:dyDescent="0.25">
      <c r="A1657" s="281" t="str">
        <f ca="1">no.</f>
        <v/>
      </c>
      <c r="B1657" s="281"/>
      <c r="C1657" s="282"/>
      <c r="D1657" s="282"/>
      <c r="E1657" s="282" t="str">
        <f ca="1">position</f>
        <v/>
      </c>
      <c r="F1657" s="282"/>
      <c r="G1657" s="282"/>
      <c r="H1657" s="282"/>
      <c r="I1657" s="282"/>
      <c r="J1657" s="335"/>
      <c r="K1657" s="282"/>
      <c r="L1657" s="282"/>
      <c r="M1657" s="282"/>
      <c r="N1657" s="282"/>
      <c r="O1657" s="281"/>
      <c r="P1657" s="360" t="str">
        <f ca="1">rescore_patient</f>
        <v/>
      </c>
      <c r="Q1657" s="330" t="str">
        <f ca="1">quantity</f>
        <v/>
      </c>
      <c r="R1657" s="281"/>
      <c r="S1657" s="282"/>
      <c r="T1657" s="282"/>
      <c r="U1657" s="282"/>
      <c r="V1657" s="305"/>
      <c r="W1657" s="305"/>
      <c r="X1657" s="305"/>
      <c r="Y1657" s="282"/>
      <c r="Z1657" s="282" t="e" vm="1">
        <f ca="1">_xlfn.IFS(AND(ISNUMBER(SEARCH("N?m l*", CUSTOMER[[#This Row],[Service Type]], 1)), CUSTOMER[[#This Row],[Count ST]] = TRUE), CUSTOMER[[#This Row],[Quantity]], AND($Y$10:$Y1657 = TRUE, COUNTIFS($H$10:$H1657, CUSTOMER[[#This Row],[Booking]], $J$10:$J1657, CUSTOMER[[#This Row],[Order Date]], $F$10:$F1657, "&lt;&gt;"&amp;"N?m l*")=1), 1, TRUE,  "")</f>
        <v>#NAME?</v>
      </c>
      <c r="AA1657" s="282" t="b">
        <f t="shared" ca="1" si="26"/>
        <v>0</v>
      </c>
      <c r="AB1657" s="305"/>
    </row>
    <row r="1658" spans="1:28" x14ac:dyDescent="0.25">
      <c r="A1658" s="281" t="str">
        <f ca="1">no.</f>
        <v/>
      </c>
      <c r="B1658" s="281"/>
      <c r="C1658" s="282"/>
      <c r="D1658" s="282"/>
      <c r="E1658" s="282" t="str">
        <f ca="1">position</f>
        <v/>
      </c>
      <c r="F1658" s="282"/>
      <c r="G1658" s="282"/>
      <c r="H1658" s="282"/>
      <c r="I1658" s="282"/>
      <c r="J1658" s="335"/>
      <c r="K1658" s="282"/>
      <c r="L1658" s="282"/>
      <c r="M1658" s="282"/>
      <c r="N1658" s="282"/>
      <c r="O1658" s="281"/>
      <c r="P1658" s="360" t="str">
        <f ca="1">rescore_patient</f>
        <v/>
      </c>
      <c r="Q1658" s="330" t="str">
        <f ca="1">quantity</f>
        <v/>
      </c>
      <c r="R1658" s="281"/>
      <c r="S1658" s="282"/>
      <c r="T1658" s="282"/>
      <c r="U1658" s="282"/>
      <c r="V1658" s="305"/>
      <c r="W1658" s="305"/>
      <c r="X1658" s="305"/>
      <c r="Y1658" s="282"/>
      <c r="Z1658" s="282" t="e" vm="1">
        <f ca="1">_xlfn.IFS(AND(ISNUMBER(SEARCH("N?m l*", CUSTOMER[[#This Row],[Service Type]], 1)), CUSTOMER[[#This Row],[Count ST]] = TRUE), CUSTOMER[[#This Row],[Quantity]], AND($Y$10:$Y1658 = TRUE, COUNTIFS($H$10:$H1658, CUSTOMER[[#This Row],[Booking]], $J$10:$J1658, CUSTOMER[[#This Row],[Order Date]], $F$10:$F1658, "&lt;&gt;"&amp;"N?m l*")=1), 1, TRUE,  "")</f>
        <v>#NAME?</v>
      </c>
      <c r="AA1658" s="282" t="b">
        <f t="shared" ca="1" si="26"/>
        <v>0</v>
      </c>
      <c r="AB1658" s="305"/>
    </row>
    <row r="1659" spans="1:28" x14ac:dyDescent="0.25">
      <c r="A1659" s="281" t="str">
        <f ca="1">no.</f>
        <v/>
      </c>
      <c r="B1659" s="281"/>
      <c r="C1659" s="282"/>
      <c r="D1659" s="282"/>
      <c r="E1659" s="282" t="str">
        <f ca="1">position</f>
        <v/>
      </c>
      <c r="F1659" s="282"/>
      <c r="G1659" s="282"/>
      <c r="H1659" s="282"/>
      <c r="I1659" s="282"/>
      <c r="J1659" s="335"/>
      <c r="K1659" s="282"/>
      <c r="L1659" s="282"/>
      <c r="M1659" s="282"/>
      <c r="N1659" s="282"/>
      <c r="O1659" s="281"/>
      <c r="P1659" s="360" t="str">
        <f ca="1">rescore_patient</f>
        <v/>
      </c>
      <c r="Q1659" s="330" t="str">
        <f ca="1">quantity</f>
        <v/>
      </c>
      <c r="R1659" s="281"/>
      <c r="S1659" s="282"/>
      <c r="T1659" s="282"/>
      <c r="U1659" s="282"/>
      <c r="V1659" s="305"/>
      <c r="W1659" s="305"/>
      <c r="X1659" s="305"/>
      <c r="Y1659" s="282"/>
      <c r="Z1659" s="282" t="e" vm="1">
        <f ca="1">_xlfn.IFS(AND(ISNUMBER(SEARCH("N?m l*", CUSTOMER[[#This Row],[Service Type]], 1)), CUSTOMER[[#This Row],[Count ST]] = TRUE), CUSTOMER[[#This Row],[Quantity]], AND($Y$10:$Y1659 = TRUE, COUNTIFS($H$10:$H1659, CUSTOMER[[#This Row],[Booking]], $J$10:$J1659, CUSTOMER[[#This Row],[Order Date]], $F$10:$F1659, "&lt;&gt;"&amp;"N?m l*")=1), 1, TRUE,  "")</f>
        <v>#NAME?</v>
      </c>
      <c r="AA1659" s="282" t="b">
        <f t="shared" ca="1" si="26"/>
        <v>0</v>
      </c>
      <c r="AB1659" s="305"/>
    </row>
    <row r="1660" spans="1:28" x14ac:dyDescent="0.25">
      <c r="A1660" s="281" t="str">
        <f ca="1">no.</f>
        <v/>
      </c>
      <c r="B1660" s="281"/>
      <c r="C1660" s="282"/>
      <c r="D1660" s="282"/>
      <c r="E1660" s="282" t="str">
        <f ca="1">position</f>
        <v/>
      </c>
      <c r="F1660" s="282"/>
      <c r="G1660" s="282"/>
      <c r="H1660" s="282"/>
      <c r="I1660" s="282"/>
      <c r="J1660" s="335"/>
      <c r="K1660" s="282"/>
      <c r="L1660" s="282"/>
      <c r="M1660" s="282"/>
      <c r="N1660" s="282"/>
      <c r="O1660" s="281"/>
      <c r="P1660" s="360" t="str">
        <f ca="1">rescore_patient</f>
        <v/>
      </c>
      <c r="Q1660" s="330" t="str">
        <f ca="1">quantity</f>
        <v/>
      </c>
      <c r="R1660" s="281"/>
      <c r="S1660" s="282"/>
      <c r="T1660" s="282"/>
      <c r="U1660" s="282"/>
      <c r="V1660" s="305"/>
      <c r="W1660" s="305"/>
      <c r="X1660" s="305"/>
      <c r="Y1660" s="282"/>
      <c r="Z1660" s="282" t="e" vm="1">
        <f ca="1">_xlfn.IFS(AND(ISNUMBER(SEARCH("N?m l*", CUSTOMER[[#This Row],[Service Type]], 1)), CUSTOMER[[#This Row],[Count ST]] = TRUE), CUSTOMER[[#This Row],[Quantity]], AND($Y$10:$Y1660 = TRUE, COUNTIFS($H$10:$H1660, CUSTOMER[[#This Row],[Booking]], $J$10:$J1660, CUSTOMER[[#This Row],[Order Date]], $F$10:$F1660, "&lt;&gt;"&amp;"N?m l*")=1), 1, TRUE,  "")</f>
        <v>#NAME?</v>
      </c>
      <c r="AA1660" s="282" t="b">
        <f t="shared" ca="1" si="26"/>
        <v>0</v>
      </c>
      <c r="AB1660" s="305"/>
    </row>
    <row r="1661" spans="1:28" x14ac:dyDescent="0.25">
      <c r="A1661" s="281" t="str">
        <f ca="1">no.</f>
        <v/>
      </c>
      <c r="B1661" s="281"/>
      <c r="C1661" s="282"/>
      <c r="D1661" s="282"/>
      <c r="E1661" s="282" t="str">
        <f ca="1">position</f>
        <v/>
      </c>
      <c r="F1661" s="282"/>
      <c r="G1661" s="282"/>
      <c r="H1661" s="282"/>
      <c r="I1661" s="282"/>
      <c r="J1661" s="335"/>
      <c r="K1661" s="282"/>
      <c r="L1661" s="282"/>
      <c r="M1661" s="282"/>
      <c r="N1661" s="282"/>
      <c r="O1661" s="281"/>
      <c r="P1661" s="360" t="str">
        <f ca="1">rescore_patient</f>
        <v/>
      </c>
      <c r="Q1661" s="330" t="str">
        <f ca="1">quantity</f>
        <v/>
      </c>
      <c r="R1661" s="281"/>
      <c r="S1661" s="282"/>
      <c r="T1661" s="282"/>
      <c r="U1661" s="282"/>
      <c r="V1661" s="305"/>
      <c r="W1661" s="305"/>
      <c r="X1661" s="305"/>
      <c r="Y1661" s="282"/>
      <c r="Z1661" s="282" t="e" vm="1">
        <f ca="1">_xlfn.IFS(AND(ISNUMBER(SEARCH("N?m l*", CUSTOMER[[#This Row],[Service Type]], 1)), CUSTOMER[[#This Row],[Count ST]] = TRUE), CUSTOMER[[#This Row],[Quantity]], AND($Y$10:$Y1661 = TRUE, COUNTIFS($H$10:$H1661, CUSTOMER[[#This Row],[Booking]], $J$10:$J1661, CUSTOMER[[#This Row],[Order Date]], $F$10:$F1661, "&lt;&gt;"&amp;"N?m l*")=1), 1, TRUE,  "")</f>
        <v>#NAME?</v>
      </c>
      <c r="AA1661" s="282" t="b">
        <f t="shared" ca="1" si="26"/>
        <v>0</v>
      </c>
      <c r="AB1661" s="305"/>
    </row>
    <row r="1662" spans="1:28" x14ac:dyDescent="0.25">
      <c r="A1662" s="281" t="str">
        <f ca="1">no.</f>
        <v/>
      </c>
      <c r="B1662" s="281"/>
      <c r="C1662" s="282"/>
      <c r="D1662" s="282"/>
      <c r="E1662" s="282" t="str">
        <f ca="1">position</f>
        <v/>
      </c>
      <c r="F1662" s="282"/>
      <c r="G1662" s="282"/>
      <c r="H1662" s="282"/>
      <c r="I1662" s="282"/>
      <c r="J1662" s="335"/>
      <c r="K1662" s="282"/>
      <c r="L1662" s="282"/>
      <c r="M1662" s="282"/>
      <c r="N1662" s="282"/>
      <c r="O1662" s="281"/>
      <c r="P1662" s="360" t="str">
        <f ca="1">rescore_patient</f>
        <v/>
      </c>
      <c r="Q1662" s="330" t="str">
        <f ca="1">quantity</f>
        <v/>
      </c>
      <c r="R1662" s="281"/>
      <c r="S1662" s="282"/>
      <c r="T1662" s="282"/>
      <c r="U1662" s="282"/>
      <c r="V1662" s="305"/>
      <c r="W1662" s="305"/>
      <c r="X1662" s="305"/>
      <c r="Y1662" s="282"/>
      <c r="Z1662" s="282" t="e" vm="1">
        <f ca="1">_xlfn.IFS(AND(ISNUMBER(SEARCH("N?m l*", CUSTOMER[[#This Row],[Service Type]], 1)), CUSTOMER[[#This Row],[Count ST]] = TRUE), CUSTOMER[[#This Row],[Quantity]], AND($Y$10:$Y1662 = TRUE, COUNTIFS($H$10:$H1662, CUSTOMER[[#This Row],[Booking]], $J$10:$J1662, CUSTOMER[[#This Row],[Order Date]], $F$10:$F1662, "&lt;&gt;"&amp;"N?m l*")=1), 1, TRUE,  "")</f>
        <v>#NAME?</v>
      </c>
      <c r="AA1662" s="282" t="b">
        <f t="shared" ca="1" si="26"/>
        <v>0</v>
      </c>
      <c r="AB1662" s="305"/>
    </row>
    <row r="1663" spans="1:28" x14ac:dyDescent="0.25">
      <c r="A1663" s="281" t="str">
        <f ca="1">no.</f>
        <v/>
      </c>
      <c r="B1663" s="281"/>
      <c r="C1663" s="282"/>
      <c r="D1663" s="282"/>
      <c r="E1663" s="282" t="str">
        <f ca="1">position</f>
        <v/>
      </c>
      <c r="F1663" s="282"/>
      <c r="G1663" s="282"/>
      <c r="H1663" s="282"/>
      <c r="I1663" s="282"/>
      <c r="J1663" s="335"/>
      <c r="K1663" s="282"/>
      <c r="L1663" s="282"/>
      <c r="M1663" s="282"/>
      <c r="N1663" s="282"/>
      <c r="O1663" s="281"/>
      <c r="P1663" s="360" t="str">
        <f ca="1">rescore_patient</f>
        <v/>
      </c>
      <c r="Q1663" s="330" t="str">
        <f ca="1">quantity</f>
        <v/>
      </c>
      <c r="R1663" s="281"/>
      <c r="S1663" s="282"/>
      <c r="T1663" s="282"/>
      <c r="U1663" s="282"/>
      <c r="V1663" s="305"/>
      <c r="W1663" s="305"/>
      <c r="X1663" s="305"/>
      <c r="Y1663" s="282"/>
      <c r="Z1663" s="282" t="e" vm="1">
        <f ca="1">_xlfn.IFS(AND(ISNUMBER(SEARCH("N?m l*", CUSTOMER[[#This Row],[Service Type]], 1)), CUSTOMER[[#This Row],[Count ST]] = TRUE), CUSTOMER[[#This Row],[Quantity]], AND($Y$10:$Y1663 = TRUE, COUNTIFS($H$10:$H1663, CUSTOMER[[#This Row],[Booking]], $J$10:$J1663, CUSTOMER[[#This Row],[Order Date]], $F$10:$F1663, "&lt;&gt;"&amp;"N?m l*")=1), 1, TRUE,  "")</f>
        <v>#NAME?</v>
      </c>
      <c r="AA1663" s="282" t="b">
        <f t="shared" ca="1" si="26"/>
        <v>0</v>
      </c>
      <c r="AB1663" s="305"/>
    </row>
    <row r="1664" spans="1:28" x14ac:dyDescent="0.25">
      <c r="A1664" s="281" t="str">
        <f ca="1">no.</f>
        <v/>
      </c>
      <c r="B1664" s="281"/>
      <c r="C1664" s="282"/>
      <c r="D1664" s="282"/>
      <c r="E1664" s="282" t="str">
        <f ca="1">position</f>
        <v/>
      </c>
      <c r="F1664" s="282"/>
      <c r="G1664" s="282"/>
      <c r="H1664" s="282"/>
      <c r="I1664" s="282"/>
      <c r="J1664" s="335"/>
      <c r="K1664" s="282"/>
      <c r="L1664" s="282"/>
      <c r="M1664" s="282"/>
      <c r="N1664" s="282"/>
      <c r="O1664" s="281"/>
      <c r="P1664" s="360" t="str">
        <f ca="1">rescore_patient</f>
        <v/>
      </c>
      <c r="Q1664" s="330" t="str">
        <f ca="1">quantity</f>
        <v/>
      </c>
      <c r="R1664" s="281"/>
      <c r="S1664" s="282"/>
      <c r="T1664" s="282"/>
      <c r="U1664" s="282"/>
      <c r="V1664" s="305"/>
      <c r="W1664" s="305"/>
      <c r="X1664" s="305"/>
      <c r="Y1664" s="282"/>
      <c r="Z1664" s="282" t="e" vm="1">
        <f ca="1">_xlfn.IFS(AND(ISNUMBER(SEARCH("N?m l*", CUSTOMER[[#This Row],[Service Type]], 1)), CUSTOMER[[#This Row],[Count ST]] = TRUE), CUSTOMER[[#This Row],[Quantity]], AND($Y$10:$Y1664 = TRUE, COUNTIFS($H$10:$H1664, CUSTOMER[[#This Row],[Booking]], $J$10:$J1664, CUSTOMER[[#This Row],[Order Date]], $F$10:$F1664, "&lt;&gt;"&amp;"N?m l*")=1), 1, TRUE,  "")</f>
        <v>#NAME?</v>
      </c>
      <c r="AA1664" s="282" t="b">
        <f t="shared" ca="1" si="26"/>
        <v>0</v>
      </c>
      <c r="AB1664" s="305"/>
    </row>
    <row r="1665" spans="1:28" x14ac:dyDescent="0.25">
      <c r="A1665" s="281" t="str">
        <f ca="1">no.</f>
        <v/>
      </c>
      <c r="B1665" s="281"/>
      <c r="C1665" s="282"/>
      <c r="D1665" s="282"/>
      <c r="E1665" s="282" t="str">
        <f ca="1">position</f>
        <v/>
      </c>
      <c r="F1665" s="282"/>
      <c r="G1665" s="282"/>
      <c r="H1665" s="282"/>
      <c r="I1665" s="282"/>
      <c r="J1665" s="335"/>
      <c r="K1665" s="282"/>
      <c r="L1665" s="282"/>
      <c r="M1665" s="282"/>
      <c r="N1665" s="282"/>
      <c r="O1665" s="281"/>
      <c r="P1665" s="360" t="str">
        <f ca="1">rescore_patient</f>
        <v/>
      </c>
      <c r="Q1665" s="330" t="str">
        <f ca="1">quantity</f>
        <v/>
      </c>
      <c r="R1665" s="281"/>
      <c r="S1665" s="282"/>
      <c r="T1665" s="282"/>
      <c r="U1665" s="282"/>
      <c r="V1665" s="305"/>
      <c r="W1665" s="305"/>
      <c r="X1665" s="305"/>
      <c r="Y1665" s="282"/>
      <c r="Z1665" s="282" t="e" vm="1">
        <f ca="1">_xlfn.IFS(AND(ISNUMBER(SEARCH("N?m l*", CUSTOMER[[#This Row],[Service Type]], 1)), CUSTOMER[[#This Row],[Count ST]] = TRUE), CUSTOMER[[#This Row],[Quantity]], AND($Y$10:$Y1665 = TRUE, COUNTIFS($H$10:$H1665, CUSTOMER[[#This Row],[Booking]], $J$10:$J1665, CUSTOMER[[#This Row],[Order Date]], $F$10:$F1665, "&lt;&gt;"&amp;"N?m l*")=1), 1, TRUE,  "")</f>
        <v>#NAME?</v>
      </c>
      <c r="AA1665" s="282" t="b">
        <f t="shared" ca="1" si="26"/>
        <v>0</v>
      </c>
      <c r="AB1665" s="305"/>
    </row>
    <row r="1666" spans="1:28" x14ac:dyDescent="0.25">
      <c r="A1666" s="281" t="str">
        <f ca="1">no.</f>
        <v/>
      </c>
      <c r="B1666" s="281"/>
      <c r="C1666" s="282"/>
      <c r="D1666" s="282"/>
      <c r="E1666" s="282" t="str">
        <f ca="1">position</f>
        <v/>
      </c>
      <c r="F1666" s="282"/>
      <c r="G1666" s="282"/>
      <c r="H1666" s="282"/>
      <c r="I1666" s="282"/>
      <c r="J1666" s="335"/>
      <c r="K1666" s="282"/>
      <c r="L1666" s="282"/>
      <c r="M1666" s="282"/>
      <c r="N1666" s="282"/>
      <c r="O1666" s="281"/>
      <c r="P1666" s="360" t="str">
        <f ca="1">rescore_patient</f>
        <v/>
      </c>
      <c r="Q1666" s="330" t="str">
        <f ca="1">quantity</f>
        <v/>
      </c>
      <c r="R1666" s="281"/>
      <c r="S1666" s="282"/>
      <c r="T1666" s="282"/>
      <c r="U1666" s="282"/>
      <c r="V1666" s="305"/>
      <c r="W1666" s="305"/>
      <c r="X1666" s="305"/>
      <c r="Y1666" s="282"/>
      <c r="Z1666" s="282" t="e" vm="1">
        <f ca="1">_xlfn.IFS(AND(ISNUMBER(SEARCH("N?m l*", CUSTOMER[[#This Row],[Service Type]], 1)), CUSTOMER[[#This Row],[Count ST]] = TRUE), CUSTOMER[[#This Row],[Quantity]], AND($Y$10:$Y1666 = TRUE, COUNTIFS($H$10:$H1666, CUSTOMER[[#This Row],[Booking]], $J$10:$J1666, CUSTOMER[[#This Row],[Order Date]], $F$10:$F1666, "&lt;&gt;"&amp;"N?m l*")=1), 1, TRUE,  "")</f>
        <v>#NAME?</v>
      </c>
      <c r="AA1666" s="282" t="b">
        <f t="shared" ca="1" si="26"/>
        <v>0</v>
      </c>
      <c r="AB1666" s="305"/>
    </row>
    <row r="1667" spans="1:28" x14ac:dyDescent="0.25">
      <c r="A1667" s="281" t="str">
        <f ca="1">no.</f>
        <v/>
      </c>
      <c r="B1667" s="281"/>
      <c r="C1667" s="282"/>
      <c r="D1667" s="282"/>
      <c r="E1667" s="282" t="str">
        <f ca="1">position</f>
        <v/>
      </c>
      <c r="F1667" s="282"/>
      <c r="G1667" s="282"/>
      <c r="H1667" s="282"/>
      <c r="I1667" s="282"/>
      <c r="J1667" s="335"/>
      <c r="K1667" s="282"/>
      <c r="L1667" s="282"/>
      <c r="M1667" s="282"/>
      <c r="N1667" s="282"/>
      <c r="O1667" s="281"/>
      <c r="P1667" s="360" t="str">
        <f ca="1">rescore_patient</f>
        <v/>
      </c>
      <c r="Q1667" s="330" t="str">
        <f ca="1">quantity</f>
        <v/>
      </c>
      <c r="R1667" s="281"/>
      <c r="S1667" s="282"/>
      <c r="T1667" s="282"/>
      <c r="U1667" s="282"/>
      <c r="V1667" s="305"/>
      <c r="W1667" s="305"/>
      <c r="X1667" s="305"/>
      <c r="Y1667" s="282"/>
      <c r="Z1667" s="282" t="e" vm="1">
        <f ca="1">_xlfn.IFS(AND(ISNUMBER(SEARCH("N?m l*", CUSTOMER[[#This Row],[Service Type]], 1)), CUSTOMER[[#This Row],[Count ST]] = TRUE), CUSTOMER[[#This Row],[Quantity]], AND($Y$10:$Y1667 = TRUE, COUNTIFS($H$10:$H1667, CUSTOMER[[#This Row],[Booking]], $J$10:$J1667, CUSTOMER[[#This Row],[Order Date]], $F$10:$F1667, "&lt;&gt;"&amp;"N?m l*")=1), 1, TRUE,  "")</f>
        <v>#NAME?</v>
      </c>
      <c r="AA1667" s="282" t="b">
        <f t="shared" ca="1" si="26"/>
        <v>0</v>
      </c>
      <c r="AB1667" s="305"/>
    </row>
    <row r="1668" spans="1:28" x14ac:dyDescent="0.25">
      <c r="A1668" s="281" t="str">
        <f ca="1">no.</f>
        <v/>
      </c>
      <c r="B1668" s="281"/>
      <c r="C1668" s="282"/>
      <c r="D1668" s="282"/>
      <c r="E1668" s="282" t="str">
        <f ca="1">position</f>
        <v/>
      </c>
      <c r="F1668" s="282"/>
      <c r="G1668" s="282"/>
      <c r="H1668" s="282"/>
      <c r="I1668" s="282"/>
      <c r="J1668" s="335"/>
      <c r="K1668" s="282"/>
      <c r="L1668" s="282"/>
      <c r="M1668" s="282"/>
      <c r="N1668" s="282"/>
      <c r="O1668" s="281"/>
      <c r="P1668" s="360" t="str">
        <f ca="1">rescore_patient</f>
        <v/>
      </c>
      <c r="Q1668" s="330" t="str">
        <f ca="1">quantity</f>
        <v/>
      </c>
      <c r="R1668" s="281"/>
      <c r="S1668" s="282"/>
      <c r="T1668" s="282"/>
      <c r="U1668" s="282"/>
      <c r="V1668" s="305"/>
      <c r="W1668" s="305"/>
      <c r="X1668" s="305"/>
      <c r="Y1668" s="282"/>
      <c r="Z1668" s="282" t="e" vm="1">
        <f ca="1">_xlfn.IFS(AND(ISNUMBER(SEARCH("N?m l*", CUSTOMER[[#This Row],[Service Type]], 1)), CUSTOMER[[#This Row],[Count ST]] = TRUE), CUSTOMER[[#This Row],[Quantity]], AND($Y$10:$Y1668 = TRUE, COUNTIFS($H$10:$H1668, CUSTOMER[[#This Row],[Booking]], $J$10:$J1668, CUSTOMER[[#This Row],[Order Date]], $F$10:$F1668, "&lt;&gt;"&amp;"N?m l*")=1), 1, TRUE,  "")</f>
        <v>#NAME?</v>
      </c>
      <c r="AA1668" s="282" t="b">
        <f t="shared" ca="1" si="26"/>
        <v>0</v>
      </c>
      <c r="AB1668" s="305"/>
    </row>
    <row r="1669" spans="1:28" x14ac:dyDescent="0.25">
      <c r="A1669" s="281" t="str">
        <f ca="1">no.</f>
        <v/>
      </c>
      <c r="B1669" s="281"/>
      <c r="C1669" s="282"/>
      <c r="D1669" s="282"/>
      <c r="E1669" s="282" t="str">
        <f ca="1">position</f>
        <v/>
      </c>
      <c r="F1669" s="282"/>
      <c r="G1669" s="282"/>
      <c r="H1669" s="282"/>
      <c r="I1669" s="282"/>
      <c r="J1669" s="335"/>
      <c r="K1669" s="282"/>
      <c r="L1669" s="282"/>
      <c r="M1669" s="282"/>
      <c r="N1669" s="282"/>
      <c r="O1669" s="281"/>
      <c r="P1669" s="360" t="str">
        <f ca="1">rescore_patient</f>
        <v/>
      </c>
      <c r="Q1669" s="330" t="str">
        <f ca="1">quantity</f>
        <v/>
      </c>
      <c r="R1669" s="281"/>
      <c r="S1669" s="282"/>
      <c r="T1669" s="282"/>
      <c r="U1669" s="282"/>
      <c r="V1669" s="305"/>
      <c r="W1669" s="305"/>
      <c r="X1669" s="305"/>
      <c r="Y1669" s="282"/>
      <c r="Z1669" s="282" t="e" vm="1">
        <f ca="1">_xlfn.IFS(AND(ISNUMBER(SEARCH("N?m l*", CUSTOMER[[#This Row],[Service Type]], 1)), CUSTOMER[[#This Row],[Count ST]] = TRUE), CUSTOMER[[#This Row],[Quantity]], AND($Y$10:$Y1669 = TRUE, COUNTIFS($H$10:$H1669, CUSTOMER[[#This Row],[Booking]], $J$10:$J1669, CUSTOMER[[#This Row],[Order Date]], $F$10:$F1669, "&lt;&gt;"&amp;"N?m l*")=1), 1, TRUE,  "")</f>
        <v>#NAME?</v>
      </c>
      <c r="AA1669" s="282" t="b">
        <f t="shared" ca="1" si="26"/>
        <v>0</v>
      </c>
      <c r="AB1669" s="305"/>
    </row>
    <row r="1670" spans="1:28" x14ac:dyDescent="0.25">
      <c r="A1670" s="281" t="str">
        <f ca="1">no.</f>
        <v/>
      </c>
      <c r="B1670" s="281"/>
      <c r="C1670" s="282"/>
      <c r="D1670" s="282"/>
      <c r="E1670" s="282" t="str">
        <f ca="1">position</f>
        <v/>
      </c>
      <c r="F1670" s="282"/>
      <c r="G1670" s="282"/>
      <c r="H1670" s="282"/>
      <c r="I1670" s="282"/>
      <c r="J1670" s="335"/>
      <c r="K1670" s="282"/>
      <c r="L1670" s="282"/>
      <c r="M1670" s="282"/>
      <c r="N1670" s="282"/>
      <c r="O1670" s="281"/>
      <c r="P1670" s="360" t="str">
        <f ca="1">rescore_patient</f>
        <v/>
      </c>
      <c r="Q1670" s="330" t="str">
        <f ca="1">quantity</f>
        <v/>
      </c>
      <c r="R1670" s="281"/>
      <c r="S1670" s="282"/>
      <c r="T1670" s="282"/>
      <c r="U1670" s="282"/>
      <c r="V1670" s="305"/>
      <c r="W1670" s="305"/>
      <c r="X1670" s="305"/>
      <c r="Y1670" s="282"/>
      <c r="Z1670" s="282" t="e" vm="1">
        <f ca="1">_xlfn.IFS(AND(ISNUMBER(SEARCH("N?m l*", CUSTOMER[[#This Row],[Service Type]], 1)), CUSTOMER[[#This Row],[Count ST]] = TRUE), CUSTOMER[[#This Row],[Quantity]], AND($Y$10:$Y1670 = TRUE, COUNTIFS($H$10:$H1670, CUSTOMER[[#This Row],[Booking]], $J$10:$J1670, CUSTOMER[[#This Row],[Order Date]], $F$10:$F1670, "&lt;&gt;"&amp;"N?m l*")=1), 1, TRUE,  "")</f>
        <v>#NAME?</v>
      </c>
      <c r="AA1670" s="282" t="b">
        <f t="shared" ca="1" si="26"/>
        <v>0</v>
      </c>
      <c r="AB1670" s="305"/>
    </row>
    <row r="1671" spans="1:28" x14ac:dyDescent="0.25">
      <c r="A1671" s="281" t="str">
        <f ca="1">no.</f>
        <v/>
      </c>
      <c r="B1671" s="281"/>
      <c r="C1671" s="282"/>
      <c r="D1671" s="282"/>
      <c r="E1671" s="282" t="str">
        <f ca="1">position</f>
        <v/>
      </c>
      <c r="F1671" s="282"/>
      <c r="G1671" s="282"/>
      <c r="H1671" s="282"/>
      <c r="I1671" s="282"/>
      <c r="J1671" s="335"/>
      <c r="K1671" s="282"/>
      <c r="L1671" s="282"/>
      <c r="M1671" s="282"/>
      <c r="N1671" s="282"/>
      <c r="O1671" s="281"/>
      <c r="P1671" s="360" t="str">
        <f ca="1">rescore_patient</f>
        <v/>
      </c>
      <c r="Q1671" s="330" t="str">
        <f ca="1">quantity</f>
        <v/>
      </c>
      <c r="R1671" s="281"/>
      <c r="S1671" s="282"/>
      <c r="T1671" s="282"/>
      <c r="U1671" s="282"/>
      <c r="V1671" s="305"/>
      <c r="W1671" s="305"/>
      <c r="X1671" s="305"/>
      <c r="Y1671" s="282"/>
      <c r="Z1671" s="282" t="e" vm="1">
        <f ca="1">_xlfn.IFS(AND(ISNUMBER(SEARCH("N?m l*", CUSTOMER[[#This Row],[Service Type]], 1)), CUSTOMER[[#This Row],[Count ST]] = TRUE), CUSTOMER[[#This Row],[Quantity]], AND($Y$10:$Y1671 = TRUE, COUNTIFS($H$10:$H1671, CUSTOMER[[#This Row],[Booking]], $J$10:$J1671, CUSTOMER[[#This Row],[Order Date]], $F$10:$F1671, "&lt;&gt;"&amp;"N?m l*")=1), 1, TRUE,  "")</f>
        <v>#NAME?</v>
      </c>
      <c r="AA1671" s="282" t="b">
        <f t="shared" ca="1" si="26"/>
        <v>0</v>
      </c>
      <c r="AB1671" s="305"/>
    </row>
    <row r="1672" spans="1:28" x14ac:dyDescent="0.25">
      <c r="A1672" s="281" t="str">
        <f ca="1">no.</f>
        <v/>
      </c>
      <c r="B1672" s="281"/>
      <c r="C1672" s="282"/>
      <c r="D1672" s="282"/>
      <c r="E1672" s="282" t="str">
        <f ca="1">position</f>
        <v/>
      </c>
      <c r="F1672" s="282"/>
      <c r="G1672" s="282"/>
      <c r="H1672" s="282"/>
      <c r="I1672" s="282"/>
      <c r="J1672" s="335"/>
      <c r="K1672" s="282"/>
      <c r="L1672" s="282"/>
      <c r="M1672" s="282"/>
      <c r="N1672" s="282"/>
      <c r="O1672" s="281"/>
      <c r="P1672" s="360" t="str">
        <f ca="1">rescore_patient</f>
        <v/>
      </c>
      <c r="Q1672" s="330" t="str">
        <f ca="1">quantity</f>
        <v/>
      </c>
      <c r="R1672" s="281"/>
      <c r="S1672" s="282"/>
      <c r="T1672" s="282"/>
      <c r="U1672" s="282"/>
      <c r="V1672" s="305"/>
      <c r="W1672" s="305"/>
      <c r="X1672" s="305"/>
      <c r="Y1672" s="282"/>
      <c r="Z1672" s="282" t="e" vm="1">
        <f ca="1">_xlfn.IFS(AND(ISNUMBER(SEARCH("N?m l*", CUSTOMER[[#This Row],[Service Type]], 1)), CUSTOMER[[#This Row],[Count ST]] = TRUE), CUSTOMER[[#This Row],[Quantity]], AND($Y$10:$Y1672 = TRUE, COUNTIFS($H$10:$H1672, CUSTOMER[[#This Row],[Booking]], $J$10:$J1672, CUSTOMER[[#This Row],[Order Date]], $F$10:$F1672, "&lt;&gt;"&amp;"N?m l*")=1), 1, TRUE,  "")</f>
        <v>#NAME?</v>
      </c>
      <c r="AA1672" s="282" t="b">
        <f t="shared" ca="1" si="26"/>
        <v>0</v>
      </c>
      <c r="AB1672" s="305"/>
    </row>
    <row r="1673" spans="1:28" x14ac:dyDescent="0.25">
      <c r="A1673" s="281" t="str">
        <f ca="1">no.</f>
        <v/>
      </c>
      <c r="B1673" s="281"/>
      <c r="C1673" s="282"/>
      <c r="D1673" s="282"/>
      <c r="E1673" s="282" t="str">
        <f ca="1">position</f>
        <v/>
      </c>
      <c r="F1673" s="282"/>
      <c r="G1673" s="282"/>
      <c r="H1673" s="282"/>
      <c r="I1673" s="282"/>
      <c r="J1673" s="335"/>
      <c r="K1673" s="282"/>
      <c r="L1673" s="282"/>
      <c r="M1673" s="282"/>
      <c r="N1673" s="282"/>
      <c r="O1673" s="281"/>
      <c r="P1673" s="360" t="str">
        <f ca="1">rescore_patient</f>
        <v/>
      </c>
      <c r="Q1673" s="330" t="str">
        <f ca="1">quantity</f>
        <v/>
      </c>
      <c r="R1673" s="281"/>
      <c r="S1673" s="282"/>
      <c r="T1673" s="282"/>
      <c r="U1673" s="282"/>
      <c r="V1673" s="305"/>
      <c r="W1673" s="305"/>
      <c r="X1673" s="305"/>
      <c r="Y1673" s="282"/>
      <c r="Z1673" s="282" t="e" vm="1">
        <f ca="1">_xlfn.IFS(AND(ISNUMBER(SEARCH("N?m l*", CUSTOMER[[#This Row],[Service Type]], 1)), CUSTOMER[[#This Row],[Count ST]] = TRUE), CUSTOMER[[#This Row],[Quantity]], AND($Y$10:$Y1673 = TRUE, COUNTIFS($H$10:$H1673, CUSTOMER[[#This Row],[Booking]], $J$10:$J1673, CUSTOMER[[#This Row],[Order Date]], $F$10:$F1673, "&lt;&gt;"&amp;"N?m l*")=1), 1, TRUE,  "")</f>
        <v>#NAME?</v>
      </c>
      <c r="AA1673" s="282" t="b">
        <f t="shared" ca="1" si="26"/>
        <v>0</v>
      </c>
      <c r="AB1673" s="305"/>
    </row>
    <row r="1674" spans="1:28" x14ac:dyDescent="0.25">
      <c r="A1674" s="281" t="str">
        <f ca="1">no.</f>
        <v/>
      </c>
      <c r="B1674" s="281"/>
      <c r="C1674" s="282"/>
      <c r="D1674" s="282"/>
      <c r="E1674" s="282" t="str">
        <f ca="1">position</f>
        <v/>
      </c>
      <c r="F1674" s="282"/>
      <c r="G1674" s="282"/>
      <c r="H1674" s="282"/>
      <c r="I1674" s="282"/>
      <c r="J1674" s="335"/>
      <c r="K1674" s="282"/>
      <c r="L1674" s="282"/>
      <c r="M1674" s="282"/>
      <c r="N1674" s="282"/>
      <c r="O1674" s="281"/>
      <c r="P1674" s="360" t="str">
        <f ca="1">rescore_patient</f>
        <v/>
      </c>
      <c r="Q1674" s="330" t="str">
        <f ca="1">quantity</f>
        <v/>
      </c>
      <c r="R1674" s="281"/>
      <c r="S1674" s="282"/>
      <c r="T1674" s="282"/>
      <c r="U1674" s="282"/>
      <c r="V1674" s="305"/>
      <c r="W1674" s="305"/>
      <c r="X1674" s="305"/>
      <c r="Y1674" s="282"/>
      <c r="Z1674" s="282" t="e" vm="1">
        <f ca="1">_xlfn.IFS(AND(ISNUMBER(SEARCH("N?m l*", CUSTOMER[[#This Row],[Service Type]], 1)), CUSTOMER[[#This Row],[Count ST]] = TRUE), CUSTOMER[[#This Row],[Quantity]], AND($Y$10:$Y1674 = TRUE, COUNTIFS($H$10:$H1674, CUSTOMER[[#This Row],[Booking]], $J$10:$J1674, CUSTOMER[[#This Row],[Order Date]], $F$10:$F1674, "&lt;&gt;"&amp;"N?m l*")=1), 1, TRUE,  "")</f>
        <v>#NAME?</v>
      </c>
      <c r="AA1674" s="282" t="b">
        <f t="shared" ref="AA1674:AA1737" ca="1" si="27">count_svc_type</f>
        <v>0</v>
      </c>
      <c r="AB1674" s="305"/>
    </row>
    <row r="1675" spans="1:28" x14ac:dyDescent="0.25">
      <c r="A1675" s="281" t="str">
        <f ca="1">no.</f>
        <v/>
      </c>
      <c r="B1675" s="281"/>
      <c r="C1675" s="282"/>
      <c r="D1675" s="282"/>
      <c r="E1675" s="282" t="str">
        <f ca="1">position</f>
        <v/>
      </c>
      <c r="F1675" s="282"/>
      <c r="G1675" s="282"/>
      <c r="H1675" s="282"/>
      <c r="I1675" s="282"/>
      <c r="J1675" s="335"/>
      <c r="K1675" s="282"/>
      <c r="L1675" s="282"/>
      <c r="M1675" s="282"/>
      <c r="N1675" s="282"/>
      <c r="O1675" s="281"/>
      <c r="P1675" s="360" t="str">
        <f ca="1">rescore_patient</f>
        <v/>
      </c>
      <c r="Q1675" s="330" t="str">
        <f ca="1">quantity</f>
        <v/>
      </c>
      <c r="R1675" s="281"/>
      <c r="S1675" s="282"/>
      <c r="T1675" s="282"/>
      <c r="U1675" s="282"/>
      <c r="V1675" s="305"/>
      <c r="W1675" s="305"/>
      <c r="X1675" s="305"/>
      <c r="Y1675" s="282"/>
      <c r="Z1675" s="282" t="e" vm="1">
        <f ca="1">_xlfn.IFS(AND(ISNUMBER(SEARCH("N?m l*", CUSTOMER[[#This Row],[Service Type]], 1)), CUSTOMER[[#This Row],[Count ST]] = TRUE), CUSTOMER[[#This Row],[Quantity]], AND($Y$10:$Y1675 = TRUE, COUNTIFS($H$10:$H1675, CUSTOMER[[#This Row],[Booking]], $J$10:$J1675, CUSTOMER[[#This Row],[Order Date]], $F$10:$F1675, "&lt;&gt;"&amp;"N?m l*")=1), 1, TRUE,  "")</f>
        <v>#NAME?</v>
      </c>
      <c r="AA1675" s="282" t="b">
        <f t="shared" ca="1" si="27"/>
        <v>0</v>
      </c>
      <c r="AB1675" s="305"/>
    </row>
    <row r="1676" spans="1:28" x14ac:dyDescent="0.25">
      <c r="A1676" s="281" t="str">
        <f ca="1">no.</f>
        <v/>
      </c>
      <c r="B1676" s="281"/>
      <c r="C1676" s="282"/>
      <c r="D1676" s="282"/>
      <c r="E1676" s="282" t="str">
        <f ca="1">position</f>
        <v/>
      </c>
      <c r="F1676" s="282"/>
      <c r="G1676" s="282"/>
      <c r="H1676" s="282"/>
      <c r="I1676" s="282"/>
      <c r="J1676" s="335"/>
      <c r="K1676" s="282"/>
      <c r="L1676" s="282"/>
      <c r="M1676" s="282"/>
      <c r="N1676" s="282"/>
      <c r="O1676" s="281"/>
      <c r="P1676" s="360" t="str">
        <f ca="1">rescore_patient</f>
        <v/>
      </c>
      <c r="Q1676" s="330" t="str">
        <f ca="1">quantity</f>
        <v/>
      </c>
      <c r="R1676" s="281"/>
      <c r="S1676" s="282"/>
      <c r="T1676" s="282"/>
      <c r="U1676" s="282"/>
      <c r="V1676" s="305"/>
      <c r="W1676" s="305"/>
      <c r="X1676" s="305"/>
      <c r="Y1676" s="282"/>
      <c r="Z1676" s="282" t="e" vm="1">
        <f ca="1">_xlfn.IFS(AND(ISNUMBER(SEARCH("N?m l*", CUSTOMER[[#This Row],[Service Type]], 1)), CUSTOMER[[#This Row],[Count ST]] = TRUE), CUSTOMER[[#This Row],[Quantity]], AND($Y$10:$Y1676 = TRUE, COUNTIFS($H$10:$H1676, CUSTOMER[[#This Row],[Booking]], $J$10:$J1676, CUSTOMER[[#This Row],[Order Date]], $F$10:$F1676, "&lt;&gt;"&amp;"N?m l*")=1), 1, TRUE,  "")</f>
        <v>#NAME?</v>
      </c>
      <c r="AA1676" s="282" t="b">
        <f t="shared" ca="1" si="27"/>
        <v>0</v>
      </c>
      <c r="AB1676" s="305"/>
    </row>
    <row r="1677" spans="1:28" x14ac:dyDescent="0.25">
      <c r="A1677" s="281" t="str">
        <f ca="1">no.</f>
        <v/>
      </c>
      <c r="B1677" s="281"/>
      <c r="C1677" s="282"/>
      <c r="D1677" s="282"/>
      <c r="E1677" s="282" t="str">
        <f ca="1">position</f>
        <v/>
      </c>
      <c r="F1677" s="282"/>
      <c r="G1677" s="282"/>
      <c r="H1677" s="282"/>
      <c r="I1677" s="282"/>
      <c r="J1677" s="335"/>
      <c r="K1677" s="282"/>
      <c r="L1677" s="282"/>
      <c r="M1677" s="282"/>
      <c r="N1677" s="282"/>
      <c r="O1677" s="281"/>
      <c r="P1677" s="360" t="str">
        <f ca="1">rescore_patient</f>
        <v/>
      </c>
      <c r="Q1677" s="330" t="str">
        <f ca="1">quantity</f>
        <v/>
      </c>
      <c r="R1677" s="281"/>
      <c r="S1677" s="282"/>
      <c r="T1677" s="282"/>
      <c r="U1677" s="282"/>
      <c r="V1677" s="305"/>
      <c r="W1677" s="305"/>
      <c r="X1677" s="305"/>
      <c r="Y1677" s="282"/>
      <c r="Z1677" s="282" t="e" vm="1">
        <f ca="1">_xlfn.IFS(AND(ISNUMBER(SEARCH("N?m l*", CUSTOMER[[#This Row],[Service Type]], 1)), CUSTOMER[[#This Row],[Count ST]] = TRUE), CUSTOMER[[#This Row],[Quantity]], AND($Y$10:$Y1677 = TRUE, COUNTIFS($H$10:$H1677, CUSTOMER[[#This Row],[Booking]], $J$10:$J1677, CUSTOMER[[#This Row],[Order Date]], $F$10:$F1677, "&lt;&gt;"&amp;"N?m l*")=1), 1, TRUE,  "")</f>
        <v>#NAME?</v>
      </c>
      <c r="AA1677" s="282" t="b">
        <f t="shared" ca="1" si="27"/>
        <v>0</v>
      </c>
      <c r="AB1677" s="305"/>
    </row>
    <row r="1678" spans="1:28" x14ac:dyDescent="0.25">
      <c r="A1678" s="281" t="str">
        <f ca="1">no.</f>
        <v/>
      </c>
      <c r="B1678" s="281"/>
      <c r="C1678" s="282"/>
      <c r="D1678" s="282"/>
      <c r="E1678" s="282" t="str">
        <f ca="1">position</f>
        <v/>
      </c>
      <c r="F1678" s="282"/>
      <c r="G1678" s="282"/>
      <c r="H1678" s="282"/>
      <c r="I1678" s="282"/>
      <c r="J1678" s="335"/>
      <c r="K1678" s="282"/>
      <c r="L1678" s="282"/>
      <c r="M1678" s="282"/>
      <c r="N1678" s="282"/>
      <c r="O1678" s="281"/>
      <c r="P1678" s="360" t="str">
        <f ca="1">rescore_patient</f>
        <v/>
      </c>
      <c r="Q1678" s="330" t="str">
        <f ca="1">quantity</f>
        <v/>
      </c>
      <c r="R1678" s="281"/>
      <c r="S1678" s="282"/>
      <c r="T1678" s="282"/>
      <c r="U1678" s="282"/>
      <c r="V1678" s="305"/>
      <c r="W1678" s="305"/>
      <c r="X1678" s="305"/>
      <c r="Y1678" s="282"/>
      <c r="Z1678" s="282" t="e" vm="1">
        <f ca="1">_xlfn.IFS(AND(ISNUMBER(SEARCH("N?m l*", CUSTOMER[[#This Row],[Service Type]], 1)), CUSTOMER[[#This Row],[Count ST]] = TRUE), CUSTOMER[[#This Row],[Quantity]], AND($Y$10:$Y1678 = TRUE, COUNTIFS($H$10:$H1678, CUSTOMER[[#This Row],[Booking]], $J$10:$J1678, CUSTOMER[[#This Row],[Order Date]], $F$10:$F1678, "&lt;&gt;"&amp;"N?m l*")=1), 1, TRUE,  "")</f>
        <v>#NAME?</v>
      </c>
      <c r="AA1678" s="282" t="b">
        <f t="shared" ca="1" si="27"/>
        <v>0</v>
      </c>
      <c r="AB1678" s="305"/>
    </row>
    <row r="1679" spans="1:28" x14ac:dyDescent="0.25">
      <c r="A1679" s="281" t="str">
        <f ca="1">no.</f>
        <v/>
      </c>
      <c r="B1679" s="281"/>
      <c r="C1679" s="282"/>
      <c r="D1679" s="282"/>
      <c r="E1679" s="282" t="str">
        <f ca="1">position</f>
        <v/>
      </c>
      <c r="F1679" s="282"/>
      <c r="G1679" s="282"/>
      <c r="H1679" s="282"/>
      <c r="I1679" s="282"/>
      <c r="J1679" s="335"/>
      <c r="K1679" s="282"/>
      <c r="L1679" s="282"/>
      <c r="M1679" s="282"/>
      <c r="N1679" s="282"/>
      <c r="O1679" s="281"/>
      <c r="P1679" s="360" t="str">
        <f ca="1">rescore_patient</f>
        <v/>
      </c>
      <c r="Q1679" s="330" t="str">
        <f ca="1">quantity</f>
        <v/>
      </c>
      <c r="R1679" s="281"/>
      <c r="S1679" s="282"/>
      <c r="T1679" s="282"/>
      <c r="U1679" s="282"/>
      <c r="V1679" s="305"/>
      <c r="W1679" s="305"/>
      <c r="X1679" s="305"/>
      <c r="Y1679" s="282"/>
      <c r="Z1679" s="282" t="e" vm="1">
        <f ca="1">_xlfn.IFS(AND(ISNUMBER(SEARCH("N?m l*", CUSTOMER[[#This Row],[Service Type]], 1)), CUSTOMER[[#This Row],[Count ST]] = TRUE), CUSTOMER[[#This Row],[Quantity]], AND($Y$10:$Y1679 = TRUE, COUNTIFS($H$10:$H1679, CUSTOMER[[#This Row],[Booking]], $J$10:$J1679, CUSTOMER[[#This Row],[Order Date]], $F$10:$F1679, "&lt;&gt;"&amp;"N?m l*")=1), 1, TRUE,  "")</f>
        <v>#NAME?</v>
      </c>
      <c r="AA1679" s="282" t="b">
        <f t="shared" ca="1" si="27"/>
        <v>0</v>
      </c>
      <c r="AB1679" s="305"/>
    </row>
    <row r="1680" spans="1:28" x14ac:dyDescent="0.25">
      <c r="A1680" s="281" t="str">
        <f ca="1">no.</f>
        <v/>
      </c>
      <c r="B1680" s="281"/>
      <c r="C1680" s="282"/>
      <c r="D1680" s="282"/>
      <c r="E1680" s="282" t="str">
        <f ca="1">position</f>
        <v/>
      </c>
      <c r="F1680" s="282"/>
      <c r="G1680" s="282"/>
      <c r="H1680" s="282"/>
      <c r="I1680" s="282"/>
      <c r="J1680" s="335"/>
      <c r="K1680" s="282"/>
      <c r="L1680" s="282"/>
      <c r="M1680" s="282"/>
      <c r="N1680" s="282"/>
      <c r="O1680" s="281"/>
      <c r="P1680" s="360" t="str">
        <f ca="1">rescore_patient</f>
        <v/>
      </c>
      <c r="Q1680" s="330" t="str">
        <f ca="1">quantity</f>
        <v/>
      </c>
      <c r="R1680" s="281"/>
      <c r="S1680" s="282"/>
      <c r="T1680" s="282"/>
      <c r="U1680" s="282"/>
      <c r="V1680" s="305"/>
      <c r="W1680" s="305"/>
      <c r="X1680" s="305"/>
      <c r="Y1680" s="282"/>
      <c r="Z1680" s="282" t="e" vm="1">
        <f ca="1">_xlfn.IFS(AND(ISNUMBER(SEARCH("N?m l*", CUSTOMER[[#This Row],[Service Type]], 1)), CUSTOMER[[#This Row],[Count ST]] = TRUE), CUSTOMER[[#This Row],[Quantity]], AND($Y$10:$Y1680 = TRUE, COUNTIFS($H$10:$H1680, CUSTOMER[[#This Row],[Booking]], $J$10:$J1680, CUSTOMER[[#This Row],[Order Date]], $F$10:$F1680, "&lt;&gt;"&amp;"N?m l*")=1), 1, TRUE,  "")</f>
        <v>#NAME?</v>
      </c>
      <c r="AA1680" s="282" t="b">
        <f t="shared" ca="1" si="27"/>
        <v>0</v>
      </c>
      <c r="AB1680" s="305"/>
    </row>
    <row r="1681" spans="1:28" x14ac:dyDescent="0.25">
      <c r="A1681" s="281" t="str">
        <f ca="1">no.</f>
        <v/>
      </c>
      <c r="B1681" s="281"/>
      <c r="C1681" s="282"/>
      <c r="D1681" s="282"/>
      <c r="E1681" s="282" t="str">
        <f ca="1">position</f>
        <v/>
      </c>
      <c r="F1681" s="282"/>
      <c r="G1681" s="282"/>
      <c r="H1681" s="282"/>
      <c r="I1681" s="282"/>
      <c r="J1681" s="335"/>
      <c r="K1681" s="282"/>
      <c r="L1681" s="282"/>
      <c r="M1681" s="282"/>
      <c r="N1681" s="282"/>
      <c r="O1681" s="281"/>
      <c r="P1681" s="360" t="str">
        <f ca="1">rescore_patient</f>
        <v/>
      </c>
      <c r="Q1681" s="330" t="str">
        <f ca="1">quantity</f>
        <v/>
      </c>
      <c r="R1681" s="281"/>
      <c r="S1681" s="282"/>
      <c r="T1681" s="282"/>
      <c r="U1681" s="282"/>
      <c r="V1681" s="305"/>
      <c r="W1681" s="305"/>
      <c r="X1681" s="305"/>
      <c r="Y1681" s="282"/>
      <c r="Z1681" s="282" t="e" vm="1">
        <f ca="1">_xlfn.IFS(AND(ISNUMBER(SEARCH("N?m l*", CUSTOMER[[#This Row],[Service Type]], 1)), CUSTOMER[[#This Row],[Count ST]] = TRUE), CUSTOMER[[#This Row],[Quantity]], AND($Y$10:$Y1681 = TRUE, COUNTIFS($H$10:$H1681, CUSTOMER[[#This Row],[Booking]], $J$10:$J1681, CUSTOMER[[#This Row],[Order Date]], $F$10:$F1681, "&lt;&gt;"&amp;"N?m l*")=1), 1, TRUE,  "")</f>
        <v>#NAME?</v>
      </c>
      <c r="AA1681" s="282" t="b">
        <f t="shared" ca="1" si="27"/>
        <v>0</v>
      </c>
      <c r="AB1681" s="305"/>
    </row>
    <row r="1682" spans="1:28" x14ac:dyDescent="0.25">
      <c r="A1682" s="281" t="str">
        <f ca="1">no.</f>
        <v/>
      </c>
      <c r="B1682" s="281"/>
      <c r="C1682" s="282"/>
      <c r="D1682" s="282"/>
      <c r="E1682" s="282" t="str">
        <f ca="1">position</f>
        <v/>
      </c>
      <c r="F1682" s="282"/>
      <c r="G1682" s="282"/>
      <c r="H1682" s="282"/>
      <c r="I1682" s="282"/>
      <c r="J1682" s="335"/>
      <c r="K1682" s="282"/>
      <c r="L1682" s="282"/>
      <c r="M1682" s="282"/>
      <c r="N1682" s="282"/>
      <c r="O1682" s="281"/>
      <c r="P1682" s="360" t="str">
        <f ca="1">rescore_patient</f>
        <v/>
      </c>
      <c r="Q1682" s="330" t="str">
        <f ca="1">quantity</f>
        <v/>
      </c>
      <c r="R1682" s="281"/>
      <c r="S1682" s="282"/>
      <c r="T1682" s="282"/>
      <c r="U1682" s="282"/>
      <c r="V1682" s="305"/>
      <c r="W1682" s="305"/>
      <c r="X1682" s="305"/>
      <c r="Y1682" s="282"/>
      <c r="Z1682" s="282" t="e" vm="1">
        <f ca="1">_xlfn.IFS(AND(ISNUMBER(SEARCH("N?m l*", CUSTOMER[[#This Row],[Service Type]], 1)), CUSTOMER[[#This Row],[Count ST]] = TRUE), CUSTOMER[[#This Row],[Quantity]], AND($Y$10:$Y1682 = TRUE, COUNTIFS($H$10:$H1682, CUSTOMER[[#This Row],[Booking]], $J$10:$J1682, CUSTOMER[[#This Row],[Order Date]], $F$10:$F1682, "&lt;&gt;"&amp;"N?m l*")=1), 1, TRUE,  "")</f>
        <v>#NAME?</v>
      </c>
      <c r="AA1682" s="282" t="b">
        <f t="shared" ca="1" si="27"/>
        <v>0</v>
      </c>
      <c r="AB1682" s="305"/>
    </row>
    <row r="1683" spans="1:28" x14ac:dyDescent="0.25">
      <c r="A1683" s="281" t="str">
        <f ca="1">no.</f>
        <v/>
      </c>
      <c r="B1683" s="281"/>
      <c r="C1683" s="282"/>
      <c r="D1683" s="282"/>
      <c r="E1683" s="282" t="str">
        <f ca="1">position</f>
        <v/>
      </c>
      <c r="F1683" s="282"/>
      <c r="G1683" s="282"/>
      <c r="H1683" s="282"/>
      <c r="I1683" s="282"/>
      <c r="J1683" s="335"/>
      <c r="K1683" s="282"/>
      <c r="L1683" s="282"/>
      <c r="M1683" s="282"/>
      <c r="N1683" s="282"/>
      <c r="O1683" s="281"/>
      <c r="P1683" s="360" t="str">
        <f ca="1">rescore_patient</f>
        <v/>
      </c>
      <c r="Q1683" s="330" t="str">
        <f ca="1">quantity</f>
        <v/>
      </c>
      <c r="R1683" s="281"/>
      <c r="S1683" s="282"/>
      <c r="T1683" s="282"/>
      <c r="U1683" s="282"/>
      <c r="V1683" s="305"/>
      <c r="W1683" s="305"/>
      <c r="X1683" s="305"/>
      <c r="Y1683" s="282"/>
      <c r="Z1683" s="282" t="e" vm="1">
        <f ca="1">_xlfn.IFS(AND(ISNUMBER(SEARCH("N?m l*", CUSTOMER[[#This Row],[Service Type]], 1)), CUSTOMER[[#This Row],[Count ST]] = TRUE), CUSTOMER[[#This Row],[Quantity]], AND($Y$10:$Y1683 = TRUE, COUNTIFS($H$10:$H1683, CUSTOMER[[#This Row],[Booking]], $J$10:$J1683, CUSTOMER[[#This Row],[Order Date]], $F$10:$F1683, "&lt;&gt;"&amp;"N?m l*")=1), 1, TRUE,  "")</f>
        <v>#NAME?</v>
      </c>
      <c r="AA1683" s="282" t="b">
        <f t="shared" ca="1" si="27"/>
        <v>0</v>
      </c>
      <c r="AB1683" s="305"/>
    </row>
    <row r="1684" spans="1:28" x14ac:dyDescent="0.25">
      <c r="A1684" s="281" t="str">
        <f ca="1">no.</f>
        <v/>
      </c>
      <c r="B1684" s="281"/>
      <c r="C1684" s="282"/>
      <c r="D1684" s="282"/>
      <c r="E1684" s="282" t="str">
        <f ca="1">position</f>
        <v/>
      </c>
      <c r="F1684" s="282"/>
      <c r="G1684" s="282"/>
      <c r="H1684" s="282"/>
      <c r="I1684" s="282"/>
      <c r="J1684" s="335"/>
      <c r="K1684" s="282"/>
      <c r="L1684" s="282"/>
      <c r="M1684" s="282"/>
      <c r="N1684" s="282"/>
      <c r="O1684" s="281"/>
      <c r="P1684" s="360" t="str">
        <f ca="1">rescore_patient</f>
        <v/>
      </c>
      <c r="Q1684" s="330" t="str">
        <f ca="1">quantity</f>
        <v/>
      </c>
      <c r="R1684" s="281"/>
      <c r="S1684" s="282"/>
      <c r="T1684" s="282"/>
      <c r="U1684" s="282"/>
      <c r="V1684" s="305"/>
      <c r="W1684" s="305"/>
      <c r="X1684" s="305"/>
      <c r="Y1684" s="282"/>
      <c r="Z1684" s="282" t="e" vm="1">
        <f ca="1">_xlfn.IFS(AND(ISNUMBER(SEARCH("N?m l*", CUSTOMER[[#This Row],[Service Type]], 1)), CUSTOMER[[#This Row],[Count ST]] = TRUE), CUSTOMER[[#This Row],[Quantity]], AND($Y$10:$Y1684 = TRUE, COUNTIFS($H$10:$H1684, CUSTOMER[[#This Row],[Booking]], $J$10:$J1684, CUSTOMER[[#This Row],[Order Date]], $F$10:$F1684, "&lt;&gt;"&amp;"N?m l*")=1), 1, TRUE,  "")</f>
        <v>#NAME?</v>
      </c>
      <c r="AA1684" s="282" t="b">
        <f t="shared" ca="1" si="27"/>
        <v>0</v>
      </c>
      <c r="AB1684" s="305"/>
    </row>
    <row r="1685" spans="1:28" x14ac:dyDescent="0.25">
      <c r="A1685" s="281" t="str">
        <f ca="1">no.</f>
        <v/>
      </c>
      <c r="B1685" s="281"/>
      <c r="C1685" s="282"/>
      <c r="D1685" s="282"/>
      <c r="E1685" s="282" t="str">
        <f ca="1">position</f>
        <v/>
      </c>
      <c r="F1685" s="282"/>
      <c r="G1685" s="282"/>
      <c r="H1685" s="282"/>
      <c r="I1685" s="282"/>
      <c r="J1685" s="335"/>
      <c r="K1685" s="282"/>
      <c r="L1685" s="282"/>
      <c r="M1685" s="282"/>
      <c r="N1685" s="282"/>
      <c r="O1685" s="281"/>
      <c r="P1685" s="360" t="str">
        <f ca="1">rescore_patient</f>
        <v/>
      </c>
      <c r="Q1685" s="330" t="str">
        <f ca="1">quantity</f>
        <v/>
      </c>
      <c r="R1685" s="281"/>
      <c r="S1685" s="282"/>
      <c r="T1685" s="282"/>
      <c r="U1685" s="282"/>
      <c r="V1685" s="305"/>
      <c r="W1685" s="305"/>
      <c r="X1685" s="305"/>
      <c r="Y1685" s="282"/>
      <c r="Z1685" s="282" t="e" vm="1">
        <f ca="1">_xlfn.IFS(AND(ISNUMBER(SEARCH("N?m l*", CUSTOMER[[#This Row],[Service Type]], 1)), CUSTOMER[[#This Row],[Count ST]] = TRUE), CUSTOMER[[#This Row],[Quantity]], AND($Y$10:$Y1685 = TRUE, COUNTIFS($H$10:$H1685, CUSTOMER[[#This Row],[Booking]], $J$10:$J1685, CUSTOMER[[#This Row],[Order Date]], $F$10:$F1685, "&lt;&gt;"&amp;"N?m l*")=1), 1, TRUE,  "")</f>
        <v>#NAME?</v>
      </c>
      <c r="AA1685" s="282" t="b">
        <f t="shared" ca="1" si="27"/>
        <v>0</v>
      </c>
      <c r="AB1685" s="305"/>
    </row>
    <row r="1686" spans="1:28" x14ac:dyDescent="0.25">
      <c r="A1686" s="281" t="str">
        <f ca="1">no.</f>
        <v/>
      </c>
      <c r="B1686" s="281"/>
      <c r="C1686" s="282"/>
      <c r="D1686" s="282"/>
      <c r="E1686" s="282" t="str">
        <f ca="1">position</f>
        <v/>
      </c>
      <c r="F1686" s="282"/>
      <c r="G1686" s="282"/>
      <c r="H1686" s="282"/>
      <c r="I1686" s="282"/>
      <c r="J1686" s="335"/>
      <c r="K1686" s="282"/>
      <c r="L1686" s="282"/>
      <c r="M1686" s="282"/>
      <c r="N1686" s="282"/>
      <c r="O1686" s="281"/>
      <c r="P1686" s="360" t="str">
        <f ca="1">rescore_patient</f>
        <v/>
      </c>
      <c r="Q1686" s="330" t="str">
        <f ca="1">quantity</f>
        <v/>
      </c>
      <c r="R1686" s="281"/>
      <c r="S1686" s="282"/>
      <c r="T1686" s="282"/>
      <c r="U1686" s="282"/>
      <c r="V1686" s="305"/>
      <c r="W1686" s="305"/>
      <c r="X1686" s="305"/>
      <c r="Y1686" s="282"/>
      <c r="Z1686" s="282" t="e" vm="1">
        <f ca="1">_xlfn.IFS(AND(ISNUMBER(SEARCH("N?m l*", CUSTOMER[[#This Row],[Service Type]], 1)), CUSTOMER[[#This Row],[Count ST]] = TRUE), CUSTOMER[[#This Row],[Quantity]], AND($Y$10:$Y1686 = TRUE, COUNTIFS($H$10:$H1686, CUSTOMER[[#This Row],[Booking]], $J$10:$J1686, CUSTOMER[[#This Row],[Order Date]], $F$10:$F1686, "&lt;&gt;"&amp;"N?m l*")=1), 1, TRUE,  "")</f>
        <v>#NAME?</v>
      </c>
      <c r="AA1686" s="282" t="b">
        <f t="shared" ca="1" si="27"/>
        <v>0</v>
      </c>
      <c r="AB1686" s="305"/>
    </row>
    <row r="1687" spans="1:28" x14ac:dyDescent="0.25">
      <c r="A1687" s="281" t="str">
        <f ca="1">no.</f>
        <v/>
      </c>
      <c r="B1687" s="281"/>
      <c r="C1687" s="282"/>
      <c r="D1687" s="282"/>
      <c r="E1687" s="282" t="str">
        <f ca="1">position</f>
        <v/>
      </c>
      <c r="F1687" s="282"/>
      <c r="G1687" s="282"/>
      <c r="H1687" s="282"/>
      <c r="I1687" s="282"/>
      <c r="J1687" s="335"/>
      <c r="K1687" s="282"/>
      <c r="L1687" s="282"/>
      <c r="M1687" s="282"/>
      <c r="N1687" s="282"/>
      <c r="O1687" s="281"/>
      <c r="P1687" s="360" t="str">
        <f ca="1">rescore_patient</f>
        <v/>
      </c>
      <c r="Q1687" s="330" t="str">
        <f ca="1">quantity</f>
        <v/>
      </c>
      <c r="R1687" s="281"/>
      <c r="S1687" s="282"/>
      <c r="T1687" s="282"/>
      <c r="U1687" s="282"/>
      <c r="V1687" s="305"/>
      <c r="W1687" s="305"/>
      <c r="X1687" s="305"/>
      <c r="Y1687" s="282"/>
      <c r="Z1687" s="282" t="e" vm="1">
        <f ca="1">_xlfn.IFS(AND(ISNUMBER(SEARCH("N?m l*", CUSTOMER[[#This Row],[Service Type]], 1)), CUSTOMER[[#This Row],[Count ST]] = TRUE), CUSTOMER[[#This Row],[Quantity]], AND($Y$10:$Y1687 = TRUE, COUNTIFS($H$10:$H1687, CUSTOMER[[#This Row],[Booking]], $J$10:$J1687, CUSTOMER[[#This Row],[Order Date]], $F$10:$F1687, "&lt;&gt;"&amp;"N?m l*")=1), 1, TRUE,  "")</f>
        <v>#NAME?</v>
      </c>
      <c r="AA1687" s="282" t="b">
        <f t="shared" ca="1" si="27"/>
        <v>0</v>
      </c>
      <c r="AB1687" s="305"/>
    </row>
    <row r="1688" spans="1:28" x14ac:dyDescent="0.25">
      <c r="A1688" s="281" t="str">
        <f ca="1">no.</f>
        <v/>
      </c>
      <c r="B1688" s="281"/>
      <c r="C1688" s="282"/>
      <c r="D1688" s="282"/>
      <c r="E1688" s="282" t="str">
        <f ca="1">position</f>
        <v/>
      </c>
      <c r="F1688" s="282"/>
      <c r="G1688" s="282"/>
      <c r="H1688" s="282"/>
      <c r="I1688" s="282"/>
      <c r="J1688" s="335"/>
      <c r="K1688" s="282"/>
      <c r="L1688" s="282"/>
      <c r="M1688" s="282"/>
      <c r="N1688" s="282"/>
      <c r="O1688" s="281"/>
      <c r="P1688" s="360" t="str">
        <f ca="1">rescore_patient</f>
        <v/>
      </c>
      <c r="Q1688" s="330" t="str">
        <f ca="1">quantity</f>
        <v/>
      </c>
      <c r="R1688" s="281"/>
      <c r="S1688" s="282"/>
      <c r="T1688" s="282"/>
      <c r="U1688" s="282"/>
      <c r="V1688" s="305"/>
      <c r="W1688" s="305"/>
      <c r="X1688" s="305"/>
      <c r="Y1688" s="282"/>
      <c r="Z1688" s="282" t="e" vm="1">
        <f ca="1">_xlfn.IFS(AND(ISNUMBER(SEARCH("N?m l*", CUSTOMER[[#This Row],[Service Type]], 1)), CUSTOMER[[#This Row],[Count ST]] = TRUE), CUSTOMER[[#This Row],[Quantity]], AND($Y$10:$Y1688 = TRUE, COUNTIFS($H$10:$H1688, CUSTOMER[[#This Row],[Booking]], $J$10:$J1688, CUSTOMER[[#This Row],[Order Date]], $F$10:$F1688, "&lt;&gt;"&amp;"N?m l*")=1), 1, TRUE,  "")</f>
        <v>#NAME?</v>
      </c>
      <c r="AA1688" s="282" t="b">
        <f t="shared" ca="1" si="27"/>
        <v>0</v>
      </c>
      <c r="AB1688" s="305"/>
    </row>
    <row r="1689" spans="1:28" x14ac:dyDescent="0.25">
      <c r="A1689" s="281" t="str">
        <f ca="1">no.</f>
        <v/>
      </c>
      <c r="B1689" s="281"/>
      <c r="C1689" s="282"/>
      <c r="D1689" s="282"/>
      <c r="E1689" s="282" t="str">
        <f ca="1">position</f>
        <v/>
      </c>
      <c r="F1689" s="282"/>
      <c r="G1689" s="282"/>
      <c r="H1689" s="282"/>
      <c r="I1689" s="282"/>
      <c r="J1689" s="335"/>
      <c r="K1689" s="282"/>
      <c r="L1689" s="282"/>
      <c r="M1689" s="282"/>
      <c r="N1689" s="282"/>
      <c r="O1689" s="281"/>
      <c r="P1689" s="360" t="str">
        <f ca="1">rescore_patient</f>
        <v/>
      </c>
      <c r="Q1689" s="330" t="str">
        <f ca="1">quantity</f>
        <v/>
      </c>
      <c r="R1689" s="281"/>
      <c r="S1689" s="282"/>
      <c r="T1689" s="282"/>
      <c r="U1689" s="282"/>
      <c r="V1689" s="305"/>
      <c r="W1689" s="305"/>
      <c r="X1689" s="305"/>
      <c r="Y1689" s="282"/>
      <c r="Z1689" s="282" t="e" vm="1">
        <f ca="1">_xlfn.IFS(AND(ISNUMBER(SEARCH("N?m l*", CUSTOMER[[#This Row],[Service Type]], 1)), CUSTOMER[[#This Row],[Count ST]] = TRUE), CUSTOMER[[#This Row],[Quantity]], AND($Y$10:$Y1689 = TRUE, COUNTIFS($H$10:$H1689, CUSTOMER[[#This Row],[Booking]], $J$10:$J1689, CUSTOMER[[#This Row],[Order Date]], $F$10:$F1689, "&lt;&gt;"&amp;"N?m l*")=1), 1, TRUE,  "")</f>
        <v>#NAME?</v>
      </c>
      <c r="AA1689" s="282" t="b">
        <f t="shared" ca="1" si="27"/>
        <v>0</v>
      </c>
      <c r="AB1689" s="305"/>
    </row>
    <row r="1690" spans="1:28" x14ac:dyDescent="0.25">
      <c r="A1690" s="281" t="str">
        <f ca="1">no.</f>
        <v/>
      </c>
      <c r="B1690" s="281"/>
      <c r="C1690" s="282"/>
      <c r="D1690" s="282"/>
      <c r="E1690" s="282" t="str">
        <f ca="1">position</f>
        <v/>
      </c>
      <c r="F1690" s="282"/>
      <c r="G1690" s="282"/>
      <c r="H1690" s="282"/>
      <c r="I1690" s="282"/>
      <c r="J1690" s="335"/>
      <c r="K1690" s="282"/>
      <c r="L1690" s="282"/>
      <c r="M1690" s="282"/>
      <c r="N1690" s="282"/>
      <c r="O1690" s="281"/>
      <c r="P1690" s="360" t="str">
        <f ca="1">rescore_patient</f>
        <v/>
      </c>
      <c r="Q1690" s="330" t="str">
        <f ca="1">quantity</f>
        <v/>
      </c>
      <c r="R1690" s="281"/>
      <c r="S1690" s="282"/>
      <c r="T1690" s="282"/>
      <c r="U1690" s="282"/>
      <c r="V1690" s="305"/>
      <c r="W1690" s="305"/>
      <c r="X1690" s="305"/>
      <c r="Y1690" s="282"/>
      <c r="Z1690" s="282" t="e" vm="1">
        <f ca="1">_xlfn.IFS(AND(ISNUMBER(SEARCH("N?m l*", CUSTOMER[[#This Row],[Service Type]], 1)), CUSTOMER[[#This Row],[Count ST]] = TRUE), CUSTOMER[[#This Row],[Quantity]], AND($Y$10:$Y1690 = TRUE, COUNTIFS($H$10:$H1690, CUSTOMER[[#This Row],[Booking]], $J$10:$J1690, CUSTOMER[[#This Row],[Order Date]], $F$10:$F1690, "&lt;&gt;"&amp;"N?m l*")=1), 1, TRUE,  "")</f>
        <v>#NAME?</v>
      </c>
      <c r="AA1690" s="282" t="b">
        <f t="shared" ca="1" si="27"/>
        <v>0</v>
      </c>
      <c r="AB1690" s="305"/>
    </row>
    <row r="1691" spans="1:28" x14ac:dyDescent="0.25">
      <c r="A1691" s="281" t="str">
        <f ca="1">no.</f>
        <v/>
      </c>
      <c r="B1691" s="281"/>
      <c r="C1691" s="282"/>
      <c r="D1691" s="282"/>
      <c r="E1691" s="282" t="str">
        <f ca="1">position</f>
        <v/>
      </c>
      <c r="F1691" s="282"/>
      <c r="G1691" s="282"/>
      <c r="H1691" s="282"/>
      <c r="I1691" s="282"/>
      <c r="J1691" s="335"/>
      <c r="K1691" s="282"/>
      <c r="L1691" s="282"/>
      <c r="M1691" s="282"/>
      <c r="N1691" s="282"/>
      <c r="O1691" s="281"/>
      <c r="P1691" s="360" t="str">
        <f ca="1">rescore_patient</f>
        <v/>
      </c>
      <c r="Q1691" s="330" t="str">
        <f ca="1">quantity</f>
        <v/>
      </c>
      <c r="R1691" s="281"/>
      <c r="S1691" s="282"/>
      <c r="T1691" s="282"/>
      <c r="U1691" s="282"/>
      <c r="V1691" s="305"/>
      <c r="W1691" s="305"/>
      <c r="X1691" s="305"/>
      <c r="Y1691" s="282"/>
      <c r="Z1691" s="282" t="e" vm="1">
        <f ca="1">_xlfn.IFS(AND(ISNUMBER(SEARCH("N?m l*", CUSTOMER[[#This Row],[Service Type]], 1)), CUSTOMER[[#This Row],[Count ST]] = TRUE), CUSTOMER[[#This Row],[Quantity]], AND($Y$10:$Y1691 = TRUE, COUNTIFS($H$10:$H1691, CUSTOMER[[#This Row],[Booking]], $J$10:$J1691, CUSTOMER[[#This Row],[Order Date]], $F$10:$F1691, "&lt;&gt;"&amp;"N?m l*")=1), 1, TRUE,  "")</f>
        <v>#NAME?</v>
      </c>
      <c r="AA1691" s="282" t="b">
        <f t="shared" ca="1" si="27"/>
        <v>0</v>
      </c>
      <c r="AB1691" s="305"/>
    </row>
    <row r="1692" spans="1:28" x14ac:dyDescent="0.25">
      <c r="A1692" s="281" t="str">
        <f ca="1">no.</f>
        <v/>
      </c>
      <c r="B1692" s="281"/>
      <c r="C1692" s="282"/>
      <c r="D1692" s="282"/>
      <c r="E1692" s="282" t="str">
        <f ca="1">position</f>
        <v/>
      </c>
      <c r="F1692" s="282"/>
      <c r="G1692" s="282"/>
      <c r="H1692" s="282"/>
      <c r="I1692" s="282"/>
      <c r="J1692" s="335"/>
      <c r="K1692" s="282"/>
      <c r="L1692" s="282"/>
      <c r="M1692" s="282"/>
      <c r="N1692" s="282"/>
      <c r="O1692" s="281"/>
      <c r="P1692" s="360" t="str">
        <f ca="1">rescore_patient</f>
        <v/>
      </c>
      <c r="Q1692" s="330" t="str">
        <f ca="1">quantity</f>
        <v/>
      </c>
      <c r="R1692" s="281"/>
      <c r="S1692" s="282"/>
      <c r="T1692" s="282"/>
      <c r="U1692" s="282"/>
      <c r="V1692" s="305"/>
      <c r="W1692" s="305"/>
      <c r="X1692" s="305"/>
      <c r="Y1692" s="282"/>
      <c r="Z1692" s="282" t="e" vm="1">
        <f ca="1">_xlfn.IFS(AND(ISNUMBER(SEARCH("N?m l*", CUSTOMER[[#This Row],[Service Type]], 1)), CUSTOMER[[#This Row],[Count ST]] = TRUE), CUSTOMER[[#This Row],[Quantity]], AND($Y$10:$Y1692 = TRUE, COUNTIFS($H$10:$H1692, CUSTOMER[[#This Row],[Booking]], $J$10:$J1692, CUSTOMER[[#This Row],[Order Date]], $F$10:$F1692, "&lt;&gt;"&amp;"N?m l*")=1), 1, TRUE,  "")</f>
        <v>#NAME?</v>
      </c>
      <c r="AA1692" s="282" t="b">
        <f t="shared" ca="1" si="27"/>
        <v>0</v>
      </c>
      <c r="AB1692" s="305"/>
    </row>
    <row r="1693" spans="1:28" x14ac:dyDescent="0.25">
      <c r="A1693" s="281" t="str">
        <f ca="1">no.</f>
        <v/>
      </c>
      <c r="B1693" s="281"/>
      <c r="C1693" s="282"/>
      <c r="D1693" s="282"/>
      <c r="E1693" s="282" t="str">
        <f ca="1">position</f>
        <v/>
      </c>
      <c r="F1693" s="282"/>
      <c r="G1693" s="282"/>
      <c r="H1693" s="282"/>
      <c r="I1693" s="282"/>
      <c r="J1693" s="335"/>
      <c r="K1693" s="282"/>
      <c r="L1693" s="282"/>
      <c r="M1693" s="282"/>
      <c r="N1693" s="282"/>
      <c r="O1693" s="281"/>
      <c r="P1693" s="360" t="str">
        <f ca="1">rescore_patient</f>
        <v/>
      </c>
      <c r="Q1693" s="330" t="str">
        <f ca="1">quantity</f>
        <v/>
      </c>
      <c r="R1693" s="281"/>
      <c r="S1693" s="282"/>
      <c r="T1693" s="282"/>
      <c r="U1693" s="282"/>
      <c r="V1693" s="305"/>
      <c r="W1693" s="305"/>
      <c r="X1693" s="305"/>
      <c r="Y1693" s="282"/>
      <c r="Z1693" s="282" t="e" vm="1">
        <f ca="1">_xlfn.IFS(AND(ISNUMBER(SEARCH("N?m l*", CUSTOMER[[#This Row],[Service Type]], 1)), CUSTOMER[[#This Row],[Count ST]] = TRUE), CUSTOMER[[#This Row],[Quantity]], AND($Y$10:$Y1693 = TRUE, COUNTIFS($H$10:$H1693, CUSTOMER[[#This Row],[Booking]], $J$10:$J1693, CUSTOMER[[#This Row],[Order Date]], $F$10:$F1693, "&lt;&gt;"&amp;"N?m l*")=1), 1, TRUE,  "")</f>
        <v>#NAME?</v>
      </c>
      <c r="AA1693" s="282" t="b">
        <f t="shared" ca="1" si="27"/>
        <v>0</v>
      </c>
      <c r="AB1693" s="305"/>
    </row>
    <row r="1694" spans="1:28" x14ac:dyDescent="0.25">
      <c r="A1694" s="281" t="str">
        <f ca="1">no.</f>
        <v/>
      </c>
      <c r="B1694" s="281"/>
      <c r="C1694" s="282"/>
      <c r="D1694" s="282"/>
      <c r="E1694" s="282" t="str">
        <f ca="1">position</f>
        <v/>
      </c>
      <c r="F1694" s="282"/>
      <c r="G1694" s="282"/>
      <c r="H1694" s="282"/>
      <c r="I1694" s="282"/>
      <c r="J1694" s="335"/>
      <c r="K1694" s="282"/>
      <c r="L1694" s="282"/>
      <c r="M1694" s="282"/>
      <c r="N1694" s="282"/>
      <c r="O1694" s="281"/>
      <c r="P1694" s="360" t="str">
        <f ca="1">rescore_patient</f>
        <v/>
      </c>
      <c r="Q1694" s="330" t="str">
        <f ca="1">quantity</f>
        <v/>
      </c>
      <c r="R1694" s="281"/>
      <c r="S1694" s="282"/>
      <c r="T1694" s="282"/>
      <c r="U1694" s="282"/>
      <c r="V1694" s="305"/>
      <c r="W1694" s="305"/>
      <c r="X1694" s="305"/>
      <c r="Y1694" s="282"/>
      <c r="Z1694" s="282" t="e" vm="1">
        <f ca="1">_xlfn.IFS(AND(ISNUMBER(SEARCH("N?m l*", CUSTOMER[[#This Row],[Service Type]], 1)), CUSTOMER[[#This Row],[Count ST]] = TRUE), CUSTOMER[[#This Row],[Quantity]], AND($Y$10:$Y1694 = TRUE, COUNTIFS($H$10:$H1694, CUSTOMER[[#This Row],[Booking]], $J$10:$J1694, CUSTOMER[[#This Row],[Order Date]], $F$10:$F1694, "&lt;&gt;"&amp;"N?m l*")=1), 1, TRUE,  "")</f>
        <v>#NAME?</v>
      </c>
      <c r="AA1694" s="282" t="b">
        <f t="shared" ca="1" si="27"/>
        <v>0</v>
      </c>
      <c r="AB1694" s="305"/>
    </row>
    <row r="1695" spans="1:28" x14ac:dyDescent="0.25">
      <c r="A1695" s="281" t="str">
        <f ca="1">no.</f>
        <v/>
      </c>
      <c r="B1695" s="281"/>
      <c r="C1695" s="282"/>
      <c r="D1695" s="282"/>
      <c r="E1695" s="282" t="str">
        <f ca="1">position</f>
        <v/>
      </c>
      <c r="F1695" s="282"/>
      <c r="G1695" s="282"/>
      <c r="H1695" s="282"/>
      <c r="I1695" s="282"/>
      <c r="J1695" s="335"/>
      <c r="K1695" s="282"/>
      <c r="L1695" s="282"/>
      <c r="M1695" s="282"/>
      <c r="N1695" s="282"/>
      <c r="O1695" s="281"/>
      <c r="P1695" s="360" t="str">
        <f ca="1">rescore_patient</f>
        <v/>
      </c>
      <c r="Q1695" s="330" t="str">
        <f ca="1">quantity</f>
        <v/>
      </c>
      <c r="R1695" s="281"/>
      <c r="S1695" s="282"/>
      <c r="T1695" s="282"/>
      <c r="U1695" s="282"/>
      <c r="V1695" s="305"/>
      <c r="W1695" s="305"/>
      <c r="X1695" s="305"/>
      <c r="Y1695" s="282"/>
      <c r="Z1695" s="282" t="e" vm="1">
        <f ca="1">_xlfn.IFS(AND(ISNUMBER(SEARCH("N?m l*", CUSTOMER[[#This Row],[Service Type]], 1)), CUSTOMER[[#This Row],[Count ST]] = TRUE), CUSTOMER[[#This Row],[Quantity]], AND($Y$10:$Y1695 = TRUE, COUNTIFS($H$10:$H1695, CUSTOMER[[#This Row],[Booking]], $J$10:$J1695, CUSTOMER[[#This Row],[Order Date]], $F$10:$F1695, "&lt;&gt;"&amp;"N?m l*")=1), 1, TRUE,  "")</f>
        <v>#NAME?</v>
      </c>
      <c r="AA1695" s="282" t="b">
        <f t="shared" ca="1" si="27"/>
        <v>0</v>
      </c>
      <c r="AB1695" s="305"/>
    </row>
    <row r="1696" spans="1:28" x14ac:dyDescent="0.25">
      <c r="A1696" s="281" t="str">
        <f ca="1">no.</f>
        <v/>
      </c>
      <c r="B1696" s="281"/>
      <c r="C1696" s="282"/>
      <c r="D1696" s="282"/>
      <c r="E1696" s="282" t="str">
        <f ca="1">position</f>
        <v/>
      </c>
      <c r="F1696" s="282"/>
      <c r="G1696" s="282"/>
      <c r="H1696" s="282"/>
      <c r="I1696" s="282"/>
      <c r="J1696" s="335"/>
      <c r="K1696" s="282"/>
      <c r="L1696" s="282"/>
      <c r="M1696" s="282"/>
      <c r="N1696" s="282"/>
      <c r="O1696" s="281"/>
      <c r="P1696" s="360" t="str">
        <f ca="1">rescore_patient</f>
        <v/>
      </c>
      <c r="Q1696" s="330" t="str">
        <f ca="1">quantity</f>
        <v/>
      </c>
      <c r="R1696" s="281"/>
      <c r="S1696" s="282"/>
      <c r="T1696" s="282"/>
      <c r="U1696" s="282"/>
      <c r="V1696" s="305"/>
      <c r="W1696" s="305"/>
      <c r="X1696" s="305"/>
      <c r="Y1696" s="282"/>
      <c r="Z1696" s="282" t="e" vm="1">
        <f ca="1">_xlfn.IFS(AND(ISNUMBER(SEARCH("N?m l*", CUSTOMER[[#This Row],[Service Type]], 1)), CUSTOMER[[#This Row],[Count ST]] = TRUE), CUSTOMER[[#This Row],[Quantity]], AND($Y$10:$Y1696 = TRUE, COUNTIFS($H$10:$H1696, CUSTOMER[[#This Row],[Booking]], $J$10:$J1696, CUSTOMER[[#This Row],[Order Date]], $F$10:$F1696, "&lt;&gt;"&amp;"N?m l*")=1), 1, TRUE,  "")</f>
        <v>#NAME?</v>
      </c>
      <c r="AA1696" s="282" t="b">
        <f t="shared" ca="1" si="27"/>
        <v>0</v>
      </c>
      <c r="AB1696" s="305"/>
    </row>
    <row r="1697" spans="1:28" x14ac:dyDescent="0.25">
      <c r="A1697" s="281" t="str">
        <f ca="1">no.</f>
        <v/>
      </c>
      <c r="B1697" s="281"/>
      <c r="C1697" s="282"/>
      <c r="D1697" s="282"/>
      <c r="E1697" s="282" t="str">
        <f ca="1">position</f>
        <v/>
      </c>
      <c r="F1697" s="282"/>
      <c r="G1697" s="282"/>
      <c r="H1697" s="282"/>
      <c r="I1697" s="282"/>
      <c r="J1697" s="335"/>
      <c r="K1697" s="282"/>
      <c r="L1697" s="282"/>
      <c r="M1697" s="282"/>
      <c r="N1697" s="282"/>
      <c r="O1697" s="281"/>
      <c r="P1697" s="360" t="str">
        <f ca="1">rescore_patient</f>
        <v/>
      </c>
      <c r="Q1697" s="330" t="str">
        <f ca="1">quantity</f>
        <v/>
      </c>
      <c r="R1697" s="281"/>
      <c r="S1697" s="282"/>
      <c r="T1697" s="282"/>
      <c r="U1697" s="282"/>
      <c r="V1697" s="305"/>
      <c r="W1697" s="305"/>
      <c r="X1697" s="305"/>
      <c r="Y1697" s="282"/>
      <c r="Z1697" s="282" t="e" vm="1">
        <f ca="1">_xlfn.IFS(AND(ISNUMBER(SEARCH("N?m l*", CUSTOMER[[#This Row],[Service Type]], 1)), CUSTOMER[[#This Row],[Count ST]] = TRUE), CUSTOMER[[#This Row],[Quantity]], AND($Y$10:$Y1697 = TRUE, COUNTIFS($H$10:$H1697, CUSTOMER[[#This Row],[Booking]], $J$10:$J1697, CUSTOMER[[#This Row],[Order Date]], $F$10:$F1697, "&lt;&gt;"&amp;"N?m l*")=1), 1, TRUE,  "")</f>
        <v>#NAME?</v>
      </c>
      <c r="AA1697" s="282" t="b">
        <f t="shared" ca="1" si="27"/>
        <v>0</v>
      </c>
      <c r="AB1697" s="305"/>
    </row>
    <row r="1698" spans="1:28" x14ac:dyDescent="0.25">
      <c r="A1698" s="281" t="str">
        <f ca="1">no.</f>
        <v/>
      </c>
      <c r="B1698" s="281"/>
      <c r="C1698" s="282"/>
      <c r="D1698" s="282"/>
      <c r="E1698" s="282" t="str">
        <f ca="1">position</f>
        <v/>
      </c>
      <c r="F1698" s="282"/>
      <c r="G1698" s="282"/>
      <c r="H1698" s="282"/>
      <c r="I1698" s="282"/>
      <c r="J1698" s="335"/>
      <c r="K1698" s="282"/>
      <c r="L1698" s="282"/>
      <c r="M1698" s="282"/>
      <c r="N1698" s="282"/>
      <c r="O1698" s="281"/>
      <c r="P1698" s="360" t="str">
        <f ca="1">rescore_patient</f>
        <v/>
      </c>
      <c r="Q1698" s="330" t="str">
        <f ca="1">quantity</f>
        <v/>
      </c>
      <c r="R1698" s="281"/>
      <c r="S1698" s="282"/>
      <c r="T1698" s="282"/>
      <c r="U1698" s="282"/>
      <c r="V1698" s="305"/>
      <c r="W1698" s="305"/>
      <c r="X1698" s="305"/>
      <c r="Y1698" s="282"/>
      <c r="Z1698" s="282" t="e" vm="1">
        <f ca="1">_xlfn.IFS(AND(ISNUMBER(SEARCH("N?m l*", CUSTOMER[[#This Row],[Service Type]], 1)), CUSTOMER[[#This Row],[Count ST]] = TRUE), CUSTOMER[[#This Row],[Quantity]], AND($Y$10:$Y1698 = TRUE, COUNTIFS($H$10:$H1698, CUSTOMER[[#This Row],[Booking]], $J$10:$J1698, CUSTOMER[[#This Row],[Order Date]], $F$10:$F1698, "&lt;&gt;"&amp;"N?m l*")=1), 1, TRUE,  "")</f>
        <v>#NAME?</v>
      </c>
      <c r="AA1698" s="282" t="b">
        <f t="shared" ca="1" si="27"/>
        <v>0</v>
      </c>
      <c r="AB1698" s="305"/>
    </row>
    <row r="1699" spans="1:28" x14ac:dyDescent="0.25">
      <c r="A1699" s="281" t="str">
        <f ca="1">no.</f>
        <v/>
      </c>
      <c r="B1699" s="281"/>
      <c r="C1699" s="282"/>
      <c r="D1699" s="282"/>
      <c r="E1699" s="282" t="str">
        <f ca="1">position</f>
        <v/>
      </c>
      <c r="F1699" s="282"/>
      <c r="G1699" s="282"/>
      <c r="H1699" s="282"/>
      <c r="I1699" s="282"/>
      <c r="J1699" s="335"/>
      <c r="K1699" s="282"/>
      <c r="L1699" s="282"/>
      <c r="M1699" s="282"/>
      <c r="N1699" s="282"/>
      <c r="O1699" s="281"/>
      <c r="P1699" s="360" t="str">
        <f ca="1">rescore_patient</f>
        <v/>
      </c>
      <c r="Q1699" s="330" t="str">
        <f ca="1">quantity</f>
        <v/>
      </c>
      <c r="R1699" s="281"/>
      <c r="S1699" s="282"/>
      <c r="T1699" s="282"/>
      <c r="U1699" s="282"/>
      <c r="V1699" s="305"/>
      <c r="W1699" s="305"/>
      <c r="X1699" s="305"/>
      <c r="Y1699" s="282"/>
      <c r="Z1699" s="282" t="e" vm="1">
        <f ca="1">_xlfn.IFS(AND(ISNUMBER(SEARCH("N?m l*", CUSTOMER[[#This Row],[Service Type]], 1)), CUSTOMER[[#This Row],[Count ST]] = TRUE), CUSTOMER[[#This Row],[Quantity]], AND($Y$10:$Y1699 = TRUE, COUNTIFS($H$10:$H1699, CUSTOMER[[#This Row],[Booking]], $J$10:$J1699, CUSTOMER[[#This Row],[Order Date]], $F$10:$F1699, "&lt;&gt;"&amp;"N?m l*")=1), 1, TRUE,  "")</f>
        <v>#NAME?</v>
      </c>
      <c r="AA1699" s="282" t="b">
        <f t="shared" ca="1" si="27"/>
        <v>0</v>
      </c>
      <c r="AB1699" s="305"/>
    </row>
    <row r="1700" spans="1:28" x14ac:dyDescent="0.25">
      <c r="A1700" s="281" t="str">
        <f ca="1">no.</f>
        <v/>
      </c>
      <c r="B1700" s="281"/>
      <c r="C1700" s="282"/>
      <c r="D1700" s="282"/>
      <c r="E1700" s="282" t="str">
        <f ca="1">position</f>
        <v/>
      </c>
      <c r="F1700" s="282"/>
      <c r="G1700" s="282"/>
      <c r="H1700" s="282"/>
      <c r="I1700" s="282"/>
      <c r="J1700" s="335"/>
      <c r="K1700" s="282"/>
      <c r="L1700" s="282"/>
      <c r="M1700" s="282"/>
      <c r="N1700" s="282"/>
      <c r="O1700" s="281"/>
      <c r="P1700" s="360" t="str">
        <f ca="1">rescore_patient</f>
        <v/>
      </c>
      <c r="Q1700" s="330" t="str">
        <f ca="1">quantity</f>
        <v/>
      </c>
      <c r="R1700" s="281"/>
      <c r="S1700" s="282"/>
      <c r="T1700" s="282"/>
      <c r="U1700" s="282"/>
      <c r="V1700" s="305"/>
      <c r="W1700" s="305"/>
      <c r="X1700" s="305"/>
      <c r="Y1700" s="282"/>
      <c r="Z1700" s="282" t="e" vm="1">
        <f ca="1">_xlfn.IFS(AND(ISNUMBER(SEARCH("N?m l*", CUSTOMER[[#This Row],[Service Type]], 1)), CUSTOMER[[#This Row],[Count ST]] = TRUE), CUSTOMER[[#This Row],[Quantity]], AND($Y$10:$Y1700 = TRUE, COUNTIFS($H$10:$H1700, CUSTOMER[[#This Row],[Booking]], $J$10:$J1700, CUSTOMER[[#This Row],[Order Date]], $F$10:$F1700, "&lt;&gt;"&amp;"N?m l*")=1), 1, TRUE,  "")</f>
        <v>#NAME?</v>
      </c>
      <c r="AA1700" s="282" t="b">
        <f t="shared" ca="1" si="27"/>
        <v>0</v>
      </c>
      <c r="AB1700" s="305"/>
    </row>
    <row r="1701" spans="1:28" x14ac:dyDescent="0.25">
      <c r="A1701" s="281" t="str">
        <f ca="1">no.</f>
        <v/>
      </c>
      <c r="B1701" s="281"/>
      <c r="C1701" s="282"/>
      <c r="D1701" s="282"/>
      <c r="E1701" s="282" t="str">
        <f ca="1">position</f>
        <v/>
      </c>
      <c r="F1701" s="282"/>
      <c r="G1701" s="282"/>
      <c r="H1701" s="282"/>
      <c r="I1701" s="282"/>
      <c r="J1701" s="335"/>
      <c r="K1701" s="282"/>
      <c r="L1701" s="282"/>
      <c r="M1701" s="282"/>
      <c r="N1701" s="282"/>
      <c r="O1701" s="281"/>
      <c r="P1701" s="360" t="str">
        <f ca="1">rescore_patient</f>
        <v/>
      </c>
      <c r="Q1701" s="330" t="str">
        <f ca="1">quantity</f>
        <v/>
      </c>
      <c r="R1701" s="281"/>
      <c r="S1701" s="282"/>
      <c r="T1701" s="282"/>
      <c r="U1701" s="282"/>
      <c r="V1701" s="305"/>
      <c r="W1701" s="305"/>
      <c r="X1701" s="305"/>
      <c r="Y1701" s="282"/>
      <c r="Z1701" s="282" t="e" vm="1">
        <f ca="1">_xlfn.IFS(AND(ISNUMBER(SEARCH("N?m l*", CUSTOMER[[#This Row],[Service Type]], 1)), CUSTOMER[[#This Row],[Count ST]] = TRUE), CUSTOMER[[#This Row],[Quantity]], AND($Y$10:$Y1701 = TRUE, COUNTIFS($H$10:$H1701, CUSTOMER[[#This Row],[Booking]], $J$10:$J1701, CUSTOMER[[#This Row],[Order Date]], $F$10:$F1701, "&lt;&gt;"&amp;"N?m l*")=1), 1, TRUE,  "")</f>
        <v>#NAME?</v>
      </c>
      <c r="AA1701" s="282" t="b">
        <f t="shared" ca="1" si="27"/>
        <v>0</v>
      </c>
      <c r="AB1701" s="305"/>
    </row>
    <row r="1702" spans="1:28" x14ac:dyDescent="0.25">
      <c r="A1702" s="281" t="str">
        <f ca="1">no.</f>
        <v/>
      </c>
      <c r="B1702" s="281"/>
      <c r="C1702" s="282"/>
      <c r="D1702" s="282"/>
      <c r="E1702" s="282" t="str">
        <f ca="1">position</f>
        <v/>
      </c>
      <c r="F1702" s="282"/>
      <c r="G1702" s="282"/>
      <c r="H1702" s="282"/>
      <c r="I1702" s="282"/>
      <c r="J1702" s="335"/>
      <c r="K1702" s="282"/>
      <c r="L1702" s="282"/>
      <c r="M1702" s="282"/>
      <c r="N1702" s="282"/>
      <c r="O1702" s="281"/>
      <c r="P1702" s="360" t="str">
        <f ca="1">rescore_patient</f>
        <v/>
      </c>
      <c r="Q1702" s="330" t="str">
        <f ca="1">quantity</f>
        <v/>
      </c>
      <c r="R1702" s="281"/>
      <c r="S1702" s="282"/>
      <c r="T1702" s="282"/>
      <c r="U1702" s="282"/>
      <c r="V1702" s="305"/>
      <c r="W1702" s="305"/>
      <c r="X1702" s="305"/>
      <c r="Y1702" s="282"/>
      <c r="Z1702" s="282" t="e" vm="1">
        <f ca="1">_xlfn.IFS(AND(ISNUMBER(SEARCH("N?m l*", CUSTOMER[[#This Row],[Service Type]], 1)), CUSTOMER[[#This Row],[Count ST]] = TRUE), CUSTOMER[[#This Row],[Quantity]], AND($Y$10:$Y1702 = TRUE, COUNTIFS($H$10:$H1702, CUSTOMER[[#This Row],[Booking]], $J$10:$J1702, CUSTOMER[[#This Row],[Order Date]], $F$10:$F1702, "&lt;&gt;"&amp;"N?m l*")=1), 1, TRUE,  "")</f>
        <v>#NAME?</v>
      </c>
      <c r="AA1702" s="282" t="b">
        <f t="shared" ca="1" si="27"/>
        <v>0</v>
      </c>
      <c r="AB1702" s="305"/>
    </row>
    <row r="1703" spans="1:28" x14ac:dyDescent="0.25">
      <c r="A1703" s="281" t="str">
        <f ca="1">no.</f>
        <v/>
      </c>
      <c r="B1703" s="281"/>
      <c r="C1703" s="282"/>
      <c r="D1703" s="282"/>
      <c r="E1703" s="282" t="str">
        <f ca="1">position</f>
        <v/>
      </c>
      <c r="F1703" s="282"/>
      <c r="G1703" s="282"/>
      <c r="H1703" s="282"/>
      <c r="I1703" s="282"/>
      <c r="J1703" s="335"/>
      <c r="K1703" s="282"/>
      <c r="L1703" s="282"/>
      <c r="M1703" s="282"/>
      <c r="N1703" s="282"/>
      <c r="O1703" s="281"/>
      <c r="P1703" s="360" t="str">
        <f ca="1">rescore_patient</f>
        <v/>
      </c>
      <c r="Q1703" s="330" t="str">
        <f ca="1">quantity</f>
        <v/>
      </c>
      <c r="R1703" s="281"/>
      <c r="S1703" s="282"/>
      <c r="T1703" s="282"/>
      <c r="U1703" s="282"/>
      <c r="V1703" s="305"/>
      <c r="W1703" s="305"/>
      <c r="X1703" s="305"/>
      <c r="Y1703" s="282"/>
      <c r="Z1703" s="282" t="e" vm="1">
        <f ca="1">_xlfn.IFS(AND(ISNUMBER(SEARCH("N?m l*", CUSTOMER[[#This Row],[Service Type]], 1)), CUSTOMER[[#This Row],[Count ST]] = TRUE), CUSTOMER[[#This Row],[Quantity]], AND($Y$10:$Y1703 = TRUE, COUNTIFS($H$10:$H1703, CUSTOMER[[#This Row],[Booking]], $J$10:$J1703, CUSTOMER[[#This Row],[Order Date]], $F$10:$F1703, "&lt;&gt;"&amp;"N?m l*")=1), 1, TRUE,  "")</f>
        <v>#NAME?</v>
      </c>
      <c r="AA1703" s="282" t="b">
        <f t="shared" ca="1" si="27"/>
        <v>0</v>
      </c>
      <c r="AB1703" s="305"/>
    </row>
    <row r="1704" spans="1:28" x14ac:dyDescent="0.25">
      <c r="A1704" s="281" t="str">
        <f ca="1">no.</f>
        <v/>
      </c>
      <c r="B1704" s="281"/>
      <c r="C1704" s="282"/>
      <c r="D1704" s="282"/>
      <c r="E1704" s="282" t="str">
        <f ca="1">position</f>
        <v/>
      </c>
      <c r="F1704" s="282"/>
      <c r="G1704" s="282"/>
      <c r="H1704" s="282"/>
      <c r="I1704" s="282"/>
      <c r="J1704" s="335"/>
      <c r="K1704" s="282"/>
      <c r="L1704" s="282"/>
      <c r="M1704" s="282"/>
      <c r="N1704" s="282"/>
      <c r="O1704" s="281"/>
      <c r="P1704" s="360" t="str">
        <f ca="1">rescore_patient</f>
        <v/>
      </c>
      <c r="Q1704" s="330" t="str">
        <f ca="1">quantity</f>
        <v/>
      </c>
      <c r="R1704" s="281"/>
      <c r="S1704" s="282"/>
      <c r="T1704" s="282"/>
      <c r="U1704" s="282"/>
      <c r="V1704" s="305"/>
      <c r="W1704" s="305"/>
      <c r="X1704" s="305"/>
      <c r="Y1704" s="282"/>
      <c r="Z1704" s="282" t="e" vm="1">
        <f ca="1">_xlfn.IFS(AND(ISNUMBER(SEARCH("N?m l*", CUSTOMER[[#This Row],[Service Type]], 1)), CUSTOMER[[#This Row],[Count ST]] = TRUE), CUSTOMER[[#This Row],[Quantity]], AND($Y$10:$Y1704 = TRUE, COUNTIFS($H$10:$H1704, CUSTOMER[[#This Row],[Booking]], $J$10:$J1704, CUSTOMER[[#This Row],[Order Date]], $F$10:$F1704, "&lt;&gt;"&amp;"N?m l*")=1), 1, TRUE,  "")</f>
        <v>#NAME?</v>
      </c>
      <c r="AA1704" s="282" t="b">
        <f t="shared" ca="1" si="27"/>
        <v>0</v>
      </c>
      <c r="AB1704" s="305"/>
    </row>
    <row r="1705" spans="1:28" x14ac:dyDescent="0.25">
      <c r="A1705" s="281" t="str">
        <f ca="1">no.</f>
        <v/>
      </c>
      <c r="B1705" s="281"/>
      <c r="C1705" s="282"/>
      <c r="D1705" s="282"/>
      <c r="E1705" s="282" t="str">
        <f ca="1">position</f>
        <v/>
      </c>
      <c r="F1705" s="282"/>
      <c r="G1705" s="282"/>
      <c r="H1705" s="282"/>
      <c r="I1705" s="282"/>
      <c r="J1705" s="335"/>
      <c r="K1705" s="282"/>
      <c r="L1705" s="282"/>
      <c r="M1705" s="282"/>
      <c r="N1705" s="282"/>
      <c r="O1705" s="281"/>
      <c r="P1705" s="360" t="str">
        <f ca="1">rescore_patient</f>
        <v/>
      </c>
      <c r="Q1705" s="330" t="str">
        <f ca="1">quantity</f>
        <v/>
      </c>
      <c r="R1705" s="281"/>
      <c r="S1705" s="282"/>
      <c r="T1705" s="282"/>
      <c r="U1705" s="282"/>
      <c r="V1705" s="305"/>
      <c r="W1705" s="305"/>
      <c r="X1705" s="305"/>
      <c r="Y1705" s="282"/>
      <c r="Z1705" s="282" t="e" vm="1">
        <f ca="1">_xlfn.IFS(AND(ISNUMBER(SEARCH("N?m l*", CUSTOMER[[#This Row],[Service Type]], 1)), CUSTOMER[[#This Row],[Count ST]] = TRUE), CUSTOMER[[#This Row],[Quantity]], AND($Y$10:$Y1705 = TRUE, COUNTIFS($H$10:$H1705, CUSTOMER[[#This Row],[Booking]], $J$10:$J1705, CUSTOMER[[#This Row],[Order Date]], $F$10:$F1705, "&lt;&gt;"&amp;"N?m l*")=1), 1, TRUE,  "")</f>
        <v>#NAME?</v>
      </c>
      <c r="AA1705" s="282" t="b">
        <f t="shared" ca="1" si="27"/>
        <v>0</v>
      </c>
      <c r="AB1705" s="305"/>
    </row>
    <row r="1706" spans="1:28" x14ac:dyDescent="0.25">
      <c r="A1706" s="281" t="str">
        <f ca="1">no.</f>
        <v/>
      </c>
      <c r="B1706" s="281"/>
      <c r="C1706" s="282"/>
      <c r="D1706" s="282"/>
      <c r="E1706" s="282" t="str">
        <f ca="1">position</f>
        <v/>
      </c>
      <c r="F1706" s="282"/>
      <c r="G1706" s="282"/>
      <c r="H1706" s="282"/>
      <c r="I1706" s="282"/>
      <c r="J1706" s="335"/>
      <c r="K1706" s="282"/>
      <c r="L1706" s="282"/>
      <c r="M1706" s="282"/>
      <c r="N1706" s="282"/>
      <c r="O1706" s="281"/>
      <c r="P1706" s="360" t="str">
        <f ca="1">rescore_patient</f>
        <v/>
      </c>
      <c r="Q1706" s="330" t="str">
        <f ca="1">quantity</f>
        <v/>
      </c>
      <c r="R1706" s="281"/>
      <c r="S1706" s="282"/>
      <c r="T1706" s="282"/>
      <c r="U1706" s="282"/>
      <c r="V1706" s="305"/>
      <c r="W1706" s="305"/>
      <c r="X1706" s="305"/>
      <c r="Y1706" s="282"/>
      <c r="Z1706" s="282" t="e" vm="1">
        <f ca="1">_xlfn.IFS(AND(ISNUMBER(SEARCH("N?m l*", CUSTOMER[[#This Row],[Service Type]], 1)), CUSTOMER[[#This Row],[Count ST]] = TRUE), CUSTOMER[[#This Row],[Quantity]], AND($Y$10:$Y1706 = TRUE, COUNTIFS($H$10:$H1706, CUSTOMER[[#This Row],[Booking]], $J$10:$J1706, CUSTOMER[[#This Row],[Order Date]], $F$10:$F1706, "&lt;&gt;"&amp;"N?m l*")=1), 1, TRUE,  "")</f>
        <v>#NAME?</v>
      </c>
      <c r="AA1706" s="282" t="b">
        <f t="shared" ca="1" si="27"/>
        <v>0</v>
      </c>
      <c r="AB1706" s="305"/>
    </row>
    <row r="1707" spans="1:28" x14ac:dyDescent="0.25">
      <c r="A1707" s="281" t="str">
        <f ca="1">no.</f>
        <v/>
      </c>
      <c r="B1707" s="281"/>
      <c r="C1707" s="282"/>
      <c r="D1707" s="282"/>
      <c r="E1707" s="282" t="str">
        <f ca="1">position</f>
        <v/>
      </c>
      <c r="F1707" s="282"/>
      <c r="G1707" s="282"/>
      <c r="H1707" s="282"/>
      <c r="I1707" s="282"/>
      <c r="J1707" s="335"/>
      <c r="K1707" s="282"/>
      <c r="L1707" s="282"/>
      <c r="M1707" s="282"/>
      <c r="N1707" s="282"/>
      <c r="O1707" s="281"/>
      <c r="P1707" s="360" t="str">
        <f ca="1">rescore_patient</f>
        <v/>
      </c>
      <c r="Q1707" s="330" t="str">
        <f ca="1">quantity</f>
        <v/>
      </c>
      <c r="R1707" s="281"/>
      <c r="S1707" s="282"/>
      <c r="T1707" s="282"/>
      <c r="U1707" s="282"/>
      <c r="V1707" s="305"/>
      <c r="W1707" s="305"/>
      <c r="X1707" s="305"/>
      <c r="Y1707" s="282"/>
      <c r="Z1707" s="282" t="e" vm="1">
        <f ca="1">_xlfn.IFS(AND(ISNUMBER(SEARCH("N?m l*", CUSTOMER[[#This Row],[Service Type]], 1)), CUSTOMER[[#This Row],[Count ST]] = TRUE), CUSTOMER[[#This Row],[Quantity]], AND($Y$10:$Y1707 = TRUE, COUNTIFS($H$10:$H1707, CUSTOMER[[#This Row],[Booking]], $J$10:$J1707, CUSTOMER[[#This Row],[Order Date]], $F$10:$F1707, "&lt;&gt;"&amp;"N?m l*")=1), 1, TRUE,  "")</f>
        <v>#NAME?</v>
      </c>
      <c r="AA1707" s="282" t="b">
        <f t="shared" ca="1" si="27"/>
        <v>0</v>
      </c>
      <c r="AB1707" s="305"/>
    </row>
    <row r="1708" spans="1:28" x14ac:dyDescent="0.25">
      <c r="A1708" s="281" t="str">
        <f ca="1">no.</f>
        <v/>
      </c>
      <c r="B1708" s="281"/>
      <c r="C1708" s="282"/>
      <c r="D1708" s="282"/>
      <c r="E1708" s="282" t="str">
        <f ca="1">position</f>
        <v/>
      </c>
      <c r="F1708" s="282"/>
      <c r="G1708" s="282"/>
      <c r="H1708" s="282"/>
      <c r="I1708" s="282"/>
      <c r="J1708" s="335"/>
      <c r="K1708" s="282"/>
      <c r="L1708" s="282"/>
      <c r="M1708" s="282"/>
      <c r="N1708" s="282"/>
      <c r="O1708" s="281"/>
      <c r="P1708" s="360" t="str">
        <f ca="1">rescore_patient</f>
        <v/>
      </c>
      <c r="Q1708" s="330" t="str">
        <f ca="1">quantity</f>
        <v/>
      </c>
      <c r="R1708" s="281"/>
      <c r="S1708" s="282"/>
      <c r="T1708" s="282"/>
      <c r="U1708" s="282"/>
      <c r="V1708" s="305"/>
      <c r="W1708" s="305"/>
      <c r="X1708" s="305"/>
      <c r="Y1708" s="282"/>
      <c r="Z1708" s="282" t="e" vm="1">
        <f ca="1">_xlfn.IFS(AND(ISNUMBER(SEARCH("N?m l*", CUSTOMER[[#This Row],[Service Type]], 1)), CUSTOMER[[#This Row],[Count ST]] = TRUE), CUSTOMER[[#This Row],[Quantity]], AND($Y$10:$Y1708 = TRUE, COUNTIFS($H$10:$H1708, CUSTOMER[[#This Row],[Booking]], $J$10:$J1708, CUSTOMER[[#This Row],[Order Date]], $F$10:$F1708, "&lt;&gt;"&amp;"N?m l*")=1), 1, TRUE,  "")</f>
        <v>#NAME?</v>
      </c>
      <c r="AA1708" s="282" t="b">
        <f t="shared" ca="1" si="27"/>
        <v>0</v>
      </c>
      <c r="AB1708" s="305"/>
    </row>
    <row r="1709" spans="1:28" x14ac:dyDescent="0.25">
      <c r="A1709" s="281" t="str">
        <f ca="1">no.</f>
        <v/>
      </c>
      <c r="B1709" s="281"/>
      <c r="C1709" s="282"/>
      <c r="D1709" s="282"/>
      <c r="E1709" s="282" t="str">
        <f ca="1">position</f>
        <v/>
      </c>
      <c r="F1709" s="282"/>
      <c r="G1709" s="282"/>
      <c r="H1709" s="282"/>
      <c r="I1709" s="282"/>
      <c r="J1709" s="335"/>
      <c r="K1709" s="282"/>
      <c r="L1709" s="282"/>
      <c r="M1709" s="282"/>
      <c r="N1709" s="282"/>
      <c r="O1709" s="281"/>
      <c r="P1709" s="360" t="str">
        <f ca="1">rescore_patient</f>
        <v/>
      </c>
      <c r="Q1709" s="330" t="str">
        <f ca="1">quantity</f>
        <v/>
      </c>
      <c r="R1709" s="281"/>
      <c r="S1709" s="282"/>
      <c r="T1709" s="282"/>
      <c r="U1709" s="282"/>
      <c r="V1709" s="305"/>
      <c r="W1709" s="305"/>
      <c r="X1709" s="305"/>
      <c r="Y1709" s="282"/>
      <c r="Z1709" s="282" t="e" vm="1">
        <f ca="1">_xlfn.IFS(AND(ISNUMBER(SEARCH("N?m l*", CUSTOMER[[#This Row],[Service Type]], 1)), CUSTOMER[[#This Row],[Count ST]] = TRUE), CUSTOMER[[#This Row],[Quantity]], AND($Y$10:$Y1709 = TRUE, COUNTIFS($H$10:$H1709, CUSTOMER[[#This Row],[Booking]], $J$10:$J1709, CUSTOMER[[#This Row],[Order Date]], $F$10:$F1709, "&lt;&gt;"&amp;"N?m l*")=1), 1, TRUE,  "")</f>
        <v>#NAME?</v>
      </c>
      <c r="AA1709" s="282" t="b">
        <f t="shared" ca="1" si="27"/>
        <v>0</v>
      </c>
      <c r="AB1709" s="305"/>
    </row>
    <row r="1710" spans="1:28" x14ac:dyDescent="0.25">
      <c r="A1710" s="281" t="str">
        <f ca="1">no.</f>
        <v/>
      </c>
      <c r="B1710" s="281"/>
      <c r="C1710" s="282"/>
      <c r="D1710" s="282"/>
      <c r="E1710" s="282" t="str">
        <f ca="1">position</f>
        <v/>
      </c>
      <c r="F1710" s="282"/>
      <c r="G1710" s="282"/>
      <c r="H1710" s="282"/>
      <c r="I1710" s="282"/>
      <c r="J1710" s="335"/>
      <c r="K1710" s="282"/>
      <c r="L1710" s="282"/>
      <c r="M1710" s="282"/>
      <c r="N1710" s="282"/>
      <c r="O1710" s="281"/>
      <c r="P1710" s="360" t="str">
        <f ca="1">rescore_patient</f>
        <v/>
      </c>
      <c r="Q1710" s="330" t="str">
        <f ca="1">quantity</f>
        <v/>
      </c>
      <c r="R1710" s="281"/>
      <c r="S1710" s="282"/>
      <c r="T1710" s="282"/>
      <c r="U1710" s="282"/>
      <c r="V1710" s="305"/>
      <c r="W1710" s="305"/>
      <c r="X1710" s="305"/>
      <c r="Y1710" s="282"/>
      <c r="Z1710" s="282" t="e" vm="1">
        <f ca="1">_xlfn.IFS(AND(ISNUMBER(SEARCH("N?m l*", CUSTOMER[[#This Row],[Service Type]], 1)), CUSTOMER[[#This Row],[Count ST]] = TRUE), CUSTOMER[[#This Row],[Quantity]], AND($Y$10:$Y1710 = TRUE, COUNTIFS($H$10:$H1710, CUSTOMER[[#This Row],[Booking]], $J$10:$J1710, CUSTOMER[[#This Row],[Order Date]], $F$10:$F1710, "&lt;&gt;"&amp;"N?m l*")=1), 1, TRUE,  "")</f>
        <v>#NAME?</v>
      </c>
      <c r="AA1710" s="282" t="b">
        <f t="shared" ca="1" si="27"/>
        <v>0</v>
      </c>
      <c r="AB1710" s="305"/>
    </row>
    <row r="1711" spans="1:28" x14ac:dyDescent="0.25">
      <c r="A1711" s="281" t="str">
        <f ca="1">no.</f>
        <v/>
      </c>
      <c r="B1711" s="281"/>
      <c r="C1711" s="282"/>
      <c r="D1711" s="282"/>
      <c r="E1711" s="282" t="str">
        <f ca="1">position</f>
        <v/>
      </c>
      <c r="F1711" s="282"/>
      <c r="G1711" s="282"/>
      <c r="H1711" s="282"/>
      <c r="I1711" s="282"/>
      <c r="J1711" s="335"/>
      <c r="K1711" s="282"/>
      <c r="L1711" s="282"/>
      <c r="M1711" s="282"/>
      <c r="N1711" s="282"/>
      <c r="O1711" s="281"/>
      <c r="P1711" s="360" t="str">
        <f ca="1">rescore_patient</f>
        <v/>
      </c>
      <c r="Q1711" s="330" t="str">
        <f ca="1">quantity</f>
        <v/>
      </c>
      <c r="R1711" s="281"/>
      <c r="S1711" s="282"/>
      <c r="T1711" s="282"/>
      <c r="U1711" s="282"/>
      <c r="V1711" s="305"/>
      <c r="W1711" s="305"/>
      <c r="X1711" s="305"/>
      <c r="Y1711" s="282"/>
      <c r="Z1711" s="282" t="e" vm="1">
        <f ca="1">_xlfn.IFS(AND(ISNUMBER(SEARCH("N?m l*", CUSTOMER[[#This Row],[Service Type]], 1)), CUSTOMER[[#This Row],[Count ST]] = TRUE), CUSTOMER[[#This Row],[Quantity]], AND($Y$10:$Y1711 = TRUE, COUNTIFS($H$10:$H1711, CUSTOMER[[#This Row],[Booking]], $J$10:$J1711, CUSTOMER[[#This Row],[Order Date]], $F$10:$F1711, "&lt;&gt;"&amp;"N?m l*")=1), 1, TRUE,  "")</f>
        <v>#NAME?</v>
      </c>
      <c r="AA1711" s="282" t="b">
        <f t="shared" ca="1" si="27"/>
        <v>0</v>
      </c>
      <c r="AB1711" s="305"/>
    </row>
    <row r="1712" spans="1:28" x14ac:dyDescent="0.25">
      <c r="A1712" s="281" t="str">
        <f ca="1">no.</f>
        <v/>
      </c>
      <c r="B1712" s="281"/>
      <c r="C1712" s="282"/>
      <c r="D1712" s="282"/>
      <c r="E1712" s="282" t="str">
        <f ca="1">position</f>
        <v/>
      </c>
      <c r="F1712" s="282"/>
      <c r="G1712" s="282"/>
      <c r="H1712" s="282"/>
      <c r="I1712" s="282"/>
      <c r="J1712" s="335"/>
      <c r="K1712" s="282"/>
      <c r="L1712" s="282"/>
      <c r="M1712" s="282"/>
      <c r="N1712" s="282"/>
      <c r="O1712" s="281"/>
      <c r="P1712" s="360" t="str">
        <f ca="1">rescore_patient</f>
        <v/>
      </c>
      <c r="Q1712" s="330" t="str">
        <f ca="1">quantity</f>
        <v/>
      </c>
      <c r="R1712" s="281"/>
      <c r="S1712" s="282"/>
      <c r="T1712" s="282"/>
      <c r="U1712" s="282"/>
      <c r="V1712" s="305"/>
      <c r="W1712" s="305"/>
      <c r="X1712" s="305"/>
      <c r="Y1712" s="282"/>
      <c r="Z1712" s="282" t="e" vm="1">
        <f ca="1">_xlfn.IFS(AND(ISNUMBER(SEARCH("N?m l*", CUSTOMER[[#This Row],[Service Type]], 1)), CUSTOMER[[#This Row],[Count ST]] = TRUE), CUSTOMER[[#This Row],[Quantity]], AND($Y$10:$Y1712 = TRUE, COUNTIFS($H$10:$H1712, CUSTOMER[[#This Row],[Booking]], $J$10:$J1712, CUSTOMER[[#This Row],[Order Date]], $F$10:$F1712, "&lt;&gt;"&amp;"N?m l*")=1), 1, TRUE,  "")</f>
        <v>#NAME?</v>
      </c>
      <c r="AA1712" s="282" t="b">
        <f t="shared" ca="1" si="27"/>
        <v>0</v>
      </c>
      <c r="AB1712" s="305"/>
    </row>
    <row r="1713" spans="1:28" x14ac:dyDescent="0.25">
      <c r="A1713" s="281" t="str">
        <f ca="1">no.</f>
        <v/>
      </c>
      <c r="B1713" s="281"/>
      <c r="C1713" s="282"/>
      <c r="D1713" s="282"/>
      <c r="E1713" s="282" t="str">
        <f ca="1">position</f>
        <v/>
      </c>
      <c r="F1713" s="282"/>
      <c r="G1713" s="282"/>
      <c r="H1713" s="282"/>
      <c r="I1713" s="282"/>
      <c r="J1713" s="335"/>
      <c r="K1713" s="282"/>
      <c r="L1713" s="282"/>
      <c r="M1713" s="282"/>
      <c r="N1713" s="282"/>
      <c r="O1713" s="281"/>
      <c r="P1713" s="360" t="str">
        <f ca="1">rescore_patient</f>
        <v/>
      </c>
      <c r="Q1713" s="330" t="str">
        <f ca="1">quantity</f>
        <v/>
      </c>
      <c r="R1713" s="281"/>
      <c r="S1713" s="282"/>
      <c r="T1713" s="282"/>
      <c r="U1713" s="282"/>
      <c r="V1713" s="305"/>
      <c r="W1713" s="305"/>
      <c r="X1713" s="305"/>
      <c r="Y1713" s="282"/>
      <c r="Z1713" s="282" t="e" vm="1">
        <f ca="1">_xlfn.IFS(AND(ISNUMBER(SEARCH("N?m l*", CUSTOMER[[#This Row],[Service Type]], 1)), CUSTOMER[[#This Row],[Count ST]] = TRUE), CUSTOMER[[#This Row],[Quantity]], AND($Y$10:$Y1713 = TRUE, COUNTIFS($H$10:$H1713, CUSTOMER[[#This Row],[Booking]], $J$10:$J1713, CUSTOMER[[#This Row],[Order Date]], $F$10:$F1713, "&lt;&gt;"&amp;"N?m l*")=1), 1, TRUE,  "")</f>
        <v>#NAME?</v>
      </c>
      <c r="AA1713" s="282" t="b">
        <f t="shared" ca="1" si="27"/>
        <v>0</v>
      </c>
      <c r="AB1713" s="305"/>
    </row>
    <row r="1714" spans="1:28" x14ac:dyDescent="0.25">
      <c r="A1714" s="281" t="str">
        <f ca="1">no.</f>
        <v/>
      </c>
      <c r="B1714" s="281"/>
      <c r="C1714" s="282"/>
      <c r="D1714" s="282"/>
      <c r="E1714" s="282" t="str">
        <f ca="1">position</f>
        <v/>
      </c>
      <c r="F1714" s="282"/>
      <c r="G1714" s="282"/>
      <c r="H1714" s="282"/>
      <c r="I1714" s="282"/>
      <c r="J1714" s="335"/>
      <c r="K1714" s="282"/>
      <c r="L1714" s="282"/>
      <c r="M1714" s="282"/>
      <c r="N1714" s="282"/>
      <c r="O1714" s="281"/>
      <c r="P1714" s="360" t="str">
        <f ca="1">rescore_patient</f>
        <v/>
      </c>
      <c r="Q1714" s="330" t="str">
        <f ca="1">quantity</f>
        <v/>
      </c>
      <c r="R1714" s="281"/>
      <c r="S1714" s="282"/>
      <c r="T1714" s="282"/>
      <c r="U1714" s="282"/>
      <c r="V1714" s="305"/>
      <c r="W1714" s="305"/>
      <c r="X1714" s="305"/>
      <c r="Y1714" s="282"/>
      <c r="Z1714" s="282" t="e" vm="1">
        <f ca="1">_xlfn.IFS(AND(ISNUMBER(SEARCH("N?m l*", CUSTOMER[[#This Row],[Service Type]], 1)), CUSTOMER[[#This Row],[Count ST]] = TRUE), CUSTOMER[[#This Row],[Quantity]], AND($Y$10:$Y1714 = TRUE, COUNTIFS($H$10:$H1714, CUSTOMER[[#This Row],[Booking]], $J$10:$J1714, CUSTOMER[[#This Row],[Order Date]], $F$10:$F1714, "&lt;&gt;"&amp;"N?m l*")=1), 1, TRUE,  "")</f>
        <v>#NAME?</v>
      </c>
      <c r="AA1714" s="282" t="b">
        <f t="shared" ca="1" si="27"/>
        <v>0</v>
      </c>
      <c r="AB1714" s="305"/>
    </row>
    <row r="1715" spans="1:28" x14ac:dyDescent="0.25">
      <c r="A1715" s="281" t="str">
        <f ca="1">no.</f>
        <v/>
      </c>
      <c r="B1715" s="281"/>
      <c r="C1715" s="282"/>
      <c r="D1715" s="282"/>
      <c r="E1715" s="282" t="str">
        <f ca="1">position</f>
        <v/>
      </c>
      <c r="F1715" s="282"/>
      <c r="G1715" s="282"/>
      <c r="H1715" s="282"/>
      <c r="I1715" s="282"/>
      <c r="J1715" s="335"/>
      <c r="K1715" s="282"/>
      <c r="L1715" s="282"/>
      <c r="M1715" s="282"/>
      <c r="N1715" s="282"/>
      <c r="O1715" s="281"/>
      <c r="P1715" s="360" t="str">
        <f ca="1">rescore_patient</f>
        <v/>
      </c>
      <c r="Q1715" s="330" t="str">
        <f ca="1">quantity</f>
        <v/>
      </c>
      <c r="R1715" s="281"/>
      <c r="S1715" s="282"/>
      <c r="T1715" s="282"/>
      <c r="U1715" s="282"/>
      <c r="V1715" s="305"/>
      <c r="W1715" s="305"/>
      <c r="X1715" s="305"/>
      <c r="Y1715" s="282"/>
      <c r="Z1715" s="282" t="e" vm="1">
        <f ca="1">_xlfn.IFS(AND(ISNUMBER(SEARCH("N?m l*", CUSTOMER[[#This Row],[Service Type]], 1)), CUSTOMER[[#This Row],[Count ST]] = TRUE), CUSTOMER[[#This Row],[Quantity]], AND($Y$10:$Y1715 = TRUE, COUNTIFS($H$10:$H1715, CUSTOMER[[#This Row],[Booking]], $J$10:$J1715, CUSTOMER[[#This Row],[Order Date]], $F$10:$F1715, "&lt;&gt;"&amp;"N?m l*")=1), 1, TRUE,  "")</f>
        <v>#NAME?</v>
      </c>
      <c r="AA1715" s="282" t="b">
        <f t="shared" ca="1" si="27"/>
        <v>0</v>
      </c>
      <c r="AB1715" s="305"/>
    </row>
    <row r="1716" spans="1:28" x14ac:dyDescent="0.25">
      <c r="A1716" s="281" t="str">
        <f ca="1">no.</f>
        <v/>
      </c>
      <c r="B1716" s="281"/>
      <c r="C1716" s="282"/>
      <c r="D1716" s="282"/>
      <c r="E1716" s="282" t="str">
        <f ca="1">position</f>
        <v/>
      </c>
      <c r="F1716" s="282"/>
      <c r="G1716" s="282"/>
      <c r="H1716" s="282"/>
      <c r="I1716" s="282"/>
      <c r="J1716" s="335"/>
      <c r="K1716" s="282"/>
      <c r="L1716" s="282"/>
      <c r="M1716" s="282"/>
      <c r="N1716" s="282"/>
      <c r="O1716" s="281"/>
      <c r="P1716" s="360" t="str">
        <f ca="1">rescore_patient</f>
        <v/>
      </c>
      <c r="Q1716" s="330" t="str">
        <f ca="1">quantity</f>
        <v/>
      </c>
      <c r="R1716" s="281"/>
      <c r="S1716" s="282"/>
      <c r="T1716" s="282"/>
      <c r="U1716" s="282"/>
      <c r="V1716" s="305"/>
      <c r="W1716" s="305"/>
      <c r="X1716" s="305"/>
      <c r="Y1716" s="282"/>
      <c r="Z1716" s="282" t="e" vm="1">
        <f ca="1">_xlfn.IFS(AND(ISNUMBER(SEARCH("N?m l*", CUSTOMER[[#This Row],[Service Type]], 1)), CUSTOMER[[#This Row],[Count ST]] = TRUE), CUSTOMER[[#This Row],[Quantity]], AND($Y$10:$Y1716 = TRUE, COUNTIFS($H$10:$H1716, CUSTOMER[[#This Row],[Booking]], $J$10:$J1716, CUSTOMER[[#This Row],[Order Date]], $F$10:$F1716, "&lt;&gt;"&amp;"N?m l*")=1), 1, TRUE,  "")</f>
        <v>#NAME?</v>
      </c>
      <c r="AA1716" s="282" t="b">
        <f t="shared" ca="1" si="27"/>
        <v>0</v>
      </c>
      <c r="AB1716" s="305"/>
    </row>
    <row r="1717" spans="1:28" x14ac:dyDescent="0.25">
      <c r="A1717" s="281" t="str">
        <f ca="1">no.</f>
        <v/>
      </c>
      <c r="B1717" s="281"/>
      <c r="C1717" s="282"/>
      <c r="D1717" s="282"/>
      <c r="E1717" s="282" t="str">
        <f ca="1">position</f>
        <v/>
      </c>
      <c r="F1717" s="282"/>
      <c r="G1717" s="282"/>
      <c r="H1717" s="282"/>
      <c r="I1717" s="282"/>
      <c r="J1717" s="335"/>
      <c r="K1717" s="282"/>
      <c r="L1717" s="282"/>
      <c r="M1717" s="282"/>
      <c r="N1717" s="282"/>
      <c r="O1717" s="281"/>
      <c r="P1717" s="360" t="str">
        <f ca="1">rescore_patient</f>
        <v/>
      </c>
      <c r="Q1717" s="330" t="str">
        <f ca="1">quantity</f>
        <v/>
      </c>
      <c r="R1717" s="281"/>
      <c r="S1717" s="282"/>
      <c r="T1717" s="282"/>
      <c r="U1717" s="282"/>
      <c r="V1717" s="305"/>
      <c r="W1717" s="305"/>
      <c r="X1717" s="305"/>
      <c r="Y1717" s="282"/>
      <c r="Z1717" s="282" t="e" vm="1">
        <f ca="1">_xlfn.IFS(AND(ISNUMBER(SEARCH("N?m l*", CUSTOMER[[#This Row],[Service Type]], 1)), CUSTOMER[[#This Row],[Count ST]] = TRUE), CUSTOMER[[#This Row],[Quantity]], AND($Y$10:$Y1717 = TRUE, COUNTIFS($H$10:$H1717, CUSTOMER[[#This Row],[Booking]], $J$10:$J1717, CUSTOMER[[#This Row],[Order Date]], $F$10:$F1717, "&lt;&gt;"&amp;"N?m l*")=1), 1, TRUE,  "")</f>
        <v>#NAME?</v>
      </c>
      <c r="AA1717" s="282" t="b">
        <f t="shared" ca="1" si="27"/>
        <v>0</v>
      </c>
      <c r="AB1717" s="305"/>
    </row>
    <row r="1718" spans="1:28" x14ac:dyDescent="0.25">
      <c r="A1718" s="281" t="str">
        <f ca="1">no.</f>
        <v/>
      </c>
      <c r="B1718" s="281"/>
      <c r="C1718" s="282"/>
      <c r="D1718" s="282"/>
      <c r="E1718" s="282" t="str">
        <f ca="1">position</f>
        <v/>
      </c>
      <c r="F1718" s="282"/>
      <c r="G1718" s="282"/>
      <c r="H1718" s="282"/>
      <c r="I1718" s="282"/>
      <c r="J1718" s="335"/>
      <c r="K1718" s="282"/>
      <c r="L1718" s="282"/>
      <c r="M1718" s="282"/>
      <c r="N1718" s="282"/>
      <c r="O1718" s="281"/>
      <c r="P1718" s="360" t="str">
        <f ca="1">rescore_patient</f>
        <v/>
      </c>
      <c r="Q1718" s="330" t="str">
        <f ca="1">quantity</f>
        <v/>
      </c>
      <c r="R1718" s="281"/>
      <c r="S1718" s="282"/>
      <c r="T1718" s="282"/>
      <c r="U1718" s="282"/>
      <c r="V1718" s="305"/>
      <c r="W1718" s="305"/>
      <c r="X1718" s="305"/>
      <c r="Y1718" s="282"/>
      <c r="Z1718" s="282" t="e" vm="1">
        <f ca="1">_xlfn.IFS(AND(ISNUMBER(SEARCH("N?m l*", CUSTOMER[[#This Row],[Service Type]], 1)), CUSTOMER[[#This Row],[Count ST]] = TRUE), CUSTOMER[[#This Row],[Quantity]], AND($Y$10:$Y1718 = TRUE, COUNTIFS($H$10:$H1718, CUSTOMER[[#This Row],[Booking]], $J$10:$J1718, CUSTOMER[[#This Row],[Order Date]], $F$10:$F1718, "&lt;&gt;"&amp;"N?m l*")=1), 1, TRUE,  "")</f>
        <v>#NAME?</v>
      </c>
      <c r="AA1718" s="282" t="b">
        <f t="shared" ca="1" si="27"/>
        <v>0</v>
      </c>
      <c r="AB1718" s="305"/>
    </row>
    <row r="1719" spans="1:28" x14ac:dyDescent="0.25">
      <c r="A1719" s="281" t="str">
        <f ca="1">no.</f>
        <v/>
      </c>
      <c r="B1719" s="281"/>
      <c r="C1719" s="282"/>
      <c r="D1719" s="282"/>
      <c r="E1719" s="282" t="str">
        <f ca="1">position</f>
        <v/>
      </c>
      <c r="F1719" s="282"/>
      <c r="G1719" s="282"/>
      <c r="H1719" s="282"/>
      <c r="I1719" s="282"/>
      <c r="J1719" s="335"/>
      <c r="K1719" s="282"/>
      <c r="L1719" s="282"/>
      <c r="M1719" s="282"/>
      <c r="N1719" s="282"/>
      <c r="O1719" s="281"/>
      <c r="P1719" s="360" t="str">
        <f ca="1">rescore_patient</f>
        <v/>
      </c>
      <c r="Q1719" s="330" t="str">
        <f ca="1">quantity</f>
        <v/>
      </c>
      <c r="R1719" s="281"/>
      <c r="S1719" s="282"/>
      <c r="T1719" s="282"/>
      <c r="U1719" s="282"/>
      <c r="V1719" s="305"/>
      <c r="W1719" s="305"/>
      <c r="X1719" s="305"/>
      <c r="Y1719" s="282"/>
      <c r="Z1719" s="282" t="e" vm="1">
        <f ca="1">_xlfn.IFS(AND(ISNUMBER(SEARCH("N?m l*", CUSTOMER[[#This Row],[Service Type]], 1)), CUSTOMER[[#This Row],[Count ST]] = TRUE), CUSTOMER[[#This Row],[Quantity]], AND($Y$10:$Y1719 = TRUE, COUNTIFS($H$10:$H1719, CUSTOMER[[#This Row],[Booking]], $J$10:$J1719, CUSTOMER[[#This Row],[Order Date]], $F$10:$F1719, "&lt;&gt;"&amp;"N?m l*")=1), 1, TRUE,  "")</f>
        <v>#NAME?</v>
      </c>
      <c r="AA1719" s="282" t="b">
        <f t="shared" ca="1" si="27"/>
        <v>0</v>
      </c>
      <c r="AB1719" s="305"/>
    </row>
    <row r="1720" spans="1:28" x14ac:dyDescent="0.25">
      <c r="A1720" s="281" t="str">
        <f ca="1">no.</f>
        <v/>
      </c>
      <c r="B1720" s="281"/>
      <c r="C1720" s="282"/>
      <c r="D1720" s="282"/>
      <c r="E1720" s="282" t="str">
        <f ca="1">position</f>
        <v/>
      </c>
      <c r="F1720" s="282"/>
      <c r="G1720" s="282"/>
      <c r="H1720" s="282"/>
      <c r="I1720" s="282"/>
      <c r="J1720" s="335"/>
      <c r="K1720" s="282"/>
      <c r="L1720" s="282"/>
      <c r="M1720" s="282"/>
      <c r="N1720" s="282"/>
      <c r="O1720" s="281"/>
      <c r="P1720" s="360" t="str">
        <f ca="1">rescore_patient</f>
        <v/>
      </c>
      <c r="Q1720" s="330" t="str">
        <f ca="1">quantity</f>
        <v/>
      </c>
      <c r="R1720" s="281"/>
      <c r="S1720" s="282"/>
      <c r="T1720" s="282"/>
      <c r="U1720" s="282"/>
      <c r="V1720" s="305"/>
      <c r="W1720" s="305"/>
      <c r="X1720" s="305"/>
      <c r="Y1720" s="282"/>
      <c r="Z1720" s="282" t="e" vm="1">
        <f ca="1">_xlfn.IFS(AND(ISNUMBER(SEARCH("N?m l*", CUSTOMER[[#This Row],[Service Type]], 1)), CUSTOMER[[#This Row],[Count ST]] = TRUE), CUSTOMER[[#This Row],[Quantity]], AND($Y$10:$Y1720 = TRUE, COUNTIFS($H$10:$H1720, CUSTOMER[[#This Row],[Booking]], $J$10:$J1720, CUSTOMER[[#This Row],[Order Date]], $F$10:$F1720, "&lt;&gt;"&amp;"N?m l*")=1), 1, TRUE,  "")</f>
        <v>#NAME?</v>
      </c>
      <c r="AA1720" s="282" t="b">
        <f t="shared" ca="1" si="27"/>
        <v>0</v>
      </c>
      <c r="AB1720" s="305"/>
    </row>
    <row r="1721" spans="1:28" x14ac:dyDescent="0.25">
      <c r="A1721" s="281" t="str">
        <f ca="1">no.</f>
        <v/>
      </c>
      <c r="B1721" s="281"/>
      <c r="C1721" s="282"/>
      <c r="D1721" s="282"/>
      <c r="E1721" s="282" t="str">
        <f ca="1">position</f>
        <v/>
      </c>
      <c r="F1721" s="282"/>
      <c r="G1721" s="282"/>
      <c r="H1721" s="282"/>
      <c r="I1721" s="282"/>
      <c r="J1721" s="335"/>
      <c r="K1721" s="282"/>
      <c r="L1721" s="282"/>
      <c r="M1721" s="282"/>
      <c r="N1721" s="282"/>
      <c r="O1721" s="281"/>
      <c r="P1721" s="360" t="str">
        <f ca="1">rescore_patient</f>
        <v/>
      </c>
      <c r="Q1721" s="330" t="str">
        <f ca="1">quantity</f>
        <v/>
      </c>
      <c r="R1721" s="281"/>
      <c r="S1721" s="282"/>
      <c r="T1721" s="282"/>
      <c r="U1721" s="282"/>
      <c r="V1721" s="305"/>
      <c r="W1721" s="305"/>
      <c r="X1721" s="305"/>
      <c r="Y1721" s="282"/>
      <c r="Z1721" s="282" t="e" vm="1">
        <f ca="1">_xlfn.IFS(AND(ISNUMBER(SEARCH("N?m l*", CUSTOMER[[#This Row],[Service Type]], 1)), CUSTOMER[[#This Row],[Count ST]] = TRUE), CUSTOMER[[#This Row],[Quantity]], AND($Y$10:$Y1721 = TRUE, COUNTIFS($H$10:$H1721, CUSTOMER[[#This Row],[Booking]], $J$10:$J1721, CUSTOMER[[#This Row],[Order Date]], $F$10:$F1721, "&lt;&gt;"&amp;"N?m l*")=1), 1, TRUE,  "")</f>
        <v>#NAME?</v>
      </c>
      <c r="AA1721" s="282" t="b">
        <f t="shared" ca="1" si="27"/>
        <v>0</v>
      </c>
      <c r="AB1721" s="305"/>
    </row>
    <row r="1722" spans="1:28" x14ac:dyDescent="0.25">
      <c r="A1722" s="281" t="str">
        <f ca="1">no.</f>
        <v/>
      </c>
      <c r="B1722" s="281"/>
      <c r="C1722" s="282"/>
      <c r="D1722" s="282"/>
      <c r="E1722" s="282" t="str">
        <f ca="1">position</f>
        <v/>
      </c>
      <c r="F1722" s="282"/>
      <c r="G1722" s="282"/>
      <c r="H1722" s="282"/>
      <c r="I1722" s="282"/>
      <c r="J1722" s="335"/>
      <c r="K1722" s="282"/>
      <c r="L1722" s="282"/>
      <c r="M1722" s="282"/>
      <c r="N1722" s="282"/>
      <c r="O1722" s="281"/>
      <c r="P1722" s="360" t="str">
        <f ca="1">rescore_patient</f>
        <v/>
      </c>
      <c r="Q1722" s="330" t="str">
        <f ca="1">quantity</f>
        <v/>
      </c>
      <c r="R1722" s="281"/>
      <c r="S1722" s="282"/>
      <c r="T1722" s="282"/>
      <c r="U1722" s="282"/>
      <c r="V1722" s="305"/>
      <c r="W1722" s="305"/>
      <c r="X1722" s="305"/>
      <c r="Y1722" s="282"/>
      <c r="Z1722" s="282" t="e" vm="1">
        <f ca="1">_xlfn.IFS(AND(ISNUMBER(SEARCH("N?m l*", CUSTOMER[[#This Row],[Service Type]], 1)), CUSTOMER[[#This Row],[Count ST]] = TRUE), CUSTOMER[[#This Row],[Quantity]], AND($Y$10:$Y1722 = TRUE, COUNTIFS($H$10:$H1722, CUSTOMER[[#This Row],[Booking]], $J$10:$J1722, CUSTOMER[[#This Row],[Order Date]], $F$10:$F1722, "&lt;&gt;"&amp;"N?m l*")=1), 1, TRUE,  "")</f>
        <v>#NAME?</v>
      </c>
      <c r="AA1722" s="282" t="b">
        <f t="shared" ca="1" si="27"/>
        <v>0</v>
      </c>
      <c r="AB1722" s="305"/>
    </row>
    <row r="1723" spans="1:28" x14ac:dyDescent="0.25">
      <c r="A1723" s="281" t="str">
        <f ca="1">no.</f>
        <v/>
      </c>
      <c r="B1723" s="281"/>
      <c r="C1723" s="282"/>
      <c r="D1723" s="282"/>
      <c r="E1723" s="282" t="str">
        <f ca="1">position</f>
        <v/>
      </c>
      <c r="F1723" s="282"/>
      <c r="G1723" s="282"/>
      <c r="H1723" s="282"/>
      <c r="I1723" s="282"/>
      <c r="J1723" s="335"/>
      <c r="K1723" s="282"/>
      <c r="L1723" s="282"/>
      <c r="M1723" s="282"/>
      <c r="N1723" s="282"/>
      <c r="O1723" s="281"/>
      <c r="P1723" s="360" t="str">
        <f ca="1">rescore_patient</f>
        <v/>
      </c>
      <c r="Q1723" s="330" t="str">
        <f ca="1">quantity</f>
        <v/>
      </c>
      <c r="R1723" s="281"/>
      <c r="S1723" s="282"/>
      <c r="T1723" s="282"/>
      <c r="U1723" s="282"/>
      <c r="V1723" s="305"/>
      <c r="W1723" s="305"/>
      <c r="X1723" s="305"/>
      <c r="Y1723" s="282"/>
      <c r="Z1723" s="282" t="e" vm="1">
        <f ca="1">_xlfn.IFS(AND(ISNUMBER(SEARCH("N?m l*", CUSTOMER[[#This Row],[Service Type]], 1)), CUSTOMER[[#This Row],[Count ST]] = TRUE), CUSTOMER[[#This Row],[Quantity]], AND($Y$10:$Y1723 = TRUE, COUNTIFS($H$10:$H1723, CUSTOMER[[#This Row],[Booking]], $J$10:$J1723, CUSTOMER[[#This Row],[Order Date]], $F$10:$F1723, "&lt;&gt;"&amp;"N?m l*")=1), 1, TRUE,  "")</f>
        <v>#NAME?</v>
      </c>
      <c r="AA1723" s="282" t="b">
        <f t="shared" ca="1" si="27"/>
        <v>0</v>
      </c>
      <c r="AB1723" s="305"/>
    </row>
    <row r="1724" spans="1:28" x14ac:dyDescent="0.25">
      <c r="A1724" s="281" t="str">
        <f ca="1">no.</f>
        <v/>
      </c>
      <c r="B1724" s="281"/>
      <c r="C1724" s="282"/>
      <c r="D1724" s="282"/>
      <c r="E1724" s="282" t="str">
        <f ca="1">position</f>
        <v/>
      </c>
      <c r="F1724" s="282"/>
      <c r="G1724" s="282"/>
      <c r="H1724" s="282"/>
      <c r="I1724" s="282"/>
      <c r="J1724" s="335"/>
      <c r="K1724" s="282"/>
      <c r="L1724" s="282"/>
      <c r="M1724" s="282"/>
      <c r="N1724" s="282"/>
      <c r="O1724" s="281"/>
      <c r="P1724" s="360" t="str">
        <f ca="1">rescore_patient</f>
        <v/>
      </c>
      <c r="Q1724" s="330" t="str">
        <f ca="1">quantity</f>
        <v/>
      </c>
      <c r="R1724" s="281"/>
      <c r="S1724" s="282"/>
      <c r="T1724" s="282"/>
      <c r="U1724" s="282"/>
      <c r="V1724" s="305"/>
      <c r="W1724" s="305"/>
      <c r="X1724" s="305"/>
      <c r="Y1724" s="282"/>
      <c r="Z1724" s="282" t="e" vm="1">
        <f ca="1">_xlfn.IFS(AND(ISNUMBER(SEARCH("N?m l*", CUSTOMER[[#This Row],[Service Type]], 1)), CUSTOMER[[#This Row],[Count ST]] = TRUE), CUSTOMER[[#This Row],[Quantity]], AND($Y$10:$Y1724 = TRUE, COUNTIFS($H$10:$H1724, CUSTOMER[[#This Row],[Booking]], $J$10:$J1724, CUSTOMER[[#This Row],[Order Date]], $F$10:$F1724, "&lt;&gt;"&amp;"N?m l*")=1), 1, TRUE,  "")</f>
        <v>#NAME?</v>
      </c>
      <c r="AA1724" s="282" t="b">
        <f t="shared" ca="1" si="27"/>
        <v>0</v>
      </c>
      <c r="AB1724" s="305"/>
    </row>
    <row r="1725" spans="1:28" x14ac:dyDescent="0.25">
      <c r="A1725" s="281" t="str">
        <f ca="1">no.</f>
        <v/>
      </c>
      <c r="B1725" s="281"/>
      <c r="C1725" s="282"/>
      <c r="D1725" s="282"/>
      <c r="E1725" s="282" t="str">
        <f ca="1">position</f>
        <v/>
      </c>
      <c r="F1725" s="282"/>
      <c r="G1725" s="282"/>
      <c r="H1725" s="282"/>
      <c r="I1725" s="282"/>
      <c r="J1725" s="335"/>
      <c r="K1725" s="282"/>
      <c r="L1725" s="282"/>
      <c r="M1725" s="282"/>
      <c r="N1725" s="282"/>
      <c r="O1725" s="281"/>
      <c r="P1725" s="360" t="str">
        <f ca="1">rescore_patient</f>
        <v/>
      </c>
      <c r="Q1725" s="330" t="str">
        <f ca="1">quantity</f>
        <v/>
      </c>
      <c r="R1725" s="281"/>
      <c r="S1725" s="282"/>
      <c r="T1725" s="282"/>
      <c r="U1725" s="282"/>
      <c r="V1725" s="305"/>
      <c r="W1725" s="305"/>
      <c r="X1725" s="305"/>
      <c r="Y1725" s="282"/>
      <c r="Z1725" s="282" t="e" vm="1">
        <f ca="1">_xlfn.IFS(AND(ISNUMBER(SEARCH("N?m l*", CUSTOMER[[#This Row],[Service Type]], 1)), CUSTOMER[[#This Row],[Count ST]] = TRUE), CUSTOMER[[#This Row],[Quantity]], AND($Y$10:$Y1725 = TRUE, COUNTIFS($H$10:$H1725, CUSTOMER[[#This Row],[Booking]], $J$10:$J1725, CUSTOMER[[#This Row],[Order Date]], $F$10:$F1725, "&lt;&gt;"&amp;"N?m l*")=1), 1, TRUE,  "")</f>
        <v>#NAME?</v>
      </c>
      <c r="AA1725" s="282" t="b">
        <f t="shared" ca="1" si="27"/>
        <v>0</v>
      </c>
      <c r="AB1725" s="305"/>
    </row>
    <row r="1726" spans="1:28" x14ac:dyDescent="0.25">
      <c r="A1726" s="281" t="str">
        <f ca="1">no.</f>
        <v/>
      </c>
      <c r="B1726" s="281"/>
      <c r="C1726" s="282"/>
      <c r="D1726" s="282"/>
      <c r="E1726" s="282" t="str">
        <f ca="1">position</f>
        <v/>
      </c>
      <c r="F1726" s="282"/>
      <c r="G1726" s="282"/>
      <c r="H1726" s="282"/>
      <c r="I1726" s="282"/>
      <c r="J1726" s="335"/>
      <c r="K1726" s="282"/>
      <c r="L1726" s="282"/>
      <c r="M1726" s="282"/>
      <c r="N1726" s="282"/>
      <c r="O1726" s="281"/>
      <c r="P1726" s="360" t="str">
        <f ca="1">rescore_patient</f>
        <v/>
      </c>
      <c r="Q1726" s="330" t="str">
        <f ca="1">quantity</f>
        <v/>
      </c>
      <c r="R1726" s="281"/>
      <c r="S1726" s="282"/>
      <c r="T1726" s="282"/>
      <c r="U1726" s="282"/>
      <c r="V1726" s="305"/>
      <c r="W1726" s="305"/>
      <c r="X1726" s="305"/>
      <c r="Y1726" s="282"/>
      <c r="Z1726" s="282" t="e" vm="1">
        <f ca="1">_xlfn.IFS(AND(ISNUMBER(SEARCH("N?m l*", CUSTOMER[[#This Row],[Service Type]], 1)), CUSTOMER[[#This Row],[Count ST]] = TRUE), CUSTOMER[[#This Row],[Quantity]], AND($Y$10:$Y1726 = TRUE, COUNTIFS($H$10:$H1726, CUSTOMER[[#This Row],[Booking]], $J$10:$J1726, CUSTOMER[[#This Row],[Order Date]], $F$10:$F1726, "&lt;&gt;"&amp;"N?m l*")=1), 1, TRUE,  "")</f>
        <v>#NAME?</v>
      </c>
      <c r="AA1726" s="282" t="b">
        <f t="shared" ca="1" si="27"/>
        <v>0</v>
      </c>
      <c r="AB1726" s="305"/>
    </row>
    <row r="1727" spans="1:28" x14ac:dyDescent="0.25">
      <c r="A1727" s="281" t="str">
        <f ca="1">no.</f>
        <v/>
      </c>
      <c r="B1727" s="281"/>
      <c r="C1727" s="282"/>
      <c r="D1727" s="282"/>
      <c r="E1727" s="282" t="str">
        <f ca="1">position</f>
        <v/>
      </c>
      <c r="F1727" s="282"/>
      <c r="G1727" s="282"/>
      <c r="H1727" s="282"/>
      <c r="I1727" s="282"/>
      <c r="J1727" s="335"/>
      <c r="K1727" s="282"/>
      <c r="L1727" s="282"/>
      <c r="M1727" s="282"/>
      <c r="N1727" s="282"/>
      <c r="O1727" s="281"/>
      <c r="P1727" s="360" t="str">
        <f ca="1">rescore_patient</f>
        <v/>
      </c>
      <c r="Q1727" s="330" t="str">
        <f ca="1">quantity</f>
        <v/>
      </c>
      <c r="R1727" s="281"/>
      <c r="S1727" s="282"/>
      <c r="T1727" s="282"/>
      <c r="U1727" s="282"/>
      <c r="V1727" s="305"/>
      <c r="W1727" s="305"/>
      <c r="X1727" s="305"/>
      <c r="Y1727" s="282"/>
      <c r="Z1727" s="282" t="e" vm="1">
        <f ca="1">_xlfn.IFS(AND(ISNUMBER(SEARCH("N?m l*", CUSTOMER[[#This Row],[Service Type]], 1)), CUSTOMER[[#This Row],[Count ST]] = TRUE), CUSTOMER[[#This Row],[Quantity]], AND($Y$10:$Y1727 = TRUE, COUNTIFS($H$10:$H1727, CUSTOMER[[#This Row],[Booking]], $J$10:$J1727, CUSTOMER[[#This Row],[Order Date]], $F$10:$F1727, "&lt;&gt;"&amp;"N?m l*")=1), 1, TRUE,  "")</f>
        <v>#NAME?</v>
      </c>
      <c r="AA1727" s="282" t="b">
        <f t="shared" ca="1" si="27"/>
        <v>0</v>
      </c>
      <c r="AB1727" s="305"/>
    </row>
    <row r="1728" spans="1:28" x14ac:dyDescent="0.25">
      <c r="A1728" s="281" t="str">
        <f ca="1">no.</f>
        <v/>
      </c>
      <c r="B1728" s="281"/>
      <c r="C1728" s="282"/>
      <c r="D1728" s="282"/>
      <c r="E1728" s="282" t="str">
        <f ca="1">position</f>
        <v/>
      </c>
      <c r="F1728" s="282"/>
      <c r="G1728" s="282"/>
      <c r="H1728" s="282"/>
      <c r="I1728" s="282"/>
      <c r="J1728" s="335"/>
      <c r="K1728" s="282"/>
      <c r="L1728" s="282"/>
      <c r="M1728" s="282"/>
      <c r="N1728" s="282"/>
      <c r="O1728" s="281"/>
      <c r="P1728" s="360" t="str">
        <f ca="1">rescore_patient</f>
        <v/>
      </c>
      <c r="Q1728" s="330" t="str">
        <f ca="1">quantity</f>
        <v/>
      </c>
      <c r="R1728" s="281"/>
      <c r="S1728" s="282"/>
      <c r="T1728" s="282"/>
      <c r="U1728" s="282"/>
      <c r="V1728" s="305"/>
      <c r="W1728" s="305"/>
      <c r="X1728" s="305"/>
      <c r="Y1728" s="282"/>
      <c r="Z1728" s="282" t="e" vm="1">
        <f ca="1">_xlfn.IFS(AND(ISNUMBER(SEARCH("N?m l*", CUSTOMER[[#This Row],[Service Type]], 1)), CUSTOMER[[#This Row],[Count ST]] = TRUE), CUSTOMER[[#This Row],[Quantity]], AND($Y$10:$Y1728 = TRUE, COUNTIFS($H$10:$H1728, CUSTOMER[[#This Row],[Booking]], $J$10:$J1728, CUSTOMER[[#This Row],[Order Date]], $F$10:$F1728, "&lt;&gt;"&amp;"N?m l*")=1), 1, TRUE,  "")</f>
        <v>#NAME?</v>
      </c>
      <c r="AA1728" s="282" t="b">
        <f t="shared" ca="1" si="27"/>
        <v>0</v>
      </c>
      <c r="AB1728" s="305"/>
    </row>
    <row r="1729" spans="1:28" x14ac:dyDescent="0.25">
      <c r="A1729" s="281" t="str">
        <f ca="1">no.</f>
        <v/>
      </c>
      <c r="B1729" s="281"/>
      <c r="C1729" s="282"/>
      <c r="D1729" s="282"/>
      <c r="E1729" s="282" t="str">
        <f ca="1">position</f>
        <v/>
      </c>
      <c r="F1729" s="282"/>
      <c r="G1729" s="282"/>
      <c r="H1729" s="282"/>
      <c r="I1729" s="282"/>
      <c r="J1729" s="335"/>
      <c r="K1729" s="282"/>
      <c r="L1729" s="282"/>
      <c r="M1729" s="282"/>
      <c r="N1729" s="282"/>
      <c r="O1729" s="281"/>
      <c r="P1729" s="360" t="str">
        <f ca="1">rescore_patient</f>
        <v/>
      </c>
      <c r="Q1729" s="330" t="str">
        <f ca="1">quantity</f>
        <v/>
      </c>
      <c r="R1729" s="281"/>
      <c r="S1729" s="282"/>
      <c r="T1729" s="282"/>
      <c r="U1729" s="282"/>
      <c r="V1729" s="305"/>
      <c r="W1729" s="305"/>
      <c r="X1729" s="305"/>
      <c r="Y1729" s="282"/>
      <c r="Z1729" s="282" t="e" vm="1">
        <f ca="1">_xlfn.IFS(AND(ISNUMBER(SEARCH("N?m l*", CUSTOMER[[#This Row],[Service Type]], 1)), CUSTOMER[[#This Row],[Count ST]] = TRUE), CUSTOMER[[#This Row],[Quantity]], AND($Y$10:$Y1729 = TRUE, COUNTIFS($H$10:$H1729, CUSTOMER[[#This Row],[Booking]], $J$10:$J1729, CUSTOMER[[#This Row],[Order Date]], $F$10:$F1729, "&lt;&gt;"&amp;"N?m l*")=1), 1, TRUE,  "")</f>
        <v>#NAME?</v>
      </c>
      <c r="AA1729" s="282" t="b">
        <f t="shared" ca="1" si="27"/>
        <v>0</v>
      </c>
      <c r="AB1729" s="305"/>
    </row>
    <row r="1730" spans="1:28" x14ac:dyDescent="0.25">
      <c r="A1730" s="281" t="str">
        <f ca="1">no.</f>
        <v/>
      </c>
      <c r="B1730" s="281"/>
      <c r="C1730" s="282"/>
      <c r="D1730" s="282"/>
      <c r="E1730" s="282" t="str">
        <f ca="1">position</f>
        <v/>
      </c>
      <c r="F1730" s="282"/>
      <c r="G1730" s="282"/>
      <c r="H1730" s="282"/>
      <c r="I1730" s="282"/>
      <c r="J1730" s="335"/>
      <c r="K1730" s="282"/>
      <c r="L1730" s="282"/>
      <c r="M1730" s="282"/>
      <c r="N1730" s="282"/>
      <c r="O1730" s="281"/>
      <c r="P1730" s="360" t="str">
        <f ca="1">rescore_patient</f>
        <v/>
      </c>
      <c r="Q1730" s="330" t="str">
        <f ca="1">quantity</f>
        <v/>
      </c>
      <c r="R1730" s="281"/>
      <c r="S1730" s="282"/>
      <c r="T1730" s="282"/>
      <c r="U1730" s="282"/>
      <c r="V1730" s="305"/>
      <c r="W1730" s="305"/>
      <c r="X1730" s="305"/>
      <c r="Y1730" s="282"/>
      <c r="Z1730" s="282" t="e" vm="1">
        <f ca="1">_xlfn.IFS(AND(ISNUMBER(SEARCH("N?m l*", CUSTOMER[[#This Row],[Service Type]], 1)), CUSTOMER[[#This Row],[Count ST]] = TRUE), CUSTOMER[[#This Row],[Quantity]], AND($Y$10:$Y1730 = TRUE, COUNTIFS($H$10:$H1730, CUSTOMER[[#This Row],[Booking]], $J$10:$J1730, CUSTOMER[[#This Row],[Order Date]], $F$10:$F1730, "&lt;&gt;"&amp;"N?m l*")=1), 1, TRUE,  "")</f>
        <v>#NAME?</v>
      </c>
      <c r="AA1730" s="282" t="b">
        <f t="shared" ca="1" si="27"/>
        <v>0</v>
      </c>
      <c r="AB1730" s="305"/>
    </row>
    <row r="1731" spans="1:28" x14ac:dyDescent="0.25">
      <c r="A1731" s="281" t="str">
        <f ca="1">no.</f>
        <v/>
      </c>
      <c r="B1731" s="281"/>
      <c r="C1731" s="282"/>
      <c r="D1731" s="282"/>
      <c r="E1731" s="282" t="str">
        <f ca="1">position</f>
        <v/>
      </c>
      <c r="F1731" s="282"/>
      <c r="G1731" s="282"/>
      <c r="H1731" s="282"/>
      <c r="I1731" s="282"/>
      <c r="J1731" s="335"/>
      <c r="K1731" s="282"/>
      <c r="L1731" s="282"/>
      <c r="M1731" s="282"/>
      <c r="N1731" s="282"/>
      <c r="O1731" s="281"/>
      <c r="P1731" s="360" t="str">
        <f ca="1">rescore_patient</f>
        <v/>
      </c>
      <c r="Q1731" s="330" t="str">
        <f ca="1">quantity</f>
        <v/>
      </c>
      <c r="R1731" s="281"/>
      <c r="S1731" s="282"/>
      <c r="T1731" s="282"/>
      <c r="U1731" s="282"/>
      <c r="V1731" s="305"/>
      <c r="W1731" s="305"/>
      <c r="X1731" s="305"/>
      <c r="Y1731" s="282"/>
      <c r="Z1731" s="282" t="e" vm="1">
        <f ca="1">_xlfn.IFS(AND(ISNUMBER(SEARCH("N?m l*", CUSTOMER[[#This Row],[Service Type]], 1)), CUSTOMER[[#This Row],[Count ST]] = TRUE), CUSTOMER[[#This Row],[Quantity]], AND($Y$10:$Y1731 = TRUE, COUNTIFS($H$10:$H1731, CUSTOMER[[#This Row],[Booking]], $J$10:$J1731, CUSTOMER[[#This Row],[Order Date]], $F$10:$F1731, "&lt;&gt;"&amp;"N?m l*")=1), 1, TRUE,  "")</f>
        <v>#NAME?</v>
      </c>
      <c r="AA1731" s="282" t="b">
        <f t="shared" ca="1" si="27"/>
        <v>0</v>
      </c>
      <c r="AB1731" s="305"/>
    </row>
    <row r="1732" spans="1:28" x14ac:dyDescent="0.25">
      <c r="A1732" s="281" t="str">
        <f ca="1">no.</f>
        <v/>
      </c>
      <c r="B1732" s="281"/>
      <c r="C1732" s="282"/>
      <c r="D1732" s="282"/>
      <c r="E1732" s="282" t="str">
        <f ca="1">position</f>
        <v/>
      </c>
      <c r="F1732" s="282"/>
      <c r="G1732" s="282"/>
      <c r="H1732" s="282"/>
      <c r="I1732" s="282"/>
      <c r="J1732" s="335"/>
      <c r="K1732" s="282"/>
      <c r="L1732" s="282"/>
      <c r="M1732" s="282"/>
      <c r="N1732" s="282"/>
      <c r="O1732" s="281"/>
      <c r="P1732" s="360" t="str">
        <f ca="1">rescore_patient</f>
        <v/>
      </c>
      <c r="Q1732" s="330" t="str">
        <f ca="1">quantity</f>
        <v/>
      </c>
      <c r="R1732" s="281"/>
      <c r="S1732" s="282"/>
      <c r="T1732" s="282"/>
      <c r="U1732" s="282"/>
      <c r="V1732" s="305"/>
      <c r="W1732" s="305"/>
      <c r="X1732" s="305"/>
      <c r="Y1732" s="282"/>
      <c r="Z1732" s="282" t="e" vm="1">
        <f ca="1">_xlfn.IFS(AND(ISNUMBER(SEARCH("N?m l*", CUSTOMER[[#This Row],[Service Type]], 1)), CUSTOMER[[#This Row],[Count ST]] = TRUE), CUSTOMER[[#This Row],[Quantity]], AND($Y$10:$Y1732 = TRUE, COUNTIFS($H$10:$H1732, CUSTOMER[[#This Row],[Booking]], $J$10:$J1732, CUSTOMER[[#This Row],[Order Date]], $F$10:$F1732, "&lt;&gt;"&amp;"N?m l*")=1), 1, TRUE,  "")</f>
        <v>#NAME?</v>
      </c>
      <c r="AA1732" s="282" t="b">
        <f t="shared" ca="1" si="27"/>
        <v>0</v>
      </c>
      <c r="AB1732" s="305"/>
    </row>
    <row r="1733" spans="1:28" x14ac:dyDescent="0.25">
      <c r="A1733" s="281" t="str">
        <f ca="1">no.</f>
        <v/>
      </c>
      <c r="B1733" s="281"/>
      <c r="C1733" s="282"/>
      <c r="D1733" s="282"/>
      <c r="E1733" s="282" t="str">
        <f ca="1">position</f>
        <v/>
      </c>
      <c r="F1733" s="282"/>
      <c r="G1733" s="282"/>
      <c r="H1733" s="282"/>
      <c r="I1733" s="282"/>
      <c r="J1733" s="335"/>
      <c r="K1733" s="282"/>
      <c r="L1733" s="282"/>
      <c r="M1733" s="282"/>
      <c r="N1733" s="282"/>
      <c r="O1733" s="281"/>
      <c r="P1733" s="360" t="str">
        <f ca="1">rescore_patient</f>
        <v/>
      </c>
      <c r="Q1733" s="330" t="str">
        <f ca="1">quantity</f>
        <v/>
      </c>
      <c r="R1733" s="281"/>
      <c r="S1733" s="282"/>
      <c r="T1733" s="282"/>
      <c r="U1733" s="282"/>
      <c r="V1733" s="305"/>
      <c r="W1733" s="305"/>
      <c r="X1733" s="305"/>
      <c r="Y1733" s="282"/>
      <c r="Z1733" s="282" t="e" vm="1">
        <f ca="1">_xlfn.IFS(AND(ISNUMBER(SEARCH("N?m l*", CUSTOMER[[#This Row],[Service Type]], 1)), CUSTOMER[[#This Row],[Count ST]] = TRUE), CUSTOMER[[#This Row],[Quantity]], AND($Y$10:$Y1733 = TRUE, COUNTIFS($H$10:$H1733, CUSTOMER[[#This Row],[Booking]], $J$10:$J1733, CUSTOMER[[#This Row],[Order Date]], $F$10:$F1733, "&lt;&gt;"&amp;"N?m l*")=1), 1, TRUE,  "")</f>
        <v>#NAME?</v>
      </c>
      <c r="AA1733" s="282" t="b">
        <f t="shared" ca="1" si="27"/>
        <v>0</v>
      </c>
      <c r="AB1733" s="305"/>
    </row>
    <row r="1734" spans="1:28" x14ac:dyDescent="0.25">
      <c r="A1734" s="281" t="str">
        <f ca="1">no.</f>
        <v/>
      </c>
      <c r="B1734" s="281"/>
      <c r="C1734" s="282"/>
      <c r="D1734" s="282"/>
      <c r="E1734" s="282" t="str">
        <f ca="1">position</f>
        <v/>
      </c>
      <c r="F1734" s="282"/>
      <c r="G1734" s="282"/>
      <c r="H1734" s="282"/>
      <c r="I1734" s="282"/>
      <c r="J1734" s="335"/>
      <c r="K1734" s="282"/>
      <c r="L1734" s="282"/>
      <c r="M1734" s="282"/>
      <c r="N1734" s="282"/>
      <c r="O1734" s="281"/>
      <c r="P1734" s="360" t="str">
        <f ca="1">rescore_patient</f>
        <v/>
      </c>
      <c r="Q1734" s="330" t="str">
        <f ca="1">quantity</f>
        <v/>
      </c>
      <c r="R1734" s="281"/>
      <c r="S1734" s="282"/>
      <c r="T1734" s="282"/>
      <c r="U1734" s="282"/>
      <c r="V1734" s="305"/>
      <c r="W1734" s="305"/>
      <c r="X1734" s="305"/>
      <c r="Y1734" s="282"/>
      <c r="Z1734" s="282" t="e" vm="1">
        <f ca="1">_xlfn.IFS(AND(ISNUMBER(SEARCH("N?m l*", CUSTOMER[[#This Row],[Service Type]], 1)), CUSTOMER[[#This Row],[Count ST]] = TRUE), CUSTOMER[[#This Row],[Quantity]], AND($Y$10:$Y1734 = TRUE, COUNTIFS($H$10:$H1734, CUSTOMER[[#This Row],[Booking]], $J$10:$J1734, CUSTOMER[[#This Row],[Order Date]], $F$10:$F1734, "&lt;&gt;"&amp;"N?m l*")=1), 1, TRUE,  "")</f>
        <v>#NAME?</v>
      </c>
      <c r="AA1734" s="282" t="b">
        <f t="shared" ca="1" si="27"/>
        <v>0</v>
      </c>
      <c r="AB1734" s="305"/>
    </row>
    <row r="1735" spans="1:28" x14ac:dyDescent="0.25">
      <c r="A1735" s="281" t="str">
        <f ca="1">no.</f>
        <v/>
      </c>
      <c r="B1735" s="281"/>
      <c r="C1735" s="282"/>
      <c r="D1735" s="282"/>
      <c r="E1735" s="282" t="str">
        <f ca="1">position</f>
        <v/>
      </c>
      <c r="F1735" s="282"/>
      <c r="G1735" s="282"/>
      <c r="H1735" s="282"/>
      <c r="I1735" s="282"/>
      <c r="J1735" s="335"/>
      <c r="K1735" s="282"/>
      <c r="L1735" s="282"/>
      <c r="M1735" s="282"/>
      <c r="N1735" s="282"/>
      <c r="O1735" s="281"/>
      <c r="P1735" s="360" t="str">
        <f ca="1">rescore_patient</f>
        <v/>
      </c>
      <c r="Q1735" s="330" t="str">
        <f ca="1">quantity</f>
        <v/>
      </c>
      <c r="R1735" s="281"/>
      <c r="S1735" s="282"/>
      <c r="T1735" s="282"/>
      <c r="U1735" s="282"/>
      <c r="V1735" s="305"/>
      <c r="W1735" s="305"/>
      <c r="X1735" s="305"/>
      <c r="Y1735" s="282"/>
      <c r="Z1735" s="282" t="e" vm="1">
        <f ca="1">_xlfn.IFS(AND(ISNUMBER(SEARCH("N?m l*", CUSTOMER[[#This Row],[Service Type]], 1)), CUSTOMER[[#This Row],[Count ST]] = TRUE), CUSTOMER[[#This Row],[Quantity]], AND($Y$10:$Y1735 = TRUE, COUNTIFS($H$10:$H1735, CUSTOMER[[#This Row],[Booking]], $J$10:$J1735, CUSTOMER[[#This Row],[Order Date]], $F$10:$F1735, "&lt;&gt;"&amp;"N?m l*")=1), 1, TRUE,  "")</f>
        <v>#NAME?</v>
      </c>
      <c r="AA1735" s="282" t="b">
        <f t="shared" ca="1" si="27"/>
        <v>0</v>
      </c>
      <c r="AB1735" s="305"/>
    </row>
    <row r="1736" spans="1:28" x14ac:dyDescent="0.25">
      <c r="A1736" s="281" t="str">
        <f ca="1">no.</f>
        <v/>
      </c>
      <c r="B1736" s="281"/>
      <c r="C1736" s="282"/>
      <c r="D1736" s="282"/>
      <c r="E1736" s="282" t="str">
        <f ca="1">position</f>
        <v/>
      </c>
      <c r="F1736" s="282"/>
      <c r="G1736" s="282"/>
      <c r="H1736" s="282"/>
      <c r="I1736" s="282"/>
      <c r="J1736" s="335"/>
      <c r="K1736" s="282"/>
      <c r="L1736" s="282"/>
      <c r="M1736" s="282"/>
      <c r="N1736" s="282"/>
      <c r="O1736" s="281"/>
      <c r="P1736" s="360" t="str">
        <f ca="1">rescore_patient</f>
        <v/>
      </c>
      <c r="Q1736" s="330" t="str">
        <f ca="1">quantity</f>
        <v/>
      </c>
      <c r="R1736" s="281"/>
      <c r="S1736" s="282"/>
      <c r="T1736" s="282"/>
      <c r="U1736" s="282"/>
      <c r="V1736" s="305"/>
      <c r="W1736" s="305"/>
      <c r="X1736" s="305"/>
      <c r="Y1736" s="282"/>
      <c r="Z1736" s="282" t="e" vm="1">
        <f ca="1">_xlfn.IFS(AND(ISNUMBER(SEARCH("N?m l*", CUSTOMER[[#This Row],[Service Type]], 1)), CUSTOMER[[#This Row],[Count ST]] = TRUE), CUSTOMER[[#This Row],[Quantity]], AND($Y$10:$Y1736 = TRUE, COUNTIFS($H$10:$H1736, CUSTOMER[[#This Row],[Booking]], $J$10:$J1736, CUSTOMER[[#This Row],[Order Date]], $F$10:$F1736, "&lt;&gt;"&amp;"N?m l*")=1), 1, TRUE,  "")</f>
        <v>#NAME?</v>
      </c>
      <c r="AA1736" s="282" t="b">
        <f t="shared" ca="1" si="27"/>
        <v>0</v>
      </c>
      <c r="AB1736" s="305"/>
    </row>
    <row r="1737" spans="1:28" x14ac:dyDescent="0.25">
      <c r="A1737" s="281" t="str">
        <f ca="1">no.</f>
        <v/>
      </c>
      <c r="B1737" s="281"/>
      <c r="C1737" s="282"/>
      <c r="D1737" s="282"/>
      <c r="E1737" s="282" t="str">
        <f ca="1">position</f>
        <v/>
      </c>
      <c r="F1737" s="282"/>
      <c r="G1737" s="282"/>
      <c r="H1737" s="282"/>
      <c r="I1737" s="282"/>
      <c r="J1737" s="335"/>
      <c r="K1737" s="282"/>
      <c r="L1737" s="282"/>
      <c r="M1737" s="282"/>
      <c r="N1737" s="282"/>
      <c r="O1737" s="281"/>
      <c r="P1737" s="360" t="str">
        <f ca="1">rescore_patient</f>
        <v/>
      </c>
      <c r="Q1737" s="330" t="str">
        <f ca="1">quantity</f>
        <v/>
      </c>
      <c r="R1737" s="281"/>
      <c r="S1737" s="282"/>
      <c r="T1737" s="282"/>
      <c r="U1737" s="282"/>
      <c r="V1737" s="305"/>
      <c r="W1737" s="305"/>
      <c r="X1737" s="305"/>
      <c r="Y1737" s="282"/>
      <c r="Z1737" s="282" t="e" vm="1">
        <f ca="1">_xlfn.IFS(AND(ISNUMBER(SEARCH("N?m l*", CUSTOMER[[#This Row],[Service Type]], 1)), CUSTOMER[[#This Row],[Count ST]] = TRUE), CUSTOMER[[#This Row],[Quantity]], AND($Y$10:$Y1737 = TRUE, COUNTIFS($H$10:$H1737, CUSTOMER[[#This Row],[Booking]], $J$10:$J1737, CUSTOMER[[#This Row],[Order Date]], $F$10:$F1737, "&lt;&gt;"&amp;"N?m l*")=1), 1, TRUE,  "")</f>
        <v>#NAME?</v>
      </c>
      <c r="AA1737" s="282" t="b">
        <f t="shared" ca="1" si="27"/>
        <v>0</v>
      </c>
      <c r="AB1737" s="305"/>
    </row>
    <row r="1738" spans="1:28" x14ac:dyDescent="0.25">
      <c r="A1738" s="281" t="str">
        <f ca="1">no.</f>
        <v/>
      </c>
      <c r="B1738" s="281"/>
      <c r="C1738" s="282"/>
      <c r="D1738" s="282"/>
      <c r="E1738" s="282" t="str">
        <f ca="1">position</f>
        <v/>
      </c>
      <c r="F1738" s="282"/>
      <c r="G1738" s="282"/>
      <c r="H1738" s="282"/>
      <c r="I1738" s="282"/>
      <c r="J1738" s="335"/>
      <c r="K1738" s="282"/>
      <c r="L1738" s="282"/>
      <c r="M1738" s="282"/>
      <c r="N1738" s="282"/>
      <c r="O1738" s="281"/>
      <c r="P1738" s="360" t="str">
        <f ca="1">rescore_patient</f>
        <v/>
      </c>
      <c r="Q1738" s="330" t="str">
        <f ca="1">quantity</f>
        <v/>
      </c>
      <c r="R1738" s="281"/>
      <c r="S1738" s="282"/>
      <c r="T1738" s="282"/>
      <c r="U1738" s="282"/>
      <c r="V1738" s="305"/>
      <c r="W1738" s="305"/>
      <c r="X1738" s="305"/>
      <c r="Y1738" s="282"/>
      <c r="Z1738" s="282" t="e" vm="1">
        <f ca="1">_xlfn.IFS(AND(ISNUMBER(SEARCH("N?m l*", CUSTOMER[[#This Row],[Service Type]], 1)), CUSTOMER[[#This Row],[Count ST]] = TRUE), CUSTOMER[[#This Row],[Quantity]], AND($Y$10:$Y1738 = TRUE, COUNTIFS($H$10:$H1738, CUSTOMER[[#This Row],[Booking]], $J$10:$J1738, CUSTOMER[[#This Row],[Order Date]], $F$10:$F1738, "&lt;&gt;"&amp;"N?m l*")=1), 1, TRUE,  "")</f>
        <v>#NAME?</v>
      </c>
      <c r="AA1738" s="282" t="b">
        <f t="shared" ref="AA1738:AA1801" ca="1" si="28">count_svc_type</f>
        <v>0</v>
      </c>
      <c r="AB1738" s="305"/>
    </row>
    <row r="1739" spans="1:28" x14ac:dyDescent="0.25">
      <c r="A1739" s="281" t="str">
        <f ca="1">no.</f>
        <v/>
      </c>
      <c r="B1739" s="281"/>
      <c r="C1739" s="282"/>
      <c r="D1739" s="282"/>
      <c r="E1739" s="282" t="str">
        <f ca="1">position</f>
        <v/>
      </c>
      <c r="F1739" s="282"/>
      <c r="G1739" s="282"/>
      <c r="H1739" s="282"/>
      <c r="I1739" s="282"/>
      <c r="J1739" s="335"/>
      <c r="K1739" s="282"/>
      <c r="L1739" s="282"/>
      <c r="M1739" s="282"/>
      <c r="N1739" s="282"/>
      <c r="O1739" s="281"/>
      <c r="P1739" s="360" t="str">
        <f ca="1">rescore_patient</f>
        <v/>
      </c>
      <c r="Q1739" s="330" t="str">
        <f ca="1">quantity</f>
        <v/>
      </c>
      <c r="R1739" s="281"/>
      <c r="S1739" s="282"/>
      <c r="T1739" s="282"/>
      <c r="U1739" s="282"/>
      <c r="V1739" s="305"/>
      <c r="W1739" s="305"/>
      <c r="X1739" s="305"/>
      <c r="Y1739" s="282"/>
      <c r="Z1739" s="282" t="e" vm="1">
        <f ca="1">_xlfn.IFS(AND(ISNUMBER(SEARCH("N?m l*", CUSTOMER[[#This Row],[Service Type]], 1)), CUSTOMER[[#This Row],[Count ST]] = TRUE), CUSTOMER[[#This Row],[Quantity]], AND($Y$10:$Y1739 = TRUE, COUNTIFS($H$10:$H1739, CUSTOMER[[#This Row],[Booking]], $J$10:$J1739, CUSTOMER[[#This Row],[Order Date]], $F$10:$F1739, "&lt;&gt;"&amp;"N?m l*")=1), 1, TRUE,  "")</f>
        <v>#NAME?</v>
      </c>
      <c r="AA1739" s="282" t="b">
        <f t="shared" ca="1" si="28"/>
        <v>0</v>
      </c>
      <c r="AB1739" s="305"/>
    </row>
    <row r="1740" spans="1:28" x14ac:dyDescent="0.25">
      <c r="A1740" s="281" t="str">
        <f ca="1">no.</f>
        <v/>
      </c>
      <c r="B1740" s="281"/>
      <c r="C1740" s="282"/>
      <c r="D1740" s="282"/>
      <c r="E1740" s="282" t="str">
        <f ca="1">position</f>
        <v/>
      </c>
      <c r="F1740" s="282"/>
      <c r="G1740" s="282"/>
      <c r="H1740" s="282"/>
      <c r="I1740" s="282"/>
      <c r="J1740" s="335"/>
      <c r="K1740" s="282"/>
      <c r="L1740" s="282"/>
      <c r="M1740" s="282"/>
      <c r="N1740" s="282"/>
      <c r="O1740" s="281"/>
      <c r="P1740" s="360" t="str">
        <f ca="1">rescore_patient</f>
        <v/>
      </c>
      <c r="Q1740" s="330" t="str">
        <f ca="1">quantity</f>
        <v/>
      </c>
      <c r="R1740" s="281"/>
      <c r="S1740" s="282"/>
      <c r="T1740" s="282"/>
      <c r="U1740" s="282"/>
      <c r="V1740" s="305"/>
      <c r="W1740" s="305"/>
      <c r="X1740" s="305"/>
      <c r="Y1740" s="282"/>
      <c r="Z1740" s="282" t="e" vm="1">
        <f ca="1">_xlfn.IFS(AND(ISNUMBER(SEARCH("N?m l*", CUSTOMER[[#This Row],[Service Type]], 1)), CUSTOMER[[#This Row],[Count ST]] = TRUE), CUSTOMER[[#This Row],[Quantity]], AND($Y$10:$Y1740 = TRUE, COUNTIFS($H$10:$H1740, CUSTOMER[[#This Row],[Booking]], $J$10:$J1740, CUSTOMER[[#This Row],[Order Date]], $F$10:$F1740, "&lt;&gt;"&amp;"N?m l*")=1), 1, TRUE,  "")</f>
        <v>#NAME?</v>
      </c>
      <c r="AA1740" s="282" t="b">
        <f t="shared" ca="1" si="28"/>
        <v>0</v>
      </c>
      <c r="AB1740" s="305"/>
    </row>
    <row r="1741" spans="1:28" x14ac:dyDescent="0.25">
      <c r="A1741" s="281" t="str">
        <f ca="1">no.</f>
        <v/>
      </c>
      <c r="B1741" s="281"/>
      <c r="C1741" s="282"/>
      <c r="D1741" s="282"/>
      <c r="E1741" s="282" t="str">
        <f ca="1">position</f>
        <v/>
      </c>
      <c r="F1741" s="282"/>
      <c r="G1741" s="282"/>
      <c r="H1741" s="282"/>
      <c r="I1741" s="282"/>
      <c r="J1741" s="335"/>
      <c r="K1741" s="282"/>
      <c r="L1741" s="282"/>
      <c r="M1741" s="282"/>
      <c r="N1741" s="282"/>
      <c r="O1741" s="281"/>
      <c r="P1741" s="360" t="str">
        <f ca="1">rescore_patient</f>
        <v/>
      </c>
      <c r="Q1741" s="330" t="str">
        <f ca="1">quantity</f>
        <v/>
      </c>
      <c r="R1741" s="281"/>
      <c r="S1741" s="282"/>
      <c r="T1741" s="282"/>
      <c r="U1741" s="282"/>
      <c r="V1741" s="305"/>
      <c r="W1741" s="305"/>
      <c r="X1741" s="305"/>
      <c r="Y1741" s="282"/>
      <c r="Z1741" s="282" t="e" vm="1">
        <f ca="1">_xlfn.IFS(AND(ISNUMBER(SEARCH("N?m l*", CUSTOMER[[#This Row],[Service Type]], 1)), CUSTOMER[[#This Row],[Count ST]] = TRUE), CUSTOMER[[#This Row],[Quantity]], AND($Y$10:$Y1741 = TRUE, COUNTIFS($H$10:$H1741, CUSTOMER[[#This Row],[Booking]], $J$10:$J1741, CUSTOMER[[#This Row],[Order Date]], $F$10:$F1741, "&lt;&gt;"&amp;"N?m l*")=1), 1, TRUE,  "")</f>
        <v>#NAME?</v>
      </c>
      <c r="AA1741" s="282" t="b">
        <f t="shared" ca="1" si="28"/>
        <v>0</v>
      </c>
      <c r="AB1741" s="305"/>
    </row>
    <row r="1742" spans="1:28" x14ac:dyDescent="0.25">
      <c r="A1742" s="281" t="str">
        <f ca="1">no.</f>
        <v/>
      </c>
      <c r="B1742" s="281"/>
      <c r="C1742" s="282"/>
      <c r="D1742" s="282"/>
      <c r="E1742" s="282" t="str">
        <f ca="1">position</f>
        <v/>
      </c>
      <c r="F1742" s="282"/>
      <c r="G1742" s="282"/>
      <c r="H1742" s="282"/>
      <c r="I1742" s="282"/>
      <c r="J1742" s="335"/>
      <c r="K1742" s="282"/>
      <c r="L1742" s="282"/>
      <c r="M1742" s="282"/>
      <c r="N1742" s="282"/>
      <c r="O1742" s="281"/>
      <c r="P1742" s="360" t="str">
        <f ca="1">rescore_patient</f>
        <v/>
      </c>
      <c r="Q1742" s="330" t="str">
        <f ca="1">quantity</f>
        <v/>
      </c>
      <c r="R1742" s="281"/>
      <c r="S1742" s="282"/>
      <c r="T1742" s="282"/>
      <c r="U1742" s="282"/>
      <c r="V1742" s="305"/>
      <c r="W1742" s="305"/>
      <c r="X1742" s="305"/>
      <c r="Y1742" s="282"/>
      <c r="Z1742" s="282" t="e" vm="1">
        <f ca="1">_xlfn.IFS(AND(ISNUMBER(SEARCH("N?m l*", CUSTOMER[[#This Row],[Service Type]], 1)), CUSTOMER[[#This Row],[Count ST]] = TRUE), CUSTOMER[[#This Row],[Quantity]], AND($Y$10:$Y1742 = TRUE, COUNTIFS($H$10:$H1742, CUSTOMER[[#This Row],[Booking]], $J$10:$J1742, CUSTOMER[[#This Row],[Order Date]], $F$10:$F1742, "&lt;&gt;"&amp;"N?m l*")=1), 1, TRUE,  "")</f>
        <v>#NAME?</v>
      </c>
      <c r="AA1742" s="282" t="b">
        <f t="shared" ca="1" si="28"/>
        <v>0</v>
      </c>
      <c r="AB1742" s="305"/>
    </row>
    <row r="1743" spans="1:28" x14ac:dyDescent="0.25">
      <c r="A1743" s="281" t="str">
        <f ca="1">no.</f>
        <v/>
      </c>
      <c r="B1743" s="281"/>
      <c r="C1743" s="282"/>
      <c r="D1743" s="282"/>
      <c r="E1743" s="282" t="str">
        <f ca="1">position</f>
        <v/>
      </c>
      <c r="F1743" s="282"/>
      <c r="G1743" s="282"/>
      <c r="H1743" s="282"/>
      <c r="I1743" s="282"/>
      <c r="J1743" s="335"/>
      <c r="K1743" s="282"/>
      <c r="L1743" s="282"/>
      <c r="M1743" s="282"/>
      <c r="N1743" s="282"/>
      <c r="O1743" s="281"/>
      <c r="P1743" s="360" t="str">
        <f ca="1">rescore_patient</f>
        <v/>
      </c>
      <c r="Q1743" s="330" t="str">
        <f ca="1">quantity</f>
        <v/>
      </c>
      <c r="R1743" s="281"/>
      <c r="S1743" s="282"/>
      <c r="T1743" s="282"/>
      <c r="U1743" s="282"/>
      <c r="V1743" s="305"/>
      <c r="W1743" s="305"/>
      <c r="X1743" s="305"/>
      <c r="Y1743" s="282"/>
      <c r="Z1743" s="282" t="e" vm="1">
        <f ca="1">_xlfn.IFS(AND(ISNUMBER(SEARCH("N?m l*", CUSTOMER[[#This Row],[Service Type]], 1)), CUSTOMER[[#This Row],[Count ST]] = TRUE), CUSTOMER[[#This Row],[Quantity]], AND($Y$10:$Y1743 = TRUE, COUNTIFS($H$10:$H1743, CUSTOMER[[#This Row],[Booking]], $J$10:$J1743, CUSTOMER[[#This Row],[Order Date]], $F$10:$F1743, "&lt;&gt;"&amp;"N?m l*")=1), 1, TRUE,  "")</f>
        <v>#NAME?</v>
      </c>
      <c r="AA1743" s="282" t="b">
        <f t="shared" ca="1" si="28"/>
        <v>0</v>
      </c>
      <c r="AB1743" s="305"/>
    </row>
    <row r="1744" spans="1:28" x14ac:dyDescent="0.25">
      <c r="A1744" s="281" t="str">
        <f ca="1">no.</f>
        <v/>
      </c>
      <c r="B1744" s="281"/>
      <c r="C1744" s="282"/>
      <c r="D1744" s="282"/>
      <c r="E1744" s="282" t="str">
        <f ca="1">position</f>
        <v/>
      </c>
      <c r="F1744" s="282"/>
      <c r="G1744" s="282"/>
      <c r="H1744" s="282"/>
      <c r="I1744" s="282"/>
      <c r="J1744" s="335"/>
      <c r="K1744" s="282"/>
      <c r="L1744" s="282"/>
      <c r="M1744" s="282"/>
      <c r="N1744" s="282"/>
      <c r="O1744" s="281"/>
      <c r="P1744" s="360" t="str">
        <f ca="1">rescore_patient</f>
        <v/>
      </c>
      <c r="Q1744" s="330" t="str">
        <f ca="1">quantity</f>
        <v/>
      </c>
      <c r="R1744" s="281"/>
      <c r="S1744" s="282"/>
      <c r="T1744" s="282"/>
      <c r="U1744" s="282"/>
      <c r="V1744" s="305"/>
      <c r="W1744" s="305"/>
      <c r="X1744" s="305"/>
      <c r="Y1744" s="282"/>
      <c r="Z1744" s="282" t="e" vm="1">
        <f ca="1">_xlfn.IFS(AND(ISNUMBER(SEARCH("N?m l*", CUSTOMER[[#This Row],[Service Type]], 1)), CUSTOMER[[#This Row],[Count ST]] = TRUE), CUSTOMER[[#This Row],[Quantity]], AND($Y$10:$Y1744 = TRUE, COUNTIFS($H$10:$H1744, CUSTOMER[[#This Row],[Booking]], $J$10:$J1744, CUSTOMER[[#This Row],[Order Date]], $F$10:$F1744, "&lt;&gt;"&amp;"N?m l*")=1), 1, TRUE,  "")</f>
        <v>#NAME?</v>
      </c>
      <c r="AA1744" s="282" t="b">
        <f t="shared" ca="1" si="28"/>
        <v>0</v>
      </c>
      <c r="AB1744" s="305"/>
    </row>
    <row r="1745" spans="1:28" x14ac:dyDescent="0.25">
      <c r="A1745" s="281" t="str">
        <f ca="1">no.</f>
        <v/>
      </c>
      <c r="B1745" s="281"/>
      <c r="C1745" s="282"/>
      <c r="D1745" s="282"/>
      <c r="E1745" s="282" t="str">
        <f ca="1">position</f>
        <v/>
      </c>
      <c r="F1745" s="282"/>
      <c r="G1745" s="282"/>
      <c r="H1745" s="282"/>
      <c r="I1745" s="282"/>
      <c r="J1745" s="335"/>
      <c r="K1745" s="282"/>
      <c r="L1745" s="282"/>
      <c r="M1745" s="282"/>
      <c r="N1745" s="282"/>
      <c r="O1745" s="281"/>
      <c r="P1745" s="360" t="str">
        <f ca="1">rescore_patient</f>
        <v/>
      </c>
      <c r="Q1745" s="330" t="str">
        <f ca="1">quantity</f>
        <v/>
      </c>
      <c r="R1745" s="281"/>
      <c r="S1745" s="282"/>
      <c r="T1745" s="282"/>
      <c r="U1745" s="282"/>
      <c r="V1745" s="305"/>
      <c r="W1745" s="305"/>
      <c r="X1745" s="305"/>
      <c r="Y1745" s="282"/>
      <c r="Z1745" s="282" t="e" vm="1">
        <f ca="1">_xlfn.IFS(AND(ISNUMBER(SEARCH("N?m l*", CUSTOMER[[#This Row],[Service Type]], 1)), CUSTOMER[[#This Row],[Count ST]] = TRUE), CUSTOMER[[#This Row],[Quantity]], AND($Y$10:$Y1745 = TRUE, COUNTIFS($H$10:$H1745, CUSTOMER[[#This Row],[Booking]], $J$10:$J1745, CUSTOMER[[#This Row],[Order Date]], $F$10:$F1745, "&lt;&gt;"&amp;"N?m l*")=1), 1, TRUE,  "")</f>
        <v>#NAME?</v>
      </c>
      <c r="AA1745" s="282" t="b">
        <f t="shared" ca="1" si="28"/>
        <v>0</v>
      </c>
      <c r="AB1745" s="305"/>
    </row>
    <row r="1746" spans="1:28" x14ac:dyDescent="0.25">
      <c r="A1746" s="281" t="str">
        <f ca="1">no.</f>
        <v/>
      </c>
      <c r="B1746" s="281"/>
      <c r="C1746" s="282"/>
      <c r="D1746" s="282"/>
      <c r="E1746" s="282" t="str">
        <f ca="1">position</f>
        <v/>
      </c>
      <c r="F1746" s="282"/>
      <c r="G1746" s="282"/>
      <c r="H1746" s="282"/>
      <c r="I1746" s="282"/>
      <c r="J1746" s="335"/>
      <c r="K1746" s="282"/>
      <c r="L1746" s="282"/>
      <c r="M1746" s="282"/>
      <c r="N1746" s="282"/>
      <c r="O1746" s="281"/>
      <c r="P1746" s="360" t="str">
        <f ca="1">rescore_patient</f>
        <v/>
      </c>
      <c r="Q1746" s="330" t="str">
        <f ca="1">quantity</f>
        <v/>
      </c>
      <c r="R1746" s="281"/>
      <c r="S1746" s="282"/>
      <c r="T1746" s="282"/>
      <c r="U1746" s="282"/>
      <c r="V1746" s="305"/>
      <c r="W1746" s="305"/>
      <c r="X1746" s="305"/>
      <c r="Y1746" s="282"/>
      <c r="Z1746" s="282" t="e" vm="1">
        <f ca="1">_xlfn.IFS(AND(ISNUMBER(SEARCH("N?m l*", CUSTOMER[[#This Row],[Service Type]], 1)), CUSTOMER[[#This Row],[Count ST]] = TRUE), CUSTOMER[[#This Row],[Quantity]], AND($Y$10:$Y1746 = TRUE, COUNTIFS($H$10:$H1746, CUSTOMER[[#This Row],[Booking]], $J$10:$J1746, CUSTOMER[[#This Row],[Order Date]], $F$10:$F1746, "&lt;&gt;"&amp;"N?m l*")=1), 1, TRUE,  "")</f>
        <v>#NAME?</v>
      </c>
      <c r="AA1746" s="282" t="b">
        <f t="shared" ca="1" si="28"/>
        <v>0</v>
      </c>
      <c r="AB1746" s="305"/>
    </row>
    <row r="1747" spans="1:28" x14ac:dyDescent="0.25">
      <c r="A1747" s="281" t="str">
        <f ca="1">no.</f>
        <v/>
      </c>
      <c r="B1747" s="281"/>
      <c r="C1747" s="282"/>
      <c r="D1747" s="282"/>
      <c r="E1747" s="282" t="str">
        <f ca="1">position</f>
        <v/>
      </c>
      <c r="F1747" s="282"/>
      <c r="G1747" s="282"/>
      <c r="H1747" s="282"/>
      <c r="I1747" s="282"/>
      <c r="J1747" s="335"/>
      <c r="K1747" s="282"/>
      <c r="L1747" s="282"/>
      <c r="M1747" s="282"/>
      <c r="N1747" s="282"/>
      <c r="O1747" s="281"/>
      <c r="P1747" s="360" t="str">
        <f ca="1">rescore_patient</f>
        <v/>
      </c>
      <c r="Q1747" s="330" t="str">
        <f ca="1">quantity</f>
        <v/>
      </c>
      <c r="R1747" s="281"/>
      <c r="S1747" s="282"/>
      <c r="T1747" s="282"/>
      <c r="U1747" s="282"/>
      <c r="V1747" s="305"/>
      <c r="W1747" s="305"/>
      <c r="X1747" s="305"/>
      <c r="Y1747" s="282"/>
      <c r="Z1747" s="282" t="e" vm="1">
        <f ca="1">_xlfn.IFS(AND(ISNUMBER(SEARCH("N?m l*", CUSTOMER[[#This Row],[Service Type]], 1)), CUSTOMER[[#This Row],[Count ST]] = TRUE), CUSTOMER[[#This Row],[Quantity]], AND($Y$10:$Y1747 = TRUE, COUNTIFS($H$10:$H1747, CUSTOMER[[#This Row],[Booking]], $J$10:$J1747, CUSTOMER[[#This Row],[Order Date]], $F$10:$F1747, "&lt;&gt;"&amp;"N?m l*")=1), 1, TRUE,  "")</f>
        <v>#NAME?</v>
      </c>
      <c r="AA1747" s="282" t="b">
        <f t="shared" ca="1" si="28"/>
        <v>0</v>
      </c>
      <c r="AB1747" s="305"/>
    </row>
    <row r="1748" spans="1:28" x14ac:dyDescent="0.25">
      <c r="A1748" s="281" t="str">
        <f ca="1">no.</f>
        <v/>
      </c>
      <c r="B1748" s="281"/>
      <c r="C1748" s="282"/>
      <c r="D1748" s="282"/>
      <c r="E1748" s="282" t="str">
        <f ca="1">position</f>
        <v/>
      </c>
      <c r="F1748" s="282"/>
      <c r="G1748" s="282"/>
      <c r="H1748" s="282"/>
      <c r="I1748" s="282"/>
      <c r="J1748" s="335"/>
      <c r="K1748" s="282"/>
      <c r="L1748" s="282"/>
      <c r="M1748" s="282"/>
      <c r="N1748" s="282"/>
      <c r="O1748" s="281"/>
      <c r="P1748" s="360" t="str">
        <f ca="1">rescore_patient</f>
        <v/>
      </c>
      <c r="Q1748" s="330" t="str">
        <f ca="1">quantity</f>
        <v/>
      </c>
      <c r="R1748" s="281"/>
      <c r="S1748" s="282"/>
      <c r="T1748" s="282"/>
      <c r="U1748" s="282"/>
      <c r="V1748" s="305"/>
      <c r="W1748" s="305"/>
      <c r="X1748" s="305"/>
      <c r="Y1748" s="282"/>
      <c r="Z1748" s="282" t="e" vm="1">
        <f ca="1">_xlfn.IFS(AND(ISNUMBER(SEARCH("N?m l*", CUSTOMER[[#This Row],[Service Type]], 1)), CUSTOMER[[#This Row],[Count ST]] = TRUE), CUSTOMER[[#This Row],[Quantity]], AND($Y$10:$Y1748 = TRUE, COUNTIFS($H$10:$H1748, CUSTOMER[[#This Row],[Booking]], $J$10:$J1748, CUSTOMER[[#This Row],[Order Date]], $F$10:$F1748, "&lt;&gt;"&amp;"N?m l*")=1), 1, TRUE,  "")</f>
        <v>#NAME?</v>
      </c>
      <c r="AA1748" s="282" t="b">
        <f t="shared" ca="1" si="28"/>
        <v>0</v>
      </c>
      <c r="AB1748" s="305"/>
    </row>
    <row r="1749" spans="1:28" x14ac:dyDescent="0.25">
      <c r="A1749" s="281" t="str">
        <f ca="1">no.</f>
        <v/>
      </c>
      <c r="B1749" s="281"/>
      <c r="C1749" s="282"/>
      <c r="D1749" s="282"/>
      <c r="E1749" s="282" t="str">
        <f ca="1">position</f>
        <v/>
      </c>
      <c r="F1749" s="282"/>
      <c r="G1749" s="282"/>
      <c r="H1749" s="282"/>
      <c r="I1749" s="282"/>
      <c r="J1749" s="335"/>
      <c r="K1749" s="282"/>
      <c r="L1749" s="282"/>
      <c r="M1749" s="282"/>
      <c r="N1749" s="282"/>
      <c r="O1749" s="281"/>
      <c r="P1749" s="360" t="str">
        <f ca="1">rescore_patient</f>
        <v/>
      </c>
      <c r="Q1749" s="330" t="str">
        <f ca="1">quantity</f>
        <v/>
      </c>
      <c r="R1749" s="281"/>
      <c r="S1749" s="282"/>
      <c r="T1749" s="282"/>
      <c r="U1749" s="282"/>
      <c r="V1749" s="305"/>
      <c r="W1749" s="305"/>
      <c r="X1749" s="305"/>
      <c r="Y1749" s="282"/>
      <c r="Z1749" s="282" t="e" vm="1">
        <f ca="1">_xlfn.IFS(AND(ISNUMBER(SEARCH("N?m l*", CUSTOMER[[#This Row],[Service Type]], 1)), CUSTOMER[[#This Row],[Count ST]] = TRUE), CUSTOMER[[#This Row],[Quantity]], AND($Y$10:$Y1749 = TRUE, COUNTIFS($H$10:$H1749, CUSTOMER[[#This Row],[Booking]], $J$10:$J1749, CUSTOMER[[#This Row],[Order Date]], $F$10:$F1749, "&lt;&gt;"&amp;"N?m l*")=1), 1, TRUE,  "")</f>
        <v>#NAME?</v>
      </c>
      <c r="AA1749" s="282" t="b">
        <f t="shared" ca="1" si="28"/>
        <v>0</v>
      </c>
      <c r="AB1749" s="305"/>
    </row>
    <row r="1750" spans="1:28" x14ac:dyDescent="0.25">
      <c r="A1750" s="281" t="str">
        <f ca="1">no.</f>
        <v/>
      </c>
      <c r="B1750" s="281"/>
      <c r="C1750" s="282"/>
      <c r="D1750" s="282"/>
      <c r="E1750" s="282" t="str">
        <f ca="1">position</f>
        <v/>
      </c>
      <c r="F1750" s="282"/>
      <c r="G1750" s="282"/>
      <c r="H1750" s="282"/>
      <c r="I1750" s="282"/>
      <c r="J1750" s="335"/>
      <c r="K1750" s="282"/>
      <c r="L1750" s="282"/>
      <c r="M1750" s="282"/>
      <c r="N1750" s="282"/>
      <c r="O1750" s="281"/>
      <c r="P1750" s="360" t="str">
        <f ca="1">rescore_patient</f>
        <v/>
      </c>
      <c r="Q1750" s="330" t="str">
        <f ca="1">quantity</f>
        <v/>
      </c>
      <c r="R1750" s="281"/>
      <c r="S1750" s="282"/>
      <c r="T1750" s="282"/>
      <c r="U1750" s="282"/>
      <c r="V1750" s="305"/>
      <c r="W1750" s="305"/>
      <c r="X1750" s="305"/>
      <c r="Y1750" s="282"/>
      <c r="Z1750" s="282" t="e" vm="1">
        <f ca="1">_xlfn.IFS(AND(ISNUMBER(SEARCH("N?m l*", CUSTOMER[[#This Row],[Service Type]], 1)), CUSTOMER[[#This Row],[Count ST]] = TRUE), CUSTOMER[[#This Row],[Quantity]], AND($Y$10:$Y1750 = TRUE, COUNTIFS($H$10:$H1750, CUSTOMER[[#This Row],[Booking]], $J$10:$J1750, CUSTOMER[[#This Row],[Order Date]], $F$10:$F1750, "&lt;&gt;"&amp;"N?m l*")=1), 1, TRUE,  "")</f>
        <v>#NAME?</v>
      </c>
      <c r="AA1750" s="282" t="b">
        <f t="shared" ca="1" si="28"/>
        <v>0</v>
      </c>
      <c r="AB1750" s="305"/>
    </row>
    <row r="1751" spans="1:28" x14ac:dyDescent="0.25">
      <c r="A1751" s="281" t="str">
        <f ca="1">no.</f>
        <v/>
      </c>
      <c r="B1751" s="281"/>
      <c r="C1751" s="282"/>
      <c r="D1751" s="282"/>
      <c r="E1751" s="282" t="str">
        <f ca="1">position</f>
        <v/>
      </c>
      <c r="F1751" s="282"/>
      <c r="G1751" s="282"/>
      <c r="H1751" s="282"/>
      <c r="I1751" s="282"/>
      <c r="J1751" s="335"/>
      <c r="K1751" s="282"/>
      <c r="L1751" s="282"/>
      <c r="M1751" s="282"/>
      <c r="N1751" s="282"/>
      <c r="O1751" s="281"/>
      <c r="P1751" s="360" t="str">
        <f ca="1">rescore_patient</f>
        <v/>
      </c>
      <c r="Q1751" s="330" t="str">
        <f ca="1">quantity</f>
        <v/>
      </c>
      <c r="R1751" s="281"/>
      <c r="S1751" s="282"/>
      <c r="T1751" s="282"/>
      <c r="U1751" s="282"/>
      <c r="V1751" s="305"/>
      <c r="W1751" s="305"/>
      <c r="X1751" s="305"/>
      <c r="Y1751" s="282"/>
      <c r="Z1751" s="282" t="e" vm="1">
        <f ca="1">_xlfn.IFS(AND(ISNUMBER(SEARCH("N?m l*", CUSTOMER[[#This Row],[Service Type]], 1)), CUSTOMER[[#This Row],[Count ST]] = TRUE), CUSTOMER[[#This Row],[Quantity]], AND($Y$10:$Y1751 = TRUE, COUNTIFS($H$10:$H1751, CUSTOMER[[#This Row],[Booking]], $J$10:$J1751, CUSTOMER[[#This Row],[Order Date]], $F$10:$F1751, "&lt;&gt;"&amp;"N?m l*")=1), 1, TRUE,  "")</f>
        <v>#NAME?</v>
      </c>
      <c r="AA1751" s="282" t="b">
        <f t="shared" ca="1" si="28"/>
        <v>0</v>
      </c>
      <c r="AB1751" s="305"/>
    </row>
    <row r="1752" spans="1:28" x14ac:dyDescent="0.25">
      <c r="A1752" s="281" t="str">
        <f ca="1">no.</f>
        <v/>
      </c>
      <c r="B1752" s="281"/>
      <c r="C1752" s="282"/>
      <c r="D1752" s="282"/>
      <c r="E1752" s="282" t="str">
        <f ca="1">position</f>
        <v/>
      </c>
      <c r="F1752" s="282"/>
      <c r="G1752" s="282"/>
      <c r="H1752" s="282"/>
      <c r="I1752" s="282"/>
      <c r="J1752" s="335"/>
      <c r="K1752" s="282"/>
      <c r="L1752" s="282"/>
      <c r="M1752" s="282"/>
      <c r="N1752" s="282"/>
      <c r="O1752" s="281"/>
      <c r="P1752" s="360" t="str">
        <f ca="1">rescore_patient</f>
        <v/>
      </c>
      <c r="Q1752" s="330" t="str">
        <f ca="1">quantity</f>
        <v/>
      </c>
      <c r="R1752" s="281"/>
      <c r="S1752" s="282"/>
      <c r="T1752" s="282"/>
      <c r="U1752" s="282"/>
      <c r="V1752" s="305"/>
      <c r="W1752" s="305"/>
      <c r="X1752" s="305"/>
      <c r="Y1752" s="282"/>
      <c r="Z1752" s="282" t="e" vm="1">
        <f ca="1">_xlfn.IFS(AND(ISNUMBER(SEARCH("N?m l*", CUSTOMER[[#This Row],[Service Type]], 1)), CUSTOMER[[#This Row],[Count ST]] = TRUE), CUSTOMER[[#This Row],[Quantity]], AND($Y$10:$Y1752 = TRUE, COUNTIFS($H$10:$H1752, CUSTOMER[[#This Row],[Booking]], $J$10:$J1752, CUSTOMER[[#This Row],[Order Date]], $F$10:$F1752, "&lt;&gt;"&amp;"N?m l*")=1), 1, TRUE,  "")</f>
        <v>#NAME?</v>
      </c>
      <c r="AA1752" s="282" t="b">
        <f t="shared" ca="1" si="28"/>
        <v>0</v>
      </c>
      <c r="AB1752" s="305"/>
    </row>
    <row r="1753" spans="1:28" x14ac:dyDescent="0.25">
      <c r="A1753" s="281" t="str">
        <f ca="1">no.</f>
        <v/>
      </c>
      <c r="B1753" s="281"/>
      <c r="C1753" s="282"/>
      <c r="D1753" s="282"/>
      <c r="E1753" s="282" t="str">
        <f ca="1">position</f>
        <v/>
      </c>
      <c r="F1753" s="282"/>
      <c r="G1753" s="282"/>
      <c r="H1753" s="282"/>
      <c r="I1753" s="282"/>
      <c r="J1753" s="335"/>
      <c r="K1753" s="282"/>
      <c r="L1753" s="282"/>
      <c r="M1753" s="282"/>
      <c r="N1753" s="282"/>
      <c r="O1753" s="281"/>
      <c r="P1753" s="360" t="str">
        <f ca="1">rescore_patient</f>
        <v/>
      </c>
      <c r="Q1753" s="330" t="str">
        <f ca="1">quantity</f>
        <v/>
      </c>
      <c r="R1753" s="281"/>
      <c r="S1753" s="282"/>
      <c r="T1753" s="282"/>
      <c r="U1753" s="282"/>
      <c r="V1753" s="305"/>
      <c r="W1753" s="305"/>
      <c r="X1753" s="305"/>
      <c r="Y1753" s="282"/>
      <c r="Z1753" s="282" t="e" vm="1">
        <f ca="1">_xlfn.IFS(AND(ISNUMBER(SEARCH("N?m l*", CUSTOMER[[#This Row],[Service Type]], 1)), CUSTOMER[[#This Row],[Count ST]] = TRUE), CUSTOMER[[#This Row],[Quantity]], AND($Y$10:$Y1753 = TRUE, COUNTIFS($H$10:$H1753, CUSTOMER[[#This Row],[Booking]], $J$10:$J1753, CUSTOMER[[#This Row],[Order Date]], $F$10:$F1753, "&lt;&gt;"&amp;"N?m l*")=1), 1, TRUE,  "")</f>
        <v>#NAME?</v>
      </c>
      <c r="AA1753" s="282" t="b">
        <f t="shared" ca="1" si="28"/>
        <v>0</v>
      </c>
      <c r="AB1753" s="305"/>
    </row>
    <row r="1754" spans="1:28" x14ac:dyDescent="0.25">
      <c r="A1754" s="281" t="str">
        <f ca="1">no.</f>
        <v/>
      </c>
      <c r="B1754" s="281"/>
      <c r="C1754" s="282"/>
      <c r="D1754" s="282"/>
      <c r="E1754" s="282" t="str">
        <f ca="1">position</f>
        <v/>
      </c>
      <c r="F1754" s="282"/>
      <c r="G1754" s="282"/>
      <c r="H1754" s="282"/>
      <c r="I1754" s="282"/>
      <c r="J1754" s="335"/>
      <c r="K1754" s="282"/>
      <c r="L1754" s="282"/>
      <c r="M1754" s="282"/>
      <c r="N1754" s="282"/>
      <c r="O1754" s="281"/>
      <c r="P1754" s="360" t="str">
        <f ca="1">rescore_patient</f>
        <v/>
      </c>
      <c r="Q1754" s="330" t="str">
        <f ca="1">quantity</f>
        <v/>
      </c>
      <c r="R1754" s="281"/>
      <c r="S1754" s="282"/>
      <c r="T1754" s="282"/>
      <c r="U1754" s="282"/>
      <c r="V1754" s="305"/>
      <c r="W1754" s="305"/>
      <c r="X1754" s="305"/>
      <c r="Y1754" s="282"/>
      <c r="Z1754" s="282" t="e" vm="1">
        <f ca="1">_xlfn.IFS(AND(ISNUMBER(SEARCH("N?m l*", CUSTOMER[[#This Row],[Service Type]], 1)), CUSTOMER[[#This Row],[Count ST]] = TRUE), CUSTOMER[[#This Row],[Quantity]], AND($Y$10:$Y1754 = TRUE, COUNTIFS($H$10:$H1754, CUSTOMER[[#This Row],[Booking]], $J$10:$J1754, CUSTOMER[[#This Row],[Order Date]], $F$10:$F1754, "&lt;&gt;"&amp;"N?m l*")=1), 1, TRUE,  "")</f>
        <v>#NAME?</v>
      </c>
      <c r="AA1754" s="282" t="b">
        <f t="shared" ca="1" si="28"/>
        <v>0</v>
      </c>
      <c r="AB1754" s="305"/>
    </row>
    <row r="1755" spans="1:28" x14ac:dyDescent="0.25">
      <c r="A1755" s="281" t="str">
        <f ca="1">no.</f>
        <v/>
      </c>
      <c r="B1755" s="281"/>
      <c r="C1755" s="282"/>
      <c r="D1755" s="282"/>
      <c r="E1755" s="282" t="str">
        <f ca="1">position</f>
        <v/>
      </c>
      <c r="F1755" s="282"/>
      <c r="G1755" s="282"/>
      <c r="H1755" s="282"/>
      <c r="I1755" s="282"/>
      <c r="J1755" s="335"/>
      <c r="K1755" s="282"/>
      <c r="L1755" s="282"/>
      <c r="M1755" s="282"/>
      <c r="N1755" s="282"/>
      <c r="O1755" s="281"/>
      <c r="P1755" s="360" t="str">
        <f ca="1">rescore_patient</f>
        <v/>
      </c>
      <c r="Q1755" s="330" t="str">
        <f ca="1">quantity</f>
        <v/>
      </c>
      <c r="R1755" s="281"/>
      <c r="S1755" s="282"/>
      <c r="T1755" s="282"/>
      <c r="U1755" s="282"/>
      <c r="V1755" s="305"/>
      <c r="W1755" s="305"/>
      <c r="X1755" s="305"/>
      <c r="Y1755" s="282"/>
      <c r="Z1755" s="282" t="e" vm="1">
        <f ca="1">_xlfn.IFS(AND(ISNUMBER(SEARCH("N?m l*", CUSTOMER[[#This Row],[Service Type]], 1)), CUSTOMER[[#This Row],[Count ST]] = TRUE), CUSTOMER[[#This Row],[Quantity]], AND($Y$10:$Y1755 = TRUE, COUNTIFS($H$10:$H1755, CUSTOMER[[#This Row],[Booking]], $J$10:$J1755, CUSTOMER[[#This Row],[Order Date]], $F$10:$F1755, "&lt;&gt;"&amp;"N?m l*")=1), 1, TRUE,  "")</f>
        <v>#NAME?</v>
      </c>
      <c r="AA1755" s="282" t="b">
        <f t="shared" ca="1" si="28"/>
        <v>0</v>
      </c>
      <c r="AB1755" s="305"/>
    </row>
    <row r="1756" spans="1:28" x14ac:dyDescent="0.25">
      <c r="A1756" s="281" t="str">
        <f ca="1">no.</f>
        <v/>
      </c>
      <c r="B1756" s="281"/>
      <c r="C1756" s="282"/>
      <c r="D1756" s="282"/>
      <c r="E1756" s="282" t="str">
        <f ca="1">position</f>
        <v/>
      </c>
      <c r="F1756" s="282"/>
      <c r="G1756" s="282"/>
      <c r="H1756" s="282"/>
      <c r="I1756" s="282"/>
      <c r="J1756" s="335"/>
      <c r="K1756" s="282"/>
      <c r="L1756" s="282"/>
      <c r="M1756" s="282"/>
      <c r="N1756" s="282"/>
      <c r="O1756" s="281"/>
      <c r="P1756" s="360" t="str">
        <f ca="1">rescore_patient</f>
        <v/>
      </c>
      <c r="Q1756" s="330" t="str">
        <f ca="1">quantity</f>
        <v/>
      </c>
      <c r="R1756" s="281"/>
      <c r="S1756" s="282"/>
      <c r="T1756" s="282"/>
      <c r="U1756" s="282"/>
      <c r="V1756" s="305"/>
      <c r="W1756" s="305"/>
      <c r="X1756" s="305"/>
      <c r="Y1756" s="282"/>
      <c r="Z1756" s="282" t="e" vm="1">
        <f ca="1">_xlfn.IFS(AND(ISNUMBER(SEARCH("N?m l*", CUSTOMER[[#This Row],[Service Type]], 1)), CUSTOMER[[#This Row],[Count ST]] = TRUE), CUSTOMER[[#This Row],[Quantity]], AND($Y$10:$Y1756 = TRUE, COUNTIFS($H$10:$H1756, CUSTOMER[[#This Row],[Booking]], $J$10:$J1756, CUSTOMER[[#This Row],[Order Date]], $F$10:$F1756, "&lt;&gt;"&amp;"N?m l*")=1), 1, TRUE,  "")</f>
        <v>#NAME?</v>
      </c>
      <c r="AA1756" s="282" t="b">
        <f t="shared" ca="1" si="28"/>
        <v>0</v>
      </c>
      <c r="AB1756" s="305"/>
    </row>
    <row r="1757" spans="1:28" x14ac:dyDescent="0.25">
      <c r="A1757" s="281" t="str">
        <f ca="1">no.</f>
        <v/>
      </c>
      <c r="B1757" s="281"/>
      <c r="C1757" s="282"/>
      <c r="D1757" s="282"/>
      <c r="E1757" s="282" t="str">
        <f ca="1">position</f>
        <v/>
      </c>
      <c r="F1757" s="282"/>
      <c r="G1757" s="282"/>
      <c r="H1757" s="282"/>
      <c r="I1757" s="282"/>
      <c r="J1757" s="335"/>
      <c r="K1757" s="282"/>
      <c r="L1757" s="282"/>
      <c r="M1757" s="282"/>
      <c r="N1757" s="282"/>
      <c r="O1757" s="281"/>
      <c r="P1757" s="360" t="str">
        <f ca="1">rescore_patient</f>
        <v/>
      </c>
      <c r="Q1757" s="330" t="str">
        <f ca="1">quantity</f>
        <v/>
      </c>
      <c r="R1757" s="281"/>
      <c r="S1757" s="282"/>
      <c r="T1757" s="282"/>
      <c r="U1757" s="282"/>
      <c r="V1757" s="305"/>
      <c r="W1757" s="305"/>
      <c r="X1757" s="305"/>
      <c r="Y1757" s="282"/>
      <c r="Z1757" s="282" t="e" vm="1">
        <f ca="1">_xlfn.IFS(AND(ISNUMBER(SEARCH("N?m l*", CUSTOMER[[#This Row],[Service Type]], 1)), CUSTOMER[[#This Row],[Count ST]] = TRUE), CUSTOMER[[#This Row],[Quantity]], AND($Y$10:$Y1757 = TRUE, COUNTIFS($H$10:$H1757, CUSTOMER[[#This Row],[Booking]], $J$10:$J1757, CUSTOMER[[#This Row],[Order Date]], $F$10:$F1757, "&lt;&gt;"&amp;"N?m l*")=1), 1, TRUE,  "")</f>
        <v>#NAME?</v>
      </c>
      <c r="AA1757" s="282" t="b">
        <f t="shared" ca="1" si="28"/>
        <v>0</v>
      </c>
      <c r="AB1757" s="305"/>
    </row>
    <row r="1758" spans="1:28" x14ac:dyDescent="0.25">
      <c r="A1758" s="281" t="str">
        <f ca="1">no.</f>
        <v/>
      </c>
      <c r="B1758" s="281"/>
      <c r="C1758" s="282"/>
      <c r="D1758" s="282"/>
      <c r="E1758" s="282" t="str">
        <f ca="1">position</f>
        <v/>
      </c>
      <c r="F1758" s="282"/>
      <c r="G1758" s="282"/>
      <c r="H1758" s="282"/>
      <c r="I1758" s="282"/>
      <c r="J1758" s="335"/>
      <c r="K1758" s="282"/>
      <c r="L1758" s="282"/>
      <c r="M1758" s="282"/>
      <c r="N1758" s="282"/>
      <c r="O1758" s="281"/>
      <c r="P1758" s="360" t="str">
        <f ca="1">rescore_patient</f>
        <v/>
      </c>
      <c r="Q1758" s="330" t="str">
        <f ca="1">quantity</f>
        <v/>
      </c>
      <c r="R1758" s="281"/>
      <c r="S1758" s="282"/>
      <c r="T1758" s="282"/>
      <c r="U1758" s="282"/>
      <c r="V1758" s="305"/>
      <c r="W1758" s="305"/>
      <c r="X1758" s="305"/>
      <c r="Y1758" s="282"/>
      <c r="Z1758" s="282" t="e" vm="1">
        <f ca="1">_xlfn.IFS(AND(ISNUMBER(SEARCH("N?m l*", CUSTOMER[[#This Row],[Service Type]], 1)), CUSTOMER[[#This Row],[Count ST]] = TRUE), CUSTOMER[[#This Row],[Quantity]], AND($Y$10:$Y1758 = TRUE, COUNTIFS($H$10:$H1758, CUSTOMER[[#This Row],[Booking]], $J$10:$J1758, CUSTOMER[[#This Row],[Order Date]], $F$10:$F1758, "&lt;&gt;"&amp;"N?m l*")=1), 1, TRUE,  "")</f>
        <v>#NAME?</v>
      </c>
      <c r="AA1758" s="282" t="b">
        <f t="shared" ca="1" si="28"/>
        <v>0</v>
      </c>
      <c r="AB1758" s="305"/>
    </row>
    <row r="1759" spans="1:28" x14ac:dyDescent="0.25">
      <c r="A1759" s="281" t="str">
        <f ca="1">no.</f>
        <v/>
      </c>
      <c r="B1759" s="281"/>
      <c r="C1759" s="282"/>
      <c r="D1759" s="282"/>
      <c r="E1759" s="282" t="str">
        <f ca="1">position</f>
        <v/>
      </c>
      <c r="F1759" s="282"/>
      <c r="G1759" s="282"/>
      <c r="H1759" s="282"/>
      <c r="I1759" s="282"/>
      <c r="J1759" s="335"/>
      <c r="K1759" s="282"/>
      <c r="L1759" s="282"/>
      <c r="M1759" s="282"/>
      <c r="N1759" s="282"/>
      <c r="O1759" s="281"/>
      <c r="P1759" s="360" t="str">
        <f ca="1">rescore_patient</f>
        <v/>
      </c>
      <c r="Q1759" s="330" t="str">
        <f ca="1">quantity</f>
        <v/>
      </c>
      <c r="R1759" s="281"/>
      <c r="S1759" s="282"/>
      <c r="T1759" s="282"/>
      <c r="U1759" s="282"/>
      <c r="V1759" s="305"/>
      <c r="W1759" s="305"/>
      <c r="X1759" s="305"/>
      <c r="Y1759" s="282"/>
      <c r="Z1759" s="282" t="e" vm="1">
        <f ca="1">_xlfn.IFS(AND(ISNUMBER(SEARCH("N?m l*", CUSTOMER[[#This Row],[Service Type]], 1)), CUSTOMER[[#This Row],[Count ST]] = TRUE), CUSTOMER[[#This Row],[Quantity]], AND($Y$10:$Y1759 = TRUE, COUNTIFS($H$10:$H1759, CUSTOMER[[#This Row],[Booking]], $J$10:$J1759, CUSTOMER[[#This Row],[Order Date]], $F$10:$F1759, "&lt;&gt;"&amp;"N?m l*")=1), 1, TRUE,  "")</f>
        <v>#NAME?</v>
      </c>
      <c r="AA1759" s="282" t="b">
        <f t="shared" ca="1" si="28"/>
        <v>0</v>
      </c>
      <c r="AB1759" s="305"/>
    </row>
    <row r="1760" spans="1:28" x14ac:dyDescent="0.25">
      <c r="A1760" s="281" t="str">
        <f ca="1">no.</f>
        <v/>
      </c>
      <c r="B1760" s="281"/>
      <c r="C1760" s="282"/>
      <c r="D1760" s="282"/>
      <c r="E1760" s="282" t="str">
        <f ca="1">position</f>
        <v/>
      </c>
      <c r="F1760" s="282"/>
      <c r="G1760" s="282"/>
      <c r="H1760" s="282"/>
      <c r="I1760" s="282"/>
      <c r="J1760" s="335"/>
      <c r="K1760" s="282"/>
      <c r="L1760" s="282"/>
      <c r="M1760" s="282"/>
      <c r="N1760" s="282"/>
      <c r="O1760" s="281"/>
      <c r="P1760" s="360" t="str">
        <f ca="1">rescore_patient</f>
        <v/>
      </c>
      <c r="Q1760" s="330" t="str">
        <f ca="1">quantity</f>
        <v/>
      </c>
      <c r="R1760" s="281"/>
      <c r="S1760" s="282"/>
      <c r="T1760" s="282"/>
      <c r="U1760" s="282"/>
      <c r="V1760" s="305"/>
      <c r="W1760" s="305"/>
      <c r="X1760" s="305"/>
      <c r="Y1760" s="282"/>
      <c r="Z1760" s="282" t="e" vm="1">
        <f ca="1">_xlfn.IFS(AND(ISNUMBER(SEARCH("N?m l*", CUSTOMER[[#This Row],[Service Type]], 1)), CUSTOMER[[#This Row],[Count ST]] = TRUE), CUSTOMER[[#This Row],[Quantity]], AND($Y$10:$Y1760 = TRUE, COUNTIFS($H$10:$H1760, CUSTOMER[[#This Row],[Booking]], $J$10:$J1760, CUSTOMER[[#This Row],[Order Date]], $F$10:$F1760, "&lt;&gt;"&amp;"N?m l*")=1), 1, TRUE,  "")</f>
        <v>#NAME?</v>
      </c>
      <c r="AA1760" s="282" t="b">
        <f t="shared" ca="1" si="28"/>
        <v>0</v>
      </c>
      <c r="AB1760" s="305"/>
    </row>
    <row r="1761" spans="1:28" x14ac:dyDescent="0.25">
      <c r="A1761" s="281" t="str">
        <f ca="1">no.</f>
        <v/>
      </c>
      <c r="B1761" s="281"/>
      <c r="C1761" s="282"/>
      <c r="D1761" s="282"/>
      <c r="E1761" s="282" t="str">
        <f ca="1">position</f>
        <v/>
      </c>
      <c r="F1761" s="282"/>
      <c r="G1761" s="282"/>
      <c r="H1761" s="282"/>
      <c r="I1761" s="282"/>
      <c r="J1761" s="335"/>
      <c r="K1761" s="282"/>
      <c r="L1761" s="282"/>
      <c r="M1761" s="282"/>
      <c r="N1761" s="282"/>
      <c r="O1761" s="281"/>
      <c r="P1761" s="360" t="str">
        <f ca="1">rescore_patient</f>
        <v/>
      </c>
      <c r="Q1761" s="330" t="str">
        <f ca="1">quantity</f>
        <v/>
      </c>
      <c r="R1761" s="281"/>
      <c r="S1761" s="282"/>
      <c r="T1761" s="282"/>
      <c r="U1761" s="282"/>
      <c r="V1761" s="305"/>
      <c r="W1761" s="305"/>
      <c r="X1761" s="305"/>
      <c r="Y1761" s="282"/>
      <c r="Z1761" s="282" t="e" vm="1">
        <f ca="1">_xlfn.IFS(AND(ISNUMBER(SEARCH("N?m l*", CUSTOMER[[#This Row],[Service Type]], 1)), CUSTOMER[[#This Row],[Count ST]] = TRUE), CUSTOMER[[#This Row],[Quantity]], AND($Y$10:$Y1761 = TRUE, COUNTIFS($H$10:$H1761, CUSTOMER[[#This Row],[Booking]], $J$10:$J1761, CUSTOMER[[#This Row],[Order Date]], $F$10:$F1761, "&lt;&gt;"&amp;"N?m l*")=1), 1, TRUE,  "")</f>
        <v>#NAME?</v>
      </c>
      <c r="AA1761" s="282" t="b">
        <f t="shared" ca="1" si="28"/>
        <v>0</v>
      </c>
      <c r="AB1761" s="305"/>
    </row>
    <row r="1762" spans="1:28" x14ac:dyDescent="0.25">
      <c r="A1762" s="281" t="str">
        <f ca="1">no.</f>
        <v/>
      </c>
      <c r="B1762" s="281"/>
      <c r="C1762" s="282"/>
      <c r="D1762" s="282"/>
      <c r="E1762" s="282" t="str">
        <f ca="1">position</f>
        <v/>
      </c>
      <c r="F1762" s="282"/>
      <c r="G1762" s="282"/>
      <c r="H1762" s="282"/>
      <c r="I1762" s="282"/>
      <c r="J1762" s="335"/>
      <c r="K1762" s="282"/>
      <c r="L1762" s="282"/>
      <c r="M1762" s="282"/>
      <c r="N1762" s="282"/>
      <c r="O1762" s="281"/>
      <c r="P1762" s="360" t="str">
        <f ca="1">rescore_patient</f>
        <v/>
      </c>
      <c r="Q1762" s="330" t="str">
        <f ca="1">quantity</f>
        <v/>
      </c>
      <c r="R1762" s="281"/>
      <c r="S1762" s="282"/>
      <c r="T1762" s="282"/>
      <c r="U1762" s="282"/>
      <c r="V1762" s="305"/>
      <c r="W1762" s="305"/>
      <c r="X1762" s="305"/>
      <c r="Y1762" s="282"/>
      <c r="Z1762" s="282" t="e" vm="1">
        <f ca="1">_xlfn.IFS(AND(ISNUMBER(SEARCH("N?m l*", CUSTOMER[[#This Row],[Service Type]], 1)), CUSTOMER[[#This Row],[Count ST]] = TRUE), CUSTOMER[[#This Row],[Quantity]], AND($Y$10:$Y1762 = TRUE, COUNTIFS($H$10:$H1762, CUSTOMER[[#This Row],[Booking]], $J$10:$J1762, CUSTOMER[[#This Row],[Order Date]], $F$10:$F1762, "&lt;&gt;"&amp;"N?m l*")=1), 1, TRUE,  "")</f>
        <v>#NAME?</v>
      </c>
      <c r="AA1762" s="282" t="b">
        <f t="shared" ca="1" si="28"/>
        <v>0</v>
      </c>
      <c r="AB1762" s="305"/>
    </row>
    <row r="1763" spans="1:28" x14ac:dyDescent="0.25">
      <c r="A1763" s="281" t="str">
        <f ca="1">no.</f>
        <v/>
      </c>
      <c r="B1763" s="281"/>
      <c r="C1763" s="282"/>
      <c r="D1763" s="282"/>
      <c r="E1763" s="282" t="str">
        <f ca="1">position</f>
        <v/>
      </c>
      <c r="F1763" s="282"/>
      <c r="G1763" s="282"/>
      <c r="H1763" s="282"/>
      <c r="I1763" s="282"/>
      <c r="J1763" s="335"/>
      <c r="K1763" s="282"/>
      <c r="L1763" s="282"/>
      <c r="M1763" s="282"/>
      <c r="N1763" s="282"/>
      <c r="O1763" s="281"/>
      <c r="P1763" s="360" t="str">
        <f ca="1">rescore_patient</f>
        <v/>
      </c>
      <c r="Q1763" s="330" t="str">
        <f ca="1">quantity</f>
        <v/>
      </c>
      <c r="R1763" s="281"/>
      <c r="S1763" s="282"/>
      <c r="T1763" s="282"/>
      <c r="U1763" s="282"/>
      <c r="V1763" s="305"/>
      <c r="W1763" s="305"/>
      <c r="X1763" s="305"/>
      <c r="Y1763" s="282"/>
      <c r="Z1763" s="282" t="e" vm="1">
        <f ca="1">_xlfn.IFS(AND(ISNUMBER(SEARCH("N?m l*", CUSTOMER[[#This Row],[Service Type]], 1)), CUSTOMER[[#This Row],[Count ST]] = TRUE), CUSTOMER[[#This Row],[Quantity]], AND($Y$10:$Y1763 = TRUE, COUNTIFS($H$10:$H1763, CUSTOMER[[#This Row],[Booking]], $J$10:$J1763, CUSTOMER[[#This Row],[Order Date]], $F$10:$F1763, "&lt;&gt;"&amp;"N?m l*")=1), 1, TRUE,  "")</f>
        <v>#NAME?</v>
      </c>
      <c r="AA1763" s="282" t="b">
        <f t="shared" ca="1" si="28"/>
        <v>0</v>
      </c>
      <c r="AB1763" s="305"/>
    </row>
    <row r="1764" spans="1:28" x14ac:dyDescent="0.25">
      <c r="A1764" s="281" t="str">
        <f ca="1">no.</f>
        <v/>
      </c>
      <c r="B1764" s="281"/>
      <c r="C1764" s="282"/>
      <c r="D1764" s="282"/>
      <c r="E1764" s="282" t="str">
        <f ca="1">position</f>
        <v/>
      </c>
      <c r="F1764" s="282"/>
      <c r="G1764" s="282"/>
      <c r="H1764" s="282"/>
      <c r="I1764" s="282"/>
      <c r="J1764" s="335"/>
      <c r="K1764" s="282"/>
      <c r="L1764" s="282"/>
      <c r="M1764" s="282"/>
      <c r="N1764" s="282"/>
      <c r="O1764" s="281"/>
      <c r="P1764" s="360" t="str">
        <f ca="1">rescore_patient</f>
        <v/>
      </c>
      <c r="Q1764" s="330" t="str">
        <f ca="1">quantity</f>
        <v/>
      </c>
      <c r="R1764" s="281"/>
      <c r="S1764" s="282"/>
      <c r="T1764" s="282"/>
      <c r="U1764" s="282"/>
      <c r="V1764" s="305"/>
      <c r="W1764" s="305"/>
      <c r="X1764" s="305"/>
      <c r="Y1764" s="282"/>
      <c r="Z1764" s="282" t="e" vm="1">
        <f ca="1">_xlfn.IFS(AND(ISNUMBER(SEARCH("N?m l*", CUSTOMER[[#This Row],[Service Type]], 1)), CUSTOMER[[#This Row],[Count ST]] = TRUE), CUSTOMER[[#This Row],[Quantity]], AND($Y$10:$Y1764 = TRUE, COUNTIFS($H$10:$H1764, CUSTOMER[[#This Row],[Booking]], $J$10:$J1764, CUSTOMER[[#This Row],[Order Date]], $F$10:$F1764, "&lt;&gt;"&amp;"N?m l*")=1), 1, TRUE,  "")</f>
        <v>#NAME?</v>
      </c>
      <c r="AA1764" s="282" t="b">
        <f t="shared" ca="1" si="28"/>
        <v>0</v>
      </c>
      <c r="AB1764" s="305"/>
    </row>
    <row r="1765" spans="1:28" x14ac:dyDescent="0.25">
      <c r="A1765" s="281" t="str">
        <f ca="1">no.</f>
        <v/>
      </c>
      <c r="B1765" s="281"/>
      <c r="C1765" s="282"/>
      <c r="D1765" s="282"/>
      <c r="E1765" s="282" t="str">
        <f ca="1">position</f>
        <v/>
      </c>
      <c r="F1765" s="282"/>
      <c r="G1765" s="282"/>
      <c r="H1765" s="282"/>
      <c r="I1765" s="282"/>
      <c r="J1765" s="335"/>
      <c r="K1765" s="282"/>
      <c r="L1765" s="282"/>
      <c r="M1765" s="282"/>
      <c r="N1765" s="282"/>
      <c r="O1765" s="281"/>
      <c r="P1765" s="360" t="str">
        <f ca="1">rescore_patient</f>
        <v/>
      </c>
      <c r="Q1765" s="330" t="str">
        <f ca="1">quantity</f>
        <v/>
      </c>
      <c r="R1765" s="281"/>
      <c r="S1765" s="282"/>
      <c r="T1765" s="282"/>
      <c r="U1765" s="282"/>
      <c r="V1765" s="305"/>
      <c r="W1765" s="305"/>
      <c r="X1765" s="305"/>
      <c r="Y1765" s="282"/>
      <c r="Z1765" s="282" t="e" vm="1">
        <f ca="1">_xlfn.IFS(AND(ISNUMBER(SEARCH("N?m l*", CUSTOMER[[#This Row],[Service Type]], 1)), CUSTOMER[[#This Row],[Count ST]] = TRUE), CUSTOMER[[#This Row],[Quantity]], AND($Y$10:$Y1765 = TRUE, COUNTIFS($H$10:$H1765, CUSTOMER[[#This Row],[Booking]], $J$10:$J1765, CUSTOMER[[#This Row],[Order Date]], $F$10:$F1765, "&lt;&gt;"&amp;"N?m l*")=1), 1, TRUE,  "")</f>
        <v>#NAME?</v>
      </c>
      <c r="AA1765" s="282" t="b">
        <f t="shared" ca="1" si="28"/>
        <v>0</v>
      </c>
      <c r="AB1765" s="305"/>
    </row>
    <row r="1766" spans="1:28" x14ac:dyDescent="0.25">
      <c r="A1766" s="281" t="str">
        <f ca="1">no.</f>
        <v/>
      </c>
      <c r="B1766" s="281"/>
      <c r="C1766" s="282"/>
      <c r="D1766" s="282"/>
      <c r="E1766" s="282" t="str">
        <f ca="1">position</f>
        <v/>
      </c>
      <c r="F1766" s="282"/>
      <c r="G1766" s="282"/>
      <c r="H1766" s="282"/>
      <c r="I1766" s="282"/>
      <c r="J1766" s="335"/>
      <c r="K1766" s="282"/>
      <c r="L1766" s="282"/>
      <c r="M1766" s="282"/>
      <c r="N1766" s="282"/>
      <c r="O1766" s="281"/>
      <c r="P1766" s="360" t="str">
        <f ca="1">rescore_patient</f>
        <v/>
      </c>
      <c r="Q1766" s="330" t="str">
        <f ca="1">quantity</f>
        <v/>
      </c>
      <c r="R1766" s="281"/>
      <c r="S1766" s="282"/>
      <c r="T1766" s="282"/>
      <c r="U1766" s="282"/>
      <c r="V1766" s="305"/>
      <c r="W1766" s="305"/>
      <c r="X1766" s="305"/>
      <c r="Y1766" s="282"/>
      <c r="Z1766" s="282" t="e" vm="1">
        <f ca="1">_xlfn.IFS(AND(ISNUMBER(SEARCH("N?m l*", CUSTOMER[[#This Row],[Service Type]], 1)), CUSTOMER[[#This Row],[Count ST]] = TRUE), CUSTOMER[[#This Row],[Quantity]], AND($Y$10:$Y1766 = TRUE, COUNTIFS($H$10:$H1766, CUSTOMER[[#This Row],[Booking]], $J$10:$J1766, CUSTOMER[[#This Row],[Order Date]], $F$10:$F1766, "&lt;&gt;"&amp;"N?m l*")=1), 1, TRUE,  "")</f>
        <v>#NAME?</v>
      </c>
      <c r="AA1766" s="282" t="b">
        <f t="shared" ca="1" si="28"/>
        <v>0</v>
      </c>
      <c r="AB1766" s="305"/>
    </row>
    <row r="1767" spans="1:28" x14ac:dyDescent="0.25">
      <c r="A1767" s="281" t="str">
        <f ca="1">no.</f>
        <v/>
      </c>
      <c r="B1767" s="281"/>
      <c r="C1767" s="282"/>
      <c r="D1767" s="282"/>
      <c r="E1767" s="282" t="str">
        <f ca="1">position</f>
        <v/>
      </c>
      <c r="F1767" s="282"/>
      <c r="G1767" s="282"/>
      <c r="H1767" s="282"/>
      <c r="I1767" s="282"/>
      <c r="J1767" s="335"/>
      <c r="K1767" s="282"/>
      <c r="L1767" s="282"/>
      <c r="M1767" s="282"/>
      <c r="N1767" s="282"/>
      <c r="O1767" s="281"/>
      <c r="P1767" s="360" t="str">
        <f ca="1">rescore_patient</f>
        <v/>
      </c>
      <c r="Q1767" s="330" t="str">
        <f ca="1">quantity</f>
        <v/>
      </c>
      <c r="R1767" s="281"/>
      <c r="S1767" s="282"/>
      <c r="T1767" s="282"/>
      <c r="U1767" s="282"/>
      <c r="V1767" s="305"/>
      <c r="W1767" s="305"/>
      <c r="X1767" s="305"/>
      <c r="Y1767" s="282"/>
      <c r="Z1767" s="282" t="e" vm="1">
        <f ca="1">_xlfn.IFS(AND(ISNUMBER(SEARCH("N?m l*", CUSTOMER[[#This Row],[Service Type]], 1)), CUSTOMER[[#This Row],[Count ST]] = TRUE), CUSTOMER[[#This Row],[Quantity]], AND($Y$10:$Y1767 = TRUE, COUNTIFS($H$10:$H1767, CUSTOMER[[#This Row],[Booking]], $J$10:$J1767, CUSTOMER[[#This Row],[Order Date]], $F$10:$F1767, "&lt;&gt;"&amp;"N?m l*")=1), 1, TRUE,  "")</f>
        <v>#NAME?</v>
      </c>
      <c r="AA1767" s="282" t="b">
        <f t="shared" ca="1" si="28"/>
        <v>0</v>
      </c>
      <c r="AB1767" s="305"/>
    </row>
    <row r="1768" spans="1:28" x14ac:dyDescent="0.25">
      <c r="A1768" s="281" t="str">
        <f ca="1">no.</f>
        <v/>
      </c>
      <c r="B1768" s="281"/>
      <c r="C1768" s="282"/>
      <c r="D1768" s="282"/>
      <c r="E1768" s="282" t="str">
        <f ca="1">position</f>
        <v/>
      </c>
      <c r="F1768" s="282"/>
      <c r="G1768" s="282"/>
      <c r="H1768" s="282"/>
      <c r="I1768" s="282"/>
      <c r="J1768" s="335"/>
      <c r="K1768" s="282"/>
      <c r="L1768" s="282"/>
      <c r="M1768" s="282"/>
      <c r="N1768" s="282"/>
      <c r="O1768" s="281"/>
      <c r="P1768" s="360" t="str">
        <f ca="1">rescore_patient</f>
        <v/>
      </c>
      <c r="Q1768" s="330" t="str">
        <f ca="1">quantity</f>
        <v/>
      </c>
      <c r="R1768" s="281"/>
      <c r="S1768" s="282"/>
      <c r="T1768" s="282"/>
      <c r="U1768" s="282"/>
      <c r="V1768" s="305"/>
      <c r="W1768" s="305"/>
      <c r="X1768" s="305"/>
      <c r="Y1768" s="282"/>
      <c r="Z1768" s="282" t="e" vm="1">
        <f ca="1">_xlfn.IFS(AND(ISNUMBER(SEARCH("N?m l*", CUSTOMER[[#This Row],[Service Type]], 1)), CUSTOMER[[#This Row],[Count ST]] = TRUE), CUSTOMER[[#This Row],[Quantity]], AND($Y$10:$Y1768 = TRUE, COUNTIFS($H$10:$H1768, CUSTOMER[[#This Row],[Booking]], $J$10:$J1768, CUSTOMER[[#This Row],[Order Date]], $F$10:$F1768, "&lt;&gt;"&amp;"N?m l*")=1), 1, TRUE,  "")</f>
        <v>#NAME?</v>
      </c>
      <c r="AA1768" s="282" t="b">
        <f t="shared" ca="1" si="28"/>
        <v>0</v>
      </c>
      <c r="AB1768" s="305"/>
    </row>
    <row r="1769" spans="1:28" x14ac:dyDescent="0.25">
      <c r="A1769" s="281" t="str">
        <f ca="1">no.</f>
        <v/>
      </c>
      <c r="B1769" s="281"/>
      <c r="C1769" s="282"/>
      <c r="D1769" s="282"/>
      <c r="E1769" s="282" t="str">
        <f ca="1">position</f>
        <v/>
      </c>
      <c r="F1769" s="282"/>
      <c r="G1769" s="282"/>
      <c r="H1769" s="282"/>
      <c r="I1769" s="282"/>
      <c r="J1769" s="335"/>
      <c r="K1769" s="282"/>
      <c r="L1769" s="282"/>
      <c r="M1769" s="282"/>
      <c r="N1769" s="282"/>
      <c r="O1769" s="281"/>
      <c r="P1769" s="360" t="str">
        <f ca="1">rescore_patient</f>
        <v/>
      </c>
      <c r="Q1769" s="330" t="str">
        <f ca="1">quantity</f>
        <v/>
      </c>
      <c r="R1769" s="281"/>
      <c r="S1769" s="282"/>
      <c r="T1769" s="282"/>
      <c r="U1769" s="282"/>
      <c r="V1769" s="305"/>
      <c r="W1769" s="305"/>
      <c r="X1769" s="305"/>
      <c r="Y1769" s="282"/>
      <c r="Z1769" s="282" t="e" vm="1">
        <f ca="1">_xlfn.IFS(AND(ISNUMBER(SEARCH("N?m l*", CUSTOMER[[#This Row],[Service Type]], 1)), CUSTOMER[[#This Row],[Count ST]] = TRUE), CUSTOMER[[#This Row],[Quantity]], AND($Y$10:$Y1769 = TRUE, COUNTIFS($H$10:$H1769, CUSTOMER[[#This Row],[Booking]], $J$10:$J1769, CUSTOMER[[#This Row],[Order Date]], $F$10:$F1769, "&lt;&gt;"&amp;"N?m l*")=1), 1, TRUE,  "")</f>
        <v>#NAME?</v>
      </c>
      <c r="AA1769" s="282" t="b">
        <f t="shared" ca="1" si="28"/>
        <v>0</v>
      </c>
      <c r="AB1769" s="305"/>
    </row>
    <row r="1770" spans="1:28" x14ac:dyDescent="0.25">
      <c r="A1770" s="281" t="str">
        <f ca="1">no.</f>
        <v/>
      </c>
      <c r="B1770" s="281"/>
      <c r="C1770" s="282"/>
      <c r="D1770" s="282"/>
      <c r="E1770" s="282" t="str">
        <f ca="1">position</f>
        <v/>
      </c>
      <c r="F1770" s="282"/>
      <c r="G1770" s="282"/>
      <c r="H1770" s="282"/>
      <c r="I1770" s="282"/>
      <c r="J1770" s="335"/>
      <c r="K1770" s="282"/>
      <c r="L1770" s="282"/>
      <c r="M1770" s="282"/>
      <c r="N1770" s="282"/>
      <c r="O1770" s="281"/>
      <c r="P1770" s="360" t="str">
        <f ca="1">rescore_patient</f>
        <v/>
      </c>
      <c r="Q1770" s="330" t="str">
        <f ca="1">quantity</f>
        <v/>
      </c>
      <c r="R1770" s="281"/>
      <c r="S1770" s="282"/>
      <c r="T1770" s="282"/>
      <c r="U1770" s="282"/>
      <c r="V1770" s="305"/>
      <c r="W1770" s="305"/>
      <c r="X1770" s="305"/>
      <c r="Y1770" s="282"/>
      <c r="Z1770" s="282" t="e" vm="1">
        <f ca="1">_xlfn.IFS(AND(ISNUMBER(SEARCH("N?m l*", CUSTOMER[[#This Row],[Service Type]], 1)), CUSTOMER[[#This Row],[Count ST]] = TRUE), CUSTOMER[[#This Row],[Quantity]], AND($Y$10:$Y1770 = TRUE, COUNTIFS($H$10:$H1770, CUSTOMER[[#This Row],[Booking]], $J$10:$J1770, CUSTOMER[[#This Row],[Order Date]], $F$10:$F1770, "&lt;&gt;"&amp;"N?m l*")=1), 1, TRUE,  "")</f>
        <v>#NAME?</v>
      </c>
      <c r="AA1770" s="282" t="b">
        <f t="shared" ca="1" si="28"/>
        <v>0</v>
      </c>
      <c r="AB1770" s="305"/>
    </row>
    <row r="1771" spans="1:28" x14ac:dyDescent="0.25">
      <c r="A1771" s="281" t="str">
        <f ca="1">no.</f>
        <v/>
      </c>
      <c r="B1771" s="281"/>
      <c r="C1771" s="282"/>
      <c r="D1771" s="282"/>
      <c r="E1771" s="282" t="str">
        <f ca="1">position</f>
        <v/>
      </c>
      <c r="F1771" s="282"/>
      <c r="G1771" s="282"/>
      <c r="H1771" s="282"/>
      <c r="I1771" s="282"/>
      <c r="J1771" s="335"/>
      <c r="K1771" s="282"/>
      <c r="L1771" s="282"/>
      <c r="M1771" s="282"/>
      <c r="N1771" s="282"/>
      <c r="O1771" s="281"/>
      <c r="P1771" s="360" t="str">
        <f ca="1">rescore_patient</f>
        <v/>
      </c>
      <c r="Q1771" s="330" t="str">
        <f ca="1">quantity</f>
        <v/>
      </c>
      <c r="R1771" s="281"/>
      <c r="S1771" s="282"/>
      <c r="T1771" s="282"/>
      <c r="U1771" s="282"/>
      <c r="V1771" s="305"/>
      <c r="W1771" s="305"/>
      <c r="X1771" s="305"/>
      <c r="Y1771" s="282"/>
      <c r="Z1771" s="282" t="e" vm="1">
        <f ca="1">_xlfn.IFS(AND(ISNUMBER(SEARCH("N?m l*", CUSTOMER[[#This Row],[Service Type]], 1)), CUSTOMER[[#This Row],[Count ST]] = TRUE), CUSTOMER[[#This Row],[Quantity]], AND($Y$10:$Y1771 = TRUE, COUNTIFS($H$10:$H1771, CUSTOMER[[#This Row],[Booking]], $J$10:$J1771, CUSTOMER[[#This Row],[Order Date]], $F$10:$F1771, "&lt;&gt;"&amp;"N?m l*")=1), 1, TRUE,  "")</f>
        <v>#NAME?</v>
      </c>
      <c r="AA1771" s="282" t="b">
        <f t="shared" ca="1" si="28"/>
        <v>0</v>
      </c>
      <c r="AB1771" s="305"/>
    </row>
    <row r="1772" spans="1:28" x14ac:dyDescent="0.25">
      <c r="A1772" s="281" t="str">
        <f ca="1">no.</f>
        <v/>
      </c>
      <c r="B1772" s="281"/>
      <c r="C1772" s="282"/>
      <c r="D1772" s="282"/>
      <c r="E1772" s="282" t="str">
        <f ca="1">position</f>
        <v/>
      </c>
      <c r="F1772" s="282"/>
      <c r="G1772" s="282"/>
      <c r="H1772" s="282"/>
      <c r="I1772" s="282"/>
      <c r="J1772" s="335"/>
      <c r="K1772" s="282"/>
      <c r="L1772" s="282"/>
      <c r="M1772" s="282"/>
      <c r="N1772" s="282"/>
      <c r="O1772" s="281"/>
      <c r="P1772" s="360" t="str">
        <f ca="1">rescore_patient</f>
        <v/>
      </c>
      <c r="Q1772" s="330" t="str">
        <f ca="1">quantity</f>
        <v/>
      </c>
      <c r="R1772" s="281"/>
      <c r="S1772" s="282"/>
      <c r="T1772" s="282"/>
      <c r="U1772" s="282"/>
      <c r="V1772" s="305"/>
      <c r="W1772" s="305"/>
      <c r="X1772" s="305"/>
      <c r="Y1772" s="282"/>
      <c r="Z1772" s="282" t="e" vm="1">
        <f ca="1">_xlfn.IFS(AND(ISNUMBER(SEARCH("N?m l*", CUSTOMER[[#This Row],[Service Type]], 1)), CUSTOMER[[#This Row],[Count ST]] = TRUE), CUSTOMER[[#This Row],[Quantity]], AND($Y$10:$Y1772 = TRUE, COUNTIFS($H$10:$H1772, CUSTOMER[[#This Row],[Booking]], $J$10:$J1772, CUSTOMER[[#This Row],[Order Date]], $F$10:$F1772, "&lt;&gt;"&amp;"N?m l*")=1), 1, TRUE,  "")</f>
        <v>#NAME?</v>
      </c>
      <c r="AA1772" s="282" t="b">
        <f t="shared" ca="1" si="28"/>
        <v>0</v>
      </c>
      <c r="AB1772" s="305"/>
    </row>
    <row r="1773" spans="1:28" x14ac:dyDescent="0.25">
      <c r="A1773" s="281" t="str">
        <f ca="1">no.</f>
        <v/>
      </c>
      <c r="B1773" s="281"/>
      <c r="C1773" s="282"/>
      <c r="D1773" s="282"/>
      <c r="E1773" s="282" t="str">
        <f ca="1">position</f>
        <v/>
      </c>
      <c r="F1773" s="282"/>
      <c r="G1773" s="282"/>
      <c r="H1773" s="282"/>
      <c r="I1773" s="282"/>
      <c r="J1773" s="335"/>
      <c r="K1773" s="282"/>
      <c r="L1773" s="282"/>
      <c r="M1773" s="282"/>
      <c r="N1773" s="282"/>
      <c r="O1773" s="281"/>
      <c r="P1773" s="360" t="str">
        <f ca="1">rescore_patient</f>
        <v/>
      </c>
      <c r="Q1773" s="330" t="str">
        <f ca="1">quantity</f>
        <v/>
      </c>
      <c r="R1773" s="281"/>
      <c r="S1773" s="282"/>
      <c r="T1773" s="282"/>
      <c r="U1773" s="282"/>
      <c r="V1773" s="305"/>
      <c r="W1773" s="305"/>
      <c r="X1773" s="305"/>
      <c r="Y1773" s="282"/>
      <c r="Z1773" s="282" t="e" vm="1">
        <f ca="1">_xlfn.IFS(AND(ISNUMBER(SEARCH("N?m l*", CUSTOMER[[#This Row],[Service Type]], 1)), CUSTOMER[[#This Row],[Count ST]] = TRUE), CUSTOMER[[#This Row],[Quantity]], AND($Y$10:$Y1773 = TRUE, COUNTIFS($H$10:$H1773, CUSTOMER[[#This Row],[Booking]], $J$10:$J1773, CUSTOMER[[#This Row],[Order Date]], $F$10:$F1773, "&lt;&gt;"&amp;"N?m l*")=1), 1, TRUE,  "")</f>
        <v>#NAME?</v>
      </c>
      <c r="AA1773" s="282" t="b">
        <f t="shared" ca="1" si="28"/>
        <v>0</v>
      </c>
      <c r="AB1773" s="305"/>
    </row>
    <row r="1774" spans="1:28" x14ac:dyDescent="0.25">
      <c r="A1774" s="281" t="str">
        <f ca="1">no.</f>
        <v/>
      </c>
      <c r="B1774" s="281"/>
      <c r="C1774" s="282"/>
      <c r="D1774" s="282"/>
      <c r="E1774" s="282" t="str">
        <f ca="1">position</f>
        <v/>
      </c>
      <c r="F1774" s="282"/>
      <c r="G1774" s="282"/>
      <c r="H1774" s="282"/>
      <c r="I1774" s="282"/>
      <c r="J1774" s="335"/>
      <c r="K1774" s="282"/>
      <c r="L1774" s="282"/>
      <c r="M1774" s="282"/>
      <c r="N1774" s="282"/>
      <c r="O1774" s="281"/>
      <c r="P1774" s="360" t="str">
        <f ca="1">rescore_patient</f>
        <v/>
      </c>
      <c r="Q1774" s="330" t="str">
        <f ca="1">quantity</f>
        <v/>
      </c>
      <c r="R1774" s="281"/>
      <c r="S1774" s="282"/>
      <c r="T1774" s="282"/>
      <c r="U1774" s="282"/>
      <c r="V1774" s="305"/>
      <c r="W1774" s="305"/>
      <c r="X1774" s="305"/>
      <c r="Y1774" s="282"/>
      <c r="Z1774" s="282" t="e" vm="1">
        <f ca="1">_xlfn.IFS(AND(ISNUMBER(SEARCH("N?m l*", CUSTOMER[[#This Row],[Service Type]], 1)), CUSTOMER[[#This Row],[Count ST]] = TRUE), CUSTOMER[[#This Row],[Quantity]], AND($Y$10:$Y1774 = TRUE, COUNTIFS($H$10:$H1774, CUSTOMER[[#This Row],[Booking]], $J$10:$J1774, CUSTOMER[[#This Row],[Order Date]], $F$10:$F1774, "&lt;&gt;"&amp;"N?m l*")=1), 1, TRUE,  "")</f>
        <v>#NAME?</v>
      </c>
      <c r="AA1774" s="282" t="b">
        <f t="shared" ca="1" si="28"/>
        <v>0</v>
      </c>
      <c r="AB1774" s="305"/>
    </row>
    <row r="1775" spans="1:28" x14ac:dyDescent="0.25">
      <c r="A1775" s="281" t="str">
        <f ca="1">no.</f>
        <v/>
      </c>
      <c r="B1775" s="281"/>
      <c r="C1775" s="282"/>
      <c r="D1775" s="282"/>
      <c r="E1775" s="282" t="str">
        <f ca="1">position</f>
        <v/>
      </c>
      <c r="F1775" s="282"/>
      <c r="G1775" s="282"/>
      <c r="H1775" s="282"/>
      <c r="I1775" s="282"/>
      <c r="J1775" s="335"/>
      <c r="K1775" s="282"/>
      <c r="L1775" s="282"/>
      <c r="M1775" s="282"/>
      <c r="N1775" s="282"/>
      <c r="O1775" s="281"/>
      <c r="P1775" s="360" t="str">
        <f ca="1">rescore_patient</f>
        <v/>
      </c>
      <c r="Q1775" s="330" t="str">
        <f ca="1">quantity</f>
        <v/>
      </c>
      <c r="R1775" s="281"/>
      <c r="S1775" s="282"/>
      <c r="T1775" s="282"/>
      <c r="U1775" s="282"/>
      <c r="V1775" s="305"/>
      <c r="W1775" s="305"/>
      <c r="X1775" s="305"/>
      <c r="Y1775" s="282"/>
      <c r="Z1775" s="282" t="e" vm="1">
        <f ca="1">_xlfn.IFS(AND(ISNUMBER(SEARCH("N?m l*", CUSTOMER[[#This Row],[Service Type]], 1)), CUSTOMER[[#This Row],[Count ST]] = TRUE), CUSTOMER[[#This Row],[Quantity]], AND($Y$10:$Y1775 = TRUE, COUNTIFS($H$10:$H1775, CUSTOMER[[#This Row],[Booking]], $J$10:$J1775, CUSTOMER[[#This Row],[Order Date]], $F$10:$F1775, "&lt;&gt;"&amp;"N?m l*")=1), 1, TRUE,  "")</f>
        <v>#NAME?</v>
      </c>
      <c r="AA1775" s="282" t="b">
        <f t="shared" ca="1" si="28"/>
        <v>0</v>
      </c>
      <c r="AB1775" s="305"/>
    </row>
    <row r="1776" spans="1:28" x14ac:dyDescent="0.25">
      <c r="A1776" s="281" t="str">
        <f ca="1">no.</f>
        <v/>
      </c>
      <c r="B1776" s="281"/>
      <c r="C1776" s="282"/>
      <c r="D1776" s="282"/>
      <c r="E1776" s="282" t="str">
        <f ca="1">position</f>
        <v/>
      </c>
      <c r="F1776" s="282"/>
      <c r="G1776" s="282"/>
      <c r="H1776" s="282"/>
      <c r="I1776" s="282"/>
      <c r="J1776" s="335"/>
      <c r="K1776" s="282"/>
      <c r="L1776" s="282"/>
      <c r="M1776" s="282"/>
      <c r="N1776" s="282"/>
      <c r="O1776" s="281"/>
      <c r="P1776" s="360" t="str">
        <f ca="1">rescore_patient</f>
        <v/>
      </c>
      <c r="Q1776" s="330" t="str">
        <f ca="1">quantity</f>
        <v/>
      </c>
      <c r="R1776" s="281"/>
      <c r="S1776" s="282"/>
      <c r="T1776" s="282"/>
      <c r="U1776" s="282"/>
      <c r="V1776" s="305"/>
      <c r="W1776" s="305"/>
      <c r="X1776" s="305"/>
      <c r="Y1776" s="282"/>
      <c r="Z1776" s="282" t="e" vm="1">
        <f ca="1">_xlfn.IFS(AND(ISNUMBER(SEARCH("N?m l*", CUSTOMER[[#This Row],[Service Type]], 1)), CUSTOMER[[#This Row],[Count ST]] = TRUE), CUSTOMER[[#This Row],[Quantity]], AND($Y$10:$Y1776 = TRUE, COUNTIFS($H$10:$H1776, CUSTOMER[[#This Row],[Booking]], $J$10:$J1776, CUSTOMER[[#This Row],[Order Date]], $F$10:$F1776, "&lt;&gt;"&amp;"N?m l*")=1), 1, TRUE,  "")</f>
        <v>#NAME?</v>
      </c>
      <c r="AA1776" s="282" t="b">
        <f t="shared" ca="1" si="28"/>
        <v>0</v>
      </c>
      <c r="AB1776" s="305"/>
    </row>
    <row r="1777" spans="1:28" x14ac:dyDescent="0.25">
      <c r="A1777" s="281" t="str">
        <f ca="1">no.</f>
        <v/>
      </c>
      <c r="B1777" s="281"/>
      <c r="C1777" s="282"/>
      <c r="D1777" s="282"/>
      <c r="E1777" s="282" t="str">
        <f ca="1">position</f>
        <v/>
      </c>
      <c r="F1777" s="282"/>
      <c r="G1777" s="282"/>
      <c r="H1777" s="282"/>
      <c r="I1777" s="282"/>
      <c r="J1777" s="335"/>
      <c r="K1777" s="282"/>
      <c r="L1777" s="282"/>
      <c r="M1777" s="282"/>
      <c r="N1777" s="282"/>
      <c r="O1777" s="281"/>
      <c r="P1777" s="360" t="str">
        <f ca="1">rescore_patient</f>
        <v/>
      </c>
      <c r="Q1777" s="330" t="str">
        <f ca="1">quantity</f>
        <v/>
      </c>
      <c r="R1777" s="281"/>
      <c r="S1777" s="282"/>
      <c r="T1777" s="282"/>
      <c r="U1777" s="282"/>
      <c r="V1777" s="305"/>
      <c r="W1777" s="305"/>
      <c r="X1777" s="305"/>
      <c r="Y1777" s="282"/>
      <c r="Z1777" s="282" t="e" vm="1">
        <f ca="1">_xlfn.IFS(AND(ISNUMBER(SEARCH("N?m l*", CUSTOMER[[#This Row],[Service Type]], 1)), CUSTOMER[[#This Row],[Count ST]] = TRUE), CUSTOMER[[#This Row],[Quantity]], AND($Y$10:$Y1777 = TRUE, COUNTIFS($H$10:$H1777, CUSTOMER[[#This Row],[Booking]], $J$10:$J1777, CUSTOMER[[#This Row],[Order Date]], $F$10:$F1777, "&lt;&gt;"&amp;"N?m l*")=1), 1, TRUE,  "")</f>
        <v>#NAME?</v>
      </c>
      <c r="AA1777" s="282" t="b">
        <f t="shared" ca="1" si="28"/>
        <v>0</v>
      </c>
      <c r="AB1777" s="305"/>
    </row>
    <row r="1778" spans="1:28" x14ac:dyDescent="0.25">
      <c r="A1778" s="281" t="str">
        <f ca="1">no.</f>
        <v/>
      </c>
      <c r="B1778" s="281"/>
      <c r="C1778" s="282"/>
      <c r="D1778" s="282"/>
      <c r="E1778" s="282" t="str">
        <f ca="1">position</f>
        <v/>
      </c>
      <c r="F1778" s="282"/>
      <c r="G1778" s="282"/>
      <c r="H1778" s="282"/>
      <c r="I1778" s="282"/>
      <c r="J1778" s="335"/>
      <c r="K1778" s="282"/>
      <c r="L1778" s="282"/>
      <c r="M1778" s="282"/>
      <c r="N1778" s="282"/>
      <c r="O1778" s="281"/>
      <c r="P1778" s="360" t="str">
        <f ca="1">rescore_patient</f>
        <v/>
      </c>
      <c r="Q1778" s="330" t="str">
        <f ca="1">quantity</f>
        <v/>
      </c>
      <c r="R1778" s="281"/>
      <c r="S1778" s="282"/>
      <c r="T1778" s="282"/>
      <c r="U1778" s="282"/>
      <c r="V1778" s="305"/>
      <c r="W1778" s="305"/>
      <c r="X1778" s="305"/>
      <c r="Y1778" s="282"/>
      <c r="Z1778" s="282" t="e" vm="1">
        <f ca="1">_xlfn.IFS(AND(ISNUMBER(SEARCH("N?m l*", CUSTOMER[[#This Row],[Service Type]], 1)), CUSTOMER[[#This Row],[Count ST]] = TRUE), CUSTOMER[[#This Row],[Quantity]], AND($Y$10:$Y1778 = TRUE, COUNTIFS($H$10:$H1778, CUSTOMER[[#This Row],[Booking]], $J$10:$J1778, CUSTOMER[[#This Row],[Order Date]], $F$10:$F1778, "&lt;&gt;"&amp;"N?m l*")=1), 1, TRUE,  "")</f>
        <v>#NAME?</v>
      </c>
      <c r="AA1778" s="282" t="b">
        <f t="shared" ca="1" si="28"/>
        <v>0</v>
      </c>
      <c r="AB1778" s="305"/>
    </row>
    <row r="1779" spans="1:28" x14ac:dyDescent="0.25">
      <c r="A1779" s="281" t="str">
        <f ca="1">no.</f>
        <v/>
      </c>
      <c r="B1779" s="281"/>
      <c r="C1779" s="282"/>
      <c r="D1779" s="282"/>
      <c r="E1779" s="282" t="str">
        <f ca="1">position</f>
        <v/>
      </c>
      <c r="F1779" s="282"/>
      <c r="G1779" s="282"/>
      <c r="H1779" s="282"/>
      <c r="I1779" s="282"/>
      <c r="J1779" s="335"/>
      <c r="K1779" s="282"/>
      <c r="L1779" s="282"/>
      <c r="M1779" s="282"/>
      <c r="N1779" s="282"/>
      <c r="O1779" s="281"/>
      <c r="P1779" s="360" t="str">
        <f ca="1">rescore_patient</f>
        <v/>
      </c>
      <c r="Q1779" s="330" t="str">
        <f ca="1">quantity</f>
        <v/>
      </c>
      <c r="R1779" s="281"/>
      <c r="S1779" s="282"/>
      <c r="T1779" s="282"/>
      <c r="U1779" s="282"/>
      <c r="V1779" s="305"/>
      <c r="W1779" s="305"/>
      <c r="X1779" s="305"/>
      <c r="Y1779" s="282"/>
      <c r="Z1779" s="282" t="e" vm="1">
        <f ca="1">_xlfn.IFS(AND(ISNUMBER(SEARCH("N?m l*", CUSTOMER[[#This Row],[Service Type]], 1)), CUSTOMER[[#This Row],[Count ST]] = TRUE), CUSTOMER[[#This Row],[Quantity]], AND($Y$10:$Y1779 = TRUE, COUNTIFS($H$10:$H1779, CUSTOMER[[#This Row],[Booking]], $J$10:$J1779, CUSTOMER[[#This Row],[Order Date]], $F$10:$F1779, "&lt;&gt;"&amp;"N?m l*")=1), 1, TRUE,  "")</f>
        <v>#NAME?</v>
      </c>
      <c r="AA1779" s="282" t="b">
        <f t="shared" ca="1" si="28"/>
        <v>0</v>
      </c>
      <c r="AB1779" s="305"/>
    </row>
    <row r="1780" spans="1:28" x14ac:dyDescent="0.25">
      <c r="A1780" s="281" t="str">
        <f ca="1">no.</f>
        <v/>
      </c>
      <c r="B1780" s="281"/>
      <c r="C1780" s="282"/>
      <c r="D1780" s="282"/>
      <c r="E1780" s="282" t="str">
        <f ca="1">position</f>
        <v/>
      </c>
      <c r="F1780" s="282"/>
      <c r="G1780" s="282"/>
      <c r="H1780" s="282"/>
      <c r="I1780" s="282"/>
      <c r="J1780" s="335"/>
      <c r="K1780" s="282"/>
      <c r="L1780" s="282"/>
      <c r="M1780" s="282"/>
      <c r="N1780" s="282"/>
      <c r="O1780" s="281"/>
      <c r="P1780" s="360" t="str">
        <f ca="1">rescore_patient</f>
        <v/>
      </c>
      <c r="Q1780" s="330" t="str">
        <f ca="1">quantity</f>
        <v/>
      </c>
      <c r="R1780" s="281"/>
      <c r="S1780" s="282"/>
      <c r="T1780" s="282"/>
      <c r="U1780" s="282"/>
      <c r="V1780" s="305"/>
      <c r="W1780" s="305"/>
      <c r="X1780" s="305"/>
      <c r="Y1780" s="282"/>
      <c r="Z1780" s="282" t="e" vm="1">
        <f ca="1">_xlfn.IFS(AND(ISNUMBER(SEARCH("N?m l*", CUSTOMER[[#This Row],[Service Type]], 1)), CUSTOMER[[#This Row],[Count ST]] = TRUE), CUSTOMER[[#This Row],[Quantity]], AND($Y$10:$Y1780 = TRUE, COUNTIFS($H$10:$H1780, CUSTOMER[[#This Row],[Booking]], $J$10:$J1780, CUSTOMER[[#This Row],[Order Date]], $F$10:$F1780, "&lt;&gt;"&amp;"N?m l*")=1), 1, TRUE,  "")</f>
        <v>#NAME?</v>
      </c>
      <c r="AA1780" s="282" t="b">
        <f t="shared" ca="1" si="28"/>
        <v>0</v>
      </c>
      <c r="AB1780" s="305"/>
    </row>
    <row r="1781" spans="1:28" x14ac:dyDescent="0.25">
      <c r="A1781" s="281" t="str">
        <f ca="1">no.</f>
        <v/>
      </c>
      <c r="B1781" s="281"/>
      <c r="C1781" s="282"/>
      <c r="D1781" s="282"/>
      <c r="E1781" s="282" t="str">
        <f ca="1">position</f>
        <v/>
      </c>
      <c r="F1781" s="282"/>
      <c r="G1781" s="282"/>
      <c r="H1781" s="282"/>
      <c r="I1781" s="282"/>
      <c r="J1781" s="335"/>
      <c r="K1781" s="282"/>
      <c r="L1781" s="282"/>
      <c r="M1781" s="282"/>
      <c r="N1781" s="282"/>
      <c r="O1781" s="281"/>
      <c r="P1781" s="360" t="str">
        <f ca="1">rescore_patient</f>
        <v/>
      </c>
      <c r="Q1781" s="330" t="str">
        <f ca="1">quantity</f>
        <v/>
      </c>
      <c r="R1781" s="281"/>
      <c r="S1781" s="282"/>
      <c r="T1781" s="282"/>
      <c r="U1781" s="282"/>
      <c r="V1781" s="305"/>
      <c r="W1781" s="305"/>
      <c r="X1781" s="305"/>
      <c r="Y1781" s="282"/>
      <c r="Z1781" s="282" t="e" vm="1">
        <f ca="1">_xlfn.IFS(AND(ISNUMBER(SEARCH("N?m l*", CUSTOMER[[#This Row],[Service Type]], 1)), CUSTOMER[[#This Row],[Count ST]] = TRUE), CUSTOMER[[#This Row],[Quantity]], AND($Y$10:$Y1781 = TRUE, COUNTIFS($H$10:$H1781, CUSTOMER[[#This Row],[Booking]], $J$10:$J1781, CUSTOMER[[#This Row],[Order Date]], $F$10:$F1781, "&lt;&gt;"&amp;"N?m l*")=1), 1, TRUE,  "")</f>
        <v>#NAME?</v>
      </c>
      <c r="AA1781" s="282" t="b">
        <f t="shared" ca="1" si="28"/>
        <v>0</v>
      </c>
      <c r="AB1781" s="305"/>
    </row>
    <row r="1782" spans="1:28" x14ac:dyDescent="0.25">
      <c r="A1782" s="281" t="str">
        <f ca="1">no.</f>
        <v/>
      </c>
      <c r="B1782" s="281"/>
      <c r="C1782" s="282"/>
      <c r="D1782" s="282"/>
      <c r="E1782" s="282" t="str">
        <f ca="1">position</f>
        <v/>
      </c>
      <c r="F1782" s="282"/>
      <c r="G1782" s="282"/>
      <c r="H1782" s="282"/>
      <c r="I1782" s="282"/>
      <c r="J1782" s="335"/>
      <c r="K1782" s="282"/>
      <c r="L1782" s="282"/>
      <c r="M1782" s="282"/>
      <c r="N1782" s="282"/>
      <c r="O1782" s="281"/>
      <c r="P1782" s="360" t="str">
        <f ca="1">rescore_patient</f>
        <v/>
      </c>
      <c r="Q1782" s="330" t="str">
        <f ca="1">quantity</f>
        <v/>
      </c>
      <c r="R1782" s="281"/>
      <c r="S1782" s="282"/>
      <c r="T1782" s="282"/>
      <c r="U1782" s="282"/>
      <c r="V1782" s="305"/>
      <c r="W1782" s="305"/>
      <c r="X1782" s="305"/>
      <c r="Y1782" s="282"/>
      <c r="Z1782" s="282" t="e" vm="1">
        <f ca="1">_xlfn.IFS(AND(ISNUMBER(SEARCH("N?m l*", CUSTOMER[[#This Row],[Service Type]], 1)), CUSTOMER[[#This Row],[Count ST]] = TRUE), CUSTOMER[[#This Row],[Quantity]], AND($Y$10:$Y1782 = TRUE, COUNTIFS($H$10:$H1782, CUSTOMER[[#This Row],[Booking]], $J$10:$J1782, CUSTOMER[[#This Row],[Order Date]], $F$10:$F1782, "&lt;&gt;"&amp;"N?m l*")=1), 1, TRUE,  "")</f>
        <v>#NAME?</v>
      </c>
      <c r="AA1782" s="282" t="b">
        <f t="shared" ca="1" si="28"/>
        <v>0</v>
      </c>
      <c r="AB1782" s="305"/>
    </row>
    <row r="1783" spans="1:28" x14ac:dyDescent="0.25">
      <c r="A1783" s="281" t="str">
        <f ca="1">no.</f>
        <v/>
      </c>
      <c r="B1783" s="281"/>
      <c r="C1783" s="282"/>
      <c r="D1783" s="282"/>
      <c r="E1783" s="282" t="str">
        <f ca="1">position</f>
        <v/>
      </c>
      <c r="F1783" s="282"/>
      <c r="G1783" s="282"/>
      <c r="H1783" s="282"/>
      <c r="I1783" s="282"/>
      <c r="J1783" s="335"/>
      <c r="K1783" s="282"/>
      <c r="L1783" s="282"/>
      <c r="M1783" s="282"/>
      <c r="N1783" s="282"/>
      <c r="O1783" s="281"/>
      <c r="P1783" s="360" t="str">
        <f ca="1">rescore_patient</f>
        <v/>
      </c>
      <c r="Q1783" s="330" t="str">
        <f ca="1">quantity</f>
        <v/>
      </c>
      <c r="R1783" s="281"/>
      <c r="S1783" s="282"/>
      <c r="T1783" s="282"/>
      <c r="U1783" s="282"/>
      <c r="V1783" s="305"/>
      <c r="W1783" s="305"/>
      <c r="X1783" s="305"/>
      <c r="Y1783" s="282"/>
      <c r="Z1783" s="282" t="e" vm="1">
        <f ca="1">_xlfn.IFS(AND(ISNUMBER(SEARCH("N?m l*", CUSTOMER[[#This Row],[Service Type]], 1)), CUSTOMER[[#This Row],[Count ST]] = TRUE), CUSTOMER[[#This Row],[Quantity]], AND($Y$10:$Y1783 = TRUE, COUNTIFS($H$10:$H1783, CUSTOMER[[#This Row],[Booking]], $J$10:$J1783, CUSTOMER[[#This Row],[Order Date]], $F$10:$F1783, "&lt;&gt;"&amp;"N?m l*")=1), 1, TRUE,  "")</f>
        <v>#NAME?</v>
      </c>
      <c r="AA1783" s="282" t="b">
        <f t="shared" ca="1" si="28"/>
        <v>0</v>
      </c>
      <c r="AB1783" s="305"/>
    </row>
    <row r="1784" spans="1:28" x14ac:dyDescent="0.25">
      <c r="A1784" s="281" t="str">
        <f ca="1">no.</f>
        <v/>
      </c>
      <c r="B1784" s="281"/>
      <c r="C1784" s="282"/>
      <c r="D1784" s="282"/>
      <c r="E1784" s="282" t="str">
        <f ca="1">position</f>
        <v/>
      </c>
      <c r="F1784" s="282"/>
      <c r="G1784" s="282"/>
      <c r="H1784" s="282"/>
      <c r="I1784" s="282"/>
      <c r="J1784" s="335"/>
      <c r="K1784" s="282"/>
      <c r="L1784" s="282"/>
      <c r="M1784" s="282"/>
      <c r="N1784" s="282"/>
      <c r="O1784" s="281"/>
      <c r="P1784" s="360" t="str">
        <f ca="1">rescore_patient</f>
        <v/>
      </c>
      <c r="Q1784" s="330" t="str">
        <f ca="1">quantity</f>
        <v/>
      </c>
      <c r="R1784" s="281"/>
      <c r="S1784" s="282"/>
      <c r="T1784" s="282"/>
      <c r="U1784" s="282"/>
      <c r="V1784" s="305"/>
      <c r="W1784" s="305"/>
      <c r="X1784" s="305"/>
      <c r="Y1784" s="282"/>
      <c r="Z1784" s="282" t="e" vm="1">
        <f ca="1">_xlfn.IFS(AND(ISNUMBER(SEARCH("N?m l*", CUSTOMER[[#This Row],[Service Type]], 1)), CUSTOMER[[#This Row],[Count ST]] = TRUE), CUSTOMER[[#This Row],[Quantity]], AND($Y$10:$Y1784 = TRUE, COUNTIFS($H$10:$H1784, CUSTOMER[[#This Row],[Booking]], $J$10:$J1784, CUSTOMER[[#This Row],[Order Date]], $F$10:$F1784, "&lt;&gt;"&amp;"N?m l*")=1), 1, TRUE,  "")</f>
        <v>#NAME?</v>
      </c>
      <c r="AA1784" s="282" t="b">
        <f t="shared" ca="1" si="28"/>
        <v>0</v>
      </c>
      <c r="AB1784" s="305"/>
    </row>
    <row r="1785" spans="1:28" x14ac:dyDescent="0.25">
      <c r="A1785" s="281" t="str">
        <f ca="1">no.</f>
        <v/>
      </c>
      <c r="B1785" s="281"/>
      <c r="C1785" s="282"/>
      <c r="D1785" s="282"/>
      <c r="E1785" s="282" t="str">
        <f ca="1">position</f>
        <v/>
      </c>
      <c r="F1785" s="282"/>
      <c r="G1785" s="282"/>
      <c r="H1785" s="282"/>
      <c r="I1785" s="282"/>
      <c r="J1785" s="335"/>
      <c r="K1785" s="282"/>
      <c r="L1785" s="282"/>
      <c r="M1785" s="282"/>
      <c r="N1785" s="282"/>
      <c r="O1785" s="281"/>
      <c r="P1785" s="360" t="str">
        <f ca="1">rescore_patient</f>
        <v/>
      </c>
      <c r="Q1785" s="330" t="str">
        <f ca="1">quantity</f>
        <v/>
      </c>
      <c r="R1785" s="281"/>
      <c r="S1785" s="282"/>
      <c r="T1785" s="282"/>
      <c r="U1785" s="282"/>
      <c r="V1785" s="305"/>
      <c r="W1785" s="305"/>
      <c r="X1785" s="305"/>
      <c r="Y1785" s="282"/>
      <c r="Z1785" s="282" t="e" vm="1">
        <f ca="1">_xlfn.IFS(AND(ISNUMBER(SEARCH("N?m l*", CUSTOMER[[#This Row],[Service Type]], 1)), CUSTOMER[[#This Row],[Count ST]] = TRUE), CUSTOMER[[#This Row],[Quantity]], AND($Y$10:$Y1785 = TRUE, COUNTIFS($H$10:$H1785, CUSTOMER[[#This Row],[Booking]], $J$10:$J1785, CUSTOMER[[#This Row],[Order Date]], $F$10:$F1785, "&lt;&gt;"&amp;"N?m l*")=1), 1, TRUE,  "")</f>
        <v>#NAME?</v>
      </c>
      <c r="AA1785" s="282" t="b">
        <f t="shared" ca="1" si="28"/>
        <v>0</v>
      </c>
      <c r="AB1785" s="305"/>
    </row>
    <row r="1786" spans="1:28" x14ac:dyDescent="0.25">
      <c r="A1786" s="281" t="str">
        <f ca="1">no.</f>
        <v/>
      </c>
      <c r="B1786" s="281"/>
      <c r="C1786" s="282"/>
      <c r="D1786" s="282"/>
      <c r="E1786" s="282" t="str">
        <f ca="1">position</f>
        <v/>
      </c>
      <c r="F1786" s="282"/>
      <c r="G1786" s="282"/>
      <c r="H1786" s="282"/>
      <c r="I1786" s="282"/>
      <c r="J1786" s="335"/>
      <c r="K1786" s="282"/>
      <c r="L1786" s="282"/>
      <c r="M1786" s="282"/>
      <c r="N1786" s="282"/>
      <c r="O1786" s="281"/>
      <c r="P1786" s="360" t="str">
        <f ca="1">rescore_patient</f>
        <v/>
      </c>
      <c r="Q1786" s="330" t="str">
        <f ca="1">quantity</f>
        <v/>
      </c>
      <c r="R1786" s="281"/>
      <c r="S1786" s="282"/>
      <c r="T1786" s="282"/>
      <c r="U1786" s="282"/>
      <c r="V1786" s="305"/>
      <c r="W1786" s="305"/>
      <c r="X1786" s="305"/>
      <c r="Y1786" s="282"/>
      <c r="Z1786" s="282" t="e" vm="1">
        <f ca="1">_xlfn.IFS(AND(ISNUMBER(SEARCH("N?m l*", CUSTOMER[[#This Row],[Service Type]], 1)), CUSTOMER[[#This Row],[Count ST]] = TRUE), CUSTOMER[[#This Row],[Quantity]], AND($Y$10:$Y1786 = TRUE, COUNTIFS($H$10:$H1786, CUSTOMER[[#This Row],[Booking]], $J$10:$J1786, CUSTOMER[[#This Row],[Order Date]], $F$10:$F1786, "&lt;&gt;"&amp;"N?m l*")=1), 1, TRUE,  "")</f>
        <v>#NAME?</v>
      </c>
      <c r="AA1786" s="282" t="b">
        <f t="shared" ca="1" si="28"/>
        <v>0</v>
      </c>
      <c r="AB1786" s="305"/>
    </row>
    <row r="1787" spans="1:28" x14ac:dyDescent="0.25">
      <c r="A1787" s="281" t="str">
        <f ca="1">no.</f>
        <v/>
      </c>
      <c r="B1787" s="281"/>
      <c r="C1787" s="282"/>
      <c r="D1787" s="282"/>
      <c r="E1787" s="282" t="str">
        <f ca="1">position</f>
        <v/>
      </c>
      <c r="F1787" s="282"/>
      <c r="G1787" s="282"/>
      <c r="H1787" s="282"/>
      <c r="I1787" s="282"/>
      <c r="J1787" s="335"/>
      <c r="K1787" s="282"/>
      <c r="L1787" s="282"/>
      <c r="M1787" s="282"/>
      <c r="N1787" s="282"/>
      <c r="O1787" s="281"/>
      <c r="P1787" s="360" t="str">
        <f ca="1">rescore_patient</f>
        <v/>
      </c>
      <c r="Q1787" s="330" t="str">
        <f ca="1">quantity</f>
        <v/>
      </c>
      <c r="R1787" s="281"/>
      <c r="S1787" s="282"/>
      <c r="T1787" s="282"/>
      <c r="U1787" s="282"/>
      <c r="V1787" s="305"/>
      <c r="W1787" s="305"/>
      <c r="X1787" s="305"/>
      <c r="Y1787" s="282"/>
      <c r="Z1787" s="282" t="e" vm="1">
        <f ca="1">_xlfn.IFS(AND(ISNUMBER(SEARCH("N?m l*", CUSTOMER[[#This Row],[Service Type]], 1)), CUSTOMER[[#This Row],[Count ST]] = TRUE), CUSTOMER[[#This Row],[Quantity]], AND($Y$10:$Y1787 = TRUE, COUNTIFS($H$10:$H1787, CUSTOMER[[#This Row],[Booking]], $J$10:$J1787, CUSTOMER[[#This Row],[Order Date]], $F$10:$F1787, "&lt;&gt;"&amp;"N?m l*")=1), 1, TRUE,  "")</f>
        <v>#NAME?</v>
      </c>
      <c r="AA1787" s="282" t="b">
        <f t="shared" ca="1" si="28"/>
        <v>0</v>
      </c>
      <c r="AB1787" s="305"/>
    </row>
    <row r="1788" spans="1:28" x14ac:dyDescent="0.25">
      <c r="A1788" s="281" t="str">
        <f ca="1">no.</f>
        <v/>
      </c>
      <c r="B1788" s="281"/>
      <c r="C1788" s="282"/>
      <c r="D1788" s="282"/>
      <c r="E1788" s="282" t="str">
        <f ca="1">position</f>
        <v/>
      </c>
      <c r="F1788" s="282"/>
      <c r="G1788" s="282"/>
      <c r="H1788" s="282"/>
      <c r="I1788" s="282"/>
      <c r="J1788" s="335"/>
      <c r="K1788" s="282"/>
      <c r="L1788" s="282"/>
      <c r="M1788" s="282"/>
      <c r="N1788" s="282"/>
      <c r="O1788" s="281"/>
      <c r="P1788" s="360" t="str">
        <f ca="1">rescore_patient</f>
        <v/>
      </c>
      <c r="Q1788" s="330" t="str">
        <f ca="1">quantity</f>
        <v/>
      </c>
      <c r="R1788" s="281"/>
      <c r="S1788" s="282"/>
      <c r="T1788" s="282"/>
      <c r="U1788" s="282"/>
      <c r="V1788" s="305"/>
      <c r="W1788" s="305"/>
      <c r="X1788" s="305"/>
      <c r="Y1788" s="282"/>
      <c r="Z1788" s="282" t="e" vm="1">
        <f ca="1">_xlfn.IFS(AND(ISNUMBER(SEARCH("N?m l*", CUSTOMER[[#This Row],[Service Type]], 1)), CUSTOMER[[#This Row],[Count ST]] = TRUE), CUSTOMER[[#This Row],[Quantity]], AND($Y$10:$Y1788 = TRUE, COUNTIFS($H$10:$H1788, CUSTOMER[[#This Row],[Booking]], $J$10:$J1788, CUSTOMER[[#This Row],[Order Date]], $F$10:$F1788, "&lt;&gt;"&amp;"N?m l*")=1), 1, TRUE,  "")</f>
        <v>#NAME?</v>
      </c>
      <c r="AA1788" s="282" t="b">
        <f t="shared" ca="1" si="28"/>
        <v>0</v>
      </c>
      <c r="AB1788" s="305"/>
    </row>
    <row r="1789" spans="1:28" x14ac:dyDescent="0.25">
      <c r="A1789" s="281" t="str">
        <f ca="1">no.</f>
        <v/>
      </c>
      <c r="B1789" s="281"/>
      <c r="C1789" s="282"/>
      <c r="D1789" s="282"/>
      <c r="E1789" s="282" t="str">
        <f ca="1">position</f>
        <v/>
      </c>
      <c r="F1789" s="282"/>
      <c r="G1789" s="282"/>
      <c r="H1789" s="282"/>
      <c r="I1789" s="282"/>
      <c r="J1789" s="335"/>
      <c r="K1789" s="282"/>
      <c r="L1789" s="282"/>
      <c r="M1789" s="282"/>
      <c r="N1789" s="282"/>
      <c r="O1789" s="281"/>
      <c r="P1789" s="360" t="str">
        <f ca="1">rescore_patient</f>
        <v/>
      </c>
      <c r="Q1789" s="330" t="str">
        <f ca="1">quantity</f>
        <v/>
      </c>
      <c r="R1789" s="281"/>
      <c r="S1789" s="282"/>
      <c r="T1789" s="282"/>
      <c r="U1789" s="282"/>
      <c r="V1789" s="305"/>
      <c r="W1789" s="305"/>
      <c r="X1789" s="305"/>
      <c r="Y1789" s="282"/>
      <c r="Z1789" s="282" t="e" vm="1">
        <f ca="1">_xlfn.IFS(AND(ISNUMBER(SEARCH("N?m l*", CUSTOMER[[#This Row],[Service Type]], 1)), CUSTOMER[[#This Row],[Count ST]] = TRUE), CUSTOMER[[#This Row],[Quantity]], AND($Y$10:$Y1789 = TRUE, COUNTIFS($H$10:$H1789, CUSTOMER[[#This Row],[Booking]], $J$10:$J1789, CUSTOMER[[#This Row],[Order Date]], $F$10:$F1789, "&lt;&gt;"&amp;"N?m l*")=1), 1, TRUE,  "")</f>
        <v>#NAME?</v>
      </c>
      <c r="AA1789" s="282" t="b">
        <f t="shared" ca="1" si="28"/>
        <v>0</v>
      </c>
      <c r="AB1789" s="305"/>
    </row>
    <row r="1790" spans="1:28" x14ac:dyDescent="0.25">
      <c r="A1790" s="281" t="str">
        <f ca="1">no.</f>
        <v/>
      </c>
      <c r="B1790" s="281"/>
      <c r="C1790" s="282"/>
      <c r="D1790" s="282"/>
      <c r="E1790" s="282" t="str">
        <f ca="1">position</f>
        <v/>
      </c>
      <c r="F1790" s="282"/>
      <c r="G1790" s="282"/>
      <c r="H1790" s="282"/>
      <c r="I1790" s="282"/>
      <c r="J1790" s="335"/>
      <c r="K1790" s="282"/>
      <c r="L1790" s="282"/>
      <c r="M1790" s="282"/>
      <c r="N1790" s="282"/>
      <c r="O1790" s="281"/>
      <c r="P1790" s="360" t="str">
        <f ca="1">rescore_patient</f>
        <v/>
      </c>
      <c r="Q1790" s="330" t="str">
        <f ca="1">quantity</f>
        <v/>
      </c>
      <c r="R1790" s="281"/>
      <c r="S1790" s="282"/>
      <c r="T1790" s="282"/>
      <c r="U1790" s="282"/>
      <c r="V1790" s="305"/>
      <c r="W1790" s="305"/>
      <c r="X1790" s="305"/>
      <c r="Y1790" s="282"/>
      <c r="Z1790" s="282" t="e" vm="1">
        <f ca="1">_xlfn.IFS(AND(ISNUMBER(SEARCH("N?m l*", CUSTOMER[[#This Row],[Service Type]], 1)), CUSTOMER[[#This Row],[Count ST]] = TRUE), CUSTOMER[[#This Row],[Quantity]], AND($Y$10:$Y1790 = TRUE, COUNTIFS($H$10:$H1790, CUSTOMER[[#This Row],[Booking]], $J$10:$J1790, CUSTOMER[[#This Row],[Order Date]], $F$10:$F1790, "&lt;&gt;"&amp;"N?m l*")=1), 1, TRUE,  "")</f>
        <v>#NAME?</v>
      </c>
      <c r="AA1790" s="282" t="b">
        <f t="shared" ca="1" si="28"/>
        <v>0</v>
      </c>
      <c r="AB1790" s="305"/>
    </row>
    <row r="1791" spans="1:28" x14ac:dyDescent="0.25">
      <c r="A1791" s="281" t="str">
        <f ca="1">no.</f>
        <v/>
      </c>
      <c r="B1791" s="281"/>
      <c r="C1791" s="282"/>
      <c r="D1791" s="282"/>
      <c r="E1791" s="282" t="str">
        <f ca="1">position</f>
        <v/>
      </c>
      <c r="F1791" s="282"/>
      <c r="G1791" s="282"/>
      <c r="H1791" s="282"/>
      <c r="I1791" s="282"/>
      <c r="J1791" s="335"/>
      <c r="K1791" s="282"/>
      <c r="L1791" s="282"/>
      <c r="M1791" s="282"/>
      <c r="N1791" s="282"/>
      <c r="O1791" s="281"/>
      <c r="P1791" s="360" t="str">
        <f ca="1">rescore_patient</f>
        <v/>
      </c>
      <c r="Q1791" s="330" t="str">
        <f ca="1">quantity</f>
        <v/>
      </c>
      <c r="R1791" s="281"/>
      <c r="S1791" s="282"/>
      <c r="T1791" s="282"/>
      <c r="U1791" s="282"/>
      <c r="V1791" s="305"/>
      <c r="W1791" s="305"/>
      <c r="X1791" s="305"/>
      <c r="Y1791" s="282"/>
      <c r="Z1791" s="282" t="e" vm="1">
        <f ca="1">_xlfn.IFS(AND(ISNUMBER(SEARCH("N?m l*", CUSTOMER[[#This Row],[Service Type]], 1)), CUSTOMER[[#This Row],[Count ST]] = TRUE), CUSTOMER[[#This Row],[Quantity]], AND($Y$10:$Y1791 = TRUE, COUNTIFS($H$10:$H1791, CUSTOMER[[#This Row],[Booking]], $J$10:$J1791, CUSTOMER[[#This Row],[Order Date]], $F$10:$F1791, "&lt;&gt;"&amp;"N?m l*")=1), 1, TRUE,  "")</f>
        <v>#NAME?</v>
      </c>
      <c r="AA1791" s="282" t="b">
        <f t="shared" ca="1" si="28"/>
        <v>0</v>
      </c>
      <c r="AB1791" s="305"/>
    </row>
    <row r="1792" spans="1:28" x14ac:dyDescent="0.25">
      <c r="A1792" s="281" t="str">
        <f ca="1">no.</f>
        <v/>
      </c>
      <c r="B1792" s="281"/>
      <c r="C1792" s="282"/>
      <c r="D1792" s="282"/>
      <c r="E1792" s="282" t="str">
        <f ca="1">position</f>
        <v/>
      </c>
      <c r="F1792" s="282"/>
      <c r="G1792" s="282"/>
      <c r="H1792" s="282"/>
      <c r="I1792" s="282"/>
      <c r="J1792" s="335"/>
      <c r="K1792" s="282"/>
      <c r="L1792" s="282"/>
      <c r="M1792" s="282"/>
      <c r="N1792" s="282"/>
      <c r="O1792" s="281"/>
      <c r="P1792" s="360" t="str">
        <f ca="1">rescore_patient</f>
        <v/>
      </c>
      <c r="Q1792" s="330" t="str">
        <f ca="1">quantity</f>
        <v/>
      </c>
      <c r="R1792" s="281"/>
      <c r="S1792" s="282"/>
      <c r="T1792" s="282"/>
      <c r="U1792" s="282"/>
      <c r="V1792" s="305"/>
      <c r="W1792" s="305"/>
      <c r="X1792" s="305"/>
      <c r="Y1792" s="282"/>
      <c r="Z1792" s="282" t="e" vm="1">
        <f ca="1">_xlfn.IFS(AND(ISNUMBER(SEARCH("N?m l*", CUSTOMER[[#This Row],[Service Type]], 1)), CUSTOMER[[#This Row],[Count ST]] = TRUE), CUSTOMER[[#This Row],[Quantity]], AND($Y$10:$Y1792 = TRUE, COUNTIFS($H$10:$H1792, CUSTOMER[[#This Row],[Booking]], $J$10:$J1792, CUSTOMER[[#This Row],[Order Date]], $F$10:$F1792, "&lt;&gt;"&amp;"N?m l*")=1), 1, TRUE,  "")</f>
        <v>#NAME?</v>
      </c>
      <c r="AA1792" s="282" t="b">
        <f t="shared" ca="1" si="28"/>
        <v>0</v>
      </c>
      <c r="AB1792" s="305"/>
    </row>
    <row r="1793" spans="1:28" x14ac:dyDescent="0.25">
      <c r="A1793" s="281" t="str">
        <f ca="1">no.</f>
        <v/>
      </c>
      <c r="B1793" s="281"/>
      <c r="C1793" s="282"/>
      <c r="D1793" s="282"/>
      <c r="E1793" s="282" t="str">
        <f ca="1">position</f>
        <v/>
      </c>
      <c r="F1793" s="282"/>
      <c r="G1793" s="282"/>
      <c r="H1793" s="282"/>
      <c r="I1793" s="282"/>
      <c r="J1793" s="335"/>
      <c r="K1793" s="282"/>
      <c r="L1793" s="282"/>
      <c r="M1793" s="282"/>
      <c r="N1793" s="282"/>
      <c r="O1793" s="281"/>
      <c r="P1793" s="360" t="str">
        <f ca="1">rescore_patient</f>
        <v/>
      </c>
      <c r="Q1793" s="330" t="str">
        <f ca="1">quantity</f>
        <v/>
      </c>
      <c r="R1793" s="281"/>
      <c r="S1793" s="282"/>
      <c r="T1793" s="282"/>
      <c r="U1793" s="282"/>
      <c r="V1793" s="305"/>
      <c r="W1793" s="305"/>
      <c r="X1793" s="305"/>
      <c r="Y1793" s="282"/>
      <c r="Z1793" s="282" t="e" vm="1">
        <f ca="1">_xlfn.IFS(AND(ISNUMBER(SEARCH("N?m l*", CUSTOMER[[#This Row],[Service Type]], 1)), CUSTOMER[[#This Row],[Count ST]] = TRUE), CUSTOMER[[#This Row],[Quantity]], AND($Y$10:$Y1793 = TRUE, COUNTIFS($H$10:$H1793, CUSTOMER[[#This Row],[Booking]], $J$10:$J1793, CUSTOMER[[#This Row],[Order Date]], $F$10:$F1793, "&lt;&gt;"&amp;"N?m l*")=1), 1, TRUE,  "")</f>
        <v>#NAME?</v>
      </c>
      <c r="AA1793" s="282" t="b">
        <f t="shared" ca="1" si="28"/>
        <v>0</v>
      </c>
      <c r="AB1793" s="305"/>
    </row>
    <row r="1794" spans="1:28" x14ac:dyDescent="0.25">
      <c r="A1794" s="281" t="str">
        <f ca="1">no.</f>
        <v/>
      </c>
      <c r="B1794" s="281"/>
      <c r="C1794" s="282"/>
      <c r="D1794" s="282"/>
      <c r="E1794" s="282" t="str">
        <f ca="1">position</f>
        <v/>
      </c>
      <c r="F1794" s="282"/>
      <c r="G1794" s="282"/>
      <c r="H1794" s="282"/>
      <c r="I1794" s="282"/>
      <c r="J1794" s="335"/>
      <c r="K1794" s="282"/>
      <c r="L1794" s="282"/>
      <c r="M1794" s="282"/>
      <c r="N1794" s="282"/>
      <c r="O1794" s="281"/>
      <c r="P1794" s="360" t="str">
        <f ca="1">rescore_patient</f>
        <v/>
      </c>
      <c r="Q1794" s="330" t="str">
        <f ca="1">quantity</f>
        <v/>
      </c>
      <c r="R1794" s="281"/>
      <c r="S1794" s="282"/>
      <c r="T1794" s="282"/>
      <c r="U1794" s="282"/>
      <c r="V1794" s="305"/>
      <c r="W1794" s="305"/>
      <c r="X1794" s="305"/>
      <c r="Y1794" s="282"/>
      <c r="Z1794" s="282" t="e" vm="1">
        <f ca="1">_xlfn.IFS(AND(ISNUMBER(SEARCH("N?m l*", CUSTOMER[[#This Row],[Service Type]], 1)), CUSTOMER[[#This Row],[Count ST]] = TRUE), CUSTOMER[[#This Row],[Quantity]], AND($Y$10:$Y1794 = TRUE, COUNTIFS($H$10:$H1794, CUSTOMER[[#This Row],[Booking]], $J$10:$J1794, CUSTOMER[[#This Row],[Order Date]], $F$10:$F1794, "&lt;&gt;"&amp;"N?m l*")=1), 1, TRUE,  "")</f>
        <v>#NAME?</v>
      </c>
      <c r="AA1794" s="282" t="b">
        <f t="shared" ca="1" si="28"/>
        <v>0</v>
      </c>
      <c r="AB1794" s="305"/>
    </row>
    <row r="1795" spans="1:28" x14ac:dyDescent="0.25">
      <c r="A1795" s="281" t="str">
        <f ca="1">no.</f>
        <v/>
      </c>
      <c r="B1795" s="281"/>
      <c r="C1795" s="282"/>
      <c r="D1795" s="282"/>
      <c r="E1795" s="282" t="str">
        <f ca="1">position</f>
        <v/>
      </c>
      <c r="F1795" s="282"/>
      <c r="G1795" s="282"/>
      <c r="H1795" s="282"/>
      <c r="I1795" s="282"/>
      <c r="J1795" s="335"/>
      <c r="K1795" s="282"/>
      <c r="L1795" s="282"/>
      <c r="M1795" s="282"/>
      <c r="N1795" s="282"/>
      <c r="O1795" s="281"/>
      <c r="P1795" s="360" t="str">
        <f ca="1">rescore_patient</f>
        <v/>
      </c>
      <c r="Q1795" s="330" t="str">
        <f ca="1">quantity</f>
        <v/>
      </c>
      <c r="R1795" s="281"/>
      <c r="S1795" s="282"/>
      <c r="T1795" s="282"/>
      <c r="U1795" s="282"/>
      <c r="V1795" s="305"/>
      <c r="W1795" s="305"/>
      <c r="X1795" s="305"/>
      <c r="Y1795" s="282"/>
      <c r="Z1795" s="282" t="e" vm="1">
        <f ca="1">_xlfn.IFS(AND(ISNUMBER(SEARCH("N?m l*", CUSTOMER[[#This Row],[Service Type]], 1)), CUSTOMER[[#This Row],[Count ST]] = TRUE), CUSTOMER[[#This Row],[Quantity]], AND($Y$10:$Y1795 = TRUE, COUNTIFS($H$10:$H1795, CUSTOMER[[#This Row],[Booking]], $J$10:$J1795, CUSTOMER[[#This Row],[Order Date]], $F$10:$F1795, "&lt;&gt;"&amp;"N?m l*")=1), 1, TRUE,  "")</f>
        <v>#NAME?</v>
      </c>
      <c r="AA1795" s="282" t="b">
        <f t="shared" ca="1" si="28"/>
        <v>0</v>
      </c>
      <c r="AB1795" s="305"/>
    </row>
    <row r="1796" spans="1:28" x14ac:dyDescent="0.25">
      <c r="A1796" s="281" t="str">
        <f ca="1">no.</f>
        <v/>
      </c>
      <c r="B1796" s="281"/>
      <c r="C1796" s="282"/>
      <c r="D1796" s="282"/>
      <c r="E1796" s="282" t="str">
        <f ca="1">position</f>
        <v/>
      </c>
      <c r="F1796" s="282"/>
      <c r="G1796" s="282"/>
      <c r="H1796" s="282"/>
      <c r="I1796" s="282"/>
      <c r="J1796" s="335"/>
      <c r="K1796" s="282"/>
      <c r="L1796" s="282"/>
      <c r="M1796" s="282"/>
      <c r="N1796" s="282"/>
      <c r="O1796" s="281"/>
      <c r="P1796" s="360" t="str">
        <f ca="1">rescore_patient</f>
        <v/>
      </c>
      <c r="Q1796" s="330" t="str">
        <f ca="1">quantity</f>
        <v/>
      </c>
      <c r="R1796" s="281"/>
      <c r="S1796" s="282"/>
      <c r="T1796" s="282"/>
      <c r="U1796" s="282"/>
      <c r="V1796" s="305"/>
      <c r="W1796" s="305"/>
      <c r="X1796" s="305"/>
      <c r="Y1796" s="282"/>
      <c r="Z1796" s="282" t="e" vm="1">
        <f ca="1">_xlfn.IFS(AND(ISNUMBER(SEARCH("N?m l*", CUSTOMER[[#This Row],[Service Type]], 1)), CUSTOMER[[#This Row],[Count ST]] = TRUE), CUSTOMER[[#This Row],[Quantity]], AND($Y$10:$Y1796 = TRUE, COUNTIFS($H$10:$H1796, CUSTOMER[[#This Row],[Booking]], $J$10:$J1796, CUSTOMER[[#This Row],[Order Date]], $F$10:$F1796, "&lt;&gt;"&amp;"N?m l*")=1), 1, TRUE,  "")</f>
        <v>#NAME?</v>
      </c>
      <c r="AA1796" s="282" t="b">
        <f t="shared" ca="1" si="28"/>
        <v>0</v>
      </c>
      <c r="AB1796" s="305"/>
    </row>
    <row r="1797" spans="1:28" x14ac:dyDescent="0.25">
      <c r="A1797" s="281" t="str">
        <f ca="1">no.</f>
        <v/>
      </c>
      <c r="B1797" s="281"/>
      <c r="C1797" s="282"/>
      <c r="D1797" s="282"/>
      <c r="E1797" s="282" t="str">
        <f ca="1">position</f>
        <v/>
      </c>
      <c r="F1797" s="282"/>
      <c r="G1797" s="282"/>
      <c r="H1797" s="282"/>
      <c r="I1797" s="282"/>
      <c r="J1797" s="335"/>
      <c r="K1797" s="282"/>
      <c r="L1797" s="282"/>
      <c r="M1797" s="282"/>
      <c r="N1797" s="282"/>
      <c r="O1797" s="281"/>
      <c r="P1797" s="360" t="str">
        <f ca="1">rescore_patient</f>
        <v/>
      </c>
      <c r="Q1797" s="330" t="str">
        <f ca="1">quantity</f>
        <v/>
      </c>
      <c r="R1797" s="281"/>
      <c r="S1797" s="282"/>
      <c r="T1797" s="282"/>
      <c r="U1797" s="282"/>
      <c r="V1797" s="305"/>
      <c r="W1797" s="305"/>
      <c r="X1797" s="305"/>
      <c r="Y1797" s="282"/>
      <c r="Z1797" s="282" t="e" vm="1">
        <f ca="1">_xlfn.IFS(AND(ISNUMBER(SEARCH("N?m l*", CUSTOMER[[#This Row],[Service Type]], 1)), CUSTOMER[[#This Row],[Count ST]] = TRUE), CUSTOMER[[#This Row],[Quantity]], AND($Y$10:$Y1797 = TRUE, COUNTIFS($H$10:$H1797, CUSTOMER[[#This Row],[Booking]], $J$10:$J1797, CUSTOMER[[#This Row],[Order Date]], $F$10:$F1797, "&lt;&gt;"&amp;"N?m l*")=1), 1, TRUE,  "")</f>
        <v>#NAME?</v>
      </c>
      <c r="AA1797" s="282" t="b">
        <f t="shared" ca="1" si="28"/>
        <v>0</v>
      </c>
      <c r="AB1797" s="305"/>
    </row>
    <row r="1798" spans="1:28" x14ac:dyDescent="0.25">
      <c r="A1798" s="281" t="str">
        <f ca="1">no.</f>
        <v/>
      </c>
      <c r="B1798" s="281"/>
      <c r="C1798" s="282"/>
      <c r="D1798" s="282"/>
      <c r="E1798" s="282" t="str">
        <f ca="1">position</f>
        <v/>
      </c>
      <c r="F1798" s="282"/>
      <c r="G1798" s="282"/>
      <c r="H1798" s="282"/>
      <c r="I1798" s="282"/>
      <c r="J1798" s="335"/>
      <c r="K1798" s="282"/>
      <c r="L1798" s="282"/>
      <c r="M1798" s="282"/>
      <c r="N1798" s="282"/>
      <c r="O1798" s="281"/>
      <c r="P1798" s="360" t="str">
        <f ca="1">rescore_patient</f>
        <v/>
      </c>
      <c r="Q1798" s="330" t="str">
        <f ca="1">quantity</f>
        <v/>
      </c>
      <c r="R1798" s="281"/>
      <c r="S1798" s="282"/>
      <c r="T1798" s="282"/>
      <c r="U1798" s="282"/>
      <c r="V1798" s="305"/>
      <c r="W1798" s="305"/>
      <c r="X1798" s="305"/>
      <c r="Y1798" s="282"/>
      <c r="Z1798" s="282" t="e" vm="1">
        <f ca="1">_xlfn.IFS(AND(ISNUMBER(SEARCH("N?m l*", CUSTOMER[[#This Row],[Service Type]], 1)), CUSTOMER[[#This Row],[Count ST]] = TRUE), CUSTOMER[[#This Row],[Quantity]], AND($Y$10:$Y1798 = TRUE, COUNTIFS($H$10:$H1798, CUSTOMER[[#This Row],[Booking]], $J$10:$J1798, CUSTOMER[[#This Row],[Order Date]], $F$10:$F1798, "&lt;&gt;"&amp;"N?m l*")=1), 1, TRUE,  "")</f>
        <v>#NAME?</v>
      </c>
      <c r="AA1798" s="282" t="b">
        <f t="shared" ca="1" si="28"/>
        <v>0</v>
      </c>
      <c r="AB1798" s="305"/>
    </row>
    <row r="1799" spans="1:28" x14ac:dyDescent="0.25">
      <c r="A1799" s="281" t="str">
        <f ca="1">no.</f>
        <v/>
      </c>
      <c r="B1799" s="281"/>
      <c r="C1799" s="282"/>
      <c r="D1799" s="282"/>
      <c r="E1799" s="282" t="str">
        <f ca="1">position</f>
        <v/>
      </c>
      <c r="F1799" s="282"/>
      <c r="G1799" s="282"/>
      <c r="H1799" s="282"/>
      <c r="I1799" s="282"/>
      <c r="J1799" s="335"/>
      <c r="K1799" s="282"/>
      <c r="L1799" s="282"/>
      <c r="M1799" s="282"/>
      <c r="N1799" s="282"/>
      <c r="O1799" s="281"/>
      <c r="P1799" s="360" t="str">
        <f ca="1">rescore_patient</f>
        <v/>
      </c>
      <c r="Q1799" s="330" t="str">
        <f ca="1">quantity</f>
        <v/>
      </c>
      <c r="R1799" s="281"/>
      <c r="S1799" s="282"/>
      <c r="T1799" s="282"/>
      <c r="U1799" s="282"/>
      <c r="V1799" s="305"/>
      <c r="W1799" s="305"/>
      <c r="X1799" s="305"/>
      <c r="Y1799" s="282"/>
      <c r="Z1799" s="282" t="e" vm="1">
        <f ca="1">_xlfn.IFS(AND(ISNUMBER(SEARCH("N?m l*", CUSTOMER[[#This Row],[Service Type]], 1)), CUSTOMER[[#This Row],[Count ST]] = TRUE), CUSTOMER[[#This Row],[Quantity]], AND($Y$10:$Y1799 = TRUE, COUNTIFS($H$10:$H1799, CUSTOMER[[#This Row],[Booking]], $J$10:$J1799, CUSTOMER[[#This Row],[Order Date]], $F$10:$F1799, "&lt;&gt;"&amp;"N?m l*")=1), 1, TRUE,  "")</f>
        <v>#NAME?</v>
      </c>
      <c r="AA1799" s="282" t="b">
        <f t="shared" ca="1" si="28"/>
        <v>0</v>
      </c>
      <c r="AB1799" s="305"/>
    </row>
    <row r="1800" spans="1:28" x14ac:dyDescent="0.25">
      <c r="A1800" s="281" t="str">
        <f ca="1">no.</f>
        <v/>
      </c>
      <c r="B1800" s="281"/>
      <c r="C1800" s="282"/>
      <c r="D1800" s="282"/>
      <c r="E1800" s="282" t="str">
        <f ca="1">position</f>
        <v/>
      </c>
      <c r="F1800" s="282"/>
      <c r="G1800" s="282"/>
      <c r="H1800" s="282"/>
      <c r="I1800" s="282"/>
      <c r="J1800" s="335"/>
      <c r="K1800" s="282"/>
      <c r="L1800" s="282"/>
      <c r="M1800" s="282"/>
      <c r="N1800" s="282"/>
      <c r="O1800" s="281"/>
      <c r="P1800" s="360" t="str">
        <f ca="1">rescore_patient</f>
        <v/>
      </c>
      <c r="Q1800" s="330" t="str">
        <f ca="1">quantity</f>
        <v/>
      </c>
      <c r="R1800" s="281"/>
      <c r="S1800" s="282"/>
      <c r="T1800" s="282"/>
      <c r="U1800" s="282"/>
      <c r="V1800" s="305"/>
      <c r="W1800" s="305"/>
      <c r="X1800" s="305"/>
      <c r="Y1800" s="282"/>
      <c r="Z1800" s="282" t="e" vm="1">
        <f ca="1">_xlfn.IFS(AND(ISNUMBER(SEARCH("N?m l*", CUSTOMER[[#This Row],[Service Type]], 1)), CUSTOMER[[#This Row],[Count ST]] = TRUE), CUSTOMER[[#This Row],[Quantity]], AND($Y$10:$Y1800 = TRUE, COUNTIFS($H$10:$H1800, CUSTOMER[[#This Row],[Booking]], $J$10:$J1800, CUSTOMER[[#This Row],[Order Date]], $F$10:$F1800, "&lt;&gt;"&amp;"N?m l*")=1), 1, TRUE,  "")</f>
        <v>#NAME?</v>
      </c>
      <c r="AA1800" s="282" t="b">
        <f t="shared" ca="1" si="28"/>
        <v>0</v>
      </c>
      <c r="AB1800" s="305"/>
    </row>
    <row r="1801" spans="1:28" x14ac:dyDescent="0.25">
      <c r="A1801" s="281" t="str">
        <f ca="1">no.</f>
        <v/>
      </c>
      <c r="B1801" s="281"/>
      <c r="C1801" s="282"/>
      <c r="D1801" s="282"/>
      <c r="E1801" s="282" t="str">
        <f ca="1">position</f>
        <v/>
      </c>
      <c r="F1801" s="282"/>
      <c r="G1801" s="282"/>
      <c r="H1801" s="282"/>
      <c r="I1801" s="282"/>
      <c r="J1801" s="335"/>
      <c r="K1801" s="282"/>
      <c r="L1801" s="282"/>
      <c r="M1801" s="282"/>
      <c r="N1801" s="282"/>
      <c r="O1801" s="281"/>
      <c r="P1801" s="360" t="str">
        <f ca="1">rescore_patient</f>
        <v/>
      </c>
      <c r="Q1801" s="330" t="str">
        <f ca="1">quantity</f>
        <v/>
      </c>
      <c r="R1801" s="281"/>
      <c r="S1801" s="282"/>
      <c r="T1801" s="282"/>
      <c r="U1801" s="282"/>
      <c r="V1801" s="305"/>
      <c r="W1801" s="305"/>
      <c r="X1801" s="305"/>
      <c r="Y1801" s="282"/>
      <c r="Z1801" s="282" t="e" vm="1">
        <f ca="1">_xlfn.IFS(AND(ISNUMBER(SEARCH("N?m l*", CUSTOMER[[#This Row],[Service Type]], 1)), CUSTOMER[[#This Row],[Count ST]] = TRUE), CUSTOMER[[#This Row],[Quantity]], AND($Y$10:$Y1801 = TRUE, COUNTIFS($H$10:$H1801, CUSTOMER[[#This Row],[Booking]], $J$10:$J1801, CUSTOMER[[#This Row],[Order Date]], $F$10:$F1801, "&lt;&gt;"&amp;"N?m l*")=1), 1, TRUE,  "")</f>
        <v>#NAME?</v>
      </c>
      <c r="AA1801" s="282" t="b">
        <f t="shared" ca="1" si="28"/>
        <v>0</v>
      </c>
      <c r="AB1801" s="305"/>
    </row>
    <row r="1802" spans="1:28" x14ac:dyDescent="0.25">
      <c r="A1802" s="281" t="str">
        <f ca="1">no.</f>
        <v/>
      </c>
      <c r="B1802" s="281"/>
      <c r="C1802" s="282"/>
      <c r="D1802" s="282"/>
      <c r="E1802" s="282" t="str">
        <f ca="1">position</f>
        <v/>
      </c>
      <c r="F1802" s="282"/>
      <c r="G1802" s="282"/>
      <c r="H1802" s="282"/>
      <c r="I1802" s="282"/>
      <c r="J1802" s="335"/>
      <c r="K1802" s="282"/>
      <c r="L1802" s="282"/>
      <c r="M1802" s="282"/>
      <c r="N1802" s="282"/>
      <c r="O1802" s="281"/>
      <c r="P1802" s="360" t="str">
        <f ca="1">rescore_patient</f>
        <v/>
      </c>
      <c r="Q1802" s="330" t="str">
        <f ca="1">quantity</f>
        <v/>
      </c>
      <c r="R1802" s="281"/>
      <c r="S1802" s="282"/>
      <c r="T1802" s="282"/>
      <c r="U1802" s="282"/>
      <c r="V1802" s="305"/>
      <c r="W1802" s="305"/>
      <c r="X1802" s="305"/>
      <c r="Y1802" s="282"/>
      <c r="Z1802" s="282" t="e" vm="1">
        <f ca="1">_xlfn.IFS(AND(ISNUMBER(SEARCH("N?m l*", CUSTOMER[[#This Row],[Service Type]], 1)), CUSTOMER[[#This Row],[Count ST]] = TRUE), CUSTOMER[[#This Row],[Quantity]], AND($Y$10:$Y1802 = TRUE, COUNTIFS($H$10:$H1802, CUSTOMER[[#This Row],[Booking]], $J$10:$J1802, CUSTOMER[[#This Row],[Order Date]], $F$10:$F1802, "&lt;&gt;"&amp;"N?m l*")=1), 1, TRUE,  "")</f>
        <v>#NAME?</v>
      </c>
      <c r="AA1802" s="282" t="b">
        <f t="shared" ref="AA1802:AA1865" ca="1" si="29">count_svc_type</f>
        <v>0</v>
      </c>
      <c r="AB1802" s="305"/>
    </row>
    <row r="1803" spans="1:28" x14ac:dyDescent="0.25">
      <c r="A1803" s="281" t="str">
        <f ca="1">no.</f>
        <v/>
      </c>
      <c r="B1803" s="281"/>
      <c r="C1803" s="282"/>
      <c r="D1803" s="282"/>
      <c r="E1803" s="282" t="str">
        <f ca="1">position</f>
        <v/>
      </c>
      <c r="F1803" s="282"/>
      <c r="G1803" s="282"/>
      <c r="H1803" s="282"/>
      <c r="I1803" s="282"/>
      <c r="J1803" s="335"/>
      <c r="K1803" s="282"/>
      <c r="L1803" s="282"/>
      <c r="M1803" s="282"/>
      <c r="N1803" s="282"/>
      <c r="O1803" s="281"/>
      <c r="P1803" s="360" t="str">
        <f ca="1">rescore_patient</f>
        <v/>
      </c>
      <c r="Q1803" s="330" t="str">
        <f ca="1">quantity</f>
        <v/>
      </c>
      <c r="R1803" s="281"/>
      <c r="S1803" s="282"/>
      <c r="T1803" s="282"/>
      <c r="U1803" s="282"/>
      <c r="V1803" s="305"/>
      <c r="W1803" s="305"/>
      <c r="X1803" s="305"/>
      <c r="Y1803" s="282"/>
      <c r="Z1803" s="282" t="e" vm="1">
        <f ca="1">_xlfn.IFS(AND(ISNUMBER(SEARCH("N?m l*", CUSTOMER[[#This Row],[Service Type]], 1)), CUSTOMER[[#This Row],[Count ST]] = TRUE), CUSTOMER[[#This Row],[Quantity]], AND($Y$10:$Y1803 = TRUE, COUNTIFS($H$10:$H1803, CUSTOMER[[#This Row],[Booking]], $J$10:$J1803, CUSTOMER[[#This Row],[Order Date]], $F$10:$F1803, "&lt;&gt;"&amp;"N?m l*")=1), 1, TRUE,  "")</f>
        <v>#NAME?</v>
      </c>
      <c r="AA1803" s="282" t="b">
        <f t="shared" ca="1" si="29"/>
        <v>0</v>
      </c>
      <c r="AB1803" s="305"/>
    </row>
    <row r="1804" spans="1:28" x14ac:dyDescent="0.25">
      <c r="A1804" s="281" t="str">
        <f ca="1">no.</f>
        <v/>
      </c>
      <c r="B1804" s="281"/>
      <c r="C1804" s="282"/>
      <c r="D1804" s="282"/>
      <c r="E1804" s="282" t="str">
        <f ca="1">position</f>
        <v/>
      </c>
      <c r="F1804" s="282"/>
      <c r="G1804" s="282"/>
      <c r="H1804" s="282"/>
      <c r="I1804" s="282"/>
      <c r="J1804" s="335"/>
      <c r="K1804" s="282"/>
      <c r="L1804" s="282"/>
      <c r="M1804" s="282"/>
      <c r="N1804" s="282"/>
      <c r="O1804" s="281"/>
      <c r="P1804" s="360" t="str">
        <f ca="1">rescore_patient</f>
        <v/>
      </c>
      <c r="Q1804" s="330" t="str">
        <f ca="1">quantity</f>
        <v/>
      </c>
      <c r="R1804" s="281"/>
      <c r="S1804" s="282"/>
      <c r="T1804" s="282"/>
      <c r="U1804" s="282"/>
      <c r="V1804" s="305"/>
      <c r="W1804" s="305"/>
      <c r="X1804" s="305"/>
      <c r="Y1804" s="282"/>
      <c r="Z1804" s="282" t="e" vm="1">
        <f ca="1">_xlfn.IFS(AND(ISNUMBER(SEARCH("N?m l*", CUSTOMER[[#This Row],[Service Type]], 1)), CUSTOMER[[#This Row],[Count ST]] = TRUE), CUSTOMER[[#This Row],[Quantity]], AND($Y$10:$Y1804 = TRUE, COUNTIFS($H$10:$H1804, CUSTOMER[[#This Row],[Booking]], $J$10:$J1804, CUSTOMER[[#This Row],[Order Date]], $F$10:$F1804, "&lt;&gt;"&amp;"N?m l*")=1), 1, TRUE,  "")</f>
        <v>#NAME?</v>
      </c>
      <c r="AA1804" s="282" t="b">
        <f t="shared" ca="1" si="29"/>
        <v>0</v>
      </c>
      <c r="AB1804" s="305"/>
    </row>
    <row r="1805" spans="1:28" x14ac:dyDescent="0.25">
      <c r="A1805" s="281" t="str">
        <f ca="1">no.</f>
        <v/>
      </c>
      <c r="B1805" s="281"/>
      <c r="C1805" s="282"/>
      <c r="D1805" s="282"/>
      <c r="E1805" s="282" t="str">
        <f ca="1">position</f>
        <v/>
      </c>
      <c r="F1805" s="282"/>
      <c r="G1805" s="282"/>
      <c r="H1805" s="282"/>
      <c r="I1805" s="282"/>
      <c r="J1805" s="335"/>
      <c r="K1805" s="282"/>
      <c r="L1805" s="282"/>
      <c r="M1805" s="282"/>
      <c r="N1805" s="282"/>
      <c r="O1805" s="281"/>
      <c r="P1805" s="360" t="str">
        <f ca="1">rescore_patient</f>
        <v/>
      </c>
      <c r="Q1805" s="330" t="str">
        <f ca="1">quantity</f>
        <v/>
      </c>
      <c r="R1805" s="281"/>
      <c r="S1805" s="282"/>
      <c r="T1805" s="282"/>
      <c r="U1805" s="282"/>
      <c r="V1805" s="305"/>
      <c r="W1805" s="305"/>
      <c r="X1805" s="305"/>
      <c r="Y1805" s="282"/>
      <c r="Z1805" s="282" t="e" vm="1">
        <f ca="1">_xlfn.IFS(AND(ISNUMBER(SEARCH("N?m l*", CUSTOMER[[#This Row],[Service Type]], 1)), CUSTOMER[[#This Row],[Count ST]] = TRUE), CUSTOMER[[#This Row],[Quantity]], AND($Y$10:$Y1805 = TRUE, COUNTIFS($H$10:$H1805, CUSTOMER[[#This Row],[Booking]], $J$10:$J1805, CUSTOMER[[#This Row],[Order Date]], $F$10:$F1805, "&lt;&gt;"&amp;"N?m l*")=1), 1, TRUE,  "")</f>
        <v>#NAME?</v>
      </c>
      <c r="AA1805" s="282" t="b">
        <f t="shared" ca="1" si="29"/>
        <v>0</v>
      </c>
      <c r="AB1805" s="305"/>
    </row>
    <row r="1806" spans="1:28" x14ac:dyDescent="0.25">
      <c r="A1806" s="281" t="str">
        <f ca="1">no.</f>
        <v/>
      </c>
      <c r="B1806" s="281"/>
      <c r="C1806" s="282"/>
      <c r="D1806" s="282"/>
      <c r="E1806" s="282" t="str">
        <f ca="1">position</f>
        <v/>
      </c>
      <c r="F1806" s="282"/>
      <c r="G1806" s="282"/>
      <c r="H1806" s="282"/>
      <c r="I1806" s="282"/>
      <c r="J1806" s="335"/>
      <c r="K1806" s="282"/>
      <c r="L1806" s="282"/>
      <c r="M1806" s="282"/>
      <c r="N1806" s="282"/>
      <c r="O1806" s="281"/>
      <c r="P1806" s="360" t="str">
        <f ca="1">rescore_patient</f>
        <v/>
      </c>
      <c r="Q1806" s="330" t="str">
        <f ca="1">quantity</f>
        <v/>
      </c>
      <c r="R1806" s="281"/>
      <c r="S1806" s="282"/>
      <c r="T1806" s="282"/>
      <c r="U1806" s="282"/>
      <c r="V1806" s="305"/>
      <c r="W1806" s="305"/>
      <c r="X1806" s="305"/>
      <c r="Y1806" s="282"/>
      <c r="Z1806" s="282" t="e" vm="1">
        <f ca="1">_xlfn.IFS(AND(ISNUMBER(SEARCH("N?m l*", CUSTOMER[[#This Row],[Service Type]], 1)), CUSTOMER[[#This Row],[Count ST]] = TRUE), CUSTOMER[[#This Row],[Quantity]], AND($Y$10:$Y1806 = TRUE, COUNTIFS($H$10:$H1806, CUSTOMER[[#This Row],[Booking]], $J$10:$J1806, CUSTOMER[[#This Row],[Order Date]], $F$10:$F1806, "&lt;&gt;"&amp;"N?m l*")=1), 1, TRUE,  "")</f>
        <v>#NAME?</v>
      </c>
      <c r="AA1806" s="282" t="b">
        <f t="shared" ca="1" si="29"/>
        <v>0</v>
      </c>
      <c r="AB1806" s="305"/>
    </row>
    <row r="1807" spans="1:28" x14ac:dyDescent="0.25">
      <c r="A1807" s="281" t="str">
        <f ca="1">no.</f>
        <v/>
      </c>
      <c r="B1807" s="281"/>
      <c r="C1807" s="282"/>
      <c r="D1807" s="282"/>
      <c r="E1807" s="282" t="str">
        <f ca="1">position</f>
        <v/>
      </c>
      <c r="F1807" s="282"/>
      <c r="G1807" s="282"/>
      <c r="H1807" s="282"/>
      <c r="I1807" s="282"/>
      <c r="J1807" s="335"/>
      <c r="K1807" s="282"/>
      <c r="L1807" s="282"/>
      <c r="M1807" s="282"/>
      <c r="N1807" s="282"/>
      <c r="O1807" s="281"/>
      <c r="P1807" s="360" t="str">
        <f ca="1">rescore_patient</f>
        <v/>
      </c>
      <c r="Q1807" s="330" t="str">
        <f ca="1">quantity</f>
        <v/>
      </c>
      <c r="R1807" s="281"/>
      <c r="S1807" s="282"/>
      <c r="T1807" s="282"/>
      <c r="U1807" s="282"/>
      <c r="V1807" s="305"/>
      <c r="W1807" s="305"/>
      <c r="X1807" s="305"/>
      <c r="Y1807" s="282"/>
      <c r="Z1807" s="282" t="e" vm="1">
        <f ca="1">_xlfn.IFS(AND(ISNUMBER(SEARCH("N?m l*", CUSTOMER[[#This Row],[Service Type]], 1)), CUSTOMER[[#This Row],[Count ST]] = TRUE), CUSTOMER[[#This Row],[Quantity]], AND($Y$10:$Y1807 = TRUE, COUNTIFS($H$10:$H1807, CUSTOMER[[#This Row],[Booking]], $J$10:$J1807, CUSTOMER[[#This Row],[Order Date]], $F$10:$F1807, "&lt;&gt;"&amp;"N?m l*")=1), 1, TRUE,  "")</f>
        <v>#NAME?</v>
      </c>
      <c r="AA1807" s="282" t="b">
        <f t="shared" ca="1" si="29"/>
        <v>0</v>
      </c>
      <c r="AB1807" s="305"/>
    </row>
    <row r="1808" spans="1:28" x14ac:dyDescent="0.25">
      <c r="A1808" s="281" t="str">
        <f ca="1">no.</f>
        <v/>
      </c>
      <c r="B1808" s="281"/>
      <c r="C1808" s="282"/>
      <c r="D1808" s="282"/>
      <c r="E1808" s="282" t="str">
        <f ca="1">position</f>
        <v/>
      </c>
      <c r="F1808" s="282"/>
      <c r="G1808" s="282"/>
      <c r="H1808" s="282"/>
      <c r="I1808" s="282"/>
      <c r="J1808" s="335"/>
      <c r="K1808" s="282"/>
      <c r="L1808" s="282"/>
      <c r="M1808" s="282"/>
      <c r="N1808" s="282"/>
      <c r="O1808" s="281"/>
      <c r="P1808" s="360" t="str">
        <f ca="1">rescore_patient</f>
        <v/>
      </c>
      <c r="Q1808" s="330" t="str">
        <f ca="1">quantity</f>
        <v/>
      </c>
      <c r="R1808" s="281"/>
      <c r="S1808" s="282"/>
      <c r="T1808" s="282"/>
      <c r="U1808" s="282"/>
      <c r="V1808" s="305"/>
      <c r="W1808" s="305"/>
      <c r="X1808" s="305"/>
      <c r="Y1808" s="282"/>
      <c r="Z1808" s="282" t="e" vm="1">
        <f ca="1">_xlfn.IFS(AND(ISNUMBER(SEARCH("N?m l*", CUSTOMER[[#This Row],[Service Type]], 1)), CUSTOMER[[#This Row],[Count ST]] = TRUE), CUSTOMER[[#This Row],[Quantity]], AND($Y$10:$Y1808 = TRUE, COUNTIFS($H$10:$H1808, CUSTOMER[[#This Row],[Booking]], $J$10:$J1808, CUSTOMER[[#This Row],[Order Date]], $F$10:$F1808, "&lt;&gt;"&amp;"N?m l*")=1), 1, TRUE,  "")</f>
        <v>#NAME?</v>
      </c>
      <c r="AA1808" s="282" t="b">
        <f t="shared" ca="1" si="29"/>
        <v>0</v>
      </c>
      <c r="AB1808" s="305"/>
    </row>
    <row r="1809" spans="1:28" x14ac:dyDescent="0.25">
      <c r="A1809" s="281" t="str">
        <f ca="1">no.</f>
        <v/>
      </c>
      <c r="B1809" s="281"/>
      <c r="C1809" s="282"/>
      <c r="D1809" s="282"/>
      <c r="E1809" s="282" t="str">
        <f ca="1">position</f>
        <v/>
      </c>
      <c r="F1809" s="282"/>
      <c r="G1809" s="282"/>
      <c r="H1809" s="282"/>
      <c r="I1809" s="282"/>
      <c r="J1809" s="335"/>
      <c r="K1809" s="282"/>
      <c r="L1809" s="282"/>
      <c r="M1809" s="282"/>
      <c r="N1809" s="282"/>
      <c r="O1809" s="281"/>
      <c r="P1809" s="360" t="str">
        <f ca="1">rescore_patient</f>
        <v/>
      </c>
      <c r="Q1809" s="330" t="str">
        <f ca="1">quantity</f>
        <v/>
      </c>
      <c r="R1809" s="281"/>
      <c r="S1809" s="282"/>
      <c r="T1809" s="282"/>
      <c r="U1809" s="282"/>
      <c r="V1809" s="305"/>
      <c r="W1809" s="305"/>
      <c r="X1809" s="305"/>
      <c r="Y1809" s="282"/>
      <c r="Z1809" s="282" t="e" vm="1">
        <f ca="1">_xlfn.IFS(AND(ISNUMBER(SEARCH("N?m l*", CUSTOMER[[#This Row],[Service Type]], 1)), CUSTOMER[[#This Row],[Count ST]] = TRUE), CUSTOMER[[#This Row],[Quantity]], AND($Y$10:$Y1809 = TRUE, COUNTIFS($H$10:$H1809, CUSTOMER[[#This Row],[Booking]], $J$10:$J1809, CUSTOMER[[#This Row],[Order Date]], $F$10:$F1809, "&lt;&gt;"&amp;"N?m l*")=1), 1, TRUE,  "")</f>
        <v>#NAME?</v>
      </c>
      <c r="AA1809" s="282" t="b">
        <f t="shared" ca="1" si="29"/>
        <v>0</v>
      </c>
      <c r="AB1809" s="305"/>
    </row>
    <row r="1810" spans="1:28" x14ac:dyDescent="0.25">
      <c r="A1810" s="281" t="str">
        <f ca="1">no.</f>
        <v/>
      </c>
      <c r="B1810" s="281"/>
      <c r="C1810" s="282"/>
      <c r="D1810" s="282"/>
      <c r="E1810" s="282" t="str">
        <f ca="1">position</f>
        <v/>
      </c>
      <c r="F1810" s="282"/>
      <c r="G1810" s="282"/>
      <c r="H1810" s="282"/>
      <c r="I1810" s="282"/>
      <c r="J1810" s="335"/>
      <c r="K1810" s="282"/>
      <c r="L1810" s="282"/>
      <c r="M1810" s="282"/>
      <c r="N1810" s="282"/>
      <c r="O1810" s="281"/>
      <c r="P1810" s="360" t="str">
        <f ca="1">rescore_patient</f>
        <v/>
      </c>
      <c r="Q1810" s="330" t="str">
        <f ca="1">quantity</f>
        <v/>
      </c>
      <c r="R1810" s="281"/>
      <c r="S1810" s="282"/>
      <c r="T1810" s="282"/>
      <c r="U1810" s="282"/>
      <c r="V1810" s="305"/>
      <c r="W1810" s="305"/>
      <c r="X1810" s="305"/>
      <c r="Y1810" s="282"/>
      <c r="Z1810" s="282" t="e" vm="1">
        <f ca="1">_xlfn.IFS(AND(ISNUMBER(SEARCH("N?m l*", CUSTOMER[[#This Row],[Service Type]], 1)), CUSTOMER[[#This Row],[Count ST]] = TRUE), CUSTOMER[[#This Row],[Quantity]], AND($Y$10:$Y1810 = TRUE, COUNTIFS($H$10:$H1810, CUSTOMER[[#This Row],[Booking]], $J$10:$J1810, CUSTOMER[[#This Row],[Order Date]], $F$10:$F1810, "&lt;&gt;"&amp;"N?m l*")=1), 1, TRUE,  "")</f>
        <v>#NAME?</v>
      </c>
      <c r="AA1810" s="282" t="b">
        <f t="shared" ca="1" si="29"/>
        <v>0</v>
      </c>
      <c r="AB1810" s="305"/>
    </row>
    <row r="1811" spans="1:28" x14ac:dyDescent="0.25">
      <c r="A1811" s="281" t="str">
        <f ca="1">no.</f>
        <v/>
      </c>
      <c r="B1811" s="281"/>
      <c r="C1811" s="282"/>
      <c r="D1811" s="282"/>
      <c r="E1811" s="282" t="str">
        <f ca="1">position</f>
        <v/>
      </c>
      <c r="F1811" s="282"/>
      <c r="G1811" s="282"/>
      <c r="H1811" s="282"/>
      <c r="I1811" s="282"/>
      <c r="J1811" s="335"/>
      <c r="K1811" s="282"/>
      <c r="L1811" s="282"/>
      <c r="M1811" s="282"/>
      <c r="N1811" s="282"/>
      <c r="O1811" s="281"/>
      <c r="P1811" s="360" t="str">
        <f ca="1">rescore_patient</f>
        <v/>
      </c>
      <c r="Q1811" s="330" t="str">
        <f ca="1">quantity</f>
        <v/>
      </c>
      <c r="R1811" s="281"/>
      <c r="S1811" s="282"/>
      <c r="T1811" s="282"/>
      <c r="U1811" s="282"/>
      <c r="V1811" s="305"/>
      <c r="W1811" s="305"/>
      <c r="X1811" s="305"/>
      <c r="Y1811" s="282"/>
      <c r="Z1811" s="282" t="e" vm="1">
        <f ca="1">_xlfn.IFS(AND(ISNUMBER(SEARCH("N?m l*", CUSTOMER[[#This Row],[Service Type]], 1)), CUSTOMER[[#This Row],[Count ST]] = TRUE), CUSTOMER[[#This Row],[Quantity]], AND($Y$10:$Y1811 = TRUE, COUNTIFS($H$10:$H1811, CUSTOMER[[#This Row],[Booking]], $J$10:$J1811, CUSTOMER[[#This Row],[Order Date]], $F$10:$F1811, "&lt;&gt;"&amp;"N?m l*")=1), 1, TRUE,  "")</f>
        <v>#NAME?</v>
      </c>
      <c r="AA1811" s="282" t="b">
        <f t="shared" ca="1" si="29"/>
        <v>0</v>
      </c>
      <c r="AB1811" s="305"/>
    </row>
    <row r="1812" spans="1:28" x14ac:dyDescent="0.25">
      <c r="A1812" s="281" t="str">
        <f ca="1">no.</f>
        <v/>
      </c>
      <c r="B1812" s="281"/>
      <c r="C1812" s="282"/>
      <c r="D1812" s="282"/>
      <c r="E1812" s="282" t="str">
        <f ca="1">position</f>
        <v/>
      </c>
      <c r="F1812" s="282"/>
      <c r="G1812" s="282"/>
      <c r="H1812" s="282"/>
      <c r="I1812" s="282"/>
      <c r="J1812" s="335"/>
      <c r="K1812" s="282"/>
      <c r="L1812" s="282"/>
      <c r="M1812" s="282"/>
      <c r="N1812" s="282"/>
      <c r="O1812" s="281"/>
      <c r="P1812" s="360" t="str">
        <f ca="1">rescore_patient</f>
        <v/>
      </c>
      <c r="Q1812" s="330" t="str">
        <f ca="1">quantity</f>
        <v/>
      </c>
      <c r="R1812" s="281"/>
      <c r="S1812" s="282"/>
      <c r="T1812" s="282"/>
      <c r="U1812" s="282"/>
      <c r="V1812" s="305"/>
      <c r="W1812" s="305"/>
      <c r="X1812" s="305"/>
      <c r="Y1812" s="282"/>
      <c r="Z1812" s="282" t="e" vm="1">
        <f ca="1">_xlfn.IFS(AND(ISNUMBER(SEARCH("N?m l*", CUSTOMER[[#This Row],[Service Type]], 1)), CUSTOMER[[#This Row],[Count ST]] = TRUE), CUSTOMER[[#This Row],[Quantity]], AND($Y$10:$Y1812 = TRUE, COUNTIFS($H$10:$H1812, CUSTOMER[[#This Row],[Booking]], $J$10:$J1812, CUSTOMER[[#This Row],[Order Date]], $F$10:$F1812, "&lt;&gt;"&amp;"N?m l*")=1), 1, TRUE,  "")</f>
        <v>#NAME?</v>
      </c>
      <c r="AA1812" s="282" t="b">
        <f t="shared" ca="1" si="29"/>
        <v>0</v>
      </c>
      <c r="AB1812" s="305"/>
    </row>
    <row r="1813" spans="1:28" x14ac:dyDescent="0.25">
      <c r="A1813" s="281" t="str">
        <f ca="1">no.</f>
        <v/>
      </c>
      <c r="B1813" s="281"/>
      <c r="C1813" s="282"/>
      <c r="D1813" s="282"/>
      <c r="E1813" s="282" t="str">
        <f ca="1">position</f>
        <v/>
      </c>
      <c r="F1813" s="282"/>
      <c r="G1813" s="282"/>
      <c r="H1813" s="282"/>
      <c r="I1813" s="282"/>
      <c r="J1813" s="335"/>
      <c r="K1813" s="282"/>
      <c r="L1813" s="282"/>
      <c r="M1813" s="282"/>
      <c r="N1813" s="282"/>
      <c r="O1813" s="281"/>
      <c r="P1813" s="360" t="str">
        <f ca="1">rescore_patient</f>
        <v/>
      </c>
      <c r="Q1813" s="330" t="str">
        <f ca="1">quantity</f>
        <v/>
      </c>
      <c r="R1813" s="281"/>
      <c r="S1813" s="282"/>
      <c r="T1813" s="282"/>
      <c r="U1813" s="282"/>
      <c r="V1813" s="305"/>
      <c r="W1813" s="305"/>
      <c r="X1813" s="305"/>
      <c r="Y1813" s="282"/>
      <c r="Z1813" s="282" t="e" vm="1">
        <f ca="1">_xlfn.IFS(AND(ISNUMBER(SEARCH("N?m l*", CUSTOMER[[#This Row],[Service Type]], 1)), CUSTOMER[[#This Row],[Count ST]] = TRUE), CUSTOMER[[#This Row],[Quantity]], AND($Y$10:$Y1813 = TRUE, COUNTIFS($H$10:$H1813, CUSTOMER[[#This Row],[Booking]], $J$10:$J1813, CUSTOMER[[#This Row],[Order Date]], $F$10:$F1813, "&lt;&gt;"&amp;"N?m l*")=1), 1, TRUE,  "")</f>
        <v>#NAME?</v>
      </c>
      <c r="AA1813" s="282" t="b">
        <f t="shared" ca="1" si="29"/>
        <v>0</v>
      </c>
      <c r="AB1813" s="305"/>
    </row>
    <row r="1814" spans="1:28" x14ac:dyDescent="0.25">
      <c r="A1814" s="281" t="str">
        <f ca="1">no.</f>
        <v/>
      </c>
      <c r="B1814" s="281"/>
      <c r="C1814" s="282"/>
      <c r="D1814" s="282"/>
      <c r="E1814" s="282" t="str">
        <f ca="1">position</f>
        <v/>
      </c>
      <c r="F1814" s="282"/>
      <c r="G1814" s="282"/>
      <c r="H1814" s="282"/>
      <c r="I1814" s="282"/>
      <c r="J1814" s="335"/>
      <c r="K1814" s="282"/>
      <c r="L1814" s="282"/>
      <c r="M1814" s="282"/>
      <c r="N1814" s="282"/>
      <c r="O1814" s="281"/>
      <c r="P1814" s="360" t="str">
        <f ca="1">rescore_patient</f>
        <v/>
      </c>
      <c r="Q1814" s="330" t="str">
        <f ca="1">quantity</f>
        <v/>
      </c>
      <c r="R1814" s="281"/>
      <c r="S1814" s="282"/>
      <c r="T1814" s="282"/>
      <c r="U1814" s="282"/>
      <c r="V1814" s="305"/>
      <c r="W1814" s="305"/>
      <c r="X1814" s="305"/>
      <c r="Y1814" s="282"/>
      <c r="Z1814" s="282" t="e" vm="1">
        <f ca="1">_xlfn.IFS(AND(ISNUMBER(SEARCH("N?m l*", CUSTOMER[[#This Row],[Service Type]], 1)), CUSTOMER[[#This Row],[Count ST]] = TRUE), CUSTOMER[[#This Row],[Quantity]], AND($Y$10:$Y1814 = TRUE, COUNTIFS($H$10:$H1814, CUSTOMER[[#This Row],[Booking]], $J$10:$J1814, CUSTOMER[[#This Row],[Order Date]], $F$10:$F1814, "&lt;&gt;"&amp;"N?m l*")=1), 1, TRUE,  "")</f>
        <v>#NAME?</v>
      </c>
      <c r="AA1814" s="282" t="b">
        <f t="shared" ca="1" si="29"/>
        <v>0</v>
      </c>
      <c r="AB1814" s="305"/>
    </row>
    <row r="1815" spans="1:28" x14ac:dyDescent="0.25">
      <c r="A1815" s="281" t="str">
        <f ca="1">no.</f>
        <v/>
      </c>
      <c r="B1815" s="281"/>
      <c r="C1815" s="282"/>
      <c r="D1815" s="282"/>
      <c r="E1815" s="282" t="str">
        <f ca="1">position</f>
        <v/>
      </c>
      <c r="F1815" s="282"/>
      <c r="G1815" s="282"/>
      <c r="H1815" s="282"/>
      <c r="I1815" s="282"/>
      <c r="J1815" s="335"/>
      <c r="K1815" s="282"/>
      <c r="L1815" s="282"/>
      <c r="M1815" s="282"/>
      <c r="N1815" s="282"/>
      <c r="O1815" s="281"/>
      <c r="P1815" s="360" t="str">
        <f ca="1">rescore_patient</f>
        <v/>
      </c>
      <c r="Q1815" s="330" t="str">
        <f ca="1">quantity</f>
        <v/>
      </c>
      <c r="R1815" s="281"/>
      <c r="S1815" s="282"/>
      <c r="T1815" s="282"/>
      <c r="U1815" s="282"/>
      <c r="V1815" s="305"/>
      <c r="W1815" s="305"/>
      <c r="X1815" s="305"/>
      <c r="Y1815" s="282"/>
      <c r="Z1815" s="282" t="e" vm="1">
        <f ca="1">_xlfn.IFS(AND(ISNUMBER(SEARCH("N?m l*", CUSTOMER[[#This Row],[Service Type]], 1)), CUSTOMER[[#This Row],[Count ST]] = TRUE), CUSTOMER[[#This Row],[Quantity]], AND($Y$10:$Y1815 = TRUE, COUNTIFS($H$10:$H1815, CUSTOMER[[#This Row],[Booking]], $J$10:$J1815, CUSTOMER[[#This Row],[Order Date]], $F$10:$F1815, "&lt;&gt;"&amp;"N?m l*")=1), 1, TRUE,  "")</f>
        <v>#NAME?</v>
      </c>
      <c r="AA1815" s="282" t="b">
        <f t="shared" ca="1" si="29"/>
        <v>0</v>
      </c>
      <c r="AB1815" s="305"/>
    </row>
    <row r="1816" spans="1:28" x14ac:dyDescent="0.25">
      <c r="A1816" s="281" t="str">
        <f ca="1">no.</f>
        <v/>
      </c>
      <c r="B1816" s="281"/>
      <c r="C1816" s="282"/>
      <c r="D1816" s="282"/>
      <c r="E1816" s="282" t="str">
        <f ca="1">position</f>
        <v/>
      </c>
      <c r="F1816" s="282"/>
      <c r="G1816" s="282"/>
      <c r="H1816" s="282"/>
      <c r="I1816" s="282"/>
      <c r="J1816" s="335"/>
      <c r="K1816" s="282"/>
      <c r="L1816" s="282"/>
      <c r="M1816" s="282"/>
      <c r="N1816" s="282"/>
      <c r="O1816" s="281"/>
      <c r="P1816" s="360" t="str">
        <f ca="1">rescore_patient</f>
        <v/>
      </c>
      <c r="Q1816" s="330" t="str">
        <f ca="1">quantity</f>
        <v/>
      </c>
      <c r="R1816" s="281"/>
      <c r="S1816" s="282"/>
      <c r="T1816" s="282"/>
      <c r="U1816" s="282"/>
      <c r="V1816" s="305"/>
      <c r="W1816" s="305"/>
      <c r="X1816" s="305"/>
      <c r="Y1816" s="282"/>
      <c r="Z1816" s="282" t="e" vm="1">
        <f ca="1">_xlfn.IFS(AND(ISNUMBER(SEARCH("N?m l*", CUSTOMER[[#This Row],[Service Type]], 1)), CUSTOMER[[#This Row],[Count ST]] = TRUE), CUSTOMER[[#This Row],[Quantity]], AND($Y$10:$Y1816 = TRUE, COUNTIFS($H$10:$H1816, CUSTOMER[[#This Row],[Booking]], $J$10:$J1816, CUSTOMER[[#This Row],[Order Date]], $F$10:$F1816, "&lt;&gt;"&amp;"N?m l*")=1), 1, TRUE,  "")</f>
        <v>#NAME?</v>
      </c>
      <c r="AA1816" s="282" t="b">
        <f t="shared" ca="1" si="29"/>
        <v>0</v>
      </c>
      <c r="AB1816" s="305"/>
    </row>
    <row r="1817" spans="1:28" x14ac:dyDescent="0.25">
      <c r="A1817" s="281" t="str">
        <f ca="1">no.</f>
        <v/>
      </c>
      <c r="B1817" s="281"/>
      <c r="C1817" s="282"/>
      <c r="D1817" s="282"/>
      <c r="E1817" s="282" t="str">
        <f ca="1">position</f>
        <v/>
      </c>
      <c r="F1817" s="282"/>
      <c r="G1817" s="282"/>
      <c r="H1817" s="282"/>
      <c r="I1817" s="282"/>
      <c r="J1817" s="335"/>
      <c r="K1817" s="282"/>
      <c r="L1817" s="282"/>
      <c r="M1817" s="282"/>
      <c r="N1817" s="282"/>
      <c r="O1817" s="281"/>
      <c r="P1817" s="360" t="str">
        <f ca="1">rescore_patient</f>
        <v/>
      </c>
      <c r="Q1817" s="330" t="str">
        <f ca="1">quantity</f>
        <v/>
      </c>
      <c r="R1817" s="281"/>
      <c r="S1817" s="282"/>
      <c r="T1817" s="282"/>
      <c r="U1817" s="282"/>
      <c r="V1817" s="305"/>
      <c r="W1817" s="305"/>
      <c r="X1817" s="305"/>
      <c r="Y1817" s="282"/>
      <c r="Z1817" s="282" t="e" vm="1">
        <f ca="1">_xlfn.IFS(AND(ISNUMBER(SEARCH("N?m l*", CUSTOMER[[#This Row],[Service Type]], 1)), CUSTOMER[[#This Row],[Count ST]] = TRUE), CUSTOMER[[#This Row],[Quantity]], AND($Y$10:$Y1817 = TRUE, COUNTIFS($H$10:$H1817, CUSTOMER[[#This Row],[Booking]], $J$10:$J1817, CUSTOMER[[#This Row],[Order Date]], $F$10:$F1817, "&lt;&gt;"&amp;"N?m l*")=1), 1, TRUE,  "")</f>
        <v>#NAME?</v>
      </c>
      <c r="AA1817" s="282" t="b">
        <f t="shared" ca="1" si="29"/>
        <v>0</v>
      </c>
      <c r="AB1817" s="305"/>
    </row>
    <row r="1818" spans="1:28" x14ac:dyDescent="0.25">
      <c r="A1818" s="281" t="str">
        <f ca="1">no.</f>
        <v/>
      </c>
      <c r="B1818" s="281"/>
      <c r="C1818" s="282"/>
      <c r="D1818" s="282"/>
      <c r="E1818" s="282" t="str">
        <f ca="1">position</f>
        <v/>
      </c>
      <c r="F1818" s="282"/>
      <c r="G1818" s="282"/>
      <c r="H1818" s="282"/>
      <c r="I1818" s="282"/>
      <c r="J1818" s="335"/>
      <c r="K1818" s="282"/>
      <c r="L1818" s="282"/>
      <c r="M1818" s="282"/>
      <c r="N1818" s="282"/>
      <c r="O1818" s="281"/>
      <c r="P1818" s="360" t="str">
        <f ca="1">rescore_patient</f>
        <v/>
      </c>
      <c r="Q1818" s="330" t="str">
        <f ca="1">quantity</f>
        <v/>
      </c>
      <c r="R1818" s="281"/>
      <c r="S1818" s="282"/>
      <c r="T1818" s="282"/>
      <c r="U1818" s="282"/>
      <c r="V1818" s="305"/>
      <c r="W1818" s="305"/>
      <c r="X1818" s="305"/>
      <c r="Y1818" s="282"/>
      <c r="Z1818" s="282" t="e" vm="1">
        <f ca="1">_xlfn.IFS(AND(ISNUMBER(SEARCH("N?m l*", CUSTOMER[[#This Row],[Service Type]], 1)), CUSTOMER[[#This Row],[Count ST]] = TRUE), CUSTOMER[[#This Row],[Quantity]], AND($Y$10:$Y1818 = TRUE, COUNTIFS($H$10:$H1818, CUSTOMER[[#This Row],[Booking]], $J$10:$J1818, CUSTOMER[[#This Row],[Order Date]], $F$10:$F1818, "&lt;&gt;"&amp;"N?m l*")=1), 1, TRUE,  "")</f>
        <v>#NAME?</v>
      </c>
      <c r="AA1818" s="282" t="b">
        <f t="shared" ca="1" si="29"/>
        <v>0</v>
      </c>
      <c r="AB1818" s="305"/>
    </row>
    <row r="1819" spans="1:28" x14ac:dyDescent="0.25">
      <c r="A1819" s="281" t="str">
        <f ca="1">no.</f>
        <v/>
      </c>
      <c r="B1819" s="281"/>
      <c r="C1819" s="282"/>
      <c r="D1819" s="282"/>
      <c r="E1819" s="282" t="str">
        <f ca="1">position</f>
        <v/>
      </c>
      <c r="F1819" s="282"/>
      <c r="G1819" s="282"/>
      <c r="H1819" s="282"/>
      <c r="I1819" s="282"/>
      <c r="J1819" s="335"/>
      <c r="K1819" s="282"/>
      <c r="L1819" s="282"/>
      <c r="M1819" s="282"/>
      <c r="N1819" s="282"/>
      <c r="O1819" s="281"/>
      <c r="P1819" s="360" t="str">
        <f ca="1">rescore_patient</f>
        <v/>
      </c>
      <c r="Q1819" s="330" t="str">
        <f ca="1">quantity</f>
        <v/>
      </c>
      <c r="R1819" s="281"/>
      <c r="S1819" s="282"/>
      <c r="T1819" s="282"/>
      <c r="U1819" s="282"/>
      <c r="V1819" s="305"/>
      <c r="W1819" s="305"/>
      <c r="X1819" s="305"/>
      <c r="Y1819" s="282"/>
      <c r="Z1819" s="282" t="e" vm="1">
        <f ca="1">_xlfn.IFS(AND(ISNUMBER(SEARCH("N?m l*", CUSTOMER[[#This Row],[Service Type]], 1)), CUSTOMER[[#This Row],[Count ST]] = TRUE), CUSTOMER[[#This Row],[Quantity]], AND($Y$10:$Y1819 = TRUE, COUNTIFS($H$10:$H1819, CUSTOMER[[#This Row],[Booking]], $J$10:$J1819, CUSTOMER[[#This Row],[Order Date]], $F$10:$F1819, "&lt;&gt;"&amp;"N?m l*")=1), 1, TRUE,  "")</f>
        <v>#NAME?</v>
      </c>
      <c r="AA1819" s="282" t="b">
        <f t="shared" ca="1" si="29"/>
        <v>0</v>
      </c>
      <c r="AB1819" s="305"/>
    </row>
    <row r="1820" spans="1:28" x14ac:dyDescent="0.25">
      <c r="A1820" s="281" t="str">
        <f ca="1">no.</f>
        <v/>
      </c>
      <c r="B1820" s="281"/>
      <c r="C1820" s="282"/>
      <c r="D1820" s="282"/>
      <c r="E1820" s="282" t="str">
        <f ca="1">position</f>
        <v/>
      </c>
      <c r="F1820" s="282"/>
      <c r="G1820" s="282"/>
      <c r="H1820" s="282"/>
      <c r="I1820" s="282"/>
      <c r="J1820" s="335"/>
      <c r="K1820" s="282"/>
      <c r="L1820" s="282"/>
      <c r="M1820" s="282"/>
      <c r="N1820" s="282"/>
      <c r="O1820" s="281"/>
      <c r="P1820" s="360" t="str">
        <f ca="1">rescore_patient</f>
        <v/>
      </c>
      <c r="Q1820" s="330" t="str">
        <f ca="1">quantity</f>
        <v/>
      </c>
      <c r="R1820" s="281"/>
      <c r="S1820" s="282"/>
      <c r="T1820" s="282"/>
      <c r="U1820" s="282"/>
      <c r="V1820" s="305"/>
      <c r="W1820" s="305"/>
      <c r="X1820" s="305"/>
      <c r="Y1820" s="282"/>
      <c r="Z1820" s="282" t="e" vm="1">
        <f ca="1">_xlfn.IFS(AND(ISNUMBER(SEARCH("N?m l*", CUSTOMER[[#This Row],[Service Type]], 1)), CUSTOMER[[#This Row],[Count ST]] = TRUE), CUSTOMER[[#This Row],[Quantity]], AND($Y$10:$Y1820 = TRUE, COUNTIFS($H$10:$H1820, CUSTOMER[[#This Row],[Booking]], $J$10:$J1820, CUSTOMER[[#This Row],[Order Date]], $F$10:$F1820, "&lt;&gt;"&amp;"N?m l*")=1), 1, TRUE,  "")</f>
        <v>#NAME?</v>
      </c>
      <c r="AA1820" s="282" t="b">
        <f t="shared" ca="1" si="29"/>
        <v>0</v>
      </c>
      <c r="AB1820" s="305"/>
    </row>
    <row r="1821" spans="1:28" x14ac:dyDescent="0.25">
      <c r="A1821" s="281" t="str">
        <f ca="1">no.</f>
        <v/>
      </c>
      <c r="B1821" s="281"/>
      <c r="C1821" s="282"/>
      <c r="D1821" s="282"/>
      <c r="E1821" s="282" t="str">
        <f ca="1">position</f>
        <v/>
      </c>
      <c r="F1821" s="282"/>
      <c r="G1821" s="282"/>
      <c r="H1821" s="282"/>
      <c r="I1821" s="282"/>
      <c r="J1821" s="335"/>
      <c r="K1821" s="282"/>
      <c r="L1821" s="282"/>
      <c r="M1821" s="282"/>
      <c r="N1821" s="282"/>
      <c r="O1821" s="281"/>
      <c r="P1821" s="360" t="str">
        <f ca="1">rescore_patient</f>
        <v/>
      </c>
      <c r="Q1821" s="330" t="str">
        <f ca="1">quantity</f>
        <v/>
      </c>
      <c r="R1821" s="281"/>
      <c r="S1821" s="282"/>
      <c r="T1821" s="282"/>
      <c r="U1821" s="282"/>
      <c r="V1821" s="305"/>
      <c r="W1821" s="305"/>
      <c r="X1821" s="305"/>
      <c r="Y1821" s="282"/>
      <c r="Z1821" s="282" t="e" vm="1">
        <f ca="1">_xlfn.IFS(AND(ISNUMBER(SEARCH("N?m l*", CUSTOMER[[#This Row],[Service Type]], 1)), CUSTOMER[[#This Row],[Count ST]] = TRUE), CUSTOMER[[#This Row],[Quantity]], AND($Y$10:$Y1821 = TRUE, COUNTIFS($H$10:$H1821, CUSTOMER[[#This Row],[Booking]], $J$10:$J1821, CUSTOMER[[#This Row],[Order Date]], $F$10:$F1821, "&lt;&gt;"&amp;"N?m l*")=1), 1, TRUE,  "")</f>
        <v>#NAME?</v>
      </c>
      <c r="AA1821" s="282" t="b">
        <f t="shared" ca="1" si="29"/>
        <v>0</v>
      </c>
      <c r="AB1821" s="305"/>
    </row>
    <row r="1822" spans="1:28" x14ac:dyDescent="0.25">
      <c r="A1822" s="281" t="str">
        <f ca="1">no.</f>
        <v/>
      </c>
      <c r="B1822" s="281"/>
      <c r="C1822" s="282"/>
      <c r="D1822" s="282"/>
      <c r="E1822" s="282" t="str">
        <f ca="1">position</f>
        <v/>
      </c>
      <c r="F1822" s="282"/>
      <c r="G1822" s="282"/>
      <c r="H1822" s="282"/>
      <c r="I1822" s="282"/>
      <c r="J1822" s="335"/>
      <c r="K1822" s="282"/>
      <c r="L1822" s="282"/>
      <c r="M1822" s="282"/>
      <c r="N1822" s="282"/>
      <c r="O1822" s="281"/>
      <c r="P1822" s="360" t="str">
        <f ca="1">rescore_patient</f>
        <v/>
      </c>
      <c r="Q1822" s="330" t="str">
        <f ca="1">quantity</f>
        <v/>
      </c>
      <c r="R1822" s="281"/>
      <c r="S1822" s="282"/>
      <c r="T1822" s="282"/>
      <c r="U1822" s="282"/>
      <c r="V1822" s="305"/>
      <c r="W1822" s="305"/>
      <c r="X1822" s="305"/>
      <c r="Y1822" s="282"/>
      <c r="Z1822" s="282" t="e" vm="1">
        <f ca="1">_xlfn.IFS(AND(ISNUMBER(SEARCH("N?m l*", CUSTOMER[[#This Row],[Service Type]], 1)), CUSTOMER[[#This Row],[Count ST]] = TRUE), CUSTOMER[[#This Row],[Quantity]], AND($Y$10:$Y1822 = TRUE, COUNTIFS($H$10:$H1822, CUSTOMER[[#This Row],[Booking]], $J$10:$J1822, CUSTOMER[[#This Row],[Order Date]], $F$10:$F1822, "&lt;&gt;"&amp;"N?m l*")=1), 1, TRUE,  "")</f>
        <v>#NAME?</v>
      </c>
      <c r="AA1822" s="282" t="b">
        <f t="shared" ca="1" si="29"/>
        <v>0</v>
      </c>
      <c r="AB1822" s="305"/>
    </row>
    <row r="1823" spans="1:28" x14ac:dyDescent="0.25">
      <c r="A1823" s="281" t="str">
        <f ca="1">no.</f>
        <v/>
      </c>
      <c r="B1823" s="281"/>
      <c r="C1823" s="282"/>
      <c r="D1823" s="282"/>
      <c r="E1823" s="282" t="str">
        <f ca="1">position</f>
        <v/>
      </c>
      <c r="F1823" s="282"/>
      <c r="G1823" s="282"/>
      <c r="H1823" s="282"/>
      <c r="I1823" s="282"/>
      <c r="J1823" s="335"/>
      <c r="K1823" s="282"/>
      <c r="L1823" s="282"/>
      <c r="M1823" s="282"/>
      <c r="N1823" s="282"/>
      <c r="O1823" s="281"/>
      <c r="P1823" s="360" t="str">
        <f ca="1">rescore_patient</f>
        <v/>
      </c>
      <c r="Q1823" s="330" t="str">
        <f ca="1">quantity</f>
        <v/>
      </c>
      <c r="R1823" s="281"/>
      <c r="S1823" s="282"/>
      <c r="T1823" s="282"/>
      <c r="U1823" s="282"/>
      <c r="V1823" s="305"/>
      <c r="W1823" s="305"/>
      <c r="X1823" s="305"/>
      <c r="Y1823" s="282"/>
      <c r="Z1823" s="282" t="e" vm="1">
        <f ca="1">_xlfn.IFS(AND(ISNUMBER(SEARCH("N?m l*", CUSTOMER[[#This Row],[Service Type]], 1)), CUSTOMER[[#This Row],[Count ST]] = TRUE), CUSTOMER[[#This Row],[Quantity]], AND($Y$10:$Y1823 = TRUE, COUNTIFS($H$10:$H1823, CUSTOMER[[#This Row],[Booking]], $J$10:$J1823, CUSTOMER[[#This Row],[Order Date]], $F$10:$F1823, "&lt;&gt;"&amp;"N?m l*")=1), 1, TRUE,  "")</f>
        <v>#NAME?</v>
      </c>
      <c r="AA1823" s="282" t="b">
        <f t="shared" ca="1" si="29"/>
        <v>0</v>
      </c>
      <c r="AB1823" s="305"/>
    </row>
    <row r="1824" spans="1:28" x14ac:dyDescent="0.25">
      <c r="A1824" s="281" t="str">
        <f ca="1">no.</f>
        <v/>
      </c>
      <c r="B1824" s="281"/>
      <c r="C1824" s="282"/>
      <c r="D1824" s="282"/>
      <c r="E1824" s="282" t="str">
        <f ca="1">position</f>
        <v/>
      </c>
      <c r="F1824" s="282"/>
      <c r="G1824" s="282"/>
      <c r="H1824" s="282"/>
      <c r="I1824" s="282"/>
      <c r="J1824" s="335"/>
      <c r="K1824" s="282"/>
      <c r="L1824" s="282"/>
      <c r="M1824" s="282"/>
      <c r="N1824" s="282"/>
      <c r="O1824" s="281"/>
      <c r="P1824" s="360" t="str">
        <f ca="1">rescore_patient</f>
        <v/>
      </c>
      <c r="Q1824" s="330" t="str">
        <f ca="1">quantity</f>
        <v/>
      </c>
      <c r="R1824" s="281"/>
      <c r="S1824" s="282"/>
      <c r="T1824" s="282"/>
      <c r="U1824" s="282"/>
      <c r="V1824" s="305"/>
      <c r="W1824" s="305"/>
      <c r="X1824" s="305"/>
      <c r="Y1824" s="282"/>
      <c r="Z1824" s="282" t="e" vm="1">
        <f ca="1">_xlfn.IFS(AND(ISNUMBER(SEARCH("N?m l*", CUSTOMER[[#This Row],[Service Type]], 1)), CUSTOMER[[#This Row],[Count ST]] = TRUE), CUSTOMER[[#This Row],[Quantity]], AND($Y$10:$Y1824 = TRUE, COUNTIFS($H$10:$H1824, CUSTOMER[[#This Row],[Booking]], $J$10:$J1824, CUSTOMER[[#This Row],[Order Date]], $F$10:$F1824, "&lt;&gt;"&amp;"N?m l*")=1), 1, TRUE,  "")</f>
        <v>#NAME?</v>
      </c>
      <c r="AA1824" s="282" t="b">
        <f t="shared" ca="1" si="29"/>
        <v>0</v>
      </c>
      <c r="AB1824" s="305"/>
    </row>
    <row r="1825" spans="1:28" x14ac:dyDescent="0.25">
      <c r="A1825" s="281" t="str">
        <f ca="1">no.</f>
        <v/>
      </c>
      <c r="B1825" s="281"/>
      <c r="C1825" s="282"/>
      <c r="D1825" s="282"/>
      <c r="E1825" s="282" t="str">
        <f ca="1">position</f>
        <v/>
      </c>
      <c r="F1825" s="282"/>
      <c r="G1825" s="282"/>
      <c r="H1825" s="282"/>
      <c r="I1825" s="282"/>
      <c r="J1825" s="335"/>
      <c r="K1825" s="282"/>
      <c r="L1825" s="282"/>
      <c r="M1825" s="282"/>
      <c r="N1825" s="282"/>
      <c r="O1825" s="281"/>
      <c r="P1825" s="360" t="str">
        <f ca="1">rescore_patient</f>
        <v/>
      </c>
      <c r="Q1825" s="330" t="str">
        <f ca="1">quantity</f>
        <v/>
      </c>
      <c r="R1825" s="281"/>
      <c r="S1825" s="282"/>
      <c r="T1825" s="282"/>
      <c r="U1825" s="282"/>
      <c r="V1825" s="305"/>
      <c r="W1825" s="305"/>
      <c r="X1825" s="305"/>
      <c r="Y1825" s="282"/>
      <c r="Z1825" s="282" t="e" vm="1">
        <f ca="1">_xlfn.IFS(AND(ISNUMBER(SEARCH("N?m l*", CUSTOMER[[#This Row],[Service Type]], 1)), CUSTOMER[[#This Row],[Count ST]] = TRUE), CUSTOMER[[#This Row],[Quantity]], AND($Y$10:$Y1825 = TRUE, COUNTIFS($H$10:$H1825, CUSTOMER[[#This Row],[Booking]], $J$10:$J1825, CUSTOMER[[#This Row],[Order Date]], $F$10:$F1825, "&lt;&gt;"&amp;"N?m l*")=1), 1, TRUE,  "")</f>
        <v>#NAME?</v>
      </c>
      <c r="AA1825" s="282" t="b">
        <f t="shared" ca="1" si="29"/>
        <v>0</v>
      </c>
      <c r="AB1825" s="305"/>
    </row>
    <row r="1826" spans="1:28" x14ac:dyDescent="0.25">
      <c r="A1826" s="281" t="str">
        <f ca="1">no.</f>
        <v/>
      </c>
      <c r="B1826" s="281"/>
      <c r="C1826" s="282"/>
      <c r="D1826" s="282"/>
      <c r="E1826" s="282" t="str">
        <f ca="1">position</f>
        <v/>
      </c>
      <c r="F1826" s="282"/>
      <c r="G1826" s="282"/>
      <c r="H1826" s="282"/>
      <c r="I1826" s="282"/>
      <c r="J1826" s="335"/>
      <c r="K1826" s="282"/>
      <c r="L1826" s="282"/>
      <c r="M1826" s="282"/>
      <c r="N1826" s="282"/>
      <c r="O1826" s="281"/>
      <c r="P1826" s="360" t="str">
        <f ca="1">rescore_patient</f>
        <v/>
      </c>
      <c r="Q1826" s="330" t="str">
        <f ca="1">quantity</f>
        <v/>
      </c>
      <c r="R1826" s="281"/>
      <c r="S1826" s="282"/>
      <c r="T1826" s="282"/>
      <c r="U1826" s="282"/>
      <c r="V1826" s="305"/>
      <c r="W1826" s="305"/>
      <c r="X1826" s="305"/>
      <c r="Y1826" s="282"/>
      <c r="Z1826" s="282" t="e" vm="1">
        <f ca="1">_xlfn.IFS(AND(ISNUMBER(SEARCH("N?m l*", CUSTOMER[[#This Row],[Service Type]], 1)), CUSTOMER[[#This Row],[Count ST]] = TRUE), CUSTOMER[[#This Row],[Quantity]], AND($Y$10:$Y1826 = TRUE, COUNTIFS($H$10:$H1826, CUSTOMER[[#This Row],[Booking]], $J$10:$J1826, CUSTOMER[[#This Row],[Order Date]], $F$10:$F1826, "&lt;&gt;"&amp;"N?m l*")=1), 1, TRUE,  "")</f>
        <v>#NAME?</v>
      </c>
      <c r="AA1826" s="282" t="b">
        <f t="shared" ca="1" si="29"/>
        <v>0</v>
      </c>
      <c r="AB1826" s="305"/>
    </row>
    <row r="1827" spans="1:28" x14ac:dyDescent="0.25">
      <c r="A1827" s="281" t="str">
        <f ca="1">no.</f>
        <v/>
      </c>
      <c r="B1827" s="281"/>
      <c r="C1827" s="282"/>
      <c r="D1827" s="282"/>
      <c r="E1827" s="282" t="str">
        <f ca="1">position</f>
        <v/>
      </c>
      <c r="F1827" s="282"/>
      <c r="G1827" s="282"/>
      <c r="H1827" s="282"/>
      <c r="I1827" s="282"/>
      <c r="J1827" s="335"/>
      <c r="K1827" s="282"/>
      <c r="L1827" s="282"/>
      <c r="M1827" s="282"/>
      <c r="N1827" s="282"/>
      <c r="O1827" s="281"/>
      <c r="P1827" s="360" t="str">
        <f ca="1">rescore_patient</f>
        <v/>
      </c>
      <c r="Q1827" s="330" t="str">
        <f ca="1">quantity</f>
        <v/>
      </c>
      <c r="R1827" s="281"/>
      <c r="S1827" s="282"/>
      <c r="T1827" s="282"/>
      <c r="U1827" s="282"/>
      <c r="V1827" s="305"/>
      <c r="W1827" s="305"/>
      <c r="X1827" s="305"/>
      <c r="Y1827" s="282"/>
      <c r="Z1827" s="282" t="e" vm="1">
        <f ca="1">_xlfn.IFS(AND(ISNUMBER(SEARCH("N?m l*", CUSTOMER[[#This Row],[Service Type]], 1)), CUSTOMER[[#This Row],[Count ST]] = TRUE), CUSTOMER[[#This Row],[Quantity]], AND($Y$10:$Y1827 = TRUE, COUNTIFS($H$10:$H1827, CUSTOMER[[#This Row],[Booking]], $J$10:$J1827, CUSTOMER[[#This Row],[Order Date]], $F$10:$F1827, "&lt;&gt;"&amp;"N?m l*")=1), 1, TRUE,  "")</f>
        <v>#NAME?</v>
      </c>
      <c r="AA1827" s="282" t="b">
        <f t="shared" ca="1" si="29"/>
        <v>0</v>
      </c>
      <c r="AB1827" s="305"/>
    </row>
    <row r="1828" spans="1:28" x14ac:dyDescent="0.25">
      <c r="A1828" s="281" t="str">
        <f ca="1">no.</f>
        <v/>
      </c>
      <c r="B1828" s="281"/>
      <c r="C1828" s="282"/>
      <c r="D1828" s="282"/>
      <c r="E1828" s="282" t="str">
        <f ca="1">position</f>
        <v/>
      </c>
      <c r="F1828" s="282"/>
      <c r="G1828" s="282"/>
      <c r="H1828" s="282"/>
      <c r="I1828" s="282"/>
      <c r="J1828" s="335"/>
      <c r="K1828" s="282"/>
      <c r="L1828" s="282"/>
      <c r="M1828" s="282"/>
      <c r="N1828" s="282"/>
      <c r="O1828" s="281"/>
      <c r="P1828" s="360" t="str">
        <f ca="1">rescore_patient</f>
        <v/>
      </c>
      <c r="Q1828" s="330" t="str">
        <f ca="1">quantity</f>
        <v/>
      </c>
      <c r="R1828" s="281"/>
      <c r="S1828" s="282"/>
      <c r="T1828" s="282"/>
      <c r="U1828" s="282"/>
      <c r="V1828" s="305"/>
      <c r="W1828" s="305"/>
      <c r="X1828" s="305"/>
      <c r="Y1828" s="282"/>
      <c r="Z1828" s="282" t="e" vm="1">
        <f ca="1">_xlfn.IFS(AND(ISNUMBER(SEARCH("N?m l*", CUSTOMER[[#This Row],[Service Type]], 1)), CUSTOMER[[#This Row],[Count ST]] = TRUE), CUSTOMER[[#This Row],[Quantity]], AND($Y$10:$Y1828 = TRUE, COUNTIFS($H$10:$H1828, CUSTOMER[[#This Row],[Booking]], $J$10:$J1828, CUSTOMER[[#This Row],[Order Date]], $F$10:$F1828, "&lt;&gt;"&amp;"N?m l*")=1), 1, TRUE,  "")</f>
        <v>#NAME?</v>
      </c>
      <c r="AA1828" s="282" t="b">
        <f t="shared" ca="1" si="29"/>
        <v>0</v>
      </c>
      <c r="AB1828" s="305"/>
    </row>
    <row r="1829" spans="1:28" x14ac:dyDescent="0.25">
      <c r="A1829" s="281" t="str">
        <f ca="1">no.</f>
        <v/>
      </c>
      <c r="B1829" s="281"/>
      <c r="C1829" s="282"/>
      <c r="D1829" s="282"/>
      <c r="E1829" s="282" t="str">
        <f ca="1">position</f>
        <v/>
      </c>
      <c r="F1829" s="282"/>
      <c r="G1829" s="282"/>
      <c r="H1829" s="282"/>
      <c r="I1829" s="282"/>
      <c r="J1829" s="335"/>
      <c r="K1829" s="282"/>
      <c r="L1829" s="282"/>
      <c r="M1829" s="282"/>
      <c r="N1829" s="282"/>
      <c r="O1829" s="281"/>
      <c r="P1829" s="360" t="str">
        <f ca="1">rescore_patient</f>
        <v/>
      </c>
      <c r="Q1829" s="330" t="str">
        <f ca="1">quantity</f>
        <v/>
      </c>
      <c r="R1829" s="281"/>
      <c r="S1829" s="282"/>
      <c r="T1829" s="282"/>
      <c r="U1829" s="282"/>
      <c r="V1829" s="305"/>
      <c r="W1829" s="305"/>
      <c r="X1829" s="305"/>
      <c r="Y1829" s="282"/>
      <c r="Z1829" s="282" t="e" vm="1">
        <f ca="1">_xlfn.IFS(AND(ISNUMBER(SEARCH("N?m l*", CUSTOMER[[#This Row],[Service Type]], 1)), CUSTOMER[[#This Row],[Count ST]] = TRUE), CUSTOMER[[#This Row],[Quantity]], AND($Y$10:$Y1829 = TRUE, COUNTIFS($H$10:$H1829, CUSTOMER[[#This Row],[Booking]], $J$10:$J1829, CUSTOMER[[#This Row],[Order Date]], $F$10:$F1829, "&lt;&gt;"&amp;"N?m l*")=1), 1, TRUE,  "")</f>
        <v>#NAME?</v>
      </c>
      <c r="AA1829" s="282" t="b">
        <f t="shared" ca="1" si="29"/>
        <v>0</v>
      </c>
      <c r="AB1829" s="305"/>
    </row>
    <row r="1830" spans="1:28" x14ac:dyDescent="0.25">
      <c r="A1830" s="281" t="str">
        <f ca="1">no.</f>
        <v/>
      </c>
      <c r="B1830" s="281"/>
      <c r="C1830" s="282"/>
      <c r="D1830" s="282"/>
      <c r="E1830" s="282" t="str">
        <f ca="1">position</f>
        <v/>
      </c>
      <c r="F1830" s="282"/>
      <c r="G1830" s="282"/>
      <c r="H1830" s="282"/>
      <c r="I1830" s="282"/>
      <c r="J1830" s="335"/>
      <c r="K1830" s="282"/>
      <c r="L1830" s="282"/>
      <c r="M1830" s="282"/>
      <c r="N1830" s="282"/>
      <c r="O1830" s="281"/>
      <c r="P1830" s="360" t="str">
        <f ca="1">rescore_patient</f>
        <v/>
      </c>
      <c r="Q1830" s="330" t="str">
        <f ca="1">quantity</f>
        <v/>
      </c>
      <c r="R1830" s="281"/>
      <c r="S1830" s="282"/>
      <c r="T1830" s="282"/>
      <c r="U1830" s="282"/>
      <c r="V1830" s="305"/>
      <c r="W1830" s="305"/>
      <c r="X1830" s="305"/>
      <c r="Y1830" s="282"/>
      <c r="Z1830" s="282" t="e" vm="1">
        <f ca="1">_xlfn.IFS(AND(ISNUMBER(SEARCH("N?m l*", CUSTOMER[[#This Row],[Service Type]], 1)), CUSTOMER[[#This Row],[Count ST]] = TRUE), CUSTOMER[[#This Row],[Quantity]], AND($Y$10:$Y1830 = TRUE, COUNTIFS($H$10:$H1830, CUSTOMER[[#This Row],[Booking]], $J$10:$J1830, CUSTOMER[[#This Row],[Order Date]], $F$10:$F1830, "&lt;&gt;"&amp;"N?m l*")=1), 1, TRUE,  "")</f>
        <v>#NAME?</v>
      </c>
      <c r="AA1830" s="282" t="b">
        <f t="shared" ca="1" si="29"/>
        <v>0</v>
      </c>
      <c r="AB1830" s="305"/>
    </row>
    <row r="1831" spans="1:28" x14ac:dyDescent="0.25">
      <c r="A1831" s="281" t="str">
        <f ca="1">no.</f>
        <v/>
      </c>
      <c r="B1831" s="281"/>
      <c r="C1831" s="282"/>
      <c r="D1831" s="282"/>
      <c r="E1831" s="282" t="str">
        <f ca="1">position</f>
        <v/>
      </c>
      <c r="F1831" s="282"/>
      <c r="G1831" s="282"/>
      <c r="H1831" s="282"/>
      <c r="I1831" s="282"/>
      <c r="J1831" s="335"/>
      <c r="K1831" s="282"/>
      <c r="L1831" s="282"/>
      <c r="M1831" s="282"/>
      <c r="N1831" s="282"/>
      <c r="O1831" s="281"/>
      <c r="P1831" s="360" t="str">
        <f ca="1">rescore_patient</f>
        <v/>
      </c>
      <c r="Q1831" s="330" t="str">
        <f ca="1">quantity</f>
        <v/>
      </c>
      <c r="R1831" s="281"/>
      <c r="S1831" s="282"/>
      <c r="T1831" s="282"/>
      <c r="U1831" s="282"/>
      <c r="V1831" s="305"/>
      <c r="W1831" s="305"/>
      <c r="X1831" s="305"/>
      <c r="Y1831" s="282"/>
      <c r="Z1831" s="282" t="e" vm="1">
        <f ca="1">_xlfn.IFS(AND(ISNUMBER(SEARCH("N?m l*", CUSTOMER[[#This Row],[Service Type]], 1)), CUSTOMER[[#This Row],[Count ST]] = TRUE), CUSTOMER[[#This Row],[Quantity]], AND($Y$10:$Y1831 = TRUE, COUNTIFS($H$10:$H1831, CUSTOMER[[#This Row],[Booking]], $J$10:$J1831, CUSTOMER[[#This Row],[Order Date]], $F$10:$F1831, "&lt;&gt;"&amp;"N?m l*")=1), 1, TRUE,  "")</f>
        <v>#NAME?</v>
      </c>
      <c r="AA1831" s="282" t="b">
        <f t="shared" ca="1" si="29"/>
        <v>0</v>
      </c>
      <c r="AB1831" s="305"/>
    </row>
    <row r="1832" spans="1:28" x14ac:dyDescent="0.25">
      <c r="A1832" s="281" t="str">
        <f ca="1">no.</f>
        <v/>
      </c>
      <c r="B1832" s="281"/>
      <c r="C1832" s="282"/>
      <c r="D1832" s="282"/>
      <c r="E1832" s="282" t="str">
        <f ca="1">position</f>
        <v/>
      </c>
      <c r="F1832" s="282"/>
      <c r="G1832" s="282"/>
      <c r="H1832" s="282"/>
      <c r="I1832" s="282"/>
      <c r="J1832" s="335"/>
      <c r="K1832" s="282"/>
      <c r="L1832" s="282"/>
      <c r="M1832" s="282"/>
      <c r="N1832" s="282"/>
      <c r="O1832" s="281"/>
      <c r="P1832" s="360" t="str">
        <f ca="1">rescore_patient</f>
        <v/>
      </c>
      <c r="Q1832" s="330" t="str">
        <f ca="1">quantity</f>
        <v/>
      </c>
      <c r="R1832" s="281"/>
      <c r="S1832" s="282"/>
      <c r="T1832" s="282"/>
      <c r="U1832" s="282"/>
      <c r="V1832" s="305"/>
      <c r="W1832" s="305"/>
      <c r="X1832" s="305"/>
      <c r="Y1832" s="282"/>
      <c r="Z1832" s="282" t="e" vm="1">
        <f ca="1">_xlfn.IFS(AND(ISNUMBER(SEARCH("N?m l*", CUSTOMER[[#This Row],[Service Type]], 1)), CUSTOMER[[#This Row],[Count ST]] = TRUE), CUSTOMER[[#This Row],[Quantity]], AND($Y$10:$Y1832 = TRUE, COUNTIFS($H$10:$H1832, CUSTOMER[[#This Row],[Booking]], $J$10:$J1832, CUSTOMER[[#This Row],[Order Date]], $F$10:$F1832, "&lt;&gt;"&amp;"N?m l*")=1), 1, TRUE,  "")</f>
        <v>#NAME?</v>
      </c>
      <c r="AA1832" s="282" t="b">
        <f t="shared" ca="1" si="29"/>
        <v>0</v>
      </c>
      <c r="AB1832" s="305"/>
    </row>
    <row r="1833" spans="1:28" x14ac:dyDescent="0.25">
      <c r="A1833" s="281" t="str">
        <f ca="1">no.</f>
        <v/>
      </c>
      <c r="B1833" s="281"/>
      <c r="C1833" s="282"/>
      <c r="D1833" s="282"/>
      <c r="E1833" s="282" t="str">
        <f ca="1">position</f>
        <v/>
      </c>
      <c r="F1833" s="282"/>
      <c r="G1833" s="282"/>
      <c r="H1833" s="282"/>
      <c r="I1833" s="282"/>
      <c r="J1833" s="335"/>
      <c r="K1833" s="282"/>
      <c r="L1833" s="282"/>
      <c r="M1833" s="282"/>
      <c r="N1833" s="282"/>
      <c r="O1833" s="281"/>
      <c r="P1833" s="360" t="str">
        <f ca="1">rescore_patient</f>
        <v/>
      </c>
      <c r="Q1833" s="330" t="str">
        <f ca="1">quantity</f>
        <v/>
      </c>
      <c r="R1833" s="281"/>
      <c r="S1833" s="282"/>
      <c r="T1833" s="282"/>
      <c r="U1833" s="282"/>
      <c r="V1833" s="305"/>
      <c r="W1833" s="305"/>
      <c r="X1833" s="305"/>
      <c r="Y1833" s="282"/>
      <c r="Z1833" s="282" t="e" vm="1">
        <f ca="1">_xlfn.IFS(AND(ISNUMBER(SEARCH("N?m l*", CUSTOMER[[#This Row],[Service Type]], 1)), CUSTOMER[[#This Row],[Count ST]] = TRUE), CUSTOMER[[#This Row],[Quantity]], AND($Y$10:$Y1833 = TRUE, COUNTIFS($H$10:$H1833, CUSTOMER[[#This Row],[Booking]], $J$10:$J1833, CUSTOMER[[#This Row],[Order Date]], $F$10:$F1833, "&lt;&gt;"&amp;"N?m l*")=1), 1, TRUE,  "")</f>
        <v>#NAME?</v>
      </c>
      <c r="AA1833" s="282" t="b">
        <f t="shared" ca="1" si="29"/>
        <v>0</v>
      </c>
      <c r="AB1833" s="305"/>
    </row>
    <row r="1834" spans="1:28" x14ac:dyDescent="0.25">
      <c r="A1834" s="281" t="str">
        <f ca="1">no.</f>
        <v/>
      </c>
      <c r="B1834" s="281"/>
      <c r="C1834" s="282"/>
      <c r="D1834" s="282"/>
      <c r="E1834" s="282" t="str">
        <f ca="1">position</f>
        <v/>
      </c>
      <c r="F1834" s="282"/>
      <c r="G1834" s="282"/>
      <c r="H1834" s="282"/>
      <c r="I1834" s="282"/>
      <c r="J1834" s="335"/>
      <c r="K1834" s="282"/>
      <c r="L1834" s="282"/>
      <c r="M1834" s="282"/>
      <c r="N1834" s="282"/>
      <c r="O1834" s="281"/>
      <c r="P1834" s="360" t="str">
        <f ca="1">rescore_patient</f>
        <v/>
      </c>
      <c r="Q1834" s="330" t="str">
        <f ca="1">quantity</f>
        <v/>
      </c>
      <c r="R1834" s="281"/>
      <c r="S1834" s="282"/>
      <c r="T1834" s="282"/>
      <c r="U1834" s="282"/>
      <c r="V1834" s="305"/>
      <c r="W1834" s="305"/>
      <c r="X1834" s="305"/>
      <c r="Y1834" s="282"/>
      <c r="Z1834" s="282" t="e" vm="1">
        <f ca="1">_xlfn.IFS(AND(ISNUMBER(SEARCH("N?m l*", CUSTOMER[[#This Row],[Service Type]], 1)), CUSTOMER[[#This Row],[Count ST]] = TRUE), CUSTOMER[[#This Row],[Quantity]], AND($Y$10:$Y1834 = TRUE, COUNTIFS($H$10:$H1834, CUSTOMER[[#This Row],[Booking]], $J$10:$J1834, CUSTOMER[[#This Row],[Order Date]], $F$10:$F1834, "&lt;&gt;"&amp;"N?m l*")=1), 1, TRUE,  "")</f>
        <v>#NAME?</v>
      </c>
      <c r="AA1834" s="282" t="b">
        <f t="shared" ca="1" si="29"/>
        <v>0</v>
      </c>
      <c r="AB1834" s="305"/>
    </row>
    <row r="1835" spans="1:28" x14ac:dyDescent="0.25">
      <c r="A1835" s="281" t="str">
        <f ca="1">no.</f>
        <v/>
      </c>
      <c r="B1835" s="281"/>
      <c r="C1835" s="282"/>
      <c r="D1835" s="282"/>
      <c r="E1835" s="282" t="str">
        <f ca="1">position</f>
        <v/>
      </c>
      <c r="F1835" s="282"/>
      <c r="G1835" s="282"/>
      <c r="H1835" s="282"/>
      <c r="I1835" s="282"/>
      <c r="J1835" s="335"/>
      <c r="K1835" s="282"/>
      <c r="L1835" s="282"/>
      <c r="M1835" s="282"/>
      <c r="N1835" s="282"/>
      <c r="O1835" s="281"/>
      <c r="P1835" s="360" t="str">
        <f ca="1">rescore_patient</f>
        <v/>
      </c>
      <c r="Q1835" s="330" t="str">
        <f ca="1">quantity</f>
        <v/>
      </c>
      <c r="R1835" s="281"/>
      <c r="S1835" s="282"/>
      <c r="T1835" s="282"/>
      <c r="U1835" s="282"/>
      <c r="V1835" s="305"/>
      <c r="W1835" s="305"/>
      <c r="X1835" s="305"/>
      <c r="Y1835" s="282"/>
      <c r="Z1835" s="282" t="e" vm="1">
        <f ca="1">_xlfn.IFS(AND(ISNUMBER(SEARCH("N?m l*", CUSTOMER[[#This Row],[Service Type]], 1)), CUSTOMER[[#This Row],[Count ST]] = TRUE), CUSTOMER[[#This Row],[Quantity]], AND($Y$10:$Y1835 = TRUE, COUNTIFS($H$10:$H1835, CUSTOMER[[#This Row],[Booking]], $J$10:$J1835, CUSTOMER[[#This Row],[Order Date]], $F$10:$F1835, "&lt;&gt;"&amp;"N?m l*")=1), 1, TRUE,  "")</f>
        <v>#NAME?</v>
      </c>
      <c r="AA1835" s="282" t="b">
        <f t="shared" ca="1" si="29"/>
        <v>0</v>
      </c>
      <c r="AB1835" s="305"/>
    </row>
    <row r="1836" spans="1:28" x14ac:dyDescent="0.25">
      <c r="A1836" s="281" t="str">
        <f ca="1">no.</f>
        <v/>
      </c>
      <c r="B1836" s="281"/>
      <c r="C1836" s="282"/>
      <c r="D1836" s="282"/>
      <c r="E1836" s="282" t="str">
        <f ca="1">position</f>
        <v/>
      </c>
      <c r="F1836" s="282"/>
      <c r="G1836" s="282"/>
      <c r="H1836" s="282"/>
      <c r="I1836" s="282"/>
      <c r="J1836" s="335"/>
      <c r="K1836" s="282"/>
      <c r="L1836" s="282"/>
      <c r="M1836" s="282"/>
      <c r="N1836" s="282"/>
      <c r="O1836" s="281"/>
      <c r="P1836" s="360" t="str">
        <f ca="1">rescore_patient</f>
        <v/>
      </c>
      <c r="Q1836" s="330" t="str">
        <f ca="1">quantity</f>
        <v/>
      </c>
      <c r="R1836" s="281"/>
      <c r="S1836" s="282"/>
      <c r="T1836" s="282"/>
      <c r="U1836" s="282"/>
      <c r="V1836" s="305"/>
      <c r="W1836" s="305"/>
      <c r="X1836" s="305"/>
      <c r="Y1836" s="282"/>
      <c r="Z1836" s="282" t="e" vm="1">
        <f ca="1">_xlfn.IFS(AND(ISNUMBER(SEARCH("N?m l*", CUSTOMER[[#This Row],[Service Type]], 1)), CUSTOMER[[#This Row],[Count ST]] = TRUE), CUSTOMER[[#This Row],[Quantity]], AND($Y$10:$Y1836 = TRUE, COUNTIFS($H$10:$H1836, CUSTOMER[[#This Row],[Booking]], $J$10:$J1836, CUSTOMER[[#This Row],[Order Date]], $F$10:$F1836, "&lt;&gt;"&amp;"N?m l*")=1), 1, TRUE,  "")</f>
        <v>#NAME?</v>
      </c>
      <c r="AA1836" s="282" t="b">
        <f t="shared" ca="1" si="29"/>
        <v>0</v>
      </c>
      <c r="AB1836" s="305"/>
    </row>
    <row r="1837" spans="1:28" x14ac:dyDescent="0.25">
      <c r="A1837" s="281" t="str">
        <f ca="1">no.</f>
        <v/>
      </c>
      <c r="B1837" s="281"/>
      <c r="C1837" s="282"/>
      <c r="D1837" s="282"/>
      <c r="E1837" s="282" t="str">
        <f ca="1">position</f>
        <v/>
      </c>
      <c r="F1837" s="282"/>
      <c r="G1837" s="282"/>
      <c r="H1837" s="282"/>
      <c r="I1837" s="282"/>
      <c r="J1837" s="335"/>
      <c r="K1837" s="282"/>
      <c r="L1837" s="282"/>
      <c r="M1837" s="282"/>
      <c r="N1837" s="282"/>
      <c r="O1837" s="281"/>
      <c r="P1837" s="360" t="str">
        <f ca="1">rescore_patient</f>
        <v/>
      </c>
      <c r="Q1837" s="330" t="str">
        <f ca="1">quantity</f>
        <v/>
      </c>
      <c r="R1837" s="281"/>
      <c r="S1837" s="282"/>
      <c r="T1837" s="282"/>
      <c r="U1837" s="282"/>
      <c r="V1837" s="305"/>
      <c r="W1837" s="305"/>
      <c r="X1837" s="305"/>
      <c r="Y1837" s="282"/>
      <c r="Z1837" s="282" t="e" vm="1">
        <f ca="1">_xlfn.IFS(AND(ISNUMBER(SEARCH("N?m l*", CUSTOMER[[#This Row],[Service Type]], 1)), CUSTOMER[[#This Row],[Count ST]] = TRUE), CUSTOMER[[#This Row],[Quantity]], AND($Y$10:$Y1837 = TRUE, COUNTIFS($H$10:$H1837, CUSTOMER[[#This Row],[Booking]], $J$10:$J1837, CUSTOMER[[#This Row],[Order Date]], $F$10:$F1837, "&lt;&gt;"&amp;"N?m l*")=1), 1, TRUE,  "")</f>
        <v>#NAME?</v>
      </c>
      <c r="AA1837" s="282" t="b">
        <f t="shared" ca="1" si="29"/>
        <v>0</v>
      </c>
      <c r="AB1837" s="305"/>
    </row>
    <row r="1838" spans="1:28" x14ac:dyDescent="0.25">
      <c r="A1838" s="281" t="str">
        <f ca="1">no.</f>
        <v/>
      </c>
      <c r="B1838" s="281"/>
      <c r="C1838" s="282"/>
      <c r="D1838" s="282"/>
      <c r="E1838" s="282" t="str">
        <f ca="1">position</f>
        <v/>
      </c>
      <c r="F1838" s="282"/>
      <c r="G1838" s="282"/>
      <c r="H1838" s="282"/>
      <c r="I1838" s="282"/>
      <c r="J1838" s="335"/>
      <c r="K1838" s="282"/>
      <c r="L1838" s="282"/>
      <c r="M1838" s="282"/>
      <c r="N1838" s="282"/>
      <c r="O1838" s="281"/>
      <c r="P1838" s="360" t="str">
        <f ca="1">rescore_patient</f>
        <v/>
      </c>
      <c r="Q1838" s="330" t="str">
        <f ca="1">quantity</f>
        <v/>
      </c>
      <c r="R1838" s="281"/>
      <c r="S1838" s="282"/>
      <c r="T1838" s="282"/>
      <c r="U1838" s="282"/>
      <c r="V1838" s="305"/>
      <c r="W1838" s="305"/>
      <c r="X1838" s="305"/>
      <c r="Y1838" s="282"/>
      <c r="Z1838" s="282" t="e" vm="1">
        <f ca="1">_xlfn.IFS(AND(ISNUMBER(SEARCH("N?m l*", CUSTOMER[[#This Row],[Service Type]], 1)), CUSTOMER[[#This Row],[Count ST]] = TRUE), CUSTOMER[[#This Row],[Quantity]], AND($Y$10:$Y1838 = TRUE, COUNTIFS($H$10:$H1838, CUSTOMER[[#This Row],[Booking]], $J$10:$J1838, CUSTOMER[[#This Row],[Order Date]], $F$10:$F1838, "&lt;&gt;"&amp;"N?m l*")=1), 1, TRUE,  "")</f>
        <v>#NAME?</v>
      </c>
      <c r="AA1838" s="282" t="b">
        <f t="shared" ca="1" si="29"/>
        <v>0</v>
      </c>
      <c r="AB1838" s="305"/>
    </row>
    <row r="1839" spans="1:28" x14ac:dyDescent="0.25">
      <c r="A1839" s="281" t="str">
        <f ca="1">no.</f>
        <v/>
      </c>
      <c r="B1839" s="281"/>
      <c r="C1839" s="282"/>
      <c r="D1839" s="282"/>
      <c r="E1839" s="282" t="str">
        <f ca="1">position</f>
        <v/>
      </c>
      <c r="F1839" s="282"/>
      <c r="G1839" s="282"/>
      <c r="H1839" s="282"/>
      <c r="I1839" s="282"/>
      <c r="J1839" s="335"/>
      <c r="K1839" s="282"/>
      <c r="L1839" s="282"/>
      <c r="M1839" s="282"/>
      <c r="N1839" s="282"/>
      <c r="O1839" s="281"/>
      <c r="P1839" s="360" t="str">
        <f ca="1">rescore_patient</f>
        <v/>
      </c>
      <c r="Q1839" s="330" t="str">
        <f ca="1">quantity</f>
        <v/>
      </c>
      <c r="R1839" s="281"/>
      <c r="S1839" s="282"/>
      <c r="T1839" s="282"/>
      <c r="U1839" s="282"/>
      <c r="V1839" s="305"/>
      <c r="W1839" s="305"/>
      <c r="X1839" s="305"/>
      <c r="Y1839" s="282"/>
      <c r="Z1839" s="282" t="e" vm="1">
        <f ca="1">_xlfn.IFS(AND(ISNUMBER(SEARCH("N?m l*", CUSTOMER[[#This Row],[Service Type]], 1)), CUSTOMER[[#This Row],[Count ST]] = TRUE), CUSTOMER[[#This Row],[Quantity]], AND($Y$10:$Y1839 = TRUE, COUNTIFS($H$10:$H1839, CUSTOMER[[#This Row],[Booking]], $J$10:$J1839, CUSTOMER[[#This Row],[Order Date]], $F$10:$F1839, "&lt;&gt;"&amp;"N?m l*")=1), 1, TRUE,  "")</f>
        <v>#NAME?</v>
      </c>
      <c r="AA1839" s="282" t="b">
        <f t="shared" ca="1" si="29"/>
        <v>0</v>
      </c>
      <c r="AB1839" s="305"/>
    </row>
    <row r="1840" spans="1:28" x14ac:dyDescent="0.25">
      <c r="A1840" s="281" t="str">
        <f ca="1">no.</f>
        <v/>
      </c>
      <c r="B1840" s="281"/>
      <c r="C1840" s="282"/>
      <c r="D1840" s="282"/>
      <c r="E1840" s="282" t="str">
        <f ca="1">position</f>
        <v/>
      </c>
      <c r="F1840" s="282"/>
      <c r="G1840" s="282"/>
      <c r="H1840" s="282"/>
      <c r="I1840" s="282"/>
      <c r="J1840" s="335"/>
      <c r="K1840" s="282"/>
      <c r="L1840" s="282"/>
      <c r="M1840" s="282"/>
      <c r="N1840" s="282"/>
      <c r="O1840" s="281"/>
      <c r="P1840" s="360" t="str">
        <f ca="1">rescore_patient</f>
        <v/>
      </c>
      <c r="Q1840" s="330" t="str">
        <f ca="1">quantity</f>
        <v/>
      </c>
      <c r="R1840" s="281"/>
      <c r="S1840" s="282"/>
      <c r="T1840" s="282"/>
      <c r="U1840" s="282"/>
      <c r="V1840" s="305"/>
      <c r="W1840" s="305"/>
      <c r="X1840" s="305"/>
      <c r="Y1840" s="282"/>
      <c r="Z1840" s="282" t="e" vm="1">
        <f ca="1">_xlfn.IFS(AND(ISNUMBER(SEARCH("N?m l*", CUSTOMER[[#This Row],[Service Type]], 1)), CUSTOMER[[#This Row],[Count ST]] = TRUE), CUSTOMER[[#This Row],[Quantity]], AND($Y$10:$Y1840 = TRUE, COUNTIFS($H$10:$H1840, CUSTOMER[[#This Row],[Booking]], $J$10:$J1840, CUSTOMER[[#This Row],[Order Date]], $F$10:$F1840, "&lt;&gt;"&amp;"N?m l*")=1), 1, TRUE,  "")</f>
        <v>#NAME?</v>
      </c>
      <c r="AA1840" s="282" t="b">
        <f t="shared" ca="1" si="29"/>
        <v>0</v>
      </c>
      <c r="AB1840" s="305"/>
    </row>
    <row r="1841" spans="1:28" x14ac:dyDescent="0.25">
      <c r="A1841" s="281" t="str">
        <f ca="1">no.</f>
        <v/>
      </c>
      <c r="B1841" s="281"/>
      <c r="C1841" s="282"/>
      <c r="D1841" s="282"/>
      <c r="E1841" s="282" t="str">
        <f ca="1">position</f>
        <v/>
      </c>
      <c r="F1841" s="282"/>
      <c r="G1841" s="282"/>
      <c r="H1841" s="282"/>
      <c r="I1841" s="282"/>
      <c r="J1841" s="335"/>
      <c r="K1841" s="282"/>
      <c r="L1841" s="282"/>
      <c r="M1841" s="282"/>
      <c r="N1841" s="282"/>
      <c r="O1841" s="281"/>
      <c r="P1841" s="360" t="str">
        <f ca="1">rescore_patient</f>
        <v/>
      </c>
      <c r="Q1841" s="330" t="str">
        <f ca="1">quantity</f>
        <v/>
      </c>
      <c r="R1841" s="281"/>
      <c r="S1841" s="282"/>
      <c r="T1841" s="282"/>
      <c r="U1841" s="282"/>
      <c r="V1841" s="305"/>
      <c r="W1841" s="305"/>
      <c r="X1841" s="305"/>
      <c r="Y1841" s="282"/>
      <c r="Z1841" s="282" t="e" vm="1">
        <f ca="1">_xlfn.IFS(AND(ISNUMBER(SEARCH("N?m l*", CUSTOMER[[#This Row],[Service Type]], 1)), CUSTOMER[[#This Row],[Count ST]] = TRUE), CUSTOMER[[#This Row],[Quantity]], AND($Y$10:$Y1841 = TRUE, COUNTIFS($H$10:$H1841, CUSTOMER[[#This Row],[Booking]], $J$10:$J1841, CUSTOMER[[#This Row],[Order Date]], $F$10:$F1841, "&lt;&gt;"&amp;"N?m l*")=1), 1, TRUE,  "")</f>
        <v>#NAME?</v>
      </c>
      <c r="AA1841" s="282" t="b">
        <f t="shared" ca="1" si="29"/>
        <v>0</v>
      </c>
      <c r="AB1841" s="305"/>
    </row>
    <row r="1842" spans="1:28" x14ac:dyDescent="0.25">
      <c r="A1842" s="281" t="str">
        <f ca="1">no.</f>
        <v/>
      </c>
      <c r="B1842" s="281"/>
      <c r="C1842" s="282"/>
      <c r="D1842" s="282"/>
      <c r="E1842" s="282" t="str">
        <f ca="1">position</f>
        <v/>
      </c>
      <c r="F1842" s="282"/>
      <c r="G1842" s="282"/>
      <c r="H1842" s="282"/>
      <c r="I1842" s="282"/>
      <c r="J1842" s="335"/>
      <c r="K1842" s="282"/>
      <c r="L1842" s="282"/>
      <c r="M1842" s="282"/>
      <c r="N1842" s="282"/>
      <c r="O1842" s="281"/>
      <c r="P1842" s="360" t="str">
        <f ca="1">rescore_patient</f>
        <v/>
      </c>
      <c r="Q1842" s="330" t="str">
        <f ca="1">quantity</f>
        <v/>
      </c>
      <c r="R1842" s="281"/>
      <c r="S1842" s="282"/>
      <c r="T1842" s="282"/>
      <c r="U1842" s="282"/>
      <c r="V1842" s="305"/>
      <c r="W1842" s="305"/>
      <c r="X1842" s="305"/>
      <c r="Y1842" s="282"/>
      <c r="Z1842" s="282" t="e" vm="1">
        <f ca="1">_xlfn.IFS(AND(ISNUMBER(SEARCH("N?m l*", CUSTOMER[[#This Row],[Service Type]], 1)), CUSTOMER[[#This Row],[Count ST]] = TRUE), CUSTOMER[[#This Row],[Quantity]], AND($Y$10:$Y1842 = TRUE, COUNTIFS($H$10:$H1842, CUSTOMER[[#This Row],[Booking]], $J$10:$J1842, CUSTOMER[[#This Row],[Order Date]], $F$10:$F1842, "&lt;&gt;"&amp;"N?m l*")=1), 1, TRUE,  "")</f>
        <v>#NAME?</v>
      </c>
      <c r="AA1842" s="282" t="b">
        <f t="shared" ca="1" si="29"/>
        <v>0</v>
      </c>
      <c r="AB1842" s="305"/>
    </row>
    <row r="1843" spans="1:28" x14ac:dyDescent="0.25">
      <c r="A1843" s="281" t="str">
        <f ca="1">no.</f>
        <v/>
      </c>
      <c r="B1843" s="281"/>
      <c r="C1843" s="282"/>
      <c r="D1843" s="282"/>
      <c r="E1843" s="282" t="str">
        <f ca="1">position</f>
        <v/>
      </c>
      <c r="F1843" s="282"/>
      <c r="G1843" s="282"/>
      <c r="H1843" s="282"/>
      <c r="I1843" s="282"/>
      <c r="J1843" s="335"/>
      <c r="K1843" s="282"/>
      <c r="L1843" s="282"/>
      <c r="M1843" s="282"/>
      <c r="N1843" s="282"/>
      <c r="O1843" s="281"/>
      <c r="P1843" s="360" t="str">
        <f ca="1">rescore_patient</f>
        <v/>
      </c>
      <c r="Q1843" s="330" t="str">
        <f ca="1">quantity</f>
        <v/>
      </c>
      <c r="R1843" s="281"/>
      <c r="S1843" s="282"/>
      <c r="T1843" s="282"/>
      <c r="U1843" s="282"/>
      <c r="V1843" s="305"/>
      <c r="W1843" s="305"/>
      <c r="X1843" s="305"/>
      <c r="Y1843" s="282"/>
      <c r="Z1843" s="282" t="e" vm="1">
        <f ca="1">_xlfn.IFS(AND(ISNUMBER(SEARCH("N?m l*", CUSTOMER[[#This Row],[Service Type]], 1)), CUSTOMER[[#This Row],[Count ST]] = TRUE), CUSTOMER[[#This Row],[Quantity]], AND($Y$10:$Y1843 = TRUE, COUNTIFS($H$10:$H1843, CUSTOMER[[#This Row],[Booking]], $J$10:$J1843, CUSTOMER[[#This Row],[Order Date]], $F$10:$F1843, "&lt;&gt;"&amp;"N?m l*")=1), 1, TRUE,  "")</f>
        <v>#NAME?</v>
      </c>
      <c r="AA1843" s="282" t="b">
        <f t="shared" ca="1" si="29"/>
        <v>0</v>
      </c>
      <c r="AB1843" s="305"/>
    </row>
    <row r="1844" spans="1:28" x14ac:dyDescent="0.25">
      <c r="A1844" s="281" t="str">
        <f ca="1">no.</f>
        <v/>
      </c>
      <c r="B1844" s="281"/>
      <c r="C1844" s="282"/>
      <c r="D1844" s="282"/>
      <c r="E1844" s="282" t="str">
        <f ca="1">position</f>
        <v/>
      </c>
      <c r="F1844" s="282"/>
      <c r="G1844" s="282"/>
      <c r="H1844" s="282"/>
      <c r="I1844" s="282"/>
      <c r="J1844" s="335"/>
      <c r="K1844" s="282"/>
      <c r="L1844" s="282"/>
      <c r="M1844" s="282"/>
      <c r="N1844" s="282"/>
      <c r="O1844" s="281"/>
      <c r="P1844" s="360" t="str">
        <f ca="1">rescore_patient</f>
        <v/>
      </c>
      <c r="Q1844" s="330" t="str">
        <f ca="1">quantity</f>
        <v/>
      </c>
      <c r="R1844" s="281"/>
      <c r="S1844" s="282"/>
      <c r="T1844" s="282"/>
      <c r="U1844" s="282"/>
      <c r="V1844" s="305"/>
      <c r="W1844" s="305"/>
      <c r="X1844" s="305"/>
      <c r="Y1844" s="282"/>
      <c r="Z1844" s="282" t="e" vm="1">
        <f ca="1">_xlfn.IFS(AND(ISNUMBER(SEARCH("N?m l*", CUSTOMER[[#This Row],[Service Type]], 1)), CUSTOMER[[#This Row],[Count ST]] = TRUE), CUSTOMER[[#This Row],[Quantity]], AND($Y$10:$Y1844 = TRUE, COUNTIFS($H$10:$H1844, CUSTOMER[[#This Row],[Booking]], $J$10:$J1844, CUSTOMER[[#This Row],[Order Date]], $F$10:$F1844, "&lt;&gt;"&amp;"N?m l*")=1), 1, TRUE,  "")</f>
        <v>#NAME?</v>
      </c>
      <c r="AA1844" s="282" t="b">
        <f t="shared" ca="1" si="29"/>
        <v>0</v>
      </c>
      <c r="AB1844" s="305"/>
    </row>
    <row r="1845" spans="1:28" x14ac:dyDescent="0.25">
      <c r="A1845" s="281" t="str">
        <f ca="1">no.</f>
        <v/>
      </c>
      <c r="B1845" s="281"/>
      <c r="C1845" s="282"/>
      <c r="D1845" s="282"/>
      <c r="E1845" s="282" t="str">
        <f ca="1">position</f>
        <v/>
      </c>
      <c r="F1845" s="282"/>
      <c r="G1845" s="282"/>
      <c r="H1845" s="282"/>
      <c r="I1845" s="282"/>
      <c r="J1845" s="335"/>
      <c r="K1845" s="282"/>
      <c r="L1845" s="282"/>
      <c r="M1845" s="282"/>
      <c r="N1845" s="282"/>
      <c r="O1845" s="281"/>
      <c r="P1845" s="360" t="str">
        <f ca="1">rescore_patient</f>
        <v/>
      </c>
      <c r="Q1845" s="330" t="str">
        <f ca="1">quantity</f>
        <v/>
      </c>
      <c r="R1845" s="281"/>
      <c r="S1845" s="282"/>
      <c r="T1845" s="282"/>
      <c r="U1845" s="282"/>
      <c r="V1845" s="305"/>
      <c r="W1845" s="305"/>
      <c r="X1845" s="305"/>
      <c r="Y1845" s="282"/>
      <c r="Z1845" s="282" t="e" vm="1">
        <f ca="1">_xlfn.IFS(AND(ISNUMBER(SEARCH("N?m l*", CUSTOMER[[#This Row],[Service Type]], 1)), CUSTOMER[[#This Row],[Count ST]] = TRUE), CUSTOMER[[#This Row],[Quantity]], AND($Y$10:$Y1845 = TRUE, COUNTIFS($H$10:$H1845, CUSTOMER[[#This Row],[Booking]], $J$10:$J1845, CUSTOMER[[#This Row],[Order Date]], $F$10:$F1845, "&lt;&gt;"&amp;"N?m l*")=1), 1, TRUE,  "")</f>
        <v>#NAME?</v>
      </c>
      <c r="AA1845" s="282" t="b">
        <f t="shared" ca="1" si="29"/>
        <v>0</v>
      </c>
      <c r="AB1845" s="305"/>
    </row>
    <row r="1846" spans="1:28" x14ac:dyDescent="0.25">
      <c r="A1846" s="281" t="str">
        <f ca="1">no.</f>
        <v/>
      </c>
      <c r="B1846" s="281"/>
      <c r="C1846" s="282"/>
      <c r="D1846" s="282"/>
      <c r="E1846" s="282" t="str">
        <f ca="1">position</f>
        <v/>
      </c>
      <c r="F1846" s="282"/>
      <c r="G1846" s="282"/>
      <c r="H1846" s="282"/>
      <c r="I1846" s="282"/>
      <c r="J1846" s="335"/>
      <c r="K1846" s="282"/>
      <c r="L1846" s="282"/>
      <c r="M1846" s="282"/>
      <c r="N1846" s="282"/>
      <c r="O1846" s="281"/>
      <c r="P1846" s="360" t="str">
        <f ca="1">rescore_patient</f>
        <v/>
      </c>
      <c r="Q1846" s="330" t="str">
        <f ca="1">quantity</f>
        <v/>
      </c>
      <c r="R1846" s="281"/>
      <c r="S1846" s="282"/>
      <c r="T1846" s="282"/>
      <c r="U1846" s="282"/>
      <c r="V1846" s="305"/>
      <c r="W1846" s="305"/>
      <c r="X1846" s="305"/>
      <c r="Y1846" s="282"/>
      <c r="Z1846" s="282" t="e" vm="1">
        <f ca="1">_xlfn.IFS(AND(ISNUMBER(SEARCH("N?m l*", CUSTOMER[[#This Row],[Service Type]], 1)), CUSTOMER[[#This Row],[Count ST]] = TRUE), CUSTOMER[[#This Row],[Quantity]], AND($Y$10:$Y1846 = TRUE, COUNTIFS($H$10:$H1846, CUSTOMER[[#This Row],[Booking]], $J$10:$J1846, CUSTOMER[[#This Row],[Order Date]], $F$10:$F1846, "&lt;&gt;"&amp;"N?m l*")=1), 1, TRUE,  "")</f>
        <v>#NAME?</v>
      </c>
      <c r="AA1846" s="282" t="b">
        <f t="shared" ca="1" si="29"/>
        <v>0</v>
      </c>
      <c r="AB1846" s="305"/>
    </row>
    <row r="1847" spans="1:28" x14ac:dyDescent="0.25">
      <c r="A1847" s="281" t="str">
        <f ca="1">no.</f>
        <v/>
      </c>
      <c r="B1847" s="281"/>
      <c r="C1847" s="282"/>
      <c r="D1847" s="282"/>
      <c r="E1847" s="282" t="str">
        <f ca="1">position</f>
        <v/>
      </c>
      <c r="F1847" s="282"/>
      <c r="G1847" s="282"/>
      <c r="H1847" s="282"/>
      <c r="I1847" s="282"/>
      <c r="J1847" s="335"/>
      <c r="K1847" s="282"/>
      <c r="L1847" s="282"/>
      <c r="M1847" s="282"/>
      <c r="N1847" s="282"/>
      <c r="O1847" s="281"/>
      <c r="P1847" s="360" t="str">
        <f ca="1">rescore_patient</f>
        <v/>
      </c>
      <c r="Q1847" s="330" t="str">
        <f ca="1">quantity</f>
        <v/>
      </c>
      <c r="R1847" s="281"/>
      <c r="S1847" s="282"/>
      <c r="T1847" s="282"/>
      <c r="U1847" s="282"/>
      <c r="V1847" s="305"/>
      <c r="W1847" s="305"/>
      <c r="X1847" s="305"/>
      <c r="Y1847" s="282"/>
      <c r="Z1847" s="282" t="e" vm="1">
        <f ca="1">_xlfn.IFS(AND(ISNUMBER(SEARCH("N?m l*", CUSTOMER[[#This Row],[Service Type]], 1)), CUSTOMER[[#This Row],[Count ST]] = TRUE), CUSTOMER[[#This Row],[Quantity]], AND($Y$10:$Y1847 = TRUE, COUNTIFS($H$10:$H1847, CUSTOMER[[#This Row],[Booking]], $J$10:$J1847, CUSTOMER[[#This Row],[Order Date]], $F$10:$F1847, "&lt;&gt;"&amp;"N?m l*")=1), 1, TRUE,  "")</f>
        <v>#NAME?</v>
      </c>
      <c r="AA1847" s="282" t="b">
        <f t="shared" ca="1" si="29"/>
        <v>0</v>
      </c>
      <c r="AB1847" s="305"/>
    </row>
    <row r="1848" spans="1:28" x14ac:dyDescent="0.25">
      <c r="A1848" s="281" t="str">
        <f ca="1">no.</f>
        <v/>
      </c>
      <c r="B1848" s="281"/>
      <c r="C1848" s="282"/>
      <c r="D1848" s="282"/>
      <c r="E1848" s="282" t="str">
        <f ca="1">position</f>
        <v/>
      </c>
      <c r="F1848" s="282"/>
      <c r="G1848" s="282"/>
      <c r="H1848" s="282"/>
      <c r="I1848" s="282"/>
      <c r="J1848" s="335"/>
      <c r="K1848" s="282"/>
      <c r="L1848" s="282"/>
      <c r="M1848" s="282"/>
      <c r="N1848" s="282"/>
      <c r="O1848" s="281"/>
      <c r="P1848" s="360" t="str">
        <f ca="1">rescore_patient</f>
        <v/>
      </c>
      <c r="Q1848" s="330" t="str">
        <f ca="1">quantity</f>
        <v/>
      </c>
      <c r="R1848" s="281"/>
      <c r="S1848" s="282"/>
      <c r="T1848" s="282"/>
      <c r="U1848" s="282"/>
      <c r="V1848" s="305"/>
      <c r="W1848" s="305"/>
      <c r="X1848" s="305"/>
      <c r="Y1848" s="282"/>
      <c r="Z1848" s="282" t="e" vm="1">
        <f ca="1">_xlfn.IFS(AND(ISNUMBER(SEARCH("N?m l*", CUSTOMER[[#This Row],[Service Type]], 1)), CUSTOMER[[#This Row],[Count ST]] = TRUE), CUSTOMER[[#This Row],[Quantity]], AND($Y$10:$Y1848 = TRUE, COUNTIFS($H$10:$H1848, CUSTOMER[[#This Row],[Booking]], $J$10:$J1848, CUSTOMER[[#This Row],[Order Date]], $F$10:$F1848, "&lt;&gt;"&amp;"N?m l*")=1), 1, TRUE,  "")</f>
        <v>#NAME?</v>
      </c>
      <c r="AA1848" s="282" t="b">
        <f t="shared" ca="1" si="29"/>
        <v>0</v>
      </c>
      <c r="AB1848" s="305"/>
    </row>
    <row r="1849" spans="1:28" x14ac:dyDescent="0.25">
      <c r="A1849" s="281" t="str">
        <f ca="1">no.</f>
        <v/>
      </c>
      <c r="B1849" s="281"/>
      <c r="C1849" s="282"/>
      <c r="D1849" s="282"/>
      <c r="E1849" s="282" t="str">
        <f ca="1">position</f>
        <v/>
      </c>
      <c r="F1849" s="282"/>
      <c r="G1849" s="282"/>
      <c r="H1849" s="282"/>
      <c r="I1849" s="282"/>
      <c r="J1849" s="335"/>
      <c r="K1849" s="282"/>
      <c r="L1849" s="282"/>
      <c r="M1849" s="282"/>
      <c r="N1849" s="282"/>
      <c r="O1849" s="281"/>
      <c r="P1849" s="360" t="str">
        <f ca="1">rescore_patient</f>
        <v/>
      </c>
      <c r="Q1849" s="330" t="str">
        <f ca="1">quantity</f>
        <v/>
      </c>
      <c r="R1849" s="281"/>
      <c r="S1849" s="282"/>
      <c r="T1849" s="282"/>
      <c r="U1849" s="282"/>
      <c r="V1849" s="305"/>
      <c r="W1849" s="305"/>
      <c r="X1849" s="305"/>
      <c r="Y1849" s="282"/>
      <c r="Z1849" s="282" t="e" vm="1">
        <f ca="1">_xlfn.IFS(AND(ISNUMBER(SEARCH("N?m l*", CUSTOMER[[#This Row],[Service Type]], 1)), CUSTOMER[[#This Row],[Count ST]] = TRUE), CUSTOMER[[#This Row],[Quantity]], AND($Y$10:$Y1849 = TRUE, COUNTIFS($H$10:$H1849, CUSTOMER[[#This Row],[Booking]], $J$10:$J1849, CUSTOMER[[#This Row],[Order Date]], $F$10:$F1849, "&lt;&gt;"&amp;"N?m l*")=1), 1, TRUE,  "")</f>
        <v>#NAME?</v>
      </c>
      <c r="AA1849" s="282" t="b">
        <f t="shared" ca="1" si="29"/>
        <v>0</v>
      </c>
      <c r="AB1849" s="305"/>
    </row>
    <row r="1850" spans="1:28" x14ac:dyDescent="0.25">
      <c r="A1850" s="281" t="str">
        <f ca="1">no.</f>
        <v/>
      </c>
      <c r="B1850" s="281"/>
      <c r="C1850" s="282"/>
      <c r="D1850" s="282"/>
      <c r="E1850" s="282" t="str">
        <f ca="1">position</f>
        <v/>
      </c>
      <c r="F1850" s="282"/>
      <c r="G1850" s="282"/>
      <c r="H1850" s="282"/>
      <c r="I1850" s="282"/>
      <c r="J1850" s="335"/>
      <c r="K1850" s="282"/>
      <c r="L1850" s="282"/>
      <c r="M1850" s="282"/>
      <c r="N1850" s="282"/>
      <c r="O1850" s="281"/>
      <c r="P1850" s="360" t="str">
        <f ca="1">rescore_patient</f>
        <v/>
      </c>
      <c r="Q1850" s="330" t="str">
        <f ca="1">quantity</f>
        <v/>
      </c>
      <c r="R1850" s="281"/>
      <c r="S1850" s="282"/>
      <c r="T1850" s="282"/>
      <c r="U1850" s="282"/>
      <c r="V1850" s="305"/>
      <c r="W1850" s="305"/>
      <c r="X1850" s="305"/>
      <c r="Y1850" s="282"/>
      <c r="Z1850" s="282" t="e" vm="1">
        <f ca="1">_xlfn.IFS(AND(ISNUMBER(SEARCH("N?m l*", CUSTOMER[[#This Row],[Service Type]], 1)), CUSTOMER[[#This Row],[Count ST]] = TRUE), CUSTOMER[[#This Row],[Quantity]], AND($Y$10:$Y1850 = TRUE, COUNTIFS($H$10:$H1850, CUSTOMER[[#This Row],[Booking]], $J$10:$J1850, CUSTOMER[[#This Row],[Order Date]], $F$10:$F1850, "&lt;&gt;"&amp;"N?m l*")=1), 1, TRUE,  "")</f>
        <v>#NAME?</v>
      </c>
      <c r="AA1850" s="282" t="b">
        <f t="shared" ca="1" si="29"/>
        <v>0</v>
      </c>
      <c r="AB1850" s="305"/>
    </row>
    <row r="1851" spans="1:28" x14ac:dyDescent="0.25">
      <c r="A1851" s="281" t="str">
        <f ca="1">no.</f>
        <v/>
      </c>
      <c r="B1851" s="281"/>
      <c r="C1851" s="282"/>
      <c r="D1851" s="282"/>
      <c r="E1851" s="282" t="str">
        <f ca="1">position</f>
        <v/>
      </c>
      <c r="F1851" s="282"/>
      <c r="G1851" s="282"/>
      <c r="H1851" s="282"/>
      <c r="I1851" s="282"/>
      <c r="J1851" s="335"/>
      <c r="K1851" s="282"/>
      <c r="L1851" s="282"/>
      <c r="M1851" s="282"/>
      <c r="N1851" s="282"/>
      <c r="O1851" s="281"/>
      <c r="P1851" s="360" t="str">
        <f ca="1">rescore_patient</f>
        <v/>
      </c>
      <c r="Q1851" s="330" t="str">
        <f ca="1">quantity</f>
        <v/>
      </c>
      <c r="R1851" s="281"/>
      <c r="S1851" s="282"/>
      <c r="T1851" s="282"/>
      <c r="U1851" s="282"/>
      <c r="V1851" s="305"/>
      <c r="W1851" s="305"/>
      <c r="X1851" s="305"/>
      <c r="Y1851" s="282"/>
      <c r="Z1851" s="282" t="e" vm="1">
        <f ca="1">_xlfn.IFS(AND(ISNUMBER(SEARCH("N?m l*", CUSTOMER[[#This Row],[Service Type]], 1)), CUSTOMER[[#This Row],[Count ST]] = TRUE), CUSTOMER[[#This Row],[Quantity]], AND($Y$10:$Y1851 = TRUE, COUNTIFS($H$10:$H1851, CUSTOMER[[#This Row],[Booking]], $J$10:$J1851, CUSTOMER[[#This Row],[Order Date]], $F$10:$F1851, "&lt;&gt;"&amp;"N?m l*")=1), 1, TRUE,  "")</f>
        <v>#NAME?</v>
      </c>
      <c r="AA1851" s="282" t="b">
        <f t="shared" ca="1" si="29"/>
        <v>0</v>
      </c>
      <c r="AB1851" s="305"/>
    </row>
    <row r="1852" spans="1:28" x14ac:dyDescent="0.25">
      <c r="A1852" s="281" t="str">
        <f ca="1">no.</f>
        <v/>
      </c>
      <c r="B1852" s="281"/>
      <c r="C1852" s="282"/>
      <c r="D1852" s="282"/>
      <c r="E1852" s="282" t="str">
        <f ca="1">position</f>
        <v/>
      </c>
      <c r="F1852" s="282"/>
      <c r="G1852" s="282"/>
      <c r="H1852" s="282"/>
      <c r="I1852" s="282"/>
      <c r="J1852" s="335"/>
      <c r="K1852" s="282"/>
      <c r="L1852" s="282"/>
      <c r="M1852" s="282"/>
      <c r="N1852" s="282"/>
      <c r="O1852" s="281"/>
      <c r="P1852" s="360" t="str">
        <f ca="1">rescore_patient</f>
        <v/>
      </c>
      <c r="Q1852" s="330" t="str">
        <f ca="1">quantity</f>
        <v/>
      </c>
      <c r="R1852" s="281"/>
      <c r="S1852" s="282"/>
      <c r="T1852" s="282"/>
      <c r="U1852" s="282"/>
      <c r="V1852" s="305"/>
      <c r="W1852" s="305"/>
      <c r="X1852" s="305"/>
      <c r="Y1852" s="282"/>
      <c r="Z1852" s="282" t="e" vm="1">
        <f ca="1">_xlfn.IFS(AND(ISNUMBER(SEARCH("N?m l*", CUSTOMER[[#This Row],[Service Type]], 1)), CUSTOMER[[#This Row],[Count ST]] = TRUE), CUSTOMER[[#This Row],[Quantity]], AND($Y$10:$Y1852 = TRUE, COUNTIFS($H$10:$H1852, CUSTOMER[[#This Row],[Booking]], $J$10:$J1852, CUSTOMER[[#This Row],[Order Date]], $F$10:$F1852, "&lt;&gt;"&amp;"N?m l*")=1), 1, TRUE,  "")</f>
        <v>#NAME?</v>
      </c>
      <c r="AA1852" s="282" t="b">
        <f t="shared" ca="1" si="29"/>
        <v>0</v>
      </c>
      <c r="AB1852" s="305"/>
    </row>
    <row r="1853" spans="1:28" x14ac:dyDescent="0.25">
      <c r="A1853" s="281" t="str">
        <f ca="1">no.</f>
        <v/>
      </c>
      <c r="B1853" s="281"/>
      <c r="C1853" s="282"/>
      <c r="D1853" s="282"/>
      <c r="E1853" s="282" t="str">
        <f ca="1">position</f>
        <v/>
      </c>
      <c r="F1853" s="282"/>
      <c r="G1853" s="282"/>
      <c r="H1853" s="282"/>
      <c r="I1853" s="282"/>
      <c r="J1853" s="335"/>
      <c r="K1853" s="282"/>
      <c r="L1853" s="282"/>
      <c r="M1853" s="282"/>
      <c r="N1853" s="282"/>
      <c r="O1853" s="281"/>
      <c r="P1853" s="360" t="str">
        <f ca="1">rescore_patient</f>
        <v/>
      </c>
      <c r="Q1853" s="330" t="str">
        <f ca="1">quantity</f>
        <v/>
      </c>
      <c r="R1853" s="281"/>
      <c r="S1853" s="282"/>
      <c r="T1853" s="282"/>
      <c r="U1853" s="282"/>
      <c r="V1853" s="305"/>
      <c r="W1853" s="305"/>
      <c r="X1853" s="305"/>
      <c r="Y1853" s="282"/>
      <c r="Z1853" s="282" t="e" vm="1">
        <f ca="1">_xlfn.IFS(AND(ISNUMBER(SEARCH("N?m l*", CUSTOMER[[#This Row],[Service Type]], 1)), CUSTOMER[[#This Row],[Count ST]] = TRUE), CUSTOMER[[#This Row],[Quantity]], AND($Y$10:$Y1853 = TRUE, COUNTIFS($H$10:$H1853, CUSTOMER[[#This Row],[Booking]], $J$10:$J1853, CUSTOMER[[#This Row],[Order Date]], $F$10:$F1853, "&lt;&gt;"&amp;"N?m l*")=1), 1, TRUE,  "")</f>
        <v>#NAME?</v>
      </c>
      <c r="AA1853" s="282" t="b">
        <f t="shared" ca="1" si="29"/>
        <v>0</v>
      </c>
      <c r="AB1853" s="305"/>
    </row>
    <row r="1854" spans="1:28" x14ac:dyDescent="0.25">
      <c r="A1854" s="281" t="str">
        <f ca="1">no.</f>
        <v/>
      </c>
      <c r="B1854" s="281"/>
      <c r="C1854" s="282"/>
      <c r="D1854" s="282"/>
      <c r="E1854" s="282" t="str">
        <f ca="1">position</f>
        <v/>
      </c>
      <c r="F1854" s="282"/>
      <c r="G1854" s="282"/>
      <c r="H1854" s="282"/>
      <c r="I1854" s="282"/>
      <c r="J1854" s="335"/>
      <c r="K1854" s="282"/>
      <c r="L1854" s="282"/>
      <c r="M1854" s="282"/>
      <c r="N1854" s="282"/>
      <c r="O1854" s="281"/>
      <c r="P1854" s="360" t="str">
        <f ca="1">rescore_patient</f>
        <v/>
      </c>
      <c r="Q1854" s="330" t="str">
        <f ca="1">quantity</f>
        <v/>
      </c>
      <c r="R1854" s="281"/>
      <c r="S1854" s="282"/>
      <c r="T1854" s="282"/>
      <c r="U1854" s="282"/>
      <c r="V1854" s="305"/>
      <c r="W1854" s="305"/>
      <c r="X1854" s="305"/>
      <c r="Y1854" s="282"/>
      <c r="Z1854" s="282" t="e" vm="1">
        <f ca="1">_xlfn.IFS(AND(ISNUMBER(SEARCH("N?m l*", CUSTOMER[[#This Row],[Service Type]], 1)), CUSTOMER[[#This Row],[Count ST]] = TRUE), CUSTOMER[[#This Row],[Quantity]], AND($Y$10:$Y1854 = TRUE, COUNTIFS($H$10:$H1854, CUSTOMER[[#This Row],[Booking]], $J$10:$J1854, CUSTOMER[[#This Row],[Order Date]], $F$10:$F1854, "&lt;&gt;"&amp;"N?m l*")=1), 1, TRUE,  "")</f>
        <v>#NAME?</v>
      </c>
      <c r="AA1854" s="282" t="b">
        <f t="shared" ca="1" si="29"/>
        <v>0</v>
      </c>
      <c r="AB1854" s="305"/>
    </row>
    <row r="1855" spans="1:28" x14ac:dyDescent="0.25">
      <c r="A1855" s="281" t="str">
        <f ca="1">no.</f>
        <v/>
      </c>
      <c r="B1855" s="281"/>
      <c r="C1855" s="282"/>
      <c r="D1855" s="282"/>
      <c r="E1855" s="282" t="str">
        <f ca="1">position</f>
        <v/>
      </c>
      <c r="F1855" s="282"/>
      <c r="G1855" s="282"/>
      <c r="H1855" s="282"/>
      <c r="I1855" s="282"/>
      <c r="J1855" s="335"/>
      <c r="K1855" s="282"/>
      <c r="L1855" s="282"/>
      <c r="M1855" s="282"/>
      <c r="N1855" s="282"/>
      <c r="O1855" s="281"/>
      <c r="P1855" s="360" t="str">
        <f ca="1">rescore_patient</f>
        <v/>
      </c>
      <c r="Q1855" s="330" t="str">
        <f ca="1">quantity</f>
        <v/>
      </c>
      <c r="R1855" s="281"/>
      <c r="S1855" s="282"/>
      <c r="T1855" s="282"/>
      <c r="U1855" s="282"/>
      <c r="V1855" s="305"/>
      <c r="W1855" s="305"/>
      <c r="X1855" s="305"/>
      <c r="Y1855" s="282"/>
      <c r="Z1855" s="282" t="e" vm="1">
        <f ca="1">_xlfn.IFS(AND(ISNUMBER(SEARCH("N?m l*", CUSTOMER[[#This Row],[Service Type]], 1)), CUSTOMER[[#This Row],[Count ST]] = TRUE), CUSTOMER[[#This Row],[Quantity]], AND($Y$10:$Y1855 = TRUE, COUNTIFS($H$10:$H1855, CUSTOMER[[#This Row],[Booking]], $J$10:$J1855, CUSTOMER[[#This Row],[Order Date]], $F$10:$F1855, "&lt;&gt;"&amp;"N?m l*")=1), 1, TRUE,  "")</f>
        <v>#NAME?</v>
      </c>
      <c r="AA1855" s="282" t="b">
        <f t="shared" ca="1" si="29"/>
        <v>0</v>
      </c>
      <c r="AB1855" s="305"/>
    </row>
    <row r="1856" spans="1:28" x14ac:dyDescent="0.25">
      <c r="A1856" s="281" t="str">
        <f ca="1">no.</f>
        <v/>
      </c>
      <c r="B1856" s="281"/>
      <c r="C1856" s="282"/>
      <c r="D1856" s="282"/>
      <c r="E1856" s="282" t="str">
        <f ca="1">position</f>
        <v/>
      </c>
      <c r="F1856" s="282"/>
      <c r="G1856" s="282"/>
      <c r="H1856" s="282"/>
      <c r="I1856" s="282"/>
      <c r="J1856" s="335"/>
      <c r="K1856" s="282"/>
      <c r="L1856" s="282"/>
      <c r="M1856" s="282"/>
      <c r="N1856" s="282"/>
      <c r="O1856" s="281"/>
      <c r="P1856" s="360" t="str">
        <f ca="1">rescore_patient</f>
        <v/>
      </c>
      <c r="Q1856" s="330" t="str">
        <f ca="1">quantity</f>
        <v/>
      </c>
      <c r="R1856" s="281"/>
      <c r="S1856" s="282"/>
      <c r="T1856" s="282"/>
      <c r="U1856" s="282"/>
      <c r="V1856" s="305"/>
      <c r="W1856" s="305"/>
      <c r="X1856" s="305"/>
      <c r="Y1856" s="282"/>
      <c r="Z1856" s="282" t="e" vm="1">
        <f ca="1">_xlfn.IFS(AND(ISNUMBER(SEARCH("N?m l*", CUSTOMER[[#This Row],[Service Type]], 1)), CUSTOMER[[#This Row],[Count ST]] = TRUE), CUSTOMER[[#This Row],[Quantity]], AND($Y$10:$Y1856 = TRUE, COUNTIFS($H$10:$H1856, CUSTOMER[[#This Row],[Booking]], $J$10:$J1856, CUSTOMER[[#This Row],[Order Date]], $F$10:$F1856, "&lt;&gt;"&amp;"N?m l*")=1), 1, TRUE,  "")</f>
        <v>#NAME?</v>
      </c>
      <c r="AA1856" s="282" t="b">
        <f t="shared" ca="1" si="29"/>
        <v>0</v>
      </c>
      <c r="AB1856" s="305"/>
    </row>
    <row r="1857" spans="1:28" x14ac:dyDescent="0.25">
      <c r="A1857" s="281" t="str">
        <f ca="1">no.</f>
        <v/>
      </c>
      <c r="B1857" s="281"/>
      <c r="C1857" s="282"/>
      <c r="D1857" s="282"/>
      <c r="E1857" s="282" t="str">
        <f ca="1">position</f>
        <v/>
      </c>
      <c r="F1857" s="282"/>
      <c r="G1857" s="282"/>
      <c r="H1857" s="282"/>
      <c r="I1857" s="282"/>
      <c r="J1857" s="335"/>
      <c r="K1857" s="282"/>
      <c r="L1857" s="282"/>
      <c r="M1857" s="282"/>
      <c r="N1857" s="282"/>
      <c r="O1857" s="281"/>
      <c r="P1857" s="360" t="str">
        <f ca="1">rescore_patient</f>
        <v/>
      </c>
      <c r="Q1857" s="330" t="str">
        <f ca="1">quantity</f>
        <v/>
      </c>
      <c r="R1857" s="281"/>
      <c r="S1857" s="282"/>
      <c r="T1857" s="282"/>
      <c r="U1857" s="282"/>
      <c r="V1857" s="305"/>
      <c r="W1857" s="305"/>
      <c r="X1857" s="305"/>
      <c r="Y1857" s="282"/>
      <c r="Z1857" s="282" t="e" vm="1">
        <f ca="1">_xlfn.IFS(AND(ISNUMBER(SEARCH("N?m l*", CUSTOMER[[#This Row],[Service Type]], 1)), CUSTOMER[[#This Row],[Count ST]] = TRUE), CUSTOMER[[#This Row],[Quantity]], AND($Y$10:$Y1857 = TRUE, COUNTIFS($H$10:$H1857, CUSTOMER[[#This Row],[Booking]], $J$10:$J1857, CUSTOMER[[#This Row],[Order Date]], $F$10:$F1857, "&lt;&gt;"&amp;"N?m l*")=1), 1, TRUE,  "")</f>
        <v>#NAME?</v>
      </c>
      <c r="AA1857" s="282" t="b">
        <f t="shared" ca="1" si="29"/>
        <v>0</v>
      </c>
      <c r="AB1857" s="305"/>
    </row>
    <row r="1858" spans="1:28" x14ac:dyDescent="0.25">
      <c r="A1858" s="281" t="str">
        <f ca="1">no.</f>
        <v/>
      </c>
      <c r="B1858" s="281"/>
      <c r="C1858" s="282"/>
      <c r="D1858" s="282"/>
      <c r="E1858" s="282" t="str">
        <f ca="1">position</f>
        <v/>
      </c>
      <c r="F1858" s="282"/>
      <c r="G1858" s="282"/>
      <c r="H1858" s="282"/>
      <c r="I1858" s="282"/>
      <c r="J1858" s="335"/>
      <c r="K1858" s="282"/>
      <c r="L1858" s="282"/>
      <c r="M1858" s="282"/>
      <c r="N1858" s="282"/>
      <c r="O1858" s="281"/>
      <c r="P1858" s="360" t="str">
        <f ca="1">rescore_patient</f>
        <v/>
      </c>
      <c r="Q1858" s="330" t="str">
        <f ca="1">quantity</f>
        <v/>
      </c>
      <c r="R1858" s="281"/>
      <c r="S1858" s="282"/>
      <c r="T1858" s="282"/>
      <c r="U1858" s="282"/>
      <c r="V1858" s="305"/>
      <c r="W1858" s="305"/>
      <c r="X1858" s="305"/>
      <c r="Y1858" s="282"/>
      <c r="Z1858" s="282" t="e" vm="1">
        <f ca="1">_xlfn.IFS(AND(ISNUMBER(SEARCH("N?m l*", CUSTOMER[[#This Row],[Service Type]], 1)), CUSTOMER[[#This Row],[Count ST]] = TRUE), CUSTOMER[[#This Row],[Quantity]], AND($Y$10:$Y1858 = TRUE, COUNTIFS($H$10:$H1858, CUSTOMER[[#This Row],[Booking]], $J$10:$J1858, CUSTOMER[[#This Row],[Order Date]], $F$10:$F1858, "&lt;&gt;"&amp;"N?m l*")=1), 1, TRUE,  "")</f>
        <v>#NAME?</v>
      </c>
      <c r="AA1858" s="282" t="b">
        <f t="shared" ca="1" si="29"/>
        <v>0</v>
      </c>
      <c r="AB1858" s="305"/>
    </row>
    <row r="1859" spans="1:28" x14ac:dyDescent="0.25">
      <c r="A1859" s="281" t="str">
        <f ca="1">no.</f>
        <v/>
      </c>
      <c r="B1859" s="281"/>
      <c r="C1859" s="282"/>
      <c r="D1859" s="282"/>
      <c r="E1859" s="282" t="str">
        <f ca="1">position</f>
        <v/>
      </c>
      <c r="F1859" s="282"/>
      <c r="G1859" s="282"/>
      <c r="H1859" s="282"/>
      <c r="I1859" s="282"/>
      <c r="J1859" s="335"/>
      <c r="K1859" s="282"/>
      <c r="L1859" s="282"/>
      <c r="M1859" s="282"/>
      <c r="N1859" s="282"/>
      <c r="O1859" s="281"/>
      <c r="P1859" s="360" t="str">
        <f ca="1">rescore_patient</f>
        <v/>
      </c>
      <c r="Q1859" s="330" t="str">
        <f ca="1">quantity</f>
        <v/>
      </c>
      <c r="R1859" s="281"/>
      <c r="S1859" s="282"/>
      <c r="T1859" s="282"/>
      <c r="U1859" s="282"/>
      <c r="V1859" s="305"/>
      <c r="W1859" s="305"/>
      <c r="X1859" s="305"/>
      <c r="Y1859" s="282"/>
      <c r="Z1859" s="282" t="e" vm="1">
        <f ca="1">_xlfn.IFS(AND(ISNUMBER(SEARCH("N?m l*", CUSTOMER[[#This Row],[Service Type]], 1)), CUSTOMER[[#This Row],[Count ST]] = TRUE), CUSTOMER[[#This Row],[Quantity]], AND($Y$10:$Y1859 = TRUE, COUNTIFS($H$10:$H1859, CUSTOMER[[#This Row],[Booking]], $J$10:$J1859, CUSTOMER[[#This Row],[Order Date]], $F$10:$F1859, "&lt;&gt;"&amp;"N?m l*")=1), 1, TRUE,  "")</f>
        <v>#NAME?</v>
      </c>
      <c r="AA1859" s="282" t="b">
        <f t="shared" ca="1" si="29"/>
        <v>0</v>
      </c>
      <c r="AB1859" s="305"/>
    </row>
    <row r="1860" spans="1:28" x14ac:dyDescent="0.25">
      <c r="A1860" s="281" t="str">
        <f ca="1">no.</f>
        <v/>
      </c>
      <c r="B1860" s="281"/>
      <c r="C1860" s="282"/>
      <c r="D1860" s="282"/>
      <c r="E1860" s="282" t="str">
        <f ca="1">position</f>
        <v/>
      </c>
      <c r="F1860" s="282"/>
      <c r="G1860" s="282"/>
      <c r="H1860" s="282"/>
      <c r="I1860" s="282"/>
      <c r="J1860" s="335"/>
      <c r="K1860" s="282"/>
      <c r="L1860" s="282"/>
      <c r="M1860" s="282"/>
      <c r="N1860" s="282"/>
      <c r="O1860" s="281"/>
      <c r="P1860" s="360" t="str">
        <f ca="1">rescore_patient</f>
        <v/>
      </c>
      <c r="Q1860" s="330" t="str">
        <f ca="1">quantity</f>
        <v/>
      </c>
      <c r="R1860" s="281"/>
      <c r="S1860" s="282"/>
      <c r="T1860" s="282"/>
      <c r="U1860" s="282"/>
      <c r="V1860" s="305"/>
      <c r="W1860" s="305"/>
      <c r="X1860" s="305"/>
      <c r="Y1860" s="282"/>
      <c r="Z1860" s="282" t="e" vm="1">
        <f ca="1">_xlfn.IFS(AND(ISNUMBER(SEARCH("N?m l*", CUSTOMER[[#This Row],[Service Type]], 1)), CUSTOMER[[#This Row],[Count ST]] = TRUE), CUSTOMER[[#This Row],[Quantity]], AND($Y$10:$Y1860 = TRUE, COUNTIFS($H$10:$H1860, CUSTOMER[[#This Row],[Booking]], $J$10:$J1860, CUSTOMER[[#This Row],[Order Date]], $F$10:$F1860, "&lt;&gt;"&amp;"N?m l*")=1), 1, TRUE,  "")</f>
        <v>#NAME?</v>
      </c>
      <c r="AA1860" s="282" t="b">
        <f t="shared" ca="1" si="29"/>
        <v>0</v>
      </c>
      <c r="AB1860" s="305"/>
    </row>
    <row r="1861" spans="1:28" x14ac:dyDescent="0.25">
      <c r="A1861" s="281" t="str">
        <f ca="1">no.</f>
        <v/>
      </c>
      <c r="B1861" s="281"/>
      <c r="C1861" s="282"/>
      <c r="D1861" s="282"/>
      <c r="E1861" s="282" t="str">
        <f ca="1">position</f>
        <v/>
      </c>
      <c r="F1861" s="282"/>
      <c r="G1861" s="282"/>
      <c r="H1861" s="282"/>
      <c r="I1861" s="282"/>
      <c r="J1861" s="335"/>
      <c r="K1861" s="282"/>
      <c r="L1861" s="282"/>
      <c r="M1861" s="282"/>
      <c r="N1861" s="282"/>
      <c r="O1861" s="281"/>
      <c r="P1861" s="360" t="str">
        <f ca="1">rescore_patient</f>
        <v/>
      </c>
      <c r="Q1861" s="330" t="str">
        <f ca="1">quantity</f>
        <v/>
      </c>
      <c r="R1861" s="281"/>
      <c r="S1861" s="282"/>
      <c r="T1861" s="282"/>
      <c r="U1861" s="282"/>
      <c r="V1861" s="305"/>
      <c r="W1861" s="305"/>
      <c r="X1861" s="305"/>
      <c r="Y1861" s="282"/>
      <c r="Z1861" s="282" t="e" vm="1">
        <f ca="1">_xlfn.IFS(AND(ISNUMBER(SEARCH("N?m l*", CUSTOMER[[#This Row],[Service Type]], 1)), CUSTOMER[[#This Row],[Count ST]] = TRUE), CUSTOMER[[#This Row],[Quantity]], AND($Y$10:$Y1861 = TRUE, COUNTIFS($H$10:$H1861, CUSTOMER[[#This Row],[Booking]], $J$10:$J1861, CUSTOMER[[#This Row],[Order Date]], $F$10:$F1861, "&lt;&gt;"&amp;"N?m l*")=1), 1, TRUE,  "")</f>
        <v>#NAME?</v>
      </c>
      <c r="AA1861" s="282" t="b">
        <f t="shared" ca="1" si="29"/>
        <v>0</v>
      </c>
      <c r="AB1861" s="305"/>
    </row>
    <row r="1862" spans="1:28" x14ac:dyDescent="0.25">
      <c r="A1862" s="281" t="str">
        <f ca="1">no.</f>
        <v/>
      </c>
      <c r="B1862" s="281"/>
      <c r="C1862" s="282"/>
      <c r="D1862" s="282"/>
      <c r="E1862" s="282" t="str">
        <f ca="1">position</f>
        <v/>
      </c>
      <c r="F1862" s="282"/>
      <c r="G1862" s="282"/>
      <c r="H1862" s="282"/>
      <c r="I1862" s="282"/>
      <c r="J1862" s="335"/>
      <c r="K1862" s="282"/>
      <c r="L1862" s="282"/>
      <c r="M1862" s="282"/>
      <c r="N1862" s="282"/>
      <c r="O1862" s="281"/>
      <c r="P1862" s="360" t="str">
        <f ca="1">rescore_patient</f>
        <v/>
      </c>
      <c r="Q1862" s="330" t="str">
        <f ca="1">quantity</f>
        <v/>
      </c>
      <c r="R1862" s="281"/>
      <c r="S1862" s="282"/>
      <c r="T1862" s="282"/>
      <c r="U1862" s="282"/>
      <c r="V1862" s="305"/>
      <c r="W1862" s="305"/>
      <c r="X1862" s="305"/>
      <c r="Y1862" s="282"/>
      <c r="Z1862" s="282" t="e" vm="1">
        <f ca="1">_xlfn.IFS(AND(ISNUMBER(SEARCH("N?m l*", CUSTOMER[[#This Row],[Service Type]], 1)), CUSTOMER[[#This Row],[Count ST]] = TRUE), CUSTOMER[[#This Row],[Quantity]], AND($Y$10:$Y1862 = TRUE, COUNTIFS($H$10:$H1862, CUSTOMER[[#This Row],[Booking]], $J$10:$J1862, CUSTOMER[[#This Row],[Order Date]], $F$10:$F1862, "&lt;&gt;"&amp;"N?m l*")=1), 1, TRUE,  "")</f>
        <v>#NAME?</v>
      </c>
      <c r="AA1862" s="282" t="b">
        <f t="shared" ca="1" si="29"/>
        <v>0</v>
      </c>
      <c r="AB1862" s="305"/>
    </row>
    <row r="1863" spans="1:28" x14ac:dyDescent="0.25">
      <c r="A1863" s="281" t="str">
        <f ca="1">no.</f>
        <v/>
      </c>
      <c r="B1863" s="281"/>
      <c r="C1863" s="282"/>
      <c r="D1863" s="282"/>
      <c r="E1863" s="282" t="str">
        <f ca="1">position</f>
        <v/>
      </c>
      <c r="F1863" s="282"/>
      <c r="G1863" s="282"/>
      <c r="H1863" s="282"/>
      <c r="I1863" s="282"/>
      <c r="J1863" s="335"/>
      <c r="K1863" s="282"/>
      <c r="L1863" s="282"/>
      <c r="M1863" s="282"/>
      <c r="N1863" s="282"/>
      <c r="O1863" s="281"/>
      <c r="P1863" s="360" t="str">
        <f ca="1">rescore_patient</f>
        <v/>
      </c>
      <c r="Q1863" s="330" t="str">
        <f ca="1">quantity</f>
        <v/>
      </c>
      <c r="R1863" s="281"/>
      <c r="S1863" s="282"/>
      <c r="T1863" s="282"/>
      <c r="U1863" s="282"/>
      <c r="V1863" s="305"/>
      <c r="W1863" s="305"/>
      <c r="X1863" s="305"/>
      <c r="Y1863" s="282"/>
      <c r="Z1863" s="282" t="e" vm="1">
        <f ca="1">_xlfn.IFS(AND(ISNUMBER(SEARCH("N?m l*", CUSTOMER[[#This Row],[Service Type]], 1)), CUSTOMER[[#This Row],[Count ST]] = TRUE), CUSTOMER[[#This Row],[Quantity]], AND($Y$10:$Y1863 = TRUE, COUNTIFS($H$10:$H1863, CUSTOMER[[#This Row],[Booking]], $J$10:$J1863, CUSTOMER[[#This Row],[Order Date]], $F$10:$F1863, "&lt;&gt;"&amp;"N?m l*")=1), 1, TRUE,  "")</f>
        <v>#NAME?</v>
      </c>
      <c r="AA1863" s="282" t="b">
        <f t="shared" ca="1" si="29"/>
        <v>0</v>
      </c>
      <c r="AB1863" s="305"/>
    </row>
    <row r="1864" spans="1:28" x14ac:dyDescent="0.25">
      <c r="A1864" s="281" t="str">
        <f ca="1">no.</f>
        <v/>
      </c>
      <c r="B1864" s="281"/>
      <c r="C1864" s="282"/>
      <c r="D1864" s="282"/>
      <c r="E1864" s="282" t="str">
        <f ca="1">position</f>
        <v/>
      </c>
      <c r="F1864" s="282"/>
      <c r="G1864" s="282"/>
      <c r="H1864" s="282"/>
      <c r="I1864" s="282"/>
      <c r="J1864" s="335"/>
      <c r="K1864" s="282"/>
      <c r="L1864" s="282"/>
      <c r="M1864" s="282"/>
      <c r="N1864" s="282"/>
      <c r="O1864" s="281"/>
      <c r="P1864" s="360" t="str">
        <f ca="1">rescore_patient</f>
        <v/>
      </c>
      <c r="Q1864" s="330" t="str">
        <f ca="1">quantity</f>
        <v/>
      </c>
      <c r="R1864" s="281"/>
      <c r="S1864" s="282"/>
      <c r="T1864" s="282"/>
      <c r="U1864" s="282"/>
      <c r="V1864" s="305"/>
      <c r="W1864" s="305"/>
      <c r="X1864" s="305"/>
      <c r="Y1864" s="282"/>
      <c r="Z1864" s="282" t="e" vm="1">
        <f ca="1">_xlfn.IFS(AND(ISNUMBER(SEARCH("N?m l*", CUSTOMER[[#This Row],[Service Type]], 1)), CUSTOMER[[#This Row],[Count ST]] = TRUE), CUSTOMER[[#This Row],[Quantity]], AND($Y$10:$Y1864 = TRUE, COUNTIFS($H$10:$H1864, CUSTOMER[[#This Row],[Booking]], $J$10:$J1864, CUSTOMER[[#This Row],[Order Date]], $F$10:$F1864, "&lt;&gt;"&amp;"N?m l*")=1), 1, TRUE,  "")</f>
        <v>#NAME?</v>
      </c>
      <c r="AA1864" s="282" t="b">
        <f t="shared" ca="1" si="29"/>
        <v>0</v>
      </c>
      <c r="AB1864" s="305"/>
    </row>
    <row r="1865" spans="1:28" x14ac:dyDescent="0.25">
      <c r="A1865" s="281" t="str">
        <f ca="1">no.</f>
        <v/>
      </c>
      <c r="B1865" s="281"/>
      <c r="C1865" s="282"/>
      <c r="D1865" s="282"/>
      <c r="E1865" s="282" t="str">
        <f ca="1">position</f>
        <v/>
      </c>
      <c r="F1865" s="282"/>
      <c r="G1865" s="282"/>
      <c r="H1865" s="282"/>
      <c r="I1865" s="282"/>
      <c r="J1865" s="335"/>
      <c r="K1865" s="282"/>
      <c r="L1865" s="282"/>
      <c r="M1865" s="282"/>
      <c r="N1865" s="282"/>
      <c r="O1865" s="281"/>
      <c r="P1865" s="360" t="str">
        <f ca="1">rescore_patient</f>
        <v/>
      </c>
      <c r="Q1865" s="330" t="str">
        <f ca="1">quantity</f>
        <v/>
      </c>
      <c r="R1865" s="281"/>
      <c r="S1865" s="282"/>
      <c r="T1865" s="282"/>
      <c r="U1865" s="282"/>
      <c r="V1865" s="305"/>
      <c r="W1865" s="305"/>
      <c r="X1865" s="305"/>
      <c r="Y1865" s="282"/>
      <c r="Z1865" s="282" t="e" vm="1">
        <f ca="1">_xlfn.IFS(AND(ISNUMBER(SEARCH("N?m l*", CUSTOMER[[#This Row],[Service Type]], 1)), CUSTOMER[[#This Row],[Count ST]] = TRUE), CUSTOMER[[#This Row],[Quantity]], AND($Y$10:$Y1865 = TRUE, COUNTIFS($H$10:$H1865, CUSTOMER[[#This Row],[Booking]], $J$10:$J1865, CUSTOMER[[#This Row],[Order Date]], $F$10:$F1865, "&lt;&gt;"&amp;"N?m l*")=1), 1, TRUE,  "")</f>
        <v>#NAME?</v>
      </c>
      <c r="AA1865" s="282" t="b">
        <f t="shared" ca="1" si="29"/>
        <v>0</v>
      </c>
      <c r="AB1865" s="305"/>
    </row>
    <row r="1866" spans="1:28" x14ac:dyDescent="0.25">
      <c r="A1866" s="281" t="str">
        <f ca="1">no.</f>
        <v/>
      </c>
      <c r="B1866" s="281"/>
      <c r="C1866" s="282"/>
      <c r="D1866" s="282"/>
      <c r="E1866" s="282" t="str">
        <f ca="1">position</f>
        <v/>
      </c>
      <c r="F1866" s="282"/>
      <c r="G1866" s="282"/>
      <c r="H1866" s="282"/>
      <c r="I1866" s="282"/>
      <c r="J1866" s="335"/>
      <c r="K1866" s="282"/>
      <c r="L1866" s="282"/>
      <c r="M1866" s="282"/>
      <c r="N1866" s="282"/>
      <c r="O1866" s="281"/>
      <c r="P1866" s="360" t="str">
        <f ca="1">rescore_patient</f>
        <v/>
      </c>
      <c r="Q1866" s="330" t="str">
        <f ca="1">quantity</f>
        <v/>
      </c>
      <c r="R1866" s="281"/>
      <c r="S1866" s="282"/>
      <c r="T1866" s="282"/>
      <c r="U1866" s="282"/>
      <c r="V1866" s="305"/>
      <c r="W1866" s="305"/>
      <c r="X1866" s="305"/>
      <c r="Y1866" s="282"/>
      <c r="Z1866" s="282" t="e" vm="1">
        <f ca="1">_xlfn.IFS(AND(ISNUMBER(SEARCH("N?m l*", CUSTOMER[[#This Row],[Service Type]], 1)), CUSTOMER[[#This Row],[Count ST]] = TRUE), CUSTOMER[[#This Row],[Quantity]], AND($Y$10:$Y1866 = TRUE, COUNTIFS($H$10:$H1866, CUSTOMER[[#This Row],[Booking]], $J$10:$J1866, CUSTOMER[[#This Row],[Order Date]], $F$10:$F1866, "&lt;&gt;"&amp;"N?m l*")=1), 1, TRUE,  "")</f>
        <v>#NAME?</v>
      </c>
      <c r="AA1866" s="282" t="b">
        <f t="shared" ref="AA1866:AA1929" ca="1" si="30">count_svc_type</f>
        <v>0</v>
      </c>
      <c r="AB1866" s="305"/>
    </row>
    <row r="1867" spans="1:28" x14ac:dyDescent="0.25">
      <c r="A1867" s="281" t="str">
        <f ca="1">no.</f>
        <v/>
      </c>
      <c r="B1867" s="281"/>
      <c r="C1867" s="282"/>
      <c r="D1867" s="282"/>
      <c r="E1867" s="282" t="str">
        <f ca="1">position</f>
        <v/>
      </c>
      <c r="F1867" s="282"/>
      <c r="G1867" s="282"/>
      <c r="H1867" s="282"/>
      <c r="I1867" s="282"/>
      <c r="J1867" s="335"/>
      <c r="K1867" s="282"/>
      <c r="L1867" s="282"/>
      <c r="M1867" s="282"/>
      <c r="N1867" s="282"/>
      <c r="O1867" s="281"/>
      <c r="P1867" s="360" t="str">
        <f ca="1">rescore_patient</f>
        <v/>
      </c>
      <c r="Q1867" s="330" t="str">
        <f ca="1">quantity</f>
        <v/>
      </c>
      <c r="R1867" s="281"/>
      <c r="S1867" s="282"/>
      <c r="T1867" s="282"/>
      <c r="U1867" s="282"/>
      <c r="V1867" s="305"/>
      <c r="W1867" s="305"/>
      <c r="X1867" s="305"/>
      <c r="Y1867" s="282"/>
      <c r="Z1867" s="282" t="e" vm="1">
        <f ca="1">_xlfn.IFS(AND(ISNUMBER(SEARCH("N?m l*", CUSTOMER[[#This Row],[Service Type]], 1)), CUSTOMER[[#This Row],[Count ST]] = TRUE), CUSTOMER[[#This Row],[Quantity]], AND($Y$10:$Y1867 = TRUE, COUNTIFS($H$10:$H1867, CUSTOMER[[#This Row],[Booking]], $J$10:$J1867, CUSTOMER[[#This Row],[Order Date]], $F$10:$F1867, "&lt;&gt;"&amp;"N?m l*")=1), 1, TRUE,  "")</f>
        <v>#NAME?</v>
      </c>
      <c r="AA1867" s="282" t="b">
        <f t="shared" ca="1" si="30"/>
        <v>0</v>
      </c>
      <c r="AB1867" s="305"/>
    </row>
    <row r="1868" spans="1:28" x14ac:dyDescent="0.25">
      <c r="A1868" s="281" t="str">
        <f ca="1">no.</f>
        <v/>
      </c>
      <c r="B1868" s="281"/>
      <c r="C1868" s="282"/>
      <c r="D1868" s="282"/>
      <c r="E1868" s="282" t="str">
        <f ca="1">position</f>
        <v/>
      </c>
      <c r="F1868" s="282"/>
      <c r="G1868" s="282"/>
      <c r="H1868" s="282"/>
      <c r="I1868" s="282"/>
      <c r="J1868" s="335"/>
      <c r="K1868" s="282"/>
      <c r="L1868" s="282"/>
      <c r="M1868" s="282"/>
      <c r="N1868" s="282"/>
      <c r="O1868" s="281"/>
      <c r="P1868" s="360" t="str">
        <f ca="1">rescore_patient</f>
        <v/>
      </c>
      <c r="Q1868" s="330" t="str">
        <f ca="1">quantity</f>
        <v/>
      </c>
      <c r="R1868" s="281"/>
      <c r="S1868" s="282"/>
      <c r="T1868" s="282"/>
      <c r="U1868" s="282"/>
      <c r="V1868" s="305"/>
      <c r="W1868" s="305"/>
      <c r="X1868" s="305"/>
      <c r="Y1868" s="282"/>
      <c r="Z1868" s="282" t="e" vm="1">
        <f ca="1">_xlfn.IFS(AND(ISNUMBER(SEARCH("N?m l*", CUSTOMER[[#This Row],[Service Type]], 1)), CUSTOMER[[#This Row],[Count ST]] = TRUE), CUSTOMER[[#This Row],[Quantity]], AND($Y$10:$Y1868 = TRUE, COUNTIFS($H$10:$H1868, CUSTOMER[[#This Row],[Booking]], $J$10:$J1868, CUSTOMER[[#This Row],[Order Date]], $F$10:$F1868, "&lt;&gt;"&amp;"N?m l*")=1), 1, TRUE,  "")</f>
        <v>#NAME?</v>
      </c>
      <c r="AA1868" s="282" t="b">
        <f t="shared" ca="1" si="30"/>
        <v>0</v>
      </c>
      <c r="AB1868" s="305"/>
    </row>
    <row r="1869" spans="1:28" x14ac:dyDescent="0.25">
      <c r="A1869" s="281" t="str">
        <f ca="1">no.</f>
        <v/>
      </c>
      <c r="B1869" s="281"/>
      <c r="C1869" s="282"/>
      <c r="D1869" s="282"/>
      <c r="E1869" s="282" t="str">
        <f ca="1">position</f>
        <v/>
      </c>
      <c r="F1869" s="282"/>
      <c r="G1869" s="282"/>
      <c r="H1869" s="282"/>
      <c r="I1869" s="282"/>
      <c r="J1869" s="335"/>
      <c r="K1869" s="282"/>
      <c r="L1869" s="282"/>
      <c r="M1869" s="282"/>
      <c r="N1869" s="282"/>
      <c r="O1869" s="281"/>
      <c r="P1869" s="360" t="str">
        <f ca="1">rescore_patient</f>
        <v/>
      </c>
      <c r="Q1869" s="330" t="str">
        <f ca="1">quantity</f>
        <v/>
      </c>
      <c r="R1869" s="281"/>
      <c r="S1869" s="282"/>
      <c r="T1869" s="282"/>
      <c r="U1869" s="282"/>
      <c r="V1869" s="305"/>
      <c r="W1869" s="305"/>
      <c r="X1869" s="305"/>
      <c r="Y1869" s="282"/>
      <c r="Z1869" s="282" t="e" vm="1">
        <f ca="1">_xlfn.IFS(AND(ISNUMBER(SEARCH("N?m l*", CUSTOMER[[#This Row],[Service Type]], 1)), CUSTOMER[[#This Row],[Count ST]] = TRUE), CUSTOMER[[#This Row],[Quantity]], AND($Y$10:$Y1869 = TRUE, COUNTIFS($H$10:$H1869, CUSTOMER[[#This Row],[Booking]], $J$10:$J1869, CUSTOMER[[#This Row],[Order Date]], $F$10:$F1869, "&lt;&gt;"&amp;"N?m l*")=1), 1, TRUE,  "")</f>
        <v>#NAME?</v>
      </c>
      <c r="AA1869" s="282" t="b">
        <f t="shared" ca="1" si="30"/>
        <v>0</v>
      </c>
      <c r="AB1869" s="305"/>
    </row>
    <row r="1870" spans="1:28" x14ac:dyDescent="0.25">
      <c r="A1870" s="281" t="str">
        <f ca="1">no.</f>
        <v/>
      </c>
      <c r="B1870" s="281"/>
      <c r="C1870" s="282"/>
      <c r="D1870" s="282"/>
      <c r="E1870" s="282" t="str">
        <f ca="1">position</f>
        <v/>
      </c>
      <c r="F1870" s="282"/>
      <c r="G1870" s="282"/>
      <c r="H1870" s="282"/>
      <c r="I1870" s="282"/>
      <c r="J1870" s="335"/>
      <c r="K1870" s="282"/>
      <c r="L1870" s="282"/>
      <c r="M1870" s="282"/>
      <c r="N1870" s="282"/>
      <c r="O1870" s="281"/>
      <c r="P1870" s="360" t="str">
        <f ca="1">rescore_patient</f>
        <v/>
      </c>
      <c r="Q1870" s="330" t="str">
        <f ca="1">quantity</f>
        <v/>
      </c>
      <c r="R1870" s="281"/>
      <c r="S1870" s="282"/>
      <c r="T1870" s="282"/>
      <c r="U1870" s="282"/>
      <c r="V1870" s="305"/>
      <c r="W1870" s="305"/>
      <c r="X1870" s="305"/>
      <c r="Y1870" s="282"/>
      <c r="Z1870" s="282" t="e" vm="1">
        <f ca="1">_xlfn.IFS(AND(ISNUMBER(SEARCH("N?m l*", CUSTOMER[[#This Row],[Service Type]], 1)), CUSTOMER[[#This Row],[Count ST]] = TRUE), CUSTOMER[[#This Row],[Quantity]], AND($Y$10:$Y1870 = TRUE, COUNTIFS($H$10:$H1870, CUSTOMER[[#This Row],[Booking]], $J$10:$J1870, CUSTOMER[[#This Row],[Order Date]], $F$10:$F1870, "&lt;&gt;"&amp;"N?m l*")=1), 1, TRUE,  "")</f>
        <v>#NAME?</v>
      </c>
      <c r="AA1870" s="282" t="b">
        <f t="shared" ca="1" si="30"/>
        <v>0</v>
      </c>
      <c r="AB1870" s="305"/>
    </row>
    <row r="1871" spans="1:28" x14ac:dyDescent="0.25">
      <c r="A1871" s="281" t="str">
        <f ca="1">no.</f>
        <v/>
      </c>
      <c r="B1871" s="281"/>
      <c r="C1871" s="282"/>
      <c r="D1871" s="282"/>
      <c r="E1871" s="282" t="str">
        <f ca="1">position</f>
        <v/>
      </c>
      <c r="F1871" s="282"/>
      <c r="G1871" s="282"/>
      <c r="H1871" s="282"/>
      <c r="I1871" s="282"/>
      <c r="J1871" s="335"/>
      <c r="K1871" s="282"/>
      <c r="L1871" s="282"/>
      <c r="M1871" s="282"/>
      <c r="N1871" s="282"/>
      <c r="O1871" s="281"/>
      <c r="P1871" s="360" t="str">
        <f ca="1">rescore_patient</f>
        <v/>
      </c>
      <c r="Q1871" s="330" t="str">
        <f ca="1">quantity</f>
        <v/>
      </c>
      <c r="R1871" s="281"/>
      <c r="S1871" s="282"/>
      <c r="T1871" s="282"/>
      <c r="U1871" s="282"/>
      <c r="V1871" s="305"/>
      <c r="W1871" s="305"/>
      <c r="X1871" s="305"/>
      <c r="Y1871" s="282"/>
      <c r="Z1871" s="282" t="e" vm="1">
        <f ca="1">_xlfn.IFS(AND(ISNUMBER(SEARCH("N?m l*", CUSTOMER[[#This Row],[Service Type]], 1)), CUSTOMER[[#This Row],[Count ST]] = TRUE), CUSTOMER[[#This Row],[Quantity]], AND($Y$10:$Y1871 = TRUE, COUNTIFS($H$10:$H1871, CUSTOMER[[#This Row],[Booking]], $J$10:$J1871, CUSTOMER[[#This Row],[Order Date]], $F$10:$F1871, "&lt;&gt;"&amp;"N?m l*")=1), 1, TRUE,  "")</f>
        <v>#NAME?</v>
      </c>
      <c r="AA1871" s="282" t="b">
        <f t="shared" ca="1" si="30"/>
        <v>0</v>
      </c>
      <c r="AB1871" s="305"/>
    </row>
    <row r="1872" spans="1:28" x14ac:dyDescent="0.25">
      <c r="A1872" s="281" t="str">
        <f ca="1">no.</f>
        <v/>
      </c>
      <c r="B1872" s="281"/>
      <c r="C1872" s="282"/>
      <c r="D1872" s="282"/>
      <c r="E1872" s="282" t="str">
        <f ca="1">position</f>
        <v/>
      </c>
      <c r="F1872" s="282"/>
      <c r="G1872" s="282"/>
      <c r="H1872" s="282"/>
      <c r="I1872" s="282"/>
      <c r="J1872" s="335"/>
      <c r="K1872" s="282"/>
      <c r="L1872" s="282"/>
      <c r="M1872" s="282"/>
      <c r="N1872" s="282"/>
      <c r="O1872" s="281"/>
      <c r="P1872" s="360" t="str">
        <f ca="1">rescore_patient</f>
        <v/>
      </c>
      <c r="Q1872" s="330" t="str">
        <f ca="1">quantity</f>
        <v/>
      </c>
      <c r="R1872" s="281"/>
      <c r="S1872" s="282"/>
      <c r="T1872" s="282"/>
      <c r="U1872" s="282"/>
      <c r="V1872" s="305"/>
      <c r="W1872" s="305"/>
      <c r="X1872" s="305"/>
      <c r="Y1872" s="282"/>
      <c r="Z1872" s="282" t="e" vm="1">
        <f ca="1">_xlfn.IFS(AND(ISNUMBER(SEARCH("N?m l*", CUSTOMER[[#This Row],[Service Type]], 1)), CUSTOMER[[#This Row],[Count ST]] = TRUE), CUSTOMER[[#This Row],[Quantity]], AND($Y$10:$Y1872 = TRUE, COUNTIFS($H$10:$H1872, CUSTOMER[[#This Row],[Booking]], $J$10:$J1872, CUSTOMER[[#This Row],[Order Date]], $F$10:$F1872, "&lt;&gt;"&amp;"N?m l*")=1), 1, TRUE,  "")</f>
        <v>#NAME?</v>
      </c>
      <c r="AA1872" s="282" t="b">
        <f t="shared" ca="1" si="30"/>
        <v>0</v>
      </c>
      <c r="AB1872" s="305"/>
    </row>
    <row r="1873" spans="1:28" x14ac:dyDescent="0.25">
      <c r="A1873" s="281" t="str">
        <f ca="1">no.</f>
        <v/>
      </c>
      <c r="B1873" s="281"/>
      <c r="C1873" s="282"/>
      <c r="D1873" s="282"/>
      <c r="E1873" s="282" t="str">
        <f ca="1">position</f>
        <v/>
      </c>
      <c r="F1873" s="282"/>
      <c r="G1873" s="282"/>
      <c r="H1873" s="282"/>
      <c r="I1873" s="282"/>
      <c r="J1873" s="335"/>
      <c r="K1873" s="282"/>
      <c r="L1873" s="282"/>
      <c r="M1873" s="282"/>
      <c r="N1873" s="282"/>
      <c r="O1873" s="281"/>
      <c r="P1873" s="360" t="str">
        <f ca="1">rescore_patient</f>
        <v/>
      </c>
      <c r="Q1873" s="330" t="str">
        <f ca="1">quantity</f>
        <v/>
      </c>
      <c r="R1873" s="281"/>
      <c r="S1873" s="282"/>
      <c r="T1873" s="282"/>
      <c r="U1873" s="282"/>
      <c r="V1873" s="305"/>
      <c r="W1873" s="305"/>
      <c r="X1873" s="305"/>
      <c r="Y1873" s="282"/>
      <c r="Z1873" s="282" t="e" vm="1">
        <f ca="1">_xlfn.IFS(AND(ISNUMBER(SEARCH("N?m l*", CUSTOMER[[#This Row],[Service Type]], 1)), CUSTOMER[[#This Row],[Count ST]] = TRUE), CUSTOMER[[#This Row],[Quantity]], AND($Y$10:$Y1873 = TRUE, COUNTIFS($H$10:$H1873, CUSTOMER[[#This Row],[Booking]], $J$10:$J1873, CUSTOMER[[#This Row],[Order Date]], $F$10:$F1873, "&lt;&gt;"&amp;"N?m l*")=1), 1, TRUE,  "")</f>
        <v>#NAME?</v>
      </c>
      <c r="AA1873" s="282" t="b">
        <f t="shared" ca="1" si="30"/>
        <v>0</v>
      </c>
      <c r="AB1873" s="305"/>
    </row>
    <row r="1874" spans="1:28" x14ac:dyDescent="0.25">
      <c r="A1874" s="281" t="str">
        <f ca="1">no.</f>
        <v/>
      </c>
      <c r="B1874" s="281"/>
      <c r="C1874" s="282"/>
      <c r="D1874" s="282"/>
      <c r="E1874" s="282" t="str">
        <f ca="1">position</f>
        <v/>
      </c>
      <c r="F1874" s="282"/>
      <c r="G1874" s="282"/>
      <c r="H1874" s="282"/>
      <c r="I1874" s="282"/>
      <c r="J1874" s="335"/>
      <c r="K1874" s="282"/>
      <c r="L1874" s="282"/>
      <c r="M1874" s="282"/>
      <c r="N1874" s="282"/>
      <c r="O1874" s="281"/>
      <c r="P1874" s="360" t="str">
        <f ca="1">rescore_patient</f>
        <v/>
      </c>
      <c r="Q1874" s="330" t="str">
        <f ca="1">quantity</f>
        <v/>
      </c>
      <c r="R1874" s="281"/>
      <c r="S1874" s="282"/>
      <c r="T1874" s="282"/>
      <c r="U1874" s="282"/>
      <c r="V1874" s="305"/>
      <c r="W1874" s="305"/>
      <c r="X1874" s="305"/>
      <c r="Y1874" s="282"/>
      <c r="Z1874" s="282" t="e" vm="1">
        <f ca="1">_xlfn.IFS(AND(ISNUMBER(SEARCH("N?m l*", CUSTOMER[[#This Row],[Service Type]], 1)), CUSTOMER[[#This Row],[Count ST]] = TRUE), CUSTOMER[[#This Row],[Quantity]], AND($Y$10:$Y1874 = TRUE, COUNTIFS($H$10:$H1874, CUSTOMER[[#This Row],[Booking]], $J$10:$J1874, CUSTOMER[[#This Row],[Order Date]], $F$10:$F1874, "&lt;&gt;"&amp;"N?m l*")=1), 1, TRUE,  "")</f>
        <v>#NAME?</v>
      </c>
      <c r="AA1874" s="282" t="b">
        <f t="shared" ca="1" si="30"/>
        <v>0</v>
      </c>
      <c r="AB1874" s="305"/>
    </row>
    <row r="1875" spans="1:28" x14ac:dyDescent="0.25">
      <c r="A1875" s="281" t="str">
        <f ca="1">no.</f>
        <v/>
      </c>
      <c r="B1875" s="281"/>
      <c r="C1875" s="282"/>
      <c r="D1875" s="282"/>
      <c r="E1875" s="282" t="str">
        <f ca="1">position</f>
        <v/>
      </c>
      <c r="F1875" s="282"/>
      <c r="G1875" s="282"/>
      <c r="H1875" s="282"/>
      <c r="I1875" s="282"/>
      <c r="J1875" s="335"/>
      <c r="K1875" s="282"/>
      <c r="L1875" s="282"/>
      <c r="M1875" s="282"/>
      <c r="N1875" s="282"/>
      <c r="O1875" s="281"/>
      <c r="P1875" s="360" t="str">
        <f ca="1">rescore_patient</f>
        <v/>
      </c>
      <c r="Q1875" s="330" t="str">
        <f ca="1">quantity</f>
        <v/>
      </c>
      <c r="R1875" s="281"/>
      <c r="S1875" s="282"/>
      <c r="T1875" s="282"/>
      <c r="U1875" s="282"/>
      <c r="V1875" s="305"/>
      <c r="W1875" s="305"/>
      <c r="X1875" s="305"/>
      <c r="Y1875" s="282"/>
      <c r="Z1875" s="282" t="e" vm="1">
        <f ca="1">_xlfn.IFS(AND(ISNUMBER(SEARCH("N?m l*", CUSTOMER[[#This Row],[Service Type]], 1)), CUSTOMER[[#This Row],[Count ST]] = TRUE), CUSTOMER[[#This Row],[Quantity]], AND($Y$10:$Y1875 = TRUE, COUNTIFS($H$10:$H1875, CUSTOMER[[#This Row],[Booking]], $J$10:$J1875, CUSTOMER[[#This Row],[Order Date]], $F$10:$F1875, "&lt;&gt;"&amp;"N?m l*")=1), 1, TRUE,  "")</f>
        <v>#NAME?</v>
      </c>
      <c r="AA1875" s="282" t="b">
        <f t="shared" ca="1" si="30"/>
        <v>0</v>
      </c>
      <c r="AB1875" s="305"/>
    </row>
    <row r="1876" spans="1:28" x14ac:dyDescent="0.25">
      <c r="A1876" s="281" t="str">
        <f ca="1">no.</f>
        <v/>
      </c>
      <c r="B1876" s="281"/>
      <c r="C1876" s="282"/>
      <c r="D1876" s="282"/>
      <c r="E1876" s="282" t="str">
        <f ca="1">position</f>
        <v/>
      </c>
      <c r="F1876" s="282"/>
      <c r="G1876" s="282"/>
      <c r="H1876" s="282"/>
      <c r="I1876" s="282"/>
      <c r="J1876" s="335"/>
      <c r="K1876" s="282"/>
      <c r="L1876" s="282"/>
      <c r="M1876" s="282"/>
      <c r="N1876" s="282"/>
      <c r="O1876" s="281"/>
      <c r="P1876" s="360" t="str">
        <f ca="1">rescore_patient</f>
        <v/>
      </c>
      <c r="Q1876" s="330" t="str">
        <f ca="1">quantity</f>
        <v/>
      </c>
      <c r="R1876" s="281"/>
      <c r="S1876" s="282"/>
      <c r="T1876" s="282"/>
      <c r="U1876" s="282"/>
      <c r="V1876" s="305"/>
      <c r="W1876" s="305"/>
      <c r="X1876" s="305"/>
      <c r="Y1876" s="282"/>
      <c r="Z1876" s="282" t="e" vm="1">
        <f ca="1">_xlfn.IFS(AND(ISNUMBER(SEARCH("N?m l*", CUSTOMER[[#This Row],[Service Type]], 1)), CUSTOMER[[#This Row],[Count ST]] = TRUE), CUSTOMER[[#This Row],[Quantity]], AND($Y$10:$Y1876 = TRUE, COUNTIFS($H$10:$H1876, CUSTOMER[[#This Row],[Booking]], $J$10:$J1876, CUSTOMER[[#This Row],[Order Date]], $F$10:$F1876, "&lt;&gt;"&amp;"N?m l*")=1), 1, TRUE,  "")</f>
        <v>#NAME?</v>
      </c>
      <c r="AA1876" s="282" t="b">
        <f t="shared" ca="1" si="30"/>
        <v>0</v>
      </c>
      <c r="AB1876" s="305"/>
    </row>
    <row r="1877" spans="1:28" x14ac:dyDescent="0.25">
      <c r="A1877" s="281" t="str">
        <f ca="1">no.</f>
        <v/>
      </c>
      <c r="B1877" s="281"/>
      <c r="C1877" s="282"/>
      <c r="D1877" s="282"/>
      <c r="E1877" s="282" t="str">
        <f ca="1">position</f>
        <v/>
      </c>
      <c r="F1877" s="282"/>
      <c r="G1877" s="282"/>
      <c r="H1877" s="282"/>
      <c r="I1877" s="282"/>
      <c r="J1877" s="335"/>
      <c r="K1877" s="282"/>
      <c r="L1877" s="282"/>
      <c r="M1877" s="282"/>
      <c r="N1877" s="282"/>
      <c r="O1877" s="281"/>
      <c r="P1877" s="360" t="str">
        <f ca="1">rescore_patient</f>
        <v/>
      </c>
      <c r="Q1877" s="330" t="str">
        <f ca="1">quantity</f>
        <v/>
      </c>
      <c r="R1877" s="281"/>
      <c r="S1877" s="282"/>
      <c r="T1877" s="282"/>
      <c r="U1877" s="282"/>
      <c r="V1877" s="305"/>
      <c r="W1877" s="305"/>
      <c r="X1877" s="305"/>
      <c r="Y1877" s="282"/>
      <c r="Z1877" s="282" t="e" vm="1">
        <f ca="1">_xlfn.IFS(AND(ISNUMBER(SEARCH("N?m l*", CUSTOMER[[#This Row],[Service Type]], 1)), CUSTOMER[[#This Row],[Count ST]] = TRUE), CUSTOMER[[#This Row],[Quantity]], AND($Y$10:$Y1877 = TRUE, COUNTIFS($H$10:$H1877, CUSTOMER[[#This Row],[Booking]], $J$10:$J1877, CUSTOMER[[#This Row],[Order Date]], $F$10:$F1877, "&lt;&gt;"&amp;"N?m l*")=1), 1, TRUE,  "")</f>
        <v>#NAME?</v>
      </c>
      <c r="AA1877" s="282" t="b">
        <f t="shared" ca="1" si="30"/>
        <v>0</v>
      </c>
      <c r="AB1877" s="305"/>
    </row>
    <row r="1878" spans="1:28" x14ac:dyDescent="0.25">
      <c r="A1878" s="281" t="str">
        <f ca="1">no.</f>
        <v/>
      </c>
      <c r="B1878" s="281"/>
      <c r="C1878" s="282"/>
      <c r="D1878" s="282"/>
      <c r="E1878" s="282" t="str">
        <f ca="1">position</f>
        <v/>
      </c>
      <c r="F1878" s="282"/>
      <c r="G1878" s="282"/>
      <c r="H1878" s="282"/>
      <c r="I1878" s="282"/>
      <c r="J1878" s="335"/>
      <c r="K1878" s="282"/>
      <c r="L1878" s="282"/>
      <c r="M1878" s="282"/>
      <c r="N1878" s="282"/>
      <c r="O1878" s="281"/>
      <c r="P1878" s="360" t="str">
        <f ca="1">rescore_patient</f>
        <v/>
      </c>
      <c r="Q1878" s="330" t="str">
        <f ca="1">quantity</f>
        <v/>
      </c>
      <c r="R1878" s="281"/>
      <c r="S1878" s="282"/>
      <c r="T1878" s="282"/>
      <c r="U1878" s="282"/>
      <c r="V1878" s="305"/>
      <c r="W1878" s="305"/>
      <c r="X1878" s="305"/>
      <c r="Y1878" s="282"/>
      <c r="Z1878" s="282" t="e" vm="1">
        <f ca="1">_xlfn.IFS(AND(ISNUMBER(SEARCH("N?m l*", CUSTOMER[[#This Row],[Service Type]], 1)), CUSTOMER[[#This Row],[Count ST]] = TRUE), CUSTOMER[[#This Row],[Quantity]], AND($Y$10:$Y1878 = TRUE, COUNTIFS($H$10:$H1878, CUSTOMER[[#This Row],[Booking]], $J$10:$J1878, CUSTOMER[[#This Row],[Order Date]], $F$10:$F1878, "&lt;&gt;"&amp;"N?m l*")=1), 1, TRUE,  "")</f>
        <v>#NAME?</v>
      </c>
      <c r="AA1878" s="282" t="b">
        <f t="shared" ca="1" si="30"/>
        <v>0</v>
      </c>
      <c r="AB1878" s="305"/>
    </row>
    <row r="1879" spans="1:28" x14ac:dyDescent="0.25">
      <c r="A1879" s="281" t="str">
        <f ca="1">no.</f>
        <v/>
      </c>
      <c r="B1879" s="281"/>
      <c r="C1879" s="282"/>
      <c r="D1879" s="282"/>
      <c r="E1879" s="282" t="str">
        <f ca="1">position</f>
        <v/>
      </c>
      <c r="F1879" s="282"/>
      <c r="G1879" s="282"/>
      <c r="H1879" s="282"/>
      <c r="I1879" s="282"/>
      <c r="J1879" s="335"/>
      <c r="K1879" s="282"/>
      <c r="L1879" s="282"/>
      <c r="M1879" s="282"/>
      <c r="N1879" s="282"/>
      <c r="O1879" s="281"/>
      <c r="P1879" s="360" t="str">
        <f ca="1">rescore_patient</f>
        <v/>
      </c>
      <c r="Q1879" s="330" t="str">
        <f ca="1">quantity</f>
        <v/>
      </c>
      <c r="R1879" s="281"/>
      <c r="S1879" s="282"/>
      <c r="T1879" s="282"/>
      <c r="U1879" s="282"/>
      <c r="V1879" s="305"/>
      <c r="W1879" s="305"/>
      <c r="X1879" s="305"/>
      <c r="Y1879" s="282"/>
      <c r="Z1879" s="282" t="e" vm="1">
        <f ca="1">_xlfn.IFS(AND(ISNUMBER(SEARCH("N?m l*", CUSTOMER[[#This Row],[Service Type]], 1)), CUSTOMER[[#This Row],[Count ST]] = TRUE), CUSTOMER[[#This Row],[Quantity]], AND($Y$10:$Y1879 = TRUE, COUNTIFS($H$10:$H1879, CUSTOMER[[#This Row],[Booking]], $J$10:$J1879, CUSTOMER[[#This Row],[Order Date]], $F$10:$F1879, "&lt;&gt;"&amp;"N?m l*")=1), 1, TRUE,  "")</f>
        <v>#NAME?</v>
      </c>
      <c r="AA1879" s="282" t="b">
        <f t="shared" ca="1" si="30"/>
        <v>0</v>
      </c>
      <c r="AB1879" s="305"/>
    </row>
    <row r="1880" spans="1:28" x14ac:dyDescent="0.25">
      <c r="A1880" s="281" t="str">
        <f ca="1">no.</f>
        <v/>
      </c>
      <c r="B1880" s="281"/>
      <c r="C1880" s="282"/>
      <c r="D1880" s="282"/>
      <c r="E1880" s="282" t="str">
        <f ca="1">position</f>
        <v/>
      </c>
      <c r="F1880" s="282"/>
      <c r="G1880" s="282"/>
      <c r="H1880" s="282"/>
      <c r="I1880" s="282"/>
      <c r="J1880" s="335"/>
      <c r="K1880" s="282"/>
      <c r="L1880" s="282"/>
      <c r="M1880" s="282"/>
      <c r="N1880" s="282"/>
      <c r="O1880" s="281"/>
      <c r="P1880" s="360" t="str">
        <f ca="1">rescore_patient</f>
        <v/>
      </c>
      <c r="Q1880" s="330" t="str">
        <f ca="1">quantity</f>
        <v/>
      </c>
      <c r="R1880" s="281"/>
      <c r="S1880" s="282"/>
      <c r="T1880" s="282"/>
      <c r="U1880" s="282"/>
      <c r="V1880" s="305"/>
      <c r="W1880" s="305"/>
      <c r="X1880" s="305"/>
      <c r="Y1880" s="282"/>
      <c r="Z1880" s="282" t="e" vm="1">
        <f ca="1">_xlfn.IFS(AND(ISNUMBER(SEARCH("N?m l*", CUSTOMER[[#This Row],[Service Type]], 1)), CUSTOMER[[#This Row],[Count ST]] = TRUE), CUSTOMER[[#This Row],[Quantity]], AND($Y$10:$Y1880 = TRUE, COUNTIFS($H$10:$H1880, CUSTOMER[[#This Row],[Booking]], $J$10:$J1880, CUSTOMER[[#This Row],[Order Date]], $F$10:$F1880, "&lt;&gt;"&amp;"N?m l*")=1), 1, TRUE,  "")</f>
        <v>#NAME?</v>
      </c>
      <c r="AA1880" s="282" t="b">
        <f t="shared" ca="1" si="30"/>
        <v>0</v>
      </c>
      <c r="AB1880" s="305"/>
    </row>
    <row r="1881" spans="1:28" x14ac:dyDescent="0.25">
      <c r="A1881" s="281" t="str">
        <f ca="1">no.</f>
        <v/>
      </c>
      <c r="B1881" s="281"/>
      <c r="C1881" s="282"/>
      <c r="D1881" s="282"/>
      <c r="E1881" s="282" t="str">
        <f ca="1">position</f>
        <v/>
      </c>
      <c r="F1881" s="282"/>
      <c r="G1881" s="282"/>
      <c r="H1881" s="282"/>
      <c r="I1881" s="282"/>
      <c r="J1881" s="335"/>
      <c r="K1881" s="282"/>
      <c r="L1881" s="282"/>
      <c r="M1881" s="282"/>
      <c r="N1881" s="282"/>
      <c r="O1881" s="281"/>
      <c r="P1881" s="360" t="str">
        <f ca="1">rescore_patient</f>
        <v/>
      </c>
      <c r="Q1881" s="330" t="str">
        <f ca="1">quantity</f>
        <v/>
      </c>
      <c r="R1881" s="281"/>
      <c r="S1881" s="282"/>
      <c r="T1881" s="282"/>
      <c r="U1881" s="282"/>
      <c r="V1881" s="305"/>
      <c r="W1881" s="305"/>
      <c r="X1881" s="305"/>
      <c r="Y1881" s="282"/>
      <c r="Z1881" s="282" t="e" vm="1">
        <f ca="1">_xlfn.IFS(AND(ISNUMBER(SEARCH("N?m l*", CUSTOMER[[#This Row],[Service Type]], 1)), CUSTOMER[[#This Row],[Count ST]] = TRUE), CUSTOMER[[#This Row],[Quantity]], AND($Y$10:$Y1881 = TRUE, COUNTIFS($H$10:$H1881, CUSTOMER[[#This Row],[Booking]], $J$10:$J1881, CUSTOMER[[#This Row],[Order Date]], $F$10:$F1881, "&lt;&gt;"&amp;"N?m l*")=1), 1, TRUE,  "")</f>
        <v>#NAME?</v>
      </c>
      <c r="AA1881" s="282" t="b">
        <f t="shared" ca="1" si="30"/>
        <v>0</v>
      </c>
      <c r="AB1881" s="305"/>
    </row>
    <row r="1882" spans="1:28" x14ac:dyDescent="0.25">
      <c r="A1882" s="281" t="str">
        <f ca="1">no.</f>
        <v/>
      </c>
      <c r="B1882" s="281"/>
      <c r="C1882" s="282"/>
      <c r="D1882" s="282"/>
      <c r="E1882" s="282" t="str">
        <f ca="1">position</f>
        <v/>
      </c>
      <c r="F1882" s="282"/>
      <c r="G1882" s="282"/>
      <c r="H1882" s="282"/>
      <c r="I1882" s="282"/>
      <c r="J1882" s="335"/>
      <c r="K1882" s="282"/>
      <c r="L1882" s="282"/>
      <c r="M1882" s="282"/>
      <c r="N1882" s="282"/>
      <c r="O1882" s="281"/>
      <c r="P1882" s="360" t="str">
        <f ca="1">rescore_patient</f>
        <v/>
      </c>
      <c r="Q1882" s="330" t="str">
        <f ca="1">quantity</f>
        <v/>
      </c>
      <c r="R1882" s="281"/>
      <c r="S1882" s="282"/>
      <c r="T1882" s="282"/>
      <c r="U1882" s="282"/>
      <c r="V1882" s="305"/>
      <c r="W1882" s="305"/>
      <c r="X1882" s="305"/>
      <c r="Y1882" s="282"/>
      <c r="Z1882" s="282" t="e" vm="1">
        <f ca="1">_xlfn.IFS(AND(ISNUMBER(SEARCH("N?m l*", CUSTOMER[[#This Row],[Service Type]], 1)), CUSTOMER[[#This Row],[Count ST]] = TRUE), CUSTOMER[[#This Row],[Quantity]], AND($Y$10:$Y1882 = TRUE, COUNTIFS($H$10:$H1882, CUSTOMER[[#This Row],[Booking]], $J$10:$J1882, CUSTOMER[[#This Row],[Order Date]], $F$10:$F1882, "&lt;&gt;"&amp;"N?m l*")=1), 1, TRUE,  "")</f>
        <v>#NAME?</v>
      </c>
      <c r="AA1882" s="282" t="b">
        <f t="shared" ca="1" si="30"/>
        <v>0</v>
      </c>
      <c r="AB1882" s="305"/>
    </row>
    <row r="1883" spans="1:28" x14ac:dyDescent="0.25">
      <c r="A1883" s="281" t="str">
        <f ca="1">no.</f>
        <v/>
      </c>
      <c r="B1883" s="281"/>
      <c r="C1883" s="282"/>
      <c r="D1883" s="282"/>
      <c r="E1883" s="282" t="str">
        <f ca="1">position</f>
        <v/>
      </c>
      <c r="F1883" s="282"/>
      <c r="G1883" s="282"/>
      <c r="H1883" s="282"/>
      <c r="I1883" s="282"/>
      <c r="J1883" s="335"/>
      <c r="K1883" s="282"/>
      <c r="L1883" s="282"/>
      <c r="M1883" s="282"/>
      <c r="N1883" s="282"/>
      <c r="O1883" s="281"/>
      <c r="P1883" s="360" t="str">
        <f ca="1">rescore_patient</f>
        <v/>
      </c>
      <c r="Q1883" s="330" t="str">
        <f ca="1">quantity</f>
        <v/>
      </c>
      <c r="R1883" s="281"/>
      <c r="S1883" s="282"/>
      <c r="T1883" s="282"/>
      <c r="U1883" s="282"/>
      <c r="V1883" s="305"/>
      <c r="W1883" s="305"/>
      <c r="X1883" s="305"/>
      <c r="Y1883" s="282"/>
      <c r="Z1883" s="282" t="e" vm="1">
        <f ca="1">_xlfn.IFS(AND(ISNUMBER(SEARCH("N?m l*", CUSTOMER[[#This Row],[Service Type]], 1)), CUSTOMER[[#This Row],[Count ST]] = TRUE), CUSTOMER[[#This Row],[Quantity]], AND($Y$10:$Y1883 = TRUE, COUNTIFS($H$10:$H1883, CUSTOMER[[#This Row],[Booking]], $J$10:$J1883, CUSTOMER[[#This Row],[Order Date]], $F$10:$F1883, "&lt;&gt;"&amp;"N?m l*")=1), 1, TRUE,  "")</f>
        <v>#NAME?</v>
      </c>
      <c r="AA1883" s="282" t="b">
        <f t="shared" ca="1" si="30"/>
        <v>0</v>
      </c>
      <c r="AB1883" s="305"/>
    </row>
    <row r="1884" spans="1:28" x14ac:dyDescent="0.25">
      <c r="A1884" s="281" t="str">
        <f ca="1">no.</f>
        <v/>
      </c>
      <c r="B1884" s="281"/>
      <c r="C1884" s="282"/>
      <c r="D1884" s="282"/>
      <c r="E1884" s="282" t="str">
        <f ca="1">position</f>
        <v/>
      </c>
      <c r="F1884" s="282"/>
      <c r="G1884" s="282"/>
      <c r="H1884" s="282"/>
      <c r="I1884" s="282"/>
      <c r="J1884" s="335"/>
      <c r="K1884" s="282"/>
      <c r="L1884" s="282"/>
      <c r="M1884" s="282"/>
      <c r="N1884" s="282"/>
      <c r="O1884" s="281"/>
      <c r="P1884" s="360" t="str">
        <f ca="1">rescore_patient</f>
        <v/>
      </c>
      <c r="Q1884" s="330" t="str">
        <f ca="1">quantity</f>
        <v/>
      </c>
      <c r="R1884" s="281"/>
      <c r="S1884" s="282"/>
      <c r="T1884" s="282"/>
      <c r="U1884" s="282"/>
      <c r="V1884" s="305"/>
      <c r="W1884" s="305"/>
      <c r="X1884" s="305"/>
      <c r="Y1884" s="282"/>
      <c r="Z1884" s="282" t="e" vm="1">
        <f ca="1">_xlfn.IFS(AND(ISNUMBER(SEARCH("N?m l*", CUSTOMER[[#This Row],[Service Type]], 1)), CUSTOMER[[#This Row],[Count ST]] = TRUE), CUSTOMER[[#This Row],[Quantity]], AND($Y$10:$Y1884 = TRUE, COUNTIFS($H$10:$H1884, CUSTOMER[[#This Row],[Booking]], $J$10:$J1884, CUSTOMER[[#This Row],[Order Date]], $F$10:$F1884, "&lt;&gt;"&amp;"N?m l*")=1), 1, TRUE,  "")</f>
        <v>#NAME?</v>
      </c>
      <c r="AA1884" s="282" t="b">
        <f t="shared" ca="1" si="30"/>
        <v>0</v>
      </c>
      <c r="AB1884" s="305"/>
    </row>
    <row r="1885" spans="1:28" x14ac:dyDescent="0.25">
      <c r="A1885" s="281" t="str">
        <f ca="1">no.</f>
        <v/>
      </c>
      <c r="B1885" s="281"/>
      <c r="C1885" s="282"/>
      <c r="D1885" s="282"/>
      <c r="E1885" s="282" t="str">
        <f ca="1">position</f>
        <v/>
      </c>
      <c r="F1885" s="282"/>
      <c r="G1885" s="282"/>
      <c r="H1885" s="282"/>
      <c r="I1885" s="282"/>
      <c r="J1885" s="335"/>
      <c r="K1885" s="282"/>
      <c r="L1885" s="282"/>
      <c r="M1885" s="282"/>
      <c r="N1885" s="282"/>
      <c r="O1885" s="281"/>
      <c r="P1885" s="360" t="str">
        <f ca="1">rescore_patient</f>
        <v/>
      </c>
      <c r="Q1885" s="330" t="str">
        <f ca="1">quantity</f>
        <v/>
      </c>
      <c r="R1885" s="281"/>
      <c r="S1885" s="282"/>
      <c r="T1885" s="282"/>
      <c r="U1885" s="282"/>
      <c r="V1885" s="305"/>
      <c r="W1885" s="305"/>
      <c r="X1885" s="305"/>
      <c r="Y1885" s="282"/>
      <c r="Z1885" s="282" t="e" vm="1">
        <f ca="1">_xlfn.IFS(AND(ISNUMBER(SEARCH("N?m l*", CUSTOMER[[#This Row],[Service Type]], 1)), CUSTOMER[[#This Row],[Count ST]] = TRUE), CUSTOMER[[#This Row],[Quantity]], AND($Y$10:$Y1885 = TRUE, COUNTIFS($H$10:$H1885, CUSTOMER[[#This Row],[Booking]], $J$10:$J1885, CUSTOMER[[#This Row],[Order Date]], $F$10:$F1885, "&lt;&gt;"&amp;"N?m l*")=1), 1, TRUE,  "")</f>
        <v>#NAME?</v>
      </c>
      <c r="AA1885" s="282" t="b">
        <f t="shared" ca="1" si="30"/>
        <v>0</v>
      </c>
      <c r="AB1885" s="305"/>
    </row>
    <row r="1886" spans="1:28" x14ac:dyDescent="0.25">
      <c r="A1886" s="281" t="str">
        <f ca="1">no.</f>
        <v/>
      </c>
      <c r="B1886" s="281"/>
      <c r="C1886" s="282"/>
      <c r="D1886" s="282"/>
      <c r="E1886" s="282" t="str">
        <f ca="1">position</f>
        <v/>
      </c>
      <c r="F1886" s="282"/>
      <c r="G1886" s="282"/>
      <c r="H1886" s="282"/>
      <c r="I1886" s="282"/>
      <c r="J1886" s="335"/>
      <c r="K1886" s="282"/>
      <c r="L1886" s="282"/>
      <c r="M1886" s="282"/>
      <c r="N1886" s="282"/>
      <c r="O1886" s="281"/>
      <c r="P1886" s="360" t="str">
        <f ca="1">rescore_patient</f>
        <v/>
      </c>
      <c r="Q1886" s="330" t="str">
        <f ca="1">quantity</f>
        <v/>
      </c>
      <c r="R1886" s="281"/>
      <c r="S1886" s="282"/>
      <c r="T1886" s="282"/>
      <c r="U1886" s="282"/>
      <c r="V1886" s="305"/>
      <c r="W1886" s="305"/>
      <c r="X1886" s="305"/>
      <c r="Y1886" s="282"/>
      <c r="Z1886" s="282" t="e" vm="1">
        <f ca="1">_xlfn.IFS(AND(ISNUMBER(SEARCH("N?m l*", CUSTOMER[[#This Row],[Service Type]], 1)), CUSTOMER[[#This Row],[Count ST]] = TRUE), CUSTOMER[[#This Row],[Quantity]], AND($Y$10:$Y1886 = TRUE, COUNTIFS($H$10:$H1886, CUSTOMER[[#This Row],[Booking]], $J$10:$J1886, CUSTOMER[[#This Row],[Order Date]], $F$10:$F1886, "&lt;&gt;"&amp;"N?m l*")=1), 1, TRUE,  "")</f>
        <v>#NAME?</v>
      </c>
      <c r="AA1886" s="282" t="b">
        <f t="shared" ca="1" si="30"/>
        <v>0</v>
      </c>
      <c r="AB1886" s="305"/>
    </row>
    <row r="1887" spans="1:28" x14ac:dyDescent="0.25">
      <c r="A1887" s="281" t="str">
        <f ca="1">no.</f>
        <v/>
      </c>
      <c r="B1887" s="281"/>
      <c r="C1887" s="282"/>
      <c r="D1887" s="282"/>
      <c r="E1887" s="282" t="str">
        <f ca="1">position</f>
        <v/>
      </c>
      <c r="F1887" s="282"/>
      <c r="G1887" s="282"/>
      <c r="H1887" s="282"/>
      <c r="I1887" s="282"/>
      <c r="J1887" s="335"/>
      <c r="K1887" s="282"/>
      <c r="L1887" s="282"/>
      <c r="M1887" s="282"/>
      <c r="N1887" s="282"/>
      <c r="O1887" s="281"/>
      <c r="P1887" s="360" t="str">
        <f ca="1">rescore_patient</f>
        <v/>
      </c>
      <c r="Q1887" s="330" t="str">
        <f ca="1">quantity</f>
        <v/>
      </c>
      <c r="R1887" s="281"/>
      <c r="S1887" s="282"/>
      <c r="T1887" s="282"/>
      <c r="U1887" s="282"/>
      <c r="V1887" s="305"/>
      <c r="W1887" s="305"/>
      <c r="X1887" s="305"/>
      <c r="Y1887" s="282"/>
      <c r="Z1887" s="282" t="e" vm="1">
        <f ca="1">_xlfn.IFS(AND(ISNUMBER(SEARCH("N?m l*", CUSTOMER[[#This Row],[Service Type]], 1)), CUSTOMER[[#This Row],[Count ST]] = TRUE), CUSTOMER[[#This Row],[Quantity]], AND($Y$10:$Y1887 = TRUE, COUNTIFS($H$10:$H1887, CUSTOMER[[#This Row],[Booking]], $J$10:$J1887, CUSTOMER[[#This Row],[Order Date]], $F$10:$F1887, "&lt;&gt;"&amp;"N?m l*")=1), 1, TRUE,  "")</f>
        <v>#NAME?</v>
      </c>
      <c r="AA1887" s="282" t="b">
        <f t="shared" ca="1" si="30"/>
        <v>0</v>
      </c>
      <c r="AB1887" s="305"/>
    </row>
    <row r="1888" spans="1:28" x14ac:dyDescent="0.25">
      <c r="A1888" s="281" t="str">
        <f ca="1">no.</f>
        <v/>
      </c>
      <c r="B1888" s="281"/>
      <c r="C1888" s="282"/>
      <c r="D1888" s="282"/>
      <c r="E1888" s="282" t="str">
        <f ca="1">position</f>
        <v/>
      </c>
      <c r="F1888" s="282"/>
      <c r="G1888" s="282"/>
      <c r="H1888" s="282"/>
      <c r="I1888" s="282"/>
      <c r="J1888" s="335"/>
      <c r="K1888" s="282"/>
      <c r="L1888" s="282"/>
      <c r="M1888" s="282"/>
      <c r="N1888" s="282"/>
      <c r="O1888" s="281"/>
      <c r="P1888" s="360" t="str">
        <f ca="1">rescore_patient</f>
        <v/>
      </c>
      <c r="Q1888" s="330" t="str">
        <f ca="1">quantity</f>
        <v/>
      </c>
      <c r="R1888" s="281"/>
      <c r="S1888" s="282"/>
      <c r="T1888" s="282"/>
      <c r="U1888" s="282"/>
      <c r="V1888" s="305"/>
      <c r="W1888" s="305"/>
      <c r="X1888" s="305"/>
      <c r="Y1888" s="282"/>
      <c r="Z1888" s="282" t="e" vm="1">
        <f ca="1">_xlfn.IFS(AND(ISNUMBER(SEARCH("N?m l*", CUSTOMER[[#This Row],[Service Type]], 1)), CUSTOMER[[#This Row],[Count ST]] = TRUE), CUSTOMER[[#This Row],[Quantity]], AND($Y$10:$Y1888 = TRUE, COUNTIFS($H$10:$H1888, CUSTOMER[[#This Row],[Booking]], $J$10:$J1888, CUSTOMER[[#This Row],[Order Date]], $F$10:$F1888, "&lt;&gt;"&amp;"N?m l*")=1), 1, TRUE,  "")</f>
        <v>#NAME?</v>
      </c>
      <c r="AA1888" s="282" t="b">
        <f t="shared" ca="1" si="30"/>
        <v>0</v>
      </c>
      <c r="AB1888" s="305"/>
    </row>
    <row r="1889" spans="1:28" x14ac:dyDescent="0.25">
      <c r="A1889" s="281" t="str">
        <f ca="1">no.</f>
        <v/>
      </c>
      <c r="B1889" s="281"/>
      <c r="C1889" s="282"/>
      <c r="D1889" s="282"/>
      <c r="E1889" s="282" t="str">
        <f ca="1">position</f>
        <v/>
      </c>
      <c r="F1889" s="282"/>
      <c r="G1889" s="282"/>
      <c r="H1889" s="282"/>
      <c r="I1889" s="282"/>
      <c r="J1889" s="335"/>
      <c r="K1889" s="282"/>
      <c r="L1889" s="282"/>
      <c r="M1889" s="282"/>
      <c r="N1889" s="282"/>
      <c r="O1889" s="281"/>
      <c r="P1889" s="360" t="str">
        <f ca="1">rescore_patient</f>
        <v/>
      </c>
      <c r="Q1889" s="330" t="str">
        <f ca="1">quantity</f>
        <v/>
      </c>
      <c r="R1889" s="281"/>
      <c r="S1889" s="282"/>
      <c r="T1889" s="282"/>
      <c r="U1889" s="282"/>
      <c r="V1889" s="305"/>
      <c r="W1889" s="305"/>
      <c r="X1889" s="305"/>
      <c r="Y1889" s="282"/>
      <c r="Z1889" s="282" t="e" vm="1">
        <f ca="1">_xlfn.IFS(AND(ISNUMBER(SEARCH("N?m l*", CUSTOMER[[#This Row],[Service Type]], 1)), CUSTOMER[[#This Row],[Count ST]] = TRUE), CUSTOMER[[#This Row],[Quantity]], AND($Y$10:$Y1889 = TRUE, COUNTIFS($H$10:$H1889, CUSTOMER[[#This Row],[Booking]], $J$10:$J1889, CUSTOMER[[#This Row],[Order Date]], $F$10:$F1889, "&lt;&gt;"&amp;"N?m l*")=1), 1, TRUE,  "")</f>
        <v>#NAME?</v>
      </c>
      <c r="AA1889" s="282" t="b">
        <f t="shared" ca="1" si="30"/>
        <v>0</v>
      </c>
      <c r="AB1889" s="305"/>
    </row>
    <row r="1890" spans="1:28" x14ac:dyDescent="0.25">
      <c r="A1890" s="281" t="str">
        <f ca="1">no.</f>
        <v/>
      </c>
      <c r="B1890" s="281"/>
      <c r="C1890" s="282"/>
      <c r="D1890" s="282"/>
      <c r="E1890" s="282" t="str">
        <f ca="1">position</f>
        <v/>
      </c>
      <c r="F1890" s="282"/>
      <c r="G1890" s="282"/>
      <c r="H1890" s="282"/>
      <c r="I1890" s="282"/>
      <c r="J1890" s="335"/>
      <c r="K1890" s="282"/>
      <c r="L1890" s="282"/>
      <c r="M1890" s="282"/>
      <c r="N1890" s="282"/>
      <c r="O1890" s="281"/>
      <c r="P1890" s="360" t="str">
        <f ca="1">rescore_patient</f>
        <v/>
      </c>
      <c r="Q1890" s="330" t="str">
        <f ca="1">quantity</f>
        <v/>
      </c>
      <c r="R1890" s="281"/>
      <c r="S1890" s="282"/>
      <c r="T1890" s="282"/>
      <c r="U1890" s="282"/>
      <c r="V1890" s="305"/>
      <c r="W1890" s="305"/>
      <c r="X1890" s="305"/>
      <c r="Y1890" s="282"/>
      <c r="Z1890" s="282" t="e" vm="1">
        <f ca="1">_xlfn.IFS(AND(ISNUMBER(SEARCH("N?m l*", CUSTOMER[[#This Row],[Service Type]], 1)), CUSTOMER[[#This Row],[Count ST]] = TRUE), CUSTOMER[[#This Row],[Quantity]], AND($Y$10:$Y1890 = TRUE, COUNTIFS($H$10:$H1890, CUSTOMER[[#This Row],[Booking]], $J$10:$J1890, CUSTOMER[[#This Row],[Order Date]], $F$10:$F1890, "&lt;&gt;"&amp;"N?m l*")=1), 1, TRUE,  "")</f>
        <v>#NAME?</v>
      </c>
      <c r="AA1890" s="282" t="b">
        <f t="shared" ca="1" si="30"/>
        <v>0</v>
      </c>
      <c r="AB1890" s="305"/>
    </row>
    <row r="1891" spans="1:28" x14ac:dyDescent="0.25">
      <c r="A1891" s="281" t="str">
        <f ca="1">no.</f>
        <v/>
      </c>
      <c r="B1891" s="281"/>
      <c r="C1891" s="282"/>
      <c r="D1891" s="282"/>
      <c r="E1891" s="282" t="str">
        <f ca="1">position</f>
        <v/>
      </c>
      <c r="F1891" s="282"/>
      <c r="G1891" s="282"/>
      <c r="H1891" s="282"/>
      <c r="I1891" s="282"/>
      <c r="J1891" s="335"/>
      <c r="K1891" s="282"/>
      <c r="L1891" s="282"/>
      <c r="M1891" s="282"/>
      <c r="N1891" s="282"/>
      <c r="O1891" s="281"/>
      <c r="P1891" s="360" t="str">
        <f ca="1">rescore_patient</f>
        <v/>
      </c>
      <c r="Q1891" s="330" t="str">
        <f ca="1">quantity</f>
        <v/>
      </c>
      <c r="R1891" s="281"/>
      <c r="S1891" s="282"/>
      <c r="T1891" s="282"/>
      <c r="U1891" s="282"/>
      <c r="V1891" s="305"/>
      <c r="W1891" s="305"/>
      <c r="X1891" s="305"/>
      <c r="Y1891" s="282"/>
      <c r="Z1891" s="282" t="e" vm="1">
        <f ca="1">_xlfn.IFS(AND(ISNUMBER(SEARCH("N?m l*", CUSTOMER[[#This Row],[Service Type]], 1)), CUSTOMER[[#This Row],[Count ST]] = TRUE), CUSTOMER[[#This Row],[Quantity]], AND($Y$10:$Y1891 = TRUE, COUNTIFS($H$10:$H1891, CUSTOMER[[#This Row],[Booking]], $J$10:$J1891, CUSTOMER[[#This Row],[Order Date]], $F$10:$F1891, "&lt;&gt;"&amp;"N?m l*")=1), 1, TRUE,  "")</f>
        <v>#NAME?</v>
      </c>
      <c r="AA1891" s="282" t="b">
        <f t="shared" ca="1" si="30"/>
        <v>0</v>
      </c>
      <c r="AB1891" s="305"/>
    </row>
    <row r="1892" spans="1:28" x14ac:dyDescent="0.25">
      <c r="A1892" s="281" t="str">
        <f ca="1">no.</f>
        <v/>
      </c>
      <c r="B1892" s="281"/>
      <c r="C1892" s="282"/>
      <c r="D1892" s="282"/>
      <c r="E1892" s="282" t="str">
        <f ca="1">position</f>
        <v/>
      </c>
      <c r="F1892" s="282"/>
      <c r="G1892" s="282"/>
      <c r="H1892" s="282"/>
      <c r="I1892" s="282"/>
      <c r="J1892" s="335"/>
      <c r="K1892" s="282"/>
      <c r="L1892" s="282"/>
      <c r="M1892" s="282"/>
      <c r="N1892" s="282"/>
      <c r="O1892" s="281"/>
      <c r="P1892" s="360" t="str">
        <f ca="1">rescore_patient</f>
        <v/>
      </c>
      <c r="Q1892" s="330" t="str">
        <f ca="1">quantity</f>
        <v/>
      </c>
      <c r="R1892" s="281"/>
      <c r="S1892" s="282"/>
      <c r="T1892" s="282"/>
      <c r="U1892" s="282"/>
      <c r="V1892" s="305"/>
      <c r="W1892" s="305"/>
      <c r="X1892" s="305"/>
      <c r="Y1892" s="282"/>
      <c r="Z1892" s="282" t="e" vm="1">
        <f ca="1">_xlfn.IFS(AND(ISNUMBER(SEARCH("N?m l*", CUSTOMER[[#This Row],[Service Type]], 1)), CUSTOMER[[#This Row],[Count ST]] = TRUE), CUSTOMER[[#This Row],[Quantity]], AND($Y$10:$Y1892 = TRUE, COUNTIFS($H$10:$H1892, CUSTOMER[[#This Row],[Booking]], $J$10:$J1892, CUSTOMER[[#This Row],[Order Date]], $F$10:$F1892, "&lt;&gt;"&amp;"N?m l*")=1), 1, TRUE,  "")</f>
        <v>#NAME?</v>
      </c>
      <c r="AA1892" s="282" t="b">
        <f t="shared" ca="1" si="30"/>
        <v>0</v>
      </c>
      <c r="AB1892" s="305"/>
    </row>
    <row r="1893" spans="1:28" x14ac:dyDescent="0.25">
      <c r="A1893" s="281" t="str">
        <f ca="1">no.</f>
        <v/>
      </c>
      <c r="B1893" s="281"/>
      <c r="C1893" s="282"/>
      <c r="D1893" s="282"/>
      <c r="E1893" s="282" t="str">
        <f ca="1">position</f>
        <v/>
      </c>
      <c r="F1893" s="282"/>
      <c r="G1893" s="282"/>
      <c r="H1893" s="282"/>
      <c r="I1893" s="282"/>
      <c r="J1893" s="335"/>
      <c r="K1893" s="282"/>
      <c r="L1893" s="282"/>
      <c r="M1893" s="282"/>
      <c r="N1893" s="282"/>
      <c r="O1893" s="281"/>
      <c r="P1893" s="360" t="str">
        <f ca="1">rescore_patient</f>
        <v/>
      </c>
      <c r="Q1893" s="330" t="str">
        <f ca="1">quantity</f>
        <v/>
      </c>
      <c r="R1893" s="281"/>
      <c r="S1893" s="282"/>
      <c r="T1893" s="282"/>
      <c r="U1893" s="282"/>
      <c r="V1893" s="305"/>
      <c r="W1893" s="305"/>
      <c r="X1893" s="305"/>
      <c r="Y1893" s="282"/>
      <c r="Z1893" s="282" t="e" vm="1">
        <f ca="1">_xlfn.IFS(AND(ISNUMBER(SEARCH("N?m l*", CUSTOMER[[#This Row],[Service Type]], 1)), CUSTOMER[[#This Row],[Count ST]] = TRUE), CUSTOMER[[#This Row],[Quantity]], AND($Y$10:$Y1893 = TRUE, COUNTIFS($H$10:$H1893, CUSTOMER[[#This Row],[Booking]], $J$10:$J1893, CUSTOMER[[#This Row],[Order Date]], $F$10:$F1893, "&lt;&gt;"&amp;"N?m l*")=1), 1, TRUE,  "")</f>
        <v>#NAME?</v>
      </c>
      <c r="AA1893" s="282" t="b">
        <f t="shared" ca="1" si="30"/>
        <v>0</v>
      </c>
      <c r="AB1893" s="305"/>
    </row>
    <row r="1894" spans="1:28" x14ac:dyDescent="0.25">
      <c r="A1894" s="281" t="str">
        <f ca="1">no.</f>
        <v/>
      </c>
      <c r="B1894" s="281"/>
      <c r="C1894" s="282"/>
      <c r="D1894" s="282"/>
      <c r="E1894" s="282" t="str">
        <f ca="1">position</f>
        <v/>
      </c>
      <c r="F1894" s="282"/>
      <c r="G1894" s="282"/>
      <c r="H1894" s="282"/>
      <c r="I1894" s="282"/>
      <c r="J1894" s="335"/>
      <c r="K1894" s="282"/>
      <c r="L1894" s="282"/>
      <c r="M1894" s="282"/>
      <c r="N1894" s="282"/>
      <c r="O1894" s="281"/>
      <c r="P1894" s="360" t="str">
        <f ca="1">rescore_patient</f>
        <v/>
      </c>
      <c r="Q1894" s="330" t="str">
        <f ca="1">quantity</f>
        <v/>
      </c>
      <c r="R1894" s="281"/>
      <c r="S1894" s="282"/>
      <c r="T1894" s="282"/>
      <c r="U1894" s="282"/>
      <c r="V1894" s="305"/>
      <c r="W1894" s="305"/>
      <c r="X1894" s="305"/>
      <c r="Y1894" s="282"/>
      <c r="Z1894" s="282" t="e" vm="1">
        <f ca="1">_xlfn.IFS(AND(ISNUMBER(SEARCH("N?m l*", CUSTOMER[[#This Row],[Service Type]], 1)), CUSTOMER[[#This Row],[Count ST]] = TRUE), CUSTOMER[[#This Row],[Quantity]], AND($Y$10:$Y1894 = TRUE, COUNTIFS($H$10:$H1894, CUSTOMER[[#This Row],[Booking]], $J$10:$J1894, CUSTOMER[[#This Row],[Order Date]], $F$10:$F1894, "&lt;&gt;"&amp;"N?m l*")=1), 1, TRUE,  "")</f>
        <v>#NAME?</v>
      </c>
      <c r="AA1894" s="282" t="b">
        <f t="shared" ca="1" si="30"/>
        <v>0</v>
      </c>
      <c r="AB1894" s="305"/>
    </row>
    <row r="1895" spans="1:28" x14ac:dyDescent="0.25">
      <c r="A1895" s="281" t="str">
        <f ca="1">no.</f>
        <v/>
      </c>
      <c r="B1895" s="281"/>
      <c r="C1895" s="282"/>
      <c r="D1895" s="282"/>
      <c r="E1895" s="282" t="str">
        <f ca="1">position</f>
        <v/>
      </c>
      <c r="F1895" s="282"/>
      <c r="G1895" s="282"/>
      <c r="H1895" s="282"/>
      <c r="I1895" s="282"/>
      <c r="J1895" s="335"/>
      <c r="K1895" s="282"/>
      <c r="L1895" s="282"/>
      <c r="M1895" s="282"/>
      <c r="N1895" s="282"/>
      <c r="O1895" s="281"/>
      <c r="P1895" s="360" t="str">
        <f ca="1">rescore_patient</f>
        <v/>
      </c>
      <c r="Q1895" s="330" t="str">
        <f ca="1">quantity</f>
        <v/>
      </c>
      <c r="R1895" s="281"/>
      <c r="S1895" s="282"/>
      <c r="T1895" s="282"/>
      <c r="U1895" s="282"/>
      <c r="V1895" s="305"/>
      <c r="W1895" s="305"/>
      <c r="X1895" s="305"/>
      <c r="Y1895" s="282"/>
      <c r="Z1895" s="282" t="e" vm="1">
        <f ca="1">_xlfn.IFS(AND(ISNUMBER(SEARCH("N?m l*", CUSTOMER[[#This Row],[Service Type]], 1)), CUSTOMER[[#This Row],[Count ST]] = TRUE), CUSTOMER[[#This Row],[Quantity]], AND($Y$10:$Y1895 = TRUE, COUNTIFS($H$10:$H1895, CUSTOMER[[#This Row],[Booking]], $J$10:$J1895, CUSTOMER[[#This Row],[Order Date]], $F$10:$F1895, "&lt;&gt;"&amp;"N?m l*")=1), 1, TRUE,  "")</f>
        <v>#NAME?</v>
      </c>
      <c r="AA1895" s="282" t="b">
        <f t="shared" ca="1" si="30"/>
        <v>0</v>
      </c>
      <c r="AB1895" s="305"/>
    </row>
    <row r="1896" spans="1:28" x14ac:dyDescent="0.25">
      <c r="A1896" s="281" t="str">
        <f ca="1">no.</f>
        <v/>
      </c>
      <c r="B1896" s="281"/>
      <c r="C1896" s="282"/>
      <c r="D1896" s="282"/>
      <c r="E1896" s="282" t="str">
        <f ca="1">position</f>
        <v/>
      </c>
      <c r="F1896" s="282"/>
      <c r="G1896" s="282"/>
      <c r="H1896" s="282"/>
      <c r="I1896" s="282"/>
      <c r="J1896" s="335"/>
      <c r="K1896" s="282"/>
      <c r="L1896" s="282"/>
      <c r="M1896" s="282"/>
      <c r="N1896" s="282"/>
      <c r="O1896" s="281"/>
      <c r="P1896" s="360" t="str">
        <f ca="1">rescore_patient</f>
        <v/>
      </c>
      <c r="Q1896" s="330" t="str">
        <f ca="1">quantity</f>
        <v/>
      </c>
      <c r="R1896" s="281"/>
      <c r="S1896" s="282"/>
      <c r="T1896" s="282"/>
      <c r="U1896" s="282"/>
      <c r="V1896" s="305"/>
      <c r="W1896" s="305"/>
      <c r="X1896" s="305"/>
      <c r="Y1896" s="282"/>
      <c r="Z1896" s="282" t="e" vm="1">
        <f ca="1">_xlfn.IFS(AND(ISNUMBER(SEARCH("N?m l*", CUSTOMER[[#This Row],[Service Type]], 1)), CUSTOMER[[#This Row],[Count ST]] = TRUE), CUSTOMER[[#This Row],[Quantity]], AND($Y$10:$Y1896 = TRUE, COUNTIFS($H$10:$H1896, CUSTOMER[[#This Row],[Booking]], $J$10:$J1896, CUSTOMER[[#This Row],[Order Date]], $F$10:$F1896, "&lt;&gt;"&amp;"N?m l*")=1), 1, TRUE,  "")</f>
        <v>#NAME?</v>
      </c>
      <c r="AA1896" s="282" t="b">
        <f t="shared" ca="1" si="30"/>
        <v>0</v>
      </c>
      <c r="AB1896" s="305"/>
    </row>
    <row r="1897" spans="1:28" x14ac:dyDescent="0.25">
      <c r="A1897" s="281" t="str">
        <f ca="1">no.</f>
        <v/>
      </c>
      <c r="B1897" s="281"/>
      <c r="C1897" s="282"/>
      <c r="D1897" s="282"/>
      <c r="E1897" s="282" t="str">
        <f ca="1">position</f>
        <v/>
      </c>
      <c r="F1897" s="282"/>
      <c r="G1897" s="282"/>
      <c r="H1897" s="282"/>
      <c r="I1897" s="282"/>
      <c r="J1897" s="335"/>
      <c r="K1897" s="282"/>
      <c r="L1897" s="282"/>
      <c r="M1897" s="282"/>
      <c r="N1897" s="282"/>
      <c r="O1897" s="281"/>
      <c r="P1897" s="360" t="str">
        <f ca="1">rescore_patient</f>
        <v/>
      </c>
      <c r="Q1897" s="330" t="str">
        <f ca="1">quantity</f>
        <v/>
      </c>
      <c r="R1897" s="281"/>
      <c r="S1897" s="282"/>
      <c r="T1897" s="282"/>
      <c r="U1897" s="282"/>
      <c r="V1897" s="305"/>
      <c r="W1897" s="305"/>
      <c r="X1897" s="305"/>
      <c r="Y1897" s="282"/>
      <c r="Z1897" s="282" t="e" vm="1">
        <f ca="1">_xlfn.IFS(AND(ISNUMBER(SEARCH("N?m l*", CUSTOMER[[#This Row],[Service Type]], 1)), CUSTOMER[[#This Row],[Count ST]] = TRUE), CUSTOMER[[#This Row],[Quantity]], AND($Y$10:$Y1897 = TRUE, COUNTIFS($H$10:$H1897, CUSTOMER[[#This Row],[Booking]], $J$10:$J1897, CUSTOMER[[#This Row],[Order Date]], $F$10:$F1897, "&lt;&gt;"&amp;"N?m l*")=1), 1, TRUE,  "")</f>
        <v>#NAME?</v>
      </c>
      <c r="AA1897" s="282" t="b">
        <f t="shared" ca="1" si="30"/>
        <v>0</v>
      </c>
      <c r="AB1897" s="305"/>
    </row>
    <row r="1898" spans="1:28" x14ac:dyDescent="0.25">
      <c r="A1898" s="281" t="str">
        <f ca="1">no.</f>
        <v/>
      </c>
      <c r="B1898" s="281"/>
      <c r="C1898" s="282"/>
      <c r="D1898" s="282"/>
      <c r="E1898" s="282" t="str">
        <f ca="1">position</f>
        <v/>
      </c>
      <c r="F1898" s="282"/>
      <c r="G1898" s="282"/>
      <c r="H1898" s="282"/>
      <c r="I1898" s="282"/>
      <c r="J1898" s="335"/>
      <c r="K1898" s="282"/>
      <c r="L1898" s="282"/>
      <c r="M1898" s="282"/>
      <c r="N1898" s="282"/>
      <c r="O1898" s="281"/>
      <c r="P1898" s="360" t="str">
        <f ca="1">rescore_patient</f>
        <v/>
      </c>
      <c r="Q1898" s="330" t="str">
        <f ca="1">quantity</f>
        <v/>
      </c>
      <c r="R1898" s="281"/>
      <c r="S1898" s="282"/>
      <c r="T1898" s="282"/>
      <c r="U1898" s="282"/>
      <c r="V1898" s="305"/>
      <c r="W1898" s="305"/>
      <c r="X1898" s="305"/>
      <c r="Y1898" s="282"/>
      <c r="Z1898" s="282" t="e" vm="1">
        <f ca="1">_xlfn.IFS(AND(ISNUMBER(SEARCH("N?m l*", CUSTOMER[[#This Row],[Service Type]], 1)), CUSTOMER[[#This Row],[Count ST]] = TRUE), CUSTOMER[[#This Row],[Quantity]], AND($Y$10:$Y1898 = TRUE, COUNTIFS($H$10:$H1898, CUSTOMER[[#This Row],[Booking]], $J$10:$J1898, CUSTOMER[[#This Row],[Order Date]], $F$10:$F1898, "&lt;&gt;"&amp;"N?m l*")=1), 1, TRUE,  "")</f>
        <v>#NAME?</v>
      </c>
      <c r="AA1898" s="282" t="b">
        <f t="shared" ca="1" si="30"/>
        <v>0</v>
      </c>
      <c r="AB1898" s="305"/>
    </row>
    <row r="1899" spans="1:28" x14ac:dyDescent="0.25">
      <c r="A1899" s="281" t="str">
        <f ca="1">no.</f>
        <v/>
      </c>
      <c r="B1899" s="281"/>
      <c r="C1899" s="282"/>
      <c r="D1899" s="282"/>
      <c r="E1899" s="282" t="str">
        <f ca="1">position</f>
        <v/>
      </c>
      <c r="F1899" s="282"/>
      <c r="G1899" s="282"/>
      <c r="H1899" s="282"/>
      <c r="I1899" s="282"/>
      <c r="J1899" s="335"/>
      <c r="K1899" s="282"/>
      <c r="L1899" s="282"/>
      <c r="M1899" s="282"/>
      <c r="N1899" s="282"/>
      <c r="O1899" s="281"/>
      <c r="P1899" s="360" t="str">
        <f ca="1">rescore_patient</f>
        <v/>
      </c>
      <c r="Q1899" s="330" t="str">
        <f ca="1">quantity</f>
        <v/>
      </c>
      <c r="R1899" s="281"/>
      <c r="S1899" s="282"/>
      <c r="T1899" s="282"/>
      <c r="U1899" s="282"/>
      <c r="V1899" s="305"/>
      <c r="W1899" s="305"/>
      <c r="X1899" s="305"/>
      <c r="Y1899" s="282"/>
      <c r="Z1899" s="282" t="e" vm="1">
        <f ca="1">_xlfn.IFS(AND(ISNUMBER(SEARCH("N?m l*", CUSTOMER[[#This Row],[Service Type]], 1)), CUSTOMER[[#This Row],[Count ST]] = TRUE), CUSTOMER[[#This Row],[Quantity]], AND($Y$10:$Y1899 = TRUE, COUNTIFS($H$10:$H1899, CUSTOMER[[#This Row],[Booking]], $J$10:$J1899, CUSTOMER[[#This Row],[Order Date]], $F$10:$F1899, "&lt;&gt;"&amp;"N?m l*")=1), 1, TRUE,  "")</f>
        <v>#NAME?</v>
      </c>
      <c r="AA1899" s="282" t="b">
        <f t="shared" ca="1" si="30"/>
        <v>0</v>
      </c>
      <c r="AB1899" s="305"/>
    </row>
    <row r="1900" spans="1:28" x14ac:dyDescent="0.25">
      <c r="A1900" s="281" t="str">
        <f ca="1">no.</f>
        <v/>
      </c>
      <c r="B1900" s="281"/>
      <c r="C1900" s="282"/>
      <c r="D1900" s="282"/>
      <c r="E1900" s="282" t="str">
        <f ca="1">position</f>
        <v/>
      </c>
      <c r="F1900" s="282"/>
      <c r="G1900" s="282"/>
      <c r="H1900" s="282"/>
      <c r="I1900" s="282"/>
      <c r="J1900" s="335"/>
      <c r="K1900" s="282"/>
      <c r="L1900" s="282"/>
      <c r="M1900" s="282"/>
      <c r="N1900" s="282"/>
      <c r="O1900" s="281"/>
      <c r="P1900" s="360" t="str">
        <f ca="1">rescore_patient</f>
        <v/>
      </c>
      <c r="Q1900" s="330" t="str">
        <f ca="1">quantity</f>
        <v/>
      </c>
      <c r="R1900" s="281"/>
      <c r="S1900" s="282"/>
      <c r="T1900" s="282"/>
      <c r="U1900" s="282"/>
      <c r="V1900" s="305"/>
      <c r="W1900" s="305"/>
      <c r="X1900" s="305"/>
      <c r="Y1900" s="282"/>
      <c r="Z1900" s="282" t="e" vm="1">
        <f ca="1">_xlfn.IFS(AND(ISNUMBER(SEARCH("N?m l*", CUSTOMER[[#This Row],[Service Type]], 1)), CUSTOMER[[#This Row],[Count ST]] = TRUE), CUSTOMER[[#This Row],[Quantity]], AND($Y$10:$Y1900 = TRUE, COUNTIFS($H$10:$H1900, CUSTOMER[[#This Row],[Booking]], $J$10:$J1900, CUSTOMER[[#This Row],[Order Date]], $F$10:$F1900, "&lt;&gt;"&amp;"N?m l*")=1), 1, TRUE,  "")</f>
        <v>#NAME?</v>
      </c>
      <c r="AA1900" s="282" t="b">
        <f t="shared" ca="1" si="30"/>
        <v>0</v>
      </c>
      <c r="AB1900" s="305"/>
    </row>
    <row r="1901" spans="1:28" x14ac:dyDescent="0.25">
      <c r="A1901" s="281" t="str">
        <f ca="1">no.</f>
        <v/>
      </c>
      <c r="B1901" s="281"/>
      <c r="C1901" s="282"/>
      <c r="D1901" s="282"/>
      <c r="E1901" s="282" t="str">
        <f ca="1">position</f>
        <v/>
      </c>
      <c r="F1901" s="282"/>
      <c r="G1901" s="282"/>
      <c r="H1901" s="282"/>
      <c r="I1901" s="282"/>
      <c r="J1901" s="335"/>
      <c r="K1901" s="282"/>
      <c r="L1901" s="282"/>
      <c r="M1901" s="282"/>
      <c r="N1901" s="282"/>
      <c r="O1901" s="281"/>
      <c r="P1901" s="360" t="str">
        <f ca="1">rescore_patient</f>
        <v/>
      </c>
      <c r="Q1901" s="330" t="str">
        <f ca="1">quantity</f>
        <v/>
      </c>
      <c r="R1901" s="281"/>
      <c r="S1901" s="282"/>
      <c r="T1901" s="282"/>
      <c r="U1901" s="282"/>
      <c r="V1901" s="305"/>
      <c r="W1901" s="305"/>
      <c r="X1901" s="305"/>
      <c r="Y1901" s="282"/>
      <c r="Z1901" s="282" t="e" vm="1">
        <f ca="1">_xlfn.IFS(AND(ISNUMBER(SEARCH("N?m l*", CUSTOMER[[#This Row],[Service Type]], 1)), CUSTOMER[[#This Row],[Count ST]] = TRUE), CUSTOMER[[#This Row],[Quantity]], AND($Y$10:$Y1901 = TRUE, COUNTIFS($H$10:$H1901, CUSTOMER[[#This Row],[Booking]], $J$10:$J1901, CUSTOMER[[#This Row],[Order Date]], $F$10:$F1901, "&lt;&gt;"&amp;"N?m l*")=1), 1, TRUE,  "")</f>
        <v>#NAME?</v>
      </c>
      <c r="AA1901" s="282" t="b">
        <f t="shared" ca="1" si="30"/>
        <v>0</v>
      </c>
      <c r="AB1901" s="305"/>
    </row>
    <row r="1902" spans="1:28" x14ac:dyDescent="0.25">
      <c r="A1902" s="281" t="str">
        <f ca="1">no.</f>
        <v/>
      </c>
      <c r="B1902" s="281"/>
      <c r="C1902" s="282"/>
      <c r="D1902" s="282"/>
      <c r="E1902" s="282" t="str">
        <f ca="1">position</f>
        <v/>
      </c>
      <c r="F1902" s="282"/>
      <c r="G1902" s="282"/>
      <c r="H1902" s="282"/>
      <c r="I1902" s="282"/>
      <c r="J1902" s="335"/>
      <c r="K1902" s="282"/>
      <c r="L1902" s="282"/>
      <c r="M1902" s="282"/>
      <c r="N1902" s="282"/>
      <c r="O1902" s="281"/>
      <c r="P1902" s="360" t="str">
        <f ca="1">rescore_patient</f>
        <v/>
      </c>
      <c r="Q1902" s="330" t="str">
        <f ca="1">quantity</f>
        <v/>
      </c>
      <c r="R1902" s="281"/>
      <c r="S1902" s="282"/>
      <c r="T1902" s="282"/>
      <c r="U1902" s="282"/>
      <c r="V1902" s="305"/>
      <c r="W1902" s="305"/>
      <c r="X1902" s="305"/>
      <c r="Y1902" s="282"/>
      <c r="Z1902" s="282" t="e" vm="1">
        <f ca="1">_xlfn.IFS(AND(ISNUMBER(SEARCH("N?m l*", CUSTOMER[[#This Row],[Service Type]], 1)), CUSTOMER[[#This Row],[Count ST]] = TRUE), CUSTOMER[[#This Row],[Quantity]], AND($Y$10:$Y1902 = TRUE, COUNTIFS($H$10:$H1902, CUSTOMER[[#This Row],[Booking]], $J$10:$J1902, CUSTOMER[[#This Row],[Order Date]], $F$10:$F1902, "&lt;&gt;"&amp;"N?m l*")=1), 1, TRUE,  "")</f>
        <v>#NAME?</v>
      </c>
      <c r="AA1902" s="282" t="b">
        <f t="shared" ca="1" si="30"/>
        <v>0</v>
      </c>
      <c r="AB1902" s="305"/>
    </row>
    <row r="1903" spans="1:28" x14ac:dyDescent="0.25">
      <c r="A1903" s="281" t="str">
        <f ca="1">no.</f>
        <v/>
      </c>
      <c r="B1903" s="281"/>
      <c r="C1903" s="282"/>
      <c r="D1903" s="282"/>
      <c r="E1903" s="282" t="str">
        <f ca="1">position</f>
        <v/>
      </c>
      <c r="F1903" s="282"/>
      <c r="G1903" s="282"/>
      <c r="H1903" s="282"/>
      <c r="I1903" s="282"/>
      <c r="J1903" s="335"/>
      <c r="K1903" s="282"/>
      <c r="L1903" s="282"/>
      <c r="M1903" s="282"/>
      <c r="N1903" s="282"/>
      <c r="O1903" s="281"/>
      <c r="P1903" s="360" t="str">
        <f ca="1">rescore_patient</f>
        <v/>
      </c>
      <c r="Q1903" s="330" t="str">
        <f ca="1">quantity</f>
        <v/>
      </c>
      <c r="R1903" s="281"/>
      <c r="S1903" s="282"/>
      <c r="T1903" s="282"/>
      <c r="U1903" s="282"/>
      <c r="V1903" s="305"/>
      <c r="W1903" s="305"/>
      <c r="X1903" s="305"/>
      <c r="Y1903" s="282"/>
      <c r="Z1903" s="282" t="e" vm="1">
        <f ca="1">_xlfn.IFS(AND(ISNUMBER(SEARCH("N?m l*", CUSTOMER[[#This Row],[Service Type]], 1)), CUSTOMER[[#This Row],[Count ST]] = TRUE), CUSTOMER[[#This Row],[Quantity]], AND($Y$10:$Y1903 = TRUE, COUNTIFS($H$10:$H1903, CUSTOMER[[#This Row],[Booking]], $J$10:$J1903, CUSTOMER[[#This Row],[Order Date]], $F$10:$F1903, "&lt;&gt;"&amp;"N?m l*")=1), 1, TRUE,  "")</f>
        <v>#NAME?</v>
      </c>
      <c r="AA1903" s="282" t="b">
        <f t="shared" ca="1" si="30"/>
        <v>0</v>
      </c>
      <c r="AB1903" s="305"/>
    </row>
    <row r="1904" spans="1:28" x14ac:dyDescent="0.25">
      <c r="A1904" s="281" t="str">
        <f ca="1">no.</f>
        <v/>
      </c>
      <c r="B1904" s="281"/>
      <c r="C1904" s="282"/>
      <c r="D1904" s="282"/>
      <c r="E1904" s="282" t="str">
        <f ca="1">position</f>
        <v/>
      </c>
      <c r="F1904" s="282"/>
      <c r="G1904" s="282"/>
      <c r="H1904" s="282"/>
      <c r="I1904" s="282"/>
      <c r="J1904" s="335"/>
      <c r="K1904" s="282"/>
      <c r="L1904" s="282"/>
      <c r="M1904" s="282"/>
      <c r="N1904" s="282"/>
      <c r="O1904" s="281"/>
      <c r="P1904" s="360" t="str">
        <f ca="1">rescore_patient</f>
        <v/>
      </c>
      <c r="Q1904" s="330" t="str">
        <f ca="1">quantity</f>
        <v/>
      </c>
      <c r="R1904" s="281"/>
      <c r="S1904" s="282"/>
      <c r="T1904" s="282"/>
      <c r="U1904" s="282"/>
      <c r="V1904" s="305"/>
      <c r="W1904" s="305"/>
      <c r="X1904" s="305"/>
      <c r="Y1904" s="282"/>
      <c r="Z1904" s="282" t="e" vm="1">
        <f ca="1">_xlfn.IFS(AND(ISNUMBER(SEARCH("N?m l*", CUSTOMER[[#This Row],[Service Type]], 1)), CUSTOMER[[#This Row],[Count ST]] = TRUE), CUSTOMER[[#This Row],[Quantity]], AND($Y$10:$Y1904 = TRUE, COUNTIFS($H$10:$H1904, CUSTOMER[[#This Row],[Booking]], $J$10:$J1904, CUSTOMER[[#This Row],[Order Date]], $F$10:$F1904, "&lt;&gt;"&amp;"N?m l*")=1), 1, TRUE,  "")</f>
        <v>#NAME?</v>
      </c>
      <c r="AA1904" s="282" t="b">
        <f t="shared" ca="1" si="30"/>
        <v>0</v>
      </c>
      <c r="AB1904" s="305"/>
    </row>
    <row r="1905" spans="1:28" x14ac:dyDescent="0.25">
      <c r="A1905" s="281" t="str">
        <f ca="1">no.</f>
        <v/>
      </c>
      <c r="B1905" s="281"/>
      <c r="C1905" s="282"/>
      <c r="D1905" s="282"/>
      <c r="E1905" s="282" t="str">
        <f ca="1">position</f>
        <v/>
      </c>
      <c r="F1905" s="282"/>
      <c r="G1905" s="282"/>
      <c r="H1905" s="282"/>
      <c r="I1905" s="282"/>
      <c r="J1905" s="335"/>
      <c r="K1905" s="282"/>
      <c r="L1905" s="282"/>
      <c r="M1905" s="282"/>
      <c r="N1905" s="282"/>
      <c r="O1905" s="281"/>
      <c r="P1905" s="360" t="str">
        <f ca="1">rescore_patient</f>
        <v/>
      </c>
      <c r="Q1905" s="330" t="str">
        <f ca="1">quantity</f>
        <v/>
      </c>
      <c r="R1905" s="281"/>
      <c r="S1905" s="282"/>
      <c r="T1905" s="282"/>
      <c r="U1905" s="282"/>
      <c r="V1905" s="305"/>
      <c r="W1905" s="305"/>
      <c r="X1905" s="305"/>
      <c r="Y1905" s="282"/>
      <c r="Z1905" s="282" t="e" vm="1">
        <f ca="1">_xlfn.IFS(AND(ISNUMBER(SEARCH("N?m l*", CUSTOMER[[#This Row],[Service Type]], 1)), CUSTOMER[[#This Row],[Count ST]] = TRUE), CUSTOMER[[#This Row],[Quantity]], AND($Y$10:$Y1905 = TRUE, COUNTIFS($H$10:$H1905, CUSTOMER[[#This Row],[Booking]], $J$10:$J1905, CUSTOMER[[#This Row],[Order Date]], $F$10:$F1905, "&lt;&gt;"&amp;"N?m l*")=1), 1, TRUE,  "")</f>
        <v>#NAME?</v>
      </c>
      <c r="AA1905" s="282" t="b">
        <f t="shared" ca="1" si="30"/>
        <v>0</v>
      </c>
      <c r="AB1905" s="305"/>
    </row>
    <row r="1906" spans="1:28" x14ac:dyDescent="0.25">
      <c r="A1906" s="281" t="str">
        <f ca="1">no.</f>
        <v/>
      </c>
      <c r="B1906" s="281"/>
      <c r="C1906" s="282"/>
      <c r="D1906" s="282"/>
      <c r="E1906" s="282" t="str">
        <f ca="1">position</f>
        <v/>
      </c>
      <c r="F1906" s="282"/>
      <c r="G1906" s="282"/>
      <c r="H1906" s="282"/>
      <c r="I1906" s="282"/>
      <c r="J1906" s="335"/>
      <c r="K1906" s="282"/>
      <c r="L1906" s="282"/>
      <c r="M1906" s="282"/>
      <c r="N1906" s="282"/>
      <c r="O1906" s="281"/>
      <c r="P1906" s="360" t="str">
        <f ca="1">rescore_patient</f>
        <v/>
      </c>
      <c r="Q1906" s="330" t="str">
        <f ca="1">quantity</f>
        <v/>
      </c>
      <c r="R1906" s="281"/>
      <c r="S1906" s="282"/>
      <c r="T1906" s="282"/>
      <c r="U1906" s="282"/>
      <c r="V1906" s="305"/>
      <c r="W1906" s="305"/>
      <c r="X1906" s="305"/>
      <c r="Y1906" s="282"/>
      <c r="Z1906" s="282" t="e" vm="1">
        <f ca="1">_xlfn.IFS(AND(ISNUMBER(SEARCH("N?m l*", CUSTOMER[[#This Row],[Service Type]], 1)), CUSTOMER[[#This Row],[Count ST]] = TRUE), CUSTOMER[[#This Row],[Quantity]], AND($Y$10:$Y1906 = TRUE, COUNTIFS($H$10:$H1906, CUSTOMER[[#This Row],[Booking]], $J$10:$J1906, CUSTOMER[[#This Row],[Order Date]], $F$10:$F1906, "&lt;&gt;"&amp;"N?m l*")=1), 1, TRUE,  "")</f>
        <v>#NAME?</v>
      </c>
      <c r="AA1906" s="282" t="b">
        <f t="shared" ca="1" si="30"/>
        <v>0</v>
      </c>
      <c r="AB1906" s="305"/>
    </row>
    <row r="1907" spans="1:28" x14ac:dyDescent="0.25">
      <c r="A1907" s="281" t="str">
        <f ca="1">no.</f>
        <v/>
      </c>
      <c r="B1907" s="281"/>
      <c r="C1907" s="282"/>
      <c r="D1907" s="282"/>
      <c r="E1907" s="282" t="str">
        <f ca="1">position</f>
        <v/>
      </c>
      <c r="F1907" s="282"/>
      <c r="G1907" s="282"/>
      <c r="H1907" s="282"/>
      <c r="I1907" s="282"/>
      <c r="J1907" s="335"/>
      <c r="K1907" s="282"/>
      <c r="L1907" s="282"/>
      <c r="M1907" s="282"/>
      <c r="N1907" s="282"/>
      <c r="O1907" s="281"/>
      <c r="P1907" s="360" t="str">
        <f ca="1">rescore_patient</f>
        <v/>
      </c>
      <c r="Q1907" s="330" t="str">
        <f ca="1">quantity</f>
        <v/>
      </c>
      <c r="R1907" s="281"/>
      <c r="S1907" s="282"/>
      <c r="T1907" s="282"/>
      <c r="U1907" s="282"/>
      <c r="V1907" s="305"/>
      <c r="W1907" s="305"/>
      <c r="X1907" s="305"/>
      <c r="Y1907" s="282"/>
      <c r="Z1907" s="282" t="e" vm="1">
        <f ca="1">_xlfn.IFS(AND(ISNUMBER(SEARCH("N?m l*", CUSTOMER[[#This Row],[Service Type]], 1)), CUSTOMER[[#This Row],[Count ST]] = TRUE), CUSTOMER[[#This Row],[Quantity]], AND($Y$10:$Y1907 = TRUE, COUNTIFS($H$10:$H1907, CUSTOMER[[#This Row],[Booking]], $J$10:$J1907, CUSTOMER[[#This Row],[Order Date]], $F$10:$F1907, "&lt;&gt;"&amp;"N?m l*")=1), 1, TRUE,  "")</f>
        <v>#NAME?</v>
      </c>
      <c r="AA1907" s="282" t="b">
        <f t="shared" ca="1" si="30"/>
        <v>0</v>
      </c>
      <c r="AB1907" s="305"/>
    </row>
    <row r="1908" spans="1:28" x14ac:dyDescent="0.25">
      <c r="A1908" s="281" t="str">
        <f ca="1">no.</f>
        <v/>
      </c>
      <c r="B1908" s="281"/>
      <c r="C1908" s="282"/>
      <c r="D1908" s="282"/>
      <c r="E1908" s="282" t="str">
        <f ca="1">position</f>
        <v/>
      </c>
      <c r="F1908" s="282"/>
      <c r="G1908" s="282"/>
      <c r="H1908" s="282"/>
      <c r="I1908" s="282"/>
      <c r="J1908" s="335"/>
      <c r="K1908" s="282"/>
      <c r="L1908" s="282"/>
      <c r="M1908" s="282"/>
      <c r="N1908" s="282"/>
      <c r="O1908" s="281"/>
      <c r="P1908" s="360" t="str">
        <f ca="1">rescore_patient</f>
        <v/>
      </c>
      <c r="Q1908" s="330" t="str">
        <f ca="1">quantity</f>
        <v/>
      </c>
      <c r="R1908" s="281"/>
      <c r="S1908" s="282"/>
      <c r="T1908" s="282"/>
      <c r="U1908" s="282"/>
      <c r="V1908" s="305"/>
      <c r="W1908" s="305"/>
      <c r="X1908" s="305"/>
      <c r="Y1908" s="282"/>
      <c r="Z1908" s="282" t="e" vm="1">
        <f ca="1">_xlfn.IFS(AND(ISNUMBER(SEARCH("N?m l*", CUSTOMER[[#This Row],[Service Type]], 1)), CUSTOMER[[#This Row],[Count ST]] = TRUE), CUSTOMER[[#This Row],[Quantity]], AND($Y$10:$Y1908 = TRUE, COUNTIFS($H$10:$H1908, CUSTOMER[[#This Row],[Booking]], $J$10:$J1908, CUSTOMER[[#This Row],[Order Date]], $F$10:$F1908, "&lt;&gt;"&amp;"N?m l*")=1), 1, TRUE,  "")</f>
        <v>#NAME?</v>
      </c>
      <c r="AA1908" s="282" t="b">
        <f t="shared" ca="1" si="30"/>
        <v>0</v>
      </c>
      <c r="AB1908" s="305"/>
    </row>
    <row r="1909" spans="1:28" x14ac:dyDescent="0.25">
      <c r="A1909" s="281" t="str">
        <f ca="1">no.</f>
        <v/>
      </c>
      <c r="B1909" s="281"/>
      <c r="C1909" s="282"/>
      <c r="D1909" s="282"/>
      <c r="E1909" s="282" t="str">
        <f ca="1">position</f>
        <v/>
      </c>
      <c r="F1909" s="282"/>
      <c r="G1909" s="282"/>
      <c r="H1909" s="282"/>
      <c r="I1909" s="282"/>
      <c r="J1909" s="335"/>
      <c r="K1909" s="282"/>
      <c r="L1909" s="282"/>
      <c r="M1909" s="282"/>
      <c r="N1909" s="282"/>
      <c r="O1909" s="281"/>
      <c r="P1909" s="360" t="str">
        <f ca="1">rescore_patient</f>
        <v/>
      </c>
      <c r="Q1909" s="330" t="str">
        <f ca="1">quantity</f>
        <v/>
      </c>
      <c r="R1909" s="281"/>
      <c r="S1909" s="282"/>
      <c r="T1909" s="282"/>
      <c r="U1909" s="282"/>
      <c r="V1909" s="305"/>
      <c r="W1909" s="305"/>
      <c r="X1909" s="305"/>
      <c r="Y1909" s="282"/>
      <c r="Z1909" s="282" t="e" vm="1">
        <f ca="1">_xlfn.IFS(AND(ISNUMBER(SEARCH("N?m l*", CUSTOMER[[#This Row],[Service Type]], 1)), CUSTOMER[[#This Row],[Count ST]] = TRUE), CUSTOMER[[#This Row],[Quantity]], AND($Y$10:$Y1909 = TRUE, COUNTIFS($H$10:$H1909, CUSTOMER[[#This Row],[Booking]], $J$10:$J1909, CUSTOMER[[#This Row],[Order Date]], $F$10:$F1909, "&lt;&gt;"&amp;"N?m l*")=1), 1, TRUE,  "")</f>
        <v>#NAME?</v>
      </c>
      <c r="AA1909" s="282" t="b">
        <f t="shared" ca="1" si="30"/>
        <v>0</v>
      </c>
      <c r="AB1909" s="305"/>
    </row>
    <row r="1910" spans="1:28" x14ac:dyDescent="0.25">
      <c r="A1910" s="281" t="str">
        <f ca="1">no.</f>
        <v/>
      </c>
      <c r="B1910" s="281"/>
      <c r="C1910" s="282"/>
      <c r="D1910" s="282"/>
      <c r="E1910" s="282" t="str">
        <f ca="1">position</f>
        <v/>
      </c>
      <c r="F1910" s="282"/>
      <c r="G1910" s="282"/>
      <c r="H1910" s="282"/>
      <c r="I1910" s="282"/>
      <c r="J1910" s="335"/>
      <c r="K1910" s="282"/>
      <c r="L1910" s="282"/>
      <c r="M1910" s="282"/>
      <c r="N1910" s="282"/>
      <c r="O1910" s="281"/>
      <c r="P1910" s="360" t="str">
        <f ca="1">rescore_patient</f>
        <v/>
      </c>
      <c r="Q1910" s="330" t="str">
        <f ca="1">quantity</f>
        <v/>
      </c>
      <c r="R1910" s="281"/>
      <c r="S1910" s="282"/>
      <c r="T1910" s="282"/>
      <c r="U1910" s="282"/>
      <c r="V1910" s="305"/>
      <c r="W1910" s="305"/>
      <c r="X1910" s="305"/>
      <c r="Y1910" s="282"/>
      <c r="Z1910" s="282" t="e" vm="1">
        <f ca="1">_xlfn.IFS(AND(ISNUMBER(SEARCH("N?m l*", CUSTOMER[[#This Row],[Service Type]], 1)), CUSTOMER[[#This Row],[Count ST]] = TRUE), CUSTOMER[[#This Row],[Quantity]], AND($Y$10:$Y1910 = TRUE, COUNTIFS($H$10:$H1910, CUSTOMER[[#This Row],[Booking]], $J$10:$J1910, CUSTOMER[[#This Row],[Order Date]], $F$10:$F1910, "&lt;&gt;"&amp;"N?m l*")=1), 1, TRUE,  "")</f>
        <v>#NAME?</v>
      </c>
      <c r="AA1910" s="282" t="b">
        <f t="shared" ca="1" si="30"/>
        <v>0</v>
      </c>
      <c r="AB1910" s="305"/>
    </row>
    <row r="1911" spans="1:28" x14ac:dyDescent="0.25">
      <c r="A1911" s="281" t="str">
        <f ca="1">no.</f>
        <v/>
      </c>
      <c r="B1911" s="281"/>
      <c r="C1911" s="282"/>
      <c r="D1911" s="282"/>
      <c r="E1911" s="282" t="str">
        <f ca="1">position</f>
        <v/>
      </c>
      <c r="F1911" s="282"/>
      <c r="G1911" s="282"/>
      <c r="H1911" s="282"/>
      <c r="I1911" s="282"/>
      <c r="J1911" s="335"/>
      <c r="K1911" s="282"/>
      <c r="L1911" s="282"/>
      <c r="M1911" s="282"/>
      <c r="N1911" s="282"/>
      <c r="O1911" s="281"/>
      <c r="P1911" s="360" t="str">
        <f ca="1">rescore_patient</f>
        <v/>
      </c>
      <c r="Q1911" s="330" t="str">
        <f ca="1">quantity</f>
        <v/>
      </c>
      <c r="R1911" s="281"/>
      <c r="S1911" s="282"/>
      <c r="T1911" s="282"/>
      <c r="U1911" s="282"/>
      <c r="V1911" s="305"/>
      <c r="W1911" s="305"/>
      <c r="X1911" s="305"/>
      <c r="Y1911" s="282"/>
      <c r="Z1911" s="282" t="e" vm="1">
        <f ca="1">_xlfn.IFS(AND(ISNUMBER(SEARCH("N?m l*", CUSTOMER[[#This Row],[Service Type]], 1)), CUSTOMER[[#This Row],[Count ST]] = TRUE), CUSTOMER[[#This Row],[Quantity]], AND($Y$10:$Y1911 = TRUE, COUNTIFS($H$10:$H1911, CUSTOMER[[#This Row],[Booking]], $J$10:$J1911, CUSTOMER[[#This Row],[Order Date]], $F$10:$F1911, "&lt;&gt;"&amp;"N?m l*")=1), 1, TRUE,  "")</f>
        <v>#NAME?</v>
      </c>
      <c r="AA1911" s="282" t="b">
        <f t="shared" ca="1" si="30"/>
        <v>0</v>
      </c>
      <c r="AB1911" s="305"/>
    </row>
    <row r="1912" spans="1:28" x14ac:dyDescent="0.25">
      <c r="A1912" s="281" t="str">
        <f ca="1">no.</f>
        <v/>
      </c>
      <c r="B1912" s="281"/>
      <c r="C1912" s="282"/>
      <c r="D1912" s="282"/>
      <c r="E1912" s="282" t="str">
        <f ca="1">position</f>
        <v/>
      </c>
      <c r="F1912" s="282"/>
      <c r="G1912" s="282"/>
      <c r="H1912" s="282"/>
      <c r="I1912" s="282"/>
      <c r="J1912" s="335"/>
      <c r="K1912" s="282"/>
      <c r="L1912" s="282"/>
      <c r="M1912" s="282"/>
      <c r="N1912" s="282"/>
      <c r="O1912" s="281"/>
      <c r="P1912" s="360" t="str">
        <f ca="1">rescore_patient</f>
        <v/>
      </c>
      <c r="Q1912" s="330" t="str">
        <f ca="1">quantity</f>
        <v/>
      </c>
      <c r="R1912" s="281"/>
      <c r="S1912" s="282"/>
      <c r="T1912" s="282"/>
      <c r="U1912" s="282"/>
      <c r="V1912" s="305"/>
      <c r="W1912" s="305"/>
      <c r="X1912" s="305"/>
      <c r="Y1912" s="282"/>
      <c r="Z1912" s="282" t="e" vm="1">
        <f ca="1">_xlfn.IFS(AND(ISNUMBER(SEARCH("N?m l*", CUSTOMER[[#This Row],[Service Type]], 1)), CUSTOMER[[#This Row],[Count ST]] = TRUE), CUSTOMER[[#This Row],[Quantity]], AND($Y$10:$Y1912 = TRUE, COUNTIFS($H$10:$H1912, CUSTOMER[[#This Row],[Booking]], $J$10:$J1912, CUSTOMER[[#This Row],[Order Date]], $F$10:$F1912, "&lt;&gt;"&amp;"N?m l*")=1), 1, TRUE,  "")</f>
        <v>#NAME?</v>
      </c>
      <c r="AA1912" s="282" t="b">
        <f t="shared" ca="1" si="30"/>
        <v>0</v>
      </c>
      <c r="AB1912" s="305"/>
    </row>
    <row r="1913" spans="1:28" x14ac:dyDescent="0.25">
      <c r="A1913" s="281" t="str">
        <f ca="1">no.</f>
        <v/>
      </c>
      <c r="B1913" s="281"/>
      <c r="C1913" s="282"/>
      <c r="D1913" s="282"/>
      <c r="E1913" s="282" t="str">
        <f ca="1">position</f>
        <v/>
      </c>
      <c r="F1913" s="282"/>
      <c r="G1913" s="282"/>
      <c r="H1913" s="282"/>
      <c r="I1913" s="282"/>
      <c r="J1913" s="335"/>
      <c r="K1913" s="282"/>
      <c r="L1913" s="282"/>
      <c r="M1913" s="282"/>
      <c r="N1913" s="282"/>
      <c r="O1913" s="281"/>
      <c r="P1913" s="360" t="str">
        <f ca="1">rescore_patient</f>
        <v/>
      </c>
      <c r="Q1913" s="330" t="str">
        <f ca="1">quantity</f>
        <v/>
      </c>
      <c r="R1913" s="281"/>
      <c r="S1913" s="282"/>
      <c r="T1913" s="282"/>
      <c r="U1913" s="282"/>
      <c r="V1913" s="305"/>
      <c r="W1913" s="305"/>
      <c r="X1913" s="305"/>
      <c r="Y1913" s="282"/>
      <c r="Z1913" s="282" t="e" vm="1">
        <f ca="1">_xlfn.IFS(AND(ISNUMBER(SEARCH("N?m l*", CUSTOMER[[#This Row],[Service Type]], 1)), CUSTOMER[[#This Row],[Count ST]] = TRUE), CUSTOMER[[#This Row],[Quantity]], AND($Y$10:$Y1913 = TRUE, COUNTIFS($H$10:$H1913, CUSTOMER[[#This Row],[Booking]], $J$10:$J1913, CUSTOMER[[#This Row],[Order Date]], $F$10:$F1913, "&lt;&gt;"&amp;"N?m l*")=1), 1, TRUE,  "")</f>
        <v>#NAME?</v>
      </c>
      <c r="AA1913" s="282" t="b">
        <f t="shared" ca="1" si="30"/>
        <v>0</v>
      </c>
      <c r="AB1913" s="305"/>
    </row>
    <row r="1914" spans="1:28" x14ac:dyDescent="0.25">
      <c r="A1914" s="281" t="str">
        <f ca="1">no.</f>
        <v/>
      </c>
      <c r="B1914" s="281"/>
      <c r="C1914" s="282"/>
      <c r="D1914" s="282"/>
      <c r="E1914" s="282" t="str">
        <f ca="1">position</f>
        <v/>
      </c>
      <c r="F1914" s="282"/>
      <c r="G1914" s="282"/>
      <c r="H1914" s="282"/>
      <c r="I1914" s="282"/>
      <c r="J1914" s="335"/>
      <c r="K1914" s="282"/>
      <c r="L1914" s="282"/>
      <c r="M1914" s="282"/>
      <c r="N1914" s="282"/>
      <c r="O1914" s="281"/>
      <c r="P1914" s="360" t="str">
        <f ca="1">rescore_patient</f>
        <v/>
      </c>
      <c r="Q1914" s="330" t="str">
        <f ca="1">quantity</f>
        <v/>
      </c>
      <c r="R1914" s="281"/>
      <c r="S1914" s="282"/>
      <c r="T1914" s="282"/>
      <c r="U1914" s="282"/>
      <c r="V1914" s="305"/>
      <c r="W1914" s="305"/>
      <c r="X1914" s="305"/>
      <c r="Y1914" s="282"/>
      <c r="Z1914" s="282" t="e" vm="1">
        <f ca="1">_xlfn.IFS(AND(ISNUMBER(SEARCH("N?m l*", CUSTOMER[[#This Row],[Service Type]], 1)), CUSTOMER[[#This Row],[Count ST]] = TRUE), CUSTOMER[[#This Row],[Quantity]], AND($Y$10:$Y1914 = TRUE, COUNTIFS($H$10:$H1914, CUSTOMER[[#This Row],[Booking]], $J$10:$J1914, CUSTOMER[[#This Row],[Order Date]], $F$10:$F1914, "&lt;&gt;"&amp;"N?m l*")=1), 1, TRUE,  "")</f>
        <v>#NAME?</v>
      </c>
      <c r="AA1914" s="282" t="b">
        <f t="shared" ca="1" si="30"/>
        <v>0</v>
      </c>
      <c r="AB1914" s="305"/>
    </row>
    <row r="1915" spans="1:28" x14ac:dyDescent="0.25">
      <c r="A1915" s="281" t="str">
        <f ca="1">no.</f>
        <v/>
      </c>
      <c r="B1915" s="281"/>
      <c r="C1915" s="282"/>
      <c r="D1915" s="282"/>
      <c r="E1915" s="282" t="str">
        <f ca="1">position</f>
        <v/>
      </c>
      <c r="F1915" s="282"/>
      <c r="G1915" s="282"/>
      <c r="H1915" s="282"/>
      <c r="I1915" s="282"/>
      <c r="J1915" s="335"/>
      <c r="K1915" s="282"/>
      <c r="L1915" s="282"/>
      <c r="M1915" s="282"/>
      <c r="N1915" s="282"/>
      <c r="O1915" s="281"/>
      <c r="P1915" s="360" t="str">
        <f ca="1">rescore_patient</f>
        <v/>
      </c>
      <c r="Q1915" s="330" t="str">
        <f ca="1">quantity</f>
        <v/>
      </c>
      <c r="R1915" s="281"/>
      <c r="S1915" s="282"/>
      <c r="T1915" s="282"/>
      <c r="U1915" s="282"/>
      <c r="V1915" s="305"/>
      <c r="W1915" s="305"/>
      <c r="X1915" s="305"/>
      <c r="Y1915" s="282"/>
      <c r="Z1915" s="282" t="e" vm="1">
        <f ca="1">_xlfn.IFS(AND(ISNUMBER(SEARCH("N?m l*", CUSTOMER[[#This Row],[Service Type]], 1)), CUSTOMER[[#This Row],[Count ST]] = TRUE), CUSTOMER[[#This Row],[Quantity]], AND($Y$10:$Y1915 = TRUE, COUNTIFS($H$10:$H1915, CUSTOMER[[#This Row],[Booking]], $J$10:$J1915, CUSTOMER[[#This Row],[Order Date]], $F$10:$F1915, "&lt;&gt;"&amp;"N?m l*")=1), 1, TRUE,  "")</f>
        <v>#NAME?</v>
      </c>
      <c r="AA1915" s="282" t="b">
        <f t="shared" ca="1" si="30"/>
        <v>0</v>
      </c>
      <c r="AB1915" s="305"/>
    </row>
    <row r="1916" spans="1:28" x14ac:dyDescent="0.25">
      <c r="A1916" s="281" t="str">
        <f ca="1">no.</f>
        <v/>
      </c>
      <c r="B1916" s="281"/>
      <c r="C1916" s="282"/>
      <c r="D1916" s="282"/>
      <c r="E1916" s="282" t="str">
        <f ca="1">position</f>
        <v/>
      </c>
      <c r="F1916" s="282"/>
      <c r="G1916" s="282"/>
      <c r="H1916" s="282"/>
      <c r="I1916" s="282"/>
      <c r="J1916" s="335"/>
      <c r="K1916" s="282"/>
      <c r="L1916" s="282"/>
      <c r="M1916" s="282"/>
      <c r="N1916" s="282"/>
      <c r="O1916" s="281"/>
      <c r="P1916" s="360" t="str">
        <f ca="1">rescore_patient</f>
        <v/>
      </c>
      <c r="Q1916" s="330" t="str">
        <f ca="1">quantity</f>
        <v/>
      </c>
      <c r="R1916" s="281"/>
      <c r="S1916" s="282"/>
      <c r="T1916" s="282"/>
      <c r="U1916" s="282"/>
      <c r="V1916" s="305"/>
      <c r="W1916" s="305"/>
      <c r="X1916" s="305"/>
      <c r="Y1916" s="282"/>
      <c r="Z1916" s="282" t="e" vm="1">
        <f ca="1">_xlfn.IFS(AND(ISNUMBER(SEARCH("N?m l*", CUSTOMER[[#This Row],[Service Type]], 1)), CUSTOMER[[#This Row],[Count ST]] = TRUE), CUSTOMER[[#This Row],[Quantity]], AND($Y$10:$Y1916 = TRUE, COUNTIFS($H$10:$H1916, CUSTOMER[[#This Row],[Booking]], $J$10:$J1916, CUSTOMER[[#This Row],[Order Date]], $F$10:$F1916, "&lt;&gt;"&amp;"N?m l*")=1), 1, TRUE,  "")</f>
        <v>#NAME?</v>
      </c>
      <c r="AA1916" s="282" t="b">
        <f t="shared" ca="1" si="30"/>
        <v>0</v>
      </c>
      <c r="AB1916" s="305"/>
    </row>
    <row r="1917" spans="1:28" x14ac:dyDescent="0.25">
      <c r="A1917" s="281" t="str">
        <f ca="1">no.</f>
        <v/>
      </c>
      <c r="B1917" s="281"/>
      <c r="C1917" s="282"/>
      <c r="D1917" s="282"/>
      <c r="E1917" s="282" t="str">
        <f ca="1">position</f>
        <v/>
      </c>
      <c r="F1917" s="282"/>
      <c r="G1917" s="282"/>
      <c r="H1917" s="282"/>
      <c r="I1917" s="282"/>
      <c r="J1917" s="335"/>
      <c r="K1917" s="282"/>
      <c r="L1917" s="282"/>
      <c r="M1917" s="282"/>
      <c r="N1917" s="282"/>
      <c r="O1917" s="281"/>
      <c r="P1917" s="360" t="str">
        <f ca="1">rescore_patient</f>
        <v/>
      </c>
      <c r="Q1917" s="330" t="str">
        <f ca="1">quantity</f>
        <v/>
      </c>
      <c r="R1917" s="281"/>
      <c r="S1917" s="282"/>
      <c r="T1917" s="282"/>
      <c r="U1917" s="282"/>
      <c r="V1917" s="305"/>
      <c r="W1917" s="305"/>
      <c r="X1917" s="305"/>
      <c r="Y1917" s="282"/>
      <c r="Z1917" s="282" t="e" vm="1">
        <f ca="1">_xlfn.IFS(AND(ISNUMBER(SEARCH("N?m l*", CUSTOMER[[#This Row],[Service Type]], 1)), CUSTOMER[[#This Row],[Count ST]] = TRUE), CUSTOMER[[#This Row],[Quantity]], AND($Y$10:$Y1917 = TRUE, COUNTIFS($H$10:$H1917, CUSTOMER[[#This Row],[Booking]], $J$10:$J1917, CUSTOMER[[#This Row],[Order Date]], $F$10:$F1917, "&lt;&gt;"&amp;"N?m l*")=1), 1, TRUE,  "")</f>
        <v>#NAME?</v>
      </c>
      <c r="AA1917" s="282" t="b">
        <f t="shared" ca="1" si="30"/>
        <v>0</v>
      </c>
      <c r="AB1917" s="305"/>
    </row>
    <row r="1918" spans="1:28" x14ac:dyDescent="0.25">
      <c r="A1918" s="281" t="str">
        <f ca="1">no.</f>
        <v/>
      </c>
      <c r="B1918" s="281"/>
      <c r="C1918" s="282"/>
      <c r="D1918" s="282"/>
      <c r="E1918" s="282" t="str">
        <f ca="1">position</f>
        <v/>
      </c>
      <c r="F1918" s="282"/>
      <c r="G1918" s="282"/>
      <c r="H1918" s="282"/>
      <c r="I1918" s="282"/>
      <c r="J1918" s="335"/>
      <c r="K1918" s="282"/>
      <c r="L1918" s="282"/>
      <c r="M1918" s="282"/>
      <c r="N1918" s="282"/>
      <c r="O1918" s="281"/>
      <c r="P1918" s="360" t="str">
        <f ca="1">rescore_patient</f>
        <v/>
      </c>
      <c r="Q1918" s="330" t="str">
        <f ca="1">quantity</f>
        <v/>
      </c>
      <c r="R1918" s="281"/>
      <c r="S1918" s="282"/>
      <c r="T1918" s="282"/>
      <c r="U1918" s="282"/>
      <c r="V1918" s="305"/>
      <c r="W1918" s="305"/>
      <c r="X1918" s="305"/>
      <c r="Y1918" s="282"/>
      <c r="Z1918" s="282" t="e" vm="1">
        <f ca="1">_xlfn.IFS(AND(ISNUMBER(SEARCH("N?m l*", CUSTOMER[[#This Row],[Service Type]], 1)), CUSTOMER[[#This Row],[Count ST]] = TRUE), CUSTOMER[[#This Row],[Quantity]], AND($Y$10:$Y1918 = TRUE, COUNTIFS($H$10:$H1918, CUSTOMER[[#This Row],[Booking]], $J$10:$J1918, CUSTOMER[[#This Row],[Order Date]], $F$10:$F1918, "&lt;&gt;"&amp;"N?m l*")=1), 1, TRUE,  "")</f>
        <v>#NAME?</v>
      </c>
      <c r="AA1918" s="282" t="b">
        <f t="shared" ca="1" si="30"/>
        <v>0</v>
      </c>
      <c r="AB1918" s="305"/>
    </row>
    <row r="1919" spans="1:28" x14ac:dyDescent="0.25">
      <c r="A1919" s="281" t="str">
        <f ca="1">no.</f>
        <v/>
      </c>
      <c r="B1919" s="281"/>
      <c r="C1919" s="282"/>
      <c r="D1919" s="282"/>
      <c r="E1919" s="282" t="str">
        <f ca="1">position</f>
        <v/>
      </c>
      <c r="F1919" s="282"/>
      <c r="G1919" s="282"/>
      <c r="H1919" s="282"/>
      <c r="I1919" s="282"/>
      <c r="J1919" s="335"/>
      <c r="K1919" s="282"/>
      <c r="L1919" s="282"/>
      <c r="M1919" s="282"/>
      <c r="N1919" s="282"/>
      <c r="O1919" s="281"/>
      <c r="P1919" s="360" t="str">
        <f ca="1">rescore_patient</f>
        <v/>
      </c>
      <c r="Q1919" s="330" t="str">
        <f ca="1">quantity</f>
        <v/>
      </c>
      <c r="R1919" s="281"/>
      <c r="S1919" s="282"/>
      <c r="T1919" s="282"/>
      <c r="U1919" s="282"/>
      <c r="V1919" s="305"/>
      <c r="W1919" s="305"/>
      <c r="X1919" s="305"/>
      <c r="Y1919" s="282"/>
      <c r="Z1919" s="282" t="e" vm="1">
        <f ca="1">_xlfn.IFS(AND(ISNUMBER(SEARCH("N?m l*", CUSTOMER[[#This Row],[Service Type]], 1)), CUSTOMER[[#This Row],[Count ST]] = TRUE), CUSTOMER[[#This Row],[Quantity]], AND($Y$10:$Y1919 = TRUE, COUNTIFS($H$10:$H1919, CUSTOMER[[#This Row],[Booking]], $J$10:$J1919, CUSTOMER[[#This Row],[Order Date]], $F$10:$F1919, "&lt;&gt;"&amp;"N?m l*")=1), 1, TRUE,  "")</f>
        <v>#NAME?</v>
      </c>
      <c r="AA1919" s="282" t="b">
        <f t="shared" ca="1" si="30"/>
        <v>0</v>
      </c>
      <c r="AB1919" s="305"/>
    </row>
    <row r="1920" spans="1:28" x14ac:dyDescent="0.25">
      <c r="A1920" s="281" t="str">
        <f ca="1">no.</f>
        <v/>
      </c>
      <c r="B1920" s="281"/>
      <c r="C1920" s="282"/>
      <c r="D1920" s="282"/>
      <c r="E1920" s="282" t="str">
        <f ca="1">position</f>
        <v/>
      </c>
      <c r="F1920" s="282"/>
      <c r="G1920" s="282"/>
      <c r="H1920" s="282"/>
      <c r="I1920" s="282"/>
      <c r="J1920" s="335"/>
      <c r="K1920" s="282"/>
      <c r="L1920" s="282"/>
      <c r="M1920" s="282"/>
      <c r="N1920" s="282"/>
      <c r="O1920" s="281"/>
      <c r="P1920" s="360" t="str">
        <f ca="1">rescore_patient</f>
        <v/>
      </c>
      <c r="Q1920" s="330" t="str">
        <f ca="1">quantity</f>
        <v/>
      </c>
      <c r="R1920" s="281"/>
      <c r="S1920" s="282"/>
      <c r="T1920" s="282"/>
      <c r="U1920" s="282"/>
      <c r="V1920" s="305"/>
      <c r="W1920" s="305"/>
      <c r="X1920" s="305"/>
      <c r="Y1920" s="282"/>
      <c r="Z1920" s="282" t="e" vm="1">
        <f ca="1">_xlfn.IFS(AND(ISNUMBER(SEARCH("N?m l*", CUSTOMER[[#This Row],[Service Type]], 1)), CUSTOMER[[#This Row],[Count ST]] = TRUE), CUSTOMER[[#This Row],[Quantity]], AND($Y$10:$Y1920 = TRUE, COUNTIFS($H$10:$H1920, CUSTOMER[[#This Row],[Booking]], $J$10:$J1920, CUSTOMER[[#This Row],[Order Date]], $F$10:$F1920, "&lt;&gt;"&amp;"N?m l*")=1), 1, TRUE,  "")</f>
        <v>#NAME?</v>
      </c>
      <c r="AA1920" s="282" t="b">
        <f t="shared" ca="1" si="30"/>
        <v>0</v>
      </c>
      <c r="AB1920" s="305"/>
    </row>
    <row r="1921" spans="1:28" x14ac:dyDescent="0.25">
      <c r="A1921" s="281" t="str">
        <f ca="1">no.</f>
        <v/>
      </c>
      <c r="B1921" s="281"/>
      <c r="C1921" s="282"/>
      <c r="D1921" s="282"/>
      <c r="E1921" s="282" t="str">
        <f ca="1">position</f>
        <v/>
      </c>
      <c r="F1921" s="282"/>
      <c r="G1921" s="282"/>
      <c r="H1921" s="282"/>
      <c r="I1921" s="282"/>
      <c r="J1921" s="335"/>
      <c r="K1921" s="282"/>
      <c r="L1921" s="282"/>
      <c r="M1921" s="282"/>
      <c r="N1921" s="282"/>
      <c r="O1921" s="281"/>
      <c r="P1921" s="360" t="str">
        <f ca="1">rescore_patient</f>
        <v/>
      </c>
      <c r="Q1921" s="330" t="str">
        <f ca="1">quantity</f>
        <v/>
      </c>
      <c r="R1921" s="281"/>
      <c r="S1921" s="282"/>
      <c r="T1921" s="282"/>
      <c r="U1921" s="282"/>
      <c r="V1921" s="305"/>
      <c r="W1921" s="305"/>
      <c r="X1921" s="305"/>
      <c r="Y1921" s="282"/>
      <c r="Z1921" s="282" t="e" vm="1">
        <f ca="1">_xlfn.IFS(AND(ISNUMBER(SEARCH("N?m l*", CUSTOMER[[#This Row],[Service Type]], 1)), CUSTOMER[[#This Row],[Count ST]] = TRUE), CUSTOMER[[#This Row],[Quantity]], AND($Y$10:$Y1921 = TRUE, COUNTIFS($H$10:$H1921, CUSTOMER[[#This Row],[Booking]], $J$10:$J1921, CUSTOMER[[#This Row],[Order Date]], $F$10:$F1921, "&lt;&gt;"&amp;"N?m l*")=1), 1, TRUE,  "")</f>
        <v>#NAME?</v>
      </c>
      <c r="AA1921" s="282" t="b">
        <f t="shared" ca="1" si="30"/>
        <v>0</v>
      </c>
      <c r="AB1921" s="305"/>
    </row>
    <row r="1922" spans="1:28" x14ac:dyDescent="0.25">
      <c r="A1922" s="281" t="str">
        <f ca="1">no.</f>
        <v/>
      </c>
      <c r="B1922" s="281"/>
      <c r="C1922" s="282"/>
      <c r="D1922" s="282"/>
      <c r="E1922" s="282" t="str">
        <f ca="1">position</f>
        <v/>
      </c>
      <c r="F1922" s="282"/>
      <c r="G1922" s="282"/>
      <c r="H1922" s="282"/>
      <c r="I1922" s="282"/>
      <c r="J1922" s="335"/>
      <c r="K1922" s="282"/>
      <c r="L1922" s="282"/>
      <c r="M1922" s="282"/>
      <c r="N1922" s="282"/>
      <c r="O1922" s="281"/>
      <c r="P1922" s="360" t="str">
        <f ca="1">rescore_patient</f>
        <v/>
      </c>
      <c r="Q1922" s="330" t="str">
        <f ca="1">quantity</f>
        <v/>
      </c>
      <c r="R1922" s="281"/>
      <c r="S1922" s="282"/>
      <c r="T1922" s="282"/>
      <c r="U1922" s="282"/>
      <c r="V1922" s="305"/>
      <c r="W1922" s="305"/>
      <c r="X1922" s="305"/>
      <c r="Y1922" s="282"/>
      <c r="Z1922" s="282" t="e" vm="1">
        <f ca="1">_xlfn.IFS(AND(ISNUMBER(SEARCH("N?m l*", CUSTOMER[[#This Row],[Service Type]], 1)), CUSTOMER[[#This Row],[Count ST]] = TRUE), CUSTOMER[[#This Row],[Quantity]], AND($Y$10:$Y1922 = TRUE, COUNTIFS($H$10:$H1922, CUSTOMER[[#This Row],[Booking]], $J$10:$J1922, CUSTOMER[[#This Row],[Order Date]], $F$10:$F1922, "&lt;&gt;"&amp;"N?m l*")=1), 1, TRUE,  "")</f>
        <v>#NAME?</v>
      </c>
      <c r="AA1922" s="282" t="b">
        <f t="shared" ca="1" si="30"/>
        <v>0</v>
      </c>
      <c r="AB1922" s="305"/>
    </row>
    <row r="1923" spans="1:28" x14ac:dyDescent="0.25">
      <c r="A1923" s="281" t="str">
        <f ca="1">no.</f>
        <v/>
      </c>
      <c r="B1923" s="281"/>
      <c r="C1923" s="282"/>
      <c r="D1923" s="282"/>
      <c r="E1923" s="282" t="str">
        <f ca="1">position</f>
        <v/>
      </c>
      <c r="F1923" s="282"/>
      <c r="G1923" s="282"/>
      <c r="H1923" s="282"/>
      <c r="I1923" s="282"/>
      <c r="J1923" s="335"/>
      <c r="K1923" s="282"/>
      <c r="L1923" s="282"/>
      <c r="M1923" s="282"/>
      <c r="N1923" s="282"/>
      <c r="O1923" s="281"/>
      <c r="P1923" s="360" t="str">
        <f ca="1">rescore_patient</f>
        <v/>
      </c>
      <c r="Q1923" s="330" t="str">
        <f ca="1">quantity</f>
        <v/>
      </c>
      <c r="R1923" s="281"/>
      <c r="S1923" s="282"/>
      <c r="T1923" s="282"/>
      <c r="U1923" s="282"/>
      <c r="V1923" s="305"/>
      <c r="W1923" s="305"/>
      <c r="X1923" s="305"/>
      <c r="Y1923" s="282"/>
      <c r="Z1923" s="282" t="e" vm="1">
        <f ca="1">_xlfn.IFS(AND(ISNUMBER(SEARCH("N?m l*", CUSTOMER[[#This Row],[Service Type]], 1)), CUSTOMER[[#This Row],[Count ST]] = TRUE), CUSTOMER[[#This Row],[Quantity]], AND($Y$10:$Y1923 = TRUE, COUNTIFS($H$10:$H1923, CUSTOMER[[#This Row],[Booking]], $J$10:$J1923, CUSTOMER[[#This Row],[Order Date]], $F$10:$F1923, "&lt;&gt;"&amp;"N?m l*")=1), 1, TRUE,  "")</f>
        <v>#NAME?</v>
      </c>
      <c r="AA1923" s="282" t="b">
        <f t="shared" ca="1" si="30"/>
        <v>0</v>
      </c>
      <c r="AB1923" s="305"/>
    </row>
    <row r="1924" spans="1:28" x14ac:dyDescent="0.25">
      <c r="A1924" s="281" t="str">
        <f ca="1">no.</f>
        <v/>
      </c>
      <c r="B1924" s="281"/>
      <c r="C1924" s="282"/>
      <c r="D1924" s="282"/>
      <c r="E1924" s="282" t="str">
        <f ca="1">position</f>
        <v/>
      </c>
      <c r="F1924" s="282"/>
      <c r="G1924" s="282"/>
      <c r="H1924" s="282"/>
      <c r="I1924" s="282"/>
      <c r="J1924" s="335"/>
      <c r="K1924" s="282"/>
      <c r="L1924" s="282"/>
      <c r="M1924" s="282"/>
      <c r="N1924" s="282"/>
      <c r="O1924" s="281"/>
      <c r="P1924" s="360" t="str">
        <f ca="1">rescore_patient</f>
        <v/>
      </c>
      <c r="Q1924" s="330" t="str">
        <f ca="1">quantity</f>
        <v/>
      </c>
      <c r="R1924" s="281"/>
      <c r="S1924" s="282"/>
      <c r="T1924" s="282"/>
      <c r="U1924" s="282"/>
      <c r="V1924" s="305"/>
      <c r="W1924" s="305"/>
      <c r="X1924" s="305"/>
      <c r="Y1924" s="282"/>
      <c r="Z1924" s="282" t="e" vm="1">
        <f ca="1">_xlfn.IFS(AND(ISNUMBER(SEARCH("N?m l*", CUSTOMER[[#This Row],[Service Type]], 1)), CUSTOMER[[#This Row],[Count ST]] = TRUE), CUSTOMER[[#This Row],[Quantity]], AND($Y$10:$Y1924 = TRUE, COUNTIFS($H$10:$H1924, CUSTOMER[[#This Row],[Booking]], $J$10:$J1924, CUSTOMER[[#This Row],[Order Date]], $F$10:$F1924, "&lt;&gt;"&amp;"N?m l*")=1), 1, TRUE,  "")</f>
        <v>#NAME?</v>
      </c>
      <c r="AA1924" s="282" t="b">
        <f t="shared" ca="1" si="30"/>
        <v>0</v>
      </c>
      <c r="AB1924" s="305"/>
    </row>
    <row r="1925" spans="1:28" x14ac:dyDescent="0.25">
      <c r="A1925" s="281" t="str">
        <f ca="1">no.</f>
        <v/>
      </c>
      <c r="B1925" s="281"/>
      <c r="C1925" s="282"/>
      <c r="D1925" s="282"/>
      <c r="E1925" s="282" t="str">
        <f ca="1">position</f>
        <v/>
      </c>
      <c r="F1925" s="282"/>
      <c r="G1925" s="282"/>
      <c r="H1925" s="282"/>
      <c r="I1925" s="282"/>
      <c r="J1925" s="335"/>
      <c r="K1925" s="282"/>
      <c r="L1925" s="282"/>
      <c r="M1925" s="282"/>
      <c r="N1925" s="282"/>
      <c r="O1925" s="281"/>
      <c r="P1925" s="360" t="str">
        <f ca="1">rescore_patient</f>
        <v/>
      </c>
      <c r="Q1925" s="330" t="str">
        <f ca="1">quantity</f>
        <v/>
      </c>
      <c r="R1925" s="281"/>
      <c r="S1925" s="282"/>
      <c r="T1925" s="282"/>
      <c r="U1925" s="282"/>
      <c r="V1925" s="305"/>
      <c r="W1925" s="305"/>
      <c r="X1925" s="305"/>
      <c r="Y1925" s="282"/>
      <c r="Z1925" s="282" t="e" vm="1">
        <f ca="1">_xlfn.IFS(AND(ISNUMBER(SEARCH("N?m l*", CUSTOMER[[#This Row],[Service Type]], 1)), CUSTOMER[[#This Row],[Count ST]] = TRUE), CUSTOMER[[#This Row],[Quantity]], AND($Y$10:$Y1925 = TRUE, COUNTIFS($H$10:$H1925, CUSTOMER[[#This Row],[Booking]], $J$10:$J1925, CUSTOMER[[#This Row],[Order Date]], $F$10:$F1925, "&lt;&gt;"&amp;"N?m l*")=1), 1, TRUE,  "")</f>
        <v>#NAME?</v>
      </c>
      <c r="AA1925" s="282" t="b">
        <f t="shared" ca="1" si="30"/>
        <v>0</v>
      </c>
      <c r="AB1925" s="305"/>
    </row>
    <row r="1926" spans="1:28" x14ac:dyDescent="0.25">
      <c r="A1926" s="281" t="str">
        <f ca="1">no.</f>
        <v/>
      </c>
      <c r="B1926" s="281"/>
      <c r="C1926" s="282"/>
      <c r="D1926" s="282"/>
      <c r="E1926" s="282" t="str">
        <f ca="1">position</f>
        <v/>
      </c>
      <c r="F1926" s="282"/>
      <c r="G1926" s="282"/>
      <c r="H1926" s="282"/>
      <c r="I1926" s="282"/>
      <c r="J1926" s="335"/>
      <c r="K1926" s="282"/>
      <c r="L1926" s="282"/>
      <c r="M1926" s="282"/>
      <c r="N1926" s="282"/>
      <c r="O1926" s="281"/>
      <c r="P1926" s="360" t="str">
        <f ca="1">rescore_patient</f>
        <v/>
      </c>
      <c r="Q1926" s="330" t="str">
        <f ca="1">quantity</f>
        <v/>
      </c>
      <c r="R1926" s="281"/>
      <c r="S1926" s="282"/>
      <c r="T1926" s="282"/>
      <c r="U1926" s="282"/>
      <c r="V1926" s="305"/>
      <c r="W1926" s="305"/>
      <c r="X1926" s="305"/>
      <c r="Y1926" s="282"/>
      <c r="Z1926" s="282" t="e" vm="1">
        <f ca="1">_xlfn.IFS(AND(ISNUMBER(SEARCH("N?m l*", CUSTOMER[[#This Row],[Service Type]], 1)), CUSTOMER[[#This Row],[Count ST]] = TRUE), CUSTOMER[[#This Row],[Quantity]], AND($Y$10:$Y1926 = TRUE, COUNTIFS($H$10:$H1926, CUSTOMER[[#This Row],[Booking]], $J$10:$J1926, CUSTOMER[[#This Row],[Order Date]], $F$10:$F1926, "&lt;&gt;"&amp;"N?m l*")=1), 1, TRUE,  "")</f>
        <v>#NAME?</v>
      </c>
      <c r="AA1926" s="282" t="b">
        <f t="shared" ca="1" si="30"/>
        <v>0</v>
      </c>
      <c r="AB1926" s="305"/>
    </row>
    <row r="1927" spans="1:28" x14ac:dyDescent="0.25">
      <c r="A1927" s="281" t="str">
        <f ca="1">no.</f>
        <v/>
      </c>
      <c r="B1927" s="281"/>
      <c r="C1927" s="282"/>
      <c r="D1927" s="282"/>
      <c r="E1927" s="282" t="str">
        <f ca="1">position</f>
        <v/>
      </c>
      <c r="F1927" s="282"/>
      <c r="G1927" s="282"/>
      <c r="H1927" s="282"/>
      <c r="I1927" s="282"/>
      <c r="J1927" s="335"/>
      <c r="K1927" s="282"/>
      <c r="L1927" s="282"/>
      <c r="M1927" s="282"/>
      <c r="N1927" s="282"/>
      <c r="O1927" s="281"/>
      <c r="P1927" s="360" t="str">
        <f ca="1">rescore_patient</f>
        <v/>
      </c>
      <c r="Q1927" s="330" t="str">
        <f ca="1">quantity</f>
        <v/>
      </c>
      <c r="R1927" s="281"/>
      <c r="S1927" s="282"/>
      <c r="T1927" s="282"/>
      <c r="U1927" s="282"/>
      <c r="V1927" s="305"/>
      <c r="W1927" s="305"/>
      <c r="X1927" s="305"/>
      <c r="Y1927" s="282"/>
      <c r="Z1927" s="282" t="e" vm="1">
        <f ca="1">_xlfn.IFS(AND(ISNUMBER(SEARCH("N?m l*", CUSTOMER[[#This Row],[Service Type]], 1)), CUSTOMER[[#This Row],[Count ST]] = TRUE), CUSTOMER[[#This Row],[Quantity]], AND($Y$10:$Y1927 = TRUE, COUNTIFS($H$10:$H1927, CUSTOMER[[#This Row],[Booking]], $J$10:$J1927, CUSTOMER[[#This Row],[Order Date]], $F$10:$F1927, "&lt;&gt;"&amp;"N?m l*")=1), 1, TRUE,  "")</f>
        <v>#NAME?</v>
      </c>
      <c r="AA1927" s="282" t="b">
        <f t="shared" ca="1" si="30"/>
        <v>0</v>
      </c>
      <c r="AB1927" s="305"/>
    </row>
    <row r="1928" spans="1:28" x14ac:dyDescent="0.25">
      <c r="A1928" s="281" t="str">
        <f ca="1">no.</f>
        <v/>
      </c>
      <c r="B1928" s="281"/>
      <c r="C1928" s="282"/>
      <c r="D1928" s="282"/>
      <c r="E1928" s="282" t="str">
        <f ca="1">position</f>
        <v/>
      </c>
      <c r="F1928" s="282"/>
      <c r="G1928" s="282"/>
      <c r="H1928" s="282"/>
      <c r="I1928" s="282"/>
      <c r="J1928" s="335"/>
      <c r="K1928" s="282"/>
      <c r="L1928" s="282"/>
      <c r="M1928" s="282"/>
      <c r="N1928" s="282"/>
      <c r="O1928" s="281"/>
      <c r="P1928" s="360" t="str">
        <f ca="1">rescore_patient</f>
        <v/>
      </c>
      <c r="Q1928" s="330" t="str">
        <f ca="1">quantity</f>
        <v/>
      </c>
      <c r="R1928" s="281"/>
      <c r="S1928" s="282"/>
      <c r="T1928" s="282"/>
      <c r="U1928" s="282"/>
      <c r="V1928" s="305"/>
      <c r="W1928" s="305"/>
      <c r="X1928" s="305"/>
      <c r="Y1928" s="282"/>
      <c r="Z1928" s="282" t="e" vm="1">
        <f ca="1">_xlfn.IFS(AND(ISNUMBER(SEARCH("N?m l*", CUSTOMER[[#This Row],[Service Type]], 1)), CUSTOMER[[#This Row],[Count ST]] = TRUE), CUSTOMER[[#This Row],[Quantity]], AND($Y$10:$Y1928 = TRUE, COUNTIFS($H$10:$H1928, CUSTOMER[[#This Row],[Booking]], $J$10:$J1928, CUSTOMER[[#This Row],[Order Date]], $F$10:$F1928, "&lt;&gt;"&amp;"N?m l*")=1), 1, TRUE,  "")</f>
        <v>#NAME?</v>
      </c>
      <c r="AA1928" s="282" t="b">
        <f t="shared" ca="1" si="30"/>
        <v>0</v>
      </c>
      <c r="AB1928" s="305"/>
    </row>
    <row r="1929" spans="1:28" x14ac:dyDescent="0.25">
      <c r="A1929" s="281" t="str">
        <f ca="1">no.</f>
        <v/>
      </c>
      <c r="B1929" s="281"/>
      <c r="C1929" s="282"/>
      <c r="D1929" s="282"/>
      <c r="E1929" s="282" t="str">
        <f ca="1">position</f>
        <v/>
      </c>
      <c r="F1929" s="282"/>
      <c r="G1929" s="282"/>
      <c r="H1929" s="282"/>
      <c r="I1929" s="282"/>
      <c r="J1929" s="335"/>
      <c r="K1929" s="282"/>
      <c r="L1929" s="282"/>
      <c r="M1929" s="282"/>
      <c r="N1929" s="282"/>
      <c r="O1929" s="281"/>
      <c r="P1929" s="360" t="str">
        <f ca="1">rescore_patient</f>
        <v/>
      </c>
      <c r="Q1929" s="330" t="str">
        <f ca="1">quantity</f>
        <v/>
      </c>
      <c r="R1929" s="281"/>
      <c r="S1929" s="282"/>
      <c r="T1929" s="282"/>
      <c r="U1929" s="282"/>
      <c r="V1929" s="305"/>
      <c r="W1929" s="305"/>
      <c r="X1929" s="305"/>
      <c r="Y1929" s="282"/>
      <c r="Z1929" s="282" t="e" vm="1">
        <f ca="1">_xlfn.IFS(AND(ISNUMBER(SEARCH("N?m l*", CUSTOMER[[#This Row],[Service Type]], 1)), CUSTOMER[[#This Row],[Count ST]] = TRUE), CUSTOMER[[#This Row],[Quantity]], AND($Y$10:$Y1929 = TRUE, COUNTIFS($H$10:$H1929, CUSTOMER[[#This Row],[Booking]], $J$10:$J1929, CUSTOMER[[#This Row],[Order Date]], $F$10:$F1929, "&lt;&gt;"&amp;"N?m l*")=1), 1, TRUE,  "")</f>
        <v>#NAME?</v>
      </c>
      <c r="AA1929" s="282" t="b">
        <f t="shared" ca="1" si="30"/>
        <v>0</v>
      </c>
      <c r="AB1929" s="305"/>
    </row>
    <row r="1930" spans="1:28" x14ac:dyDescent="0.25">
      <c r="A1930" s="281" t="str">
        <f ca="1">no.</f>
        <v/>
      </c>
      <c r="B1930" s="281"/>
      <c r="C1930" s="282"/>
      <c r="D1930" s="282"/>
      <c r="E1930" s="282" t="str">
        <f ca="1">position</f>
        <v/>
      </c>
      <c r="F1930" s="282"/>
      <c r="G1930" s="282"/>
      <c r="H1930" s="282"/>
      <c r="I1930" s="282"/>
      <c r="J1930" s="335"/>
      <c r="K1930" s="282"/>
      <c r="L1930" s="282"/>
      <c r="M1930" s="282"/>
      <c r="N1930" s="282"/>
      <c r="O1930" s="281"/>
      <c r="P1930" s="360" t="str">
        <f ca="1">rescore_patient</f>
        <v/>
      </c>
      <c r="Q1930" s="330" t="str">
        <f ca="1">quantity</f>
        <v/>
      </c>
      <c r="R1930" s="281"/>
      <c r="S1930" s="282"/>
      <c r="T1930" s="282"/>
      <c r="U1930" s="282"/>
      <c r="V1930" s="305"/>
      <c r="W1930" s="305"/>
      <c r="X1930" s="305"/>
      <c r="Y1930" s="282"/>
      <c r="Z1930" s="282" t="e" vm="1">
        <f ca="1">_xlfn.IFS(AND(ISNUMBER(SEARCH("N?m l*", CUSTOMER[[#This Row],[Service Type]], 1)), CUSTOMER[[#This Row],[Count ST]] = TRUE), CUSTOMER[[#This Row],[Quantity]], AND($Y$10:$Y1930 = TRUE, COUNTIFS($H$10:$H1930, CUSTOMER[[#This Row],[Booking]], $J$10:$J1930, CUSTOMER[[#This Row],[Order Date]], $F$10:$F1930, "&lt;&gt;"&amp;"N?m l*")=1), 1, TRUE,  "")</f>
        <v>#NAME?</v>
      </c>
      <c r="AA1930" s="282" t="b">
        <f t="shared" ref="AA1930:AA1993" ca="1" si="31">count_svc_type</f>
        <v>0</v>
      </c>
      <c r="AB1930" s="305"/>
    </row>
    <row r="1931" spans="1:28" x14ac:dyDescent="0.25">
      <c r="A1931" s="281" t="str">
        <f ca="1">no.</f>
        <v/>
      </c>
      <c r="B1931" s="281"/>
      <c r="C1931" s="282"/>
      <c r="D1931" s="282"/>
      <c r="E1931" s="282" t="str">
        <f ca="1">position</f>
        <v/>
      </c>
      <c r="F1931" s="282"/>
      <c r="G1931" s="282"/>
      <c r="H1931" s="282"/>
      <c r="I1931" s="282"/>
      <c r="J1931" s="335"/>
      <c r="K1931" s="282"/>
      <c r="L1931" s="282"/>
      <c r="M1931" s="282"/>
      <c r="N1931" s="282"/>
      <c r="O1931" s="281"/>
      <c r="P1931" s="360" t="str">
        <f ca="1">rescore_patient</f>
        <v/>
      </c>
      <c r="Q1931" s="330" t="str">
        <f ca="1">quantity</f>
        <v/>
      </c>
      <c r="R1931" s="281"/>
      <c r="S1931" s="282"/>
      <c r="T1931" s="282"/>
      <c r="U1931" s="282"/>
      <c r="V1931" s="305"/>
      <c r="W1931" s="305"/>
      <c r="X1931" s="305"/>
      <c r="Y1931" s="282"/>
      <c r="Z1931" s="282" t="e" vm="1">
        <f ca="1">_xlfn.IFS(AND(ISNUMBER(SEARCH("N?m l*", CUSTOMER[[#This Row],[Service Type]], 1)), CUSTOMER[[#This Row],[Count ST]] = TRUE), CUSTOMER[[#This Row],[Quantity]], AND($Y$10:$Y1931 = TRUE, COUNTIFS($H$10:$H1931, CUSTOMER[[#This Row],[Booking]], $J$10:$J1931, CUSTOMER[[#This Row],[Order Date]], $F$10:$F1931, "&lt;&gt;"&amp;"N?m l*")=1), 1, TRUE,  "")</f>
        <v>#NAME?</v>
      </c>
      <c r="AA1931" s="282" t="b">
        <f t="shared" ca="1" si="31"/>
        <v>0</v>
      </c>
      <c r="AB1931" s="305"/>
    </row>
    <row r="1932" spans="1:28" x14ac:dyDescent="0.25">
      <c r="A1932" s="281" t="str">
        <f ca="1">no.</f>
        <v/>
      </c>
      <c r="B1932" s="281"/>
      <c r="C1932" s="282"/>
      <c r="D1932" s="282"/>
      <c r="E1932" s="282" t="str">
        <f ca="1">position</f>
        <v/>
      </c>
      <c r="F1932" s="282"/>
      <c r="G1932" s="282"/>
      <c r="H1932" s="282"/>
      <c r="I1932" s="282"/>
      <c r="J1932" s="335"/>
      <c r="K1932" s="282"/>
      <c r="L1932" s="282"/>
      <c r="M1932" s="282"/>
      <c r="N1932" s="282"/>
      <c r="O1932" s="281"/>
      <c r="P1932" s="360" t="str">
        <f ca="1">rescore_patient</f>
        <v/>
      </c>
      <c r="Q1932" s="330" t="str">
        <f ca="1">quantity</f>
        <v/>
      </c>
      <c r="R1932" s="281"/>
      <c r="S1932" s="282"/>
      <c r="T1932" s="282"/>
      <c r="U1932" s="282"/>
      <c r="V1932" s="305"/>
      <c r="W1932" s="305"/>
      <c r="X1932" s="305"/>
      <c r="Y1932" s="282"/>
      <c r="Z1932" s="282" t="e" vm="1">
        <f ca="1">_xlfn.IFS(AND(ISNUMBER(SEARCH("N?m l*", CUSTOMER[[#This Row],[Service Type]], 1)), CUSTOMER[[#This Row],[Count ST]] = TRUE), CUSTOMER[[#This Row],[Quantity]], AND($Y$10:$Y1932 = TRUE, COUNTIFS($H$10:$H1932, CUSTOMER[[#This Row],[Booking]], $J$10:$J1932, CUSTOMER[[#This Row],[Order Date]], $F$10:$F1932, "&lt;&gt;"&amp;"N?m l*")=1), 1, TRUE,  "")</f>
        <v>#NAME?</v>
      </c>
      <c r="AA1932" s="282" t="b">
        <f t="shared" ca="1" si="31"/>
        <v>0</v>
      </c>
      <c r="AB1932" s="305"/>
    </row>
    <row r="1933" spans="1:28" x14ac:dyDescent="0.25">
      <c r="A1933" s="281" t="str">
        <f ca="1">no.</f>
        <v/>
      </c>
      <c r="B1933" s="281"/>
      <c r="C1933" s="282"/>
      <c r="D1933" s="282"/>
      <c r="E1933" s="282" t="str">
        <f ca="1">position</f>
        <v/>
      </c>
      <c r="F1933" s="282"/>
      <c r="G1933" s="282"/>
      <c r="H1933" s="282"/>
      <c r="I1933" s="282"/>
      <c r="J1933" s="335"/>
      <c r="K1933" s="282"/>
      <c r="L1933" s="282"/>
      <c r="M1933" s="282"/>
      <c r="N1933" s="282"/>
      <c r="O1933" s="281"/>
      <c r="P1933" s="360" t="str">
        <f ca="1">rescore_patient</f>
        <v/>
      </c>
      <c r="Q1933" s="330" t="str">
        <f ca="1">quantity</f>
        <v/>
      </c>
      <c r="R1933" s="281"/>
      <c r="S1933" s="282"/>
      <c r="T1933" s="282"/>
      <c r="U1933" s="282"/>
      <c r="V1933" s="305"/>
      <c r="W1933" s="305"/>
      <c r="X1933" s="305"/>
      <c r="Y1933" s="282"/>
      <c r="Z1933" s="282" t="e" vm="1">
        <f ca="1">_xlfn.IFS(AND(ISNUMBER(SEARCH("N?m l*", CUSTOMER[[#This Row],[Service Type]], 1)), CUSTOMER[[#This Row],[Count ST]] = TRUE), CUSTOMER[[#This Row],[Quantity]], AND($Y$10:$Y1933 = TRUE, COUNTIFS($H$10:$H1933, CUSTOMER[[#This Row],[Booking]], $J$10:$J1933, CUSTOMER[[#This Row],[Order Date]], $F$10:$F1933, "&lt;&gt;"&amp;"N?m l*")=1), 1, TRUE,  "")</f>
        <v>#NAME?</v>
      </c>
      <c r="AA1933" s="282" t="b">
        <f t="shared" ca="1" si="31"/>
        <v>0</v>
      </c>
      <c r="AB1933" s="305"/>
    </row>
    <row r="1934" spans="1:28" x14ac:dyDescent="0.25">
      <c r="A1934" s="281" t="str">
        <f ca="1">no.</f>
        <v/>
      </c>
      <c r="B1934" s="281"/>
      <c r="C1934" s="282"/>
      <c r="D1934" s="282"/>
      <c r="E1934" s="282" t="str">
        <f ca="1">position</f>
        <v/>
      </c>
      <c r="F1934" s="282"/>
      <c r="G1934" s="282"/>
      <c r="H1934" s="282"/>
      <c r="I1934" s="282"/>
      <c r="J1934" s="335"/>
      <c r="K1934" s="282"/>
      <c r="L1934" s="282"/>
      <c r="M1934" s="282"/>
      <c r="N1934" s="282"/>
      <c r="O1934" s="281"/>
      <c r="P1934" s="360" t="str">
        <f ca="1">rescore_patient</f>
        <v/>
      </c>
      <c r="Q1934" s="330" t="str">
        <f ca="1">quantity</f>
        <v/>
      </c>
      <c r="R1934" s="281"/>
      <c r="S1934" s="282"/>
      <c r="T1934" s="282"/>
      <c r="U1934" s="282"/>
      <c r="V1934" s="305"/>
      <c r="W1934" s="305"/>
      <c r="X1934" s="305"/>
      <c r="Y1934" s="282"/>
      <c r="Z1934" s="282" t="e" vm="1">
        <f ca="1">_xlfn.IFS(AND(ISNUMBER(SEARCH("N?m l*", CUSTOMER[[#This Row],[Service Type]], 1)), CUSTOMER[[#This Row],[Count ST]] = TRUE), CUSTOMER[[#This Row],[Quantity]], AND($Y$10:$Y1934 = TRUE, COUNTIFS($H$10:$H1934, CUSTOMER[[#This Row],[Booking]], $J$10:$J1934, CUSTOMER[[#This Row],[Order Date]], $F$10:$F1934, "&lt;&gt;"&amp;"N?m l*")=1), 1, TRUE,  "")</f>
        <v>#NAME?</v>
      </c>
      <c r="AA1934" s="282" t="b">
        <f t="shared" ca="1" si="31"/>
        <v>0</v>
      </c>
      <c r="AB1934" s="305"/>
    </row>
    <row r="1935" spans="1:28" x14ac:dyDescent="0.25">
      <c r="A1935" s="281" t="str">
        <f ca="1">no.</f>
        <v/>
      </c>
      <c r="B1935" s="281"/>
      <c r="C1935" s="282"/>
      <c r="D1935" s="282"/>
      <c r="E1935" s="282" t="str">
        <f ca="1">position</f>
        <v/>
      </c>
      <c r="F1935" s="282"/>
      <c r="G1935" s="282"/>
      <c r="H1935" s="282"/>
      <c r="I1935" s="282"/>
      <c r="J1935" s="335"/>
      <c r="K1935" s="282"/>
      <c r="L1935" s="282"/>
      <c r="M1935" s="282"/>
      <c r="N1935" s="282"/>
      <c r="O1935" s="281"/>
      <c r="P1935" s="360" t="str">
        <f ca="1">rescore_patient</f>
        <v/>
      </c>
      <c r="Q1935" s="330" t="str">
        <f ca="1">quantity</f>
        <v/>
      </c>
      <c r="R1935" s="281"/>
      <c r="S1935" s="282"/>
      <c r="T1935" s="282"/>
      <c r="U1935" s="282"/>
      <c r="V1935" s="305"/>
      <c r="W1935" s="305"/>
      <c r="X1935" s="305"/>
      <c r="Y1935" s="282"/>
      <c r="Z1935" s="282" t="e" vm="1">
        <f ca="1">_xlfn.IFS(AND(ISNUMBER(SEARCH("N?m l*", CUSTOMER[[#This Row],[Service Type]], 1)), CUSTOMER[[#This Row],[Count ST]] = TRUE), CUSTOMER[[#This Row],[Quantity]], AND($Y$10:$Y1935 = TRUE, COUNTIFS($H$10:$H1935, CUSTOMER[[#This Row],[Booking]], $J$10:$J1935, CUSTOMER[[#This Row],[Order Date]], $F$10:$F1935, "&lt;&gt;"&amp;"N?m l*")=1), 1, TRUE,  "")</f>
        <v>#NAME?</v>
      </c>
      <c r="AA1935" s="282" t="b">
        <f t="shared" ca="1" si="31"/>
        <v>0</v>
      </c>
      <c r="AB1935" s="305"/>
    </row>
    <row r="1936" spans="1:28" x14ac:dyDescent="0.25">
      <c r="A1936" s="281" t="str">
        <f ca="1">no.</f>
        <v/>
      </c>
      <c r="B1936" s="281"/>
      <c r="C1936" s="282"/>
      <c r="D1936" s="282"/>
      <c r="E1936" s="282" t="str">
        <f ca="1">position</f>
        <v/>
      </c>
      <c r="F1936" s="282"/>
      <c r="G1936" s="282"/>
      <c r="H1936" s="282"/>
      <c r="I1936" s="282"/>
      <c r="J1936" s="335"/>
      <c r="K1936" s="282"/>
      <c r="L1936" s="282"/>
      <c r="M1936" s="282"/>
      <c r="N1936" s="282"/>
      <c r="O1936" s="281"/>
      <c r="P1936" s="360" t="str">
        <f ca="1">rescore_patient</f>
        <v/>
      </c>
      <c r="Q1936" s="330" t="str">
        <f ca="1">quantity</f>
        <v/>
      </c>
      <c r="R1936" s="281"/>
      <c r="S1936" s="282"/>
      <c r="T1936" s="282"/>
      <c r="U1936" s="282"/>
      <c r="V1936" s="305"/>
      <c r="W1936" s="305"/>
      <c r="X1936" s="305"/>
      <c r="Y1936" s="282"/>
      <c r="Z1936" s="282" t="e" vm="1">
        <f ca="1">_xlfn.IFS(AND(ISNUMBER(SEARCH("N?m l*", CUSTOMER[[#This Row],[Service Type]], 1)), CUSTOMER[[#This Row],[Count ST]] = TRUE), CUSTOMER[[#This Row],[Quantity]], AND($Y$10:$Y1936 = TRUE, COUNTIFS($H$10:$H1936, CUSTOMER[[#This Row],[Booking]], $J$10:$J1936, CUSTOMER[[#This Row],[Order Date]], $F$10:$F1936, "&lt;&gt;"&amp;"N?m l*")=1), 1, TRUE,  "")</f>
        <v>#NAME?</v>
      </c>
      <c r="AA1936" s="282" t="b">
        <f t="shared" ca="1" si="31"/>
        <v>0</v>
      </c>
      <c r="AB1936" s="305"/>
    </row>
    <row r="1937" spans="1:28" x14ac:dyDescent="0.25">
      <c r="A1937" s="281" t="str">
        <f ca="1">no.</f>
        <v/>
      </c>
      <c r="B1937" s="281"/>
      <c r="C1937" s="282"/>
      <c r="D1937" s="282"/>
      <c r="E1937" s="282" t="str">
        <f ca="1">position</f>
        <v/>
      </c>
      <c r="F1937" s="282"/>
      <c r="G1937" s="282"/>
      <c r="H1937" s="282"/>
      <c r="I1937" s="282"/>
      <c r="J1937" s="335"/>
      <c r="K1937" s="282"/>
      <c r="L1937" s="282"/>
      <c r="M1937" s="282"/>
      <c r="N1937" s="282"/>
      <c r="O1937" s="281"/>
      <c r="P1937" s="360" t="str">
        <f ca="1">rescore_patient</f>
        <v/>
      </c>
      <c r="Q1937" s="330" t="str">
        <f ca="1">quantity</f>
        <v/>
      </c>
      <c r="R1937" s="281"/>
      <c r="S1937" s="282"/>
      <c r="T1937" s="282"/>
      <c r="U1937" s="282"/>
      <c r="V1937" s="305"/>
      <c r="W1937" s="305"/>
      <c r="X1937" s="305"/>
      <c r="Y1937" s="282"/>
      <c r="Z1937" s="282" t="e" vm="1">
        <f ca="1">_xlfn.IFS(AND(ISNUMBER(SEARCH("N?m l*", CUSTOMER[[#This Row],[Service Type]], 1)), CUSTOMER[[#This Row],[Count ST]] = TRUE), CUSTOMER[[#This Row],[Quantity]], AND($Y$10:$Y1937 = TRUE, COUNTIFS($H$10:$H1937, CUSTOMER[[#This Row],[Booking]], $J$10:$J1937, CUSTOMER[[#This Row],[Order Date]], $F$10:$F1937, "&lt;&gt;"&amp;"N?m l*")=1), 1, TRUE,  "")</f>
        <v>#NAME?</v>
      </c>
      <c r="AA1937" s="282" t="b">
        <f t="shared" ca="1" si="31"/>
        <v>0</v>
      </c>
      <c r="AB1937" s="305"/>
    </row>
    <row r="1938" spans="1:28" x14ac:dyDescent="0.25">
      <c r="A1938" s="281" t="str">
        <f ca="1">no.</f>
        <v/>
      </c>
      <c r="B1938" s="281"/>
      <c r="C1938" s="282"/>
      <c r="D1938" s="282"/>
      <c r="E1938" s="282" t="str">
        <f ca="1">position</f>
        <v/>
      </c>
      <c r="F1938" s="282"/>
      <c r="G1938" s="282"/>
      <c r="H1938" s="282"/>
      <c r="I1938" s="282"/>
      <c r="J1938" s="335"/>
      <c r="K1938" s="282"/>
      <c r="L1938" s="282"/>
      <c r="M1938" s="282"/>
      <c r="N1938" s="282"/>
      <c r="O1938" s="281"/>
      <c r="P1938" s="360" t="str">
        <f ca="1">rescore_patient</f>
        <v/>
      </c>
      <c r="Q1938" s="330" t="str">
        <f ca="1">quantity</f>
        <v/>
      </c>
      <c r="R1938" s="281"/>
      <c r="S1938" s="282"/>
      <c r="T1938" s="282"/>
      <c r="U1938" s="282"/>
      <c r="V1938" s="305"/>
      <c r="W1938" s="305"/>
      <c r="X1938" s="305"/>
      <c r="Y1938" s="282"/>
      <c r="Z1938" s="282" t="e" vm="1">
        <f ca="1">_xlfn.IFS(AND(ISNUMBER(SEARCH("N?m l*", CUSTOMER[[#This Row],[Service Type]], 1)), CUSTOMER[[#This Row],[Count ST]] = TRUE), CUSTOMER[[#This Row],[Quantity]], AND($Y$10:$Y1938 = TRUE, COUNTIFS($H$10:$H1938, CUSTOMER[[#This Row],[Booking]], $J$10:$J1938, CUSTOMER[[#This Row],[Order Date]], $F$10:$F1938, "&lt;&gt;"&amp;"N?m l*")=1), 1, TRUE,  "")</f>
        <v>#NAME?</v>
      </c>
      <c r="AA1938" s="282" t="b">
        <f t="shared" ca="1" si="31"/>
        <v>0</v>
      </c>
      <c r="AB1938" s="305"/>
    </row>
    <row r="1939" spans="1:28" x14ac:dyDescent="0.25">
      <c r="A1939" s="281" t="str">
        <f ca="1">no.</f>
        <v/>
      </c>
      <c r="B1939" s="281"/>
      <c r="C1939" s="282"/>
      <c r="D1939" s="282"/>
      <c r="E1939" s="282" t="str">
        <f ca="1">position</f>
        <v/>
      </c>
      <c r="F1939" s="282"/>
      <c r="G1939" s="282"/>
      <c r="H1939" s="282"/>
      <c r="I1939" s="282"/>
      <c r="J1939" s="335"/>
      <c r="K1939" s="282"/>
      <c r="L1939" s="282"/>
      <c r="M1939" s="282"/>
      <c r="N1939" s="282"/>
      <c r="O1939" s="281"/>
      <c r="P1939" s="360" t="str">
        <f ca="1">rescore_patient</f>
        <v/>
      </c>
      <c r="Q1939" s="330" t="str">
        <f ca="1">quantity</f>
        <v/>
      </c>
      <c r="R1939" s="281"/>
      <c r="S1939" s="282"/>
      <c r="T1939" s="282"/>
      <c r="U1939" s="282"/>
      <c r="V1939" s="305"/>
      <c r="W1939" s="305"/>
      <c r="X1939" s="305"/>
      <c r="Y1939" s="282"/>
      <c r="Z1939" s="282" t="e" vm="1">
        <f ca="1">_xlfn.IFS(AND(ISNUMBER(SEARCH("N?m l*", CUSTOMER[[#This Row],[Service Type]], 1)), CUSTOMER[[#This Row],[Count ST]] = TRUE), CUSTOMER[[#This Row],[Quantity]], AND($Y$10:$Y1939 = TRUE, COUNTIFS($H$10:$H1939, CUSTOMER[[#This Row],[Booking]], $J$10:$J1939, CUSTOMER[[#This Row],[Order Date]], $F$10:$F1939, "&lt;&gt;"&amp;"N?m l*")=1), 1, TRUE,  "")</f>
        <v>#NAME?</v>
      </c>
      <c r="AA1939" s="282" t="b">
        <f t="shared" ca="1" si="31"/>
        <v>0</v>
      </c>
      <c r="AB1939" s="305"/>
    </row>
    <row r="1940" spans="1:28" x14ac:dyDescent="0.25">
      <c r="A1940" s="281" t="str">
        <f ca="1">no.</f>
        <v/>
      </c>
      <c r="B1940" s="281"/>
      <c r="C1940" s="282"/>
      <c r="D1940" s="282"/>
      <c r="E1940" s="282" t="str">
        <f ca="1">position</f>
        <v/>
      </c>
      <c r="F1940" s="282"/>
      <c r="G1940" s="282"/>
      <c r="H1940" s="282"/>
      <c r="I1940" s="282"/>
      <c r="J1940" s="335"/>
      <c r="K1940" s="282"/>
      <c r="L1940" s="282"/>
      <c r="M1940" s="282"/>
      <c r="N1940" s="282"/>
      <c r="O1940" s="281"/>
      <c r="P1940" s="360" t="str">
        <f ca="1">rescore_patient</f>
        <v/>
      </c>
      <c r="Q1940" s="330" t="str">
        <f ca="1">quantity</f>
        <v/>
      </c>
      <c r="R1940" s="281"/>
      <c r="S1940" s="282"/>
      <c r="T1940" s="282"/>
      <c r="U1940" s="282"/>
      <c r="V1940" s="305"/>
      <c r="W1940" s="305"/>
      <c r="X1940" s="305"/>
      <c r="Y1940" s="282"/>
      <c r="Z1940" s="282" t="e" vm="1">
        <f ca="1">_xlfn.IFS(AND(ISNUMBER(SEARCH("N?m l*", CUSTOMER[[#This Row],[Service Type]], 1)), CUSTOMER[[#This Row],[Count ST]] = TRUE), CUSTOMER[[#This Row],[Quantity]], AND($Y$10:$Y1940 = TRUE, COUNTIFS($H$10:$H1940, CUSTOMER[[#This Row],[Booking]], $J$10:$J1940, CUSTOMER[[#This Row],[Order Date]], $F$10:$F1940, "&lt;&gt;"&amp;"N?m l*")=1), 1, TRUE,  "")</f>
        <v>#NAME?</v>
      </c>
      <c r="AA1940" s="282" t="b">
        <f t="shared" ca="1" si="31"/>
        <v>0</v>
      </c>
      <c r="AB1940" s="305"/>
    </row>
    <row r="1941" spans="1:28" x14ac:dyDescent="0.25">
      <c r="A1941" s="281" t="str">
        <f ca="1">no.</f>
        <v/>
      </c>
      <c r="B1941" s="281"/>
      <c r="C1941" s="282"/>
      <c r="D1941" s="282"/>
      <c r="E1941" s="282" t="str">
        <f ca="1">position</f>
        <v/>
      </c>
      <c r="F1941" s="282"/>
      <c r="G1941" s="282"/>
      <c r="H1941" s="282"/>
      <c r="I1941" s="282"/>
      <c r="J1941" s="335"/>
      <c r="K1941" s="282"/>
      <c r="L1941" s="282"/>
      <c r="M1941" s="282"/>
      <c r="N1941" s="282"/>
      <c r="O1941" s="281"/>
      <c r="P1941" s="360" t="str">
        <f ca="1">rescore_patient</f>
        <v/>
      </c>
      <c r="Q1941" s="330" t="str">
        <f ca="1">quantity</f>
        <v/>
      </c>
      <c r="R1941" s="281"/>
      <c r="S1941" s="282"/>
      <c r="T1941" s="282"/>
      <c r="U1941" s="282"/>
      <c r="V1941" s="305"/>
      <c r="W1941" s="305"/>
      <c r="X1941" s="305"/>
      <c r="Y1941" s="282"/>
      <c r="Z1941" s="282" t="e" vm="1">
        <f ca="1">_xlfn.IFS(AND(ISNUMBER(SEARCH("N?m l*", CUSTOMER[[#This Row],[Service Type]], 1)), CUSTOMER[[#This Row],[Count ST]] = TRUE), CUSTOMER[[#This Row],[Quantity]], AND($Y$10:$Y1941 = TRUE, COUNTIFS($H$10:$H1941, CUSTOMER[[#This Row],[Booking]], $J$10:$J1941, CUSTOMER[[#This Row],[Order Date]], $F$10:$F1941, "&lt;&gt;"&amp;"N?m l*")=1), 1, TRUE,  "")</f>
        <v>#NAME?</v>
      </c>
      <c r="AA1941" s="282" t="b">
        <f t="shared" ca="1" si="31"/>
        <v>0</v>
      </c>
      <c r="AB1941" s="305"/>
    </row>
    <row r="1942" spans="1:28" x14ac:dyDescent="0.25">
      <c r="A1942" s="281" t="str">
        <f ca="1">no.</f>
        <v/>
      </c>
      <c r="B1942" s="281"/>
      <c r="C1942" s="282"/>
      <c r="D1942" s="282"/>
      <c r="E1942" s="282" t="str">
        <f ca="1">position</f>
        <v/>
      </c>
      <c r="F1942" s="282"/>
      <c r="G1942" s="282"/>
      <c r="H1942" s="282"/>
      <c r="I1942" s="282"/>
      <c r="J1942" s="335"/>
      <c r="K1942" s="282"/>
      <c r="L1942" s="282"/>
      <c r="M1942" s="282"/>
      <c r="N1942" s="282"/>
      <c r="O1942" s="281"/>
      <c r="P1942" s="360" t="str">
        <f ca="1">rescore_patient</f>
        <v/>
      </c>
      <c r="Q1942" s="330" t="str">
        <f ca="1">quantity</f>
        <v/>
      </c>
      <c r="R1942" s="281"/>
      <c r="S1942" s="282"/>
      <c r="T1942" s="282"/>
      <c r="U1942" s="282"/>
      <c r="V1942" s="305"/>
      <c r="W1942" s="305"/>
      <c r="X1942" s="305"/>
      <c r="Y1942" s="282"/>
      <c r="Z1942" s="282" t="e" vm="1">
        <f ca="1">_xlfn.IFS(AND(ISNUMBER(SEARCH("N?m l*", CUSTOMER[[#This Row],[Service Type]], 1)), CUSTOMER[[#This Row],[Count ST]] = TRUE), CUSTOMER[[#This Row],[Quantity]], AND($Y$10:$Y1942 = TRUE, COUNTIFS($H$10:$H1942, CUSTOMER[[#This Row],[Booking]], $J$10:$J1942, CUSTOMER[[#This Row],[Order Date]], $F$10:$F1942, "&lt;&gt;"&amp;"N?m l*")=1), 1, TRUE,  "")</f>
        <v>#NAME?</v>
      </c>
      <c r="AA1942" s="282" t="b">
        <f t="shared" ca="1" si="31"/>
        <v>0</v>
      </c>
      <c r="AB1942" s="305"/>
    </row>
    <row r="1943" spans="1:28" x14ac:dyDescent="0.25">
      <c r="A1943" s="281" t="str">
        <f ca="1">no.</f>
        <v/>
      </c>
      <c r="B1943" s="281"/>
      <c r="C1943" s="282"/>
      <c r="D1943" s="282"/>
      <c r="E1943" s="282" t="str">
        <f ca="1">position</f>
        <v/>
      </c>
      <c r="F1943" s="282"/>
      <c r="G1943" s="282"/>
      <c r="H1943" s="282"/>
      <c r="I1943" s="282"/>
      <c r="J1943" s="335"/>
      <c r="K1943" s="282"/>
      <c r="L1943" s="282"/>
      <c r="M1943" s="282"/>
      <c r="N1943" s="282"/>
      <c r="O1943" s="281"/>
      <c r="P1943" s="360" t="str">
        <f ca="1">rescore_patient</f>
        <v/>
      </c>
      <c r="Q1943" s="330" t="str">
        <f ca="1">quantity</f>
        <v/>
      </c>
      <c r="R1943" s="281"/>
      <c r="S1943" s="282"/>
      <c r="T1943" s="282"/>
      <c r="U1943" s="282"/>
      <c r="V1943" s="305"/>
      <c r="W1943" s="305"/>
      <c r="X1943" s="305"/>
      <c r="Y1943" s="282"/>
      <c r="Z1943" s="282" t="e" vm="1">
        <f ca="1">_xlfn.IFS(AND(ISNUMBER(SEARCH("N?m l*", CUSTOMER[[#This Row],[Service Type]], 1)), CUSTOMER[[#This Row],[Count ST]] = TRUE), CUSTOMER[[#This Row],[Quantity]], AND($Y$10:$Y1943 = TRUE, COUNTIFS($H$10:$H1943, CUSTOMER[[#This Row],[Booking]], $J$10:$J1943, CUSTOMER[[#This Row],[Order Date]], $F$10:$F1943, "&lt;&gt;"&amp;"N?m l*")=1), 1, TRUE,  "")</f>
        <v>#NAME?</v>
      </c>
      <c r="AA1943" s="282" t="b">
        <f t="shared" ca="1" si="31"/>
        <v>0</v>
      </c>
      <c r="AB1943" s="305"/>
    </row>
    <row r="1944" spans="1:28" x14ac:dyDescent="0.25">
      <c r="A1944" s="281" t="str">
        <f ca="1">no.</f>
        <v/>
      </c>
      <c r="B1944" s="281"/>
      <c r="C1944" s="282"/>
      <c r="D1944" s="282"/>
      <c r="E1944" s="282" t="str">
        <f ca="1">position</f>
        <v/>
      </c>
      <c r="F1944" s="282"/>
      <c r="G1944" s="282"/>
      <c r="H1944" s="282"/>
      <c r="I1944" s="282"/>
      <c r="J1944" s="335"/>
      <c r="K1944" s="282"/>
      <c r="L1944" s="282"/>
      <c r="M1944" s="282"/>
      <c r="N1944" s="282"/>
      <c r="O1944" s="281"/>
      <c r="P1944" s="360" t="str">
        <f ca="1">rescore_patient</f>
        <v/>
      </c>
      <c r="Q1944" s="330" t="str">
        <f ca="1">quantity</f>
        <v/>
      </c>
      <c r="R1944" s="281"/>
      <c r="S1944" s="282"/>
      <c r="T1944" s="282"/>
      <c r="U1944" s="282"/>
      <c r="V1944" s="305"/>
      <c r="W1944" s="305"/>
      <c r="X1944" s="305"/>
      <c r="Y1944" s="282"/>
      <c r="Z1944" s="282" t="e" vm="1">
        <f ca="1">_xlfn.IFS(AND(ISNUMBER(SEARCH("N?m l*", CUSTOMER[[#This Row],[Service Type]], 1)), CUSTOMER[[#This Row],[Count ST]] = TRUE), CUSTOMER[[#This Row],[Quantity]], AND($Y$10:$Y1944 = TRUE, COUNTIFS($H$10:$H1944, CUSTOMER[[#This Row],[Booking]], $J$10:$J1944, CUSTOMER[[#This Row],[Order Date]], $F$10:$F1944, "&lt;&gt;"&amp;"N?m l*")=1), 1, TRUE,  "")</f>
        <v>#NAME?</v>
      </c>
      <c r="AA1944" s="282" t="b">
        <f t="shared" ca="1" si="31"/>
        <v>0</v>
      </c>
      <c r="AB1944" s="305"/>
    </row>
    <row r="1945" spans="1:28" x14ac:dyDescent="0.25">
      <c r="A1945" s="281" t="str">
        <f ca="1">no.</f>
        <v/>
      </c>
      <c r="B1945" s="281"/>
      <c r="C1945" s="282"/>
      <c r="D1945" s="282"/>
      <c r="E1945" s="282" t="str">
        <f ca="1">position</f>
        <v/>
      </c>
      <c r="F1945" s="282"/>
      <c r="G1945" s="282"/>
      <c r="H1945" s="282"/>
      <c r="I1945" s="282"/>
      <c r="J1945" s="335"/>
      <c r="K1945" s="282"/>
      <c r="L1945" s="282"/>
      <c r="M1945" s="282"/>
      <c r="N1945" s="282"/>
      <c r="O1945" s="281"/>
      <c r="P1945" s="360" t="str">
        <f ca="1">rescore_patient</f>
        <v/>
      </c>
      <c r="Q1945" s="330" t="str">
        <f ca="1">quantity</f>
        <v/>
      </c>
      <c r="R1945" s="281"/>
      <c r="S1945" s="282"/>
      <c r="T1945" s="282"/>
      <c r="U1945" s="282"/>
      <c r="V1945" s="305"/>
      <c r="W1945" s="305"/>
      <c r="X1945" s="305"/>
      <c r="Y1945" s="282"/>
      <c r="Z1945" s="282" t="e" vm="1">
        <f ca="1">_xlfn.IFS(AND(ISNUMBER(SEARCH("N?m l*", CUSTOMER[[#This Row],[Service Type]], 1)), CUSTOMER[[#This Row],[Count ST]] = TRUE), CUSTOMER[[#This Row],[Quantity]], AND($Y$10:$Y1945 = TRUE, COUNTIFS($H$10:$H1945, CUSTOMER[[#This Row],[Booking]], $J$10:$J1945, CUSTOMER[[#This Row],[Order Date]], $F$10:$F1945, "&lt;&gt;"&amp;"N?m l*")=1), 1, TRUE,  "")</f>
        <v>#NAME?</v>
      </c>
      <c r="AA1945" s="282" t="b">
        <f t="shared" ca="1" si="31"/>
        <v>0</v>
      </c>
      <c r="AB1945" s="305"/>
    </row>
    <row r="1946" spans="1:28" x14ac:dyDescent="0.25">
      <c r="A1946" s="281" t="str">
        <f ca="1">no.</f>
        <v/>
      </c>
      <c r="B1946" s="281"/>
      <c r="C1946" s="282"/>
      <c r="D1946" s="282"/>
      <c r="E1946" s="282" t="str">
        <f ca="1">position</f>
        <v/>
      </c>
      <c r="F1946" s="282"/>
      <c r="G1946" s="282"/>
      <c r="H1946" s="282"/>
      <c r="I1946" s="282"/>
      <c r="J1946" s="335"/>
      <c r="K1946" s="282"/>
      <c r="L1946" s="282"/>
      <c r="M1946" s="282"/>
      <c r="N1946" s="282"/>
      <c r="O1946" s="281"/>
      <c r="P1946" s="360" t="str">
        <f ca="1">rescore_patient</f>
        <v/>
      </c>
      <c r="Q1946" s="330" t="str">
        <f ca="1">quantity</f>
        <v/>
      </c>
      <c r="R1946" s="281"/>
      <c r="S1946" s="282"/>
      <c r="T1946" s="282"/>
      <c r="U1946" s="282"/>
      <c r="V1946" s="305"/>
      <c r="W1946" s="305"/>
      <c r="X1946" s="305"/>
      <c r="Y1946" s="282"/>
      <c r="Z1946" s="282" t="e" vm="1">
        <f ca="1">_xlfn.IFS(AND(ISNUMBER(SEARCH("N?m l*", CUSTOMER[[#This Row],[Service Type]], 1)), CUSTOMER[[#This Row],[Count ST]] = TRUE), CUSTOMER[[#This Row],[Quantity]], AND($Y$10:$Y1946 = TRUE, COUNTIFS($H$10:$H1946, CUSTOMER[[#This Row],[Booking]], $J$10:$J1946, CUSTOMER[[#This Row],[Order Date]], $F$10:$F1946, "&lt;&gt;"&amp;"N?m l*")=1), 1, TRUE,  "")</f>
        <v>#NAME?</v>
      </c>
      <c r="AA1946" s="282" t="b">
        <f t="shared" ca="1" si="31"/>
        <v>0</v>
      </c>
      <c r="AB1946" s="305"/>
    </row>
    <row r="1947" spans="1:28" x14ac:dyDescent="0.25">
      <c r="A1947" s="281" t="str">
        <f ca="1">no.</f>
        <v/>
      </c>
      <c r="B1947" s="281"/>
      <c r="C1947" s="282"/>
      <c r="D1947" s="282"/>
      <c r="E1947" s="282" t="str">
        <f ca="1">position</f>
        <v/>
      </c>
      <c r="F1947" s="282"/>
      <c r="G1947" s="282"/>
      <c r="H1947" s="282"/>
      <c r="I1947" s="282"/>
      <c r="J1947" s="335"/>
      <c r="K1947" s="282"/>
      <c r="L1947" s="282"/>
      <c r="M1947" s="282"/>
      <c r="N1947" s="282"/>
      <c r="O1947" s="281"/>
      <c r="P1947" s="360" t="str">
        <f ca="1">rescore_patient</f>
        <v/>
      </c>
      <c r="Q1947" s="330" t="str">
        <f ca="1">quantity</f>
        <v/>
      </c>
      <c r="R1947" s="281"/>
      <c r="S1947" s="282"/>
      <c r="T1947" s="282"/>
      <c r="U1947" s="282"/>
      <c r="V1947" s="305"/>
      <c r="W1947" s="305"/>
      <c r="X1947" s="305"/>
      <c r="Y1947" s="282"/>
      <c r="Z1947" s="282" t="e" vm="1">
        <f ca="1">_xlfn.IFS(AND(ISNUMBER(SEARCH("N?m l*", CUSTOMER[[#This Row],[Service Type]], 1)), CUSTOMER[[#This Row],[Count ST]] = TRUE), CUSTOMER[[#This Row],[Quantity]], AND($Y$10:$Y1947 = TRUE, COUNTIFS($H$10:$H1947, CUSTOMER[[#This Row],[Booking]], $J$10:$J1947, CUSTOMER[[#This Row],[Order Date]], $F$10:$F1947, "&lt;&gt;"&amp;"N?m l*")=1), 1, TRUE,  "")</f>
        <v>#NAME?</v>
      </c>
      <c r="AA1947" s="282" t="b">
        <f t="shared" ca="1" si="31"/>
        <v>0</v>
      </c>
      <c r="AB1947" s="305"/>
    </row>
    <row r="1948" spans="1:28" x14ac:dyDescent="0.25">
      <c r="A1948" s="281" t="str">
        <f ca="1">no.</f>
        <v/>
      </c>
      <c r="B1948" s="281"/>
      <c r="C1948" s="282"/>
      <c r="D1948" s="282"/>
      <c r="E1948" s="282" t="str">
        <f ca="1">position</f>
        <v/>
      </c>
      <c r="F1948" s="282"/>
      <c r="G1948" s="282"/>
      <c r="H1948" s="282"/>
      <c r="I1948" s="282"/>
      <c r="J1948" s="335"/>
      <c r="K1948" s="282"/>
      <c r="L1948" s="282"/>
      <c r="M1948" s="282"/>
      <c r="N1948" s="282"/>
      <c r="O1948" s="281"/>
      <c r="P1948" s="360" t="str">
        <f ca="1">rescore_patient</f>
        <v/>
      </c>
      <c r="Q1948" s="330" t="str">
        <f ca="1">quantity</f>
        <v/>
      </c>
      <c r="R1948" s="281"/>
      <c r="S1948" s="282"/>
      <c r="T1948" s="282"/>
      <c r="U1948" s="282"/>
      <c r="V1948" s="305"/>
      <c r="W1948" s="305"/>
      <c r="X1948" s="305"/>
      <c r="Y1948" s="282"/>
      <c r="Z1948" s="282" t="e" vm="1">
        <f ca="1">_xlfn.IFS(AND(ISNUMBER(SEARCH("N?m l*", CUSTOMER[[#This Row],[Service Type]], 1)), CUSTOMER[[#This Row],[Count ST]] = TRUE), CUSTOMER[[#This Row],[Quantity]], AND($Y$10:$Y1948 = TRUE, COUNTIFS($H$10:$H1948, CUSTOMER[[#This Row],[Booking]], $J$10:$J1948, CUSTOMER[[#This Row],[Order Date]], $F$10:$F1948, "&lt;&gt;"&amp;"N?m l*")=1), 1, TRUE,  "")</f>
        <v>#NAME?</v>
      </c>
      <c r="AA1948" s="282" t="b">
        <f t="shared" ca="1" si="31"/>
        <v>0</v>
      </c>
      <c r="AB1948" s="305"/>
    </row>
    <row r="1949" spans="1:28" x14ac:dyDescent="0.25">
      <c r="A1949" s="281" t="str">
        <f ca="1">no.</f>
        <v/>
      </c>
      <c r="B1949" s="281"/>
      <c r="C1949" s="282"/>
      <c r="D1949" s="282"/>
      <c r="E1949" s="282" t="str">
        <f ca="1">position</f>
        <v/>
      </c>
      <c r="F1949" s="282"/>
      <c r="G1949" s="282"/>
      <c r="H1949" s="282"/>
      <c r="I1949" s="282"/>
      <c r="J1949" s="335"/>
      <c r="K1949" s="282"/>
      <c r="L1949" s="282"/>
      <c r="M1949" s="282"/>
      <c r="N1949" s="282"/>
      <c r="O1949" s="281"/>
      <c r="P1949" s="360" t="str">
        <f ca="1">rescore_patient</f>
        <v/>
      </c>
      <c r="Q1949" s="330" t="str">
        <f ca="1">quantity</f>
        <v/>
      </c>
      <c r="R1949" s="281"/>
      <c r="S1949" s="282"/>
      <c r="T1949" s="282"/>
      <c r="U1949" s="282"/>
      <c r="V1949" s="305"/>
      <c r="W1949" s="305"/>
      <c r="X1949" s="305"/>
      <c r="Y1949" s="282"/>
      <c r="Z1949" s="282" t="e" vm="1">
        <f ca="1">_xlfn.IFS(AND(ISNUMBER(SEARCH("N?m l*", CUSTOMER[[#This Row],[Service Type]], 1)), CUSTOMER[[#This Row],[Count ST]] = TRUE), CUSTOMER[[#This Row],[Quantity]], AND($Y$10:$Y1949 = TRUE, COUNTIFS($H$10:$H1949, CUSTOMER[[#This Row],[Booking]], $J$10:$J1949, CUSTOMER[[#This Row],[Order Date]], $F$10:$F1949, "&lt;&gt;"&amp;"N?m l*")=1), 1, TRUE,  "")</f>
        <v>#NAME?</v>
      </c>
      <c r="AA1949" s="282" t="b">
        <f t="shared" ca="1" si="31"/>
        <v>0</v>
      </c>
      <c r="AB1949" s="305"/>
    </row>
    <row r="1950" spans="1:28" x14ac:dyDescent="0.25">
      <c r="A1950" s="281" t="str">
        <f ca="1">no.</f>
        <v/>
      </c>
      <c r="B1950" s="281"/>
      <c r="C1950" s="282"/>
      <c r="D1950" s="282"/>
      <c r="E1950" s="282" t="str">
        <f ca="1">position</f>
        <v/>
      </c>
      <c r="F1950" s="282"/>
      <c r="G1950" s="282"/>
      <c r="H1950" s="282"/>
      <c r="I1950" s="282"/>
      <c r="J1950" s="335"/>
      <c r="K1950" s="282"/>
      <c r="L1950" s="282"/>
      <c r="M1950" s="282"/>
      <c r="N1950" s="282"/>
      <c r="O1950" s="281"/>
      <c r="P1950" s="360" t="str">
        <f ca="1">rescore_patient</f>
        <v/>
      </c>
      <c r="Q1950" s="330" t="str">
        <f ca="1">quantity</f>
        <v/>
      </c>
      <c r="R1950" s="281"/>
      <c r="S1950" s="282"/>
      <c r="T1950" s="282"/>
      <c r="U1950" s="282"/>
      <c r="V1950" s="305"/>
      <c r="W1950" s="305"/>
      <c r="X1950" s="305"/>
      <c r="Y1950" s="282"/>
      <c r="Z1950" s="282" t="e" vm="1">
        <f ca="1">_xlfn.IFS(AND(ISNUMBER(SEARCH("N?m l*", CUSTOMER[[#This Row],[Service Type]], 1)), CUSTOMER[[#This Row],[Count ST]] = TRUE), CUSTOMER[[#This Row],[Quantity]], AND($Y$10:$Y1950 = TRUE, COUNTIFS($H$10:$H1950, CUSTOMER[[#This Row],[Booking]], $J$10:$J1950, CUSTOMER[[#This Row],[Order Date]], $F$10:$F1950, "&lt;&gt;"&amp;"N?m l*")=1), 1, TRUE,  "")</f>
        <v>#NAME?</v>
      </c>
      <c r="AA1950" s="282" t="b">
        <f t="shared" ca="1" si="31"/>
        <v>0</v>
      </c>
      <c r="AB1950" s="305"/>
    </row>
    <row r="1951" spans="1:28" x14ac:dyDescent="0.25">
      <c r="A1951" s="281" t="str">
        <f ca="1">no.</f>
        <v/>
      </c>
      <c r="B1951" s="281"/>
      <c r="C1951" s="282"/>
      <c r="D1951" s="282"/>
      <c r="E1951" s="282" t="str">
        <f ca="1">position</f>
        <v/>
      </c>
      <c r="F1951" s="282"/>
      <c r="G1951" s="282"/>
      <c r="H1951" s="282"/>
      <c r="I1951" s="282"/>
      <c r="J1951" s="335"/>
      <c r="K1951" s="282"/>
      <c r="L1951" s="282"/>
      <c r="M1951" s="282"/>
      <c r="N1951" s="282"/>
      <c r="O1951" s="281"/>
      <c r="P1951" s="360" t="str">
        <f ca="1">rescore_patient</f>
        <v/>
      </c>
      <c r="Q1951" s="330" t="str">
        <f ca="1">quantity</f>
        <v/>
      </c>
      <c r="R1951" s="281"/>
      <c r="S1951" s="282"/>
      <c r="T1951" s="282"/>
      <c r="U1951" s="282"/>
      <c r="V1951" s="305"/>
      <c r="W1951" s="305"/>
      <c r="X1951" s="305"/>
      <c r="Y1951" s="282"/>
      <c r="Z1951" s="282" t="e" vm="1">
        <f ca="1">_xlfn.IFS(AND(ISNUMBER(SEARCH("N?m l*", CUSTOMER[[#This Row],[Service Type]], 1)), CUSTOMER[[#This Row],[Count ST]] = TRUE), CUSTOMER[[#This Row],[Quantity]], AND($Y$10:$Y1951 = TRUE, COUNTIFS($H$10:$H1951, CUSTOMER[[#This Row],[Booking]], $J$10:$J1951, CUSTOMER[[#This Row],[Order Date]], $F$10:$F1951, "&lt;&gt;"&amp;"N?m l*")=1), 1, TRUE,  "")</f>
        <v>#NAME?</v>
      </c>
      <c r="AA1951" s="282" t="b">
        <f t="shared" ca="1" si="31"/>
        <v>0</v>
      </c>
      <c r="AB1951" s="305"/>
    </row>
    <row r="1952" spans="1:28" x14ac:dyDescent="0.25">
      <c r="A1952" s="281" t="str">
        <f ca="1">no.</f>
        <v/>
      </c>
      <c r="B1952" s="281"/>
      <c r="C1952" s="282"/>
      <c r="D1952" s="282"/>
      <c r="E1952" s="282" t="str">
        <f ca="1">position</f>
        <v/>
      </c>
      <c r="F1952" s="282"/>
      <c r="G1952" s="282"/>
      <c r="H1952" s="282"/>
      <c r="I1952" s="282"/>
      <c r="J1952" s="335"/>
      <c r="K1952" s="282"/>
      <c r="L1952" s="282"/>
      <c r="M1952" s="282"/>
      <c r="N1952" s="282"/>
      <c r="O1952" s="281"/>
      <c r="P1952" s="360" t="str">
        <f ca="1">rescore_patient</f>
        <v/>
      </c>
      <c r="Q1952" s="330" t="str">
        <f ca="1">quantity</f>
        <v/>
      </c>
      <c r="R1952" s="281"/>
      <c r="S1952" s="282"/>
      <c r="T1952" s="282"/>
      <c r="U1952" s="282"/>
      <c r="V1952" s="305"/>
      <c r="W1952" s="305"/>
      <c r="X1952" s="305"/>
      <c r="Y1952" s="282"/>
      <c r="Z1952" s="282" t="e" vm="1">
        <f ca="1">_xlfn.IFS(AND(ISNUMBER(SEARCH("N?m l*", CUSTOMER[[#This Row],[Service Type]], 1)), CUSTOMER[[#This Row],[Count ST]] = TRUE), CUSTOMER[[#This Row],[Quantity]], AND($Y$10:$Y1952 = TRUE, COUNTIFS($H$10:$H1952, CUSTOMER[[#This Row],[Booking]], $J$10:$J1952, CUSTOMER[[#This Row],[Order Date]], $F$10:$F1952, "&lt;&gt;"&amp;"N?m l*")=1), 1, TRUE,  "")</f>
        <v>#NAME?</v>
      </c>
      <c r="AA1952" s="282" t="b">
        <f t="shared" ca="1" si="31"/>
        <v>0</v>
      </c>
      <c r="AB1952" s="305"/>
    </row>
    <row r="1953" spans="1:28" x14ac:dyDescent="0.25">
      <c r="A1953" s="281" t="str">
        <f ca="1">no.</f>
        <v/>
      </c>
      <c r="B1953" s="281"/>
      <c r="C1953" s="282"/>
      <c r="D1953" s="282"/>
      <c r="E1953" s="282" t="str">
        <f ca="1">position</f>
        <v/>
      </c>
      <c r="F1953" s="282"/>
      <c r="G1953" s="282"/>
      <c r="H1953" s="282"/>
      <c r="I1953" s="282"/>
      <c r="J1953" s="335"/>
      <c r="K1953" s="282"/>
      <c r="L1953" s="282"/>
      <c r="M1953" s="282"/>
      <c r="N1953" s="282"/>
      <c r="O1953" s="281"/>
      <c r="P1953" s="360" t="str">
        <f ca="1">rescore_patient</f>
        <v/>
      </c>
      <c r="Q1953" s="330" t="str">
        <f ca="1">quantity</f>
        <v/>
      </c>
      <c r="R1953" s="281"/>
      <c r="S1953" s="282"/>
      <c r="T1953" s="282"/>
      <c r="U1953" s="282"/>
      <c r="V1953" s="305"/>
      <c r="W1953" s="305"/>
      <c r="X1953" s="305"/>
      <c r="Y1953" s="282"/>
      <c r="Z1953" s="282" t="e" vm="1">
        <f ca="1">_xlfn.IFS(AND(ISNUMBER(SEARCH("N?m l*", CUSTOMER[[#This Row],[Service Type]], 1)), CUSTOMER[[#This Row],[Count ST]] = TRUE), CUSTOMER[[#This Row],[Quantity]], AND($Y$10:$Y1953 = TRUE, COUNTIFS($H$10:$H1953, CUSTOMER[[#This Row],[Booking]], $J$10:$J1953, CUSTOMER[[#This Row],[Order Date]], $F$10:$F1953, "&lt;&gt;"&amp;"N?m l*")=1), 1, TRUE,  "")</f>
        <v>#NAME?</v>
      </c>
      <c r="AA1953" s="282" t="b">
        <f t="shared" ca="1" si="31"/>
        <v>0</v>
      </c>
      <c r="AB1953" s="305"/>
    </row>
    <row r="1954" spans="1:28" x14ac:dyDescent="0.25">
      <c r="A1954" s="281" t="str">
        <f ca="1">no.</f>
        <v/>
      </c>
      <c r="B1954" s="281"/>
      <c r="C1954" s="282"/>
      <c r="D1954" s="282"/>
      <c r="E1954" s="282" t="str">
        <f ca="1">position</f>
        <v/>
      </c>
      <c r="F1954" s="282"/>
      <c r="G1954" s="282"/>
      <c r="H1954" s="282"/>
      <c r="I1954" s="282"/>
      <c r="J1954" s="335"/>
      <c r="K1954" s="282"/>
      <c r="L1954" s="282"/>
      <c r="M1954" s="282"/>
      <c r="N1954" s="282"/>
      <c r="O1954" s="281"/>
      <c r="P1954" s="360" t="str">
        <f ca="1">rescore_patient</f>
        <v/>
      </c>
      <c r="Q1954" s="330" t="str">
        <f ca="1">quantity</f>
        <v/>
      </c>
      <c r="R1954" s="281"/>
      <c r="S1954" s="282"/>
      <c r="T1954" s="282"/>
      <c r="U1954" s="282"/>
      <c r="V1954" s="305"/>
      <c r="W1954" s="305"/>
      <c r="X1954" s="305"/>
      <c r="Y1954" s="282"/>
      <c r="Z1954" s="282" t="e" vm="1">
        <f ca="1">_xlfn.IFS(AND(ISNUMBER(SEARCH("N?m l*", CUSTOMER[[#This Row],[Service Type]], 1)), CUSTOMER[[#This Row],[Count ST]] = TRUE), CUSTOMER[[#This Row],[Quantity]], AND($Y$10:$Y1954 = TRUE, COUNTIFS($H$10:$H1954, CUSTOMER[[#This Row],[Booking]], $J$10:$J1954, CUSTOMER[[#This Row],[Order Date]], $F$10:$F1954, "&lt;&gt;"&amp;"N?m l*")=1), 1, TRUE,  "")</f>
        <v>#NAME?</v>
      </c>
      <c r="AA1954" s="282" t="b">
        <f t="shared" ca="1" si="31"/>
        <v>0</v>
      </c>
      <c r="AB1954" s="305"/>
    </row>
    <row r="1955" spans="1:28" x14ac:dyDescent="0.25">
      <c r="A1955" s="281" t="str">
        <f ca="1">no.</f>
        <v/>
      </c>
      <c r="B1955" s="281"/>
      <c r="C1955" s="282"/>
      <c r="D1955" s="282"/>
      <c r="E1955" s="282" t="str">
        <f ca="1">position</f>
        <v/>
      </c>
      <c r="F1955" s="282"/>
      <c r="G1955" s="282"/>
      <c r="H1955" s="282"/>
      <c r="I1955" s="282"/>
      <c r="J1955" s="335"/>
      <c r="K1955" s="282"/>
      <c r="L1955" s="282"/>
      <c r="M1955" s="282"/>
      <c r="N1955" s="282"/>
      <c r="O1955" s="281"/>
      <c r="P1955" s="360" t="str">
        <f ca="1">rescore_patient</f>
        <v/>
      </c>
      <c r="Q1955" s="330" t="str">
        <f ca="1">quantity</f>
        <v/>
      </c>
      <c r="R1955" s="281"/>
      <c r="S1955" s="282"/>
      <c r="T1955" s="282"/>
      <c r="U1955" s="282"/>
      <c r="V1955" s="305"/>
      <c r="W1955" s="305"/>
      <c r="X1955" s="305"/>
      <c r="Y1955" s="282"/>
      <c r="Z1955" s="282" t="e" vm="1">
        <f ca="1">_xlfn.IFS(AND(ISNUMBER(SEARCH("N?m l*", CUSTOMER[[#This Row],[Service Type]], 1)), CUSTOMER[[#This Row],[Count ST]] = TRUE), CUSTOMER[[#This Row],[Quantity]], AND($Y$10:$Y1955 = TRUE, COUNTIFS($H$10:$H1955, CUSTOMER[[#This Row],[Booking]], $J$10:$J1955, CUSTOMER[[#This Row],[Order Date]], $F$10:$F1955, "&lt;&gt;"&amp;"N?m l*")=1), 1, TRUE,  "")</f>
        <v>#NAME?</v>
      </c>
      <c r="AA1955" s="282" t="b">
        <f t="shared" ca="1" si="31"/>
        <v>0</v>
      </c>
      <c r="AB1955" s="305"/>
    </row>
    <row r="1956" spans="1:28" x14ac:dyDescent="0.25">
      <c r="A1956" s="281" t="str">
        <f ca="1">no.</f>
        <v/>
      </c>
      <c r="B1956" s="281"/>
      <c r="C1956" s="282"/>
      <c r="D1956" s="282"/>
      <c r="E1956" s="282" t="str">
        <f ca="1">position</f>
        <v/>
      </c>
      <c r="F1956" s="282"/>
      <c r="G1956" s="282"/>
      <c r="H1956" s="282"/>
      <c r="I1956" s="282"/>
      <c r="J1956" s="335"/>
      <c r="K1956" s="282"/>
      <c r="L1956" s="282"/>
      <c r="M1956" s="282"/>
      <c r="N1956" s="282"/>
      <c r="O1956" s="281"/>
      <c r="P1956" s="360" t="str">
        <f ca="1">rescore_patient</f>
        <v/>
      </c>
      <c r="Q1956" s="330" t="str">
        <f ca="1">quantity</f>
        <v/>
      </c>
      <c r="R1956" s="281"/>
      <c r="S1956" s="282"/>
      <c r="T1956" s="282"/>
      <c r="U1956" s="282"/>
      <c r="V1956" s="305"/>
      <c r="W1956" s="305"/>
      <c r="X1956" s="305"/>
      <c r="Y1956" s="282"/>
      <c r="Z1956" s="282" t="e" vm="1">
        <f ca="1">_xlfn.IFS(AND(ISNUMBER(SEARCH("N?m l*", CUSTOMER[[#This Row],[Service Type]], 1)), CUSTOMER[[#This Row],[Count ST]] = TRUE), CUSTOMER[[#This Row],[Quantity]], AND($Y$10:$Y1956 = TRUE, COUNTIFS($H$10:$H1956, CUSTOMER[[#This Row],[Booking]], $J$10:$J1956, CUSTOMER[[#This Row],[Order Date]], $F$10:$F1956, "&lt;&gt;"&amp;"N?m l*")=1), 1, TRUE,  "")</f>
        <v>#NAME?</v>
      </c>
      <c r="AA1956" s="282" t="b">
        <f t="shared" ca="1" si="31"/>
        <v>0</v>
      </c>
      <c r="AB1956" s="305"/>
    </row>
    <row r="1957" spans="1:28" x14ac:dyDescent="0.25">
      <c r="A1957" s="281" t="str">
        <f ca="1">no.</f>
        <v/>
      </c>
      <c r="B1957" s="281"/>
      <c r="C1957" s="282"/>
      <c r="D1957" s="282"/>
      <c r="E1957" s="282" t="str">
        <f ca="1">position</f>
        <v/>
      </c>
      <c r="F1957" s="282"/>
      <c r="G1957" s="282"/>
      <c r="H1957" s="282"/>
      <c r="I1957" s="282"/>
      <c r="J1957" s="335"/>
      <c r="K1957" s="282"/>
      <c r="L1957" s="282"/>
      <c r="M1957" s="282"/>
      <c r="N1957" s="282"/>
      <c r="O1957" s="281"/>
      <c r="P1957" s="360" t="str">
        <f ca="1">rescore_patient</f>
        <v/>
      </c>
      <c r="Q1957" s="330" t="str">
        <f ca="1">quantity</f>
        <v/>
      </c>
      <c r="R1957" s="281"/>
      <c r="S1957" s="282"/>
      <c r="T1957" s="282"/>
      <c r="U1957" s="282"/>
      <c r="V1957" s="305"/>
      <c r="W1957" s="305"/>
      <c r="X1957" s="305"/>
      <c r="Y1957" s="282"/>
      <c r="Z1957" s="282" t="e" vm="1">
        <f ca="1">_xlfn.IFS(AND(ISNUMBER(SEARCH("N?m l*", CUSTOMER[[#This Row],[Service Type]], 1)), CUSTOMER[[#This Row],[Count ST]] = TRUE), CUSTOMER[[#This Row],[Quantity]], AND($Y$10:$Y1957 = TRUE, COUNTIFS($H$10:$H1957, CUSTOMER[[#This Row],[Booking]], $J$10:$J1957, CUSTOMER[[#This Row],[Order Date]], $F$10:$F1957, "&lt;&gt;"&amp;"N?m l*")=1), 1, TRUE,  "")</f>
        <v>#NAME?</v>
      </c>
      <c r="AA1957" s="282" t="b">
        <f t="shared" ca="1" si="31"/>
        <v>0</v>
      </c>
      <c r="AB1957" s="305"/>
    </row>
    <row r="1958" spans="1:28" x14ac:dyDescent="0.25">
      <c r="A1958" s="281" t="str">
        <f ca="1">no.</f>
        <v/>
      </c>
      <c r="B1958" s="281"/>
      <c r="C1958" s="282"/>
      <c r="D1958" s="282"/>
      <c r="E1958" s="282" t="str">
        <f ca="1">position</f>
        <v/>
      </c>
      <c r="F1958" s="282"/>
      <c r="G1958" s="282"/>
      <c r="H1958" s="282"/>
      <c r="I1958" s="282"/>
      <c r="J1958" s="335"/>
      <c r="K1958" s="282"/>
      <c r="L1958" s="282"/>
      <c r="M1958" s="282"/>
      <c r="N1958" s="282"/>
      <c r="O1958" s="281"/>
      <c r="P1958" s="360" t="str">
        <f ca="1">rescore_patient</f>
        <v/>
      </c>
      <c r="Q1958" s="330" t="str">
        <f ca="1">quantity</f>
        <v/>
      </c>
      <c r="R1958" s="281"/>
      <c r="S1958" s="282"/>
      <c r="T1958" s="282"/>
      <c r="U1958" s="282"/>
      <c r="V1958" s="305"/>
      <c r="W1958" s="305"/>
      <c r="X1958" s="305"/>
      <c r="Y1958" s="282"/>
      <c r="Z1958" s="282" t="e" vm="1">
        <f ca="1">_xlfn.IFS(AND(ISNUMBER(SEARCH("N?m l*", CUSTOMER[[#This Row],[Service Type]], 1)), CUSTOMER[[#This Row],[Count ST]] = TRUE), CUSTOMER[[#This Row],[Quantity]], AND($Y$10:$Y1958 = TRUE, COUNTIFS($H$10:$H1958, CUSTOMER[[#This Row],[Booking]], $J$10:$J1958, CUSTOMER[[#This Row],[Order Date]], $F$10:$F1958, "&lt;&gt;"&amp;"N?m l*")=1), 1, TRUE,  "")</f>
        <v>#NAME?</v>
      </c>
      <c r="AA1958" s="282" t="b">
        <f t="shared" ca="1" si="31"/>
        <v>0</v>
      </c>
      <c r="AB1958" s="305"/>
    </row>
    <row r="1959" spans="1:28" x14ac:dyDescent="0.25">
      <c r="A1959" s="281" t="str">
        <f ca="1">no.</f>
        <v/>
      </c>
      <c r="B1959" s="281"/>
      <c r="C1959" s="282"/>
      <c r="D1959" s="282"/>
      <c r="E1959" s="282" t="str">
        <f ca="1">position</f>
        <v/>
      </c>
      <c r="F1959" s="282"/>
      <c r="G1959" s="282"/>
      <c r="H1959" s="282"/>
      <c r="I1959" s="282"/>
      <c r="J1959" s="335"/>
      <c r="K1959" s="282"/>
      <c r="L1959" s="282"/>
      <c r="M1959" s="282"/>
      <c r="N1959" s="282"/>
      <c r="O1959" s="281"/>
      <c r="P1959" s="360" t="str">
        <f ca="1">rescore_patient</f>
        <v/>
      </c>
      <c r="Q1959" s="330" t="str">
        <f ca="1">quantity</f>
        <v/>
      </c>
      <c r="R1959" s="281"/>
      <c r="S1959" s="282"/>
      <c r="T1959" s="282"/>
      <c r="U1959" s="282"/>
      <c r="V1959" s="305"/>
      <c r="W1959" s="305"/>
      <c r="X1959" s="305"/>
      <c r="Y1959" s="282"/>
      <c r="Z1959" s="282" t="e" vm="1">
        <f ca="1">_xlfn.IFS(AND(ISNUMBER(SEARCH("N?m l*", CUSTOMER[[#This Row],[Service Type]], 1)), CUSTOMER[[#This Row],[Count ST]] = TRUE), CUSTOMER[[#This Row],[Quantity]], AND($Y$10:$Y1959 = TRUE, COUNTIFS($H$10:$H1959, CUSTOMER[[#This Row],[Booking]], $J$10:$J1959, CUSTOMER[[#This Row],[Order Date]], $F$10:$F1959, "&lt;&gt;"&amp;"N?m l*")=1), 1, TRUE,  "")</f>
        <v>#NAME?</v>
      </c>
      <c r="AA1959" s="282" t="b">
        <f t="shared" ca="1" si="31"/>
        <v>0</v>
      </c>
      <c r="AB1959" s="305"/>
    </row>
    <row r="1960" spans="1:28" x14ac:dyDescent="0.25">
      <c r="A1960" s="281" t="str">
        <f ca="1">no.</f>
        <v/>
      </c>
      <c r="B1960" s="281"/>
      <c r="C1960" s="282"/>
      <c r="D1960" s="282"/>
      <c r="E1960" s="282" t="str">
        <f ca="1">position</f>
        <v/>
      </c>
      <c r="F1960" s="282"/>
      <c r="G1960" s="282"/>
      <c r="H1960" s="282"/>
      <c r="I1960" s="282"/>
      <c r="J1960" s="335"/>
      <c r="K1960" s="282"/>
      <c r="L1960" s="282"/>
      <c r="M1960" s="282"/>
      <c r="N1960" s="282"/>
      <c r="O1960" s="281"/>
      <c r="P1960" s="360" t="str">
        <f ca="1">rescore_patient</f>
        <v/>
      </c>
      <c r="Q1960" s="330" t="str">
        <f ca="1">quantity</f>
        <v/>
      </c>
      <c r="R1960" s="281"/>
      <c r="S1960" s="282"/>
      <c r="T1960" s="282"/>
      <c r="U1960" s="282"/>
      <c r="V1960" s="305"/>
      <c r="W1960" s="305"/>
      <c r="X1960" s="305"/>
      <c r="Y1960" s="282"/>
      <c r="Z1960" s="282" t="e" vm="1">
        <f ca="1">_xlfn.IFS(AND(ISNUMBER(SEARCH("N?m l*", CUSTOMER[[#This Row],[Service Type]], 1)), CUSTOMER[[#This Row],[Count ST]] = TRUE), CUSTOMER[[#This Row],[Quantity]], AND($Y$10:$Y1960 = TRUE, COUNTIFS($H$10:$H1960, CUSTOMER[[#This Row],[Booking]], $J$10:$J1960, CUSTOMER[[#This Row],[Order Date]], $F$10:$F1960, "&lt;&gt;"&amp;"N?m l*")=1), 1, TRUE,  "")</f>
        <v>#NAME?</v>
      </c>
      <c r="AA1960" s="282" t="b">
        <f t="shared" ca="1" si="31"/>
        <v>0</v>
      </c>
      <c r="AB1960" s="305"/>
    </row>
    <row r="1961" spans="1:28" x14ac:dyDescent="0.25">
      <c r="A1961" s="281" t="str">
        <f ca="1">no.</f>
        <v/>
      </c>
      <c r="B1961" s="281"/>
      <c r="C1961" s="282"/>
      <c r="D1961" s="282"/>
      <c r="E1961" s="282" t="str">
        <f ca="1">position</f>
        <v/>
      </c>
      <c r="F1961" s="282"/>
      <c r="G1961" s="282"/>
      <c r="H1961" s="282"/>
      <c r="I1961" s="282"/>
      <c r="J1961" s="335"/>
      <c r="K1961" s="282"/>
      <c r="L1961" s="282"/>
      <c r="M1961" s="282"/>
      <c r="N1961" s="282"/>
      <c r="O1961" s="281"/>
      <c r="P1961" s="360" t="str">
        <f ca="1">rescore_patient</f>
        <v/>
      </c>
      <c r="Q1961" s="330" t="str">
        <f ca="1">quantity</f>
        <v/>
      </c>
      <c r="R1961" s="281"/>
      <c r="S1961" s="282"/>
      <c r="T1961" s="282"/>
      <c r="U1961" s="282"/>
      <c r="V1961" s="305"/>
      <c r="W1961" s="305"/>
      <c r="X1961" s="305"/>
      <c r="Y1961" s="282"/>
      <c r="Z1961" s="282" t="e" vm="1">
        <f ca="1">_xlfn.IFS(AND(ISNUMBER(SEARCH("N?m l*", CUSTOMER[[#This Row],[Service Type]], 1)), CUSTOMER[[#This Row],[Count ST]] = TRUE), CUSTOMER[[#This Row],[Quantity]], AND($Y$10:$Y1961 = TRUE, COUNTIFS($H$10:$H1961, CUSTOMER[[#This Row],[Booking]], $J$10:$J1961, CUSTOMER[[#This Row],[Order Date]], $F$10:$F1961, "&lt;&gt;"&amp;"N?m l*")=1), 1, TRUE,  "")</f>
        <v>#NAME?</v>
      </c>
      <c r="AA1961" s="282" t="b">
        <f t="shared" ca="1" si="31"/>
        <v>0</v>
      </c>
      <c r="AB1961" s="305"/>
    </row>
    <row r="1962" spans="1:28" x14ac:dyDescent="0.25">
      <c r="A1962" s="281" t="str">
        <f ca="1">no.</f>
        <v/>
      </c>
      <c r="B1962" s="281"/>
      <c r="C1962" s="282"/>
      <c r="D1962" s="282"/>
      <c r="E1962" s="282" t="str">
        <f ca="1">position</f>
        <v/>
      </c>
      <c r="F1962" s="282"/>
      <c r="G1962" s="282"/>
      <c r="H1962" s="282"/>
      <c r="I1962" s="282"/>
      <c r="J1962" s="335"/>
      <c r="K1962" s="282"/>
      <c r="L1962" s="282"/>
      <c r="M1962" s="282"/>
      <c r="N1962" s="282"/>
      <c r="O1962" s="281"/>
      <c r="P1962" s="360" t="str">
        <f ca="1">rescore_patient</f>
        <v/>
      </c>
      <c r="Q1962" s="330" t="str">
        <f ca="1">quantity</f>
        <v/>
      </c>
      <c r="R1962" s="281"/>
      <c r="S1962" s="282"/>
      <c r="T1962" s="282"/>
      <c r="U1962" s="282"/>
      <c r="V1962" s="305"/>
      <c r="W1962" s="305"/>
      <c r="X1962" s="305"/>
      <c r="Y1962" s="282"/>
      <c r="Z1962" s="282" t="e" vm="1">
        <f ca="1">_xlfn.IFS(AND(ISNUMBER(SEARCH("N?m l*", CUSTOMER[[#This Row],[Service Type]], 1)), CUSTOMER[[#This Row],[Count ST]] = TRUE), CUSTOMER[[#This Row],[Quantity]], AND($Y$10:$Y1962 = TRUE, COUNTIFS($H$10:$H1962, CUSTOMER[[#This Row],[Booking]], $J$10:$J1962, CUSTOMER[[#This Row],[Order Date]], $F$10:$F1962, "&lt;&gt;"&amp;"N?m l*")=1), 1, TRUE,  "")</f>
        <v>#NAME?</v>
      </c>
      <c r="AA1962" s="282" t="b">
        <f t="shared" ca="1" si="31"/>
        <v>0</v>
      </c>
      <c r="AB1962" s="305"/>
    </row>
    <row r="1963" spans="1:28" x14ac:dyDescent="0.25">
      <c r="A1963" s="281" t="str">
        <f ca="1">no.</f>
        <v/>
      </c>
      <c r="B1963" s="281"/>
      <c r="C1963" s="282"/>
      <c r="D1963" s="282"/>
      <c r="E1963" s="282" t="str">
        <f ca="1">position</f>
        <v/>
      </c>
      <c r="F1963" s="282"/>
      <c r="G1963" s="282"/>
      <c r="H1963" s="282"/>
      <c r="I1963" s="282"/>
      <c r="J1963" s="335"/>
      <c r="K1963" s="282"/>
      <c r="L1963" s="282"/>
      <c r="M1963" s="282"/>
      <c r="N1963" s="282"/>
      <c r="O1963" s="281"/>
      <c r="P1963" s="360" t="str">
        <f ca="1">rescore_patient</f>
        <v/>
      </c>
      <c r="Q1963" s="330" t="str">
        <f ca="1">quantity</f>
        <v/>
      </c>
      <c r="R1963" s="281"/>
      <c r="S1963" s="282"/>
      <c r="T1963" s="282"/>
      <c r="U1963" s="282"/>
      <c r="V1963" s="305"/>
      <c r="W1963" s="305"/>
      <c r="X1963" s="305"/>
      <c r="Y1963" s="282"/>
      <c r="Z1963" s="282" t="e" vm="1">
        <f ca="1">_xlfn.IFS(AND(ISNUMBER(SEARCH("N?m l*", CUSTOMER[[#This Row],[Service Type]], 1)), CUSTOMER[[#This Row],[Count ST]] = TRUE), CUSTOMER[[#This Row],[Quantity]], AND($Y$10:$Y1963 = TRUE, COUNTIFS($H$10:$H1963, CUSTOMER[[#This Row],[Booking]], $J$10:$J1963, CUSTOMER[[#This Row],[Order Date]], $F$10:$F1963, "&lt;&gt;"&amp;"N?m l*")=1), 1, TRUE,  "")</f>
        <v>#NAME?</v>
      </c>
      <c r="AA1963" s="282" t="b">
        <f t="shared" ca="1" si="31"/>
        <v>0</v>
      </c>
      <c r="AB1963" s="305"/>
    </row>
    <row r="1964" spans="1:28" x14ac:dyDescent="0.25">
      <c r="A1964" s="281" t="str">
        <f ca="1">no.</f>
        <v/>
      </c>
      <c r="B1964" s="281"/>
      <c r="C1964" s="282"/>
      <c r="D1964" s="282"/>
      <c r="E1964" s="282" t="str">
        <f ca="1">position</f>
        <v/>
      </c>
      <c r="F1964" s="282"/>
      <c r="G1964" s="282"/>
      <c r="H1964" s="282"/>
      <c r="I1964" s="282"/>
      <c r="J1964" s="335"/>
      <c r="K1964" s="282"/>
      <c r="L1964" s="282"/>
      <c r="M1964" s="282"/>
      <c r="N1964" s="282"/>
      <c r="O1964" s="281"/>
      <c r="P1964" s="360" t="str">
        <f ca="1">rescore_patient</f>
        <v/>
      </c>
      <c r="Q1964" s="330" t="str">
        <f ca="1">quantity</f>
        <v/>
      </c>
      <c r="R1964" s="281"/>
      <c r="S1964" s="282"/>
      <c r="T1964" s="282"/>
      <c r="U1964" s="282"/>
      <c r="V1964" s="305"/>
      <c r="W1964" s="305"/>
      <c r="X1964" s="305"/>
      <c r="Y1964" s="282"/>
      <c r="Z1964" s="282" t="e" vm="1">
        <f ca="1">_xlfn.IFS(AND(ISNUMBER(SEARCH("N?m l*", CUSTOMER[[#This Row],[Service Type]], 1)), CUSTOMER[[#This Row],[Count ST]] = TRUE), CUSTOMER[[#This Row],[Quantity]], AND($Y$10:$Y1964 = TRUE, COUNTIFS($H$10:$H1964, CUSTOMER[[#This Row],[Booking]], $J$10:$J1964, CUSTOMER[[#This Row],[Order Date]], $F$10:$F1964, "&lt;&gt;"&amp;"N?m l*")=1), 1, TRUE,  "")</f>
        <v>#NAME?</v>
      </c>
      <c r="AA1964" s="282" t="b">
        <f t="shared" ca="1" si="31"/>
        <v>0</v>
      </c>
      <c r="AB1964" s="305"/>
    </row>
    <row r="1965" spans="1:28" x14ac:dyDescent="0.25">
      <c r="A1965" s="281" t="str">
        <f ca="1">no.</f>
        <v/>
      </c>
      <c r="B1965" s="281"/>
      <c r="C1965" s="282"/>
      <c r="D1965" s="282"/>
      <c r="E1965" s="282" t="str">
        <f ca="1">position</f>
        <v/>
      </c>
      <c r="F1965" s="282"/>
      <c r="G1965" s="282"/>
      <c r="H1965" s="282"/>
      <c r="I1965" s="282"/>
      <c r="J1965" s="335"/>
      <c r="K1965" s="282"/>
      <c r="L1965" s="282"/>
      <c r="M1965" s="282"/>
      <c r="N1965" s="282"/>
      <c r="O1965" s="281"/>
      <c r="P1965" s="360" t="str">
        <f ca="1">rescore_patient</f>
        <v/>
      </c>
      <c r="Q1965" s="330" t="str">
        <f ca="1">quantity</f>
        <v/>
      </c>
      <c r="R1965" s="281"/>
      <c r="S1965" s="282"/>
      <c r="T1965" s="282"/>
      <c r="U1965" s="282"/>
      <c r="V1965" s="305"/>
      <c r="W1965" s="305"/>
      <c r="X1965" s="305"/>
      <c r="Y1965" s="282"/>
      <c r="Z1965" s="282" t="e" vm="1">
        <f ca="1">_xlfn.IFS(AND(ISNUMBER(SEARCH("N?m l*", CUSTOMER[[#This Row],[Service Type]], 1)), CUSTOMER[[#This Row],[Count ST]] = TRUE), CUSTOMER[[#This Row],[Quantity]], AND($Y$10:$Y1965 = TRUE, COUNTIFS($H$10:$H1965, CUSTOMER[[#This Row],[Booking]], $J$10:$J1965, CUSTOMER[[#This Row],[Order Date]], $F$10:$F1965, "&lt;&gt;"&amp;"N?m l*")=1), 1, TRUE,  "")</f>
        <v>#NAME?</v>
      </c>
      <c r="AA1965" s="282" t="b">
        <f t="shared" ca="1" si="31"/>
        <v>0</v>
      </c>
      <c r="AB1965" s="305"/>
    </row>
    <row r="1966" spans="1:28" x14ac:dyDescent="0.25">
      <c r="A1966" s="281" t="str">
        <f ca="1">no.</f>
        <v/>
      </c>
      <c r="B1966" s="281"/>
      <c r="C1966" s="282"/>
      <c r="D1966" s="282"/>
      <c r="E1966" s="282" t="str">
        <f ca="1">position</f>
        <v/>
      </c>
      <c r="F1966" s="282"/>
      <c r="G1966" s="282"/>
      <c r="H1966" s="282"/>
      <c r="I1966" s="282"/>
      <c r="J1966" s="335"/>
      <c r="K1966" s="282"/>
      <c r="L1966" s="282"/>
      <c r="M1966" s="282"/>
      <c r="N1966" s="282"/>
      <c r="O1966" s="281"/>
      <c r="P1966" s="360" t="str">
        <f ca="1">rescore_patient</f>
        <v/>
      </c>
      <c r="Q1966" s="330" t="str">
        <f ca="1">quantity</f>
        <v/>
      </c>
      <c r="R1966" s="281"/>
      <c r="S1966" s="282"/>
      <c r="T1966" s="282"/>
      <c r="U1966" s="282"/>
      <c r="V1966" s="305"/>
      <c r="W1966" s="305"/>
      <c r="X1966" s="305"/>
      <c r="Y1966" s="282"/>
      <c r="Z1966" s="282" t="e" vm="1">
        <f ca="1">_xlfn.IFS(AND(ISNUMBER(SEARCH("N?m l*", CUSTOMER[[#This Row],[Service Type]], 1)), CUSTOMER[[#This Row],[Count ST]] = TRUE), CUSTOMER[[#This Row],[Quantity]], AND($Y$10:$Y1966 = TRUE, COUNTIFS($H$10:$H1966, CUSTOMER[[#This Row],[Booking]], $J$10:$J1966, CUSTOMER[[#This Row],[Order Date]], $F$10:$F1966, "&lt;&gt;"&amp;"N?m l*")=1), 1, TRUE,  "")</f>
        <v>#NAME?</v>
      </c>
      <c r="AA1966" s="282" t="b">
        <f t="shared" ca="1" si="31"/>
        <v>0</v>
      </c>
      <c r="AB1966" s="305"/>
    </row>
    <row r="1967" spans="1:28" x14ac:dyDescent="0.25">
      <c r="A1967" s="281" t="str">
        <f ca="1">no.</f>
        <v/>
      </c>
      <c r="B1967" s="281"/>
      <c r="C1967" s="282"/>
      <c r="D1967" s="282"/>
      <c r="E1967" s="282" t="str">
        <f ca="1">position</f>
        <v/>
      </c>
      <c r="F1967" s="282"/>
      <c r="G1967" s="282"/>
      <c r="H1967" s="282"/>
      <c r="I1967" s="282"/>
      <c r="J1967" s="335"/>
      <c r="K1967" s="282"/>
      <c r="L1967" s="282"/>
      <c r="M1967" s="282"/>
      <c r="N1967" s="282"/>
      <c r="O1967" s="281"/>
      <c r="P1967" s="360" t="str">
        <f ca="1">rescore_patient</f>
        <v/>
      </c>
      <c r="Q1967" s="330" t="str">
        <f ca="1">quantity</f>
        <v/>
      </c>
      <c r="R1967" s="281"/>
      <c r="S1967" s="282"/>
      <c r="T1967" s="282"/>
      <c r="U1967" s="282"/>
      <c r="V1967" s="305"/>
      <c r="W1967" s="305"/>
      <c r="X1967" s="305"/>
      <c r="Y1967" s="282"/>
      <c r="Z1967" s="282" t="e" vm="1">
        <f ca="1">_xlfn.IFS(AND(ISNUMBER(SEARCH("N?m l*", CUSTOMER[[#This Row],[Service Type]], 1)), CUSTOMER[[#This Row],[Count ST]] = TRUE), CUSTOMER[[#This Row],[Quantity]], AND($Y$10:$Y1967 = TRUE, COUNTIFS($H$10:$H1967, CUSTOMER[[#This Row],[Booking]], $J$10:$J1967, CUSTOMER[[#This Row],[Order Date]], $F$10:$F1967, "&lt;&gt;"&amp;"N?m l*")=1), 1, TRUE,  "")</f>
        <v>#NAME?</v>
      </c>
      <c r="AA1967" s="282" t="b">
        <f t="shared" ca="1" si="31"/>
        <v>0</v>
      </c>
      <c r="AB1967" s="305"/>
    </row>
    <row r="1968" spans="1:28" x14ac:dyDescent="0.25">
      <c r="A1968" s="281" t="str">
        <f ca="1">no.</f>
        <v/>
      </c>
      <c r="B1968" s="281"/>
      <c r="C1968" s="282"/>
      <c r="D1968" s="282"/>
      <c r="E1968" s="282" t="str">
        <f ca="1">position</f>
        <v/>
      </c>
      <c r="F1968" s="282"/>
      <c r="G1968" s="282"/>
      <c r="H1968" s="282"/>
      <c r="I1968" s="282"/>
      <c r="J1968" s="335"/>
      <c r="K1968" s="282"/>
      <c r="L1968" s="282"/>
      <c r="M1968" s="282"/>
      <c r="N1968" s="282"/>
      <c r="O1968" s="281"/>
      <c r="P1968" s="360" t="str">
        <f ca="1">rescore_patient</f>
        <v/>
      </c>
      <c r="Q1968" s="330" t="str">
        <f ca="1">quantity</f>
        <v/>
      </c>
      <c r="R1968" s="281"/>
      <c r="S1968" s="282"/>
      <c r="T1968" s="282"/>
      <c r="U1968" s="282"/>
      <c r="V1968" s="305"/>
      <c r="W1968" s="305"/>
      <c r="X1968" s="305"/>
      <c r="Y1968" s="282"/>
      <c r="Z1968" s="282" t="e" vm="1">
        <f ca="1">_xlfn.IFS(AND(ISNUMBER(SEARCH("N?m l*", CUSTOMER[[#This Row],[Service Type]], 1)), CUSTOMER[[#This Row],[Count ST]] = TRUE), CUSTOMER[[#This Row],[Quantity]], AND($Y$10:$Y1968 = TRUE, COUNTIFS($H$10:$H1968, CUSTOMER[[#This Row],[Booking]], $J$10:$J1968, CUSTOMER[[#This Row],[Order Date]], $F$10:$F1968, "&lt;&gt;"&amp;"N?m l*")=1), 1, TRUE,  "")</f>
        <v>#NAME?</v>
      </c>
      <c r="AA1968" s="282" t="b">
        <f t="shared" ca="1" si="31"/>
        <v>0</v>
      </c>
      <c r="AB1968" s="305"/>
    </row>
    <row r="1969" spans="1:28" x14ac:dyDescent="0.25">
      <c r="A1969" s="281" t="str">
        <f ca="1">no.</f>
        <v/>
      </c>
      <c r="B1969" s="281"/>
      <c r="C1969" s="282"/>
      <c r="D1969" s="282"/>
      <c r="E1969" s="282" t="str">
        <f ca="1">position</f>
        <v/>
      </c>
      <c r="F1969" s="282"/>
      <c r="G1969" s="282"/>
      <c r="H1969" s="282"/>
      <c r="I1969" s="282"/>
      <c r="J1969" s="335"/>
      <c r="K1969" s="282"/>
      <c r="L1969" s="282"/>
      <c r="M1969" s="282"/>
      <c r="N1969" s="282"/>
      <c r="O1969" s="281"/>
      <c r="P1969" s="360" t="str">
        <f ca="1">rescore_patient</f>
        <v/>
      </c>
      <c r="Q1969" s="330" t="str">
        <f ca="1">quantity</f>
        <v/>
      </c>
      <c r="R1969" s="281"/>
      <c r="S1969" s="282"/>
      <c r="T1969" s="282"/>
      <c r="U1969" s="282"/>
      <c r="V1969" s="305"/>
      <c r="W1969" s="305"/>
      <c r="X1969" s="305"/>
      <c r="Y1969" s="282"/>
      <c r="Z1969" s="282" t="e" vm="1">
        <f ca="1">_xlfn.IFS(AND(ISNUMBER(SEARCH("N?m l*", CUSTOMER[[#This Row],[Service Type]], 1)), CUSTOMER[[#This Row],[Count ST]] = TRUE), CUSTOMER[[#This Row],[Quantity]], AND($Y$10:$Y1969 = TRUE, COUNTIFS($H$10:$H1969, CUSTOMER[[#This Row],[Booking]], $J$10:$J1969, CUSTOMER[[#This Row],[Order Date]], $F$10:$F1969, "&lt;&gt;"&amp;"N?m l*")=1), 1, TRUE,  "")</f>
        <v>#NAME?</v>
      </c>
      <c r="AA1969" s="282" t="b">
        <f t="shared" ca="1" si="31"/>
        <v>0</v>
      </c>
      <c r="AB1969" s="305"/>
    </row>
    <row r="1970" spans="1:28" x14ac:dyDescent="0.25">
      <c r="A1970" s="281" t="str">
        <f ca="1">no.</f>
        <v/>
      </c>
      <c r="B1970" s="281"/>
      <c r="C1970" s="282"/>
      <c r="D1970" s="282"/>
      <c r="E1970" s="282" t="str">
        <f ca="1">position</f>
        <v/>
      </c>
      <c r="F1970" s="282"/>
      <c r="G1970" s="282"/>
      <c r="H1970" s="282"/>
      <c r="I1970" s="282"/>
      <c r="J1970" s="335"/>
      <c r="K1970" s="282"/>
      <c r="L1970" s="282"/>
      <c r="M1970" s="282"/>
      <c r="N1970" s="282"/>
      <c r="O1970" s="281"/>
      <c r="P1970" s="360" t="str">
        <f ca="1">rescore_patient</f>
        <v/>
      </c>
      <c r="Q1970" s="330" t="str">
        <f ca="1">quantity</f>
        <v/>
      </c>
      <c r="R1970" s="281"/>
      <c r="S1970" s="282"/>
      <c r="T1970" s="282"/>
      <c r="U1970" s="282"/>
      <c r="V1970" s="305"/>
      <c r="W1970" s="305"/>
      <c r="X1970" s="305"/>
      <c r="Y1970" s="282"/>
      <c r="Z1970" s="282" t="e" vm="1">
        <f ca="1">_xlfn.IFS(AND(ISNUMBER(SEARCH("N?m l*", CUSTOMER[[#This Row],[Service Type]], 1)), CUSTOMER[[#This Row],[Count ST]] = TRUE), CUSTOMER[[#This Row],[Quantity]], AND($Y$10:$Y1970 = TRUE, COUNTIFS($H$10:$H1970, CUSTOMER[[#This Row],[Booking]], $J$10:$J1970, CUSTOMER[[#This Row],[Order Date]], $F$10:$F1970, "&lt;&gt;"&amp;"N?m l*")=1), 1, TRUE,  "")</f>
        <v>#NAME?</v>
      </c>
      <c r="AA1970" s="282" t="b">
        <f t="shared" ca="1" si="31"/>
        <v>0</v>
      </c>
      <c r="AB1970" s="305"/>
    </row>
    <row r="1971" spans="1:28" x14ac:dyDescent="0.25">
      <c r="A1971" s="281" t="str">
        <f ca="1">no.</f>
        <v/>
      </c>
      <c r="B1971" s="281"/>
      <c r="C1971" s="282"/>
      <c r="D1971" s="282"/>
      <c r="E1971" s="282" t="str">
        <f ca="1">position</f>
        <v/>
      </c>
      <c r="F1971" s="282"/>
      <c r="G1971" s="282"/>
      <c r="H1971" s="282"/>
      <c r="I1971" s="282"/>
      <c r="J1971" s="335"/>
      <c r="K1971" s="282"/>
      <c r="L1971" s="282"/>
      <c r="M1971" s="282"/>
      <c r="N1971" s="282"/>
      <c r="O1971" s="281"/>
      <c r="P1971" s="360" t="str">
        <f ca="1">rescore_patient</f>
        <v/>
      </c>
      <c r="Q1971" s="330" t="str">
        <f ca="1">quantity</f>
        <v/>
      </c>
      <c r="R1971" s="281"/>
      <c r="S1971" s="282"/>
      <c r="T1971" s="282"/>
      <c r="U1971" s="282"/>
      <c r="V1971" s="305"/>
      <c r="W1971" s="305"/>
      <c r="X1971" s="305"/>
      <c r="Y1971" s="282"/>
      <c r="Z1971" s="282" t="e" vm="1">
        <f ca="1">_xlfn.IFS(AND(ISNUMBER(SEARCH("N?m l*", CUSTOMER[[#This Row],[Service Type]], 1)), CUSTOMER[[#This Row],[Count ST]] = TRUE), CUSTOMER[[#This Row],[Quantity]], AND($Y$10:$Y1971 = TRUE, COUNTIFS($H$10:$H1971, CUSTOMER[[#This Row],[Booking]], $J$10:$J1971, CUSTOMER[[#This Row],[Order Date]], $F$10:$F1971, "&lt;&gt;"&amp;"N?m l*")=1), 1, TRUE,  "")</f>
        <v>#NAME?</v>
      </c>
      <c r="AA1971" s="282" t="b">
        <f t="shared" ca="1" si="31"/>
        <v>0</v>
      </c>
      <c r="AB1971" s="305"/>
    </row>
    <row r="1972" spans="1:28" x14ac:dyDescent="0.25">
      <c r="A1972" s="281" t="str">
        <f ca="1">no.</f>
        <v/>
      </c>
      <c r="B1972" s="281"/>
      <c r="C1972" s="282"/>
      <c r="D1972" s="282"/>
      <c r="E1972" s="282" t="str">
        <f ca="1">position</f>
        <v/>
      </c>
      <c r="F1972" s="282"/>
      <c r="G1972" s="282"/>
      <c r="H1972" s="282"/>
      <c r="I1972" s="282"/>
      <c r="J1972" s="335"/>
      <c r="K1972" s="282"/>
      <c r="L1972" s="282"/>
      <c r="M1972" s="282"/>
      <c r="N1972" s="282"/>
      <c r="O1972" s="281"/>
      <c r="P1972" s="360" t="str">
        <f ca="1">rescore_patient</f>
        <v/>
      </c>
      <c r="Q1972" s="330" t="str">
        <f ca="1">quantity</f>
        <v/>
      </c>
      <c r="R1972" s="281"/>
      <c r="S1972" s="282"/>
      <c r="T1972" s="282"/>
      <c r="U1972" s="282"/>
      <c r="V1972" s="305"/>
      <c r="W1972" s="305"/>
      <c r="X1972" s="305"/>
      <c r="Y1972" s="282"/>
      <c r="Z1972" s="282" t="e" vm="1">
        <f ca="1">_xlfn.IFS(AND(ISNUMBER(SEARCH("N?m l*", CUSTOMER[[#This Row],[Service Type]], 1)), CUSTOMER[[#This Row],[Count ST]] = TRUE), CUSTOMER[[#This Row],[Quantity]], AND($Y$10:$Y1972 = TRUE, COUNTIFS($H$10:$H1972, CUSTOMER[[#This Row],[Booking]], $J$10:$J1972, CUSTOMER[[#This Row],[Order Date]], $F$10:$F1972, "&lt;&gt;"&amp;"N?m l*")=1), 1, TRUE,  "")</f>
        <v>#NAME?</v>
      </c>
      <c r="AA1972" s="282" t="b">
        <f t="shared" ca="1" si="31"/>
        <v>0</v>
      </c>
      <c r="AB1972" s="305"/>
    </row>
    <row r="1973" spans="1:28" x14ac:dyDescent="0.25">
      <c r="A1973" s="281" t="str">
        <f ca="1">no.</f>
        <v/>
      </c>
      <c r="B1973" s="281"/>
      <c r="C1973" s="282"/>
      <c r="D1973" s="282"/>
      <c r="E1973" s="282" t="str">
        <f ca="1">position</f>
        <v/>
      </c>
      <c r="F1973" s="282"/>
      <c r="G1973" s="282"/>
      <c r="H1973" s="282"/>
      <c r="I1973" s="282"/>
      <c r="J1973" s="335"/>
      <c r="K1973" s="282"/>
      <c r="L1973" s="282"/>
      <c r="M1973" s="282"/>
      <c r="N1973" s="282"/>
      <c r="O1973" s="281"/>
      <c r="P1973" s="360" t="str">
        <f ca="1">rescore_patient</f>
        <v/>
      </c>
      <c r="Q1973" s="330" t="str">
        <f ca="1">quantity</f>
        <v/>
      </c>
      <c r="R1973" s="281"/>
      <c r="S1973" s="282"/>
      <c r="T1973" s="282"/>
      <c r="U1973" s="282"/>
      <c r="V1973" s="305"/>
      <c r="W1973" s="305"/>
      <c r="X1973" s="305"/>
      <c r="Y1973" s="282"/>
      <c r="Z1973" s="282" t="e" vm="1">
        <f ca="1">_xlfn.IFS(AND(ISNUMBER(SEARCH("N?m l*", CUSTOMER[[#This Row],[Service Type]], 1)), CUSTOMER[[#This Row],[Count ST]] = TRUE), CUSTOMER[[#This Row],[Quantity]], AND($Y$10:$Y1973 = TRUE, COUNTIFS($H$10:$H1973, CUSTOMER[[#This Row],[Booking]], $J$10:$J1973, CUSTOMER[[#This Row],[Order Date]], $F$10:$F1973, "&lt;&gt;"&amp;"N?m l*")=1), 1, TRUE,  "")</f>
        <v>#NAME?</v>
      </c>
      <c r="AA1973" s="282" t="b">
        <f t="shared" ca="1" si="31"/>
        <v>0</v>
      </c>
      <c r="AB1973" s="305"/>
    </row>
    <row r="1974" spans="1:28" x14ac:dyDescent="0.25">
      <c r="A1974" s="281" t="str">
        <f ca="1">no.</f>
        <v/>
      </c>
      <c r="B1974" s="281"/>
      <c r="C1974" s="282"/>
      <c r="D1974" s="282"/>
      <c r="E1974" s="282" t="str">
        <f ca="1">position</f>
        <v/>
      </c>
      <c r="F1974" s="282"/>
      <c r="G1974" s="282"/>
      <c r="H1974" s="282"/>
      <c r="I1974" s="282"/>
      <c r="J1974" s="335"/>
      <c r="K1974" s="282"/>
      <c r="L1974" s="282"/>
      <c r="M1974" s="282"/>
      <c r="N1974" s="282"/>
      <c r="O1974" s="281"/>
      <c r="P1974" s="360" t="str">
        <f ca="1">rescore_patient</f>
        <v/>
      </c>
      <c r="Q1974" s="330" t="str">
        <f ca="1">quantity</f>
        <v/>
      </c>
      <c r="R1974" s="281"/>
      <c r="S1974" s="282"/>
      <c r="T1974" s="282"/>
      <c r="U1974" s="282"/>
      <c r="V1974" s="305"/>
      <c r="W1974" s="305"/>
      <c r="X1974" s="305"/>
      <c r="Y1974" s="282"/>
      <c r="Z1974" s="282" t="e" vm="1">
        <f ca="1">_xlfn.IFS(AND(ISNUMBER(SEARCH("N?m l*", CUSTOMER[[#This Row],[Service Type]], 1)), CUSTOMER[[#This Row],[Count ST]] = TRUE), CUSTOMER[[#This Row],[Quantity]], AND($Y$10:$Y1974 = TRUE, COUNTIFS($H$10:$H1974, CUSTOMER[[#This Row],[Booking]], $J$10:$J1974, CUSTOMER[[#This Row],[Order Date]], $F$10:$F1974, "&lt;&gt;"&amp;"N?m l*")=1), 1, TRUE,  "")</f>
        <v>#NAME?</v>
      </c>
      <c r="AA1974" s="282" t="b">
        <f t="shared" ca="1" si="31"/>
        <v>0</v>
      </c>
      <c r="AB1974" s="305"/>
    </row>
    <row r="1975" spans="1:28" x14ac:dyDescent="0.25">
      <c r="A1975" s="281" t="str">
        <f ca="1">no.</f>
        <v/>
      </c>
      <c r="B1975" s="281"/>
      <c r="C1975" s="282"/>
      <c r="D1975" s="282"/>
      <c r="E1975" s="282" t="str">
        <f ca="1">position</f>
        <v/>
      </c>
      <c r="F1975" s="282"/>
      <c r="G1975" s="282"/>
      <c r="H1975" s="282"/>
      <c r="I1975" s="282"/>
      <c r="J1975" s="335"/>
      <c r="K1975" s="282"/>
      <c r="L1975" s="282"/>
      <c r="M1975" s="282"/>
      <c r="N1975" s="282"/>
      <c r="O1975" s="281"/>
      <c r="P1975" s="360" t="str">
        <f ca="1">rescore_patient</f>
        <v/>
      </c>
      <c r="Q1975" s="330" t="str">
        <f ca="1">quantity</f>
        <v/>
      </c>
      <c r="R1975" s="281"/>
      <c r="S1975" s="282"/>
      <c r="T1975" s="282"/>
      <c r="U1975" s="282"/>
      <c r="V1975" s="305"/>
      <c r="W1975" s="305"/>
      <c r="X1975" s="305"/>
      <c r="Y1975" s="282"/>
      <c r="Z1975" s="282" t="e" vm="1">
        <f ca="1">_xlfn.IFS(AND(ISNUMBER(SEARCH("N?m l*", CUSTOMER[[#This Row],[Service Type]], 1)), CUSTOMER[[#This Row],[Count ST]] = TRUE), CUSTOMER[[#This Row],[Quantity]], AND($Y$10:$Y1975 = TRUE, COUNTIFS($H$10:$H1975, CUSTOMER[[#This Row],[Booking]], $J$10:$J1975, CUSTOMER[[#This Row],[Order Date]], $F$10:$F1975, "&lt;&gt;"&amp;"N?m l*")=1), 1, TRUE,  "")</f>
        <v>#NAME?</v>
      </c>
      <c r="AA1975" s="282" t="b">
        <f t="shared" ca="1" si="31"/>
        <v>0</v>
      </c>
      <c r="AB1975" s="305"/>
    </row>
    <row r="1976" spans="1:28" x14ac:dyDescent="0.25">
      <c r="A1976" s="281" t="str">
        <f ca="1">no.</f>
        <v/>
      </c>
      <c r="B1976" s="281"/>
      <c r="C1976" s="282"/>
      <c r="D1976" s="282"/>
      <c r="E1976" s="282" t="str">
        <f ca="1">position</f>
        <v/>
      </c>
      <c r="F1976" s="282"/>
      <c r="G1976" s="282"/>
      <c r="H1976" s="282"/>
      <c r="I1976" s="282"/>
      <c r="J1976" s="335"/>
      <c r="K1976" s="282"/>
      <c r="L1976" s="282"/>
      <c r="M1976" s="282"/>
      <c r="N1976" s="282"/>
      <c r="O1976" s="281"/>
      <c r="P1976" s="360" t="str">
        <f ca="1">rescore_patient</f>
        <v/>
      </c>
      <c r="Q1976" s="330" t="str">
        <f ca="1">quantity</f>
        <v/>
      </c>
      <c r="R1976" s="281"/>
      <c r="S1976" s="282"/>
      <c r="T1976" s="282"/>
      <c r="U1976" s="282"/>
      <c r="V1976" s="305"/>
      <c r="W1976" s="305"/>
      <c r="X1976" s="305"/>
      <c r="Y1976" s="282"/>
      <c r="Z1976" s="282" t="e" vm="1">
        <f ca="1">_xlfn.IFS(AND(ISNUMBER(SEARCH("N?m l*", CUSTOMER[[#This Row],[Service Type]], 1)), CUSTOMER[[#This Row],[Count ST]] = TRUE), CUSTOMER[[#This Row],[Quantity]], AND($Y$10:$Y1976 = TRUE, COUNTIFS($H$10:$H1976, CUSTOMER[[#This Row],[Booking]], $J$10:$J1976, CUSTOMER[[#This Row],[Order Date]], $F$10:$F1976, "&lt;&gt;"&amp;"N?m l*")=1), 1, TRUE,  "")</f>
        <v>#NAME?</v>
      </c>
      <c r="AA1976" s="282" t="b">
        <f t="shared" ca="1" si="31"/>
        <v>0</v>
      </c>
      <c r="AB1976" s="305"/>
    </row>
    <row r="1977" spans="1:28" x14ac:dyDescent="0.25">
      <c r="A1977" s="281" t="str">
        <f ca="1">no.</f>
        <v/>
      </c>
      <c r="B1977" s="281"/>
      <c r="C1977" s="282"/>
      <c r="D1977" s="282"/>
      <c r="E1977" s="282" t="str">
        <f ca="1">position</f>
        <v/>
      </c>
      <c r="F1977" s="282"/>
      <c r="G1977" s="282"/>
      <c r="H1977" s="282"/>
      <c r="I1977" s="282"/>
      <c r="J1977" s="335"/>
      <c r="K1977" s="282"/>
      <c r="L1977" s="282"/>
      <c r="M1977" s="282"/>
      <c r="N1977" s="282"/>
      <c r="O1977" s="281"/>
      <c r="P1977" s="360" t="str">
        <f ca="1">rescore_patient</f>
        <v/>
      </c>
      <c r="Q1977" s="330" t="str">
        <f ca="1">quantity</f>
        <v/>
      </c>
      <c r="R1977" s="281"/>
      <c r="S1977" s="282"/>
      <c r="T1977" s="282"/>
      <c r="U1977" s="282"/>
      <c r="V1977" s="305"/>
      <c r="W1977" s="305"/>
      <c r="X1977" s="305"/>
      <c r="Y1977" s="282"/>
      <c r="Z1977" s="282" t="e" vm="1">
        <f ca="1">_xlfn.IFS(AND(ISNUMBER(SEARCH("N?m l*", CUSTOMER[[#This Row],[Service Type]], 1)), CUSTOMER[[#This Row],[Count ST]] = TRUE), CUSTOMER[[#This Row],[Quantity]], AND($Y$10:$Y1977 = TRUE, COUNTIFS($H$10:$H1977, CUSTOMER[[#This Row],[Booking]], $J$10:$J1977, CUSTOMER[[#This Row],[Order Date]], $F$10:$F1977, "&lt;&gt;"&amp;"N?m l*")=1), 1, TRUE,  "")</f>
        <v>#NAME?</v>
      </c>
      <c r="AA1977" s="282" t="b">
        <f t="shared" ca="1" si="31"/>
        <v>0</v>
      </c>
      <c r="AB1977" s="305"/>
    </row>
    <row r="1978" spans="1:28" x14ac:dyDescent="0.25">
      <c r="A1978" s="281" t="str">
        <f ca="1">no.</f>
        <v/>
      </c>
      <c r="B1978" s="281"/>
      <c r="C1978" s="282"/>
      <c r="D1978" s="282"/>
      <c r="E1978" s="282" t="str">
        <f ca="1">position</f>
        <v/>
      </c>
      <c r="F1978" s="282"/>
      <c r="G1978" s="282"/>
      <c r="H1978" s="282"/>
      <c r="I1978" s="282"/>
      <c r="J1978" s="335"/>
      <c r="K1978" s="282"/>
      <c r="L1978" s="282"/>
      <c r="M1978" s="282"/>
      <c r="N1978" s="282"/>
      <c r="O1978" s="281"/>
      <c r="P1978" s="360" t="str">
        <f ca="1">rescore_patient</f>
        <v/>
      </c>
      <c r="Q1978" s="330" t="str">
        <f ca="1">quantity</f>
        <v/>
      </c>
      <c r="R1978" s="281"/>
      <c r="S1978" s="282"/>
      <c r="T1978" s="282"/>
      <c r="U1978" s="282"/>
      <c r="V1978" s="305"/>
      <c r="W1978" s="305"/>
      <c r="X1978" s="305"/>
      <c r="Y1978" s="282"/>
      <c r="Z1978" s="282" t="e" vm="1">
        <f ca="1">_xlfn.IFS(AND(ISNUMBER(SEARCH("N?m l*", CUSTOMER[[#This Row],[Service Type]], 1)), CUSTOMER[[#This Row],[Count ST]] = TRUE), CUSTOMER[[#This Row],[Quantity]], AND($Y$10:$Y1978 = TRUE, COUNTIFS($H$10:$H1978, CUSTOMER[[#This Row],[Booking]], $J$10:$J1978, CUSTOMER[[#This Row],[Order Date]], $F$10:$F1978, "&lt;&gt;"&amp;"N?m l*")=1), 1, TRUE,  "")</f>
        <v>#NAME?</v>
      </c>
      <c r="AA1978" s="282" t="b">
        <f t="shared" ca="1" si="31"/>
        <v>0</v>
      </c>
      <c r="AB1978" s="305"/>
    </row>
    <row r="1979" spans="1:28" x14ac:dyDescent="0.25">
      <c r="A1979" s="281" t="str">
        <f ca="1">no.</f>
        <v/>
      </c>
      <c r="B1979" s="281"/>
      <c r="C1979" s="282"/>
      <c r="D1979" s="282"/>
      <c r="E1979" s="282" t="str">
        <f ca="1">position</f>
        <v/>
      </c>
      <c r="F1979" s="282"/>
      <c r="G1979" s="282"/>
      <c r="H1979" s="282"/>
      <c r="I1979" s="282"/>
      <c r="J1979" s="335"/>
      <c r="K1979" s="282"/>
      <c r="L1979" s="282"/>
      <c r="M1979" s="282"/>
      <c r="N1979" s="282"/>
      <c r="O1979" s="281"/>
      <c r="P1979" s="360" t="str">
        <f ca="1">rescore_patient</f>
        <v/>
      </c>
      <c r="Q1979" s="330" t="str">
        <f ca="1">quantity</f>
        <v/>
      </c>
      <c r="R1979" s="281"/>
      <c r="S1979" s="282"/>
      <c r="T1979" s="282"/>
      <c r="U1979" s="282"/>
      <c r="V1979" s="305"/>
      <c r="W1979" s="305"/>
      <c r="X1979" s="305"/>
      <c r="Y1979" s="282"/>
      <c r="Z1979" s="282" t="e" vm="1">
        <f ca="1">_xlfn.IFS(AND(ISNUMBER(SEARCH("N?m l*", CUSTOMER[[#This Row],[Service Type]], 1)), CUSTOMER[[#This Row],[Count ST]] = TRUE), CUSTOMER[[#This Row],[Quantity]], AND($Y$10:$Y1979 = TRUE, COUNTIFS($H$10:$H1979, CUSTOMER[[#This Row],[Booking]], $J$10:$J1979, CUSTOMER[[#This Row],[Order Date]], $F$10:$F1979, "&lt;&gt;"&amp;"N?m l*")=1), 1, TRUE,  "")</f>
        <v>#NAME?</v>
      </c>
      <c r="AA1979" s="282" t="b">
        <f t="shared" ca="1" si="31"/>
        <v>0</v>
      </c>
      <c r="AB1979" s="305"/>
    </row>
    <row r="1980" spans="1:28" x14ac:dyDescent="0.25">
      <c r="A1980" s="281" t="str">
        <f ca="1">no.</f>
        <v/>
      </c>
      <c r="B1980" s="281"/>
      <c r="C1980" s="282"/>
      <c r="D1980" s="282"/>
      <c r="E1980" s="282" t="str">
        <f ca="1">position</f>
        <v/>
      </c>
      <c r="F1980" s="282"/>
      <c r="G1980" s="282"/>
      <c r="H1980" s="282"/>
      <c r="I1980" s="282"/>
      <c r="J1980" s="335"/>
      <c r="K1980" s="282"/>
      <c r="L1980" s="282"/>
      <c r="M1980" s="282"/>
      <c r="N1980" s="282"/>
      <c r="O1980" s="281"/>
      <c r="P1980" s="360" t="str">
        <f ca="1">rescore_patient</f>
        <v/>
      </c>
      <c r="Q1980" s="330" t="str">
        <f ca="1">quantity</f>
        <v/>
      </c>
      <c r="R1980" s="281"/>
      <c r="S1980" s="282"/>
      <c r="T1980" s="282"/>
      <c r="U1980" s="282"/>
      <c r="V1980" s="305"/>
      <c r="W1980" s="305"/>
      <c r="X1980" s="305"/>
      <c r="Y1980" s="282"/>
      <c r="Z1980" s="282" t="e" vm="1">
        <f ca="1">_xlfn.IFS(AND(ISNUMBER(SEARCH("N?m l*", CUSTOMER[[#This Row],[Service Type]], 1)), CUSTOMER[[#This Row],[Count ST]] = TRUE), CUSTOMER[[#This Row],[Quantity]], AND($Y$10:$Y1980 = TRUE, COUNTIFS($H$10:$H1980, CUSTOMER[[#This Row],[Booking]], $J$10:$J1980, CUSTOMER[[#This Row],[Order Date]], $F$10:$F1980, "&lt;&gt;"&amp;"N?m l*")=1), 1, TRUE,  "")</f>
        <v>#NAME?</v>
      </c>
      <c r="AA1980" s="282" t="b">
        <f t="shared" ca="1" si="31"/>
        <v>0</v>
      </c>
      <c r="AB1980" s="305"/>
    </row>
    <row r="1981" spans="1:28" x14ac:dyDescent="0.25">
      <c r="A1981" s="281" t="str">
        <f ca="1">no.</f>
        <v/>
      </c>
      <c r="B1981" s="281"/>
      <c r="C1981" s="282"/>
      <c r="D1981" s="282"/>
      <c r="E1981" s="282" t="str">
        <f ca="1">position</f>
        <v/>
      </c>
      <c r="F1981" s="282"/>
      <c r="G1981" s="282"/>
      <c r="H1981" s="282"/>
      <c r="I1981" s="282"/>
      <c r="J1981" s="335"/>
      <c r="K1981" s="282"/>
      <c r="L1981" s="282"/>
      <c r="M1981" s="282"/>
      <c r="N1981" s="282"/>
      <c r="O1981" s="281"/>
      <c r="P1981" s="360" t="str">
        <f ca="1">rescore_patient</f>
        <v/>
      </c>
      <c r="Q1981" s="330" t="str">
        <f ca="1">quantity</f>
        <v/>
      </c>
      <c r="R1981" s="281"/>
      <c r="S1981" s="282"/>
      <c r="T1981" s="282"/>
      <c r="U1981" s="282"/>
      <c r="V1981" s="305"/>
      <c r="W1981" s="305"/>
      <c r="X1981" s="305"/>
      <c r="Y1981" s="282"/>
      <c r="Z1981" s="282" t="e" vm="1">
        <f ca="1">_xlfn.IFS(AND(ISNUMBER(SEARCH("N?m l*", CUSTOMER[[#This Row],[Service Type]], 1)), CUSTOMER[[#This Row],[Count ST]] = TRUE), CUSTOMER[[#This Row],[Quantity]], AND($Y$10:$Y1981 = TRUE, COUNTIFS($H$10:$H1981, CUSTOMER[[#This Row],[Booking]], $J$10:$J1981, CUSTOMER[[#This Row],[Order Date]], $F$10:$F1981, "&lt;&gt;"&amp;"N?m l*")=1), 1, TRUE,  "")</f>
        <v>#NAME?</v>
      </c>
      <c r="AA1981" s="282" t="b">
        <f t="shared" ca="1" si="31"/>
        <v>0</v>
      </c>
      <c r="AB1981" s="305"/>
    </row>
    <row r="1982" spans="1:28" x14ac:dyDescent="0.25">
      <c r="A1982" s="281" t="str">
        <f ca="1">no.</f>
        <v/>
      </c>
      <c r="B1982" s="281"/>
      <c r="C1982" s="282"/>
      <c r="D1982" s="282"/>
      <c r="E1982" s="282" t="str">
        <f ca="1">position</f>
        <v/>
      </c>
      <c r="F1982" s="282"/>
      <c r="G1982" s="282"/>
      <c r="H1982" s="282"/>
      <c r="I1982" s="282"/>
      <c r="J1982" s="335"/>
      <c r="K1982" s="282"/>
      <c r="L1982" s="282"/>
      <c r="M1982" s="282"/>
      <c r="N1982" s="282"/>
      <c r="O1982" s="281"/>
      <c r="P1982" s="360" t="str">
        <f ca="1">rescore_patient</f>
        <v/>
      </c>
      <c r="Q1982" s="330" t="str">
        <f ca="1">quantity</f>
        <v/>
      </c>
      <c r="R1982" s="281"/>
      <c r="S1982" s="282"/>
      <c r="T1982" s="282"/>
      <c r="U1982" s="282"/>
      <c r="V1982" s="305"/>
      <c r="W1982" s="305"/>
      <c r="X1982" s="305"/>
      <c r="Y1982" s="282"/>
      <c r="Z1982" s="282" t="e" vm="1">
        <f ca="1">_xlfn.IFS(AND(ISNUMBER(SEARCH("N?m l*", CUSTOMER[[#This Row],[Service Type]], 1)), CUSTOMER[[#This Row],[Count ST]] = TRUE), CUSTOMER[[#This Row],[Quantity]], AND($Y$10:$Y1982 = TRUE, COUNTIFS($H$10:$H1982, CUSTOMER[[#This Row],[Booking]], $J$10:$J1982, CUSTOMER[[#This Row],[Order Date]], $F$10:$F1982, "&lt;&gt;"&amp;"N?m l*")=1), 1, TRUE,  "")</f>
        <v>#NAME?</v>
      </c>
      <c r="AA1982" s="282" t="b">
        <f t="shared" ca="1" si="31"/>
        <v>0</v>
      </c>
      <c r="AB1982" s="305"/>
    </row>
    <row r="1983" spans="1:28" x14ac:dyDescent="0.25">
      <c r="A1983" s="281" t="str">
        <f ca="1">no.</f>
        <v/>
      </c>
      <c r="B1983" s="281"/>
      <c r="C1983" s="282"/>
      <c r="D1983" s="282"/>
      <c r="E1983" s="282" t="str">
        <f ca="1">position</f>
        <v/>
      </c>
      <c r="F1983" s="282"/>
      <c r="G1983" s="282"/>
      <c r="H1983" s="282"/>
      <c r="I1983" s="282"/>
      <c r="J1983" s="335"/>
      <c r="K1983" s="282"/>
      <c r="L1983" s="282"/>
      <c r="M1983" s="282"/>
      <c r="N1983" s="282"/>
      <c r="O1983" s="281"/>
      <c r="P1983" s="360" t="str">
        <f ca="1">rescore_patient</f>
        <v/>
      </c>
      <c r="Q1983" s="330" t="str">
        <f ca="1">quantity</f>
        <v/>
      </c>
      <c r="R1983" s="281"/>
      <c r="S1983" s="282"/>
      <c r="T1983" s="282"/>
      <c r="U1983" s="282"/>
      <c r="V1983" s="305"/>
      <c r="W1983" s="305"/>
      <c r="X1983" s="305"/>
      <c r="Y1983" s="282"/>
      <c r="Z1983" s="282" t="e" vm="1">
        <f ca="1">_xlfn.IFS(AND(ISNUMBER(SEARCH("N?m l*", CUSTOMER[[#This Row],[Service Type]], 1)), CUSTOMER[[#This Row],[Count ST]] = TRUE), CUSTOMER[[#This Row],[Quantity]], AND($Y$10:$Y1983 = TRUE, COUNTIFS($H$10:$H1983, CUSTOMER[[#This Row],[Booking]], $J$10:$J1983, CUSTOMER[[#This Row],[Order Date]], $F$10:$F1983, "&lt;&gt;"&amp;"N?m l*")=1), 1, TRUE,  "")</f>
        <v>#NAME?</v>
      </c>
      <c r="AA1983" s="282" t="b">
        <f t="shared" ca="1" si="31"/>
        <v>0</v>
      </c>
      <c r="AB1983" s="305"/>
    </row>
    <row r="1984" spans="1:28" x14ac:dyDescent="0.25">
      <c r="A1984" s="281" t="str">
        <f ca="1">no.</f>
        <v/>
      </c>
      <c r="B1984" s="281"/>
      <c r="C1984" s="282"/>
      <c r="D1984" s="282"/>
      <c r="E1984" s="282" t="str">
        <f ca="1">position</f>
        <v/>
      </c>
      <c r="F1984" s="282"/>
      <c r="G1984" s="282"/>
      <c r="H1984" s="282"/>
      <c r="I1984" s="282"/>
      <c r="J1984" s="335"/>
      <c r="K1984" s="282"/>
      <c r="L1984" s="282"/>
      <c r="M1984" s="282"/>
      <c r="N1984" s="282"/>
      <c r="O1984" s="281"/>
      <c r="P1984" s="360" t="str">
        <f ca="1">rescore_patient</f>
        <v/>
      </c>
      <c r="Q1984" s="330" t="str">
        <f ca="1">quantity</f>
        <v/>
      </c>
      <c r="R1984" s="281"/>
      <c r="S1984" s="282"/>
      <c r="T1984" s="282"/>
      <c r="U1984" s="282"/>
      <c r="V1984" s="305"/>
      <c r="W1984" s="305"/>
      <c r="X1984" s="305"/>
      <c r="Y1984" s="282"/>
      <c r="Z1984" s="282" t="e" vm="1">
        <f ca="1">_xlfn.IFS(AND(ISNUMBER(SEARCH("N?m l*", CUSTOMER[[#This Row],[Service Type]], 1)), CUSTOMER[[#This Row],[Count ST]] = TRUE), CUSTOMER[[#This Row],[Quantity]], AND($Y$10:$Y1984 = TRUE, COUNTIFS($H$10:$H1984, CUSTOMER[[#This Row],[Booking]], $J$10:$J1984, CUSTOMER[[#This Row],[Order Date]], $F$10:$F1984, "&lt;&gt;"&amp;"N?m l*")=1), 1, TRUE,  "")</f>
        <v>#NAME?</v>
      </c>
      <c r="AA1984" s="282" t="b">
        <f t="shared" ca="1" si="31"/>
        <v>0</v>
      </c>
      <c r="AB1984" s="305"/>
    </row>
    <row r="1985" spans="1:28" x14ac:dyDescent="0.25">
      <c r="A1985" s="281" t="str">
        <f ca="1">no.</f>
        <v/>
      </c>
      <c r="B1985" s="281"/>
      <c r="C1985" s="282"/>
      <c r="D1985" s="282"/>
      <c r="E1985" s="282" t="str">
        <f ca="1">position</f>
        <v/>
      </c>
      <c r="F1985" s="282"/>
      <c r="G1985" s="282"/>
      <c r="H1985" s="282"/>
      <c r="I1985" s="282"/>
      <c r="J1985" s="335"/>
      <c r="K1985" s="282"/>
      <c r="L1985" s="282"/>
      <c r="M1985" s="282"/>
      <c r="N1985" s="282"/>
      <c r="O1985" s="281"/>
      <c r="P1985" s="360" t="str">
        <f ca="1">rescore_patient</f>
        <v/>
      </c>
      <c r="Q1985" s="330" t="str">
        <f ca="1">quantity</f>
        <v/>
      </c>
      <c r="R1985" s="281"/>
      <c r="S1985" s="282"/>
      <c r="T1985" s="282"/>
      <c r="U1985" s="282"/>
      <c r="V1985" s="305"/>
      <c r="W1985" s="305"/>
      <c r="X1985" s="305"/>
      <c r="Y1985" s="282"/>
      <c r="Z1985" s="282" t="e" vm="1">
        <f ca="1">_xlfn.IFS(AND(ISNUMBER(SEARCH("N?m l*", CUSTOMER[[#This Row],[Service Type]], 1)), CUSTOMER[[#This Row],[Count ST]] = TRUE), CUSTOMER[[#This Row],[Quantity]], AND($Y$10:$Y1985 = TRUE, COUNTIFS($H$10:$H1985, CUSTOMER[[#This Row],[Booking]], $J$10:$J1985, CUSTOMER[[#This Row],[Order Date]], $F$10:$F1985, "&lt;&gt;"&amp;"N?m l*")=1), 1, TRUE,  "")</f>
        <v>#NAME?</v>
      </c>
      <c r="AA1985" s="282" t="b">
        <f t="shared" ca="1" si="31"/>
        <v>0</v>
      </c>
      <c r="AB1985" s="305"/>
    </row>
    <row r="1986" spans="1:28" x14ac:dyDescent="0.25">
      <c r="A1986" s="281" t="str">
        <f ca="1">no.</f>
        <v/>
      </c>
      <c r="B1986" s="281"/>
      <c r="C1986" s="282"/>
      <c r="D1986" s="282"/>
      <c r="E1986" s="282" t="str">
        <f ca="1">position</f>
        <v/>
      </c>
      <c r="F1986" s="282"/>
      <c r="G1986" s="282"/>
      <c r="H1986" s="282"/>
      <c r="I1986" s="282"/>
      <c r="J1986" s="335"/>
      <c r="K1986" s="282"/>
      <c r="L1986" s="282"/>
      <c r="M1986" s="282"/>
      <c r="N1986" s="282"/>
      <c r="O1986" s="281"/>
      <c r="P1986" s="360" t="str">
        <f ca="1">rescore_patient</f>
        <v/>
      </c>
      <c r="Q1986" s="330" t="str">
        <f ca="1">quantity</f>
        <v/>
      </c>
      <c r="R1986" s="281"/>
      <c r="S1986" s="282"/>
      <c r="T1986" s="282"/>
      <c r="U1986" s="282"/>
      <c r="V1986" s="305"/>
      <c r="W1986" s="305"/>
      <c r="X1986" s="305"/>
      <c r="Y1986" s="282"/>
      <c r="Z1986" s="282" t="e" vm="1">
        <f ca="1">_xlfn.IFS(AND(ISNUMBER(SEARCH("N?m l*", CUSTOMER[[#This Row],[Service Type]], 1)), CUSTOMER[[#This Row],[Count ST]] = TRUE), CUSTOMER[[#This Row],[Quantity]], AND($Y$10:$Y1986 = TRUE, COUNTIFS($H$10:$H1986, CUSTOMER[[#This Row],[Booking]], $J$10:$J1986, CUSTOMER[[#This Row],[Order Date]], $F$10:$F1986, "&lt;&gt;"&amp;"N?m l*")=1), 1, TRUE,  "")</f>
        <v>#NAME?</v>
      </c>
      <c r="AA1986" s="282" t="b">
        <f t="shared" ca="1" si="31"/>
        <v>0</v>
      </c>
      <c r="AB1986" s="305"/>
    </row>
    <row r="1987" spans="1:28" x14ac:dyDescent="0.25">
      <c r="A1987" s="281" t="str">
        <f ca="1">no.</f>
        <v/>
      </c>
      <c r="B1987" s="281"/>
      <c r="C1987" s="282"/>
      <c r="D1987" s="282"/>
      <c r="E1987" s="282" t="str">
        <f ca="1">position</f>
        <v/>
      </c>
      <c r="F1987" s="282"/>
      <c r="G1987" s="282"/>
      <c r="H1987" s="282"/>
      <c r="I1987" s="282"/>
      <c r="J1987" s="335"/>
      <c r="K1987" s="282"/>
      <c r="L1987" s="282"/>
      <c r="M1987" s="282"/>
      <c r="N1987" s="282"/>
      <c r="O1987" s="281"/>
      <c r="P1987" s="360" t="str">
        <f ca="1">rescore_patient</f>
        <v/>
      </c>
      <c r="Q1987" s="330" t="str">
        <f ca="1">quantity</f>
        <v/>
      </c>
      <c r="R1987" s="281"/>
      <c r="S1987" s="282"/>
      <c r="T1987" s="282"/>
      <c r="U1987" s="282"/>
      <c r="V1987" s="305"/>
      <c r="W1987" s="305"/>
      <c r="X1987" s="305"/>
      <c r="Y1987" s="282"/>
      <c r="Z1987" s="282" t="e" vm="1">
        <f ca="1">_xlfn.IFS(AND(ISNUMBER(SEARCH("N?m l*", CUSTOMER[[#This Row],[Service Type]], 1)), CUSTOMER[[#This Row],[Count ST]] = TRUE), CUSTOMER[[#This Row],[Quantity]], AND($Y$10:$Y1987 = TRUE, COUNTIFS($H$10:$H1987, CUSTOMER[[#This Row],[Booking]], $J$10:$J1987, CUSTOMER[[#This Row],[Order Date]], $F$10:$F1987, "&lt;&gt;"&amp;"N?m l*")=1), 1, TRUE,  "")</f>
        <v>#NAME?</v>
      </c>
      <c r="AA1987" s="282" t="b">
        <f t="shared" ca="1" si="31"/>
        <v>0</v>
      </c>
      <c r="AB1987" s="305"/>
    </row>
    <row r="1988" spans="1:28" x14ac:dyDescent="0.25">
      <c r="A1988" s="281" t="str">
        <f ca="1">no.</f>
        <v/>
      </c>
      <c r="B1988" s="281"/>
      <c r="C1988" s="282"/>
      <c r="D1988" s="282"/>
      <c r="E1988" s="282" t="str">
        <f ca="1">position</f>
        <v/>
      </c>
      <c r="F1988" s="282"/>
      <c r="G1988" s="282"/>
      <c r="H1988" s="282"/>
      <c r="I1988" s="282"/>
      <c r="J1988" s="335"/>
      <c r="K1988" s="282"/>
      <c r="L1988" s="282"/>
      <c r="M1988" s="282"/>
      <c r="N1988" s="282"/>
      <c r="O1988" s="281"/>
      <c r="P1988" s="360" t="str">
        <f ca="1">rescore_patient</f>
        <v/>
      </c>
      <c r="Q1988" s="330" t="str">
        <f ca="1">quantity</f>
        <v/>
      </c>
      <c r="R1988" s="281"/>
      <c r="S1988" s="282"/>
      <c r="T1988" s="282"/>
      <c r="U1988" s="282"/>
      <c r="V1988" s="305"/>
      <c r="W1988" s="305"/>
      <c r="X1988" s="305"/>
      <c r="Y1988" s="282"/>
      <c r="Z1988" s="282" t="e" vm="1">
        <f ca="1">_xlfn.IFS(AND(ISNUMBER(SEARCH("N?m l*", CUSTOMER[[#This Row],[Service Type]], 1)), CUSTOMER[[#This Row],[Count ST]] = TRUE), CUSTOMER[[#This Row],[Quantity]], AND($Y$10:$Y1988 = TRUE, COUNTIFS($H$10:$H1988, CUSTOMER[[#This Row],[Booking]], $J$10:$J1988, CUSTOMER[[#This Row],[Order Date]], $F$10:$F1988, "&lt;&gt;"&amp;"N?m l*")=1), 1, TRUE,  "")</f>
        <v>#NAME?</v>
      </c>
      <c r="AA1988" s="282" t="b">
        <f t="shared" ca="1" si="31"/>
        <v>0</v>
      </c>
      <c r="AB1988" s="305"/>
    </row>
    <row r="1989" spans="1:28" x14ac:dyDescent="0.25">
      <c r="A1989" s="281" t="str">
        <f ca="1">no.</f>
        <v/>
      </c>
      <c r="B1989" s="281"/>
      <c r="C1989" s="282"/>
      <c r="D1989" s="282"/>
      <c r="E1989" s="282" t="str">
        <f ca="1">position</f>
        <v/>
      </c>
      <c r="F1989" s="282"/>
      <c r="G1989" s="282"/>
      <c r="H1989" s="282"/>
      <c r="I1989" s="282"/>
      <c r="J1989" s="335"/>
      <c r="K1989" s="282"/>
      <c r="L1989" s="282"/>
      <c r="M1989" s="282"/>
      <c r="N1989" s="282"/>
      <c r="O1989" s="281"/>
      <c r="P1989" s="360" t="str">
        <f ca="1">rescore_patient</f>
        <v/>
      </c>
      <c r="Q1989" s="330" t="str">
        <f ca="1">quantity</f>
        <v/>
      </c>
      <c r="R1989" s="281"/>
      <c r="S1989" s="282"/>
      <c r="T1989" s="282"/>
      <c r="U1989" s="282"/>
      <c r="V1989" s="305"/>
      <c r="W1989" s="305"/>
      <c r="X1989" s="305"/>
      <c r="Y1989" s="282"/>
      <c r="Z1989" s="282" t="e" vm="1">
        <f ca="1">_xlfn.IFS(AND(ISNUMBER(SEARCH("N?m l*", CUSTOMER[[#This Row],[Service Type]], 1)), CUSTOMER[[#This Row],[Count ST]] = TRUE), CUSTOMER[[#This Row],[Quantity]], AND($Y$10:$Y1989 = TRUE, COUNTIFS($H$10:$H1989, CUSTOMER[[#This Row],[Booking]], $J$10:$J1989, CUSTOMER[[#This Row],[Order Date]], $F$10:$F1989, "&lt;&gt;"&amp;"N?m l*")=1), 1, TRUE,  "")</f>
        <v>#NAME?</v>
      </c>
      <c r="AA1989" s="282" t="b">
        <f t="shared" ca="1" si="31"/>
        <v>0</v>
      </c>
      <c r="AB1989" s="305"/>
    </row>
    <row r="1990" spans="1:28" x14ac:dyDescent="0.25">
      <c r="A1990" s="281" t="str">
        <f ca="1">no.</f>
        <v/>
      </c>
      <c r="B1990" s="281"/>
      <c r="C1990" s="282"/>
      <c r="D1990" s="282"/>
      <c r="E1990" s="282" t="str">
        <f ca="1">position</f>
        <v/>
      </c>
      <c r="F1990" s="282"/>
      <c r="G1990" s="282"/>
      <c r="H1990" s="282"/>
      <c r="I1990" s="282"/>
      <c r="J1990" s="335"/>
      <c r="K1990" s="282"/>
      <c r="L1990" s="282"/>
      <c r="M1990" s="282"/>
      <c r="N1990" s="282"/>
      <c r="O1990" s="281"/>
      <c r="P1990" s="360" t="str">
        <f ca="1">rescore_patient</f>
        <v/>
      </c>
      <c r="Q1990" s="330" t="str">
        <f ca="1">quantity</f>
        <v/>
      </c>
      <c r="R1990" s="281"/>
      <c r="S1990" s="282"/>
      <c r="T1990" s="282"/>
      <c r="U1990" s="282"/>
      <c r="V1990" s="305"/>
      <c r="W1990" s="305"/>
      <c r="X1990" s="305"/>
      <c r="Y1990" s="282"/>
      <c r="Z1990" s="282" t="e" vm="1">
        <f ca="1">_xlfn.IFS(AND(ISNUMBER(SEARCH("N?m l*", CUSTOMER[[#This Row],[Service Type]], 1)), CUSTOMER[[#This Row],[Count ST]] = TRUE), CUSTOMER[[#This Row],[Quantity]], AND($Y$10:$Y1990 = TRUE, COUNTIFS($H$10:$H1990, CUSTOMER[[#This Row],[Booking]], $J$10:$J1990, CUSTOMER[[#This Row],[Order Date]], $F$10:$F1990, "&lt;&gt;"&amp;"N?m l*")=1), 1, TRUE,  "")</f>
        <v>#NAME?</v>
      </c>
      <c r="AA1990" s="282" t="b">
        <f t="shared" ca="1" si="31"/>
        <v>0</v>
      </c>
      <c r="AB1990" s="305"/>
    </row>
    <row r="1991" spans="1:28" x14ac:dyDescent="0.25">
      <c r="A1991" s="281" t="str">
        <f ca="1">no.</f>
        <v/>
      </c>
      <c r="B1991" s="281"/>
      <c r="C1991" s="282"/>
      <c r="D1991" s="282"/>
      <c r="E1991" s="282" t="str">
        <f ca="1">position</f>
        <v/>
      </c>
      <c r="F1991" s="282"/>
      <c r="G1991" s="282"/>
      <c r="H1991" s="282"/>
      <c r="I1991" s="282"/>
      <c r="J1991" s="335"/>
      <c r="K1991" s="282"/>
      <c r="L1991" s="282"/>
      <c r="M1991" s="282"/>
      <c r="N1991" s="282"/>
      <c r="O1991" s="281"/>
      <c r="P1991" s="360" t="str">
        <f ca="1">rescore_patient</f>
        <v/>
      </c>
      <c r="Q1991" s="330" t="str">
        <f ca="1">quantity</f>
        <v/>
      </c>
      <c r="R1991" s="281"/>
      <c r="S1991" s="282"/>
      <c r="T1991" s="282"/>
      <c r="U1991" s="282"/>
      <c r="V1991" s="305"/>
      <c r="W1991" s="305"/>
      <c r="X1991" s="305"/>
      <c r="Y1991" s="282"/>
      <c r="Z1991" s="282" t="e" vm="1">
        <f ca="1">_xlfn.IFS(AND(ISNUMBER(SEARCH("N?m l*", CUSTOMER[[#This Row],[Service Type]], 1)), CUSTOMER[[#This Row],[Count ST]] = TRUE), CUSTOMER[[#This Row],[Quantity]], AND($Y$10:$Y1991 = TRUE, COUNTIFS($H$10:$H1991, CUSTOMER[[#This Row],[Booking]], $J$10:$J1991, CUSTOMER[[#This Row],[Order Date]], $F$10:$F1991, "&lt;&gt;"&amp;"N?m l*")=1), 1, TRUE,  "")</f>
        <v>#NAME?</v>
      </c>
      <c r="AA1991" s="282" t="b">
        <f t="shared" ca="1" si="31"/>
        <v>0</v>
      </c>
      <c r="AB1991" s="305"/>
    </row>
    <row r="1992" spans="1:28" x14ac:dyDescent="0.25">
      <c r="A1992" s="281" t="str">
        <f ca="1">no.</f>
        <v/>
      </c>
      <c r="B1992" s="281"/>
      <c r="C1992" s="282"/>
      <c r="D1992" s="282"/>
      <c r="E1992" s="282" t="str">
        <f ca="1">position</f>
        <v/>
      </c>
      <c r="F1992" s="282"/>
      <c r="G1992" s="282"/>
      <c r="H1992" s="282"/>
      <c r="I1992" s="282"/>
      <c r="J1992" s="335"/>
      <c r="K1992" s="282"/>
      <c r="L1992" s="282"/>
      <c r="M1992" s="282"/>
      <c r="N1992" s="282"/>
      <c r="O1992" s="281"/>
      <c r="P1992" s="360" t="str">
        <f ca="1">rescore_patient</f>
        <v/>
      </c>
      <c r="Q1992" s="330" t="str">
        <f ca="1">quantity</f>
        <v/>
      </c>
      <c r="R1992" s="281"/>
      <c r="S1992" s="282"/>
      <c r="T1992" s="282"/>
      <c r="U1992" s="282"/>
      <c r="V1992" s="305"/>
      <c r="W1992" s="305"/>
      <c r="X1992" s="305"/>
      <c r="Y1992" s="282"/>
      <c r="Z1992" s="282" t="e" vm="1">
        <f ca="1">_xlfn.IFS(AND(ISNUMBER(SEARCH("N?m l*", CUSTOMER[[#This Row],[Service Type]], 1)), CUSTOMER[[#This Row],[Count ST]] = TRUE), CUSTOMER[[#This Row],[Quantity]], AND($Y$10:$Y1992 = TRUE, COUNTIFS($H$10:$H1992, CUSTOMER[[#This Row],[Booking]], $J$10:$J1992, CUSTOMER[[#This Row],[Order Date]], $F$10:$F1992, "&lt;&gt;"&amp;"N?m l*")=1), 1, TRUE,  "")</f>
        <v>#NAME?</v>
      </c>
      <c r="AA1992" s="282" t="b">
        <f t="shared" ca="1" si="31"/>
        <v>0</v>
      </c>
      <c r="AB1992" s="305"/>
    </row>
    <row r="1993" spans="1:28" x14ac:dyDescent="0.25">
      <c r="A1993" s="281" t="str">
        <f ca="1">no.</f>
        <v/>
      </c>
      <c r="B1993" s="281"/>
      <c r="C1993" s="282"/>
      <c r="D1993" s="282"/>
      <c r="E1993" s="282" t="str">
        <f ca="1">position</f>
        <v/>
      </c>
      <c r="F1993" s="282"/>
      <c r="G1993" s="282"/>
      <c r="H1993" s="282"/>
      <c r="I1993" s="282"/>
      <c r="J1993" s="335"/>
      <c r="K1993" s="282"/>
      <c r="L1993" s="282"/>
      <c r="M1993" s="282"/>
      <c r="N1993" s="282"/>
      <c r="O1993" s="281"/>
      <c r="P1993" s="360" t="str">
        <f ca="1">rescore_patient</f>
        <v/>
      </c>
      <c r="Q1993" s="330" t="str">
        <f ca="1">quantity</f>
        <v/>
      </c>
      <c r="R1993" s="281"/>
      <c r="S1993" s="282"/>
      <c r="T1993" s="282"/>
      <c r="U1993" s="282"/>
      <c r="V1993" s="305"/>
      <c r="W1993" s="305"/>
      <c r="X1993" s="305"/>
      <c r="Y1993" s="282"/>
      <c r="Z1993" s="282" t="e" vm="1">
        <f ca="1">_xlfn.IFS(AND(ISNUMBER(SEARCH("N?m l*", CUSTOMER[[#This Row],[Service Type]], 1)), CUSTOMER[[#This Row],[Count ST]] = TRUE), CUSTOMER[[#This Row],[Quantity]], AND($Y$10:$Y1993 = TRUE, COUNTIFS($H$10:$H1993, CUSTOMER[[#This Row],[Booking]], $J$10:$J1993, CUSTOMER[[#This Row],[Order Date]], $F$10:$F1993, "&lt;&gt;"&amp;"N?m l*")=1), 1, TRUE,  "")</f>
        <v>#NAME?</v>
      </c>
      <c r="AA1993" s="282" t="b">
        <f t="shared" ca="1" si="31"/>
        <v>0</v>
      </c>
      <c r="AB1993" s="305"/>
    </row>
    <row r="1994" spans="1:28" x14ac:dyDescent="0.25">
      <c r="A1994" s="281" t="str">
        <f ca="1">no.</f>
        <v/>
      </c>
      <c r="B1994" s="281"/>
      <c r="C1994" s="282"/>
      <c r="D1994" s="282"/>
      <c r="E1994" s="282" t="str">
        <f ca="1">position</f>
        <v/>
      </c>
      <c r="F1994" s="282"/>
      <c r="G1994" s="282"/>
      <c r="H1994" s="282"/>
      <c r="I1994" s="282"/>
      <c r="J1994" s="335"/>
      <c r="K1994" s="282"/>
      <c r="L1994" s="282"/>
      <c r="M1994" s="282"/>
      <c r="N1994" s="282"/>
      <c r="O1994" s="281"/>
      <c r="P1994" s="360" t="str">
        <f ca="1">rescore_patient</f>
        <v/>
      </c>
      <c r="Q1994" s="330" t="str">
        <f ca="1">quantity</f>
        <v/>
      </c>
      <c r="R1994" s="281"/>
      <c r="S1994" s="282"/>
      <c r="T1994" s="282"/>
      <c r="U1994" s="282"/>
      <c r="V1994" s="305"/>
      <c r="W1994" s="305"/>
      <c r="X1994" s="305"/>
      <c r="Y1994" s="282"/>
      <c r="Z1994" s="282" t="e" vm="1">
        <f ca="1">_xlfn.IFS(AND(ISNUMBER(SEARCH("N?m l*", CUSTOMER[[#This Row],[Service Type]], 1)), CUSTOMER[[#This Row],[Count ST]] = TRUE), CUSTOMER[[#This Row],[Quantity]], AND($Y$10:$Y1994 = TRUE, COUNTIFS($H$10:$H1994, CUSTOMER[[#This Row],[Booking]], $J$10:$J1994, CUSTOMER[[#This Row],[Order Date]], $F$10:$F1994, "&lt;&gt;"&amp;"N?m l*")=1), 1, TRUE,  "")</f>
        <v>#NAME?</v>
      </c>
      <c r="AA1994" s="282" t="b">
        <f t="shared" ref="AA1994:AA2057" ca="1" si="32">count_svc_type</f>
        <v>0</v>
      </c>
      <c r="AB1994" s="305"/>
    </row>
    <row r="1995" spans="1:28" x14ac:dyDescent="0.25">
      <c r="A1995" s="281" t="str">
        <f ca="1">no.</f>
        <v/>
      </c>
      <c r="B1995" s="281"/>
      <c r="C1995" s="282"/>
      <c r="D1995" s="282"/>
      <c r="E1995" s="282" t="str">
        <f ca="1">position</f>
        <v/>
      </c>
      <c r="F1995" s="282"/>
      <c r="G1995" s="282"/>
      <c r="H1995" s="282"/>
      <c r="I1995" s="282"/>
      <c r="J1995" s="335"/>
      <c r="K1995" s="282"/>
      <c r="L1995" s="282"/>
      <c r="M1995" s="282"/>
      <c r="N1995" s="282"/>
      <c r="O1995" s="281"/>
      <c r="P1995" s="360" t="str">
        <f ca="1">rescore_patient</f>
        <v/>
      </c>
      <c r="Q1995" s="330" t="str">
        <f ca="1">quantity</f>
        <v/>
      </c>
      <c r="R1995" s="281"/>
      <c r="S1995" s="282"/>
      <c r="T1995" s="282"/>
      <c r="U1995" s="282"/>
      <c r="V1995" s="305"/>
      <c r="W1995" s="305"/>
      <c r="X1995" s="305"/>
      <c r="Y1995" s="282"/>
      <c r="Z1995" s="282" t="e" vm="1">
        <f ca="1">_xlfn.IFS(AND(ISNUMBER(SEARCH("N?m l*", CUSTOMER[[#This Row],[Service Type]], 1)), CUSTOMER[[#This Row],[Count ST]] = TRUE), CUSTOMER[[#This Row],[Quantity]], AND($Y$10:$Y1995 = TRUE, COUNTIFS($H$10:$H1995, CUSTOMER[[#This Row],[Booking]], $J$10:$J1995, CUSTOMER[[#This Row],[Order Date]], $F$10:$F1995, "&lt;&gt;"&amp;"N?m l*")=1), 1, TRUE,  "")</f>
        <v>#NAME?</v>
      </c>
      <c r="AA1995" s="282" t="b">
        <f t="shared" ca="1" si="32"/>
        <v>0</v>
      </c>
      <c r="AB1995" s="305"/>
    </row>
    <row r="1996" spans="1:28" x14ac:dyDescent="0.25">
      <c r="A1996" s="281" t="str">
        <f ca="1">no.</f>
        <v/>
      </c>
      <c r="B1996" s="281"/>
      <c r="C1996" s="282"/>
      <c r="D1996" s="282"/>
      <c r="E1996" s="282" t="str">
        <f ca="1">position</f>
        <v/>
      </c>
      <c r="F1996" s="282"/>
      <c r="G1996" s="282"/>
      <c r="H1996" s="282"/>
      <c r="I1996" s="282"/>
      <c r="J1996" s="335"/>
      <c r="K1996" s="282"/>
      <c r="L1996" s="282"/>
      <c r="M1996" s="282"/>
      <c r="N1996" s="282"/>
      <c r="O1996" s="281"/>
      <c r="P1996" s="360" t="str">
        <f ca="1">rescore_patient</f>
        <v/>
      </c>
      <c r="Q1996" s="330" t="str">
        <f ca="1">quantity</f>
        <v/>
      </c>
      <c r="R1996" s="281"/>
      <c r="S1996" s="282"/>
      <c r="T1996" s="282"/>
      <c r="U1996" s="282"/>
      <c r="V1996" s="305"/>
      <c r="W1996" s="305"/>
      <c r="X1996" s="305"/>
      <c r="Y1996" s="282"/>
      <c r="Z1996" s="282" t="e" vm="1">
        <f ca="1">_xlfn.IFS(AND(ISNUMBER(SEARCH("N?m l*", CUSTOMER[[#This Row],[Service Type]], 1)), CUSTOMER[[#This Row],[Count ST]] = TRUE), CUSTOMER[[#This Row],[Quantity]], AND($Y$10:$Y1996 = TRUE, COUNTIFS($H$10:$H1996, CUSTOMER[[#This Row],[Booking]], $J$10:$J1996, CUSTOMER[[#This Row],[Order Date]], $F$10:$F1996, "&lt;&gt;"&amp;"N?m l*")=1), 1, TRUE,  "")</f>
        <v>#NAME?</v>
      </c>
      <c r="AA1996" s="282" t="b">
        <f t="shared" ca="1" si="32"/>
        <v>0</v>
      </c>
      <c r="AB1996" s="305"/>
    </row>
    <row r="1997" spans="1:28" x14ac:dyDescent="0.25">
      <c r="A1997" s="281" t="str">
        <f ca="1">no.</f>
        <v/>
      </c>
      <c r="B1997" s="281"/>
      <c r="C1997" s="282"/>
      <c r="D1997" s="282"/>
      <c r="E1997" s="282" t="str">
        <f ca="1">position</f>
        <v/>
      </c>
      <c r="F1997" s="282"/>
      <c r="G1997" s="282"/>
      <c r="H1997" s="282"/>
      <c r="I1997" s="282"/>
      <c r="J1997" s="335"/>
      <c r="K1997" s="282"/>
      <c r="L1997" s="282"/>
      <c r="M1997" s="282"/>
      <c r="N1997" s="282"/>
      <c r="O1997" s="281"/>
      <c r="P1997" s="360" t="str">
        <f ca="1">rescore_patient</f>
        <v/>
      </c>
      <c r="Q1997" s="330" t="str">
        <f ca="1">quantity</f>
        <v/>
      </c>
      <c r="R1997" s="281"/>
      <c r="S1997" s="282"/>
      <c r="T1997" s="282"/>
      <c r="U1997" s="282"/>
      <c r="V1997" s="305"/>
      <c r="W1997" s="305"/>
      <c r="X1997" s="305"/>
      <c r="Y1997" s="282"/>
      <c r="Z1997" s="282" t="e" vm="1">
        <f ca="1">_xlfn.IFS(AND(ISNUMBER(SEARCH("N?m l*", CUSTOMER[[#This Row],[Service Type]], 1)), CUSTOMER[[#This Row],[Count ST]] = TRUE), CUSTOMER[[#This Row],[Quantity]], AND($Y$10:$Y1997 = TRUE, COUNTIFS($H$10:$H1997, CUSTOMER[[#This Row],[Booking]], $J$10:$J1997, CUSTOMER[[#This Row],[Order Date]], $F$10:$F1997, "&lt;&gt;"&amp;"N?m l*")=1), 1, TRUE,  "")</f>
        <v>#NAME?</v>
      </c>
      <c r="AA1997" s="282" t="b">
        <f t="shared" ca="1" si="32"/>
        <v>0</v>
      </c>
      <c r="AB1997" s="305"/>
    </row>
    <row r="1998" spans="1:28" x14ac:dyDescent="0.25">
      <c r="A1998" s="281" t="str">
        <f ca="1">no.</f>
        <v/>
      </c>
      <c r="B1998" s="281"/>
      <c r="C1998" s="282"/>
      <c r="D1998" s="282"/>
      <c r="E1998" s="282" t="str">
        <f ca="1">position</f>
        <v/>
      </c>
      <c r="F1998" s="282"/>
      <c r="G1998" s="282"/>
      <c r="H1998" s="282"/>
      <c r="I1998" s="282"/>
      <c r="J1998" s="335"/>
      <c r="K1998" s="282"/>
      <c r="L1998" s="282"/>
      <c r="M1998" s="282"/>
      <c r="N1998" s="282"/>
      <c r="O1998" s="281"/>
      <c r="P1998" s="360" t="str">
        <f ca="1">rescore_patient</f>
        <v/>
      </c>
      <c r="Q1998" s="330" t="str">
        <f ca="1">quantity</f>
        <v/>
      </c>
      <c r="R1998" s="281"/>
      <c r="S1998" s="282"/>
      <c r="T1998" s="282"/>
      <c r="U1998" s="282"/>
      <c r="V1998" s="305"/>
      <c r="W1998" s="305"/>
      <c r="X1998" s="305"/>
      <c r="Y1998" s="282"/>
      <c r="Z1998" s="282" t="e" vm="1">
        <f ca="1">_xlfn.IFS(AND(ISNUMBER(SEARCH("N?m l*", CUSTOMER[[#This Row],[Service Type]], 1)), CUSTOMER[[#This Row],[Count ST]] = TRUE), CUSTOMER[[#This Row],[Quantity]], AND($Y$10:$Y1998 = TRUE, COUNTIFS($H$10:$H1998, CUSTOMER[[#This Row],[Booking]], $J$10:$J1998, CUSTOMER[[#This Row],[Order Date]], $F$10:$F1998, "&lt;&gt;"&amp;"N?m l*")=1), 1, TRUE,  "")</f>
        <v>#NAME?</v>
      </c>
      <c r="AA1998" s="282" t="b">
        <f t="shared" ca="1" si="32"/>
        <v>0</v>
      </c>
      <c r="AB1998" s="305"/>
    </row>
    <row r="1999" spans="1:28" x14ac:dyDescent="0.25">
      <c r="A1999" s="281" t="str">
        <f ca="1">no.</f>
        <v/>
      </c>
      <c r="B1999" s="281"/>
      <c r="C1999" s="282"/>
      <c r="D1999" s="282"/>
      <c r="E1999" s="282" t="str">
        <f ca="1">position</f>
        <v/>
      </c>
      <c r="F1999" s="282"/>
      <c r="G1999" s="282"/>
      <c r="H1999" s="282"/>
      <c r="I1999" s="282"/>
      <c r="J1999" s="335"/>
      <c r="K1999" s="282"/>
      <c r="L1999" s="282"/>
      <c r="M1999" s="282"/>
      <c r="N1999" s="282"/>
      <c r="O1999" s="281"/>
      <c r="P1999" s="360" t="str">
        <f ca="1">rescore_patient</f>
        <v/>
      </c>
      <c r="Q1999" s="330" t="str">
        <f ca="1">quantity</f>
        <v/>
      </c>
      <c r="R1999" s="281"/>
      <c r="S1999" s="282"/>
      <c r="T1999" s="282"/>
      <c r="U1999" s="282"/>
      <c r="V1999" s="305"/>
      <c r="W1999" s="305"/>
      <c r="X1999" s="305"/>
      <c r="Y1999" s="282"/>
      <c r="Z1999" s="282" t="e" vm="1">
        <f ca="1">_xlfn.IFS(AND(ISNUMBER(SEARCH("N?m l*", CUSTOMER[[#This Row],[Service Type]], 1)), CUSTOMER[[#This Row],[Count ST]] = TRUE), CUSTOMER[[#This Row],[Quantity]], AND($Y$10:$Y1999 = TRUE, COUNTIFS($H$10:$H1999, CUSTOMER[[#This Row],[Booking]], $J$10:$J1999, CUSTOMER[[#This Row],[Order Date]], $F$10:$F1999, "&lt;&gt;"&amp;"N?m l*")=1), 1, TRUE,  "")</f>
        <v>#NAME?</v>
      </c>
      <c r="AA1999" s="282" t="b">
        <f t="shared" ca="1" si="32"/>
        <v>0</v>
      </c>
      <c r="AB1999" s="305"/>
    </row>
    <row r="2000" spans="1:28" x14ac:dyDescent="0.25">
      <c r="A2000" s="281" t="str">
        <f ca="1">no.</f>
        <v/>
      </c>
      <c r="B2000" s="281"/>
      <c r="C2000" s="282"/>
      <c r="D2000" s="282"/>
      <c r="E2000" s="282" t="str">
        <f ca="1">position</f>
        <v/>
      </c>
      <c r="F2000" s="282"/>
      <c r="G2000" s="282"/>
      <c r="H2000" s="282"/>
      <c r="I2000" s="282"/>
      <c r="J2000" s="335"/>
      <c r="K2000" s="282"/>
      <c r="L2000" s="282"/>
      <c r="M2000" s="282"/>
      <c r="N2000" s="282"/>
      <c r="O2000" s="281"/>
      <c r="P2000" s="360" t="str">
        <f ca="1">rescore_patient</f>
        <v/>
      </c>
      <c r="Q2000" s="330" t="str">
        <f ca="1">quantity</f>
        <v/>
      </c>
      <c r="R2000" s="281"/>
      <c r="S2000" s="282"/>
      <c r="T2000" s="282"/>
      <c r="U2000" s="282"/>
      <c r="V2000" s="305"/>
      <c r="W2000" s="305"/>
      <c r="X2000" s="305"/>
      <c r="Y2000" s="282"/>
      <c r="Z2000" s="282" t="e" vm="1">
        <f ca="1">_xlfn.IFS(AND(ISNUMBER(SEARCH("N?m l*", CUSTOMER[[#This Row],[Service Type]], 1)), CUSTOMER[[#This Row],[Count ST]] = TRUE), CUSTOMER[[#This Row],[Quantity]], AND($Y$10:$Y2000 = TRUE, COUNTIFS($H$10:$H2000, CUSTOMER[[#This Row],[Booking]], $J$10:$J2000, CUSTOMER[[#This Row],[Order Date]], $F$10:$F2000, "&lt;&gt;"&amp;"N?m l*")=1), 1, TRUE,  "")</f>
        <v>#NAME?</v>
      </c>
      <c r="AA2000" s="282" t="b">
        <f t="shared" ca="1" si="32"/>
        <v>0</v>
      </c>
      <c r="AB2000" s="305"/>
    </row>
    <row r="2001" spans="1:28" x14ac:dyDescent="0.25">
      <c r="A2001" s="281" t="str">
        <f ca="1">no.</f>
        <v/>
      </c>
      <c r="B2001" s="281"/>
      <c r="C2001" s="282"/>
      <c r="D2001" s="282"/>
      <c r="E2001" s="282" t="str">
        <f ca="1">position</f>
        <v/>
      </c>
      <c r="F2001" s="282"/>
      <c r="G2001" s="282"/>
      <c r="H2001" s="282"/>
      <c r="I2001" s="282"/>
      <c r="J2001" s="335"/>
      <c r="K2001" s="282"/>
      <c r="L2001" s="282"/>
      <c r="M2001" s="282"/>
      <c r="N2001" s="282"/>
      <c r="O2001" s="281"/>
      <c r="P2001" s="360" t="str">
        <f ca="1">rescore_patient</f>
        <v/>
      </c>
      <c r="Q2001" s="330" t="str">
        <f ca="1">quantity</f>
        <v/>
      </c>
      <c r="R2001" s="281"/>
      <c r="S2001" s="282"/>
      <c r="T2001" s="282"/>
      <c r="U2001" s="282"/>
      <c r="V2001" s="305"/>
      <c r="W2001" s="305"/>
      <c r="X2001" s="305"/>
      <c r="Y2001" s="282"/>
      <c r="Z2001" s="282" t="e" vm="1">
        <f ca="1">_xlfn.IFS(AND(ISNUMBER(SEARCH("N?m l*", CUSTOMER[[#This Row],[Service Type]], 1)), CUSTOMER[[#This Row],[Count ST]] = TRUE), CUSTOMER[[#This Row],[Quantity]], AND($Y$10:$Y2001 = TRUE, COUNTIFS($H$10:$H2001, CUSTOMER[[#This Row],[Booking]], $J$10:$J2001, CUSTOMER[[#This Row],[Order Date]], $F$10:$F2001, "&lt;&gt;"&amp;"N?m l*")=1), 1, TRUE,  "")</f>
        <v>#NAME?</v>
      </c>
      <c r="AA2001" s="282" t="b">
        <f t="shared" ca="1" si="32"/>
        <v>0</v>
      </c>
      <c r="AB2001" s="305"/>
    </row>
    <row r="2002" spans="1:28" x14ac:dyDescent="0.25">
      <c r="A2002" s="281" t="str">
        <f ca="1">no.</f>
        <v/>
      </c>
      <c r="B2002" s="281"/>
      <c r="C2002" s="282"/>
      <c r="D2002" s="282"/>
      <c r="E2002" s="282" t="str">
        <f ca="1">position</f>
        <v/>
      </c>
      <c r="F2002" s="282"/>
      <c r="G2002" s="282"/>
      <c r="H2002" s="282"/>
      <c r="I2002" s="282"/>
      <c r="J2002" s="335"/>
      <c r="K2002" s="282"/>
      <c r="L2002" s="282"/>
      <c r="M2002" s="282"/>
      <c r="N2002" s="282"/>
      <c r="O2002" s="281"/>
      <c r="P2002" s="360" t="str">
        <f ca="1">rescore_patient</f>
        <v/>
      </c>
      <c r="Q2002" s="330" t="str">
        <f ca="1">quantity</f>
        <v/>
      </c>
      <c r="R2002" s="281"/>
      <c r="S2002" s="282"/>
      <c r="T2002" s="282"/>
      <c r="U2002" s="282"/>
      <c r="V2002" s="305"/>
      <c r="W2002" s="305"/>
      <c r="X2002" s="305"/>
      <c r="Y2002" s="282"/>
      <c r="Z2002" s="282" t="e" vm="1">
        <f ca="1">_xlfn.IFS(AND(ISNUMBER(SEARCH("N?m l*", CUSTOMER[[#This Row],[Service Type]], 1)), CUSTOMER[[#This Row],[Count ST]] = TRUE), CUSTOMER[[#This Row],[Quantity]], AND($Y$10:$Y2002 = TRUE, COUNTIFS($H$10:$H2002, CUSTOMER[[#This Row],[Booking]], $J$10:$J2002, CUSTOMER[[#This Row],[Order Date]], $F$10:$F2002, "&lt;&gt;"&amp;"N?m l*")=1), 1, TRUE,  "")</f>
        <v>#NAME?</v>
      </c>
      <c r="AA2002" s="282" t="b">
        <f t="shared" ca="1" si="32"/>
        <v>0</v>
      </c>
      <c r="AB2002" s="305"/>
    </row>
    <row r="2003" spans="1:28" x14ac:dyDescent="0.25">
      <c r="A2003" s="281" t="str">
        <f ca="1">no.</f>
        <v/>
      </c>
      <c r="B2003" s="281"/>
      <c r="C2003" s="282"/>
      <c r="D2003" s="282"/>
      <c r="E2003" s="282" t="str">
        <f ca="1">position</f>
        <v/>
      </c>
      <c r="F2003" s="282"/>
      <c r="G2003" s="282"/>
      <c r="H2003" s="282"/>
      <c r="I2003" s="282"/>
      <c r="J2003" s="335"/>
      <c r="K2003" s="282"/>
      <c r="L2003" s="282"/>
      <c r="M2003" s="282"/>
      <c r="N2003" s="282"/>
      <c r="O2003" s="281"/>
      <c r="P2003" s="360" t="str">
        <f ca="1">rescore_patient</f>
        <v/>
      </c>
      <c r="Q2003" s="330" t="str">
        <f ca="1">quantity</f>
        <v/>
      </c>
      <c r="R2003" s="281"/>
      <c r="S2003" s="282"/>
      <c r="T2003" s="282"/>
      <c r="U2003" s="282"/>
      <c r="V2003" s="305"/>
      <c r="W2003" s="305"/>
      <c r="X2003" s="305"/>
      <c r="Y2003" s="282"/>
      <c r="Z2003" s="282" t="e" vm="1">
        <f ca="1">_xlfn.IFS(AND(ISNUMBER(SEARCH("N?m l*", CUSTOMER[[#This Row],[Service Type]], 1)), CUSTOMER[[#This Row],[Count ST]] = TRUE), CUSTOMER[[#This Row],[Quantity]], AND($Y$10:$Y2003 = TRUE, COUNTIFS($H$10:$H2003, CUSTOMER[[#This Row],[Booking]], $J$10:$J2003, CUSTOMER[[#This Row],[Order Date]], $F$10:$F2003, "&lt;&gt;"&amp;"N?m l*")=1), 1, TRUE,  "")</f>
        <v>#NAME?</v>
      </c>
      <c r="AA2003" s="282" t="b">
        <f t="shared" ca="1" si="32"/>
        <v>0</v>
      </c>
      <c r="AB2003" s="305"/>
    </row>
    <row r="2004" spans="1:28" x14ac:dyDescent="0.25">
      <c r="A2004" s="281" t="str">
        <f ca="1">no.</f>
        <v/>
      </c>
      <c r="B2004" s="281"/>
      <c r="C2004" s="282"/>
      <c r="D2004" s="282"/>
      <c r="E2004" s="282" t="str">
        <f ca="1">position</f>
        <v/>
      </c>
      <c r="F2004" s="282"/>
      <c r="G2004" s="282"/>
      <c r="H2004" s="282"/>
      <c r="I2004" s="282"/>
      <c r="J2004" s="335"/>
      <c r="K2004" s="282"/>
      <c r="L2004" s="282"/>
      <c r="M2004" s="282"/>
      <c r="N2004" s="282"/>
      <c r="O2004" s="281"/>
      <c r="P2004" s="360" t="str">
        <f ca="1">rescore_patient</f>
        <v/>
      </c>
      <c r="Q2004" s="330" t="str">
        <f ca="1">quantity</f>
        <v/>
      </c>
      <c r="R2004" s="281"/>
      <c r="S2004" s="282"/>
      <c r="T2004" s="282"/>
      <c r="U2004" s="282"/>
      <c r="V2004" s="305"/>
      <c r="W2004" s="305"/>
      <c r="X2004" s="305"/>
      <c r="Y2004" s="282"/>
      <c r="Z2004" s="282" t="e" vm="1">
        <f ca="1">_xlfn.IFS(AND(ISNUMBER(SEARCH("N?m l*", CUSTOMER[[#This Row],[Service Type]], 1)), CUSTOMER[[#This Row],[Count ST]] = TRUE), CUSTOMER[[#This Row],[Quantity]], AND($Y$10:$Y2004 = TRUE, COUNTIFS($H$10:$H2004, CUSTOMER[[#This Row],[Booking]], $J$10:$J2004, CUSTOMER[[#This Row],[Order Date]], $F$10:$F2004, "&lt;&gt;"&amp;"N?m l*")=1), 1, TRUE,  "")</f>
        <v>#NAME?</v>
      </c>
      <c r="AA2004" s="282" t="b">
        <f t="shared" ca="1" si="32"/>
        <v>0</v>
      </c>
      <c r="AB2004" s="305"/>
    </row>
    <row r="2005" spans="1:28" x14ac:dyDescent="0.25">
      <c r="A2005" s="281" t="str">
        <f ca="1">no.</f>
        <v/>
      </c>
      <c r="B2005" s="281"/>
      <c r="C2005" s="282"/>
      <c r="D2005" s="282"/>
      <c r="E2005" s="282" t="str">
        <f ca="1">position</f>
        <v/>
      </c>
      <c r="F2005" s="282"/>
      <c r="G2005" s="282"/>
      <c r="H2005" s="282"/>
      <c r="I2005" s="282"/>
      <c r="J2005" s="335"/>
      <c r="K2005" s="282"/>
      <c r="L2005" s="282"/>
      <c r="M2005" s="282"/>
      <c r="N2005" s="282"/>
      <c r="O2005" s="281"/>
      <c r="P2005" s="360" t="str">
        <f ca="1">rescore_patient</f>
        <v/>
      </c>
      <c r="Q2005" s="330" t="str">
        <f ca="1">quantity</f>
        <v/>
      </c>
      <c r="R2005" s="281"/>
      <c r="S2005" s="282"/>
      <c r="T2005" s="282"/>
      <c r="U2005" s="282"/>
      <c r="V2005" s="305"/>
      <c r="W2005" s="305"/>
      <c r="X2005" s="305"/>
      <c r="Y2005" s="282"/>
      <c r="Z2005" s="282" t="e" vm="1">
        <f ca="1">_xlfn.IFS(AND(ISNUMBER(SEARCH("N?m l*", CUSTOMER[[#This Row],[Service Type]], 1)), CUSTOMER[[#This Row],[Count ST]] = TRUE), CUSTOMER[[#This Row],[Quantity]], AND($Y$10:$Y2005 = TRUE, COUNTIFS($H$10:$H2005, CUSTOMER[[#This Row],[Booking]], $J$10:$J2005, CUSTOMER[[#This Row],[Order Date]], $F$10:$F2005, "&lt;&gt;"&amp;"N?m l*")=1), 1, TRUE,  "")</f>
        <v>#NAME?</v>
      </c>
      <c r="AA2005" s="282" t="b">
        <f t="shared" ca="1" si="32"/>
        <v>0</v>
      </c>
      <c r="AB2005" s="305"/>
    </row>
    <row r="2006" spans="1:28" x14ac:dyDescent="0.25">
      <c r="A2006" s="281" t="str">
        <f ca="1">no.</f>
        <v/>
      </c>
      <c r="B2006" s="281"/>
      <c r="C2006" s="282"/>
      <c r="D2006" s="282"/>
      <c r="E2006" s="282" t="str">
        <f ca="1">position</f>
        <v/>
      </c>
      <c r="F2006" s="282"/>
      <c r="G2006" s="282"/>
      <c r="H2006" s="282"/>
      <c r="I2006" s="282"/>
      <c r="J2006" s="335"/>
      <c r="K2006" s="282"/>
      <c r="L2006" s="282"/>
      <c r="M2006" s="282"/>
      <c r="N2006" s="282"/>
      <c r="O2006" s="281"/>
      <c r="P2006" s="360" t="str">
        <f ca="1">rescore_patient</f>
        <v/>
      </c>
      <c r="Q2006" s="330" t="str">
        <f ca="1">quantity</f>
        <v/>
      </c>
      <c r="R2006" s="281"/>
      <c r="S2006" s="282"/>
      <c r="T2006" s="282"/>
      <c r="U2006" s="282"/>
      <c r="V2006" s="305"/>
      <c r="W2006" s="305"/>
      <c r="X2006" s="305"/>
      <c r="Y2006" s="282"/>
      <c r="Z2006" s="282" t="e" vm="1">
        <f ca="1">_xlfn.IFS(AND(ISNUMBER(SEARCH("N?m l*", CUSTOMER[[#This Row],[Service Type]], 1)), CUSTOMER[[#This Row],[Count ST]] = TRUE), CUSTOMER[[#This Row],[Quantity]], AND($Y$10:$Y2006 = TRUE, COUNTIFS($H$10:$H2006, CUSTOMER[[#This Row],[Booking]], $J$10:$J2006, CUSTOMER[[#This Row],[Order Date]], $F$10:$F2006, "&lt;&gt;"&amp;"N?m l*")=1), 1, TRUE,  "")</f>
        <v>#NAME?</v>
      </c>
      <c r="AA2006" s="282" t="b">
        <f t="shared" ca="1" si="32"/>
        <v>0</v>
      </c>
      <c r="AB2006" s="305"/>
    </row>
    <row r="2007" spans="1:28" x14ac:dyDescent="0.25">
      <c r="A2007" s="281" t="str">
        <f ca="1">no.</f>
        <v/>
      </c>
      <c r="B2007" s="281"/>
      <c r="C2007" s="282"/>
      <c r="D2007" s="282"/>
      <c r="E2007" s="282" t="str">
        <f ca="1">position</f>
        <v/>
      </c>
      <c r="F2007" s="282"/>
      <c r="G2007" s="282"/>
      <c r="H2007" s="282"/>
      <c r="I2007" s="282"/>
      <c r="J2007" s="335"/>
      <c r="K2007" s="282"/>
      <c r="L2007" s="282"/>
      <c r="M2007" s="282"/>
      <c r="N2007" s="282"/>
      <c r="O2007" s="281"/>
      <c r="P2007" s="360" t="str">
        <f ca="1">rescore_patient</f>
        <v/>
      </c>
      <c r="Q2007" s="330" t="str">
        <f ca="1">quantity</f>
        <v/>
      </c>
      <c r="R2007" s="281"/>
      <c r="S2007" s="282"/>
      <c r="T2007" s="282"/>
      <c r="U2007" s="282"/>
      <c r="V2007" s="305"/>
      <c r="W2007" s="305"/>
      <c r="X2007" s="305"/>
      <c r="Y2007" s="282"/>
      <c r="Z2007" s="282" t="e" vm="1">
        <f ca="1">_xlfn.IFS(AND(ISNUMBER(SEARCH("N?m l*", CUSTOMER[[#This Row],[Service Type]], 1)), CUSTOMER[[#This Row],[Count ST]] = TRUE), CUSTOMER[[#This Row],[Quantity]], AND($Y$10:$Y2007 = TRUE, COUNTIFS($H$10:$H2007, CUSTOMER[[#This Row],[Booking]], $J$10:$J2007, CUSTOMER[[#This Row],[Order Date]], $F$10:$F2007, "&lt;&gt;"&amp;"N?m l*")=1), 1, TRUE,  "")</f>
        <v>#NAME?</v>
      </c>
      <c r="AA2007" s="282" t="b">
        <f t="shared" ca="1" si="32"/>
        <v>0</v>
      </c>
      <c r="AB2007" s="305"/>
    </row>
    <row r="2008" spans="1:28" x14ac:dyDescent="0.25">
      <c r="A2008" s="281" t="str">
        <f ca="1">no.</f>
        <v/>
      </c>
      <c r="B2008" s="281"/>
      <c r="C2008" s="282"/>
      <c r="D2008" s="282"/>
      <c r="E2008" s="282" t="str">
        <f ca="1">position</f>
        <v/>
      </c>
      <c r="F2008" s="282"/>
      <c r="G2008" s="282"/>
      <c r="H2008" s="282"/>
      <c r="I2008" s="282"/>
      <c r="J2008" s="335"/>
      <c r="K2008" s="282"/>
      <c r="L2008" s="282"/>
      <c r="M2008" s="282"/>
      <c r="N2008" s="282"/>
      <c r="O2008" s="281"/>
      <c r="P2008" s="360" t="str">
        <f ca="1">rescore_patient</f>
        <v/>
      </c>
      <c r="Q2008" s="330" t="str">
        <f ca="1">quantity</f>
        <v/>
      </c>
      <c r="R2008" s="281"/>
      <c r="S2008" s="282"/>
      <c r="T2008" s="282"/>
      <c r="U2008" s="282"/>
      <c r="V2008" s="305"/>
      <c r="W2008" s="305"/>
      <c r="X2008" s="305"/>
      <c r="Y2008" s="282"/>
      <c r="Z2008" s="282" t="e" vm="1">
        <f ca="1">_xlfn.IFS(AND(ISNUMBER(SEARCH("N?m l*", CUSTOMER[[#This Row],[Service Type]], 1)), CUSTOMER[[#This Row],[Count ST]] = TRUE), CUSTOMER[[#This Row],[Quantity]], AND($Y$10:$Y2008 = TRUE, COUNTIFS($H$10:$H2008, CUSTOMER[[#This Row],[Booking]], $J$10:$J2008, CUSTOMER[[#This Row],[Order Date]], $F$10:$F2008, "&lt;&gt;"&amp;"N?m l*")=1), 1, TRUE,  "")</f>
        <v>#NAME?</v>
      </c>
      <c r="AA2008" s="282" t="b">
        <f t="shared" ca="1" si="32"/>
        <v>0</v>
      </c>
      <c r="AB2008" s="305"/>
    </row>
    <row r="2009" spans="1:28" x14ac:dyDescent="0.25">
      <c r="A2009" s="281" t="str">
        <f ca="1">no.</f>
        <v/>
      </c>
      <c r="B2009" s="281"/>
      <c r="C2009" s="282"/>
      <c r="D2009" s="282"/>
      <c r="E2009" s="282" t="str">
        <f ca="1">position</f>
        <v/>
      </c>
      <c r="F2009" s="282"/>
      <c r="G2009" s="282"/>
      <c r="H2009" s="282"/>
      <c r="I2009" s="282"/>
      <c r="J2009" s="335"/>
      <c r="K2009" s="282"/>
      <c r="L2009" s="282"/>
      <c r="M2009" s="282"/>
      <c r="N2009" s="282"/>
      <c r="O2009" s="281"/>
      <c r="P2009" s="360" t="str">
        <f ca="1">rescore_patient</f>
        <v/>
      </c>
      <c r="Q2009" s="330" t="str">
        <f ca="1">quantity</f>
        <v/>
      </c>
      <c r="R2009" s="281"/>
      <c r="S2009" s="282"/>
      <c r="T2009" s="282"/>
      <c r="U2009" s="282"/>
      <c r="V2009" s="305"/>
      <c r="W2009" s="305"/>
      <c r="X2009" s="305"/>
      <c r="Y2009" s="282"/>
      <c r="Z2009" s="282" t="e" vm="1">
        <f ca="1">_xlfn.IFS(AND(ISNUMBER(SEARCH("N?m l*", CUSTOMER[[#This Row],[Service Type]], 1)), CUSTOMER[[#This Row],[Count ST]] = TRUE), CUSTOMER[[#This Row],[Quantity]], AND($Y$10:$Y2009 = TRUE, COUNTIFS($H$10:$H2009, CUSTOMER[[#This Row],[Booking]], $J$10:$J2009, CUSTOMER[[#This Row],[Order Date]], $F$10:$F2009, "&lt;&gt;"&amp;"N?m l*")=1), 1, TRUE,  "")</f>
        <v>#NAME?</v>
      </c>
      <c r="AA2009" s="282" t="b">
        <f t="shared" ca="1" si="32"/>
        <v>0</v>
      </c>
      <c r="AB2009" s="305"/>
    </row>
    <row r="2010" spans="1:28" x14ac:dyDescent="0.25">
      <c r="A2010" s="281" t="str">
        <f ca="1">no.</f>
        <v/>
      </c>
      <c r="B2010" s="281"/>
      <c r="C2010" s="282"/>
      <c r="D2010" s="282"/>
      <c r="E2010" s="282" t="str">
        <f ca="1">position</f>
        <v/>
      </c>
      <c r="F2010" s="282"/>
      <c r="G2010" s="282"/>
      <c r="H2010" s="282"/>
      <c r="I2010" s="282"/>
      <c r="J2010" s="335"/>
      <c r="K2010" s="282"/>
      <c r="L2010" s="282"/>
      <c r="M2010" s="282"/>
      <c r="N2010" s="282"/>
      <c r="O2010" s="281"/>
      <c r="P2010" s="360" t="str">
        <f ca="1">rescore_patient</f>
        <v/>
      </c>
      <c r="Q2010" s="330" t="str">
        <f ca="1">quantity</f>
        <v/>
      </c>
      <c r="R2010" s="281"/>
      <c r="S2010" s="282"/>
      <c r="T2010" s="282"/>
      <c r="U2010" s="282"/>
      <c r="V2010" s="305"/>
      <c r="W2010" s="305"/>
      <c r="X2010" s="305"/>
      <c r="Y2010" s="282"/>
      <c r="Z2010" s="282" t="e" vm="1">
        <f ca="1">_xlfn.IFS(AND(ISNUMBER(SEARCH("N?m l*", CUSTOMER[[#This Row],[Service Type]], 1)), CUSTOMER[[#This Row],[Count ST]] = TRUE), CUSTOMER[[#This Row],[Quantity]], AND($Y$10:$Y2010 = TRUE, COUNTIFS($H$10:$H2010, CUSTOMER[[#This Row],[Booking]], $J$10:$J2010, CUSTOMER[[#This Row],[Order Date]], $F$10:$F2010, "&lt;&gt;"&amp;"N?m l*")=1), 1, TRUE,  "")</f>
        <v>#NAME?</v>
      </c>
      <c r="AA2010" s="282" t="b">
        <f t="shared" ca="1" si="32"/>
        <v>0</v>
      </c>
      <c r="AB2010" s="305"/>
    </row>
    <row r="2011" spans="1:28" x14ac:dyDescent="0.25">
      <c r="A2011" s="281" t="str">
        <f ca="1">no.</f>
        <v/>
      </c>
      <c r="B2011" s="281"/>
      <c r="C2011" s="282"/>
      <c r="D2011" s="282"/>
      <c r="E2011" s="282" t="str">
        <f ca="1">position</f>
        <v/>
      </c>
      <c r="F2011" s="282"/>
      <c r="G2011" s="282"/>
      <c r="H2011" s="282"/>
      <c r="I2011" s="282"/>
      <c r="J2011" s="335"/>
      <c r="K2011" s="282"/>
      <c r="L2011" s="282"/>
      <c r="M2011" s="282"/>
      <c r="N2011" s="282"/>
      <c r="O2011" s="281"/>
      <c r="P2011" s="360" t="str">
        <f ca="1">rescore_patient</f>
        <v/>
      </c>
      <c r="Q2011" s="330" t="str">
        <f ca="1">quantity</f>
        <v/>
      </c>
      <c r="R2011" s="281"/>
      <c r="S2011" s="282"/>
      <c r="T2011" s="282"/>
      <c r="U2011" s="282"/>
      <c r="V2011" s="305"/>
      <c r="W2011" s="305"/>
      <c r="X2011" s="305"/>
      <c r="Y2011" s="282"/>
      <c r="Z2011" s="282" t="e" vm="1">
        <f ca="1">_xlfn.IFS(AND(ISNUMBER(SEARCH("N?m l*", CUSTOMER[[#This Row],[Service Type]], 1)), CUSTOMER[[#This Row],[Count ST]] = TRUE), CUSTOMER[[#This Row],[Quantity]], AND($Y$10:$Y2011 = TRUE, COUNTIFS($H$10:$H2011, CUSTOMER[[#This Row],[Booking]], $J$10:$J2011, CUSTOMER[[#This Row],[Order Date]], $F$10:$F2011, "&lt;&gt;"&amp;"N?m l*")=1), 1, TRUE,  "")</f>
        <v>#NAME?</v>
      </c>
      <c r="AA2011" s="282" t="b">
        <f t="shared" ca="1" si="32"/>
        <v>0</v>
      </c>
      <c r="AB2011" s="305"/>
    </row>
    <row r="2012" spans="1:28" x14ac:dyDescent="0.25">
      <c r="A2012" s="281" t="str">
        <f ca="1">no.</f>
        <v/>
      </c>
      <c r="B2012" s="281"/>
      <c r="C2012" s="282"/>
      <c r="D2012" s="282"/>
      <c r="E2012" s="282" t="str">
        <f ca="1">position</f>
        <v/>
      </c>
      <c r="F2012" s="282"/>
      <c r="G2012" s="282"/>
      <c r="H2012" s="282"/>
      <c r="I2012" s="282"/>
      <c r="J2012" s="335"/>
      <c r="K2012" s="282"/>
      <c r="L2012" s="282"/>
      <c r="M2012" s="282"/>
      <c r="N2012" s="282"/>
      <c r="O2012" s="281"/>
      <c r="P2012" s="360" t="str">
        <f ca="1">rescore_patient</f>
        <v/>
      </c>
      <c r="Q2012" s="330" t="str">
        <f ca="1">quantity</f>
        <v/>
      </c>
      <c r="R2012" s="281"/>
      <c r="S2012" s="282"/>
      <c r="T2012" s="282"/>
      <c r="U2012" s="282"/>
      <c r="V2012" s="305"/>
      <c r="W2012" s="305"/>
      <c r="X2012" s="305"/>
      <c r="Y2012" s="282"/>
      <c r="Z2012" s="282" t="e" vm="1">
        <f ca="1">_xlfn.IFS(AND(ISNUMBER(SEARCH("N?m l*", CUSTOMER[[#This Row],[Service Type]], 1)), CUSTOMER[[#This Row],[Count ST]] = TRUE), CUSTOMER[[#This Row],[Quantity]], AND($Y$10:$Y2012 = TRUE, COUNTIFS($H$10:$H2012, CUSTOMER[[#This Row],[Booking]], $J$10:$J2012, CUSTOMER[[#This Row],[Order Date]], $F$10:$F2012, "&lt;&gt;"&amp;"N?m l*")=1), 1, TRUE,  "")</f>
        <v>#NAME?</v>
      </c>
      <c r="AA2012" s="282" t="b">
        <f t="shared" ca="1" si="32"/>
        <v>0</v>
      </c>
      <c r="AB2012" s="305"/>
    </row>
    <row r="2013" spans="1:28" x14ac:dyDescent="0.25">
      <c r="A2013" s="281" t="str">
        <f ca="1">no.</f>
        <v/>
      </c>
      <c r="B2013" s="281"/>
      <c r="C2013" s="282"/>
      <c r="D2013" s="282"/>
      <c r="E2013" s="282" t="str">
        <f ca="1">position</f>
        <v/>
      </c>
      <c r="F2013" s="282"/>
      <c r="G2013" s="282"/>
      <c r="H2013" s="282"/>
      <c r="I2013" s="282"/>
      <c r="J2013" s="335"/>
      <c r="K2013" s="282"/>
      <c r="L2013" s="282"/>
      <c r="M2013" s="282"/>
      <c r="N2013" s="282"/>
      <c r="O2013" s="281"/>
      <c r="P2013" s="360" t="str">
        <f ca="1">rescore_patient</f>
        <v/>
      </c>
      <c r="Q2013" s="330" t="str">
        <f ca="1">quantity</f>
        <v/>
      </c>
      <c r="R2013" s="281"/>
      <c r="S2013" s="282"/>
      <c r="T2013" s="282"/>
      <c r="U2013" s="282"/>
      <c r="V2013" s="305"/>
      <c r="W2013" s="305"/>
      <c r="X2013" s="305"/>
      <c r="Y2013" s="282"/>
      <c r="Z2013" s="282" t="e" vm="1">
        <f ca="1">_xlfn.IFS(AND(ISNUMBER(SEARCH("N?m l*", CUSTOMER[[#This Row],[Service Type]], 1)), CUSTOMER[[#This Row],[Count ST]] = TRUE), CUSTOMER[[#This Row],[Quantity]], AND($Y$10:$Y2013 = TRUE, COUNTIFS($H$10:$H2013, CUSTOMER[[#This Row],[Booking]], $J$10:$J2013, CUSTOMER[[#This Row],[Order Date]], $F$10:$F2013, "&lt;&gt;"&amp;"N?m l*")=1), 1, TRUE,  "")</f>
        <v>#NAME?</v>
      </c>
      <c r="AA2013" s="282" t="b">
        <f t="shared" ca="1" si="32"/>
        <v>0</v>
      </c>
      <c r="AB2013" s="305"/>
    </row>
    <row r="2014" spans="1:28" x14ac:dyDescent="0.25">
      <c r="A2014" s="281" t="str">
        <f ca="1">no.</f>
        <v/>
      </c>
      <c r="B2014" s="281"/>
      <c r="C2014" s="282"/>
      <c r="D2014" s="282"/>
      <c r="E2014" s="282" t="str">
        <f ca="1">position</f>
        <v/>
      </c>
      <c r="F2014" s="282"/>
      <c r="G2014" s="282"/>
      <c r="H2014" s="282"/>
      <c r="I2014" s="282"/>
      <c r="J2014" s="335"/>
      <c r="K2014" s="282"/>
      <c r="L2014" s="282"/>
      <c r="M2014" s="282"/>
      <c r="N2014" s="282"/>
      <c r="O2014" s="281"/>
      <c r="P2014" s="360" t="str">
        <f ca="1">rescore_patient</f>
        <v/>
      </c>
      <c r="Q2014" s="330" t="str">
        <f ca="1">quantity</f>
        <v/>
      </c>
      <c r="R2014" s="281"/>
      <c r="S2014" s="282"/>
      <c r="T2014" s="282"/>
      <c r="U2014" s="282"/>
      <c r="V2014" s="305"/>
      <c r="W2014" s="305"/>
      <c r="X2014" s="305"/>
      <c r="Y2014" s="282"/>
      <c r="Z2014" s="282" t="e" vm="1">
        <f ca="1">_xlfn.IFS(AND(ISNUMBER(SEARCH("N?m l*", CUSTOMER[[#This Row],[Service Type]], 1)), CUSTOMER[[#This Row],[Count ST]] = TRUE), CUSTOMER[[#This Row],[Quantity]], AND($Y$10:$Y2014 = TRUE, COUNTIFS($H$10:$H2014, CUSTOMER[[#This Row],[Booking]], $J$10:$J2014, CUSTOMER[[#This Row],[Order Date]], $F$10:$F2014, "&lt;&gt;"&amp;"N?m l*")=1), 1, TRUE,  "")</f>
        <v>#NAME?</v>
      </c>
      <c r="AA2014" s="282" t="b">
        <f t="shared" ca="1" si="32"/>
        <v>0</v>
      </c>
      <c r="AB2014" s="305"/>
    </row>
    <row r="2015" spans="1:28" x14ac:dyDescent="0.25">
      <c r="A2015" s="281" t="str">
        <f ca="1">no.</f>
        <v/>
      </c>
      <c r="B2015" s="281"/>
      <c r="C2015" s="282"/>
      <c r="D2015" s="282"/>
      <c r="E2015" s="282" t="str">
        <f ca="1">position</f>
        <v/>
      </c>
      <c r="F2015" s="282"/>
      <c r="G2015" s="282"/>
      <c r="H2015" s="282"/>
      <c r="I2015" s="282"/>
      <c r="J2015" s="335"/>
      <c r="K2015" s="282"/>
      <c r="L2015" s="282"/>
      <c r="M2015" s="282"/>
      <c r="N2015" s="282"/>
      <c r="O2015" s="281"/>
      <c r="P2015" s="360" t="str">
        <f ca="1">rescore_patient</f>
        <v/>
      </c>
      <c r="Q2015" s="330" t="str">
        <f ca="1">quantity</f>
        <v/>
      </c>
      <c r="R2015" s="281"/>
      <c r="S2015" s="282"/>
      <c r="T2015" s="282"/>
      <c r="U2015" s="282"/>
      <c r="V2015" s="305"/>
      <c r="W2015" s="305"/>
      <c r="X2015" s="305"/>
      <c r="Y2015" s="282"/>
      <c r="Z2015" s="282" t="e" vm="1">
        <f ca="1">_xlfn.IFS(AND(ISNUMBER(SEARCH("N?m l*", CUSTOMER[[#This Row],[Service Type]], 1)), CUSTOMER[[#This Row],[Count ST]] = TRUE), CUSTOMER[[#This Row],[Quantity]], AND($Y$10:$Y2015 = TRUE, COUNTIFS($H$10:$H2015, CUSTOMER[[#This Row],[Booking]], $J$10:$J2015, CUSTOMER[[#This Row],[Order Date]], $F$10:$F2015, "&lt;&gt;"&amp;"N?m l*")=1), 1, TRUE,  "")</f>
        <v>#NAME?</v>
      </c>
      <c r="AA2015" s="282" t="b">
        <f t="shared" ca="1" si="32"/>
        <v>0</v>
      </c>
      <c r="AB2015" s="305"/>
    </row>
    <row r="2016" spans="1:28" x14ac:dyDescent="0.25">
      <c r="A2016" s="281" t="str">
        <f ca="1">no.</f>
        <v/>
      </c>
      <c r="B2016" s="281"/>
      <c r="C2016" s="282"/>
      <c r="D2016" s="282"/>
      <c r="E2016" s="282" t="str">
        <f ca="1">position</f>
        <v/>
      </c>
      <c r="F2016" s="282"/>
      <c r="G2016" s="282"/>
      <c r="H2016" s="282"/>
      <c r="I2016" s="282"/>
      <c r="J2016" s="335"/>
      <c r="K2016" s="282"/>
      <c r="L2016" s="282"/>
      <c r="M2016" s="282"/>
      <c r="N2016" s="282"/>
      <c r="O2016" s="281"/>
      <c r="P2016" s="360" t="str">
        <f ca="1">rescore_patient</f>
        <v/>
      </c>
      <c r="Q2016" s="330" t="str">
        <f ca="1">quantity</f>
        <v/>
      </c>
      <c r="R2016" s="281"/>
      <c r="S2016" s="282"/>
      <c r="T2016" s="282"/>
      <c r="U2016" s="282"/>
      <c r="V2016" s="305"/>
      <c r="W2016" s="305"/>
      <c r="X2016" s="305"/>
      <c r="Y2016" s="282"/>
      <c r="Z2016" s="282" t="e" vm="1">
        <f ca="1">_xlfn.IFS(AND(ISNUMBER(SEARCH("N?m l*", CUSTOMER[[#This Row],[Service Type]], 1)), CUSTOMER[[#This Row],[Count ST]] = TRUE), CUSTOMER[[#This Row],[Quantity]], AND($Y$10:$Y2016 = TRUE, COUNTIFS($H$10:$H2016, CUSTOMER[[#This Row],[Booking]], $J$10:$J2016, CUSTOMER[[#This Row],[Order Date]], $F$10:$F2016, "&lt;&gt;"&amp;"N?m l*")=1), 1, TRUE,  "")</f>
        <v>#NAME?</v>
      </c>
      <c r="AA2016" s="282" t="b">
        <f t="shared" ca="1" si="32"/>
        <v>0</v>
      </c>
      <c r="AB2016" s="305"/>
    </row>
    <row r="2017" spans="1:28" x14ac:dyDescent="0.25">
      <c r="A2017" s="281" t="str">
        <f ca="1">no.</f>
        <v/>
      </c>
      <c r="B2017" s="281"/>
      <c r="C2017" s="282"/>
      <c r="D2017" s="282"/>
      <c r="E2017" s="282" t="str">
        <f ca="1">position</f>
        <v/>
      </c>
      <c r="F2017" s="282"/>
      <c r="G2017" s="282"/>
      <c r="H2017" s="282"/>
      <c r="I2017" s="282"/>
      <c r="J2017" s="335"/>
      <c r="K2017" s="282"/>
      <c r="L2017" s="282"/>
      <c r="M2017" s="282"/>
      <c r="N2017" s="282"/>
      <c r="O2017" s="281"/>
      <c r="P2017" s="360" t="str">
        <f ca="1">rescore_patient</f>
        <v/>
      </c>
      <c r="Q2017" s="330" t="str">
        <f ca="1">quantity</f>
        <v/>
      </c>
      <c r="R2017" s="281"/>
      <c r="S2017" s="282"/>
      <c r="T2017" s="282"/>
      <c r="U2017" s="282"/>
      <c r="V2017" s="305"/>
      <c r="W2017" s="305"/>
      <c r="X2017" s="305"/>
      <c r="Y2017" s="282"/>
      <c r="Z2017" s="282" t="e" vm="1">
        <f ca="1">_xlfn.IFS(AND(ISNUMBER(SEARCH("N?m l*", CUSTOMER[[#This Row],[Service Type]], 1)), CUSTOMER[[#This Row],[Count ST]] = TRUE), CUSTOMER[[#This Row],[Quantity]], AND($Y$10:$Y2017 = TRUE, COUNTIFS($H$10:$H2017, CUSTOMER[[#This Row],[Booking]], $J$10:$J2017, CUSTOMER[[#This Row],[Order Date]], $F$10:$F2017, "&lt;&gt;"&amp;"N?m l*")=1), 1, TRUE,  "")</f>
        <v>#NAME?</v>
      </c>
      <c r="AA2017" s="282" t="b">
        <f t="shared" ca="1" si="32"/>
        <v>0</v>
      </c>
      <c r="AB2017" s="305"/>
    </row>
    <row r="2018" spans="1:28" x14ac:dyDescent="0.25">
      <c r="A2018" s="281" t="str">
        <f ca="1">no.</f>
        <v/>
      </c>
      <c r="B2018" s="281"/>
      <c r="C2018" s="282"/>
      <c r="D2018" s="282"/>
      <c r="E2018" s="282" t="str">
        <f ca="1">position</f>
        <v/>
      </c>
      <c r="F2018" s="282"/>
      <c r="G2018" s="282"/>
      <c r="H2018" s="282"/>
      <c r="I2018" s="282"/>
      <c r="J2018" s="335"/>
      <c r="K2018" s="282"/>
      <c r="L2018" s="282"/>
      <c r="M2018" s="282"/>
      <c r="N2018" s="282"/>
      <c r="O2018" s="281"/>
      <c r="P2018" s="360" t="str">
        <f ca="1">rescore_patient</f>
        <v/>
      </c>
      <c r="Q2018" s="330" t="str">
        <f ca="1">quantity</f>
        <v/>
      </c>
      <c r="R2018" s="281"/>
      <c r="S2018" s="282"/>
      <c r="T2018" s="282"/>
      <c r="U2018" s="282"/>
      <c r="V2018" s="305"/>
      <c r="W2018" s="305"/>
      <c r="X2018" s="305"/>
      <c r="Y2018" s="282"/>
      <c r="Z2018" s="282" t="e" vm="1">
        <f ca="1">_xlfn.IFS(AND(ISNUMBER(SEARCH("N?m l*", CUSTOMER[[#This Row],[Service Type]], 1)), CUSTOMER[[#This Row],[Count ST]] = TRUE), CUSTOMER[[#This Row],[Quantity]], AND($Y$10:$Y2018 = TRUE, COUNTIFS($H$10:$H2018, CUSTOMER[[#This Row],[Booking]], $J$10:$J2018, CUSTOMER[[#This Row],[Order Date]], $F$10:$F2018, "&lt;&gt;"&amp;"N?m l*")=1), 1, TRUE,  "")</f>
        <v>#NAME?</v>
      </c>
      <c r="AA2018" s="282" t="b">
        <f t="shared" ca="1" si="32"/>
        <v>0</v>
      </c>
      <c r="AB2018" s="305"/>
    </row>
    <row r="2019" spans="1:28" x14ac:dyDescent="0.25">
      <c r="A2019" s="281" t="str">
        <f ca="1">no.</f>
        <v/>
      </c>
      <c r="B2019" s="281"/>
      <c r="C2019" s="282"/>
      <c r="D2019" s="282"/>
      <c r="E2019" s="282" t="str">
        <f ca="1">position</f>
        <v/>
      </c>
      <c r="F2019" s="282"/>
      <c r="G2019" s="282"/>
      <c r="H2019" s="282"/>
      <c r="I2019" s="282"/>
      <c r="J2019" s="335"/>
      <c r="K2019" s="282"/>
      <c r="L2019" s="282"/>
      <c r="M2019" s="282"/>
      <c r="N2019" s="282"/>
      <c r="O2019" s="281"/>
      <c r="P2019" s="360" t="str">
        <f ca="1">rescore_patient</f>
        <v/>
      </c>
      <c r="Q2019" s="330" t="str">
        <f ca="1">quantity</f>
        <v/>
      </c>
      <c r="R2019" s="281"/>
      <c r="S2019" s="282"/>
      <c r="T2019" s="282"/>
      <c r="U2019" s="282"/>
      <c r="V2019" s="305"/>
      <c r="W2019" s="305"/>
      <c r="X2019" s="305"/>
      <c r="Y2019" s="282"/>
      <c r="Z2019" s="282" t="e" vm="1">
        <f ca="1">_xlfn.IFS(AND(ISNUMBER(SEARCH("N?m l*", CUSTOMER[[#This Row],[Service Type]], 1)), CUSTOMER[[#This Row],[Count ST]] = TRUE), CUSTOMER[[#This Row],[Quantity]], AND($Y$10:$Y2019 = TRUE, COUNTIFS($H$10:$H2019, CUSTOMER[[#This Row],[Booking]], $J$10:$J2019, CUSTOMER[[#This Row],[Order Date]], $F$10:$F2019, "&lt;&gt;"&amp;"N?m l*")=1), 1, TRUE,  "")</f>
        <v>#NAME?</v>
      </c>
      <c r="AA2019" s="282" t="b">
        <f t="shared" ca="1" si="32"/>
        <v>0</v>
      </c>
      <c r="AB2019" s="305"/>
    </row>
    <row r="2020" spans="1:28" x14ac:dyDescent="0.25">
      <c r="A2020" s="281" t="str">
        <f ca="1">no.</f>
        <v/>
      </c>
      <c r="B2020" s="281"/>
      <c r="C2020" s="282"/>
      <c r="D2020" s="282"/>
      <c r="E2020" s="282" t="str">
        <f ca="1">position</f>
        <v/>
      </c>
      <c r="F2020" s="282"/>
      <c r="G2020" s="282"/>
      <c r="H2020" s="282"/>
      <c r="I2020" s="282"/>
      <c r="J2020" s="335"/>
      <c r="K2020" s="282"/>
      <c r="L2020" s="282"/>
      <c r="M2020" s="282"/>
      <c r="N2020" s="282"/>
      <c r="O2020" s="281"/>
      <c r="P2020" s="360" t="str">
        <f ca="1">rescore_patient</f>
        <v/>
      </c>
      <c r="Q2020" s="330" t="str">
        <f ca="1">quantity</f>
        <v/>
      </c>
      <c r="R2020" s="281"/>
      <c r="S2020" s="282"/>
      <c r="T2020" s="282"/>
      <c r="U2020" s="282"/>
      <c r="V2020" s="305"/>
      <c r="W2020" s="305"/>
      <c r="X2020" s="305"/>
      <c r="Y2020" s="282"/>
      <c r="Z2020" s="282" t="e" vm="1">
        <f ca="1">_xlfn.IFS(AND(ISNUMBER(SEARCH("N?m l*", CUSTOMER[[#This Row],[Service Type]], 1)), CUSTOMER[[#This Row],[Count ST]] = TRUE), CUSTOMER[[#This Row],[Quantity]], AND($Y$10:$Y2020 = TRUE, COUNTIFS($H$10:$H2020, CUSTOMER[[#This Row],[Booking]], $J$10:$J2020, CUSTOMER[[#This Row],[Order Date]], $F$10:$F2020, "&lt;&gt;"&amp;"N?m l*")=1), 1, TRUE,  "")</f>
        <v>#NAME?</v>
      </c>
      <c r="AA2020" s="282" t="b">
        <f t="shared" ca="1" si="32"/>
        <v>0</v>
      </c>
      <c r="AB2020" s="305"/>
    </row>
    <row r="2021" spans="1:28" x14ac:dyDescent="0.25">
      <c r="A2021" s="281" t="str">
        <f ca="1">no.</f>
        <v/>
      </c>
      <c r="B2021" s="281"/>
      <c r="C2021" s="282"/>
      <c r="D2021" s="282"/>
      <c r="E2021" s="282" t="str">
        <f ca="1">position</f>
        <v/>
      </c>
      <c r="F2021" s="282"/>
      <c r="G2021" s="282"/>
      <c r="H2021" s="282"/>
      <c r="I2021" s="282"/>
      <c r="J2021" s="335"/>
      <c r="K2021" s="282"/>
      <c r="L2021" s="282"/>
      <c r="M2021" s="282"/>
      <c r="N2021" s="282"/>
      <c r="O2021" s="281"/>
      <c r="P2021" s="360" t="str">
        <f ca="1">rescore_patient</f>
        <v/>
      </c>
      <c r="Q2021" s="330" t="str">
        <f ca="1">quantity</f>
        <v/>
      </c>
      <c r="R2021" s="281"/>
      <c r="S2021" s="282"/>
      <c r="T2021" s="282"/>
      <c r="U2021" s="282"/>
      <c r="V2021" s="305"/>
      <c r="W2021" s="305"/>
      <c r="X2021" s="305"/>
      <c r="Y2021" s="282"/>
      <c r="Z2021" s="282" t="e" vm="1">
        <f ca="1">_xlfn.IFS(AND(ISNUMBER(SEARCH("N?m l*", CUSTOMER[[#This Row],[Service Type]], 1)), CUSTOMER[[#This Row],[Count ST]] = TRUE), CUSTOMER[[#This Row],[Quantity]], AND($Y$10:$Y2021 = TRUE, COUNTIFS($H$10:$H2021, CUSTOMER[[#This Row],[Booking]], $J$10:$J2021, CUSTOMER[[#This Row],[Order Date]], $F$10:$F2021, "&lt;&gt;"&amp;"N?m l*")=1), 1, TRUE,  "")</f>
        <v>#NAME?</v>
      </c>
      <c r="AA2021" s="282" t="b">
        <f t="shared" ca="1" si="32"/>
        <v>0</v>
      </c>
      <c r="AB2021" s="305"/>
    </row>
    <row r="2022" spans="1:28" x14ac:dyDescent="0.25">
      <c r="A2022" s="281" t="str">
        <f ca="1">no.</f>
        <v/>
      </c>
      <c r="B2022" s="281"/>
      <c r="C2022" s="282"/>
      <c r="D2022" s="282"/>
      <c r="E2022" s="282" t="str">
        <f ca="1">position</f>
        <v/>
      </c>
      <c r="F2022" s="282"/>
      <c r="G2022" s="282"/>
      <c r="H2022" s="282"/>
      <c r="I2022" s="282"/>
      <c r="J2022" s="335"/>
      <c r="K2022" s="282"/>
      <c r="L2022" s="282"/>
      <c r="M2022" s="282"/>
      <c r="N2022" s="282"/>
      <c r="O2022" s="281"/>
      <c r="P2022" s="360" t="str">
        <f ca="1">rescore_patient</f>
        <v/>
      </c>
      <c r="Q2022" s="330" t="str">
        <f ca="1">quantity</f>
        <v/>
      </c>
      <c r="R2022" s="281"/>
      <c r="S2022" s="282"/>
      <c r="T2022" s="282"/>
      <c r="U2022" s="282"/>
      <c r="V2022" s="305"/>
      <c r="W2022" s="305"/>
      <c r="X2022" s="305"/>
      <c r="Y2022" s="282"/>
      <c r="Z2022" s="282" t="e" vm="1">
        <f ca="1">_xlfn.IFS(AND(ISNUMBER(SEARCH("N?m l*", CUSTOMER[[#This Row],[Service Type]], 1)), CUSTOMER[[#This Row],[Count ST]] = TRUE), CUSTOMER[[#This Row],[Quantity]], AND($Y$10:$Y2022 = TRUE, COUNTIFS($H$10:$H2022, CUSTOMER[[#This Row],[Booking]], $J$10:$J2022, CUSTOMER[[#This Row],[Order Date]], $F$10:$F2022, "&lt;&gt;"&amp;"N?m l*")=1), 1, TRUE,  "")</f>
        <v>#NAME?</v>
      </c>
      <c r="AA2022" s="282" t="b">
        <f t="shared" ca="1" si="32"/>
        <v>0</v>
      </c>
      <c r="AB2022" s="305"/>
    </row>
    <row r="2023" spans="1:28" x14ac:dyDescent="0.25">
      <c r="A2023" s="281" t="str">
        <f ca="1">no.</f>
        <v/>
      </c>
      <c r="B2023" s="281"/>
      <c r="C2023" s="282"/>
      <c r="D2023" s="282"/>
      <c r="E2023" s="282" t="str">
        <f ca="1">position</f>
        <v/>
      </c>
      <c r="F2023" s="282"/>
      <c r="G2023" s="282"/>
      <c r="H2023" s="282"/>
      <c r="I2023" s="282"/>
      <c r="J2023" s="335"/>
      <c r="K2023" s="282"/>
      <c r="L2023" s="282"/>
      <c r="M2023" s="282"/>
      <c r="N2023" s="282"/>
      <c r="O2023" s="281"/>
      <c r="P2023" s="360" t="str">
        <f ca="1">rescore_patient</f>
        <v/>
      </c>
      <c r="Q2023" s="330" t="str">
        <f ca="1">quantity</f>
        <v/>
      </c>
      <c r="R2023" s="281"/>
      <c r="S2023" s="282"/>
      <c r="T2023" s="282"/>
      <c r="U2023" s="282"/>
      <c r="V2023" s="305"/>
      <c r="W2023" s="305"/>
      <c r="X2023" s="305"/>
      <c r="Y2023" s="282"/>
      <c r="Z2023" s="282" t="e" vm="1">
        <f ca="1">_xlfn.IFS(AND(ISNUMBER(SEARCH("N?m l*", CUSTOMER[[#This Row],[Service Type]], 1)), CUSTOMER[[#This Row],[Count ST]] = TRUE), CUSTOMER[[#This Row],[Quantity]], AND($Y$10:$Y2023 = TRUE, COUNTIFS($H$10:$H2023, CUSTOMER[[#This Row],[Booking]], $J$10:$J2023, CUSTOMER[[#This Row],[Order Date]], $F$10:$F2023, "&lt;&gt;"&amp;"N?m l*")=1), 1, TRUE,  "")</f>
        <v>#NAME?</v>
      </c>
      <c r="AA2023" s="282" t="b">
        <f t="shared" ca="1" si="32"/>
        <v>0</v>
      </c>
      <c r="AB2023" s="305"/>
    </row>
    <row r="2024" spans="1:28" x14ac:dyDescent="0.25">
      <c r="A2024" s="281" t="str">
        <f ca="1">no.</f>
        <v/>
      </c>
      <c r="B2024" s="281"/>
      <c r="C2024" s="282"/>
      <c r="D2024" s="282"/>
      <c r="E2024" s="282" t="str">
        <f ca="1">position</f>
        <v/>
      </c>
      <c r="F2024" s="282"/>
      <c r="G2024" s="282"/>
      <c r="H2024" s="282"/>
      <c r="I2024" s="282"/>
      <c r="J2024" s="335"/>
      <c r="K2024" s="282"/>
      <c r="L2024" s="282"/>
      <c r="M2024" s="282"/>
      <c r="N2024" s="282"/>
      <c r="O2024" s="281"/>
      <c r="P2024" s="360" t="str">
        <f ca="1">rescore_patient</f>
        <v/>
      </c>
      <c r="Q2024" s="330" t="str">
        <f ca="1">quantity</f>
        <v/>
      </c>
      <c r="R2024" s="281"/>
      <c r="S2024" s="282"/>
      <c r="T2024" s="282"/>
      <c r="U2024" s="282"/>
      <c r="V2024" s="305"/>
      <c r="W2024" s="305"/>
      <c r="X2024" s="305"/>
      <c r="Y2024" s="282"/>
      <c r="Z2024" s="282" t="e" vm="1">
        <f ca="1">_xlfn.IFS(AND(ISNUMBER(SEARCH("N?m l*", CUSTOMER[[#This Row],[Service Type]], 1)), CUSTOMER[[#This Row],[Count ST]] = TRUE), CUSTOMER[[#This Row],[Quantity]], AND($Y$10:$Y2024 = TRUE, COUNTIFS($H$10:$H2024, CUSTOMER[[#This Row],[Booking]], $J$10:$J2024, CUSTOMER[[#This Row],[Order Date]], $F$10:$F2024, "&lt;&gt;"&amp;"N?m l*")=1), 1, TRUE,  "")</f>
        <v>#NAME?</v>
      </c>
      <c r="AA2024" s="282" t="b">
        <f t="shared" ca="1" si="32"/>
        <v>0</v>
      </c>
      <c r="AB2024" s="305"/>
    </row>
    <row r="2025" spans="1:28" x14ac:dyDescent="0.25">
      <c r="A2025" s="281" t="str">
        <f ca="1">no.</f>
        <v/>
      </c>
      <c r="B2025" s="281"/>
      <c r="C2025" s="282"/>
      <c r="D2025" s="282"/>
      <c r="E2025" s="282" t="str">
        <f ca="1">position</f>
        <v/>
      </c>
      <c r="F2025" s="282"/>
      <c r="G2025" s="282"/>
      <c r="H2025" s="282"/>
      <c r="I2025" s="282"/>
      <c r="J2025" s="335"/>
      <c r="K2025" s="282"/>
      <c r="L2025" s="282"/>
      <c r="M2025" s="282"/>
      <c r="N2025" s="282"/>
      <c r="O2025" s="281"/>
      <c r="P2025" s="360" t="str">
        <f ca="1">rescore_patient</f>
        <v/>
      </c>
      <c r="Q2025" s="330" t="str">
        <f ca="1">quantity</f>
        <v/>
      </c>
      <c r="R2025" s="281"/>
      <c r="S2025" s="282"/>
      <c r="T2025" s="282"/>
      <c r="U2025" s="282"/>
      <c r="V2025" s="305"/>
      <c r="W2025" s="305"/>
      <c r="X2025" s="305"/>
      <c r="Y2025" s="282"/>
      <c r="Z2025" s="282" t="e" vm="1">
        <f ca="1">_xlfn.IFS(AND(ISNUMBER(SEARCH("N?m l*", CUSTOMER[[#This Row],[Service Type]], 1)), CUSTOMER[[#This Row],[Count ST]] = TRUE), CUSTOMER[[#This Row],[Quantity]], AND($Y$10:$Y2025 = TRUE, COUNTIFS($H$10:$H2025, CUSTOMER[[#This Row],[Booking]], $J$10:$J2025, CUSTOMER[[#This Row],[Order Date]], $F$10:$F2025, "&lt;&gt;"&amp;"N?m l*")=1), 1, TRUE,  "")</f>
        <v>#NAME?</v>
      </c>
      <c r="AA2025" s="282" t="b">
        <f t="shared" ca="1" si="32"/>
        <v>0</v>
      </c>
      <c r="AB2025" s="305"/>
    </row>
    <row r="2026" spans="1:28" x14ac:dyDescent="0.25">
      <c r="A2026" s="281" t="str">
        <f ca="1">no.</f>
        <v/>
      </c>
      <c r="B2026" s="281"/>
      <c r="C2026" s="282"/>
      <c r="D2026" s="282"/>
      <c r="E2026" s="282" t="str">
        <f ca="1">position</f>
        <v/>
      </c>
      <c r="F2026" s="282"/>
      <c r="G2026" s="282"/>
      <c r="H2026" s="282"/>
      <c r="I2026" s="282"/>
      <c r="J2026" s="335"/>
      <c r="K2026" s="282"/>
      <c r="L2026" s="282"/>
      <c r="M2026" s="282"/>
      <c r="N2026" s="282"/>
      <c r="O2026" s="281"/>
      <c r="P2026" s="360" t="str">
        <f ca="1">rescore_patient</f>
        <v/>
      </c>
      <c r="Q2026" s="330" t="str">
        <f ca="1">quantity</f>
        <v/>
      </c>
      <c r="R2026" s="281"/>
      <c r="S2026" s="282"/>
      <c r="T2026" s="282"/>
      <c r="U2026" s="282"/>
      <c r="V2026" s="305"/>
      <c r="W2026" s="305"/>
      <c r="X2026" s="305"/>
      <c r="Y2026" s="282"/>
      <c r="Z2026" s="282" t="e" vm="1">
        <f ca="1">_xlfn.IFS(AND(ISNUMBER(SEARCH("N?m l*", CUSTOMER[[#This Row],[Service Type]], 1)), CUSTOMER[[#This Row],[Count ST]] = TRUE), CUSTOMER[[#This Row],[Quantity]], AND($Y$10:$Y2026 = TRUE, COUNTIFS($H$10:$H2026, CUSTOMER[[#This Row],[Booking]], $J$10:$J2026, CUSTOMER[[#This Row],[Order Date]], $F$10:$F2026, "&lt;&gt;"&amp;"N?m l*")=1), 1, TRUE,  "")</f>
        <v>#NAME?</v>
      </c>
      <c r="AA2026" s="282" t="b">
        <f t="shared" ca="1" si="32"/>
        <v>0</v>
      </c>
      <c r="AB2026" s="305"/>
    </row>
    <row r="2027" spans="1:28" x14ac:dyDescent="0.25">
      <c r="A2027" s="281" t="str">
        <f ca="1">no.</f>
        <v/>
      </c>
      <c r="B2027" s="281"/>
      <c r="C2027" s="282"/>
      <c r="D2027" s="282"/>
      <c r="E2027" s="282" t="str">
        <f ca="1">position</f>
        <v/>
      </c>
      <c r="F2027" s="282"/>
      <c r="G2027" s="282"/>
      <c r="H2027" s="282"/>
      <c r="I2027" s="282"/>
      <c r="J2027" s="335"/>
      <c r="K2027" s="282"/>
      <c r="L2027" s="282"/>
      <c r="M2027" s="282"/>
      <c r="N2027" s="282"/>
      <c r="O2027" s="281"/>
      <c r="P2027" s="360" t="str">
        <f ca="1">rescore_patient</f>
        <v/>
      </c>
      <c r="Q2027" s="330" t="str">
        <f ca="1">quantity</f>
        <v/>
      </c>
      <c r="R2027" s="281"/>
      <c r="S2027" s="282"/>
      <c r="T2027" s="282"/>
      <c r="U2027" s="282"/>
      <c r="V2027" s="305"/>
      <c r="W2027" s="305"/>
      <c r="X2027" s="305"/>
      <c r="Y2027" s="282"/>
      <c r="Z2027" s="282" t="e" vm="1">
        <f ca="1">_xlfn.IFS(AND(ISNUMBER(SEARCH("N?m l*", CUSTOMER[[#This Row],[Service Type]], 1)), CUSTOMER[[#This Row],[Count ST]] = TRUE), CUSTOMER[[#This Row],[Quantity]], AND($Y$10:$Y2027 = TRUE, COUNTIFS($H$10:$H2027, CUSTOMER[[#This Row],[Booking]], $J$10:$J2027, CUSTOMER[[#This Row],[Order Date]], $F$10:$F2027, "&lt;&gt;"&amp;"N?m l*")=1), 1, TRUE,  "")</f>
        <v>#NAME?</v>
      </c>
      <c r="AA2027" s="282" t="b">
        <f t="shared" ca="1" si="32"/>
        <v>0</v>
      </c>
      <c r="AB2027" s="305"/>
    </row>
    <row r="2028" spans="1:28" x14ac:dyDescent="0.25">
      <c r="A2028" s="281" t="str">
        <f ca="1">no.</f>
        <v/>
      </c>
      <c r="B2028" s="281"/>
      <c r="C2028" s="282"/>
      <c r="D2028" s="282"/>
      <c r="E2028" s="282" t="str">
        <f ca="1">position</f>
        <v/>
      </c>
      <c r="F2028" s="282"/>
      <c r="G2028" s="282"/>
      <c r="H2028" s="282"/>
      <c r="I2028" s="282"/>
      <c r="J2028" s="335"/>
      <c r="K2028" s="282"/>
      <c r="L2028" s="282"/>
      <c r="M2028" s="282"/>
      <c r="N2028" s="282"/>
      <c r="O2028" s="281"/>
      <c r="P2028" s="360" t="str">
        <f ca="1">rescore_patient</f>
        <v/>
      </c>
      <c r="Q2028" s="330" t="str">
        <f ca="1">quantity</f>
        <v/>
      </c>
      <c r="R2028" s="281"/>
      <c r="S2028" s="282"/>
      <c r="T2028" s="282"/>
      <c r="U2028" s="282"/>
      <c r="V2028" s="305"/>
      <c r="W2028" s="305"/>
      <c r="X2028" s="305"/>
      <c r="Y2028" s="282"/>
      <c r="Z2028" s="282" t="e" vm="1">
        <f ca="1">_xlfn.IFS(AND(ISNUMBER(SEARCH("N?m l*", CUSTOMER[[#This Row],[Service Type]], 1)), CUSTOMER[[#This Row],[Count ST]] = TRUE), CUSTOMER[[#This Row],[Quantity]], AND($Y$10:$Y2028 = TRUE, COUNTIFS($H$10:$H2028, CUSTOMER[[#This Row],[Booking]], $J$10:$J2028, CUSTOMER[[#This Row],[Order Date]], $F$10:$F2028, "&lt;&gt;"&amp;"N?m l*")=1), 1, TRUE,  "")</f>
        <v>#NAME?</v>
      </c>
      <c r="AA2028" s="282" t="b">
        <f t="shared" ca="1" si="32"/>
        <v>0</v>
      </c>
      <c r="AB2028" s="305"/>
    </row>
    <row r="2029" spans="1:28" x14ac:dyDescent="0.25">
      <c r="A2029" s="281" t="str">
        <f ca="1">no.</f>
        <v/>
      </c>
      <c r="B2029" s="281"/>
      <c r="C2029" s="282"/>
      <c r="D2029" s="282"/>
      <c r="E2029" s="282" t="str">
        <f ca="1">position</f>
        <v/>
      </c>
      <c r="F2029" s="282"/>
      <c r="G2029" s="282"/>
      <c r="H2029" s="282"/>
      <c r="I2029" s="282"/>
      <c r="J2029" s="335"/>
      <c r="K2029" s="282"/>
      <c r="L2029" s="282"/>
      <c r="M2029" s="282"/>
      <c r="N2029" s="282"/>
      <c r="O2029" s="281"/>
      <c r="P2029" s="360" t="str">
        <f ca="1">rescore_patient</f>
        <v/>
      </c>
      <c r="Q2029" s="330" t="str">
        <f ca="1">quantity</f>
        <v/>
      </c>
      <c r="R2029" s="281"/>
      <c r="S2029" s="282"/>
      <c r="T2029" s="282"/>
      <c r="U2029" s="282"/>
      <c r="V2029" s="305"/>
      <c r="W2029" s="305"/>
      <c r="X2029" s="305"/>
      <c r="Y2029" s="282"/>
      <c r="Z2029" s="282" t="e" vm="1">
        <f ca="1">_xlfn.IFS(AND(ISNUMBER(SEARCH("N?m l*", CUSTOMER[[#This Row],[Service Type]], 1)), CUSTOMER[[#This Row],[Count ST]] = TRUE), CUSTOMER[[#This Row],[Quantity]], AND($Y$10:$Y2029 = TRUE, COUNTIFS($H$10:$H2029, CUSTOMER[[#This Row],[Booking]], $J$10:$J2029, CUSTOMER[[#This Row],[Order Date]], $F$10:$F2029, "&lt;&gt;"&amp;"N?m l*")=1), 1, TRUE,  "")</f>
        <v>#NAME?</v>
      </c>
      <c r="AA2029" s="282" t="b">
        <f t="shared" ca="1" si="32"/>
        <v>0</v>
      </c>
      <c r="AB2029" s="305"/>
    </row>
    <row r="2030" spans="1:28" x14ac:dyDescent="0.25">
      <c r="A2030" s="281" t="str">
        <f ca="1">no.</f>
        <v/>
      </c>
      <c r="B2030" s="281"/>
      <c r="C2030" s="282"/>
      <c r="D2030" s="282"/>
      <c r="E2030" s="282" t="str">
        <f ca="1">position</f>
        <v/>
      </c>
      <c r="F2030" s="282"/>
      <c r="G2030" s="282"/>
      <c r="H2030" s="282"/>
      <c r="I2030" s="282"/>
      <c r="J2030" s="335"/>
      <c r="K2030" s="282"/>
      <c r="L2030" s="282"/>
      <c r="M2030" s="282"/>
      <c r="N2030" s="282"/>
      <c r="O2030" s="281"/>
      <c r="P2030" s="360" t="str">
        <f ca="1">rescore_patient</f>
        <v/>
      </c>
      <c r="Q2030" s="330" t="str">
        <f ca="1">quantity</f>
        <v/>
      </c>
      <c r="R2030" s="281"/>
      <c r="S2030" s="282"/>
      <c r="T2030" s="282"/>
      <c r="U2030" s="282"/>
      <c r="V2030" s="305"/>
      <c r="W2030" s="305"/>
      <c r="X2030" s="305"/>
      <c r="Y2030" s="282"/>
      <c r="Z2030" s="282" t="e" vm="1">
        <f ca="1">_xlfn.IFS(AND(ISNUMBER(SEARCH("N?m l*", CUSTOMER[[#This Row],[Service Type]], 1)), CUSTOMER[[#This Row],[Count ST]] = TRUE), CUSTOMER[[#This Row],[Quantity]], AND($Y$10:$Y2030 = TRUE, COUNTIFS($H$10:$H2030, CUSTOMER[[#This Row],[Booking]], $J$10:$J2030, CUSTOMER[[#This Row],[Order Date]], $F$10:$F2030, "&lt;&gt;"&amp;"N?m l*")=1), 1, TRUE,  "")</f>
        <v>#NAME?</v>
      </c>
      <c r="AA2030" s="282" t="b">
        <f t="shared" ca="1" si="32"/>
        <v>0</v>
      </c>
      <c r="AB2030" s="305"/>
    </row>
    <row r="2031" spans="1:28" x14ac:dyDescent="0.25">
      <c r="A2031" s="281" t="str">
        <f ca="1">no.</f>
        <v/>
      </c>
      <c r="B2031" s="281"/>
      <c r="C2031" s="282"/>
      <c r="D2031" s="282"/>
      <c r="E2031" s="282" t="str">
        <f ca="1">position</f>
        <v/>
      </c>
      <c r="F2031" s="282"/>
      <c r="G2031" s="282"/>
      <c r="H2031" s="282"/>
      <c r="I2031" s="282"/>
      <c r="J2031" s="335"/>
      <c r="K2031" s="282"/>
      <c r="L2031" s="282"/>
      <c r="M2031" s="282"/>
      <c r="N2031" s="282"/>
      <c r="O2031" s="281"/>
      <c r="P2031" s="360" t="str">
        <f ca="1">rescore_patient</f>
        <v/>
      </c>
      <c r="Q2031" s="330" t="str">
        <f ca="1">quantity</f>
        <v/>
      </c>
      <c r="R2031" s="281"/>
      <c r="S2031" s="282"/>
      <c r="T2031" s="282"/>
      <c r="U2031" s="282"/>
      <c r="V2031" s="305"/>
      <c r="W2031" s="305"/>
      <c r="X2031" s="305"/>
      <c r="Y2031" s="282"/>
      <c r="Z2031" s="282" t="e" vm="1">
        <f ca="1">_xlfn.IFS(AND(ISNUMBER(SEARCH("N?m l*", CUSTOMER[[#This Row],[Service Type]], 1)), CUSTOMER[[#This Row],[Count ST]] = TRUE), CUSTOMER[[#This Row],[Quantity]], AND($Y$10:$Y2031 = TRUE, COUNTIFS($H$10:$H2031, CUSTOMER[[#This Row],[Booking]], $J$10:$J2031, CUSTOMER[[#This Row],[Order Date]], $F$10:$F2031, "&lt;&gt;"&amp;"N?m l*")=1), 1, TRUE,  "")</f>
        <v>#NAME?</v>
      </c>
      <c r="AA2031" s="282" t="b">
        <f t="shared" ca="1" si="32"/>
        <v>0</v>
      </c>
      <c r="AB2031" s="305"/>
    </row>
    <row r="2032" spans="1:28" x14ac:dyDescent="0.25">
      <c r="A2032" s="281" t="str">
        <f ca="1">no.</f>
        <v/>
      </c>
      <c r="B2032" s="281"/>
      <c r="C2032" s="282"/>
      <c r="D2032" s="282"/>
      <c r="E2032" s="282" t="str">
        <f ca="1">position</f>
        <v/>
      </c>
      <c r="F2032" s="282"/>
      <c r="G2032" s="282"/>
      <c r="H2032" s="282"/>
      <c r="I2032" s="282"/>
      <c r="J2032" s="335"/>
      <c r="K2032" s="282"/>
      <c r="L2032" s="282"/>
      <c r="M2032" s="282"/>
      <c r="N2032" s="282"/>
      <c r="O2032" s="281"/>
      <c r="P2032" s="360" t="str">
        <f ca="1">rescore_patient</f>
        <v/>
      </c>
      <c r="Q2032" s="330" t="str">
        <f ca="1">quantity</f>
        <v/>
      </c>
      <c r="R2032" s="281"/>
      <c r="S2032" s="282"/>
      <c r="T2032" s="282"/>
      <c r="U2032" s="282"/>
      <c r="V2032" s="305"/>
      <c r="W2032" s="305"/>
      <c r="X2032" s="305"/>
      <c r="Y2032" s="282"/>
      <c r="Z2032" s="282" t="e" vm="1">
        <f ca="1">_xlfn.IFS(AND(ISNUMBER(SEARCH("N?m l*", CUSTOMER[[#This Row],[Service Type]], 1)), CUSTOMER[[#This Row],[Count ST]] = TRUE), CUSTOMER[[#This Row],[Quantity]], AND($Y$10:$Y2032 = TRUE, COUNTIFS($H$10:$H2032, CUSTOMER[[#This Row],[Booking]], $J$10:$J2032, CUSTOMER[[#This Row],[Order Date]], $F$10:$F2032, "&lt;&gt;"&amp;"N?m l*")=1), 1, TRUE,  "")</f>
        <v>#NAME?</v>
      </c>
      <c r="AA2032" s="282" t="b">
        <f t="shared" ca="1" si="32"/>
        <v>0</v>
      </c>
      <c r="AB2032" s="305"/>
    </row>
    <row r="2033" spans="1:28" x14ac:dyDescent="0.25">
      <c r="A2033" s="281" t="str">
        <f ca="1">no.</f>
        <v/>
      </c>
      <c r="B2033" s="281"/>
      <c r="C2033" s="282"/>
      <c r="D2033" s="282"/>
      <c r="E2033" s="282" t="str">
        <f ca="1">position</f>
        <v/>
      </c>
      <c r="F2033" s="282"/>
      <c r="G2033" s="282"/>
      <c r="H2033" s="282"/>
      <c r="I2033" s="282"/>
      <c r="J2033" s="335"/>
      <c r="K2033" s="282"/>
      <c r="L2033" s="282"/>
      <c r="M2033" s="282"/>
      <c r="N2033" s="282"/>
      <c r="O2033" s="281"/>
      <c r="P2033" s="360" t="str">
        <f ca="1">rescore_patient</f>
        <v/>
      </c>
      <c r="Q2033" s="330" t="str">
        <f ca="1">quantity</f>
        <v/>
      </c>
      <c r="R2033" s="281"/>
      <c r="S2033" s="282"/>
      <c r="T2033" s="282"/>
      <c r="U2033" s="282"/>
      <c r="V2033" s="305"/>
      <c r="W2033" s="305"/>
      <c r="X2033" s="305"/>
      <c r="Y2033" s="282"/>
      <c r="Z2033" s="282" t="e" vm="1">
        <f ca="1">_xlfn.IFS(AND(ISNUMBER(SEARCH("N?m l*", CUSTOMER[[#This Row],[Service Type]], 1)), CUSTOMER[[#This Row],[Count ST]] = TRUE), CUSTOMER[[#This Row],[Quantity]], AND($Y$10:$Y2033 = TRUE, COUNTIFS($H$10:$H2033, CUSTOMER[[#This Row],[Booking]], $J$10:$J2033, CUSTOMER[[#This Row],[Order Date]], $F$10:$F2033, "&lt;&gt;"&amp;"N?m l*")=1), 1, TRUE,  "")</f>
        <v>#NAME?</v>
      </c>
      <c r="AA2033" s="282" t="b">
        <f t="shared" ca="1" si="32"/>
        <v>0</v>
      </c>
      <c r="AB2033" s="305"/>
    </row>
    <row r="2034" spans="1:28" x14ac:dyDescent="0.25">
      <c r="A2034" s="281" t="str">
        <f ca="1">no.</f>
        <v/>
      </c>
      <c r="B2034" s="281"/>
      <c r="C2034" s="282"/>
      <c r="D2034" s="282"/>
      <c r="E2034" s="282" t="str">
        <f ca="1">position</f>
        <v/>
      </c>
      <c r="F2034" s="282"/>
      <c r="G2034" s="282"/>
      <c r="H2034" s="282"/>
      <c r="I2034" s="282"/>
      <c r="J2034" s="335"/>
      <c r="K2034" s="282"/>
      <c r="L2034" s="282"/>
      <c r="M2034" s="282"/>
      <c r="N2034" s="282"/>
      <c r="O2034" s="281"/>
      <c r="P2034" s="360" t="str">
        <f ca="1">rescore_patient</f>
        <v/>
      </c>
      <c r="Q2034" s="330" t="str">
        <f ca="1">quantity</f>
        <v/>
      </c>
      <c r="R2034" s="281"/>
      <c r="S2034" s="282"/>
      <c r="T2034" s="282"/>
      <c r="U2034" s="282"/>
      <c r="V2034" s="305"/>
      <c r="W2034" s="305"/>
      <c r="X2034" s="305"/>
      <c r="Y2034" s="282"/>
      <c r="Z2034" s="282" t="e" vm="1">
        <f ca="1">_xlfn.IFS(AND(ISNUMBER(SEARCH("N?m l*", CUSTOMER[[#This Row],[Service Type]], 1)), CUSTOMER[[#This Row],[Count ST]] = TRUE), CUSTOMER[[#This Row],[Quantity]], AND($Y$10:$Y2034 = TRUE, COUNTIFS($H$10:$H2034, CUSTOMER[[#This Row],[Booking]], $J$10:$J2034, CUSTOMER[[#This Row],[Order Date]], $F$10:$F2034, "&lt;&gt;"&amp;"N?m l*")=1), 1, TRUE,  "")</f>
        <v>#NAME?</v>
      </c>
      <c r="AA2034" s="282" t="b">
        <f t="shared" ca="1" si="32"/>
        <v>0</v>
      </c>
      <c r="AB2034" s="305"/>
    </row>
    <row r="2035" spans="1:28" x14ac:dyDescent="0.25">
      <c r="A2035" s="281" t="str">
        <f ca="1">no.</f>
        <v/>
      </c>
      <c r="B2035" s="281"/>
      <c r="C2035" s="282"/>
      <c r="D2035" s="282"/>
      <c r="E2035" s="282" t="str">
        <f ca="1">position</f>
        <v/>
      </c>
      <c r="F2035" s="282"/>
      <c r="G2035" s="282"/>
      <c r="H2035" s="282"/>
      <c r="I2035" s="282"/>
      <c r="J2035" s="335"/>
      <c r="K2035" s="282"/>
      <c r="L2035" s="282"/>
      <c r="M2035" s="282"/>
      <c r="N2035" s="282"/>
      <c r="O2035" s="281"/>
      <c r="P2035" s="360" t="str">
        <f ca="1">rescore_patient</f>
        <v/>
      </c>
      <c r="Q2035" s="330" t="str">
        <f ca="1">quantity</f>
        <v/>
      </c>
      <c r="R2035" s="281"/>
      <c r="S2035" s="282"/>
      <c r="T2035" s="282"/>
      <c r="U2035" s="282"/>
      <c r="V2035" s="305"/>
      <c r="W2035" s="305"/>
      <c r="X2035" s="305"/>
      <c r="Y2035" s="282"/>
      <c r="Z2035" s="282" t="e" vm="1">
        <f ca="1">_xlfn.IFS(AND(ISNUMBER(SEARCH("N?m l*", CUSTOMER[[#This Row],[Service Type]], 1)), CUSTOMER[[#This Row],[Count ST]] = TRUE), CUSTOMER[[#This Row],[Quantity]], AND($Y$10:$Y2035 = TRUE, COUNTIFS($H$10:$H2035, CUSTOMER[[#This Row],[Booking]], $J$10:$J2035, CUSTOMER[[#This Row],[Order Date]], $F$10:$F2035, "&lt;&gt;"&amp;"N?m l*")=1), 1, TRUE,  "")</f>
        <v>#NAME?</v>
      </c>
      <c r="AA2035" s="282" t="b">
        <f t="shared" ca="1" si="32"/>
        <v>0</v>
      </c>
      <c r="AB2035" s="305"/>
    </row>
    <row r="2036" spans="1:28" x14ac:dyDescent="0.25">
      <c r="A2036" s="281" t="str">
        <f ca="1">no.</f>
        <v/>
      </c>
      <c r="B2036" s="281"/>
      <c r="C2036" s="282"/>
      <c r="D2036" s="282"/>
      <c r="E2036" s="282" t="str">
        <f ca="1">position</f>
        <v/>
      </c>
      <c r="F2036" s="282"/>
      <c r="G2036" s="282"/>
      <c r="H2036" s="282"/>
      <c r="I2036" s="282"/>
      <c r="J2036" s="335"/>
      <c r="K2036" s="282"/>
      <c r="L2036" s="282"/>
      <c r="M2036" s="282"/>
      <c r="N2036" s="282"/>
      <c r="O2036" s="281"/>
      <c r="P2036" s="360" t="str">
        <f ca="1">rescore_patient</f>
        <v/>
      </c>
      <c r="Q2036" s="330" t="str">
        <f ca="1">quantity</f>
        <v/>
      </c>
      <c r="R2036" s="281"/>
      <c r="S2036" s="282"/>
      <c r="T2036" s="282"/>
      <c r="U2036" s="282"/>
      <c r="V2036" s="305"/>
      <c r="W2036" s="305"/>
      <c r="X2036" s="305"/>
      <c r="Y2036" s="282"/>
      <c r="Z2036" s="282" t="e" vm="1">
        <f ca="1">_xlfn.IFS(AND(ISNUMBER(SEARCH("N?m l*", CUSTOMER[[#This Row],[Service Type]], 1)), CUSTOMER[[#This Row],[Count ST]] = TRUE), CUSTOMER[[#This Row],[Quantity]], AND($Y$10:$Y2036 = TRUE, COUNTIFS($H$10:$H2036, CUSTOMER[[#This Row],[Booking]], $J$10:$J2036, CUSTOMER[[#This Row],[Order Date]], $F$10:$F2036, "&lt;&gt;"&amp;"N?m l*")=1), 1, TRUE,  "")</f>
        <v>#NAME?</v>
      </c>
      <c r="AA2036" s="282" t="b">
        <f t="shared" ca="1" si="32"/>
        <v>0</v>
      </c>
      <c r="AB2036" s="305"/>
    </row>
    <row r="2037" spans="1:28" x14ac:dyDescent="0.25">
      <c r="A2037" s="281" t="str">
        <f ca="1">no.</f>
        <v/>
      </c>
      <c r="B2037" s="281"/>
      <c r="C2037" s="282"/>
      <c r="D2037" s="282"/>
      <c r="E2037" s="282" t="str">
        <f ca="1">position</f>
        <v/>
      </c>
      <c r="F2037" s="282"/>
      <c r="G2037" s="282"/>
      <c r="H2037" s="282"/>
      <c r="I2037" s="282"/>
      <c r="J2037" s="335"/>
      <c r="K2037" s="282"/>
      <c r="L2037" s="282"/>
      <c r="M2037" s="282"/>
      <c r="N2037" s="282"/>
      <c r="O2037" s="281"/>
      <c r="P2037" s="360" t="str">
        <f ca="1">rescore_patient</f>
        <v/>
      </c>
      <c r="Q2037" s="330" t="str">
        <f ca="1">quantity</f>
        <v/>
      </c>
      <c r="R2037" s="281"/>
      <c r="S2037" s="282"/>
      <c r="T2037" s="282"/>
      <c r="U2037" s="282"/>
      <c r="V2037" s="305"/>
      <c r="W2037" s="305"/>
      <c r="X2037" s="305"/>
      <c r="Y2037" s="282"/>
      <c r="Z2037" s="282" t="e" vm="1">
        <f ca="1">_xlfn.IFS(AND(ISNUMBER(SEARCH("N?m l*", CUSTOMER[[#This Row],[Service Type]], 1)), CUSTOMER[[#This Row],[Count ST]] = TRUE), CUSTOMER[[#This Row],[Quantity]], AND($Y$10:$Y2037 = TRUE, COUNTIFS($H$10:$H2037, CUSTOMER[[#This Row],[Booking]], $J$10:$J2037, CUSTOMER[[#This Row],[Order Date]], $F$10:$F2037, "&lt;&gt;"&amp;"N?m l*")=1), 1, TRUE,  "")</f>
        <v>#NAME?</v>
      </c>
      <c r="AA2037" s="282" t="b">
        <f t="shared" ca="1" si="32"/>
        <v>0</v>
      </c>
      <c r="AB2037" s="305"/>
    </row>
    <row r="2038" spans="1:28" x14ac:dyDescent="0.25">
      <c r="A2038" s="281" t="str">
        <f ca="1">no.</f>
        <v/>
      </c>
      <c r="B2038" s="281"/>
      <c r="C2038" s="282"/>
      <c r="D2038" s="282"/>
      <c r="E2038" s="282" t="str">
        <f ca="1">position</f>
        <v/>
      </c>
      <c r="F2038" s="282"/>
      <c r="G2038" s="282"/>
      <c r="H2038" s="282"/>
      <c r="I2038" s="282"/>
      <c r="J2038" s="335"/>
      <c r="K2038" s="282"/>
      <c r="L2038" s="282"/>
      <c r="M2038" s="282"/>
      <c r="N2038" s="282"/>
      <c r="O2038" s="281"/>
      <c r="P2038" s="360" t="str">
        <f ca="1">rescore_patient</f>
        <v/>
      </c>
      <c r="Q2038" s="330" t="str">
        <f ca="1">quantity</f>
        <v/>
      </c>
      <c r="R2038" s="281"/>
      <c r="S2038" s="282"/>
      <c r="T2038" s="282"/>
      <c r="U2038" s="282"/>
      <c r="V2038" s="305"/>
      <c r="W2038" s="305"/>
      <c r="X2038" s="305"/>
      <c r="Y2038" s="282"/>
      <c r="Z2038" s="282" t="e" vm="1">
        <f ca="1">_xlfn.IFS(AND(ISNUMBER(SEARCH("N?m l*", CUSTOMER[[#This Row],[Service Type]], 1)), CUSTOMER[[#This Row],[Count ST]] = TRUE), CUSTOMER[[#This Row],[Quantity]], AND($Y$10:$Y2038 = TRUE, COUNTIFS($H$10:$H2038, CUSTOMER[[#This Row],[Booking]], $J$10:$J2038, CUSTOMER[[#This Row],[Order Date]], $F$10:$F2038, "&lt;&gt;"&amp;"N?m l*")=1), 1, TRUE,  "")</f>
        <v>#NAME?</v>
      </c>
      <c r="AA2038" s="282" t="b">
        <f t="shared" ca="1" si="32"/>
        <v>0</v>
      </c>
      <c r="AB2038" s="305"/>
    </row>
    <row r="2039" spans="1:28" x14ac:dyDescent="0.25">
      <c r="A2039" s="281" t="str">
        <f ca="1">no.</f>
        <v/>
      </c>
      <c r="B2039" s="281"/>
      <c r="C2039" s="282"/>
      <c r="D2039" s="282"/>
      <c r="E2039" s="282" t="str">
        <f ca="1">position</f>
        <v/>
      </c>
      <c r="F2039" s="282"/>
      <c r="G2039" s="282"/>
      <c r="H2039" s="282"/>
      <c r="I2039" s="282"/>
      <c r="J2039" s="335"/>
      <c r="K2039" s="282"/>
      <c r="L2039" s="282"/>
      <c r="M2039" s="282"/>
      <c r="N2039" s="282"/>
      <c r="O2039" s="281"/>
      <c r="P2039" s="360" t="str">
        <f ca="1">rescore_patient</f>
        <v/>
      </c>
      <c r="Q2039" s="330" t="str">
        <f ca="1">quantity</f>
        <v/>
      </c>
      <c r="R2039" s="281"/>
      <c r="S2039" s="282"/>
      <c r="T2039" s="282"/>
      <c r="U2039" s="282"/>
      <c r="V2039" s="305"/>
      <c r="W2039" s="305"/>
      <c r="X2039" s="305"/>
      <c r="Y2039" s="282"/>
      <c r="Z2039" s="282" t="e" vm="1">
        <f ca="1">_xlfn.IFS(AND(ISNUMBER(SEARCH("N?m l*", CUSTOMER[[#This Row],[Service Type]], 1)), CUSTOMER[[#This Row],[Count ST]] = TRUE), CUSTOMER[[#This Row],[Quantity]], AND($Y$10:$Y2039 = TRUE, COUNTIFS($H$10:$H2039, CUSTOMER[[#This Row],[Booking]], $J$10:$J2039, CUSTOMER[[#This Row],[Order Date]], $F$10:$F2039, "&lt;&gt;"&amp;"N?m l*")=1), 1, TRUE,  "")</f>
        <v>#NAME?</v>
      </c>
      <c r="AA2039" s="282" t="b">
        <f t="shared" ca="1" si="32"/>
        <v>0</v>
      </c>
      <c r="AB2039" s="305"/>
    </row>
    <row r="2040" spans="1:28" x14ac:dyDescent="0.25">
      <c r="A2040" s="281" t="str">
        <f ca="1">no.</f>
        <v/>
      </c>
      <c r="B2040" s="281"/>
      <c r="C2040" s="282"/>
      <c r="D2040" s="282"/>
      <c r="E2040" s="282" t="str">
        <f ca="1">position</f>
        <v/>
      </c>
      <c r="F2040" s="282"/>
      <c r="G2040" s="282"/>
      <c r="H2040" s="282"/>
      <c r="I2040" s="282"/>
      <c r="J2040" s="335"/>
      <c r="K2040" s="282"/>
      <c r="L2040" s="282"/>
      <c r="M2040" s="282"/>
      <c r="N2040" s="282"/>
      <c r="O2040" s="281"/>
      <c r="P2040" s="360" t="str">
        <f ca="1">rescore_patient</f>
        <v/>
      </c>
      <c r="Q2040" s="330" t="str">
        <f ca="1">quantity</f>
        <v/>
      </c>
      <c r="R2040" s="281"/>
      <c r="S2040" s="282"/>
      <c r="T2040" s="282"/>
      <c r="U2040" s="282"/>
      <c r="V2040" s="305"/>
      <c r="W2040" s="305"/>
      <c r="X2040" s="305"/>
      <c r="Y2040" s="282"/>
      <c r="Z2040" s="282" t="e" vm="1">
        <f ca="1">_xlfn.IFS(AND(ISNUMBER(SEARCH("N?m l*", CUSTOMER[[#This Row],[Service Type]], 1)), CUSTOMER[[#This Row],[Count ST]] = TRUE), CUSTOMER[[#This Row],[Quantity]], AND($Y$10:$Y2040 = TRUE, COUNTIFS($H$10:$H2040, CUSTOMER[[#This Row],[Booking]], $J$10:$J2040, CUSTOMER[[#This Row],[Order Date]], $F$10:$F2040, "&lt;&gt;"&amp;"N?m l*")=1), 1, TRUE,  "")</f>
        <v>#NAME?</v>
      </c>
      <c r="AA2040" s="282" t="b">
        <f t="shared" ca="1" si="32"/>
        <v>0</v>
      </c>
      <c r="AB2040" s="305"/>
    </row>
    <row r="2041" spans="1:28" x14ac:dyDescent="0.25">
      <c r="A2041" s="281" t="str">
        <f ca="1">no.</f>
        <v/>
      </c>
      <c r="B2041" s="281"/>
      <c r="C2041" s="282"/>
      <c r="D2041" s="282"/>
      <c r="E2041" s="282" t="str">
        <f ca="1">position</f>
        <v/>
      </c>
      <c r="F2041" s="282"/>
      <c r="G2041" s="282"/>
      <c r="H2041" s="282"/>
      <c r="I2041" s="282"/>
      <c r="J2041" s="335"/>
      <c r="K2041" s="282"/>
      <c r="L2041" s="282"/>
      <c r="M2041" s="282"/>
      <c r="N2041" s="282"/>
      <c r="O2041" s="281"/>
      <c r="P2041" s="360" t="str">
        <f ca="1">rescore_patient</f>
        <v/>
      </c>
      <c r="Q2041" s="330" t="str">
        <f ca="1">quantity</f>
        <v/>
      </c>
      <c r="R2041" s="281"/>
      <c r="S2041" s="282"/>
      <c r="T2041" s="282"/>
      <c r="U2041" s="282"/>
      <c r="V2041" s="305"/>
      <c r="W2041" s="305"/>
      <c r="X2041" s="305"/>
      <c r="Y2041" s="282"/>
      <c r="Z2041" s="282" t="e" vm="1">
        <f ca="1">_xlfn.IFS(AND(ISNUMBER(SEARCH("N?m l*", CUSTOMER[[#This Row],[Service Type]], 1)), CUSTOMER[[#This Row],[Count ST]] = TRUE), CUSTOMER[[#This Row],[Quantity]], AND($Y$10:$Y2041 = TRUE, COUNTIFS($H$10:$H2041, CUSTOMER[[#This Row],[Booking]], $J$10:$J2041, CUSTOMER[[#This Row],[Order Date]], $F$10:$F2041, "&lt;&gt;"&amp;"N?m l*")=1), 1, TRUE,  "")</f>
        <v>#NAME?</v>
      </c>
      <c r="AA2041" s="282" t="b">
        <f t="shared" ca="1" si="32"/>
        <v>0</v>
      </c>
      <c r="AB2041" s="305"/>
    </row>
    <row r="2042" spans="1:28" x14ac:dyDescent="0.25">
      <c r="A2042" s="281" t="str">
        <f ca="1">no.</f>
        <v/>
      </c>
      <c r="B2042" s="281"/>
      <c r="C2042" s="282"/>
      <c r="D2042" s="282"/>
      <c r="E2042" s="282" t="str">
        <f ca="1">position</f>
        <v/>
      </c>
      <c r="F2042" s="282"/>
      <c r="G2042" s="282"/>
      <c r="H2042" s="282"/>
      <c r="I2042" s="282"/>
      <c r="J2042" s="335"/>
      <c r="K2042" s="282"/>
      <c r="L2042" s="282"/>
      <c r="M2042" s="282"/>
      <c r="N2042" s="282"/>
      <c r="O2042" s="281"/>
      <c r="P2042" s="360" t="str">
        <f ca="1">rescore_patient</f>
        <v/>
      </c>
      <c r="Q2042" s="330" t="str">
        <f ca="1">quantity</f>
        <v/>
      </c>
      <c r="R2042" s="281"/>
      <c r="S2042" s="282"/>
      <c r="T2042" s="282"/>
      <c r="U2042" s="282"/>
      <c r="V2042" s="305"/>
      <c r="W2042" s="305"/>
      <c r="X2042" s="305"/>
      <c r="Y2042" s="282"/>
      <c r="Z2042" s="282" t="e" vm="1">
        <f ca="1">_xlfn.IFS(AND(ISNUMBER(SEARCH("N?m l*", CUSTOMER[[#This Row],[Service Type]], 1)), CUSTOMER[[#This Row],[Count ST]] = TRUE), CUSTOMER[[#This Row],[Quantity]], AND($Y$10:$Y2042 = TRUE, COUNTIFS($H$10:$H2042, CUSTOMER[[#This Row],[Booking]], $J$10:$J2042, CUSTOMER[[#This Row],[Order Date]], $F$10:$F2042, "&lt;&gt;"&amp;"N?m l*")=1), 1, TRUE,  "")</f>
        <v>#NAME?</v>
      </c>
      <c r="AA2042" s="282" t="b">
        <f t="shared" ca="1" si="32"/>
        <v>0</v>
      </c>
      <c r="AB2042" s="305"/>
    </row>
    <row r="2043" spans="1:28" x14ac:dyDescent="0.25">
      <c r="A2043" s="281" t="str">
        <f ca="1">no.</f>
        <v/>
      </c>
      <c r="B2043" s="281"/>
      <c r="C2043" s="282"/>
      <c r="D2043" s="282"/>
      <c r="E2043" s="282" t="str">
        <f ca="1">position</f>
        <v/>
      </c>
      <c r="F2043" s="282"/>
      <c r="G2043" s="282"/>
      <c r="H2043" s="282"/>
      <c r="I2043" s="282"/>
      <c r="J2043" s="335"/>
      <c r="K2043" s="282"/>
      <c r="L2043" s="282"/>
      <c r="M2043" s="282"/>
      <c r="N2043" s="282"/>
      <c r="O2043" s="281"/>
      <c r="P2043" s="360" t="str">
        <f ca="1">rescore_patient</f>
        <v/>
      </c>
      <c r="Q2043" s="330" t="str">
        <f ca="1">quantity</f>
        <v/>
      </c>
      <c r="R2043" s="281"/>
      <c r="S2043" s="282"/>
      <c r="T2043" s="282"/>
      <c r="U2043" s="282"/>
      <c r="V2043" s="305"/>
      <c r="W2043" s="305"/>
      <c r="X2043" s="305"/>
      <c r="Y2043" s="282"/>
      <c r="Z2043" s="282" t="e" vm="1">
        <f ca="1">_xlfn.IFS(AND(ISNUMBER(SEARCH("N?m l*", CUSTOMER[[#This Row],[Service Type]], 1)), CUSTOMER[[#This Row],[Count ST]] = TRUE), CUSTOMER[[#This Row],[Quantity]], AND($Y$10:$Y2043 = TRUE, COUNTIFS($H$10:$H2043, CUSTOMER[[#This Row],[Booking]], $J$10:$J2043, CUSTOMER[[#This Row],[Order Date]], $F$10:$F2043, "&lt;&gt;"&amp;"N?m l*")=1), 1, TRUE,  "")</f>
        <v>#NAME?</v>
      </c>
      <c r="AA2043" s="282" t="b">
        <f t="shared" ca="1" si="32"/>
        <v>0</v>
      </c>
      <c r="AB2043" s="305"/>
    </row>
    <row r="2044" spans="1:28" x14ac:dyDescent="0.25">
      <c r="A2044" s="281" t="str">
        <f ca="1">no.</f>
        <v/>
      </c>
      <c r="B2044" s="281"/>
      <c r="C2044" s="282"/>
      <c r="D2044" s="282"/>
      <c r="E2044" s="282" t="str">
        <f ca="1">position</f>
        <v/>
      </c>
      <c r="F2044" s="282"/>
      <c r="G2044" s="282"/>
      <c r="H2044" s="282"/>
      <c r="I2044" s="282"/>
      <c r="J2044" s="335"/>
      <c r="K2044" s="282"/>
      <c r="L2044" s="282"/>
      <c r="M2044" s="282"/>
      <c r="N2044" s="282"/>
      <c r="O2044" s="281"/>
      <c r="P2044" s="360" t="str">
        <f ca="1">rescore_patient</f>
        <v/>
      </c>
      <c r="Q2044" s="330" t="str">
        <f ca="1">quantity</f>
        <v/>
      </c>
      <c r="R2044" s="281"/>
      <c r="S2044" s="282"/>
      <c r="T2044" s="282"/>
      <c r="U2044" s="282"/>
      <c r="V2044" s="305"/>
      <c r="W2044" s="305"/>
      <c r="X2044" s="305"/>
      <c r="Y2044" s="282"/>
      <c r="Z2044" s="282" t="e" vm="1">
        <f ca="1">_xlfn.IFS(AND(ISNUMBER(SEARCH("N?m l*", CUSTOMER[[#This Row],[Service Type]], 1)), CUSTOMER[[#This Row],[Count ST]] = TRUE), CUSTOMER[[#This Row],[Quantity]], AND($Y$10:$Y2044 = TRUE, COUNTIFS($H$10:$H2044, CUSTOMER[[#This Row],[Booking]], $J$10:$J2044, CUSTOMER[[#This Row],[Order Date]], $F$10:$F2044, "&lt;&gt;"&amp;"N?m l*")=1), 1, TRUE,  "")</f>
        <v>#NAME?</v>
      </c>
      <c r="AA2044" s="282" t="b">
        <f t="shared" ca="1" si="32"/>
        <v>0</v>
      </c>
      <c r="AB2044" s="305"/>
    </row>
    <row r="2045" spans="1:28" x14ac:dyDescent="0.25">
      <c r="A2045" s="281" t="str">
        <f ca="1">no.</f>
        <v/>
      </c>
      <c r="B2045" s="281"/>
      <c r="C2045" s="282"/>
      <c r="D2045" s="282"/>
      <c r="E2045" s="282" t="str">
        <f ca="1">position</f>
        <v/>
      </c>
      <c r="F2045" s="282"/>
      <c r="G2045" s="282"/>
      <c r="H2045" s="282"/>
      <c r="I2045" s="282"/>
      <c r="J2045" s="335"/>
      <c r="K2045" s="282"/>
      <c r="L2045" s="282"/>
      <c r="M2045" s="282"/>
      <c r="N2045" s="282"/>
      <c r="O2045" s="281"/>
      <c r="P2045" s="360" t="str">
        <f ca="1">rescore_patient</f>
        <v/>
      </c>
      <c r="Q2045" s="330" t="str">
        <f ca="1">quantity</f>
        <v/>
      </c>
      <c r="R2045" s="281"/>
      <c r="S2045" s="282"/>
      <c r="T2045" s="282"/>
      <c r="U2045" s="282"/>
      <c r="V2045" s="305"/>
      <c r="W2045" s="305"/>
      <c r="X2045" s="305"/>
      <c r="Y2045" s="282"/>
      <c r="Z2045" s="282" t="e" vm="1">
        <f ca="1">_xlfn.IFS(AND(ISNUMBER(SEARCH("N?m l*", CUSTOMER[[#This Row],[Service Type]], 1)), CUSTOMER[[#This Row],[Count ST]] = TRUE), CUSTOMER[[#This Row],[Quantity]], AND($Y$10:$Y2045 = TRUE, COUNTIFS($H$10:$H2045, CUSTOMER[[#This Row],[Booking]], $J$10:$J2045, CUSTOMER[[#This Row],[Order Date]], $F$10:$F2045, "&lt;&gt;"&amp;"N?m l*")=1), 1, TRUE,  "")</f>
        <v>#NAME?</v>
      </c>
      <c r="AA2045" s="282" t="b">
        <f t="shared" ca="1" si="32"/>
        <v>0</v>
      </c>
      <c r="AB2045" s="305"/>
    </row>
    <row r="2046" spans="1:28" x14ac:dyDescent="0.25">
      <c r="A2046" s="281" t="str">
        <f ca="1">no.</f>
        <v/>
      </c>
      <c r="B2046" s="281"/>
      <c r="C2046" s="282"/>
      <c r="D2046" s="282"/>
      <c r="E2046" s="282" t="str">
        <f ca="1">position</f>
        <v/>
      </c>
      <c r="F2046" s="282"/>
      <c r="G2046" s="282"/>
      <c r="H2046" s="282"/>
      <c r="I2046" s="282"/>
      <c r="J2046" s="335"/>
      <c r="K2046" s="282"/>
      <c r="L2046" s="282"/>
      <c r="M2046" s="282"/>
      <c r="N2046" s="282"/>
      <c r="O2046" s="281"/>
      <c r="P2046" s="360" t="str">
        <f ca="1">rescore_patient</f>
        <v/>
      </c>
      <c r="Q2046" s="330" t="str">
        <f ca="1">quantity</f>
        <v/>
      </c>
      <c r="R2046" s="281"/>
      <c r="S2046" s="282"/>
      <c r="T2046" s="282"/>
      <c r="U2046" s="282"/>
      <c r="V2046" s="305"/>
      <c r="W2046" s="305"/>
      <c r="X2046" s="305"/>
      <c r="Y2046" s="282"/>
      <c r="Z2046" s="282" t="e" vm="1">
        <f ca="1">_xlfn.IFS(AND(ISNUMBER(SEARCH("N?m l*", CUSTOMER[[#This Row],[Service Type]], 1)), CUSTOMER[[#This Row],[Count ST]] = TRUE), CUSTOMER[[#This Row],[Quantity]], AND($Y$10:$Y2046 = TRUE, COUNTIFS($H$10:$H2046, CUSTOMER[[#This Row],[Booking]], $J$10:$J2046, CUSTOMER[[#This Row],[Order Date]], $F$10:$F2046, "&lt;&gt;"&amp;"N?m l*")=1), 1, TRUE,  "")</f>
        <v>#NAME?</v>
      </c>
      <c r="AA2046" s="282" t="b">
        <f t="shared" ca="1" si="32"/>
        <v>0</v>
      </c>
      <c r="AB2046" s="305"/>
    </row>
    <row r="2047" spans="1:28" x14ac:dyDescent="0.25">
      <c r="A2047" s="281" t="str">
        <f ca="1">no.</f>
        <v/>
      </c>
      <c r="B2047" s="281"/>
      <c r="C2047" s="282"/>
      <c r="D2047" s="282"/>
      <c r="E2047" s="282" t="str">
        <f ca="1">position</f>
        <v/>
      </c>
      <c r="F2047" s="282"/>
      <c r="G2047" s="282"/>
      <c r="H2047" s="282"/>
      <c r="I2047" s="282"/>
      <c r="J2047" s="335"/>
      <c r="K2047" s="282"/>
      <c r="L2047" s="282"/>
      <c r="M2047" s="282"/>
      <c r="N2047" s="282"/>
      <c r="O2047" s="281"/>
      <c r="P2047" s="360" t="str">
        <f ca="1">rescore_patient</f>
        <v/>
      </c>
      <c r="Q2047" s="330" t="str">
        <f ca="1">quantity</f>
        <v/>
      </c>
      <c r="R2047" s="281"/>
      <c r="S2047" s="282"/>
      <c r="T2047" s="282"/>
      <c r="U2047" s="282"/>
      <c r="V2047" s="305"/>
      <c r="W2047" s="305"/>
      <c r="X2047" s="305"/>
      <c r="Y2047" s="282"/>
      <c r="Z2047" s="282" t="e" vm="1">
        <f ca="1">_xlfn.IFS(AND(ISNUMBER(SEARCH("N?m l*", CUSTOMER[[#This Row],[Service Type]], 1)), CUSTOMER[[#This Row],[Count ST]] = TRUE), CUSTOMER[[#This Row],[Quantity]], AND($Y$10:$Y2047 = TRUE, COUNTIFS($H$10:$H2047, CUSTOMER[[#This Row],[Booking]], $J$10:$J2047, CUSTOMER[[#This Row],[Order Date]], $F$10:$F2047, "&lt;&gt;"&amp;"N?m l*")=1), 1, TRUE,  "")</f>
        <v>#NAME?</v>
      </c>
      <c r="AA2047" s="282" t="b">
        <f t="shared" ca="1" si="32"/>
        <v>0</v>
      </c>
      <c r="AB2047" s="305"/>
    </row>
    <row r="2048" spans="1:28" x14ac:dyDescent="0.25">
      <c r="A2048" s="281" t="str">
        <f ca="1">no.</f>
        <v/>
      </c>
      <c r="B2048" s="281"/>
      <c r="C2048" s="282"/>
      <c r="D2048" s="282"/>
      <c r="E2048" s="282" t="str">
        <f ca="1">position</f>
        <v/>
      </c>
      <c r="F2048" s="282"/>
      <c r="G2048" s="282"/>
      <c r="H2048" s="282"/>
      <c r="I2048" s="282"/>
      <c r="J2048" s="335"/>
      <c r="K2048" s="282"/>
      <c r="L2048" s="282"/>
      <c r="M2048" s="282"/>
      <c r="N2048" s="282"/>
      <c r="O2048" s="281"/>
      <c r="P2048" s="360" t="str">
        <f ca="1">rescore_patient</f>
        <v/>
      </c>
      <c r="Q2048" s="330" t="str">
        <f ca="1">quantity</f>
        <v/>
      </c>
      <c r="R2048" s="281"/>
      <c r="S2048" s="282"/>
      <c r="T2048" s="282"/>
      <c r="U2048" s="282"/>
      <c r="V2048" s="305"/>
      <c r="W2048" s="305"/>
      <c r="X2048" s="305"/>
      <c r="Y2048" s="282"/>
      <c r="Z2048" s="282" t="e" vm="1">
        <f ca="1">_xlfn.IFS(AND(ISNUMBER(SEARCH("N?m l*", CUSTOMER[[#This Row],[Service Type]], 1)), CUSTOMER[[#This Row],[Count ST]] = TRUE), CUSTOMER[[#This Row],[Quantity]], AND($Y$10:$Y2048 = TRUE, COUNTIFS($H$10:$H2048, CUSTOMER[[#This Row],[Booking]], $J$10:$J2048, CUSTOMER[[#This Row],[Order Date]], $F$10:$F2048, "&lt;&gt;"&amp;"N?m l*")=1), 1, TRUE,  "")</f>
        <v>#NAME?</v>
      </c>
      <c r="AA2048" s="282" t="b">
        <f t="shared" ca="1" si="32"/>
        <v>0</v>
      </c>
      <c r="AB2048" s="305"/>
    </row>
    <row r="2049" spans="1:28" x14ac:dyDescent="0.25">
      <c r="A2049" s="281" t="str">
        <f ca="1">no.</f>
        <v/>
      </c>
      <c r="B2049" s="281"/>
      <c r="C2049" s="282"/>
      <c r="D2049" s="282"/>
      <c r="E2049" s="282" t="str">
        <f ca="1">position</f>
        <v/>
      </c>
      <c r="F2049" s="282"/>
      <c r="G2049" s="282"/>
      <c r="H2049" s="282"/>
      <c r="I2049" s="282"/>
      <c r="J2049" s="335"/>
      <c r="K2049" s="282"/>
      <c r="L2049" s="282"/>
      <c r="M2049" s="282"/>
      <c r="N2049" s="282"/>
      <c r="O2049" s="281"/>
      <c r="P2049" s="360" t="str">
        <f ca="1">rescore_patient</f>
        <v/>
      </c>
      <c r="Q2049" s="330" t="str">
        <f ca="1">quantity</f>
        <v/>
      </c>
      <c r="R2049" s="281"/>
      <c r="S2049" s="282"/>
      <c r="T2049" s="282"/>
      <c r="U2049" s="282"/>
      <c r="V2049" s="305"/>
      <c r="W2049" s="305"/>
      <c r="X2049" s="305"/>
      <c r="Y2049" s="282"/>
      <c r="Z2049" s="282" t="e" vm="1">
        <f ca="1">_xlfn.IFS(AND(ISNUMBER(SEARCH("N?m l*", CUSTOMER[[#This Row],[Service Type]], 1)), CUSTOMER[[#This Row],[Count ST]] = TRUE), CUSTOMER[[#This Row],[Quantity]], AND($Y$10:$Y2049 = TRUE, COUNTIFS($H$10:$H2049, CUSTOMER[[#This Row],[Booking]], $J$10:$J2049, CUSTOMER[[#This Row],[Order Date]], $F$10:$F2049, "&lt;&gt;"&amp;"N?m l*")=1), 1, TRUE,  "")</f>
        <v>#NAME?</v>
      </c>
      <c r="AA2049" s="282" t="b">
        <f t="shared" ca="1" si="32"/>
        <v>0</v>
      </c>
      <c r="AB2049" s="305"/>
    </row>
    <row r="2050" spans="1:28" x14ac:dyDescent="0.25">
      <c r="A2050" s="281" t="str">
        <f ca="1">no.</f>
        <v/>
      </c>
      <c r="B2050" s="281"/>
      <c r="C2050" s="282"/>
      <c r="D2050" s="282"/>
      <c r="E2050" s="282" t="str">
        <f ca="1">position</f>
        <v/>
      </c>
      <c r="F2050" s="282"/>
      <c r="G2050" s="282"/>
      <c r="H2050" s="282"/>
      <c r="I2050" s="282"/>
      <c r="J2050" s="335"/>
      <c r="K2050" s="282"/>
      <c r="L2050" s="282"/>
      <c r="M2050" s="282"/>
      <c r="N2050" s="282"/>
      <c r="O2050" s="281"/>
      <c r="P2050" s="360" t="str">
        <f ca="1">rescore_patient</f>
        <v/>
      </c>
      <c r="Q2050" s="330" t="str">
        <f ca="1">quantity</f>
        <v/>
      </c>
      <c r="R2050" s="281"/>
      <c r="S2050" s="282"/>
      <c r="T2050" s="282"/>
      <c r="U2050" s="282"/>
      <c r="V2050" s="305"/>
      <c r="W2050" s="305"/>
      <c r="X2050" s="305"/>
      <c r="Y2050" s="282"/>
      <c r="Z2050" s="282" t="e" vm="1">
        <f ca="1">_xlfn.IFS(AND(ISNUMBER(SEARCH("N?m l*", CUSTOMER[[#This Row],[Service Type]], 1)), CUSTOMER[[#This Row],[Count ST]] = TRUE), CUSTOMER[[#This Row],[Quantity]], AND($Y$10:$Y2050 = TRUE, COUNTIFS($H$10:$H2050, CUSTOMER[[#This Row],[Booking]], $J$10:$J2050, CUSTOMER[[#This Row],[Order Date]], $F$10:$F2050, "&lt;&gt;"&amp;"N?m l*")=1), 1, TRUE,  "")</f>
        <v>#NAME?</v>
      </c>
      <c r="AA2050" s="282" t="b">
        <f t="shared" ca="1" si="32"/>
        <v>0</v>
      </c>
      <c r="AB2050" s="305"/>
    </row>
    <row r="2051" spans="1:28" x14ac:dyDescent="0.25">
      <c r="A2051" s="281" t="str">
        <f ca="1">no.</f>
        <v/>
      </c>
      <c r="B2051" s="281"/>
      <c r="C2051" s="282"/>
      <c r="D2051" s="282"/>
      <c r="E2051" s="282" t="str">
        <f ca="1">position</f>
        <v/>
      </c>
      <c r="F2051" s="282"/>
      <c r="G2051" s="282"/>
      <c r="H2051" s="282"/>
      <c r="I2051" s="282"/>
      <c r="J2051" s="335"/>
      <c r="K2051" s="282"/>
      <c r="L2051" s="282"/>
      <c r="M2051" s="282"/>
      <c r="N2051" s="282"/>
      <c r="O2051" s="281"/>
      <c r="P2051" s="360" t="str">
        <f ca="1">rescore_patient</f>
        <v/>
      </c>
      <c r="Q2051" s="330" t="str">
        <f ca="1">quantity</f>
        <v/>
      </c>
      <c r="R2051" s="281"/>
      <c r="S2051" s="282"/>
      <c r="T2051" s="282"/>
      <c r="U2051" s="282"/>
      <c r="V2051" s="305"/>
      <c r="W2051" s="305"/>
      <c r="X2051" s="305"/>
      <c r="Y2051" s="282"/>
      <c r="Z2051" s="282" t="e" vm="1">
        <f ca="1">_xlfn.IFS(AND(ISNUMBER(SEARCH("N?m l*", CUSTOMER[[#This Row],[Service Type]], 1)), CUSTOMER[[#This Row],[Count ST]] = TRUE), CUSTOMER[[#This Row],[Quantity]], AND($Y$10:$Y2051 = TRUE, COUNTIFS($H$10:$H2051, CUSTOMER[[#This Row],[Booking]], $J$10:$J2051, CUSTOMER[[#This Row],[Order Date]], $F$10:$F2051, "&lt;&gt;"&amp;"N?m l*")=1), 1, TRUE,  "")</f>
        <v>#NAME?</v>
      </c>
      <c r="AA2051" s="282" t="b">
        <f t="shared" ca="1" si="32"/>
        <v>0</v>
      </c>
      <c r="AB2051" s="305"/>
    </row>
    <row r="2052" spans="1:28" x14ac:dyDescent="0.25">
      <c r="A2052" s="281" t="str">
        <f ca="1">no.</f>
        <v/>
      </c>
      <c r="B2052" s="281"/>
      <c r="C2052" s="282"/>
      <c r="D2052" s="282"/>
      <c r="E2052" s="282" t="str">
        <f ca="1">position</f>
        <v/>
      </c>
      <c r="F2052" s="282"/>
      <c r="G2052" s="282"/>
      <c r="H2052" s="282"/>
      <c r="I2052" s="282"/>
      <c r="J2052" s="335"/>
      <c r="K2052" s="282"/>
      <c r="L2052" s="282"/>
      <c r="M2052" s="282"/>
      <c r="N2052" s="282"/>
      <c r="O2052" s="281"/>
      <c r="P2052" s="360" t="str">
        <f ca="1">rescore_patient</f>
        <v/>
      </c>
      <c r="Q2052" s="330" t="str">
        <f ca="1">quantity</f>
        <v/>
      </c>
      <c r="R2052" s="281"/>
      <c r="S2052" s="282"/>
      <c r="T2052" s="282"/>
      <c r="U2052" s="282"/>
      <c r="V2052" s="305"/>
      <c r="W2052" s="305"/>
      <c r="X2052" s="305"/>
      <c r="Y2052" s="282"/>
      <c r="Z2052" s="282" t="e" vm="1">
        <f ca="1">_xlfn.IFS(AND(ISNUMBER(SEARCH("N?m l*", CUSTOMER[[#This Row],[Service Type]], 1)), CUSTOMER[[#This Row],[Count ST]] = TRUE), CUSTOMER[[#This Row],[Quantity]], AND($Y$10:$Y2052 = TRUE, COUNTIFS($H$10:$H2052, CUSTOMER[[#This Row],[Booking]], $J$10:$J2052, CUSTOMER[[#This Row],[Order Date]], $F$10:$F2052, "&lt;&gt;"&amp;"N?m l*")=1), 1, TRUE,  "")</f>
        <v>#NAME?</v>
      </c>
      <c r="AA2052" s="282" t="b">
        <f t="shared" ca="1" si="32"/>
        <v>0</v>
      </c>
      <c r="AB2052" s="305"/>
    </row>
    <row r="2053" spans="1:28" x14ac:dyDescent="0.25">
      <c r="A2053" s="281" t="str">
        <f ca="1">no.</f>
        <v/>
      </c>
      <c r="B2053" s="281"/>
      <c r="C2053" s="282"/>
      <c r="D2053" s="282"/>
      <c r="E2053" s="282" t="str">
        <f ca="1">position</f>
        <v/>
      </c>
      <c r="F2053" s="282"/>
      <c r="G2053" s="282"/>
      <c r="H2053" s="282"/>
      <c r="I2053" s="282"/>
      <c r="J2053" s="335"/>
      <c r="K2053" s="282"/>
      <c r="L2053" s="282"/>
      <c r="M2053" s="282"/>
      <c r="N2053" s="282"/>
      <c r="O2053" s="281"/>
      <c r="P2053" s="360" t="str">
        <f ca="1">rescore_patient</f>
        <v/>
      </c>
      <c r="Q2053" s="330" t="str">
        <f ca="1">quantity</f>
        <v/>
      </c>
      <c r="R2053" s="281"/>
      <c r="S2053" s="282"/>
      <c r="T2053" s="282"/>
      <c r="U2053" s="282"/>
      <c r="V2053" s="305"/>
      <c r="W2053" s="305"/>
      <c r="X2053" s="305"/>
      <c r="Y2053" s="282"/>
      <c r="Z2053" s="282" t="e" vm="1">
        <f ca="1">_xlfn.IFS(AND(ISNUMBER(SEARCH("N?m l*", CUSTOMER[[#This Row],[Service Type]], 1)), CUSTOMER[[#This Row],[Count ST]] = TRUE), CUSTOMER[[#This Row],[Quantity]], AND($Y$10:$Y2053 = TRUE, COUNTIFS($H$10:$H2053, CUSTOMER[[#This Row],[Booking]], $J$10:$J2053, CUSTOMER[[#This Row],[Order Date]], $F$10:$F2053, "&lt;&gt;"&amp;"N?m l*")=1), 1, TRUE,  "")</f>
        <v>#NAME?</v>
      </c>
      <c r="AA2053" s="282" t="b">
        <f t="shared" ca="1" si="32"/>
        <v>0</v>
      </c>
      <c r="AB2053" s="305"/>
    </row>
    <row r="2054" spans="1:28" x14ac:dyDescent="0.25">
      <c r="A2054" s="281" t="str">
        <f ca="1">no.</f>
        <v/>
      </c>
      <c r="B2054" s="281"/>
      <c r="C2054" s="282"/>
      <c r="D2054" s="282"/>
      <c r="E2054" s="282" t="str">
        <f ca="1">position</f>
        <v/>
      </c>
      <c r="F2054" s="282"/>
      <c r="G2054" s="282"/>
      <c r="H2054" s="282"/>
      <c r="I2054" s="282"/>
      <c r="J2054" s="335"/>
      <c r="K2054" s="282"/>
      <c r="L2054" s="282"/>
      <c r="M2054" s="282"/>
      <c r="N2054" s="282"/>
      <c r="O2054" s="281"/>
      <c r="P2054" s="360" t="str">
        <f ca="1">rescore_patient</f>
        <v/>
      </c>
      <c r="Q2054" s="330" t="str">
        <f ca="1">quantity</f>
        <v/>
      </c>
      <c r="R2054" s="281"/>
      <c r="S2054" s="282"/>
      <c r="T2054" s="282"/>
      <c r="U2054" s="282"/>
      <c r="V2054" s="305"/>
      <c r="W2054" s="305"/>
      <c r="X2054" s="305"/>
      <c r="Y2054" s="282"/>
      <c r="Z2054" s="282" t="e" vm="1">
        <f ca="1">_xlfn.IFS(AND(ISNUMBER(SEARCH("N?m l*", CUSTOMER[[#This Row],[Service Type]], 1)), CUSTOMER[[#This Row],[Count ST]] = TRUE), CUSTOMER[[#This Row],[Quantity]], AND($Y$10:$Y2054 = TRUE, COUNTIFS($H$10:$H2054, CUSTOMER[[#This Row],[Booking]], $J$10:$J2054, CUSTOMER[[#This Row],[Order Date]], $F$10:$F2054, "&lt;&gt;"&amp;"N?m l*")=1), 1, TRUE,  "")</f>
        <v>#NAME?</v>
      </c>
      <c r="AA2054" s="282" t="b">
        <f t="shared" ca="1" si="32"/>
        <v>0</v>
      </c>
      <c r="AB2054" s="305"/>
    </row>
    <row r="2055" spans="1:28" x14ac:dyDescent="0.25">
      <c r="A2055" s="281" t="str">
        <f ca="1">no.</f>
        <v/>
      </c>
      <c r="B2055" s="281"/>
      <c r="C2055" s="282"/>
      <c r="D2055" s="282"/>
      <c r="E2055" s="282" t="str">
        <f ca="1">position</f>
        <v/>
      </c>
      <c r="F2055" s="282"/>
      <c r="G2055" s="282"/>
      <c r="H2055" s="282"/>
      <c r="I2055" s="282"/>
      <c r="J2055" s="335"/>
      <c r="K2055" s="282"/>
      <c r="L2055" s="282"/>
      <c r="M2055" s="282"/>
      <c r="N2055" s="282"/>
      <c r="O2055" s="281"/>
      <c r="P2055" s="360" t="str">
        <f ca="1">rescore_patient</f>
        <v/>
      </c>
      <c r="Q2055" s="330" t="str">
        <f ca="1">quantity</f>
        <v/>
      </c>
      <c r="R2055" s="281"/>
      <c r="S2055" s="282"/>
      <c r="T2055" s="282"/>
      <c r="U2055" s="282"/>
      <c r="V2055" s="305"/>
      <c r="W2055" s="305"/>
      <c r="X2055" s="305"/>
      <c r="Y2055" s="282"/>
      <c r="Z2055" s="282" t="e" vm="1">
        <f ca="1">_xlfn.IFS(AND(ISNUMBER(SEARCH("N?m l*", CUSTOMER[[#This Row],[Service Type]], 1)), CUSTOMER[[#This Row],[Count ST]] = TRUE), CUSTOMER[[#This Row],[Quantity]], AND($Y$10:$Y2055 = TRUE, COUNTIFS($H$10:$H2055, CUSTOMER[[#This Row],[Booking]], $J$10:$J2055, CUSTOMER[[#This Row],[Order Date]], $F$10:$F2055, "&lt;&gt;"&amp;"N?m l*")=1), 1, TRUE,  "")</f>
        <v>#NAME?</v>
      </c>
      <c r="AA2055" s="282" t="b">
        <f t="shared" ca="1" si="32"/>
        <v>0</v>
      </c>
      <c r="AB2055" s="305"/>
    </row>
    <row r="2056" spans="1:28" x14ac:dyDescent="0.25">
      <c r="A2056" s="281" t="str">
        <f ca="1">no.</f>
        <v/>
      </c>
      <c r="B2056" s="281"/>
      <c r="C2056" s="282"/>
      <c r="D2056" s="282"/>
      <c r="E2056" s="282" t="str">
        <f ca="1">position</f>
        <v/>
      </c>
      <c r="F2056" s="282"/>
      <c r="G2056" s="282"/>
      <c r="H2056" s="282"/>
      <c r="I2056" s="282"/>
      <c r="J2056" s="335"/>
      <c r="K2056" s="282"/>
      <c r="L2056" s="282"/>
      <c r="M2056" s="282"/>
      <c r="N2056" s="282"/>
      <c r="O2056" s="281"/>
      <c r="P2056" s="360" t="str">
        <f ca="1">rescore_patient</f>
        <v/>
      </c>
      <c r="Q2056" s="330" t="str">
        <f ca="1">quantity</f>
        <v/>
      </c>
      <c r="R2056" s="281"/>
      <c r="S2056" s="282"/>
      <c r="T2056" s="282"/>
      <c r="U2056" s="282"/>
      <c r="V2056" s="305"/>
      <c r="W2056" s="305"/>
      <c r="X2056" s="305"/>
      <c r="Y2056" s="282"/>
      <c r="Z2056" s="282" t="e" vm="1">
        <f ca="1">_xlfn.IFS(AND(ISNUMBER(SEARCH("N?m l*", CUSTOMER[[#This Row],[Service Type]], 1)), CUSTOMER[[#This Row],[Count ST]] = TRUE), CUSTOMER[[#This Row],[Quantity]], AND($Y$10:$Y2056 = TRUE, COUNTIFS($H$10:$H2056, CUSTOMER[[#This Row],[Booking]], $J$10:$J2056, CUSTOMER[[#This Row],[Order Date]], $F$10:$F2056, "&lt;&gt;"&amp;"N?m l*")=1), 1, TRUE,  "")</f>
        <v>#NAME?</v>
      </c>
      <c r="AA2056" s="282" t="b">
        <f t="shared" ca="1" si="32"/>
        <v>0</v>
      </c>
      <c r="AB2056" s="305"/>
    </row>
    <row r="2057" spans="1:28" x14ac:dyDescent="0.25">
      <c r="A2057" s="281" t="str">
        <f ca="1">no.</f>
        <v/>
      </c>
      <c r="B2057" s="281"/>
      <c r="C2057" s="282"/>
      <c r="D2057" s="282"/>
      <c r="E2057" s="282" t="str">
        <f ca="1">position</f>
        <v/>
      </c>
      <c r="F2057" s="282"/>
      <c r="G2057" s="282"/>
      <c r="H2057" s="282"/>
      <c r="I2057" s="282"/>
      <c r="J2057" s="335"/>
      <c r="K2057" s="282"/>
      <c r="L2057" s="282"/>
      <c r="M2057" s="282"/>
      <c r="N2057" s="282"/>
      <c r="O2057" s="281"/>
      <c r="P2057" s="360" t="str">
        <f ca="1">rescore_patient</f>
        <v/>
      </c>
      <c r="Q2057" s="330" t="str">
        <f ca="1">quantity</f>
        <v/>
      </c>
      <c r="R2057" s="281"/>
      <c r="S2057" s="282"/>
      <c r="T2057" s="282"/>
      <c r="U2057" s="282"/>
      <c r="V2057" s="305"/>
      <c r="W2057" s="305"/>
      <c r="X2057" s="305"/>
      <c r="Y2057" s="282"/>
      <c r="Z2057" s="282" t="e" vm="1">
        <f ca="1">_xlfn.IFS(AND(ISNUMBER(SEARCH("N?m l*", CUSTOMER[[#This Row],[Service Type]], 1)), CUSTOMER[[#This Row],[Count ST]] = TRUE), CUSTOMER[[#This Row],[Quantity]], AND($Y$10:$Y2057 = TRUE, COUNTIFS($H$10:$H2057, CUSTOMER[[#This Row],[Booking]], $J$10:$J2057, CUSTOMER[[#This Row],[Order Date]], $F$10:$F2057, "&lt;&gt;"&amp;"N?m l*")=1), 1, TRUE,  "")</f>
        <v>#NAME?</v>
      </c>
      <c r="AA2057" s="282" t="b">
        <f t="shared" ca="1" si="32"/>
        <v>0</v>
      </c>
      <c r="AB2057" s="305"/>
    </row>
    <row r="2058" spans="1:28" x14ac:dyDescent="0.25">
      <c r="A2058" s="281" t="str">
        <f ca="1">no.</f>
        <v/>
      </c>
      <c r="B2058" s="281"/>
      <c r="C2058" s="282"/>
      <c r="D2058" s="282"/>
      <c r="E2058" s="282" t="str">
        <f ca="1">position</f>
        <v/>
      </c>
      <c r="F2058" s="282"/>
      <c r="G2058" s="282"/>
      <c r="H2058" s="282"/>
      <c r="I2058" s="282"/>
      <c r="J2058" s="335"/>
      <c r="K2058" s="282"/>
      <c r="L2058" s="282"/>
      <c r="M2058" s="282"/>
      <c r="N2058" s="282"/>
      <c r="O2058" s="281"/>
      <c r="P2058" s="360" t="str">
        <f ca="1">rescore_patient</f>
        <v/>
      </c>
      <c r="Q2058" s="330" t="str">
        <f ca="1">quantity</f>
        <v/>
      </c>
      <c r="R2058" s="281"/>
      <c r="S2058" s="282"/>
      <c r="T2058" s="282"/>
      <c r="U2058" s="282"/>
      <c r="V2058" s="305"/>
      <c r="W2058" s="305"/>
      <c r="X2058" s="305"/>
      <c r="Y2058" s="282"/>
      <c r="Z2058" s="282" t="e" vm="1">
        <f ca="1">_xlfn.IFS(AND(ISNUMBER(SEARCH("N?m l*", CUSTOMER[[#This Row],[Service Type]], 1)), CUSTOMER[[#This Row],[Count ST]] = TRUE), CUSTOMER[[#This Row],[Quantity]], AND($Y$10:$Y2058 = TRUE, COUNTIFS($H$10:$H2058, CUSTOMER[[#This Row],[Booking]], $J$10:$J2058, CUSTOMER[[#This Row],[Order Date]], $F$10:$F2058, "&lt;&gt;"&amp;"N?m l*")=1), 1, TRUE,  "")</f>
        <v>#NAME?</v>
      </c>
      <c r="AA2058" s="282" t="b">
        <f t="shared" ref="AA2058:AA2121" ca="1" si="33">count_svc_type</f>
        <v>0</v>
      </c>
      <c r="AB2058" s="305"/>
    </row>
    <row r="2059" spans="1:28" x14ac:dyDescent="0.25">
      <c r="A2059" s="281" t="str">
        <f ca="1">no.</f>
        <v/>
      </c>
      <c r="B2059" s="281"/>
      <c r="C2059" s="282"/>
      <c r="D2059" s="282"/>
      <c r="E2059" s="282" t="str">
        <f ca="1">position</f>
        <v/>
      </c>
      <c r="F2059" s="282"/>
      <c r="G2059" s="282"/>
      <c r="H2059" s="282"/>
      <c r="I2059" s="282"/>
      <c r="J2059" s="335"/>
      <c r="K2059" s="282"/>
      <c r="L2059" s="282"/>
      <c r="M2059" s="282"/>
      <c r="N2059" s="282"/>
      <c r="O2059" s="281"/>
      <c r="P2059" s="360" t="str">
        <f ca="1">rescore_patient</f>
        <v/>
      </c>
      <c r="Q2059" s="330" t="str">
        <f ca="1">quantity</f>
        <v/>
      </c>
      <c r="R2059" s="281"/>
      <c r="S2059" s="282"/>
      <c r="T2059" s="282"/>
      <c r="U2059" s="282"/>
      <c r="V2059" s="305"/>
      <c r="W2059" s="305"/>
      <c r="X2059" s="305"/>
      <c r="Y2059" s="282"/>
      <c r="Z2059" s="282" t="e" vm="1">
        <f ca="1">_xlfn.IFS(AND(ISNUMBER(SEARCH("N?m l*", CUSTOMER[[#This Row],[Service Type]], 1)), CUSTOMER[[#This Row],[Count ST]] = TRUE), CUSTOMER[[#This Row],[Quantity]], AND($Y$10:$Y2059 = TRUE, COUNTIFS($H$10:$H2059, CUSTOMER[[#This Row],[Booking]], $J$10:$J2059, CUSTOMER[[#This Row],[Order Date]], $F$10:$F2059, "&lt;&gt;"&amp;"N?m l*")=1), 1, TRUE,  "")</f>
        <v>#NAME?</v>
      </c>
      <c r="AA2059" s="282" t="b">
        <f t="shared" ca="1" si="33"/>
        <v>0</v>
      </c>
      <c r="AB2059" s="305"/>
    </row>
    <row r="2060" spans="1:28" x14ac:dyDescent="0.25">
      <c r="A2060" s="281" t="str">
        <f ca="1">no.</f>
        <v/>
      </c>
      <c r="B2060" s="281"/>
      <c r="C2060" s="282"/>
      <c r="D2060" s="282"/>
      <c r="E2060" s="282" t="str">
        <f ca="1">position</f>
        <v/>
      </c>
      <c r="F2060" s="282"/>
      <c r="G2060" s="282"/>
      <c r="H2060" s="282"/>
      <c r="I2060" s="282"/>
      <c r="J2060" s="335"/>
      <c r="K2060" s="282"/>
      <c r="L2060" s="282"/>
      <c r="M2060" s="282"/>
      <c r="N2060" s="282"/>
      <c r="O2060" s="281"/>
      <c r="P2060" s="360" t="str">
        <f ca="1">rescore_patient</f>
        <v/>
      </c>
      <c r="Q2060" s="330" t="str">
        <f ca="1">quantity</f>
        <v/>
      </c>
      <c r="R2060" s="281"/>
      <c r="S2060" s="282"/>
      <c r="T2060" s="282"/>
      <c r="U2060" s="282"/>
      <c r="V2060" s="305"/>
      <c r="W2060" s="305"/>
      <c r="X2060" s="305"/>
      <c r="Y2060" s="282"/>
      <c r="Z2060" s="282" t="e" vm="1">
        <f ca="1">_xlfn.IFS(AND(ISNUMBER(SEARCH("N?m l*", CUSTOMER[[#This Row],[Service Type]], 1)), CUSTOMER[[#This Row],[Count ST]] = TRUE), CUSTOMER[[#This Row],[Quantity]], AND($Y$10:$Y2060 = TRUE, COUNTIFS($H$10:$H2060, CUSTOMER[[#This Row],[Booking]], $J$10:$J2060, CUSTOMER[[#This Row],[Order Date]], $F$10:$F2060, "&lt;&gt;"&amp;"N?m l*")=1), 1, TRUE,  "")</f>
        <v>#NAME?</v>
      </c>
      <c r="AA2060" s="282" t="b">
        <f t="shared" ca="1" si="33"/>
        <v>0</v>
      </c>
      <c r="AB2060" s="305"/>
    </row>
    <row r="2061" spans="1:28" x14ac:dyDescent="0.25">
      <c r="A2061" s="281" t="str">
        <f ca="1">no.</f>
        <v/>
      </c>
      <c r="B2061" s="281"/>
      <c r="C2061" s="282"/>
      <c r="D2061" s="282"/>
      <c r="E2061" s="282" t="str">
        <f ca="1">position</f>
        <v/>
      </c>
      <c r="F2061" s="282"/>
      <c r="G2061" s="282"/>
      <c r="H2061" s="282"/>
      <c r="I2061" s="282"/>
      <c r="J2061" s="335"/>
      <c r="K2061" s="282"/>
      <c r="L2061" s="282"/>
      <c r="M2061" s="282"/>
      <c r="N2061" s="282"/>
      <c r="O2061" s="281"/>
      <c r="P2061" s="360" t="str">
        <f ca="1">rescore_patient</f>
        <v/>
      </c>
      <c r="Q2061" s="330" t="str">
        <f ca="1">quantity</f>
        <v/>
      </c>
      <c r="R2061" s="281"/>
      <c r="S2061" s="282"/>
      <c r="T2061" s="282"/>
      <c r="U2061" s="282"/>
      <c r="V2061" s="305"/>
      <c r="W2061" s="305"/>
      <c r="X2061" s="305"/>
      <c r="Y2061" s="282"/>
      <c r="Z2061" s="282" t="e" vm="1">
        <f ca="1">_xlfn.IFS(AND(ISNUMBER(SEARCH("N?m l*", CUSTOMER[[#This Row],[Service Type]], 1)), CUSTOMER[[#This Row],[Count ST]] = TRUE), CUSTOMER[[#This Row],[Quantity]], AND($Y$10:$Y2061 = TRUE, COUNTIFS($H$10:$H2061, CUSTOMER[[#This Row],[Booking]], $J$10:$J2061, CUSTOMER[[#This Row],[Order Date]], $F$10:$F2061, "&lt;&gt;"&amp;"N?m l*")=1), 1, TRUE,  "")</f>
        <v>#NAME?</v>
      </c>
      <c r="AA2061" s="282" t="b">
        <f t="shared" ca="1" si="33"/>
        <v>0</v>
      </c>
      <c r="AB2061" s="305"/>
    </row>
    <row r="2062" spans="1:28" x14ac:dyDescent="0.25">
      <c r="A2062" s="281" t="str">
        <f ca="1">no.</f>
        <v/>
      </c>
      <c r="B2062" s="281"/>
      <c r="C2062" s="282"/>
      <c r="D2062" s="282"/>
      <c r="E2062" s="282" t="str">
        <f ca="1">position</f>
        <v/>
      </c>
      <c r="F2062" s="282"/>
      <c r="G2062" s="282"/>
      <c r="H2062" s="282"/>
      <c r="I2062" s="282"/>
      <c r="J2062" s="335"/>
      <c r="K2062" s="282"/>
      <c r="L2062" s="282"/>
      <c r="M2062" s="282"/>
      <c r="N2062" s="282"/>
      <c r="O2062" s="281"/>
      <c r="P2062" s="360" t="str">
        <f ca="1">rescore_patient</f>
        <v/>
      </c>
      <c r="Q2062" s="330" t="str">
        <f ca="1">quantity</f>
        <v/>
      </c>
      <c r="R2062" s="281"/>
      <c r="S2062" s="282"/>
      <c r="T2062" s="282"/>
      <c r="U2062" s="282"/>
      <c r="V2062" s="305"/>
      <c r="W2062" s="305"/>
      <c r="X2062" s="305"/>
      <c r="Y2062" s="282"/>
      <c r="Z2062" s="282" t="e" vm="1">
        <f ca="1">_xlfn.IFS(AND(ISNUMBER(SEARCH("N?m l*", CUSTOMER[[#This Row],[Service Type]], 1)), CUSTOMER[[#This Row],[Count ST]] = TRUE), CUSTOMER[[#This Row],[Quantity]], AND($Y$10:$Y2062 = TRUE, COUNTIFS($H$10:$H2062, CUSTOMER[[#This Row],[Booking]], $J$10:$J2062, CUSTOMER[[#This Row],[Order Date]], $F$10:$F2062, "&lt;&gt;"&amp;"N?m l*")=1), 1, TRUE,  "")</f>
        <v>#NAME?</v>
      </c>
      <c r="AA2062" s="282" t="b">
        <f t="shared" ca="1" si="33"/>
        <v>0</v>
      </c>
      <c r="AB2062" s="305"/>
    </row>
    <row r="2063" spans="1:28" x14ac:dyDescent="0.25">
      <c r="A2063" s="281" t="str">
        <f ca="1">no.</f>
        <v/>
      </c>
      <c r="B2063" s="281"/>
      <c r="C2063" s="282"/>
      <c r="D2063" s="282"/>
      <c r="E2063" s="282" t="str">
        <f ca="1">position</f>
        <v/>
      </c>
      <c r="F2063" s="282"/>
      <c r="G2063" s="282"/>
      <c r="H2063" s="282"/>
      <c r="I2063" s="282"/>
      <c r="J2063" s="335"/>
      <c r="K2063" s="282"/>
      <c r="L2063" s="282"/>
      <c r="M2063" s="282"/>
      <c r="N2063" s="282"/>
      <c r="O2063" s="281"/>
      <c r="P2063" s="360" t="str">
        <f ca="1">rescore_patient</f>
        <v/>
      </c>
      <c r="Q2063" s="330" t="str">
        <f ca="1">quantity</f>
        <v/>
      </c>
      <c r="R2063" s="281"/>
      <c r="S2063" s="282"/>
      <c r="T2063" s="282"/>
      <c r="U2063" s="282"/>
      <c r="V2063" s="305"/>
      <c r="W2063" s="305"/>
      <c r="X2063" s="305"/>
      <c r="Y2063" s="282"/>
      <c r="Z2063" s="282" t="e" vm="1">
        <f ca="1">_xlfn.IFS(AND(ISNUMBER(SEARCH("N?m l*", CUSTOMER[[#This Row],[Service Type]], 1)), CUSTOMER[[#This Row],[Count ST]] = TRUE), CUSTOMER[[#This Row],[Quantity]], AND($Y$10:$Y2063 = TRUE, COUNTIFS($H$10:$H2063, CUSTOMER[[#This Row],[Booking]], $J$10:$J2063, CUSTOMER[[#This Row],[Order Date]], $F$10:$F2063, "&lt;&gt;"&amp;"N?m l*")=1), 1, TRUE,  "")</f>
        <v>#NAME?</v>
      </c>
      <c r="AA2063" s="282" t="b">
        <f t="shared" ca="1" si="33"/>
        <v>0</v>
      </c>
      <c r="AB2063" s="305"/>
    </row>
    <row r="2064" spans="1:28" x14ac:dyDescent="0.25">
      <c r="A2064" s="281" t="str">
        <f ca="1">no.</f>
        <v/>
      </c>
      <c r="B2064" s="281"/>
      <c r="C2064" s="282"/>
      <c r="D2064" s="282"/>
      <c r="E2064" s="282" t="str">
        <f ca="1">position</f>
        <v/>
      </c>
      <c r="F2064" s="282"/>
      <c r="G2064" s="282"/>
      <c r="H2064" s="282"/>
      <c r="I2064" s="282"/>
      <c r="J2064" s="335"/>
      <c r="K2064" s="282"/>
      <c r="L2064" s="282"/>
      <c r="M2064" s="282"/>
      <c r="N2064" s="282"/>
      <c r="O2064" s="281"/>
      <c r="P2064" s="360" t="str">
        <f ca="1">rescore_patient</f>
        <v/>
      </c>
      <c r="Q2064" s="330" t="str">
        <f ca="1">quantity</f>
        <v/>
      </c>
      <c r="R2064" s="281"/>
      <c r="S2064" s="282"/>
      <c r="T2064" s="282"/>
      <c r="U2064" s="282"/>
      <c r="V2064" s="305"/>
      <c r="W2064" s="305"/>
      <c r="X2064" s="305"/>
      <c r="Y2064" s="282"/>
      <c r="Z2064" s="282" t="e" vm="1">
        <f ca="1">_xlfn.IFS(AND(ISNUMBER(SEARCH("N?m l*", CUSTOMER[[#This Row],[Service Type]], 1)), CUSTOMER[[#This Row],[Count ST]] = TRUE), CUSTOMER[[#This Row],[Quantity]], AND($Y$10:$Y2064 = TRUE, COUNTIFS($H$10:$H2064, CUSTOMER[[#This Row],[Booking]], $J$10:$J2064, CUSTOMER[[#This Row],[Order Date]], $F$10:$F2064, "&lt;&gt;"&amp;"N?m l*")=1), 1, TRUE,  "")</f>
        <v>#NAME?</v>
      </c>
      <c r="AA2064" s="282" t="b">
        <f t="shared" ca="1" si="33"/>
        <v>0</v>
      </c>
      <c r="AB2064" s="305"/>
    </row>
    <row r="2065" spans="1:28" x14ac:dyDescent="0.25">
      <c r="A2065" s="281" t="str">
        <f ca="1">no.</f>
        <v/>
      </c>
      <c r="B2065" s="281"/>
      <c r="C2065" s="282"/>
      <c r="D2065" s="282"/>
      <c r="E2065" s="282" t="str">
        <f ca="1">position</f>
        <v/>
      </c>
      <c r="F2065" s="282"/>
      <c r="G2065" s="282"/>
      <c r="H2065" s="282"/>
      <c r="I2065" s="282"/>
      <c r="J2065" s="335"/>
      <c r="K2065" s="282"/>
      <c r="L2065" s="282"/>
      <c r="M2065" s="282"/>
      <c r="N2065" s="282"/>
      <c r="O2065" s="281"/>
      <c r="P2065" s="360" t="str">
        <f ca="1">rescore_patient</f>
        <v/>
      </c>
      <c r="Q2065" s="330" t="str">
        <f ca="1">quantity</f>
        <v/>
      </c>
      <c r="R2065" s="281"/>
      <c r="S2065" s="282"/>
      <c r="T2065" s="282"/>
      <c r="U2065" s="282"/>
      <c r="V2065" s="305"/>
      <c r="W2065" s="305"/>
      <c r="X2065" s="305"/>
      <c r="Y2065" s="282"/>
      <c r="Z2065" s="282" t="e" vm="1">
        <f ca="1">_xlfn.IFS(AND(ISNUMBER(SEARCH("N?m l*", CUSTOMER[[#This Row],[Service Type]], 1)), CUSTOMER[[#This Row],[Count ST]] = TRUE), CUSTOMER[[#This Row],[Quantity]], AND($Y$10:$Y2065 = TRUE, COUNTIFS($H$10:$H2065, CUSTOMER[[#This Row],[Booking]], $J$10:$J2065, CUSTOMER[[#This Row],[Order Date]], $F$10:$F2065, "&lt;&gt;"&amp;"N?m l*")=1), 1, TRUE,  "")</f>
        <v>#NAME?</v>
      </c>
      <c r="AA2065" s="282" t="b">
        <f t="shared" ca="1" si="33"/>
        <v>0</v>
      </c>
      <c r="AB2065" s="305"/>
    </row>
    <row r="2066" spans="1:28" x14ac:dyDescent="0.25">
      <c r="A2066" s="281" t="str">
        <f ca="1">no.</f>
        <v/>
      </c>
      <c r="B2066" s="281"/>
      <c r="C2066" s="282"/>
      <c r="D2066" s="282"/>
      <c r="E2066" s="282" t="str">
        <f ca="1">position</f>
        <v/>
      </c>
      <c r="F2066" s="282"/>
      <c r="G2066" s="282"/>
      <c r="H2066" s="282"/>
      <c r="I2066" s="282"/>
      <c r="J2066" s="335"/>
      <c r="K2066" s="282"/>
      <c r="L2066" s="282"/>
      <c r="M2066" s="282"/>
      <c r="N2066" s="282"/>
      <c r="O2066" s="281"/>
      <c r="P2066" s="360" t="str">
        <f ca="1">rescore_patient</f>
        <v/>
      </c>
      <c r="Q2066" s="330" t="str">
        <f ca="1">quantity</f>
        <v/>
      </c>
      <c r="R2066" s="281"/>
      <c r="S2066" s="282"/>
      <c r="T2066" s="282"/>
      <c r="U2066" s="282"/>
      <c r="V2066" s="305"/>
      <c r="W2066" s="305"/>
      <c r="X2066" s="305"/>
      <c r="Y2066" s="282"/>
      <c r="Z2066" s="282" t="e" vm="1">
        <f ca="1">_xlfn.IFS(AND(ISNUMBER(SEARCH("N?m l*", CUSTOMER[[#This Row],[Service Type]], 1)), CUSTOMER[[#This Row],[Count ST]] = TRUE), CUSTOMER[[#This Row],[Quantity]], AND($Y$10:$Y2066 = TRUE, COUNTIFS($H$10:$H2066, CUSTOMER[[#This Row],[Booking]], $J$10:$J2066, CUSTOMER[[#This Row],[Order Date]], $F$10:$F2066, "&lt;&gt;"&amp;"N?m l*")=1), 1, TRUE,  "")</f>
        <v>#NAME?</v>
      </c>
      <c r="AA2066" s="282" t="b">
        <f t="shared" ca="1" si="33"/>
        <v>0</v>
      </c>
      <c r="AB2066" s="305"/>
    </row>
    <row r="2067" spans="1:28" x14ac:dyDescent="0.25">
      <c r="A2067" s="281" t="str">
        <f ca="1">no.</f>
        <v/>
      </c>
      <c r="B2067" s="281"/>
      <c r="C2067" s="282"/>
      <c r="D2067" s="282"/>
      <c r="E2067" s="282" t="str">
        <f ca="1">position</f>
        <v/>
      </c>
      <c r="F2067" s="282"/>
      <c r="G2067" s="282"/>
      <c r="H2067" s="282"/>
      <c r="I2067" s="282"/>
      <c r="J2067" s="335"/>
      <c r="K2067" s="282"/>
      <c r="L2067" s="282"/>
      <c r="M2067" s="282"/>
      <c r="N2067" s="282"/>
      <c r="O2067" s="281"/>
      <c r="P2067" s="360" t="str">
        <f ca="1">rescore_patient</f>
        <v/>
      </c>
      <c r="Q2067" s="330" t="str">
        <f ca="1">quantity</f>
        <v/>
      </c>
      <c r="R2067" s="281"/>
      <c r="S2067" s="282"/>
      <c r="T2067" s="282"/>
      <c r="U2067" s="282"/>
      <c r="V2067" s="305"/>
      <c r="W2067" s="305"/>
      <c r="X2067" s="305"/>
      <c r="Y2067" s="282"/>
      <c r="Z2067" s="282" t="e" vm="1">
        <f ca="1">_xlfn.IFS(AND(ISNUMBER(SEARCH("N?m l*", CUSTOMER[[#This Row],[Service Type]], 1)), CUSTOMER[[#This Row],[Count ST]] = TRUE), CUSTOMER[[#This Row],[Quantity]], AND($Y$10:$Y2067 = TRUE, COUNTIFS($H$10:$H2067, CUSTOMER[[#This Row],[Booking]], $J$10:$J2067, CUSTOMER[[#This Row],[Order Date]], $F$10:$F2067, "&lt;&gt;"&amp;"N?m l*")=1), 1, TRUE,  "")</f>
        <v>#NAME?</v>
      </c>
      <c r="AA2067" s="282" t="b">
        <f t="shared" ca="1" si="33"/>
        <v>0</v>
      </c>
      <c r="AB2067" s="305"/>
    </row>
    <row r="2068" spans="1:28" x14ac:dyDescent="0.25">
      <c r="A2068" s="281" t="str">
        <f ca="1">no.</f>
        <v/>
      </c>
      <c r="B2068" s="281"/>
      <c r="C2068" s="282"/>
      <c r="D2068" s="282"/>
      <c r="E2068" s="282" t="str">
        <f ca="1">position</f>
        <v/>
      </c>
      <c r="F2068" s="282"/>
      <c r="G2068" s="282"/>
      <c r="H2068" s="282"/>
      <c r="I2068" s="282"/>
      <c r="J2068" s="335"/>
      <c r="K2068" s="282"/>
      <c r="L2068" s="282"/>
      <c r="M2068" s="282"/>
      <c r="N2068" s="282"/>
      <c r="O2068" s="281"/>
      <c r="P2068" s="360" t="str">
        <f ca="1">rescore_patient</f>
        <v/>
      </c>
      <c r="Q2068" s="330" t="str">
        <f ca="1">quantity</f>
        <v/>
      </c>
      <c r="R2068" s="281"/>
      <c r="S2068" s="282"/>
      <c r="T2068" s="282"/>
      <c r="U2068" s="282"/>
      <c r="V2068" s="305"/>
      <c r="W2068" s="305"/>
      <c r="X2068" s="305"/>
      <c r="Y2068" s="282"/>
      <c r="Z2068" s="282" t="e" vm="1">
        <f ca="1">_xlfn.IFS(AND(ISNUMBER(SEARCH("N?m l*", CUSTOMER[[#This Row],[Service Type]], 1)), CUSTOMER[[#This Row],[Count ST]] = TRUE), CUSTOMER[[#This Row],[Quantity]], AND($Y$10:$Y2068 = TRUE, COUNTIFS($H$10:$H2068, CUSTOMER[[#This Row],[Booking]], $J$10:$J2068, CUSTOMER[[#This Row],[Order Date]], $F$10:$F2068, "&lt;&gt;"&amp;"N?m l*")=1), 1, TRUE,  "")</f>
        <v>#NAME?</v>
      </c>
      <c r="AA2068" s="282" t="b">
        <f t="shared" ca="1" si="33"/>
        <v>0</v>
      </c>
      <c r="AB2068" s="305"/>
    </row>
    <row r="2069" spans="1:28" x14ac:dyDescent="0.25">
      <c r="A2069" s="281" t="str">
        <f ca="1">no.</f>
        <v/>
      </c>
      <c r="B2069" s="281"/>
      <c r="C2069" s="282"/>
      <c r="D2069" s="282"/>
      <c r="E2069" s="282" t="str">
        <f ca="1">position</f>
        <v/>
      </c>
      <c r="F2069" s="282"/>
      <c r="G2069" s="282"/>
      <c r="H2069" s="282"/>
      <c r="I2069" s="282"/>
      <c r="J2069" s="335"/>
      <c r="K2069" s="282"/>
      <c r="L2069" s="282"/>
      <c r="M2069" s="282"/>
      <c r="N2069" s="282"/>
      <c r="O2069" s="281"/>
      <c r="P2069" s="360" t="str">
        <f ca="1">rescore_patient</f>
        <v/>
      </c>
      <c r="Q2069" s="330" t="str">
        <f ca="1">quantity</f>
        <v/>
      </c>
      <c r="R2069" s="281"/>
      <c r="S2069" s="282"/>
      <c r="T2069" s="282"/>
      <c r="U2069" s="282"/>
      <c r="V2069" s="305"/>
      <c r="W2069" s="305"/>
      <c r="X2069" s="305"/>
      <c r="Y2069" s="282"/>
      <c r="Z2069" s="282" t="e" vm="1">
        <f ca="1">_xlfn.IFS(AND(ISNUMBER(SEARCH("N?m l*", CUSTOMER[[#This Row],[Service Type]], 1)), CUSTOMER[[#This Row],[Count ST]] = TRUE), CUSTOMER[[#This Row],[Quantity]], AND($Y$10:$Y2069 = TRUE, COUNTIFS($H$10:$H2069, CUSTOMER[[#This Row],[Booking]], $J$10:$J2069, CUSTOMER[[#This Row],[Order Date]], $F$10:$F2069, "&lt;&gt;"&amp;"N?m l*")=1), 1, TRUE,  "")</f>
        <v>#NAME?</v>
      </c>
      <c r="AA2069" s="282" t="b">
        <f t="shared" ca="1" si="33"/>
        <v>0</v>
      </c>
      <c r="AB2069" s="305"/>
    </row>
    <row r="2070" spans="1:28" x14ac:dyDescent="0.25">
      <c r="A2070" s="281" t="str">
        <f ca="1">no.</f>
        <v/>
      </c>
      <c r="B2070" s="281"/>
      <c r="C2070" s="282"/>
      <c r="D2070" s="282"/>
      <c r="E2070" s="282" t="str">
        <f ca="1">position</f>
        <v/>
      </c>
      <c r="F2070" s="282"/>
      <c r="G2070" s="282"/>
      <c r="H2070" s="282"/>
      <c r="I2070" s="282"/>
      <c r="J2070" s="335"/>
      <c r="K2070" s="282"/>
      <c r="L2070" s="282"/>
      <c r="M2070" s="282"/>
      <c r="N2070" s="282"/>
      <c r="O2070" s="281"/>
      <c r="P2070" s="360" t="str">
        <f ca="1">rescore_patient</f>
        <v/>
      </c>
      <c r="Q2070" s="330" t="str">
        <f ca="1">quantity</f>
        <v/>
      </c>
      <c r="R2070" s="281"/>
      <c r="S2070" s="282"/>
      <c r="T2070" s="282"/>
      <c r="U2070" s="282"/>
      <c r="V2070" s="305"/>
      <c r="W2070" s="305"/>
      <c r="X2070" s="305"/>
      <c r="Y2070" s="282"/>
      <c r="Z2070" s="282" t="e" vm="1">
        <f ca="1">_xlfn.IFS(AND(ISNUMBER(SEARCH("N?m l*", CUSTOMER[[#This Row],[Service Type]], 1)), CUSTOMER[[#This Row],[Count ST]] = TRUE), CUSTOMER[[#This Row],[Quantity]], AND($Y$10:$Y2070 = TRUE, COUNTIFS($H$10:$H2070, CUSTOMER[[#This Row],[Booking]], $J$10:$J2070, CUSTOMER[[#This Row],[Order Date]], $F$10:$F2070, "&lt;&gt;"&amp;"N?m l*")=1), 1, TRUE,  "")</f>
        <v>#NAME?</v>
      </c>
      <c r="AA2070" s="282" t="b">
        <f t="shared" ca="1" si="33"/>
        <v>0</v>
      </c>
      <c r="AB2070" s="305"/>
    </row>
    <row r="2071" spans="1:28" x14ac:dyDescent="0.25">
      <c r="A2071" s="281" t="str">
        <f ca="1">no.</f>
        <v/>
      </c>
      <c r="B2071" s="281"/>
      <c r="C2071" s="282"/>
      <c r="D2071" s="282"/>
      <c r="E2071" s="282" t="str">
        <f ca="1">position</f>
        <v/>
      </c>
      <c r="F2071" s="282"/>
      <c r="G2071" s="282"/>
      <c r="H2071" s="282"/>
      <c r="I2071" s="282"/>
      <c r="J2071" s="335"/>
      <c r="K2071" s="282"/>
      <c r="L2071" s="282"/>
      <c r="M2071" s="282"/>
      <c r="N2071" s="282"/>
      <c r="O2071" s="281"/>
      <c r="P2071" s="360" t="str">
        <f ca="1">rescore_patient</f>
        <v/>
      </c>
      <c r="Q2071" s="330" t="str">
        <f ca="1">quantity</f>
        <v/>
      </c>
      <c r="R2071" s="281"/>
      <c r="S2071" s="282"/>
      <c r="T2071" s="282"/>
      <c r="U2071" s="282"/>
      <c r="V2071" s="305"/>
      <c r="W2071" s="305"/>
      <c r="X2071" s="305"/>
      <c r="Y2071" s="282"/>
      <c r="Z2071" s="282" t="e" vm="1">
        <f ca="1">_xlfn.IFS(AND(ISNUMBER(SEARCH("N?m l*", CUSTOMER[[#This Row],[Service Type]], 1)), CUSTOMER[[#This Row],[Count ST]] = TRUE), CUSTOMER[[#This Row],[Quantity]], AND($Y$10:$Y2071 = TRUE, COUNTIFS($H$10:$H2071, CUSTOMER[[#This Row],[Booking]], $J$10:$J2071, CUSTOMER[[#This Row],[Order Date]], $F$10:$F2071, "&lt;&gt;"&amp;"N?m l*")=1), 1, TRUE,  "")</f>
        <v>#NAME?</v>
      </c>
      <c r="AA2071" s="282" t="b">
        <f t="shared" ca="1" si="33"/>
        <v>0</v>
      </c>
      <c r="AB2071" s="305"/>
    </row>
    <row r="2072" spans="1:28" x14ac:dyDescent="0.25">
      <c r="A2072" s="281" t="str">
        <f ca="1">no.</f>
        <v/>
      </c>
      <c r="B2072" s="281"/>
      <c r="C2072" s="282"/>
      <c r="D2072" s="282"/>
      <c r="E2072" s="282" t="str">
        <f ca="1">position</f>
        <v/>
      </c>
      <c r="F2072" s="282"/>
      <c r="G2072" s="282"/>
      <c r="H2072" s="282"/>
      <c r="I2072" s="282"/>
      <c r="J2072" s="335"/>
      <c r="K2072" s="282"/>
      <c r="L2072" s="282"/>
      <c r="M2072" s="282"/>
      <c r="N2072" s="282"/>
      <c r="O2072" s="281"/>
      <c r="P2072" s="360" t="str">
        <f ca="1">rescore_patient</f>
        <v/>
      </c>
      <c r="Q2072" s="330" t="str">
        <f ca="1">quantity</f>
        <v/>
      </c>
      <c r="R2072" s="281"/>
      <c r="S2072" s="282"/>
      <c r="T2072" s="282"/>
      <c r="U2072" s="282"/>
      <c r="V2072" s="305"/>
      <c r="W2072" s="305"/>
      <c r="X2072" s="305"/>
      <c r="Y2072" s="282"/>
      <c r="Z2072" s="282" t="e" vm="1">
        <f ca="1">_xlfn.IFS(AND(ISNUMBER(SEARCH("N?m l*", CUSTOMER[[#This Row],[Service Type]], 1)), CUSTOMER[[#This Row],[Count ST]] = TRUE), CUSTOMER[[#This Row],[Quantity]], AND($Y$10:$Y2072 = TRUE, COUNTIFS($H$10:$H2072, CUSTOMER[[#This Row],[Booking]], $J$10:$J2072, CUSTOMER[[#This Row],[Order Date]], $F$10:$F2072, "&lt;&gt;"&amp;"N?m l*")=1), 1, TRUE,  "")</f>
        <v>#NAME?</v>
      </c>
      <c r="AA2072" s="282" t="b">
        <f t="shared" ca="1" si="33"/>
        <v>0</v>
      </c>
      <c r="AB2072" s="305"/>
    </row>
    <row r="2073" spans="1:28" x14ac:dyDescent="0.25">
      <c r="A2073" s="281" t="str">
        <f ca="1">no.</f>
        <v/>
      </c>
      <c r="B2073" s="281"/>
      <c r="C2073" s="282"/>
      <c r="D2073" s="282"/>
      <c r="E2073" s="282" t="str">
        <f ca="1">position</f>
        <v/>
      </c>
      <c r="F2073" s="282"/>
      <c r="G2073" s="282"/>
      <c r="H2073" s="282"/>
      <c r="I2073" s="282"/>
      <c r="J2073" s="335"/>
      <c r="K2073" s="282"/>
      <c r="L2073" s="282"/>
      <c r="M2073" s="282"/>
      <c r="N2073" s="282"/>
      <c r="O2073" s="281"/>
      <c r="P2073" s="360" t="str">
        <f ca="1">rescore_patient</f>
        <v/>
      </c>
      <c r="Q2073" s="330" t="str">
        <f ca="1">quantity</f>
        <v/>
      </c>
      <c r="R2073" s="281"/>
      <c r="S2073" s="282"/>
      <c r="T2073" s="282"/>
      <c r="U2073" s="282"/>
      <c r="V2073" s="305"/>
      <c r="W2073" s="305"/>
      <c r="X2073" s="305"/>
      <c r="Y2073" s="282"/>
      <c r="Z2073" s="282" t="e" vm="1">
        <f ca="1">_xlfn.IFS(AND(ISNUMBER(SEARCH("N?m l*", CUSTOMER[[#This Row],[Service Type]], 1)), CUSTOMER[[#This Row],[Count ST]] = TRUE), CUSTOMER[[#This Row],[Quantity]], AND($Y$10:$Y2073 = TRUE, COUNTIFS($H$10:$H2073, CUSTOMER[[#This Row],[Booking]], $J$10:$J2073, CUSTOMER[[#This Row],[Order Date]], $F$10:$F2073, "&lt;&gt;"&amp;"N?m l*")=1), 1, TRUE,  "")</f>
        <v>#NAME?</v>
      </c>
      <c r="AA2073" s="282" t="b">
        <f t="shared" ca="1" si="33"/>
        <v>0</v>
      </c>
      <c r="AB2073" s="305"/>
    </row>
    <row r="2074" spans="1:28" x14ac:dyDescent="0.25">
      <c r="A2074" s="281" t="str">
        <f ca="1">no.</f>
        <v/>
      </c>
      <c r="B2074" s="281"/>
      <c r="C2074" s="282"/>
      <c r="D2074" s="282"/>
      <c r="E2074" s="282" t="str">
        <f ca="1">position</f>
        <v/>
      </c>
      <c r="F2074" s="282"/>
      <c r="G2074" s="282"/>
      <c r="H2074" s="282"/>
      <c r="I2074" s="282"/>
      <c r="J2074" s="335"/>
      <c r="K2074" s="282"/>
      <c r="L2074" s="282"/>
      <c r="M2074" s="282"/>
      <c r="N2074" s="282"/>
      <c r="O2074" s="281"/>
      <c r="P2074" s="360" t="str">
        <f ca="1">rescore_patient</f>
        <v/>
      </c>
      <c r="Q2074" s="330" t="str">
        <f ca="1">quantity</f>
        <v/>
      </c>
      <c r="R2074" s="281"/>
      <c r="S2074" s="282"/>
      <c r="T2074" s="282"/>
      <c r="U2074" s="282"/>
      <c r="V2074" s="305"/>
      <c r="W2074" s="305"/>
      <c r="X2074" s="305"/>
      <c r="Y2074" s="282"/>
      <c r="Z2074" s="282" t="e" vm="1">
        <f ca="1">_xlfn.IFS(AND(ISNUMBER(SEARCH("N?m l*", CUSTOMER[[#This Row],[Service Type]], 1)), CUSTOMER[[#This Row],[Count ST]] = TRUE), CUSTOMER[[#This Row],[Quantity]], AND($Y$10:$Y2074 = TRUE, COUNTIFS($H$10:$H2074, CUSTOMER[[#This Row],[Booking]], $J$10:$J2074, CUSTOMER[[#This Row],[Order Date]], $F$10:$F2074, "&lt;&gt;"&amp;"N?m l*")=1), 1, TRUE,  "")</f>
        <v>#NAME?</v>
      </c>
      <c r="AA2074" s="282" t="b">
        <f t="shared" ca="1" si="33"/>
        <v>0</v>
      </c>
      <c r="AB2074" s="305"/>
    </row>
    <row r="2075" spans="1:28" x14ac:dyDescent="0.25">
      <c r="A2075" s="281" t="str">
        <f ca="1">no.</f>
        <v/>
      </c>
      <c r="B2075" s="281"/>
      <c r="C2075" s="282"/>
      <c r="D2075" s="282"/>
      <c r="E2075" s="282" t="str">
        <f ca="1">position</f>
        <v/>
      </c>
      <c r="F2075" s="282"/>
      <c r="G2075" s="282"/>
      <c r="H2075" s="282"/>
      <c r="I2075" s="282"/>
      <c r="J2075" s="335"/>
      <c r="K2075" s="282"/>
      <c r="L2075" s="282"/>
      <c r="M2075" s="282"/>
      <c r="N2075" s="282"/>
      <c r="O2075" s="281"/>
      <c r="P2075" s="360" t="str">
        <f ca="1">rescore_patient</f>
        <v/>
      </c>
      <c r="Q2075" s="330" t="str">
        <f ca="1">quantity</f>
        <v/>
      </c>
      <c r="R2075" s="281"/>
      <c r="S2075" s="282"/>
      <c r="T2075" s="282"/>
      <c r="U2075" s="282"/>
      <c r="V2075" s="305"/>
      <c r="W2075" s="305"/>
      <c r="X2075" s="305"/>
      <c r="Y2075" s="282"/>
      <c r="Z2075" s="282" t="e" vm="1">
        <f ca="1">_xlfn.IFS(AND(ISNUMBER(SEARCH("N?m l*", CUSTOMER[[#This Row],[Service Type]], 1)), CUSTOMER[[#This Row],[Count ST]] = TRUE), CUSTOMER[[#This Row],[Quantity]], AND($Y$10:$Y2075 = TRUE, COUNTIFS($H$10:$H2075, CUSTOMER[[#This Row],[Booking]], $J$10:$J2075, CUSTOMER[[#This Row],[Order Date]], $F$10:$F2075, "&lt;&gt;"&amp;"N?m l*")=1), 1, TRUE,  "")</f>
        <v>#NAME?</v>
      </c>
      <c r="AA2075" s="282" t="b">
        <f t="shared" ca="1" si="33"/>
        <v>0</v>
      </c>
      <c r="AB2075" s="305"/>
    </row>
    <row r="2076" spans="1:28" x14ac:dyDescent="0.25">
      <c r="A2076" s="281" t="str">
        <f ca="1">no.</f>
        <v/>
      </c>
      <c r="B2076" s="281"/>
      <c r="C2076" s="282"/>
      <c r="D2076" s="282"/>
      <c r="E2076" s="282" t="str">
        <f ca="1">position</f>
        <v/>
      </c>
      <c r="F2076" s="282"/>
      <c r="G2076" s="282"/>
      <c r="H2076" s="282"/>
      <c r="I2076" s="282"/>
      <c r="J2076" s="335"/>
      <c r="K2076" s="282"/>
      <c r="L2076" s="282"/>
      <c r="M2076" s="282"/>
      <c r="N2076" s="282"/>
      <c r="O2076" s="281"/>
      <c r="P2076" s="360" t="str">
        <f ca="1">rescore_patient</f>
        <v/>
      </c>
      <c r="Q2076" s="330" t="str">
        <f ca="1">quantity</f>
        <v/>
      </c>
      <c r="R2076" s="281"/>
      <c r="S2076" s="282"/>
      <c r="T2076" s="282"/>
      <c r="U2076" s="282"/>
      <c r="V2076" s="305"/>
      <c r="W2076" s="305"/>
      <c r="X2076" s="305"/>
      <c r="Y2076" s="282"/>
      <c r="Z2076" s="282" t="e" vm="1">
        <f ca="1">_xlfn.IFS(AND(ISNUMBER(SEARCH("N?m l*", CUSTOMER[[#This Row],[Service Type]], 1)), CUSTOMER[[#This Row],[Count ST]] = TRUE), CUSTOMER[[#This Row],[Quantity]], AND($Y$10:$Y2076 = TRUE, COUNTIFS($H$10:$H2076, CUSTOMER[[#This Row],[Booking]], $J$10:$J2076, CUSTOMER[[#This Row],[Order Date]], $F$10:$F2076, "&lt;&gt;"&amp;"N?m l*")=1), 1, TRUE,  "")</f>
        <v>#NAME?</v>
      </c>
      <c r="AA2076" s="282" t="b">
        <f t="shared" ca="1" si="33"/>
        <v>0</v>
      </c>
      <c r="AB2076" s="305"/>
    </row>
    <row r="2077" spans="1:28" x14ac:dyDescent="0.25">
      <c r="A2077" s="281" t="str">
        <f ca="1">no.</f>
        <v/>
      </c>
      <c r="B2077" s="281"/>
      <c r="C2077" s="282"/>
      <c r="D2077" s="282"/>
      <c r="E2077" s="282" t="str">
        <f ca="1">position</f>
        <v/>
      </c>
      <c r="F2077" s="282"/>
      <c r="G2077" s="282"/>
      <c r="H2077" s="282"/>
      <c r="I2077" s="282"/>
      <c r="J2077" s="335"/>
      <c r="K2077" s="282"/>
      <c r="L2077" s="282"/>
      <c r="M2077" s="282"/>
      <c r="N2077" s="282"/>
      <c r="O2077" s="281"/>
      <c r="P2077" s="360" t="str">
        <f ca="1">rescore_patient</f>
        <v/>
      </c>
      <c r="Q2077" s="330" t="str">
        <f ca="1">quantity</f>
        <v/>
      </c>
      <c r="R2077" s="281"/>
      <c r="S2077" s="282"/>
      <c r="T2077" s="282"/>
      <c r="U2077" s="282"/>
      <c r="V2077" s="305"/>
      <c r="W2077" s="305"/>
      <c r="X2077" s="305"/>
      <c r="Y2077" s="282"/>
      <c r="Z2077" s="282" t="e" vm="1">
        <f ca="1">_xlfn.IFS(AND(ISNUMBER(SEARCH("N?m l*", CUSTOMER[[#This Row],[Service Type]], 1)), CUSTOMER[[#This Row],[Count ST]] = TRUE), CUSTOMER[[#This Row],[Quantity]], AND($Y$10:$Y2077 = TRUE, COUNTIFS($H$10:$H2077, CUSTOMER[[#This Row],[Booking]], $J$10:$J2077, CUSTOMER[[#This Row],[Order Date]], $F$10:$F2077, "&lt;&gt;"&amp;"N?m l*")=1), 1, TRUE,  "")</f>
        <v>#NAME?</v>
      </c>
      <c r="AA2077" s="282" t="b">
        <f t="shared" ca="1" si="33"/>
        <v>0</v>
      </c>
      <c r="AB2077" s="305"/>
    </row>
    <row r="2078" spans="1:28" x14ac:dyDescent="0.25">
      <c r="A2078" s="281" t="str">
        <f ca="1">no.</f>
        <v/>
      </c>
      <c r="B2078" s="281"/>
      <c r="C2078" s="282"/>
      <c r="D2078" s="282"/>
      <c r="E2078" s="282" t="str">
        <f ca="1">position</f>
        <v/>
      </c>
      <c r="F2078" s="282"/>
      <c r="G2078" s="282"/>
      <c r="H2078" s="282"/>
      <c r="I2078" s="282"/>
      <c r="J2078" s="335"/>
      <c r="K2078" s="282"/>
      <c r="L2078" s="282"/>
      <c r="M2078" s="282"/>
      <c r="N2078" s="282"/>
      <c r="O2078" s="281"/>
      <c r="P2078" s="360" t="str">
        <f ca="1">rescore_patient</f>
        <v/>
      </c>
      <c r="Q2078" s="330" t="str">
        <f ca="1">quantity</f>
        <v/>
      </c>
      <c r="R2078" s="281"/>
      <c r="S2078" s="282"/>
      <c r="T2078" s="282"/>
      <c r="U2078" s="282"/>
      <c r="V2078" s="305"/>
      <c r="W2078" s="305"/>
      <c r="X2078" s="305"/>
      <c r="Y2078" s="282"/>
      <c r="Z2078" s="282" t="e" vm="1">
        <f ca="1">_xlfn.IFS(AND(ISNUMBER(SEARCH("N?m l*", CUSTOMER[[#This Row],[Service Type]], 1)), CUSTOMER[[#This Row],[Count ST]] = TRUE), CUSTOMER[[#This Row],[Quantity]], AND($Y$10:$Y2078 = TRUE, COUNTIFS($H$10:$H2078, CUSTOMER[[#This Row],[Booking]], $J$10:$J2078, CUSTOMER[[#This Row],[Order Date]], $F$10:$F2078, "&lt;&gt;"&amp;"N?m l*")=1), 1, TRUE,  "")</f>
        <v>#NAME?</v>
      </c>
      <c r="AA2078" s="282" t="b">
        <f t="shared" ca="1" si="33"/>
        <v>0</v>
      </c>
      <c r="AB2078" s="305"/>
    </row>
    <row r="2079" spans="1:28" x14ac:dyDescent="0.25">
      <c r="A2079" s="281" t="str">
        <f ca="1">no.</f>
        <v/>
      </c>
      <c r="B2079" s="281"/>
      <c r="C2079" s="282"/>
      <c r="D2079" s="282"/>
      <c r="E2079" s="282" t="str">
        <f ca="1">position</f>
        <v/>
      </c>
      <c r="F2079" s="282"/>
      <c r="G2079" s="282"/>
      <c r="H2079" s="282"/>
      <c r="I2079" s="282"/>
      <c r="J2079" s="335"/>
      <c r="K2079" s="282"/>
      <c r="L2079" s="282"/>
      <c r="M2079" s="282"/>
      <c r="N2079" s="282"/>
      <c r="O2079" s="281"/>
      <c r="P2079" s="360" t="str">
        <f ca="1">rescore_patient</f>
        <v/>
      </c>
      <c r="Q2079" s="330" t="str">
        <f ca="1">quantity</f>
        <v/>
      </c>
      <c r="R2079" s="281"/>
      <c r="S2079" s="282"/>
      <c r="T2079" s="282"/>
      <c r="U2079" s="282"/>
      <c r="V2079" s="305"/>
      <c r="W2079" s="305"/>
      <c r="X2079" s="305"/>
      <c r="Y2079" s="282"/>
      <c r="Z2079" s="282" t="e" vm="1">
        <f ca="1">_xlfn.IFS(AND(ISNUMBER(SEARCH("N?m l*", CUSTOMER[[#This Row],[Service Type]], 1)), CUSTOMER[[#This Row],[Count ST]] = TRUE), CUSTOMER[[#This Row],[Quantity]], AND($Y$10:$Y2079 = TRUE, COUNTIFS($H$10:$H2079, CUSTOMER[[#This Row],[Booking]], $J$10:$J2079, CUSTOMER[[#This Row],[Order Date]], $F$10:$F2079, "&lt;&gt;"&amp;"N?m l*")=1), 1, TRUE,  "")</f>
        <v>#NAME?</v>
      </c>
      <c r="AA2079" s="282" t="b">
        <f t="shared" ca="1" si="33"/>
        <v>0</v>
      </c>
      <c r="AB2079" s="305"/>
    </row>
    <row r="2080" spans="1:28" x14ac:dyDescent="0.25">
      <c r="A2080" s="281" t="str">
        <f ca="1">no.</f>
        <v/>
      </c>
      <c r="B2080" s="281"/>
      <c r="C2080" s="282"/>
      <c r="D2080" s="282"/>
      <c r="E2080" s="282" t="str">
        <f ca="1">position</f>
        <v/>
      </c>
      <c r="F2080" s="282"/>
      <c r="G2080" s="282"/>
      <c r="H2080" s="282"/>
      <c r="I2080" s="282"/>
      <c r="J2080" s="335"/>
      <c r="K2080" s="282"/>
      <c r="L2080" s="282"/>
      <c r="M2080" s="282"/>
      <c r="N2080" s="282"/>
      <c r="O2080" s="281"/>
      <c r="P2080" s="360" t="str">
        <f ca="1">rescore_patient</f>
        <v/>
      </c>
      <c r="Q2080" s="330" t="str">
        <f ca="1">quantity</f>
        <v/>
      </c>
      <c r="R2080" s="281"/>
      <c r="S2080" s="282"/>
      <c r="T2080" s="282"/>
      <c r="U2080" s="282"/>
      <c r="V2080" s="305"/>
      <c r="W2080" s="305"/>
      <c r="X2080" s="305"/>
      <c r="Y2080" s="282"/>
      <c r="Z2080" s="282" t="e" vm="1">
        <f ca="1">_xlfn.IFS(AND(ISNUMBER(SEARCH("N?m l*", CUSTOMER[[#This Row],[Service Type]], 1)), CUSTOMER[[#This Row],[Count ST]] = TRUE), CUSTOMER[[#This Row],[Quantity]], AND($Y$10:$Y2080 = TRUE, COUNTIFS($H$10:$H2080, CUSTOMER[[#This Row],[Booking]], $J$10:$J2080, CUSTOMER[[#This Row],[Order Date]], $F$10:$F2080, "&lt;&gt;"&amp;"N?m l*")=1), 1, TRUE,  "")</f>
        <v>#NAME?</v>
      </c>
      <c r="AA2080" s="282" t="b">
        <f t="shared" ca="1" si="33"/>
        <v>0</v>
      </c>
      <c r="AB2080" s="305"/>
    </row>
    <row r="2081" spans="1:28" x14ac:dyDescent="0.25">
      <c r="A2081" s="281" t="str">
        <f ca="1">no.</f>
        <v/>
      </c>
      <c r="B2081" s="281"/>
      <c r="C2081" s="282"/>
      <c r="D2081" s="282"/>
      <c r="E2081" s="282" t="str">
        <f ca="1">position</f>
        <v/>
      </c>
      <c r="F2081" s="282"/>
      <c r="G2081" s="282"/>
      <c r="H2081" s="282"/>
      <c r="I2081" s="282"/>
      <c r="J2081" s="335"/>
      <c r="K2081" s="282"/>
      <c r="L2081" s="282"/>
      <c r="M2081" s="282"/>
      <c r="N2081" s="282"/>
      <c r="O2081" s="281"/>
      <c r="P2081" s="360" t="str">
        <f ca="1">rescore_patient</f>
        <v/>
      </c>
      <c r="Q2081" s="330" t="str">
        <f ca="1">quantity</f>
        <v/>
      </c>
      <c r="R2081" s="281"/>
      <c r="S2081" s="282"/>
      <c r="T2081" s="282"/>
      <c r="U2081" s="282"/>
      <c r="V2081" s="305"/>
      <c r="W2081" s="305"/>
      <c r="X2081" s="305"/>
      <c r="Y2081" s="282"/>
      <c r="Z2081" s="282" t="e" vm="1">
        <f ca="1">_xlfn.IFS(AND(ISNUMBER(SEARCH("N?m l*", CUSTOMER[[#This Row],[Service Type]], 1)), CUSTOMER[[#This Row],[Count ST]] = TRUE), CUSTOMER[[#This Row],[Quantity]], AND($Y$10:$Y2081 = TRUE, COUNTIFS($H$10:$H2081, CUSTOMER[[#This Row],[Booking]], $J$10:$J2081, CUSTOMER[[#This Row],[Order Date]], $F$10:$F2081, "&lt;&gt;"&amp;"N?m l*")=1), 1, TRUE,  "")</f>
        <v>#NAME?</v>
      </c>
      <c r="AA2081" s="282" t="b">
        <f t="shared" ca="1" si="33"/>
        <v>0</v>
      </c>
      <c r="AB2081" s="305"/>
    </row>
    <row r="2082" spans="1:28" x14ac:dyDescent="0.25">
      <c r="A2082" s="281" t="str">
        <f ca="1">no.</f>
        <v/>
      </c>
      <c r="B2082" s="281"/>
      <c r="C2082" s="282"/>
      <c r="D2082" s="282"/>
      <c r="E2082" s="282" t="str">
        <f ca="1">position</f>
        <v/>
      </c>
      <c r="F2082" s="282"/>
      <c r="G2082" s="282"/>
      <c r="H2082" s="282"/>
      <c r="I2082" s="282"/>
      <c r="J2082" s="335"/>
      <c r="K2082" s="282"/>
      <c r="L2082" s="282"/>
      <c r="M2082" s="282"/>
      <c r="N2082" s="282"/>
      <c r="O2082" s="281"/>
      <c r="P2082" s="360" t="str">
        <f ca="1">rescore_patient</f>
        <v/>
      </c>
      <c r="Q2082" s="330" t="str">
        <f ca="1">quantity</f>
        <v/>
      </c>
      <c r="R2082" s="281"/>
      <c r="S2082" s="282"/>
      <c r="T2082" s="282"/>
      <c r="U2082" s="282"/>
      <c r="V2082" s="305"/>
      <c r="W2082" s="305"/>
      <c r="X2082" s="305"/>
      <c r="Y2082" s="282"/>
      <c r="Z2082" s="282" t="e" vm="1">
        <f ca="1">_xlfn.IFS(AND(ISNUMBER(SEARCH("N?m l*", CUSTOMER[[#This Row],[Service Type]], 1)), CUSTOMER[[#This Row],[Count ST]] = TRUE), CUSTOMER[[#This Row],[Quantity]], AND($Y$10:$Y2082 = TRUE, COUNTIFS($H$10:$H2082, CUSTOMER[[#This Row],[Booking]], $J$10:$J2082, CUSTOMER[[#This Row],[Order Date]], $F$10:$F2082, "&lt;&gt;"&amp;"N?m l*")=1), 1, TRUE,  "")</f>
        <v>#NAME?</v>
      </c>
      <c r="AA2082" s="282" t="b">
        <f t="shared" ca="1" si="33"/>
        <v>0</v>
      </c>
      <c r="AB2082" s="305"/>
    </row>
    <row r="2083" spans="1:28" x14ac:dyDescent="0.25">
      <c r="A2083" s="281" t="str">
        <f ca="1">no.</f>
        <v/>
      </c>
      <c r="B2083" s="281"/>
      <c r="C2083" s="282"/>
      <c r="D2083" s="282"/>
      <c r="E2083" s="282" t="str">
        <f ca="1">position</f>
        <v/>
      </c>
      <c r="F2083" s="282"/>
      <c r="G2083" s="282"/>
      <c r="H2083" s="282"/>
      <c r="I2083" s="282"/>
      <c r="J2083" s="335"/>
      <c r="K2083" s="282"/>
      <c r="L2083" s="282"/>
      <c r="M2083" s="282"/>
      <c r="N2083" s="282"/>
      <c r="O2083" s="281"/>
      <c r="P2083" s="360" t="str">
        <f ca="1">rescore_patient</f>
        <v/>
      </c>
      <c r="Q2083" s="330" t="str">
        <f ca="1">quantity</f>
        <v/>
      </c>
      <c r="R2083" s="281"/>
      <c r="S2083" s="282"/>
      <c r="T2083" s="282"/>
      <c r="U2083" s="282"/>
      <c r="V2083" s="305"/>
      <c r="W2083" s="305"/>
      <c r="X2083" s="305"/>
      <c r="Y2083" s="282"/>
      <c r="Z2083" s="282" t="e" vm="1">
        <f ca="1">_xlfn.IFS(AND(ISNUMBER(SEARCH("N?m l*", CUSTOMER[[#This Row],[Service Type]], 1)), CUSTOMER[[#This Row],[Count ST]] = TRUE), CUSTOMER[[#This Row],[Quantity]], AND($Y$10:$Y2083 = TRUE, COUNTIFS($H$10:$H2083, CUSTOMER[[#This Row],[Booking]], $J$10:$J2083, CUSTOMER[[#This Row],[Order Date]], $F$10:$F2083, "&lt;&gt;"&amp;"N?m l*")=1), 1, TRUE,  "")</f>
        <v>#NAME?</v>
      </c>
      <c r="AA2083" s="282" t="b">
        <f t="shared" ca="1" si="33"/>
        <v>0</v>
      </c>
      <c r="AB2083" s="305"/>
    </row>
    <row r="2084" spans="1:28" x14ac:dyDescent="0.25">
      <c r="A2084" s="281" t="str">
        <f ca="1">no.</f>
        <v/>
      </c>
      <c r="B2084" s="281"/>
      <c r="C2084" s="282"/>
      <c r="D2084" s="282"/>
      <c r="E2084" s="282" t="str">
        <f ca="1">position</f>
        <v/>
      </c>
      <c r="F2084" s="282"/>
      <c r="G2084" s="282"/>
      <c r="H2084" s="282"/>
      <c r="I2084" s="282"/>
      <c r="J2084" s="335"/>
      <c r="K2084" s="282"/>
      <c r="L2084" s="282"/>
      <c r="M2084" s="282"/>
      <c r="N2084" s="282"/>
      <c r="O2084" s="281"/>
      <c r="P2084" s="360" t="str">
        <f ca="1">rescore_patient</f>
        <v/>
      </c>
      <c r="Q2084" s="330" t="str">
        <f ca="1">quantity</f>
        <v/>
      </c>
      <c r="R2084" s="281"/>
      <c r="S2084" s="282"/>
      <c r="T2084" s="282"/>
      <c r="U2084" s="282"/>
      <c r="V2084" s="305"/>
      <c r="W2084" s="305"/>
      <c r="X2084" s="305"/>
      <c r="Y2084" s="282"/>
      <c r="Z2084" s="282" t="e" vm="1">
        <f ca="1">_xlfn.IFS(AND(ISNUMBER(SEARCH("N?m l*", CUSTOMER[[#This Row],[Service Type]], 1)), CUSTOMER[[#This Row],[Count ST]] = TRUE), CUSTOMER[[#This Row],[Quantity]], AND($Y$10:$Y2084 = TRUE, COUNTIFS($H$10:$H2084, CUSTOMER[[#This Row],[Booking]], $J$10:$J2084, CUSTOMER[[#This Row],[Order Date]], $F$10:$F2084, "&lt;&gt;"&amp;"N?m l*")=1), 1, TRUE,  "")</f>
        <v>#NAME?</v>
      </c>
      <c r="AA2084" s="282" t="b">
        <f t="shared" ca="1" si="33"/>
        <v>0</v>
      </c>
      <c r="AB2084" s="305"/>
    </row>
    <row r="2085" spans="1:28" x14ac:dyDescent="0.25">
      <c r="A2085" s="281" t="str">
        <f ca="1">no.</f>
        <v/>
      </c>
      <c r="B2085" s="281"/>
      <c r="C2085" s="282"/>
      <c r="D2085" s="282"/>
      <c r="E2085" s="282" t="str">
        <f ca="1">position</f>
        <v/>
      </c>
      <c r="F2085" s="282"/>
      <c r="G2085" s="282"/>
      <c r="H2085" s="282"/>
      <c r="I2085" s="282"/>
      <c r="J2085" s="335"/>
      <c r="K2085" s="282"/>
      <c r="L2085" s="282"/>
      <c r="M2085" s="282"/>
      <c r="N2085" s="282"/>
      <c r="O2085" s="281"/>
      <c r="P2085" s="360" t="str">
        <f ca="1">rescore_patient</f>
        <v/>
      </c>
      <c r="Q2085" s="330" t="str">
        <f ca="1">quantity</f>
        <v/>
      </c>
      <c r="R2085" s="281"/>
      <c r="S2085" s="282"/>
      <c r="T2085" s="282"/>
      <c r="U2085" s="282"/>
      <c r="V2085" s="305"/>
      <c r="W2085" s="305"/>
      <c r="X2085" s="305"/>
      <c r="Y2085" s="282"/>
      <c r="Z2085" s="282" t="e" vm="1">
        <f ca="1">_xlfn.IFS(AND(ISNUMBER(SEARCH("N?m l*", CUSTOMER[[#This Row],[Service Type]], 1)), CUSTOMER[[#This Row],[Count ST]] = TRUE), CUSTOMER[[#This Row],[Quantity]], AND($Y$10:$Y2085 = TRUE, COUNTIFS($H$10:$H2085, CUSTOMER[[#This Row],[Booking]], $J$10:$J2085, CUSTOMER[[#This Row],[Order Date]], $F$10:$F2085, "&lt;&gt;"&amp;"N?m l*")=1), 1, TRUE,  "")</f>
        <v>#NAME?</v>
      </c>
      <c r="AA2085" s="282" t="b">
        <f t="shared" ca="1" si="33"/>
        <v>0</v>
      </c>
      <c r="AB2085" s="305"/>
    </row>
    <row r="2086" spans="1:28" x14ac:dyDescent="0.25">
      <c r="A2086" s="281" t="str">
        <f ca="1">no.</f>
        <v/>
      </c>
      <c r="B2086" s="281"/>
      <c r="C2086" s="282"/>
      <c r="D2086" s="282"/>
      <c r="E2086" s="282" t="str">
        <f ca="1">position</f>
        <v/>
      </c>
      <c r="F2086" s="282"/>
      <c r="G2086" s="282"/>
      <c r="H2086" s="282"/>
      <c r="I2086" s="282"/>
      <c r="J2086" s="335"/>
      <c r="K2086" s="282"/>
      <c r="L2086" s="282"/>
      <c r="M2086" s="282"/>
      <c r="N2086" s="282"/>
      <c r="O2086" s="281"/>
      <c r="P2086" s="360" t="str">
        <f ca="1">rescore_patient</f>
        <v/>
      </c>
      <c r="Q2086" s="330" t="str">
        <f ca="1">quantity</f>
        <v/>
      </c>
      <c r="R2086" s="281"/>
      <c r="S2086" s="282"/>
      <c r="T2086" s="282"/>
      <c r="U2086" s="282"/>
      <c r="V2086" s="305"/>
      <c r="W2086" s="305"/>
      <c r="X2086" s="305"/>
      <c r="Y2086" s="282"/>
      <c r="Z2086" s="282" t="e" vm="1">
        <f ca="1">_xlfn.IFS(AND(ISNUMBER(SEARCH("N?m l*", CUSTOMER[[#This Row],[Service Type]], 1)), CUSTOMER[[#This Row],[Count ST]] = TRUE), CUSTOMER[[#This Row],[Quantity]], AND($Y$10:$Y2086 = TRUE, COUNTIFS($H$10:$H2086, CUSTOMER[[#This Row],[Booking]], $J$10:$J2086, CUSTOMER[[#This Row],[Order Date]], $F$10:$F2086, "&lt;&gt;"&amp;"N?m l*")=1), 1, TRUE,  "")</f>
        <v>#NAME?</v>
      </c>
      <c r="AA2086" s="282" t="b">
        <f t="shared" ca="1" si="33"/>
        <v>0</v>
      </c>
      <c r="AB2086" s="305"/>
    </row>
    <row r="2087" spans="1:28" x14ac:dyDescent="0.25">
      <c r="A2087" s="281" t="str">
        <f ca="1">no.</f>
        <v/>
      </c>
      <c r="B2087" s="281"/>
      <c r="C2087" s="282"/>
      <c r="D2087" s="282"/>
      <c r="E2087" s="282" t="str">
        <f ca="1">position</f>
        <v/>
      </c>
      <c r="F2087" s="282"/>
      <c r="G2087" s="282"/>
      <c r="H2087" s="282"/>
      <c r="I2087" s="282"/>
      <c r="J2087" s="335"/>
      <c r="K2087" s="282"/>
      <c r="L2087" s="282"/>
      <c r="M2087" s="282"/>
      <c r="N2087" s="282"/>
      <c r="O2087" s="281"/>
      <c r="P2087" s="360" t="str">
        <f ca="1">rescore_patient</f>
        <v/>
      </c>
      <c r="Q2087" s="330" t="str">
        <f ca="1">quantity</f>
        <v/>
      </c>
      <c r="R2087" s="281"/>
      <c r="S2087" s="282"/>
      <c r="T2087" s="282"/>
      <c r="U2087" s="282"/>
      <c r="V2087" s="305"/>
      <c r="W2087" s="305"/>
      <c r="X2087" s="305"/>
      <c r="Y2087" s="282"/>
      <c r="Z2087" s="282" t="e" vm="1">
        <f ca="1">_xlfn.IFS(AND(ISNUMBER(SEARCH("N?m l*", CUSTOMER[[#This Row],[Service Type]], 1)), CUSTOMER[[#This Row],[Count ST]] = TRUE), CUSTOMER[[#This Row],[Quantity]], AND($Y$10:$Y2087 = TRUE, COUNTIFS($H$10:$H2087, CUSTOMER[[#This Row],[Booking]], $J$10:$J2087, CUSTOMER[[#This Row],[Order Date]], $F$10:$F2087, "&lt;&gt;"&amp;"N?m l*")=1), 1, TRUE,  "")</f>
        <v>#NAME?</v>
      </c>
      <c r="AA2087" s="282" t="b">
        <f t="shared" ca="1" si="33"/>
        <v>0</v>
      </c>
      <c r="AB2087" s="305"/>
    </row>
    <row r="2088" spans="1:28" x14ac:dyDescent="0.25">
      <c r="A2088" s="281" t="str">
        <f ca="1">no.</f>
        <v/>
      </c>
      <c r="B2088" s="281"/>
      <c r="C2088" s="282"/>
      <c r="D2088" s="282"/>
      <c r="E2088" s="282" t="str">
        <f ca="1">position</f>
        <v/>
      </c>
      <c r="F2088" s="282"/>
      <c r="G2088" s="282"/>
      <c r="H2088" s="282"/>
      <c r="I2088" s="282"/>
      <c r="J2088" s="335"/>
      <c r="K2088" s="282"/>
      <c r="L2088" s="282"/>
      <c r="M2088" s="282"/>
      <c r="N2088" s="282"/>
      <c r="O2088" s="281"/>
      <c r="P2088" s="360" t="str">
        <f ca="1">rescore_patient</f>
        <v/>
      </c>
      <c r="Q2088" s="330" t="str">
        <f ca="1">quantity</f>
        <v/>
      </c>
      <c r="R2088" s="281"/>
      <c r="S2088" s="282"/>
      <c r="T2088" s="282"/>
      <c r="U2088" s="282"/>
      <c r="V2088" s="305"/>
      <c r="W2088" s="305"/>
      <c r="X2088" s="305"/>
      <c r="Y2088" s="282"/>
      <c r="Z2088" s="282" t="e" vm="1">
        <f ca="1">_xlfn.IFS(AND(ISNUMBER(SEARCH("N?m l*", CUSTOMER[[#This Row],[Service Type]], 1)), CUSTOMER[[#This Row],[Count ST]] = TRUE), CUSTOMER[[#This Row],[Quantity]], AND($Y$10:$Y2088 = TRUE, COUNTIFS($H$10:$H2088, CUSTOMER[[#This Row],[Booking]], $J$10:$J2088, CUSTOMER[[#This Row],[Order Date]], $F$10:$F2088, "&lt;&gt;"&amp;"N?m l*")=1), 1, TRUE,  "")</f>
        <v>#NAME?</v>
      </c>
      <c r="AA2088" s="282" t="b">
        <f t="shared" ca="1" si="33"/>
        <v>0</v>
      </c>
      <c r="AB2088" s="305"/>
    </row>
    <row r="2089" spans="1:28" x14ac:dyDescent="0.25">
      <c r="A2089" s="281" t="str">
        <f ca="1">no.</f>
        <v/>
      </c>
      <c r="B2089" s="281"/>
      <c r="C2089" s="282"/>
      <c r="D2089" s="282"/>
      <c r="E2089" s="282" t="str">
        <f ca="1">position</f>
        <v/>
      </c>
      <c r="F2089" s="282"/>
      <c r="G2089" s="282"/>
      <c r="H2089" s="282"/>
      <c r="I2089" s="282"/>
      <c r="J2089" s="335"/>
      <c r="K2089" s="282"/>
      <c r="L2089" s="282"/>
      <c r="M2089" s="282"/>
      <c r="N2089" s="282"/>
      <c r="O2089" s="281"/>
      <c r="P2089" s="360" t="str">
        <f ca="1">rescore_patient</f>
        <v/>
      </c>
      <c r="Q2089" s="330" t="str">
        <f ca="1">quantity</f>
        <v/>
      </c>
      <c r="R2089" s="281"/>
      <c r="S2089" s="282"/>
      <c r="T2089" s="282"/>
      <c r="U2089" s="282"/>
      <c r="V2089" s="305"/>
      <c r="W2089" s="305"/>
      <c r="X2089" s="305"/>
      <c r="Y2089" s="282"/>
      <c r="Z2089" s="282" t="e" vm="1">
        <f ca="1">_xlfn.IFS(AND(ISNUMBER(SEARCH("N?m l*", CUSTOMER[[#This Row],[Service Type]], 1)), CUSTOMER[[#This Row],[Count ST]] = TRUE), CUSTOMER[[#This Row],[Quantity]], AND($Y$10:$Y2089 = TRUE, COUNTIFS($H$10:$H2089, CUSTOMER[[#This Row],[Booking]], $J$10:$J2089, CUSTOMER[[#This Row],[Order Date]], $F$10:$F2089, "&lt;&gt;"&amp;"N?m l*")=1), 1, TRUE,  "")</f>
        <v>#NAME?</v>
      </c>
      <c r="AA2089" s="282" t="b">
        <f t="shared" ca="1" si="33"/>
        <v>0</v>
      </c>
      <c r="AB2089" s="305"/>
    </row>
    <row r="2090" spans="1:28" x14ac:dyDescent="0.25">
      <c r="A2090" s="281" t="str">
        <f ca="1">no.</f>
        <v/>
      </c>
      <c r="B2090" s="281"/>
      <c r="C2090" s="282"/>
      <c r="D2090" s="282"/>
      <c r="E2090" s="282" t="str">
        <f ca="1">position</f>
        <v/>
      </c>
      <c r="F2090" s="282"/>
      <c r="G2090" s="282"/>
      <c r="H2090" s="282"/>
      <c r="I2090" s="282"/>
      <c r="J2090" s="335"/>
      <c r="K2090" s="282"/>
      <c r="L2090" s="282"/>
      <c r="M2090" s="282"/>
      <c r="N2090" s="282"/>
      <c r="O2090" s="281"/>
      <c r="P2090" s="360" t="str">
        <f ca="1">rescore_patient</f>
        <v/>
      </c>
      <c r="Q2090" s="330" t="str">
        <f ca="1">quantity</f>
        <v/>
      </c>
      <c r="R2090" s="281"/>
      <c r="S2090" s="282"/>
      <c r="T2090" s="282"/>
      <c r="U2090" s="282"/>
      <c r="V2090" s="305"/>
      <c r="W2090" s="305"/>
      <c r="X2090" s="305"/>
      <c r="Y2090" s="282"/>
      <c r="Z2090" s="282" t="e" vm="1">
        <f ca="1">_xlfn.IFS(AND(ISNUMBER(SEARCH("N?m l*", CUSTOMER[[#This Row],[Service Type]], 1)), CUSTOMER[[#This Row],[Count ST]] = TRUE), CUSTOMER[[#This Row],[Quantity]], AND($Y$10:$Y2090 = TRUE, COUNTIFS($H$10:$H2090, CUSTOMER[[#This Row],[Booking]], $J$10:$J2090, CUSTOMER[[#This Row],[Order Date]], $F$10:$F2090, "&lt;&gt;"&amp;"N?m l*")=1), 1, TRUE,  "")</f>
        <v>#NAME?</v>
      </c>
      <c r="AA2090" s="282" t="b">
        <f t="shared" ca="1" si="33"/>
        <v>0</v>
      </c>
      <c r="AB2090" s="305"/>
    </row>
    <row r="2091" spans="1:28" x14ac:dyDescent="0.25">
      <c r="A2091" s="281" t="str">
        <f ca="1">no.</f>
        <v/>
      </c>
      <c r="B2091" s="281"/>
      <c r="C2091" s="282"/>
      <c r="D2091" s="282"/>
      <c r="E2091" s="282" t="str">
        <f ca="1">position</f>
        <v/>
      </c>
      <c r="F2091" s="282"/>
      <c r="G2091" s="282"/>
      <c r="H2091" s="282"/>
      <c r="I2091" s="282"/>
      <c r="J2091" s="335"/>
      <c r="K2091" s="282"/>
      <c r="L2091" s="282"/>
      <c r="M2091" s="282"/>
      <c r="N2091" s="282"/>
      <c r="O2091" s="281"/>
      <c r="P2091" s="360" t="str">
        <f ca="1">rescore_patient</f>
        <v/>
      </c>
      <c r="Q2091" s="330" t="str">
        <f ca="1">quantity</f>
        <v/>
      </c>
      <c r="R2091" s="281"/>
      <c r="S2091" s="282"/>
      <c r="T2091" s="282"/>
      <c r="U2091" s="282"/>
      <c r="V2091" s="305"/>
      <c r="W2091" s="305"/>
      <c r="X2091" s="305"/>
      <c r="Y2091" s="282"/>
      <c r="Z2091" s="282" t="e" vm="1">
        <f ca="1">_xlfn.IFS(AND(ISNUMBER(SEARCH("N?m l*", CUSTOMER[[#This Row],[Service Type]], 1)), CUSTOMER[[#This Row],[Count ST]] = TRUE), CUSTOMER[[#This Row],[Quantity]], AND($Y$10:$Y2091 = TRUE, COUNTIFS($H$10:$H2091, CUSTOMER[[#This Row],[Booking]], $J$10:$J2091, CUSTOMER[[#This Row],[Order Date]], $F$10:$F2091, "&lt;&gt;"&amp;"N?m l*")=1), 1, TRUE,  "")</f>
        <v>#NAME?</v>
      </c>
      <c r="AA2091" s="282" t="b">
        <f t="shared" ca="1" si="33"/>
        <v>0</v>
      </c>
      <c r="AB2091" s="305"/>
    </row>
    <row r="2092" spans="1:28" x14ac:dyDescent="0.25">
      <c r="A2092" s="281" t="str">
        <f ca="1">no.</f>
        <v/>
      </c>
      <c r="B2092" s="281"/>
      <c r="C2092" s="282"/>
      <c r="D2092" s="282"/>
      <c r="E2092" s="282" t="str">
        <f ca="1">position</f>
        <v/>
      </c>
      <c r="F2092" s="282"/>
      <c r="G2092" s="282"/>
      <c r="H2092" s="282"/>
      <c r="I2092" s="282"/>
      <c r="J2092" s="335"/>
      <c r="K2092" s="282"/>
      <c r="L2092" s="282"/>
      <c r="M2092" s="282"/>
      <c r="N2092" s="282"/>
      <c r="O2092" s="281"/>
      <c r="P2092" s="360" t="str">
        <f ca="1">rescore_patient</f>
        <v/>
      </c>
      <c r="Q2092" s="330" t="str">
        <f ca="1">quantity</f>
        <v/>
      </c>
      <c r="R2092" s="281"/>
      <c r="S2092" s="282"/>
      <c r="T2092" s="282"/>
      <c r="U2092" s="282"/>
      <c r="V2092" s="305"/>
      <c r="W2092" s="305"/>
      <c r="X2092" s="305"/>
      <c r="Y2092" s="282"/>
      <c r="Z2092" s="282" t="e" vm="1">
        <f ca="1">_xlfn.IFS(AND(ISNUMBER(SEARCH("N?m l*", CUSTOMER[[#This Row],[Service Type]], 1)), CUSTOMER[[#This Row],[Count ST]] = TRUE), CUSTOMER[[#This Row],[Quantity]], AND($Y$10:$Y2092 = TRUE, COUNTIFS($H$10:$H2092, CUSTOMER[[#This Row],[Booking]], $J$10:$J2092, CUSTOMER[[#This Row],[Order Date]], $F$10:$F2092, "&lt;&gt;"&amp;"N?m l*")=1), 1, TRUE,  "")</f>
        <v>#NAME?</v>
      </c>
      <c r="AA2092" s="282" t="b">
        <f t="shared" ca="1" si="33"/>
        <v>0</v>
      </c>
      <c r="AB2092" s="305"/>
    </row>
    <row r="2093" spans="1:28" x14ac:dyDescent="0.25">
      <c r="A2093" s="281" t="str">
        <f ca="1">no.</f>
        <v/>
      </c>
      <c r="B2093" s="281"/>
      <c r="C2093" s="282"/>
      <c r="D2093" s="282"/>
      <c r="E2093" s="282" t="str">
        <f ca="1">position</f>
        <v/>
      </c>
      <c r="F2093" s="282"/>
      <c r="G2093" s="282"/>
      <c r="H2093" s="282"/>
      <c r="I2093" s="282"/>
      <c r="J2093" s="335"/>
      <c r="K2093" s="282"/>
      <c r="L2093" s="282"/>
      <c r="M2093" s="282"/>
      <c r="N2093" s="282"/>
      <c r="O2093" s="281"/>
      <c r="P2093" s="360" t="str">
        <f ca="1">rescore_patient</f>
        <v/>
      </c>
      <c r="Q2093" s="330" t="str">
        <f ca="1">quantity</f>
        <v/>
      </c>
      <c r="R2093" s="281"/>
      <c r="S2093" s="282"/>
      <c r="T2093" s="282"/>
      <c r="U2093" s="282"/>
      <c r="V2093" s="305"/>
      <c r="W2093" s="305"/>
      <c r="X2093" s="305"/>
      <c r="Y2093" s="282"/>
      <c r="Z2093" s="282" t="e" vm="1">
        <f ca="1">_xlfn.IFS(AND(ISNUMBER(SEARCH("N?m l*", CUSTOMER[[#This Row],[Service Type]], 1)), CUSTOMER[[#This Row],[Count ST]] = TRUE), CUSTOMER[[#This Row],[Quantity]], AND($Y$10:$Y2093 = TRUE, COUNTIFS($H$10:$H2093, CUSTOMER[[#This Row],[Booking]], $J$10:$J2093, CUSTOMER[[#This Row],[Order Date]], $F$10:$F2093, "&lt;&gt;"&amp;"N?m l*")=1), 1, TRUE,  "")</f>
        <v>#NAME?</v>
      </c>
      <c r="AA2093" s="282" t="b">
        <f t="shared" ca="1" si="33"/>
        <v>0</v>
      </c>
      <c r="AB2093" s="305"/>
    </row>
    <row r="2094" spans="1:28" x14ac:dyDescent="0.25">
      <c r="A2094" s="281" t="str">
        <f ca="1">no.</f>
        <v/>
      </c>
      <c r="B2094" s="281"/>
      <c r="C2094" s="282"/>
      <c r="D2094" s="282"/>
      <c r="E2094" s="282" t="str">
        <f ca="1">position</f>
        <v/>
      </c>
      <c r="F2094" s="282"/>
      <c r="G2094" s="282"/>
      <c r="H2094" s="282"/>
      <c r="I2094" s="282"/>
      <c r="J2094" s="335"/>
      <c r="K2094" s="282"/>
      <c r="L2094" s="282"/>
      <c r="M2094" s="282"/>
      <c r="N2094" s="282"/>
      <c r="O2094" s="281"/>
      <c r="P2094" s="360" t="str">
        <f ca="1">rescore_patient</f>
        <v/>
      </c>
      <c r="Q2094" s="330" t="str">
        <f ca="1">quantity</f>
        <v/>
      </c>
      <c r="R2094" s="281"/>
      <c r="S2094" s="282"/>
      <c r="T2094" s="282"/>
      <c r="U2094" s="282"/>
      <c r="V2094" s="305"/>
      <c r="W2094" s="305"/>
      <c r="X2094" s="305"/>
      <c r="Y2094" s="282"/>
      <c r="Z2094" s="282" t="e" vm="1">
        <f ca="1">_xlfn.IFS(AND(ISNUMBER(SEARCH("N?m l*", CUSTOMER[[#This Row],[Service Type]], 1)), CUSTOMER[[#This Row],[Count ST]] = TRUE), CUSTOMER[[#This Row],[Quantity]], AND($Y$10:$Y2094 = TRUE, COUNTIFS($H$10:$H2094, CUSTOMER[[#This Row],[Booking]], $J$10:$J2094, CUSTOMER[[#This Row],[Order Date]], $F$10:$F2094, "&lt;&gt;"&amp;"N?m l*")=1), 1, TRUE,  "")</f>
        <v>#NAME?</v>
      </c>
      <c r="AA2094" s="282" t="b">
        <f t="shared" ca="1" si="33"/>
        <v>0</v>
      </c>
      <c r="AB2094" s="305"/>
    </row>
    <row r="2095" spans="1:28" x14ac:dyDescent="0.25">
      <c r="A2095" s="281" t="str">
        <f ca="1">no.</f>
        <v/>
      </c>
      <c r="B2095" s="281"/>
      <c r="C2095" s="282"/>
      <c r="D2095" s="282"/>
      <c r="E2095" s="282" t="str">
        <f ca="1">position</f>
        <v/>
      </c>
      <c r="F2095" s="282"/>
      <c r="G2095" s="282"/>
      <c r="H2095" s="282"/>
      <c r="I2095" s="282"/>
      <c r="J2095" s="335"/>
      <c r="K2095" s="282"/>
      <c r="L2095" s="282"/>
      <c r="M2095" s="282"/>
      <c r="N2095" s="282"/>
      <c r="O2095" s="281"/>
      <c r="P2095" s="360" t="str">
        <f ca="1">rescore_patient</f>
        <v/>
      </c>
      <c r="Q2095" s="330" t="str">
        <f ca="1">quantity</f>
        <v/>
      </c>
      <c r="R2095" s="281"/>
      <c r="S2095" s="282"/>
      <c r="T2095" s="282"/>
      <c r="U2095" s="282"/>
      <c r="V2095" s="305"/>
      <c r="W2095" s="305"/>
      <c r="X2095" s="305"/>
      <c r="Y2095" s="282"/>
      <c r="Z2095" s="282" t="e" vm="1">
        <f ca="1">_xlfn.IFS(AND(ISNUMBER(SEARCH("N?m l*", CUSTOMER[[#This Row],[Service Type]], 1)), CUSTOMER[[#This Row],[Count ST]] = TRUE), CUSTOMER[[#This Row],[Quantity]], AND($Y$10:$Y2095 = TRUE, COUNTIFS($H$10:$H2095, CUSTOMER[[#This Row],[Booking]], $J$10:$J2095, CUSTOMER[[#This Row],[Order Date]], $F$10:$F2095, "&lt;&gt;"&amp;"N?m l*")=1), 1, TRUE,  "")</f>
        <v>#NAME?</v>
      </c>
      <c r="AA2095" s="282" t="b">
        <f t="shared" ca="1" si="33"/>
        <v>0</v>
      </c>
      <c r="AB2095" s="305"/>
    </row>
    <row r="2096" spans="1:28" x14ac:dyDescent="0.25">
      <c r="A2096" s="281" t="str">
        <f ca="1">no.</f>
        <v/>
      </c>
      <c r="B2096" s="281"/>
      <c r="C2096" s="282"/>
      <c r="D2096" s="282"/>
      <c r="E2096" s="282" t="str">
        <f ca="1">position</f>
        <v/>
      </c>
      <c r="F2096" s="282"/>
      <c r="G2096" s="282"/>
      <c r="H2096" s="282"/>
      <c r="I2096" s="282"/>
      <c r="J2096" s="335"/>
      <c r="K2096" s="282"/>
      <c r="L2096" s="282"/>
      <c r="M2096" s="282"/>
      <c r="N2096" s="282"/>
      <c r="O2096" s="281"/>
      <c r="P2096" s="360" t="str">
        <f ca="1">rescore_patient</f>
        <v/>
      </c>
      <c r="Q2096" s="330" t="str">
        <f ca="1">quantity</f>
        <v/>
      </c>
      <c r="R2096" s="281"/>
      <c r="S2096" s="282"/>
      <c r="T2096" s="282"/>
      <c r="U2096" s="282"/>
      <c r="V2096" s="305"/>
      <c r="W2096" s="305"/>
      <c r="X2096" s="305"/>
      <c r="Y2096" s="282"/>
      <c r="Z2096" s="282" t="e" vm="1">
        <f ca="1">_xlfn.IFS(AND(ISNUMBER(SEARCH("N?m l*", CUSTOMER[[#This Row],[Service Type]], 1)), CUSTOMER[[#This Row],[Count ST]] = TRUE), CUSTOMER[[#This Row],[Quantity]], AND($Y$10:$Y2096 = TRUE, COUNTIFS($H$10:$H2096, CUSTOMER[[#This Row],[Booking]], $J$10:$J2096, CUSTOMER[[#This Row],[Order Date]], $F$10:$F2096, "&lt;&gt;"&amp;"N?m l*")=1), 1, TRUE,  "")</f>
        <v>#NAME?</v>
      </c>
      <c r="AA2096" s="282" t="b">
        <f t="shared" ca="1" si="33"/>
        <v>0</v>
      </c>
      <c r="AB2096" s="305"/>
    </row>
    <row r="2097" spans="1:28" x14ac:dyDescent="0.25">
      <c r="A2097" s="281" t="str">
        <f ca="1">no.</f>
        <v/>
      </c>
      <c r="B2097" s="281"/>
      <c r="C2097" s="282"/>
      <c r="D2097" s="282"/>
      <c r="E2097" s="282" t="str">
        <f ca="1">position</f>
        <v/>
      </c>
      <c r="F2097" s="282"/>
      <c r="G2097" s="282"/>
      <c r="H2097" s="282"/>
      <c r="I2097" s="282"/>
      <c r="J2097" s="335"/>
      <c r="K2097" s="282"/>
      <c r="L2097" s="282"/>
      <c r="M2097" s="282"/>
      <c r="N2097" s="282"/>
      <c r="O2097" s="281"/>
      <c r="P2097" s="360" t="str">
        <f ca="1">rescore_patient</f>
        <v/>
      </c>
      <c r="Q2097" s="330" t="str">
        <f ca="1">quantity</f>
        <v/>
      </c>
      <c r="R2097" s="281"/>
      <c r="S2097" s="282"/>
      <c r="T2097" s="282"/>
      <c r="U2097" s="282"/>
      <c r="V2097" s="305"/>
      <c r="W2097" s="305"/>
      <c r="X2097" s="305"/>
      <c r="Y2097" s="282"/>
      <c r="Z2097" s="282" t="e" vm="1">
        <f ca="1">_xlfn.IFS(AND(ISNUMBER(SEARCH("N?m l*", CUSTOMER[[#This Row],[Service Type]], 1)), CUSTOMER[[#This Row],[Count ST]] = TRUE), CUSTOMER[[#This Row],[Quantity]], AND($Y$10:$Y2097 = TRUE, COUNTIFS($H$10:$H2097, CUSTOMER[[#This Row],[Booking]], $J$10:$J2097, CUSTOMER[[#This Row],[Order Date]], $F$10:$F2097, "&lt;&gt;"&amp;"N?m l*")=1), 1, TRUE,  "")</f>
        <v>#NAME?</v>
      </c>
      <c r="AA2097" s="282" t="b">
        <f t="shared" ca="1" si="33"/>
        <v>0</v>
      </c>
      <c r="AB2097" s="305"/>
    </row>
    <row r="2098" spans="1:28" x14ac:dyDescent="0.25">
      <c r="A2098" s="281" t="str">
        <f ca="1">no.</f>
        <v/>
      </c>
      <c r="B2098" s="281"/>
      <c r="C2098" s="282"/>
      <c r="D2098" s="282"/>
      <c r="E2098" s="282" t="str">
        <f ca="1">position</f>
        <v/>
      </c>
      <c r="F2098" s="282"/>
      <c r="G2098" s="282"/>
      <c r="H2098" s="282"/>
      <c r="I2098" s="282"/>
      <c r="J2098" s="335"/>
      <c r="K2098" s="282"/>
      <c r="L2098" s="282"/>
      <c r="M2098" s="282"/>
      <c r="N2098" s="282"/>
      <c r="O2098" s="281"/>
      <c r="P2098" s="360" t="str">
        <f ca="1">rescore_patient</f>
        <v/>
      </c>
      <c r="Q2098" s="330" t="str">
        <f ca="1">quantity</f>
        <v/>
      </c>
      <c r="R2098" s="281"/>
      <c r="S2098" s="282"/>
      <c r="T2098" s="282"/>
      <c r="U2098" s="282"/>
      <c r="V2098" s="305"/>
      <c r="W2098" s="305"/>
      <c r="X2098" s="305"/>
      <c r="Y2098" s="282"/>
      <c r="Z2098" s="282" t="e" vm="1">
        <f ca="1">_xlfn.IFS(AND(ISNUMBER(SEARCH("N?m l*", CUSTOMER[[#This Row],[Service Type]], 1)), CUSTOMER[[#This Row],[Count ST]] = TRUE), CUSTOMER[[#This Row],[Quantity]], AND($Y$10:$Y2098 = TRUE, COUNTIFS($H$10:$H2098, CUSTOMER[[#This Row],[Booking]], $J$10:$J2098, CUSTOMER[[#This Row],[Order Date]], $F$10:$F2098, "&lt;&gt;"&amp;"N?m l*")=1), 1, TRUE,  "")</f>
        <v>#NAME?</v>
      </c>
      <c r="AA2098" s="282" t="b">
        <f t="shared" ca="1" si="33"/>
        <v>0</v>
      </c>
      <c r="AB2098" s="305"/>
    </row>
    <row r="2099" spans="1:28" x14ac:dyDescent="0.25">
      <c r="A2099" s="281" t="str">
        <f ca="1">no.</f>
        <v/>
      </c>
      <c r="B2099" s="281"/>
      <c r="C2099" s="282"/>
      <c r="D2099" s="282"/>
      <c r="E2099" s="282" t="str">
        <f ca="1">position</f>
        <v/>
      </c>
      <c r="F2099" s="282"/>
      <c r="G2099" s="282"/>
      <c r="H2099" s="282"/>
      <c r="I2099" s="282"/>
      <c r="J2099" s="335"/>
      <c r="K2099" s="282"/>
      <c r="L2099" s="282"/>
      <c r="M2099" s="282"/>
      <c r="N2099" s="282"/>
      <c r="O2099" s="281"/>
      <c r="P2099" s="360" t="str">
        <f ca="1">rescore_patient</f>
        <v/>
      </c>
      <c r="Q2099" s="330" t="str">
        <f ca="1">quantity</f>
        <v/>
      </c>
      <c r="R2099" s="281"/>
      <c r="S2099" s="282"/>
      <c r="T2099" s="282"/>
      <c r="U2099" s="282"/>
      <c r="V2099" s="305"/>
      <c r="W2099" s="305"/>
      <c r="X2099" s="305"/>
      <c r="Y2099" s="282"/>
      <c r="Z2099" s="282" t="e" vm="1">
        <f ca="1">_xlfn.IFS(AND(ISNUMBER(SEARCH("N?m l*", CUSTOMER[[#This Row],[Service Type]], 1)), CUSTOMER[[#This Row],[Count ST]] = TRUE), CUSTOMER[[#This Row],[Quantity]], AND($Y$10:$Y2099 = TRUE, COUNTIFS($H$10:$H2099, CUSTOMER[[#This Row],[Booking]], $J$10:$J2099, CUSTOMER[[#This Row],[Order Date]], $F$10:$F2099, "&lt;&gt;"&amp;"N?m l*")=1), 1, TRUE,  "")</f>
        <v>#NAME?</v>
      </c>
      <c r="AA2099" s="282" t="b">
        <f t="shared" ca="1" si="33"/>
        <v>0</v>
      </c>
      <c r="AB2099" s="305"/>
    </row>
    <row r="2100" spans="1:28" x14ac:dyDescent="0.25">
      <c r="A2100" s="281" t="str">
        <f ca="1">no.</f>
        <v/>
      </c>
      <c r="B2100" s="281"/>
      <c r="C2100" s="282"/>
      <c r="D2100" s="282"/>
      <c r="E2100" s="282" t="str">
        <f ca="1">position</f>
        <v/>
      </c>
      <c r="F2100" s="282"/>
      <c r="G2100" s="282"/>
      <c r="H2100" s="282"/>
      <c r="I2100" s="282"/>
      <c r="J2100" s="335"/>
      <c r="K2100" s="282"/>
      <c r="L2100" s="282"/>
      <c r="M2100" s="282"/>
      <c r="N2100" s="282"/>
      <c r="O2100" s="281"/>
      <c r="P2100" s="360" t="str">
        <f ca="1">rescore_patient</f>
        <v/>
      </c>
      <c r="Q2100" s="330" t="str">
        <f ca="1">quantity</f>
        <v/>
      </c>
      <c r="R2100" s="281"/>
      <c r="S2100" s="282"/>
      <c r="T2100" s="282"/>
      <c r="U2100" s="282"/>
      <c r="V2100" s="305"/>
      <c r="W2100" s="305"/>
      <c r="X2100" s="305"/>
      <c r="Y2100" s="282"/>
      <c r="Z2100" s="282" t="e" vm="1">
        <f ca="1">_xlfn.IFS(AND(ISNUMBER(SEARCH("N?m l*", CUSTOMER[[#This Row],[Service Type]], 1)), CUSTOMER[[#This Row],[Count ST]] = TRUE), CUSTOMER[[#This Row],[Quantity]], AND($Y$10:$Y2100 = TRUE, COUNTIFS($H$10:$H2100, CUSTOMER[[#This Row],[Booking]], $J$10:$J2100, CUSTOMER[[#This Row],[Order Date]], $F$10:$F2100, "&lt;&gt;"&amp;"N?m l*")=1), 1, TRUE,  "")</f>
        <v>#NAME?</v>
      </c>
      <c r="AA2100" s="282" t="b">
        <f t="shared" ca="1" si="33"/>
        <v>0</v>
      </c>
      <c r="AB2100" s="305"/>
    </row>
    <row r="2101" spans="1:28" x14ac:dyDescent="0.25">
      <c r="A2101" s="281" t="str">
        <f ca="1">no.</f>
        <v/>
      </c>
      <c r="B2101" s="281"/>
      <c r="C2101" s="282"/>
      <c r="D2101" s="282"/>
      <c r="E2101" s="282" t="str">
        <f ca="1">position</f>
        <v/>
      </c>
      <c r="F2101" s="282"/>
      <c r="G2101" s="282"/>
      <c r="H2101" s="282"/>
      <c r="I2101" s="282"/>
      <c r="J2101" s="335"/>
      <c r="K2101" s="282"/>
      <c r="L2101" s="282"/>
      <c r="M2101" s="282"/>
      <c r="N2101" s="282"/>
      <c r="O2101" s="281"/>
      <c r="P2101" s="360" t="str">
        <f ca="1">rescore_patient</f>
        <v/>
      </c>
      <c r="Q2101" s="330" t="str">
        <f ca="1">quantity</f>
        <v/>
      </c>
      <c r="R2101" s="281"/>
      <c r="S2101" s="282"/>
      <c r="T2101" s="282"/>
      <c r="U2101" s="282"/>
      <c r="V2101" s="305"/>
      <c r="W2101" s="305"/>
      <c r="X2101" s="305"/>
      <c r="Y2101" s="282"/>
      <c r="Z2101" s="282" t="e" vm="1">
        <f ca="1">_xlfn.IFS(AND(ISNUMBER(SEARCH("N?m l*", CUSTOMER[[#This Row],[Service Type]], 1)), CUSTOMER[[#This Row],[Count ST]] = TRUE), CUSTOMER[[#This Row],[Quantity]], AND($Y$10:$Y2101 = TRUE, COUNTIFS($H$10:$H2101, CUSTOMER[[#This Row],[Booking]], $J$10:$J2101, CUSTOMER[[#This Row],[Order Date]], $F$10:$F2101, "&lt;&gt;"&amp;"N?m l*")=1), 1, TRUE,  "")</f>
        <v>#NAME?</v>
      </c>
      <c r="AA2101" s="282" t="b">
        <f t="shared" ca="1" si="33"/>
        <v>0</v>
      </c>
      <c r="AB2101" s="305"/>
    </row>
    <row r="2102" spans="1:28" x14ac:dyDescent="0.25">
      <c r="A2102" s="281" t="str">
        <f ca="1">no.</f>
        <v/>
      </c>
      <c r="B2102" s="281"/>
      <c r="C2102" s="282"/>
      <c r="D2102" s="282"/>
      <c r="E2102" s="282" t="str">
        <f ca="1">position</f>
        <v/>
      </c>
      <c r="F2102" s="282"/>
      <c r="G2102" s="282"/>
      <c r="H2102" s="282"/>
      <c r="I2102" s="282"/>
      <c r="J2102" s="335"/>
      <c r="K2102" s="282"/>
      <c r="L2102" s="282"/>
      <c r="M2102" s="282"/>
      <c r="N2102" s="282"/>
      <c r="O2102" s="281"/>
      <c r="P2102" s="360" t="str">
        <f ca="1">rescore_patient</f>
        <v/>
      </c>
      <c r="Q2102" s="330" t="str">
        <f ca="1">quantity</f>
        <v/>
      </c>
      <c r="R2102" s="281"/>
      <c r="S2102" s="282"/>
      <c r="T2102" s="282"/>
      <c r="U2102" s="282"/>
      <c r="V2102" s="305"/>
      <c r="W2102" s="305"/>
      <c r="X2102" s="305"/>
      <c r="Y2102" s="282"/>
      <c r="Z2102" s="282" t="e" vm="1">
        <f ca="1">_xlfn.IFS(AND(ISNUMBER(SEARCH("N?m l*", CUSTOMER[[#This Row],[Service Type]], 1)), CUSTOMER[[#This Row],[Count ST]] = TRUE), CUSTOMER[[#This Row],[Quantity]], AND($Y$10:$Y2102 = TRUE, COUNTIFS($H$10:$H2102, CUSTOMER[[#This Row],[Booking]], $J$10:$J2102, CUSTOMER[[#This Row],[Order Date]], $F$10:$F2102, "&lt;&gt;"&amp;"N?m l*")=1), 1, TRUE,  "")</f>
        <v>#NAME?</v>
      </c>
      <c r="AA2102" s="282" t="b">
        <f t="shared" ca="1" si="33"/>
        <v>0</v>
      </c>
      <c r="AB2102" s="305"/>
    </row>
    <row r="2103" spans="1:28" x14ac:dyDescent="0.25">
      <c r="A2103" s="281" t="str">
        <f ca="1">no.</f>
        <v/>
      </c>
      <c r="B2103" s="281"/>
      <c r="C2103" s="282"/>
      <c r="D2103" s="282"/>
      <c r="E2103" s="282" t="str">
        <f ca="1">position</f>
        <v/>
      </c>
      <c r="F2103" s="282"/>
      <c r="G2103" s="282"/>
      <c r="H2103" s="282"/>
      <c r="I2103" s="282"/>
      <c r="J2103" s="335"/>
      <c r="K2103" s="282"/>
      <c r="L2103" s="282"/>
      <c r="M2103" s="282"/>
      <c r="N2103" s="282"/>
      <c r="O2103" s="281"/>
      <c r="P2103" s="360" t="str">
        <f ca="1">rescore_patient</f>
        <v/>
      </c>
      <c r="Q2103" s="330" t="str">
        <f ca="1">quantity</f>
        <v/>
      </c>
      <c r="R2103" s="281"/>
      <c r="S2103" s="282"/>
      <c r="T2103" s="282"/>
      <c r="U2103" s="282"/>
      <c r="V2103" s="305"/>
      <c r="W2103" s="305"/>
      <c r="X2103" s="305"/>
      <c r="Y2103" s="282"/>
      <c r="Z2103" s="282" t="e" vm="1">
        <f ca="1">_xlfn.IFS(AND(ISNUMBER(SEARCH("N?m l*", CUSTOMER[[#This Row],[Service Type]], 1)), CUSTOMER[[#This Row],[Count ST]] = TRUE), CUSTOMER[[#This Row],[Quantity]], AND($Y$10:$Y2103 = TRUE, COUNTIFS($H$10:$H2103, CUSTOMER[[#This Row],[Booking]], $J$10:$J2103, CUSTOMER[[#This Row],[Order Date]], $F$10:$F2103, "&lt;&gt;"&amp;"N?m l*")=1), 1, TRUE,  "")</f>
        <v>#NAME?</v>
      </c>
      <c r="AA2103" s="282" t="b">
        <f t="shared" ca="1" si="33"/>
        <v>0</v>
      </c>
      <c r="AB2103" s="305"/>
    </row>
    <row r="2104" spans="1:28" x14ac:dyDescent="0.25">
      <c r="A2104" s="281" t="str">
        <f ca="1">no.</f>
        <v/>
      </c>
      <c r="B2104" s="281"/>
      <c r="C2104" s="282"/>
      <c r="D2104" s="282"/>
      <c r="E2104" s="282" t="str">
        <f ca="1">position</f>
        <v/>
      </c>
      <c r="F2104" s="282"/>
      <c r="G2104" s="282"/>
      <c r="H2104" s="282"/>
      <c r="I2104" s="282"/>
      <c r="J2104" s="335"/>
      <c r="K2104" s="282"/>
      <c r="L2104" s="282"/>
      <c r="M2104" s="282"/>
      <c r="N2104" s="282"/>
      <c r="O2104" s="281"/>
      <c r="P2104" s="360" t="str">
        <f ca="1">rescore_patient</f>
        <v/>
      </c>
      <c r="Q2104" s="330" t="str">
        <f ca="1">quantity</f>
        <v/>
      </c>
      <c r="R2104" s="281"/>
      <c r="S2104" s="282"/>
      <c r="T2104" s="282"/>
      <c r="U2104" s="282"/>
      <c r="V2104" s="305"/>
      <c r="W2104" s="305"/>
      <c r="X2104" s="305"/>
      <c r="Y2104" s="282"/>
      <c r="Z2104" s="282" t="e" vm="1">
        <f ca="1">_xlfn.IFS(AND(ISNUMBER(SEARCH("N?m l*", CUSTOMER[[#This Row],[Service Type]], 1)), CUSTOMER[[#This Row],[Count ST]] = TRUE), CUSTOMER[[#This Row],[Quantity]], AND($Y$10:$Y2104 = TRUE, COUNTIFS($H$10:$H2104, CUSTOMER[[#This Row],[Booking]], $J$10:$J2104, CUSTOMER[[#This Row],[Order Date]], $F$10:$F2104, "&lt;&gt;"&amp;"N?m l*")=1), 1, TRUE,  "")</f>
        <v>#NAME?</v>
      </c>
      <c r="AA2104" s="282" t="b">
        <f t="shared" ca="1" si="33"/>
        <v>0</v>
      </c>
      <c r="AB2104" s="305"/>
    </row>
    <row r="2105" spans="1:28" x14ac:dyDescent="0.25">
      <c r="A2105" s="281" t="str">
        <f ca="1">no.</f>
        <v/>
      </c>
      <c r="B2105" s="281"/>
      <c r="C2105" s="282"/>
      <c r="D2105" s="282"/>
      <c r="E2105" s="282" t="str">
        <f ca="1">position</f>
        <v/>
      </c>
      <c r="F2105" s="282"/>
      <c r="G2105" s="282"/>
      <c r="H2105" s="282"/>
      <c r="I2105" s="282"/>
      <c r="J2105" s="335"/>
      <c r="K2105" s="282"/>
      <c r="L2105" s="282"/>
      <c r="M2105" s="282"/>
      <c r="N2105" s="282"/>
      <c r="O2105" s="281"/>
      <c r="P2105" s="360" t="str">
        <f ca="1">rescore_patient</f>
        <v/>
      </c>
      <c r="Q2105" s="330" t="str">
        <f ca="1">quantity</f>
        <v/>
      </c>
      <c r="R2105" s="281"/>
      <c r="S2105" s="282"/>
      <c r="T2105" s="282"/>
      <c r="U2105" s="282"/>
      <c r="V2105" s="305"/>
      <c r="W2105" s="305"/>
      <c r="X2105" s="305"/>
      <c r="Y2105" s="282"/>
      <c r="Z2105" s="282" t="e" vm="1">
        <f ca="1">_xlfn.IFS(AND(ISNUMBER(SEARCH("N?m l*", CUSTOMER[[#This Row],[Service Type]], 1)), CUSTOMER[[#This Row],[Count ST]] = TRUE), CUSTOMER[[#This Row],[Quantity]], AND($Y$10:$Y2105 = TRUE, COUNTIFS($H$10:$H2105, CUSTOMER[[#This Row],[Booking]], $J$10:$J2105, CUSTOMER[[#This Row],[Order Date]], $F$10:$F2105, "&lt;&gt;"&amp;"N?m l*")=1), 1, TRUE,  "")</f>
        <v>#NAME?</v>
      </c>
      <c r="AA2105" s="282" t="b">
        <f t="shared" ca="1" si="33"/>
        <v>0</v>
      </c>
      <c r="AB2105" s="305"/>
    </row>
    <row r="2106" spans="1:28" x14ac:dyDescent="0.25">
      <c r="A2106" s="281" t="str">
        <f ca="1">no.</f>
        <v/>
      </c>
      <c r="B2106" s="281"/>
      <c r="C2106" s="282"/>
      <c r="D2106" s="282"/>
      <c r="E2106" s="282" t="str">
        <f ca="1">position</f>
        <v/>
      </c>
      <c r="F2106" s="282"/>
      <c r="G2106" s="282"/>
      <c r="H2106" s="282"/>
      <c r="I2106" s="282"/>
      <c r="J2106" s="335"/>
      <c r="K2106" s="282"/>
      <c r="L2106" s="282"/>
      <c r="M2106" s="282"/>
      <c r="N2106" s="282"/>
      <c r="O2106" s="281"/>
      <c r="P2106" s="360" t="str">
        <f ca="1">rescore_patient</f>
        <v/>
      </c>
      <c r="Q2106" s="330" t="str">
        <f ca="1">quantity</f>
        <v/>
      </c>
      <c r="R2106" s="281"/>
      <c r="S2106" s="282"/>
      <c r="T2106" s="282"/>
      <c r="U2106" s="282"/>
      <c r="V2106" s="305"/>
      <c r="W2106" s="305"/>
      <c r="X2106" s="305"/>
      <c r="Y2106" s="282"/>
      <c r="Z2106" s="282" t="e" vm="1">
        <f ca="1">_xlfn.IFS(AND(ISNUMBER(SEARCH("N?m l*", CUSTOMER[[#This Row],[Service Type]], 1)), CUSTOMER[[#This Row],[Count ST]] = TRUE), CUSTOMER[[#This Row],[Quantity]], AND($Y$10:$Y2106 = TRUE, COUNTIFS($H$10:$H2106, CUSTOMER[[#This Row],[Booking]], $J$10:$J2106, CUSTOMER[[#This Row],[Order Date]], $F$10:$F2106, "&lt;&gt;"&amp;"N?m l*")=1), 1, TRUE,  "")</f>
        <v>#NAME?</v>
      </c>
      <c r="AA2106" s="282" t="b">
        <f t="shared" ca="1" si="33"/>
        <v>0</v>
      </c>
      <c r="AB2106" s="305"/>
    </row>
    <row r="2107" spans="1:28" x14ac:dyDescent="0.25">
      <c r="A2107" s="281" t="str">
        <f ca="1">no.</f>
        <v/>
      </c>
      <c r="B2107" s="281"/>
      <c r="C2107" s="282"/>
      <c r="D2107" s="282"/>
      <c r="E2107" s="282" t="str">
        <f ca="1">position</f>
        <v/>
      </c>
      <c r="F2107" s="282"/>
      <c r="G2107" s="282"/>
      <c r="H2107" s="282"/>
      <c r="I2107" s="282"/>
      <c r="J2107" s="335"/>
      <c r="K2107" s="282"/>
      <c r="L2107" s="282"/>
      <c r="M2107" s="282"/>
      <c r="N2107" s="282"/>
      <c r="O2107" s="281"/>
      <c r="P2107" s="360" t="str">
        <f ca="1">rescore_patient</f>
        <v/>
      </c>
      <c r="Q2107" s="330" t="str">
        <f ca="1">quantity</f>
        <v/>
      </c>
      <c r="R2107" s="281"/>
      <c r="S2107" s="282"/>
      <c r="T2107" s="282"/>
      <c r="U2107" s="282"/>
      <c r="V2107" s="305"/>
      <c r="W2107" s="305"/>
      <c r="X2107" s="305"/>
      <c r="Y2107" s="282"/>
      <c r="Z2107" s="282" t="e" vm="1">
        <f ca="1">_xlfn.IFS(AND(ISNUMBER(SEARCH("N?m l*", CUSTOMER[[#This Row],[Service Type]], 1)), CUSTOMER[[#This Row],[Count ST]] = TRUE), CUSTOMER[[#This Row],[Quantity]], AND($Y$10:$Y2107 = TRUE, COUNTIFS($H$10:$H2107, CUSTOMER[[#This Row],[Booking]], $J$10:$J2107, CUSTOMER[[#This Row],[Order Date]], $F$10:$F2107, "&lt;&gt;"&amp;"N?m l*")=1), 1, TRUE,  "")</f>
        <v>#NAME?</v>
      </c>
      <c r="AA2107" s="282" t="b">
        <f t="shared" ca="1" si="33"/>
        <v>0</v>
      </c>
      <c r="AB2107" s="305"/>
    </row>
    <row r="2108" spans="1:28" x14ac:dyDescent="0.25">
      <c r="A2108" s="281" t="str">
        <f ca="1">no.</f>
        <v/>
      </c>
      <c r="B2108" s="281"/>
      <c r="C2108" s="282"/>
      <c r="D2108" s="282"/>
      <c r="E2108" s="282" t="str">
        <f ca="1">position</f>
        <v/>
      </c>
      <c r="F2108" s="282"/>
      <c r="G2108" s="282"/>
      <c r="H2108" s="282"/>
      <c r="I2108" s="282"/>
      <c r="J2108" s="335"/>
      <c r="K2108" s="282"/>
      <c r="L2108" s="282"/>
      <c r="M2108" s="282"/>
      <c r="N2108" s="282"/>
      <c r="O2108" s="281"/>
      <c r="P2108" s="360" t="str">
        <f ca="1">rescore_patient</f>
        <v/>
      </c>
      <c r="Q2108" s="330" t="str">
        <f ca="1">quantity</f>
        <v/>
      </c>
      <c r="R2108" s="281"/>
      <c r="S2108" s="282"/>
      <c r="T2108" s="282"/>
      <c r="U2108" s="282"/>
      <c r="V2108" s="305"/>
      <c r="W2108" s="305"/>
      <c r="X2108" s="305"/>
      <c r="Y2108" s="282"/>
      <c r="Z2108" s="282" t="e" vm="1">
        <f ca="1">_xlfn.IFS(AND(ISNUMBER(SEARCH("N?m l*", CUSTOMER[[#This Row],[Service Type]], 1)), CUSTOMER[[#This Row],[Count ST]] = TRUE), CUSTOMER[[#This Row],[Quantity]], AND($Y$10:$Y2108 = TRUE, COUNTIFS($H$10:$H2108, CUSTOMER[[#This Row],[Booking]], $J$10:$J2108, CUSTOMER[[#This Row],[Order Date]], $F$10:$F2108, "&lt;&gt;"&amp;"N?m l*")=1), 1, TRUE,  "")</f>
        <v>#NAME?</v>
      </c>
      <c r="AA2108" s="282" t="b">
        <f t="shared" ca="1" si="33"/>
        <v>0</v>
      </c>
      <c r="AB2108" s="305"/>
    </row>
    <row r="2109" spans="1:28" x14ac:dyDescent="0.25">
      <c r="A2109" s="281" t="str">
        <f ca="1">no.</f>
        <v/>
      </c>
      <c r="B2109" s="281"/>
      <c r="C2109" s="282"/>
      <c r="D2109" s="282"/>
      <c r="E2109" s="282" t="str">
        <f ca="1">position</f>
        <v/>
      </c>
      <c r="F2109" s="282"/>
      <c r="G2109" s="282"/>
      <c r="H2109" s="282"/>
      <c r="I2109" s="282"/>
      <c r="J2109" s="335"/>
      <c r="K2109" s="282"/>
      <c r="L2109" s="282"/>
      <c r="M2109" s="282"/>
      <c r="N2109" s="282"/>
      <c r="O2109" s="281"/>
      <c r="P2109" s="360" t="str">
        <f ca="1">rescore_patient</f>
        <v/>
      </c>
      <c r="Q2109" s="330" t="str">
        <f ca="1">quantity</f>
        <v/>
      </c>
      <c r="R2109" s="281"/>
      <c r="S2109" s="282"/>
      <c r="T2109" s="282"/>
      <c r="U2109" s="282"/>
      <c r="V2109" s="305"/>
      <c r="W2109" s="305"/>
      <c r="X2109" s="305"/>
      <c r="Y2109" s="282"/>
      <c r="Z2109" s="282" t="e" vm="1">
        <f ca="1">_xlfn.IFS(AND(ISNUMBER(SEARCH("N?m l*", CUSTOMER[[#This Row],[Service Type]], 1)), CUSTOMER[[#This Row],[Count ST]] = TRUE), CUSTOMER[[#This Row],[Quantity]], AND($Y$10:$Y2109 = TRUE, COUNTIFS($H$10:$H2109, CUSTOMER[[#This Row],[Booking]], $J$10:$J2109, CUSTOMER[[#This Row],[Order Date]], $F$10:$F2109, "&lt;&gt;"&amp;"N?m l*")=1), 1, TRUE,  "")</f>
        <v>#NAME?</v>
      </c>
      <c r="AA2109" s="282" t="b">
        <f t="shared" ca="1" si="33"/>
        <v>0</v>
      </c>
      <c r="AB2109" s="305"/>
    </row>
    <row r="2110" spans="1:28" x14ac:dyDescent="0.25">
      <c r="A2110" s="281" t="str">
        <f ca="1">no.</f>
        <v/>
      </c>
      <c r="B2110" s="281"/>
      <c r="C2110" s="282"/>
      <c r="D2110" s="282"/>
      <c r="E2110" s="282" t="str">
        <f ca="1">position</f>
        <v/>
      </c>
      <c r="F2110" s="282"/>
      <c r="G2110" s="282"/>
      <c r="H2110" s="282"/>
      <c r="I2110" s="282"/>
      <c r="J2110" s="335"/>
      <c r="K2110" s="282"/>
      <c r="L2110" s="282"/>
      <c r="M2110" s="282"/>
      <c r="N2110" s="282"/>
      <c r="O2110" s="281"/>
      <c r="P2110" s="360" t="str">
        <f ca="1">rescore_patient</f>
        <v/>
      </c>
      <c r="Q2110" s="330" t="str">
        <f ca="1">quantity</f>
        <v/>
      </c>
      <c r="R2110" s="281"/>
      <c r="S2110" s="282"/>
      <c r="T2110" s="282"/>
      <c r="U2110" s="282"/>
      <c r="V2110" s="305"/>
      <c r="W2110" s="305"/>
      <c r="X2110" s="305"/>
      <c r="Y2110" s="282"/>
      <c r="Z2110" s="282" t="e" vm="1">
        <f ca="1">_xlfn.IFS(AND(ISNUMBER(SEARCH("N?m l*", CUSTOMER[[#This Row],[Service Type]], 1)), CUSTOMER[[#This Row],[Count ST]] = TRUE), CUSTOMER[[#This Row],[Quantity]], AND($Y$10:$Y2110 = TRUE, COUNTIFS($H$10:$H2110, CUSTOMER[[#This Row],[Booking]], $J$10:$J2110, CUSTOMER[[#This Row],[Order Date]], $F$10:$F2110, "&lt;&gt;"&amp;"N?m l*")=1), 1, TRUE,  "")</f>
        <v>#NAME?</v>
      </c>
      <c r="AA2110" s="282" t="b">
        <f t="shared" ca="1" si="33"/>
        <v>0</v>
      </c>
      <c r="AB2110" s="305"/>
    </row>
    <row r="2111" spans="1:28" x14ac:dyDescent="0.25">
      <c r="A2111" s="281" t="str">
        <f ca="1">no.</f>
        <v/>
      </c>
      <c r="B2111" s="281"/>
      <c r="C2111" s="282"/>
      <c r="D2111" s="282"/>
      <c r="E2111" s="282" t="str">
        <f ca="1">position</f>
        <v/>
      </c>
      <c r="F2111" s="282"/>
      <c r="G2111" s="282"/>
      <c r="H2111" s="282"/>
      <c r="I2111" s="282"/>
      <c r="J2111" s="335"/>
      <c r="K2111" s="282"/>
      <c r="L2111" s="282"/>
      <c r="M2111" s="282"/>
      <c r="N2111" s="282"/>
      <c r="O2111" s="281"/>
      <c r="P2111" s="360" t="str">
        <f ca="1">rescore_patient</f>
        <v/>
      </c>
      <c r="Q2111" s="330" t="str">
        <f ca="1">quantity</f>
        <v/>
      </c>
      <c r="R2111" s="281"/>
      <c r="S2111" s="282"/>
      <c r="T2111" s="282"/>
      <c r="U2111" s="282"/>
      <c r="V2111" s="305"/>
      <c r="W2111" s="305"/>
      <c r="X2111" s="305"/>
      <c r="Y2111" s="282"/>
      <c r="Z2111" s="282" t="e" vm="1">
        <f ca="1">_xlfn.IFS(AND(ISNUMBER(SEARCH("N?m l*", CUSTOMER[[#This Row],[Service Type]], 1)), CUSTOMER[[#This Row],[Count ST]] = TRUE), CUSTOMER[[#This Row],[Quantity]], AND($Y$10:$Y2111 = TRUE, COUNTIFS($H$10:$H2111, CUSTOMER[[#This Row],[Booking]], $J$10:$J2111, CUSTOMER[[#This Row],[Order Date]], $F$10:$F2111, "&lt;&gt;"&amp;"N?m l*")=1), 1, TRUE,  "")</f>
        <v>#NAME?</v>
      </c>
      <c r="AA2111" s="282" t="b">
        <f t="shared" ca="1" si="33"/>
        <v>0</v>
      </c>
      <c r="AB2111" s="305"/>
    </row>
    <row r="2112" spans="1:28" x14ac:dyDescent="0.25">
      <c r="A2112" s="281" t="str">
        <f ca="1">no.</f>
        <v/>
      </c>
      <c r="B2112" s="281"/>
      <c r="C2112" s="282"/>
      <c r="D2112" s="282"/>
      <c r="E2112" s="282" t="str">
        <f ca="1">position</f>
        <v/>
      </c>
      <c r="F2112" s="282"/>
      <c r="G2112" s="282"/>
      <c r="H2112" s="282"/>
      <c r="I2112" s="282"/>
      <c r="J2112" s="335"/>
      <c r="K2112" s="282"/>
      <c r="L2112" s="282"/>
      <c r="M2112" s="282"/>
      <c r="N2112" s="282"/>
      <c r="O2112" s="281"/>
      <c r="P2112" s="360" t="str">
        <f ca="1">rescore_patient</f>
        <v/>
      </c>
      <c r="Q2112" s="330" t="str">
        <f ca="1">quantity</f>
        <v/>
      </c>
      <c r="R2112" s="281"/>
      <c r="S2112" s="282"/>
      <c r="T2112" s="282"/>
      <c r="U2112" s="282"/>
      <c r="V2112" s="305"/>
      <c r="W2112" s="305"/>
      <c r="X2112" s="305"/>
      <c r="Y2112" s="282"/>
      <c r="Z2112" s="282" t="e" vm="1">
        <f ca="1">_xlfn.IFS(AND(ISNUMBER(SEARCH("N?m l*", CUSTOMER[[#This Row],[Service Type]], 1)), CUSTOMER[[#This Row],[Count ST]] = TRUE), CUSTOMER[[#This Row],[Quantity]], AND($Y$10:$Y2112 = TRUE, COUNTIFS($H$10:$H2112, CUSTOMER[[#This Row],[Booking]], $J$10:$J2112, CUSTOMER[[#This Row],[Order Date]], $F$10:$F2112, "&lt;&gt;"&amp;"N?m l*")=1), 1, TRUE,  "")</f>
        <v>#NAME?</v>
      </c>
      <c r="AA2112" s="282" t="b">
        <f t="shared" ca="1" si="33"/>
        <v>0</v>
      </c>
      <c r="AB2112" s="305"/>
    </row>
    <row r="2113" spans="1:28" x14ac:dyDescent="0.25">
      <c r="A2113" s="281" t="str">
        <f ca="1">no.</f>
        <v/>
      </c>
      <c r="B2113" s="281"/>
      <c r="C2113" s="282"/>
      <c r="D2113" s="282"/>
      <c r="E2113" s="282" t="str">
        <f ca="1">position</f>
        <v/>
      </c>
      <c r="F2113" s="282"/>
      <c r="G2113" s="282"/>
      <c r="H2113" s="282"/>
      <c r="I2113" s="282"/>
      <c r="J2113" s="335"/>
      <c r="K2113" s="282"/>
      <c r="L2113" s="282"/>
      <c r="M2113" s="282"/>
      <c r="N2113" s="282"/>
      <c r="O2113" s="281"/>
      <c r="P2113" s="360" t="str">
        <f ca="1">rescore_patient</f>
        <v/>
      </c>
      <c r="Q2113" s="330" t="str">
        <f ca="1">quantity</f>
        <v/>
      </c>
      <c r="R2113" s="281"/>
      <c r="S2113" s="282"/>
      <c r="T2113" s="282"/>
      <c r="U2113" s="282"/>
      <c r="V2113" s="305"/>
      <c r="W2113" s="305"/>
      <c r="X2113" s="305"/>
      <c r="Y2113" s="282"/>
      <c r="Z2113" s="282" t="e" vm="1">
        <f ca="1">_xlfn.IFS(AND(ISNUMBER(SEARCH("N?m l*", CUSTOMER[[#This Row],[Service Type]], 1)), CUSTOMER[[#This Row],[Count ST]] = TRUE), CUSTOMER[[#This Row],[Quantity]], AND($Y$10:$Y2113 = TRUE, COUNTIFS($H$10:$H2113, CUSTOMER[[#This Row],[Booking]], $J$10:$J2113, CUSTOMER[[#This Row],[Order Date]], $F$10:$F2113, "&lt;&gt;"&amp;"N?m l*")=1), 1, TRUE,  "")</f>
        <v>#NAME?</v>
      </c>
      <c r="AA2113" s="282" t="b">
        <f t="shared" ca="1" si="33"/>
        <v>0</v>
      </c>
      <c r="AB2113" s="305"/>
    </row>
    <row r="2114" spans="1:28" x14ac:dyDescent="0.25">
      <c r="A2114" s="281" t="str">
        <f ca="1">no.</f>
        <v/>
      </c>
      <c r="B2114" s="281"/>
      <c r="C2114" s="282"/>
      <c r="D2114" s="282"/>
      <c r="E2114" s="282" t="str">
        <f ca="1">position</f>
        <v/>
      </c>
      <c r="F2114" s="282"/>
      <c r="G2114" s="282"/>
      <c r="H2114" s="282"/>
      <c r="I2114" s="282"/>
      <c r="J2114" s="335"/>
      <c r="K2114" s="282"/>
      <c r="L2114" s="282"/>
      <c r="M2114" s="282"/>
      <c r="N2114" s="282"/>
      <c r="O2114" s="281"/>
      <c r="P2114" s="360" t="str">
        <f ca="1">rescore_patient</f>
        <v/>
      </c>
      <c r="Q2114" s="330" t="str">
        <f ca="1">quantity</f>
        <v/>
      </c>
      <c r="R2114" s="281"/>
      <c r="S2114" s="282"/>
      <c r="T2114" s="282"/>
      <c r="U2114" s="282"/>
      <c r="V2114" s="305"/>
      <c r="W2114" s="305"/>
      <c r="X2114" s="305"/>
      <c r="Y2114" s="282"/>
      <c r="Z2114" s="282" t="e" vm="1">
        <f ca="1">_xlfn.IFS(AND(ISNUMBER(SEARCH("N?m l*", CUSTOMER[[#This Row],[Service Type]], 1)), CUSTOMER[[#This Row],[Count ST]] = TRUE), CUSTOMER[[#This Row],[Quantity]], AND($Y$10:$Y2114 = TRUE, COUNTIFS($H$10:$H2114, CUSTOMER[[#This Row],[Booking]], $J$10:$J2114, CUSTOMER[[#This Row],[Order Date]], $F$10:$F2114, "&lt;&gt;"&amp;"N?m l*")=1), 1, TRUE,  "")</f>
        <v>#NAME?</v>
      </c>
      <c r="AA2114" s="282" t="b">
        <f t="shared" ca="1" si="33"/>
        <v>0</v>
      </c>
      <c r="AB2114" s="305"/>
    </row>
    <row r="2115" spans="1:28" x14ac:dyDescent="0.25">
      <c r="A2115" s="281" t="str">
        <f ca="1">no.</f>
        <v/>
      </c>
      <c r="B2115" s="281"/>
      <c r="C2115" s="282"/>
      <c r="D2115" s="282"/>
      <c r="E2115" s="282" t="str">
        <f ca="1">position</f>
        <v/>
      </c>
      <c r="F2115" s="282"/>
      <c r="G2115" s="282"/>
      <c r="H2115" s="282"/>
      <c r="I2115" s="282"/>
      <c r="J2115" s="335"/>
      <c r="K2115" s="282"/>
      <c r="L2115" s="282"/>
      <c r="M2115" s="282"/>
      <c r="N2115" s="282"/>
      <c r="O2115" s="281"/>
      <c r="P2115" s="360" t="str">
        <f ca="1">rescore_patient</f>
        <v/>
      </c>
      <c r="Q2115" s="330" t="str">
        <f ca="1">quantity</f>
        <v/>
      </c>
      <c r="R2115" s="281"/>
      <c r="S2115" s="282"/>
      <c r="T2115" s="282"/>
      <c r="U2115" s="282"/>
      <c r="V2115" s="305"/>
      <c r="W2115" s="305"/>
      <c r="X2115" s="305"/>
      <c r="Y2115" s="282"/>
      <c r="Z2115" s="282" t="e" vm="1">
        <f ca="1">_xlfn.IFS(AND(ISNUMBER(SEARCH("N?m l*", CUSTOMER[[#This Row],[Service Type]], 1)), CUSTOMER[[#This Row],[Count ST]] = TRUE), CUSTOMER[[#This Row],[Quantity]], AND($Y$10:$Y2115 = TRUE, COUNTIFS($H$10:$H2115, CUSTOMER[[#This Row],[Booking]], $J$10:$J2115, CUSTOMER[[#This Row],[Order Date]], $F$10:$F2115, "&lt;&gt;"&amp;"N?m l*")=1), 1, TRUE,  "")</f>
        <v>#NAME?</v>
      </c>
      <c r="AA2115" s="282" t="b">
        <f t="shared" ca="1" si="33"/>
        <v>0</v>
      </c>
      <c r="AB2115" s="305"/>
    </row>
    <row r="2116" spans="1:28" x14ac:dyDescent="0.25">
      <c r="A2116" s="281" t="str">
        <f ca="1">no.</f>
        <v/>
      </c>
      <c r="B2116" s="281"/>
      <c r="C2116" s="282"/>
      <c r="D2116" s="282"/>
      <c r="E2116" s="282" t="str">
        <f ca="1">position</f>
        <v/>
      </c>
      <c r="F2116" s="282"/>
      <c r="G2116" s="282"/>
      <c r="H2116" s="282"/>
      <c r="I2116" s="282"/>
      <c r="J2116" s="335"/>
      <c r="K2116" s="282"/>
      <c r="L2116" s="282"/>
      <c r="M2116" s="282"/>
      <c r="N2116" s="282"/>
      <c r="O2116" s="281"/>
      <c r="P2116" s="360" t="str">
        <f ca="1">rescore_patient</f>
        <v/>
      </c>
      <c r="Q2116" s="330" t="str">
        <f ca="1">quantity</f>
        <v/>
      </c>
      <c r="R2116" s="281"/>
      <c r="S2116" s="282"/>
      <c r="T2116" s="282"/>
      <c r="U2116" s="282"/>
      <c r="V2116" s="305"/>
      <c r="W2116" s="305"/>
      <c r="X2116" s="305"/>
      <c r="Y2116" s="282"/>
      <c r="Z2116" s="282" t="e" vm="1">
        <f ca="1">_xlfn.IFS(AND(ISNUMBER(SEARCH("N?m l*", CUSTOMER[[#This Row],[Service Type]], 1)), CUSTOMER[[#This Row],[Count ST]] = TRUE), CUSTOMER[[#This Row],[Quantity]], AND($Y$10:$Y2116 = TRUE, COUNTIFS($H$10:$H2116, CUSTOMER[[#This Row],[Booking]], $J$10:$J2116, CUSTOMER[[#This Row],[Order Date]], $F$10:$F2116, "&lt;&gt;"&amp;"N?m l*")=1), 1, TRUE,  "")</f>
        <v>#NAME?</v>
      </c>
      <c r="AA2116" s="282" t="b">
        <f t="shared" ca="1" si="33"/>
        <v>0</v>
      </c>
      <c r="AB2116" s="305"/>
    </row>
    <row r="2117" spans="1:28" x14ac:dyDescent="0.25">
      <c r="A2117" s="281" t="str">
        <f ca="1">no.</f>
        <v/>
      </c>
      <c r="B2117" s="281"/>
      <c r="C2117" s="282"/>
      <c r="D2117" s="282"/>
      <c r="E2117" s="282" t="str">
        <f ca="1">position</f>
        <v/>
      </c>
      <c r="F2117" s="282"/>
      <c r="G2117" s="282"/>
      <c r="H2117" s="282"/>
      <c r="I2117" s="282"/>
      <c r="J2117" s="335"/>
      <c r="K2117" s="282"/>
      <c r="L2117" s="282"/>
      <c r="M2117" s="282"/>
      <c r="N2117" s="282"/>
      <c r="O2117" s="281"/>
      <c r="P2117" s="360" t="str">
        <f ca="1">rescore_patient</f>
        <v/>
      </c>
      <c r="Q2117" s="330" t="str">
        <f ca="1">quantity</f>
        <v/>
      </c>
      <c r="R2117" s="281"/>
      <c r="S2117" s="282"/>
      <c r="T2117" s="282"/>
      <c r="U2117" s="282"/>
      <c r="V2117" s="305"/>
      <c r="W2117" s="305"/>
      <c r="X2117" s="305"/>
      <c r="Y2117" s="282"/>
      <c r="Z2117" s="282" t="e" vm="1">
        <f ca="1">_xlfn.IFS(AND(ISNUMBER(SEARCH("N?m l*", CUSTOMER[[#This Row],[Service Type]], 1)), CUSTOMER[[#This Row],[Count ST]] = TRUE), CUSTOMER[[#This Row],[Quantity]], AND($Y$10:$Y2117 = TRUE, COUNTIFS($H$10:$H2117, CUSTOMER[[#This Row],[Booking]], $J$10:$J2117, CUSTOMER[[#This Row],[Order Date]], $F$10:$F2117, "&lt;&gt;"&amp;"N?m l*")=1), 1, TRUE,  "")</f>
        <v>#NAME?</v>
      </c>
      <c r="AA2117" s="282" t="b">
        <f t="shared" ca="1" si="33"/>
        <v>0</v>
      </c>
      <c r="AB2117" s="305"/>
    </row>
    <row r="2118" spans="1:28" x14ac:dyDescent="0.25">
      <c r="A2118" s="281" t="str">
        <f ca="1">no.</f>
        <v/>
      </c>
      <c r="B2118" s="281"/>
      <c r="C2118" s="282"/>
      <c r="D2118" s="282"/>
      <c r="E2118" s="282" t="str">
        <f ca="1">position</f>
        <v/>
      </c>
      <c r="F2118" s="282"/>
      <c r="G2118" s="282"/>
      <c r="H2118" s="282"/>
      <c r="I2118" s="282"/>
      <c r="J2118" s="335"/>
      <c r="K2118" s="282"/>
      <c r="L2118" s="282"/>
      <c r="M2118" s="282"/>
      <c r="N2118" s="282"/>
      <c r="O2118" s="281"/>
      <c r="P2118" s="360" t="str">
        <f ca="1">rescore_patient</f>
        <v/>
      </c>
      <c r="Q2118" s="330" t="str">
        <f ca="1">quantity</f>
        <v/>
      </c>
      <c r="R2118" s="281"/>
      <c r="S2118" s="282"/>
      <c r="T2118" s="282"/>
      <c r="U2118" s="282"/>
      <c r="V2118" s="305"/>
      <c r="W2118" s="305"/>
      <c r="X2118" s="305"/>
      <c r="Y2118" s="282"/>
      <c r="Z2118" s="282" t="e" vm="1">
        <f ca="1">_xlfn.IFS(AND(ISNUMBER(SEARCH("N?m l*", CUSTOMER[[#This Row],[Service Type]], 1)), CUSTOMER[[#This Row],[Count ST]] = TRUE), CUSTOMER[[#This Row],[Quantity]], AND($Y$10:$Y2118 = TRUE, COUNTIFS($H$10:$H2118, CUSTOMER[[#This Row],[Booking]], $J$10:$J2118, CUSTOMER[[#This Row],[Order Date]], $F$10:$F2118, "&lt;&gt;"&amp;"N?m l*")=1), 1, TRUE,  "")</f>
        <v>#NAME?</v>
      </c>
      <c r="AA2118" s="282" t="b">
        <f t="shared" ca="1" si="33"/>
        <v>0</v>
      </c>
      <c r="AB2118" s="305"/>
    </row>
    <row r="2119" spans="1:28" x14ac:dyDescent="0.25">
      <c r="A2119" s="281" t="str">
        <f ca="1">no.</f>
        <v/>
      </c>
      <c r="B2119" s="281"/>
      <c r="C2119" s="282"/>
      <c r="D2119" s="282"/>
      <c r="E2119" s="282" t="str">
        <f ca="1">position</f>
        <v/>
      </c>
      <c r="F2119" s="282"/>
      <c r="G2119" s="282"/>
      <c r="H2119" s="282"/>
      <c r="I2119" s="282"/>
      <c r="J2119" s="335"/>
      <c r="K2119" s="282"/>
      <c r="L2119" s="282"/>
      <c r="M2119" s="282"/>
      <c r="N2119" s="282"/>
      <c r="O2119" s="281"/>
      <c r="P2119" s="360" t="str">
        <f ca="1">rescore_patient</f>
        <v/>
      </c>
      <c r="Q2119" s="330" t="str">
        <f ca="1">quantity</f>
        <v/>
      </c>
      <c r="R2119" s="281"/>
      <c r="S2119" s="282"/>
      <c r="T2119" s="282"/>
      <c r="U2119" s="282"/>
      <c r="V2119" s="305"/>
      <c r="W2119" s="305"/>
      <c r="X2119" s="305"/>
      <c r="Y2119" s="282"/>
      <c r="Z2119" s="282" t="e" vm="1">
        <f ca="1">_xlfn.IFS(AND(ISNUMBER(SEARCH("N?m l*", CUSTOMER[[#This Row],[Service Type]], 1)), CUSTOMER[[#This Row],[Count ST]] = TRUE), CUSTOMER[[#This Row],[Quantity]], AND($Y$10:$Y2119 = TRUE, COUNTIFS($H$10:$H2119, CUSTOMER[[#This Row],[Booking]], $J$10:$J2119, CUSTOMER[[#This Row],[Order Date]], $F$10:$F2119, "&lt;&gt;"&amp;"N?m l*")=1), 1, TRUE,  "")</f>
        <v>#NAME?</v>
      </c>
      <c r="AA2119" s="282" t="b">
        <f t="shared" ca="1" si="33"/>
        <v>0</v>
      </c>
      <c r="AB2119" s="305"/>
    </row>
    <row r="2120" spans="1:28" x14ac:dyDescent="0.25">
      <c r="A2120" s="281" t="str">
        <f ca="1">no.</f>
        <v/>
      </c>
      <c r="B2120" s="281"/>
      <c r="C2120" s="282"/>
      <c r="D2120" s="282"/>
      <c r="E2120" s="282" t="str">
        <f ca="1">position</f>
        <v/>
      </c>
      <c r="F2120" s="282"/>
      <c r="G2120" s="282"/>
      <c r="H2120" s="282"/>
      <c r="I2120" s="282"/>
      <c r="J2120" s="335"/>
      <c r="K2120" s="282"/>
      <c r="L2120" s="282"/>
      <c r="M2120" s="282"/>
      <c r="N2120" s="282"/>
      <c r="O2120" s="281"/>
      <c r="P2120" s="360" t="str">
        <f ca="1">rescore_patient</f>
        <v/>
      </c>
      <c r="Q2120" s="330" t="str">
        <f ca="1">quantity</f>
        <v/>
      </c>
      <c r="R2120" s="281"/>
      <c r="S2120" s="282"/>
      <c r="T2120" s="282"/>
      <c r="U2120" s="282"/>
      <c r="V2120" s="305"/>
      <c r="W2120" s="305"/>
      <c r="X2120" s="305"/>
      <c r="Y2120" s="282"/>
      <c r="Z2120" s="282" t="e" vm="1">
        <f ca="1">_xlfn.IFS(AND(ISNUMBER(SEARCH("N?m l*", CUSTOMER[[#This Row],[Service Type]], 1)), CUSTOMER[[#This Row],[Count ST]] = TRUE), CUSTOMER[[#This Row],[Quantity]], AND($Y$10:$Y2120 = TRUE, COUNTIFS($H$10:$H2120, CUSTOMER[[#This Row],[Booking]], $J$10:$J2120, CUSTOMER[[#This Row],[Order Date]], $F$10:$F2120, "&lt;&gt;"&amp;"N?m l*")=1), 1, TRUE,  "")</f>
        <v>#NAME?</v>
      </c>
      <c r="AA2120" s="282" t="b">
        <f t="shared" ca="1" si="33"/>
        <v>0</v>
      </c>
      <c r="AB2120" s="305"/>
    </row>
    <row r="2121" spans="1:28" x14ac:dyDescent="0.25">
      <c r="A2121" s="281" t="str">
        <f ca="1">no.</f>
        <v/>
      </c>
      <c r="B2121" s="281"/>
      <c r="C2121" s="282"/>
      <c r="D2121" s="282"/>
      <c r="E2121" s="282" t="str">
        <f ca="1">position</f>
        <v/>
      </c>
      <c r="F2121" s="282"/>
      <c r="G2121" s="282"/>
      <c r="H2121" s="282"/>
      <c r="I2121" s="282"/>
      <c r="J2121" s="335"/>
      <c r="K2121" s="282"/>
      <c r="L2121" s="282"/>
      <c r="M2121" s="282"/>
      <c r="N2121" s="282"/>
      <c r="O2121" s="281"/>
      <c r="P2121" s="360" t="str">
        <f ca="1">rescore_patient</f>
        <v/>
      </c>
      <c r="Q2121" s="330" t="str">
        <f ca="1">quantity</f>
        <v/>
      </c>
      <c r="R2121" s="281"/>
      <c r="S2121" s="282"/>
      <c r="T2121" s="282"/>
      <c r="U2121" s="282"/>
      <c r="V2121" s="305"/>
      <c r="W2121" s="305"/>
      <c r="X2121" s="305"/>
      <c r="Y2121" s="282"/>
      <c r="Z2121" s="282" t="e" vm="1">
        <f ca="1">_xlfn.IFS(AND(ISNUMBER(SEARCH("N?m l*", CUSTOMER[[#This Row],[Service Type]], 1)), CUSTOMER[[#This Row],[Count ST]] = TRUE), CUSTOMER[[#This Row],[Quantity]], AND($Y$10:$Y2121 = TRUE, COUNTIFS($H$10:$H2121, CUSTOMER[[#This Row],[Booking]], $J$10:$J2121, CUSTOMER[[#This Row],[Order Date]], $F$10:$F2121, "&lt;&gt;"&amp;"N?m l*")=1), 1, TRUE,  "")</f>
        <v>#NAME?</v>
      </c>
      <c r="AA2121" s="282" t="b">
        <f t="shared" ca="1" si="33"/>
        <v>0</v>
      </c>
      <c r="AB2121" s="305"/>
    </row>
    <row r="2122" spans="1:28" x14ac:dyDescent="0.25">
      <c r="A2122" s="281" t="str">
        <f ca="1">no.</f>
        <v/>
      </c>
      <c r="B2122" s="281"/>
      <c r="C2122" s="282"/>
      <c r="D2122" s="282"/>
      <c r="E2122" s="282" t="str">
        <f ca="1">position</f>
        <v/>
      </c>
      <c r="F2122" s="282"/>
      <c r="G2122" s="282"/>
      <c r="H2122" s="282"/>
      <c r="I2122" s="282"/>
      <c r="J2122" s="335"/>
      <c r="K2122" s="282"/>
      <c r="L2122" s="282"/>
      <c r="M2122" s="282"/>
      <c r="N2122" s="282"/>
      <c r="O2122" s="281"/>
      <c r="P2122" s="360" t="str">
        <f ca="1">rescore_patient</f>
        <v/>
      </c>
      <c r="Q2122" s="330" t="str">
        <f ca="1">quantity</f>
        <v/>
      </c>
      <c r="R2122" s="281"/>
      <c r="S2122" s="282"/>
      <c r="T2122" s="282"/>
      <c r="U2122" s="282"/>
      <c r="V2122" s="305"/>
      <c r="W2122" s="305"/>
      <c r="X2122" s="305"/>
      <c r="Y2122" s="282"/>
      <c r="Z2122" s="282" t="e" vm="1">
        <f ca="1">_xlfn.IFS(AND(ISNUMBER(SEARCH("N?m l*", CUSTOMER[[#This Row],[Service Type]], 1)), CUSTOMER[[#This Row],[Count ST]] = TRUE), CUSTOMER[[#This Row],[Quantity]], AND($Y$10:$Y2122 = TRUE, COUNTIFS($H$10:$H2122, CUSTOMER[[#This Row],[Booking]], $J$10:$J2122, CUSTOMER[[#This Row],[Order Date]], $F$10:$F2122, "&lt;&gt;"&amp;"N?m l*")=1), 1, TRUE,  "")</f>
        <v>#NAME?</v>
      </c>
      <c r="AA2122" s="282" t="b">
        <f t="shared" ref="AA2122:AA2185" ca="1" si="34">count_svc_type</f>
        <v>0</v>
      </c>
      <c r="AB2122" s="305"/>
    </row>
    <row r="2123" spans="1:28" x14ac:dyDescent="0.25">
      <c r="A2123" s="281" t="str">
        <f ca="1">no.</f>
        <v/>
      </c>
      <c r="B2123" s="281"/>
      <c r="C2123" s="282"/>
      <c r="D2123" s="282"/>
      <c r="E2123" s="282" t="str">
        <f ca="1">position</f>
        <v/>
      </c>
      <c r="F2123" s="282"/>
      <c r="G2123" s="282"/>
      <c r="H2123" s="282"/>
      <c r="I2123" s="282"/>
      <c r="J2123" s="335"/>
      <c r="K2123" s="282"/>
      <c r="L2123" s="282"/>
      <c r="M2123" s="282"/>
      <c r="N2123" s="282"/>
      <c r="O2123" s="281"/>
      <c r="P2123" s="360" t="str">
        <f ca="1">rescore_patient</f>
        <v/>
      </c>
      <c r="Q2123" s="330" t="str">
        <f ca="1">quantity</f>
        <v/>
      </c>
      <c r="R2123" s="281"/>
      <c r="S2123" s="282"/>
      <c r="T2123" s="282"/>
      <c r="U2123" s="282"/>
      <c r="V2123" s="305"/>
      <c r="W2123" s="305"/>
      <c r="X2123" s="305"/>
      <c r="Y2123" s="282"/>
      <c r="Z2123" s="282" t="e" vm="1">
        <f ca="1">_xlfn.IFS(AND(ISNUMBER(SEARCH("N?m l*", CUSTOMER[[#This Row],[Service Type]], 1)), CUSTOMER[[#This Row],[Count ST]] = TRUE), CUSTOMER[[#This Row],[Quantity]], AND($Y$10:$Y2123 = TRUE, COUNTIFS($H$10:$H2123, CUSTOMER[[#This Row],[Booking]], $J$10:$J2123, CUSTOMER[[#This Row],[Order Date]], $F$10:$F2123, "&lt;&gt;"&amp;"N?m l*")=1), 1, TRUE,  "")</f>
        <v>#NAME?</v>
      </c>
      <c r="AA2123" s="282" t="b">
        <f t="shared" ca="1" si="34"/>
        <v>0</v>
      </c>
      <c r="AB2123" s="305"/>
    </row>
    <row r="2124" spans="1:28" x14ac:dyDescent="0.25">
      <c r="A2124" s="281" t="str">
        <f ca="1">no.</f>
        <v/>
      </c>
      <c r="B2124" s="281"/>
      <c r="C2124" s="282"/>
      <c r="D2124" s="282"/>
      <c r="E2124" s="282" t="str">
        <f ca="1">position</f>
        <v/>
      </c>
      <c r="F2124" s="282"/>
      <c r="G2124" s="282"/>
      <c r="H2124" s="282"/>
      <c r="I2124" s="282"/>
      <c r="J2124" s="335"/>
      <c r="K2124" s="282"/>
      <c r="L2124" s="282"/>
      <c r="M2124" s="282"/>
      <c r="N2124" s="282"/>
      <c r="O2124" s="281"/>
      <c r="P2124" s="360" t="str">
        <f ca="1">rescore_patient</f>
        <v/>
      </c>
      <c r="Q2124" s="330" t="str">
        <f ca="1">quantity</f>
        <v/>
      </c>
      <c r="R2124" s="281"/>
      <c r="S2124" s="282"/>
      <c r="T2124" s="282"/>
      <c r="U2124" s="282"/>
      <c r="V2124" s="305"/>
      <c r="W2124" s="305"/>
      <c r="X2124" s="305"/>
      <c r="Y2124" s="282"/>
      <c r="Z2124" s="282" t="e" vm="1">
        <f ca="1">_xlfn.IFS(AND(ISNUMBER(SEARCH("N?m l*", CUSTOMER[[#This Row],[Service Type]], 1)), CUSTOMER[[#This Row],[Count ST]] = TRUE), CUSTOMER[[#This Row],[Quantity]], AND($Y$10:$Y2124 = TRUE, COUNTIFS($H$10:$H2124, CUSTOMER[[#This Row],[Booking]], $J$10:$J2124, CUSTOMER[[#This Row],[Order Date]], $F$10:$F2124, "&lt;&gt;"&amp;"N?m l*")=1), 1, TRUE,  "")</f>
        <v>#NAME?</v>
      </c>
      <c r="AA2124" s="282" t="b">
        <f t="shared" ca="1" si="34"/>
        <v>0</v>
      </c>
      <c r="AB2124" s="305"/>
    </row>
    <row r="2125" spans="1:28" x14ac:dyDescent="0.25">
      <c r="A2125" s="281" t="str">
        <f ca="1">no.</f>
        <v/>
      </c>
      <c r="B2125" s="281"/>
      <c r="C2125" s="282"/>
      <c r="D2125" s="282"/>
      <c r="E2125" s="282" t="str">
        <f ca="1">position</f>
        <v/>
      </c>
      <c r="F2125" s="282"/>
      <c r="G2125" s="282"/>
      <c r="H2125" s="282"/>
      <c r="I2125" s="282"/>
      <c r="J2125" s="335"/>
      <c r="K2125" s="282"/>
      <c r="L2125" s="282"/>
      <c r="M2125" s="282"/>
      <c r="N2125" s="282"/>
      <c r="O2125" s="281"/>
      <c r="P2125" s="360" t="str">
        <f ca="1">rescore_patient</f>
        <v/>
      </c>
      <c r="Q2125" s="330" t="str">
        <f ca="1">quantity</f>
        <v/>
      </c>
      <c r="R2125" s="281"/>
      <c r="S2125" s="282"/>
      <c r="T2125" s="282"/>
      <c r="U2125" s="282"/>
      <c r="V2125" s="305"/>
      <c r="W2125" s="305"/>
      <c r="X2125" s="305"/>
      <c r="Y2125" s="282"/>
      <c r="Z2125" s="282" t="e" vm="1">
        <f ca="1">_xlfn.IFS(AND(ISNUMBER(SEARCH("N?m l*", CUSTOMER[[#This Row],[Service Type]], 1)), CUSTOMER[[#This Row],[Count ST]] = TRUE), CUSTOMER[[#This Row],[Quantity]], AND($Y$10:$Y2125 = TRUE, COUNTIFS($H$10:$H2125, CUSTOMER[[#This Row],[Booking]], $J$10:$J2125, CUSTOMER[[#This Row],[Order Date]], $F$10:$F2125, "&lt;&gt;"&amp;"N?m l*")=1), 1, TRUE,  "")</f>
        <v>#NAME?</v>
      </c>
      <c r="AA2125" s="282" t="b">
        <f t="shared" ca="1" si="34"/>
        <v>0</v>
      </c>
      <c r="AB2125" s="305"/>
    </row>
    <row r="2126" spans="1:28" x14ac:dyDescent="0.25">
      <c r="A2126" s="281" t="str">
        <f ca="1">no.</f>
        <v/>
      </c>
      <c r="B2126" s="281"/>
      <c r="C2126" s="282"/>
      <c r="D2126" s="282"/>
      <c r="E2126" s="282" t="str">
        <f ca="1">position</f>
        <v/>
      </c>
      <c r="F2126" s="282"/>
      <c r="G2126" s="282"/>
      <c r="H2126" s="282"/>
      <c r="I2126" s="282"/>
      <c r="J2126" s="335"/>
      <c r="K2126" s="282"/>
      <c r="L2126" s="282"/>
      <c r="M2126" s="282"/>
      <c r="N2126" s="282"/>
      <c r="O2126" s="281"/>
      <c r="P2126" s="360" t="str">
        <f ca="1">rescore_patient</f>
        <v/>
      </c>
      <c r="Q2126" s="330" t="str">
        <f ca="1">quantity</f>
        <v/>
      </c>
      <c r="R2126" s="281"/>
      <c r="S2126" s="282"/>
      <c r="T2126" s="282"/>
      <c r="U2126" s="282"/>
      <c r="V2126" s="305"/>
      <c r="W2126" s="305"/>
      <c r="X2126" s="305"/>
      <c r="Y2126" s="282"/>
      <c r="Z2126" s="282" t="e" vm="1">
        <f ca="1">_xlfn.IFS(AND(ISNUMBER(SEARCH("N?m l*", CUSTOMER[[#This Row],[Service Type]], 1)), CUSTOMER[[#This Row],[Count ST]] = TRUE), CUSTOMER[[#This Row],[Quantity]], AND($Y$10:$Y2126 = TRUE, COUNTIFS($H$10:$H2126, CUSTOMER[[#This Row],[Booking]], $J$10:$J2126, CUSTOMER[[#This Row],[Order Date]], $F$10:$F2126, "&lt;&gt;"&amp;"N?m l*")=1), 1, TRUE,  "")</f>
        <v>#NAME?</v>
      </c>
      <c r="AA2126" s="282" t="b">
        <f t="shared" ca="1" si="34"/>
        <v>0</v>
      </c>
      <c r="AB2126" s="305"/>
    </row>
    <row r="2127" spans="1:28" x14ac:dyDescent="0.25">
      <c r="A2127" s="281" t="str">
        <f ca="1">no.</f>
        <v/>
      </c>
      <c r="B2127" s="281"/>
      <c r="C2127" s="282"/>
      <c r="D2127" s="282"/>
      <c r="E2127" s="282" t="str">
        <f ca="1">position</f>
        <v/>
      </c>
      <c r="F2127" s="282"/>
      <c r="G2127" s="282"/>
      <c r="H2127" s="282"/>
      <c r="I2127" s="282"/>
      <c r="J2127" s="335"/>
      <c r="K2127" s="282"/>
      <c r="L2127" s="282"/>
      <c r="M2127" s="282"/>
      <c r="N2127" s="282"/>
      <c r="O2127" s="281"/>
      <c r="P2127" s="360" t="str">
        <f ca="1">rescore_patient</f>
        <v/>
      </c>
      <c r="Q2127" s="330" t="str">
        <f ca="1">quantity</f>
        <v/>
      </c>
      <c r="R2127" s="281"/>
      <c r="S2127" s="282"/>
      <c r="T2127" s="282"/>
      <c r="U2127" s="282"/>
      <c r="V2127" s="305"/>
      <c r="W2127" s="305"/>
      <c r="X2127" s="305"/>
      <c r="Y2127" s="282"/>
      <c r="Z2127" s="282" t="e" vm="1">
        <f ca="1">_xlfn.IFS(AND(ISNUMBER(SEARCH("N?m l*", CUSTOMER[[#This Row],[Service Type]], 1)), CUSTOMER[[#This Row],[Count ST]] = TRUE), CUSTOMER[[#This Row],[Quantity]], AND($Y$10:$Y2127 = TRUE, COUNTIFS($H$10:$H2127, CUSTOMER[[#This Row],[Booking]], $J$10:$J2127, CUSTOMER[[#This Row],[Order Date]], $F$10:$F2127, "&lt;&gt;"&amp;"N?m l*")=1), 1, TRUE,  "")</f>
        <v>#NAME?</v>
      </c>
      <c r="AA2127" s="282" t="b">
        <f t="shared" ca="1" si="34"/>
        <v>0</v>
      </c>
      <c r="AB2127" s="305"/>
    </row>
    <row r="2128" spans="1:28" x14ac:dyDescent="0.25">
      <c r="A2128" s="281" t="str">
        <f ca="1">no.</f>
        <v/>
      </c>
      <c r="B2128" s="281"/>
      <c r="C2128" s="282"/>
      <c r="D2128" s="282"/>
      <c r="E2128" s="282" t="str">
        <f ca="1">position</f>
        <v/>
      </c>
      <c r="F2128" s="282"/>
      <c r="G2128" s="282"/>
      <c r="H2128" s="282"/>
      <c r="I2128" s="282"/>
      <c r="J2128" s="335"/>
      <c r="K2128" s="282"/>
      <c r="L2128" s="282"/>
      <c r="M2128" s="282"/>
      <c r="N2128" s="282"/>
      <c r="O2128" s="281"/>
      <c r="P2128" s="360" t="str">
        <f ca="1">rescore_patient</f>
        <v/>
      </c>
      <c r="Q2128" s="330" t="str">
        <f ca="1">quantity</f>
        <v/>
      </c>
      <c r="R2128" s="281"/>
      <c r="S2128" s="282"/>
      <c r="T2128" s="282"/>
      <c r="U2128" s="282"/>
      <c r="V2128" s="305"/>
      <c r="W2128" s="305"/>
      <c r="X2128" s="305"/>
      <c r="Y2128" s="282"/>
      <c r="Z2128" s="282" t="e" vm="1">
        <f ca="1">_xlfn.IFS(AND(ISNUMBER(SEARCH("N?m l*", CUSTOMER[[#This Row],[Service Type]], 1)), CUSTOMER[[#This Row],[Count ST]] = TRUE), CUSTOMER[[#This Row],[Quantity]], AND($Y$10:$Y2128 = TRUE, COUNTIFS($H$10:$H2128, CUSTOMER[[#This Row],[Booking]], $J$10:$J2128, CUSTOMER[[#This Row],[Order Date]], $F$10:$F2128, "&lt;&gt;"&amp;"N?m l*")=1), 1, TRUE,  "")</f>
        <v>#NAME?</v>
      </c>
      <c r="AA2128" s="282" t="b">
        <f t="shared" ca="1" si="34"/>
        <v>0</v>
      </c>
      <c r="AB2128" s="305"/>
    </row>
    <row r="2129" spans="1:28" x14ac:dyDescent="0.25">
      <c r="A2129" s="281" t="str">
        <f ca="1">no.</f>
        <v/>
      </c>
      <c r="B2129" s="281"/>
      <c r="C2129" s="282"/>
      <c r="D2129" s="282"/>
      <c r="E2129" s="282" t="str">
        <f ca="1">position</f>
        <v/>
      </c>
      <c r="F2129" s="282"/>
      <c r="G2129" s="282"/>
      <c r="H2129" s="282"/>
      <c r="I2129" s="282"/>
      <c r="J2129" s="335"/>
      <c r="K2129" s="282"/>
      <c r="L2129" s="282"/>
      <c r="M2129" s="282"/>
      <c r="N2129" s="282"/>
      <c r="O2129" s="281"/>
      <c r="P2129" s="360" t="str">
        <f ca="1">rescore_patient</f>
        <v/>
      </c>
      <c r="Q2129" s="330" t="str">
        <f ca="1">quantity</f>
        <v/>
      </c>
      <c r="R2129" s="281"/>
      <c r="S2129" s="282"/>
      <c r="T2129" s="282"/>
      <c r="U2129" s="282"/>
      <c r="V2129" s="305"/>
      <c r="W2129" s="305"/>
      <c r="X2129" s="305"/>
      <c r="Y2129" s="282"/>
      <c r="Z2129" s="282" t="e" vm="1">
        <f ca="1">_xlfn.IFS(AND(ISNUMBER(SEARCH("N?m l*", CUSTOMER[[#This Row],[Service Type]], 1)), CUSTOMER[[#This Row],[Count ST]] = TRUE), CUSTOMER[[#This Row],[Quantity]], AND($Y$10:$Y2129 = TRUE, COUNTIFS($H$10:$H2129, CUSTOMER[[#This Row],[Booking]], $J$10:$J2129, CUSTOMER[[#This Row],[Order Date]], $F$10:$F2129, "&lt;&gt;"&amp;"N?m l*")=1), 1, TRUE,  "")</f>
        <v>#NAME?</v>
      </c>
      <c r="AA2129" s="282" t="b">
        <f t="shared" ca="1" si="34"/>
        <v>0</v>
      </c>
      <c r="AB2129" s="305"/>
    </row>
    <row r="2130" spans="1:28" x14ac:dyDescent="0.25">
      <c r="A2130" s="281" t="str">
        <f ca="1">no.</f>
        <v/>
      </c>
      <c r="B2130" s="281"/>
      <c r="C2130" s="282"/>
      <c r="D2130" s="282"/>
      <c r="E2130" s="282" t="str">
        <f ca="1">position</f>
        <v/>
      </c>
      <c r="F2130" s="282"/>
      <c r="G2130" s="282"/>
      <c r="H2130" s="282"/>
      <c r="I2130" s="282"/>
      <c r="J2130" s="335"/>
      <c r="K2130" s="282"/>
      <c r="L2130" s="282"/>
      <c r="M2130" s="282"/>
      <c r="N2130" s="282"/>
      <c r="O2130" s="281"/>
      <c r="P2130" s="360" t="str">
        <f ca="1">rescore_patient</f>
        <v/>
      </c>
      <c r="Q2130" s="330" t="str">
        <f ca="1">quantity</f>
        <v/>
      </c>
      <c r="R2130" s="281"/>
      <c r="S2130" s="282"/>
      <c r="T2130" s="282"/>
      <c r="U2130" s="282"/>
      <c r="V2130" s="305"/>
      <c r="W2130" s="305"/>
      <c r="X2130" s="305"/>
      <c r="Y2130" s="282"/>
      <c r="Z2130" s="282" t="e" vm="1">
        <f ca="1">_xlfn.IFS(AND(ISNUMBER(SEARCH("N?m l*", CUSTOMER[[#This Row],[Service Type]], 1)), CUSTOMER[[#This Row],[Count ST]] = TRUE), CUSTOMER[[#This Row],[Quantity]], AND($Y$10:$Y2130 = TRUE, COUNTIFS($H$10:$H2130, CUSTOMER[[#This Row],[Booking]], $J$10:$J2130, CUSTOMER[[#This Row],[Order Date]], $F$10:$F2130, "&lt;&gt;"&amp;"N?m l*")=1), 1, TRUE,  "")</f>
        <v>#NAME?</v>
      </c>
      <c r="AA2130" s="282" t="b">
        <f t="shared" ca="1" si="34"/>
        <v>0</v>
      </c>
      <c r="AB2130" s="305"/>
    </row>
    <row r="2131" spans="1:28" x14ac:dyDescent="0.25">
      <c r="A2131" s="281" t="str">
        <f ca="1">no.</f>
        <v/>
      </c>
      <c r="B2131" s="281"/>
      <c r="C2131" s="282"/>
      <c r="D2131" s="282"/>
      <c r="E2131" s="282" t="str">
        <f ca="1">position</f>
        <v/>
      </c>
      <c r="F2131" s="282"/>
      <c r="G2131" s="282"/>
      <c r="H2131" s="282"/>
      <c r="I2131" s="282"/>
      <c r="J2131" s="335"/>
      <c r="K2131" s="282"/>
      <c r="L2131" s="282"/>
      <c r="M2131" s="282"/>
      <c r="N2131" s="282"/>
      <c r="O2131" s="281"/>
      <c r="P2131" s="360" t="str">
        <f ca="1">rescore_patient</f>
        <v/>
      </c>
      <c r="Q2131" s="330" t="str">
        <f ca="1">quantity</f>
        <v/>
      </c>
      <c r="R2131" s="281"/>
      <c r="S2131" s="282"/>
      <c r="T2131" s="282"/>
      <c r="U2131" s="282"/>
      <c r="V2131" s="305"/>
      <c r="W2131" s="305"/>
      <c r="X2131" s="305"/>
      <c r="Y2131" s="282"/>
      <c r="Z2131" s="282" t="e" vm="1">
        <f ca="1">_xlfn.IFS(AND(ISNUMBER(SEARCH("N?m l*", CUSTOMER[[#This Row],[Service Type]], 1)), CUSTOMER[[#This Row],[Count ST]] = TRUE), CUSTOMER[[#This Row],[Quantity]], AND($Y$10:$Y2131 = TRUE, COUNTIFS($H$10:$H2131, CUSTOMER[[#This Row],[Booking]], $J$10:$J2131, CUSTOMER[[#This Row],[Order Date]], $F$10:$F2131, "&lt;&gt;"&amp;"N?m l*")=1), 1, TRUE,  "")</f>
        <v>#NAME?</v>
      </c>
      <c r="AA2131" s="282" t="b">
        <f t="shared" ca="1" si="34"/>
        <v>0</v>
      </c>
      <c r="AB2131" s="305"/>
    </row>
    <row r="2132" spans="1:28" x14ac:dyDescent="0.25">
      <c r="A2132" s="281" t="str">
        <f ca="1">no.</f>
        <v/>
      </c>
      <c r="B2132" s="281"/>
      <c r="C2132" s="282"/>
      <c r="D2132" s="282"/>
      <c r="E2132" s="282" t="str">
        <f ca="1">position</f>
        <v/>
      </c>
      <c r="F2132" s="282"/>
      <c r="G2132" s="282"/>
      <c r="H2132" s="282"/>
      <c r="I2132" s="282"/>
      <c r="J2132" s="335"/>
      <c r="K2132" s="282"/>
      <c r="L2132" s="282"/>
      <c r="M2132" s="282"/>
      <c r="N2132" s="282"/>
      <c r="O2132" s="281"/>
      <c r="P2132" s="360" t="str">
        <f ca="1">rescore_patient</f>
        <v/>
      </c>
      <c r="Q2132" s="330" t="str">
        <f ca="1">quantity</f>
        <v/>
      </c>
      <c r="R2132" s="281"/>
      <c r="S2132" s="282"/>
      <c r="T2132" s="282"/>
      <c r="U2132" s="282"/>
      <c r="V2132" s="305"/>
      <c r="W2132" s="305"/>
      <c r="X2132" s="305"/>
      <c r="Y2132" s="282"/>
      <c r="Z2132" s="282" t="e" vm="1">
        <f ca="1">_xlfn.IFS(AND(ISNUMBER(SEARCH("N?m l*", CUSTOMER[[#This Row],[Service Type]], 1)), CUSTOMER[[#This Row],[Count ST]] = TRUE), CUSTOMER[[#This Row],[Quantity]], AND($Y$10:$Y2132 = TRUE, COUNTIFS($H$10:$H2132, CUSTOMER[[#This Row],[Booking]], $J$10:$J2132, CUSTOMER[[#This Row],[Order Date]], $F$10:$F2132, "&lt;&gt;"&amp;"N?m l*")=1), 1, TRUE,  "")</f>
        <v>#NAME?</v>
      </c>
      <c r="AA2132" s="282" t="b">
        <f t="shared" ca="1" si="34"/>
        <v>0</v>
      </c>
      <c r="AB2132" s="305"/>
    </row>
    <row r="2133" spans="1:28" x14ac:dyDescent="0.25">
      <c r="A2133" s="281" t="str">
        <f ca="1">no.</f>
        <v/>
      </c>
      <c r="B2133" s="281"/>
      <c r="C2133" s="282"/>
      <c r="D2133" s="282"/>
      <c r="E2133" s="282" t="str">
        <f ca="1">position</f>
        <v/>
      </c>
      <c r="F2133" s="282"/>
      <c r="G2133" s="282"/>
      <c r="H2133" s="282"/>
      <c r="I2133" s="282"/>
      <c r="J2133" s="335"/>
      <c r="K2133" s="282"/>
      <c r="L2133" s="282"/>
      <c r="M2133" s="282"/>
      <c r="N2133" s="282"/>
      <c r="O2133" s="281"/>
      <c r="P2133" s="360" t="str">
        <f ca="1">rescore_patient</f>
        <v/>
      </c>
      <c r="Q2133" s="330" t="str">
        <f ca="1">quantity</f>
        <v/>
      </c>
      <c r="R2133" s="281"/>
      <c r="S2133" s="282"/>
      <c r="T2133" s="282"/>
      <c r="U2133" s="282"/>
      <c r="V2133" s="305"/>
      <c r="W2133" s="305"/>
      <c r="X2133" s="305"/>
      <c r="Y2133" s="282"/>
      <c r="Z2133" s="282" t="e" vm="1">
        <f ca="1">_xlfn.IFS(AND(ISNUMBER(SEARCH("N?m l*", CUSTOMER[[#This Row],[Service Type]], 1)), CUSTOMER[[#This Row],[Count ST]] = TRUE), CUSTOMER[[#This Row],[Quantity]], AND($Y$10:$Y2133 = TRUE, COUNTIFS($H$10:$H2133, CUSTOMER[[#This Row],[Booking]], $J$10:$J2133, CUSTOMER[[#This Row],[Order Date]], $F$10:$F2133, "&lt;&gt;"&amp;"N?m l*")=1), 1, TRUE,  "")</f>
        <v>#NAME?</v>
      </c>
      <c r="AA2133" s="282" t="b">
        <f t="shared" ca="1" si="34"/>
        <v>0</v>
      </c>
      <c r="AB2133" s="305"/>
    </row>
    <row r="2134" spans="1:28" x14ac:dyDescent="0.25">
      <c r="A2134" s="281" t="str">
        <f ca="1">no.</f>
        <v/>
      </c>
      <c r="B2134" s="281"/>
      <c r="C2134" s="282"/>
      <c r="D2134" s="282"/>
      <c r="E2134" s="282" t="str">
        <f ca="1">position</f>
        <v/>
      </c>
      <c r="F2134" s="282"/>
      <c r="G2134" s="282"/>
      <c r="H2134" s="282"/>
      <c r="I2134" s="282"/>
      <c r="J2134" s="335"/>
      <c r="K2134" s="282"/>
      <c r="L2134" s="282"/>
      <c r="M2134" s="282"/>
      <c r="N2134" s="282"/>
      <c r="O2134" s="281"/>
      <c r="P2134" s="360" t="str">
        <f ca="1">rescore_patient</f>
        <v/>
      </c>
      <c r="Q2134" s="330" t="str">
        <f ca="1">quantity</f>
        <v/>
      </c>
      <c r="R2134" s="281"/>
      <c r="S2134" s="282"/>
      <c r="T2134" s="282"/>
      <c r="U2134" s="282"/>
      <c r="V2134" s="305"/>
      <c r="W2134" s="305"/>
      <c r="X2134" s="305"/>
      <c r="Y2134" s="282"/>
      <c r="Z2134" s="282" t="e" vm="1">
        <f ca="1">_xlfn.IFS(AND(ISNUMBER(SEARCH("N?m l*", CUSTOMER[[#This Row],[Service Type]], 1)), CUSTOMER[[#This Row],[Count ST]] = TRUE), CUSTOMER[[#This Row],[Quantity]], AND($Y$10:$Y2134 = TRUE, COUNTIFS($H$10:$H2134, CUSTOMER[[#This Row],[Booking]], $J$10:$J2134, CUSTOMER[[#This Row],[Order Date]], $F$10:$F2134, "&lt;&gt;"&amp;"N?m l*")=1), 1, TRUE,  "")</f>
        <v>#NAME?</v>
      </c>
      <c r="AA2134" s="282" t="b">
        <f t="shared" ca="1" si="34"/>
        <v>0</v>
      </c>
      <c r="AB2134" s="305"/>
    </row>
    <row r="2135" spans="1:28" x14ac:dyDescent="0.25">
      <c r="A2135" s="281" t="str">
        <f ca="1">no.</f>
        <v/>
      </c>
      <c r="B2135" s="281"/>
      <c r="C2135" s="282"/>
      <c r="D2135" s="282"/>
      <c r="E2135" s="282" t="str">
        <f ca="1">position</f>
        <v/>
      </c>
      <c r="F2135" s="282"/>
      <c r="G2135" s="282"/>
      <c r="H2135" s="282"/>
      <c r="I2135" s="282"/>
      <c r="J2135" s="335"/>
      <c r="K2135" s="282"/>
      <c r="L2135" s="282"/>
      <c r="M2135" s="282"/>
      <c r="N2135" s="282"/>
      <c r="O2135" s="281"/>
      <c r="P2135" s="360" t="str">
        <f ca="1">rescore_patient</f>
        <v/>
      </c>
      <c r="Q2135" s="330" t="str">
        <f ca="1">quantity</f>
        <v/>
      </c>
      <c r="R2135" s="281"/>
      <c r="S2135" s="282"/>
      <c r="T2135" s="282"/>
      <c r="U2135" s="282"/>
      <c r="V2135" s="305"/>
      <c r="W2135" s="305"/>
      <c r="X2135" s="305"/>
      <c r="Y2135" s="282"/>
      <c r="Z2135" s="282" t="e" vm="1">
        <f ca="1">_xlfn.IFS(AND(ISNUMBER(SEARCH("N?m l*", CUSTOMER[[#This Row],[Service Type]], 1)), CUSTOMER[[#This Row],[Count ST]] = TRUE), CUSTOMER[[#This Row],[Quantity]], AND($Y$10:$Y2135 = TRUE, COUNTIFS($H$10:$H2135, CUSTOMER[[#This Row],[Booking]], $J$10:$J2135, CUSTOMER[[#This Row],[Order Date]], $F$10:$F2135, "&lt;&gt;"&amp;"N?m l*")=1), 1, TRUE,  "")</f>
        <v>#NAME?</v>
      </c>
      <c r="AA2135" s="282" t="b">
        <f t="shared" ca="1" si="34"/>
        <v>0</v>
      </c>
      <c r="AB2135" s="305"/>
    </row>
    <row r="2136" spans="1:28" x14ac:dyDescent="0.25">
      <c r="A2136" s="281" t="str">
        <f ca="1">no.</f>
        <v/>
      </c>
      <c r="B2136" s="281"/>
      <c r="C2136" s="282"/>
      <c r="D2136" s="282"/>
      <c r="E2136" s="282" t="str">
        <f ca="1">position</f>
        <v/>
      </c>
      <c r="F2136" s="282"/>
      <c r="G2136" s="282"/>
      <c r="H2136" s="282"/>
      <c r="I2136" s="282"/>
      <c r="J2136" s="335"/>
      <c r="K2136" s="282"/>
      <c r="L2136" s="282"/>
      <c r="M2136" s="282"/>
      <c r="N2136" s="282"/>
      <c r="O2136" s="281"/>
      <c r="P2136" s="360" t="str">
        <f ca="1">rescore_patient</f>
        <v/>
      </c>
      <c r="Q2136" s="330" t="str">
        <f ca="1">quantity</f>
        <v/>
      </c>
      <c r="R2136" s="281"/>
      <c r="S2136" s="282"/>
      <c r="T2136" s="282"/>
      <c r="U2136" s="282"/>
      <c r="V2136" s="305"/>
      <c r="W2136" s="305"/>
      <c r="X2136" s="305"/>
      <c r="Y2136" s="282"/>
      <c r="Z2136" s="282" t="e" vm="1">
        <f ca="1">_xlfn.IFS(AND(ISNUMBER(SEARCH("N?m l*", CUSTOMER[[#This Row],[Service Type]], 1)), CUSTOMER[[#This Row],[Count ST]] = TRUE), CUSTOMER[[#This Row],[Quantity]], AND($Y$10:$Y2136 = TRUE, COUNTIFS($H$10:$H2136, CUSTOMER[[#This Row],[Booking]], $J$10:$J2136, CUSTOMER[[#This Row],[Order Date]], $F$10:$F2136, "&lt;&gt;"&amp;"N?m l*")=1), 1, TRUE,  "")</f>
        <v>#NAME?</v>
      </c>
      <c r="AA2136" s="282" t="b">
        <f t="shared" ca="1" si="34"/>
        <v>0</v>
      </c>
      <c r="AB2136" s="305"/>
    </row>
    <row r="2137" spans="1:28" x14ac:dyDescent="0.25">
      <c r="A2137" s="281" t="str">
        <f ca="1">no.</f>
        <v/>
      </c>
      <c r="B2137" s="281"/>
      <c r="C2137" s="282"/>
      <c r="D2137" s="282"/>
      <c r="E2137" s="282" t="str">
        <f ca="1">position</f>
        <v/>
      </c>
      <c r="F2137" s="282"/>
      <c r="G2137" s="282"/>
      <c r="H2137" s="282"/>
      <c r="I2137" s="282"/>
      <c r="J2137" s="335"/>
      <c r="K2137" s="282"/>
      <c r="L2137" s="282"/>
      <c r="M2137" s="282"/>
      <c r="N2137" s="282"/>
      <c r="O2137" s="281"/>
      <c r="P2137" s="360" t="str">
        <f ca="1">rescore_patient</f>
        <v/>
      </c>
      <c r="Q2137" s="330" t="str">
        <f ca="1">quantity</f>
        <v/>
      </c>
      <c r="R2137" s="281"/>
      <c r="S2137" s="282"/>
      <c r="T2137" s="282"/>
      <c r="U2137" s="282"/>
      <c r="V2137" s="305"/>
      <c r="W2137" s="305"/>
      <c r="X2137" s="305"/>
      <c r="Y2137" s="282"/>
      <c r="Z2137" s="282" t="e" vm="1">
        <f ca="1">_xlfn.IFS(AND(ISNUMBER(SEARCH("N?m l*", CUSTOMER[[#This Row],[Service Type]], 1)), CUSTOMER[[#This Row],[Count ST]] = TRUE), CUSTOMER[[#This Row],[Quantity]], AND($Y$10:$Y2137 = TRUE, COUNTIFS($H$10:$H2137, CUSTOMER[[#This Row],[Booking]], $J$10:$J2137, CUSTOMER[[#This Row],[Order Date]], $F$10:$F2137, "&lt;&gt;"&amp;"N?m l*")=1), 1, TRUE,  "")</f>
        <v>#NAME?</v>
      </c>
      <c r="AA2137" s="282" t="b">
        <f t="shared" ca="1" si="34"/>
        <v>0</v>
      </c>
      <c r="AB2137" s="305"/>
    </row>
    <row r="2138" spans="1:28" x14ac:dyDescent="0.25">
      <c r="A2138" s="281" t="str">
        <f ca="1">no.</f>
        <v/>
      </c>
      <c r="B2138" s="281"/>
      <c r="C2138" s="282"/>
      <c r="D2138" s="282"/>
      <c r="E2138" s="282" t="str">
        <f ca="1">position</f>
        <v/>
      </c>
      <c r="F2138" s="282"/>
      <c r="G2138" s="282"/>
      <c r="H2138" s="282"/>
      <c r="I2138" s="282"/>
      <c r="J2138" s="335"/>
      <c r="K2138" s="282"/>
      <c r="L2138" s="282"/>
      <c r="M2138" s="282"/>
      <c r="N2138" s="282"/>
      <c r="O2138" s="281"/>
      <c r="P2138" s="360" t="str">
        <f ca="1">rescore_patient</f>
        <v/>
      </c>
      <c r="Q2138" s="330" t="str">
        <f ca="1">quantity</f>
        <v/>
      </c>
      <c r="R2138" s="281"/>
      <c r="S2138" s="282"/>
      <c r="T2138" s="282"/>
      <c r="U2138" s="282"/>
      <c r="V2138" s="305"/>
      <c r="W2138" s="305"/>
      <c r="X2138" s="305"/>
      <c r="Y2138" s="282"/>
      <c r="Z2138" s="282" t="e" vm="1">
        <f ca="1">_xlfn.IFS(AND(ISNUMBER(SEARCH("N?m l*", CUSTOMER[[#This Row],[Service Type]], 1)), CUSTOMER[[#This Row],[Count ST]] = TRUE), CUSTOMER[[#This Row],[Quantity]], AND($Y$10:$Y2138 = TRUE, COUNTIFS($H$10:$H2138, CUSTOMER[[#This Row],[Booking]], $J$10:$J2138, CUSTOMER[[#This Row],[Order Date]], $F$10:$F2138, "&lt;&gt;"&amp;"N?m l*")=1), 1, TRUE,  "")</f>
        <v>#NAME?</v>
      </c>
      <c r="AA2138" s="282" t="b">
        <f t="shared" ca="1" si="34"/>
        <v>0</v>
      </c>
      <c r="AB2138" s="305"/>
    </row>
    <row r="2139" spans="1:28" x14ac:dyDescent="0.25">
      <c r="A2139" s="281" t="str">
        <f ca="1">no.</f>
        <v/>
      </c>
      <c r="B2139" s="281"/>
      <c r="C2139" s="282"/>
      <c r="D2139" s="282"/>
      <c r="E2139" s="282" t="str">
        <f ca="1">position</f>
        <v/>
      </c>
      <c r="F2139" s="282"/>
      <c r="G2139" s="282"/>
      <c r="H2139" s="282"/>
      <c r="I2139" s="282"/>
      <c r="J2139" s="335"/>
      <c r="K2139" s="282"/>
      <c r="L2139" s="282"/>
      <c r="M2139" s="282"/>
      <c r="N2139" s="282"/>
      <c r="O2139" s="281"/>
      <c r="P2139" s="360" t="str">
        <f ca="1">rescore_patient</f>
        <v/>
      </c>
      <c r="Q2139" s="330" t="str">
        <f ca="1">quantity</f>
        <v/>
      </c>
      <c r="R2139" s="281"/>
      <c r="S2139" s="282"/>
      <c r="T2139" s="282"/>
      <c r="U2139" s="282"/>
      <c r="V2139" s="305"/>
      <c r="W2139" s="305"/>
      <c r="X2139" s="305"/>
      <c r="Y2139" s="282"/>
      <c r="Z2139" s="282" t="e" vm="1">
        <f ca="1">_xlfn.IFS(AND(ISNUMBER(SEARCH("N?m l*", CUSTOMER[[#This Row],[Service Type]], 1)), CUSTOMER[[#This Row],[Count ST]] = TRUE), CUSTOMER[[#This Row],[Quantity]], AND($Y$10:$Y2139 = TRUE, COUNTIFS($H$10:$H2139, CUSTOMER[[#This Row],[Booking]], $J$10:$J2139, CUSTOMER[[#This Row],[Order Date]], $F$10:$F2139, "&lt;&gt;"&amp;"N?m l*")=1), 1, TRUE,  "")</f>
        <v>#NAME?</v>
      </c>
      <c r="AA2139" s="282" t="b">
        <f t="shared" ca="1" si="34"/>
        <v>0</v>
      </c>
      <c r="AB2139" s="305"/>
    </row>
    <row r="2140" spans="1:28" x14ac:dyDescent="0.25">
      <c r="A2140" s="281" t="str">
        <f ca="1">no.</f>
        <v/>
      </c>
      <c r="B2140" s="281"/>
      <c r="C2140" s="282"/>
      <c r="D2140" s="282"/>
      <c r="E2140" s="282" t="str">
        <f ca="1">position</f>
        <v/>
      </c>
      <c r="F2140" s="282"/>
      <c r="G2140" s="282"/>
      <c r="H2140" s="282"/>
      <c r="I2140" s="282"/>
      <c r="J2140" s="335"/>
      <c r="K2140" s="282"/>
      <c r="L2140" s="282"/>
      <c r="M2140" s="282"/>
      <c r="N2140" s="282"/>
      <c r="O2140" s="281"/>
      <c r="P2140" s="360" t="str">
        <f ca="1">rescore_patient</f>
        <v/>
      </c>
      <c r="Q2140" s="330" t="str">
        <f ca="1">quantity</f>
        <v/>
      </c>
      <c r="R2140" s="281"/>
      <c r="S2140" s="282"/>
      <c r="T2140" s="282"/>
      <c r="U2140" s="282"/>
      <c r="V2140" s="305"/>
      <c r="W2140" s="305"/>
      <c r="X2140" s="305"/>
      <c r="Y2140" s="282"/>
      <c r="Z2140" s="282" t="e" vm="1">
        <f ca="1">_xlfn.IFS(AND(ISNUMBER(SEARCH("N?m l*", CUSTOMER[[#This Row],[Service Type]], 1)), CUSTOMER[[#This Row],[Count ST]] = TRUE), CUSTOMER[[#This Row],[Quantity]], AND($Y$10:$Y2140 = TRUE, COUNTIFS($H$10:$H2140, CUSTOMER[[#This Row],[Booking]], $J$10:$J2140, CUSTOMER[[#This Row],[Order Date]], $F$10:$F2140, "&lt;&gt;"&amp;"N?m l*")=1), 1, TRUE,  "")</f>
        <v>#NAME?</v>
      </c>
      <c r="AA2140" s="282" t="b">
        <f t="shared" ca="1" si="34"/>
        <v>0</v>
      </c>
      <c r="AB2140" s="305"/>
    </row>
    <row r="2141" spans="1:28" x14ac:dyDescent="0.25">
      <c r="A2141" s="281" t="str">
        <f ca="1">no.</f>
        <v/>
      </c>
      <c r="B2141" s="281"/>
      <c r="C2141" s="282"/>
      <c r="D2141" s="282"/>
      <c r="E2141" s="282" t="str">
        <f ca="1">position</f>
        <v/>
      </c>
      <c r="F2141" s="282"/>
      <c r="G2141" s="282"/>
      <c r="H2141" s="282"/>
      <c r="I2141" s="282"/>
      <c r="J2141" s="335"/>
      <c r="K2141" s="282"/>
      <c r="L2141" s="282"/>
      <c r="M2141" s="282"/>
      <c r="N2141" s="282"/>
      <c r="O2141" s="281"/>
      <c r="P2141" s="360" t="str">
        <f ca="1">rescore_patient</f>
        <v/>
      </c>
      <c r="Q2141" s="330" t="str">
        <f ca="1">quantity</f>
        <v/>
      </c>
      <c r="R2141" s="281"/>
      <c r="S2141" s="282"/>
      <c r="T2141" s="282"/>
      <c r="U2141" s="282"/>
      <c r="V2141" s="305"/>
      <c r="W2141" s="305"/>
      <c r="X2141" s="305"/>
      <c r="Y2141" s="282"/>
      <c r="Z2141" s="282" t="e" vm="1">
        <f ca="1">_xlfn.IFS(AND(ISNUMBER(SEARCH("N?m l*", CUSTOMER[[#This Row],[Service Type]], 1)), CUSTOMER[[#This Row],[Count ST]] = TRUE), CUSTOMER[[#This Row],[Quantity]], AND($Y$10:$Y2141 = TRUE, COUNTIFS($H$10:$H2141, CUSTOMER[[#This Row],[Booking]], $J$10:$J2141, CUSTOMER[[#This Row],[Order Date]], $F$10:$F2141, "&lt;&gt;"&amp;"N?m l*")=1), 1, TRUE,  "")</f>
        <v>#NAME?</v>
      </c>
      <c r="AA2141" s="282" t="b">
        <f t="shared" ca="1" si="34"/>
        <v>0</v>
      </c>
      <c r="AB2141" s="305"/>
    </row>
    <row r="2142" spans="1:28" x14ac:dyDescent="0.25">
      <c r="A2142" s="281" t="str">
        <f ca="1">no.</f>
        <v/>
      </c>
      <c r="B2142" s="281"/>
      <c r="C2142" s="282"/>
      <c r="D2142" s="282"/>
      <c r="E2142" s="282" t="str">
        <f ca="1">position</f>
        <v/>
      </c>
      <c r="F2142" s="282"/>
      <c r="G2142" s="282"/>
      <c r="H2142" s="282"/>
      <c r="I2142" s="282"/>
      <c r="J2142" s="335"/>
      <c r="K2142" s="282"/>
      <c r="L2142" s="282"/>
      <c r="M2142" s="282"/>
      <c r="N2142" s="282"/>
      <c r="O2142" s="281"/>
      <c r="P2142" s="360" t="str">
        <f ca="1">rescore_patient</f>
        <v/>
      </c>
      <c r="Q2142" s="330" t="str">
        <f ca="1">quantity</f>
        <v/>
      </c>
      <c r="R2142" s="281"/>
      <c r="S2142" s="282"/>
      <c r="T2142" s="282"/>
      <c r="U2142" s="282"/>
      <c r="V2142" s="305"/>
      <c r="W2142" s="305"/>
      <c r="X2142" s="305"/>
      <c r="Y2142" s="282"/>
      <c r="Z2142" s="282" t="e" vm="1">
        <f ca="1">_xlfn.IFS(AND(ISNUMBER(SEARCH("N?m l*", CUSTOMER[[#This Row],[Service Type]], 1)), CUSTOMER[[#This Row],[Count ST]] = TRUE), CUSTOMER[[#This Row],[Quantity]], AND($Y$10:$Y2142 = TRUE, COUNTIFS($H$10:$H2142, CUSTOMER[[#This Row],[Booking]], $J$10:$J2142, CUSTOMER[[#This Row],[Order Date]], $F$10:$F2142, "&lt;&gt;"&amp;"N?m l*")=1), 1, TRUE,  "")</f>
        <v>#NAME?</v>
      </c>
      <c r="AA2142" s="282" t="b">
        <f t="shared" ca="1" si="34"/>
        <v>0</v>
      </c>
      <c r="AB2142" s="305"/>
    </row>
    <row r="2143" spans="1:28" x14ac:dyDescent="0.25">
      <c r="A2143" s="281" t="str">
        <f ca="1">no.</f>
        <v/>
      </c>
      <c r="B2143" s="281"/>
      <c r="C2143" s="282"/>
      <c r="D2143" s="282"/>
      <c r="E2143" s="282" t="str">
        <f ca="1">position</f>
        <v/>
      </c>
      <c r="F2143" s="282"/>
      <c r="G2143" s="282"/>
      <c r="H2143" s="282"/>
      <c r="I2143" s="282"/>
      <c r="J2143" s="335"/>
      <c r="K2143" s="282"/>
      <c r="L2143" s="282"/>
      <c r="M2143" s="282"/>
      <c r="N2143" s="282"/>
      <c r="O2143" s="281"/>
      <c r="P2143" s="360" t="str">
        <f ca="1">rescore_patient</f>
        <v/>
      </c>
      <c r="Q2143" s="330" t="str">
        <f ca="1">quantity</f>
        <v/>
      </c>
      <c r="R2143" s="281"/>
      <c r="S2143" s="282"/>
      <c r="T2143" s="282"/>
      <c r="U2143" s="282"/>
      <c r="V2143" s="305"/>
      <c r="W2143" s="305"/>
      <c r="X2143" s="305"/>
      <c r="Y2143" s="282"/>
      <c r="Z2143" s="282" t="e" vm="1">
        <f ca="1">_xlfn.IFS(AND(ISNUMBER(SEARCH("N?m l*", CUSTOMER[[#This Row],[Service Type]], 1)), CUSTOMER[[#This Row],[Count ST]] = TRUE), CUSTOMER[[#This Row],[Quantity]], AND($Y$10:$Y2143 = TRUE, COUNTIFS($H$10:$H2143, CUSTOMER[[#This Row],[Booking]], $J$10:$J2143, CUSTOMER[[#This Row],[Order Date]], $F$10:$F2143, "&lt;&gt;"&amp;"N?m l*")=1), 1, TRUE,  "")</f>
        <v>#NAME?</v>
      </c>
      <c r="AA2143" s="282" t="b">
        <f t="shared" ca="1" si="34"/>
        <v>0</v>
      </c>
      <c r="AB2143" s="305"/>
    </row>
    <row r="2144" spans="1:28" x14ac:dyDescent="0.25">
      <c r="A2144" s="281" t="str">
        <f ca="1">no.</f>
        <v/>
      </c>
      <c r="B2144" s="281"/>
      <c r="C2144" s="282"/>
      <c r="D2144" s="282"/>
      <c r="E2144" s="282" t="str">
        <f ca="1">position</f>
        <v/>
      </c>
      <c r="F2144" s="282"/>
      <c r="G2144" s="282"/>
      <c r="H2144" s="282"/>
      <c r="I2144" s="282"/>
      <c r="J2144" s="335"/>
      <c r="K2144" s="282"/>
      <c r="L2144" s="282"/>
      <c r="M2144" s="282"/>
      <c r="N2144" s="282"/>
      <c r="O2144" s="281"/>
      <c r="P2144" s="360" t="str">
        <f ca="1">rescore_patient</f>
        <v/>
      </c>
      <c r="Q2144" s="330" t="str">
        <f ca="1">quantity</f>
        <v/>
      </c>
      <c r="R2144" s="281"/>
      <c r="S2144" s="282"/>
      <c r="T2144" s="282"/>
      <c r="U2144" s="282"/>
      <c r="V2144" s="305"/>
      <c r="W2144" s="305"/>
      <c r="X2144" s="305"/>
      <c r="Y2144" s="282"/>
      <c r="Z2144" s="282" t="e" vm="1">
        <f ca="1">_xlfn.IFS(AND(ISNUMBER(SEARCH("N?m l*", CUSTOMER[[#This Row],[Service Type]], 1)), CUSTOMER[[#This Row],[Count ST]] = TRUE), CUSTOMER[[#This Row],[Quantity]], AND($Y$10:$Y2144 = TRUE, COUNTIFS($H$10:$H2144, CUSTOMER[[#This Row],[Booking]], $J$10:$J2144, CUSTOMER[[#This Row],[Order Date]], $F$10:$F2144, "&lt;&gt;"&amp;"N?m l*")=1), 1, TRUE,  "")</f>
        <v>#NAME?</v>
      </c>
      <c r="AA2144" s="282" t="b">
        <f t="shared" ca="1" si="34"/>
        <v>0</v>
      </c>
      <c r="AB2144" s="305"/>
    </row>
    <row r="2145" spans="1:28" x14ac:dyDescent="0.25">
      <c r="A2145" s="281" t="str">
        <f ca="1">no.</f>
        <v/>
      </c>
      <c r="B2145" s="281"/>
      <c r="C2145" s="282"/>
      <c r="D2145" s="282"/>
      <c r="E2145" s="282" t="str">
        <f ca="1">position</f>
        <v/>
      </c>
      <c r="F2145" s="282"/>
      <c r="G2145" s="282"/>
      <c r="H2145" s="282"/>
      <c r="I2145" s="282"/>
      <c r="J2145" s="335"/>
      <c r="K2145" s="282"/>
      <c r="L2145" s="282"/>
      <c r="M2145" s="282"/>
      <c r="N2145" s="282"/>
      <c r="O2145" s="281"/>
      <c r="P2145" s="360" t="str">
        <f ca="1">rescore_patient</f>
        <v/>
      </c>
      <c r="Q2145" s="330" t="str">
        <f ca="1">quantity</f>
        <v/>
      </c>
      <c r="R2145" s="281"/>
      <c r="S2145" s="282"/>
      <c r="T2145" s="282"/>
      <c r="U2145" s="282"/>
      <c r="V2145" s="305"/>
      <c r="W2145" s="305"/>
      <c r="X2145" s="305"/>
      <c r="Y2145" s="282"/>
      <c r="Z2145" s="282" t="e" vm="1">
        <f ca="1">_xlfn.IFS(AND(ISNUMBER(SEARCH("N?m l*", CUSTOMER[[#This Row],[Service Type]], 1)), CUSTOMER[[#This Row],[Count ST]] = TRUE), CUSTOMER[[#This Row],[Quantity]], AND($Y$10:$Y2145 = TRUE, COUNTIFS($H$10:$H2145, CUSTOMER[[#This Row],[Booking]], $J$10:$J2145, CUSTOMER[[#This Row],[Order Date]], $F$10:$F2145, "&lt;&gt;"&amp;"N?m l*")=1), 1, TRUE,  "")</f>
        <v>#NAME?</v>
      </c>
      <c r="AA2145" s="282" t="b">
        <f t="shared" ca="1" si="34"/>
        <v>0</v>
      </c>
      <c r="AB2145" s="305"/>
    </row>
    <row r="2146" spans="1:28" x14ac:dyDescent="0.25">
      <c r="A2146" s="281" t="str">
        <f ca="1">no.</f>
        <v/>
      </c>
      <c r="B2146" s="281"/>
      <c r="C2146" s="282"/>
      <c r="D2146" s="282"/>
      <c r="E2146" s="282" t="str">
        <f ca="1">position</f>
        <v/>
      </c>
      <c r="F2146" s="282"/>
      <c r="G2146" s="282"/>
      <c r="H2146" s="282"/>
      <c r="I2146" s="282"/>
      <c r="J2146" s="335"/>
      <c r="K2146" s="282"/>
      <c r="L2146" s="282"/>
      <c r="M2146" s="282"/>
      <c r="N2146" s="282"/>
      <c r="O2146" s="281"/>
      <c r="P2146" s="360" t="str">
        <f ca="1">rescore_patient</f>
        <v/>
      </c>
      <c r="Q2146" s="330" t="str">
        <f ca="1">quantity</f>
        <v/>
      </c>
      <c r="R2146" s="281"/>
      <c r="S2146" s="282"/>
      <c r="T2146" s="282"/>
      <c r="U2146" s="282"/>
      <c r="V2146" s="305"/>
      <c r="W2146" s="305"/>
      <c r="X2146" s="305"/>
      <c r="Y2146" s="282"/>
      <c r="Z2146" s="282" t="e" vm="1">
        <f ca="1">_xlfn.IFS(AND(ISNUMBER(SEARCH("N?m l*", CUSTOMER[[#This Row],[Service Type]], 1)), CUSTOMER[[#This Row],[Count ST]] = TRUE), CUSTOMER[[#This Row],[Quantity]], AND($Y$10:$Y2146 = TRUE, COUNTIFS($H$10:$H2146, CUSTOMER[[#This Row],[Booking]], $J$10:$J2146, CUSTOMER[[#This Row],[Order Date]], $F$10:$F2146, "&lt;&gt;"&amp;"N?m l*")=1), 1, TRUE,  "")</f>
        <v>#NAME?</v>
      </c>
      <c r="AA2146" s="282" t="b">
        <f t="shared" ca="1" si="34"/>
        <v>0</v>
      </c>
      <c r="AB2146" s="305"/>
    </row>
    <row r="2147" spans="1:28" x14ac:dyDescent="0.25">
      <c r="A2147" s="281" t="str">
        <f ca="1">no.</f>
        <v/>
      </c>
      <c r="B2147" s="281"/>
      <c r="C2147" s="282"/>
      <c r="D2147" s="282"/>
      <c r="E2147" s="282" t="str">
        <f ca="1">position</f>
        <v/>
      </c>
      <c r="F2147" s="282"/>
      <c r="G2147" s="282"/>
      <c r="H2147" s="282"/>
      <c r="I2147" s="282"/>
      <c r="J2147" s="335"/>
      <c r="K2147" s="282"/>
      <c r="L2147" s="282"/>
      <c r="M2147" s="282"/>
      <c r="N2147" s="282"/>
      <c r="O2147" s="281"/>
      <c r="P2147" s="360" t="str">
        <f ca="1">rescore_patient</f>
        <v/>
      </c>
      <c r="Q2147" s="330" t="str">
        <f ca="1">quantity</f>
        <v/>
      </c>
      <c r="R2147" s="281"/>
      <c r="S2147" s="282"/>
      <c r="T2147" s="282"/>
      <c r="U2147" s="282"/>
      <c r="V2147" s="305"/>
      <c r="W2147" s="305"/>
      <c r="X2147" s="305"/>
      <c r="Y2147" s="282"/>
      <c r="Z2147" s="282" t="e" vm="1">
        <f ca="1">_xlfn.IFS(AND(ISNUMBER(SEARCH("N?m l*", CUSTOMER[[#This Row],[Service Type]], 1)), CUSTOMER[[#This Row],[Count ST]] = TRUE), CUSTOMER[[#This Row],[Quantity]], AND($Y$10:$Y2147 = TRUE, COUNTIFS($H$10:$H2147, CUSTOMER[[#This Row],[Booking]], $J$10:$J2147, CUSTOMER[[#This Row],[Order Date]], $F$10:$F2147, "&lt;&gt;"&amp;"N?m l*")=1), 1, TRUE,  "")</f>
        <v>#NAME?</v>
      </c>
      <c r="AA2147" s="282" t="b">
        <f t="shared" ca="1" si="34"/>
        <v>0</v>
      </c>
      <c r="AB2147" s="305"/>
    </row>
    <row r="2148" spans="1:28" x14ac:dyDescent="0.25">
      <c r="A2148" s="281" t="str">
        <f ca="1">no.</f>
        <v/>
      </c>
      <c r="B2148" s="281"/>
      <c r="C2148" s="282"/>
      <c r="D2148" s="282"/>
      <c r="E2148" s="282" t="str">
        <f ca="1">position</f>
        <v/>
      </c>
      <c r="F2148" s="282"/>
      <c r="G2148" s="282"/>
      <c r="H2148" s="282"/>
      <c r="I2148" s="282"/>
      <c r="J2148" s="335"/>
      <c r="K2148" s="282"/>
      <c r="L2148" s="282"/>
      <c r="M2148" s="282"/>
      <c r="N2148" s="282"/>
      <c r="O2148" s="281"/>
      <c r="P2148" s="360" t="str">
        <f ca="1">rescore_patient</f>
        <v/>
      </c>
      <c r="Q2148" s="330" t="str">
        <f ca="1">quantity</f>
        <v/>
      </c>
      <c r="R2148" s="281"/>
      <c r="S2148" s="282"/>
      <c r="T2148" s="282"/>
      <c r="U2148" s="282"/>
      <c r="V2148" s="305"/>
      <c r="W2148" s="305"/>
      <c r="X2148" s="305"/>
      <c r="Y2148" s="282"/>
      <c r="Z2148" s="282" t="e" vm="1">
        <f ca="1">_xlfn.IFS(AND(ISNUMBER(SEARCH("N?m l*", CUSTOMER[[#This Row],[Service Type]], 1)), CUSTOMER[[#This Row],[Count ST]] = TRUE), CUSTOMER[[#This Row],[Quantity]], AND($Y$10:$Y2148 = TRUE, COUNTIFS($H$10:$H2148, CUSTOMER[[#This Row],[Booking]], $J$10:$J2148, CUSTOMER[[#This Row],[Order Date]], $F$10:$F2148, "&lt;&gt;"&amp;"N?m l*")=1), 1, TRUE,  "")</f>
        <v>#NAME?</v>
      </c>
      <c r="AA2148" s="282" t="b">
        <f t="shared" ca="1" si="34"/>
        <v>0</v>
      </c>
      <c r="AB2148" s="305"/>
    </row>
    <row r="2149" spans="1:28" x14ac:dyDescent="0.25">
      <c r="A2149" s="281" t="str">
        <f ca="1">no.</f>
        <v/>
      </c>
      <c r="B2149" s="281"/>
      <c r="C2149" s="282"/>
      <c r="D2149" s="282"/>
      <c r="E2149" s="282" t="str">
        <f ca="1">position</f>
        <v/>
      </c>
      <c r="F2149" s="282"/>
      <c r="G2149" s="282"/>
      <c r="H2149" s="282"/>
      <c r="I2149" s="282"/>
      <c r="J2149" s="335"/>
      <c r="K2149" s="282"/>
      <c r="L2149" s="282"/>
      <c r="M2149" s="282"/>
      <c r="N2149" s="282"/>
      <c r="O2149" s="281"/>
      <c r="P2149" s="360" t="str">
        <f ca="1">rescore_patient</f>
        <v/>
      </c>
      <c r="Q2149" s="330" t="str">
        <f ca="1">quantity</f>
        <v/>
      </c>
      <c r="R2149" s="281"/>
      <c r="S2149" s="282"/>
      <c r="T2149" s="282"/>
      <c r="U2149" s="282"/>
      <c r="V2149" s="305"/>
      <c r="W2149" s="305"/>
      <c r="X2149" s="305"/>
      <c r="Y2149" s="282"/>
      <c r="Z2149" s="282" t="e" vm="1">
        <f ca="1">_xlfn.IFS(AND(ISNUMBER(SEARCH("N?m l*", CUSTOMER[[#This Row],[Service Type]], 1)), CUSTOMER[[#This Row],[Count ST]] = TRUE), CUSTOMER[[#This Row],[Quantity]], AND($Y$10:$Y2149 = TRUE, COUNTIFS($H$10:$H2149, CUSTOMER[[#This Row],[Booking]], $J$10:$J2149, CUSTOMER[[#This Row],[Order Date]], $F$10:$F2149, "&lt;&gt;"&amp;"N?m l*")=1), 1, TRUE,  "")</f>
        <v>#NAME?</v>
      </c>
      <c r="AA2149" s="282" t="b">
        <f t="shared" ca="1" si="34"/>
        <v>0</v>
      </c>
      <c r="AB2149" s="305"/>
    </row>
    <row r="2150" spans="1:28" x14ac:dyDescent="0.25">
      <c r="A2150" s="281" t="str">
        <f ca="1">no.</f>
        <v/>
      </c>
      <c r="B2150" s="281"/>
      <c r="C2150" s="282"/>
      <c r="D2150" s="282"/>
      <c r="E2150" s="282" t="str">
        <f ca="1">position</f>
        <v/>
      </c>
      <c r="F2150" s="282"/>
      <c r="G2150" s="282"/>
      <c r="H2150" s="282"/>
      <c r="I2150" s="282"/>
      <c r="J2150" s="335"/>
      <c r="K2150" s="282"/>
      <c r="L2150" s="282"/>
      <c r="M2150" s="282"/>
      <c r="N2150" s="282"/>
      <c r="O2150" s="281"/>
      <c r="P2150" s="360" t="str">
        <f ca="1">rescore_patient</f>
        <v/>
      </c>
      <c r="Q2150" s="330" t="str">
        <f ca="1">quantity</f>
        <v/>
      </c>
      <c r="R2150" s="281"/>
      <c r="S2150" s="282"/>
      <c r="T2150" s="282"/>
      <c r="U2150" s="282"/>
      <c r="V2150" s="305"/>
      <c r="W2150" s="305"/>
      <c r="X2150" s="305"/>
      <c r="Y2150" s="282"/>
      <c r="Z2150" s="282" t="e" vm="1">
        <f ca="1">_xlfn.IFS(AND(ISNUMBER(SEARCH("N?m l*", CUSTOMER[[#This Row],[Service Type]], 1)), CUSTOMER[[#This Row],[Count ST]] = TRUE), CUSTOMER[[#This Row],[Quantity]], AND($Y$10:$Y2150 = TRUE, COUNTIFS($H$10:$H2150, CUSTOMER[[#This Row],[Booking]], $J$10:$J2150, CUSTOMER[[#This Row],[Order Date]], $F$10:$F2150, "&lt;&gt;"&amp;"N?m l*")=1), 1, TRUE,  "")</f>
        <v>#NAME?</v>
      </c>
      <c r="AA2150" s="282" t="b">
        <f t="shared" ca="1" si="34"/>
        <v>0</v>
      </c>
      <c r="AB2150" s="305"/>
    </row>
    <row r="2151" spans="1:28" x14ac:dyDescent="0.25">
      <c r="A2151" s="281" t="str">
        <f ca="1">no.</f>
        <v/>
      </c>
      <c r="B2151" s="281"/>
      <c r="C2151" s="282"/>
      <c r="D2151" s="282"/>
      <c r="E2151" s="282" t="str">
        <f ca="1">position</f>
        <v/>
      </c>
      <c r="F2151" s="282"/>
      <c r="G2151" s="282"/>
      <c r="H2151" s="282"/>
      <c r="I2151" s="282"/>
      <c r="J2151" s="335"/>
      <c r="K2151" s="282"/>
      <c r="L2151" s="282"/>
      <c r="M2151" s="282"/>
      <c r="N2151" s="282"/>
      <c r="O2151" s="281"/>
      <c r="P2151" s="360" t="str">
        <f ca="1">rescore_patient</f>
        <v/>
      </c>
      <c r="Q2151" s="330" t="str">
        <f ca="1">quantity</f>
        <v/>
      </c>
      <c r="R2151" s="281"/>
      <c r="S2151" s="282"/>
      <c r="T2151" s="282"/>
      <c r="U2151" s="282"/>
      <c r="V2151" s="305"/>
      <c r="W2151" s="305"/>
      <c r="X2151" s="305"/>
      <c r="Y2151" s="282"/>
      <c r="Z2151" s="282" t="e" vm="1">
        <f ca="1">_xlfn.IFS(AND(ISNUMBER(SEARCH("N?m l*", CUSTOMER[[#This Row],[Service Type]], 1)), CUSTOMER[[#This Row],[Count ST]] = TRUE), CUSTOMER[[#This Row],[Quantity]], AND($Y$10:$Y2151 = TRUE, COUNTIFS($H$10:$H2151, CUSTOMER[[#This Row],[Booking]], $J$10:$J2151, CUSTOMER[[#This Row],[Order Date]], $F$10:$F2151, "&lt;&gt;"&amp;"N?m l*")=1), 1, TRUE,  "")</f>
        <v>#NAME?</v>
      </c>
      <c r="AA2151" s="282" t="b">
        <f t="shared" ca="1" si="34"/>
        <v>0</v>
      </c>
      <c r="AB2151" s="305"/>
    </row>
    <row r="2152" spans="1:28" x14ac:dyDescent="0.25">
      <c r="A2152" s="281" t="str">
        <f ca="1">no.</f>
        <v/>
      </c>
      <c r="B2152" s="281"/>
      <c r="C2152" s="282"/>
      <c r="D2152" s="282"/>
      <c r="E2152" s="282" t="str">
        <f ca="1">position</f>
        <v/>
      </c>
      <c r="F2152" s="282"/>
      <c r="G2152" s="282"/>
      <c r="H2152" s="282"/>
      <c r="I2152" s="282"/>
      <c r="J2152" s="335"/>
      <c r="K2152" s="282"/>
      <c r="L2152" s="282"/>
      <c r="M2152" s="282"/>
      <c r="N2152" s="282"/>
      <c r="O2152" s="281"/>
      <c r="P2152" s="360" t="str">
        <f ca="1">rescore_patient</f>
        <v/>
      </c>
      <c r="Q2152" s="330" t="str">
        <f ca="1">quantity</f>
        <v/>
      </c>
      <c r="R2152" s="281"/>
      <c r="S2152" s="282"/>
      <c r="T2152" s="282"/>
      <c r="U2152" s="282"/>
      <c r="V2152" s="305"/>
      <c r="W2152" s="305"/>
      <c r="X2152" s="305"/>
      <c r="Y2152" s="282"/>
      <c r="Z2152" s="282" t="e" vm="1">
        <f ca="1">_xlfn.IFS(AND(ISNUMBER(SEARCH("N?m l*", CUSTOMER[[#This Row],[Service Type]], 1)), CUSTOMER[[#This Row],[Count ST]] = TRUE), CUSTOMER[[#This Row],[Quantity]], AND($Y$10:$Y2152 = TRUE, COUNTIFS($H$10:$H2152, CUSTOMER[[#This Row],[Booking]], $J$10:$J2152, CUSTOMER[[#This Row],[Order Date]], $F$10:$F2152, "&lt;&gt;"&amp;"N?m l*")=1), 1, TRUE,  "")</f>
        <v>#NAME?</v>
      </c>
      <c r="AA2152" s="282" t="b">
        <f t="shared" ca="1" si="34"/>
        <v>0</v>
      </c>
      <c r="AB2152" s="305"/>
    </row>
    <row r="2153" spans="1:28" x14ac:dyDescent="0.25">
      <c r="A2153" s="281" t="str">
        <f ca="1">no.</f>
        <v/>
      </c>
      <c r="B2153" s="281"/>
      <c r="C2153" s="282"/>
      <c r="D2153" s="282"/>
      <c r="E2153" s="282" t="str">
        <f ca="1">position</f>
        <v/>
      </c>
      <c r="F2153" s="282"/>
      <c r="G2153" s="282"/>
      <c r="H2153" s="282"/>
      <c r="I2153" s="282"/>
      <c r="J2153" s="335"/>
      <c r="K2153" s="282"/>
      <c r="L2153" s="282"/>
      <c r="M2153" s="282"/>
      <c r="N2153" s="282"/>
      <c r="O2153" s="281"/>
      <c r="P2153" s="360" t="str">
        <f ca="1">rescore_patient</f>
        <v/>
      </c>
      <c r="Q2153" s="330" t="str">
        <f ca="1">quantity</f>
        <v/>
      </c>
      <c r="R2153" s="281"/>
      <c r="S2153" s="282"/>
      <c r="T2153" s="282"/>
      <c r="U2153" s="282"/>
      <c r="V2153" s="305"/>
      <c r="W2153" s="305"/>
      <c r="X2153" s="305"/>
      <c r="Y2153" s="282"/>
      <c r="Z2153" s="282" t="e" vm="1">
        <f ca="1">_xlfn.IFS(AND(ISNUMBER(SEARCH("N?m l*", CUSTOMER[[#This Row],[Service Type]], 1)), CUSTOMER[[#This Row],[Count ST]] = TRUE), CUSTOMER[[#This Row],[Quantity]], AND($Y$10:$Y2153 = TRUE, COUNTIFS($H$10:$H2153, CUSTOMER[[#This Row],[Booking]], $J$10:$J2153, CUSTOMER[[#This Row],[Order Date]], $F$10:$F2153, "&lt;&gt;"&amp;"N?m l*")=1), 1, TRUE,  "")</f>
        <v>#NAME?</v>
      </c>
      <c r="AA2153" s="282" t="b">
        <f t="shared" ca="1" si="34"/>
        <v>0</v>
      </c>
      <c r="AB2153" s="305"/>
    </row>
    <row r="2154" spans="1:28" x14ac:dyDescent="0.25">
      <c r="A2154" s="281" t="str">
        <f ca="1">no.</f>
        <v/>
      </c>
      <c r="B2154" s="281"/>
      <c r="C2154" s="282"/>
      <c r="D2154" s="282"/>
      <c r="E2154" s="282" t="str">
        <f ca="1">position</f>
        <v/>
      </c>
      <c r="F2154" s="282"/>
      <c r="G2154" s="282"/>
      <c r="H2154" s="282"/>
      <c r="I2154" s="282"/>
      <c r="J2154" s="335"/>
      <c r="K2154" s="282"/>
      <c r="L2154" s="282"/>
      <c r="M2154" s="282"/>
      <c r="N2154" s="282"/>
      <c r="O2154" s="281"/>
      <c r="P2154" s="360" t="str">
        <f ca="1">rescore_patient</f>
        <v/>
      </c>
      <c r="Q2154" s="330" t="str">
        <f ca="1">quantity</f>
        <v/>
      </c>
      <c r="R2154" s="281"/>
      <c r="S2154" s="282"/>
      <c r="T2154" s="282"/>
      <c r="U2154" s="282"/>
      <c r="V2154" s="305"/>
      <c r="W2154" s="305"/>
      <c r="X2154" s="305"/>
      <c r="Y2154" s="282"/>
      <c r="Z2154" s="282" t="e" vm="1">
        <f ca="1">_xlfn.IFS(AND(ISNUMBER(SEARCH("N?m l*", CUSTOMER[[#This Row],[Service Type]], 1)), CUSTOMER[[#This Row],[Count ST]] = TRUE), CUSTOMER[[#This Row],[Quantity]], AND($Y$10:$Y2154 = TRUE, COUNTIFS($H$10:$H2154, CUSTOMER[[#This Row],[Booking]], $J$10:$J2154, CUSTOMER[[#This Row],[Order Date]], $F$10:$F2154, "&lt;&gt;"&amp;"N?m l*")=1), 1, TRUE,  "")</f>
        <v>#NAME?</v>
      </c>
      <c r="AA2154" s="282" t="b">
        <f t="shared" ca="1" si="34"/>
        <v>0</v>
      </c>
      <c r="AB2154" s="305"/>
    </row>
    <row r="2155" spans="1:28" x14ac:dyDescent="0.25">
      <c r="A2155" s="281" t="str">
        <f ca="1">no.</f>
        <v/>
      </c>
      <c r="B2155" s="281"/>
      <c r="C2155" s="282"/>
      <c r="D2155" s="282"/>
      <c r="E2155" s="282" t="str">
        <f ca="1">position</f>
        <v/>
      </c>
      <c r="F2155" s="282"/>
      <c r="G2155" s="282"/>
      <c r="H2155" s="282"/>
      <c r="I2155" s="282"/>
      <c r="J2155" s="335"/>
      <c r="K2155" s="282"/>
      <c r="L2155" s="282"/>
      <c r="M2155" s="282"/>
      <c r="N2155" s="282"/>
      <c r="O2155" s="281"/>
      <c r="P2155" s="360" t="str">
        <f ca="1">rescore_patient</f>
        <v/>
      </c>
      <c r="Q2155" s="330" t="str">
        <f ca="1">quantity</f>
        <v/>
      </c>
      <c r="R2155" s="281"/>
      <c r="S2155" s="282"/>
      <c r="T2155" s="282"/>
      <c r="U2155" s="282"/>
      <c r="V2155" s="305"/>
      <c r="W2155" s="305"/>
      <c r="X2155" s="305"/>
      <c r="Y2155" s="282"/>
      <c r="Z2155" s="282" t="e" vm="1">
        <f ca="1">_xlfn.IFS(AND(ISNUMBER(SEARCH("N?m l*", CUSTOMER[[#This Row],[Service Type]], 1)), CUSTOMER[[#This Row],[Count ST]] = TRUE), CUSTOMER[[#This Row],[Quantity]], AND($Y$10:$Y2155 = TRUE, COUNTIFS($H$10:$H2155, CUSTOMER[[#This Row],[Booking]], $J$10:$J2155, CUSTOMER[[#This Row],[Order Date]], $F$10:$F2155, "&lt;&gt;"&amp;"N?m l*")=1), 1, TRUE,  "")</f>
        <v>#NAME?</v>
      </c>
      <c r="AA2155" s="282" t="b">
        <f t="shared" ca="1" si="34"/>
        <v>0</v>
      </c>
      <c r="AB2155" s="305"/>
    </row>
    <row r="2156" spans="1:28" x14ac:dyDescent="0.25">
      <c r="A2156" s="281" t="str">
        <f ca="1">no.</f>
        <v/>
      </c>
      <c r="B2156" s="281"/>
      <c r="C2156" s="282"/>
      <c r="D2156" s="282"/>
      <c r="E2156" s="282" t="str">
        <f ca="1">position</f>
        <v/>
      </c>
      <c r="F2156" s="282"/>
      <c r="G2156" s="282"/>
      <c r="H2156" s="282"/>
      <c r="I2156" s="282"/>
      <c r="J2156" s="335"/>
      <c r="K2156" s="282"/>
      <c r="L2156" s="282"/>
      <c r="M2156" s="282"/>
      <c r="N2156" s="282"/>
      <c r="O2156" s="281"/>
      <c r="P2156" s="360" t="str">
        <f ca="1">rescore_patient</f>
        <v/>
      </c>
      <c r="Q2156" s="330" t="str">
        <f ca="1">quantity</f>
        <v/>
      </c>
      <c r="R2156" s="281"/>
      <c r="S2156" s="282"/>
      <c r="T2156" s="282"/>
      <c r="U2156" s="282"/>
      <c r="V2156" s="305"/>
      <c r="W2156" s="305"/>
      <c r="X2156" s="305"/>
      <c r="Y2156" s="282"/>
      <c r="Z2156" s="282" t="e" vm="1">
        <f ca="1">_xlfn.IFS(AND(ISNUMBER(SEARCH("N?m l*", CUSTOMER[[#This Row],[Service Type]], 1)), CUSTOMER[[#This Row],[Count ST]] = TRUE), CUSTOMER[[#This Row],[Quantity]], AND($Y$10:$Y2156 = TRUE, COUNTIFS($H$10:$H2156, CUSTOMER[[#This Row],[Booking]], $J$10:$J2156, CUSTOMER[[#This Row],[Order Date]], $F$10:$F2156, "&lt;&gt;"&amp;"N?m l*")=1), 1, TRUE,  "")</f>
        <v>#NAME?</v>
      </c>
      <c r="AA2156" s="282" t="b">
        <f t="shared" ca="1" si="34"/>
        <v>0</v>
      </c>
      <c r="AB2156" s="305"/>
    </row>
    <row r="2157" spans="1:28" x14ac:dyDescent="0.25">
      <c r="A2157" s="281" t="str">
        <f ca="1">no.</f>
        <v/>
      </c>
      <c r="B2157" s="281"/>
      <c r="C2157" s="282"/>
      <c r="D2157" s="282"/>
      <c r="E2157" s="282" t="str">
        <f ca="1">position</f>
        <v/>
      </c>
      <c r="F2157" s="282"/>
      <c r="G2157" s="282"/>
      <c r="H2157" s="282"/>
      <c r="I2157" s="282"/>
      <c r="J2157" s="335"/>
      <c r="K2157" s="282"/>
      <c r="L2157" s="282"/>
      <c r="M2157" s="282"/>
      <c r="N2157" s="282"/>
      <c r="O2157" s="281"/>
      <c r="P2157" s="360" t="str">
        <f ca="1">rescore_patient</f>
        <v/>
      </c>
      <c r="Q2157" s="330" t="str">
        <f ca="1">quantity</f>
        <v/>
      </c>
      <c r="R2157" s="281"/>
      <c r="S2157" s="282"/>
      <c r="T2157" s="282"/>
      <c r="U2157" s="282"/>
      <c r="V2157" s="305"/>
      <c r="W2157" s="305"/>
      <c r="X2157" s="305"/>
      <c r="Y2157" s="282"/>
      <c r="Z2157" s="282" t="e" vm="1">
        <f ca="1">_xlfn.IFS(AND(ISNUMBER(SEARCH("N?m l*", CUSTOMER[[#This Row],[Service Type]], 1)), CUSTOMER[[#This Row],[Count ST]] = TRUE), CUSTOMER[[#This Row],[Quantity]], AND($Y$10:$Y2157 = TRUE, COUNTIFS($H$10:$H2157, CUSTOMER[[#This Row],[Booking]], $J$10:$J2157, CUSTOMER[[#This Row],[Order Date]], $F$10:$F2157, "&lt;&gt;"&amp;"N?m l*")=1), 1, TRUE,  "")</f>
        <v>#NAME?</v>
      </c>
      <c r="AA2157" s="282" t="b">
        <f t="shared" ca="1" si="34"/>
        <v>0</v>
      </c>
      <c r="AB2157" s="305"/>
    </row>
    <row r="2158" spans="1:28" x14ac:dyDescent="0.25">
      <c r="A2158" s="281" t="str">
        <f ca="1">no.</f>
        <v/>
      </c>
      <c r="B2158" s="281"/>
      <c r="C2158" s="282"/>
      <c r="D2158" s="282"/>
      <c r="E2158" s="282" t="str">
        <f ca="1">position</f>
        <v/>
      </c>
      <c r="F2158" s="282"/>
      <c r="G2158" s="282"/>
      <c r="H2158" s="282"/>
      <c r="I2158" s="282"/>
      <c r="J2158" s="335"/>
      <c r="K2158" s="282"/>
      <c r="L2158" s="282"/>
      <c r="M2158" s="282"/>
      <c r="N2158" s="282"/>
      <c r="O2158" s="281"/>
      <c r="P2158" s="360" t="str">
        <f ca="1">rescore_patient</f>
        <v/>
      </c>
      <c r="Q2158" s="330" t="str">
        <f ca="1">quantity</f>
        <v/>
      </c>
      <c r="R2158" s="281"/>
      <c r="S2158" s="282"/>
      <c r="T2158" s="282"/>
      <c r="U2158" s="282"/>
      <c r="V2158" s="305"/>
      <c r="W2158" s="305"/>
      <c r="X2158" s="305"/>
      <c r="Y2158" s="282"/>
      <c r="Z2158" s="282" t="e" vm="1">
        <f ca="1">_xlfn.IFS(AND(ISNUMBER(SEARCH("N?m l*", CUSTOMER[[#This Row],[Service Type]], 1)), CUSTOMER[[#This Row],[Count ST]] = TRUE), CUSTOMER[[#This Row],[Quantity]], AND($Y$10:$Y2158 = TRUE, COUNTIFS($H$10:$H2158, CUSTOMER[[#This Row],[Booking]], $J$10:$J2158, CUSTOMER[[#This Row],[Order Date]], $F$10:$F2158, "&lt;&gt;"&amp;"N?m l*")=1), 1, TRUE,  "")</f>
        <v>#NAME?</v>
      </c>
      <c r="AA2158" s="282" t="b">
        <f t="shared" ca="1" si="34"/>
        <v>0</v>
      </c>
      <c r="AB2158" s="305"/>
    </row>
    <row r="2159" spans="1:28" x14ac:dyDescent="0.25">
      <c r="A2159" s="281" t="str">
        <f ca="1">no.</f>
        <v/>
      </c>
      <c r="B2159" s="281"/>
      <c r="C2159" s="282"/>
      <c r="D2159" s="282"/>
      <c r="E2159" s="282" t="str">
        <f ca="1">position</f>
        <v/>
      </c>
      <c r="F2159" s="282"/>
      <c r="G2159" s="282"/>
      <c r="H2159" s="282"/>
      <c r="I2159" s="282"/>
      <c r="J2159" s="335"/>
      <c r="K2159" s="282"/>
      <c r="L2159" s="282"/>
      <c r="M2159" s="282"/>
      <c r="N2159" s="282"/>
      <c r="O2159" s="281"/>
      <c r="P2159" s="360" t="str">
        <f ca="1">rescore_patient</f>
        <v/>
      </c>
      <c r="Q2159" s="330" t="str">
        <f ca="1">quantity</f>
        <v/>
      </c>
      <c r="R2159" s="281"/>
      <c r="S2159" s="282"/>
      <c r="T2159" s="282"/>
      <c r="U2159" s="282"/>
      <c r="V2159" s="305"/>
      <c r="W2159" s="305"/>
      <c r="X2159" s="305"/>
      <c r="Y2159" s="282"/>
      <c r="Z2159" s="282" t="e" vm="1">
        <f ca="1">_xlfn.IFS(AND(ISNUMBER(SEARCH("N?m l*", CUSTOMER[[#This Row],[Service Type]], 1)), CUSTOMER[[#This Row],[Count ST]] = TRUE), CUSTOMER[[#This Row],[Quantity]], AND($Y$10:$Y2159 = TRUE, COUNTIFS($H$10:$H2159, CUSTOMER[[#This Row],[Booking]], $J$10:$J2159, CUSTOMER[[#This Row],[Order Date]], $F$10:$F2159, "&lt;&gt;"&amp;"N?m l*")=1), 1, TRUE,  "")</f>
        <v>#NAME?</v>
      </c>
      <c r="AA2159" s="282" t="b">
        <f t="shared" ca="1" si="34"/>
        <v>0</v>
      </c>
      <c r="AB2159" s="305"/>
    </row>
    <row r="2160" spans="1:28" x14ac:dyDescent="0.25">
      <c r="A2160" s="281" t="str">
        <f ca="1">no.</f>
        <v/>
      </c>
      <c r="B2160" s="281"/>
      <c r="C2160" s="282"/>
      <c r="D2160" s="282"/>
      <c r="E2160" s="282" t="str">
        <f ca="1">position</f>
        <v/>
      </c>
      <c r="F2160" s="282"/>
      <c r="G2160" s="282"/>
      <c r="H2160" s="282"/>
      <c r="I2160" s="282"/>
      <c r="J2160" s="335"/>
      <c r="K2160" s="282"/>
      <c r="L2160" s="282"/>
      <c r="M2160" s="282"/>
      <c r="N2160" s="282"/>
      <c r="O2160" s="281"/>
      <c r="P2160" s="360" t="str">
        <f ca="1">rescore_patient</f>
        <v/>
      </c>
      <c r="Q2160" s="330" t="str">
        <f ca="1">quantity</f>
        <v/>
      </c>
      <c r="R2160" s="281"/>
      <c r="S2160" s="282"/>
      <c r="T2160" s="282"/>
      <c r="U2160" s="282"/>
      <c r="V2160" s="305"/>
      <c r="W2160" s="305"/>
      <c r="X2160" s="305"/>
      <c r="Y2160" s="282"/>
      <c r="Z2160" s="282" t="e" vm="1">
        <f ca="1">_xlfn.IFS(AND(ISNUMBER(SEARCH("N?m l*", CUSTOMER[[#This Row],[Service Type]], 1)), CUSTOMER[[#This Row],[Count ST]] = TRUE), CUSTOMER[[#This Row],[Quantity]], AND($Y$10:$Y2160 = TRUE, COUNTIFS($H$10:$H2160, CUSTOMER[[#This Row],[Booking]], $J$10:$J2160, CUSTOMER[[#This Row],[Order Date]], $F$10:$F2160, "&lt;&gt;"&amp;"N?m l*")=1), 1, TRUE,  "")</f>
        <v>#NAME?</v>
      </c>
      <c r="AA2160" s="282" t="b">
        <f t="shared" ca="1" si="34"/>
        <v>0</v>
      </c>
      <c r="AB2160" s="305"/>
    </row>
    <row r="2161" spans="1:28" x14ac:dyDescent="0.25">
      <c r="A2161" s="281" t="str">
        <f ca="1">no.</f>
        <v/>
      </c>
      <c r="B2161" s="281"/>
      <c r="C2161" s="282"/>
      <c r="D2161" s="282"/>
      <c r="E2161" s="282" t="str">
        <f ca="1">position</f>
        <v/>
      </c>
      <c r="F2161" s="282"/>
      <c r="G2161" s="282"/>
      <c r="H2161" s="282"/>
      <c r="I2161" s="282"/>
      <c r="J2161" s="335"/>
      <c r="K2161" s="282"/>
      <c r="L2161" s="282"/>
      <c r="M2161" s="282"/>
      <c r="N2161" s="282"/>
      <c r="O2161" s="281"/>
      <c r="P2161" s="360" t="str">
        <f ca="1">rescore_patient</f>
        <v/>
      </c>
      <c r="Q2161" s="330" t="str">
        <f ca="1">quantity</f>
        <v/>
      </c>
      <c r="R2161" s="281"/>
      <c r="S2161" s="282"/>
      <c r="T2161" s="282"/>
      <c r="U2161" s="282"/>
      <c r="V2161" s="305"/>
      <c r="W2161" s="305"/>
      <c r="X2161" s="305"/>
      <c r="Y2161" s="282"/>
      <c r="Z2161" s="282" t="e" vm="1">
        <f ca="1">_xlfn.IFS(AND(ISNUMBER(SEARCH("N?m l*", CUSTOMER[[#This Row],[Service Type]], 1)), CUSTOMER[[#This Row],[Count ST]] = TRUE), CUSTOMER[[#This Row],[Quantity]], AND($Y$10:$Y2161 = TRUE, COUNTIFS($H$10:$H2161, CUSTOMER[[#This Row],[Booking]], $J$10:$J2161, CUSTOMER[[#This Row],[Order Date]], $F$10:$F2161, "&lt;&gt;"&amp;"N?m l*")=1), 1, TRUE,  "")</f>
        <v>#NAME?</v>
      </c>
      <c r="AA2161" s="282" t="b">
        <f t="shared" ca="1" si="34"/>
        <v>0</v>
      </c>
      <c r="AB2161" s="305"/>
    </row>
    <row r="2162" spans="1:28" x14ac:dyDescent="0.25">
      <c r="A2162" s="281" t="str">
        <f ca="1">no.</f>
        <v/>
      </c>
      <c r="B2162" s="281"/>
      <c r="C2162" s="282"/>
      <c r="D2162" s="282"/>
      <c r="E2162" s="282" t="str">
        <f ca="1">position</f>
        <v/>
      </c>
      <c r="F2162" s="282"/>
      <c r="G2162" s="282"/>
      <c r="H2162" s="282"/>
      <c r="I2162" s="282"/>
      <c r="J2162" s="335"/>
      <c r="K2162" s="282"/>
      <c r="L2162" s="282"/>
      <c r="M2162" s="282"/>
      <c r="N2162" s="282"/>
      <c r="O2162" s="281"/>
      <c r="P2162" s="360" t="str">
        <f ca="1">rescore_patient</f>
        <v/>
      </c>
      <c r="Q2162" s="330" t="str">
        <f ca="1">quantity</f>
        <v/>
      </c>
      <c r="R2162" s="281"/>
      <c r="S2162" s="282"/>
      <c r="T2162" s="282"/>
      <c r="U2162" s="282"/>
      <c r="V2162" s="305"/>
      <c r="W2162" s="305"/>
      <c r="X2162" s="305"/>
      <c r="Y2162" s="282"/>
      <c r="Z2162" s="282" t="e" vm="1">
        <f ca="1">_xlfn.IFS(AND(ISNUMBER(SEARCH("N?m l*", CUSTOMER[[#This Row],[Service Type]], 1)), CUSTOMER[[#This Row],[Count ST]] = TRUE), CUSTOMER[[#This Row],[Quantity]], AND($Y$10:$Y2162 = TRUE, COUNTIFS($H$10:$H2162, CUSTOMER[[#This Row],[Booking]], $J$10:$J2162, CUSTOMER[[#This Row],[Order Date]], $F$10:$F2162, "&lt;&gt;"&amp;"N?m l*")=1), 1, TRUE,  "")</f>
        <v>#NAME?</v>
      </c>
      <c r="AA2162" s="282" t="b">
        <f t="shared" ca="1" si="34"/>
        <v>0</v>
      </c>
      <c r="AB2162" s="305"/>
    </row>
    <row r="2163" spans="1:28" x14ac:dyDescent="0.25">
      <c r="A2163" s="281" t="str">
        <f ca="1">no.</f>
        <v/>
      </c>
      <c r="B2163" s="281"/>
      <c r="C2163" s="282"/>
      <c r="D2163" s="282"/>
      <c r="E2163" s="282" t="str">
        <f ca="1">position</f>
        <v/>
      </c>
      <c r="F2163" s="282"/>
      <c r="G2163" s="282"/>
      <c r="H2163" s="282"/>
      <c r="I2163" s="282"/>
      <c r="J2163" s="335"/>
      <c r="K2163" s="282"/>
      <c r="L2163" s="282"/>
      <c r="M2163" s="282"/>
      <c r="N2163" s="282"/>
      <c r="O2163" s="281"/>
      <c r="P2163" s="360" t="str">
        <f ca="1">rescore_patient</f>
        <v/>
      </c>
      <c r="Q2163" s="330" t="str">
        <f ca="1">quantity</f>
        <v/>
      </c>
      <c r="R2163" s="281"/>
      <c r="S2163" s="282"/>
      <c r="T2163" s="282"/>
      <c r="U2163" s="282"/>
      <c r="V2163" s="305"/>
      <c r="W2163" s="305"/>
      <c r="X2163" s="305"/>
      <c r="Y2163" s="282"/>
      <c r="Z2163" s="282" t="e" vm="1">
        <f ca="1">_xlfn.IFS(AND(ISNUMBER(SEARCH("N?m l*", CUSTOMER[[#This Row],[Service Type]], 1)), CUSTOMER[[#This Row],[Count ST]] = TRUE), CUSTOMER[[#This Row],[Quantity]], AND($Y$10:$Y2163 = TRUE, COUNTIFS($H$10:$H2163, CUSTOMER[[#This Row],[Booking]], $J$10:$J2163, CUSTOMER[[#This Row],[Order Date]], $F$10:$F2163, "&lt;&gt;"&amp;"N?m l*")=1), 1, TRUE,  "")</f>
        <v>#NAME?</v>
      </c>
      <c r="AA2163" s="282" t="b">
        <f t="shared" ca="1" si="34"/>
        <v>0</v>
      </c>
      <c r="AB2163" s="305"/>
    </row>
    <row r="2164" spans="1:28" x14ac:dyDescent="0.25">
      <c r="A2164" s="281" t="str">
        <f ca="1">no.</f>
        <v/>
      </c>
      <c r="B2164" s="281"/>
      <c r="C2164" s="282"/>
      <c r="D2164" s="282"/>
      <c r="E2164" s="282" t="str">
        <f ca="1">position</f>
        <v/>
      </c>
      <c r="F2164" s="282"/>
      <c r="G2164" s="282"/>
      <c r="H2164" s="282"/>
      <c r="I2164" s="282"/>
      <c r="J2164" s="335"/>
      <c r="K2164" s="282"/>
      <c r="L2164" s="282"/>
      <c r="M2164" s="282"/>
      <c r="N2164" s="282"/>
      <c r="O2164" s="281"/>
      <c r="P2164" s="360" t="str">
        <f ca="1">rescore_patient</f>
        <v/>
      </c>
      <c r="Q2164" s="330" t="str">
        <f ca="1">quantity</f>
        <v/>
      </c>
      <c r="R2164" s="281"/>
      <c r="S2164" s="282"/>
      <c r="T2164" s="282"/>
      <c r="U2164" s="282"/>
      <c r="V2164" s="305"/>
      <c r="W2164" s="305"/>
      <c r="X2164" s="305"/>
      <c r="Y2164" s="282"/>
      <c r="Z2164" s="282" t="e" vm="1">
        <f ca="1">_xlfn.IFS(AND(ISNUMBER(SEARCH("N?m l*", CUSTOMER[[#This Row],[Service Type]], 1)), CUSTOMER[[#This Row],[Count ST]] = TRUE), CUSTOMER[[#This Row],[Quantity]], AND($Y$10:$Y2164 = TRUE, COUNTIFS($H$10:$H2164, CUSTOMER[[#This Row],[Booking]], $J$10:$J2164, CUSTOMER[[#This Row],[Order Date]], $F$10:$F2164, "&lt;&gt;"&amp;"N?m l*")=1), 1, TRUE,  "")</f>
        <v>#NAME?</v>
      </c>
      <c r="AA2164" s="282" t="b">
        <f t="shared" ca="1" si="34"/>
        <v>0</v>
      </c>
      <c r="AB2164" s="305"/>
    </row>
    <row r="2165" spans="1:28" x14ac:dyDescent="0.25">
      <c r="A2165" s="281" t="str">
        <f ca="1">no.</f>
        <v/>
      </c>
      <c r="B2165" s="281"/>
      <c r="C2165" s="282"/>
      <c r="D2165" s="282"/>
      <c r="E2165" s="282" t="str">
        <f ca="1">position</f>
        <v/>
      </c>
      <c r="F2165" s="282"/>
      <c r="G2165" s="282"/>
      <c r="H2165" s="282"/>
      <c r="I2165" s="282"/>
      <c r="J2165" s="335"/>
      <c r="K2165" s="282"/>
      <c r="L2165" s="282"/>
      <c r="M2165" s="282"/>
      <c r="N2165" s="282"/>
      <c r="O2165" s="281"/>
      <c r="P2165" s="360" t="str">
        <f ca="1">rescore_patient</f>
        <v/>
      </c>
      <c r="Q2165" s="330" t="str">
        <f ca="1">quantity</f>
        <v/>
      </c>
      <c r="R2165" s="281"/>
      <c r="S2165" s="282"/>
      <c r="T2165" s="282"/>
      <c r="U2165" s="282"/>
      <c r="V2165" s="305"/>
      <c r="W2165" s="305"/>
      <c r="X2165" s="305"/>
      <c r="Y2165" s="282"/>
      <c r="Z2165" s="282" t="e" vm="1">
        <f ca="1">_xlfn.IFS(AND(ISNUMBER(SEARCH("N?m l*", CUSTOMER[[#This Row],[Service Type]], 1)), CUSTOMER[[#This Row],[Count ST]] = TRUE), CUSTOMER[[#This Row],[Quantity]], AND($Y$10:$Y2165 = TRUE, COUNTIFS($H$10:$H2165, CUSTOMER[[#This Row],[Booking]], $J$10:$J2165, CUSTOMER[[#This Row],[Order Date]], $F$10:$F2165, "&lt;&gt;"&amp;"N?m l*")=1), 1, TRUE,  "")</f>
        <v>#NAME?</v>
      </c>
      <c r="AA2165" s="282" t="b">
        <f t="shared" ca="1" si="34"/>
        <v>0</v>
      </c>
      <c r="AB2165" s="305"/>
    </row>
    <row r="2166" spans="1:28" x14ac:dyDescent="0.25">
      <c r="A2166" s="281" t="str">
        <f ca="1">no.</f>
        <v/>
      </c>
      <c r="B2166" s="281"/>
      <c r="C2166" s="282"/>
      <c r="D2166" s="282"/>
      <c r="E2166" s="282" t="str">
        <f ca="1">position</f>
        <v/>
      </c>
      <c r="F2166" s="282"/>
      <c r="G2166" s="282"/>
      <c r="H2166" s="282"/>
      <c r="I2166" s="282"/>
      <c r="J2166" s="335"/>
      <c r="K2166" s="282"/>
      <c r="L2166" s="282"/>
      <c r="M2166" s="282"/>
      <c r="N2166" s="282"/>
      <c r="O2166" s="281"/>
      <c r="P2166" s="360" t="str">
        <f ca="1">rescore_patient</f>
        <v/>
      </c>
      <c r="Q2166" s="330" t="str">
        <f ca="1">quantity</f>
        <v/>
      </c>
      <c r="R2166" s="281"/>
      <c r="S2166" s="282"/>
      <c r="T2166" s="282"/>
      <c r="U2166" s="282"/>
      <c r="V2166" s="305"/>
      <c r="W2166" s="305"/>
      <c r="X2166" s="305"/>
      <c r="Y2166" s="282"/>
      <c r="Z2166" s="282" t="e" vm="1">
        <f ca="1">_xlfn.IFS(AND(ISNUMBER(SEARCH("N?m l*", CUSTOMER[[#This Row],[Service Type]], 1)), CUSTOMER[[#This Row],[Count ST]] = TRUE), CUSTOMER[[#This Row],[Quantity]], AND($Y$10:$Y2166 = TRUE, COUNTIFS($H$10:$H2166, CUSTOMER[[#This Row],[Booking]], $J$10:$J2166, CUSTOMER[[#This Row],[Order Date]], $F$10:$F2166, "&lt;&gt;"&amp;"N?m l*")=1), 1, TRUE,  "")</f>
        <v>#NAME?</v>
      </c>
      <c r="AA2166" s="282" t="b">
        <f t="shared" ca="1" si="34"/>
        <v>0</v>
      </c>
      <c r="AB2166" s="305"/>
    </row>
    <row r="2167" spans="1:28" x14ac:dyDescent="0.25">
      <c r="A2167" s="281" t="str">
        <f ca="1">no.</f>
        <v/>
      </c>
      <c r="B2167" s="281"/>
      <c r="C2167" s="282"/>
      <c r="D2167" s="282"/>
      <c r="E2167" s="282" t="str">
        <f ca="1">position</f>
        <v/>
      </c>
      <c r="F2167" s="282"/>
      <c r="G2167" s="282"/>
      <c r="H2167" s="282"/>
      <c r="I2167" s="282"/>
      <c r="J2167" s="335"/>
      <c r="K2167" s="282"/>
      <c r="L2167" s="282"/>
      <c r="M2167" s="282"/>
      <c r="N2167" s="282"/>
      <c r="O2167" s="281"/>
      <c r="P2167" s="360" t="str">
        <f ca="1">rescore_patient</f>
        <v/>
      </c>
      <c r="Q2167" s="330" t="str">
        <f ca="1">quantity</f>
        <v/>
      </c>
      <c r="R2167" s="281"/>
      <c r="S2167" s="282"/>
      <c r="T2167" s="282"/>
      <c r="U2167" s="282"/>
      <c r="V2167" s="305"/>
      <c r="W2167" s="305"/>
      <c r="X2167" s="305"/>
      <c r="Y2167" s="282"/>
      <c r="Z2167" s="282" t="e" vm="1">
        <f ca="1">_xlfn.IFS(AND(ISNUMBER(SEARCH("N?m l*", CUSTOMER[[#This Row],[Service Type]], 1)), CUSTOMER[[#This Row],[Count ST]] = TRUE), CUSTOMER[[#This Row],[Quantity]], AND($Y$10:$Y2167 = TRUE, COUNTIFS($H$10:$H2167, CUSTOMER[[#This Row],[Booking]], $J$10:$J2167, CUSTOMER[[#This Row],[Order Date]], $F$10:$F2167, "&lt;&gt;"&amp;"N?m l*")=1), 1, TRUE,  "")</f>
        <v>#NAME?</v>
      </c>
      <c r="AA2167" s="282" t="b">
        <f t="shared" ca="1" si="34"/>
        <v>0</v>
      </c>
      <c r="AB2167" s="305"/>
    </row>
    <row r="2168" spans="1:28" x14ac:dyDescent="0.25">
      <c r="A2168" s="281" t="str">
        <f ca="1">no.</f>
        <v/>
      </c>
      <c r="B2168" s="281"/>
      <c r="C2168" s="282"/>
      <c r="D2168" s="282"/>
      <c r="E2168" s="282" t="str">
        <f ca="1">position</f>
        <v/>
      </c>
      <c r="F2168" s="282"/>
      <c r="G2168" s="282"/>
      <c r="H2168" s="282"/>
      <c r="I2168" s="282"/>
      <c r="J2168" s="335"/>
      <c r="K2168" s="282"/>
      <c r="L2168" s="282"/>
      <c r="M2168" s="282"/>
      <c r="N2168" s="282"/>
      <c r="O2168" s="281"/>
      <c r="P2168" s="360" t="str">
        <f ca="1">rescore_patient</f>
        <v/>
      </c>
      <c r="Q2168" s="330" t="str">
        <f ca="1">quantity</f>
        <v/>
      </c>
      <c r="R2168" s="281"/>
      <c r="S2168" s="282"/>
      <c r="T2168" s="282"/>
      <c r="U2168" s="282"/>
      <c r="V2168" s="305"/>
      <c r="W2168" s="305"/>
      <c r="X2168" s="305"/>
      <c r="Y2168" s="282"/>
      <c r="Z2168" s="282" t="e" vm="1">
        <f ca="1">_xlfn.IFS(AND(ISNUMBER(SEARCH("N?m l*", CUSTOMER[[#This Row],[Service Type]], 1)), CUSTOMER[[#This Row],[Count ST]] = TRUE), CUSTOMER[[#This Row],[Quantity]], AND($Y$10:$Y2168 = TRUE, COUNTIFS($H$10:$H2168, CUSTOMER[[#This Row],[Booking]], $J$10:$J2168, CUSTOMER[[#This Row],[Order Date]], $F$10:$F2168, "&lt;&gt;"&amp;"N?m l*")=1), 1, TRUE,  "")</f>
        <v>#NAME?</v>
      </c>
      <c r="AA2168" s="282" t="b">
        <f t="shared" ca="1" si="34"/>
        <v>0</v>
      </c>
      <c r="AB2168" s="305"/>
    </row>
    <row r="2169" spans="1:28" x14ac:dyDescent="0.25">
      <c r="A2169" s="281" t="str">
        <f ca="1">no.</f>
        <v/>
      </c>
      <c r="B2169" s="281"/>
      <c r="C2169" s="282"/>
      <c r="D2169" s="282"/>
      <c r="E2169" s="282" t="str">
        <f ca="1">position</f>
        <v/>
      </c>
      <c r="F2169" s="282"/>
      <c r="G2169" s="282"/>
      <c r="H2169" s="282"/>
      <c r="I2169" s="282"/>
      <c r="J2169" s="335"/>
      <c r="K2169" s="282"/>
      <c r="L2169" s="282"/>
      <c r="M2169" s="282"/>
      <c r="N2169" s="282"/>
      <c r="O2169" s="281"/>
      <c r="P2169" s="360" t="str">
        <f ca="1">rescore_patient</f>
        <v/>
      </c>
      <c r="Q2169" s="330" t="str">
        <f ca="1">quantity</f>
        <v/>
      </c>
      <c r="R2169" s="281"/>
      <c r="S2169" s="282"/>
      <c r="T2169" s="282"/>
      <c r="U2169" s="282"/>
      <c r="V2169" s="305"/>
      <c r="W2169" s="305"/>
      <c r="X2169" s="305"/>
      <c r="Y2169" s="282"/>
      <c r="Z2169" s="282" t="e" vm="1">
        <f ca="1">_xlfn.IFS(AND(ISNUMBER(SEARCH("N?m l*", CUSTOMER[[#This Row],[Service Type]], 1)), CUSTOMER[[#This Row],[Count ST]] = TRUE), CUSTOMER[[#This Row],[Quantity]], AND($Y$10:$Y2169 = TRUE, COUNTIFS($H$10:$H2169, CUSTOMER[[#This Row],[Booking]], $J$10:$J2169, CUSTOMER[[#This Row],[Order Date]], $F$10:$F2169, "&lt;&gt;"&amp;"N?m l*")=1), 1, TRUE,  "")</f>
        <v>#NAME?</v>
      </c>
      <c r="AA2169" s="282" t="b">
        <f t="shared" ca="1" si="34"/>
        <v>0</v>
      </c>
      <c r="AB2169" s="305"/>
    </row>
    <row r="2170" spans="1:28" x14ac:dyDescent="0.25">
      <c r="A2170" s="281" t="str">
        <f ca="1">no.</f>
        <v/>
      </c>
      <c r="B2170" s="281"/>
      <c r="C2170" s="282"/>
      <c r="D2170" s="282"/>
      <c r="E2170" s="282" t="str">
        <f ca="1">position</f>
        <v/>
      </c>
      <c r="F2170" s="282"/>
      <c r="G2170" s="282"/>
      <c r="H2170" s="282"/>
      <c r="I2170" s="282"/>
      <c r="J2170" s="335"/>
      <c r="K2170" s="282"/>
      <c r="L2170" s="282"/>
      <c r="M2170" s="282"/>
      <c r="N2170" s="282"/>
      <c r="O2170" s="281"/>
      <c r="P2170" s="360" t="str">
        <f ca="1">rescore_patient</f>
        <v/>
      </c>
      <c r="Q2170" s="330" t="str">
        <f ca="1">quantity</f>
        <v/>
      </c>
      <c r="R2170" s="281"/>
      <c r="S2170" s="282"/>
      <c r="T2170" s="282"/>
      <c r="U2170" s="282"/>
      <c r="V2170" s="305"/>
      <c r="W2170" s="305"/>
      <c r="X2170" s="305"/>
      <c r="Y2170" s="282"/>
      <c r="Z2170" s="282" t="e" vm="1">
        <f ca="1">_xlfn.IFS(AND(ISNUMBER(SEARCH("N?m l*", CUSTOMER[[#This Row],[Service Type]], 1)), CUSTOMER[[#This Row],[Count ST]] = TRUE), CUSTOMER[[#This Row],[Quantity]], AND($Y$10:$Y2170 = TRUE, COUNTIFS($H$10:$H2170, CUSTOMER[[#This Row],[Booking]], $J$10:$J2170, CUSTOMER[[#This Row],[Order Date]], $F$10:$F2170, "&lt;&gt;"&amp;"N?m l*")=1), 1, TRUE,  "")</f>
        <v>#NAME?</v>
      </c>
      <c r="AA2170" s="282" t="b">
        <f t="shared" ca="1" si="34"/>
        <v>0</v>
      </c>
      <c r="AB2170" s="305"/>
    </row>
    <row r="2171" spans="1:28" x14ac:dyDescent="0.25">
      <c r="A2171" s="281" t="str">
        <f ca="1">no.</f>
        <v/>
      </c>
      <c r="B2171" s="281"/>
      <c r="C2171" s="282"/>
      <c r="D2171" s="282"/>
      <c r="E2171" s="282" t="str">
        <f ca="1">position</f>
        <v/>
      </c>
      <c r="F2171" s="282"/>
      <c r="G2171" s="282"/>
      <c r="H2171" s="282"/>
      <c r="I2171" s="282"/>
      <c r="J2171" s="335"/>
      <c r="K2171" s="282"/>
      <c r="L2171" s="282"/>
      <c r="M2171" s="282"/>
      <c r="N2171" s="282"/>
      <c r="O2171" s="281"/>
      <c r="P2171" s="360" t="str">
        <f ca="1">rescore_patient</f>
        <v/>
      </c>
      <c r="Q2171" s="330" t="str">
        <f ca="1">quantity</f>
        <v/>
      </c>
      <c r="R2171" s="281"/>
      <c r="S2171" s="282"/>
      <c r="T2171" s="282"/>
      <c r="U2171" s="282"/>
      <c r="V2171" s="305"/>
      <c r="W2171" s="305"/>
      <c r="X2171" s="305"/>
      <c r="Y2171" s="282"/>
      <c r="Z2171" s="282" t="e" vm="1">
        <f ca="1">_xlfn.IFS(AND(ISNUMBER(SEARCH("N?m l*", CUSTOMER[[#This Row],[Service Type]], 1)), CUSTOMER[[#This Row],[Count ST]] = TRUE), CUSTOMER[[#This Row],[Quantity]], AND($Y$10:$Y2171 = TRUE, COUNTIFS($H$10:$H2171, CUSTOMER[[#This Row],[Booking]], $J$10:$J2171, CUSTOMER[[#This Row],[Order Date]], $F$10:$F2171, "&lt;&gt;"&amp;"N?m l*")=1), 1, TRUE,  "")</f>
        <v>#NAME?</v>
      </c>
      <c r="AA2171" s="282" t="b">
        <f t="shared" ca="1" si="34"/>
        <v>0</v>
      </c>
      <c r="AB2171" s="305"/>
    </row>
    <row r="2172" spans="1:28" x14ac:dyDescent="0.25">
      <c r="A2172" s="281" t="str">
        <f ca="1">no.</f>
        <v/>
      </c>
      <c r="B2172" s="281"/>
      <c r="C2172" s="282"/>
      <c r="D2172" s="282"/>
      <c r="E2172" s="282" t="str">
        <f ca="1">position</f>
        <v/>
      </c>
      <c r="F2172" s="282"/>
      <c r="G2172" s="282"/>
      <c r="H2172" s="282"/>
      <c r="I2172" s="282"/>
      <c r="J2172" s="335"/>
      <c r="K2172" s="282"/>
      <c r="L2172" s="282"/>
      <c r="M2172" s="282"/>
      <c r="N2172" s="282"/>
      <c r="O2172" s="281"/>
      <c r="P2172" s="360" t="str">
        <f ca="1">rescore_patient</f>
        <v/>
      </c>
      <c r="Q2172" s="330" t="str">
        <f ca="1">quantity</f>
        <v/>
      </c>
      <c r="R2172" s="281"/>
      <c r="S2172" s="282"/>
      <c r="T2172" s="282"/>
      <c r="U2172" s="282"/>
      <c r="V2172" s="305"/>
      <c r="W2172" s="305"/>
      <c r="X2172" s="305"/>
      <c r="Y2172" s="282"/>
      <c r="Z2172" s="282" t="e" vm="1">
        <f ca="1">_xlfn.IFS(AND(ISNUMBER(SEARCH("N?m l*", CUSTOMER[[#This Row],[Service Type]], 1)), CUSTOMER[[#This Row],[Count ST]] = TRUE), CUSTOMER[[#This Row],[Quantity]], AND($Y$10:$Y2172 = TRUE, COUNTIFS($H$10:$H2172, CUSTOMER[[#This Row],[Booking]], $J$10:$J2172, CUSTOMER[[#This Row],[Order Date]], $F$10:$F2172, "&lt;&gt;"&amp;"N?m l*")=1), 1, TRUE,  "")</f>
        <v>#NAME?</v>
      </c>
      <c r="AA2172" s="282" t="b">
        <f t="shared" ca="1" si="34"/>
        <v>0</v>
      </c>
      <c r="AB2172" s="305"/>
    </row>
    <row r="2173" spans="1:28" x14ac:dyDescent="0.25">
      <c r="A2173" s="281" t="str">
        <f ca="1">no.</f>
        <v/>
      </c>
      <c r="B2173" s="281"/>
      <c r="C2173" s="282"/>
      <c r="D2173" s="282"/>
      <c r="E2173" s="282" t="str">
        <f ca="1">position</f>
        <v/>
      </c>
      <c r="F2173" s="282"/>
      <c r="G2173" s="282"/>
      <c r="H2173" s="282"/>
      <c r="I2173" s="282"/>
      <c r="J2173" s="335"/>
      <c r="K2173" s="282"/>
      <c r="L2173" s="282"/>
      <c r="M2173" s="282"/>
      <c r="N2173" s="282"/>
      <c r="O2173" s="281"/>
      <c r="P2173" s="360" t="str">
        <f ca="1">rescore_patient</f>
        <v/>
      </c>
      <c r="Q2173" s="330" t="str">
        <f ca="1">quantity</f>
        <v/>
      </c>
      <c r="R2173" s="281"/>
      <c r="S2173" s="282"/>
      <c r="T2173" s="282"/>
      <c r="U2173" s="282"/>
      <c r="V2173" s="305"/>
      <c r="W2173" s="305"/>
      <c r="X2173" s="305"/>
      <c r="Y2173" s="282"/>
      <c r="Z2173" s="282" t="e" vm="1">
        <f ca="1">_xlfn.IFS(AND(ISNUMBER(SEARCH("N?m l*", CUSTOMER[[#This Row],[Service Type]], 1)), CUSTOMER[[#This Row],[Count ST]] = TRUE), CUSTOMER[[#This Row],[Quantity]], AND($Y$10:$Y2173 = TRUE, COUNTIFS($H$10:$H2173, CUSTOMER[[#This Row],[Booking]], $J$10:$J2173, CUSTOMER[[#This Row],[Order Date]], $F$10:$F2173, "&lt;&gt;"&amp;"N?m l*")=1), 1, TRUE,  "")</f>
        <v>#NAME?</v>
      </c>
      <c r="AA2173" s="282" t="b">
        <f t="shared" ca="1" si="34"/>
        <v>0</v>
      </c>
      <c r="AB2173" s="305"/>
    </row>
    <row r="2174" spans="1:28" x14ac:dyDescent="0.25">
      <c r="A2174" s="281" t="str">
        <f ca="1">no.</f>
        <v/>
      </c>
      <c r="B2174" s="281"/>
      <c r="C2174" s="282"/>
      <c r="D2174" s="282"/>
      <c r="E2174" s="282" t="str">
        <f ca="1">position</f>
        <v/>
      </c>
      <c r="F2174" s="282"/>
      <c r="G2174" s="282"/>
      <c r="H2174" s="282"/>
      <c r="I2174" s="282"/>
      <c r="J2174" s="335"/>
      <c r="K2174" s="282"/>
      <c r="L2174" s="282"/>
      <c r="M2174" s="282"/>
      <c r="N2174" s="282"/>
      <c r="O2174" s="281"/>
      <c r="P2174" s="360" t="str">
        <f ca="1">rescore_patient</f>
        <v/>
      </c>
      <c r="Q2174" s="330" t="str">
        <f ca="1">quantity</f>
        <v/>
      </c>
      <c r="R2174" s="281"/>
      <c r="S2174" s="282"/>
      <c r="T2174" s="282"/>
      <c r="U2174" s="282"/>
      <c r="V2174" s="305"/>
      <c r="W2174" s="305"/>
      <c r="X2174" s="305"/>
      <c r="Y2174" s="282"/>
      <c r="Z2174" s="282" t="e" vm="1">
        <f ca="1">_xlfn.IFS(AND(ISNUMBER(SEARCH("N?m l*", CUSTOMER[[#This Row],[Service Type]], 1)), CUSTOMER[[#This Row],[Count ST]] = TRUE), CUSTOMER[[#This Row],[Quantity]], AND($Y$10:$Y2174 = TRUE, COUNTIFS($H$10:$H2174, CUSTOMER[[#This Row],[Booking]], $J$10:$J2174, CUSTOMER[[#This Row],[Order Date]], $F$10:$F2174, "&lt;&gt;"&amp;"N?m l*")=1), 1, TRUE,  "")</f>
        <v>#NAME?</v>
      </c>
      <c r="AA2174" s="282" t="b">
        <f t="shared" ca="1" si="34"/>
        <v>0</v>
      </c>
      <c r="AB2174" s="305"/>
    </row>
    <row r="2175" spans="1:28" x14ac:dyDescent="0.25">
      <c r="A2175" s="281" t="str">
        <f ca="1">no.</f>
        <v/>
      </c>
      <c r="B2175" s="281"/>
      <c r="C2175" s="282"/>
      <c r="D2175" s="282"/>
      <c r="E2175" s="282" t="str">
        <f ca="1">position</f>
        <v/>
      </c>
      <c r="F2175" s="282"/>
      <c r="G2175" s="282"/>
      <c r="H2175" s="282"/>
      <c r="I2175" s="282"/>
      <c r="J2175" s="335"/>
      <c r="K2175" s="282"/>
      <c r="L2175" s="282"/>
      <c r="M2175" s="282"/>
      <c r="N2175" s="282"/>
      <c r="O2175" s="281"/>
      <c r="P2175" s="360" t="str">
        <f ca="1">rescore_patient</f>
        <v/>
      </c>
      <c r="Q2175" s="330" t="str">
        <f ca="1">quantity</f>
        <v/>
      </c>
      <c r="R2175" s="281"/>
      <c r="S2175" s="282"/>
      <c r="T2175" s="282"/>
      <c r="U2175" s="282"/>
      <c r="V2175" s="305"/>
      <c r="W2175" s="305"/>
      <c r="X2175" s="305"/>
      <c r="Y2175" s="282"/>
      <c r="Z2175" s="282" t="e" vm="1">
        <f ca="1">_xlfn.IFS(AND(ISNUMBER(SEARCH("N?m l*", CUSTOMER[[#This Row],[Service Type]], 1)), CUSTOMER[[#This Row],[Count ST]] = TRUE), CUSTOMER[[#This Row],[Quantity]], AND($Y$10:$Y2175 = TRUE, COUNTIFS($H$10:$H2175, CUSTOMER[[#This Row],[Booking]], $J$10:$J2175, CUSTOMER[[#This Row],[Order Date]], $F$10:$F2175, "&lt;&gt;"&amp;"N?m l*")=1), 1, TRUE,  "")</f>
        <v>#NAME?</v>
      </c>
      <c r="AA2175" s="282" t="b">
        <f t="shared" ca="1" si="34"/>
        <v>0</v>
      </c>
      <c r="AB2175" s="305"/>
    </row>
    <row r="2176" spans="1:28" x14ac:dyDescent="0.25">
      <c r="A2176" s="281" t="str">
        <f ca="1">no.</f>
        <v/>
      </c>
      <c r="B2176" s="281"/>
      <c r="C2176" s="282"/>
      <c r="D2176" s="282"/>
      <c r="E2176" s="282" t="str">
        <f ca="1">position</f>
        <v/>
      </c>
      <c r="F2176" s="282"/>
      <c r="G2176" s="282"/>
      <c r="H2176" s="282"/>
      <c r="I2176" s="282"/>
      <c r="J2176" s="335"/>
      <c r="K2176" s="282"/>
      <c r="L2176" s="282"/>
      <c r="M2176" s="282"/>
      <c r="N2176" s="282"/>
      <c r="O2176" s="281"/>
      <c r="P2176" s="360" t="str">
        <f ca="1">rescore_patient</f>
        <v/>
      </c>
      <c r="Q2176" s="330" t="str">
        <f ca="1">quantity</f>
        <v/>
      </c>
      <c r="R2176" s="281"/>
      <c r="S2176" s="282"/>
      <c r="T2176" s="282"/>
      <c r="U2176" s="282"/>
      <c r="V2176" s="305"/>
      <c r="W2176" s="305"/>
      <c r="X2176" s="305"/>
      <c r="Y2176" s="282"/>
      <c r="Z2176" s="282" t="e" vm="1">
        <f ca="1">_xlfn.IFS(AND(ISNUMBER(SEARCH("N?m l*", CUSTOMER[[#This Row],[Service Type]], 1)), CUSTOMER[[#This Row],[Count ST]] = TRUE), CUSTOMER[[#This Row],[Quantity]], AND($Y$10:$Y2176 = TRUE, COUNTIFS($H$10:$H2176, CUSTOMER[[#This Row],[Booking]], $J$10:$J2176, CUSTOMER[[#This Row],[Order Date]], $F$10:$F2176, "&lt;&gt;"&amp;"N?m l*")=1), 1, TRUE,  "")</f>
        <v>#NAME?</v>
      </c>
      <c r="AA2176" s="282" t="b">
        <f t="shared" ca="1" si="34"/>
        <v>0</v>
      </c>
      <c r="AB2176" s="305"/>
    </row>
    <row r="2177" spans="1:28" x14ac:dyDescent="0.25">
      <c r="A2177" s="281" t="str">
        <f ca="1">no.</f>
        <v/>
      </c>
      <c r="B2177" s="281"/>
      <c r="C2177" s="282"/>
      <c r="D2177" s="282"/>
      <c r="E2177" s="282" t="str">
        <f ca="1">position</f>
        <v/>
      </c>
      <c r="F2177" s="282"/>
      <c r="G2177" s="282"/>
      <c r="H2177" s="282"/>
      <c r="I2177" s="282"/>
      <c r="J2177" s="335"/>
      <c r="K2177" s="282"/>
      <c r="L2177" s="282"/>
      <c r="M2177" s="282"/>
      <c r="N2177" s="282"/>
      <c r="O2177" s="281"/>
      <c r="P2177" s="360" t="str">
        <f ca="1">rescore_patient</f>
        <v/>
      </c>
      <c r="Q2177" s="330" t="str">
        <f ca="1">quantity</f>
        <v/>
      </c>
      <c r="R2177" s="281"/>
      <c r="S2177" s="282"/>
      <c r="T2177" s="282"/>
      <c r="U2177" s="282"/>
      <c r="V2177" s="305"/>
      <c r="W2177" s="305"/>
      <c r="X2177" s="305"/>
      <c r="Y2177" s="282"/>
      <c r="Z2177" s="282" t="e" vm="1">
        <f ca="1">_xlfn.IFS(AND(ISNUMBER(SEARCH("N?m l*", CUSTOMER[[#This Row],[Service Type]], 1)), CUSTOMER[[#This Row],[Count ST]] = TRUE), CUSTOMER[[#This Row],[Quantity]], AND($Y$10:$Y2177 = TRUE, COUNTIFS($H$10:$H2177, CUSTOMER[[#This Row],[Booking]], $J$10:$J2177, CUSTOMER[[#This Row],[Order Date]], $F$10:$F2177, "&lt;&gt;"&amp;"N?m l*")=1), 1, TRUE,  "")</f>
        <v>#NAME?</v>
      </c>
      <c r="AA2177" s="282" t="b">
        <f t="shared" ca="1" si="34"/>
        <v>0</v>
      </c>
      <c r="AB2177" s="305"/>
    </row>
    <row r="2178" spans="1:28" x14ac:dyDescent="0.25">
      <c r="A2178" s="281" t="str">
        <f ca="1">no.</f>
        <v/>
      </c>
      <c r="B2178" s="281"/>
      <c r="C2178" s="282"/>
      <c r="D2178" s="282"/>
      <c r="E2178" s="282" t="str">
        <f ca="1">position</f>
        <v/>
      </c>
      <c r="F2178" s="282"/>
      <c r="G2178" s="282"/>
      <c r="H2178" s="282"/>
      <c r="I2178" s="282"/>
      <c r="J2178" s="335"/>
      <c r="K2178" s="282"/>
      <c r="L2178" s="282"/>
      <c r="M2178" s="282"/>
      <c r="N2178" s="282"/>
      <c r="O2178" s="281"/>
      <c r="P2178" s="360" t="str">
        <f ca="1">rescore_patient</f>
        <v/>
      </c>
      <c r="Q2178" s="330" t="str">
        <f ca="1">quantity</f>
        <v/>
      </c>
      <c r="R2178" s="281"/>
      <c r="S2178" s="282"/>
      <c r="T2178" s="282"/>
      <c r="U2178" s="282"/>
      <c r="V2178" s="305"/>
      <c r="W2178" s="305"/>
      <c r="X2178" s="305"/>
      <c r="Y2178" s="282"/>
      <c r="Z2178" s="282" t="e" vm="1">
        <f ca="1">_xlfn.IFS(AND(ISNUMBER(SEARCH("N?m l*", CUSTOMER[[#This Row],[Service Type]], 1)), CUSTOMER[[#This Row],[Count ST]] = TRUE), CUSTOMER[[#This Row],[Quantity]], AND($Y$10:$Y2178 = TRUE, COUNTIFS($H$10:$H2178, CUSTOMER[[#This Row],[Booking]], $J$10:$J2178, CUSTOMER[[#This Row],[Order Date]], $F$10:$F2178, "&lt;&gt;"&amp;"N?m l*")=1), 1, TRUE,  "")</f>
        <v>#NAME?</v>
      </c>
      <c r="AA2178" s="282" t="b">
        <f t="shared" ca="1" si="34"/>
        <v>0</v>
      </c>
      <c r="AB2178" s="305"/>
    </row>
    <row r="2179" spans="1:28" x14ac:dyDescent="0.25">
      <c r="A2179" s="281" t="str">
        <f ca="1">no.</f>
        <v/>
      </c>
      <c r="B2179" s="281"/>
      <c r="C2179" s="282"/>
      <c r="D2179" s="282"/>
      <c r="E2179" s="282" t="str">
        <f ca="1">position</f>
        <v/>
      </c>
      <c r="F2179" s="282"/>
      <c r="G2179" s="282"/>
      <c r="H2179" s="282"/>
      <c r="I2179" s="282"/>
      <c r="J2179" s="335"/>
      <c r="K2179" s="282"/>
      <c r="L2179" s="282"/>
      <c r="M2179" s="282"/>
      <c r="N2179" s="282"/>
      <c r="O2179" s="281"/>
      <c r="P2179" s="360" t="str">
        <f ca="1">rescore_patient</f>
        <v/>
      </c>
      <c r="Q2179" s="330" t="str">
        <f ca="1">quantity</f>
        <v/>
      </c>
      <c r="R2179" s="281"/>
      <c r="S2179" s="282"/>
      <c r="T2179" s="282"/>
      <c r="U2179" s="282"/>
      <c r="V2179" s="305"/>
      <c r="W2179" s="305"/>
      <c r="X2179" s="305"/>
      <c r="Y2179" s="282"/>
      <c r="Z2179" s="282" t="e" vm="1">
        <f ca="1">_xlfn.IFS(AND(ISNUMBER(SEARCH("N?m l*", CUSTOMER[[#This Row],[Service Type]], 1)), CUSTOMER[[#This Row],[Count ST]] = TRUE), CUSTOMER[[#This Row],[Quantity]], AND($Y$10:$Y2179 = TRUE, COUNTIFS($H$10:$H2179, CUSTOMER[[#This Row],[Booking]], $J$10:$J2179, CUSTOMER[[#This Row],[Order Date]], $F$10:$F2179, "&lt;&gt;"&amp;"N?m l*")=1), 1, TRUE,  "")</f>
        <v>#NAME?</v>
      </c>
      <c r="AA2179" s="282" t="b">
        <f t="shared" ca="1" si="34"/>
        <v>0</v>
      </c>
      <c r="AB2179" s="305"/>
    </row>
    <row r="2180" spans="1:28" x14ac:dyDescent="0.25">
      <c r="A2180" s="281" t="str">
        <f ca="1">no.</f>
        <v/>
      </c>
      <c r="B2180" s="281"/>
      <c r="C2180" s="282"/>
      <c r="D2180" s="282"/>
      <c r="E2180" s="282" t="str">
        <f ca="1">position</f>
        <v/>
      </c>
      <c r="F2180" s="282"/>
      <c r="G2180" s="282"/>
      <c r="H2180" s="282"/>
      <c r="I2180" s="282"/>
      <c r="J2180" s="335"/>
      <c r="K2180" s="282"/>
      <c r="L2180" s="282"/>
      <c r="M2180" s="282"/>
      <c r="N2180" s="282"/>
      <c r="O2180" s="281"/>
      <c r="P2180" s="360" t="str">
        <f ca="1">rescore_patient</f>
        <v/>
      </c>
      <c r="Q2180" s="330" t="str">
        <f ca="1">quantity</f>
        <v/>
      </c>
      <c r="R2180" s="281"/>
      <c r="S2180" s="282"/>
      <c r="T2180" s="282"/>
      <c r="U2180" s="282"/>
      <c r="V2180" s="305"/>
      <c r="W2180" s="305"/>
      <c r="X2180" s="305"/>
      <c r="Y2180" s="282"/>
      <c r="Z2180" s="282" t="e" vm="1">
        <f ca="1">_xlfn.IFS(AND(ISNUMBER(SEARCH("N?m l*", CUSTOMER[[#This Row],[Service Type]], 1)), CUSTOMER[[#This Row],[Count ST]] = TRUE), CUSTOMER[[#This Row],[Quantity]], AND($Y$10:$Y2180 = TRUE, COUNTIFS($H$10:$H2180, CUSTOMER[[#This Row],[Booking]], $J$10:$J2180, CUSTOMER[[#This Row],[Order Date]], $F$10:$F2180, "&lt;&gt;"&amp;"N?m l*")=1), 1, TRUE,  "")</f>
        <v>#NAME?</v>
      </c>
      <c r="AA2180" s="282" t="b">
        <f t="shared" ca="1" si="34"/>
        <v>0</v>
      </c>
      <c r="AB2180" s="305"/>
    </row>
    <row r="2181" spans="1:28" x14ac:dyDescent="0.25">
      <c r="A2181" s="281" t="str">
        <f ca="1">no.</f>
        <v/>
      </c>
      <c r="B2181" s="281"/>
      <c r="C2181" s="282"/>
      <c r="D2181" s="282"/>
      <c r="E2181" s="282" t="str">
        <f ca="1">position</f>
        <v/>
      </c>
      <c r="F2181" s="282"/>
      <c r="G2181" s="282"/>
      <c r="H2181" s="282"/>
      <c r="I2181" s="282"/>
      <c r="J2181" s="335"/>
      <c r="K2181" s="282"/>
      <c r="L2181" s="282"/>
      <c r="M2181" s="282"/>
      <c r="N2181" s="282"/>
      <c r="O2181" s="281"/>
      <c r="P2181" s="360" t="str">
        <f ca="1">rescore_patient</f>
        <v/>
      </c>
      <c r="Q2181" s="330" t="str">
        <f ca="1">quantity</f>
        <v/>
      </c>
      <c r="R2181" s="281"/>
      <c r="S2181" s="282"/>
      <c r="T2181" s="282"/>
      <c r="U2181" s="282"/>
      <c r="V2181" s="305"/>
      <c r="W2181" s="305"/>
      <c r="X2181" s="305"/>
      <c r="Y2181" s="282"/>
      <c r="Z2181" s="282" t="e" vm="1">
        <f ca="1">_xlfn.IFS(AND(ISNUMBER(SEARCH("N?m l*", CUSTOMER[[#This Row],[Service Type]], 1)), CUSTOMER[[#This Row],[Count ST]] = TRUE), CUSTOMER[[#This Row],[Quantity]], AND($Y$10:$Y2181 = TRUE, COUNTIFS($H$10:$H2181, CUSTOMER[[#This Row],[Booking]], $J$10:$J2181, CUSTOMER[[#This Row],[Order Date]], $F$10:$F2181, "&lt;&gt;"&amp;"N?m l*")=1), 1, TRUE,  "")</f>
        <v>#NAME?</v>
      </c>
      <c r="AA2181" s="282" t="b">
        <f t="shared" ca="1" si="34"/>
        <v>0</v>
      </c>
      <c r="AB2181" s="305"/>
    </row>
    <row r="2182" spans="1:28" x14ac:dyDescent="0.25">
      <c r="A2182" s="281" t="str">
        <f ca="1">no.</f>
        <v/>
      </c>
      <c r="B2182" s="281"/>
      <c r="C2182" s="282"/>
      <c r="D2182" s="282"/>
      <c r="E2182" s="282" t="str">
        <f ca="1">position</f>
        <v/>
      </c>
      <c r="F2182" s="282"/>
      <c r="G2182" s="282"/>
      <c r="H2182" s="282"/>
      <c r="I2182" s="282"/>
      <c r="J2182" s="335"/>
      <c r="K2182" s="282"/>
      <c r="L2182" s="282"/>
      <c r="M2182" s="282"/>
      <c r="N2182" s="282"/>
      <c r="O2182" s="281"/>
      <c r="P2182" s="360" t="str">
        <f ca="1">rescore_patient</f>
        <v/>
      </c>
      <c r="Q2182" s="330" t="str">
        <f ca="1">quantity</f>
        <v/>
      </c>
      <c r="R2182" s="281"/>
      <c r="S2182" s="282"/>
      <c r="T2182" s="282"/>
      <c r="U2182" s="282"/>
      <c r="V2182" s="305"/>
      <c r="W2182" s="305"/>
      <c r="X2182" s="305"/>
      <c r="Y2182" s="282"/>
      <c r="Z2182" s="282" t="e" vm="1">
        <f ca="1">_xlfn.IFS(AND(ISNUMBER(SEARCH("N?m l*", CUSTOMER[[#This Row],[Service Type]], 1)), CUSTOMER[[#This Row],[Count ST]] = TRUE), CUSTOMER[[#This Row],[Quantity]], AND($Y$10:$Y2182 = TRUE, COUNTIFS($H$10:$H2182, CUSTOMER[[#This Row],[Booking]], $J$10:$J2182, CUSTOMER[[#This Row],[Order Date]], $F$10:$F2182, "&lt;&gt;"&amp;"N?m l*")=1), 1, TRUE,  "")</f>
        <v>#NAME?</v>
      </c>
      <c r="AA2182" s="282" t="b">
        <f t="shared" ca="1" si="34"/>
        <v>0</v>
      </c>
      <c r="AB2182" s="305"/>
    </row>
    <row r="2183" spans="1:28" x14ac:dyDescent="0.25">
      <c r="A2183" s="281" t="str">
        <f ca="1">no.</f>
        <v/>
      </c>
      <c r="B2183" s="281"/>
      <c r="C2183" s="282"/>
      <c r="D2183" s="282"/>
      <c r="E2183" s="282" t="str">
        <f ca="1">position</f>
        <v/>
      </c>
      <c r="F2183" s="282"/>
      <c r="G2183" s="282"/>
      <c r="H2183" s="282"/>
      <c r="I2183" s="282"/>
      <c r="J2183" s="335"/>
      <c r="K2183" s="282"/>
      <c r="L2183" s="282"/>
      <c r="M2183" s="282"/>
      <c r="N2183" s="282"/>
      <c r="O2183" s="281"/>
      <c r="P2183" s="360" t="str">
        <f ca="1">rescore_patient</f>
        <v/>
      </c>
      <c r="Q2183" s="330" t="str">
        <f ca="1">quantity</f>
        <v/>
      </c>
      <c r="R2183" s="281"/>
      <c r="S2183" s="282"/>
      <c r="T2183" s="282"/>
      <c r="U2183" s="282"/>
      <c r="V2183" s="305"/>
      <c r="W2183" s="305"/>
      <c r="X2183" s="305"/>
      <c r="Y2183" s="282"/>
      <c r="Z2183" s="282" t="e" vm="1">
        <f ca="1">_xlfn.IFS(AND(ISNUMBER(SEARCH("N?m l*", CUSTOMER[[#This Row],[Service Type]], 1)), CUSTOMER[[#This Row],[Count ST]] = TRUE), CUSTOMER[[#This Row],[Quantity]], AND($Y$10:$Y2183 = TRUE, COUNTIFS($H$10:$H2183, CUSTOMER[[#This Row],[Booking]], $J$10:$J2183, CUSTOMER[[#This Row],[Order Date]], $F$10:$F2183, "&lt;&gt;"&amp;"N?m l*")=1), 1, TRUE,  "")</f>
        <v>#NAME?</v>
      </c>
      <c r="AA2183" s="282" t="b">
        <f t="shared" ca="1" si="34"/>
        <v>0</v>
      </c>
      <c r="AB2183" s="305"/>
    </row>
    <row r="2184" spans="1:28" x14ac:dyDescent="0.25">
      <c r="A2184" s="281" t="str">
        <f ca="1">no.</f>
        <v/>
      </c>
      <c r="B2184" s="281"/>
      <c r="C2184" s="282"/>
      <c r="D2184" s="282"/>
      <c r="E2184" s="282" t="str">
        <f ca="1">position</f>
        <v/>
      </c>
      <c r="F2184" s="282"/>
      <c r="G2184" s="282"/>
      <c r="H2184" s="282"/>
      <c r="I2184" s="282"/>
      <c r="J2184" s="335"/>
      <c r="K2184" s="282"/>
      <c r="L2184" s="282"/>
      <c r="M2184" s="282"/>
      <c r="N2184" s="282"/>
      <c r="O2184" s="281"/>
      <c r="P2184" s="360" t="str">
        <f ca="1">rescore_patient</f>
        <v/>
      </c>
      <c r="Q2184" s="330" t="str">
        <f ca="1">quantity</f>
        <v/>
      </c>
      <c r="R2184" s="281"/>
      <c r="S2184" s="282"/>
      <c r="T2184" s="282"/>
      <c r="U2184" s="282"/>
      <c r="V2184" s="305"/>
      <c r="W2184" s="305"/>
      <c r="X2184" s="305"/>
      <c r="Y2184" s="282"/>
      <c r="Z2184" s="282" t="e" vm="1">
        <f ca="1">_xlfn.IFS(AND(ISNUMBER(SEARCH("N?m l*", CUSTOMER[[#This Row],[Service Type]], 1)), CUSTOMER[[#This Row],[Count ST]] = TRUE), CUSTOMER[[#This Row],[Quantity]], AND($Y$10:$Y2184 = TRUE, COUNTIFS($H$10:$H2184, CUSTOMER[[#This Row],[Booking]], $J$10:$J2184, CUSTOMER[[#This Row],[Order Date]], $F$10:$F2184, "&lt;&gt;"&amp;"N?m l*")=1), 1, TRUE,  "")</f>
        <v>#NAME?</v>
      </c>
      <c r="AA2184" s="282" t="b">
        <f t="shared" ca="1" si="34"/>
        <v>0</v>
      </c>
      <c r="AB2184" s="305"/>
    </row>
    <row r="2185" spans="1:28" x14ac:dyDescent="0.25">
      <c r="A2185" s="281" t="str">
        <f ca="1">no.</f>
        <v/>
      </c>
      <c r="B2185" s="281"/>
      <c r="C2185" s="282"/>
      <c r="D2185" s="282"/>
      <c r="E2185" s="282" t="str">
        <f ca="1">position</f>
        <v/>
      </c>
      <c r="F2185" s="282"/>
      <c r="G2185" s="282"/>
      <c r="H2185" s="282"/>
      <c r="I2185" s="282"/>
      <c r="J2185" s="335"/>
      <c r="K2185" s="282"/>
      <c r="L2185" s="282"/>
      <c r="M2185" s="282"/>
      <c r="N2185" s="282"/>
      <c r="O2185" s="281"/>
      <c r="P2185" s="360" t="str">
        <f ca="1">rescore_patient</f>
        <v/>
      </c>
      <c r="Q2185" s="330" t="str">
        <f ca="1">quantity</f>
        <v/>
      </c>
      <c r="R2185" s="281"/>
      <c r="S2185" s="282"/>
      <c r="T2185" s="282"/>
      <c r="U2185" s="282"/>
      <c r="V2185" s="305"/>
      <c r="W2185" s="305"/>
      <c r="X2185" s="305"/>
      <c r="Y2185" s="282"/>
      <c r="Z2185" s="282" t="e" vm="1">
        <f ca="1">_xlfn.IFS(AND(ISNUMBER(SEARCH("N?m l*", CUSTOMER[[#This Row],[Service Type]], 1)), CUSTOMER[[#This Row],[Count ST]] = TRUE), CUSTOMER[[#This Row],[Quantity]], AND($Y$10:$Y2185 = TRUE, COUNTIFS($H$10:$H2185, CUSTOMER[[#This Row],[Booking]], $J$10:$J2185, CUSTOMER[[#This Row],[Order Date]], $F$10:$F2185, "&lt;&gt;"&amp;"N?m l*")=1), 1, TRUE,  "")</f>
        <v>#NAME?</v>
      </c>
      <c r="AA2185" s="282" t="b">
        <f t="shared" ca="1" si="34"/>
        <v>0</v>
      </c>
      <c r="AB2185" s="305"/>
    </row>
    <row r="2186" spans="1:28" x14ac:dyDescent="0.25">
      <c r="A2186" s="281" t="str">
        <f ca="1">no.</f>
        <v/>
      </c>
      <c r="B2186" s="281"/>
      <c r="C2186" s="282"/>
      <c r="D2186" s="282"/>
      <c r="E2186" s="282" t="str">
        <f ca="1">position</f>
        <v/>
      </c>
      <c r="F2186" s="282"/>
      <c r="G2186" s="282"/>
      <c r="H2186" s="282"/>
      <c r="I2186" s="282"/>
      <c r="J2186" s="335"/>
      <c r="K2186" s="282"/>
      <c r="L2186" s="282"/>
      <c r="M2186" s="282"/>
      <c r="N2186" s="282"/>
      <c r="O2186" s="281"/>
      <c r="P2186" s="360" t="str">
        <f ca="1">rescore_patient</f>
        <v/>
      </c>
      <c r="Q2186" s="330" t="str">
        <f ca="1">quantity</f>
        <v/>
      </c>
      <c r="R2186" s="281"/>
      <c r="S2186" s="282"/>
      <c r="T2186" s="282"/>
      <c r="U2186" s="282"/>
      <c r="V2186" s="305"/>
      <c r="W2186" s="305"/>
      <c r="X2186" s="305"/>
      <c r="Y2186" s="282"/>
      <c r="Z2186" s="282" t="e" vm="1">
        <f ca="1">_xlfn.IFS(AND(ISNUMBER(SEARCH("N?m l*", CUSTOMER[[#This Row],[Service Type]], 1)), CUSTOMER[[#This Row],[Count ST]] = TRUE), CUSTOMER[[#This Row],[Quantity]], AND($Y$10:$Y2186 = TRUE, COUNTIFS($H$10:$H2186, CUSTOMER[[#This Row],[Booking]], $J$10:$J2186, CUSTOMER[[#This Row],[Order Date]], $F$10:$F2186, "&lt;&gt;"&amp;"N?m l*")=1), 1, TRUE,  "")</f>
        <v>#NAME?</v>
      </c>
      <c r="AA2186" s="282" t="b">
        <f t="shared" ref="AA2186:AA2249" ca="1" si="35">count_svc_type</f>
        <v>0</v>
      </c>
      <c r="AB2186" s="305"/>
    </row>
    <row r="2187" spans="1:28" x14ac:dyDescent="0.25">
      <c r="A2187" s="281" t="str">
        <f ca="1">no.</f>
        <v/>
      </c>
      <c r="B2187" s="281"/>
      <c r="C2187" s="282"/>
      <c r="D2187" s="282"/>
      <c r="E2187" s="282" t="str">
        <f ca="1">position</f>
        <v/>
      </c>
      <c r="F2187" s="282"/>
      <c r="G2187" s="282"/>
      <c r="H2187" s="282"/>
      <c r="I2187" s="282"/>
      <c r="J2187" s="335"/>
      <c r="K2187" s="282"/>
      <c r="L2187" s="282"/>
      <c r="M2187" s="282"/>
      <c r="N2187" s="282"/>
      <c r="O2187" s="281"/>
      <c r="P2187" s="360" t="str">
        <f ca="1">rescore_patient</f>
        <v/>
      </c>
      <c r="Q2187" s="330" t="str">
        <f ca="1">quantity</f>
        <v/>
      </c>
      <c r="R2187" s="281"/>
      <c r="S2187" s="282"/>
      <c r="T2187" s="282"/>
      <c r="U2187" s="282"/>
      <c r="V2187" s="305"/>
      <c r="W2187" s="305"/>
      <c r="X2187" s="305"/>
      <c r="Y2187" s="282"/>
      <c r="Z2187" s="282" t="e" vm="1">
        <f ca="1">_xlfn.IFS(AND(ISNUMBER(SEARCH("N?m l*", CUSTOMER[[#This Row],[Service Type]], 1)), CUSTOMER[[#This Row],[Count ST]] = TRUE), CUSTOMER[[#This Row],[Quantity]], AND($Y$10:$Y2187 = TRUE, COUNTIFS($H$10:$H2187, CUSTOMER[[#This Row],[Booking]], $J$10:$J2187, CUSTOMER[[#This Row],[Order Date]], $F$10:$F2187, "&lt;&gt;"&amp;"N?m l*")=1), 1, TRUE,  "")</f>
        <v>#NAME?</v>
      </c>
      <c r="AA2187" s="282" t="b">
        <f t="shared" ca="1" si="35"/>
        <v>0</v>
      </c>
      <c r="AB2187" s="305"/>
    </row>
    <row r="2188" spans="1:28" x14ac:dyDescent="0.25">
      <c r="A2188" s="281" t="str">
        <f ca="1">no.</f>
        <v/>
      </c>
      <c r="B2188" s="281"/>
      <c r="C2188" s="282"/>
      <c r="D2188" s="282"/>
      <c r="E2188" s="282" t="str">
        <f ca="1">position</f>
        <v/>
      </c>
      <c r="F2188" s="282"/>
      <c r="G2188" s="282"/>
      <c r="H2188" s="282"/>
      <c r="I2188" s="282"/>
      <c r="J2188" s="335"/>
      <c r="K2188" s="282"/>
      <c r="L2188" s="282"/>
      <c r="M2188" s="282"/>
      <c r="N2188" s="282"/>
      <c r="O2188" s="281"/>
      <c r="P2188" s="360" t="str">
        <f ca="1">rescore_patient</f>
        <v/>
      </c>
      <c r="Q2188" s="330" t="str">
        <f ca="1">quantity</f>
        <v/>
      </c>
      <c r="R2188" s="281"/>
      <c r="S2188" s="282"/>
      <c r="T2188" s="282"/>
      <c r="U2188" s="282"/>
      <c r="V2188" s="305"/>
      <c r="W2188" s="305"/>
      <c r="X2188" s="305"/>
      <c r="Y2188" s="282"/>
      <c r="Z2188" s="282" t="e" vm="1">
        <f ca="1">_xlfn.IFS(AND(ISNUMBER(SEARCH("N?m l*", CUSTOMER[[#This Row],[Service Type]], 1)), CUSTOMER[[#This Row],[Count ST]] = TRUE), CUSTOMER[[#This Row],[Quantity]], AND($Y$10:$Y2188 = TRUE, COUNTIFS($H$10:$H2188, CUSTOMER[[#This Row],[Booking]], $J$10:$J2188, CUSTOMER[[#This Row],[Order Date]], $F$10:$F2188, "&lt;&gt;"&amp;"N?m l*")=1), 1, TRUE,  "")</f>
        <v>#NAME?</v>
      </c>
      <c r="AA2188" s="282" t="b">
        <f t="shared" ca="1" si="35"/>
        <v>0</v>
      </c>
      <c r="AB2188" s="305"/>
    </row>
    <row r="2189" spans="1:28" x14ac:dyDescent="0.25">
      <c r="A2189" s="281" t="str">
        <f ca="1">no.</f>
        <v/>
      </c>
      <c r="B2189" s="281"/>
      <c r="C2189" s="282"/>
      <c r="D2189" s="282"/>
      <c r="E2189" s="282" t="str">
        <f ca="1">position</f>
        <v/>
      </c>
      <c r="F2189" s="282"/>
      <c r="G2189" s="282"/>
      <c r="H2189" s="282"/>
      <c r="I2189" s="282"/>
      <c r="J2189" s="335"/>
      <c r="K2189" s="282"/>
      <c r="L2189" s="282"/>
      <c r="M2189" s="282"/>
      <c r="N2189" s="282"/>
      <c r="O2189" s="281"/>
      <c r="P2189" s="360" t="str">
        <f ca="1">rescore_patient</f>
        <v/>
      </c>
      <c r="Q2189" s="330" t="str">
        <f ca="1">quantity</f>
        <v/>
      </c>
      <c r="R2189" s="281"/>
      <c r="S2189" s="282"/>
      <c r="T2189" s="282"/>
      <c r="U2189" s="282"/>
      <c r="V2189" s="305"/>
      <c r="W2189" s="305"/>
      <c r="X2189" s="305"/>
      <c r="Y2189" s="282"/>
      <c r="Z2189" s="282" t="e" vm="1">
        <f ca="1">_xlfn.IFS(AND(ISNUMBER(SEARCH("N?m l*", CUSTOMER[[#This Row],[Service Type]], 1)), CUSTOMER[[#This Row],[Count ST]] = TRUE), CUSTOMER[[#This Row],[Quantity]], AND($Y$10:$Y2189 = TRUE, COUNTIFS($H$10:$H2189, CUSTOMER[[#This Row],[Booking]], $J$10:$J2189, CUSTOMER[[#This Row],[Order Date]], $F$10:$F2189, "&lt;&gt;"&amp;"N?m l*")=1), 1, TRUE,  "")</f>
        <v>#NAME?</v>
      </c>
      <c r="AA2189" s="282" t="b">
        <f t="shared" ca="1" si="35"/>
        <v>0</v>
      </c>
      <c r="AB2189" s="305"/>
    </row>
    <row r="2190" spans="1:28" x14ac:dyDescent="0.25">
      <c r="A2190" s="281" t="str">
        <f ca="1">no.</f>
        <v/>
      </c>
      <c r="B2190" s="281"/>
      <c r="C2190" s="282"/>
      <c r="D2190" s="282"/>
      <c r="E2190" s="282" t="str">
        <f ca="1">position</f>
        <v/>
      </c>
      <c r="F2190" s="282"/>
      <c r="G2190" s="282"/>
      <c r="H2190" s="282"/>
      <c r="I2190" s="282"/>
      <c r="J2190" s="335"/>
      <c r="K2190" s="282"/>
      <c r="L2190" s="282"/>
      <c r="M2190" s="282"/>
      <c r="N2190" s="282"/>
      <c r="O2190" s="281"/>
      <c r="P2190" s="360" t="str">
        <f ca="1">rescore_patient</f>
        <v/>
      </c>
      <c r="Q2190" s="330" t="str">
        <f ca="1">quantity</f>
        <v/>
      </c>
      <c r="R2190" s="281"/>
      <c r="S2190" s="282"/>
      <c r="T2190" s="282"/>
      <c r="U2190" s="282"/>
      <c r="V2190" s="305"/>
      <c r="W2190" s="305"/>
      <c r="X2190" s="305"/>
      <c r="Y2190" s="282"/>
      <c r="Z2190" s="282" t="e" vm="1">
        <f ca="1">_xlfn.IFS(AND(ISNUMBER(SEARCH("N?m l*", CUSTOMER[[#This Row],[Service Type]], 1)), CUSTOMER[[#This Row],[Count ST]] = TRUE), CUSTOMER[[#This Row],[Quantity]], AND($Y$10:$Y2190 = TRUE, COUNTIFS($H$10:$H2190, CUSTOMER[[#This Row],[Booking]], $J$10:$J2190, CUSTOMER[[#This Row],[Order Date]], $F$10:$F2190, "&lt;&gt;"&amp;"N?m l*")=1), 1, TRUE,  "")</f>
        <v>#NAME?</v>
      </c>
      <c r="AA2190" s="282" t="b">
        <f t="shared" ca="1" si="35"/>
        <v>0</v>
      </c>
      <c r="AB2190" s="305"/>
    </row>
    <row r="2191" spans="1:28" x14ac:dyDescent="0.25">
      <c r="A2191" s="281" t="str">
        <f ca="1">no.</f>
        <v/>
      </c>
      <c r="B2191" s="281"/>
      <c r="C2191" s="282"/>
      <c r="D2191" s="282"/>
      <c r="E2191" s="282" t="str">
        <f ca="1">position</f>
        <v/>
      </c>
      <c r="F2191" s="282"/>
      <c r="G2191" s="282"/>
      <c r="H2191" s="282"/>
      <c r="I2191" s="282"/>
      <c r="J2191" s="335"/>
      <c r="K2191" s="282"/>
      <c r="L2191" s="282"/>
      <c r="M2191" s="282"/>
      <c r="N2191" s="282"/>
      <c r="O2191" s="281"/>
      <c r="P2191" s="360" t="str">
        <f ca="1">rescore_patient</f>
        <v/>
      </c>
      <c r="Q2191" s="330" t="str">
        <f ca="1">quantity</f>
        <v/>
      </c>
      <c r="R2191" s="281"/>
      <c r="S2191" s="282"/>
      <c r="T2191" s="282"/>
      <c r="U2191" s="282"/>
      <c r="V2191" s="305"/>
      <c r="W2191" s="305"/>
      <c r="X2191" s="305"/>
      <c r="Y2191" s="282"/>
      <c r="Z2191" s="282" t="e" vm="1">
        <f ca="1">_xlfn.IFS(AND(ISNUMBER(SEARCH("N?m l*", CUSTOMER[[#This Row],[Service Type]], 1)), CUSTOMER[[#This Row],[Count ST]] = TRUE), CUSTOMER[[#This Row],[Quantity]], AND($Y$10:$Y2191 = TRUE, COUNTIFS($H$10:$H2191, CUSTOMER[[#This Row],[Booking]], $J$10:$J2191, CUSTOMER[[#This Row],[Order Date]], $F$10:$F2191, "&lt;&gt;"&amp;"N?m l*")=1), 1, TRUE,  "")</f>
        <v>#NAME?</v>
      </c>
      <c r="AA2191" s="282" t="b">
        <f t="shared" ca="1" si="35"/>
        <v>0</v>
      </c>
      <c r="AB2191" s="305"/>
    </row>
    <row r="2192" spans="1:28" x14ac:dyDescent="0.25">
      <c r="A2192" s="281" t="str">
        <f ca="1">no.</f>
        <v/>
      </c>
      <c r="B2192" s="281"/>
      <c r="C2192" s="282"/>
      <c r="D2192" s="282"/>
      <c r="E2192" s="282" t="str">
        <f ca="1">position</f>
        <v/>
      </c>
      <c r="F2192" s="282"/>
      <c r="G2192" s="282"/>
      <c r="H2192" s="282"/>
      <c r="I2192" s="282"/>
      <c r="J2192" s="335"/>
      <c r="K2192" s="282"/>
      <c r="L2192" s="282"/>
      <c r="M2192" s="282"/>
      <c r="N2192" s="282"/>
      <c r="O2192" s="281"/>
      <c r="P2192" s="360" t="str">
        <f ca="1">rescore_patient</f>
        <v/>
      </c>
      <c r="Q2192" s="330" t="str">
        <f ca="1">quantity</f>
        <v/>
      </c>
      <c r="R2192" s="281"/>
      <c r="S2192" s="282"/>
      <c r="T2192" s="282"/>
      <c r="U2192" s="282"/>
      <c r="V2192" s="305"/>
      <c r="W2192" s="305"/>
      <c r="X2192" s="305"/>
      <c r="Y2192" s="282"/>
      <c r="Z2192" s="282" t="e" vm="1">
        <f ca="1">_xlfn.IFS(AND(ISNUMBER(SEARCH("N?m l*", CUSTOMER[[#This Row],[Service Type]], 1)), CUSTOMER[[#This Row],[Count ST]] = TRUE), CUSTOMER[[#This Row],[Quantity]], AND($Y$10:$Y2192 = TRUE, COUNTIFS($H$10:$H2192, CUSTOMER[[#This Row],[Booking]], $J$10:$J2192, CUSTOMER[[#This Row],[Order Date]], $F$10:$F2192, "&lt;&gt;"&amp;"N?m l*")=1), 1, TRUE,  "")</f>
        <v>#NAME?</v>
      </c>
      <c r="AA2192" s="282" t="b">
        <f t="shared" ca="1" si="35"/>
        <v>0</v>
      </c>
      <c r="AB2192" s="305"/>
    </row>
    <row r="2193" spans="1:28" x14ac:dyDescent="0.25">
      <c r="A2193" s="281" t="str">
        <f ca="1">no.</f>
        <v/>
      </c>
      <c r="B2193" s="281"/>
      <c r="C2193" s="282"/>
      <c r="D2193" s="282"/>
      <c r="E2193" s="282" t="str">
        <f ca="1">position</f>
        <v/>
      </c>
      <c r="F2193" s="282"/>
      <c r="G2193" s="282"/>
      <c r="H2193" s="282"/>
      <c r="I2193" s="282"/>
      <c r="J2193" s="335"/>
      <c r="K2193" s="282"/>
      <c r="L2193" s="282"/>
      <c r="M2193" s="282"/>
      <c r="N2193" s="282"/>
      <c r="O2193" s="281"/>
      <c r="P2193" s="360" t="str">
        <f ca="1">rescore_patient</f>
        <v/>
      </c>
      <c r="Q2193" s="330" t="str">
        <f ca="1">quantity</f>
        <v/>
      </c>
      <c r="R2193" s="281"/>
      <c r="S2193" s="282"/>
      <c r="T2193" s="282"/>
      <c r="U2193" s="282"/>
      <c r="V2193" s="305"/>
      <c r="W2193" s="305"/>
      <c r="X2193" s="305"/>
      <c r="Y2193" s="282"/>
      <c r="Z2193" s="282" t="e" vm="1">
        <f ca="1">_xlfn.IFS(AND(ISNUMBER(SEARCH("N?m l*", CUSTOMER[[#This Row],[Service Type]], 1)), CUSTOMER[[#This Row],[Count ST]] = TRUE), CUSTOMER[[#This Row],[Quantity]], AND($Y$10:$Y2193 = TRUE, COUNTIFS($H$10:$H2193, CUSTOMER[[#This Row],[Booking]], $J$10:$J2193, CUSTOMER[[#This Row],[Order Date]], $F$10:$F2193, "&lt;&gt;"&amp;"N?m l*")=1), 1, TRUE,  "")</f>
        <v>#NAME?</v>
      </c>
      <c r="AA2193" s="282" t="b">
        <f t="shared" ca="1" si="35"/>
        <v>0</v>
      </c>
      <c r="AB2193" s="305"/>
    </row>
    <row r="2194" spans="1:28" x14ac:dyDescent="0.25">
      <c r="A2194" s="281" t="str">
        <f ca="1">no.</f>
        <v/>
      </c>
      <c r="B2194" s="281"/>
      <c r="C2194" s="282"/>
      <c r="D2194" s="282"/>
      <c r="E2194" s="282" t="str">
        <f ca="1">position</f>
        <v/>
      </c>
      <c r="F2194" s="282"/>
      <c r="G2194" s="282"/>
      <c r="H2194" s="282"/>
      <c r="I2194" s="282"/>
      <c r="J2194" s="335"/>
      <c r="K2194" s="282"/>
      <c r="L2194" s="282"/>
      <c r="M2194" s="282"/>
      <c r="N2194" s="282"/>
      <c r="O2194" s="281"/>
      <c r="P2194" s="360" t="str">
        <f ca="1">rescore_patient</f>
        <v/>
      </c>
      <c r="Q2194" s="330" t="str">
        <f ca="1">quantity</f>
        <v/>
      </c>
      <c r="R2194" s="281"/>
      <c r="S2194" s="282"/>
      <c r="T2194" s="282"/>
      <c r="U2194" s="282"/>
      <c r="V2194" s="305"/>
      <c r="W2194" s="305"/>
      <c r="X2194" s="305"/>
      <c r="Y2194" s="282"/>
      <c r="Z2194" s="282" t="e" vm="1">
        <f ca="1">_xlfn.IFS(AND(ISNUMBER(SEARCH("N?m l*", CUSTOMER[[#This Row],[Service Type]], 1)), CUSTOMER[[#This Row],[Count ST]] = TRUE), CUSTOMER[[#This Row],[Quantity]], AND($Y$10:$Y2194 = TRUE, COUNTIFS($H$10:$H2194, CUSTOMER[[#This Row],[Booking]], $J$10:$J2194, CUSTOMER[[#This Row],[Order Date]], $F$10:$F2194, "&lt;&gt;"&amp;"N?m l*")=1), 1, TRUE,  "")</f>
        <v>#NAME?</v>
      </c>
      <c r="AA2194" s="282" t="b">
        <f t="shared" ca="1" si="35"/>
        <v>0</v>
      </c>
      <c r="AB2194" s="305"/>
    </row>
    <row r="2195" spans="1:28" x14ac:dyDescent="0.25">
      <c r="A2195" s="281" t="str">
        <f ca="1">no.</f>
        <v/>
      </c>
      <c r="B2195" s="281"/>
      <c r="C2195" s="282"/>
      <c r="D2195" s="282"/>
      <c r="E2195" s="282" t="str">
        <f ca="1">position</f>
        <v/>
      </c>
      <c r="F2195" s="282"/>
      <c r="G2195" s="282"/>
      <c r="H2195" s="282"/>
      <c r="I2195" s="282"/>
      <c r="J2195" s="335"/>
      <c r="K2195" s="282"/>
      <c r="L2195" s="282"/>
      <c r="M2195" s="282"/>
      <c r="N2195" s="282"/>
      <c r="O2195" s="281"/>
      <c r="P2195" s="360" t="str">
        <f ca="1">rescore_patient</f>
        <v/>
      </c>
      <c r="Q2195" s="330" t="str">
        <f ca="1">quantity</f>
        <v/>
      </c>
      <c r="R2195" s="281"/>
      <c r="S2195" s="282"/>
      <c r="T2195" s="282"/>
      <c r="U2195" s="282"/>
      <c r="V2195" s="305"/>
      <c r="W2195" s="305"/>
      <c r="X2195" s="305"/>
      <c r="Y2195" s="282"/>
      <c r="Z2195" s="282" t="e" vm="1">
        <f ca="1">_xlfn.IFS(AND(ISNUMBER(SEARCH("N?m l*", CUSTOMER[[#This Row],[Service Type]], 1)), CUSTOMER[[#This Row],[Count ST]] = TRUE), CUSTOMER[[#This Row],[Quantity]], AND($Y$10:$Y2195 = TRUE, COUNTIFS($H$10:$H2195, CUSTOMER[[#This Row],[Booking]], $J$10:$J2195, CUSTOMER[[#This Row],[Order Date]], $F$10:$F2195, "&lt;&gt;"&amp;"N?m l*")=1), 1, TRUE,  "")</f>
        <v>#NAME?</v>
      </c>
      <c r="AA2195" s="282" t="b">
        <f t="shared" ca="1" si="35"/>
        <v>0</v>
      </c>
      <c r="AB2195" s="305"/>
    </row>
    <row r="2196" spans="1:28" x14ac:dyDescent="0.25">
      <c r="A2196" s="281" t="str">
        <f ca="1">no.</f>
        <v/>
      </c>
      <c r="B2196" s="281"/>
      <c r="C2196" s="282"/>
      <c r="D2196" s="282"/>
      <c r="E2196" s="282" t="str">
        <f ca="1">position</f>
        <v/>
      </c>
      <c r="F2196" s="282"/>
      <c r="G2196" s="282"/>
      <c r="H2196" s="282"/>
      <c r="I2196" s="282"/>
      <c r="J2196" s="335"/>
      <c r="K2196" s="282"/>
      <c r="L2196" s="282"/>
      <c r="M2196" s="282"/>
      <c r="N2196" s="282"/>
      <c r="O2196" s="281"/>
      <c r="P2196" s="360" t="str">
        <f ca="1">rescore_patient</f>
        <v/>
      </c>
      <c r="Q2196" s="330" t="str">
        <f ca="1">quantity</f>
        <v/>
      </c>
      <c r="R2196" s="281"/>
      <c r="S2196" s="282"/>
      <c r="T2196" s="282"/>
      <c r="U2196" s="282"/>
      <c r="V2196" s="305"/>
      <c r="W2196" s="305"/>
      <c r="X2196" s="305"/>
      <c r="Y2196" s="282"/>
      <c r="Z2196" s="282" t="e" vm="1">
        <f ca="1">_xlfn.IFS(AND(ISNUMBER(SEARCH("N?m l*", CUSTOMER[[#This Row],[Service Type]], 1)), CUSTOMER[[#This Row],[Count ST]] = TRUE), CUSTOMER[[#This Row],[Quantity]], AND($Y$10:$Y2196 = TRUE, COUNTIFS($H$10:$H2196, CUSTOMER[[#This Row],[Booking]], $J$10:$J2196, CUSTOMER[[#This Row],[Order Date]], $F$10:$F2196, "&lt;&gt;"&amp;"N?m l*")=1), 1, TRUE,  "")</f>
        <v>#NAME?</v>
      </c>
      <c r="AA2196" s="282" t="b">
        <f t="shared" ca="1" si="35"/>
        <v>0</v>
      </c>
      <c r="AB2196" s="305"/>
    </row>
    <row r="2197" spans="1:28" x14ac:dyDescent="0.25">
      <c r="A2197" s="281" t="str">
        <f ca="1">no.</f>
        <v/>
      </c>
      <c r="B2197" s="281"/>
      <c r="C2197" s="282"/>
      <c r="D2197" s="282"/>
      <c r="E2197" s="282" t="str">
        <f ca="1">position</f>
        <v/>
      </c>
      <c r="F2197" s="282"/>
      <c r="G2197" s="282"/>
      <c r="H2197" s="282"/>
      <c r="I2197" s="282"/>
      <c r="J2197" s="335"/>
      <c r="K2197" s="282"/>
      <c r="L2197" s="282"/>
      <c r="M2197" s="282"/>
      <c r="N2197" s="282"/>
      <c r="O2197" s="281"/>
      <c r="P2197" s="360" t="str">
        <f ca="1">rescore_patient</f>
        <v/>
      </c>
      <c r="Q2197" s="330" t="str">
        <f ca="1">quantity</f>
        <v/>
      </c>
      <c r="R2197" s="281"/>
      <c r="S2197" s="282"/>
      <c r="T2197" s="282"/>
      <c r="U2197" s="282"/>
      <c r="V2197" s="305"/>
      <c r="W2197" s="305"/>
      <c r="X2197" s="305"/>
      <c r="Y2197" s="282"/>
      <c r="Z2197" s="282" t="e" vm="1">
        <f ca="1">_xlfn.IFS(AND(ISNUMBER(SEARCH("N?m l*", CUSTOMER[[#This Row],[Service Type]], 1)), CUSTOMER[[#This Row],[Count ST]] = TRUE), CUSTOMER[[#This Row],[Quantity]], AND($Y$10:$Y2197 = TRUE, COUNTIFS($H$10:$H2197, CUSTOMER[[#This Row],[Booking]], $J$10:$J2197, CUSTOMER[[#This Row],[Order Date]], $F$10:$F2197, "&lt;&gt;"&amp;"N?m l*")=1), 1, TRUE,  "")</f>
        <v>#NAME?</v>
      </c>
      <c r="AA2197" s="282" t="b">
        <f t="shared" ca="1" si="35"/>
        <v>0</v>
      </c>
      <c r="AB2197" s="305"/>
    </row>
    <row r="2198" spans="1:28" x14ac:dyDescent="0.25">
      <c r="A2198" s="281" t="str">
        <f ca="1">no.</f>
        <v/>
      </c>
      <c r="B2198" s="281"/>
      <c r="C2198" s="282"/>
      <c r="D2198" s="282"/>
      <c r="E2198" s="282" t="str">
        <f ca="1">position</f>
        <v/>
      </c>
      <c r="F2198" s="282"/>
      <c r="G2198" s="282"/>
      <c r="H2198" s="282"/>
      <c r="I2198" s="282"/>
      <c r="J2198" s="335"/>
      <c r="K2198" s="282"/>
      <c r="L2198" s="282"/>
      <c r="M2198" s="282"/>
      <c r="N2198" s="282"/>
      <c r="O2198" s="281"/>
      <c r="P2198" s="360" t="str">
        <f ca="1">rescore_patient</f>
        <v/>
      </c>
      <c r="Q2198" s="330" t="str">
        <f ca="1">quantity</f>
        <v/>
      </c>
      <c r="R2198" s="281"/>
      <c r="S2198" s="282"/>
      <c r="T2198" s="282"/>
      <c r="U2198" s="282"/>
      <c r="V2198" s="305"/>
      <c r="W2198" s="305"/>
      <c r="X2198" s="305"/>
      <c r="Y2198" s="282"/>
      <c r="Z2198" s="282" t="e" vm="1">
        <f ca="1">_xlfn.IFS(AND(ISNUMBER(SEARCH("N?m l*", CUSTOMER[[#This Row],[Service Type]], 1)), CUSTOMER[[#This Row],[Count ST]] = TRUE), CUSTOMER[[#This Row],[Quantity]], AND($Y$10:$Y2198 = TRUE, COUNTIFS($H$10:$H2198, CUSTOMER[[#This Row],[Booking]], $J$10:$J2198, CUSTOMER[[#This Row],[Order Date]], $F$10:$F2198, "&lt;&gt;"&amp;"N?m l*")=1), 1, TRUE,  "")</f>
        <v>#NAME?</v>
      </c>
      <c r="AA2198" s="282" t="b">
        <f t="shared" ca="1" si="35"/>
        <v>0</v>
      </c>
      <c r="AB2198" s="305"/>
    </row>
    <row r="2199" spans="1:28" x14ac:dyDescent="0.25">
      <c r="A2199" s="281" t="str">
        <f ca="1">no.</f>
        <v/>
      </c>
      <c r="B2199" s="281"/>
      <c r="C2199" s="282"/>
      <c r="D2199" s="282"/>
      <c r="E2199" s="282" t="str">
        <f ca="1">position</f>
        <v/>
      </c>
      <c r="F2199" s="282"/>
      <c r="G2199" s="282"/>
      <c r="H2199" s="282"/>
      <c r="I2199" s="282"/>
      <c r="J2199" s="335"/>
      <c r="K2199" s="282"/>
      <c r="L2199" s="282"/>
      <c r="M2199" s="282"/>
      <c r="N2199" s="282"/>
      <c r="O2199" s="281"/>
      <c r="P2199" s="360" t="str">
        <f ca="1">rescore_patient</f>
        <v/>
      </c>
      <c r="Q2199" s="330" t="str">
        <f ca="1">quantity</f>
        <v/>
      </c>
      <c r="R2199" s="281"/>
      <c r="S2199" s="282"/>
      <c r="T2199" s="282"/>
      <c r="U2199" s="282"/>
      <c r="V2199" s="305"/>
      <c r="W2199" s="305"/>
      <c r="X2199" s="305"/>
      <c r="Y2199" s="282"/>
      <c r="Z2199" s="282" t="e" vm="1">
        <f ca="1">_xlfn.IFS(AND(ISNUMBER(SEARCH("N?m l*", CUSTOMER[[#This Row],[Service Type]], 1)), CUSTOMER[[#This Row],[Count ST]] = TRUE), CUSTOMER[[#This Row],[Quantity]], AND($Y$10:$Y2199 = TRUE, COUNTIFS($H$10:$H2199, CUSTOMER[[#This Row],[Booking]], $J$10:$J2199, CUSTOMER[[#This Row],[Order Date]], $F$10:$F2199, "&lt;&gt;"&amp;"N?m l*")=1), 1, TRUE,  "")</f>
        <v>#NAME?</v>
      </c>
      <c r="AA2199" s="282" t="b">
        <f t="shared" ca="1" si="35"/>
        <v>0</v>
      </c>
      <c r="AB2199" s="305"/>
    </row>
    <row r="2200" spans="1:28" x14ac:dyDescent="0.25">
      <c r="A2200" s="281" t="str">
        <f ca="1">no.</f>
        <v/>
      </c>
      <c r="B2200" s="281"/>
      <c r="C2200" s="282"/>
      <c r="D2200" s="282"/>
      <c r="E2200" s="282" t="str">
        <f ca="1">position</f>
        <v/>
      </c>
      <c r="F2200" s="282"/>
      <c r="G2200" s="282"/>
      <c r="H2200" s="282"/>
      <c r="I2200" s="282"/>
      <c r="J2200" s="335"/>
      <c r="K2200" s="282"/>
      <c r="L2200" s="282"/>
      <c r="M2200" s="282"/>
      <c r="N2200" s="282"/>
      <c r="O2200" s="281"/>
      <c r="P2200" s="360" t="str">
        <f ca="1">rescore_patient</f>
        <v/>
      </c>
      <c r="Q2200" s="330" t="str">
        <f ca="1">quantity</f>
        <v/>
      </c>
      <c r="R2200" s="281"/>
      <c r="S2200" s="282"/>
      <c r="T2200" s="282"/>
      <c r="U2200" s="282"/>
      <c r="V2200" s="305"/>
      <c r="W2200" s="305"/>
      <c r="X2200" s="305"/>
      <c r="Y2200" s="282"/>
      <c r="Z2200" s="282" t="e" vm="1">
        <f ca="1">_xlfn.IFS(AND(ISNUMBER(SEARCH("N?m l*", CUSTOMER[[#This Row],[Service Type]], 1)), CUSTOMER[[#This Row],[Count ST]] = TRUE), CUSTOMER[[#This Row],[Quantity]], AND($Y$10:$Y2200 = TRUE, COUNTIFS($H$10:$H2200, CUSTOMER[[#This Row],[Booking]], $J$10:$J2200, CUSTOMER[[#This Row],[Order Date]], $F$10:$F2200, "&lt;&gt;"&amp;"N?m l*")=1), 1, TRUE,  "")</f>
        <v>#NAME?</v>
      </c>
      <c r="AA2200" s="282" t="b">
        <f t="shared" ca="1" si="35"/>
        <v>0</v>
      </c>
      <c r="AB2200" s="305"/>
    </row>
    <row r="2201" spans="1:28" x14ac:dyDescent="0.25">
      <c r="A2201" s="281" t="str">
        <f ca="1">no.</f>
        <v/>
      </c>
      <c r="B2201" s="281"/>
      <c r="C2201" s="282"/>
      <c r="D2201" s="282"/>
      <c r="E2201" s="282" t="str">
        <f ca="1">position</f>
        <v/>
      </c>
      <c r="F2201" s="282"/>
      <c r="G2201" s="282"/>
      <c r="H2201" s="282"/>
      <c r="I2201" s="282"/>
      <c r="J2201" s="335"/>
      <c r="K2201" s="282"/>
      <c r="L2201" s="282"/>
      <c r="M2201" s="282"/>
      <c r="N2201" s="282"/>
      <c r="O2201" s="281"/>
      <c r="P2201" s="360" t="str">
        <f ca="1">rescore_patient</f>
        <v/>
      </c>
      <c r="Q2201" s="330" t="str">
        <f ca="1">quantity</f>
        <v/>
      </c>
      <c r="R2201" s="281"/>
      <c r="S2201" s="282"/>
      <c r="T2201" s="282"/>
      <c r="U2201" s="282"/>
      <c r="V2201" s="305"/>
      <c r="W2201" s="305"/>
      <c r="X2201" s="305"/>
      <c r="Y2201" s="282"/>
      <c r="Z2201" s="282" t="e" vm="1">
        <f ca="1">_xlfn.IFS(AND(ISNUMBER(SEARCH("N?m l*", CUSTOMER[[#This Row],[Service Type]], 1)), CUSTOMER[[#This Row],[Count ST]] = TRUE), CUSTOMER[[#This Row],[Quantity]], AND($Y$10:$Y2201 = TRUE, COUNTIFS($H$10:$H2201, CUSTOMER[[#This Row],[Booking]], $J$10:$J2201, CUSTOMER[[#This Row],[Order Date]], $F$10:$F2201, "&lt;&gt;"&amp;"N?m l*")=1), 1, TRUE,  "")</f>
        <v>#NAME?</v>
      </c>
      <c r="AA2201" s="282" t="b">
        <f t="shared" ca="1" si="35"/>
        <v>0</v>
      </c>
      <c r="AB2201" s="305"/>
    </row>
    <row r="2202" spans="1:28" x14ac:dyDescent="0.25">
      <c r="A2202" s="281" t="str">
        <f ca="1">no.</f>
        <v/>
      </c>
      <c r="B2202" s="281"/>
      <c r="C2202" s="282"/>
      <c r="D2202" s="282"/>
      <c r="E2202" s="282" t="str">
        <f ca="1">position</f>
        <v/>
      </c>
      <c r="F2202" s="282"/>
      <c r="G2202" s="282"/>
      <c r="H2202" s="282"/>
      <c r="I2202" s="282"/>
      <c r="J2202" s="335"/>
      <c r="K2202" s="282"/>
      <c r="L2202" s="282"/>
      <c r="M2202" s="282"/>
      <c r="N2202" s="282"/>
      <c r="O2202" s="281"/>
      <c r="P2202" s="360" t="str">
        <f ca="1">rescore_patient</f>
        <v/>
      </c>
      <c r="Q2202" s="330" t="str">
        <f ca="1">quantity</f>
        <v/>
      </c>
      <c r="R2202" s="281"/>
      <c r="S2202" s="282"/>
      <c r="T2202" s="282"/>
      <c r="U2202" s="282"/>
      <c r="V2202" s="305"/>
      <c r="W2202" s="305"/>
      <c r="X2202" s="305"/>
      <c r="Y2202" s="282"/>
      <c r="Z2202" s="282" t="e" vm="1">
        <f ca="1">_xlfn.IFS(AND(ISNUMBER(SEARCH("N?m l*", CUSTOMER[[#This Row],[Service Type]], 1)), CUSTOMER[[#This Row],[Count ST]] = TRUE), CUSTOMER[[#This Row],[Quantity]], AND($Y$10:$Y2202 = TRUE, COUNTIFS($H$10:$H2202, CUSTOMER[[#This Row],[Booking]], $J$10:$J2202, CUSTOMER[[#This Row],[Order Date]], $F$10:$F2202, "&lt;&gt;"&amp;"N?m l*")=1), 1, TRUE,  "")</f>
        <v>#NAME?</v>
      </c>
      <c r="AA2202" s="282" t="b">
        <f t="shared" ca="1" si="35"/>
        <v>0</v>
      </c>
      <c r="AB2202" s="305"/>
    </row>
    <row r="2203" spans="1:28" x14ac:dyDescent="0.25">
      <c r="A2203" s="281" t="str">
        <f ca="1">no.</f>
        <v/>
      </c>
      <c r="B2203" s="281"/>
      <c r="C2203" s="282"/>
      <c r="D2203" s="282"/>
      <c r="E2203" s="282" t="str">
        <f ca="1">position</f>
        <v/>
      </c>
      <c r="F2203" s="282"/>
      <c r="G2203" s="282"/>
      <c r="H2203" s="282"/>
      <c r="I2203" s="282"/>
      <c r="J2203" s="335"/>
      <c r="K2203" s="282"/>
      <c r="L2203" s="282"/>
      <c r="M2203" s="282"/>
      <c r="N2203" s="282"/>
      <c r="O2203" s="281"/>
      <c r="P2203" s="360" t="str">
        <f ca="1">rescore_patient</f>
        <v/>
      </c>
      <c r="Q2203" s="330" t="str">
        <f ca="1">quantity</f>
        <v/>
      </c>
      <c r="R2203" s="281"/>
      <c r="S2203" s="282"/>
      <c r="T2203" s="282"/>
      <c r="U2203" s="282"/>
      <c r="V2203" s="305"/>
      <c r="W2203" s="305"/>
      <c r="X2203" s="305"/>
      <c r="Y2203" s="282"/>
      <c r="Z2203" s="282" t="e" vm="1">
        <f ca="1">_xlfn.IFS(AND(ISNUMBER(SEARCH("N?m l*", CUSTOMER[[#This Row],[Service Type]], 1)), CUSTOMER[[#This Row],[Count ST]] = TRUE), CUSTOMER[[#This Row],[Quantity]], AND($Y$10:$Y2203 = TRUE, COUNTIFS($H$10:$H2203, CUSTOMER[[#This Row],[Booking]], $J$10:$J2203, CUSTOMER[[#This Row],[Order Date]], $F$10:$F2203, "&lt;&gt;"&amp;"N?m l*")=1), 1, TRUE,  "")</f>
        <v>#NAME?</v>
      </c>
      <c r="AA2203" s="282" t="b">
        <f t="shared" ca="1" si="35"/>
        <v>0</v>
      </c>
      <c r="AB2203" s="305"/>
    </row>
    <row r="2204" spans="1:28" x14ac:dyDescent="0.25">
      <c r="A2204" s="281" t="str">
        <f ca="1">no.</f>
        <v/>
      </c>
      <c r="B2204" s="281"/>
      <c r="C2204" s="282"/>
      <c r="D2204" s="282"/>
      <c r="E2204" s="282" t="str">
        <f ca="1">position</f>
        <v/>
      </c>
      <c r="F2204" s="282"/>
      <c r="G2204" s="282"/>
      <c r="H2204" s="282"/>
      <c r="I2204" s="282"/>
      <c r="J2204" s="335"/>
      <c r="K2204" s="282"/>
      <c r="L2204" s="282"/>
      <c r="M2204" s="282"/>
      <c r="N2204" s="282"/>
      <c r="O2204" s="281"/>
      <c r="P2204" s="360" t="str">
        <f ca="1">rescore_patient</f>
        <v/>
      </c>
      <c r="Q2204" s="330" t="str">
        <f ca="1">quantity</f>
        <v/>
      </c>
      <c r="R2204" s="281"/>
      <c r="S2204" s="282"/>
      <c r="T2204" s="282"/>
      <c r="U2204" s="282"/>
      <c r="V2204" s="305"/>
      <c r="W2204" s="305"/>
      <c r="X2204" s="305"/>
      <c r="Y2204" s="282"/>
      <c r="Z2204" s="282" t="e" vm="1">
        <f ca="1">_xlfn.IFS(AND(ISNUMBER(SEARCH("N?m l*", CUSTOMER[[#This Row],[Service Type]], 1)), CUSTOMER[[#This Row],[Count ST]] = TRUE), CUSTOMER[[#This Row],[Quantity]], AND($Y$10:$Y2204 = TRUE, COUNTIFS($H$10:$H2204, CUSTOMER[[#This Row],[Booking]], $J$10:$J2204, CUSTOMER[[#This Row],[Order Date]], $F$10:$F2204, "&lt;&gt;"&amp;"N?m l*")=1), 1, TRUE,  "")</f>
        <v>#NAME?</v>
      </c>
      <c r="AA2204" s="282" t="b">
        <f t="shared" ca="1" si="35"/>
        <v>0</v>
      </c>
      <c r="AB2204" s="305"/>
    </row>
    <row r="2205" spans="1:28" x14ac:dyDescent="0.25">
      <c r="A2205" s="281" t="str">
        <f ca="1">no.</f>
        <v/>
      </c>
      <c r="B2205" s="281"/>
      <c r="C2205" s="282"/>
      <c r="D2205" s="282"/>
      <c r="E2205" s="282" t="str">
        <f ca="1">position</f>
        <v/>
      </c>
      <c r="F2205" s="282"/>
      <c r="G2205" s="282"/>
      <c r="H2205" s="282"/>
      <c r="I2205" s="282"/>
      <c r="J2205" s="335"/>
      <c r="K2205" s="282"/>
      <c r="L2205" s="282"/>
      <c r="M2205" s="282"/>
      <c r="N2205" s="282"/>
      <c r="O2205" s="281"/>
      <c r="P2205" s="360" t="str">
        <f ca="1">rescore_patient</f>
        <v/>
      </c>
      <c r="Q2205" s="330" t="str">
        <f ca="1">quantity</f>
        <v/>
      </c>
      <c r="R2205" s="281"/>
      <c r="S2205" s="282"/>
      <c r="T2205" s="282"/>
      <c r="U2205" s="282"/>
      <c r="V2205" s="305"/>
      <c r="W2205" s="305"/>
      <c r="X2205" s="305"/>
      <c r="Y2205" s="282"/>
      <c r="Z2205" s="282" t="e" vm="1">
        <f ca="1">_xlfn.IFS(AND(ISNUMBER(SEARCH("N?m l*", CUSTOMER[[#This Row],[Service Type]], 1)), CUSTOMER[[#This Row],[Count ST]] = TRUE), CUSTOMER[[#This Row],[Quantity]], AND($Y$10:$Y2205 = TRUE, COUNTIFS($H$10:$H2205, CUSTOMER[[#This Row],[Booking]], $J$10:$J2205, CUSTOMER[[#This Row],[Order Date]], $F$10:$F2205, "&lt;&gt;"&amp;"N?m l*")=1), 1, TRUE,  "")</f>
        <v>#NAME?</v>
      </c>
      <c r="AA2205" s="282" t="b">
        <f t="shared" ca="1" si="35"/>
        <v>0</v>
      </c>
      <c r="AB2205" s="305"/>
    </row>
    <row r="2206" spans="1:28" x14ac:dyDescent="0.25">
      <c r="A2206" s="281" t="str">
        <f ca="1">no.</f>
        <v/>
      </c>
      <c r="B2206" s="281"/>
      <c r="C2206" s="282"/>
      <c r="D2206" s="282"/>
      <c r="E2206" s="282" t="str">
        <f ca="1">position</f>
        <v/>
      </c>
      <c r="F2206" s="282"/>
      <c r="G2206" s="282"/>
      <c r="H2206" s="282"/>
      <c r="I2206" s="282"/>
      <c r="J2206" s="335"/>
      <c r="K2206" s="282"/>
      <c r="L2206" s="282"/>
      <c r="M2206" s="282"/>
      <c r="N2206" s="282"/>
      <c r="O2206" s="281"/>
      <c r="P2206" s="360" t="str">
        <f ca="1">rescore_patient</f>
        <v/>
      </c>
      <c r="Q2206" s="330" t="str">
        <f ca="1">quantity</f>
        <v/>
      </c>
      <c r="R2206" s="281"/>
      <c r="S2206" s="282"/>
      <c r="T2206" s="282"/>
      <c r="U2206" s="282"/>
      <c r="V2206" s="305"/>
      <c r="W2206" s="305"/>
      <c r="X2206" s="305"/>
      <c r="Y2206" s="282"/>
      <c r="Z2206" s="282" t="e" vm="1">
        <f ca="1">_xlfn.IFS(AND(ISNUMBER(SEARCH("N?m l*", CUSTOMER[[#This Row],[Service Type]], 1)), CUSTOMER[[#This Row],[Count ST]] = TRUE), CUSTOMER[[#This Row],[Quantity]], AND($Y$10:$Y2206 = TRUE, COUNTIFS($H$10:$H2206, CUSTOMER[[#This Row],[Booking]], $J$10:$J2206, CUSTOMER[[#This Row],[Order Date]], $F$10:$F2206, "&lt;&gt;"&amp;"N?m l*")=1), 1, TRUE,  "")</f>
        <v>#NAME?</v>
      </c>
      <c r="AA2206" s="282" t="b">
        <f t="shared" ca="1" si="35"/>
        <v>0</v>
      </c>
      <c r="AB2206" s="305"/>
    </row>
    <row r="2207" spans="1:28" x14ac:dyDescent="0.25">
      <c r="A2207" s="281" t="str">
        <f ca="1">no.</f>
        <v/>
      </c>
      <c r="B2207" s="281"/>
      <c r="C2207" s="282"/>
      <c r="D2207" s="282"/>
      <c r="E2207" s="282" t="str">
        <f ca="1">position</f>
        <v/>
      </c>
      <c r="F2207" s="282"/>
      <c r="G2207" s="282"/>
      <c r="H2207" s="282"/>
      <c r="I2207" s="282"/>
      <c r="J2207" s="335"/>
      <c r="K2207" s="282"/>
      <c r="L2207" s="282"/>
      <c r="M2207" s="282"/>
      <c r="N2207" s="282"/>
      <c r="O2207" s="281"/>
      <c r="P2207" s="360" t="str">
        <f ca="1">rescore_patient</f>
        <v/>
      </c>
      <c r="Q2207" s="330" t="str">
        <f ca="1">quantity</f>
        <v/>
      </c>
      <c r="R2207" s="281"/>
      <c r="S2207" s="282"/>
      <c r="T2207" s="282"/>
      <c r="U2207" s="282"/>
      <c r="V2207" s="305"/>
      <c r="W2207" s="305"/>
      <c r="X2207" s="305"/>
      <c r="Y2207" s="282"/>
      <c r="Z2207" s="282" t="e" vm="1">
        <f ca="1">_xlfn.IFS(AND(ISNUMBER(SEARCH("N?m l*", CUSTOMER[[#This Row],[Service Type]], 1)), CUSTOMER[[#This Row],[Count ST]] = TRUE), CUSTOMER[[#This Row],[Quantity]], AND($Y$10:$Y2207 = TRUE, COUNTIFS($H$10:$H2207, CUSTOMER[[#This Row],[Booking]], $J$10:$J2207, CUSTOMER[[#This Row],[Order Date]], $F$10:$F2207, "&lt;&gt;"&amp;"N?m l*")=1), 1, TRUE,  "")</f>
        <v>#NAME?</v>
      </c>
      <c r="AA2207" s="282" t="b">
        <f t="shared" ca="1" si="35"/>
        <v>0</v>
      </c>
      <c r="AB2207" s="305"/>
    </row>
    <row r="2208" spans="1:28" x14ac:dyDescent="0.25">
      <c r="A2208" s="281" t="str">
        <f ca="1">no.</f>
        <v/>
      </c>
      <c r="B2208" s="281"/>
      <c r="C2208" s="282"/>
      <c r="D2208" s="282"/>
      <c r="E2208" s="282" t="str">
        <f ca="1">position</f>
        <v/>
      </c>
      <c r="F2208" s="282"/>
      <c r="G2208" s="282"/>
      <c r="H2208" s="282"/>
      <c r="I2208" s="282"/>
      <c r="J2208" s="335"/>
      <c r="K2208" s="282"/>
      <c r="L2208" s="282"/>
      <c r="M2208" s="282"/>
      <c r="N2208" s="282"/>
      <c r="O2208" s="281"/>
      <c r="P2208" s="360" t="str">
        <f ca="1">rescore_patient</f>
        <v/>
      </c>
      <c r="Q2208" s="330" t="str">
        <f ca="1">quantity</f>
        <v/>
      </c>
      <c r="R2208" s="281"/>
      <c r="S2208" s="282"/>
      <c r="T2208" s="282"/>
      <c r="U2208" s="282"/>
      <c r="V2208" s="305"/>
      <c r="W2208" s="305"/>
      <c r="X2208" s="305"/>
      <c r="Y2208" s="282"/>
      <c r="Z2208" s="282" t="e" vm="1">
        <f ca="1">_xlfn.IFS(AND(ISNUMBER(SEARCH("N?m l*", CUSTOMER[[#This Row],[Service Type]], 1)), CUSTOMER[[#This Row],[Count ST]] = TRUE), CUSTOMER[[#This Row],[Quantity]], AND($Y$10:$Y2208 = TRUE, COUNTIFS($H$10:$H2208, CUSTOMER[[#This Row],[Booking]], $J$10:$J2208, CUSTOMER[[#This Row],[Order Date]], $F$10:$F2208, "&lt;&gt;"&amp;"N?m l*")=1), 1, TRUE,  "")</f>
        <v>#NAME?</v>
      </c>
      <c r="AA2208" s="282" t="b">
        <f t="shared" ca="1" si="35"/>
        <v>0</v>
      </c>
      <c r="AB2208" s="305"/>
    </row>
    <row r="2209" spans="1:28" x14ac:dyDescent="0.25">
      <c r="A2209" s="281" t="str">
        <f ca="1">no.</f>
        <v/>
      </c>
      <c r="B2209" s="281"/>
      <c r="C2209" s="282"/>
      <c r="D2209" s="282"/>
      <c r="E2209" s="282" t="str">
        <f ca="1">position</f>
        <v/>
      </c>
      <c r="F2209" s="282"/>
      <c r="G2209" s="282"/>
      <c r="H2209" s="282"/>
      <c r="I2209" s="282"/>
      <c r="J2209" s="335"/>
      <c r="K2209" s="282"/>
      <c r="L2209" s="282"/>
      <c r="M2209" s="282"/>
      <c r="N2209" s="282"/>
      <c r="O2209" s="281"/>
      <c r="P2209" s="360" t="str">
        <f ca="1">rescore_patient</f>
        <v/>
      </c>
      <c r="Q2209" s="330" t="str">
        <f ca="1">quantity</f>
        <v/>
      </c>
      <c r="R2209" s="281"/>
      <c r="S2209" s="282"/>
      <c r="T2209" s="282"/>
      <c r="U2209" s="282"/>
      <c r="V2209" s="305"/>
      <c r="W2209" s="305"/>
      <c r="X2209" s="305"/>
      <c r="Y2209" s="282"/>
      <c r="Z2209" s="282" t="e" vm="1">
        <f ca="1">_xlfn.IFS(AND(ISNUMBER(SEARCH("N?m l*", CUSTOMER[[#This Row],[Service Type]], 1)), CUSTOMER[[#This Row],[Count ST]] = TRUE), CUSTOMER[[#This Row],[Quantity]], AND($Y$10:$Y2209 = TRUE, COUNTIFS($H$10:$H2209, CUSTOMER[[#This Row],[Booking]], $J$10:$J2209, CUSTOMER[[#This Row],[Order Date]], $F$10:$F2209, "&lt;&gt;"&amp;"N?m l*")=1), 1, TRUE,  "")</f>
        <v>#NAME?</v>
      </c>
      <c r="AA2209" s="282" t="b">
        <f t="shared" ca="1" si="35"/>
        <v>0</v>
      </c>
      <c r="AB2209" s="305"/>
    </row>
    <row r="2210" spans="1:28" x14ac:dyDescent="0.25">
      <c r="A2210" s="281" t="str">
        <f ca="1">no.</f>
        <v/>
      </c>
      <c r="B2210" s="281"/>
      <c r="C2210" s="282"/>
      <c r="D2210" s="282"/>
      <c r="E2210" s="282" t="str">
        <f ca="1">position</f>
        <v/>
      </c>
      <c r="F2210" s="282"/>
      <c r="G2210" s="282"/>
      <c r="H2210" s="282"/>
      <c r="I2210" s="282"/>
      <c r="J2210" s="335"/>
      <c r="K2210" s="282"/>
      <c r="L2210" s="282"/>
      <c r="M2210" s="282"/>
      <c r="N2210" s="282"/>
      <c r="O2210" s="281"/>
      <c r="P2210" s="360" t="str">
        <f ca="1">rescore_patient</f>
        <v/>
      </c>
      <c r="Q2210" s="330" t="str">
        <f ca="1">quantity</f>
        <v/>
      </c>
      <c r="R2210" s="281"/>
      <c r="S2210" s="282"/>
      <c r="T2210" s="282"/>
      <c r="U2210" s="282"/>
      <c r="V2210" s="305"/>
      <c r="W2210" s="305"/>
      <c r="X2210" s="305"/>
      <c r="Y2210" s="282"/>
      <c r="Z2210" s="282" t="e" vm="1">
        <f ca="1">_xlfn.IFS(AND(ISNUMBER(SEARCH("N?m l*", CUSTOMER[[#This Row],[Service Type]], 1)), CUSTOMER[[#This Row],[Count ST]] = TRUE), CUSTOMER[[#This Row],[Quantity]], AND($Y$10:$Y2210 = TRUE, COUNTIFS($H$10:$H2210, CUSTOMER[[#This Row],[Booking]], $J$10:$J2210, CUSTOMER[[#This Row],[Order Date]], $F$10:$F2210, "&lt;&gt;"&amp;"N?m l*")=1), 1, TRUE,  "")</f>
        <v>#NAME?</v>
      </c>
      <c r="AA2210" s="282" t="b">
        <f t="shared" ca="1" si="35"/>
        <v>0</v>
      </c>
      <c r="AB2210" s="305"/>
    </row>
    <row r="2211" spans="1:28" x14ac:dyDescent="0.25">
      <c r="A2211" s="281" t="str">
        <f ca="1">no.</f>
        <v/>
      </c>
      <c r="B2211" s="281"/>
      <c r="C2211" s="282"/>
      <c r="D2211" s="282"/>
      <c r="E2211" s="282" t="str">
        <f ca="1">position</f>
        <v/>
      </c>
      <c r="F2211" s="282"/>
      <c r="G2211" s="282"/>
      <c r="H2211" s="282"/>
      <c r="I2211" s="282"/>
      <c r="J2211" s="335"/>
      <c r="K2211" s="282"/>
      <c r="L2211" s="282"/>
      <c r="M2211" s="282"/>
      <c r="N2211" s="282"/>
      <c r="O2211" s="281"/>
      <c r="P2211" s="360" t="str">
        <f ca="1">rescore_patient</f>
        <v/>
      </c>
      <c r="Q2211" s="330" t="str">
        <f ca="1">quantity</f>
        <v/>
      </c>
      <c r="R2211" s="281"/>
      <c r="S2211" s="282"/>
      <c r="T2211" s="282"/>
      <c r="U2211" s="282"/>
      <c r="V2211" s="305"/>
      <c r="W2211" s="305"/>
      <c r="X2211" s="305"/>
      <c r="Y2211" s="282"/>
      <c r="Z2211" s="282" t="e" vm="1">
        <f ca="1">_xlfn.IFS(AND(ISNUMBER(SEARCH("N?m l*", CUSTOMER[[#This Row],[Service Type]], 1)), CUSTOMER[[#This Row],[Count ST]] = TRUE), CUSTOMER[[#This Row],[Quantity]], AND($Y$10:$Y2211 = TRUE, COUNTIFS($H$10:$H2211, CUSTOMER[[#This Row],[Booking]], $J$10:$J2211, CUSTOMER[[#This Row],[Order Date]], $F$10:$F2211, "&lt;&gt;"&amp;"N?m l*")=1), 1, TRUE,  "")</f>
        <v>#NAME?</v>
      </c>
      <c r="AA2211" s="282" t="b">
        <f t="shared" ca="1" si="35"/>
        <v>0</v>
      </c>
      <c r="AB2211" s="305"/>
    </row>
    <row r="2212" spans="1:28" x14ac:dyDescent="0.25">
      <c r="A2212" s="281" t="str">
        <f ca="1">no.</f>
        <v/>
      </c>
      <c r="B2212" s="281"/>
      <c r="C2212" s="282"/>
      <c r="D2212" s="282"/>
      <c r="E2212" s="282" t="str">
        <f ca="1">position</f>
        <v/>
      </c>
      <c r="F2212" s="282"/>
      <c r="G2212" s="282"/>
      <c r="H2212" s="282"/>
      <c r="I2212" s="282"/>
      <c r="J2212" s="335"/>
      <c r="K2212" s="282"/>
      <c r="L2212" s="282"/>
      <c r="M2212" s="282"/>
      <c r="N2212" s="282"/>
      <c r="O2212" s="281"/>
      <c r="P2212" s="360" t="str">
        <f ca="1">rescore_patient</f>
        <v/>
      </c>
      <c r="Q2212" s="330" t="str">
        <f ca="1">quantity</f>
        <v/>
      </c>
      <c r="R2212" s="281"/>
      <c r="S2212" s="282"/>
      <c r="T2212" s="282"/>
      <c r="U2212" s="282"/>
      <c r="V2212" s="305"/>
      <c r="W2212" s="305"/>
      <c r="X2212" s="305"/>
      <c r="Y2212" s="282"/>
      <c r="Z2212" s="282" t="e" vm="1">
        <f ca="1">_xlfn.IFS(AND(ISNUMBER(SEARCH("N?m l*", CUSTOMER[[#This Row],[Service Type]], 1)), CUSTOMER[[#This Row],[Count ST]] = TRUE), CUSTOMER[[#This Row],[Quantity]], AND($Y$10:$Y2212 = TRUE, COUNTIFS($H$10:$H2212, CUSTOMER[[#This Row],[Booking]], $J$10:$J2212, CUSTOMER[[#This Row],[Order Date]], $F$10:$F2212, "&lt;&gt;"&amp;"N?m l*")=1), 1, TRUE,  "")</f>
        <v>#NAME?</v>
      </c>
      <c r="AA2212" s="282" t="b">
        <f t="shared" ca="1" si="35"/>
        <v>0</v>
      </c>
      <c r="AB2212" s="305"/>
    </row>
    <row r="2213" spans="1:28" x14ac:dyDescent="0.25">
      <c r="A2213" s="281" t="str">
        <f ca="1">no.</f>
        <v/>
      </c>
      <c r="B2213" s="281"/>
      <c r="C2213" s="282"/>
      <c r="D2213" s="282"/>
      <c r="E2213" s="282" t="str">
        <f ca="1">position</f>
        <v/>
      </c>
      <c r="F2213" s="282"/>
      <c r="G2213" s="282"/>
      <c r="H2213" s="282"/>
      <c r="I2213" s="282"/>
      <c r="J2213" s="335"/>
      <c r="K2213" s="282"/>
      <c r="L2213" s="282"/>
      <c r="M2213" s="282"/>
      <c r="N2213" s="282"/>
      <c r="O2213" s="281"/>
      <c r="P2213" s="360" t="str">
        <f ca="1">rescore_patient</f>
        <v/>
      </c>
      <c r="Q2213" s="330" t="str">
        <f ca="1">quantity</f>
        <v/>
      </c>
      <c r="R2213" s="281"/>
      <c r="S2213" s="282"/>
      <c r="T2213" s="282"/>
      <c r="U2213" s="282"/>
      <c r="V2213" s="305"/>
      <c r="W2213" s="305"/>
      <c r="X2213" s="305"/>
      <c r="Y2213" s="282"/>
      <c r="Z2213" s="282" t="e" vm="1">
        <f ca="1">_xlfn.IFS(AND(ISNUMBER(SEARCH("N?m l*", CUSTOMER[[#This Row],[Service Type]], 1)), CUSTOMER[[#This Row],[Count ST]] = TRUE), CUSTOMER[[#This Row],[Quantity]], AND($Y$10:$Y2213 = TRUE, COUNTIFS($H$10:$H2213, CUSTOMER[[#This Row],[Booking]], $J$10:$J2213, CUSTOMER[[#This Row],[Order Date]], $F$10:$F2213, "&lt;&gt;"&amp;"N?m l*")=1), 1, TRUE,  "")</f>
        <v>#NAME?</v>
      </c>
      <c r="AA2213" s="282" t="b">
        <f t="shared" ca="1" si="35"/>
        <v>0</v>
      </c>
      <c r="AB2213" s="305"/>
    </row>
    <row r="2214" spans="1:28" x14ac:dyDescent="0.25">
      <c r="A2214" s="281" t="str">
        <f ca="1">no.</f>
        <v/>
      </c>
      <c r="B2214" s="281"/>
      <c r="C2214" s="282"/>
      <c r="D2214" s="282"/>
      <c r="E2214" s="282" t="str">
        <f ca="1">position</f>
        <v/>
      </c>
      <c r="F2214" s="282"/>
      <c r="G2214" s="282"/>
      <c r="H2214" s="282"/>
      <c r="I2214" s="282"/>
      <c r="J2214" s="335"/>
      <c r="K2214" s="282"/>
      <c r="L2214" s="282"/>
      <c r="M2214" s="282"/>
      <c r="N2214" s="282"/>
      <c r="O2214" s="281"/>
      <c r="P2214" s="360" t="str">
        <f ca="1">rescore_patient</f>
        <v/>
      </c>
      <c r="Q2214" s="330" t="str">
        <f ca="1">quantity</f>
        <v/>
      </c>
      <c r="R2214" s="281"/>
      <c r="S2214" s="282"/>
      <c r="T2214" s="282"/>
      <c r="U2214" s="282"/>
      <c r="V2214" s="305"/>
      <c r="W2214" s="305"/>
      <c r="X2214" s="305"/>
      <c r="Y2214" s="282"/>
      <c r="Z2214" s="282" t="e" vm="1">
        <f ca="1">_xlfn.IFS(AND(ISNUMBER(SEARCH("N?m l*", CUSTOMER[[#This Row],[Service Type]], 1)), CUSTOMER[[#This Row],[Count ST]] = TRUE), CUSTOMER[[#This Row],[Quantity]], AND($Y$10:$Y2214 = TRUE, COUNTIFS($H$10:$H2214, CUSTOMER[[#This Row],[Booking]], $J$10:$J2214, CUSTOMER[[#This Row],[Order Date]], $F$10:$F2214, "&lt;&gt;"&amp;"N?m l*")=1), 1, TRUE,  "")</f>
        <v>#NAME?</v>
      </c>
      <c r="AA2214" s="282" t="b">
        <f t="shared" ca="1" si="35"/>
        <v>0</v>
      </c>
      <c r="AB2214" s="305"/>
    </row>
    <row r="2215" spans="1:28" x14ac:dyDescent="0.25">
      <c r="A2215" s="281" t="str">
        <f ca="1">no.</f>
        <v/>
      </c>
      <c r="B2215" s="281"/>
      <c r="C2215" s="282"/>
      <c r="D2215" s="282"/>
      <c r="E2215" s="282" t="str">
        <f ca="1">position</f>
        <v/>
      </c>
      <c r="F2215" s="282"/>
      <c r="G2215" s="282"/>
      <c r="H2215" s="282"/>
      <c r="I2215" s="282"/>
      <c r="J2215" s="335"/>
      <c r="K2215" s="282"/>
      <c r="L2215" s="282"/>
      <c r="M2215" s="282"/>
      <c r="N2215" s="282"/>
      <c r="O2215" s="281"/>
      <c r="P2215" s="360" t="str">
        <f ca="1">rescore_patient</f>
        <v/>
      </c>
      <c r="Q2215" s="330" t="str">
        <f ca="1">quantity</f>
        <v/>
      </c>
      <c r="R2215" s="281"/>
      <c r="S2215" s="282"/>
      <c r="T2215" s="282"/>
      <c r="U2215" s="282"/>
      <c r="V2215" s="305"/>
      <c r="W2215" s="305"/>
      <c r="X2215" s="305"/>
      <c r="Y2215" s="282"/>
      <c r="Z2215" s="282" t="e" vm="1">
        <f ca="1">_xlfn.IFS(AND(ISNUMBER(SEARCH("N?m l*", CUSTOMER[[#This Row],[Service Type]], 1)), CUSTOMER[[#This Row],[Count ST]] = TRUE), CUSTOMER[[#This Row],[Quantity]], AND($Y$10:$Y2215 = TRUE, COUNTIFS($H$10:$H2215, CUSTOMER[[#This Row],[Booking]], $J$10:$J2215, CUSTOMER[[#This Row],[Order Date]], $F$10:$F2215, "&lt;&gt;"&amp;"N?m l*")=1), 1, TRUE,  "")</f>
        <v>#NAME?</v>
      </c>
      <c r="AA2215" s="282" t="b">
        <f t="shared" ca="1" si="35"/>
        <v>0</v>
      </c>
      <c r="AB2215" s="305"/>
    </row>
    <row r="2216" spans="1:28" x14ac:dyDescent="0.25">
      <c r="A2216" s="281" t="str">
        <f ca="1">no.</f>
        <v/>
      </c>
      <c r="B2216" s="281"/>
      <c r="C2216" s="282"/>
      <c r="D2216" s="282"/>
      <c r="E2216" s="282" t="str">
        <f ca="1">position</f>
        <v/>
      </c>
      <c r="F2216" s="282"/>
      <c r="G2216" s="282"/>
      <c r="H2216" s="282"/>
      <c r="I2216" s="282"/>
      <c r="J2216" s="335"/>
      <c r="K2216" s="282"/>
      <c r="L2216" s="282"/>
      <c r="M2216" s="282"/>
      <c r="N2216" s="282"/>
      <c r="O2216" s="281"/>
      <c r="P2216" s="360" t="str">
        <f ca="1">rescore_patient</f>
        <v/>
      </c>
      <c r="Q2216" s="330" t="str">
        <f ca="1">quantity</f>
        <v/>
      </c>
      <c r="R2216" s="281"/>
      <c r="S2216" s="282"/>
      <c r="T2216" s="282"/>
      <c r="U2216" s="282"/>
      <c r="V2216" s="305"/>
      <c r="W2216" s="305"/>
      <c r="X2216" s="305"/>
      <c r="Y2216" s="282"/>
      <c r="Z2216" s="282" t="e" vm="1">
        <f ca="1">_xlfn.IFS(AND(ISNUMBER(SEARCH("N?m l*", CUSTOMER[[#This Row],[Service Type]], 1)), CUSTOMER[[#This Row],[Count ST]] = TRUE), CUSTOMER[[#This Row],[Quantity]], AND($Y$10:$Y2216 = TRUE, COUNTIFS($H$10:$H2216, CUSTOMER[[#This Row],[Booking]], $J$10:$J2216, CUSTOMER[[#This Row],[Order Date]], $F$10:$F2216, "&lt;&gt;"&amp;"N?m l*")=1), 1, TRUE,  "")</f>
        <v>#NAME?</v>
      </c>
      <c r="AA2216" s="282" t="b">
        <f t="shared" ca="1" si="35"/>
        <v>0</v>
      </c>
      <c r="AB2216" s="305"/>
    </row>
    <row r="2217" spans="1:28" x14ac:dyDescent="0.25">
      <c r="A2217" s="281" t="str">
        <f ca="1">no.</f>
        <v/>
      </c>
      <c r="B2217" s="281"/>
      <c r="C2217" s="282"/>
      <c r="D2217" s="282"/>
      <c r="E2217" s="282" t="str">
        <f ca="1">position</f>
        <v/>
      </c>
      <c r="F2217" s="282"/>
      <c r="G2217" s="282"/>
      <c r="H2217" s="282"/>
      <c r="I2217" s="282"/>
      <c r="J2217" s="335"/>
      <c r="K2217" s="282"/>
      <c r="L2217" s="282"/>
      <c r="M2217" s="282"/>
      <c r="N2217" s="282"/>
      <c r="O2217" s="281"/>
      <c r="P2217" s="360" t="str">
        <f ca="1">rescore_patient</f>
        <v/>
      </c>
      <c r="Q2217" s="330" t="str">
        <f ca="1">quantity</f>
        <v/>
      </c>
      <c r="R2217" s="281"/>
      <c r="S2217" s="282"/>
      <c r="T2217" s="282"/>
      <c r="U2217" s="282"/>
      <c r="V2217" s="305"/>
      <c r="W2217" s="305"/>
      <c r="X2217" s="305"/>
      <c r="Y2217" s="282"/>
      <c r="Z2217" s="282" t="e" vm="1">
        <f ca="1">_xlfn.IFS(AND(ISNUMBER(SEARCH("N?m l*", CUSTOMER[[#This Row],[Service Type]], 1)), CUSTOMER[[#This Row],[Count ST]] = TRUE), CUSTOMER[[#This Row],[Quantity]], AND($Y$10:$Y2217 = TRUE, COUNTIFS($H$10:$H2217, CUSTOMER[[#This Row],[Booking]], $J$10:$J2217, CUSTOMER[[#This Row],[Order Date]], $F$10:$F2217, "&lt;&gt;"&amp;"N?m l*")=1), 1, TRUE,  "")</f>
        <v>#NAME?</v>
      </c>
      <c r="AA2217" s="282" t="b">
        <f t="shared" ca="1" si="35"/>
        <v>0</v>
      </c>
      <c r="AB2217" s="305"/>
    </row>
    <row r="2218" spans="1:28" x14ac:dyDescent="0.25">
      <c r="A2218" s="281" t="str">
        <f ca="1">no.</f>
        <v/>
      </c>
      <c r="B2218" s="281"/>
      <c r="C2218" s="282"/>
      <c r="D2218" s="282"/>
      <c r="E2218" s="282" t="str">
        <f ca="1">position</f>
        <v/>
      </c>
      <c r="F2218" s="282"/>
      <c r="G2218" s="282"/>
      <c r="H2218" s="282"/>
      <c r="I2218" s="282"/>
      <c r="J2218" s="335"/>
      <c r="K2218" s="282"/>
      <c r="L2218" s="282"/>
      <c r="M2218" s="282"/>
      <c r="N2218" s="282"/>
      <c r="O2218" s="281"/>
      <c r="P2218" s="360" t="str">
        <f ca="1">rescore_patient</f>
        <v/>
      </c>
      <c r="Q2218" s="330" t="str">
        <f ca="1">quantity</f>
        <v/>
      </c>
      <c r="R2218" s="281"/>
      <c r="S2218" s="282"/>
      <c r="T2218" s="282"/>
      <c r="U2218" s="282"/>
      <c r="V2218" s="305"/>
      <c r="W2218" s="305"/>
      <c r="X2218" s="305"/>
      <c r="Y2218" s="282"/>
      <c r="Z2218" s="282" t="e" vm="1">
        <f ca="1">_xlfn.IFS(AND(ISNUMBER(SEARCH("N?m l*", CUSTOMER[[#This Row],[Service Type]], 1)), CUSTOMER[[#This Row],[Count ST]] = TRUE), CUSTOMER[[#This Row],[Quantity]], AND($Y$10:$Y2218 = TRUE, COUNTIFS($H$10:$H2218, CUSTOMER[[#This Row],[Booking]], $J$10:$J2218, CUSTOMER[[#This Row],[Order Date]], $F$10:$F2218, "&lt;&gt;"&amp;"N?m l*")=1), 1, TRUE,  "")</f>
        <v>#NAME?</v>
      </c>
      <c r="AA2218" s="282" t="b">
        <f t="shared" ca="1" si="35"/>
        <v>0</v>
      </c>
      <c r="AB2218" s="305"/>
    </row>
    <row r="2219" spans="1:28" x14ac:dyDescent="0.25">
      <c r="A2219" s="281" t="str">
        <f ca="1">no.</f>
        <v/>
      </c>
      <c r="B2219" s="281"/>
      <c r="C2219" s="282"/>
      <c r="D2219" s="282"/>
      <c r="E2219" s="282" t="str">
        <f ca="1">position</f>
        <v/>
      </c>
      <c r="F2219" s="282"/>
      <c r="G2219" s="282"/>
      <c r="H2219" s="282"/>
      <c r="I2219" s="282"/>
      <c r="J2219" s="335"/>
      <c r="K2219" s="282"/>
      <c r="L2219" s="282"/>
      <c r="M2219" s="282"/>
      <c r="N2219" s="282"/>
      <c r="O2219" s="281"/>
      <c r="P2219" s="360" t="str">
        <f ca="1">rescore_patient</f>
        <v/>
      </c>
      <c r="Q2219" s="330" t="str">
        <f ca="1">quantity</f>
        <v/>
      </c>
      <c r="R2219" s="281"/>
      <c r="S2219" s="282"/>
      <c r="T2219" s="282"/>
      <c r="U2219" s="282"/>
      <c r="V2219" s="305"/>
      <c r="W2219" s="305"/>
      <c r="X2219" s="305"/>
      <c r="Y2219" s="282"/>
      <c r="Z2219" s="282" t="e" vm="1">
        <f ca="1">_xlfn.IFS(AND(ISNUMBER(SEARCH("N?m l*", CUSTOMER[[#This Row],[Service Type]], 1)), CUSTOMER[[#This Row],[Count ST]] = TRUE), CUSTOMER[[#This Row],[Quantity]], AND($Y$10:$Y2219 = TRUE, COUNTIFS($H$10:$H2219, CUSTOMER[[#This Row],[Booking]], $J$10:$J2219, CUSTOMER[[#This Row],[Order Date]], $F$10:$F2219, "&lt;&gt;"&amp;"N?m l*")=1), 1, TRUE,  "")</f>
        <v>#NAME?</v>
      </c>
      <c r="AA2219" s="282" t="b">
        <f t="shared" ca="1" si="35"/>
        <v>0</v>
      </c>
      <c r="AB2219" s="305"/>
    </row>
    <row r="2220" spans="1:28" x14ac:dyDescent="0.25">
      <c r="A2220" s="281" t="str">
        <f ca="1">no.</f>
        <v/>
      </c>
      <c r="B2220" s="281"/>
      <c r="C2220" s="282"/>
      <c r="D2220" s="282"/>
      <c r="E2220" s="282" t="str">
        <f ca="1">position</f>
        <v/>
      </c>
      <c r="F2220" s="282"/>
      <c r="G2220" s="282"/>
      <c r="H2220" s="282"/>
      <c r="I2220" s="282"/>
      <c r="J2220" s="335"/>
      <c r="K2220" s="282"/>
      <c r="L2220" s="282"/>
      <c r="M2220" s="282"/>
      <c r="N2220" s="282"/>
      <c r="O2220" s="281"/>
      <c r="P2220" s="360" t="str">
        <f ca="1">rescore_patient</f>
        <v/>
      </c>
      <c r="Q2220" s="330" t="str">
        <f ca="1">quantity</f>
        <v/>
      </c>
      <c r="R2220" s="281"/>
      <c r="S2220" s="282"/>
      <c r="T2220" s="282"/>
      <c r="U2220" s="282"/>
      <c r="V2220" s="305"/>
      <c r="W2220" s="305"/>
      <c r="X2220" s="305"/>
      <c r="Y2220" s="282"/>
      <c r="Z2220" s="282" t="e" vm="1">
        <f ca="1">_xlfn.IFS(AND(ISNUMBER(SEARCH("N?m l*", CUSTOMER[[#This Row],[Service Type]], 1)), CUSTOMER[[#This Row],[Count ST]] = TRUE), CUSTOMER[[#This Row],[Quantity]], AND($Y$10:$Y2220 = TRUE, COUNTIFS($H$10:$H2220, CUSTOMER[[#This Row],[Booking]], $J$10:$J2220, CUSTOMER[[#This Row],[Order Date]], $F$10:$F2220, "&lt;&gt;"&amp;"N?m l*")=1), 1, TRUE,  "")</f>
        <v>#NAME?</v>
      </c>
      <c r="AA2220" s="282" t="b">
        <f t="shared" ca="1" si="35"/>
        <v>0</v>
      </c>
      <c r="AB2220" s="305"/>
    </row>
    <row r="2221" spans="1:28" x14ac:dyDescent="0.25">
      <c r="A2221" s="281" t="str">
        <f ca="1">no.</f>
        <v/>
      </c>
      <c r="B2221" s="281"/>
      <c r="C2221" s="282"/>
      <c r="D2221" s="282"/>
      <c r="E2221" s="282" t="str">
        <f ca="1">position</f>
        <v/>
      </c>
      <c r="F2221" s="282"/>
      <c r="G2221" s="282"/>
      <c r="H2221" s="282"/>
      <c r="I2221" s="282"/>
      <c r="J2221" s="335"/>
      <c r="K2221" s="282"/>
      <c r="L2221" s="282"/>
      <c r="M2221" s="282"/>
      <c r="N2221" s="282"/>
      <c r="O2221" s="281"/>
      <c r="P2221" s="360" t="str">
        <f ca="1">rescore_patient</f>
        <v/>
      </c>
      <c r="Q2221" s="330" t="str">
        <f ca="1">quantity</f>
        <v/>
      </c>
      <c r="R2221" s="281"/>
      <c r="S2221" s="282"/>
      <c r="T2221" s="282"/>
      <c r="U2221" s="282"/>
      <c r="V2221" s="305"/>
      <c r="W2221" s="305"/>
      <c r="X2221" s="305"/>
      <c r="Y2221" s="282"/>
      <c r="Z2221" s="282" t="e" vm="1">
        <f ca="1">_xlfn.IFS(AND(ISNUMBER(SEARCH("N?m l*", CUSTOMER[[#This Row],[Service Type]], 1)), CUSTOMER[[#This Row],[Count ST]] = TRUE), CUSTOMER[[#This Row],[Quantity]], AND($Y$10:$Y2221 = TRUE, COUNTIFS($H$10:$H2221, CUSTOMER[[#This Row],[Booking]], $J$10:$J2221, CUSTOMER[[#This Row],[Order Date]], $F$10:$F2221, "&lt;&gt;"&amp;"N?m l*")=1), 1, TRUE,  "")</f>
        <v>#NAME?</v>
      </c>
      <c r="AA2221" s="282" t="b">
        <f t="shared" ca="1" si="35"/>
        <v>0</v>
      </c>
      <c r="AB2221" s="305"/>
    </row>
    <row r="2222" spans="1:28" x14ac:dyDescent="0.25">
      <c r="A2222" s="281" t="str">
        <f ca="1">no.</f>
        <v/>
      </c>
      <c r="B2222" s="281"/>
      <c r="C2222" s="282"/>
      <c r="D2222" s="282"/>
      <c r="E2222" s="282" t="str">
        <f ca="1">position</f>
        <v/>
      </c>
      <c r="F2222" s="282"/>
      <c r="G2222" s="282"/>
      <c r="H2222" s="282"/>
      <c r="I2222" s="282"/>
      <c r="J2222" s="335"/>
      <c r="K2222" s="282"/>
      <c r="L2222" s="282"/>
      <c r="M2222" s="282"/>
      <c r="N2222" s="282"/>
      <c r="O2222" s="281"/>
      <c r="P2222" s="360" t="str">
        <f ca="1">rescore_patient</f>
        <v/>
      </c>
      <c r="Q2222" s="330" t="str">
        <f ca="1">quantity</f>
        <v/>
      </c>
      <c r="R2222" s="281"/>
      <c r="S2222" s="282"/>
      <c r="T2222" s="282"/>
      <c r="U2222" s="282"/>
      <c r="V2222" s="305"/>
      <c r="W2222" s="305"/>
      <c r="X2222" s="305"/>
      <c r="Y2222" s="282"/>
      <c r="Z2222" s="282" t="e" vm="1">
        <f ca="1">_xlfn.IFS(AND(ISNUMBER(SEARCH("N?m l*", CUSTOMER[[#This Row],[Service Type]], 1)), CUSTOMER[[#This Row],[Count ST]] = TRUE), CUSTOMER[[#This Row],[Quantity]], AND($Y$10:$Y2222 = TRUE, COUNTIFS($H$10:$H2222, CUSTOMER[[#This Row],[Booking]], $J$10:$J2222, CUSTOMER[[#This Row],[Order Date]], $F$10:$F2222, "&lt;&gt;"&amp;"N?m l*")=1), 1, TRUE,  "")</f>
        <v>#NAME?</v>
      </c>
      <c r="AA2222" s="282" t="b">
        <f t="shared" ca="1" si="35"/>
        <v>0</v>
      </c>
      <c r="AB2222" s="305"/>
    </row>
    <row r="2223" spans="1:28" x14ac:dyDescent="0.25">
      <c r="A2223" s="281" t="str">
        <f ca="1">no.</f>
        <v/>
      </c>
      <c r="B2223" s="281"/>
      <c r="C2223" s="282"/>
      <c r="D2223" s="282"/>
      <c r="E2223" s="282" t="str">
        <f ca="1">position</f>
        <v/>
      </c>
      <c r="F2223" s="282"/>
      <c r="G2223" s="282"/>
      <c r="H2223" s="282"/>
      <c r="I2223" s="282"/>
      <c r="J2223" s="335"/>
      <c r="K2223" s="282"/>
      <c r="L2223" s="282"/>
      <c r="M2223" s="282"/>
      <c r="N2223" s="282"/>
      <c r="O2223" s="281"/>
      <c r="P2223" s="360" t="str">
        <f ca="1">rescore_patient</f>
        <v/>
      </c>
      <c r="Q2223" s="330" t="str">
        <f ca="1">quantity</f>
        <v/>
      </c>
      <c r="R2223" s="281"/>
      <c r="S2223" s="282"/>
      <c r="T2223" s="282"/>
      <c r="U2223" s="282"/>
      <c r="V2223" s="305"/>
      <c r="W2223" s="305"/>
      <c r="X2223" s="305"/>
      <c r="Y2223" s="282"/>
      <c r="Z2223" s="282" t="e" vm="1">
        <f ca="1">_xlfn.IFS(AND(ISNUMBER(SEARCH("N?m l*", CUSTOMER[[#This Row],[Service Type]], 1)), CUSTOMER[[#This Row],[Count ST]] = TRUE), CUSTOMER[[#This Row],[Quantity]], AND($Y$10:$Y2223 = TRUE, COUNTIFS($H$10:$H2223, CUSTOMER[[#This Row],[Booking]], $J$10:$J2223, CUSTOMER[[#This Row],[Order Date]], $F$10:$F2223, "&lt;&gt;"&amp;"N?m l*")=1), 1, TRUE,  "")</f>
        <v>#NAME?</v>
      </c>
      <c r="AA2223" s="282" t="b">
        <f t="shared" ca="1" si="35"/>
        <v>0</v>
      </c>
      <c r="AB2223" s="305"/>
    </row>
    <row r="2224" spans="1:28" x14ac:dyDescent="0.25">
      <c r="A2224" s="281" t="str">
        <f ca="1">no.</f>
        <v/>
      </c>
      <c r="B2224" s="281"/>
      <c r="C2224" s="282"/>
      <c r="D2224" s="282"/>
      <c r="E2224" s="282" t="str">
        <f ca="1">position</f>
        <v/>
      </c>
      <c r="F2224" s="282"/>
      <c r="G2224" s="282"/>
      <c r="H2224" s="282"/>
      <c r="I2224" s="282"/>
      <c r="J2224" s="335"/>
      <c r="K2224" s="282"/>
      <c r="L2224" s="282"/>
      <c r="M2224" s="282"/>
      <c r="N2224" s="282"/>
      <c r="O2224" s="281"/>
      <c r="P2224" s="360" t="str">
        <f ca="1">rescore_patient</f>
        <v/>
      </c>
      <c r="Q2224" s="330" t="str">
        <f ca="1">quantity</f>
        <v/>
      </c>
      <c r="R2224" s="281"/>
      <c r="S2224" s="282"/>
      <c r="T2224" s="282"/>
      <c r="U2224" s="282"/>
      <c r="V2224" s="305"/>
      <c r="W2224" s="305"/>
      <c r="X2224" s="305"/>
      <c r="Y2224" s="282"/>
      <c r="Z2224" s="282" t="e" vm="1">
        <f ca="1">_xlfn.IFS(AND(ISNUMBER(SEARCH("N?m l*", CUSTOMER[[#This Row],[Service Type]], 1)), CUSTOMER[[#This Row],[Count ST]] = TRUE), CUSTOMER[[#This Row],[Quantity]], AND($Y$10:$Y2224 = TRUE, COUNTIFS($H$10:$H2224, CUSTOMER[[#This Row],[Booking]], $J$10:$J2224, CUSTOMER[[#This Row],[Order Date]], $F$10:$F2224, "&lt;&gt;"&amp;"N?m l*")=1), 1, TRUE,  "")</f>
        <v>#NAME?</v>
      </c>
      <c r="AA2224" s="282" t="b">
        <f t="shared" ca="1" si="35"/>
        <v>0</v>
      </c>
      <c r="AB2224" s="305"/>
    </row>
    <row r="2225" spans="1:28" x14ac:dyDescent="0.25">
      <c r="A2225" s="281" t="str">
        <f ca="1">no.</f>
        <v/>
      </c>
      <c r="B2225" s="281"/>
      <c r="C2225" s="282"/>
      <c r="D2225" s="282"/>
      <c r="E2225" s="282" t="str">
        <f ca="1">position</f>
        <v/>
      </c>
      <c r="F2225" s="282"/>
      <c r="G2225" s="282"/>
      <c r="H2225" s="282"/>
      <c r="I2225" s="282"/>
      <c r="J2225" s="335"/>
      <c r="K2225" s="282"/>
      <c r="L2225" s="282"/>
      <c r="M2225" s="282"/>
      <c r="N2225" s="282"/>
      <c r="O2225" s="281"/>
      <c r="P2225" s="360" t="str">
        <f ca="1">rescore_patient</f>
        <v/>
      </c>
      <c r="Q2225" s="330" t="str">
        <f ca="1">quantity</f>
        <v/>
      </c>
      <c r="R2225" s="281"/>
      <c r="S2225" s="282"/>
      <c r="T2225" s="282"/>
      <c r="U2225" s="282"/>
      <c r="V2225" s="305"/>
      <c r="W2225" s="305"/>
      <c r="X2225" s="305"/>
      <c r="Y2225" s="282"/>
      <c r="Z2225" s="282" t="e" vm="1">
        <f ca="1">_xlfn.IFS(AND(ISNUMBER(SEARCH("N?m l*", CUSTOMER[[#This Row],[Service Type]], 1)), CUSTOMER[[#This Row],[Count ST]] = TRUE), CUSTOMER[[#This Row],[Quantity]], AND($Y$10:$Y2225 = TRUE, COUNTIFS($H$10:$H2225, CUSTOMER[[#This Row],[Booking]], $J$10:$J2225, CUSTOMER[[#This Row],[Order Date]], $F$10:$F2225, "&lt;&gt;"&amp;"N?m l*")=1), 1, TRUE,  "")</f>
        <v>#NAME?</v>
      </c>
      <c r="AA2225" s="282" t="b">
        <f t="shared" ca="1" si="35"/>
        <v>0</v>
      </c>
      <c r="AB2225" s="305"/>
    </row>
    <row r="2226" spans="1:28" x14ac:dyDescent="0.25">
      <c r="A2226" s="281" t="str">
        <f ca="1">no.</f>
        <v/>
      </c>
      <c r="B2226" s="281"/>
      <c r="C2226" s="282"/>
      <c r="D2226" s="282"/>
      <c r="E2226" s="282" t="str">
        <f ca="1">position</f>
        <v/>
      </c>
      <c r="F2226" s="282"/>
      <c r="G2226" s="282"/>
      <c r="H2226" s="282"/>
      <c r="I2226" s="282"/>
      <c r="J2226" s="335"/>
      <c r="K2226" s="282"/>
      <c r="L2226" s="282"/>
      <c r="M2226" s="282"/>
      <c r="N2226" s="282"/>
      <c r="O2226" s="281"/>
      <c r="P2226" s="360" t="str">
        <f ca="1">rescore_patient</f>
        <v/>
      </c>
      <c r="Q2226" s="330" t="str">
        <f ca="1">quantity</f>
        <v/>
      </c>
      <c r="R2226" s="281"/>
      <c r="S2226" s="282"/>
      <c r="T2226" s="282"/>
      <c r="U2226" s="282"/>
      <c r="V2226" s="305"/>
      <c r="W2226" s="305"/>
      <c r="X2226" s="305"/>
      <c r="Y2226" s="282"/>
      <c r="Z2226" s="282" t="e" vm="1">
        <f ca="1">_xlfn.IFS(AND(ISNUMBER(SEARCH("N?m l*", CUSTOMER[[#This Row],[Service Type]], 1)), CUSTOMER[[#This Row],[Count ST]] = TRUE), CUSTOMER[[#This Row],[Quantity]], AND($Y$10:$Y2226 = TRUE, COUNTIFS($H$10:$H2226, CUSTOMER[[#This Row],[Booking]], $J$10:$J2226, CUSTOMER[[#This Row],[Order Date]], $F$10:$F2226, "&lt;&gt;"&amp;"N?m l*")=1), 1, TRUE,  "")</f>
        <v>#NAME?</v>
      </c>
      <c r="AA2226" s="282" t="b">
        <f t="shared" ca="1" si="35"/>
        <v>0</v>
      </c>
      <c r="AB2226" s="305"/>
    </row>
    <row r="2227" spans="1:28" x14ac:dyDescent="0.25">
      <c r="A2227" s="281" t="str">
        <f ca="1">no.</f>
        <v/>
      </c>
      <c r="B2227" s="281"/>
      <c r="C2227" s="282"/>
      <c r="D2227" s="282"/>
      <c r="E2227" s="282" t="str">
        <f ca="1">position</f>
        <v/>
      </c>
      <c r="F2227" s="282"/>
      <c r="G2227" s="282"/>
      <c r="H2227" s="282"/>
      <c r="I2227" s="282"/>
      <c r="J2227" s="335"/>
      <c r="K2227" s="282"/>
      <c r="L2227" s="282"/>
      <c r="M2227" s="282"/>
      <c r="N2227" s="282"/>
      <c r="O2227" s="281"/>
      <c r="P2227" s="360" t="str">
        <f ca="1">rescore_patient</f>
        <v/>
      </c>
      <c r="Q2227" s="330" t="str">
        <f ca="1">quantity</f>
        <v/>
      </c>
      <c r="R2227" s="281"/>
      <c r="S2227" s="282"/>
      <c r="T2227" s="282"/>
      <c r="U2227" s="282"/>
      <c r="V2227" s="305"/>
      <c r="W2227" s="305"/>
      <c r="X2227" s="305"/>
      <c r="Y2227" s="282"/>
      <c r="Z2227" s="282" t="e" vm="1">
        <f ca="1">_xlfn.IFS(AND(ISNUMBER(SEARCH("N?m l*", CUSTOMER[[#This Row],[Service Type]], 1)), CUSTOMER[[#This Row],[Count ST]] = TRUE), CUSTOMER[[#This Row],[Quantity]], AND($Y$10:$Y2227 = TRUE, COUNTIFS($H$10:$H2227, CUSTOMER[[#This Row],[Booking]], $J$10:$J2227, CUSTOMER[[#This Row],[Order Date]], $F$10:$F2227, "&lt;&gt;"&amp;"N?m l*")=1), 1, TRUE,  "")</f>
        <v>#NAME?</v>
      </c>
      <c r="AA2227" s="282" t="b">
        <f t="shared" ca="1" si="35"/>
        <v>0</v>
      </c>
      <c r="AB2227" s="305"/>
    </row>
    <row r="2228" spans="1:28" x14ac:dyDescent="0.25">
      <c r="A2228" s="281" t="str">
        <f ca="1">no.</f>
        <v/>
      </c>
      <c r="B2228" s="281"/>
      <c r="C2228" s="282"/>
      <c r="D2228" s="282"/>
      <c r="E2228" s="282" t="str">
        <f ca="1">position</f>
        <v/>
      </c>
      <c r="F2228" s="282"/>
      <c r="G2228" s="282"/>
      <c r="H2228" s="282"/>
      <c r="I2228" s="282"/>
      <c r="J2228" s="335"/>
      <c r="K2228" s="282"/>
      <c r="L2228" s="282"/>
      <c r="M2228" s="282"/>
      <c r="N2228" s="282"/>
      <c r="O2228" s="281"/>
      <c r="P2228" s="360" t="str">
        <f ca="1">rescore_patient</f>
        <v/>
      </c>
      <c r="Q2228" s="330" t="str">
        <f ca="1">quantity</f>
        <v/>
      </c>
      <c r="R2228" s="281"/>
      <c r="S2228" s="282"/>
      <c r="T2228" s="282"/>
      <c r="U2228" s="282"/>
      <c r="V2228" s="305"/>
      <c r="W2228" s="305"/>
      <c r="X2228" s="305"/>
      <c r="Y2228" s="282"/>
      <c r="Z2228" s="282" t="e" vm="1">
        <f ca="1">_xlfn.IFS(AND(ISNUMBER(SEARCH("N?m l*", CUSTOMER[[#This Row],[Service Type]], 1)), CUSTOMER[[#This Row],[Count ST]] = TRUE), CUSTOMER[[#This Row],[Quantity]], AND($Y$10:$Y2228 = TRUE, COUNTIFS($H$10:$H2228, CUSTOMER[[#This Row],[Booking]], $J$10:$J2228, CUSTOMER[[#This Row],[Order Date]], $F$10:$F2228, "&lt;&gt;"&amp;"N?m l*")=1), 1, TRUE,  "")</f>
        <v>#NAME?</v>
      </c>
      <c r="AA2228" s="282" t="b">
        <f t="shared" ca="1" si="35"/>
        <v>0</v>
      </c>
      <c r="AB2228" s="305"/>
    </row>
    <row r="2229" spans="1:28" x14ac:dyDescent="0.25">
      <c r="A2229" s="281" t="str">
        <f ca="1">no.</f>
        <v/>
      </c>
      <c r="B2229" s="281"/>
      <c r="C2229" s="282"/>
      <c r="D2229" s="282"/>
      <c r="E2229" s="282" t="str">
        <f ca="1">position</f>
        <v/>
      </c>
      <c r="F2229" s="282"/>
      <c r="G2229" s="282"/>
      <c r="H2229" s="282"/>
      <c r="I2229" s="282"/>
      <c r="J2229" s="335"/>
      <c r="K2229" s="282"/>
      <c r="L2229" s="282"/>
      <c r="M2229" s="282"/>
      <c r="N2229" s="282"/>
      <c r="O2229" s="281"/>
      <c r="P2229" s="360" t="str">
        <f ca="1">rescore_patient</f>
        <v/>
      </c>
      <c r="Q2229" s="330" t="str">
        <f ca="1">quantity</f>
        <v/>
      </c>
      <c r="R2229" s="281"/>
      <c r="S2229" s="282"/>
      <c r="T2229" s="282"/>
      <c r="U2229" s="282"/>
      <c r="V2229" s="305"/>
      <c r="W2229" s="305"/>
      <c r="X2229" s="305"/>
      <c r="Y2229" s="282"/>
      <c r="Z2229" s="282" t="e" vm="1">
        <f ca="1">_xlfn.IFS(AND(ISNUMBER(SEARCH("N?m l*", CUSTOMER[[#This Row],[Service Type]], 1)), CUSTOMER[[#This Row],[Count ST]] = TRUE), CUSTOMER[[#This Row],[Quantity]], AND($Y$10:$Y2229 = TRUE, COUNTIFS($H$10:$H2229, CUSTOMER[[#This Row],[Booking]], $J$10:$J2229, CUSTOMER[[#This Row],[Order Date]], $F$10:$F2229, "&lt;&gt;"&amp;"N?m l*")=1), 1, TRUE,  "")</f>
        <v>#NAME?</v>
      </c>
      <c r="AA2229" s="282" t="b">
        <f t="shared" ca="1" si="35"/>
        <v>0</v>
      </c>
      <c r="AB2229" s="305"/>
    </row>
    <row r="2230" spans="1:28" x14ac:dyDescent="0.25">
      <c r="A2230" s="281" t="str">
        <f ca="1">no.</f>
        <v/>
      </c>
      <c r="B2230" s="281"/>
      <c r="C2230" s="282"/>
      <c r="D2230" s="282"/>
      <c r="E2230" s="282" t="str">
        <f ca="1">position</f>
        <v/>
      </c>
      <c r="F2230" s="282"/>
      <c r="G2230" s="282"/>
      <c r="H2230" s="282"/>
      <c r="I2230" s="282"/>
      <c r="J2230" s="335"/>
      <c r="K2230" s="282"/>
      <c r="L2230" s="282"/>
      <c r="M2230" s="282"/>
      <c r="N2230" s="282"/>
      <c r="O2230" s="281"/>
      <c r="P2230" s="360" t="str">
        <f ca="1">rescore_patient</f>
        <v/>
      </c>
      <c r="Q2230" s="330" t="str">
        <f ca="1">quantity</f>
        <v/>
      </c>
      <c r="R2230" s="281"/>
      <c r="S2230" s="282"/>
      <c r="T2230" s="282"/>
      <c r="U2230" s="282"/>
      <c r="V2230" s="305"/>
      <c r="W2230" s="305"/>
      <c r="X2230" s="305"/>
      <c r="Y2230" s="282"/>
      <c r="Z2230" s="282" t="e" vm="1">
        <f ca="1">_xlfn.IFS(AND(ISNUMBER(SEARCH("N?m l*", CUSTOMER[[#This Row],[Service Type]], 1)), CUSTOMER[[#This Row],[Count ST]] = TRUE), CUSTOMER[[#This Row],[Quantity]], AND($Y$10:$Y2230 = TRUE, COUNTIFS($H$10:$H2230, CUSTOMER[[#This Row],[Booking]], $J$10:$J2230, CUSTOMER[[#This Row],[Order Date]], $F$10:$F2230, "&lt;&gt;"&amp;"N?m l*")=1), 1, TRUE,  "")</f>
        <v>#NAME?</v>
      </c>
      <c r="AA2230" s="282" t="b">
        <f t="shared" ca="1" si="35"/>
        <v>0</v>
      </c>
      <c r="AB2230" s="305"/>
    </row>
    <row r="2231" spans="1:28" x14ac:dyDescent="0.25">
      <c r="A2231" s="281" t="str">
        <f ca="1">no.</f>
        <v/>
      </c>
      <c r="B2231" s="281"/>
      <c r="C2231" s="282"/>
      <c r="D2231" s="282"/>
      <c r="E2231" s="282" t="str">
        <f ca="1">position</f>
        <v/>
      </c>
      <c r="F2231" s="282"/>
      <c r="G2231" s="282"/>
      <c r="H2231" s="282"/>
      <c r="I2231" s="282"/>
      <c r="J2231" s="335"/>
      <c r="K2231" s="282"/>
      <c r="L2231" s="282"/>
      <c r="M2231" s="282"/>
      <c r="N2231" s="282"/>
      <c r="O2231" s="281"/>
      <c r="P2231" s="360" t="str">
        <f ca="1">rescore_patient</f>
        <v/>
      </c>
      <c r="Q2231" s="330" t="str">
        <f ca="1">quantity</f>
        <v/>
      </c>
      <c r="R2231" s="281"/>
      <c r="S2231" s="282"/>
      <c r="T2231" s="282"/>
      <c r="U2231" s="282"/>
      <c r="V2231" s="305"/>
      <c r="W2231" s="305"/>
      <c r="X2231" s="305"/>
      <c r="Y2231" s="282"/>
      <c r="Z2231" s="282" t="e" vm="1">
        <f ca="1">_xlfn.IFS(AND(ISNUMBER(SEARCH("N?m l*", CUSTOMER[[#This Row],[Service Type]], 1)), CUSTOMER[[#This Row],[Count ST]] = TRUE), CUSTOMER[[#This Row],[Quantity]], AND($Y$10:$Y2231 = TRUE, COUNTIFS($H$10:$H2231, CUSTOMER[[#This Row],[Booking]], $J$10:$J2231, CUSTOMER[[#This Row],[Order Date]], $F$10:$F2231, "&lt;&gt;"&amp;"N?m l*")=1), 1, TRUE,  "")</f>
        <v>#NAME?</v>
      </c>
      <c r="AA2231" s="282" t="b">
        <f t="shared" ca="1" si="35"/>
        <v>0</v>
      </c>
      <c r="AB2231" s="305"/>
    </row>
    <row r="2232" spans="1:28" x14ac:dyDescent="0.25">
      <c r="A2232" s="281" t="str">
        <f ca="1">no.</f>
        <v/>
      </c>
      <c r="B2232" s="281"/>
      <c r="C2232" s="282"/>
      <c r="D2232" s="282"/>
      <c r="E2232" s="282" t="str">
        <f ca="1">position</f>
        <v/>
      </c>
      <c r="F2232" s="282"/>
      <c r="G2232" s="282"/>
      <c r="H2232" s="282"/>
      <c r="I2232" s="282"/>
      <c r="J2232" s="335"/>
      <c r="K2232" s="282"/>
      <c r="L2232" s="282"/>
      <c r="M2232" s="282"/>
      <c r="N2232" s="282"/>
      <c r="O2232" s="281"/>
      <c r="P2232" s="360" t="str">
        <f ca="1">rescore_patient</f>
        <v/>
      </c>
      <c r="Q2232" s="330" t="str">
        <f ca="1">quantity</f>
        <v/>
      </c>
      <c r="R2232" s="281"/>
      <c r="S2232" s="282"/>
      <c r="T2232" s="282"/>
      <c r="U2232" s="282"/>
      <c r="V2232" s="305"/>
      <c r="W2232" s="305"/>
      <c r="X2232" s="305"/>
      <c r="Y2232" s="282"/>
      <c r="Z2232" s="282" t="e" vm="1">
        <f ca="1">_xlfn.IFS(AND(ISNUMBER(SEARCH("N?m l*", CUSTOMER[[#This Row],[Service Type]], 1)), CUSTOMER[[#This Row],[Count ST]] = TRUE), CUSTOMER[[#This Row],[Quantity]], AND($Y$10:$Y2232 = TRUE, COUNTIFS($H$10:$H2232, CUSTOMER[[#This Row],[Booking]], $J$10:$J2232, CUSTOMER[[#This Row],[Order Date]], $F$10:$F2232, "&lt;&gt;"&amp;"N?m l*")=1), 1, TRUE,  "")</f>
        <v>#NAME?</v>
      </c>
      <c r="AA2232" s="282" t="b">
        <f t="shared" ca="1" si="35"/>
        <v>0</v>
      </c>
      <c r="AB2232" s="305"/>
    </row>
    <row r="2233" spans="1:28" x14ac:dyDescent="0.25">
      <c r="A2233" s="281" t="str">
        <f ca="1">no.</f>
        <v/>
      </c>
      <c r="B2233" s="281"/>
      <c r="C2233" s="282"/>
      <c r="D2233" s="282"/>
      <c r="E2233" s="282" t="str">
        <f ca="1">position</f>
        <v/>
      </c>
      <c r="F2233" s="282"/>
      <c r="G2233" s="282"/>
      <c r="H2233" s="282"/>
      <c r="I2233" s="282"/>
      <c r="J2233" s="335"/>
      <c r="K2233" s="282"/>
      <c r="L2233" s="282"/>
      <c r="M2233" s="282"/>
      <c r="N2233" s="282"/>
      <c r="O2233" s="281"/>
      <c r="P2233" s="360" t="str">
        <f ca="1">rescore_patient</f>
        <v/>
      </c>
      <c r="Q2233" s="330" t="str">
        <f ca="1">quantity</f>
        <v/>
      </c>
      <c r="R2233" s="281"/>
      <c r="S2233" s="282"/>
      <c r="T2233" s="282"/>
      <c r="U2233" s="282"/>
      <c r="V2233" s="305"/>
      <c r="W2233" s="305"/>
      <c r="X2233" s="305"/>
      <c r="Y2233" s="282"/>
      <c r="Z2233" s="282" t="e" vm="1">
        <f ca="1">_xlfn.IFS(AND(ISNUMBER(SEARCH("N?m l*", CUSTOMER[[#This Row],[Service Type]], 1)), CUSTOMER[[#This Row],[Count ST]] = TRUE), CUSTOMER[[#This Row],[Quantity]], AND($Y$10:$Y2233 = TRUE, COUNTIFS($H$10:$H2233, CUSTOMER[[#This Row],[Booking]], $J$10:$J2233, CUSTOMER[[#This Row],[Order Date]], $F$10:$F2233, "&lt;&gt;"&amp;"N?m l*")=1), 1, TRUE,  "")</f>
        <v>#NAME?</v>
      </c>
      <c r="AA2233" s="282" t="b">
        <f t="shared" ca="1" si="35"/>
        <v>0</v>
      </c>
      <c r="AB2233" s="305"/>
    </row>
    <row r="2234" spans="1:28" x14ac:dyDescent="0.25">
      <c r="A2234" s="281" t="str">
        <f ca="1">no.</f>
        <v/>
      </c>
      <c r="B2234" s="281"/>
      <c r="C2234" s="282"/>
      <c r="D2234" s="282"/>
      <c r="E2234" s="282" t="str">
        <f ca="1">position</f>
        <v/>
      </c>
      <c r="F2234" s="282"/>
      <c r="G2234" s="282"/>
      <c r="H2234" s="282"/>
      <c r="I2234" s="282"/>
      <c r="J2234" s="335"/>
      <c r="K2234" s="282"/>
      <c r="L2234" s="282"/>
      <c r="M2234" s="282"/>
      <c r="N2234" s="282"/>
      <c r="O2234" s="281"/>
      <c r="P2234" s="360" t="str">
        <f ca="1">rescore_patient</f>
        <v/>
      </c>
      <c r="Q2234" s="330" t="str">
        <f ca="1">quantity</f>
        <v/>
      </c>
      <c r="R2234" s="281"/>
      <c r="S2234" s="282"/>
      <c r="T2234" s="282"/>
      <c r="U2234" s="282"/>
      <c r="V2234" s="305"/>
      <c r="W2234" s="305"/>
      <c r="X2234" s="305"/>
      <c r="Y2234" s="282"/>
      <c r="Z2234" s="282" t="e" vm="1">
        <f ca="1">_xlfn.IFS(AND(ISNUMBER(SEARCH("N?m l*", CUSTOMER[[#This Row],[Service Type]], 1)), CUSTOMER[[#This Row],[Count ST]] = TRUE), CUSTOMER[[#This Row],[Quantity]], AND($Y$10:$Y2234 = TRUE, COUNTIFS($H$10:$H2234, CUSTOMER[[#This Row],[Booking]], $J$10:$J2234, CUSTOMER[[#This Row],[Order Date]], $F$10:$F2234, "&lt;&gt;"&amp;"N?m l*")=1), 1, TRUE,  "")</f>
        <v>#NAME?</v>
      </c>
      <c r="AA2234" s="282" t="b">
        <f t="shared" ca="1" si="35"/>
        <v>0</v>
      </c>
      <c r="AB2234" s="305"/>
    </row>
    <row r="2235" spans="1:28" x14ac:dyDescent="0.25">
      <c r="A2235" s="281" t="str">
        <f ca="1">no.</f>
        <v/>
      </c>
      <c r="B2235" s="281"/>
      <c r="C2235" s="282"/>
      <c r="D2235" s="282"/>
      <c r="E2235" s="282" t="str">
        <f ca="1">position</f>
        <v/>
      </c>
      <c r="F2235" s="282"/>
      <c r="G2235" s="282"/>
      <c r="H2235" s="282"/>
      <c r="I2235" s="282"/>
      <c r="J2235" s="335"/>
      <c r="K2235" s="282"/>
      <c r="L2235" s="282"/>
      <c r="M2235" s="282"/>
      <c r="N2235" s="282"/>
      <c r="O2235" s="281"/>
      <c r="P2235" s="360" t="str">
        <f ca="1">rescore_patient</f>
        <v/>
      </c>
      <c r="Q2235" s="330" t="str">
        <f ca="1">quantity</f>
        <v/>
      </c>
      <c r="R2235" s="281"/>
      <c r="S2235" s="282"/>
      <c r="T2235" s="282"/>
      <c r="U2235" s="282"/>
      <c r="V2235" s="305"/>
      <c r="W2235" s="305"/>
      <c r="X2235" s="305"/>
      <c r="Y2235" s="282"/>
      <c r="Z2235" s="282" t="e" vm="1">
        <f ca="1">_xlfn.IFS(AND(ISNUMBER(SEARCH("N?m l*", CUSTOMER[[#This Row],[Service Type]], 1)), CUSTOMER[[#This Row],[Count ST]] = TRUE), CUSTOMER[[#This Row],[Quantity]], AND($Y$10:$Y2235 = TRUE, COUNTIFS($H$10:$H2235, CUSTOMER[[#This Row],[Booking]], $J$10:$J2235, CUSTOMER[[#This Row],[Order Date]], $F$10:$F2235, "&lt;&gt;"&amp;"N?m l*")=1), 1, TRUE,  "")</f>
        <v>#NAME?</v>
      </c>
      <c r="AA2235" s="282" t="b">
        <f t="shared" ca="1" si="35"/>
        <v>0</v>
      </c>
      <c r="AB2235" s="305"/>
    </row>
    <row r="2236" spans="1:28" x14ac:dyDescent="0.25">
      <c r="A2236" s="281" t="str">
        <f ca="1">no.</f>
        <v/>
      </c>
      <c r="B2236" s="281"/>
      <c r="C2236" s="282"/>
      <c r="D2236" s="282"/>
      <c r="E2236" s="282" t="str">
        <f ca="1">position</f>
        <v/>
      </c>
      <c r="F2236" s="282"/>
      <c r="G2236" s="282"/>
      <c r="H2236" s="282"/>
      <c r="I2236" s="282"/>
      <c r="J2236" s="335"/>
      <c r="K2236" s="282"/>
      <c r="L2236" s="282"/>
      <c r="M2236" s="282"/>
      <c r="N2236" s="282"/>
      <c r="O2236" s="281"/>
      <c r="P2236" s="360" t="str">
        <f ca="1">rescore_patient</f>
        <v/>
      </c>
      <c r="Q2236" s="330" t="str">
        <f ca="1">quantity</f>
        <v/>
      </c>
      <c r="R2236" s="281"/>
      <c r="S2236" s="282"/>
      <c r="T2236" s="282"/>
      <c r="U2236" s="282"/>
      <c r="V2236" s="305"/>
      <c r="W2236" s="305"/>
      <c r="X2236" s="305"/>
      <c r="Y2236" s="282"/>
      <c r="Z2236" s="282" t="e" vm="1">
        <f ca="1">_xlfn.IFS(AND(ISNUMBER(SEARCH("N?m l*", CUSTOMER[[#This Row],[Service Type]], 1)), CUSTOMER[[#This Row],[Count ST]] = TRUE), CUSTOMER[[#This Row],[Quantity]], AND($Y$10:$Y2236 = TRUE, COUNTIFS($H$10:$H2236, CUSTOMER[[#This Row],[Booking]], $J$10:$J2236, CUSTOMER[[#This Row],[Order Date]], $F$10:$F2236, "&lt;&gt;"&amp;"N?m l*")=1), 1, TRUE,  "")</f>
        <v>#NAME?</v>
      </c>
      <c r="AA2236" s="282" t="b">
        <f t="shared" ca="1" si="35"/>
        <v>0</v>
      </c>
      <c r="AB2236" s="305"/>
    </row>
    <row r="2237" spans="1:28" x14ac:dyDescent="0.25">
      <c r="A2237" s="281" t="str">
        <f ca="1">no.</f>
        <v/>
      </c>
      <c r="B2237" s="281"/>
      <c r="C2237" s="282"/>
      <c r="D2237" s="282"/>
      <c r="E2237" s="282" t="str">
        <f ca="1">position</f>
        <v/>
      </c>
      <c r="F2237" s="282"/>
      <c r="G2237" s="282"/>
      <c r="H2237" s="282"/>
      <c r="I2237" s="282"/>
      <c r="J2237" s="335"/>
      <c r="K2237" s="282"/>
      <c r="L2237" s="282"/>
      <c r="M2237" s="282"/>
      <c r="N2237" s="282"/>
      <c r="O2237" s="281"/>
      <c r="P2237" s="360" t="str">
        <f ca="1">rescore_patient</f>
        <v/>
      </c>
      <c r="Q2237" s="330" t="str">
        <f ca="1">quantity</f>
        <v/>
      </c>
      <c r="R2237" s="281"/>
      <c r="S2237" s="282"/>
      <c r="T2237" s="282"/>
      <c r="U2237" s="282"/>
      <c r="V2237" s="305"/>
      <c r="W2237" s="305"/>
      <c r="X2237" s="305"/>
      <c r="Y2237" s="282"/>
      <c r="Z2237" s="282" t="e" vm="1">
        <f ca="1">_xlfn.IFS(AND(ISNUMBER(SEARCH("N?m l*", CUSTOMER[[#This Row],[Service Type]], 1)), CUSTOMER[[#This Row],[Count ST]] = TRUE), CUSTOMER[[#This Row],[Quantity]], AND($Y$10:$Y2237 = TRUE, COUNTIFS($H$10:$H2237, CUSTOMER[[#This Row],[Booking]], $J$10:$J2237, CUSTOMER[[#This Row],[Order Date]], $F$10:$F2237, "&lt;&gt;"&amp;"N?m l*")=1), 1, TRUE,  "")</f>
        <v>#NAME?</v>
      </c>
      <c r="AA2237" s="282" t="b">
        <f t="shared" ca="1" si="35"/>
        <v>0</v>
      </c>
      <c r="AB2237" s="305"/>
    </row>
    <row r="2238" spans="1:28" x14ac:dyDescent="0.25">
      <c r="A2238" s="281" t="str">
        <f ca="1">no.</f>
        <v/>
      </c>
      <c r="B2238" s="281"/>
      <c r="C2238" s="282"/>
      <c r="D2238" s="282"/>
      <c r="E2238" s="282" t="str">
        <f ca="1">position</f>
        <v/>
      </c>
      <c r="F2238" s="282"/>
      <c r="G2238" s="282"/>
      <c r="H2238" s="282"/>
      <c r="I2238" s="282"/>
      <c r="J2238" s="335"/>
      <c r="K2238" s="282"/>
      <c r="L2238" s="282"/>
      <c r="M2238" s="282"/>
      <c r="N2238" s="282"/>
      <c r="O2238" s="281"/>
      <c r="P2238" s="360" t="str">
        <f ca="1">rescore_patient</f>
        <v/>
      </c>
      <c r="Q2238" s="330" t="str">
        <f ca="1">quantity</f>
        <v/>
      </c>
      <c r="R2238" s="281"/>
      <c r="S2238" s="282"/>
      <c r="T2238" s="282"/>
      <c r="U2238" s="282"/>
      <c r="V2238" s="305"/>
      <c r="W2238" s="305"/>
      <c r="X2238" s="305"/>
      <c r="Y2238" s="282"/>
      <c r="Z2238" s="282" t="e" vm="1">
        <f ca="1">_xlfn.IFS(AND(ISNUMBER(SEARCH("N?m l*", CUSTOMER[[#This Row],[Service Type]], 1)), CUSTOMER[[#This Row],[Count ST]] = TRUE), CUSTOMER[[#This Row],[Quantity]], AND($Y$10:$Y2238 = TRUE, COUNTIFS($H$10:$H2238, CUSTOMER[[#This Row],[Booking]], $J$10:$J2238, CUSTOMER[[#This Row],[Order Date]], $F$10:$F2238, "&lt;&gt;"&amp;"N?m l*")=1), 1, TRUE,  "")</f>
        <v>#NAME?</v>
      </c>
      <c r="AA2238" s="282" t="b">
        <f t="shared" ca="1" si="35"/>
        <v>0</v>
      </c>
      <c r="AB2238" s="305"/>
    </row>
    <row r="2239" spans="1:28" x14ac:dyDescent="0.25">
      <c r="A2239" s="281" t="str">
        <f ca="1">no.</f>
        <v/>
      </c>
      <c r="B2239" s="281"/>
      <c r="C2239" s="282"/>
      <c r="D2239" s="282"/>
      <c r="E2239" s="282" t="str">
        <f ca="1">position</f>
        <v/>
      </c>
      <c r="F2239" s="282"/>
      <c r="G2239" s="282"/>
      <c r="H2239" s="282"/>
      <c r="I2239" s="282"/>
      <c r="J2239" s="335"/>
      <c r="K2239" s="282"/>
      <c r="L2239" s="282"/>
      <c r="M2239" s="282"/>
      <c r="N2239" s="282"/>
      <c r="O2239" s="281"/>
      <c r="P2239" s="360" t="str">
        <f ca="1">rescore_patient</f>
        <v/>
      </c>
      <c r="Q2239" s="330" t="str">
        <f ca="1">quantity</f>
        <v/>
      </c>
      <c r="R2239" s="281"/>
      <c r="S2239" s="282"/>
      <c r="T2239" s="282"/>
      <c r="U2239" s="282"/>
      <c r="V2239" s="305"/>
      <c r="W2239" s="305"/>
      <c r="X2239" s="305"/>
      <c r="Y2239" s="282"/>
      <c r="Z2239" s="282" t="e" vm="1">
        <f ca="1">_xlfn.IFS(AND(ISNUMBER(SEARCH("N?m l*", CUSTOMER[[#This Row],[Service Type]], 1)), CUSTOMER[[#This Row],[Count ST]] = TRUE), CUSTOMER[[#This Row],[Quantity]], AND($Y$10:$Y2239 = TRUE, COUNTIFS($H$10:$H2239, CUSTOMER[[#This Row],[Booking]], $J$10:$J2239, CUSTOMER[[#This Row],[Order Date]], $F$10:$F2239, "&lt;&gt;"&amp;"N?m l*")=1), 1, TRUE,  "")</f>
        <v>#NAME?</v>
      </c>
      <c r="AA2239" s="282" t="b">
        <f t="shared" ca="1" si="35"/>
        <v>0</v>
      </c>
      <c r="AB2239" s="305"/>
    </row>
    <row r="2240" spans="1:28" x14ac:dyDescent="0.25">
      <c r="A2240" s="281" t="str">
        <f ca="1">no.</f>
        <v/>
      </c>
      <c r="B2240" s="281"/>
      <c r="C2240" s="282"/>
      <c r="D2240" s="282"/>
      <c r="E2240" s="282" t="str">
        <f ca="1">position</f>
        <v/>
      </c>
      <c r="F2240" s="282"/>
      <c r="G2240" s="282"/>
      <c r="H2240" s="282"/>
      <c r="I2240" s="282"/>
      <c r="J2240" s="335"/>
      <c r="K2240" s="282"/>
      <c r="L2240" s="282"/>
      <c r="M2240" s="282"/>
      <c r="N2240" s="282"/>
      <c r="O2240" s="281"/>
      <c r="P2240" s="360" t="str">
        <f ca="1">rescore_patient</f>
        <v/>
      </c>
      <c r="Q2240" s="330" t="str">
        <f ca="1">quantity</f>
        <v/>
      </c>
      <c r="R2240" s="281"/>
      <c r="S2240" s="282"/>
      <c r="T2240" s="282"/>
      <c r="U2240" s="282"/>
      <c r="V2240" s="305"/>
      <c r="W2240" s="305"/>
      <c r="X2240" s="305"/>
      <c r="Y2240" s="282"/>
      <c r="Z2240" s="282" t="e" vm="1">
        <f ca="1">_xlfn.IFS(AND(ISNUMBER(SEARCH("N?m l*", CUSTOMER[[#This Row],[Service Type]], 1)), CUSTOMER[[#This Row],[Count ST]] = TRUE), CUSTOMER[[#This Row],[Quantity]], AND($Y$10:$Y2240 = TRUE, COUNTIFS($H$10:$H2240, CUSTOMER[[#This Row],[Booking]], $J$10:$J2240, CUSTOMER[[#This Row],[Order Date]], $F$10:$F2240, "&lt;&gt;"&amp;"N?m l*")=1), 1, TRUE,  "")</f>
        <v>#NAME?</v>
      </c>
      <c r="AA2240" s="282" t="b">
        <f t="shared" ca="1" si="35"/>
        <v>0</v>
      </c>
      <c r="AB2240" s="305"/>
    </row>
    <row r="2241" spans="1:28" x14ac:dyDescent="0.25">
      <c r="A2241" s="281" t="str">
        <f ca="1">no.</f>
        <v/>
      </c>
      <c r="B2241" s="281"/>
      <c r="C2241" s="282"/>
      <c r="D2241" s="282"/>
      <c r="E2241" s="282" t="str">
        <f ca="1">position</f>
        <v/>
      </c>
      <c r="F2241" s="282"/>
      <c r="G2241" s="282"/>
      <c r="H2241" s="282"/>
      <c r="I2241" s="282"/>
      <c r="J2241" s="335"/>
      <c r="K2241" s="282"/>
      <c r="L2241" s="282"/>
      <c r="M2241" s="282"/>
      <c r="N2241" s="282"/>
      <c r="O2241" s="281"/>
      <c r="P2241" s="360" t="str">
        <f ca="1">rescore_patient</f>
        <v/>
      </c>
      <c r="Q2241" s="330" t="str">
        <f ca="1">quantity</f>
        <v/>
      </c>
      <c r="R2241" s="281"/>
      <c r="S2241" s="282"/>
      <c r="T2241" s="282"/>
      <c r="U2241" s="282"/>
      <c r="V2241" s="305"/>
      <c r="W2241" s="305"/>
      <c r="X2241" s="305"/>
      <c r="Y2241" s="282"/>
      <c r="Z2241" s="282" t="e" vm="1">
        <f ca="1">_xlfn.IFS(AND(ISNUMBER(SEARCH("N?m l*", CUSTOMER[[#This Row],[Service Type]], 1)), CUSTOMER[[#This Row],[Count ST]] = TRUE), CUSTOMER[[#This Row],[Quantity]], AND($Y$10:$Y2241 = TRUE, COUNTIFS($H$10:$H2241, CUSTOMER[[#This Row],[Booking]], $J$10:$J2241, CUSTOMER[[#This Row],[Order Date]], $F$10:$F2241, "&lt;&gt;"&amp;"N?m l*")=1), 1, TRUE,  "")</f>
        <v>#NAME?</v>
      </c>
      <c r="AA2241" s="282" t="b">
        <f t="shared" ca="1" si="35"/>
        <v>0</v>
      </c>
      <c r="AB2241" s="305"/>
    </row>
    <row r="2242" spans="1:28" x14ac:dyDescent="0.25">
      <c r="A2242" s="281" t="str">
        <f ca="1">no.</f>
        <v/>
      </c>
      <c r="B2242" s="281"/>
      <c r="C2242" s="282"/>
      <c r="D2242" s="282"/>
      <c r="E2242" s="282" t="str">
        <f ca="1">position</f>
        <v/>
      </c>
      <c r="F2242" s="282"/>
      <c r="G2242" s="282"/>
      <c r="H2242" s="282"/>
      <c r="I2242" s="282"/>
      <c r="J2242" s="335"/>
      <c r="K2242" s="282"/>
      <c r="L2242" s="282"/>
      <c r="M2242" s="282"/>
      <c r="N2242" s="282"/>
      <c r="O2242" s="281"/>
      <c r="P2242" s="360" t="str">
        <f ca="1">rescore_patient</f>
        <v/>
      </c>
      <c r="Q2242" s="330" t="str">
        <f ca="1">quantity</f>
        <v/>
      </c>
      <c r="R2242" s="281"/>
      <c r="S2242" s="282"/>
      <c r="T2242" s="282"/>
      <c r="U2242" s="282"/>
      <c r="V2242" s="305"/>
      <c r="W2242" s="305"/>
      <c r="X2242" s="305"/>
      <c r="Y2242" s="282"/>
      <c r="Z2242" s="282" t="e" vm="1">
        <f ca="1">_xlfn.IFS(AND(ISNUMBER(SEARCH("N?m l*", CUSTOMER[[#This Row],[Service Type]], 1)), CUSTOMER[[#This Row],[Count ST]] = TRUE), CUSTOMER[[#This Row],[Quantity]], AND($Y$10:$Y2242 = TRUE, COUNTIFS($H$10:$H2242, CUSTOMER[[#This Row],[Booking]], $J$10:$J2242, CUSTOMER[[#This Row],[Order Date]], $F$10:$F2242, "&lt;&gt;"&amp;"N?m l*")=1), 1, TRUE,  "")</f>
        <v>#NAME?</v>
      </c>
      <c r="AA2242" s="282" t="b">
        <f t="shared" ca="1" si="35"/>
        <v>0</v>
      </c>
      <c r="AB2242" s="305"/>
    </row>
    <row r="2243" spans="1:28" x14ac:dyDescent="0.25">
      <c r="A2243" s="281" t="str">
        <f ca="1">no.</f>
        <v/>
      </c>
      <c r="B2243" s="281"/>
      <c r="C2243" s="282"/>
      <c r="D2243" s="282"/>
      <c r="E2243" s="282" t="str">
        <f ca="1">position</f>
        <v/>
      </c>
      <c r="F2243" s="282"/>
      <c r="G2243" s="282"/>
      <c r="H2243" s="282"/>
      <c r="I2243" s="282"/>
      <c r="J2243" s="335"/>
      <c r="K2243" s="282"/>
      <c r="L2243" s="282"/>
      <c r="M2243" s="282"/>
      <c r="N2243" s="282"/>
      <c r="O2243" s="281"/>
      <c r="P2243" s="360" t="str">
        <f ca="1">rescore_patient</f>
        <v/>
      </c>
      <c r="Q2243" s="330" t="str">
        <f ca="1">quantity</f>
        <v/>
      </c>
      <c r="R2243" s="281"/>
      <c r="S2243" s="282"/>
      <c r="T2243" s="282"/>
      <c r="U2243" s="282"/>
      <c r="V2243" s="305"/>
      <c r="W2243" s="305"/>
      <c r="X2243" s="305"/>
      <c r="Y2243" s="282"/>
      <c r="Z2243" s="282" t="e" vm="1">
        <f ca="1">_xlfn.IFS(AND(ISNUMBER(SEARCH("N?m l*", CUSTOMER[[#This Row],[Service Type]], 1)), CUSTOMER[[#This Row],[Count ST]] = TRUE), CUSTOMER[[#This Row],[Quantity]], AND($Y$10:$Y2243 = TRUE, COUNTIFS($H$10:$H2243, CUSTOMER[[#This Row],[Booking]], $J$10:$J2243, CUSTOMER[[#This Row],[Order Date]], $F$10:$F2243, "&lt;&gt;"&amp;"N?m l*")=1), 1, TRUE,  "")</f>
        <v>#NAME?</v>
      </c>
      <c r="AA2243" s="282" t="b">
        <f t="shared" ca="1" si="35"/>
        <v>0</v>
      </c>
      <c r="AB2243" s="305"/>
    </row>
    <row r="2244" spans="1:28" x14ac:dyDescent="0.25">
      <c r="A2244" s="281" t="str">
        <f ca="1">no.</f>
        <v/>
      </c>
      <c r="B2244" s="281"/>
      <c r="C2244" s="282"/>
      <c r="D2244" s="282"/>
      <c r="E2244" s="282" t="str">
        <f ca="1">position</f>
        <v/>
      </c>
      <c r="F2244" s="282"/>
      <c r="G2244" s="282"/>
      <c r="H2244" s="282"/>
      <c r="I2244" s="282"/>
      <c r="J2244" s="335"/>
      <c r="K2244" s="282"/>
      <c r="L2244" s="282"/>
      <c r="M2244" s="282"/>
      <c r="N2244" s="282"/>
      <c r="O2244" s="281"/>
      <c r="P2244" s="360" t="str">
        <f ca="1">rescore_patient</f>
        <v/>
      </c>
      <c r="Q2244" s="330" t="str">
        <f ca="1">quantity</f>
        <v/>
      </c>
      <c r="R2244" s="281"/>
      <c r="S2244" s="282"/>
      <c r="T2244" s="282"/>
      <c r="U2244" s="282"/>
      <c r="V2244" s="305"/>
      <c r="W2244" s="305"/>
      <c r="X2244" s="305"/>
      <c r="Y2244" s="282"/>
      <c r="Z2244" s="282" t="e" vm="1">
        <f ca="1">_xlfn.IFS(AND(ISNUMBER(SEARCH("N?m l*", CUSTOMER[[#This Row],[Service Type]], 1)), CUSTOMER[[#This Row],[Count ST]] = TRUE), CUSTOMER[[#This Row],[Quantity]], AND($Y$10:$Y2244 = TRUE, COUNTIFS($H$10:$H2244, CUSTOMER[[#This Row],[Booking]], $J$10:$J2244, CUSTOMER[[#This Row],[Order Date]], $F$10:$F2244, "&lt;&gt;"&amp;"N?m l*")=1), 1, TRUE,  "")</f>
        <v>#NAME?</v>
      </c>
      <c r="AA2244" s="282" t="b">
        <f t="shared" ca="1" si="35"/>
        <v>0</v>
      </c>
      <c r="AB2244" s="305"/>
    </row>
    <row r="2245" spans="1:28" x14ac:dyDescent="0.25">
      <c r="A2245" s="281" t="str">
        <f ca="1">no.</f>
        <v/>
      </c>
      <c r="B2245" s="281"/>
      <c r="C2245" s="282"/>
      <c r="D2245" s="282"/>
      <c r="E2245" s="282" t="str">
        <f ca="1">position</f>
        <v/>
      </c>
      <c r="F2245" s="282"/>
      <c r="G2245" s="282"/>
      <c r="H2245" s="282"/>
      <c r="I2245" s="282"/>
      <c r="J2245" s="335"/>
      <c r="K2245" s="282"/>
      <c r="L2245" s="282"/>
      <c r="M2245" s="282"/>
      <c r="N2245" s="282"/>
      <c r="O2245" s="281"/>
      <c r="P2245" s="360" t="str">
        <f ca="1">rescore_patient</f>
        <v/>
      </c>
      <c r="Q2245" s="330" t="str">
        <f ca="1">quantity</f>
        <v/>
      </c>
      <c r="R2245" s="281"/>
      <c r="S2245" s="282"/>
      <c r="T2245" s="282"/>
      <c r="U2245" s="282"/>
      <c r="V2245" s="305"/>
      <c r="W2245" s="305"/>
      <c r="X2245" s="305"/>
      <c r="Y2245" s="282"/>
      <c r="Z2245" s="282" t="e" vm="1">
        <f ca="1">_xlfn.IFS(AND(ISNUMBER(SEARCH("N?m l*", CUSTOMER[[#This Row],[Service Type]], 1)), CUSTOMER[[#This Row],[Count ST]] = TRUE), CUSTOMER[[#This Row],[Quantity]], AND($Y$10:$Y2245 = TRUE, COUNTIFS($H$10:$H2245, CUSTOMER[[#This Row],[Booking]], $J$10:$J2245, CUSTOMER[[#This Row],[Order Date]], $F$10:$F2245, "&lt;&gt;"&amp;"N?m l*")=1), 1, TRUE,  "")</f>
        <v>#NAME?</v>
      </c>
      <c r="AA2245" s="282" t="b">
        <f t="shared" ca="1" si="35"/>
        <v>0</v>
      </c>
      <c r="AB2245" s="305"/>
    </row>
    <row r="2246" spans="1:28" x14ac:dyDescent="0.25">
      <c r="A2246" s="281" t="str">
        <f ca="1">no.</f>
        <v/>
      </c>
      <c r="B2246" s="281"/>
      <c r="C2246" s="282"/>
      <c r="D2246" s="282"/>
      <c r="E2246" s="282" t="str">
        <f ca="1">position</f>
        <v/>
      </c>
      <c r="F2246" s="282"/>
      <c r="G2246" s="282"/>
      <c r="H2246" s="282"/>
      <c r="I2246" s="282"/>
      <c r="J2246" s="335"/>
      <c r="K2246" s="282"/>
      <c r="L2246" s="282"/>
      <c r="M2246" s="282"/>
      <c r="N2246" s="282"/>
      <c r="O2246" s="281"/>
      <c r="P2246" s="360" t="str">
        <f ca="1">rescore_patient</f>
        <v/>
      </c>
      <c r="Q2246" s="330" t="str">
        <f ca="1">quantity</f>
        <v/>
      </c>
      <c r="R2246" s="281"/>
      <c r="S2246" s="282"/>
      <c r="T2246" s="282"/>
      <c r="U2246" s="282"/>
      <c r="V2246" s="305"/>
      <c r="W2246" s="305"/>
      <c r="X2246" s="305"/>
      <c r="Y2246" s="282"/>
      <c r="Z2246" s="282" t="e" vm="1">
        <f ca="1">_xlfn.IFS(AND(ISNUMBER(SEARCH("N?m l*", CUSTOMER[[#This Row],[Service Type]], 1)), CUSTOMER[[#This Row],[Count ST]] = TRUE), CUSTOMER[[#This Row],[Quantity]], AND($Y$10:$Y2246 = TRUE, COUNTIFS($H$10:$H2246, CUSTOMER[[#This Row],[Booking]], $J$10:$J2246, CUSTOMER[[#This Row],[Order Date]], $F$10:$F2246, "&lt;&gt;"&amp;"N?m l*")=1), 1, TRUE,  "")</f>
        <v>#NAME?</v>
      </c>
      <c r="AA2246" s="282" t="b">
        <f t="shared" ca="1" si="35"/>
        <v>0</v>
      </c>
      <c r="AB2246" s="305"/>
    </row>
    <row r="2247" spans="1:28" x14ac:dyDescent="0.25">
      <c r="A2247" s="281" t="str">
        <f ca="1">no.</f>
        <v/>
      </c>
      <c r="B2247" s="281"/>
      <c r="C2247" s="282"/>
      <c r="D2247" s="282"/>
      <c r="E2247" s="282" t="str">
        <f ca="1">position</f>
        <v/>
      </c>
      <c r="F2247" s="282"/>
      <c r="G2247" s="282"/>
      <c r="H2247" s="282"/>
      <c r="I2247" s="282"/>
      <c r="J2247" s="335"/>
      <c r="K2247" s="282"/>
      <c r="L2247" s="282"/>
      <c r="M2247" s="282"/>
      <c r="N2247" s="282"/>
      <c r="O2247" s="281"/>
      <c r="P2247" s="360" t="str">
        <f ca="1">rescore_patient</f>
        <v/>
      </c>
      <c r="Q2247" s="330" t="str">
        <f ca="1">quantity</f>
        <v/>
      </c>
      <c r="R2247" s="281"/>
      <c r="S2247" s="282"/>
      <c r="T2247" s="282"/>
      <c r="U2247" s="282"/>
      <c r="V2247" s="305"/>
      <c r="W2247" s="305"/>
      <c r="X2247" s="305"/>
      <c r="Y2247" s="282"/>
      <c r="Z2247" s="282" t="e" vm="1">
        <f ca="1">_xlfn.IFS(AND(ISNUMBER(SEARCH("N?m l*", CUSTOMER[[#This Row],[Service Type]], 1)), CUSTOMER[[#This Row],[Count ST]] = TRUE), CUSTOMER[[#This Row],[Quantity]], AND($Y$10:$Y2247 = TRUE, COUNTIFS($H$10:$H2247, CUSTOMER[[#This Row],[Booking]], $J$10:$J2247, CUSTOMER[[#This Row],[Order Date]], $F$10:$F2247, "&lt;&gt;"&amp;"N?m l*")=1), 1, TRUE,  "")</f>
        <v>#NAME?</v>
      </c>
      <c r="AA2247" s="282" t="b">
        <f t="shared" ca="1" si="35"/>
        <v>0</v>
      </c>
      <c r="AB2247" s="305"/>
    </row>
    <row r="2248" spans="1:28" x14ac:dyDescent="0.25">
      <c r="A2248" s="281" t="str">
        <f ca="1">no.</f>
        <v/>
      </c>
      <c r="B2248" s="281"/>
      <c r="C2248" s="282"/>
      <c r="D2248" s="282"/>
      <c r="E2248" s="282" t="str">
        <f ca="1">position</f>
        <v/>
      </c>
      <c r="F2248" s="282"/>
      <c r="G2248" s="282"/>
      <c r="H2248" s="282"/>
      <c r="I2248" s="282"/>
      <c r="J2248" s="335"/>
      <c r="K2248" s="282"/>
      <c r="L2248" s="282"/>
      <c r="M2248" s="282"/>
      <c r="N2248" s="282"/>
      <c r="O2248" s="281"/>
      <c r="P2248" s="360" t="str">
        <f ca="1">rescore_patient</f>
        <v/>
      </c>
      <c r="Q2248" s="330" t="str">
        <f ca="1">quantity</f>
        <v/>
      </c>
      <c r="R2248" s="281"/>
      <c r="S2248" s="282"/>
      <c r="T2248" s="282"/>
      <c r="U2248" s="282"/>
      <c r="V2248" s="305"/>
      <c r="W2248" s="305"/>
      <c r="X2248" s="305"/>
      <c r="Y2248" s="282"/>
      <c r="Z2248" s="282" t="e" vm="1">
        <f ca="1">_xlfn.IFS(AND(ISNUMBER(SEARCH("N?m l*", CUSTOMER[[#This Row],[Service Type]], 1)), CUSTOMER[[#This Row],[Count ST]] = TRUE), CUSTOMER[[#This Row],[Quantity]], AND($Y$10:$Y2248 = TRUE, COUNTIFS($H$10:$H2248, CUSTOMER[[#This Row],[Booking]], $J$10:$J2248, CUSTOMER[[#This Row],[Order Date]], $F$10:$F2248, "&lt;&gt;"&amp;"N?m l*")=1), 1, TRUE,  "")</f>
        <v>#NAME?</v>
      </c>
      <c r="AA2248" s="282" t="b">
        <f t="shared" ca="1" si="35"/>
        <v>0</v>
      </c>
      <c r="AB2248" s="305"/>
    </row>
    <row r="2249" spans="1:28" x14ac:dyDescent="0.25">
      <c r="A2249" s="281" t="str">
        <f ca="1">no.</f>
        <v/>
      </c>
      <c r="B2249" s="281"/>
      <c r="C2249" s="282"/>
      <c r="D2249" s="282"/>
      <c r="E2249" s="282" t="str">
        <f ca="1">position</f>
        <v/>
      </c>
      <c r="F2249" s="282"/>
      <c r="G2249" s="282"/>
      <c r="H2249" s="282"/>
      <c r="I2249" s="282"/>
      <c r="J2249" s="335"/>
      <c r="K2249" s="282"/>
      <c r="L2249" s="282"/>
      <c r="M2249" s="282"/>
      <c r="N2249" s="282"/>
      <c r="O2249" s="281"/>
      <c r="P2249" s="360" t="str">
        <f ca="1">rescore_patient</f>
        <v/>
      </c>
      <c r="Q2249" s="330" t="str">
        <f ca="1">quantity</f>
        <v/>
      </c>
      <c r="R2249" s="281"/>
      <c r="S2249" s="282"/>
      <c r="T2249" s="282"/>
      <c r="U2249" s="282"/>
      <c r="V2249" s="305"/>
      <c r="W2249" s="305"/>
      <c r="X2249" s="305"/>
      <c r="Y2249" s="282"/>
      <c r="Z2249" s="282" t="e" vm="1">
        <f ca="1">_xlfn.IFS(AND(ISNUMBER(SEARCH("N?m l*", CUSTOMER[[#This Row],[Service Type]], 1)), CUSTOMER[[#This Row],[Count ST]] = TRUE), CUSTOMER[[#This Row],[Quantity]], AND($Y$10:$Y2249 = TRUE, COUNTIFS($H$10:$H2249, CUSTOMER[[#This Row],[Booking]], $J$10:$J2249, CUSTOMER[[#This Row],[Order Date]], $F$10:$F2249, "&lt;&gt;"&amp;"N?m l*")=1), 1, TRUE,  "")</f>
        <v>#NAME?</v>
      </c>
      <c r="AA2249" s="282" t="b">
        <f t="shared" ca="1" si="35"/>
        <v>0</v>
      </c>
      <c r="AB2249" s="305"/>
    </row>
    <row r="2250" spans="1:28" x14ac:dyDescent="0.25">
      <c r="A2250" s="281" t="str">
        <f ca="1">no.</f>
        <v/>
      </c>
      <c r="B2250" s="281"/>
      <c r="C2250" s="282"/>
      <c r="D2250" s="282"/>
      <c r="E2250" s="282" t="str">
        <f ca="1">position</f>
        <v/>
      </c>
      <c r="F2250" s="282"/>
      <c r="G2250" s="282"/>
      <c r="H2250" s="282"/>
      <c r="I2250" s="282"/>
      <c r="J2250" s="335"/>
      <c r="K2250" s="282"/>
      <c r="L2250" s="282"/>
      <c r="M2250" s="282"/>
      <c r="N2250" s="282"/>
      <c r="O2250" s="281"/>
      <c r="P2250" s="360" t="str">
        <f ca="1">rescore_patient</f>
        <v/>
      </c>
      <c r="Q2250" s="330" t="str">
        <f ca="1">quantity</f>
        <v/>
      </c>
      <c r="R2250" s="281"/>
      <c r="S2250" s="282"/>
      <c r="T2250" s="282"/>
      <c r="U2250" s="282"/>
      <c r="V2250" s="305"/>
      <c r="W2250" s="305"/>
      <c r="X2250" s="305"/>
      <c r="Y2250" s="282"/>
      <c r="Z2250" s="282" t="e" vm="1">
        <f ca="1">_xlfn.IFS(AND(ISNUMBER(SEARCH("N?m l*", CUSTOMER[[#This Row],[Service Type]], 1)), CUSTOMER[[#This Row],[Count ST]] = TRUE), CUSTOMER[[#This Row],[Quantity]], AND($Y$10:$Y2250 = TRUE, COUNTIFS($H$10:$H2250, CUSTOMER[[#This Row],[Booking]], $J$10:$J2250, CUSTOMER[[#This Row],[Order Date]], $F$10:$F2250, "&lt;&gt;"&amp;"N?m l*")=1), 1, TRUE,  "")</f>
        <v>#NAME?</v>
      </c>
      <c r="AA2250" s="282" t="b">
        <f t="shared" ref="AA2250:AA2313" ca="1" si="36">count_svc_type</f>
        <v>0</v>
      </c>
      <c r="AB2250" s="305"/>
    </row>
    <row r="2251" spans="1:28" x14ac:dyDescent="0.25">
      <c r="A2251" s="281" t="str">
        <f ca="1">no.</f>
        <v/>
      </c>
      <c r="B2251" s="281"/>
      <c r="C2251" s="282"/>
      <c r="D2251" s="282"/>
      <c r="E2251" s="282" t="str">
        <f ca="1">position</f>
        <v/>
      </c>
      <c r="F2251" s="282"/>
      <c r="G2251" s="282"/>
      <c r="H2251" s="282"/>
      <c r="I2251" s="282"/>
      <c r="J2251" s="335"/>
      <c r="K2251" s="282"/>
      <c r="L2251" s="282"/>
      <c r="M2251" s="282"/>
      <c r="N2251" s="282"/>
      <c r="O2251" s="281"/>
      <c r="P2251" s="360" t="str">
        <f ca="1">rescore_patient</f>
        <v/>
      </c>
      <c r="Q2251" s="330" t="str">
        <f ca="1">quantity</f>
        <v/>
      </c>
      <c r="R2251" s="281"/>
      <c r="S2251" s="282"/>
      <c r="T2251" s="282"/>
      <c r="U2251" s="282"/>
      <c r="V2251" s="305"/>
      <c r="W2251" s="305"/>
      <c r="X2251" s="305"/>
      <c r="Y2251" s="282"/>
      <c r="Z2251" s="282" t="e" vm="1">
        <f ca="1">_xlfn.IFS(AND(ISNUMBER(SEARCH("N?m l*", CUSTOMER[[#This Row],[Service Type]], 1)), CUSTOMER[[#This Row],[Count ST]] = TRUE), CUSTOMER[[#This Row],[Quantity]], AND($Y$10:$Y2251 = TRUE, COUNTIFS($H$10:$H2251, CUSTOMER[[#This Row],[Booking]], $J$10:$J2251, CUSTOMER[[#This Row],[Order Date]], $F$10:$F2251, "&lt;&gt;"&amp;"N?m l*")=1), 1, TRUE,  "")</f>
        <v>#NAME?</v>
      </c>
      <c r="AA2251" s="282" t="b">
        <f t="shared" ca="1" si="36"/>
        <v>0</v>
      </c>
      <c r="AB2251" s="305"/>
    </row>
    <row r="2252" spans="1:28" x14ac:dyDescent="0.25">
      <c r="A2252" s="281" t="str">
        <f ca="1">no.</f>
        <v/>
      </c>
      <c r="B2252" s="281"/>
      <c r="C2252" s="282"/>
      <c r="D2252" s="282"/>
      <c r="E2252" s="282" t="str">
        <f ca="1">position</f>
        <v/>
      </c>
      <c r="F2252" s="282"/>
      <c r="G2252" s="282"/>
      <c r="H2252" s="282"/>
      <c r="I2252" s="282"/>
      <c r="J2252" s="335"/>
      <c r="K2252" s="282"/>
      <c r="L2252" s="282"/>
      <c r="M2252" s="282"/>
      <c r="N2252" s="282"/>
      <c r="O2252" s="281"/>
      <c r="P2252" s="360" t="str">
        <f ca="1">rescore_patient</f>
        <v/>
      </c>
      <c r="Q2252" s="330" t="str">
        <f ca="1">quantity</f>
        <v/>
      </c>
      <c r="R2252" s="281"/>
      <c r="S2252" s="282"/>
      <c r="T2252" s="282"/>
      <c r="U2252" s="282"/>
      <c r="V2252" s="305"/>
      <c r="W2252" s="305"/>
      <c r="X2252" s="305"/>
      <c r="Y2252" s="282"/>
      <c r="Z2252" s="282" t="e" vm="1">
        <f ca="1">_xlfn.IFS(AND(ISNUMBER(SEARCH("N?m l*", CUSTOMER[[#This Row],[Service Type]], 1)), CUSTOMER[[#This Row],[Count ST]] = TRUE), CUSTOMER[[#This Row],[Quantity]], AND($Y$10:$Y2252 = TRUE, COUNTIFS($H$10:$H2252, CUSTOMER[[#This Row],[Booking]], $J$10:$J2252, CUSTOMER[[#This Row],[Order Date]], $F$10:$F2252, "&lt;&gt;"&amp;"N?m l*")=1), 1, TRUE,  "")</f>
        <v>#NAME?</v>
      </c>
      <c r="AA2252" s="282" t="b">
        <f t="shared" ca="1" si="36"/>
        <v>0</v>
      </c>
      <c r="AB2252" s="305"/>
    </row>
    <row r="2253" spans="1:28" x14ac:dyDescent="0.25">
      <c r="A2253" s="281" t="str">
        <f ca="1">no.</f>
        <v/>
      </c>
      <c r="B2253" s="281"/>
      <c r="C2253" s="282"/>
      <c r="D2253" s="282"/>
      <c r="E2253" s="282" t="str">
        <f ca="1">position</f>
        <v/>
      </c>
      <c r="F2253" s="282"/>
      <c r="G2253" s="282"/>
      <c r="H2253" s="282"/>
      <c r="I2253" s="282"/>
      <c r="J2253" s="335"/>
      <c r="K2253" s="282"/>
      <c r="L2253" s="282"/>
      <c r="M2253" s="282"/>
      <c r="N2253" s="282"/>
      <c r="O2253" s="281"/>
      <c r="P2253" s="360" t="str">
        <f ca="1">rescore_patient</f>
        <v/>
      </c>
      <c r="Q2253" s="330" t="str">
        <f ca="1">quantity</f>
        <v/>
      </c>
      <c r="R2253" s="281"/>
      <c r="S2253" s="282"/>
      <c r="T2253" s="282"/>
      <c r="U2253" s="282"/>
      <c r="V2253" s="305"/>
      <c r="W2253" s="305"/>
      <c r="X2253" s="305"/>
      <c r="Y2253" s="282"/>
      <c r="Z2253" s="282" t="e" vm="1">
        <f ca="1">_xlfn.IFS(AND(ISNUMBER(SEARCH("N?m l*", CUSTOMER[[#This Row],[Service Type]], 1)), CUSTOMER[[#This Row],[Count ST]] = TRUE), CUSTOMER[[#This Row],[Quantity]], AND($Y$10:$Y2253 = TRUE, COUNTIFS($H$10:$H2253, CUSTOMER[[#This Row],[Booking]], $J$10:$J2253, CUSTOMER[[#This Row],[Order Date]], $F$10:$F2253, "&lt;&gt;"&amp;"N?m l*")=1), 1, TRUE,  "")</f>
        <v>#NAME?</v>
      </c>
      <c r="AA2253" s="282" t="b">
        <f t="shared" ca="1" si="36"/>
        <v>0</v>
      </c>
      <c r="AB2253" s="305"/>
    </row>
    <row r="2254" spans="1:28" x14ac:dyDescent="0.25">
      <c r="A2254" s="281" t="str">
        <f ca="1">no.</f>
        <v/>
      </c>
      <c r="B2254" s="281"/>
      <c r="C2254" s="282"/>
      <c r="D2254" s="282"/>
      <c r="E2254" s="282" t="str">
        <f ca="1">position</f>
        <v/>
      </c>
      <c r="F2254" s="282"/>
      <c r="G2254" s="282"/>
      <c r="H2254" s="282"/>
      <c r="I2254" s="282"/>
      <c r="J2254" s="335"/>
      <c r="K2254" s="282"/>
      <c r="L2254" s="282"/>
      <c r="M2254" s="282"/>
      <c r="N2254" s="282"/>
      <c r="O2254" s="281"/>
      <c r="P2254" s="360" t="str">
        <f ca="1">rescore_patient</f>
        <v/>
      </c>
      <c r="Q2254" s="330" t="str">
        <f ca="1">quantity</f>
        <v/>
      </c>
      <c r="R2254" s="281"/>
      <c r="S2254" s="282"/>
      <c r="T2254" s="282"/>
      <c r="U2254" s="282"/>
      <c r="V2254" s="305"/>
      <c r="W2254" s="305"/>
      <c r="X2254" s="305"/>
      <c r="Y2254" s="282"/>
      <c r="Z2254" s="282" t="e" vm="1">
        <f ca="1">_xlfn.IFS(AND(ISNUMBER(SEARCH("N?m l*", CUSTOMER[[#This Row],[Service Type]], 1)), CUSTOMER[[#This Row],[Count ST]] = TRUE), CUSTOMER[[#This Row],[Quantity]], AND($Y$10:$Y2254 = TRUE, COUNTIFS($H$10:$H2254, CUSTOMER[[#This Row],[Booking]], $J$10:$J2254, CUSTOMER[[#This Row],[Order Date]], $F$10:$F2254, "&lt;&gt;"&amp;"N?m l*")=1), 1, TRUE,  "")</f>
        <v>#NAME?</v>
      </c>
      <c r="AA2254" s="282" t="b">
        <f t="shared" ca="1" si="36"/>
        <v>0</v>
      </c>
      <c r="AB2254" s="305"/>
    </row>
    <row r="2255" spans="1:28" x14ac:dyDescent="0.25">
      <c r="A2255" s="281" t="str">
        <f ca="1">no.</f>
        <v/>
      </c>
      <c r="B2255" s="281"/>
      <c r="C2255" s="282"/>
      <c r="D2255" s="282"/>
      <c r="E2255" s="282" t="str">
        <f ca="1">position</f>
        <v/>
      </c>
      <c r="F2255" s="282"/>
      <c r="G2255" s="282"/>
      <c r="H2255" s="282"/>
      <c r="I2255" s="282"/>
      <c r="J2255" s="335"/>
      <c r="K2255" s="282"/>
      <c r="L2255" s="282"/>
      <c r="M2255" s="282"/>
      <c r="N2255" s="282"/>
      <c r="O2255" s="281"/>
      <c r="P2255" s="360" t="str">
        <f ca="1">rescore_patient</f>
        <v/>
      </c>
      <c r="Q2255" s="330" t="str">
        <f ca="1">quantity</f>
        <v/>
      </c>
      <c r="R2255" s="281"/>
      <c r="S2255" s="282"/>
      <c r="T2255" s="282"/>
      <c r="U2255" s="282"/>
      <c r="V2255" s="305"/>
      <c r="W2255" s="305"/>
      <c r="X2255" s="305"/>
      <c r="Y2255" s="282"/>
      <c r="Z2255" s="282" t="e" vm="1">
        <f ca="1">_xlfn.IFS(AND(ISNUMBER(SEARCH("N?m l*", CUSTOMER[[#This Row],[Service Type]], 1)), CUSTOMER[[#This Row],[Count ST]] = TRUE), CUSTOMER[[#This Row],[Quantity]], AND($Y$10:$Y2255 = TRUE, COUNTIFS($H$10:$H2255, CUSTOMER[[#This Row],[Booking]], $J$10:$J2255, CUSTOMER[[#This Row],[Order Date]], $F$10:$F2255, "&lt;&gt;"&amp;"N?m l*")=1), 1, TRUE,  "")</f>
        <v>#NAME?</v>
      </c>
      <c r="AA2255" s="282" t="b">
        <f t="shared" ca="1" si="36"/>
        <v>0</v>
      </c>
      <c r="AB2255" s="305"/>
    </row>
    <row r="2256" spans="1:28" x14ac:dyDescent="0.25">
      <c r="A2256" s="281" t="str">
        <f ca="1">no.</f>
        <v/>
      </c>
      <c r="B2256" s="281"/>
      <c r="C2256" s="282"/>
      <c r="D2256" s="282"/>
      <c r="E2256" s="282" t="str">
        <f ca="1">position</f>
        <v/>
      </c>
      <c r="F2256" s="282"/>
      <c r="G2256" s="282"/>
      <c r="H2256" s="282"/>
      <c r="I2256" s="282"/>
      <c r="J2256" s="335"/>
      <c r="K2256" s="282"/>
      <c r="L2256" s="282"/>
      <c r="M2256" s="282"/>
      <c r="N2256" s="282"/>
      <c r="O2256" s="281"/>
      <c r="P2256" s="360" t="str">
        <f ca="1">rescore_patient</f>
        <v/>
      </c>
      <c r="Q2256" s="330" t="str">
        <f ca="1">quantity</f>
        <v/>
      </c>
      <c r="R2256" s="281"/>
      <c r="S2256" s="282"/>
      <c r="T2256" s="282"/>
      <c r="U2256" s="282"/>
      <c r="V2256" s="305"/>
      <c r="W2256" s="305"/>
      <c r="X2256" s="305"/>
      <c r="Y2256" s="282"/>
      <c r="Z2256" s="282" t="e" vm="1">
        <f ca="1">_xlfn.IFS(AND(ISNUMBER(SEARCH("N?m l*", CUSTOMER[[#This Row],[Service Type]], 1)), CUSTOMER[[#This Row],[Count ST]] = TRUE), CUSTOMER[[#This Row],[Quantity]], AND($Y$10:$Y2256 = TRUE, COUNTIFS($H$10:$H2256, CUSTOMER[[#This Row],[Booking]], $J$10:$J2256, CUSTOMER[[#This Row],[Order Date]], $F$10:$F2256, "&lt;&gt;"&amp;"N?m l*")=1), 1, TRUE,  "")</f>
        <v>#NAME?</v>
      </c>
      <c r="AA2256" s="282" t="b">
        <f t="shared" ca="1" si="36"/>
        <v>0</v>
      </c>
      <c r="AB2256" s="305"/>
    </row>
    <row r="2257" spans="1:28" x14ac:dyDescent="0.25">
      <c r="A2257" s="281" t="str">
        <f ca="1">no.</f>
        <v/>
      </c>
      <c r="B2257" s="281"/>
      <c r="C2257" s="282"/>
      <c r="D2257" s="282"/>
      <c r="E2257" s="282" t="str">
        <f ca="1">position</f>
        <v/>
      </c>
      <c r="F2257" s="282"/>
      <c r="G2257" s="282"/>
      <c r="H2257" s="282"/>
      <c r="I2257" s="282"/>
      <c r="J2257" s="335"/>
      <c r="K2257" s="282"/>
      <c r="L2257" s="282"/>
      <c r="M2257" s="282"/>
      <c r="N2257" s="282"/>
      <c r="O2257" s="281"/>
      <c r="P2257" s="360" t="str">
        <f ca="1">rescore_patient</f>
        <v/>
      </c>
      <c r="Q2257" s="330" t="str">
        <f ca="1">quantity</f>
        <v/>
      </c>
      <c r="R2257" s="281"/>
      <c r="S2257" s="282"/>
      <c r="T2257" s="282"/>
      <c r="U2257" s="282"/>
      <c r="V2257" s="305"/>
      <c r="W2257" s="305"/>
      <c r="X2257" s="305"/>
      <c r="Y2257" s="282"/>
      <c r="Z2257" s="282" t="e" vm="1">
        <f ca="1">_xlfn.IFS(AND(ISNUMBER(SEARCH("N?m l*", CUSTOMER[[#This Row],[Service Type]], 1)), CUSTOMER[[#This Row],[Count ST]] = TRUE), CUSTOMER[[#This Row],[Quantity]], AND($Y$10:$Y2257 = TRUE, COUNTIFS($H$10:$H2257, CUSTOMER[[#This Row],[Booking]], $J$10:$J2257, CUSTOMER[[#This Row],[Order Date]], $F$10:$F2257, "&lt;&gt;"&amp;"N?m l*")=1), 1, TRUE,  "")</f>
        <v>#NAME?</v>
      </c>
      <c r="AA2257" s="282" t="b">
        <f t="shared" ca="1" si="36"/>
        <v>0</v>
      </c>
      <c r="AB2257" s="305"/>
    </row>
    <row r="2258" spans="1:28" x14ac:dyDescent="0.25">
      <c r="A2258" s="281" t="str">
        <f ca="1">no.</f>
        <v/>
      </c>
      <c r="B2258" s="281"/>
      <c r="C2258" s="282"/>
      <c r="D2258" s="282"/>
      <c r="E2258" s="282" t="str">
        <f ca="1">position</f>
        <v/>
      </c>
      <c r="F2258" s="282"/>
      <c r="G2258" s="282"/>
      <c r="H2258" s="282"/>
      <c r="I2258" s="282"/>
      <c r="J2258" s="335"/>
      <c r="K2258" s="282"/>
      <c r="L2258" s="282"/>
      <c r="M2258" s="282"/>
      <c r="N2258" s="282"/>
      <c r="O2258" s="281"/>
      <c r="P2258" s="360" t="str">
        <f ca="1">rescore_patient</f>
        <v/>
      </c>
      <c r="Q2258" s="330" t="str">
        <f ca="1">quantity</f>
        <v/>
      </c>
      <c r="R2258" s="281"/>
      <c r="S2258" s="282"/>
      <c r="T2258" s="282"/>
      <c r="U2258" s="282"/>
      <c r="V2258" s="305"/>
      <c r="W2258" s="305"/>
      <c r="X2258" s="305"/>
      <c r="Y2258" s="282"/>
      <c r="Z2258" s="282" t="e" vm="1">
        <f ca="1">_xlfn.IFS(AND(ISNUMBER(SEARCH("N?m l*", CUSTOMER[[#This Row],[Service Type]], 1)), CUSTOMER[[#This Row],[Count ST]] = TRUE), CUSTOMER[[#This Row],[Quantity]], AND($Y$10:$Y2258 = TRUE, COUNTIFS($H$10:$H2258, CUSTOMER[[#This Row],[Booking]], $J$10:$J2258, CUSTOMER[[#This Row],[Order Date]], $F$10:$F2258, "&lt;&gt;"&amp;"N?m l*")=1), 1, TRUE,  "")</f>
        <v>#NAME?</v>
      </c>
      <c r="AA2258" s="282" t="b">
        <f t="shared" ca="1" si="36"/>
        <v>0</v>
      </c>
      <c r="AB2258" s="305"/>
    </row>
    <row r="2259" spans="1:28" x14ac:dyDescent="0.25">
      <c r="A2259" s="281" t="str">
        <f ca="1">no.</f>
        <v/>
      </c>
      <c r="B2259" s="281"/>
      <c r="C2259" s="282"/>
      <c r="D2259" s="282"/>
      <c r="E2259" s="282" t="str">
        <f ca="1">position</f>
        <v/>
      </c>
      <c r="F2259" s="282"/>
      <c r="G2259" s="282"/>
      <c r="H2259" s="282"/>
      <c r="I2259" s="282"/>
      <c r="J2259" s="335"/>
      <c r="K2259" s="282"/>
      <c r="L2259" s="282"/>
      <c r="M2259" s="282"/>
      <c r="N2259" s="282"/>
      <c r="O2259" s="281"/>
      <c r="P2259" s="360" t="str">
        <f ca="1">rescore_patient</f>
        <v/>
      </c>
      <c r="Q2259" s="330" t="str">
        <f ca="1">quantity</f>
        <v/>
      </c>
      <c r="R2259" s="281"/>
      <c r="S2259" s="282"/>
      <c r="T2259" s="282"/>
      <c r="U2259" s="282"/>
      <c r="V2259" s="305"/>
      <c r="W2259" s="305"/>
      <c r="X2259" s="305"/>
      <c r="Y2259" s="282"/>
      <c r="Z2259" s="282" t="e" vm="1">
        <f ca="1">_xlfn.IFS(AND(ISNUMBER(SEARCH("N?m l*", CUSTOMER[[#This Row],[Service Type]], 1)), CUSTOMER[[#This Row],[Count ST]] = TRUE), CUSTOMER[[#This Row],[Quantity]], AND($Y$10:$Y2259 = TRUE, COUNTIFS($H$10:$H2259, CUSTOMER[[#This Row],[Booking]], $J$10:$J2259, CUSTOMER[[#This Row],[Order Date]], $F$10:$F2259, "&lt;&gt;"&amp;"N?m l*")=1), 1, TRUE,  "")</f>
        <v>#NAME?</v>
      </c>
      <c r="AA2259" s="282" t="b">
        <f t="shared" ca="1" si="36"/>
        <v>0</v>
      </c>
      <c r="AB2259" s="305"/>
    </row>
    <row r="2260" spans="1:28" x14ac:dyDescent="0.25">
      <c r="A2260" s="281" t="str">
        <f ca="1">no.</f>
        <v/>
      </c>
      <c r="B2260" s="281"/>
      <c r="C2260" s="282"/>
      <c r="D2260" s="282"/>
      <c r="E2260" s="282" t="str">
        <f ca="1">position</f>
        <v/>
      </c>
      <c r="F2260" s="282"/>
      <c r="G2260" s="282"/>
      <c r="H2260" s="282"/>
      <c r="I2260" s="282"/>
      <c r="J2260" s="335"/>
      <c r="K2260" s="282"/>
      <c r="L2260" s="282"/>
      <c r="M2260" s="282"/>
      <c r="N2260" s="282"/>
      <c r="O2260" s="281"/>
      <c r="P2260" s="360" t="str">
        <f ca="1">rescore_patient</f>
        <v/>
      </c>
      <c r="Q2260" s="330" t="str">
        <f ca="1">quantity</f>
        <v/>
      </c>
      <c r="R2260" s="281"/>
      <c r="S2260" s="282"/>
      <c r="T2260" s="282"/>
      <c r="U2260" s="282"/>
      <c r="V2260" s="305"/>
      <c r="W2260" s="305"/>
      <c r="X2260" s="305"/>
      <c r="Y2260" s="282"/>
      <c r="Z2260" s="282" t="e" vm="1">
        <f ca="1">_xlfn.IFS(AND(ISNUMBER(SEARCH("N?m l*", CUSTOMER[[#This Row],[Service Type]], 1)), CUSTOMER[[#This Row],[Count ST]] = TRUE), CUSTOMER[[#This Row],[Quantity]], AND($Y$10:$Y2260 = TRUE, COUNTIFS($H$10:$H2260, CUSTOMER[[#This Row],[Booking]], $J$10:$J2260, CUSTOMER[[#This Row],[Order Date]], $F$10:$F2260, "&lt;&gt;"&amp;"N?m l*")=1), 1, TRUE,  "")</f>
        <v>#NAME?</v>
      </c>
      <c r="AA2260" s="282" t="b">
        <f t="shared" ca="1" si="36"/>
        <v>0</v>
      </c>
      <c r="AB2260" s="305"/>
    </row>
    <row r="2261" spans="1:28" x14ac:dyDescent="0.25">
      <c r="A2261" s="281" t="str">
        <f ca="1">no.</f>
        <v/>
      </c>
      <c r="B2261" s="281"/>
      <c r="C2261" s="282"/>
      <c r="D2261" s="282"/>
      <c r="E2261" s="282" t="str">
        <f ca="1">position</f>
        <v/>
      </c>
      <c r="F2261" s="282"/>
      <c r="G2261" s="282"/>
      <c r="H2261" s="282"/>
      <c r="I2261" s="282"/>
      <c r="J2261" s="335"/>
      <c r="K2261" s="282"/>
      <c r="L2261" s="282"/>
      <c r="M2261" s="282"/>
      <c r="N2261" s="282"/>
      <c r="O2261" s="281"/>
      <c r="P2261" s="360" t="str">
        <f ca="1">rescore_patient</f>
        <v/>
      </c>
      <c r="Q2261" s="330" t="str">
        <f ca="1">quantity</f>
        <v/>
      </c>
      <c r="R2261" s="281"/>
      <c r="S2261" s="282"/>
      <c r="T2261" s="282"/>
      <c r="U2261" s="282"/>
      <c r="V2261" s="305"/>
      <c r="W2261" s="305"/>
      <c r="X2261" s="305"/>
      <c r="Y2261" s="282"/>
      <c r="Z2261" s="282" t="e" vm="1">
        <f ca="1">_xlfn.IFS(AND(ISNUMBER(SEARCH("N?m l*", CUSTOMER[[#This Row],[Service Type]], 1)), CUSTOMER[[#This Row],[Count ST]] = TRUE), CUSTOMER[[#This Row],[Quantity]], AND($Y$10:$Y2261 = TRUE, COUNTIFS($H$10:$H2261, CUSTOMER[[#This Row],[Booking]], $J$10:$J2261, CUSTOMER[[#This Row],[Order Date]], $F$10:$F2261, "&lt;&gt;"&amp;"N?m l*")=1), 1, TRUE,  "")</f>
        <v>#NAME?</v>
      </c>
      <c r="AA2261" s="282" t="b">
        <f t="shared" ca="1" si="36"/>
        <v>0</v>
      </c>
      <c r="AB2261" s="305"/>
    </row>
    <row r="2262" spans="1:28" x14ac:dyDescent="0.25">
      <c r="A2262" s="281" t="str">
        <f ca="1">no.</f>
        <v/>
      </c>
      <c r="B2262" s="281"/>
      <c r="C2262" s="282"/>
      <c r="D2262" s="282"/>
      <c r="E2262" s="282" t="str">
        <f ca="1">position</f>
        <v/>
      </c>
      <c r="F2262" s="282"/>
      <c r="G2262" s="282"/>
      <c r="H2262" s="282"/>
      <c r="I2262" s="282"/>
      <c r="J2262" s="335"/>
      <c r="K2262" s="282"/>
      <c r="L2262" s="282"/>
      <c r="M2262" s="282"/>
      <c r="N2262" s="282"/>
      <c r="O2262" s="281"/>
      <c r="P2262" s="360" t="str">
        <f ca="1">rescore_patient</f>
        <v/>
      </c>
      <c r="Q2262" s="330" t="str">
        <f ca="1">quantity</f>
        <v/>
      </c>
      <c r="R2262" s="281"/>
      <c r="S2262" s="282"/>
      <c r="T2262" s="282"/>
      <c r="U2262" s="282"/>
      <c r="V2262" s="305"/>
      <c r="W2262" s="305"/>
      <c r="X2262" s="305"/>
      <c r="Y2262" s="282"/>
      <c r="Z2262" s="282" t="e" vm="1">
        <f ca="1">_xlfn.IFS(AND(ISNUMBER(SEARCH("N?m l*", CUSTOMER[[#This Row],[Service Type]], 1)), CUSTOMER[[#This Row],[Count ST]] = TRUE), CUSTOMER[[#This Row],[Quantity]], AND($Y$10:$Y2262 = TRUE, COUNTIFS($H$10:$H2262, CUSTOMER[[#This Row],[Booking]], $J$10:$J2262, CUSTOMER[[#This Row],[Order Date]], $F$10:$F2262, "&lt;&gt;"&amp;"N?m l*")=1), 1, TRUE,  "")</f>
        <v>#NAME?</v>
      </c>
      <c r="AA2262" s="282" t="b">
        <f t="shared" ca="1" si="36"/>
        <v>0</v>
      </c>
      <c r="AB2262" s="305"/>
    </row>
    <row r="2263" spans="1:28" x14ac:dyDescent="0.25">
      <c r="A2263" s="281" t="str">
        <f ca="1">no.</f>
        <v/>
      </c>
      <c r="B2263" s="281"/>
      <c r="C2263" s="282"/>
      <c r="D2263" s="282"/>
      <c r="E2263" s="282" t="str">
        <f ca="1">position</f>
        <v/>
      </c>
      <c r="F2263" s="282"/>
      <c r="G2263" s="282"/>
      <c r="H2263" s="282"/>
      <c r="I2263" s="282"/>
      <c r="J2263" s="335"/>
      <c r="K2263" s="282"/>
      <c r="L2263" s="282"/>
      <c r="M2263" s="282"/>
      <c r="N2263" s="282"/>
      <c r="O2263" s="281"/>
      <c r="P2263" s="360" t="str">
        <f ca="1">rescore_patient</f>
        <v/>
      </c>
      <c r="Q2263" s="330" t="str">
        <f ca="1">quantity</f>
        <v/>
      </c>
      <c r="R2263" s="281"/>
      <c r="S2263" s="282"/>
      <c r="T2263" s="282"/>
      <c r="U2263" s="282"/>
      <c r="V2263" s="305"/>
      <c r="W2263" s="305"/>
      <c r="X2263" s="305"/>
      <c r="Y2263" s="282"/>
      <c r="Z2263" s="282" t="e" vm="1">
        <f ca="1">_xlfn.IFS(AND(ISNUMBER(SEARCH("N?m l*", CUSTOMER[[#This Row],[Service Type]], 1)), CUSTOMER[[#This Row],[Count ST]] = TRUE), CUSTOMER[[#This Row],[Quantity]], AND($Y$10:$Y2263 = TRUE, COUNTIFS($H$10:$H2263, CUSTOMER[[#This Row],[Booking]], $J$10:$J2263, CUSTOMER[[#This Row],[Order Date]], $F$10:$F2263, "&lt;&gt;"&amp;"N?m l*")=1), 1, TRUE,  "")</f>
        <v>#NAME?</v>
      </c>
      <c r="AA2263" s="282" t="b">
        <f t="shared" ca="1" si="36"/>
        <v>0</v>
      </c>
      <c r="AB2263" s="305"/>
    </row>
    <row r="2264" spans="1:28" x14ac:dyDescent="0.25">
      <c r="A2264" s="281" t="str">
        <f ca="1">no.</f>
        <v/>
      </c>
      <c r="B2264" s="281"/>
      <c r="C2264" s="282"/>
      <c r="D2264" s="282"/>
      <c r="E2264" s="282" t="str">
        <f ca="1">position</f>
        <v/>
      </c>
      <c r="F2264" s="282"/>
      <c r="G2264" s="282"/>
      <c r="H2264" s="282"/>
      <c r="I2264" s="282"/>
      <c r="J2264" s="335"/>
      <c r="K2264" s="282"/>
      <c r="L2264" s="282"/>
      <c r="M2264" s="282"/>
      <c r="N2264" s="282"/>
      <c r="O2264" s="281"/>
      <c r="P2264" s="360" t="str">
        <f ca="1">rescore_patient</f>
        <v/>
      </c>
      <c r="Q2264" s="330" t="str">
        <f ca="1">quantity</f>
        <v/>
      </c>
      <c r="R2264" s="281"/>
      <c r="S2264" s="282"/>
      <c r="T2264" s="282"/>
      <c r="U2264" s="282"/>
      <c r="V2264" s="305"/>
      <c r="W2264" s="305"/>
      <c r="X2264" s="305"/>
      <c r="Y2264" s="282"/>
      <c r="Z2264" s="282" t="e" vm="1">
        <f ca="1">_xlfn.IFS(AND(ISNUMBER(SEARCH("N?m l*", CUSTOMER[[#This Row],[Service Type]], 1)), CUSTOMER[[#This Row],[Count ST]] = TRUE), CUSTOMER[[#This Row],[Quantity]], AND($Y$10:$Y2264 = TRUE, COUNTIFS($H$10:$H2264, CUSTOMER[[#This Row],[Booking]], $J$10:$J2264, CUSTOMER[[#This Row],[Order Date]], $F$10:$F2264, "&lt;&gt;"&amp;"N?m l*")=1), 1, TRUE,  "")</f>
        <v>#NAME?</v>
      </c>
      <c r="AA2264" s="282" t="b">
        <f t="shared" ca="1" si="36"/>
        <v>0</v>
      </c>
      <c r="AB2264" s="305"/>
    </row>
    <row r="2265" spans="1:28" x14ac:dyDescent="0.25">
      <c r="A2265" s="281" t="str">
        <f ca="1">no.</f>
        <v/>
      </c>
      <c r="B2265" s="281"/>
      <c r="C2265" s="282"/>
      <c r="D2265" s="282"/>
      <c r="E2265" s="282" t="str">
        <f ca="1">position</f>
        <v/>
      </c>
      <c r="F2265" s="282"/>
      <c r="G2265" s="282"/>
      <c r="H2265" s="282"/>
      <c r="I2265" s="282"/>
      <c r="J2265" s="335"/>
      <c r="K2265" s="282"/>
      <c r="L2265" s="282"/>
      <c r="M2265" s="282"/>
      <c r="N2265" s="282"/>
      <c r="O2265" s="281"/>
      <c r="P2265" s="360" t="str">
        <f ca="1">rescore_patient</f>
        <v/>
      </c>
      <c r="Q2265" s="330" t="str">
        <f ca="1">quantity</f>
        <v/>
      </c>
      <c r="R2265" s="281"/>
      <c r="S2265" s="282"/>
      <c r="T2265" s="282"/>
      <c r="U2265" s="282"/>
      <c r="V2265" s="305"/>
      <c r="W2265" s="305"/>
      <c r="X2265" s="305"/>
      <c r="Y2265" s="282"/>
      <c r="Z2265" s="282" t="e" vm="1">
        <f ca="1">_xlfn.IFS(AND(ISNUMBER(SEARCH("N?m l*", CUSTOMER[[#This Row],[Service Type]], 1)), CUSTOMER[[#This Row],[Count ST]] = TRUE), CUSTOMER[[#This Row],[Quantity]], AND($Y$10:$Y2265 = TRUE, COUNTIFS($H$10:$H2265, CUSTOMER[[#This Row],[Booking]], $J$10:$J2265, CUSTOMER[[#This Row],[Order Date]], $F$10:$F2265, "&lt;&gt;"&amp;"N?m l*")=1), 1, TRUE,  "")</f>
        <v>#NAME?</v>
      </c>
      <c r="AA2265" s="282" t="b">
        <f t="shared" ca="1" si="36"/>
        <v>0</v>
      </c>
      <c r="AB2265" s="305"/>
    </row>
    <row r="2266" spans="1:28" x14ac:dyDescent="0.25">
      <c r="A2266" s="281" t="str">
        <f ca="1">no.</f>
        <v/>
      </c>
      <c r="B2266" s="281"/>
      <c r="C2266" s="282"/>
      <c r="D2266" s="282"/>
      <c r="E2266" s="282" t="str">
        <f ca="1">position</f>
        <v/>
      </c>
      <c r="F2266" s="282"/>
      <c r="G2266" s="282"/>
      <c r="H2266" s="282"/>
      <c r="I2266" s="282"/>
      <c r="J2266" s="335"/>
      <c r="K2266" s="282"/>
      <c r="L2266" s="282"/>
      <c r="M2266" s="282"/>
      <c r="N2266" s="282"/>
      <c r="O2266" s="281"/>
      <c r="P2266" s="360" t="str">
        <f ca="1">rescore_patient</f>
        <v/>
      </c>
      <c r="Q2266" s="330" t="str">
        <f ca="1">quantity</f>
        <v/>
      </c>
      <c r="R2266" s="281"/>
      <c r="S2266" s="282"/>
      <c r="T2266" s="282"/>
      <c r="U2266" s="282"/>
      <c r="V2266" s="305"/>
      <c r="W2266" s="305"/>
      <c r="X2266" s="305"/>
      <c r="Y2266" s="282"/>
      <c r="Z2266" s="282" t="e" vm="1">
        <f ca="1">_xlfn.IFS(AND(ISNUMBER(SEARCH("N?m l*", CUSTOMER[[#This Row],[Service Type]], 1)), CUSTOMER[[#This Row],[Count ST]] = TRUE), CUSTOMER[[#This Row],[Quantity]], AND($Y$10:$Y2266 = TRUE, COUNTIFS($H$10:$H2266, CUSTOMER[[#This Row],[Booking]], $J$10:$J2266, CUSTOMER[[#This Row],[Order Date]], $F$10:$F2266, "&lt;&gt;"&amp;"N?m l*")=1), 1, TRUE,  "")</f>
        <v>#NAME?</v>
      </c>
      <c r="AA2266" s="282" t="b">
        <f t="shared" ca="1" si="36"/>
        <v>0</v>
      </c>
      <c r="AB2266" s="305"/>
    </row>
    <row r="2267" spans="1:28" x14ac:dyDescent="0.25">
      <c r="A2267" s="281" t="str">
        <f ca="1">no.</f>
        <v/>
      </c>
      <c r="B2267" s="281"/>
      <c r="C2267" s="282"/>
      <c r="D2267" s="282"/>
      <c r="E2267" s="282" t="str">
        <f ca="1">position</f>
        <v/>
      </c>
      <c r="F2267" s="282"/>
      <c r="G2267" s="282"/>
      <c r="H2267" s="282"/>
      <c r="I2267" s="282"/>
      <c r="J2267" s="335"/>
      <c r="K2267" s="282"/>
      <c r="L2267" s="282"/>
      <c r="M2267" s="282"/>
      <c r="N2267" s="282"/>
      <c r="O2267" s="281"/>
      <c r="P2267" s="360" t="str">
        <f ca="1">rescore_patient</f>
        <v/>
      </c>
      <c r="Q2267" s="330" t="str">
        <f ca="1">quantity</f>
        <v/>
      </c>
      <c r="R2267" s="281"/>
      <c r="S2267" s="282"/>
      <c r="T2267" s="282"/>
      <c r="U2267" s="282"/>
      <c r="V2267" s="305"/>
      <c r="W2267" s="305"/>
      <c r="X2267" s="305"/>
      <c r="Y2267" s="282"/>
      <c r="Z2267" s="282" t="e" vm="1">
        <f ca="1">_xlfn.IFS(AND(ISNUMBER(SEARCH("N?m l*", CUSTOMER[[#This Row],[Service Type]], 1)), CUSTOMER[[#This Row],[Count ST]] = TRUE), CUSTOMER[[#This Row],[Quantity]], AND($Y$10:$Y2267 = TRUE, COUNTIFS($H$10:$H2267, CUSTOMER[[#This Row],[Booking]], $J$10:$J2267, CUSTOMER[[#This Row],[Order Date]], $F$10:$F2267, "&lt;&gt;"&amp;"N?m l*")=1), 1, TRUE,  "")</f>
        <v>#NAME?</v>
      </c>
      <c r="AA2267" s="282" t="b">
        <f t="shared" ca="1" si="36"/>
        <v>0</v>
      </c>
      <c r="AB2267" s="305"/>
    </row>
    <row r="2268" spans="1:28" x14ac:dyDescent="0.25">
      <c r="A2268" s="281" t="str">
        <f ca="1">no.</f>
        <v/>
      </c>
      <c r="B2268" s="281"/>
      <c r="C2268" s="282"/>
      <c r="D2268" s="282"/>
      <c r="E2268" s="282" t="str">
        <f ca="1">position</f>
        <v/>
      </c>
      <c r="F2268" s="282"/>
      <c r="G2268" s="282"/>
      <c r="H2268" s="282"/>
      <c r="I2268" s="282"/>
      <c r="J2268" s="335"/>
      <c r="K2268" s="282"/>
      <c r="L2268" s="282"/>
      <c r="M2268" s="282"/>
      <c r="N2268" s="282"/>
      <c r="O2268" s="281"/>
      <c r="P2268" s="360" t="str">
        <f ca="1">rescore_patient</f>
        <v/>
      </c>
      <c r="Q2268" s="330" t="str">
        <f ca="1">quantity</f>
        <v/>
      </c>
      <c r="R2268" s="281"/>
      <c r="S2268" s="282"/>
      <c r="T2268" s="282"/>
      <c r="U2268" s="282"/>
      <c r="V2268" s="305"/>
      <c r="W2268" s="305"/>
      <c r="X2268" s="305"/>
      <c r="Y2268" s="282"/>
      <c r="Z2268" s="282" t="e" vm="1">
        <f ca="1">_xlfn.IFS(AND(ISNUMBER(SEARCH("N?m l*", CUSTOMER[[#This Row],[Service Type]], 1)), CUSTOMER[[#This Row],[Count ST]] = TRUE), CUSTOMER[[#This Row],[Quantity]], AND($Y$10:$Y2268 = TRUE, COUNTIFS($H$10:$H2268, CUSTOMER[[#This Row],[Booking]], $J$10:$J2268, CUSTOMER[[#This Row],[Order Date]], $F$10:$F2268, "&lt;&gt;"&amp;"N?m l*")=1), 1, TRUE,  "")</f>
        <v>#NAME?</v>
      </c>
      <c r="AA2268" s="282" t="b">
        <f t="shared" ca="1" si="36"/>
        <v>0</v>
      </c>
      <c r="AB2268" s="305"/>
    </row>
    <row r="2269" spans="1:28" x14ac:dyDescent="0.25">
      <c r="A2269" s="281" t="str">
        <f ca="1">no.</f>
        <v/>
      </c>
      <c r="B2269" s="281"/>
      <c r="C2269" s="282"/>
      <c r="D2269" s="282"/>
      <c r="E2269" s="282" t="str">
        <f ca="1">position</f>
        <v/>
      </c>
      <c r="F2269" s="282"/>
      <c r="G2269" s="282"/>
      <c r="H2269" s="282"/>
      <c r="I2269" s="282"/>
      <c r="J2269" s="335"/>
      <c r="K2269" s="282"/>
      <c r="L2269" s="282"/>
      <c r="M2269" s="282"/>
      <c r="N2269" s="282"/>
      <c r="O2269" s="281"/>
      <c r="P2269" s="360" t="str">
        <f ca="1">rescore_patient</f>
        <v/>
      </c>
      <c r="Q2269" s="330" t="str">
        <f ca="1">quantity</f>
        <v/>
      </c>
      <c r="R2269" s="281"/>
      <c r="S2269" s="282"/>
      <c r="T2269" s="282"/>
      <c r="U2269" s="282"/>
      <c r="V2269" s="305"/>
      <c r="W2269" s="305"/>
      <c r="X2269" s="305"/>
      <c r="Y2269" s="282"/>
      <c r="Z2269" s="282" t="e" vm="1">
        <f ca="1">_xlfn.IFS(AND(ISNUMBER(SEARCH("N?m l*", CUSTOMER[[#This Row],[Service Type]], 1)), CUSTOMER[[#This Row],[Count ST]] = TRUE), CUSTOMER[[#This Row],[Quantity]], AND($Y$10:$Y2269 = TRUE, COUNTIFS($H$10:$H2269, CUSTOMER[[#This Row],[Booking]], $J$10:$J2269, CUSTOMER[[#This Row],[Order Date]], $F$10:$F2269, "&lt;&gt;"&amp;"N?m l*")=1), 1, TRUE,  "")</f>
        <v>#NAME?</v>
      </c>
      <c r="AA2269" s="282" t="b">
        <f t="shared" ca="1" si="36"/>
        <v>0</v>
      </c>
      <c r="AB2269" s="305"/>
    </row>
    <row r="2270" spans="1:28" x14ac:dyDescent="0.25">
      <c r="A2270" s="281" t="str">
        <f ca="1">no.</f>
        <v/>
      </c>
      <c r="B2270" s="281"/>
      <c r="C2270" s="282"/>
      <c r="D2270" s="282"/>
      <c r="E2270" s="282" t="str">
        <f ca="1">position</f>
        <v/>
      </c>
      <c r="F2270" s="282"/>
      <c r="G2270" s="282"/>
      <c r="H2270" s="282"/>
      <c r="I2270" s="282"/>
      <c r="J2270" s="335"/>
      <c r="K2270" s="282"/>
      <c r="L2270" s="282"/>
      <c r="M2270" s="282"/>
      <c r="N2270" s="282"/>
      <c r="O2270" s="281"/>
      <c r="P2270" s="360" t="str">
        <f ca="1">rescore_patient</f>
        <v/>
      </c>
      <c r="Q2270" s="330" t="str">
        <f ca="1">quantity</f>
        <v/>
      </c>
      <c r="R2270" s="281"/>
      <c r="S2270" s="282"/>
      <c r="T2270" s="282"/>
      <c r="U2270" s="282"/>
      <c r="V2270" s="305"/>
      <c r="W2270" s="305"/>
      <c r="X2270" s="305"/>
      <c r="Y2270" s="282"/>
      <c r="Z2270" s="282" t="e" vm="1">
        <f ca="1">_xlfn.IFS(AND(ISNUMBER(SEARCH("N?m l*", CUSTOMER[[#This Row],[Service Type]], 1)), CUSTOMER[[#This Row],[Count ST]] = TRUE), CUSTOMER[[#This Row],[Quantity]], AND($Y$10:$Y2270 = TRUE, COUNTIFS($H$10:$H2270, CUSTOMER[[#This Row],[Booking]], $J$10:$J2270, CUSTOMER[[#This Row],[Order Date]], $F$10:$F2270, "&lt;&gt;"&amp;"N?m l*")=1), 1, TRUE,  "")</f>
        <v>#NAME?</v>
      </c>
      <c r="AA2270" s="282" t="b">
        <f t="shared" ca="1" si="36"/>
        <v>0</v>
      </c>
      <c r="AB2270" s="305"/>
    </row>
    <row r="2271" spans="1:28" x14ac:dyDescent="0.25">
      <c r="A2271" s="281" t="str">
        <f ca="1">no.</f>
        <v/>
      </c>
      <c r="B2271" s="281"/>
      <c r="C2271" s="282"/>
      <c r="D2271" s="282"/>
      <c r="E2271" s="282" t="str">
        <f ca="1">position</f>
        <v/>
      </c>
      <c r="F2271" s="282"/>
      <c r="G2271" s="282"/>
      <c r="H2271" s="282"/>
      <c r="I2271" s="282"/>
      <c r="J2271" s="335"/>
      <c r="K2271" s="282"/>
      <c r="L2271" s="282"/>
      <c r="M2271" s="282"/>
      <c r="N2271" s="282"/>
      <c r="O2271" s="281"/>
      <c r="P2271" s="360" t="str">
        <f ca="1">rescore_patient</f>
        <v/>
      </c>
      <c r="Q2271" s="330" t="str">
        <f ca="1">quantity</f>
        <v/>
      </c>
      <c r="R2271" s="281"/>
      <c r="S2271" s="282"/>
      <c r="T2271" s="282"/>
      <c r="U2271" s="282"/>
      <c r="V2271" s="305"/>
      <c r="W2271" s="305"/>
      <c r="X2271" s="305"/>
      <c r="Y2271" s="282"/>
      <c r="Z2271" s="282" t="e" vm="1">
        <f ca="1">_xlfn.IFS(AND(ISNUMBER(SEARCH("N?m l*", CUSTOMER[[#This Row],[Service Type]], 1)), CUSTOMER[[#This Row],[Count ST]] = TRUE), CUSTOMER[[#This Row],[Quantity]], AND($Y$10:$Y2271 = TRUE, COUNTIFS($H$10:$H2271, CUSTOMER[[#This Row],[Booking]], $J$10:$J2271, CUSTOMER[[#This Row],[Order Date]], $F$10:$F2271, "&lt;&gt;"&amp;"N?m l*")=1), 1, TRUE,  "")</f>
        <v>#NAME?</v>
      </c>
      <c r="AA2271" s="282" t="b">
        <f t="shared" ca="1" si="36"/>
        <v>0</v>
      </c>
      <c r="AB2271" s="305"/>
    </row>
    <row r="2272" spans="1:28" x14ac:dyDescent="0.25">
      <c r="A2272" s="281" t="str">
        <f ca="1">no.</f>
        <v/>
      </c>
      <c r="B2272" s="281"/>
      <c r="C2272" s="282"/>
      <c r="D2272" s="282"/>
      <c r="E2272" s="282" t="str">
        <f ca="1">position</f>
        <v/>
      </c>
      <c r="F2272" s="282"/>
      <c r="G2272" s="282"/>
      <c r="H2272" s="282"/>
      <c r="I2272" s="282"/>
      <c r="J2272" s="335"/>
      <c r="K2272" s="282"/>
      <c r="L2272" s="282"/>
      <c r="M2272" s="282"/>
      <c r="N2272" s="282"/>
      <c r="O2272" s="281"/>
      <c r="P2272" s="360" t="str">
        <f ca="1">rescore_patient</f>
        <v/>
      </c>
      <c r="Q2272" s="330" t="str">
        <f ca="1">quantity</f>
        <v/>
      </c>
      <c r="R2272" s="281"/>
      <c r="S2272" s="282"/>
      <c r="T2272" s="282"/>
      <c r="U2272" s="282"/>
      <c r="V2272" s="305"/>
      <c r="W2272" s="305"/>
      <c r="X2272" s="305"/>
      <c r="Y2272" s="282"/>
      <c r="Z2272" s="282" t="e" vm="1">
        <f ca="1">_xlfn.IFS(AND(ISNUMBER(SEARCH("N?m l*", CUSTOMER[[#This Row],[Service Type]], 1)), CUSTOMER[[#This Row],[Count ST]] = TRUE), CUSTOMER[[#This Row],[Quantity]], AND($Y$10:$Y2272 = TRUE, COUNTIFS($H$10:$H2272, CUSTOMER[[#This Row],[Booking]], $J$10:$J2272, CUSTOMER[[#This Row],[Order Date]], $F$10:$F2272, "&lt;&gt;"&amp;"N?m l*")=1), 1, TRUE,  "")</f>
        <v>#NAME?</v>
      </c>
      <c r="AA2272" s="282" t="b">
        <f t="shared" ca="1" si="36"/>
        <v>0</v>
      </c>
      <c r="AB2272" s="305"/>
    </row>
    <row r="2273" spans="1:28" x14ac:dyDescent="0.25">
      <c r="A2273" s="281" t="str">
        <f ca="1">no.</f>
        <v/>
      </c>
      <c r="B2273" s="281"/>
      <c r="C2273" s="282"/>
      <c r="D2273" s="282"/>
      <c r="E2273" s="282" t="str">
        <f ca="1">position</f>
        <v/>
      </c>
      <c r="F2273" s="282"/>
      <c r="G2273" s="282"/>
      <c r="H2273" s="282"/>
      <c r="I2273" s="282"/>
      <c r="J2273" s="335"/>
      <c r="K2273" s="282"/>
      <c r="L2273" s="282"/>
      <c r="M2273" s="282"/>
      <c r="N2273" s="282"/>
      <c r="O2273" s="281"/>
      <c r="P2273" s="360" t="str">
        <f ca="1">rescore_patient</f>
        <v/>
      </c>
      <c r="Q2273" s="330" t="str">
        <f ca="1">quantity</f>
        <v/>
      </c>
      <c r="R2273" s="281"/>
      <c r="S2273" s="282"/>
      <c r="T2273" s="282"/>
      <c r="U2273" s="282"/>
      <c r="V2273" s="305"/>
      <c r="W2273" s="305"/>
      <c r="X2273" s="305"/>
      <c r="Y2273" s="282"/>
      <c r="Z2273" s="282" t="e" vm="1">
        <f ca="1">_xlfn.IFS(AND(ISNUMBER(SEARCH("N?m l*", CUSTOMER[[#This Row],[Service Type]], 1)), CUSTOMER[[#This Row],[Count ST]] = TRUE), CUSTOMER[[#This Row],[Quantity]], AND($Y$10:$Y2273 = TRUE, COUNTIFS($H$10:$H2273, CUSTOMER[[#This Row],[Booking]], $J$10:$J2273, CUSTOMER[[#This Row],[Order Date]], $F$10:$F2273, "&lt;&gt;"&amp;"N?m l*")=1), 1, TRUE,  "")</f>
        <v>#NAME?</v>
      </c>
      <c r="AA2273" s="282" t="b">
        <f t="shared" ca="1" si="36"/>
        <v>0</v>
      </c>
      <c r="AB2273" s="305"/>
    </row>
    <row r="2274" spans="1:28" x14ac:dyDescent="0.25">
      <c r="A2274" s="281" t="str">
        <f ca="1">no.</f>
        <v/>
      </c>
      <c r="B2274" s="281"/>
      <c r="C2274" s="282"/>
      <c r="D2274" s="282"/>
      <c r="E2274" s="282" t="str">
        <f ca="1">position</f>
        <v/>
      </c>
      <c r="F2274" s="282"/>
      <c r="G2274" s="282"/>
      <c r="H2274" s="282"/>
      <c r="I2274" s="282"/>
      <c r="J2274" s="335"/>
      <c r="K2274" s="282"/>
      <c r="L2274" s="282"/>
      <c r="M2274" s="282"/>
      <c r="N2274" s="282"/>
      <c r="O2274" s="281"/>
      <c r="P2274" s="360" t="str">
        <f ca="1">rescore_patient</f>
        <v/>
      </c>
      <c r="Q2274" s="330" t="str">
        <f ca="1">quantity</f>
        <v/>
      </c>
      <c r="R2274" s="281"/>
      <c r="S2274" s="282"/>
      <c r="T2274" s="282"/>
      <c r="U2274" s="282"/>
      <c r="V2274" s="305"/>
      <c r="W2274" s="305"/>
      <c r="X2274" s="305"/>
      <c r="Y2274" s="282"/>
      <c r="Z2274" s="282" t="e" vm="1">
        <f ca="1">_xlfn.IFS(AND(ISNUMBER(SEARCH("N?m l*", CUSTOMER[[#This Row],[Service Type]], 1)), CUSTOMER[[#This Row],[Count ST]] = TRUE), CUSTOMER[[#This Row],[Quantity]], AND($Y$10:$Y2274 = TRUE, COUNTIFS($H$10:$H2274, CUSTOMER[[#This Row],[Booking]], $J$10:$J2274, CUSTOMER[[#This Row],[Order Date]], $F$10:$F2274, "&lt;&gt;"&amp;"N?m l*")=1), 1, TRUE,  "")</f>
        <v>#NAME?</v>
      </c>
      <c r="AA2274" s="282" t="b">
        <f t="shared" ca="1" si="36"/>
        <v>0</v>
      </c>
      <c r="AB2274" s="305"/>
    </row>
    <row r="2275" spans="1:28" x14ac:dyDescent="0.25">
      <c r="A2275" s="281" t="str">
        <f ca="1">no.</f>
        <v/>
      </c>
      <c r="B2275" s="281"/>
      <c r="C2275" s="282"/>
      <c r="D2275" s="282"/>
      <c r="E2275" s="282" t="str">
        <f ca="1">position</f>
        <v/>
      </c>
      <c r="F2275" s="282"/>
      <c r="G2275" s="282"/>
      <c r="H2275" s="282"/>
      <c r="I2275" s="282"/>
      <c r="J2275" s="335"/>
      <c r="K2275" s="282"/>
      <c r="L2275" s="282"/>
      <c r="M2275" s="282"/>
      <c r="N2275" s="282"/>
      <c r="O2275" s="281"/>
      <c r="P2275" s="360" t="str">
        <f ca="1">rescore_patient</f>
        <v/>
      </c>
      <c r="Q2275" s="330" t="str">
        <f ca="1">quantity</f>
        <v/>
      </c>
      <c r="R2275" s="281"/>
      <c r="S2275" s="282"/>
      <c r="T2275" s="282"/>
      <c r="U2275" s="282"/>
      <c r="V2275" s="305"/>
      <c r="W2275" s="305"/>
      <c r="X2275" s="305"/>
      <c r="Y2275" s="282"/>
      <c r="Z2275" s="282" t="e" vm="1">
        <f ca="1">_xlfn.IFS(AND(ISNUMBER(SEARCH("N?m l*", CUSTOMER[[#This Row],[Service Type]], 1)), CUSTOMER[[#This Row],[Count ST]] = TRUE), CUSTOMER[[#This Row],[Quantity]], AND($Y$10:$Y2275 = TRUE, COUNTIFS($H$10:$H2275, CUSTOMER[[#This Row],[Booking]], $J$10:$J2275, CUSTOMER[[#This Row],[Order Date]], $F$10:$F2275, "&lt;&gt;"&amp;"N?m l*")=1), 1, TRUE,  "")</f>
        <v>#NAME?</v>
      </c>
      <c r="AA2275" s="282" t="b">
        <f t="shared" ca="1" si="36"/>
        <v>0</v>
      </c>
      <c r="AB2275" s="305"/>
    </row>
    <row r="2276" spans="1:28" x14ac:dyDescent="0.25">
      <c r="A2276" s="281" t="str">
        <f ca="1">no.</f>
        <v/>
      </c>
      <c r="B2276" s="281"/>
      <c r="C2276" s="282"/>
      <c r="D2276" s="282"/>
      <c r="E2276" s="282" t="str">
        <f ca="1">position</f>
        <v/>
      </c>
      <c r="F2276" s="282"/>
      <c r="G2276" s="282"/>
      <c r="H2276" s="282"/>
      <c r="I2276" s="282"/>
      <c r="J2276" s="335"/>
      <c r="K2276" s="282"/>
      <c r="L2276" s="282"/>
      <c r="M2276" s="282"/>
      <c r="N2276" s="282"/>
      <c r="O2276" s="281"/>
      <c r="P2276" s="360" t="str">
        <f ca="1">rescore_patient</f>
        <v/>
      </c>
      <c r="Q2276" s="330" t="str">
        <f ca="1">quantity</f>
        <v/>
      </c>
      <c r="R2276" s="281"/>
      <c r="S2276" s="282"/>
      <c r="T2276" s="282"/>
      <c r="U2276" s="282"/>
      <c r="V2276" s="305"/>
      <c r="W2276" s="305"/>
      <c r="X2276" s="305"/>
      <c r="Y2276" s="282"/>
      <c r="Z2276" s="282" t="e" vm="1">
        <f ca="1">_xlfn.IFS(AND(ISNUMBER(SEARCH("N?m l*", CUSTOMER[[#This Row],[Service Type]], 1)), CUSTOMER[[#This Row],[Count ST]] = TRUE), CUSTOMER[[#This Row],[Quantity]], AND($Y$10:$Y2276 = TRUE, COUNTIFS($H$10:$H2276, CUSTOMER[[#This Row],[Booking]], $J$10:$J2276, CUSTOMER[[#This Row],[Order Date]], $F$10:$F2276, "&lt;&gt;"&amp;"N?m l*")=1), 1, TRUE,  "")</f>
        <v>#NAME?</v>
      </c>
      <c r="AA2276" s="282" t="b">
        <f t="shared" ca="1" si="36"/>
        <v>0</v>
      </c>
      <c r="AB2276" s="305"/>
    </row>
    <row r="2277" spans="1:28" x14ac:dyDescent="0.25">
      <c r="A2277" s="281" t="str">
        <f ca="1">no.</f>
        <v/>
      </c>
      <c r="B2277" s="281"/>
      <c r="C2277" s="282"/>
      <c r="D2277" s="282"/>
      <c r="E2277" s="282" t="str">
        <f ca="1">position</f>
        <v/>
      </c>
      <c r="F2277" s="282"/>
      <c r="G2277" s="282"/>
      <c r="H2277" s="282"/>
      <c r="I2277" s="282"/>
      <c r="J2277" s="335"/>
      <c r="K2277" s="282"/>
      <c r="L2277" s="282"/>
      <c r="M2277" s="282"/>
      <c r="N2277" s="282"/>
      <c r="O2277" s="281"/>
      <c r="P2277" s="360" t="str">
        <f ca="1">rescore_patient</f>
        <v/>
      </c>
      <c r="Q2277" s="330" t="str">
        <f ca="1">quantity</f>
        <v/>
      </c>
      <c r="R2277" s="281"/>
      <c r="S2277" s="282"/>
      <c r="T2277" s="282"/>
      <c r="U2277" s="282"/>
      <c r="V2277" s="305"/>
      <c r="W2277" s="305"/>
      <c r="X2277" s="305"/>
      <c r="Y2277" s="282"/>
      <c r="Z2277" s="282" t="e" vm="1">
        <f ca="1">_xlfn.IFS(AND(ISNUMBER(SEARCH("N?m l*", CUSTOMER[[#This Row],[Service Type]], 1)), CUSTOMER[[#This Row],[Count ST]] = TRUE), CUSTOMER[[#This Row],[Quantity]], AND($Y$10:$Y2277 = TRUE, COUNTIFS($H$10:$H2277, CUSTOMER[[#This Row],[Booking]], $J$10:$J2277, CUSTOMER[[#This Row],[Order Date]], $F$10:$F2277, "&lt;&gt;"&amp;"N?m l*")=1), 1, TRUE,  "")</f>
        <v>#NAME?</v>
      </c>
      <c r="AA2277" s="282" t="b">
        <f t="shared" ca="1" si="36"/>
        <v>0</v>
      </c>
      <c r="AB2277" s="305"/>
    </row>
    <row r="2278" spans="1:28" x14ac:dyDescent="0.25">
      <c r="A2278" s="281" t="str">
        <f ca="1">no.</f>
        <v/>
      </c>
      <c r="B2278" s="281"/>
      <c r="C2278" s="282"/>
      <c r="D2278" s="282"/>
      <c r="E2278" s="282" t="str">
        <f ca="1">position</f>
        <v/>
      </c>
      <c r="F2278" s="282"/>
      <c r="G2278" s="282"/>
      <c r="H2278" s="282"/>
      <c r="I2278" s="282"/>
      <c r="J2278" s="335"/>
      <c r="K2278" s="282"/>
      <c r="L2278" s="282"/>
      <c r="M2278" s="282"/>
      <c r="N2278" s="282"/>
      <c r="O2278" s="281"/>
      <c r="P2278" s="360" t="str">
        <f ca="1">rescore_patient</f>
        <v/>
      </c>
      <c r="Q2278" s="330" t="str">
        <f ca="1">quantity</f>
        <v/>
      </c>
      <c r="R2278" s="281"/>
      <c r="S2278" s="282"/>
      <c r="T2278" s="282"/>
      <c r="U2278" s="282"/>
      <c r="V2278" s="305"/>
      <c r="W2278" s="305"/>
      <c r="X2278" s="305"/>
      <c r="Y2278" s="282"/>
      <c r="Z2278" s="282" t="e" vm="1">
        <f ca="1">_xlfn.IFS(AND(ISNUMBER(SEARCH("N?m l*", CUSTOMER[[#This Row],[Service Type]], 1)), CUSTOMER[[#This Row],[Count ST]] = TRUE), CUSTOMER[[#This Row],[Quantity]], AND($Y$10:$Y2278 = TRUE, COUNTIFS($H$10:$H2278, CUSTOMER[[#This Row],[Booking]], $J$10:$J2278, CUSTOMER[[#This Row],[Order Date]], $F$10:$F2278, "&lt;&gt;"&amp;"N?m l*")=1), 1, TRUE,  "")</f>
        <v>#NAME?</v>
      </c>
      <c r="AA2278" s="282" t="b">
        <f t="shared" ca="1" si="36"/>
        <v>0</v>
      </c>
      <c r="AB2278" s="305"/>
    </row>
    <row r="2279" spans="1:28" x14ac:dyDescent="0.25">
      <c r="A2279" s="281" t="str">
        <f ca="1">no.</f>
        <v/>
      </c>
      <c r="B2279" s="281"/>
      <c r="C2279" s="282"/>
      <c r="D2279" s="282"/>
      <c r="E2279" s="282" t="str">
        <f ca="1">position</f>
        <v/>
      </c>
      <c r="F2279" s="282"/>
      <c r="G2279" s="282"/>
      <c r="H2279" s="282"/>
      <c r="I2279" s="282"/>
      <c r="J2279" s="335"/>
      <c r="K2279" s="282"/>
      <c r="L2279" s="282"/>
      <c r="M2279" s="282"/>
      <c r="N2279" s="282"/>
      <c r="O2279" s="281"/>
      <c r="P2279" s="360" t="str">
        <f ca="1">rescore_patient</f>
        <v/>
      </c>
      <c r="Q2279" s="330" t="str">
        <f ca="1">quantity</f>
        <v/>
      </c>
      <c r="R2279" s="281"/>
      <c r="S2279" s="282"/>
      <c r="T2279" s="282"/>
      <c r="U2279" s="282"/>
      <c r="V2279" s="305"/>
      <c r="W2279" s="305"/>
      <c r="X2279" s="305"/>
      <c r="Y2279" s="282"/>
      <c r="Z2279" s="282" t="e" vm="1">
        <f ca="1">_xlfn.IFS(AND(ISNUMBER(SEARCH("N?m l*", CUSTOMER[[#This Row],[Service Type]], 1)), CUSTOMER[[#This Row],[Count ST]] = TRUE), CUSTOMER[[#This Row],[Quantity]], AND($Y$10:$Y2279 = TRUE, COUNTIFS($H$10:$H2279, CUSTOMER[[#This Row],[Booking]], $J$10:$J2279, CUSTOMER[[#This Row],[Order Date]], $F$10:$F2279, "&lt;&gt;"&amp;"N?m l*")=1), 1, TRUE,  "")</f>
        <v>#NAME?</v>
      </c>
      <c r="AA2279" s="282" t="b">
        <f t="shared" ca="1" si="36"/>
        <v>0</v>
      </c>
      <c r="AB2279" s="305"/>
    </row>
    <row r="2280" spans="1:28" x14ac:dyDescent="0.25">
      <c r="A2280" s="281" t="str">
        <f ca="1">no.</f>
        <v/>
      </c>
      <c r="B2280" s="281"/>
      <c r="C2280" s="282"/>
      <c r="D2280" s="282"/>
      <c r="E2280" s="282" t="str">
        <f ca="1">position</f>
        <v/>
      </c>
      <c r="F2280" s="282"/>
      <c r="G2280" s="282"/>
      <c r="H2280" s="282"/>
      <c r="I2280" s="282"/>
      <c r="J2280" s="335"/>
      <c r="K2280" s="282"/>
      <c r="L2280" s="282"/>
      <c r="M2280" s="282"/>
      <c r="N2280" s="282"/>
      <c r="O2280" s="281"/>
      <c r="P2280" s="360" t="str">
        <f ca="1">rescore_patient</f>
        <v/>
      </c>
      <c r="Q2280" s="330" t="str">
        <f ca="1">quantity</f>
        <v/>
      </c>
      <c r="R2280" s="281"/>
      <c r="S2280" s="282"/>
      <c r="T2280" s="282"/>
      <c r="U2280" s="282"/>
      <c r="V2280" s="305"/>
      <c r="W2280" s="305"/>
      <c r="X2280" s="305"/>
      <c r="Y2280" s="282"/>
      <c r="Z2280" s="282" t="e" vm="1">
        <f ca="1">_xlfn.IFS(AND(ISNUMBER(SEARCH("N?m l*", CUSTOMER[[#This Row],[Service Type]], 1)), CUSTOMER[[#This Row],[Count ST]] = TRUE), CUSTOMER[[#This Row],[Quantity]], AND($Y$10:$Y2280 = TRUE, COUNTIFS($H$10:$H2280, CUSTOMER[[#This Row],[Booking]], $J$10:$J2280, CUSTOMER[[#This Row],[Order Date]], $F$10:$F2280, "&lt;&gt;"&amp;"N?m l*")=1), 1, TRUE,  "")</f>
        <v>#NAME?</v>
      </c>
      <c r="AA2280" s="282" t="b">
        <f t="shared" ca="1" si="36"/>
        <v>0</v>
      </c>
      <c r="AB2280" s="305"/>
    </row>
    <row r="2281" spans="1:28" x14ac:dyDescent="0.25">
      <c r="A2281" s="281" t="str">
        <f ca="1">no.</f>
        <v/>
      </c>
      <c r="B2281" s="281"/>
      <c r="C2281" s="282"/>
      <c r="D2281" s="282"/>
      <c r="E2281" s="282" t="str">
        <f ca="1">position</f>
        <v/>
      </c>
      <c r="F2281" s="282"/>
      <c r="G2281" s="282"/>
      <c r="H2281" s="282"/>
      <c r="I2281" s="282"/>
      <c r="J2281" s="335"/>
      <c r="K2281" s="282"/>
      <c r="L2281" s="282"/>
      <c r="M2281" s="282"/>
      <c r="N2281" s="282"/>
      <c r="O2281" s="281"/>
      <c r="P2281" s="360" t="str">
        <f ca="1">rescore_patient</f>
        <v/>
      </c>
      <c r="Q2281" s="330" t="str">
        <f ca="1">quantity</f>
        <v/>
      </c>
      <c r="R2281" s="281"/>
      <c r="S2281" s="282"/>
      <c r="T2281" s="282"/>
      <c r="U2281" s="282"/>
      <c r="V2281" s="305"/>
      <c r="W2281" s="305"/>
      <c r="X2281" s="305"/>
      <c r="Y2281" s="282"/>
      <c r="Z2281" s="282" t="e" vm="1">
        <f ca="1">_xlfn.IFS(AND(ISNUMBER(SEARCH("N?m l*", CUSTOMER[[#This Row],[Service Type]], 1)), CUSTOMER[[#This Row],[Count ST]] = TRUE), CUSTOMER[[#This Row],[Quantity]], AND($Y$10:$Y2281 = TRUE, COUNTIFS($H$10:$H2281, CUSTOMER[[#This Row],[Booking]], $J$10:$J2281, CUSTOMER[[#This Row],[Order Date]], $F$10:$F2281, "&lt;&gt;"&amp;"N?m l*")=1), 1, TRUE,  "")</f>
        <v>#NAME?</v>
      </c>
      <c r="AA2281" s="282" t="b">
        <f t="shared" ca="1" si="36"/>
        <v>0</v>
      </c>
      <c r="AB2281" s="305"/>
    </row>
    <row r="2282" spans="1:28" x14ac:dyDescent="0.25">
      <c r="A2282" s="281" t="str">
        <f ca="1">no.</f>
        <v/>
      </c>
      <c r="B2282" s="281"/>
      <c r="C2282" s="282"/>
      <c r="D2282" s="282"/>
      <c r="E2282" s="282" t="str">
        <f ca="1">position</f>
        <v/>
      </c>
      <c r="F2282" s="282"/>
      <c r="G2282" s="282"/>
      <c r="H2282" s="282"/>
      <c r="I2282" s="282"/>
      <c r="J2282" s="335"/>
      <c r="K2282" s="282"/>
      <c r="L2282" s="282"/>
      <c r="M2282" s="282"/>
      <c r="N2282" s="282"/>
      <c r="O2282" s="281"/>
      <c r="P2282" s="360" t="str">
        <f ca="1">rescore_patient</f>
        <v/>
      </c>
      <c r="Q2282" s="330" t="str">
        <f ca="1">quantity</f>
        <v/>
      </c>
      <c r="R2282" s="281"/>
      <c r="S2282" s="282"/>
      <c r="T2282" s="282"/>
      <c r="U2282" s="282"/>
      <c r="V2282" s="305"/>
      <c r="W2282" s="305"/>
      <c r="X2282" s="305"/>
      <c r="Y2282" s="282"/>
      <c r="Z2282" s="282" t="e" vm="1">
        <f ca="1">_xlfn.IFS(AND(ISNUMBER(SEARCH("N?m l*", CUSTOMER[[#This Row],[Service Type]], 1)), CUSTOMER[[#This Row],[Count ST]] = TRUE), CUSTOMER[[#This Row],[Quantity]], AND($Y$10:$Y2282 = TRUE, COUNTIFS($H$10:$H2282, CUSTOMER[[#This Row],[Booking]], $J$10:$J2282, CUSTOMER[[#This Row],[Order Date]], $F$10:$F2282, "&lt;&gt;"&amp;"N?m l*")=1), 1, TRUE,  "")</f>
        <v>#NAME?</v>
      </c>
      <c r="AA2282" s="282" t="b">
        <f t="shared" ca="1" si="36"/>
        <v>0</v>
      </c>
      <c r="AB2282" s="305"/>
    </row>
    <row r="2283" spans="1:28" x14ac:dyDescent="0.25">
      <c r="A2283" s="281" t="str">
        <f ca="1">no.</f>
        <v/>
      </c>
      <c r="B2283" s="281"/>
      <c r="C2283" s="282"/>
      <c r="D2283" s="282"/>
      <c r="E2283" s="282" t="str">
        <f ca="1">position</f>
        <v/>
      </c>
      <c r="F2283" s="282"/>
      <c r="G2283" s="282"/>
      <c r="H2283" s="282"/>
      <c r="I2283" s="282"/>
      <c r="J2283" s="335"/>
      <c r="K2283" s="282"/>
      <c r="L2283" s="282"/>
      <c r="M2283" s="282"/>
      <c r="N2283" s="282"/>
      <c r="O2283" s="281"/>
      <c r="P2283" s="360" t="str">
        <f ca="1">rescore_patient</f>
        <v/>
      </c>
      <c r="Q2283" s="330" t="str">
        <f ca="1">quantity</f>
        <v/>
      </c>
      <c r="R2283" s="281"/>
      <c r="S2283" s="282"/>
      <c r="T2283" s="282"/>
      <c r="U2283" s="282"/>
      <c r="V2283" s="305"/>
      <c r="W2283" s="305"/>
      <c r="X2283" s="305"/>
      <c r="Y2283" s="282"/>
      <c r="Z2283" s="282" t="e" vm="1">
        <f ca="1">_xlfn.IFS(AND(ISNUMBER(SEARCH("N?m l*", CUSTOMER[[#This Row],[Service Type]], 1)), CUSTOMER[[#This Row],[Count ST]] = TRUE), CUSTOMER[[#This Row],[Quantity]], AND($Y$10:$Y2283 = TRUE, COUNTIFS($H$10:$H2283, CUSTOMER[[#This Row],[Booking]], $J$10:$J2283, CUSTOMER[[#This Row],[Order Date]], $F$10:$F2283, "&lt;&gt;"&amp;"N?m l*")=1), 1, TRUE,  "")</f>
        <v>#NAME?</v>
      </c>
      <c r="AA2283" s="282" t="b">
        <f t="shared" ca="1" si="36"/>
        <v>0</v>
      </c>
      <c r="AB2283" s="305"/>
    </row>
    <row r="2284" spans="1:28" x14ac:dyDescent="0.25">
      <c r="A2284" s="281" t="str">
        <f ca="1">no.</f>
        <v/>
      </c>
      <c r="B2284" s="281"/>
      <c r="C2284" s="282"/>
      <c r="D2284" s="282"/>
      <c r="E2284" s="282" t="str">
        <f ca="1">position</f>
        <v/>
      </c>
      <c r="F2284" s="282"/>
      <c r="G2284" s="282"/>
      <c r="H2284" s="282"/>
      <c r="I2284" s="282"/>
      <c r="J2284" s="335"/>
      <c r="K2284" s="282"/>
      <c r="L2284" s="282"/>
      <c r="M2284" s="282"/>
      <c r="N2284" s="282"/>
      <c r="O2284" s="281"/>
      <c r="P2284" s="360" t="str">
        <f ca="1">rescore_patient</f>
        <v/>
      </c>
      <c r="Q2284" s="330" t="str">
        <f ca="1">quantity</f>
        <v/>
      </c>
      <c r="R2284" s="281"/>
      <c r="S2284" s="282"/>
      <c r="T2284" s="282"/>
      <c r="U2284" s="282"/>
      <c r="V2284" s="305"/>
      <c r="W2284" s="305"/>
      <c r="X2284" s="305"/>
      <c r="Y2284" s="282"/>
      <c r="Z2284" s="282" t="e" vm="1">
        <f ca="1">_xlfn.IFS(AND(ISNUMBER(SEARCH("N?m l*", CUSTOMER[[#This Row],[Service Type]], 1)), CUSTOMER[[#This Row],[Count ST]] = TRUE), CUSTOMER[[#This Row],[Quantity]], AND($Y$10:$Y2284 = TRUE, COUNTIFS($H$10:$H2284, CUSTOMER[[#This Row],[Booking]], $J$10:$J2284, CUSTOMER[[#This Row],[Order Date]], $F$10:$F2284, "&lt;&gt;"&amp;"N?m l*")=1), 1, TRUE,  "")</f>
        <v>#NAME?</v>
      </c>
      <c r="AA2284" s="282" t="b">
        <f t="shared" ca="1" si="36"/>
        <v>0</v>
      </c>
      <c r="AB2284" s="305"/>
    </row>
    <row r="2285" spans="1:28" x14ac:dyDescent="0.25">
      <c r="A2285" s="281" t="str">
        <f ca="1">no.</f>
        <v/>
      </c>
      <c r="B2285" s="281"/>
      <c r="C2285" s="282"/>
      <c r="D2285" s="282"/>
      <c r="E2285" s="282" t="str">
        <f ca="1">position</f>
        <v/>
      </c>
      <c r="F2285" s="282"/>
      <c r="G2285" s="282"/>
      <c r="H2285" s="282"/>
      <c r="I2285" s="282"/>
      <c r="J2285" s="335"/>
      <c r="K2285" s="282"/>
      <c r="L2285" s="282"/>
      <c r="M2285" s="282"/>
      <c r="N2285" s="282"/>
      <c r="O2285" s="281"/>
      <c r="P2285" s="360" t="str">
        <f ca="1">rescore_patient</f>
        <v/>
      </c>
      <c r="Q2285" s="330" t="str">
        <f ca="1">quantity</f>
        <v/>
      </c>
      <c r="R2285" s="281"/>
      <c r="S2285" s="282"/>
      <c r="T2285" s="282"/>
      <c r="U2285" s="282"/>
      <c r="V2285" s="305"/>
      <c r="W2285" s="305"/>
      <c r="X2285" s="305"/>
      <c r="Y2285" s="282"/>
      <c r="Z2285" s="282" t="e" vm="1">
        <f ca="1">_xlfn.IFS(AND(ISNUMBER(SEARCH("N?m l*", CUSTOMER[[#This Row],[Service Type]], 1)), CUSTOMER[[#This Row],[Count ST]] = TRUE), CUSTOMER[[#This Row],[Quantity]], AND($Y$10:$Y2285 = TRUE, COUNTIFS($H$10:$H2285, CUSTOMER[[#This Row],[Booking]], $J$10:$J2285, CUSTOMER[[#This Row],[Order Date]], $F$10:$F2285, "&lt;&gt;"&amp;"N?m l*")=1), 1, TRUE,  "")</f>
        <v>#NAME?</v>
      </c>
      <c r="AA2285" s="282" t="b">
        <f t="shared" ca="1" si="36"/>
        <v>0</v>
      </c>
      <c r="AB2285" s="305"/>
    </row>
    <row r="2286" spans="1:28" x14ac:dyDescent="0.25">
      <c r="A2286" s="281" t="str">
        <f ca="1">no.</f>
        <v/>
      </c>
      <c r="B2286" s="281"/>
      <c r="C2286" s="282"/>
      <c r="D2286" s="282"/>
      <c r="E2286" s="282" t="str">
        <f ca="1">position</f>
        <v/>
      </c>
      <c r="F2286" s="282"/>
      <c r="G2286" s="282"/>
      <c r="H2286" s="282"/>
      <c r="I2286" s="282"/>
      <c r="J2286" s="335"/>
      <c r="K2286" s="282"/>
      <c r="L2286" s="282"/>
      <c r="M2286" s="282"/>
      <c r="N2286" s="282"/>
      <c r="O2286" s="281"/>
      <c r="P2286" s="360" t="str">
        <f ca="1">rescore_patient</f>
        <v/>
      </c>
      <c r="Q2286" s="330" t="str">
        <f ca="1">quantity</f>
        <v/>
      </c>
      <c r="R2286" s="281"/>
      <c r="S2286" s="282"/>
      <c r="T2286" s="282"/>
      <c r="U2286" s="282"/>
      <c r="V2286" s="305"/>
      <c r="W2286" s="305"/>
      <c r="X2286" s="305"/>
      <c r="Y2286" s="282"/>
      <c r="Z2286" s="282" t="e" vm="1">
        <f ca="1">_xlfn.IFS(AND(ISNUMBER(SEARCH("N?m l*", CUSTOMER[[#This Row],[Service Type]], 1)), CUSTOMER[[#This Row],[Count ST]] = TRUE), CUSTOMER[[#This Row],[Quantity]], AND($Y$10:$Y2286 = TRUE, COUNTIFS($H$10:$H2286, CUSTOMER[[#This Row],[Booking]], $J$10:$J2286, CUSTOMER[[#This Row],[Order Date]], $F$10:$F2286, "&lt;&gt;"&amp;"N?m l*")=1), 1, TRUE,  "")</f>
        <v>#NAME?</v>
      </c>
      <c r="AA2286" s="282" t="b">
        <f t="shared" ca="1" si="36"/>
        <v>0</v>
      </c>
      <c r="AB2286" s="305"/>
    </row>
    <row r="2287" spans="1:28" x14ac:dyDescent="0.25">
      <c r="A2287" s="281" t="str">
        <f ca="1">no.</f>
        <v/>
      </c>
      <c r="B2287" s="281"/>
      <c r="C2287" s="282"/>
      <c r="D2287" s="282"/>
      <c r="E2287" s="282" t="str">
        <f ca="1">position</f>
        <v/>
      </c>
      <c r="F2287" s="282"/>
      <c r="G2287" s="282"/>
      <c r="H2287" s="282"/>
      <c r="I2287" s="282"/>
      <c r="J2287" s="335"/>
      <c r="K2287" s="282"/>
      <c r="L2287" s="282"/>
      <c r="M2287" s="282"/>
      <c r="N2287" s="282"/>
      <c r="O2287" s="281"/>
      <c r="P2287" s="360" t="str">
        <f ca="1">rescore_patient</f>
        <v/>
      </c>
      <c r="Q2287" s="330" t="str">
        <f ca="1">quantity</f>
        <v/>
      </c>
      <c r="R2287" s="281"/>
      <c r="S2287" s="282"/>
      <c r="T2287" s="282"/>
      <c r="U2287" s="282"/>
      <c r="V2287" s="305"/>
      <c r="W2287" s="305"/>
      <c r="X2287" s="305"/>
      <c r="Y2287" s="282"/>
      <c r="Z2287" s="282" t="e" vm="1">
        <f ca="1">_xlfn.IFS(AND(ISNUMBER(SEARCH("N?m l*", CUSTOMER[[#This Row],[Service Type]], 1)), CUSTOMER[[#This Row],[Count ST]] = TRUE), CUSTOMER[[#This Row],[Quantity]], AND($Y$10:$Y2287 = TRUE, COUNTIFS($H$10:$H2287, CUSTOMER[[#This Row],[Booking]], $J$10:$J2287, CUSTOMER[[#This Row],[Order Date]], $F$10:$F2287, "&lt;&gt;"&amp;"N?m l*")=1), 1, TRUE,  "")</f>
        <v>#NAME?</v>
      </c>
      <c r="AA2287" s="282" t="b">
        <f t="shared" ca="1" si="36"/>
        <v>0</v>
      </c>
      <c r="AB2287" s="305"/>
    </row>
    <row r="2288" spans="1:28" x14ac:dyDescent="0.25">
      <c r="A2288" s="281" t="str">
        <f ca="1">no.</f>
        <v/>
      </c>
      <c r="B2288" s="281"/>
      <c r="C2288" s="282"/>
      <c r="D2288" s="282"/>
      <c r="E2288" s="282" t="str">
        <f ca="1">position</f>
        <v/>
      </c>
      <c r="F2288" s="282"/>
      <c r="G2288" s="282"/>
      <c r="H2288" s="282"/>
      <c r="I2288" s="282"/>
      <c r="J2288" s="335"/>
      <c r="K2288" s="282"/>
      <c r="L2288" s="282"/>
      <c r="M2288" s="282"/>
      <c r="N2288" s="282"/>
      <c r="O2288" s="281"/>
      <c r="P2288" s="360" t="str">
        <f ca="1">rescore_patient</f>
        <v/>
      </c>
      <c r="Q2288" s="330" t="str">
        <f ca="1">quantity</f>
        <v/>
      </c>
      <c r="R2288" s="281"/>
      <c r="S2288" s="282"/>
      <c r="T2288" s="282"/>
      <c r="U2288" s="282"/>
      <c r="V2288" s="305"/>
      <c r="W2288" s="305"/>
      <c r="X2288" s="305"/>
      <c r="Y2288" s="282"/>
      <c r="Z2288" s="282" t="e" vm="1">
        <f ca="1">_xlfn.IFS(AND(ISNUMBER(SEARCH("N?m l*", CUSTOMER[[#This Row],[Service Type]], 1)), CUSTOMER[[#This Row],[Count ST]] = TRUE), CUSTOMER[[#This Row],[Quantity]], AND($Y$10:$Y2288 = TRUE, COUNTIFS($H$10:$H2288, CUSTOMER[[#This Row],[Booking]], $J$10:$J2288, CUSTOMER[[#This Row],[Order Date]], $F$10:$F2288, "&lt;&gt;"&amp;"N?m l*")=1), 1, TRUE,  "")</f>
        <v>#NAME?</v>
      </c>
      <c r="AA2288" s="282" t="b">
        <f t="shared" ca="1" si="36"/>
        <v>0</v>
      </c>
      <c r="AB2288" s="305"/>
    </row>
    <row r="2289" spans="1:28" x14ac:dyDescent="0.25">
      <c r="A2289" s="281" t="str">
        <f ca="1">no.</f>
        <v/>
      </c>
      <c r="B2289" s="281"/>
      <c r="C2289" s="282"/>
      <c r="D2289" s="282"/>
      <c r="E2289" s="282" t="str">
        <f ca="1">position</f>
        <v/>
      </c>
      <c r="F2289" s="282"/>
      <c r="G2289" s="282"/>
      <c r="H2289" s="282"/>
      <c r="I2289" s="282"/>
      <c r="J2289" s="335"/>
      <c r="K2289" s="282"/>
      <c r="L2289" s="282"/>
      <c r="M2289" s="282"/>
      <c r="N2289" s="282"/>
      <c r="O2289" s="281"/>
      <c r="P2289" s="360" t="str">
        <f ca="1">rescore_patient</f>
        <v/>
      </c>
      <c r="Q2289" s="330" t="str">
        <f ca="1">quantity</f>
        <v/>
      </c>
      <c r="R2289" s="281"/>
      <c r="S2289" s="282"/>
      <c r="T2289" s="282"/>
      <c r="U2289" s="282"/>
      <c r="V2289" s="305"/>
      <c r="W2289" s="305"/>
      <c r="X2289" s="305"/>
      <c r="Y2289" s="282"/>
      <c r="Z2289" s="282" t="e" vm="1">
        <f ca="1">_xlfn.IFS(AND(ISNUMBER(SEARCH("N?m l*", CUSTOMER[[#This Row],[Service Type]], 1)), CUSTOMER[[#This Row],[Count ST]] = TRUE), CUSTOMER[[#This Row],[Quantity]], AND($Y$10:$Y2289 = TRUE, COUNTIFS($H$10:$H2289, CUSTOMER[[#This Row],[Booking]], $J$10:$J2289, CUSTOMER[[#This Row],[Order Date]], $F$10:$F2289, "&lt;&gt;"&amp;"N?m l*")=1), 1, TRUE,  "")</f>
        <v>#NAME?</v>
      </c>
      <c r="AA2289" s="282" t="b">
        <f t="shared" ca="1" si="36"/>
        <v>0</v>
      </c>
      <c r="AB2289" s="305"/>
    </row>
    <row r="2290" spans="1:28" x14ac:dyDescent="0.25">
      <c r="A2290" s="281" t="str">
        <f ca="1">no.</f>
        <v/>
      </c>
      <c r="B2290" s="281"/>
      <c r="C2290" s="282"/>
      <c r="D2290" s="282"/>
      <c r="E2290" s="282" t="str">
        <f ca="1">position</f>
        <v/>
      </c>
      <c r="F2290" s="282"/>
      <c r="G2290" s="282"/>
      <c r="H2290" s="282"/>
      <c r="I2290" s="282"/>
      <c r="J2290" s="335"/>
      <c r="K2290" s="282"/>
      <c r="L2290" s="282"/>
      <c r="M2290" s="282"/>
      <c r="N2290" s="282"/>
      <c r="O2290" s="281"/>
      <c r="P2290" s="360" t="str">
        <f ca="1">rescore_patient</f>
        <v/>
      </c>
      <c r="Q2290" s="330" t="str">
        <f ca="1">quantity</f>
        <v/>
      </c>
      <c r="R2290" s="281"/>
      <c r="S2290" s="282"/>
      <c r="T2290" s="282"/>
      <c r="U2290" s="282"/>
      <c r="V2290" s="305"/>
      <c r="W2290" s="305"/>
      <c r="X2290" s="305"/>
      <c r="Y2290" s="282"/>
      <c r="Z2290" s="282" t="e" vm="1">
        <f ca="1">_xlfn.IFS(AND(ISNUMBER(SEARCH("N?m l*", CUSTOMER[[#This Row],[Service Type]], 1)), CUSTOMER[[#This Row],[Count ST]] = TRUE), CUSTOMER[[#This Row],[Quantity]], AND($Y$10:$Y2290 = TRUE, COUNTIFS($H$10:$H2290, CUSTOMER[[#This Row],[Booking]], $J$10:$J2290, CUSTOMER[[#This Row],[Order Date]], $F$10:$F2290, "&lt;&gt;"&amp;"N?m l*")=1), 1, TRUE,  "")</f>
        <v>#NAME?</v>
      </c>
      <c r="AA2290" s="282" t="b">
        <f t="shared" ca="1" si="36"/>
        <v>0</v>
      </c>
      <c r="AB2290" s="305"/>
    </row>
    <row r="2291" spans="1:28" x14ac:dyDescent="0.25">
      <c r="A2291" s="281" t="str">
        <f ca="1">no.</f>
        <v/>
      </c>
      <c r="B2291" s="281"/>
      <c r="C2291" s="282"/>
      <c r="D2291" s="282"/>
      <c r="E2291" s="282" t="str">
        <f ca="1">position</f>
        <v/>
      </c>
      <c r="F2291" s="282"/>
      <c r="G2291" s="282"/>
      <c r="H2291" s="282"/>
      <c r="I2291" s="282"/>
      <c r="J2291" s="335"/>
      <c r="K2291" s="282"/>
      <c r="L2291" s="282"/>
      <c r="M2291" s="282"/>
      <c r="N2291" s="282"/>
      <c r="O2291" s="281"/>
      <c r="P2291" s="360" t="str">
        <f ca="1">rescore_patient</f>
        <v/>
      </c>
      <c r="Q2291" s="330" t="str">
        <f ca="1">quantity</f>
        <v/>
      </c>
      <c r="R2291" s="281"/>
      <c r="S2291" s="282"/>
      <c r="T2291" s="282"/>
      <c r="U2291" s="282"/>
      <c r="V2291" s="305"/>
      <c r="W2291" s="305"/>
      <c r="X2291" s="305"/>
      <c r="Y2291" s="282"/>
      <c r="Z2291" s="282" t="e" vm="1">
        <f ca="1">_xlfn.IFS(AND(ISNUMBER(SEARCH("N?m l*", CUSTOMER[[#This Row],[Service Type]], 1)), CUSTOMER[[#This Row],[Count ST]] = TRUE), CUSTOMER[[#This Row],[Quantity]], AND($Y$10:$Y2291 = TRUE, COUNTIFS($H$10:$H2291, CUSTOMER[[#This Row],[Booking]], $J$10:$J2291, CUSTOMER[[#This Row],[Order Date]], $F$10:$F2291, "&lt;&gt;"&amp;"N?m l*")=1), 1, TRUE,  "")</f>
        <v>#NAME?</v>
      </c>
      <c r="AA2291" s="282" t="b">
        <f t="shared" ca="1" si="36"/>
        <v>0</v>
      </c>
      <c r="AB2291" s="305"/>
    </row>
    <row r="2292" spans="1:28" x14ac:dyDescent="0.25">
      <c r="A2292" s="281" t="str">
        <f ca="1">no.</f>
        <v/>
      </c>
      <c r="B2292" s="281"/>
      <c r="C2292" s="282"/>
      <c r="D2292" s="282"/>
      <c r="E2292" s="282" t="str">
        <f ca="1">position</f>
        <v/>
      </c>
      <c r="F2292" s="282"/>
      <c r="G2292" s="282"/>
      <c r="H2292" s="282"/>
      <c r="I2292" s="282"/>
      <c r="J2292" s="335"/>
      <c r="K2292" s="282"/>
      <c r="L2292" s="282"/>
      <c r="M2292" s="282"/>
      <c r="N2292" s="282"/>
      <c r="O2292" s="281"/>
      <c r="P2292" s="360" t="str">
        <f ca="1">rescore_patient</f>
        <v/>
      </c>
      <c r="Q2292" s="330" t="str">
        <f ca="1">quantity</f>
        <v/>
      </c>
      <c r="R2292" s="281"/>
      <c r="S2292" s="282"/>
      <c r="T2292" s="282"/>
      <c r="U2292" s="282"/>
      <c r="V2292" s="305"/>
      <c r="W2292" s="305"/>
      <c r="X2292" s="305"/>
      <c r="Y2292" s="282"/>
      <c r="Z2292" s="282" t="e" vm="1">
        <f ca="1">_xlfn.IFS(AND(ISNUMBER(SEARCH("N?m l*", CUSTOMER[[#This Row],[Service Type]], 1)), CUSTOMER[[#This Row],[Count ST]] = TRUE), CUSTOMER[[#This Row],[Quantity]], AND($Y$10:$Y2292 = TRUE, COUNTIFS($H$10:$H2292, CUSTOMER[[#This Row],[Booking]], $J$10:$J2292, CUSTOMER[[#This Row],[Order Date]], $F$10:$F2292, "&lt;&gt;"&amp;"N?m l*")=1), 1, TRUE,  "")</f>
        <v>#NAME?</v>
      </c>
      <c r="AA2292" s="282" t="b">
        <f t="shared" ca="1" si="36"/>
        <v>0</v>
      </c>
      <c r="AB2292" s="305"/>
    </row>
    <row r="2293" spans="1:28" x14ac:dyDescent="0.25">
      <c r="A2293" s="281" t="str">
        <f ca="1">no.</f>
        <v/>
      </c>
      <c r="B2293" s="281"/>
      <c r="C2293" s="282"/>
      <c r="D2293" s="282"/>
      <c r="E2293" s="282" t="str">
        <f ca="1">position</f>
        <v/>
      </c>
      <c r="F2293" s="282"/>
      <c r="G2293" s="282"/>
      <c r="H2293" s="282"/>
      <c r="I2293" s="282"/>
      <c r="J2293" s="335"/>
      <c r="K2293" s="282"/>
      <c r="L2293" s="282"/>
      <c r="M2293" s="282"/>
      <c r="N2293" s="282"/>
      <c r="O2293" s="281"/>
      <c r="P2293" s="360" t="str">
        <f ca="1">rescore_patient</f>
        <v/>
      </c>
      <c r="Q2293" s="330" t="str">
        <f ca="1">quantity</f>
        <v/>
      </c>
      <c r="R2293" s="281"/>
      <c r="S2293" s="282"/>
      <c r="T2293" s="282"/>
      <c r="U2293" s="282"/>
      <c r="V2293" s="305"/>
      <c r="W2293" s="305"/>
      <c r="X2293" s="305"/>
      <c r="Y2293" s="282"/>
      <c r="Z2293" s="282" t="e" vm="1">
        <f ca="1">_xlfn.IFS(AND(ISNUMBER(SEARCH("N?m l*", CUSTOMER[[#This Row],[Service Type]], 1)), CUSTOMER[[#This Row],[Count ST]] = TRUE), CUSTOMER[[#This Row],[Quantity]], AND($Y$10:$Y2293 = TRUE, COUNTIFS($H$10:$H2293, CUSTOMER[[#This Row],[Booking]], $J$10:$J2293, CUSTOMER[[#This Row],[Order Date]], $F$10:$F2293, "&lt;&gt;"&amp;"N?m l*")=1), 1, TRUE,  "")</f>
        <v>#NAME?</v>
      </c>
      <c r="AA2293" s="282" t="b">
        <f t="shared" ca="1" si="36"/>
        <v>0</v>
      </c>
      <c r="AB2293" s="305"/>
    </row>
    <row r="2294" spans="1:28" x14ac:dyDescent="0.25">
      <c r="A2294" s="281" t="str">
        <f ca="1">no.</f>
        <v/>
      </c>
      <c r="B2294" s="281"/>
      <c r="C2294" s="282"/>
      <c r="D2294" s="282"/>
      <c r="E2294" s="282" t="str">
        <f ca="1">position</f>
        <v/>
      </c>
      <c r="F2294" s="282"/>
      <c r="G2294" s="282"/>
      <c r="H2294" s="282"/>
      <c r="I2294" s="282"/>
      <c r="J2294" s="335"/>
      <c r="K2294" s="282"/>
      <c r="L2294" s="282"/>
      <c r="M2294" s="282"/>
      <c r="N2294" s="282"/>
      <c r="O2294" s="281"/>
      <c r="P2294" s="360" t="str">
        <f ca="1">rescore_patient</f>
        <v/>
      </c>
      <c r="Q2294" s="330" t="str">
        <f ca="1">quantity</f>
        <v/>
      </c>
      <c r="R2294" s="281"/>
      <c r="S2294" s="282"/>
      <c r="T2294" s="282"/>
      <c r="U2294" s="282"/>
      <c r="V2294" s="305"/>
      <c r="W2294" s="305"/>
      <c r="X2294" s="305"/>
      <c r="Y2294" s="282"/>
      <c r="Z2294" s="282" t="e" vm="1">
        <f ca="1">_xlfn.IFS(AND(ISNUMBER(SEARCH("N?m l*", CUSTOMER[[#This Row],[Service Type]], 1)), CUSTOMER[[#This Row],[Count ST]] = TRUE), CUSTOMER[[#This Row],[Quantity]], AND($Y$10:$Y2294 = TRUE, COUNTIFS($H$10:$H2294, CUSTOMER[[#This Row],[Booking]], $J$10:$J2294, CUSTOMER[[#This Row],[Order Date]], $F$10:$F2294, "&lt;&gt;"&amp;"N?m l*")=1), 1, TRUE,  "")</f>
        <v>#NAME?</v>
      </c>
      <c r="AA2294" s="282" t="b">
        <f t="shared" ca="1" si="36"/>
        <v>0</v>
      </c>
      <c r="AB2294" s="305"/>
    </row>
    <row r="2295" spans="1:28" x14ac:dyDescent="0.25">
      <c r="A2295" s="281" t="str">
        <f ca="1">no.</f>
        <v/>
      </c>
      <c r="B2295" s="281"/>
      <c r="C2295" s="282"/>
      <c r="D2295" s="282"/>
      <c r="E2295" s="282" t="str">
        <f ca="1">position</f>
        <v/>
      </c>
      <c r="F2295" s="282"/>
      <c r="G2295" s="282"/>
      <c r="H2295" s="282"/>
      <c r="I2295" s="282"/>
      <c r="J2295" s="335"/>
      <c r="K2295" s="282"/>
      <c r="L2295" s="282"/>
      <c r="M2295" s="282"/>
      <c r="N2295" s="282"/>
      <c r="O2295" s="281"/>
      <c r="P2295" s="360" t="str">
        <f ca="1">rescore_patient</f>
        <v/>
      </c>
      <c r="Q2295" s="330" t="str">
        <f ca="1">quantity</f>
        <v/>
      </c>
      <c r="R2295" s="281"/>
      <c r="S2295" s="282"/>
      <c r="T2295" s="282"/>
      <c r="U2295" s="282"/>
      <c r="V2295" s="305"/>
      <c r="W2295" s="305"/>
      <c r="X2295" s="305"/>
      <c r="Y2295" s="282"/>
      <c r="Z2295" s="282" t="e" vm="1">
        <f ca="1">_xlfn.IFS(AND(ISNUMBER(SEARCH("N?m l*", CUSTOMER[[#This Row],[Service Type]], 1)), CUSTOMER[[#This Row],[Count ST]] = TRUE), CUSTOMER[[#This Row],[Quantity]], AND($Y$10:$Y2295 = TRUE, COUNTIFS($H$10:$H2295, CUSTOMER[[#This Row],[Booking]], $J$10:$J2295, CUSTOMER[[#This Row],[Order Date]], $F$10:$F2295, "&lt;&gt;"&amp;"N?m l*")=1), 1, TRUE,  "")</f>
        <v>#NAME?</v>
      </c>
      <c r="AA2295" s="282" t="b">
        <f t="shared" ca="1" si="36"/>
        <v>0</v>
      </c>
      <c r="AB2295" s="305"/>
    </row>
    <row r="2296" spans="1:28" x14ac:dyDescent="0.25">
      <c r="A2296" s="281" t="str">
        <f ca="1">no.</f>
        <v/>
      </c>
      <c r="B2296" s="281"/>
      <c r="C2296" s="282"/>
      <c r="D2296" s="282"/>
      <c r="E2296" s="282" t="str">
        <f ca="1">position</f>
        <v/>
      </c>
      <c r="F2296" s="282"/>
      <c r="G2296" s="282"/>
      <c r="H2296" s="282"/>
      <c r="I2296" s="282"/>
      <c r="J2296" s="335"/>
      <c r="K2296" s="282"/>
      <c r="L2296" s="282"/>
      <c r="M2296" s="282"/>
      <c r="N2296" s="282"/>
      <c r="O2296" s="281"/>
      <c r="P2296" s="360" t="str">
        <f ca="1">rescore_patient</f>
        <v/>
      </c>
      <c r="Q2296" s="330" t="str">
        <f ca="1">quantity</f>
        <v/>
      </c>
      <c r="R2296" s="281"/>
      <c r="S2296" s="282"/>
      <c r="T2296" s="282"/>
      <c r="U2296" s="282"/>
      <c r="V2296" s="305"/>
      <c r="W2296" s="305"/>
      <c r="X2296" s="305"/>
      <c r="Y2296" s="282"/>
      <c r="Z2296" s="282" t="e" vm="1">
        <f ca="1">_xlfn.IFS(AND(ISNUMBER(SEARCH("N?m l*", CUSTOMER[[#This Row],[Service Type]], 1)), CUSTOMER[[#This Row],[Count ST]] = TRUE), CUSTOMER[[#This Row],[Quantity]], AND($Y$10:$Y2296 = TRUE, COUNTIFS($H$10:$H2296, CUSTOMER[[#This Row],[Booking]], $J$10:$J2296, CUSTOMER[[#This Row],[Order Date]], $F$10:$F2296, "&lt;&gt;"&amp;"N?m l*")=1), 1, TRUE,  "")</f>
        <v>#NAME?</v>
      </c>
      <c r="AA2296" s="282" t="b">
        <f t="shared" ca="1" si="36"/>
        <v>0</v>
      </c>
      <c r="AB2296" s="305"/>
    </row>
    <row r="2297" spans="1:28" x14ac:dyDescent="0.25">
      <c r="A2297" s="281" t="str">
        <f ca="1">no.</f>
        <v/>
      </c>
      <c r="B2297" s="281"/>
      <c r="C2297" s="282"/>
      <c r="D2297" s="282"/>
      <c r="E2297" s="282" t="str">
        <f ca="1">position</f>
        <v/>
      </c>
      <c r="F2297" s="282"/>
      <c r="G2297" s="282"/>
      <c r="H2297" s="282"/>
      <c r="I2297" s="282"/>
      <c r="J2297" s="335"/>
      <c r="K2297" s="282"/>
      <c r="L2297" s="282"/>
      <c r="M2297" s="282"/>
      <c r="N2297" s="282"/>
      <c r="O2297" s="281"/>
      <c r="P2297" s="360" t="str">
        <f ca="1">rescore_patient</f>
        <v/>
      </c>
      <c r="Q2297" s="330" t="str">
        <f ca="1">quantity</f>
        <v/>
      </c>
      <c r="R2297" s="281"/>
      <c r="S2297" s="282"/>
      <c r="T2297" s="282"/>
      <c r="U2297" s="282"/>
      <c r="V2297" s="305"/>
      <c r="W2297" s="305"/>
      <c r="X2297" s="305"/>
      <c r="Y2297" s="282"/>
      <c r="Z2297" s="282" t="e" vm="1">
        <f ca="1">_xlfn.IFS(AND(ISNUMBER(SEARCH("N?m l*", CUSTOMER[[#This Row],[Service Type]], 1)), CUSTOMER[[#This Row],[Count ST]] = TRUE), CUSTOMER[[#This Row],[Quantity]], AND($Y$10:$Y2297 = TRUE, COUNTIFS($H$10:$H2297, CUSTOMER[[#This Row],[Booking]], $J$10:$J2297, CUSTOMER[[#This Row],[Order Date]], $F$10:$F2297, "&lt;&gt;"&amp;"N?m l*")=1), 1, TRUE,  "")</f>
        <v>#NAME?</v>
      </c>
      <c r="AA2297" s="282" t="b">
        <f t="shared" ca="1" si="36"/>
        <v>0</v>
      </c>
      <c r="AB2297" s="305"/>
    </row>
    <row r="2298" spans="1:28" x14ac:dyDescent="0.25">
      <c r="A2298" s="281" t="str">
        <f ca="1">no.</f>
        <v/>
      </c>
      <c r="B2298" s="281"/>
      <c r="C2298" s="282"/>
      <c r="D2298" s="282"/>
      <c r="E2298" s="282" t="str">
        <f ca="1">position</f>
        <v/>
      </c>
      <c r="F2298" s="282"/>
      <c r="G2298" s="282"/>
      <c r="H2298" s="282"/>
      <c r="I2298" s="282"/>
      <c r="J2298" s="335"/>
      <c r="K2298" s="282"/>
      <c r="L2298" s="282"/>
      <c r="M2298" s="282"/>
      <c r="N2298" s="282"/>
      <c r="O2298" s="281"/>
      <c r="P2298" s="360" t="str">
        <f ca="1">rescore_patient</f>
        <v/>
      </c>
      <c r="Q2298" s="330" t="str">
        <f ca="1">quantity</f>
        <v/>
      </c>
      <c r="R2298" s="281"/>
      <c r="S2298" s="282"/>
      <c r="T2298" s="282"/>
      <c r="U2298" s="282"/>
      <c r="V2298" s="305"/>
      <c r="W2298" s="305"/>
      <c r="X2298" s="305"/>
      <c r="Y2298" s="282"/>
      <c r="Z2298" s="282" t="e" vm="1">
        <f ca="1">_xlfn.IFS(AND(ISNUMBER(SEARCH("N?m l*", CUSTOMER[[#This Row],[Service Type]], 1)), CUSTOMER[[#This Row],[Count ST]] = TRUE), CUSTOMER[[#This Row],[Quantity]], AND($Y$10:$Y2298 = TRUE, COUNTIFS($H$10:$H2298, CUSTOMER[[#This Row],[Booking]], $J$10:$J2298, CUSTOMER[[#This Row],[Order Date]], $F$10:$F2298, "&lt;&gt;"&amp;"N?m l*")=1), 1, TRUE,  "")</f>
        <v>#NAME?</v>
      </c>
      <c r="AA2298" s="282" t="b">
        <f t="shared" ca="1" si="36"/>
        <v>0</v>
      </c>
      <c r="AB2298" s="305"/>
    </row>
    <row r="2299" spans="1:28" x14ac:dyDescent="0.25">
      <c r="A2299" s="281" t="str">
        <f ca="1">no.</f>
        <v/>
      </c>
      <c r="B2299" s="281"/>
      <c r="C2299" s="282"/>
      <c r="D2299" s="282"/>
      <c r="E2299" s="282" t="str">
        <f ca="1">position</f>
        <v/>
      </c>
      <c r="F2299" s="282"/>
      <c r="G2299" s="282"/>
      <c r="H2299" s="282"/>
      <c r="I2299" s="282"/>
      <c r="J2299" s="335"/>
      <c r="K2299" s="282"/>
      <c r="L2299" s="282"/>
      <c r="M2299" s="282"/>
      <c r="N2299" s="282"/>
      <c r="O2299" s="281"/>
      <c r="P2299" s="360" t="str">
        <f ca="1">rescore_patient</f>
        <v/>
      </c>
      <c r="Q2299" s="330" t="str">
        <f ca="1">quantity</f>
        <v/>
      </c>
      <c r="R2299" s="281"/>
      <c r="S2299" s="282"/>
      <c r="T2299" s="282"/>
      <c r="U2299" s="282"/>
      <c r="V2299" s="305"/>
      <c r="W2299" s="305"/>
      <c r="X2299" s="305"/>
      <c r="Y2299" s="282"/>
      <c r="Z2299" s="282" t="e" vm="1">
        <f ca="1">_xlfn.IFS(AND(ISNUMBER(SEARCH("N?m l*", CUSTOMER[[#This Row],[Service Type]], 1)), CUSTOMER[[#This Row],[Count ST]] = TRUE), CUSTOMER[[#This Row],[Quantity]], AND($Y$10:$Y2299 = TRUE, COUNTIFS($H$10:$H2299, CUSTOMER[[#This Row],[Booking]], $J$10:$J2299, CUSTOMER[[#This Row],[Order Date]], $F$10:$F2299, "&lt;&gt;"&amp;"N?m l*")=1), 1, TRUE,  "")</f>
        <v>#NAME?</v>
      </c>
      <c r="AA2299" s="282" t="b">
        <f t="shared" ca="1" si="36"/>
        <v>0</v>
      </c>
      <c r="AB2299" s="305"/>
    </row>
    <row r="2300" spans="1:28" x14ac:dyDescent="0.25">
      <c r="A2300" s="281" t="str">
        <f ca="1">no.</f>
        <v/>
      </c>
      <c r="B2300" s="281"/>
      <c r="C2300" s="282"/>
      <c r="D2300" s="282"/>
      <c r="E2300" s="282" t="str">
        <f ca="1">position</f>
        <v/>
      </c>
      <c r="F2300" s="282"/>
      <c r="G2300" s="282"/>
      <c r="H2300" s="282"/>
      <c r="I2300" s="282"/>
      <c r="J2300" s="335"/>
      <c r="K2300" s="282"/>
      <c r="L2300" s="282"/>
      <c r="M2300" s="282"/>
      <c r="N2300" s="282"/>
      <c r="O2300" s="281"/>
      <c r="P2300" s="360" t="str">
        <f ca="1">rescore_patient</f>
        <v/>
      </c>
      <c r="Q2300" s="330" t="str">
        <f ca="1">quantity</f>
        <v/>
      </c>
      <c r="R2300" s="281"/>
      <c r="S2300" s="282"/>
      <c r="T2300" s="282"/>
      <c r="U2300" s="282"/>
      <c r="V2300" s="305"/>
      <c r="W2300" s="305"/>
      <c r="X2300" s="305"/>
      <c r="Y2300" s="282"/>
      <c r="Z2300" s="282" t="e" vm="1">
        <f ca="1">_xlfn.IFS(AND(ISNUMBER(SEARCH("N?m l*", CUSTOMER[[#This Row],[Service Type]], 1)), CUSTOMER[[#This Row],[Count ST]] = TRUE), CUSTOMER[[#This Row],[Quantity]], AND($Y$10:$Y2300 = TRUE, COUNTIFS($H$10:$H2300, CUSTOMER[[#This Row],[Booking]], $J$10:$J2300, CUSTOMER[[#This Row],[Order Date]], $F$10:$F2300, "&lt;&gt;"&amp;"N?m l*")=1), 1, TRUE,  "")</f>
        <v>#NAME?</v>
      </c>
      <c r="AA2300" s="282" t="b">
        <f t="shared" ca="1" si="36"/>
        <v>0</v>
      </c>
      <c r="AB2300" s="305"/>
    </row>
    <row r="2301" spans="1:28" x14ac:dyDescent="0.25">
      <c r="A2301" s="281" t="str">
        <f ca="1">no.</f>
        <v/>
      </c>
      <c r="B2301" s="281"/>
      <c r="C2301" s="282"/>
      <c r="D2301" s="282"/>
      <c r="E2301" s="282" t="str">
        <f ca="1">position</f>
        <v/>
      </c>
      <c r="F2301" s="282"/>
      <c r="G2301" s="282"/>
      <c r="H2301" s="282"/>
      <c r="I2301" s="282"/>
      <c r="J2301" s="335"/>
      <c r="K2301" s="282"/>
      <c r="L2301" s="282"/>
      <c r="M2301" s="282"/>
      <c r="N2301" s="282"/>
      <c r="O2301" s="281"/>
      <c r="P2301" s="360" t="str">
        <f ca="1">rescore_patient</f>
        <v/>
      </c>
      <c r="Q2301" s="330" t="str">
        <f ca="1">quantity</f>
        <v/>
      </c>
      <c r="R2301" s="281"/>
      <c r="S2301" s="282"/>
      <c r="T2301" s="282"/>
      <c r="U2301" s="282"/>
      <c r="V2301" s="305"/>
      <c r="W2301" s="305"/>
      <c r="X2301" s="305"/>
      <c r="Y2301" s="282"/>
      <c r="Z2301" s="282" t="e" vm="1">
        <f ca="1">_xlfn.IFS(AND(ISNUMBER(SEARCH("N?m l*", CUSTOMER[[#This Row],[Service Type]], 1)), CUSTOMER[[#This Row],[Count ST]] = TRUE), CUSTOMER[[#This Row],[Quantity]], AND($Y$10:$Y2301 = TRUE, COUNTIFS($H$10:$H2301, CUSTOMER[[#This Row],[Booking]], $J$10:$J2301, CUSTOMER[[#This Row],[Order Date]], $F$10:$F2301, "&lt;&gt;"&amp;"N?m l*")=1), 1, TRUE,  "")</f>
        <v>#NAME?</v>
      </c>
      <c r="AA2301" s="282" t="b">
        <f t="shared" ca="1" si="36"/>
        <v>0</v>
      </c>
      <c r="AB2301" s="305"/>
    </row>
    <row r="2302" spans="1:28" x14ac:dyDescent="0.25">
      <c r="A2302" s="281" t="str">
        <f ca="1">no.</f>
        <v/>
      </c>
      <c r="B2302" s="281"/>
      <c r="C2302" s="282"/>
      <c r="D2302" s="282"/>
      <c r="E2302" s="282" t="str">
        <f ca="1">position</f>
        <v/>
      </c>
      <c r="F2302" s="282"/>
      <c r="G2302" s="282"/>
      <c r="H2302" s="282"/>
      <c r="I2302" s="282"/>
      <c r="J2302" s="335"/>
      <c r="K2302" s="282"/>
      <c r="L2302" s="282"/>
      <c r="M2302" s="282"/>
      <c r="N2302" s="282"/>
      <c r="O2302" s="281"/>
      <c r="P2302" s="360" t="str">
        <f ca="1">rescore_patient</f>
        <v/>
      </c>
      <c r="Q2302" s="330" t="str">
        <f ca="1">quantity</f>
        <v/>
      </c>
      <c r="R2302" s="281"/>
      <c r="S2302" s="282"/>
      <c r="T2302" s="282"/>
      <c r="U2302" s="282"/>
      <c r="V2302" s="305"/>
      <c r="W2302" s="305"/>
      <c r="X2302" s="305"/>
      <c r="Y2302" s="282"/>
      <c r="Z2302" s="282" t="e" vm="1">
        <f ca="1">_xlfn.IFS(AND(ISNUMBER(SEARCH("N?m l*", CUSTOMER[[#This Row],[Service Type]], 1)), CUSTOMER[[#This Row],[Count ST]] = TRUE), CUSTOMER[[#This Row],[Quantity]], AND($Y$10:$Y2302 = TRUE, COUNTIFS($H$10:$H2302, CUSTOMER[[#This Row],[Booking]], $J$10:$J2302, CUSTOMER[[#This Row],[Order Date]], $F$10:$F2302, "&lt;&gt;"&amp;"N?m l*")=1), 1, TRUE,  "")</f>
        <v>#NAME?</v>
      </c>
      <c r="AA2302" s="282" t="b">
        <f t="shared" ca="1" si="36"/>
        <v>0</v>
      </c>
      <c r="AB2302" s="305"/>
    </row>
    <row r="2303" spans="1:28" x14ac:dyDescent="0.25">
      <c r="A2303" s="281" t="str">
        <f ca="1">no.</f>
        <v/>
      </c>
      <c r="B2303" s="281"/>
      <c r="C2303" s="282"/>
      <c r="D2303" s="282"/>
      <c r="E2303" s="282" t="str">
        <f ca="1">position</f>
        <v/>
      </c>
      <c r="F2303" s="282"/>
      <c r="G2303" s="282"/>
      <c r="H2303" s="282"/>
      <c r="I2303" s="282"/>
      <c r="J2303" s="335"/>
      <c r="K2303" s="282"/>
      <c r="L2303" s="282"/>
      <c r="M2303" s="282"/>
      <c r="N2303" s="282"/>
      <c r="O2303" s="281"/>
      <c r="P2303" s="360" t="str">
        <f ca="1">rescore_patient</f>
        <v/>
      </c>
      <c r="Q2303" s="330" t="str">
        <f ca="1">quantity</f>
        <v/>
      </c>
      <c r="R2303" s="281"/>
      <c r="S2303" s="282"/>
      <c r="T2303" s="282"/>
      <c r="U2303" s="282"/>
      <c r="V2303" s="305"/>
      <c r="W2303" s="305"/>
      <c r="X2303" s="305"/>
      <c r="Y2303" s="282"/>
      <c r="Z2303" s="282" t="e" vm="1">
        <f ca="1">_xlfn.IFS(AND(ISNUMBER(SEARCH("N?m l*", CUSTOMER[[#This Row],[Service Type]], 1)), CUSTOMER[[#This Row],[Count ST]] = TRUE), CUSTOMER[[#This Row],[Quantity]], AND($Y$10:$Y2303 = TRUE, COUNTIFS($H$10:$H2303, CUSTOMER[[#This Row],[Booking]], $J$10:$J2303, CUSTOMER[[#This Row],[Order Date]], $F$10:$F2303, "&lt;&gt;"&amp;"N?m l*")=1), 1, TRUE,  "")</f>
        <v>#NAME?</v>
      </c>
      <c r="AA2303" s="282" t="b">
        <f t="shared" ca="1" si="36"/>
        <v>0</v>
      </c>
      <c r="AB2303" s="305"/>
    </row>
    <row r="2304" spans="1:28" x14ac:dyDescent="0.25">
      <c r="A2304" s="281" t="str">
        <f ca="1">no.</f>
        <v/>
      </c>
      <c r="B2304" s="281"/>
      <c r="C2304" s="282"/>
      <c r="D2304" s="282"/>
      <c r="E2304" s="282" t="str">
        <f ca="1">position</f>
        <v/>
      </c>
      <c r="F2304" s="282"/>
      <c r="G2304" s="282"/>
      <c r="H2304" s="282"/>
      <c r="I2304" s="282"/>
      <c r="J2304" s="335"/>
      <c r="K2304" s="282"/>
      <c r="L2304" s="282"/>
      <c r="M2304" s="282"/>
      <c r="N2304" s="282"/>
      <c r="O2304" s="281"/>
      <c r="P2304" s="360" t="str">
        <f ca="1">rescore_patient</f>
        <v/>
      </c>
      <c r="Q2304" s="330" t="str">
        <f ca="1">quantity</f>
        <v/>
      </c>
      <c r="R2304" s="281"/>
      <c r="S2304" s="282"/>
      <c r="T2304" s="282"/>
      <c r="U2304" s="282"/>
      <c r="V2304" s="305"/>
      <c r="W2304" s="305"/>
      <c r="X2304" s="305"/>
      <c r="Y2304" s="282"/>
      <c r="Z2304" s="282" t="e" vm="1">
        <f ca="1">_xlfn.IFS(AND(ISNUMBER(SEARCH("N?m l*", CUSTOMER[[#This Row],[Service Type]], 1)), CUSTOMER[[#This Row],[Count ST]] = TRUE), CUSTOMER[[#This Row],[Quantity]], AND($Y$10:$Y2304 = TRUE, COUNTIFS($H$10:$H2304, CUSTOMER[[#This Row],[Booking]], $J$10:$J2304, CUSTOMER[[#This Row],[Order Date]], $F$10:$F2304, "&lt;&gt;"&amp;"N?m l*")=1), 1, TRUE,  "")</f>
        <v>#NAME?</v>
      </c>
      <c r="AA2304" s="282" t="b">
        <f t="shared" ca="1" si="36"/>
        <v>0</v>
      </c>
      <c r="AB2304" s="305"/>
    </row>
    <row r="2305" spans="1:28" x14ac:dyDescent="0.25">
      <c r="A2305" s="281" t="str">
        <f ca="1">no.</f>
        <v/>
      </c>
      <c r="B2305" s="281"/>
      <c r="C2305" s="282"/>
      <c r="D2305" s="282"/>
      <c r="E2305" s="282" t="str">
        <f ca="1">position</f>
        <v/>
      </c>
      <c r="F2305" s="282"/>
      <c r="G2305" s="282"/>
      <c r="H2305" s="282"/>
      <c r="I2305" s="282"/>
      <c r="J2305" s="335"/>
      <c r="K2305" s="282"/>
      <c r="L2305" s="282"/>
      <c r="M2305" s="282"/>
      <c r="N2305" s="282"/>
      <c r="O2305" s="281"/>
      <c r="P2305" s="360" t="str">
        <f ca="1">rescore_patient</f>
        <v/>
      </c>
      <c r="Q2305" s="330" t="str">
        <f ca="1">quantity</f>
        <v/>
      </c>
      <c r="R2305" s="281"/>
      <c r="S2305" s="282"/>
      <c r="T2305" s="282"/>
      <c r="U2305" s="282"/>
      <c r="V2305" s="305"/>
      <c r="W2305" s="305"/>
      <c r="X2305" s="305"/>
      <c r="Y2305" s="282"/>
      <c r="Z2305" s="282" t="e" vm="1">
        <f ca="1">_xlfn.IFS(AND(ISNUMBER(SEARCH("N?m l*", CUSTOMER[[#This Row],[Service Type]], 1)), CUSTOMER[[#This Row],[Count ST]] = TRUE), CUSTOMER[[#This Row],[Quantity]], AND($Y$10:$Y2305 = TRUE, COUNTIFS($H$10:$H2305, CUSTOMER[[#This Row],[Booking]], $J$10:$J2305, CUSTOMER[[#This Row],[Order Date]], $F$10:$F2305, "&lt;&gt;"&amp;"N?m l*")=1), 1, TRUE,  "")</f>
        <v>#NAME?</v>
      </c>
      <c r="AA2305" s="282" t="b">
        <f t="shared" ca="1" si="36"/>
        <v>0</v>
      </c>
      <c r="AB2305" s="305"/>
    </row>
    <row r="2306" spans="1:28" x14ac:dyDescent="0.25">
      <c r="A2306" s="281" t="str">
        <f ca="1">no.</f>
        <v/>
      </c>
      <c r="B2306" s="281"/>
      <c r="C2306" s="282"/>
      <c r="D2306" s="282"/>
      <c r="E2306" s="282" t="str">
        <f ca="1">position</f>
        <v/>
      </c>
      <c r="F2306" s="282"/>
      <c r="G2306" s="282"/>
      <c r="H2306" s="282"/>
      <c r="I2306" s="282"/>
      <c r="J2306" s="335"/>
      <c r="K2306" s="282"/>
      <c r="L2306" s="282"/>
      <c r="M2306" s="282"/>
      <c r="N2306" s="282"/>
      <c r="O2306" s="281"/>
      <c r="P2306" s="360" t="str">
        <f ca="1">rescore_patient</f>
        <v/>
      </c>
      <c r="Q2306" s="330" t="str">
        <f ca="1">quantity</f>
        <v/>
      </c>
      <c r="R2306" s="281"/>
      <c r="S2306" s="282"/>
      <c r="T2306" s="282"/>
      <c r="U2306" s="282"/>
      <c r="V2306" s="305"/>
      <c r="W2306" s="305"/>
      <c r="X2306" s="305"/>
      <c r="Y2306" s="282"/>
      <c r="Z2306" s="282" t="e" vm="1">
        <f ca="1">_xlfn.IFS(AND(ISNUMBER(SEARCH("N?m l*", CUSTOMER[[#This Row],[Service Type]], 1)), CUSTOMER[[#This Row],[Count ST]] = TRUE), CUSTOMER[[#This Row],[Quantity]], AND($Y$10:$Y2306 = TRUE, COUNTIFS($H$10:$H2306, CUSTOMER[[#This Row],[Booking]], $J$10:$J2306, CUSTOMER[[#This Row],[Order Date]], $F$10:$F2306, "&lt;&gt;"&amp;"N?m l*")=1), 1, TRUE,  "")</f>
        <v>#NAME?</v>
      </c>
      <c r="AA2306" s="282" t="b">
        <f t="shared" ca="1" si="36"/>
        <v>0</v>
      </c>
      <c r="AB2306" s="305"/>
    </row>
    <row r="2307" spans="1:28" x14ac:dyDescent="0.25">
      <c r="A2307" s="281" t="str">
        <f ca="1">no.</f>
        <v/>
      </c>
      <c r="B2307" s="281"/>
      <c r="C2307" s="282"/>
      <c r="D2307" s="282"/>
      <c r="E2307" s="282" t="str">
        <f ca="1">position</f>
        <v/>
      </c>
      <c r="F2307" s="282"/>
      <c r="G2307" s="282"/>
      <c r="H2307" s="282"/>
      <c r="I2307" s="282"/>
      <c r="J2307" s="335"/>
      <c r="K2307" s="282"/>
      <c r="L2307" s="282"/>
      <c r="M2307" s="282"/>
      <c r="N2307" s="282"/>
      <c r="O2307" s="281"/>
      <c r="P2307" s="360" t="str">
        <f ca="1">rescore_patient</f>
        <v/>
      </c>
      <c r="Q2307" s="330" t="str">
        <f ca="1">quantity</f>
        <v/>
      </c>
      <c r="R2307" s="281"/>
      <c r="S2307" s="282"/>
      <c r="T2307" s="282"/>
      <c r="U2307" s="282"/>
      <c r="V2307" s="305"/>
      <c r="W2307" s="305"/>
      <c r="X2307" s="305"/>
      <c r="Y2307" s="282"/>
      <c r="Z2307" s="282" t="e" vm="1">
        <f ca="1">_xlfn.IFS(AND(ISNUMBER(SEARCH("N?m l*", CUSTOMER[[#This Row],[Service Type]], 1)), CUSTOMER[[#This Row],[Count ST]] = TRUE), CUSTOMER[[#This Row],[Quantity]], AND($Y$10:$Y2307 = TRUE, COUNTIFS($H$10:$H2307, CUSTOMER[[#This Row],[Booking]], $J$10:$J2307, CUSTOMER[[#This Row],[Order Date]], $F$10:$F2307, "&lt;&gt;"&amp;"N?m l*")=1), 1, TRUE,  "")</f>
        <v>#NAME?</v>
      </c>
      <c r="AA2307" s="282" t="b">
        <f t="shared" ca="1" si="36"/>
        <v>0</v>
      </c>
      <c r="AB2307" s="305"/>
    </row>
    <row r="2308" spans="1:28" x14ac:dyDescent="0.25">
      <c r="A2308" s="281" t="str">
        <f ca="1">no.</f>
        <v/>
      </c>
      <c r="B2308" s="281"/>
      <c r="C2308" s="282"/>
      <c r="D2308" s="282"/>
      <c r="E2308" s="282" t="str">
        <f ca="1">position</f>
        <v/>
      </c>
      <c r="F2308" s="282"/>
      <c r="G2308" s="282"/>
      <c r="H2308" s="282"/>
      <c r="I2308" s="282"/>
      <c r="J2308" s="335"/>
      <c r="K2308" s="282"/>
      <c r="L2308" s="282"/>
      <c r="M2308" s="282"/>
      <c r="N2308" s="282"/>
      <c r="O2308" s="281"/>
      <c r="P2308" s="360" t="str">
        <f ca="1">rescore_patient</f>
        <v/>
      </c>
      <c r="Q2308" s="330" t="str">
        <f ca="1">quantity</f>
        <v/>
      </c>
      <c r="R2308" s="281"/>
      <c r="S2308" s="282"/>
      <c r="T2308" s="282"/>
      <c r="U2308" s="282"/>
      <c r="V2308" s="305"/>
      <c r="W2308" s="305"/>
      <c r="X2308" s="305"/>
      <c r="Y2308" s="282"/>
      <c r="Z2308" s="282" t="e" vm="1">
        <f ca="1">_xlfn.IFS(AND(ISNUMBER(SEARCH("N?m l*", CUSTOMER[[#This Row],[Service Type]], 1)), CUSTOMER[[#This Row],[Count ST]] = TRUE), CUSTOMER[[#This Row],[Quantity]], AND($Y$10:$Y2308 = TRUE, COUNTIFS($H$10:$H2308, CUSTOMER[[#This Row],[Booking]], $J$10:$J2308, CUSTOMER[[#This Row],[Order Date]], $F$10:$F2308, "&lt;&gt;"&amp;"N?m l*")=1), 1, TRUE,  "")</f>
        <v>#NAME?</v>
      </c>
      <c r="AA2308" s="282" t="b">
        <f t="shared" ca="1" si="36"/>
        <v>0</v>
      </c>
      <c r="AB2308" s="305"/>
    </row>
    <row r="2309" spans="1:28" x14ac:dyDescent="0.25">
      <c r="A2309" s="281" t="str">
        <f ca="1">no.</f>
        <v/>
      </c>
      <c r="B2309" s="281"/>
      <c r="C2309" s="282"/>
      <c r="D2309" s="282"/>
      <c r="E2309" s="282" t="str">
        <f ca="1">position</f>
        <v/>
      </c>
      <c r="F2309" s="282"/>
      <c r="G2309" s="282"/>
      <c r="H2309" s="282"/>
      <c r="I2309" s="282"/>
      <c r="J2309" s="335"/>
      <c r="K2309" s="282"/>
      <c r="L2309" s="282"/>
      <c r="M2309" s="282"/>
      <c r="N2309" s="282"/>
      <c r="O2309" s="281"/>
      <c r="P2309" s="360" t="str">
        <f ca="1">rescore_patient</f>
        <v/>
      </c>
      <c r="Q2309" s="330" t="str">
        <f ca="1">quantity</f>
        <v/>
      </c>
      <c r="R2309" s="281"/>
      <c r="S2309" s="282"/>
      <c r="T2309" s="282"/>
      <c r="U2309" s="282"/>
      <c r="V2309" s="305"/>
      <c r="W2309" s="305"/>
      <c r="X2309" s="305"/>
      <c r="Y2309" s="282"/>
      <c r="Z2309" s="282" t="e" vm="1">
        <f ca="1">_xlfn.IFS(AND(ISNUMBER(SEARCH("N?m l*", CUSTOMER[[#This Row],[Service Type]], 1)), CUSTOMER[[#This Row],[Count ST]] = TRUE), CUSTOMER[[#This Row],[Quantity]], AND($Y$10:$Y2309 = TRUE, COUNTIFS($H$10:$H2309, CUSTOMER[[#This Row],[Booking]], $J$10:$J2309, CUSTOMER[[#This Row],[Order Date]], $F$10:$F2309, "&lt;&gt;"&amp;"N?m l*")=1), 1, TRUE,  "")</f>
        <v>#NAME?</v>
      </c>
      <c r="AA2309" s="282" t="b">
        <f t="shared" ca="1" si="36"/>
        <v>0</v>
      </c>
      <c r="AB2309" s="305"/>
    </row>
    <row r="2310" spans="1:28" x14ac:dyDescent="0.25">
      <c r="A2310" s="281" t="str">
        <f ca="1">no.</f>
        <v/>
      </c>
      <c r="B2310" s="281"/>
      <c r="C2310" s="282"/>
      <c r="D2310" s="282"/>
      <c r="E2310" s="282" t="str">
        <f ca="1">position</f>
        <v/>
      </c>
      <c r="F2310" s="282"/>
      <c r="G2310" s="282"/>
      <c r="H2310" s="282"/>
      <c r="I2310" s="282"/>
      <c r="J2310" s="335"/>
      <c r="K2310" s="282"/>
      <c r="L2310" s="282"/>
      <c r="M2310" s="282"/>
      <c r="N2310" s="282"/>
      <c r="O2310" s="281"/>
      <c r="P2310" s="360" t="str">
        <f ca="1">rescore_patient</f>
        <v/>
      </c>
      <c r="Q2310" s="330" t="str">
        <f ca="1">quantity</f>
        <v/>
      </c>
      <c r="R2310" s="281"/>
      <c r="S2310" s="282"/>
      <c r="T2310" s="282"/>
      <c r="U2310" s="282"/>
      <c r="V2310" s="305"/>
      <c r="W2310" s="305"/>
      <c r="X2310" s="305"/>
      <c r="Y2310" s="282"/>
      <c r="Z2310" s="282" t="e" vm="1">
        <f ca="1">_xlfn.IFS(AND(ISNUMBER(SEARCH("N?m l*", CUSTOMER[[#This Row],[Service Type]], 1)), CUSTOMER[[#This Row],[Count ST]] = TRUE), CUSTOMER[[#This Row],[Quantity]], AND($Y$10:$Y2310 = TRUE, COUNTIFS($H$10:$H2310, CUSTOMER[[#This Row],[Booking]], $J$10:$J2310, CUSTOMER[[#This Row],[Order Date]], $F$10:$F2310, "&lt;&gt;"&amp;"N?m l*")=1), 1, TRUE,  "")</f>
        <v>#NAME?</v>
      </c>
      <c r="AA2310" s="282" t="b">
        <f t="shared" ca="1" si="36"/>
        <v>0</v>
      </c>
      <c r="AB2310" s="305"/>
    </row>
    <row r="2311" spans="1:28" x14ac:dyDescent="0.25">
      <c r="A2311" s="281" t="str">
        <f ca="1">no.</f>
        <v/>
      </c>
      <c r="B2311" s="281"/>
      <c r="C2311" s="282"/>
      <c r="D2311" s="282"/>
      <c r="E2311" s="282" t="str">
        <f ca="1">position</f>
        <v/>
      </c>
      <c r="F2311" s="282"/>
      <c r="G2311" s="282"/>
      <c r="H2311" s="282"/>
      <c r="I2311" s="282"/>
      <c r="J2311" s="335"/>
      <c r="K2311" s="282"/>
      <c r="L2311" s="282"/>
      <c r="M2311" s="282"/>
      <c r="N2311" s="282"/>
      <c r="O2311" s="281"/>
      <c r="P2311" s="360" t="str">
        <f ca="1">rescore_patient</f>
        <v/>
      </c>
      <c r="Q2311" s="330" t="str">
        <f ca="1">quantity</f>
        <v/>
      </c>
      <c r="R2311" s="281"/>
      <c r="S2311" s="282"/>
      <c r="T2311" s="282"/>
      <c r="U2311" s="282"/>
      <c r="V2311" s="305"/>
      <c r="W2311" s="305"/>
      <c r="X2311" s="305"/>
      <c r="Y2311" s="282"/>
      <c r="Z2311" s="282" t="e" vm="1">
        <f ca="1">_xlfn.IFS(AND(ISNUMBER(SEARCH("N?m l*", CUSTOMER[[#This Row],[Service Type]], 1)), CUSTOMER[[#This Row],[Count ST]] = TRUE), CUSTOMER[[#This Row],[Quantity]], AND($Y$10:$Y2311 = TRUE, COUNTIFS($H$10:$H2311, CUSTOMER[[#This Row],[Booking]], $J$10:$J2311, CUSTOMER[[#This Row],[Order Date]], $F$10:$F2311, "&lt;&gt;"&amp;"N?m l*")=1), 1, TRUE,  "")</f>
        <v>#NAME?</v>
      </c>
      <c r="AA2311" s="282" t="b">
        <f t="shared" ca="1" si="36"/>
        <v>0</v>
      </c>
      <c r="AB2311" s="305"/>
    </row>
    <row r="2312" spans="1:28" x14ac:dyDescent="0.25">
      <c r="A2312" s="281" t="str">
        <f ca="1">no.</f>
        <v/>
      </c>
      <c r="B2312" s="281"/>
      <c r="C2312" s="282"/>
      <c r="D2312" s="282"/>
      <c r="E2312" s="282" t="str">
        <f ca="1">position</f>
        <v/>
      </c>
      <c r="F2312" s="282"/>
      <c r="G2312" s="282"/>
      <c r="H2312" s="282"/>
      <c r="I2312" s="282"/>
      <c r="J2312" s="335"/>
      <c r="K2312" s="282"/>
      <c r="L2312" s="282"/>
      <c r="M2312" s="282"/>
      <c r="N2312" s="282"/>
      <c r="O2312" s="281"/>
      <c r="P2312" s="360" t="str">
        <f ca="1">rescore_patient</f>
        <v/>
      </c>
      <c r="Q2312" s="330" t="str">
        <f ca="1">quantity</f>
        <v/>
      </c>
      <c r="R2312" s="281"/>
      <c r="S2312" s="282"/>
      <c r="T2312" s="282"/>
      <c r="U2312" s="282"/>
      <c r="V2312" s="305"/>
      <c r="W2312" s="305"/>
      <c r="X2312" s="305"/>
      <c r="Y2312" s="282"/>
      <c r="Z2312" s="282" t="e" vm="1">
        <f ca="1">_xlfn.IFS(AND(ISNUMBER(SEARCH("N?m l*", CUSTOMER[[#This Row],[Service Type]], 1)), CUSTOMER[[#This Row],[Count ST]] = TRUE), CUSTOMER[[#This Row],[Quantity]], AND($Y$10:$Y2312 = TRUE, COUNTIFS($H$10:$H2312, CUSTOMER[[#This Row],[Booking]], $J$10:$J2312, CUSTOMER[[#This Row],[Order Date]], $F$10:$F2312, "&lt;&gt;"&amp;"N?m l*")=1), 1, TRUE,  "")</f>
        <v>#NAME?</v>
      </c>
      <c r="AA2312" s="282" t="b">
        <f t="shared" ca="1" si="36"/>
        <v>0</v>
      </c>
      <c r="AB2312" s="305"/>
    </row>
    <row r="2313" spans="1:28" x14ac:dyDescent="0.25">
      <c r="A2313" s="281" t="str">
        <f ca="1">no.</f>
        <v/>
      </c>
      <c r="B2313" s="281"/>
      <c r="C2313" s="282"/>
      <c r="D2313" s="282"/>
      <c r="E2313" s="282" t="str">
        <f ca="1">position</f>
        <v/>
      </c>
      <c r="F2313" s="282"/>
      <c r="G2313" s="282"/>
      <c r="H2313" s="282"/>
      <c r="I2313" s="282"/>
      <c r="J2313" s="335"/>
      <c r="K2313" s="282"/>
      <c r="L2313" s="282"/>
      <c r="M2313" s="282"/>
      <c r="N2313" s="282"/>
      <c r="O2313" s="281"/>
      <c r="P2313" s="360" t="str">
        <f ca="1">rescore_patient</f>
        <v/>
      </c>
      <c r="Q2313" s="330" t="str">
        <f ca="1">quantity</f>
        <v/>
      </c>
      <c r="R2313" s="281"/>
      <c r="S2313" s="282"/>
      <c r="T2313" s="282"/>
      <c r="U2313" s="282"/>
      <c r="V2313" s="305"/>
      <c r="W2313" s="305"/>
      <c r="X2313" s="305"/>
      <c r="Y2313" s="282"/>
      <c r="Z2313" s="282" t="e" vm="1">
        <f ca="1">_xlfn.IFS(AND(ISNUMBER(SEARCH("N?m l*", CUSTOMER[[#This Row],[Service Type]], 1)), CUSTOMER[[#This Row],[Count ST]] = TRUE), CUSTOMER[[#This Row],[Quantity]], AND($Y$10:$Y2313 = TRUE, COUNTIFS($H$10:$H2313, CUSTOMER[[#This Row],[Booking]], $J$10:$J2313, CUSTOMER[[#This Row],[Order Date]], $F$10:$F2313, "&lt;&gt;"&amp;"N?m l*")=1), 1, TRUE,  "")</f>
        <v>#NAME?</v>
      </c>
      <c r="AA2313" s="282" t="b">
        <f t="shared" ca="1" si="36"/>
        <v>0</v>
      </c>
      <c r="AB2313" s="305"/>
    </row>
    <row r="2314" spans="1:28" x14ac:dyDescent="0.25">
      <c r="A2314" s="281" t="str">
        <f ca="1">no.</f>
        <v/>
      </c>
      <c r="B2314" s="281"/>
      <c r="C2314" s="282"/>
      <c r="D2314" s="282"/>
      <c r="E2314" s="282" t="str">
        <f ca="1">position</f>
        <v/>
      </c>
      <c r="F2314" s="282"/>
      <c r="G2314" s="282"/>
      <c r="H2314" s="282"/>
      <c r="I2314" s="282"/>
      <c r="J2314" s="335"/>
      <c r="K2314" s="282"/>
      <c r="L2314" s="282"/>
      <c r="M2314" s="282"/>
      <c r="N2314" s="282"/>
      <c r="O2314" s="281"/>
      <c r="P2314" s="360" t="str">
        <f ca="1">rescore_patient</f>
        <v/>
      </c>
      <c r="Q2314" s="330" t="str">
        <f ca="1">quantity</f>
        <v/>
      </c>
      <c r="R2314" s="281"/>
      <c r="S2314" s="282"/>
      <c r="T2314" s="282"/>
      <c r="U2314" s="282"/>
      <c r="V2314" s="305"/>
      <c r="W2314" s="305"/>
      <c r="X2314" s="305"/>
      <c r="Y2314" s="282"/>
      <c r="Z2314" s="282" t="e" vm="1">
        <f ca="1">_xlfn.IFS(AND(ISNUMBER(SEARCH("N?m l*", CUSTOMER[[#This Row],[Service Type]], 1)), CUSTOMER[[#This Row],[Count ST]] = TRUE), CUSTOMER[[#This Row],[Quantity]], AND($Y$10:$Y2314 = TRUE, COUNTIFS($H$10:$H2314, CUSTOMER[[#This Row],[Booking]], $J$10:$J2314, CUSTOMER[[#This Row],[Order Date]], $F$10:$F2314, "&lt;&gt;"&amp;"N?m l*")=1), 1, TRUE,  "")</f>
        <v>#NAME?</v>
      </c>
      <c r="AA2314" s="282" t="b">
        <f t="shared" ref="AA2314:AA2377" ca="1" si="37">count_svc_type</f>
        <v>0</v>
      </c>
      <c r="AB2314" s="305"/>
    </row>
    <row r="2315" spans="1:28" x14ac:dyDescent="0.25">
      <c r="A2315" s="281" t="str">
        <f ca="1">no.</f>
        <v/>
      </c>
      <c r="B2315" s="281"/>
      <c r="C2315" s="282"/>
      <c r="D2315" s="282"/>
      <c r="E2315" s="282" t="str">
        <f ca="1">position</f>
        <v/>
      </c>
      <c r="F2315" s="282"/>
      <c r="G2315" s="282"/>
      <c r="H2315" s="282"/>
      <c r="I2315" s="282"/>
      <c r="J2315" s="335"/>
      <c r="K2315" s="282"/>
      <c r="L2315" s="282"/>
      <c r="M2315" s="282"/>
      <c r="N2315" s="282"/>
      <c r="O2315" s="281"/>
      <c r="P2315" s="360" t="str">
        <f ca="1">rescore_patient</f>
        <v/>
      </c>
      <c r="Q2315" s="330" t="str">
        <f ca="1">quantity</f>
        <v/>
      </c>
      <c r="R2315" s="281"/>
      <c r="S2315" s="282"/>
      <c r="T2315" s="282"/>
      <c r="U2315" s="282"/>
      <c r="V2315" s="305"/>
      <c r="W2315" s="305"/>
      <c r="X2315" s="305"/>
      <c r="Y2315" s="282"/>
      <c r="Z2315" s="282" t="e" vm="1">
        <f ca="1">_xlfn.IFS(AND(ISNUMBER(SEARCH("N?m l*", CUSTOMER[[#This Row],[Service Type]], 1)), CUSTOMER[[#This Row],[Count ST]] = TRUE), CUSTOMER[[#This Row],[Quantity]], AND($Y$10:$Y2315 = TRUE, COUNTIFS($H$10:$H2315, CUSTOMER[[#This Row],[Booking]], $J$10:$J2315, CUSTOMER[[#This Row],[Order Date]], $F$10:$F2315, "&lt;&gt;"&amp;"N?m l*")=1), 1, TRUE,  "")</f>
        <v>#NAME?</v>
      </c>
      <c r="AA2315" s="282" t="b">
        <f t="shared" ca="1" si="37"/>
        <v>0</v>
      </c>
      <c r="AB2315" s="305"/>
    </row>
    <row r="2316" spans="1:28" x14ac:dyDescent="0.25">
      <c r="A2316" s="281" t="str">
        <f ca="1">no.</f>
        <v/>
      </c>
      <c r="B2316" s="281"/>
      <c r="C2316" s="282"/>
      <c r="D2316" s="282"/>
      <c r="E2316" s="282" t="str">
        <f ca="1">position</f>
        <v/>
      </c>
      <c r="F2316" s="282"/>
      <c r="G2316" s="282"/>
      <c r="H2316" s="282"/>
      <c r="I2316" s="282"/>
      <c r="J2316" s="335"/>
      <c r="K2316" s="282"/>
      <c r="L2316" s="282"/>
      <c r="M2316" s="282"/>
      <c r="N2316" s="282"/>
      <c r="O2316" s="281"/>
      <c r="P2316" s="360" t="str">
        <f ca="1">rescore_patient</f>
        <v/>
      </c>
      <c r="Q2316" s="330" t="str">
        <f ca="1">quantity</f>
        <v/>
      </c>
      <c r="R2316" s="281"/>
      <c r="S2316" s="282"/>
      <c r="T2316" s="282"/>
      <c r="U2316" s="282"/>
      <c r="V2316" s="305"/>
      <c r="W2316" s="305"/>
      <c r="X2316" s="305"/>
      <c r="Y2316" s="282"/>
      <c r="Z2316" s="282" t="e" vm="1">
        <f ca="1">_xlfn.IFS(AND(ISNUMBER(SEARCH("N?m l*", CUSTOMER[[#This Row],[Service Type]], 1)), CUSTOMER[[#This Row],[Count ST]] = TRUE), CUSTOMER[[#This Row],[Quantity]], AND($Y$10:$Y2316 = TRUE, COUNTIFS($H$10:$H2316, CUSTOMER[[#This Row],[Booking]], $J$10:$J2316, CUSTOMER[[#This Row],[Order Date]], $F$10:$F2316, "&lt;&gt;"&amp;"N?m l*")=1), 1, TRUE,  "")</f>
        <v>#NAME?</v>
      </c>
      <c r="AA2316" s="282" t="b">
        <f t="shared" ca="1" si="37"/>
        <v>0</v>
      </c>
      <c r="AB2316" s="305"/>
    </row>
    <row r="2317" spans="1:28" x14ac:dyDescent="0.25">
      <c r="A2317" s="281" t="str">
        <f ca="1">no.</f>
        <v/>
      </c>
      <c r="B2317" s="281"/>
      <c r="C2317" s="282"/>
      <c r="D2317" s="282"/>
      <c r="E2317" s="282" t="str">
        <f ca="1">position</f>
        <v/>
      </c>
      <c r="F2317" s="282"/>
      <c r="G2317" s="282"/>
      <c r="H2317" s="282"/>
      <c r="I2317" s="282"/>
      <c r="J2317" s="335"/>
      <c r="K2317" s="282"/>
      <c r="L2317" s="282"/>
      <c r="M2317" s="282"/>
      <c r="N2317" s="282"/>
      <c r="O2317" s="281"/>
      <c r="P2317" s="360" t="str">
        <f ca="1">rescore_patient</f>
        <v/>
      </c>
      <c r="Q2317" s="330" t="str">
        <f ca="1">quantity</f>
        <v/>
      </c>
      <c r="R2317" s="281"/>
      <c r="S2317" s="282"/>
      <c r="T2317" s="282"/>
      <c r="U2317" s="282"/>
      <c r="V2317" s="305"/>
      <c r="W2317" s="305"/>
      <c r="X2317" s="305"/>
      <c r="Y2317" s="282"/>
      <c r="Z2317" s="282" t="e" vm="1">
        <f ca="1">_xlfn.IFS(AND(ISNUMBER(SEARCH("N?m l*", CUSTOMER[[#This Row],[Service Type]], 1)), CUSTOMER[[#This Row],[Count ST]] = TRUE), CUSTOMER[[#This Row],[Quantity]], AND($Y$10:$Y2317 = TRUE, COUNTIFS($H$10:$H2317, CUSTOMER[[#This Row],[Booking]], $J$10:$J2317, CUSTOMER[[#This Row],[Order Date]], $F$10:$F2317, "&lt;&gt;"&amp;"N?m l*")=1), 1, TRUE,  "")</f>
        <v>#NAME?</v>
      </c>
      <c r="AA2317" s="282" t="b">
        <f t="shared" ca="1" si="37"/>
        <v>0</v>
      </c>
      <c r="AB2317" s="305"/>
    </row>
    <row r="2318" spans="1:28" x14ac:dyDescent="0.25">
      <c r="A2318" s="281" t="str">
        <f ca="1">no.</f>
        <v/>
      </c>
      <c r="B2318" s="281"/>
      <c r="C2318" s="282"/>
      <c r="D2318" s="282"/>
      <c r="E2318" s="282" t="str">
        <f ca="1">position</f>
        <v/>
      </c>
      <c r="F2318" s="282"/>
      <c r="G2318" s="282"/>
      <c r="H2318" s="282"/>
      <c r="I2318" s="282"/>
      <c r="J2318" s="335"/>
      <c r="K2318" s="282"/>
      <c r="L2318" s="282"/>
      <c r="M2318" s="282"/>
      <c r="N2318" s="282"/>
      <c r="O2318" s="281"/>
      <c r="P2318" s="360" t="str">
        <f ca="1">rescore_patient</f>
        <v/>
      </c>
      <c r="Q2318" s="330" t="str">
        <f ca="1">quantity</f>
        <v/>
      </c>
      <c r="R2318" s="281"/>
      <c r="S2318" s="282"/>
      <c r="T2318" s="282"/>
      <c r="U2318" s="282"/>
      <c r="V2318" s="305"/>
      <c r="W2318" s="305"/>
      <c r="X2318" s="305"/>
      <c r="Y2318" s="282"/>
      <c r="Z2318" s="282" t="e" vm="1">
        <f ca="1">_xlfn.IFS(AND(ISNUMBER(SEARCH("N?m l*", CUSTOMER[[#This Row],[Service Type]], 1)), CUSTOMER[[#This Row],[Count ST]] = TRUE), CUSTOMER[[#This Row],[Quantity]], AND($Y$10:$Y2318 = TRUE, COUNTIFS($H$10:$H2318, CUSTOMER[[#This Row],[Booking]], $J$10:$J2318, CUSTOMER[[#This Row],[Order Date]], $F$10:$F2318, "&lt;&gt;"&amp;"N?m l*")=1), 1, TRUE,  "")</f>
        <v>#NAME?</v>
      </c>
      <c r="AA2318" s="282" t="b">
        <f t="shared" ca="1" si="37"/>
        <v>0</v>
      </c>
      <c r="AB2318" s="305"/>
    </row>
    <row r="2319" spans="1:28" x14ac:dyDescent="0.25">
      <c r="A2319" s="281" t="str">
        <f ca="1">no.</f>
        <v/>
      </c>
      <c r="B2319" s="281"/>
      <c r="C2319" s="282"/>
      <c r="D2319" s="282"/>
      <c r="E2319" s="282" t="str">
        <f ca="1">position</f>
        <v/>
      </c>
      <c r="F2319" s="282"/>
      <c r="G2319" s="282"/>
      <c r="H2319" s="282"/>
      <c r="I2319" s="282"/>
      <c r="J2319" s="335"/>
      <c r="K2319" s="282"/>
      <c r="L2319" s="282"/>
      <c r="M2319" s="282"/>
      <c r="N2319" s="282"/>
      <c r="O2319" s="281"/>
      <c r="P2319" s="360" t="str">
        <f ca="1">rescore_patient</f>
        <v/>
      </c>
      <c r="Q2319" s="330" t="str">
        <f ca="1">quantity</f>
        <v/>
      </c>
      <c r="R2319" s="281"/>
      <c r="S2319" s="282"/>
      <c r="T2319" s="282"/>
      <c r="U2319" s="282"/>
      <c r="V2319" s="305"/>
      <c r="W2319" s="305"/>
      <c r="X2319" s="305"/>
      <c r="Y2319" s="282"/>
      <c r="Z2319" s="282" t="e" vm="1">
        <f ca="1">_xlfn.IFS(AND(ISNUMBER(SEARCH("N?m l*", CUSTOMER[[#This Row],[Service Type]], 1)), CUSTOMER[[#This Row],[Count ST]] = TRUE), CUSTOMER[[#This Row],[Quantity]], AND($Y$10:$Y2319 = TRUE, COUNTIFS($H$10:$H2319, CUSTOMER[[#This Row],[Booking]], $J$10:$J2319, CUSTOMER[[#This Row],[Order Date]], $F$10:$F2319, "&lt;&gt;"&amp;"N?m l*")=1), 1, TRUE,  "")</f>
        <v>#NAME?</v>
      </c>
      <c r="AA2319" s="282" t="b">
        <f t="shared" ca="1" si="37"/>
        <v>0</v>
      </c>
      <c r="AB2319" s="305"/>
    </row>
    <row r="2320" spans="1:28" x14ac:dyDescent="0.25">
      <c r="A2320" s="281" t="str">
        <f ca="1">no.</f>
        <v/>
      </c>
      <c r="B2320" s="281"/>
      <c r="C2320" s="282"/>
      <c r="D2320" s="282"/>
      <c r="E2320" s="282" t="str">
        <f ca="1">position</f>
        <v/>
      </c>
      <c r="F2320" s="282"/>
      <c r="G2320" s="282"/>
      <c r="H2320" s="282"/>
      <c r="I2320" s="282"/>
      <c r="J2320" s="335"/>
      <c r="K2320" s="282"/>
      <c r="L2320" s="282"/>
      <c r="M2320" s="282"/>
      <c r="N2320" s="282"/>
      <c r="O2320" s="281"/>
      <c r="P2320" s="360" t="str">
        <f ca="1">rescore_patient</f>
        <v/>
      </c>
      <c r="Q2320" s="330" t="str">
        <f ca="1">quantity</f>
        <v/>
      </c>
      <c r="R2320" s="281"/>
      <c r="S2320" s="282"/>
      <c r="T2320" s="282"/>
      <c r="U2320" s="282"/>
      <c r="V2320" s="305"/>
      <c r="W2320" s="305"/>
      <c r="X2320" s="305"/>
      <c r="Y2320" s="282"/>
      <c r="Z2320" s="282" t="e" vm="1">
        <f ca="1">_xlfn.IFS(AND(ISNUMBER(SEARCH("N?m l*", CUSTOMER[[#This Row],[Service Type]], 1)), CUSTOMER[[#This Row],[Count ST]] = TRUE), CUSTOMER[[#This Row],[Quantity]], AND($Y$10:$Y2320 = TRUE, COUNTIFS($H$10:$H2320, CUSTOMER[[#This Row],[Booking]], $J$10:$J2320, CUSTOMER[[#This Row],[Order Date]], $F$10:$F2320, "&lt;&gt;"&amp;"N?m l*")=1), 1, TRUE,  "")</f>
        <v>#NAME?</v>
      </c>
      <c r="AA2320" s="282" t="b">
        <f t="shared" ca="1" si="37"/>
        <v>0</v>
      </c>
      <c r="AB2320" s="305"/>
    </row>
    <row r="2321" spans="1:28" x14ac:dyDescent="0.25">
      <c r="A2321" s="281" t="str">
        <f ca="1">no.</f>
        <v/>
      </c>
      <c r="B2321" s="281"/>
      <c r="C2321" s="282"/>
      <c r="D2321" s="282"/>
      <c r="E2321" s="282" t="str">
        <f ca="1">position</f>
        <v/>
      </c>
      <c r="F2321" s="282"/>
      <c r="G2321" s="282"/>
      <c r="H2321" s="282"/>
      <c r="I2321" s="282"/>
      <c r="J2321" s="335"/>
      <c r="K2321" s="282"/>
      <c r="L2321" s="282"/>
      <c r="M2321" s="282"/>
      <c r="N2321" s="282"/>
      <c r="O2321" s="281"/>
      <c r="P2321" s="360" t="str">
        <f ca="1">rescore_patient</f>
        <v/>
      </c>
      <c r="Q2321" s="330" t="str">
        <f ca="1">quantity</f>
        <v/>
      </c>
      <c r="R2321" s="281"/>
      <c r="S2321" s="282"/>
      <c r="T2321" s="282"/>
      <c r="U2321" s="282"/>
      <c r="V2321" s="305"/>
      <c r="W2321" s="305"/>
      <c r="X2321" s="305"/>
      <c r="Y2321" s="282"/>
      <c r="Z2321" s="282" t="e" vm="1">
        <f ca="1">_xlfn.IFS(AND(ISNUMBER(SEARCH("N?m l*", CUSTOMER[[#This Row],[Service Type]], 1)), CUSTOMER[[#This Row],[Count ST]] = TRUE), CUSTOMER[[#This Row],[Quantity]], AND($Y$10:$Y2321 = TRUE, COUNTIFS($H$10:$H2321, CUSTOMER[[#This Row],[Booking]], $J$10:$J2321, CUSTOMER[[#This Row],[Order Date]], $F$10:$F2321, "&lt;&gt;"&amp;"N?m l*")=1), 1, TRUE,  "")</f>
        <v>#NAME?</v>
      </c>
      <c r="AA2321" s="282" t="b">
        <f t="shared" ca="1" si="37"/>
        <v>0</v>
      </c>
      <c r="AB2321" s="305"/>
    </row>
    <row r="2322" spans="1:28" x14ac:dyDescent="0.25">
      <c r="A2322" s="281" t="str">
        <f ca="1">no.</f>
        <v/>
      </c>
      <c r="B2322" s="281"/>
      <c r="C2322" s="282"/>
      <c r="D2322" s="282"/>
      <c r="E2322" s="282" t="str">
        <f ca="1">position</f>
        <v/>
      </c>
      <c r="F2322" s="282"/>
      <c r="G2322" s="282"/>
      <c r="H2322" s="282"/>
      <c r="I2322" s="282"/>
      <c r="J2322" s="335"/>
      <c r="K2322" s="282"/>
      <c r="L2322" s="282"/>
      <c r="M2322" s="282"/>
      <c r="N2322" s="282"/>
      <c r="O2322" s="281"/>
      <c r="P2322" s="360" t="str">
        <f ca="1">rescore_patient</f>
        <v/>
      </c>
      <c r="Q2322" s="330" t="str">
        <f ca="1">quantity</f>
        <v/>
      </c>
      <c r="R2322" s="281"/>
      <c r="S2322" s="282"/>
      <c r="T2322" s="282"/>
      <c r="U2322" s="282"/>
      <c r="V2322" s="305"/>
      <c r="W2322" s="305"/>
      <c r="X2322" s="305"/>
      <c r="Y2322" s="282"/>
      <c r="Z2322" s="282" t="e" vm="1">
        <f ca="1">_xlfn.IFS(AND(ISNUMBER(SEARCH("N?m l*", CUSTOMER[[#This Row],[Service Type]], 1)), CUSTOMER[[#This Row],[Count ST]] = TRUE), CUSTOMER[[#This Row],[Quantity]], AND($Y$10:$Y2322 = TRUE, COUNTIFS($H$10:$H2322, CUSTOMER[[#This Row],[Booking]], $J$10:$J2322, CUSTOMER[[#This Row],[Order Date]], $F$10:$F2322, "&lt;&gt;"&amp;"N?m l*")=1), 1, TRUE,  "")</f>
        <v>#NAME?</v>
      </c>
      <c r="AA2322" s="282" t="b">
        <f t="shared" ca="1" si="37"/>
        <v>0</v>
      </c>
      <c r="AB2322" s="305"/>
    </row>
    <row r="2323" spans="1:28" x14ac:dyDescent="0.25">
      <c r="A2323" s="281" t="str">
        <f ca="1">no.</f>
        <v/>
      </c>
      <c r="B2323" s="281"/>
      <c r="C2323" s="282"/>
      <c r="D2323" s="282"/>
      <c r="E2323" s="282" t="str">
        <f ca="1">position</f>
        <v/>
      </c>
      <c r="F2323" s="282"/>
      <c r="G2323" s="282"/>
      <c r="H2323" s="282"/>
      <c r="I2323" s="282"/>
      <c r="J2323" s="335"/>
      <c r="K2323" s="282"/>
      <c r="L2323" s="282"/>
      <c r="M2323" s="282"/>
      <c r="N2323" s="282"/>
      <c r="O2323" s="281"/>
      <c r="P2323" s="360" t="str">
        <f ca="1">rescore_patient</f>
        <v/>
      </c>
      <c r="Q2323" s="330" t="str">
        <f ca="1">quantity</f>
        <v/>
      </c>
      <c r="R2323" s="281"/>
      <c r="S2323" s="282"/>
      <c r="T2323" s="282"/>
      <c r="U2323" s="282"/>
      <c r="V2323" s="305"/>
      <c r="W2323" s="305"/>
      <c r="X2323" s="305"/>
      <c r="Y2323" s="282"/>
      <c r="Z2323" s="282" t="e" vm="1">
        <f ca="1">_xlfn.IFS(AND(ISNUMBER(SEARCH("N?m l*", CUSTOMER[[#This Row],[Service Type]], 1)), CUSTOMER[[#This Row],[Count ST]] = TRUE), CUSTOMER[[#This Row],[Quantity]], AND($Y$10:$Y2323 = TRUE, COUNTIFS($H$10:$H2323, CUSTOMER[[#This Row],[Booking]], $J$10:$J2323, CUSTOMER[[#This Row],[Order Date]], $F$10:$F2323, "&lt;&gt;"&amp;"N?m l*")=1), 1, TRUE,  "")</f>
        <v>#NAME?</v>
      </c>
      <c r="AA2323" s="282" t="b">
        <f t="shared" ca="1" si="37"/>
        <v>0</v>
      </c>
      <c r="AB2323" s="305"/>
    </row>
    <row r="2324" spans="1:28" x14ac:dyDescent="0.25">
      <c r="A2324" s="281" t="str">
        <f ca="1">no.</f>
        <v/>
      </c>
      <c r="B2324" s="281"/>
      <c r="C2324" s="282"/>
      <c r="D2324" s="282"/>
      <c r="E2324" s="282" t="str">
        <f ca="1">position</f>
        <v/>
      </c>
      <c r="F2324" s="282"/>
      <c r="G2324" s="282"/>
      <c r="H2324" s="282"/>
      <c r="I2324" s="282"/>
      <c r="J2324" s="335"/>
      <c r="K2324" s="282"/>
      <c r="L2324" s="282"/>
      <c r="M2324" s="282"/>
      <c r="N2324" s="282"/>
      <c r="O2324" s="281"/>
      <c r="P2324" s="360" t="str">
        <f ca="1">rescore_patient</f>
        <v/>
      </c>
      <c r="Q2324" s="330" t="str">
        <f ca="1">quantity</f>
        <v/>
      </c>
      <c r="R2324" s="281"/>
      <c r="S2324" s="282"/>
      <c r="T2324" s="282"/>
      <c r="U2324" s="282"/>
      <c r="V2324" s="305"/>
      <c r="W2324" s="305"/>
      <c r="X2324" s="305"/>
      <c r="Y2324" s="282"/>
      <c r="Z2324" s="282" t="e" vm="1">
        <f ca="1">_xlfn.IFS(AND(ISNUMBER(SEARCH("N?m l*", CUSTOMER[[#This Row],[Service Type]], 1)), CUSTOMER[[#This Row],[Count ST]] = TRUE), CUSTOMER[[#This Row],[Quantity]], AND($Y$10:$Y2324 = TRUE, COUNTIFS($H$10:$H2324, CUSTOMER[[#This Row],[Booking]], $J$10:$J2324, CUSTOMER[[#This Row],[Order Date]], $F$10:$F2324, "&lt;&gt;"&amp;"N?m l*")=1), 1, TRUE,  "")</f>
        <v>#NAME?</v>
      </c>
      <c r="AA2324" s="282" t="b">
        <f t="shared" ca="1" si="37"/>
        <v>0</v>
      </c>
      <c r="AB2324" s="305"/>
    </row>
    <row r="2325" spans="1:28" x14ac:dyDescent="0.25">
      <c r="A2325" s="281" t="str">
        <f ca="1">no.</f>
        <v/>
      </c>
      <c r="B2325" s="281"/>
      <c r="C2325" s="282"/>
      <c r="D2325" s="282"/>
      <c r="E2325" s="282" t="str">
        <f ca="1">position</f>
        <v/>
      </c>
      <c r="F2325" s="282"/>
      <c r="G2325" s="282"/>
      <c r="H2325" s="282"/>
      <c r="I2325" s="282"/>
      <c r="J2325" s="335"/>
      <c r="K2325" s="282"/>
      <c r="L2325" s="282"/>
      <c r="M2325" s="282"/>
      <c r="N2325" s="282"/>
      <c r="O2325" s="281"/>
      <c r="P2325" s="360" t="str">
        <f ca="1">rescore_patient</f>
        <v/>
      </c>
      <c r="Q2325" s="330" t="str">
        <f ca="1">quantity</f>
        <v/>
      </c>
      <c r="R2325" s="281"/>
      <c r="S2325" s="282"/>
      <c r="T2325" s="282"/>
      <c r="U2325" s="282"/>
      <c r="V2325" s="305"/>
      <c r="W2325" s="305"/>
      <c r="X2325" s="305"/>
      <c r="Y2325" s="282"/>
      <c r="Z2325" s="282" t="e" vm="1">
        <f ca="1">_xlfn.IFS(AND(ISNUMBER(SEARCH("N?m l*", CUSTOMER[[#This Row],[Service Type]], 1)), CUSTOMER[[#This Row],[Count ST]] = TRUE), CUSTOMER[[#This Row],[Quantity]], AND($Y$10:$Y2325 = TRUE, COUNTIFS($H$10:$H2325, CUSTOMER[[#This Row],[Booking]], $J$10:$J2325, CUSTOMER[[#This Row],[Order Date]], $F$10:$F2325, "&lt;&gt;"&amp;"N?m l*")=1), 1, TRUE,  "")</f>
        <v>#NAME?</v>
      </c>
      <c r="AA2325" s="282" t="b">
        <f t="shared" ca="1" si="37"/>
        <v>0</v>
      </c>
      <c r="AB2325" s="305"/>
    </row>
    <row r="2326" spans="1:28" x14ac:dyDescent="0.25">
      <c r="A2326" s="281" t="str">
        <f ca="1">no.</f>
        <v/>
      </c>
      <c r="B2326" s="281"/>
      <c r="C2326" s="282"/>
      <c r="D2326" s="282"/>
      <c r="E2326" s="282" t="str">
        <f ca="1">position</f>
        <v/>
      </c>
      <c r="F2326" s="282"/>
      <c r="G2326" s="282"/>
      <c r="H2326" s="282"/>
      <c r="I2326" s="282"/>
      <c r="J2326" s="335"/>
      <c r="K2326" s="282"/>
      <c r="L2326" s="282"/>
      <c r="M2326" s="282"/>
      <c r="N2326" s="282"/>
      <c r="O2326" s="281"/>
      <c r="P2326" s="360" t="str">
        <f ca="1">rescore_patient</f>
        <v/>
      </c>
      <c r="Q2326" s="330" t="str">
        <f ca="1">quantity</f>
        <v/>
      </c>
      <c r="R2326" s="281"/>
      <c r="S2326" s="282"/>
      <c r="T2326" s="282"/>
      <c r="U2326" s="282"/>
      <c r="V2326" s="305"/>
      <c r="W2326" s="305"/>
      <c r="X2326" s="305"/>
      <c r="Y2326" s="282"/>
      <c r="Z2326" s="282" t="e" vm="1">
        <f ca="1">_xlfn.IFS(AND(ISNUMBER(SEARCH("N?m l*", CUSTOMER[[#This Row],[Service Type]], 1)), CUSTOMER[[#This Row],[Count ST]] = TRUE), CUSTOMER[[#This Row],[Quantity]], AND($Y$10:$Y2326 = TRUE, COUNTIFS($H$10:$H2326, CUSTOMER[[#This Row],[Booking]], $J$10:$J2326, CUSTOMER[[#This Row],[Order Date]], $F$10:$F2326, "&lt;&gt;"&amp;"N?m l*")=1), 1, TRUE,  "")</f>
        <v>#NAME?</v>
      </c>
      <c r="AA2326" s="282" t="b">
        <f t="shared" ca="1" si="37"/>
        <v>0</v>
      </c>
      <c r="AB2326" s="305"/>
    </row>
    <row r="2327" spans="1:28" x14ac:dyDescent="0.25">
      <c r="A2327" s="281" t="str">
        <f ca="1">no.</f>
        <v/>
      </c>
      <c r="B2327" s="281"/>
      <c r="C2327" s="282"/>
      <c r="D2327" s="282"/>
      <c r="E2327" s="282" t="str">
        <f ca="1">position</f>
        <v/>
      </c>
      <c r="F2327" s="282"/>
      <c r="G2327" s="282"/>
      <c r="H2327" s="282"/>
      <c r="I2327" s="282"/>
      <c r="J2327" s="335"/>
      <c r="K2327" s="282"/>
      <c r="L2327" s="282"/>
      <c r="M2327" s="282"/>
      <c r="N2327" s="282"/>
      <c r="O2327" s="281"/>
      <c r="P2327" s="360" t="str">
        <f ca="1">rescore_patient</f>
        <v/>
      </c>
      <c r="Q2327" s="330" t="str">
        <f ca="1">quantity</f>
        <v/>
      </c>
      <c r="R2327" s="281"/>
      <c r="S2327" s="282"/>
      <c r="T2327" s="282"/>
      <c r="U2327" s="282"/>
      <c r="V2327" s="305"/>
      <c r="W2327" s="305"/>
      <c r="X2327" s="305"/>
      <c r="Y2327" s="282"/>
      <c r="Z2327" s="282" t="e" vm="1">
        <f ca="1">_xlfn.IFS(AND(ISNUMBER(SEARCH("N?m l*", CUSTOMER[[#This Row],[Service Type]], 1)), CUSTOMER[[#This Row],[Count ST]] = TRUE), CUSTOMER[[#This Row],[Quantity]], AND($Y$10:$Y2327 = TRUE, COUNTIFS($H$10:$H2327, CUSTOMER[[#This Row],[Booking]], $J$10:$J2327, CUSTOMER[[#This Row],[Order Date]], $F$10:$F2327, "&lt;&gt;"&amp;"N?m l*")=1), 1, TRUE,  "")</f>
        <v>#NAME?</v>
      </c>
      <c r="AA2327" s="282" t="b">
        <f t="shared" ca="1" si="37"/>
        <v>0</v>
      </c>
      <c r="AB2327" s="305"/>
    </row>
    <row r="2328" spans="1:28" x14ac:dyDescent="0.25">
      <c r="A2328" s="281" t="str">
        <f ca="1">no.</f>
        <v/>
      </c>
      <c r="B2328" s="281"/>
      <c r="C2328" s="282"/>
      <c r="D2328" s="282"/>
      <c r="E2328" s="282" t="str">
        <f ca="1">position</f>
        <v/>
      </c>
      <c r="F2328" s="282"/>
      <c r="G2328" s="282"/>
      <c r="H2328" s="282"/>
      <c r="I2328" s="282"/>
      <c r="J2328" s="335"/>
      <c r="K2328" s="282"/>
      <c r="L2328" s="282"/>
      <c r="M2328" s="282"/>
      <c r="N2328" s="282"/>
      <c r="O2328" s="281"/>
      <c r="P2328" s="360" t="str">
        <f ca="1">rescore_patient</f>
        <v/>
      </c>
      <c r="Q2328" s="330" t="str">
        <f ca="1">quantity</f>
        <v/>
      </c>
      <c r="R2328" s="281"/>
      <c r="S2328" s="282"/>
      <c r="T2328" s="282"/>
      <c r="U2328" s="282"/>
      <c r="V2328" s="305"/>
      <c r="W2328" s="305"/>
      <c r="X2328" s="305"/>
      <c r="Y2328" s="282"/>
      <c r="Z2328" s="282" t="e" vm="1">
        <f ca="1">_xlfn.IFS(AND(ISNUMBER(SEARCH("N?m l*", CUSTOMER[[#This Row],[Service Type]], 1)), CUSTOMER[[#This Row],[Count ST]] = TRUE), CUSTOMER[[#This Row],[Quantity]], AND($Y$10:$Y2328 = TRUE, COUNTIFS($H$10:$H2328, CUSTOMER[[#This Row],[Booking]], $J$10:$J2328, CUSTOMER[[#This Row],[Order Date]], $F$10:$F2328, "&lt;&gt;"&amp;"N?m l*")=1), 1, TRUE,  "")</f>
        <v>#NAME?</v>
      </c>
      <c r="AA2328" s="282" t="b">
        <f t="shared" ca="1" si="37"/>
        <v>0</v>
      </c>
      <c r="AB2328" s="305"/>
    </row>
    <row r="2329" spans="1:28" x14ac:dyDescent="0.25">
      <c r="A2329" s="281" t="str">
        <f ca="1">no.</f>
        <v/>
      </c>
      <c r="B2329" s="281"/>
      <c r="C2329" s="282"/>
      <c r="D2329" s="282"/>
      <c r="E2329" s="282" t="str">
        <f ca="1">position</f>
        <v/>
      </c>
      <c r="F2329" s="282"/>
      <c r="G2329" s="282"/>
      <c r="H2329" s="282"/>
      <c r="I2329" s="282"/>
      <c r="J2329" s="335"/>
      <c r="K2329" s="282"/>
      <c r="L2329" s="282"/>
      <c r="M2329" s="282"/>
      <c r="N2329" s="282"/>
      <c r="O2329" s="281"/>
      <c r="P2329" s="360" t="str">
        <f ca="1">rescore_patient</f>
        <v/>
      </c>
      <c r="Q2329" s="330" t="str">
        <f ca="1">quantity</f>
        <v/>
      </c>
      <c r="R2329" s="281"/>
      <c r="S2329" s="282"/>
      <c r="T2329" s="282"/>
      <c r="U2329" s="282"/>
      <c r="V2329" s="305"/>
      <c r="W2329" s="305"/>
      <c r="X2329" s="305"/>
      <c r="Y2329" s="282"/>
      <c r="Z2329" s="282" t="e" vm="1">
        <f ca="1">_xlfn.IFS(AND(ISNUMBER(SEARCH("N?m l*", CUSTOMER[[#This Row],[Service Type]], 1)), CUSTOMER[[#This Row],[Count ST]] = TRUE), CUSTOMER[[#This Row],[Quantity]], AND($Y$10:$Y2329 = TRUE, COUNTIFS($H$10:$H2329, CUSTOMER[[#This Row],[Booking]], $J$10:$J2329, CUSTOMER[[#This Row],[Order Date]], $F$10:$F2329, "&lt;&gt;"&amp;"N?m l*")=1), 1, TRUE,  "")</f>
        <v>#NAME?</v>
      </c>
      <c r="AA2329" s="282" t="b">
        <f t="shared" ca="1" si="37"/>
        <v>0</v>
      </c>
      <c r="AB2329" s="305"/>
    </row>
    <row r="2330" spans="1:28" x14ac:dyDescent="0.25">
      <c r="A2330" s="281" t="str">
        <f ca="1">no.</f>
        <v/>
      </c>
      <c r="B2330" s="281"/>
      <c r="C2330" s="282"/>
      <c r="D2330" s="282"/>
      <c r="E2330" s="282" t="str">
        <f ca="1">position</f>
        <v/>
      </c>
      <c r="F2330" s="282"/>
      <c r="G2330" s="282"/>
      <c r="H2330" s="282"/>
      <c r="I2330" s="282"/>
      <c r="J2330" s="335"/>
      <c r="K2330" s="282"/>
      <c r="L2330" s="282"/>
      <c r="M2330" s="282"/>
      <c r="N2330" s="282"/>
      <c r="O2330" s="281"/>
      <c r="P2330" s="360" t="str">
        <f ca="1">rescore_patient</f>
        <v/>
      </c>
      <c r="Q2330" s="330" t="str">
        <f ca="1">quantity</f>
        <v/>
      </c>
      <c r="R2330" s="281"/>
      <c r="S2330" s="282"/>
      <c r="T2330" s="282"/>
      <c r="U2330" s="282"/>
      <c r="V2330" s="305"/>
      <c r="W2330" s="305"/>
      <c r="X2330" s="305"/>
      <c r="Y2330" s="282"/>
      <c r="Z2330" s="282" t="e" vm="1">
        <f ca="1">_xlfn.IFS(AND(ISNUMBER(SEARCH("N?m l*", CUSTOMER[[#This Row],[Service Type]], 1)), CUSTOMER[[#This Row],[Count ST]] = TRUE), CUSTOMER[[#This Row],[Quantity]], AND($Y$10:$Y2330 = TRUE, COUNTIFS($H$10:$H2330, CUSTOMER[[#This Row],[Booking]], $J$10:$J2330, CUSTOMER[[#This Row],[Order Date]], $F$10:$F2330, "&lt;&gt;"&amp;"N?m l*")=1), 1, TRUE,  "")</f>
        <v>#NAME?</v>
      </c>
      <c r="AA2330" s="282" t="b">
        <f t="shared" ca="1" si="37"/>
        <v>0</v>
      </c>
      <c r="AB2330" s="305"/>
    </row>
    <row r="2331" spans="1:28" x14ac:dyDescent="0.25">
      <c r="A2331" s="281" t="str">
        <f ca="1">no.</f>
        <v/>
      </c>
      <c r="B2331" s="281"/>
      <c r="C2331" s="282"/>
      <c r="D2331" s="282"/>
      <c r="E2331" s="282" t="str">
        <f ca="1">position</f>
        <v/>
      </c>
      <c r="F2331" s="282"/>
      <c r="G2331" s="282"/>
      <c r="H2331" s="282"/>
      <c r="I2331" s="282"/>
      <c r="J2331" s="335"/>
      <c r="K2331" s="282"/>
      <c r="L2331" s="282"/>
      <c r="M2331" s="282"/>
      <c r="N2331" s="282"/>
      <c r="O2331" s="281"/>
      <c r="P2331" s="360" t="str">
        <f ca="1">rescore_patient</f>
        <v/>
      </c>
      <c r="Q2331" s="330" t="str">
        <f ca="1">quantity</f>
        <v/>
      </c>
      <c r="R2331" s="281"/>
      <c r="S2331" s="282"/>
      <c r="T2331" s="282"/>
      <c r="U2331" s="282"/>
      <c r="V2331" s="305"/>
      <c r="W2331" s="305"/>
      <c r="X2331" s="305"/>
      <c r="Y2331" s="282"/>
      <c r="Z2331" s="282" t="e" vm="1">
        <f ca="1">_xlfn.IFS(AND(ISNUMBER(SEARCH("N?m l*", CUSTOMER[[#This Row],[Service Type]], 1)), CUSTOMER[[#This Row],[Count ST]] = TRUE), CUSTOMER[[#This Row],[Quantity]], AND($Y$10:$Y2331 = TRUE, COUNTIFS($H$10:$H2331, CUSTOMER[[#This Row],[Booking]], $J$10:$J2331, CUSTOMER[[#This Row],[Order Date]], $F$10:$F2331, "&lt;&gt;"&amp;"N?m l*")=1), 1, TRUE,  "")</f>
        <v>#NAME?</v>
      </c>
      <c r="AA2331" s="282" t="b">
        <f t="shared" ca="1" si="37"/>
        <v>0</v>
      </c>
      <c r="AB2331" s="305"/>
    </row>
    <row r="2332" spans="1:28" x14ac:dyDescent="0.25">
      <c r="A2332" s="281" t="str">
        <f ca="1">no.</f>
        <v/>
      </c>
      <c r="B2332" s="281"/>
      <c r="C2332" s="282"/>
      <c r="D2332" s="282"/>
      <c r="E2332" s="282" t="str">
        <f ca="1">position</f>
        <v/>
      </c>
      <c r="F2332" s="282"/>
      <c r="G2332" s="282"/>
      <c r="H2332" s="282"/>
      <c r="I2332" s="282"/>
      <c r="J2332" s="335"/>
      <c r="K2332" s="282"/>
      <c r="L2332" s="282"/>
      <c r="M2332" s="282"/>
      <c r="N2332" s="282"/>
      <c r="O2332" s="281"/>
      <c r="P2332" s="360" t="str">
        <f ca="1">rescore_patient</f>
        <v/>
      </c>
      <c r="Q2332" s="330" t="str">
        <f ca="1">quantity</f>
        <v/>
      </c>
      <c r="R2332" s="281"/>
      <c r="S2332" s="282"/>
      <c r="T2332" s="282"/>
      <c r="U2332" s="282"/>
      <c r="V2332" s="305"/>
      <c r="W2332" s="305"/>
      <c r="X2332" s="305"/>
      <c r="Y2332" s="282"/>
      <c r="Z2332" s="282" t="e" vm="1">
        <f ca="1">_xlfn.IFS(AND(ISNUMBER(SEARCH("N?m l*", CUSTOMER[[#This Row],[Service Type]], 1)), CUSTOMER[[#This Row],[Count ST]] = TRUE), CUSTOMER[[#This Row],[Quantity]], AND($Y$10:$Y2332 = TRUE, COUNTIFS($H$10:$H2332, CUSTOMER[[#This Row],[Booking]], $J$10:$J2332, CUSTOMER[[#This Row],[Order Date]], $F$10:$F2332, "&lt;&gt;"&amp;"N?m l*")=1), 1, TRUE,  "")</f>
        <v>#NAME?</v>
      </c>
      <c r="AA2332" s="282" t="b">
        <f t="shared" ca="1" si="37"/>
        <v>0</v>
      </c>
      <c r="AB2332" s="305"/>
    </row>
    <row r="2333" spans="1:28" x14ac:dyDescent="0.25">
      <c r="A2333" s="281" t="str">
        <f ca="1">no.</f>
        <v/>
      </c>
      <c r="B2333" s="281"/>
      <c r="C2333" s="282"/>
      <c r="D2333" s="282"/>
      <c r="E2333" s="282" t="str">
        <f ca="1">position</f>
        <v/>
      </c>
      <c r="F2333" s="282"/>
      <c r="G2333" s="282"/>
      <c r="H2333" s="282"/>
      <c r="I2333" s="282"/>
      <c r="J2333" s="335"/>
      <c r="K2333" s="282"/>
      <c r="L2333" s="282"/>
      <c r="M2333" s="282"/>
      <c r="N2333" s="282"/>
      <c r="O2333" s="281"/>
      <c r="P2333" s="360" t="str">
        <f ca="1">rescore_patient</f>
        <v/>
      </c>
      <c r="Q2333" s="330" t="str">
        <f ca="1">quantity</f>
        <v/>
      </c>
      <c r="R2333" s="281"/>
      <c r="S2333" s="282"/>
      <c r="T2333" s="282"/>
      <c r="U2333" s="282"/>
      <c r="V2333" s="305"/>
      <c r="W2333" s="305"/>
      <c r="X2333" s="305"/>
      <c r="Y2333" s="282"/>
      <c r="Z2333" s="282" t="e" vm="1">
        <f ca="1">_xlfn.IFS(AND(ISNUMBER(SEARCH("N?m l*", CUSTOMER[[#This Row],[Service Type]], 1)), CUSTOMER[[#This Row],[Count ST]] = TRUE), CUSTOMER[[#This Row],[Quantity]], AND($Y$10:$Y2333 = TRUE, COUNTIFS($H$10:$H2333, CUSTOMER[[#This Row],[Booking]], $J$10:$J2333, CUSTOMER[[#This Row],[Order Date]], $F$10:$F2333, "&lt;&gt;"&amp;"N?m l*")=1), 1, TRUE,  "")</f>
        <v>#NAME?</v>
      </c>
      <c r="AA2333" s="282" t="b">
        <f t="shared" ca="1" si="37"/>
        <v>0</v>
      </c>
      <c r="AB2333" s="305"/>
    </row>
    <row r="2334" spans="1:28" x14ac:dyDescent="0.25">
      <c r="A2334" s="281" t="str">
        <f ca="1">no.</f>
        <v/>
      </c>
      <c r="B2334" s="281"/>
      <c r="C2334" s="282"/>
      <c r="D2334" s="282"/>
      <c r="E2334" s="282" t="str">
        <f ca="1">position</f>
        <v/>
      </c>
      <c r="F2334" s="282"/>
      <c r="G2334" s="282"/>
      <c r="H2334" s="282"/>
      <c r="I2334" s="282"/>
      <c r="J2334" s="335"/>
      <c r="K2334" s="282"/>
      <c r="L2334" s="282"/>
      <c r="M2334" s="282"/>
      <c r="N2334" s="282"/>
      <c r="O2334" s="281"/>
      <c r="P2334" s="360" t="str">
        <f ca="1">rescore_patient</f>
        <v/>
      </c>
      <c r="Q2334" s="330" t="str">
        <f ca="1">quantity</f>
        <v/>
      </c>
      <c r="R2334" s="281"/>
      <c r="S2334" s="282"/>
      <c r="T2334" s="282"/>
      <c r="U2334" s="282"/>
      <c r="V2334" s="305"/>
      <c r="W2334" s="305"/>
      <c r="X2334" s="305"/>
      <c r="Y2334" s="282"/>
      <c r="Z2334" s="282" t="e" vm="1">
        <f ca="1">_xlfn.IFS(AND(ISNUMBER(SEARCH("N?m l*", CUSTOMER[[#This Row],[Service Type]], 1)), CUSTOMER[[#This Row],[Count ST]] = TRUE), CUSTOMER[[#This Row],[Quantity]], AND($Y$10:$Y2334 = TRUE, COUNTIFS($H$10:$H2334, CUSTOMER[[#This Row],[Booking]], $J$10:$J2334, CUSTOMER[[#This Row],[Order Date]], $F$10:$F2334, "&lt;&gt;"&amp;"N?m l*")=1), 1, TRUE,  "")</f>
        <v>#NAME?</v>
      </c>
      <c r="AA2334" s="282" t="b">
        <f t="shared" ca="1" si="37"/>
        <v>0</v>
      </c>
      <c r="AB2334" s="305"/>
    </row>
    <row r="2335" spans="1:28" x14ac:dyDescent="0.25">
      <c r="A2335" s="281" t="str">
        <f ca="1">no.</f>
        <v/>
      </c>
      <c r="B2335" s="281"/>
      <c r="C2335" s="282"/>
      <c r="D2335" s="282"/>
      <c r="E2335" s="282" t="str">
        <f ca="1">position</f>
        <v/>
      </c>
      <c r="F2335" s="282"/>
      <c r="G2335" s="282"/>
      <c r="H2335" s="282"/>
      <c r="I2335" s="282"/>
      <c r="J2335" s="335"/>
      <c r="K2335" s="282"/>
      <c r="L2335" s="282"/>
      <c r="M2335" s="282"/>
      <c r="N2335" s="282"/>
      <c r="O2335" s="281"/>
      <c r="P2335" s="360" t="str">
        <f ca="1">rescore_patient</f>
        <v/>
      </c>
      <c r="Q2335" s="330" t="str">
        <f ca="1">quantity</f>
        <v/>
      </c>
      <c r="R2335" s="281"/>
      <c r="S2335" s="282"/>
      <c r="T2335" s="282"/>
      <c r="U2335" s="282"/>
      <c r="V2335" s="305"/>
      <c r="W2335" s="305"/>
      <c r="X2335" s="305"/>
      <c r="Y2335" s="282"/>
      <c r="Z2335" s="282" t="e" vm="1">
        <f ca="1">_xlfn.IFS(AND(ISNUMBER(SEARCH("N?m l*", CUSTOMER[[#This Row],[Service Type]], 1)), CUSTOMER[[#This Row],[Count ST]] = TRUE), CUSTOMER[[#This Row],[Quantity]], AND($Y$10:$Y2335 = TRUE, COUNTIFS($H$10:$H2335, CUSTOMER[[#This Row],[Booking]], $J$10:$J2335, CUSTOMER[[#This Row],[Order Date]], $F$10:$F2335, "&lt;&gt;"&amp;"N?m l*")=1), 1, TRUE,  "")</f>
        <v>#NAME?</v>
      </c>
      <c r="AA2335" s="282" t="b">
        <f t="shared" ca="1" si="37"/>
        <v>0</v>
      </c>
      <c r="AB2335" s="305"/>
    </row>
    <row r="2336" spans="1:28" x14ac:dyDescent="0.25">
      <c r="A2336" s="281" t="str">
        <f ca="1">no.</f>
        <v/>
      </c>
      <c r="B2336" s="281"/>
      <c r="C2336" s="282"/>
      <c r="D2336" s="282"/>
      <c r="E2336" s="282" t="str">
        <f ca="1">position</f>
        <v/>
      </c>
      <c r="F2336" s="282"/>
      <c r="G2336" s="282"/>
      <c r="H2336" s="282"/>
      <c r="I2336" s="282"/>
      <c r="J2336" s="335"/>
      <c r="K2336" s="282"/>
      <c r="L2336" s="282"/>
      <c r="M2336" s="282"/>
      <c r="N2336" s="282"/>
      <c r="O2336" s="281"/>
      <c r="P2336" s="360" t="str">
        <f ca="1">rescore_patient</f>
        <v/>
      </c>
      <c r="Q2336" s="330" t="str">
        <f ca="1">quantity</f>
        <v/>
      </c>
      <c r="R2336" s="281"/>
      <c r="S2336" s="282"/>
      <c r="T2336" s="282"/>
      <c r="U2336" s="282"/>
      <c r="V2336" s="305"/>
      <c r="W2336" s="305"/>
      <c r="X2336" s="305"/>
      <c r="Y2336" s="282"/>
      <c r="Z2336" s="282" t="e" vm="1">
        <f ca="1">_xlfn.IFS(AND(ISNUMBER(SEARCH("N?m l*", CUSTOMER[[#This Row],[Service Type]], 1)), CUSTOMER[[#This Row],[Count ST]] = TRUE), CUSTOMER[[#This Row],[Quantity]], AND($Y$10:$Y2336 = TRUE, COUNTIFS($H$10:$H2336, CUSTOMER[[#This Row],[Booking]], $J$10:$J2336, CUSTOMER[[#This Row],[Order Date]], $F$10:$F2336, "&lt;&gt;"&amp;"N?m l*")=1), 1, TRUE,  "")</f>
        <v>#NAME?</v>
      </c>
      <c r="AA2336" s="282" t="b">
        <f t="shared" ca="1" si="37"/>
        <v>0</v>
      </c>
      <c r="AB2336" s="305"/>
    </row>
    <row r="2337" spans="1:28" x14ac:dyDescent="0.25">
      <c r="A2337" s="281" t="str">
        <f ca="1">no.</f>
        <v/>
      </c>
      <c r="B2337" s="281"/>
      <c r="C2337" s="282"/>
      <c r="D2337" s="282"/>
      <c r="E2337" s="282" t="str">
        <f ca="1">position</f>
        <v/>
      </c>
      <c r="F2337" s="282"/>
      <c r="G2337" s="282"/>
      <c r="H2337" s="282"/>
      <c r="I2337" s="282"/>
      <c r="J2337" s="335"/>
      <c r="K2337" s="282"/>
      <c r="L2337" s="282"/>
      <c r="M2337" s="282"/>
      <c r="N2337" s="282"/>
      <c r="O2337" s="281"/>
      <c r="P2337" s="360" t="str">
        <f ca="1">rescore_patient</f>
        <v/>
      </c>
      <c r="Q2337" s="330" t="str">
        <f ca="1">quantity</f>
        <v/>
      </c>
      <c r="R2337" s="281"/>
      <c r="S2337" s="282"/>
      <c r="T2337" s="282"/>
      <c r="U2337" s="282"/>
      <c r="V2337" s="305"/>
      <c r="W2337" s="305"/>
      <c r="X2337" s="305"/>
      <c r="Y2337" s="282"/>
      <c r="Z2337" s="282" t="e" vm="1">
        <f ca="1">_xlfn.IFS(AND(ISNUMBER(SEARCH("N?m l*", CUSTOMER[[#This Row],[Service Type]], 1)), CUSTOMER[[#This Row],[Count ST]] = TRUE), CUSTOMER[[#This Row],[Quantity]], AND($Y$10:$Y2337 = TRUE, COUNTIFS($H$10:$H2337, CUSTOMER[[#This Row],[Booking]], $J$10:$J2337, CUSTOMER[[#This Row],[Order Date]], $F$10:$F2337, "&lt;&gt;"&amp;"N?m l*")=1), 1, TRUE,  "")</f>
        <v>#NAME?</v>
      </c>
      <c r="AA2337" s="282" t="b">
        <f t="shared" ca="1" si="37"/>
        <v>0</v>
      </c>
      <c r="AB2337" s="305"/>
    </row>
    <row r="2338" spans="1:28" x14ac:dyDescent="0.25">
      <c r="A2338" s="281" t="str">
        <f ca="1">no.</f>
        <v/>
      </c>
      <c r="B2338" s="281"/>
      <c r="C2338" s="282"/>
      <c r="D2338" s="282"/>
      <c r="E2338" s="282" t="str">
        <f ca="1">position</f>
        <v/>
      </c>
      <c r="F2338" s="282"/>
      <c r="G2338" s="282"/>
      <c r="H2338" s="282"/>
      <c r="I2338" s="282"/>
      <c r="J2338" s="335"/>
      <c r="K2338" s="282"/>
      <c r="L2338" s="282"/>
      <c r="M2338" s="282"/>
      <c r="N2338" s="282"/>
      <c r="O2338" s="281"/>
      <c r="P2338" s="360" t="str">
        <f ca="1">rescore_patient</f>
        <v/>
      </c>
      <c r="Q2338" s="330" t="str">
        <f ca="1">quantity</f>
        <v/>
      </c>
      <c r="R2338" s="281"/>
      <c r="S2338" s="282"/>
      <c r="T2338" s="282"/>
      <c r="U2338" s="282"/>
      <c r="V2338" s="305"/>
      <c r="W2338" s="305"/>
      <c r="X2338" s="305"/>
      <c r="Y2338" s="282"/>
      <c r="Z2338" s="282" t="e" vm="1">
        <f ca="1">_xlfn.IFS(AND(ISNUMBER(SEARCH("N?m l*", CUSTOMER[[#This Row],[Service Type]], 1)), CUSTOMER[[#This Row],[Count ST]] = TRUE), CUSTOMER[[#This Row],[Quantity]], AND($Y$10:$Y2338 = TRUE, COUNTIFS($H$10:$H2338, CUSTOMER[[#This Row],[Booking]], $J$10:$J2338, CUSTOMER[[#This Row],[Order Date]], $F$10:$F2338, "&lt;&gt;"&amp;"N?m l*")=1), 1, TRUE,  "")</f>
        <v>#NAME?</v>
      </c>
      <c r="AA2338" s="282" t="b">
        <f t="shared" ca="1" si="37"/>
        <v>0</v>
      </c>
      <c r="AB2338" s="305"/>
    </row>
    <row r="2339" spans="1:28" x14ac:dyDescent="0.25">
      <c r="A2339" s="281" t="str">
        <f ca="1">no.</f>
        <v/>
      </c>
      <c r="B2339" s="281"/>
      <c r="C2339" s="282"/>
      <c r="D2339" s="282"/>
      <c r="E2339" s="282" t="str">
        <f ca="1">position</f>
        <v/>
      </c>
      <c r="F2339" s="282"/>
      <c r="G2339" s="282"/>
      <c r="H2339" s="282"/>
      <c r="I2339" s="282"/>
      <c r="J2339" s="335"/>
      <c r="K2339" s="282"/>
      <c r="L2339" s="282"/>
      <c r="M2339" s="282"/>
      <c r="N2339" s="282"/>
      <c r="O2339" s="281"/>
      <c r="P2339" s="360" t="str">
        <f ca="1">rescore_patient</f>
        <v/>
      </c>
      <c r="Q2339" s="330" t="str">
        <f ca="1">quantity</f>
        <v/>
      </c>
      <c r="R2339" s="281"/>
      <c r="S2339" s="282"/>
      <c r="T2339" s="282"/>
      <c r="U2339" s="282"/>
      <c r="V2339" s="305"/>
      <c r="W2339" s="305"/>
      <c r="X2339" s="305"/>
      <c r="Y2339" s="282"/>
      <c r="Z2339" s="282" t="e" vm="1">
        <f ca="1">_xlfn.IFS(AND(ISNUMBER(SEARCH("N?m l*", CUSTOMER[[#This Row],[Service Type]], 1)), CUSTOMER[[#This Row],[Count ST]] = TRUE), CUSTOMER[[#This Row],[Quantity]], AND($Y$10:$Y2339 = TRUE, COUNTIFS($H$10:$H2339, CUSTOMER[[#This Row],[Booking]], $J$10:$J2339, CUSTOMER[[#This Row],[Order Date]], $F$10:$F2339, "&lt;&gt;"&amp;"N?m l*")=1), 1, TRUE,  "")</f>
        <v>#NAME?</v>
      </c>
      <c r="AA2339" s="282" t="b">
        <f t="shared" ca="1" si="37"/>
        <v>0</v>
      </c>
      <c r="AB2339" s="305"/>
    </row>
    <row r="2340" spans="1:28" x14ac:dyDescent="0.25">
      <c r="A2340" s="281" t="str">
        <f ca="1">no.</f>
        <v/>
      </c>
      <c r="B2340" s="281"/>
      <c r="C2340" s="282"/>
      <c r="D2340" s="282"/>
      <c r="E2340" s="282" t="str">
        <f ca="1">position</f>
        <v/>
      </c>
      <c r="F2340" s="282"/>
      <c r="G2340" s="282"/>
      <c r="H2340" s="282"/>
      <c r="I2340" s="282"/>
      <c r="J2340" s="335"/>
      <c r="K2340" s="282"/>
      <c r="L2340" s="282"/>
      <c r="M2340" s="282"/>
      <c r="N2340" s="282"/>
      <c r="O2340" s="281"/>
      <c r="P2340" s="360" t="str">
        <f ca="1">rescore_patient</f>
        <v/>
      </c>
      <c r="Q2340" s="330" t="str">
        <f ca="1">quantity</f>
        <v/>
      </c>
      <c r="R2340" s="281"/>
      <c r="S2340" s="282"/>
      <c r="T2340" s="282"/>
      <c r="U2340" s="282"/>
      <c r="V2340" s="305"/>
      <c r="W2340" s="305"/>
      <c r="X2340" s="305"/>
      <c r="Y2340" s="282"/>
      <c r="Z2340" s="282" t="e" vm="1">
        <f ca="1">_xlfn.IFS(AND(ISNUMBER(SEARCH("N?m l*", CUSTOMER[[#This Row],[Service Type]], 1)), CUSTOMER[[#This Row],[Count ST]] = TRUE), CUSTOMER[[#This Row],[Quantity]], AND($Y$10:$Y2340 = TRUE, COUNTIFS($H$10:$H2340, CUSTOMER[[#This Row],[Booking]], $J$10:$J2340, CUSTOMER[[#This Row],[Order Date]], $F$10:$F2340, "&lt;&gt;"&amp;"N?m l*")=1), 1, TRUE,  "")</f>
        <v>#NAME?</v>
      </c>
      <c r="AA2340" s="282" t="b">
        <f t="shared" ca="1" si="37"/>
        <v>0</v>
      </c>
      <c r="AB2340" s="305"/>
    </row>
    <row r="2341" spans="1:28" x14ac:dyDescent="0.25">
      <c r="A2341" s="281" t="str">
        <f ca="1">no.</f>
        <v/>
      </c>
      <c r="B2341" s="281"/>
      <c r="C2341" s="282"/>
      <c r="D2341" s="282"/>
      <c r="E2341" s="282" t="str">
        <f ca="1">position</f>
        <v/>
      </c>
      <c r="F2341" s="282"/>
      <c r="G2341" s="282"/>
      <c r="H2341" s="282"/>
      <c r="I2341" s="282"/>
      <c r="J2341" s="335"/>
      <c r="K2341" s="282"/>
      <c r="L2341" s="282"/>
      <c r="M2341" s="282"/>
      <c r="N2341" s="282"/>
      <c r="O2341" s="281"/>
      <c r="P2341" s="360" t="str">
        <f ca="1">rescore_patient</f>
        <v/>
      </c>
      <c r="Q2341" s="330" t="str">
        <f ca="1">quantity</f>
        <v/>
      </c>
      <c r="R2341" s="281"/>
      <c r="S2341" s="282"/>
      <c r="T2341" s="282"/>
      <c r="U2341" s="282"/>
      <c r="V2341" s="305"/>
      <c r="W2341" s="305"/>
      <c r="X2341" s="305"/>
      <c r="Y2341" s="282"/>
      <c r="Z2341" s="282" t="e" vm="1">
        <f ca="1">_xlfn.IFS(AND(ISNUMBER(SEARCH("N?m l*", CUSTOMER[[#This Row],[Service Type]], 1)), CUSTOMER[[#This Row],[Count ST]] = TRUE), CUSTOMER[[#This Row],[Quantity]], AND($Y$10:$Y2341 = TRUE, COUNTIFS($H$10:$H2341, CUSTOMER[[#This Row],[Booking]], $J$10:$J2341, CUSTOMER[[#This Row],[Order Date]], $F$10:$F2341, "&lt;&gt;"&amp;"N?m l*")=1), 1, TRUE,  "")</f>
        <v>#NAME?</v>
      </c>
      <c r="AA2341" s="282" t="b">
        <f t="shared" ca="1" si="37"/>
        <v>0</v>
      </c>
      <c r="AB2341" s="305"/>
    </row>
    <row r="2342" spans="1:28" x14ac:dyDescent="0.25">
      <c r="A2342" s="281" t="str">
        <f ca="1">no.</f>
        <v/>
      </c>
      <c r="B2342" s="281"/>
      <c r="C2342" s="282"/>
      <c r="D2342" s="282"/>
      <c r="E2342" s="282" t="str">
        <f ca="1">position</f>
        <v/>
      </c>
      <c r="F2342" s="282"/>
      <c r="G2342" s="282"/>
      <c r="H2342" s="282"/>
      <c r="I2342" s="282"/>
      <c r="J2342" s="335"/>
      <c r="K2342" s="282"/>
      <c r="L2342" s="282"/>
      <c r="M2342" s="282"/>
      <c r="N2342" s="282"/>
      <c r="O2342" s="281"/>
      <c r="P2342" s="360" t="str">
        <f ca="1">rescore_patient</f>
        <v/>
      </c>
      <c r="Q2342" s="330" t="str">
        <f ca="1">quantity</f>
        <v/>
      </c>
      <c r="R2342" s="281"/>
      <c r="S2342" s="282"/>
      <c r="T2342" s="282"/>
      <c r="U2342" s="282"/>
      <c r="V2342" s="305"/>
      <c r="W2342" s="305"/>
      <c r="X2342" s="305"/>
      <c r="Y2342" s="282"/>
      <c r="Z2342" s="282" t="e" vm="1">
        <f ca="1">_xlfn.IFS(AND(ISNUMBER(SEARCH("N?m l*", CUSTOMER[[#This Row],[Service Type]], 1)), CUSTOMER[[#This Row],[Count ST]] = TRUE), CUSTOMER[[#This Row],[Quantity]], AND($Y$10:$Y2342 = TRUE, COUNTIFS($H$10:$H2342, CUSTOMER[[#This Row],[Booking]], $J$10:$J2342, CUSTOMER[[#This Row],[Order Date]], $F$10:$F2342, "&lt;&gt;"&amp;"N?m l*")=1), 1, TRUE,  "")</f>
        <v>#NAME?</v>
      </c>
      <c r="AA2342" s="282" t="b">
        <f t="shared" ca="1" si="37"/>
        <v>0</v>
      </c>
      <c r="AB2342" s="305"/>
    </row>
    <row r="2343" spans="1:28" x14ac:dyDescent="0.25">
      <c r="A2343" s="281" t="str">
        <f ca="1">no.</f>
        <v/>
      </c>
      <c r="B2343" s="281"/>
      <c r="C2343" s="282"/>
      <c r="D2343" s="282"/>
      <c r="E2343" s="282" t="str">
        <f ca="1">position</f>
        <v/>
      </c>
      <c r="F2343" s="282"/>
      <c r="G2343" s="282"/>
      <c r="H2343" s="282"/>
      <c r="I2343" s="282"/>
      <c r="J2343" s="335"/>
      <c r="K2343" s="282"/>
      <c r="L2343" s="282"/>
      <c r="M2343" s="282"/>
      <c r="N2343" s="282"/>
      <c r="O2343" s="281"/>
      <c r="P2343" s="360" t="str">
        <f ca="1">rescore_patient</f>
        <v/>
      </c>
      <c r="Q2343" s="330" t="str">
        <f ca="1">quantity</f>
        <v/>
      </c>
      <c r="R2343" s="281"/>
      <c r="S2343" s="282"/>
      <c r="T2343" s="282"/>
      <c r="U2343" s="282"/>
      <c r="V2343" s="305"/>
      <c r="W2343" s="305"/>
      <c r="X2343" s="305"/>
      <c r="Y2343" s="282"/>
      <c r="Z2343" s="282" t="e" vm="1">
        <f ca="1">_xlfn.IFS(AND(ISNUMBER(SEARCH("N?m l*", CUSTOMER[[#This Row],[Service Type]], 1)), CUSTOMER[[#This Row],[Count ST]] = TRUE), CUSTOMER[[#This Row],[Quantity]], AND($Y$10:$Y2343 = TRUE, COUNTIFS($H$10:$H2343, CUSTOMER[[#This Row],[Booking]], $J$10:$J2343, CUSTOMER[[#This Row],[Order Date]], $F$10:$F2343, "&lt;&gt;"&amp;"N?m l*")=1), 1, TRUE,  "")</f>
        <v>#NAME?</v>
      </c>
      <c r="AA2343" s="282" t="b">
        <f t="shared" ca="1" si="37"/>
        <v>0</v>
      </c>
      <c r="AB2343" s="305"/>
    </row>
    <row r="2344" spans="1:28" x14ac:dyDescent="0.25">
      <c r="A2344" s="281" t="str">
        <f ca="1">no.</f>
        <v/>
      </c>
      <c r="B2344" s="281"/>
      <c r="C2344" s="282"/>
      <c r="D2344" s="282"/>
      <c r="E2344" s="282" t="str">
        <f ca="1">position</f>
        <v/>
      </c>
      <c r="F2344" s="282"/>
      <c r="G2344" s="282"/>
      <c r="H2344" s="282"/>
      <c r="I2344" s="282"/>
      <c r="J2344" s="335"/>
      <c r="K2344" s="282"/>
      <c r="L2344" s="282"/>
      <c r="M2344" s="282"/>
      <c r="N2344" s="282"/>
      <c r="O2344" s="281"/>
      <c r="P2344" s="360" t="str">
        <f ca="1">rescore_patient</f>
        <v/>
      </c>
      <c r="Q2344" s="330" t="str">
        <f ca="1">quantity</f>
        <v/>
      </c>
      <c r="R2344" s="281"/>
      <c r="S2344" s="282"/>
      <c r="T2344" s="282"/>
      <c r="U2344" s="282"/>
      <c r="V2344" s="305"/>
      <c r="W2344" s="305"/>
      <c r="X2344" s="305"/>
      <c r="Y2344" s="282"/>
      <c r="Z2344" s="282" t="e" vm="1">
        <f ca="1">_xlfn.IFS(AND(ISNUMBER(SEARCH("N?m l*", CUSTOMER[[#This Row],[Service Type]], 1)), CUSTOMER[[#This Row],[Count ST]] = TRUE), CUSTOMER[[#This Row],[Quantity]], AND($Y$10:$Y2344 = TRUE, COUNTIFS($H$10:$H2344, CUSTOMER[[#This Row],[Booking]], $J$10:$J2344, CUSTOMER[[#This Row],[Order Date]], $F$10:$F2344, "&lt;&gt;"&amp;"N?m l*")=1), 1, TRUE,  "")</f>
        <v>#NAME?</v>
      </c>
      <c r="AA2344" s="282" t="b">
        <f t="shared" ca="1" si="37"/>
        <v>0</v>
      </c>
      <c r="AB2344" s="305"/>
    </row>
    <row r="2345" spans="1:28" x14ac:dyDescent="0.25">
      <c r="A2345" s="281" t="str">
        <f ca="1">no.</f>
        <v/>
      </c>
      <c r="B2345" s="281"/>
      <c r="C2345" s="282"/>
      <c r="D2345" s="282"/>
      <c r="E2345" s="282" t="str">
        <f ca="1">position</f>
        <v/>
      </c>
      <c r="F2345" s="282"/>
      <c r="G2345" s="282"/>
      <c r="H2345" s="282"/>
      <c r="I2345" s="282"/>
      <c r="J2345" s="335"/>
      <c r="K2345" s="282"/>
      <c r="L2345" s="282"/>
      <c r="M2345" s="282"/>
      <c r="N2345" s="282"/>
      <c r="O2345" s="281"/>
      <c r="P2345" s="360" t="str">
        <f ca="1">rescore_patient</f>
        <v/>
      </c>
      <c r="Q2345" s="330" t="str">
        <f ca="1">quantity</f>
        <v/>
      </c>
      <c r="R2345" s="281"/>
      <c r="S2345" s="282"/>
      <c r="T2345" s="282"/>
      <c r="U2345" s="282"/>
      <c r="V2345" s="305"/>
      <c r="W2345" s="305"/>
      <c r="X2345" s="305"/>
      <c r="Y2345" s="282"/>
      <c r="Z2345" s="282" t="e" vm="1">
        <f ca="1">_xlfn.IFS(AND(ISNUMBER(SEARCH("N?m l*", CUSTOMER[[#This Row],[Service Type]], 1)), CUSTOMER[[#This Row],[Count ST]] = TRUE), CUSTOMER[[#This Row],[Quantity]], AND($Y$10:$Y2345 = TRUE, COUNTIFS($H$10:$H2345, CUSTOMER[[#This Row],[Booking]], $J$10:$J2345, CUSTOMER[[#This Row],[Order Date]], $F$10:$F2345, "&lt;&gt;"&amp;"N?m l*")=1), 1, TRUE,  "")</f>
        <v>#NAME?</v>
      </c>
      <c r="AA2345" s="282" t="b">
        <f t="shared" ca="1" si="37"/>
        <v>0</v>
      </c>
      <c r="AB2345" s="305"/>
    </row>
    <row r="2346" spans="1:28" x14ac:dyDescent="0.25">
      <c r="A2346" s="281" t="str">
        <f ca="1">no.</f>
        <v/>
      </c>
      <c r="B2346" s="281"/>
      <c r="C2346" s="282"/>
      <c r="D2346" s="282"/>
      <c r="E2346" s="282" t="str">
        <f ca="1">position</f>
        <v/>
      </c>
      <c r="F2346" s="282"/>
      <c r="G2346" s="282"/>
      <c r="H2346" s="282"/>
      <c r="I2346" s="282"/>
      <c r="J2346" s="335"/>
      <c r="K2346" s="282"/>
      <c r="L2346" s="282"/>
      <c r="M2346" s="282"/>
      <c r="N2346" s="282"/>
      <c r="O2346" s="281"/>
      <c r="P2346" s="360" t="str">
        <f ca="1">rescore_patient</f>
        <v/>
      </c>
      <c r="Q2346" s="330" t="str">
        <f ca="1">quantity</f>
        <v/>
      </c>
      <c r="R2346" s="281"/>
      <c r="S2346" s="282"/>
      <c r="T2346" s="282"/>
      <c r="U2346" s="282"/>
      <c r="V2346" s="305"/>
      <c r="W2346" s="305"/>
      <c r="X2346" s="305"/>
      <c r="Y2346" s="282"/>
      <c r="Z2346" s="282" t="e" vm="1">
        <f ca="1">_xlfn.IFS(AND(ISNUMBER(SEARCH("N?m l*", CUSTOMER[[#This Row],[Service Type]], 1)), CUSTOMER[[#This Row],[Count ST]] = TRUE), CUSTOMER[[#This Row],[Quantity]], AND($Y$10:$Y2346 = TRUE, COUNTIFS($H$10:$H2346, CUSTOMER[[#This Row],[Booking]], $J$10:$J2346, CUSTOMER[[#This Row],[Order Date]], $F$10:$F2346, "&lt;&gt;"&amp;"N?m l*")=1), 1, TRUE,  "")</f>
        <v>#NAME?</v>
      </c>
      <c r="AA2346" s="282" t="b">
        <f t="shared" ca="1" si="37"/>
        <v>0</v>
      </c>
      <c r="AB2346" s="305"/>
    </row>
    <row r="2347" spans="1:28" x14ac:dyDescent="0.25">
      <c r="A2347" s="281" t="str">
        <f ca="1">no.</f>
        <v/>
      </c>
      <c r="B2347" s="281"/>
      <c r="C2347" s="282"/>
      <c r="D2347" s="282"/>
      <c r="E2347" s="282" t="str">
        <f ca="1">position</f>
        <v/>
      </c>
      <c r="F2347" s="282"/>
      <c r="G2347" s="282"/>
      <c r="H2347" s="282"/>
      <c r="I2347" s="282"/>
      <c r="J2347" s="335"/>
      <c r="K2347" s="282"/>
      <c r="L2347" s="282"/>
      <c r="M2347" s="282"/>
      <c r="N2347" s="282"/>
      <c r="O2347" s="281"/>
      <c r="P2347" s="360" t="str">
        <f ca="1">rescore_patient</f>
        <v/>
      </c>
      <c r="Q2347" s="330" t="str">
        <f ca="1">quantity</f>
        <v/>
      </c>
      <c r="R2347" s="281"/>
      <c r="S2347" s="282"/>
      <c r="T2347" s="282"/>
      <c r="U2347" s="282"/>
      <c r="V2347" s="305"/>
      <c r="W2347" s="305"/>
      <c r="X2347" s="305"/>
      <c r="Y2347" s="282"/>
      <c r="Z2347" s="282" t="e" vm="1">
        <f ca="1">_xlfn.IFS(AND(ISNUMBER(SEARCH("N?m l*", CUSTOMER[[#This Row],[Service Type]], 1)), CUSTOMER[[#This Row],[Count ST]] = TRUE), CUSTOMER[[#This Row],[Quantity]], AND($Y$10:$Y2347 = TRUE, COUNTIFS($H$10:$H2347, CUSTOMER[[#This Row],[Booking]], $J$10:$J2347, CUSTOMER[[#This Row],[Order Date]], $F$10:$F2347, "&lt;&gt;"&amp;"N?m l*")=1), 1, TRUE,  "")</f>
        <v>#NAME?</v>
      </c>
      <c r="AA2347" s="282" t="b">
        <f t="shared" ca="1" si="37"/>
        <v>0</v>
      </c>
      <c r="AB2347" s="305"/>
    </row>
    <row r="2348" spans="1:28" x14ac:dyDescent="0.25">
      <c r="A2348" s="281" t="str">
        <f ca="1">no.</f>
        <v/>
      </c>
      <c r="B2348" s="281"/>
      <c r="C2348" s="282"/>
      <c r="D2348" s="282"/>
      <c r="E2348" s="282" t="str">
        <f ca="1">position</f>
        <v/>
      </c>
      <c r="F2348" s="282"/>
      <c r="G2348" s="282"/>
      <c r="H2348" s="282"/>
      <c r="I2348" s="282"/>
      <c r="J2348" s="335"/>
      <c r="K2348" s="282"/>
      <c r="L2348" s="282"/>
      <c r="M2348" s="282"/>
      <c r="N2348" s="282"/>
      <c r="O2348" s="281"/>
      <c r="P2348" s="360" t="str">
        <f ca="1">rescore_patient</f>
        <v/>
      </c>
      <c r="Q2348" s="330" t="str">
        <f ca="1">quantity</f>
        <v/>
      </c>
      <c r="R2348" s="281"/>
      <c r="S2348" s="282"/>
      <c r="T2348" s="282"/>
      <c r="U2348" s="282"/>
      <c r="V2348" s="305"/>
      <c r="W2348" s="305"/>
      <c r="X2348" s="305"/>
      <c r="Y2348" s="282"/>
      <c r="Z2348" s="282" t="e" vm="1">
        <f ca="1">_xlfn.IFS(AND(ISNUMBER(SEARCH("N?m l*", CUSTOMER[[#This Row],[Service Type]], 1)), CUSTOMER[[#This Row],[Count ST]] = TRUE), CUSTOMER[[#This Row],[Quantity]], AND($Y$10:$Y2348 = TRUE, COUNTIFS($H$10:$H2348, CUSTOMER[[#This Row],[Booking]], $J$10:$J2348, CUSTOMER[[#This Row],[Order Date]], $F$10:$F2348, "&lt;&gt;"&amp;"N?m l*")=1), 1, TRUE,  "")</f>
        <v>#NAME?</v>
      </c>
      <c r="AA2348" s="282" t="b">
        <f t="shared" ca="1" si="37"/>
        <v>0</v>
      </c>
      <c r="AB2348" s="305"/>
    </row>
    <row r="2349" spans="1:28" x14ac:dyDescent="0.25">
      <c r="A2349" s="281" t="str">
        <f ca="1">no.</f>
        <v/>
      </c>
      <c r="B2349" s="281"/>
      <c r="C2349" s="282"/>
      <c r="D2349" s="282"/>
      <c r="E2349" s="282" t="str">
        <f ca="1">position</f>
        <v/>
      </c>
      <c r="F2349" s="282"/>
      <c r="G2349" s="282"/>
      <c r="H2349" s="282"/>
      <c r="I2349" s="282"/>
      <c r="J2349" s="335"/>
      <c r="K2349" s="282"/>
      <c r="L2349" s="282"/>
      <c r="M2349" s="282"/>
      <c r="N2349" s="282"/>
      <c r="O2349" s="281"/>
      <c r="P2349" s="360" t="str">
        <f ca="1">rescore_patient</f>
        <v/>
      </c>
      <c r="Q2349" s="330" t="str">
        <f ca="1">quantity</f>
        <v/>
      </c>
      <c r="R2349" s="281"/>
      <c r="S2349" s="282"/>
      <c r="T2349" s="282"/>
      <c r="U2349" s="282"/>
      <c r="V2349" s="305"/>
      <c r="W2349" s="305"/>
      <c r="X2349" s="305"/>
      <c r="Y2349" s="282"/>
      <c r="Z2349" s="282" t="e" vm="1">
        <f ca="1">_xlfn.IFS(AND(ISNUMBER(SEARCH("N?m l*", CUSTOMER[[#This Row],[Service Type]], 1)), CUSTOMER[[#This Row],[Count ST]] = TRUE), CUSTOMER[[#This Row],[Quantity]], AND($Y$10:$Y2349 = TRUE, COUNTIFS($H$10:$H2349, CUSTOMER[[#This Row],[Booking]], $J$10:$J2349, CUSTOMER[[#This Row],[Order Date]], $F$10:$F2349, "&lt;&gt;"&amp;"N?m l*")=1), 1, TRUE,  "")</f>
        <v>#NAME?</v>
      </c>
      <c r="AA2349" s="282" t="b">
        <f t="shared" ca="1" si="37"/>
        <v>0</v>
      </c>
      <c r="AB2349" s="305"/>
    </row>
    <row r="2350" spans="1:28" x14ac:dyDescent="0.25">
      <c r="A2350" s="281" t="str">
        <f ca="1">no.</f>
        <v/>
      </c>
      <c r="B2350" s="281"/>
      <c r="C2350" s="282"/>
      <c r="D2350" s="282"/>
      <c r="E2350" s="282" t="str">
        <f ca="1">position</f>
        <v/>
      </c>
      <c r="F2350" s="282"/>
      <c r="G2350" s="282"/>
      <c r="H2350" s="282"/>
      <c r="I2350" s="282"/>
      <c r="J2350" s="335"/>
      <c r="K2350" s="282"/>
      <c r="L2350" s="282"/>
      <c r="M2350" s="282"/>
      <c r="N2350" s="282"/>
      <c r="O2350" s="281"/>
      <c r="P2350" s="360" t="str">
        <f ca="1">rescore_patient</f>
        <v/>
      </c>
      <c r="Q2350" s="330" t="str">
        <f ca="1">quantity</f>
        <v/>
      </c>
      <c r="R2350" s="281"/>
      <c r="S2350" s="282"/>
      <c r="T2350" s="282"/>
      <c r="U2350" s="282"/>
      <c r="V2350" s="305"/>
      <c r="W2350" s="305"/>
      <c r="X2350" s="305"/>
      <c r="Y2350" s="282"/>
      <c r="Z2350" s="282" t="e" vm="1">
        <f ca="1">_xlfn.IFS(AND(ISNUMBER(SEARCH("N?m l*", CUSTOMER[[#This Row],[Service Type]], 1)), CUSTOMER[[#This Row],[Count ST]] = TRUE), CUSTOMER[[#This Row],[Quantity]], AND($Y$10:$Y2350 = TRUE, COUNTIFS($H$10:$H2350, CUSTOMER[[#This Row],[Booking]], $J$10:$J2350, CUSTOMER[[#This Row],[Order Date]], $F$10:$F2350, "&lt;&gt;"&amp;"N?m l*")=1), 1, TRUE,  "")</f>
        <v>#NAME?</v>
      </c>
      <c r="AA2350" s="282" t="b">
        <f t="shared" ca="1" si="37"/>
        <v>0</v>
      </c>
      <c r="AB2350" s="305"/>
    </row>
    <row r="2351" spans="1:28" x14ac:dyDescent="0.25">
      <c r="A2351" s="281" t="str">
        <f ca="1">no.</f>
        <v/>
      </c>
      <c r="B2351" s="281"/>
      <c r="C2351" s="282"/>
      <c r="D2351" s="282"/>
      <c r="E2351" s="282" t="str">
        <f ca="1">position</f>
        <v/>
      </c>
      <c r="F2351" s="282"/>
      <c r="G2351" s="282"/>
      <c r="H2351" s="282"/>
      <c r="I2351" s="282"/>
      <c r="J2351" s="335"/>
      <c r="K2351" s="282"/>
      <c r="L2351" s="282"/>
      <c r="M2351" s="282"/>
      <c r="N2351" s="282"/>
      <c r="O2351" s="281"/>
      <c r="P2351" s="360" t="str">
        <f ca="1">rescore_patient</f>
        <v/>
      </c>
      <c r="Q2351" s="330" t="str">
        <f ca="1">quantity</f>
        <v/>
      </c>
      <c r="R2351" s="281"/>
      <c r="S2351" s="282"/>
      <c r="T2351" s="282"/>
      <c r="U2351" s="282"/>
      <c r="V2351" s="305"/>
      <c r="W2351" s="305"/>
      <c r="X2351" s="305"/>
      <c r="Y2351" s="282"/>
      <c r="Z2351" s="282" t="e" vm="1">
        <f ca="1">_xlfn.IFS(AND(ISNUMBER(SEARCH("N?m l*", CUSTOMER[[#This Row],[Service Type]], 1)), CUSTOMER[[#This Row],[Count ST]] = TRUE), CUSTOMER[[#This Row],[Quantity]], AND($Y$10:$Y2351 = TRUE, COUNTIFS($H$10:$H2351, CUSTOMER[[#This Row],[Booking]], $J$10:$J2351, CUSTOMER[[#This Row],[Order Date]], $F$10:$F2351, "&lt;&gt;"&amp;"N?m l*")=1), 1, TRUE,  "")</f>
        <v>#NAME?</v>
      </c>
      <c r="AA2351" s="282" t="b">
        <f t="shared" ca="1" si="37"/>
        <v>0</v>
      </c>
      <c r="AB2351" s="305"/>
    </row>
    <row r="2352" spans="1:28" x14ac:dyDescent="0.25">
      <c r="A2352" s="281" t="str">
        <f ca="1">no.</f>
        <v/>
      </c>
      <c r="B2352" s="281"/>
      <c r="C2352" s="282"/>
      <c r="D2352" s="282"/>
      <c r="E2352" s="282" t="str">
        <f ca="1">position</f>
        <v/>
      </c>
      <c r="F2352" s="282"/>
      <c r="G2352" s="282"/>
      <c r="H2352" s="282"/>
      <c r="I2352" s="282"/>
      <c r="J2352" s="335"/>
      <c r="K2352" s="282"/>
      <c r="L2352" s="282"/>
      <c r="M2352" s="282"/>
      <c r="N2352" s="282"/>
      <c r="O2352" s="281"/>
      <c r="P2352" s="360" t="str">
        <f ca="1">rescore_patient</f>
        <v/>
      </c>
      <c r="Q2352" s="330" t="str">
        <f ca="1">quantity</f>
        <v/>
      </c>
      <c r="R2352" s="281"/>
      <c r="S2352" s="282"/>
      <c r="T2352" s="282"/>
      <c r="U2352" s="282"/>
      <c r="V2352" s="305"/>
      <c r="W2352" s="305"/>
      <c r="X2352" s="305"/>
      <c r="Y2352" s="282"/>
      <c r="Z2352" s="282" t="e" vm="1">
        <f ca="1">_xlfn.IFS(AND(ISNUMBER(SEARCH("N?m l*", CUSTOMER[[#This Row],[Service Type]], 1)), CUSTOMER[[#This Row],[Count ST]] = TRUE), CUSTOMER[[#This Row],[Quantity]], AND($Y$10:$Y2352 = TRUE, COUNTIFS($H$10:$H2352, CUSTOMER[[#This Row],[Booking]], $J$10:$J2352, CUSTOMER[[#This Row],[Order Date]], $F$10:$F2352, "&lt;&gt;"&amp;"N?m l*")=1), 1, TRUE,  "")</f>
        <v>#NAME?</v>
      </c>
      <c r="AA2352" s="282" t="b">
        <f t="shared" ca="1" si="37"/>
        <v>0</v>
      </c>
      <c r="AB2352" s="305"/>
    </row>
    <row r="2353" spans="1:28" x14ac:dyDescent="0.25">
      <c r="A2353" s="281" t="str">
        <f ca="1">no.</f>
        <v/>
      </c>
      <c r="B2353" s="281"/>
      <c r="C2353" s="282"/>
      <c r="D2353" s="282"/>
      <c r="E2353" s="282" t="str">
        <f ca="1">position</f>
        <v/>
      </c>
      <c r="F2353" s="282"/>
      <c r="G2353" s="282"/>
      <c r="H2353" s="282"/>
      <c r="I2353" s="282"/>
      <c r="J2353" s="335"/>
      <c r="K2353" s="282"/>
      <c r="L2353" s="282"/>
      <c r="M2353" s="282"/>
      <c r="N2353" s="282"/>
      <c r="O2353" s="281"/>
      <c r="P2353" s="360" t="str">
        <f ca="1">rescore_patient</f>
        <v/>
      </c>
      <c r="Q2353" s="330" t="str">
        <f ca="1">quantity</f>
        <v/>
      </c>
      <c r="R2353" s="281"/>
      <c r="S2353" s="282"/>
      <c r="T2353" s="282"/>
      <c r="U2353" s="282"/>
      <c r="V2353" s="305"/>
      <c r="W2353" s="305"/>
      <c r="X2353" s="305"/>
      <c r="Y2353" s="282"/>
      <c r="Z2353" s="282" t="e" vm="1">
        <f ca="1">_xlfn.IFS(AND(ISNUMBER(SEARCH("N?m l*", CUSTOMER[[#This Row],[Service Type]], 1)), CUSTOMER[[#This Row],[Count ST]] = TRUE), CUSTOMER[[#This Row],[Quantity]], AND($Y$10:$Y2353 = TRUE, COUNTIFS($H$10:$H2353, CUSTOMER[[#This Row],[Booking]], $J$10:$J2353, CUSTOMER[[#This Row],[Order Date]], $F$10:$F2353, "&lt;&gt;"&amp;"N?m l*")=1), 1, TRUE,  "")</f>
        <v>#NAME?</v>
      </c>
      <c r="AA2353" s="282" t="b">
        <f t="shared" ca="1" si="37"/>
        <v>0</v>
      </c>
      <c r="AB2353" s="305"/>
    </row>
    <row r="2354" spans="1:28" x14ac:dyDescent="0.25">
      <c r="A2354" s="281" t="str">
        <f ca="1">no.</f>
        <v/>
      </c>
      <c r="B2354" s="281"/>
      <c r="C2354" s="282"/>
      <c r="D2354" s="282"/>
      <c r="E2354" s="282" t="str">
        <f ca="1">position</f>
        <v/>
      </c>
      <c r="F2354" s="282"/>
      <c r="G2354" s="282"/>
      <c r="H2354" s="282"/>
      <c r="I2354" s="282"/>
      <c r="J2354" s="335"/>
      <c r="K2354" s="282"/>
      <c r="L2354" s="282"/>
      <c r="M2354" s="282"/>
      <c r="N2354" s="282"/>
      <c r="O2354" s="281"/>
      <c r="P2354" s="360" t="str">
        <f ca="1">rescore_patient</f>
        <v/>
      </c>
      <c r="Q2354" s="330" t="str">
        <f ca="1">quantity</f>
        <v/>
      </c>
      <c r="R2354" s="281"/>
      <c r="S2354" s="282"/>
      <c r="T2354" s="282"/>
      <c r="U2354" s="282"/>
      <c r="V2354" s="305"/>
      <c r="W2354" s="305"/>
      <c r="X2354" s="305"/>
      <c r="Y2354" s="282"/>
      <c r="Z2354" s="282" t="e" vm="1">
        <f ca="1">_xlfn.IFS(AND(ISNUMBER(SEARCH("N?m l*", CUSTOMER[[#This Row],[Service Type]], 1)), CUSTOMER[[#This Row],[Count ST]] = TRUE), CUSTOMER[[#This Row],[Quantity]], AND($Y$10:$Y2354 = TRUE, COUNTIFS($H$10:$H2354, CUSTOMER[[#This Row],[Booking]], $J$10:$J2354, CUSTOMER[[#This Row],[Order Date]], $F$10:$F2354, "&lt;&gt;"&amp;"N?m l*")=1), 1, TRUE,  "")</f>
        <v>#NAME?</v>
      </c>
      <c r="AA2354" s="282" t="b">
        <f t="shared" ca="1" si="37"/>
        <v>0</v>
      </c>
      <c r="AB2354" s="305"/>
    </row>
    <row r="2355" spans="1:28" x14ac:dyDescent="0.25">
      <c r="A2355" s="281" t="str">
        <f ca="1">no.</f>
        <v/>
      </c>
      <c r="B2355" s="281"/>
      <c r="C2355" s="282"/>
      <c r="D2355" s="282"/>
      <c r="E2355" s="282" t="str">
        <f ca="1">position</f>
        <v/>
      </c>
      <c r="F2355" s="282"/>
      <c r="G2355" s="282"/>
      <c r="H2355" s="282"/>
      <c r="I2355" s="282"/>
      <c r="J2355" s="335"/>
      <c r="K2355" s="282"/>
      <c r="L2355" s="282"/>
      <c r="M2355" s="282"/>
      <c r="N2355" s="282"/>
      <c r="O2355" s="281"/>
      <c r="P2355" s="360" t="str">
        <f ca="1">rescore_patient</f>
        <v/>
      </c>
      <c r="Q2355" s="330" t="str">
        <f ca="1">quantity</f>
        <v/>
      </c>
      <c r="R2355" s="281"/>
      <c r="S2355" s="282"/>
      <c r="T2355" s="282"/>
      <c r="U2355" s="282"/>
      <c r="V2355" s="305"/>
      <c r="W2355" s="305"/>
      <c r="X2355" s="305"/>
      <c r="Y2355" s="282"/>
      <c r="Z2355" s="282" t="e" vm="1">
        <f ca="1">_xlfn.IFS(AND(ISNUMBER(SEARCH("N?m l*", CUSTOMER[[#This Row],[Service Type]], 1)), CUSTOMER[[#This Row],[Count ST]] = TRUE), CUSTOMER[[#This Row],[Quantity]], AND($Y$10:$Y2355 = TRUE, COUNTIFS($H$10:$H2355, CUSTOMER[[#This Row],[Booking]], $J$10:$J2355, CUSTOMER[[#This Row],[Order Date]], $F$10:$F2355, "&lt;&gt;"&amp;"N?m l*")=1), 1, TRUE,  "")</f>
        <v>#NAME?</v>
      </c>
      <c r="AA2355" s="282" t="b">
        <f t="shared" ca="1" si="37"/>
        <v>0</v>
      </c>
      <c r="AB2355" s="305"/>
    </row>
    <row r="2356" spans="1:28" x14ac:dyDescent="0.25">
      <c r="A2356" s="281" t="str">
        <f ca="1">no.</f>
        <v/>
      </c>
      <c r="B2356" s="281"/>
      <c r="C2356" s="282"/>
      <c r="D2356" s="282"/>
      <c r="E2356" s="282" t="str">
        <f ca="1">position</f>
        <v/>
      </c>
      <c r="F2356" s="282"/>
      <c r="G2356" s="282"/>
      <c r="H2356" s="282"/>
      <c r="I2356" s="282"/>
      <c r="J2356" s="335"/>
      <c r="K2356" s="282"/>
      <c r="L2356" s="282"/>
      <c r="M2356" s="282"/>
      <c r="N2356" s="282"/>
      <c r="O2356" s="281"/>
      <c r="P2356" s="360" t="str">
        <f ca="1">rescore_patient</f>
        <v/>
      </c>
      <c r="Q2356" s="330" t="str">
        <f ca="1">quantity</f>
        <v/>
      </c>
      <c r="R2356" s="281"/>
      <c r="S2356" s="282"/>
      <c r="T2356" s="282"/>
      <c r="U2356" s="282"/>
      <c r="V2356" s="305"/>
      <c r="W2356" s="305"/>
      <c r="X2356" s="305"/>
      <c r="Y2356" s="282"/>
      <c r="Z2356" s="282" t="e" vm="1">
        <f ca="1">_xlfn.IFS(AND(ISNUMBER(SEARCH("N?m l*", CUSTOMER[[#This Row],[Service Type]], 1)), CUSTOMER[[#This Row],[Count ST]] = TRUE), CUSTOMER[[#This Row],[Quantity]], AND($Y$10:$Y2356 = TRUE, COUNTIFS($H$10:$H2356, CUSTOMER[[#This Row],[Booking]], $J$10:$J2356, CUSTOMER[[#This Row],[Order Date]], $F$10:$F2356, "&lt;&gt;"&amp;"N?m l*")=1), 1, TRUE,  "")</f>
        <v>#NAME?</v>
      </c>
      <c r="AA2356" s="282" t="b">
        <f t="shared" ca="1" si="37"/>
        <v>0</v>
      </c>
      <c r="AB2356" s="305"/>
    </row>
    <row r="2357" spans="1:28" x14ac:dyDescent="0.25">
      <c r="A2357" s="281" t="str">
        <f ca="1">no.</f>
        <v/>
      </c>
      <c r="B2357" s="281"/>
      <c r="C2357" s="282"/>
      <c r="D2357" s="282"/>
      <c r="E2357" s="282" t="str">
        <f ca="1">position</f>
        <v/>
      </c>
      <c r="F2357" s="282"/>
      <c r="G2357" s="282"/>
      <c r="H2357" s="282"/>
      <c r="I2357" s="282"/>
      <c r="J2357" s="335"/>
      <c r="K2357" s="282"/>
      <c r="L2357" s="282"/>
      <c r="M2357" s="282"/>
      <c r="N2357" s="282"/>
      <c r="O2357" s="281"/>
      <c r="P2357" s="360" t="str">
        <f ca="1">rescore_patient</f>
        <v/>
      </c>
      <c r="Q2357" s="330" t="str">
        <f ca="1">quantity</f>
        <v/>
      </c>
      <c r="R2357" s="281"/>
      <c r="S2357" s="282"/>
      <c r="T2357" s="282"/>
      <c r="U2357" s="282"/>
      <c r="V2357" s="305"/>
      <c r="W2357" s="305"/>
      <c r="X2357" s="305"/>
      <c r="Y2357" s="282"/>
      <c r="Z2357" s="282" t="e" vm="1">
        <f ca="1">_xlfn.IFS(AND(ISNUMBER(SEARCH("N?m l*", CUSTOMER[[#This Row],[Service Type]], 1)), CUSTOMER[[#This Row],[Count ST]] = TRUE), CUSTOMER[[#This Row],[Quantity]], AND($Y$10:$Y2357 = TRUE, COUNTIFS($H$10:$H2357, CUSTOMER[[#This Row],[Booking]], $J$10:$J2357, CUSTOMER[[#This Row],[Order Date]], $F$10:$F2357, "&lt;&gt;"&amp;"N?m l*")=1), 1, TRUE,  "")</f>
        <v>#NAME?</v>
      </c>
      <c r="AA2357" s="282" t="b">
        <f t="shared" ca="1" si="37"/>
        <v>0</v>
      </c>
      <c r="AB2357" s="305"/>
    </row>
    <row r="2358" spans="1:28" x14ac:dyDescent="0.25">
      <c r="A2358" s="281" t="str">
        <f ca="1">no.</f>
        <v/>
      </c>
      <c r="B2358" s="281"/>
      <c r="C2358" s="282"/>
      <c r="D2358" s="282"/>
      <c r="E2358" s="282" t="str">
        <f ca="1">position</f>
        <v/>
      </c>
      <c r="F2358" s="282"/>
      <c r="G2358" s="282"/>
      <c r="H2358" s="282"/>
      <c r="I2358" s="282"/>
      <c r="J2358" s="335"/>
      <c r="K2358" s="282"/>
      <c r="L2358" s="282"/>
      <c r="M2358" s="282"/>
      <c r="N2358" s="282"/>
      <c r="O2358" s="281"/>
      <c r="P2358" s="360" t="str">
        <f ca="1">rescore_patient</f>
        <v/>
      </c>
      <c r="Q2358" s="330" t="str">
        <f ca="1">quantity</f>
        <v/>
      </c>
      <c r="R2358" s="281"/>
      <c r="S2358" s="282"/>
      <c r="T2358" s="282"/>
      <c r="U2358" s="282"/>
      <c r="V2358" s="305"/>
      <c r="W2358" s="305"/>
      <c r="X2358" s="305"/>
      <c r="Y2358" s="282"/>
      <c r="Z2358" s="282" t="e" vm="1">
        <f ca="1">_xlfn.IFS(AND(ISNUMBER(SEARCH("N?m l*", CUSTOMER[[#This Row],[Service Type]], 1)), CUSTOMER[[#This Row],[Count ST]] = TRUE), CUSTOMER[[#This Row],[Quantity]], AND($Y$10:$Y2358 = TRUE, COUNTIFS($H$10:$H2358, CUSTOMER[[#This Row],[Booking]], $J$10:$J2358, CUSTOMER[[#This Row],[Order Date]], $F$10:$F2358, "&lt;&gt;"&amp;"N?m l*")=1), 1, TRUE,  "")</f>
        <v>#NAME?</v>
      </c>
      <c r="AA2358" s="282" t="b">
        <f t="shared" ca="1" si="37"/>
        <v>0</v>
      </c>
      <c r="AB2358" s="305"/>
    </row>
    <row r="2359" spans="1:28" x14ac:dyDescent="0.25">
      <c r="A2359" s="281" t="str">
        <f ca="1">no.</f>
        <v/>
      </c>
      <c r="B2359" s="281"/>
      <c r="C2359" s="282"/>
      <c r="D2359" s="282"/>
      <c r="E2359" s="282" t="str">
        <f ca="1">position</f>
        <v/>
      </c>
      <c r="F2359" s="282"/>
      <c r="G2359" s="282"/>
      <c r="H2359" s="282"/>
      <c r="I2359" s="282"/>
      <c r="J2359" s="335"/>
      <c r="K2359" s="282"/>
      <c r="L2359" s="282"/>
      <c r="M2359" s="282"/>
      <c r="N2359" s="282"/>
      <c r="O2359" s="281"/>
      <c r="P2359" s="360" t="str">
        <f ca="1">rescore_patient</f>
        <v/>
      </c>
      <c r="Q2359" s="330" t="str">
        <f ca="1">quantity</f>
        <v/>
      </c>
      <c r="R2359" s="281"/>
      <c r="S2359" s="282"/>
      <c r="T2359" s="282"/>
      <c r="U2359" s="282"/>
      <c r="V2359" s="305"/>
      <c r="W2359" s="305"/>
      <c r="X2359" s="305"/>
      <c r="Y2359" s="282"/>
      <c r="Z2359" s="282" t="e" vm="1">
        <f ca="1">_xlfn.IFS(AND(ISNUMBER(SEARCH("N?m l*", CUSTOMER[[#This Row],[Service Type]], 1)), CUSTOMER[[#This Row],[Count ST]] = TRUE), CUSTOMER[[#This Row],[Quantity]], AND($Y$10:$Y2359 = TRUE, COUNTIFS($H$10:$H2359, CUSTOMER[[#This Row],[Booking]], $J$10:$J2359, CUSTOMER[[#This Row],[Order Date]], $F$10:$F2359, "&lt;&gt;"&amp;"N?m l*")=1), 1, TRUE,  "")</f>
        <v>#NAME?</v>
      </c>
      <c r="AA2359" s="282" t="b">
        <f t="shared" ca="1" si="37"/>
        <v>0</v>
      </c>
      <c r="AB2359" s="305"/>
    </row>
    <row r="2360" spans="1:28" x14ac:dyDescent="0.25">
      <c r="A2360" s="281" t="str">
        <f ca="1">no.</f>
        <v/>
      </c>
      <c r="B2360" s="281"/>
      <c r="C2360" s="282"/>
      <c r="D2360" s="282"/>
      <c r="E2360" s="282" t="str">
        <f ca="1">position</f>
        <v/>
      </c>
      <c r="F2360" s="282"/>
      <c r="G2360" s="282"/>
      <c r="H2360" s="282"/>
      <c r="I2360" s="282"/>
      <c r="J2360" s="335"/>
      <c r="K2360" s="282"/>
      <c r="L2360" s="282"/>
      <c r="M2360" s="282"/>
      <c r="N2360" s="282"/>
      <c r="O2360" s="281"/>
      <c r="P2360" s="360" t="str">
        <f ca="1">rescore_patient</f>
        <v/>
      </c>
      <c r="Q2360" s="330" t="str">
        <f ca="1">quantity</f>
        <v/>
      </c>
      <c r="R2360" s="281"/>
      <c r="S2360" s="282"/>
      <c r="T2360" s="282"/>
      <c r="U2360" s="282"/>
      <c r="V2360" s="305"/>
      <c r="W2360" s="305"/>
      <c r="X2360" s="305"/>
      <c r="Y2360" s="282"/>
      <c r="Z2360" s="282" t="e" vm="1">
        <f ca="1">_xlfn.IFS(AND(ISNUMBER(SEARCH("N?m l*", CUSTOMER[[#This Row],[Service Type]], 1)), CUSTOMER[[#This Row],[Count ST]] = TRUE), CUSTOMER[[#This Row],[Quantity]], AND($Y$10:$Y2360 = TRUE, COUNTIFS($H$10:$H2360, CUSTOMER[[#This Row],[Booking]], $J$10:$J2360, CUSTOMER[[#This Row],[Order Date]], $F$10:$F2360, "&lt;&gt;"&amp;"N?m l*")=1), 1, TRUE,  "")</f>
        <v>#NAME?</v>
      </c>
      <c r="AA2360" s="282" t="b">
        <f t="shared" ca="1" si="37"/>
        <v>0</v>
      </c>
      <c r="AB2360" s="305"/>
    </row>
    <row r="2361" spans="1:28" x14ac:dyDescent="0.25">
      <c r="A2361" s="281" t="str">
        <f ca="1">no.</f>
        <v/>
      </c>
      <c r="B2361" s="281"/>
      <c r="C2361" s="282"/>
      <c r="D2361" s="282"/>
      <c r="E2361" s="282" t="str">
        <f ca="1">position</f>
        <v/>
      </c>
      <c r="F2361" s="282"/>
      <c r="G2361" s="282"/>
      <c r="H2361" s="282"/>
      <c r="I2361" s="282"/>
      <c r="J2361" s="335"/>
      <c r="K2361" s="282"/>
      <c r="L2361" s="282"/>
      <c r="M2361" s="282"/>
      <c r="N2361" s="282"/>
      <c r="O2361" s="281"/>
      <c r="P2361" s="360" t="str">
        <f ca="1">rescore_patient</f>
        <v/>
      </c>
      <c r="Q2361" s="330" t="str">
        <f ca="1">quantity</f>
        <v/>
      </c>
      <c r="R2361" s="281"/>
      <c r="S2361" s="282"/>
      <c r="T2361" s="282"/>
      <c r="U2361" s="282"/>
      <c r="V2361" s="305"/>
      <c r="W2361" s="305"/>
      <c r="X2361" s="305"/>
      <c r="Y2361" s="282"/>
      <c r="Z2361" s="282" t="e" vm="1">
        <f ca="1">_xlfn.IFS(AND(ISNUMBER(SEARCH("N?m l*", CUSTOMER[[#This Row],[Service Type]], 1)), CUSTOMER[[#This Row],[Count ST]] = TRUE), CUSTOMER[[#This Row],[Quantity]], AND($Y$10:$Y2361 = TRUE, COUNTIFS($H$10:$H2361, CUSTOMER[[#This Row],[Booking]], $J$10:$J2361, CUSTOMER[[#This Row],[Order Date]], $F$10:$F2361, "&lt;&gt;"&amp;"N?m l*")=1), 1, TRUE,  "")</f>
        <v>#NAME?</v>
      </c>
      <c r="AA2361" s="282" t="b">
        <f t="shared" ca="1" si="37"/>
        <v>0</v>
      </c>
      <c r="AB2361" s="305"/>
    </row>
    <row r="2362" spans="1:28" x14ac:dyDescent="0.25">
      <c r="A2362" s="281" t="str">
        <f ca="1">no.</f>
        <v/>
      </c>
      <c r="B2362" s="281"/>
      <c r="C2362" s="282"/>
      <c r="D2362" s="282"/>
      <c r="E2362" s="282" t="str">
        <f ca="1">position</f>
        <v/>
      </c>
      <c r="F2362" s="282"/>
      <c r="G2362" s="282"/>
      <c r="H2362" s="282"/>
      <c r="I2362" s="282"/>
      <c r="J2362" s="335"/>
      <c r="K2362" s="282"/>
      <c r="L2362" s="282"/>
      <c r="M2362" s="282"/>
      <c r="N2362" s="282"/>
      <c r="O2362" s="281"/>
      <c r="P2362" s="360" t="str">
        <f ca="1">rescore_patient</f>
        <v/>
      </c>
      <c r="Q2362" s="330" t="str">
        <f ca="1">quantity</f>
        <v/>
      </c>
      <c r="R2362" s="281"/>
      <c r="S2362" s="282"/>
      <c r="T2362" s="282"/>
      <c r="U2362" s="282"/>
      <c r="V2362" s="305"/>
      <c r="W2362" s="305"/>
      <c r="X2362" s="305"/>
      <c r="Y2362" s="282"/>
      <c r="Z2362" s="282" t="e" vm="1">
        <f ca="1">_xlfn.IFS(AND(ISNUMBER(SEARCH("N?m l*", CUSTOMER[[#This Row],[Service Type]], 1)), CUSTOMER[[#This Row],[Count ST]] = TRUE), CUSTOMER[[#This Row],[Quantity]], AND($Y$10:$Y2362 = TRUE, COUNTIFS($H$10:$H2362, CUSTOMER[[#This Row],[Booking]], $J$10:$J2362, CUSTOMER[[#This Row],[Order Date]], $F$10:$F2362, "&lt;&gt;"&amp;"N?m l*")=1), 1, TRUE,  "")</f>
        <v>#NAME?</v>
      </c>
      <c r="AA2362" s="282" t="b">
        <f t="shared" ca="1" si="37"/>
        <v>0</v>
      </c>
      <c r="AB2362" s="305"/>
    </row>
    <row r="2363" spans="1:28" x14ac:dyDescent="0.25">
      <c r="A2363" s="281" t="str">
        <f ca="1">no.</f>
        <v/>
      </c>
      <c r="B2363" s="281"/>
      <c r="C2363" s="282"/>
      <c r="D2363" s="282"/>
      <c r="E2363" s="282" t="str">
        <f ca="1">position</f>
        <v/>
      </c>
      <c r="F2363" s="282"/>
      <c r="G2363" s="282"/>
      <c r="H2363" s="282"/>
      <c r="I2363" s="282"/>
      <c r="J2363" s="335"/>
      <c r="K2363" s="282"/>
      <c r="L2363" s="282"/>
      <c r="M2363" s="282"/>
      <c r="N2363" s="282"/>
      <c r="O2363" s="281"/>
      <c r="P2363" s="360" t="str">
        <f ca="1">rescore_patient</f>
        <v/>
      </c>
      <c r="Q2363" s="330" t="str">
        <f ca="1">quantity</f>
        <v/>
      </c>
      <c r="R2363" s="281"/>
      <c r="S2363" s="282"/>
      <c r="T2363" s="282"/>
      <c r="U2363" s="282"/>
      <c r="V2363" s="305"/>
      <c r="W2363" s="305"/>
      <c r="X2363" s="305"/>
      <c r="Y2363" s="282"/>
      <c r="Z2363" s="282" t="e" vm="1">
        <f ca="1">_xlfn.IFS(AND(ISNUMBER(SEARCH("N?m l*", CUSTOMER[[#This Row],[Service Type]], 1)), CUSTOMER[[#This Row],[Count ST]] = TRUE), CUSTOMER[[#This Row],[Quantity]], AND($Y$10:$Y2363 = TRUE, COUNTIFS($H$10:$H2363, CUSTOMER[[#This Row],[Booking]], $J$10:$J2363, CUSTOMER[[#This Row],[Order Date]], $F$10:$F2363, "&lt;&gt;"&amp;"N?m l*")=1), 1, TRUE,  "")</f>
        <v>#NAME?</v>
      </c>
      <c r="AA2363" s="282" t="b">
        <f t="shared" ca="1" si="37"/>
        <v>0</v>
      </c>
      <c r="AB2363" s="305"/>
    </row>
    <row r="2364" spans="1:28" x14ac:dyDescent="0.25">
      <c r="A2364" s="281" t="str">
        <f ca="1">no.</f>
        <v/>
      </c>
      <c r="B2364" s="281"/>
      <c r="C2364" s="282"/>
      <c r="D2364" s="282"/>
      <c r="E2364" s="282" t="str">
        <f ca="1">position</f>
        <v/>
      </c>
      <c r="F2364" s="282"/>
      <c r="G2364" s="282"/>
      <c r="H2364" s="282"/>
      <c r="I2364" s="282"/>
      <c r="J2364" s="335"/>
      <c r="K2364" s="282"/>
      <c r="L2364" s="282"/>
      <c r="M2364" s="282"/>
      <c r="N2364" s="282"/>
      <c r="O2364" s="281"/>
      <c r="P2364" s="360" t="str">
        <f ca="1">rescore_patient</f>
        <v/>
      </c>
      <c r="Q2364" s="330" t="str">
        <f ca="1">quantity</f>
        <v/>
      </c>
      <c r="R2364" s="281"/>
      <c r="S2364" s="282"/>
      <c r="T2364" s="282"/>
      <c r="U2364" s="282"/>
      <c r="V2364" s="305"/>
      <c r="W2364" s="305"/>
      <c r="X2364" s="305"/>
      <c r="Y2364" s="282"/>
      <c r="Z2364" s="282" t="e" vm="1">
        <f ca="1">_xlfn.IFS(AND(ISNUMBER(SEARCH("N?m l*", CUSTOMER[[#This Row],[Service Type]], 1)), CUSTOMER[[#This Row],[Count ST]] = TRUE), CUSTOMER[[#This Row],[Quantity]], AND($Y$10:$Y2364 = TRUE, COUNTIFS($H$10:$H2364, CUSTOMER[[#This Row],[Booking]], $J$10:$J2364, CUSTOMER[[#This Row],[Order Date]], $F$10:$F2364, "&lt;&gt;"&amp;"N?m l*")=1), 1, TRUE,  "")</f>
        <v>#NAME?</v>
      </c>
      <c r="AA2364" s="282" t="b">
        <f t="shared" ca="1" si="37"/>
        <v>0</v>
      </c>
      <c r="AB2364" s="305"/>
    </row>
    <row r="2365" spans="1:28" x14ac:dyDescent="0.25">
      <c r="A2365" s="281" t="str">
        <f ca="1">no.</f>
        <v/>
      </c>
      <c r="B2365" s="281"/>
      <c r="C2365" s="282"/>
      <c r="D2365" s="282"/>
      <c r="E2365" s="282" t="str">
        <f ca="1">position</f>
        <v/>
      </c>
      <c r="F2365" s="282"/>
      <c r="G2365" s="282"/>
      <c r="H2365" s="282"/>
      <c r="I2365" s="282"/>
      <c r="J2365" s="335"/>
      <c r="K2365" s="282"/>
      <c r="L2365" s="282"/>
      <c r="M2365" s="282"/>
      <c r="N2365" s="282"/>
      <c r="O2365" s="281"/>
      <c r="P2365" s="360" t="str">
        <f ca="1">rescore_patient</f>
        <v/>
      </c>
      <c r="Q2365" s="330" t="str">
        <f ca="1">quantity</f>
        <v/>
      </c>
      <c r="R2365" s="281"/>
      <c r="S2365" s="282"/>
      <c r="T2365" s="282"/>
      <c r="U2365" s="282"/>
      <c r="V2365" s="305"/>
      <c r="W2365" s="305"/>
      <c r="X2365" s="305"/>
      <c r="Y2365" s="282"/>
      <c r="Z2365" s="282" t="e" vm="1">
        <f ca="1">_xlfn.IFS(AND(ISNUMBER(SEARCH("N?m l*", CUSTOMER[[#This Row],[Service Type]], 1)), CUSTOMER[[#This Row],[Count ST]] = TRUE), CUSTOMER[[#This Row],[Quantity]], AND($Y$10:$Y2365 = TRUE, COUNTIFS($H$10:$H2365, CUSTOMER[[#This Row],[Booking]], $J$10:$J2365, CUSTOMER[[#This Row],[Order Date]], $F$10:$F2365, "&lt;&gt;"&amp;"N?m l*")=1), 1, TRUE,  "")</f>
        <v>#NAME?</v>
      </c>
      <c r="AA2365" s="282" t="b">
        <f t="shared" ca="1" si="37"/>
        <v>0</v>
      </c>
      <c r="AB2365" s="305"/>
    </row>
    <row r="2366" spans="1:28" x14ac:dyDescent="0.25">
      <c r="A2366" s="281" t="str">
        <f ca="1">no.</f>
        <v/>
      </c>
      <c r="B2366" s="281"/>
      <c r="C2366" s="282"/>
      <c r="D2366" s="282"/>
      <c r="E2366" s="282" t="str">
        <f ca="1">position</f>
        <v/>
      </c>
      <c r="F2366" s="282"/>
      <c r="G2366" s="282"/>
      <c r="H2366" s="282"/>
      <c r="I2366" s="282"/>
      <c r="J2366" s="335"/>
      <c r="K2366" s="282"/>
      <c r="L2366" s="282"/>
      <c r="M2366" s="282"/>
      <c r="N2366" s="282"/>
      <c r="O2366" s="281"/>
      <c r="P2366" s="360" t="str">
        <f ca="1">rescore_patient</f>
        <v/>
      </c>
      <c r="Q2366" s="330" t="str">
        <f ca="1">quantity</f>
        <v/>
      </c>
      <c r="R2366" s="281"/>
      <c r="S2366" s="282"/>
      <c r="T2366" s="282"/>
      <c r="U2366" s="282"/>
      <c r="V2366" s="305"/>
      <c r="W2366" s="305"/>
      <c r="X2366" s="305"/>
      <c r="Y2366" s="282"/>
      <c r="Z2366" s="282" t="e" vm="1">
        <f ca="1">_xlfn.IFS(AND(ISNUMBER(SEARCH("N?m l*", CUSTOMER[[#This Row],[Service Type]], 1)), CUSTOMER[[#This Row],[Count ST]] = TRUE), CUSTOMER[[#This Row],[Quantity]], AND($Y$10:$Y2366 = TRUE, COUNTIFS($H$10:$H2366, CUSTOMER[[#This Row],[Booking]], $J$10:$J2366, CUSTOMER[[#This Row],[Order Date]], $F$10:$F2366, "&lt;&gt;"&amp;"N?m l*")=1), 1, TRUE,  "")</f>
        <v>#NAME?</v>
      </c>
      <c r="AA2366" s="282" t="b">
        <f t="shared" ca="1" si="37"/>
        <v>0</v>
      </c>
      <c r="AB2366" s="305"/>
    </row>
    <row r="2367" spans="1:28" x14ac:dyDescent="0.25">
      <c r="A2367" s="281" t="str">
        <f ca="1">no.</f>
        <v/>
      </c>
      <c r="B2367" s="281"/>
      <c r="C2367" s="282"/>
      <c r="D2367" s="282"/>
      <c r="E2367" s="282" t="str">
        <f ca="1">position</f>
        <v/>
      </c>
      <c r="F2367" s="282"/>
      <c r="G2367" s="282"/>
      <c r="H2367" s="282"/>
      <c r="I2367" s="282"/>
      <c r="J2367" s="335"/>
      <c r="K2367" s="282"/>
      <c r="L2367" s="282"/>
      <c r="M2367" s="282"/>
      <c r="N2367" s="282"/>
      <c r="O2367" s="281"/>
      <c r="P2367" s="360" t="str">
        <f ca="1">rescore_patient</f>
        <v/>
      </c>
      <c r="Q2367" s="330" t="str">
        <f ca="1">quantity</f>
        <v/>
      </c>
      <c r="R2367" s="281"/>
      <c r="S2367" s="282"/>
      <c r="T2367" s="282"/>
      <c r="U2367" s="282"/>
      <c r="V2367" s="305"/>
      <c r="W2367" s="305"/>
      <c r="X2367" s="305"/>
      <c r="Y2367" s="282"/>
      <c r="Z2367" s="282" t="e" vm="1">
        <f ca="1">_xlfn.IFS(AND(ISNUMBER(SEARCH("N?m l*", CUSTOMER[[#This Row],[Service Type]], 1)), CUSTOMER[[#This Row],[Count ST]] = TRUE), CUSTOMER[[#This Row],[Quantity]], AND($Y$10:$Y2367 = TRUE, COUNTIFS($H$10:$H2367, CUSTOMER[[#This Row],[Booking]], $J$10:$J2367, CUSTOMER[[#This Row],[Order Date]], $F$10:$F2367, "&lt;&gt;"&amp;"N?m l*")=1), 1, TRUE,  "")</f>
        <v>#NAME?</v>
      </c>
      <c r="AA2367" s="282" t="b">
        <f t="shared" ca="1" si="37"/>
        <v>0</v>
      </c>
      <c r="AB2367" s="305"/>
    </row>
    <row r="2368" spans="1:28" x14ac:dyDescent="0.25">
      <c r="A2368" s="281" t="str">
        <f ca="1">no.</f>
        <v/>
      </c>
      <c r="B2368" s="281"/>
      <c r="C2368" s="282"/>
      <c r="D2368" s="282"/>
      <c r="E2368" s="282" t="str">
        <f ca="1">position</f>
        <v/>
      </c>
      <c r="F2368" s="282"/>
      <c r="G2368" s="282"/>
      <c r="H2368" s="282"/>
      <c r="I2368" s="282"/>
      <c r="J2368" s="335"/>
      <c r="K2368" s="282"/>
      <c r="L2368" s="282"/>
      <c r="M2368" s="282"/>
      <c r="N2368" s="282"/>
      <c r="O2368" s="281"/>
      <c r="P2368" s="360" t="str">
        <f ca="1">rescore_patient</f>
        <v/>
      </c>
      <c r="Q2368" s="330" t="str">
        <f ca="1">quantity</f>
        <v/>
      </c>
      <c r="R2368" s="281"/>
      <c r="S2368" s="282"/>
      <c r="T2368" s="282"/>
      <c r="U2368" s="282"/>
      <c r="V2368" s="305"/>
      <c r="W2368" s="305"/>
      <c r="X2368" s="305"/>
      <c r="Y2368" s="282"/>
      <c r="Z2368" s="282" t="e" vm="1">
        <f ca="1">_xlfn.IFS(AND(ISNUMBER(SEARCH("N?m l*", CUSTOMER[[#This Row],[Service Type]], 1)), CUSTOMER[[#This Row],[Count ST]] = TRUE), CUSTOMER[[#This Row],[Quantity]], AND($Y$10:$Y2368 = TRUE, COUNTIFS($H$10:$H2368, CUSTOMER[[#This Row],[Booking]], $J$10:$J2368, CUSTOMER[[#This Row],[Order Date]], $F$10:$F2368, "&lt;&gt;"&amp;"N?m l*")=1), 1, TRUE,  "")</f>
        <v>#NAME?</v>
      </c>
      <c r="AA2368" s="282" t="b">
        <f t="shared" ca="1" si="37"/>
        <v>0</v>
      </c>
      <c r="AB2368" s="305"/>
    </row>
    <row r="2369" spans="1:28" x14ac:dyDescent="0.25">
      <c r="A2369" s="281" t="str">
        <f ca="1">no.</f>
        <v/>
      </c>
      <c r="B2369" s="281"/>
      <c r="C2369" s="282"/>
      <c r="D2369" s="282"/>
      <c r="E2369" s="282" t="str">
        <f ca="1">position</f>
        <v/>
      </c>
      <c r="F2369" s="282"/>
      <c r="G2369" s="282"/>
      <c r="H2369" s="282"/>
      <c r="I2369" s="282"/>
      <c r="J2369" s="335"/>
      <c r="K2369" s="282"/>
      <c r="L2369" s="282"/>
      <c r="M2369" s="282"/>
      <c r="N2369" s="282"/>
      <c r="O2369" s="281"/>
      <c r="P2369" s="360" t="str">
        <f ca="1">rescore_patient</f>
        <v/>
      </c>
      <c r="Q2369" s="330" t="str">
        <f ca="1">quantity</f>
        <v/>
      </c>
      <c r="R2369" s="281"/>
      <c r="S2369" s="282"/>
      <c r="T2369" s="282"/>
      <c r="U2369" s="282"/>
      <c r="V2369" s="305"/>
      <c r="W2369" s="305"/>
      <c r="X2369" s="305"/>
      <c r="Y2369" s="282"/>
      <c r="Z2369" s="282" t="e" vm="1">
        <f ca="1">_xlfn.IFS(AND(ISNUMBER(SEARCH("N?m l*", CUSTOMER[[#This Row],[Service Type]], 1)), CUSTOMER[[#This Row],[Count ST]] = TRUE), CUSTOMER[[#This Row],[Quantity]], AND($Y$10:$Y2369 = TRUE, COUNTIFS($H$10:$H2369, CUSTOMER[[#This Row],[Booking]], $J$10:$J2369, CUSTOMER[[#This Row],[Order Date]], $F$10:$F2369, "&lt;&gt;"&amp;"N?m l*")=1), 1, TRUE,  "")</f>
        <v>#NAME?</v>
      </c>
      <c r="AA2369" s="282" t="b">
        <f t="shared" ca="1" si="37"/>
        <v>0</v>
      </c>
      <c r="AB2369" s="305"/>
    </row>
    <row r="2370" spans="1:28" x14ac:dyDescent="0.25">
      <c r="A2370" s="281" t="str">
        <f ca="1">no.</f>
        <v/>
      </c>
      <c r="B2370" s="281"/>
      <c r="C2370" s="282"/>
      <c r="D2370" s="282"/>
      <c r="E2370" s="282" t="str">
        <f ca="1">position</f>
        <v/>
      </c>
      <c r="F2370" s="282"/>
      <c r="G2370" s="282"/>
      <c r="H2370" s="282"/>
      <c r="I2370" s="282"/>
      <c r="J2370" s="335"/>
      <c r="K2370" s="282"/>
      <c r="L2370" s="282"/>
      <c r="M2370" s="282"/>
      <c r="N2370" s="282"/>
      <c r="O2370" s="281"/>
      <c r="P2370" s="360" t="str">
        <f ca="1">rescore_patient</f>
        <v/>
      </c>
      <c r="Q2370" s="330" t="str">
        <f ca="1">quantity</f>
        <v/>
      </c>
      <c r="R2370" s="281"/>
      <c r="S2370" s="282"/>
      <c r="T2370" s="282"/>
      <c r="U2370" s="282"/>
      <c r="V2370" s="305"/>
      <c r="W2370" s="305"/>
      <c r="X2370" s="305"/>
      <c r="Y2370" s="282"/>
      <c r="Z2370" s="282" t="e" vm="1">
        <f ca="1">_xlfn.IFS(AND(ISNUMBER(SEARCH("N?m l*", CUSTOMER[[#This Row],[Service Type]], 1)), CUSTOMER[[#This Row],[Count ST]] = TRUE), CUSTOMER[[#This Row],[Quantity]], AND($Y$10:$Y2370 = TRUE, COUNTIFS($H$10:$H2370, CUSTOMER[[#This Row],[Booking]], $J$10:$J2370, CUSTOMER[[#This Row],[Order Date]], $F$10:$F2370, "&lt;&gt;"&amp;"N?m l*")=1), 1, TRUE,  "")</f>
        <v>#NAME?</v>
      </c>
      <c r="AA2370" s="282" t="b">
        <f t="shared" ca="1" si="37"/>
        <v>0</v>
      </c>
      <c r="AB2370" s="305"/>
    </row>
    <row r="2371" spans="1:28" x14ac:dyDescent="0.25">
      <c r="A2371" s="281" t="str">
        <f ca="1">no.</f>
        <v/>
      </c>
      <c r="B2371" s="281"/>
      <c r="C2371" s="282"/>
      <c r="D2371" s="282"/>
      <c r="E2371" s="282" t="str">
        <f ca="1">position</f>
        <v/>
      </c>
      <c r="F2371" s="282"/>
      <c r="G2371" s="282"/>
      <c r="H2371" s="282"/>
      <c r="I2371" s="282"/>
      <c r="J2371" s="335"/>
      <c r="K2371" s="282"/>
      <c r="L2371" s="282"/>
      <c r="M2371" s="282"/>
      <c r="N2371" s="282"/>
      <c r="O2371" s="281"/>
      <c r="P2371" s="360" t="str">
        <f ca="1">rescore_patient</f>
        <v/>
      </c>
      <c r="Q2371" s="330" t="str">
        <f ca="1">quantity</f>
        <v/>
      </c>
      <c r="R2371" s="281"/>
      <c r="S2371" s="282"/>
      <c r="T2371" s="282"/>
      <c r="U2371" s="282"/>
      <c r="V2371" s="305"/>
      <c r="W2371" s="305"/>
      <c r="X2371" s="305"/>
      <c r="Y2371" s="282"/>
      <c r="Z2371" s="282" t="e" vm="1">
        <f ca="1">_xlfn.IFS(AND(ISNUMBER(SEARCH("N?m l*", CUSTOMER[[#This Row],[Service Type]], 1)), CUSTOMER[[#This Row],[Count ST]] = TRUE), CUSTOMER[[#This Row],[Quantity]], AND($Y$10:$Y2371 = TRUE, COUNTIFS($H$10:$H2371, CUSTOMER[[#This Row],[Booking]], $J$10:$J2371, CUSTOMER[[#This Row],[Order Date]], $F$10:$F2371, "&lt;&gt;"&amp;"N?m l*")=1), 1, TRUE,  "")</f>
        <v>#NAME?</v>
      </c>
      <c r="AA2371" s="282" t="b">
        <f t="shared" ca="1" si="37"/>
        <v>0</v>
      </c>
      <c r="AB2371" s="305"/>
    </row>
    <row r="2372" spans="1:28" x14ac:dyDescent="0.25">
      <c r="A2372" s="281" t="str">
        <f ca="1">no.</f>
        <v/>
      </c>
      <c r="B2372" s="281"/>
      <c r="C2372" s="282"/>
      <c r="D2372" s="282"/>
      <c r="E2372" s="282" t="str">
        <f ca="1">position</f>
        <v/>
      </c>
      <c r="F2372" s="282"/>
      <c r="G2372" s="282"/>
      <c r="H2372" s="282"/>
      <c r="I2372" s="282"/>
      <c r="J2372" s="335"/>
      <c r="K2372" s="282"/>
      <c r="L2372" s="282"/>
      <c r="M2372" s="282"/>
      <c r="N2372" s="282"/>
      <c r="O2372" s="281"/>
      <c r="P2372" s="360" t="str">
        <f ca="1">rescore_patient</f>
        <v/>
      </c>
      <c r="Q2372" s="330" t="str">
        <f ca="1">quantity</f>
        <v/>
      </c>
      <c r="R2372" s="281"/>
      <c r="S2372" s="282"/>
      <c r="T2372" s="282"/>
      <c r="U2372" s="282"/>
      <c r="V2372" s="305"/>
      <c r="W2372" s="305"/>
      <c r="X2372" s="305"/>
      <c r="Y2372" s="282"/>
      <c r="Z2372" s="282" t="e" vm="1">
        <f ca="1">_xlfn.IFS(AND(ISNUMBER(SEARCH("N?m l*", CUSTOMER[[#This Row],[Service Type]], 1)), CUSTOMER[[#This Row],[Count ST]] = TRUE), CUSTOMER[[#This Row],[Quantity]], AND($Y$10:$Y2372 = TRUE, COUNTIFS($H$10:$H2372, CUSTOMER[[#This Row],[Booking]], $J$10:$J2372, CUSTOMER[[#This Row],[Order Date]], $F$10:$F2372, "&lt;&gt;"&amp;"N?m l*")=1), 1, TRUE,  "")</f>
        <v>#NAME?</v>
      </c>
      <c r="AA2372" s="282" t="b">
        <f t="shared" ca="1" si="37"/>
        <v>0</v>
      </c>
      <c r="AB2372" s="305"/>
    </row>
    <row r="2373" spans="1:28" x14ac:dyDescent="0.25">
      <c r="A2373" s="281" t="str">
        <f ca="1">no.</f>
        <v/>
      </c>
      <c r="B2373" s="281"/>
      <c r="C2373" s="282"/>
      <c r="D2373" s="282"/>
      <c r="E2373" s="282" t="str">
        <f ca="1">position</f>
        <v/>
      </c>
      <c r="F2373" s="282"/>
      <c r="G2373" s="282"/>
      <c r="H2373" s="282"/>
      <c r="I2373" s="282"/>
      <c r="J2373" s="335"/>
      <c r="K2373" s="282"/>
      <c r="L2373" s="282"/>
      <c r="M2373" s="282"/>
      <c r="N2373" s="282"/>
      <c r="O2373" s="281"/>
      <c r="P2373" s="360" t="str">
        <f ca="1">rescore_patient</f>
        <v/>
      </c>
      <c r="Q2373" s="330" t="str">
        <f ca="1">quantity</f>
        <v/>
      </c>
      <c r="R2373" s="281"/>
      <c r="S2373" s="282"/>
      <c r="T2373" s="282"/>
      <c r="U2373" s="282"/>
      <c r="V2373" s="305"/>
      <c r="W2373" s="305"/>
      <c r="X2373" s="305"/>
      <c r="Y2373" s="282"/>
      <c r="Z2373" s="282" t="e" vm="1">
        <f ca="1">_xlfn.IFS(AND(ISNUMBER(SEARCH("N?m l*", CUSTOMER[[#This Row],[Service Type]], 1)), CUSTOMER[[#This Row],[Count ST]] = TRUE), CUSTOMER[[#This Row],[Quantity]], AND($Y$10:$Y2373 = TRUE, COUNTIFS($H$10:$H2373, CUSTOMER[[#This Row],[Booking]], $J$10:$J2373, CUSTOMER[[#This Row],[Order Date]], $F$10:$F2373, "&lt;&gt;"&amp;"N?m l*")=1), 1, TRUE,  "")</f>
        <v>#NAME?</v>
      </c>
      <c r="AA2373" s="282" t="b">
        <f t="shared" ca="1" si="37"/>
        <v>0</v>
      </c>
      <c r="AB2373" s="305"/>
    </row>
    <row r="2374" spans="1:28" x14ac:dyDescent="0.25">
      <c r="A2374" s="281" t="str">
        <f ca="1">no.</f>
        <v/>
      </c>
      <c r="B2374" s="281"/>
      <c r="C2374" s="282"/>
      <c r="D2374" s="282"/>
      <c r="E2374" s="282" t="str">
        <f ca="1">position</f>
        <v/>
      </c>
      <c r="F2374" s="282"/>
      <c r="G2374" s="282"/>
      <c r="H2374" s="282"/>
      <c r="I2374" s="282"/>
      <c r="J2374" s="335"/>
      <c r="K2374" s="282"/>
      <c r="L2374" s="282"/>
      <c r="M2374" s="282"/>
      <c r="N2374" s="282"/>
      <c r="O2374" s="281"/>
      <c r="P2374" s="360" t="str">
        <f ca="1">rescore_patient</f>
        <v/>
      </c>
      <c r="Q2374" s="330" t="str">
        <f ca="1">quantity</f>
        <v/>
      </c>
      <c r="R2374" s="281"/>
      <c r="S2374" s="282"/>
      <c r="T2374" s="282"/>
      <c r="U2374" s="282"/>
      <c r="V2374" s="305"/>
      <c r="W2374" s="305"/>
      <c r="X2374" s="305"/>
      <c r="Y2374" s="282"/>
      <c r="Z2374" s="282" t="e" vm="1">
        <f ca="1">_xlfn.IFS(AND(ISNUMBER(SEARCH("N?m l*", CUSTOMER[[#This Row],[Service Type]], 1)), CUSTOMER[[#This Row],[Count ST]] = TRUE), CUSTOMER[[#This Row],[Quantity]], AND($Y$10:$Y2374 = TRUE, COUNTIFS($H$10:$H2374, CUSTOMER[[#This Row],[Booking]], $J$10:$J2374, CUSTOMER[[#This Row],[Order Date]], $F$10:$F2374, "&lt;&gt;"&amp;"N?m l*")=1), 1, TRUE,  "")</f>
        <v>#NAME?</v>
      </c>
      <c r="AA2374" s="282" t="b">
        <f t="shared" ca="1" si="37"/>
        <v>0</v>
      </c>
      <c r="AB2374" s="305"/>
    </row>
    <row r="2375" spans="1:28" x14ac:dyDescent="0.25">
      <c r="A2375" s="281" t="str">
        <f ca="1">no.</f>
        <v/>
      </c>
      <c r="B2375" s="281"/>
      <c r="C2375" s="282"/>
      <c r="D2375" s="282"/>
      <c r="E2375" s="282" t="str">
        <f ca="1">position</f>
        <v/>
      </c>
      <c r="F2375" s="282"/>
      <c r="G2375" s="282"/>
      <c r="H2375" s="282"/>
      <c r="I2375" s="282"/>
      <c r="J2375" s="335"/>
      <c r="K2375" s="282"/>
      <c r="L2375" s="282"/>
      <c r="M2375" s="282"/>
      <c r="N2375" s="282"/>
      <c r="O2375" s="281"/>
      <c r="P2375" s="360" t="str">
        <f ca="1">rescore_patient</f>
        <v/>
      </c>
      <c r="Q2375" s="330" t="str">
        <f ca="1">quantity</f>
        <v/>
      </c>
      <c r="R2375" s="281"/>
      <c r="S2375" s="282"/>
      <c r="T2375" s="282"/>
      <c r="U2375" s="282"/>
      <c r="V2375" s="305"/>
      <c r="W2375" s="305"/>
      <c r="X2375" s="305"/>
      <c r="Y2375" s="282"/>
      <c r="Z2375" s="282" t="e" vm="1">
        <f ca="1">_xlfn.IFS(AND(ISNUMBER(SEARCH("N?m l*", CUSTOMER[[#This Row],[Service Type]], 1)), CUSTOMER[[#This Row],[Count ST]] = TRUE), CUSTOMER[[#This Row],[Quantity]], AND($Y$10:$Y2375 = TRUE, COUNTIFS($H$10:$H2375, CUSTOMER[[#This Row],[Booking]], $J$10:$J2375, CUSTOMER[[#This Row],[Order Date]], $F$10:$F2375, "&lt;&gt;"&amp;"N?m l*")=1), 1, TRUE,  "")</f>
        <v>#NAME?</v>
      </c>
      <c r="AA2375" s="282" t="b">
        <f t="shared" ca="1" si="37"/>
        <v>0</v>
      </c>
      <c r="AB2375" s="305"/>
    </row>
    <row r="2376" spans="1:28" x14ac:dyDescent="0.25">
      <c r="A2376" s="281" t="str">
        <f ca="1">no.</f>
        <v/>
      </c>
      <c r="B2376" s="281"/>
      <c r="C2376" s="282"/>
      <c r="D2376" s="282"/>
      <c r="E2376" s="282" t="str">
        <f ca="1">position</f>
        <v/>
      </c>
      <c r="F2376" s="282"/>
      <c r="G2376" s="282"/>
      <c r="H2376" s="282"/>
      <c r="I2376" s="282"/>
      <c r="J2376" s="335"/>
      <c r="K2376" s="282"/>
      <c r="L2376" s="282"/>
      <c r="M2376" s="282"/>
      <c r="N2376" s="282"/>
      <c r="O2376" s="281"/>
      <c r="P2376" s="360" t="str">
        <f ca="1">rescore_patient</f>
        <v/>
      </c>
      <c r="Q2376" s="330" t="str">
        <f ca="1">quantity</f>
        <v/>
      </c>
      <c r="R2376" s="281"/>
      <c r="S2376" s="282"/>
      <c r="T2376" s="282"/>
      <c r="U2376" s="282"/>
      <c r="V2376" s="305"/>
      <c r="W2376" s="305"/>
      <c r="X2376" s="305"/>
      <c r="Y2376" s="282"/>
      <c r="Z2376" s="282" t="e" vm="1">
        <f ca="1">_xlfn.IFS(AND(ISNUMBER(SEARCH("N?m l*", CUSTOMER[[#This Row],[Service Type]], 1)), CUSTOMER[[#This Row],[Count ST]] = TRUE), CUSTOMER[[#This Row],[Quantity]], AND($Y$10:$Y2376 = TRUE, COUNTIFS($H$10:$H2376, CUSTOMER[[#This Row],[Booking]], $J$10:$J2376, CUSTOMER[[#This Row],[Order Date]], $F$10:$F2376, "&lt;&gt;"&amp;"N?m l*")=1), 1, TRUE,  "")</f>
        <v>#NAME?</v>
      </c>
      <c r="AA2376" s="282" t="b">
        <f t="shared" ca="1" si="37"/>
        <v>0</v>
      </c>
      <c r="AB2376" s="305"/>
    </row>
    <row r="2377" spans="1:28" x14ac:dyDescent="0.25">
      <c r="A2377" s="281" t="str">
        <f ca="1">no.</f>
        <v/>
      </c>
      <c r="B2377" s="281"/>
      <c r="C2377" s="282"/>
      <c r="D2377" s="282"/>
      <c r="E2377" s="282" t="str">
        <f ca="1">position</f>
        <v/>
      </c>
      <c r="F2377" s="282"/>
      <c r="G2377" s="282"/>
      <c r="H2377" s="282"/>
      <c r="I2377" s="282"/>
      <c r="J2377" s="335"/>
      <c r="K2377" s="282"/>
      <c r="L2377" s="282"/>
      <c r="M2377" s="282"/>
      <c r="N2377" s="282"/>
      <c r="O2377" s="281"/>
      <c r="P2377" s="360" t="str">
        <f ca="1">rescore_patient</f>
        <v/>
      </c>
      <c r="Q2377" s="330" t="str">
        <f ca="1">quantity</f>
        <v/>
      </c>
      <c r="R2377" s="281"/>
      <c r="S2377" s="282"/>
      <c r="T2377" s="282"/>
      <c r="U2377" s="282"/>
      <c r="V2377" s="305"/>
      <c r="W2377" s="305"/>
      <c r="X2377" s="305"/>
      <c r="Y2377" s="282"/>
      <c r="Z2377" s="282" t="e" vm="1">
        <f ca="1">_xlfn.IFS(AND(ISNUMBER(SEARCH("N?m l*", CUSTOMER[[#This Row],[Service Type]], 1)), CUSTOMER[[#This Row],[Count ST]] = TRUE), CUSTOMER[[#This Row],[Quantity]], AND($Y$10:$Y2377 = TRUE, COUNTIFS($H$10:$H2377, CUSTOMER[[#This Row],[Booking]], $J$10:$J2377, CUSTOMER[[#This Row],[Order Date]], $F$10:$F2377, "&lt;&gt;"&amp;"N?m l*")=1), 1, TRUE,  "")</f>
        <v>#NAME?</v>
      </c>
      <c r="AA2377" s="282" t="b">
        <f t="shared" ca="1" si="37"/>
        <v>0</v>
      </c>
      <c r="AB2377" s="305"/>
    </row>
    <row r="2378" spans="1:28" x14ac:dyDescent="0.25">
      <c r="A2378" s="281" t="str">
        <f ca="1">no.</f>
        <v/>
      </c>
      <c r="B2378" s="281"/>
      <c r="C2378" s="282"/>
      <c r="D2378" s="282"/>
      <c r="E2378" s="282" t="str">
        <f ca="1">position</f>
        <v/>
      </c>
      <c r="F2378" s="282"/>
      <c r="G2378" s="282"/>
      <c r="H2378" s="282"/>
      <c r="I2378" s="282"/>
      <c r="J2378" s="335"/>
      <c r="K2378" s="282"/>
      <c r="L2378" s="282"/>
      <c r="M2378" s="282"/>
      <c r="N2378" s="282"/>
      <c r="O2378" s="281"/>
      <c r="P2378" s="360" t="str">
        <f ca="1">rescore_patient</f>
        <v/>
      </c>
      <c r="Q2378" s="330" t="str">
        <f ca="1">quantity</f>
        <v/>
      </c>
      <c r="R2378" s="281"/>
      <c r="S2378" s="282"/>
      <c r="T2378" s="282"/>
      <c r="U2378" s="282"/>
      <c r="V2378" s="305"/>
      <c r="W2378" s="305"/>
      <c r="X2378" s="305"/>
      <c r="Y2378" s="282"/>
      <c r="Z2378" s="282" t="e" vm="1">
        <f ca="1">_xlfn.IFS(AND(ISNUMBER(SEARCH("N?m l*", CUSTOMER[[#This Row],[Service Type]], 1)), CUSTOMER[[#This Row],[Count ST]] = TRUE), CUSTOMER[[#This Row],[Quantity]], AND($Y$10:$Y2378 = TRUE, COUNTIFS($H$10:$H2378, CUSTOMER[[#This Row],[Booking]], $J$10:$J2378, CUSTOMER[[#This Row],[Order Date]], $F$10:$F2378, "&lt;&gt;"&amp;"N?m l*")=1), 1, TRUE,  "")</f>
        <v>#NAME?</v>
      </c>
      <c r="AA2378" s="282" t="b">
        <f t="shared" ref="AA2378:AA2441" ca="1" si="38">count_svc_type</f>
        <v>0</v>
      </c>
      <c r="AB2378" s="305"/>
    </row>
    <row r="2379" spans="1:28" x14ac:dyDescent="0.25">
      <c r="A2379" s="281" t="str">
        <f ca="1">no.</f>
        <v/>
      </c>
      <c r="B2379" s="281"/>
      <c r="C2379" s="282"/>
      <c r="D2379" s="282"/>
      <c r="E2379" s="282" t="str">
        <f ca="1">position</f>
        <v/>
      </c>
      <c r="F2379" s="282"/>
      <c r="G2379" s="282"/>
      <c r="H2379" s="282"/>
      <c r="I2379" s="282"/>
      <c r="J2379" s="335"/>
      <c r="K2379" s="282"/>
      <c r="L2379" s="282"/>
      <c r="M2379" s="282"/>
      <c r="N2379" s="282"/>
      <c r="O2379" s="281"/>
      <c r="P2379" s="360" t="str">
        <f ca="1">rescore_patient</f>
        <v/>
      </c>
      <c r="Q2379" s="330" t="str">
        <f ca="1">quantity</f>
        <v/>
      </c>
      <c r="R2379" s="281"/>
      <c r="S2379" s="282"/>
      <c r="T2379" s="282"/>
      <c r="U2379" s="282"/>
      <c r="V2379" s="305"/>
      <c r="W2379" s="305"/>
      <c r="X2379" s="305"/>
      <c r="Y2379" s="282"/>
      <c r="Z2379" s="282" t="e" vm="1">
        <f ca="1">_xlfn.IFS(AND(ISNUMBER(SEARCH("N?m l*", CUSTOMER[[#This Row],[Service Type]], 1)), CUSTOMER[[#This Row],[Count ST]] = TRUE), CUSTOMER[[#This Row],[Quantity]], AND($Y$10:$Y2379 = TRUE, COUNTIFS($H$10:$H2379, CUSTOMER[[#This Row],[Booking]], $J$10:$J2379, CUSTOMER[[#This Row],[Order Date]], $F$10:$F2379, "&lt;&gt;"&amp;"N?m l*")=1), 1, TRUE,  "")</f>
        <v>#NAME?</v>
      </c>
      <c r="AA2379" s="282" t="b">
        <f t="shared" ca="1" si="38"/>
        <v>0</v>
      </c>
      <c r="AB2379" s="305"/>
    </row>
    <row r="2380" spans="1:28" x14ac:dyDescent="0.25">
      <c r="A2380" s="281" t="str">
        <f ca="1">no.</f>
        <v/>
      </c>
      <c r="B2380" s="281"/>
      <c r="C2380" s="282"/>
      <c r="D2380" s="282"/>
      <c r="E2380" s="282" t="str">
        <f ca="1">position</f>
        <v/>
      </c>
      <c r="F2380" s="282"/>
      <c r="G2380" s="282"/>
      <c r="H2380" s="282"/>
      <c r="I2380" s="282"/>
      <c r="J2380" s="335"/>
      <c r="K2380" s="282"/>
      <c r="L2380" s="282"/>
      <c r="M2380" s="282"/>
      <c r="N2380" s="282"/>
      <c r="O2380" s="281"/>
      <c r="P2380" s="360" t="str">
        <f ca="1">rescore_patient</f>
        <v/>
      </c>
      <c r="Q2380" s="330" t="str">
        <f ca="1">quantity</f>
        <v/>
      </c>
      <c r="R2380" s="281"/>
      <c r="S2380" s="282"/>
      <c r="T2380" s="282"/>
      <c r="U2380" s="282"/>
      <c r="V2380" s="305"/>
      <c r="W2380" s="305"/>
      <c r="X2380" s="305"/>
      <c r="Y2380" s="282"/>
      <c r="Z2380" s="282" t="e" vm="1">
        <f ca="1">_xlfn.IFS(AND(ISNUMBER(SEARCH("N?m l*", CUSTOMER[[#This Row],[Service Type]], 1)), CUSTOMER[[#This Row],[Count ST]] = TRUE), CUSTOMER[[#This Row],[Quantity]], AND($Y$10:$Y2380 = TRUE, COUNTIFS($H$10:$H2380, CUSTOMER[[#This Row],[Booking]], $J$10:$J2380, CUSTOMER[[#This Row],[Order Date]], $F$10:$F2380, "&lt;&gt;"&amp;"N?m l*")=1), 1, TRUE,  "")</f>
        <v>#NAME?</v>
      </c>
      <c r="AA2380" s="282" t="b">
        <f t="shared" ca="1" si="38"/>
        <v>0</v>
      </c>
      <c r="AB2380" s="305"/>
    </row>
    <row r="2381" spans="1:28" x14ac:dyDescent="0.25">
      <c r="A2381" s="281" t="str">
        <f ca="1">no.</f>
        <v/>
      </c>
      <c r="B2381" s="281"/>
      <c r="C2381" s="282"/>
      <c r="D2381" s="282"/>
      <c r="E2381" s="282" t="str">
        <f ca="1">position</f>
        <v/>
      </c>
      <c r="F2381" s="282"/>
      <c r="G2381" s="282"/>
      <c r="H2381" s="282"/>
      <c r="I2381" s="282"/>
      <c r="J2381" s="335"/>
      <c r="K2381" s="282"/>
      <c r="L2381" s="282"/>
      <c r="M2381" s="282"/>
      <c r="N2381" s="282"/>
      <c r="O2381" s="281"/>
      <c r="P2381" s="360" t="str">
        <f ca="1">rescore_patient</f>
        <v/>
      </c>
      <c r="Q2381" s="330" t="str">
        <f ca="1">quantity</f>
        <v/>
      </c>
      <c r="R2381" s="281"/>
      <c r="S2381" s="282"/>
      <c r="T2381" s="282"/>
      <c r="U2381" s="282"/>
      <c r="V2381" s="305"/>
      <c r="W2381" s="305"/>
      <c r="X2381" s="305"/>
      <c r="Y2381" s="282"/>
      <c r="Z2381" s="282" t="e" vm="1">
        <f ca="1">_xlfn.IFS(AND(ISNUMBER(SEARCH("N?m l*", CUSTOMER[[#This Row],[Service Type]], 1)), CUSTOMER[[#This Row],[Count ST]] = TRUE), CUSTOMER[[#This Row],[Quantity]], AND($Y$10:$Y2381 = TRUE, COUNTIFS($H$10:$H2381, CUSTOMER[[#This Row],[Booking]], $J$10:$J2381, CUSTOMER[[#This Row],[Order Date]], $F$10:$F2381, "&lt;&gt;"&amp;"N?m l*")=1), 1, TRUE,  "")</f>
        <v>#NAME?</v>
      </c>
      <c r="AA2381" s="282" t="b">
        <f t="shared" ca="1" si="38"/>
        <v>0</v>
      </c>
      <c r="AB2381" s="305"/>
    </row>
    <row r="2382" spans="1:28" x14ac:dyDescent="0.25">
      <c r="A2382" s="281" t="str">
        <f ca="1">no.</f>
        <v/>
      </c>
      <c r="B2382" s="281"/>
      <c r="C2382" s="282"/>
      <c r="D2382" s="282"/>
      <c r="E2382" s="282" t="str">
        <f ca="1">position</f>
        <v/>
      </c>
      <c r="F2382" s="282"/>
      <c r="G2382" s="282"/>
      <c r="H2382" s="282"/>
      <c r="I2382" s="282"/>
      <c r="J2382" s="335"/>
      <c r="K2382" s="282"/>
      <c r="L2382" s="282"/>
      <c r="M2382" s="282"/>
      <c r="N2382" s="282"/>
      <c r="O2382" s="281"/>
      <c r="P2382" s="360" t="str">
        <f ca="1">rescore_patient</f>
        <v/>
      </c>
      <c r="Q2382" s="330" t="str">
        <f ca="1">quantity</f>
        <v/>
      </c>
      <c r="R2382" s="281"/>
      <c r="S2382" s="282"/>
      <c r="T2382" s="282"/>
      <c r="U2382" s="282"/>
      <c r="V2382" s="305"/>
      <c r="W2382" s="305"/>
      <c r="X2382" s="305"/>
      <c r="Y2382" s="282"/>
      <c r="Z2382" s="282" t="e" vm="1">
        <f ca="1">_xlfn.IFS(AND(ISNUMBER(SEARCH("N?m l*", CUSTOMER[[#This Row],[Service Type]], 1)), CUSTOMER[[#This Row],[Count ST]] = TRUE), CUSTOMER[[#This Row],[Quantity]], AND($Y$10:$Y2382 = TRUE, COUNTIFS($H$10:$H2382, CUSTOMER[[#This Row],[Booking]], $J$10:$J2382, CUSTOMER[[#This Row],[Order Date]], $F$10:$F2382, "&lt;&gt;"&amp;"N?m l*")=1), 1, TRUE,  "")</f>
        <v>#NAME?</v>
      </c>
      <c r="AA2382" s="282" t="b">
        <f t="shared" ca="1" si="38"/>
        <v>0</v>
      </c>
      <c r="AB2382" s="305"/>
    </row>
    <row r="2383" spans="1:28" x14ac:dyDescent="0.25">
      <c r="A2383" s="281" t="str">
        <f ca="1">no.</f>
        <v/>
      </c>
      <c r="B2383" s="281"/>
      <c r="C2383" s="282"/>
      <c r="D2383" s="282"/>
      <c r="E2383" s="282" t="str">
        <f ca="1">position</f>
        <v/>
      </c>
      <c r="F2383" s="282"/>
      <c r="G2383" s="282"/>
      <c r="H2383" s="282"/>
      <c r="I2383" s="282"/>
      <c r="J2383" s="335"/>
      <c r="K2383" s="282"/>
      <c r="L2383" s="282"/>
      <c r="M2383" s="282"/>
      <c r="N2383" s="282"/>
      <c r="O2383" s="281"/>
      <c r="P2383" s="360" t="str">
        <f ca="1">rescore_patient</f>
        <v/>
      </c>
      <c r="Q2383" s="330" t="str">
        <f ca="1">quantity</f>
        <v/>
      </c>
      <c r="R2383" s="281"/>
      <c r="S2383" s="282"/>
      <c r="T2383" s="282"/>
      <c r="U2383" s="282"/>
      <c r="V2383" s="305"/>
      <c r="W2383" s="305"/>
      <c r="X2383" s="305"/>
      <c r="Y2383" s="282"/>
      <c r="Z2383" s="282" t="e" vm="1">
        <f ca="1">_xlfn.IFS(AND(ISNUMBER(SEARCH("N?m l*", CUSTOMER[[#This Row],[Service Type]], 1)), CUSTOMER[[#This Row],[Count ST]] = TRUE), CUSTOMER[[#This Row],[Quantity]], AND($Y$10:$Y2383 = TRUE, COUNTIFS($H$10:$H2383, CUSTOMER[[#This Row],[Booking]], $J$10:$J2383, CUSTOMER[[#This Row],[Order Date]], $F$10:$F2383, "&lt;&gt;"&amp;"N?m l*")=1), 1, TRUE,  "")</f>
        <v>#NAME?</v>
      </c>
      <c r="AA2383" s="282" t="b">
        <f t="shared" ca="1" si="38"/>
        <v>0</v>
      </c>
      <c r="AB2383" s="305"/>
    </row>
    <row r="2384" spans="1:28" x14ac:dyDescent="0.25">
      <c r="A2384" s="281" t="str">
        <f ca="1">no.</f>
        <v/>
      </c>
      <c r="B2384" s="281"/>
      <c r="C2384" s="282"/>
      <c r="D2384" s="282"/>
      <c r="E2384" s="282" t="str">
        <f ca="1">position</f>
        <v/>
      </c>
      <c r="F2384" s="282"/>
      <c r="G2384" s="282"/>
      <c r="H2384" s="282"/>
      <c r="I2384" s="282"/>
      <c r="J2384" s="335"/>
      <c r="K2384" s="282"/>
      <c r="L2384" s="282"/>
      <c r="M2384" s="282"/>
      <c r="N2384" s="282"/>
      <c r="O2384" s="281"/>
      <c r="P2384" s="360" t="str">
        <f ca="1">rescore_patient</f>
        <v/>
      </c>
      <c r="Q2384" s="330" t="str">
        <f ca="1">quantity</f>
        <v/>
      </c>
      <c r="R2384" s="281"/>
      <c r="S2384" s="282"/>
      <c r="T2384" s="282"/>
      <c r="U2384" s="282"/>
      <c r="V2384" s="305"/>
      <c r="W2384" s="305"/>
      <c r="X2384" s="305"/>
      <c r="Y2384" s="282"/>
      <c r="Z2384" s="282" t="e" vm="1">
        <f ca="1">_xlfn.IFS(AND(ISNUMBER(SEARCH("N?m l*", CUSTOMER[[#This Row],[Service Type]], 1)), CUSTOMER[[#This Row],[Count ST]] = TRUE), CUSTOMER[[#This Row],[Quantity]], AND($Y$10:$Y2384 = TRUE, COUNTIFS($H$10:$H2384, CUSTOMER[[#This Row],[Booking]], $J$10:$J2384, CUSTOMER[[#This Row],[Order Date]], $F$10:$F2384, "&lt;&gt;"&amp;"N?m l*")=1), 1, TRUE,  "")</f>
        <v>#NAME?</v>
      </c>
      <c r="AA2384" s="282" t="b">
        <f t="shared" ca="1" si="38"/>
        <v>0</v>
      </c>
      <c r="AB2384" s="305"/>
    </row>
    <row r="2385" spans="1:28" x14ac:dyDescent="0.25">
      <c r="A2385" s="281" t="str">
        <f ca="1">no.</f>
        <v/>
      </c>
      <c r="B2385" s="281"/>
      <c r="C2385" s="282"/>
      <c r="D2385" s="282"/>
      <c r="E2385" s="282" t="str">
        <f ca="1">position</f>
        <v/>
      </c>
      <c r="F2385" s="282"/>
      <c r="G2385" s="282"/>
      <c r="H2385" s="282"/>
      <c r="I2385" s="282"/>
      <c r="J2385" s="335"/>
      <c r="K2385" s="282"/>
      <c r="L2385" s="282"/>
      <c r="M2385" s="282"/>
      <c r="N2385" s="282"/>
      <c r="O2385" s="281"/>
      <c r="P2385" s="360" t="str">
        <f ca="1">rescore_patient</f>
        <v/>
      </c>
      <c r="Q2385" s="330" t="str">
        <f ca="1">quantity</f>
        <v/>
      </c>
      <c r="R2385" s="281"/>
      <c r="S2385" s="282"/>
      <c r="T2385" s="282"/>
      <c r="U2385" s="282"/>
      <c r="V2385" s="305"/>
      <c r="W2385" s="305"/>
      <c r="X2385" s="305"/>
      <c r="Y2385" s="282"/>
      <c r="Z2385" s="282" t="e" vm="1">
        <f ca="1">_xlfn.IFS(AND(ISNUMBER(SEARCH("N?m l*", CUSTOMER[[#This Row],[Service Type]], 1)), CUSTOMER[[#This Row],[Count ST]] = TRUE), CUSTOMER[[#This Row],[Quantity]], AND($Y$10:$Y2385 = TRUE, COUNTIFS($H$10:$H2385, CUSTOMER[[#This Row],[Booking]], $J$10:$J2385, CUSTOMER[[#This Row],[Order Date]], $F$10:$F2385, "&lt;&gt;"&amp;"N?m l*")=1), 1, TRUE,  "")</f>
        <v>#NAME?</v>
      </c>
      <c r="AA2385" s="282" t="b">
        <f t="shared" ca="1" si="38"/>
        <v>0</v>
      </c>
      <c r="AB2385" s="305"/>
    </row>
    <row r="2386" spans="1:28" x14ac:dyDescent="0.25">
      <c r="A2386" s="281" t="str">
        <f ca="1">no.</f>
        <v/>
      </c>
      <c r="B2386" s="281"/>
      <c r="C2386" s="282"/>
      <c r="D2386" s="282"/>
      <c r="E2386" s="282" t="str">
        <f ca="1">position</f>
        <v/>
      </c>
      <c r="F2386" s="282"/>
      <c r="G2386" s="282"/>
      <c r="H2386" s="282"/>
      <c r="I2386" s="282"/>
      <c r="J2386" s="335"/>
      <c r="K2386" s="282"/>
      <c r="L2386" s="282"/>
      <c r="M2386" s="282"/>
      <c r="N2386" s="282"/>
      <c r="O2386" s="281"/>
      <c r="P2386" s="360" t="str">
        <f ca="1">rescore_patient</f>
        <v/>
      </c>
      <c r="Q2386" s="330" t="str">
        <f ca="1">quantity</f>
        <v/>
      </c>
      <c r="R2386" s="281"/>
      <c r="S2386" s="282"/>
      <c r="T2386" s="282"/>
      <c r="U2386" s="282"/>
      <c r="V2386" s="305"/>
      <c r="W2386" s="305"/>
      <c r="X2386" s="305"/>
      <c r="Y2386" s="282"/>
      <c r="Z2386" s="282" t="e" vm="1">
        <f ca="1">_xlfn.IFS(AND(ISNUMBER(SEARCH("N?m l*", CUSTOMER[[#This Row],[Service Type]], 1)), CUSTOMER[[#This Row],[Count ST]] = TRUE), CUSTOMER[[#This Row],[Quantity]], AND($Y$10:$Y2386 = TRUE, COUNTIFS($H$10:$H2386, CUSTOMER[[#This Row],[Booking]], $J$10:$J2386, CUSTOMER[[#This Row],[Order Date]], $F$10:$F2386, "&lt;&gt;"&amp;"N?m l*")=1), 1, TRUE,  "")</f>
        <v>#NAME?</v>
      </c>
      <c r="AA2386" s="282" t="b">
        <f t="shared" ca="1" si="38"/>
        <v>0</v>
      </c>
      <c r="AB2386" s="305"/>
    </row>
    <row r="2387" spans="1:28" x14ac:dyDescent="0.25">
      <c r="A2387" s="281" t="str">
        <f ca="1">no.</f>
        <v/>
      </c>
      <c r="B2387" s="281"/>
      <c r="C2387" s="282"/>
      <c r="D2387" s="282"/>
      <c r="E2387" s="282" t="str">
        <f ca="1">position</f>
        <v/>
      </c>
      <c r="F2387" s="282"/>
      <c r="G2387" s="282"/>
      <c r="H2387" s="282"/>
      <c r="I2387" s="282"/>
      <c r="J2387" s="335"/>
      <c r="K2387" s="282"/>
      <c r="L2387" s="282"/>
      <c r="M2387" s="282"/>
      <c r="N2387" s="282"/>
      <c r="O2387" s="281"/>
      <c r="P2387" s="360" t="str">
        <f ca="1">rescore_patient</f>
        <v/>
      </c>
      <c r="Q2387" s="330" t="str">
        <f ca="1">quantity</f>
        <v/>
      </c>
      <c r="R2387" s="281"/>
      <c r="S2387" s="282"/>
      <c r="T2387" s="282"/>
      <c r="U2387" s="282"/>
      <c r="V2387" s="305"/>
      <c r="W2387" s="305"/>
      <c r="X2387" s="305"/>
      <c r="Y2387" s="282"/>
      <c r="Z2387" s="282" t="e" vm="1">
        <f ca="1">_xlfn.IFS(AND(ISNUMBER(SEARCH("N?m l*", CUSTOMER[[#This Row],[Service Type]], 1)), CUSTOMER[[#This Row],[Count ST]] = TRUE), CUSTOMER[[#This Row],[Quantity]], AND($Y$10:$Y2387 = TRUE, COUNTIFS($H$10:$H2387, CUSTOMER[[#This Row],[Booking]], $J$10:$J2387, CUSTOMER[[#This Row],[Order Date]], $F$10:$F2387, "&lt;&gt;"&amp;"N?m l*")=1), 1, TRUE,  "")</f>
        <v>#NAME?</v>
      </c>
      <c r="AA2387" s="282" t="b">
        <f t="shared" ca="1" si="38"/>
        <v>0</v>
      </c>
      <c r="AB2387" s="305"/>
    </row>
    <row r="2388" spans="1:28" x14ac:dyDescent="0.25">
      <c r="A2388" s="281" t="str">
        <f ca="1">no.</f>
        <v/>
      </c>
      <c r="B2388" s="281"/>
      <c r="C2388" s="282"/>
      <c r="D2388" s="282"/>
      <c r="E2388" s="282" t="str">
        <f ca="1">position</f>
        <v/>
      </c>
      <c r="F2388" s="282"/>
      <c r="G2388" s="282"/>
      <c r="H2388" s="282"/>
      <c r="I2388" s="282"/>
      <c r="J2388" s="335"/>
      <c r="K2388" s="282"/>
      <c r="L2388" s="282"/>
      <c r="M2388" s="282"/>
      <c r="N2388" s="282"/>
      <c r="O2388" s="281"/>
      <c r="P2388" s="360" t="str">
        <f ca="1">rescore_patient</f>
        <v/>
      </c>
      <c r="Q2388" s="330" t="str">
        <f ca="1">quantity</f>
        <v/>
      </c>
      <c r="R2388" s="281"/>
      <c r="S2388" s="282"/>
      <c r="T2388" s="282"/>
      <c r="U2388" s="282"/>
      <c r="V2388" s="305"/>
      <c r="W2388" s="305"/>
      <c r="X2388" s="305"/>
      <c r="Y2388" s="282"/>
      <c r="Z2388" s="282" t="e" vm="1">
        <f ca="1">_xlfn.IFS(AND(ISNUMBER(SEARCH("N?m l*", CUSTOMER[[#This Row],[Service Type]], 1)), CUSTOMER[[#This Row],[Count ST]] = TRUE), CUSTOMER[[#This Row],[Quantity]], AND($Y$10:$Y2388 = TRUE, COUNTIFS($H$10:$H2388, CUSTOMER[[#This Row],[Booking]], $J$10:$J2388, CUSTOMER[[#This Row],[Order Date]], $F$10:$F2388, "&lt;&gt;"&amp;"N?m l*")=1), 1, TRUE,  "")</f>
        <v>#NAME?</v>
      </c>
      <c r="AA2388" s="282" t="b">
        <f t="shared" ca="1" si="38"/>
        <v>0</v>
      </c>
      <c r="AB2388" s="305"/>
    </row>
    <row r="2389" spans="1:28" x14ac:dyDescent="0.25">
      <c r="A2389" s="281" t="str">
        <f ca="1">no.</f>
        <v/>
      </c>
      <c r="B2389" s="281"/>
      <c r="C2389" s="282"/>
      <c r="D2389" s="282"/>
      <c r="E2389" s="282" t="str">
        <f ca="1">position</f>
        <v/>
      </c>
      <c r="F2389" s="282"/>
      <c r="G2389" s="282"/>
      <c r="H2389" s="282"/>
      <c r="I2389" s="282"/>
      <c r="J2389" s="335"/>
      <c r="K2389" s="282"/>
      <c r="L2389" s="282"/>
      <c r="M2389" s="282"/>
      <c r="N2389" s="282"/>
      <c r="O2389" s="281"/>
      <c r="P2389" s="360" t="str">
        <f ca="1">rescore_patient</f>
        <v/>
      </c>
      <c r="Q2389" s="330" t="str">
        <f ca="1">quantity</f>
        <v/>
      </c>
      <c r="R2389" s="281"/>
      <c r="S2389" s="282"/>
      <c r="T2389" s="282"/>
      <c r="U2389" s="282"/>
      <c r="V2389" s="305"/>
      <c r="W2389" s="305"/>
      <c r="X2389" s="305"/>
      <c r="Y2389" s="282"/>
      <c r="Z2389" s="282" t="e" vm="1">
        <f ca="1">_xlfn.IFS(AND(ISNUMBER(SEARCH("N?m l*", CUSTOMER[[#This Row],[Service Type]], 1)), CUSTOMER[[#This Row],[Count ST]] = TRUE), CUSTOMER[[#This Row],[Quantity]], AND($Y$10:$Y2389 = TRUE, COUNTIFS($H$10:$H2389, CUSTOMER[[#This Row],[Booking]], $J$10:$J2389, CUSTOMER[[#This Row],[Order Date]], $F$10:$F2389, "&lt;&gt;"&amp;"N?m l*")=1), 1, TRUE,  "")</f>
        <v>#NAME?</v>
      </c>
      <c r="AA2389" s="282" t="b">
        <f t="shared" ca="1" si="38"/>
        <v>0</v>
      </c>
      <c r="AB2389" s="305"/>
    </row>
    <row r="2390" spans="1:28" x14ac:dyDescent="0.25">
      <c r="A2390" s="281" t="str">
        <f ca="1">no.</f>
        <v/>
      </c>
      <c r="B2390" s="281"/>
      <c r="C2390" s="282"/>
      <c r="D2390" s="282"/>
      <c r="E2390" s="282" t="str">
        <f ca="1">position</f>
        <v/>
      </c>
      <c r="F2390" s="282"/>
      <c r="G2390" s="282"/>
      <c r="H2390" s="282"/>
      <c r="I2390" s="282"/>
      <c r="J2390" s="335"/>
      <c r="K2390" s="282"/>
      <c r="L2390" s="282"/>
      <c r="M2390" s="282"/>
      <c r="N2390" s="282"/>
      <c r="O2390" s="281"/>
      <c r="P2390" s="360" t="str">
        <f ca="1">rescore_patient</f>
        <v/>
      </c>
      <c r="Q2390" s="330" t="str">
        <f ca="1">quantity</f>
        <v/>
      </c>
      <c r="R2390" s="281"/>
      <c r="S2390" s="282"/>
      <c r="T2390" s="282"/>
      <c r="U2390" s="282"/>
      <c r="V2390" s="305"/>
      <c r="W2390" s="305"/>
      <c r="X2390" s="305"/>
      <c r="Y2390" s="282"/>
      <c r="Z2390" s="282" t="e" vm="1">
        <f ca="1">_xlfn.IFS(AND(ISNUMBER(SEARCH("N?m l*", CUSTOMER[[#This Row],[Service Type]], 1)), CUSTOMER[[#This Row],[Count ST]] = TRUE), CUSTOMER[[#This Row],[Quantity]], AND($Y$10:$Y2390 = TRUE, COUNTIFS($H$10:$H2390, CUSTOMER[[#This Row],[Booking]], $J$10:$J2390, CUSTOMER[[#This Row],[Order Date]], $F$10:$F2390, "&lt;&gt;"&amp;"N?m l*")=1), 1, TRUE,  "")</f>
        <v>#NAME?</v>
      </c>
      <c r="AA2390" s="282" t="b">
        <f t="shared" ca="1" si="38"/>
        <v>0</v>
      </c>
      <c r="AB2390" s="305"/>
    </row>
    <row r="2391" spans="1:28" x14ac:dyDescent="0.25">
      <c r="A2391" s="281" t="str">
        <f ca="1">no.</f>
        <v/>
      </c>
      <c r="B2391" s="281"/>
      <c r="C2391" s="282"/>
      <c r="D2391" s="282"/>
      <c r="E2391" s="282" t="str">
        <f ca="1">position</f>
        <v/>
      </c>
      <c r="F2391" s="282"/>
      <c r="G2391" s="282"/>
      <c r="H2391" s="282"/>
      <c r="I2391" s="282"/>
      <c r="J2391" s="335"/>
      <c r="K2391" s="282"/>
      <c r="L2391" s="282"/>
      <c r="M2391" s="282"/>
      <c r="N2391" s="282"/>
      <c r="O2391" s="281"/>
      <c r="P2391" s="360" t="str">
        <f ca="1">rescore_patient</f>
        <v/>
      </c>
      <c r="Q2391" s="330" t="str">
        <f ca="1">quantity</f>
        <v/>
      </c>
      <c r="R2391" s="281"/>
      <c r="S2391" s="282"/>
      <c r="T2391" s="282"/>
      <c r="U2391" s="282"/>
      <c r="V2391" s="305"/>
      <c r="W2391" s="305"/>
      <c r="X2391" s="305"/>
      <c r="Y2391" s="282"/>
      <c r="Z2391" s="282" t="e" vm="1">
        <f ca="1">_xlfn.IFS(AND(ISNUMBER(SEARCH("N?m l*", CUSTOMER[[#This Row],[Service Type]], 1)), CUSTOMER[[#This Row],[Count ST]] = TRUE), CUSTOMER[[#This Row],[Quantity]], AND($Y$10:$Y2391 = TRUE, COUNTIFS($H$10:$H2391, CUSTOMER[[#This Row],[Booking]], $J$10:$J2391, CUSTOMER[[#This Row],[Order Date]], $F$10:$F2391, "&lt;&gt;"&amp;"N?m l*")=1), 1, TRUE,  "")</f>
        <v>#NAME?</v>
      </c>
      <c r="AA2391" s="282" t="b">
        <f t="shared" ca="1" si="38"/>
        <v>0</v>
      </c>
      <c r="AB2391" s="305"/>
    </row>
    <row r="2392" spans="1:28" x14ac:dyDescent="0.25">
      <c r="A2392" s="281" t="str">
        <f ca="1">no.</f>
        <v/>
      </c>
      <c r="B2392" s="281"/>
      <c r="C2392" s="282"/>
      <c r="D2392" s="282"/>
      <c r="E2392" s="282" t="str">
        <f ca="1">position</f>
        <v/>
      </c>
      <c r="F2392" s="282"/>
      <c r="G2392" s="282"/>
      <c r="H2392" s="282"/>
      <c r="I2392" s="282"/>
      <c r="J2392" s="335"/>
      <c r="K2392" s="282"/>
      <c r="L2392" s="282"/>
      <c r="M2392" s="282"/>
      <c r="N2392" s="282"/>
      <c r="O2392" s="281"/>
      <c r="P2392" s="360" t="str">
        <f ca="1">rescore_patient</f>
        <v/>
      </c>
      <c r="Q2392" s="330" t="str">
        <f ca="1">quantity</f>
        <v/>
      </c>
      <c r="R2392" s="281"/>
      <c r="S2392" s="282"/>
      <c r="T2392" s="282"/>
      <c r="U2392" s="282"/>
      <c r="V2392" s="305"/>
      <c r="W2392" s="305"/>
      <c r="X2392" s="305"/>
      <c r="Y2392" s="282"/>
      <c r="Z2392" s="282" t="e" vm="1">
        <f ca="1">_xlfn.IFS(AND(ISNUMBER(SEARCH("N?m l*", CUSTOMER[[#This Row],[Service Type]], 1)), CUSTOMER[[#This Row],[Count ST]] = TRUE), CUSTOMER[[#This Row],[Quantity]], AND($Y$10:$Y2392 = TRUE, COUNTIFS($H$10:$H2392, CUSTOMER[[#This Row],[Booking]], $J$10:$J2392, CUSTOMER[[#This Row],[Order Date]], $F$10:$F2392, "&lt;&gt;"&amp;"N?m l*")=1), 1, TRUE,  "")</f>
        <v>#NAME?</v>
      </c>
      <c r="AA2392" s="282" t="b">
        <f t="shared" ca="1" si="38"/>
        <v>0</v>
      </c>
      <c r="AB2392" s="305"/>
    </row>
    <row r="2393" spans="1:28" x14ac:dyDescent="0.25">
      <c r="A2393" s="281" t="str">
        <f ca="1">no.</f>
        <v/>
      </c>
      <c r="B2393" s="281"/>
      <c r="C2393" s="282"/>
      <c r="D2393" s="282"/>
      <c r="E2393" s="282" t="str">
        <f ca="1">position</f>
        <v/>
      </c>
      <c r="F2393" s="282"/>
      <c r="G2393" s="282"/>
      <c r="H2393" s="282"/>
      <c r="I2393" s="282"/>
      <c r="J2393" s="335"/>
      <c r="K2393" s="282"/>
      <c r="L2393" s="282"/>
      <c r="M2393" s="282"/>
      <c r="N2393" s="282"/>
      <c r="O2393" s="281"/>
      <c r="P2393" s="360" t="str">
        <f ca="1">rescore_patient</f>
        <v/>
      </c>
      <c r="Q2393" s="330" t="str">
        <f ca="1">quantity</f>
        <v/>
      </c>
      <c r="R2393" s="281"/>
      <c r="S2393" s="282"/>
      <c r="T2393" s="282"/>
      <c r="U2393" s="282"/>
      <c r="V2393" s="305"/>
      <c r="W2393" s="305"/>
      <c r="X2393" s="305"/>
      <c r="Y2393" s="282"/>
      <c r="Z2393" s="282" t="e" vm="1">
        <f ca="1">_xlfn.IFS(AND(ISNUMBER(SEARCH("N?m l*", CUSTOMER[[#This Row],[Service Type]], 1)), CUSTOMER[[#This Row],[Count ST]] = TRUE), CUSTOMER[[#This Row],[Quantity]], AND($Y$10:$Y2393 = TRUE, COUNTIFS($H$10:$H2393, CUSTOMER[[#This Row],[Booking]], $J$10:$J2393, CUSTOMER[[#This Row],[Order Date]], $F$10:$F2393, "&lt;&gt;"&amp;"N?m l*")=1), 1, TRUE,  "")</f>
        <v>#NAME?</v>
      </c>
      <c r="AA2393" s="282" t="b">
        <f t="shared" ca="1" si="38"/>
        <v>0</v>
      </c>
      <c r="AB2393" s="305"/>
    </row>
    <row r="2394" spans="1:28" x14ac:dyDescent="0.25">
      <c r="A2394" s="281" t="str">
        <f ca="1">no.</f>
        <v/>
      </c>
      <c r="B2394" s="281"/>
      <c r="C2394" s="282"/>
      <c r="D2394" s="282"/>
      <c r="E2394" s="282" t="str">
        <f ca="1">position</f>
        <v/>
      </c>
      <c r="F2394" s="282"/>
      <c r="G2394" s="282"/>
      <c r="H2394" s="282"/>
      <c r="I2394" s="282"/>
      <c r="J2394" s="335"/>
      <c r="K2394" s="282"/>
      <c r="L2394" s="282"/>
      <c r="M2394" s="282"/>
      <c r="N2394" s="282"/>
      <c r="O2394" s="281"/>
      <c r="P2394" s="360" t="str">
        <f ca="1">rescore_patient</f>
        <v/>
      </c>
      <c r="Q2394" s="330" t="str">
        <f ca="1">quantity</f>
        <v/>
      </c>
      <c r="R2394" s="281"/>
      <c r="S2394" s="282"/>
      <c r="T2394" s="282"/>
      <c r="U2394" s="282"/>
      <c r="V2394" s="305"/>
      <c r="W2394" s="305"/>
      <c r="X2394" s="305"/>
      <c r="Y2394" s="282"/>
      <c r="Z2394" s="282" t="e" vm="1">
        <f ca="1">_xlfn.IFS(AND(ISNUMBER(SEARCH("N?m l*", CUSTOMER[[#This Row],[Service Type]], 1)), CUSTOMER[[#This Row],[Count ST]] = TRUE), CUSTOMER[[#This Row],[Quantity]], AND($Y$10:$Y2394 = TRUE, COUNTIFS($H$10:$H2394, CUSTOMER[[#This Row],[Booking]], $J$10:$J2394, CUSTOMER[[#This Row],[Order Date]], $F$10:$F2394, "&lt;&gt;"&amp;"N?m l*")=1), 1, TRUE,  "")</f>
        <v>#NAME?</v>
      </c>
      <c r="AA2394" s="282" t="b">
        <f t="shared" ca="1" si="38"/>
        <v>0</v>
      </c>
      <c r="AB2394" s="305"/>
    </row>
    <row r="2395" spans="1:28" x14ac:dyDescent="0.25">
      <c r="A2395" s="281" t="str">
        <f ca="1">no.</f>
        <v/>
      </c>
      <c r="B2395" s="281"/>
      <c r="C2395" s="282"/>
      <c r="D2395" s="282"/>
      <c r="E2395" s="282" t="str">
        <f ca="1">position</f>
        <v/>
      </c>
      <c r="F2395" s="282"/>
      <c r="G2395" s="282"/>
      <c r="H2395" s="282"/>
      <c r="I2395" s="282"/>
      <c r="J2395" s="335"/>
      <c r="K2395" s="282"/>
      <c r="L2395" s="282"/>
      <c r="M2395" s="282"/>
      <c r="N2395" s="282"/>
      <c r="O2395" s="281"/>
      <c r="P2395" s="360" t="str">
        <f ca="1">rescore_patient</f>
        <v/>
      </c>
      <c r="Q2395" s="330" t="str">
        <f ca="1">quantity</f>
        <v/>
      </c>
      <c r="R2395" s="281"/>
      <c r="S2395" s="282"/>
      <c r="T2395" s="282"/>
      <c r="U2395" s="282"/>
      <c r="V2395" s="305"/>
      <c r="W2395" s="305"/>
      <c r="X2395" s="305"/>
      <c r="Y2395" s="282"/>
      <c r="Z2395" s="282" t="e" vm="1">
        <f ca="1">_xlfn.IFS(AND(ISNUMBER(SEARCH("N?m l*", CUSTOMER[[#This Row],[Service Type]], 1)), CUSTOMER[[#This Row],[Count ST]] = TRUE), CUSTOMER[[#This Row],[Quantity]], AND($Y$10:$Y2395 = TRUE, COUNTIFS($H$10:$H2395, CUSTOMER[[#This Row],[Booking]], $J$10:$J2395, CUSTOMER[[#This Row],[Order Date]], $F$10:$F2395, "&lt;&gt;"&amp;"N?m l*")=1), 1, TRUE,  "")</f>
        <v>#NAME?</v>
      </c>
      <c r="AA2395" s="282" t="b">
        <f t="shared" ca="1" si="38"/>
        <v>0</v>
      </c>
      <c r="AB2395" s="305"/>
    </row>
    <row r="2396" spans="1:28" x14ac:dyDescent="0.25">
      <c r="A2396" s="281" t="str">
        <f ca="1">no.</f>
        <v/>
      </c>
      <c r="B2396" s="281"/>
      <c r="C2396" s="282"/>
      <c r="D2396" s="282"/>
      <c r="E2396" s="282" t="str">
        <f ca="1">position</f>
        <v/>
      </c>
      <c r="F2396" s="282"/>
      <c r="G2396" s="282"/>
      <c r="H2396" s="282"/>
      <c r="I2396" s="282"/>
      <c r="J2396" s="335"/>
      <c r="K2396" s="282"/>
      <c r="L2396" s="282"/>
      <c r="M2396" s="282"/>
      <c r="N2396" s="282"/>
      <c r="O2396" s="281"/>
      <c r="P2396" s="360" t="str">
        <f ca="1">rescore_patient</f>
        <v/>
      </c>
      <c r="Q2396" s="330" t="str">
        <f ca="1">quantity</f>
        <v/>
      </c>
      <c r="R2396" s="281"/>
      <c r="S2396" s="282"/>
      <c r="T2396" s="282"/>
      <c r="U2396" s="282"/>
      <c r="V2396" s="305"/>
      <c r="W2396" s="305"/>
      <c r="X2396" s="305"/>
      <c r="Y2396" s="282"/>
      <c r="Z2396" s="282" t="e" vm="1">
        <f ca="1">_xlfn.IFS(AND(ISNUMBER(SEARCH("N?m l*", CUSTOMER[[#This Row],[Service Type]], 1)), CUSTOMER[[#This Row],[Count ST]] = TRUE), CUSTOMER[[#This Row],[Quantity]], AND($Y$10:$Y2396 = TRUE, COUNTIFS($H$10:$H2396, CUSTOMER[[#This Row],[Booking]], $J$10:$J2396, CUSTOMER[[#This Row],[Order Date]], $F$10:$F2396, "&lt;&gt;"&amp;"N?m l*")=1), 1, TRUE,  "")</f>
        <v>#NAME?</v>
      </c>
      <c r="AA2396" s="282" t="b">
        <f t="shared" ca="1" si="38"/>
        <v>0</v>
      </c>
      <c r="AB2396" s="305"/>
    </row>
    <row r="2397" spans="1:28" x14ac:dyDescent="0.25">
      <c r="A2397" s="281" t="str">
        <f ca="1">no.</f>
        <v/>
      </c>
      <c r="B2397" s="281"/>
      <c r="C2397" s="282"/>
      <c r="D2397" s="282"/>
      <c r="E2397" s="282" t="str">
        <f ca="1">position</f>
        <v/>
      </c>
      <c r="F2397" s="282"/>
      <c r="G2397" s="282"/>
      <c r="H2397" s="282"/>
      <c r="I2397" s="282"/>
      <c r="J2397" s="335"/>
      <c r="K2397" s="282"/>
      <c r="L2397" s="282"/>
      <c r="M2397" s="282"/>
      <c r="N2397" s="282"/>
      <c r="O2397" s="281"/>
      <c r="P2397" s="360" t="str">
        <f ca="1">rescore_patient</f>
        <v/>
      </c>
      <c r="Q2397" s="330" t="str">
        <f ca="1">quantity</f>
        <v/>
      </c>
      <c r="R2397" s="281"/>
      <c r="S2397" s="282"/>
      <c r="T2397" s="282"/>
      <c r="U2397" s="282"/>
      <c r="V2397" s="305"/>
      <c r="W2397" s="305"/>
      <c r="X2397" s="305"/>
      <c r="Y2397" s="282"/>
      <c r="Z2397" s="282" t="e" vm="1">
        <f ca="1">_xlfn.IFS(AND(ISNUMBER(SEARCH("N?m l*", CUSTOMER[[#This Row],[Service Type]], 1)), CUSTOMER[[#This Row],[Count ST]] = TRUE), CUSTOMER[[#This Row],[Quantity]], AND($Y$10:$Y2397 = TRUE, COUNTIFS($H$10:$H2397, CUSTOMER[[#This Row],[Booking]], $J$10:$J2397, CUSTOMER[[#This Row],[Order Date]], $F$10:$F2397, "&lt;&gt;"&amp;"N?m l*")=1), 1, TRUE,  "")</f>
        <v>#NAME?</v>
      </c>
      <c r="AA2397" s="282" t="b">
        <f t="shared" ca="1" si="38"/>
        <v>0</v>
      </c>
      <c r="AB2397" s="305"/>
    </row>
    <row r="2398" spans="1:28" x14ac:dyDescent="0.25">
      <c r="A2398" s="281" t="str">
        <f ca="1">no.</f>
        <v/>
      </c>
      <c r="B2398" s="281"/>
      <c r="C2398" s="282"/>
      <c r="D2398" s="282"/>
      <c r="E2398" s="282" t="str">
        <f ca="1">position</f>
        <v/>
      </c>
      <c r="F2398" s="282"/>
      <c r="G2398" s="282"/>
      <c r="H2398" s="282"/>
      <c r="I2398" s="282"/>
      <c r="J2398" s="335"/>
      <c r="K2398" s="282"/>
      <c r="L2398" s="282"/>
      <c r="M2398" s="282"/>
      <c r="N2398" s="282"/>
      <c r="O2398" s="281"/>
      <c r="P2398" s="360" t="str">
        <f ca="1">rescore_patient</f>
        <v/>
      </c>
      <c r="Q2398" s="330" t="str">
        <f ca="1">quantity</f>
        <v/>
      </c>
      <c r="R2398" s="281"/>
      <c r="S2398" s="282"/>
      <c r="T2398" s="282"/>
      <c r="U2398" s="282"/>
      <c r="V2398" s="305"/>
      <c r="W2398" s="305"/>
      <c r="X2398" s="305"/>
      <c r="Y2398" s="282"/>
      <c r="Z2398" s="282" t="e" vm="1">
        <f ca="1">_xlfn.IFS(AND(ISNUMBER(SEARCH("N?m l*", CUSTOMER[[#This Row],[Service Type]], 1)), CUSTOMER[[#This Row],[Count ST]] = TRUE), CUSTOMER[[#This Row],[Quantity]], AND($Y$10:$Y2398 = TRUE, COUNTIFS($H$10:$H2398, CUSTOMER[[#This Row],[Booking]], $J$10:$J2398, CUSTOMER[[#This Row],[Order Date]], $F$10:$F2398, "&lt;&gt;"&amp;"N?m l*")=1), 1, TRUE,  "")</f>
        <v>#NAME?</v>
      </c>
      <c r="AA2398" s="282" t="b">
        <f t="shared" ca="1" si="38"/>
        <v>0</v>
      </c>
      <c r="AB2398" s="305"/>
    </row>
    <row r="2399" spans="1:28" x14ac:dyDescent="0.25">
      <c r="A2399" s="281" t="str">
        <f ca="1">no.</f>
        <v/>
      </c>
      <c r="B2399" s="281"/>
      <c r="C2399" s="282"/>
      <c r="D2399" s="282"/>
      <c r="E2399" s="282" t="str">
        <f ca="1">position</f>
        <v/>
      </c>
      <c r="F2399" s="282"/>
      <c r="G2399" s="282"/>
      <c r="H2399" s="282"/>
      <c r="I2399" s="282"/>
      <c r="J2399" s="335"/>
      <c r="K2399" s="282"/>
      <c r="L2399" s="282"/>
      <c r="M2399" s="282"/>
      <c r="N2399" s="282"/>
      <c r="O2399" s="281"/>
      <c r="P2399" s="360" t="str">
        <f ca="1">rescore_patient</f>
        <v/>
      </c>
      <c r="Q2399" s="330" t="str">
        <f ca="1">quantity</f>
        <v/>
      </c>
      <c r="R2399" s="281"/>
      <c r="S2399" s="282"/>
      <c r="T2399" s="282"/>
      <c r="U2399" s="282"/>
      <c r="V2399" s="305"/>
      <c r="W2399" s="305"/>
      <c r="X2399" s="305"/>
      <c r="Y2399" s="282"/>
      <c r="Z2399" s="282" t="e" vm="1">
        <f ca="1">_xlfn.IFS(AND(ISNUMBER(SEARCH("N?m l*", CUSTOMER[[#This Row],[Service Type]], 1)), CUSTOMER[[#This Row],[Count ST]] = TRUE), CUSTOMER[[#This Row],[Quantity]], AND($Y$10:$Y2399 = TRUE, COUNTIFS($H$10:$H2399, CUSTOMER[[#This Row],[Booking]], $J$10:$J2399, CUSTOMER[[#This Row],[Order Date]], $F$10:$F2399, "&lt;&gt;"&amp;"N?m l*")=1), 1, TRUE,  "")</f>
        <v>#NAME?</v>
      </c>
      <c r="AA2399" s="282" t="b">
        <f t="shared" ca="1" si="38"/>
        <v>0</v>
      </c>
      <c r="AB2399" s="305"/>
    </row>
    <row r="2400" spans="1:28" x14ac:dyDescent="0.25">
      <c r="A2400" s="281" t="str">
        <f ca="1">no.</f>
        <v/>
      </c>
      <c r="B2400" s="281"/>
      <c r="C2400" s="282"/>
      <c r="D2400" s="282"/>
      <c r="E2400" s="282" t="str">
        <f ca="1">position</f>
        <v/>
      </c>
      <c r="F2400" s="282"/>
      <c r="G2400" s="282"/>
      <c r="H2400" s="282"/>
      <c r="I2400" s="282"/>
      <c r="J2400" s="335"/>
      <c r="K2400" s="282"/>
      <c r="L2400" s="282"/>
      <c r="M2400" s="282"/>
      <c r="N2400" s="282"/>
      <c r="O2400" s="281"/>
      <c r="P2400" s="360" t="str">
        <f ca="1">rescore_patient</f>
        <v/>
      </c>
      <c r="Q2400" s="330" t="str">
        <f ca="1">quantity</f>
        <v/>
      </c>
      <c r="R2400" s="281"/>
      <c r="S2400" s="282"/>
      <c r="T2400" s="282"/>
      <c r="U2400" s="282"/>
      <c r="V2400" s="305"/>
      <c r="W2400" s="305"/>
      <c r="X2400" s="305"/>
      <c r="Y2400" s="282"/>
      <c r="Z2400" s="282" t="e" vm="1">
        <f ca="1">_xlfn.IFS(AND(ISNUMBER(SEARCH("N?m l*", CUSTOMER[[#This Row],[Service Type]], 1)), CUSTOMER[[#This Row],[Count ST]] = TRUE), CUSTOMER[[#This Row],[Quantity]], AND($Y$10:$Y2400 = TRUE, COUNTIFS($H$10:$H2400, CUSTOMER[[#This Row],[Booking]], $J$10:$J2400, CUSTOMER[[#This Row],[Order Date]], $F$10:$F2400, "&lt;&gt;"&amp;"N?m l*")=1), 1, TRUE,  "")</f>
        <v>#NAME?</v>
      </c>
      <c r="AA2400" s="282" t="b">
        <f t="shared" ca="1" si="38"/>
        <v>0</v>
      </c>
      <c r="AB2400" s="305"/>
    </row>
    <row r="2401" spans="1:28" x14ac:dyDescent="0.25">
      <c r="A2401" s="281" t="str">
        <f ca="1">no.</f>
        <v/>
      </c>
      <c r="B2401" s="281"/>
      <c r="C2401" s="282"/>
      <c r="D2401" s="282"/>
      <c r="E2401" s="282" t="str">
        <f ca="1">position</f>
        <v/>
      </c>
      <c r="F2401" s="282"/>
      <c r="G2401" s="282"/>
      <c r="H2401" s="282"/>
      <c r="I2401" s="282"/>
      <c r="J2401" s="335"/>
      <c r="K2401" s="282"/>
      <c r="L2401" s="282"/>
      <c r="M2401" s="282"/>
      <c r="N2401" s="282"/>
      <c r="O2401" s="281"/>
      <c r="P2401" s="360" t="str">
        <f ca="1">rescore_patient</f>
        <v/>
      </c>
      <c r="Q2401" s="330" t="str">
        <f ca="1">quantity</f>
        <v/>
      </c>
      <c r="R2401" s="281"/>
      <c r="S2401" s="282"/>
      <c r="T2401" s="282"/>
      <c r="U2401" s="282"/>
      <c r="V2401" s="305"/>
      <c r="W2401" s="305"/>
      <c r="X2401" s="305"/>
      <c r="Y2401" s="282"/>
      <c r="Z2401" s="282" t="e" vm="1">
        <f ca="1">_xlfn.IFS(AND(ISNUMBER(SEARCH("N?m l*", CUSTOMER[[#This Row],[Service Type]], 1)), CUSTOMER[[#This Row],[Count ST]] = TRUE), CUSTOMER[[#This Row],[Quantity]], AND($Y$10:$Y2401 = TRUE, COUNTIFS($H$10:$H2401, CUSTOMER[[#This Row],[Booking]], $J$10:$J2401, CUSTOMER[[#This Row],[Order Date]], $F$10:$F2401, "&lt;&gt;"&amp;"N?m l*")=1), 1, TRUE,  "")</f>
        <v>#NAME?</v>
      </c>
      <c r="AA2401" s="282" t="b">
        <f t="shared" ca="1" si="38"/>
        <v>0</v>
      </c>
      <c r="AB2401" s="305"/>
    </row>
    <row r="2402" spans="1:28" x14ac:dyDescent="0.25">
      <c r="A2402" s="281" t="str">
        <f ca="1">no.</f>
        <v/>
      </c>
      <c r="B2402" s="281"/>
      <c r="C2402" s="282"/>
      <c r="D2402" s="282"/>
      <c r="E2402" s="282" t="str">
        <f ca="1">position</f>
        <v/>
      </c>
      <c r="F2402" s="282"/>
      <c r="G2402" s="282"/>
      <c r="H2402" s="282"/>
      <c r="I2402" s="282"/>
      <c r="J2402" s="335"/>
      <c r="K2402" s="282"/>
      <c r="L2402" s="282"/>
      <c r="M2402" s="282"/>
      <c r="N2402" s="282"/>
      <c r="O2402" s="281"/>
      <c r="P2402" s="360" t="str">
        <f ca="1">rescore_patient</f>
        <v/>
      </c>
      <c r="Q2402" s="330" t="str">
        <f ca="1">quantity</f>
        <v/>
      </c>
      <c r="R2402" s="281"/>
      <c r="S2402" s="282"/>
      <c r="T2402" s="282"/>
      <c r="U2402" s="282"/>
      <c r="V2402" s="305"/>
      <c r="W2402" s="305"/>
      <c r="X2402" s="305"/>
      <c r="Y2402" s="282"/>
      <c r="Z2402" s="282" t="e" vm="1">
        <f ca="1">_xlfn.IFS(AND(ISNUMBER(SEARCH("N?m l*", CUSTOMER[[#This Row],[Service Type]], 1)), CUSTOMER[[#This Row],[Count ST]] = TRUE), CUSTOMER[[#This Row],[Quantity]], AND($Y$10:$Y2402 = TRUE, COUNTIFS($H$10:$H2402, CUSTOMER[[#This Row],[Booking]], $J$10:$J2402, CUSTOMER[[#This Row],[Order Date]], $F$10:$F2402, "&lt;&gt;"&amp;"N?m l*")=1), 1, TRUE,  "")</f>
        <v>#NAME?</v>
      </c>
      <c r="AA2402" s="282" t="b">
        <f t="shared" ca="1" si="38"/>
        <v>0</v>
      </c>
      <c r="AB2402" s="305"/>
    </row>
    <row r="2403" spans="1:28" x14ac:dyDescent="0.25">
      <c r="A2403" s="281" t="str">
        <f ca="1">no.</f>
        <v/>
      </c>
      <c r="B2403" s="281"/>
      <c r="C2403" s="282"/>
      <c r="D2403" s="282"/>
      <c r="E2403" s="282" t="str">
        <f ca="1">position</f>
        <v/>
      </c>
      <c r="F2403" s="282"/>
      <c r="G2403" s="282"/>
      <c r="H2403" s="282"/>
      <c r="I2403" s="282"/>
      <c r="J2403" s="335"/>
      <c r="K2403" s="282"/>
      <c r="L2403" s="282"/>
      <c r="M2403" s="282"/>
      <c r="N2403" s="282"/>
      <c r="O2403" s="281"/>
      <c r="P2403" s="360" t="str">
        <f ca="1">rescore_patient</f>
        <v/>
      </c>
      <c r="Q2403" s="330" t="str">
        <f ca="1">quantity</f>
        <v/>
      </c>
      <c r="R2403" s="281"/>
      <c r="S2403" s="282"/>
      <c r="T2403" s="282"/>
      <c r="U2403" s="282"/>
      <c r="V2403" s="305"/>
      <c r="W2403" s="305"/>
      <c r="X2403" s="305"/>
      <c r="Y2403" s="282"/>
      <c r="Z2403" s="282" t="e" vm="1">
        <f ca="1">_xlfn.IFS(AND(ISNUMBER(SEARCH("N?m l*", CUSTOMER[[#This Row],[Service Type]], 1)), CUSTOMER[[#This Row],[Count ST]] = TRUE), CUSTOMER[[#This Row],[Quantity]], AND($Y$10:$Y2403 = TRUE, COUNTIFS($H$10:$H2403, CUSTOMER[[#This Row],[Booking]], $J$10:$J2403, CUSTOMER[[#This Row],[Order Date]], $F$10:$F2403, "&lt;&gt;"&amp;"N?m l*")=1), 1, TRUE,  "")</f>
        <v>#NAME?</v>
      </c>
      <c r="AA2403" s="282" t="b">
        <f t="shared" ca="1" si="38"/>
        <v>0</v>
      </c>
      <c r="AB2403" s="305"/>
    </row>
    <row r="2404" spans="1:28" x14ac:dyDescent="0.25">
      <c r="A2404" s="281" t="str">
        <f ca="1">no.</f>
        <v/>
      </c>
      <c r="B2404" s="281"/>
      <c r="C2404" s="282"/>
      <c r="D2404" s="282"/>
      <c r="E2404" s="282" t="str">
        <f ca="1">position</f>
        <v/>
      </c>
      <c r="F2404" s="282"/>
      <c r="G2404" s="282"/>
      <c r="H2404" s="282"/>
      <c r="I2404" s="282"/>
      <c r="J2404" s="335"/>
      <c r="K2404" s="282"/>
      <c r="L2404" s="282"/>
      <c r="M2404" s="282"/>
      <c r="N2404" s="282"/>
      <c r="O2404" s="281"/>
      <c r="P2404" s="360" t="str">
        <f ca="1">rescore_patient</f>
        <v/>
      </c>
      <c r="Q2404" s="330" t="str">
        <f ca="1">quantity</f>
        <v/>
      </c>
      <c r="R2404" s="281"/>
      <c r="S2404" s="282"/>
      <c r="T2404" s="282"/>
      <c r="U2404" s="282"/>
      <c r="V2404" s="305"/>
      <c r="W2404" s="305"/>
      <c r="X2404" s="305"/>
      <c r="Y2404" s="282"/>
      <c r="Z2404" s="282" t="e" vm="1">
        <f ca="1">_xlfn.IFS(AND(ISNUMBER(SEARCH("N?m l*", CUSTOMER[[#This Row],[Service Type]], 1)), CUSTOMER[[#This Row],[Count ST]] = TRUE), CUSTOMER[[#This Row],[Quantity]], AND($Y$10:$Y2404 = TRUE, COUNTIFS($H$10:$H2404, CUSTOMER[[#This Row],[Booking]], $J$10:$J2404, CUSTOMER[[#This Row],[Order Date]], $F$10:$F2404, "&lt;&gt;"&amp;"N?m l*")=1), 1, TRUE,  "")</f>
        <v>#NAME?</v>
      </c>
      <c r="AA2404" s="282" t="b">
        <f t="shared" ca="1" si="38"/>
        <v>0</v>
      </c>
      <c r="AB2404" s="305"/>
    </row>
    <row r="2405" spans="1:28" x14ac:dyDescent="0.25">
      <c r="A2405" s="281" t="str">
        <f ca="1">no.</f>
        <v/>
      </c>
      <c r="B2405" s="281"/>
      <c r="C2405" s="282"/>
      <c r="D2405" s="282"/>
      <c r="E2405" s="282" t="str">
        <f ca="1">position</f>
        <v/>
      </c>
      <c r="F2405" s="282"/>
      <c r="G2405" s="282"/>
      <c r="H2405" s="282"/>
      <c r="I2405" s="282"/>
      <c r="J2405" s="335"/>
      <c r="K2405" s="282"/>
      <c r="L2405" s="282"/>
      <c r="M2405" s="282"/>
      <c r="N2405" s="282"/>
      <c r="O2405" s="281"/>
      <c r="P2405" s="360" t="str">
        <f ca="1">rescore_patient</f>
        <v/>
      </c>
      <c r="Q2405" s="330" t="str">
        <f ca="1">quantity</f>
        <v/>
      </c>
      <c r="R2405" s="281"/>
      <c r="S2405" s="282"/>
      <c r="T2405" s="282"/>
      <c r="U2405" s="282"/>
      <c r="V2405" s="305"/>
      <c r="W2405" s="305"/>
      <c r="X2405" s="305"/>
      <c r="Y2405" s="282"/>
      <c r="Z2405" s="282" t="e" vm="1">
        <f ca="1">_xlfn.IFS(AND(ISNUMBER(SEARCH("N?m l*", CUSTOMER[[#This Row],[Service Type]], 1)), CUSTOMER[[#This Row],[Count ST]] = TRUE), CUSTOMER[[#This Row],[Quantity]], AND($Y$10:$Y2405 = TRUE, COUNTIFS($H$10:$H2405, CUSTOMER[[#This Row],[Booking]], $J$10:$J2405, CUSTOMER[[#This Row],[Order Date]], $F$10:$F2405, "&lt;&gt;"&amp;"N?m l*")=1), 1, TRUE,  "")</f>
        <v>#NAME?</v>
      </c>
      <c r="AA2405" s="282" t="b">
        <f t="shared" ca="1" si="38"/>
        <v>0</v>
      </c>
      <c r="AB2405" s="305"/>
    </row>
    <row r="2406" spans="1:28" x14ac:dyDescent="0.25">
      <c r="A2406" s="281" t="str">
        <f ca="1">no.</f>
        <v/>
      </c>
      <c r="B2406" s="281"/>
      <c r="C2406" s="282"/>
      <c r="D2406" s="282"/>
      <c r="E2406" s="282" t="str">
        <f ca="1">position</f>
        <v/>
      </c>
      <c r="F2406" s="282"/>
      <c r="G2406" s="282"/>
      <c r="H2406" s="282"/>
      <c r="I2406" s="282"/>
      <c r="J2406" s="335"/>
      <c r="K2406" s="282"/>
      <c r="L2406" s="282"/>
      <c r="M2406" s="282"/>
      <c r="N2406" s="282"/>
      <c r="O2406" s="281"/>
      <c r="P2406" s="360" t="str">
        <f ca="1">rescore_patient</f>
        <v/>
      </c>
      <c r="Q2406" s="330" t="str">
        <f ca="1">quantity</f>
        <v/>
      </c>
      <c r="R2406" s="281"/>
      <c r="S2406" s="282"/>
      <c r="T2406" s="282"/>
      <c r="U2406" s="282"/>
      <c r="V2406" s="305"/>
      <c r="W2406" s="305"/>
      <c r="X2406" s="305"/>
      <c r="Y2406" s="282"/>
      <c r="Z2406" s="282" t="e" vm="1">
        <f ca="1">_xlfn.IFS(AND(ISNUMBER(SEARCH("N?m l*", CUSTOMER[[#This Row],[Service Type]], 1)), CUSTOMER[[#This Row],[Count ST]] = TRUE), CUSTOMER[[#This Row],[Quantity]], AND($Y$10:$Y2406 = TRUE, COUNTIFS($H$10:$H2406, CUSTOMER[[#This Row],[Booking]], $J$10:$J2406, CUSTOMER[[#This Row],[Order Date]], $F$10:$F2406, "&lt;&gt;"&amp;"N?m l*")=1), 1, TRUE,  "")</f>
        <v>#NAME?</v>
      </c>
      <c r="AA2406" s="282" t="b">
        <f t="shared" ca="1" si="38"/>
        <v>0</v>
      </c>
      <c r="AB2406" s="305"/>
    </row>
    <row r="2407" spans="1:28" x14ac:dyDescent="0.25">
      <c r="A2407" s="281" t="str">
        <f ca="1">no.</f>
        <v/>
      </c>
      <c r="B2407" s="281"/>
      <c r="C2407" s="282"/>
      <c r="D2407" s="282"/>
      <c r="E2407" s="282" t="str">
        <f ca="1">position</f>
        <v/>
      </c>
      <c r="F2407" s="282"/>
      <c r="G2407" s="282"/>
      <c r="H2407" s="282"/>
      <c r="I2407" s="282"/>
      <c r="J2407" s="335"/>
      <c r="K2407" s="282"/>
      <c r="L2407" s="282"/>
      <c r="M2407" s="282"/>
      <c r="N2407" s="282"/>
      <c r="O2407" s="281"/>
      <c r="P2407" s="360" t="str">
        <f ca="1">rescore_patient</f>
        <v/>
      </c>
      <c r="Q2407" s="330" t="str">
        <f ca="1">quantity</f>
        <v/>
      </c>
      <c r="R2407" s="281"/>
      <c r="S2407" s="282"/>
      <c r="T2407" s="282"/>
      <c r="U2407" s="282"/>
      <c r="V2407" s="305"/>
      <c r="W2407" s="305"/>
      <c r="X2407" s="305"/>
      <c r="Y2407" s="282"/>
      <c r="Z2407" s="282" t="e" vm="1">
        <f ca="1">_xlfn.IFS(AND(ISNUMBER(SEARCH("N?m l*", CUSTOMER[[#This Row],[Service Type]], 1)), CUSTOMER[[#This Row],[Count ST]] = TRUE), CUSTOMER[[#This Row],[Quantity]], AND($Y$10:$Y2407 = TRUE, COUNTIFS($H$10:$H2407, CUSTOMER[[#This Row],[Booking]], $J$10:$J2407, CUSTOMER[[#This Row],[Order Date]], $F$10:$F2407, "&lt;&gt;"&amp;"N?m l*")=1), 1, TRUE,  "")</f>
        <v>#NAME?</v>
      </c>
      <c r="AA2407" s="282" t="b">
        <f t="shared" ca="1" si="38"/>
        <v>0</v>
      </c>
      <c r="AB2407" s="305"/>
    </row>
    <row r="2408" spans="1:28" x14ac:dyDescent="0.25">
      <c r="A2408" s="281" t="str">
        <f ca="1">no.</f>
        <v/>
      </c>
      <c r="B2408" s="281"/>
      <c r="C2408" s="282"/>
      <c r="D2408" s="282"/>
      <c r="E2408" s="282" t="str">
        <f ca="1">position</f>
        <v/>
      </c>
      <c r="F2408" s="282"/>
      <c r="G2408" s="282"/>
      <c r="H2408" s="282"/>
      <c r="I2408" s="282"/>
      <c r="J2408" s="335"/>
      <c r="K2408" s="282"/>
      <c r="L2408" s="282"/>
      <c r="M2408" s="282"/>
      <c r="N2408" s="282"/>
      <c r="O2408" s="281"/>
      <c r="P2408" s="360" t="str">
        <f ca="1">rescore_patient</f>
        <v/>
      </c>
      <c r="Q2408" s="330" t="str">
        <f ca="1">quantity</f>
        <v/>
      </c>
      <c r="R2408" s="281"/>
      <c r="S2408" s="282"/>
      <c r="T2408" s="282"/>
      <c r="U2408" s="282"/>
      <c r="V2408" s="305"/>
      <c r="W2408" s="305"/>
      <c r="X2408" s="305"/>
      <c r="Y2408" s="282"/>
      <c r="Z2408" s="282" t="e" vm="1">
        <f ca="1">_xlfn.IFS(AND(ISNUMBER(SEARCH("N?m l*", CUSTOMER[[#This Row],[Service Type]], 1)), CUSTOMER[[#This Row],[Count ST]] = TRUE), CUSTOMER[[#This Row],[Quantity]], AND($Y$10:$Y2408 = TRUE, COUNTIFS($H$10:$H2408, CUSTOMER[[#This Row],[Booking]], $J$10:$J2408, CUSTOMER[[#This Row],[Order Date]], $F$10:$F2408, "&lt;&gt;"&amp;"N?m l*")=1), 1, TRUE,  "")</f>
        <v>#NAME?</v>
      </c>
      <c r="AA2408" s="282" t="b">
        <f t="shared" ca="1" si="38"/>
        <v>0</v>
      </c>
      <c r="AB2408" s="305"/>
    </row>
    <row r="2409" spans="1:28" x14ac:dyDescent="0.25">
      <c r="A2409" s="281" t="str">
        <f ca="1">no.</f>
        <v/>
      </c>
      <c r="B2409" s="281"/>
      <c r="C2409" s="282"/>
      <c r="D2409" s="282"/>
      <c r="E2409" s="282" t="str">
        <f ca="1">position</f>
        <v/>
      </c>
      <c r="F2409" s="282"/>
      <c r="G2409" s="282"/>
      <c r="H2409" s="282"/>
      <c r="I2409" s="282"/>
      <c r="J2409" s="335"/>
      <c r="K2409" s="282"/>
      <c r="L2409" s="282"/>
      <c r="M2409" s="282"/>
      <c r="N2409" s="282"/>
      <c r="O2409" s="281"/>
      <c r="P2409" s="360" t="str">
        <f ca="1">rescore_patient</f>
        <v/>
      </c>
      <c r="Q2409" s="330" t="str">
        <f ca="1">quantity</f>
        <v/>
      </c>
      <c r="R2409" s="281"/>
      <c r="S2409" s="282"/>
      <c r="T2409" s="282"/>
      <c r="U2409" s="282"/>
      <c r="V2409" s="305"/>
      <c r="W2409" s="305"/>
      <c r="X2409" s="305"/>
      <c r="Y2409" s="282"/>
      <c r="Z2409" s="282" t="e" vm="1">
        <f ca="1">_xlfn.IFS(AND(ISNUMBER(SEARCH("N?m l*", CUSTOMER[[#This Row],[Service Type]], 1)), CUSTOMER[[#This Row],[Count ST]] = TRUE), CUSTOMER[[#This Row],[Quantity]], AND($Y$10:$Y2409 = TRUE, COUNTIFS($H$10:$H2409, CUSTOMER[[#This Row],[Booking]], $J$10:$J2409, CUSTOMER[[#This Row],[Order Date]], $F$10:$F2409, "&lt;&gt;"&amp;"N?m l*")=1), 1, TRUE,  "")</f>
        <v>#NAME?</v>
      </c>
      <c r="AA2409" s="282" t="b">
        <f t="shared" ca="1" si="38"/>
        <v>0</v>
      </c>
      <c r="AB2409" s="305"/>
    </row>
    <row r="2410" spans="1:28" x14ac:dyDescent="0.25">
      <c r="A2410" s="281" t="str">
        <f ca="1">no.</f>
        <v/>
      </c>
      <c r="B2410" s="281"/>
      <c r="C2410" s="282"/>
      <c r="D2410" s="282"/>
      <c r="E2410" s="282" t="str">
        <f ca="1">position</f>
        <v/>
      </c>
      <c r="F2410" s="282"/>
      <c r="G2410" s="282"/>
      <c r="H2410" s="282"/>
      <c r="I2410" s="282"/>
      <c r="J2410" s="335"/>
      <c r="K2410" s="282"/>
      <c r="L2410" s="282"/>
      <c r="M2410" s="282"/>
      <c r="N2410" s="282"/>
      <c r="O2410" s="281"/>
      <c r="P2410" s="360" t="str">
        <f ca="1">rescore_patient</f>
        <v/>
      </c>
      <c r="Q2410" s="330" t="str">
        <f ca="1">quantity</f>
        <v/>
      </c>
      <c r="R2410" s="281"/>
      <c r="S2410" s="282"/>
      <c r="T2410" s="282"/>
      <c r="U2410" s="282"/>
      <c r="V2410" s="305"/>
      <c r="W2410" s="305"/>
      <c r="X2410" s="305"/>
      <c r="Y2410" s="282"/>
      <c r="Z2410" s="282" t="e" vm="1">
        <f ca="1">_xlfn.IFS(AND(ISNUMBER(SEARCH("N?m l*", CUSTOMER[[#This Row],[Service Type]], 1)), CUSTOMER[[#This Row],[Count ST]] = TRUE), CUSTOMER[[#This Row],[Quantity]], AND($Y$10:$Y2410 = TRUE, COUNTIFS($H$10:$H2410, CUSTOMER[[#This Row],[Booking]], $J$10:$J2410, CUSTOMER[[#This Row],[Order Date]], $F$10:$F2410, "&lt;&gt;"&amp;"N?m l*")=1), 1, TRUE,  "")</f>
        <v>#NAME?</v>
      </c>
      <c r="AA2410" s="282" t="b">
        <f t="shared" ca="1" si="38"/>
        <v>0</v>
      </c>
      <c r="AB2410" s="305"/>
    </row>
    <row r="2411" spans="1:28" x14ac:dyDescent="0.25">
      <c r="A2411" s="281" t="str">
        <f ca="1">no.</f>
        <v/>
      </c>
      <c r="B2411" s="281"/>
      <c r="C2411" s="282"/>
      <c r="D2411" s="282"/>
      <c r="E2411" s="282" t="str">
        <f ca="1">position</f>
        <v/>
      </c>
      <c r="F2411" s="282"/>
      <c r="G2411" s="282"/>
      <c r="H2411" s="282"/>
      <c r="I2411" s="282"/>
      <c r="J2411" s="335"/>
      <c r="K2411" s="282"/>
      <c r="L2411" s="282"/>
      <c r="M2411" s="282"/>
      <c r="N2411" s="282"/>
      <c r="O2411" s="281"/>
      <c r="P2411" s="360" t="str">
        <f ca="1">rescore_patient</f>
        <v/>
      </c>
      <c r="Q2411" s="330" t="str">
        <f ca="1">quantity</f>
        <v/>
      </c>
      <c r="R2411" s="281"/>
      <c r="S2411" s="282"/>
      <c r="T2411" s="282"/>
      <c r="U2411" s="282"/>
      <c r="V2411" s="305"/>
      <c r="W2411" s="305"/>
      <c r="X2411" s="305"/>
      <c r="Y2411" s="282"/>
      <c r="Z2411" s="282" t="e" vm="1">
        <f ca="1">_xlfn.IFS(AND(ISNUMBER(SEARCH("N?m l*", CUSTOMER[[#This Row],[Service Type]], 1)), CUSTOMER[[#This Row],[Count ST]] = TRUE), CUSTOMER[[#This Row],[Quantity]], AND($Y$10:$Y2411 = TRUE, COUNTIFS($H$10:$H2411, CUSTOMER[[#This Row],[Booking]], $J$10:$J2411, CUSTOMER[[#This Row],[Order Date]], $F$10:$F2411, "&lt;&gt;"&amp;"N?m l*")=1), 1, TRUE,  "")</f>
        <v>#NAME?</v>
      </c>
      <c r="AA2411" s="282" t="b">
        <f t="shared" ca="1" si="38"/>
        <v>0</v>
      </c>
      <c r="AB2411" s="305"/>
    </row>
    <row r="2412" spans="1:28" x14ac:dyDescent="0.25">
      <c r="A2412" s="281" t="str">
        <f ca="1">no.</f>
        <v/>
      </c>
      <c r="B2412" s="281"/>
      <c r="C2412" s="282"/>
      <c r="D2412" s="282"/>
      <c r="E2412" s="282" t="str">
        <f ca="1">position</f>
        <v/>
      </c>
      <c r="F2412" s="282"/>
      <c r="G2412" s="282"/>
      <c r="H2412" s="282"/>
      <c r="I2412" s="282"/>
      <c r="J2412" s="335"/>
      <c r="K2412" s="282"/>
      <c r="L2412" s="282"/>
      <c r="M2412" s="282"/>
      <c r="N2412" s="282"/>
      <c r="O2412" s="281"/>
      <c r="P2412" s="360" t="str">
        <f ca="1">rescore_patient</f>
        <v/>
      </c>
      <c r="Q2412" s="330" t="str">
        <f ca="1">quantity</f>
        <v/>
      </c>
      <c r="R2412" s="281"/>
      <c r="S2412" s="282"/>
      <c r="T2412" s="282"/>
      <c r="U2412" s="282"/>
      <c r="V2412" s="305"/>
      <c r="W2412" s="305"/>
      <c r="X2412" s="305"/>
      <c r="Y2412" s="282"/>
      <c r="Z2412" s="282" t="e" vm="1">
        <f ca="1">_xlfn.IFS(AND(ISNUMBER(SEARCH("N?m l*", CUSTOMER[[#This Row],[Service Type]], 1)), CUSTOMER[[#This Row],[Count ST]] = TRUE), CUSTOMER[[#This Row],[Quantity]], AND($Y$10:$Y2412 = TRUE, COUNTIFS($H$10:$H2412, CUSTOMER[[#This Row],[Booking]], $J$10:$J2412, CUSTOMER[[#This Row],[Order Date]], $F$10:$F2412, "&lt;&gt;"&amp;"N?m l*")=1), 1, TRUE,  "")</f>
        <v>#NAME?</v>
      </c>
      <c r="AA2412" s="282" t="b">
        <f t="shared" ca="1" si="38"/>
        <v>0</v>
      </c>
      <c r="AB2412" s="305"/>
    </row>
    <row r="2413" spans="1:28" x14ac:dyDescent="0.25">
      <c r="A2413" s="281" t="str">
        <f ca="1">no.</f>
        <v/>
      </c>
      <c r="B2413" s="281"/>
      <c r="C2413" s="282"/>
      <c r="D2413" s="282"/>
      <c r="E2413" s="282" t="str">
        <f ca="1">position</f>
        <v/>
      </c>
      <c r="F2413" s="282"/>
      <c r="G2413" s="282"/>
      <c r="H2413" s="282"/>
      <c r="I2413" s="282"/>
      <c r="J2413" s="335"/>
      <c r="K2413" s="282"/>
      <c r="L2413" s="282"/>
      <c r="M2413" s="282"/>
      <c r="N2413" s="282"/>
      <c r="O2413" s="281"/>
      <c r="P2413" s="360" t="str">
        <f ca="1">rescore_patient</f>
        <v/>
      </c>
      <c r="Q2413" s="330" t="str">
        <f ca="1">quantity</f>
        <v/>
      </c>
      <c r="R2413" s="281"/>
      <c r="S2413" s="282"/>
      <c r="T2413" s="282"/>
      <c r="U2413" s="282"/>
      <c r="V2413" s="305"/>
      <c r="W2413" s="305"/>
      <c r="X2413" s="305"/>
      <c r="Y2413" s="282"/>
      <c r="Z2413" s="282" t="e" vm="1">
        <f ca="1">_xlfn.IFS(AND(ISNUMBER(SEARCH("N?m l*", CUSTOMER[[#This Row],[Service Type]], 1)), CUSTOMER[[#This Row],[Count ST]] = TRUE), CUSTOMER[[#This Row],[Quantity]], AND($Y$10:$Y2413 = TRUE, COUNTIFS($H$10:$H2413, CUSTOMER[[#This Row],[Booking]], $J$10:$J2413, CUSTOMER[[#This Row],[Order Date]], $F$10:$F2413, "&lt;&gt;"&amp;"N?m l*")=1), 1, TRUE,  "")</f>
        <v>#NAME?</v>
      </c>
      <c r="AA2413" s="282" t="b">
        <f t="shared" ca="1" si="38"/>
        <v>0</v>
      </c>
      <c r="AB2413" s="305"/>
    </row>
    <row r="2414" spans="1:28" x14ac:dyDescent="0.25">
      <c r="A2414" s="281" t="str">
        <f ca="1">no.</f>
        <v/>
      </c>
      <c r="B2414" s="281"/>
      <c r="C2414" s="282"/>
      <c r="D2414" s="282"/>
      <c r="E2414" s="282" t="str">
        <f ca="1">position</f>
        <v/>
      </c>
      <c r="F2414" s="282"/>
      <c r="G2414" s="282"/>
      <c r="H2414" s="282"/>
      <c r="I2414" s="282"/>
      <c r="J2414" s="335"/>
      <c r="K2414" s="282"/>
      <c r="L2414" s="282"/>
      <c r="M2414" s="282"/>
      <c r="N2414" s="282"/>
      <c r="O2414" s="281"/>
      <c r="P2414" s="360" t="str">
        <f ca="1">rescore_patient</f>
        <v/>
      </c>
      <c r="Q2414" s="330" t="str">
        <f ca="1">quantity</f>
        <v/>
      </c>
      <c r="R2414" s="281"/>
      <c r="S2414" s="282"/>
      <c r="T2414" s="282"/>
      <c r="U2414" s="282"/>
      <c r="V2414" s="305"/>
      <c r="W2414" s="305"/>
      <c r="X2414" s="305"/>
      <c r="Y2414" s="282"/>
      <c r="Z2414" s="282" t="e" vm="1">
        <f ca="1">_xlfn.IFS(AND(ISNUMBER(SEARCH("N?m l*", CUSTOMER[[#This Row],[Service Type]], 1)), CUSTOMER[[#This Row],[Count ST]] = TRUE), CUSTOMER[[#This Row],[Quantity]], AND($Y$10:$Y2414 = TRUE, COUNTIFS($H$10:$H2414, CUSTOMER[[#This Row],[Booking]], $J$10:$J2414, CUSTOMER[[#This Row],[Order Date]], $F$10:$F2414, "&lt;&gt;"&amp;"N?m l*")=1), 1, TRUE,  "")</f>
        <v>#NAME?</v>
      </c>
      <c r="AA2414" s="282" t="b">
        <f t="shared" ca="1" si="38"/>
        <v>0</v>
      </c>
      <c r="AB2414" s="305"/>
    </row>
    <row r="2415" spans="1:28" x14ac:dyDescent="0.25">
      <c r="A2415" s="281" t="str">
        <f ca="1">no.</f>
        <v/>
      </c>
      <c r="B2415" s="281"/>
      <c r="C2415" s="282"/>
      <c r="D2415" s="282"/>
      <c r="E2415" s="282" t="str">
        <f ca="1">position</f>
        <v/>
      </c>
      <c r="F2415" s="282"/>
      <c r="G2415" s="282"/>
      <c r="H2415" s="282"/>
      <c r="I2415" s="282"/>
      <c r="J2415" s="335"/>
      <c r="K2415" s="282"/>
      <c r="L2415" s="282"/>
      <c r="M2415" s="282"/>
      <c r="N2415" s="282"/>
      <c r="O2415" s="281"/>
      <c r="P2415" s="360" t="str">
        <f ca="1">rescore_patient</f>
        <v/>
      </c>
      <c r="Q2415" s="330" t="str">
        <f ca="1">quantity</f>
        <v/>
      </c>
      <c r="R2415" s="281"/>
      <c r="S2415" s="282"/>
      <c r="T2415" s="282"/>
      <c r="U2415" s="282"/>
      <c r="V2415" s="305"/>
      <c r="W2415" s="305"/>
      <c r="X2415" s="305"/>
      <c r="Y2415" s="282"/>
      <c r="Z2415" s="282" t="e" vm="1">
        <f ca="1">_xlfn.IFS(AND(ISNUMBER(SEARCH("N?m l*", CUSTOMER[[#This Row],[Service Type]], 1)), CUSTOMER[[#This Row],[Count ST]] = TRUE), CUSTOMER[[#This Row],[Quantity]], AND($Y$10:$Y2415 = TRUE, COUNTIFS($H$10:$H2415, CUSTOMER[[#This Row],[Booking]], $J$10:$J2415, CUSTOMER[[#This Row],[Order Date]], $F$10:$F2415, "&lt;&gt;"&amp;"N?m l*")=1), 1, TRUE,  "")</f>
        <v>#NAME?</v>
      </c>
      <c r="AA2415" s="282" t="b">
        <f t="shared" ca="1" si="38"/>
        <v>0</v>
      </c>
      <c r="AB2415" s="305"/>
    </row>
    <row r="2416" spans="1:28" x14ac:dyDescent="0.25">
      <c r="A2416" s="281" t="str">
        <f ca="1">no.</f>
        <v/>
      </c>
      <c r="B2416" s="281"/>
      <c r="C2416" s="282"/>
      <c r="D2416" s="282"/>
      <c r="E2416" s="282" t="str">
        <f ca="1">position</f>
        <v/>
      </c>
      <c r="F2416" s="282"/>
      <c r="G2416" s="282"/>
      <c r="H2416" s="282"/>
      <c r="I2416" s="282"/>
      <c r="J2416" s="335"/>
      <c r="K2416" s="282"/>
      <c r="L2416" s="282"/>
      <c r="M2416" s="282"/>
      <c r="N2416" s="282"/>
      <c r="O2416" s="281"/>
      <c r="P2416" s="360" t="str">
        <f ca="1">rescore_patient</f>
        <v/>
      </c>
      <c r="Q2416" s="330" t="str">
        <f ca="1">quantity</f>
        <v/>
      </c>
      <c r="R2416" s="281"/>
      <c r="S2416" s="282"/>
      <c r="T2416" s="282"/>
      <c r="U2416" s="282"/>
      <c r="V2416" s="305"/>
      <c r="W2416" s="305"/>
      <c r="X2416" s="305"/>
      <c r="Y2416" s="282"/>
      <c r="Z2416" s="282" t="e" vm="1">
        <f ca="1">_xlfn.IFS(AND(ISNUMBER(SEARCH("N?m l*", CUSTOMER[[#This Row],[Service Type]], 1)), CUSTOMER[[#This Row],[Count ST]] = TRUE), CUSTOMER[[#This Row],[Quantity]], AND($Y$10:$Y2416 = TRUE, COUNTIFS($H$10:$H2416, CUSTOMER[[#This Row],[Booking]], $J$10:$J2416, CUSTOMER[[#This Row],[Order Date]], $F$10:$F2416, "&lt;&gt;"&amp;"N?m l*")=1), 1, TRUE,  "")</f>
        <v>#NAME?</v>
      </c>
      <c r="AA2416" s="282" t="b">
        <f t="shared" ca="1" si="38"/>
        <v>0</v>
      </c>
      <c r="AB2416" s="305"/>
    </row>
    <row r="2417" spans="1:28" x14ac:dyDescent="0.25">
      <c r="A2417" s="281" t="str">
        <f ca="1">no.</f>
        <v/>
      </c>
      <c r="B2417" s="281"/>
      <c r="C2417" s="282"/>
      <c r="D2417" s="282"/>
      <c r="E2417" s="282" t="str">
        <f ca="1">position</f>
        <v/>
      </c>
      <c r="F2417" s="282"/>
      <c r="G2417" s="282"/>
      <c r="H2417" s="282"/>
      <c r="I2417" s="282"/>
      <c r="J2417" s="335"/>
      <c r="K2417" s="282"/>
      <c r="L2417" s="282"/>
      <c r="M2417" s="282"/>
      <c r="N2417" s="282"/>
      <c r="O2417" s="281"/>
      <c r="P2417" s="360" t="str">
        <f ca="1">rescore_patient</f>
        <v/>
      </c>
      <c r="Q2417" s="330" t="str">
        <f ca="1">quantity</f>
        <v/>
      </c>
      <c r="R2417" s="281"/>
      <c r="S2417" s="282"/>
      <c r="T2417" s="282"/>
      <c r="U2417" s="282"/>
      <c r="V2417" s="305"/>
      <c r="W2417" s="305"/>
      <c r="X2417" s="305"/>
      <c r="Y2417" s="282"/>
      <c r="Z2417" s="282" t="e" vm="1">
        <f ca="1">_xlfn.IFS(AND(ISNUMBER(SEARCH("N?m l*", CUSTOMER[[#This Row],[Service Type]], 1)), CUSTOMER[[#This Row],[Count ST]] = TRUE), CUSTOMER[[#This Row],[Quantity]], AND($Y$10:$Y2417 = TRUE, COUNTIFS($H$10:$H2417, CUSTOMER[[#This Row],[Booking]], $J$10:$J2417, CUSTOMER[[#This Row],[Order Date]], $F$10:$F2417, "&lt;&gt;"&amp;"N?m l*")=1), 1, TRUE,  "")</f>
        <v>#NAME?</v>
      </c>
      <c r="AA2417" s="282" t="b">
        <f t="shared" ca="1" si="38"/>
        <v>0</v>
      </c>
      <c r="AB2417" s="305"/>
    </row>
    <row r="2418" spans="1:28" x14ac:dyDescent="0.25">
      <c r="A2418" s="281" t="str">
        <f ca="1">no.</f>
        <v/>
      </c>
      <c r="B2418" s="281"/>
      <c r="C2418" s="282"/>
      <c r="D2418" s="282"/>
      <c r="E2418" s="282" t="str">
        <f ca="1">position</f>
        <v/>
      </c>
      <c r="F2418" s="282"/>
      <c r="G2418" s="282"/>
      <c r="H2418" s="282"/>
      <c r="I2418" s="282"/>
      <c r="J2418" s="335"/>
      <c r="K2418" s="282"/>
      <c r="L2418" s="282"/>
      <c r="M2418" s="282"/>
      <c r="N2418" s="282"/>
      <c r="O2418" s="281"/>
      <c r="P2418" s="360" t="str">
        <f ca="1">rescore_patient</f>
        <v/>
      </c>
      <c r="Q2418" s="330" t="str">
        <f ca="1">quantity</f>
        <v/>
      </c>
      <c r="R2418" s="281"/>
      <c r="S2418" s="282"/>
      <c r="T2418" s="282"/>
      <c r="U2418" s="282"/>
      <c r="V2418" s="305"/>
      <c r="W2418" s="305"/>
      <c r="X2418" s="305"/>
      <c r="Y2418" s="282"/>
      <c r="Z2418" s="282" t="e" vm="1">
        <f ca="1">_xlfn.IFS(AND(ISNUMBER(SEARCH("N?m l*", CUSTOMER[[#This Row],[Service Type]], 1)), CUSTOMER[[#This Row],[Count ST]] = TRUE), CUSTOMER[[#This Row],[Quantity]], AND($Y$10:$Y2418 = TRUE, COUNTIFS($H$10:$H2418, CUSTOMER[[#This Row],[Booking]], $J$10:$J2418, CUSTOMER[[#This Row],[Order Date]], $F$10:$F2418, "&lt;&gt;"&amp;"N?m l*")=1), 1, TRUE,  "")</f>
        <v>#NAME?</v>
      </c>
      <c r="AA2418" s="282" t="b">
        <f t="shared" ca="1" si="38"/>
        <v>0</v>
      </c>
      <c r="AB2418" s="305"/>
    </row>
    <row r="2419" spans="1:28" x14ac:dyDescent="0.25">
      <c r="A2419" s="281" t="str">
        <f ca="1">no.</f>
        <v/>
      </c>
      <c r="B2419" s="281"/>
      <c r="C2419" s="282"/>
      <c r="D2419" s="282"/>
      <c r="E2419" s="282" t="str">
        <f ca="1">position</f>
        <v/>
      </c>
      <c r="F2419" s="282"/>
      <c r="G2419" s="282"/>
      <c r="H2419" s="282"/>
      <c r="I2419" s="282"/>
      <c r="J2419" s="335"/>
      <c r="K2419" s="282"/>
      <c r="L2419" s="282"/>
      <c r="M2419" s="282"/>
      <c r="N2419" s="282"/>
      <c r="O2419" s="281"/>
      <c r="P2419" s="360" t="str">
        <f ca="1">rescore_patient</f>
        <v/>
      </c>
      <c r="Q2419" s="330" t="str">
        <f ca="1">quantity</f>
        <v/>
      </c>
      <c r="R2419" s="281"/>
      <c r="S2419" s="282"/>
      <c r="T2419" s="282"/>
      <c r="U2419" s="282"/>
      <c r="V2419" s="305"/>
      <c r="W2419" s="305"/>
      <c r="X2419" s="305"/>
      <c r="Y2419" s="282"/>
      <c r="Z2419" s="282" t="e" vm="1">
        <f ca="1">_xlfn.IFS(AND(ISNUMBER(SEARCH("N?m l*", CUSTOMER[[#This Row],[Service Type]], 1)), CUSTOMER[[#This Row],[Count ST]] = TRUE), CUSTOMER[[#This Row],[Quantity]], AND($Y$10:$Y2419 = TRUE, COUNTIFS($H$10:$H2419, CUSTOMER[[#This Row],[Booking]], $J$10:$J2419, CUSTOMER[[#This Row],[Order Date]], $F$10:$F2419, "&lt;&gt;"&amp;"N?m l*")=1), 1, TRUE,  "")</f>
        <v>#NAME?</v>
      </c>
      <c r="AA2419" s="282" t="b">
        <f t="shared" ca="1" si="38"/>
        <v>0</v>
      </c>
      <c r="AB2419" s="305"/>
    </row>
    <row r="2420" spans="1:28" x14ac:dyDescent="0.25">
      <c r="A2420" s="281" t="str">
        <f ca="1">no.</f>
        <v/>
      </c>
      <c r="B2420" s="281"/>
      <c r="C2420" s="282"/>
      <c r="D2420" s="282"/>
      <c r="E2420" s="282" t="str">
        <f ca="1">position</f>
        <v/>
      </c>
      <c r="F2420" s="282"/>
      <c r="G2420" s="282"/>
      <c r="H2420" s="282"/>
      <c r="I2420" s="282"/>
      <c r="J2420" s="335"/>
      <c r="K2420" s="282"/>
      <c r="L2420" s="282"/>
      <c r="M2420" s="282"/>
      <c r="N2420" s="282"/>
      <c r="O2420" s="281"/>
      <c r="P2420" s="360" t="str">
        <f ca="1">rescore_patient</f>
        <v/>
      </c>
      <c r="Q2420" s="330" t="str">
        <f ca="1">quantity</f>
        <v/>
      </c>
      <c r="R2420" s="281"/>
      <c r="S2420" s="282"/>
      <c r="T2420" s="282"/>
      <c r="U2420" s="282"/>
      <c r="V2420" s="305"/>
      <c r="W2420" s="305"/>
      <c r="X2420" s="305"/>
      <c r="Y2420" s="282"/>
      <c r="Z2420" s="282" t="e" vm="1">
        <f ca="1">_xlfn.IFS(AND(ISNUMBER(SEARCH("N?m l*", CUSTOMER[[#This Row],[Service Type]], 1)), CUSTOMER[[#This Row],[Count ST]] = TRUE), CUSTOMER[[#This Row],[Quantity]], AND($Y$10:$Y2420 = TRUE, COUNTIFS($H$10:$H2420, CUSTOMER[[#This Row],[Booking]], $J$10:$J2420, CUSTOMER[[#This Row],[Order Date]], $F$10:$F2420, "&lt;&gt;"&amp;"N?m l*")=1), 1, TRUE,  "")</f>
        <v>#NAME?</v>
      </c>
      <c r="AA2420" s="282" t="b">
        <f t="shared" ca="1" si="38"/>
        <v>0</v>
      </c>
      <c r="AB2420" s="305"/>
    </row>
    <row r="2421" spans="1:28" x14ac:dyDescent="0.25">
      <c r="A2421" s="281" t="str">
        <f ca="1">no.</f>
        <v/>
      </c>
      <c r="B2421" s="281"/>
      <c r="C2421" s="282"/>
      <c r="D2421" s="282"/>
      <c r="E2421" s="282" t="str">
        <f ca="1">position</f>
        <v/>
      </c>
      <c r="F2421" s="282"/>
      <c r="G2421" s="282"/>
      <c r="H2421" s="282"/>
      <c r="I2421" s="282"/>
      <c r="J2421" s="335"/>
      <c r="K2421" s="282"/>
      <c r="L2421" s="282"/>
      <c r="M2421" s="282"/>
      <c r="N2421" s="282"/>
      <c r="O2421" s="281"/>
      <c r="P2421" s="360" t="str">
        <f ca="1">rescore_patient</f>
        <v/>
      </c>
      <c r="Q2421" s="330" t="str">
        <f ca="1">quantity</f>
        <v/>
      </c>
      <c r="R2421" s="281"/>
      <c r="S2421" s="282"/>
      <c r="T2421" s="282"/>
      <c r="U2421" s="282"/>
      <c r="V2421" s="305"/>
      <c r="W2421" s="305"/>
      <c r="X2421" s="305"/>
      <c r="Y2421" s="282"/>
      <c r="Z2421" s="282" t="e" vm="1">
        <f ca="1">_xlfn.IFS(AND(ISNUMBER(SEARCH("N?m l*", CUSTOMER[[#This Row],[Service Type]], 1)), CUSTOMER[[#This Row],[Count ST]] = TRUE), CUSTOMER[[#This Row],[Quantity]], AND($Y$10:$Y2421 = TRUE, COUNTIFS($H$10:$H2421, CUSTOMER[[#This Row],[Booking]], $J$10:$J2421, CUSTOMER[[#This Row],[Order Date]], $F$10:$F2421, "&lt;&gt;"&amp;"N?m l*")=1), 1, TRUE,  "")</f>
        <v>#NAME?</v>
      </c>
      <c r="AA2421" s="282" t="b">
        <f t="shared" ca="1" si="38"/>
        <v>0</v>
      </c>
      <c r="AB2421" s="305"/>
    </row>
    <row r="2422" spans="1:28" x14ac:dyDescent="0.25">
      <c r="A2422" s="281" t="str">
        <f ca="1">no.</f>
        <v/>
      </c>
      <c r="B2422" s="281"/>
      <c r="C2422" s="282"/>
      <c r="D2422" s="282"/>
      <c r="E2422" s="282" t="str">
        <f ca="1">position</f>
        <v/>
      </c>
      <c r="F2422" s="282"/>
      <c r="G2422" s="282"/>
      <c r="H2422" s="282"/>
      <c r="I2422" s="282"/>
      <c r="J2422" s="335"/>
      <c r="K2422" s="282"/>
      <c r="L2422" s="282"/>
      <c r="M2422" s="282"/>
      <c r="N2422" s="282"/>
      <c r="O2422" s="281"/>
      <c r="P2422" s="360" t="str">
        <f ca="1">rescore_patient</f>
        <v/>
      </c>
      <c r="Q2422" s="330" t="str">
        <f ca="1">quantity</f>
        <v/>
      </c>
      <c r="R2422" s="281"/>
      <c r="S2422" s="282"/>
      <c r="T2422" s="282"/>
      <c r="U2422" s="282"/>
      <c r="V2422" s="305"/>
      <c r="W2422" s="305"/>
      <c r="X2422" s="305"/>
      <c r="Y2422" s="282"/>
      <c r="Z2422" s="282" t="e" vm="1">
        <f ca="1">_xlfn.IFS(AND(ISNUMBER(SEARCH("N?m l*", CUSTOMER[[#This Row],[Service Type]], 1)), CUSTOMER[[#This Row],[Count ST]] = TRUE), CUSTOMER[[#This Row],[Quantity]], AND($Y$10:$Y2422 = TRUE, COUNTIFS($H$10:$H2422, CUSTOMER[[#This Row],[Booking]], $J$10:$J2422, CUSTOMER[[#This Row],[Order Date]], $F$10:$F2422, "&lt;&gt;"&amp;"N?m l*")=1), 1, TRUE,  "")</f>
        <v>#NAME?</v>
      </c>
      <c r="AA2422" s="282" t="b">
        <f t="shared" ca="1" si="38"/>
        <v>0</v>
      </c>
      <c r="AB2422" s="305"/>
    </row>
    <row r="2423" spans="1:28" x14ac:dyDescent="0.25">
      <c r="A2423" s="281" t="str">
        <f ca="1">no.</f>
        <v/>
      </c>
      <c r="B2423" s="281"/>
      <c r="C2423" s="282"/>
      <c r="D2423" s="282"/>
      <c r="E2423" s="282" t="str">
        <f ca="1">position</f>
        <v/>
      </c>
      <c r="F2423" s="282"/>
      <c r="G2423" s="282"/>
      <c r="H2423" s="282"/>
      <c r="I2423" s="282"/>
      <c r="J2423" s="335"/>
      <c r="K2423" s="282"/>
      <c r="L2423" s="282"/>
      <c r="M2423" s="282"/>
      <c r="N2423" s="282"/>
      <c r="O2423" s="281"/>
      <c r="P2423" s="360" t="str">
        <f ca="1">rescore_patient</f>
        <v/>
      </c>
      <c r="Q2423" s="330" t="str">
        <f ca="1">quantity</f>
        <v/>
      </c>
      <c r="R2423" s="281"/>
      <c r="S2423" s="282"/>
      <c r="T2423" s="282"/>
      <c r="U2423" s="282"/>
      <c r="V2423" s="305"/>
      <c r="W2423" s="305"/>
      <c r="X2423" s="305"/>
      <c r="Y2423" s="282"/>
      <c r="Z2423" s="282" t="e" vm="1">
        <f ca="1">_xlfn.IFS(AND(ISNUMBER(SEARCH("N?m l*", CUSTOMER[[#This Row],[Service Type]], 1)), CUSTOMER[[#This Row],[Count ST]] = TRUE), CUSTOMER[[#This Row],[Quantity]], AND($Y$10:$Y2423 = TRUE, COUNTIFS($H$10:$H2423, CUSTOMER[[#This Row],[Booking]], $J$10:$J2423, CUSTOMER[[#This Row],[Order Date]], $F$10:$F2423, "&lt;&gt;"&amp;"N?m l*")=1), 1, TRUE,  "")</f>
        <v>#NAME?</v>
      </c>
      <c r="AA2423" s="282" t="b">
        <f t="shared" ca="1" si="38"/>
        <v>0</v>
      </c>
      <c r="AB2423" s="305"/>
    </row>
    <row r="2424" spans="1:28" x14ac:dyDescent="0.25">
      <c r="A2424" s="281" t="str">
        <f ca="1">no.</f>
        <v/>
      </c>
      <c r="B2424" s="281"/>
      <c r="C2424" s="282"/>
      <c r="D2424" s="282"/>
      <c r="E2424" s="282" t="str">
        <f ca="1">position</f>
        <v/>
      </c>
      <c r="F2424" s="282"/>
      <c r="G2424" s="282"/>
      <c r="H2424" s="282"/>
      <c r="I2424" s="282"/>
      <c r="J2424" s="335"/>
      <c r="K2424" s="282"/>
      <c r="L2424" s="282"/>
      <c r="M2424" s="282"/>
      <c r="N2424" s="282"/>
      <c r="O2424" s="281"/>
      <c r="P2424" s="360" t="str">
        <f ca="1">rescore_patient</f>
        <v/>
      </c>
      <c r="Q2424" s="330" t="str">
        <f ca="1">quantity</f>
        <v/>
      </c>
      <c r="R2424" s="281"/>
      <c r="S2424" s="282"/>
      <c r="T2424" s="282"/>
      <c r="U2424" s="282"/>
      <c r="V2424" s="305"/>
      <c r="W2424" s="305"/>
      <c r="X2424" s="305"/>
      <c r="Y2424" s="282"/>
      <c r="Z2424" s="282" t="e" vm="1">
        <f ca="1">_xlfn.IFS(AND(ISNUMBER(SEARCH("N?m l*", CUSTOMER[[#This Row],[Service Type]], 1)), CUSTOMER[[#This Row],[Count ST]] = TRUE), CUSTOMER[[#This Row],[Quantity]], AND($Y$10:$Y2424 = TRUE, COUNTIFS($H$10:$H2424, CUSTOMER[[#This Row],[Booking]], $J$10:$J2424, CUSTOMER[[#This Row],[Order Date]], $F$10:$F2424, "&lt;&gt;"&amp;"N?m l*")=1), 1, TRUE,  "")</f>
        <v>#NAME?</v>
      </c>
      <c r="AA2424" s="282" t="b">
        <f t="shared" ca="1" si="38"/>
        <v>0</v>
      </c>
      <c r="AB2424" s="305"/>
    </row>
    <row r="2425" spans="1:28" x14ac:dyDescent="0.25">
      <c r="A2425" s="281" t="str">
        <f ca="1">no.</f>
        <v/>
      </c>
      <c r="B2425" s="281"/>
      <c r="C2425" s="282"/>
      <c r="D2425" s="282"/>
      <c r="E2425" s="282" t="str">
        <f ca="1">position</f>
        <v/>
      </c>
      <c r="F2425" s="282"/>
      <c r="G2425" s="282"/>
      <c r="H2425" s="282"/>
      <c r="I2425" s="282"/>
      <c r="J2425" s="335"/>
      <c r="K2425" s="282"/>
      <c r="L2425" s="282"/>
      <c r="M2425" s="282"/>
      <c r="N2425" s="282"/>
      <c r="O2425" s="281"/>
      <c r="P2425" s="360" t="str">
        <f ca="1">rescore_patient</f>
        <v/>
      </c>
      <c r="Q2425" s="330" t="str">
        <f ca="1">quantity</f>
        <v/>
      </c>
      <c r="R2425" s="281"/>
      <c r="S2425" s="282"/>
      <c r="T2425" s="282"/>
      <c r="U2425" s="282"/>
      <c r="V2425" s="305"/>
      <c r="W2425" s="305"/>
      <c r="X2425" s="305"/>
      <c r="Y2425" s="282"/>
      <c r="Z2425" s="282" t="e" vm="1">
        <f ca="1">_xlfn.IFS(AND(ISNUMBER(SEARCH("N?m l*", CUSTOMER[[#This Row],[Service Type]], 1)), CUSTOMER[[#This Row],[Count ST]] = TRUE), CUSTOMER[[#This Row],[Quantity]], AND($Y$10:$Y2425 = TRUE, COUNTIFS($H$10:$H2425, CUSTOMER[[#This Row],[Booking]], $J$10:$J2425, CUSTOMER[[#This Row],[Order Date]], $F$10:$F2425, "&lt;&gt;"&amp;"N?m l*")=1), 1, TRUE,  "")</f>
        <v>#NAME?</v>
      </c>
      <c r="AA2425" s="282" t="b">
        <f t="shared" ca="1" si="38"/>
        <v>0</v>
      </c>
      <c r="AB2425" s="305"/>
    </row>
    <row r="2426" spans="1:28" x14ac:dyDescent="0.25">
      <c r="A2426" s="281" t="str">
        <f ca="1">no.</f>
        <v/>
      </c>
      <c r="B2426" s="281"/>
      <c r="C2426" s="282"/>
      <c r="D2426" s="282"/>
      <c r="E2426" s="282" t="str">
        <f ca="1">position</f>
        <v/>
      </c>
      <c r="F2426" s="282"/>
      <c r="G2426" s="282"/>
      <c r="H2426" s="282"/>
      <c r="I2426" s="282"/>
      <c r="J2426" s="335"/>
      <c r="K2426" s="282"/>
      <c r="L2426" s="282"/>
      <c r="M2426" s="282"/>
      <c r="N2426" s="282"/>
      <c r="O2426" s="281"/>
      <c r="P2426" s="360" t="str">
        <f ca="1">rescore_patient</f>
        <v/>
      </c>
      <c r="Q2426" s="330" t="str">
        <f ca="1">quantity</f>
        <v/>
      </c>
      <c r="R2426" s="281"/>
      <c r="S2426" s="282"/>
      <c r="T2426" s="282"/>
      <c r="U2426" s="282"/>
      <c r="V2426" s="305"/>
      <c r="W2426" s="305"/>
      <c r="X2426" s="305"/>
      <c r="Y2426" s="282"/>
      <c r="Z2426" s="282" t="e" vm="1">
        <f ca="1">_xlfn.IFS(AND(ISNUMBER(SEARCH("N?m l*", CUSTOMER[[#This Row],[Service Type]], 1)), CUSTOMER[[#This Row],[Count ST]] = TRUE), CUSTOMER[[#This Row],[Quantity]], AND($Y$10:$Y2426 = TRUE, COUNTIFS($H$10:$H2426, CUSTOMER[[#This Row],[Booking]], $J$10:$J2426, CUSTOMER[[#This Row],[Order Date]], $F$10:$F2426, "&lt;&gt;"&amp;"N?m l*")=1), 1, TRUE,  "")</f>
        <v>#NAME?</v>
      </c>
      <c r="AA2426" s="282" t="b">
        <f t="shared" ca="1" si="38"/>
        <v>0</v>
      </c>
      <c r="AB2426" s="305"/>
    </row>
    <row r="2427" spans="1:28" x14ac:dyDescent="0.25">
      <c r="A2427" s="281" t="str">
        <f ca="1">no.</f>
        <v/>
      </c>
      <c r="B2427" s="281"/>
      <c r="C2427" s="282"/>
      <c r="D2427" s="282"/>
      <c r="E2427" s="282" t="str">
        <f ca="1">position</f>
        <v/>
      </c>
      <c r="F2427" s="282"/>
      <c r="G2427" s="282"/>
      <c r="H2427" s="282"/>
      <c r="I2427" s="282"/>
      <c r="J2427" s="335"/>
      <c r="K2427" s="282"/>
      <c r="L2427" s="282"/>
      <c r="M2427" s="282"/>
      <c r="N2427" s="282"/>
      <c r="O2427" s="281"/>
      <c r="P2427" s="360" t="str">
        <f ca="1">rescore_patient</f>
        <v/>
      </c>
      <c r="Q2427" s="330" t="str">
        <f ca="1">quantity</f>
        <v/>
      </c>
      <c r="R2427" s="281"/>
      <c r="S2427" s="282"/>
      <c r="T2427" s="282"/>
      <c r="U2427" s="282"/>
      <c r="V2427" s="305"/>
      <c r="W2427" s="305"/>
      <c r="X2427" s="305"/>
      <c r="Y2427" s="282"/>
      <c r="Z2427" s="282" t="e" vm="1">
        <f ca="1">_xlfn.IFS(AND(ISNUMBER(SEARCH("N?m l*", CUSTOMER[[#This Row],[Service Type]], 1)), CUSTOMER[[#This Row],[Count ST]] = TRUE), CUSTOMER[[#This Row],[Quantity]], AND($Y$10:$Y2427 = TRUE, COUNTIFS($H$10:$H2427, CUSTOMER[[#This Row],[Booking]], $J$10:$J2427, CUSTOMER[[#This Row],[Order Date]], $F$10:$F2427, "&lt;&gt;"&amp;"N?m l*")=1), 1, TRUE,  "")</f>
        <v>#NAME?</v>
      </c>
      <c r="AA2427" s="282" t="b">
        <f t="shared" ca="1" si="38"/>
        <v>0</v>
      </c>
      <c r="AB2427" s="305"/>
    </row>
    <row r="2428" spans="1:28" x14ac:dyDescent="0.25">
      <c r="A2428" s="281" t="str">
        <f ca="1">no.</f>
        <v/>
      </c>
      <c r="B2428" s="281"/>
      <c r="C2428" s="282"/>
      <c r="D2428" s="282"/>
      <c r="E2428" s="282" t="str">
        <f ca="1">position</f>
        <v/>
      </c>
      <c r="F2428" s="282"/>
      <c r="G2428" s="282"/>
      <c r="H2428" s="282"/>
      <c r="I2428" s="282"/>
      <c r="J2428" s="335"/>
      <c r="K2428" s="282"/>
      <c r="L2428" s="282"/>
      <c r="M2428" s="282"/>
      <c r="N2428" s="282"/>
      <c r="O2428" s="281"/>
      <c r="P2428" s="360" t="str">
        <f ca="1">rescore_patient</f>
        <v/>
      </c>
      <c r="Q2428" s="330" t="str">
        <f ca="1">quantity</f>
        <v/>
      </c>
      <c r="R2428" s="281"/>
      <c r="S2428" s="282"/>
      <c r="T2428" s="282"/>
      <c r="U2428" s="282"/>
      <c r="V2428" s="305"/>
      <c r="W2428" s="305"/>
      <c r="X2428" s="305"/>
      <c r="Y2428" s="282"/>
      <c r="Z2428" s="282" t="e" vm="1">
        <f ca="1">_xlfn.IFS(AND(ISNUMBER(SEARCH("N?m l*", CUSTOMER[[#This Row],[Service Type]], 1)), CUSTOMER[[#This Row],[Count ST]] = TRUE), CUSTOMER[[#This Row],[Quantity]], AND($Y$10:$Y2428 = TRUE, COUNTIFS($H$10:$H2428, CUSTOMER[[#This Row],[Booking]], $J$10:$J2428, CUSTOMER[[#This Row],[Order Date]], $F$10:$F2428, "&lt;&gt;"&amp;"N?m l*")=1), 1, TRUE,  "")</f>
        <v>#NAME?</v>
      </c>
      <c r="AA2428" s="282" t="b">
        <f t="shared" ca="1" si="38"/>
        <v>0</v>
      </c>
      <c r="AB2428" s="305"/>
    </row>
    <row r="2429" spans="1:28" x14ac:dyDescent="0.25">
      <c r="A2429" s="281" t="str">
        <f ca="1">no.</f>
        <v/>
      </c>
      <c r="B2429" s="281"/>
      <c r="C2429" s="282"/>
      <c r="D2429" s="282"/>
      <c r="E2429" s="282" t="str">
        <f ca="1">position</f>
        <v/>
      </c>
      <c r="F2429" s="282"/>
      <c r="G2429" s="282"/>
      <c r="H2429" s="282"/>
      <c r="I2429" s="282"/>
      <c r="J2429" s="335"/>
      <c r="K2429" s="282"/>
      <c r="L2429" s="282"/>
      <c r="M2429" s="282"/>
      <c r="N2429" s="282"/>
      <c r="O2429" s="281"/>
      <c r="P2429" s="360" t="str">
        <f ca="1">rescore_patient</f>
        <v/>
      </c>
      <c r="Q2429" s="330" t="str">
        <f ca="1">quantity</f>
        <v/>
      </c>
      <c r="R2429" s="281"/>
      <c r="S2429" s="282"/>
      <c r="T2429" s="282"/>
      <c r="U2429" s="282"/>
      <c r="V2429" s="305"/>
      <c r="W2429" s="305"/>
      <c r="X2429" s="305"/>
      <c r="Y2429" s="282"/>
      <c r="Z2429" s="282" t="e" vm="1">
        <f ca="1">_xlfn.IFS(AND(ISNUMBER(SEARCH("N?m l*", CUSTOMER[[#This Row],[Service Type]], 1)), CUSTOMER[[#This Row],[Count ST]] = TRUE), CUSTOMER[[#This Row],[Quantity]], AND($Y$10:$Y2429 = TRUE, COUNTIFS($H$10:$H2429, CUSTOMER[[#This Row],[Booking]], $J$10:$J2429, CUSTOMER[[#This Row],[Order Date]], $F$10:$F2429, "&lt;&gt;"&amp;"N?m l*")=1), 1, TRUE,  "")</f>
        <v>#NAME?</v>
      </c>
      <c r="AA2429" s="282" t="b">
        <f t="shared" ca="1" si="38"/>
        <v>0</v>
      </c>
      <c r="AB2429" s="305"/>
    </row>
    <row r="2430" spans="1:28" x14ac:dyDescent="0.25">
      <c r="A2430" s="281" t="str">
        <f ca="1">no.</f>
        <v/>
      </c>
      <c r="B2430" s="281"/>
      <c r="C2430" s="282"/>
      <c r="D2430" s="282"/>
      <c r="E2430" s="282" t="str">
        <f ca="1">position</f>
        <v/>
      </c>
      <c r="F2430" s="282"/>
      <c r="G2430" s="282"/>
      <c r="H2430" s="282"/>
      <c r="I2430" s="282"/>
      <c r="J2430" s="335"/>
      <c r="K2430" s="282"/>
      <c r="L2430" s="282"/>
      <c r="M2430" s="282"/>
      <c r="N2430" s="282"/>
      <c r="O2430" s="281"/>
      <c r="P2430" s="360" t="str">
        <f ca="1">rescore_patient</f>
        <v/>
      </c>
      <c r="Q2430" s="330" t="str">
        <f ca="1">quantity</f>
        <v/>
      </c>
      <c r="R2430" s="281"/>
      <c r="S2430" s="282"/>
      <c r="T2430" s="282"/>
      <c r="U2430" s="282"/>
      <c r="V2430" s="305"/>
      <c r="W2430" s="305"/>
      <c r="X2430" s="305"/>
      <c r="Y2430" s="282"/>
      <c r="Z2430" s="282" t="e" vm="1">
        <f ca="1">_xlfn.IFS(AND(ISNUMBER(SEARCH("N?m l*", CUSTOMER[[#This Row],[Service Type]], 1)), CUSTOMER[[#This Row],[Count ST]] = TRUE), CUSTOMER[[#This Row],[Quantity]], AND($Y$10:$Y2430 = TRUE, COUNTIFS($H$10:$H2430, CUSTOMER[[#This Row],[Booking]], $J$10:$J2430, CUSTOMER[[#This Row],[Order Date]], $F$10:$F2430, "&lt;&gt;"&amp;"N?m l*")=1), 1, TRUE,  "")</f>
        <v>#NAME?</v>
      </c>
      <c r="AA2430" s="282" t="b">
        <f t="shared" ca="1" si="38"/>
        <v>0</v>
      </c>
      <c r="AB2430" s="305"/>
    </row>
    <row r="2431" spans="1:28" x14ac:dyDescent="0.25">
      <c r="A2431" s="281" t="str">
        <f ca="1">no.</f>
        <v/>
      </c>
      <c r="B2431" s="281"/>
      <c r="C2431" s="282"/>
      <c r="D2431" s="282"/>
      <c r="E2431" s="282" t="str">
        <f ca="1">position</f>
        <v/>
      </c>
      <c r="F2431" s="282"/>
      <c r="G2431" s="282"/>
      <c r="H2431" s="282"/>
      <c r="I2431" s="282"/>
      <c r="J2431" s="335"/>
      <c r="K2431" s="282"/>
      <c r="L2431" s="282"/>
      <c r="M2431" s="282"/>
      <c r="N2431" s="282"/>
      <c r="O2431" s="281"/>
      <c r="P2431" s="360" t="str">
        <f ca="1">rescore_patient</f>
        <v/>
      </c>
      <c r="Q2431" s="330" t="str">
        <f ca="1">quantity</f>
        <v/>
      </c>
      <c r="R2431" s="281"/>
      <c r="S2431" s="282"/>
      <c r="T2431" s="282"/>
      <c r="U2431" s="282"/>
      <c r="V2431" s="305"/>
      <c r="W2431" s="305"/>
      <c r="X2431" s="305"/>
      <c r="Y2431" s="282"/>
      <c r="Z2431" s="282" t="e" vm="1">
        <f ca="1">_xlfn.IFS(AND(ISNUMBER(SEARCH("N?m l*", CUSTOMER[[#This Row],[Service Type]], 1)), CUSTOMER[[#This Row],[Count ST]] = TRUE), CUSTOMER[[#This Row],[Quantity]], AND($Y$10:$Y2431 = TRUE, COUNTIFS($H$10:$H2431, CUSTOMER[[#This Row],[Booking]], $J$10:$J2431, CUSTOMER[[#This Row],[Order Date]], $F$10:$F2431, "&lt;&gt;"&amp;"N?m l*")=1), 1, TRUE,  "")</f>
        <v>#NAME?</v>
      </c>
      <c r="AA2431" s="282" t="b">
        <f t="shared" ca="1" si="38"/>
        <v>0</v>
      </c>
      <c r="AB2431" s="305"/>
    </row>
    <row r="2432" spans="1:28" x14ac:dyDescent="0.25">
      <c r="A2432" s="281" t="str">
        <f ca="1">no.</f>
        <v/>
      </c>
      <c r="B2432" s="281"/>
      <c r="C2432" s="282"/>
      <c r="D2432" s="282"/>
      <c r="E2432" s="282" t="str">
        <f ca="1">position</f>
        <v/>
      </c>
      <c r="F2432" s="282"/>
      <c r="G2432" s="282"/>
      <c r="H2432" s="282"/>
      <c r="I2432" s="282"/>
      <c r="J2432" s="335"/>
      <c r="K2432" s="282"/>
      <c r="L2432" s="282"/>
      <c r="M2432" s="282"/>
      <c r="N2432" s="282"/>
      <c r="O2432" s="281"/>
      <c r="P2432" s="360" t="str">
        <f ca="1">rescore_patient</f>
        <v/>
      </c>
      <c r="Q2432" s="330" t="str">
        <f ca="1">quantity</f>
        <v/>
      </c>
      <c r="R2432" s="281"/>
      <c r="S2432" s="282"/>
      <c r="T2432" s="282"/>
      <c r="U2432" s="282"/>
      <c r="V2432" s="305"/>
      <c r="W2432" s="305"/>
      <c r="X2432" s="305"/>
      <c r="Y2432" s="282"/>
      <c r="Z2432" s="282" t="e" vm="1">
        <f ca="1">_xlfn.IFS(AND(ISNUMBER(SEARCH("N?m l*", CUSTOMER[[#This Row],[Service Type]], 1)), CUSTOMER[[#This Row],[Count ST]] = TRUE), CUSTOMER[[#This Row],[Quantity]], AND($Y$10:$Y2432 = TRUE, COUNTIFS($H$10:$H2432, CUSTOMER[[#This Row],[Booking]], $J$10:$J2432, CUSTOMER[[#This Row],[Order Date]], $F$10:$F2432, "&lt;&gt;"&amp;"N?m l*")=1), 1, TRUE,  "")</f>
        <v>#NAME?</v>
      </c>
      <c r="AA2432" s="282" t="b">
        <f t="shared" ca="1" si="38"/>
        <v>0</v>
      </c>
      <c r="AB2432" s="305"/>
    </row>
    <row r="2433" spans="1:28" x14ac:dyDescent="0.25">
      <c r="A2433" s="281" t="str">
        <f ca="1">no.</f>
        <v/>
      </c>
      <c r="B2433" s="281"/>
      <c r="C2433" s="282"/>
      <c r="D2433" s="282"/>
      <c r="E2433" s="282" t="str">
        <f ca="1">position</f>
        <v/>
      </c>
      <c r="F2433" s="282"/>
      <c r="G2433" s="282"/>
      <c r="H2433" s="282"/>
      <c r="I2433" s="282"/>
      <c r="J2433" s="335"/>
      <c r="K2433" s="282"/>
      <c r="L2433" s="282"/>
      <c r="M2433" s="282"/>
      <c r="N2433" s="282"/>
      <c r="O2433" s="281"/>
      <c r="P2433" s="360" t="str">
        <f ca="1">rescore_patient</f>
        <v/>
      </c>
      <c r="Q2433" s="330" t="str">
        <f ca="1">quantity</f>
        <v/>
      </c>
      <c r="R2433" s="281"/>
      <c r="S2433" s="282"/>
      <c r="T2433" s="282"/>
      <c r="U2433" s="282"/>
      <c r="V2433" s="305"/>
      <c r="W2433" s="305"/>
      <c r="X2433" s="305"/>
      <c r="Y2433" s="282"/>
      <c r="Z2433" s="282" t="e" vm="1">
        <f ca="1">_xlfn.IFS(AND(ISNUMBER(SEARCH("N?m l*", CUSTOMER[[#This Row],[Service Type]], 1)), CUSTOMER[[#This Row],[Count ST]] = TRUE), CUSTOMER[[#This Row],[Quantity]], AND($Y$10:$Y2433 = TRUE, COUNTIFS($H$10:$H2433, CUSTOMER[[#This Row],[Booking]], $J$10:$J2433, CUSTOMER[[#This Row],[Order Date]], $F$10:$F2433, "&lt;&gt;"&amp;"N?m l*")=1), 1, TRUE,  "")</f>
        <v>#NAME?</v>
      </c>
      <c r="AA2433" s="282" t="b">
        <f t="shared" ca="1" si="38"/>
        <v>0</v>
      </c>
      <c r="AB2433" s="305"/>
    </row>
    <row r="2434" spans="1:28" x14ac:dyDescent="0.25">
      <c r="A2434" s="281" t="str">
        <f ca="1">no.</f>
        <v/>
      </c>
      <c r="B2434" s="281"/>
      <c r="C2434" s="282"/>
      <c r="D2434" s="282"/>
      <c r="E2434" s="282" t="str">
        <f ca="1">position</f>
        <v/>
      </c>
      <c r="F2434" s="282"/>
      <c r="G2434" s="282"/>
      <c r="H2434" s="282"/>
      <c r="I2434" s="282"/>
      <c r="J2434" s="335"/>
      <c r="K2434" s="282"/>
      <c r="L2434" s="282"/>
      <c r="M2434" s="282"/>
      <c r="N2434" s="282"/>
      <c r="O2434" s="281"/>
      <c r="P2434" s="360" t="str">
        <f ca="1">rescore_patient</f>
        <v/>
      </c>
      <c r="Q2434" s="330" t="str">
        <f ca="1">quantity</f>
        <v/>
      </c>
      <c r="R2434" s="281"/>
      <c r="S2434" s="282"/>
      <c r="T2434" s="282"/>
      <c r="U2434" s="282"/>
      <c r="V2434" s="305"/>
      <c r="W2434" s="305"/>
      <c r="X2434" s="305"/>
      <c r="Y2434" s="282"/>
      <c r="Z2434" s="282" t="e" vm="1">
        <f ca="1">_xlfn.IFS(AND(ISNUMBER(SEARCH("N?m l*", CUSTOMER[[#This Row],[Service Type]], 1)), CUSTOMER[[#This Row],[Count ST]] = TRUE), CUSTOMER[[#This Row],[Quantity]], AND($Y$10:$Y2434 = TRUE, COUNTIFS($H$10:$H2434, CUSTOMER[[#This Row],[Booking]], $J$10:$J2434, CUSTOMER[[#This Row],[Order Date]], $F$10:$F2434, "&lt;&gt;"&amp;"N?m l*")=1), 1, TRUE,  "")</f>
        <v>#NAME?</v>
      </c>
      <c r="AA2434" s="282" t="b">
        <f t="shared" ca="1" si="38"/>
        <v>0</v>
      </c>
      <c r="AB2434" s="305"/>
    </row>
    <row r="2435" spans="1:28" x14ac:dyDescent="0.25">
      <c r="A2435" s="281" t="str">
        <f ca="1">no.</f>
        <v/>
      </c>
      <c r="B2435" s="281"/>
      <c r="C2435" s="282"/>
      <c r="D2435" s="282"/>
      <c r="E2435" s="282" t="str">
        <f ca="1">position</f>
        <v/>
      </c>
      <c r="F2435" s="282"/>
      <c r="G2435" s="282"/>
      <c r="H2435" s="282"/>
      <c r="I2435" s="282"/>
      <c r="J2435" s="335"/>
      <c r="K2435" s="282"/>
      <c r="L2435" s="282"/>
      <c r="M2435" s="282"/>
      <c r="N2435" s="282"/>
      <c r="O2435" s="281"/>
      <c r="P2435" s="360" t="str">
        <f ca="1">rescore_patient</f>
        <v/>
      </c>
      <c r="Q2435" s="330" t="str">
        <f ca="1">quantity</f>
        <v/>
      </c>
      <c r="R2435" s="281"/>
      <c r="S2435" s="282"/>
      <c r="T2435" s="282"/>
      <c r="U2435" s="282"/>
      <c r="V2435" s="305"/>
      <c r="W2435" s="305"/>
      <c r="X2435" s="305"/>
      <c r="Y2435" s="282"/>
      <c r="Z2435" s="282" t="e" vm="1">
        <f ca="1">_xlfn.IFS(AND(ISNUMBER(SEARCH("N?m l*", CUSTOMER[[#This Row],[Service Type]], 1)), CUSTOMER[[#This Row],[Count ST]] = TRUE), CUSTOMER[[#This Row],[Quantity]], AND($Y$10:$Y2435 = TRUE, COUNTIFS($H$10:$H2435, CUSTOMER[[#This Row],[Booking]], $J$10:$J2435, CUSTOMER[[#This Row],[Order Date]], $F$10:$F2435, "&lt;&gt;"&amp;"N?m l*")=1), 1, TRUE,  "")</f>
        <v>#NAME?</v>
      </c>
      <c r="AA2435" s="282" t="b">
        <f t="shared" ca="1" si="38"/>
        <v>0</v>
      </c>
      <c r="AB2435" s="305"/>
    </row>
    <row r="2436" spans="1:28" x14ac:dyDescent="0.25">
      <c r="A2436" s="281" t="str">
        <f ca="1">no.</f>
        <v/>
      </c>
      <c r="B2436" s="281"/>
      <c r="C2436" s="282"/>
      <c r="D2436" s="282"/>
      <c r="E2436" s="282" t="str">
        <f ca="1">position</f>
        <v/>
      </c>
      <c r="F2436" s="282"/>
      <c r="G2436" s="282"/>
      <c r="H2436" s="282"/>
      <c r="I2436" s="282"/>
      <c r="J2436" s="335"/>
      <c r="K2436" s="282"/>
      <c r="L2436" s="282"/>
      <c r="M2436" s="282"/>
      <c r="N2436" s="282"/>
      <c r="O2436" s="281"/>
      <c r="P2436" s="360" t="str">
        <f ca="1">rescore_patient</f>
        <v/>
      </c>
      <c r="Q2436" s="330" t="str">
        <f ca="1">quantity</f>
        <v/>
      </c>
      <c r="R2436" s="281"/>
      <c r="S2436" s="282"/>
      <c r="T2436" s="282"/>
      <c r="U2436" s="282"/>
      <c r="V2436" s="305"/>
      <c r="W2436" s="305"/>
      <c r="X2436" s="305"/>
      <c r="Y2436" s="282"/>
      <c r="Z2436" s="282" t="e" vm="1">
        <f ca="1">_xlfn.IFS(AND(ISNUMBER(SEARCH("N?m l*", CUSTOMER[[#This Row],[Service Type]], 1)), CUSTOMER[[#This Row],[Count ST]] = TRUE), CUSTOMER[[#This Row],[Quantity]], AND($Y$10:$Y2436 = TRUE, COUNTIFS($H$10:$H2436, CUSTOMER[[#This Row],[Booking]], $J$10:$J2436, CUSTOMER[[#This Row],[Order Date]], $F$10:$F2436, "&lt;&gt;"&amp;"N?m l*")=1), 1, TRUE,  "")</f>
        <v>#NAME?</v>
      </c>
      <c r="AA2436" s="282" t="b">
        <f t="shared" ca="1" si="38"/>
        <v>0</v>
      </c>
      <c r="AB2436" s="305"/>
    </row>
    <row r="2437" spans="1:28" x14ac:dyDescent="0.25">
      <c r="A2437" s="281" t="str">
        <f ca="1">no.</f>
        <v/>
      </c>
      <c r="B2437" s="281"/>
      <c r="C2437" s="282"/>
      <c r="D2437" s="282"/>
      <c r="E2437" s="282" t="str">
        <f ca="1">position</f>
        <v/>
      </c>
      <c r="F2437" s="282"/>
      <c r="G2437" s="282"/>
      <c r="H2437" s="282"/>
      <c r="I2437" s="282"/>
      <c r="J2437" s="335"/>
      <c r="K2437" s="282"/>
      <c r="L2437" s="282"/>
      <c r="M2437" s="282"/>
      <c r="N2437" s="282"/>
      <c r="O2437" s="281"/>
      <c r="P2437" s="360" t="str">
        <f ca="1">rescore_patient</f>
        <v/>
      </c>
      <c r="Q2437" s="330" t="str">
        <f ca="1">quantity</f>
        <v/>
      </c>
      <c r="R2437" s="281"/>
      <c r="S2437" s="282"/>
      <c r="T2437" s="282"/>
      <c r="U2437" s="282"/>
      <c r="V2437" s="305"/>
      <c r="W2437" s="305"/>
      <c r="X2437" s="305"/>
      <c r="Y2437" s="282"/>
      <c r="Z2437" s="282" t="e" vm="1">
        <f ca="1">_xlfn.IFS(AND(ISNUMBER(SEARCH("N?m l*", CUSTOMER[[#This Row],[Service Type]], 1)), CUSTOMER[[#This Row],[Count ST]] = TRUE), CUSTOMER[[#This Row],[Quantity]], AND($Y$10:$Y2437 = TRUE, COUNTIFS($H$10:$H2437, CUSTOMER[[#This Row],[Booking]], $J$10:$J2437, CUSTOMER[[#This Row],[Order Date]], $F$10:$F2437, "&lt;&gt;"&amp;"N?m l*")=1), 1, TRUE,  "")</f>
        <v>#NAME?</v>
      </c>
      <c r="AA2437" s="282" t="b">
        <f t="shared" ca="1" si="38"/>
        <v>0</v>
      </c>
      <c r="AB2437" s="305"/>
    </row>
    <row r="2438" spans="1:28" x14ac:dyDescent="0.25">
      <c r="A2438" s="281" t="str">
        <f ca="1">no.</f>
        <v/>
      </c>
      <c r="B2438" s="281"/>
      <c r="C2438" s="282"/>
      <c r="D2438" s="282"/>
      <c r="E2438" s="282" t="str">
        <f ca="1">position</f>
        <v/>
      </c>
      <c r="F2438" s="282"/>
      <c r="G2438" s="282"/>
      <c r="H2438" s="282"/>
      <c r="I2438" s="282"/>
      <c r="J2438" s="335"/>
      <c r="K2438" s="282"/>
      <c r="L2438" s="282"/>
      <c r="M2438" s="282"/>
      <c r="N2438" s="282"/>
      <c r="O2438" s="281"/>
      <c r="P2438" s="360" t="str">
        <f ca="1">rescore_patient</f>
        <v/>
      </c>
      <c r="Q2438" s="330" t="str">
        <f ca="1">quantity</f>
        <v/>
      </c>
      <c r="R2438" s="281"/>
      <c r="S2438" s="282"/>
      <c r="T2438" s="282"/>
      <c r="U2438" s="282"/>
      <c r="V2438" s="305"/>
      <c r="W2438" s="305"/>
      <c r="X2438" s="305"/>
      <c r="Y2438" s="282"/>
      <c r="Z2438" s="282" t="e" vm="1">
        <f ca="1">_xlfn.IFS(AND(ISNUMBER(SEARCH("N?m l*", CUSTOMER[[#This Row],[Service Type]], 1)), CUSTOMER[[#This Row],[Count ST]] = TRUE), CUSTOMER[[#This Row],[Quantity]], AND($Y$10:$Y2438 = TRUE, COUNTIFS($H$10:$H2438, CUSTOMER[[#This Row],[Booking]], $J$10:$J2438, CUSTOMER[[#This Row],[Order Date]], $F$10:$F2438, "&lt;&gt;"&amp;"N?m l*")=1), 1, TRUE,  "")</f>
        <v>#NAME?</v>
      </c>
      <c r="AA2438" s="282" t="b">
        <f t="shared" ca="1" si="38"/>
        <v>0</v>
      </c>
      <c r="AB2438" s="305"/>
    </row>
    <row r="2439" spans="1:28" x14ac:dyDescent="0.25">
      <c r="A2439" s="281" t="str">
        <f ca="1">no.</f>
        <v/>
      </c>
      <c r="B2439" s="281"/>
      <c r="C2439" s="282"/>
      <c r="D2439" s="282"/>
      <c r="E2439" s="282" t="str">
        <f ca="1">position</f>
        <v/>
      </c>
      <c r="F2439" s="282"/>
      <c r="G2439" s="282"/>
      <c r="H2439" s="282"/>
      <c r="I2439" s="282"/>
      <c r="J2439" s="335"/>
      <c r="K2439" s="282"/>
      <c r="L2439" s="282"/>
      <c r="M2439" s="282"/>
      <c r="N2439" s="282"/>
      <c r="O2439" s="281"/>
      <c r="P2439" s="360" t="str">
        <f ca="1">rescore_patient</f>
        <v/>
      </c>
      <c r="Q2439" s="330" t="str">
        <f ca="1">quantity</f>
        <v/>
      </c>
      <c r="R2439" s="281"/>
      <c r="S2439" s="282"/>
      <c r="T2439" s="282"/>
      <c r="U2439" s="282"/>
      <c r="V2439" s="305"/>
      <c r="W2439" s="305"/>
      <c r="X2439" s="305"/>
      <c r="Y2439" s="282"/>
      <c r="Z2439" s="282" t="e" vm="1">
        <f ca="1">_xlfn.IFS(AND(ISNUMBER(SEARCH("N?m l*", CUSTOMER[[#This Row],[Service Type]], 1)), CUSTOMER[[#This Row],[Count ST]] = TRUE), CUSTOMER[[#This Row],[Quantity]], AND($Y$10:$Y2439 = TRUE, COUNTIFS($H$10:$H2439, CUSTOMER[[#This Row],[Booking]], $J$10:$J2439, CUSTOMER[[#This Row],[Order Date]], $F$10:$F2439, "&lt;&gt;"&amp;"N?m l*")=1), 1, TRUE,  "")</f>
        <v>#NAME?</v>
      </c>
      <c r="AA2439" s="282" t="b">
        <f t="shared" ca="1" si="38"/>
        <v>0</v>
      </c>
      <c r="AB2439" s="305"/>
    </row>
    <row r="2440" spans="1:28" x14ac:dyDescent="0.25">
      <c r="A2440" s="281" t="str">
        <f ca="1">no.</f>
        <v/>
      </c>
      <c r="B2440" s="281"/>
      <c r="C2440" s="282"/>
      <c r="D2440" s="282"/>
      <c r="E2440" s="282" t="str">
        <f ca="1">position</f>
        <v/>
      </c>
      <c r="F2440" s="282"/>
      <c r="G2440" s="282"/>
      <c r="H2440" s="282"/>
      <c r="I2440" s="282"/>
      <c r="J2440" s="335"/>
      <c r="K2440" s="282"/>
      <c r="L2440" s="282"/>
      <c r="M2440" s="282"/>
      <c r="N2440" s="282"/>
      <c r="O2440" s="281"/>
      <c r="P2440" s="360" t="str">
        <f ca="1">rescore_patient</f>
        <v/>
      </c>
      <c r="Q2440" s="330" t="str">
        <f ca="1">quantity</f>
        <v/>
      </c>
      <c r="R2440" s="281"/>
      <c r="S2440" s="282"/>
      <c r="T2440" s="282"/>
      <c r="U2440" s="282"/>
      <c r="V2440" s="305"/>
      <c r="W2440" s="305"/>
      <c r="X2440" s="305"/>
      <c r="Y2440" s="282"/>
      <c r="Z2440" s="282" t="e" vm="1">
        <f ca="1">_xlfn.IFS(AND(ISNUMBER(SEARCH("N?m l*", CUSTOMER[[#This Row],[Service Type]], 1)), CUSTOMER[[#This Row],[Count ST]] = TRUE), CUSTOMER[[#This Row],[Quantity]], AND($Y$10:$Y2440 = TRUE, COUNTIFS($H$10:$H2440, CUSTOMER[[#This Row],[Booking]], $J$10:$J2440, CUSTOMER[[#This Row],[Order Date]], $F$10:$F2440, "&lt;&gt;"&amp;"N?m l*")=1), 1, TRUE,  "")</f>
        <v>#NAME?</v>
      </c>
      <c r="AA2440" s="282" t="b">
        <f t="shared" ca="1" si="38"/>
        <v>0</v>
      </c>
      <c r="AB2440" s="305"/>
    </row>
    <row r="2441" spans="1:28" x14ac:dyDescent="0.25">
      <c r="A2441" s="281" t="str">
        <f ca="1">no.</f>
        <v/>
      </c>
      <c r="B2441" s="281"/>
      <c r="C2441" s="282"/>
      <c r="D2441" s="282"/>
      <c r="E2441" s="282" t="str">
        <f ca="1">position</f>
        <v/>
      </c>
      <c r="F2441" s="282"/>
      <c r="G2441" s="282"/>
      <c r="H2441" s="282"/>
      <c r="I2441" s="282"/>
      <c r="J2441" s="335"/>
      <c r="K2441" s="282"/>
      <c r="L2441" s="282"/>
      <c r="M2441" s="282"/>
      <c r="N2441" s="282"/>
      <c r="O2441" s="281"/>
      <c r="P2441" s="360" t="str">
        <f ca="1">rescore_patient</f>
        <v/>
      </c>
      <c r="Q2441" s="330" t="str">
        <f ca="1">quantity</f>
        <v/>
      </c>
      <c r="R2441" s="281"/>
      <c r="S2441" s="282"/>
      <c r="T2441" s="282"/>
      <c r="U2441" s="282"/>
      <c r="V2441" s="305"/>
      <c r="W2441" s="305"/>
      <c r="X2441" s="305"/>
      <c r="Y2441" s="282"/>
      <c r="Z2441" s="282" t="e" vm="1">
        <f ca="1">_xlfn.IFS(AND(ISNUMBER(SEARCH("N?m l*", CUSTOMER[[#This Row],[Service Type]], 1)), CUSTOMER[[#This Row],[Count ST]] = TRUE), CUSTOMER[[#This Row],[Quantity]], AND($Y$10:$Y2441 = TRUE, COUNTIFS($H$10:$H2441, CUSTOMER[[#This Row],[Booking]], $J$10:$J2441, CUSTOMER[[#This Row],[Order Date]], $F$10:$F2441, "&lt;&gt;"&amp;"N?m l*")=1), 1, TRUE,  "")</f>
        <v>#NAME?</v>
      </c>
      <c r="AA2441" s="282" t="b">
        <f t="shared" ca="1" si="38"/>
        <v>0</v>
      </c>
      <c r="AB2441" s="305"/>
    </row>
    <row r="2442" spans="1:28" x14ac:dyDescent="0.25">
      <c r="A2442" s="281" t="str">
        <f ca="1">no.</f>
        <v/>
      </c>
      <c r="B2442" s="281"/>
      <c r="C2442" s="282"/>
      <c r="D2442" s="282"/>
      <c r="E2442" s="282" t="str">
        <f ca="1">position</f>
        <v/>
      </c>
      <c r="F2442" s="282"/>
      <c r="G2442" s="282"/>
      <c r="H2442" s="282"/>
      <c r="I2442" s="282"/>
      <c r="J2442" s="335"/>
      <c r="K2442" s="282"/>
      <c r="L2442" s="282"/>
      <c r="M2442" s="282"/>
      <c r="N2442" s="282"/>
      <c r="O2442" s="281"/>
      <c r="P2442" s="360" t="str">
        <f ca="1">rescore_patient</f>
        <v/>
      </c>
      <c r="Q2442" s="330" t="str">
        <f ca="1">quantity</f>
        <v/>
      </c>
      <c r="R2442" s="281"/>
      <c r="S2442" s="282"/>
      <c r="T2442" s="282"/>
      <c r="U2442" s="282"/>
      <c r="V2442" s="305"/>
      <c r="W2442" s="305"/>
      <c r="X2442" s="305"/>
      <c r="Y2442" s="282"/>
      <c r="Z2442" s="282" t="e" vm="1">
        <f ca="1">_xlfn.IFS(AND(ISNUMBER(SEARCH("N?m l*", CUSTOMER[[#This Row],[Service Type]], 1)), CUSTOMER[[#This Row],[Count ST]] = TRUE), CUSTOMER[[#This Row],[Quantity]], AND($Y$10:$Y2442 = TRUE, COUNTIFS($H$10:$H2442, CUSTOMER[[#This Row],[Booking]], $J$10:$J2442, CUSTOMER[[#This Row],[Order Date]], $F$10:$F2442, "&lt;&gt;"&amp;"N?m l*")=1), 1, TRUE,  "")</f>
        <v>#NAME?</v>
      </c>
      <c r="AA2442" s="282" t="b">
        <f t="shared" ref="AA2442:AA2505" ca="1" si="39">count_svc_type</f>
        <v>0</v>
      </c>
      <c r="AB2442" s="305"/>
    </row>
    <row r="2443" spans="1:28" x14ac:dyDescent="0.25">
      <c r="A2443" s="281" t="str">
        <f ca="1">no.</f>
        <v/>
      </c>
      <c r="B2443" s="281"/>
      <c r="C2443" s="282"/>
      <c r="D2443" s="282"/>
      <c r="E2443" s="282" t="str">
        <f ca="1">position</f>
        <v/>
      </c>
      <c r="F2443" s="282"/>
      <c r="G2443" s="282"/>
      <c r="H2443" s="282"/>
      <c r="I2443" s="282"/>
      <c r="J2443" s="335"/>
      <c r="K2443" s="282"/>
      <c r="L2443" s="282"/>
      <c r="M2443" s="282"/>
      <c r="N2443" s="282"/>
      <c r="O2443" s="281"/>
      <c r="P2443" s="360" t="str">
        <f ca="1">rescore_patient</f>
        <v/>
      </c>
      <c r="Q2443" s="330" t="str">
        <f ca="1">quantity</f>
        <v/>
      </c>
      <c r="R2443" s="281"/>
      <c r="S2443" s="282"/>
      <c r="T2443" s="282"/>
      <c r="U2443" s="282"/>
      <c r="V2443" s="305"/>
      <c r="W2443" s="305"/>
      <c r="X2443" s="305"/>
      <c r="Y2443" s="282"/>
      <c r="Z2443" s="282" t="e" vm="1">
        <f ca="1">_xlfn.IFS(AND(ISNUMBER(SEARCH("N?m l*", CUSTOMER[[#This Row],[Service Type]], 1)), CUSTOMER[[#This Row],[Count ST]] = TRUE), CUSTOMER[[#This Row],[Quantity]], AND($Y$10:$Y2443 = TRUE, COUNTIFS($H$10:$H2443, CUSTOMER[[#This Row],[Booking]], $J$10:$J2443, CUSTOMER[[#This Row],[Order Date]], $F$10:$F2443, "&lt;&gt;"&amp;"N?m l*")=1), 1, TRUE,  "")</f>
        <v>#NAME?</v>
      </c>
      <c r="AA2443" s="282" t="b">
        <f t="shared" ca="1" si="39"/>
        <v>0</v>
      </c>
      <c r="AB2443" s="305"/>
    </row>
    <row r="2444" spans="1:28" x14ac:dyDescent="0.25">
      <c r="A2444" s="281" t="str">
        <f ca="1">no.</f>
        <v/>
      </c>
      <c r="B2444" s="281"/>
      <c r="C2444" s="282"/>
      <c r="D2444" s="282"/>
      <c r="E2444" s="282" t="str">
        <f ca="1">position</f>
        <v/>
      </c>
      <c r="F2444" s="282"/>
      <c r="G2444" s="282"/>
      <c r="H2444" s="282"/>
      <c r="I2444" s="282"/>
      <c r="J2444" s="335"/>
      <c r="K2444" s="282"/>
      <c r="L2444" s="282"/>
      <c r="M2444" s="282"/>
      <c r="N2444" s="282"/>
      <c r="O2444" s="281"/>
      <c r="P2444" s="360" t="str">
        <f ca="1">rescore_patient</f>
        <v/>
      </c>
      <c r="Q2444" s="330" t="str">
        <f ca="1">quantity</f>
        <v/>
      </c>
      <c r="R2444" s="281"/>
      <c r="S2444" s="282"/>
      <c r="T2444" s="282"/>
      <c r="U2444" s="282"/>
      <c r="V2444" s="305"/>
      <c r="W2444" s="305"/>
      <c r="X2444" s="305"/>
      <c r="Y2444" s="282"/>
      <c r="Z2444" s="282" t="e" vm="1">
        <f ca="1">_xlfn.IFS(AND(ISNUMBER(SEARCH("N?m l*", CUSTOMER[[#This Row],[Service Type]], 1)), CUSTOMER[[#This Row],[Count ST]] = TRUE), CUSTOMER[[#This Row],[Quantity]], AND($Y$10:$Y2444 = TRUE, COUNTIFS($H$10:$H2444, CUSTOMER[[#This Row],[Booking]], $J$10:$J2444, CUSTOMER[[#This Row],[Order Date]], $F$10:$F2444, "&lt;&gt;"&amp;"N?m l*")=1), 1, TRUE,  "")</f>
        <v>#NAME?</v>
      </c>
      <c r="AA2444" s="282" t="b">
        <f t="shared" ca="1" si="39"/>
        <v>0</v>
      </c>
      <c r="AB2444" s="305"/>
    </row>
    <row r="2445" spans="1:28" x14ac:dyDescent="0.25">
      <c r="A2445" s="281" t="str">
        <f ca="1">no.</f>
        <v/>
      </c>
      <c r="B2445" s="281"/>
      <c r="C2445" s="282"/>
      <c r="D2445" s="282"/>
      <c r="E2445" s="282" t="str">
        <f ca="1">position</f>
        <v/>
      </c>
      <c r="F2445" s="282"/>
      <c r="G2445" s="282"/>
      <c r="H2445" s="282"/>
      <c r="I2445" s="282"/>
      <c r="J2445" s="335"/>
      <c r="K2445" s="282"/>
      <c r="L2445" s="282"/>
      <c r="M2445" s="282"/>
      <c r="N2445" s="282"/>
      <c r="O2445" s="281"/>
      <c r="P2445" s="360" t="str">
        <f ca="1">rescore_patient</f>
        <v/>
      </c>
      <c r="Q2445" s="330" t="str">
        <f ca="1">quantity</f>
        <v/>
      </c>
      <c r="R2445" s="281"/>
      <c r="S2445" s="282"/>
      <c r="T2445" s="282"/>
      <c r="U2445" s="282"/>
      <c r="V2445" s="305"/>
      <c r="W2445" s="305"/>
      <c r="X2445" s="305"/>
      <c r="Y2445" s="282"/>
      <c r="Z2445" s="282" t="e" vm="1">
        <f ca="1">_xlfn.IFS(AND(ISNUMBER(SEARCH("N?m l*", CUSTOMER[[#This Row],[Service Type]], 1)), CUSTOMER[[#This Row],[Count ST]] = TRUE), CUSTOMER[[#This Row],[Quantity]], AND($Y$10:$Y2445 = TRUE, COUNTIFS($H$10:$H2445, CUSTOMER[[#This Row],[Booking]], $J$10:$J2445, CUSTOMER[[#This Row],[Order Date]], $F$10:$F2445, "&lt;&gt;"&amp;"N?m l*")=1), 1, TRUE,  "")</f>
        <v>#NAME?</v>
      </c>
      <c r="AA2445" s="282" t="b">
        <f t="shared" ca="1" si="39"/>
        <v>0</v>
      </c>
      <c r="AB2445" s="305"/>
    </row>
    <row r="2446" spans="1:28" x14ac:dyDescent="0.25">
      <c r="A2446" s="281" t="str">
        <f ca="1">no.</f>
        <v/>
      </c>
      <c r="B2446" s="281"/>
      <c r="C2446" s="282"/>
      <c r="D2446" s="282"/>
      <c r="E2446" s="282" t="str">
        <f ca="1">position</f>
        <v/>
      </c>
      <c r="F2446" s="282"/>
      <c r="G2446" s="282"/>
      <c r="H2446" s="282"/>
      <c r="I2446" s="282"/>
      <c r="J2446" s="335"/>
      <c r="K2446" s="282"/>
      <c r="L2446" s="282"/>
      <c r="M2446" s="282"/>
      <c r="N2446" s="282"/>
      <c r="O2446" s="281"/>
      <c r="P2446" s="360" t="str">
        <f ca="1">rescore_patient</f>
        <v/>
      </c>
      <c r="Q2446" s="330" t="str">
        <f ca="1">quantity</f>
        <v/>
      </c>
      <c r="R2446" s="281"/>
      <c r="S2446" s="282"/>
      <c r="T2446" s="282"/>
      <c r="U2446" s="282"/>
      <c r="V2446" s="305"/>
      <c r="W2446" s="305"/>
      <c r="X2446" s="305"/>
      <c r="Y2446" s="282"/>
      <c r="Z2446" s="282" t="e" vm="1">
        <f ca="1">_xlfn.IFS(AND(ISNUMBER(SEARCH("N?m l*", CUSTOMER[[#This Row],[Service Type]], 1)), CUSTOMER[[#This Row],[Count ST]] = TRUE), CUSTOMER[[#This Row],[Quantity]], AND($Y$10:$Y2446 = TRUE, COUNTIFS($H$10:$H2446, CUSTOMER[[#This Row],[Booking]], $J$10:$J2446, CUSTOMER[[#This Row],[Order Date]], $F$10:$F2446, "&lt;&gt;"&amp;"N?m l*")=1), 1, TRUE,  "")</f>
        <v>#NAME?</v>
      </c>
      <c r="AA2446" s="282" t="b">
        <f t="shared" ca="1" si="39"/>
        <v>0</v>
      </c>
      <c r="AB2446" s="305"/>
    </row>
    <row r="2447" spans="1:28" x14ac:dyDescent="0.25">
      <c r="A2447" s="281" t="str">
        <f ca="1">no.</f>
        <v/>
      </c>
      <c r="B2447" s="281"/>
      <c r="C2447" s="282"/>
      <c r="D2447" s="282"/>
      <c r="E2447" s="282" t="str">
        <f ca="1">position</f>
        <v/>
      </c>
      <c r="F2447" s="282"/>
      <c r="G2447" s="282"/>
      <c r="H2447" s="282"/>
      <c r="I2447" s="282"/>
      <c r="J2447" s="335"/>
      <c r="K2447" s="282"/>
      <c r="L2447" s="282"/>
      <c r="M2447" s="282"/>
      <c r="N2447" s="282"/>
      <c r="O2447" s="281"/>
      <c r="P2447" s="360" t="str">
        <f ca="1">rescore_patient</f>
        <v/>
      </c>
      <c r="Q2447" s="330" t="str">
        <f ca="1">quantity</f>
        <v/>
      </c>
      <c r="R2447" s="281"/>
      <c r="S2447" s="282"/>
      <c r="T2447" s="282"/>
      <c r="U2447" s="282"/>
      <c r="V2447" s="305"/>
      <c r="W2447" s="305"/>
      <c r="X2447" s="305"/>
      <c r="Y2447" s="282"/>
      <c r="Z2447" s="282" t="e" vm="1">
        <f ca="1">_xlfn.IFS(AND(ISNUMBER(SEARCH("N?m l*", CUSTOMER[[#This Row],[Service Type]], 1)), CUSTOMER[[#This Row],[Count ST]] = TRUE), CUSTOMER[[#This Row],[Quantity]], AND($Y$10:$Y2447 = TRUE, COUNTIFS($H$10:$H2447, CUSTOMER[[#This Row],[Booking]], $J$10:$J2447, CUSTOMER[[#This Row],[Order Date]], $F$10:$F2447, "&lt;&gt;"&amp;"N?m l*")=1), 1, TRUE,  "")</f>
        <v>#NAME?</v>
      </c>
      <c r="AA2447" s="282" t="b">
        <f t="shared" ca="1" si="39"/>
        <v>0</v>
      </c>
      <c r="AB2447" s="305"/>
    </row>
    <row r="2448" spans="1:28" x14ac:dyDescent="0.25">
      <c r="A2448" s="281" t="str">
        <f ca="1">no.</f>
        <v/>
      </c>
      <c r="B2448" s="281"/>
      <c r="C2448" s="282"/>
      <c r="D2448" s="282"/>
      <c r="E2448" s="282" t="str">
        <f ca="1">position</f>
        <v/>
      </c>
      <c r="F2448" s="282"/>
      <c r="G2448" s="282"/>
      <c r="H2448" s="282"/>
      <c r="I2448" s="282"/>
      <c r="J2448" s="335"/>
      <c r="K2448" s="282"/>
      <c r="L2448" s="282"/>
      <c r="M2448" s="282"/>
      <c r="N2448" s="282"/>
      <c r="O2448" s="281"/>
      <c r="P2448" s="360" t="str">
        <f ca="1">rescore_patient</f>
        <v/>
      </c>
      <c r="Q2448" s="330" t="str">
        <f ca="1">quantity</f>
        <v/>
      </c>
      <c r="R2448" s="281"/>
      <c r="S2448" s="282"/>
      <c r="T2448" s="282"/>
      <c r="U2448" s="282"/>
      <c r="V2448" s="305"/>
      <c r="W2448" s="305"/>
      <c r="X2448" s="305"/>
      <c r="Y2448" s="282"/>
      <c r="Z2448" s="282" t="e" vm="1">
        <f ca="1">_xlfn.IFS(AND(ISNUMBER(SEARCH("N?m l*", CUSTOMER[[#This Row],[Service Type]], 1)), CUSTOMER[[#This Row],[Count ST]] = TRUE), CUSTOMER[[#This Row],[Quantity]], AND($Y$10:$Y2448 = TRUE, COUNTIFS($H$10:$H2448, CUSTOMER[[#This Row],[Booking]], $J$10:$J2448, CUSTOMER[[#This Row],[Order Date]], $F$10:$F2448, "&lt;&gt;"&amp;"N?m l*")=1), 1, TRUE,  "")</f>
        <v>#NAME?</v>
      </c>
      <c r="AA2448" s="282" t="b">
        <f t="shared" ca="1" si="39"/>
        <v>0</v>
      </c>
      <c r="AB2448" s="305"/>
    </row>
    <row r="2449" spans="1:28" x14ac:dyDescent="0.25">
      <c r="A2449" s="281" t="str">
        <f ca="1">no.</f>
        <v/>
      </c>
      <c r="B2449" s="281"/>
      <c r="C2449" s="282"/>
      <c r="D2449" s="282"/>
      <c r="E2449" s="282" t="str">
        <f ca="1">position</f>
        <v/>
      </c>
      <c r="F2449" s="282"/>
      <c r="G2449" s="282"/>
      <c r="H2449" s="282"/>
      <c r="I2449" s="282"/>
      <c r="J2449" s="335"/>
      <c r="K2449" s="282"/>
      <c r="L2449" s="282"/>
      <c r="M2449" s="282"/>
      <c r="N2449" s="282"/>
      <c r="O2449" s="281"/>
      <c r="P2449" s="360" t="str">
        <f ca="1">rescore_patient</f>
        <v/>
      </c>
      <c r="Q2449" s="330" t="str">
        <f ca="1">quantity</f>
        <v/>
      </c>
      <c r="R2449" s="281"/>
      <c r="S2449" s="282"/>
      <c r="T2449" s="282"/>
      <c r="U2449" s="282"/>
      <c r="V2449" s="305"/>
      <c r="W2449" s="305"/>
      <c r="X2449" s="305"/>
      <c r="Y2449" s="282"/>
      <c r="Z2449" s="282" t="e" vm="1">
        <f ca="1">_xlfn.IFS(AND(ISNUMBER(SEARCH("N?m l*", CUSTOMER[[#This Row],[Service Type]], 1)), CUSTOMER[[#This Row],[Count ST]] = TRUE), CUSTOMER[[#This Row],[Quantity]], AND($Y$10:$Y2449 = TRUE, COUNTIFS($H$10:$H2449, CUSTOMER[[#This Row],[Booking]], $J$10:$J2449, CUSTOMER[[#This Row],[Order Date]], $F$10:$F2449, "&lt;&gt;"&amp;"N?m l*")=1), 1, TRUE,  "")</f>
        <v>#NAME?</v>
      </c>
      <c r="AA2449" s="282" t="b">
        <f t="shared" ca="1" si="39"/>
        <v>0</v>
      </c>
      <c r="AB2449" s="305"/>
    </row>
    <row r="2450" spans="1:28" x14ac:dyDescent="0.25">
      <c r="A2450" s="281" t="str">
        <f ca="1">no.</f>
        <v/>
      </c>
      <c r="B2450" s="281"/>
      <c r="C2450" s="282"/>
      <c r="D2450" s="282"/>
      <c r="E2450" s="282" t="str">
        <f ca="1">position</f>
        <v/>
      </c>
      <c r="F2450" s="282"/>
      <c r="G2450" s="282"/>
      <c r="H2450" s="282"/>
      <c r="I2450" s="282"/>
      <c r="J2450" s="335"/>
      <c r="K2450" s="282"/>
      <c r="L2450" s="282"/>
      <c r="M2450" s="282"/>
      <c r="N2450" s="282"/>
      <c r="O2450" s="281"/>
      <c r="P2450" s="360" t="str">
        <f ca="1">rescore_patient</f>
        <v/>
      </c>
      <c r="Q2450" s="330" t="str">
        <f ca="1">quantity</f>
        <v/>
      </c>
      <c r="R2450" s="281"/>
      <c r="S2450" s="282"/>
      <c r="T2450" s="282"/>
      <c r="U2450" s="282"/>
      <c r="V2450" s="305"/>
      <c r="W2450" s="305"/>
      <c r="X2450" s="305"/>
      <c r="Y2450" s="282"/>
      <c r="Z2450" s="282" t="e" vm="1">
        <f ca="1">_xlfn.IFS(AND(ISNUMBER(SEARCH("N?m l*", CUSTOMER[[#This Row],[Service Type]], 1)), CUSTOMER[[#This Row],[Count ST]] = TRUE), CUSTOMER[[#This Row],[Quantity]], AND($Y$10:$Y2450 = TRUE, COUNTIFS($H$10:$H2450, CUSTOMER[[#This Row],[Booking]], $J$10:$J2450, CUSTOMER[[#This Row],[Order Date]], $F$10:$F2450, "&lt;&gt;"&amp;"N?m l*")=1), 1, TRUE,  "")</f>
        <v>#NAME?</v>
      </c>
      <c r="AA2450" s="282" t="b">
        <f t="shared" ca="1" si="39"/>
        <v>0</v>
      </c>
      <c r="AB2450" s="305"/>
    </row>
    <row r="2451" spans="1:28" x14ac:dyDescent="0.25">
      <c r="A2451" s="281" t="str">
        <f ca="1">no.</f>
        <v/>
      </c>
      <c r="B2451" s="281"/>
      <c r="C2451" s="282"/>
      <c r="D2451" s="282"/>
      <c r="E2451" s="282" t="str">
        <f ca="1">position</f>
        <v/>
      </c>
      <c r="F2451" s="282"/>
      <c r="G2451" s="282"/>
      <c r="H2451" s="282"/>
      <c r="I2451" s="282"/>
      <c r="J2451" s="335"/>
      <c r="K2451" s="282"/>
      <c r="L2451" s="282"/>
      <c r="M2451" s="282"/>
      <c r="N2451" s="282"/>
      <c r="O2451" s="281"/>
      <c r="P2451" s="360" t="str">
        <f ca="1">rescore_patient</f>
        <v/>
      </c>
      <c r="Q2451" s="330" t="str">
        <f ca="1">quantity</f>
        <v/>
      </c>
      <c r="R2451" s="281"/>
      <c r="S2451" s="282"/>
      <c r="T2451" s="282"/>
      <c r="U2451" s="282"/>
      <c r="V2451" s="305"/>
      <c r="W2451" s="305"/>
      <c r="X2451" s="305"/>
      <c r="Y2451" s="282"/>
      <c r="Z2451" s="282" t="e" vm="1">
        <f ca="1">_xlfn.IFS(AND(ISNUMBER(SEARCH("N?m l*", CUSTOMER[[#This Row],[Service Type]], 1)), CUSTOMER[[#This Row],[Count ST]] = TRUE), CUSTOMER[[#This Row],[Quantity]], AND($Y$10:$Y2451 = TRUE, COUNTIFS($H$10:$H2451, CUSTOMER[[#This Row],[Booking]], $J$10:$J2451, CUSTOMER[[#This Row],[Order Date]], $F$10:$F2451, "&lt;&gt;"&amp;"N?m l*")=1), 1, TRUE,  "")</f>
        <v>#NAME?</v>
      </c>
      <c r="AA2451" s="282" t="b">
        <f t="shared" ca="1" si="39"/>
        <v>0</v>
      </c>
      <c r="AB2451" s="305"/>
    </row>
    <row r="2452" spans="1:28" x14ac:dyDescent="0.25">
      <c r="A2452" s="281" t="str">
        <f ca="1">no.</f>
        <v/>
      </c>
      <c r="B2452" s="281"/>
      <c r="C2452" s="282"/>
      <c r="D2452" s="282"/>
      <c r="E2452" s="282" t="str">
        <f ca="1">position</f>
        <v/>
      </c>
      <c r="F2452" s="282"/>
      <c r="G2452" s="282"/>
      <c r="H2452" s="282"/>
      <c r="I2452" s="282"/>
      <c r="J2452" s="335"/>
      <c r="K2452" s="282"/>
      <c r="L2452" s="282"/>
      <c r="M2452" s="282"/>
      <c r="N2452" s="282"/>
      <c r="O2452" s="281"/>
      <c r="P2452" s="360" t="str">
        <f ca="1">rescore_patient</f>
        <v/>
      </c>
      <c r="Q2452" s="330" t="str">
        <f ca="1">quantity</f>
        <v/>
      </c>
      <c r="R2452" s="281"/>
      <c r="S2452" s="282"/>
      <c r="T2452" s="282"/>
      <c r="U2452" s="282"/>
      <c r="V2452" s="305"/>
      <c r="W2452" s="305"/>
      <c r="X2452" s="305"/>
      <c r="Y2452" s="282"/>
      <c r="Z2452" s="282" t="e" vm="1">
        <f ca="1">_xlfn.IFS(AND(ISNUMBER(SEARCH("N?m l*", CUSTOMER[[#This Row],[Service Type]], 1)), CUSTOMER[[#This Row],[Count ST]] = TRUE), CUSTOMER[[#This Row],[Quantity]], AND($Y$10:$Y2452 = TRUE, COUNTIFS($H$10:$H2452, CUSTOMER[[#This Row],[Booking]], $J$10:$J2452, CUSTOMER[[#This Row],[Order Date]], $F$10:$F2452, "&lt;&gt;"&amp;"N?m l*")=1), 1, TRUE,  "")</f>
        <v>#NAME?</v>
      </c>
      <c r="AA2452" s="282" t="b">
        <f t="shared" ca="1" si="39"/>
        <v>0</v>
      </c>
      <c r="AB2452" s="305"/>
    </row>
    <row r="2453" spans="1:28" x14ac:dyDescent="0.25">
      <c r="A2453" s="281" t="str">
        <f ca="1">no.</f>
        <v/>
      </c>
      <c r="B2453" s="281"/>
      <c r="C2453" s="282"/>
      <c r="D2453" s="282"/>
      <c r="E2453" s="282" t="str">
        <f ca="1">position</f>
        <v/>
      </c>
      <c r="F2453" s="282"/>
      <c r="G2453" s="282"/>
      <c r="H2453" s="282"/>
      <c r="I2453" s="282"/>
      <c r="J2453" s="335"/>
      <c r="K2453" s="282"/>
      <c r="L2453" s="282"/>
      <c r="M2453" s="282"/>
      <c r="N2453" s="282"/>
      <c r="O2453" s="281"/>
      <c r="P2453" s="360" t="str">
        <f ca="1">rescore_patient</f>
        <v/>
      </c>
      <c r="Q2453" s="330" t="str">
        <f ca="1">quantity</f>
        <v/>
      </c>
      <c r="R2453" s="281"/>
      <c r="S2453" s="282"/>
      <c r="T2453" s="282"/>
      <c r="U2453" s="282"/>
      <c r="V2453" s="305"/>
      <c r="W2453" s="305"/>
      <c r="X2453" s="305"/>
      <c r="Y2453" s="282"/>
      <c r="Z2453" s="282" t="e" vm="1">
        <f ca="1">_xlfn.IFS(AND(ISNUMBER(SEARCH("N?m l*", CUSTOMER[[#This Row],[Service Type]], 1)), CUSTOMER[[#This Row],[Count ST]] = TRUE), CUSTOMER[[#This Row],[Quantity]], AND($Y$10:$Y2453 = TRUE, COUNTIFS($H$10:$H2453, CUSTOMER[[#This Row],[Booking]], $J$10:$J2453, CUSTOMER[[#This Row],[Order Date]], $F$10:$F2453, "&lt;&gt;"&amp;"N?m l*")=1), 1, TRUE,  "")</f>
        <v>#NAME?</v>
      </c>
      <c r="AA2453" s="282" t="b">
        <f t="shared" ca="1" si="39"/>
        <v>0</v>
      </c>
      <c r="AB2453" s="305"/>
    </row>
    <row r="2454" spans="1:28" x14ac:dyDescent="0.25">
      <c r="A2454" s="281" t="str">
        <f ca="1">no.</f>
        <v/>
      </c>
      <c r="B2454" s="281"/>
      <c r="C2454" s="282"/>
      <c r="D2454" s="282"/>
      <c r="E2454" s="282" t="str">
        <f ca="1">position</f>
        <v/>
      </c>
      <c r="F2454" s="282"/>
      <c r="G2454" s="282"/>
      <c r="H2454" s="282"/>
      <c r="I2454" s="282"/>
      <c r="J2454" s="335"/>
      <c r="K2454" s="282"/>
      <c r="L2454" s="282"/>
      <c r="M2454" s="282"/>
      <c r="N2454" s="282"/>
      <c r="O2454" s="281"/>
      <c r="P2454" s="360" t="str">
        <f ca="1">rescore_patient</f>
        <v/>
      </c>
      <c r="Q2454" s="330" t="str">
        <f ca="1">quantity</f>
        <v/>
      </c>
      <c r="R2454" s="281"/>
      <c r="S2454" s="282"/>
      <c r="T2454" s="282"/>
      <c r="U2454" s="282"/>
      <c r="V2454" s="305"/>
      <c r="W2454" s="305"/>
      <c r="X2454" s="305"/>
      <c r="Y2454" s="282"/>
      <c r="Z2454" s="282" t="e" vm="1">
        <f ca="1">_xlfn.IFS(AND(ISNUMBER(SEARCH("N?m l*", CUSTOMER[[#This Row],[Service Type]], 1)), CUSTOMER[[#This Row],[Count ST]] = TRUE), CUSTOMER[[#This Row],[Quantity]], AND($Y$10:$Y2454 = TRUE, COUNTIFS($H$10:$H2454, CUSTOMER[[#This Row],[Booking]], $J$10:$J2454, CUSTOMER[[#This Row],[Order Date]], $F$10:$F2454, "&lt;&gt;"&amp;"N?m l*")=1), 1, TRUE,  "")</f>
        <v>#NAME?</v>
      </c>
      <c r="AA2454" s="282" t="b">
        <f t="shared" ca="1" si="39"/>
        <v>0</v>
      </c>
      <c r="AB2454" s="305"/>
    </row>
    <row r="2455" spans="1:28" x14ac:dyDescent="0.25">
      <c r="A2455" s="281" t="str">
        <f ca="1">no.</f>
        <v/>
      </c>
      <c r="B2455" s="281"/>
      <c r="C2455" s="282"/>
      <c r="D2455" s="282"/>
      <c r="E2455" s="282" t="str">
        <f ca="1">position</f>
        <v/>
      </c>
      <c r="F2455" s="282"/>
      <c r="G2455" s="282"/>
      <c r="H2455" s="282"/>
      <c r="I2455" s="282"/>
      <c r="J2455" s="335"/>
      <c r="K2455" s="282"/>
      <c r="L2455" s="282"/>
      <c r="M2455" s="282"/>
      <c r="N2455" s="282"/>
      <c r="O2455" s="281"/>
      <c r="P2455" s="360" t="str">
        <f ca="1">rescore_patient</f>
        <v/>
      </c>
      <c r="Q2455" s="330" t="str">
        <f ca="1">quantity</f>
        <v/>
      </c>
      <c r="R2455" s="281"/>
      <c r="S2455" s="282"/>
      <c r="T2455" s="282"/>
      <c r="U2455" s="282"/>
      <c r="V2455" s="305"/>
      <c r="W2455" s="305"/>
      <c r="X2455" s="305"/>
      <c r="Y2455" s="282"/>
      <c r="Z2455" s="282" t="e" vm="1">
        <f ca="1">_xlfn.IFS(AND(ISNUMBER(SEARCH("N?m l*", CUSTOMER[[#This Row],[Service Type]], 1)), CUSTOMER[[#This Row],[Count ST]] = TRUE), CUSTOMER[[#This Row],[Quantity]], AND($Y$10:$Y2455 = TRUE, COUNTIFS($H$10:$H2455, CUSTOMER[[#This Row],[Booking]], $J$10:$J2455, CUSTOMER[[#This Row],[Order Date]], $F$10:$F2455, "&lt;&gt;"&amp;"N?m l*")=1), 1, TRUE,  "")</f>
        <v>#NAME?</v>
      </c>
      <c r="AA2455" s="282" t="b">
        <f t="shared" ca="1" si="39"/>
        <v>0</v>
      </c>
      <c r="AB2455" s="305"/>
    </row>
    <row r="2456" spans="1:28" x14ac:dyDescent="0.25">
      <c r="A2456" s="281" t="str">
        <f ca="1">no.</f>
        <v/>
      </c>
      <c r="B2456" s="281"/>
      <c r="C2456" s="282"/>
      <c r="D2456" s="282"/>
      <c r="E2456" s="282" t="str">
        <f ca="1">position</f>
        <v/>
      </c>
      <c r="F2456" s="282"/>
      <c r="G2456" s="282"/>
      <c r="H2456" s="282"/>
      <c r="I2456" s="282"/>
      <c r="J2456" s="335"/>
      <c r="K2456" s="282"/>
      <c r="L2456" s="282"/>
      <c r="M2456" s="282"/>
      <c r="N2456" s="282"/>
      <c r="O2456" s="281"/>
      <c r="P2456" s="360" t="str">
        <f ca="1">rescore_patient</f>
        <v/>
      </c>
      <c r="Q2456" s="330" t="str">
        <f ca="1">quantity</f>
        <v/>
      </c>
      <c r="R2456" s="281"/>
      <c r="S2456" s="282"/>
      <c r="T2456" s="282"/>
      <c r="U2456" s="282"/>
      <c r="V2456" s="305"/>
      <c r="W2456" s="305"/>
      <c r="X2456" s="305"/>
      <c r="Y2456" s="282"/>
      <c r="Z2456" s="282" t="e" vm="1">
        <f ca="1">_xlfn.IFS(AND(ISNUMBER(SEARCH("N?m l*", CUSTOMER[[#This Row],[Service Type]], 1)), CUSTOMER[[#This Row],[Count ST]] = TRUE), CUSTOMER[[#This Row],[Quantity]], AND($Y$10:$Y2456 = TRUE, COUNTIFS($H$10:$H2456, CUSTOMER[[#This Row],[Booking]], $J$10:$J2456, CUSTOMER[[#This Row],[Order Date]], $F$10:$F2456, "&lt;&gt;"&amp;"N?m l*")=1), 1, TRUE,  "")</f>
        <v>#NAME?</v>
      </c>
      <c r="AA2456" s="282" t="b">
        <f t="shared" ca="1" si="39"/>
        <v>0</v>
      </c>
      <c r="AB2456" s="305"/>
    </row>
    <row r="2457" spans="1:28" x14ac:dyDescent="0.25">
      <c r="A2457" s="281" t="str">
        <f ca="1">no.</f>
        <v/>
      </c>
      <c r="B2457" s="281"/>
      <c r="C2457" s="282"/>
      <c r="D2457" s="282"/>
      <c r="E2457" s="282" t="str">
        <f ca="1">position</f>
        <v/>
      </c>
      <c r="F2457" s="282"/>
      <c r="G2457" s="282"/>
      <c r="H2457" s="282"/>
      <c r="I2457" s="282"/>
      <c r="J2457" s="335"/>
      <c r="K2457" s="282"/>
      <c r="L2457" s="282"/>
      <c r="M2457" s="282"/>
      <c r="N2457" s="282"/>
      <c r="O2457" s="281"/>
      <c r="P2457" s="360" t="str">
        <f ca="1">rescore_patient</f>
        <v/>
      </c>
      <c r="Q2457" s="330" t="str">
        <f ca="1">quantity</f>
        <v/>
      </c>
      <c r="R2457" s="281"/>
      <c r="S2457" s="282"/>
      <c r="T2457" s="282"/>
      <c r="U2457" s="282"/>
      <c r="V2457" s="305"/>
      <c r="W2457" s="305"/>
      <c r="X2457" s="305"/>
      <c r="Y2457" s="282"/>
      <c r="Z2457" s="282" t="e" vm="1">
        <f ca="1">_xlfn.IFS(AND(ISNUMBER(SEARCH("N?m l*", CUSTOMER[[#This Row],[Service Type]], 1)), CUSTOMER[[#This Row],[Count ST]] = TRUE), CUSTOMER[[#This Row],[Quantity]], AND($Y$10:$Y2457 = TRUE, COUNTIFS($H$10:$H2457, CUSTOMER[[#This Row],[Booking]], $J$10:$J2457, CUSTOMER[[#This Row],[Order Date]], $F$10:$F2457, "&lt;&gt;"&amp;"N?m l*")=1), 1, TRUE,  "")</f>
        <v>#NAME?</v>
      </c>
      <c r="AA2457" s="282" t="b">
        <f t="shared" ca="1" si="39"/>
        <v>0</v>
      </c>
      <c r="AB2457" s="305"/>
    </row>
    <row r="2458" spans="1:28" x14ac:dyDescent="0.25">
      <c r="A2458" s="281" t="str">
        <f ca="1">no.</f>
        <v/>
      </c>
      <c r="B2458" s="281"/>
      <c r="C2458" s="282"/>
      <c r="D2458" s="282"/>
      <c r="E2458" s="282" t="str">
        <f ca="1">position</f>
        <v/>
      </c>
      <c r="F2458" s="282"/>
      <c r="G2458" s="282"/>
      <c r="H2458" s="282"/>
      <c r="I2458" s="282"/>
      <c r="J2458" s="335"/>
      <c r="K2458" s="282"/>
      <c r="L2458" s="282"/>
      <c r="M2458" s="282"/>
      <c r="N2458" s="282"/>
      <c r="O2458" s="281"/>
      <c r="P2458" s="360" t="str">
        <f ca="1">rescore_patient</f>
        <v/>
      </c>
      <c r="Q2458" s="330" t="str">
        <f ca="1">quantity</f>
        <v/>
      </c>
      <c r="R2458" s="281"/>
      <c r="S2458" s="282"/>
      <c r="T2458" s="282"/>
      <c r="U2458" s="282"/>
      <c r="V2458" s="305"/>
      <c r="W2458" s="305"/>
      <c r="X2458" s="305"/>
      <c r="Y2458" s="282"/>
      <c r="Z2458" s="282" t="e" vm="1">
        <f ca="1">_xlfn.IFS(AND(ISNUMBER(SEARCH("N?m l*", CUSTOMER[[#This Row],[Service Type]], 1)), CUSTOMER[[#This Row],[Count ST]] = TRUE), CUSTOMER[[#This Row],[Quantity]], AND($Y$10:$Y2458 = TRUE, COUNTIFS($H$10:$H2458, CUSTOMER[[#This Row],[Booking]], $J$10:$J2458, CUSTOMER[[#This Row],[Order Date]], $F$10:$F2458, "&lt;&gt;"&amp;"N?m l*")=1), 1, TRUE,  "")</f>
        <v>#NAME?</v>
      </c>
      <c r="AA2458" s="282" t="b">
        <f t="shared" ca="1" si="39"/>
        <v>0</v>
      </c>
      <c r="AB2458" s="305"/>
    </row>
    <row r="2459" spans="1:28" x14ac:dyDescent="0.25">
      <c r="A2459" s="281" t="str">
        <f ca="1">no.</f>
        <v/>
      </c>
      <c r="B2459" s="281"/>
      <c r="C2459" s="282"/>
      <c r="D2459" s="282"/>
      <c r="E2459" s="282" t="str">
        <f ca="1">position</f>
        <v/>
      </c>
      <c r="F2459" s="282"/>
      <c r="G2459" s="282"/>
      <c r="H2459" s="282"/>
      <c r="I2459" s="282"/>
      <c r="J2459" s="335"/>
      <c r="K2459" s="282"/>
      <c r="L2459" s="282"/>
      <c r="M2459" s="282"/>
      <c r="N2459" s="282"/>
      <c r="O2459" s="281"/>
      <c r="P2459" s="360" t="str">
        <f ca="1">rescore_patient</f>
        <v/>
      </c>
      <c r="Q2459" s="330" t="str">
        <f ca="1">quantity</f>
        <v/>
      </c>
      <c r="R2459" s="281"/>
      <c r="S2459" s="282"/>
      <c r="T2459" s="282"/>
      <c r="U2459" s="282"/>
      <c r="V2459" s="305"/>
      <c r="W2459" s="305"/>
      <c r="X2459" s="305"/>
      <c r="Y2459" s="282"/>
      <c r="Z2459" s="282" t="e" vm="1">
        <f ca="1">_xlfn.IFS(AND(ISNUMBER(SEARCH("N?m l*", CUSTOMER[[#This Row],[Service Type]], 1)), CUSTOMER[[#This Row],[Count ST]] = TRUE), CUSTOMER[[#This Row],[Quantity]], AND($Y$10:$Y2459 = TRUE, COUNTIFS($H$10:$H2459, CUSTOMER[[#This Row],[Booking]], $J$10:$J2459, CUSTOMER[[#This Row],[Order Date]], $F$10:$F2459, "&lt;&gt;"&amp;"N?m l*")=1), 1, TRUE,  "")</f>
        <v>#NAME?</v>
      </c>
      <c r="AA2459" s="282" t="b">
        <f t="shared" ca="1" si="39"/>
        <v>0</v>
      </c>
      <c r="AB2459" s="305"/>
    </row>
    <row r="2460" spans="1:28" x14ac:dyDescent="0.25">
      <c r="A2460" s="281" t="str">
        <f ca="1">no.</f>
        <v/>
      </c>
      <c r="B2460" s="281"/>
      <c r="C2460" s="282"/>
      <c r="D2460" s="282"/>
      <c r="E2460" s="282" t="str">
        <f ca="1">position</f>
        <v/>
      </c>
      <c r="F2460" s="282"/>
      <c r="G2460" s="282"/>
      <c r="H2460" s="282"/>
      <c r="I2460" s="282"/>
      <c r="J2460" s="335"/>
      <c r="K2460" s="282"/>
      <c r="L2460" s="282"/>
      <c r="M2460" s="282"/>
      <c r="N2460" s="282"/>
      <c r="O2460" s="281"/>
      <c r="P2460" s="360" t="str">
        <f ca="1">rescore_patient</f>
        <v/>
      </c>
      <c r="Q2460" s="330" t="str">
        <f ca="1">quantity</f>
        <v/>
      </c>
      <c r="R2460" s="281"/>
      <c r="S2460" s="282"/>
      <c r="T2460" s="282"/>
      <c r="U2460" s="282"/>
      <c r="V2460" s="305"/>
      <c r="W2460" s="305"/>
      <c r="X2460" s="305"/>
      <c r="Y2460" s="282"/>
      <c r="Z2460" s="282" t="e" vm="1">
        <f ca="1">_xlfn.IFS(AND(ISNUMBER(SEARCH("N?m l*", CUSTOMER[[#This Row],[Service Type]], 1)), CUSTOMER[[#This Row],[Count ST]] = TRUE), CUSTOMER[[#This Row],[Quantity]], AND($Y$10:$Y2460 = TRUE, COUNTIFS($H$10:$H2460, CUSTOMER[[#This Row],[Booking]], $J$10:$J2460, CUSTOMER[[#This Row],[Order Date]], $F$10:$F2460, "&lt;&gt;"&amp;"N?m l*")=1), 1, TRUE,  "")</f>
        <v>#NAME?</v>
      </c>
      <c r="AA2460" s="282" t="b">
        <f t="shared" ca="1" si="39"/>
        <v>0</v>
      </c>
      <c r="AB2460" s="305"/>
    </row>
    <row r="2461" spans="1:28" x14ac:dyDescent="0.25">
      <c r="A2461" s="281" t="str">
        <f ca="1">no.</f>
        <v/>
      </c>
      <c r="B2461" s="281"/>
      <c r="C2461" s="282"/>
      <c r="D2461" s="282"/>
      <c r="E2461" s="282" t="str">
        <f ca="1">position</f>
        <v/>
      </c>
      <c r="F2461" s="282"/>
      <c r="G2461" s="282"/>
      <c r="H2461" s="282"/>
      <c r="I2461" s="282"/>
      <c r="J2461" s="335"/>
      <c r="K2461" s="282"/>
      <c r="L2461" s="282"/>
      <c r="M2461" s="282"/>
      <c r="N2461" s="282"/>
      <c r="O2461" s="281"/>
      <c r="P2461" s="360" t="str">
        <f ca="1">rescore_patient</f>
        <v/>
      </c>
      <c r="Q2461" s="330" t="str">
        <f ca="1">quantity</f>
        <v/>
      </c>
      <c r="R2461" s="281"/>
      <c r="S2461" s="282"/>
      <c r="T2461" s="282"/>
      <c r="U2461" s="282"/>
      <c r="V2461" s="305"/>
      <c r="W2461" s="305"/>
      <c r="X2461" s="305"/>
      <c r="Y2461" s="282"/>
      <c r="Z2461" s="282" t="e" vm="1">
        <f ca="1">_xlfn.IFS(AND(ISNUMBER(SEARCH("N?m l*", CUSTOMER[[#This Row],[Service Type]], 1)), CUSTOMER[[#This Row],[Count ST]] = TRUE), CUSTOMER[[#This Row],[Quantity]], AND($Y$10:$Y2461 = TRUE, COUNTIFS($H$10:$H2461, CUSTOMER[[#This Row],[Booking]], $J$10:$J2461, CUSTOMER[[#This Row],[Order Date]], $F$10:$F2461, "&lt;&gt;"&amp;"N?m l*")=1), 1, TRUE,  "")</f>
        <v>#NAME?</v>
      </c>
      <c r="AA2461" s="282" t="b">
        <f t="shared" ca="1" si="39"/>
        <v>0</v>
      </c>
      <c r="AB2461" s="305"/>
    </row>
    <row r="2462" spans="1:28" x14ac:dyDescent="0.25">
      <c r="A2462" s="281" t="str">
        <f ca="1">no.</f>
        <v/>
      </c>
      <c r="B2462" s="281"/>
      <c r="C2462" s="282"/>
      <c r="D2462" s="282"/>
      <c r="E2462" s="282" t="str">
        <f ca="1">position</f>
        <v/>
      </c>
      <c r="F2462" s="282"/>
      <c r="G2462" s="282"/>
      <c r="H2462" s="282"/>
      <c r="I2462" s="282"/>
      <c r="J2462" s="335"/>
      <c r="K2462" s="282"/>
      <c r="L2462" s="282"/>
      <c r="M2462" s="282"/>
      <c r="N2462" s="282"/>
      <c r="O2462" s="281"/>
      <c r="P2462" s="360" t="str">
        <f ca="1">rescore_patient</f>
        <v/>
      </c>
      <c r="Q2462" s="330" t="str">
        <f ca="1">quantity</f>
        <v/>
      </c>
      <c r="R2462" s="281"/>
      <c r="S2462" s="282"/>
      <c r="T2462" s="282"/>
      <c r="U2462" s="282"/>
      <c r="V2462" s="305"/>
      <c r="W2462" s="305"/>
      <c r="X2462" s="305"/>
      <c r="Y2462" s="282"/>
      <c r="Z2462" s="282" t="e" vm="1">
        <f ca="1">_xlfn.IFS(AND(ISNUMBER(SEARCH("N?m l*", CUSTOMER[[#This Row],[Service Type]], 1)), CUSTOMER[[#This Row],[Count ST]] = TRUE), CUSTOMER[[#This Row],[Quantity]], AND($Y$10:$Y2462 = TRUE, COUNTIFS($H$10:$H2462, CUSTOMER[[#This Row],[Booking]], $J$10:$J2462, CUSTOMER[[#This Row],[Order Date]], $F$10:$F2462, "&lt;&gt;"&amp;"N?m l*")=1), 1, TRUE,  "")</f>
        <v>#NAME?</v>
      </c>
      <c r="AA2462" s="282" t="b">
        <f t="shared" ca="1" si="39"/>
        <v>0</v>
      </c>
      <c r="AB2462" s="305"/>
    </row>
    <row r="2463" spans="1:28" x14ac:dyDescent="0.25">
      <c r="A2463" s="281" t="str">
        <f ca="1">no.</f>
        <v/>
      </c>
      <c r="B2463" s="281"/>
      <c r="C2463" s="282"/>
      <c r="D2463" s="282"/>
      <c r="E2463" s="282" t="str">
        <f ca="1">position</f>
        <v/>
      </c>
      <c r="F2463" s="282"/>
      <c r="G2463" s="282"/>
      <c r="H2463" s="282"/>
      <c r="I2463" s="282"/>
      <c r="J2463" s="335"/>
      <c r="K2463" s="282"/>
      <c r="L2463" s="282"/>
      <c r="M2463" s="282"/>
      <c r="N2463" s="282"/>
      <c r="O2463" s="281"/>
      <c r="P2463" s="360" t="str">
        <f ca="1">rescore_patient</f>
        <v/>
      </c>
      <c r="Q2463" s="330" t="str">
        <f ca="1">quantity</f>
        <v/>
      </c>
      <c r="R2463" s="281"/>
      <c r="S2463" s="282"/>
      <c r="T2463" s="282"/>
      <c r="U2463" s="282"/>
      <c r="V2463" s="305"/>
      <c r="W2463" s="305"/>
      <c r="X2463" s="305"/>
      <c r="Y2463" s="282"/>
      <c r="Z2463" s="282" t="e" vm="1">
        <f ca="1">_xlfn.IFS(AND(ISNUMBER(SEARCH("N?m l*", CUSTOMER[[#This Row],[Service Type]], 1)), CUSTOMER[[#This Row],[Count ST]] = TRUE), CUSTOMER[[#This Row],[Quantity]], AND($Y$10:$Y2463 = TRUE, COUNTIFS($H$10:$H2463, CUSTOMER[[#This Row],[Booking]], $J$10:$J2463, CUSTOMER[[#This Row],[Order Date]], $F$10:$F2463, "&lt;&gt;"&amp;"N?m l*")=1), 1, TRUE,  "")</f>
        <v>#NAME?</v>
      </c>
      <c r="AA2463" s="282" t="b">
        <f t="shared" ca="1" si="39"/>
        <v>0</v>
      </c>
      <c r="AB2463" s="305"/>
    </row>
    <row r="2464" spans="1:28" x14ac:dyDescent="0.25">
      <c r="A2464" s="281" t="str">
        <f ca="1">no.</f>
        <v/>
      </c>
      <c r="B2464" s="281"/>
      <c r="C2464" s="282"/>
      <c r="D2464" s="282"/>
      <c r="E2464" s="282" t="str">
        <f ca="1">position</f>
        <v/>
      </c>
      <c r="F2464" s="282"/>
      <c r="G2464" s="282"/>
      <c r="H2464" s="282"/>
      <c r="I2464" s="282"/>
      <c r="J2464" s="335"/>
      <c r="K2464" s="282"/>
      <c r="L2464" s="282"/>
      <c r="M2464" s="282"/>
      <c r="N2464" s="282"/>
      <c r="O2464" s="281"/>
      <c r="P2464" s="360" t="str">
        <f ca="1">rescore_patient</f>
        <v/>
      </c>
      <c r="Q2464" s="330" t="str">
        <f ca="1">quantity</f>
        <v/>
      </c>
      <c r="R2464" s="281"/>
      <c r="S2464" s="282"/>
      <c r="T2464" s="282"/>
      <c r="U2464" s="282"/>
      <c r="V2464" s="305"/>
      <c r="W2464" s="305"/>
      <c r="X2464" s="305"/>
      <c r="Y2464" s="282"/>
      <c r="Z2464" s="282" t="e" vm="1">
        <f ca="1">_xlfn.IFS(AND(ISNUMBER(SEARCH("N?m l*", CUSTOMER[[#This Row],[Service Type]], 1)), CUSTOMER[[#This Row],[Count ST]] = TRUE), CUSTOMER[[#This Row],[Quantity]], AND($Y$10:$Y2464 = TRUE, COUNTIFS($H$10:$H2464, CUSTOMER[[#This Row],[Booking]], $J$10:$J2464, CUSTOMER[[#This Row],[Order Date]], $F$10:$F2464, "&lt;&gt;"&amp;"N?m l*")=1), 1, TRUE,  "")</f>
        <v>#NAME?</v>
      </c>
      <c r="AA2464" s="282" t="b">
        <f t="shared" ca="1" si="39"/>
        <v>0</v>
      </c>
      <c r="AB2464" s="305"/>
    </row>
    <row r="2465" spans="1:28" x14ac:dyDescent="0.25">
      <c r="A2465" s="281" t="str">
        <f ca="1">no.</f>
        <v/>
      </c>
      <c r="B2465" s="281"/>
      <c r="C2465" s="282"/>
      <c r="D2465" s="282"/>
      <c r="E2465" s="282" t="str">
        <f ca="1">position</f>
        <v/>
      </c>
      <c r="F2465" s="282"/>
      <c r="G2465" s="282"/>
      <c r="H2465" s="282"/>
      <c r="I2465" s="282"/>
      <c r="J2465" s="335"/>
      <c r="K2465" s="282"/>
      <c r="L2465" s="282"/>
      <c r="M2465" s="282"/>
      <c r="N2465" s="282"/>
      <c r="O2465" s="281"/>
      <c r="P2465" s="360" t="str">
        <f ca="1">rescore_patient</f>
        <v/>
      </c>
      <c r="Q2465" s="330" t="str">
        <f ca="1">quantity</f>
        <v/>
      </c>
      <c r="R2465" s="281"/>
      <c r="S2465" s="282"/>
      <c r="T2465" s="282"/>
      <c r="U2465" s="282"/>
      <c r="V2465" s="305"/>
      <c r="W2465" s="305"/>
      <c r="X2465" s="305"/>
      <c r="Y2465" s="282"/>
      <c r="Z2465" s="282" t="e" vm="1">
        <f ca="1">_xlfn.IFS(AND(ISNUMBER(SEARCH("N?m l*", CUSTOMER[[#This Row],[Service Type]], 1)), CUSTOMER[[#This Row],[Count ST]] = TRUE), CUSTOMER[[#This Row],[Quantity]], AND($Y$10:$Y2465 = TRUE, COUNTIFS($H$10:$H2465, CUSTOMER[[#This Row],[Booking]], $J$10:$J2465, CUSTOMER[[#This Row],[Order Date]], $F$10:$F2465, "&lt;&gt;"&amp;"N?m l*")=1), 1, TRUE,  "")</f>
        <v>#NAME?</v>
      </c>
      <c r="AA2465" s="282" t="b">
        <f t="shared" ca="1" si="39"/>
        <v>0</v>
      </c>
      <c r="AB2465" s="305"/>
    </row>
    <row r="2466" spans="1:28" x14ac:dyDescent="0.25">
      <c r="A2466" s="281" t="str">
        <f ca="1">no.</f>
        <v/>
      </c>
      <c r="B2466" s="281"/>
      <c r="C2466" s="282"/>
      <c r="D2466" s="282"/>
      <c r="E2466" s="282" t="str">
        <f ca="1">position</f>
        <v/>
      </c>
      <c r="F2466" s="282"/>
      <c r="G2466" s="282"/>
      <c r="H2466" s="282"/>
      <c r="I2466" s="282"/>
      <c r="J2466" s="335"/>
      <c r="K2466" s="282"/>
      <c r="L2466" s="282"/>
      <c r="M2466" s="282"/>
      <c r="N2466" s="282"/>
      <c r="O2466" s="281"/>
      <c r="P2466" s="360" t="str">
        <f ca="1">rescore_patient</f>
        <v/>
      </c>
      <c r="Q2466" s="330" t="str">
        <f ca="1">quantity</f>
        <v/>
      </c>
      <c r="R2466" s="281"/>
      <c r="S2466" s="282"/>
      <c r="T2466" s="282"/>
      <c r="U2466" s="282"/>
      <c r="V2466" s="305"/>
      <c r="W2466" s="305"/>
      <c r="X2466" s="305"/>
      <c r="Y2466" s="282"/>
      <c r="Z2466" s="282" t="e" vm="1">
        <f ca="1">_xlfn.IFS(AND(ISNUMBER(SEARCH("N?m l*", CUSTOMER[[#This Row],[Service Type]], 1)), CUSTOMER[[#This Row],[Count ST]] = TRUE), CUSTOMER[[#This Row],[Quantity]], AND($Y$10:$Y2466 = TRUE, COUNTIFS($H$10:$H2466, CUSTOMER[[#This Row],[Booking]], $J$10:$J2466, CUSTOMER[[#This Row],[Order Date]], $F$10:$F2466, "&lt;&gt;"&amp;"N?m l*")=1), 1, TRUE,  "")</f>
        <v>#NAME?</v>
      </c>
      <c r="AA2466" s="282" t="b">
        <f t="shared" ca="1" si="39"/>
        <v>0</v>
      </c>
      <c r="AB2466" s="305"/>
    </row>
    <row r="2467" spans="1:28" x14ac:dyDescent="0.25">
      <c r="A2467" s="281" t="str">
        <f ca="1">no.</f>
        <v/>
      </c>
      <c r="B2467" s="281"/>
      <c r="C2467" s="282"/>
      <c r="D2467" s="282"/>
      <c r="E2467" s="282" t="str">
        <f ca="1">position</f>
        <v/>
      </c>
      <c r="F2467" s="282"/>
      <c r="G2467" s="282"/>
      <c r="H2467" s="282"/>
      <c r="I2467" s="282"/>
      <c r="J2467" s="335"/>
      <c r="K2467" s="282"/>
      <c r="L2467" s="282"/>
      <c r="M2467" s="282"/>
      <c r="N2467" s="282"/>
      <c r="O2467" s="281"/>
      <c r="P2467" s="360" t="str">
        <f ca="1">rescore_patient</f>
        <v/>
      </c>
      <c r="Q2467" s="330" t="str">
        <f ca="1">quantity</f>
        <v/>
      </c>
      <c r="R2467" s="281"/>
      <c r="S2467" s="282"/>
      <c r="T2467" s="282"/>
      <c r="U2467" s="282"/>
      <c r="V2467" s="305"/>
      <c r="W2467" s="305"/>
      <c r="X2467" s="305"/>
      <c r="Y2467" s="282"/>
      <c r="Z2467" s="282" t="e" vm="1">
        <f ca="1">_xlfn.IFS(AND(ISNUMBER(SEARCH("N?m l*", CUSTOMER[[#This Row],[Service Type]], 1)), CUSTOMER[[#This Row],[Count ST]] = TRUE), CUSTOMER[[#This Row],[Quantity]], AND($Y$10:$Y2467 = TRUE, COUNTIFS($H$10:$H2467, CUSTOMER[[#This Row],[Booking]], $J$10:$J2467, CUSTOMER[[#This Row],[Order Date]], $F$10:$F2467, "&lt;&gt;"&amp;"N?m l*")=1), 1, TRUE,  "")</f>
        <v>#NAME?</v>
      </c>
      <c r="AA2467" s="282" t="b">
        <f t="shared" ca="1" si="39"/>
        <v>0</v>
      </c>
      <c r="AB2467" s="305"/>
    </row>
    <row r="2468" spans="1:28" x14ac:dyDescent="0.25">
      <c r="A2468" s="281" t="str">
        <f ca="1">no.</f>
        <v/>
      </c>
      <c r="B2468" s="281"/>
      <c r="C2468" s="282"/>
      <c r="D2468" s="282"/>
      <c r="E2468" s="282" t="str">
        <f ca="1">position</f>
        <v/>
      </c>
      <c r="F2468" s="282"/>
      <c r="G2468" s="282"/>
      <c r="H2468" s="282"/>
      <c r="I2468" s="282"/>
      <c r="J2468" s="335"/>
      <c r="K2468" s="282"/>
      <c r="L2468" s="282"/>
      <c r="M2468" s="282"/>
      <c r="N2468" s="282"/>
      <c r="O2468" s="281"/>
      <c r="P2468" s="360" t="str">
        <f ca="1">rescore_patient</f>
        <v/>
      </c>
      <c r="Q2468" s="330" t="str">
        <f ca="1">quantity</f>
        <v/>
      </c>
      <c r="R2468" s="281"/>
      <c r="S2468" s="282"/>
      <c r="T2468" s="282"/>
      <c r="U2468" s="282"/>
      <c r="V2468" s="305"/>
      <c r="W2468" s="305"/>
      <c r="X2468" s="305"/>
      <c r="Y2468" s="282"/>
      <c r="Z2468" s="282" t="e" vm="1">
        <f ca="1">_xlfn.IFS(AND(ISNUMBER(SEARCH("N?m l*", CUSTOMER[[#This Row],[Service Type]], 1)), CUSTOMER[[#This Row],[Count ST]] = TRUE), CUSTOMER[[#This Row],[Quantity]], AND($Y$10:$Y2468 = TRUE, COUNTIFS($H$10:$H2468, CUSTOMER[[#This Row],[Booking]], $J$10:$J2468, CUSTOMER[[#This Row],[Order Date]], $F$10:$F2468, "&lt;&gt;"&amp;"N?m l*")=1), 1, TRUE,  "")</f>
        <v>#NAME?</v>
      </c>
      <c r="AA2468" s="282" t="b">
        <f t="shared" ca="1" si="39"/>
        <v>0</v>
      </c>
      <c r="AB2468" s="305"/>
    </row>
    <row r="2469" spans="1:28" x14ac:dyDescent="0.25">
      <c r="A2469" s="281" t="str">
        <f ca="1">no.</f>
        <v/>
      </c>
      <c r="B2469" s="281"/>
      <c r="C2469" s="282"/>
      <c r="D2469" s="282"/>
      <c r="E2469" s="282" t="str">
        <f ca="1">position</f>
        <v/>
      </c>
      <c r="F2469" s="282"/>
      <c r="G2469" s="282"/>
      <c r="H2469" s="282"/>
      <c r="I2469" s="282"/>
      <c r="J2469" s="335"/>
      <c r="K2469" s="282"/>
      <c r="L2469" s="282"/>
      <c r="M2469" s="282"/>
      <c r="N2469" s="282"/>
      <c r="O2469" s="281"/>
      <c r="P2469" s="360" t="str">
        <f ca="1">rescore_patient</f>
        <v/>
      </c>
      <c r="Q2469" s="330" t="str">
        <f ca="1">quantity</f>
        <v/>
      </c>
      <c r="R2469" s="281"/>
      <c r="S2469" s="282"/>
      <c r="T2469" s="282"/>
      <c r="U2469" s="282"/>
      <c r="V2469" s="305"/>
      <c r="W2469" s="305"/>
      <c r="X2469" s="305"/>
      <c r="Y2469" s="282"/>
      <c r="Z2469" s="282" t="e" vm="1">
        <f ca="1">_xlfn.IFS(AND(ISNUMBER(SEARCH("N?m l*", CUSTOMER[[#This Row],[Service Type]], 1)), CUSTOMER[[#This Row],[Count ST]] = TRUE), CUSTOMER[[#This Row],[Quantity]], AND($Y$10:$Y2469 = TRUE, COUNTIFS($H$10:$H2469, CUSTOMER[[#This Row],[Booking]], $J$10:$J2469, CUSTOMER[[#This Row],[Order Date]], $F$10:$F2469, "&lt;&gt;"&amp;"N?m l*")=1), 1, TRUE,  "")</f>
        <v>#NAME?</v>
      </c>
      <c r="AA2469" s="282" t="b">
        <f t="shared" ca="1" si="39"/>
        <v>0</v>
      </c>
      <c r="AB2469" s="305"/>
    </row>
    <row r="2470" spans="1:28" x14ac:dyDescent="0.25">
      <c r="A2470" s="281" t="str">
        <f ca="1">no.</f>
        <v/>
      </c>
      <c r="B2470" s="281"/>
      <c r="C2470" s="282"/>
      <c r="D2470" s="282"/>
      <c r="E2470" s="282" t="str">
        <f ca="1">position</f>
        <v/>
      </c>
      <c r="F2470" s="282"/>
      <c r="G2470" s="282"/>
      <c r="H2470" s="282"/>
      <c r="I2470" s="282"/>
      <c r="J2470" s="335"/>
      <c r="K2470" s="282"/>
      <c r="L2470" s="282"/>
      <c r="M2470" s="282"/>
      <c r="N2470" s="282"/>
      <c r="O2470" s="281"/>
      <c r="P2470" s="360" t="str">
        <f ca="1">rescore_patient</f>
        <v/>
      </c>
      <c r="Q2470" s="330" t="str">
        <f ca="1">quantity</f>
        <v/>
      </c>
      <c r="R2470" s="281"/>
      <c r="S2470" s="282"/>
      <c r="T2470" s="282"/>
      <c r="U2470" s="282"/>
      <c r="V2470" s="305"/>
      <c r="W2470" s="305"/>
      <c r="X2470" s="305"/>
      <c r="Y2470" s="282"/>
      <c r="Z2470" s="282" t="e" vm="1">
        <f ca="1">_xlfn.IFS(AND(ISNUMBER(SEARCH("N?m l*", CUSTOMER[[#This Row],[Service Type]], 1)), CUSTOMER[[#This Row],[Count ST]] = TRUE), CUSTOMER[[#This Row],[Quantity]], AND($Y$10:$Y2470 = TRUE, COUNTIFS($H$10:$H2470, CUSTOMER[[#This Row],[Booking]], $J$10:$J2470, CUSTOMER[[#This Row],[Order Date]], $F$10:$F2470, "&lt;&gt;"&amp;"N?m l*")=1), 1, TRUE,  "")</f>
        <v>#NAME?</v>
      </c>
      <c r="AA2470" s="282" t="b">
        <f t="shared" ca="1" si="39"/>
        <v>0</v>
      </c>
      <c r="AB2470" s="305"/>
    </row>
    <row r="2471" spans="1:28" x14ac:dyDescent="0.25">
      <c r="A2471" s="281" t="str">
        <f ca="1">no.</f>
        <v/>
      </c>
      <c r="B2471" s="281"/>
      <c r="C2471" s="282"/>
      <c r="D2471" s="282"/>
      <c r="E2471" s="282" t="str">
        <f ca="1">position</f>
        <v/>
      </c>
      <c r="F2471" s="282"/>
      <c r="G2471" s="282"/>
      <c r="H2471" s="282"/>
      <c r="I2471" s="282"/>
      <c r="J2471" s="335"/>
      <c r="K2471" s="282"/>
      <c r="L2471" s="282"/>
      <c r="M2471" s="282"/>
      <c r="N2471" s="282"/>
      <c r="O2471" s="281"/>
      <c r="P2471" s="360" t="str">
        <f ca="1">rescore_patient</f>
        <v/>
      </c>
      <c r="Q2471" s="330" t="str">
        <f ca="1">quantity</f>
        <v/>
      </c>
      <c r="R2471" s="281"/>
      <c r="S2471" s="282"/>
      <c r="T2471" s="282"/>
      <c r="U2471" s="282"/>
      <c r="V2471" s="305"/>
      <c r="W2471" s="305"/>
      <c r="X2471" s="305"/>
      <c r="Y2471" s="282"/>
      <c r="Z2471" s="282" t="e" vm="1">
        <f ca="1">_xlfn.IFS(AND(ISNUMBER(SEARCH("N?m l*", CUSTOMER[[#This Row],[Service Type]], 1)), CUSTOMER[[#This Row],[Count ST]] = TRUE), CUSTOMER[[#This Row],[Quantity]], AND($Y$10:$Y2471 = TRUE, COUNTIFS($H$10:$H2471, CUSTOMER[[#This Row],[Booking]], $J$10:$J2471, CUSTOMER[[#This Row],[Order Date]], $F$10:$F2471, "&lt;&gt;"&amp;"N?m l*")=1), 1, TRUE,  "")</f>
        <v>#NAME?</v>
      </c>
      <c r="AA2471" s="282" t="b">
        <f t="shared" ca="1" si="39"/>
        <v>0</v>
      </c>
      <c r="AB2471" s="305"/>
    </row>
    <row r="2472" spans="1:28" x14ac:dyDescent="0.25">
      <c r="A2472" s="281" t="str">
        <f ca="1">no.</f>
        <v/>
      </c>
      <c r="B2472" s="281"/>
      <c r="C2472" s="282"/>
      <c r="D2472" s="282"/>
      <c r="E2472" s="282" t="str">
        <f ca="1">position</f>
        <v/>
      </c>
      <c r="F2472" s="282"/>
      <c r="G2472" s="282"/>
      <c r="H2472" s="282"/>
      <c r="I2472" s="282"/>
      <c r="J2472" s="335"/>
      <c r="K2472" s="282"/>
      <c r="L2472" s="282"/>
      <c r="M2472" s="282"/>
      <c r="N2472" s="282"/>
      <c r="O2472" s="281"/>
      <c r="P2472" s="360" t="str">
        <f ca="1">rescore_patient</f>
        <v/>
      </c>
      <c r="Q2472" s="330" t="str">
        <f ca="1">quantity</f>
        <v/>
      </c>
      <c r="R2472" s="281"/>
      <c r="S2472" s="282"/>
      <c r="T2472" s="282"/>
      <c r="U2472" s="282"/>
      <c r="V2472" s="305"/>
      <c r="W2472" s="305"/>
      <c r="X2472" s="305"/>
      <c r="Y2472" s="282"/>
      <c r="Z2472" s="282" t="e" vm="1">
        <f ca="1">_xlfn.IFS(AND(ISNUMBER(SEARCH("N?m l*", CUSTOMER[[#This Row],[Service Type]], 1)), CUSTOMER[[#This Row],[Count ST]] = TRUE), CUSTOMER[[#This Row],[Quantity]], AND($Y$10:$Y2472 = TRUE, COUNTIFS($H$10:$H2472, CUSTOMER[[#This Row],[Booking]], $J$10:$J2472, CUSTOMER[[#This Row],[Order Date]], $F$10:$F2472, "&lt;&gt;"&amp;"N?m l*")=1), 1, TRUE,  "")</f>
        <v>#NAME?</v>
      </c>
      <c r="AA2472" s="282" t="b">
        <f t="shared" ca="1" si="39"/>
        <v>0</v>
      </c>
      <c r="AB2472" s="305"/>
    </row>
    <row r="2473" spans="1:28" x14ac:dyDescent="0.25">
      <c r="A2473" s="281" t="str">
        <f ca="1">no.</f>
        <v/>
      </c>
      <c r="B2473" s="281"/>
      <c r="C2473" s="282"/>
      <c r="D2473" s="282"/>
      <c r="E2473" s="282" t="str">
        <f ca="1">position</f>
        <v/>
      </c>
      <c r="F2473" s="282"/>
      <c r="G2473" s="282"/>
      <c r="H2473" s="282"/>
      <c r="I2473" s="282"/>
      <c r="J2473" s="335"/>
      <c r="K2473" s="282"/>
      <c r="L2473" s="282"/>
      <c r="M2473" s="282"/>
      <c r="N2473" s="282"/>
      <c r="O2473" s="281"/>
      <c r="P2473" s="360" t="str">
        <f ca="1">rescore_patient</f>
        <v/>
      </c>
      <c r="Q2473" s="330" t="str">
        <f ca="1">quantity</f>
        <v/>
      </c>
      <c r="R2473" s="281"/>
      <c r="S2473" s="282"/>
      <c r="T2473" s="282"/>
      <c r="U2473" s="282"/>
      <c r="V2473" s="305"/>
      <c r="W2473" s="305"/>
      <c r="X2473" s="305"/>
      <c r="Y2473" s="282"/>
      <c r="Z2473" s="282" t="e" vm="1">
        <f ca="1">_xlfn.IFS(AND(ISNUMBER(SEARCH("N?m l*", CUSTOMER[[#This Row],[Service Type]], 1)), CUSTOMER[[#This Row],[Count ST]] = TRUE), CUSTOMER[[#This Row],[Quantity]], AND($Y$10:$Y2473 = TRUE, COUNTIFS($H$10:$H2473, CUSTOMER[[#This Row],[Booking]], $J$10:$J2473, CUSTOMER[[#This Row],[Order Date]], $F$10:$F2473, "&lt;&gt;"&amp;"N?m l*")=1), 1, TRUE,  "")</f>
        <v>#NAME?</v>
      </c>
      <c r="AA2473" s="282" t="b">
        <f t="shared" ca="1" si="39"/>
        <v>0</v>
      </c>
      <c r="AB2473" s="305"/>
    </row>
    <row r="2474" spans="1:28" x14ac:dyDescent="0.25">
      <c r="A2474" s="281" t="str">
        <f ca="1">no.</f>
        <v/>
      </c>
      <c r="B2474" s="281"/>
      <c r="C2474" s="282"/>
      <c r="D2474" s="282"/>
      <c r="E2474" s="282" t="str">
        <f ca="1">position</f>
        <v/>
      </c>
      <c r="F2474" s="282"/>
      <c r="G2474" s="282"/>
      <c r="H2474" s="282"/>
      <c r="I2474" s="282"/>
      <c r="J2474" s="335"/>
      <c r="K2474" s="282"/>
      <c r="L2474" s="282"/>
      <c r="M2474" s="282"/>
      <c r="N2474" s="282"/>
      <c r="O2474" s="281"/>
      <c r="P2474" s="360" t="str">
        <f ca="1">rescore_patient</f>
        <v/>
      </c>
      <c r="Q2474" s="330" t="str">
        <f ca="1">quantity</f>
        <v/>
      </c>
      <c r="R2474" s="281"/>
      <c r="S2474" s="282"/>
      <c r="T2474" s="282"/>
      <c r="U2474" s="282"/>
      <c r="V2474" s="305"/>
      <c r="W2474" s="305"/>
      <c r="X2474" s="305"/>
      <c r="Y2474" s="282"/>
      <c r="Z2474" s="282" t="e" vm="1">
        <f ca="1">_xlfn.IFS(AND(ISNUMBER(SEARCH("N?m l*", CUSTOMER[[#This Row],[Service Type]], 1)), CUSTOMER[[#This Row],[Count ST]] = TRUE), CUSTOMER[[#This Row],[Quantity]], AND($Y$10:$Y2474 = TRUE, COUNTIFS($H$10:$H2474, CUSTOMER[[#This Row],[Booking]], $J$10:$J2474, CUSTOMER[[#This Row],[Order Date]], $F$10:$F2474, "&lt;&gt;"&amp;"N?m l*")=1), 1, TRUE,  "")</f>
        <v>#NAME?</v>
      </c>
      <c r="AA2474" s="282" t="b">
        <f t="shared" ca="1" si="39"/>
        <v>0</v>
      </c>
      <c r="AB2474" s="305"/>
    </row>
    <row r="2475" spans="1:28" x14ac:dyDescent="0.25">
      <c r="A2475" s="281" t="str">
        <f ca="1">no.</f>
        <v/>
      </c>
      <c r="B2475" s="281"/>
      <c r="C2475" s="282"/>
      <c r="D2475" s="282"/>
      <c r="E2475" s="282" t="str">
        <f ca="1">position</f>
        <v/>
      </c>
      <c r="F2475" s="282"/>
      <c r="G2475" s="282"/>
      <c r="H2475" s="282"/>
      <c r="I2475" s="282"/>
      <c r="J2475" s="335"/>
      <c r="K2475" s="282"/>
      <c r="L2475" s="282"/>
      <c r="M2475" s="282"/>
      <c r="N2475" s="282"/>
      <c r="O2475" s="281"/>
      <c r="P2475" s="360" t="str">
        <f ca="1">rescore_patient</f>
        <v/>
      </c>
      <c r="Q2475" s="330" t="str">
        <f ca="1">quantity</f>
        <v/>
      </c>
      <c r="R2475" s="281"/>
      <c r="S2475" s="282"/>
      <c r="T2475" s="282"/>
      <c r="U2475" s="282"/>
      <c r="V2475" s="305"/>
      <c r="W2475" s="305"/>
      <c r="X2475" s="305"/>
      <c r="Y2475" s="282"/>
      <c r="Z2475" s="282" t="e" vm="1">
        <f ca="1">_xlfn.IFS(AND(ISNUMBER(SEARCH("N?m l*", CUSTOMER[[#This Row],[Service Type]], 1)), CUSTOMER[[#This Row],[Count ST]] = TRUE), CUSTOMER[[#This Row],[Quantity]], AND($Y$10:$Y2475 = TRUE, COUNTIFS($H$10:$H2475, CUSTOMER[[#This Row],[Booking]], $J$10:$J2475, CUSTOMER[[#This Row],[Order Date]], $F$10:$F2475, "&lt;&gt;"&amp;"N?m l*")=1), 1, TRUE,  "")</f>
        <v>#NAME?</v>
      </c>
      <c r="AA2475" s="282" t="b">
        <f t="shared" ca="1" si="39"/>
        <v>0</v>
      </c>
      <c r="AB2475" s="305"/>
    </row>
    <row r="2476" spans="1:28" x14ac:dyDescent="0.25">
      <c r="A2476" s="281" t="str">
        <f ca="1">no.</f>
        <v/>
      </c>
      <c r="B2476" s="281"/>
      <c r="C2476" s="282"/>
      <c r="D2476" s="282"/>
      <c r="E2476" s="282" t="str">
        <f ca="1">position</f>
        <v/>
      </c>
      <c r="F2476" s="282"/>
      <c r="G2476" s="282"/>
      <c r="H2476" s="282"/>
      <c r="I2476" s="282"/>
      <c r="J2476" s="335"/>
      <c r="K2476" s="282"/>
      <c r="L2476" s="282"/>
      <c r="M2476" s="282"/>
      <c r="N2476" s="282"/>
      <c r="O2476" s="281"/>
      <c r="P2476" s="360" t="str">
        <f ca="1">rescore_patient</f>
        <v/>
      </c>
      <c r="Q2476" s="330" t="str">
        <f ca="1">quantity</f>
        <v/>
      </c>
      <c r="R2476" s="281"/>
      <c r="S2476" s="282"/>
      <c r="T2476" s="282"/>
      <c r="U2476" s="282"/>
      <c r="V2476" s="305"/>
      <c r="W2476" s="305"/>
      <c r="X2476" s="305"/>
      <c r="Y2476" s="282"/>
      <c r="Z2476" s="282" t="e" vm="1">
        <f ca="1">_xlfn.IFS(AND(ISNUMBER(SEARCH("N?m l*", CUSTOMER[[#This Row],[Service Type]], 1)), CUSTOMER[[#This Row],[Count ST]] = TRUE), CUSTOMER[[#This Row],[Quantity]], AND($Y$10:$Y2476 = TRUE, COUNTIFS($H$10:$H2476, CUSTOMER[[#This Row],[Booking]], $J$10:$J2476, CUSTOMER[[#This Row],[Order Date]], $F$10:$F2476, "&lt;&gt;"&amp;"N?m l*")=1), 1, TRUE,  "")</f>
        <v>#NAME?</v>
      </c>
      <c r="AA2476" s="282" t="b">
        <f t="shared" ca="1" si="39"/>
        <v>0</v>
      </c>
      <c r="AB2476" s="305"/>
    </row>
    <row r="2477" spans="1:28" x14ac:dyDescent="0.25">
      <c r="A2477" s="281" t="str">
        <f ca="1">no.</f>
        <v/>
      </c>
      <c r="B2477" s="281"/>
      <c r="C2477" s="282"/>
      <c r="D2477" s="282"/>
      <c r="E2477" s="282" t="str">
        <f ca="1">position</f>
        <v/>
      </c>
      <c r="F2477" s="282"/>
      <c r="G2477" s="282"/>
      <c r="H2477" s="282"/>
      <c r="I2477" s="282"/>
      <c r="J2477" s="335"/>
      <c r="K2477" s="282"/>
      <c r="L2477" s="282"/>
      <c r="M2477" s="282"/>
      <c r="N2477" s="282"/>
      <c r="O2477" s="281"/>
      <c r="P2477" s="360" t="str">
        <f ca="1">rescore_patient</f>
        <v/>
      </c>
      <c r="Q2477" s="330" t="str">
        <f ca="1">quantity</f>
        <v/>
      </c>
      <c r="R2477" s="281"/>
      <c r="S2477" s="282"/>
      <c r="T2477" s="282"/>
      <c r="U2477" s="282"/>
      <c r="V2477" s="305"/>
      <c r="W2477" s="305"/>
      <c r="X2477" s="305"/>
      <c r="Y2477" s="282"/>
      <c r="Z2477" s="282" t="e" vm="1">
        <f ca="1">_xlfn.IFS(AND(ISNUMBER(SEARCH("N?m l*", CUSTOMER[[#This Row],[Service Type]], 1)), CUSTOMER[[#This Row],[Count ST]] = TRUE), CUSTOMER[[#This Row],[Quantity]], AND($Y$10:$Y2477 = TRUE, COUNTIFS($H$10:$H2477, CUSTOMER[[#This Row],[Booking]], $J$10:$J2477, CUSTOMER[[#This Row],[Order Date]], $F$10:$F2477, "&lt;&gt;"&amp;"N?m l*")=1), 1, TRUE,  "")</f>
        <v>#NAME?</v>
      </c>
      <c r="AA2477" s="282" t="b">
        <f t="shared" ca="1" si="39"/>
        <v>0</v>
      </c>
      <c r="AB2477" s="305"/>
    </row>
    <row r="2478" spans="1:28" x14ac:dyDescent="0.25">
      <c r="A2478" s="281" t="str">
        <f ca="1">no.</f>
        <v/>
      </c>
      <c r="B2478" s="281"/>
      <c r="C2478" s="282"/>
      <c r="D2478" s="282"/>
      <c r="E2478" s="282" t="str">
        <f ca="1">position</f>
        <v/>
      </c>
      <c r="F2478" s="282"/>
      <c r="G2478" s="282"/>
      <c r="H2478" s="282"/>
      <c r="I2478" s="282"/>
      <c r="J2478" s="335"/>
      <c r="K2478" s="282"/>
      <c r="L2478" s="282"/>
      <c r="M2478" s="282"/>
      <c r="N2478" s="282"/>
      <c r="O2478" s="281"/>
      <c r="P2478" s="360" t="str">
        <f ca="1">rescore_patient</f>
        <v/>
      </c>
      <c r="Q2478" s="330" t="str">
        <f ca="1">quantity</f>
        <v/>
      </c>
      <c r="R2478" s="281"/>
      <c r="S2478" s="282"/>
      <c r="T2478" s="282"/>
      <c r="U2478" s="282"/>
      <c r="V2478" s="305"/>
      <c r="W2478" s="305"/>
      <c r="X2478" s="305"/>
      <c r="Y2478" s="282"/>
      <c r="Z2478" s="282" t="e" vm="1">
        <f ca="1">_xlfn.IFS(AND(ISNUMBER(SEARCH("N?m l*", CUSTOMER[[#This Row],[Service Type]], 1)), CUSTOMER[[#This Row],[Count ST]] = TRUE), CUSTOMER[[#This Row],[Quantity]], AND($Y$10:$Y2478 = TRUE, COUNTIFS($H$10:$H2478, CUSTOMER[[#This Row],[Booking]], $J$10:$J2478, CUSTOMER[[#This Row],[Order Date]], $F$10:$F2478, "&lt;&gt;"&amp;"N?m l*")=1), 1, TRUE,  "")</f>
        <v>#NAME?</v>
      </c>
      <c r="AA2478" s="282" t="b">
        <f t="shared" ca="1" si="39"/>
        <v>0</v>
      </c>
      <c r="AB2478" s="305"/>
    </row>
    <row r="2479" spans="1:28" x14ac:dyDescent="0.25">
      <c r="A2479" s="281" t="str">
        <f ca="1">no.</f>
        <v/>
      </c>
      <c r="B2479" s="281"/>
      <c r="C2479" s="282"/>
      <c r="D2479" s="282"/>
      <c r="E2479" s="282" t="str">
        <f ca="1">position</f>
        <v/>
      </c>
      <c r="F2479" s="282"/>
      <c r="G2479" s="282"/>
      <c r="H2479" s="282"/>
      <c r="I2479" s="282"/>
      <c r="J2479" s="335"/>
      <c r="K2479" s="282"/>
      <c r="L2479" s="282"/>
      <c r="M2479" s="282"/>
      <c r="N2479" s="282"/>
      <c r="O2479" s="281"/>
      <c r="P2479" s="360" t="str">
        <f ca="1">rescore_patient</f>
        <v/>
      </c>
      <c r="Q2479" s="330" t="str">
        <f ca="1">quantity</f>
        <v/>
      </c>
      <c r="R2479" s="281"/>
      <c r="S2479" s="282"/>
      <c r="T2479" s="282"/>
      <c r="U2479" s="282"/>
      <c r="V2479" s="305"/>
      <c r="W2479" s="305"/>
      <c r="X2479" s="305"/>
      <c r="Y2479" s="282"/>
      <c r="Z2479" s="282" t="e" vm="1">
        <f ca="1">_xlfn.IFS(AND(ISNUMBER(SEARCH("N?m l*", CUSTOMER[[#This Row],[Service Type]], 1)), CUSTOMER[[#This Row],[Count ST]] = TRUE), CUSTOMER[[#This Row],[Quantity]], AND($Y$10:$Y2479 = TRUE, COUNTIFS($H$10:$H2479, CUSTOMER[[#This Row],[Booking]], $J$10:$J2479, CUSTOMER[[#This Row],[Order Date]], $F$10:$F2479, "&lt;&gt;"&amp;"N?m l*")=1), 1, TRUE,  "")</f>
        <v>#NAME?</v>
      </c>
      <c r="AA2479" s="282" t="b">
        <f t="shared" ca="1" si="39"/>
        <v>0</v>
      </c>
      <c r="AB2479" s="305"/>
    </row>
    <row r="2480" spans="1:28" x14ac:dyDescent="0.25">
      <c r="A2480" s="281" t="str">
        <f ca="1">no.</f>
        <v/>
      </c>
      <c r="B2480" s="281"/>
      <c r="C2480" s="282"/>
      <c r="D2480" s="282"/>
      <c r="E2480" s="282" t="str">
        <f ca="1">position</f>
        <v/>
      </c>
      <c r="F2480" s="282"/>
      <c r="G2480" s="282"/>
      <c r="H2480" s="282"/>
      <c r="I2480" s="282"/>
      <c r="J2480" s="335"/>
      <c r="K2480" s="282"/>
      <c r="L2480" s="282"/>
      <c r="M2480" s="282"/>
      <c r="N2480" s="282"/>
      <c r="O2480" s="281"/>
      <c r="P2480" s="360" t="str">
        <f ca="1">rescore_patient</f>
        <v/>
      </c>
      <c r="Q2480" s="330" t="str">
        <f ca="1">quantity</f>
        <v/>
      </c>
      <c r="R2480" s="281"/>
      <c r="S2480" s="282"/>
      <c r="T2480" s="282"/>
      <c r="U2480" s="282"/>
      <c r="V2480" s="305"/>
      <c r="W2480" s="305"/>
      <c r="X2480" s="305"/>
      <c r="Y2480" s="282"/>
      <c r="Z2480" s="282" t="e" vm="1">
        <f ca="1">_xlfn.IFS(AND(ISNUMBER(SEARCH("N?m l*", CUSTOMER[[#This Row],[Service Type]], 1)), CUSTOMER[[#This Row],[Count ST]] = TRUE), CUSTOMER[[#This Row],[Quantity]], AND($Y$10:$Y2480 = TRUE, COUNTIFS($H$10:$H2480, CUSTOMER[[#This Row],[Booking]], $J$10:$J2480, CUSTOMER[[#This Row],[Order Date]], $F$10:$F2480, "&lt;&gt;"&amp;"N?m l*")=1), 1, TRUE,  "")</f>
        <v>#NAME?</v>
      </c>
      <c r="AA2480" s="282" t="b">
        <f t="shared" ca="1" si="39"/>
        <v>0</v>
      </c>
      <c r="AB2480" s="305"/>
    </row>
    <row r="2481" spans="1:28" x14ac:dyDescent="0.25">
      <c r="A2481" s="281" t="str">
        <f ca="1">no.</f>
        <v/>
      </c>
      <c r="B2481" s="281"/>
      <c r="C2481" s="282"/>
      <c r="D2481" s="282"/>
      <c r="E2481" s="282" t="str">
        <f ca="1">position</f>
        <v/>
      </c>
      <c r="F2481" s="282"/>
      <c r="G2481" s="282"/>
      <c r="H2481" s="282"/>
      <c r="I2481" s="282"/>
      <c r="J2481" s="335"/>
      <c r="K2481" s="282"/>
      <c r="L2481" s="282"/>
      <c r="M2481" s="282"/>
      <c r="N2481" s="282"/>
      <c r="O2481" s="281"/>
      <c r="P2481" s="360" t="str">
        <f ca="1">rescore_patient</f>
        <v/>
      </c>
      <c r="Q2481" s="330" t="str">
        <f ca="1">quantity</f>
        <v/>
      </c>
      <c r="R2481" s="281"/>
      <c r="S2481" s="282"/>
      <c r="T2481" s="282"/>
      <c r="U2481" s="282"/>
      <c r="V2481" s="305"/>
      <c r="W2481" s="305"/>
      <c r="X2481" s="305"/>
      <c r="Y2481" s="282"/>
      <c r="Z2481" s="282" t="e" vm="1">
        <f ca="1">_xlfn.IFS(AND(ISNUMBER(SEARCH("N?m l*", CUSTOMER[[#This Row],[Service Type]], 1)), CUSTOMER[[#This Row],[Count ST]] = TRUE), CUSTOMER[[#This Row],[Quantity]], AND($Y$10:$Y2481 = TRUE, COUNTIFS($H$10:$H2481, CUSTOMER[[#This Row],[Booking]], $J$10:$J2481, CUSTOMER[[#This Row],[Order Date]], $F$10:$F2481, "&lt;&gt;"&amp;"N?m l*")=1), 1, TRUE,  "")</f>
        <v>#NAME?</v>
      </c>
      <c r="AA2481" s="282" t="b">
        <f t="shared" ca="1" si="39"/>
        <v>0</v>
      </c>
      <c r="AB2481" s="305"/>
    </row>
    <row r="2482" spans="1:28" x14ac:dyDescent="0.25">
      <c r="A2482" s="281" t="str">
        <f ca="1">no.</f>
        <v/>
      </c>
      <c r="B2482" s="281"/>
      <c r="C2482" s="282"/>
      <c r="D2482" s="282"/>
      <c r="E2482" s="282" t="str">
        <f ca="1">position</f>
        <v/>
      </c>
      <c r="F2482" s="282"/>
      <c r="G2482" s="282"/>
      <c r="H2482" s="282"/>
      <c r="I2482" s="282"/>
      <c r="J2482" s="335"/>
      <c r="K2482" s="282"/>
      <c r="L2482" s="282"/>
      <c r="M2482" s="282"/>
      <c r="N2482" s="282"/>
      <c r="O2482" s="281"/>
      <c r="P2482" s="360" t="str">
        <f ca="1">rescore_patient</f>
        <v/>
      </c>
      <c r="Q2482" s="330" t="str">
        <f ca="1">quantity</f>
        <v/>
      </c>
      <c r="R2482" s="281"/>
      <c r="S2482" s="282"/>
      <c r="T2482" s="282"/>
      <c r="U2482" s="282"/>
      <c r="V2482" s="305"/>
      <c r="W2482" s="305"/>
      <c r="X2482" s="305"/>
      <c r="Y2482" s="282"/>
      <c r="Z2482" s="282" t="e" vm="1">
        <f ca="1">_xlfn.IFS(AND(ISNUMBER(SEARCH("N?m l*", CUSTOMER[[#This Row],[Service Type]], 1)), CUSTOMER[[#This Row],[Count ST]] = TRUE), CUSTOMER[[#This Row],[Quantity]], AND($Y$10:$Y2482 = TRUE, COUNTIFS($H$10:$H2482, CUSTOMER[[#This Row],[Booking]], $J$10:$J2482, CUSTOMER[[#This Row],[Order Date]], $F$10:$F2482, "&lt;&gt;"&amp;"N?m l*")=1), 1, TRUE,  "")</f>
        <v>#NAME?</v>
      </c>
      <c r="AA2482" s="282" t="b">
        <f t="shared" ca="1" si="39"/>
        <v>0</v>
      </c>
      <c r="AB2482" s="305"/>
    </row>
    <row r="2483" spans="1:28" x14ac:dyDescent="0.25">
      <c r="A2483" s="281" t="str">
        <f ca="1">no.</f>
        <v/>
      </c>
      <c r="B2483" s="281"/>
      <c r="C2483" s="282"/>
      <c r="D2483" s="282"/>
      <c r="E2483" s="282" t="str">
        <f ca="1">position</f>
        <v/>
      </c>
      <c r="F2483" s="282"/>
      <c r="G2483" s="282"/>
      <c r="H2483" s="282"/>
      <c r="I2483" s="282"/>
      <c r="J2483" s="335"/>
      <c r="K2483" s="282"/>
      <c r="L2483" s="282"/>
      <c r="M2483" s="282"/>
      <c r="N2483" s="282"/>
      <c r="O2483" s="281"/>
      <c r="P2483" s="360" t="str">
        <f ca="1">rescore_patient</f>
        <v/>
      </c>
      <c r="Q2483" s="330" t="str">
        <f ca="1">quantity</f>
        <v/>
      </c>
      <c r="R2483" s="281"/>
      <c r="S2483" s="282"/>
      <c r="T2483" s="282"/>
      <c r="U2483" s="282"/>
      <c r="V2483" s="305"/>
      <c r="W2483" s="305"/>
      <c r="X2483" s="305"/>
      <c r="Y2483" s="282"/>
      <c r="Z2483" s="282" t="e" vm="1">
        <f ca="1">_xlfn.IFS(AND(ISNUMBER(SEARCH("N?m l*", CUSTOMER[[#This Row],[Service Type]], 1)), CUSTOMER[[#This Row],[Count ST]] = TRUE), CUSTOMER[[#This Row],[Quantity]], AND($Y$10:$Y2483 = TRUE, COUNTIFS($H$10:$H2483, CUSTOMER[[#This Row],[Booking]], $J$10:$J2483, CUSTOMER[[#This Row],[Order Date]], $F$10:$F2483, "&lt;&gt;"&amp;"N?m l*")=1), 1, TRUE,  "")</f>
        <v>#NAME?</v>
      </c>
      <c r="AA2483" s="282" t="b">
        <f t="shared" ca="1" si="39"/>
        <v>0</v>
      </c>
      <c r="AB2483" s="305"/>
    </row>
    <row r="2484" spans="1:28" x14ac:dyDescent="0.25">
      <c r="A2484" s="281" t="str">
        <f ca="1">no.</f>
        <v/>
      </c>
      <c r="B2484" s="281"/>
      <c r="C2484" s="282"/>
      <c r="D2484" s="282"/>
      <c r="E2484" s="282" t="str">
        <f ca="1">position</f>
        <v/>
      </c>
      <c r="F2484" s="282"/>
      <c r="G2484" s="282"/>
      <c r="H2484" s="282"/>
      <c r="I2484" s="282"/>
      <c r="J2484" s="335"/>
      <c r="K2484" s="282"/>
      <c r="L2484" s="282"/>
      <c r="M2484" s="282"/>
      <c r="N2484" s="282"/>
      <c r="O2484" s="281"/>
      <c r="P2484" s="360" t="str">
        <f ca="1">rescore_patient</f>
        <v/>
      </c>
      <c r="Q2484" s="330" t="str">
        <f ca="1">quantity</f>
        <v/>
      </c>
      <c r="R2484" s="281"/>
      <c r="S2484" s="282"/>
      <c r="T2484" s="282"/>
      <c r="U2484" s="282"/>
      <c r="V2484" s="305"/>
      <c r="W2484" s="305"/>
      <c r="X2484" s="305"/>
      <c r="Y2484" s="282"/>
      <c r="Z2484" s="282" t="e" vm="1">
        <f ca="1">_xlfn.IFS(AND(ISNUMBER(SEARCH("N?m l*", CUSTOMER[[#This Row],[Service Type]], 1)), CUSTOMER[[#This Row],[Count ST]] = TRUE), CUSTOMER[[#This Row],[Quantity]], AND($Y$10:$Y2484 = TRUE, COUNTIFS($H$10:$H2484, CUSTOMER[[#This Row],[Booking]], $J$10:$J2484, CUSTOMER[[#This Row],[Order Date]], $F$10:$F2484, "&lt;&gt;"&amp;"N?m l*")=1), 1, TRUE,  "")</f>
        <v>#NAME?</v>
      </c>
      <c r="AA2484" s="282" t="b">
        <f t="shared" ca="1" si="39"/>
        <v>0</v>
      </c>
      <c r="AB2484" s="305"/>
    </row>
    <row r="2485" spans="1:28" x14ac:dyDescent="0.25">
      <c r="A2485" s="281" t="str">
        <f ca="1">no.</f>
        <v/>
      </c>
      <c r="B2485" s="281"/>
      <c r="C2485" s="282"/>
      <c r="D2485" s="282"/>
      <c r="E2485" s="282" t="str">
        <f ca="1">position</f>
        <v/>
      </c>
      <c r="F2485" s="282"/>
      <c r="G2485" s="282"/>
      <c r="H2485" s="282"/>
      <c r="I2485" s="282"/>
      <c r="J2485" s="335"/>
      <c r="K2485" s="282"/>
      <c r="L2485" s="282"/>
      <c r="M2485" s="282"/>
      <c r="N2485" s="282"/>
      <c r="O2485" s="281"/>
      <c r="P2485" s="360" t="str">
        <f ca="1">rescore_patient</f>
        <v/>
      </c>
      <c r="Q2485" s="330" t="str">
        <f ca="1">quantity</f>
        <v/>
      </c>
      <c r="R2485" s="281"/>
      <c r="S2485" s="282"/>
      <c r="T2485" s="282"/>
      <c r="U2485" s="282"/>
      <c r="V2485" s="305"/>
      <c r="W2485" s="305"/>
      <c r="X2485" s="305"/>
      <c r="Y2485" s="282"/>
      <c r="Z2485" s="282" t="e" vm="1">
        <f ca="1">_xlfn.IFS(AND(ISNUMBER(SEARCH("N?m l*", CUSTOMER[[#This Row],[Service Type]], 1)), CUSTOMER[[#This Row],[Count ST]] = TRUE), CUSTOMER[[#This Row],[Quantity]], AND($Y$10:$Y2485 = TRUE, COUNTIFS($H$10:$H2485, CUSTOMER[[#This Row],[Booking]], $J$10:$J2485, CUSTOMER[[#This Row],[Order Date]], $F$10:$F2485, "&lt;&gt;"&amp;"N?m l*")=1), 1, TRUE,  "")</f>
        <v>#NAME?</v>
      </c>
      <c r="AA2485" s="282" t="b">
        <f t="shared" ca="1" si="39"/>
        <v>0</v>
      </c>
      <c r="AB2485" s="305"/>
    </row>
    <row r="2486" spans="1:28" x14ac:dyDescent="0.25">
      <c r="A2486" s="281" t="str">
        <f ca="1">no.</f>
        <v/>
      </c>
      <c r="B2486" s="281"/>
      <c r="C2486" s="282"/>
      <c r="D2486" s="282"/>
      <c r="E2486" s="282" t="str">
        <f ca="1">position</f>
        <v/>
      </c>
      <c r="F2486" s="282"/>
      <c r="G2486" s="282"/>
      <c r="H2486" s="282"/>
      <c r="I2486" s="282"/>
      <c r="J2486" s="335"/>
      <c r="K2486" s="282"/>
      <c r="L2486" s="282"/>
      <c r="M2486" s="282"/>
      <c r="N2486" s="282"/>
      <c r="O2486" s="281"/>
      <c r="P2486" s="360" t="str">
        <f ca="1">rescore_patient</f>
        <v/>
      </c>
      <c r="Q2486" s="330" t="str">
        <f ca="1">quantity</f>
        <v/>
      </c>
      <c r="R2486" s="281"/>
      <c r="S2486" s="282"/>
      <c r="T2486" s="282"/>
      <c r="U2486" s="282"/>
      <c r="V2486" s="305"/>
      <c r="W2486" s="305"/>
      <c r="X2486" s="305"/>
      <c r="Y2486" s="282"/>
      <c r="Z2486" s="282" t="e" vm="1">
        <f ca="1">_xlfn.IFS(AND(ISNUMBER(SEARCH("N?m l*", CUSTOMER[[#This Row],[Service Type]], 1)), CUSTOMER[[#This Row],[Count ST]] = TRUE), CUSTOMER[[#This Row],[Quantity]], AND($Y$10:$Y2486 = TRUE, COUNTIFS($H$10:$H2486, CUSTOMER[[#This Row],[Booking]], $J$10:$J2486, CUSTOMER[[#This Row],[Order Date]], $F$10:$F2486, "&lt;&gt;"&amp;"N?m l*")=1), 1, TRUE,  "")</f>
        <v>#NAME?</v>
      </c>
      <c r="AA2486" s="282" t="b">
        <f t="shared" ca="1" si="39"/>
        <v>0</v>
      </c>
      <c r="AB2486" s="305"/>
    </row>
    <row r="2487" spans="1:28" x14ac:dyDescent="0.25">
      <c r="A2487" s="281" t="str">
        <f ca="1">no.</f>
        <v/>
      </c>
      <c r="B2487" s="281"/>
      <c r="C2487" s="282"/>
      <c r="D2487" s="282"/>
      <c r="E2487" s="282" t="str">
        <f ca="1">position</f>
        <v/>
      </c>
      <c r="F2487" s="282"/>
      <c r="G2487" s="282"/>
      <c r="H2487" s="282"/>
      <c r="I2487" s="282"/>
      <c r="J2487" s="335"/>
      <c r="K2487" s="282"/>
      <c r="L2487" s="282"/>
      <c r="M2487" s="282"/>
      <c r="N2487" s="282"/>
      <c r="O2487" s="281"/>
      <c r="P2487" s="360" t="str">
        <f ca="1">rescore_patient</f>
        <v/>
      </c>
      <c r="Q2487" s="330" t="str">
        <f ca="1">quantity</f>
        <v/>
      </c>
      <c r="R2487" s="281"/>
      <c r="S2487" s="282"/>
      <c r="T2487" s="282"/>
      <c r="U2487" s="282"/>
      <c r="V2487" s="305"/>
      <c r="W2487" s="305"/>
      <c r="X2487" s="305"/>
      <c r="Y2487" s="282"/>
      <c r="Z2487" s="282" t="e" vm="1">
        <f ca="1">_xlfn.IFS(AND(ISNUMBER(SEARCH("N?m l*", CUSTOMER[[#This Row],[Service Type]], 1)), CUSTOMER[[#This Row],[Count ST]] = TRUE), CUSTOMER[[#This Row],[Quantity]], AND($Y$10:$Y2487 = TRUE, COUNTIFS($H$10:$H2487, CUSTOMER[[#This Row],[Booking]], $J$10:$J2487, CUSTOMER[[#This Row],[Order Date]], $F$10:$F2487, "&lt;&gt;"&amp;"N?m l*")=1), 1, TRUE,  "")</f>
        <v>#NAME?</v>
      </c>
      <c r="AA2487" s="282" t="b">
        <f t="shared" ca="1" si="39"/>
        <v>0</v>
      </c>
      <c r="AB2487" s="305"/>
    </row>
    <row r="2488" spans="1:28" x14ac:dyDescent="0.25">
      <c r="A2488" s="281" t="str">
        <f ca="1">no.</f>
        <v/>
      </c>
      <c r="B2488" s="281"/>
      <c r="C2488" s="282"/>
      <c r="D2488" s="282"/>
      <c r="E2488" s="282" t="str">
        <f ca="1">position</f>
        <v/>
      </c>
      <c r="F2488" s="282"/>
      <c r="G2488" s="282"/>
      <c r="H2488" s="282"/>
      <c r="I2488" s="282"/>
      <c r="J2488" s="335"/>
      <c r="K2488" s="282"/>
      <c r="L2488" s="282"/>
      <c r="M2488" s="282"/>
      <c r="N2488" s="282"/>
      <c r="O2488" s="281"/>
      <c r="P2488" s="360" t="str">
        <f ca="1">rescore_patient</f>
        <v/>
      </c>
      <c r="Q2488" s="330" t="str">
        <f ca="1">quantity</f>
        <v/>
      </c>
      <c r="R2488" s="281"/>
      <c r="S2488" s="282"/>
      <c r="T2488" s="282"/>
      <c r="U2488" s="282"/>
      <c r="V2488" s="305"/>
      <c r="W2488" s="305"/>
      <c r="X2488" s="305"/>
      <c r="Y2488" s="282"/>
      <c r="Z2488" s="282" t="e" vm="1">
        <f ca="1">_xlfn.IFS(AND(ISNUMBER(SEARCH("N?m l*", CUSTOMER[[#This Row],[Service Type]], 1)), CUSTOMER[[#This Row],[Count ST]] = TRUE), CUSTOMER[[#This Row],[Quantity]], AND($Y$10:$Y2488 = TRUE, COUNTIFS($H$10:$H2488, CUSTOMER[[#This Row],[Booking]], $J$10:$J2488, CUSTOMER[[#This Row],[Order Date]], $F$10:$F2488, "&lt;&gt;"&amp;"N?m l*")=1), 1, TRUE,  "")</f>
        <v>#NAME?</v>
      </c>
      <c r="AA2488" s="282" t="b">
        <f t="shared" ca="1" si="39"/>
        <v>0</v>
      </c>
      <c r="AB2488" s="305"/>
    </row>
    <row r="2489" spans="1:28" x14ac:dyDescent="0.25">
      <c r="A2489" s="281" t="str">
        <f ca="1">no.</f>
        <v/>
      </c>
      <c r="B2489" s="281"/>
      <c r="C2489" s="282"/>
      <c r="D2489" s="282"/>
      <c r="E2489" s="282" t="str">
        <f ca="1">position</f>
        <v/>
      </c>
      <c r="F2489" s="282"/>
      <c r="G2489" s="282"/>
      <c r="H2489" s="282"/>
      <c r="I2489" s="282"/>
      <c r="J2489" s="335"/>
      <c r="K2489" s="282"/>
      <c r="L2489" s="282"/>
      <c r="M2489" s="282"/>
      <c r="N2489" s="282"/>
      <c r="O2489" s="281"/>
      <c r="P2489" s="360" t="str">
        <f ca="1">rescore_patient</f>
        <v/>
      </c>
      <c r="Q2489" s="330" t="str">
        <f ca="1">quantity</f>
        <v/>
      </c>
      <c r="R2489" s="281"/>
      <c r="S2489" s="282"/>
      <c r="T2489" s="282"/>
      <c r="U2489" s="282"/>
      <c r="V2489" s="305"/>
      <c r="W2489" s="305"/>
      <c r="X2489" s="305"/>
      <c r="Y2489" s="282"/>
      <c r="Z2489" s="282" t="e" vm="1">
        <f ca="1">_xlfn.IFS(AND(ISNUMBER(SEARCH("N?m l*", CUSTOMER[[#This Row],[Service Type]], 1)), CUSTOMER[[#This Row],[Count ST]] = TRUE), CUSTOMER[[#This Row],[Quantity]], AND($Y$10:$Y2489 = TRUE, COUNTIFS($H$10:$H2489, CUSTOMER[[#This Row],[Booking]], $J$10:$J2489, CUSTOMER[[#This Row],[Order Date]], $F$10:$F2489, "&lt;&gt;"&amp;"N?m l*")=1), 1, TRUE,  "")</f>
        <v>#NAME?</v>
      </c>
      <c r="AA2489" s="282" t="b">
        <f t="shared" ca="1" si="39"/>
        <v>0</v>
      </c>
      <c r="AB2489" s="305"/>
    </row>
    <row r="2490" spans="1:28" x14ac:dyDescent="0.25">
      <c r="A2490" s="281" t="str">
        <f ca="1">no.</f>
        <v/>
      </c>
      <c r="B2490" s="281"/>
      <c r="C2490" s="282"/>
      <c r="D2490" s="282"/>
      <c r="E2490" s="282" t="str">
        <f ca="1">position</f>
        <v/>
      </c>
      <c r="F2490" s="282"/>
      <c r="G2490" s="282"/>
      <c r="H2490" s="282"/>
      <c r="I2490" s="282"/>
      <c r="J2490" s="335"/>
      <c r="K2490" s="282"/>
      <c r="L2490" s="282"/>
      <c r="M2490" s="282"/>
      <c r="N2490" s="282"/>
      <c r="O2490" s="281"/>
      <c r="P2490" s="360" t="str">
        <f ca="1">rescore_patient</f>
        <v/>
      </c>
      <c r="Q2490" s="330" t="str">
        <f ca="1">quantity</f>
        <v/>
      </c>
      <c r="R2490" s="281"/>
      <c r="S2490" s="282"/>
      <c r="T2490" s="282"/>
      <c r="U2490" s="282"/>
      <c r="V2490" s="305"/>
      <c r="W2490" s="305"/>
      <c r="X2490" s="305"/>
      <c r="Y2490" s="282"/>
      <c r="Z2490" s="282" t="e" vm="1">
        <f ca="1">_xlfn.IFS(AND(ISNUMBER(SEARCH("N?m l*", CUSTOMER[[#This Row],[Service Type]], 1)), CUSTOMER[[#This Row],[Count ST]] = TRUE), CUSTOMER[[#This Row],[Quantity]], AND($Y$10:$Y2490 = TRUE, COUNTIFS($H$10:$H2490, CUSTOMER[[#This Row],[Booking]], $J$10:$J2490, CUSTOMER[[#This Row],[Order Date]], $F$10:$F2490, "&lt;&gt;"&amp;"N?m l*")=1), 1, TRUE,  "")</f>
        <v>#NAME?</v>
      </c>
      <c r="AA2490" s="282" t="b">
        <f t="shared" ca="1" si="39"/>
        <v>0</v>
      </c>
      <c r="AB2490" s="305"/>
    </row>
    <row r="2491" spans="1:28" x14ac:dyDescent="0.25">
      <c r="A2491" s="281" t="str">
        <f ca="1">no.</f>
        <v/>
      </c>
      <c r="B2491" s="281"/>
      <c r="C2491" s="282"/>
      <c r="D2491" s="282"/>
      <c r="E2491" s="282" t="str">
        <f ca="1">position</f>
        <v/>
      </c>
      <c r="F2491" s="282"/>
      <c r="G2491" s="282"/>
      <c r="H2491" s="282"/>
      <c r="I2491" s="282"/>
      <c r="J2491" s="335"/>
      <c r="K2491" s="282"/>
      <c r="L2491" s="282"/>
      <c r="M2491" s="282"/>
      <c r="N2491" s="282"/>
      <c r="O2491" s="281"/>
      <c r="P2491" s="360" t="str">
        <f ca="1">rescore_patient</f>
        <v/>
      </c>
      <c r="Q2491" s="330" t="str">
        <f ca="1">quantity</f>
        <v/>
      </c>
      <c r="R2491" s="281"/>
      <c r="S2491" s="282"/>
      <c r="T2491" s="282"/>
      <c r="U2491" s="282"/>
      <c r="V2491" s="305"/>
      <c r="W2491" s="305"/>
      <c r="X2491" s="305"/>
      <c r="Y2491" s="282"/>
      <c r="Z2491" s="282" t="e" vm="1">
        <f ca="1">_xlfn.IFS(AND(ISNUMBER(SEARCH("N?m l*", CUSTOMER[[#This Row],[Service Type]], 1)), CUSTOMER[[#This Row],[Count ST]] = TRUE), CUSTOMER[[#This Row],[Quantity]], AND($Y$10:$Y2491 = TRUE, COUNTIFS($H$10:$H2491, CUSTOMER[[#This Row],[Booking]], $J$10:$J2491, CUSTOMER[[#This Row],[Order Date]], $F$10:$F2491, "&lt;&gt;"&amp;"N?m l*")=1), 1, TRUE,  "")</f>
        <v>#NAME?</v>
      </c>
      <c r="AA2491" s="282" t="b">
        <f t="shared" ca="1" si="39"/>
        <v>0</v>
      </c>
      <c r="AB2491" s="305"/>
    </row>
    <row r="2492" spans="1:28" x14ac:dyDescent="0.25">
      <c r="A2492" s="281" t="str">
        <f ca="1">no.</f>
        <v/>
      </c>
      <c r="B2492" s="281"/>
      <c r="C2492" s="282"/>
      <c r="D2492" s="282"/>
      <c r="E2492" s="282" t="str">
        <f ca="1">position</f>
        <v/>
      </c>
      <c r="F2492" s="282"/>
      <c r="G2492" s="282"/>
      <c r="H2492" s="282"/>
      <c r="I2492" s="282"/>
      <c r="J2492" s="335"/>
      <c r="K2492" s="282"/>
      <c r="L2492" s="282"/>
      <c r="M2492" s="282"/>
      <c r="N2492" s="282"/>
      <c r="O2492" s="281"/>
      <c r="P2492" s="360" t="str">
        <f ca="1">rescore_patient</f>
        <v/>
      </c>
      <c r="Q2492" s="330" t="str">
        <f ca="1">quantity</f>
        <v/>
      </c>
      <c r="R2492" s="281"/>
      <c r="S2492" s="282"/>
      <c r="T2492" s="282"/>
      <c r="U2492" s="282"/>
      <c r="V2492" s="305"/>
      <c r="W2492" s="305"/>
      <c r="X2492" s="305"/>
      <c r="Y2492" s="282"/>
      <c r="Z2492" s="282" t="e" vm="1">
        <f ca="1">_xlfn.IFS(AND(ISNUMBER(SEARCH("N?m l*", CUSTOMER[[#This Row],[Service Type]], 1)), CUSTOMER[[#This Row],[Count ST]] = TRUE), CUSTOMER[[#This Row],[Quantity]], AND($Y$10:$Y2492 = TRUE, COUNTIFS($H$10:$H2492, CUSTOMER[[#This Row],[Booking]], $J$10:$J2492, CUSTOMER[[#This Row],[Order Date]], $F$10:$F2492, "&lt;&gt;"&amp;"N?m l*")=1), 1, TRUE,  "")</f>
        <v>#NAME?</v>
      </c>
      <c r="AA2492" s="282" t="b">
        <f t="shared" ca="1" si="39"/>
        <v>0</v>
      </c>
      <c r="AB2492" s="305"/>
    </row>
    <row r="2493" spans="1:28" x14ac:dyDescent="0.25">
      <c r="A2493" s="281" t="str">
        <f ca="1">no.</f>
        <v/>
      </c>
      <c r="B2493" s="281"/>
      <c r="C2493" s="282"/>
      <c r="D2493" s="282"/>
      <c r="E2493" s="282" t="str">
        <f ca="1">position</f>
        <v/>
      </c>
      <c r="F2493" s="282"/>
      <c r="G2493" s="282"/>
      <c r="H2493" s="282"/>
      <c r="I2493" s="282"/>
      <c r="J2493" s="335"/>
      <c r="K2493" s="282"/>
      <c r="L2493" s="282"/>
      <c r="M2493" s="282"/>
      <c r="N2493" s="282"/>
      <c r="O2493" s="281"/>
      <c r="P2493" s="360" t="str">
        <f ca="1">rescore_patient</f>
        <v/>
      </c>
      <c r="Q2493" s="330" t="str">
        <f ca="1">quantity</f>
        <v/>
      </c>
      <c r="R2493" s="281"/>
      <c r="S2493" s="282"/>
      <c r="T2493" s="282"/>
      <c r="U2493" s="282"/>
      <c r="V2493" s="305"/>
      <c r="W2493" s="305"/>
      <c r="X2493" s="305"/>
      <c r="Y2493" s="282"/>
      <c r="Z2493" s="282" t="e" vm="1">
        <f ca="1">_xlfn.IFS(AND(ISNUMBER(SEARCH("N?m l*", CUSTOMER[[#This Row],[Service Type]], 1)), CUSTOMER[[#This Row],[Count ST]] = TRUE), CUSTOMER[[#This Row],[Quantity]], AND($Y$10:$Y2493 = TRUE, COUNTIFS($H$10:$H2493, CUSTOMER[[#This Row],[Booking]], $J$10:$J2493, CUSTOMER[[#This Row],[Order Date]], $F$10:$F2493, "&lt;&gt;"&amp;"N?m l*")=1), 1, TRUE,  "")</f>
        <v>#NAME?</v>
      </c>
      <c r="AA2493" s="282" t="b">
        <f t="shared" ca="1" si="39"/>
        <v>0</v>
      </c>
      <c r="AB2493" s="305"/>
    </row>
    <row r="2494" spans="1:28" x14ac:dyDescent="0.25">
      <c r="A2494" s="281" t="str">
        <f ca="1">no.</f>
        <v/>
      </c>
      <c r="B2494" s="281"/>
      <c r="C2494" s="282"/>
      <c r="D2494" s="282"/>
      <c r="E2494" s="282" t="str">
        <f ca="1">position</f>
        <v/>
      </c>
      <c r="F2494" s="282"/>
      <c r="G2494" s="282"/>
      <c r="H2494" s="282"/>
      <c r="I2494" s="282"/>
      <c r="J2494" s="335"/>
      <c r="K2494" s="282"/>
      <c r="L2494" s="282"/>
      <c r="M2494" s="282"/>
      <c r="N2494" s="282"/>
      <c r="O2494" s="281"/>
      <c r="P2494" s="360" t="str">
        <f ca="1">rescore_patient</f>
        <v/>
      </c>
      <c r="Q2494" s="330" t="str">
        <f ca="1">quantity</f>
        <v/>
      </c>
      <c r="R2494" s="281"/>
      <c r="S2494" s="282"/>
      <c r="T2494" s="282"/>
      <c r="U2494" s="282"/>
      <c r="V2494" s="305"/>
      <c r="W2494" s="305"/>
      <c r="X2494" s="305"/>
      <c r="Y2494" s="282"/>
      <c r="Z2494" s="282" t="e" vm="1">
        <f ca="1">_xlfn.IFS(AND(ISNUMBER(SEARCH("N?m l*", CUSTOMER[[#This Row],[Service Type]], 1)), CUSTOMER[[#This Row],[Count ST]] = TRUE), CUSTOMER[[#This Row],[Quantity]], AND($Y$10:$Y2494 = TRUE, COUNTIFS($H$10:$H2494, CUSTOMER[[#This Row],[Booking]], $J$10:$J2494, CUSTOMER[[#This Row],[Order Date]], $F$10:$F2494, "&lt;&gt;"&amp;"N?m l*")=1), 1, TRUE,  "")</f>
        <v>#NAME?</v>
      </c>
      <c r="AA2494" s="282" t="b">
        <f t="shared" ca="1" si="39"/>
        <v>0</v>
      </c>
      <c r="AB2494" s="305"/>
    </row>
    <row r="2495" spans="1:28" x14ac:dyDescent="0.25">
      <c r="A2495" s="281" t="str">
        <f ca="1">no.</f>
        <v/>
      </c>
      <c r="B2495" s="281"/>
      <c r="C2495" s="282"/>
      <c r="D2495" s="282"/>
      <c r="E2495" s="282" t="str">
        <f ca="1">position</f>
        <v/>
      </c>
      <c r="F2495" s="282"/>
      <c r="G2495" s="282"/>
      <c r="H2495" s="282"/>
      <c r="I2495" s="282"/>
      <c r="J2495" s="335"/>
      <c r="K2495" s="282"/>
      <c r="L2495" s="282"/>
      <c r="M2495" s="282"/>
      <c r="N2495" s="282"/>
      <c r="O2495" s="281"/>
      <c r="P2495" s="360" t="str">
        <f ca="1">rescore_patient</f>
        <v/>
      </c>
      <c r="Q2495" s="330" t="str">
        <f ca="1">quantity</f>
        <v/>
      </c>
      <c r="R2495" s="281"/>
      <c r="S2495" s="282"/>
      <c r="T2495" s="282"/>
      <c r="U2495" s="282"/>
      <c r="V2495" s="305"/>
      <c r="W2495" s="305"/>
      <c r="X2495" s="305"/>
      <c r="Y2495" s="282"/>
      <c r="Z2495" s="282" t="e" vm="1">
        <f ca="1">_xlfn.IFS(AND(ISNUMBER(SEARCH("N?m l*", CUSTOMER[[#This Row],[Service Type]], 1)), CUSTOMER[[#This Row],[Count ST]] = TRUE), CUSTOMER[[#This Row],[Quantity]], AND($Y$10:$Y2495 = TRUE, COUNTIFS($H$10:$H2495, CUSTOMER[[#This Row],[Booking]], $J$10:$J2495, CUSTOMER[[#This Row],[Order Date]], $F$10:$F2495, "&lt;&gt;"&amp;"N?m l*")=1), 1, TRUE,  "")</f>
        <v>#NAME?</v>
      </c>
      <c r="AA2495" s="282" t="b">
        <f t="shared" ca="1" si="39"/>
        <v>0</v>
      </c>
      <c r="AB2495" s="305"/>
    </row>
    <row r="2496" spans="1:28" x14ac:dyDescent="0.25">
      <c r="A2496" s="281" t="str">
        <f ca="1">no.</f>
        <v/>
      </c>
      <c r="B2496" s="281"/>
      <c r="C2496" s="282"/>
      <c r="D2496" s="282"/>
      <c r="E2496" s="282" t="str">
        <f ca="1">position</f>
        <v/>
      </c>
      <c r="F2496" s="282"/>
      <c r="G2496" s="282"/>
      <c r="H2496" s="282"/>
      <c r="I2496" s="282"/>
      <c r="J2496" s="335"/>
      <c r="K2496" s="282"/>
      <c r="L2496" s="282"/>
      <c r="M2496" s="282"/>
      <c r="N2496" s="282"/>
      <c r="O2496" s="281"/>
      <c r="P2496" s="360" t="str">
        <f ca="1">rescore_patient</f>
        <v/>
      </c>
      <c r="Q2496" s="330" t="str">
        <f ca="1">quantity</f>
        <v/>
      </c>
      <c r="R2496" s="281"/>
      <c r="S2496" s="282"/>
      <c r="T2496" s="282"/>
      <c r="U2496" s="282"/>
      <c r="V2496" s="305"/>
      <c r="W2496" s="305"/>
      <c r="X2496" s="305"/>
      <c r="Y2496" s="282"/>
      <c r="Z2496" s="282" t="e" vm="1">
        <f ca="1">_xlfn.IFS(AND(ISNUMBER(SEARCH("N?m l*", CUSTOMER[[#This Row],[Service Type]], 1)), CUSTOMER[[#This Row],[Count ST]] = TRUE), CUSTOMER[[#This Row],[Quantity]], AND($Y$10:$Y2496 = TRUE, COUNTIFS($H$10:$H2496, CUSTOMER[[#This Row],[Booking]], $J$10:$J2496, CUSTOMER[[#This Row],[Order Date]], $F$10:$F2496, "&lt;&gt;"&amp;"N?m l*")=1), 1, TRUE,  "")</f>
        <v>#NAME?</v>
      </c>
      <c r="AA2496" s="282" t="b">
        <f t="shared" ca="1" si="39"/>
        <v>0</v>
      </c>
      <c r="AB2496" s="305"/>
    </row>
    <row r="2497" spans="1:28" x14ac:dyDescent="0.25">
      <c r="A2497" s="281" t="str">
        <f ca="1">no.</f>
        <v/>
      </c>
      <c r="B2497" s="281"/>
      <c r="C2497" s="282"/>
      <c r="D2497" s="282"/>
      <c r="E2497" s="282" t="str">
        <f ca="1">position</f>
        <v/>
      </c>
      <c r="F2497" s="282"/>
      <c r="G2497" s="282"/>
      <c r="H2497" s="282"/>
      <c r="I2497" s="282"/>
      <c r="J2497" s="335"/>
      <c r="K2497" s="282"/>
      <c r="L2497" s="282"/>
      <c r="M2497" s="282"/>
      <c r="N2497" s="282"/>
      <c r="O2497" s="281"/>
      <c r="P2497" s="360" t="str">
        <f ca="1">rescore_patient</f>
        <v/>
      </c>
      <c r="Q2497" s="330" t="str">
        <f ca="1">quantity</f>
        <v/>
      </c>
      <c r="R2497" s="281"/>
      <c r="S2497" s="282"/>
      <c r="T2497" s="282"/>
      <c r="U2497" s="282"/>
      <c r="V2497" s="305"/>
      <c r="W2497" s="305"/>
      <c r="X2497" s="305"/>
      <c r="Y2497" s="282"/>
      <c r="Z2497" s="282" t="e" vm="1">
        <f ca="1">_xlfn.IFS(AND(ISNUMBER(SEARCH("N?m l*", CUSTOMER[[#This Row],[Service Type]], 1)), CUSTOMER[[#This Row],[Count ST]] = TRUE), CUSTOMER[[#This Row],[Quantity]], AND($Y$10:$Y2497 = TRUE, COUNTIFS($H$10:$H2497, CUSTOMER[[#This Row],[Booking]], $J$10:$J2497, CUSTOMER[[#This Row],[Order Date]], $F$10:$F2497, "&lt;&gt;"&amp;"N?m l*")=1), 1, TRUE,  "")</f>
        <v>#NAME?</v>
      </c>
      <c r="AA2497" s="282" t="b">
        <f t="shared" ca="1" si="39"/>
        <v>0</v>
      </c>
      <c r="AB2497" s="305"/>
    </row>
    <row r="2498" spans="1:28" x14ac:dyDescent="0.25">
      <c r="A2498" s="281" t="str">
        <f ca="1">no.</f>
        <v/>
      </c>
      <c r="B2498" s="281"/>
      <c r="C2498" s="282"/>
      <c r="D2498" s="282"/>
      <c r="E2498" s="282" t="str">
        <f ca="1">position</f>
        <v/>
      </c>
      <c r="F2498" s="282"/>
      <c r="G2498" s="282"/>
      <c r="H2498" s="282"/>
      <c r="I2498" s="282"/>
      <c r="J2498" s="335"/>
      <c r="K2498" s="282"/>
      <c r="L2498" s="282"/>
      <c r="M2498" s="282"/>
      <c r="N2498" s="282"/>
      <c r="O2498" s="281"/>
      <c r="P2498" s="360" t="str">
        <f ca="1">rescore_patient</f>
        <v/>
      </c>
      <c r="Q2498" s="330" t="str">
        <f ca="1">quantity</f>
        <v/>
      </c>
      <c r="R2498" s="281"/>
      <c r="S2498" s="282"/>
      <c r="T2498" s="282"/>
      <c r="U2498" s="282"/>
      <c r="V2498" s="305"/>
      <c r="W2498" s="305"/>
      <c r="X2498" s="305"/>
      <c r="Y2498" s="282"/>
      <c r="Z2498" s="282" t="e" vm="1">
        <f ca="1">_xlfn.IFS(AND(ISNUMBER(SEARCH("N?m l*", CUSTOMER[[#This Row],[Service Type]], 1)), CUSTOMER[[#This Row],[Count ST]] = TRUE), CUSTOMER[[#This Row],[Quantity]], AND($Y$10:$Y2498 = TRUE, COUNTIFS($H$10:$H2498, CUSTOMER[[#This Row],[Booking]], $J$10:$J2498, CUSTOMER[[#This Row],[Order Date]], $F$10:$F2498, "&lt;&gt;"&amp;"N?m l*")=1), 1, TRUE,  "")</f>
        <v>#NAME?</v>
      </c>
      <c r="AA2498" s="282" t="b">
        <f t="shared" ca="1" si="39"/>
        <v>0</v>
      </c>
      <c r="AB2498" s="305"/>
    </row>
    <row r="2499" spans="1:28" x14ac:dyDescent="0.25">
      <c r="A2499" s="281" t="str">
        <f ca="1">no.</f>
        <v/>
      </c>
      <c r="B2499" s="281"/>
      <c r="C2499" s="282"/>
      <c r="D2499" s="282"/>
      <c r="E2499" s="282" t="str">
        <f ca="1">position</f>
        <v/>
      </c>
      <c r="F2499" s="282"/>
      <c r="G2499" s="282"/>
      <c r="H2499" s="282"/>
      <c r="I2499" s="282"/>
      <c r="J2499" s="335"/>
      <c r="K2499" s="282"/>
      <c r="L2499" s="282"/>
      <c r="M2499" s="282"/>
      <c r="N2499" s="282"/>
      <c r="O2499" s="281"/>
      <c r="P2499" s="360" t="str">
        <f ca="1">rescore_patient</f>
        <v/>
      </c>
      <c r="Q2499" s="330" t="str">
        <f ca="1">quantity</f>
        <v/>
      </c>
      <c r="R2499" s="281"/>
      <c r="S2499" s="282"/>
      <c r="T2499" s="282"/>
      <c r="U2499" s="282"/>
      <c r="V2499" s="305"/>
      <c r="W2499" s="305"/>
      <c r="X2499" s="305"/>
      <c r="Y2499" s="282"/>
      <c r="Z2499" s="282" t="e" vm="1">
        <f ca="1">_xlfn.IFS(AND(ISNUMBER(SEARCH("N?m l*", CUSTOMER[[#This Row],[Service Type]], 1)), CUSTOMER[[#This Row],[Count ST]] = TRUE), CUSTOMER[[#This Row],[Quantity]], AND($Y$10:$Y2499 = TRUE, COUNTIFS($H$10:$H2499, CUSTOMER[[#This Row],[Booking]], $J$10:$J2499, CUSTOMER[[#This Row],[Order Date]], $F$10:$F2499, "&lt;&gt;"&amp;"N?m l*")=1), 1, TRUE,  "")</f>
        <v>#NAME?</v>
      </c>
      <c r="AA2499" s="282" t="b">
        <f t="shared" ca="1" si="39"/>
        <v>0</v>
      </c>
      <c r="AB2499" s="305"/>
    </row>
    <row r="2500" spans="1:28" x14ac:dyDescent="0.25">
      <c r="A2500" s="281" t="str">
        <f ca="1">no.</f>
        <v/>
      </c>
      <c r="B2500" s="281"/>
      <c r="C2500" s="282"/>
      <c r="D2500" s="282"/>
      <c r="E2500" s="282" t="str">
        <f ca="1">position</f>
        <v/>
      </c>
      <c r="F2500" s="282"/>
      <c r="G2500" s="282"/>
      <c r="H2500" s="282"/>
      <c r="I2500" s="282"/>
      <c r="J2500" s="335"/>
      <c r="K2500" s="282"/>
      <c r="L2500" s="282"/>
      <c r="M2500" s="282"/>
      <c r="N2500" s="282"/>
      <c r="O2500" s="281"/>
      <c r="P2500" s="360" t="str">
        <f ca="1">rescore_patient</f>
        <v/>
      </c>
      <c r="Q2500" s="330" t="str">
        <f ca="1">quantity</f>
        <v/>
      </c>
      <c r="R2500" s="281"/>
      <c r="S2500" s="282"/>
      <c r="T2500" s="282"/>
      <c r="U2500" s="282"/>
      <c r="V2500" s="305"/>
      <c r="W2500" s="305"/>
      <c r="X2500" s="305"/>
      <c r="Y2500" s="282"/>
      <c r="Z2500" s="282" t="e" vm="1">
        <f ca="1">_xlfn.IFS(AND(ISNUMBER(SEARCH("N?m l*", CUSTOMER[[#This Row],[Service Type]], 1)), CUSTOMER[[#This Row],[Count ST]] = TRUE), CUSTOMER[[#This Row],[Quantity]], AND($Y$10:$Y2500 = TRUE, COUNTIFS($H$10:$H2500, CUSTOMER[[#This Row],[Booking]], $J$10:$J2500, CUSTOMER[[#This Row],[Order Date]], $F$10:$F2500, "&lt;&gt;"&amp;"N?m l*")=1), 1, TRUE,  "")</f>
        <v>#NAME?</v>
      </c>
      <c r="AA2500" s="282" t="b">
        <f t="shared" ca="1" si="39"/>
        <v>0</v>
      </c>
      <c r="AB2500" s="305"/>
    </row>
    <row r="2501" spans="1:28" x14ac:dyDescent="0.25">
      <c r="A2501" s="281" t="str">
        <f ca="1">no.</f>
        <v/>
      </c>
      <c r="B2501" s="281"/>
      <c r="C2501" s="282"/>
      <c r="D2501" s="282"/>
      <c r="E2501" s="282" t="str">
        <f ca="1">position</f>
        <v/>
      </c>
      <c r="F2501" s="282"/>
      <c r="G2501" s="282"/>
      <c r="H2501" s="282"/>
      <c r="I2501" s="282"/>
      <c r="J2501" s="335"/>
      <c r="K2501" s="282"/>
      <c r="L2501" s="282"/>
      <c r="M2501" s="282"/>
      <c r="N2501" s="282"/>
      <c r="O2501" s="281"/>
      <c r="P2501" s="360" t="str">
        <f ca="1">rescore_patient</f>
        <v/>
      </c>
      <c r="Q2501" s="330" t="str">
        <f ca="1">quantity</f>
        <v/>
      </c>
      <c r="R2501" s="281"/>
      <c r="S2501" s="282"/>
      <c r="T2501" s="282"/>
      <c r="U2501" s="282"/>
      <c r="V2501" s="305"/>
      <c r="W2501" s="305"/>
      <c r="X2501" s="305"/>
      <c r="Y2501" s="282"/>
      <c r="Z2501" s="282" t="e" vm="1">
        <f ca="1">_xlfn.IFS(AND(ISNUMBER(SEARCH("N?m l*", CUSTOMER[[#This Row],[Service Type]], 1)), CUSTOMER[[#This Row],[Count ST]] = TRUE), CUSTOMER[[#This Row],[Quantity]], AND($Y$10:$Y2501 = TRUE, COUNTIFS($H$10:$H2501, CUSTOMER[[#This Row],[Booking]], $J$10:$J2501, CUSTOMER[[#This Row],[Order Date]], $F$10:$F2501, "&lt;&gt;"&amp;"N?m l*")=1), 1, TRUE,  "")</f>
        <v>#NAME?</v>
      </c>
      <c r="AA2501" s="282" t="b">
        <f t="shared" ca="1" si="39"/>
        <v>0</v>
      </c>
      <c r="AB2501" s="305"/>
    </row>
    <row r="2502" spans="1:28" x14ac:dyDescent="0.25">
      <c r="A2502" s="281" t="str">
        <f ca="1">no.</f>
        <v/>
      </c>
      <c r="B2502" s="281"/>
      <c r="C2502" s="282"/>
      <c r="D2502" s="282"/>
      <c r="E2502" s="282" t="str">
        <f ca="1">position</f>
        <v/>
      </c>
      <c r="F2502" s="282"/>
      <c r="G2502" s="282"/>
      <c r="H2502" s="282"/>
      <c r="I2502" s="282"/>
      <c r="J2502" s="335"/>
      <c r="K2502" s="282"/>
      <c r="L2502" s="282"/>
      <c r="M2502" s="282"/>
      <c r="N2502" s="282"/>
      <c r="O2502" s="281"/>
      <c r="P2502" s="360" t="str">
        <f ca="1">rescore_patient</f>
        <v/>
      </c>
      <c r="Q2502" s="330" t="str">
        <f ca="1">quantity</f>
        <v/>
      </c>
      <c r="R2502" s="281"/>
      <c r="S2502" s="282"/>
      <c r="T2502" s="282"/>
      <c r="U2502" s="282"/>
      <c r="V2502" s="305"/>
      <c r="W2502" s="305"/>
      <c r="X2502" s="305"/>
      <c r="Y2502" s="282"/>
      <c r="Z2502" s="282" t="e" vm="1">
        <f ca="1">_xlfn.IFS(AND(ISNUMBER(SEARCH("N?m l*", CUSTOMER[[#This Row],[Service Type]], 1)), CUSTOMER[[#This Row],[Count ST]] = TRUE), CUSTOMER[[#This Row],[Quantity]], AND($Y$10:$Y2502 = TRUE, COUNTIFS($H$10:$H2502, CUSTOMER[[#This Row],[Booking]], $J$10:$J2502, CUSTOMER[[#This Row],[Order Date]], $F$10:$F2502, "&lt;&gt;"&amp;"N?m l*")=1), 1, TRUE,  "")</f>
        <v>#NAME?</v>
      </c>
      <c r="AA2502" s="282" t="b">
        <f t="shared" ca="1" si="39"/>
        <v>0</v>
      </c>
      <c r="AB2502" s="305"/>
    </row>
    <row r="2503" spans="1:28" x14ac:dyDescent="0.25">
      <c r="A2503" s="281" t="str">
        <f ca="1">no.</f>
        <v/>
      </c>
      <c r="B2503" s="281"/>
      <c r="C2503" s="282"/>
      <c r="D2503" s="282"/>
      <c r="E2503" s="282" t="str">
        <f ca="1">position</f>
        <v/>
      </c>
      <c r="F2503" s="282"/>
      <c r="G2503" s="282"/>
      <c r="H2503" s="282"/>
      <c r="I2503" s="282"/>
      <c r="J2503" s="335"/>
      <c r="K2503" s="282"/>
      <c r="L2503" s="282"/>
      <c r="M2503" s="282"/>
      <c r="N2503" s="282"/>
      <c r="O2503" s="281"/>
      <c r="P2503" s="360" t="str">
        <f ca="1">rescore_patient</f>
        <v/>
      </c>
      <c r="Q2503" s="330" t="str">
        <f ca="1">quantity</f>
        <v/>
      </c>
      <c r="R2503" s="281"/>
      <c r="S2503" s="282"/>
      <c r="T2503" s="282"/>
      <c r="U2503" s="282"/>
      <c r="V2503" s="305"/>
      <c r="W2503" s="305"/>
      <c r="X2503" s="305"/>
      <c r="Y2503" s="282"/>
      <c r="Z2503" s="282" t="e" vm="1">
        <f ca="1">_xlfn.IFS(AND(ISNUMBER(SEARCH("N?m l*", CUSTOMER[[#This Row],[Service Type]], 1)), CUSTOMER[[#This Row],[Count ST]] = TRUE), CUSTOMER[[#This Row],[Quantity]], AND($Y$10:$Y2503 = TRUE, COUNTIFS($H$10:$H2503, CUSTOMER[[#This Row],[Booking]], $J$10:$J2503, CUSTOMER[[#This Row],[Order Date]], $F$10:$F2503, "&lt;&gt;"&amp;"N?m l*")=1), 1, TRUE,  "")</f>
        <v>#NAME?</v>
      </c>
      <c r="AA2503" s="282" t="b">
        <f t="shared" ca="1" si="39"/>
        <v>0</v>
      </c>
      <c r="AB2503" s="305"/>
    </row>
    <row r="2504" spans="1:28" x14ac:dyDescent="0.25">
      <c r="A2504" s="281" t="str">
        <f ca="1">no.</f>
        <v/>
      </c>
      <c r="B2504" s="281"/>
      <c r="C2504" s="282"/>
      <c r="D2504" s="282"/>
      <c r="E2504" s="282" t="str">
        <f ca="1">position</f>
        <v/>
      </c>
      <c r="F2504" s="282"/>
      <c r="G2504" s="282"/>
      <c r="H2504" s="282"/>
      <c r="I2504" s="282"/>
      <c r="J2504" s="335"/>
      <c r="K2504" s="282"/>
      <c r="L2504" s="282"/>
      <c r="M2504" s="282"/>
      <c r="N2504" s="282"/>
      <c r="O2504" s="281"/>
      <c r="P2504" s="360" t="str">
        <f ca="1">rescore_patient</f>
        <v/>
      </c>
      <c r="Q2504" s="330" t="str">
        <f ca="1">quantity</f>
        <v/>
      </c>
      <c r="R2504" s="281"/>
      <c r="S2504" s="282"/>
      <c r="T2504" s="282"/>
      <c r="U2504" s="282"/>
      <c r="V2504" s="305"/>
      <c r="W2504" s="305"/>
      <c r="X2504" s="305"/>
      <c r="Y2504" s="282"/>
      <c r="Z2504" s="282" t="e" vm="1">
        <f ca="1">_xlfn.IFS(AND(ISNUMBER(SEARCH("N?m l*", CUSTOMER[[#This Row],[Service Type]], 1)), CUSTOMER[[#This Row],[Count ST]] = TRUE), CUSTOMER[[#This Row],[Quantity]], AND($Y$10:$Y2504 = TRUE, COUNTIFS($H$10:$H2504, CUSTOMER[[#This Row],[Booking]], $J$10:$J2504, CUSTOMER[[#This Row],[Order Date]], $F$10:$F2504, "&lt;&gt;"&amp;"N?m l*")=1), 1, TRUE,  "")</f>
        <v>#NAME?</v>
      </c>
      <c r="AA2504" s="282" t="b">
        <f t="shared" ca="1" si="39"/>
        <v>0</v>
      </c>
      <c r="AB2504" s="305"/>
    </row>
    <row r="2505" spans="1:28" x14ac:dyDescent="0.25">
      <c r="A2505" s="281" t="str">
        <f ca="1">no.</f>
        <v/>
      </c>
      <c r="B2505" s="281"/>
      <c r="C2505" s="282"/>
      <c r="D2505" s="282"/>
      <c r="E2505" s="282" t="str">
        <f ca="1">position</f>
        <v/>
      </c>
      <c r="F2505" s="282"/>
      <c r="G2505" s="282"/>
      <c r="H2505" s="282"/>
      <c r="I2505" s="282"/>
      <c r="J2505" s="335"/>
      <c r="K2505" s="282"/>
      <c r="L2505" s="282"/>
      <c r="M2505" s="282"/>
      <c r="N2505" s="282"/>
      <c r="O2505" s="281"/>
      <c r="P2505" s="360" t="str">
        <f ca="1">rescore_patient</f>
        <v/>
      </c>
      <c r="Q2505" s="330" t="str">
        <f ca="1">quantity</f>
        <v/>
      </c>
      <c r="R2505" s="281"/>
      <c r="S2505" s="282"/>
      <c r="T2505" s="282"/>
      <c r="U2505" s="282"/>
      <c r="V2505" s="305"/>
      <c r="W2505" s="305"/>
      <c r="X2505" s="305"/>
      <c r="Y2505" s="282"/>
      <c r="Z2505" s="282" t="e" vm="1">
        <f ca="1">_xlfn.IFS(AND(ISNUMBER(SEARCH("N?m l*", CUSTOMER[[#This Row],[Service Type]], 1)), CUSTOMER[[#This Row],[Count ST]] = TRUE), CUSTOMER[[#This Row],[Quantity]], AND($Y$10:$Y2505 = TRUE, COUNTIFS($H$10:$H2505, CUSTOMER[[#This Row],[Booking]], $J$10:$J2505, CUSTOMER[[#This Row],[Order Date]], $F$10:$F2505, "&lt;&gt;"&amp;"N?m l*")=1), 1, TRUE,  "")</f>
        <v>#NAME?</v>
      </c>
      <c r="AA2505" s="282" t="b">
        <f t="shared" ca="1" si="39"/>
        <v>0</v>
      </c>
      <c r="AB2505" s="305"/>
    </row>
    <row r="2506" spans="1:28" x14ac:dyDescent="0.25">
      <c r="A2506" s="281" t="str">
        <f ca="1">no.</f>
        <v/>
      </c>
      <c r="B2506" s="281"/>
      <c r="C2506" s="282"/>
      <c r="D2506" s="282"/>
      <c r="E2506" s="282" t="str">
        <f ca="1">position</f>
        <v/>
      </c>
      <c r="F2506" s="282"/>
      <c r="G2506" s="282"/>
      <c r="H2506" s="282"/>
      <c r="I2506" s="282"/>
      <c r="J2506" s="335"/>
      <c r="K2506" s="282"/>
      <c r="L2506" s="282"/>
      <c r="M2506" s="282"/>
      <c r="N2506" s="282"/>
      <c r="O2506" s="281"/>
      <c r="P2506" s="360" t="str">
        <f ca="1">rescore_patient</f>
        <v/>
      </c>
      <c r="Q2506" s="330" t="str">
        <f ca="1">quantity</f>
        <v/>
      </c>
      <c r="R2506" s="281"/>
      <c r="S2506" s="282"/>
      <c r="T2506" s="282"/>
      <c r="U2506" s="282"/>
      <c r="V2506" s="305"/>
      <c r="W2506" s="305"/>
      <c r="X2506" s="305"/>
      <c r="Y2506" s="282"/>
      <c r="Z2506" s="282" t="e" vm="1">
        <f ca="1">_xlfn.IFS(AND(ISNUMBER(SEARCH("N?m l*", CUSTOMER[[#This Row],[Service Type]], 1)), CUSTOMER[[#This Row],[Count ST]] = TRUE), CUSTOMER[[#This Row],[Quantity]], AND($Y$10:$Y2506 = TRUE, COUNTIFS($H$10:$H2506, CUSTOMER[[#This Row],[Booking]], $J$10:$J2506, CUSTOMER[[#This Row],[Order Date]], $F$10:$F2506, "&lt;&gt;"&amp;"N?m l*")=1), 1, TRUE,  "")</f>
        <v>#NAME?</v>
      </c>
      <c r="AA2506" s="282" t="b">
        <f t="shared" ref="AA2506:AA2569" ca="1" si="40">count_svc_type</f>
        <v>0</v>
      </c>
      <c r="AB2506" s="305"/>
    </row>
    <row r="2507" spans="1:28" x14ac:dyDescent="0.25">
      <c r="A2507" s="281" t="str">
        <f ca="1">no.</f>
        <v/>
      </c>
      <c r="B2507" s="281"/>
      <c r="C2507" s="282"/>
      <c r="D2507" s="282"/>
      <c r="E2507" s="282" t="str">
        <f ca="1">position</f>
        <v/>
      </c>
      <c r="F2507" s="282"/>
      <c r="G2507" s="282"/>
      <c r="H2507" s="282"/>
      <c r="I2507" s="282"/>
      <c r="J2507" s="335"/>
      <c r="K2507" s="282"/>
      <c r="L2507" s="282"/>
      <c r="M2507" s="282"/>
      <c r="N2507" s="282"/>
      <c r="O2507" s="281"/>
      <c r="P2507" s="360" t="str">
        <f ca="1">rescore_patient</f>
        <v/>
      </c>
      <c r="Q2507" s="330" t="str">
        <f ca="1">quantity</f>
        <v/>
      </c>
      <c r="R2507" s="281"/>
      <c r="S2507" s="282"/>
      <c r="T2507" s="282"/>
      <c r="U2507" s="282"/>
      <c r="V2507" s="305"/>
      <c r="W2507" s="305"/>
      <c r="X2507" s="305"/>
      <c r="Y2507" s="282"/>
      <c r="Z2507" s="282" t="e" vm="1">
        <f ca="1">_xlfn.IFS(AND(ISNUMBER(SEARCH("N?m l*", CUSTOMER[[#This Row],[Service Type]], 1)), CUSTOMER[[#This Row],[Count ST]] = TRUE), CUSTOMER[[#This Row],[Quantity]], AND($Y$10:$Y2507 = TRUE, COUNTIFS($H$10:$H2507, CUSTOMER[[#This Row],[Booking]], $J$10:$J2507, CUSTOMER[[#This Row],[Order Date]], $F$10:$F2507, "&lt;&gt;"&amp;"N?m l*")=1), 1, TRUE,  "")</f>
        <v>#NAME?</v>
      </c>
      <c r="AA2507" s="282" t="b">
        <f t="shared" ca="1" si="40"/>
        <v>0</v>
      </c>
      <c r="AB2507" s="305"/>
    </row>
    <row r="2508" spans="1:28" x14ac:dyDescent="0.25">
      <c r="A2508" s="281" t="str">
        <f ca="1">no.</f>
        <v/>
      </c>
      <c r="B2508" s="281"/>
      <c r="C2508" s="282"/>
      <c r="D2508" s="282"/>
      <c r="E2508" s="282" t="str">
        <f ca="1">position</f>
        <v/>
      </c>
      <c r="F2508" s="282"/>
      <c r="G2508" s="282"/>
      <c r="H2508" s="282"/>
      <c r="I2508" s="282"/>
      <c r="J2508" s="335"/>
      <c r="K2508" s="282"/>
      <c r="L2508" s="282"/>
      <c r="M2508" s="282"/>
      <c r="N2508" s="282"/>
      <c r="O2508" s="281"/>
      <c r="P2508" s="360" t="str">
        <f ca="1">rescore_patient</f>
        <v/>
      </c>
      <c r="Q2508" s="330" t="str">
        <f ca="1">quantity</f>
        <v/>
      </c>
      <c r="R2508" s="281"/>
      <c r="S2508" s="282"/>
      <c r="T2508" s="282"/>
      <c r="U2508" s="282"/>
      <c r="V2508" s="305"/>
      <c r="W2508" s="305"/>
      <c r="X2508" s="305"/>
      <c r="Y2508" s="282"/>
      <c r="Z2508" s="282" t="e" vm="1">
        <f ca="1">_xlfn.IFS(AND(ISNUMBER(SEARCH("N?m l*", CUSTOMER[[#This Row],[Service Type]], 1)), CUSTOMER[[#This Row],[Count ST]] = TRUE), CUSTOMER[[#This Row],[Quantity]], AND($Y$10:$Y2508 = TRUE, COUNTIFS($H$10:$H2508, CUSTOMER[[#This Row],[Booking]], $J$10:$J2508, CUSTOMER[[#This Row],[Order Date]], $F$10:$F2508, "&lt;&gt;"&amp;"N?m l*")=1), 1, TRUE,  "")</f>
        <v>#NAME?</v>
      </c>
      <c r="AA2508" s="282" t="b">
        <f t="shared" ca="1" si="40"/>
        <v>0</v>
      </c>
      <c r="AB2508" s="305"/>
    </row>
    <row r="2509" spans="1:28" x14ac:dyDescent="0.25">
      <c r="A2509" s="281" t="str">
        <f ca="1">no.</f>
        <v/>
      </c>
      <c r="B2509" s="281"/>
      <c r="C2509" s="282"/>
      <c r="D2509" s="282"/>
      <c r="E2509" s="282" t="str">
        <f ca="1">position</f>
        <v/>
      </c>
      <c r="F2509" s="282"/>
      <c r="G2509" s="282"/>
      <c r="H2509" s="282"/>
      <c r="I2509" s="282"/>
      <c r="J2509" s="335"/>
      <c r="K2509" s="282"/>
      <c r="L2509" s="282"/>
      <c r="M2509" s="282"/>
      <c r="N2509" s="282"/>
      <c r="O2509" s="281"/>
      <c r="P2509" s="360" t="str">
        <f ca="1">rescore_patient</f>
        <v/>
      </c>
      <c r="Q2509" s="330" t="str">
        <f ca="1">quantity</f>
        <v/>
      </c>
      <c r="R2509" s="281"/>
      <c r="S2509" s="282"/>
      <c r="T2509" s="282"/>
      <c r="U2509" s="282"/>
      <c r="V2509" s="305"/>
      <c r="W2509" s="305"/>
      <c r="X2509" s="305"/>
      <c r="Y2509" s="282"/>
      <c r="Z2509" s="282" t="e" vm="1">
        <f ca="1">_xlfn.IFS(AND(ISNUMBER(SEARCH("N?m l*", CUSTOMER[[#This Row],[Service Type]], 1)), CUSTOMER[[#This Row],[Count ST]] = TRUE), CUSTOMER[[#This Row],[Quantity]], AND($Y$10:$Y2509 = TRUE, COUNTIFS($H$10:$H2509, CUSTOMER[[#This Row],[Booking]], $J$10:$J2509, CUSTOMER[[#This Row],[Order Date]], $F$10:$F2509, "&lt;&gt;"&amp;"N?m l*")=1), 1, TRUE,  "")</f>
        <v>#NAME?</v>
      </c>
      <c r="AA2509" s="282" t="b">
        <f t="shared" ca="1" si="40"/>
        <v>0</v>
      </c>
      <c r="AB2509" s="305"/>
    </row>
    <row r="2510" spans="1:28" x14ac:dyDescent="0.25">
      <c r="A2510" s="281" t="str">
        <f ca="1">no.</f>
        <v/>
      </c>
      <c r="B2510" s="281"/>
      <c r="C2510" s="282"/>
      <c r="D2510" s="282"/>
      <c r="E2510" s="282" t="str">
        <f ca="1">position</f>
        <v/>
      </c>
      <c r="F2510" s="282"/>
      <c r="G2510" s="282"/>
      <c r="H2510" s="282"/>
      <c r="I2510" s="282"/>
      <c r="J2510" s="335"/>
      <c r="K2510" s="282"/>
      <c r="L2510" s="282"/>
      <c r="M2510" s="282"/>
      <c r="N2510" s="282"/>
      <c r="O2510" s="281"/>
      <c r="P2510" s="360" t="str">
        <f ca="1">rescore_patient</f>
        <v/>
      </c>
      <c r="Q2510" s="330" t="str">
        <f ca="1">quantity</f>
        <v/>
      </c>
      <c r="R2510" s="281"/>
      <c r="S2510" s="282"/>
      <c r="T2510" s="282"/>
      <c r="U2510" s="282"/>
      <c r="V2510" s="305"/>
      <c r="W2510" s="305"/>
      <c r="X2510" s="305"/>
      <c r="Y2510" s="282"/>
      <c r="Z2510" s="282" t="e" vm="1">
        <f ca="1">_xlfn.IFS(AND(ISNUMBER(SEARCH("N?m l*", CUSTOMER[[#This Row],[Service Type]], 1)), CUSTOMER[[#This Row],[Count ST]] = TRUE), CUSTOMER[[#This Row],[Quantity]], AND($Y$10:$Y2510 = TRUE, COUNTIFS($H$10:$H2510, CUSTOMER[[#This Row],[Booking]], $J$10:$J2510, CUSTOMER[[#This Row],[Order Date]], $F$10:$F2510, "&lt;&gt;"&amp;"N?m l*")=1), 1, TRUE,  "")</f>
        <v>#NAME?</v>
      </c>
      <c r="AA2510" s="282" t="b">
        <f t="shared" ca="1" si="40"/>
        <v>0</v>
      </c>
      <c r="AB2510" s="305"/>
    </row>
    <row r="2511" spans="1:28" x14ac:dyDescent="0.25">
      <c r="A2511" s="281" t="str">
        <f ca="1">no.</f>
        <v/>
      </c>
      <c r="B2511" s="281"/>
      <c r="C2511" s="282"/>
      <c r="D2511" s="282"/>
      <c r="E2511" s="282" t="str">
        <f ca="1">position</f>
        <v/>
      </c>
      <c r="F2511" s="282"/>
      <c r="G2511" s="282"/>
      <c r="H2511" s="282"/>
      <c r="I2511" s="282"/>
      <c r="J2511" s="335"/>
      <c r="K2511" s="282"/>
      <c r="L2511" s="282"/>
      <c r="M2511" s="282"/>
      <c r="N2511" s="282"/>
      <c r="O2511" s="281"/>
      <c r="P2511" s="360" t="str">
        <f ca="1">rescore_patient</f>
        <v/>
      </c>
      <c r="Q2511" s="330" t="str">
        <f ca="1">quantity</f>
        <v/>
      </c>
      <c r="R2511" s="281"/>
      <c r="S2511" s="282"/>
      <c r="T2511" s="282"/>
      <c r="U2511" s="282"/>
      <c r="V2511" s="305"/>
      <c r="W2511" s="305"/>
      <c r="X2511" s="305"/>
      <c r="Y2511" s="282"/>
      <c r="Z2511" s="282" t="e" vm="1">
        <f ca="1">_xlfn.IFS(AND(ISNUMBER(SEARCH("N?m l*", CUSTOMER[[#This Row],[Service Type]], 1)), CUSTOMER[[#This Row],[Count ST]] = TRUE), CUSTOMER[[#This Row],[Quantity]], AND($Y$10:$Y2511 = TRUE, COUNTIFS($H$10:$H2511, CUSTOMER[[#This Row],[Booking]], $J$10:$J2511, CUSTOMER[[#This Row],[Order Date]], $F$10:$F2511, "&lt;&gt;"&amp;"N?m l*")=1), 1, TRUE,  "")</f>
        <v>#NAME?</v>
      </c>
      <c r="AA2511" s="282" t="b">
        <f t="shared" ca="1" si="40"/>
        <v>0</v>
      </c>
      <c r="AB2511" s="305"/>
    </row>
    <row r="2512" spans="1:28" x14ac:dyDescent="0.25">
      <c r="A2512" s="281" t="str">
        <f ca="1">no.</f>
        <v/>
      </c>
      <c r="B2512" s="281"/>
      <c r="C2512" s="282"/>
      <c r="D2512" s="282"/>
      <c r="E2512" s="282" t="str">
        <f ca="1">position</f>
        <v/>
      </c>
      <c r="F2512" s="282"/>
      <c r="G2512" s="282"/>
      <c r="H2512" s="282"/>
      <c r="I2512" s="282"/>
      <c r="J2512" s="335"/>
      <c r="K2512" s="282"/>
      <c r="L2512" s="282"/>
      <c r="M2512" s="282"/>
      <c r="N2512" s="282"/>
      <c r="O2512" s="281"/>
      <c r="P2512" s="360" t="str">
        <f ca="1">rescore_patient</f>
        <v/>
      </c>
      <c r="Q2512" s="330" t="str">
        <f ca="1">quantity</f>
        <v/>
      </c>
      <c r="R2512" s="281"/>
      <c r="S2512" s="282"/>
      <c r="T2512" s="282"/>
      <c r="U2512" s="282"/>
      <c r="V2512" s="305"/>
      <c r="W2512" s="305"/>
      <c r="X2512" s="305"/>
      <c r="Y2512" s="282"/>
      <c r="Z2512" s="282" t="e" vm="1">
        <f ca="1">_xlfn.IFS(AND(ISNUMBER(SEARCH("N?m l*", CUSTOMER[[#This Row],[Service Type]], 1)), CUSTOMER[[#This Row],[Count ST]] = TRUE), CUSTOMER[[#This Row],[Quantity]], AND($Y$10:$Y2512 = TRUE, COUNTIFS($H$10:$H2512, CUSTOMER[[#This Row],[Booking]], $J$10:$J2512, CUSTOMER[[#This Row],[Order Date]], $F$10:$F2512, "&lt;&gt;"&amp;"N?m l*")=1), 1, TRUE,  "")</f>
        <v>#NAME?</v>
      </c>
      <c r="AA2512" s="282" t="b">
        <f t="shared" ca="1" si="40"/>
        <v>0</v>
      </c>
      <c r="AB2512" s="305"/>
    </row>
    <row r="2513" spans="1:28" x14ac:dyDescent="0.25">
      <c r="A2513" s="281" t="str">
        <f ca="1">no.</f>
        <v/>
      </c>
      <c r="B2513" s="281"/>
      <c r="C2513" s="282"/>
      <c r="D2513" s="282"/>
      <c r="E2513" s="282" t="str">
        <f ca="1">position</f>
        <v/>
      </c>
      <c r="F2513" s="282"/>
      <c r="G2513" s="282"/>
      <c r="H2513" s="282"/>
      <c r="I2513" s="282"/>
      <c r="J2513" s="335"/>
      <c r="K2513" s="282"/>
      <c r="L2513" s="282"/>
      <c r="M2513" s="282"/>
      <c r="N2513" s="282"/>
      <c r="O2513" s="281"/>
      <c r="P2513" s="360" t="str">
        <f ca="1">rescore_patient</f>
        <v/>
      </c>
      <c r="Q2513" s="330" t="str">
        <f ca="1">quantity</f>
        <v/>
      </c>
      <c r="R2513" s="281"/>
      <c r="S2513" s="282"/>
      <c r="T2513" s="282"/>
      <c r="U2513" s="282"/>
      <c r="V2513" s="305"/>
      <c r="W2513" s="305"/>
      <c r="X2513" s="305"/>
      <c r="Y2513" s="282"/>
      <c r="Z2513" s="282" t="e" vm="1">
        <f ca="1">_xlfn.IFS(AND(ISNUMBER(SEARCH("N?m l*", CUSTOMER[[#This Row],[Service Type]], 1)), CUSTOMER[[#This Row],[Count ST]] = TRUE), CUSTOMER[[#This Row],[Quantity]], AND($Y$10:$Y2513 = TRUE, COUNTIFS($H$10:$H2513, CUSTOMER[[#This Row],[Booking]], $J$10:$J2513, CUSTOMER[[#This Row],[Order Date]], $F$10:$F2513, "&lt;&gt;"&amp;"N?m l*")=1), 1, TRUE,  "")</f>
        <v>#NAME?</v>
      </c>
      <c r="AA2513" s="282" t="b">
        <f t="shared" ca="1" si="40"/>
        <v>0</v>
      </c>
      <c r="AB2513" s="305"/>
    </row>
    <row r="2514" spans="1:28" x14ac:dyDescent="0.25">
      <c r="A2514" s="281" t="str">
        <f ca="1">no.</f>
        <v/>
      </c>
      <c r="B2514" s="281"/>
      <c r="C2514" s="282"/>
      <c r="D2514" s="282"/>
      <c r="E2514" s="282" t="str">
        <f ca="1">position</f>
        <v/>
      </c>
      <c r="F2514" s="282"/>
      <c r="G2514" s="282"/>
      <c r="H2514" s="282"/>
      <c r="I2514" s="282"/>
      <c r="J2514" s="335"/>
      <c r="K2514" s="282"/>
      <c r="L2514" s="282"/>
      <c r="M2514" s="282"/>
      <c r="N2514" s="282"/>
      <c r="O2514" s="281"/>
      <c r="P2514" s="360" t="str">
        <f ca="1">rescore_patient</f>
        <v/>
      </c>
      <c r="Q2514" s="330" t="str">
        <f ca="1">quantity</f>
        <v/>
      </c>
      <c r="R2514" s="281"/>
      <c r="S2514" s="282"/>
      <c r="T2514" s="282"/>
      <c r="U2514" s="282"/>
      <c r="V2514" s="305"/>
      <c r="W2514" s="305"/>
      <c r="X2514" s="305"/>
      <c r="Y2514" s="282"/>
      <c r="Z2514" s="282" t="e" vm="1">
        <f ca="1">_xlfn.IFS(AND(ISNUMBER(SEARCH("N?m l*", CUSTOMER[[#This Row],[Service Type]], 1)), CUSTOMER[[#This Row],[Count ST]] = TRUE), CUSTOMER[[#This Row],[Quantity]], AND($Y$10:$Y2514 = TRUE, COUNTIFS($H$10:$H2514, CUSTOMER[[#This Row],[Booking]], $J$10:$J2514, CUSTOMER[[#This Row],[Order Date]], $F$10:$F2514, "&lt;&gt;"&amp;"N?m l*")=1), 1, TRUE,  "")</f>
        <v>#NAME?</v>
      </c>
      <c r="AA2514" s="282" t="b">
        <f t="shared" ca="1" si="40"/>
        <v>0</v>
      </c>
      <c r="AB2514" s="305"/>
    </row>
    <row r="2515" spans="1:28" x14ac:dyDescent="0.25">
      <c r="A2515" s="281" t="str">
        <f ca="1">no.</f>
        <v/>
      </c>
      <c r="B2515" s="281"/>
      <c r="C2515" s="282"/>
      <c r="D2515" s="282"/>
      <c r="E2515" s="282" t="str">
        <f ca="1">position</f>
        <v/>
      </c>
      <c r="F2515" s="282"/>
      <c r="G2515" s="282"/>
      <c r="H2515" s="282"/>
      <c r="I2515" s="282"/>
      <c r="J2515" s="335"/>
      <c r="K2515" s="282"/>
      <c r="L2515" s="282"/>
      <c r="M2515" s="282"/>
      <c r="N2515" s="282"/>
      <c r="O2515" s="281"/>
      <c r="P2515" s="360" t="str">
        <f ca="1">rescore_patient</f>
        <v/>
      </c>
      <c r="Q2515" s="330" t="str">
        <f ca="1">quantity</f>
        <v/>
      </c>
      <c r="R2515" s="281"/>
      <c r="S2515" s="282"/>
      <c r="T2515" s="282"/>
      <c r="U2515" s="282"/>
      <c r="V2515" s="305"/>
      <c r="W2515" s="305"/>
      <c r="X2515" s="305"/>
      <c r="Y2515" s="282"/>
      <c r="Z2515" s="282" t="e" vm="1">
        <f ca="1">_xlfn.IFS(AND(ISNUMBER(SEARCH("N?m l*", CUSTOMER[[#This Row],[Service Type]], 1)), CUSTOMER[[#This Row],[Count ST]] = TRUE), CUSTOMER[[#This Row],[Quantity]], AND($Y$10:$Y2515 = TRUE, COUNTIFS($H$10:$H2515, CUSTOMER[[#This Row],[Booking]], $J$10:$J2515, CUSTOMER[[#This Row],[Order Date]], $F$10:$F2515, "&lt;&gt;"&amp;"N?m l*")=1), 1, TRUE,  "")</f>
        <v>#NAME?</v>
      </c>
      <c r="AA2515" s="282" t="b">
        <f t="shared" ca="1" si="40"/>
        <v>0</v>
      </c>
      <c r="AB2515" s="305"/>
    </row>
    <row r="2516" spans="1:28" x14ac:dyDescent="0.25">
      <c r="A2516" s="281" t="str">
        <f ca="1">no.</f>
        <v/>
      </c>
      <c r="B2516" s="281"/>
      <c r="C2516" s="282"/>
      <c r="D2516" s="282"/>
      <c r="E2516" s="282" t="str">
        <f ca="1">position</f>
        <v/>
      </c>
      <c r="F2516" s="282"/>
      <c r="G2516" s="282"/>
      <c r="H2516" s="282"/>
      <c r="I2516" s="282"/>
      <c r="J2516" s="335"/>
      <c r="K2516" s="282"/>
      <c r="L2516" s="282"/>
      <c r="M2516" s="282"/>
      <c r="N2516" s="282"/>
      <c r="O2516" s="281"/>
      <c r="P2516" s="360" t="str">
        <f ca="1">rescore_patient</f>
        <v/>
      </c>
      <c r="Q2516" s="330" t="str">
        <f ca="1">quantity</f>
        <v/>
      </c>
      <c r="R2516" s="281"/>
      <c r="S2516" s="282"/>
      <c r="T2516" s="282"/>
      <c r="U2516" s="282"/>
      <c r="V2516" s="305"/>
      <c r="W2516" s="305"/>
      <c r="X2516" s="305"/>
      <c r="Y2516" s="282"/>
      <c r="Z2516" s="282" t="e" vm="1">
        <f ca="1">_xlfn.IFS(AND(ISNUMBER(SEARCH("N?m l*", CUSTOMER[[#This Row],[Service Type]], 1)), CUSTOMER[[#This Row],[Count ST]] = TRUE), CUSTOMER[[#This Row],[Quantity]], AND($Y$10:$Y2516 = TRUE, COUNTIFS($H$10:$H2516, CUSTOMER[[#This Row],[Booking]], $J$10:$J2516, CUSTOMER[[#This Row],[Order Date]], $F$10:$F2516, "&lt;&gt;"&amp;"N?m l*")=1), 1, TRUE,  "")</f>
        <v>#NAME?</v>
      </c>
      <c r="AA2516" s="282" t="b">
        <f t="shared" ca="1" si="40"/>
        <v>0</v>
      </c>
      <c r="AB2516" s="305"/>
    </row>
    <row r="2517" spans="1:28" x14ac:dyDescent="0.25">
      <c r="A2517" s="281" t="str">
        <f ca="1">no.</f>
        <v/>
      </c>
      <c r="B2517" s="281"/>
      <c r="C2517" s="282"/>
      <c r="D2517" s="282"/>
      <c r="E2517" s="282" t="str">
        <f ca="1">position</f>
        <v/>
      </c>
      <c r="F2517" s="282"/>
      <c r="G2517" s="282"/>
      <c r="H2517" s="282"/>
      <c r="I2517" s="282"/>
      <c r="J2517" s="335"/>
      <c r="K2517" s="282"/>
      <c r="L2517" s="282"/>
      <c r="M2517" s="282"/>
      <c r="N2517" s="282"/>
      <c r="O2517" s="281"/>
      <c r="P2517" s="360" t="str">
        <f ca="1">rescore_patient</f>
        <v/>
      </c>
      <c r="Q2517" s="330" t="str">
        <f ca="1">quantity</f>
        <v/>
      </c>
      <c r="R2517" s="281"/>
      <c r="S2517" s="282"/>
      <c r="T2517" s="282"/>
      <c r="U2517" s="282"/>
      <c r="V2517" s="305"/>
      <c r="W2517" s="305"/>
      <c r="X2517" s="305"/>
      <c r="Y2517" s="282"/>
      <c r="Z2517" s="282" t="e" vm="1">
        <f ca="1">_xlfn.IFS(AND(ISNUMBER(SEARCH("N?m l*", CUSTOMER[[#This Row],[Service Type]], 1)), CUSTOMER[[#This Row],[Count ST]] = TRUE), CUSTOMER[[#This Row],[Quantity]], AND($Y$10:$Y2517 = TRUE, COUNTIFS($H$10:$H2517, CUSTOMER[[#This Row],[Booking]], $J$10:$J2517, CUSTOMER[[#This Row],[Order Date]], $F$10:$F2517, "&lt;&gt;"&amp;"N?m l*")=1), 1, TRUE,  "")</f>
        <v>#NAME?</v>
      </c>
      <c r="AA2517" s="282" t="b">
        <f t="shared" ca="1" si="40"/>
        <v>0</v>
      </c>
      <c r="AB2517" s="305"/>
    </row>
    <row r="2518" spans="1:28" x14ac:dyDescent="0.25">
      <c r="A2518" s="281" t="str">
        <f ca="1">no.</f>
        <v/>
      </c>
      <c r="B2518" s="281"/>
      <c r="C2518" s="282"/>
      <c r="D2518" s="282"/>
      <c r="E2518" s="282" t="str">
        <f ca="1">position</f>
        <v/>
      </c>
      <c r="F2518" s="282"/>
      <c r="G2518" s="282"/>
      <c r="H2518" s="282"/>
      <c r="I2518" s="282"/>
      <c r="J2518" s="335"/>
      <c r="K2518" s="282"/>
      <c r="L2518" s="282"/>
      <c r="M2518" s="282"/>
      <c r="N2518" s="282"/>
      <c r="O2518" s="281"/>
      <c r="P2518" s="360" t="str">
        <f ca="1">rescore_patient</f>
        <v/>
      </c>
      <c r="Q2518" s="330" t="str">
        <f ca="1">quantity</f>
        <v/>
      </c>
      <c r="R2518" s="281"/>
      <c r="S2518" s="282"/>
      <c r="T2518" s="282"/>
      <c r="U2518" s="282"/>
      <c r="V2518" s="305"/>
      <c r="W2518" s="305"/>
      <c r="X2518" s="305"/>
      <c r="Y2518" s="282"/>
      <c r="Z2518" s="282" t="e" vm="1">
        <f ca="1">_xlfn.IFS(AND(ISNUMBER(SEARCH("N?m l*", CUSTOMER[[#This Row],[Service Type]], 1)), CUSTOMER[[#This Row],[Count ST]] = TRUE), CUSTOMER[[#This Row],[Quantity]], AND($Y$10:$Y2518 = TRUE, COUNTIFS($H$10:$H2518, CUSTOMER[[#This Row],[Booking]], $J$10:$J2518, CUSTOMER[[#This Row],[Order Date]], $F$10:$F2518, "&lt;&gt;"&amp;"N?m l*")=1), 1, TRUE,  "")</f>
        <v>#NAME?</v>
      </c>
      <c r="AA2518" s="282" t="b">
        <f t="shared" ca="1" si="40"/>
        <v>0</v>
      </c>
      <c r="AB2518" s="305"/>
    </row>
    <row r="2519" spans="1:28" x14ac:dyDescent="0.25">
      <c r="A2519" s="281" t="str">
        <f ca="1">no.</f>
        <v/>
      </c>
      <c r="B2519" s="281"/>
      <c r="C2519" s="282"/>
      <c r="D2519" s="282"/>
      <c r="E2519" s="282" t="str">
        <f ca="1">position</f>
        <v/>
      </c>
      <c r="F2519" s="282"/>
      <c r="G2519" s="282"/>
      <c r="H2519" s="282"/>
      <c r="I2519" s="282"/>
      <c r="J2519" s="335"/>
      <c r="K2519" s="282"/>
      <c r="L2519" s="282"/>
      <c r="M2519" s="282"/>
      <c r="N2519" s="282"/>
      <c r="O2519" s="281"/>
      <c r="P2519" s="360" t="str">
        <f ca="1">rescore_patient</f>
        <v/>
      </c>
      <c r="Q2519" s="330" t="str">
        <f ca="1">quantity</f>
        <v/>
      </c>
      <c r="R2519" s="281"/>
      <c r="S2519" s="282"/>
      <c r="T2519" s="282"/>
      <c r="U2519" s="282"/>
      <c r="V2519" s="305"/>
      <c r="W2519" s="305"/>
      <c r="X2519" s="305"/>
      <c r="Y2519" s="282"/>
      <c r="Z2519" s="282" t="e" vm="1">
        <f ca="1">_xlfn.IFS(AND(ISNUMBER(SEARCH("N?m l*", CUSTOMER[[#This Row],[Service Type]], 1)), CUSTOMER[[#This Row],[Count ST]] = TRUE), CUSTOMER[[#This Row],[Quantity]], AND($Y$10:$Y2519 = TRUE, COUNTIFS($H$10:$H2519, CUSTOMER[[#This Row],[Booking]], $J$10:$J2519, CUSTOMER[[#This Row],[Order Date]], $F$10:$F2519, "&lt;&gt;"&amp;"N?m l*")=1), 1, TRUE,  "")</f>
        <v>#NAME?</v>
      </c>
      <c r="AA2519" s="282" t="b">
        <f t="shared" ca="1" si="40"/>
        <v>0</v>
      </c>
      <c r="AB2519" s="305"/>
    </row>
    <row r="2520" spans="1:28" x14ac:dyDescent="0.25">
      <c r="A2520" s="281" t="str">
        <f ca="1">no.</f>
        <v/>
      </c>
      <c r="B2520" s="281"/>
      <c r="C2520" s="282"/>
      <c r="D2520" s="282"/>
      <c r="E2520" s="282" t="str">
        <f ca="1">position</f>
        <v/>
      </c>
      <c r="F2520" s="282"/>
      <c r="G2520" s="282"/>
      <c r="H2520" s="282"/>
      <c r="I2520" s="282"/>
      <c r="J2520" s="335"/>
      <c r="K2520" s="282"/>
      <c r="L2520" s="282"/>
      <c r="M2520" s="282"/>
      <c r="N2520" s="282"/>
      <c r="O2520" s="281"/>
      <c r="P2520" s="360" t="str">
        <f ca="1">rescore_patient</f>
        <v/>
      </c>
      <c r="Q2520" s="330" t="str">
        <f ca="1">quantity</f>
        <v/>
      </c>
      <c r="R2520" s="281"/>
      <c r="S2520" s="282"/>
      <c r="T2520" s="282"/>
      <c r="U2520" s="282"/>
      <c r="V2520" s="305"/>
      <c r="W2520" s="305"/>
      <c r="X2520" s="305"/>
      <c r="Y2520" s="282"/>
      <c r="Z2520" s="282" t="e" vm="1">
        <f ca="1">_xlfn.IFS(AND(ISNUMBER(SEARCH("N?m l*", CUSTOMER[[#This Row],[Service Type]], 1)), CUSTOMER[[#This Row],[Count ST]] = TRUE), CUSTOMER[[#This Row],[Quantity]], AND($Y$10:$Y2520 = TRUE, COUNTIFS($H$10:$H2520, CUSTOMER[[#This Row],[Booking]], $J$10:$J2520, CUSTOMER[[#This Row],[Order Date]], $F$10:$F2520, "&lt;&gt;"&amp;"N?m l*")=1), 1, TRUE,  "")</f>
        <v>#NAME?</v>
      </c>
      <c r="AA2520" s="282" t="b">
        <f t="shared" ca="1" si="40"/>
        <v>0</v>
      </c>
      <c r="AB2520" s="305"/>
    </row>
    <row r="2521" spans="1:28" x14ac:dyDescent="0.25">
      <c r="A2521" s="281" t="str">
        <f ca="1">no.</f>
        <v/>
      </c>
      <c r="B2521" s="281"/>
      <c r="C2521" s="282"/>
      <c r="D2521" s="282"/>
      <c r="E2521" s="282" t="str">
        <f ca="1">position</f>
        <v/>
      </c>
      <c r="F2521" s="282"/>
      <c r="G2521" s="282"/>
      <c r="H2521" s="282"/>
      <c r="I2521" s="282"/>
      <c r="J2521" s="335"/>
      <c r="K2521" s="282"/>
      <c r="L2521" s="282"/>
      <c r="M2521" s="282"/>
      <c r="N2521" s="282"/>
      <c r="O2521" s="281"/>
      <c r="P2521" s="360" t="str">
        <f ca="1">rescore_patient</f>
        <v/>
      </c>
      <c r="Q2521" s="330" t="str">
        <f ca="1">quantity</f>
        <v/>
      </c>
      <c r="R2521" s="281"/>
      <c r="S2521" s="282"/>
      <c r="T2521" s="282"/>
      <c r="U2521" s="282"/>
      <c r="V2521" s="305"/>
      <c r="W2521" s="305"/>
      <c r="X2521" s="305"/>
      <c r="Y2521" s="282"/>
      <c r="Z2521" s="282" t="e" vm="1">
        <f ca="1">_xlfn.IFS(AND(ISNUMBER(SEARCH("N?m l*", CUSTOMER[[#This Row],[Service Type]], 1)), CUSTOMER[[#This Row],[Count ST]] = TRUE), CUSTOMER[[#This Row],[Quantity]], AND($Y$10:$Y2521 = TRUE, COUNTIFS($H$10:$H2521, CUSTOMER[[#This Row],[Booking]], $J$10:$J2521, CUSTOMER[[#This Row],[Order Date]], $F$10:$F2521, "&lt;&gt;"&amp;"N?m l*")=1), 1, TRUE,  "")</f>
        <v>#NAME?</v>
      </c>
      <c r="AA2521" s="282" t="b">
        <f t="shared" ca="1" si="40"/>
        <v>0</v>
      </c>
      <c r="AB2521" s="305"/>
    </row>
    <row r="2522" spans="1:28" x14ac:dyDescent="0.25">
      <c r="A2522" s="281" t="str">
        <f ca="1">no.</f>
        <v/>
      </c>
      <c r="B2522" s="281"/>
      <c r="C2522" s="282"/>
      <c r="D2522" s="282"/>
      <c r="E2522" s="282" t="str">
        <f ca="1">position</f>
        <v/>
      </c>
      <c r="F2522" s="282"/>
      <c r="G2522" s="282"/>
      <c r="H2522" s="282"/>
      <c r="I2522" s="282"/>
      <c r="J2522" s="335"/>
      <c r="K2522" s="282"/>
      <c r="L2522" s="282"/>
      <c r="M2522" s="282"/>
      <c r="N2522" s="282"/>
      <c r="O2522" s="281"/>
      <c r="P2522" s="360" t="str">
        <f ca="1">rescore_patient</f>
        <v/>
      </c>
      <c r="Q2522" s="330" t="str">
        <f ca="1">quantity</f>
        <v/>
      </c>
      <c r="R2522" s="281"/>
      <c r="S2522" s="282"/>
      <c r="T2522" s="282"/>
      <c r="U2522" s="282"/>
      <c r="V2522" s="305"/>
      <c r="W2522" s="305"/>
      <c r="X2522" s="305"/>
      <c r="Y2522" s="282"/>
      <c r="Z2522" s="282" t="e" vm="1">
        <f ca="1">_xlfn.IFS(AND(ISNUMBER(SEARCH("N?m l*", CUSTOMER[[#This Row],[Service Type]], 1)), CUSTOMER[[#This Row],[Count ST]] = TRUE), CUSTOMER[[#This Row],[Quantity]], AND($Y$10:$Y2522 = TRUE, COUNTIFS($H$10:$H2522, CUSTOMER[[#This Row],[Booking]], $J$10:$J2522, CUSTOMER[[#This Row],[Order Date]], $F$10:$F2522, "&lt;&gt;"&amp;"N?m l*")=1), 1, TRUE,  "")</f>
        <v>#NAME?</v>
      </c>
      <c r="AA2522" s="282" t="b">
        <f t="shared" ca="1" si="40"/>
        <v>0</v>
      </c>
      <c r="AB2522" s="305"/>
    </row>
    <row r="2523" spans="1:28" x14ac:dyDescent="0.25">
      <c r="A2523" s="281" t="str">
        <f ca="1">no.</f>
        <v/>
      </c>
      <c r="B2523" s="281"/>
      <c r="C2523" s="282"/>
      <c r="D2523" s="282"/>
      <c r="E2523" s="282" t="str">
        <f ca="1">position</f>
        <v/>
      </c>
      <c r="F2523" s="282"/>
      <c r="G2523" s="282"/>
      <c r="H2523" s="282"/>
      <c r="I2523" s="282"/>
      <c r="J2523" s="335"/>
      <c r="K2523" s="282"/>
      <c r="L2523" s="282"/>
      <c r="M2523" s="282"/>
      <c r="N2523" s="282"/>
      <c r="O2523" s="281"/>
      <c r="P2523" s="360" t="str">
        <f ca="1">rescore_patient</f>
        <v/>
      </c>
      <c r="Q2523" s="330" t="str">
        <f ca="1">quantity</f>
        <v/>
      </c>
      <c r="R2523" s="281"/>
      <c r="S2523" s="282"/>
      <c r="T2523" s="282"/>
      <c r="U2523" s="282"/>
      <c r="V2523" s="305"/>
      <c r="W2523" s="305"/>
      <c r="X2523" s="305"/>
      <c r="Y2523" s="282"/>
      <c r="Z2523" s="282" t="e" vm="1">
        <f ca="1">_xlfn.IFS(AND(ISNUMBER(SEARCH("N?m l*", CUSTOMER[[#This Row],[Service Type]], 1)), CUSTOMER[[#This Row],[Count ST]] = TRUE), CUSTOMER[[#This Row],[Quantity]], AND($Y$10:$Y2523 = TRUE, COUNTIFS($H$10:$H2523, CUSTOMER[[#This Row],[Booking]], $J$10:$J2523, CUSTOMER[[#This Row],[Order Date]], $F$10:$F2523, "&lt;&gt;"&amp;"N?m l*")=1), 1, TRUE,  "")</f>
        <v>#NAME?</v>
      </c>
      <c r="AA2523" s="282" t="b">
        <f t="shared" ca="1" si="40"/>
        <v>0</v>
      </c>
      <c r="AB2523" s="305"/>
    </row>
    <row r="2524" spans="1:28" x14ac:dyDescent="0.25">
      <c r="A2524" s="281" t="str">
        <f ca="1">no.</f>
        <v/>
      </c>
      <c r="B2524" s="281"/>
      <c r="C2524" s="282"/>
      <c r="D2524" s="282"/>
      <c r="E2524" s="282" t="str">
        <f ca="1">position</f>
        <v/>
      </c>
      <c r="F2524" s="282"/>
      <c r="G2524" s="282"/>
      <c r="H2524" s="282"/>
      <c r="I2524" s="282"/>
      <c r="J2524" s="335"/>
      <c r="K2524" s="282"/>
      <c r="L2524" s="282"/>
      <c r="M2524" s="282"/>
      <c r="N2524" s="282"/>
      <c r="O2524" s="281"/>
      <c r="P2524" s="360" t="str">
        <f ca="1">rescore_patient</f>
        <v/>
      </c>
      <c r="Q2524" s="330" t="str">
        <f ca="1">quantity</f>
        <v/>
      </c>
      <c r="R2524" s="281"/>
      <c r="S2524" s="282"/>
      <c r="T2524" s="282"/>
      <c r="U2524" s="282"/>
      <c r="V2524" s="305"/>
      <c r="W2524" s="305"/>
      <c r="X2524" s="305"/>
      <c r="Y2524" s="282"/>
      <c r="Z2524" s="282" t="e" vm="1">
        <f ca="1">_xlfn.IFS(AND(ISNUMBER(SEARCH("N?m l*", CUSTOMER[[#This Row],[Service Type]], 1)), CUSTOMER[[#This Row],[Count ST]] = TRUE), CUSTOMER[[#This Row],[Quantity]], AND($Y$10:$Y2524 = TRUE, COUNTIFS($H$10:$H2524, CUSTOMER[[#This Row],[Booking]], $J$10:$J2524, CUSTOMER[[#This Row],[Order Date]], $F$10:$F2524, "&lt;&gt;"&amp;"N?m l*")=1), 1, TRUE,  "")</f>
        <v>#NAME?</v>
      </c>
      <c r="AA2524" s="282" t="b">
        <f t="shared" ca="1" si="40"/>
        <v>0</v>
      </c>
      <c r="AB2524" s="305"/>
    </row>
    <row r="2525" spans="1:28" x14ac:dyDescent="0.25">
      <c r="A2525" s="281" t="str">
        <f ca="1">no.</f>
        <v/>
      </c>
      <c r="B2525" s="281"/>
      <c r="C2525" s="282"/>
      <c r="D2525" s="282"/>
      <c r="E2525" s="282" t="str">
        <f ca="1">position</f>
        <v/>
      </c>
      <c r="F2525" s="282"/>
      <c r="G2525" s="282"/>
      <c r="H2525" s="282"/>
      <c r="I2525" s="282"/>
      <c r="J2525" s="335"/>
      <c r="K2525" s="282"/>
      <c r="L2525" s="282"/>
      <c r="M2525" s="282"/>
      <c r="N2525" s="282"/>
      <c r="O2525" s="281"/>
      <c r="P2525" s="360" t="str">
        <f ca="1">rescore_patient</f>
        <v/>
      </c>
      <c r="Q2525" s="330" t="str">
        <f ca="1">quantity</f>
        <v/>
      </c>
      <c r="R2525" s="281"/>
      <c r="S2525" s="282"/>
      <c r="T2525" s="282"/>
      <c r="U2525" s="282"/>
      <c r="V2525" s="305"/>
      <c r="W2525" s="305"/>
      <c r="X2525" s="305"/>
      <c r="Y2525" s="282"/>
      <c r="Z2525" s="282" t="e" vm="1">
        <f ca="1">_xlfn.IFS(AND(ISNUMBER(SEARCH("N?m l*", CUSTOMER[[#This Row],[Service Type]], 1)), CUSTOMER[[#This Row],[Count ST]] = TRUE), CUSTOMER[[#This Row],[Quantity]], AND($Y$10:$Y2525 = TRUE, COUNTIFS($H$10:$H2525, CUSTOMER[[#This Row],[Booking]], $J$10:$J2525, CUSTOMER[[#This Row],[Order Date]], $F$10:$F2525, "&lt;&gt;"&amp;"N?m l*")=1), 1, TRUE,  "")</f>
        <v>#NAME?</v>
      </c>
      <c r="AA2525" s="282" t="b">
        <f t="shared" ca="1" si="40"/>
        <v>0</v>
      </c>
      <c r="AB2525" s="305"/>
    </row>
    <row r="2526" spans="1:28" x14ac:dyDescent="0.25">
      <c r="A2526" s="281" t="str">
        <f ca="1">no.</f>
        <v/>
      </c>
      <c r="B2526" s="281"/>
      <c r="C2526" s="282"/>
      <c r="D2526" s="282"/>
      <c r="E2526" s="282" t="str">
        <f ca="1">position</f>
        <v/>
      </c>
      <c r="F2526" s="282"/>
      <c r="G2526" s="282"/>
      <c r="H2526" s="282"/>
      <c r="I2526" s="282"/>
      <c r="J2526" s="335"/>
      <c r="K2526" s="282"/>
      <c r="L2526" s="282"/>
      <c r="M2526" s="282"/>
      <c r="N2526" s="282"/>
      <c r="O2526" s="281"/>
      <c r="P2526" s="360" t="str">
        <f ca="1">rescore_patient</f>
        <v/>
      </c>
      <c r="Q2526" s="330" t="str">
        <f ca="1">quantity</f>
        <v/>
      </c>
      <c r="R2526" s="281"/>
      <c r="S2526" s="282"/>
      <c r="T2526" s="282"/>
      <c r="U2526" s="282"/>
      <c r="V2526" s="305"/>
      <c r="W2526" s="305"/>
      <c r="X2526" s="305"/>
      <c r="Y2526" s="282"/>
      <c r="Z2526" s="282" t="e" vm="1">
        <f ca="1">_xlfn.IFS(AND(ISNUMBER(SEARCH("N?m l*", CUSTOMER[[#This Row],[Service Type]], 1)), CUSTOMER[[#This Row],[Count ST]] = TRUE), CUSTOMER[[#This Row],[Quantity]], AND($Y$10:$Y2526 = TRUE, COUNTIFS($H$10:$H2526, CUSTOMER[[#This Row],[Booking]], $J$10:$J2526, CUSTOMER[[#This Row],[Order Date]], $F$10:$F2526, "&lt;&gt;"&amp;"N?m l*")=1), 1, TRUE,  "")</f>
        <v>#NAME?</v>
      </c>
      <c r="AA2526" s="282" t="b">
        <f t="shared" ca="1" si="40"/>
        <v>0</v>
      </c>
      <c r="AB2526" s="305"/>
    </row>
    <row r="2527" spans="1:28" x14ac:dyDescent="0.25">
      <c r="A2527" s="281" t="str">
        <f ca="1">no.</f>
        <v/>
      </c>
      <c r="B2527" s="281"/>
      <c r="C2527" s="282"/>
      <c r="D2527" s="282"/>
      <c r="E2527" s="282" t="str">
        <f ca="1">position</f>
        <v/>
      </c>
      <c r="F2527" s="282"/>
      <c r="G2527" s="282"/>
      <c r="H2527" s="282"/>
      <c r="I2527" s="282"/>
      <c r="J2527" s="335"/>
      <c r="K2527" s="282"/>
      <c r="L2527" s="282"/>
      <c r="M2527" s="282"/>
      <c r="N2527" s="282"/>
      <c r="O2527" s="281"/>
      <c r="P2527" s="360" t="str">
        <f ca="1">rescore_patient</f>
        <v/>
      </c>
      <c r="Q2527" s="330" t="str">
        <f ca="1">quantity</f>
        <v/>
      </c>
      <c r="R2527" s="281"/>
      <c r="S2527" s="282"/>
      <c r="T2527" s="282"/>
      <c r="U2527" s="282"/>
      <c r="V2527" s="305"/>
      <c r="W2527" s="305"/>
      <c r="X2527" s="305"/>
      <c r="Y2527" s="282"/>
      <c r="Z2527" s="282" t="e" vm="1">
        <f ca="1">_xlfn.IFS(AND(ISNUMBER(SEARCH("N?m l*", CUSTOMER[[#This Row],[Service Type]], 1)), CUSTOMER[[#This Row],[Count ST]] = TRUE), CUSTOMER[[#This Row],[Quantity]], AND($Y$10:$Y2527 = TRUE, COUNTIFS($H$10:$H2527, CUSTOMER[[#This Row],[Booking]], $J$10:$J2527, CUSTOMER[[#This Row],[Order Date]], $F$10:$F2527, "&lt;&gt;"&amp;"N?m l*")=1), 1, TRUE,  "")</f>
        <v>#NAME?</v>
      </c>
      <c r="AA2527" s="282" t="b">
        <f t="shared" ca="1" si="40"/>
        <v>0</v>
      </c>
      <c r="AB2527" s="305"/>
    </row>
    <row r="2528" spans="1:28" x14ac:dyDescent="0.25">
      <c r="A2528" s="281" t="str">
        <f ca="1">no.</f>
        <v/>
      </c>
      <c r="B2528" s="281"/>
      <c r="C2528" s="282"/>
      <c r="D2528" s="282"/>
      <c r="E2528" s="282" t="str">
        <f ca="1">position</f>
        <v/>
      </c>
      <c r="F2528" s="282"/>
      <c r="G2528" s="282"/>
      <c r="H2528" s="282"/>
      <c r="I2528" s="282"/>
      <c r="J2528" s="335"/>
      <c r="K2528" s="282"/>
      <c r="L2528" s="282"/>
      <c r="M2528" s="282"/>
      <c r="N2528" s="282"/>
      <c r="O2528" s="281"/>
      <c r="P2528" s="360" t="str">
        <f ca="1">rescore_patient</f>
        <v/>
      </c>
      <c r="Q2528" s="330" t="str">
        <f ca="1">quantity</f>
        <v/>
      </c>
      <c r="R2528" s="281"/>
      <c r="S2528" s="282"/>
      <c r="T2528" s="282"/>
      <c r="U2528" s="282"/>
      <c r="V2528" s="305"/>
      <c r="W2528" s="305"/>
      <c r="X2528" s="305"/>
      <c r="Y2528" s="282"/>
      <c r="Z2528" s="282" t="e" vm="1">
        <f ca="1">_xlfn.IFS(AND(ISNUMBER(SEARCH("N?m l*", CUSTOMER[[#This Row],[Service Type]], 1)), CUSTOMER[[#This Row],[Count ST]] = TRUE), CUSTOMER[[#This Row],[Quantity]], AND($Y$10:$Y2528 = TRUE, COUNTIFS($H$10:$H2528, CUSTOMER[[#This Row],[Booking]], $J$10:$J2528, CUSTOMER[[#This Row],[Order Date]], $F$10:$F2528, "&lt;&gt;"&amp;"N?m l*")=1), 1, TRUE,  "")</f>
        <v>#NAME?</v>
      </c>
      <c r="AA2528" s="282" t="b">
        <f t="shared" ca="1" si="40"/>
        <v>0</v>
      </c>
      <c r="AB2528" s="305"/>
    </row>
    <row r="2529" spans="1:28" x14ac:dyDescent="0.25">
      <c r="A2529" s="281" t="str">
        <f ca="1">no.</f>
        <v/>
      </c>
      <c r="B2529" s="281"/>
      <c r="C2529" s="282"/>
      <c r="D2529" s="282"/>
      <c r="E2529" s="282" t="str">
        <f ca="1">position</f>
        <v/>
      </c>
      <c r="F2529" s="282"/>
      <c r="G2529" s="282"/>
      <c r="H2529" s="282"/>
      <c r="I2529" s="282"/>
      <c r="J2529" s="335"/>
      <c r="K2529" s="282"/>
      <c r="L2529" s="282"/>
      <c r="M2529" s="282"/>
      <c r="N2529" s="282"/>
      <c r="O2529" s="281"/>
      <c r="P2529" s="360" t="str">
        <f ca="1">rescore_patient</f>
        <v/>
      </c>
      <c r="Q2529" s="330" t="str">
        <f ca="1">quantity</f>
        <v/>
      </c>
      <c r="R2529" s="281"/>
      <c r="S2529" s="282"/>
      <c r="T2529" s="282"/>
      <c r="U2529" s="282"/>
      <c r="V2529" s="305"/>
      <c r="W2529" s="305"/>
      <c r="X2529" s="305"/>
      <c r="Y2529" s="282"/>
      <c r="Z2529" s="282" t="e" vm="1">
        <f ca="1">_xlfn.IFS(AND(ISNUMBER(SEARCH("N?m l*", CUSTOMER[[#This Row],[Service Type]], 1)), CUSTOMER[[#This Row],[Count ST]] = TRUE), CUSTOMER[[#This Row],[Quantity]], AND($Y$10:$Y2529 = TRUE, COUNTIFS($H$10:$H2529, CUSTOMER[[#This Row],[Booking]], $J$10:$J2529, CUSTOMER[[#This Row],[Order Date]], $F$10:$F2529, "&lt;&gt;"&amp;"N?m l*")=1), 1, TRUE,  "")</f>
        <v>#NAME?</v>
      </c>
      <c r="AA2529" s="282" t="b">
        <f t="shared" ca="1" si="40"/>
        <v>0</v>
      </c>
      <c r="AB2529" s="305"/>
    </row>
    <row r="2530" spans="1:28" x14ac:dyDescent="0.25">
      <c r="A2530" s="281" t="str">
        <f ca="1">no.</f>
        <v/>
      </c>
      <c r="B2530" s="281"/>
      <c r="C2530" s="282"/>
      <c r="D2530" s="282"/>
      <c r="E2530" s="282" t="str">
        <f ca="1">position</f>
        <v/>
      </c>
      <c r="F2530" s="282"/>
      <c r="G2530" s="282"/>
      <c r="H2530" s="282"/>
      <c r="I2530" s="282"/>
      <c r="J2530" s="335"/>
      <c r="K2530" s="282"/>
      <c r="L2530" s="282"/>
      <c r="M2530" s="282"/>
      <c r="N2530" s="282"/>
      <c r="O2530" s="281"/>
      <c r="P2530" s="360" t="str">
        <f ca="1">rescore_patient</f>
        <v/>
      </c>
      <c r="Q2530" s="330" t="str">
        <f ca="1">quantity</f>
        <v/>
      </c>
      <c r="R2530" s="281"/>
      <c r="S2530" s="282"/>
      <c r="T2530" s="282"/>
      <c r="U2530" s="282"/>
      <c r="V2530" s="305"/>
      <c r="W2530" s="305"/>
      <c r="X2530" s="305"/>
      <c r="Y2530" s="282"/>
      <c r="Z2530" s="282" t="e" vm="1">
        <f ca="1">_xlfn.IFS(AND(ISNUMBER(SEARCH("N?m l*", CUSTOMER[[#This Row],[Service Type]], 1)), CUSTOMER[[#This Row],[Count ST]] = TRUE), CUSTOMER[[#This Row],[Quantity]], AND($Y$10:$Y2530 = TRUE, COUNTIFS($H$10:$H2530, CUSTOMER[[#This Row],[Booking]], $J$10:$J2530, CUSTOMER[[#This Row],[Order Date]], $F$10:$F2530, "&lt;&gt;"&amp;"N?m l*")=1), 1, TRUE,  "")</f>
        <v>#NAME?</v>
      </c>
      <c r="AA2530" s="282" t="b">
        <f t="shared" ca="1" si="40"/>
        <v>0</v>
      </c>
      <c r="AB2530" s="305"/>
    </row>
    <row r="2531" spans="1:28" x14ac:dyDescent="0.25">
      <c r="A2531" s="281" t="str">
        <f ca="1">no.</f>
        <v/>
      </c>
      <c r="B2531" s="281"/>
      <c r="C2531" s="282"/>
      <c r="D2531" s="282"/>
      <c r="E2531" s="282" t="str">
        <f ca="1">position</f>
        <v/>
      </c>
      <c r="F2531" s="282"/>
      <c r="G2531" s="282"/>
      <c r="H2531" s="282"/>
      <c r="I2531" s="282"/>
      <c r="J2531" s="335"/>
      <c r="K2531" s="282"/>
      <c r="L2531" s="282"/>
      <c r="M2531" s="282"/>
      <c r="N2531" s="282"/>
      <c r="O2531" s="281"/>
      <c r="P2531" s="360" t="str">
        <f ca="1">rescore_patient</f>
        <v/>
      </c>
      <c r="Q2531" s="330" t="str">
        <f ca="1">quantity</f>
        <v/>
      </c>
      <c r="R2531" s="281"/>
      <c r="S2531" s="282"/>
      <c r="T2531" s="282"/>
      <c r="U2531" s="282"/>
      <c r="V2531" s="305"/>
      <c r="W2531" s="305"/>
      <c r="X2531" s="305"/>
      <c r="Y2531" s="282"/>
      <c r="Z2531" s="282" t="e" vm="1">
        <f ca="1">_xlfn.IFS(AND(ISNUMBER(SEARCH("N?m l*", CUSTOMER[[#This Row],[Service Type]], 1)), CUSTOMER[[#This Row],[Count ST]] = TRUE), CUSTOMER[[#This Row],[Quantity]], AND($Y$10:$Y2531 = TRUE, COUNTIFS($H$10:$H2531, CUSTOMER[[#This Row],[Booking]], $J$10:$J2531, CUSTOMER[[#This Row],[Order Date]], $F$10:$F2531, "&lt;&gt;"&amp;"N?m l*")=1), 1, TRUE,  "")</f>
        <v>#NAME?</v>
      </c>
      <c r="AA2531" s="282" t="b">
        <f t="shared" ca="1" si="40"/>
        <v>0</v>
      </c>
      <c r="AB2531" s="305"/>
    </row>
    <row r="2532" spans="1:28" x14ac:dyDescent="0.25">
      <c r="A2532" s="281" t="str">
        <f ca="1">no.</f>
        <v/>
      </c>
      <c r="B2532" s="281"/>
      <c r="C2532" s="282"/>
      <c r="D2532" s="282"/>
      <c r="E2532" s="282" t="str">
        <f ca="1">position</f>
        <v/>
      </c>
      <c r="F2532" s="282"/>
      <c r="G2532" s="282"/>
      <c r="H2532" s="282"/>
      <c r="I2532" s="282"/>
      <c r="J2532" s="335"/>
      <c r="K2532" s="282"/>
      <c r="L2532" s="282"/>
      <c r="M2532" s="282"/>
      <c r="N2532" s="282"/>
      <c r="O2532" s="281"/>
      <c r="P2532" s="360" t="str">
        <f ca="1">rescore_patient</f>
        <v/>
      </c>
      <c r="Q2532" s="330" t="str">
        <f ca="1">quantity</f>
        <v/>
      </c>
      <c r="R2532" s="281"/>
      <c r="S2532" s="282"/>
      <c r="T2532" s="282"/>
      <c r="U2532" s="282"/>
      <c r="V2532" s="305"/>
      <c r="W2532" s="305"/>
      <c r="X2532" s="305"/>
      <c r="Y2532" s="282"/>
      <c r="Z2532" s="282" t="e" vm="1">
        <f ca="1">_xlfn.IFS(AND(ISNUMBER(SEARCH("N?m l*", CUSTOMER[[#This Row],[Service Type]], 1)), CUSTOMER[[#This Row],[Count ST]] = TRUE), CUSTOMER[[#This Row],[Quantity]], AND($Y$10:$Y2532 = TRUE, COUNTIFS($H$10:$H2532, CUSTOMER[[#This Row],[Booking]], $J$10:$J2532, CUSTOMER[[#This Row],[Order Date]], $F$10:$F2532, "&lt;&gt;"&amp;"N?m l*")=1), 1, TRUE,  "")</f>
        <v>#NAME?</v>
      </c>
      <c r="AA2532" s="282" t="b">
        <f t="shared" ca="1" si="40"/>
        <v>0</v>
      </c>
      <c r="AB2532" s="305"/>
    </row>
    <row r="2533" spans="1:28" x14ac:dyDescent="0.25">
      <c r="A2533" s="281" t="str">
        <f ca="1">no.</f>
        <v/>
      </c>
      <c r="B2533" s="281"/>
      <c r="C2533" s="282"/>
      <c r="D2533" s="282"/>
      <c r="E2533" s="282" t="str">
        <f ca="1">position</f>
        <v/>
      </c>
      <c r="F2533" s="282"/>
      <c r="G2533" s="282"/>
      <c r="H2533" s="282"/>
      <c r="I2533" s="282"/>
      <c r="J2533" s="335"/>
      <c r="K2533" s="282"/>
      <c r="L2533" s="282"/>
      <c r="M2533" s="282"/>
      <c r="N2533" s="282"/>
      <c r="O2533" s="281"/>
      <c r="P2533" s="360" t="str">
        <f ca="1">rescore_patient</f>
        <v/>
      </c>
      <c r="Q2533" s="330" t="str">
        <f ca="1">quantity</f>
        <v/>
      </c>
      <c r="R2533" s="281"/>
      <c r="S2533" s="282"/>
      <c r="T2533" s="282"/>
      <c r="U2533" s="282"/>
      <c r="V2533" s="305"/>
      <c r="W2533" s="305"/>
      <c r="X2533" s="305"/>
      <c r="Y2533" s="282"/>
      <c r="Z2533" s="282" t="e" vm="1">
        <f ca="1">_xlfn.IFS(AND(ISNUMBER(SEARCH("N?m l*", CUSTOMER[[#This Row],[Service Type]], 1)), CUSTOMER[[#This Row],[Count ST]] = TRUE), CUSTOMER[[#This Row],[Quantity]], AND($Y$10:$Y2533 = TRUE, COUNTIFS($H$10:$H2533, CUSTOMER[[#This Row],[Booking]], $J$10:$J2533, CUSTOMER[[#This Row],[Order Date]], $F$10:$F2533, "&lt;&gt;"&amp;"N?m l*")=1), 1, TRUE,  "")</f>
        <v>#NAME?</v>
      </c>
      <c r="AA2533" s="282" t="b">
        <f t="shared" ca="1" si="40"/>
        <v>0</v>
      </c>
      <c r="AB2533" s="305"/>
    </row>
    <row r="2534" spans="1:28" x14ac:dyDescent="0.25">
      <c r="A2534" s="281" t="str">
        <f ca="1">no.</f>
        <v/>
      </c>
      <c r="B2534" s="281"/>
      <c r="C2534" s="282"/>
      <c r="D2534" s="282"/>
      <c r="E2534" s="282" t="str">
        <f ca="1">position</f>
        <v/>
      </c>
      <c r="F2534" s="282"/>
      <c r="G2534" s="282"/>
      <c r="H2534" s="282"/>
      <c r="I2534" s="282"/>
      <c r="J2534" s="335"/>
      <c r="K2534" s="282"/>
      <c r="L2534" s="282"/>
      <c r="M2534" s="282"/>
      <c r="N2534" s="282"/>
      <c r="O2534" s="281"/>
      <c r="P2534" s="360" t="str">
        <f ca="1">rescore_patient</f>
        <v/>
      </c>
      <c r="Q2534" s="330" t="str">
        <f ca="1">quantity</f>
        <v/>
      </c>
      <c r="R2534" s="281"/>
      <c r="S2534" s="282"/>
      <c r="T2534" s="282"/>
      <c r="U2534" s="282"/>
      <c r="V2534" s="305"/>
      <c r="W2534" s="305"/>
      <c r="X2534" s="305"/>
      <c r="Y2534" s="282"/>
      <c r="Z2534" s="282" t="e" vm="1">
        <f ca="1">_xlfn.IFS(AND(ISNUMBER(SEARCH("N?m l*", CUSTOMER[[#This Row],[Service Type]], 1)), CUSTOMER[[#This Row],[Count ST]] = TRUE), CUSTOMER[[#This Row],[Quantity]], AND($Y$10:$Y2534 = TRUE, COUNTIFS($H$10:$H2534, CUSTOMER[[#This Row],[Booking]], $J$10:$J2534, CUSTOMER[[#This Row],[Order Date]], $F$10:$F2534, "&lt;&gt;"&amp;"N?m l*")=1), 1, TRUE,  "")</f>
        <v>#NAME?</v>
      </c>
      <c r="AA2534" s="282" t="b">
        <f t="shared" ca="1" si="40"/>
        <v>0</v>
      </c>
      <c r="AB2534" s="305"/>
    </row>
    <row r="2535" spans="1:28" x14ac:dyDescent="0.25">
      <c r="A2535" s="281" t="str">
        <f ca="1">no.</f>
        <v/>
      </c>
      <c r="B2535" s="281"/>
      <c r="C2535" s="282"/>
      <c r="D2535" s="282"/>
      <c r="E2535" s="282" t="str">
        <f ca="1">position</f>
        <v/>
      </c>
      <c r="F2535" s="282"/>
      <c r="G2535" s="282"/>
      <c r="H2535" s="282"/>
      <c r="I2535" s="282"/>
      <c r="J2535" s="335"/>
      <c r="K2535" s="282"/>
      <c r="L2535" s="282"/>
      <c r="M2535" s="282"/>
      <c r="N2535" s="282"/>
      <c r="O2535" s="281"/>
      <c r="P2535" s="360" t="str">
        <f ca="1">rescore_patient</f>
        <v/>
      </c>
      <c r="Q2535" s="330" t="str">
        <f ca="1">quantity</f>
        <v/>
      </c>
      <c r="R2535" s="281"/>
      <c r="S2535" s="282"/>
      <c r="T2535" s="282"/>
      <c r="U2535" s="282"/>
      <c r="V2535" s="305"/>
      <c r="W2535" s="305"/>
      <c r="X2535" s="305"/>
      <c r="Y2535" s="282"/>
      <c r="Z2535" s="282" t="e" vm="1">
        <f ca="1">_xlfn.IFS(AND(ISNUMBER(SEARCH("N?m l*", CUSTOMER[[#This Row],[Service Type]], 1)), CUSTOMER[[#This Row],[Count ST]] = TRUE), CUSTOMER[[#This Row],[Quantity]], AND($Y$10:$Y2535 = TRUE, COUNTIFS($H$10:$H2535, CUSTOMER[[#This Row],[Booking]], $J$10:$J2535, CUSTOMER[[#This Row],[Order Date]], $F$10:$F2535, "&lt;&gt;"&amp;"N?m l*")=1), 1, TRUE,  "")</f>
        <v>#NAME?</v>
      </c>
      <c r="AA2535" s="282" t="b">
        <f t="shared" ca="1" si="40"/>
        <v>0</v>
      </c>
      <c r="AB2535" s="305"/>
    </row>
    <row r="2536" spans="1:28" x14ac:dyDescent="0.25">
      <c r="A2536" s="281" t="str">
        <f ca="1">no.</f>
        <v/>
      </c>
      <c r="B2536" s="281"/>
      <c r="C2536" s="282"/>
      <c r="D2536" s="282"/>
      <c r="E2536" s="282" t="str">
        <f ca="1">position</f>
        <v/>
      </c>
      <c r="F2536" s="282"/>
      <c r="G2536" s="282"/>
      <c r="H2536" s="282"/>
      <c r="I2536" s="282"/>
      <c r="J2536" s="335"/>
      <c r="K2536" s="282"/>
      <c r="L2536" s="282"/>
      <c r="M2536" s="282"/>
      <c r="N2536" s="282"/>
      <c r="O2536" s="281"/>
      <c r="P2536" s="360" t="str">
        <f ca="1">rescore_patient</f>
        <v/>
      </c>
      <c r="Q2536" s="330" t="str">
        <f ca="1">quantity</f>
        <v/>
      </c>
      <c r="R2536" s="281"/>
      <c r="S2536" s="282"/>
      <c r="T2536" s="282"/>
      <c r="U2536" s="282"/>
      <c r="V2536" s="305"/>
      <c r="W2536" s="305"/>
      <c r="X2536" s="305"/>
      <c r="Y2536" s="282"/>
      <c r="Z2536" s="282" t="e" vm="1">
        <f ca="1">_xlfn.IFS(AND(ISNUMBER(SEARCH("N?m l*", CUSTOMER[[#This Row],[Service Type]], 1)), CUSTOMER[[#This Row],[Count ST]] = TRUE), CUSTOMER[[#This Row],[Quantity]], AND($Y$10:$Y2536 = TRUE, COUNTIFS($H$10:$H2536, CUSTOMER[[#This Row],[Booking]], $J$10:$J2536, CUSTOMER[[#This Row],[Order Date]], $F$10:$F2536, "&lt;&gt;"&amp;"N?m l*")=1), 1, TRUE,  "")</f>
        <v>#NAME?</v>
      </c>
      <c r="AA2536" s="282" t="b">
        <f t="shared" ca="1" si="40"/>
        <v>0</v>
      </c>
      <c r="AB2536" s="305"/>
    </row>
    <row r="2537" spans="1:28" x14ac:dyDescent="0.25">
      <c r="A2537" s="281" t="str">
        <f ca="1">no.</f>
        <v/>
      </c>
      <c r="B2537" s="281"/>
      <c r="C2537" s="282"/>
      <c r="D2537" s="282"/>
      <c r="E2537" s="282" t="str">
        <f ca="1">position</f>
        <v/>
      </c>
      <c r="F2537" s="282"/>
      <c r="G2537" s="282"/>
      <c r="H2537" s="282"/>
      <c r="I2537" s="282"/>
      <c r="J2537" s="335"/>
      <c r="K2537" s="282"/>
      <c r="L2537" s="282"/>
      <c r="M2537" s="282"/>
      <c r="N2537" s="282"/>
      <c r="O2537" s="281"/>
      <c r="P2537" s="360" t="str">
        <f ca="1">rescore_patient</f>
        <v/>
      </c>
      <c r="Q2537" s="330" t="str">
        <f ca="1">quantity</f>
        <v/>
      </c>
      <c r="R2537" s="281"/>
      <c r="S2537" s="282"/>
      <c r="T2537" s="282"/>
      <c r="U2537" s="282"/>
      <c r="V2537" s="305"/>
      <c r="W2537" s="305"/>
      <c r="X2537" s="305"/>
      <c r="Y2537" s="282"/>
      <c r="Z2537" s="282" t="e" vm="1">
        <f ca="1">_xlfn.IFS(AND(ISNUMBER(SEARCH("N?m l*", CUSTOMER[[#This Row],[Service Type]], 1)), CUSTOMER[[#This Row],[Count ST]] = TRUE), CUSTOMER[[#This Row],[Quantity]], AND($Y$10:$Y2537 = TRUE, COUNTIFS($H$10:$H2537, CUSTOMER[[#This Row],[Booking]], $J$10:$J2537, CUSTOMER[[#This Row],[Order Date]], $F$10:$F2537, "&lt;&gt;"&amp;"N?m l*")=1), 1, TRUE,  "")</f>
        <v>#NAME?</v>
      </c>
      <c r="AA2537" s="282" t="b">
        <f t="shared" ca="1" si="40"/>
        <v>0</v>
      </c>
      <c r="AB2537" s="305"/>
    </row>
    <row r="2538" spans="1:28" x14ac:dyDescent="0.25">
      <c r="A2538" s="281" t="str">
        <f ca="1">no.</f>
        <v/>
      </c>
      <c r="B2538" s="281"/>
      <c r="C2538" s="282"/>
      <c r="D2538" s="282"/>
      <c r="E2538" s="282" t="str">
        <f ca="1">position</f>
        <v/>
      </c>
      <c r="F2538" s="282"/>
      <c r="G2538" s="282"/>
      <c r="H2538" s="282"/>
      <c r="I2538" s="282"/>
      <c r="J2538" s="335"/>
      <c r="K2538" s="282"/>
      <c r="L2538" s="282"/>
      <c r="M2538" s="282"/>
      <c r="N2538" s="282"/>
      <c r="O2538" s="281"/>
      <c r="P2538" s="360" t="str">
        <f ca="1">rescore_patient</f>
        <v/>
      </c>
      <c r="Q2538" s="330" t="str">
        <f ca="1">quantity</f>
        <v/>
      </c>
      <c r="R2538" s="281"/>
      <c r="S2538" s="282"/>
      <c r="T2538" s="282"/>
      <c r="U2538" s="282"/>
      <c r="V2538" s="305"/>
      <c r="W2538" s="305"/>
      <c r="X2538" s="305"/>
      <c r="Y2538" s="282"/>
      <c r="Z2538" s="282" t="e" vm="1">
        <f ca="1">_xlfn.IFS(AND(ISNUMBER(SEARCH("N?m l*", CUSTOMER[[#This Row],[Service Type]], 1)), CUSTOMER[[#This Row],[Count ST]] = TRUE), CUSTOMER[[#This Row],[Quantity]], AND($Y$10:$Y2538 = TRUE, COUNTIFS($H$10:$H2538, CUSTOMER[[#This Row],[Booking]], $J$10:$J2538, CUSTOMER[[#This Row],[Order Date]], $F$10:$F2538, "&lt;&gt;"&amp;"N?m l*")=1), 1, TRUE,  "")</f>
        <v>#NAME?</v>
      </c>
      <c r="AA2538" s="282" t="b">
        <f t="shared" ca="1" si="40"/>
        <v>0</v>
      </c>
      <c r="AB2538" s="305"/>
    </row>
    <row r="2539" spans="1:28" x14ac:dyDescent="0.25">
      <c r="A2539" s="281" t="str">
        <f ca="1">no.</f>
        <v/>
      </c>
      <c r="B2539" s="281"/>
      <c r="C2539" s="282"/>
      <c r="D2539" s="282"/>
      <c r="E2539" s="282" t="str">
        <f ca="1">position</f>
        <v/>
      </c>
      <c r="F2539" s="282"/>
      <c r="G2539" s="282"/>
      <c r="H2539" s="282"/>
      <c r="I2539" s="282"/>
      <c r="J2539" s="335"/>
      <c r="K2539" s="282"/>
      <c r="L2539" s="282"/>
      <c r="M2539" s="282"/>
      <c r="N2539" s="282"/>
      <c r="O2539" s="281"/>
      <c r="P2539" s="360" t="str">
        <f ca="1">rescore_patient</f>
        <v/>
      </c>
      <c r="Q2539" s="330" t="str">
        <f ca="1">quantity</f>
        <v/>
      </c>
      <c r="R2539" s="281"/>
      <c r="S2539" s="282"/>
      <c r="T2539" s="282"/>
      <c r="U2539" s="282"/>
      <c r="V2539" s="305"/>
      <c r="W2539" s="305"/>
      <c r="X2539" s="305"/>
      <c r="Y2539" s="282"/>
      <c r="Z2539" s="282" t="e" vm="1">
        <f ca="1">_xlfn.IFS(AND(ISNUMBER(SEARCH("N?m l*", CUSTOMER[[#This Row],[Service Type]], 1)), CUSTOMER[[#This Row],[Count ST]] = TRUE), CUSTOMER[[#This Row],[Quantity]], AND($Y$10:$Y2539 = TRUE, COUNTIFS($H$10:$H2539, CUSTOMER[[#This Row],[Booking]], $J$10:$J2539, CUSTOMER[[#This Row],[Order Date]], $F$10:$F2539, "&lt;&gt;"&amp;"N?m l*")=1), 1, TRUE,  "")</f>
        <v>#NAME?</v>
      </c>
      <c r="AA2539" s="282" t="b">
        <f t="shared" ca="1" si="40"/>
        <v>0</v>
      </c>
      <c r="AB2539" s="305"/>
    </row>
    <row r="2540" spans="1:28" x14ac:dyDescent="0.25">
      <c r="A2540" s="281" t="str">
        <f ca="1">no.</f>
        <v/>
      </c>
      <c r="B2540" s="281"/>
      <c r="C2540" s="282"/>
      <c r="D2540" s="282"/>
      <c r="E2540" s="282" t="str">
        <f ca="1">position</f>
        <v/>
      </c>
      <c r="F2540" s="282"/>
      <c r="G2540" s="282"/>
      <c r="H2540" s="282"/>
      <c r="I2540" s="282"/>
      <c r="J2540" s="335"/>
      <c r="K2540" s="282"/>
      <c r="L2540" s="282"/>
      <c r="M2540" s="282"/>
      <c r="N2540" s="282"/>
      <c r="O2540" s="281"/>
      <c r="P2540" s="360" t="str">
        <f ca="1">rescore_patient</f>
        <v/>
      </c>
      <c r="Q2540" s="330" t="str">
        <f ca="1">quantity</f>
        <v/>
      </c>
      <c r="R2540" s="281"/>
      <c r="S2540" s="282"/>
      <c r="T2540" s="282"/>
      <c r="U2540" s="282"/>
      <c r="V2540" s="305"/>
      <c r="W2540" s="305"/>
      <c r="X2540" s="305"/>
      <c r="Y2540" s="282"/>
      <c r="Z2540" s="282" t="e" vm="1">
        <f ca="1">_xlfn.IFS(AND(ISNUMBER(SEARCH("N?m l*", CUSTOMER[[#This Row],[Service Type]], 1)), CUSTOMER[[#This Row],[Count ST]] = TRUE), CUSTOMER[[#This Row],[Quantity]], AND($Y$10:$Y2540 = TRUE, COUNTIFS($H$10:$H2540, CUSTOMER[[#This Row],[Booking]], $J$10:$J2540, CUSTOMER[[#This Row],[Order Date]], $F$10:$F2540, "&lt;&gt;"&amp;"N?m l*")=1), 1, TRUE,  "")</f>
        <v>#NAME?</v>
      </c>
      <c r="AA2540" s="282" t="b">
        <f t="shared" ca="1" si="40"/>
        <v>0</v>
      </c>
      <c r="AB2540" s="305"/>
    </row>
    <row r="2541" spans="1:28" x14ac:dyDescent="0.25">
      <c r="A2541" s="281" t="str">
        <f ca="1">no.</f>
        <v/>
      </c>
      <c r="B2541" s="281"/>
      <c r="C2541" s="282"/>
      <c r="D2541" s="282"/>
      <c r="E2541" s="282" t="str">
        <f ca="1">position</f>
        <v/>
      </c>
      <c r="F2541" s="282"/>
      <c r="G2541" s="282"/>
      <c r="H2541" s="282"/>
      <c r="I2541" s="282"/>
      <c r="J2541" s="335"/>
      <c r="K2541" s="282"/>
      <c r="L2541" s="282"/>
      <c r="M2541" s="282"/>
      <c r="N2541" s="282"/>
      <c r="O2541" s="281"/>
      <c r="P2541" s="360" t="str">
        <f ca="1">rescore_patient</f>
        <v/>
      </c>
      <c r="Q2541" s="330" t="str">
        <f ca="1">quantity</f>
        <v/>
      </c>
      <c r="R2541" s="281"/>
      <c r="S2541" s="282"/>
      <c r="T2541" s="282"/>
      <c r="U2541" s="282"/>
      <c r="V2541" s="305"/>
      <c r="W2541" s="305"/>
      <c r="X2541" s="305"/>
      <c r="Y2541" s="282"/>
      <c r="Z2541" s="282" t="e" vm="1">
        <f ca="1">_xlfn.IFS(AND(ISNUMBER(SEARCH("N?m l*", CUSTOMER[[#This Row],[Service Type]], 1)), CUSTOMER[[#This Row],[Count ST]] = TRUE), CUSTOMER[[#This Row],[Quantity]], AND($Y$10:$Y2541 = TRUE, COUNTIFS($H$10:$H2541, CUSTOMER[[#This Row],[Booking]], $J$10:$J2541, CUSTOMER[[#This Row],[Order Date]], $F$10:$F2541, "&lt;&gt;"&amp;"N?m l*")=1), 1, TRUE,  "")</f>
        <v>#NAME?</v>
      </c>
      <c r="AA2541" s="282" t="b">
        <f t="shared" ca="1" si="40"/>
        <v>0</v>
      </c>
      <c r="AB2541" s="305"/>
    </row>
    <row r="2542" spans="1:28" x14ac:dyDescent="0.25">
      <c r="A2542" s="281" t="str">
        <f ca="1">no.</f>
        <v/>
      </c>
      <c r="B2542" s="281"/>
      <c r="C2542" s="282"/>
      <c r="D2542" s="282"/>
      <c r="E2542" s="282" t="str">
        <f ca="1">position</f>
        <v/>
      </c>
      <c r="F2542" s="282"/>
      <c r="G2542" s="282"/>
      <c r="H2542" s="282"/>
      <c r="I2542" s="282"/>
      <c r="J2542" s="335"/>
      <c r="K2542" s="282"/>
      <c r="L2542" s="282"/>
      <c r="M2542" s="282"/>
      <c r="N2542" s="282"/>
      <c r="O2542" s="281"/>
      <c r="P2542" s="360" t="str">
        <f ca="1">rescore_patient</f>
        <v/>
      </c>
      <c r="Q2542" s="330" t="str">
        <f ca="1">quantity</f>
        <v/>
      </c>
      <c r="R2542" s="281"/>
      <c r="S2542" s="282"/>
      <c r="T2542" s="282"/>
      <c r="U2542" s="282"/>
      <c r="V2542" s="305"/>
      <c r="W2542" s="305"/>
      <c r="X2542" s="305"/>
      <c r="Y2542" s="282"/>
      <c r="Z2542" s="282" t="e" vm="1">
        <f ca="1">_xlfn.IFS(AND(ISNUMBER(SEARCH("N?m l*", CUSTOMER[[#This Row],[Service Type]], 1)), CUSTOMER[[#This Row],[Count ST]] = TRUE), CUSTOMER[[#This Row],[Quantity]], AND($Y$10:$Y2542 = TRUE, COUNTIFS($H$10:$H2542, CUSTOMER[[#This Row],[Booking]], $J$10:$J2542, CUSTOMER[[#This Row],[Order Date]], $F$10:$F2542, "&lt;&gt;"&amp;"N?m l*")=1), 1, TRUE,  "")</f>
        <v>#NAME?</v>
      </c>
      <c r="AA2542" s="282" t="b">
        <f t="shared" ca="1" si="40"/>
        <v>0</v>
      </c>
      <c r="AB2542" s="305"/>
    </row>
    <row r="2543" spans="1:28" x14ac:dyDescent="0.25">
      <c r="A2543" s="281" t="str">
        <f ca="1">no.</f>
        <v/>
      </c>
      <c r="B2543" s="281"/>
      <c r="C2543" s="282"/>
      <c r="D2543" s="282"/>
      <c r="E2543" s="282" t="str">
        <f ca="1">position</f>
        <v/>
      </c>
      <c r="F2543" s="282"/>
      <c r="G2543" s="282"/>
      <c r="H2543" s="282"/>
      <c r="I2543" s="282"/>
      <c r="J2543" s="335"/>
      <c r="K2543" s="282"/>
      <c r="L2543" s="282"/>
      <c r="M2543" s="282"/>
      <c r="N2543" s="282"/>
      <c r="O2543" s="281"/>
      <c r="P2543" s="360" t="str">
        <f ca="1">rescore_patient</f>
        <v/>
      </c>
      <c r="Q2543" s="330" t="str">
        <f ca="1">quantity</f>
        <v/>
      </c>
      <c r="R2543" s="281"/>
      <c r="S2543" s="282"/>
      <c r="T2543" s="282"/>
      <c r="U2543" s="282"/>
      <c r="V2543" s="305"/>
      <c r="W2543" s="305"/>
      <c r="X2543" s="305"/>
      <c r="Y2543" s="282"/>
      <c r="Z2543" s="282" t="e" vm="1">
        <f ca="1">_xlfn.IFS(AND(ISNUMBER(SEARCH("N?m l*", CUSTOMER[[#This Row],[Service Type]], 1)), CUSTOMER[[#This Row],[Count ST]] = TRUE), CUSTOMER[[#This Row],[Quantity]], AND($Y$10:$Y2543 = TRUE, COUNTIFS($H$10:$H2543, CUSTOMER[[#This Row],[Booking]], $J$10:$J2543, CUSTOMER[[#This Row],[Order Date]], $F$10:$F2543, "&lt;&gt;"&amp;"N?m l*")=1), 1, TRUE,  "")</f>
        <v>#NAME?</v>
      </c>
      <c r="AA2543" s="282" t="b">
        <f t="shared" ca="1" si="40"/>
        <v>0</v>
      </c>
      <c r="AB2543" s="305"/>
    </row>
    <row r="2544" spans="1:28" x14ac:dyDescent="0.25">
      <c r="A2544" s="281" t="str">
        <f ca="1">no.</f>
        <v/>
      </c>
      <c r="B2544" s="281"/>
      <c r="C2544" s="282"/>
      <c r="D2544" s="282"/>
      <c r="E2544" s="282" t="str">
        <f ca="1">position</f>
        <v/>
      </c>
      <c r="F2544" s="282"/>
      <c r="G2544" s="282"/>
      <c r="H2544" s="282"/>
      <c r="I2544" s="282"/>
      <c r="J2544" s="335"/>
      <c r="K2544" s="282"/>
      <c r="L2544" s="282"/>
      <c r="M2544" s="282"/>
      <c r="N2544" s="282"/>
      <c r="O2544" s="281"/>
      <c r="P2544" s="360" t="str">
        <f ca="1">rescore_patient</f>
        <v/>
      </c>
      <c r="Q2544" s="330" t="str">
        <f ca="1">quantity</f>
        <v/>
      </c>
      <c r="R2544" s="281"/>
      <c r="S2544" s="282"/>
      <c r="T2544" s="282"/>
      <c r="U2544" s="282"/>
      <c r="V2544" s="305"/>
      <c r="W2544" s="305"/>
      <c r="X2544" s="305"/>
      <c r="Y2544" s="282"/>
      <c r="Z2544" s="282" t="e" vm="1">
        <f ca="1">_xlfn.IFS(AND(ISNUMBER(SEARCH("N?m l*", CUSTOMER[[#This Row],[Service Type]], 1)), CUSTOMER[[#This Row],[Count ST]] = TRUE), CUSTOMER[[#This Row],[Quantity]], AND($Y$10:$Y2544 = TRUE, COUNTIFS($H$10:$H2544, CUSTOMER[[#This Row],[Booking]], $J$10:$J2544, CUSTOMER[[#This Row],[Order Date]], $F$10:$F2544, "&lt;&gt;"&amp;"N?m l*")=1), 1, TRUE,  "")</f>
        <v>#NAME?</v>
      </c>
      <c r="AA2544" s="282" t="b">
        <f t="shared" ca="1" si="40"/>
        <v>0</v>
      </c>
      <c r="AB2544" s="305"/>
    </row>
    <row r="2545" spans="1:28" x14ac:dyDescent="0.25">
      <c r="A2545" s="281" t="str">
        <f ca="1">no.</f>
        <v/>
      </c>
      <c r="B2545" s="281"/>
      <c r="C2545" s="282"/>
      <c r="D2545" s="282"/>
      <c r="E2545" s="282" t="str">
        <f ca="1">position</f>
        <v/>
      </c>
      <c r="F2545" s="282"/>
      <c r="G2545" s="282"/>
      <c r="H2545" s="282"/>
      <c r="I2545" s="282"/>
      <c r="J2545" s="335"/>
      <c r="K2545" s="282"/>
      <c r="L2545" s="282"/>
      <c r="M2545" s="282"/>
      <c r="N2545" s="282"/>
      <c r="O2545" s="281"/>
      <c r="P2545" s="360" t="str">
        <f ca="1">rescore_patient</f>
        <v/>
      </c>
      <c r="Q2545" s="330" t="str">
        <f ca="1">quantity</f>
        <v/>
      </c>
      <c r="R2545" s="281"/>
      <c r="S2545" s="282"/>
      <c r="T2545" s="282"/>
      <c r="U2545" s="282"/>
      <c r="V2545" s="305"/>
      <c r="W2545" s="305"/>
      <c r="X2545" s="305"/>
      <c r="Y2545" s="282"/>
      <c r="Z2545" s="282" t="e" vm="1">
        <f ca="1">_xlfn.IFS(AND(ISNUMBER(SEARCH("N?m l*", CUSTOMER[[#This Row],[Service Type]], 1)), CUSTOMER[[#This Row],[Count ST]] = TRUE), CUSTOMER[[#This Row],[Quantity]], AND($Y$10:$Y2545 = TRUE, COUNTIFS($H$10:$H2545, CUSTOMER[[#This Row],[Booking]], $J$10:$J2545, CUSTOMER[[#This Row],[Order Date]], $F$10:$F2545, "&lt;&gt;"&amp;"N?m l*")=1), 1, TRUE,  "")</f>
        <v>#NAME?</v>
      </c>
      <c r="AA2545" s="282" t="b">
        <f t="shared" ca="1" si="40"/>
        <v>0</v>
      </c>
      <c r="AB2545" s="305"/>
    </row>
    <row r="2546" spans="1:28" x14ac:dyDescent="0.25">
      <c r="A2546" s="281" t="str">
        <f ca="1">no.</f>
        <v/>
      </c>
      <c r="B2546" s="281"/>
      <c r="C2546" s="282"/>
      <c r="D2546" s="282"/>
      <c r="E2546" s="282" t="str">
        <f ca="1">position</f>
        <v/>
      </c>
      <c r="F2546" s="282"/>
      <c r="G2546" s="282"/>
      <c r="H2546" s="282"/>
      <c r="I2546" s="282"/>
      <c r="J2546" s="335"/>
      <c r="K2546" s="282"/>
      <c r="L2546" s="282"/>
      <c r="M2546" s="282"/>
      <c r="N2546" s="282"/>
      <c r="O2546" s="281"/>
      <c r="P2546" s="360" t="str">
        <f ca="1">rescore_patient</f>
        <v/>
      </c>
      <c r="Q2546" s="330" t="str">
        <f ca="1">quantity</f>
        <v/>
      </c>
      <c r="R2546" s="281"/>
      <c r="S2546" s="282"/>
      <c r="T2546" s="282"/>
      <c r="U2546" s="282"/>
      <c r="V2546" s="305"/>
      <c r="W2546" s="305"/>
      <c r="X2546" s="305"/>
      <c r="Y2546" s="282"/>
      <c r="Z2546" s="282" t="e" vm="1">
        <f ca="1">_xlfn.IFS(AND(ISNUMBER(SEARCH("N?m l*", CUSTOMER[[#This Row],[Service Type]], 1)), CUSTOMER[[#This Row],[Count ST]] = TRUE), CUSTOMER[[#This Row],[Quantity]], AND($Y$10:$Y2546 = TRUE, COUNTIFS($H$10:$H2546, CUSTOMER[[#This Row],[Booking]], $J$10:$J2546, CUSTOMER[[#This Row],[Order Date]], $F$10:$F2546, "&lt;&gt;"&amp;"N?m l*")=1), 1, TRUE,  "")</f>
        <v>#NAME?</v>
      </c>
      <c r="AA2546" s="282" t="b">
        <f t="shared" ca="1" si="40"/>
        <v>0</v>
      </c>
      <c r="AB2546" s="305"/>
    </row>
    <row r="2547" spans="1:28" x14ac:dyDescent="0.25">
      <c r="A2547" s="281" t="str">
        <f ca="1">no.</f>
        <v/>
      </c>
      <c r="B2547" s="281"/>
      <c r="C2547" s="282"/>
      <c r="D2547" s="282"/>
      <c r="E2547" s="282" t="str">
        <f ca="1">position</f>
        <v/>
      </c>
      <c r="F2547" s="282"/>
      <c r="G2547" s="282"/>
      <c r="H2547" s="282"/>
      <c r="I2547" s="282"/>
      <c r="J2547" s="335"/>
      <c r="K2547" s="282"/>
      <c r="L2547" s="282"/>
      <c r="M2547" s="282"/>
      <c r="N2547" s="282"/>
      <c r="O2547" s="281"/>
      <c r="P2547" s="360" t="str">
        <f ca="1">rescore_patient</f>
        <v/>
      </c>
      <c r="Q2547" s="330" t="str">
        <f ca="1">quantity</f>
        <v/>
      </c>
      <c r="R2547" s="281"/>
      <c r="S2547" s="282"/>
      <c r="T2547" s="282"/>
      <c r="U2547" s="282"/>
      <c r="V2547" s="305"/>
      <c r="W2547" s="305"/>
      <c r="X2547" s="305"/>
      <c r="Y2547" s="282"/>
      <c r="Z2547" s="282" t="e" vm="1">
        <f ca="1">_xlfn.IFS(AND(ISNUMBER(SEARCH("N?m l*", CUSTOMER[[#This Row],[Service Type]], 1)), CUSTOMER[[#This Row],[Count ST]] = TRUE), CUSTOMER[[#This Row],[Quantity]], AND($Y$10:$Y2547 = TRUE, COUNTIFS($H$10:$H2547, CUSTOMER[[#This Row],[Booking]], $J$10:$J2547, CUSTOMER[[#This Row],[Order Date]], $F$10:$F2547, "&lt;&gt;"&amp;"N?m l*")=1), 1, TRUE,  "")</f>
        <v>#NAME?</v>
      </c>
      <c r="AA2547" s="282" t="b">
        <f t="shared" ca="1" si="40"/>
        <v>0</v>
      </c>
      <c r="AB2547" s="305"/>
    </row>
    <row r="2548" spans="1:28" x14ac:dyDescent="0.25">
      <c r="A2548" s="281" t="str">
        <f ca="1">no.</f>
        <v/>
      </c>
      <c r="B2548" s="281"/>
      <c r="C2548" s="282"/>
      <c r="D2548" s="282"/>
      <c r="E2548" s="282" t="str">
        <f ca="1">position</f>
        <v/>
      </c>
      <c r="F2548" s="282"/>
      <c r="G2548" s="282"/>
      <c r="H2548" s="282"/>
      <c r="I2548" s="282"/>
      <c r="J2548" s="335"/>
      <c r="K2548" s="282"/>
      <c r="L2548" s="282"/>
      <c r="M2548" s="282"/>
      <c r="N2548" s="282"/>
      <c r="O2548" s="281"/>
      <c r="P2548" s="360" t="str">
        <f ca="1">rescore_patient</f>
        <v/>
      </c>
      <c r="Q2548" s="330" t="str">
        <f ca="1">quantity</f>
        <v/>
      </c>
      <c r="R2548" s="281"/>
      <c r="S2548" s="282"/>
      <c r="T2548" s="282"/>
      <c r="U2548" s="282"/>
      <c r="V2548" s="305"/>
      <c r="W2548" s="305"/>
      <c r="X2548" s="305"/>
      <c r="Y2548" s="282"/>
      <c r="Z2548" s="282" t="e" vm="1">
        <f ca="1">_xlfn.IFS(AND(ISNUMBER(SEARCH("N?m l*", CUSTOMER[[#This Row],[Service Type]], 1)), CUSTOMER[[#This Row],[Count ST]] = TRUE), CUSTOMER[[#This Row],[Quantity]], AND($Y$10:$Y2548 = TRUE, COUNTIFS($H$10:$H2548, CUSTOMER[[#This Row],[Booking]], $J$10:$J2548, CUSTOMER[[#This Row],[Order Date]], $F$10:$F2548, "&lt;&gt;"&amp;"N?m l*")=1), 1, TRUE,  "")</f>
        <v>#NAME?</v>
      </c>
      <c r="AA2548" s="282" t="b">
        <f t="shared" ca="1" si="40"/>
        <v>0</v>
      </c>
      <c r="AB2548" s="305"/>
    </row>
    <row r="2549" spans="1:28" x14ac:dyDescent="0.25">
      <c r="A2549" s="281" t="str">
        <f ca="1">no.</f>
        <v/>
      </c>
      <c r="B2549" s="281"/>
      <c r="C2549" s="282"/>
      <c r="D2549" s="282"/>
      <c r="E2549" s="282" t="str">
        <f ca="1">position</f>
        <v/>
      </c>
      <c r="F2549" s="282"/>
      <c r="G2549" s="282"/>
      <c r="H2549" s="282"/>
      <c r="I2549" s="282"/>
      <c r="J2549" s="335"/>
      <c r="K2549" s="282"/>
      <c r="L2549" s="282"/>
      <c r="M2549" s="282"/>
      <c r="N2549" s="282"/>
      <c r="O2549" s="281"/>
      <c r="P2549" s="360" t="str">
        <f ca="1">rescore_patient</f>
        <v/>
      </c>
      <c r="Q2549" s="330" t="str">
        <f ca="1">quantity</f>
        <v/>
      </c>
      <c r="R2549" s="281"/>
      <c r="S2549" s="282"/>
      <c r="T2549" s="282"/>
      <c r="U2549" s="282"/>
      <c r="V2549" s="305"/>
      <c r="W2549" s="305"/>
      <c r="X2549" s="305"/>
      <c r="Y2549" s="282"/>
      <c r="Z2549" s="282" t="e" vm="1">
        <f ca="1">_xlfn.IFS(AND(ISNUMBER(SEARCH("N?m l*", CUSTOMER[[#This Row],[Service Type]], 1)), CUSTOMER[[#This Row],[Count ST]] = TRUE), CUSTOMER[[#This Row],[Quantity]], AND($Y$10:$Y2549 = TRUE, COUNTIFS($H$10:$H2549, CUSTOMER[[#This Row],[Booking]], $J$10:$J2549, CUSTOMER[[#This Row],[Order Date]], $F$10:$F2549, "&lt;&gt;"&amp;"N?m l*")=1), 1, TRUE,  "")</f>
        <v>#NAME?</v>
      </c>
      <c r="AA2549" s="282" t="b">
        <f t="shared" ca="1" si="40"/>
        <v>0</v>
      </c>
      <c r="AB2549" s="305"/>
    </row>
    <row r="2550" spans="1:28" x14ac:dyDescent="0.25">
      <c r="A2550" s="281" t="str">
        <f ca="1">no.</f>
        <v/>
      </c>
      <c r="B2550" s="281"/>
      <c r="C2550" s="282"/>
      <c r="D2550" s="282"/>
      <c r="E2550" s="282" t="str">
        <f ca="1">position</f>
        <v/>
      </c>
      <c r="F2550" s="282"/>
      <c r="G2550" s="282"/>
      <c r="H2550" s="282"/>
      <c r="I2550" s="282"/>
      <c r="J2550" s="335"/>
      <c r="K2550" s="282"/>
      <c r="L2550" s="282"/>
      <c r="M2550" s="282"/>
      <c r="N2550" s="282"/>
      <c r="O2550" s="281"/>
      <c r="P2550" s="360" t="str">
        <f ca="1">rescore_patient</f>
        <v/>
      </c>
      <c r="Q2550" s="330" t="str">
        <f ca="1">quantity</f>
        <v/>
      </c>
      <c r="R2550" s="281"/>
      <c r="S2550" s="282"/>
      <c r="T2550" s="282"/>
      <c r="U2550" s="282"/>
      <c r="V2550" s="305"/>
      <c r="W2550" s="305"/>
      <c r="X2550" s="305"/>
      <c r="Y2550" s="282"/>
      <c r="Z2550" s="282" t="e" vm="1">
        <f ca="1">_xlfn.IFS(AND(ISNUMBER(SEARCH("N?m l*", CUSTOMER[[#This Row],[Service Type]], 1)), CUSTOMER[[#This Row],[Count ST]] = TRUE), CUSTOMER[[#This Row],[Quantity]], AND($Y$10:$Y2550 = TRUE, COUNTIFS($H$10:$H2550, CUSTOMER[[#This Row],[Booking]], $J$10:$J2550, CUSTOMER[[#This Row],[Order Date]], $F$10:$F2550, "&lt;&gt;"&amp;"N?m l*")=1), 1, TRUE,  "")</f>
        <v>#NAME?</v>
      </c>
      <c r="AA2550" s="282" t="b">
        <f t="shared" ca="1" si="40"/>
        <v>0</v>
      </c>
      <c r="AB2550" s="305"/>
    </row>
    <row r="2551" spans="1:28" x14ac:dyDescent="0.25">
      <c r="A2551" s="281" t="str">
        <f ca="1">no.</f>
        <v/>
      </c>
      <c r="B2551" s="281"/>
      <c r="C2551" s="282"/>
      <c r="D2551" s="282"/>
      <c r="E2551" s="282" t="str">
        <f ca="1">position</f>
        <v/>
      </c>
      <c r="F2551" s="282"/>
      <c r="G2551" s="282"/>
      <c r="H2551" s="282"/>
      <c r="I2551" s="282"/>
      <c r="J2551" s="335"/>
      <c r="K2551" s="282"/>
      <c r="L2551" s="282"/>
      <c r="M2551" s="282"/>
      <c r="N2551" s="282"/>
      <c r="O2551" s="281"/>
      <c r="P2551" s="360" t="str">
        <f ca="1">rescore_patient</f>
        <v/>
      </c>
      <c r="Q2551" s="330" t="str">
        <f ca="1">quantity</f>
        <v/>
      </c>
      <c r="R2551" s="281"/>
      <c r="S2551" s="282"/>
      <c r="T2551" s="282"/>
      <c r="U2551" s="282"/>
      <c r="V2551" s="305"/>
      <c r="W2551" s="305"/>
      <c r="X2551" s="305"/>
      <c r="Y2551" s="282"/>
      <c r="Z2551" s="282" t="e" vm="1">
        <f ca="1">_xlfn.IFS(AND(ISNUMBER(SEARCH("N?m l*", CUSTOMER[[#This Row],[Service Type]], 1)), CUSTOMER[[#This Row],[Count ST]] = TRUE), CUSTOMER[[#This Row],[Quantity]], AND($Y$10:$Y2551 = TRUE, COUNTIFS($H$10:$H2551, CUSTOMER[[#This Row],[Booking]], $J$10:$J2551, CUSTOMER[[#This Row],[Order Date]], $F$10:$F2551, "&lt;&gt;"&amp;"N?m l*")=1), 1, TRUE,  "")</f>
        <v>#NAME?</v>
      </c>
      <c r="AA2551" s="282" t="b">
        <f t="shared" ca="1" si="40"/>
        <v>0</v>
      </c>
      <c r="AB2551" s="305"/>
    </row>
    <row r="2552" spans="1:28" x14ac:dyDescent="0.25">
      <c r="A2552" s="281" t="str">
        <f ca="1">no.</f>
        <v/>
      </c>
      <c r="B2552" s="281"/>
      <c r="C2552" s="282"/>
      <c r="D2552" s="282"/>
      <c r="E2552" s="282" t="str">
        <f ca="1">position</f>
        <v/>
      </c>
      <c r="F2552" s="282"/>
      <c r="G2552" s="282"/>
      <c r="H2552" s="282"/>
      <c r="I2552" s="282"/>
      <c r="J2552" s="335"/>
      <c r="K2552" s="282"/>
      <c r="L2552" s="282"/>
      <c r="M2552" s="282"/>
      <c r="N2552" s="282"/>
      <c r="O2552" s="281"/>
      <c r="P2552" s="360" t="str">
        <f ca="1">rescore_patient</f>
        <v/>
      </c>
      <c r="Q2552" s="330" t="str">
        <f ca="1">quantity</f>
        <v/>
      </c>
      <c r="R2552" s="281"/>
      <c r="S2552" s="282"/>
      <c r="T2552" s="282"/>
      <c r="U2552" s="282"/>
      <c r="V2552" s="305"/>
      <c r="W2552" s="305"/>
      <c r="X2552" s="305"/>
      <c r="Y2552" s="282"/>
      <c r="Z2552" s="282" t="e" vm="1">
        <f ca="1">_xlfn.IFS(AND(ISNUMBER(SEARCH("N?m l*", CUSTOMER[[#This Row],[Service Type]], 1)), CUSTOMER[[#This Row],[Count ST]] = TRUE), CUSTOMER[[#This Row],[Quantity]], AND($Y$10:$Y2552 = TRUE, COUNTIFS($H$10:$H2552, CUSTOMER[[#This Row],[Booking]], $J$10:$J2552, CUSTOMER[[#This Row],[Order Date]], $F$10:$F2552, "&lt;&gt;"&amp;"N?m l*")=1), 1, TRUE,  "")</f>
        <v>#NAME?</v>
      </c>
      <c r="AA2552" s="282" t="b">
        <f t="shared" ca="1" si="40"/>
        <v>0</v>
      </c>
      <c r="AB2552" s="305"/>
    </row>
    <row r="2553" spans="1:28" x14ac:dyDescent="0.25">
      <c r="A2553" s="281" t="str">
        <f ca="1">no.</f>
        <v/>
      </c>
      <c r="B2553" s="281"/>
      <c r="C2553" s="282"/>
      <c r="D2553" s="282"/>
      <c r="E2553" s="282" t="str">
        <f ca="1">position</f>
        <v/>
      </c>
      <c r="F2553" s="282"/>
      <c r="G2553" s="282"/>
      <c r="H2553" s="282"/>
      <c r="I2553" s="282"/>
      <c r="J2553" s="335"/>
      <c r="K2553" s="282"/>
      <c r="L2553" s="282"/>
      <c r="M2553" s="282"/>
      <c r="N2553" s="282"/>
      <c r="O2553" s="281"/>
      <c r="P2553" s="360" t="str">
        <f ca="1">rescore_patient</f>
        <v/>
      </c>
      <c r="Q2553" s="330" t="str">
        <f ca="1">quantity</f>
        <v/>
      </c>
      <c r="R2553" s="281"/>
      <c r="S2553" s="282"/>
      <c r="T2553" s="282"/>
      <c r="U2553" s="282"/>
      <c r="V2553" s="305"/>
      <c r="W2553" s="305"/>
      <c r="X2553" s="305"/>
      <c r="Y2553" s="282"/>
      <c r="Z2553" s="282" t="e" vm="1">
        <f ca="1">_xlfn.IFS(AND(ISNUMBER(SEARCH("N?m l*", CUSTOMER[[#This Row],[Service Type]], 1)), CUSTOMER[[#This Row],[Count ST]] = TRUE), CUSTOMER[[#This Row],[Quantity]], AND($Y$10:$Y2553 = TRUE, COUNTIFS($H$10:$H2553, CUSTOMER[[#This Row],[Booking]], $J$10:$J2553, CUSTOMER[[#This Row],[Order Date]], $F$10:$F2553, "&lt;&gt;"&amp;"N?m l*")=1), 1, TRUE,  "")</f>
        <v>#NAME?</v>
      </c>
      <c r="AA2553" s="282" t="b">
        <f t="shared" ca="1" si="40"/>
        <v>0</v>
      </c>
      <c r="AB2553" s="305"/>
    </row>
    <row r="2554" spans="1:28" x14ac:dyDescent="0.25">
      <c r="A2554" s="281" t="str">
        <f ca="1">no.</f>
        <v/>
      </c>
      <c r="B2554" s="281"/>
      <c r="C2554" s="282"/>
      <c r="D2554" s="282"/>
      <c r="E2554" s="282" t="str">
        <f ca="1">position</f>
        <v/>
      </c>
      <c r="F2554" s="282"/>
      <c r="G2554" s="282"/>
      <c r="H2554" s="282"/>
      <c r="I2554" s="282"/>
      <c r="J2554" s="335"/>
      <c r="K2554" s="282"/>
      <c r="L2554" s="282"/>
      <c r="M2554" s="282"/>
      <c r="N2554" s="282"/>
      <c r="O2554" s="281"/>
      <c r="P2554" s="360" t="str">
        <f ca="1">rescore_patient</f>
        <v/>
      </c>
      <c r="Q2554" s="330" t="str">
        <f ca="1">quantity</f>
        <v/>
      </c>
      <c r="R2554" s="281"/>
      <c r="S2554" s="282"/>
      <c r="T2554" s="282"/>
      <c r="U2554" s="282"/>
      <c r="V2554" s="305"/>
      <c r="W2554" s="305"/>
      <c r="X2554" s="305"/>
      <c r="Y2554" s="282"/>
      <c r="Z2554" s="282" t="e" vm="1">
        <f ca="1">_xlfn.IFS(AND(ISNUMBER(SEARCH("N?m l*", CUSTOMER[[#This Row],[Service Type]], 1)), CUSTOMER[[#This Row],[Count ST]] = TRUE), CUSTOMER[[#This Row],[Quantity]], AND($Y$10:$Y2554 = TRUE, COUNTIFS($H$10:$H2554, CUSTOMER[[#This Row],[Booking]], $J$10:$J2554, CUSTOMER[[#This Row],[Order Date]], $F$10:$F2554, "&lt;&gt;"&amp;"N?m l*")=1), 1, TRUE,  "")</f>
        <v>#NAME?</v>
      </c>
      <c r="AA2554" s="282" t="b">
        <f t="shared" ca="1" si="40"/>
        <v>0</v>
      </c>
      <c r="AB2554" s="305"/>
    </row>
    <row r="2555" spans="1:28" x14ac:dyDescent="0.25">
      <c r="A2555" s="281" t="str">
        <f ca="1">no.</f>
        <v/>
      </c>
      <c r="B2555" s="281"/>
      <c r="C2555" s="282"/>
      <c r="D2555" s="282"/>
      <c r="E2555" s="282" t="str">
        <f ca="1">position</f>
        <v/>
      </c>
      <c r="F2555" s="282"/>
      <c r="G2555" s="282"/>
      <c r="H2555" s="282"/>
      <c r="I2555" s="282"/>
      <c r="J2555" s="335"/>
      <c r="K2555" s="282"/>
      <c r="L2555" s="282"/>
      <c r="M2555" s="282"/>
      <c r="N2555" s="282"/>
      <c r="O2555" s="281"/>
      <c r="P2555" s="360" t="str">
        <f ca="1">rescore_patient</f>
        <v/>
      </c>
      <c r="Q2555" s="330" t="str">
        <f ca="1">quantity</f>
        <v/>
      </c>
      <c r="R2555" s="281"/>
      <c r="S2555" s="282"/>
      <c r="T2555" s="282"/>
      <c r="U2555" s="282"/>
      <c r="V2555" s="305"/>
      <c r="W2555" s="305"/>
      <c r="X2555" s="305"/>
      <c r="Y2555" s="282"/>
      <c r="Z2555" s="282" t="e" vm="1">
        <f ca="1">_xlfn.IFS(AND(ISNUMBER(SEARCH("N?m l*", CUSTOMER[[#This Row],[Service Type]], 1)), CUSTOMER[[#This Row],[Count ST]] = TRUE), CUSTOMER[[#This Row],[Quantity]], AND($Y$10:$Y2555 = TRUE, COUNTIFS($H$10:$H2555, CUSTOMER[[#This Row],[Booking]], $J$10:$J2555, CUSTOMER[[#This Row],[Order Date]], $F$10:$F2555, "&lt;&gt;"&amp;"N?m l*")=1), 1, TRUE,  "")</f>
        <v>#NAME?</v>
      </c>
      <c r="AA2555" s="282" t="b">
        <f t="shared" ca="1" si="40"/>
        <v>0</v>
      </c>
      <c r="AB2555" s="305"/>
    </row>
    <row r="2556" spans="1:28" x14ac:dyDescent="0.25">
      <c r="A2556" s="281" t="str">
        <f ca="1">no.</f>
        <v/>
      </c>
      <c r="B2556" s="281"/>
      <c r="C2556" s="282"/>
      <c r="D2556" s="282"/>
      <c r="E2556" s="282" t="str">
        <f ca="1">position</f>
        <v/>
      </c>
      <c r="F2556" s="282"/>
      <c r="G2556" s="282"/>
      <c r="H2556" s="282"/>
      <c r="I2556" s="282"/>
      <c r="J2556" s="335"/>
      <c r="K2556" s="282"/>
      <c r="L2556" s="282"/>
      <c r="M2556" s="282"/>
      <c r="N2556" s="282"/>
      <c r="O2556" s="281"/>
      <c r="P2556" s="360" t="str">
        <f ca="1">rescore_patient</f>
        <v/>
      </c>
      <c r="Q2556" s="330" t="str">
        <f ca="1">quantity</f>
        <v/>
      </c>
      <c r="R2556" s="281"/>
      <c r="S2556" s="282"/>
      <c r="T2556" s="282"/>
      <c r="U2556" s="282"/>
      <c r="V2556" s="305"/>
      <c r="W2556" s="305"/>
      <c r="X2556" s="305"/>
      <c r="Y2556" s="282"/>
      <c r="Z2556" s="282" t="e" vm="1">
        <f ca="1">_xlfn.IFS(AND(ISNUMBER(SEARCH("N?m l*", CUSTOMER[[#This Row],[Service Type]], 1)), CUSTOMER[[#This Row],[Count ST]] = TRUE), CUSTOMER[[#This Row],[Quantity]], AND($Y$10:$Y2556 = TRUE, COUNTIFS($H$10:$H2556, CUSTOMER[[#This Row],[Booking]], $J$10:$J2556, CUSTOMER[[#This Row],[Order Date]], $F$10:$F2556, "&lt;&gt;"&amp;"N?m l*")=1), 1, TRUE,  "")</f>
        <v>#NAME?</v>
      </c>
      <c r="AA2556" s="282" t="b">
        <f t="shared" ca="1" si="40"/>
        <v>0</v>
      </c>
      <c r="AB2556" s="305"/>
    </row>
    <row r="2557" spans="1:28" x14ac:dyDescent="0.25">
      <c r="A2557" s="281" t="str">
        <f ca="1">no.</f>
        <v/>
      </c>
      <c r="B2557" s="281"/>
      <c r="C2557" s="282"/>
      <c r="D2557" s="282"/>
      <c r="E2557" s="282" t="str">
        <f ca="1">position</f>
        <v/>
      </c>
      <c r="F2557" s="282"/>
      <c r="G2557" s="282"/>
      <c r="H2557" s="282"/>
      <c r="I2557" s="282"/>
      <c r="J2557" s="335"/>
      <c r="K2557" s="282"/>
      <c r="L2557" s="282"/>
      <c r="M2557" s="282"/>
      <c r="N2557" s="282"/>
      <c r="O2557" s="281"/>
      <c r="P2557" s="360" t="str">
        <f ca="1">rescore_patient</f>
        <v/>
      </c>
      <c r="Q2557" s="330" t="str">
        <f ca="1">quantity</f>
        <v/>
      </c>
      <c r="R2557" s="281"/>
      <c r="S2557" s="282"/>
      <c r="T2557" s="282"/>
      <c r="U2557" s="282"/>
      <c r="V2557" s="305"/>
      <c r="W2557" s="305"/>
      <c r="X2557" s="305"/>
      <c r="Y2557" s="282"/>
      <c r="Z2557" s="282" t="e" vm="1">
        <f ca="1">_xlfn.IFS(AND(ISNUMBER(SEARCH("N?m l*", CUSTOMER[[#This Row],[Service Type]], 1)), CUSTOMER[[#This Row],[Count ST]] = TRUE), CUSTOMER[[#This Row],[Quantity]], AND($Y$10:$Y2557 = TRUE, COUNTIFS($H$10:$H2557, CUSTOMER[[#This Row],[Booking]], $J$10:$J2557, CUSTOMER[[#This Row],[Order Date]], $F$10:$F2557, "&lt;&gt;"&amp;"N?m l*")=1), 1, TRUE,  "")</f>
        <v>#NAME?</v>
      </c>
      <c r="AA2557" s="282" t="b">
        <f t="shared" ca="1" si="40"/>
        <v>0</v>
      </c>
      <c r="AB2557" s="305"/>
    </row>
    <row r="2558" spans="1:28" x14ac:dyDescent="0.25">
      <c r="A2558" s="281" t="str">
        <f ca="1">no.</f>
        <v/>
      </c>
      <c r="B2558" s="281"/>
      <c r="C2558" s="282"/>
      <c r="D2558" s="282"/>
      <c r="E2558" s="282" t="str">
        <f ca="1">position</f>
        <v/>
      </c>
      <c r="F2558" s="282"/>
      <c r="G2558" s="282"/>
      <c r="H2558" s="282"/>
      <c r="I2558" s="282"/>
      <c r="J2558" s="335"/>
      <c r="K2558" s="282"/>
      <c r="L2558" s="282"/>
      <c r="M2558" s="282"/>
      <c r="N2558" s="282"/>
      <c r="O2558" s="281"/>
      <c r="P2558" s="360" t="str">
        <f ca="1">rescore_patient</f>
        <v/>
      </c>
      <c r="Q2558" s="330" t="str">
        <f ca="1">quantity</f>
        <v/>
      </c>
      <c r="R2558" s="281"/>
      <c r="S2558" s="282"/>
      <c r="T2558" s="282"/>
      <c r="U2558" s="282"/>
      <c r="V2558" s="305"/>
      <c r="W2558" s="305"/>
      <c r="X2558" s="305"/>
      <c r="Y2558" s="282"/>
      <c r="Z2558" s="282" t="e" vm="1">
        <f ca="1">_xlfn.IFS(AND(ISNUMBER(SEARCH("N?m l*", CUSTOMER[[#This Row],[Service Type]], 1)), CUSTOMER[[#This Row],[Count ST]] = TRUE), CUSTOMER[[#This Row],[Quantity]], AND($Y$10:$Y2558 = TRUE, COUNTIFS($H$10:$H2558, CUSTOMER[[#This Row],[Booking]], $J$10:$J2558, CUSTOMER[[#This Row],[Order Date]], $F$10:$F2558, "&lt;&gt;"&amp;"N?m l*")=1), 1, TRUE,  "")</f>
        <v>#NAME?</v>
      </c>
      <c r="AA2558" s="282" t="b">
        <f t="shared" ca="1" si="40"/>
        <v>0</v>
      </c>
      <c r="AB2558" s="305"/>
    </row>
    <row r="2559" spans="1:28" x14ac:dyDescent="0.25">
      <c r="A2559" s="281" t="str">
        <f ca="1">no.</f>
        <v/>
      </c>
      <c r="B2559" s="281"/>
      <c r="C2559" s="282"/>
      <c r="D2559" s="282"/>
      <c r="E2559" s="282" t="str">
        <f ca="1">position</f>
        <v/>
      </c>
      <c r="F2559" s="282"/>
      <c r="G2559" s="282"/>
      <c r="H2559" s="282"/>
      <c r="I2559" s="282"/>
      <c r="J2559" s="335"/>
      <c r="K2559" s="282"/>
      <c r="L2559" s="282"/>
      <c r="M2559" s="282"/>
      <c r="N2559" s="282"/>
      <c r="O2559" s="281"/>
      <c r="P2559" s="360" t="str">
        <f ca="1">rescore_patient</f>
        <v/>
      </c>
      <c r="Q2559" s="330" t="str">
        <f ca="1">quantity</f>
        <v/>
      </c>
      <c r="R2559" s="281"/>
      <c r="S2559" s="282"/>
      <c r="T2559" s="282"/>
      <c r="U2559" s="282"/>
      <c r="V2559" s="305"/>
      <c r="W2559" s="305"/>
      <c r="X2559" s="305"/>
      <c r="Y2559" s="282"/>
      <c r="Z2559" s="282" t="e" vm="1">
        <f ca="1">_xlfn.IFS(AND(ISNUMBER(SEARCH("N?m l*", CUSTOMER[[#This Row],[Service Type]], 1)), CUSTOMER[[#This Row],[Count ST]] = TRUE), CUSTOMER[[#This Row],[Quantity]], AND($Y$10:$Y2559 = TRUE, COUNTIFS($H$10:$H2559, CUSTOMER[[#This Row],[Booking]], $J$10:$J2559, CUSTOMER[[#This Row],[Order Date]], $F$10:$F2559, "&lt;&gt;"&amp;"N?m l*")=1), 1, TRUE,  "")</f>
        <v>#NAME?</v>
      </c>
      <c r="AA2559" s="282" t="b">
        <f t="shared" ca="1" si="40"/>
        <v>0</v>
      </c>
      <c r="AB2559" s="305"/>
    </row>
    <row r="2560" spans="1:28" x14ac:dyDescent="0.25">
      <c r="A2560" s="281" t="str">
        <f ca="1">no.</f>
        <v/>
      </c>
      <c r="B2560" s="281"/>
      <c r="C2560" s="282"/>
      <c r="D2560" s="282"/>
      <c r="E2560" s="282" t="str">
        <f ca="1">position</f>
        <v/>
      </c>
      <c r="F2560" s="282"/>
      <c r="G2560" s="282"/>
      <c r="H2560" s="282"/>
      <c r="I2560" s="282"/>
      <c r="J2560" s="335"/>
      <c r="K2560" s="282"/>
      <c r="L2560" s="282"/>
      <c r="M2560" s="282"/>
      <c r="N2560" s="282"/>
      <c r="O2560" s="281"/>
      <c r="P2560" s="360" t="str">
        <f ca="1">rescore_patient</f>
        <v/>
      </c>
      <c r="Q2560" s="330" t="str">
        <f ca="1">quantity</f>
        <v/>
      </c>
      <c r="R2560" s="281"/>
      <c r="S2560" s="282"/>
      <c r="T2560" s="282"/>
      <c r="U2560" s="282"/>
      <c r="V2560" s="305"/>
      <c r="W2560" s="305"/>
      <c r="X2560" s="305"/>
      <c r="Y2560" s="282"/>
      <c r="Z2560" s="282" t="e" vm="1">
        <f ca="1">_xlfn.IFS(AND(ISNUMBER(SEARCH("N?m l*", CUSTOMER[[#This Row],[Service Type]], 1)), CUSTOMER[[#This Row],[Count ST]] = TRUE), CUSTOMER[[#This Row],[Quantity]], AND($Y$10:$Y2560 = TRUE, COUNTIFS($H$10:$H2560, CUSTOMER[[#This Row],[Booking]], $J$10:$J2560, CUSTOMER[[#This Row],[Order Date]], $F$10:$F2560, "&lt;&gt;"&amp;"N?m l*")=1), 1, TRUE,  "")</f>
        <v>#NAME?</v>
      </c>
      <c r="AA2560" s="282" t="b">
        <f t="shared" ca="1" si="40"/>
        <v>0</v>
      </c>
      <c r="AB2560" s="305"/>
    </row>
    <row r="2561" spans="1:28" x14ac:dyDescent="0.25">
      <c r="A2561" s="281" t="str">
        <f ca="1">no.</f>
        <v/>
      </c>
      <c r="B2561" s="281"/>
      <c r="C2561" s="282"/>
      <c r="D2561" s="282"/>
      <c r="E2561" s="282" t="str">
        <f ca="1">position</f>
        <v/>
      </c>
      <c r="F2561" s="282"/>
      <c r="G2561" s="282"/>
      <c r="H2561" s="282"/>
      <c r="I2561" s="282"/>
      <c r="J2561" s="335"/>
      <c r="K2561" s="282"/>
      <c r="L2561" s="282"/>
      <c r="M2561" s="282"/>
      <c r="N2561" s="282"/>
      <c r="O2561" s="281"/>
      <c r="P2561" s="360" t="str">
        <f ca="1">rescore_patient</f>
        <v/>
      </c>
      <c r="Q2561" s="330" t="str">
        <f ca="1">quantity</f>
        <v/>
      </c>
      <c r="R2561" s="281"/>
      <c r="S2561" s="282"/>
      <c r="T2561" s="282"/>
      <c r="U2561" s="282"/>
      <c r="V2561" s="305"/>
      <c r="W2561" s="305"/>
      <c r="X2561" s="305"/>
      <c r="Y2561" s="282"/>
      <c r="Z2561" s="282" t="e" vm="1">
        <f ca="1">_xlfn.IFS(AND(ISNUMBER(SEARCH("N?m l*", CUSTOMER[[#This Row],[Service Type]], 1)), CUSTOMER[[#This Row],[Count ST]] = TRUE), CUSTOMER[[#This Row],[Quantity]], AND($Y$10:$Y2561 = TRUE, COUNTIFS($H$10:$H2561, CUSTOMER[[#This Row],[Booking]], $J$10:$J2561, CUSTOMER[[#This Row],[Order Date]], $F$10:$F2561, "&lt;&gt;"&amp;"N?m l*")=1), 1, TRUE,  "")</f>
        <v>#NAME?</v>
      </c>
      <c r="AA2561" s="282" t="b">
        <f t="shared" ca="1" si="40"/>
        <v>0</v>
      </c>
      <c r="AB2561" s="305"/>
    </row>
    <row r="2562" spans="1:28" x14ac:dyDescent="0.25">
      <c r="A2562" s="281" t="str">
        <f ca="1">no.</f>
        <v/>
      </c>
      <c r="B2562" s="281"/>
      <c r="C2562" s="282"/>
      <c r="D2562" s="282"/>
      <c r="E2562" s="282" t="str">
        <f ca="1">position</f>
        <v/>
      </c>
      <c r="F2562" s="282"/>
      <c r="G2562" s="282"/>
      <c r="H2562" s="282"/>
      <c r="I2562" s="282"/>
      <c r="J2562" s="335"/>
      <c r="K2562" s="282"/>
      <c r="L2562" s="282"/>
      <c r="M2562" s="282"/>
      <c r="N2562" s="282"/>
      <c r="O2562" s="281"/>
      <c r="P2562" s="360" t="str">
        <f ca="1">rescore_patient</f>
        <v/>
      </c>
      <c r="Q2562" s="330" t="str">
        <f ca="1">quantity</f>
        <v/>
      </c>
      <c r="R2562" s="281"/>
      <c r="S2562" s="282"/>
      <c r="T2562" s="282"/>
      <c r="U2562" s="282"/>
      <c r="V2562" s="305"/>
      <c r="W2562" s="305"/>
      <c r="X2562" s="305"/>
      <c r="Y2562" s="282"/>
      <c r="Z2562" s="282" t="e" vm="1">
        <f ca="1">_xlfn.IFS(AND(ISNUMBER(SEARCH("N?m l*", CUSTOMER[[#This Row],[Service Type]], 1)), CUSTOMER[[#This Row],[Count ST]] = TRUE), CUSTOMER[[#This Row],[Quantity]], AND($Y$10:$Y2562 = TRUE, COUNTIFS($H$10:$H2562, CUSTOMER[[#This Row],[Booking]], $J$10:$J2562, CUSTOMER[[#This Row],[Order Date]], $F$10:$F2562, "&lt;&gt;"&amp;"N?m l*")=1), 1, TRUE,  "")</f>
        <v>#NAME?</v>
      </c>
      <c r="AA2562" s="282" t="b">
        <f t="shared" ca="1" si="40"/>
        <v>0</v>
      </c>
      <c r="AB2562" s="305"/>
    </row>
    <row r="2563" spans="1:28" x14ac:dyDescent="0.25">
      <c r="A2563" s="281" t="str">
        <f ca="1">no.</f>
        <v/>
      </c>
      <c r="B2563" s="281"/>
      <c r="C2563" s="282"/>
      <c r="D2563" s="282"/>
      <c r="E2563" s="282" t="str">
        <f ca="1">position</f>
        <v/>
      </c>
      <c r="F2563" s="282"/>
      <c r="G2563" s="282"/>
      <c r="H2563" s="282"/>
      <c r="I2563" s="282"/>
      <c r="J2563" s="335"/>
      <c r="K2563" s="282"/>
      <c r="L2563" s="282"/>
      <c r="M2563" s="282"/>
      <c r="N2563" s="282"/>
      <c r="O2563" s="281"/>
      <c r="P2563" s="360" t="str">
        <f ca="1">rescore_patient</f>
        <v/>
      </c>
      <c r="Q2563" s="330" t="str">
        <f ca="1">quantity</f>
        <v/>
      </c>
      <c r="R2563" s="281"/>
      <c r="S2563" s="282"/>
      <c r="T2563" s="282"/>
      <c r="U2563" s="282"/>
      <c r="V2563" s="305"/>
      <c r="W2563" s="305"/>
      <c r="X2563" s="305"/>
      <c r="Y2563" s="282"/>
      <c r="Z2563" s="282" t="e" vm="1">
        <f ca="1">_xlfn.IFS(AND(ISNUMBER(SEARCH("N?m l*", CUSTOMER[[#This Row],[Service Type]], 1)), CUSTOMER[[#This Row],[Count ST]] = TRUE), CUSTOMER[[#This Row],[Quantity]], AND($Y$10:$Y2563 = TRUE, COUNTIFS($H$10:$H2563, CUSTOMER[[#This Row],[Booking]], $J$10:$J2563, CUSTOMER[[#This Row],[Order Date]], $F$10:$F2563, "&lt;&gt;"&amp;"N?m l*")=1), 1, TRUE,  "")</f>
        <v>#NAME?</v>
      </c>
      <c r="AA2563" s="282" t="b">
        <f t="shared" ca="1" si="40"/>
        <v>0</v>
      </c>
      <c r="AB2563" s="305"/>
    </row>
    <row r="2564" spans="1:28" x14ac:dyDescent="0.25">
      <c r="A2564" s="281" t="str">
        <f ca="1">no.</f>
        <v/>
      </c>
      <c r="B2564" s="281"/>
      <c r="C2564" s="282"/>
      <c r="D2564" s="282"/>
      <c r="E2564" s="282" t="str">
        <f ca="1">position</f>
        <v/>
      </c>
      <c r="F2564" s="282"/>
      <c r="G2564" s="282"/>
      <c r="H2564" s="282"/>
      <c r="I2564" s="282"/>
      <c r="J2564" s="335"/>
      <c r="K2564" s="282"/>
      <c r="L2564" s="282"/>
      <c r="M2564" s="282"/>
      <c r="N2564" s="282"/>
      <c r="O2564" s="281"/>
      <c r="P2564" s="360" t="str">
        <f ca="1">rescore_patient</f>
        <v/>
      </c>
      <c r="Q2564" s="330" t="str">
        <f ca="1">quantity</f>
        <v/>
      </c>
      <c r="R2564" s="281"/>
      <c r="S2564" s="282"/>
      <c r="T2564" s="282"/>
      <c r="U2564" s="282"/>
      <c r="V2564" s="305"/>
      <c r="W2564" s="305"/>
      <c r="X2564" s="305"/>
      <c r="Y2564" s="282"/>
      <c r="Z2564" s="282" t="e" vm="1">
        <f ca="1">_xlfn.IFS(AND(ISNUMBER(SEARCH("N?m l*", CUSTOMER[[#This Row],[Service Type]], 1)), CUSTOMER[[#This Row],[Count ST]] = TRUE), CUSTOMER[[#This Row],[Quantity]], AND($Y$10:$Y2564 = TRUE, COUNTIFS($H$10:$H2564, CUSTOMER[[#This Row],[Booking]], $J$10:$J2564, CUSTOMER[[#This Row],[Order Date]], $F$10:$F2564, "&lt;&gt;"&amp;"N?m l*")=1), 1, TRUE,  "")</f>
        <v>#NAME?</v>
      </c>
      <c r="AA2564" s="282" t="b">
        <f t="shared" ca="1" si="40"/>
        <v>0</v>
      </c>
      <c r="AB2564" s="305"/>
    </row>
    <row r="2565" spans="1:28" x14ac:dyDescent="0.25">
      <c r="A2565" s="281" t="str">
        <f ca="1">no.</f>
        <v/>
      </c>
      <c r="B2565" s="281"/>
      <c r="C2565" s="282"/>
      <c r="D2565" s="282"/>
      <c r="E2565" s="282" t="str">
        <f ca="1">position</f>
        <v/>
      </c>
      <c r="F2565" s="282"/>
      <c r="G2565" s="282"/>
      <c r="H2565" s="282"/>
      <c r="I2565" s="282"/>
      <c r="J2565" s="335"/>
      <c r="K2565" s="282"/>
      <c r="L2565" s="282"/>
      <c r="M2565" s="282"/>
      <c r="N2565" s="282"/>
      <c r="O2565" s="281"/>
      <c r="P2565" s="360" t="str">
        <f ca="1">rescore_patient</f>
        <v/>
      </c>
      <c r="Q2565" s="330" t="str">
        <f ca="1">quantity</f>
        <v/>
      </c>
      <c r="R2565" s="281"/>
      <c r="S2565" s="282"/>
      <c r="T2565" s="282"/>
      <c r="U2565" s="282"/>
      <c r="V2565" s="305"/>
      <c r="W2565" s="305"/>
      <c r="X2565" s="305"/>
      <c r="Y2565" s="282"/>
      <c r="Z2565" s="282" t="e" vm="1">
        <f ca="1">_xlfn.IFS(AND(ISNUMBER(SEARCH("N?m l*", CUSTOMER[[#This Row],[Service Type]], 1)), CUSTOMER[[#This Row],[Count ST]] = TRUE), CUSTOMER[[#This Row],[Quantity]], AND($Y$10:$Y2565 = TRUE, COUNTIFS($H$10:$H2565, CUSTOMER[[#This Row],[Booking]], $J$10:$J2565, CUSTOMER[[#This Row],[Order Date]], $F$10:$F2565, "&lt;&gt;"&amp;"N?m l*")=1), 1, TRUE,  "")</f>
        <v>#NAME?</v>
      </c>
      <c r="AA2565" s="282" t="b">
        <f t="shared" ca="1" si="40"/>
        <v>0</v>
      </c>
      <c r="AB2565" s="305"/>
    </row>
    <row r="2566" spans="1:28" x14ac:dyDescent="0.25">
      <c r="A2566" s="281" t="str">
        <f ca="1">no.</f>
        <v/>
      </c>
      <c r="B2566" s="281"/>
      <c r="C2566" s="282"/>
      <c r="D2566" s="282"/>
      <c r="E2566" s="282" t="str">
        <f ca="1">position</f>
        <v/>
      </c>
      <c r="F2566" s="282"/>
      <c r="G2566" s="282"/>
      <c r="H2566" s="282"/>
      <c r="I2566" s="282"/>
      <c r="J2566" s="335"/>
      <c r="K2566" s="282"/>
      <c r="L2566" s="282"/>
      <c r="M2566" s="282"/>
      <c r="N2566" s="282"/>
      <c r="O2566" s="281"/>
      <c r="P2566" s="360" t="str">
        <f ca="1">rescore_patient</f>
        <v/>
      </c>
      <c r="Q2566" s="330" t="str">
        <f ca="1">quantity</f>
        <v/>
      </c>
      <c r="R2566" s="281"/>
      <c r="S2566" s="282"/>
      <c r="T2566" s="282"/>
      <c r="U2566" s="282"/>
      <c r="V2566" s="305"/>
      <c r="W2566" s="305"/>
      <c r="X2566" s="305"/>
      <c r="Y2566" s="282"/>
      <c r="Z2566" s="282" t="e" vm="1">
        <f ca="1">_xlfn.IFS(AND(ISNUMBER(SEARCH("N?m l*", CUSTOMER[[#This Row],[Service Type]], 1)), CUSTOMER[[#This Row],[Count ST]] = TRUE), CUSTOMER[[#This Row],[Quantity]], AND($Y$10:$Y2566 = TRUE, COUNTIFS($H$10:$H2566, CUSTOMER[[#This Row],[Booking]], $J$10:$J2566, CUSTOMER[[#This Row],[Order Date]], $F$10:$F2566, "&lt;&gt;"&amp;"N?m l*")=1), 1, TRUE,  "")</f>
        <v>#NAME?</v>
      </c>
      <c r="AA2566" s="282" t="b">
        <f t="shared" ca="1" si="40"/>
        <v>0</v>
      </c>
      <c r="AB2566" s="305"/>
    </row>
    <row r="2567" spans="1:28" x14ac:dyDescent="0.25">
      <c r="A2567" s="281" t="str">
        <f ca="1">no.</f>
        <v/>
      </c>
      <c r="B2567" s="281"/>
      <c r="C2567" s="282"/>
      <c r="D2567" s="282"/>
      <c r="E2567" s="282" t="str">
        <f ca="1">position</f>
        <v/>
      </c>
      <c r="F2567" s="282"/>
      <c r="G2567" s="282"/>
      <c r="H2567" s="282"/>
      <c r="I2567" s="282"/>
      <c r="J2567" s="335"/>
      <c r="K2567" s="282"/>
      <c r="L2567" s="282"/>
      <c r="M2567" s="282"/>
      <c r="N2567" s="282"/>
      <c r="O2567" s="281"/>
      <c r="P2567" s="360" t="str">
        <f ca="1">rescore_patient</f>
        <v/>
      </c>
      <c r="Q2567" s="330" t="str">
        <f ca="1">quantity</f>
        <v/>
      </c>
      <c r="R2567" s="281"/>
      <c r="S2567" s="282"/>
      <c r="T2567" s="282"/>
      <c r="U2567" s="282"/>
      <c r="V2567" s="305"/>
      <c r="W2567" s="305"/>
      <c r="X2567" s="305"/>
      <c r="Y2567" s="282"/>
      <c r="Z2567" s="282" t="e" vm="1">
        <f ca="1">_xlfn.IFS(AND(ISNUMBER(SEARCH("N?m l*", CUSTOMER[[#This Row],[Service Type]], 1)), CUSTOMER[[#This Row],[Count ST]] = TRUE), CUSTOMER[[#This Row],[Quantity]], AND($Y$10:$Y2567 = TRUE, COUNTIFS($H$10:$H2567, CUSTOMER[[#This Row],[Booking]], $J$10:$J2567, CUSTOMER[[#This Row],[Order Date]], $F$10:$F2567, "&lt;&gt;"&amp;"N?m l*")=1), 1, TRUE,  "")</f>
        <v>#NAME?</v>
      </c>
      <c r="AA2567" s="282" t="b">
        <f t="shared" ca="1" si="40"/>
        <v>0</v>
      </c>
      <c r="AB2567" s="305"/>
    </row>
    <row r="2568" spans="1:28" x14ac:dyDescent="0.25">
      <c r="A2568" s="281" t="str">
        <f ca="1">no.</f>
        <v/>
      </c>
      <c r="B2568" s="281"/>
      <c r="C2568" s="282"/>
      <c r="D2568" s="282"/>
      <c r="E2568" s="282" t="str">
        <f ca="1">position</f>
        <v/>
      </c>
      <c r="F2568" s="282"/>
      <c r="G2568" s="282"/>
      <c r="H2568" s="282"/>
      <c r="I2568" s="282"/>
      <c r="J2568" s="335"/>
      <c r="K2568" s="282"/>
      <c r="L2568" s="282"/>
      <c r="M2568" s="282"/>
      <c r="N2568" s="282"/>
      <c r="O2568" s="281"/>
      <c r="P2568" s="360" t="str">
        <f ca="1">rescore_patient</f>
        <v/>
      </c>
      <c r="Q2568" s="330" t="str">
        <f ca="1">quantity</f>
        <v/>
      </c>
      <c r="R2568" s="281"/>
      <c r="S2568" s="282"/>
      <c r="T2568" s="282"/>
      <c r="U2568" s="282"/>
      <c r="V2568" s="305"/>
      <c r="W2568" s="305"/>
      <c r="X2568" s="305"/>
      <c r="Y2568" s="282"/>
      <c r="Z2568" s="282" t="e" vm="1">
        <f ca="1">_xlfn.IFS(AND(ISNUMBER(SEARCH("N?m l*", CUSTOMER[[#This Row],[Service Type]], 1)), CUSTOMER[[#This Row],[Count ST]] = TRUE), CUSTOMER[[#This Row],[Quantity]], AND($Y$10:$Y2568 = TRUE, COUNTIFS($H$10:$H2568, CUSTOMER[[#This Row],[Booking]], $J$10:$J2568, CUSTOMER[[#This Row],[Order Date]], $F$10:$F2568, "&lt;&gt;"&amp;"N?m l*")=1), 1, TRUE,  "")</f>
        <v>#NAME?</v>
      </c>
      <c r="AA2568" s="282" t="b">
        <f t="shared" ca="1" si="40"/>
        <v>0</v>
      </c>
      <c r="AB2568" s="305"/>
    </row>
    <row r="2569" spans="1:28" x14ac:dyDescent="0.25">
      <c r="A2569" s="281" t="str">
        <f ca="1">no.</f>
        <v/>
      </c>
      <c r="B2569" s="281"/>
      <c r="C2569" s="282"/>
      <c r="D2569" s="282"/>
      <c r="E2569" s="282" t="str">
        <f ca="1">position</f>
        <v/>
      </c>
      <c r="F2569" s="282"/>
      <c r="G2569" s="282"/>
      <c r="H2569" s="282"/>
      <c r="I2569" s="282"/>
      <c r="J2569" s="335"/>
      <c r="K2569" s="282"/>
      <c r="L2569" s="282"/>
      <c r="M2569" s="282"/>
      <c r="N2569" s="282"/>
      <c r="O2569" s="281"/>
      <c r="P2569" s="360" t="str">
        <f ca="1">rescore_patient</f>
        <v/>
      </c>
      <c r="Q2569" s="330" t="str">
        <f ca="1">quantity</f>
        <v/>
      </c>
      <c r="R2569" s="281"/>
      <c r="S2569" s="282"/>
      <c r="T2569" s="282"/>
      <c r="U2569" s="282"/>
      <c r="V2569" s="305"/>
      <c r="W2569" s="305"/>
      <c r="X2569" s="305"/>
      <c r="Y2569" s="282"/>
      <c r="Z2569" s="282" t="e" vm="1">
        <f ca="1">_xlfn.IFS(AND(ISNUMBER(SEARCH("N?m l*", CUSTOMER[[#This Row],[Service Type]], 1)), CUSTOMER[[#This Row],[Count ST]] = TRUE), CUSTOMER[[#This Row],[Quantity]], AND($Y$10:$Y2569 = TRUE, COUNTIFS($H$10:$H2569, CUSTOMER[[#This Row],[Booking]], $J$10:$J2569, CUSTOMER[[#This Row],[Order Date]], $F$10:$F2569, "&lt;&gt;"&amp;"N?m l*")=1), 1, TRUE,  "")</f>
        <v>#NAME?</v>
      </c>
      <c r="AA2569" s="282" t="b">
        <f t="shared" ca="1" si="40"/>
        <v>0</v>
      </c>
      <c r="AB2569" s="305"/>
    </row>
    <row r="2570" spans="1:28" x14ac:dyDescent="0.25">
      <c r="A2570" s="281" t="str">
        <f ca="1">no.</f>
        <v/>
      </c>
      <c r="B2570" s="281"/>
      <c r="C2570" s="282"/>
      <c r="D2570" s="282"/>
      <c r="E2570" s="282" t="str">
        <f ca="1">position</f>
        <v/>
      </c>
      <c r="F2570" s="282"/>
      <c r="G2570" s="282"/>
      <c r="H2570" s="282"/>
      <c r="I2570" s="282"/>
      <c r="J2570" s="335"/>
      <c r="K2570" s="282"/>
      <c r="L2570" s="282"/>
      <c r="M2570" s="282"/>
      <c r="N2570" s="282"/>
      <c r="O2570" s="281"/>
      <c r="P2570" s="360" t="str">
        <f ca="1">rescore_patient</f>
        <v/>
      </c>
      <c r="Q2570" s="330" t="str">
        <f ca="1">quantity</f>
        <v/>
      </c>
      <c r="R2570" s="281"/>
      <c r="S2570" s="282"/>
      <c r="T2570" s="282"/>
      <c r="U2570" s="282"/>
      <c r="V2570" s="305"/>
      <c r="W2570" s="305"/>
      <c r="X2570" s="305"/>
      <c r="Y2570" s="282"/>
      <c r="Z2570" s="282" t="e" vm="1">
        <f ca="1">_xlfn.IFS(AND(ISNUMBER(SEARCH("N?m l*", CUSTOMER[[#This Row],[Service Type]], 1)), CUSTOMER[[#This Row],[Count ST]] = TRUE), CUSTOMER[[#This Row],[Quantity]], AND($Y$10:$Y2570 = TRUE, COUNTIFS($H$10:$H2570, CUSTOMER[[#This Row],[Booking]], $J$10:$J2570, CUSTOMER[[#This Row],[Order Date]], $F$10:$F2570, "&lt;&gt;"&amp;"N?m l*")=1), 1, TRUE,  "")</f>
        <v>#NAME?</v>
      </c>
      <c r="AA2570" s="282" t="b">
        <f t="shared" ref="AA2570:AA2633" ca="1" si="41">count_svc_type</f>
        <v>0</v>
      </c>
      <c r="AB2570" s="305"/>
    </row>
    <row r="2571" spans="1:28" x14ac:dyDescent="0.25">
      <c r="A2571" s="281" t="str">
        <f ca="1">no.</f>
        <v/>
      </c>
      <c r="B2571" s="281"/>
      <c r="C2571" s="282"/>
      <c r="D2571" s="282"/>
      <c r="E2571" s="282" t="str">
        <f ca="1">position</f>
        <v/>
      </c>
      <c r="F2571" s="282"/>
      <c r="G2571" s="282"/>
      <c r="H2571" s="282"/>
      <c r="I2571" s="282"/>
      <c r="J2571" s="335"/>
      <c r="K2571" s="282"/>
      <c r="L2571" s="282"/>
      <c r="M2571" s="282"/>
      <c r="N2571" s="282"/>
      <c r="O2571" s="281"/>
      <c r="P2571" s="360" t="str">
        <f ca="1">rescore_patient</f>
        <v/>
      </c>
      <c r="Q2571" s="330" t="str">
        <f ca="1">quantity</f>
        <v/>
      </c>
      <c r="R2571" s="281"/>
      <c r="S2571" s="282"/>
      <c r="T2571" s="282"/>
      <c r="U2571" s="282"/>
      <c r="V2571" s="305"/>
      <c r="W2571" s="305"/>
      <c r="X2571" s="305"/>
      <c r="Y2571" s="282"/>
      <c r="Z2571" s="282" t="e" vm="1">
        <f ca="1">_xlfn.IFS(AND(ISNUMBER(SEARCH("N?m l*", CUSTOMER[[#This Row],[Service Type]], 1)), CUSTOMER[[#This Row],[Count ST]] = TRUE), CUSTOMER[[#This Row],[Quantity]], AND($Y$10:$Y2571 = TRUE, COUNTIFS($H$10:$H2571, CUSTOMER[[#This Row],[Booking]], $J$10:$J2571, CUSTOMER[[#This Row],[Order Date]], $F$10:$F2571, "&lt;&gt;"&amp;"N?m l*")=1), 1, TRUE,  "")</f>
        <v>#NAME?</v>
      </c>
      <c r="AA2571" s="282" t="b">
        <f t="shared" ca="1" si="41"/>
        <v>0</v>
      </c>
      <c r="AB2571" s="305"/>
    </row>
    <row r="2572" spans="1:28" x14ac:dyDescent="0.25">
      <c r="A2572" s="281" t="str">
        <f ca="1">no.</f>
        <v/>
      </c>
      <c r="B2572" s="281"/>
      <c r="C2572" s="282"/>
      <c r="D2572" s="282"/>
      <c r="E2572" s="282" t="str">
        <f ca="1">position</f>
        <v/>
      </c>
      <c r="F2572" s="282"/>
      <c r="G2572" s="282"/>
      <c r="H2572" s="282"/>
      <c r="I2572" s="282"/>
      <c r="J2572" s="335"/>
      <c r="K2572" s="282"/>
      <c r="L2572" s="282"/>
      <c r="M2572" s="282"/>
      <c r="N2572" s="282"/>
      <c r="O2572" s="281"/>
      <c r="P2572" s="360" t="str">
        <f ca="1">rescore_patient</f>
        <v/>
      </c>
      <c r="Q2572" s="330" t="str">
        <f ca="1">quantity</f>
        <v/>
      </c>
      <c r="R2572" s="281"/>
      <c r="S2572" s="282"/>
      <c r="T2572" s="282"/>
      <c r="U2572" s="282"/>
      <c r="V2572" s="305"/>
      <c r="W2572" s="305"/>
      <c r="X2572" s="305"/>
      <c r="Y2572" s="282"/>
      <c r="Z2572" s="282" t="e" vm="1">
        <f ca="1">_xlfn.IFS(AND(ISNUMBER(SEARCH("N?m l*", CUSTOMER[[#This Row],[Service Type]], 1)), CUSTOMER[[#This Row],[Count ST]] = TRUE), CUSTOMER[[#This Row],[Quantity]], AND($Y$10:$Y2572 = TRUE, COUNTIFS($H$10:$H2572, CUSTOMER[[#This Row],[Booking]], $J$10:$J2572, CUSTOMER[[#This Row],[Order Date]], $F$10:$F2572, "&lt;&gt;"&amp;"N?m l*")=1), 1, TRUE,  "")</f>
        <v>#NAME?</v>
      </c>
      <c r="AA2572" s="282" t="b">
        <f t="shared" ca="1" si="41"/>
        <v>0</v>
      </c>
      <c r="AB2572" s="305"/>
    </row>
    <row r="2573" spans="1:28" x14ac:dyDescent="0.25">
      <c r="A2573" s="281" t="str">
        <f ca="1">no.</f>
        <v/>
      </c>
      <c r="B2573" s="281"/>
      <c r="C2573" s="282"/>
      <c r="D2573" s="282"/>
      <c r="E2573" s="282" t="str">
        <f ca="1">position</f>
        <v/>
      </c>
      <c r="F2573" s="282"/>
      <c r="G2573" s="282"/>
      <c r="H2573" s="282"/>
      <c r="I2573" s="282"/>
      <c r="J2573" s="335"/>
      <c r="K2573" s="282"/>
      <c r="L2573" s="282"/>
      <c r="M2573" s="282"/>
      <c r="N2573" s="282"/>
      <c r="O2573" s="281"/>
      <c r="P2573" s="360" t="str">
        <f ca="1">rescore_patient</f>
        <v/>
      </c>
      <c r="Q2573" s="330" t="str">
        <f ca="1">quantity</f>
        <v/>
      </c>
      <c r="R2573" s="281"/>
      <c r="S2573" s="282"/>
      <c r="T2573" s="282"/>
      <c r="U2573" s="282"/>
      <c r="V2573" s="305"/>
      <c r="W2573" s="305"/>
      <c r="X2573" s="305"/>
      <c r="Y2573" s="282"/>
      <c r="Z2573" s="282" t="e" vm="1">
        <f ca="1">_xlfn.IFS(AND(ISNUMBER(SEARCH("N?m l*", CUSTOMER[[#This Row],[Service Type]], 1)), CUSTOMER[[#This Row],[Count ST]] = TRUE), CUSTOMER[[#This Row],[Quantity]], AND($Y$10:$Y2573 = TRUE, COUNTIFS($H$10:$H2573, CUSTOMER[[#This Row],[Booking]], $J$10:$J2573, CUSTOMER[[#This Row],[Order Date]], $F$10:$F2573, "&lt;&gt;"&amp;"N?m l*")=1), 1, TRUE,  "")</f>
        <v>#NAME?</v>
      </c>
      <c r="AA2573" s="282" t="b">
        <f t="shared" ca="1" si="41"/>
        <v>0</v>
      </c>
      <c r="AB2573" s="305"/>
    </row>
    <row r="2574" spans="1:28" x14ac:dyDescent="0.25">
      <c r="A2574" s="281" t="str">
        <f ca="1">no.</f>
        <v/>
      </c>
      <c r="B2574" s="281"/>
      <c r="C2574" s="282"/>
      <c r="D2574" s="282"/>
      <c r="E2574" s="282" t="str">
        <f ca="1">position</f>
        <v/>
      </c>
      <c r="F2574" s="282"/>
      <c r="G2574" s="282"/>
      <c r="H2574" s="282"/>
      <c r="I2574" s="282"/>
      <c r="J2574" s="335"/>
      <c r="K2574" s="282"/>
      <c r="L2574" s="282"/>
      <c r="M2574" s="282"/>
      <c r="N2574" s="282"/>
      <c r="O2574" s="281"/>
      <c r="P2574" s="360" t="str">
        <f ca="1">rescore_patient</f>
        <v/>
      </c>
      <c r="Q2574" s="330" t="str">
        <f ca="1">quantity</f>
        <v/>
      </c>
      <c r="R2574" s="281"/>
      <c r="S2574" s="282"/>
      <c r="T2574" s="282"/>
      <c r="U2574" s="282"/>
      <c r="V2574" s="305"/>
      <c r="W2574" s="305"/>
      <c r="X2574" s="305"/>
      <c r="Y2574" s="282"/>
      <c r="Z2574" s="282" t="e" vm="1">
        <f ca="1">_xlfn.IFS(AND(ISNUMBER(SEARCH("N?m l*", CUSTOMER[[#This Row],[Service Type]], 1)), CUSTOMER[[#This Row],[Count ST]] = TRUE), CUSTOMER[[#This Row],[Quantity]], AND($Y$10:$Y2574 = TRUE, COUNTIFS($H$10:$H2574, CUSTOMER[[#This Row],[Booking]], $J$10:$J2574, CUSTOMER[[#This Row],[Order Date]], $F$10:$F2574, "&lt;&gt;"&amp;"N?m l*")=1), 1, TRUE,  "")</f>
        <v>#NAME?</v>
      </c>
      <c r="AA2574" s="282" t="b">
        <f t="shared" ca="1" si="41"/>
        <v>0</v>
      </c>
      <c r="AB2574" s="305"/>
    </row>
    <row r="2575" spans="1:28" x14ac:dyDescent="0.25">
      <c r="A2575" s="281" t="str">
        <f ca="1">no.</f>
        <v/>
      </c>
      <c r="B2575" s="281"/>
      <c r="C2575" s="282"/>
      <c r="D2575" s="282"/>
      <c r="E2575" s="282" t="str">
        <f ca="1">position</f>
        <v/>
      </c>
      <c r="F2575" s="282"/>
      <c r="G2575" s="282"/>
      <c r="H2575" s="282"/>
      <c r="I2575" s="282"/>
      <c r="J2575" s="335"/>
      <c r="K2575" s="282"/>
      <c r="L2575" s="282"/>
      <c r="M2575" s="282"/>
      <c r="N2575" s="282"/>
      <c r="O2575" s="281"/>
      <c r="P2575" s="360" t="str">
        <f ca="1">rescore_patient</f>
        <v/>
      </c>
      <c r="Q2575" s="330" t="str">
        <f ca="1">quantity</f>
        <v/>
      </c>
      <c r="R2575" s="281"/>
      <c r="S2575" s="282"/>
      <c r="T2575" s="282"/>
      <c r="U2575" s="282"/>
      <c r="V2575" s="305"/>
      <c r="W2575" s="305"/>
      <c r="X2575" s="305"/>
      <c r="Y2575" s="282"/>
      <c r="Z2575" s="282" t="e" vm="1">
        <f ca="1">_xlfn.IFS(AND(ISNUMBER(SEARCH("N?m l*", CUSTOMER[[#This Row],[Service Type]], 1)), CUSTOMER[[#This Row],[Count ST]] = TRUE), CUSTOMER[[#This Row],[Quantity]], AND($Y$10:$Y2575 = TRUE, COUNTIFS($H$10:$H2575, CUSTOMER[[#This Row],[Booking]], $J$10:$J2575, CUSTOMER[[#This Row],[Order Date]], $F$10:$F2575, "&lt;&gt;"&amp;"N?m l*")=1), 1, TRUE,  "")</f>
        <v>#NAME?</v>
      </c>
      <c r="AA2575" s="282" t="b">
        <f t="shared" ca="1" si="41"/>
        <v>0</v>
      </c>
      <c r="AB2575" s="305"/>
    </row>
    <row r="2576" spans="1:28" x14ac:dyDescent="0.25">
      <c r="A2576" s="281" t="str">
        <f ca="1">no.</f>
        <v/>
      </c>
      <c r="B2576" s="281"/>
      <c r="C2576" s="282"/>
      <c r="D2576" s="282"/>
      <c r="E2576" s="282" t="str">
        <f ca="1">position</f>
        <v/>
      </c>
      <c r="F2576" s="282"/>
      <c r="G2576" s="282"/>
      <c r="H2576" s="282"/>
      <c r="I2576" s="282"/>
      <c r="J2576" s="335"/>
      <c r="K2576" s="282"/>
      <c r="L2576" s="282"/>
      <c r="M2576" s="282"/>
      <c r="N2576" s="282"/>
      <c r="O2576" s="281"/>
      <c r="P2576" s="360" t="str">
        <f ca="1">rescore_patient</f>
        <v/>
      </c>
      <c r="Q2576" s="330" t="str">
        <f ca="1">quantity</f>
        <v/>
      </c>
      <c r="R2576" s="281"/>
      <c r="S2576" s="282"/>
      <c r="T2576" s="282"/>
      <c r="U2576" s="282"/>
      <c r="V2576" s="305"/>
      <c r="W2576" s="305"/>
      <c r="X2576" s="305"/>
      <c r="Y2576" s="282"/>
      <c r="Z2576" s="282" t="e" vm="1">
        <f ca="1">_xlfn.IFS(AND(ISNUMBER(SEARCH("N?m l*", CUSTOMER[[#This Row],[Service Type]], 1)), CUSTOMER[[#This Row],[Count ST]] = TRUE), CUSTOMER[[#This Row],[Quantity]], AND($Y$10:$Y2576 = TRUE, COUNTIFS($H$10:$H2576, CUSTOMER[[#This Row],[Booking]], $J$10:$J2576, CUSTOMER[[#This Row],[Order Date]], $F$10:$F2576, "&lt;&gt;"&amp;"N?m l*")=1), 1, TRUE,  "")</f>
        <v>#NAME?</v>
      </c>
      <c r="AA2576" s="282" t="b">
        <f t="shared" ca="1" si="41"/>
        <v>0</v>
      </c>
      <c r="AB2576" s="305"/>
    </row>
    <row r="2577" spans="1:28" x14ac:dyDescent="0.25">
      <c r="A2577" s="281" t="str">
        <f ca="1">no.</f>
        <v/>
      </c>
      <c r="B2577" s="281"/>
      <c r="C2577" s="282"/>
      <c r="D2577" s="282"/>
      <c r="E2577" s="282" t="str">
        <f ca="1">position</f>
        <v/>
      </c>
      <c r="F2577" s="282"/>
      <c r="G2577" s="282"/>
      <c r="H2577" s="282"/>
      <c r="I2577" s="282"/>
      <c r="J2577" s="335"/>
      <c r="K2577" s="282"/>
      <c r="L2577" s="282"/>
      <c r="M2577" s="282"/>
      <c r="N2577" s="282"/>
      <c r="O2577" s="281"/>
      <c r="P2577" s="360" t="str">
        <f ca="1">rescore_patient</f>
        <v/>
      </c>
      <c r="Q2577" s="330" t="str">
        <f ca="1">quantity</f>
        <v/>
      </c>
      <c r="R2577" s="281"/>
      <c r="S2577" s="282"/>
      <c r="T2577" s="282"/>
      <c r="U2577" s="282"/>
      <c r="V2577" s="305"/>
      <c r="W2577" s="305"/>
      <c r="X2577" s="305"/>
      <c r="Y2577" s="282"/>
      <c r="Z2577" s="282" t="e" vm="1">
        <f ca="1">_xlfn.IFS(AND(ISNUMBER(SEARCH("N?m l*", CUSTOMER[[#This Row],[Service Type]], 1)), CUSTOMER[[#This Row],[Count ST]] = TRUE), CUSTOMER[[#This Row],[Quantity]], AND($Y$10:$Y2577 = TRUE, COUNTIFS($H$10:$H2577, CUSTOMER[[#This Row],[Booking]], $J$10:$J2577, CUSTOMER[[#This Row],[Order Date]], $F$10:$F2577, "&lt;&gt;"&amp;"N?m l*")=1), 1, TRUE,  "")</f>
        <v>#NAME?</v>
      </c>
      <c r="AA2577" s="282" t="b">
        <f t="shared" ca="1" si="41"/>
        <v>0</v>
      </c>
      <c r="AB2577" s="305"/>
    </row>
    <row r="2578" spans="1:28" x14ac:dyDescent="0.25">
      <c r="A2578" s="281" t="str">
        <f ca="1">no.</f>
        <v/>
      </c>
      <c r="B2578" s="281"/>
      <c r="C2578" s="282"/>
      <c r="D2578" s="282"/>
      <c r="E2578" s="282" t="str">
        <f ca="1">position</f>
        <v/>
      </c>
      <c r="F2578" s="282"/>
      <c r="G2578" s="282"/>
      <c r="H2578" s="282"/>
      <c r="I2578" s="282"/>
      <c r="J2578" s="335"/>
      <c r="K2578" s="282"/>
      <c r="L2578" s="282"/>
      <c r="M2578" s="282"/>
      <c r="N2578" s="282"/>
      <c r="O2578" s="281"/>
      <c r="P2578" s="360" t="str">
        <f ca="1">rescore_patient</f>
        <v/>
      </c>
      <c r="Q2578" s="330" t="str">
        <f ca="1">quantity</f>
        <v/>
      </c>
      <c r="R2578" s="281"/>
      <c r="S2578" s="282"/>
      <c r="T2578" s="282"/>
      <c r="U2578" s="282"/>
      <c r="V2578" s="305"/>
      <c r="W2578" s="305"/>
      <c r="X2578" s="305"/>
      <c r="Y2578" s="282"/>
      <c r="Z2578" s="282" t="e" vm="1">
        <f ca="1">_xlfn.IFS(AND(ISNUMBER(SEARCH("N?m l*", CUSTOMER[[#This Row],[Service Type]], 1)), CUSTOMER[[#This Row],[Count ST]] = TRUE), CUSTOMER[[#This Row],[Quantity]], AND($Y$10:$Y2578 = TRUE, COUNTIFS($H$10:$H2578, CUSTOMER[[#This Row],[Booking]], $J$10:$J2578, CUSTOMER[[#This Row],[Order Date]], $F$10:$F2578, "&lt;&gt;"&amp;"N?m l*")=1), 1, TRUE,  "")</f>
        <v>#NAME?</v>
      </c>
      <c r="AA2578" s="282" t="b">
        <f t="shared" ca="1" si="41"/>
        <v>0</v>
      </c>
      <c r="AB2578" s="305"/>
    </row>
    <row r="2579" spans="1:28" x14ac:dyDescent="0.25">
      <c r="A2579" s="281" t="str">
        <f ca="1">no.</f>
        <v/>
      </c>
      <c r="B2579" s="281"/>
      <c r="C2579" s="282"/>
      <c r="D2579" s="282"/>
      <c r="E2579" s="282" t="str">
        <f ca="1">position</f>
        <v/>
      </c>
      <c r="F2579" s="282"/>
      <c r="G2579" s="282"/>
      <c r="H2579" s="282"/>
      <c r="I2579" s="282"/>
      <c r="J2579" s="335"/>
      <c r="K2579" s="282"/>
      <c r="L2579" s="282"/>
      <c r="M2579" s="282"/>
      <c r="N2579" s="282"/>
      <c r="O2579" s="281"/>
      <c r="P2579" s="360" t="str">
        <f ca="1">rescore_patient</f>
        <v/>
      </c>
      <c r="Q2579" s="330" t="str">
        <f ca="1">quantity</f>
        <v/>
      </c>
      <c r="R2579" s="281"/>
      <c r="S2579" s="282"/>
      <c r="T2579" s="282"/>
      <c r="U2579" s="282"/>
      <c r="V2579" s="305"/>
      <c r="W2579" s="305"/>
      <c r="X2579" s="305"/>
      <c r="Y2579" s="282"/>
      <c r="Z2579" s="282" t="e" vm="1">
        <f ca="1">_xlfn.IFS(AND(ISNUMBER(SEARCH("N?m l*", CUSTOMER[[#This Row],[Service Type]], 1)), CUSTOMER[[#This Row],[Count ST]] = TRUE), CUSTOMER[[#This Row],[Quantity]], AND($Y$10:$Y2579 = TRUE, COUNTIFS($H$10:$H2579, CUSTOMER[[#This Row],[Booking]], $J$10:$J2579, CUSTOMER[[#This Row],[Order Date]], $F$10:$F2579, "&lt;&gt;"&amp;"N?m l*")=1), 1, TRUE,  "")</f>
        <v>#NAME?</v>
      </c>
      <c r="AA2579" s="282" t="b">
        <f t="shared" ca="1" si="41"/>
        <v>0</v>
      </c>
      <c r="AB2579" s="305"/>
    </row>
    <row r="2580" spans="1:28" x14ac:dyDescent="0.25">
      <c r="A2580" s="281" t="str">
        <f ca="1">no.</f>
        <v/>
      </c>
      <c r="B2580" s="281"/>
      <c r="C2580" s="282"/>
      <c r="D2580" s="282"/>
      <c r="E2580" s="282" t="str">
        <f ca="1">position</f>
        <v/>
      </c>
      <c r="F2580" s="282"/>
      <c r="G2580" s="282"/>
      <c r="H2580" s="282"/>
      <c r="I2580" s="282"/>
      <c r="J2580" s="335"/>
      <c r="K2580" s="282"/>
      <c r="L2580" s="282"/>
      <c r="M2580" s="282"/>
      <c r="N2580" s="282"/>
      <c r="O2580" s="281"/>
      <c r="P2580" s="360" t="str">
        <f ca="1">rescore_patient</f>
        <v/>
      </c>
      <c r="Q2580" s="330" t="str">
        <f ca="1">quantity</f>
        <v/>
      </c>
      <c r="R2580" s="281"/>
      <c r="S2580" s="282"/>
      <c r="T2580" s="282"/>
      <c r="U2580" s="282"/>
      <c r="V2580" s="305"/>
      <c r="W2580" s="305"/>
      <c r="X2580" s="305"/>
      <c r="Y2580" s="282"/>
      <c r="Z2580" s="282" t="e" vm="1">
        <f ca="1">_xlfn.IFS(AND(ISNUMBER(SEARCH("N?m l*", CUSTOMER[[#This Row],[Service Type]], 1)), CUSTOMER[[#This Row],[Count ST]] = TRUE), CUSTOMER[[#This Row],[Quantity]], AND($Y$10:$Y2580 = TRUE, COUNTIFS($H$10:$H2580, CUSTOMER[[#This Row],[Booking]], $J$10:$J2580, CUSTOMER[[#This Row],[Order Date]], $F$10:$F2580, "&lt;&gt;"&amp;"N?m l*")=1), 1, TRUE,  "")</f>
        <v>#NAME?</v>
      </c>
      <c r="AA2580" s="282" t="b">
        <f t="shared" ca="1" si="41"/>
        <v>0</v>
      </c>
      <c r="AB2580" s="305"/>
    </row>
    <row r="2581" spans="1:28" x14ac:dyDescent="0.25">
      <c r="A2581" s="281" t="str">
        <f ca="1">no.</f>
        <v/>
      </c>
      <c r="B2581" s="281"/>
      <c r="C2581" s="282"/>
      <c r="D2581" s="282"/>
      <c r="E2581" s="282" t="str">
        <f ca="1">position</f>
        <v/>
      </c>
      <c r="F2581" s="282"/>
      <c r="G2581" s="282"/>
      <c r="H2581" s="282"/>
      <c r="I2581" s="282"/>
      <c r="J2581" s="335"/>
      <c r="K2581" s="282"/>
      <c r="L2581" s="282"/>
      <c r="M2581" s="282"/>
      <c r="N2581" s="282"/>
      <c r="O2581" s="281"/>
      <c r="P2581" s="360" t="str">
        <f ca="1">rescore_patient</f>
        <v/>
      </c>
      <c r="Q2581" s="330" t="str">
        <f ca="1">quantity</f>
        <v/>
      </c>
      <c r="R2581" s="281"/>
      <c r="S2581" s="282"/>
      <c r="T2581" s="282"/>
      <c r="U2581" s="282"/>
      <c r="V2581" s="305"/>
      <c r="W2581" s="305"/>
      <c r="X2581" s="305"/>
      <c r="Y2581" s="282"/>
      <c r="Z2581" s="282" t="e" vm="1">
        <f ca="1">_xlfn.IFS(AND(ISNUMBER(SEARCH("N?m l*", CUSTOMER[[#This Row],[Service Type]], 1)), CUSTOMER[[#This Row],[Count ST]] = TRUE), CUSTOMER[[#This Row],[Quantity]], AND($Y$10:$Y2581 = TRUE, COUNTIFS($H$10:$H2581, CUSTOMER[[#This Row],[Booking]], $J$10:$J2581, CUSTOMER[[#This Row],[Order Date]], $F$10:$F2581, "&lt;&gt;"&amp;"N?m l*")=1), 1, TRUE,  "")</f>
        <v>#NAME?</v>
      </c>
      <c r="AA2581" s="282" t="b">
        <f t="shared" ca="1" si="41"/>
        <v>0</v>
      </c>
      <c r="AB2581" s="305"/>
    </row>
    <row r="2582" spans="1:28" x14ac:dyDescent="0.25">
      <c r="A2582" s="281" t="str">
        <f ca="1">no.</f>
        <v/>
      </c>
      <c r="B2582" s="281"/>
      <c r="C2582" s="282"/>
      <c r="D2582" s="282"/>
      <c r="E2582" s="282" t="str">
        <f ca="1">position</f>
        <v/>
      </c>
      <c r="F2582" s="282"/>
      <c r="G2582" s="282"/>
      <c r="H2582" s="282"/>
      <c r="I2582" s="282"/>
      <c r="J2582" s="335"/>
      <c r="K2582" s="282"/>
      <c r="L2582" s="282"/>
      <c r="M2582" s="282"/>
      <c r="N2582" s="282"/>
      <c r="O2582" s="281"/>
      <c r="P2582" s="360" t="str">
        <f ca="1">rescore_patient</f>
        <v/>
      </c>
      <c r="Q2582" s="330" t="str">
        <f ca="1">quantity</f>
        <v/>
      </c>
      <c r="R2582" s="281"/>
      <c r="S2582" s="282"/>
      <c r="T2582" s="282"/>
      <c r="U2582" s="282"/>
      <c r="V2582" s="305"/>
      <c r="W2582" s="305"/>
      <c r="X2582" s="305"/>
      <c r="Y2582" s="282"/>
      <c r="Z2582" s="282" t="e" vm="1">
        <f ca="1">_xlfn.IFS(AND(ISNUMBER(SEARCH("N?m l*", CUSTOMER[[#This Row],[Service Type]], 1)), CUSTOMER[[#This Row],[Count ST]] = TRUE), CUSTOMER[[#This Row],[Quantity]], AND($Y$10:$Y2582 = TRUE, COUNTIFS($H$10:$H2582, CUSTOMER[[#This Row],[Booking]], $J$10:$J2582, CUSTOMER[[#This Row],[Order Date]], $F$10:$F2582, "&lt;&gt;"&amp;"N?m l*")=1), 1, TRUE,  "")</f>
        <v>#NAME?</v>
      </c>
      <c r="AA2582" s="282" t="b">
        <f t="shared" ca="1" si="41"/>
        <v>0</v>
      </c>
      <c r="AB2582" s="305"/>
    </row>
    <row r="2583" spans="1:28" x14ac:dyDescent="0.25">
      <c r="A2583" s="281" t="str">
        <f ca="1">no.</f>
        <v/>
      </c>
      <c r="B2583" s="281"/>
      <c r="C2583" s="282"/>
      <c r="D2583" s="282"/>
      <c r="E2583" s="282" t="str">
        <f ca="1">position</f>
        <v/>
      </c>
      <c r="F2583" s="282"/>
      <c r="G2583" s="282"/>
      <c r="H2583" s="282"/>
      <c r="I2583" s="282"/>
      <c r="J2583" s="335"/>
      <c r="K2583" s="282"/>
      <c r="L2583" s="282"/>
      <c r="M2583" s="282"/>
      <c r="N2583" s="282"/>
      <c r="O2583" s="281"/>
      <c r="P2583" s="360" t="str">
        <f ca="1">rescore_patient</f>
        <v/>
      </c>
      <c r="Q2583" s="330" t="str">
        <f ca="1">quantity</f>
        <v/>
      </c>
      <c r="R2583" s="281"/>
      <c r="S2583" s="282"/>
      <c r="T2583" s="282"/>
      <c r="U2583" s="282"/>
      <c r="V2583" s="305"/>
      <c r="W2583" s="305"/>
      <c r="X2583" s="305"/>
      <c r="Y2583" s="282"/>
      <c r="Z2583" s="282" t="e" vm="1">
        <f ca="1">_xlfn.IFS(AND(ISNUMBER(SEARCH("N?m l*", CUSTOMER[[#This Row],[Service Type]], 1)), CUSTOMER[[#This Row],[Count ST]] = TRUE), CUSTOMER[[#This Row],[Quantity]], AND($Y$10:$Y2583 = TRUE, COUNTIFS($H$10:$H2583, CUSTOMER[[#This Row],[Booking]], $J$10:$J2583, CUSTOMER[[#This Row],[Order Date]], $F$10:$F2583, "&lt;&gt;"&amp;"N?m l*")=1), 1, TRUE,  "")</f>
        <v>#NAME?</v>
      </c>
      <c r="AA2583" s="282" t="b">
        <f t="shared" ca="1" si="41"/>
        <v>0</v>
      </c>
      <c r="AB2583" s="305"/>
    </row>
    <row r="2584" spans="1:28" x14ac:dyDescent="0.25">
      <c r="A2584" s="281" t="str">
        <f ca="1">no.</f>
        <v/>
      </c>
      <c r="B2584" s="281"/>
      <c r="C2584" s="282"/>
      <c r="D2584" s="282"/>
      <c r="E2584" s="282" t="str">
        <f ca="1">position</f>
        <v/>
      </c>
      <c r="F2584" s="282"/>
      <c r="G2584" s="282"/>
      <c r="H2584" s="282"/>
      <c r="I2584" s="282"/>
      <c r="J2584" s="335"/>
      <c r="K2584" s="282"/>
      <c r="L2584" s="282"/>
      <c r="M2584" s="282"/>
      <c r="N2584" s="282"/>
      <c r="O2584" s="281"/>
      <c r="P2584" s="360" t="str">
        <f ca="1">rescore_patient</f>
        <v/>
      </c>
      <c r="Q2584" s="330" t="str">
        <f ca="1">quantity</f>
        <v/>
      </c>
      <c r="R2584" s="281"/>
      <c r="S2584" s="282"/>
      <c r="T2584" s="282"/>
      <c r="U2584" s="282"/>
      <c r="V2584" s="305"/>
      <c r="W2584" s="305"/>
      <c r="X2584" s="305"/>
      <c r="Y2584" s="282"/>
      <c r="Z2584" s="282" t="e" vm="1">
        <f ca="1">_xlfn.IFS(AND(ISNUMBER(SEARCH("N?m l*", CUSTOMER[[#This Row],[Service Type]], 1)), CUSTOMER[[#This Row],[Count ST]] = TRUE), CUSTOMER[[#This Row],[Quantity]], AND($Y$10:$Y2584 = TRUE, COUNTIFS($H$10:$H2584, CUSTOMER[[#This Row],[Booking]], $J$10:$J2584, CUSTOMER[[#This Row],[Order Date]], $F$10:$F2584, "&lt;&gt;"&amp;"N?m l*")=1), 1, TRUE,  "")</f>
        <v>#NAME?</v>
      </c>
      <c r="AA2584" s="282" t="b">
        <f t="shared" ca="1" si="41"/>
        <v>0</v>
      </c>
      <c r="AB2584" s="305"/>
    </row>
    <row r="2585" spans="1:28" x14ac:dyDescent="0.25">
      <c r="A2585" s="281" t="str">
        <f ca="1">no.</f>
        <v/>
      </c>
      <c r="B2585" s="281"/>
      <c r="C2585" s="282"/>
      <c r="D2585" s="282"/>
      <c r="E2585" s="282" t="str">
        <f ca="1">position</f>
        <v/>
      </c>
      <c r="F2585" s="282"/>
      <c r="G2585" s="282"/>
      <c r="H2585" s="282"/>
      <c r="I2585" s="282"/>
      <c r="J2585" s="335"/>
      <c r="K2585" s="282"/>
      <c r="L2585" s="282"/>
      <c r="M2585" s="282"/>
      <c r="N2585" s="282"/>
      <c r="O2585" s="281"/>
      <c r="P2585" s="360" t="str">
        <f ca="1">rescore_patient</f>
        <v/>
      </c>
      <c r="Q2585" s="330" t="str">
        <f ca="1">quantity</f>
        <v/>
      </c>
      <c r="R2585" s="281"/>
      <c r="S2585" s="282"/>
      <c r="T2585" s="282"/>
      <c r="U2585" s="282"/>
      <c r="V2585" s="305"/>
      <c r="W2585" s="305"/>
      <c r="X2585" s="305"/>
      <c r="Y2585" s="282"/>
      <c r="Z2585" s="282" t="e" vm="1">
        <f ca="1">_xlfn.IFS(AND(ISNUMBER(SEARCH("N?m l*", CUSTOMER[[#This Row],[Service Type]], 1)), CUSTOMER[[#This Row],[Count ST]] = TRUE), CUSTOMER[[#This Row],[Quantity]], AND($Y$10:$Y2585 = TRUE, COUNTIFS($H$10:$H2585, CUSTOMER[[#This Row],[Booking]], $J$10:$J2585, CUSTOMER[[#This Row],[Order Date]], $F$10:$F2585, "&lt;&gt;"&amp;"N?m l*")=1), 1, TRUE,  "")</f>
        <v>#NAME?</v>
      </c>
      <c r="AA2585" s="282" t="b">
        <f t="shared" ca="1" si="41"/>
        <v>0</v>
      </c>
      <c r="AB2585" s="305"/>
    </row>
    <row r="2586" spans="1:28" x14ac:dyDescent="0.25">
      <c r="A2586" s="281" t="str">
        <f ca="1">no.</f>
        <v/>
      </c>
      <c r="B2586" s="281"/>
      <c r="C2586" s="282"/>
      <c r="D2586" s="282"/>
      <c r="E2586" s="282" t="str">
        <f ca="1">position</f>
        <v/>
      </c>
      <c r="F2586" s="282"/>
      <c r="G2586" s="282"/>
      <c r="H2586" s="282"/>
      <c r="I2586" s="282"/>
      <c r="J2586" s="335"/>
      <c r="K2586" s="282"/>
      <c r="L2586" s="282"/>
      <c r="M2586" s="282"/>
      <c r="N2586" s="282"/>
      <c r="O2586" s="281"/>
      <c r="P2586" s="360" t="str">
        <f ca="1">rescore_patient</f>
        <v/>
      </c>
      <c r="Q2586" s="330" t="str">
        <f ca="1">quantity</f>
        <v/>
      </c>
      <c r="R2586" s="281"/>
      <c r="S2586" s="282"/>
      <c r="T2586" s="282"/>
      <c r="U2586" s="282"/>
      <c r="V2586" s="305"/>
      <c r="W2586" s="305"/>
      <c r="X2586" s="305"/>
      <c r="Y2586" s="282"/>
      <c r="Z2586" s="282" t="e" vm="1">
        <f ca="1">_xlfn.IFS(AND(ISNUMBER(SEARCH("N?m l*", CUSTOMER[[#This Row],[Service Type]], 1)), CUSTOMER[[#This Row],[Count ST]] = TRUE), CUSTOMER[[#This Row],[Quantity]], AND($Y$10:$Y2586 = TRUE, COUNTIFS($H$10:$H2586, CUSTOMER[[#This Row],[Booking]], $J$10:$J2586, CUSTOMER[[#This Row],[Order Date]], $F$10:$F2586, "&lt;&gt;"&amp;"N?m l*")=1), 1, TRUE,  "")</f>
        <v>#NAME?</v>
      </c>
      <c r="AA2586" s="282" t="b">
        <f t="shared" ca="1" si="41"/>
        <v>0</v>
      </c>
      <c r="AB2586" s="305"/>
    </row>
    <row r="2587" spans="1:28" x14ac:dyDescent="0.25">
      <c r="A2587" s="281" t="str">
        <f ca="1">no.</f>
        <v/>
      </c>
      <c r="B2587" s="281"/>
      <c r="C2587" s="282"/>
      <c r="D2587" s="282"/>
      <c r="E2587" s="282" t="str">
        <f ca="1">position</f>
        <v/>
      </c>
      <c r="F2587" s="282"/>
      <c r="G2587" s="282"/>
      <c r="H2587" s="282"/>
      <c r="I2587" s="282"/>
      <c r="J2587" s="335"/>
      <c r="K2587" s="282"/>
      <c r="L2587" s="282"/>
      <c r="M2587" s="282"/>
      <c r="N2587" s="282"/>
      <c r="O2587" s="281"/>
      <c r="P2587" s="360" t="str">
        <f ca="1">rescore_patient</f>
        <v/>
      </c>
      <c r="Q2587" s="330" t="str">
        <f ca="1">quantity</f>
        <v/>
      </c>
      <c r="R2587" s="281"/>
      <c r="S2587" s="282"/>
      <c r="T2587" s="282"/>
      <c r="U2587" s="282"/>
      <c r="V2587" s="305"/>
      <c r="W2587" s="305"/>
      <c r="X2587" s="305"/>
      <c r="Y2587" s="282"/>
      <c r="Z2587" s="282" t="e" vm="1">
        <f ca="1">_xlfn.IFS(AND(ISNUMBER(SEARCH("N?m l*", CUSTOMER[[#This Row],[Service Type]], 1)), CUSTOMER[[#This Row],[Count ST]] = TRUE), CUSTOMER[[#This Row],[Quantity]], AND($Y$10:$Y2587 = TRUE, COUNTIFS($H$10:$H2587, CUSTOMER[[#This Row],[Booking]], $J$10:$J2587, CUSTOMER[[#This Row],[Order Date]], $F$10:$F2587, "&lt;&gt;"&amp;"N?m l*")=1), 1, TRUE,  "")</f>
        <v>#NAME?</v>
      </c>
      <c r="AA2587" s="282" t="b">
        <f t="shared" ca="1" si="41"/>
        <v>0</v>
      </c>
      <c r="AB2587" s="305"/>
    </row>
    <row r="2588" spans="1:28" x14ac:dyDescent="0.25">
      <c r="A2588" s="281" t="str">
        <f ca="1">no.</f>
        <v/>
      </c>
      <c r="B2588" s="281"/>
      <c r="C2588" s="282"/>
      <c r="D2588" s="282"/>
      <c r="E2588" s="282" t="str">
        <f ca="1">position</f>
        <v/>
      </c>
      <c r="F2588" s="282"/>
      <c r="G2588" s="282"/>
      <c r="H2588" s="282"/>
      <c r="I2588" s="282"/>
      <c r="J2588" s="335"/>
      <c r="K2588" s="282"/>
      <c r="L2588" s="282"/>
      <c r="M2588" s="282"/>
      <c r="N2588" s="282"/>
      <c r="O2588" s="281"/>
      <c r="P2588" s="360" t="str">
        <f ca="1">rescore_patient</f>
        <v/>
      </c>
      <c r="Q2588" s="330" t="str">
        <f ca="1">quantity</f>
        <v/>
      </c>
      <c r="R2588" s="281"/>
      <c r="S2588" s="282"/>
      <c r="T2588" s="282"/>
      <c r="U2588" s="282"/>
      <c r="V2588" s="305"/>
      <c r="W2588" s="305"/>
      <c r="X2588" s="305"/>
      <c r="Y2588" s="282"/>
      <c r="Z2588" s="282" t="e" vm="1">
        <f ca="1">_xlfn.IFS(AND(ISNUMBER(SEARCH("N?m l*", CUSTOMER[[#This Row],[Service Type]], 1)), CUSTOMER[[#This Row],[Count ST]] = TRUE), CUSTOMER[[#This Row],[Quantity]], AND($Y$10:$Y2588 = TRUE, COUNTIFS($H$10:$H2588, CUSTOMER[[#This Row],[Booking]], $J$10:$J2588, CUSTOMER[[#This Row],[Order Date]], $F$10:$F2588, "&lt;&gt;"&amp;"N?m l*")=1), 1, TRUE,  "")</f>
        <v>#NAME?</v>
      </c>
      <c r="AA2588" s="282" t="b">
        <f t="shared" ca="1" si="41"/>
        <v>0</v>
      </c>
      <c r="AB2588" s="305"/>
    </row>
    <row r="2589" spans="1:28" x14ac:dyDescent="0.25">
      <c r="A2589" s="281" t="str">
        <f ca="1">no.</f>
        <v/>
      </c>
      <c r="B2589" s="281"/>
      <c r="C2589" s="282"/>
      <c r="D2589" s="282"/>
      <c r="E2589" s="282" t="str">
        <f ca="1">position</f>
        <v/>
      </c>
      <c r="F2589" s="282"/>
      <c r="G2589" s="282"/>
      <c r="H2589" s="282"/>
      <c r="I2589" s="282"/>
      <c r="J2589" s="335"/>
      <c r="K2589" s="282"/>
      <c r="L2589" s="282"/>
      <c r="M2589" s="282"/>
      <c r="N2589" s="282"/>
      <c r="O2589" s="281"/>
      <c r="P2589" s="360" t="str">
        <f ca="1">rescore_patient</f>
        <v/>
      </c>
      <c r="Q2589" s="330" t="str">
        <f ca="1">quantity</f>
        <v/>
      </c>
      <c r="R2589" s="281"/>
      <c r="S2589" s="282"/>
      <c r="T2589" s="282"/>
      <c r="U2589" s="282"/>
      <c r="V2589" s="305"/>
      <c r="W2589" s="305"/>
      <c r="X2589" s="305"/>
      <c r="Y2589" s="282"/>
      <c r="Z2589" s="282" t="e" vm="1">
        <f ca="1">_xlfn.IFS(AND(ISNUMBER(SEARCH("N?m l*", CUSTOMER[[#This Row],[Service Type]], 1)), CUSTOMER[[#This Row],[Count ST]] = TRUE), CUSTOMER[[#This Row],[Quantity]], AND($Y$10:$Y2589 = TRUE, COUNTIFS($H$10:$H2589, CUSTOMER[[#This Row],[Booking]], $J$10:$J2589, CUSTOMER[[#This Row],[Order Date]], $F$10:$F2589, "&lt;&gt;"&amp;"N?m l*")=1), 1, TRUE,  "")</f>
        <v>#NAME?</v>
      </c>
      <c r="AA2589" s="282" t="b">
        <f t="shared" ca="1" si="41"/>
        <v>0</v>
      </c>
      <c r="AB2589" s="305"/>
    </row>
    <row r="2590" spans="1:28" x14ac:dyDescent="0.25">
      <c r="A2590" s="281" t="str">
        <f ca="1">no.</f>
        <v/>
      </c>
      <c r="B2590" s="281"/>
      <c r="C2590" s="282"/>
      <c r="D2590" s="282"/>
      <c r="E2590" s="282" t="str">
        <f ca="1">position</f>
        <v/>
      </c>
      <c r="F2590" s="282"/>
      <c r="G2590" s="282"/>
      <c r="H2590" s="282"/>
      <c r="I2590" s="282"/>
      <c r="J2590" s="335"/>
      <c r="K2590" s="282"/>
      <c r="L2590" s="282"/>
      <c r="M2590" s="282"/>
      <c r="N2590" s="282"/>
      <c r="O2590" s="281"/>
      <c r="P2590" s="360" t="str">
        <f ca="1">rescore_patient</f>
        <v/>
      </c>
      <c r="Q2590" s="330" t="str">
        <f ca="1">quantity</f>
        <v/>
      </c>
      <c r="R2590" s="281"/>
      <c r="S2590" s="282"/>
      <c r="T2590" s="282"/>
      <c r="U2590" s="282"/>
      <c r="V2590" s="305"/>
      <c r="W2590" s="305"/>
      <c r="X2590" s="305"/>
      <c r="Y2590" s="282"/>
      <c r="Z2590" s="282" t="e" vm="1">
        <f ca="1">_xlfn.IFS(AND(ISNUMBER(SEARCH("N?m l*", CUSTOMER[[#This Row],[Service Type]], 1)), CUSTOMER[[#This Row],[Count ST]] = TRUE), CUSTOMER[[#This Row],[Quantity]], AND($Y$10:$Y2590 = TRUE, COUNTIFS($H$10:$H2590, CUSTOMER[[#This Row],[Booking]], $J$10:$J2590, CUSTOMER[[#This Row],[Order Date]], $F$10:$F2590, "&lt;&gt;"&amp;"N?m l*")=1), 1, TRUE,  "")</f>
        <v>#NAME?</v>
      </c>
      <c r="AA2590" s="282" t="b">
        <f t="shared" ca="1" si="41"/>
        <v>0</v>
      </c>
      <c r="AB2590" s="305"/>
    </row>
    <row r="2591" spans="1:28" x14ac:dyDescent="0.25">
      <c r="A2591" s="281" t="str">
        <f ca="1">no.</f>
        <v/>
      </c>
      <c r="B2591" s="281"/>
      <c r="C2591" s="282"/>
      <c r="D2591" s="282"/>
      <c r="E2591" s="282" t="str">
        <f ca="1">position</f>
        <v/>
      </c>
      <c r="F2591" s="282"/>
      <c r="G2591" s="282"/>
      <c r="H2591" s="282"/>
      <c r="I2591" s="282"/>
      <c r="J2591" s="335"/>
      <c r="K2591" s="282"/>
      <c r="L2591" s="282"/>
      <c r="M2591" s="282"/>
      <c r="N2591" s="282"/>
      <c r="O2591" s="281"/>
      <c r="P2591" s="360" t="str">
        <f ca="1">rescore_patient</f>
        <v/>
      </c>
      <c r="Q2591" s="330" t="str">
        <f ca="1">quantity</f>
        <v/>
      </c>
      <c r="R2591" s="281"/>
      <c r="S2591" s="282"/>
      <c r="T2591" s="282"/>
      <c r="U2591" s="282"/>
      <c r="V2591" s="305"/>
      <c r="W2591" s="305"/>
      <c r="X2591" s="305"/>
      <c r="Y2591" s="282"/>
      <c r="Z2591" s="282" t="e" vm="1">
        <f ca="1">_xlfn.IFS(AND(ISNUMBER(SEARCH("N?m l*", CUSTOMER[[#This Row],[Service Type]], 1)), CUSTOMER[[#This Row],[Count ST]] = TRUE), CUSTOMER[[#This Row],[Quantity]], AND($Y$10:$Y2591 = TRUE, COUNTIFS($H$10:$H2591, CUSTOMER[[#This Row],[Booking]], $J$10:$J2591, CUSTOMER[[#This Row],[Order Date]], $F$10:$F2591, "&lt;&gt;"&amp;"N?m l*")=1), 1, TRUE,  "")</f>
        <v>#NAME?</v>
      </c>
      <c r="AA2591" s="282" t="b">
        <f t="shared" ca="1" si="41"/>
        <v>0</v>
      </c>
      <c r="AB2591" s="305"/>
    </row>
    <row r="2592" spans="1:28" x14ac:dyDescent="0.25">
      <c r="A2592" s="281" t="str">
        <f ca="1">no.</f>
        <v/>
      </c>
      <c r="B2592" s="281"/>
      <c r="C2592" s="282"/>
      <c r="D2592" s="282"/>
      <c r="E2592" s="282" t="str">
        <f ca="1">position</f>
        <v/>
      </c>
      <c r="F2592" s="282"/>
      <c r="G2592" s="282"/>
      <c r="H2592" s="282"/>
      <c r="I2592" s="282"/>
      <c r="J2592" s="335"/>
      <c r="K2592" s="282"/>
      <c r="L2592" s="282"/>
      <c r="M2592" s="282"/>
      <c r="N2592" s="282"/>
      <c r="O2592" s="281"/>
      <c r="P2592" s="360" t="str">
        <f ca="1">rescore_patient</f>
        <v/>
      </c>
      <c r="Q2592" s="330" t="str">
        <f ca="1">quantity</f>
        <v/>
      </c>
      <c r="R2592" s="281"/>
      <c r="S2592" s="282"/>
      <c r="T2592" s="282"/>
      <c r="U2592" s="282"/>
      <c r="V2592" s="305"/>
      <c r="W2592" s="305"/>
      <c r="X2592" s="305"/>
      <c r="Y2592" s="282"/>
      <c r="Z2592" s="282" t="e" vm="1">
        <f ca="1">_xlfn.IFS(AND(ISNUMBER(SEARCH("N?m l*", CUSTOMER[[#This Row],[Service Type]], 1)), CUSTOMER[[#This Row],[Count ST]] = TRUE), CUSTOMER[[#This Row],[Quantity]], AND($Y$10:$Y2592 = TRUE, COUNTIFS($H$10:$H2592, CUSTOMER[[#This Row],[Booking]], $J$10:$J2592, CUSTOMER[[#This Row],[Order Date]], $F$10:$F2592, "&lt;&gt;"&amp;"N?m l*")=1), 1, TRUE,  "")</f>
        <v>#NAME?</v>
      </c>
      <c r="AA2592" s="282" t="b">
        <f t="shared" ca="1" si="41"/>
        <v>0</v>
      </c>
      <c r="AB2592" s="305"/>
    </row>
    <row r="2593" spans="1:28" x14ac:dyDescent="0.25">
      <c r="A2593" s="281" t="str">
        <f ca="1">no.</f>
        <v/>
      </c>
      <c r="B2593" s="281"/>
      <c r="C2593" s="282"/>
      <c r="D2593" s="282"/>
      <c r="E2593" s="282" t="str">
        <f ca="1">position</f>
        <v/>
      </c>
      <c r="F2593" s="282"/>
      <c r="G2593" s="282"/>
      <c r="H2593" s="282"/>
      <c r="I2593" s="282"/>
      <c r="J2593" s="335"/>
      <c r="K2593" s="282"/>
      <c r="L2593" s="282"/>
      <c r="M2593" s="282"/>
      <c r="N2593" s="282"/>
      <c r="O2593" s="281"/>
      <c r="P2593" s="360" t="str">
        <f ca="1">rescore_patient</f>
        <v/>
      </c>
      <c r="Q2593" s="330" t="str">
        <f ca="1">quantity</f>
        <v/>
      </c>
      <c r="R2593" s="281"/>
      <c r="S2593" s="282"/>
      <c r="T2593" s="282"/>
      <c r="U2593" s="282"/>
      <c r="V2593" s="305"/>
      <c r="W2593" s="305"/>
      <c r="X2593" s="305"/>
      <c r="Y2593" s="282"/>
      <c r="Z2593" s="282" t="e" vm="1">
        <f ca="1">_xlfn.IFS(AND(ISNUMBER(SEARCH("N?m l*", CUSTOMER[[#This Row],[Service Type]], 1)), CUSTOMER[[#This Row],[Count ST]] = TRUE), CUSTOMER[[#This Row],[Quantity]], AND($Y$10:$Y2593 = TRUE, COUNTIFS($H$10:$H2593, CUSTOMER[[#This Row],[Booking]], $J$10:$J2593, CUSTOMER[[#This Row],[Order Date]], $F$10:$F2593, "&lt;&gt;"&amp;"N?m l*")=1), 1, TRUE,  "")</f>
        <v>#NAME?</v>
      </c>
      <c r="AA2593" s="282" t="b">
        <f t="shared" ca="1" si="41"/>
        <v>0</v>
      </c>
      <c r="AB2593" s="305"/>
    </row>
    <row r="2594" spans="1:28" x14ac:dyDescent="0.25">
      <c r="A2594" s="281" t="str">
        <f ca="1">no.</f>
        <v/>
      </c>
      <c r="B2594" s="281"/>
      <c r="C2594" s="282"/>
      <c r="D2594" s="282"/>
      <c r="E2594" s="282" t="str">
        <f ca="1">position</f>
        <v/>
      </c>
      <c r="F2594" s="282"/>
      <c r="G2594" s="282"/>
      <c r="H2594" s="282"/>
      <c r="I2594" s="282"/>
      <c r="J2594" s="335"/>
      <c r="K2594" s="282"/>
      <c r="L2594" s="282"/>
      <c r="M2594" s="282"/>
      <c r="N2594" s="282"/>
      <c r="O2594" s="281"/>
      <c r="P2594" s="360" t="str">
        <f ca="1">rescore_patient</f>
        <v/>
      </c>
      <c r="Q2594" s="330" t="str">
        <f ca="1">quantity</f>
        <v/>
      </c>
      <c r="R2594" s="281"/>
      <c r="S2594" s="282"/>
      <c r="T2594" s="282"/>
      <c r="U2594" s="282"/>
      <c r="V2594" s="305"/>
      <c r="W2594" s="305"/>
      <c r="X2594" s="305"/>
      <c r="Y2594" s="282"/>
      <c r="Z2594" s="282" t="e" vm="1">
        <f ca="1">_xlfn.IFS(AND(ISNUMBER(SEARCH("N?m l*", CUSTOMER[[#This Row],[Service Type]], 1)), CUSTOMER[[#This Row],[Count ST]] = TRUE), CUSTOMER[[#This Row],[Quantity]], AND($Y$10:$Y2594 = TRUE, COUNTIFS($H$10:$H2594, CUSTOMER[[#This Row],[Booking]], $J$10:$J2594, CUSTOMER[[#This Row],[Order Date]], $F$10:$F2594, "&lt;&gt;"&amp;"N?m l*")=1), 1, TRUE,  "")</f>
        <v>#NAME?</v>
      </c>
      <c r="AA2594" s="282" t="b">
        <f t="shared" ca="1" si="41"/>
        <v>0</v>
      </c>
      <c r="AB2594" s="305"/>
    </row>
    <row r="2595" spans="1:28" x14ac:dyDescent="0.25">
      <c r="A2595" s="281" t="str">
        <f ca="1">no.</f>
        <v/>
      </c>
      <c r="B2595" s="281"/>
      <c r="C2595" s="282"/>
      <c r="D2595" s="282"/>
      <c r="E2595" s="282" t="str">
        <f ca="1">position</f>
        <v/>
      </c>
      <c r="F2595" s="282"/>
      <c r="G2595" s="282"/>
      <c r="H2595" s="282"/>
      <c r="I2595" s="282"/>
      <c r="J2595" s="335"/>
      <c r="K2595" s="282"/>
      <c r="L2595" s="282"/>
      <c r="M2595" s="282"/>
      <c r="N2595" s="282"/>
      <c r="O2595" s="281"/>
      <c r="P2595" s="360" t="str">
        <f ca="1">rescore_patient</f>
        <v/>
      </c>
      <c r="Q2595" s="330" t="str">
        <f ca="1">quantity</f>
        <v/>
      </c>
      <c r="R2595" s="281"/>
      <c r="S2595" s="282"/>
      <c r="T2595" s="282"/>
      <c r="U2595" s="282"/>
      <c r="V2595" s="305"/>
      <c r="W2595" s="305"/>
      <c r="X2595" s="305"/>
      <c r="Y2595" s="282"/>
      <c r="Z2595" s="282" t="e" vm="1">
        <f ca="1">_xlfn.IFS(AND(ISNUMBER(SEARCH("N?m l*", CUSTOMER[[#This Row],[Service Type]], 1)), CUSTOMER[[#This Row],[Count ST]] = TRUE), CUSTOMER[[#This Row],[Quantity]], AND($Y$10:$Y2595 = TRUE, COUNTIFS($H$10:$H2595, CUSTOMER[[#This Row],[Booking]], $J$10:$J2595, CUSTOMER[[#This Row],[Order Date]], $F$10:$F2595, "&lt;&gt;"&amp;"N?m l*")=1), 1, TRUE,  "")</f>
        <v>#NAME?</v>
      </c>
      <c r="AA2595" s="282" t="b">
        <f t="shared" ca="1" si="41"/>
        <v>0</v>
      </c>
      <c r="AB2595" s="305"/>
    </row>
    <row r="2596" spans="1:28" x14ac:dyDescent="0.25">
      <c r="A2596" s="281" t="str">
        <f ca="1">no.</f>
        <v/>
      </c>
      <c r="B2596" s="281"/>
      <c r="C2596" s="282"/>
      <c r="D2596" s="282"/>
      <c r="E2596" s="282" t="str">
        <f ca="1">position</f>
        <v/>
      </c>
      <c r="F2596" s="282"/>
      <c r="G2596" s="282"/>
      <c r="H2596" s="282"/>
      <c r="I2596" s="282"/>
      <c r="J2596" s="335"/>
      <c r="K2596" s="282"/>
      <c r="L2596" s="282"/>
      <c r="M2596" s="282"/>
      <c r="N2596" s="282"/>
      <c r="O2596" s="281"/>
      <c r="P2596" s="360" t="str">
        <f ca="1">rescore_patient</f>
        <v/>
      </c>
      <c r="Q2596" s="330" t="str">
        <f ca="1">quantity</f>
        <v/>
      </c>
      <c r="R2596" s="281"/>
      <c r="S2596" s="282"/>
      <c r="T2596" s="282"/>
      <c r="U2596" s="282"/>
      <c r="V2596" s="305"/>
      <c r="W2596" s="305"/>
      <c r="X2596" s="305"/>
      <c r="Y2596" s="282"/>
      <c r="Z2596" s="282" t="e" vm="1">
        <f ca="1">_xlfn.IFS(AND(ISNUMBER(SEARCH("N?m l*", CUSTOMER[[#This Row],[Service Type]], 1)), CUSTOMER[[#This Row],[Count ST]] = TRUE), CUSTOMER[[#This Row],[Quantity]], AND($Y$10:$Y2596 = TRUE, COUNTIFS($H$10:$H2596, CUSTOMER[[#This Row],[Booking]], $J$10:$J2596, CUSTOMER[[#This Row],[Order Date]], $F$10:$F2596, "&lt;&gt;"&amp;"N?m l*")=1), 1, TRUE,  "")</f>
        <v>#NAME?</v>
      </c>
      <c r="AA2596" s="282" t="b">
        <f t="shared" ca="1" si="41"/>
        <v>0</v>
      </c>
      <c r="AB2596" s="305"/>
    </row>
    <row r="2597" spans="1:28" x14ac:dyDescent="0.25">
      <c r="A2597" s="281" t="str">
        <f ca="1">no.</f>
        <v/>
      </c>
      <c r="B2597" s="281"/>
      <c r="C2597" s="282"/>
      <c r="D2597" s="282"/>
      <c r="E2597" s="282" t="str">
        <f ca="1">position</f>
        <v/>
      </c>
      <c r="F2597" s="282"/>
      <c r="G2597" s="282"/>
      <c r="H2597" s="282"/>
      <c r="I2597" s="282"/>
      <c r="J2597" s="335"/>
      <c r="K2597" s="282"/>
      <c r="L2597" s="282"/>
      <c r="M2597" s="282"/>
      <c r="N2597" s="282"/>
      <c r="O2597" s="281"/>
      <c r="P2597" s="360" t="str">
        <f ca="1">rescore_patient</f>
        <v/>
      </c>
      <c r="Q2597" s="330" t="str">
        <f ca="1">quantity</f>
        <v/>
      </c>
      <c r="R2597" s="281"/>
      <c r="S2597" s="282"/>
      <c r="T2597" s="282"/>
      <c r="U2597" s="282"/>
      <c r="V2597" s="305"/>
      <c r="W2597" s="305"/>
      <c r="X2597" s="305"/>
      <c r="Y2597" s="282"/>
      <c r="Z2597" s="282" t="e" vm="1">
        <f ca="1">_xlfn.IFS(AND(ISNUMBER(SEARCH("N?m l*", CUSTOMER[[#This Row],[Service Type]], 1)), CUSTOMER[[#This Row],[Count ST]] = TRUE), CUSTOMER[[#This Row],[Quantity]], AND($Y$10:$Y2597 = TRUE, COUNTIFS($H$10:$H2597, CUSTOMER[[#This Row],[Booking]], $J$10:$J2597, CUSTOMER[[#This Row],[Order Date]], $F$10:$F2597, "&lt;&gt;"&amp;"N?m l*")=1), 1, TRUE,  "")</f>
        <v>#NAME?</v>
      </c>
      <c r="AA2597" s="282" t="b">
        <f t="shared" ca="1" si="41"/>
        <v>0</v>
      </c>
      <c r="AB2597" s="305"/>
    </row>
    <row r="2598" spans="1:28" x14ac:dyDescent="0.25">
      <c r="A2598" s="281" t="str">
        <f ca="1">no.</f>
        <v/>
      </c>
      <c r="B2598" s="281"/>
      <c r="C2598" s="282"/>
      <c r="D2598" s="282"/>
      <c r="E2598" s="282" t="str">
        <f ca="1">position</f>
        <v/>
      </c>
      <c r="F2598" s="282"/>
      <c r="G2598" s="282"/>
      <c r="H2598" s="282"/>
      <c r="I2598" s="282"/>
      <c r="J2598" s="335"/>
      <c r="K2598" s="282"/>
      <c r="L2598" s="282"/>
      <c r="M2598" s="282"/>
      <c r="N2598" s="282"/>
      <c r="O2598" s="281"/>
      <c r="P2598" s="360" t="str">
        <f ca="1">rescore_patient</f>
        <v/>
      </c>
      <c r="Q2598" s="330" t="str">
        <f ca="1">quantity</f>
        <v/>
      </c>
      <c r="R2598" s="281"/>
      <c r="S2598" s="282"/>
      <c r="T2598" s="282"/>
      <c r="U2598" s="282"/>
      <c r="V2598" s="305"/>
      <c r="W2598" s="305"/>
      <c r="X2598" s="305"/>
      <c r="Y2598" s="282"/>
      <c r="Z2598" s="282" t="e" vm="1">
        <f ca="1">_xlfn.IFS(AND(ISNUMBER(SEARCH("N?m l*", CUSTOMER[[#This Row],[Service Type]], 1)), CUSTOMER[[#This Row],[Count ST]] = TRUE), CUSTOMER[[#This Row],[Quantity]], AND($Y$10:$Y2598 = TRUE, COUNTIFS($H$10:$H2598, CUSTOMER[[#This Row],[Booking]], $J$10:$J2598, CUSTOMER[[#This Row],[Order Date]], $F$10:$F2598, "&lt;&gt;"&amp;"N?m l*")=1), 1, TRUE,  "")</f>
        <v>#NAME?</v>
      </c>
      <c r="AA2598" s="282" t="b">
        <f t="shared" ca="1" si="41"/>
        <v>0</v>
      </c>
      <c r="AB2598" s="305"/>
    </row>
    <row r="2599" spans="1:28" x14ac:dyDescent="0.25">
      <c r="A2599" s="281" t="str">
        <f ca="1">no.</f>
        <v/>
      </c>
      <c r="B2599" s="281"/>
      <c r="C2599" s="282"/>
      <c r="D2599" s="282"/>
      <c r="E2599" s="282" t="str">
        <f ca="1">position</f>
        <v/>
      </c>
      <c r="F2599" s="282"/>
      <c r="G2599" s="282"/>
      <c r="H2599" s="282"/>
      <c r="I2599" s="282"/>
      <c r="J2599" s="335"/>
      <c r="K2599" s="282"/>
      <c r="L2599" s="282"/>
      <c r="M2599" s="282"/>
      <c r="N2599" s="282"/>
      <c r="O2599" s="281"/>
      <c r="P2599" s="360" t="str">
        <f ca="1">rescore_patient</f>
        <v/>
      </c>
      <c r="Q2599" s="330" t="str">
        <f ca="1">quantity</f>
        <v/>
      </c>
      <c r="R2599" s="281"/>
      <c r="S2599" s="282"/>
      <c r="T2599" s="282"/>
      <c r="U2599" s="282"/>
      <c r="V2599" s="305"/>
      <c r="W2599" s="305"/>
      <c r="X2599" s="305"/>
      <c r="Y2599" s="282"/>
      <c r="Z2599" s="282" t="e" vm="1">
        <f ca="1">_xlfn.IFS(AND(ISNUMBER(SEARCH("N?m l*", CUSTOMER[[#This Row],[Service Type]], 1)), CUSTOMER[[#This Row],[Count ST]] = TRUE), CUSTOMER[[#This Row],[Quantity]], AND($Y$10:$Y2599 = TRUE, COUNTIFS($H$10:$H2599, CUSTOMER[[#This Row],[Booking]], $J$10:$J2599, CUSTOMER[[#This Row],[Order Date]], $F$10:$F2599, "&lt;&gt;"&amp;"N?m l*")=1), 1, TRUE,  "")</f>
        <v>#NAME?</v>
      </c>
      <c r="AA2599" s="282" t="b">
        <f t="shared" ca="1" si="41"/>
        <v>0</v>
      </c>
      <c r="AB2599" s="305"/>
    </row>
    <row r="2600" spans="1:28" x14ac:dyDescent="0.25">
      <c r="A2600" s="281" t="str">
        <f ca="1">no.</f>
        <v/>
      </c>
      <c r="B2600" s="281"/>
      <c r="C2600" s="282"/>
      <c r="D2600" s="282"/>
      <c r="E2600" s="282" t="str">
        <f ca="1">position</f>
        <v/>
      </c>
      <c r="F2600" s="282"/>
      <c r="G2600" s="282"/>
      <c r="H2600" s="282"/>
      <c r="I2600" s="282"/>
      <c r="J2600" s="335"/>
      <c r="K2600" s="282"/>
      <c r="L2600" s="282"/>
      <c r="M2600" s="282"/>
      <c r="N2600" s="282"/>
      <c r="O2600" s="281"/>
      <c r="P2600" s="360" t="str">
        <f ca="1">rescore_patient</f>
        <v/>
      </c>
      <c r="Q2600" s="330" t="str">
        <f ca="1">quantity</f>
        <v/>
      </c>
      <c r="R2600" s="281"/>
      <c r="S2600" s="282"/>
      <c r="T2600" s="282"/>
      <c r="U2600" s="282"/>
      <c r="V2600" s="305"/>
      <c r="W2600" s="305"/>
      <c r="X2600" s="305"/>
      <c r="Y2600" s="282"/>
      <c r="Z2600" s="282" t="e" vm="1">
        <f ca="1">_xlfn.IFS(AND(ISNUMBER(SEARCH("N?m l*", CUSTOMER[[#This Row],[Service Type]], 1)), CUSTOMER[[#This Row],[Count ST]] = TRUE), CUSTOMER[[#This Row],[Quantity]], AND($Y$10:$Y2600 = TRUE, COUNTIFS($H$10:$H2600, CUSTOMER[[#This Row],[Booking]], $J$10:$J2600, CUSTOMER[[#This Row],[Order Date]], $F$10:$F2600, "&lt;&gt;"&amp;"N?m l*")=1), 1, TRUE,  "")</f>
        <v>#NAME?</v>
      </c>
      <c r="AA2600" s="282" t="b">
        <f t="shared" ca="1" si="41"/>
        <v>0</v>
      </c>
      <c r="AB2600" s="305"/>
    </row>
    <row r="2601" spans="1:28" x14ac:dyDescent="0.25">
      <c r="A2601" s="281" t="str">
        <f ca="1">no.</f>
        <v/>
      </c>
      <c r="B2601" s="281"/>
      <c r="C2601" s="282"/>
      <c r="D2601" s="282"/>
      <c r="E2601" s="282" t="str">
        <f ca="1">position</f>
        <v/>
      </c>
      <c r="F2601" s="282"/>
      <c r="G2601" s="282"/>
      <c r="H2601" s="282"/>
      <c r="I2601" s="282"/>
      <c r="J2601" s="335"/>
      <c r="K2601" s="282"/>
      <c r="L2601" s="282"/>
      <c r="M2601" s="282"/>
      <c r="N2601" s="282"/>
      <c r="O2601" s="281"/>
      <c r="P2601" s="360" t="str">
        <f ca="1">rescore_patient</f>
        <v/>
      </c>
      <c r="Q2601" s="330" t="str">
        <f ca="1">quantity</f>
        <v/>
      </c>
      <c r="R2601" s="281"/>
      <c r="S2601" s="282"/>
      <c r="T2601" s="282"/>
      <c r="U2601" s="282"/>
      <c r="V2601" s="305"/>
      <c r="W2601" s="305"/>
      <c r="X2601" s="305"/>
      <c r="Y2601" s="282"/>
      <c r="Z2601" s="282" t="e" vm="1">
        <f ca="1">_xlfn.IFS(AND(ISNUMBER(SEARCH("N?m l*", CUSTOMER[[#This Row],[Service Type]], 1)), CUSTOMER[[#This Row],[Count ST]] = TRUE), CUSTOMER[[#This Row],[Quantity]], AND($Y$10:$Y2601 = TRUE, COUNTIFS($H$10:$H2601, CUSTOMER[[#This Row],[Booking]], $J$10:$J2601, CUSTOMER[[#This Row],[Order Date]], $F$10:$F2601, "&lt;&gt;"&amp;"N?m l*")=1), 1, TRUE,  "")</f>
        <v>#NAME?</v>
      </c>
      <c r="AA2601" s="282" t="b">
        <f t="shared" ca="1" si="41"/>
        <v>0</v>
      </c>
      <c r="AB2601" s="305"/>
    </row>
    <row r="2602" spans="1:28" x14ac:dyDescent="0.25">
      <c r="A2602" s="281" t="str">
        <f ca="1">no.</f>
        <v/>
      </c>
      <c r="B2602" s="281"/>
      <c r="C2602" s="282"/>
      <c r="D2602" s="282"/>
      <c r="E2602" s="282" t="str">
        <f ca="1">position</f>
        <v/>
      </c>
      <c r="F2602" s="282"/>
      <c r="G2602" s="282"/>
      <c r="H2602" s="282"/>
      <c r="I2602" s="282"/>
      <c r="J2602" s="335"/>
      <c r="K2602" s="282"/>
      <c r="L2602" s="282"/>
      <c r="M2602" s="282"/>
      <c r="N2602" s="282"/>
      <c r="O2602" s="281"/>
      <c r="P2602" s="360" t="str">
        <f ca="1">rescore_patient</f>
        <v/>
      </c>
      <c r="Q2602" s="330" t="str">
        <f ca="1">quantity</f>
        <v/>
      </c>
      <c r="R2602" s="281"/>
      <c r="S2602" s="282"/>
      <c r="T2602" s="282"/>
      <c r="U2602" s="282"/>
      <c r="V2602" s="305"/>
      <c r="W2602" s="305"/>
      <c r="X2602" s="305"/>
      <c r="Y2602" s="282"/>
      <c r="Z2602" s="282" t="e" vm="1">
        <f ca="1">_xlfn.IFS(AND(ISNUMBER(SEARCH("N?m l*", CUSTOMER[[#This Row],[Service Type]], 1)), CUSTOMER[[#This Row],[Count ST]] = TRUE), CUSTOMER[[#This Row],[Quantity]], AND($Y$10:$Y2602 = TRUE, COUNTIFS($H$10:$H2602, CUSTOMER[[#This Row],[Booking]], $J$10:$J2602, CUSTOMER[[#This Row],[Order Date]], $F$10:$F2602, "&lt;&gt;"&amp;"N?m l*")=1), 1, TRUE,  "")</f>
        <v>#NAME?</v>
      </c>
      <c r="AA2602" s="282" t="b">
        <f t="shared" ca="1" si="41"/>
        <v>0</v>
      </c>
      <c r="AB2602" s="305"/>
    </row>
    <row r="2603" spans="1:28" x14ac:dyDescent="0.25">
      <c r="A2603" s="281" t="str">
        <f ca="1">no.</f>
        <v/>
      </c>
      <c r="B2603" s="281"/>
      <c r="C2603" s="282"/>
      <c r="D2603" s="282"/>
      <c r="E2603" s="282" t="str">
        <f ca="1">position</f>
        <v/>
      </c>
      <c r="F2603" s="282"/>
      <c r="G2603" s="282"/>
      <c r="H2603" s="282"/>
      <c r="I2603" s="282"/>
      <c r="J2603" s="335"/>
      <c r="K2603" s="282"/>
      <c r="L2603" s="282"/>
      <c r="M2603" s="282"/>
      <c r="N2603" s="282"/>
      <c r="O2603" s="281"/>
      <c r="P2603" s="360" t="str">
        <f ca="1">rescore_patient</f>
        <v/>
      </c>
      <c r="Q2603" s="330" t="str">
        <f ca="1">quantity</f>
        <v/>
      </c>
      <c r="R2603" s="281"/>
      <c r="S2603" s="282"/>
      <c r="T2603" s="282"/>
      <c r="U2603" s="282"/>
      <c r="V2603" s="305"/>
      <c r="W2603" s="305"/>
      <c r="X2603" s="305"/>
      <c r="Y2603" s="282"/>
      <c r="Z2603" s="282" t="e" vm="1">
        <f ca="1">_xlfn.IFS(AND(ISNUMBER(SEARCH("N?m l*", CUSTOMER[[#This Row],[Service Type]], 1)), CUSTOMER[[#This Row],[Count ST]] = TRUE), CUSTOMER[[#This Row],[Quantity]], AND($Y$10:$Y2603 = TRUE, COUNTIFS($H$10:$H2603, CUSTOMER[[#This Row],[Booking]], $J$10:$J2603, CUSTOMER[[#This Row],[Order Date]], $F$10:$F2603, "&lt;&gt;"&amp;"N?m l*")=1), 1, TRUE,  "")</f>
        <v>#NAME?</v>
      </c>
      <c r="AA2603" s="282" t="b">
        <f t="shared" ca="1" si="41"/>
        <v>0</v>
      </c>
      <c r="AB2603" s="305"/>
    </row>
    <row r="2604" spans="1:28" x14ac:dyDescent="0.25">
      <c r="A2604" s="281" t="str">
        <f ca="1">no.</f>
        <v/>
      </c>
      <c r="B2604" s="281"/>
      <c r="C2604" s="282"/>
      <c r="D2604" s="282"/>
      <c r="E2604" s="282" t="str">
        <f ca="1">position</f>
        <v/>
      </c>
      <c r="F2604" s="282"/>
      <c r="G2604" s="282"/>
      <c r="H2604" s="282"/>
      <c r="I2604" s="282"/>
      <c r="J2604" s="335"/>
      <c r="K2604" s="282"/>
      <c r="L2604" s="282"/>
      <c r="M2604" s="282"/>
      <c r="N2604" s="282"/>
      <c r="O2604" s="281"/>
      <c r="P2604" s="360" t="str">
        <f ca="1">rescore_patient</f>
        <v/>
      </c>
      <c r="Q2604" s="330" t="str">
        <f ca="1">quantity</f>
        <v/>
      </c>
      <c r="R2604" s="281"/>
      <c r="S2604" s="282"/>
      <c r="T2604" s="282"/>
      <c r="U2604" s="282"/>
      <c r="V2604" s="305"/>
      <c r="W2604" s="305"/>
      <c r="X2604" s="305"/>
      <c r="Y2604" s="282"/>
      <c r="Z2604" s="282" t="e" vm="1">
        <f ca="1">_xlfn.IFS(AND(ISNUMBER(SEARCH("N?m l*", CUSTOMER[[#This Row],[Service Type]], 1)), CUSTOMER[[#This Row],[Count ST]] = TRUE), CUSTOMER[[#This Row],[Quantity]], AND($Y$10:$Y2604 = TRUE, COUNTIFS($H$10:$H2604, CUSTOMER[[#This Row],[Booking]], $J$10:$J2604, CUSTOMER[[#This Row],[Order Date]], $F$10:$F2604, "&lt;&gt;"&amp;"N?m l*")=1), 1, TRUE,  "")</f>
        <v>#NAME?</v>
      </c>
      <c r="AA2604" s="282" t="b">
        <f t="shared" ca="1" si="41"/>
        <v>0</v>
      </c>
      <c r="AB2604" s="305"/>
    </row>
    <row r="2605" spans="1:28" x14ac:dyDescent="0.25">
      <c r="A2605" s="281" t="str">
        <f ca="1">no.</f>
        <v/>
      </c>
      <c r="B2605" s="281"/>
      <c r="C2605" s="282"/>
      <c r="D2605" s="282"/>
      <c r="E2605" s="282" t="str">
        <f ca="1">position</f>
        <v/>
      </c>
      <c r="F2605" s="282"/>
      <c r="G2605" s="282"/>
      <c r="H2605" s="282"/>
      <c r="I2605" s="282"/>
      <c r="J2605" s="335"/>
      <c r="K2605" s="282"/>
      <c r="L2605" s="282"/>
      <c r="M2605" s="282"/>
      <c r="N2605" s="282"/>
      <c r="O2605" s="281"/>
      <c r="P2605" s="360" t="str">
        <f ca="1">rescore_patient</f>
        <v/>
      </c>
      <c r="Q2605" s="330" t="str">
        <f ca="1">quantity</f>
        <v/>
      </c>
      <c r="R2605" s="281"/>
      <c r="S2605" s="282"/>
      <c r="T2605" s="282"/>
      <c r="U2605" s="282"/>
      <c r="V2605" s="305"/>
      <c r="W2605" s="305"/>
      <c r="X2605" s="305"/>
      <c r="Y2605" s="282"/>
      <c r="Z2605" s="282" t="e" vm="1">
        <f ca="1">_xlfn.IFS(AND(ISNUMBER(SEARCH("N?m l*", CUSTOMER[[#This Row],[Service Type]], 1)), CUSTOMER[[#This Row],[Count ST]] = TRUE), CUSTOMER[[#This Row],[Quantity]], AND($Y$10:$Y2605 = TRUE, COUNTIFS($H$10:$H2605, CUSTOMER[[#This Row],[Booking]], $J$10:$J2605, CUSTOMER[[#This Row],[Order Date]], $F$10:$F2605, "&lt;&gt;"&amp;"N?m l*")=1), 1, TRUE,  "")</f>
        <v>#NAME?</v>
      </c>
      <c r="AA2605" s="282" t="b">
        <f t="shared" ca="1" si="41"/>
        <v>0</v>
      </c>
      <c r="AB2605" s="305"/>
    </row>
    <row r="2606" spans="1:28" x14ac:dyDescent="0.25">
      <c r="A2606" s="281" t="str">
        <f ca="1">no.</f>
        <v/>
      </c>
      <c r="B2606" s="281"/>
      <c r="C2606" s="282"/>
      <c r="D2606" s="282"/>
      <c r="E2606" s="282" t="str">
        <f ca="1">position</f>
        <v/>
      </c>
      <c r="F2606" s="282"/>
      <c r="G2606" s="282"/>
      <c r="H2606" s="282"/>
      <c r="I2606" s="282"/>
      <c r="J2606" s="335"/>
      <c r="K2606" s="282"/>
      <c r="L2606" s="282"/>
      <c r="M2606" s="282"/>
      <c r="N2606" s="282"/>
      <c r="O2606" s="281"/>
      <c r="P2606" s="360" t="str">
        <f ca="1">rescore_patient</f>
        <v/>
      </c>
      <c r="Q2606" s="330" t="str">
        <f ca="1">quantity</f>
        <v/>
      </c>
      <c r="R2606" s="281"/>
      <c r="S2606" s="282"/>
      <c r="T2606" s="282"/>
      <c r="U2606" s="282"/>
      <c r="V2606" s="305"/>
      <c r="W2606" s="305"/>
      <c r="X2606" s="305"/>
      <c r="Y2606" s="282"/>
      <c r="Z2606" s="282" t="e" vm="1">
        <f ca="1">_xlfn.IFS(AND(ISNUMBER(SEARCH("N?m l*", CUSTOMER[[#This Row],[Service Type]], 1)), CUSTOMER[[#This Row],[Count ST]] = TRUE), CUSTOMER[[#This Row],[Quantity]], AND($Y$10:$Y2606 = TRUE, COUNTIFS($H$10:$H2606, CUSTOMER[[#This Row],[Booking]], $J$10:$J2606, CUSTOMER[[#This Row],[Order Date]], $F$10:$F2606, "&lt;&gt;"&amp;"N?m l*")=1), 1, TRUE,  "")</f>
        <v>#NAME?</v>
      </c>
      <c r="AA2606" s="282" t="b">
        <f t="shared" ca="1" si="41"/>
        <v>0</v>
      </c>
      <c r="AB2606" s="305"/>
    </row>
    <row r="2607" spans="1:28" x14ac:dyDescent="0.25">
      <c r="A2607" s="281" t="str">
        <f ca="1">no.</f>
        <v/>
      </c>
      <c r="B2607" s="281"/>
      <c r="C2607" s="282"/>
      <c r="D2607" s="282"/>
      <c r="E2607" s="282" t="str">
        <f ca="1">position</f>
        <v/>
      </c>
      <c r="F2607" s="282"/>
      <c r="G2607" s="282"/>
      <c r="H2607" s="282"/>
      <c r="I2607" s="282"/>
      <c r="J2607" s="335"/>
      <c r="K2607" s="282"/>
      <c r="L2607" s="282"/>
      <c r="M2607" s="282"/>
      <c r="N2607" s="282"/>
      <c r="O2607" s="281"/>
      <c r="P2607" s="360" t="str">
        <f ca="1">rescore_patient</f>
        <v/>
      </c>
      <c r="Q2607" s="330" t="str">
        <f ca="1">quantity</f>
        <v/>
      </c>
      <c r="R2607" s="281"/>
      <c r="S2607" s="282"/>
      <c r="T2607" s="282"/>
      <c r="U2607" s="282"/>
      <c r="V2607" s="305"/>
      <c r="W2607" s="305"/>
      <c r="X2607" s="305"/>
      <c r="Y2607" s="282"/>
      <c r="Z2607" s="282" t="e" vm="1">
        <f ca="1">_xlfn.IFS(AND(ISNUMBER(SEARCH("N?m l*", CUSTOMER[[#This Row],[Service Type]], 1)), CUSTOMER[[#This Row],[Count ST]] = TRUE), CUSTOMER[[#This Row],[Quantity]], AND($Y$10:$Y2607 = TRUE, COUNTIFS($H$10:$H2607, CUSTOMER[[#This Row],[Booking]], $J$10:$J2607, CUSTOMER[[#This Row],[Order Date]], $F$10:$F2607, "&lt;&gt;"&amp;"N?m l*")=1), 1, TRUE,  "")</f>
        <v>#NAME?</v>
      </c>
      <c r="AA2607" s="282" t="b">
        <f t="shared" ca="1" si="41"/>
        <v>0</v>
      </c>
      <c r="AB2607" s="305"/>
    </row>
    <row r="2608" spans="1:28" x14ac:dyDescent="0.25">
      <c r="A2608" s="281" t="str">
        <f ca="1">no.</f>
        <v/>
      </c>
      <c r="B2608" s="281"/>
      <c r="C2608" s="282"/>
      <c r="D2608" s="282"/>
      <c r="E2608" s="282" t="str">
        <f ca="1">position</f>
        <v/>
      </c>
      <c r="F2608" s="282"/>
      <c r="G2608" s="282"/>
      <c r="H2608" s="282"/>
      <c r="I2608" s="282"/>
      <c r="J2608" s="335"/>
      <c r="K2608" s="282"/>
      <c r="L2608" s="282"/>
      <c r="M2608" s="282"/>
      <c r="N2608" s="282"/>
      <c r="O2608" s="281"/>
      <c r="P2608" s="360" t="str">
        <f ca="1">rescore_patient</f>
        <v/>
      </c>
      <c r="Q2608" s="330" t="str">
        <f ca="1">quantity</f>
        <v/>
      </c>
      <c r="R2608" s="281"/>
      <c r="S2608" s="282"/>
      <c r="T2608" s="282"/>
      <c r="U2608" s="282"/>
      <c r="V2608" s="305"/>
      <c r="W2608" s="305"/>
      <c r="X2608" s="305"/>
      <c r="Y2608" s="282"/>
      <c r="Z2608" s="282" t="e" vm="1">
        <f ca="1">_xlfn.IFS(AND(ISNUMBER(SEARCH("N?m l*", CUSTOMER[[#This Row],[Service Type]], 1)), CUSTOMER[[#This Row],[Count ST]] = TRUE), CUSTOMER[[#This Row],[Quantity]], AND($Y$10:$Y2608 = TRUE, COUNTIFS($H$10:$H2608, CUSTOMER[[#This Row],[Booking]], $J$10:$J2608, CUSTOMER[[#This Row],[Order Date]], $F$10:$F2608, "&lt;&gt;"&amp;"N?m l*")=1), 1, TRUE,  "")</f>
        <v>#NAME?</v>
      </c>
      <c r="AA2608" s="282" t="b">
        <f t="shared" ca="1" si="41"/>
        <v>0</v>
      </c>
      <c r="AB2608" s="305"/>
    </row>
    <row r="2609" spans="1:28" x14ac:dyDescent="0.25">
      <c r="A2609" s="281" t="str">
        <f ca="1">no.</f>
        <v/>
      </c>
      <c r="B2609" s="281"/>
      <c r="C2609" s="282"/>
      <c r="D2609" s="282"/>
      <c r="E2609" s="282" t="str">
        <f ca="1">position</f>
        <v/>
      </c>
      <c r="F2609" s="282"/>
      <c r="G2609" s="282"/>
      <c r="H2609" s="282"/>
      <c r="I2609" s="282"/>
      <c r="J2609" s="335"/>
      <c r="K2609" s="282"/>
      <c r="L2609" s="282"/>
      <c r="M2609" s="282"/>
      <c r="N2609" s="282"/>
      <c r="O2609" s="281"/>
      <c r="P2609" s="360" t="str">
        <f ca="1">rescore_patient</f>
        <v/>
      </c>
      <c r="Q2609" s="330" t="str">
        <f ca="1">quantity</f>
        <v/>
      </c>
      <c r="R2609" s="281"/>
      <c r="S2609" s="282"/>
      <c r="T2609" s="282"/>
      <c r="U2609" s="282"/>
      <c r="V2609" s="305"/>
      <c r="W2609" s="305"/>
      <c r="X2609" s="305"/>
      <c r="Y2609" s="282"/>
      <c r="Z2609" s="282" t="e" vm="1">
        <f ca="1">_xlfn.IFS(AND(ISNUMBER(SEARCH("N?m l*", CUSTOMER[[#This Row],[Service Type]], 1)), CUSTOMER[[#This Row],[Count ST]] = TRUE), CUSTOMER[[#This Row],[Quantity]], AND($Y$10:$Y2609 = TRUE, COUNTIFS($H$10:$H2609, CUSTOMER[[#This Row],[Booking]], $J$10:$J2609, CUSTOMER[[#This Row],[Order Date]], $F$10:$F2609, "&lt;&gt;"&amp;"N?m l*")=1), 1, TRUE,  "")</f>
        <v>#NAME?</v>
      </c>
      <c r="AA2609" s="282" t="b">
        <f t="shared" ca="1" si="41"/>
        <v>0</v>
      </c>
      <c r="AB2609" s="305"/>
    </row>
    <row r="2610" spans="1:28" x14ac:dyDescent="0.25">
      <c r="A2610" s="281" t="str">
        <f ca="1">no.</f>
        <v/>
      </c>
      <c r="B2610" s="281"/>
      <c r="C2610" s="282"/>
      <c r="D2610" s="282"/>
      <c r="E2610" s="282" t="str">
        <f ca="1">position</f>
        <v/>
      </c>
      <c r="F2610" s="282"/>
      <c r="G2610" s="282"/>
      <c r="H2610" s="282"/>
      <c r="I2610" s="282"/>
      <c r="J2610" s="335"/>
      <c r="K2610" s="282"/>
      <c r="L2610" s="282"/>
      <c r="M2610" s="282"/>
      <c r="N2610" s="282"/>
      <c r="O2610" s="281"/>
      <c r="P2610" s="360" t="str">
        <f ca="1">rescore_patient</f>
        <v/>
      </c>
      <c r="Q2610" s="330" t="str">
        <f ca="1">quantity</f>
        <v/>
      </c>
      <c r="R2610" s="281"/>
      <c r="S2610" s="282"/>
      <c r="T2610" s="282"/>
      <c r="U2610" s="282"/>
      <c r="V2610" s="305"/>
      <c r="W2610" s="305"/>
      <c r="X2610" s="305"/>
      <c r="Y2610" s="282"/>
      <c r="Z2610" s="282" t="e" vm="1">
        <f ca="1">_xlfn.IFS(AND(ISNUMBER(SEARCH("N?m l*", CUSTOMER[[#This Row],[Service Type]], 1)), CUSTOMER[[#This Row],[Count ST]] = TRUE), CUSTOMER[[#This Row],[Quantity]], AND($Y$10:$Y2610 = TRUE, COUNTIFS($H$10:$H2610, CUSTOMER[[#This Row],[Booking]], $J$10:$J2610, CUSTOMER[[#This Row],[Order Date]], $F$10:$F2610, "&lt;&gt;"&amp;"N?m l*")=1), 1, TRUE,  "")</f>
        <v>#NAME?</v>
      </c>
      <c r="AA2610" s="282" t="b">
        <f t="shared" ca="1" si="41"/>
        <v>0</v>
      </c>
      <c r="AB2610" s="305"/>
    </row>
    <row r="2611" spans="1:28" x14ac:dyDescent="0.25">
      <c r="A2611" s="281" t="str">
        <f ca="1">no.</f>
        <v/>
      </c>
      <c r="B2611" s="281"/>
      <c r="C2611" s="282"/>
      <c r="D2611" s="282"/>
      <c r="E2611" s="282" t="str">
        <f ca="1">position</f>
        <v/>
      </c>
      <c r="F2611" s="282"/>
      <c r="G2611" s="282"/>
      <c r="H2611" s="282"/>
      <c r="I2611" s="282"/>
      <c r="J2611" s="335"/>
      <c r="K2611" s="282"/>
      <c r="L2611" s="282"/>
      <c r="M2611" s="282"/>
      <c r="N2611" s="282"/>
      <c r="O2611" s="281"/>
      <c r="P2611" s="360" t="str">
        <f ca="1">rescore_patient</f>
        <v/>
      </c>
      <c r="Q2611" s="330" t="str">
        <f ca="1">quantity</f>
        <v/>
      </c>
      <c r="R2611" s="281"/>
      <c r="S2611" s="282"/>
      <c r="T2611" s="282"/>
      <c r="U2611" s="282"/>
      <c r="V2611" s="305"/>
      <c r="W2611" s="305"/>
      <c r="X2611" s="305"/>
      <c r="Y2611" s="282"/>
      <c r="Z2611" s="282" t="e" vm="1">
        <f ca="1">_xlfn.IFS(AND(ISNUMBER(SEARCH("N?m l*", CUSTOMER[[#This Row],[Service Type]], 1)), CUSTOMER[[#This Row],[Count ST]] = TRUE), CUSTOMER[[#This Row],[Quantity]], AND($Y$10:$Y2611 = TRUE, COUNTIFS($H$10:$H2611, CUSTOMER[[#This Row],[Booking]], $J$10:$J2611, CUSTOMER[[#This Row],[Order Date]], $F$10:$F2611, "&lt;&gt;"&amp;"N?m l*")=1), 1, TRUE,  "")</f>
        <v>#NAME?</v>
      </c>
      <c r="AA2611" s="282" t="b">
        <f t="shared" ca="1" si="41"/>
        <v>0</v>
      </c>
      <c r="AB2611" s="305"/>
    </row>
    <row r="2612" spans="1:28" x14ac:dyDescent="0.25">
      <c r="A2612" s="281" t="str">
        <f ca="1">no.</f>
        <v/>
      </c>
      <c r="B2612" s="281"/>
      <c r="C2612" s="282"/>
      <c r="D2612" s="282"/>
      <c r="E2612" s="282" t="str">
        <f ca="1">position</f>
        <v/>
      </c>
      <c r="F2612" s="282"/>
      <c r="G2612" s="282"/>
      <c r="H2612" s="282"/>
      <c r="I2612" s="282"/>
      <c r="J2612" s="335"/>
      <c r="K2612" s="282"/>
      <c r="L2612" s="282"/>
      <c r="M2612" s="282"/>
      <c r="N2612" s="282"/>
      <c r="O2612" s="281"/>
      <c r="P2612" s="360" t="str">
        <f ca="1">rescore_patient</f>
        <v/>
      </c>
      <c r="Q2612" s="330" t="str">
        <f ca="1">quantity</f>
        <v/>
      </c>
      <c r="R2612" s="281"/>
      <c r="S2612" s="282"/>
      <c r="T2612" s="282"/>
      <c r="U2612" s="282"/>
      <c r="V2612" s="305"/>
      <c r="W2612" s="305"/>
      <c r="X2612" s="305"/>
      <c r="Y2612" s="282"/>
      <c r="Z2612" s="282" t="e" vm="1">
        <f ca="1">_xlfn.IFS(AND(ISNUMBER(SEARCH("N?m l*", CUSTOMER[[#This Row],[Service Type]], 1)), CUSTOMER[[#This Row],[Count ST]] = TRUE), CUSTOMER[[#This Row],[Quantity]], AND($Y$10:$Y2612 = TRUE, COUNTIFS($H$10:$H2612, CUSTOMER[[#This Row],[Booking]], $J$10:$J2612, CUSTOMER[[#This Row],[Order Date]], $F$10:$F2612, "&lt;&gt;"&amp;"N?m l*")=1), 1, TRUE,  "")</f>
        <v>#NAME?</v>
      </c>
      <c r="AA2612" s="282" t="b">
        <f t="shared" ca="1" si="41"/>
        <v>0</v>
      </c>
      <c r="AB2612" s="305"/>
    </row>
    <row r="2613" spans="1:28" x14ac:dyDescent="0.25">
      <c r="A2613" s="281" t="str">
        <f ca="1">no.</f>
        <v/>
      </c>
      <c r="B2613" s="281"/>
      <c r="C2613" s="282"/>
      <c r="D2613" s="282"/>
      <c r="E2613" s="282" t="str">
        <f ca="1">position</f>
        <v/>
      </c>
      <c r="F2613" s="282"/>
      <c r="G2613" s="282"/>
      <c r="H2613" s="282"/>
      <c r="I2613" s="282"/>
      <c r="J2613" s="335"/>
      <c r="K2613" s="282"/>
      <c r="L2613" s="282"/>
      <c r="M2613" s="282"/>
      <c r="N2613" s="282"/>
      <c r="O2613" s="281"/>
      <c r="P2613" s="360" t="str">
        <f ca="1">rescore_patient</f>
        <v/>
      </c>
      <c r="Q2613" s="330" t="str">
        <f ca="1">quantity</f>
        <v/>
      </c>
      <c r="R2613" s="281"/>
      <c r="S2613" s="282"/>
      <c r="T2613" s="282"/>
      <c r="U2613" s="282"/>
      <c r="V2613" s="305"/>
      <c r="W2613" s="305"/>
      <c r="X2613" s="305"/>
      <c r="Y2613" s="282"/>
      <c r="Z2613" s="282" t="e" vm="1">
        <f ca="1">_xlfn.IFS(AND(ISNUMBER(SEARCH("N?m l*", CUSTOMER[[#This Row],[Service Type]], 1)), CUSTOMER[[#This Row],[Count ST]] = TRUE), CUSTOMER[[#This Row],[Quantity]], AND($Y$10:$Y2613 = TRUE, COUNTIFS($H$10:$H2613, CUSTOMER[[#This Row],[Booking]], $J$10:$J2613, CUSTOMER[[#This Row],[Order Date]], $F$10:$F2613, "&lt;&gt;"&amp;"N?m l*")=1), 1, TRUE,  "")</f>
        <v>#NAME?</v>
      </c>
      <c r="AA2613" s="282" t="b">
        <f t="shared" ca="1" si="41"/>
        <v>0</v>
      </c>
      <c r="AB2613" s="305"/>
    </row>
    <row r="2614" spans="1:28" x14ac:dyDescent="0.25">
      <c r="A2614" s="281" t="str">
        <f ca="1">no.</f>
        <v/>
      </c>
      <c r="B2614" s="281"/>
      <c r="C2614" s="282"/>
      <c r="D2614" s="282"/>
      <c r="E2614" s="282" t="str">
        <f ca="1">position</f>
        <v/>
      </c>
      <c r="F2614" s="282"/>
      <c r="G2614" s="282"/>
      <c r="H2614" s="282"/>
      <c r="I2614" s="282"/>
      <c r="J2614" s="335"/>
      <c r="K2614" s="282"/>
      <c r="L2614" s="282"/>
      <c r="M2614" s="282"/>
      <c r="N2614" s="282"/>
      <c r="O2614" s="281"/>
      <c r="P2614" s="360" t="str">
        <f ca="1">rescore_patient</f>
        <v/>
      </c>
      <c r="Q2614" s="330" t="str">
        <f ca="1">quantity</f>
        <v/>
      </c>
      <c r="R2614" s="281"/>
      <c r="S2614" s="282"/>
      <c r="T2614" s="282"/>
      <c r="U2614" s="282"/>
      <c r="V2614" s="305"/>
      <c r="W2614" s="305"/>
      <c r="X2614" s="305"/>
      <c r="Y2614" s="282"/>
      <c r="Z2614" s="282" t="e" vm="1">
        <f ca="1">_xlfn.IFS(AND(ISNUMBER(SEARCH("N?m l*", CUSTOMER[[#This Row],[Service Type]], 1)), CUSTOMER[[#This Row],[Count ST]] = TRUE), CUSTOMER[[#This Row],[Quantity]], AND($Y$10:$Y2614 = TRUE, COUNTIFS($H$10:$H2614, CUSTOMER[[#This Row],[Booking]], $J$10:$J2614, CUSTOMER[[#This Row],[Order Date]], $F$10:$F2614, "&lt;&gt;"&amp;"N?m l*")=1), 1, TRUE,  "")</f>
        <v>#NAME?</v>
      </c>
      <c r="AA2614" s="282" t="b">
        <f t="shared" ca="1" si="41"/>
        <v>0</v>
      </c>
      <c r="AB2614" s="305"/>
    </row>
    <row r="2615" spans="1:28" x14ac:dyDescent="0.25">
      <c r="A2615" s="281" t="str">
        <f ca="1">no.</f>
        <v/>
      </c>
      <c r="B2615" s="281"/>
      <c r="C2615" s="282"/>
      <c r="D2615" s="282"/>
      <c r="E2615" s="282" t="str">
        <f ca="1">position</f>
        <v/>
      </c>
      <c r="F2615" s="282"/>
      <c r="G2615" s="282"/>
      <c r="H2615" s="282"/>
      <c r="I2615" s="282"/>
      <c r="J2615" s="335"/>
      <c r="K2615" s="282"/>
      <c r="L2615" s="282"/>
      <c r="M2615" s="282"/>
      <c r="N2615" s="282"/>
      <c r="O2615" s="281"/>
      <c r="P2615" s="360" t="str">
        <f ca="1">rescore_patient</f>
        <v/>
      </c>
      <c r="Q2615" s="330" t="str">
        <f ca="1">quantity</f>
        <v/>
      </c>
      <c r="R2615" s="281"/>
      <c r="S2615" s="282"/>
      <c r="T2615" s="282"/>
      <c r="U2615" s="282"/>
      <c r="V2615" s="305"/>
      <c r="W2615" s="305"/>
      <c r="X2615" s="305"/>
      <c r="Y2615" s="282"/>
      <c r="Z2615" s="282" t="e" vm="1">
        <f ca="1">_xlfn.IFS(AND(ISNUMBER(SEARCH("N?m l*", CUSTOMER[[#This Row],[Service Type]], 1)), CUSTOMER[[#This Row],[Count ST]] = TRUE), CUSTOMER[[#This Row],[Quantity]], AND($Y$10:$Y2615 = TRUE, COUNTIFS($H$10:$H2615, CUSTOMER[[#This Row],[Booking]], $J$10:$J2615, CUSTOMER[[#This Row],[Order Date]], $F$10:$F2615, "&lt;&gt;"&amp;"N?m l*")=1), 1, TRUE,  "")</f>
        <v>#NAME?</v>
      </c>
      <c r="AA2615" s="282" t="b">
        <f t="shared" ca="1" si="41"/>
        <v>0</v>
      </c>
      <c r="AB2615" s="305"/>
    </row>
    <row r="2616" spans="1:28" x14ac:dyDescent="0.25">
      <c r="A2616" s="281" t="str">
        <f ca="1">no.</f>
        <v/>
      </c>
      <c r="B2616" s="281"/>
      <c r="C2616" s="282"/>
      <c r="D2616" s="282"/>
      <c r="E2616" s="282" t="str">
        <f ca="1">position</f>
        <v/>
      </c>
      <c r="F2616" s="282"/>
      <c r="G2616" s="282"/>
      <c r="H2616" s="282"/>
      <c r="I2616" s="282"/>
      <c r="J2616" s="335"/>
      <c r="K2616" s="282"/>
      <c r="L2616" s="282"/>
      <c r="M2616" s="282"/>
      <c r="N2616" s="282"/>
      <c r="O2616" s="281"/>
      <c r="P2616" s="360" t="str">
        <f ca="1">rescore_patient</f>
        <v/>
      </c>
      <c r="Q2616" s="330" t="str">
        <f ca="1">quantity</f>
        <v/>
      </c>
      <c r="R2616" s="281"/>
      <c r="S2616" s="282"/>
      <c r="T2616" s="282"/>
      <c r="U2616" s="282"/>
      <c r="V2616" s="305"/>
      <c r="W2616" s="305"/>
      <c r="X2616" s="305"/>
      <c r="Y2616" s="282"/>
      <c r="Z2616" s="282" t="e" vm="1">
        <f ca="1">_xlfn.IFS(AND(ISNUMBER(SEARCH("N?m l*", CUSTOMER[[#This Row],[Service Type]], 1)), CUSTOMER[[#This Row],[Count ST]] = TRUE), CUSTOMER[[#This Row],[Quantity]], AND($Y$10:$Y2616 = TRUE, COUNTIFS($H$10:$H2616, CUSTOMER[[#This Row],[Booking]], $J$10:$J2616, CUSTOMER[[#This Row],[Order Date]], $F$10:$F2616, "&lt;&gt;"&amp;"N?m l*")=1), 1, TRUE,  "")</f>
        <v>#NAME?</v>
      </c>
      <c r="AA2616" s="282" t="b">
        <f t="shared" ca="1" si="41"/>
        <v>0</v>
      </c>
      <c r="AB2616" s="305"/>
    </row>
    <row r="2617" spans="1:28" x14ac:dyDescent="0.25">
      <c r="A2617" s="281" t="str">
        <f ca="1">no.</f>
        <v/>
      </c>
      <c r="B2617" s="281"/>
      <c r="C2617" s="282"/>
      <c r="D2617" s="282"/>
      <c r="E2617" s="282" t="str">
        <f ca="1">position</f>
        <v/>
      </c>
      <c r="F2617" s="282"/>
      <c r="G2617" s="282"/>
      <c r="H2617" s="282"/>
      <c r="I2617" s="282"/>
      <c r="J2617" s="335"/>
      <c r="K2617" s="282"/>
      <c r="L2617" s="282"/>
      <c r="M2617" s="282"/>
      <c r="N2617" s="282"/>
      <c r="O2617" s="281"/>
      <c r="P2617" s="360" t="str">
        <f ca="1">rescore_patient</f>
        <v/>
      </c>
      <c r="Q2617" s="330" t="str">
        <f ca="1">quantity</f>
        <v/>
      </c>
      <c r="R2617" s="281"/>
      <c r="S2617" s="282"/>
      <c r="T2617" s="282"/>
      <c r="U2617" s="282"/>
      <c r="V2617" s="305"/>
      <c r="W2617" s="305"/>
      <c r="X2617" s="305"/>
      <c r="Y2617" s="282"/>
      <c r="Z2617" s="282" t="e" vm="1">
        <f ca="1">_xlfn.IFS(AND(ISNUMBER(SEARCH("N?m l*", CUSTOMER[[#This Row],[Service Type]], 1)), CUSTOMER[[#This Row],[Count ST]] = TRUE), CUSTOMER[[#This Row],[Quantity]], AND($Y$10:$Y2617 = TRUE, COUNTIFS($H$10:$H2617, CUSTOMER[[#This Row],[Booking]], $J$10:$J2617, CUSTOMER[[#This Row],[Order Date]], $F$10:$F2617, "&lt;&gt;"&amp;"N?m l*")=1), 1, TRUE,  "")</f>
        <v>#NAME?</v>
      </c>
      <c r="AA2617" s="282" t="b">
        <f t="shared" ca="1" si="41"/>
        <v>0</v>
      </c>
      <c r="AB2617" s="305"/>
    </row>
    <row r="2618" spans="1:28" x14ac:dyDescent="0.25">
      <c r="A2618" s="281" t="str">
        <f ca="1">no.</f>
        <v/>
      </c>
      <c r="B2618" s="281"/>
      <c r="C2618" s="282"/>
      <c r="D2618" s="282"/>
      <c r="E2618" s="282" t="str">
        <f ca="1">position</f>
        <v/>
      </c>
      <c r="F2618" s="282"/>
      <c r="G2618" s="282"/>
      <c r="H2618" s="282"/>
      <c r="I2618" s="282"/>
      <c r="J2618" s="335"/>
      <c r="K2618" s="282"/>
      <c r="L2618" s="282"/>
      <c r="M2618" s="282"/>
      <c r="N2618" s="282"/>
      <c r="O2618" s="281"/>
      <c r="P2618" s="360" t="str">
        <f ca="1">rescore_patient</f>
        <v/>
      </c>
      <c r="Q2618" s="330" t="str">
        <f ca="1">quantity</f>
        <v/>
      </c>
      <c r="R2618" s="281"/>
      <c r="S2618" s="282"/>
      <c r="T2618" s="282"/>
      <c r="U2618" s="282"/>
      <c r="V2618" s="305"/>
      <c r="W2618" s="305"/>
      <c r="X2618" s="305"/>
      <c r="Y2618" s="282"/>
      <c r="Z2618" s="282" t="e" vm="1">
        <f ca="1">_xlfn.IFS(AND(ISNUMBER(SEARCH("N?m l*", CUSTOMER[[#This Row],[Service Type]], 1)), CUSTOMER[[#This Row],[Count ST]] = TRUE), CUSTOMER[[#This Row],[Quantity]], AND($Y$10:$Y2618 = TRUE, COUNTIFS($H$10:$H2618, CUSTOMER[[#This Row],[Booking]], $J$10:$J2618, CUSTOMER[[#This Row],[Order Date]], $F$10:$F2618, "&lt;&gt;"&amp;"N?m l*")=1), 1, TRUE,  "")</f>
        <v>#NAME?</v>
      </c>
      <c r="AA2618" s="282" t="b">
        <f t="shared" ca="1" si="41"/>
        <v>0</v>
      </c>
      <c r="AB2618" s="305"/>
    </row>
    <row r="2619" spans="1:28" x14ac:dyDescent="0.25">
      <c r="A2619" s="281" t="str">
        <f ca="1">no.</f>
        <v/>
      </c>
      <c r="B2619" s="281"/>
      <c r="C2619" s="282"/>
      <c r="D2619" s="282"/>
      <c r="E2619" s="282" t="str">
        <f ca="1">position</f>
        <v/>
      </c>
      <c r="F2619" s="282"/>
      <c r="G2619" s="282"/>
      <c r="H2619" s="282"/>
      <c r="I2619" s="282"/>
      <c r="J2619" s="335"/>
      <c r="K2619" s="282"/>
      <c r="L2619" s="282"/>
      <c r="M2619" s="282"/>
      <c r="N2619" s="282"/>
      <c r="O2619" s="281"/>
      <c r="P2619" s="360" t="str">
        <f ca="1">rescore_patient</f>
        <v/>
      </c>
      <c r="Q2619" s="330" t="str">
        <f ca="1">quantity</f>
        <v/>
      </c>
      <c r="R2619" s="281"/>
      <c r="S2619" s="282"/>
      <c r="T2619" s="282"/>
      <c r="U2619" s="282"/>
      <c r="V2619" s="305"/>
      <c r="W2619" s="305"/>
      <c r="X2619" s="305"/>
      <c r="Y2619" s="282"/>
      <c r="Z2619" s="282" t="e" vm="1">
        <f ca="1">_xlfn.IFS(AND(ISNUMBER(SEARCH("N?m l*", CUSTOMER[[#This Row],[Service Type]], 1)), CUSTOMER[[#This Row],[Count ST]] = TRUE), CUSTOMER[[#This Row],[Quantity]], AND($Y$10:$Y2619 = TRUE, COUNTIFS($H$10:$H2619, CUSTOMER[[#This Row],[Booking]], $J$10:$J2619, CUSTOMER[[#This Row],[Order Date]], $F$10:$F2619, "&lt;&gt;"&amp;"N?m l*")=1), 1, TRUE,  "")</f>
        <v>#NAME?</v>
      </c>
      <c r="AA2619" s="282" t="b">
        <f t="shared" ca="1" si="41"/>
        <v>0</v>
      </c>
      <c r="AB2619" s="305"/>
    </row>
    <row r="2620" spans="1:28" x14ac:dyDescent="0.25">
      <c r="A2620" s="281" t="str">
        <f ca="1">no.</f>
        <v/>
      </c>
      <c r="B2620" s="281"/>
      <c r="C2620" s="282"/>
      <c r="D2620" s="282"/>
      <c r="E2620" s="282" t="str">
        <f ca="1">position</f>
        <v/>
      </c>
      <c r="F2620" s="282"/>
      <c r="G2620" s="282"/>
      <c r="H2620" s="282"/>
      <c r="I2620" s="282"/>
      <c r="J2620" s="335"/>
      <c r="K2620" s="282"/>
      <c r="L2620" s="282"/>
      <c r="M2620" s="282"/>
      <c r="N2620" s="282"/>
      <c r="O2620" s="281"/>
      <c r="P2620" s="360" t="str">
        <f ca="1">rescore_patient</f>
        <v/>
      </c>
      <c r="Q2620" s="330" t="str">
        <f ca="1">quantity</f>
        <v/>
      </c>
      <c r="R2620" s="281"/>
      <c r="S2620" s="282"/>
      <c r="T2620" s="282"/>
      <c r="U2620" s="282"/>
      <c r="V2620" s="305"/>
      <c r="W2620" s="305"/>
      <c r="X2620" s="305"/>
      <c r="Y2620" s="282"/>
      <c r="Z2620" s="282" t="e" vm="1">
        <f ca="1">_xlfn.IFS(AND(ISNUMBER(SEARCH("N?m l*", CUSTOMER[[#This Row],[Service Type]], 1)), CUSTOMER[[#This Row],[Count ST]] = TRUE), CUSTOMER[[#This Row],[Quantity]], AND($Y$10:$Y2620 = TRUE, COUNTIFS($H$10:$H2620, CUSTOMER[[#This Row],[Booking]], $J$10:$J2620, CUSTOMER[[#This Row],[Order Date]], $F$10:$F2620, "&lt;&gt;"&amp;"N?m l*")=1), 1, TRUE,  "")</f>
        <v>#NAME?</v>
      </c>
      <c r="AA2620" s="282" t="b">
        <f t="shared" ca="1" si="41"/>
        <v>0</v>
      </c>
      <c r="AB2620" s="305"/>
    </row>
    <row r="2621" spans="1:28" x14ac:dyDescent="0.25">
      <c r="A2621" s="281" t="str">
        <f ca="1">no.</f>
        <v/>
      </c>
      <c r="B2621" s="281"/>
      <c r="C2621" s="282"/>
      <c r="D2621" s="282"/>
      <c r="E2621" s="282" t="str">
        <f ca="1">position</f>
        <v/>
      </c>
      <c r="F2621" s="282"/>
      <c r="G2621" s="282"/>
      <c r="H2621" s="282"/>
      <c r="I2621" s="282"/>
      <c r="J2621" s="335"/>
      <c r="K2621" s="282"/>
      <c r="L2621" s="282"/>
      <c r="M2621" s="282"/>
      <c r="N2621" s="282"/>
      <c r="O2621" s="281"/>
      <c r="P2621" s="360" t="str">
        <f ca="1">rescore_patient</f>
        <v/>
      </c>
      <c r="Q2621" s="330" t="str">
        <f ca="1">quantity</f>
        <v/>
      </c>
      <c r="R2621" s="281"/>
      <c r="S2621" s="282"/>
      <c r="T2621" s="282"/>
      <c r="U2621" s="282"/>
      <c r="V2621" s="305"/>
      <c r="W2621" s="305"/>
      <c r="X2621" s="305"/>
      <c r="Y2621" s="282"/>
      <c r="Z2621" s="282" t="e" vm="1">
        <f ca="1">_xlfn.IFS(AND(ISNUMBER(SEARCH("N?m l*", CUSTOMER[[#This Row],[Service Type]], 1)), CUSTOMER[[#This Row],[Count ST]] = TRUE), CUSTOMER[[#This Row],[Quantity]], AND($Y$10:$Y2621 = TRUE, COUNTIFS($H$10:$H2621, CUSTOMER[[#This Row],[Booking]], $J$10:$J2621, CUSTOMER[[#This Row],[Order Date]], $F$10:$F2621, "&lt;&gt;"&amp;"N?m l*")=1), 1, TRUE,  "")</f>
        <v>#NAME?</v>
      </c>
      <c r="AA2621" s="282" t="b">
        <f t="shared" ca="1" si="41"/>
        <v>0</v>
      </c>
      <c r="AB2621" s="305"/>
    </row>
    <row r="2622" spans="1:28" x14ac:dyDescent="0.25">
      <c r="A2622" s="281" t="str">
        <f ca="1">no.</f>
        <v/>
      </c>
      <c r="B2622" s="281"/>
      <c r="C2622" s="282"/>
      <c r="D2622" s="282"/>
      <c r="E2622" s="282" t="str">
        <f ca="1">position</f>
        <v/>
      </c>
      <c r="F2622" s="282"/>
      <c r="G2622" s="282"/>
      <c r="H2622" s="282"/>
      <c r="I2622" s="282"/>
      <c r="J2622" s="335"/>
      <c r="K2622" s="282"/>
      <c r="L2622" s="282"/>
      <c r="M2622" s="282"/>
      <c r="N2622" s="282"/>
      <c r="O2622" s="281"/>
      <c r="P2622" s="360" t="str">
        <f ca="1">rescore_patient</f>
        <v/>
      </c>
      <c r="Q2622" s="330" t="str">
        <f ca="1">quantity</f>
        <v/>
      </c>
      <c r="R2622" s="281"/>
      <c r="S2622" s="282"/>
      <c r="T2622" s="282"/>
      <c r="U2622" s="282"/>
      <c r="V2622" s="305"/>
      <c r="W2622" s="305"/>
      <c r="X2622" s="305"/>
      <c r="Y2622" s="282"/>
      <c r="Z2622" s="282" t="e" vm="1">
        <f ca="1">_xlfn.IFS(AND(ISNUMBER(SEARCH("N?m l*", CUSTOMER[[#This Row],[Service Type]], 1)), CUSTOMER[[#This Row],[Count ST]] = TRUE), CUSTOMER[[#This Row],[Quantity]], AND($Y$10:$Y2622 = TRUE, COUNTIFS($H$10:$H2622, CUSTOMER[[#This Row],[Booking]], $J$10:$J2622, CUSTOMER[[#This Row],[Order Date]], $F$10:$F2622, "&lt;&gt;"&amp;"N?m l*")=1), 1, TRUE,  "")</f>
        <v>#NAME?</v>
      </c>
      <c r="AA2622" s="282" t="b">
        <f t="shared" ca="1" si="41"/>
        <v>0</v>
      </c>
      <c r="AB2622" s="305"/>
    </row>
    <row r="2623" spans="1:28" x14ac:dyDescent="0.25">
      <c r="A2623" s="281" t="str">
        <f ca="1">no.</f>
        <v/>
      </c>
      <c r="B2623" s="281"/>
      <c r="C2623" s="282"/>
      <c r="D2623" s="282"/>
      <c r="E2623" s="282" t="str">
        <f ca="1">position</f>
        <v/>
      </c>
      <c r="F2623" s="282"/>
      <c r="G2623" s="282"/>
      <c r="H2623" s="282"/>
      <c r="I2623" s="282"/>
      <c r="J2623" s="335"/>
      <c r="K2623" s="282"/>
      <c r="L2623" s="282"/>
      <c r="M2623" s="282"/>
      <c r="N2623" s="282"/>
      <c r="O2623" s="281"/>
      <c r="P2623" s="360" t="str">
        <f ca="1">rescore_patient</f>
        <v/>
      </c>
      <c r="Q2623" s="330" t="str">
        <f ca="1">quantity</f>
        <v/>
      </c>
      <c r="R2623" s="281"/>
      <c r="S2623" s="282"/>
      <c r="T2623" s="282"/>
      <c r="U2623" s="282"/>
      <c r="V2623" s="305"/>
      <c r="W2623" s="305"/>
      <c r="X2623" s="305"/>
      <c r="Y2623" s="282"/>
      <c r="Z2623" s="282" t="e" vm="1">
        <f ca="1">_xlfn.IFS(AND(ISNUMBER(SEARCH("N?m l*", CUSTOMER[[#This Row],[Service Type]], 1)), CUSTOMER[[#This Row],[Count ST]] = TRUE), CUSTOMER[[#This Row],[Quantity]], AND($Y$10:$Y2623 = TRUE, COUNTIFS($H$10:$H2623, CUSTOMER[[#This Row],[Booking]], $J$10:$J2623, CUSTOMER[[#This Row],[Order Date]], $F$10:$F2623, "&lt;&gt;"&amp;"N?m l*")=1), 1, TRUE,  "")</f>
        <v>#NAME?</v>
      </c>
      <c r="AA2623" s="282" t="b">
        <f t="shared" ca="1" si="41"/>
        <v>0</v>
      </c>
      <c r="AB2623" s="305"/>
    </row>
    <row r="2624" spans="1:28" x14ac:dyDescent="0.25">
      <c r="A2624" s="281" t="str">
        <f ca="1">no.</f>
        <v/>
      </c>
      <c r="B2624" s="281"/>
      <c r="C2624" s="282"/>
      <c r="D2624" s="282"/>
      <c r="E2624" s="282" t="str">
        <f ca="1">position</f>
        <v/>
      </c>
      <c r="F2624" s="282"/>
      <c r="G2624" s="282"/>
      <c r="H2624" s="282"/>
      <c r="I2624" s="282"/>
      <c r="J2624" s="335"/>
      <c r="K2624" s="282"/>
      <c r="L2624" s="282"/>
      <c r="M2624" s="282"/>
      <c r="N2624" s="282"/>
      <c r="O2624" s="281"/>
      <c r="P2624" s="360" t="str">
        <f ca="1">rescore_patient</f>
        <v/>
      </c>
      <c r="Q2624" s="330" t="str">
        <f ca="1">quantity</f>
        <v/>
      </c>
      <c r="R2624" s="281"/>
      <c r="S2624" s="282"/>
      <c r="T2624" s="282"/>
      <c r="U2624" s="282"/>
      <c r="V2624" s="305"/>
      <c r="W2624" s="305"/>
      <c r="X2624" s="305"/>
      <c r="Y2624" s="282"/>
      <c r="Z2624" s="282" t="e" vm="1">
        <f ca="1">_xlfn.IFS(AND(ISNUMBER(SEARCH("N?m l*", CUSTOMER[[#This Row],[Service Type]], 1)), CUSTOMER[[#This Row],[Count ST]] = TRUE), CUSTOMER[[#This Row],[Quantity]], AND($Y$10:$Y2624 = TRUE, COUNTIFS($H$10:$H2624, CUSTOMER[[#This Row],[Booking]], $J$10:$J2624, CUSTOMER[[#This Row],[Order Date]], $F$10:$F2624, "&lt;&gt;"&amp;"N?m l*")=1), 1, TRUE,  "")</f>
        <v>#NAME?</v>
      </c>
      <c r="AA2624" s="282" t="b">
        <f t="shared" ca="1" si="41"/>
        <v>0</v>
      </c>
      <c r="AB2624" s="305"/>
    </row>
    <row r="2625" spans="1:28" x14ac:dyDescent="0.25">
      <c r="A2625" s="281" t="str">
        <f ca="1">no.</f>
        <v/>
      </c>
      <c r="B2625" s="281"/>
      <c r="C2625" s="282"/>
      <c r="D2625" s="282"/>
      <c r="E2625" s="282" t="str">
        <f ca="1">position</f>
        <v/>
      </c>
      <c r="F2625" s="282"/>
      <c r="G2625" s="282"/>
      <c r="H2625" s="282"/>
      <c r="I2625" s="282"/>
      <c r="J2625" s="335"/>
      <c r="K2625" s="282"/>
      <c r="L2625" s="282"/>
      <c r="M2625" s="282"/>
      <c r="N2625" s="282"/>
      <c r="O2625" s="281"/>
      <c r="P2625" s="360" t="str">
        <f ca="1">rescore_patient</f>
        <v/>
      </c>
      <c r="Q2625" s="330" t="str">
        <f ca="1">quantity</f>
        <v/>
      </c>
      <c r="R2625" s="281"/>
      <c r="S2625" s="282"/>
      <c r="T2625" s="282"/>
      <c r="U2625" s="282"/>
      <c r="V2625" s="305"/>
      <c r="W2625" s="305"/>
      <c r="X2625" s="305"/>
      <c r="Y2625" s="282"/>
      <c r="Z2625" s="282" t="e" vm="1">
        <f ca="1">_xlfn.IFS(AND(ISNUMBER(SEARCH("N?m l*", CUSTOMER[[#This Row],[Service Type]], 1)), CUSTOMER[[#This Row],[Count ST]] = TRUE), CUSTOMER[[#This Row],[Quantity]], AND($Y$10:$Y2625 = TRUE, COUNTIFS($H$10:$H2625, CUSTOMER[[#This Row],[Booking]], $J$10:$J2625, CUSTOMER[[#This Row],[Order Date]], $F$10:$F2625, "&lt;&gt;"&amp;"N?m l*")=1), 1, TRUE,  "")</f>
        <v>#NAME?</v>
      </c>
      <c r="AA2625" s="282" t="b">
        <f t="shared" ca="1" si="41"/>
        <v>0</v>
      </c>
      <c r="AB2625" s="305"/>
    </row>
    <row r="2626" spans="1:28" x14ac:dyDescent="0.25">
      <c r="A2626" s="281" t="str">
        <f ca="1">no.</f>
        <v/>
      </c>
      <c r="B2626" s="281"/>
      <c r="C2626" s="282"/>
      <c r="D2626" s="282"/>
      <c r="E2626" s="282" t="str">
        <f ca="1">position</f>
        <v/>
      </c>
      <c r="F2626" s="282"/>
      <c r="G2626" s="282"/>
      <c r="H2626" s="282"/>
      <c r="I2626" s="282"/>
      <c r="J2626" s="335"/>
      <c r="K2626" s="282"/>
      <c r="L2626" s="282"/>
      <c r="M2626" s="282"/>
      <c r="N2626" s="282"/>
      <c r="O2626" s="281"/>
      <c r="P2626" s="360" t="str">
        <f ca="1">rescore_patient</f>
        <v/>
      </c>
      <c r="Q2626" s="330" t="str">
        <f ca="1">quantity</f>
        <v/>
      </c>
      <c r="R2626" s="281"/>
      <c r="S2626" s="282"/>
      <c r="T2626" s="282"/>
      <c r="U2626" s="282"/>
      <c r="V2626" s="305"/>
      <c r="W2626" s="305"/>
      <c r="X2626" s="305"/>
      <c r="Y2626" s="282"/>
      <c r="Z2626" s="282" t="e" vm="1">
        <f ca="1">_xlfn.IFS(AND(ISNUMBER(SEARCH("N?m l*", CUSTOMER[[#This Row],[Service Type]], 1)), CUSTOMER[[#This Row],[Count ST]] = TRUE), CUSTOMER[[#This Row],[Quantity]], AND($Y$10:$Y2626 = TRUE, COUNTIFS($H$10:$H2626, CUSTOMER[[#This Row],[Booking]], $J$10:$J2626, CUSTOMER[[#This Row],[Order Date]], $F$10:$F2626, "&lt;&gt;"&amp;"N?m l*")=1), 1, TRUE,  "")</f>
        <v>#NAME?</v>
      </c>
      <c r="AA2626" s="282" t="b">
        <f t="shared" ca="1" si="41"/>
        <v>0</v>
      </c>
      <c r="AB2626" s="305"/>
    </row>
    <row r="2627" spans="1:28" x14ac:dyDescent="0.25">
      <c r="A2627" s="281" t="str">
        <f ca="1">no.</f>
        <v/>
      </c>
      <c r="B2627" s="281"/>
      <c r="C2627" s="282"/>
      <c r="D2627" s="282"/>
      <c r="E2627" s="282" t="str">
        <f ca="1">position</f>
        <v/>
      </c>
      <c r="F2627" s="282"/>
      <c r="G2627" s="282"/>
      <c r="H2627" s="282"/>
      <c r="I2627" s="282"/>
      <c r="J2627" s="335"/>
      <c r="K2627" s="282"/>
      <c r="L2627" s="282"/>
      <c r="M2627" s="282"/>
      <c r="N2627" s="282"/>
      <c r="O2627" s="281"/>
      <c r="P2627" s="360" t="str">
        <f ca="1">rescore_patient</f>
        <v/>
      </c>
      <c r="Q2627" s="330" t="str">
        <f ca="1">quantity</f>
        <v/>
      </c>
      <c r="R2627" s="281"/>
      <c r="S2627" s="282"/>
      <c r="T2627" s="282"/>
      <c r="U2627" s="282"/>
      <c r="V2627" s="305"/>
      <c r="W2627" s="305"/>
      <c r="X2627" s="305"/>
      <c r="Y2627" s="282"/>
      <c r="Z2627" s="282" t="e" vm="1">
        <f ca="1">_xlfn.IFS(AND(ISNUMBER(SEARCH("N?m l*", CUSTOMER[[#This Row],[Service Type]], 1)), CUSTOMER[[#This Row],[Count ST]] = TRUE), CUSTOMER[[#This Row],[Quantity]], AND($Y$10:$Y2627 = TRUE, COUNTIFS($H$10:$H2627, CUSTOMER[[#This Row],[Booking]], $J$10:$J2627, CUSTOMER[[#This Row],[Order Date]], $F$10:$F2627, "&lt;&gt;"&amp;"N?m l*")=1), 1, TRUE,  "")</f>
        <v>#NAME?</v>
      </c>
      <c r="AA2627" s="282" t="b">
        <f t="shared" ca="1" si="41"/>
        <v>0</v>
      </c>
      <c r="AB2627" s="305"/>
    </row>
    <row r="2628" spans="1:28" x14ac:dyDescent="0.25">
      <c r="A2628" s="281" t="str">
        <f ca="1">no.</f>
        <v/>
      </c>
      <c r="B2628" s="281"/>
      <c r="C2628" s="282"/>
      <c r="D2628" s="282"/>
      <c r="E2628" s="282" t="str">
        <f ca="1">position</f>
        <v/>
      </c>
      <c r="F2628" s="282"/>
      <c r="G2628" s="282"/>
      <c r="H2628" s="282"/>
      <c r="I2628" s="282"/>
      <c r="J2628" s="335"/>
      <c r="K2628" s="282"/>
      <c r="L2628" s="282"/>
      <c r="M2628" s="282"/>
      <c r="N2628" s="282"/>
      <c r="O2628" s="281"/>
      <c r="P2628" s="360" t="str">
        <f ca="1">rescore_patient</f>
        <v/>
      </c>
      <c r="Q2628" s="330" t="str">
        <f ca="1">quantity</f>
        <v/>
      </c>
      <c r="R2628" s="281"/>
      <c r="S2628" s="282"/>
      <c r="T2628" s="282"/>
      <c r="U2628" s="282"/>
      <c r="V2628" s="305"/>
      <c r="W2628" s="305"/>
      <c r="X2628" s="305"/>
      <c r="Y2628" s="282"/>
      <c r="Z2628" s="282" t="e" vm="1">
        <f ca="1">_xlfn.IFS(AND(ISNUMBER(SEARCH("N?m l*", CUSTOMER[[#This Row],[Service Type]], 1)), CUSTOMER[[#This Row],[Count ST]] = TRUE), CUSTOMER[[#This Row],[Quantity]], AND($Y$10:$Y2628 = TRUE, COUNTIFS($H$10:$H2628, CUSTOMER[[#This Row],[Booking]], $J$10:$J2628, CUSTOMER[[#This Row],[Order Date]], $F$10:$F2628, "&lt;&gt;"&amp;"N?m l*")=1), 1, TRUE,  "")</f>
        <v>#NAME?</v>
      </c>
      <c r="AA2628" s="282" t="b">
        <f t="shared" ca="1" si="41"/>
        <v>0</v>
      </c>
      <c r="AB2628" s="305"/>
    </row>
    <row r="2629" spans="1:28" x14ac:dyDescent="0.25">
      <c r="A2629" s="281" t="str">
        <f ca="1">no.</f>
        <v/>
      </c>
      <c r="B2629" s="281"/>
      <c r="C2629" s="282"/>
      <c r="D2629" s="282"/>
      <c r="E2629" s="282" t="str">
        <f ca="1">position</f>
        <v/>
      </c>
      <c r="F2629" s="282"/>
      <c r="G2629" s="282"/>
      <c r="H2629" s="282"/>
      <c r="I2629" s="282"/>
      <c r="J2629" s="335"/>
      <c r="K2629" s="282"/>
      <c r="L2629" s="282"/>
      <c r="M2629" s="282"/>
      <c r="N2629" s="282"/>
      <c r="O2629" s="281"/>
      <c r="P2629" s="360" t="str">
        <f ca="1">rescore_patient</f>
        <v/>
      </c>
      <c r="Q2629" s="330" t="str">
        <f ca="1">quantity</f>
        <v/>
      </c>
      <c r="R2629" s="281"/>
      <c r="S2629" s="282"/>
      <c r="T2629" s="282"/>
      <c r="U2629" s="282"/>
      <c r="V2629" s="305"/>
      <c r="W2629" s="305"/>
      <c r="X2629" s="305"/>
      <c r="Y2629" s="282"/>
      <c r="Z2629" s="282" t="e" vm="1">
        <f ca="1">_xlfn.IFS(AND(ISNUMBER(SEARCH("N?m l*", CUSTOMER[[#This Row],[Service Type]], 1)), CUSTOMER[[#This Row],[Count ST]] = TRUE), CUSTOMER[[#This Row],[Quantity]], AND($Y$10:$Y2629 = TRUE, COUNTIFS($H$10:$H2629, CUSTOMER[[#This Row],[Booking]], $J$10:$J2629, CUSTOMER[[#This Row],[Order Date]], $F$10:$F2629, "&lt;&gt;"&amp;"N?m l*")=1), 1, TRUE,  "")</f>
        <v>#NAME?</v>
      </c>
      <c r="AA2629" s="282" t="b">
        <f t="shared" ca="1" si="41"/>
        <v>0</v>
      </c>
      <c r="AB2629" s="305"/>
    </row>
    <row r="2630" spans="1:28" x14ac:dyDescent="0.25">
      <c r="A2630" s="281" t="str">
        <f ca="1">no.</f>
        <v/>
      </c>
      <c r="B2630" s="281"/>
      <c r="C2630" s="282"/>
      <c r="D2630" s="282"/>
      <c r="E2630" s="282" t="str">
        <f ca="1">position</f>
        <v/>
      </c>
      <c r="F2630" s="282"/>
      <c r="G2630" s="282"/>
      <c r="H2630" s="282"/>
      <c r="I2630" s="282"/>
      <c r="J2630" s="335"/>
      <c r="K2630" s="282"/>
      <c r="L2630" s="282"/>
      <c r="M2630" s="282"/>
      <c r="N2630" s="282"/>
      <c r="O2630" s="281"/>
      <c r="P2630" s="360" t="str">
        <f ca="1">rescore_patient</f>
        <v/>
      </c>
      <c r="Q2630" s="330" t="str">
        <f ca="1">quantity</f>
        <v/>
      </c>
      <c r="R2630" s="281"/>
      <c r="S2630" s="282"/>
      <c r="T2630" s="282"/>
      <c r="U2630" s="282"/>
      <c r="V2630" s="305"/>
      <c r="W2630" s="305"/>
      <c r="X2630" s="305"/>
      <c r="Y2630" s="282"/>
      <c r="Z2630" s="282" t="e" vm="1">
        <f ca="1">_xlfn.IFS(AND(ISNUMBER(SEARCH("N?m l*", CUSTOMER[[#This Row],[Service Type]], 1)), CUSTOMER[[#This Row],[Count ST]] = TRUE), CUSTOMER[[#This Row],[Quantity]], AND($Y$10:$Y2630 = TRUE, COUNTIFS($H$10:$H2630, CUSTOMER[[#This Row],[Booking]], $J$10:$J2630, CUSTOMER[[#This Row],[Order Date]], $F$10:$F2630, "&lt;&gt;"&amp;"N?m l*")=1), 1, TRUE,  "")</f>
        <v>#NAME?</v>
      </c>
      <c r="AA2630" s="282" t="b">
        <f t="shared" ca="1" si="41"/>
        <v>0</v>
      </c>
      <c r="AB2630" s="305"/>
    </row>
    <row r="2631" spans="1:28" x14ac:dyDescent="0.25">
      <c r="A2631" s="281" t="str">
        <f ca="1">no.</f>
        <v/>
      </c>
      <c r="B2631" s="281"/>
      <c r="C2631" s="282"/>
      <c r="D2631" s="282"/>
      <c r="E2631" s="282" t="str">
        <f ca="1">position</f>
        <v/>
      </c>
      <c r="F2631" s="282"/>
      <c r="G2631" s="282"/>
      <c r="H2631" s="282"/>
      <c r="I2631" s="282"/>
      <c r="J2631" s="335"/>
      <c r="K2631" s="282"/>
      <c r="L2631" s="282"/>
      <c r="M2631" s="282"/>
      <c r="N2631" s="282"/>
      <c r="O2631" s="281"/>
      <c r="P2631" s="360" t="str">
        <f ca="1">rescore_patient</f>
        <v/>
      </c>
      <c r="Q2631" s="330" t="str">
        <f ca="1">quantity</f>
        <v/>
      </c>
      <c r="R2631" s="281"/>
      <c r="S2631" s="282"/>
      <c r="T2631" s="282"/>
      <c r="U2631" s="282"/>
      <c r="V2631" s="305"/>
      <c r="W2631" s="305"/>
      <c r="X2631" s="305"/>
      <c r="Y2631" s="282"/>
      <c r="Z2631" s="282" t="e" vm="1">
        <f ca="1">_xlfn.IFS(AND(ISNUMBER(SEARCH("N?m l*", CUSTOMER[[#This Row],[Service Type]], 1)), CUSTOMER[[#This Row],[Count ST]] = TRUE), CUSTOMER[[#This Row],[Quantity]], AND($Y$10:$Y2631 = TRUE, COUNTIFS($H$10:$H2631, CUSTOMER[[#This Row],[Booking]], $J$10:$J2631, CUSTOMER[[#This Row],[Order Date]], $F$10:$F2631, "&lt;&gt;"&amp;"N?m l*")=1), 1, TRUE,  "")</f>
        <v>#NAME?</v>
      </c>
      <c r="AA2631" s="282" t="b">
        <f t="shared" ca="1" si="41"/>
        <v>0</v>
      </c>
      <c r="AB2631" s="305"/>
    </row>
    <row r="2632" spans="1:28" x14ac:dyDescent="0.25">
      <c r="A2632" s="281" t="str">
        <f ca="1">no.</f>
        <v/>
      </c>
      <c r="B2632" s="281"/>
      <c r="C2632" s="282"/>
      <c r="D2632" s="282"/>
      <c r="E2632" s="282" t="str">
        <f ca="1">position</f>
        <v/>
      </c>
      <c r="F2632" s="282"/>
      <c r="G2632" s="282"/>
      <c r="H2632" s="282"/>
      <c r="I2632" s="282"/>
      <c r="J2632" s="335"/>
      <c r="K2632" s="282"/>
      <c r="L2632" s="282"/>
      <c r="M2632" s="282"/>
      <c r="N2632" s="282"/>
      <c r="O2632" s="281"/>
      <c r="P2632" s="360" t="str">
        <f ca="1">rescore_patient</f>
        <v/>
      </c>
      <c r="Q2632" s="330" t="str">
        <f ca="1">quantity</f>
        <v/>
      </c>
      <c r="R2632" s="281"/>
      <c r="S2632" s="282"/>
      <c r="T2632" s="282"/>
      <c r="U2632" s="282"/>
      <c r="V2632" s="305"/>
      <c r="W2632" s="305"/>
      <c r="X2632" s="305"/>
      <c r="Y2632" s="282"/>
      <c r="Z2632" s="282" t="e" vm="1">
        <f ca="1">_xlfn.IFS(AND(ISNUMBER(SEARCH("N?m l*", CUSTOMER[[#This Row],[Service Type]], 1)), CUSTOMER[[#This Row],[Count ST]] = TRUE), CUSTOMER[[#This Row],[Quantity]], AND($Y$10:$Y2632 = TRUE, COUNTIFS($H$10:$H2632, CUSTOMER[[#This Row],[Booking]], $J$10:$J2632, CUSTOMER[[#This Row],[Order Date]], $F$10:$F2632, "&lt;&gt;"&amp;"N?m l*")=1), 1, TRUE,  "")</f>
        <v>#NAME?</v>
      </c>
      <c r="AA2632" s="282" t="b">
        <f t="shared" ca="1" si="41"/>
        <v>0</v>
      </c>
      <c r="AB2632" s="305"/>
    </row>
    <row r="2633" spans="1:28" x14ac:dyDescent="0.25">
      <c r="A2633" s="281" t="str">
        <f ca="1">no.</f>
        <v/>
      </c>
      <c r="B2633" s="281"/>
      <c r="C2633" s="282"/>
      <c r="D2633" s="282"/>
      <c r="E2633" s="282" t="str">
        <f ca="1">position</f>
        <v/>
      </c>
      <c r="F2633" s="282"/>
      <c r="G2633" s="282"/>
      <c r="H2633" s="282"/>
      <c r="I2633" s="282"/>
      <c r="J2633" s="335"/>
      <c r="K2633" s="282"/>
      <c r="L2633" s="282"/>
      <c r="M2633" s="282"/>
      <c r="N2633" s="282"/>
      <c r="O2633" s="281"/>
      <c r="P2633" s="360" t="str">
        <f ca="1">rescore_patient</f>
        <v/>
      </c>
      <c r="Q2633" s="330" t="str">
        <f ca="1">quantity</f>
        <v/>
      </c>
      <c r="R2633" s="281"/>
      <c r="S2633" s="282"/>
      <c r="T2633" s="282"/>
      <c r="U2633" s="282"/>
      <c r="V2633" s="305"/>
      <c r="W2633" s="305"/>
      <c r="X2633" s="305"/>
      <c r="Y2633" s="282"/>
      <c r="Z2633" s="282" t="e" vm="1">
        <f ca="1">_xlfn.IFS(AND(ISNUMBER(SEARCH("N?m l*", CUSTOMER[[#This Row],[Service Type]], 1)), CUSTOMER[[#This Row],[Count ST]] = TRUE), CUSTOMER[[#This Row],[Quantity]], AND($Y$10:$Y2633 = TRUE, COUNTIFS($H$10:$H2633, CUSTOMER[[#This Row],[Booking]], $J$10:$J2633, CUSTOMER[[#This Row],[Order Date]], $F$10:$F2633, "&lt;&gt;"&amp;"N?m l*")=1), 1, TRUE,  "")</f>
        <v>#NAME?</v>
      </c>
      <c r="AA2633" s="282" t="b">
        <f t="shared" ca="1" si="41"/>
        <v>0</v>
      </c>
      <c r="AB2633" s="305"/>
    </row>
    <row r="2634" spans="1:28" x14ac:dyDescent="0.25">
      <c r="A2634" s="281" t="str">
        <f ca="1">no.</f>
        <v/>
      </c>
      <c r="B2634" s="281"/>
      <c r="C2634" s="282"/>
      <c r="D2634" s="282"/>
      <c r="E2634" s="282" t="str">
        <f ca="1">position</f>
        <v/>
      </c>
      <c r="F2634" s="282"/>
      <c r="G2634" s="282"/>
      <c r="H2634" s="282"/>
      <c r="I2634" s="282"/>
      <c r="J2634" s="335"/>
      <c r="K2634" s="282"/>
      <c r="L2634" s="282"/>
      <c r="M2634" s="282"/>
      <c r="N2634" s="282"/>
      <c r="O2634" s="281"/>
      <c r="P2634" s="360" t="str">
        <f ca="1">rescore_patient</f>
        <v/>
      </c>
      <c r="Q2634" s="330" t="str">
        <f ca="1">quantity</f>
        <v/>
      </c>
      <c r="R2634" s="281"/>
      <c r="S2634" s="282"/>
      <c r="T2634" s="282"/>
      <c r="U2634" s="282"/>
      <c r="V2634" s="305"/>
      <c r="W2634" s="305"/>
      <c r="X2634" s="305"/>
      <c r="Y2634" s="282"/>
      <c r="Z2634" s="282" t="e" vm="1">
        <f ca="1">_xlfn.IFS(AND(ISNUMBER(SEARCH("N?m l*", CUSTOMER[[#This Row],[Service Type]], 1)), CUSTOMER[[#This Row],[Count ST]] = TRUE), CUSTOMER[[#This Row],[Quantity]], AND($Y$10:$Y2634 = TRUE, COUNTIFS($H$10:$H2634, CUSTOMER[[#This Row],[Booking]], $J$10:$J2634, CUSTOMER[[#This Row],[Order Date]], $F$10:$F2634, "&lt;&gt;"&amp;"N?m l*")=1), 1, TRUE,  "")</f>
        <v>#NAME?</v>
      </c>
      <c r="AA2634" s="282" t="b">
        <f t="shared" ref="AA2634:AA2697" ca="1" si="42">count_svc_type</f>
        <v>0</v>
      </c>
      <c r="AB2634" s="305"/>
    </row>
    <row r="2635" spans="1:28" x14ac:dyDescent="0.25">
      <c r="A2635" s="281" t="str">
        <f ca="1">no.</f>
        <v/>
      </c>
      <c r="B2635" s="281"/>
      <c r="C2635" s="282"/>
      <c r="D2635" s="282"/>
      <c r="E2635" s="282" t="str">
        <f ca="1">position</f>
        <v/>
      </c>
      <c r="F2635" s="282"/>
      <c r="G2635" s="282"/>
      <c r="H2635" s="282"/>
      <c r="I2635" s="282"/>
      <c r="J2635" s="335"/>
      <c r="K2635" s="282"/>
      <c r="L2635" s="282"/>
      <c r="M2635" s="282"/>
      <c r="N2635" s="282"/>
      <c r="O2635" s="281"/>
      <c r="P2635" s="360" t="str">
        <f ca="1">rescore_patient</f>
        <v/>
      </c>
      <c r="Q2635" s="330" t="str">
        <f ca="1">quantity</f>
        <v/>
      </c>
      <c r="R2635" s="281"/>
      <c r="S2635" s="282"/>
      <c r="T2635" s="282"/>
      <c r="U2635" s="282"/>
      <c r="V2635" s="305"/>
      <c r="W2635" s="305"/>
      <c r="X2635" s="305"/>
      <c r="Y2635" s="282"/>
      <c r="Z2635" s="282" t="e" vm="1">
        <f ca="1">_xlfn.IFS(AND(ISNUMBER(SEARCH("N?m l*", CUSTOMER[[#This Row],[Service Type]], 1)), CUSTOMER[[#This Row],[Count ST]] = TRUE), CUSTOMER[[#This Row],[Quantity]], AND($Y$10:$Y2635 = TRUE, COUNTIFS($H$10:$H2635, CUSTOMER[[#This Row],[Booking]], $J$10:$J2635, CUSTOMER[[#This Row],[Order Date]], $F$10:$F2635, "&lt;&gt;"&amp;"N?m l*")=1), 1, TRUE,  "")</f>
        <v>#NAME?</v>
      </c>
      <c r="AA2635" s="282" t="b">
        <f t="shared" ca="1" si="42"/>
        <v>0</v>
      </c>
      <c r="AB2635" s="305"/>
    </row>
    <row r="2636" spans="1:28" x14ac:dyDescent="0.25">
      <c r="A2636" s="281" t="str">
        <f ca="1">no.</f>
        <v/>
      </c>
      <c r="B2636" s="281"/>
      <c r="C2636" s="282"/>
      <c r="D2636" s="282"/>
      <c r="E2636" s="282" t="str">
        <f ca="1">position</f>
        <v/>
      </c>
      <c r="F2636" s="282"/>
      <c r="G2636" s="282"/>
      <c r="H2636" s="282"/>
      <c r="I2636" s="282"/>
      <c r="J2636" s="335"/>
      <c r="K2636" s="282"/>
      <c r="L2636" s="282"/>
      <c r="M2636" s="282"/>
      <c r="N2636" s="282"/>
      <c r="O2636" s="281"/>
      <c r="P2636" s="360" t="str">
        <f ca="1">rescore_patient</f>
        <v/>
      </c>
      <c r="Q2636" s="330" t="str">
        <f ca="1">quantity</f>
        <v/>
      </c>
      <c r="R2636" s="281"/>
      <c r="S2636" s="282"/>
      <c r="T2636" s="282"/>
      <c r="U2636" s="282"/>
      <c r="V2636" s="305"/>
      <c r="W2636" s="305"/>
      <c r="X2636" s="305"/>
      <c r="Y2636" s="282"/>
      <c r="Z2636" s="282" t="e" vm="1">
        <f ca="1">_xlfn.IFS(AND(ISNUMBER(SEARCH("N?m l*", CUSTOMER[[#This Row],[Service Type]], 1)), CUSTOMER[[#This Row],[Count ST]] = TRUE), CUSTOMER[[#This Row],[Quantity]], AND($Y$10:$Y2636 = TRUE, COUNTIFS($H$10:$H2636, CUSTOMER[[#This Row],[Booking]], $J$10:$J2636, CUSTOMER[[#This Row],[Order Date]], $F$10:$F2636, "&lt;&gt;"&amp;"N?m l*")=1), 1, TRUE,  "")</f>
        <v>#NAME?</v>
      </c>
      <c r="AA2636" s="282" t="b">
        <f t="shared" ca="1" si="42"/>
        <v>0</v>
      </c>
      <c r="AB2636" s="305"/>
    </row>
    <row r="2637" spans="1:28" x14ac:dyDescent="0.25">
      <c r="A2637" s="281" t="str">
        <f ca="1">no.</f>
        <v/>
      </c>
      <c r="B2637" s="281"/>
      <c r="C2637" s="282"/>
      <c r="D2637" s="282"/>
      <c r="E2637" s="282" t="str">
        <f ca="1">position</f>
        <v/>
      </c>
      <c r="F2637" s="282"/>
      <c r="G2637" s="282"/>
      <c r="H2637" s="282"/>
      <c r="I2637" s="282"/>
      <c r="J2637" s="335"/>
      <c r="K2637" s="282"/>
      <c r="L2637" s="282"/>
      <c r="M2637" s="282"/>
      <c r="N2637" s="282"/>
      <c r="O2637" s="281"/>
      <c r="P2637" s="360" t="str">
        <f ca="1">rescore_patient</f>
        <v/>
      </c>
      <c r="Q2637" s="330" t="str">
        <f ca="1">quantity</f>
        <v/>
      </c>
      <c r="R2637" s="281"/>
      <c r="S2637" s="282"/>
      <c r="T2637" s="282"/>
      <c r="U2637" s="282"/>
      <c r="V2637" s="305"/>
      <c r="W2637" s="305"/>
      <c r="X2637" s="305"/>
      <c r="Y2637" s="282"/>
      <c r="Z2637" s="282" t="e" vm="1">
        <f ca="1">_xlfn.IFS(AND(ISNUMBER(SEARCH("N?m l*", CUSTOMER[[#This Row],[Service Type]], 1)), CUSTOMER[[#This Row],[Count ST]] = TRUE), CUSTOMER[[#This Row],[Quantity]], AND($Y$10:$Y2637 = TRUE, COUNTIFS($H$10:$H2637, CUSTOMER[[#This Row],[Booking]], $J$10:$J2637, CUSTOMER[[#This Row],[Order Date]], $F$10:$F2637, "&lt;&gt;"&amp;"N?m l*")=1), 1, TRUE,  "")</f>
        <v>#NAME?</v>
      </c>
      <c r="AA2637" s="282" t="b">
        <f t="shared" ca="1" si="42"/>
        <v>0</v>
      </c>
      <c r="AB2637" s="305"/>
    </row>
    <row r="2638" spans="1:28" x14ac:dyDescent="0.25">
      <c r="A2638" s="281" t="str">
        <f ca="1">no.</f>
        <v/>
      </c>
      <c r="B2638" s="281"/>
      <c r="C2638" s="282"/>
      <c r="D2638" s="282"/>
      <c r="E2638" s="282" t="str">
        <f ca="1">position</f>
        <v/>
      </c>
      <c r="F2638" s="282"/>
      <c r="G2638" s="282"/>
      <c r="H2638" s="282"/>
      <c r="I2638" s="282"/>
      <c r="J2638" s="335"/>
      <c r="K2638" s="282"/>
      <c r="L2638" s="282"/>
      <c r="M2638" s="282"/>
      <c r="N2638" s="282"/>
      <c r="O2638" s="281"/>
      <c r="P2638" s="360" t="str">
        <f ca="1">rescore_patient</f>
        <v/>
      </c>
      <c r="Q2638" s="330" t="str">
        <f ca="1">quantity</f>
        <v/>
      </c>
      <c r="R2638" s="281"/>
      <c r="S2638" s="282"/>
      <c r="T2638" s="282"/>
      <c r="U2638" s="282"/>
      <c r="V2638" s="305"/>
      <c r="W2638" s="305"/>
      <c r="X2638" s="305"/>
      <c r="Y2638" s="282"/>
      <c r="Z2638" s="282" t="e" vm="1">
        <f ca="1">_xlfn.IFS(AND(ISNUMBER(SEARCH("N?m l*", CUSTOMER[[#This Row],[Service Type]], 1)), CUSTOMER[[#This Row],[Count ST]] = TRUE), CUSTOMER[[#This Row],[Quantity]], AND($Y$10:$Y2638 = TRUE, COUNTIFS($H$10:$H2638, CUSTOMER[[#This Row],[Booking]], $J$10:$J2638, CUSTOMER[[#This Row],[Order Date]], $F$10:$F2638, "&lt;&gt;"&amp;"N?m l*")=1), 1, TRUE,  "")</f>
        <v>#NAME?</v>
      </c>
      <c r="AA2638" s="282" t="b">
        <f t="shared" ca="1" si="42"/>
        <v>0</v>
      </c>
      <c r="AB2638" s="305"/>
    </row>
    <row r="2639" spans="1:28" x14ac:dyDescent="0.25">
      <c r="A2639" s="281" t="str">
        <f ca="1">no.</f>
        <v/>
      </c>
      <c r="B2639" s="281"/>
      <c r="C2639" s="282"/>
      <c r="D2639" s="282"/>
      <c r="E2639" s="282" t="str">
        <f ca="1">position</f>
        <v/>
      </c>
      <c r="F2639" s="282"/>
      <c r="G2639" s="282"/>
      <c r="H2639" s="282"/>
      <c r="I2639" s="282"/>
      <c r="J2639" s="335"/>
      <c r="K2639" s="282"/>
      <c r="L2639" s="282"/>
      <c r="M2639" s="282"/>
      <c r="N2639" s="282"/>
      <c r="O2639" s="281"/>
      <c r="P2639" s="360" t="str">
        <f ca="1">rescore_patient</f>
        <v/>
      </c>
      <c r="Q2639" s="330" t="str">
        <f ca="1">quantity</f>
        <v/>
      </c>
      <c r="R2639" s="281"/>
      <c r="S2639" s="282"/>
      <c r="T2639" s="282"/>
      <c r="U2639" s="282"/>
      <c r="V2639" s="305"/>
      <c r="W2639" s="305"/>
      <c r="X2639" s="305"/>
      <c r="Y2639" s="282"/>
      <c r="Z2639" s="282" t="e" vm="1">
        <f ca="1">_xlfn.IFS(AND(ISNUMBER(SEARCH("N?m l*", CUSTOMER[[#This Row],[Service Type]], 1)), CUSTOMER[[#This Row],[Count ST]] = TRUE), CUSTOMER[[#This Row],[Quantity]], AND($Y$10:$Y2639 = TRUE, COUNTIFS($H$10:$H2639, CUSTOMER[[#This Row],[Booking]], $J$10:$J2639, CUSTOMER[[#This Row],[Order Date]], $F$10:$F2639, "&lt;&gt;"&amp;"N?m l*")=1), 1, TRUE,  "")</f>
        <v>#NAME?</v>
      </c>
      <c r="AA2639" s="282" t="b">
        <f t="shared" ca="1" si="42"/>
        <v>0</v>
      </c>
      <c r="AB2639" s="305"/>
    </row>
    <row r="2640" spans="1:28" x14ac:dyDescent="0.25">
      <c r="A2640" s="281" t="str">
        <f ca="1">no.</f>
        <v/>
      </c>
      <c r="B2640" s="281"/>
      <c r="C2640" s="282"/>
      <c r="D2640" s="282"/>
      <c r="E2640" s="282" t="str">
        <f ca="1">position</f>
        <v/>
      </c>
      <c r="F2640" s="282"/>
      <c r="G2640" s="282"/>
      <c r="H2640" s="282"/>
      <c r="I2640" s="282"/>
      <c r="J2640" s="335"/>
      <c r="K2640" s="282"/>
      <c r="L2640" s="282"/>
      <c r="M2640" s="282"/>
      <c r="N2640" s="282"/>
      <c r="O2640" s="281"/>
      <c r="P2640" s="360" t="str">
        <f ca="1">rescore_patient</f>
        <v/>
      </c>
      <c r="Q2640" s="330" t="str">
        <f ca="1">quantity</f>
        <v/>
      </c>
      <c r="R2640" s="281"/>
      <c r="S2640" s="282"/>
      <c r="T2640" s="282"/>
      <c r="U2640" s="282"/>
      <c r="V2640" s="305"/>
      <c r="W2640" s="305"/>
      <c r="X2640" s="305"/>
      <c r="Y2640" s="282"/>
      <c r="Z2640" s="282" t="e" vm="1">
        <f ca="1">_xlfn.IFS(AND(ISNUMBER(SEARCH("N?m l*", CUSTOMER[[#This Row],[Service Type]], 1)), CUSTOMER[[#This Row],[Count ST]] = TRUE), CUSTOMER[[#This Row],[Quantity]], AND($Y$10:$Y2640 = TRUE, COUNTIFS($H$10:$H2640, CUSTOMER[[#This Row],[Booking]], $J$10:$J2640, CUSTOMER[[#This Row],[Order Date]], $F$10:$F2640, "&lt;&gt;"&amp;"N?m l*")=1), 1, TRUE,  "")</f>
        <v>#NAME?</v>
      </c>
      <c r="AA2640" s="282" t="b">
        <f t="shared" ca="1" si="42"/>
        <v>0</v>
      </c>
      <c r="AB2640" s="305"/>
    </row>
    <row r="2641" spans="1:28" x14ac:dyDescent="0.25">
      <c r="A2641" s="281" t="str">
        <f ca="1">no.</f>
        <v/>
      </c>
      <c r="B2641" s="281"/>
      <c r="C2641" s="282"/>
      <c r="D2641" s="282"/>
      <c r="E2641" s="282" t="str">
        <f ca="1">position</f>
        <v/>
      </c>
      <c r="F2641" s="282"/>
      <c r="G2641" s="282"/>
      <c r="H2641" s="282"/>
      <c r="I2641" s="282"/>
      <c r="J2641" s="335"/>
      <c r="K2641" s="282"/>
      <c r="L2641" s="282"/>
      <c r="M2641" s="282"/>
      <c r="N2641" s="282"/>
      <c r="O2641" s="281"/>
      <c r="P2641" s="360" t="str">
        <f ca="1">rescore_patient</f>
        <v/>
      </c>
      <c r="Q2641" s="330" t="str">
        <f ca="1">quantity</f>
        <v/>
      </c>
      <c r="R2641" s="281"/>
      <c r="S2641" s="282"/>
      <c r="T2641" s="282"/>
      <c r="U2641" s="282"/>
      <c r="V2641" s="305"/>
      <c r="W2641" s="305"/>
      <c r="X2641" s="305"/>
      <c r="Y2641" s="282"/>
      <c r="Z2641" s="282" t="e" vm="1">
        <f ca="1">_xlfn.IFS(AND(ISNUMBER(SEARCH("N?m l*", CUSTOMER[[#This Row],[Service Type]], 1)), CUSTOMER[[#This Row],[Count ST]] = TRUE), CUSTOMER[[#This Row],[Quantity]], AND($Y$10:$Y2641 = TRUE, COUNTIFS($H$10:$H2641, CUSTOMER[[#This Row],[Booking]], $J$10:$J2641, CUSTOMER[[#This Row],[Order Date]], $F$10:$F2641, "&lt;&gt;"&amp;"N?m l*")=1), 1, TRUE,  "")</f>
        <v>#NAME?</v>
      </c>
      <c r="AA2641" s="282" t="b">
        <f t="shared" ca="1" si="42"/>
        <v>0</v>
      </c>
      <c r="AB2641" s="305"/>
    </row>
    <row r="2642" spans="1:28" x14ac:dyDescent="0.25">
      <c r="A2642" s="281" t="str">
        <f ca="1">no.</f>
        <v/>
      </c>
      <c r="B2642" s="281"/>
      <c r="C2642" s="282"/>
      <c r="D2642" s="282"/>
      <c r="E2642" s="282" t="str">
        <f ca="1">position</f>
        <v/>
      </c>
      <c r="F2642" s="282"/>
      <c r="G2642" s="282"/>
      <c r="H2642" s="282"/>
      <c r="I2642" s="282"/>
      <c r="J2642" s="335"/>
      <c r="K2642" s="282"/>
      <c r="L2642" s="282"/>
      <c r="M2642" s="282"/>
      <c r="N2642" s="282"/>
      <c r="O2642" s="281"/>
      <c r="P2642" s="360" t="str">
        <f ca="1">rescore_patient</f>
        <v/>
      </c>
      <c r="Q2642" s="330" t="str">
        <f ca="1">quantity</f>
        <v/>
      </c>
      <c r="R2642" s="281"/>
      <c r="S2642" s="282"/>
      <c r="T2642" s="282"/>
      <c r="U2642" s="282"/>
      <c r="V2642" s="305"/>
      <c r="W2642" s="305"/>
      <c r="X2642" s="305"/>
      <c r="Y2642" s="282"/>
      <c r="Z2642" s="282" t="e" vm="1">
        <f ca="1">_xlfn.IFS(AND(ISNUMBER(SEARCH("N?m l*", CUSTOMER[[#This Row],[Service Type]], 1)), CUSTOMER[[#This Row],[Count ST]] = TRUE), CUSTOMER[[#This Row],[Quantity]], AND($Y$10:$Y2642 = TRUE, COUNTIFS($H$10:$H2642, CUSTOMER[[#This Row],[Booking]], $J$10:$J2642, CUSTOMER[[#This Row],[Order Date]], $F$10:$F2642, "&lt;&gt;"&amp;"N?m l*")=1), 1, TRUE,  "")</f>
        <v>#NAME?</v>
      </c>
      <c r="AA2642" s="282" t="b">
        <f t="shared" ca="1" si="42"/>
        <v>0</v>
      </c>
      <c r="AB2642" s="305"/>
    </row>
    <row r="2643" spans="1:28" x14ac:dyDescent="0.25">
      <c r="A2643" s="281" t="str">
        <f ca="1">no.</f>
        <v/>
      </c>
      <c r="B2643" s="281"/>
      <c r="C2643" s="282"/>
      <c r="D2643" s="282"/>
      <c r="E2643" s="282" t="str">
        <f ca="1">position</f>
        <v/>
      </c>
      <c r="F2643" s="282"/>
      <c r="G2643" s="282"/>
      <c r="H2643" s="282"/>
      <c r="I2643" s="282"/>
      <c r="J2643" s="335"/>
      <c r="K2643" s="282"/>
      <c r="L2643" s="282"/>
      <c r="M2643" s="282"/>
      <c r="N2643" s="282"/>
      <c r="O2643" s="281"/>
      <c r="P2643" s="360" t="str">
        <f ca="1">rescore_patient</f>
        <v/>
      </c>
      <c r="Q2643" s="330" t="str">
        <f ca="1">quantity</f>
        <v/>
      </c>
      <c r="R2643" s="281"/>
      <c r="S2643" s="282"/>
      <c r="T2643" s="282"/>
      <c r="U2643" s="282"/>
      <c r="V2643" s="305"/>
      <c r="W2643" s="305"/>
      <c r="X2643" s="305"/>
      <c r="Y2643" s="282"/>
      <c r="Z2643" s="282" t="e" vm="1">
        <f ca="1">_xlfn.IFS(AND(ISNUMBER(SEARCH("N?m l*", CUSTOMER[[#This Row],[Service Type]], 1)), CUSTOMER[[#This Row],[Count ST]] = TRUE), CUSTOMER[[#This Row],[Quantity]], AND($Y$10:$Y2643 = TRUE, COUNTIFS($H$10:$H2643, CUSTOMER[[#This Row],[Booking]], $J$10:$J2643, CUSTOMER[[#This Row],[Order Date]], $F$10:$F2643, "&lt;&gt;"&amp;"N?m l*")=1), 1, TRUE,  "")</f>
        <v>#NAME?</v>
      </c>
      <c r="AA2643" s="282" t="b">
        <f t="shared" ca="1" si="42"/>
        <v>0</v>
      </c>
      <c r="AB2643" s="305"/>
    </row>
    <row r="2644" spans="1:28" x14ac:dyDescent="0.25">
      <c r="A2644" s="281" t="str">
        <f ca="1">no.</f>
        <v/>
      </c>
      <c r="B2644" s="281"/>
      <c r="C2644" s="282"/>
      <c r="D2644" s="282"/>
      <c r="E2644" s="282" t="str">
        <f ca="1">position</f>
        <v/>
      </c>
      <c r="F2644" s="282"/>
      <c r="G2644" s="282"/>
      <c r="H2644" s="282"/>
      <c r="I2644" s="282"/>
      <c r="J2644" s="335"/>
      <c r="K2644" s="282"/>
      <c r="L2644" s="282"/>
      <c r="M2644" s="282"/>
      <c r="N2644" s="282"/>
      <c r="O2644" s="281"/>
      <c r="P2644" s="360" t="str">
        <f ca="1">rescore_patient</f>
        <v/>
      </c>
      <c r="Q2644" s="330" t="str">
        <f ca="1">quantity</f>
        <v/>
      </c>
      <c r="R2644" s="281"/>
      <c r="S2644" s="282"/>
      <c r="T2644" s="282"/>
      <c r="U2644" s="282"/>
      <c r="V2644" s="305"/>
      <c r="W2644" s="305"/>
      <c r="X2644" s="305"/>
      <c r="Y2644" s="282"/>
      <c r="Z2644" s="282" t="e" vm="1">
        <f ca="1">_xlfn.IFS(AND(ISNUMBER(SEARCH("N?m l*", CUSTOMER[[#This Row],[Service Type]], 1)), CUSTOMER[[#This Row],[Count ST]] = TRUE), CUSTOMER[[#This Row],[Quantity]], AND($Y$10:$Y2644 = TRUE, COUNTIFS($H$10:$H2644, CUSTOMER[[#This Row],[Booking]], $J$10:$J2644, CUSTOMER[[#This Row],[Order Date]], $F$10:$F2644, "&lt;&gt;"&amp;"N?m l*")=1), 1, TRUE,  "")</f>
        <v>#NAME?</v>
      </c>
      <c r="AA2644" s="282" t="b">
        <f t="shared" ca="1" si="42"/>
        <v>0</v>
      </c>
      <c r="AB2644" s="305"/>
    </row>
    <row r="2645" spans="1:28" x14ac:dyDescent="0.25">
      <c r="A2645" s="281" t="str">
        <f ca="1">no.</f>
        <v/>
      </c>
      <c r="B2645" s="281"/>
      <c r="C2645" s="282"/>
      <c r="D2645" s="282"/>
      <c r="E2645" s="282" t="str">
        <f ca="1">position</f>
        <v/>
      </c>
      <c r="F2645" s="282"/>
      <c r="G2645" s="282"/>
      <c r="H2645" s="282"/>
      <c r="I2645" s="282"/>
      <c r="J2645" s="335"/>
      <c r="K2645" s="282"/>
      <c r="L2645" s="282"/>
      <c r="M2645" s="282"/>
      <c r="N2645" s="282"/>
      <c r="O2645" s="281"/>
      <c r="P2645" s="360" t="str">
        <f ca="1">rescore_patient</f>
        <v/>
      </c>
      <c r="Q2645" s="330" t="str">
        <f ca="1">quantity</f>
        <v/>
      </c>
      <c r="R2645" s="281"/>
      <c r="S2645" s="282"/>
      <c r="T2645" s="282"/>
      <c r="U2645" s="282"/>
      <c r="V2645" s="305"/>
      <c r="W2645" s="305"/>
      <c r="X2645" s="305"/>
      <c r="Y2645" s="282"/>
      <c r="Z2645" s="282" t="e" vm="1">
        <f ca="1">_xlfn.IFS(AND(ISNUMBER(SEARCH("N?m l*", CUSTOMER[[#This Row],[Service Type]], 1)), CUSTOMER[[#This Row],[Count ST]] = TRUE), CUSTOMER[[#This Row],[Quantity]], AND($Y$10:$Y2645 = TRUE, COUNTIFS($H$10:$H2645, CUSTOMER[[#This Row],[Booking]], $J$10:$J2645, CUSTOMER[[#This Row],[Order Date]], $F$10:$F2645, "&lt;&gt;"&amp;"N?m l*")=1), 1, TRUE,  "")</f>
        <v>#NAME?</v>
      </c>
      <c r="AA2645" s="282" t="b">
        <f t="shared" ca="1" si="42"/>
        <v>0</v>
      </c>
      <c r="AB2645" s="305"/>
    </row>
    <row r="2646" spans="1:28" x14ac:dyDescent="0.25">
      <c r="A2646" s="281" t="str">
        <f ca="1">no.</f>
        <v/>
      </c>
      <c r="B2646" s="281"/>
      <c r="C2646" s="282"/>
      <c r="D2646" s="282"/>
      <c r="E2646" s="282" t="str">
        <f ca="1">position</f>
        <v/>
      </c>
      <c r="F2646" s="282"/>
      <c r="G2646" s="282"/>
      <c r="H2646" s="282"/>
      <c r="I2646" s="282"/>
      <c r="J2646" s="335"/>
      <c r="K2646" s="282"/>
      <c r="L2646" s="282"/>
      <c r="M2646" s="282"/>
      <c r="N2646" s="282"/>
      <c r="O2646" s="281"/>
      <c r="P2646" s="360" t="str">
        <f ca="1">rescore_patient</f>
        <v/>
      </c>
      <c r="Q2646" s="330" t="str">
        <f ca="1">quantity</f>
        <v/>
      </c>
      <c r="R2646" s="281"/>
      <c r="S2646" s="282"/>
      <c r="T2646" s="282"/>
      <c r="U2646" s="282"/>
      <c r="V2646" s="305"/>
      <c r="W2646" s="305"/>
      <c r="X2646" s="305"/>
      <c r="Y2646" s="282"/>
      <c r="Z2646" s="282" t="e" vm="1">
        <f ca="1">_xlfn.IFS(AND(ISNUMBER(SEARCH("N?m l*", CUSTOMER[[#This Row],[Service Type]], 1)), CUSTOMER[[#This Row],[Count ST]] = TRUE), CUSTOMER[[#This Row],[Quantity]], AND($Y$10:$Y2646 = TRUE, COUNTIFS($H$10:$H2646, CUSTOMER[[#This Row],[Booking]], $J$10:$J2646, CUSTOMER[[#This Row],[Order Date]], $F$10:$F2646, "&lt;&gt;"&amp;"N?m l*")=1), 1, TRUE,  "")</f>
        <v>#NAME?</v>
      </c>
      <c r="AA2646" s="282" t="b">
        <f t="shared" ca="1" si="42"/>
        <v>0</v>
      </c>
      <c r="AB2646" s="305"/>
    </row>
    <row r="2647" spans="1:28" x14ac:dyDescent="0.25">
      <c r="A2647" s="281" t="str">
        <f ca="1">no.</f>
        <v/>
      </c>
      <c r="B2647" s="281"/>
      <c r="C2647" s="282"/>
      <c r="D2647" s="282"/>
      <c r="E2647" s="282" t="str">
        <f ca="1">position</f>
        <v/>
      </c>
      <c r="F2647" s="282"/>
      <c r="G2647" s="282"/>
      <c r="H2647" s="282"/>
      <c r="I2647" s="282"/>
      <c r="J2647" s="335"/>
      <c r="K2647" s="282"/>
      <c r="L2647" s="282"/>
      <c r="M2647" s="282"/>
      <c r="N2647" s="282"/>
      <c r="O2647" s="281"/>
      <c r="P2647" s="360" t="str">
        <f ca="1">rescore_patient</f>
        <v/>
      </c>
      <c r="Q2647" s="330" t="str">
        <f ca="1">quantity</f>
        <v/>
      </c>
      <c r="R2647" s="281"/>
      <c r="S2647" s="282"/>
      <c r="T2647" s="282"/>
      <c r="U2647" s="282"/>
      <c r="V2647" s="305"/>
      <c r="W2647" s="305"/>
      <c r="X2647" s="305"/>
      <c r="Y2647" s="282"/>
      <c r="Z2647" s="282" t="e" vm="1">
        <f ca="1">_xlfn.IFS(AND(ISNUMBER(SEARCH("N?m l*", CUSTOMER[[#This Row],[Service Type]], 1)), CUSTOMER[[#This Row],[Count ST]] = TRUE), CUSTOMER[[#This Row],[Quantity]], AND($Y$10:$Y2647 = TRUE, COUNTIFS($H$10:$H2647, CUSTOMER[[#This Row],[Booking]], $J$10:$J2647, CUSTOMER[[#This Row],[Order Date]], $F$10:$F2647, "&lt;&gt;"&amp;"N?m l*")=1), 1, TRUE,  "")</f>
        <v>#NAME?</v>
      </c>
      <c r="AA2647" s="282" t="b">
        <f t="shared" ca="1" si="42"/>
        <v>0</v>
      </c>
      <c r="AB2647" s="305"/>
    </row>
    <row r="2648" spans="1:28" x14ac:dyDescent="0.25">
      <c r="A2648" s="281" t="str">
        <f ca="1">no.</f>
        <v/>
      </c>
      <c r="B2648" s="281"/>
      <c r="C2648" s="282"/>
      <c r="D2648" s="282"/>
      <c r="E2648" s="282" t="str">
        <f ca="1">position</f>
        <v/>
      </c>
      <c r="F2648" s="282"/>
      <c r="G2648" s="282"/>
      <c r="H2648" s="282"/>
      <c r="I2648" s="282"/>
      <c r="J2648" s="335"/>
      <c r="K2648" s="282"/>
      <c r="L2648" s="282"/>
      <c r="M2648" s="282"/>
      <c r="N2648" s="282"/>
      <c r="O2648" s="281"/>
      <c r="P2648" s="360" t="str">
        <f ca="1">rescore_patient</f>
        <v/>
      </c>
      <c r="Q2648" s="330" t="str">
        <f ca="1">quantity</f>
        <v/>
      </c>
      <c r="R2648" s="281"/>
      <c r="S2648" s="282"/>
      <c r="T2648" s="282"/>
      <c r="U2648" s="282"/>
      <c r="V2648" s="305"/>
      <c r="W2648" s="305"/>
      <c r="X2648" s="305"/>
      <c r="Y2648" s="282"/>
      <c r="Z2648" s="282" t="e" vm="1">
        <f ca="1">_xlfn.IFS(AND(ISNUMBER(SEARCH("N?m l*", CUSTOMER[[#This Row],[Service Type]], 1)), CUSTOMER[[#This Row],[Count ST]] = TRUE), CUSTOMER[[#This Row],[Quantity]], AND($Y$10:$Y2648 = TRUE, COUNTIFS($H$10:$H2648, CUSTOMER[[#This Row],[Booking]], $J$10:$J2648, CUSTOMER[[#This Row],[Order Date]], $F$10:$F2648, "&lt;&gt;"&amp;"N?m l*")=1), 1, TRUE,  "")</f>
        <v>#NAME?</v>
      </c>
      <c r="AA2648" s="282" t="b">
        <f t="shared" ca="1" si="42"/>
        <v>0</v>
      </c>
      <c r="AB2648" s="305"/>
    </row>
    <row r="2649" spans="1:28" x14ac:dyDescent="0.25">
      <c r="A2649" s="281" t="str">
        <f ca="1">no.</f>
        <v/>
      </c>
      <c r="B2649" s="281"/>
      <c r="C2649" s="282"/>
      <c r="D2649" s="282"/>
      <c r="E2649" s="282" t="str">
        <f ca="1">position</f>
        <v/>
      </c>
      <c r="F2649" s="282"/>
      <c r="G2649" s="282"/>
      <c r="H2649" s="282"/>
      <c r="I2649" s="282"/>
      <c r="J2649" s="335"/>
      <c r="K2649" s="282"/>
      <c r="L2649" s="282"/>
      <c r="M2649" s="282"/>
      <c r="N2649" s="282"/>
      <c r="O2649" s="281"/>
      <c r="P2649" s="360" t="str">
        <f ca="1">rescore_patient</f>
        <v/>
      </c>
      <c r="Q2649" s="330" t="str">
        <f ca="1">quantity</f>
        <v/>
      </c>
      <c r="R2649" s="281"/>
      <c r="S2649" s="282"/>
      <c r="T2649" s="282"/>
      <c r="U2649" s="282"/>
      <c r="V2649" s="305"/>
      <c r="W2649" s="305"/>
      <c r="X2649" s="305"/>
      <c r="Y2649" s="282"/>
      <c r="Z2649" s="282" t="e" vm="1">
        <f ca="1">_xlfn.IFS(AND(ISNUMBER(SEARCH("N?m l*", CUSTOMER[[#This Row],[Service Type]], 1)), CUSTOMER[[#This Row],[Count ST]] = TRUE), CUSTOMER[[#This Row],[Quantity]], AND($Y$10:$Y2649 = TRUE, COUNTIFS($H$10:$H2649, CUSTOMER[[#This Row],[Booking]], $J$10:$J2649, CUSTOMER[[#This Row],[Order Date]], $F$10:$F2649, "&lt;&gt;"&amp;"N?m l*")=1), 1, TRUE,  "")</f>
        <v>#NAME?</v>
      </c>
      <c r="AA2649" s="282" t="b">
        <f t="shared" ca="1" si="42"/>
        <v>0</v>
      </c>
      <c r="AB2649" s="305"/>
    </row>
    <row r="2650" spans="1:28" x14ac:dyDescent="0.25">
      <c r="A2650" s="281" t="str">
        <f ca="1">no.</f>
        <v/>
      </c>
      <c r="B2650" s="281"/>
      <c r="C2650" s="282"/>
      <c r="D2650" s="282"/>
      <c r="E2650" s="282" t="str">
        <f ca="1">position</f>
        <v/>
      </c>
      <c r="F2650" s="282"/>
      <c r="G2650" s="282"/>
      <c r="H2650" s="282"/>
      <c r="I2650" s="282"/>
      <c r="J2650" s="335"/>
      <c r="K2650" s="282"/>
      <c r="L2650" s="282"/>
      <c r="M2650" s="282"/>
      <c r="N2650" s="282"/>
      <c r="O2650" s="281"/>
      <c r="P2650" s="360" t="str">
        <f ca="1">rescore_patient</f>
        <v/>
      </c>
      <c r="Q2650" s="330" t="str">
        <f ca="1">quantity</f>
        <v/>
      </c>
      <c r="R2650" s="281"/>
      <c r="S2650" s="282"/>
      <c r="T2650" s="282"/>
      <c r="U2650" s="282"/>
      <c r="V2650" s="305"/>
      <c r="W2650" s="305"/>
      <c r="X2650" s="305"/>
      <c r="Y2650" s="282"/>
      <c r="Z2650" s="282" t="e" vm="1">
        <f ca="1">_xlfn.IFS(AND(ISNUMBER(SEARCH("N?m l*", CUSTOMER[[#This Row],[Service Type]], 1)), CUSTOMER[[#This Row],[Count ST]] = TRUE), CUSTOMER[[#This Row],[Quantity]], AND($Y$10:$Y2650 = TRUE, COUNTIFS($H$10:$H2650, CUSTOMER[[#This Row],[Booking]], $J$10:$J2650, CUSTOMER[[#This Row],[Order Date]], $F$10:$F2650, "&lt;&gt;"&amp;"N?m l*")=1), 1, TRUE,  "")</f>
        <v>#NAME?</v>
      </c>
      <c r="AA2650" s="282" t="b">
        <f t="shared" ca="1" si="42"/>
        <v>0</v>
      </c>
      <c r="AB2650" s="305"/>
    </row>
    <row r="2651" spans="1:28" x14ac:dyDescent="0.25">
      <c r="A2651" s="281" t="str">
        <f ca="1">no.</f>
        <v/>
      </c>
      <c r="B2651" s="281"/>
      <c r="C2651" s="282"/>
      <c r="D2651" s="282"/>
      <c r="E2651" s="282" t="str">
        <f ca="1">position</f>
        <v/>
      </c>
      <c r="F2651" s="282"/>
      <c r="G2651" s="282"/>
      <c r="H2651" s="282"/>
      <c r="I2651" s="282"/>
      <c r="J2651" s="335"/>
      <c r="K2651" s="282"/>
      <c r="L2651" s="282"/>
      <c r="M2651" s="282"/>
      <c r="N2651" s="282"/>
      <c r="O2651" s="281"/>
      <c r="P2651" s="360" t="str">
        <f ca="1">rescore_patient</f>
        <v/>
      </c>
      <c r="Q2651" s="330" t="str">
        <f ca="1">quantity</f>
        <v/>
      </c>
      <c r="R2651" s="281"/>
      <c r="S2651" s="282"/>
      <c r="T2651" s="282"/>
      <c r="U2651" s="282"/>
      <c r="V2651" s="305"/>
      <c r="W2651" s="305"/>
      <c r="X2651" s="305"/>
      <c r="Y2651" s="282"/>
      <c r="Z2651" s="282" t="e" vm="1">
        <f ca="1">_xlfn.IFS(AND(ISNUMBER(SEARCH("N?m l*", CUSTOMER[[#This Row],[Service Type]], 1)), CUSTOMER[[#This Row],[Count ST]] = TRUE), CUSTOMER[[#This Row],[Quantity]], AND($Y$10:$Y2651 = TRUE, COUNTIFS($H$10:$H2651, CUSTOMER[[#This Row],[Booking]], $J$10:$J2651, CUSTOMER[[#This Row],[Order Date]], $F$10:$F2651, "&lt;&gt;"&amp;"N?m l*")=1), 1, TRUE,  "")</f>
        <v>#NAME?</v>
      </c>
      <c r="AA2651" s="282" t="b">
        <f t="shared" ca="1" si="42"/>
        <v>0</v>
      </c>
      <c r="AB2651" s="305"/>
    </row>
    <row r="2652" spans="1:28" x14ac:dyDescent="0.25">
      <c r="A2652" s="281" t="str">
        <f ca="1">no.</f>
        <v/>
      </c>
      <c r="B2652" s="281"/>
      <c r="C2652" s="282"/>
      <c r="D2652" s="282"/>
      <c r="E2652" s="282" t="str">
        <f ca="1">position</f>
        <v/>
      </c>
      <c r="F2652" s="282"/>
      <c r="G2652" s="282"/>
      <c r="H2652" s="282"/>
      <c r="I2652" s="282"/>
      <c r="J2652" s="335"/>
      <c r="K2652" s="282"/>
      <c r="L2652" s="282"/>
      <c r="M2652" s="282"/>
      <c r="N2652" s="282"/>
      <c r="O2652" s="281"/>
      <c r="P2652" s="360" t="str">
        <f ca="1">rescore_patient</f>
        <v/>
      </c>
      <c r="Q2652" s="330" t="str">
        <f ca="1">quantity</f>
        <v/>
      </c>
      <c r="R2652" s="281"/>
      <c r="S2652" s="282"/>
      <c r="T2652" s="282"/>
      <c r="U2652" s="282"/>
      <c r="V2652" s="305"/>
      <c r="W2652" s="305"/>
      <c r="X2652" s="305"/>
      <c r="Y2652" s="282"/>
      <c r="Z2652" s="282" t="e" vm="1">
        <f ca="1">_xlfn.IFS(AND(ISNUMBER(SEARCH("N?m l*", CUSTOMER[[#This Row],[Service Type]], 1)), CUSTOMER[[#This Row],[Count ST]] = TRUE), CUSTOMER[[#This Row],[Quantity]], AND($Y$10:$Y2652 = TRUE, COUNTIFS($H$10:$H2652, CUSTOMER[[#This Row],[Booking]], $J$10:$J2652, CUSTOMER[[#This Row],[Order Date]], $F$10:$F2652, "&lt;&gt;"&amp;"N?m l*")=1), 1, TRUE,  "")</f>
        <v>#NAME?</v>
      </c>
      <c r="AA2652" s="282" t="b">
        <f t="shared" ca="1" si="42"/>
        <v>0</v>
      </c>
      <c r="AB2652" s="305"/>
    </row>
    <row r="2653" spans="1:28" x14ac:dyDescent="0.25">
      <c r="A2653" s="281" t="str">
        <f ca="1">no.</f>
        <v/>
      </c>
      <c r="B2653" s="281"/>
      <c r="C2653" s="282"/>
      <c r="D2653" s="282"/>
      <c r="E2653" s="282" t="str">
        <f ca="1">position</f>
        <v/>
      </c>
      <c r="F2653" s="282"/>
      <c r="G2653" s="282"/>
      <c r="H2653" s="282"/>
      <c r="I2653" s="282"/>
      <c r="J2653" s="335"/>
      <c r="K2653" s="282"/>
      <c r="L2653" s="282"/>
      <c r="M2653" s="282"/>
      <c r="N2653" s="282"/>
      <c r="O2653" s="281"/>
      <c r="P2653" s="360" t="str">
        <f ca="1">rescore_patient</f>
        <v/>
      </c>
      <c r="Q2653" s="330" t="str">
        <f ca="1">quantity</f>
        <v/>
      </c>
      <c r="R2653" s="281"/>
      <c r="S2653" s="282"/>
      <c r="T2653" s="282"/>
      <c r="U2653" s="282"/>
      <c r="V2653" s="305"/>
      <c r="W2653" s="305"/>
      <c r="X2653" s="305"/>
      <c r="Y2653" s="282"/>
      <c r="Z2653" s="282" t="e" vm="1">
        <f ca="1">_xlfn.IFS(AND(ISNUMBER(SEARCH("N?m l*", CUSTOMER[[#This Row],[Service Type]], 1)), CUSTOMER[[#This Row],[Count ST]] = TRUE), CUSTOMER[[#This Row],[Quantity]], AND($Y$10:$Y2653 = TRUE, COUNTIFS($H$10:$H2653, CUSTOMER[[#This Row],[Booking]], $J$10:$J2653, CUSTOMER[[#This Row],[Order Date]], $F$10:$F2653, "&lt;&gt;"&amp;"N?m l*")=1), 1, TRUE,  "")</f>
        <v>#NAME?</v>
      </c>
      <c r="AA2653" s="282" t="b">
        <f t="shared" ca="1" si="42"/>
        <v>0</v>
      </c>
      <c r="AB2653" s="305"/>
    </row>
    <row r="2654" spans="1:28" x14ac:dyDescent="0.25">
      <c r="A2654" s="281" t="str">
        <f ca="1">no.</f>
        <v/>
      </c>
      <c r="B2654" s="281"/>
      <c r="C2654" s="282"/>
      <c r="D2654" s="282"/>
      <c r="E2654" s="282" t="str">
        <f ca="1">position</f>
        <v/>
      </c>
      <c r="F2654" s="282"/>
      <c r="G2654" s="282"/>
      <c r="H2654" s="282"/>
      <c r="I2654" s="282"/>
      <c r="J2654" s="335"/>
      <c r="K2654" s="282"/>
      <c r="L2654" s="282"/>
      <c r="M2654" s="282"/>
      <c r="N2654" s="282"/>
      <c r="O2654" s="281"/>
      <c r="P2654" s="360" t="str">
        <f ca="1">rescore_patient</f>
        <v/>
      </c>
      <c r="Q2654" s="330" t="str">
        <f ca="1">quantity</f>
        <v/>
      </c>
      <c r="R2654" s="281"/>
      <c r="S2654" s="282"/>
      <c r="T2654" s="282"/>
      <c r="U2654" s="282"/>
      <c r="V2654" s="305"/>
      <c r="W2654" s="305"/>
      <c r="X2654" s="305"/>
      <c r="Y2654" s="282"/>
      <c r="Z2654" s="282" t="e" vm="1">
        <f ca="1">_xlfn.IFS(AND(ISNUMBER(SEARCH("N?m l*", CUSTOMER[[#This Row],[Service Type]], 1)), CUSTOMER[[#This Row],[Count ST]] = TRUE), CUSTOMER[[#This Row],[Quantity]], AND($Y$10:$Y2654 = TRUE, COUNTIFS($H$10:$H2654, CUSTOMER[[#This Row],[Booking]], $J$10:$J2654, CUSTOMER[[#This Row],[Order Date]], $F$10:$F2654, "&lt;&gt;"&amp;"N?m l*")=1), 1, TRUE,  "")</f>
        <v>#NAME?</v>
      </c>
      <c r="AA2654" s="282" t="b">
        <f t="shared" ca="1" si="42"/>
        <v>0</v>
      </c>
      <c r="AB2654" s="305"/>
    </row>
    <row r="2655" spans="1:28" x14ac:dyDescent="0.25">
      <c r="A2655" s="281" t="str">
        <f ca="1">no.</f>
        <v/>
      </c>
      <c r="B2655" s="281"/>
      <c r="C2655" s="282"/>
      <c r="D2655" s="282"/>
      <c r="E2655" s="282" t="str">
        <f ca="1">position</f>
        <v/>
      </c>
      <c r="F2655" s="282"/>
      <c r="G2655" s="282"/>
      <c r="H2655" s="282"/>
      <c r="I2655" s="282"/>
      <c r="J2655" s="335"/>
      <c r="K2655" s="282"/>
      <c r="L2655" s="282"/>
      <c r="M2655" s="282"/>
      <c r="N2655" s="282"/>
      <c r="O2655" s="281"/>
      <c r="P2655" s="360" t="str">
        <f ca="1">rescore_patient</f>
        <v/>
      </c>
      <c r="Q2655" s="330" t="str">
        <f ca="1">quantity</f>
        <v/>
      </c>
      <c r="R2655" s="281"/>
      <c r="S2655" s="282"/>
      <c r="T2655" s="282"/>
      <c r="U2655" s="282"/>
      <c r="V2655" s="305"/>
      <c r="W2655" s="305"/>
      <c r="X2655" s="305"/>
      <c r="Y2655" s="282"/>
      <c r="Z2655" s="282" t="e" vm="1">
        <f ca="1">_xlfn.IFS(AND(ISNUMBER(SEARCH("N?m l*", CUSTOMER[[#This Row],[Service Type]], 1)), CUSTOMER[[#This Row],[Count ST]] = TRUE), CUSTOMER[[#This Row],[Quantity]], AND($Y$10:$Y2655 = TRUE, COUNTIFS($H$10:$H2655, CUSTOMER[[#This Row],[Booking]], $J$10:$J2655, CUSTOMER[[#This Row],[Order Date]], $F$10:$F2655, "&lt;&gt;"&amp;"N?m l*")=1), 1, TRUE,  "")</f>
        <v>#NAME?</v>
      </c>
      <c r="AA2655" s="282" t="b">
        <f t="shared" ca="1" si="42"/>
        <v>0</v>
      </c>
      <c r="AB2655" s="305"/>
    </row>
    <row r="2656" spans="1:28" x14ac:dyDescent="0.25">
      <c r="A2656" s="281" t="str">
        <f ca="1">no.</f>
        <v/>
      </c>
      <c r="B2656" s="281"/>
      <c r="C2656" s="282"/>
      <c r="D2656" s="282"/>
      <c r="E2656" s="282" t="str">
        <f ca="1">position</f>
        <v/>
      </c>
      <c r="F2656" s="282"/>
      <c r="G2656" s="282"/>
      <c r="H2656" s="282"/>
      <c r="I2656" s="282"/>
      <c r="J2656" s="335"/>
      <c r="K2656" s="282"/>
      <c r="L2656" s="282"/>
      <c r="M2656" s="282"/>
      <c r="N2656" s="282"/>
      <c r="O2656" s="281"/>
      <c r="P2656" s="360" t="str">
        <f ca="1">rescore_patient</f>
        <v/>
      </c>
      <c r="Q2656" s="330" t="str">
        <f ca="1">quantity</f>
        <v/>
      </c>
      <c r="R2656" s="281"/>
      <c r="S2656" s="282"/>
      <c r="T2656" s="282"/>
      <c r="U2656" s="282"/>
      <c r="V2656" s="305"/>
      <c r="W2656" s="305"/>
      <c r="X2656" s="305"/>
      <c r="Y2656" s="282"/>
      <c r="Z2656" s="282" t="e" vm="1">
        <f ca="1">_xlfn.IFS(AND(ISNUMBER(SEARCH("N?m l*", CUSTOMER[[#This Row],[Service Type]], 1)), CUSTOMER[[#This Row],[Count ST]] = TRUE), CUSTOMER[[#This Row],[Quantity]], AND($Y$10:$Y2656 = TRUE, COUNTIFS($H$10:$H2656, CUSTOMER[[#This Row],[Booking]], $J$10:$J2656, CUSTOMER[[#This Row],[Order Date]], $F$10:$F2656, "&lt;&gt;"&amp;"N?m l*")=1), 1, TRUE,  "")</f>
        <v>#NAME?</v>
      </c>
      <c r="AA2656" s="282" t="b">
        <f t="shared" ca="1" si="42"/>
        <v>0</v>
      </c>
      <c r="AB2656" s="305"/>
    </row>
    <row r="2657" spans="1:28" x14ac:dyDescent="0.25">
      <c r="A2657" s="281" t="str">
        <f ca="1">no.</f>
        <v/>
      </c>
      <c r="B2657" s="281"/>
      <c r="C2657" s="282"/>
      <c r="D2657" s="282"/>
      <c r="E2657" s="282" t="str">
        <f ca="1">position</f>
        <v/>
      </c>
      <c r="F2657" s="282"/>
      <c r="G2657" s="282"/>
      <c r="H2657" s="282"/>
      <c r="I2657" s="282"/>
      <c r="J2657" s="335"/>
      <c r="K2657" s="282"/>
      <c r="L2657" s="282"/>
      <c r="M2657" s="282"/>
      <c r="N2657" s="282"/>
      <c r="O2657" s="281"/>
      <c r="P2657" s="360" t="str">
        <f ca="1">rescore_patient</f>
        <v/>
      </c>
      <c r="Q2657" s="330" t="str">
        <f ca="1">quantity</f>
        <v/>
      </c>
      <c r="R2657" s="281"/>
      <c r="S2657" s="282"/>
      <c r="T2657" s="282"/>
      <c r="U2657" s="282"/>
      <c r="V2657" s="305"/>
      <c r="W2657" s="305"/>
      <c r="X2657" s="305"/>
      <c r="Y2657" s="282"/>
      <c r="Z2657" s="282" t="e" vm="1">
        <f ca="1">_xlfn.IFS(AND(ISNUMBER(SEARCH("N?m l*", CUSTOMER[[#This Row],[Service Type]], 1)), CUSTOMER[[#This Row],[Count ST]] = TRUE), CUSTOMER[[#This Row],[Quantity]], AND($Y$10:$Y2657 = TRUE, COUNTIFS($H$10:$H2657, CUSTOMER[[#This Row],[Booking]], $J$10:$J2657, CUSTOMER[[#This Row],[Order Date]], $F$10:$F2657, "&lt;&gt;"&amp;"N?m l*")=1), 1, TRUE,  "")</f>
        <v>#NAME?</v>
      </c>
      <c r="AA2657" s="282" t="b">
        <f t="shared" ca="1" si="42"/>
        <v>0</v>
      </c>
      <c r="AB2657" s="305"/>
    </row>
    <row r="2658" spans="1:28" x14ac:dyDescent="0.25">
      <c r="A2658" s="281" t="str">
        <f ca="1">no.</f>
        <v/>
      </c>
      <c r="B2658" s="281"/>
      <c r="C2658" s="282"/>
      <c r="D2658" s="282"/>
      <c r="E2658" s="282" t="str">
        <f ca="1">position</f>
        <v/>
      </c>
      <c r="F2658" s="282"/>
      <c r="G2658" s="282"/>
      <c r="H2658" s="282"/>
      <c r="I2658" s="282"/>
      <c r="J2658" s="335"/>
      <c r="K2658" s="282"/>
      <c r="L2658" s="282"/>
      <c r="M2658" s="282"/>
      <c r="N2658" s="282"/>
      <c r="O2658" s="281"/>
      <c r="P2658" s="360" t="str">
        <f ca="1">rescore_patient</f>
        <v/>
      </c>
      <c r="Q2658" s="330" t="str">
        <f ca="1">quantity</f>
        <v/>
      </c>
      <c r="R2658" s="281"/>
      <c r="S2658" s="282"/>
      <c r="T2658" s="282"/>
      <c r="U2658" s="282"/>
      <c r="V2658" s="305"/>
      <c r="W2658" s="305"/>
      <c r="X2658" s="305"/>
      <c r="Y2658" s="282"/>
      <c r="Z2658" s="282" t="e" vm="1">
        <f ca="1">_xlfn.IFS(AND(ISNUMBER(SEARCH("N?m l*", CUSTOMER[[#This Row],[Service Type]], 1)), CUSTOMER[[#This Row],[Count ST]] = TRUE), CUSTOMER[[#This Row],[Quantity]], AND($Y$10:$Y2658 = TRUE, COUNTIFS($H$10:$H2658, CUSTOMER[[#This Row],[Booking]], $J$10:$J2658, CUSTOMER[[#This Row],[Order Date]], $F$10:$F2658, "&lt;&gt;"&amp;"N?m l*")=1), 1, TRUE,  "")</f>
        <v>#NAME?</v>
      </c>
      <c r="AA2658" s="282" t="b">
        <f t="shared" ca="1" si="42"/>
        <v>0</v>
      </c>
      <c r="AB2658" s="305"/>
    </row>
    <row r="2659" spans="1:28" x14ac:dyDescent="0.25">
      <c r="A2659" s="281" t="str">
        <f ca="1">no.</f>
        <v/>
      </c>
      <c r="B2659" s="281"/>
      <c r="C2659" s="282"/>
      <c r="D2659" s="282"/>
      <c r="E2659" s="282" t="str">
        <f ca="1">position</f>
        <v/>
      </c>
      <c r="F2659" s="282"/>
      <c r="G2659" s="282"/>
      <c r="H2659" s="282"/>
      <c r="I2659" s="282"/>
      <c r="J2659" s="335"/>
      <c r="K2659" s="282"/>
      <c r="L2659" s="282"/>
      <c r="M2659" s="282"/>
      <c r="N2659" s="282"/>
      <c r="O2659" s="281"/>
      <c r="P2659" s="360" t="str">
        <f ca="1">rescore_patient</f>
        <v/>
      </c>
      <c r="Q2659" s="330" t="str">
        <f ca="1">quantity</f>
        <v/>
      </c>
      <c r="R2659" s="281"/>
      <c r="S2659" s="282"/>
      <c r="T2659" s="282"/>
      <c r="U2659" s="282"/>
      <c r="V2659" s="305"/>
      <c r="W2659" s="305"/>
      <c r="X2659" s="305"/>
      <c r="Y2659" s="282"/>
      <c r="Z2659" s="282" t="e" vm="1">
        <f ca="1">_xlfn.IFS(AND(ISNUMBER(SEARCH("N?m l*", CUSTOMER[[#This Row],[Service Type]], 1)), CUSTOMER[[#This Row],[Count ST]] = TRUE), CUSTOMER[[#This Row],[Quantity]], AND($Y$10:$Y2659 = TRUE, COUNTIFS($H$10:$H2659, CUSTOMER[[#This Row],[Booking]], $J$10:$J2659, CUSTOMER[[#This Row],[Order Date]], $F$10:$F2659, "&lt;&gt;"&amp;"N?m l*")=1), 1, TRUE,  "")</f>
        <v>#NAME?</v>
      </c>
      <c r="AA2659" s="282" t="b">
        <f t="shared" ca="1" si="42"/>
        <v>0</v>
      </c>
      <c r="AB2659" s="305"/>
    </row>
    <row r="2660" spans="1:28" x14ac:dyDescent="0.25">
      <c r="A2660" s="281" t="str">
        <f ca="1">no.</f>
        <v/>
      </c>
      <c r="B2660" s="281"/>
      <c r="C2660" s="282"/>
      <c r="D2660" s="282"/>
      <c r="E2660" s="282" t="str">
        <f ca="1">position</f>
        <v/>
      </c>
      <c r="F2660" s="282"/>
      <c r="G2660" s="282"/>
      <c r="H2660" s="282"/>
      <c r="I2660" s="282"/>
      <c r="J2660" s="335"/>
      <c r="K2660" s="282"/>
      <c r="L2660" s="282"/>
      <c r="M2660" s="282"/>
      <c r="N2660" s="282"/>
      <c r="O2660" s="281"/>
      <c r="P2660" s="360" t="str">
        <f ca="1">rescore_patient</f>
        <v/>
      </c>
      <c r="Q2660" s="330" t="str">
        <f ca="1">quantity</f>
        <v/>
      </c>
      <c r="R2660" s="281"/>
      <c r="S2660" s="282"/>
      <c r="T2660" s="282"/>
      <c r="U2660" s="282"/>
      <c r="V2660" s="305"/>
      <c r="W2660" s="305"/>
      <c r="X2660" s="305"/>
      <c r="Y2660" s="282"/>
      <c r="Z2660" s="282" t="e" vm="1">
        <f ca="1">_xlfn.IFS(AND(ISNUMBER(SEARCH("N?m l*", CUSTOMER[[#This Row],[Service Type]], 1)), CUSTOMER[[#This Row],[Count ST]] = TRUE), CUSTOMER[[#This Row],[Quantity]], AND($Y$10:$Y2660 = TRUE, COUNTIFS($H$10:$H2660, CUSTOMER[[#This Row],[Booking]], $J$10:$J2660, CUSTOMER[[#This Row],[Order Date]], $F$10:$F2660, "&lt;&gt;"&amp;"N?m l*")=1), 1, TRUE,  "")</f>
        <v>#NAME?</v>
      </c>
      <c r="AA2660" s="282" t="b">
        <f t="shared" ca="1" si="42"/>
        <v>0</v>
      </c>
      <c r="AB2660" s="305"/>
    </row>
    <row r="2661" spans="1:28" x14ac:dyDescent="0.25">
      <c r="A2661" s="281" t="str">
        <f ca="1">no.</f>
        <v/>
      </c>
      <c r="B2661" s="281"/>
      <c r="C2661" s="282"/>
      <c r="D2661" s="282"/>
      <c r="E2661" s="282" t="str">
        <f ca="1">position</f>
        <v/>
      </c>
      <c r="F2661" s="282"/>
      <c r="G2661" s="282"/>
      <c r="H2661" s="282"/>
      <c r="I2661" s="282"/>
      <c r="J2661" s="335"/>
      <c r="K2661" s="282"/>
      <c r="L2661" s="282"/>
      <c r="M2661" s="282"/>
      <c r="N2661" s="282"/>
      <c r="O2661" s="281"/>
      <c r="P2661" s="360" t="str">
        <f ca="1">rescore_patient</f>
        <v/>
      </c>
      <c r="Q2661" s="330" t="str">
        <f ca="1">quantity</f>
        <v/>
      </c>
      <c r="R2661" s="281"/>
      <c r="S2661" s="282"/>
      <c r="T2661" s="282"/>
      <c r="U2661" s="282"/>
      <c r="V2661" s="305"/>
      <c r="W2661" s="305"/>
      <c r="X2661" s="305"/>
      <c r="Y2661" s="282"/>
      <c r="Z2661" s="282" t="e" vm="1">
        <f ca="1">_xlfn.IFS(AND(ISNUMBER(SEARCH("N?m l*", CUSTOMER[[#This Row],[Service Type]], 1)), CUSTOMER[[#This Row],[Count ST]] = TRUE), CUSTOMER[[#This Row],[Quantity]], AND($Y$10:$Y2661 = TRUE, COUNTIFS($H$10:$H2661, CUSTOMER[[#This Row],[Booking]], $J$10:$J2661, CUSTOMER[[#This Row],[Order Date]], $F$10:$F2661, "&lt;&gt;"&amp;"N?m l*")=1), 1, TRUE,  "")</f>
        <v>#NAME?</v>
      </c>
      <c r="AA2661" s="282" t="b">
        <f t="shared" ca="1" si="42"/>
        <v>0</v>
      </c>
      <c r="AB2661" s="305"/>
    </row>
    <row r="2662" spans="1:28" x14ac:dyDescent="0.25">
      <c r="A2662" s="281" t="str">
        <f ca="1">no.</f>
        <v/>
      </c>
      <c r="B2662" s="281"/>
      <c r="C2662" s="282"/>
      <c r="D2662" s="282"/>
      <c r="E2662" s="282" t="str">
        <f ca="1">position</f>
        <v/>
      </c>
      <c r="F2662" s="282"/>
      <c r="G2662" s="282"/>
      <c r="H2662" s="282"/>
      <c r="I2662" s="282"/>
      <c r="J2662" s="335"/>
      <c r="K2662" s="282"/>
      <c r="L2662" s="282"/>
      <c r="M2662" s="282"/>
      <c r="N2662" s="282"/>
      <c r="O2662" s="281"/>
      <c r="P2662" s="360" t="str">
        <f ca="1">rescore_patient</f>
        <v/>
      </c>
      <c r="Q2662" s="330" t="str">
        <f ca="1">quantity</f>
        <v/>
      </c>
      <c r="R2662" s="281"/>
      <c r="S2662" s="282"/>
      <c r="T2662" s="282"/>
      <c r="U2662" s="282"/>
      <c r="V2662" s="305"/>
      <c r="W2662" s="305"/>
      <c r="X2662" s="305"/>
      <c r="Y2662" s="282"/>
      <c r="Z2662" s="282" t="e" vm="1">
        <f ca="1">_xlfn.IFS(AND(ISNUMBER(SEARCH("N?m l*", CUSTOMER[[#This Row],[Service Type]], 1)), CUSTOMER[[#This Row],[Count ST]] = TRUE), CUSTOMER[[#This Row],[Quantity]], AND($Y$10:$Y2662 = TRUE, COUNTIFS($H$10:$H2662, CUSTOMER[[#This Row],[Booking]], $J$10:$J2662, CUSTOMER[[#This Row],[Order Date]], $F$10:$F2662, "&lt;&gt;"&amp;"N?m l*")=1), 1, TRUE,  "")</f>
        <v>#NAME?</v>
      </c>
      <c r="AA2662" s="282" t="b">
        <f t="shared" ca="1" si="42"/>
        <v>0</v>
      </c>
      <c r="AB2662" s="305"/>
    </row>
    <row r="2663" spans="1:28" x14ac:dyDescent="0.25">
      <c r="A2663" s="281" t="str">
        <f ca="1">no.</f>
        <v/>
      </c>
      <c r="B2663" s="281"/>
      <c r="C2663" s="282"/>
      <c r="D2663" s="282"/>
      <c r="E2663" s="282" t="str">
        <f ca="1">position</f>
        <v/>
      </c>
      <c r="F2663" s="282"/>
      <c r="G2663" s="282"/>
      <c r="H2663" s="282"/>
      <c r="I2663" s="282"/>
      <c r="J2663" s="335"/>
      <c r="K2663" s="282"/>
      <c r="L2663" s="282"/>
      <c r="M2663" s="282"/>
      <c r="N2663" s="282"/>
      <c r="O2663" s="281"/>
      <c r="P2663" s="360" t="str">
        <f ca="1">rescore_patient</f>
        <v/>
      </c>
      <c r="Q2663" s="330" t="str">
        <f ca="1">quantity</f>
        <v/>
      </c>
      <c r="R2663" s="281"/>
      <c r="S2663" s="282"/>
      <c r="T2663" s="282"/>
      <c r="U2663" s="282"/>
      <c r="V2663" s="305"/>
      <c r="W2663" s="305"/>
      <c r="X2663" s="305"/>
      <c r="Y2663" s="282"/>
      <c r="Z2663" s="282" t="e" vm="1">
        <f ca="1">_xlfn.IFS(AND(ISNUMBER(SEARCH("N?m l*", CUSTOMER[[#This Row],[Service Type]], 1)), CUSTOMER[[#This Row],[Count ST]] = TRUE), CUSTOMER[[#This Row],[Quantity]], AND($Y$10:$Y2663 = TRUE, COUNTIFS($H$10:$H2663, CUSTOMER[[#This Row],[Booking]], $J$10:$J2663, CUSTOMER[[#This Row],[Order Date]], $F$10:$F2663, "&lt;&gt;"&amp;"N?m l*")=1), 1, TRUE,  "")</f>
        <v>#NAME?</v>
      </c>
      <c r="AA2663" s="282" t="b">
        <f t="shared" ca="1" si="42"/>
        <v>0</v>
      </c>
      <c r="AB2663" s="305"/>
    </row>
    <row r="2664" spans="1:28" x14ac:dyDescent="0.25">
      <c r="A2664" s="281" t="str">
        <f ca="1">no.</f>
        <v/>
      </c>
      <c r="B2664" s="281"/>
      <c r="C2664" s="282"/>
      <c r="D2664" s="282"/>
      <c r="E2664" s="282" t="str">
        <f ca="1">position</f>
        <v/>
      </c>
      <c r="F2664" s="282"/>
      <c r="G2664" s="282"/>
      <c r="H2664" s="282"/>
      <c r="I2664" s="282"/>
      <c r="J2664" s="335"/>
      <c r="K2664" s="282"/>
      <c r="L2664" s="282"/>
      <c r="M2664" s="282"/>
      <c r="N2664" s="282"/>
      <c r="O2664" s="281"/>
      <c r="P2664" s="360" t="str">
        <f ca="1">rescore_patient</f>
        <v/>
      </c>
      <c r="Q2664" s="330" t="str">
        <f ca="1">quantity</f>
        <v/>
      </c>
      <c r="R2664" s="281"/>
      <c r="S2664" s="282"/>
      <c r="T2664" s="282"/>
      <c r="U2664" s="282"/>
      <c r="V2664" s="305"/>
      <c r="W2664" s="305"/>
      <c r="X2664" s="305"/>
      <c r="Y2664" s="282"/>
      <c r="Z2664" s="282" t="e" vm="1">
        <f ca="1">_xlfn.IFS(AND(ISNUMBER(SEARCH("N?m l*", CUSTOMER[[#This Row],[Service Type]], 1)), CUSTOMER[[#This Row],[Count ST]] = TRUE), CUSTOMER[[#This Row],[Quantity]], AND($Y$10:$Y2664 = TRUE, COUNTIFS($H$10:$H2664, CUSTOMER[[#This Row],[Booking]], $J$10:$J2664, CUSTOMER[[#This Row],[Order Date]], $F$10:$F2664, "&lt;&gt;"&amp;"N?m l*")=1), 1, TRUE,  "")</f>
        <v>#NAME?</v>
      </c>
      <c r="AA2664" s="282" t="b">
        <f t="shared" ca="1" si="42"/>
        <v>0</v>
      </c>
      <c r="AB2664" s="305"/>
    </row>
    <row r="2665" spans="1:28" x14ac:dyDescent="0.25">
      <c r="A2665" s="281" t="str">
        <f ca="1">no.</f>
        <v/>
      </c>
      <c r="B2665" s="281"/>
      <c r="C2665" s="282"/>
      <c r="D2665" s="282"/>
      <c r="E2665" s="282" t="str">
        <f ca="1">position</f>
        <v/>
      </c>
      <c r="F2665" s="282"/>
      <c r="G2665" s="282"/>
      <c r="H2665" s="282"/>
      <c r="I2665" s="282"/>
      <c r="J2665" s="335"/>
      <c r="K2665" s="282"/>
      <c r="L2665" s="282"/>
      <c r="M2665" s="282"/>
      <c r="N2665" s="282"/>
      <c r="O2665" s="281"/>
      <c r="P2665" s="360" t="str">
        <f ca="1">rescore_patient</f>
        <v/>
      </c>
      <c r="Q2665" s="330" t="str">
        <f ca="1">quantity</f>
        <v/>
      </c>
      <c r="R2665" s="281"/>
      <c r="S2665" s="282"/>
      <c r="T2665" s="282"/>
      <c r="U2665" s="282"/>
      <c r="V2665" s="305"/>
      <c r="W2665" s="305"/>
      <c r="X2665" s="305"/>
      <c r="Y2665" s="282"/>
      <c r="Z2665" s="282" t="e" vm="1">
        <f ca="1">_xlfn.IFS(AND(ISNUMBER(SEARCH("N?m l*", CUSTOMER[[#This Row],[Service Type]], 1)), CUSTOMER[[#This Row],[Count ST]] = TRUE), CUSTOMER[[#This Row],[Quantity]], AND($Y$10:$Y2665 = TRUE, COUNTIFS($H$10:$H2665, CUSTOMER[[#This Row],[Booking]], $J$10:$J2665, CUSTOMER[[#This Row],[Order Date]], $F$10:$F2665, "&lt;&gt;"&amp;"N?m l*")=1), 1, TRUE,  "")</f>
        <v>#NAME?</v>
      </c>
      <c r="AA2665" s="282" t="b">
        <f t="shared" ca="1" si="42"/>
        <v>0</v>
      </c>
      <c r="AB2665" s="305"/>
    </row>
    <row r="2666" spans="1:28" x14ac:dyDescent="0.25">
      <c r="A2666" s="281" t="str">
        <f ca="1">no.</f>
        <v/>
      </c>
      <c r="B2666" s="281"/>
      <c r="C2666" s="282"/>
      <c r="D2666" s="282"/>
      <c r="E2666" s="282" t="str">
        <f ca="1">position</f>
        <v/>
      </c>
      <c r="F2666" s="282"/>
      <c r="G2666" s="282"/>
      <c r="H2666" s="282"/>
      <c r="I2666" s="282"/>
      <c r="J2666" s="335"/>
      <c r="K2666" s="282"/>
      <c r="L2666" s="282"/>
      <c r="M2666" s="282"/>
      <c r="N2666" s="282"/>
      <c r="O2666" s="281"/>
      <c r="P2666" s="360" t="str">
        <f ca="1">rescore_patient</f>
        <v/>
      </c>
      <c r="Q2666" s="330" t="str">
        <f ca="1">quantity</f>
        <v/>
      </c>
      <c r="R2666" s="281"/>
      <c r="S2666" s="282"/>
      <c r="T2666" s="282"/>
      <c r="U2666" s="282"/>
      <c r="V2666" s="305"/>
      <c r="W2666" s="305"/>
      <c r="X2666" s="305"/>
      <c r="Y2666" s="282"/>
      <c r="Z2666" s="282" t="e" vm="1">
        <f ca="1">_xlfn.IFS(AND(ISNUMBER(SEARCH("N?m l*", CUSTOMER[[#This Row],[Service Type]], 1)), CUSTOMER[[#This Row],[Count ST]] = TRUE), CUSTOMER[[#This Row],[Quantity]], AND($Y$10:$Y2666 = TRUE, COUNTIFS($H$10:$H2666, CUSTOMER[[#This Row],[Booking]], $J$10:$J2666, CUSTOMER[[#This Row],[Order Date]], $F$10:$F2666, "&lt;&gt;"&amp;"N?m l*")=1), 1, TRUE,  "")</f>
        <v>#NAME?</v>
      </c>
      <c r="AA2666" s="282" t="b">
        <f t="shared" ca="1" si="42"/>
        <v>0</v>
      </c>
      <c r="AB2666" s="305"/>
    </row>
    <row r="2667" spans="1:28" x14ac:dyDescent="0.25">
      <c r="A2667" s="281" t="str">
        <f ca="1">no.</f>
        <v/>
      </c>
      <c r="B2667" s="281"/>
      <c r="C2667" s="282"/>
      <c r="D2667" s="282"/>
      <c r="E2667" s="282" t="str">
        <f ca="1">position</f>
        <v/>
      </c>
      <c r="F2667" s="282"/>
      <c r="G2667" s="282"/>
      <c r="H2667" s="282"/>
      <c r="I2667" s="282"/>
      <c r="J2667" s="335"/>
      <c r="K2667" s="282"/>
      <c r="L2667" s="282"/>
      <c r="M2667" s="282"/>
      <c r="N2667" s="282"/>
      <c r="O2667" s="281"/>
      <c r="P2667" s="360" t="str">
        <f ca="1">rescore_patient</f>
        <v/>
      </c>
      <c r="Q2667" s="330" t="str">
        <f ca="1">quantity</f>
        <v/>
      </c>
      <c r="R2667" s="281"/>
      <c r="S2667" s="282"/>
      <c r="T2667" s="282"/>
      <c r="U2667" s="282"/>
      <c r="V2667" s="305"/>
      <c r="W2667" s="305"/>
      <c r="X2667" s="305"/>
      <c r="Y2667" s="282"/>
      <c r="Z2667" s="282" t="e" vm="1">
        <f ca="1">_xlfn.IFS(AND(ISNUMBER(SEARCH("N?m l*", CUSTOMER[[#This Row],[Service Type]], 1)), CUSTOMER[[#This Row],[Count ST]] = TRUE), CUSTOMER[[#This Row],[Quantity]], AND($Y$10:$Y2667 = TRUE, COUNTIFS($H$10:$H2667, CUSTOMER[[#This Row],[Booking]], $J$10:$J2667, CUSTOMER[[#This Row],[Order Date]], $F$10:$F2667, "&lt;&gt;"&amp;"N?m l*")=1), 1, TRUE,  "")</f>
        <v>#NAME?</v>
      </c>
      <c r="AA2667" s="282" t="b">
        <f t="shared" ca="1" si="42"/>
        <v>0</v>
      </c>
      <c r="AB2667" s="305"/>
    </row>
    <row r="2668" spans="1:28" x14ac:dyDescent="0.25">
      <c r="A2668" s="281" t="str">
        <f ca="1">no.</f>
        <v/>
      </c>
      <c r="B2668" s="281"/>
      <c r="C2668" s="282"/>
      <c r="D2668" s="282"/>
      <c r="E2668" s="282" t="str">
        <f ca="1">position</f>
        <v/>
      </c>
      <c r="F2668" s="282"/>
      <c r="G2668" s="282"/>
      <c r="H2668" s="282"/>
      <c r="I2668" s="282"/>
      <c r="J2668" s="335"/>
      <c r="K2668" s="282"/>
      <c r="L2668" s="282"/>
      <c r="M2668" s="282"/>
      <c r="N2668" s="282"/>
      <c r="O2668" s="281"/>
      <c r="P2668" s="360" t="str">
        <f ca="1">rescore_patient</f>
        <v/>
      </c>
      <c r="Q2668" s="330" t="str">
        <f ca="1">quantity</f>
        <v/>
      </c>
      <c r="R2668" s="281"/>
      <c r="S2668" s="282"/>
      <c r="T2668" s="282"/>
      <c r="U2668" s="282"/>
      <c r="V2668" s="305"/>
      <c r="W2668" s="305"/>
      <c r="X2668" s="305"/>
      <c r="Y2668" s="282"/>
      <c r="Z2668" s="282" t="e" vm="1">
        <f ca="1">_xlfn.IFS(AND(ISNUMBER(SEARCH("N?m l*", CUSTOMER[[#This Row],[Service Type]], 1)), CUSTOMER[[#This Row],[Count ST]] = TRUE), CUSTOMER[[#This Row],[Quantity]], AND($Y$10:$Y2668 = TRUE, COUNTIFS($H$10:$H2668, CUSTOMER[[#This Row],[Booking]], $J$10:$J2668, CUSTOMER[[#This Row],[Order Date]], $F$10:$F2668, "&lt;&gt;"&amp;"N?m l*")=1), 1, TRUE,  "")</f>
        <v>#NAME?</v>
      </c>
      <c r="AA2668" s="282" t="b">
        <f t="shared" ca="1" si="42"/>
        <v>0</v>
      </c>
      <c r="AB2668" s="305"/>
    </row>
    <row r="2669" spans="1:28" x14ac:dyDescent="0.25">
      <c r="A2669" s="281" t="str">
        <f ca="1">no.</f>
        <v/>
      </c>
      <c r="B2669" s="281"/>
      <c r="C2669" s="282"/>
      <c r="D2669" s="282"/>
      <c r="E2669" s="282" t="str">
        <f ca="1">position</f>
        <v/>
      </c>
      <c r="F2669" s="282"/>
      <c r="G2669" s="282"/>
      <c r="H2669" s="282"/>
      <c r="I2669" s="282"/>
      <c r="J2669" s="335"/>
      <c r="K2669" s="282"/>
      <c r="L2669" s="282"/>
      <c r="M2669" s="282"/>
      <c r="N2669" s="282"/>
      <c r="O2669" s="281"/>
      <c r="P2669" s="360" t="str">
        <f ca="1">rescore_patient</f>
        <v/>
      </c>
      <c r="Q2669" s="330" t="str">
        <f ca="1">quantity</f>
        <v/>
      </c>
      <c r="R2669" s="281"/>
      <c r="S2669" s="282"/>
      <c r="T2669" s="282"/>
      <c r="U2669" s="282"/>
      <c r="V2669" s="305"/>
      <c r="W2669" s="305"/>
      <c r="X2669" s="305"/>
      <c r="Y2669" s="282"/>
      <c r="Z2669" s="282" t="e" vm="1">
        <f ca="1">_xlfn.IFS(AND(ISNUMBER(SEARCH("N?m l*", CUSTOMER[[#This Row],[Service Type]], 1)), CUSTOMER[[#This Row],[Count ST]] = TRUE), CUSTOMER[[#This Row],[Quantity]], AND($Y$10:$Y2669 = TRUE, COUNTIFS($H$10:$H2669, CUSTOMER[[#This Row],[Booking]], $J$10:$J2669, CUSTOMER[[#This Row],[Order Date]], $F$10:$F2669, "&lt;&gt;"&amp;"N?m l*")=1), 1, TRUE,  "")</f>
        <v>#NAME?</v>
      </c>
      <c r="AA2669" s="282" t="b">
        <f t="shared" ca="1" si="42"/>
        <v>0</v>
      </c>
      <c r="AB2669" s="305"/>
    </row>
    <row r="2670" spans="1:28" x14ac:dyDescent="0.25">
      <c r="A2670" s="281" t="str">
        <f ca="1">no.</f>
        <v/>
      </c>
      <c r="B2670" s="281"/>
      <c r="C2670" s="282"/>
      <c r="D2670" s="282"/>
      <c r="E2670" s="282" t="str">
        <f ca="1">position</f>
        <v/>
      </c>
      <c r="F2670" s="282"/>
      <c r="G2670" s="282"/>
      <c r="H2670" s="282"/>
      <c r="I2670" s="282"/>
      <c r="J2670" s="335"/>
      <c r="K2670" s="282"/>
      <c r="L2670" s="282"/>
      <c r="M2670" s="282"/>
      <c r="N2670" s="282"/>
      <c r="O2670" s="281"/>
      <c r="P2670" s="360" t="str">
        <f ca="1">rescore_patient</f>
        <v/>
      </c>
      <c r="Q2670" s="330" t="str">
        <f ca="1">quantity</f>
        <v/>
      </c>
      <c r="R2670" s="281"/>
      <c r="S2670" s="282"/>
      <c r="T2670" s="282"/>
      <c r="U2670" s="282"/>
      <c r="V2670" s="305"/>
      <c r="W2670" s="305"/>
      <c r="X2670" s="305"/>
      <c r="Y2670" s="282"/>
      <c r="Z2670" s="282" t="e" vm="1">
        <f ca="1">_xlfn.IFS(AND(ISNUMBER(SEARCH("N?m l*", CUSTOMER[[#This Row],[Service Type]], 1)), CUSTOMER[[#This Row],[Count ST]] = TRUE), CUSTOMER[[#This Row],[Quantity]], AND($Y$10:$Y2670 = TRUE, COUNTIFS($H$10:$H2670, CUSTOMER[[#This Row],[Booking]], $J$10:$J2670, CUSTOMER[[#This Row],[Order Date]], $F$10:$F2670, "&lt;&gt;"&amp;"N?m l*")=1), 1, TRUE,  "")</f>
        <v>#NAME?</v>
      </c>
      <c r="AA2670" s="282" t="b">
        <f t="shared" ca="1" si="42"/>
        <v>0</v>
      </c>
      <c r="AB2670" s="305"/>
    </row>
    <row r="2671" spans="1:28" x14ac:dyDescent="0.25">
      <c r="A2671" s="281" t="str">
        <f ca="1">no.</f>
        <v/>
      </c>
      <c r="B2671" s="281"/>
      <c r="C2671" s="282"/>
      <c r="D2671" s="282"/>
      <c r="E2671" s="282" t="str">
        <f ca="1">position</f>
        <v/>
      </c>
      <c r="F2671" s="282"/>
      <c r="G2671" s="282"/>
      <c r="H2671" s="282"/>
      <c r="I2671" s="282"/>
      <c r="J2671" s="335"/>
      <c r="K2671" s="282"/>
      <c r="L2671" s="282"/>
      <c r="M2671" s="282"/>
      <c r="N2671" s="282"/>
      <c r="O2671" s="281"/>
      <c r="P2671" s="360" t="str">
        <f ca="1">rescore_patient</f>
        <v/>
      </c>
      <c r="Q2671" s="330" t="str">
        <f ca="1">quantity</f>
        <v/>
      </c>
      <c r="R2671" s="281"/>
      <c r="S2671" s="282"/>
      <c r="T2671" s="282"/>
      <c r="U2671" s="282"/>
      <c r="V2671" s="305"/>
      <c r="W2671" s="305"/>
      <c r="X2671" s="305"/>
      <c r="Y2671" s="282"/>
      <c r="Z2671" s="282" t="e" vm="1">
        <f ca="1">_xlfn.IFS(AND(ISNUMBER(SEARCH("N?m l*", CUSTOMER[[#This Row],[Service Type]], 1)), CUSTOMER[[#This Row],[Count ST]] = TRUE), CUSTOMER[[#This Row],[Quantity]], AND($Y$10:$Y2671 = TRUE, COUNTIFS($H$10:$H2671, CUSTOMER[[#This Row],[Booking]], $J$10:$J2671, CUSTOMER[[#This Row],[Order Date]], $F$10:$F2671, "&lt;&gt;"&amp;"N?m l*")=1), 1, TRUE,  "")</f>
        <v>#NAME?</v>
      </c>
      <c r="AA2671" s="282" t="b">
        <f t="shared" ca="1" si="42"/>
        <v>0</v>
      </c>
      <c r="AB2671" s="305"/>
    </row>
    <row r="2672" spans="1:28" x14ac:dyDescent="0.25">
      <c r="A2672" s="281" t="str">
        <f ca="1">no.</f>
        <v/>
      </c>
      <c r="B2672" s="281"/>
      <c r="C2672" s="282"/>
      <c r="D2672" s="282"/>
      <c r="E2672" s="282" t="str">
        <f ca="1">position</f>
        <v/>
      </c>
      <c r="F2672" s="282"/>
      <c r="G2672" s="282"/>
      <c r="H2672" s="282"/>
      <c r="I2672" s="282"/>
      <c r="J2672" s="335"/>
      <c r="K2672" s="282"/>
      <c r="L2672" s="282"/>
      <c r="M2672" s="282"/>
      <c r="N2672" s="282"/>
      <c r="O2672" s="281"/>
      <c r="P2672" s="360" t="str">
        <f ca="1">rescore_patient</f>
        <v/>
      </c>
      <c r="Q2672" s="330" t="str">
        <f ca="1">quantity</f>
        <v/>
      </c>
      <c r="R2672" s="281"/>
      <c r="S2672" s="282"/>
      <c r="T2672" s="282"/>
      <c r="U2672" s="282"/>
      <c r="V2672" s="305"/>
      <c r="W2672" s="305"/>
      <c r="X2672" s="305"/>
      <c r="Y2672" s="282"/>
      <c r="Z2672" s="282" t="e" vm="1">
        <f ca="1">_xlfn.IFS(AND(ISNUMBER(SEARCH("N?m l*", CUSTOMER[[#This Row],[Service Type]], 1)), CUSTOMER[[#This Row],[Count ST]] = TRUE), CUSTOMER[[#This Row],[Quantity]], AND($Y$10:$Y2672 = TRUE, COUNTIFS($H$10:$H2672, CUSTOMER[[#This Row],[Booking]], $J$10:$J2672, CUSTOMER[[#This Row],[Order Date]], $F$10:$F2672, "&lt;&gt;"&amp;"N?m l*")=1), 1, TRUE,  "")</f>
        <v>#NAME?</v>
      </c>
      <c r="AA2672" s="282" t="b">
        <f t="shared" ca="1" si="42"/>
        <v>0</v>
      </c>
      <c r="AB2672" s="305"/>
    </row>
    <row r="2673" spans="1:28" x14ac:dyDescent="0.25">
      <c r="A2673" s="281" t="str">
        <f ca="1">no.</f>
        <v/>
      </c>
      <c r="B2673" s="281"/>
      <c r="C2673" s="282"/>
      <c r="D2673" s="282"/>
      <c r="E2673" s="282" t="str">
        <f ca="1">position</f>
        <v/>
      </c>
      <c r="F2673" s="282"/>
      <c r="G2673" s="282"/>
      <c r="H2673" s="282"/>
      <c r="I2673" s="282"/>
      <c r="J2673" s="335"/>
      <c r="K2673" s="282"/>
      <c r="L2673" s="282"/>
      <c r="M2673" s="282"/>
      <c r="N2673" s="282"/>
      <c r="O2673" s="281"/>
      <c r="P2673" s="360" t="str">
        <f ca="1">rescore_patient</f>
        <v/>
      </c>
      <c r="Q2673" s="330" t="str">
        <f ca="1">quantity</f>
        <v/>
      </c>
      <c r="R2673" s="281"/>
      <c r="S2673" s="282"/>
      <c r="T2673" s="282"/>
      <c r="U2673" s="282"/>
      <c r="V2673" s="305"/>
      <c r="W2673" s="305"/>
      <c r="X2673" s="305"/>
      <c r="Y2673" s="282"/>
      <c r="Z2673" s="282" t="e" vm="1">
        <f ca="1">_xlfn.IFS(AND(ISNUMBER(SEARCH("N?m l*", CUSTOMER[[#This Row],[Service Type]], 1)), CUSTOMER[[#This Row],[Count ST]] = TRUE), CUSTOMER[[#This Row],[Quantity]], AND($Y$10:$Y2673 = TRUE, COUNTIFS($H$10:$H2673, CUSTOMER[[#This Row],[Booking]], $J$10:$J2673, CUSTOMER[[#This Row],[Order Date]], $F$10:$F2673, "&lt;&gt;"&amp;"N?m l*")=1), 1, TRUE,  "")</f>
        <v>#NAME?</v>
      </c>
      <c r="AA2673" s="282" t="b">
        <f t="shared" ca="1" si="42"/>
        <v>0</v>
      </c>
      <c r="AB2673" s="305"/>
    </row>
    <row r="2674" spans="1:28" x14ac:dyDescent="0.25">
      <c r="A2674" s="281" t="str">
        <f ca="1">no.</f>
        <v/>
      </c>
      <c r="B2674" s="281"/>
      <c r="C2674" s="282"/>
      <c r="D2674" s="282"/>
      <c r="E2674" s="282" t="str">
        <f ca="1">position</f>
        <v/>
      </c>
      <c r="F2674" s="282"/>
      <c r="G2674" s="282"/>
      <c r="H2674" s="282"/>
      <c r="I2674" s="282"/>
      <c r="J2674" s="335"/>
      <c r="K2674" s="282"/>
      <c r="L2674" s="282"/>
      <c r="M2674" s="282"/>
      <c r="N2674" s="282"/>
      <c r="O2674" s="281"/>
      <c r="P2674" s="360" t="str">
        <f ca="1">rescore_patient</f>
        <v/>
      </c>
      <c r="Q2674" s="330" t="str">
        <f ca="1">quantity</f>
        <v/>
      </c>
      <c r="R2674" s="281"/>
      <c r="S2674" s="282"/>
      <c r="T2674" s="282"/>
      <c r="U2674" s="282"/>
      <c r="V2674" s="305"/>
      <c r="W2674" s="305"/>
      <c r="X2674" s="305"/>
      <c r="Y2674" s="282"/>
      <c r="Z2674" s="282" t="e" vm="1">
        <f ca="1">_xlfn.IFS(AND(ISNUMBER(SEARCH("N?m l*", CUSTOMER[[#This Row],[Service Type]], 1)), CUSTOMER[[#This Row],[Count ST]] = TRUE), CUSTOMER[[#This Row],[Quantity]], AND($Y$10:$Y2674 = TRUE, COUNTIFS($H$10:$H2674, CUSTOMER[[#This Row],[Booking]], $J$10:$J2674, CUSTOMER[[#This Row],[Order Date]], $F$10:$F2674, "&lt;&gt;"&amp;"N?m l*")=1), 1, TRUE,  "")</f>
        <v>#NAME?</v>
      </c>
      <c r="AA2674" s="282" t="b">
        <f t="shared" ca="1" si="42"/>
        <v>0</v>
      </c>
      <c r="AB2674" s="305"/>
    </row>
    <row r="2675" spans="1:28" x14ac:dyDescent="0.25">
      <c r="A2675" s="281" t="str">
        <f ca="1">no.</f>
        <v/>
      </c>
      <c r="B2675" s="281"/>
      <c r="C2675" s="282"/>
      <c r="D2675" s="282"/>
      <c r="E2675" s="282" t="str">
        <f ca="1">position</f>
        <v/>
      </c>
      <c r="F2675" s="282"/>
      <c r="G2675" s="282"/>
      <c r="H2675" s="282"/>
      <c r="I2675" s="282"/>
      <c r="J2675" s="335"/>
      <c r="K2675" s="282"/>
      <c r="L2675" s="282"/>
      <c r="M2675" s="282"/>
      <c r="N2675" s="282"/>
      <c r="O2675" s="281"/>
      <c r="P2675" s="360" t="str">
        <f ca="1">rescore_patient</f>
        <v/>
      </c>
      <c r="Q2675" s="330" t="str">
        <f ca="1">quantity</f>
        <v/>
      </c>
      <c r="R2675" s="281"/>
      <c r="S2675" s="282"/>
      <c r="T2675" s="282"/>
      <c r="U2675" s="282"/>
      <c r="V2675" s="305"/>
      <c r="W2675" s="305"/>
      <c r="X2675" s="305"/>
      <c r="Y2675" s="282"/>
      <c r="Z2675" s="282" t="e" vm="1">
        <f ca="1">_xlfn.IFS(AND(ISNUMBER(SEARCH("N?m l*", CUSTOMER[[#This Row],[Service Type]], 1)), CUSTOMER[[#This Row],[Count ST]] = TRUE), CUSTOMER[[#This Row],[Quantity]], AND($Y$10:$Y2675 = TRUE, COUNTIFS($H$10:$H2675, CUSTOMER[[#This Row],[Booking]], $J$10:$J2675, CUSTOMER[[#This Row],[Order Date]], $F$10:$F2675, "&lt;&gt;"&amp;"N?m l*")=1), 1, TRUE,  "")</f>
        <v>#NAME?</v>
      </c>
      <c r="AA2675" s="282" t="b">
        <f t="shared" ca="1" si="42"/>
        <v>0</v>
      </c>
      <c r="AB2675" s="305"/>
    </row>
    <row r="2676" spans="1:28" x14ac:dyDescent="0.25">
      <c r="A2676" s="281" t="str">
        <f ca="1">no.</f>
        <v/>
      </c>
      <c r="B2676" s="281"/>
      <c r="C2676" s="282"/>
      <c r="D2676" s="282"/>
      <c r="E2676" s="282" t="str">
        <f ca="1">position</f>
        <v/>
      </c>
      <c r="F2676" s="282"/>
      <c r="G2676" s="282"/>
      <c r="H2676" s="282"/>
      <c r="I2676" s="282"/>
      <c r="J2676" s="335"/>
      <c r="K2676" s="282"/>
      <c r="L2676" s="282"/>
      <c r="M2676" s="282"/>
      <c r="N2676" s="282"/>
      <c r="O2676" s="281"/>
      <c r="P2676" s="360" t="str">
        <f ca="1">rescore_patient</f>
        <v/>
      </c>
      <c r="Q2676" s="330" t="str">
        <f ca="1">quantity</f>
        <v/>
      </c>
      <c r="R2676" s="281"/>
      <c r="S2676" s="282"/>
      <c r="T2676" s="282"/>
      <c r="U2676" s="282"/>
      <c r="V2676" s="305"/>
      <c r="W2676" s="305"/>
      <c r="X2676" s="305"/>
      <c r="Y2676" s="282"/>
      <c r="Z2676" s="282" t="e" vm="1">
        <f ca="1">_xlfn.IFS(AND(ISNUMBER(SEARCH("N?m l*", CUSTOMER[[#This Row],[Service Type]], 1)), CUSTOMER[[#This Row],[Count ST]] = TRUE), CUSTOMER[[#This Row],[Quantity]], AND($Y$10:$Y2676 = TRUE, COUNTIFS($H$10:$H2676, CUSTOMER[[#This Row],[Booking]], $J$10:$J2676, CUSTOMER[[#This Row],[Order Date]], $F$10:$F2676, "&lt;&gt;"&amp;"N?m l*")=1), 1, TRUE,  "")</f>
        <v>#NAME?</v>
      </c>
      <c r="AA2676" s="282" t="b">
        <f t="shared" ca="1" si="42"/>
        <v>0</v>
      </c>
      <c r="AB2676" s="305"/>
    </row>
    <row r="2677" spans="1:28" x14ac:dyDescent="0.25">
      <c r="A2677" s="281" t="str">
        <f ca="1">no.</f>
        <v/>
      </c>
      <c r="B2677" s="281"/>
      <c r="C2677" s="282"/>
      <c r="D2677" s="282"/>
      <c r="E2677" s="282" t="str">
        <f ca="1">position</f>
        <v/>
      </c>
      <c r="F2677" s="282"/>
      <c r="G2677" s="282"/>
      <c r="H2677" s="282"/>
      <c r="I2677" s="282"/>
      <c r="J2677" s="335"/>
      <c r="K2677" s="282"/>
      <c r="L2677" s="282"/>
      <c r="M2677" s="282"/>
      <c r="N2677" s="282"/>
      <c r="O2677" s="281"/>
      <c r="P2677" s="360" t="str">
        <f ca="1">rescore_patient</f>
        <v/>
      </c>
      <c r="Q2677" s="330" t="str">
        <f ca="1">quantity</f>
        <v/>
      </c>
      <c r="R2677" s="281"/>
      <c r="S2677" s="282"/>
      <c r="T2677" s="282"/>
      <c r="U2677" s="282"/>
      <c r="V2677" s="305"/>
      <c r="W2677" s="305"/>
      <c r="X2677" s="305"/>
      <c r="Y2677" s="282"/>
      <c r="Z2677" s="282" t="e" vm="1">
        <f ca="1">_xlfn.IFS(AND(ISNUMBER(SEARCH("N?m l*", CUSTOMER[[#This Row],[Service Type]], 1)), CUSTOMER[[#This Row],[Count ST]] = TRUE), CUSTOMER[[#This Row],[Quantity]], AND($Y$10:$Y2677 = TRUE, COUNTIFS($H$10:$H2677, CUSTOMER[[#This Row],[Booking]], $J$10:$J2677, CUSTOMER[[#This Row],[Order Date]], $F$10:$F2677, "&lt;&gt;"&amp;"N?m l*")=1), 1, TRUE,  "")</f>
        <v>#NAME?</v>
      </c>
      <c r="AA2677" s="282" t="b">
        <f t="shared" ca="1" si="42"/>
        <v>0</v>
      </c>
      <c r="AB2677" s="305"/>
    </row>
    <row r="2678" spans="1:28" x14ac:dyDescent="0.25">
      <c r="A2678" s="281" t="str">
        <f ca="1">no.</f>
        <v/>
      </c>
      <c r="B2678" s="281"/>
      <c r="C2678" s="282"/>
      <c r="D2678" s="282"/>
      <c r="E2678" s="282" t="str">
        <f ca="1">position</f>
        <v/>
      </c>
      <c r="F2678" s="282"/>
      <c r="G2678" s="282"/>
      <c r="H2678" s="282"/>
      <c r="I2678" s="282"/>
      <c r="J2678" s="335"/>
      <c r="K2678" s="282"/>
      <c r="L2678" s="282"/>
      <c r="M2678" s="282"/>
      <c r="N2678" s="282"/>
      <c r="O2678" s="281"/>
      <c r="P2678" s="360" t="str">
        <f ca="1">rescore_patient</f>
        <v/>
      </c>
      <c r="Q2678" s="330" t="str">
        <f ca="1">quantity</f>
        <v/>
      </c>
      <c r="R2678" s="281"/>
      <c r="S2678" s="282"/>
      <c r="T2678" s="282"/>
      <c r="U2678" s="282"/>
      <c r="V2678" s="305"/>
      <c r="W2678" s="305"/>
      <c r="X2678" s="305"/>
      <c r="Y2678" s="282"/>
      <c r="Z2678" s="282" t="e" vm="1">
        <f ca="1">_xlfn.IFS(AND(ISNUMBER(SEARCH("N?m l*", CUSTOMER[[#This Row],[Service Type]], 1)), CUSTOMER[[#This Row],[Count ST]] = TRUE), CUSTOMER[[#This Row],[Quantity]], AND($Y$10:$Y2678 = TRUE, COUNTIFS($H$10:$H2678, CUSTOMER[[#This Row],[Booking]], $J$10:$J2678, CUSTOMER[[#This Row],[Order Date]], $F$10:$F2678, "&lt;&gt;"&amp;"N?m l*")=1), 1, TRUE,  "")</f>
        <v>#NAME?</v>
      </c>
      <c r="AA2678" s="282" t="b">
        <f t="shared" ca="1" si="42"/>
        <v>0</v>
      </c>
      <c r="AB2678" s="305"/>
    </row>
    <row r="2679" spans="1:28" x14ac:dyDescent="0.25">
      <c r="A2679" s="281" t="str">
        <f ca="1">no.</f>
        <v/>
      </c>
      <c r="B2679" s="281"/>
      <c r="C2679" s="282"/>
      <c r="D2679" s="282"/>
      <c r="E2679" s="282" t="str">
        <f ca="1">position</f>
        <v/>
      </c>
      <c r="F2679" s="282"/>
      <c r="G2679" s="282"/>
      <c r="H2679" s="282"/>
      <c r="I2679" s="282"/>
      <c r="J2679" s="335"/>
      <c r="K2679" s="282"/>
      <c r="L2679" s="282"/>
      <c r="M2679" s="282"/>
      <c r="N2679" s="282"/>
      <c r="O2679" s="281"/>
      <c r="P2679" s="360" t="str">
        <f ca="1">rescore_patient</f>
        <v/>
      </c>
      <c r="Q2679" s="330" t="str">
        <f ca="1">quantity</f>
        <v/>
      </c>
      <c r="R2679" s="281"/>
      <c r="S2679" s="282"/>
      <c r="T2679" s="282"/>
      <c r="U2679" s="282"/>
      <c r="V2679" s="305"/>
      <c r="W2679" s="305"/>
      <c r="X2679" s="305"/>
      <c r="Y2679" s="282"/>
      <c r="Z2679" s="282" t="e" vm="1">
        <f ca="1">_xlfn.IFS(AND(ISNUMBER(SEARCH("N?m l*", CUSTOMER[[#This Row],[Service Type]], 1)), CUSTOMER[[#This Row],[Count ST]] = TRUE), CUSTOMER[[#This Row],[Quantity]], AND($Y$10:$Y2679 = TRUE, COUNTIFS($H$10:$H2679, CUSTOMER[[#This Row],[Booking]], $J$10:$J2679, CUSTOMER[[#This Row],[Order Date]], $F$10:$F2679, "&lt;&gt;"&amp;"N?m l*")=1), 1, TRUE,  "")</f>
        <v>#NAME?</v>
      </c>
      <c r="AA2679" s="282" t="b">
        <f t="shared" ca="1" si="42"/>
        <v>0</v>
      </c>
      <c r="AB2679" s="305"/>
    </row>
    <row r="2680" spans="1:28" x14ac:dyDescent="0.25">
      <c r="A2680" s="281" t="str">
        <f ca="1">no.</f>
        <v/>
      </c>
      <c r="B2680" s="281"/>
      <c r="C2680" s="282"/>
      <c r="D2680" s="282"/>
      <c r="E2680" s="282" t="str">
        <f ca="1">position</f>
        <v/>
      </c>
      <c r="F2680" s="282"/>
      <c r="G2680" s="282"/>
      <c r="H2680" s="282"/>
      <c r="I2680" s="282"/>
      <c r="J2680" s="335"/>
      <c r="K2680" s="282"/>
      <c r="L2680" s="282"/>
      <c r="M2680" s="282"/>
      <c r="N2680" s="282"/>
      <c r="O2680" s="281"/>
      <c r="P2680" s="360" t="str">
        <f ca="1">rescore_patient</f>
        <v/>
      </c>
      <c r="Q2680" s="330" t="str">
        <f ca="1">quantity</f>
        <v/>
      </c>
      <c r="R2680" s="281"/>
      <c r="S2680" s="282"/>
      <c r="T2680" s="282"/>
      <c r="U2680" s="282"/>
      <c r="V2680" s="305"/>
      <c r="W2680" s="305"/>
      <c r="X2680" s="305"/>
      <c r="Y2680" s="282"/>
      <c r="Z2680" s="282" t="e" vm="1">
        <f ca="1">_xlfn.IFS(AND(ISNUMBER(SEARCH("N?m l*", CUSTOMER[[#This Row],[Service Type]], 1)), CUSTOMER[[#This Row],[Count ST]] = TRUE), CUSTOMER[[#This Row],[Quantity]], AND($Y$10:$Y2680 = TRUE, COUNTIFS($H$10:$H2680, CUSTOMER[[#This Row],[Booking]], $J$10:$J2680, CUSTOMER[[#This Row],[Order Date]], $F$10:$F2680, "&lt;&gt;"&amp;"N?m l*")=1), 1, TRUE,  "")</f>
        <v>#NAME?</v>
      </c>
      <c r="AA2680" s="282" t="b">
        <f t="shared" ca="1" si="42"/>
        <v>0</v>
      </c>
      <c r="AB2680" s="305"/>
    </row>
    <row r="2681" spans="1:28" x14ac:dyDescent="0.25">
      <c r="A2681" s="281" t="str">
        <f ca="1">no.</f>
        <v/>
      </c>
      <c r="B2681" s="281"/>
      <c r="C2681" s="282"/>
      <c r="D2681" s="282"/>
      <c r="E2681" s="282" t="str">
        <f ca="1">position</f>
        <v/>
      </c>
      <c r="F2681" s="282"/>
      <c r="G2681" s="282"/>
      <c r="H2681" s="282"/>
      <c r="I2681" s="282"/>
      <c r="J2681" s="335"/>
      <c r="K2681" s="282"/>
      <c r="L2681" s="282"/>
      <c r="M2681" s="282"/>
      <c r="N2681" s="282"/>
      <c r="O2681" s="281"/>
      <c r="P2681" s="360" t="str">
        <f ca="1">rescore_patient</f>
        <v/>
      </c>
      <c r="Q2681" s="330" t="str">
        <f ca="1">quantity</f>
        <v/>
      </c>
      <c r="R2681" s="281"/>
      <c r="S2681" s="282"/>
      <c r="T2681" s="282"/>
      <c r="U2681" s="282"/>
      <c r="V2681" s="305"/>
      <c r="W2681" s="305"/>
      <c r="X2681" s="305"/>
      <c r="Y2681" s="282"/>
      <c r="Z2681" s="282" t="e" vm="1">
        <f ca="1">_xlfn.IFS(AND(ISNUMBER(SEARCH("N?m l*", CUSTOMER[[#This Row],[Service Type]], 1)), CUSTOMER[[#This Row],[Count ST]] = TRUE), CUSTOMER[[#This Row],[Quantity]], AND($Y$10:$Y2681 = TRUE, COUNTIFS($H$10:$H2681, CUSTOMER[[#This Row],[Booking]], $J$10:$J2681, CUSTOMER[[#This Row],[Order Date]], $F$10:$F2681, "&lt;&gt;"&amp;"N?m l*")=1), 1, TRUE,  "")</f>
        <v>#NAME?</v>
      </c>
      <c r="AA2681" s="282" t="b">
        <f t="shared" ca="1" si="42"/>
        <v>0</v>
      </c>
      <c r="AB2681" s="305"/>
    </row>
    <row r="2682" spans="1:28" x14ac:dyDescent="0.25">
      <c r="A2682" s="281" t="str">
        <f ca="1">no.</f>
        <v/>
      </c>
      <c r="B2682" s="281"/>
      <c r="C2682" s="282"/>
      <c r="D2682" s="282"/>
      <c r="E2682" s="282" t="str">
        <f ca="1">position</f>
        <v/>
      </c>
      <c r="F2682" s="282"/>
      <c r="G2682" s="282"/>
      <c r="H2682" s="282"/>
      <c r="I2682" s="282"/>
      <c r="J2682" s="335"/>
      <c r="K2682" s="282"/>
      <c r="L2682" s="282"/>
      <c r="M2682" s="282"/>
      <c r="N2682" s="282"/>
      <c r="O2682" s="281"/>
      <c r="P2682" s="360" t="str">
        <f ca="1">rescore_patient</f>
        <v/>
      </c>
      <c r="Q2682" s="330" t="str">
        <f ca="1">quantity</f>
        <v/>
      </c>
      <c r="R2682" s="281"/>
      <c r="S2682" s="282"/>
      <c r="T2682" s="282"/>
      <c r="U2682" s="282"/>
      <c r="V2682" s="305"/>
      <c r="W2682" s="305"/>
      <c r="X2682" s="305"/>
      <c r="Y2682" s="282"/>
      <c r="Z2682" s="282" t="e" vm="1">
        <f ca="1">_xlfn.IFS(AND(ISNUMBER(SEARCH("N?m l*", CUSTOMER[[#This Row],[Service Type]], 1)), CUSTOMER[[#This Row],[Count ST]] = TRUE), CUSTOMER[[#This Row],[Quantity]], AND($Y$10:$Y2682 = TRUE, COUNTIFS($H$10:$H2682, CUSTOMER[[#This Row],[Booking]], $J$10:$J2682, CUSTOMER[[#This Row],[Order Date]], $F$10:$F2682, "&lt;&gt;"&amp;"N?m l*")=1), 1, TRUE,  "")</f>
        <v>#NAME?</v>
      </c>
      <c r="AA2682" s="282" t="b">
        <f t="shared" ca="1" si="42"/>
        <v>0</v>
      </c>
      <c r="AB2682" s="305"/>
    </row>
    <row r="2683" spans="1:28" x14ac:dyDescent="0.25">
      <c r="A2683" s="281" t="str">
        <f ca="1">no.</f>
        <v/>
      </c>
      <c r="B2683" s="281"/>
      <c r="C2683" s="282"/>
      <c r="D2683" s="282"/>
      <c r="E2683" s="282" t="str">
        <f ca="1">position</f>
        <v/>
      </c>
      <c r="F2683" s="282"/>
      <c r="G2683" s="282"/>
      <c r="H2683" s="282"/>
      <c r="I2683" s="282"/>
      <c r="J2683" s="335"/>
      <c r="K2683" s="282"/>
      <c r="L2683" s="282"/>
      <c r="M2683" s="282"/>
      <c r="N2683" s="282"/>
      <c r="O2683" s="281"/>
      <c r="P2683" s="360" t="str">
        <f ca="1">rescore_patient</f>
        <v/>
      </c>
      <c r="Q2683" s="330" t="str">
        <f ca="1">quantity</f>
        <v/>
      </c>
      <c r="R2683" s="281"/>
      <c r="S2683" s="282"/>
      <c r="T2683" s="282"/>
      <c r="U2683" s="282"/>
      <c r="V2683" s="305"/>
      <c r="W2683" s="305"/>
      <c r="X2683" s="305"/>
      <c r="Y2683" s="282"/>
      <c r="Z2683" s="282" t="e" vm="1">
        <f ca="1">_xlfn.IFS(AND(ISNUMBER(SEARCH("N?m l*", CUSTOMER[[#This Row],[Service Type]], 1)), CUSTOMER[[#This Row],[Count ST]] = TRUE), CUSTOMER[[#This Row],[Quantity]], AND($Y$10:$Y2683 = TRUE, COUNTIFS($H$10:$H2683, CUSTOMER[[#This Row],[Booking]], $J$10:$J2683, CUSTOMER[[#This Row],[Order Date]], $F$10:$F2683, "&lt;&gt;"&amp;"N?m l*")=1), 1, TRUE,  "")</f>
        <v>#NAME?</v>
      </c>
      <c r="AA2683" s="282" t="b">
        <f t="shared" ca="1" si="42"/>
        <v>0</v>
      </c>
      <c r="AB2683" s="305"/>
    </row>
    <row r="2684" spans="1:28" x14ac:dyDescent="0.25">
      <c r="A2684" s="281" t="str">
        <f ca="1">no.</f>
        <v/>
      </c>
      <c r="B2684" s="281"/>
      <c r="C2684" s="282"/>
      <c r="D2684" s="282"/>
      <c r="E2684" s="282" t="str">
        <f ca="1">position</f>
        <v/>
      </c>
      <c r="F2684" s="282"/>
      <c r="G2684" s="282"/>
      <c r="H2684" s="282"/>
      <c r="I2684" s="282"/>
      <c r="J2684" s="335"/>
      <c r="K2684" s="282"/>
      <c r="L2684" s="282"/>
      <c r="M2684" s="282"/>
      <c r="N2684" s="282"/>
      <c r="O2684" s="281"/>
      <c r="P2684" s="360" t="str">
        <f ca="1">rescore_patient</f>
        <v/>
      </c>
      <c r="Q2684" s="330" t="str">
        <f ca="1">quantity</f>
        <v/>
      </c>
      <c r="R2684" s="281"/>
      <c r="S2684" s="282"/>
      <c r="T2684" s="282"/>
      <c r="U2684" s="282"/>
      <c r="V2684" s="305"/>
      <c r="W2684" s="305"/>
      <c r="X2684" s="305"/>
      <c r="Y2684" s="282"/>
      <c r="Z2684" s="282" t="e" vm="1">
        <f ca="1">_xlfn.IFS(AND(ISNUMBER(SEARCH("N?m l*", CUSTOMER[[#This Row],[Service Type]], 1)), CUSTOMER[[#This Row],[Count ST]] = TRUE), CUSTOMER[[#This Row],[Quantity]], AND($Y$10:$Y2684 = TRUE, COUNTIFS($H$10:$H2684, CUSTOMER[[#This Row],[Booking]], $J$10:$J2684, CUSTOMER[[#This Row],[Order Date]], $F$10:$F2684, "&lt;&gt;"&amp;"N?m l*")=1), 1, TRUE,  "")</f>
        <v>#NAME?</v>
      </c>
      <c r="AA2684" s="282" t="b">
        <f t="shared" ca="1" si="42"/>
        <v>0</v>
      </c>
      <c r="AB2684" s="305"/>
    </row>
    <row r="2685" spans="1:28" x14ac:dyDescent="0.25">
      <c r="A2685" s="281" t="str">
        <f ca="1">no.</f>
        <v/>
      </c>
      <c r="B2685" s="281"/>
      <c r="C2685" s="282"/>
      <c r="D2685" s="282"/>
      <c r="E2685" s="282" t="str">
        <f ca="1">position</f>
        <v/>
      </c>
      <c r="F2685" s="282"/>
      <c r="G2685" s="282"/>
      <c r="H2685" s="282"/>
      <c r="I2685" s="282"/>
      <c r="J2685" s="335"/>
      <c r="K2685" s="282"/>
      <c r="L2685" s="282"/>
      <c r="M2685" s="282"/>
      <c r="N2685" s="282"/>
      <c r="O2685" s="281"/>
      <c r="P2685" s="360" t="str">
        <f ca="1">rescore_patient</f>
        <v/>
      </c>
      <c r="Q2685" s="330" t="str">
        <f ca="1">quantity</f>
        <v/>
      </c>
      <c r="R2685" s="281"/>
      <c r="S2685" s="282"/>
      <c r="T2685" s="282"/>
      <c r="U2685" s="282"/>
      <c r="V2685" s="305"/>
      <c r="W2685" s="305"/>
      <c r="X2685" s="305"/>
      <c r="Y2685" s="282"/>
      <c r="Z2685" s="282" t="e" vm="1">
        <f ca="1">_xlfn.IFS(AND(ISNUMBER(SEARCH("N?m l*", CUSTOMER[[#This Row],[Service Type]], 1)), CUSTOMER[[#This Row],[Count ST]] = TRUE), CUSTOMER[[#This Row],[Quantity]], AND($Y$10:$Y2685 = TRUE, COUNTIFS($H$10:$H2685, CUSTOMER[[#This Row],[Booking]], $J$10:$J2685, CUSTOMER[[#This Row],[Order Date]], $F$10:$F2685, "&lt;&gt;"&amp;"N?m l*")=1), 1, TRUE,  "")</f>
        <v>#NAME?</v>
      </c>
      <c r="AA2685" s="282" t="b">
        <f t="shared" ca="1" si="42"/>
        <v>0</v>
      </c>
      <c r="AB2685" s="305"/>
    </row>
    <row r="2686" spans="1:28" x14ac:dyDescent="0.25">
      <c r="A2686" s="281" t="str">
        <f ca="1">no.</f>
        <v/>
      </c>
      <c r="B2686" s="281"/>
      <c r="C2686" s="282"/>
      <c r="D2686" s="282"/>
      <c r="E2686" s="282" t="str">
        <f ca="1">position</f>
        <v/>
      </c>
      <c r="F2686" s="282"/>
      <c r="G2686" s="282"/>
      <c r="H2686" s="282"/>
      <c r="I2686" s="282"/>
      <c r="J2686" s="335"/>
      <c r="K2686" s="282"/>
      <c r="L2686" s="282"/>
      <c r="M2686" s="282"/>
      <c r="N2686" s="282"/>
      <c r="O2686" s="281"/>
      <c r="P2686" s="360" t="str">
        <f ca="1">rescore_patient</f>
        <v/>
      </c>
      <c r="Q2686" s="330" t="str">
        <f ca="1">quantity</f>
        <v/>
      </c>
      <c r="R2686" s="281"/>
      <c r="S2686" s="282"/>
      <c r="T2686" s="282"/>
      <c r="U2686" s="282"/>
      <c r="V2686" s="305"/>
      <c r="W2686" s="305"/>
      <c r="X2686" s="305"/>
      <c r="Y2686" s="282"/>
      <c r="Z2686" s="282" t="e" vm="1">
        <f ca="1">_xlfn.IFS(AND(ISNUMBER(SEARCH("N?m l*", CUSTOMER[[#This Row],[Service Type]], 1)), CUSTOMER[[#This Row],[Count ST]] = TRUE), CUSTOMER[[#This Row],[Quantity]], AND($Y$10:$Y2686 = TRUE, COUNTIFS($H$10:$H2686, CUSTOMER[[#This Row],[Booking]], $J$10:$J2686, CUSTOMER[[#This Row],[Order Date]], $F$10:$F2686, "&lt;&gt;"&amp;"N?m l*")=1), 1, TRUE,  "")</f>
        <v>#NAME?</v>
      </c>
      <c r="AA2686" s="282" t="b">
        <f t="shared" ca="1" si="42"/>
        <v>0</v>
      </c>
      <c r="AB2686" s="305"/>
    </row>
    <row r="2687" spans="1:28" x14ac:dyDescent="0.25">
      <c r="A2687" s="281" t="str">
        <f ca="1">no.</f>
        <v/>
      </c>
      <c r="B2687" s="281"/>
      <c r="C2687" s="282"/>
      <c r="D2687" s="282"/>
      <c r="E2687" s="282" t="str">
        <f ca="1">position</f>
        <v/>
      </c>
      <c r="F2687" s="282"/>
      <c r="G2687" s="282"/>
      <c r="H2687" s="282"/>
      <c r="I2687" s="282"/>
      <c r="J2687" s="335"/>
      <c r="K2687" s="282"/>
      <c r="L2687" s="282"/>
      <c r="M2687" s="282"/>
      <c r="N2687" s="282"/>
      <c r="O2687" s="281"/>
      <c r="P2687" s="360" t="str">
        <f ca="1">rescore_patient</f>
        <v/>
      </c>
      <c r="Q2687" s="330" t="str">
        <f ca="1">quantity</f>
        <v/>
      </c>
      <c r="R2687" s="281"/>
      <c r="S2687" s="282"/>
      <c r="T2687" s="282"/>
      <c r="U2687" s="282"/>
      <c r="V2687" s="305"/>
      <c r="W2687" s="305"/>
      <c r="X2687" s="305"/>
      <c r="Y2687" s="282"/>
      <c r="Z2687" s="282" t="e" vm="1">
        <f ca="1">_xlfn.IFS(AND(ISNUMBER(SEARCH("N?m l*", CUSTOMER[[#This Row],[Service Type]], 1)), CUSTOMER[[#This Row],[Count ST]] = TRUE), CUSTOMER[[#This Row],[Quantity]], AND($Y$10:$Y2687 = TRUE, COUNTIFS($H$10:$H2687, CUSTOMER[[#This Row],[Booking]], $J$10:$J2687, CUSTOMER[[#This Row],[Order Date]], $F$10:$F2687, "&lt;&gt;"&amp;"N?m l*")=1), 1, TRUE,  "")</f>
        <v>#NAME?</v>
      </c>
      <c r="AA2687" s="282" t="b">
        <f t="shared" ca="1" si="42"/>
        <v>0</v>
      </c>
      <c r="AB2687" s="305"/>
    </row>
    <row r="2688" spans="1:28" x14ac:dyDescent="0.25">
      <c r="A2688" s="281" t="str">
        <f ca="1">no.</f>
        <v/>
      </c>
      <c r="B2688" s="281"/>
      <c r="C2688" s="282"/>
      <c r="D2688" s="282"/>
      <c r="E2688" s="282" t="str">
        <f ca="1">position</f>
        <v/>
      </c>
      <c r="F2688" s="282"/>
      <c r="G2688" s="282"/>
      <c r="H2688" s="282"/>
      <c r="I2688" s="282"/>
      <c r="J2688" s="335"/>
      <c r="K2688" s="282"/>
      <c r="L2688" s="282"/>
      <c r="M2688" s="282"/>
      <c r="N2688" s="282"/>
      <c r="O2688" s="281"/>
      <c r="P2688" s="360" t="str">
        <f ca="1">rescore_patient</f>
        <v/>
      </c>
      <c r="Q2688" s="330" t="str">
        <f ca="1">quantity</f>
        <v/>
      </c>
      <c r="R2688" s="281"/>
      <c r="S2688" s="282"/>
      <c r="T2688" s="282"/>
      <c r="U2688" s="282"/>
      <c r="V2688" s="305"/>
      <c r="W2688" s="305"/>
      <c r="X2688" s="305"/>
      <c r="Y2688" s="282"/>
      <c r="Z2688" s="282" t="e" vm="1">
        <f ca="1">_xlfn.IFS(AND(ISNUMBER(SEARCH("N?m l*", CUSTOMER[[#This Row],[Service Type]], 1)), CUSTOMER[[#This Row],[Count ST]] = TRUE), CUSTOMER[[#This Row],[Quantity]], AND($Y$10:$Y2688 = TRUE, COUNTIFS($H$10:$H2688, CUSTOMER[[#This Row],[Booking]], $J$10:$J2688, CUSTOMER[[#This Row],[Order Date]], $F$10:$F2688, "&lt;&gt;"&amp;"N?m l*")=1), 1, TRUE,  "")</f>
        <v>#NAME?</v>
      </c>
      <c r="AA2688" s="282" t="b">
        <f t="shared" ca="1" si="42"/>
        <v>0</v>
      </c>
      <c r="AB2688" s="305"/>
    </row>
    <row r="2689" spans="1:28" x14ac:dyDescent="0.25">
      <c r="A2689" s="281" t="str">
        <f ca="1">no.</f>
        <v/>
      </c>
      <c r="B2689" s="281"/>
      <c r="C2689" s="282"/>
      <c r="D2689" s="282"/>
      <c r="E2689" s="282" t="str">
        <f ca="1">position</f>
        <v/>
      </c>
      <c r="F2689" s="282"/>
      <c r="G2689" s="282"/>
      <c r="H2689" s="282"/>
      <c r="I2689" s="282"/>
      <c r="J2689" s="335"/>
      <c r="K2689" s="282"/>
      <c r="L2689" s="282"/>
      <c r="M2689" s="282"/>
      <c r="N2689" s="282"/>
      <c r="O2689" s="281"/>
      <c r="P2689" s="360" t="str">
        <f ca="1">rescore_patient</f>
        <v/>
      </c>
      <c r="Q2689" s="330" t="str">
        <f ca="1">quantity</f>
        <v/>
      </c>
      <c r="R2689" s="281"/>
      <c r="S2689" s="282"/>
      <c r="T2689" s="282"/>
      <c r="U2689" s="282"/>
      <c r="V2689" s="305"/>
      <c r="W2689" s="305"/>
      <c r="X2689" s="305"/>
      <c r="Y2689" s="282"/>
      <c r="Z2689" s="282" t="e" vm="1">
        <f ca="1">_xlfn.IFS(AND(ISNUMBER(SEARCH("N?m l*", CUSTOMER[[#This Row],[Service Type]], 1)), CUSTOMER[[#This Row],[Count ST]] = TRUE), CUSTOMER[[#This Row],[Quantity]], AND($Y$10:$Y2689 = TRUE, COUNTIFS($H$10:$H2689, CUSTOMER[[#This Row],[Booking]], $J$10:$J2689, CUSTOMER[[#This Row],[Order Date]], $F$10:$F2689, "&lt;&gt;"&amp;"N?m l*")=1), 1, TRUE,  "")</f>
        <v>#NAME?</v>
      </c>
      <c r="AA2689" s="282" t="b">
        <f t="shared" ca="1" si="42"/>
        <v>0</v>
      </c>
      <c r="AB2689" s="305"/>
    </row>
    <row r="2690" spans="1:28" x14ac:dyDescent="0.25">
      <c r="A2690" s="281" t="str">
        <f ca="1">no.</f>
        <v/>
      </c>
      <c r="B2690" s="281"/>
      <c r="C2690" s="282"/>
      <c r="D2690" s="282"/>
      <c r="E2690" s="282" t="str">
        <f ca="1">position</f>
        <v/>
      </c>
      <c r="F2690" s="282"/>
      <c r="G2690" s="282"/>
      <c r="H2690" s="282"/>
      <c r="I2690" s="282"/>
      <c r="J2690" s="335"/>
      <c r="K2690" s="282"/>
      <c r="L2690" s="282"/>
      <c r="M2690" s="282"/>
      <c r="N2690" s="282"/>
      <c r="O2690" s="281"/>
      <c r="P2690" s="360" t="str">
        <f ca="1">rescore_patient</f>
        <v/>
      </c>
      <c r="Q2690" s="330" t="str">
        <f ca="1">quantity</f>
        <v/>
      </c>
      <c r="R2690" s="281"/>
      <c r="S2690" s="282"/>
      <c r="T2690" s="282"/>
      <c r="U2690" s="282"/>
      <c r="V2690" s="305"/>
      <c r="W2690" s="305"/>
      <c r="X2690" s="305"/>
      <c r="Y2690" s="282"/>
      <c r="Z2690" s="282" t="e" vm="1">
        <f ca="1">_xlfn.IFS(AND(ISNUMBER(SEARCH("N?m l*", CUSTOMER[[#This Row],[Service Type]], 1)), CUSTOMER[[#This Row],[Count ST]] = TRUE), CUSTOMER[[#This Row],[Quantity]], AND($Y$10:$Y2690 = TRUE, COUNTIFS($H$10:$H2690, CUSTOMER[[#This Row],[Booking]], $J$10:$J2690, CUSTOMER[[#This Row],[Order Date]], $F$10:$F2690, "&lt;&gt;"&amp;"N?m l*")=1), 1, TRUE,  "")</f>
        <v>#NAME?</v>
      </c>
      <c r="AA2690" s="282" t="b">
        <f t="shared" ca="1" si="42"/>
        <v>0</v>
      </c>
      <c r="AB2690" s="305"/>
    </row>
    <row r="2691" spans="1:28" x14ac:dyDescent="0.25">
      <c r="A2691" s="281" t="str">
        <f ca="1">no.</f>
        <v/>
      </c>
      <c r="B2691" s="281"/>
      <c r="C2691" s="282"/>
      <c r="D2691" s="282"/>
      <c r="E2691" s="282" t="str">
        <f ca="1">position</f>
        <v/>
      </c>
      <c r="F2691" s="282"/>
      <c r="G2691" s="282"/>
      <c r="H2691" s="282"/>
      <c r="I2691" s="282"/>
      <c r="J2691" s="335"/>
      <c r="K2691" s="282"/>
      <c r="L2691" s="282"/>
      <c r="M2691" s="282"/>
      <c r="N2691" s="282"/>
      <c r="O2691" s="281"/>
      <c r="P2691" s="360" t="str">
        <f ca="1">rescore_patient</f>
        <v/>
      </c>
      <c r="Q2691" s="330" t="str">
        <f ca="1">quantity</f>
        <v/>
      </c>
      <c r="R2691" s="281"/>
      <c r="S2691" s="282"/>
      <c r="T2691" s="282"/>
      <c r="U2691" s="282"/>
      <c r="V2691" s="305"/>
      <c r="W2691" s="305"/>
      <c r="X2691" s="305"/>
      <c r="Y2691" s="282"/>
      <c r="Z2691" s="282" t="e" vm="1">
        <f ca="1">_xlfn.IFS(AND(ISNUMBER(SEARCH("N?m l*", CUSTOMER[[#This Row],[Service Type]], 1)), CUSTOMER[[#This Row],[Count ST]] = TRUE), CUSTOMER[[#This Row],[Quantity]], AND($Y$10:$Y2691 = TRUE, COUNTIFS($H$10:$H2691, CUSTOMER[[#This Row],[Booking]], $J$10:$J2691, CUSTOMER[[#This Row],[Order Date]], $F$10:$F2691, "&lt;&gt;"&amp;"N?m l*")=1), 1, TRUE,  "")</f>
        <v>#NAME?</v>
      </c>
      <c r="AA2691" s="282" t="b">
        <f t="shared" ca="1" si="42"/>
        <v>0</v>
      </c>
      <c r="AB2691" s="305"/>
    </row>
    <row r="2692" spans="1:28" x14ac:dyDescent="0.25">
      <c r="A2692" s="281" t="str">
        <f ca="1">no.</f>
        <v/>
      </c>
      <c r="B2692" s="281"/>
      <c r="C2692" s="282"/>
      <c r="D2692" s="282"/>
      <c r="E2692" s="282" t="str">
        <f ca="1">position</f>
        <v/>
      </c>
      <c r="F2692" s="282"/>
      <c r="G2692" s="282"/>
      <c r="H2692" s="282"/>
      <c r="I2692" s="282"/>
      <c r="J2692" s="335"/>
      <c r="K2692" s="282"/>
      <c r="L2692" s="282"/>
      <c r="M2692" s="282"/>
      <c r="N2692" s="282"/>
      <c r="O2692" s="281"/>
      <c r="P2692" s="360" t="str">
        <f ca="1">rescore_patient</f>
        <v/>
      </c>
      <c r="Q2692" s="330" t="str">
        <f ca="1">quantity</f>
        <v/>
      </c>
      <c r="R2692" s="281"/>
      <c r="S2692" s="282"/>
      <c r="T2692" s="282"/>
      <c r="U2692" s="282"/>
      <c r="V2692" s="305"/>
      <c r="W2692" s="305"/>
      <c r="X2692" s="305"/>
      <c r="Y2692" s="282"/>
      <c r="Z2692" s="282" t="e" vm="1">
        <f ca="1">_xlfn.IFS(AND(ISNUMBER(SEARCH("N?m l*", CUSTOMER[[#This Row],[Service Type]], 1)), CUSTOMER[[#This Row],[Count ST]] = TRUE), CUSTOMER[[#This Row],[Quantity]], AND($Y$10:$Y2692 = TRUE, COUNTIFS($H$10:$H2692, CUSTOMER[[#This Row],[Booking]], $J$10:$J2692, CUSTOMER[[#This Row],[Order Date]], $F$10:$F2692, "&lt;&gt;"&amp;"N?m l*")=1), 1, TRUE,  "")</f>
        <v>#NAME?</v>
      </c>
      <c r="AA2692" s="282" t="b">
        <f t="shared" ca="1" si="42"/>
        <v>0</v>
      </c>
      <c r="AB2692" s="305"/>
    </row>
    <row r="2693" spans="1:28" x14ac:dyDescent="0.25">
      <c r="A2693" s="281" t="str">
        <f ca="1">no.</f>
        <v/>
      </c>
      <c r="B2693" s="281"/>
      <c r="C2693" s="282"/>
      <c r="D2693" s="282"/>
      <c r="E2693" s="282" t="str">
        <f ca="1">position</f>
        <v/>
      </c>
      <c r="F2693" s="282"/>
      <c r="G2693" s="282"/>
      <c r="H2693" s="282"/>
      <c r="I2693" s="282"/>
      <c r="J2693" s="335"/>
      <c r="K2693" s="282"/>
      <c r="L2693" s="282"/>
      <c r="M2693" s="282"/>
      <c r="N2693" s="282"/>
      <c r="O2693" s="281"/>
      <c r="P2693" s="360" t="str">
        <f ca="1">rescore_patient</f>
        <v/>
      </c>
      <c r="Q2693" s="330" t="str">
        <f ca="1">quantity</f>
        <v/>
      </c>
      <c r="R2693" s="281"/>
      <c r="S2693" s="282"/>
      <c r="T2693" s="282"/>
      <c r="U2693" s="282"/>
      <c r="V2693" s="305"/>
      <c r="W2693" s="305"/>
      <c r="X2693" s="305"/>
      <c r="Y2693" s="282"/>
      <c r="Z2693" s="282" t="e" vm="1">
        <f ca="1">_xlfn.IFS(AND(ISNUMBER(SEARCH("N?m l*", CUSTOMER[[#This Row],[Service Type]], 1)), CUSTOMER[[#This Row],[Count ST]] = TRUE), CUSTOMER[[#This Row],[Quantity]], AND($Y$10:$Y2693 = TRUE, COUNTIFS($H$10:$H2693, CUSTOMER[[#This Row],[Booking]], $J$10:$J2693, CUSTOMER[[#This Row],[Order Date]], $F$10:$F2693, "&lt;&gt;"&amp;"N?m l*")=1), 1, TRUE,  "")</f>
        <v>#NAME?</v>
      </c>
      <c r="AA2693" s="282" t="b">
        <f t="shared" ca="1" si="42"/>
        <v>0</v>
      </c>
      <c r="AB2693" s="305"/>
    </row>
    <row r="2694" spans="1:28" x14ac:dyDescent="0.25">
      <c r="A2694" s="281" t="str">
        <f ca="1">no.</f>
        <v/>
      </c>
      <c r="B2694" s="281"/>
      <c r="C2694" s="282"/>
      <c r="D2694" s="282"/>
      <c r="E2694" s="282" t="str">
        <f ca="1">position</f>
        <v/>
      </c>
      <c r="F2694" s="282"/>
      <c r="G2694" s="282"/>
      <c r="H2694" s="282"/>
      <c r="I2694" s="282"/>
      <c r="J2694" s="335"/>
      <c r="K2694" s="282"/>
      <c r="L2694" s="282"/>
      <c r="M2694" s="282"/>
      <c r="N2694" s="282"/>
      <c r="O2694" s="281"/>
      <c r="P2694" s="360" t="str">
        <f ca="1">rescore_patient</f>
        <v/>
      </c>
      <c r="Q2694" s="330" t="str">
        <f ca="1">quantity</f>
        <v/>
      </c>
      <c r="R2694" s="281"/>
      <c r="S2694" s="282"/>
      <c r="T2694" s="282"/>
      <c r="U2694" s="282"/>
      <c r="V2694" s="305"/>
      <c r="W2694" s="305"/>
      <c r="X2694" s="305"/>
      <c r="Y2694" s="282"/>
      <c r="Z2694" s="282" t="e" vm="1">
        <f ca="1">_xlfn.IFS(AND(ISNUMBER(SEARCH("N?m l*", CUSTOMER[[#This Row],[Service Type]], 1)), CUSTOMER[[#This Row],[Count ST]] = TRUE), CUSTOMER[[#This Row],[Quantity]], AND($Y$10:$Y2694 = TRUE, COUNTIFS($H$10:$H2694, CUSTOMER[[#This Row],[Booking]], $J$10:$J2694, CUSTOMER[[#This Row],[Order Date]], $F$10:$F2694, "&lt;&gt;"&amp;"N?m l*")=1), 1, TRUE,  "")</f>
        <v>#NAME?</v>
      </c>
      <c r="AA2694" s="282" t="b">
        <f t="shared" ca="1" si="42"/>
        <v>0</v>
      </c>
      <c r="AB2694" s="305"/>
    </row>
    <row r="2695" spans="1:28" x14ac:dyDescent="0.25">
      <c r="A2695" s="281" t="str">
        <f ca="1">no.</f>
        <v/>
      </c>
      <c r="B2695" s="281"/>
      <c r="C2695" s="282"/>
      <c r="D2695" s="282"/>
      <c r="E2695" s="282" t="str">
        <f ca="1">position</f>
        <v/>
      </c>
      <c r="F2695" s="282"/>
      <c r="G2695" s="282"/>
      <c r="H2695" s="282"/>
      <c r="I2695" s="282"/>
      <c r="J2695" s="335"/>
      <c r="K2695" s="282"/>
      <c r="L2695" s="282"/>
      <c r="M2695" s="282"/>
      <c r="N2695" s="282"/>
      <c r="O2695" s="281"/>
      <c r="P2695" s="360" t="str">
        <f ca="1">rescore_patient</f>
        <v/>
      </c>
      <c r="Q2695" s="330" t="str">
        <f ca="1">quantity</f>
        <v/>
      </c>
      <c r="R2695" s="281"/>
      <c r="S2695" s="282"/>
      <c r="T2695" s="282"/>
      <c r="U2695" s="282"/>
      <c r="V2695" s="305"/>
      <c r="W2695" s="305"/>
      <c r="X2695" s="305"/>
      <c r="Y2695" s="282"/>
      <c r="Z2695" s="282" t="e" vm="1">
        <f ca="1">_xlfn.IFS(AND(ISNUMBER(SEARCH("N?m l*", CUSTOMER[[#This Row],[Service Type]], 1)), CUSTOMER[[#This Row],[Count ST]] = TRUE), CUSTOMER[[#This Row],[Quantity]], AND($Y$10:$Y2695 = TRUE, COUNTIFS($H$10:$H2695, CUSTOMER[[#This Row],[Booking]], $J$10:$J2695, CUSTOMER[[#This Row],[Order Date]], $F$10:$F2695, "&lt;&gt;"&amp;"N?m l*")=1), 1, TRUE,  "")</f>
        <v>#NAME?</v>
      </c>
      <c r="AA2695" s="282" t="b">
        <f t="shared" ca="1" si="42"/>
        <v>0</v>
      </c>
      <c r="AB2695" s="305"/>
    </row>
    <row r="2696" spans="1:28" x14ac:dyDescent="0.25">
      <c r="A2696" s="281" t="str">
        <f ca="1">no.</f>
        <v/>
      </c>
      <c r="B2696" s="281"/>
      <c r="C2696" s="282"/>
      <c r="D2696" s="282"/>
      <c r="E2696" s="282" t="str">
        <f ca="1">position</f>
        <v/>
      </c>
      <c r="F2696" s="282"/>
      <c r="G2696" s="282"/>
      <c r="H2696" s="282"/>
      <c r="I2696" s="282"/>
      <c r="J2696" s="335"/>
      <c r="K2696" s="282"/>
      <c r="L2696" s="282"/>
      <c r="M2696" s="282"/>
      <c r="N2696" s="282"/>
      <c r="O2696" s="281"/>
      <c r="P2696" s="360" t="str">
        <f ca="1">rescore_patient</f>
        <v/>
      </c>
      <c r="Q2696" s="330" t="str">
        <f ca="1">quantity</f>
        <v/>
      </c>
      <c r="R2696" s="281"/>
      <c r="S2696" s="282"/>
      <c r="T2696" s="282"/>
      <c r="U2696" s="282"/>
      <c r="V2696" s="305"/>
      <c r="W2696" s="305"/>
      <c r="X2696" s="305"/>
      <c r="Y2696" s="282"/>
      <c r="Z2696" s="282" t="e" vm="1">
        <f ca="1">_xlfn.IFS(AND(ISNUMBER(SEARCH("N?m l*", CUSTOMER[[#This Row],[Service Type]], 1)), CUSTOMER[[#This Row],[Count ST]] = TRUE), CUSTOMER[[#This Row],[Quantity]], AND($Y$10:$Y2696 = TRUE, COUNTIFS($H$10:$H2696, CUSTOMER[[#This Row],[Booking]], $J$10:$J2696, CUSTOMER[[#This Row],[Order Date]], $F$10:$F2696, "&lt;&gt;"&amp;"N?m l*")=1), 1, TRUE,  "")</f>
        <v>#NAME?</v>
      </c>
      <c r="AA2696" s="282" t="b">
        <f t="shared" ca="1" si="42"/>
        <v>0</v>
      </c>
      <c r="AB2696" s="305"/>
    </row>
    <row r="2697" spans="1:28" x14ac:dyDescent="0.25">
      <c r="A2697" s="281" t="str">
        <f ca="1">no.</f>
        <v/>
      </c>
      <c r="B2697" s="281"/>
      <c r="C2697" s="282"/>
      <c r="D2697" s="282"/>
      <c r="E2697" s="282" t="str">
        <f ca="1">position</f>
        <v/>
      </c>
      <c r="F2697" s="282"/>
      <c r="G2697" s="282"/>
      <c r="H2697" s="282"/>
      <c r="I2697" s="282"/>
      <c r="J2697" s="335"/>
      <c r="K2697" s="282"/>
      <c r="L2697" s="282"/>
      <c r="M2697" s="282"/>
      <c r="N2697" s="282"/>
      <c r="O2697" s="281"/>
      <c r="P2697" s="360" t="str">
        <f ca="1">rescore_patient</f>
        <v/>
      </c>
      <c r="Q2697" s="330" t="str">
        <f ca="1">quantity</f>
        <v/>
      </c>
      <c r="R2697" s="281"/>
      <c r="S2697" s="282"/>
      <c r="T2697" s="282"/>
      <c r="U2697" s="282"/>
      <c r="V2697" s="305"/>
      <c r="W2697" s="305"/>
      <c r="X2697" s="305"/>
      <c r="Y2697" s="282"/>
      <c r="Z2697" s="282" t="e" vm="1">
        <f ca="1">_xlfn.IFS(AND(ISNUMBER(SEARCH("N?m l*", CUSTOMER[[#This Row],[Service Type]], 1)), CUSTOMER[[#This Row],[Count ST]] = TRUE), CUSTOMER[[#This Row],[Quantity]], AND($Y$10:$Y2697 = TRUE, COUNTIFS($H$10:$H2697, CUSTOMER[[#This Row],[Booking]], $J$10:$J2697, CUSTOMER[[#This Row],[Order Date]], $F$10:$F2697, "&lt;&gt;"&amp;"N?m l*")=1), 1, TRUE,  "")</f>
        <v>#NAME?</v>
      </c>
      <c r="AA2697" s="282" t="b">
        <f t="shared" ca="1" si="42"/>
        <v>0</v>
      </c>
      <c r="AB2697" s="305"/>
    </row>
    <row r="2698" spans="1:28" x14ac:dyDescent="0.25">
      <c r="A2698" s="281" t="str">
        <f ca="1">no.</f>
        <v/>
      </c>
      <c r="B2698" s="281"/>
      <c r="C2698" s="282"/>
      <c r="D2698" s="282"/>
      <c r="E2698" s="282" t="str">
        <f ca="1">position</f>
        <v/>
      </c>
      <c r="F2698" s="282"/>
      <c r="G2698" s="282"/>
      <c r="H2698" s="282"/>
      <c r="I2698" s="282"/>
      <c r="J2698" s="335"/>
      <c r="K2698" s="282"/>
      <c r="L2698" s="282"/>
      <c r="M2698" s="282"/>
      <c r="N2698" s="282"/>
      <c r="O2698" s="281"/>
      <c r="P2698" s="360" t="str">
        <f ca="1">rescore_patient</f>
        <v/>
      </c>
      <c r="Q2698" s="330" t="str">
        <f ca="1">quantity</f>
        <v/>
      </c>
      <c r="R2698" s="281"/>
      <c r="S2698" s="282"/>
      <c r="T2698" s="282"/>
      <c r="U2698" s="282"/>
      <c r="V2698" s="305"/>
      <c r="W2698" s="305"/>
      <c r="X2698" s="305"/>
      <c r="Y2698" s="282"/>
      <c r="Z2698" s="282" t="e" vm="1">
        <f ca="1">_xlfn.IFS(AND(ISNUMBER(SEARCH("N?m l*", CUSTOMER[[#This Row],[Service Type]], 1)), CUSTOMER[[#This Row],[Count ST]] = TRUE), CUSTOMER[[#This Row],[Quantity]], AND($Y$10:$Y2698 = TRUE, COUNTIFS($H$10:$H2698, CUSTOMER[[#This Row],[Booking]], $J$10:$J2698, CUSTOMER[[#This Row],[Order Date]], $F$10:$F2698, "&lt;&gt;"&amp;"N?m l*")=1), 1, TRUE,  "")</f>
        <v>#NAME?</v>
      </c>
      <c r="AA2698" s="282" t="b">
        <f t="shared" ref="AA2698:AA2761" ca="1" si="43">count_svc_type</f>
        <v>0</v>
      </c>
      <c r="AB2698" s="305"/>
    </row>
    <row r="2699" spans="1:28" x14ac:dyDescent="0.25">
      <c r="A2699" s="281" t="str">
        <f ca="1">no.</f>
        <v/>
      </c>
      <c r="B2699" s="281"/>
      <c r="C2699" s="282"/>
      <c r="D2699" s="282"/>
      <c r="E2699" s="282" t="str">
        <f ca="1">position</f>
        <v/>
      </c>
      <c r="F2699" s="282"/>
      <c r="G2699" s="282"/>
      <c r="H2699" s="282"/>
      <c r="I2699" s="282"/>
      <c r="J2699" s="335"/>
      <c r="K2699" s="282"/>
      <c r="L2699" s="282"/>
      <c r="M2699" s="282"/>
      <c r="N2699" s="282"/>
      <c r="O2699" s="281"/>
      <c r="P2699" s="360" t="str">
        <f ca="1">rescore_patient</f>
        <v/>
      </c>
      <c r="Q2699" s="330" t="str">
        <f ca="1">quantity</f>
        <v/>
      </c>
      <c r="R2699" s="281"/>
      <c r="S2699" s="282"/>
      <c r="T2699" s="282"/>
      <c r="U2699" s="282"/>
      <c r="V2699" s="305"/>
      <c r="W2699" s="305"/>
      <c r="X2699" s="305"/>
      <c r="Y2699" s="282"/>
      <c r="Z2699" s="282" t="e" vm="1">
        <f ca="1">_xlfn.IFS(AND(ISNUMBER(SEARCH("N?m l*", CUSTOMER[[#This Row],[Service Type]], 1)), CUSTOMER[[#This Row],[Count ST]] = TRUE), CUSTOMER[[#This Row],[Quantity]], AND($Y$10:$Y2699 = TRUE, COUNTIFS($H$10:$H2699, CUSTOMER[[#This Row],[Booking]], $J$10:$J2699, CUSTOMER[[#This Row],[Order Date]], $F$10:$F2699, "&lt;&gt;"&amp;"N?m l*")=1), 1, TRUE,  "")</f>
        <v>#NAME?</v>
      </c>
      <c r="AA2699" s="282" t="b">
        <f t="shared" ca="1" si="43"/>
        <v>0</v>
      </c>
      <c r="AB2699" s="305"/>
    </row>
    <row r="2700" spans="1:28" x14ac:dyDescent="0.25">
      <c r="A2700" s="281" t="str">
        <f ca="1">no.</f>
        <v/>
      </c>
      <c r="B2700" s="281"/>
      <c r="C2700" s="282"/>
      <c r="D2700" s="282"/>
      <c r="E2700" s="282" t="str">
        <f ca="1">position</f>
        <v/>
      </c>
      <c r="F2700" s="282"/>
      <c r="G2700" s="282"/>
      <c r="H2700" s="282"/>
      <c r="I2700" s="282"/>
      <c r="J2700" s="335"/>
      <c r="K2700" s="282"/>
      <c r="L2700" s="282"/>
      <c r="M2700" s="282"/>
      <c r="N2700" s="282"/>
      <c r="O2700" s="281"/>
      <c r="P2700" s="360" t="str">
        <f ca="1">rescore_patient</f>
        <v/>
      </c>
      <c r="Q2700" s="330" t="str">
        <f ca="1">quantity</f>
        <v/>
      </c>
      <c r="R2700" s="281"/>
      <c r="S2700" s="282"/>
      <c r="T2700" s="282"/>
      <c r="U2700" s="282"/>
      <c r="V2700" s="305"/>
      <c r="W2700" s="305"/>
      <c r="X2700" s="305"/>
      <c r="Y2700" s="282"/>
      <c r="Z2700" s="282" t="e" vm="1">
        <f ca="1">_xlfn.IFS(AND(ISNUMBER(SEARCH("N?m l*", CUSTOMER[[#This Row],[Service Type]], 1)), CUSTOMER[[#This Row],[Count ST]] = TRUE), CUSTOMER[[#This Row],[Quantity]], AND($Y$10:$Y2700 = TRUE, COUNTIFS($H$10:$H2700, CUSTOMER[[#This Row],[Booking]], $J$10:$J2700, CUSTOMER[[#This Row],[Order Date]], $F$10:$F2700, "&lt;&gt;"&amp;"N?m l*")=1), 1, TRUE,  "")</f>
        <v>#NAME?</v>
      </c>
      <c r="AA2700" s="282" t="b">
        <f t="shared" ca="1" si="43"/>
        <v>0</v>
      </c>
      <c r="AB2700" s="305"/>
    </row>
    <row r="2701" spans="1:28" x14ac:dyDescent="0.25">
      <c r="A2701" s="281" t="str">
        <f ca="1">no.</f>
        <v/>
      </c>
      <c r="B2701" s="281"/>
      <c r="C2701" s="282"/>
      <c r="D2701" s="282"/>
      <c r="E2701" s="282" t="str">
        <f ca="1">position</f>
        <v/>
      </c>
      <c r="F2701" s="282"/>
      <c r="G2701" s="282"/>
      <c r="H2701" s="282"/>
      <c r="I2701" s="282"/>
      <c r="J2701" s="335"/>
      <c r="K2701" s="282"/>
      <c r="L2701" s="282"/>
      <c r="M2701" s="282"/>
      <c r="N2701" s="282"/>
      <c r="O2701" s="281"/>
      <c r="P2701" s="360" t="str">
        <f ca="1">rescore_patient</f>
        <v/>
      </c>
      <c r="Q2701" s="330" t="str">
        <f ca="1">quantity</f>
        <v/>
      </c>
      <c r="R2701" s="281"/>
      <c r="S2701" s="282"/>
      <c r="T2701" s="282"/>
      <c r="U2701" s="282"/>
      <c r="V2701" s="305"/>
      <c r="W2701" s="305"/>
      <c r="X2701" s="305"/>
      <c r="Y2701" s="282"/>
      <c r="Z2701" s="282" t="e" vm="1">
        <f ca="1">_xlfn.IFS(AND(ISNUMBER(SEARCH("N?m l*", CUSTOMER[[#This Row],[Service Type]], 1)), CUSTOMER[[#This Row],[Count ST]] = TRUE), CUSTOMER[[#This Row],[Quantity]], AND($Y$10:$Y2701 = TRUE, COUNTIFS($H$10:$H2701, CUSTOMER[[#This Row],[Booking]], $J$10:$J2701, CUSTOMER[[#This Row],[Order Date]], $F$10:$F2701, "&lt;&gt;"&amp;"N?m l*")=1), 1, TRUE,  "")</f>
        <v>#NAME?</v>
      </c>
      <c r="AA2701" s="282" t="b">
        <f t="shared" ca="1" si="43"/>
        <v>0</v>
      </c>
      <c r="AB2701" s="305"/>
    </row>
    <row r="2702" spans="1:28" x14ac:dyDescent="0.25">
      <c r="A2702" s="281" t="str">
        <f ca="1">no.</f>
        <v/>
      </c>
      <c r="B2702" s="281"/>
      <c r="C2702" s="282"/>
      <c r="D2702" s="282"/>
      <c r="E2702" s="282" t="str">
        <f ca="1">position</f>
        <v/>
      </c>
      <c r="F2702" s="282"/>
      <c r="G2702" s="282"/>
      <c r="H2702" s="282"/>
      <c r="I2702" s="282"/>
      <c r="J2702" s="335"/>
      <c r="K2702" s="282"/>
      <c r="L2702" s="282"/>
      <c r="M2702" s="282"/>
      <c r="N2702" s="282"/>
      <c r="O2702" s="281"/>
      <c r="P2702" s="360" t="str">
        <f ca="1">rescore_patient</f>
        <v/>
      </c>
      <c r="Q2702" s="330" t="str">
        <f ca="1">quantity</f>
        <v/>
      </c>
      <c r="R2702" s="281"/>
      <c r="S2702" s="282"/>
      <c r="T2702" s="282"/>
      <c r="U2702" s="282"/>
      <c r="V2702" s="305"/>
      <c r="W2702" s="305"/>
      <c r="X2702" s="305"/>
      <c r="Y2702" s="282"/>
      <c r="Z2702" s="282" t="e" vm="1">
        <f ca="1">_xlfn.IFS(AND(ISNUMBER(SEARCH("N?m l*", CUSTOMER[[#This Row],[Service Type]], 1)), CUSTOMER[[#This Row],[Count ST]] = TRUE), CUSTOMER[[#This Row],[Quantity]], AND($Y$10:$Y2702 = TRUE, COUNTIFS($H$10:$H2702, CUSTOMER[[#This Row],[Booking]], $J$10:$J2702, CUSTOMER[[#This Row],[Order Date]], $F$10:$F2702, "&lt;&gt;"&amp;"N?m l*")=1), 1, TRUE,  "")</f>
        <v>#NAME?</v>
      </c>
      <c r="AA2702" s="282" t="b">
        <f t="shared" ca="1" si="43"/>
        <v>0</v>
      </c>
      <c r="AB2702" s="305"/>
    </row>
    <row r="2703" spans="1:28" x14ac:dyDescent="0.25">
      <c r="A2703" s="281" t="str">
        <f ca="1">no.</f>
        <v/>
      </c>
      <c r="B2703" s="281"/>
      <c r="C2703" s="282"/>
      <c r="D2703" s="282"/>
      <c r="E2703" s="282" t="str">
        <f ca="1">position</f>
        <v/>
      </c>
      <c r="F2703" s="282"/>
      <c r="G2703" s="282"/>
      <c r="H2703" s="282"/>
      <c r="I2703" s="282"/>
      <c r="J2703" s="335"/>
      <c r="K2703" s="282"/>
      <c r="L2703" s="282"/>
      <c r="M2703" s="282"/>
      <c r="N2703" s="282"/>
      <c r="O2703" s="281"/>
      <c r="P2703" s="360" t="str">
        <f ca="1">rescore_patient</f>
        <v/>
      </c>
      <c r="Q2703" s="330" t="str">
        <f ca="1">quantity</f>
        <v/>
      </c>
      <c r="R2703" s="281"/>
      <c r="S2703" s="282"/>
      <c r="T2703" s="282"/>
      <c r="U2703" s="282"/>
      <c r="V2703" s="305"/>
      <c r="W2703" s="305"/>
      <c r="X2703" s="305"/>
      <c r="Y2703" s="282"/>
      <c r="Z2703" s="282" t="e" vm="1">
        <f ca="1">_xlfn.IFS(AND(ISNUMBER(SEARCH("N?m l*", CUSTOMER[[#This Row],[Service Type]], 1)), CUSTOMER[[#This Row],[Count ST]] = TRUE), CUSTOMER[[#This Row],[Quantity]], AND($Y$10:$Y2703 = TRUE, COUNTIFS($H$10:$H2703, CUSTOMER[[#This Row],[Booking]], $J$10:$J2703, CUSTOMER[[#This Row],[Order Date]], $F$10:$F2703, "&lt;&gt;"&amp;"N?m l*")=1), 1, TRUE,  "")</f>
        <v>#NAME?</v>
      </c>
      <c r="AA2703" s="282" t="b">
        <f t="shared" ca="1" si="43"/>
        <v>0</v>
      </c>
      <c r="AB2703" s="305"/>
    </row>
    <row r="2704" spans="1:28" x14ac:dyDescent="0.25">
      <c r="A2704" s="281" t="str">
        <f ca="1">no.</f>
        <v/>
      </c>
      <c r="B2704" s="281"/>
      <c r="C2704" s="282"/>
      <c r="D2704" s="282"/>
      <c r="E2704" s="282" t="str">
        <f ca="1">position</f>
        <v/>
      </c>
      <c r="F2704" s="282"/>
      <c r="G2704" s="282"/>
      <c r="H2704" s="282"/>
      <c r="I2704" s="282"/>
      <c r="J2704" s="335"/>
      <c r="K2704" s="282"/>
      <c r="L2704" s="282"/>
      <c r="M2704" s="282"/>
      <c r="N2704" s="282"/>
      <c r="O2704" s="281"/>
      <c r="P2704" s="360" t="str">
        <f ca="1">rescore_patient</f>
        <v/>
      </c>
      <c r="Q2704" s="330" t="str">
        <f ca="1">quantity</f>
        <v/>
      </c>
      <c r="R2704" s="281"/>
      <c r="S2704" s="282"/>
      <c r="T2704" s="282"/>
      <c r="U2704" s="282"/>
      <c r="V2704" s="305"/>
      <c r="W2704" s="305"/>
      <c r="X2704" s="305"/>
      <c r="Y2704" s="282"/>
      <c r="Z2704" s="282" t="e" vm="1">
        <f ca="1">_xlfn.IFS(AND(ISNUMBER(SEARCH("N?m l*", CUSTOMER[[#This Row],[Service Type]], 1)), CUSTOMER[[#This Row],[Count ST]] = TRUE), CUSTOMER[[#This Row],[Quantity]], AND($Y$10:$Y2704 = TRUE, COUNTIFS($H$10:$H2704, CUSTOMER[[#This Row],[Booking]], $J$10:$J2704, CUSTOMER[[#This Row],[Order Date]], $F$10:$F2704, "&lt;&gt;"&amp;"N?m l*")=1), 1, TRUE,  "")</f>
        <v>#NAME?</v>
      </c>
      <c r="AA2704" s="282" t="b">
        <f t="shared" ca="1" si="43"/>
        <v>0</v>
      </c>
      <c r="AB2704" s="305"/>
    </row>
    <row r="2705" spans="1:28" x14ac:dyDescent="0.25">
      <c r="A2705" s="281" t="str">
        <f ca="1">no.</f>
        <v/>
      </c>
      <c r="B2705" s="281"/>
      <c r="C2705" s="282"/>
      <c r="D2705" s="282"/>
      <c r="E2705" s="282" t="str">
        <f ca="1">position</f>
        <v/>
      </c>
      <c r="F2705" s="282"/>
      <c r="G2705" s="282"/>
      <c r="H2705" s="282"/>
      <c r="I2705" s="282"/>
      <c r="J2705" s="335"/>
      <c r="K2705" s="282"/>
      <c r="L2705" s="282"/>
      <c r="M2705" s="282"/>
      <c r="N2705" s="282"/>
      <c r="O2705" s="281"/>
      <c r="P2705" s="360" t="str">
        <f ca="1">rescore_patient</f>
        <v/>
      </c>
      <c r="Q2705" s="330" t="str">
        <f ca="1">quantity</f>
        <v/>
      </c>
      <c r="R2705" s="281"/>
      <c r="S2705" s="282"/>
      <c r="T2705" s="282"/>
      <c r="U2705" s="282"/>
      <c r="V2705" s="305"/>
      <c r="W2705" s="305"/>
      <c r="X2705" s="305"/>
      <c r="Y2705" s="282"/>
      <c r="Z2705" s="282" t="e" vm="1">
        <f ca="1">_xlfn.IFS(AND(ISNUMBER(SEARCH("N?m l*", CUSTOMER[[#This Row],[Service Type]], 1)), CUSTOMER[[#This Row],[Count ST]] = TRUE), CUSTOMER[[#This Row],[Quantity]], AND($Y$10:$Y2705 = TRUE, COUNTIFS($H$10:$H2705, CUSTOMER[[#This Row],[Booking]], $J$10:$J2705, CUSTOMER[[#This Row],[Order Date]], $F$10:$F2705, "&lt;&gt;"&amp;"N?m l*")=1), 1, TRUE,  "")</f>
        <v>#NAME?</v>
      </c>
      <c r="AA2705" s="282" t="b">
        <f t="shared" ca="1" si="43"/>
        <v>0</v>
      </c>
      <c r="AB2705" s="305"/>
    </row>
    <row r="2706" spans="1:28" x14ac:dyDescent="0.25">
      <c r="A2706" s="281" t="str">
        <f ca="1">no.</f>
        <v/>
      </c>
      <c r="B2706" s="281"/>
      <c r="C2706" s="282"/>
      <c r="D2706" s="282"/>
      <c r="E2706" s="282" t="str">
        <f ca="1">position</f>
        <v/>
      </c>
      <c r="F2706" s="282"/>
      <c r="G2706" s="282"/>
      <c r="H2706" s="282"/>
      <c r="I2706" s="282"/>
      <c r="J2706" s="335"/>
      <c r="K2706" s="282"/>
      <c r="L2706" s="282"/>
      <c r="M2706" s="282"/>
      <c r="N2706" s="282"/>
      <c r="O2706" s="281"/>
      <c r="P2706" s="360" t="str">
        <f ca="1">rescore_patient</f>
        <v/>
      </c>
      <c r="Q2706" s="330" t="str">
        <f ca="1">quantity</f>
        <v/>
      </c>
      <c r="R2706" s="281"/>
      <c r="S2706" s="282"/>
      <c r="T2706" s="282"/>
      <c r="U2706" s="282"/>
      <c r="V2706" s="305"/>
      <c r="W2706" s="305"/>
      <c r="X2706" s="305"/>
      <c r="Y2706" s="282"/>
      <c r="Z2706" s="282" t="e" vm="1">
        <f ca="1">_xlfn.IFS(AND(ISNUMBER(SEARCH("N?m l*", CUSTOMER[[#This Row],[Service Type]], 1)), CUSTOMER[[#This Row],[Count ST]] = TRUE), CUSTOMER[[#This Row],[Quantity]], AND($Y$10:$Y2706 = TRUE, COUNTIFS($H$10:$H2706, CUSTOMER[[#This Row],[Booking]], $J$10:$J2706, CUSTOMER[[#This Row],[Order Date]], $F$10:$F2706, "&lt;&gt;"&amp;"N?m l*")=1), 1, TRUE,  "")</f>
        <v>#NAME?</v>
      </c>
      <c r="AA2706" s="282" t="b">
        <f t="shared" ca="1" si="43"/>
        <v>0</v>
      </c>
      <c r="AB2706" s="305"/>
    </row>
    <row r="2707" spans="1:28" x14ac:dyDescent="0.25">
      <c r="A2707" s="281" t="str">
        <f ca="1">no.</f>
        <v/>
      </c>
      <c r="B2707" s="281"/>
      <c r="C2707" s="282"/>
      <c r="D2707" s="282"/>
      <c r="E2707" s="282" t="str">
        <f ca="1">position</f>
        <v/>
      </c>
      <c r="F2707" s="282"/>
      <c r="G2707" s="282"/>
      <c r="H2707" s="282"/>
      <c r="I2707" s="282"/>
      <c r="J2707" s="335"/>
      <c r="K2707" s="282"/>
      <c r="L2707" s="282"/>
      <c r="M2707" s="282"/>
      <c r="N2707" s="282"/>
      <c r="O2707" s="281"/>
      <c r="P2707" s="360" t="str">
        <f ca="1">rescore_patient</f>
        <v/>
      </c>
      <c r="Q2707" s="330" t="str">
        <f ca="1">quantity</f>
        <v/>
      </c>
      <c r="R2707" s="281"/>
      <c r="S2707" s="282"/>
      <c r="T2707" s="282"/>
      <c r="U2707" s="282"/>
      <c r="V2707" s="305"/>
      <c r="W2707" s="305"/>
      <c r="X2707" s="305"/>
      <c r="Y2707" s="282"/>
      <c r="Z2707" s="282" t="e" vm="1">
        <f ca="1">_xlfn.IFS(AND(ISNUMBER(SEARCH("N?m l*", CUSTOMER[[#This Row],[Service Type]], 1)), CUSTOMER[[#This Row],[Count ST]] = TRUE), CUSTOMER[[#This Row],[Quantity]], AND($Y$10:$Y2707 = TRUE, COUNTIFS($H$10:$H2707, CUSTOMER[[#This Row],[Booking]], $J$10:$J2707, CUSTOMER[[#This Row],[Order Date]], $F$10:$F2707, "&lt;&gt;"&amp;"N?m l*")=1), 1, TRUE,  "")</f>
        <v>#NAME?</v>
      </c>
      <c r="AA2707" s="282" t="b">
        <f t="shared" ca="1" si="43"/>
        <v>0</v>
      </c>
      <c r="AB2707" s="305"/>
    </row>
    <row r="2708" spans="1:28" x14ac:dyDescent="0.25">
      <c r="A2708" s="281" t="str">
        <f ca="1">no.</f>
        <v/>
      </c>
      <c r="B2708" s="281"/>
      <c r="C2708" s="282"/>
      <c r="D2708" s="282"/>
      <c r="E2708" s="282" t="str">
        <f ca="1">position</f>
        <v/>
      </c>
      <c r="F2708" s="282"/>
      <c r="G2708" s="282"/>
      <c r="H2708" s="282"/>
      <c r="I2708" s="282"/>
      <c r="J2708" s="335"/>
      <c r="K2708" s="282"/>
      <c r="L2708" s="282"/>
      <c r="M2708" s="282"/>
      <c r="N2708" s="282"/>
      <c r="O2708" s="281"/>
      <c r="P2708" s="360" t="str">
        <f ca="1">rescore_patient</f>
        <v/>
      </c>
      <c r="Q2708" s="330" t="str">
        <f ca="1">quantity</f>
        <v/>
      </c>
      <c r="R2708" s="281"/>
      <c r="S2708" s="282"/>
      <c r="T2708" s="282"/>
      <c r="U2708" s="282"/>
      <c r="V2708" s="305"/>
      <c r="W2708" s="305"/>
      <c r="X2708" s="305"/>
      <c r="Y2708" s="282"/>
      <c r="Z2708" s="282" t="e" vm="1">
        <f ca="1">_xlfn.IFS(AND(ISNUMBER(SEARCH("N?m l*", CUSTOMER[[#This Row],[Service Type]], 1)), CUSTOMER[[#This Row],[Count ST]] = TRUE), CUSTOMER[[#This Row],[Quantity]], AND($Y$10:$Y2708 = TRUE, COUNTIFS($H$10:$H2708, CUSTOMER[[#This Row],[Booking]], $J$10:$J2708, CUSTOMER[[#This Row],[Order Date]], $F$10:$F2708, "&lt;&gt;"&amp;"N?m l*")=1), 1, TRUE,  "")</f>
        <v>#NAME?</v>
      </c>
      <c r="AA2708" s="282" t="b">
        <f t="shared" ca="1" si="43"/>
        <v>0</v>
      </c>
      <c r="AB2708" s="305"/>
    </row>
    <row r="2709" spans="1:28" x14ac:dyDescent="0.25">
      <c r="A2709" s="281" t="str">
        <f ca="1">no.</f>
        <v/>
      </c>
      <c r="B2709" s="281"/>
      <c r="C2709" s="282"/>
      <c r="D2709" s="282"/>
      <c r="E2709" s="282" t="str">
        <f ca="1">position</f>
        <v/>
      </c>
      <c r="F2709" s="282"/>
      <c r="G2709" s="282"/>
      <c r="H2709" s="282"/>
      <c r="I2709" s="282"/>
      <c r="J2709" s="335"/>
      <c r="K2709" s="282"/>
      <c r="L2709" s="282"/>
      <c r="M2709" s="282"/>
      <c r="N2709" s="282"/>
      <c r="O2709" s="281"/>
      <c r="P2709" s="360" t="str">
        <f ca="1">rescore_patient</f>
        <v/>
      </c>
      <c r="Q2709" s="330" t="str">
        <f ca="1">quantity</f>
        <v/>
      </c>
      <c r="R2709" s="281"/>
      <c r="S2709" s="282"/>
      <c r="T2709" s="282"/>
      <c r="U2709" s="282"/>
      <c r="V2709" s="305"/>
      <c r="W2709" s="305"/>
      <c r="X2709" s="305"/>
      <c r="Y2709" s="282"/>
      <c r="Z2709" s="282" t="e" vm="1">
        <f ca="1">_xlfn.IFS(AND(ISNUMBER(SEARCH("N?m l*", CUSTOMER[[#This Row],[Service Type]], 1)), CUSTOMER[[#This Row],[Count ST]] = TRUE), CUSTOMER[[#This Row],[Quantity]], AND($Y$10:$Y2709 = TRUE, COUNTIFS($H$10:$H2709, CUSTOMER[[#This Row],[Booking]], $J$10:$J2709, CUSTOMER[[#This Row],[Order Date]], $F$10:$F2709, "&lt;&gt;"&amp;"N?m l*")=1), 1, TRUE,  "")</f>
        <v>#NAME?</v>
      </c>
      <c r="AA2709" s="282" t="b">
        <f t="shared" ca="1" si="43"/>
        <v>0</v>
      </c>
      <c r="AB2709" s="305"/>
    </row>
    <row r="2710" spans="1:28" x14ac:dyDescent="0.25">
      <c r="A2710" s="281" t="str">
        <f ca="1">no.</f>
        <v/>
      </c>
      <c r="B2710" s="281"/>
      <c r="C2710" s="282"/>
      <c r="D2710" s="282"/>
      <c r="E2710" s="282" t="str">
        <f ca="1">position</f>
        <v/>
      </c>
      <c r="F2710" s="282"/>
      <c r="G2710" s="282"/>
      <c r="H2710" s="282"/>
      <c r="I2710" s="282"/>
      <c r="J2710" s="335"/>
      <c r="K2710" s="282"/>
      <c r="L2710" s="282"/>
      <c r="M2710" s="282"/>
      <c r="N2710" s="282"/>
      <c r="O2710" s="281"/>
      <c r="P2710" s="360" t="str">
        <f ca="1">rescore_patient</f>
        <v/>
      </c>
      <c r="Q2710" s="330" t="str">
        <f ca="1">quantity</f>
        <v/>
      </c>
      <c r="R2710" s="281"/>
      <c r="S2710" s="282"/>
      <c r="T2710" s="282"/>
      <c r="U2710" s="282"/>
      <c r="V2710" s="305"/>
      <c r="W2710" s="305"/>
      <c r="X2710" s="305"/>
      <c r="Y2710" s="282"/>
      <c r="Z2710" s="282" t="e" vm="1">
        <f ca="1">_xlfn.IFS(AND(ISNUMBER(SEARCH("N?m l*", CUSTOMER[[#This Row],[Service Type]], 1)), CUSTOMER[[#This Row],[Count ST]] = TRUE), CUSTOMER[[#This Row],[Quantity]], AND($Y$10:$Y2710 = TRUE, COUNTIFS($H$10:$H2710, CUSTOMER[[#This Row],[Booking]], $J$10:$J2710, CUSTOMER[[#This Row],[Order Date]], $F$10:$F2710, "&lt;&gt;"&amp;"N?m l*")=1), 1, TRUE,  "")</f>
        <v>#NAME?</v>
      </c>
      <c r="AA2710" s="282" t="b">
        <f t="shared" ca="1" si="43"/>
        <v>0</v>
      </c>
      <c r="AB2710" s="305"/>
    </row>
    <row r="2711" spans="1:28" x14ac:dyDescent="0.25">
      <c r="A2711" s="281" t="str">
        <f ca="1">no.</f>
        <v/>
      </c>
      <c r="B2711" s="281"/>
      <c r="C2711" s="282"/>
      <c r="D2711" s="282"/>
      <c r="E2711" s="282" t="str">
        <f ca="1">position</f>
        <v/>
      </c>
      <c r="F2711" s="282"/>
      <c r="G2711" s="282"/>
      <c r="H2711" s="282"/>
      <c r="I2711" s="282"/>
      <c r="J2711" s="335"/>
      <c r="K2711" s="282"/>
      <c r="L2711" s="282"/>
      <c r="M2711" s="282"/>
      <c r="N2711" s="282"/>
      <c r="O2711" s="281"/>
      <c r="P2711" s="360" t="str">
        <f ca="1">rescore_patient</f>
        <v/>
      </c>
      <c r="Q2711" s="330" t="str">
        <f ca="1">quantity</f>
        <v/>
      </c>
      <c r="R2711" s="281"/>
      <c r="S2711" s="282"/>
      <c r="T2711" s="282"/>
      <c r="U2711" s="282"/>
      <c r="V2711" s="305"/>
      <c r="W2711" s="305"/>
      <c r="X2711" s="305"/>
      <c r="Y2711" s="282"/>
      <c r="Z2711" s="282" t="e" vm="1">
        <f ca="1">_xlfn.IFS(AND(ISNUMBER(SEARCH("N?m l*", CUSTOMER[[#This Row],[Service Type]], 1)), CUSTOMER[[#This Row],[Count ST]] = TRUE), CUSTOMER[[#This Row],[Quantity]], AND($Y$10:$Y2711 = TRUE, COUNTIFS($H$10:$H2711, CUSTOMER[[#This Row],[Booking]], $J$10:$J2711, CUSTOMER[[#This Row],[Order Date]], $F$10:$F2711, "&lt;&gt;"&amp;"N?m l*")=1), 1, TRUE,  "")</f>
        <v>#NAME?</v>
      </c>
      <c r="AA2711" s="282" t="b">
        <f t="shared" ca="1" si="43"/>
        <v>0</v>
      </c>
      <c r="AB2711" s="305"/>
    </row>
    <row r="2712" spans="1:28" x14ac:dyDescent="0.25">
      <c r="A2712" s="281" t="str">
        <f ca="1">no.</f>
        <v/>
      </c>
      <c r="B2712" s="281"/>
      <c r="C2712" s="282"/>
      <c r="D2712" s="282"/>
      <c r="E2712" s="282" t="str">
        <f ca="1">position</f>
        <v/>
      </c>
      <c r="F2712" s="282"/>
      <c r="G2712" s="282"/>
      <c r="H2712" s="282"/>
      <c r="I2712" s="282"/>
      <c r="J2712" s="335"/>
      <c r="K2712" s="282"/>
      <c r="L2712" s="282"/>
      <c r="M2712" s="282"/>
      <c r="N2712" s="282"/>
      <c r="O2712" s="281"/>
      <c r="P2712" s="360" t="str">
        <f ca="1">rescore_patient</f>
        <v/>
      </c>
      <c r="Q2712" s="330" t="str">
        <f ca="1">quantity</f>
        <v/>
      </c>
      <c r="R2712" s="281"/>
      <c r="S2712" s="282"/>
      <c r="T2712" s="282"/>
      <c r="U2712" s="282"/>
      <c r="V2712" s="305"/>
      <c r="W2712" s="305"/>
      <c r="X2712" s="305"/>
      <c r="Y2712" s="282"/>
      <c r="Z2712" s="282" t="e" vm="1">
        <f ca="1">_xlfn.IFS(AND(ISNUMBER(SEARCH("N?m l*", CUSTOMER[[#This Row],[Service Type]], 1)), CUSTOMER[[#This Row],[Count ST]] = TRUE), CUSTOMER[[#This Row],[Quantity]], AND($Y$10:$Y2712 = TRUE, COUNTIFS($H$10:$H2712, CUSTOMER[[#This Row],[Booking]], $J$10:$J2712, CUSTOMER[[#This Row],[Order Date]], $F$10:$F2712, "&lt;&gt;"&amp;"N?m l*")=1), 1, TRUE,  "")</f>
        <v>#NAME?</v>
      </c>
      <c r="AA2712" s="282" t="b">
        <f t="shared" ca="1" si="43"/>
        <v>0</v>
      </c>
      <c r="AB2712" s="305"/>
    </row>
    <row r="2713" spans="1:28" x14ac:dyDescent="0.25">
      <c r="A2713" s="281" t="str">
        <f ca="1">no.</f>
        <v/>
      </c>
      <c r="B2713" s="281"/>
      <c r="C2713" s="282"/>
      <c r="D2713" s="282"/>
      <c r="E2713" s="282" t="str">
        <f ca="1">position</f>
        <v/>
      </c>
      <c r="F2713" s="282"/>
      <c r="G2713" s="282"/>
      <c r="H2713" s="282"/>
      <c r="I2713" s="282"/>
      <c r="J2713" s="335"/>
      <c r="K2713" s="282"/>
      <c r="L2713" s="282"/>
      <c r="M2713" s="282"/>
      <c r="N2713" s="282"/>
      <c r="O2713" s="281"/>
      <c r="P2713" s="360" t="str">
        <f ca="1">rescore_patient</f>
        <v/>
      </c>
      <c r="Q2713" s="330" t="str">
        <f ca="1">quantity</f>
        <v/>
      </c>
      <c r="R2713" s="281"/>
      <c r="S2713" s="282"/>
      <c r="T2713" s="282"/>
      <c r="U2713" s="282"/>
      <c r="V2713" s="305"/>
      <c r="W2713" s="305"/>
      <c r="X2713" s="305"/>
      <c r="Y2713" s="282"/>
      <c r="Z2713" s="282" t="e" vm="1">
        <f ca="1">_xlfn.IFS(AND(ISNUMBER(SEARCH("N?m l*", CUSTOMER[[#This Row],[Service Type]], 1)), CUSTOMER[[#This Row],[Count ST]] = TRUE), CUSTOMER[[#This Row],[Quantity]], AND($Y$10:$Y2713 = TRUE, COUNTIFS($H$10:$H2713, CUSTOMER[[#This Row],[Booking]], $J$10:$J2713, CUSTOMER[[#This Row],[Order Date]], $F$10:$F2713, "&lt;&gt;"&amp;"N?m l*")=1), 1, TRUE,  "")</f>
        <v>#NAME?</v>
      </c>
      <c r="AA2713" s="282" t="b">
        <f t="shared" ca="1" si="43"/>
        <v>0</v>
      </c>
      <c r="AB2713" s="305"/>
    </row>
    <row r="2714" spans="1:28" x14ac:dyDescent="0.25">
      <c r="A2714" s="281" t="str">
        <f ca="1">no.</f>
        <v/>
      </c>
      <c r="B2714" s="281"/>
      <c r="C2714" s="282"/>
      <c r="D2714" s="282"/>
      <c r="E2714" s="282" t="str">
        <f ca="1">position</f>
        <v/>
      </c>
      <c r="F2714" s="282"/>
      <c r="G2714" s="282"/>
      <c r="H2714" s="282"/>
      <c r="I2714" s="282"/>
      <c r="J2714" s="335"/>
      <c r="K2714" s="282"/>
      <c r="L2714" s="282"/>
      <c r="M2714" s="282"/>
      <c r="N2714" s="282"/>
      <c r="O2714" s="281"/>
      <c r="P2714" s="360" t="str">
        <f ca="1">rescore_patient</f>
        <v/>
      </c>
      <c r="Q2714" s="330" t="str">
        <f ca="1">quantity</f>
        <v/>
      </c>
      <c r="R2714" s="281"/>
      <c r="S2714" s="282"/>
      <c r="T2714" s="282"/>
      <c r="U2714" s="282"/>
      <c r="V2714" s="305"/>
      <c r="W2714" s="305"/>
      <c r="X2714" s="305"/>
      <c r="Y2714" s="282"/>
      <c r="Z2714" s="282" t="e" vm="1">
        <f ca="1">_xlfn.IFS(AND(ISNUMBER(SEARCH("N?m l*", CUSTOMER[[#This Row],[Service Type]], 1)), CUSTOMER[[#This Row],[Count ST]] = TRUE), CUSTOMER[[#This Row],[Quantity]], AND($Y$10:$Y2714 = TRUE, COUNTIFS($H$10:$H2714, CUSTOMER[[#This Row],[Booking]], $J$10:$J2714, CUSTOMER[[#This Row],[Order Date]], $F$10:$F2714, "&lt;&gt;"&amp;"N?m l*")=1), 1, TRUE,  "")</f>
        <v>#NAME?</v>
      </c>
      <c r="AA2714" s="282" t="b">
        <f t="shared" ca="1" si="43"/>
        <v>0</v>
      </c>
      <c r="AB2714" s="305"/>
    </row>
    <row r="2715" spans="1:28" x14ac:dyDescent="0.25">
      <c r="A2715" s="281" t="str">
        <f ca="1">no.</f>
        <v/>
      </c>
      <c r="B2715" s="281"/>
      <c r="C2715" s="282"/>
      <c r="D2715" s="282"/>
      <c r="E2715" s="282" t="str">
        <f ca="1">position</f>
        <v/>
      </c>
      <c r="F2715" s="282"/>
      <c r="G2715" s="282"/>
      <c r="H2715" s="282"/>
      <c r="I2715" s="282"/>
      <c r="J2715" s="335"/>
      <c r="K2715" s="282"/>
      <c r="L2715" s="282"/>
      <c r="M2715" s="282"/>
      <c r="N2715" s="282"/>
      <c r="O2715" s="281"/>
      <c r="P2715" s="360" t="str">
        <f ca="1">rescore_patient</f>
        <v/>
      </c>
      <c r="Q2715" s="330" t="str">
        <f ca="1">quantity</f>
        <v/>
      </c>
      <c r="R2715" s="281"/>
      <c r="S2715" s="282"/>
      <c r="T2715" s="282"/>
      <c r="U2715" s="282"/>
      <c r="V2715" s="305"/>
      <c r="W2715" s="305"/>
      <c r="X2715" s="305"/>
      <c r="Y2715" s="282"/>
      <c r="Z2715" s="282" t="e" vm="1">
        <f ca="1">_xlfn.IFS(AND(ISNUMBER(SEARCH("N?m l*", CUSTOMER[[#This Row],[Service Type]], 1)), CUSTOMER[[#This Row],[Count ST]] = TRUE), CUSTOMER[[#This Row],[Quantity]], AND($Y$10:$Y2715 = TRUE, COUNTIFS($H$10:$H2715, CUSTOMER[[#This Row],[Booking]], $J$10:$J2715, CUSTOMER[[#This Row],[Order Date]], $F$10:$F2715, "&lt;&gt;"&amp;"N?m l*")=1), 1, TRUE,  "")</f>
        <v>#NAME?</v>
      </c>
      <c r="AA2715" s="282" t="b">
        <f t="shared" ca="1" si="43"/>
        <v>0</v>
      </c>
      <c r="AB2715" s="305"/>
    </row>
    <row r="2716" spans="1:28" x14ac:dyDescent="0.25">
      <c r="A2716" s="281" t="str">
        <f ca="1">no.</f>
        <v/>
      </c>
      <c r="B2716" s="281"/>
      <c r="C2716" s="282"/>
      <c r="D2716" s="282"/>
      <c r="E2716" s="282" t="str">
        <f ca="1">position</f>
        <v/>
      </c>
      <c r="F2716" s="282"/>
      <c r="G2716" s="282"/>
      <c r="H2716" s="282"/>
      <c r="I2716" s="282"/>
      <c r="J2716" s="335"/>
      <c r="K2716" s="282"/>
      <c r="L2716" s="282"/>
      <c r="M2716" s="282"/>
      <c r="N2716" s="282"/>
      <c r="O2716" s="281"/>
      <c r="P2716" s="360" t="str">
        <f ca="1">rescore_patient</f>
        <v/>
      </c>
      <c r="Q2716" s="330" t="str">
        <f ca="1">quantity</f>
        <v/>
      </c>
      <c r="R2716" s="281"/>
      <c r="S2716" s="282"/>
      <c r="T2716" s="282"/>
      <c r="U2716" s="282"/>
      <c r="V2716" s="305"/>
      <c r="W2716" s="305"/>
      <c r="X2716" s="305"/>
      <c r="Y2716" s="282"/>
      <c r="Z2716" s="282" t="e" vm="1">
        <f ca="1">_xlfn.IFS(AND(ISNUMBER(SEARCH("N?m l*", CUSTOMER[[#This Row],[Service Type]], 1)), CUSTOMER[[#This Row],[Count ST]] = TRUE), CUSTOMER[[#This Row],[Quantity]], AND($Y$10:$Y2716 = TRUE, COUNTIFS($H$10:$H2716, CUSTOMER[[#This Row],[Booking]], $J$10:$J2716, CUSTOMER[[#This Row],[Order Date]], $F$10:$F2716, "&lt;&gt;"&amp;"N?m l*")=1), 1, TRUE,  "")</f>
        <v>#NAME?</v>
      </c>
      <c r="AA2716" s="282" t="b">
        <f t="shared" ca="1" si="43"/>
        <v>0</v>
      </c>
      <c r="AB2716" s="305"/>
    </row>
    <row r="2717" spans="1:28" x14ac:dyDescent="0.25">
      <c r="A2717" s="281" t="str">
        <f ca="1">no.</f>
        <v/>
      </c>
      <c r="B2717" s="281"/>
      <c r="C2717" s="282"/>
      <c r="D2717" s="282"/>
      <c r="E2717" s="282" t="str">
        <f ca="1">position</f>
        <v/>
      </c>
      <c r="F2717" s="282"/>
      <c r="G2717" s="282"/>
      <c r="H2717" s="282"/>
      <c r="I2717" s="282"/>
      <c r="J2717" s="335"/>
      <c r="K2717" s="282"/>
      <c r="L2717" s="282"/>
      <c r="M2717" s="282"/>
      <c r="N2717" s="282"/>
      <c r="O2717" s="281"/>
      <c r="P2717" s="360" t="str">
        <f ca="1">rescore_patient</f>
        <v/>
      </c>
      <c r="Q2717" s="330" t="str">
        <f ca="1">quantity</f>
        <v/>
      </c>
      <c r="R2717" s="281"/>
      <c r="S2717" s="282"/>
      <c r="T2717" s="282"/>
      <c r="U2717" s="282"/>
      <c r="V2717" s="305"/>
      <c r="W2717" s="305"/>
      <c r="X2717" s="305"/>
      <c r="Y2717" s="282"/>
      <c r="Z2717" s="282" t="e" vm="1">
        <f ca="1">_xlfn.IFS(AND(ISNUMBER(SEARCH("N?m l*", CUSTOMER[[#This Row],[Service Type]], 1)), CUSTOMER[[#This Row],[Count ST]] = TRUE), CUSTOMER[[#This Row],[Quantity]], AND($Y$10:$Y2717 = TRUE, COUNTIFS($H$10:$H2717, CUSTOMER[[#This Row],[Booking]], $J$10:$J2717, CUSTOMER[[#This Row],[Order Date]], $F$10:$F2717, "&lt;&gt;"&amp;"N?m l*")=1), 1, TRUE,  "")</f>
        <v>#NAME?</v>
      </c>
      <c r="AA2717" s="282" t="b">
        <f t="shared" ca="1" si="43"/>
        <v>0</v>
      </c>
      <c r="AB2717" s="305"/>
    </row>
    <row r="2718" spans="1:28" x14ac:dyDescent="0.25">
      <c r="A2718" s="281" t="str">
        <f ca="1">no.</f>
        <v/>
      </c>
      <c r="B2718" s="281"/>
      <c r="C2718" s="282"/>
      <c r="D2718" s="282"/>
      <c r="E2718" s="282" t="str">
        <f ca="1">position</f>
        <v/>
      </c>
      <c r="F2718" s="282"/>
      <c r="G2718" s="282"/>
      <c r="H2718" s="282"/>
      <c r="I2718" s="282"/>
      <c r="J2718" s="335"/>
      <c r="K2718" s="282"/>
      <c r="L2718" s="282"/>
      <c r="M2718" s="282"/>
      <c r="N2718" s="282"/>
      <c r="O2718" s="281"/>
      <c r="P2718" s="360" t="str">
        <f ca="1">rescore_patient</f>
        <v/>
      </c>
      <c r="Q2718" s="330" t="str">
        <f ca="1">quantity</f>
        <v/>
      </c>
      <c r="R2718" s="281"/>
      <c r="S2718" s="282"/>
      <c r="T2718" s="282"/>
      <c r="U2718" s="282"/>
      <c r="V2718" s="305"/>
      <c r="W2718" s="305"/>
      <c r="X2718" s="305"/>
      <c r="Y2718" s="282"/>
      <c r="Z2718" s="282" t="e" vm="1">
        <f ca="1">_xlfn.IFS(AND(ISNUMBER(SEARCH("N?m l*", CUSTOMER[[#This Row],[Service Type]], 1)), CUSTOMER[[#This Row],[Count ST]] = TRUE), CUSTOMER[[#This Row],[Quantity]], AND($Y$10:$Y2718 = TRUE, COUNTIFS($H$10:$H2718, CUSTOMER[[#This Row],[Booking]], $J$10:$J2718, CUSTOMER[[#This Row],[Order Date]], $F$10:$F2718, "&lt;&gt;"&amp;"N?m l*")=1), 1, TRUE,  "")</f>
        <v>#NAME?</v>
      </c>
      <c r="AA2718" s="282" t="b">
        <f t="shared" ca="1" si="43"/>
        <v>0</v>
      </c>
      <c r="AB2718" s="305"/>
    </row>
    <row r="2719" spans="1:28" x14ac:dyDescent="0.25">
      <c r="A2719" s="281" t="str">
        <f ca="1">no.</f>
        <v/>
      </c>
      <c r="B2719" s="281"/>
      <c r="C2719" s="282"/>
      <c r="D2719" s="282"/>
      <c r="E2719" s="282" t="str">
        <f ca="1">position</f>
        <v/>
      </c>
      <c r="F2719" s="282"/>
      <c r="G2719" s="282"/>
      <c r="H2719" s="282"/>
      <c r="I2719" s="282"/>
      <c r="J2719" s="335"/>
      <c r="K2719" s="282"/>
      <c r="L2719" s="282"/>
      <c r="M2719" s="282"/>
      <c r="N2719" s="282"/>
      <c r="O2719" s="281"/>
      <c r="P2719" s="360" t="str">
        <f ca="1">rescore_patient</f>
        <v/>
      </c>
      <c r="Q2719" s="330" t="str">
        <f ca="1">quantity</f>
        <v/>
      </c>
      <c r="R2719" s="281"/>
      <c r="S2719" s="282"/>
      <c r="T2719" s="282"/>
      <c r="U2719" s="282"/>
      <c r="V2719" s="305"/>
      <c r="W2719" s="305"/>
      <c r="X2719" s="305"/>
      <c r="Y2719" s="282"/>
      <c r="Z2719" s="282" t="e" vm="1">
        <f ca="1">_xlfn.IFS(AND(ISNUMBER(SEARCH("N?m l*", CUSTOMER[[#This Row],[Service Type]], 1)), CUSTOMER[[#This Row],[Count ST]] = TRUE), CUSTOMER[[#This Row],[Quantity]], AND($Y$10:$Y2719 = TRUE, COUNTIFS($H$10:$H2719, CUSTOMER[[#This Row],[Booking]], $J$10:$J2719, CUSTOMER[[#This Row],[Order Date]], $F$10:$F2719, "&lt;&gt;"&amp;"N?m l*")=1), 1, TRUE,  "")</f>
        <v>#NAME?</v>
      </c>
      <c r="AA2719" s="282" t="b">
        <f t="shared" ca="1" si="43"/>
        <v>0</v>
      </c>
      <c r="AB2719" s="305"/>
    </row>
    <row r="2720" spans="1:28" x14ac:dyDescent="0.25">
      <c r="A2720" s="281" t="str">
        <f ca="1">no.</f>
        <v/>
      </c>
      <c r="B2720" s="281"/>
      <c r="C2720" s="282"/>
      <c r="D2720" s="282"/>
      <c r="E2720" s="282" t="str">
        <f ca="1">position</f>
        <v/>
      </c>
      <c r="F2720" s="282"/>
      <c r="G2720" s="282"/>
      <c r="H2720" s="282"/>
      <c r="I2720" s="282"/>
      <c r="J2720" s="335"/>
      <c r="K2720" s="282"/>
      <c r="L2720" s="282"/>
      <c r="M2720" s="282"/>
      <c r="N2720" s="282"/>
      <c r="O2720" s="281"/>
      <c r="P2720" s="360" t="str">
        <f ca="1">rescore_patient</f>
        <v/>
      </c>
      <c r="Q2720" s="330" t="str">
        <f ca="1">quantity</f>
        <v/>
      </c>
      <c r="R2720" s="281"/>
      <c r="S2720" s="282"/>
      <c r="T2720" s="282"/>
      <c r="U2720" s="282"/>
      <c r="V2720" s="305"/>
      <c r="W2720" s="305"/>
      <c r="X2720" s="305"/>
      <c r="Y2720" s="282"/>
      <c r="Z2720" s="282" t="e" vm="1">
        <f ca="1">_xlfn.IFS(AND(ISNUMBER(SEARCH("N?m l*", CUSTOMER[[#This Row],[Service Type]], 1)), CUSTOMER[[#This Row],[Count ST]] = TRUE), CUSTOMER[[#This Row],[Quantity]], AND($Y$10:$Y2720 = TRUE, COUNTIFS($H$10:$H2720, CUSTOMER[[#This Row],[Booking]], $J$10:$J2720, CUSTOMER[[#This Row],[Order Date]], $F$10:$F2720, "&lt;&gt;"&amp;"N?m l*")=1), 1, TRUE,  "")</f>
        <v>#NAME?</v>
      </c>
      <c r="AA2720" s="282" t="b">
        <f t="shared" ca="1" si="43"/>
        <v>0</v>
      </c>
      <c r="AB2720" s="305"/>
    </row>
    <row r="2721" spans="1:28" x14ac:dyDescent="0.25">
      <c r="A2721" s="281" t="str">
        <f ca="1">no.</f>
        <v/>
      </c>
      <c r="B2721" s="281"/>
      <c r="C2721" s="282"/>
      <c r="D2721" s="282"/>
      <c r="E2721" s="282" t="str">
        <f ca="1">position</f>
        <v/>
      </c>
      <c r="F2721" s="282"/>
      <c r="G2721" s="282"/>
      <c r="H2721" s="282"/>
      <c r="I2721" s="282"/>
      <c r="J2721" s="335"/>
      <c r="K2721" s="282"/>
      <c r="L2721" s="282"/>
      <c r="M2721" s="282"/>
      <c r="N2721" s="282"/>
      <c r="O2721" s="281"/>
      <c r="P2721" s="360" t="str">
        <f ca="1">rescore_patient</f>
        <v/>
      </c>
      <c r="Q2721" s="330" t="str">
        <f ca="1">quantity</f>
        <v/>
      </c>
      <c r="R2721" s="281"/>
      <c r="S2721" s="282"/>
      <c r="T2721" s="282"/>
      <c r="U2721" s="282"/>
      <c r="V2721" s="305"/>
      <c r="W2721" s="305"/>
      <c r="X2721" s="305"/>
      <c r="Y2721" s="282"/>
      <c r="Z2721" s="282" t="e" vm="1">
        <f ca="1">_xlfn.IFS(AND(ISNUMBER(SEARCH("N?m l*", CUSTOMER[[#This Row],[Service Type]], 1)), CUSTOMER[[#This Row],[Count ST]] = TRUE), CUSTOMER[[#This Row],[Quantity]], AND($Y$10:$Y2721 = TRUE, COUNTIFS($H$10:$H2721, CUSTOMER[[#This Row],[Booking]], $J$10:$J2721, CUSTOMER[[#This Row],[Order Date]], $F$10:$F2721, "&lt;&gt;"&amp;"N?m l*")=1), 1, TRUE,  "")</f>
        <v>#NAME?</v>
      </c>
      <c r="AA2721" s="282" t="b">
        <f t="shared" ca="1" si="43"/>
        <v>0</v>
      </c>
      <c r="AB2721" s="305"/>
    </row>
    <row r="2722" spans="1:28" x14ac:dyDescent="0.25">
      <c r="A2722" s="281" t="str">
        <f ca="1">no.</f>
        <v/>
      </c>
      <c r="B2722" s="281"/>
      <c r="C2722" s="282"/>
      <c r="D2722" s="282"/>
      <c r="E2722" s="282" t="str">
        <f ca="1">position</f>
        <v/>
      </c>
      <c r="F2722" s="282"/>
      <c r="G2722" s="282"/>
      <c r="H2722" s="282"/>
      <c r="I2722" s="282"/>
      <c r="J2722" s="335"/>
      <c r="K2722" s="282"/>
      <c r="L2722" s="282"/>
      <c r="M2722" s="282"/>
      <c r="N2722" s="282"/>
      <c r="O2722" s="281"/>
      <c r="P2722" s="360" t="str">
        <f ca="1">rescore_patient</f>
        <v/>
      </c>
      <c r="Q2722" s="330" t="str">
        <f ca="1">quantity</f>
        <v/>
      </c>
      <c r="R2722" s="281"/>
      <c r="S2722" s="282"/>
      <c r="T2722" s="282"/>
      <c r="U2722" s="282"/>
      <c r="V2722" s="305"/>
      <c r="W2722" s="305"/>
      <c r="X2722" s="305"/>
      <c r="Y2722" s="282"/>
      <c r="Z2722" s="282" t="e" vm="1">
        <f ca="1">_xlfn.IFS(AND(ISNUMBER(SEARCH("N?m l*", CUSTOMER[[#This Row],[Service Type]], 1)), CUSTOMER[[#This Row],[Count ST]] = TRUE), CUSTOMER[[#This Row],[Quantity]], AND($Y$10:$Y2722 = TRUE, COUNTIFS($H$10:$H2722, CUSTOMER[[#This Row],[Booking]], $J$10:$J2722, CUSTOMER[[#This Row],[Order Date]], $F$10:$F2722, "&lt;&gt;"&amp;"N?m l*")=1), 1, TRUE,  "")</f>
        <v>#NAME?</v>
      </c>
      <c r="AA2722" s="282" t="b">
        <f t="shared" ca="1" si="43"/>
        <v>0</v>
      </c>
      <c r="AB2722" s="305"/>
    </row>
    <row r="2723" spans="1:28" x14ac:dyDescent="0.25">
      <c r="A2723" s="281" t="str">
        <f ca="1">no.</f>
        <v/>
      </c>
      <c r="B2723" s="281"/>
      <c r="C2723" s="282"/>
      <c r="D2723" s="282"/>
      <c r="E2723" s="282" t="str">
        <f ca="1">position</f>
        <v/>
      </c>
      <c r="F2723" s="282"/>
      <c r="G2723" s="282"/>
      <c r="H2723" s="282"/>
      <c r="I2723" s="282"/>
      <c r="J2723" s="335"/>
      <c r="K2723" s="282"/>
      <c r="L2723" s="282"/>
      <c r="M2723" s="282"/>
      <c r="N2723" s="282"/>
      <c r="O2723" s="281"/>
      <c r="P2723" s="360" t="str">
        <f ca="1">rescore_patient</f>
        <v/>
      </c>
      <c r="Q2723" s="330" t="str">
        <f ca="1">quantity</f>
        <v/>
      </c>
      <c r="R2723" s="281"/>
      <c r="S2723" s="282"/>
      <c r="T2723" s="282"/>
      <c r="U2723" s="282"/>
      <c r="V2723" s="305"/>
      <c r="W2723" s="305"/>
      <c r="X2723" s="305"/>
      <c r="Y2723" s="282"/>
      <c r="Z2723" s="282" t="e" vm="1">
        <f ca="1">_xlfn.IFS(AND(ISNUMBER(SEARCH("N?m l*", CUSTOMER[[#This Row],[Service Type]], 1)), CUSTOMER[[#This Row],[Count ST]] = TRUE), CUSTOMER[[#This Row],[Quantity]], AND($Y$10:$Y2723 = TRUE, COUNTIFS($H$10:$H2723, CUSTOMER[[#This Row],[Booking]], $J$10:$J2723, CUSTOMER[[#This Row],[Order Date]], $F$10:$F2723, "&lt;&gt;"&amp;"N?m l*")=1), 1, TRUE,  "")</f>
        <v>#NAME?</v>
      </c>
      <c r="AA2723" s="282" t="b">
        <f t="shared" ca="1" si="43"/>
        <v>0</v>
      </c>
      <c r="AB2723" s="305"/>
    </row>
    <row r="2724" spans="1:28" x14ac:dyDescent="0.25">
      <c r="A2724" s="281" t="str">
        <f ca="1">no.</f>
        <v/>
      </c>
      <c r="B2724" s="281"/>
      <c r="C2724" s="282"/>
      <c r="D2724" s="282"/>
      <c r="E2724" s="282" t="str">
        <f ca="1">position</f>
        <v/>
      </c>
      <c r="F2724" s="282"/>
      <c r="G2724" s="282"/>
      <c r="H2724" s="282"/>
      <c r="I2724" s="282"/>
      <c r="J2724" s="335"/>
      <c r="K2724" s="282"/>
      <c r="L2724" s="282"/>
      <c r="M2724" s="282"/>
      <c r="N2724" s="282"/>
      <c r="O2724" s="281"/>
      <c r="P2724" s="360" t="str">
        <f ca="1">rescore_patient</f>
        <v/>
      </c>
      <c r="Q2724" s="330" t="str">
        <f ca="1">quantity</f>
        <v/>
      </c>
      <c r="R2724" s="281"/>
      <c r="S2724" s="282"/>
      <c r="T2724" s="282"/>
      <c r="U2724" s="282"/>
      <c r="V2724" s="305"/>
      <c r="W2724" s="305"/>
      <c r="X2724" s="305"/>
      <c r="Y2724" s="282"/>
      <c r="Z2724" s="282" t="e" vm="1">
        <f ca="1">_xlfn.IFS(AND(ISNUMBER(SEARCH("N?m l*", CUSTOMER[[#This Row],[Service Type]], 1)), CUSTOMER[[#This Row],[Count ST]] = TRUE), CUSTOMER[[#This Row],[Quantity]], AND($Y$10:$Y2724 = TRUE, COUNTIFS($H$10:$H2724, CUSTOMER[[#This Row],[Booking]], $J$10:$J2724, CUSTOMER[[#This Row],[Order Date]], $F$10:$F2724, "&lt;&gt;"&amp;"N?m l*")=1), 1, TRUE,  "")</f>
        <v>#NAME?</v>
      </c>
      <c r="AA2724" s="282" t="b">
        <f t="shared" ca="1" si="43"/>
        <v>0</v>
      </c>
      <c r="AB2724" s="305"/>
    </row>
    <row r="2725" spans="1:28" x14ac:dyDescent="0.25">
      <c r="A2725" s="281" t="str">
        <f ca="1">no.</f>
        <v/>
      </c>
      <c r="B2725" s="281"/>
      <c r="C2725" s="282"/>
      <c r="D2725" s="282"/>
      <c r="E2725" s="282" t="str">
        <f ca="1">position</f>
        <v/>
      </c>
      <c r="F2725" s="282"/>
      <c r="G2725" s="282"/>
      <c r="H2725" s="282"/>
      <c r="I2725" s="282"/>
      <c r="J2725" s="335"/>
      <c r="K2725" s="282"/>
      <c r="L2725" s="282"/>
      <c r="M2725" s="282"/>
      <c r="N2725" s="282"/>
      <c r="O2725" s="281"/>
      <c r="P2725" s="360" t="str">
        <f ca="1">rescore_patient</f>
        <v/>
      </c>
      <c r="Q2725" s="330" t="str">
        <f ca="1">quantity</f>
        <v/>
      </c>
      <c r="R2725" s="281"/>
      <c r="S2725" s="282"/>
      <c r="T2725" s="282"/>
      <c r="U2725" s="282"/>
      <c r="V2725" s="305"/>
      <c r="W2725" s="305"/>
      <c r="X2725" s="305"/>
      <c r="Y2725" s="282"/>
      <c r="Z2725" s="282" t="e" vm="1">
        <f ca="1">_xlfn.IFS(AND(ISNUMBER(SEARCH("N?m l*", CUSTOMER[[#This Row],[Service Type]], 1)), CUSTOMER[[#This Row],[Count ST]] = TRUE), CUSTOMER[[#This Row],[Quantity]], AND($Y$10:$Y2725 = TRUE, COUNTIFS($H$10:$H2725, CUSTOMER[[#This Row],[Booking]], $J$10:$J2725, CUSTOMER[[#This Row],[Order Date]], $F$10:$F2725, "&lt;&gt;"&amp;"N?m l*")=1), 1, TRUE,  "")</f>
        <v>#NAME?</v>
      </c>
      <c r="AA2725" s="282" t="b">
        <f t="shared" ca="1" si="43"/>
        <v>0</v>
      </c>
      <c r="AB2725" s="305"/>
    </row>
    <row r="2726" spans="1:28" x14ac:dyDescent="0.25">
      <c r="A2726" s="281" t="str">
        <f ca="1">no.</f>
        <v/>
      </c>
      <c r="B2726" s="281"/>
      <c r="C2726" s="282"/>
      <c r="D2726" s="282"/>
      <c r="E2726" s="282" t="str">
        <f ca="1">position</f>
        <v/>
      </c>
      <c r="F2726" s="282"/>
      <c r="G2726" s="282"/>
      <c r="H2726" s="282"/>
      <c r="I2726" s="282"/>
      <c r="J2726" s="335"/>
      <c r="K2726" s="282"/>
      <c r="L2726" s="282"/>
      <c r="M2726" s="282"/>
      <c r="N2726" s="282"/>
      <c r="O2726" s="281"/>
      <c r="P2726" s="360" t="str">
        <f ca="1">rescore_patient</f>
        <v/>
      </c>
      <c r="Q2726" s="330" t="str">
        <f ca="1">quantity</f>
        <v/>
      </c>
      <c r="R2726" s="281"/>
      <c r="S2726" s="282"/>
      <c r="T2726" s="282"/>
      <c r="U2726" s="282"/>
      <c r="V2726" s="305"/>
      <c r="W2726" s="305"/>
      <c r="X2726" s="305"/>
      <c r="Y2726" s="282"/>
      <c r="Z2726" s="282" t="e" vm="1">
        <f ca="1">_xlfn.IFS(AND(ISNUMBER(SEARCH("N?m l*", CUSTOMER[[#This Row],[Service Type]], 1)), CUSTOMER[[#This Row],[Count ST]] = TRUE), CUSTOMER[[#This Row],[Quantity]], AND($Y$10:$Y2726 = TRUE, COUNTIFS($H$10:$H2726, CUSTOMER[[#This Row],[Booking]], $J$10:$J2726, CUSTOMER[[#This Row],[Order Date]], $F$10:$F2726, "&lt;&gt;"&amp;"N?m l*")=1), 1, TRUE,  "")</f>
        <v>#NAME?</v>
      </c>
      <c r="AA2726" s="282" t="b">
        <f t="shared" ca="1" si="43"/>
        <v>0</v>
      </c>
      <c r="AB2726" s="305"/>
    </row>
    <row r="2727" spans="1:28" x14ac:dyDescent="0.25">
      <c r="A2727" s="281" t="str">
        <f ca="1">no.</f>
        <v/>
      </c>
      <c r="B2727" s="281"/>
      <c r="C2727" s="282"/>
      <c r="D2727" s="282"/>
      <c r="E2727" s="282" t="str">
        <f ca="1">position</f>
        <v/>
      </c>
      <c r="F2727" s="282"/>
      <c r="G2727" s="282"/>
      <c r="H2727" s="282"/>
      <c r="I2727" s="282"/>
      <c r="J2727" s="335"/>
      <c r="K2727" s="282"/>
      <c r="L2727" s="282"/>
      <c r="M2727" s="282"/>
      <c r="N2727" s="282"/>
      <c r="O2727" s="281"/>
      <c r="P2727" s="360" t="str">
        <f ca="1">rescore_patient</f>
        <v/>
      </c>
      <c r="Q2727" s="330" t="str">
        <f ca="1">quantity</f>
        <v/>
      </c>
      <c r="R2727" s="281"/>
      <c r="S2727" s="282"/>
      <c r="T2727" s="282"/>
      <c r="U2727" s="282"/>
      <c r="V2727" s="305"/>
      <c r="W2727" s="305"/>
      <c r="X2727" s="305"/>
      <c r="Y2727" s="282"/>
      <c r="Z2727" s="282" t="e" vm="1">
        <f ca="1">_xlfn.IFS(AND(ISNUMBER(SEARCH("N?m l*", CUSTOMER[[#This Row],[Service Type]], 1)), CUSTOMER[[#This Row],[Count ST]] = TRUE), CUSTOMER[[#This Row],[Quantity]], AND($Y$10:$Y2727 = TRUE, COUNTIFS($H$10:$H2727, CUSTOMER[[#This Row],[Booking]], $J$10:$J2727, CUSTOMER[[#This Row],[Order Date]], $F$10:$F2727, "&lt;&gt;"&amp;"N?m l*")=1), 1, TRUE,  "")</f>
        <v>#NAME?</v>
      </c>
      <c r="AA2727" s="282" t="b">
        <f t="shared" ca="1" si="43"/>
        <v>0</v>
      </c>
      <c r="AB2727" s="305"/>
    </row>
    <row r="2728" spans="1:28" x14ac:dyDescent="0.25">
      <c r="A2728" s="281" t="str">
        <f ca="1">no.</f>
        <v/>
      </c>
      <c r="B2728" s="281"/>
      <c r="C2728" s="282"/>
      <c r="D2728" s="282"/>
      <c r="E2728" s="282" t="str">
        <f ca="1">position</f>
        <v/>
      </c>
      <c r="F2728" s="282"/>
      <c r="G2728" s="282"/>
      <c r="H2728" s="282"/>
      <c r="I2728" s="282"/>
      <c r="J2728" s="335"/>
      <c r="K2728" s="282"/>
      <c r="L2728" s="282"/>
      <c r="M2728" s="282"/>
      <c r="N2728" s="282"/>
      <c r="O2728" s="281"/>
      <c r="P2728" s="360" t="str">
        <f ca="1">rescore_patient</f>
        <v/>
      </c>
      <c r="Q2728" s="330" t="str">
        <f ca="1">quantity</f>
        <v/>
      </c>
      <c r="R2728" s="281"/>
      <c r="S2728" s="282"/>
      <c r="T2728" s="282"/>
      <c r="U2728" s="282"/>
      <c r="V2728" s="305"/>
      <c r="W2728" s="305"/>
      <c r="X2728" s="305"/>
      <c r="Y2728" s="282"/>
      <c r="Z2728" s="282" t="e" vm="1">
        <f ca="1">_xlfn.IFS(AND(ISNUMBER(SEARCH("N?m l*", CUSTOMER[[#This Row],[Service Type]], 1)), CUSTOMER[[#This Row],[Count ST]] = TRUE), CUSTOMER[[#This Row],[Quantity]], AND($Y$10:$Y2728 = TRUE, COUNTIFS($H$10:$H2728, CUSTOMER[[#This Row],[Booking]], $J$10:$J2728, CUSTOMER[[#This Row],[Order Date]], $F$10:$F2728, "&lt;&gt;"&amp;"N?m l*")=1), 1, TRUE,  "")</f>
        <v>#NAME?</v>
      </c>
      <c r="AA2728" s="282" t="b">
        <f t="shared" ca="1" si="43"/>
        <v>0</v>
      </c>
      <c r="AB2728" s="305"/>
    </row>
    <row r="2729" spans="1:28" x14ac:dyDescent="0.25">
      <c r="A2729" s="281" t="str">
        <f ca="1">no.</f>
        <v/>
      </c>
      <c r="B2729" s="281"/>
      <c r="C2729" s="282"/>
      <c r="D2729" s="282"/>
      <c r="E2729" s="282" t="str">
        <f ca="1">position</f>
        <v/>
      </c>
      <c r="F2729" s="282"/>
      <c r="G2729" s="282"/>
      <c r="H2729" s="282"/>
      <c r="I2729" s="282"/>
      <c r="J2729" s="335"/>
      <c r="K2729" s="282"/>
      <c r="L2729" s="282"/>
      <c r="M2729" s="282"/>
      <c r="N2729" s="282"/>
      <c r="O2729" s="281"/>
      <c r="P2729" s="360" t="str">
        <f ca="1">rescore_patient</f>
        <v/>
      </c>
      <c r="Q2729" s="330" t="str">
        <f ca="1">quantity</f>
        <v/>
      </c>
      <c r="R2729" s="281"/>
      <c r="S2729" s="282"/>
      <c r="T2729" s="282"/>
      <c r="U2729" s="282"/>
      <c r="V2729" s="305"/>
      <c r="W2729" s="305"/>
      <c r="X2729" s="305"/>
      <c r="Y2729" s="282"/>
      <c r="Z2729" s="282" t="e" vm="1">
        <f ca="1">_xlfn.IFS(AND(ISNUMBER(SEARCH("N?m l*", CUSTOMER[[#This Row],[Service Type]], 1)), CUSTOMER[[#This Row],[Count ST]] = TRUE), CUSTOMER[[#This Row],[Quantity]], AND($Y$10:$Y2729 = TRUE, COUNTIFS($H$10:$H2729, CUSTOMER[[#This Row],[Booking]], $J$10:$J2729, CUSTOMER[[#This Row],[Order Date]], $F$10:$F2729, "&lt;&gt;"&amp;"N?m l*")=1), 1, TRUE,  "")</f>
        <v>#NAME?</v>
      </c>
      <c r="AA2729" s="282" t="b">
        <f t="shared" ca="1" si="43"/>
        <v>0</v>
      </c>
      <c r="AB2729" s="305"/>
    </row>
    <row r="2730" spans="1:28" x14ac:dyDescent="0.25">
      <c r="A2730" s="281" t="str">
        <f ca="1">no.</f>
        <v/>
      </c>
      <c r="B2730" s="281"/>
      <c r="C2730" s="282"/>
      <c r="D2730" s="282"/>
      <c r="E2730" s="282" t="str">
        <f ca="1">position</f>
        <v/>
      </c>
      <c r="F2730" s="282"/>
      <c r="G2730" s="282"/>
      <c r="H2730" s="282"/>
      <c r="I2730" s="282"/>
      <c r="J2730" s="335"/>
      <c r="K2730" s="282"/>
      <c r="L2730" s="282"/>
      <c r="M2730" s="282"/>
      <c r="N2730" s="282"/>
      <c r="O2730" s="281"/>
      <c r="P2730" s="360" t="str">
        <f ca="1">rescore_patient</f>
        <v/>
      </c>
      <c r="Q2730" s="330" t="str">
        <f ca="1">quantity</f>
        <v/>
      </c>
      <c r="R2730" s="281"/>
      <c r="S2730" s="282"/>
      <c r="T2730" s="282"/>
      <c r="U2730" s="282"/>
      <c r="V2730" s="305"/>
      <c r="W2730" s="305"/>
      <c r="X2730" s="305"/>
      <c r="Y2730" s="282"/>
      <c r="Z2730" s="282" t="e" vm="1">
        <f ca="1">_xlfn.IFS(AND(ISNUMBER(SEARCH("N?m l*", CUSTOMER[[#This Row],[Service Type]], 1)), CUSTOMER[[#This Row],[Count ST]] = TRUE), CUSTOMER[[#This Row],[Quantity]], AND($Y$10:$Y2730 = TRUE, COUNTIFS($H$10:$H2730, CUSTOMER[[#This Row],[Booking]], $J$10:$J2730, CUSTOMER[[#This Row],[Order Date]], $F$10:$F2730, "&lt;&gt;"&amp;"N?m l*")=1), 1, TRUE,  "")</f>
        <v>#NAME?</v>
      </c>
      <c r="AA2730" s="282" t="b">
        <f t="shared" ca="1" si="43"/>
        <v>0</v>
      </c>
      <c r="AB2730" s="305"/>
    </row>
    <row r="2731" spans="1:28" x14ac:dyDescent="0.25">
      <c r="A2731" s="281" t="str">
        <f ca="1">no.</f>
        <v/>
      </c>
      <c r="B2731" s="281"/>
      <c r="C2731" s="282"/>
      <c r="D2731" s="282"/>
      <c r="E2731" s="282" t="str">
        <f ca="1">position</f>
        <v/>
      </c>
      <c r="F2731" s="282"/>
      <c r="G2731" s="282"/>
      <c r="H2731" s="282"/>
      <c r="I2731" s="282"/>
      <c r="J2731" s="335"/>
      <c r="K2731" s="282"/>
      <c r="L2731" s="282"/>
      <c r="M2731" s="282"/>
      <c r="N2731" s="282"/>
      <c r="O2731" s="281"/>
      <c r="P2731" s="360" t="str">
        <f ca="1">rescore_patient</f>
        <v/>
      </c>
      <c r="Q2731" s="330" t="str">
        <f ca="1">quantity</f>
        <v/>
      </c>
      <c r="R2731" s="281"/>
      <c r="S2731" s="282"/>
      <c r="T2731" s="282"/>
      <c r="U2731" s="282"/>
      <c r="V2731" s="305"/>
      <c r="W2731" s="305"/>
      <c r="X2731" s="305"/>
      <c r="Y2731" s="282"/>
      <c r="Z2731" s="282" t="e" vm="1">
        <f ca="1">_xlfn.IFS(AND(ISNUMBER(SEARCH("N?m l*", CUSTOMER[[#This Row],[Service Type]], 1)), CUSTOMER[[#This Row],[Count ST]] = TRUE), CUSTOMER[[#This Row],[Quantity]], AND($Y$10:$Y2731 = TRUE, COUNTIFS($H$10:$H2731, CUSTOMER[[#This Row],[Booking]], $J$10:$J2731, CUSTOMER[[#This Row],[Order Date]], $F$10:$F2731, "&lt;&gt;"&amp;"N?m l*")=1), 1, TRUE,  "")</f>
        <v>#NAME?</v>
      </c>
      <c r="AA2731" s="282" t="b">
        <f t="shared" ca="1" si="43"/>
        <v>0</v>
      </c>
      <c r="AB2731" s="305"/>
    </row>
    <row r="2732" spans="1:28" x14ac:dyDescent="0.25">
      <c r="A2732" s="281" t="str">
        <f ca="1">no.</f>
        <v/>
      </c>
      <c r="B2732" s="281"/>
      <c r="C2732" s="282"/>
      <c r="D2732" s="282"/>
      <c r="E2732" s="282" t="str">
        <f ca="1">position</f>
        <v/>
      </c>
      <c r="F2732" s="282"/>
      <c r="G2732" s="282"/>
      <c r="H2732" s="282"/>
      <c r="I2732" s="282"/>
      <c r="J2732" s="335"/>
      <c r="K2732" s="282"/>
      <c r="L2732" s="282"/>
      <c r="M2732" s="282"/>
      <c r="N2732" s="282"/>
      <c r="O2732" s="281"/>
      <c r="P2732" s="360" t="str">
        <f ca="1">rescore_patient</f>
        <v/>
      </c>
      <c r="Q2732" s="330" t="str">
        <f ca="1">quantity</f>
        <v/>
      </c>
      <c r="R2732" s="281"/>
      <c r="S2732" s="282"/>
      <c r="T2732" s="282"/>
      <c r="U2732" s="282"/>
      <c r="V2732" s="305"/>
      <c r="W2732" s="305"/>
      <c r="X2732" s="305"/>
      <c r="Y2732" s="282"/>
      <c r="Z2732" s="282" t="e" vm="1">
        <f ca="1">_xlfn.IFS(AND(ISNUMBER(SEARCH("N?m l*", CUSTOMER[[#This Row],[Service Type]], 1)), CUSTOMER[[#This Row],[Count ST]] = TRUE), CUSTOMER[[#This Row],[Quantity]], AND($Y$10:$Y2732 = TRUE, COUNTIFS($H$10:$H2732, CUSTOMER[[#This Row],[Booking]], $J$10:$J2732, CUSTOMER[[#This Row],[Order Date]], $F$10:$F2732, "&lt;&gt;"&amp;"N?m l*")=1), 1, TRUE,  "")</f>
        <v>#NAME?</v>
      </c>
      <c r="AA2732" s="282" t="b">
        <f t="shared" ca="1" si="43"/>
        <v>0</v>
      </c>
      <c r="AB2732" s="305"/>
    </row>
    <row r="2733" spans="1:28" x14ac:dyDescent="0.25">
      <c r="A2733" s="281" t="str">
        <f ca="1">no.</f>
        <v/>
      </c>
      <c r="B2733" s="281"/>
      <c r="C2733" s="282"/>
      <c r="D2733" s="282"/>
      <c r="E2733" s="282" t="str">
        <f ca="1">position</f>
        <v/>
      </c>
      <c r="F2733" s="282"/>
      <c r="G2733" s="282"/>
      <c r="H2733" s="282"/>
      <c r="I2733" s="282"/>
      <c r="J2733" s="335"/>
      <c r="K2733" s="282"/>
      <c r="L2733" s="282"/>
      <c r="M2733" s="282"/>
      <c r="N2733" s="282"/>
      <c r="O2733" s="281"/>
      <c r="P2733" s="360" t="str">
        <f ca="1">rescore_patient</f>
        <v/>
      </c>
      <c r="Q2733" s="330" t="str">
        <f ca="1">quantity</f>
        <v/>
      </c>
      <c r="R2733" s="281"/>
      <c r="S2733" s="282"/>
      <c r="T2733" s="282"/>
      <c r="U2733" s="282"/>
      <c r="V2733" s="305"/>
      <c r="W2733" s="305"/>
      <c r="X2733" s="305"/>
      <c r="Y2733" s="282"/>
      <c r="Z2733" s="282" t="e" vm="1">
        <f ca="1">_xlfn.IFS(AND(ISNUMBER(SEARCH("N?m l*", CUSTOMER[[#This Row],[Service Type]], 1)), CUSTOMER[[#This Row],[Count ST]] = TRUE), CUSTOMER[[#This Row],[Quantity]], AND($Y$10:$Y2733 = TRUE, COUNTIFS($H$10:$H2733, CUSTOMER[[#This Row],[Booking]], $J$10:$J2733, CUSTOMER[[#This Row],[Order Date]], $F$10:$F2733, "&lt;&gt;"&amp;"N?m l*")=1), 1, TRUE,  "")</f>
        <v>#NAME?</v>
      </c>
      <c r="AA2733" s="282" t="b">
        <f t="shared" ca="1" si="43"/>
        <v>0</v>
      </c>
      <c r="AB2733" s="305"/>
    </row>
    <row r="2734" spans="1:28" x14ac:dyDescent="0.25">
      <c r="A2734" s="281" t="str">
        <f ca="1">no.</f>
        <v/>
      </c>
      <c r="B2734" s="281"/>
      <c r="C2734" s="282"/>
      <c r="D2734" s="282"/>
      <c r="E2734" s="282" t="str">
        <f ca="1">position</f>
        <v/>
      </c>
      <c r="F2734" s="282"/>
      <c r="G2734" s="282"/>
      <c r="H2734" s="282"/>
      <c r="I2734" s="282"/>
      <c r="J2734" s="335"/>
      <c r="K2734" s="282"/>
      <c r="L2734" s="282"/>
      <c r="M2734" s="282"/>
      <c r="N2734" s="282"/>
      <c r="O2734" s="281"/>
      <c r="P2734" s="360" t="str">
        <f ca="1">rescore_patient</f>
        <v/>
      </c>
      <c r="Q2734" s="330" t="str">
        <f ca="1">quantity</f>
        <v/>
      </c>
      <c r="R2734" s="281"/>
      <c r="S2734" s="282"/>
      <c r="T2734" s="282"/>
      <c r="U2734" s="282"/>
      <c r="V2734" s="305"/>
      <c r="W2734" s="305"/>
      <c r="X2734" s="305"/>
      <c r="Y2734" s="282"/>
      <c r="Z2734" s="282" t="e" vm="1">
        <f ca="1">_xlfn.IFS(AND(ISNUMBER(SEARCH("N?m l*", CUSTOMER[[#This Row],[Service Type]], 1)), CUSTOMER[[#This Row],[Count ST]] = TRUE), CUSTOMER[[#This Row],[Quantity]], AND($Y$10:$Y2734 = TRUE, COUNTIFS($H$10:$H2734, CUSTOMER[[#This Row],[Booking]], $J$10:$J2734, CUSTOMER[[#This Row],[Order Date]], $F$10:$F2734, "&lt;&gt;"&amp;"N?m l*")=1), 1, TRUE,  "")</f>
        <v>#NAME?</v>
      </c>
      <c r="AA2734" s="282" t="b">
        <f t="shared" ca="1" si="43"/>
        <v>0</v>
      </c>
      <c r="AB2734" s="305"/>
    </row>
    <row r="2735" spans="1:28" x14ac:dyDescent="0.25">
      <c r="A2735" s="281" t="str">
        <f ca="1">no.</f>
        <v/>
      </c>
      <c r="B2735" s="281"/>
      <c r="C2735" s="282"/>
      <c r="D2735" s="282"/>
      <c r="E2735" s="282" t="str">
        <f ca="1">position</f>
        <v/>
      </c>
      <c r="F2735" s="282"/>
      <c r="G2735" s="282"/>
      <c r="H2735" s="282"/>
      <c r="I2735" s="282"/>
      <c r="J2735" s="335"/>
      <c r="K2735" s="282"/>
      <c r="L2735" s="282"/>
      <c r="M2735" s="282"/>
      <c r="N2735" s="282"/>
      <c r="O2735" s="281"/>
      <c r="P2735" s="360" t="str">
        <f ca="1">rescore_patient</f>
        <v/>
      </c>
      <c r="Q2735" s="330" t="str">
        <f ca="1">quantity</f>
        <v/>
      </c>
      <c r="R2735" s="281"/>
      <c r="S2735" s="282"/>
      <c r="T2735" s="282"/>
      <c r="U2735" s="282"/>
      <c r="V2735" s="305"/>
      <c r="W2735" s="305"/>
      <c r="X2735" s="305"/>
      <c r="Y2735" s="282"/>
      <c r="Z2735" s="282" t="e" vm="1">
        <f ca="1">_xlfn.IFS(AND(ISNUMBER(SEARCH("N?m l*", CUSTOMER[[#This Row],[Service Type]], 1)), CUSTOMER[[#This Row],[Count ST]] = TRUE), CUSTOMER[[#This Row],[Quantity]], AND($Y$10:$Y2735 = TRUE, COUNTIFS($H$10:$H2735, CUSTOMER[[#This Row],[Booking]], $J$10:$J2735, CUSTOMER[[#This Row],[Order Date]], $F$10:$F2735, "&lt;&gt;"&amp;"N?m l*")=1), 1, TRUE,  "")</f>
        <v>#NAME?</v>
      </c>
      <c r="AA2735" s="282" t="b">
        <f t="shared" ca="1" si="43"/>
        <v>0</v>
      </c>
      <c r="AB2735" s="305"/>
    </row>
    <row r="2736" spans="1:28" x14ac:dyDescent="0.25">
      <c r="A2736" s="281" t="str">
        <f ca="1">no.</f>
        <v/>
      </c>
      <c r="B2736" s="281"/>
      <c r="C2736" s="282"/>
      <c r="D2736" s="282"/>
      <c r="E2736" s="282" t="str">
        <f ca="1">position</f>
        <v/>
      </c>
      <c r="F2736" s="282"/>
      <c r="G2736" s="282"/>
      <c r="H2736" s="282"/>
      <c r="I2736" s="282"/>
      <c r="J2736" s="335"/>
      <c r="K2736" s="282"/>
      <c r="L2736" s="282"/>
      <c r="M2736" s="282"/>
      <c r="N2736" s="282"/>
      <c r="O2736" s="281"/>
      <c r="P2736" s="360" t="str">
        <f ca="1">rescore_patient</f>
        <v/>
      </c>
      <c r="Q2736" s="330" t="str">
        <f ca="1">quantity</f>
        <v/>
      </c>
      <c r="R2736" s="281"/>
      <c r="S2736" s="282"/>
      <c r="T2736" s="282"/>
      <c r="U2736" s="282"/>
      <c r="V2736" s="305"/>
      <c r="W2736" s="305"/>
      <c r="X2736" s="305"/>
      <c r="Y2736" s="282"/>
      <c r="Z2736" s="282" t="e" vm="1">
        <f ca="1">_xlfn.IFS(AND(ISNUMBER(SEARCH("N?m l*", CUSTOMER[[#This Row],[Service Type]], 1)), CUSTOMER[[#This Row],[Count ST]] = TRUE), CUSTOMER[[#This Row],[Quantity]], AND($Y$10:$Y2736 = TRUE, COUNTIFS($H$10:$H2736, CUSTOMER[[#This Row],[Booking]], $J$10:$J2736, CUSTOMER[[#This Row],[Order Date]], $F$10:$F2736, "&lt;&gt;"&amp;"N?m l*")=1), 1, TRUE,  "")</f>
        <v>#NAME?</v>
      </c>
      <c r="AA2736" s="282" t="b">
        <f t="shared" ca="1" si="43"/>
        <v>0</v>
      </c>
      <c r="AB2736" s="305"/>
    </row>
    <row r="2737" spans="1:28" x14ac:dyDescent="0.25">
      <c r="A2737" s="281" t="str">
        <f ca="1">no.</f>
        <v/>
      </c>
      <c r="B2737" s="281"/>
      <c r="C2737" s="282"/>
      <c r="D2737" s="282"/>
      <c r="E2737" s="282" t="str">
        <f ca="1">position</f>
        <v/>
      </c>
      <c r="F2737" s="282"/>
      <c r="G2737" s="282"/>
      <c r="H2737" s="282"/>
      <c r="I2737" s="282"/>
      <c r="J2737" s="335"/>
      <c r="K2737" s="282"/>
      <c r="L2737" s="282"/>
      <c r="M2737" s="282"/>
      <c r="N2737" s="282"/>
      <c r="O2737" s="281"/>
      <c r="P2737" s="360" t="str">
        <f ca="1">rescore_patient</f>
        <v/>
      </c>
      <c r="Q2737" s="330" t="str">
        <f ca="1">quantity</f>
        <v/>
      </c>
      <c r="R2737" s="281"/>
      <c r="S2737" s="282"/>
      <c r="T2737" s="282"/>
      <c r="U2737" s="282"/>
      <c r="V2737" s="305"/>
      <c r="W2737" s="305"/>
      <c r="X2737" s="305"/>
      <c r="Y2737" s="282"/>
      <c r="Z2737" s="282" t="e" vm="1">
        <f ca="1">_xlfn.IFS(AND(ISNUMBER(SEARCH("N?m l*", CUSTOMER[[#This Row],[Service Type]], 1)), CUSTOMER[[#This Row],[Count ST]] = TRUE), CUSTOMER[[#This Row],[Quantity]], AND($Y$10:$Y2737 = TRUE, COUNTIFS($H$10:$H2737, CUSTOMER[[#This Row],[Booking]], $J$10:$J2737, CUSTOMER[[#This Row],[Order Date]], $F$10:$F2737, "&lt;&gt;"&amp;"N?m l*")=1), 1, TRUE,  "")</f>
        <v>#NAME?</v>
      </c>
      <c r="AA2737" s="282" t="b">
        <f t="shared" ca="1" si="43"/>
        <v>0</v>
      </c>
      <c r="AB2737" s="305"/>
    </row>
    <row r="2738" spans="1:28" x14ac:dyDescent="0.25">
      <c r="A2738" s="281" t="str">
        <f ca="1">no.</f>
        <v/>
      </c>
      <c r="B2738" s="281"/>
      <c r="C2738" s="282"/>
      <c r="D2738" s="282"/>
      <c r="E2738" s="282" t="str">
        <f ca="1">position</f>
        <v/>
      </c>
      <c r="F2738" s="282"/>
      <c r="G2738" s="282"/>
      <c r="H2738" s="282"/>
      <c r="I2738" s="282"/>
      <c r="J2738" s="335"/>
      <c r="K2738" s="282"/>
      <c r="L2738" s="282"/>
      <c r="M2738" s="282"/>
      <c r="N2738" s="282"/>
      <c r="O2738" s="281"/>
      <c r="P2738" s="360" t="str">
        <f ca="1">rescore_patient</f>
        <v/>
      </c>
      <c r="Q2738" s="330" t="str">
        <f ca="1">quantity</f>
        <v/>
      </c>
      <c r="R2738" s="281"/>
      <c r="S2738" s="282"/>
      <c r="T2738" s="282"/>
      <c r="U2738" s="282"/>
      <c r="V2738" s="305"/>
      <c r="W2738" s="305"/>
      <c r="X2738" s="305"/>
      <c r="Y2738" s="282"/>
      <c r="Z2738" s="282" t="e" vm="1">
        <f ca="1">_xlfn.IFS(AND(ISNUMBER(SEARCH("N?m l*", CUSTOMER[[#This Row],[Service Type]], 1)), CUSTOMER[[#This Row],[Count ST]] = TRUE), CUSTOMER[[#This Row],[Quantity]], AND($Y$10:$Y2738 = TRUE, COUNTIFS($H$10:$H2738, CUSTOMER[[#This Row],[Booking]], $J$10:$J2738, CUSTOMER[[#This Row],[Order Date]], $F$10:$F2738, "&lt;&gt;"&amp;"N?m l*")=1), 1, TRUE,  "")</f>
        <v>#NAME?</v>
      </c>
      <c r="AA2738" s="282" t="b">
        <f t="shared" ca="1" si="43"/>
        <v>0</v>
      </c>
      <c r="AB2738" s="305"/>
    </row>
    <row r="2739" spans="1:28" x14ac:dyDescent="0.25">
      <c r="A2739" s="281" t="str">
        <f ca="1">no.</f>
        <v/>
      </c>
      <c r="B2739" s="281"/>
      <c r="C2739" s="282"/>
      <c r="D2739" s="282"/>
      <c r="E2739" s="282" t="str">
        <f ca="1">position</f>
        <v/>
      </c>
      <c r="F2739" s="282"/>
      <c r="G2739" s="282"/>
      <c r="H2739" s="282"/>
      <c r="I2739" s="282"/>
      <c r="J2739" s="335"/>
      <c r="K2739" s="282"/>
      <c r="L2739" s="282"/>
      <c r="M2739" s="282"/>
      <c r="N2739" s="282"/>
      <c r="O2739" s="281"/>
      <c r="P2739" s="360" t="str">
        <f ca="1">rescore_patient</f>
        <v/>
      </c>
      <c r="Q2739" s="330" t="str">
        <f ca="1">quantity</f>
        <v/>
      </c>
      <c r="R2739" s="281"/>
      <c r="S2739" s="282"/>
      <c r="T2739" s="282"/>
      <c r="U2739" s="282"/>
      <c r="V2739" s="305"/>
      <c r="W2739" s="305"/>
      <c r="X2739" s="305"/>
      <c r="Y2739" s="282"/>
      <c r="Z2739" s="282" t="e" vm="1">
        <f ca="1">_xlfn.IFS(AND(ISNUMBER(SEARCH("N?m l*", CUSTOMER[[#This Row],[Service Type]], 1)), CUSTOMER[[#This Row],[Count ST]] = TRUE), CUSTOMER[[#This Row],[Quantity]], AND($Y$10:$Y2739 = TRUE, COUNTIFS($H$10:$H2739, CUSTOMER[[#This Row],[Booking]], $J$10:$J2739, CUSTOMER[[#This Row],[Order Date]], $F$10:$F2739, "&lt;&gt;"&amp;"N?m l*")=1), 1, TRUE,  "")</f>
        <v>#NAME?</v>
      </c>
      <c r="AA2739" s="282" t="b">
        <f t="shared" ca="1" si="43"/>
        <v>0</v>
      </c>
      <c r="AB2739" s="305"/>
    </row>
    <row r="2740" spans="1:28" x14ac:dyDescent="0.25">
      <c r="A2740" s="281" t="str">
        <f ca="1">no.</f>
        <v/>
      </c>
      <c r="B2740" s="281"/>
      <c r="C2740" s="282"/>
      <c r="D2740" s="282"/>
      <c r="E2740" s="282" t="str">
        <f ca="1">position</f>
        <v/>
      </c>
      <c r="F2740" s="282"/>
      <c r="G2740" s="282"/>
      <c r="H2740" s="282"/>
      <c r="I2740" s="282"/>
      <c r="J2740" s="335"/>
      <c r="K2740" s="282"/>
      <c r="L2740" s="282"/>
      <c r="M2740" s="282"/>
      <c r="N2740" s="282"/>
      <c r="O2740" s="281"/>
      <c r="P2740" s="360" t="str">
        <f ca="1">rescore_patient</f>
        <v/>
      </c>
      <c r="Q2740" s="330" t="str">
        <f ca="1">quantity</f>
        <v/>
      </c>
      <c r="R2740" s="281"/>
      <c r="S2740" s="282"/>
      <c r="T2740" s="282"/>
      <c r="U2740" s="282"/>
      <c r="V2740" s="305"/>
      <c r="W2740" s="305"/>
      <c r="X2740" s="305"/>
      <c r="Y2740" s="282"/>
      <c r="Z2740" s="282" t="e" vm="1">
        <f ca="1">_xlfn.IFS(AND(ISNUMBER(SEARCH("N?m l*", CUSTOMER[[#This Row],[Service Type]], 1)), CUSTOMER[[#This Row],[Count ST]] = TRUE), CUSTOMER[[#This Row],[Quantity]], AND($Y$10:$Y2740 = TRUE, COUNTIFS($H$10:$H2740, CUSTOMER[[#This Row],[Booking]], $J$10:$J2740, CUSTOMER[[#This Row],[Order Date]], $F$10:$F2740, "&lt;&gt;"&amp;"N?m l*")=1), 1, TRUE,  "")</f>
        <v>#NAME?</v>
      </c>
      <c r="AA2740" s="282" t="b">
        <f t="shared" ca="1" si="43"/>
        <v>0</v>
      </c>
      <c r="AB2740" s="305"/>
    </row>
    <row r="2741" spans="1:28" x14ac:dyDescent="0.25">
      <c r="A2741" s="281" t="str">
        <f ca="1">no.</f>
        <v/>
      </c>
      <c r="B2741" s="281"/>
      <c r="C2741" s="282"/>
      <c r="D2741" s="282"/>
      <c r="E2741" s="282" t="str">
        <f ca="1">position</f>
        <v/>
      </c>
      <c r="F2741" s="282"/>
      <c r="G2741" s="282"/>
      <c r="H2741" s="282"/>
      <c r="I2741" s="282"/>
      <c r="J2741" s="335"/>
      <c r="K2741" s="282"/>
      <c r="L2741" s="282"/>
      <c r="M2741" s="282"/>
      <c r="N2741" s="282"/>
      <c r="O2741" s="281"/>
      <c r="P2741" s="360" t="str">
        <f ca="1">rescore_patient</f>
        <v/>
      </c>
      <c r="Q2741" s="330" t="str">
        <f ca="1">quantity</f>
        <v/>
      </c>
      <c r="R2741" s="281"/>
      <c r="S2741" s="282"/>
      <c r="T2741" s="282"/>
      <c r="U2741" s="282"/>
      <c r="V2741" s="305"/>
      <c r="W2741" s="305"/>
      <c r="X2741" s="305"/>
      <c r="Y2741" s="282"/>
      <c r="Z2741" s="282" t="e" vm="1">
        <f ca="1">_xlfn.IFS(AND(ISNUMBER(SEARCH("N?m l*", CUSTOMER[[#This Row],[Service Type]], 1)), CUSTOMER[[#This Row],[Count ST]] = TRUE), CUSTOMER[[#This Row],[Quantity]], AND($Y$10:$Y2741 = TRUE, COUNTIFS($H$10:$H2741, CUSTOMER[[#This Row],[Booking]], $J$10:$J2741, CUSTOMER[[#This Row],[Order Date]], $F$10:$F2741, "&lt;&gt;"&amp;"N?m l*")=1), 1, TRUE,  "")</f>
        <v>#NAME?</v>
      </c>
      <c r="AA2741" s="282" t="b">
        <f t="shared" ca="1" si="43"/>
        <v>0</v>
      </c>
      <c r="AB2741" s="305"/>
    </row>
    <row r="2742" spans="1:28" x14ac:dyDescent="0.25">
      <c r="A2742" s="281" t="str">
        <f ca="1">no.</f>
        <v/>
      </c>
      <c r="B2742" s="281"/>
      <c r="C2742" s="282"/>
      <c r="D2742" s="282"/>
      <c r="E2742" s="282" t="str">
        <f ca="1">position</f>
        <v/>
      </c>
      <c r="F2742" s="282"/>
      <c r="G2742" s="282"/>
      <c r="H2742" s="282"/>
      <c r="I2742" s="282"/>
      <c r="J2742" s="335"/>
      <c r="K2742" s="282"/>
      <c r="L2742" s="282"/>
      <c r="M2742" s="282"/>
      <c r="N2742" s="282"/>
      <c r="O2742" s="281"/>
      <c r="P2742" s="360" t="str">
        <f ca="1">rescore_patient</f>
        <v/>
      </c>
      <c r="Q2742" s="330" t="str">
        <f ca="1">quantity</f>
        <v/>
      </c>
      <c r="R2742" s="281"/>
      <c r="S2742" s="282"/>
      <c r="T2742" s="282"/>
      <c r="U2742" s="282"/>
      <c r="V2742" s="305"/>
      <c r="W2742" s="305"/>
      <c r="X2742" s="305"/>
      <c r="Y2742" s="282"/>
      <c r="Z2742" s="282" t="e" vm="1">
        <f ca="1">_xlfn.IFS(AND(ISNUMBER(SEARCH("N?m l*", CUSTOMER[[#This Row],[Service Type]], 1)), CUSTOMER[[#This Row],[Count ST]] = TRUE), CUSTOMER[[#This Row],[Quantity]], AND($Y$10:$Y2742 = TRUE, COUNTIFS($H$10:$H2742, CUSTOMER[[#This Row],[Booking]], $J$10:$J2742, CUSTOMER[[#This Row],[Order Date]], $F$10:$F2742, "&lt;&gt;"&amp;"N?m l*")=1), 1, TRUE,  "")</f>
        <v>#NAME?</v>
      </c>
      <c r="AA2742" s="282" t="b">
        <f t="shared" ca="1" si="43"/>
        <v>0</v>
      </c>
      <c r="AB2742" s="305"/>
    </row>
    <row r="2743" spans="1:28" x14ac:dyDescent="0.25">
      <c r="A2743" s="281" t="str">
        <f ca="1">no.</f>
        <v/>
      </c>
      <c r="B2743" s="281"/>
      <c r="C2743" s="282"/>
      <c r="D2743" s="282"/>
      <c r="E2743" s="282" t="str">
        <f ca="1">position</f>
        <v/>
      </c>
      <c r="F2743" s="282"/>
      <c r="G2743" s="282"/>
      <c r="H2743" s="282"/>
      <c r="I2743" s="282"/>
      <c r="J2743" s="335"/>
      <c r="K2743" s="282"/>
      <c r="L2743" s="282"/>
      <c r="M2743" s="282"/>
      <c r="N2743" s="282"/>
      <c r="O2743" s="281"/>
      <c r="P2743" s="360" t="str">
        <f ca="1">rescore_patient</f>
        <v/>
      </c>
      <c r="Q2743" s="330" t="str">
        <f ca="1">quantity</f>
        <v/>
      </c>
      <c r="R2743" s="281"/>
      <c r="S2743" s="282"/>
      <c r="T2743" s="282"/>
      <c r="U2743" s="282"/>
      <c r="V2743" s="305"/>
      <c r="W2743" s="305"/>
      <c r="X2743" s="305"/>
      <c r="Y2743" s="282"/>
      <c r="Z2743" s="282" t="e" vm="1">
        <f ca="1">_xlfn.IFS(AND(ISNUMBER(SEARCH("N?m l*", CUSTOMER[[#This Row],[Service Type]], 1)), CUSTOMER[[#This Row],[Count ST]] = TRUE), CUSTOMER[[#This Row],[Quantity]], AND($Y$10:$Y2743 = TRUE, COUNTIFS($H$10:$H2743, CUSTOMER[[#This Row],[Booking]], $J$10:$J2743, CUSTOMER[[#This Row],[Order Date]], $F$10:$F2743, "&lt;&gt;"&amp;"N?m l*")=1), 1, TRUE,  "")</f>
        <v>#NAME?</v>
      </c>
      <c r="AA2743" s="282" t="b">
        <f t="shared" ca="1" si="43"/>
        <v>0</v>
      </c>
      <c r="AB2743" s="305"/>
    </row>
    <row r="2744" spans="1:28" x14ac:dyDescent="0.25">
      <c r="A2744" s="281" t="str">
        <f ca="1">no.</f>
        <v/>
      </c>
      <c r="B2744" s="281"/>
      <c r="C2744" s="282"/>
      <c r="D2744" s="282"/>
      <c r="E2744" s="282" t="str">
        <f ca="1">position</f>
        <v/>
      </c>
      <c r="F2744" s="282"/>
      <c r="G2744" s="282"/>
      <c r="H2744" s="282"/>
      <c r="I2744" s="282"/>
      <c r="J2744" s="335"/>
      <c r="K2744" s="282"/>
      <c r="L2744" s="282"/>
      <c r="M2744" s="282"/>
      <c r="N2744" s="282"/>
      <c r="O2744" s="281"/>
      <c r="P2744" s="360" t="str">
        <f ca="1">rescore_patient</f>
        <v/>
      </c>
      <c r="Q2744" s="330" t="str">
        <f ca="1">quantity</f>
        <v/>
      </c>
      <c r="R2744" s="281"/>
      <c r="S2744" s="282"/>
      <c r="T2744" s="282"/>
      <c r="U2744" s="282"/>
      <c r="V2744" s="305"/>
      <c r="W2744" s="305"/>
      <c r="X2744" s="305"/>
      <c r="Y2744" s="282"/>
      <c r="Z2744" s="282" t="e" vm="1">
        <f ca="1">_xlfn.IFS(AND(ISNUMBER(SEARCH("N?m l*", CUSTOMER[[#This Row],[Service Type]], 1)), CUSTOMER[[#This Row],[Count ST]] = TRUE), CUSTOMER[[#This Row],[Quantity]], AND($Y$10:$Y2744 = TRUE, COUNTIFS($H$10:$H2744, CUSTOMER[[#This Row],[Booking]], $J$10:$J2744, CUSTOMER[[#This Row],[Order Date]], $F$10:$F2744, "&lt;&gt;"&amp;"N?m l*")=1), 1, TRUE,  "")</f>
        <v>#NAME?</v>
      </c>
      <c r="AA2744" s="282" t="b">
        <f t="shared" ca="1" si="43"/>
        <v>0</v>
      </c>
      <c r="AB2744" s="305"/>
    </row>
    <row r="2745" spans="1:28" x14ac:dyDescent="0.25">
      <c r="A2745" s="281" t="str">
        <f ca="1">no.</f>
        <v/>
      </c>
      <c r="B2745" s="281"/>
      <c r="C2745" s="282"/>
      <c r="D2745" s="282"/>
      <c r="E2745" s="282" t="str">
        <f ca="1">position</f>
        <v/>
      </c>
      <c r="F2745" s="282"/>
      <c r="G2745" s="282"/>
      <c r="H2745" s="282"/>
      <c r="I2745" s="282"/>
      <c r="J2745" s="335"/>
      <c r="K2745" s="282"/>
      <c r="L2745" s="282"/>
      <c r="M2745" s="282"/>
      <c r="N2745" s="282"/>
      <c r="O2745" s="281"/>
      <c r="P2745" s="360" t="str">
        <f ca="1">rescore_patient</f>
        <v/>
      </c>
      <c r="Q2745" s="330" t="str">
        <f ca="1">quantity</f>
        <v/>
      </c>
      <c r="R2745" s="281"/>
      <c r="S2745" s="282"/>
      <c r="T2745" s="282"/>
      <c r="U2745" s="282"/>
      <c r="V2745" s="305"/>
      <c r="W2745" s="305"/>
      <c r="X2745" s="305"/>
      <c r="Y2745" s="282"/>
      <c r="Z2745" s="282" t="e" vm="1">
        <f ca="1">_xlfn.IFS(AND(ISNUMBER(SEARCH("N?m l*", CUSTOMER[[#This Row],[Service Type]], 1)), CUSTOMER[[#This Row],[Count ST]] = TRUE), CUSTOMER[[#This Row],[Quantity]], AND($Y$10:$Y2745 = TRUE, COUNTIFS($H$10:$H2745, CUSTOMER[[#This Row],[Booking]], $J$10:$J2745, CUSTOMER[[#This Row],[Order Date]], $F$10:$F2745, "&lt;&gt;"&amp;"N?m l*")=1), 1, TRUE,  "")</f>
        <v>#NAME?</v>
      </c>
      <c r="AA2745" s="282" t="b">
        <f t="shared" ca="1" si="43"/>
        <v>0</v>
      </c>
      <c r="AB2745" s="305"/>
    </row>
    <row r="2746" spans="1:28" x14ac:dyDescent="0.25">
      <c r="A2746" s="281" t="str">
        <f ca="1">no.</f>
        <v/>
      </c>
      <c r="B2746" s="281"/>
      <c r="C2746" s="282"/>
      <c r="D2746" s="282"/>
      <c r="E2746" s="282" t="str">
        <f ca="1">position</f>
        <v/>
      </c>
      <c r="F2746" s="282"/>
      <c r="G2746" s="282"/>
      <c r="H2746" s="282"/>
      <c r="I2746" s="282"/>
      <c r="J2746" s="335"/>
      <c r="K2746" s="282"/>
      <c r="L2746" s="282"/>
      <c r="M2746" s="282"/>
      <c r="N2746" s="282"/>
      <c r="O2746" s="281"/>
      <c r="P2746" s="360" t="str">
        <f ca="1">rescore_patient</f>
        <v/>
      </c>
      <c r="Q2746" s="330" t="str">
        <f ca="1">quantity</f>
        <v/>
      </c>
      <c r="R2746" s="281"/>
      <c r="S2746" s="282"/>
      <c r="T2746" s="282"/>
      <c r="U2746" s="282"/>
      <c r="V2746" s="305"/>
      <c r="W2746" s="305"/>
      <c r="X2746" s="305"/>
      <c r="Y2746" s="282"/>
      <c r="Z2746" s="282" t="e" vm="1">
        <f ca="1">_xlfn.IFS(AND(ISNUMBER(SEARCH("N?m l*", CUSTOMER[[#This Row],[Service Type]], 1)), CUSTOMER[[#This Row],[Count ST]] = TRUE), CUSTOMER[[#This Row],[Quantity]], AND($Y$10:$Y2746 = TRUE, COUNTIFS($H$10:$H2746, CUSTOMER[[#This Row],[Booking]], $J$10:$J2746, CUSTOMER[[#This Row],[Order Date]], $F$10:$F2746, "&lt;&gt;"&amp;"N?m l*")=1), 1, TRUE,  "")</f>
        <v>#NAME?</v>
      </c>
      <c r="AA2746" s="282" t="b">
        <f t="shared" ca="1" si="43"/>
        <v>0</v>
      </c>
      <c r="AB2746" s="305"/>
    </row>
    <row r="2747" spans="1:28" x14ac:dyDescent="0.25">
      <c r="A2747" s="281" t="str">
        <f ca="1">no.</f>
        <v/>
      </c>
      <c r="B2747" s="281"/>
      <c r="C2747" s="282"/>
      <c r="D2747" s="282"/>
      <c r="E2747" s="282" t="str">
        <f ca="1">position</f>
        <v/>
      </c>
      <c r="F2747" s="282"/>
      <c r="G2747" s="282"/>
      <c r="H2747" s="282"/>
      <c r="I2747" s="282"/>
      <c r="J2747" s="335"/>
      <c r="K2747" s="282"/>
      <c r="L2747" s="282"/>
      <c r="M2747" s="282"/>
      <c r="N2747" s="282"/>
      <c r="O2747" s="281"/>
      <c r="P2747" s="360" t="str">
        <f ca="1">rescore_patient</f>
        <v/>
      </c>
      <c r="Q2747" s="330" t="str">
        <f ca="1">quantity</f>
        <v/>
      </c>
      <c r="R2747" s="281"/>
      <c r="S2747" s="282"/>
      <c r="T2747" s="282"/>
      <c r="U2747" s="282"/>
      <c r="V2747" s="305"/>
      <c r="W2747" s="305"/>
      <c r="X2747" s="305"/>
      <c r="Y2747" s="282"/>
      <c r="Z2747" s="282" t="e" vm="1">
        <f ca="1">_xlfn.IFS(AND(ISNUMBER(SEARCH("N?m l*", CUSTOMER[[#This Row],[Service Type]], 1)), CUSTOMER[[#This Row],[Count ST]] = TRUE), CUSTOMER[[#This Row],[Quantity]], AND($Y$10:$Y2747 = TRUE, COUNTIFS($H$10:$H2747, CUSTOMER[[#This Row],[Booking]], $J$10:$J2747, CUSTOMER[[#This Row],[Order Date]], $F$10:$F2747, "&lt;&gt;"&amp;"N?m l*")=1), 1, TRUE,  "")</f>
        <v>#NAME?</v>
      </c>
      <c r="AA2747" s="282" t="b">
        <f t="shared" ca="1" si="43"/>
        <v>0</v>
      </c>
      <c r="AB2747" s="305"/>
    </row>
    <row r="2748" spans="1:28" x14ac:dyDescent="0.25">
      <c r="A2748" s="281" t="str">
        <f ca="1">no.</f>
        <v/>
      </c>
      <c r="B2748" s="281"/>
      <c r="C2748" s="282"/>
      <c r="D2748" s="282"/>
      <c r="E2748" s="282" t="str">
        <f ca="1">position</f>
        <v/>
      </c>
      <c r="F2748" s="282"/>
      <c r="G2748" s="282"/>
      <c r="H2748" s="282"/>
      <c r="I2748" s="282"/>
      <c r="J2748" s="335"/>
      <c r="K2748" s="282"/>
      <c r="L2748" s="282"/>
      <c r="M2748" s="282"/>
      <c r="N2748" s="282"/>
      <c r="O2748" s="281"/>
      <c r="P2748" s="360" t="str">
        <f ca="1">rescore_patient</f>
        <v/>
      </c>
      <c r="Q2748" s="330" t="str">
        <f ca="1">quantity</f>
        <v/>
      </c>
      <c r="R2748" s="281"/>
      <c r="S2748" s="282"/>
      <c r="T2748" s="282"/>
      <c r="U2748" s="282"/>
      <c r="V2748" s="305"/>
      <c r="W2748" s="305"/>
      <c r="X2748" s="305"/>
      <c r="Y2748" s="282"/>
      <c r="Z2748" s="282" t="e" vm="1">
        <f ca="1">_xlfn.IFS(AND(ISNUMBER(SEARCH("N?m l*", CUSTOMER[[#This Row],[Service Type]], 1)), CUSTOMER[[#This Row],[Count ST]] = TRUE), CUSTOMER[[#This Row],[Quantity]], AND($Y$10:$Y2748 = TRUE, COUNTIFS($H$10:$H2748, CUSTOMER[[#This Row],[Booking]], $J$10:$J2748, CUSTOMER[[#This Row],[Order Date]], $F$10:$F2748, "&lt;&gt;"&amp;"N?m l*")=1), 1, TRUE,  "")</f>
        <v>#NAME?</v>
      </c>
      <c r="AA2748" s="282" t="b">
        <f t="shared" ca="1" si="43"/>
        <v>0</v>
      </c>
      <c r="AB2748" s="305"/>
    </row>
    <row r="2749" spans="1:28" x14ac:dyDescent="0.25">
      <c r="A2749" s="281" t="str">
        <f ca="1">no.</f>
        <v/>
      </c>
      <c r="B2749" s="281"/>
      <c r="C2749" s="282"/>
      <c r="D2749" s="282"/>
      <c r="E2749" s="282" t="str">
        <f ca="1">position</f>
        <v/>
      </c>
      <c r="F2749" s="282"/>
      <c r="G2749" s="282"/>
      <c r="H2749" s="282"/>
      <c r="I2749" s="282"/>
      <c r="J2749" s="335"/>
      <c r="K2749" s="282"/>
      <c r="L2749" s="282"/>
      <c r="M2749" s="282"/>
      <c r="N2749" s="282"/>
      <c r="O2749" s="281"/>
      <c r="P2749" s="360" t="str">
        <f ca="1">rescore_patient</f>
        <v/>
      </c>
      <c r="Q2749" s="330" t="str">
        <f ca="1">quantity</f>
        <v/>
      </c>
      <c r="R2749" s="281"/>
      <c r="S2749" s="282"/>
      <c r="T2749" s="282"/>
      <c r="U2749" s="282"/>
      <c r="V2749" s="305"/>
      <c r="W2749" s="305"/>
      <c r="X2749" s="305"/>
      <c r="Y2749" s="282"/>
      <c r="Z2749" s="282" t="e" vm="1">
        <f ca="1">_xlfn.IFS(AND(ISNUMBER(SEARCH("N?m l*", CUSTOMER[[#This Row],[Service Type]], 1)), CUSTOMER[[#This Row],[Count ST]] = TRUE), CUSTOMER[[#This Row],[Quantity]], AND($Y$10:$Y2749 = TRUE, COUNTIFS($H$10:$H2749, CUSTOMER[[#This Row],[Booking]], $J$10:$J2749, CUSTOMER[[#This Row],[Order Date]], $F$10:$F2749, "&lt;&gt;"&amp;"N?m l*")=1), 1, TRUE,  "")</f>
        <v>#NAME?</v>
      </c>
      <c r="AA2749" s="282" t="b">
        <f t="shared" ca="1" si="43"/>
        <v>0</v>
      </c>
      <c r="AB2749" s="305"/>
    </row>
    <row r="2750" spans="1:28" x14ac:dyDescent="0.25">
      <c r="A2750" s="281" t="str">
        <f ca="1">no.</f>
        <v/>
      </c>
      <c r="B2750" s="281"/>
      <c r="C2750" s="282"/>
      <c r="D2750" s="282"/>
      <c r="E2750" s="282" t="str">
        <f ca="1">position</f>
        <v/>
      </c>
      <c r="F2750" s="282"/>
      <c r="G2750" s="282"/>
      <c r="H2750" s="282"/>
      <c r="I2750" s="282"/>
      <c r="J2750" s="335"/>
      <c r="K2750" s="282"/>
      <c r="L2750" s="282"/>
      <c r="M2750" s="282"/>
      <c r="N2750" s="282"/>
      <c r="O2750" s="281"/>
      <c r="P2750" s="360" t="str">
        <f ca="1">rescore_patient</f>
        <v/>
      </c>
      <c r="Q2750" s="330" t="str">
        <f ca="1">quantity</f>
        <v/>
      </c>
      <c r="R2750" s="281"/>
      <c r="S2750" s="282"/>
      <c r="T2750" s="282"/>
      <c r="U2750" s="282"/>
      <c r="V2750" s="305"/>
      <c r="W2750" s="305"/>
      <c r="X2750" s="305"/>
      <c r="Y2750" s="282"/>
      <c r="Z2750" s="282" t="e" vm="1">
        <f ca="1">_xlfn.IFS(AND(ISNUMBER(SEARCH("N?m l*", CUSTOMER[[#This Row],[Service Type]], 1)), CUSTOMER[[#This Row],[Count ST]] = TRUE), CUSTOMER[[#This Row],[Quantity]], AND($Y$10:$Y2750 = TRUE, COUNTIFS($H$10:$H2750, CUSTOMER[[#This Row],[Booking]], $J$10:$J2750, CUSTOMER[[#This Row],[Order Date]], $F$10:$F2750, "&lt;&gt;"&amp;"N?m l*")=1), 1, TRUE,  "")</f>
        <v>#NAME?</v>
      </c>
      <c r="AA2750" s="282" t="b">
        <f t="shared" ca="1" si="43"/>
        <v>0</v>
      </c>
      <c r="AB2750" s="305"/>
    </row>
    <row r="2751" spans="1:28" x14ac:dyDescent="0.25">
      <c r="A2751" s="281" t="str">
        <f ca="1">no.</f>
        <v/>
      </c>
      <c r="B2751" s="281"/>
      <c r="C2751" s="282"/>
      <c r="D2751" s="282"/>
      <c r="E2751" s="282" t="str">
        <f ca="1">position</f>
        <v/>
      </c>
      <c r="F2751" s="282"/>
      <c r="G2751" s="282"/>
      <c r="H2751" s="282"/>
      <c r="I2751" s="282"/>
      <c r="J2751" s="335"/>
      <c r="K2751" s="282"/>
      <c r="L2751" s="282"/>
      <c r="M2751" s="282"/>
      <c r="N2751" s="282"/>
      <c r="O2751" s="281"/>
      <c r="P2751" s="360" t="str">
        <f ca="1">rescore_patient</f>
        <v/>
      </c>
      <c r="Q2751" s="330" t="str">
        <f ca="1">quantity</f>
        <v/>
      </c>
      <c r="R2751" s="281"/>
      <c r="S2751" s="282"/>
      <c r="T2751" s="282"/>
      <c r="U2751" s="282"/>
      <c r="V2751" s="305"/>
      <c r="W2751" s="305"/>
      <c r="X2751" s="305"/>
      <c r="Y2751" s="282"/>
      <c r="Z2751" s="282" t="e" vm="1">
        <f ca="1">_xlfn.IFS(AND(ISNUMBER(SEARCH("N?m l*", CUSTOMER[[#This Row],[Service Type]], 1)), CUSTOMER[[#This Row],[Count ST]] = TRUE), CUSTOMER[[#This Row],[Quantity]], AND($Y$10:$Y2751 = TRUE, COUNTIFS($H$10:$H2751, CUSTOMER[[#This Row],[Booking]], $J$10:$J2751, CUSTOMER[[#This Row],[Order Date]], $F$10:$F2751, "&lt;&gt;"&amp;"N?m l*")=1), 1, TRUE,  "")</f>
        <v>#NAME?</v>
      </c>
      <c r="AA2751" s="282" t="b">
        <f t="shared" ca="1" si="43"/>
        <v>0</v>
      </c>
      <c r="AB2751" s="305"/>
    </row>
    <row r="2752" spans="1:28" x14ac:dyDescent="0.25">
      <c r="A2752" s="281" t="str">
        <f ca="1">no.</f>
        <v/>
      </c>
      <c r="B2752" s="281"/>
      <c r="C2752" s="282"/>
      <c r="D2752" s="282"/>
      <c r="E2752" s="282" t="str">
        <f ca="1">position</f>
        <v/>
      </c>
      <c r="F2752" s="282"/>
      <c r="G2752" s="282"/>
      <c r="H2752" s="282"/>
      <c r="I2752" s="282"/>
      <c r="J2752" s="335"/>
      <c r="K2752" s="282"/>
      <c r="L2752" s="282"/>
      <c r="M2752" s="282"/>
      <c r="N2752" s="282"/>
      <c r="O2752" s="281"/>
      <c r="P2752" s="360" t="str">
        <f ca="1">rescore_patient</f>
        <v/>
      </c>
      <c r="Q2752" s="330" t="str">
        <f ca="1">quantity</f>
        <v/>
      </c>
      <c r="R2752" s="281"/>
      <c r="S2752" s="282"/>
      <c r="T2752" s="282"/>
      <c r="U2752" s="282"/>
      <c r="V2752" s="305"/>
      <c r="W2752" s="305"/>
      <c r="X2752" s="305"/>
      <c r="Y2752" s="282"/>
      <c r="Z2752" s="282" t="e" vm="1">
        <f ca="1">_xlfn.IFS(AND(ISNUMBER(SEARCH("N?m l*", CUSTOMER[[#This Row],[Service Type]], 1)), CUSTOMER[[#This Row],[Count ST]] = TRUE), CUSTOMER[[#This Row],[Quantity]], AND($Y$10:$Y2752 = TRUE, COUNTIFS($H$10:$H2752, CUSTOMER[[#This Row],[Booking]], $J$10:$J2752, CUSTOMER[[#This Row],[Order Date]], $F$10:$F2752, "&lt;&gt;"&amp;"N?m l*")=1), 1, TRUE,  "")</f>
        <v>#NAME?</v>
      </c>
      <c r="AA2752" s="282" t="b">
        <f t="shared" ca="1" si="43"/>
        <v>0</v>
      </c>
      <c r="AB2752" s="305"/>
    </row>
    <row r="2753" spans="1:28" x14ac:dyDescent="0.25">
      <c r="A2753" s="281" t="str">
        <f ca="1">no.</f>
        <v/>
      </c>
      <c r="B2753" s="281"/>
      <c r="C2753" s="282"/>
      <c r="D2753" s="282"/>
      <c r="E2753" s="282" t="str">
        <f ca="1">position</f>
        <v/>
      </c>
      <c r="F2753" s="282"/>
      <c r="G2753" s="282"/>
      <c r="H2753" s="282"/>
      <c r="I2753" s="282"/>
      <c r="J2753" s="335"/>
      <c r="K2753" s="282"/>
      <c r="L2753" s="282"/>
      <c r="M2753" s="282"/>
      <c r="N2753" s="282"/>
      <c r="O2753" s="281"/>
      <c r="P2753" s="360" t="str">
        <f ca="1">rescore_patient</f>
        <v/>
      </c>
      <c r="Q2753" s="330" t="str">
        <f ca="1">quantity</f>
        <v/>
      </c>
      <c r="R2753" s="281"/>
      <c r="S2753" s="282"/>
      <c r="T2753" s="282"/>
      <c r="U2753" s="282"/>
      <c r="V2753" s="305"/>
      <c r="W2753" s="305"/>
      <c r="X2753" s="305"/>
      <c r="Y2753" s="282"/>
      <c r="Z2753" s="282" t="e" vm="1">
        <f ca="1">_xlfn.IFS(AND(ISNUMBER(SEARCH("N?m l*", CUSTOMER[[#This Row],[Service Type]], 1)), CUSTOMER[[#This Row],[Count ST]] = TRUE), CUSTOMER[[#This Row],[Quantity]], AND($Y$10:$Y2753 = TRUE, COUNTIFS($H$10:$H2753, CUSTOMER[[#This Row],[Booking]], $J$10:$J2753, CUSTOMER[[#This Row],[Order Date]], $F$10:$F2753, "&lt;&gt;"&amp;"N?m l*")=1), 1, TRUE,  "")</f>
        <v>#NAME?</v>
      </c>
      <c r="AA2753" s="282" t="b">
        <f t="shared" ca="1" si="43"/>
        <v>0</v>
      </c>
      <c r="AB2753" s="305"/>
    </row>
    <row r="2754" spans="1:28" x14ac:dyDescent="0.25">
      <c r="A2754" s="281" t="str">
        <f ca="1">no.</f>
        <v/>
      </c>
      <c r="B2754" s="281"/>
      <c r="C2754" s="282"/>
      <c r="D2754" s="282"/>
      <c r="E2754" s="282" t="str">
        <f ca="1">position</f>
        <v/>
      </c>
      <c r="F2754" s="282"/>
      <c r="G2754" s="282"/>
      <c r="H2754" s="282"/>
      <c r="I2754" s="282"/>
      <c r="J2754" s="335"/>
      <c r="K2754" s="282"/>
      <c r="L2754" s="282"/>
      <c r="M2754" s="282"/>
      <c r="N2754" s="282"/>
      <c r="O2754" s="281"/>
      <c r="P2754" s="360" t="str">
        <f ca="1">rescore_patient</f>
        <v/>
      </c>
      <c r="Q2754" s="330" t="str">
        <f ca="1">quantity</f>
        <v/>
      </c>
      <c r="R2754" s="281"/>
      <c r="S2754" s="282"/>
      <c r="T2754" s="282"/>
      <c r="U2754" s="282"/>
      <c r="V2754" s="305"/>
      <c r="W2754" s="305"/>
      <c r="X2754" s="305"/>
      <c r="Y2754" s="282"/>
      <c r="Z2754" s="282" t="e" vm="1">
        <f ca="1">_xlfn.IFS(AND(ISNUMBER(SEARCH("N?m l*", CUSTOMER[[#This Row],[Service Type]], 1)), CUSTOMER[[#This Row],[Count ST]] = TRUE), CUSTOMER[[#This Row],[Quantity]], AND($Y$10:$Y2754 = TRUE, COUNTIFS($H$10:$H2754, CUSTOMER[[#This Row],[Booking]], $J$10:$J2754, CUSTOMER[[#This Row],[Order Date]], $F$10:$F2754, "&lt;&gt;"&amp;"N?m l*")=1), 1, TRUE,  "")</f>
        <v>#NAME?</v>
      </c>
      <c r="AA2754" s="282" t="b">
        <f t="shared" ca="1" si="43"/>
        <v>0</v>
      </c>
      <c r="AB2754" s="305"/>
    </row>
    <row r="2755" spans="1:28" x14ac:dyDescent="0.25">
      <c r="A2755" s="281" t="str">
        <f ca="1">no.</f>
        <v/>
      </c>
      <c r="B2755" s="281"/>
      <c r="C2755" s="282"/>
      <c r="D2755" s="282"/>
      <c r="E2755" s="282" t="str">
        <f ca="1">position</f>
        <v/>
      </c>
      <c r="F2755" s="282"/>
      <c r="G2755" s="282"/>
      <c r="H2755" s="282"/>
      <c r="I2755" s="282"/>
      <c r="J2755" s="335"/>
      <c r="K2755" s="282"/>
      <c r="L2755" s="282"/>
      <c r="M2755" s="282"/>
      <c r="N2755" s="282"/>
      <c r="O2755" s="281"/>
      <c r="P2755" s="360" t="str">
        <f ca="1">rescore_patient</f>
        <v/>
      </c>
      <c r="Q2755" s="330" t="str">
        <f ca="1">quantity</f>
        <v/>
      </c>
      <c r="R2755" s="281"/>
      <c r="S2755" s="282"/>
      <c r="T2755" s="282"/>
      <c r="U2755" s="282"/>
      <c r="V2755" s="305"/>
      <c r="W2755" s="305"/>
      <c r="X2755" s="305"/>
      <c r="Y2755" s="282"/>
      <c r="Z2755" s="282" t="e" vm="1">
        <f ca="1">_xlfn.IFS(AND(ISNUMBER(SEARCH("N?m l*", CUSTOMER[[#This Row],[Service Type]], 1)), CUSTOMER[[#This Row],[Count ST]] = TRUE), CUSTOMER[[#This Row],[Quantity]], AND($Y$10:$Y2755 = TRUE, COUNTIFS($H$10:$H2755, CUSTOMER[[#This Row],[Booking]], $J$10:$J2755, CUSTOMER[[#This Row],[Order Date]], $F$10:$F2755, "&lt;&gt;"&amp;"N?m l*")=1), 1, TRUE,  "")</f>
        <v>#NAME?</v>
      </c>
      <c r="AA2755" s="282" t="b">
        <f t="shared" ca="1" si="43"/>
        <v>0</v>
      </c>
      <c r="AB2755" s="305"/>
    </row>
    <row r="2756" spans="1:28" x14ac:dyDescent="0.25">
      <c r="A2756" s="281" t="str">
        <f ca="1">no.</f>
        <v/>
      </c>
      <c r="B2756" s="281"/>
      <c r="C2756" s="282"/>
      <c r="D2756" s="282"/>
      <c r="E2756" s="282" t="str">
        <f ca="1">position</f>
        <v/>
      </c>
      <c r="F2756" s="282"/>
      <c r="G2756" s="282"/>
      <c r="H2756" s="282"/>
      <c r="I2756" s="282"/>
      <c r="J2756" s="335"/>
      <c r="K2756" s="282"/>
      <c r="L2756" s="282"/>
      <c r="M2756" s="282"/>
      <c r="N2756" s="282"/>
      <c r="O2756" s="281"/>
      <c r="P2756" s="360" t="str">
        <f ca="1">rescore_patient</f>
        <v/>
      </c>
      <c r="Q2756" s="330" t="str">
        <f ca="1">quantity</f>
        <v/>
      </c>
      <c r="R2756" s="281"/>
      <c r="S2756" s="282"/>
      <c r="T2756" s="282"/>
      <c r="U2756" s="282"/>
      <c r="V2756" s="305"/>
      <c r="W2756" s="305"/>
      <c r="X2756" s="305"/>
      <c r="Y2756" s="282"/>
      <c r="Z2756" s="282" t="e" vm="1">
        <f ca="1">_xlfn.IFS(AND(ISNUMBER(SEARCH("N?m l*", CUSTOMER[[#This Row],[Service Type]], 1)), CUSTOMER[[#This Row],[Count ST]] = TRUE), CUSTOMER[[#This Row],[Quantity]], AND($Y$10:$Y2756 = TRUE, COUNTIFS($H$10:$H2756, CUSTOMER[[#This Row],[Booking]], $J$10:$J2756, CUSTOMER[[#This Row],[Order Date]], $F$10:$F2756, "&lt;&gt;"&amp;"N?m l*")=1), 1, TRUE,  "")</f>
        <v>#NAME?</v>
      </c>
      <c r="AA2756" s="282" t="b">
        <f t="shared" ca="1" si="43"/>
        <v>0</v>
      </c>
      <c r="AB2756" s="305"/>
    </row>
    <row r="2757" spans="1:28" x14ac:dyDescent="0.25">
      <c r="A2757" s="281" t="str">
        <f ca="1">no.</f>
        <v/>
      </c>
      <c r="B2757" s="281"/>
      <c r="C2757" s="282"/>
      <c r="D2757" s="282"/>
      <c r="E2757" s="282" t="str">
        <f ca="1">position</f>
        <v/>
      </c>
      <c r="F2757" s="282"/>
      <c r="G2757" s="282"/>
      <c r="H2757" s="282"/>
      <c r="I2757" s="282"/>
      <c r="J2757" s="335"/>
      <c r="K2757" s="282"/>
      <c r="L2757" s="282"/>
      <c r="M2757" s="282"/>
      <c r="N2757" s="282"/>
      <c r="O2757" s="281"/>
      <c r="P2757" s="360" t="str">
        <f ca="1">rescore_patient</f>
        <v/>
      </c>
      <c r="Q2757" s="330" t="str">
        <f ca="1">quantity</f>
        <v/>
      </c>
      <c r="R2757" s="281"/>
      <c r="S2757" s="282"/>
      <c r="T2757" s="282"/>
      <c r="U2757" s="282"/>
      <c r="V2757" s="305"/>
      <c r="W2757" s="305"/>
      <c r="X2757" s="305"/>
      <c r="Y2757" s="282"/>
      <c r="Z2757" s="282" t="e" vm="1">
        <f ca="1">_xlfn.IFS(AND(ISNUMBER(SEARCH("N?m l*", CUSTOMER[[#This Row],[Service Type]], 1)), CUSTOMER[[#This Row],[Count ST]] = TRUE), CUSTOMER[[#This Row],[Quantity]], AND($Y$10:$Y2757 = TRUE, COUNTIFS($H$10:$H2757, CUSTOMER[[#This Row],[Booking]], $J$10:$J2757, CUSTOMER[[#This Row],[Order Date]], $F$10:$F2757, "&lt;&gt;"&amp;"N?m l*")=1), 1, TRUE,  "")</f>
        <v>#NAME?</v>
      </c>
      <c r="AA2757" s="282" t="b">
        <f t="shared" ca="1" si="43"/>
        <v>0</v>
      </c>
      <c r="AB2757" s="305"/>
    </row>
    <row r="2758" spans="1:28" x14ac:dyDescent="0.25">
      <c r="A2758" s="281" t="str">
        <f ca="1">no.</f>
        <v/>
      </c>
      <c r="B2758" s="281"/>
      <c r="C2758" s="282"/>
      <c r="D2758" s="282"/>
      <c r="E2758" s="282" t="str">
        <f ca="1">position</f>
        <v/>
      </c>
      <c r="F2758" s="282"/>
      <c r="G2758" s="282"/>
      <c r="H2758" s="282"/>
      <c r="I2758" s="282"/>
      <c r="J2758" s="335"/>
      <c r="K2758" s="282"/>
      <c r="L2758" s="282"/>
      <c r="M2758" s="282"/>
      <c r="N2758" s="282"/>
      <c r="O2758" s="281"/>
      <c r="P2758" s="360" t="str">
        <f ca="1">rescore_patient</f>
        <v/>
      </c>
      <c r="Q2758" s="330" t="str">
        <f ca="1">quantity</f>
        <v/>
      </c>
      <c r="R2758" s="281"/>
      <c r="S2758" s="282"/>
      <c r="T2758" s="282"/>
      <c r="U2758" s="282"/>
      <c r="V2758" s="305"/>
      <c r="W2758" s="305"/>
      <c r="X2758" s="305"/>
      <c r="Y2758" s="282"/>
      <c r="Z2758" s="282" t="e" vm="1">
        <f ca="1">_xlfn.IFS(AND(ISNUMBER(SEARCH("N?m l*", CUSTOMER[[#This Row],[Service Type]], 1)), CUSTOMER[[#This Row],[Count ST]] = TRUE), CUSTOMER[[#This Row],[Quantity]], AND($Y$10:$Y2758 = TRUE, COUNTIFS($H$10:$H2758, CUSTOMER[[#This Row],[Booking]], $J$10:$J2758, CUSTOMER[[#This Row],[Order Date]], $F$10:$F2758, "&lt;&gt;"&amp;"N?m l*")=1), 1, TRUE,  "")</f>
        <v>#NAME?</v>
      </c>
      <c r="AA2758" s="282" t="b">
        <f t="shared" ca="1" si="43"/>
        <v>0</v>
      </c>
      <c r="AB2758" s="305"/>
    </row>
    <row r="2759" spans="1:28" x14ac:dyDescent="0.25">
      <c r="A2759" s="281" t="str">
        <f ca="1">no.</f>
        <v/>
      </c>
      <c r="B2759" s="281"/>
      <c r="C2759" s="282"/>
      <c r="D2759" s="282"/>
      <c r="E2759" s="282" t="str">
        <f ca="1">position</f>
        <v/>
      </c>
      <c r="F2759" s="282"/>
      <c r="G2759" s="282"/>
      <c r="H2759" s="282"/>
      <c r="I2759" s="282"/>
      <c r="J2759" s="335"/>
      <c r="K2759" s="282"/>
      <c r="L2759" s="282"/>
      <c r="M2759" s="282"/>
      <c r="N2759" s="282"/>
      <c r="O2759" s="281"/>
      <c r="P2759" s="360" t="str">
        <f ca="1">rescore_patient</f>
        <v/>
      </c>
      <c r="Q2759" s="330" t="str">
        <f ca="1">quantity</f>
        <v/>
      </c>
      <c r="R2759" s="281"/>
      <c r="S2759" s="282"/>
      <c r="T2759" s="282"/>
      <c r="U2759" s="282"/>
      <c r="V2759" s="305"/>
      <c r="W2759" s="305"/>
      <c r="X2759" s="305"/>
      <c r="Y2759" s="282"/>
      <c r="Z2759" s="282" t="e" vm="1">
        <f ca="1">_xlfn.IFS(AND(ISNUMBER(SEARCH("N?m l*", CUSTOMER[[#This Row],[Service Type]], 1)), CUSTOMER[[#This Row],[Count ST]] = TRUE), CUSTOMER[[#This Row],[Quantity]], AND($Y$10:$Y2759 = TRUE, COUNTIFS($H$10:$H2759, CUSTOMER[[#This Row],[Booking]], $J$10:$J2759, CUSTOMER[[#This Row],[Order Date]], $F$10:$F2759, "&lt;&gt;"&amp;"N?m l*")=1), 1, TRUE,  "")</f>
        <v>#NAME?</v>
      </c>
      <c r="AA2759" s="282" t="b">
        <f t="shared" ca="1" si="43"/>
        <v>0</v>
      </c>
      <c r="AB2759" s="305"/>
    </row>
    <row r="2760" spans="1:28" x14ac:dyDescent="0.25">
      <c r="A2760" s="281" t="str">
        <f ca="1">no.</f>
        <v/>
      </c>
      <c r="B2760" s="281"/>
      <c r="C2760" s="282"/>
      <c r="D2760" s="282"/>
      <c r="E2760" s="282" t="str">
        <f ca="1">position</f>
        <v/>
      </c>
      <c r="F2760" s="282"/>
      <c r="G2760" s="282"/>
      <c r="H2760" s="282"/>
      <c r="I2760" s="282"/>
      <c r="J2760" s="335"/>
      <c r="K2760" s="282"/>
      <c r="L2760" s="282"/>
      <c r="M2760" s="282"/>
      <c r="N2760" s="282"/>
      <c r="O2760" s="281"/>
      <c r="P2760" s="360" t="str">
        <f ca="1">rescore_patient</f>
        <v/>
      </c>
      <c r="Q2760" s="330" t="str">
        <f ca="1">quantity</f>
        <v/>
      </c>
      <c r="R2760" s="281"/>
      <c r="S2760" s="282"/>
      <c r="T2760" s="282"/>
      <c r="U2760" s="282"/>
      <c r="V2760" s="305"/>
      <c r="W2760" s="305"/>
      <c r="X2760" s="305"/>
      <c r="Y2760" s="282"/>
      <c r="Z2760" s="282" t="e" vm="1">
        <f ca="1">_xlfn.IFS(AND(ISNUMBER(SEARCH("N?m l*", CUSTOMER[[#This Row],[Service Type]], 1)), CUSTOMER[[#This Row],[Count ST]] = TRUE), CUSTOMER[[#This Row],[Quantity]], AND($Y$10:$Y2760 = TRUE, COUNTIFS($H$10:$H2760, CUSTOMER[[#This Row],[Booking]], $J$10:$J2760, CUSTOMER[[#This Row],[Order Date]], $F$10:$F2760, "&lt;&gt;"&amp;"N?m l*")=1), 1, TRUE,  "")</f>
        <v>#NAME?</v>
      </c>
      <c r="AA2760" s="282" t="b">
        <f t="shared" ca="1" si="43"/>
        <v>0</v>
      </c>
      <c r="AB2760" s="305"/>
    </row>
    <row r="2761" spans="1:28" x14ac:dyDescent="0.25">
      <c r="A2761" s="281" t="str">
        <f ca="1">no.</f>
        <v/>
      </c>
      <c r="B2761" s="281"/>
      <c r="C2761" s="282"/>
      <c r="D2761" s="282"/>
      <c r="E2761" s="282" t="str">
        <f ca="1">position</f>
        <v/>
      </c>
      <c r="F2761" s="282"/>
      <c r="G2761" s="282"/>
      <c r="H2761" s="282"/>
      <c r="I2761" s="282"/>
      <c r="J2761" s="335"/>
      <c r="K2761" s="282"/>
      <c r="L2761" s="282"/>
      <c r="M2761" s="282"/>
      <c r="N2761" s="282"/>
      <c r="O2761" s="281"/>
      <c r="P2761" s="360" t="str">
        <f ca="1">rescore_patient</f>
        <v/>
      </c>
      <c r="Q2761" s="330" t="str">
        <f ca="1">quantity</f>
        <v/>
      </c>
      <c r="R2761" s="281"/>
      <c r="S2761" s="282"/>
      <c r="T2761" s="282"/>
      <c r="U2761" s="282"/>
      <c r="V2761" s="305"/>
      <c r="W2761" s="305"/>
      <c r="X2761" s="305"/>
      <c r="Y2761" s="282"/>
      <c r="Z2761" s="282" t="e" vm="1">
        <f ca="1">_xlfn.IFS(AND(ISNUMBER(SEARCH("N?m l*", CUSTOMER[[#This Row],[Service Type]], 1)), CUSTOMER[[#This Row],[Count ST]] = TRUE), CUSTOMER[[#This Row],[Quantity]], AND($Y$10:$Y2761 = TRUE, COUNTIFS($H$10:$H2761, CUSTOMER[[#This Row],[Booking]], $J$10:$J2761, CUSTOMER[[#This Row],[Order Date]], $F$10:$F2761, "&lt;&gt;"&amp;"N?m l*")=1), 1, TRUE,  "")</f>
        <v>#NAME?</v>
      </c>
      <c r="AA2761" s="282" t="b">
        <f t="shared" ca="1" si="43"/>
        <v>0</v>
      </c>
      <c r="AB2761" s="305"/>
    </row>
    <row r="2762" spans="1:28" x14ac:dyDescent="0.25">
      <c r="A2762" s="281" t="str">
        <f ca="1">no.</f>
        <v/>
      </c>
      <c r="B2762" s="281"/>
      <c r="C2762" s="282"/>
      <c r="D2762" s="282"/>
      <c r="E2762" s="282" t="str">
        <f ca="1">position</f>
        <v/>
      </c>
      <c r="F2762" s="282"/>
      <c r="G2762" s="282"/>
      <c r="H2762" s="282"/>
      <c r="I2762" s="282"/>
      <c r="J2762" s="335"/>
      <c r="K2762" s="282"/>
      <c r="L2762" s="282"/>
      <c r="M2762" s="282"/>
      <c r="N2762" s="282"/>
      <c r="O2762" s="281"/>
      <c r="P2762" s="360" t="str">
        <f ca="1">rescore_patient</f>
        <v/>
      </c>
      <c r="Q2762" s="330" t="str">
        <f ca="1">quantity</f>
        <v/>
      </c>
      <c r="R2762" s="281"/>
      <c r="S2762" s="282"/>
      <c r="T2762" s="282"/>
      <c r="U2762" s="282"/>
      <c r="V2762" s="305"/>
      <c r="W2762" s="305"/>
      <c r="X2762" s="305"/>
      <c r="Y2762" s="282"/>
      <c r="Z2762" s="282" t="e" vm="1">
        <f ca="1">_xlfn.IFS(AND(ISNUMBER(SEARCH("N?m l*", CUSTOMER[[#This Row],[Service Type]], 1)), CUSTOMER[[#This Row],[Count ST]] = TRUE), CUSTOMER[[#This Row],[Quantity]], AND($Y$10:$Y2762 = TRUE, COUNTIFS($H$10:$H2762, CUSTOMER[[#This Row],[Booking]], $J$10:$J2762, CUSTOMER[[#This Row],[Order Date]], $F$10:$F2762, "&lt;&gt;"&amp;"N?m l*")=1), 1, TRUE,  "")</f>
        <v>#NAME?</v>
      </c>
      <c r="AA2762" s="282" t="b">
        <f t="shared" ref="AA2762:AA2825" ca="1" si="44">count_svc_type</f>
        <v>0</v>
      </c>
      <c r="AB2762" s="305"/>
    </row>
    <row r="2763" spans="1:28" x14ac:dyDescent="0.25">
      <c r="A2763" s="281" t="str">
        <f ca="1">no.</f>
        <v/>
      </c>
      <c r="B2763" s="281"/>
      <c r="C2763" s="282"/>
      <c r="D2763" s="282"/>
      <c r="E2763" s="282" t="str">
        <f ca="1">position</f>
        <v/>
      </c>
      <c r="F2763" s="282"/>
      <c r="G2763" s="282"/>
      <c r="H2763" s="282"/>
      <c r="I2763" s="282"/>
      <c r="J2763" s="335"/>
      <c r="K2763" s="282"/>
      <c r="L2763" s="282"/>
      <c r="M2763" s="282"/>
      <c r="N2763" s="282"/>
      <c r="O2763" s="281"/>
      <c r="P2763" s="360" t="str">
        <f ca="1">rescore_patient</f>
        <v/>
      </c>
      <c r="Q2763" s="330" t="str">
        <f ca="1">quantity</f>
        <v/>
      </c>
      <c r="R2763" s="281"/>
      <c r="S2763" s="282"/>
      <c r="T2763" s="282"/>
      <c r="U2763" s="282"/>
      <c r="V2763" s="305"/>
      <c r="W2763" s="305"/>
      <c r="X2763" s="305"/>
      <c r="Y2763" s="282"/>
      <c r="Z2763" s="282" t="e" vm="1">
        <f ca="1">_xlfn.IFS(AND(ISNUMBER(SEARCH("N?m l*", CUSTOMER[[#This Row],[Service Type]], 1)), CUSTOMER[[#This Row],[Count ST]] = TRUE), CUSTOMER[[#This Row],[Quantity]], AND($Y$10:$Y2763 = TRUE, COUNTIFS($H$10:$H2763, CUSTOMER[[#This Row],[Booking]], $J$10:$J2763, CUSTOMER[[#This Row],[Order Date]], $F$10:$F2763, "&lt;&gt;"&amp;"N?m l*")=1), 1, TRUE,  "")</f>
        <v>#NAME?</v>
      </c>
      <c r="AA2763" s="282" t="b">
        <f t="shared" ca="1" si="44"/>
        <v>0</v>
      </c>
      <c r="AB2763" s="305"/>
    </row>
    <row r="2764" spans="1:28" x14ac:dyDescent="0.25">
      <c r="A2764" s="281" t="str">
        <f ca="1">no.</f>
        <v/>
      </c>
      <c r="B2764" s="281"/>
      <c r="C2764" s="282"/>
      <c r="D2764" s="282"/>
      <c r="E2764" s="282" t="str">
        <f ca="1">position</f>
        <v/>
      </c>
      <c r="F2764" s="282"/>
      <c r="G2764" s="282"/>
      <c r="H2764" s="282"/>
      <c r="I2764" s="282"/>
      <c r="J2764" s="335"/>
      <c r="K2764" s="282"/>
      <c r="L2764" s="282"/>
      <c r="M2764" s="282"/>
      <c r="N2764" s="282"/>
      <c r="O2764" s="281"/>
      <c r="P2764" s="360" t="str">
        <f ca="1">rescore_patient</f>
        <v/>
      </c>
      <c r="Q2764" s="330" t="str">
        <f ca="1">quantity</f>
        <v/>
      </c>
      <c r="R2764" s="281"/>
      <c r="S2764" s="282"/>
      <c r="T2764" s="282"/>
      <c r="U2764" s="282"/>
      <c r="V2764" s="305"/>
      <c r="W2764" s="305"/>
      <c r="X2764" s="305"/>
      <c r="Y2764" s="282"/>
      <c r="Z2764" s="282" t="e" vm="1">
        <f ca="1">_xlfn.IFS(AND(ISNUMBER(SEARCH("N?m l*", CUSTOMER[[#This Row],[Service Type]], 1)), CUSTOMER[[#This Row],[Count ST]] = TRUE), CUSTOMER[[#This Row],[Quantity]], AND($Y$10:$Y2764 = TRUE, COUNTIFS($H$10:$H2764, CUSTOMER[[#This Row],[Booking]], $J$10:$J2764, CUSTOMER[[#This Row],[Order Date]], $F$10:$F2764, "&lt;&gt;"&amp;"N?m l*")=1), 1, TRUE,  "")</f>
        <v>#NAME?</v>
      </c>
      <c r="AA2764" s="282" t="b">
        <f t="shared" ca="1" si="44"/>
        <v>0</v>
      </c>
      <c r="AB2764" s="305"/>
    </row>
    <row r="2765" spans="1:28" x14ac:dyDescent="0.25">
      <c r="A2765" s="281" t="str">
        <f ca="1">no.</f>
        <v/>
      </c>
      <c r="B2765" s="281"/>
      <c r="C2765" s="282"/>
      <c r="D2765" s="282"/>
      <c r="E2765" s="282" t="str">
        <f ca="1">position</f>
        <v/>
      </c>
      <c r="F2765" s="282"/>
      <c r="G2765" s="282"/>
      <c r="H2765" s="282"/>
      <c r="I2765" s="282"/>
      <c r="J2765" s="335"/>
      <c r="K2765" s="282"/>
      <c r="L2765" s="282"/>
      <c r="M2765" s="282"/>
      <c r="N2765" s="282"/>
      <c r="O2765" s="281"/>
      <c r="P2765" s="360" t="str">
        <f ca="1">rescore_patient</f>
        <v/>
      </c>
      <c r="Q2765" s="330" t="str">
        <f ca="1">quantity</f>
        <v/>
      </c>
      <c r="R2765" s="281"/>
      <c r="S2765" s="282"/>
      <c r="T2765" s="282"/>
      <c r="U2765" s="282"/>
      <c r="V2765" s="305"/>
      <c r="W2765" s="305"/>
      <c r="X2765" s="305"/>
      <c r="Y2765" s="282"/>
      <c r="Z2765" s="282" t="e" vm="1">
        <f ca="1">_xlfn.IFS(AND(ISNUMBER(SEARCH("N?m l*", CUSTOMER[[#This Row],[Service Type]], 1)), CUSTOMER[[#This Row],[Count ST]] = TRUE), CUSTOMER[[#This Row],[Quantity]], AND($Y$10:$Y2765 = TRUE, COUNTIFS($H$10:$H2765, CUSTOMER[[#This Row],[Booking]], $J$10:$J2765, CUSTOMER[[#This Row],[Order Date]], $F$10:$F2765, "&lt;&gt;"&amp;"N?m l*")=1), 1, TRUE,  "")</f>
        <v>#NAME?</v>
      </c>
      <c r="AA2765" s="282" t="b">
        <f t="shared" ca="1" si="44"/>
        <v>0</v>
      </c>
      <c r="AB2765" s="305"/>
    </row>
    <row r="2766" spans="1:28" x14ac:dyDescent="0.25">
      <c r="A2766" s="281" t="str">
        <f ca="1">no.</f>
        <v/>
      </c>
      <c r="B2766" s="281"/>
      <c r="C2766" s="282"/>
      <c r="D2766" s="282"/>
      <c r="E2766" s="282" t="str">
        <f ca="1">position</f>
        <v/>
      </c>
      <c r="F2766" s="282"/>
      <c r="G2766" s="282"/>
      <c r="H2766" s="282"/>
      <c r="I2766" s="282"/>
      <c r="J2766" s="335"/>
      <c r="K2766" s="282"/>
      <c r="L2766" s="282"/>
      <c r="M2766" s="282"/>
      <c r="N2766" s="282"/>
      <c r="O2766" s="281"/>
      <c r="P2766" s="360" t="str">
        <f ca="1">rescore_patient</f>
        <v/>
      </c>
      <c r="Q2766" s="330" t="str">
        <f ca="1">quantity</f>
        <v/>
      </c>
      <c r="R2766" s="281"/>
      <c r="S2766" s="282"/>
      <c r="T2766" s="282"/>
      <c r="U2766" s="282"/>
      <c r="V2766" s="305"/>
      <c r="W2766" s="305"/>
      <c r="X2766" s="305"/>
      <c r="Y2766" s="282"/>
      <c r="Z2766" s="282" t="e" vm="1">
        <f ca="1">_xlfn.IFS(AND(ISNUMBER(SEARCH("N?m l*", CUSTOMER[[#This Row],[Service Type]], 1)), CUSTOMER[[#This Row],[Count ST]] = TRUE), CUSTOMER[[#This Row],[Quantity]], AND($Y$10:$Y2766 = TRUE, COUNTIFS($H$10:$H2766, CUSTOMER[[#This Row],[Booking]], $J$10:$J2766, CUSTOMER[[#This Row],[Order Date]], $F$10:$F2766, "&lt;&gt;"&amp;"N?m l*")=1), 1, TRUE,  "")</f>
        <v>#NAME?</v>
      </c>
      <c r="AA2766" s="282" t="b">
        <f t="shared" ca="1" si="44"/>
        <v>0</v>
      </c>
      <c r="AB2766" s="305"/>
    </row>
    <row r="2767" spans="1:28" x14ac:dyDescent="0.25">
      <c r="A2767" s="281" t="str">
        <f ca="1">no.</f>
        <v/>
      </c>
      <c r="B2767" s="281"/>
      <c r="C2767" s="282"/>
      <c r="D2767" s="282"/>
      <c r="E2767" s="282" t="str">
        <f ca="1">position</f>
        <v/>
      </c>
      <c r="F2767" s="282"/>
      <c r="G2767" s="282"/>
      <c r="H2767" s="282"/>
      <c r="I2767" s="282"/>
      <c r="J2767" s="335"/>
      <c r="K2767" s="282"/>
      <c r="L2767" s="282"/>
      <c r="M2767" s="282"/>
      <c r="N2767" s="282"/>
      <c r="O2767" s="281"/>
      <c r="P2767" s="360" t="str">
        <f ca="1">rescore_patient</f>
        <v/>
      </c>
      <c r="Q2767" s="330" t="str">
        <f ca="1">quantity</f>
        <v/>
      </c>
      <c r="R2767" s="281"/>
      <c r="S2767" s="282"/>
      <c r="T2767" s="282"/>
      <c r="U2767" s="282"/>
      <c r="V2767" s="305"/>
      <c r="W2767" s="305"/>
      <c r="X2767" s="305"/>
      <c r="Y2767" s="282"/>
      <c r="Z2767" s="282" t="e" vm="1">
        <f ca="1">_xlfn.IFS(AND(ISNUMBER(SEARCH("N?m l*", CUSTOMER[[#This Row],[Service Type]], 1)), CUSTOMER[[#This Row],[Count ST]] = TRUE), CUSTOMER[[#This Row],[Quantity]], AND($Y$10:$Y2767 = TRUE, COUNTIFS($H$10:$H2767, CUSTOMER[[#This Row],[Booking]], $J$10:$J2767, CUSTOMER[[#This Row],[Order Date]], $F$10:$F2767, "&lt;&gt;"&amp;"N?m l*")=1), 1, TRUE,  "")</f>
        <v>#NAME?</v>
      </c>
      <c r="AA2767" s="282" t="b">
        <f t="shared" ca="1" si="44"/>
        <v>0</v>
      </c>
      <c r="AB2767" s="305"/>
    </row>
    <row r="2768" spans="1:28" x14ac:dyDescent="0.25">
      <c r="A2768" s="281" t="str">
        <f ca="1">no.</f>
        <v/>
      </c>
      <c r="B2768" s="281"/>
      <c r="C2768" s="282"/>
      <c r="D2768" s="282"/>
      <c r="E2768" s="282" t="str">
        <f ca="1">position</f>
        <v/>
      </c>
      <c r="F2768" s="282"/>
      <c r="G2768" s="282"/>
      <c r="H2768" s="282"/>
      <c r="I2768" s="282"/>
      <c r="J2768" s="335"/>
      <c r="K2768" s="282"/>
      <c r="L2768" s="282"/>
      <c r="M2768" s="282"/>
      <c r="N2768" s="282"/>
      <c r="O2768" s="281"/>
      <c r="P2768" s="360" t="str">
        <f ca="1">rescore_patient</f>
        <v/>
      </c>
      <c r="Q2768" s="330" t="str">
        <f ca="1">quantity</f>
        <v/>
      </c>
      <c r="R2768" s="281"/>
      <c r="S2768" s="282"/>
      <c r="T2768" s="282"/>
      <c r="U2768" s="282"/>
      <c r="V2768" s="305"/>
      <c r="W2768" s="305"/>
      <c r="X2768" s="305"/>
      <c r="Y2768" s="282"/>
      <c r="Z2768" s="282" t="e" vm="1">
        <f ca="1">_xlfn.IFS(AND(ISNUMBER(SEARCH("N?m l*", CUSTOMER[[#This Row],[Service Type]], 1)), CUSTOMER[[#This Row],[Count ST]] = TRUE), CUSTOMER[[#This Row],[Quantity]], AND($Y$10:$Y2768 = TRUE, COUNTIFS($H$10:$H2768, CUSTOMER[[#This Row],[Booking]], $J$10:$J2768, CUSTOMER[[#This Row],[Order Date]], $F$10:$F2768, "&lt;&gt;"&amp;"N?m l*")=1), 1, TRUE,  "")</f>
        <v>#NAME?</v>
      </c>
      <c r="AA2768" s="282" t="b">
        <f t="shared" ca="1" si="44"/>
        <v>0</v>
      </c>
      <c r="AB2768" s="305"/>
    </row>
    <row r="2769" spans="1:28" x14ac:dyDescent="0.25">
      <c r="A2769" s="281" t="str">
        <f ca="1">no.</f>
        <v/>
      </c>
      <c r="B2769" s="281"/>
      <c r="C2769" s="282"/>
      <c r="D2769" s="282"/>
      <c r="E2769" s="282" t="str">
        <f ca="1">position</f>
        <v/>
      </c>
      <c r="F2769" s="282"/>
      <c r="G2769" s="282"/>
      <c r="H2769" s="282"/>
      <c r="I2769" s="282"/>
      <c r="J2769" s="335"/>
      <c r="K2769" s="282"/>
      <c r="L2769" s="282"/>
      <c r="M2769" s="282"/>
      <c r="N2769" s="282"/>
      <c r="O2769" s="281"/>
      <c r="P2769" s="360" t="str">
        <f ca="1">rescore_patient</f>
        <v/>
      </c>
      <c r="Q2769" s="330" t="str">
        <f ca="1">quantity</f>
        <v/>
      </c>
      <c r="R2769" s="281"/>
      <c r="S2769" s="282"/>
      <c r="T2769" s="282"/>
      <c r="U2769" s="282"/>
      <c r="V2769" s="305"/>
      <c r="W2769" s="305"/>
      <c r="X2769" s="305"/>
      <c r="Y2769" s="282"/>
      <c r="Z2769" s="282" t="e" vm="1">
        <f ca="1">_xlfn.IFS(AND(ISNUMBER(SEARCH("N?m l*", CUSTOMER[[#This Row],[Service Type]], 1)), CUSTOMER[[#This Row],[Count ST]] = TRUE), CUSTOMER[[#This Row],[Quantity]], AND($Y$10:$Y2769 = TRUE, COUNTIFS($H$10:$H2769, CUSTOMER[[#This Row],[Booking]], $J$10:$J2769, CUSTOMER[[#This Row],[Order Date]], $F$10:$F2769, "&lt;&gt;"&amp;"N?m l*")=1), 1, TRUE,  "")</f>
        <v>#NAME?</v>
      </c>
      <c r="AA2769" s="282" t="b">
        <f t="shared" ca="1" si="44"/>
        <v>0</v>
      </c>
      <c r="AB2769" s="305"/>
    </row>
    <row r="2770" spans="1:28" x14ac:dyDescent="0.25">
      <c r="A2770" s="281" t="str">
        <f ca="1">no.</f>
        <v/>
      </c>
      <c r="B2770" s="281"/>
      <c r="C2770" s="282"/>
      <c r="D2770" s="282"/>
      <c r="E2770" s="282" t="str">
        <f ca="1">position</f>
        <v/>
      </c>
      <c r="F2770" s="282"/>
      <c r="G2770" s="282"/>
      <c r="H2770" s="282"/>
      <c r="I2770" s="282"/>
      <c r="J2770" s="335"/>
      <c r="K2770" s="282"/>
      <c r="L2770" s="282"/>
      <c r="M2770" s="282"/>
      <c r="N2770" s="282"/>
      <c r="O2770" s="281"/>
      <c r="P2770" s="360" t="str">
        <f ca="1">rescore_patient</f>
        <v/>
      </c>
      <c r="Q2770" s="330" t="str">
        <f ca="1">quantity</f>
        <v/>
      </c>
      <c r="R2770" s="281"/>
      <c r="S2770" s="282"/>
      <c r="T2770" s="282"/>
      <c r="U2770" s="282"/>
      <c r="V2770" s="305"/>
      <c r="W2770" s="305"/>
      <c r="X2770" s="305"/>
      <c r="Y2770" s="282"/>
      <c r="Z2770" s="282" t="e" vm="1">
        <f ca="1">_xlfn.IFS(AND(ISNUMBER(SEARCH("N?m l*", CUSTOMER[[#This Row],[Service Type]], 1)), CUSTOMER[[#This Row],[Count ST]] = TRUE), CUSTOMER[[#This Row],[Quantity]], AND($Y$10:$Y2770 = TRUE, COUNTIFS($H$10:$H2770, CUSTOMER[[#This Row],[Booking]], $J$10:$J2770, CUSTOMER[[#This Row],[Order Date]], $F$10:$F2770, "&lt;&gt;"&amp;"N?m l*")=1), 1, TRUE,  "")</f>
        <v>#NAME?</v>
      </c>
      <c r="AA2770" s="282" t="b">
        <f t="shared" ca="1" si="44"/>
        <v>0</v>
      </c>
      <c r="AB2770" s="305"/>
    </row>
    <row r="2771" spans="1:28" x14ac:dyDescent="0.25">
      <c r="A2771" s="281" t="str">
        <f ca="1">no.</f>
        <v/>
      </c>
      <c r="B2771" s="281"/>
      <c r="C2771" s="282"/>
      <c r="D2771" s="282"/>
      <c r="E2771" s="282" t="str">
        <f ca="1">position</f>
        <v/>
      </c>
      <c r="F2771" s="282"/>
      <c r="G2771" s="282"/>
      <c r="H2771" s="282"/>
      <c r="I2771" s="282"/>
      <c r="J2771" s="335"/>
      <c r="K2771" s="282"/>
      <c r="L2771" s="282"/>
      <c r="M2771" s="282"/>
      <c r="N2771" s="282"/>
      <c r="O2771" s="281"/>
      <c r="P2771" s="360" t="str">
        <f ca="1">rescore_patient</f>
        <v/>
      </c>
      <c r="Q2771" s="330" t="str">
        <f ca="1">quantity</f>
        <v/>
      </c>
      <c r="R2771" s="281"/>
      <c r="S2771" s="282"/>
      <c r="T2771" s="282"/>
      <c r="U2771" s="282"/>
      <c r="V2771" s="305"/>
      <c r="W2771" s="305"/>
      <c r="X2771" s="305"/>
      <c r="Y2771" s="282"/>
      <c r="Z2771" s="282" t="e" vm="1">
        <f ca="1">_xlfn.IFS(AND(ISNUMBER(SEARCH("N?m l*", CUSTOMER[[#This Row],[Service Type]], 1)), CUSTOMER[[#This Row],[Count ST]] = TRUE), CUSTOMER[[#This Row],[Quantity]], AND($Y$10:$Y2771 = TRUE, COUNTIFS($H$10:$H2771, CUSTOMER[[#This Row],[Booking]], $J$10:$J2771, CUSTOMER[[#This Row],[Order Date]], $F$10:$F2771, "&lt;&gt;"&amp;"N?m l*")=1), 1, TRUE,  "")</f>
        <v>#NAME?</v>
      </c>
      <c r="AA2771" s="282" t="b">
        <f t="shared" ca="1" si="44"/>
        <v>0</v>
      </c>
      <c r="AB2771" s="305"/>
    </row>
    <row r="2772" spans="1:28" x14ac:dyDescent="0.25">
      <c r="A2772" s="281" t="str">
        <f ca="1">no.</f>
        <v/>
      </c>
      <c r="B2772" s="281"/>
      <c r="C2772" s="282"/>
      <c r="D2772" s="282"/>
      <c r="E2772" s="282" t="str">
        <f ca="1">position</f>
        <v/>
      </c>
      <c r="F2772" s="282"/>
      <c r="G2772" s="282"/>
      <c r="H2772" s="282"/>
      <c r="I2772" s="282"/>
      <c r="J2772" s="335"/>
      <c r="K2772" s="282"/>
      <c r="L2772" s="282"/>
      <c r="M2772" s="282"/>
      <c r="N2772" s="282"/>
      <c r="O2772" s="281"/>
      <c r="P2772" s="360" t="str">
        <f ca="1">rescore_patient</f>
        <v/>
      </c>
      <c r="Q2772" s="330" t="str">
        <f ca="1">quantity</f>
        <v/>
      </c>
      <c r="R2772" s="281"/>
      <c r="S2772" s="282"/>
      <c r="T2772" s="282"/>
      <c r="U2772" s="282"/>
      <c r="V2772" s="305"/>
      <c r="W2772" s="305"/>
      <c r="X2772" s="305"/>
      <c r="Y2772" s="282"/>
      <c r="Z2772" s="282" t="e" vm="1">
        <f ca="1">_xlfn.IFS(AND(ISNUMBER(SEARCH("N?m l*", CUSTOMER[[#This Row],[Service Type]], 1)), CUSTOMER[[#This Row],[Count ST]] = TRUE), CUSTOMER[[#This Row],[Quantity]], AND($Y$10:$Y2772 = TRUE, COUNTIFS($H$10:$H2772, CUSTOMER[[#This Row],[Booking]], $J$10:$J2772, CUSTOMER[[#This Row],[Order Date]], $F$10:$F2772, "&lt;&gt;"&amp;"N?m l*")=1), 1, TRUE,  "")</f>
        <v>#NAME?</v>
      </c>
      <c r="AA2772" s="282" t="b">
        <f t="shared" ca="1" si="44"/>
        <v>0</v>
      </c>
      <c r="AB2772" s="305"/>
    </row>
    <row r="2773" spans="1:28" x14ac:dyDescent="0.25">
      <c r="A2773" s="281" t="str">
        <f ca="1">no.</f>
        <v/>
      </c>
      <c r="B2773" s="281"/>
      <c r="C2773" s="282"/>
      <c r="D2773" s="282"/>
      <c r="E2773" s="282" t="str">
        <f ca="1">position</f>
        <v/>
      </c>
      <c r="F2773" s="282"/>
      <c r="G2773" s="282"/>
      <c r="H2773" s="282"/>
      <c r="I2773" s="282"/>
      <c r="J2773" s="335"/>
      <c r="K2773" s="282"/>
      <c r="L2773" s="282"/>
      <c r="M2773" s="282"/>
      <c r="N2773" s="282"/>
      <c r="O2773" s="281"/>
      <c r="P2773" s="360" t="str">
        <f ca="1">rescore_patient</f>
        <v/>
      </c>
      <c r="Q2773" s="330" t="str">
        <f ca="1">quantity</f>
        <v/>
      </c>
      <c r="R2773" s="281"/>
      <c r="S2773" s="282"/>
      <c r="T2773" s="282"/>
      <c r="U2773" s="282"/>
      <c r="V2773" s="305"/>
      <c r="W2773" s="305"/>
      <c r="X2773" s="305"/>
      <c r="Y2773" s="282"/>
      <c r="Z2773" s="282" t="e" vm="1">
        <f ca="1">_xlfn.IFS(AND(ISNUMBER(SEARCH("N?m l*", CUSTOMER[[#This Row],[Service Type]], 1)), CUSTOMER[[#This Row],[Count ST]] = TRUE), CUSTOMER[[#This Row],[Quantity]], AND($Y$10:$Y2773 = TRUE, COUNTIFS($H$10:$H2773, CUSTOMER[[#This Row],[Booking]], $J$10:$J2773, CUSTOMER[[#This Row],[Order Date]], $F$10:$F2773, "&lt;&gt;"&amp;"N?m l*")=1), 1, TRUE,  "")</f>
        <v>#NAME?</v>
      </c>
      <c r="AA2773" s="282" t="b">
        <f t="shared" ca="1" si="44"/>
        <v>0</v>
      </c>
      <c r="AB2773" s="305"/>
    </row>
    <row r="2774" spans="1:28" x14ac:dyDescent="0.25">
      <c r="A2774" s="281" t="str">
        <f ca="1">no.</f>
        <v/>
      </c>
      <c r="B2774" s="281"/>
      <c r="C2774" s="282"/>
      <c r="D2774" s="282"/>
      <c r="E2774" s="282" t="str">
        <f ca="1">position</f>
        <v/>
      </c>
      <c r="F2774" s="282"/>
      <c r="G2774" s="282"/>
      <c r="H2774" s="282"/>
      <c r="I2774" s="282"/>
      <c r="J2774" s="335"/>
      <c r="K2774" s="282"/>
      <c r="L2774" s="282"/>
      <c r="M2774" s="282"/>
      <c r="N2774" s="282"/>
      <c r="O2774" s="281"/>
      <c r="P2774" s="360" t="str">
        <f ca="1">rescore_patient</f>
        <v/>
      </c>
      <c r="Q2774" s="330" t="str">
        <f ca="1">quantity</f>
        <v/>
      </c>
      <c r="R2774" s="281"/>
      <c r="S2774" s="282"/>
      <c r="T2774" s="282"/>
      <c r="U2774" s="282"/>
      <c r="V2774" s="305"/>
      <c r="W2774" s="305"/>
      <c r="X2774" s="305"/>
      <c r="Y2774" s="282"/>
      <c r="Z2774" s="282" t="e" vm="1">
        <f ca="1">_xlfn.IFS(AND(ISNUMBER(SEARCH("N?m l*", CUSTOMER[[#This Row],[Service Type]], 1)), CUSTOMER[[#This Row],[Count ST]] = TRUE), CUSTOMER[[#This Row],[Quantity]], AND($Y$10:$Y2774 = TRUE, COUNTIFS($H$10:$H2774, CUSTOMER[[#This Row],[Booking]], $J$10:$J2774, CUSTOMER[[#This Row],[Order Date]], $F$10:$F2774, "&lt;&gt;"&amp;"N?m l*")=1), 1, TRUE,  "")</f>
        <v>#NAME?</v>
      </c>
      <c r="AA2774" s="282" t="b">
        <f t="shared" ca="1" si="44"/>
        <v>0</v>
      </c>
      <c r="AB2774" s="305"/>
    </row>
    <row r="2775" spans="1:28" x14ac:dyDescent="0.25">
      <c r="A2775" s="281" t="str">
        <f ca="1">no.</f>
        <v/>
      </c>
      <c r="B2775" s="281"/>
      <c r="C2775" s="282"/>
      <c r="D2775" s="282"/>
      <c r="E2775" s="282" t="str">
        <f ca="1">position</f>
        <v/>
      </c>
      <c r="F2775" s="282"/>
      <c r="G2775" s="282"/>
      <c r="H2775" s="282"/>
      <c r="I2775" s="282"/>
      <c r="J2775" s="335"/>
      <c r="K2775" s="282"/>
      <c r="L2775" s="282"/>
      <c r="M2775" s="282"/>
      <c r="N2775" s="282"/>
      <c r="O2775" s="281"/>
      <c r="P2775" s="360" t="str">
        <f ca="1">rescore_patient</f>
        <v/>
      </c>
      <c r="Q2775" s="330" t="str">
        <f ca="1">quantity</f>
        <v/>
      </c>
      <c r="R2775" s="281"/>
      <c r="S2775" s="282"/>
      <c r="T2775" s="282"/>
      <c r="U2775" s="282"/>
      <c r="V2775" s="305"/>
      <c r="W2775" s="305"/>
      <c r="X2775" s="305"/>
      <c r="Y2775" s="282"/>
      <c r="Z2775" s="282" t="e" vm="1">
        <f ca="1">_xlfn.IFS(AND(ISNUMBER(SEARCH("N?m l*", CUSTOMER[[#This Row],[Service Type]], 1)), CUSTOMER[[#This Row],[Count ST]] = TRUE), CUSTOMER[[#This Row],[Quantity]], AND($Y$10:$Y2775 = TRUE, COUNTIFS($H$10:$H2775, CUSTOMER[[#This Row],[Booking]], $J$10:$J2775, CUSTOMER[[#This Row],[Order Date]], $F$10:$F2775, "&lt;&gt;"&amp;"N?m l*")=1), 1, TRUE,  "")</f>
        <v>#NAME?</v>
      </c>
      <c r="AA2775" s="282" t="b">
        <f t="shared" ca="1" si="44"/>
        <v>0</v>
      </c>
      <c r="AB2775" s="305"/>
    </row>
    <row r="2776" spans="1:28" x14ac:dyDescent="0.25">
      <c r="A2776" s="281" t="str">
        <f ca="1">no.</f>
        <v/>
      </c>
      <c r="B2776" s="281"/>
      <c r="C2776" s="282"/>
      <c r="D2776" s="282"/>
      <c r="E2776" s="282" t="str">
        <f ca="1">position</f>
        <v/>
      </c>
      <c r="F2776" s="282"/>
      <c r="G2776" s="282"/>
      <c r="H2776" s="282"/>
      <c r="I2776" s="282"/>
      <c r="J2776" s="335"/>
      <c r="K2776" s="282"/>
      <c r="L2776" s="282"/>
      <c r="M2776" s="282"/>
      <c r="N2776" s="282"/>
      <c r="O2776" s="281"/>
      <c r="P2776" s="360" t="str">
        <f ca="1">rescore_patient</f>
        <v/>
      </c>
      <c r="Q2776" s="330" t="str">
        <f ca="1">quantity</f>
        <v/>
      </c>
      <c r="R2776" s="281"/>
      <c r="S2776" s="282"/>
      <c r="T2776" s="282"/>
      <c r="U2776" s="282"/>
      <c r="V2776" s="305"/>
      <c r="W2776" s="305"/>
      <c r="X2776" s="305"/>
      <c r="Y2776" s="282"/>
      <c r="Z2776" s="282" t="e" vm="1">
        <f ca="1">_xlfn.IFS(AND(ISNUMBER(SEARCH("N?m l*", CUSTOMER[[#This Row],[Service Type]], 1)), CUSTOMER[[#This Row],[Count ST]] = TRUE), CUSTOMER[[#This Row],[Quantity]], AND($Y$10:$Y2776 = TRUE, COUNTIFS($H$10:$H2776, CUSTOMER[[#This Row],[Booking]], $J$10:$J2776, CUSTOMER[[#This Row],[Order Date]], $F$10:$F2776, "&lt;&gt;"&amp;"N?m l*")=1), 1, TRUE,  "")</f>
        <v>#NAME?</v>
      </c>
      <c r="AA2776" s="282" t="b">
        <f t="shared" ca="1" si="44"/>
        <v>0</v>
      </c>
      <c r="AB2776" s="305"/>
    </row>
    <row r="2777" spans="1:28" x14ac:dyDescent="0.25">
      <c r="A2777" s="281" t="str">
        <f ca="1">no.</f>
        <v/>
      </c>
      <c r="B2777" s="281"/>
      <c r="C2777" s="282"/>
      <c r="D2777" s="282"/>
      <c r="E2777" s="282" t="str">
        <f ca="1">position</f>
        <v/>
      </c>
      <c r="F2777" s="282"/>
      <c r="G2777" s="282"/>
      <c r="H2777" s="282"/>
      <c r="I2777" s="282"/>
      <c r="J2777" s="335"/>
      <c r="K2777" s="282"/>
      <c r="L2777" s="282"/>
      <c r="M2777" s="282"/>
      <c r="N2777" s="282"/>
      <c r="O2777" s="281"/>
      <c r="P2777" s="360" t="str">
        <f ca="1">rescore_patient</f>
        <v/>
      </c>
      <c r="Q2777" s="330" t="str">
        <f ca="1">quantity</f>
        <v/>
      </c>
      <c r="R2777" s="281"/>
      <c r="S2777" s="282"/>
      <c r="T2777" s="282"/>
      <c r="U2777" s="282"/>
      <c r="V2777" s="305"/>
      <c r="W2777" s="305"/>
      <c r="X2777" s="305"/>
      <c r="Y2777" s="282"/>
      <c r="Z2777" s="282" t="e" vm="1">
        <f ca="1">_xlfn.IFS(AND(ISNUMBER(SEARCH("N?m l*", CUSTOMER[[#This Row],[Service Type]], 1)), CUSTOMER[[#This Row],[Count ST]] = TRUE), CUSTOMER[[#This Row],[Quantity]], AND($Y$10:$Y2777 = TRUE, COUNTIFS($H$10:$H2777, CUSTOMER[[#This Row],[Booking]], $J$10:$J2777, CUSTOMER[[#This Row],[Order Date]], $F$10:$F2777, "&lt;&gt;"&amp;"N?m l*")=1), 1, TRUE,  "")</f>
        <v>#NAME?</v>
      </c>
      <c r="AA2777" s="282" t="b">
        <f t="shared" ca="1" si="44"/>
        <v>0</v>
      </c>
      <c r="AB2777" s="305"/>
    </row>
    <row r="2778" spans="1:28" x14ac:dyDescent="0.25">
      <c r="A2778" s="281" t="str">
        <f ca="1">no.</f>
        <v/>
      </c>
      <c r="B2778" s="281"/>
      <c r="C2778" s="282"/>
      <c r="D2778" s="282"/>
      <c r="E2778" s="282" t="str">
        <f ca="1">position</f>
        <v/>
      </c>
      <c r="F2778" s="282"/>
      <c r="G2778" s="282"/>
      <c r="H2778" s="282"/>
      <c r="I2778" s="282"/>
      <c r="J2778" s="335"/>
      <c r="K2778" s="282"/>
      <c r="L2778" s="282"/>
      <c r="M2778" s="282"/>
      <c r="N2778" s="282"/>
      <c r="O2778" s="281"/>
      <c r="P2778" s="360" t="str">
        <f ca="1">rescore_patient</f>
        <v/>
      </c>
      <c r="Q2778" s="330" t="str">
        <f ca="1">quantity</f>
        <v/>
      </c>
      <c r="R2778" s="281"/>
      <c r="S2778" s="282"/>
      <c r="T2778" s="282"/>
      <c r="U2778" s="282"/>
      <c r="V2778" s="305"/>
      <c r="W2778" s="305"/>
      <c r="X2778" s="305"/>
      <c r="Y2778" s="282"/>
      <c r="Z2778" s="282" t="e" vm="1">
        <f ca="1">_xlfn.IFS(AND(ISNUMBER(SEARCH("N?m l*", CUSTOMER[[#This Row],[Service Type]], 1)), CUSTOMER[[#This Row],[Count ST]] = TRUE), CUSTOMER[[#This Row],[Quantity]], AND($Y$10:$Y2778 = TRUE, COUNTIFS($H$10:$H2778, CUSTOMER[[#This Row],[Booking]], $J$10:$J2778, CUSTOMER[[#This Row],[Order Date]], $F$10:$F2778, "&lt;&gt;"&amp;"N?m l*")=1), 1, TRUE,  "")</f>
        <v>#NAME?</v>
      </c>
      <c r="AA2778" s="282" t="b">
        <f t="shared" ca="1" si="44"/>
        <v>0</v>
      </c>
      <c r="AB2778" s="305"/>
    </row>
    <row r="2779" spans="1:28" x14ac:dyDescent="0.25">
      <c r="A2779" s="281" t="str">
        <f ca="1">no.</f>
        <v/>
      </c>
      <c r="B2779" s="281"/>
      <c r="C2779" s="282"/>
      <c r="D2779" s="282"/>
      <c r="E2779" s="282" t="str">
        <f ca="1">position</f>
        <v/>
      </c>
      <c r="F2779" s="282"/>
      <c r="G2779" s="282"/>
      <c r="H2779" s="282"/>
      <c r="I2779" s="282"/>
      <c r="J2779" s="335"/>
      <c r="K2779" s="282"/>
      <c r="L2779" s="282"/>
      <c r="M2779" s="282"/>
      <c r="N2779" s="282"/>
      <c r="O2779" s="281"/>
      <c r="P2779" s="360" t="str">
        <f ca="1">rescore_patient</f>
        <v/>
      </c>
      <c r="Q2779" s="330" t="str">
        <f ca="1">quantity</f>
        <v/>
      </c>
      <c r="R2779" s="281"/>
      <c r="S2779" s="282"/>
      <c r="T2779" s="282"/>
      <c r="U2779" s="282"/>
      <c r="V2779" s="305"/>
      <c r="W2779" s="305"/>
      <c r="X2779" s="305"/>
      <c r="Y2779" s="282"/>
      <c r="Z2779" s="282" t="e" vm="1">
        <f ca="1">_xlfn.IFS(AND(ISNUMBER(SEARCH("N?m l*", CUSTOMER[[#This Row],[Service Type]], 1)), CUSTOMER[[#This Row],[Count ST]] = TRUE), CUSTOMER[[#This Row],[Quantity]], AND($Y$10:$Y2779 = TRUE, COUNTIFS($H$10:$H2779, CUSTOMER[[#This Row],[Booking]], $J$10:$J2779, CUSTOMER[[#This Row],[Order Date]], $F$10:$F2779, "&lt;&gt;"&amp;"N?m l*")=1), 1, TRUE,  "")</f>
        <v>#NAME?</v>
      </c>
      <c r="AA2779" s="282" t="b">
        <f t="shared" ca="1" si="44"/>
        <v>0</v>
      </c>
      <c r="AB2779" s="305"/>
    </row>
    <row r="2780" spans="1:28" x14ac:dyDescent="0.25">
      <c r="A2780" s="281" t="str">
        <f ca="1">no.</f>
        <v/>
      </c>
      <c r="B2780" s="281"/>
      <c r="C2780" s="282"/>
      <c r="D2780" s="282"/>
      <c r="E2780" s="282" t="str">
        <f ca="1">position</f>
        <v/>
      </c>
      <c r="F2780" s="282"/>
      <c r="G2780" s="282"/>
      <c r="H2780" s="282"/>
      <c r="I2780" s="282"/>
      <c r="J2780" s="335"/>
      <c r="K2780" s="282"/>
      <c r="L2780" s="282"/>
      <c r="M2780" s="282"/>
      <c r="N2780" s="282"/>
      <c r="O2780" s="281"/>
      <c r="P2780" s="360" t="str">
        <f ca="1">rescore_patient</f>
        <v/>
      </c>
      <c r="Q2780" s="330" t="str">
        <f ca="1">quantity</f>
        <v/>
      </c>
      <c r="R2780" s="281"/>
      <c r="S2780" s="282"/>
      <c r="T2780" s="282"/>
      <c r="U2780" s="282"/>
      <c r="V2780" s="305"/>
      <c r="W2780" s="305"/>
      <c r="X2780" s="305"/>
      <c r="Y2780" s="282"/>
      <c r="Z2780" s="282" t="e" vm="1">
        <f ca="1">_xlfn.IFS(AND(ISNUMBER(SEARCH("N?m l*", CUSTOMER[[#This Row],[Service Type]], 1)), CUSTOMER[[#This Row],[Count ST]] = TRUE), CUSTOMER[[#This Row],[Quantity]], AND($Y$10:$Y2780 = TRUE, COUNTIFS($H$10:$H2780, CUSTOMER[[#This Row],[Booking]], $J$10:$J2780, CUSTOMER[[#This Row],[Order Date]], $F$10:$F2780, "&lt;&gt;"&amp;"N?m l*")=1), 1, TRUE,  "")</f>
        <v>#NAME?</v>
      </c>
      <c r="AA2780" s="282" t="b">
        <f t="shared" ca="1" si="44"/>
        <v>0</v>
      </c>
      <c r="AB2780" s="305"/>
    </row>
    <row r="2781" spans="1:28" x14ac:dyDescent="0.25">
      <c r="A2781" s="281" t="str">
        <f ca="1">no.</f>
        <v/>
      </c>
      <c r="B2781" s="281"/>
      <c r="C2781" s="282"/>
      <c r="D2781" s="282"/>
      <c r="E2781" s="282" t="str">
        <f ca="1">position</f>
        <v/>
      </c>
      <c r="F2781" s="282"/>
      <c r="G2781" s="282"/>
      <c r="H2781" s="282"/>
      <c r="I2781" s="282"/>
      <c r="J2781" s="335"/>
      <c r="K2781" s="282"/>
      <c r="L2781" s="282"/>
      <c r="M2781" s="282"/>
      <c r="N2781" s="282"/>
      <c r="O2781" s="281"/>
      <c r="P2781" s="360" t="str">
        <f ca="1">rescore_patient</f>
        <v/>
      </c>
      <c r="Q2781" s="330" t="str">
        <f ca="1">quantity</f>
        <v/>
      </c>
      <c r="R2781" s="281"/>
      <c r="S2781" s="282"/>
      <c r="T2781" s="282"/>
      <c r="U2781" s="282"/>
      <c r="V2781" s="305"/>
      <c r="W2781" s="305"/>
      <c r="X2781" s="305"/>
      <c r="Y2781" s="282"/>
      <c r="Z2781" s="282" t="e" vm="1">
        <f ca="1">_xlfn.IFS(AND(ISNUMBER(SEARCH("N?m l*", CUSTOMER[[#This Row],[Service Type]], 1)), CUSTOMER[[#This Row],[Count ST]] = TRUE), CUSTOMER[[#This Row],[Quantity]], AND($Y$10:$Y2781 = TRUE, COUNTIFS($H$10:$H2781, CUSTOMER[[#This Row],[Booking]], $J$10:$J2781, CUSTOMER[[#This Row],[Order Date]], $F$10:$F2781, "&lt;&gt;"&amp;"N?m l*")=1), 1, TRUE,  "")</f>
        <v>#NAME?</v>
      </c>
      <c r="AA2781" s="282" t="b">
        <f t="shared" ca="1" si="44"/>
        <v>0</v>
      </c>
      <c r="AB2781" s="305"/>
    </row>
    <row r="2782" spans="1:28" x14ac:dyDescent="0.25">
      <c r="A2782" s="281" t="str">
        <f ca="1">no.</f>
        <v/>
      </c>
      <c r="B2782" s="281"/>
      <c r="C2782" s="282"/>
      <c r="D2782" s="282"/>
      <c r="E2782" s="282" t="str">
        <f ca="1">position</f>
        <v/>
      </c>
      <c r="F2782" s="282"/>
      <c r="G2782" s="282"/>
      <c r="H2782" s="282"/>
      <c r="I2782" s="282"/>
      <c r="J2782" s="335"/>
      <c r="K2782" s="282"/>
      <c r="L2782" s="282"/>
      <c r="M2782" s="282"/>
      <c r="N2782" s="282"/>
      <c r="O2782" s="281"/>
      <c r="P2782" s="360" t="str">
        <f ca="1">rescore_patient</f>
        <v/>
      </c>
      <c r="Q2782" s="330" t="str">
        <f ca="1">quantity</f>
        <v/>
      </c>
      <c r="R2782" s="281"/>
      <c r="S2782" s="282"/>
      <c r="T2782" s="282"/>
      <c r="U2782" s="282"/>
      <c r="V2782" s="305"/>
      <c r="W2782" s="305"/>
      <c r="X2782" s="305"/>
      <c r="Y2782" s="282"/>
      <c r="Z2782" s="282" t="e" vm="1">
        <f ca="1">_xlfn.IFS(AND(ISNUMBER(SEARCH("N?m l*", CUSTOMER[[#This Row],[Service Type]], 1)), CUSTOMER[[#This Row],[Count ST]] = TRUE), CUSTOMER[[#This Row],[Quantity]], AND($Y$10:$Y2782 = TRUE, COUNTIFS($H$10:$H2782, CUSTOMER[[#This Row],[Booking]], $J$10:$J2782, CUSTOMER[[#This Row],[Order Date]], $F$10:$F2782, "&lt;&gt;"&amp;"N?m l*")=1), 1, TRUE,  "")</f>
        <v>#NAME?</v>
      </c>
      <c r="AA2782" s="282" t="b">
        <f t="shared" ca="1" si="44"/>
        <v>0</v>
      </c>
      <c r="AB2782" s="305"/>
    </row>
    <row r="2783" spans="1:28" x14ac:dyDescent="0.25">
      <c r="A2783" s="281" t="str">
        <f ca="1">no.</f>
        <v/>
      </c>
      <c r="B2783" s="281"/>
      <c r="C2783" s="282"/>
      <c r="D2783" s="282"/>
      <c r="E2783" s="282" t="str">
        <f ca="1">position</f>
        <v/>
      </c>
      <c r="F2783" s="282"/>
      <c r="G2783" s="282"/>
      <c r="H2783" s="282"/>
      <c r="I2783" s="282"/>
      <c r="J2783" s="335"/>
      <c r="K2783" s="282"/>
      <c r="L2783" s="282"/>
      <c r="M2783" s="282"/>
      <c r="N2783" s="282"/>
      <c r="O2783" s="281"/>
      <c r="P2783" s="360" t="str">
        <f ca="1">rescore_patient</f>
        <v/>
      </c>
      <c r="Q2783" s="330" t="str">
        <f ca="1">quantity</f>
        <v/>
      </c>
      <c r="R2783" s="281"/>
      <c r="S2783" s="282"/>
      <c r="T2783" s="282"/>
      <c r="U2783" s="282"/>
      <c r="V2783" s="305"/>
      <c r="W2783" s="305"/>
      <c r="X2783" s="305"/>
      <c r="Y2783" s="282"/>
      <c r="Z2783" s="282" t="e" vm="1">
        <f ca="1">_xlfn.IFS(AND(ISNUMBER(SEARCH("N?m l*", CUSTOMER[[#This Row],[Service Type]], 1)), CUSTOMER[[#This Row],[Count ST]] = TRUE), CUSTOMER[[#This Row],[Quantity]], AND($Y$10:$Y2783 = TRUE, COUNTIFS($H$10:$H2783, CUSTOMER[[#This Row],[Booking]], $J$10:$J2783, CUSTOMER[[#This Row],[Order Date]], $F$10:$F2783, "&lt;&gt;"&amp;"N?m l*")=1), 1, TRUE,  "")</f>
        <v>#NAME?</v>
      </c>
      <c r="AA2783" s="282" t="b">
        <f t="shared" ca="1" si="44"/>
        <v>0</v>
      </c>
      <c r="AB2783" s="305"/>
    </row>
    <row r="2784" spans="1:28" x14ac:dyDescent="0.25">
      <c r="A2784" s="281" t="str">
        <f ca="1">no.</f>
        <v/>
      </c>
      <c r="B2784" s="281"/>
      <c r="C2784" s="282"/>
      <c r="D2784" s="282"/>
      <c r="E2784" s="282" t="str">
        <f ca="1">position</f>
        <v/>
      </c>
      <c r="F2784" s="282"/>
      <c r="G2784" s="282"/>
      <c r="H2784" s="282"/>
      <c r="I2784" s="282"/>
      <c r="J2784" s="335"/>
      <c r="K2784" s="282"/>
      <c r="L2784" s="282"/>
      <c r="M2784" s="282"/>
      <c r="N2784" s="282"/>
      <c r="O2784" s="281"/>
      <c r="P2784" s="360" t="str">
        <f ca="1">rescore_patient</f>
        <v/>
      </c>
      <c r="Q2784" s="330" t="str">
        <f ca="1">quantity</f>
        <v/>
      </c>
      <c r="R2784" s="281"/>
      <c r="S2784" s="282"/>
      <c r="T2784" s="282"/>
      <c r="U2784" s="282"/>
      <c r="V2784" s="305"/>
      <c r="W2784" s="305"/>
      <c r="X2784" s="305"/>
      <c r="Y2784" s="282"/>
      <c r="Z2784" s="282" t="e" vm="1">
        <f ca="1">_xlfn.IFS(AND(ISNUMBER(SEARCH("N?m l*", CUSTOMER[[#This Row],[Service Type]], 1)), CUSTOMER[[#This Row],[Count ST]] = TRUE), CUSTOMER[[#This Row],[Quantity]], AND($Y$10:$Y2784 = TRUE, COUNTIFS($H$10:$H2784, CUSTOMER[[#This Row],[Booking]], $J$10:$J2784, CUSTOMER[[#This Row],[Order Date]], $F$10:$F2784, "&lt;&gt;"&amp;"N?m l*")=1), 1, TRUE,  "")</f>
        <v>#NAME?</v>
      </c>
      <c r="AA2784" s="282" t="b">
        <f t="shared" ca="1" si="44"/>
        <v>0</v>
      </c>
      <c r="AB2784" s="305"/>
    </row>
    <row r="2785" spans="1:28" x14ac:dyDescent="0.25">
      <c r="A2785" s="281" t="str">
        <f ca="1">no.</f>
        <v/>
      </c>
      <c r="B2785" s="281"/>
      <c r="C2785" s="282"/>
      <c r="D2785" s="282"/>
      <c r="E2785" s="282" t="str">
        <f ca="1">position</f>
        <v/>
      </c>
      <c r="F2785" s="282"/>
      <c r="G2785" s="282"/>
      <c r="H2785" s="282"/>
      <c r="I2785" s="282"/>
      <c r="J2785" s="335"/>
      <c r="K2785" s="282"/>
      <c r="L2785" s="282"/>
      <c r="M2785" s="282"/>
      <c r="N2785" s="282"/>
      <c r="O2785" s="281"/>
      <c r="P2785" s="360" t="str">
        <f ca="1">rescore_patient</f>
        <v/>
      </c>
      <c r="Q2785" s="330" t="str">
        <f ca="1">quantity</f>
        <v/>
      </c>
      <c r="R2785" s="281"/>
      <c r="S2785" s="282"/>
      <c r="T2785" s="282"/>
      <c r="U2785" s="282"/>
      <c r="V2785" s="305"/>
      <c r="W2785" s="305"/>
      <c r="X2785" s="305"/>
      <c r="Y2785" s="282"/>
      <c r="Z2785" s="282" t="e" vm="1">
        <f ca="1">_xlfn.IFS(AND(ISNUMBER(SEARCH("N?m l*", CUSTOMER[[#This Row],[Service Type]], 1)), CUSTOMER[[#This Row],[Count ST]] = TRUE), CUSTOMER[[#This Row],[Quantity]], AND($Y$10:$Y2785 = TRUE, COUNTIFS($H$10:$H2785, CUSTOMER[[#This Row],[Booking]], $J$10:$J2785, CUSTOMER[[#This Row],[Order Date]], $F$10:$F2785, "&lt;&gt;"&amp;"N?m l*")=1), 1, TRUE,  "")</f>
        <v>#NAME?</v>
      </c>
      <c r="AA2785" s="282" t="b">
        <f t="shared" ca="1" si="44"/>
        <v>0</v>
      </c>
      <c r="AB2785" s="305"/>
    </row>
    <row r="2786" spans="1:28" x14ac:dyDescent="0.25">
      <c r="A2786" s="281" t="str">
        <f ca="1">no.</f>
        <v/>
      </c>
      <c r="B2786" s="281"/>
      <c r="C2786" s="282"/>
      <c r="D2786" s="282"/>
      <c r="E2786" s="282" t="str">
        <f ca="1">position</f>
        <v/>
      </c>
      <c r="F2786" s="282"/>
      <c r="G2786" s="282"/>
      <c r="H2786" s="282"/>
      <c r="I2786" s="282"/>
      <c r="J2786" s="335"/>
      <c r="K2786" s="282"/>
      <c r="L2786" s="282"/>
      <c r="M2786" s="282"/>
      <c r="N2786" s="282"/>
      <c r="O2786" s="281"/>
      <c r="P2786" s="360" t="str">
        <f ca="1">rescore_patient</f>
        <v/>
      </c>
      <c r="Q2786" s="330" t="str">
        <f ca="1">quantity</f>
        <v/>
      </c>
      <c r="R2786" s="281"/>
      <c r="S2786" s="282"/>
      <c r="T2786" s="282"/>
      <c r="U2786" s="282"/>
      <c r="V2786" s="305"/>
      <c r="W2786" s="305"/>
      <c r="X2786" s="305"/>
      <c r="Y2786" s="282"/>
      <c r="Z2786" s="282" t="e" vm="1">
        <f ca="1">_xlfn.IFS(AND(ISNUMBER(SEARCH("N?m l*", CUSTOMER[[#This Row],[Service Type]], 1)), CUSTOMER[[#This Row],[Count ST]] = TRUE), CUSTOMER[[#This Row],[Quantity]], AND($Y$10:$Y2786 = TRUE, COUNTIFS($H$10:$H2786, CUSTOMER[[#This Row],[Booking]], $J$10:$J2786, CUSTOMER[[#This Row],[Order Date]], $F$10:$F2786, "&lt;&gt;"&amp;"N?m l*")=1), 1, TRUE,  "")</f>
        <v>#NAME?</v>
      </c>
      <c r="AA2786" s="282" t="b">
        <f t="shared" ca="1" si="44"/>
        <v>0</v>
      </c>
      <c r="AB2786" s="305"/>
    </row>
    <row r="2787" spans="1:28" x14ac:dyDescent="0.25">
      <c r="A2787" s="281" t="str">
        <f ca="1">no.</f>
        <v/>
      </c>
      <c r="B2787" s="281"/>
      <c r="C2787" s="282"/>
      <c r="D2787" s="282"/>
      <c r="E2787" s="282" t="str">
        <f ca="1">position</f>
        <v/>
      </c>
      <c r="F2787" s="282"/>
      <c r="G2787" s="282"/>
      <c r="H2787" s="282"/>
      <c r="I2787" s="282"/>
      <c r="J2787" s="335"/>
      <c r="K2787" s="282"/>
      <c r="L2787" s="282"/>
      <c r="M2787" s="282"/>
      <c r="N2787" s="282"/>
      <c r="O2787" s="281"/>
      <c r="P2787" s="360" t="str">
        <f ca="1">rescore_patient</f>
        <v/>
      </c>
      <c r="Q2787" s="330" t="str">
        <f ca="1">quantity</f>
        <v/>
      </c>
      <c r="R2787" s="281"/>
      <c r="S2787" s="282"/>
      <c r="T2787" s="282"/>
      <c r="U2787" s="282"/>
      <c r="V2787" s="305"/>
      <c r="W2787" s="305"/>
      <c r="X2787" s="305"/>
      <c r="Y2787" s="282"/>
      <c r="Z2787" s="282" t="e" vm="1">
        <f ca="1">_xlfn.IFS(AND(ISNUMBER(SEARCH("N?m l*", CUSTOMER[[#This Row],[Service Type]], 1)), CUSTOMER[[#This Row],[Count ST]] = TRUE), CUSTOMER[[#This Row],[Quantity]], AND($Y$10:$Y2787 = TRUE, COUNTIFS($H$10:$H2787, CUSTOMER[[#This Row],[Booking]], $J$10:$J2787, CUSTOMER[[#This Row],[Order Date]], $F$10:$F2787, "&lt;&gt;"&amp;"N?m l*")=1), 1, TRUE,  "")</f>
        <v>#NAME?</v>
      </c>
      <c r="AA2787" s="282" t="b">
        <f t="shared" ca="1" si="44"/>
        <v>0</v>
      </c>
      <c r="AB2787" s="305"/>
    </row>
    <row r="2788" spans="1:28" x14ac:dyDescent="0.25">
      <c r="A2788" s="281" t="str">
        <f ca="1">no.</f>
        <v/>
      </c>
      <c r="B2788" s="281"/>
      <c r="C2788" s="282"/>
      <c r="D2788" s="282"/>
      <c r="E2788" s="282" t="str">
        <f ca="1">position</f>
        <v/>
      </c>
      <c r="F2788" s="282"/>
      <c r="G2788" s="282"/>
      <c r="H2788" s="282"/>
      <c r="I2788" s="282"/>
      <c r="J2788" s="335"/>
      <c r="K2788" s="282"/>
      <c r="L2788" s="282"/>
      <c r="M2788" s="282"/>
      <c r="N2788" s="282"/>
      <c r="O2788" s="281"/>
      <c r="P2788" s="360" t="str">
        <f ca="1">rescore_patient</f>
        <v/>
      </c>
      <c r="Q2788" s="330" t="str">
        <f ca="1">quantity</f>
        <v/>
      </c>
      <c r="R2788" s="281"/>
      <c r="S2788" s="282"/>
      <c r="T2788" s="282"/>
      <c r="U2788" s="282"/>
      <c r="V2788" s="305"/>
      <c r="W2788" s="305"/>
      <c r="X2788" s="305"/>
      <c r="Y2788" s="282"/>
      <c r="Z2788" s="282" t="e" vm="1">
        <f ca="1">_xlfn.IFS(AND(ISNUMBER(SEARCH("N?m l*", CUSTOMER[[#This Row],[Service Type]], 1)), CUSTOMER[[#This Row],[Count ST]] = TRUE), CUSTOMER[[#This Row],[Quantity]], AND($Y$10:$Y2788 = TRUE, COUNTIFS($H$10:$H2788, CUSTOMER[[#This Row],[Booking]], $J$10:$J2788, CUSTOMER[[#This Row],[Order Date]], $F$10:$F2788, "&lt;&gt;"&amp;"N?m l*")=1), 1, TRUE,  "")</f>
        <v>#NAME?</v>
      </c>
      <c r="AA2788" s="282" t="b">
        <f t="shared" ca="1" si="44"/>
        <v>0</v>
      </c>
      <c r="AB2788" s="305"/>
    </row>
    <row r="2789" spans="1:28" x14ac:dyDescent="0.25">
      <c r="A2789" s="281" t="str">
        <f ca="1">no.</f>
        <v/>
      </c>
      <c r="B2789" s="281"/>
      <c r="C2789" s="282"/>
      <c r="D2789" s="282"/>
      <c r="E2789" s="282" t="str">
        <f ca="1">position</f>
        <v/>
      </c>
      <c r="F2789" s="282"/>
      <c r="G2789" s="282"/>
      <c r="H2789" s="282"/>
      <c r="I2789" s="282"/>
      <c r="J2789" s="335"/>
      <c r="K2789" s="282"/>
      <c r="L2789" s="282"/>
      <c r="M2789" s="282"/>
      <c r="N2789" s="282"/>
      <c r="O2789" s="281"/>
      <c r="P2789" s="360" t="str">
        <f ca="1">rescore_patient</f>
        <v/>
      </c>
      <c r="Q2789" s="330" t="str">
        <f ca="1">quantity</f>
        <v/>
      </c>
      <c r="R2789" s="281"/>
      <c r="S2789" s="282"/>
      <c r="T2789" s="282"/>
      <c r="U2789" s="282"/>
      <c r="V2789" s="305"/>
      <c r="W2789" s="305"/>
      <c r="X2789" s="305"/>
      <c r="Y2789" s="282"/>
      <c r="Z2789" s="282" t="e" vm="1">
        <f ca="1">_xlfn.IFS(AND(ISNUMBER(SEARCH("N?m l*", CUSTOMER[[#This Row],[Service Type]], 1)), CUSTOMER[[#This Row],[Count ST]] = TRUE), CUSTOMER[[#This Row],[Quantity]], AND($Y$10:$Y2789 = TRUE, COUNTIFS($H$10:$H2789, CUSTOMER[[#This Row],[Booking]], $J$10:$J2789, CUSTOMER[[#This Row],[Order Date]], $F$10:$F2789, "&lt;&gt;"&amp;"N?m l*")=1), 1, TRUE,  "")</f>
        <v>#NAME?</v>
      </c>
      <c r="AA2789" s="282" t="b">
        <f t="shared" ca="1" si="44"/>
        <v>0</v>
      </c>
      <c r="AB2789" s="305"/>
    </row>
    <row r="2790" spans="1:28" x14ac:dyDescent="0.25">
      <c r="A2790" s="281" t="str">
        <f ca="1">no.</f>
        <v/>
      </c>
      <c r="B2790" s="281"/>
      <c r="C2790" s="282"/>
      <c r="D2790" s="282"/>
      <c r="E2790" s="282" t="str">
        <f ca="1">position</f>
        <v/>
      </c>
      <c r="F2790" s="282"/>
      <c r="G2790" s="282"/>
      <c r="H2790" s="282"/>
      <c r="I2790" s="282"/>
      <c r="J2790" s="335"/>
      <c r="K2790" s="282"/>
      <c r="L2790" s="282"/>
      <c r="M2790" s="282"/>
      <c r="N2790" s="282"/>
      <c r="O2790" s="281"/>
      <c r="P2790" s="360" t="str">
        <f ca="1">rescore_patient</f>
        <v/>
      </c>
      <c r="Q2790" s="330" t="str">
        <f ca="1">quantity</f>
        <v/>
      </c>
      <c r="R2790" s="281"/>
      <c r="S2790" s="282"/>
      <c r="T2790" s="282"/>
      <c r="U2790" s="282"/>
      <c r="V2790" s="305"/>
      <c r="W2790" s="305"/>
      <c r="X2790" s="305"/>
      <c r="Y2790" s="282"/>
      <c r="Z2790" s="282" t="e" vm="1">
        <f ca="1">_xlfn.IFS(AND(ISNUMBER(SEARCH("N?m l*", CUSTOMER[[#This Row],[Service Type]], 1)), CUSTOMER[[#This Row],[Count ST]] = TRUE), CUSTOMER[[#This Row],[Quantity]], AND($Y$10:$Y2790 = TRUE, COUNTIFS($H$10:$H2790, CUSTOMER[[#This Row],[Booking]], $J$10:$J2790, CUSTOMER[[#This Row],[Order Date]], $F$10:$F2790, "&lt;&gt;"&amp;"N?m l*")=1), 1, TRUE,  "")</f>
        <v>#NAME?</v>
      </c>
      <c r="AA2790" s="282" t="b">
        <f t="shared" ca="1" si="44"/>
        <v>0</v>
      </c>
      <c r="AB2790" s="305"/>
    </row>
    <row r="2791" spans="1:28" x14ac:dyDescent="0.25">
      <c r="A2791" s="281" t="str">
        <f ca="1">no.</f>
        <v/>
      </c>
      <c r="B2791" s="281"/>
      <c r="C2791" s="282"/>
      <c r="D2791" s="282"/>
      <c r="E2791" s="282" t="str">
        <f ca="1">position</f>
        <v/>
      </c>
      <c r="F2791" s="282"/>
      <c r="G2791" s="282"/>
      <c r="H2791" s="282"/>
      <c r="I2791" s="282"/>
      <c r="J2791" s="335"/>
      <c r="K2791" s="282"/>
      <c r="L2791" s="282"/>
      <c r="M2791" s="282"/>
      <c r="N2791" s="282"/>
      <c r="O2791" s="281"/>
      <c r="P2791" s="360" t="str">
        <f ca="1">rescore_patient</f>
        <v/>
      </c>
      <c r="Q2791" s="330" t="str">
        <f ca="1">quantity</f>
        <v/>
      </c>
      <c r="R2791" s="281"/>
      <c r="S2791" s="282"/>
      <c r="T2791" s="282"/>
      <c r="U2791" s="282"/>
      <c r="V2791" s="305"/>
      <c r="W2791" s="305"/>
      <c r="X2791" s="305"/>
      <c r="Y2791" s="282"/>
      <c r="Z2791" s="282" t="e" vm="1">
        <f ca="1">_xlfn.IFS(AND(ISNUMBER(SEARCH("N?m l*", CUSTOMER[[#This Row],[Service Type]], 1)), CUSTOMER[[#This Row],[Count ST]] = TRUE), CUSTOMER[[#This Row],[Quantity]], AND($Y$10:$Y2791 = TRUE, COUNTIFS($H$10:$H2791, CUSTOMER[[#This Row],[Booking]], $J$10:$J2791, CUSTOMER[[#This Row],[Order Date]], $F$10:$F2791, "&lt;&gt;"&amp;"N?m l*")=1), 1, TRUE,  "")</f>
        <v>#NAME?</v>
      </c>
      <c r="AA2791" s="282" t="b">
        <f t="shared" ca="1" si="44"/>
        <v>0</v>
      </c>
      <c r="AB2791" s="305"/>
    </row>
    <row r="2792" spans="1:28" x14ac:dyDescent="0.25">
      <c r="A2792" s="281" t="str">
        <f ca="1">no.</f>
        <v/>
      </c>
      <c r="B2792" s="281"/>
      <c r="C2792" s="282"/>
      <c r="D2792" s="282"/>
      <c r="E2792" s="282" t="str">
        <f ca="1">position</f>
        <v/>
      </c>
      <c r="F2792" s="282"/>
      <c r="G2792" s="282"/>
      <c r="H2792" s="282"/>
      <c r="I2792" s="282"/>
      <c r="J2792" s="335"/>
      <c r="K2792" s="282"/>
      <c r="L2792" s="282"/>
      <c r="M2792" s="282"/>
      <c r="N2792" s="282"/>
      <c r="O2792" s="281"/>
      <c r="P2792" s="360" t="str">
        <f ca="1">rescore_patient</f>
        <v/>
      </c>
      <c r="Q2792" s="330" t="str">
        <f ca="1">quantity</f>
        <v/>
      </c>
      <c r="R2792" s="281"/>
      <c r="S2792" s="282"/>
      <c r="T2792" s="282"/>
      <c r="U2792" s="282"/>
      <c r="V2792" s="305"/>
      <c r="W2792" s="305"/>
      <c r="X2792" s="305"/>
      <c r="Y2792" s="282"/>
      <c r="Z2792" s="282" t="e" vm="1">
        <f ca="1">_xlfn.IFS(AND(ISNUMBER(SEARCH("N?m l*", CUSTOMER[[#This Row],[Service Type]], 1)), CUSTOMER[[#This Row],[Count ST]] = TRUE), CUSTOMER[[#This Row],[Quantity]], AND($Y$10:$Y2792 = TRUE, COUNTIFS($H$10:$H2792, CUSTOMER[[#This Row],[Booking]], $J$10:$J2792, CUSTOMER[[#This Row],[Order Date]], $F$10:$F2792, "&lt;&gt;"&amp;"N?m l*")=1), 1, TRUE,  "")</f>
        <v>#NAME?</v>
      </c>
      <c r="AA2792" s="282" t="b">
        <f t="shared" ca="1" si="44"/>
        <v>0</v>
      </c>
      <c r="AB2792" s="305"/>
    </row>
    <row r="2793" spans="1:28" x14ac:dyDescent="0.25">
      <c r="A2793" s="281" t="str">
        <f ca="1">no.</f>
        <v/>
      </c>
      <c r="B2793" s="281"/>
      <c r="C2793" s="282"/>
      <c r="D2793" s="282"/>
      <c r="E2793" s="282" t="str">
        <f ca="1">position</f>
        <v/>
      </c>
      <c r="F2793" s="282"/>
      <c r="G2793" s="282"/>
      <c r="H2793" s="282"/>
      <c r="I2793" s="282"/>
      <c r="J2793" s="335"/>
      <c r="K2793" s="282"/>
      <c r="L2793" s="282"/>
      <c r="M2793" s="282"/>
      <c r="N2793" s="282"/>
      <c r="O2793" s="281"/>
      <c r="P2793" s="360" t="str">
        <f ca="1">rescore_patient</f>
        <v/>
      </c>
      <c r="Q2793" s="330" t="str">
        <f ca="1">quantity</f>
        <v/>
      </c>
      <c r="R2793" s="281"/>
      <c r="S2793" s="282"/>
      <c r="T2793" s="282"/>
      <c r="U2793" s="282"/>
      <c r="V2793" s="305"/>
      <c r="W2793" s="305"/>
      <c r="X2793" s="305"/>
      <c r="Y2793" s="282"/>
      <c r="Z2793" s="282" t="e" vm="1">
        <f ca="1">_xlfn.IFS(AND(ISNUMBER(SEARCH("N?m l*", CUSTOMER[[#This Row],[Service Type]], 1)), CUSTOMER[[#This Row],[Count ST]] = TRUE), CUSTOMER[[#This Row],[Quantity]], AND($Y$10:$Y2793 = TRUE, COUNTIFS($H$10:$H2793, CUSTOMER[[#This Row],[Booking]], $J$10:$J2793, CUSTOMER[[#This Row],[Order Date]], $F$10:$F2793, "&lt;&gt;"&amp;"N?m l*")=1), 1, TRUE,  "")</f>
        <v>#NAME?</v>
      </c>
      <c r="AA2793" s="282" t="b">
        <f t="shared" ca="1" si="44"/>
        <v>0</v>
      </c>
      <c r="AB2793" s="305"/>
    </row>
    <row r="2794" spans="1:28" x14ac:dyDescent="0.25">
      <c r="A2794" s="281" t="str">
        <f ca="1">no.</f>
        <v/>
      </c>
      <c r="B2794" s="281"/>
      <c r="C2794" s="282"/>
      <c r="D2794" s="282"/>
      <c r="E2794" s="282" t="str">
        <f ca="1">position</f>
        <v/>
      </c>
      <c r="F2794" s="282"/>
      <c r="G2794" s="282"/>
      <c r="H2794" s="282"/>
      <c r="I2794" s="282"/>
      <c r="J2794" s="335"/>
      <c r="K2794" s="282"/>
      <c r="L2794" s="282"/>
      <c r="M2794" s="282"/>
      <c r="N2794" s="282"/>
      <c r="O2794" s="281"/>
      <c r="P2794" s="360" t="str">
        <f ca="1">rescore_patient</f>
        <v/>
      </c>
      <c r="Q2794" s="330" t="str">
        <f ca="1">quantity</f>
        <v/>
      </c>
      <c r="R2794" s="281"/>
      <c r="S2794" s="282"/>
      <c r="T2794" s="282"/>
      <c r="U2794" s="282"/>
      <c r="V2794" s="305"/>
      <c r="W2794" s="305"/>
      <c r="X2794" s="305"/>
      <c r="Y2794" s="282"/>
      <c r="Z2794" s="282" t="e" vm="1">
        <f ca="1">_xlfn.IFS(AND(ISNUMBER(SEARCH("N?m l*", CUSTOMER[[#This Row],[Service Type]], 1)), CUSTOMER[[#This Row],[Count ST]] = TRUE), CUSTOMER[[#This Row],[Quantity]], AND($Y$10:$Y2794 = TRUE, COUNTIFS($H$10:$H2794, CUSTOMER[[#This Row],[Booking]], $J$10:$J2794, CUSTOMER[[#This Row],[Order Date]], $F$10:$F2794, "&lt;&gt;"&amp;"N?m l*")=1), 1, TRUE,  "")</f>
        <v>#NAME?</v>
      </c>
      <c r="AA2794" s="282" t="b">
        <f t="shared" ca="1" si="44"/>
        <v>0</v>
      </c>
      <c r="AB2794" s="305"/>
    </row>
    <row r="2795" spans="1:28" x14ac:dyDescent="0.25">
      <c r="A2795" s="281" t="str">
        <f ca="1">no.</f>
        <v/>
      </c>
      <c r="B2795" s="281"/>
      <c r="C2795" s="282"/>
      <c r="D2795" s="282"/>
      <c r="E2795" s="282" t="str">
        <f ca="1">position</f>
        <v/>
      </c>
      <c r="F2795" s="282"/>
      <c r="G2795" s="282"/>
      <c r="H2795" s="282"/>
      <c r="I2795" s="282"/>
      <c r="J2795" s="335"/>
      <c r="K2795" s="282"/>
      <c r="L2795" s="282"/>
      <c r="M2795" s="282"/>
      <c r="N2795" s="282"/>
      <c r="O2795" s="281"/>
      <c r="P2795" s="360" t="str">
        <f ca="1">rescore_patient</f>
        <v/>
      </c>
      <c r="Q2795" s="330" t="str">
        <f ca="1">quantity</f>
        <v/>
      </c>
      <c r="R2795" s="281"/>
      <c r="S2795" s="282"/>
      <c r="T2795" s="282"/>
      <c r="U2795" s="282"/>
      <c r="V2795" s="305"/>
      <c r="W2795" s="305"/>
      <c r="X2795" s="305"/>
      <c r="Y2795" s="282"/>
      <c r="Z2795" s="282" t="e" vm="1">
        <f ca="1">_xlfn.IFS(AND(ISNUMBER(SEARCH("N?m l*", CUSTOMER[[#This Row],[Service Type]], 1)), CUSTOMER[[#This Row],[Count ST]] = TRUE), CUSTOMER[[#This Row],[Quantity]], AND($Y$10:$Y2795 = TRUE, COUNTIFS($H$10:$H2795, CUSTOMER[[#This Row],[Booking]], $J$10:$J2795, CUSTOMER[[#This Row],[Order Date]], $F$10:$F2795, "&lt;&gt;"&amp;"N?m l*")=1), 1, TRUE,  "")</f>
        <v>#NAME?</v>
      </c>
      <c r="AA2795" s="282" t="b">
        <f t="shared" ca="1" si="44"/>
        <v>0</v>
      </c>
      <c r="AB2795" s="305"/>
    </row>
    <row r="2796" spans="1:28" x14ac:dyDescent="0.25">
      <c r="A2796" s="281" t="str">
        <f ca="1">no.</f>
        <v/>
      </c>
      <c r="B2796" s="281"/>
      <c r="C2796" s="282"/>
      <c r="D2796" s="282"/>
      <c r="E2796" s="282" t="str">
        <f ca="1">position</f>
        <v/>
      </c>
      <c r="F2796" s="282"/>
      <c r="G2796" s="282"/>
      <c r="H2796" s="282"/>
      <c r="I2796" s="282"/>
      <c r="J2796" s="335"/>
      <c r="K2796" s="282"/>
      <c r="L2796" s="282"/>
      <c r="M2796" s="282"/>
      <c r="N2796" s="282"/>
      <c r="O2796" s="281"/>
      <c r="P2796" s="360" t="str">
        <f ca="1">rescore_patient</f>
        <v/>
      </c>
      <c r="Q2796" s="330" t="str">
        <f ca="1">quantity</f>
        <v/>
      </c>
      <c r="R2796" s="281"/>
      <c r="S2796" s="282"/>
      <c r="T2796" s="282"/>
      <c r="U2796" s="282"/>
      <c r="V2796" s="305"/>
      <c r="W2796" s="305"/>
      <c r="X2796" s="305"/>
      <c r="Y2796" s="282"/>
      <c r="Z2796" s="282" t="e" vm="1">
        <f ca="1">_xlfn.IFS(AND(ISNUMBER(SEARCH("N?m l*", CUSTOMER[[#This Row],[Service Type]], 1)), CUSTOMER[[#This Row],[Count ST]] = TRUE), CUSTOMER[[#This Row],[Quantity]], AND($Y$10:$Y2796 = TRUE, COUNTIFS($H$10:$H2796, CUSTOMER[[#This Row],[Booking]], $J$10:$J2796, CUSTOMER[[#This Row],[Order Date]], $F$10:$F2796, "&lt;&gt;"&amp;"N?m l*")=1), 1, TRUE,  "")</f>
        <v>#NAME?</v>
      </c>
      <c r="AA2796" s="282" t="b">
        <f t="shared" ca="1" si="44"/>
        <v>0</v>
      </c>
      <c r="AB2796" s="305"/>
    </row>
    <row r="2797" spans="1:28" x14ac:dyDescent="0.25">
      <c r="A2797" s="281" t="str">
        <f ca="1">no.</f>
        <v/>
      </c>
      <c r="B2797" s="281"/>
      <c r="C2797" s="282"/>
      <c r="D2797" s="282"/>
      <c r="E2797" s="282" t="str">
        <f ca="1">position</f>
        <v/>
      </c>
      <c r="F2797" s="282"/>
      <c r="G2797" s="282"/>
      <c r="H2797" s="282"/>
      <c r="I2797" s="282"/>
      <c r="J2797" s="335"/>
      <c r="K2797" s="282"/>
      <c r="L2797" s="282"/>
      <c r="M2797" s="282"/>
      <c r="N2797" s="282"/>
      <c r="O2797" s="281"/>
      <c r="P2797" s="360" t="str">
        <f ca="1">rescore_patient</f>
        <v/>
      </c>
      <c r="Q2797" s="330" t="str">
        <f ca="1">quantity</f>
        <v/>
      </c>
      <c r="R2797" s="281"/>
      <c r="S2797" s="282"/>
      <c r="T2797" s="282"/>
      <c r="U2797" s="282"/>
      <c r="V2797" s="305"/>
      <c r="W2797" s="305"/>
      <c r="X2797" s="305"/>
      <c r="Y2797" s="282"/>
      <c r="Z2797" s="282" t="e" vm="1">
        <f ca="1">_xlfn.IFS(AND(ISNUMBER(SEARCH("N?m l*", CUSTOMER[[#This Row],[Service Type]], 1)), CUSTOMER[[#This Row],[Count ST]] = TRUE), CUSTOMER[[#This Row],[Quantity]], AND($Y$10:$Y2797 = TRUE, COUNTIFS($H$10:$H2797, CUSTOMER[[#This Row],[Booking]], $J$10:$J2797, CUSTOMER[[#This Row],[Order Date]], $F$10:$F2797, "&lt;&gt;"&amp;"N?m l*")=1), 1, TRUE,  "")</f>
        <v>#NAME?</v>
      </c>
      <c r="AA2797" s="282" t="b">
        <f t="shared" ca="1" si="44"/>
        <v>0</v>
      </c>
      <c r="AB2797" s="305"/>
    </row>
    <row r="2798" spans="1:28" x14ac:dyDescent="0.25">
      <c r="A2798" s="281" t="str">
        <f ca="1">no.</f>
        <v/>
      </c>
      <c r="B2798" s="281"/>
      <c r="C2798" s="282"/>
      <c r="D2798" s="282"/>
      <c r="E2798" s="282" t="str">
        <f ca="1">position</f>
        <v/>
      </c>
      <c r="F2798" s="282"/>
      <c r="G2798" s="282"/>
      <c r="H2798" s="282"/>
      <c r="I2798" s="282"/>
      <c r="J2798" s="335"/>
      <c r="K2798" s="282"/>
      <c r="L2798" s="282"/>
      <c r="M2798" s="282"/>
      <c r="N2798" s="282"/>
      <c r="O2798" s="281"/>
      <c r="P2798" s="360" t="str">
        <f ca="1">rescore_patient</f>
        <v/>
      </c>
      <c r="Q2798" s="330" t="str">
        <f ca="1">quantity</f>
        <v/>
      </c>
      <c r="R2798" s="281"/>
      <c r="S2798" s="282"/>
      <c r="T2798" s="282"/>
      <c r="U2798" s="282"/>
      <c r="V2798" s="305"/>
      <c r="W2798" s="305"/>
      <c r="X2798" s="305"/>
      <c r="Y2798" s="282"/>
      <c r="Z2798" s="282" t="e" vm="1">
        <f ca="1">_xlfn.IFS(AND(ISNUMBER(SEARCH("N?m l*", CUSTOMER[[#This Row],[Service Type]], 1)), CUSTOMER[[#This Row],[Count ST]] = TRUE), CUSTOMER[[#This Row],[Quantity]], AND($Y$10:$Y2798 = TRUE, COUNTIFS($H$10:$H2798, CUSTOMER[[#This Row],[Booking]], $J$10:$J2798, CUSTOMER[[#This Row],[Order Date]], $F$10:$F2798, "&lt;&gt;"&amp;"N?m l*")=1), 1, TRUE,  "")</f>
        <v>#NAME?</v>
      </c>
      <c r="AA2798" s="282" t="b">
        <f t="shared" ca="1" si="44"/>
        <v>0</v>
      </c>
      <c r="AB2798" s="305"/>
    </row>
    <row r="2799" spans="1:28" x14ac:dyDescent="0.25">
      <c r="A2799" s="281" t="str">
        <f ca="1">no.</f>
        <v/>
      </c>
      <c r="B2799" s="281"/>
      <c r="C2799" s="282"/>
      <c r="D2799" s="282"/>
      <c r="E2799" s="282" t="str">
        <f ca="1">position</f>
        <v/>
      </c>
      <c r="F2799" s="282"/>
      <c r="G2799" s="282"/>
      <c r="H2799" s="282"/>
      <c r="I2799" s="282"/>
      <c r="J2799" s="335"/>
      <c r="K2799" s="282"/>
      <c r="L2799" s="282"/>
      <c r="M2799" s="282"/>
      <c r="N2799" s="282"/>
      <c r="O2799" s="281"/>
      <c r="P2799" s="360" t="str">
        <f ca="1">rescore_patient</f>
        <v/>
      </c>
      <c r="Q2799" s="330" t="str">
        <f ca="1">quantity</f>
        <v/>
      </c>
      <c r="R2799" s="281"/>
      <c r="S2799" s="282"/>
      <c r="T2799" s="282"/>
      <c r="U2799" s="282"/>
      <c r="V2799" s="305"/>
      <c r="W2799" s="305"/>
      <c r="X2799" s="305"/>
      <c r="Y2799" s="282"/>
      <c r="Z2799" s="282" t="e" vm="1">
        <f ca="1">_xlfn.IFS(AND(ISNUMBER(SEARCH("N?m l*", CUSTOMER[[#This Row],[Service Type]], 1)), CUSTOMER[[#This Row],[Count ST]] = TRUE), CUSTOMER[[#This Row],[Quantity]], AND($Y$10:$Y2799 = TRUE, COUNTIFS($H$10:$H2799, CUSTOMER[[#This Row],[Booking]], $J$10:$J2799, CUSTOMER[[#This Row],[Order Date]], $F$10:$F2799, "&lt;&gt;"&amp;"N?m l*")=1), 1, TRUE,  "")</f>
        <v>#NAME?</v>
      </c>
      <c r="AA2799" s="282" t="b">
        <f t="shared" ca="1" si="44"/>
        <v>0</v>
      </c>
      <c r="AB2799" s="305"/>
    </row>
    <row r="2800" spans="1:28" x14ac:dyDescent="0.25">
      <c r="A2800" s="281" t="str">
        <f ca="1">no.</f>
        <v/>
      </c>
      <c r="B2800" s="281"/>
      <c r="C2800" s="282"/>
      <c r="D2800" s="282"/>
      <c r="E2800" s="282" t="str">
        <f ca="1">position</f>
        <v/>
      </c>
      <c r="F2800" s="282"/>
      <c r="G2800" s="282"/>
      <c r="H2800" s="282"/>
      <c r="I2800" s="282"/>
      <c r="J2800" s="335"/>
      <c r="K2800" s="282"/>
      <c r="L2800" s="282"/>
      <c r="M2800" s="282"/>
      <c r="N2800" s="282"/>
      <c r="O2800" s="281"/>
      <c r="P2800" s="360" t="str">
        <f ca="1">rescore_patient</f>
        <v/>
      </c>
      <c r="Q2800" s="330" t="str">
        <f ca="1">quantity</f>
        <v/>
      </c>
      <c r="R2800" s="281"/>
      <c r="S2800" s="282"/>
      <c r="T2800" s="282"/>
      <c r="U2800" s="282"/>
      <c r="V2800" s="305"/>
      <c r="W2800" s="305"/>
      <c r="X2800" s="305"/>
      <c r="Y2800" s="282"/>
      <c r="Z2800" s="282" t="e" vm="1">
        <f ca="1">_xlfn.IFS(AND(ISNUMBER(SEARCH("N?m l*", CUSTOMER[[#This Row],[Service Type]], 1)), CUSTOMER[[#This Row],[Count ST]] = TRUE), CUSTOMER[[#This Row],[Quantity]], AND($Y$10:$Y2800 = TRUE, COUNTIFS($H$10:$H2800, CUSTOMER[[#This Row],[Booking]], $J$10:$J2800, CUSTOMER[[#This Row],[Order Date]], $F$10:$F2800, "&lt;&gt;"&amp;"N?m l*")=1), 1, TRUE,  "")</f>
        <v>#NAME?</v>
      </c>
      <c r="AA2800" s="282" t="b">
        <f t="shared" ca="1" si="44"/>
        <v>0</v>
      </c>
      <c r="AB2800" s="305"/>
    </row>
    <row r="2801" spans="1:28" x14ac:dyDescent="0.25">
      <c r="A2801" s="281" t="str">
        <f ca="1">no.</f>
        <v/>
      </c>
      <c r="B2801" s="281"/>
      <c r="C2801" s="282"/>
      <c r="D2801" s="282"/>
      <c r="E2801" s="282" t="str">
        <f ca="1">position</f>
        <v/>
      </c>
      <c r="F2801" s="282"/>
      <c r="G2801" s="282"/>
      <c r="H2801" s="282"/>
      <c r="I2801" s="282"/>
      <c r="J2801" s="335"/>
      <c r="K2801" s="282"/>
      <c r="L2801" s="282"/>
      <c r="M2801" s="282"/>
      <c r="N2801" s="282"/>
      <c r="O2801" s="281"/>
      <c r="P2801" s="360" t="str">
        <f ca="1">rescore_patient</f>
        <v/>
      </c>
      <c r="Q2801" s="330" t="str">
        <f ca="1">quantity</f>
        <v/>
      </c>
      <c r="R2801" s="281"/>
      <c r="S2801" s="282"/>
      <c r="T2801" s="282"/>
      <c r="U2801" s="282"/>
      <c r="V2801" s="305"/>
      <c r="W2801" s="305"/>
      <c r="X2801" s="305"/>
      <c r="Y2801" s="282"/>
      <c r="Z2801" s="282" t="e" vm="1">
        <f ca="1">_xlfn.IFS(AND(ISNUMBER(SEARCH("N?m l*", CUSTOMER[[#This Row],[Service Type]], 1)), CUSTOMER[[#This Row],[Count ST]] = TRUE), CUSTOMER[[#This Row],[Quantity]], AND($Y$10:$Y2801 = TRUE, COUNTIFS($H$10:$H2801, CUSTOMER[[#This Row],[Booking]], $J$10:$J2801, CUSTOMER[[#This Row],[Order Date]], $F$10:$F2801, "&lt;&gt;"&amp;"N?m l*")=1), 1, TRUE,  "")</f>
        <v>#NAME?</v>
      </c>
      <c r="AA2801" s="282" t="b">
        <f t="shared" ca="1" si="44"/>
        <v>0</v>
      </c>
      <c r="AB2801" s="305"/>
    </row>
    <row r="2802" spans="1:28" x14ac:dyDescent="0.25">
      <c r="A2802" s="281" t="str">
        <f ca="1">no.</f>
        <v/>
      </c>
      <c r="B2802" s="281"/>
      <c r="C2802" s="282"/>
      <c r="D2802" s="282"/>
      <c r="E2802" s="282" t="str">
        <f ca="1">position</f>
        <v/>
      </c>
      <c r="F2802" s="282"/>
      <c r="G2802" s="282"/>
      <c r="H2802" s="282"/>
      <c r="I2802" s="282"/>
      <c r="J2802" s="335"/>
      <c r="K2802" s="282"/>
      <c r="L2802" s="282"/>
      <c r="M2802" s="282"/>
      <c r="N2802" s="282"/>
      <c r="O2802" s="281"/>
      <c r="P2802" s="360" t="str">
        <f ca="1">rescore_patient</f>
        <v/>
      </c>
      <c r="Q2802" s="330" t="str">
        <f ca="1">quantity</f>
        <v/>
      </c>
      <c r="R2802" s="281"/>
      <c r="S2802" s="282"/>
      <c r="T2802" s="282"/>
      <c r="U2802" s="282"/>
      <c r="V2802" s="305"/>
      <c r="W2802" s="305"/>
      <c r="X2802" s="305"/>
      <c r="Y2802" s="282"/>
      <c r="Z2802" s="282" t="e" vm="1">
        <f ca="1">_xlfn.IFS(AND(ISNUMBER(SEARCH("N?m l*", CUSTOMER[[#This Row],[Service Type]], 1)), CUSTOMER[[#This Row],[Count ST]] = TRUE), CUSTOMER[[#This Row],[Quantity]], AND($Y$10:$Y2802 = TRUE, COUNTIFS($H$10:$H2802, CUSTOMER[[#This Row],[Booking]], $J$10:$J2802, CUSTOMER[[#This Row],[Order Date]], $F$10:$F2802, "&lt;&gt;"&amp;"N?m l*")=1), 1, TRUE,  "")</f>
        <v>#NAME?</v>
      </c>
      <c r="AA2802" s="282" t="b">
        <f t="shared" ca="1" si="44"/>
        <v>0</v>
      </c>
      <c r="AB2802" s="305"/>
    </row>
    <row r="2803" spans="1:28" x14ac:dyDescent="0.25">
      <c r="A2803" s="281" t="str">
        <f ca="1">no.</f>
        <v/>
      </c>
      <c r="B2803" s="281"/>
      <c r="C2803" s="282"/>
      <c r="D2803" s="282"/>
      <c r="E2803" s="282" t="str">
        <f ca="1">position</f>
        <v/>
      </c>
      <c r="F2803" s="282"/>
      <c r="G2803" s="282"/>
      <c r="H2803" s="282"/>
      <c r="I2803" s="282"/>
      <c r="J2803" s="335"/>
      <c r="K2803" s="282"/>
      <c r="L2803" s="282"/>
      <c r="M2803" s="282"/>
      <c r="N2803" s="282"/>
      <c r="O2803" s="281"/>
      <c r="P2803" s="360" t="str">
        <f ca="1">rescore_patient</f>
        <v/>
      </c>
      <c r="Q2803" s="330" t="str">
        <f ca="1">quantity</f>
        <v/>
      </c>
      <c r="R2803" s="281"/>
      <c r="S2803" s="282"/>
      <c r="T2803" s="282"/>
      <c r="U2803" s="282"/>
      <c r="V2803" s="305"/>
      <c r="W2803" s="305"/>
      <c r="X2803" s="305"/>
      <c r="Y2803" s="282"/>
      <c r="Z2803" s="282" t="e" vm="1">
        <f ca="1">_xlfn.IFS(AND(ISNUMBER(SEARCH("N?m l*", CUSTOMER[[#This Row],[Service Type]], 1)), CUSTOMER[[#This Row],[Count ST]] = TRUE), CUSTOMER[[#This Row],[Quantity]], AND($Y$10:$Y2803 = TRUE, COUNTIFS($H$10:$H2803, CUSTOMER[[#This Row],[Booking]], $J$10:$J2803, CUSTOMER[[#This Row],[Order Date]], $F$10:$F2803, "&lt;&gt;"&amp;"N?m l*")=1), 1, TRUE,  "")</f>
        <v>#NAME?</v>
      </c>
      <c r="AA2803" s="282" t="b">
        <f t="shared" ca="1" si="44"/>
        <v>0</v>
      </c>
      <c r="AB2803" s="305"/>
    </row>
    <row r="2804" spans="1:28" x14ac:dyDescent="0.25">
      <c r="A2804" s="281" t="str">
        <f ca="1">no.</f>
        <v/>
      </c>
      <c r="B2804" s="281"/>
      <c r="C2804" s="282"/>
      <c r="D2804" s="282"/>
      <c r="E2804" s="282" t="str">
        <f ca="1">position</f>
        <v/>
      </c>
      <c r="F2804" s="282"/>
      <c r="G2804" s="282"/>
      <c r="H2804" s="282"/>
      <c r="I2804" s="282"/>
      <c r="J2804" s="335"/>
      <c r="K2804" s="282"/>
      <c r="L2804" s="282"/>
      <c r="M2804" s="282"/>
      <c r="N2804" s="282"/>
      <c r="O2804" s="281"/>
      <c r="P2804" s="360" t="str">
        <f ca="1">rescore_patient</f>
        <v/>
      </c>
      <c r="Q2804" s="330" t="str">
        <f ca="1">quantity</f>
        <v/>
      </c>
      <c r="R2804" s="281"/>
      <c r="S2804" s="282"/>
      <c r="T2804" s="282"/>
      <c r="U2804" s="282"/>
      <c r="V2804" s="305"/>
      <c r="W2804" s="305"/>
      <c r="X2804" s="305"/>
      <c r="Y2804" s="282"/>
      <c r="Z2804" s="282" t="e" vm="1">
        <f ca="1">_xlfn.IFS(AND(ISNUMBER(SEARCH("N?m l*", CUSTOMER[[#This Row],[Service Type]], 1)), CUSTOMER[[#This Row],[Count ST]] = TRUE), CUSTOMER[[#This Row],[Quantity]], AND($Y$10:$Y2804 = TRUE, COUNTIFS($H$10:$H2804, CUSTOMER[[#This Row],[Booking]], $J$10:$J2804, CUSTOMER[[#This Row],[Order Date]], $F$10:$F2804, "&lt;&gt;"&amp;"N?m l*")=1), 1, TRUE,  "")</f>
        <v>#NAME?</v>
      </c>
      <c r="AA2804" s="282" t="b">
        <f t="shared" ca="1" si="44"/>
        <v>0</v>
      </c>
      <c r="AB2804" s="305"/>
    </row>
    <row r="2805" spans="1:28" x14ac:dyDescent="0.25">
      <c r="A2805" s="281" t="str">
        <f ca="1">no.</f>
        <v/>
      </c>
      <c r="B2805" s="281"/>
      <c r="C2805" s="282"/>
      <c r="D2805" s="282"/>
      <c r="E2805" s="282" t="str">
        <f ca="1">position</f>
        <v/>
      </c>
      <c r="F2805" s="282"/>
      <c r="G2805" s="282"/>
      <c r="H2805" s="282"/>
      <c r="I2805" s="282"/>
      <c r="J2805" s="335"/>
      <c r="K2805" s="282"/>
      <c r="L2805" s="282"/>
      <c r="M2805" s="282"/>
      <c r="N2805" s="282"/>
      <c r="O2805" s="281"/>
      <c r="P2805" s="360" t="str">
        <f ca="1">rescore_patient</f>
        <v/>
      </c>
      <c r="Q2805" s="330" t="str">
        <f ca="1">quantity</f>
        <v/>
      </c>
      <c r="R2805" s="281"/>
      <c r="S2805" s="282"/>
      <c r="T2805" s="282"/>
      <c r="U2805" s="282"/>
      <c r="V2805" s="305"/>
      <c r="W2805" s="305"/>
      <c r="X2805" s="305"/>
      <c r="Y2805" s="282"/>
      <c r="Z2805" s="282" t="e" vm="1">
        <f ca="1">_xlfn.IFS(AND(ISNUMBER(SEARCH("N?m l*", CUSTOMER[[#This Row],[Service Type]], 1)), CUSTOMER[[#This Row],[Count ST]] = TRUE), CUSTOMER[[#This Row],[Quantity]], AND($Y$10:$Y2805 = TRUE, COUNTIFS($H$10:$H2805, CUSTOMER[[#This Row],[Booking]], $J$10:$J2805, CUSTOMER[[#This Row],[Order Date]], $F$10:$F2805, "&lt;&gt;"&amp;"N?m l*")=1), 1, TRUE,  "")</f>
        <v>#NAME?</v>
      </c>
      <c r="AA2805" s="282" t="b">
        <f t="shared" ca="1" si="44"/>
        <v>0</v>
      </c>
      <c r="AB2805" s="305"/>
    </row>
    <row r="2806" spans="1:28" x14ac:dyDescent="0.25">
      <c r="A2806" s="281" t="str">
        <f ca="1">no.</f>
        <v/>
      </c>
      <c r="B2806" s="281"/>
      <c r="C2806" s="282"/>
      <c r="D2806" s="282"/>
      <c r="E2806" s="282" t="str">
        <f ca="1">position</f>
        <v/>
      </c>
      <c r="F2806" s="282"/>
      <c r="G2806" s="282"/>
      <c r="H2806" s="282"/>
      <c r="I2806" s="282"/>
      <c r="J2806" s="335"/>
      <c r="K2806" s="282"/>
      <c r="L2806" s="282"/>
      <c r="M2806" s="282"/>
      <c r="N2806" s="282"/>
      <c r="O2806" s="281"/>
      <c r="P2806" s="360" t="str">
        <f ca="1">rescore_patient</f>
        <v/>
      </c>
      <c r="Q2806" s="330" t="str">
        <f ca="1">quantity</f>
        <v/>
      </c>
      <c r="R2806" s="281"/>
      <c r="S2806" s="282"/>
      <c r="T2806" s="282"/>
      <c r="U2806" s="282"/>
      <c r="V2806" s="305"/>
      <c r="W2806" s="305"/>
      <c r="X2806" s="305"/>
      <c r="Y2806" s="282"/>
      <c r="Z2806" s="282" t="e" vm="1">
        <f ca="1">_xlfn.IFS(AND(ISNUMBER(SEARCH("N?m l*", CUSTOMER[[#This Row],[Service Type]], 1)), CUSTOMER[[#This Row],[Count ST]] = TRUE), CUSTOMER[[#This Row],[Quantity]], AND($Y$10:$Y2806 = TRUE, COUNTIFS($H$10:$H2806, CUSTOMER[[#This Row],[Booking]], $J$10:$J2806, CUSTOMER[[#This Row],[Order Date]], $F$10:$F2806, "&lt;&gt;"&amp;"N?m l*")=1), 1, TRUE,  "")</f>
        <v>#NAME?</v>
      </c>
      <c r="AA2806" s="282" t="b">
        <f t="shared" ca="1" si="44"/>
        <v>0</v>
      </c>
      <c r="AB2806" s="305"/>
    </row>
    <row r="2807" spans="1:28" x14ac:dyDescent="0.25">
      <c r="A2807" s="281" t="str">
        <f ca="1">no.</f>
        <v/>
      </c>
      <c r="B2807" s="281"/>
      <c r="C2807" s="282"/>
      <c r="D2807" s="282"/>
      <c r="E2807" s="282" t="str">
        <f ca="1">position</f>
        <v/>
      </c>
      <c r="F2807" s="282"/>
      <c r="G2807" s="282"/>
      <c r="H2807" s="282"/>
      <c r="I2807" s="282"/>
      <c r="J2807" s="335"/>
      <c r="K2807" s="282"/>
      <c r="L2807" s="282"/>
      <c r="M2807" s="282"/>
      <c r="N2807" s="282"/>
      <c r="O2807" s="281"/>
      <c r="P2807" s="360" t="str">
        <f ca="1">rescore_patient</f>
        <v/>
      </c>
      <c r="Q2807" s="330" t="str">
        <f ca="1">quantity</f>
        <v/>
      </c>
      <c r="R2807" s="281"/>
      <c r="S2807" s="282"/>
      <c r="T2807" s="282"/>
      <c r="U2807" s="282"/>
      <c r="V2807" s="305"/>
      <c r="W2807" s="305"/>
      <c r="X2807" s="305"/>
      <c r="Y2807" s="282"/>
      <c r="Z2807" s="282" t="e" vm="1">
        <f ca="1">_xlfn.IFS(AND(ISNUMBER(SEARCH("N?m l*", CUSTOMER[[#This Row],[Service Type]], 1)), CUSTOMER[[#This Row],[Count ST]] = TRUE), CUSTOMER[[#This Row],[Quantity]], AND($Y$10:$Y2807 = TRUE, COUNTIFS($H$10:$H2807, CUSTOMER[[#This Row],[Booking]], $J$10:$J2807, CUSTOMER[[#This Row],[Order Date]], $F$10:$F2807, "&lt;&gt;"&amp;"N?m l*")=1), 1, TRUE,  "")</f>
        <v>#NAME?</v>
      </c>
      <c r="AA2807" s="282" t="b">
        <f t="shared" ca="1" si="44"/>
        <v>0</v>
      </c>
      <c r="AB2807" s="305"/>
    </row>
    <row r="2808" spans="1:28" x14ac:dyDescent="0.25">
      <c r="A2808" s="281" t="str">
        <f ca="1">no.</f>
        <v/>
      </c>
      <c r="B2808" s="281"/>
      <c r="C2808" s="282"/>
      <c r="D2808" s="282"/>
      <c r="E2808" s="282" t="str">
        <f ca="1">position</f>
        <v/>
      </c>
      <c r="F2808" s="282"/>
      <c r="G2808" s="282"/>
      <c r="H2808" s="282"/>
      <c r="I2808" s="282"/>
      <c r="J2808" s="335"/>
      <c r="K2808" s="282"/>
      <c r="L2808" s="282"/>
      <c r="M2808" s="282"/>
      <c r="N2808" s="282"/>
      <c r="O2808" s="281"/>
      <c r="P2808" s="360" t="str">
        <f ca="1">rescore_patient</f>
        <v/>
      </c>
      <c r="Q2808" s="330" t="str">
        <f ca="1">quantity</f>
        <v/>
      </c>
      <c r="R2808" s="281"/>
      <c r="S2808" s="282"/>
      <c r="T2808" s="282"/>
      <c r="U2808" s="282"/>
      <c r="V2808" s="305"/>
      <c r="W2808" s="305"/>
      <c r="X2808" s="305"/>
      <c r="Y2808" s="282"/>
      <c r="Z2808" s="282" t="e" vm="1">
        <f ca="1">_xlfn.IFS(AND(ISNUMBER(SEARCH("N?m l*", CUSTOMER[[#This Row],[Service Type]], 1)), CUSTOMER[[#This Row],[Count ST]] = TRUE), CUSTOMER[[#This Row],[Quantity]], AND($Y$10:$Y2808 = TRUE, COUNTIFS($H$10:$H2808, CUSTOMER[[#This Row],[Booking]], $J$10:$J2808, CUSTOMER[[#This Row],[Order Date]], $F$10:$F2808, "&lt;&gt;"&amp;"N?m l*")=1), 1, TRUE,  "")</f>
        <v>#NAME?</v>
      </c>
      <c r="AA2808" s="282" t="b">
        <f t="shared" ca="1" si="44"/>
        <v>0</v>
      </c>
      <c r="AB2808" s="305"/>
    </row>
    <row r="2809" spans="1:28" x14ac:dyDescent="0.25">
      <c r="A2809" s="281" t="str">
        <f ca="1">no.</f>
        <v/>
      </c>
      <c r="B2809" s="281"/>
      <c r="C2809" s="282"/>
      <c r="D2809" s="282"/>
      <c r="E2809" s="282" t="str">
        <f ca="1">position</f>
        <v/>
      </c>
      <c r="F2809" s="282"/>
      <c r="G2809" s="282"/>
      <c r="H2809" s="282"/>
      <c r="I2809" s="282"/>
      <c r="J2809" s="335"/>
      <c r="K2809" s="282"/>
      <c r="L2809" s="282"/>
      <c r="M2809" s="282"/>
      <c r="N2809" s="282"/>
      <c r="O2809" s="281"/>
      <c r="P2809" s="360" t="str">
        <f ca="1">rescore_patient</f>
        <v/>
      </c>
      <c r="Q2809" s="330" t="str">
        <f ca="1">quantity</f>
        <v/>
      </c>
      <c r="R2809" s="281"/>
      <c r="S2809" s="282"/>
      <c r="T2809" s="282"/>
      <c r="U2809" s="282"/>
      <c r="V2809" s="305"/>
      <c r="W2809" s="305"/>
      <c r="X2809" s="305"/>
      <c r="Y2809" s="282"/>
      <c r="Z2809" s="282" t="e" vm="1">
        <f ca="1">_xlfn.IFS(AND(ISNUMBER(SEARCH("N?m l*", CUSTOMER[[#This Row],[Service Type]], 1)), CUSTOMER[[#This Row],[Count ST]] = TRUE), CUSTOMER[[#This Row],[Quantity]], AND($Y$10:$Y2809 = TRUE, COUNTIFS($H$10:$H2809, CUSTOMER[[#This Row],[Booking]], $J$10:$J2809, CUSTOMER[[#This Row],[Order Date]], $F$10:$F2809, "&lt;&gt;"&amp;"N?m l*")=1), 1, TRUE,  "")</f>
        <v>#NAME?</v>
      </c>
      <c r="AA2809" s="282" t="b">
        <f t="shared" ca="1" si="44"/>
        <v>0</v>
      </c>
      <c r="AB2809" s="305"/>
    </row>
    <row r="2810" spans="1:28" x14ac:dyDescent="0.25">
      <c r="A2810" s="281" t="str">
        <f ca="1">no.</f>
        <v/>
      </c>
      <c r="B2810" s="281"/>
      <c r="C2810" s="282"/>
      <c r="D2810" s="282"/>
      <c r="E2810" s="282" t="str">
        <f ca="1">position</f>
        <v/>
      </c>
      <c r="F2810" s="282"/>
      <c r="G2810" s="282"/>
      <c r="H2810" s="282"/>
      <c r="I2810" s="282"/>
      <c r="J2810" s="335"/>
      <c r="K2810" s="282"/>
      <c r="L2810" s="282"/>
      <c r="M2810" s="282"/>
      <c r="N2810" s="282"/>
      <c r="O2810" s="281"/>
      <c r="P2810" s="360" t="str">
        <f ca="1">rescore_patient</f>
        <v/>
      </c>
      <c r="Q2810" s="330" t="str">
        <f ca="1">quantity</f>
        <v/>
      </c>
      <c r="R2810" s="281"/>
      <c r="S2810" s="282"/>
      <c r="T2810" s="282"/>
      <c r="U2810" s="282"/>
      <c r="V2810" s="305"/>
      <c r="W2810" s="305"/>
      <c r="X2810" s="305"/>
      <c r="Y2810" s="282"/>
      <c r="Z2810" s="282" t="e" vm="1">
        <f ca="1">_xlfn.IFS(AND(ISNUMBER(SEARCH("N?m l*", CUSTOMER[[#This Row],[Service Type]], 1)), CUSTOMER[[#This Row],[Count ST]] = TRUE), CUSTOMER[[#This Row],[Quantity]], AND($Y$10:$Y2810 = TRUE, COUNTIFS($H$10:$H2810, CUSTOMER[[#This Row],[Booking]], $J$10:$J2810, CUSTOMER[[#This Row],[Order Date]], $F$10:$F2810, "&lt;&gt;"&amp;"N?m l*")=1), 1, TRUE,  "")</f>
        <v>#NAME?</v>
      </c>
      <c r="AA2810" s="282" t="b">
        <f t="shared" ca="1" si="44"/>
        <v>0</v>
      </c>
      <c r="AB2810" s="305"/>
    </row>
    <row r="2811" spans="1:28" x14ac:dyDescent="0.25">
      <c r="A2811" s="281" t="str">
        <f ca="1">no.</f>
        <v/>
      </c>
      <c r="B2811" s="281"/>
      <c r="C2811" s="282"/>
      <c r="D2811" s="282"/>
      <c r="E2811" s="282" t="str">
        <f ca="1">position</f>
        <v/>
      </c>
      <c r="F2811" s="282"/>
      <c r="G2811" s="282"/>
      <c r="H2811" s="282"/>
      <c r="I2811" s="282"/>
      <c r="J2811" s="335"/>
      <c r="K2811" s="282"/>
      <c r="L2811" s="282"/>
      <c r="M2811" s="282"/>
      <c r="N2811" s="282"/>
      <c r="O2811" s="281"/>
      <c r="P2811" s="360" t="str">
        <f ca="1">rescore_patient</f>
        <v/>
      </c>
      <c r="Q2811" s="330" t="str">
        <f ca="1">quantity</f>
        <v/>
      </c>
      <c r="R2811" s="281"/>
      <c r="S2811" s="282"/>
      <c r="T2811" s="282"/>
      <c r="U2811" s="282"/>
      <c r="V2811" s="305"/>
      <c r="W2811" s="305"/>
      <c r="X2811" s="305"/>
      <c r="Y2811" s="282"/>
      <c r="Z2811" s="282" t="e" vm="1">
        <f ca="1">_xlfn.IFS(AND(ISNUMBER(SEARCH("N?m l*", CUSTOMER[[#This Row],[Service Type]], 1)), CUSTOMER[[#This Row],[Count ST]] = TRUE), CUSTOMER[[#This Row],[Quantity]], AND($Y$10:$Y2811 = TRUE, COUNTIFS($H$10:$H2811, CUSTOMER[[#This Row],[Booking]], $J$10:$J2811, CUSTOMER[[#This Row],[Order Date]], $F$10:$F2811, "&lt;&gt;"&amp;"N?m l*")=1), 1, TRUE,  "")</f>
        <v>#NAME?</v>
      </c>
      <c r="AA2811" s="282" t="b">
        <f t="shared" ca="1" si="44"/>
        <v>0</v>
      </c>
      <c r="AB2811" s="305"/>
    </row>
    <row r="2812" spans="1:28" x14ac:dyDescent="0.25">
      <c r="A2812" s="281" t="str">
        <f ca="1">no.</f>
        <v/>
      </c>
      <c r="B2812" s="281"/>
      <c r="C2812" s="282"/>
      <c r="D2812" s="282"/>
      <c r="E2812" s="282" t="str">
        <f ca="1">position</f>
        <v/>
      </c>
      <c r="F2812" s="282"/>
      <c r="G2812" s="282"/>
      <c r="H2812" s="282"/>
      <c r="I2812" s="282"/>
      <c r="J2812" s="335"/>
      <c r="K2812" s="282"/>
      <c r="L2812" s="282"/>
      <c r="M2812" s="282"/>
      <c r="N2812" s="282"/>
      <c r="O2812" s="281"/>
      <c r="P2812" s="360" t="str">
        <f ca="1">rescore_patient</f>
        <v/>
      </c>
      <c r="Q2812" s="330" t="str">
        <f ca="1">quantity</f>
        <v/>
      </c>
      <c r="R2812" s="281"/>
      <c r="S2812" s="282"/>
      <c r="T2812" s="282"/>
      <c r="U2812" s="282"/>
      <c r="V2812" s="305"/>
      <c r="W2812" s="305"/>
      <c r="X2812" s="305"/>
      <c r="Y2812" s="282"/>
      <c r="Z2812" s="282" t="e" vm="1">
        <f ca="1">_xlfn.IFS(AND(ISNUMBER(SEARCH("N?m l*", CUSTOMER[[#This Row],[Service Type]], 1)), CUSTOMER[[#This Row],[Count ST]] = TRUE), CUSTOMER[[#This Row],[Quantity]], AND($Y$10:$Y2812 = TRUE, COUNTIFS($H$10:$H2812, CUSTOMER[[#This Row],[Booking]], $J$10:$J2812, CUSTOMER[[#This Row],[Order Date]], $F$10:$F2812, "&lt;&gt;"&amp;"N?m l*")=1), 1, TRUE,  "")</f>
        <v>#NAME?</v>
      </c>
      <c r="AA2812" s="282" t="b">
        <f t="shared" ca="1" si="44"/>
        <v>0</v>
      </c>
      <c r="AB2812" s="305"/>
    </row>
    <row r="2813" spans="1:28" x14ac:dyDescent="0.25">
      <c r="A2813" s="281" t="str">
        <f ca="1">no.</f>
        <v/>
      </c>
      <c r="B2813" s="281"/>
      <c r="C2813" s="282"/>
      <c r="D2813" s="282"/>
      <c r="E2813" s="282" t="str">
        <f ca="1">position</f>
        <v/>
      </c>
      <c r="F2813" s="282"/>
      <c r="G2813" s="282"/>
      <c r="H2813" s="282"/>
      <c r="I2813" s="282"/>
      <c r="J2813" s="335"/>
      <c r="K2813" s="282"/>
      <c r="L2813" s="282"/>
      <c r="M2813" s="282"/>
      <c r="N2813" s="282"/>
      <c r="O2813" s="281"/>
      <c r="P2813" s="360" t="str">
        <f ca="1">rescore_patient</f>
        <v/>
      </c>
      <c r="Q2813" s="330" t="str">
        <f ca="1">quantity</f>
        <v/>
      </c>
      <c r="R2813" s="281"/>
      <c r="S2813" s="282"/>
      <c r="T2813" s="282"/>
      <c r="U2813" s="282"/>
      <c r="V2813" s="305"/>
      <c r="W2813" s="305"/>
      <c r="X2813" s="305"/>
      <c r="Y2813" s="282"/>
      <c r="Z2813" s="282" t="e" vm="1">
        <f ca="1">_xlfn.IFS(AND(ISNUMBER(SEARCH("N?m l*", CUSTOMER[[#This Row],[Service Type]], 1)), CUSTOMER[[#This Row],[Count ST]] = TRUE), CUSTOMER[[#This Row],[Quantity]], AND($Y$10:$Y2813 = TRUE, COUNTIFS($H$10:$H2813, CUSTOMER[[#This Row],[Booking]], $J$10:$J2813, CUSTOMER[[#This Row],[Order Date]], $F$10:$F2813, "&lt;&gt;"&amp;"N?m l*")=1), 1, TRUE,  "")</f>
        <v>#NAME?</v>
      </c>
      <c r="AA2813" s="282" t="b">
        <f t="shared" ca="1" si="44"/>
        <v>0</v>
      </c>
      <c r="AB2813" s="305"/>
    </row>
    <row r="2814" spans="1:28" x14ac:dyDescent="0.25">
      <c r="A2814" s="281" t="str">
        <f ca="1">no.</f>
        <v/>
      </c>
      <c r="B2814" s="281"/>
      <c r="C2814" s="282"/>
      <c r="D2814" s="282"/>
      <c r="E2814" s="282" t="str">
        <f ca="1">position</f>
        <v/>
      </c>
      <c r="F2814" s="282"/>
      <c r="G2814" s="282"/>
      <c r="H2814" s="282"/>
      <c r="I2814" s="282"/>
      <c r="J2814" s="335"/>
      <c r="K2814" s="282"/>
      <c r="L2814" s="282"/>
      <c r="M2814" s="282"/>
      <c r="N2814" s="282"/>
      <c r="O2814" s="281"/>
      <c r="P2814" s="360" t="str">
        <f ca="1">rescore_patient</f>
        <v/>
      </c>
      <c r="Q2814" s="330" t="str">
        <f ca="1">quantity</f>
        <v/>
      </c>
      <c r="R2814" s="281"/>
      <c r="S2814" s="282"/>
      <c r="T2814" s="282"/>
      <c r="U2814" s="282"/>
      <c r="V2814" s="305"/>
      <c r="W2814" s="305"/>
      <c r="X2814" s="305"/>
      <c r="Y2814" s="282"/>
      <c r="Z2814" s="282" t="e" vm="1">
        <f ca="1">_xlfn.IFS(AND(ISNUMBER(SEARCH("N?m l*", CUSTOMER[[#This Row],[Service Type]], 1)), CUSTOMER[[#This Row],[Count ST]] = TRUE), CUSTOMER[[#This Row],[Quantity]], AND($Y$10:$Y2814 = TRUE, COUNTIFS($H$10:$H2814, CUSTOMER[[#This Row],[Booking]], $J$10:$J2814, CUSTOMER[[#This Row],[Order Date]], $F$10:$F2814, "&lt;&gt;"&amp;"N?m l*")=1), 1, TRUE,  "")</f>
        <v>#NAME?</v>
      </c>
      <c r="AA2814" s="282" t="b">
        <f t="shared" ca="1" si="44"/>
        <v>0</v>
      </c>
      <c r="AB2814" s="305"/>
    </row>
    <row r="2815" spans="1:28" x14ac:dyDescent="0.25">
      <c r="A2815" s="281" t="str">
        <f ca="1">no.</f>
        <v/>
      </c>
      <c r="B2815" s="281"/>
      <c r="C2815" s="282"/>
      <c r="D2815" s="282"/>
      <c r="E2815" s="282" t="str">
        <f ca="1">position</f>
        <v/>
      </c>
      <c r="F2815" s="282"/>
      <c r="G2815" s="282"/>
      <c r="H2815" s="282"/>
      <c r="I2815" s="282"/>
      <c r="J2815" s="335"/>
      <c r="K2815" s="282"/>
      <c r="L2815" s="282"/>
      <c r="M2815" s="282"/>
      <c r="N2815" s="282"/>
      <c r="O2815" s="281"/>
      <c r="P2815" s="360" t="str">
        <f ca="1">rescore_patient</f>
        <v/>
      </c>
      <c r="Q2815" s="330" t="str">
        <f ca="1">quantity</f>
        <v/>
      </c>
      <c r="R2815" s="281"/>
      <c r="S2815" s="282"/>
      <c r="T2815" s="282"/>
      <c r="U2815" s="282"/>
      <c r="V2815" s="305"/>
      <c r="W2815" s="305"/>
      <c r="X2815" s="305"/>
      <c r="Y2815" s="282"/>
      <c r="Z2815" s="282" t="e" vm="1">
        <f ca="1">_xlfn.IFS(AND(ISNUMBER(SEARCH("N?m l*", CUSTOMER[[#This Row],[Service Type]], 1)), CUSTOMER[[#This Row],[Count ST]] = TRUE), CUSTOMER[[#This Row],[Quantity]], AND($Y$10:$Y2815 = TRUE, COUNTIFS($H$10:$H2815, CUSTOMER[[#This Row],[Booking]], $J$10:$J2815, CUSTOMER[[#This Row],[Order Date]], $F$10:$F2815, "&lt;&gt;"&amp;"N?m l*")=1), 1, TRUE,  "")</f>
        <v>#NAME?</v>
      </c>
      <c r="AA2815" s="282" t="b">
        <f t="shared" ca="1" si="44"/>
        <v>0</v>
      </c>
      <c r="AB2815" s="305"/>
    </row>
    <row r="2816" spans="1:28" x14ac:dyDescent="0.25">
      <c r="A2816" s="281" t="str">
        <f ca="1">no.</f>
        <v/>
      </c>
      <c r="B2816" s="281"/>
      <c r="C2816" s="282"/>
      <c r="D2816" s="282"/>
      <c r="E2816" s="282" t="str">
        <f ca="1">position</f>
        <v/>
      </c>
      <c r="F2816" s="282"/>
      <c r="G2816" s="282"/>
      <c r="H2816" s="282"/>
      <c r="I2816" s="282"/>
      <c r="J2816" s="335"/>
      <c r="K2816" s="282"/>
      <c r="L2816" s="282"/>
      <c r="M2816" s="282"/>
      <c r="N2816" s="282"/>
      <c r="O2816" s="281"/>
      <c r="P2816" s="360" t="str">
        <f ca="1">rescore_patient</f>
        <v/>
      </c>
      <c r="Q2816" s="330" t="str">
        <f ca="1">quantity</f>
        <v/>
      </c>
      <c r="R2816" s="281"/>
      <c r="S2816" s="282"/>
      <c r="T2816" s="282"/>
      <c r="U2816" s="282"/>
      <c r="V2816" s="305"/>
      <c r="W2816" s="305"/>
      <c r="X2816" s="305"/>
      <c r="Y2816" s="282"/>
      <c r="Z2816" s="282" t="e" vm="1">
        <f ca="1">_xlfn.IFS(AND(ISNUMBER(SEARCH("N?m l*", CUSTOMER[[#This Row],[Service Type]], 1)), CUSTOMER[[#This Row],[Count ST]] = TRUE), CUSTOMER[[#This Row],[Quantity]], AND($Y$10:$Y2816 = TRUE, COUNTIFS($H$10:$H2816, CUSTOMER[[#This Row],[Booking]], $J$10:$J2816, CUSTOMER[[#This Row],[Order Date]], $F$10:$F2816, "&lt;&gt;"&amp;"N?m l*")=1), 1, TRUE,  "")</f>
        <v>#NAME?</v>
      </c>
      <c r="AA2816" s="282" t="b">
        <f t="shared" ca="1" si="44"/>
        <v>0</v>
      </c>
      <c r="AB2816" s="305"/>
    </row>
    <row r="2817" spans="1:28" x14ac:dyDescent="0.25">
      <c r="A2817" s="281" t="str">
        <f ca="1">no.</f>
        <v/>
      </c>
      <c r="B2817" s="281"/>
      <c r="C2817" s="282"/>
      <c r="D2817" s="282"/>
      <c r="E2817" s="282" t="str">
        <f ca="1">position</f>
        <v/>
      </c>
      <c r="F2817" s="282"/>
      <c r="G2817" s="282"/>
      <c r="H2817" s="282"/>
      <c r="I2817" s="282"/>
      <c r="J2817" s="335"/>
      <c r="K2817" s="282"/>
      <c r="L2817" s="282"/>
      <c r="M2817" s="282"/>
      <c r="N2817" s="282"/>
      <c r="O2817" s="281"/>
      <c r="P2817" s="360" t="str">
        <f ca="1">rescore_patient</f>
        <v/>
      </c>
      <c r="Q2817" s="330" t="str">
        <f ca="1">quantity</f>
        <v/>
      </c>
      <c r="R2817" s="281"/>
      <c r="S2817" s="282"/>
      <c r="T2817" s="282"/>
      <c r="U2817" s="282"/>
      <c r="V2817" s="305"/>
      <c r="W2817" s="305"/>
      <c r="X2817" s="305"/>
      <c r="Y2817" s="282"/>
      <c r="Z2817" s="282" t="e" vm="1">
        <f ca="1">_xlfn.IFS(AND(ISNUMBER(SEARCH("N?m l*", CUSTOMER[[#This Row],[Service Type]], 1)), CUSTOMER[[#This Row],[Count ST]] = TRUE), CUSTOMER[[#This Row],[Quantity]], AND($Y$10:$Y2817 = TRUE, COUNTIFS($H$10:$H2817, CUSTOMER[[#This Row],[Booking]], $J$10:$J2817, CUSTOMER[[#This Row],[Order Date]], $F$10:$F2817, "&lt;&gt;"&amp;"N?m l*")=1), 1, TRUE,  "")</f>
        <v>#NAME?</v>
      </c>
      <c r="AA2817" s="282" t="b">
        <f t="shared" ca="1" si="44"/>
        <v>0</v>
      </c>
      <c r="AB2817" s="305"/>
    </row>
    <row r="2818" spans="1:28" x14ac:dyDescent="0.25">
      <c r="A2818" s="281" t="str">
        <f ca="1">no.</f>
        <v/>
      </c>
      <c r="B2818" s="281"/>
      <c r="C2818" s="282"/>
      <c r="D2818" s="282"/>
      <c r="E2818" s="282" t="str">
        <f ca="1">position</f>
        <v/>
      </c>
      <c r="F2818" s="282"/>
      <c r="G2818" s="282"/>
      <c r="H2818" s="282"/>
      <c r="I2818" s="282"/>
      <c r="J2818" s="335"/>
      <c r="K2818" s="282"/>
      <c r="L2818" s="282"/>
      <c r="M2818" s="282"/>
      <c r="N2818" s="282"/>
      <c r="O2818" s="281"/>
      <c r="P2818" s="360" t="str">
        <f ca="1">rescore_patient</f>
        <v/>
      </c>
      <c r="Q2818" s="330" t="str">
        <f ca="1">quantity</f>
        <v/>
      </c>
      <c r="R2818" s="281"/>
      <c r="S2818" s="282"/>
      <c r="T2818" s="282"/>
      <c r="U2818" s="282"/>
      <c r="V2818" s="305"/>
      <c r="W2818" s="305"/>
      <c r="X2818" s="305"/>
      <c r="Y2818" s="282"/>
      <c r="Z2818" s="282" t="e" vm="1">
        <f ca="1">_xlfn.IFS(AND(ISNUMBER(SEARCH("N?m l*", CUSTOMER[[#This Row],[Service Type]], 1)), CUSTOMER[[#This Row],[Count ST]] = TRUE), CUSTOMER[[#This Row],[Quantity]], AND($Y$10:$Y2818 = TRUE, COUNTIFS($H$10:$H2818, CUSTOMER[[#This Row],[Booking]], $J$10:$J2818, CUSTOMER[[#This Row],[Order Date]], $F$10:$F2818, "&lt;&gt;"&amp;"N?m l*")=1), 1, TRUE,  "")</f>
        <v>#NAME?</v>
      </c>
      <c r="AA2818" s="282" t="b">
        <f t="shared" ca="1" si="44"/>
        <v>0</v>
      </c>
      <c r="AB2818" s="305"/>
    </row>
    <row r="2819" spans="1:28" x14ac:dyDescent="0.25">
      <c r="A2819" s="281" t="str">
        <f ca="1">no.</f>
        <v/>
      </c>
      <c r="B2819" s="281"/>
      <c r="C2819" s="282"/>
      <c r="D2819" s="282"/>
      <c r="E2819" s="282" t="str">
        <f ca="1">position</f>
        <v/>
      </c>
      <c r="F2819" s="282"/>
      <c r="G2819" s="282"/>
      <c r="H2819" s="282"/>
      <c r="I2819" s="282"/>
      <c r="J2819" s="335"/>
      <c r="K2819" s="282"/>
      <c r="L2819" s="282"/>
      <c r="M2819" s="282"/>
      <c r="N2819" s="282"/>
      <c r="O2819" s="281"/>
      <c r="P2819" s="360" t="str">
        <f ca="1">rescore_patient</f>
        <v/>
      </c>
      <c r="Q2819" s="330" t="str">
        <f ca="1">quantity</f>
        <v/>
      </c>
      <c r="R2819" s="281"/>
      <c r="S2819" s="282"/>
      <c r="T2819" s="282"/>
      <c r="U2819" s="282"/>
      <c r="V2819" s="305"/>
      <c r="W2819" s="305"/>
      <c r="X2819" s="305"/>
      <c r="Y2819" s="282"/>
      <c r="Z2819" s="282" t="e" vm="1">
        <f ca="1">_xlfn.IFS(AND(ISNUMBER(SEARCH("N?m l*", CUSTOMER[[#This Row],[Service Type]], 1)), CUSTOMER[[#This Row],[Count ST]] = TRUE), CUSTOMER[[#This Row],[Quantity]], AND($Y$10:$Y2819 = TRUE, COUNTIFS($H$10:$H2819, CUSTOMER[[#This Row],[Booking]], $J$10:$J2819, CUSTOMER[[#This Row],[Order Date]], $F$10:$F2819, "&lt;&gt;"&amp;"N?m l*")=1), 1, TRUE,  "")</f>
        <v>#NAME?</v>
      </c>
      <c r="AA2819" s="282" t="b">
        <f t="shared" ca="1" si="44"/>
        <v>0</v>
      </c>
      <c r="AB2819" s="305"/>
    </row>
    <row r="2820" spans="1:28" x14ac:dyDescent="0.25">
      <c r="A2820" s="281" t="str">
        <f ca="1">no.</f>
        <v/>
      </c>
      <c r="B2820" s="281"/>
      <c r="C2820" s="282"/>
      <c r="D2820" s="282"/>
      <c r="E2820" s="282" t="str">
        <f ca="1">position</f>
        <v/>
      </c>
      <c r="F2820" s="282"/>
      <c r="G2820" s="282"/>
      <c r="H2820" s="282"/>
      <c r="I2820" s="282"/>
      <c r="J2820" s="335"/>
      <c r="K2820" s="282"/>
      <c r="L2820" s="282"/>
      <c r="M2820" s="282"/>
      <c r="N2820" s="282"/>
      <c r="O2820" s="281"/>
      <c r="P2820" s="360" t="str">
        <f ca="1">rescore_patient</f>
        <v/>
      </c>
      <c r="Q2820" s="330" t="str">
        <f ca="1">quantity</f>
        <v/>
      </c>
      <c r="R2820" s="281"/>
      <c r="S2820" s="282"/>
      <c r="T2820" s="282"/>
      <c r="U2820" s="282"/>
      <c r="V2820" s="305"/>
      <c r="W2820" s="305"/>
      <c r="X2820" s="305"/>
      <c r="Y2820" s="282"/>
      <c r="Z2820" s="282" t="e" vm="1">
        <f ca="1">_xlfn.IFS(AND(ISNUMBER(SEARCH("N?m l*", CUSTOMER[[#This Row],[Service Type]], 1)), CUSTOMER[[#This Row],[Count ST]] = TRUE), CUSTOMER[[#This Row],[Quantity]], AND($Y$10:$Y2820 = TRUE, COUNTIFS($H$10:$H2820, CUSTOMER[[#This Row],[Booking]], $J$10:$J2820, CUSTOMER[[#This Row],[Order Date]], $F$10:$F2820, "&lt;&gt;"&amp;"N?m l*")=1), 1, TRUE,  "")</f>
        <v>#NAME?</v>
      </c>
      <c r="AA2820" s="282" t="b">
        <f t="shared" ca="1" si="44"/>
        <v>0</v>
      </c>
      <c r="AB2820" s="305"/>
    </row>
    <row r="2821" spans="1:28" x14ac:dyDescent="0.25">
      <c r="A2821" s="281" t="str">
        <f ca="1">no.</f>
        <v/>
      </c>
      <c r="B2821" s="281"/>
      <c r="C2821" s="282"/>
      <c r="D2821" s="282"/>
      <c r="E2821" s="282" t="str">
        <f ca="1">position</f>
        <v/>
      </c>
      <c r="F2821" s="282"/>
      <c r="G2821" s="282"/>
      <c r="H2821" s="282"/>
      <c r="I2821" s="282"/>
      <c r="J2821" s="335"/>
      <c r="K2821" s="282"/>
      <c r="L2821" s="282"/>
      <c r="M2821" s="282"/>
      <c r="N2821" s="282"/>
      <c r="O2821" s="281"/>
      <c r="P2821" s="360" t="str">
        <f ca="1">rescore_patient</f>
        <v/>
      </c>
      <c r="Q2821" s="330" t="str">
        <f ca="1">quantity</f>
        <v/>
      </c>
      <c r="R2821" s="281"/>
      <c r="S2821" s="282"/>
      <c r="T2821" s="282"/>
      <c r="U2821" s="282"/>
      <c r="V2821" s="305"/>
      <c r="W2821" s="305"/>
      <c r="X2821" s="305"/>
      <c r="Y2821" s="282"/>
      <c r="Z2821" s="282" t="e" vm="1">
        <f ca="1">_xlfn.IFS(AND(ISNUMBER(SEARCH("N?m l*", CUSTOMER[[#This Row],[Service Type]], 1)), CUSTOMER[[#This Row],[Count ST]] = TRUE), CUSTOMER[[#This Row],[Quantity]], AND($Y$10:$Y2821 = TRUE, COUNTIFS($H$10:$H2821, CUSTOMER[[#This Row],[Booking]], $J$10:$J2821, CUSTOMER[[#This Row],[Order Date]], $F$10:$F2821, "&lt;&gt;"&amp;"N?m l*")=1), 1, TRUE,  "")</f>
        <v>#NAME?</v>
      </c>
      <c r="AA2821" s="282" t="b">
        <f t="shared" ca="1" si="44"/>
        <v>0</v>
      </c>
      <c r="AB2821" s="305"/>
    </row>
    <row r="2822" spans="1:28" x14ac:dyDescent="0.25">
      <c r="A2822" s="281" t="str">
        <f ca="1">no.</f>
        <v/>
      </c>
      <c r="B2822" s="281"/>
      <c r="C2822" s="282"/>
      <c r="D2822" s="282"/>
      <c r="E2822" s="282" t="str">
        <f ca="1">position</f>
        <v/>
      </c>
      <c r="F2822" s="282"/>
      <c r="G2822" s="282"/>
      <c r="H2822" s="282"/>
      <c r="I2822" s="282"/>
      <c r="J2822" s="335"/>
      <c r="K2822" s="282"/>
      <c r="L2822" s="282"/>
      <c r="M2822" s="282"/>
      <c r="N2822" s="282"/>
      <c r="O2822" s="281"/>
      <c r="P2822" s="360" t="str">
        <f ca="1">rescore_patient</f>
        <v/>
      </c>
      <c r="Q2822" s="330" t="str">
        <f ca="1">quantity</f>
        <v/>
      </c>
      <c r="R2822" s="281"/>
      <c r="S2822" s="282"/>
      <c r="T2822" s="282"/>
      <c r="U2822" s="282"/>
      <c r="V2822" s="305"/>
      <c r="W2822" s="305"/>
      <c r="X2822" s="305"/>
      <c r="Y2822" s="282"/>
      <c r="Z2822" s="282" t="e" vm="1">
        <f ca="1">_xlfn.IFS(AND(ISNUMBER(SEARCH("N?m l*", CUSTOMER[[#This Row],[Service Type]], 1)), CUSTOMER[[#This Row],[Count ST]] = TRUE), CUSTOMER[[#This Row],[Quantity]], AND($Y$10:$Y2822 = TRUE, COUNTIFS($H$10:$H2822, CUSTOMER[[#This Row],[Booking]], $J$10:$J2822, CUSTOMER[[#This Row],[Order Date]], $F$10:$F2822, "&lt;&gt;"&amp;"N?m l*")=1), 1, TRUE,  "")</f>
        <v>#NAME?</v>
      </c>
      <c r="AA2822" s="282" t="b">
        <f t="shared" ca="1" si="44"/>
        <v>0</v>
      </c>
      <c r="AB2822" s="305"/>
    </row>
    <row r="2823" spans="1:28" x14ac:dyDescent="0.25">
      <c r="A2823" s="281" t="str">
        <f ca="1">no.</f>
        <v/>
      </c>
      <c r="B2823" s="281"/>
      <c r="C2823" s="282"/>
      <c r="D2823" s="282"/>
      <c r="E2823" s="282" t="str">
        <f ca="1">position</f>
        <v/>
      </c>
      <c r="F2823" s="282"/>
      <c r="G2823" s="282"/>
      <c r="H2823" s="282"/>
      <c r="I2823" s="282"/>
      <c r="J2823" s="335"/>
      <c r="K2823" s="282"/>
      <c r="L2823" s="282"/>
      <c r="M2823" s="282"/>
      <c r="N2823" s="282"/>
      <c r="O2823" s="281"/>
      <c r="P2823" s="360" t="str">
        <f ca="1">rescore_patient</f>
        <v/>
      </c>
      <c r="Q2823" s="330" t="str">
        <f ca="1">quantity</f>
        <v/>
      </c>
      <c r="R2823" s="281"/>
      <c r="S2823" s="282"/>
      <c r="T2823" s="282"/>
      <c r="U2823" s="282"/>
      <c r="V2823" s="305"/>
      <c r="W2823" s="305"/>
      <c r="X2823" s="305"/>
      <c r="Y2823" s="282"/>
      <c r="Z2823" s="282" t="e" vm="1">
        <f ca="1">_xlfn.IFS(AND(ISNUMBER(SEARCH("N?m l*", CUSTOMER[[#This Row],[Service Type]], 1)), CUSTOMER[[#This Row],[Count ST]] = TRUE), CUSTOMER[[#This Row],[Quantity]], AND($Y$10:$Y2823 = TRUE, COUNTIFS($H$10:$H2823, CUSTOMER[[#This Row],[Booking]], $J$10:$J2823, CUSTOMER[[#This Row],[Order Date]], $F$10:$F2823, "&lt;&gt;"&amp;"N?m l*")=1), 1, TRUE,  "")</f>
        <v>#NAME?</v>
      </c>
      <c r="AA2823" s="282" t="b">
        <f t="shared" ca="1" si="44"/>
        <v>0</v>
      </c>
      <c r="AB2823" s="305"/>
    </row>
    <row r="2824" spans="1:28" x14ac:dyDescent="0.25">
      <c r="A2824" s="281" t="str">
        <f ca="1">no.</f>
        <v/>
      </c>
      <c r="B2824" s="281"/>
      <c r="C2824" s="282"/>
      <c r="D2824" s="282"/>
      <c r="E2824" s="282" t="str">
        <f ca="1">position</f>
        <v/>
      </c>
      <c r="F2824" s="282"/>
      <c r="G2824" s="282"/>
      <c r="H2824" s="282"/>
      <c r="I2824" s="282"/>
      <c r="J2824" s="335"/>
      <c r="K2824" s="282"/>
      <c r="L2824" s="282"/>
      <c r="M2824" s="282"/>
      <c r="N2824" s="282"/>
      <c r="O2824" s="281"/>
      <c r="P2824" s="360" t="str">
        <f ca="1">rescore_patient</f>
        <v/>
      </c>
      <c r="Q2824" s="330" t="str">
        <f ca="1">quantity</f>
        <v/>
      </c>
      <c r="R2824" s="281"/>
      <c r="S2824" s="282"/>
      <c r="T2824" s="282"/>
      <c r="U2824" s="282"/>
      <c r="V2824" s="305"/>
      <c r="W2824" s="305"/>
      <c r="X2824" s="305"/>
      <c r="Y2824" s="282"/>
      <c r="Z2824" s="282" t="e" vm="1">
        <f ca="1">_xlfn.IFS(AND(ISNUMBER(SEARCH("N?m l*", CUSTOMER[[#This Row],[Service Type]], 1)), CUSTOMER[[#This Row],[Count ST]] = TRUE), CUSTOMER[[#This Row],[Quantity]], AND($Y$10:$Y2824 = TRUE, COUNTIFS($H$10:$H2824, CUSTOMER[[#This Row],[Booking]], $J$10:$J2824, CUSTOMER[[#This Row],[Order Date]], $F$10:$F2824, "&lt;&gt;"&amp;"N?m l*")=1), 1, TRUE,  "")</f>
        <v>#NAME?</v>
      </c>
      <c r="AA2824" s="282" t="b">
        <f t="shared" ca="1" si="44"/>
        <v>0</v>
      </c>
      <c r="AB2824" s="305"/>
    </row>
    <row r="2825" spans="1:28" x14ac:dyDescent="0.25">
      <c r="A2825" s="281" t="str">
        <f ca="1">no.</f>
        <v/>
      </c>
      <c r="B2825" s="281"/>
      <c r="C2825" s="282"/>
      <c r="D2825" s="282"/>
      <c r="E2825" s="282" t="str">
        <f ca="1">position</f>
        <v/>
      </c>
      <c r="F2825" s="282"/>
      <c r="G2825" s="282"/>
      <c r="H2825" s="282"/>
      <c r="I2825" s="282"/>
      <c r="J2825" s="335"/>
      <c r="K2825" s="282"/>
      <c r="L2825" s="282"/>
      <c r="M2825" s="282"/>
      <c r="N2825" s="282"/>
      <c r="O2825" s="281"/>
      <c r="P2825" s="360" t="str">
        <f ca="1">rescore_patient</f>
        <v/>
      </c>
      <c r="Q2825" s="330" t="str">
        <f ca="1">quantity</f>
        <v/>
      </c>
      <c r="R2825" s="281"/>
      <c r="S2825" s="282"/>
      <c r="T2825" s="282"/>
      <c r="U2825" s="282"/>
      <c r="V2825" s="305"/>
      <c r="W2825" s="305"/>
      <c r="X2825" s="305"/>
      <c r="Y2825" s="282"/>
      <c r="Z2825" s="282" t="e" vm="1">
        <f ca="1">_xlfn.IFS(AND(ISNUMBER(SEARCH("N?m l*", CUSTOMER[[#This Row],[Service Type]], 1)), CUSTOMER[[#This Row],[Count ST]] = TRUE), CUSTOMER[[#This Row],[Quantity]], AND($Y$10:$Y2825 = TRUE, COUNTIFS($H$10:$H2825, CUSTOMER[[#This Row],[Booking]], $J$10:$J2825, CUSTOMER[[#This Row],[Order Date]], $F$10:$F2825, "&lt;&gt;"&amp;"N?m l*")=1), 1, TRUE,  "")</f>
        <v>#NAME?</v>
      </c>
      <c r="AA2825" s="282" t="b">
        <f t="shared" ca="1" si="44"/>
        <v>0</v>
      </c>
      <c r="AB2825" s="305"/>
    </row>
    <row r="2826" spans="1:28" x14ac:dyDescent="0.25">
      <c r="A2826" s="281" t="str">
        <f ca="1">no.</f>
        <v/>
      </c>
      <c r="B2826" s="281"/>
      <c r="C2826" s="282"/>
      <c r="D2826" s="282"/>
      <c r="E2826" s="282" t="str">
        <f ca="1">position</f>
        <v/>
      </c>
      <c r="F2826" s="282"/>
      <c r="G2826" s="282"/>
      <c r="H2826" s="282"/>
      <c r="I2826" s="282"/>
      <c r="J2826" s="335"/>
      <c r="K2826" s="282"/>
      <c r="L2826" s="282"/>
      <c r="M2826" s="282"/>
      <c r="N2826" s="282"/>
      <c r="O2826" s="281"/>
      <c r="P2826" s="360" t="str">
        <f ca="1">rescore_patient</f>
        <v/>
      </c>
      <c r="Q2826" s="330" t="str">
        <f ca="1">quantity</f>
        <v/>
      </c>
      <c r="R2826" s="281"/>
      <c r="S2826" s="282"/>
      <c r="T2826" s="282"/>
      <c r="U2826" s="282"/>
      <c r="V2826" s="305"/>
      <c r="W2826" s="305"/>
      <c r="X2826" s="305"/>
      <c r="Y2826" s="282"/>
      <c r="Z2826" s="282" t="e" vm="1">
        <f ca="1">_xlfn.IFS(AND(ISNUMBER(SEARCH("N?m l*", CUSTOMER[[#This Row],[Service Type]], 1)), CUSTOMER[[#This Row],[Count ST]] = TRUE), CUSTOMER[[#This Row],[Quantity]], AND($Y$10:$Y2826 = TRUE, COUNTIFS($H$10:$H2826, CUSTOMER[[#This Row],[Booking]], $J$10:$J2826, CUSTOMER[[#This Row],[Order Date]], $F$10:$F2826, "&lt;&gt;"&amp;"N?m l*")=1), 1, TRUE,  "")</f>
        <v>#NAME?</v>
      </c>
      <c r="AA2826" s="282" t="b">
        <f t="shared" ref="AA2826:AA2889" ca="1" si="45">count_svc_type</f>
        <v>0</v>
      </c>
      <c r="AB2826" s="305"/>
    </row>
    <row r="2827" spans="1:28" x14ac:dyDescent="0.25">
      <c r="A2827" s="281" t="str">
        <f ca="1">no.</f>
        <v/>
      </c>
      <c r="B2827" s="281"/>
      <c r="C2827" s="282"/>
      <c r="D2827" s="282"/>
      <c r="E2827" s="282" t="str">
        <f ca="1">position</f>
        <v/>
      </c>
      <c r="F2827" s="282"/>
      <c r="G2827" s="282"/>
      <c r="H2827" s="282"/>
      <c r="I2827" s="282"/>
      <c r="J2827" s="335"/>
      <c r="K2827" s="282"/>
      <c r="L2827" s="282"/>
      <c r="M2827" s="282"/>
      <c r="N2827" s="282"/>
      <c r="O2827" s="281"/>
      <c r="P2827" s="360" t="str">
        <f ca="1">rescore_patient</f>
        <v/>
      </c>
      <c r="Q2827" s="330" t="str">
        <f ca="1">quantity</f>
        <v/>
      </c>
      <c r="R2827" s="281"/>
      <c r="S2827" s="282"/>
      <c r="T2827" s="282"/>
      <c r="U2827" s="282"/>
      <c r="V2827" s="305"/>
      <c r="W2827" s="305"/>
      <c r="X2827" s="305"/>
      <c r="Y2827" s="282"/>
      <c r="Z2827" s="282" t="e" vm="1">
        <f ca="1">_xlfn.IFS(AND(ISNUMBER(SEARCH("N?m l*", CUSTOMER[[#This Row],[Service Type]], 1)), CUSTOMER[[#This Row],[Count ST]] = TRUE), CUSTOMER[[#This Row],[Quantity]], AND($Y$10:$Y2827 = TRUE, COUNTIFS($H$10:$H2827, CUSTOMER[[#This Row],[Booking]], $J$10:$J2827, CUSTOMER[[#This Row],[Order Date]], $F$10:$F2827, "&lt;&gt;"&amp;"N?m l*")=1), 1, TRUE,  "")</f>
        <v>#NAME?</v>
      </c>
      <c r="AA2827" s="282" t="b">
        <f t="shared" ca="1" si="45"/>
        <v>0</v>
      </c>
      <c r="AB2827" s="305"/>
    </row>
    <row r="2828" spans="1:28" x14ac:dyDescent="0.25">
      <c r="A2828" s="281" t="str">
        <f ca="1">no.</f>
        <v/>
      </c>
      <c r="B2828" s="281"/>
      <c r="C2828" s="282"/>
      <c r="D2828" s="282"/>
      <c r="E2828" s="282" t="str">
        <f ca="1">position</f>
        <v/>
      </c>
      <c r="F2828" s="282"/>
      <c r="G2828" s="282"/>
      <c r="H2828" s="282"/>
      <c r="I2828" s="282"/>
      <c r="J2828" s="335"/>
      <c r="K2828" s="282"/>
      <c r="L2828" s="282"/>
      <c r="M2828" s="282"/>
      <c r="N2828" s="282"/>
      <c r="O2828" s="281"/>
      <c r="P2828" s="360" t="str">
        <f ca="1">rescore_patient</f>
        <v/>
      </c>
      <c r="Q2828" s="330" t="str">
        <f ca="1">quantity</f>
        <v/>
      </c>
      <c r="R2828" s="281"/>
      <c r="S2828" s="282"/>
      <c r="T2828" s="282"/>
      <c r="U2828" s="282"/>
      <c r="V2828" s="305"/>
      <c r="W2828" s="305"/>
      <c r="X2828" s="305"/>
      <c r="Y2828" s="282"/>
      <c r="Z2828" s="282" t="e" vm="1">
        <f ca="1">_xlfn.IFS(AND(ISNUMBER(SEARCH("N?m l*", CUSTOMER[[#This Row],[Service Type]], 1)), CUSTOMER[[#This Row],[Count ST]] = TRUE), CUSTOMER[[#This Row],[Quantity]], AND($Y$10:$Y2828 = TRUE, COUNTIFS($H$10:$H2828, CUSTOMER[[#This Row],[Booking]], $J$10:$J2828, CUSTOMER[[#This Row],[Order Date]], $F$10:$F2828, "&lt;&gt;"&amp;"N?m l*")=1), 1, TRUE,  "")</f>
        <v>#NAME?</v>
      </c>
      <c r="AA2828" s="282" t="b">
        <f t="shared" ca="1" si="45"/>
        <v>0</v>
      </c>
      <c r="AB2828" s="305"/>
    </row>
    <row r="2829" spans="1:28" x14ac:dyDescent="0.25">
      <c r="A2829" s="281" t="str">
        <f ca="1">no.</f>
        <v/>
      </c>
      <c r="B2829" s="281"/>
      <c r="C2829" s="282"/>
      <c r="D2829" s="282"/>
      <c r="E2829" s="282" t="str">
        <f ca="1">position</f>
        <v/>
      </c>
      <c r="F2829" s="282"/>
      <c r="G2829" s="282"/>
      <c r="H2829" s="282"/>
      <c r="I2829" s="282"/>
      <c r="J2829" s="335"/>
      <c r="K2829" s="282"/>
      <c r="L2829" s="282"/>
      <c r="M2829" s="282"/>
      <c r="N2829" s="282"/>
      <c r="O2829" s="281"/>
      <c r="P2829" s="360" t="str">
        <f ca="1">rescore_patient</f>
        <v/>
      </c>
      <c r="Q2829" s="330" t="str">
        <f ca="1">quantity</f>
        <v/>
      </c>
      <c r="R2829" s="281"/>
      <c r="S2829" s="282"/>
      <c r="T2829" s="282"/>
      <c r="U2829" s="282"/>
      <c r="V2829" s="305"/>
      <c r="W2829" s="305"/>
      <c r="X2829" s="305"/>
      <c r="Y2829" s="282"/>
      <c r="Z2829" s="282" t="e" vm="1">
        <f ca="1">_xlfn.IFS(AND(ISNUMBER(SEARCH("N?m l*", CUSTOMER[[#This Row],[Service Type]], 1)), CUSTOMER[[#This Row],[Count ST]] = TRUE), CUSTOMER[[#This Row],[Quantity]], AND($Y$10:$Y2829 = TRUE, COUNTIFS($H$10:$H2829, CUSTOMER[[#This Row],[Booking]], $J$10:$J2829, CUSTOMER[[#This Row],[Order Date]], $F$10:$F2829, "&lt;&gt;"&amp;"N?m l*")=1), 1, TRUE,  "")</f>
        <v>#NAME?</v>
      </c>
      <c r="AA2829" s="282" t="b">
        <f t="shared" ca="1" si="45"/>
        <v>0</v>
      </c>
      <c r="AB2829" s="305"/>
    </row>
    <row r="2830" spans="1:28" x14ac:dyDescent="0.25">
      <c r="A2830" s="281" t="str">
        <f ca="1">no.</f>
        <v/>
      </c>
      <c r="B2830" s="281"/>
      <c r="C2830" s="282"/>
      <c r="D2830" s="282"/>
      <c r="E2830" s="282" t="str">
        <f ca="1">position</f>
        <v/>
      </c>
      <c r="F2830" s="282"/>
      <c r="G2830" s="282"/>
      <c r="H2830" s="282"/>
      <c r="I2830" s="282"/>
      <c r="J2830" s="335"/>
      <c r="K2830" s="282"/>
      <c r="L2830" s="282"/>
      <c r="M2830" s="282"/>
      <c r="N2830" s="282"/>
      <c r="O2830" s="281"/>
      <c r="P2830" s="360" t="str">
        <f ca="1">rescore_patient</f>
        <v/>
      </c>
      <c r="Q2830" s="330" t="str">
        <f ca="1">quantity</f>
        <v/>
      </c>
      <c r="R2830" s="281"/>
      <c r="S2830" s="282"/>
      <c r="T2830" s="282"/>
      <c r="U2830" s="282"/>
      <c r="V2830" s="305"/>
      <c r="W2830" s="305"/>
      <c r="X2830" s="305"/>
      <c r="Y2830" s="282"/>
      <c r="Z2830" s="282" t="e" vm="1">
        <f ca="1">_xlfn.IFS(AND(ISNUMBER(SEARCH("N?m l*", CUSTOMER[[#This Row],[Service Type]], 1)), CUSTOMER[[#This Row],[Count ST]] = TRUE), CUSTOMER[[#This Row],[Quantity]], AND($Y$10:$Y2830 = TRUE, COUNTIFS($H$10:$H2830, CUSTOMER[[#This Row],[Booking]], $J$10:$J2830, CUSTOMER[[#This Row],[Order Date]], $F$10:$F2830, "&lt;&gt;"&amp;"N?m l*")=1), 1, TRUE,  "")</f>
        <v>#NAME?</v>
      </c>
      <c r="AA2830" s="282" t="b">
        <f t="shared" ca="1" si="45"/>
        <v>0</v>
      </c>
      <c r="AB2830" s="305"/>
    </row>
    <row r="2831" spans="1:28" x14ac:dyDescent="0.25">
      <c r="A2831" s="281" t="str">
        <f ca="1">no.</f>
        <v/>
      </c>
      <c r="B2831" s="281"/>
      <c r="C2831" s="282"/>
      <c r="D2831" s="282"/>
      <c r="E2831" s="282" t="str">
        <f ca="1">position</f>
        <v/>
      </c>
      <c r="F2831" s="282"/>
      <c r="G2831" s="282"/>
      <c r="H2831" s="282"/>
      <c r="I2831" s="282"/>
      <c r="J2831" s="335"/>
      <c r="K2831" s="282"/>
      <c r="L2831" s="282"/>
      <c r="M2831" s="282"/>
      <c r="N2831" s="282"/>
      <c r="O2831" s="281"/>
      <c r="P2831" s="360" t="str">
        <f ca="1">rescore_patient</f>
        <v/>
      </c>
      <c r="Q2831" s="330" t="str">
        <f ca="1">quantity</f>
        <v/>
      </c>
      <c r="R2831" s="281"/>
      <c r="S2831" s="282"/>
      <c r="T2831" s="282"/>
      <c r="U2831" s="282"/>
      <c r="V2831" s="305"/>
      <c r="W2831" s="305"/>
      <c r="X2831" s="305"/>
      <c r="Y2831" s="282"/>
      <c r="Z2831" s="282" t="e" vm="1">
        <f ca="1">_xlfn.IFS(AND(ISNUMBER(SEARCH("N?m l*", CUSTOMER[[#This Row],[Service Type]], 1)), CUSTOMER[[#This Row],[Count ST]] = TRUE), CUSTOMER[[#This Row],[Quantity]], AND($Y$10:$Y2831 = TRUE, COUNTIFS($H$10:$H2831, CUSTOMER[[#This Row],[Booking]], $J$10:$J2831, CUSTOMER[[#This Row],[Order Date]], $F$10:$F2831, "&lt;&gt;"&amp;"N?m l*")=1), 1, TRUE,  "")</f>
        <v>#NAME?</v>
      </c>
      <c r="AA2831" s="282" t="b">
        <f t="shared" ca="1" si="45"/>
        <v>0</v>
      </c>
      <c r="AB2831" s="305"/>
    </row>
    <row r="2832" spans="1:28" x14ac:dyDescent="0.25">
      <c r="A2832" s="281" t="str">
        <f ca="1">no.</f>
        <v/>
      </c>
      <c r="B2832" s="281"/>
      <c r="C2832" s="282"/>
      <c r="D2832" s="282"/>
      <c r="E2832" s="282" t="str">
        <f ca="1">position</f>
        <v/>
      </c>
      <c r="F2832" s="282"/>
      <c r="G2832" s="282"/>
      <c r="H2832" s="282"/>
      <c r="I2832" s="282"/>
      <c r="J2832" s="335"/>
      <c r="K2832" s="282"/>
      <c r="L2832" s="282"/>
      <c r="M2832" s="282"/>
      <c r="N2832" s="282"/>
      <c r="O2832" s="281"/>
      <c r="P2832" s="360" t="str">
        <f ca="1">rescore_patient</f>
        <v/>
      </c>
      <c r="Q2832" s="330" t="str">
        <f ca="1">quantity</f>
        <v/>
      </c>
      <c r="R2832" s="281"/>
      <c r="S2832" s="282"/>
      <c r="T2832" s="282"/>
      <c r="U2832" s="282"/>
      <c r="V2832" s="305"/>
      <c r="W2832" s="305"/>
      <c r="X2832" s="305"/>
      <c r="Y2832" s="282"/>
      <c r="Z2832" s="282" t="e" vm="1">
        <f ca="1">_xlfn.IFS(AND(ISNUMBER(SEARCH("N?m l*", CUSTOMER[[#This Row],[Service Type]], 1)), CUSTOMER[[#This Row],[Count ST]] = TRUE), CUSTOMER[[#This Row],[Quantity]], AND($Y$10:$Y2832 = TRUE, COUNTIFS($H$10:$H2832, CUSTOMER[[#This Row],[Booking]], $J$10:$J2832, CUSTOMER[[#This Row],[Order Date]], $F$10:$F2832, "&lt;&gt;"&amp;"N?m l*")=1), 1, TRUE,  "")</f>
        <v>#NAME?</v>
      </c>
      <c r="AA2832" s="282" t="b">
        <f t="shared" ca="1" si="45"/>
        <v>0</v>
      </c>
      <c r="AB2832" s="305"/>
    </row>
    <row r="2833" spans="1:28" x14ac:dyDescent="0.25">
      <c r="A2833" s="281" t="str">
        <f ca="1">no.</f>
        <v/>
      </c>
      <c r="B2833" s="281"/>
      <c r="C2833" s="282"/>
      <c r="D2833" s="282"/>
      <c r="E2833" s="282" t="str">
        <f ca="1">position</f>
        <v/>
      </c>
      <c r="F2833" s="282"/>
      <c r="G2833" s="282"/>
      <c r="H2833" s="282"/>
      <c r="I2833" s="282"/>
      <c r="J2833" s="335"/>
      <c r="K2833" s="282"/>
      <c r="L2833" s="282"/>
      <c r="M2833" s="282"/>
      <c r="N2833" s="282"/>
      <c r="O2833" s="281"/>
      <c r="P2833" s="360" t="str">
        <f ca="1">rescore_patient</f>
        <v/>
      </c>
      <c r="Q2833" s="330" t="str">
        <f ca="1">quantity</f>
        <v/>
      </c>
      <c r="R2833" s="281"/>
      <c r="S2833" s="282"/>
      <c r="T2833" s="282"/>
      <c r="U2833" s="282"/>
      <c r="V2833" s="305"/>
      <c r="W2833" s="305"/>
      <c r="X2833" s="305"/>
      <c r="Y2833" s="282"/>
      <c r="Z2833" s="282" t="e" vm="1">
        <f ca="1">_xlfn.IFS(AND(ISNUMBER(SEARCH("N?m l*", CUSTOMER[[#This Row],[Service Type]], 1)), CUSTOMER[[#This Row],[Count ST]] = TRUE), CUSTOMER[[#This Row],[Quantity]], AND($Y$10:$Y2833 = TRUE, COUNTIFS($H$10:$H2833, CUSTOMER[[#This Row],[Booking]], $J$10:$J2833, CUSTOMER[[#This Row],[Order Date]], $F$10:$F2833, "&lt;&gt;"&amp;"N?m l*")=1), 1, TRUE,  "")</f>
        <v>#NAME?</v>
      </c>
      <c r="AA2833" s="282" t="b">
        <f t="shared" ca="1" si="45"/>
        <v>0</v>
      </c>
      <c r="AB2833" s="305"/>
    </row>
    <row r="2834" spans="1:28" x14ac:dyDescent="0.25">
      <c r="A2834" s="281" t="str">
        <f ca="1">no.</f>
        <v/>
      </c>
      <c r="B2834" s="281"/>
      <c r="C2834" s="282"/>
      <c r="D2834" s="282"/>
      <c r="E2834" s="282" t="str">
        <f ca="1">position</f>
        <v/>
      </c>
      <c r="F2834" s="282"/>
      <c r="G2834" s="282"/>
      <c r="H2834" s="282"/>
      <c r="I2834" s="282"/>
      <c r="J2834" s="335"/>
      <c r="K2834" s="282"/>
      <c r="L2834" s="282"/>
      <c r="M2834" s="282"/>
      <c r="N2834" s="282"/>
      <c r="O2834" s="281"/>
      <c r="P2834" s="360" t="str">
        <f ca="1">rescore_patient</f>
        <v/>
      </c>
      <c r="Q2834" s="330" t="str">
        <f ca="1">quantity</f>
        <v/>
      </c>
      <c r="R2834" s="281"/>
      <c r="S2834" s="282"/>
      <c r="T2834" s="282"/>
      <c r="U2834" s="282"/>
      <c r="V2834" s="305"/>
      <c r="W2834" s="305"/>
      <c r="X2834" s="305"/>
      <c r="Y2834" s="282"/>
      <c r="Z2834" s="282" t="e" vm="1">
        <f ca="1">_xlfn.IFS(AND(ISNUMBER(SEARCH("N?m l*", CUSTOMER[[#This Row],[Service Type]], 1)), CUSTOMER[[#This Row],[Count ST]] = TRUE), CUSTOMER[[#This Row],[Quantity]], AND($Y$10:$Y2834 = TRUE, COUNTIFS($H$10:$H2834, CUSTOMER[[#This Row],[Booking]], $J$10:$J2834, CUSTOMER[[#This Row],[Order Date]], $F$10:$F2834, "&lt;&gt;"&amp;"N?m l*")=1), 1, TRUE,  "")</f>
        <v>#NAME?</v>
      </c>
      <c r="AA2834" s="282" t="b">
        <f t="shared" ca="1" si="45"/>
        <v>0</v>
      </c>
      <c r="AB2834" s="305"/>
    </row>
    <row r="2835" spans="1:28" x14ac:dyDescent="0.25">
      <c r="A2835" s="281" t="str">
        <f ca="1">no.</f>
        <v/>
      </c>
      <c r="B2835" s="281"/>
      <c r="C2835" s="282"/>
      <c r="D2835" s="282"/>
      <c r="E2835" s="282" t="str">
        <f ca="1">position</f>
        <v/>
      </c>
      <c r="F2835" s="282"/>
      <c r="G2835" s="282"/>
      <c r="H2835" s="282"/>
      <c r="I2835" s="282"/>
      <c r="J2835" s="335"/>
      <c r="K2835" s="282"/>
      <c r="L2835" s="282"/>
      <c r="M2835" s="282"/>
      <c r="N2835" s="282"/>
      <c r="O2835" s="281"/>
      <c r="P2835" s="360" t="str">
        <f ca="1">rescore_patient</f>
        <v/>
      </c>
      <c r="Q2835" s="330" t="str">
        <f ca="1">quantity</f>
        <v/>
      </c>
      <c r="R2835" s="281"/>
      <c r="S2835" s="282"/>
      <c r="T2835" s="282"/>
      <c r="U2835" s="282"/>
      <c r="V2835" s="305"/>
      <c r="W2835" s="305"/>
      <c r="X2835" s="305"/>
      <c r="Y2835" s="282"/>
      <c r="Z2835" s="282" t="e" vm="1">
        <f ca="1">_xlfn.IFS(AND(ISNUMBER(SEARCH("N?m l*", CUSTOMER[[#This Row],[Service Type]], 1)), CUSTOMER[[#This Row],[Count ST]] = TRUE), CUSTOMER[[#This Row],[Quantity]], AND($Y$10:$Y2835 = TRUE, COUNTIFS($H$10:$H2835, CUSTOMER[[#This Row],[Booking]], $J$10:$J2835, CUSTOMER[[#This Row],[Order Date]], $F$10:$F2835, "&lt;&gt;"&amp;"N?m l*")=1), 1, TRUE,  "")</f>
        <v>#NAME?</v>
      </c>
      <c r="AA2835" s="282" t="b">
        <f t="shared" ca="1" si="45"/>
        <v>0</v>
      </c>
      <c r="AB2835" s="305"/>
    </row>
    <row r="2836" spans="1:28" x14ac:dyDescent="0.25">
      <c r="A2836" s="281" t="str">
        <f ca="1">no.</f>
        <v/>
      </c>
      <c r="B2836" s="281"/>
      <c r="C2836" s="282"/>
      <c r="D2836" s="282"/>
      <c r="E2836" s="282" t="str">
        <f ca="1">position</f>
        <v/>
      </c>
      <c r="F2836" s="282"/>
      <c r="G2836" s="282"/>
      <c r="H2836" s="282"/>
      <c r="I2836" s="282"/>
      <c r="J2836" s="335"/>
      <c r="K2836" s="282"/>
      <c r="L2836" s="282"/>
      <c r="M2836" s="282"/>
      <c r="N2836" s="282"/>
      <c r="O2836" s="281"/>
      <c r="P2836" s="360" t="str">
        <f ca="1">rescore_patient</f>
        <v/>
      </c>
      <c r="Q2836" s="330" t="str">
        <f ca="1">quantity</f>
        <v/>
      </c>
      <c r="R2836" s="281"/>
      <c r="S2836" s="282"/>
      <c r="T2836" s="282"/>
      <c r="U2836" s="282"/>
      <c r="V2836" s="305"/>
      <c r="W2836" s="305"/>
      <c r="X2836" s="305"/>
      <c r="Y2836" s="282"/>
      <c r="Z2836" s="282" t="e" vm="1">
        <f ca="1">_xlfn.IFS(AND(ISNUMBER(SEARCH("N?m l*", CUSTOMER[[#This Row],[Service Type]], 1)), CUSTOMER[[#This Row],[Count ST]] = TRUE), CUSTOMER[[#This Row],[Quantity]], AND($Y$10:$Y2836 = TRUE, COUNTIFS($H$10:$H2836, CUSTOMER[[#This Row],[Booking]], $J$10:$J2836, CUSTOMER[[#This Row],[Order Date]], $F$10:$F2836, "&lt;&gt;"&amp;"N?m l*")=1), 1, TRUE,  "")</f>
        <v>#NAME?</v>
      </c>
      <c r="AA2836" s="282" t="b">
        <f t="shared" ca="1" si="45"/>
        <v>0</v>
      </c>
      <c r="AB2836" s="305"/>
    </row>
    <row r="2837" spans="1:28" x14ac:dyDescent="0.25">
      <c r="A2837" s="281" t="str">
        <f ca="1">no.</f>
        <v/>
      </c>
      <c r="B2837" s="281"/>
      <c r="C2837" s="282"/>
      <c r="D2837" s="282"/>
      <c r="E2837" s="282" t="str">
        <f ca="1">position</f>
        <v/>
      </c>
      <c r="F2837" s="282"/>
      <c r="G2837" s="282"/>
      <c r="H2837" s="282"/>
      <c r="I2837" s="282"/>
      <c r="J2837" s="335"/>
      <c r="K2837" s="282"/>
      <c r="L2837" s="282"/>
      <c r="M2837" s="282"/>
      <c r="N2837" s="282"/>
      <c r="O2837" s="281"/>
      <c r="P2837" s="360" t="str">
        <f ca="1">rescore_patient</f>
        <v/>
      </c>
      <c r="Q2837" s="330" t="str">
        <f ca="1">quantity</f>
        <v/>
      </c>
      <c r="R2837" s="281"/>
      <c r="S2837" s="282"/>
      <c r="T2837" s="282"/>
      <c r="U2837" s="282"/>
      <c r="V2837" s="305"/>
      <c r="W2837" s="305"/>
      <c r="X2837" s="305"/>
      <c r="Y2837" s="282"/>
      <c r="Z2837" s="282" t="e" vm="1">
        <f ca="1">_xlfn.IFS(AND(ISNUMBER(SEARCH("N?m l*", CUSTOMER[[#This Row],[Service Type]], 1)), CUSTOMER[[#This Row],[Count ST]] = TRUE), CUSTOMER[[#This Row],[Quantity]], AND($Y$10:$Y2837 = TRUE, COUNTIFS($H$10:$H2837, CUSTOMER[[#This Row],[Booking]], $J$10:$J2837, CUSTOMER[[#This Row],[Order Date]], $F$10:$F2837, "&lt;&gt;"&amp;"N?m l*")=1), 1, TRUE,  "")</f>
        <v>#NAME?</v>
      </c>
      <c r="AA2837" s="282" t="b">
        <f t="shared" ca="1" si="45"/>
        <v>0</v>
      </c>
      <c r="AB2837" s="305"/>
    </row>
    <row r="2838" spans="1:28" x14ac:dyDescent="0.25">
      <c r="A2838" s="281" t="str">
        <f ca="1">no.</f>
        <v/>
      </c>
      <c r="B2838" s="281"/>
      <c r="C2838" s="282"/>
      <c r="D2838" s="282"/>
      <c r="E2838" s="282" t="str">
        <f ca="1">position</f>
        <v/>
      </c>
      <c r="F2838" s="282"/>
      <c r="G2838" s="282"/>
      <c r="H2838" s="282"/>
      <c r="I2838" s="282"/>
      <c r="J2838" s="335"/>
      <c r="K2838" s="282"/>
      <c r="L2838" s="282"/>
      <c r="M2838" s="282"/>
      <c r="N2838" s="282"/>
      <c r="O2838" s="281"/>
      <c r="P2838" s="360" t="str">
        <f ca="1">rescore_patient</f>
        <v/>
      </c>
      <c r="Q2838" s="330" t="str">
        <f ca="1">quantity</f>
        <v/>
      </c>
      <c r="R2838" s="281"/>
      <c r="S2838" s="282"/>
      <c r="T2838" s="282"/>
      <c r="U2838" s="282"/>
      <c r="V2838" s="305"/>
      <c r="W2838" s="305"/>
      <c r="X2838" s="305"/>
      <c r="Y2838" s="282"/>
      <c r="Z2838" s="282" t="e" vm="1">
        <f ca="1">_xlfn.IFS(AND(ISNUMBER(SEARCH("N?m l*", CUSTOMER[[#This Row],[Service Type]], 1)), CUSTOMER[[#This Row],[Count ST]] = TRUE), CUSTOMER[[#This Row],[Quantity]], AND($Y$10:$Y2838 = TRUE, COUNTIFS($H$10:$H2838, CUSTOMER[[#This Row],[Booking]], $J$10:$J2838, CUSTOMER[[#This Row],[Order Date]], $F$10:$F2838, "&lt;&gt;"&amp;"N?m l*")=1), 1, TRUE,  "")</f>
        <v>#NAME?</v>
      </c>
      <c r="AA2838" s="282" t="b">
        <f t="shared" ca="1" si="45"/>
        <v>0</v>
      </c>
      <c r="AB2838" s="305"/>
    </row>
    <row r="2839" spans="1:28" x14ac:dyDescent="0.25">
      <c r="A2839" s="281" t="str">
        <f ca="1">no.</f>
        <v/>
      </c>
      <c r="B2839" s="281"/>
      <c r="C2839" s="282"/>
      <c r="D2839" s="282"/>
      <c r="E2839" s="282" t="str">
        <f ca="1">position</f>
        <v/>
      </c>
      <c r="F2839" s="282"/>
      <c r="G2839" s="282"/>
      <c r="H2839" s="282"/>
      <c r="I2839" s="282"/>
      <c r="J2839" s="335"/>
      <c r="K2839" s="282"/>
      <c r="L2839" s="282"/>
      <c r="M2839" s="282"/>
      <c r="N2839" s="282"/>
      <c r="O2839" s="281"/>
      <c r="P2839" s="360" t="str">
        <f ca="1">rescore_patient</f>
        <v/>
      </c>
      <c r="Q2839" s="330" t="str">
        <f ca="1">quantity</f>
        <v/>
      </c>
      <c r="R2839" s="281"/>
      <c r="S2839" s="282"/>
      <c r="T2839" s="282"/>
      <c r="U2839" s="282"/>
      <c r="V2839" s="305"/>
      <c r="W2839" s="305"/>
      <c r="X2839" s="305"/>
      <c r="Y2839" s="282"/>
      <c r="Z2839" s="282" t="e" vm="1">
        <f ca="1">_xlfn.IFS(AND(ISNUMBER(SEARCH("N?m l*", CUSTOMER[[#This Row],[Service Type]], 1)), CUSTOMER[[#This Row],[Count ST]] = TRUE), CUSTOMER[[#This Row],[Quantity]], AND($Y$10:$Y2839 = TRUE, COUNTIFS($H$10:$H2839, CUSTOMER[[#This Row],[Booking]], $J$10:$J2839, CUSTOMER[[#This Row],[Order Date]], $F$10:$F2839, "&lt;&gt;"&amp;"N?m l*")=1), 1, TRUE,  "")</f>
        <v>#NAME?</v>
      </c>
      <c r="AA2839" s="282" t="b">
        <f t="shared" ca="1" si="45"/>
        <v>0</v>
      </c>
      <c r="AB2839" s="305"/>
    </row>
    <row r="2840" spans="1:28" x14ac:dyDescent="0.25">
      <c r="A2840" s="281" t="str">
        <f ca="1">no.</f>
        <v/>
      </c>
      <c r="B2840" s="281"/>
      <c r="C2840" s="282"/>
      <c r="D2840" s="282"/>
      <c r="E2840" s="282" t="str">
        <f ca="1">position</f>
        <v/>
      </c>
      <c r="F2840" s="282"/>
      <c r="G2840" s="282"/>
      <c r="H2840" s="282"/>
      <c r="I2840" s="282"/>
      <c r="J2840" s="335"/>
      <c r="K2840" s="282"/>
      <c r="L2840" s="282"/>
      <c r="M2840" s="282"/>
      <c r="N2840" s="282"/>
      <c r="O2840" s="281"/>
      <c r="P2840" s="360" t="str">
        <f ca="1">rescore_patient</f>
        <v/>
      </c>
      <c r="Q2840" s="330" t="str">
        <f ca="1">quantity</f>
        <v/>
      </c>
      <c r="R2840" s="281"/>
      <c r="S2840" s="282"/>
      <c r="T2840" s="282"/>
      <c r="U2840" s="282"/>
      <c r="V2840" s="305"/>
      <c r="W2840" s="305"/>
      <c r="X2840" s="305"/>
      <c r="Y2840" s="282"/>
      <c r="Z2840" s="282" t="e" vm="1">
        <f ca="1">_xlfn.IFS(AND(ISNUMBER(SEARCH("N?m l*", CUSTOMER[[#This Row],[Service Type]], 1)), CUSTOMER[[#This Row],[Count ST]] = TRUE), CUSTOMER[[#This Row],[Quantity]], AND($Y$10:$Y2840 = TRUE, COUNTIFS($H$10:$H2840, CUSTOMER[[#This Row],[Booking]], $J$10:$J2840, CUSTOMER[[#This Row],[Order Date]], $F$10:$F2840, "&lt;&gt;"&amp;"N?m l*")=1), 1, TRUE,  "")</f>
        <v>#NAME?</v>
      </c>
      <c r="AA2840" s="282" t="b">
        <f t="shared" ca="1" si="45"/>
        <v>0</v>
      </c>
      <c r="AB2840" s="305"/>
    </row>
    <row r="2841" spans="1:28" x14ac:dyDescent="0.25">
      <c r="A2841" s="281" t="str">
        <f ca="1">no.</f>
        <v/>
      </c>
      <c r="B2841" s="281"/>
      <c r="C2841" s="282"/>
      <c r="D2841" s="282"/>
      <c r="E2841" s="282" t="str">
        <f ca="1">position</f>
        <v/>
      </c>
      <c r="F2841" s="282"/>
      <c r="G2841" s="282"/>
      <c r="H2841" s="282"/>
      <c r="I2841" s="282"/>
      <c r="J2841" s="335"/>
      <c r="K2841" s="282"/>
      <c r="L2841" s="282"/>
      <c r="M2841" s="282"/>
      <c r="N2841" s="282"/>
      <c r="O2841" s="281"/>
      <c r="P2841" s="360" t="str">
        <f ca="1">rescore_patient</f>
        <v/>
      </c>
      <c r="Q2841" s="330" t="str">
        <f ca="1">quantity</f>
        <v/>
      </c>
      <c r="R2841" s="281"/>
      <c r="S2841" s="282"/>
      <c r="T2841" s="282"/>
      <c r="U2841" s="282"/>
      <c r="V2841" s="305"/>
      <c r="W2841" s="305"/>
      <c r="X2841" s="305"/>
      <c r="Y2841" s="282"/>
      <c r="Z2841" s="282" t="e" vm="1">
        <f ca="1">_xlfn.IFS(AND(ISNUMBER(SEARCH("N?m l*", CUSTOMER[[#This Row],[Service Type]], 1)), CUSTOMER[[#This Row],[Count ST]] = TRUE), CUSTOMER[[#This Row],[Quantity]], AND($Y$10:$Y2841 = TRUE, COUNTIFS($H$10:$H2841, CUSTOMER[[#This Row],[Booking]], $J$10:$J2841, CUSTOMER[[#This Row],[Order Date]], $F$10:$F2841, "&lt;&gt;"&amp;"N?m l*")=1), 1, TRUE,  "")</f>
        <v>#NAME?</v>
      </c>
      <c r="AA2841" s="282" t="b">
        <f t="shared" ca="1" si="45"/>
        <v>0</v>
      </c>
      <c r="AB2841" s="305"/>
    </row>
    <row r="2842" spans="1:28" x14ac:dyDescent="0.25">
      <c r="A2842" s="281" t="str">
        <f ca="1">no.</f>
        <v/>
      </c>
      <c r="B2842" s="281"/>
      <c r="C2842" s="282"/>
      <c r="D2842" s="282"/>
      <c r="E2842" s="282" t="str">
        <f ca="1">position</f>
        <v/>
      </c>
      <c r="F2842" s="282"/>
      <c r="G2842" s="282"/>
      <c r="H2842" s="282"/>
      <c r="I2842" s="282"/>
      <c r="J2842" s="335"/>
      <c r="K2842" s="282"/>
      <c r="L2842" s="282"/>
      <c r="M2842" s="282"/>
      <c r="N2842" s="282"/>
      <c r="O2842" s="281"/>
      <c r="P2842" s="360" t="str">
        <f ca="1">rescore_patient</f>
        <v/>
      </c>
      <c r="Q2842" s="330" t="str">
        <f ca="1">quantity</f>
        <v/>
      </c>
      <c r="R2842" s="281"/>
      <c r="S2842" s="282"/>
      <c r="T2842" s="282"/>
      <c r="U2842" s="282"/>
      <c r="V2842" s="305"/>
      <c r="W2842" s="305"/>
      <c r="X2842" s="305"/>
      <c r="Y2842" s="282"/>
      <c r="Z2842" s="282" t="e" vm="1">
        <f ca="1">_xlfn.IFS(AND(ISNUMBER(SEARCH("N?m l*", CUSTOMER[[#This Row],[Service Type]], 1)), CUSTOMER[[#This Row],[Count ST]] = TRUE), CUSTOMER[[#This Row],[Quantity]], AND($Y$10:$Y2842 = TRUE, COUNTIFS($H$10:$H2842, CUSTOMER[[#This Row],[Booking]], $J$10:$J2842, CUSTOMER[[#This Row],[Order Date]], $F$10:$F2842, "&lt;&gt;"&amp;"N?m l*")=1), 1, TRUE,  "")</f>
        <v>#NAME?</v>
      </c>
      <c r="AA2842" s="282" t="b">
        <f t="shared" ca="1" si="45"/>
        <v>0</v>
      </c>
      <c r="AB2842" s="305"/>
    </row>
    <row r="2843" spans="1:28" x14ac:dyDescent="0.25">
      <c r="A2843" s="281" t="str">
        <f ca="1">no.</f>
        <v/>
      </c>
      <c r="B2843" s="281"/>
      <c r="C2843" s="282"/>
      <c r="D2843" s="282"/>
      <c r="E2843" s="282" t="str">
        <f ca="1">position</f>
        <v/>
      </c>
      <c r="F2843" s="282"/>
      <c r="G2843" s="282"/>
      <c r="H2843" s="282"/>
      <c r="I2843" s="282"/>
      <c r="J2843" s="335"/>
      <c r="K2843" s="282"/>
      <c r="L2843" s="282"/>
      <c r="M2843" s="282"/>
      <c r="N2843" s="282"/>
      <c r="O2843" s="281"/>
      <c r="P2843" s="360" t="str">
        <f ca="1">rescore_patient</f>
        <v/>
      </c>
      <c r="Q2843" s="330" t="str">
        <f ca="1">quantity</f>
        <v/>
      </c>
      <c r="R2843" s="281"/>
      <c r="S2843" s="282"/>
      <c r="T2843" s="282"/>
      <c r="U2843" s="282"/>
      <c r="V2843" s="305"/>
      <c r="W2843" s="305"/>
      <c r="X2843" s="305"/>
      <c r="Y2843" s="282"/>
      <c r="Z2843" s="282" t="e" vm="1">
        <f ca="1">_xlfn.IFS(AND(ISNUMBER(SEARCH("N?m l*", CUSTOMER[[#This Row],[Service Type]], 1)), CUSTOMER[[#This Row],[Count ST]] = TRUE), CUSTOMER[[#This Row],[Quantity]], AND($Y$10:$Y2843 = TRUE, COUNTIFS($H$10:$H2843, CUSTOMER[[#This Row],[Booking]], $J$10:$J2843, CUSTOMER[[#This Row],[Order Date]], $F$10:$F2843, "&lt;&gt;"&amp;"N?m l*")=1), 1, TRUE,  "")</f>
        <v>#NAME?</v>
      </c>
      <c r="AA2843" s="282" t="b">
        <f t="shared" ca="1" si="45"/>
        <v>0</v>
      </c>
      <c r="AB2843" s="305"/>
    </row>
    <row r="2844" spans="1:28" x14ac:dyDescent="0.25">
      <c r="A2844" s="281" t="str">
        <f ca="1">no.</f>
        <v/>
      </c>
      <c r="B2844" s="281"/>
      <c r="C2844" s="282"/>
      <c r="D2844" s="282"/>
      <c r="E2844" s="282" t="str">
        <f ca="1">position</f>
        <v/>
      </c>
      <c r="F2844" s="282"/>
      <c r="G2844" s="282"/>
      <c r="H2844" s="282"/>
      <c r="I2844" s="282"/>
      <c r="J2844" s="335"/>
      <c r="K2844" s="282"/>
      <c r="L2844" s="282"/>
      <c r="M2844" s="282"/>
      <c r="N2844" s="282"/>
      <c r="O2844" s="281"/>
      <c r="P2844" s="360" t="str">
        <f ca="1">rescore_patient</f>
        <v/>
      </c>
      <c r="Q2844" s="330" t="str">
        <f ca="1">quantity</f>
        <v/>
      </c>
      <c r="R2844" s="281"/>
      <c r="S2844" s="282"/>
      <c r="T2844" s="282"/>
      <c r="U2844" s="282"/>
      <c r="V2844" s="305"/>
      <c r="W2844" s="305"/>
      <c r="X2844" s="305"/>
      <c r="Y2844" s="282"/>
      <c r="Z2844" s="282" t="e" vm="1">
        <f ca="1">_xlfn.IFS(AND(ISNUMBER(SEARCH("N?m l*", CUSTOMER[[#This Row],[Service Type]], 1)), CUSTOMER[[#This Row],[Count ST]] = TRUE), CUSTOMER[[#This Row],[Quantity]], AND($Y$10:$Y2844 = TRUE, COUNTIFS($H$10:$H2844, CUSTOMER[[#This Row],[Booking]], $J$10:$J2844, CUSTOMER[[#This Row],[Order Date]], $F$10:$F2844, "&lt;&gt;"&amp;"N?m l*")=1), 1, TRUE,  "")</f>
        <v>#NAME?</v>
      </c>
      <c r="AA2844" s="282" t="b">
        <f t="shared" ca="1" si="45"/>
        <v>0</v>
      </c>
      <c r="AB2844" s="305"/>
    </row>
    <row r="2845" spans="1:28" x14ac:dyDescent="0.25">
      <c r="A2845" s="281" t="str">
        <f ca="1">no.</f>
        <v/>
      </c>
      <c r="B2845" s="281"/>
      <c r="C2845" s="282"/>
      <c r="D2845" s="282"/>
      <c r="E2845" s="282" t="str">
        <f ca="1">position</f>
        <v/>
      </c>
      <c r="F2845" s="282"/>
      <c r="G2845" s="282"/>
      <c r="H2845" s="282"/>
      <c r="I2845" s="282"/>
      <c r="J2845" s="335"/>
      <c r="K2845" s="282"/>
      <c r="L2845" s="282"/>
      <c r="M2845" s="282"/>
      <c r="N2845" s="282"/>
      <c r="O2845" s="281"/>
      <c r="P2845" s="360" t="str">
        <f ca="1">rescore_patient</f>
        <v/>
      </c>
      <c r="Q2845" s="330" t="str">
        <f ca="1">quantity</f>
        <v/>
      </c>
      <c r="R2845" s="281"/>
      <c r="S2845" s="282"/>
      <c r="T2845" s="282"/>
      <c r="U2845" s="282"/>
      <c r="V2845" s="305"/>
      <c r="W2845" s="305"/>
      <c r="X2845" s="305"/>
      <c r="Y2845" s="282"/>
      <c r="Z2845" s="282" t="e" vm="1">
        <f ca="1">_xlfn.IFS(AND(ISNUMBER(SEARCH("N?m l*", CUSTOMER[[#This Row],[Service Type]], 1)), CUSTOMER[[#This Row],[Count ST]] = TRUE), CUSTOMER[[#This Row],[Quantity]], AND($Y$10:$Y2845 = TRUE, COUNTIFS($H$10:$H2845, CUSTOMER[[#This Row],[Booking]], $J$10:$J2845, CUSTOMER[[#This Row],[Order Date]], $F$10:$F2845, "&lt;&gt;"&amp;"N?m l*")=1), 1, TRUE,  "")</f>
        <v>#NAME?</v>
      </c>
      <c r="AA2845" s="282" t="b">
        <f t="shared" ca="1" si="45"/>
        <v>0</v>
      </c>
      <c r="AB2845" s="305"/>
    </row>
    <row r="2846" spans="1:28" x14ac:dyDescent="0.25">
      <c r="A2846" s="281" t="str">
        <f ca="1">no.</f>
        <v/>
      </c>
      <c r="B2846" s="281"/>
      <c r="C2846" s="282"/>
      <c r="D2846" s="282"/>
      <c r="E2846" s="282" t="str">
        <f ca="1">position</f>
        <v/>
      </c>
      <c r="F2846" s="282"/>
      <c r="G2846" s="282"/>
      <c r="H2846" s="282"/>
      <c r="I2846" s="282"/>
      <c r="J2846" s="335"/>
      <c r="K2846" s="282"/>
      <c r="L2846" s="282"/>
      <c r="M2846" s="282"/>
      <c r="N2846" s="282"/>
      <c r="O2846" s="281"/>
      <c r="P2846" s="360" t="str">
        <f ca="1">rescore_patient</f>
        <v/>
      </c>
      <c r="Q2846" s="330" t="str">
        <f ca="1">quantity</f>
        <v/>
      </c>
      <c r="R2846" s="281"/>
      <c r="S2846" s="282"/>
      <c r="T2846" s="282"/>
      <c r="U2846" s="282"/>
      <c r="V2846" s="305"/>
      <c r="W2846" s="305"/>
      <c r="X2846" s="305"/>
      <c r="Y2846" s="282"/>
      <c r="Z2846" s="282" t="e" vm="1">
        <f ca="1">_xlfn.IFS(AND(ISNUMBER(SEARCH("N?m l*", CUSTOMER[[#This Row],[Service Type]], 1)), CUSTOMER[[#This Row],[Count ST]] = TRUE), CUSTOMER[[#This Row],[Quantity]], AND($Y$10:$Y2846 = TRUE, COUNTIFS($H$10:$H2846, CUSTOMER[[#This Row],[Booking]], $J$10:$J2846, CUSTOMER[[#This Row],[Order Date]], $F$10:$F2846, "&lt;&gt;"&amp;"N?m l*")=1), 1, TRUE,  "")</f>
        <v>#NAME?</v>
      </c>
      <c r="AA2846" s="282" t="b">
        <f t="shared" ca="1" si="45"/>
        <v>0</v>
      </c>
      <c r="AB2846" s="305"/>
    </row>
    <row r="2847" spans="1:28" x14ac:dyDescent="0.25">
      <c r="A2847" s="281" t="str">
        <f ca="1">no.</f>
        <v/>
      </c>
      <c r="B2847" s="281"/>
      <c r="C2847" s="282"/>
      <c r="D2847" s="282"/>
      <c r="E2847" s="282" t="str">
        <f ca="1">position</f>
        <v/>
      </c>
      <c r="F2847" s="282"/>
      <c r="G2847" s="282"/>
      <c r="H2847" s="282"/>
      <c r="I2847" s="282"/>
      <c r="J2847" s="335"/>
      <c r="K2847" s="282"/>
      <c r="L2847" s="282"/>
      <c r="M2847" s="282"/>
      <c r="N2847" s="282"/>
      <c r="O2847" s="281"/>
      <c r="P2847" s="360" t="str">
        <f ca="1">rescore_patient</f>
        <v/>
      </c>
      <c r="Q2847" s="330" t="str">
        <f ca="1">quantity</f>
        <v/>
      </c>
      <c r="R2847" s="281"/>
      <c r="S2847" s="282"/>
      <c r="T2847" s="282"/>
      <c r="U2847" s="282"/>
      <c r="V2847" s="305"/>
      <c r="W2847" s="305"/>
      <c r="X2847" s="305"/>
      <c r="Y2847" s="282"/>
      <c r="Z2847" s="282" t="e" vm="1">
        <f ca="1">_xlfn.IFS(AND(ISNUMBER(SEARCH("N?m l*", CUSTOMER[[#This Row],[Service Type]], 1)), CUSTOMER[[#This Row],[Count ST]] = TRUE), CUSTOMER[[#This Row],[Quantity]], AND($Y$10:$Y2847 = TRUE, COUNTIFS($H$10:$H2847, CUSTOMER[[#This Row],[Booking]], $J$10:$J2847, CUSTOMER[[#This Row],[Order Date]], $F$10:$F2847, "&lt;&gt;"&amp;"N?m l*")=1), 1, TRUE,  "")</f>
        <v>#NAME?</v>
      </c>
      <c r="AA2847" s="282" t="b">
        <f t="shared" ca="1" si="45"/>
        <v>0</v>
      </c>
      <c r="AB2847" s="305"/>
    </row>
    <row r="2848" spans="1:28" x14ac:dyDescent="0.25">
      <c r="A2848" s="281" t="str">
        <f ca="1">no.</f>
        <v/>
      </c>
      <c r="B2848" s="281"/>
      <c r="C2848" s="282"/>
      <c r="D2848" s="282"/>
      <c r="E2848" s="282" t="str">
        <f ca="1">position</f>
        <v/>
      </c>
      <c r="F2848" s="282"/>
      <c r="G2848" s="282"/>
      <c r="H2848" s="282"/>
      <c r="I2848" s="282"/>
      <c r="J2848" s="335"/>
      <c r="K2848" s="282"/>
      <c r="L2848" s="282"/>
      <c r="M2848" s="282"/>
      <c r="N2848" s="282"/>
      <c r="O2848" s="281"/>
      <c r="P2848" s="360" t="str">
        <f ca="1">rescore_patient</f>
        <v/>
      </c>
      <c r="Q2848" s="330" t="str">
        <f ca="1">quantity</f>
        <v/>
      </c>
      <c r="R2848" s="281"/>
      <c r="S2848" s="282"/>
      <c r="T2848" s="282"/>
      <c r="U2848" s="282"/>
      <c r="V2848" s="305"/>
      <c r="W2848" s="305"/>
      <c r="X2848" s="305"/>
      <c r="Y2848" s="282"/>
      <c r="Z2848" s="282" t="e" vm="1">
        <f ca="1">_xlfn.IFS(AND(ISNUMBER(SEARCH("N?m l*", CUSTOMER[[#This Row],[Service Type]], 1)), CUSTOMER[[#This Row],[Count ST]] = TRUE), CUSTOMER[[#This Row],[Quantity]], AND($Y$10:$Y2848 = TRUE, COUNTIFS($H$10:$H2848, CUSTOMER[[#This Row],[Booking]], $J$10:$J2848, CUSTOMER[[#This Row],[Order Date]], $F$10:$F2848, "&lt;&gt;"&amp;"N?m l*")=1), 1, TRUE,  "")</f>
        <v>#NAME?</v>
      </c>
      <c r="AA2848" s="282" t="b">
        <f t="shared" ca="1" si="45"/>
        <v>0</v>
      </c>
      <c r="AB2848" s="305"/>
    </row>
    <row r="2849" spans="1:28" x14ac:dyDescent="0.25">
      <c r="A2849" s="281" t="str">
        <f ca="1">no.</f>
        <v/>
      </c>
      <c r="B2849" s="281"/>
      <c r="C2849" s="282"/>
      <c r="D2849" s="282"/>
      <c r="E2849" s="282" t="str">
        <f ca="1">position</f>
        <v/>
      </c>
      <c r="F2849" s="282"/>
      <c r="G2849" s="282"/>
      <c r="H2849" s="282"/>
      <c r="I2849" s="282"/>
      <c r="J2849" s="335"/>
      <c r="K2849" s="282"/>
      <c r="L2849" s="282"/>
      <c r="M2849" s="282"/>
      <c r="N2849" s="282"/>
      <c r="O2849" s="281"/>
      <c r="P2849" s="360" t="str">
        <f ca="1">rescore_patient</f>
        <v/>
      </c>
      <c r="Q2849" s="330" t="str">
        <f ca="1">quantity</f>
        <v/>
      </c>
      <c r="R2849" s="281"/>
      <c r="S2849" s="282"/>
      <c r="T2849" s="282"/>
      <c r="U2849" s="282"/>
      <c r="V2849" s="305"/>
      <c r="W2849" s="305"/>
      <c r="X2849" s="305"/>
      <c r="Y2849" s="282"/>
      <c r="Z2849" s="282" t="e" vm="1">
        <f ca="1">_xlfn.IFS(AND(ISNUMBER(SEARCH("N?m l*", CUSTOMER[[#This Row],[Service Type]], 1)), CUSTOMER[[#This Row],[Count ST]] = TRUE), CUSTOMER[[#This Row],[Quantity]], AND($Y$10:$Y2849 = TRUE, COUNTIFS($H$10:$H2849, CUSTOMER[[#This Row],[Booking]], $J$10:$J2849, CUSTOMER[[#This Row],[Order Date]], $F$10:$F2849, "&lt;&gt;"&amp;"N?m l*")=1), 1, TRUE,  "")</f>
        <v>#NAME?</v>
      </c>
      <c r="AA2849" s="282" t="b">
        <f t="shared" ca="1" si="45"/>
        <v>0</v>
      </c>
      <c r="AB2849" s="305"/>
    </row>
    <row r="2850" spans="1:28" x14ac:dyDescent="0.25">
      <c r="A2850" s="281" t="str">
        <f ca="1">no.</f>
        <v/>
      </c>
      <c r="B2850" s="281"/>
      <c r="C2850" s="282"/>
      <c r="D2850" s="282"/>
      <c r="E2850" s="282" t="str">
        <f ca="1">position</f>
        <v/>
      </c>
      <c r="F2850" s="282"/>
      <c r="G2850" s="282"/>
      <c r="H2850" s="282"/>
      <c r="I2850" s="282"/>
      <c r="J2850" s="335"/>
      <c r="K2850" s="282"/>
      <c r="L2850" s="282"/>
      <c r="M2850" s="282"/>
      <c r="N2850" s="282"/>
      <c r="O2850" s="281"/>
      <c r="P2850" s="360" t="str">
        <f ca="1">rescore_patient</f>
        <v/>
      </c>
      <c r="Q2850" s="330" t="str">
        <f ca="1">quantity</f>
        <v/>
      </c>
      <c r="R2850" s="281"/>
      <c r="S2850" s="282"/>
      <c r="T2850" s="282"/>
      <c r="U2850" s="282"/>
      <c r="V2850" s="305"/>
      <c r="W2850" s="305"/>
      <c r="X2850" s="305"/>
      <c r="Y2850" s="282"/>
      <c r="Z2850" s="282" t="e" vm="1">
        <f ca="1">_xlfn.IFS(AND(ISNUMBER(SEARCH("N?m l*", CUSTOMER[[#This Row],[Service Type]], 1)), CUSTOMER[[#This Row],[Count ST]] = TRUE), CUSTOMER[[#This Row],[Quantity]], AND($Y$10:$Y2850 = TRUE, COUNTIFS($H$10:$H2850, CUSTOMER[[#This Row],[Booking]], $J$10:$J2850, CUSTOMER[[#This Row],[Order Date]], $F$10:$F2850, "&lt;&gt;"&amp;"N?m l*")=1), 1, TRUE,  "")</f>
        <v>#NAME?</v>
      </c>
      <c r="AA2850" s="282" t="b">
        <f t="shared" ca="1" si="45"/>
        <v>0</v>
      </c>
      <c r="AB2850" s="305"/>
    </row>
    <row r="2851" spans="1:28" x14ac:dyDescent="0.25">
      <c r="A2851" s="281" t="str">
        <f ca="1">no.</f>
        <v/>
      </c>
      <c r="B2851" s="281"/>
      <c r="C2851" s="282"/>
      <c r="D2851" s="282"/>
      <c r="E2851" s="282" t="str">
        <f ca="1">position</f>
        <v/>
      </c>
      <c r="F2851" s="282"/>
      <c r="G2851" s="282"/>
      <c r="H2851" s="282"/>
      <c r="I2851" s="282"/>
      <c r="J2851" s="335"/>
      <c r="K2851" s="282"/>
      <c r="L2851" s="282"/>
      <c r="M2851" s="282"/>
      <c r="N2851" s="282"/>
      <c r="O2851" s="281"/>
      <c r="P2851" s="360" t="str">
        <f ca="1">rescore_patient</f>
        <v/>
      </c>
      <c r="Q2851" s="330" t="str">
        <f ca="1">quantity</f>
        <v/>
      </c>
      <c r="R2851" s="281"/>
      <c r="S2851" s="282"/>
      <c r="T2851" s="282"/>
      <c r="U2851" s="282"/>
      <c r="V2851" s="305"/>
      <c r="W2851" s="305"/>
      <c r="X2851" s="305"/>
      <c r="Y2851" s="282"/>
      <c r="Z2851" s="282" t="e" vm="1">
        <f ca="1">_xlfn.IFS(AND(ISNUMBER(SEARCH("N?m l*", CUSTOMER[[#This Row],[Service Type]], 1)), CUSTOMER[[#This Row],[Count ST]] = TRUE), CUSTOMER[[#This Row],[Quantity]], AND($Y$10:$Y2851 = TRUE, COUNTIFS($H$10:$H2851, CUSTOMER[[#This Row],[Booking]], $J$10:$J2851, CUSTOMER[[#This Row],[Order Date]], $F$10:$F2851, "&lt;&gt;"&amp;"N?m l*")=1), 1, TRUE,  "")</f>
        <v>#NAME?</v>
      </c>
      <c r="AA2851" s="282" t="b">
        <f t="shared" ca="1" si="45"/>
        <v>0</v>
      </c>
      <c r="AB2851" s="305"/>
    </row>
    <row r="2852" spans="1:28" x14ac:dyDescent="0.25">
      <c r="A2852" s="281" t="str">
        <f ca="1">no.</f>
        <v/>
      </c>
      <c r="B2852" s="281"/>
      <c r="C2852" s="282"/>
      <c r="D2852" s="282"/>
      <c r="E2852" s="282" t="str">
        <f ca="1">position</f>
        <v/>
      </c>
      <c r="F2852" s="282"/>
      <c r="G2852" s="282"/>
      <c r="H2852" s="282"/>
      <c r="I2852" s="282"/>
      <c r="J2852" s="335"/>
      <c r="K2852" s="282"/>
      <c r="L2852" s="282"/>
      <c r="M2852" s="282"/>
      <c r="N2852" s="282"/>
      <c r="O2852" s="281"/>
      <c r="P2852" s="360" t="str">
        <f ca="1">rescore_patient</f>
        <v/>
      </c>
      <c r="Q2852" s="330" t="str">
        <f ca="1">quantity</f>
        <v/>
      </c>
      <c r="R2852" s="281"/>
      <c r="S2852" s="282"/>
      <c r="T2852" s="282"/>
      <c r="U2852" s="282"/>
      <c r="V2852" s="305"/>
      <c r="W2852" s="305"/>
      <c r="X2852" s="305"/>
      <c r="Y2852" s="282"/>
      <c r="Z2852" s="282" t="e" vm="1">
        <f ca="1">_xlfn.IFS(AND(ISNUMBER(SEARCH("N?m l*", CUSTOMER[[#This Row],[Service Type]], 1)), CUSTOMER[[#This Row],[Count ST]] = TRUE), CUSTOMER[[#This Row],[Quantity]], AND($Y$10:$Y2852 = TRUE, COUNTIFS($H$10:$H2852, CUSTOMER[[#This Row],[Booking]], $J$10:$J2852, CUSTOMER[[#This Row],[Order Date]], $F$10:$F2852, "&lt;&gt;"&amp;"N?m l*")=1), 1, TRUE,  "")</f>
        <v>#NAME?</v>
      </c>
      <c r="AA2852" s="282" t="b">
        <f t="shared" ca="1" si="45"/>
        <v>0</v>
      </c>
      <c r="AB2852" s="305"/>
    </row>
    <row r="2853" spans="1:28" x14ac:dyDescent="0.25">
      <c r="A2853" s="281" t="str">
        <f ca="1">no.</f>
        <v/>
      </c>
      <c r="B2853" s="281"/>
      <c r="C2853" s="282"/>
      <c r="D2853" s="282"/>
      <c r="E2853" s="282" t="str">
        <f ca="1">position</f>
        <v/>
      </c>
      <c r="F2853" s="282"/>
      <c r="G2853" s="282"/>
      <c r="H2853" s="282"/>
      <c r="I2853" s="282"/>
      <c r="J2853" s="335"/>
      <c r="K2853" s="282"/>
      <c r="L2853" s="282"/>
      <c r="M2853" s="282"/>
      <c r="N2853" s="282"/>
      <c r="O2853" s="281"/>
      <c r="P2853" s="360" t="str">
        <f ca="1">rescore_patient</f>
        <v/>
      </c>
      <c r="Q2853" s="330" t="str">
        <f ca="1">quantity</f>
        <v/>
      </c>
      <c r="R2853" s="281"/>
      <c r="S2853" s="282"/>
      <c r="T2853" s="282"/>
      <c r="U2853" s="282"/>
      <c r="V2853" s="305"/>
      <c r="W2853" s="305"/>
      <c r="X2853" s="305"/>
      <c r="Y2853" s="282"/>
      <c r="Z2853" s="282" t="e" vm="1">
        <f ca="1">_xlfn.IFS(AND(ISNUMBER(SEARCH("N?m l*", CUSTOMER[[#This Row],[Service Type]], 1)), CUSTOMER[[#This Row],[Count ST]] = TRUE), CUSTOMER[[#This Row],[Quantity]], AND($Y$10:$Y2853 = TRUE, COUNTIFS($H$10:$H2853, CUSTOMER[[#This Row],[Booking]], $J$10:$J2853, CUSTOMER[[#This Row],[Order Date]], $F$10:$F2853, "&lt;&gt;"&amp;"N?m l*")=1), 1, TRUE,  "")</f>
        <v>#NAME?</v>
      </c>
      <c r="AA2853" s="282" t="b">
        <f t="shared" ca="1" si="45"/>
        <v>0</v>
      </c>
      <c r="AB2853" s="305"/>
    </row>
    <row r="2854" spans="1:28" x14ac:dyDescent="0.25">
      <c r="A2854" s="281" t="str">
        <f ca="1">no.</f>
        <v/>
      </c>
      <c r="B2854" s="281"/>
      <c r="C2854" s="282"/>
      <c r="D2854" s="282"/>
      <c r="E2854" s="282" t="str">
        <f ca="1">position</f>
        <v/>
      </c>
      <c r="F2854" s="282"/>
      <c r="G2854" s="282"/>
      <c r="H2854" s="282"/>
      <c r="I2854" s="282"/>
      <c r="J2854" s="335"/>
      <c r="K2854" s="282"/>
      <c r="L2854" s="282"/>
      <c r="M2854" s="282"/>
      <c r="N2854" s="282"/>
      <c r="O2854" s="281"/>
      <c r="P2854" s="360" t="str">
        <f ca="1">rescore_patient</f>
        <v/>
      </c>
      <c r="Q2854" s="330" t="str">
        <f ca="1">quantity</f>
        <v/>
      </c>
      <c r="R2854" s="281"/>
      <c r="S2854" s="282"/>
      <c r="T2854" s="282"/>
      <c r="U2854" s="282"/>
      <c r="V2854" s="305"/>
      <c r="W2854" s="305"/>
      <c r="X2854" s="305"/>
      <c r="Y2854" s="282"/>
      <c r="Z2854" s="282" t="e" vm="1">
        <f ca="1">_xlfn.IFS(AND(ISNUMBER(SEARCH("N?m l*", CUSTOMER[[#This Row],[Service Type]], 1)), CUSTOMER[[#This Row],[Count ST]] = TRUE), CUSTOMER[[#This Row],[Quantity]], AND($Y$10:$Y2854 = TRUE, COUNTIFS($H$10:$H2854, CUSTOMER[[#This Row],[Booking]], $J$10:$J2854, CUSTOMER[[#This Row],[Order Date]], $F$10:$F2854, "&lt;&gt;"&amp;"N?m l*")=1), 1, TRUE,  "")</f>
        <v>#NAME?</v>
      </c>
      <c r="AA2854" s="282" t="b">
        <f t="shared" ca="1" si="45"/>
        <v>0</v>
      </c>
      <c r="AB2854" s="305"/>
    </row>
    <row r="2855" spans="1:28" x14ac:dyDescent="0.25">
      <c r="A2855" s="281" t="str">
        <f ca="1">no.</f>
        <v/>
      </c>
      <c r="B2855" s="281"/>
      <c r="C2855" s="282"/>
      <c r="D2855" s="282"/>
      <c r="E2855" s="282" t="str">
        <f ca="1">position</f>
        <v/>
      </c>
      <c r="F2855" s="282"/>
      <c r="G2855" s="282"/>
      <c r="H2855" s="282"/>
      <c r="I2855" s="282"/>
      <c r="J2855" s="335"/>
      <c r="K2855" s="282"/>
      <c r="L2855" s="282"/>
      <c r="M2855" s="282"/>
      <c r="N2855" s="282"/>
      <c r="O2855" s="281"/>
      <c r="P2855" s="360" t="str">
        <f ca="1">rescore_patient</f>
        <v/>
      </c>
      <c r="Q2855" s="330" t="str">
        <f ca="1">quantity</f>
        <v/>
      </c>
      <c r="R2855" s="281"/>
      <c r="S2855" s="282"/>
      <c r="T2855" s="282"/>
      <c r="U2855" s="282"/>
      <c r="V2855" s="305"/>
      <c r="W2855" s="305"/>
      <c r="X2855" s="305"/>
      <c r="Y2855" s="282"/>
      <c r="Z2855" s="282" t="e" vm="1">
        <f ca="1">_xlfn.IFS(AND(ISNUMBER(SEARCH("N?m l*", CUSTOMER[[#This Row],[Service Type]], 1)), CUSTOMER[[#This Row],[Count ST]] = TRUE), CUSTOMER[[#This Row],[Quantity]], AND($Y$10:$Y2855 = TRUE, COUNTIFS($H$10:$H2855, CUSTOMER[[#This Row],[Booking]], $J$10:$J2855, CUSTOMER[[#This Row],[Order Date]], $F$10:$F2855, "&lt;&gt;"&amp;"N?m l*")=1), 1, TRUE,  "")</f>
        <v>#NAME?</v>
      </c>
      <c r="AA2855" s="282" t="b">
        <f t="shared" ca="1" si="45"/>
        <v>0</v>
      </c>
      <c r="AB2855" s="305"/>
    </row>
    <row r="2856" spans="1:28" x14ac:dyDescent="0.25">
      <c r="A2856" s="281" t="str">
        <f ca="1">no.</f>
        <v/>
      </c>
      <c r="B2856" s="281"/>
      <c r="C2856" s="282"/>
      <c r="D2856" s="282"/>
      <c r="E2856" s="282" t="str">
        <f ca="1">position</f>
        <v/>
      </c>
      <c r="F2856" s="282"/>
      <c r="G2856" s="282"/>
      <c r="H2856" s="282"/>
      <c r="I2856" s="282"/>
      <c r="J2856" s="335"/>
      <c r="K2856" s="282"/>
      <c r="L2856" s="282"/>
      <c r="M2856" s="282"/>
      <c r="N2856" s="282"/>
      <c r="O2856" s="281"/>
      <c r="P2856" s="360" t="str">
        <f ca="1">rescore_patient</f>
        <v/>
      </c>
      <c r="Q2856" s="330" t="str">
        <f ca="1">quantity</f>
        <v/>
      </c>
      <c r="R2856" s="281"/>
      <c r="S2856" s="282"/>
      <c r="T2856" s="282"/>
      <c r="U2856" s="282"/>
      <c r="V2856" s="305"/>
      <c r="W2856" s="305"/>
      <c r="X2856" s="305"/>
      <c r="Y2856" s="282"/>
      <c r="Z2856" s="282" t="e" vm="1">
        <f ca="1">_xlfn.IFS(AND(ISNUMBER(SEARCH("N?m l*", CUSTOMER[[#This Row],[Service Type]], 1)), CUSTOMER[[#This Row],[Count ST]] = TRUE), CUSTOMER[[#This Row],[Quantity]], AND($Y$10:$Y2856 = TRUE, COUNTIFS($H$10:$H2856, CUSTOMER[[#This Row],[Booking]], $J$10:$J2856, CUSTOMER[[#This Row],[Order Date]], $F$10:$F2856, "&lt;&gt;"&amp;"N?m l*")=1), 1, TRUE,  "")</f>
        <v>#NAME?</v>
      </c>
      <c r="AA2856" s="282" t="b">
        <f t="shared" ca="1" si="45"/>
        <v>0</v>
      </c>
      <c r="AB2856" s="305"/>
    </row>
    <row r="2857" spans="1:28" x14ac:dyDescent="0.25">
      <c r="A2857" s="281" t="str">
        <f ca="1">no.</f>
        <v/>
      </c>
      <c r="B2857" s="281"/>
      <c r="C2857" s="282"/>
      <c r="D2857" s="282"/>
      <c r="E2857" s="282" t="str">
        <f ca="1">position</f>
        <v/>
      </c>
      <c r="F2857" s="282"/>
      <c r="G2857" s="282"/>
      <c r="H2857" s="282"/>
      <c r="I2857" s="282"/>
      <c r="J2857" s="335"/>
      <c r="K2857" s="282"/>
      <c r="L2857" s="282"/>
      <c r="M2857" s="282"/>
      <c r="N2857" s="282"/>
      <c r="O2857" s="281"/>
      <c r="P2857" s="360" t="str">
        <f ca="1">rescore_patient</f>
        <v/>
      </c>
      <c r="Q2857" s="330" t="str">
        <f ca="1">quantity</f>
        <v/>
      </c>
      <c r="R2857" s="281"/>
      <c r="S2857" s="282"/>
      <c r="T2857" s="282"/>
      <c r="U2857" s="282"/>
      <c r="V2857" s="305"/>
      <c r="W2857" s="305"/>
      <c r="X2857" s="305"/>
      <c r="Y2857" s="282"/>
      <c r="Z2857" s="282" t="e" vm="1">
        <f ca="1">_xlfn.IFS(AND(ISNUMBER(SEARCH("N?m l*", CUSTOMER[[#This Row],[Service Type]], 1)), CUSTOMER[[#This Row],[Count ST]] = TRUE), CUSTOMER[[#This Row],[Quantity]], AND($Y$10:$Y2857 = TRUE, COUNTIFS($H$10:$H2857, CUSTOMER[[#This Row],[Booking]], $J$10:$J2857, CUSTOMER[[#This Row],[Order Date]], $F$10:$F2857, "&lt;&gt;"&amp;"N?m l*")=1), 1, TRUE,  "")</f>
        <v>#NAME?</v>
      </c>
      <c r="AA2857" s="282" t="b">
        <f t="shared" ca="1" si="45"/>
        <v>0</v>
      </c>
      <c r="AB2857" s="305"/>
    </row>
    <row r="2858" spans="1:28" x14ac:dyDescent="0.25">
      <c r="A2858" s="281" t="str">
        <f ca="1">no.</f>
        <v/>
      </c>
      <c r="B2858" s="281"/>
      <c r="C2858" s="282"/>
      <c r="D2858" s="282"/>
      <c r="E2858" s="282" t="str">
        <f ca="1">position</f>
        <v/>
      </c>
      <c r="F2858" s="282"/>
      <c r="G2858" s="282"/>
      <c r="H2858" s="282"/>
      <c r="I2858" s="282"/>
      <c r="J2858" s="335"/>
      <c r="K2858" s="282"/>
      <c r="L2858" s="282"/>
      <c r="M2858" s="282"/>
      <c r="N2858" s="282"/>
      <c r="O2858" s="281"/>
      <c r="P2858" s="360" t="str">
        <f ca="1">rescore_patient</f>
        <v/>
      </c>
      <c r="Q2858" s="330" t="str">
        <f ca="1">quantity</f>
        <v/>
      </c>
      <c r="R2858" s="281"/>
      <c r="S2858" s="282"/>
      <c r="T2858" s="282"/>
      <c r="U2858" s="282"/>
      <c r="V2858" s="305"/>
      <c r="W2858" s="305"/>
      <c r="X2858" s="305"/>
      <c r="Y2858" s="282"/>
      <c r="Z2858" s="282" t="e" vm="1">
        <f ca="1">_xlfn.IFS(AND(ISNUMBER(SEARCH("N?m l*", CUSTOMER[[#This Row],[Service Type]], 1)), CUSTOMER[[#This Row],[Count ST]] = TRUE), CUSTOMER[[#This Row],[Quantity]], AND($Y$10:$Y2858 = TRUE, COUNTIFS($H$10:$H2858, CUSTOMER[[#This Row],[Booking]], $J$10:$J2858, CUSTOMER[[#This Row],[Order Date]], $F$10:$F2858, "&lt;&gt;"&amp;"N?m l*")=1), 1, TRUE,  "")</f>
        <v>#NAME?</v>
      </c>
      <c r="AA2858" s="282" t="b">
        <f t="shared" ca="1" si="45"/>
        <v>0</v>
      </c>
      <c r="AB2858" s="305"/>
    </row>
    <row r="2859" spans="1:28" x14ac:dyDescent="0.25">
      <c r="A2859" s="281" t="str">
        <f ca="1">no.</f>
        <v/>
      </c>
      <c r="B2859" s="281"/>
      <c r="C2859" s="282"/>
      <c r="D2859" s="282"/>
      <c r="E2859" s="282" t="str">
        <f ca="1">position</f>
        <v/>
      </c>
      <c r="F2859" s="282"/>
      <c r="G2859" s="282"/>
      <c r="H2859" s="282"/>
      <c r="I2859" s="282"/>
      <c r="J2859" s="335"/>
      <c r="K2859" s="282"/>
      <c r="L2859" s="282"/>
      <c r="M2859" s="282"/>
      <c r="N2859" s="282"/>
      <c r="O2859" s="281"/>
      <c r="P2859" s="360" t="str">
        <f ca="1">rescore_patient</f>
        <v/>
      </c>
      <c r="Q2859" s="330" t="str">
        <f ca="1">quantity</f>
        <v/>
      </c>
      <c r="R2859" s="281"/>
      <c r="S2859" s="282"/>
      <c r="T2859" s="282"/>
      <c r="U2859" s="282"/>
      <c r="V2859" s="305"/>
      <c r="W2859" s="305"/>
      <c r="X2859" s="305"/>
      <c r="Y2859" s="282"/>
      <c r="Z2859" s="282" t="e" vm="1">
        <f ca="1">_xlfn.IFS(AND(ISNUMBER(SEARCH("N?m l*", CUSTOMER[[#This Row],[Service Type]], 1)), CUSTOMER[[#This Row],[Count ST]] = TRUE), CUSTOMER[[#This Row],[Quantity]], AND($Y$10:$Y2859 = TRUE, COUNTIFS($H$10:$H2859, CUSTOMER[[#This Row],[Booking]], $J$10:$J2859, CUSTOMER[[#This Row],[Order Date]], $F$10:$F2859, "&lt;&gt;"&amp;"N?m l*")=1), 1, TRUE,  "")</f>
        <v>#NAME?</v>
      </c>
      <c r="AA2859" s="282" t="b">
        <f t="shared" ca="1" si="45"/>
        <v>0</v>
      </c>
      <c r="AB2859" s="305"/>
    </row>
    <row r="2860" spans="1:28" x14ac:dyDescent="0.25">
      <c r="A2860" s="281" t="str">
        <f ca="1">no.</f>
        <v/>
      </c>
      <c r="B2860" s="281"/>
      <c r="C2860" s="282"/>
      <c r="D2860" s="282"/>
      <c r="E2860" s="282" t="str">
        <f ca="1">position</f>
        <v/>
      </c>
      <c r="F2860" s="282"/>
      <c r="G2860" s="282"/>
      <c r="H2860" s="282"/>
      <c r="I2860" s="282"/>
      <c r="J2860" s="335"/>
      <c r="K2860" s="282"/>
      <c r="L2860" s="282"/>
      <c r="M2860" s="282"/>
      <c r="N2860" s="282"/>
      <c r="O2860" s="281"/>
      <c r="P2860" s="360" t="str">
        <f ca="1">rescore_patient</f>
        <v/>
      </c>
      <c r="Q2860" s="330" t="str">
        <f ca="1">quantity</f>
        <v/>
      </c>
      <c r="R2860" s="281"/>
      <c r="S2860" s="282"/>
      <c r="T2860" s="282"/>
      <c r="U2860" s="282"/>
      <c r="V2860" s="305"/>
      <c r="W2860" s="305"/>
      <c r="X2860" s="305"/>
      <c r="Y2860" s="282"/>
      <c r="Z2860" s="282" t="e" vm="1">
        <f ca="1">_xlfn.IFS(AND(ISNUMBER(SEARCH("N?m l*", CUSTOMER[[#This Row],[Service Type]], 1)), CUSTOMER[[#This Row],[Count ST]] = TRUE), CUSTOMER[[#This Row],[Quantity]], AND($Y$10:$Y2860 = TRUE, COUNTIFS($H$10:$H2860, CUSTOMER[[#This Row],[Booking]], $J$10:$J2860, CUSTOMER[[#This Row],[Order Date]], $F$10:$F2860, "&lt;&gt;"&amp;"N?m l*")=1), 1, TRUE,  "")</f>
        <v>#NAME?</v>
      </c>
      <c r="AA2860" s="282" t="b">
        <f t="shared" ca="1" si="45"/>
        <v>0</v>
      </c>
      <c r="AB2860" s="305"/>
    </row>
    <row r="2861" spans="1:28" x14ac:dyDescent="0.25">
      <c r="A2861" s="281" t="str">
        <f ca="1">no.</f>
        <v/>
      </c>
      <c r="B2861" s="281"/>
      <c r="C2861" s="282"/>
      <c r="D2861" s="282"/>
      <c r="E2861" s="282" t="str">
        <f ca="1">position</f>
        <v/>
      </c>
      <c r="F2861" s="282"/>
      <c r="G2861" s="282"/>
      <c r="H2861" s="282"/>
      <c r="I2861" s="282"/>
      <c r="J2861" s="335"/>
      <c r="K2861" s="282"/>
      <c r="L2861" s="282"/>
      <c r="M2861" s="282"/>
      <c r="N2861" s="282"/>
      <c r="O2861" s="281"/>
      <c r="P2861" s="360" t="str">
        <f ca="1">rescore_patient</f>
        <v/>
      </c>
      <c r="Q2861" s="330" t="str">
        <f ca="1">quantity</f>
        <v/>
      </c>
      <c r="R2861" s="281"/>
      <c r="S2861" s="282"/>
      <c r="T2861" s="282"/>
      <c r="U2861" s="282"/>
      <c r="V2861" s="305"/>
      <c r="W2861" s="305"/>
      <c r="X2861" s="305"/>
      <c r="Y2861" s="282"/>
      <c r="Z2861" s="282" t="e" vm="1">
        <f ca="1">_xlfn.IFS(AND(ISNUMBER(SEARCH("N?m l*", CUSTOMER[[#This Row],[Service Type]], 1)), CUSTOMER[[#This Row],[Count ST]] = TRUE), CUSTOMER[[#This Row],[Quantity]], AND($Y$10:$Y2861 = TRUE, COUNTIFS($H$10:$H2861, CUSTOMER[[#This Row],[Booking]], $J$10:$J2861, CUSTOMER[[#This Row],[Order Date]], $F$10:$F2861, "&lt;&gt;"&amp;"N?m l*")=1), 1, TRUE,  "")</f>
        <v>#NAME?</v>
      </c>
      <c r="AA2861" s="282" t="b">
        <f t="shared" ca="1" si="45"/>
        <v>0</v>
      </c>
      <c r="AB2861" s="305"/>
    </row>
    <row r="2862" spans="1:28" x14ac:dyDescent="0.25">
      <c r="A2862" s="281" t="str">
        <f ca="1">no.</f>
        <v/>
      </c>
      <c r="B2862" s="281"/>
      <c r="C2862" s="282"/>
      <c r="D2862" s="282"/>
      <c r="E2862" s="282" t="str">
        <f ca="1">position</f>
        <v/>
      </c>
      <c r="F2862" s="282"/>
      <c r="G2862" s="282"/>
      <c r="H2862" s="282"/>
      <c r="I2862" s="282"/>
      <c r="J2862" s="335"/>
      <c r="K2862" s="282"/>
      <c r="L2862" s="282"/>
      <c r="M2862" s="282"/>
      <c r="N2862" s="282"/>
      <c r="O2862" s="281"/>
      <c r="P2862" s="360" t="str">
        <f ca="1">rescore_patient</f>
        <v/>
      </c>
      <c r="Q2862" s="330" t="str">
        <f ca="1">quantity</f>
        <v/>
      </c>
      <c r="R2862" s="281"/>
      <c r="S2862" s="282"/>
      <c r="T2862" s="282"/>
      <c r="U2862" s="282"/>
      <c r="V2862" s="305"/>
      <c r="W2862" s="305"/>
      <c r="X2862" s="305"/>
      <c r="Y2862" s="282"/>
      <c r="Z2862" s="282" t="e" vm="1">
        <f ca="1">_xlfn.IFS(AND(ISNUMBER(SEARCH("N?m l*", CUSTOMER[[#This Row],[Service Type]], 1)), CUSTOMER[[#This Row],[Count ST]] = TRUE), CUSTOMER[[#This Row],[Quantity]], AND($Y$10:$Y2862 = TRUE, COUNTIFS($H$10:$H2862, CUSTOMER[[#This Row],[Booking]], $J$10:$J2862, CUSTOMER[[#This Row],[Order Date]], $F$10:$F2862, "&lt;&gt;"&amp;"N?m l*")=1), 1, TRUE,  "")</f>
        <v>#NAME?</v>
      </c>
      <c r="AA2862" s="282" t="b">
        <f t="shared" ca="1" si="45"/>
        <v>0</v>
      </c>
      <c r="AB2862" s="305"/>
    </row>
    <row r="2863" spans="1:28" x14ac:dyDescent="0.25">
      <c r="A2863" s="281" t="str">
        <f ca="1">no.</f>
        <v/>
      </c>
      <c r="B2863" s="281"/>
      <c r="C2863" s="282"/>
      <c r="D2863" s="282"/>
      <c r="E2863" s="282" t="str">
        <f ca="1">position</f>
        <v/>
      </c>
      <c r="F2863" s="282"/>
      <c r="G2863" s="282"/>
      <c r="H2863" s="282"/>
      <c r="I2863" s="282"/>
      <c r="J2863" s="335"/>
      <c r="K2863" s="282"/>
      <c r="L2863" s="282"/>
      <c r="M2863" s="282"/>
      <c r="N2863" s="282"/>
      <c r="O2863" s="281"/>
      <c r="P2863" s="360" t="str">
        <f ca="1">rescore_patient</f>
        <v/>
      </c>
      <c r="Q2863" s="330" t="str">
        <f ca="1">quantity</f>
        <v/>
      </c>
      <c r="R2863" s="281"/>
      <c r="S2863" s="282"/>
      <c r="T2863" s="282"/>
      <c r="U2863" s="282"/>
      <c r="V2863" s="305"/>
      <c r="W2863" s="305"/>
      <c r="X2863" s="305"/>
      <c r="Y2863" s="282"/>
      <c r="Z2863" s="282" t="e" vm="1">
        <f ca="1">_xlfn.IFS(AND(ISNUMBER(SEARCH("N?m l*", CUSTOMER[[#This Row],[Service Type]], 1)), CUSTOMER[[#This Row],[Count ST]] = TRUE), CUSTOMER[[#This Row],[Quantity]], AND($Y$10:$Y2863 = TRUE, COUNTIFS($H$10:$H2863, CUSTOMER[[#This Row],[Booking]], $J$10:$J2863, CUSTOMER[[#This Row],[Order Date]], $F$10:$F2863, "&lt;&gt;"&amp;"N?m l*")=1), 1, TRUE,  "")</f>
        <v>#NAME?</v>
      </c>
      <c r="AA2863" s="282" t="b">
        <f t="shared" ca="1" si="45"/>
        <v>0</v>
      </c>
      <c r="AB2863" s="305"/>
    </row>
    <row r="2864" spans="1:28" x14ac:dyDescent="0.25">
      <c r="A2864" s="281" t="str">
        <f ca="1">no.</f>
        <v/>
      </c>
      <c r="B2864" s="281"/>
      <c r="C2864" s="282"/>
      <c r="D2864" s="282"/>
      <c r="E2864" s="282" t="str">
        <f ca="1">position</f>
        <v/>
      </c>
      <c r="F2864" s="282"/>
      <c r="G2864" s="282"/>
      <c r="H2864" s="282"/>
      <c r="I2864" s="282"/>
      <c r="J2864" s="335"/>
      <c r="K2864" s="282"/>
      <c r="L2864" s="282"/>
      <c r="M2864" s="282"/>
      <c r="N2864" s="282"/>
      <c r="O2864" s="281"/>
      <c r="P2864" s="360" t="str">
        <f ca="1">rescore_patient</f>
        <v/>
      </c>
      <c r="Q2864" s="330" t="str">
        <f ca="1">quantity</f>
        <v/>
      </c>
      <c r="R2864" s="281"/>
      <c r="S2864" s="282"/>
      <c r="T2864" s="282"/>
      <c r="U2864" s="282"/>
      <c r="V2864" s="305"/>
      <c r="W2864" s="305"/>
      <c r="X2864" s="305"/>
      <c r="Y2864" s="282"/>
      <c r="Z2864" s="282" t="e" vm="1">
        <f ca="1">_xlfn.IFS(AND(ISNUMBER(SEARCH("N?m l*", CUSTOMER[[#This Row],[Service Type]], 1)), CUSTOMER[[#This Row],[Count ST]] = TRUE), CUSTOMER[[#This Row],[Quantity]], AND($Y$10:$Y2864 = TRUE, COUNTIFS($H$10:$H2864, CUSTOMER[[#This Row],[Booking]], $J$10:$J2864, CUSTOMER[[#This Row],[Order Date]], $F$10:$F2864, "&lt;&gt;"&amp;"N?m l*")=1), 1, TRUE,  "")</f>
        <v>#NAME?</v>
      </c>
      <c r="AA2864" s="282" t="b">
        <f t="shared" ca="1" si="45"/>
        <v>0</v>
      </c>
      <c r="AB2864" s="305"/>
    </row>
    <row r="2865" spans="1:28" x14ac:dyDescent="0.25">
      <c r="A2865" s="281" t="str">
        <f ca="1">no.</f>
        <v/>
      </c>
      <c r="B2865" s="281"/>
      <c r="C2865" s="282"/>
      <c r="D2865" s="282"/>
      <c r="E2865" s="282" t="str">
        <f ca="1">position</f>
        <v/>
      </c>
      <c r="F2865" s="282"/>
      <c r="G2865" s="282"/>
      <c r="H2865" s="282"/>
      <c r="I2865" s="282"/>
      <c r="J2865" s="335"/>
      <c r="K2865" s="282"/>
      <c r="L2865" s="282"/>
      <c r="M2865" s="282"/>
      <c r="N2865" s="282"/>
      <c r="O2865" s="281"/>
      <c r="P2865" s="360" t="str">
        <f ca="1">rescore_patient</f>
        <v/>
      </c>
      <c r="Q2865" s="330" t="str">
        <f ca="1">quantity</f>
        <v/>
      </c>
      <c r="R2865" s="281"/>
      <c r="S2865" s="282"/>
      <c r="T2865" s="282"/>
      <c r="U2865" s="282"/>
      <c r="V2865" s="305"/>
      <c r="W2865" s="305"/>
      <c r="X2865" s="305"/>
      <c r="Y2865" s="282"/>
      <c r="Z2865" s="282" t="e" vm="1">
        <f ca="1">_xlfn.IFS(AND(ISNUMBER(SEARCH("N?m l*", CUSTOMER[[#This Row],[Service Type]], 1)), CUSTOMER[[#This Row],[Count ST]] = TRUE), CUSTOMER[[#This Row],[Quantity]], AND($Y$10:$Y2865 = TRUE, COUNTIFS($H$10:$H2865, CUSTOMER[[#This Row],[Booking]], $J$10:$J2865, CUSTOMER[[#This Row],[Order Date]], $F$10:$F2865, "&lt;&gt;"&amp;"N?m l*")=1), 1, TRUE,  "")</f>
        <v>#NAME?</v>
      </c>
      <c r="AA2865" s="282" t="b">
        <f t="shared" ca="1" si="45"/>
        <v>0</v>
      </c>
      <c r="AB2865" s="305"/>
    </row>
    <row r="2866" spans="1:28" x14ac:dyDescent="0.25">
      <c r="A2866" s="281" t="str">
        <f ca="1">no.</f>
        <v/>
      </c>
      <c r="B2866" s="281"/>
      <c r="C2866" s="282"/>
      <c r="D2866" s="282"/>
      <c r="E2866" s="282" t="str">
        <f ca="1">position</f>
        <v/>
      </c>
      <c r="F2866" s="282"/>
      <c r="G2866" s="282"/>
      <c r="H2866" s="282"/>
      <c r="I2866" s="282"/>
      <c r="J2866" s="335"/>
      <c r="K2866" s="282"/>
      <c r="L2866" s="282"/>
      <c r="M2866" s="282"/>
      <c r="N2866" s="282"/>
      <c r="O2866" s="281"/>
      <c r="P2866" s="360" t="str">
        <f ca="1">rescore_patient</f>
        <v/>
      </c>
      <c r="Q2866" s="330" t="str">
        <f ca="1">quantity</f>
        <v/>
      </c>
      <c r="R2866" s="281"/>
      <c r="S2866" s="282"/>
      <c r="T2866" s="282"/>
      <c r="U2866" s="282"/>
      <c r="V2866" s="305"/>
      <c r="W2866" s="305"/>
      <c r="X2866" s="305"/>
      <c r="Y2866" s="282"/>
      <c r="Z2866" s="282" t="e" vm="1">
        <f ca="1">_xlfn.IFS(AND(ISNUMBER(SEARCH("N?m l*", CUSTOMER[[#This Row],[Service Type]], 1)), CUSTOMER[[#This Row],[Count ST]] = TRUE), CUSTOMER[[#This Row],[Quantity]], AND($Y$10:$Y2866 = TRUE, COUNTIFS($H$10:$H2866, CUSTOMER[[#This Row],[Booking]], $J$10:$J2866, CUSTOMER[[#This Row],[Order Date]], $F$10:$F2866, "&lt;&gt;"&amp;"N?m l*")=1), 1, TRUE,  "")</f>
        <v>#NAME?</v>
      </c>
      <c r="AA2866" s="282" t="b">
        <f t="shared" ca="1" si="45"/>
        <v>0</v>
      </c>
      <c r="AB2866" s="305"/>
    </row>
    <row r="2867" spans="1:28" x14ac:dyDescent="0.25">
      <c r="A2867" s="281" t="str">
        <f ca="1">no.</f>
        <v/>
      </c>
      <c r="B2867" s="281"/>
      <c r="C2867" s="282"/>
      <c r="D2867" s="282"/>
      <c r="E2867" s="282" t="str">
        <f ca="1">position</f>
        <v/>
      </c>
      <c r="F2867" s="282"/>
      <c r="G2867" s="282"/>
      <c r="H2867" s="282"/>
      <c r="I2867" s="282"/>
      <c r="J2867" s="335"/>
      <c r="K2867" s="282"/>
      <c r="L2867" s="282"/>
      <c r="M2867" s="282"/>
      <c r="N2867" s="282"/>
      <c r="O2867" s="281"/>
      <c r="P2867" s="360" t="str">
        <f ca="1">rescore_patient</f>
        <v/>
      </c>
      <c r="Q2867" s="330" t="str">
        <f ca="1">quantity</f>
        <v/>
      </c>
      <c r="R2867" s="281"/>
      <c r="S2867" s="282"/>
      <c r="T2867" s="282"/>
      <c r="U2867" s="282"/>
      <c r="V2867" s="305"/>
      <c r="W2867" s="305"/>
      <c r="X2867" s="305"/>
      <c r="Y2867" s="282"/>
      <c r="Z2867" s="282" t="e" vm="1">
        <f ca="1">_xlfn.IFS(AND(ISNUMBER(SEARCH("N?m l*", CUSTOMER[[#This Row],[Service Type]], 1)), CUSTOMER[[#This Row],[Count ST]] = TRUE), CUSTOMER[[#This Row],[Quantity]], AND($Y$10:$Y2867 = TRUE, COUNTIFS($H$10:$H2867, CUSTOMER[[#This Row],[Booking]], $J$10:$J2867, CUSTOMER[[#This Row],[Order Date]], $F$10:$F2867, "&lt;&gt;"&amp;"N?m l*")=1), 1, TRUE,  "")</f>
        <v>#NAME?</v>
      </c>
      <c r="AA2867" s="282" t="b">
        <f t="shared" ca="1" si="45"/>
        <v>0</v>
      </c>
      <c r="AB2867" s="305"/>
    </row>
    <row r="2868" spans="1:28" x14ac:dyDescent="0.25">
      <c r="A2868" s="281" t="str">
        <f ca="1">no.</f>
        <v/>
      </c>
      <c r="B2868" s="281"/>
      <c r="C2868" s="282"/>
      <c r="D2868" s="282"/>
      <c r="E2868" s="282" t="str">
        <f ca="1">position</f>
        <v/>
      </c>
      <c r="F2868" s="282"/>
      <c r="G2868" s="282"/>
      <c r="H2868" s="282"/>
      <c r="I2868" s="282"/>
      <c r="J2868" s="335"/>
      <c r="K2868" s="282"/>
      <c r="L2868" s="282"/>
      <c r="M2868" s="282"/>
      <c r="N2868" s="282"/>
      <c r="O2868" s="281"/>
      <c r="P2868" s="360" t="str">
        <f ca="1">rescore_patient</f>
        <v/>
      </c>
      <c r="Q2868" s="330" t="str">
        <f ca="1">quantity</f>
        <v/>
      </c>
      <c r="R2868" s="281"/>
      <c r="S2868" s="282"/>
      <c r="T2868" s="282"/>
      <c r="U2868" s="282"/>
      <c r="V2868" s="305"/>
      <c r="W2868" s="305"/>
      <c r="X2868" s="305"/>
      <c r="Y2868" s="282"/>
      <c r="Z2868" s="282" t="e" vm="1">
        <f ca="1">_xlfn.IFS(AND(ISNUMBER(SEARCH("N?m l*", CUSTOMER[[#This Row],[Service Type]], 1)), CUSTOMER[[#This Row],[Count ST]] = TRUE), CUSTOMER[[#This Row],[Quantity]], AND($Y$10:$Y2868 = TRUE, COUNTIFS($H$10:$H2868, CUSTOMER[[#This Row],[Booking]], $J$10:$J2868, CUSTOMER[[#This Row],[Order Date]], $F$10:$F2868, "&lt;&gt;"&amp;"N?m l*")=1), 1, TRUE,  "")</f>
        <v>#NAME?</v>
      </c>
      <c r="AA2868" s="282" t="b">
        <f t="shared" ca="1" si="45"/>
        <v>0</v>
      </c>
      <c r="AB2868" s="305"/>
    </row>
    <row r="2869" spans="1:28" x14ac:dyDescent="0.25">
      <c r="A2869" s="281" t="str">
        <f ca="1">no.</f>
        <v/>
      </c>
      <c r="B2869" s="281"/>
      <c r="C2869" s="282"/>
      <c r="D2869" s="282"/>
      <c r="E2869" s="282" t="str">
        <f ca="1">position</f>
        <v/>
      </c>
      <c r="F2869" s="282"/>
      <c r="G2869" s="282"/>
      <c r="H2869" s="282"/>
      <c r="I2869" s="282"/>
      <c r="J2869" s="335"/>
      <c r="K2869" s="282"/>
      <c r="L2869" s="282"/>
      <c r="M2869" s="282"/>
      <c r="N2869" s="282"/>
      <c r="O2869" s="281"/>
      <c r="P2869" s="360" t="str">
        <f ca="1">rescore_patient</f>
        <v/>
      </c>
      <c r="Q2869" s="330" t="str">
        <f ca="1">quantity</f>
        <v/>
      </c>
      <c r="R2869" s="281"/>
      <c r="S2869" s="282"/>
      <c r="T2869" s="282"/>
      <c r="U2869" s="282"/>
      <c r="V2869" s="305"/>
      <c r="W2869" s="305"/>
      <c r="X2869" s="305"/>
      <c r="Y2869" s="282"/>
      <c r="Z2869" s="282" t="e" vm="1">
        <f ca="1">_xlfn.IFS(AND(ISNUMBER(SEARCH("N?m l*", CUSTOMER[[#This Row],[Service Type]], 1)), CUSTOMER[[#This Row],[Count ST]] = TRUE), CUSTOMER[[#This Row],[Quantity]], AND($Y$10:$Y2869 = TRUE, COUNTIFS($H$10:$H2869, CUSTOMER[[#This Row],[Booking]], $J$10:$J2869, CUSTOMER[[#This Row],[Order Date]], $F$10:$F2869, "&lt;&gt;"&amp;"N?m l*")=1), 1, TRUE,  "")</f>
        <v>#NAME?</v>
      </c>
      <c r="AA2869" s="282" t="b">
        <f t="shared" ca="1" si="45"/>
        <v>0</v>
      </c>
      <c r="AB2869" s="305"/>
    </row>
    <row r="2870" spans="1:28" x14ac:dyDescent="0.25">
      <c r="A2870" s="281" t="str">
        <f ca="1">no.</f>
        <v/>
      </c>
      <c r="B2870" s="281"/>
      <c r="C2870" s="282"/>
      <c r="D2870" s="282"/>
      <c r="E2870" s="282" t="str">
        <f ca="1">position</f>
        <v/>
      </c>
      <c r="F2870" s="282"/>
      <c r="G2870" s="282"/>
      <c r="H2870" s="282"/>
      <c r="I2870" s="282"/>
      <c r="J2870" s="335"/>
      <c r="K2870" s="282"/>
      <c r="L2870" s="282"/>
      <c r="M2870" s="282"/>
      <c r="N2870" s="282"/>
      <c r="O2870" s="281"/>
      <c r="P2870" s="360" t="str">
        <f ca="1">rescore_patient</f>
        <v/>
      </c>
      <c r="Q2870" s="330" t="str">
        <f ca="1">quantity</f>
        <v/>
      </c>
      <c r="R2870" s="281"/>
      <c r="S2870" s="282"/>
      <c r="T2870" s="282"/>
      <c r="U2870" s="282"/>
      <c r="V2870" s="305"/>
      <c r="W2870" s="305"/>
      <c r="X2870" s="305"/>
      <c r="Y2870" s="282"/>
      <c r="Z2870" s="282" t="e" vm="1">
        <f ca="1">_xlfn.IFS(AND(ISNUMBER(SEARCH("N?m l*", CUSTOMER[[#This Row],[Service Type]], 1)), CUSTOMER[[#This Row],[Count ST]] = TRUE), CUSTOMER[[#This Row],[Quantity]], AND($Y$10:$Y2870 = TRUE, COUNTIFS($H$10:$H2870, CUSTOMER[[#This Row],[Booking]], $J$10:$J2870, CUSTOMER[[#This Row],[Order Date]], $F$10:$F2870, "&lt;&gt;"&amp;"N?m l*")=1), 1, TRUE,  "")</f>
        <v>#NAME?</v>
      </c>
      <c r="AA2870" s="282" t="b">
        <f t="shared" ca="1" si="45"/>
        <v>0</v>
      </c>
      <c r="AB2870" s="305"/>
    </row>
    <row r="2871" spans="1:28" x14ac:dyDescent="0.25">
      <c r="A2871" s="281" t="str">
        <f ca="1">no.</f>
        <v/>
      </c>
      <c r="B2871" s="281"/>
      <c r="C2871" s="282"/>
      <c r="D2871" s="282"/>
      <c r="E2871" s="282" t="str">
        <f ca="1">position</f>
        <v/>
      </c>
      <c r="F2871" s="282"/>
      <c r="G2871" s="282"/>
      <c r="H2871" s="282"/>
      <c r="I2871" s="282"/>
      <c r="J2871" s="335"/>
      <c r="K2871" s="282"/>
      <c r="L2871" s="282"/>
      <c r="M2871" s="282"/>
      <c r="N2871" s="282"/>
      <c r="O2871" s="281"/>
      <c r="P2871" s="360" t="str">
        <f ca="1">rescore_patient</f>
        <v/>
      </c>
      <c r="Q2871" s="330" t="str">
        <f ca="1">quantity</f>
        <v/>
      </c>
      <c r="R2871" s="281"/>
      <c r="S2871" s="282"/>
      <c r="T2871" s="282"/>
      <c r="U2871" s="282"/>
      <c r="V2871" s="305"/>
      <c r="W2871" s="305"/>
      <c r="X2871" s="305"/>
      <c r="Y2871" s="282"/>
      <c r="Z2871" s="282" t="e" vm="1">
        <f ca="1">_xlfn.IFS(AND(ISNUMBER(SEARCH("N?m l*", CUSTOMER[[#This Row],[Service Type]], 1)), CUSTOMER[[#This Row],[Count ST]] = TRUE), CUSTOMER[[#This Row],[Quantity]], AND($Y$10:$Y2871 = TRUE, COUNTIFS($H$10:$H2871, CUSTOMER[[#This Row],[Booking]], $J$10:$J2871, CUSTOMER[[#This Row],[Order Date]], $F$10:$F2871, "&lt;&gt;"&amp;"N?m l*")=1), 1, TRUE,  "")</f>
        <v>#NAME?</v>
      </c>
      <c r="AA2871" s="282" t="b">
        <f t="shared" ca="1" si="45"/>
        <v>0</v>
      </c>
      <c r="AB2871" s="305"/>
    </row>
    <row r="2872" spans="1:28" x14ac:dyDescent="0.25">
      <c r="A2872" s="281" t="str">
        <f ca="1">no.</f>
        <v/>
      </c>
      <c r="B2872" s="281"/>
      <c r="C2872" s="282"/>
      <c r="D2872" s="282"/>
      <c r="E2872" s="282" t="str">
        <f ca="1">position</f>
        <v/>
      </c>
      <c r="F2872" s="282"/>
      <c r="G2872" s="282"/>
      <c r="H2872" s="282"/>
      <c r="I2872" s="282"/>
      <c r="J2872" s="335"/>
      <c r="K2872" s="282"/>
      <c r="L2872" s="282"/>
      <c r="M2872" s="282"/>
      <c r="N2872" s="282"/>
      <c r="O2872" s="281"/>
      <c r="P2872" s="360" t="str">
        <f ca="1">rescore_patient</f>
        <v/>
      </c>
      <c r="Q2872" s="330" t="str">
        <f ca="1">quantity</f>
        <v/>
      </c>
      <c r="R2872" s="281"/>
      <c r="S2872" s="282"/>
      <c r="T2872" s="282"/>
      <c r="U2872" s="282"/>
      <c r="V2872" s="305"/>
      <c r="W2872" s="305"/>
      <c r="X2872" s="305"/>
      <c r="Y2872" s="282"/>
      <c r="Z2872" s="282" t="e" vm="1">
        <f ca="1">_xlfn.IFS(AND(ISNUMBER(SEARCH("N?m l*", CUSTOMER[[#This Row],[Service Type]], 1)), CUSTOMER[[#This Row],[Count ST]] = TRUE), CUSTOMER[[#This Row],[Quantity]], AND($Y$10:$Y2872 = TRUE, COUNTIFS($H$10:$H2872, CUSTOMER[[#This Row],[Booking]], $J$10:$J2872, CUSTOMER[[#This Row],[Order Date]], $F$10:$F2872, "&lt;&gt;"&amp;"N?m l*")=1), 1, TRUE,  "")</f>
        <v>#NAME?</v>
      </c>
      <c r="AA2872" s="282" t="b">
        <f t="shared" ca="1" si="45"/>
        <v>0</v>
      </c>
      <c r="AB2872" s="305"/>
    </row>
    <row r="2873" spans="1:28" x14ac:dyDescent="0.25">
      <c r="A2873" s="281" t="str">
        <f ca="1">no.</f>
        <v/>
      </c>
      <c r="B2873" s="281"/>
      <c r="C2873" s="282"/>
      <c r="D2873" s="282"/>
      <c r="E2873" s="282" t="str">
        <f ca="1">position</f>
        <v/>
      </c>
      <c r="F2873" s="282"/>
      <c r="G2873" s="282"/>
      <c r="H2873" s="282"/>
      <c r="I2873" s="282"/>
      <c r="J2873" s="335"/>
      <c r="K2873" s="282"/>
      <c r="L2873" s="282"/>
      <c r="M2873" s="282"/>
      <c r="N2873" s="282"/>
      <c r="O2873" s="281"/>
      <c r="P2873" s="360" t="str">
        <f ca="1">rescore_patient</f>
        <v/>
      </c>
      <c r="Q2873" s="330" t="str">
        <f ca="1">quantity</f>
        <v/>
      </c>
      <c r="R2873" s="281"/>
      <c r="S2873" s="282"/>
      <c r="T2873" s="282"/>
      <c r="U2873" s="282"/>
      <c r="V2873" s="305"/>
      <c r="W2873" s="305"/>
      <c r="X2873" s="305"/>
      <c r="Y2873" s="282"/>
      <c r="Z2873" s="282" t="e" vm="1">
        <f ca="1">_xlfn.IFS(AND(ISNUMBER(SEARCH("N?m l*", CUSTOMER[[#This Row],[Service Type]], 1)), CUSTOMER[[#This Row],[Count ST]] = TRUE), CUSTOMER[[#This Row],[Quantity]], AND($Y$10:$Y2873 = TRUE, COUNTIFS($H$10:$H2873, CUSTOMER[[#This Row],[Booking]], $J$10:$J2873, CUSTOMER[[#This Row],[Order Date]], $F$10:$F2873, "&lt;&gt;"&amp;"N?m l*")=1), 1, TRUE,  "")</f>
        <v>#NAME?</v>
      </c>
      <c r="AA2873" s="282" t="b">
        <f t="shared" ca="1" si="45"/>
        <v>0</v>
      </c>
      <c r="AB2873" s="305"/>
    </row>
    <row r="2874" spans="1:28" x14ac:dyDescent="0.25">
      <c r="A2874" s="281" t="str">
        <f ca="1">no.</f>
        <v/>
      </c>
      <c r="B2874" s="281"/>
      <c r="C2874" s="282"/>
      <c r="D2874" s="282"/>
      <c r="E2874" s="282" t="str">
        <f ca="1">position</f>
        <v/>
      </c>
      <c r="F2874" s="282"/>
      <c r="G2874" s="282"/>
      <c r="H2874" s="282"/>
      <c r="I2874" s="282"/>
      <c r="J2874" s="335"/>
      <c r="K2874" s="282"/>
      <c r="L2874" s="282"/>
      <c r="M2874" s="282"/>
      <c r="N2874" s="282"/>
      <c r="O2874" s="281"/>
      <c r="P2874" s="360" t="str">
        <f ca="1">rescore_patient</f>
        <v/>
      </c>
      <c r="Q2874" s="330" t="str">
        <f ca="1">quantity</f>
        <v/>
      </c>
      <c r="R2874" s="281"/>
      <c r="S2874" s="282"/>
      <c r="T2874" s="282"/>
      <c r="U2874" s="282"/>
      <c r="V2874" s="305"/>
      <c r="W2874" s="305"/>
      <c r="X2874" s="305"/>
      <c r="Y2874" s="282"/>
      <c r="Z2874" s="282" t="e" vm="1">
        <f ca="1">_xlfn.IFS(AND(ISNUMBER(SEARCH("N?m l*", CUSTOMER[[#This Row],[Service Type]], 1)), CUSTOMER[[#This Row],[Count ST]] = TRUE), CUSTOMER[[#This Row],[Quantity]], AND($Y$10:$Y2874 = TRUE, COUNTIFS($H$10:$H2874, CUSTOMER[[#This Row],[Booking]], $J$10:$J2874, CUSTOMER[[#This Row],[Order Date]], $F$10:$F2874, "&lt;&gt;"&amp;"N?m l*")=1), 1, TRUE,  "")</f>
        <v>#NAME?</v>
      </c>
      <c r="AA2874" s="282" t="b">
        <f t="shared" ca="1" si="45"/>
        <v>0</v>
      </c>
      <c r="AB2874" s="305"/>
    </row>
    <row r="2875" spans="1:28" x14ac:dyDescent="0.25">
      <c r="A2875" s="281" t="str">
        <f ca="1">no.</f>
        <v/>
      </c>
      <c r="B2875" s="281"/>
      <c r="C2875" s="282"/>
      <c r="D2875" s="282"/>
      <c r="E2875" s="282" t="str">
        <f ca="1">position</f>
        <v/>
      </c>
      <c r="F2875" s="282"/>
      <c r="G2875" s="282"/>
      <c r="H2875" s="282"/>
      <c r="I2875" s="282"/>
      <c r="J2875" s="335"/>
      <c r="K2875" s="282"/>
      <c r="L2875" s="282"/>
      <c r="M2875" s="282"/>
      <c r="N2875" s="282"/>
      <c r="O2875" s="281"/>
      <c r="P2875" s="360" t="str">
        <f ca="1">rescore_patient</f>
        <v/>
      </c>
      <c r="Q2875" s="330" t="str">
        <f ca="1">quantity</f>
        <v/>
      </c>
      <c r="R2875" s="281"/>
      <c r="S2875" s="282"/>
      <c r="T2875" s="282"/>
      <c r="U2875" s="282"/>
      <c r="V2875" s="305"/>
      <c r="W2875" s="305"/>
      <c r="X2875" s="305"/>
      <c r="Y2875" s="282"/>
      <c r="Z2875" s="282" t="e" vm="1">
        <f ca="1">_xlfn.IFS(AND(ISNUMBER(SEARCH("N?m l*", CUSTOMER[[#This Row],[Service Type]], 1)), CUSTOMER[[#This Row],[Count ST]] = TRUE), CUSTOMER[[#This Row],[Quantity]], AND($Y$10:$Y2875 = TRUE, COUNTIFS($H$10:$H2875, CUSTOMER[[#This Row],[Booking]], $J$10:$J2875, CUSTOMER[[#This Row],[Order Date]], $F$10:$F2875, "&lt;&gt;"&amp;"N?m l*")=1), 1, TRUE,  "")</f>
        <v>#NAME?</v>
      </c>
      <c r="AA2875" s="282" t="b">
        <f t="shared" ca="1" si="45"/>
        <v>0</v>
      </c>
      <c r="AB2875" s="305"/>
    </row>
    <row r="2876" spans="1:28" x14ac:dyDescent="0.25">
      <c r="A2876" s="281" t="str">
        <f ca="1">no.</f>
        <v/>
      </c>
      <c r="B2876" s="281"/>
      <c r="C2876" s="282"/>
      <c r="D2876" s="282"/>
      <c r="E2876" s="282" t="str">
        <f ca="1">position</f>
        <v/>
      </c>
      <c r="F2876" s="282"/>
      <c r="G2876" s="282"/>
      <c r="H2876" s="282"/>
      <c r="I2876" s="282"/>
      <c r="J2876" s="335"/>
      <c r="K2876" s="282"/>
      <c r="L2876" s="282"/>
      <c r="M2876" s="282"/>
      <c r="N2876" s="282"/>
      <c r="O2876" s="281"/>
      <c r="P2876" s="360" t="str">
        <f ca="1">rescore_patient</f>
        <v/>
      </c>
      <c r="Q2876" s="330" t="str">
        <f ca="1">quantity</f>
        <v/>
      </c>
      <c r="R2876" s="281"/>
      <c r="S2876" s="282"/>
      <c r="T2876" s="282"/>
      <c r="U2876" s="282"/>
      <c r="V2876" s="305"/>
      <c r="W2876" s="305"/>
      <c r="X2876" s="305"/>
      <c r="Y2876" s="282"/>
      <c r="Z2876" s="282" t="e" vm="1">
        <f ca="1">_xlfn.IFS(AND(ISNUMBER(SEARCH("N?m l*", CUSTOMER[[#This Row],[Service Type]], 1)), CUSTOMER[[#This Row],[Count ST]] = TRUE), CUSTOMER[[#This Row],[Quantity]], AND($Y$10:$Y2876 = TRUE, COUNTIFS($H$10:$H2876, CUSTOMER[[#This Row],[Booking]], $J$10:$J2876, CUSTOMER[[#This Row],[Order Date]], $F$10:$F2876, "&lt;&gt;"&amp;"N?m l*")=1), 1, TRUE,  "")</f>
        <v>#NAME?</v>
      </c>
      <c r="AA2876" s="282" t="b">
        <f t="shared" ca="1" si="45"/>
        <v>0</v>
      </c>
      <c r="AB2876" s="305"/>
    </row>
    <row r="2877" spans="1:28" x14ac:dyDescent="0.25">
      <c r="A2877" s="281" t="str">
        <f ca="1">no.</f>
        <v/>
      </c>
      <c r="B2877" s="281"/>
      <c r="C2877" s="282"/>
      <c r="D2877" s="282"/>
      <c r="E2877" s="282" t="str">
        <f ca="1">position</f>
        <v/>
      </c>
      <c r="F2877" s="282"/>
      <c r="G2877" s="282"/>
      <c r="H2877" s="282"/>
      <c r="I2877" s="282"/>
      <c r="J2877" s="335"/>
      <c r="K2877" s="282"/>
      <c r="L2877" s="282"/>
      <c r="M2877" s="282"/>
      <c r="N2877" s="282"/>
      <c r="O2877" s="281"/>
      <c r="P2877" s="360" t="str">
        <f ca="1">rescore_patient</f>
        <v/>
      </c>
      <c r="Q2877" s="330" t="str">
        <f ca="1">quantity</f>
        <v/>
      </c>
      <c r="R2877" s="281"/>
      <c r="S2877" s="282"/>
      <c r="T2877" s="282"/>
      <c r="U2877" s="282"/>
      <c r="V2877" s="305"/>
      <c r="W2877" s="305"/>
      <c r="X2877" s="305"/>
      <c r="Y2877" s="282"/>
      <c r="Z2877" s="282" t="e" vm="1">
        <f ca="1">_xlfn.IFS(AND(ISNUMBER(SEARCH("N?m l*", CUSTOMER[[#This Row],[Service Type]], 1)), CUSTOMER[[#This Row],[Count ST]] = TRUE), CUSTOMER[[#This Row],[Quantity]], AND($Y$10:$Y2877 = TRUE, COUNTIFS($H$10:$H2877, CUSTOMER[[#This Row],[Booking]], $J$10:$J2877, CUSTOMER[[#This Row],[Order Date]], $F$10:$F2877, "&lt;&gt;"&amp;"N?m l*")=1), 1, TRUE,  "")</f>
        <v>#NAME?</v>
      </c>
      <c r="AA2877" s="282" t="b">
        <f t="shared" ca="1" si="45"/>
        <v>0</v>
      </c>
      <c r="AB2877" s="305"/>
    </row>
    <row r="2878" spans="1:28" x14ac:dyDescent="0.25">
      <c r="A2878" s="281" t="str">
        <f ca="1">no.</f>
        <v/>
      </c>
      <c r="B2878" s="281"/>
      <c r="C2878" s="282"/>
      <c r="D2878" s="282"/>
      <c r="E2878" s="282" t="str">
        <f ca="1">position</f>
        <v/>
      </c>
      <c r="F2878" s="282"/>
      <c r="G2878" s="282"/>
      <c r="H2878" s="282"/>
      <c r="I2878" s="282"/>
      <c r="J2878" s="335"/>
      <c r="K2878" s="282"/>
      <c r="L2878" s="282"/>
      <c r="M2878" s="282"/>
      <c r="N2878" s="282"/>
      <c r="O2878" s="281"/>
      <c r="P2878" s="360" t="str">
        <f ca="1">rescore_patient</f>
        <v/>
      </c>
      <c r="Q2878" s="330" t="str">
        <f ca="1">quantity</f>
        <v/>
      </c>
      <c r="R2878" s="281"/>
      <c r="S2878" s="282"/>
      <c r="T2878" s="282"/>
      <c r="U2878" s="282"/>
      <c r="V2878" s="305"/>
      <c r="W2878" s="305"/>
      <c r="X2878" s="305"/>
      <c r="Y2878" s="282"/>
      <c r="Z2878" s="282" t="e" vm="1">
        <f ca="1">_xlfn.IFS(AND(ISNUMBER(SEARCH("N?m l*", CUSTOMER[[#This Row],[Service Type]], 1)), CUSTOMER[[#This Row],[Count ST]] = TRUE), CUSTOMER[[#This Row],[Quantity]], AND($Y$10:$Y2878 = TRUE, COUNTIFS($H$10:$H2878, CUSTOMER[[#This Row],[Booking]], $J$10:$J2878, CUSTOMER[[#This Row],[Order Date]], $F$10:$F2878, "&lt;&gt;"&amp;"N?m l*")=1), 1, TRUE,  "")</f>
        <v>#NAME?</v>
      </c>
      <c r="AA2878" s="282" t="b">
        <f t="shared" ca="1" si="45"/>
        <v>0</v>
      </c>
      <c r="AB2878" s="305"/>
    </row>
    <row r="2879" spans="1:28" x14ac:dyDescent="0.25">
      <c r="A2879" s="281" t="str">
        <f ca="1">no.</f>
        <v/>
      </c>
      <c r="B2879" s="281"/>
      <c r="C2879" s="282"/>
      <c r="D2879" s="282"/>
      <c r="E2879" s="282" t="str">
        <f ca="1">position</f>
        <v/>
      </c>
      <c r="F2879" s="282"/>
      <c r="G2879" s="282"/>
      <c r="H2879" s="282"/>
      <c r="I2879" s="282"/>
      <c r="J2879" s="335"/>
      <c r="K2879" s="282"/>
      <c r="L2879" s="282"/>
      <c r="M2879" s="282"/>
      <c r="N2879" s="282"/>
      <c r="O2879" s="281"/>
      <c r="P2879" s="360" t="str">
        <f ca="1">rescore_patient</f>
        <v/>
      </c>
      <c r="Q2879" s="330" t="str">
        <f ca="1">quantity</f>
        <v/>
      </c>
      <c r="R2879" s="281"/>
      <c r="S2879" s="282"/>
      <c r="T2879" s="282"/>
      <c r="U2879" s="282"/>
      <c r="V2879" s="305"/>
      <c r="W2879" s="305"/>
      <c r="X2879" s="305"/>
      <c r="Y2879" s="282"/>
      <c r="Z2879" s="282" t="e" vm="1">
        <f ca="1">_xlfn.IFS(AND(ISNUMBER(SEARCH("N?m l*", CUSTOMER[[#This Row],[Service Type]], 1)), CUSTOMER[[#This Row],[Count ST]] = TRUE), CUSTOMER[[#This Row],[Quantity]], AND($Y$10:$Y2879 = TRUE, COUNTIFS($H$10:$H2879, CUSTOMER[[#This Row],[Booking]], $J$10:$J2879, CUSTOMER[[#This Row],[Order Date]], $F$10:$F2879, "&lt;&gt;"&amp;"N?m l*")=1), 1, TRUE,  "")</f>
        <v>#NAME?</v>
      </c>
      <c r="AA2879" s="282" t="b">
        <f t="shared" ca="1" si="45"/>
        <v>0</v>
      </c>
      <c r="AB2879" s="305"/>
    </row>
    <row r="2880" spans="1:28" x14ac:dyDescent="0.25">
      <c r="A2880" s="281" t="str">
        <f ca="1">no.</f>
        <v/>
      </c>
      <c r="B2880" s="281"/>
      <c r="C2880" s="282"/>
      <c r="D2880" s="282"/>
      <c r="E2880" s="282" t="str">
        <f ca="1">position</f>
        <v/>
      </c>
      <c r="F2880" s="282"/>
      <c r="G2880" s="282"/>
      <c r="H2880" s="282"/>
      <c r="I2880" s="282"/>
      <c r="J2880" s="335"/>
      <c r="K2880" s="282"/>
      <c r="L2880" s="282"/>
      <c r="M2880" s="282"/>
      <c r="N2880" s="282"/>
      <c r="O2880" s="281"/>
      <c r="P2880" s="360" t="str">
        <f ca="1">rescore_patient</f>
        <v/>
      </c>
      <c r="Q2880" s="330" t="str">
        <f ca="1">quantity</f>
        <v/>
      </c>
      <c r="R2880" s="281"/>
      <c r="S2880" s="282"/>
      <c r="T2880" s="282"/>
      <c r="U2880" s="282"/>
      <c r="V2880" s="305"/>
      <c r="W2880" s="305"/>
      <c r="X2880" s="305"/>
      <c r="Y2880" s="282"/>
      <c r="Z2880" s="282" t="e" vm="1">
        <f ca="1">_xlfn.IFS(AND(ISNUMBER(SEARCH("N?m l*", CUSTOMER[[#This Row],[Service Type]], 1)), CUSTOMER[[#This Row],[Count ST]] = TRUE), CUSTOMER[[#This Row],[Quantity]], AND($Y$10:$Y2880 = TRUE, COUNTIFS($H$10:$H2880, CUSTOMER[[#This Row],[Booking]], $J$10:$J2880, CUSTOMER[[#This Row],[Order Date]], $F$10:$F2880, "&lt;&gt;"&amp;"N?m l*")=1), 1, TRUE,  "")</f>
        <v>#NAME?</v>
      </c>
      <c r="AA2880" s="282" t="b">
        <f t="shared" ca="1" si="45"/>
        <v>0</v>
      </c>
      <c r="AB2880" s="305"/>
    </row>
    <row r="2881" spans="1:28" x14ac:dyDescent="0.25">
      <c r="A2881" s="281" t="str">
        <f ca="1">no.</f>
        <v/>
      </c>
      <c r="B2881" s="281"/>
      <c r="C2881" s="282"/>
      <c r="D2881" s="282"/>
      <c r="E2881" s="282" t="str">
        <f ca="1">position</f>
        <v/>
      </c>
      <c r="F2881" s="282"/>
      <c r="G2881" s="282"/>
      <c r="H2881" s="282"/>
      <c r="I2881" s="282"/>
      <c r="J2881" s="335"/>
      <c r="K2881" s="282"/>
      <c r="L2881" s="282"/>
      <c r="M2881" s="282"/>
      <c r="N2881" s="282"/>
      <c r="O2881" s="281"/>
      <c r="P2881" s="360" t="str">
        <f ca="1">rescore_patient</f>
        <v/>
      </c>
      <c r="Q2881" s="330" t="str">
        <f ca="1">quantity</f>
        <v/>
      </c>
      <c r="R2881" s="281"/>
      <c r="S2881" s="282"/>
      <c r="T2881" s="282"/>
      <c r="U2881" s="282"/>
      <c r="V2881" s="305"/>
      <c r="W2881" s="305"/>
      <c r="X2881" s="305"/>
      <c r="Y2881" s="282"/>
      <c r="Z2881" s="282" t="e" vm="1">
        <f ca="1">_xlfn.IFS(AND(ISNUMBER(SEARCH("N?m l*", CUSTOMER[[#This Row],[Service Type]], 1)), CUSTOMER[[#This Row],[Count ST]] = TRUE), CUSTOMER[[#This Row],[Quantity]], AND($Y$10:$Y2881 = TRUE, COUNTIFS($H$10:$H2881, CUSTOMER[[#This Row],[Booking]], $J$10:$J2881, CUSTOMER[[#This Row],[Order Date]], $F$10:$F2881, "&lt;&gt;"&amp;"N?m l*")=1), 1, TRUE,  "")</f>
        <v>#NAME?</v>
      </c>
      <c r="AA2881" s="282" t="b">
        <f t="shared" ca="1" si="45"/>
        <v>0</v>
      </c>
      <c r="AB2881" s="305"/>
    </row>
    <row r="2882" spans="1:28" x14ac:dyDescent="0.25">
      <c r="A2882" s="281" t="str">
        <f ca="1">no.</f>
        <v/>
      </c>
      <c r="B2882" s="281"/>
      <c r="C2882" s="282"/>
      <c r="D2882" s="282"/>
      <c r="E2882" s="282" t="str">
        <f ca="1">position</f>
        <v/>
      </c>
      <c r="F2882" s="282"/>
      <c r="G2882" s="282"/>
      <c r="H2882" s="282"/>
      <c r="I2882" s="282"/>
      <c r="J2882" s="335"/>
      <c r="K2882" s="282"/>
      <c r="L2882" s="282"/>
      <c r="M2882" s="282"/>
      <c r="N2882" s="282"/>
      <c r="O2882" s="281"/>
      <c r="P2882" s="360" t="str">
        <f ca="1">rescore_patient</f>
        <v/>
      </c>
      <c r="Q2882" s="330" t="str">
        <f ca="1">quantity</f>
        <v/>
      </c>
      <c r="R2882" s="281"/>
      <c r="S2882" s="282"/>
      <c r="T2882" s="282"/>
      <c r="U2882" s="282"/>
      <c r="V2882" s="305"/>
      <c r="W2882" s="305"/>
      <c r="X2882" s="305"/>
      <c r="Y2882" s="282"/>
      <c r="Z2882" s="282" t="e" vm="1">
        <f ca="1">_xlfn.IFS(AND(ISNUMBER(SEARCH("N?m l*", CUSTOMER[[#This Row],[Service Type]], 1)), CUSTOMER[[#This Row],[Count ST]] = TRUE), CUSTOMER[[#This Row],[Quantity]], AND($Y$10:$Y2882 = TRUE, COUNTIFS($H$10:$H2882, CUSTOMER[[#This Row],[Booking]], $J$10:$J2882, CUSTOMER[[#This Row],[Order Date]], $F$10:$F2882, "&lt;&gt;"&amp;"N?m l*")=1), 1, TRUE,  "")</f>
        <v>#NAME?</v>
      </c>
      <c r="AA2882" s="282" t="b">
        <f t="shared" ca="1" si="45"/>
        <v>0</v>
      </c>
      <c r="AB2882" s="305"/>
    </row>
    <row r="2883" spans="1:28" x14ac:dyDescent="0.25">
      <c r="A2883" s="281" t="str">
        <f ca="1">no.</f>
        <v/>
      </c>
      <c r="B2883" s="281"/>
      <c r="C2883" s="282"/>
      <c r="D2883" s="282"/>
      <c r="E2883" s="282" t="str">
        <f ca="1">position</f>
        <v/>
      </c>
      <c r="F2883" s="282"/>
      <c r="G2883" s="282"/>
      <c r="H2883" s="282"/>
      <c r="I2883" s="282"/>
      <c r="J2883" s="335"/>
      <c r="K2883" s="282"/>
      <c r="L2883" s="282"/>
      <c r="M2883" s="282"/>
      <c r="N2883" s="282"/>
      <c r="O2883" s="281"/>
      <c r="P2883" s="360" t="str">
        <f ca="1">rescore_patient</f>
        <v/>
      </c>
      <c r="Q2883" s="330" t="str">
        <f ca="1">quantity</f>
        <v/>
      </c>
      <c r="R2883" s="281"/>
      <c r="S2883" s="282"/>
      <c r="T2883" s="282"/>
      <c r="U2883" s="282"/>
      <c r="V2883" s="305"/>
      <c r="W2883" s="305"/>
      <c r="X2883" s="305"/>
      <c r="Y2883" s="282"/>
      <c r="Z2883" s="282" t="e" vm="1">
        <f ca="1">_xlfn.IFS(AND(ISNUMBER(SEARCH("N?m l*", CUSTOMER[[#This Row],[Service Type]], 1)), CUSTOMER[[#This Row],[Count ST]] = TRUE), CUSTOMER[[#This Row],[Quantity]], AND($Y$10:$Y2883 = TRUE, COUNTIFS($H$10:$H2883, CUSTOMER[[#This Row],[Booking]], $J$10:$J2883, CUSTOMER[[#This Row],[Order Date]], $F$10:$F2883, "&lt;&gt;"&amp;"N?m l*")=1), 1, TRUE,  "")</f>
        <v>#NAME?</v>
      </c>
      <c r="AA2883" s="282" t="b">
        <f t="shared" ca="1" si="45"/>
        <v>0</v>
      </c>
      <c r="AB2883" s="305"/>
    </row>
    <row r="2884" spans="1:28" x14ac:dyDescent="0.25">
      <c r="A2884" s="281" t="str">
        <f ca="1">no.</f>
        <v/>
      </c>
      <c r="B2884" s="281"/>
      <c r="C2884" s="282"/>
      <c r="D2884" s="282"/>
      <c r="E2884" s="282" t="str">
        <f ca="1">position</f>
        <v/>
      </c>
      <c r="F2884" s="282"/>
      <c r="G2884" s="282"/>
      <c r="H2884" s="282"/>
      <c r="I2884" s="282"/>
      <c r="J2884" s="335"/>
      <c r="K2884" s="282"/>
      <c r="L2884" s="282"/>
      <c r="M2884" s="282"/>
      <c r="N2884" s="282"/>
      <c r="O2884" s="281"/>
      <c r="P2884" s="360" t="str">
        <f ca="1">rescore_patient</f>
        <v/>
      </c>
      <c r="Q2884" s="330" t="str">
        <f ca="1">quantity</f>
        <v/>
      </c>
      <c r="R2884" s="281"/>
      <c r="S2884" s="282"/>
      <c r="T2884" s="282"/>
      <c r="U2884" s="282"/>
      <c r="V2884" s="305"/>
      <c r="W2884" s="305"/>
      <c r="X2884" s="305"/>
      <c r="Y2884" s="282"/>
      <c r="Z2884" s="282" t="e" vm="1">
        <f ca="1">_xlfn.IFS(AND(ISNUMBER(SEARCH("N?m l*", CUSTOMER[[#This Row],[Service Type]], 1)), CUSTOMER[[#This Row],[Count ST]] = TRUE), CUSTOMER[[#This Row],[Quantity]], AND($Y$10:$Y2884 = TRUE, COUNTIFS($H$10:$H2884, CUSTOMER[[#This Row],[Booking]], $J$10:$J2884, CUSTOMER[[#This Row],[Order Date]], $F$10:$F2884, "&lt;&gt;"&amp;"N?m l*")=1), 1, TRUE,  "")</f>
        <v>#NAME?</v>
      </c>
      <c r="AA2884" s="282" t="b">
        <f t="shared" ca="1" si="45"/>
        <v>0</v>
      </c>
      <c r="AB2884" s="305"/>
    </row>
    <row r="2885" spans="1:28" x14ac:dyDescent="0.25">
      <c r="A2885" s="281" t="str">
        <f ca="1">no.</f>
        <v/>
      </c>
      <c r="B2885" s="281"/>
      <c r="C2885" s="282"/>
      <c r="D2885" s="282"/>
      <c r="E2885" s="282" t="str">
        <f ca="1">position</f>
        <v/>
      </c>
      <c r="F2885" s="282"/>
      <c r="G2885" s="282"/>
      <c r="H2885" s="282"/>
      <c r="I2885" s="282"/>
      <c r="J2885" s="335"/>
      <c r="K2885" s="282"/>
      <c r="L2885" s="282"/>
      <c r="M2885" s="282"/>
      <c r="N2885" s="282"/>
      <c r="O2885" s="281"/>
      <c r="P2885" s="360" t="str">
        <f ca="1">rescore_patient</f>
        <v/>
      </c>
      <c r="Q2885" s="330" t="str">
        <f ca="1">quantity</f>
        <v/>
      </c>
      <c r="R2885" s="281"/>
      <c r="S2885" s="282"/>
      <c r="T2885" s="282"/>
      <c r="U2885" s="282"/>
      <c r="V2885" s="305"/>
      <c r="W2885" s="305"/>
      <c r="X2885" s="305"/>
      <c r="Y2885" s="282"/>
      <c r="Z2885" s="282" t="e" vm="1">
        <f ca="1">_xlfn.IFS(AND(ISNUMBER(SEARCH("N?m l*", CUSTOMER[[#This Row],[Service Type]], 1)), CUSTOMER[[#This Row],[Count ST]] = TRUE), CUSTOMER[[#This Row],[Quantity]], AND($Y$10:$Y2885 = TRUE, COUNTIFS($H$10:$H2885, CUSTOMER[[#This Row],[Booking]], $J$10:$J2885, CUSTOMER[[#This Row],[Order Date]], $F$10:$F2885, "&lt;&gt;"&amp;"N?m l*")=1), 1, TRUE,  "")</f>
        <v>#NAME?</v>
      </c>
      <c r="AA2885" s="282" t="b">
        <f t="shared" ca="1" si="45"/>
        <v>0</v>
      </c>
      <c r="AB2885" s="305"/>
    </row>
    <row r="2886" spans="1:28" x14ac:dyDescent="0.25">
      <c r="A2886" s="281" t="str">
        <f ca="1">no.</f>
        <v/>
      </c>
      <c r="B2886" s="281"/>
      <c r="C2886" s="282"/>
      <c r="D2886" s="282"/>
      <c r="E2886" s="282" t="str">
        <f ca="1">position</f>
        <v/>
      </c>
      <c r="F2886" s="282"/>
      <c r="G2886" s="282"/>
      <c r="H2886" s="282"/>
      <c r="I2886" s="282"/>
      <c r="J2886" s="335"/>
      <c r="K2886" s="282"/>
      <c r="L2886" s="282"/>
      <c r="M2886" s="282"/>
      <c r="N2886" s="282"/>
      <c r="O2886" s="281"/>
      <c r="P2886" s="360" t="str">
        <f ca="1">rescore_patient</f>
        <v/>
      </c>
      <c r="Q2886" s="330" t="str">
        <f ca="1">quantity</f>
        <v/>
      </c>
      <c r="R2886" s="281"/>
      <c r="S2886" s="282"/>
      <c r="T2886" s="282"/>
      <c r="U2886" s="282"/>
      <c r="V2886" s="305"/>
      <c r="W2886" s="305"/>
      <c r="X2886" s="305"/>
      <c r="Y2886" s="282"/>
      <c r="Z2886" s="282" t="e" vm="1">
        <f ca="1">_xlfn.IFS(AND(ISNUMBER(SEARCH("N?m l*", CUSTOMER[[#This Row],[Service Type]], 1)), CUSTOMER[[#This Row],[Count ST]] = TRUE), CUSTOMER[[#This Row],[Quantity]], AND($Y$10:$Y2886 = TRUE, COUNTIFS($H$10:$H2886, CUSTOMER[[#This Row],[Booking]], $J$10:$J2886, CUSTOMER[[#This Row],[Order Date]], $F$10:$F2886, "&lt;&gt;"&amp;"N?m l*")=1), 1, TRUE,  "")</f>
        <v>#NAME?</v>
      </c>
      <c r="AA2886" s="282" t="b">
        <f t="shared" ca="1" si="45"/>
        <v>0</v>
      </c>
      <c r="AB2886" s="305"/>
    </row>
    <row r="2887" spans="1:28" x14ac:dyDescent="0.25">
      <c r="A2887" s="281" t="str">
        <f ca="1">no.</f>
        <v/>
      </c>
      <c r="B2887" s="281"/>
      <c r="C2887" s="282"/>
      <c r="D2887" s="282"/>
      <c r="E2887" s="282" t="str">
        <f ca="1">position</f>
        <v/>
      </c>
      <c r="F2887" s="282"/>
      <c r="G2887" s="282"/>
      <c r="H2887" s="282"/>
      <c r="I2887" s="282"/>
      <c r="J2887" s="335"/>
      <c r="K2887" s="282"/>
      <c r="L2887" s="282"/>
      <c r="M2887" s="282"/>
      <c r="N2887" s="282"/>
      <c r="O2887" s="281"/>
      <c r="P2887" s="360" t="str">
        <f ca="1">rescore_patient</f>
        <v/>
      </c>
      <c r="Q2887" s="330" t="str">
        <f ca="1">quantity</f>
        <v/>
      </c>
      <c r="R2887" s="281"/>
      <c r="S2887" s="282"/>
      <c r="T2887" s="282"/>
      <c r="U2887" s="282"/>
      <c r="V2887" s="305"/>
      <c r="W2887" s="305"/>
      <c r="X2887" s="305"/>
      <c r="Y2887" s="282"/>
      <c r="Z2887" s="282" t="e" vm="1">
        <f ca="1">_xlfn.IFS(AND(ISNUMBER(SEARCH("N?m l*", CUSTOMER[[#This Row],[Service Type]], 1)), CUSTOMER[[#This Row],[Count ST]] = TRUE), CUSTOMER[[#This Row],[Quantity]], AND($Y$10:$Y2887 = TRUE, COUNTIFS($H$10:$H2887, CUSTOMER[[#This Row],[Booking]], $J$10:$J2887, CUSTOMER[[#This Row],[Order Date]], $F$10:$F2887, "&lt;&gt;"&amp;"N?m l*")=1), 1, TRUE,  "")</f>
        <v>#NAME?</v>
      </c>
      <c r="AA2887" s="282" t="b">
        <f t="shared" ca="1" si="45"/>
        <v>0</v>
      </c>
      <c r="AB2887" s="305"/>
    </row>
    <row r="2888" spans="1:28" x14ac:dyDescent="0.25">
      <c r="A2888" s="281" t="str">
        <f ca="1">no.</f>
        <v/>
      </c>
      <c r="B2888" s="281"/>
      <c r="C2888" s="282"/>
      <c r="D2888" s="282"/>
      <c r="E2888" s="282" t="str">
        <f ca="1">position</f>
        <v/>
      </c>
      <c r="F2888" s="282"/>
      <c r="G2888" s="282"/>
      <c r="H2888" s="282"/>
      <c r="I2888" s="282"/>
      <c r="J2888" s="335"/>
      <c r="K2888" s="282"/>
      <c r="L2888" s="282"/>
      <c r="M2888" s="282"/>
      <c r="N2888" s="282"/>
      <c r="O2888" s="281"/>
      <c r="P2888" s="360" t="str">
        <f ca="1">rescore_patient</f>
        <v/>
      </c>
      <c r="Q2888" s="330" t="str">
        <f ca="1">quantity</f>
        <v/>
      </c>
      <c r="R2888" s="281"/>
      <c r="S2888" s="282"/>
      <c r="T2888" s="282"/>
      <c r="U2888" s="282"/>
      <c r="V2888" s="305"/>
      <c r="W2888" s="305"/>
      <c r="X2888" s="305"/>
      <c r="Y2888" s="282"/>
      <c r="Z2888" s="282" t="e" vm="1">
        <f ca="1">_xlfn.IFS(AND(ISNUMBER(SEARCH("N?m l*", CUSTOMER[[#This Row],[Service Type]], 1)), CUSTOMER[[#This Row],[Count ST]] = TRUE), CUSTOMER[[#This Row],[Quantity]], AND($Y$10:$Y2888 = TRUE, COUNTIFS($H$10:$H2888, CUSTOMER[[#This Row],[Booking]], $J$10:$J2888, CUSTOMER[[#This Row],[Order Date]], $F$10:$F2888, "&lt;&gt;"&amp;"N?m l*")=1), 1, TRUE,  "")</f>
        <v>#NAME?</v>
      </c>
      <c r="AA2888" s="282" t="b">
        <f t="shared" ca="1" si="45"/>
        <v>0</v>
      </c>
      <c r="AB2888" s="305"/>
    </row>
    <row r="2889" spans="1:28" x14ac:dyDescent="0.25">
      <c r="A2889" s="281" t="str">
        <f ca="1">no.</f>
        <v/>
      </c>
      <c r="B2889" s="281"/>
      <c r="C2889" s="282"/>
      <c r="D2889" s="282"/>
      <c r="E2889" s="282" t="str">
        <f ca="1">position</f>
        <v/>
      </c>
      <c r="F2889" s="282"/>
      <c r="G2889" s="282"/>
      <c r="H2889" s="282"/>
      <c r="I2889" s="282"/>
      <c r="J2889" s="335"/>
      <c r="K2889" s="282"/>
      <c r="L2889" s="282"/>
      <c r="M2889" s="282"/>
      <c r="N2889" s="282"/>
      <c r="O2889" s="281"/>
      <c r="P2889" s="360" t="str">
        <f ca="1">rescore_patient</f>
        <v/>
      </c>
      <c r="Q2889" s="330" t="str">
        <f ca="1">quantity</f>
        <v/>
      </c>
      <c r="R2889" s="281"/>
      <c r="S2889" s="282"/>
      <c r="T2889" s="282"/>
      <c r="U2889" s="282"/>
      <c r="V2889" s="305"/>
      <c r="W2889" s="305"/>
      <c r="X2889" s="305"/>
      <c r="Y2889" s="282"/>
      <c r="Z2889" s="282" t="e" vm="1">
        <f ca="1">_xlfn.IFS(AND(ISNUMBER(SEARCH("N?m l*", CUSTOMER[[#This Row],[Service Type]], 1)), CUSTOMER[[#This Row],[Count ST]] = TRUE), CUSTOMER[[#This Row],[Quantity]], AND($Y$10:$Y2889 = TRUE, COUNTIFS($H$10:$H2889, CUSTOMER[[#This Row],[Booking]], $J$10:$J2889, CUSTOMER[[#This Row],[Order Date]], $F$10:$F2889, "&lt;&gt;"&amp;"N?m l*")=1), 1, TRUE,  "")</f>
        <v>#NAME?</v>
      </c>
      <c r="AA2889" s="282" t="b">
        <f t="shared" ca="1" si="45"/>
        <v>0</v>
      </c>
      <c r="AB2889" s="305"/>
    </row>
    <row r="2890" spans="1:28" x14ac:dyDescent="0.25">
      <c r="A2890" s="281" t="str">
        <f ca="1">no.</f>
        <v/>
      </c>
      <c r="B2890" s="281"/>
      <c r="C2890" s="282"/>
      <c r="D2890" s="282"/>
      <c r="E2890" s="282" t="str">
        <f ca="1">position</f>
        <v/>
      </c>
      <c r="F2890" s="282"/>
      <c r="G2890" s="282"/>
      <c r="H2890" s="282"/>
      <c r="I2890" s="282"/>
      <c r="J2890" s="335"/>
      <c r="K2890" s="282"/>
      <c r="L2890" s="282"/>
      <c r="M2890" s="282"/>
      <c r="N2890" s="282"/>
      <c r="O2890" s="281"/>
      <c r="P2890" s="360" t="str">
        <f ca="1">rescore_patient</f>
        <v/>
      </c>
      <c r="Q2890" s="330" t="str">
        <f ca="1">quantity</f>
        <v/>
      </c>
      <c r="R2890" s="281"/>
      <c r="S2890" s="282"/>
      <c r="T2890" s="282"/>
      <c r="U2890" s="282"/>
      <c r="V2890" s="305"/>
      <c r="W2890" s="305"/>
      <c r="X2890" s="305"/>
      <c r="Y2890" s="282"/>
      <c r="Z2890" s="282" t="e" vm="1">
        <f ca="1">_xlfn.IFS(AND(ISNUMBER(SEARCH("N?m l*", CUSTOMER[[#This Row],[Service Type]], 1)), CUSTOMER[[#This Row],[Count ST]] = TRUE), CUSTOMER[[#This Row],[Quantity]], AND($Y$10:$Y2890 = TRUE, COUNTIFS($H$10:$H2890, CUSTOMER[[#This Row],[Booking]], $J$10:$J2890, CUSTOMER[[#This Row],[Order Date]], $F$10:$F2890, "&lt;&gt;"&amp;"N?m l*")=1), 1, TRUE,  "")</f>
        <v>#NAME?</v>
      </c>
      <c r="AA2890" s="282" t="b">
        <f t="shared" ref="AA2890:AA2953" ca="1" si="46">count_svc_type</f>
        <v>0</v>
      </c>
      <c r="AB2890" s="305"/>
    </row>
    <row r="2891" spans="1:28" x14ac:dyDescent="0.25">
      <c r="A2891" s="281" t="str">
        <f ca="1">no.</f>
        <v/>
      </c>
      <c r="B2891" s="281"/>
      <c r="C2891" s="282"/>
      <c r="D2891" s="282"/>
      <c r="E2891" s="282" t="str">
        <f ca="1">position</f>
        <v/>
      </c>
      <c r="F2891" s="282"/>
      <c r="G2891" s="282"/>
      <c r="H2891" s="282"/>
      <c r="I2891" s="282"/>
      <c r="J2891" s="335"/>
      <c r="K2891" s="282"/>
      <c r="L2891" s="282"/>
      <c r="M2891" s="282"/>
      <c r="N2891" s="282"/>
      <c r="O2891" s="281"/>
      <c r="P2891" s="360" t="str">
        <f ca="1">rescore_patient</f>
        <v/>
      </c>
      <c r="Q2891" s="330" t="str">
        <f ca="1">quantity</f>
        <v/>
      </c>
      <c r="R2891" s="281"/>
      <c r="S2891" s="282"/>
      <c r="T2891" s="282"/>
      <c r="U2891" s="282"/>
      <c r="V2891" s="305"/>
      <c r="W2891" s="305"/>
      <c r="X2891" s="305"/>
      <c r="Y2891" s="282"/>
      <c r="Z2891" s="282" t="e" vm="1">
        <f ca="1">_xlfn.IFS(AND(ISNUMBER(SEARCH("N?m l*", CUSTOMER[[#This Row],[Service Type]], 1)), CUSTOMER[[#This Row],[Count ST]] = TRUE), CUSTOMER[[#This Row],[Quantity]], AND($Y$10:$Y2891 = TRUE, COUNTIFS($H$10:$H2891, CUSTOMER[[#This Row],[Booking]], $J$10:$J2891, CUSTOMER[[#This Row],[Order Date]], $F$10:$F2891, "&lt;&gt;"&amp;"N?m l*")=1), 1, TRUE,  "")</f>
        <v>#NAME?</v>
      </c>
      <c r="AA2891" s="282" t="b">
        <f t="shared" ca="1" si="46"/>
        <v>0</v>
      </c>
      <c r="AB2891" s="305"/>
    </row>
    <row r="2892" spans="1:28" x14ac:dyDescent="0.25">
      <c r="A2892" s="281" t="str">
        <f ca="1">no.</f>
        <v/>
      </c>
      <c r="B2892" s="281"/>
      <c r="C2892" s="282"/>
      <c r="D2892" s="282"/>
      <c r="E2892" s="282" t="str">
        <f ca="1">position</f>
        <v/>
      </c>
      <c r="F2892" s="282"/>
      <c r="G2892" s="282"/>
      <c r="H2892" s="282"/>
      <c r="I2892" s="282"/>
      <c r="J2892" s="335"/>
      <c r="K2892" s="282"/>
      <c r="L2892" s="282"/>
      <c r="M2892" s="282"/>
      <c r="N2892" s="282"/>
      <c r="O2892" s="281"/>
      <c r="P2892" s="360" t="str">
        <f ca="1">rescore_patient</f>
        <v/>
      </c>
      <c r="Q2892" s="330" t="str">
        <f ca="1">quantity</f>
        <v/>
      </c>
      <c r="R2892" s="281"/>
      <c r="S2892" s="282"/>
      <c r="T2892" s="282"/>
      <c r="U2892" s="282"/>
      <c r="V2892" s="305"/>
      <c r="W2892" s="305"/>
      <c r="X2892" s="305"/>
      <c r="Y2892" s="282"/>
      <c r="Z2892" s="282" t="e" vm="1">
        <f ca="1">_xlfn.IFS(AND(ISNUMBER(SEARCH("N?m l*", CUSTOMER[[#This Row],[Service Type]], 1)), CUSTOMER[[#This Row],[Count ST]] = TRUE), CUSTOMER[[#This Row],[Quantity]], AND($Y$10:$Y2892 = TRUE, COUNTIFS($H$10:$H2892, CUSTOMER[[#This Row],[Booking]], $J$10:$J2892, CUSTOMER[[#This Row],[Order Date]], $F$10:$F2892, "&lt;&gt;"&amp;"N?m l*")=1), 1, TRUE,  "")</f>
        <v>#NAME?</v>
      </c>
      <c r="AA2892" s="282" t="b">
        <f t="shared" ca="1" si="46"/>
        <v>0</v>
      </c>
      <c r="AB2892" s="305"/>
    </row>
    <row r="2893" spans="1:28" x14ac:dyDescent="0.25">
      <c r="A2893" s="281" t="str">
        <f ca="1">no.</f>
        <v/>
      </c>
      <c r="B2893" s="281"/>
      <c r="C2893" s="282"/>
      <c r="D2893" s="282"/>
      <c r="E2893" s="282" t="str">
        <f ca="1">position</f>
        <v/>
      </c>
      <c r="F2893" s="282"/>
      <c r="G2893" s="282"/>
      <c r="H2893" s="282"/>
      <c r="I2893" s="282"/>
      <c r="J2893" s="335"/>
      <c r="K2893" s="282"/>
      <c r="L2893" s="282"/>
      <c r="M2893" s="282"/>
      <c r="N2893" s="282"/>
      <c r="O2893" s="281"/>
      <c r="P2893" s="360" t="str">
        <f ca="1">rescore_patient</f>
        <v/>
      </c>
      <c r="Q2893" s="330" t="str">
        <f ca="1">quantity</f>
        <v/>
      </c>
      <c r="R2893" s="281"/>
      <c r="S2893" s="282"/>
      <c r="T2893" s="282"/>
      <c r="U2893" s="282"/>
      <c r="V2893" s="305"/>
      <c r="W2893" s="305"/>
      <c r="X2893" s="305"/>
      <c r="Y2893" s="282"/>
      <c r="Z2893" s="282" t="e" vm="1">
        <f ca="1">_xlfn.IFS(AND(ISNUMBER(SEARCH("N?m l*", CUSTOMER[[#This Row],[Service Type]], 1)), CUSTOMER[[#This Row],[Count ST]] = TRUE), CUSTOMER[[#This Row],[Quantity]], AND($Y$10:$Y2893 = TRUE, COUNTIFS($H$10:$H2893, CUSTOMER[[#This Row],[Booking]], $J$10:$J2893, CUSTOMER[[#This Row],[Order Date]], $F$10:$F2893, "&lt;&gt;"&amp;"N?m l*")=1), 1, TRUE,  "")</f>
        <v>#NAME?</v>
      </c>
      <c r="AA2893" s="282" t="b">
        <f t="shared" ca="1" si="46"/>
        <v>0</v>
      </c>
      <c r="AB2893" s="305"/>
    </row>
    <row r="2894" spans="1:28" x14ac:dyDescent="0.25">
      <c r="A2894" s="281" t="str">
        <f ca="1">no.</f>
        <v/>
      </c>
      <c r="B2894" s="281"/>
      <c r="C2894" s="282"/>
      <c r="D2894" s="282"/>
      <c r="E2894" s="282" t="str">
        <f ca="1">position</f>
        <v/>
      </c>
      <c r="F2894" s="282"/>
      <c r="G2894" s="282"/>
      <c r="H2894" s="282"/>
      <c r="I2894" s="282"/>
      <c r="J2894" s="335"/>
      <c r="K2894" s="282"/>
      <c r="L2894" s="282"/>
      <c r="M2894" s="282"/>
      <c r="N2894" s="282"/>
      <c r="O2894" s="281"/>
      <c r="P2894" s="360" t="str">
        <f ca="1">rescore_patient</f>
        <v/>
      </c>
      <c r="Q2894" s="330" t="str">
        <f ca="1">quantity</f>
        <v/>
      </c>
      <c r="R2894" s="281"/>
      <c r="S2894" s="282"/>
      <c r="T2894" s="282"/>
      <c r="U2894" s="282"/>
      <c r="V2894" s="305"/>
      <c r="W2894" s="305"/>
      <c r="X2894" s="305"/>
      <c r="Y2894" s="282"/>
      <c r="Z2894" s="282" t="e" vm="1">
        <f ca="1">_xlfn.IFS(AND(ISNUMBER(SEARCH("N?m l*", CUSTOMER[[#This Row],[Service Type]], 1)), CUSTOMER[[#This Row],[Count ST]] = TRUE), CUSTOMER[[#This Row],[Quantity]], AND($Y$10:$Y2894 = TRUE, COUNTIFS($H$10:$H2894, CUSTOMER[[#This Row],[Booking]], $J$10:$J2894, CUSTOMER[[#This Row],[Order Date]], $F$10:$F2894, "&lt;&gt;"&amp;"N?m l*")=1), 1, TRUE,  "")</f>
        <v>#NAME?</v>
      </c>
      <c r="AA2894" s="282" t="b">
        <f t="shared" ca="1" si="46"/>
        <v>0</v>
      </c>
      <c r="AB2894" s="305"/>
    </row>
    <row r="2895" spans="1:28" x14ac:dyDescent="0.25">
      <c r="A2895" s="281" t="str">
        <f ca="1">no.</f>
        <v/>
      </c>
      <c r="B2895" s="281"/>
      <c r="C2895" s="282"/>
      <c r="D2895" s="282"/>
      <c r="E2895" s="282" t="str">
        <f ca="1">position</f>
        <v/>
      </c>
      <c r="F2895" s="282"/>
      <c r="G2895" s="282"/>
      <c r="H2895" s="282"/>
      <c r="I2895" s="282"/>
      <c r="J2895" s="335"/>
      <c r="K2895" s="282"/>
      <c r="L2895" s="282"/>
      <c r="M2895" s="282"/>
      <c r="N2895" s="282"/>
      <c r="O2895" s="281"/>
      <c r="P2895" s="360" t="str">
        <f ca="1">rescore_patient</f>
        <v/>
      </c>
      <c r="Q2895" s="330" t="str">
        <f ca="1">quantity</f>
        <v/>
      </c>
      <c r="R2895" s="281"/>
      <c r="S2895" s="282"/>
      <c r="T2895" s="282"/>
      <c r="U2895" s="282"/>
      <c r="V2895" s="305"/>
      <c r="W2895" s="305"/>
      <c r="X2895" s="305"/>
      <c r="Y2895" s="282"/>
      <c r="Z2895" s="282" t="e" vm="1">
        <f ca="1">_xlfn.IFS(AND(ISNUMBER(SEARCH("N?m l*", CUSTOMER[[#This Row],[Service Type]], 1)), CUSTOMER[[#This Row],[Count ST]] = TRUE), CUSTOMER[[#This Row],[Quantity]], AND($Y$10:$Y2895 = TRUE, COUNTIFS($H$10:$H2895, CUSTOMER[[#This Row],[Booking]], $J$10:$J2895, CUSTOMER[[#This Row],[Order Date]], $F$10:$F2895, "&lt;&gt;"&amp;"N?m l*")=1), 1, TRUE,  "")</f>
        <v>#NAME?</v>
      </c>
      <c r="AA2895" s="282" t="b">
        <f t="shared" ca="1" si="46"/>
        <v>0</v>
      </c>
      <c r="AB2895" s="305"/>
    </row>
    <row r="2896" spans="1:28" x14ac:dyDescent="0.25">
      <c r="A2896" s="281" t="str">
        <f ca="1">no.</f>
        <v/>
      </c>
      <c r="B2896" s="281"/>
      <c r="C2896" s="282"/>
      <c r="D2896" s="282"/>
      <c r="E2896" s="282" t="str">
        <f ca="1">position</f>
        <v/>
      </c>
      <c r="F2896" s="282"/>
      <c r="G2896" s="282"/>
      <c r="H2896" s="282"/>
      <c r="I2896" s="282"/>
      <c r="J2896" s="335"/>
      <c r="K2896" s="282"/>
      <c r="L2896" s="282"/>
      <c r="M2896" s="282"/>
      <c r="N2896" s="282"/>
      <c r="O2896" s="281"/>
      <c r="P2896" s="360" t="str">
        <f ca="1">rescore_patient</f>
        <v/>
      </c>
      <c r="Q2896" s="330" t="str">
        <f ca="1">quantity</f>
        <v/>
      </c>
      <c r="R2896" s="281"/>
      <c r="S2896" s="282"/>
      <c r="T2896" s="282"/>
      <c r="U2896" s="282"/>
      <c r="V2896" s="305"/>
      <c r="W2896" s="305"/>
      <c r="X2896" s="305"/>
      <c r="Y2896" s="282"/>
      <c r="Z2896" s="282" t="e" vm="1">
        <f ca="1">_xlfn.IFS(AND(ISNUMBER(SEARCH("N?m l*", CUSTOMER[[#This Row],[Service Type]], 1)), CUSTOMER[[#This Row],[Count ST]] = TRUE), CUSTOMER[[#This Row],[Quantity]], AND($Y$10:$Y2896 = TRUE, COUNTIFS($H$10:$H2896, CUSTOMER[[#This Row],[Booking]], $J$10:$J2896, CUSTOMER[[#This Row],[Order Date]], $F$10:$F2896, "&lt;&gt;"&amp;"N?m l*")=1), 1, TRUE,  "")</f>
        <v>#NAME?</v>
      </c>
      <c r="AA2896" s="282" t="b">
        <f t="shared" ca="1" si="46"/>
        <v>0</v>
      </c>
      <c r="AB2896" s="305"/>
    </row>
    <row r="2897" spans="1:28" x14ac:dyDescent="0.25">
      <c r="A2897" s="281" t="str">
        <f ca="1">no.</f>
        <v/>
      </c>
      <c r="B2897" s="281"/>
      <c r="C2897" s="282"/>
      <c r="D2897" s="282"/>
      <c r="E2897" s="282" t="str">
        <f ca="1">position</f>
        <v/>
      </c>
      <c r="F2897" s="282"/>
      <c r="G2897" s="282"/>
      <c r="H2897" s="282"/>
      <c r="I2897" s="282"/>
      <c r="J2897" s="335"/>
      <c r="K2897" s="282"/>
      <c r="L2897" s="282"/>
      <c r="M2897" s="282"/>
      <c r="N2897" s="282"/>
      <c r="O2897" s="281"/>
      <c r="P2897" s="360" t="str">
        <f ca="1">rescore_patient</f>
        <v/>
      </c>
      <c r="Q2897" s="330" t="str">
        <f ca="1">quantity</f>
        <v/>
      </c>
      <c r="R2897" s="281"/>
      <c r="S2897" s="282"/>
      <c r="T2897" s="282"/>
      <c r="U2897" s="282"/>
      <c r="V2897" s="305"/>
      <c r="W2897" s="305"/>
      <c r="X2897" s="305"/>
      <c r="Y2897" s="282"/>
      <c r="Z2897" s="282" t="e" vm="1">
        <f ca="1">_xlfn.IFS(AND(ISNUMBER(SEARCH("N?m l*", CUSTOMER[[#This Row],[Service Type]], 1)), CUSTOMER[[#This Row],[Count ST]] = TRUE), CUSTOMER[[#This Row],[Quantity]], AND($Y$10:$Y2897 = TRUE, COUNTIFS($H$10:$H2897, CUSTOMER[[#This Row],[Booking]], $J$10:$J2897, CUSTOMER[[#This Row],[Order Date]], $F$10:$F2897, "&lt;&gt;"&amp;"N?m l*")=1), 1, TRUE,  "")</f>
        <v>#NAME?</v>
      </c>
      <c r="AA2897" s="282" t="b">
        <f t="shared" ca="1" si="46"/>
        <v>0</v>
      </c>
      <c r="AB2897" s="305"/>
    </row>
    <row r="2898" spans="1:28" x14ac:dyDescent="0.25">
      <c r="A2898" s="281" t="str">
        <f ca="1">no.</f>
        <v/>
      </c>
      <c r="B2898" s="281"/>
      <c r="C2898" s="282"/>
      <c r="D2898" s="282"/>
      <c r="E2898" s="282" t="str">
        <f ca="1">position</f>
        <v/>
      </c>
      <c r="F2898" s="282"/>
      <c r="G2898" s="282"/>
      <c r="H2898" s="282"/>
      <c r="I2898" s="282"/>
      <c r="J2898" s="335"/>
      <c r="K2898" s="282"/>
      <c r="L2898" s="282"/>
      <c r="M2898" s="282"/>
      <c r="N2898" s="282"/>
      <c r="O2898" s="281"/>
      <c r="P2898" s="360" t="str">
        <f ca="1">rescore_patient</f>
        <v/>
      </c>
      <c r="Q2898" s="330" t="str">
        <f ca="1">quantity</f>
        <v/>
      </c>
      <c r="R2898" s="281"/>
      <c r="S2898" s="282"/>
      <c r="T2898" s="282"/>
      <c r="U2898" s="282"/>
      <c r="V2898" s="305"/>
      <c r="W2898" s="305"/>
      <c r="X2898" s="305"/>
      <c r="Y2898" s="282"/>
      <c r="Z2898" s="282" t="e" vm="1">
        <f ca="1">_xlfn.IFS(AND(ISNUMBER(SEARCH("N?m l*", CUSTOMER[[#This Row],[Service Type]], 1)), CUSTOMER[[#This Row],[Count ST]] = TRUE), CUSTOMER[[#This Row],[Quantity]], AND($Y$10:$Y2898 = TRUE, COUNTIFS($H$10:$H2898, CUSTOMER[[#This Row],[Booking]], $J$10:$J2898, CUSTOMER[[#This Row],[Order Date]], $F$10:$F2898, "&lt;&gt;"&amp;"N?m l*")=1), 1, TRUE,  "")</f>
        <v>#NAME?</v>
      </c>
      <c r="AA2898" s="282" t="b">
        <f t="shared" ca="1" si="46"/>
        <v>0</v>
      </c>
      <c r="AB2898" s="305"/>
    </row>
    <row r="2899" spans="1:28" x14ac:dyDescent="0.25">
      <c r="A2899" s="281" t="str">
        <f ca="1">no.</f>
        <v/>
      </c>
      <c r="B2899" s="281"/>
      <c r="C2899" s="282"/>
      <c r="D2899" s="282"/>
      <c r="E2899" s="282" t="str">
        <f ca="1">position</f>
        <v/>
      </c>
      <c r="F2899" s="282"/>
      <c r="G2899" s="282"/>
      <c r="H2899" s="282"/>
      <c r="I2899" s="282"/>
      <c r="J2899" s="335"/>
      <c r="K2899" s="282"/>
      <c r="L2899" s="282"/>
      <c r="M2899" s="282"/>
      <c r="N2899" s="282"/>
      <c r="O2899" s="281"/>
      <c r="P2899" s="360" t="str">
        <f ca="1">rescore_patient</f>
        <v/>
      </c>
      <c r="Q2899" s="330" t="str">
        <f ca="1">quantity</f>
        <v/>
      </c>
      <c r="R2899" s="281"/>
      <c r="S2899" s="282"/>
      <c r="T2899" s="282"/>
      <c r="U2899" s="282"/>
      <c r="V2899" s="305"/>
      <c r="W2899" s="305"/>
      <c r="X2899" s="305"/>
      <c r="Y2899" s="282"/>
      <c r="Z2899" s="282" t="e" vm="1">
        <f ca="1">_xlfn.IFS(AND(ISNUMBER(SEARCH("N?m l*", CUSTOMER[[#This Row],[Service Type]], 1)), CUSTOMER[[#This Row],[Count ST]] = TRUE), CUSTOMER[[#This Row],[Quantity]], AND($Y$10:$Y2899 = TRUE, COUNTIFS($H$10:$H2899, CUSTOMER[[#This Row],[Booking]], $J$10:$J2899, CUSTOMER[[#This Row],[Order Date]], $F$10:$F2899, "&lt;&gt;"&amp;"N?m l*")=1), 1, TRUE,  "")</f>
        <v>#NAME?</v>
      </c>
      <c r="AA2899" s="282" t="b">
        <f t="shared" ca="1" si="46"/>
        <v>0</v>
      </c>
      <c r="AB2899" s="305"/>
    </row>
    <row r="2900" spans="1:28" x14ac:dyDescent="0.25">
      <c r="A2900" s="281" t="str">
        <f ca="1">no.</f>
        <v/>
      </c>
      <c r="B2900" s="281"/>
      <c r="C2900" s="282"/>
      <c r="D2900" s="282"/>
      <c r="E2900" s="282" t="str">
        <f ca="1">position</f>
        <v/>
      </c>
      <c r="F2900" s="282"/>
      <c r="G2900" s="282"/>
      <c r="H2900" s="282"/>
      <c r="I2900" s="282"/>
      <c r="J2900" s="335"/>
      <c r="K2900" s="282"/>
      <c r="L2900" s="282"/>
      <c r="M2900" s="282"/>
      <c r="N2900" s="282"/>
      <c r="O2900" s="281"/>
      <c r="P2900" s="360" t="str">
        <f ca="1">rescore_patient</f>
        <v/>
      </c>
      <c r="Q2900" s="330" t="str">
        <f ca="1">quantity</f>
        <v/>
      </c>
      <c r="R2900" s="281"/>
      <c r="S2900" s="282"/>
      <c r="T2900" s="282"/>
      <c r="U2900" s="282"/>
      <c r="V2900" s="305"/>
      <c r="W2900" s="305"/>
      <c r="X2900" s="305"/>
      <c r="Y2900" s="282"/>
      <c r="Z2900" s="282" t="e" vm="1">
        <f ca="1">_xlfn.IFS(AND(ISNUMBER(SEARCH("N?m l*", CUSTOMER[[#This Row],[Service Type]], 1)), CUSTOMER[[#This Row],[Count ST]] = TRUE), CUSTOMER[[#This Row],[Quantity]], AND($Y$10:$Y2900 = TRUE, COUNTIFS($H$10:$H2900, CUSTOMER[[#This Row],[Booking]], $J$10:$J2900, CUSTOMER[[#This Row],[Order Date]], $F$10:$F2900, "&lt;&gt;"&amp;"N?m l*")=1), 1, TRUE,  "")</f>
        <v>#NAME?</v>
      </c>
      <c r="AA2900" s="282" t="b">
        <f t="shared" ca="1" si="46"/>
        <v>0</v>
      </c>
      <c r="AB2900" s="305"/>
    </row>
    <row r="2901" spans="1:28" x14ac:dyDescent="0.25">
      <c r="A2901" s="281" t="str">
        <f ca="1">no.</f>
        <v/>
      </c>
      <c r="B2901" s="281"/>
      <c r="C2901" s="282"/>
      <c r="D2901" s="282"/>
      <c r="E2901" s="282" t="str">
        <f ca="1">position</f>
        <v/>
      </c>
      <c r="F2901" s="282"/>
      <c r="G2901" s="282"/>
      <c r="H2901" s="282"/>
      <c r="I2901" s="282"/>
      <c r="J2901" s="335"/>
      <c r="K2901" s="282"/>
      <c r="L2901" s="282"/>
      <c r="M2901" s="282"/>
      <c r="N2901" s="282"/>
      <c r="O2901" s="281"/>
      <c r="P2901" s="360" t="str">
        <f ca="1">rescore_patient</f>
        <v/>
      </c>
      <c r="Q2901" s="330" t="str">
        <f ca="1">quantity</f>
        <v/>
      </c>
      <c r="R2901" s="281"/>
      <c r="S2901" s="282"/>
      <c r="T2901" s="282"/>
      <c r="U2901" s="282"/>
      <c r="V2901" s="305"/>
      <c r="W2901" s="305"/>
      <c r="X2901" s="305"/>
      <c r="Y2901" s="282"/>
      <c r="Z2901" s="282" t="e" vm="1">
        <f ca="1">_xlfn.IFS(AND(ISNUMBER(SEARCH("N?m l*", CUSTOMER[[#This Row],[Service Type]], 1)), CUSTOMER[[#This Row],[Count ST]] = TRUE), CUSTOMER[[#This Row],[Quantity]], AND($Y$10:$Y2901 = TRUE, COUNTIFS($H$10:$H2901, CUSTOMER[[#This Row],[Booking]], $J$10:$J2901, CUSTOMER[[#This Row],[Order Date]], $F$10:$F2901, "&lt;&gt;"&amp;"N?m l*")=1), 1, TRUE,  "")</f>
        <v>#NAME?</v>
      </c>
      <c r="AA2901" s="282" t="b">
        <f t="shared" ca="1" si="46"/>
        <v>0</v>
      </c>
      <c r="AB2901" s="305"/>
    </row>
    <row r="2902" spans="1:28" x14ac:dyDescent="0.25">
      <c r="A2902" s="281" t="str">
        <f ca="1">no.</f>
        <v/>
      </c>
      <c r="B2902" s="281"/>
      <c r="C2902" s="282"/>
      <c r="D2902" s="282"/>
      <c r="E2902" s="282" t="str">
        <f ca="1">position</f>
        <v/>
      </c>
      <c r="F2902" s="282"/>
      <c r="G2902" s="282"/>
      <c r="H2902" s="282"/>
      <c r="I2902" s="282"/>
      <c r="J2902" s="335"/>
      <c r="K2902" s="282"/>
      <c r="L2902" s="282"/>
      <c r="M2902" s="282"/>
      <c r="N2902" s="282"/>
      <c r="O2902" s="281"/>
      <c r="P2902" s="360" t="str">
        <f ca="1">rescore_patient</f>
        <v/>
      </c>
      <c r="Q2902" s="330" t="str">
        <f ca="1">quantity</f>
        <v/>
      </c>
      <c r="R2902" s="281"/>
      <c r="S2902" s="282"/>
      <c r="T2902" s="282"/>
      <c r="U2902" s="282"/>
      <c r="V2902" s="305"/>
      <c r="W2902" s="305"/>
      <c r="X2902" s="305"/>
      <c r="Y2902" s="282"/>
      <c r="Z2902" s="282" t="e" vm="1">
        <f ca="1">_xlfn.IFS(AND(ISNUMBER(SEARCH("N?m l*", CUSTOMER[[#This Row],[Service Type]], 1)), CUSTOMER[[#This Row],[Count ST]] = TRUE), CUSTOMER[[#This Row],[Quantity]], AND($Y$10:$Y2902 = TRUE, COUNTIFS($H$10:$H2902, CUSTOMER[[#This Row],[Booking]], $J$10:$J2902, CUSTOMER[[#This Row],[Order Date]], $F$10:$F2902, "&lt;&gt;"&amp;"N?m l*")=1), 1, TRUE,  "")</f>
        <v>#NAME?</v>
      </c>
      <c r="AA2902" s="282" t="b">
        <f t="shared" ca="1" si="46"/>
        <v>0</v>
      </c>
      <c r="AB2902" s="305"/>
    </row>
    <row r="2903" spans="1:28" x14ac:dyDescent="0.25">
      <c r="A2903" s="281" t="str">
        <f ca="1">no.</f>
        <v/>
      </c>
      <c r="B2903" s="281"/>
      <c r="C2903" s="282"/>
      <c r="D2903" s="282"/>
      <c r="E2903" s="282" t="str">
        <f ca="1">position</f>
        <v/>
      </c>
      <c r="F2903" s="282"/>
      <c r="G2903" s="282"/>
      <c r="H2903" s="282"/>
      <c r="I2903" s="282"/>
      <c r="J2903" s="335"/>
      <c r="K2903" s="282"/>
      <c r="L2903" s="282"/>
      <c r="M2903" s="282"/>
      <c r="N2903" s="282"/>
      <c r="O2903" s="281"/>
      <c r="P2903" s="360" t="str">
        <f ca="1">rescore_patient</f>
        <v/>
      </c>
      <c r="Q2903" s="330" t="str">
        <f ca="1">quantity</f>
        <v/>
      </c>
      <c r="R2903" s="281"/>
      <c r="S2903" s="282"/>
      <c r="T2903" s="282"/>
      <c r="U2903" s="282"/>
      <c r="V2903" s="305"/>
      <c r="W2903" s="305"/>
      <c r="X2903" s="305"/>
      <c r="Y2903" s="282"/>
      <c r="Z2903" s="282" t="e" vm="1">
        <f ca="1">_xlfn.IFS(AND(ISNUMBER(SEARCH("N?m l*", CUSTOMER[[#This Row],[Service Type]], 1)), CUSTOMER[[#This Row],[Count ST]] = TRUE), CUSTOMER[[#This Row],[Quantity]], AND($Y$10:$Y2903 = TRUE, COUNTIFS($H$10:$H2903, CUSTOMER[[#This Row],[Booking]], $J$10:$J2903, CUSTOMER[[#This Row],[Order Date]], $F$10:$F2903, "&lt;&gt;"&amp;"N?m l*")=1), 1, TRUE,  "")</f>
        <v>#NAME?</v>
      </c>
      <c r="AA2903" s="282" t="b">
        <f t="shared" ca="1" si="46"/>
        <v>0</v>
      </c>
      <c r="AB2903" s="305"/>
    </row>
    <row r="2904" spans="1:28" x14ac:dyDescent="0.25">
      <c r="A2904" s="281" t="str">
        <f ca="1">no.</f>
        <v/>
      </c>
      <c r="B2904" s="281"/>
      <c r="C2904" s="282"/>
      <c r="D2904" s="282"/>
      <c r="E2904" s="282" t="str">
        <f ca="1">position</f>
        <v/>
      </c>
      <c r="F2904" s="282"/>
      <c r="G2904" s="282"/>
      <c r="H2904" s="282"/>
      <c r="I2904" s="282"/>
      <c r="J2904" s="335"/>
      <c r="K2904" s="282"/>
      <c r="L2904" s="282"/>
      <c r="M2904" s="282"/>
      <c r="N2904" s="282"/>
      <c r="O2904" s="281"/>
      <c r="P2904" s="360" t="str">
        <f ca="1">rescore_patient</f>
        <v/>
      </c>
      <c r="Q2904" s="330" t="str">
        <f ca="1">quantity</f>
        <v/>
      </c>
      <c r="R2904" s="281"/>
      <c r="S2904" s="282"/>
      <c r="T2904" s="282"/>
      <c r="U2904" s="282"/>
      <c r="V2904" s="305"/>
      <c r="W2904" s="305"/>
      <c r="X2904" s="305"/>
      <c r="Y2904" s="282"/>
      <c r="Z2904" s="282" t="e" vm="1">
        <f ca="1">_xlfn.IFS(AND(ISNUMBER(SEARCH("N?m l*", CUSTOMER[[#This Row],[Service Type]], 1)), CUSTOMER[[#This Row],[Count ST]] = TRUE), CUSTOMER[[#This Row],[Quantity]], AND($Y$10:$Y2904 = TRUE, COUNTIFS($H$10:$H2904, CUSTOMER[[#This Row],[Booking]], $J$10:$J2904, CUSTOMER[[#This Row],[Order Date]], $F$10:$F2904, "&lt;&gt;"&amp;"N?m l*")=1), 1, TRUE,  "")</f>
        <v>#NAME?</v>
      </c>
      <c r="AA2904" s="282" t="b">
        <f t="shared" ca="1" si="46"/>
        <v>0</v>
      </c>
      <c r="AB2904" s="305"/>
    </row>
    <row r="2905" spans="1:28" x14ac:dyDescent="0.25">
      <c r="A2905" s="281" t="str">
        <f ca="1">no.</f>
        <v/>
      </c>
      <c r="B2905" s="281"/>
      <c r="C2905" s="282"/>
      <c r="D2905" s="282"/>
      <c r="E2905" s="282" t="str">
        <f ca="1">position</f>
        <v/>
      </c>
      <c r="F2905" s="282"/>
      <c r="G2905" s="282"/>
      <c r="H2905" s="282"/>
      <c r="I2905" s="282"/>
      <c r="J2905" s="335"/>
      <c r="K2905" s="282"/>
      <c r="L2905" s="282"/>
      <c r="M2905" s="282"/>
      <c r="N2905" s="282"/>
      <c r="O2905" s="281"/>
      <c r="P2905" s="360" t="str">
        <f ca="1">rescore_patient</f>
        <v/>
      </c>
      <c r="Q2905" s="330" t="str">
        <f ca="1">quantity</f>
        <v/>
      </c>
      <c r="R2905" s="281"/>
      <c r="S2905" s="282"/>
      <c r="T2905" s="282"/>
      <c r="U2905" s="282"/>
      <c r="V2905" s="305"/>
      <c r="W2905" s="305"/>
      <c r="X2905" s="305"/>
      <c r="Y2905" s="282"/>
      <c r="Z2905" s="282" t="e" vm="1">
        <f ca="1">_xlfn.IFS(AND(ISNUMBER(SEARCH("N?m l*", CUSTOMER[[#This Row],[Service Type]], 1)), CUSTOMER[[#This Row],[Count ST]] = TRUE), CUSTOMER[[#This Row],[Quantity]], AND($Y$10:$Y2905 = TRUE, COUNTIFS($H$10:$H2905, CUSTOMER[[#This Row],[Booking]], $J$10:$J2905, CUSTOMER[[#This Row],[Order Date]], $F$10:$F2905, "&lt;&gt;"&amp;"N?m l*")=1), 1, TRUE,  "")</f>
        <v>#NAME?</v>
      </c>
      <c r="AA2905" s="282" t="b">
        <f t="shared" ca="1" si="46"/>
        <v>0</v>
      </c>
      <c r="AB2905" s="305"/>
    </row>
    <row r="2906" spans="1:28" x14ac:dyDescent="0.25">
      <c r="A2906" s="281" t="str">
        <f ca="1">no.</f>
        <v/>
      </c>
      <c r="B2906" s="281"/>
      <c r="C2906" s="282"/>
      <c r="D2906" s="282"/>
      <c r="E2906" s="282" t="str">
        <f ca="1">position</f>
        <v/>
      </c>
      <c r="F2906" s="282"/>
      <c r="G2906" s="282"/>
      <c r="H2906" s="282"/>
      <c r="I2906" s="282"/>
      <c r="J2906" s="335"/>
      <c r="K2906" s="282"/>
      <c r="L2906" s="282"/>
      <c r="M2906" s="282"/>
      <c r="N2906" s="282"/>
      <c r="O2906" s="281"/>
      <c r="P2906" s="360" t="str">
        <f ca="1">rescore_patient</f>
        <v/>
      </c>
      <c r="Q2906" s="330" t="str">
        <f ca="1">quantity</f>
        <v/>
      </c>
      <c r="R2906" s="281"/>
      <c r="S2906" s="282"/>
      <c r="T2906" s="282"/>
      <c r="U2906" s="282"/>
      <c r="V2906" s="305"/>
      <c r="W2906" s="305"/>
      <c r="X2906" s="305"/>
      <c r="Y2906" s="282"/>
      <c r="Z2906" s="282" t="e" vm="1">
        <f ca="1">_xlfn.IFS(AND(ISNUMBER(SEARCH("N?m l*", CUSTOMER[[#This Row],[Service Type]], 1)), CUSTOMER[[#This Row],[Count ST]] = TRUE), CUSTOMER[[#This Row],[Quantity]], AND($Y$10:$Y2906 = TRUE, COUNTIFS($H$10:$H2906, CUSTOMER[[#This Row],[Booking]], $J$10:$J2906, CUSTOMER[[#This Row],[Order Date]], $F$10:$F2906, "&lt;&gt;"&amp;"N?m l*")=1), 1, TRUE,  "")</f>
        <v>#NAME?</v>
      </c>
      <c r="AA2906" s="282" t="b">
        <f t="shared" ca="1" si="46"/>
        <v>0</v>
      </c>
      <c r="AB2906" s="305"/>
    </row>
    <row r="2907" spans="1:28" x14ac:dyDescent="0.25">
      <c r="A2907" s="281" t="str">
        <f ca="1">no.</f>
        <v/>
      </c>
      <c r="B2907" s="281"/>
      <c r="C2907" s="282"/>
      <c r="D2907" s="282"/>
      <c r="E2907" s="282" t="str">
        <f ca="1">position</f>
        <v/>
      </c>
      <c r="F2907" s="282"/>
      <c r="G2907" s="282"/>
      <c r="H2907" s="282"/>
      <c r="I2907" s="282"/>
      <c r="J2907" s="335"/>
      <c r="K2907" s="282"/>
      <c r="L2907" s="282"/>
      <c r="M2907" s="282"/>
      <c r="N2907" s="282"/>
      <c r="O2907" s="281"/>
      <c r="P2907" s="360" t="str">
        <f ca="1">rescore_patient</f>
        <v/>
      </c>
      <c r="Q2907" s="330" t="str">
        <f ca="1">quantity</f>
        <v/>
      </c>
      <c r="R2907" s="281"/>
      <c r="S2907" s="282"/>
      <c r="T2907" s="282"/>
      <c r="U2907" s="282"/>
      <c r="V2907" s="305"/>
      <c r="W2907" s="305"/>
      <c r="X2907" s="305"/>
      <c r="Y2907" s="282"/>
      <c r="Z2907" s="282" t="e" vm="1">
        <f ca="1">_xlfn.IFS(AND(ISNUMBER(SEARCH("N?m l*", CUSTOMER[[#This Row],[Service Type]], 1)), CUSTOMER[[#This Row],[Count ST]] = TRUE), CUSTOMER[[#This Row],[Quantity]], AND($Y$10:$Y2907 = TRUE, COUNTIFS($H$10:$H2907, CUSTOMER[[#This Row],[Booking]], $J$10:$J2907, CUSTOMER[[#This Row],[Order Date]], $F$10:$F2907, "&lt;&gt;"&amp;"N?m l*")=1), 1, TRUE,  "")</f>
        <v>#NAME?</v>
      </c>
      <c r="AA2907" s="282" t="b">
        <f t="shared" ca="1" si="46"/>
        <v>0</v>
      </c>
      <c r="AB2907" s="305"/>
    </row>
    <row r="2908" spans="1:28" x14ac:dyDescent="0.25">
      <c r="A2908" s="281" t="str">
        <f ca="1">no.</f>
        <v/>
      </c>
      <c r="B2908" s="281"/>
      <c r="C2908" s="282"/>
      <c r="D2908" s="282"/>
      <c r="E2908" s="282" t="str">
        <f ca="1">position</f>
        <v/>
      </c>
      <c r="F2908" s="282"/>
      <c r="G2908" s="282"/>
      <c r="H2908" s="282"/>
      <c r="I2908" s="282"/>
      <c r="J2908" s="335"/>
      <c r="K2908" s="282"/>
      <c r="L2908" s="282"/>
      <c r="M2908" s="282"/>
      <c r="N2908" s="282"/>
      <c r="O2908" s="281"/>
      <c r="P2908" s="360" t="str">
        <f ca="1">rescore_patient</f>
        <v/>
      </c>
      <c r="Q2908" s="330" t="str">
        <f ca="1">quantity</f>
        <v/>
      </c>
      <c r="R2908" s="281"/>
      <c r="S2908" s="282"/>
      <c r="T2908" s="282"/>
      <c r="U2908" s="282"/>
      <c r="V2908" s="305"/>
      <c r="W2908" s="305"/>
      <c r="X2908" s="305"/>
      <c r="Y2908" s="282"/>
      <c r="Z2908" s="282" t="e" vm="1">
        <f ca="1">_xlfn.IFS(AND(ISNUMBER(SEARCH("N?m l*", CUSTOMER[[#This Row],[Service Type]], 1)), CUSTOMER[[#This Row],[Count ST]] = TRUE), CUSTOMER[[#This Row],[Quantity]], AND($Y$10:$Y2908 = TRUE, COUNTIFS($H$10:$H2908, CUSTOMER[[#This Row],[Booking]], $J$10:$J2908, CUSTOMER[[#This Row],[Order Date]], $F$10:$F2908, "&lt;&gt;"&amp;"N?m l*")=1), 1, TRUE,  "")</f>
        <v>#NAME?</v>
      </c>
      <c r="AA2908" s="282" t="b">
        <f t="shared" ca="1" si="46"/>
        <v>0</v>
      </c>
      <c r="AB2908" s="305"/>
    </row>
    <row r="2909" spans="1:28" x14ac:dyDescent="0.25">
      <c r="A2909" s="281" t="str">
        <f ca="1">no.</f>
        <v/>
      </c>
      <c r="B2909" s="281"/>
      <c r="C2909" s="282"/>
      <c r="D2909" s="282"/>
      <c r="E2909" s="282" t="str">
        <f ca="1">position</f>
        <v/>
      </c>
      <c r="F2909" s="282"/>
      <c r="G2909" s="282"/>
      <c r="H2909" s="282"/>
      <c r="I2909" s="282"/>
      <c r="J2909" s="335"/>
      <c r="K2909" s="282"/>
      <c r="L2909" s="282"/>
      <c r="M2909" s="282"/>
      <c r="N2909" s="282"/>
      <c r="O2909" s="281"/>
      <c r="P2909" s="360" t="str">
        <f ca="1">rescore_patient</f>
        <v/>
      </c>
      <c r="Q2909" s="330" t="str">
        <f ca="1">quantity</f>
        <v/>
      </c>
      <c r="R2909" s="281"/>
      <c r="S2909" s="282"/>
      <c r="T2909" s="282"/>
      <c r="U2909" s="282"/>
      <c r="V2909" s="305"/>
      <c r="W2909" s="305"/>
      <c r="X2909" s="305"/>
      <c r="Y2909" s="282"/>
      <c r="Z2909" s="282" t="e" vm="1">
        <f ca="1">_xlfn.IFS(AND(ISNUMBER(SEARCH("N?m l*", CUSTOMER[[#This Row],[Service Type]], 1)), CUSTOMER[[#This Row],[Count ST]] = TRUE), CUSTOMER[[#This Row],[Quantity]], AND($Y$10:$Y2909 = TRUE, COUNTIFS($H$10:$H2909, CUSTOMER[[#This Row],[Booking]], $J$10:$J2909, CUSTOMER[[#This Row],[Order Date]], $F$10:$F2909, "&lt;&gt;"&amp;"N?m l*")=1), 1, TRUE,  "")</f>
        <v>#NAME?</v>
      </c>
      <c r="AA2909" s="282" t="b">
        <f t="shared" ca="1" si="46"/>
        <v>0</v>
      </c>
      <c r="AB2909" s="305"/>
    </row>
    <row r="2910" spans="1:28" x14ac:dyDescent="0.25">
      <c r="A2910" s="281" t="str">
        <f ca="1">no.</f>
        <v/>
      </c>
      <c r="B2910" s="281"/>
      <c r="C2910" s="282"/>
      <c r="D2910" s="282"/>
      <c r="E2910" s="282" t="str">
        <f ca="1">position</f>
        <v/>
      </c>
      <c r="F2910" s="282"/>
      <c r="G2910" s="282"/>
      <c r="H2910" s="282"/>
      <c r="I2910" s="282"/>
      <c r="J2910" s="335"/>
      <c r="K2910" s="282"/>
      <c r="L2910" s="282"/>
      <c r="M2910" s="282"/>
      <c r="N2910" s="282"/>
      <c r="O2910" s="281"/>
      <c r="P2910" s="360" t="str">
        <f ca="1">rescore_patient</f>
        <v/>
      </c>
      <c r="Q2910" s="330" t="str">
        <f ca="1">quantity</f>
        <v/>
      </c>
      <c r="R2910" s="281"/>
      <c r="S2910" s="282"/>
      <c r="T2910" s="282"/>
      <c r="U2910" s="282"/>
      <c r="V2910" s="305"/>
      <c r="W2910" s="305"/>
      <c r="X2910" s="305"/>
      <c r="Y2910" s="282"/>
      <c r="Z2910" s="282" t="e" vm="1">
        <f ca="1">_xlfn.IFS(AND(ISNUMBER(SEARCH("N?m l*", CUSTOMER[[#This Row],[Service Type]], 1)), CUSTOMER[[#This Row],[Count ST]] = TRUE), CUSTOMER[[#This Row],[Quantity]], AND($Y$10:$Y2910 = TRUE, COUNTIFS($H$10:$H2910, CUSTOMER[[#This Row],[Booking]], $J$10:$J2910, CUSTOMER[[#This Row],[Order Date]], $F$10:$F2910, "&lt;&gt;"&amp;"N?m l*")=1), 1, TRUE,  "")</f>
        <v>#NAME?</v>
      </c>
      <c r="AA2910" s="282" t="b">
        <f t="shared" ca="1" si="46"/>
        <v>0</v>
      </c>
      <c r="AB2910" s="305"/>
    </row>
    <row r="2911" spans="1:28" x14ac:dyDescent="0.25">
      <c r="A2911" s="281" t="str">
        <f ca="1">no.</f>
        <v/>
      </c>
      <c r="B2911" s="281"/>
      <c r="C2911" s="282"/>
      <c r="D2911" s="282"/>
      <c r="E2911" s="282" t="str">
        <f ca="1">position</f>
        <v/>
      </c>
      <c r="F2911" s="282"/>
      <c r="G2911" s="282"/>
      <c r="H2911" s="282"/>
      <c r="I2911" s="282"/>
      <c r="J2911" s="335"/>
      <c r="K2911" s="282"/>
      <c r="L2911" s="282"/>
      <c r="M2911" s="282"/>
      <c r="N2911" s="282"/>
      <c r="O2911" s="281"/>
      <c r="P2911" s="360" t="str">
        <f ca="1">rescore_patient</f>
        <v/>
      </c>
      <c r="Q2911" s="330" t="str">
        <f ca="1">quantity</f>
        <v/>
      </c>
      <c r="R2911" s="281"/>
      <c r="S2911" s="282"/>
      <c r="T2911" s="282"/>
      <c r="U2911" s="282"/>
      <c r="V2911" s="305"/>
      <c r="W2911" s="305"/>
      <c r="X2911" s="305"/>
      <c r="Y2911" s="282"/>
      <c r="Z2911" s="282" t="e" vm="1">
        <f ca="1">_xlfn.IFS(AND(ISNUMBER(SEARCH("N?m l*", CUSTOMER[[#This Row],[Service Type]], 1)), CUSTOMER[[#This Row],[Count ST]] = TRUE), CUSTOMER[[#This Row],[Quantity]], AND($Y$10:$Y2911 = TRUE, COUNTIFS($H$10:$H2911, CUSTOMER[[#This Row],[Booking]], $J$10:$J2911, CUSTOMER[[#This Row],[Order Date]], $F$10:$F2911, "&lt;&gt;"&amp;"N?m l*")=1), 1, TRUE,  "")</f>
        <v>#NAME?</v>
      </c>
      <c r="AA2911" s="282" t="b">
        <f t="shared" ca="1" si="46"/>
        <v>0</v>
      </c>
      <c r="AB2911" s="305"/>
    </row>
    <row r="2912" spans="1:28" x14ac:dyDescent="0.25">
      <c r="A2912" s="281" t="str">
        <f ca="1">no.</f>
        <v/>
      </c>
      <c r="B2912" s="281"/>
      <c r="C2912" s="282"/>
      <c r="D2912" s="282"/>
      <c r="E2912" s="282" t="str">
        <f ca="1">position</f>
        <v/>
      </c>
      <c r="F2912" s="282"/>
      <c r="G2912" s="282"/>
      <c r="H2912" s="282"/>
      <c r="I2912" s="282"/>
      <c r="J2912" s="335"/>
      <c r="K2912" s="282"/>
      <c r="L2912" s="282"/>
      <c r="M2912" s="282"/>
      <c r="N2912" s="282"/>
      <c r="O2912" s="281"/>
      <c r="P2912" s="360" t="str">
        <f ca="1">rescore_patient</f>
        <v/>
      </c>
      <c r="Q2912" s="330" t="str">
        <f ca="1">quantity</f>
        <v/>
      </c>
      <c r="R2912" s="281"/>
      <c r="S2912" s="282"/>
      <c r="T2912" s="282"/>
      <c r="U2912" s="282"/>
      <c r="V2912" s="305"/>
      <c r="W2912" s="305"/>
      <c r="X2912" s="305"/>
      <c r="Y2912" s="282"/>
      <c r="Z2912" s="282" t="e" vm="1">
        <f ca="1">_xlfn.IFS(AND(ISNUMBER(SEARCH("N?m l*", CUSTOMER[[#This Row],[Service Type]], 1)), CUSTOMER[[#This Row],[Count ST]] = TRUE), CUSTOMER[[#This Row],[Quantity]], AND($Y$10:$Y2912 = TRUE, COUNTIFS($H$10:$H2912, CUSTOMER[[#This Row],[Booking]], $J$10:$J2912, CUSTOMER[[#This Row],[Order Date]], $F$10:$F2912, "&lt;&gt;"&amp;"N?m l*")=1), 1, TRUE,  "")</f>
        <v>#NAME?</v>
      </c>
      <c r="AA2912" s="282" t="b">
        <f t="shared" ca="1" si="46"/>
        <v>0</v>
      </c>
      <c r="AB2912" s="305"/>
    </row>
    <row r="2913" spans="1:28" x14ac:dyDescent="0.25">
      <c r="A2913" s="281" t="str">
        <f ca="1">no.</f>
        <v/>
      </c>
      <c r="B2913" s="281"/>
      <c r="C2913" s="282"/>
      <c r="D2913" s="282"/>
      <c r="E2913" s="282" t="str">
        <f ca="1">position</f>
        <v/>
      </c>
      <c r="F2913" s="282"/>
      <c r="G2913" s="282"/>
      <c r="H2913" s="282"/>
      <c r="I2913" s="282"/>
      <c r="J2913" s="335"/>
      <c r="K2913" s="282"/>
      <c r="L2913" s="282"/>
      <c r="M2913" s="282"/>
      <c r="N2913" s="282"/>
      <c r="O2913" s="281"/>
      <c r="P2913" s="360" t="str">
        <f ca="1">rescore_patient</f>
        <v/>
      </c>
      <c r="Q2913" s="330" t="str">
        <f ca="1">quantity</f>
        <v/>
      </c>
      <c r="R2913" s="281"/>
      <c r="S2913" s="282"/>
      <c r="T2913" s="282"/>
      <c r="U2913" s="282"/>
      <c r="V2913" s="305"/>
      <c r="W2913" s="305"/>
      <c r="X2913" s="305"/>
      <c r="Y2913" s="282"/>
      <c r="Z2913" s="282" t="e" vm="1">
        <f ca="1">_xlfn.IFS(AND(ISNUMBER(SEARCH("N?m l*", CUSTOMER[[#This Row],[Service Type]], 1)), CUSTOMER[[#This Row],[Count ST]] = TRUE), CUSTOMER[[#This Row],[Quantity]], AND($Y$10:$Y2913 = TRUE, COUNTIFS($H$10:$H2913, CUSTOMER[[#This Row],[Booking]], $J$10:$J2913, CUSTOMER[[#This Row],[Order Date]], $F$10:$F2913, "&lt;&gt;"&amp;"N?m l*")=1), 1, TRUE,  "")</f>
        <v>#NAME?</v>
      </c>
      <c r="AA2913" s="282" t="b">
        <f t="shared" ca="1" si="46"/>
        <v>0</v>
      </c>
      <c r="AB2913" s="305"/>
    </row>
    <row r="2914" spans="1:28" x14ac:dyDescent="0.25">
      <c r="A2914" s="281" t="str">
        <f ca="1">no.</f>
        <v/>
      </c>
      <c r="B2914" s="281"/>
      <c r="C2914" s="282"/>
      <c r="D2914" s="282"/>
      <c r="E2914" s="282" t="str">
        <f ca="1">position</f>
        <v/>
      </c>
      <c r="F2914" s="282"/>
      <c r="G2914" s="282"/>
      <c r="H2914" s="282"/>
      <c r="I2914" s="282"/>
      <c r="J2914" s="335"/>
      <c r="K2914" s="282"/>
      <c r="L2914" s="282"/>
      <c r="M2914" s="282"/>
      <c r="N2914" s="282"/>
      <c r="O2914" s="281"/>
      <c r="P2914" s="360" t="str">
        <f ca="1">rescore_patient</f>
        <v/>
      </c>
      <c r="Q2914" s="330" t="str">
        <f ca="1">quantity</f>
        <v/>
      </c>
      <c r="R2914" s="281"/>
      <c r="S2914" s="282"/>
      <c r="T2914" s="282"/>
      <c r="U2914" s="282"/>
      <c r="V2914" s="305"/>
      <c r="W2914" s="305"/>
      <c r="X2914" s="305"/>
      <c r="Y2914" s="282"/>
      <c r="Z2914" s="282" t="e" vm="1">
        <f ca="1">_xlfn.IFS(AND(ISNUMBER(SEARCH("N?m l*", CUSTOMER[[#This Row],[Service Type]], 1)), CUSTOMER[[#This Row],[Count ST]] = TRUE), CUSTOMER[[#This Row],[Quantity]], AND($Y$10:$Y2914 = TRUE, COUNTIFS($H$10:$H2914, CUSTOMER[[#This Row],[Booking]], $J$10:$J2914, CUSTOMER[[#This Row],[Order Date]], $F$10:$F2914, "&lt;&gt;"&amp;"N?m l*")=1), 1, TRUE,  "")</f>
        <v>#NAME?</v>
      </c>
      <c r="AA2914" s="282" t="b">
        <f t="shared" ca="1" si="46"/>
        <v>0</v>
      </c>
      <c r="AB2914" s="305"/>
    </row>
    <row r="2915" spans="1:28" x14ac:dyDescent="0.25">
      <c r="A2915" s="281" t="str">
        <f ca="1">no.</f>
        <v/>
      </c>
      <c r="B2915" s="281"/>
      <c r="C2915" s="282"/>
      <c r="D2915" s="282"/>
      <c r="E2915" s="282" t="str">
        <f ca="1">position</f>
        <v/>
      </c>
      <c r="F2915" s="282"/>
      <c r="G2915" s="282"/>
      <c r="H2915" s="282"/>
      <c r="I2915" s="282"/>
      <c r="J2915" s="335"/>
      <c r="K2915" s="282"/>
      <c r="L2915" s="282"/>
      <c r="M2915" s="282"/>
      <c r="N2915" s="282"/>
      <c r="O2915" s="281"/>
      <c r="P2915" s="360" t="str">
        <f ca="1">rescore_patient</f>
        <v/>
      </c>
      <c r="Q2915" s="330" t="str">
        <f ca="1">quantity</f>
        <v/>
      </c>
      <c r="R2915" s="281"/>
      <c r="S2915" s="282"/>
      <c r="T2915" s="282"/>
      <c r="U2915" s="282"/>
      <c r="V2915" s="305"/>
      <c r="W2915" s="305"/>
      <c r="X2915" s="305"/>
      <c r="Y2915" s="282"/>
      <c r="Z2915" s="282" t="e" vm="1">
        <f ca="1">_xlfn.IFS(AND(ISNUMBER(SEARCH("N?m l*", CUSTOMER[[#This Row],[Service Type]], 1)), CUSTOMER[[#This Row],[Count ST]] = TRUE), CUSTOMER[[#This Row],[Quantity]], AND($Y$10:$Y2915 = TRUE, COUNTIFS($H$10:$H2915, CUSTOMER[[#This Row],[Booking]], $J$10:$J2915, CUSTOMER[[#This Row],[Order Date]], $F$10:$F2915, "&lt;&gt;"&amp;"N?m l*")=1), 1, TRUE,  "")</f>
        <v>#NAME?</v>
      </c>
      <c r="AA2915" s="282" t="b">
        <f t="shared" ca="1" si="46"/>
        <v>0</v>
      </c>
      <c r="AB2915" s="305"/>
    </row>
    <row r="2916" spans="1:28" x14ac:dyDescent="0.25">
      <c r="A2916" s="281" t="str">
        <f ca="1">no.</f>
        <v/>
      </c>
      <c r="B2916" s="281"/>
      <c r="C2916" s="282"/>
      <c r="D2916" s="282"/>
      <c r="E2916" s="282" t="str">
        <f ca="1">position</f>
        <v/>
      </c>
      <c r="F2916" s="282"/>
      <c r="G2916" s="282"/>
      <c r="H2916" s="282"/>
      <c r="I2916" s="282"/>
      <c r="J2916" s="335"/>
      <c r="K2916" s="282"/>
      <c r="L2916" s="282"/>
      <c r="M2916" s="282"/>
      <c r="N2916" s="282"/>
      <c r="O2916" s="281"/>
      <c r="P2916" s="360" t="str">
        <f ca="1">rescore_patient</f>
        <v/>
      </c>
      <c r="Q2916" s="330" t="str">
        <f ca="1">quantity</f>
        <v/>
      </c>
      <c r="R2916" s="281"/>
      <c r="S2916" s="282"/>
      <c r="T2916" s="282"/>
      <c r="U2916" s="282"/>
      <c r="V2916" s="305"/>
      <c r="W2916" s="305"/>
      <c r="X2916" s="305"/>
      <c r="Y2916" s="282"/>
      <c r="Z2916" s="282" t="e" vm="1">
        <f ca="1">_xlfn.IFS(AND(ISNUMBER(SEARCH("N?m l*", CUSTOMER[[#This Row],[Service Type]], 1)), CUSTOMER[[#This Row],[Count ST]] = TRUE), CUSTOMER[[#This Row],[Quantity]], AND($Y$10:$Y2916 = TRUE, COUNTIFS($H$10:$H2916, CUSTOMER[[#This Row],[Booking]], $J$10:$J2916, CUSTOMER[[#This Row],[Order Date]], $F$10:$F2916, "&lt;&gt;"&amp;"N?m l*")=1), 1, TRUE,  "")</f>
        <v>#NAME?</v>
      </c>
      <c r="AA2916" s="282" t="b">
        <f t="shared" ca="1" si="46"/>
        <v>0</v>
      </c>
      <c r="AB2916" s="305"/>
    </row>
    <row r="2917" spans="1:28" x14ac:dyDescent="0.25">
      <c r="A2917" s="281" t="str">
        <f ca="1">no.</f>
        <v/>
      </c>
      <c r="B2917" s="281"/>
      <c r="C2917" s="282"/>
      <c r="D2917" s="282"/>
      <c r="E2917" s="282" t="str">
        <f ca="1">position</f>
        <v/>
      </c>
      <c r="F2917" s="282"/>
      <c r="G2917" s="282"/>
      <c r="H2917" s="282"/>
      <c r="I2917" s="282"/>
      <c r="J2917" s="335"/>
      <c r="K2917" s="282"/>
      <c r="L2917" s="282"/>
      <c r="M2917" s="282"/>
      <c r="N2917" s="282"/>
      <c r="O2917" s="281"/>
      <c r="P2917" s="360" t="str">
        <f ca="1">rescore_patient</f>
        <v/>
      </c>
      <c r="Q2917" s="330" t="str">
        <f ca="1">quantity</f>
        <v/>
      </c>
      <c r="R2917" s="281"/>
      <c r="S2917" s="282"/>
      <c r="T2917" s="282"/>
      <c r="U2917" s="282"/>
      <c r="V2917" s="305"/>
      <c r="W2917" s="305"/>
      <c r="X2917" s="305"/>
      <c r="Y2917" s="282"/>
      <c r="Z2917" s="282" t="e" vm="1">
        <f ca="1">_xlfn.IFS(AND(ISNUMBER(SEARCH("N?m l*", CUSTOMER[[#This Row],[Service Type]], 1)), CUSTOMER[[#This Row],[Count ST]] = TRUE), CUSTOMER[[#This Row],[Quantity]], AND($Y$10:$Y2917 = TRUE, COUNTIFS($H$10:$H2917, CUSTOMER[[#This Row],[Booking]], $J$10:$J2917, CUSTOMER[[#This Row],[Order Date]], $F$10:$F2917, "&lt;&gt;"&amp;"N?m l*")=1), 1, TRUE,  "")</f>
        <v>#NAME?</v>
      </c>
      <c r="AA2917" s="282" t="b">
        <f t="shared" ca="1" si="46"/>
        <v>0</v>
      </c>
      <c r="AB2917" s="305"/>
    </row>
    <row r="2918" spans="1:28" x14ac:dyDescent="0.25">
      <c r="A2918" s="281" t="str">
        <f ca="1">no.</f>
        <v/>
      </c>
      <c r="B2918" s="281"/>
      <c r="C2918" s="282"/>
      <c r="D2918" s="282"/>
      <c r="E2918" s="282" t="str">
        <f ca="1">position</f>
        <v/>
      </c>
      <c r="F2918" s="282"/>
      <c r="G2918" s="282"/>
      <c r="H2918" s="282"/>
      <c r="I2918" s="282"/>
      <c r="J2918" s="335"/>
      <c r="K2918" s="282"/>
      <c r="L2918" s="282"/>
      <c r="M2918" s="282"/>
      <c r="N2918" s="282"/>
      <c r="O2918" s="281"/>
      <c r="P2918" s="360" t="str">
        <f ca="1">rescore_patient</f>
        <v/>
      </c>
      <c r="Q2918" s="330" t="str">
        <f ca="1">quantity</f>
        <v/>
      </c>
      <c r="R2918" s="281"/>
      <c r="S2918" s="282"/>
      <c r="T2918" s="282"/>
      <c r="U2918" s="282"/>
      <c r="V2918" s="305"/>
      <c r="W2918" s="305"/>
      <c r="X2918" s="305"/>
      <c r="Y2918" s="282"/>
      <c r="Z2918" s="282" t="e" vm="1">
        <f ca="1">_xlfn.IFS(AND(ISNUMBER(SEARCH("N?m l*", CUSTOMER[[#This Row],[Service Type]], 1)), CUSTOMER[[#This Row],[Count ST]] = TRUE), CUSTOMER[[#This Row],[Quantity]], AND($Y$10:$Y2918 = TRUE, COUNTIFS($H$10:$H2918, CUSTOMER[[#This Row],[Booking]], $J$10:$J2918, CUSTOMER[[#This Row],[Order Date]], $F$10:$F2918, "&lt;&gt;"&amp;"N?m l*")=1), 1, TRUE,  "")</f>
        <v>#NAME?</v>
      </c>
      <c r="AA2918" s="282" t="b">
        <f t="shared" ca="1" si="46"/>
        <v>0</v>
      </c>
      <c r="AB2918" s="305"/>
    </row>
    <row r="2919" spans="1:28" x14ac:dyDescent="0.25">
      <c r="A2919" s="281" t="str">
        <f ca="1">no.</f>
        <v/>
      </c>
      <c r="B2919" s="281"/>
      <c r="C2919" s="282"/>
      <c r="D2919" s="282"/>
      <c r="E2919" s="282" t="str">
        <f ca="1">position</f>
        <v/>
      </c>
      <c r="F2919" s="282"/>
      <c r="G2919" s="282"/>
      <c r="H2919" s="282"/>
      <c r="I2919" s="282"/>
      <c r="J2919" s="335"/>
      <c r="K2919" s="282"/>
      <c r="L2919" s="282"/>
      <c r="M2919" s="282"/>
      <c r="N2919" s="282"/>
      <c r="O2919" s="281"/>
      <c r="P2919" s="360" t="str">
        <f ca="1">rescore_patient</f>
        <v/>
      </c>
      <c r="Q2919" s="330" t="str">
        <f ca="1">quantity</f>
        <v/>
      </c>
      <c r="R2919" s="281"/>
      <c r="S2919" s="282"/>
      <c r="T2919" s="282"/>
      <c r="U2919" s="282"/>
      <c r="V2919" s="305"/>
      <c r="W2919" s="305"/>
      <c r="X2919" s="305"/>
      <c r="Y2919" s="282"/>
      <c r="Z2919" s="282" t="e" vm="1">
        <f ca="1">_xlfn.IFS(AND(ISNUMBER(SEARCH("N?m l*", CUSTOMER[[#This Row],[Service Type]], 1)), CUSTOMER[[#This Row],[Count ST]] = TRUE), CUSTOMER[[#This Row],[Quantity]], AND($Y$10:$Y2919 = TRUE, COUNTIFS($H$10:$H2919, CUSTOMER[[#This Row],[Booking]], $J$10:$J2919, CUSTOMER[[#This Row],[Order Date]], $F$10:$F2919, "&lt;&gt;"&amp;"N?m l*")=1), 1, TRUE,  "")</f>
        <v>#NAME?</v>
      </c>
      <c r="AA2919" s="282" t="b">
        <f t="shared" ca="1" si="46"/>
        <v>0</v>
      </c>
      <c r="AB2919" s="305"/>
    </row>
    <row r="2920" spans="1:28" x14ac:dyDescent="0.25">
      <c r="A2920" s="281" t="str">
        <f ca="1">no.</f>
        <v/>
      </c>
      <c r="B2920" s="281"/>
      <c r="C2920" s="282"/>
      <c r="D2920" s="282"/>
      <c r="E2920" s="282" t="str">
        <f ca="1">position</f>
        <v/>
      </c>
      <c r="F2920" s="282"/>
      <c r="G2920" s="282"/>
      <c r="H2920" s="282"/>
      <c r="I2920" s="282"/>
      <c r="J2920" s="335"/>
      <c r="K2920" s="282"/>
      <c r="L2920" s="282"/>
      <c r="M2920" s="282"/>
      <c r="N2920" s="282"/>
      <c r="O2920" s="281"/>
      <c r="P2920" s="360" t="str">
        <f ca="1">rescore_patient</f>
        <v/>
      </c>
      <c r="Q2920" s="330" t="str">
        <f ca="1">quantity</f>
        <v/>
      </c>
      <c r="R2920" s="281"/>
      <c r="S2920" s="282"/>
      <c r="T2920" s="282"/>
      <c r="U2920" s="282"/>
      <c r="V2920" s="305"/>
      <c r="W2920" s="305"/>
      <c r="X2920" s="305"/>
      <c r="Y2920" s="282"/>
      <c r="Z2920" s="282" t="e" vm="1">
        <f ca="1">_xlfn.IFS(AND(ISNUMBER(SEARCH("N?m l*", CUSTOMER[[#This Row],[Service Type]], 1)), CUSTOMER[[#This Row],[Count ST]] = TRUE), CUSTOMER[[#This Row],[Quantity]], AND($Y$10:$Y2920 = TRUE, COUNTIFS($H$10:$H2920, CUSTOMER[[#This Row],[Booking]], $J$10:$J2920, CUSTOMER[[#This Row],[Order Date]], $F$10:$F2920, "&lt;&gt;"&amp;"N?m l*")=1), 1, TRUE,  "")</f>
        <v>#NAME?</v>
      </c>
      <c r="AA2920" s="282" t="b">
        <f t="shared" ca="1" si="46"/>
        <v>0</v>
      </c>
      <c r="AB2920" s="305"/>
    </row>
    <row r="2921" spans="1:28" x14ac:dyDescent="0.25">
      <c r="A2921" s="281" t="str">
        <f ca="1">no.</f>
        <v/>
      </c>
      <c r="B2921" s="281"/>
      <c r="C2921" s="282"/>
      <c r="D2921" s="282"/>
      <c r="E2921" s="282" t="str">
        <f ca="1">position</f>
        <v/>
      </c>
      <c r="F2921" s="282"/>
      <c r="G2921" s="282"/>
      <c r="H2921" s="282"/>
      <c r="I2921" s="282"/>
      <c r="J2921" s="335"/>
      <c r="K2921" s="282"/>
      <c r="L2921" s="282"/>
      <c r="M2921" s="282"/>
      <c r="N2921" s="282"/>
      <c r="O2921" s="281"/>
      <c r="P2921" s="360" t="str">
        <f ca="1">rescore_patient</f>
        <v/>
      </c>
      <c r="Q2921" s="330" t="str">
        <f ca="1">quantity</f>
        <v/>
      </c>
      <c r="R2921" s="281"/>
      <c r="S2921" s="282"/>
      <c r="T2921" s="282"/>
      <c r="U2921" s="282"/>
      <c r="V2921" s="305"/>
      <c r="W2921" s="305"/>
      <c r="X2921" s="305"/>
      <c r="Y2921" s="282"/>
      <c r="Z2921" s="282" t="e" vm="1">
        <f ca="1">_xlfn.IFS(AND(ISNUMBER(SEARCH("N?m l*", CUSTOMER[[#This Row],[Service Type]], 1)), CUSTOMER[[#This Row],[Count ST]] = TRUE), CUSTOMER[[#This Row],[Quantity]], AND($Y$10:$Y2921 = TRUE, COUNTIFS($H$10:$H2921, CUSTOMER[[#This Row],[Booking]], $J$10:$J2921, CUSTOMER[[#This Row],[Order Date]], $F$10:$F2921, "&lt;&gt;"&amp;"N?m l*")=1), 1, TRUE,  "")</f>
        <v>#NAME?</v>
      </c>
      <c r="AA2921" s="282" t="b">
        <f t="shared" ca="1" si="46"/>
        <v>0</v>
      </c>
      <c r="AB2921" s="305"/>
    </row>
    <row r="2922" spans="1:28" x14ac:dyDescent="0.25">
      <c r="A2922" s="281" t="str">
        <f ca="1">no.</f>
        <v/>
      </c>
      <c r="B2922" s="281"/>
      <c r="C2922" s="282"/>
      <c r="D2922" s="282"/>
      <c r="E2922" s="282" t="str">
        <f ca="1">position</f>
        <v/>
      </c>
      <c r="F2922" s="282"/>
      <c r="G2922" s="282"/>
      <c r="H2922" s="282"/>
      <c r="I2922" s="282"/>
      <c r="J2922" s="335"/>
      <c r="K2922" s="282"/>
      <c r="L2922" s="282"/>
      <c r="M2922" s="282"/>
      <c r="N2922" s="282"/>
      <c r="O2922" s="281"/>
      <c r="P2922" s="360" t="str">
        <f ca="1">rescore_patient</f>
        <v/>
      </c>
      <c r="Q2922" s="330" t="str">
        <f ca="1">quantity</f>
        <v/>
      </c>
      <c r="R2922" s="281"/>
      <c r="S2922" s="282"/>
      <c r="T2922" s="282"/>
      <c r="U2922" s="282"/>
      <c r="V2922" s="305"/>
      <c r="W2922" s="305"/>
      <c r="X2922" s="305"/>
      <c r="Y2922" s="282"/>
      <c r="Z2922" s="282" t="e" vm="1">
        <f ca="1">_xlfn.IFS(AND(ISNUMBER(SEARCH("N?m l*", CUSTOMER[[#This Row],[Service Type]], 1)), CUSTOMER[[#This Row],[Count ST]] = TRUE), CUSTOMER[[#This Row],[Quantity]], AND($Y$10:$Y2922 = TRUE, COUNTIFS($H$10:$H2922, CUSTOMER[[#This Row],[Booking]], $J$10:$J2922, CUSTOMER[[#This Row],[Order Date]], $F$10:$F2922, "&lt;&gt;"&amp;"N?m l*")=1), 1, TRUE,  "")</f>
        <v>#NAME?</v>
      </c>
      <c r="AA2922" s="282" t="b">
        <f t="shared" ca="1" si="46"/>
        <v>0</v>
      </c>
      <c r="AB2922" s="305"/>
    </row>
    <row r="2923" spans="1:28" x14ac:dyDescent="0.25">
      <c r="A2923" s="281" t="str">
        <f ca="1">no.</f>
        <v/>
      </c>
      <c r="B2923" s="281"/>
      <c r="C2923" s="282"/>
      <c r="D2923" s="282"/>
      <c r="E2923" s="282" t="str">
        <f ca="1">position</f>
        <v/>
      </c>
      <c r="F2923" s="282"/>
      <c r="G2923" s="282"/>
      <c r="H2923" s="282"/>
      <c r="I2923" s="282"/>
      <c r="J2923" s="335"/>
      <c r="K2923" s="282"/>
      <c r="L2923" s="282"/>
      <c r="M2923" s="282"/>
      <c r="N2923" s="282"/>
      <c r="O2923" s="281"/>
      <c r="P2923" s="360" t="str">
        <f ca="1">rescore_patient</f>
        <v/>
      </c>
      <c r="Q2923" s="330" t="str">
        <f ca="1">quantity</f>
        <v/>
      </c>
      <c r="R2923" s="281"/>
      <c r="S2923" s="282"/>
      <c r="T2923" s="282"/>
      <c r="U2923" s="282"/>
      <c r="V2923" s="305"/>
      <c r="W2923" s="305"/>
      <c r="X2923" s="305"/>
      <c r="Y2923" s="282"/>
      <c r="Z2923" s="282" t="e" vm="1">
        <f ca="1">_xlfn.IFS(AND(ISNUMBER(SEARCH("N?m l*", CUSTOMER[[#This Row],[Service Type]], 1)), CUSTOMER[[#This Row],[Count ST]] = TRUE), CUSTOMER[[#This Row],[Quantity]], AND($Y$10:$Y2923 = TRUE, COUNTIFS($H$10:$H2923, CUSTOMER[[#This Row],[Booking]], $J$10:$J2923, CUSTOMER[[#This Row],[Order Date]], $F$10:$F2923, "&lt;&gt;"&amp;"N?m l*")=1), 1, TRUE,  "")</f>
        <v>#NAME?</v>
      </c>
      <c r="AA2923" s="282" t="b">
        <f t="shared" ca="1" si="46"/>
        <v>0</v>
      </c>
      <c r="AB2923" s="305"/>
    </row>
    <row r="2924" spans="1:28" x14ac:dyDescent="0.25">
      <c r="A2924" s="281" t="str">
        <f ca="1">no.</f>
        <v/>
      </c>
      <c r="B2924" s="281"/>
      <c r="C2924" s="282"/>
      <c r="D2924" s="282"/>
      <c r="E2924" s="282" t="str">
        <f ca="1">position</f>
        <v/>
      </c>
      <c r="F2924" s="282"/>
      <c r="G2924" s="282"/>
      <c r="H2924" s="282"/>
      <c r="I2924" s="282"/>
      <c r="J2924" s="335"/>
      <c r="K2924" s="282"/>
      <c r="L2924" s="282"/>
      <c r="M2924" s="282"/>
      <c r="N2924" s="282"/>
      <c r="O2924" s="281"/>
      <c r="P2924" s="360" t="str">
        <f ca="1">rescore_patient</f>
        <v/>
      </c>
      <c r="Q2924" s="330" t="str">
        <f ca="1">quantity</f>
        <v/>
      </c>
      <c r="R2924" s="281"/>
      <c r="S2924" s="282"/>
      <c r="T2924" s="282"/>
      <c r="U2924" s="282"/>
      <c r="V2924" s="305"/>
      <c r="W2924" s="305"/>
      <c r="X2924" s="305"/>
      <c r="Y2924" s="282"/>
      <c r="Z2924" s="282" t="e" vm="1">
        <f ca="1">_xlfn.IFS(AND(ISNUMBER(SEARCH("N?m l*", CUSTOMER[[#This Row],[Service Type]], 1)), CUSTOMER[[#This Row],[Count ST]] = TRUE), CUSTOMER[[#This Row],[Quantity]], AND($Y$10:$Y2924 = TRUE, COUNTIFS($H$10:$H2924, CUSTOMER[[#This Row],[Booking]], $J$10:$J2924, CUSTOMER[[#This Row],[Order Date]], $F$10:$F2924, "&lt;&gt;"&amp;"N?m l*")=1), 1, TRUE,  "")</f>
        <v>#NAME?</v>
      </c>
      <c r="AA2924" s="282" t="b">
        <f t="shared" ca="1" si="46"/>
        <v>0</v>
      </c>
      <c r="AB2924" s="305"/>
    </row>
    <row r="2925" spans="1:28" x14ac:dyDescent="0.25">
      <c r="A2925" s="281" t="str">
        <f ca="1">no.</f>
        <v/>
      </c>
      <c r="B2925" s="281"/>
      <c r="C2925" s="282"/>
      <c r="D2925" s="282"/>
      <c r="E2925" s="282" t="str">
        <f ca="1">position</f>
        <v/>
      </c>
      <c r="F2925" s="282"/>
      <c r="G2925" s="282"/>
      <c r="H2925" s="282"/>
      <c r="I2925" s="282"/>
      <c r="J2925" s="335"/>
      <c r="K2925" s="282"/>
      <c r="L2925" s="282"/>
      <c r="M2925" s="282"/>
      <c r="N2925" s="282"/>
      <c r="O2925" s="281"/>
      <c r="P2925" s="360" t="str">
        <f ca="1">rescore_patient</f>
        <v/>
      </c>
      <c r="Q2925" s="330" t="str">
        <f ca="1">quantity</f>
        <v/>
      </c>
      <c r="R2925" s="281"/>
      <c r="S2925" s="282"/>
      <c r="T2925" s="282"/>
      <c r="U2925" s="282"/>
      <c r="V2925" s="305"/>
      <c r="W2925" s="305"/>
      <c r="X2925" s="305"/>
      <c r="Y2925" s="282"/>
      <c r="Z2925" s="282" t="e" vm="1">
        <f ca="1">_xlfn.IFS(AND(ISNUMBER(SEARCH("N?m l*", CUSTOMER[[#This Row],[Service Type]], 1)), CUSTOMER[[#This Row],[Count ST]] = TRUE), CUSTOMER[[#This Row],[Quantity]], AND($Y$10:$Y2925 = TRUE, COUNTIFS($H$10:$H2925, CUSTOMER[[#This Row],[Booking]], $J$10:$J2925, CUSTOMER[[#This Row],[Order Date]], $F$10:$F2925, "&lt;&gt;"&amp;"N?m l*")=1), 1, TRUE,  "")</f>
        <v>#NAME?</v>
      </c>
      <c r="AA2925" s="282" t="b">
        <f t="shared" ca="1" si="46"/>
        <v>0</v>
      </c>
      <c r="AB2925" s="305"/>
    </row>
    <row r="2926" spans="1:28" x14ac:dyDescent="0.25">
      <c r="A2926" s="281" t="str">
        <f ca="1">no.</f>
        <v/>
      </c>
      <c r="B2926" s="281"/>
      <c r="C2926" s="282"/>
      <c r="D2926" s="282"/>
      <c r="E2926" s="282" t="str">
        <f ca="1">position</f>
        <v/>
      </c>
      <c r="F2926" s="282"/>
      <c r="G2926" s="282"/>
      <c r="H2926" s="282"/>
      <c r="I2926" s="282"/>
      <c r="J2926" s="335"/>
      <c r="K2926" s="282"/>
      <c r="L2926" s="282"/>
      <c r="M2926" s="282"/>
      <c r="N2926" s="282"/>
      <c r="O2926" s="281"/>
      <c r="P2926" s="360" t="str">
        <f ca="1">rescore_patient</f>
        <v/>
      </c>
      <c r="Q2926" s="330" t="str">
        <f ca="1">quantity</f>
        <v/>
      </c>
      <c r="R2926" s="281"/>
      <c r="S2926" s="282"/>
      <c r="T2926" s="282"/>
      <c r="U2926" s="282"/>
      <c r="V2926" s="305"/>
      <c r="W2926" s="305"/>
      <c r="X2926" s="305"/>
      <c r="Y2926" s="282"/>
      <c r="Z2926" s="282" t="e" vm="1">
        <f ca="1">_xlfn.IFS(AND(ISNUMBER(SEARCH("N?m l*", CUSTOMER[[#This Row],[Service Type]], 1)), CUSTOMER[[#This Row],[Count ST]] = TRUE), CUSTOMER[[#This Row],[Quantity]], AND($Y$10:$Y2926 = TRUE, COUNTIFS($H$10:$H2926, CUSTOMER[[#This Row],[Booking]], $J$10:$J2926, CUSTOMER[[#This Row],[Order Date]], $F$10:$F2926, "&lt;&gt;"&amp;"N?m l*")=1), 1, TRUE,  "")</f>
        <v>#NAME?</v>
      </c>
      <c r="AA2926" s="282" t="b">
        <f t="shared" ca="1" si="46"/>
        <v>0</v>
      </c>
      <c r="AB2926" s="305"/>
    </row>
    <row r="2927" spans="1:28" x14ac:dyDescent="0.25">
      <c r="A2927" s="281" t="str">
        <f ca="1">no.</f>
        <v/>
      </c>
      <c r="B2927" s="281"/>
      <c r="C2927" s="282"/>
      <c r="D2927" s="282"/>
      <c r="E2927" s="282" t="str">
        <f ca="1">position</f>
        <v/>
      </c>
      <c r="F2927" s="282"/>
      <c r="G2927" s="282"/>
      <c r="H2927" s="282"/>
      <c r="I2927" s="282"/>
      <c r="J2927" s="335"/>
      <c r="K2927" s="282"/>
      <c r="L2927" s="282"/>
      <c r="M2927" s="282"/>
      <c r="N2927" s="282"/>
      <c r="O2927" s="281"/>
      <c r="P2927" s="360" t="str">
        <f ca="1">rescore_patient</f>
        <v/>
      </c>
      <c r="Q2927" s="330" t="str">
        <f ca="1">quantity</f>
        <v/>
      </c>
      <c r="R2927" s="281"/>
      <c r="S2927" s="282"/>
      <c r="T2927" s="282"/>
      <c r="U2927" s="282"/>
      <c r="V2927" s="305"/>
      <c r="W2927" s="305"/>
      <c r="X2927" s="305"/>
      <c r="Y2927" s="282"/>
      <c r="Z2927" s="282" t="e" vm="1">
        <f ca="1">_xlfn.IFS(AND(ISNUMBER(SEARCH("N?m l*", CUSTOMER[[#This Row],[Service Type]], 1)), CUSTOMER[[#This Row],[Count ST]] = TRUE), CUSTOMER[[#This Row],[Quantity]], AND($Y$10:$Y2927 = TRUE, COUNTIFS($H$10:$H2927, CUSTOMER[[#This Row],[Booking]], $J$10:$J2927, CUSTOMER[[#This Row],[Order Date]], $F$10:$F2927, "&lt;&gt;"&amp;"N?m l*")=1), 1, TRUE,  "")</f>
        <v>#NAME?</v>
      </c>
      <c r="AA2927" s="282" t="b">
        <f t="shared" ca="1" si="46"/>
        <v>0</v>
      </c>
      <c r="AB2927" s="305"/>
    </row>
    <row r="2928" spans="1:28" x14ac:dyDescent="0.25">
      <c r="A2928" s="281" t="str">
        <f ca="1">no.</f>
        <v/>
      </c>
      <c r="B2928" s="281"/>
      <c r="C2928" s="282"/>
      <c r="D2928" s="282"/>
      <c r="E2928" s="282" t="str">
        <f ca="1">position</f>
        <v/>
      </c>
      <c r="F2928" s="282"/>
      <c r="G2928" s="282"/>
      <c r="H2928" s="282"/>
      <c r="I2928" s="282"/>
      <c r="J2928" s="335"/>
      <c r="K2928" s="282"/>
      <c r="L2928" s="282"/>
      <c r="M2928" s="282"/>
      <c r="N2928" s="282"/>
      <c r="O2928" s="281"/>
      <c r="P2928" s="360" t="str">
        <f ca="1">rescore_patient</f>
        <v/>
      </c>
      <c r="Q2928" s="330" t="str">
        <f ca="1">quantity</f>
        <v/>
      </c>
      <c r="R2928" s="281"/>
      <c r="S2928" s="282"/>
      <c r="T2928" s="282"/>
      <c r="U2928" s="282"/>
      <c r="V2928" s="305"/>
      <c r="W2928" s="305"/>
      <c r="X2928" s="305"/>
      <c r="Y2928" s="282"/>
      <c r="Z2928" s="282" t="e" vm="1">
        <f ca="1">_xlfn.IFS(AND(ISNUMBER(SEARCH("N?m l*", CUSTOMER[[#This Row],[Service Type]], 1)), CUSTOMER[[#This Row],[Count ST]] = TRUE), CUSTOMER[[#This Row],[Quantity]], AND($Y$10:$Y2928 = TRUE, COUNTIFS($H$10:$H2928, CUSTOMER[[#This Row],[Booking]], $J$10:$J2928, CUSTOMER[[#This Row],[Order Date]], $F$10:$F2928, "&lt;&gt;"&amp;"N?m l*")=1), 1, TRUE,  "")</f>
        <v>#NAME?</v>
      </c>
      <c r="AA2928" s="282" t="b">
        <f t="shared" ca="1" si="46"/>
        <v>0</v>
      </c>
      <c r="AB2928" s="305"/>
    </row>
    <row r="2929" spans="1:28" x14ac:dyDescent="0.25">
      <c r="A2929" s="281" t="str">
        <f ca="1">no.</f>
        <v/>
      </c>
      <c r="B2929" s="281"/>
      <c r="C2929" s="282"/>
      <c r="D2929" s="282"/>
      <c r="E2929" s="282" t="str">
        <f ca="1">position</f>
        <v/>
      </c>
      <c r="F2929" s="282"/>
      <c r="G2929" s="282"/>
      <c r="H2929" s="282"/>
      <c r="I2929" s="282"/>
      <c r="J2929" s="335"/>
      <c r="K2929" s="282"/>
      <c r="L2929" s="282"/>
      <c r="M2929" s="282"/>
      <c r="N2929" s="282"/>
      <c r="O2929" s="281"/>
      <c r="P2929" s="360" t="str">
        <f ca="1">rescore_patient</f>
        <v/>
      </c>
      <c r="Q2929" s="330" t="str">
        <f ca="1">quantity</f>
        <v/>
      </c>
      <c r="R2929" s="281"/>
      <c r="S2929" s="282"/>
      <c r="T2929" s="282"/>
      <c r="U2929" s="282"/>
      <c r="V2929" s="305"/>
      <c r="W2929" s="305"/>
      <c r="X2929" s="305"/>
      <c r="Y2929" s="282"/>
      <c r="Z2929" s="282" t="e" vm="1">
        <f ca="1">_xlfn.IFS(AND(ISNUMBER(SEARCH("N?m l*", CUSTOMER[[#This Row],[Service Type]], 1)), CUSTOMER[[#This Row],[Count ST]] = TRUE), CUSTOMER[[#This Row],[Quantity]], AND($Y$10:$Y2929 = TRUE, COUNTIFS($H$10:$H2929, CUSTOMER[[#This Row],[Booking]], $J$10:$J2929, CUSTOMER[[#This Row],[Order Date]], $F$10:$F2929, "&lt;&gt;"&amp;"N?m l*")=1), 1, TRUE,  "")</f>
        <v>#NAME?</v>
      </c>
      <c r="AA2929" s="282" t="b">
        <f t="shared" ca="1" si="46"/>
        <v>0</v>
      </c>
      <c r="AB2929" s="305"/>
    </row>
    <row r="2930" spans="1:28" x14ac:dyDescent="0.25">
      <c r="A2930" s="281" t="str">
        <f ca="1">no.</f>
        <v/>
      </c>
      <c r="B2930" s="281"/>
      <c r="C2930" s="282"/>
      <c r="D2930" s="282"/>
      <c r="E2930" s="282" t="str">
        <f ca="1">position</f>
        <v/>
      </c>
      <c r="F2930" s="282"/>
      <c r="G2930" s="282"/>
      <c r="H2930" s="282"/>
      <c r="I2930" s="282"/>
      <c r="J2930" s="335"/>
      <c r="K2930" s="282"/>
      <c r="L2930" s="282"/>
      <c r="M2930" s="282"/>
      <c r="N2930" s="282"/>
      <c r="O2930" s="281"/>
      <c r="P2930" s="360" t="str">
        <f ca="1">rescore_patient</f>
        <v/>
      </c>
      <c r="Q2930" s="330" t="str">
        <f ca="1">quantity</f>
        <v/>
      </c>
      <c r="R2930" s="281"/>
      <c r="S2930" s="282"/>
      <c r="T2930" s="282"/>
      <c r="U2930" s="282"/>
      <c r="V2930" s="305"/>
      <c r="W2930" s="305"/>
      <c r="X2930" s="305"/>
      <c r="Y2930" s="282"/>
      <c r="Z2930" s="282" t="e" vm="1">
        <f ca="1">_xlfn.IFS(AND(ISNUMBER(SEARCH("N?m l*", CUSTOMER[[#This Row],[Service Type]], 1)), CUSTOMER[[#This Row],[Count ST]] = TRUE), CUSTOMER[[#This Row],[Quantity]], AND($Y$10:$Y2930 = TRUE, COUNTIFS($H$10:$H2930, CUSTOMER[[#This Row],[Booking]], $J$10:$J2930, CUSTOMER[[#This Row],[Order Date]], $F$10:$F2930, "&lt;&gt;"&amp;"N?m l*")=1), 1, TRUE,  "")</f>
        <v>#NAME?</v>
      </c>
      <c r="AA2930" s="282" t="b">
        <f t="shared" ca="1" si="46"/>
        <v>0</v>
      </c>
      <c r="AB2930" s="305"/>
    </row>
    <row r="2931" spans="1:28" x14ac:dyDescent="0.25">
      <c r="A2931" s="281" t="str">
        <f ca="1">no.</f>
        <v/>
      </c>
      <c r="B2931" s="281"/>
      <c r="C2931" s="282"/>
      <c r="D2931" s="282"/>
      <c r="E2931" s="282" t="str">
        <f ca="1">position</f>
        <v/>
      </c>
      <c r="F2931" s="282"/>
      <c r="G2931" s="282"/>
      <c r="H2931" s="282"/>
      <c r="I2931" s="282"/>
      <c r="J2931" s="335"/>
      <c r="K2931" s="282"/>
      <c r="L2931" s="282"/>
      <c r="M2931" s="282"/>
      <c r="N2931" s="282"/>
      <c r="O2931" s="281"/>
      <c r="P2931" s="360" t="str">
        <f ca="1">rescore_patient</f>
        <v/>
      </c>
      <c r="Q2931" s="330" t="str">
        <f ca="1">quantity</f>
        <v/>
      </c>
      <c r="R2931" s="281"/>
      <c r="S2931" s="282"/>
      <c r="T2931" s="282"/>
      <c r="U2931" s="282"/>
      <c r="V2931" s="305"/>
      <c r="W2931" s="305"/>
      <c r="X2931" s="305"/>
      <c r="Y2931" s="282"/>
      <c r="Z2931" s="282" t="e" vm="1">
        <f ca="1">_xlfn.IFS(AND(ISNUMBER(SEARCH("N?m l*", CUSTOMER[[#This Row],[Service Type]], 1)), CUSTOMER[[#This Row],[Count ST]] = TRUE), CUSTOMER[[#This Row],[Quantity]], AND($Y$10:$Y2931 = TRUE, COUNTIFS($H$10:$H2931, CUSTOMER[[#This Row],[Booking]], $J$10:$J2931, CUSTOMER[[#This Row],[Order Date]], $F$10:$F2931, "&lt;&gt;"&amp;"N?m l*")=1), 1, TRUE,  "")</f>
        <v>#NAME?</v>
      </c>
      <c r="AA2931" s="282" t="b">
        <f t="shared" ca="1" si="46"/>
        <v>0</v>
      </c>
      <c r="AB2931" s="305"/>
    </row>
    <row r="2932" spans="1:28" x14ac:dyDescent="0.25">
      <c r="A2932" s="281" t="str">
        <f ca="1">no.</f>
        <v/>
      </c>
      <c r="B2932" s="281"/>
      <c r="C2932" s="282"/>
      <c r="D2932" s="282"/>
      <c r="E2932" s="282" t="str">
        <f ca="1">position</f>
        <v/>
      </c>
      <c r="F2932" s="282"/>
      <c r="G2932" s="282"/>
      <c r="H2932" s="282"/>
      <c r="I2932" s="282"/>
      <c r="J2932" s="335"/>
      <c r="K2932" s="282"/>
      <c r="L2932" s="282"/>
      <c r="M2932" s="282"/>
      <c r="N2932" s="282"/>
      <c r="O2932" s="281"/>
      <c r="P2932" s="360" t="str">
        <f ca="1">rescore_patient</f>
        <v/>
      </c>
      <c r="Q2932" s="330" t="str">
        <f ca="1">quantity</f>
        <v/>
      </c>
      <c r="R2932" s="281"/>
      <c r="S2932" s="282"/>
      <c r="T2932" s="282"/>
      <c r="U2932" s="282"/>
      <c r="V2932" s="305"/>
      <c r="W2932" s="305"/>
      <c r="X2932" s="305"/>
      <c r="Y2932" s="282"/>
      <c r="Z2932" s="282" t="e" vm="1">
        <f ca="1">_xlfn.IFS(AND(ISNUMBER(SEARCH("N?m l*", CUSTOMER[[#This Row],[Service Type]], 1)), CUSTOMER[[#This Row],[Count ST]] = TRUE), CUSTOMER[[#This Row],[Quantity]], AND($Y$10:$Y2932 = TRUE, COUNTIFS($H$10:$H2932, CUSTOMER[[#This Row],[Booking]], $J$10:$J2932, CUSTOMER[[#This Row],[Order Date]], $F$10:$F2932, "&lt;&gt;"&amp;"N?m l*")=1), 1, TRUE,  "")</f>
        <v>#NAME?</v>
      </c>
      <c r="AA2932" s="282" t="b">
        <f t="shared" ca="1" si="46"/>
        <v>0</v>
      </c>
      <c r="AB2932" s="305"/>
    </row>
    <row r="2933" spans="1:28" x14ac:dyDescent="0.25">
      <c r="A2933" s="281" t="str">
        <f ca="1">no.</f>
        <v/>
      </c>
      <c r="B2933" s="281"/>
      <c r="C2933" s="282"/>
      <c r="D2933" s="282"/>
      <c r="E2933" s="282" t="str">
        <f ca="1">position</f>
        <v/>
      </c>
      <c r="F2933" s="282"/>
      <c r="G2933" s="282"/>
      <c r="H2933" s="282"/>
      <c r="I2933" s="282"/>
      <c r="J2933" s="335"/>
      <c r="K2933" s="282"/>
      <c r="L2933" s="282"/>
      <c r="M2933" s="282"/>
      <c r="N2933" s="282"/>
      <c r="O2933" s="281"/>
      <c r="P2933" s="360" t="str">
        <f ca="1">rescore_patient</f>
        <v/>
      </c>
      <c r="Q2933" s="330" t="str">
        <f ca="1">quantity</f>
        <v/>
      </c>
      <c r="R2933" s="281"/>
      <c r="S2933" s="282"/>
      <c r="T2933" s="282"/>
      <c r="U2933" s="282"/>
      <c r="V2933" s="305"/>
      <c r="W2933" s="305"/>
      <c r="X2933" s="305"/>
      <c r="Y2933" s="282"/>
      <c r="Z2933" s="282" t="e" vm="1">
        <f ca="1">_xlfn.IFS(AND(ISNUMBER(SEARCH("N?m l*", CUSTOMER[[#This Row],[Service Type]], 1)), CUSTOMER[[#This Row],[Count ST]] = TRUE), CUSTOMER[[#This Row],[Quantity]], AND($Y$10:$Y2933 = TRUE, COUNTIFS($H$10:$H2933, CUSTOMER[[#This Row],[Booking]], $J$10:$J2933, CUSTOMER[[#This Row],[Order Date]], $F$10:$F2933, "&lt;&gt;"&amp;"N?m l*")=1), 1, TRUE,  "")</f>
        <v>#NAME?</v>
      </c>
      <c r="AA2933" s="282" t="b">
        <f t="shared" ca="1" si="46"/>
        <v>0</v>
      </c>
      <c r="AB2933" s="305"/>
    </row>
    <row r="2934" spans="1:28" x14ac:dyDescent="0.25">
      <c r="A2934" s="281" t="str">
        <f ca="1">no.</f>
        <v/>
      </c>
      <c r="B2934" s="281"/>
      <c r="C2934" s="282"/>
      <c r="D2934" s="282"/>
      <c r="E2934" s="282" t="str">
        <f ca="1">position</f>
        <v/>
      </c>
      <c r="F2934" s="282"/>
      <c r="G2934" s="282"/>
      <c r="H2934" s="282"/>
      <c r="I2934" s="282"/>
      <c r="J2934" s="335"/>
      <c r="K2934" s="282"/>
      <c r="L2934" s="282"/>
      <c r="M2934" s="282"/>
      <c r="N2934" s="282"/>
      <c r="O2934" s="281"/>
      <c r="P2934" s="360" t="str">
        <f ca="1">rescore_patient</f>
        <v/>
      </c>
      <c r="Q2934" s="330" t="str">
        <f ca="1">quantity</f>
        <v/>
      </c>
      <c r="R2934" s="281"/>
      <c r="S2934" s="282"/>
      <c r="T2934" s="282"/>
      <c r="U2934" s="282"/>
      <c r="V2934" s="305"/>
      <c r="W2934" s="305"/>
      <c r="X2934" s="305"/>
      <c r="Y2934" s="282"/>
      <c r="Z2934" s="282" t="e" vm="1">
        <f ca="1">_xlfn.IFS(AND(ISNUMBER(SEARCH("N?m l*", CUSTOMER[[#This Row],[Service Type]], 1)), CUSTOMER[[#This Row],[Count ST]] = TRUE), CUSTOMER[[#This Row],[Quantity]], AND($Y$10:$Y2934 = TRUE, COUNTIFS($H$10:$H2934, CUSTOMER[[#This Row],[Booking]], $J$10:$J2934, CUSTOMER[[#This Row],[Order Date]], $F$10:$F2934, "&lt;&gt;"&amp;"N?m l*")=1), 1, TRUE,  "")</f>
        <v>#NAME?</v>
      </c>
      <c r="AA2934" s="282" t="b">
        <f t="shared" ca="1" si="46"/>
        <v>0</v>
      </c>
      <c r="AB2934" s="305"/>
    </row>
    <row r="2935" spans="1:28" x14ac:dyDescent="0.25">
      <c r="A2935" s="281" t="str">
        <f ca="1">no.</f>
        <v/>
      </c>
      <c r="B2935" s="281"/>
      <c r="C2935" s="282"/>
      <c r="D2935" s="282"/>
      <c r="E2935" s="282" t="str">
        <f ca="1">position</f>
        <v/>
      </c>
      <c r="F2935" s="282"/>
      <c r="G2935" s="282"/>
      <c r="H2935" s="282"/>
      <c r="I2935" s="282"/>
      <c r="J2935" s="335"/>
      <c r="K2935" s="282"/>
      <c r="L2935" s="282"/>
      <c r="M2935" s="282"/>
      <c r="N2935" s="282"/>
      <c r="O2935" s="281"/>
      <c r="P2935" s="360" t="str">
        <f ca="1">rescore_patient</f>
        <v/>
      </c>
      <c r="Q2935" s="330" t="str">
        <f ca="1">quantity</f>
        <v/>
      </c>
      <c r="R2935" s="281"/>
      <c r="S2935" s="282"/>
      <c r="T2935" s="282"/>
      <c r="U2935" s="282"/>
      <c r="V2935" s="305"/>
      <c r="W2935" s="305"/>
      <c r="X2935" s="305"/>
      <c r="Y2935" s="282"/>
      <c r="Z2935" s="282" t="e" vm="1">
        <f ca="1">_xlfn.IFS(AND(ISNUMBER(SEARCH("N?m l*", CUSTOMER[[#This Row],[Service Type]], 1)), CUSTOMER[[#This Row],[Count ST]] = TRUE), CUSTOMER[[#This Row],[Quantity]], AND($Y$10:$Y2935 = TRUE, COUNTIFS($H$10:$H2935, CUSTOMER[[#This Row],[Booking]], $J$10:$J2935, CUSTOMER[[#This Row],[Order Date]], $F$10:$F2935, "&lt;&gt;"&amp;"N?m l*")=1), 1, TRUE,  "")</f>
        <v>#NAME?</v>
      </c>
      <c r="AA2935" s="282" t="b">
        <f t="shared" ca="1" si="46"/>
        <v>0</v>
      </c>
      <c r="AB2935" s="305"/>
    </row>
    <row r="2936" spans="1:28" x14ac:dyDescent="0.25">
      <c r="A2936" s="281" t="str">
        <f ca="1">no.</f>
        <v/>
      </c>
      <c r="B2936" s="281"/>
      <c r="C2936" s="282"/>
      <c r="D2936" s="282"/>
      <c r="E2936" s="282" t="str">
        <f ca="1">position</f>
        <v/>
      </c>
      <c r="F2936" s="282"/>
      <c r="G2936" s="282"/>
      <c r="H2936" s="282"/>
      <c r="I2936" s="282"/>
      <c r="J2936" s="335"/>
      <c r="K2936" s="282"/>
      <c r="L2936" s="282"/>
      <c r="M2936" s="282"/>
      <c r="N2936" s="282"/>
      <c r="O2936" s="281"/>
      <c r="P2936" s="360" t="str">
        <f ca="1">rescore_patient</f>
        <v/>
      </c>
      <c r="Q2936" s="330" t="str">
        <f ca="1">quantity</f>
        <v/>
      </c>
      <c r="R2936" s="281"/>
      <c r="S2936" s="282"/>
      <c r="T2936" s="282"/>
      <c r="U2936" s="282"/>
      <c r="V2936" s="305"/>
      <c r="W2936" s="305"/>
      <c r="X2936" s="305"/>
      <c r="Y2936" s="282"/>
      <c r="Z2936" s="282" t="e" vm="1">
        <f ca="1">_xlfn.IFS(AND(ISNUMBER(SEARCH("N?m l*", CUSTOMER[[#This Row],[Service Type]], 1)), CUSTOMER[[#This Row],[Count ST]] = TRUE), CUSTOMER[[#This Row],[Quantity]], AND($Y$10:$Y2936 = TRUE, COUNTIFS($H$10:$H2936, CUSTOMER[[#This Row],[Booking]], $J$10:$J2936, CUSTOMER[[#This Row],[Order Date]], $F$10:$F2936, "&lt;&gt;"&amp;"N?m l*")=1), 1, TRUE,  "")</f>
        <v>#NAME?</v>
      </c>
      <c r="AA2936" s="282" t="b">
        <f t="shared" ca="1" si="46"/>
        <v>0</v>
      </c>
      <c r="AB2936" s="305"/>
    </row>
    <row r="2937" spans="1:28" x14ac:dyDescent="0.25">
      <c r="A2937" s="281" t="str">
        <f ca="1">no.</f>
        <v/>
      </c>
      <c r="B2937" s="281"/>
      <c r="C2937" s="282"/>
      <c r="D2937" s="282"/>
      <c r="E2937" s="282" t="str">
        <f ca="1">position</f>
        <v/>
      </c>
      <c r="F2937" s="282"/>
      <c r="G2937" s="282"/>
      <c r="H2937" s="282"/>
      <c r="I2937" s="282"/>
      <c r="J2937" s="335"/>
      <c r="K2937" s="282"/>
      <c r="L2937" s="282"/>
      <c r="M2937" s="282"/>
      <c r="N2937" s="282"/>
      <c r="O2937" s="281"/>
      <c r="P2937" s="360" t="str">
        <f ca="1">rescore_patient</f>
        <v/>
      </c>
      <c r="Q2937" s="330" t="str">
        <f ca="1">quantity</f>
        <v/>
      </c>
      <c r="R2937" s="281"/>
      <c r="S2937" s="282"/>
      <c r="T2937" s="282"/>
      <c r="U2937" s="282"/>
      <c r="V2937" s="305"/>
      <c r="W2937" s="305"/>
      <c r="X2937" s="305"/>
      <c r="Y2937" s="282"/>
      <c r="Z2937" s="282" t="e" vm="1">
        <f ca="1">_xlfn.IFS(AND(ISNUMBER(SEARCH("N?m l*", CUSTOMER[[#This Row],[Service Type]], 1)), CUSTOMER[[#This Row],[Count ST]] = TRUE), CUSTOMER[[#This Row],[Quantity]], AND($Y$10:$Y2937 = TRUE, COUNTIFS($H$10:$H2937, CUSTOMER[[#This Row],[Booking]], $J$10:$J2937, CUSTOMER[[#This Row],[Order Date]], $F$10:$F2937, "&lt;&gt;"&amp;"N?m l*")=1), 1, TRUE,  "")</f>
        <v>#NAME?</v>
      </c>
      <c r="AA2937" s="282" t="b">
        <f t="shared" ca="1" si="46"/>
        <v>0</v>
      </c>
      <c r="AB2937" s="305"/>
    </row>
    <row r="2938" spans="1:28" x14ac:dyDescent="0.25">
      <c r="A2938" s="281" t="str">
        <f ca="1">no.</f>
        <v/>
      </c>
      <c r="B2938" s="281"/>
      <c r="C2938" s="282"/>
      <c r="D2938" s="282"/>
      <c r="E2938" s="282" t="str">
        <f ca="1">position</f>
        <v/>
      </c>
      <c r="F2938" s="282"/>
      <c r="G2938" s="282"/>
      <c r="H2938" s="282"/>
      <c r="I2938" s="282"/>
      <c r="J2938" s="335"/>
      <c r="K2938" s="282"/>
      <c r="L2938" s="282"/>
      <c r="M2938" s="282"/>
      <c r="N2938" s="282"/>
      <c r="O2938" s="281"/>
      <c r="P2938" s="360" t="str">
        <f ca="1">rescore_patient</f>
        <v/>
      </c>
      <c r="Q2938" s="330" t="str">
        <f ca="1">quantity</f>
        <v/>
      </c>
      <c r="R2938" s="281"/>
      <c r="S2938" s="282"/>
      <c r="T2938" s="282"/>
      <c r="U2938" s="282"/>
      <c r="V2938" s="305"/>
      <c r="W2938" s="305"/>
      <c r="X2938" s="305"/>
      <c r="Y2938" s="282"/>
      <c r="Z2938" s="282" t="e" vm="1">
        <f ca="1">_xlfn.IFS(AND(ISNUMBER(SEARCH("N?m l*", CUSTOMER[[#This Row],[Service Type]], 1)), CUSTOMER[[#This Row],[Count ST]] = TRUE), CUSTOMER[[#This Row],[Quantity]], AND($Y$10:$Y2938 = TRUE, COUNTIFS($H$10:$H2938, CUSTOMER[[#This Row],[Booking]], $J$10:$J2938, CUSTOMER[[#This Row],[Order Date]], $F$10:$F2938, "&lt;&gt;"&amp;"N?m l*")=1), 1, TRUE,  "")</f>
        <v>#NAME?</v>
      </c>
      <c r="AA2938" s="282" t="b">
        <f t="shared" ca="1" si="46"/>
        <v>0</v>
      </c>
      <c r="AB2938" s="305"/>
    </row>
    <row r="2939" spans="1:28" x14ac:dyDescent="0.25">
      <c r="A2939" s="281" t="str">
        <f ca="1">no.</f>
        <v/>
      </c>
      <c r="B2939" s="281"/>
      <c r="C2939" s="282"/>
      <c r="D2939" s="282"/>
      <c r="E2939" s="282" t="str">
        <f ca="1">position</f>
        <v/>
      </c>
      <c r="F2939" s="282"/>
      <c r="G2939" s="282"/>
      <c r="H2939" s="282"/>
      <c r="I2939" s="282"/>
      <c r="J2939" s="335"/>
      <c r="K2939" s="282"/>
      <c r="L2939" s="282"/>
      <c r="M2939" s="282"/>
      <c r="N2939" s="282"/>
      <c r="O2939" s="281"/>
      <c r="P2939" s="360" t="str">
        <f ca="1">rescore_patient</f>
        <v/>
      </c>
      <c r="Q2939" s="330" t="str">
        <f ca="1">quantity</f>
        <v/>
      </c>
      <c r="R2939" s="281"/>
      <c r="S2939" s="282"/>
      <c r="T2939" s="282"/>
      <c r="U2939" s="282"/>
      <c r="V2939" s="305"/>
      <c r="W2939" s="305"/>
      <c r="X2939" s="305"/>
      <c r="Y2939" s="282"/>
      <c r="Z2939" s="282" t="e" vm="1">
        <f ca="1">_xlfn.IFS(AND(ISNUMBER(SEARCH("N?m l*", CUSTOMER[[#This Row],[Service Type]], 1)), CUSTOMER[[#This Row],[Count ST]] = TRUE), CUSTOMER[[#This Row],[Quantity]], AND($Y$10:$Y2939 = TRUE, COUNTIFS($H$10:$H2939, CUSTOMER[[#This Row],[Booking]], $J$10:$J2939, CUSTOMER[[#This Row],[Order Date]], $F$10:$F2939, "&lt;&gt;"&amp;"N?m l*")=1), 1, TRUE,  "")</f>
        <v>#NAME?</v>
      </c>
      <c r="AA2939" s="282" t="b">
        <f t="shared" ca="1" si="46"/>
        <v>0</v>
      </c>
      <c r="AB2939" s="305"/>
    </row>
    <row r="2940" spans="1:28" x14ac:dyDescent="0.25">
      <c r="A2940" s="281" t="str">
        <f ca="1">no.</f>
        <v/>
      </c>
      <c r="B2940" s="281"/>
      <c r="C2940" s="282"/>
      <c r="D2940" s="282"/>
      <c r="E2940" s="282" t="str">
        <f ca="1">position</f>
        <v/>
      </c>
      <c r="F2940" s="282"/>
      <c r="G2940" s="282"/>
      <c r="H2940" s="282"/>
      <c r="I2940" s="282"/>
      <c r="J2940" s="335"/>
      <c r="K2940" s="282"/>
      <c r="L2940" s="282"/>
      <c r="M2940" s="282"/>
      <c r="N2940" s="282"/>
      <c r="O2940" s="281"/>
      <c r="P2940" s="360" t="str">
        <f ca="1">rescore_patient</f>
        <v/>
      </c>
      <c r="Q2940" s="330" t="str">
        <f ca="1">quantity</f>
        <v/>
      </c>
      <c r="R2940" s="281"/>
      <c r="S2940" s="282"/>
      <c r="T2940" s="282"/>
      <c r="U2940" s="282"/>
      <c r="V2940" s="305"/>
      <c r="W2940" s="305"/>
      <c r="X2940" s="305"/>
      <c r="Y2940" s="282"/>
      <c r="Z2940" s="282" t="e" vm="1">
        <f ca="1">_xlfn.IFS(AND(ISNUMBER(SEARCH("N?m l*", CUSTOMER[[#This Row],[Service Type]], 1)), CUSTOMER[[#This Row],[Count ST]] = TRUE), CUSTOMER[[#This Row],[Quantity]], AND($Y$10:$Y2940 = TRUE, COUNTIFS($H$10:$H2940, CUSTOMER[[#This Row],[Booking]], $J$10:$J2940, CUSTOMER[[#This Row],[Order Date]], $F$10:$F2940, "&lt;&gt;"&amp;"N?m l*")=1), 1, TRUE,  "")</f>
        <v>#NAME?</v>
      </c>
      <c r="AA2940" s="282" t="b">
        <f t="shared" ca="1" si="46"/>
        <v>0</v>
      </c>
      <c r="AB2940" s="305"/>
    </row>
    <row r="2941" spans="1:28" x14ac:dyDescent="0.25">
      <c r="A2941" s="281" t="str">
        <f ca="1">no.</f>
        <v/>
      </c>
      <c r="B2941" s="281"/>
      <c r="C2941" s="282"/>
      <c r="D2941" s="282"/>
      <c r="E2941" s="282" t="str">
        <f ca="1">position</f>
        <v/>
      </c>
      <c r="F2941" s="282"/>
      <c r="G2941" s="282"/>
      <c r="H2941" s="282"/>
      <c r="I2941" s="282"/>
      <c r="J2941" s="335"/>
      <c r="K2941" s="282"/>
      <c r="L2941" s="282"/>
      <c r="M2941" s="282"/>
      <c r="N2941" s="282"/>
      <c r="O2941" s="281"/>
      <c r="P2941" s="360" t="str">
        <f ca="1">rescore_patient</f>
        <v/>
      </c>
      <c r="Q2941" s="330" t="str">
        <f ca="1">quantity</f>
        <v/>
      </c>
      <c r="R2941" s="281"/>
      <c r="S2941" s="282"/>
      <c r="T2941" s="282"/>
      <c r="U2941" s="282"/>
      <c r="V2941" s="305"/>
      <c r="W2941" s="305"/>
      <c r="X2941" s="305"/>
      <c r="Y2941" s="282"/>
      <c r="Z2941" s="282" t="e" vm="1">
        <f ca="1">_xlfn.IFS(AND(ISNUMBER(SEARCH("N?m l*", CUSTOMER[[#This Row],[Service Type]], 1)), CUSTOMER[[#This Row],[Count ST]] = TRUE), CUSTOMER[[#This Row],[Quantity]], AND($Y$10:$Y2941 = TRUE, COUNTIFS($H$10:$H2941, CUSTOMER[[#This Row],[Booking]], $J$10:$J2941, CUSTOMER[[#This Row],[Order Date]], $F$10:$F2941, "&lt;&gt;"&amp;"N?m l*")=1), 1, TRUE,  "")</f>
        <v>#NAME?</v>
      </c>
      <c r="AA2941" s="282" t="b">
        <f t="shared" ca="1" si="46"/>
        <v>0</v>
      </c>
      <c r="AB2941" s="305"/>
    </row>
    <row r="2942" spans="1:28" x14ac:dyDescent="0.25">
      <c r="A2942" s="281" t="str">
        <f ca="1">no.</f>
        <v/>
      </c>
      <c r="B2942" s="281"/>
      <c r="C2942" s="282"/>
      <c r="D2942" s="282"/>
      <c r="E2942" s="282" t="str">
        <f ca="1">position</f>
        <v/>
      </c>
      <c r="F2942" s="282"/>
      <c r="G2942" s="282"/>
      <c r="H2942" s="282"/>
      <c r="I2942" s="282"/>
      <c r="J2942" s="335"/>
      <c r="K2942" s="282"/>
      <c r="L2942" s="282"/>
      <c r="M2942" s="282"/>
      <c r="N2942" s="282"/>
      <c r="O2942" s="281"/>
      <c r="P2942" s="360" t="str">
        <f ca="1">rescore_patient</f>
        <v/>
      </c>
      <c r="Q2942" s="330" t="str">
        <f ca="1">quantity</f>
        <v/>
      </c>
      <c r="R2942" s="281"/>
      <c r="S2942" s="282"/>
      <c r="T2942" s="282"/>
      <c r="U2942" s="282"/>
      <c r="V2942" s="305"/>
      <c r="W2942" s="305"/>
      <c r="X2942" s="305"/>
      <c r="Y2942" s="282"/>
      <c r="Z2942" s="282" t="e" vm="1">
        <f ca="1">_xlfn.IFS(AND(ISNUMBER(SEARCH("N?m l*", CUSTOMER[[#This Row],[Service Type]], 1)), CUSTOMER[[#This Row],[Count ST]] = TRUE), CUSTOMER[[#This Row],[Quantity]], AND($Y$10:$Y2942 = TRUE, COUNTIFS($H$10:$H2942, CUSTOMER[[#This Row],[Booking]], $J$10:$J2942, CUSTOMER[[#This Row],[Order Date]], $F$10:$F2942, "&lt;&gt;"&amp;"N?m l*")=1), 1, TRUE,  "")</f>
        <v>#NAME?</v>
      </c>
      <c r="AA2942" s="282" t="b">
        <f t="shared" ca="1" si="46"/>
        <v>0</v>
      </c>
      <c r="AB2942" s="305"/>
    </row>
    <row r="2943" spans="1:28" x14ac:dyDescent="0.25">
      <c r="A2943" s="281" t="str">
        <f ca="1">no.</f>
        <v/>
      </c>
      <c r="B2943" s="281"/>
      <c r="C2943" s="282"/>
      <c r="D2943" s="282"/>
      <c r="E2943" s="282" t="str">
        <f ca="1">position</f>
        <v/>
      </c>
      <c r="F2943" s="282"/>
      <c r="G2943" s="282"/>
      <c r="H2943" s="282"/>
      <c r="I2943" s="282"/>
      <c r="J2943" s="335"/>
      <c r="K2943" s="282"/>
      <c r="L2943" s="282"/>
      <c r="M2943" s="282"/>
      <c r="N2943" s="282"/>
      <c r="O2943" s="281"/>
      <c r="P2943" s="360" t="str">
        <f ca="1">rescore_patient</f>
        <v/>
      </c>
      <c r="Q2943" s="330" t="str">
        <f ca="1">quantity</f>
        <v/>
      </c>
      <c r="R2943" s="281"/>
      <c r="S2943" s="282"/>
      <c r="T2943" s="282"/>
      <c r="U2943" s="282"/>
      <c r="V2943" s="305"/>
      <c r="W2943" s="305"/>
      <c r="X2943" s="305"/>
      <c r="Y2943" s="282"/>
      <c r="Z2943" s="282" t="e" vm="1">
        <f ca="1">_xlfn.IFS(AND(ISNUMBER(SEARCH("N?m l*", CUSTOMER[[#This Row],[Service Type]], 1)), CUSTOMER[[#This Row],[Count ST]] = TRUE), CUSTOMER[[#This Row],[Quantity]], AND($Y$10:$Y2943 = TRUE, COUNTIFS($H$10:$H2943, CUSTOMER[[#This Row],[Booking]], $J$10:$J2943, CUSTOMER[[#This Row],[Order Date]], $F$10:$F2943, "&lt;&gt;"&amp;"N?m l*")=1), 1, TRUE,  "")</f>
        <v>#NAME?</v>
      </c>
      <c r="AA2943" s="282" t="b">
        <f t="shared" ca="1" si="46"/>
        <v>0</v>
      </c>
      <c r="AB2943" s="305"/>
    </row>
    <row r="2944" spans="1:28" x14ac:dyDescent="0.25">
      <c r="A2944" s="281" t="str">
        <f ca="1">no.</f>
        <v/>
      </c>
      <c r="B2944" s="281"/>
      <c r="C2944" s="282"/>
      <c r="D2944" s="282"/>
      <c r="E2944" s="282" t="str">
        <f ca="1">position</f>
        <v/>
      </c>
      <c r="F2944" s="282"/>
      <c r="G2944" s="282"/>
      <c r="H2944" s="282"/>
      <c r="I2944" s="282"/>
      <c r="J2944" s="335"/>
      <c r="K2944" s="282"/>
      <c r="L2944" s="282"/>
      <c r="M2944" s="282"/>
      <c r="N2944" s="282"/>
      <c r="O2944" s="281"/>
      <c r="P2944" s="360" t="str">
        <f ca="1">rescore_patient</f>
        <v/>
      </c>
      <c r="Q2944" s="330" t="str">
        <f ca="1">quantity</f>
        <v/>
      </c>
      <c r="R2944" s="281"/>
      <c r="S2944" s="282"/>
      <c r="T2944" s="282"/>
      <c r="U2944" s="282"/>
      <c r="V2944" s="305"/>
      <c r="W2944" s="305"/>
      <c r="X2944" s="305"/>
      <c r="Y2944" s="282"/>
      <c r="Z2944" s="282" t="e" vm="1">
        <f ca="1">_xlfn.IFS(AND(ISNUMBER(SEARCH("N?m l*", CUSTOMER[[#This Row],[Service Type]], 1)), CUSTOMER[[#This Row],[Count ST]] = TRUE), CUSTOMER[[#This Row],[Quantity]], AND($Y$10:$Y2944 = TRUE, COUNTIFS($H$10:$H2944, CUSTOMER[[#This Row],[Booking]], $J$10:$J2944, CUSTOMER[[#This Row],[Order Date]], $F$10:$F2944, "&lt;&gt;"&amp;"N?m l*")=1), 1, TRUE,  "")</f>
        <v>#NAME?</v>
      </c>
      <c r="AA2944" s="282" t="b">
        <f t="shared" ca="1" si="46"/>
        <v>0</v>
      </c>
      <c r="AB2944" s="305"/>
    </row>
    <row r="2945" spans="1:28" x14ac:dyDescent="0.25">
      <c r="A2945" s="281" t="str">
        <f ca="1">no.</f>
        <v/>
      </c>
      <c r="B2945" s="281"/>
      <c r="C2945" s="282"/>
      <c r="D2945" s="282"/>
      <c r="E2945" s="282" t="str">
        <f ca="1">position</f>
        <v/>
      </c>
      <c r="F2945" s="282"/>
      <c r="G2945" s="282"/>
      <c r="H2945" s="282"/>
      <c r="I2945" s="282"/>
      <c r="J2945" s="335"/>
      <c r="K2945" s="282"/>
      <c r="L2945" s="282"/>
      <c r="M2945" s="282"/>
      <c r="N2945" s="282"/>
      <c r="O2945" s="281"/>
      <c r="P2945" s="360" t="str">
        <f ca="1">rescore_patient</f>
        <v/>
      </c>
      <c r="Q2945" s="330" t="str">
        <f ca="1">quantity</f>
        <v/>
      </c>
      <c r="R2945" s="281"/>
      <c r="S2945" s="282"/>
      <c r="T2945" s="282"/>
      <c r="U2945" s="282"/>
      <c r="V2945" s="305"/>
      <c r="W2945" s="305"/>
      <c r="X2945" s="305"/>
      <c r="Y2945" s="282"/>
      <c r="Z2945" s="282" t="e" vm="1">
        <f ca="1">_xlfn.IFS(AND(ISNUMBER(SEARCH("N?m l*", CUSTOMER[[#This Row],[Service Type]], 1)), CUSTOMER[[#This Row],[Count ST]] = TRUE), CUSTOMER[[#This Row],[Quantity]], AND($Y$10:$Y2945 = TRUE, COUNTIFS($H$10:$H2945, CUSTOMER[[#This Row],[Booking]], $J$10:$J2945, CUSTOMER[[#This Row],[Order Date]], $F$10:$F2945, "&lt;&gt;"&amp;"N?m l*")=1), 1, TRUE,  "")</f>
        <v>#NAME?</v>
      </c>
      <c r="AA2945" s="282" t="b">
        <f t="shared" ca="1" si="46"/>
        <v>0</v>
      </c>
      <c r="AB2945" s="305"/>
    </row>
    <row r="2946" spans="1:28" x14ac:dyDescent="0.25">
      <c r="A2946" s="281" t="str">
        <f ca="1">no.</f>
        <v/>
      </c>
      <c r="B2946" s="281"/>
      <c r="C2946" s="282"/>
      <c r="D2946" s="282"/>
      <c r="E2946" s="282" t="str">
        <f ca="1">position</f>
        <v/>
      </c>
      <c r="F2946" s="282"/>
      <c r="G2946" s="282"/>
      <c r="H2946" s="282"/>
      <c r="I2946" s="282"/>
      <c r="J2946" s="335"/>
      <c r="K2946" s="282"/>
      <c r="L2946" s="282"/>
      <c r="M2946" s="282"/>
      <c r="N2946" s="282"/>
      <c r="O2946" s="281"/>
      <c r="P2946" s="360" t="str">
        <f ca="1">rescore_patient</f>
        <v/>
      </c>
      <c r="Q2946" s="330" t="str">
        <f ca="1">quantity</f>
        <v/>
      </c>
      <c r="R2946" s="281"/>
      <c r="S2946" s="282"/>
      <c r="T2946" s="282"/>
      <c r="U2946" s="282"/>
      <c r="V2946" s="305"/>
      <c r="W2946" s="305"/>
      <c r="X2946" s="305"/>
      <c r="Y2946" s="282"/>
      <c r="Z2946" s="282" t="e" vm="1">
        <f ca="1">_xlfn.IFS(AND(ISNUMBER(SEARCH("N?m l*", CUSTOMER[[#This Row],[Service Type]], 1)), CUSTOMER[[#This Row],[Count ST]] = TRUE), CUSTOMER[[#This Row],[Quantity]], AND($Y$10:$Y2946 = TRUE, COUNTIFS($H$10:$H2946, CUSTOMER[[#This Row],[Booking]], $J$10:$J2946, CUSTOMER[[#This Row],[Order Date]], $F$10:$F2946, "&lt;&gt;"&amp;"N?m l*")=1), 1, TRUE,  "")</f>
        <v>#NAME?</v>
      </c>
      <c r="AA2946" s="282" t="b">
        <f t="shared" ca="1" si="46"/>
        <v>0</v>
      </c>
      <c r="AB2946" s="305"/>
    </row>
    <row r="2947" spans="1:28" x14ac:dyDescent="0.25">
      <c r="A2947" s="281" t="str">
        <f ca="1">no.</f>
        <v/>
      </c>
      <c r="B2947" s="281"/>
      <c r="C2947" s="282"/>
      <c r="D2947" s="282"/>
      <c r="E2947" s="282" t="str">
        <f ca="1">position</f>
        <v/>
      </c>
      <c r="F2947" s="282"/>
      <c r="G2947" s="282"/>
      <c r="H2947" s="282"/>
      <c r="I2947" s="282"/>
      <c r="J2947" s="335"/>
      <c r="K2947" s="282"/>
      <c r="L2947" s="282"/>
      <c r="M2947" s="282"/>
      <c r="N2947" s="282"/>
      <c r="O2947" s="281"/>
      <c r="P2947" s="360" t="str">
        <f ca="1">rescore_patient</f>
        <v/>
      </c>
      <c r="Q2947" s="330" t="str">
        <f ca="1">quantity</f>
        <v/>
      </c>
      <c r="R2947" s="281"/>
      <c r="S2947" s="282"/>
      <c r="T2947" s="282"/>
      <c r="U2947" s="282"/>
      <c r="V2947" s="305"/>
      <c r="W2947" s="305"/>
      <c r="X2947" s="305"/>
      <c r="Y2947" s="282"/>
      <c r="Z2947" s="282" t="e" vm="1">
        <f ca="1">_xlfn.IFS(AND(ISNUMBER(SEARCH("N?m l*", CUSTOMER[[#This Row],[Service Type]], 1)), CUSTOMER[[#This Row],[Count ST]] = TRUE), CUSTOMER[[#This Row],[Quantity]], AND($Y$10:$Y2947 = TRUE, COUNTIFS($H$10:$H2947, CUSTOMER[[#This Row],[Booking]], $J$10:$J2947, CUSTOMER[[#This Row],[Order Date]], $F$10:$F2947, "&lt;&gt;"&amp;"N?m l*")=1), 1, TRUE,  "")</f>
        <v>#NAME?</v>
      </c>
      <c r="AA2947" s="282" t="b">
        <f t="shared" ca="1" si="46"/>
        <v>0</v>
      </c>
      <c r="AB2947" s="305"/>
    </row>
    <row r="2948" spans="1:28" x14ac:dyDescent="0.25">
      <c r="A2948" s="281" t="str">
        <f ca="1">no.</f>
        <v/>
      </c>
      <c r="B2948" s="281"/>
      <c r="C2948" s="282"/>
      <c r="D2948" s="282"/>
      <c r="E2948" s="282" t="str">
        <f ca="1">position</f>
        <v/>
      </c>
      <c r="F2948" s="282"/>
      <c r="G2948" s="282"/>
      <c r="H2948" s="282"/>
      <c r="I2948" s="282"/>
      <c r="J2948" s="335"/>
      <c r="K2948" s="282"/>
      <c r="L2948" s="282"/>
      <c r="M2948" s="282"/>
      <c r="N2948" s="282"/>
      <c r="O2948" s="281"/>
      <c r="P2948" s="360" t="str">
        <f ca="1">rescore_patient</f>
        <v/>
      </c>
      <c r="Q2948" s="330" t="str">
        <f ca="1">quantity</f>
        <v/>
      </c>
      <c r="R2948" s="281"/>
      <c r="S2948" s="282"/>
      <c r="T2948" s="282"/>
      <c r="U2948" s="282"/>
      <c r="V2948" s="305"/>
      <c r="W2948" s="305"/>
      <c r="X2948" s="305"/>
      <c r="Y2948" s="282"/>
      <c r="Z2948" s="282" t="e" vm="1">
        <f ca="1">_xlfn.IFS(AND(ISNUMBER(SEARCH("N?m l*", CUSTOMER[[#This Row],[Service Type]], 1)), CUSTOMER[[#This Row],[Count ST]] = TRUE), CUSTOMER[[#This Row],[Quantity]], AND($Y$10:$Y2948 = TRUE, COUNTIFS($H$10:$H2948, CUSTOMER[[#This Row],[Booking]], $J$10:$J2948, CUSTOMER[[#This Row],[Order Date]], $F$10:$F2948, "&lt;&gt;"&amp;"N?m l*")=1), 1, TRUE,  "")</f>
        <v>#NAME?</v>
      </c>
      <c r="AA2948" s="282" t="b">
        <f t="shared" ca="1" si="46"/>
        <v>0</v>
      </c>
      <c r="AB2948" s="305"/>
    </row>
    <row r="2949" spans="1:28" x14ac:dyDescent="0.25">
      <c r="A2949" s="281" t="str">
        <f ca="1">no.</f>
        <v/>
      </c>
      <c r="B2949" s="281"/>
      <c r="C2949" s="282"/>
      <c r="D2949" s="282"/>
      <c r="E2949" s="282" t="str">
        <f ca="1">position</f>
        <v/>
      </c>
      <c r="F2949" s="282"/>
      <c r="G2949" s="282"/>
      <c r="H2949" s="282"/>
      <c r="I2949" s="282"/>
      <c r="J2949" s="335"/>
      <c r="K2949" s="282"/>
      <c r="L2949" s="282"/>
      <c r="M2949" s="282"/>
      <c r="N2949" s="282"/>
      <c r="O2949" s="281"/>
      <c r="P2949" s="360" t="str">
        <f ca="1">rescore_patient</f>
        <v/>
      </c>
      <c r="Q2949" s="330" t="str">
        <f ca="1">quantity</f>
        <v/>
      </c>
      <c r="R2949" s="281"/>
      <c r="S2949" s="282"/>
      <c r="T2949" s="282"/>
      <c r="U2949" s="282"/>
      <c r="V2949" s="305"/>
      <c r="W2949" s="305"/>
      <c r="X2949" s="305"/>
      <c r="Y2949" s="282"/>
      <c r="Z2949" s="282" t="e" vm="1">
        <f ca="1">_xlfn.IFS(AND(ISNUMBER(SEARCH("N?m l*", CUSTOMER[[#This Row],[Service Type]], 1)), CUSTOMER[[#This Row],[Count ST]] = TRUE), CUSTOMER[[#This Row],[Quantity]], AND($Y$10:$Y2949 = TRUE, COUNTIFS($H$10:$H2949, CUSTOMER[[#This Row],[Booking]], $J$10:$J2949, CUSTOMER[[#This Row],[Order Date]], $F$10:$F2949, "&lt;&gt;"&amp;"N?m l*")=1), 1, TRUE,  "")</f>
        <v>#NAME?</v>
      </c>
      <c r="AA2949" s="282" t="b">
        <f t="shared" ca="1" si="46"/>
        <v>0</v>
      </c>
      <c r="AB2949" s="305"/>
    </row>
    <row r="2950" spans="1:28" x14ac:dyDescent="0.25">
      <c r="A2950" s="281" t="str">
        <f ca="1">no.</f>
        <v/>
      </c>
      <c r="B2950" s="281"/>
      <c r="C2950" s="282"/>
      <c r="D2950" s="282"/>
      <c r="E2950" s="282" t="str">
        <f ca="1">position</f>
        <v/>
      </c>
      <c r="F2950" s="282"/>
      <c r="G2950" s="282"/>
      <c r="H2950" s="282"/>
      <c r="I2950" s="282"/>
      <c r="J2950" s="335"/>
      <c r="K2950" s="282"/>
      <c r="L2950" s="282"/>
      <c r="M2950" s="282"/>
      <c r="N2950" s="282"/>
      <c r="O2950" s="281"/>
      <c r="P2950" s="360" t="str">
        <f ca="1">rescore_patient</f>
        <v/>
      </c>
      <c r="Q2950" s="330" t="str">
        <f ca="1">quantity</f>
        <v/>
      </c>
      <c r="R2950" s="281"/>
      <c r="S2950" s="282"/>
      <c r="T2950" s="282"/>
      <c r="U2950" s="282"/>
      <c r="V2950" s="305"/>
      <c r="W2950" s="305"/>
      <c r="X2950" s="305"/>
      <c r="Y2950" s="282"/>
      <c r="Z2950" s="282" t="e" vm="1">
        <f ca="1">_xlfn.IFS(AND(ISNUMBER(SEARCH("N?m l*", CUSTOMER[[#This Row],[Service Type]], 1)), CUSTOMER[[#This Row],[Count ST]] = TRUE), CUSTOMER[[#This Row],[Quantity]], AND($Y$10:$Y2950 = TRUE, COUNTIFS($H$10:$H2950, CUSTOMER[[#This Row],[Booking]], $J$10:$J2950, CUSTOMER[[#This Row],[Order Date]], $F$10:$F2950, "&lt;&gt;"&amp;"N?m l*")=1), 1, TRUE,  "")</f>
        <v>#NAME?</v>
      </c>
      <c r="AA2950" s="282" t="b">
        <f t="shared" ca="1" si="46"/>
        <v>0</v>
      </c>
      <c r="AB2950" s="305"/>
    </row>
    <row r="2951" spans="1:28" x14ac:dyDescent="0.25">
      <c r="A2951" s="281" t="str">
        <f ca="1">no.</f>
        <v/>
      </c>
      <c r="B2951" s="281"/>
      <c r="C2951" s="282"/>
      <c r="D2951" s="282"/>
      <c r="E2951" s="282" t="str">
        <f ca="1">position</f>
        <v/>
      </c>
      <c r="F2951" s="282"/>
      <c r="G2951" s="282"/>
      <c r="H2951" s="282"/>
      <c r="I2951" s="282"/>
      <c r="J2951" s="335"/>
      <c r="K2951" s="282"/>
      <c r="L2951" s="282"/>
      <c r="M2951" s="282"/>
      <c r="N2951" s="282"/>
      <c r="O2951" s="281"/>
      <c r="P2951" s="360" t="str">
        <f ca="1">rescore_patient</f>
        <v/>
      </c>
      <c r="Q2951" s="330" t="str">
        <f ca="1">quantity</f>
        <v/>
      </c>
      <c r="R2951" s="281"/>
      <c r="S2951" s="282"/>
      <c r="T2951" s="282"/>
      <c r="U2951" s="282"/>
      <c r="V2951" s="305"/>
      <c r="W2951" s="305"/>
      <c r="X2951" s="305"/>
      <c r="Y2951" s="282"/>
      <c r="Z2951" s="282" t="e" vm="1">
        <f ca="1">_xlfn.IFS(AND(ISNUMBER(SEARCH("N?m l*", CUSTOMER[[#This Row],[Service Type]], 1)), CUSTOMER[[#This Row],[Count ST]] = TRUE), CUSTOMER[[#This Row],[Quantity]], AND($Y$10:$Y2951 = TRUE, COUNTIFS($H$10:$H2951, CUSTOMER[[#This Row],[Booking]], $J$10:$J2951, CUSTOMER[[#This Row],[Order Date]], $F$10:$F2951, "&lt;&gt;"&amp;"N?m l*")=1), 1, TRUE,  "")</f>
        <v>#NAME?</v>
      </c>
      <c r="AA2951" s="282" t="b">
        <f t="shared" ca="1" si="46"/>
        <v>0</v>
      </c>
      <c r="AB2951" s="305"/>
    </row>
    <row r="2952" spans="1:28" x14ac:dyDescent="0.25">
      <c r="A2952" s="281" t="str">
        <f ca="1">no.</f>
        <v/>
      </c>
      <c r="B2952" s="281"/>
      <c r="C2952" s="282"/>
      <c r="D2952" s="282"/>
      <c r="E2952" s="282" t="str">
        <f ca="1">position</f>
        <v/>
      </c>
      <c r="F2952" s="282"/>
      <c r="G2952" s="282"/>
      <c r="H2952" s="282"/>
      <c r="I2952" s="282"/>
      <c r="J2952" s="335"/>
      <c r="K2952" s="282"/>
      <c r="L2952" s="282"/>
      <c r="M2952" s="282"/>
      <c r="N2952" s="282"/>
      <c r="O2952" s="281"/>
      <c r="P2952" s="360" t="str">
        <f ca="1">rescore_patient</f>
        <v/>
      </c>
      <c r="Q2952" s="330" t="str">
        <f ca="1">quantity</f>
        <v/>
      </c>
      <c r="R2952" s="281"/>
      <c r="S2952" s="282"/>
      <c r="T2952" s="282"/>
      <c r="U2952" s="282"/>
      <c r="V2952" s="305"/>
      <c r="W2952" s="305"/>
      <c r="X2952" s="305"/>
      <c r="Y2952" s="282"/>
      <c r="Z2952" s="282" t="e" vm="1">
        <f ca="1">_xlfn.IFS(AND(ISNUMBER(SEARCH("N?m l*", CUSTOMER[[#This Row],[Service Type]], 1)), CUSTOMER[[#This Row],[Count ST]] = TRUE), CUSTOMER[[#This Row],[Quantity]], AND($Y$10:$Y2952 = TRUE, COUNTIFS($H$10:$H2952, CUSTOMER[[#This Row],[Booking]], $J$10:$J2952, CUSTOMER[[#This Row],[Order Date]], $F$10:$F2952, "&lt;&gt;"&amp;"N?m l*")=1), 1, TRUE,  "")</f>
        <v>#NAME?</v>
      </c>
      <c r="AA2952" s="282" t="b">
        <f t="shared" ca="1" si="46"/>
        <v>0</v>
      </c>
      <c r="AB2952" s="305"/>
    </row>
    <row r="2953" spans="1:28" x14ac:dyDescent="0.25">
      <c r="A2953" s="281" t="str">
        <f ca="1">no.</f>
        <v/>
      </c>
      <c r="B2953" s="281"/>
      <c r="C2953" s="282"/>
      <c r="D2953" s="282"/>
      <c r="E2953" s="282" t="str">
        <f ca="1">position</f>
        <v/>
      </c>
      <c r="F2953" s="282"/>
      <c r="G2953" s="282"/>
      <c r="H2953" s="282"/>
      <c r="I2953" s="282"/>
      <c r="J2953" s="335"/>
      <c r="K2953" s="282"/>
      <c r="L2953" s="282"/>
      <c r="M2953" s="282"/>
      <c r="N2953" s="282"/>
      <c r="O2953" s="281"/>
      <c r="P2953" s="360" t="str">
        <f ca="1">rescore_patient</f>
        <v/>
      </c>
      <c r="Q2953" s="330" t="str">
        <f ca="1">quantity</f>
        <v/>
      </c>
      <c r="R2953" s="281"/>
      <c r="S2953" s="282"/>
      <c r="T2953" s="282"/>
      <c r="U2953" s="282"/>
      <c r="V2953" s="305"/>
      <c r="W2953" s="305"/>
      <c r="X2953" s="305"/>
      <c r="Y2953" s="282"/>
      <c r="Z2953" s="282" t="e" vm="1">
        <f ca="1">_xlfn.IFS(AND(ISNUMBER(SEARCH("N?m l*", CUSTOMER[[#This Row],[Service Type]], 1)), CUSTOMER[[#This Row],[Count ST]] = TRUE), CUSTOMER[[#This Row],[Quantity]], AND($Y$10:$Y2953 = TRUE, COUNTIFS($H$10:$H2953, CUSTOMER[[#This Row],[Booking]], $J$10:$J2953, CUSTOMER[[#This Row],[Order Date]], $F$10:$F2953, "&lt;&gt;"&amp;"N?m l*")=1), 1, TRUE,  "")</f>
        <v>#NAME?</v>
      </c>
      <c r="AA2953" s="282" t="b">
        <f t="shared" ca="1" si="46"/>
        <v>0</v>
      </c>
      <c r="AB2953" s="305"/>
    </row>
    <row r="2954" spans="1:28" x14ac:dyDescent="0.25">
      <c r="A2954" s="281" t="str">
        <f ca="1">no.</f>
        <v/>
      </c>
      <c r="B2954" s="281"/>
      <c r="C2954" s="282"/>
      <c r="D2954" s="282"/>
      <c r="E2954" s="282" t="str">
        <f ca="1">position</f>
        <v/>
      </c>
      <c r="F2954" s="282"/>
      <c r="G2954" s="282"/>
      <c r="H2954" s="282"/>
      <c r="I2954" s="282"/>
      <c r="J2954" s="335"/>
      <c r="K2954" s="282"/>
      <c r="L2954" s="282"/>
      <c r="M2954" s="282"/>
      <c r="N2954" s="282"/>
      <c r="O2954" s="281"/>
      <c r="P2954" s="360" t="str">
        <f ca="1">rescore_patient</f>
        <v/>
      </c>
      <c r="Q2954" s="330" t="str">
        <f ca="1">quantity</f>
        <v/>
      </c>
      <c r="R2954" s="281"/>
      <c r="S2954" s="282"/>
      <c r="T2954" s="282"/>
      <c r="U2954" s="282"/>
      <c r="V2954" s="305"/>
      <c r="W2954" s="305"/>
      <c r="X2954" s="305"/>
      <c r="Y2954" s="282"/>
      <c r="Z2954" s="282" t="e" vm="1">
        <f ca="1">_xlfn.IFS(AND(ISNUMBER(SEARCH("N?m l*", CUSTOMER[[#This Row],[Service Type]], 1)), CUSTOMER[[#This Row],[Count ST]] = TRUE), CUSTOMER[[#This Row],[Quantity]], AND($Y$10:$Y2954 = TRUE, COUNTIFS($H$10:$H2954, CUSTOMER[[#This Row],[Booking]], $J$10:$J2954, CUSTOMER[[#This Row],[Order Date]], $F$10:$F2954, "&lt;&gt;"&amp;"N?m l*")=1), 1, TRUE,  "")</f>
        <v>#NAME?</v>
      </c>
      <c r="AA2954" s="282" t="b">
        <f t="shared" ref="AA2954:AA3017" ca="1" si="47">count_svc_type</f>
        <v>0</v>
      </c>
      <c r="AB2954" s="305"/>
    </row>
    <row r="2955" spans="1:28" x14ac:dyDescent="0.25">
      <c r="A2955" s="281" t="str">
        <f ca="1">no.</f>
        <v/>
      </c>
      <c r="B2955" s="281"/>
      <c r="C2955" s="282"/>
      <c r="D2955" s="282"/>
      <c r="E2955" s="282" t="str">
        <f ca="1">position</f>
        <v/>
      </c>
      <c r="F2955" s="282"/>
      <c r="G2955" s="282"/>
      <c r="H2955" s="282"/>
      <c r="I2955" s="282"/>
      <c r="J2955" s="335"/>
      <c r="K2955" s="282"/>
      <c r="L2955" s="282"/>
      <c r="M2955" s="282"/>
      <c r="N2955" s="282"/>
      <c r="O2955" s="281"/>
      <c r="P2955" s="360" t="str">
        <f ca="1">rescore_patient</f>
        <v/>
      </c>
      <c r="Q2955" s="330" t="str">
        <f ca="1">quantity</f>
        <v/>
      </c>
      <c r="R2955" s="281"/>
      <c r="S2955" s="282"/>
      <c r="T2955" s="282"/>
      <c r="U2955" s="282"/>
      <c r="V2955" s="305"/>
      <c r="W2955" s="305"/>
      <c r="X2955" s="305"/>
      <c r="Y2955" s="282"/>
      <c r="Z2955" s="282" t="e" vm="1">
        <f ca="1">_xlfn.IFS(AND(ISNUMBER(SEARCH("N?m l*", CUSTOMER[[#This Row],[Service Type]], 1)), CUSTOMER[[#This Row],[Count ST]] = TRUE), CUSTOMER[[#This Row],[Quantity]], AND($Y$10:$Y2955 = TRUE, COUNTIFS($H$10:$H2955, CUSTOMER[[#This Row],[Booking]], $J$10:$J2955, CUSTOMER[[#This Row],[Order Date]], $F$10:$F2955, "&lt;&gt;"&amp;"N?m l*")=1), 1, TRUE,  "")</f>
        <v>#NAME?</v>
      </c>
      <c r="AA2955" s="282" t="b">
        <f t="shared" ca="1" si="47"/>
        <v>0</v>
      </c>
      <c r="AB2955" s="305"/>
    </row>
    <row r="2956" spans="1:28" x14ac:dyDescent="0.25">
      <c r="A2956" s="281" t="str">
        <f ca="1">no.</f>
        <v/>
      </c>
      <c r="B2956" s="281"/>
      <c r="C2956" s="282"/>
      <c r="D2956" s="282"/>
      <c r="E2956" s="282" t="str">
        <f ca="1">position</f>
        <v/>
      </c>
      <c r="F2956" s="282"/>
      <c r="G2956" s="282"/>
      <c r="H2956" s="282"/>
      <c r="I2956" s="282"/>
      <c r="J2956" s="335"/>
      <c r="K2956" s="282"/>
      <c r="L2956" s="282"/>
      <c r="M2956" s="282"/>
      <c r="N2956" s="282"/>
      <c r="O2956" s="281"/>
      <c r="P2956" s="360" t="str">
        <f ca="1">rescore_patient</f>
        <v/>
      </c>
      <c r="Q2956" s="330" t="str">
        <f ca="1">quantity</f>
        <v/>
      </c>
      <c r="R2956" s="281"/>
      <c r="S2956" s="282"/>
      <c r="T2956" s="282"/>
      <c r="U2956" s="282"/>
      <c r="V2956" s="305"/>
      <c r="W2956" s="305"/>
      <c r="X2956" s="305"/>
      <c r="Y2956" s="282"/>
      <c r="Z2956" s="282" t="e" vm="1">
        <f ca="1">_xlfn.IFS(AND(ISNUMBER(SEARCH("N?m l*", CUSTOMER[[#This Row],[Service Type]], 1)), CUSTOMER[[#This Row],[Count ST]] = TRUE), CUSTOMER[[#This Row],[Quantity]], AND($Y$10:$Y2956 = TRUE, COUNTIFS($H$10:$H2956, CUSTOMER[[#This Row],[Booking]], $J$10:$J2956, CUSTOMER[[#This Row],[Order Date]], $F$10:$F2956, "&lt;&gt;"&amp;"N?m l*")=1), 1, TRUE,  "")</f>
        <v>#NAME?</v>
      </c>
      <c r="AA2956" s="282" t="b">
        <f t="shared" ca="1" si="47"/>
        <v>0</v>
      </c>
      <c r="AB2956" s="305"/>
    </row>
    <row r="2957" spans="1:28" x14ac:dyDescent="0.25">
      <c r="A2957" s="281" t="str">
        <f ca="1">no.</f>
        <v/>
      </c>
      <c r="B2957" s="281"/>
      <c r="C2957" s="282"/>
      <c r="D2957" s="282"/>
      <c r="E2957" s="282" t="str">
        <f ca="1">position</f>
        <v/>
      </c>
      <c r="F2957" s="282"/>
      <c r="G2957" s="282"/>
      <c r="H2957" s="282"/>
      <c r="I2957" s="282"/>
      <c r="J2957" s="335"/>
      <c r="K2957" s="282"/>
      <c r="L2957" s="282"/>
      <c r="M2957" s="282"/>
      <c r="N2957" s="282"/>
      <c r="O2957" s="281"/>
      <c r="P2957" s="360" t="str">
        <f ca="1">rescore_patient</f>
        <v/>
      </c>
      <c r="Q2957" s="330" t="str">
        <f ca="1">quantity</f>
        <v/>
      </c>
      <c r="R2957" s="281"/>
      <c r="S2957" s="282"/>
      <c r="T2957" s="282"/>
      <c r="U2957" s="282"/>
      <c r="V2957" s="305"/>
      <c r="W2957" s="305"/>
      <c r="X2957" s="305"/>
      <c r="Y2957" s="282"/>
      <c r="Z2957" s="282" t="e" vm="1">
        <f ca="1">_xlfn.IFS(AND(ISNUMBER(SEARCH("N?m l*", CUSTOMER[[#This Row],[Service Type]], 1)), CUSTOMER[[#This Row],[Count ST]] = TRUE), CUSTOMER[[#This Row],[Quantity]], AND($Y$10:$Y2957 = TRUE, COUNTIFS($H$10:$H2957, CUSTOMER[[#This Row],[Booking]], $J$10:$J2957, CUSTOMER[[#This Row],[Order Date]], $F$10:$F2957, "&lt;&gt;"&amp;"N?m l*")=1), 1, TRUE,  "")</f>
        <v>#NAME?</v>
      </c>
      <c r="AA2957" s="282" t="b">
        <f t="shared" ca="1" si="47"/>
        <v>0</v>
      </c>
      <c r="AB2957" s="305"/>
    </row>
    <row r="2958" spans="1:28" x14ac:dyDescent="0.25">
      <c r="A2958" s="281" t="str">
        <f ca="1">no.</f>
        <v/>
      </c>
      <c r="B2958" s="281"/>
      <c r="C2958" s="282"/>
      <c r="D2958" s="282"/>
      <c r="E2958" s="282" t="str">
        <f ca="1">position</f>
        <v/>
      </c>
      <c r="F2958" s="282"/>
      <c r="G2958" s="282"/>
      <c r="H2958" s="282"/>
      <c r="I2958" s="282"/>
      <c r="J2958" s="335"/>
      <c r="K2958" s="282"/>
      <c r="L2958" s="282"/>
      <c r="M2958" s="282"/>
      <c r="N2958" s="282"/>
      <c r="O2958" s="281"/>
      <c r="P2958" s="360" t="str">
        <f ca="1">rescore_patient</f>
        <v/>
      </c>
      <c r="Q2958" s="330" t="str">
        <f ca="1">quantity</f>
        <v/>
      </c>
      <c r="R2958" s="281"/>
      <c r="S2958" s="282"/>
      <c r="T2958" s="282"/>
      <c r="U2958" s="282"/>
      <c r="V2958" s="305"/>
      <c r="W2958" s="305"/>
      <c r="X2958" s="305"/>
      <c r="Y2958" s="282"/>
      <c r="Z2958" s="282" t="e" vm="1">
        <f ca="1">_xlfn.IFS(AND(ISNUMBER(SEARCH("N?m l*", CUSTOMER[[#This Row],[Service Type]], 1)), CUSTOMER[[#This Row],[Count ST]] = TRUE), CUSTOMER[[#This Row],[Quantity]], AND($Y$10:$Y2958 = TRUE, COUNTIFS($H$10:$H2958, CUSTOMER[[#This Row],[Booking]], $J$10:$J2958, CUSTOMER[[#This Row],[Order Date]], $F$10:$F2958, "&lt;&gt;"&amp;"N?m l*")=1), 1, TRUE,  "")</f>
        <v>#NAME?</v>
      </c>
      <c r="AA2958" s="282" t="b">
        <f t="shared" ca="1" si="47"/>
        <v>0</v>
      </c>
      <c r="AB2958" s="305"/>
    </row>
    <row r="2959" spans="1:28" x14ac:dyDescent="0.25">
      <c r="A2959" s="281" t="str">
        <f ca="1">no.</f>
        <v/>
      </c>
      <c r="B2959" s="281"/>
      <c r="C2959" s="282"/>
      <c r="D2959" s="282"/>
      <c r="E2959" s="282" t="str">
        <f ca="1">position</f>
        <v/>
      </c>
      <c r="F2959" s="282"/>
      <c r="G2959" s="282"/>
      <c r="H2959" s="282"/>
      <c r="I2959" s="282"/>
      <c r="J2959" s="335"/>
      <c r="K2959" s="282"/>
      <c r="L2959" s="282"/>
      <c r="M2959" s="282"/>
      <c r="N2959" s="282"/>
      <c r="O2959" s="281"/>
      <c r="P2959" s="360" t="str">
        <f ca="1">rescore_patient</f>
        <v/>
      </c>
      <c r="Q2959" s="330" t="str">
        <f ca="1">quantity</f>
        <v/>
      </c>
      <c r="R2959" s="281"/>
      <c r="S2959" s="282"/>
      <c r="T2959" s="282"/>
      <c r="U2959" s="282"/>
      <c r="V2959" s="305"/>
      <c r="W2959" s="305"/>
      <c r="X2959" s="305"/>
      <c r="Y2959" s="282"/>
      <c r="Z2959" s="282" t="e" vm="1">
        <f ca="1">_xlfn.IFS(AND(ISNUMBER(SEARCH("N?m l*", CUSTOMER[[#This Row],[Service Type]], 1)), CUSTOMER[[#This Row],[Count ST]] = TRUE), CUSTOMER[[#This Row],[Quantity]], AND($Y$10:$Y2959 = TRUE, COUNTIFS($H$10:$H2959, CUSTOMER[[#This Row],[Booking]], $J$10:$J2959, CUSTOMER[[#This Row],[Order Date]], $F$10:$F2959, "&lt;&gt;"&amp;"N?m l*")=1), 1, TRUE,  "")</f>
        <v>#NAME?</v>
      </c>
      <c r="AA2959" s="282" t="b">
        <f t="shared" ca="1" si="47"/>
        <v>0</v>
      </c>
      <c r="AB2959" s="305"/>
    </row>
    <row r="2960" spans="1:28" x14ac:dyDescent="0.25">
      <c r="A2960" s="281" t="str">
        <f ca="1">no.</f>
        <v/>
      </c>
      <c r="B2960" s="281"/>
      <c r="C2960" s="282"/>
      <c r="D2960" s="282"/>
      <c r="E2960" s="282" t="str">
        <f ca="1">position</f>
        <v/>
      </c>
      <c r="F2960" s="282"/>
      <c r="G2960" s="282"/>
      <c r="H2960" s="282"/>
      <c r="I2960" s="282"/>
      <c r="J2960" s="335"/>
      <c r="K2960" s="282"/>
      <c r="L2960" s="282"/>
      <c r="M2960" s="282"/>
      <c r="N2960" s="282"/>
      <c r="O2960" s="281"/>
      <c r="P2960" s="360" t="str">
        <f ca="1">rescore_patient</f>
        <v/>
      </c>
      <c r="Q2960" s="330" t="str">
        <f ca="1">quantity</f>
        <v/>
      </c>
      <c r="R2960" s="281"/>
      <c r="S2960" s="282"/>
      <c r="T2960" s="282"/>
      <c r="U2960" s="282"/>
      <c r="V2960" s="305"/>
      <c r="W2960" s="305"/>
      <c r="X2960" s="305"/>
      <c r="Y2960" s="282"/>
      <c r="Z2960" s="282" t="e" vm="1">
        <f ca="1">_xlfn.IFS(AND(ISNUMBER(SEARCH("N?m l*", CUSTOMER[[#This Row],[Service Type]], 1)), CUSTOMER[[#This Row],[Count ST]] = TRUE), CUSTOMER[[#This Row],[Quantity]], AND($Y$10:$Y2960 = TRUE, COUNTIFS($H$10:$H2960, CUSTOMER[[#This Row],[Booking]], $J$10:$J2960, CUSTOMER[[#This Row],[Order Date]], $F$10:$F2960, "&lt;&gt;"&amp;"N?m l*")=1), 1, TRUE,  "")</f>
        <v>#NAME?</v>
      </c>
      <c r="AA2960" s="282" t="b">
        <f t="shared" ca="1" si="47"/>
        <v>0</v>
      </c>
      <c r="AB2960" s="305"/>
    </row>
    <row r="2961" spans="1:28" x14ac:dyDescent="0.25">
      <c r="A2961" s="281" t="str">
        <f ca="1">no.</f>
        <v/>
      </c>
      <c r="B2961" s="281"/>
      <c r="C2961" s="282"/>
      <c r="D2961" s="282"/>
      <c r="E2961" s="282" t="str">
        <f ca="1">position</f>
        <v/>
      </c>
      <c r="F2961" s="282"/>
      <c r="G2961" s="282"/>
      <c r="H2961" s="282"/>
      <c r="I2961" s="282"/>
      <c r="J2961" s="335"/>
      <c r="K2961" s="282"/>
      <c r="L2961" s="282"/>
      <c r="M2961" s="282"/>
      <c r="N2961" s="282"/>
      <c r="O2961" s="281"/>
      <c r="P2961" s="360" t="str">
        <f ca="1">rescore_patient</f>
        <v/>
      </c>
      <c r="Q2961" s="330" t="str">
        <f ca="1">quantity</f>
        <v/>
      </c>
      <c r="R2961" s="281"/>
      <c r="S2961" s="282"/>
      <c r="T2961" s="282"/>
      <c r="U2961" s="282"/>
      <c r="V2961" s="305"/>
      <c r="W2961" s="305"/>
      <c r="X2961" s="305"/>
      <c r="Y2961" s="282"/>
      <c r="Z2961" s="282" t="e" vm="1">
        <f ca="1">_xlfn.IFS(AND(ISNUMBER(SEARCH("N?m l*", CUSTOMER[[#This Row],[Service Type]], 1)), CUSTOMER[[#This Row],[Count ST]] = TRUE), CUSTOMER[[#This Row],[Quantity]], AND($Y$10:$Y2961 = TRUE, COUNTIFS($H$10:$H2961, CUSTOMER[[#This Row],[Booking]], $J$10:$J2961, CUSTOMER[[#This Row],[Order Date]], $F$10:$F2961, "&lt;&gt;"&amp;"N?m l*")=1), 1, TRUE,  "")</f>
        <v>#NAME?</v>
      </c>
      <c r="AA2961" s="282" t="b">
        <f t="shared" ca="1" si="47"/>
        <v>0</v>
      </c>
      <c r="AB2961" s="305"/>
    </row>
    <row r="2962" spans="1:28" x14ac:dyDescent="0.25">
      <c r="A2962" s="281" t="str">
        <f ca="1">no.</f>
        <v/>
      </c>
      <c r="B2962" s="281"/>
      <c r="C2962" s="282"/>
      <c r="D2962" s="282"/>
      <c r="E2962" s="282" t="str">
        <f ca="1">position</f>
        <v/>
      </c>
      <c r="F2962" s="282"/>
      <c r="G2962" s="282"/>
      <c r="H2962" s="282"/>
      <c r="I2962" s="282"/>
      <c r="J2962" s="335"/>
      <c r="K2962" s="282"/>
      <c r="L2962" s="282"/>
      <c r="M2962" s="282"/>
      <c r="N2962" s="282"/>
      <c r="O2962" s="281"/>
      <c r="P2962" s="360" t="str">
        <f ca="1">rescore_patient</f>
        <v/>
      </c>
      <c r="Q2962" s="330" t="str">
        <f ca="1">quantity</f>
        <v/>
      </c>
      <c r="R2962" s="281"/>
      <c r="S2962" s="282"/>
      <c r="T2962" s="282"/>
      <c r="U2962" s="282"/>
      <c r="V2962" s="305"/>
      <c r="W2962" s="305"/>
      <c r="X2962" s="305"/>
      <c r="Y2962" s="282"/>
      <c r="Z2962" s="282" t="e" vm="1">
        <f ca="1">_xlfn.IFS(AND(ISNUMBER(SEARCH("N?m l*", CUSTOMER[[#This Row],[Service Type]], 1)), CUSTOMER[[#This Row],[Count ST]] = TRUE), CUSTOMER[[#This Row],[Quantity]], AND($Y$10:$Y2962 = TRUE, COUNTIFS($H$10:$H2962, CUSTOMER[[#This Row],[Booking]], $J$10:$J2962, CUSTOMER[[#This Row],[Order Date]], $F$10:$F2962, "&lt;&gt;"&amp;"N?m l*")=1), 1, TRUE,  "")</f>
        <v>#NAME?</v>
      </c>
      <c r="AA2962" s="282" t="b">
        <f t="shared" ca="1" si="47"/>
        <v>0</v>
      </c>
      <c r="AB2962" s="305"/>
    </row>
    <row r="2963" spans="1:28" x14ac:dyDescent="0.25">
      <c r="A2963" s="281" t="str">
        <f ca="1">no.</f>
        <v/>
      </c>
      <c r="B2963" s="281"/>
      <c r="C2963" s="282"/>
      <c r="D2963" s="282"/>
      <c r="E2963" s="282" t="str">
        <f ca="1">position</f>
        <v/>
      </c>
      <c r="F2963" s="282"/>
      <c r="G2963" s="282"/>
      <c r="H2963" s="282"/>
      <c r="I2963" s="282"/>
      <c r="J2963" s="335"/>
      <c r="K2963" s="282"/>
      <c r="L2963" s="282"/>
      <c r="M2963" s="282"/>
      <c r="N2963" s="282"/>
      <c r="O2963" s="281"/>
      <c r="P2963" s="360" t="str">
        <f ca="1">rescore_patient</f>
        <v/>
      </c>
      <c r="Q2963" s="330" t="str">
        <f ca="1">quantity</f>
        <v/>
      </c>
      <c r="R2963" s="281"/>
      <c r="S2963" s="282"/>
      <c r="T2963" s="282"/>
      <c r="U2963" s="282"/>
      <c r="V2963" s="305"/>
      <c r="W2963" s="305"/>
      <c r="X2963" s="305"/>
      <c r="Y2963" s="282"/>
      <c r="Z2963" s="282" t="e" vm="1">
        <f ca="1">_xlfn.IFS(AND(ISNUMBER(SEARCH("N?m l*", CUSTOMER[[#This Row],[Service Type]], 1)), CUSTOMER[[#This Row],[Count ST]] = TRUE), CUSTOMER[[#This Row],[Quantity]], AND($Y$10:$Y2963 = TRUE, COUNTIFS($H$10:$H2963, CUSTOMER[[#This Row],[Booking]], $J$10:$J2963, CUSTOMER[[#This Row],[Order Date]], $F$10:$F2963, "&lt;&gt;"&amp;"N?m l*")=1), 1, TRUE,  "")</f>
        <v>#NAME?</v>
      </c>
      <c r="AA2963" s="282" t="b">
        <f t="shared" ca="1" si="47"/>
        <v>0</v>
      </c>
      <c r="AB2963" s="305"/>
    </row>
    <row r="2964" spans="1:28" x14ac:dyDescent="0.25">
      <c r="A2964" s="281" t="str">
        <f ca="1">no.</f>
        <v/>
      </c>
      <c r="B2964" s="281"/>
      <c r="C2964" s="282"/>
      <c r="D2964" s="282"/>
      <c r="E2964" s="282" t="str">
        <f ca="1">position</f>
        <v/>
      </c>
      <c r="F2964" s="282"/>
      <c r="G2964" s="282"/>
      <c r="H2964" s="282"/>
      <c r="I2964" s="282"/>
      <c r="J2964" s="335"/>
      <c r="K2964" s="282"/>
      <c r="L2964" s="282"/>
      <c r="M2964" s="282"/>
      <c r="N2964" s="282"/>
      <c r="O2964" s="281"/>
      <c r="P2964" s="360" t="str">
        <f ca="1">rescore_patient</f>
        <v/>
      </c>
      <c r="Q2964" s="330" t="str">
        <f ca="1">quantity</f>
        <v/>
      </c>
      <c r="R2964" s="281"/>
      <c r="S2964" s="282"/>
      <c r="T2964" s="282"/>
      <c r="U2964" s="282"/>
      <c r="V2964" s="305"/>
      <c r="W2964" s="305"/>
      <c r="X2964" s="305"/>
      <c r="Y2964" s="282"/>
      <c r="Z2964" s="282" t="e" vm="1">
        <f ca="1">_xlfn.IFS(AND(ISNUMBER(SEARCH("N?m l*", CUSTOMER[[#This Row],[Service Type]], 1)), CUSTOMER[[#This Row],[Count ST]] = TRUE), CUSTOMER[[#This Row],[Quantity]], AND($Y$10:$Y2964 = TRUE, COUNTIFS($H$10:$H2964, CUSTOMER[[#This Row],[Booking]], $J$10:$J2964, CUSTOMER[[#This Row],[Order Date]], $F$10:$F2964, "&lt;&gt;"&amp;"N?m l*")=1), 1, TRUE,  "")</f>
        <v>#NAME?</v>
      </c>
      <c r="AA2964" s="282" t="b">
        <f t="shared" ca="1" si="47"/>
        <v>0</v>
      </c>
      <c r="AB2964" s="305"/>
    </row>
    <row r="2965" spans="1:28" x14ac:dyDescent="0.25">
      <c r="A2965" s="281" t="str">
        <f ca="1">no.</f>
        <v/>
      </c>
      <c r="B2965" s="281"/>
      <c r="C2965" s="282"/>
      <c r="D2965" s="282"/>
      <c r="E2965" s="282" t="str">
        <f ca="1">position</f>
        <v/>
      </c>
      <c r="F2965" s="282"/>
      <c r="G2965" s="282"/>
      <c r="H2965" s="282"/>
      <c r="I2965" s="282"/>
      <c r="J2965" s="335"/>
      <c r="K2965" s="282"/>
      <c r="L2965" s="282"/>
      <c r="M2965" s="282"/>
      <c r="N2965" s="282"/>
      <c r="O2965" s="281"/>
      <c r="P2965" s="360" t="str">
        <f ca="1">rescore_patient</f>
        <v/>
      </c>
      <c r="Q2965" s="330" t="str">
        <f ca="1">quantity</f>
        <v/>
      </c>
      <c r="R2965" s="281"/>
      <c r="S2965" s="282"/>
      <c r="T2965" s="282"/>
      <c r="U2965" s="282"/>
      <c r="V2965" s="305"/>
      <c r="W2965" s="305"/>
      <c r="X2965" s="305"/>
      <c r="Y2965" s="282"/>
      <c r="Z2965" s="282" t="e" vm="1">
        <f ca="1">_xlfn.IFS(AND(ISNUMBER(SEARCH("N?m l*", CUSTOMER[[#This Row],[Service Type]], 1)), CUSTOMER[[#This Row],[Count ST]] = TRUE), CUSTOMER[[#This Row],[Quantity]], AND($Y$10:$Y2965 = TRUE, COUNTIFS($H$10:$H2965, CUSTOMER[[#This Row],[Booking]], $J$10:$J2965, CUSTOMER[[#This Row],[Order Date]], $F$10:$F2965, "&lt;&gt;"&amp;"N?m l*")=1), 1, TRUE,  "")</f>
        <v>#NAME?</v>
      </c>
      <c r="AA2965" s="282" t="b">
        <f t="shared" ca="1" si="47"/>
        <v>0</v>
      </c>
      <c r="AB2965" s="305"/>
    </row>
    <row r="2966" spans="1:28" x14ac:dyDescent="0.25">
      <c r="A2966" s="281" t="str">
        <f ca="1">no.</f>
        <v/>
      </c>
      <c r="B2966" s="281"/>
      <c r="C2966" s="282"/>
      <c r="D2966" s="282"/>
      <c r="E2966" s="282" t="str">
        <f ca="1">position</f>
        <v/>
      </c>
      <c r="F2966" s="282"/>
      <c r="G2966" s="282"/>
      <c r="H2966" s="282"/>
      <c r="I2966" s="282"/>
      <c r="J2966" s="335"/>
      <c r="K2966" s="282"/>
      <c r="L2966" s="282"/>
      <c r="M2966" s="282"/>
      <c r="N2966" s="282"/>
      <c r="O2966" s="281"/>
      <c r="P2966" s="360" t="str">
        <f ca="1">rescore_patient</f>
        <v/>
      </c>
      <c r="Q2966" s="330" t="str">
        <f ca="1">quantity</f>
        <v/>
      </c>
      <c r="R2966" s="281"/>
      <c r="S2966" s="282"/>
      <c r="T2966" s="282"/>
      <c r="U2966" s="282"/>
      <c r="V2966" s="305"/>
      <c r="W2966" s="305"/>
      <c r="X2966" s="305"/>
      <c r="Y2966" s="282"/>
      <c r="Z2966" s="282" t="e" vm="1">
        <f ca="1">_xlfn.IFS(AND(ISNUMBER(SEARCH("N?m l*", CUSTOMER[[#This Row],[Service Type]], 1)), CUSTOMER[[#This Row],[Count ST]] = TRUE), CUSTOMER[[#This Row],[Quantity]], AND($Y$10:$Y2966 = TRUE, COUNTIFS($H$10:$H2966, CUSTOMER[[#This Row],[Booking]], $J$10:$J2966, CUSTOMER[[#This Row],[Order Date]], $F$10:$F2966, "&lt;&gt;"&amp;"N?m l*")=1), 1, TRUE,  "")</f>
        <v>#NAME?</v>
      </c>
      <c r="AA2966" s="282" t="b">
        <f t="shared" ca="1" si="47"/>
        <v>0</v>
      </c>
      <c r="AB2966" s="305"/>
    </row>
    <row r="2967" spans="1:28" x14ac:dyDescent="0.25">
      <c r="A2967" s="281" t="str">
        <f ca="1">no.</f>
        <v/>
      </c>
      <c r="B2967" s="281"/>
      <c r="C2967" s="282"/>
      <c r="D2967" s="282"/>
      <c r="E2967" s="282" t="str">
        <f ca="1">position</f>
        <v/>
      </c>
      <c r="F2967" s="282"/>
      <c r="G2967" s="282"/>
      <c r="H2967" s="282"/>
      <c r="I2967" s="282"/>
      <c r="J2967" s="335"/>
      <c r="K2967" s="282"/>
      <c r="L2967" s="282"/>
      <c r="M2967" s="282"/>
      <c r="N2967" s="282"/>
      <c r="O2967" s="281"/>
      <c r="P2967" s="360" t="str">
        <f ca="1">rescore_patient</f>
        <v/>
      </c>
      <c r="Q2967" s="330" t="str">
        <f ca="1">quantity</f>
        <v/>
      </c>
      <c r="R2967" s="281"/>
      <c r="S2967" s="282"/>
      <c r="T2967" s="282"/>
      <c r="U2967" s="282"/>
      <c r="V2967" s="305"/>
      <c r="W2967" s="305"/>
      <c r="X2967" s="305"/>
      <c r="Y2967" s="282"/>
      <c r="Z2967" s="282" t="e" vm="1">
        <f ca="1">_xlfn.IFS(AND(ISNUMBER(SEARCH("N?m l*", CUSTOMER[[#This Row],[Service Type]], 1)), CUSTOMER[[#This Row],[Count ST]] = TRUE), CUSTOMER[[#This Row],[Quantity]], AND($Y$10:$Y2967 = TRUE, COUNTIFS($H$10:$H2967, CUSTOMER[[#This Row],[Booking]], $J$10:$J2967, CUSTOMER[[#This Row],[Order Date]], $F$10:$F2967, "&lt;&gt;"&amp;"N?m l*")=1), 1, TRUE,  "")</f>
        <v>#NAME?</v>
      </c>
      <c r="AA2967" s="282" t="b">
        <f t="shared" ca="1" si="47"/>
        <v>0</v>
      </c>
      <c r="AB2967" s="305"/>
    </row>
    <row r="2968" spans="1:28" x14ac:dyDescent="0.25">
      <c r="A2968" s="281" t="str">
        <f ca="1">no.</f>
        <v/>
      </c>
      <c r="B2968" s="281"/>
      <c r="C2968" s="282"/>
      <c r="D2968" s="282"/>
      <c r="E2968" s="282" t="str">
        <f ca="1">position</f>
        <v/>
      </c>
      <c r="F2968" s="282"/>
      <c r="G2968" s="282"/>
      <c r="H2968" s="282"/>
      <c r="I2968" s="282"/>
      <c r="J2968" s="335"/>
      <c r="K2968" s="282"/>
      <c r="L2968" s="282"/>
      <c r="M2968" s="282"/>
      <c r="N2968" s="282"/>
      <c r="O2968" s="281"/>
      <c r="P2968" s="360" t="str">
        <f ca="1">rescore_patient</f>
        <v/>
      </c>
      <c r="Q2968" s="330" t="str">
        <f ca="1">quantity</f>
        <v/>
      </c>
      <c r="R2968" s="281"/>
      <c r="S2968" s="282"/>
      <c r="T2968" s="282"/>
      <c r="U2968" s="282"/>
      <c r="V2968" s="305"/>
      <c r="W2968" s="305"/>
      <c r="X2968" s="305"/>
      <c r="Y2968" s="282"/>
      <c r="Z2968" s="282" t="e" vm="1">
        <f ca="1">_xlfn.IFS(AND(ISNUMBER(SEARCH("N?m l*", CUSTOMER[[#This Row],[Service Type]], 1)), CUSTOMER[[#This Row],[Count ST]] = TRUE), CUSTOMER[[#This Row],[Quantity]], AND($Y$10:$Y2968 = TRUE, COUNTIFS($H$10:$H2968, CUSTOMER[[#This Row],[Booking]], $J$10:$J2968, CUSTOMER[[#This Row],[Order Date]], $F$10:$F2968, "&lt;&gt;"&amp;"N?m l*")=1), 1, TRUE,  "")</f>
        <v>#NAME?</v>
      </c>
      <c r="AA2968" s="282" t="b">
        <f t="shared" ca="1" si="47"/>
        <v>0</v>
      </c>
      <c r="AB2968" s="305"/>
    </row>
    <row r="2969" spans="1:28" x14ac:dyDescent="0.25">
      <c r="A2969" s="281" t="str">
        <f ca="1">no.</f>
        <v/>
      </c>
      <c r="B2969" s="281"/>
      <c r="C2969" s="282"/>
      <c r="D2969" s="282"/>
      <c r="E2969" s="282" t="str">
        <f ca="1">position</f>
        <v/>
      </c>
      <c r="F2969" s="282"/>
      <c r="G2969" s="282"/>
      <c r="H2969" s="282"/>
      <c r="I2969" s="282"/>
      <c r="J2969" s="335"/>
      <c r="K2969" s="282"/>
      <c r="L2969" s="282"/>
      <c r="M2969" s="282"/>
      <c r="N2969" s="282"/>
      <c r="O2969" s="281"/>
      <c r="P2969" s="360" t="str">
        <f ca="1">rescore_patient</f>
        <v/>
      </c>
      <c r="Q2969" s="330" t="str">
        <f ca="1">quantity</f>
        <v/>
      </c>
      <c r="R2969" s="281"/>
      <c r="S2969" s="282"/>
      <c r="T2969" s="282"/>
      <c r="U2969" s="282"/>
      <c r="V2969" s="305"/>
      <c r="W2969" s="305"/>
      <c r="X2969" s="305"/>
      <c r="Y2969" s="282"/>
      <c r="Z2969" s="282" t="e" vm="1">
        <f ca="1">_xlfn.IFS(AND(ISNUMBER(SEARCH("N?m l*", CUSTOMER[[#This Row],[Service Type]], 1)), CUSTOMER[[#This Row],[Count ST]] = TRUE), CUSTOMER[[#This Row],[Quantity]], AND($Y$10:$Y2969 = TRUE, COUNTIFS($H$10:$H2969, CUSTOMER[[#This Row],[Booking]], $J$10:$J2969, CUSTOMER[[#This Row],[Order Date]], $F$10:$F2969, "&lt;&gt;"&amp;"N?m l*")=1), 1, TRUE,  "")</f>
        <v>#NAME?</v>
      </c>
      <c r="AA2969" s="282" t="b">
        <f t="shared" ca="1" si="47"/>
        <v>0</v>
      </c>
      <c r="AB2969" s="305"/>
    </row>
    <row r="2970" spans="1:28" x14ac:dyDescent="0.25">
      <c r="A2970" s="281" t="str">
        <f ca="1">no.</f>
        <v/>
      </c>
      <c r="B2970" s="281"/>
      <c r="C2970" s="282"/>
      <c r="D2970" s="282"/>
      <c r="E2970" s="282" t="str">
        <f ca="1">position</f>
        <v/>
      </c>
      <c r="F2970" s="282"/>
      <c r="G2970" s="282"/>
      <c r="H2970" s="282"/>
      <c r="I2970" s="282"/>
      <c r="J2970" s="335"/>
      <c r="K2970" s="282"/>
      <c r="L2970" s="282"/>
      <c r="M2970" s="282"/>
      <c r="N2970" s="282"/>
      <c r="O2970" s="281"/>
      <c r="P2970" s="360" t="str">
        <f ca="1">rescore_patient</f>
        <v/>
      </c>
      <c r="Q2970" s="330" t="str">
        <f ca="1">quantity</f>
        <v/>
      </c>
      <c r="R2970" s="281"/>
      <c r="S2970" s="282"/>
      <c r="T2970" s="282"/>
      <c r="U2970" s="282"/>
      <c r="V2970" s="305"/>
      <c r="W2970" s="305"/>
      <c r="X2970" s="305"/>
      <c r="Y2970" s="282"/>
      <c r="Z2970" s="282" t="e" vm="1">
        <f ca="1">_xlfn.IFS(AND(ISNUMBER(SEARCH("N?m l*", CUSTOMER[[#This Row],[Service Type]], 1)), CUSTOMER[[#This Row],[Count ST]] = TRUE), CUSTOMER[[#This Row],[Quantity]], AND($Y$10:$Y2970 = TRUE, COUNTIFS($H$10:$H2970, CUSTOMER[[#This Row],[Booking]], $J$10:$J2970, CUSTOMER[[#This Row],[Order Date]], $F$10:$F2970, "&lt;&gt;"&amp;"N?m l*")=1), 1, TRUE,  "")</f>
        <v>#NAME?</v>
      </c>
      <c r="AA2970" s="282" t="b">
        <f t="shared" ca="1" si="47"/>
        <v>0</v>
      </c>
      <c r="AB2970" s="305"/>
    </row>
    <row r="2971" spans="1:28" x14ac:dyDescent="0.25">
      <c r="A2971" s="281" t="str">
        <f ca="1">no.</f>
        <v/>
      </c>
      <c r="B2971" s="281"/>
      <c r="C2971" s="282"/>
      <c r="D2971" s="282"/>
      <c r="E2971" s="282" t="str">
        <f ca="1">position</f>
        <v/>
      </c>
      <c r="F2971" s="282"/>
      <c r="G2971" s="282"/>
      <c r="H2971" s="282"/>
      <c r="I2971" s="282"/>
      <c r="J2971" s="335"/>
      <c r="K2971" s="282"/>
      <c r="L2971" s="282"/>
      <c r="M2971" s="282"/>
      <c r="N2971" s="282"/>
      <c r="O2971" s="281"/>
      <c r="P2971" s="360" t="str">
        <f ca="1">rescore_patient</f>
        <v/>
      </c>
      <c r="Q2971" s="330" t="str">
        <f ca="1">quantity</f>
        <v/>
      </c>
      <c r="R2971" s="281"/>
      <c r="S2971" s="282"/>
      <c r="T2971" s="282"/>
      <c r="U2971" s="282"/>
      <c r="V2971" s="305"/>
      <c r="W2971" s="305"/>
      <c r="X2971" s="305"/>
      <c r="Y2971" s="282"/>
      <c r="Z2971" s="282" t="e" vm="1">
        <f ca="1">_xlfn.IFS(AND(ISNUMBER(SEARCH("N?m l*", CUSTOMER[[#This Row],[Service Type]], 1)), CUSTOMER[[#This Row],[Count ST]] = TRUE), CUSTOMER[[#This Row],[Quantity]], AND($Y$10:$Y2971 = TRUE, COUNTIFS($H$10:$H2971, CUSTOMER[[#This Row],[Booking]], $J$10:$J2971, CUSTOMER[[#This Row],[Order Date]], $F$10:$F2971, "&lt;&gt;"&amp;"N?m l*")=1), 1, TRUE,  "")</f>
        <v>#NAME?</v>
      </c>
      <c r="AA2971" s="282" t="b">
        <f t="shared" ca="1" si="47"/>
        <v>0</v>
      </c>
      <c r="AB2971" s="305"/>
    </row>
    <row r="2972" spans="1:28" x14ac:dyDescent="0.25">
      <c r="A2972" s="281" t="str">
        <f ca="1">no.</f>
        <v/>
      </c>
      <c r="B2972" s="281"/>
      <c r="C2972" s="282"/>
      <c r="D2972" s="282"/>
      <c r="E2972" s="282" t="str">
        <f ca="1">position</f>
        <v/>
      </c>
      <c r="F2972" s="282"/>
      <c r="G2972" s="282"/>
      <c r="H2972" s="282"/>
      <c r="I2972" s="282"/>
      <c r="J2972" s="335"/>
      <c r="K2972" s="282"/>
      <c r="L2972" s="282"/>
      <c r="M2972" s="282"/>
      <c r="N2972" s="282"/>
      <c r="O2972" s="281"/>
      <c r="P2972" s="360" t="str">
        <f ca="1">rescore_patient</f>
        <v/>
      </c>
      <c r="Q2972" s="330" t="str">
        <f ca="1">quantity</f>
        <v/>
      </c>
      <c r="R2972" s="281"/>
      <c r="S2972" s="282"/>
      <c r="T2972" s="282"/>
      <c r="U2972" s="282"/>
      <c r="V2972" s="305"/>
      <c r="W2972" s="305"/>
      <c r="X2972" s="305"/>
      <c r="Y2972" s="282"/>
      <c r="Z2972" s="282" t="e" vm="1">
        <f ca="1">_xlfn.IFS(AND(ISNUMBER(SEARCH("N?m l*", CUSTOMER[[#This Row],[Service Type]], 1)), CUSTOMER[[#This Row],[Count ST]] = TRUE), CUSTOMER[[#This Row],[Quantity]], AND($Y$10:$Y2972 = TRUE, COUNTIFS($H$10:$H2972, CUSTOMER[[#This Row],[Booking]], $J$10:$J2972, CUSTOMER[[#This Row],[Order Date]], $F$10:$F2972, "&lt;&gt;"&amp;"N?m l*")=1), 1, TRUE,  "")</f>
        <v>#NAME?</v>
      </c>
      <c r="AA2972" s="282" t="b">
        <f t="shared" ca="1" si="47"/>
        <v>0</v>
      </c>
      <c r="AB2972" s="305"/>
    </row>
    <row r="2973" spans="1:28" x14ac:dyDescent="0.25">
      <c r="A2973" s="281" t="str">
        <f ca="1">no.</f>
        <v/>
      </c>
      <c r="B2973" s="281"/>
      <c r="C2973" s="282"/>
      <c r="D2973" s="282"/>
      <c r="E2973" s="282" t="str">
        <f ca="1">position</f>
        <v/>
      </c>
      <c r="F2973" s="282"/>
      <c r="G2973" s="282"/>
      <c r="H2973" s="282"/>
      <c r="I2973" s="282"/>
      <c r="J2973" s="335"/>
      <c r="K2973" s="282"/>
      <c r="L2973" s="282"/>
      <c r="M2973" s="282"/>
      <c r="N2973" s="282"/>
      <c r="O2973" s="281"/>
      <c r="P2973" s="360" t="str">
        <f ca="1">rescore_patient</f>
        <v/>
      </c>
      <c r="Q2973" s="330" t="str">
        <f ca="1">quantity</f>
        <v/>
      </c>
      <c r="R2973" s="281"/>
      <c r="S2973" s="282"/>
      <c r="T2973" s="282"/>
      <c r="U2973" s="282"/>
      <c r="V2973" s="305"/>
      <c r="W2973" s="305"/>
      <c r="X2973" s="305"/>
      <c r="Y2973" s="282"/>
      <c r="Z2973" s="282" t="e" vm="1">
        <f ca="1">_xlfn.IFS(AND(ISNUMBER(SEARCH("N?m l*", CUSTOMER[[#This Row],[Service Type]], 1)), CUSTOMER[[#This Row],[Count ST]] = TRUE), CUSTOMER[[#This Row],[Quantity]], AND($Y$10:$Y2973 = TRUE, COUNTIFS($H$10:$H2973, CUSTOMER[[#This Row],[Booking]], $J$10:$J2973, CUSTOMER[[#This Row],[Order Date]], $F$10:$F2973, "&lt;&gt;"&amp;"N?m l*")=1), 1, TRUE,  "")</f>
        <v>#NAME?</v>
      </c>
      <c r="AA2973" s="282" t="b">
        <f t="shared" ca="1" si="47"/>
        <v>0</v>
      </c>
      <c r="AB2973" s="305"/>
    </row>
    <row r="2974" spans="1:28" x14ac:dyDescent="0.25">
      <c r="A2974" s="281" t="str">
        <f ca="1">no.</f>
        <v/>
      </c>
      <c r="B2974" s="281"/>
      <c r="C2974" s="282"/>
      <c r="D2974" s="282"/>
      <c r="E2974" s="282" t="str">
        <f ca="1">position</f>
        <v/>
      </c>
      <c r="F2974" s="282"/>
      <c r="G2974" s="282"/>
      <c r="H2974" s="282"/>
      <c r="I2974" s="282"/>
      <c r="J2974" s="335"/>
      <c r="K2974" s="282"/>
      <c r="L2974" s="282"/>
      <c r="M2974" s="282"/>
      <c r="N2974" s="282"/>
      <c r="O2974" s="281"/>
      <c r="P2974" s="360" t="str">
        <f ca="1">rescore_patient</f>
        <v/>
      </c>
      <c r="Q2974" s="330" t="str">
        <f ca="1">quantity</f>
        <v/>
      </c>
      <c r="R2974" s="281"/>
      <c r="S2974" s="282"/>
      <c r="T2974" s="282"/>
      <c r="U2974" s="282"/>
      <c r="V2974" s="305"/>
      <c r="W2974" s="305"/>
      <c r="X2974" s="305"/>
      <c r="Y2974" s="282"/>
      <c r="Z2974" s="282" t="e" vm="1">
        <f ca="1">_xlfn.IFS(AND(ISNUMBER(SEARCH("N?m l*", CUSTOMER[[#This Row],[Service Type]], 1)), CUSTOMER[[#This Row],[Count ST]] = TRUE), CUSTOMER[[#This Row],[Quantity]], AND($Y$10:$Y2974 = TRUE, COUNTIFS($H$10:$H2974, CUSTOMER[[#This Row],[Booking]], $J$10:$J2974, CUSTOMER[[#This Row],[Order Date]], $F$10:$F2974, "&lt;&gt;"&amp;"N?m l*")=1), 1, TRUE,  "")</f>
        <v>#NAME?</v>
      </c>
      <c r="AA2974" s="282" t="b">
        <f t="shared" ca="1" si="47"/>
        <v>0</v>
      </c>
      <c r="AB2974" s="305"/>
    </row>
    <row r="2975" spans="1:28" x14ac:dyDescent="0.25">
      <c r="A2975" s="281" t="str">
        <f ca="1">no.</f>
        <v/>
      </c>
      <c r="B2975" s="281"/>
      <c r="C2975" s="282"/>
      <c r="D2975" s="282"/>
      <c r="E2975" s="282" t="str">
        <f ca="1">position</f>
        <v/>
      </c>
      <c r="F2975" s="282"/>
      <c r="G2975" s="282"/>
      <c r="H2975" s="282"/>
      <c r="I2975" s="282"/>
      <c r="J2975" s="335"/>
      <c r="K2975" s="282"/>
      <c r="L2975" s="282"/>
      <c r="M2975" s="282"/>
      <c r="N2975" s="282"/>
      <c r="O2975" s="281"/>
      <c r="P2975" s="360" t="str">
        <f ca="1">rescore_patient</f>
        <v/>
      </c>
      <c r="Q2975" s="330" t="str">
        <f ca="1">quantity</f>
        <v/>
      </c>
      <c r="R2975" s="281"/>
      <c r="S2975" s="282"/>
      <c r="T2975" s="282"/>
      <c r="U2975" s="282"/>
      <c r="V2975" s="305"/>
      <c r="W2975" s="305"/>
      <c r="X2975" s="305"/>
      <c r="Y2975" s="282"/>
      <c r="Z2975" s="282" t="e" vm="1">
        <f ca="1">_xlfn.IFS(AND(ISNUMBER(SEARCH("N?m l*", CUSTOMER[[#This Row],[Service Type]], 1)), CUSTOMER[[#This Row],[Count ST]] = TRUE), CUSTOMER[[#This Row],[Quantity]], AND($Y$10:$Y2975 = TRUE, COUNTIFS($H$10:$H2975, CUSTOMER[[#This Row],[Booking]], $J$10:$J2975, CUSTOMER[[#This Row],[Order Date]], $F$10:$F2975, "&lt;&gt;"&amp;"N?m l*")=1), 1, TRUE,  "")</f>
        <v>#NAME?</v>
      </c>
      <c r="AA2975" s="282" t="b">
        <f t="shared" ca="1" si="47"/>
        <v>0</v>
      </c>
      <c r="AB2975" s="305"/>
    </row>
    <row r="2976" spans="1:28" x14ac:dyDescent="0.25">
      <c r="A2976" s="281" t="str">
        <f ca="1">no.</f>
        <v/>
      </c>
      <c r="B2976" s="281"/>
      <c r="C2976" s="282"/>
      <c r="D2976" s="282"/>
      <c r="E2976" s="282" t="str">
        <f ca="1">position</f>
        <v/>
      </c>
      <c r="F2976" s="282"/>
      <c r="G2976" s="282"/>
      <c r="H2976" s="282"/>
      <c r="I2976" s="282"/>
      <c r="J2976" s="335"/>
      <c r="K2976" s="282"/>
      <c r="L2976" s="282"/>
      <c r="M2976" s="282"/>
      <c r="N2976" s="282"/>
      <c r="O2976" s="281"/>
      <c r="P2976" s="360" t="str">
        <f ca="1">rescore_patient</f>
        <v/>
      </c>
      <c r="Q2976" s="330" t="str">
        <f ca="1">quantity</f>
        <v/>
      </c>
      <c r="R2976" s="281"/>
      <c r="S2976" s="282"/>
      <c r="T2976" s="282"/>
      <c r="U2976" s="282"/>
      <c r="V2976" s="305"/>
      <c r="W2976" s="305"/>
      <c r="X2976" s="305"/>
      <c r="Y2976" s="282"/>
      <c r="Z2976" s="282" t="e" vm="1">
        <f ca="1">_xlfn.IFS(AND(ISNUMBER(SEARCH("N?m l*", CUSTOMER[[#This Row],[Service Type]], 1)), CUSTOMER[[#This Row],[Count ST]] = TRUE), CUSTOMER[[#This Row],[Quantity]], AND($Y$10:$Y2976 = TRUE, COUNTIFS($H$10:$H2976, CUSTOMER[[#This Row],[Booking]], $J$10:$J2976, CUSTOMER[[#This Row],[Order Date]], $F$10:$F2976, "&lt;&gt;"&amp;"N?m l*")=1), 1, TRUE,  "")</f>
        <v>#NAME?</v>
      </c>
      <c r="AA2976" s="282" t="b">
        <f t="shared" ca="1" si="47"/>
        <v>0</v>
      </c>
      <c r="AB2976" s="305"/>
    </row>
    <row r="2977" spans="1:28" x14ac:dyDescent="0.25">
      <c r="A2977" s="281" t="str">
        <f ca="1">no.</f>
        <v/>
      </c>
      <c r="B2977" s="281"/>
      <c r="C2977" s="282"/>
      <c r="D2977" s="282"/>
      <c r="E2977" s="282" t="str">
        <f ca="1">position</f>
        <v/>
      </c>
      <c r="F2977" s="282"/>
      <c r="G2977" s="282"/>
      <c r="H2977" s="282"/>
      <c r="I2977" s="282"/>
      <c r="J2977" s="335"/>
      <c r="K2977" s="282"/>
      <c r="L2977" s="282"/>
      <c r="M2977" s="282"/>
      <c r="N2977" s="282"/>
      <c r="O2977" s="281"/>
      <c r="P2977" s="360" t="str">
        <f ca="1">rescore_patient</f>
        <v/>
      </c>
      <c r="Q2977" s="330" t="str">
        <f ca="1">quantity</f>
        <v/>
      </c>
      <c r="R2977" s="281"/>
      <c r="S2977" s="282"/>
      <c r="T2977" s="282"/>
      <c r="U2977" s="282"/>
      <c r="V2977" s="305"/>
      <c r="W2977" s="305"/>
      <c r="X2977" s="305"/>
      <c r="Y2977" s="282"/>
      <c r="Z2977" s="282" t="e" vm="1">
        <f ca="1">_xlfn.IFS(AND(ISNUMBER(SEARCH("N?m l*", CUSTOMER[[#This Row],[Service Type]], 1)), CUSTOMER[[#This Row],[Count ST]] = TRUE), CUSTOMER[[#This Row],[Quantity]], AND($Y$10:$Y2977 = TRUE, COUNTIFS($H$10:$H2977, CUSTOMER[[#This Row],[Booking]], $J$10:$J2977, CUSTOMER[[#This Row],[Order Date]], $F$10:$F2977, "&lt;&gt;"&amp;"N?m l*")=1), 1, TRUE,  "")</f>
        <v>#NAME?</v>
      </c>
      <c r="AA2977" s="282" t="b">
        <f t="shared" ca="1" si="47"/>
        <v>0</v>
      </c>
      <c r="AB2977" s="305"/>
    </row>
    <row r="2978" spans="1:28" x14ac:dyDescent="0.25">
      <c r="A2978" s="281" t="str">
        <f ca="1">no.</f>
        <v/>
      </c>
      <c r="B2978" s="281"/>
      <c r="C2978" s="282"/>
      <c r="D2978" s="282"/>
      <c r="E2978" s="282" t="str">
        <f ca="1">position</f>
        <v/>
      </c>
      <c r="F2978" s="282"/>
      <c r="G2978" s="282"/>
      <c r="H2978" s="282"/>
      <c r="I2978" s="282"/>
      <c r="J2978" s="335"/>
      <c r="K2978" s="282"/>
      <c r="L2978" s="282"/>
      <c r="M2978" s="282"/>
      <c r="N2978" s="282"/>
      <c r="O2978" s="281"/>
      <c r="P2978" s="360" t="str">
        <f ca="1">rescore_patient</f>
        <v/>
      </c>
      <c r="Q2978" s="330" t="str">
        <f ca="1">quantity</f>
        <v/>
      </c>
      <c r="R2978" s="281"/>
      <c r="S2978" s="282"/>
      <c r="T2978" s="282"/>
      <c r="U2978" s="282"/>
      <c r="V2978" s="305"/>
      <c r="W2978" s="305"/>
      <c r="X2978" s="305"/>
      <c r="Y2978" s="282"/>
      <c r="Z2978" s="282" t="e" vm="1">
        <f ca="1">_xlfn.IFS(AND(ISNUMBER(SEARCH("N?m l*", CUSTOMER[[#This Row],[Service Type]], 1)), CUSTOMER[[#This Row],[Count ST]] = TRUE), CUSTOMER[[#This Row],[Quantity]], AND($Y$10:$Y2978 = TRUE, COUNTIFS($H$10:$H2978, CUSTOMER[[#This Row],[Booking]], $J$10:$J2978, CUSTOMER[[#This Row],[Order Date]], $F$10:$F2978, "&lt;&gt;"&amp;"N?m l*")=1), 1, TRUE,  "")</f>
        <v>#NAME?</v>
      </c>
      <c r="AA2978" s="282" t="b">
        <f t="shared" ca="1" si="47"/>
        <v>0</v>
      </c>
      <c r="AB2978" s="305"/>
    </row>
    <row r="2979" spans="1:28" x14ac:dyDescent="0.25">
      <c r="A2979" s="281" t="str">
        <f ca="1">no.</f>
        <v/>
      </c>
      <c r="B2979" s="281"/>
      <c r="C2979" s="282"/>
      <c r="D2979" s="282"/>
      <c r="E2979" s="282" t="str">
        <f ca="1">position</f>
        <v/>
      </c>
      <c r="F2979" s="282"/>
      <c r="G2979" s="282"/>
      <c r="H2979" s="282"/>
      <c r="I2979" s="282"/>
      <c r="J2979" s="335"/>
      <c r="K2979" s="282"/>
      <c r="L2979" s="282"/>
      <c r="M2979" s="282"/>
      <c r="N2979" s="282"/>
      <c r="O2979" s="281"/>
      <c r="P2979" s="360" t="str">
        <f ca="1">rescore_patient</f>
        <v/>
      </c>
      <c r="Q2979" s="330" t="str">
        <f ca="1">quantity</f>
        <v/>
      </c>
      <c r="R2979" s="281"/>
      <c r="S2979" s="282"/>
      <c r="T2979" s="282"/>
      <c r="U2979" s="282"/>
      <c r="V2979" s="305"/>
      <c r="W2979" s="305"/>
      <c r="X2979" s="305"/>
      <c r="Y2979" s="282"/>
      <c r="Z2979" s="282" t="e" vm="1">
        <f ca="1">_xlfn.IFS(AND(ISNUMBER(SEARCH("N?m l*", CUSTOMER[[#This Row],[Service Type]], 1)), CUSTOMER[[#This Row],[Count ST]] = TRUE), CUSTOMER[[#This Row],[Quantity]], AND($Y$10:$Y2979 = TRUE, COUNTIFS($H$10:$H2979, CUSTOMER[[#This Row],[Booking]], $J$10:$J2979, CUSTOMER[[#This Row],[Order Date]], $F$10:$F2979, "&lt;&gt;"&amp;"N?m l*")=1), 1, TRUE,  "")</f>
        <v>#NAME?</v>
      </c>
      <c r="AA2979" s="282" t="b">
        <f t="shared" ca="1" si="47"/>
        <v>0</v>
      </c>
      <c r="AB2979" s="305"/>
    </row>
    <row r="2980" spans="1:28" x14ac:dyDescent="0.25">
      <c r="A2980" s="281" t="str">
        <f ca="1">no.</f>
        <v/>
      </c>
      <c r="B2980" s="281"/>
      <c r="C2980" s="282"/>
      <c r="D2980" s="282"/>
      <c r="E2980" s="282" t="str">
        <f ca="1">position</f>
        <v/>
      </c>
      <c r="F2980" s="282"/>
      <c r="G2980" s="282"/>
      <c r="H2980" s="282"/>
      <c r="I2980" s="282"/>
      <c r="J2980" s="335"/>
      <c r="K2980" s="282"/>
      <c r="L2980" s="282"/>
      <c r="M2980" s="282"/>
      <c r="N2980" s="282"/>
      <c r="O2980" s="281"/>
      <c r="P2980" s="360" t="str">
        <f ca="1">rescore_patient</f>
        <v/>
      </c>
      <c r="Q2980" s="330" t="str">
        <f ca="1">quantity</f>
        <v/>
      </c>
      <c r="R2980" s="281"/>
      <c r="S2980" s="282"/>
      <c r="T2980" s="282"/>
      <c r="U2980" s="282"/>
      <c r="V2980" s="305"/>
      <c r="W2980" s="305"/>
      <c r="X2980" s="305"/>
      <c r="Y2980" s="282"/>
      <c r="Z2980" s="282" t="e" vm="1">
        <f ca="1">_xlfn.IFS(AND(ISNUMBER(SEARCH("N?m l*", CUSTOMER[[#This Row],[Service Type]], 1)), CUSTOMER[[#This Row],[Count ST]] = TRUE), CUSTOMER[[#This Row],[Quantity]], AND($Y$10:$Y2980 = TRUE, COUNTIFS($H$10:$H2980, CUSTOMER[[#This Row],[Booking]], $J$10:$J2980, CUSTOMER[[#This Row],[Order Date]], $F$10:$F2980, "&lt;&gt;"&amp;"N?m l*")=1), 1, TRUE,  "")</f>
        <v>#NAME?</v>
      </c>
      <c r="AA2980" s="282" t="b">
        <f t="shared" ca="1" si="47"/>
        <v>0</v>
      </c>
      <c r="AB2980" s="305"/>
    </row>
    <row r="2981" spans="1:28" x14ac:dyDescent="0.25">
      <c r="A2981" s="281" t="str">
        <f ca="1">no.</f>
        <v/>
      </c>
      <c r="B2981" s="281"/>
      <c r="C2981" s="282"/>
      <c r="D2981" s="282"/>
      <c r="E2981" s="282" t="str">
        <f ca="1">position</f>
        <v/>
      </c>
      <c r="F2981" s="282"/>
      <c r="G2981" s="282"/>
      <c r="H2981" s="282"/>
      <c r="I2981" s="282"/>
      <c r="J2981" s="335"/>
      <c r="K2981" s="282"/>
      <c r="L2981" s="282"/>
      <c r="M2981" s="282"/>
      <c r="N2981" s="282"/>
      <c r="O2981" s="281"/>
      <c r="P2981" s="360" t="str">
        <f ca="1">rescore_patient</f>
        <v/>
      </c>
      <c r="Q2981" s="330" t="str">
        <f ca="1">quantity</f>
        <v/>
      </c>
      <c r="R2981" s="281"/>
      <c r="S2981" s="282"/>
      <c r="T2981" s="282"/>
      <c r="U2981" s="282"/>
      <c r="V2981" s="305"/>
      <c r="W2981" s="305"/>
      <c r="X2981" s="305"/>
      <c r="Y2981" s="282"/>
      <c r="Z2981" s="282" t="e" vm="1">
        <f ca="1">_xlfn.IFS(AND(ISNUMBER(SEARCH("N?m l*", CUSTOMER[[#This Row],[Service Type]], 1)), CUSTOMER[[#This Row],[Count ST]] = TRUE), CUSTOMER[[#This Row],[Quantity]], AND($Y$10:$Y2981 = TRUE, COUNTIFS($H$10:$H2981, CUSTOMER[[#This Row],[Booking]], $J$10:$J2981, CUSTOMER[[#This Row],[Order Date]], $F$10:$F2981, "&lt;&gt;"&amp;"N?m l*")=1), 1, TRUE,  "")</f>
        <v>#NAME?</v>
      </c>
      <c r="AA2981" s="282" t="b">
        <f t="shared" ca="1" si="47"/>
        <v>0</v>
      </c>
      <c r="AB2981" s="305"/>
    </row>
    <row r="2982" spans="1:28" x14ac:dyDescent="0.25">
      <c r="A2982" s="281" t="str">
        <f ca="1">no.</f>
        <v/>
      </c>
      <c r="B2982" s="281"/>
      <c r="C2982" s="282"/>
      <c r="D2982" s="282"/>
      <c r="E2982" s="282" t="str">
        <f ca="1">position</f>
        <v/>
      </c>
      <c r="F2982" s="282"/>
      <c r="G2982" s="282"/>
      <c r="H2982" s="282"/>
      <c r="I2982" s="282"/>
      <c r="J2982" s="335"/>
      <c r="K2982" s="282"/>
      <c r="L2982" s="282"/>
      <c r="M2982" s="282"/>
      <c r="N2982" s="282"/>
      <c r="O2982" s="281"/>
      <c r="P2982" s="360" t="str">
        <f ca="1">rescore_patient</f>
        <v/>
      </c>
      <c r="Q2982" s="330" t="str">
        <f ca="1">quantity</f>
        <v/>
      </c>
      <c r="R2982" s="281"/>
      <c r="S2982" s="282"/>
      <c r="T2982" s="282"/>
      <c r="U2982" s="282"/>
      <c r="V2982" s="305"/>
      <c r="W2982" s="305"/>
      <c r="X2982" s="305"/>
      <c r="Y2982" s="282"/>
      <c r="Z2982" s="282" t="e" vm="1">
        <f ca="1">_xlfn.IFS(AND(ISNUMBER(SEARCH("N?m l*", CUSTOMER[[#This Row],[Service Type]], 1)), CUSTOMER[[#This Row],[Count ST]] = TRUE), CUSTOMER[[#This Row],[Quantity]], AND($Y$10:$Y2982 = TRUE, COUNTIFS($H$10:$H2982, CUSTOMER[[#This Row],[Booking]], $J$10:$J2982, CUSTOMER[[#This Row],[Order Date]], $F$10:$F2982, "&lt;&gt;"&amp;"N?m l*")=1), 1, TRUE,  "")</f>
        <v>#NAME?</v>
      </c>
      <c r="AA2982" s="282" t="b">
        <f t="shared" ca="1" si="47"/>
        <v>0</v>
      </c>
      <c r="AB2982" s="305"/>
    </row>
    <row r="2983" spans="1:28" x14ac:dyDescent="0.25">
      <c r="A2983" s="281" t="str">
        <f ca="1">no.</f>
        <v/>
      </c>
      <c r="B2983" s="281"/>
      <c r="C2983" s="282"/>
      <c r="D2983" s="282"/>
      <c r="E2983" s="282" t="str">
        <f ca="1">position</f>
        <v/>
      </c>
      <c r="F2983" s="282"/>
      <c r="G2983" s="282"/>
      <c r="H2983" s="282"/>
      <c r="I2983" s="282"/>
      <c r="J2983" s="335"/>
      <c r="K2983" s="282"/>
      <c r="L2983" s="282"/>
      <c r="M2983" s="282"/>
      <c r="N2983" s="282"/>
      <c r="O2983" s="281"/>
      <c r="P2983" s="360" t="str">
        <f ca="1">rescore_patient</f>
        <v/>
      </c>
      <c r="Q2983" s="330" t="str">
        <f ca="1">quantity</f>
        <v/>
      </c>
      <c r="R2983" s="281"/>
      <c r="S2983" s="282"/>
      <c r="T2983" s="282"/>
      <c r="U2983" s="282"/>
      <c r="V2983" s="305"/>
      <c r="W2983" s="305"/>
      <c r="X2983" s="305"/>
      <c r="Y2983" s="282"/>
      <c r="Z2983" s="282" t="e" vm="1">
        <f ca="1">_xlfn.IFS(AND(ISNUMBER(SEARCH("N?m l*", CUSTOMER[[#This Row],[Service Type]], 1)), CUSTOMER[[#This Row],[Count ST]] = TRUE), CUSTOMER[[#This Row],[Quantity]], AND($Y$10:$Y2983 = TRUE, COUNTIFS($H$10:$H2983, CUSTOMER[[#This Row],[Booking]], $J$10:$J2983, CUSTOMER[[#This Row],[Order Date]], $F$10:$F2983, "&lt;&gt;"&amp;"N?m l*")=1), 1, TRUE,  "")</f>
        <v>#NAME?</v>
      </c>
      <c r="AA2983" s="282" t="b">
        <f t="shared" ca="1" si="47"/>
        <v>0</v>
      </c>
      <c r="AB2983" s="305"/>
    </row>
    <row r="2984" spans="1:28" x14ac:dyDescent="0.25">
      <c r="A2984" s="281" t="str">
        <f ca="1">no.</f>
        <v/>
      </c>
      <c r="B2984" s="281"/>
      <c r="C2984" s="282"/>
      <c r="D2984" s="282"/>
      <c r="E2984" s="282" t="str">
        <f ca="1">position</f>
        <v/>
      </c>
      <c r="F2984" s="282"/>
      <c r="G2984" s="282"/>
      <c r="H2984" s="282"/>
      <c r="I2984" s="282"/>
      <c r="J2984" s="335"/>
      <c r="K2984" s="282"/>
      <c r="L2984" s="282"/>
      <c r="M2984" s="282"/>
      <c r="N2984" s="282"/>
      <c r="O2984" s="281"/>
      <c r="P2984" s="360" t="str">
        <f ca="1">rescore_patient</f>
        <v/>
      </c>
      <c r="Q2984" s="330" t="str">
        <f ca="1">quantity</f>
        <v/>
      </c>
      <c r="R2984" s="281"/>
      <c r="S2984" s="282"/>
      <c r="T2984" s="282"/>
      <c r="U2984" s="282"/>
      <c r="V2984" s="305"/>
      <c r="W2984" s="305"/>
      <c r="X2984" s="305"/>
      <c r="Y2984" s="282"/>
      <c r="Z2984" s="282" t="e" vm="1">
        <f ca="1">_xlfn.IFS(AND(ISNUMBER(SEARCH("N?m l*", CUSTOMER[[#This Row],[Service Type]], 1)), CUSTOMER[[#This Row],[Count ST]] = TRUE), CUSTOMER[[#This Row],[Quantity]], AND($Y$10:$Y2984 = TRUE, COUNTIFS($H$10:$H2984, CUSTOMER[[#This Row],[Booking]], $J$10:$J2984, CUSTOMER[[#This Row],[Order Date]], $F$10:$F2984, "&lt;&gt;"&amp;"N?m l*")=1), 1, TRUE,  "")</f>
        <v>#NAME?</v>
      </c>
      <c r="AA2984" s="282" t="b">
        <f t="shared" ca="1" si="47"/>
        <v>0</v>
      </c>
      <c r="AB2984" s="305"/>
    </row>
    <row r="2985" spans="1:28" x14ac:dyDescent="0.25">
      <c r="A2985" s="281" t="str">
        <f ca="1">no.</f>
        <v/>
      </c>
      <c r="B2985" s="281"/>
      <c r="C2985" s="282"/>
      <c r="D2985" s="282"/>
      <c r="E2985" s="282" t="str">
        <f ca="1">position</f>
        <v/>
      </c>
      <c r="F2985" s="282"/>
      <c r="G2985" s="282"/>
      <c r="H2985" s="282"/>
      <c r="I2985" s="282"/>
      <c r="J2985" s="335"/>
      <c r="K2985" s="282"/>
      <c r="L2985" s="282"/>
      <c r="M2985" s="282"/>
      <c r="N2985" s="282"/>
      <c r="O2985" s="281"/>
      <c r="P2985" s="360" t="str">
        <f ca="1">rescore_patient</f>
        <v/>
      </c>
      <c r="Q2985" s="330" t="str">
        <f ca="1">quantity</f>
        <v/>
      </c>
      <c r="R2985" s="281"/>
      <c r="S2985" s="282"/>
      <c r="T2985" s="282"/>
      <c r="U2985" s="282"/>
      <c r="V2985" s="305"/>
      <c r="W2985" s="305"/>
      <c r="X2985" s="305"/>
      <c r="Y2985" s="282"/>
      <c r="Z2985" s="282" t="e" vm="1">
        <f ca="1">_xlfn.IFS(AND(ISNUMBER(SEARCH("N?m l*", CUSTOMER[[#This Row],[Service Type]], 1)), CUSTOMER[[#This Row],[Count ST]] = TRUE), CUSTOMER[[#This Row],[Quantity]], AND($Y$10:$Y2985 = TRUE, COUNTIFS($H$10:$H2985, CUSTOMER[[#This Row],[Booking]], $J$10:$J2985, CUSTOMER[[#This Row],[Order Date]], $F$10:$F2985, "&lt;&gt;"&amp;"N?m l*")=1), 1, TRUE,  "")</f>
        <v>#NAME?</v>
      </c>
      <c r="AA2985" s="282" t="b">
        <f t="shared" ca="1" si="47"/>
        <v>0</v>
      </c>
      <c r="AB2985" s="305"/>
    </row>
    <row r="2986" spans="1:28" x14ac:dyDescent="0.25">
      <c r="A2986" s="281" t="str">
        <f ca="1">no.</f>
        <v/>
      </c>
      <c r="B2986" s="281"/>
      <c r="C2986" s="282"/>
      <c r="D2986" s="282"/>
      <c r="E2986" s="282" t="str">
        <f ca="1">position</f>
        <v/>
      </c>
      <c r="F2986" s="282"/>
      <c r="G2986" s="282"/>
      <c r="H2986" s="282"/>
      <c r="I2986" s="282"/>
      <c r="J2986" s="335"/>
      <c r="K2986" s="282"/>
      <c r="L2986" s="282"/>
      <c r="M2986" s="282"/>
      <c r="N2986" s="282"/>
      <c r="O2986" s="281"/>
      <c r="P2986" s="360" t="str">
        <f ca="1">rescore_patient</f>
        <v/>
      </c>
      <c r="Q2986" s="330" t="str">
        <f ca="1">quantity</f>
        <v/>
      </c>
      <c r="R2986" s="281"/>
      <c r="S2986" s="282"/>
      <c r="T2986" s="282"/>
      <c r="U2986" s="282"/>
      <c r="V2986" s="305"/>
      <c r="W2986" s="305"/>
      <c r="X2986" s="305"/>
      <c r="Y2986" s="282"/>
      <c r="Z2986" s="282" t="e" vm="1">
        <f ca="1">_xlfn.IFS(AND(ISNUMBER(SEARCH("N?m l*", CUSTOMER[[#This Row],[Service Type]], 1)), CUSTOMER[[#This Row],[Count ST]] = TRUE), CUSTOMER[[#This Row],[Quantity]], AND($Y$10:$Y2986 = TRUE, COUNTIFS($H$10:$H2986, CUSTOMER[[#This Row],[Booking]], $J$10:$J2986, CUSTOMER[[#This Row],[Order Date]], $F$10:$F2986, "&lt;&gt;"&amp;"N?m l*")=1), 1, TRUE,  "")</f>
        <v>#NAME?</v>
      </c>
      <c r="AA2986" s="282" t="b">
        <f t="shared" ca="1" si="47"/>
        <v>0</v>
      </c>
      <c r="AB2986" s="305"/>
    </row>
    <row r="2987" spans="1:28" x14ac:dyDescent="0.25">
      <c r="A2987" s="281" t="str">
        <f ca="1">no.</f>
        <v/>
      </c>
      <c r="B2987" s="281"/>
      <c r="C2987" s="282"/>
      <c r="D2987" s="282"/>
      <c r="E2987" s="282" t="str">
        <f ca="1">position</f>
        <v/>
      </c>
      <c r="F2987" s="282"/>
      <c r="G2987" s="282"/>
      <c r="H2987" s="282"/>
      <c r="I2987" s="282"/>
      <c r="J2987" s="335"/>
      <c r="K2987" s="282"/>
      <c r="L2987" s="282"/>
      <c r="M2987" s="282"/>
      <c r="N2987" s="282"/>
      <c r="O2987" s="281"/>
      <c r="P2987" s="360" t="str">
        <f ca="1">rescore_patient</f>
        <v/>
      </c>
      <c r="Q2987" s="330" t="str">
        <f ca="1">quantity</f>
        <v/>
      </c>
      <c r="R2987" s="281"/>
      <c r="S2987" s="282"/>
      <c r="T2987" s="282"/>
      <c r="U2987" s="282"/>
      <c r="V2987" s="305"/>
      <c r="W2987" s="305"/>
      <c r="X2987" s="305"/>
      <c r="Y2987" s="282"/>
      <c r="Z2987" s="282" t="e" vm="1">
        <f ca="1">_xlfn.IFS(AND(ISNUMBER(SEARCH("N?m l*", CUSTOMER[[#This Row],[Service Type]], 1)), CUSTOMER[[#This Row],[Count ST]] = TRUE), CUSTOMER[[#This Row],[Quantity]], AND($Y$10:$Y2987 = TRUE, COUNTIFS($H$10:$H2987, CUSTOMER[[#This Row],[Booking]], $J$10:$J2987, CUSTOMER[[#This Row],[Order Date]], $F$10:$F2987, "&lt;&gt;"&amp;"N?m l*")=1), 1, TRUE,  "")</f>
        <v>#NAME?</v>
      </c>
      <c r="AA2987" s="282" t="b">
        <f t="shared" ca="1" si="47"/>
        <v>0</v>
      </c>
      <c r="AB2987" s="305"/>
    </row>
    <row r="2988" spans="1:28" x14ac:dyDescent="0.25">
      <c r="A2988" s="281" t="str">
        <f ca="1">no.</f>
        <v/>
      </c>
      <c r="B2988" s="281"/>
      <c r="C2988" s="282"/>
      <c r="D2988" s="282"/>
      <c r="E2988" s="282" t="str">
        <f ca="1">position</f>
        <v/>
      </c>
      <c r="F2988" s="282"/>
      <c r="G2988" s="282"/>
      <c r="H2988" s="282"/>
      <c r="I2988" s="282"/>
      <c r="J2988" s="335"/>
      <c r="K2988" s="282"/>
      <c r="L2988" s="282"/>
      <c r="M2988" s="282"/>
      <c r="N2988" s="282"/>
      <c r="O2988" s="281"/>
      <c r="P2988" s="360" t="str">
        <f ca="1">rescore_patient</f>
        <v/>
      </c>
      <c r="Q2988" s="330" t="str">
        <f ca="1">quantity</f>
        <v/>
      </c>
      <c r="R2988" s="281"/>
      <c r="S2988" s="282"/>
      <c r="T2988" s="282"/>
      <c r="U2988" s="282"/>
      <c r="V2988" s="305"/>
      <c r="W2988" s="305"/>
      <c r="X2988" s="305"/>
      <c r="Y2988" s="282"/>
      <c r="Z2988" s="282" t="e" vm="1">
        <f ca="1">_xlfn.IFS(AND(ISNUMBER(SEARCH("N?m l*", CUSTOMER[[#This Row],[Service Type]], 1)), CUSTOMER[[#This Row],[Count ST]] = TRUE), CUSTOMER[[#This Row],[Quantity]], AND($Y$10:$Y2988 = TRUE, COUNTIFS($H$10:$H2988, CUSTOMER[[#This Row],[Booking]], $J$10:$J2988, CUSTOMER[[#This Row],[Order Date]], $F$10:$F2988, "&lt;&gt;"&amp;"N?m l*")=1), 1, TRUE,  "")</f>
        <v>#NAME?</v>
      </c>
      <c r="AA2988" s="282" t="b">
        <f t="shared" ca="1" si="47"/>
        <v>0</v>
      </c>
      <c r="AB2988" s="305"/>
    </row>
    <row r="2989" spans="1:28" x14ac:dyDescent="0.25">
      <c r="A2989" s="281" t="str">
        <f ca="1">no.</f>
        <v/>
      </c>
      <c r="B2989" s="281"/>
      <c r="C2989" s="282"/>
      <c r="D2989" s="282"/>
      <c r="E2989" s="282" t="str">
        <f ca="1">position</f>
        <v/>
      </c>
      <c r="F2989" s="282"/>
      <c r="G2989" s="282"/>
      <c r="H2989" s="282"/>
      <c r="I2989" s="282"/>
      <c r="J2989" s="335"/>
      <c r="K2989" s="282"/>
      <c r="L2989" s="282"/>
      <c r="M2989" s="282"/>
      <c r="N2989" s="282"/>
      <c r="O2989" s="281"/>
      <c r="P2989" s="360" t="str">
        <f ca="1">rescore_patient</f>
        <v/>
      </c>
      <c r="Q2989" s="330" t="str">
        <f ca="1">quantity</f>
        <v/>
      </c>
      <c r="R2989" s="281"/>
      <c r="S2989" s="282"/>
      <c r="T2989" s="282"/>
      <c r="U2989" s="282"/>
      <c r="V2989" s="305"/>
      <c r="W2989" s="305"/>
      <c r="X2989" s="305"/>
      <c r="Y2989" s="282"/>
      <c r="Z2989" s="282" t="e" vm="1">
        <f ca="1">_xlfn.IFS(AND(ISNUMBER(SEARCH("N?m l*", CUSTOMER[[#This Row],[Service Type]], 1)), CUSTOMER[[#This Row],[Count ST]] = TRUE), CUSTOMER[[#This Row],[Quantity]], AND($Y$10:$Y2989 = TRUE, COUNTIFS($H$10:$H2989, CUSTOMER[[#This Row],[Booking]], $J$10:$J2989, CUSTOMER[[#This Row],[Order Date]], $F$10:$F2989, "&lt;&gt;"&amp;"N?m l*")=1), 1, TRUE,  "")</f>
        <v>#NAME?</v>
      </c>
      <c r="AA2989" s="282" t="b">
        <f t="shared" ca="1" si="47"/>
        <v>0</v>
      </c>
      <c r="AB2989" s="305"/>
    </row>
    <row r="2990" spans="1:28" x14ac:dyDescent="0.25">
      <c r="A2990" s="281" t="str">
        <f ca="1">no.</f>
        <v/>
      </c>
      <c r="B2990" s="281"/>
      <c r="C2990" s="282"/>
      <c r="D2990" s="282"/>
      <c r="E2990" s="282" t="str">
        <f ca="1">position</f>
        <v/>
      </c>
      <c r="F2990" s="282"/>
      <c r="G2990" s="282"/>
      <c r="H2990" s="282"/>
      <c r="I2990" s="282"/>
      <c r="J2990" s="335"/>
      <c r="K2990" s="282"/>
      <c r="L2990" s="282"/>
      <c r="M2990" s="282"/>
      <c r="N2990" s="282"/>
      <c r="O2990" s="281"/>
      <c r="P2990" s="360" t="str">
        <f ca="1">rescore_patient</f>
        <v/>
      </c>
      <c r="Q2990" s="330" t="str">
        <f ca="1">quantity</f>
        <v/>
      </c>
      <c r="R2990" s="281"/>
      <c r="S2990" s="282"/>
      <c r="T2990" s="282"/>
      <c r="U2990" s="282"/>
      <c r="V2990" s="305"/>
      <c r="W2990" s="305"/>
      <c r="X2990" s="305"/>
      <c r="Y2990" s="282"/>
      <c r="Z2990" s="282" t="e" vm="1">
        <f ca="1">_xlfn.IFS(AND(ISNUMBER(SEARCH("N?m l*", CUSTOMER[[#This Row],[Service Type]], 1)), CUSTOMER[[#This Row],[Count ST]] = TRUE), CUSTOMER[[#This Row],[Quantity]], AND($Y$10:$Y2990 = TRUE, COUNTIFS($H$10:$H2990, CUSTOMER[[#This Row],[Booking]], $J$10:$J2990, CUSTOMER[[#This Row],[Order Date]], $F$10:$F2990, "&lt;&gt;"&amp;"N?m l*")=1), 1, TRUE,  "")</f>
        <v>#NAME?</v>
      </c>
      <c r="AA2990" s="282" t="b">
        <f t="shared" ca="1" si="47"/>
        <v>0</v>
      </c>
      <c r="AB2990" s="305"/>
    </row>
    <row r="2991" spans="1:28" x14ac:dyDescent="0.25">
      <c r="A2991" s="281" t="str">
        <f ca="1">no.</f>
        <v/>
      </c>
      <c r="B2991" s="281"/>
      <c r="C2991" s="282"/>
      <c r="D2991" s="282"/>
      <c r="E2991" s="282" t="str">
        <f ca="1">position</f>
        <v/>
      </c>
      <c r="F2991" s="282"/>
      <c r="G2991" s="282"/>
      <c r="H2991" s="282"/>
      <c r="I2991" s="282"/>
      <c r="J2991" s="335"/>
      <c r="K2991" s="282"/>
      <c r="L2991" s="282"/>
      <c r="M2991" s="282"/>
      <c r="N2991" s="282"/>
      <c r="O2991" s="281"/>
      <c r="P2991" s="360" t="str">
        <f ca="1">rescore_patient</f>
        <v/>
      </c>
      <c r="Q2991" s="330" t="str">
        <f ca="1">quantity</f>
        <v/>
      </c>
      <c r="R2991" s="281"/>
      <c r="S2991" s="282"/>
      <c r="T2991" s="282"/>
      <c r="U2991" s="282"/>
      <c r="V2991" s="305"/>
      <c r="W2991" s="305"/>
      <c r="X2991" s="305"/>
      <c r="Y2991" s="282"/>
      <c r="Z2991" s="282" t="e" vm="1">
        <f ca="1">_xlfn.IFS(AND(ISNUMBER(SEARCH("N?m l*", CUSTOMER[[#This Row],[Service Type]], 1)), CUSTOMER[[#This Row],[Count ST]] = TRUE), CUSTOMER[[#This Row],[Quantity]], AND($Y$10:$Y2991 = TRUE, COUNTIFS($H$10:$H2991, CUSTOMER[[#This Row],[Booking]], $J$10:$J2991, CUSTOMER[[#This Row],[Order Date]], $F$10:$F2991, "&lt;&gt;"&amp;"N?m l*")=1), 1, TRUE,  "")</f>
        <v>#NAME?</v>
      </c>
      <c r="AA2991" s="282" t="b">
        <f t="shared" ca="1" si="47"/>
        <v>0</v>
      </c>
      <c r="AB2991" s="305"/>
    </row>
    <row r="2992" spans="1:28" x14ac:dyDescent="0.25">
      <c r="A2992" s="281" t="str">
        <f ca="1">no.</f>
        <v/>
      </c>
      <c r="B2992" s="281"/>
      <c r="C2992" s="282"/>
      <c r="D2992" s="282"/>
      <c r="E2992" s="282" t="str">
        <f ca="1">position</f>
        <v/>
      </c>
      <c r="F2992" s="282"/>
      <c r="G2992" s="282"/>
      <c r="H2992" s="282"/>
      <c r="I2992" s="282"/>
      <c r="J2992" s="335"/>
      <c r="K2992" s="282"/>
      <c r="L2992" s="282"/>
      <c r="M2992" s="282"/>
      <c r="N2992" s="282"/>
      <c r="O2992" s="281"/>
      <c r="P2992" s="360" t="str">
        <f ca="1">rescore_patient</f>
        <v/>
      </c>
      <c r="Q2992" s="330" t="str">
        <f ca="1">quantity</f>
        <v/>
      </c>
      <c r="R2992" s="281"/>
      <c r="S2992" s="282"/>
      <c r="T2992" s="282"/>
      <c r="U2992" s="282"/>
      <c r="V2992" s="305"/>
      <c r="W2992" s="305"/>
      <c r="X2992" s="305"/>
      <c r="Y2992" s="282"/>
      <c r="Z2992" s="282" t="e" vm="1">
        <f ca="1">_xlfn.IFS(AND(ISNUMBER(SEARCH("N?m l*", CUSTOMER[[#This Row],[Service Type]], 1)), CUSTOMER[[#This Row],[Count ST]] = TRUE), CUSTOMER[[#This Row],[Quantity]], AND($Y$10:$Y2992 = TRUE, COUNTIFS($H$10:$H2992, CUSTOMER[[#This Row],[Booking]], $J$10:$J2992, CUSTOMER[[#This Row],[Order Date]], $F$10:$F2992, "&lt;&gt;"&amp;"N?m l*")=1), 1, TRUE,  "")</f>
        <v>#NAME?</v>
      </c>
      <c r="AA2992" s="282" t="b">
        <f t="shared" ca="1" si="47"/>
        <v>0</v>
      </c>
      <c r="AB2992" s="305"/>
    </row>
    <row r="2993" spans="1:28" x14ac:dyDescent="0.25">
      <c r="A2993" s="281" t="str">
        <f ca="1">no.</f>
        <v/>
      </c>
      <c r="B2993" s="281"/>
      <c r="C2993" s="282"/>
      <c r="D2993" s="282"/>
      <c r="E2993" s="282" t="str">
        <f ca="1">position</f>
        <v/>
      </c>
      <c r="F2993" s="282"/>
      <c r="G2993" s="282"/>
      <c r="H2993" s="282"/>
      <c r="I2993" s="282"/>
      <c r="J2993" s="335"/>
      <c r="K2993" s="282"/>
      <c r="L2993" s="282"/>
      <c r="M2993" s="282"/>
      <c r="N2993" s="282"/>
      <c r="O2993" s="281"/>
      <c r="P2993" s="360" t="str">
        <f ca="1">rescore_patient</f>
        <v/>
      </c>
      <c r="Q2993" s="330" t="str">
        <f ca="1">quantity</f>
        <v/>
      </c>
      <c r="R2993" s="281"/>
      <c r="S2993" s="282"/>
      <c r="T2993" s="282"/>
      <c r="U2993" s="282"/>
      <c r="V2993" s="305"/>
      <c r="W2993" s="305"/>
      <c r="X2993" s="305"/>
      <c r="Y2993" s="282"/>
      <c r="Z2993" s="282" t="e" vm="1">
        <f ca="1">_xlfn.IFS(AND(ISNUMBER(SEARCH("N?m l*", CUSTOMER[[#This Row],[Service Type]], 1)), CUSTOMER[[#This Row],[Count ST]] = TRUE), CUSTOMER[[#This Row],[Quantity]], AND($Y$10:$Y2993 = TRUE, COUNTIFS($H$10:$H2993, CUSTOMER[[#This Row],[Booking]], $J$10:$J2993, CUSTOMER[[#This Row],[Order Date]], $F$10:$F2993, "&lt;&gt;"&amp;"N?m l*")=1), 1, TRUE,  "")</f>
        <v>#NAME?</v>
      </c>
      <c r="AA2993" s="282" t="b">
        <f t="shared" ca="1" si="47"/>
        <v>0</v>
      </c>
      <c r="AB2993" s="305"/>
    </row>
    <row r="2994" spans="1:28" x14ac:dyDescent="0.25">
      <c r="A2994" s="281" t="str">
        <f ca="1">no.</f>
        <v/>
      </c>
      <c r="B2994" s="281"/>
      <c r="C2994" s="282"/>
      <c r="D2994" s="282"/>
      <c r="E2994" s="282" t="str">
        <f ca="1">position</f>
        <v/>
      </c>
      <c r="F2994" s="282"/>
      <c r="G2994" s="282"/>
      <c r="H2994" s="282"/>
      <c r="I2994" s="282"/>
      <c r="J2994" s="335"/>
      <c r="K2994" s="282"/>
      <c r="L2994" s="282"/>
      <c r="M2994" s="282"/>
      <c r="N2994" s="282"/>
      <c r="O2994" s="281"/>
      <c r="P2994" s="360" t="str">
        <f ca="1">rescore_patient</f>
        <v/>
      </c>
      <c r="Q2994" s="330" t="str">
        <f ca="1">quantity</f>
        <v/>
      </c>
      <c r="R2994" s="281"/>
      <c r="S2994" s="282"/>
      <c r="T2994" s="282"/>
      <c r="U2994" s="282"/>
      <c r="V2994" s="305"/>
      <c r="W2994" s="305"/>
      <c r="X2994" s="305"/>
      <c r="Y2994" s="282"/>
      <c r="Z2994" s="282" t="e" vm="1">
        <f ca="1">_xlfn.IFS(AND(ISNUMBER(SEARCH("N?m l*", CUSTOMER[[#This Row],[Service Type]], 1)), CUSTOMER[[#This Row],[Count ST]] = TRUE), CUSTOMER[[#This Row],[Quantity]], AND($Y$10:$Y2994 = TRUE, COUNTIFS($H$10:$H2994, CUSTOMER[[#This Row],[Booking]], $J$10:$J2994, CUSTOMER[[#This Row],[Order Date]], $F$10:$F2994, "&lt;&gt;"&amp;"N?m l*")=1), 1, TRUE,  "")</f>
        <v>#NAME?</v>
      </c>
      <c r="AA2994" s="282" t="b">
        <f t="shared" ca="1" si="47"/>
        <v>0</v>
      </c>
      <c r="AB2994" s="305"/>
    </row>
    <row r="2995" spans="1:28" x14ac:dyDescent="0.25">
      <c r="A2995" s="281" t="str">
        <f ca="1">no.</f>
        <v/>
      </c>
      <c r="B2995" s="281"/>
      <c r="C2995" s="282"/>
      <c r="D2995" s="282"/>
      <c r="E2995" s="282" t="str">
        <f ca="1">position</f>
        <v/>
      </c>
      <c r="F2995" s="282"/>
      <c r="G2995" s="282"/>
      <c r="H2995" s="282"/>
      <c r="I2995" s="282"/>
      <c r="J2995" s="335"/>
      <c r="K2995" s="282"/>
      <c r="L2995" s="282"/>
      <c r="M2995" s="282"/>
      <c r="N2995" s="282"/>
      <c r="O2995" s="281"/>
      <c r="P2995" s="360" t="str">
        <f ca="1">rescore_patient</f>
        <v/>
      </c>
      <c r="Q2995" s="330" t="str">
        <f ca="1">quantity</f>
        <v/>
      </c>
      <c r="R2995" s="281"/>
      <c r="S2995" s="282"/>
      <c r="T2995" s="282"/>
      <c r="U2995" s="282"/>
      <c r="V2995" s="305"/>
      <c r="W2995" s="305"/>
      <c r="X2995" s="305"/>
      <c r="Y2995" s="282"/>
      <c r="Z2995" s="282" t="e" vm="1">
        <f ca="1">_xlfn.IFS(AND(ISNUMBER(SEARCH("N?m l*", CUSTOMER[[#This Row],[Service Type]], 1)), CUSTOMER[[#This Row],[Count ST]] = TRUE), CUSTOMER[[#This Row],[Quantity]], AND($Y$10:$Y2995 = TRUE, COUNTIFS($H$10:$H2995, CUSTOMER[[#This Row],[Booking]], $J$10:$J2995, CUSTOMER[[#This Row],[Order Date]], $F$10:$F2995, "&lt;&gt;"&amp;"N?m l*")=1), 1, TRUE,  "")</f>
        <v>#NAME?</v>
      </c>
      <c r="AA2995" s="282" t="b">
        <f t="shared" ca="1" si="47"/>
        <v>0</v>
      </c>
      <c r="AB2995" s="305"/>
    </row>
    <row r="2996" spans="1:28" x14ac:dyDescent="0.25">
      <c r="A2996" s="281" t="str">
        <f ca="1">no.</f>
        <v/>
      </c>
      <c r="B2996" s="281"/>
      <c r="C2996" s="282"/>
      <c r="D2996" s="282"/>
      <c r="E2996" s="282" t="str">
        <f ca="1">position</f>
        <v/>
      </c>
      <c r="F2996" s="282"/>
      <c r="G2996" s="282"/>
      <c r="H2996" s="282"/>
      <c r="I2996" s="282"/>
      <c r="J2996" s="335"/>
      <c r="K2996" s="282"/>
      <c r="L2996" s="282"/>
      <c r="M2996" s="282"/>
      <c r="N2996" s="282"/>
      <c r="O2996" s="281"/>
      <c r="P2996" s="360" t="str">
        <f ca="1">rescore_patient</f>
        <v/>
      </c>
      <c r="Q2996" s="330" t="str">
        <f ca="1">quantity</f>
        <v/>
      </c>
      <c r="R2996" s="281"/>
      <c r="S2996" s="282"/>
      <c r="T2996" s="282"/>
      <c r="U2996" s="282"/>
      <c r="V2996" s="305"/>
      <c r="W2996" s="305"/>
      <c r="X2996" s="305"/>
      <c r="Y2996" s="282"/>
      <c r="Z2996" s="282" t="e" vm="1">
        <f ca="1">_xlfn.IFS(AND(ISNUMBER(SEARCH("N?m l*", CUSTOMER[[#This Row],[Service Type]], 1)), CUSTOMER[[#This Row],[Count ST]] = TRUE), CUSTOMER[[#This Row],[Quantity]], AND($Y$10:$Y2996 = TRUE, COUNTIFS($H$10:$H2996, CUSTOMER[[#This Row],[Booking]], $J$10:$J2996, CUSTOMER[[#This Row],[Order Date]], $F$10:$F2996, "&lt;&gt;"&amp;"N?m l*")=1), 1, TRUE,  "")</f>
        <v>#NAME?</v>
      </c>
      <c r="AA2996" s="282" t="b">
        <f t="shared" ca="1" si="47"/>
        <v>0</v>
      </c>
      <c r="AB2996" s="305"/>
    </row>
    <row r="2997" spans="1:28" x14ac:dyDescent="0.25">
      <c r="A2997" s="281" t="str">
        <f ca="1">no.</f>
        <v/>
      </c>
      <c r="B2997" s="281"/>
      <c r="C2997" s="282"/>
      <c r="D2997" s="282"/>
      <c r="E2997" s="282" t="str">
        <f ca="1">position</f>
        <v/>
      </c>
      <c r="F2997" s="282"/>
      <c r="G2997" s="282"/>
      <c r="H2997" s="282"/>
      <c r="I2997" s="282"/>
      <c r="J2997" s="335"/>
      <c r="K2997" s="282"/>
      <c r="L2997" s="282"/>
      <c r="M2997" s="282"/>
      <c r="N2997" s="282"/>
      <c r="O2997" s="281"/>
      <c r="P2997" s="360" t="str">
        <f ca="1">rescore_patient</f>
        <v/>
      </c>
      <c r="Q2997" s="330" t="str">
        <f ca="1">quantity</f>
        <v/>
      </c>
      <c r="R2997" s="281"/>
      <c r="S2997" s="282"/>
      <c r="T2997" s="282"/>
      <c r="U2997" s="282"/>
      <c r="V2997" s="305"/>
      <c r="W2997" s="305"/>
      <c r="X2997" s="305"/>
      <c r="Y2997" s="282"/>
      <c r="Z2997" s="282" t="e" vm="1">
        <f ca="1">_xlfn.IFS(AND(ISNUMBER(SEARCH("N?m l*", CUSTOMER[[#This Row],[Service Type]], 1)), CUSTOMER[[#This Row],[Count ST]] = TRUE), CUSTOMER[[#This Row],[Quantity]], AND($Y$10:$Y2997 = TRUE, COUNTIFS($H$10:$H2997, CUSTOMER[[#This Row],[Booking]], $J$10:$J2997, CUSTOMER[[#This Row],[Order Date]], $F$10:$F2997, "&lt;&gt;"&amp;"N?m l*")=1), 1, TRUE,  "")</f>
        <v>#NAME?</v>
      </c>
      <c r="AA2997" s="282" t="b">
        <f t="shared" ca="1" si="47"/>
        <v>0</v>
      </c>
      <c r="AB2997" s="305"/>
    </row>
    <row r="2998" spans="1:28" x14ac:dyDescent="0.25">
      <c r="A2998" s="281" t="str">
        <f ca="1">no.</f>
        <v/>
      </c>
      <c r="B2998" s="281"/>
      <c r="C2998" s="282"/>
      <c r="D2998" s="282"/>
      <c r="E2998" s="282" t="str">
        <f ca="1">position</f>
        <v/>
      </c>
      <c r="F2998" s="282"/>
      <c r="G2998" s="282"/>
      <c r="H2998" s="282"/>
      <c r="I2998" s="282"/>
      <c r="J2998" s="335"/>
      <c r="K2998" s="282"/>
      <c r="L2998" s="282"/>
      <c r="M2998" s="282"/>
      <c r="N2998" s="282"/>
      <c r="O2998" s="281"/>
      <c r="P2998" s="360" t="str">
        <f ca="1">rescore_patient</f>
        <v/>
      </c>
      <c r="Q2998" s="330" t="str">
        <f ca="1">quantity</f>
        <v/>
      </c>
      <c r="R2998" s="281"/>
      <c r="S2998" s="282"/>
      <c r="T2998" s="282"/>
      <c r="U2998" s="282"/>
      <c r="V2998" s="305"/>
      <c r="W2998" s="305"/>
      <c r="X2998" s="305"/>
      <c r="Y2998" s="282"/>
      <c r="Z2998" s="282" t="e" vm="1">
        <f ca="1">_xlfn.IFS(AND(ISNUMBER(SEARCH("N?m l*", CUSTOMER[[#This Row],[Service Type]], 1)), CUSTOMER[[#This Row],[Count ST]] = TRUE), CUSTOMER[[#This Row],[Quantity]], AND($Y$10:$Y2998 = TRUE, COUNTIFS($H$10:$H2998, CUSTOMER[[#This Row],[Booking]], $J$10:$J2998, CUSTOMER[[#This Row],[Order Date]], $F$10:$F2998, "&lt;&gt;"&amp;"N?m l*")=1), 1, TRUE,  "")</f>
        <v>#NAME?</v>
      </c>
      <c r="AA2998" s="282" t="b">
        <f t="shared" ca="1" si="47"/>
        <v>0</v>
      </c>
      <c r="AB2998" s="305"/>
    </row>
    <row r="2999" spans="1:28" x14ac:dyDescent="0.25">
      <c r="A2999" s="281" t="str">
        <f ca="1">no.</f>
        <v/>
      </c>
      <c r="B2999" s="281"/>
      <c r="C2999" s="282"/>
      <c r="D2999" s="282"/>
      <c r="E2999" s="282" t="str">
        <f ca="1">position</f>
        <v/>
      </c>
      <c r="F2999" s="282"/>
      <c r="G2999" s="282"/>
      <c r="H2999" s="282"/>
      <c r="I2999" s="282"/>
      <c r="J2999" s="335"/>
      <c r="K2999" s="282"/>
      <c r="L2999" s="282"/>
      <c r="M2999" s="282"/>
      <c r="N2999" s="282"/>
      <c r="O2999" s="281"/>
      <c r="P2999" s="360" t="str">
        <f ca="1">rescore_patient</f>
        <v/>
      </c>
      <c r="Q2999" s="330" t="str">
        <f ca="1">quantity</f>
        <v/>
      </c>
      <c r="R2999" s="281"/>
      <c r="S2999" s="282"/>
      <c r="T2999" s="282"/>
      <c r="U2999" s="282"/>
      <c r="V2999" s="305"/>
      <c r="W2999" s="305"/>
      <c r="X2999" s="305"/>
      <c r="Y2999" s="282"/>
      <c r="Z2999" s="282" t="e" vm="1">
        <f ca="1">_xlfn.IFS(AND(ISNUMBER(SEARCH("N?m l*", CUSTOMER[[#This Row],[Service Type]], 1)), CUSTOMER[[#This Row],[Count ST]] = TRUE), CUSTOMER[[#This Row],[Quantity]], AND($Y$10:$Y2999 = TRUE, COUNTIFS($H$10:$H2999, CUSTOMER[[#This Row],[Booking]], $J$10:$J2999, CUSTOMER[[#This Row],[Order Date]], $F$10:$F2999, "&lt;&gt;"&amp;"N?m l*")=1), 1, TRUE,  "")</f>
        <v>#NAME?</v>
      </c>
      <c r="AA2999" s="282" t="b">
        <f t="shared" ca="1" si="47"/>
        <v>0</v>
      </c>
      <c r="AB2999" s="305"/>
    </row>
    <row r="3000" spans="1:28" x14ac:dyDescent="0.25">
      <c r="A3000" s="281" t="str">
        <f ca="1">no.</f>
        <v/>
      </c>
      <c r="B3000" s="281"/>
      <c r="C3000" s="282"/>
      <c r="D3000" s="282"/>
      <c r="E3000" s="282" t="str">
        <f ca="1">position</f>
        <v/>
      </c>
      <c r="F3000" s="282"/>
      <c r="G3000" s="282"/>
      <c r="H3000" s="282"/>
      <c r="I3000" s="282"/>
      <c r="J3000" s="335"/>
      <c r="K3000" s="282"/>
      <c r="L3000" s="282"/>
      <c r="M3000" s="282"/>
      <c r="N3000" s="282"/>
      <c r="O3000" s="281"/>
      <c r="P3000" s="360" t="str">
        <f ca="1">rescore_patient</f>
        <v/>
      </c>
      <c r="Q3000" s="330" t="str">
        <f ca="1">quantity</f>
        <v/>
      </c>
      <c r="R3000" s="281"/>
      <c r="S3000" s="282"/>
      <c r="T3000" s="282"/>
      <c r="U3000" s="282"/>
      <c r="V3000" s="305"/>
      <c r="W3000" s="305"/>
      <c r="X3000" s="305"/>
      <c r="Y3000" s="282"/>
      <c r="Z3000" s="282" t="e" vm="1">
        <f ca="1">_xlfn.IFS(AND(ISNUMBER(SEARCH("N?m l*", CUSTOMER[[#This Row],[Service Type]], 1)), CUSTOMER[[#This Row],[Count ST]] = TRUE), CUSTOMER[[#This Row],[Quantity]], AND($Y$10:$Y3000 = TRUE, COUNTIFS($H$10:$H3000, CUSTOMER[[#This Row],[Booking]], $J$10:$J3000, CUSTOMER[[#This Row],[Order Date]], $F$10:$F3000, "&lt;&gt;"&amp;"N?m l*")=1), 1, TRUE,  "")</f>
        <v>#NAME?</v>
      </c>
      <c r="AA3000" s="282" t="b">
        <f t="shared" ca="1" si="47"/>
        <v>0</v>
      </c>
      <c r="AB3000" s="305"/>
    </row>
    <row r="3001" spans="1:28" x14ac:dyDescent="0.25">
      <c r="A3001" s="281" t="str">
        <f ca="1">no.</f>
        <v/>
      </c>
      <c r="B3001" s="281"/>
      <c r="C3001" s="282"/>
      <c r="D3001" s="282"/>
      <c r="E3001" s="282" t="str">
        <f ca="1">position</f>
        <v/>
      </c>
      <c r="F3001" s="282"/>
      <c r="G3001" s="282"/>
      <c r="H3001" s="282"/>
      <c r="I3001" s="282"/>
      <c r="J3001" s="335"/>
      <c r="K3001" s="282"/>
      <c r="L3001" s="282"/>
      <c r="M3001" s="282"/>
      <c r="N3001" s="282"/>
      <c r="O3001" s="281"/>
      <c r="P3001" s="360" t="str">
        <f ca="1">rescore_patient</f>
        <v/>
      </c>
      <c r="Q3001" s="330" t="str">
        <f ca="1">quantity</f>
        <v/>
      </c>
      <c r="R3001" s="281"/>
      <c r="S3001" s="282"/>
      <c r="T3001" s="282"/>
      <c r="U3001" s="282"/>
      <c r="V3001" s="305"/>
      <c r="W3001" s="305"/>
      <c r="X3001" s="305"/>
      <c r="Y3001" s="282"/>
      <c r="Z3001" s="282" t="e" vm="1">
        <f ca="1">_xlfn.IFS(AND(ISNUMBER(SEARCH("N?m l*", CUSTOMER[[#This Row],[Service Type]], 1)), CUSTOMER[[#This Row],[Count ST]] = TRUE), CUSTOMER[[#This Row],[Quantity]], AND($Y$10:$Y3001 = TRUE, COUNTIFS($H$10:$H3001, CUSTOMER[[#This Row],[Booking]], $J$10:$J3001, CUSTOMER[[#This Row],[Order Date]], $F$10:$F3001, "&lt;&gt;"&amp;"N?m l*")=1), 1, TRUE,  "")</f>
        <v>#NAME?</v>
      </c>
      <c r="AA3001" s="282" t="b">
        <f t="shared" ca="1" si="47"/>
        <v>0</v>
      </c>
      <c r="AB3001" s="305"/>
    </row>
    <row r="3002" spans="1:28" x14ac:dyDescent="0.25">
      <c r="A3002" s="281" t="str">
        <f ca="1">no.</f>
        <v/>
      </c>
      <c r="B3002" s="281"/>
      <c r="C3002" s="282"/>
      <c r="D3002" s="282"/>
      <c r="E3002" s="282" t="str">
        <f ca="1">position</f>
        <v/>
      </c>
      <c r="F3002" s="282"/>
      <c r="G3002" s="282"/>
      <c r="H3002" s="282"/>
      <c r="I3002" s="282"/>
      <c r="J3002" s="335"/>
      <c r="K3002" s="282"/>
      <c r="L3002" s="282"/>
      <c r="M3002" s="282"/>
      <c r="N3002" s="282"/>
      <c r="O3002" s="281"/>
      <c r="P3002" s="360" t="str">
        <f ca="1">rescore_patient</f>
        <v/>
      </c>
      <c r="Q3002" s="330" t="str">
        <f ca="1">quantity</f>
        <v/>
      </c>
      <c r="R3002" s="281"/>
      <c r="S3002" s="282"/>
      <c r="T3002" s="282"/>
      <c r="U3002" s="282"/>
      <c r="V3002" s="305"/>
      <c r="W3002" s="305"/>
      <c r="X3002" s="305"/>
      <c r="Y3002" s="282"/>
      <c r="Z3002" s="282" t="e" vm="1">
        <f ca="1">_xlfn.IFS(AND(ISNUMBER(SEARCH("N?m l*", CUSTOMER[[#This Row],[Service Type]], 1)), CUSTOMER[[#This Row],[Count ST]] = TRUE), CUSTOMER[[#This Row],[Quantity]], AND($Y$10:$Y3002 = TRUE, COUNTIFS($H$10:$H3002, CUSTOMER[[#This Row],[Booking]], $J$10:$J3002, CUSTOMER[[#This Row],[Order Date]], $F$10:$F3002, "&lt;&gt;"&amp;"N?m l*")=1), 1, TRUE,  "")</f>
        <v>#NAME?</v>
      </c>
      <c r="AA3002" s="282" t="b">
        <f t="shared" ca="1" si="47"/>
        <v>0</v>
      </c>
      <c r="AB3002" s="305"/>
    </row>
    <row r="3003" spans="1:28" x14ac:dyDescent="0.25">
      <c r="A3003" s="281" t="str">
        <f ca="1">no.</f>
        <v/>
      </c>
      <c r="B3003" s="281"/>
      <c r="C3003" s="282"/>
      <c r="D3003" s="282"/>
      <c r="E3003" s="282" t="str">
        <f ca="1">position</f>
        <v/>
      </c>
      <c r="F3003" s="282"/>
      <c r="G3003" s="282"/>
      <c r="H3003" s="282"/>
      <c r="I3003" s="282"/>
      <c r="J3003" s="335"/>
      <c r="K3003" s="282"/>
      <c r="L3003" s="282"/>
      <c r="M3003" s="282"/>
      <c r="N3003" s="282"/>
      <c r="O3003" s="281"/>
      <c r="P3003" s="360" t="str">
        <f ca="1">rescore_patient</f>
        <v/>
      </c>
      <c r="Q3003" s="330" t="str">
        <f ca="1">quantity</f>
        <v/>
      </c>
      <c r="R3003" s="281"/>
      <c r="S3003" s="282"/>
      <c r="T3003" s="282"/>
      <c r="U3003" s="282"/>
      <c r="V3003" s="305"/>
      <c r="W3003" s="305"/>
      <c r="X3003" s="305"/>
      <c r="Y3003" s="282"/>
      <c r="Z3003" s="282" t="e" vm="1">
        <f ca="1">_xlfn.IFS(AND(ISNUMBER(SEARCH("N?m l*", CUSTOMER[[#This Row],[Service Type]], 1)), CUSTOMER[[#This Row],[Count ST]] = TRUE), CUSTOMER[[#This Row],[Quantity]], AND($Y$10:$Y3003 = TRUE, COUNTIFS($H$10:$H3003, CUSTOMER[[#This Row],[Booking]], $J$10:$J3003, CUSTOMER[[#This Row],[Order Date]], $F$10:$F3003, "&lt;&gt;"&amp;"N?m l*")=1), 1, TRUE,  "")</f>
        <v>#NAME?</v>
      </c>
      <c r="AA3003" s="282" t="b">
        <f t="shared" ca="1" si="47"/>
        <v>0</v>
      </c>
      <c r="AB3003" s="305"/>
    </row>
    <row r="3004" spans="1:28" x14ac:dyDescent="0.25">
      <c r="A3004" s="281" t="str">
        <f ca="1">no.</f>
        <v/>
      </c>
      <c r="B3004" s="281"/>
      <c r="C3004" s="282"/>
      <c r="D3004" s="282"/>
      <c r="E3004" s="282" t="str">
        <f ca="1">position</f>
        <v/>
      </c>
      <c r="F3004" s="282"/>
      <c r="G3004" s="282"/>
      <c r="H3004" s="282"/>
      <c r="I3004" s="282"/>
      <c r="J3004" s="335"/>
      <c r="K3004" s="282"/>
      <c r="L3004" s="282"/>
      <c r="M3004" s="282"/>
      <c r="N3004" s="282"/>
      <c r="O3004" s="281"/>
      <c r="P3004" s="360" t="str">
        <f ca="1">rescore_patient</f>
        <v/>
      </c>
      <c r="Q3004" s="330" t="str">
        <f ca="1">quantity</f>
        <v/>
      </c>
      <c r="R3004" s="281"/>
      <c r="S3004" s="282"/>
      <c r="T3004" s="282"/>
      <c r="U3004" s="282"/>
      <c r="V3004" s="305"/>
      <c r="W3004" s="305"/>
      <c r="X3004" s="305"/>
      <c r="Y3004" s="282"/>
      <c r="Z3004" s="282" t="e" vm="1">
        <f ca="1">_xlfn.IFS(AND(ISNUMBER(SEARCH("N?m l*", CUSTOMER[[#This Row],[Service Type]], 1)), CUSTOMER[[#This Row],[Count ST]] = TRUE), CUSTOMER[[#This Row],[Quantity]], AND($Y$10:$Y3004 = TRUE, COUNTIFS($H$10:$H3004, CUSTOMER[[#This Row],[Booking]], $J$10:$J3004, CUSTOMER[[#This Row],[Order Date]], $F$10:$F3004, "&lt;&gt;"&amp;"N?m l*")=1), 1, TRUE,  "")</f>
        <v>#NAME?</v>
      </c>
      <c r="AA3004" s="282" t="b">
        <f t="shared" ca="1" si="47"/>
        <v>0</v>
      </c>
      <c r="AB3004" s="305"/>
    </row>
    <row r="3005" spans="1:28" x14ac:dyDescent="0.25">
      <c r="A3005" s="281" t="str">
        <f ca="1">no.</f>
        <v/>
      </c>
      <c r="B3005" s="281"/>
      <c r="C3005" s="282"/>
      <c r="D3005" s="282"/>
      <c r="E3005" s="283" t="str">
        <f ca="1">position</f>
        <v/>
      </c>
      <c r="F3005" s="282"/>
      <c r="G3005" s="282"/>
      <c r="H3005" s="282"/>
      <c r="I3005" s="282"/>
      <c r="J3005" s="335"/>
      <c r="K3005" s="282"/>
      <c r="L3005" s="282"/>
      <c r="M3005" s="282"/>
      <c r="N3005" s="282"/>
      <c r="O3005" s="281"/>
      <c r="P3005" s="360" t="str">
        <f ca="1">rescore_patient</f>
        <v/>
      </c>
      <c r="Q3005" s="330" t="str">
        <f ca="1">quantity</f>
        <v/>
      </c>
      <c r="R3005" s="284"/>
      <c r="S3005" s="282"/>
      <c r="T3005" s="282"/>
      <c r="U3005" s="282"/>
      <c r="V3005" s="305"/>
      <c r="W3005" s="305"/>
      <c r="X3005" s="305"/>
      <c r="Y3005" s="282"/>
      <c r="Z3005" s="282" t="e" vm="1">
        <f ca="1">_xlfn.IFS(AND(ISNUMBER(SEARCH("N?m l*", CUSTOMER[[#This Row],[Service Type]], 1)), CUSTOMER[[#This Row],[Count ST]] = TRUE), CUSTOMER[[#This Row],[Quantity]], AND($Y$10:$Y3005 = TRUE, COUNTIFS($H$10:$H3005, CUSTOMER[[#This Row],[Booking]], $J$10:$J3005, CUSTOMER[[#This Row],[Order Date]], $F$10:$F3005, "&lt;&gt;"&amp;"N?m l*")=1), 1, TRUE,  "")</f>
        <v>#NAME?</v>
      </c>
      <c r="AA3005" s="282" t="b">
        <f t="shared" ca="1" si="47"/>
        <v>0</v>
      </c>
      <c r="AB3005" s="305"/>
    </row>
    <row r="3006" spans="1:28" x14ac:dyDescent="0.25">
      <c r="A3006" s="281" t="str">
        <f ca="1">no.</f>
        <v/>
      </c>
      <c r="B3006" s="281"/>
      <c r="C3006" s="282"/>
      <c r="D3006" s="282"/>
      <c r="E3006" s="283" t="str">
        <f ca="1">position</f>
        <v/>
      </c>
      <c r="F3006" s="282"/>
      <c r="G3006" s="282"/>
      <c r="H3006" s="282"/>
      <c r="I3006" s="282"/>
      <c r="J3006" s="335"/>
      <c r="K3006" s="282"/>
      <c r="L3006" s="282"/>
      <c r="M3006" s="282"/>
      <c r="N3006" s="282"/>
      <c r="O3006" s="281"/>
      <c r="P3006" s="360" t="str">
        <f ca="1">rescore_patient</f>
        <v/>
      </c>
      <c r="Q3006" s="330" t="str">
        <f ca="1">quantity</f>
        <v/>
      </c>
      <c r="R3006" s="284"/>
      <c r="S3006" s="282"/>
      <c r="T3006" s="282"/>
      <c r="U3006" s="282"/>
      <c r="V3006" s="305"/>
      <c r="W3006" s="305"/>
      <c r="X3006" s="305"/>
      <c r="Y3006" s="282"/>
      <c r="Z3006" s="282" t="e" vm="1">
        <f ca="1">_xlfn.IFS(AND(ISNUMBER(SEARCH("N?m l*", CUSTOMER[[#This Row],[Service Type]], 1)), CUSTOMER[[#This Row],[Count ST]] = TRUE), CUSTOMER[[#This Row],[Quantity]], AND($Y$10:$Y3006 = TRUE, COUNTIFS($H$10:$H3006, CUSTOMER[[#This Row],[Booking]], $J$10:$J3006, CUSTOMER[[#This Row],[Order Date]], $F$10:$F3006, "&lt;&gt;"&amp;"N?m l*")=1), 1, TRUE,  "")</f>
        <v>#NAME?</v>
      </c>
      <c r="AA3006" s="282" t="b">
        <f t="shared" ca="1" si="47"/>
        <v>0</v>
      </c>
      <c r="AB3006" s="305"/>
    </row>
    <row r="3007" spans="1:28" x14ac:dyDescent="0.25">
      <c r="A3007" s="281" t="str">
        <f ca="1">no.</f>
        <v/>
      </c>
      <c r="B3007" s="281"/>
      <c r="C3007" s="282"/>
      <c r="D3007" s="282"/>
      <c r="E3007" s="283" t="str">
        <f ca="1">position</f>
        <v/>
      </c>
      <c r="F3007" s="282"/>
      <c r="G3007" s="282"/>
      <c r="H3007" s="282"/>
      <c r="I3007" s="282"/>
      <c r="J3007" s="335"/>
      <c r="K3007" s="282"/>
      <c r="L3007" s="282"/>
      <c r="M3007" s="282"/>
      <c r="N3007" s="282"/>
      <c r="O3007" s="281"/>
      <c r="P3007" s="360" t="str">
        <f ca="1">rescore_patient</f>
        <v/>
      </c>
      <c r="Q3007" s="330" t="str">
        <f ca="1">quantity</f>
        <v/>
      </c>
      <c r="R3007" s="284"/>
      <c r="S3007" s="282"/>
      <c r="T3007" s="282"/>
      <c r="U3007" s="282"/>
      <c r="V3007" s="305"/>
      <c r="W3007" s="305"/>
      <c r="X3007" s="305"/>
      <c r="Y3007" s="282"/>
      <c r="Z3007" s="282" t="e" vm="1">
        <f ca="1">_xlfn.IFS(AND(ISNUMBER(SEARCH("N?m l*", CUSTOMER[[#This Row],[Service Type]], 1)), CUSTOMER[[#This Row],[Count ST]] = TRUE), CUSTOMER[[#This Row],[Quantity]], AND($Y$10:$Y3007 = TRUE, COUNTIFS($H$10:$H3007, CUSTOMER[[#This Row],[Booking]], $J$10:$J3007, CUSTOMER[[#This Row],[Order Date]], $F$10:$F3007, "&lt;&gt;"&amp;"N?m l*")=1), 1, TRUE,  "")</f>
        <v>#NAME?</v>
      </c>
      <c r="AA3007" s="282" t="b">
        <f t="shared" ca="1" si="47"/>
        <v>0</v>
      </c>
      <c r="AB3007" s="305"/>
    </row>
    <row r="3008" spans="1:28" x14ac:dyDescent="0.25">
      <c r="A3008" s="281" t="str">
        <f ca="1">no.</f>
        <v/>
      </c>
      <c r="B3008" s="281"/>
      <c r="C3008" s="282"/>
      <c r="D3008" s="282"/>
      <c r="E3008" s="283" t="str">
        <f ca="1">position</f>
        <v/>
      </c>
      <c r="F3008" s="282"/>
      <c r="G3008" s="282"/>
      <c r="H3008" s="282"/>
      <c r="I3008" s="282"/>
      <c r="J3008" s="335"/>
      <c r="K3008" s="282"/>
      <c r="L3008" s="282"/>
      <c r="M3008" s="282"/>
      <c r="N3008" s="282"/>
      <c r="O3008" s="281"/>
      <c r="P3008" s="360" t="str">
        <f ca="1">rescore_patient</f>
        <v/>
      </c>
      <c r="Q3008" s="330" t="str">
        <f ca="1">quantity</f>
        <v/>
      </c>
      <c r="R3008" s="284"/>
      <c r="S3008" s="282"/>
      <c r="T3008" s="282"/>
      <c r="U3008" s="282"/>
      <c r="V3008" s="305"/>
      <c r="W3008" s="305"/>
      <c r="X3008" s="305"/>
      <c r="Y3008" s="282"/>
      <c r="Z3008" s="282" t="e" vm="1">
        <f ca="1">_xlfn.IFS(AND(ISNUMBER(SEARCH("N?m l*", CUSTOMER[[#This Row],[Service Type]], 1)), CUSTOMER[[#This Row],[Count ST]] = TRUE), CUSTOMER[[#This Row],[Quantity]], AND($Y$10:$Y3008 = TRUE, COUNTIFS($H$10:$H3008, CUSTOMER[[#This Row],[Booking]], $J$10:$J3008, CUSTOMER[[#This Row],[Order Date]], $F$10:$F3008, "&lt;&gt;"&amp;"N?m l*")=1), 1, TRUE,  "")</f>
        <v>#NAME?</v>
      </c>
      <c r="AA3008" s="282" t="b">
        <f t="shared" ca="1" si="47"/>
        <v>0</v>
      </c>
      <c r="AB3008" s="305"/>
    </row>
    <row r="3009" spans="1:28" x14ac:dyDescent="0.25">
      <c r="A3009" s="281" t="str">
        <f ca="1">no.</f>
        <v/>
      </c>
      <c r="B3009" s="281"/>
      <c r="C3009" s="282"/>
      <c r="D3009" s="282"/>
      <c r="E3009" s="283" t="str">
        <f ca="1">position</f>
        <v/>
      </c>
      <c r="F3009" s="282"/>
      <c r="G3009" s="282"/>
      <c r="H3009" s="282"/>
      <c r="I3009" s="282"/>
      <c r="J3009" s="335"/>
      <c r="K3009" s="282"/>
      <c r="L3009" s="282"/>
      <c r="M3009" s="282"/>
      <c r="N3009" s="282"/>
      <c r="O3009" s="281"/>
      <c r="P3009" s="360" t="str">
        <f ca="1">rescore_patient</f>
        <v/>
      </c>
      <c r="Q3009" s="330" t="str">
        <f ca="1">quantity</f>
        <v/>
      </c>
      <c r="R3009" s="284"/>
      <c r="S3009" s="282"/>
      <c r="T3009" s="282"/>
      <c r="U3009" s="282"/>
      <c r="V3009" s="305"/>
      <c r="W3009" s="305"/>
      <c r="X3009" s="305"/>
      <c r="Y3009" s="282"/>
      <c r="Z3009" s="282" t="e" vm="1">
        <f ca="1">_xlfn.IFS(AND(ISNUMBER(SEARCH("N?m l*", CUSTOMER[[#This Row],[Service Type]], 1)), CUSTOMER[[#This Row],[Count ST]] = TRUE), CUSTOMER[[#This Row],[Quantity]], AND($Y$10:$Y3009 = TRUE, COUNTIFS($H$10:$H3009, CUSTOMER[[#This Row],[Booking]], $J$10:$J3009, CUSTOMER[[#This Row],[Order Date]], $F$10:$F3009, "&lt;&gt;"&amp;"N?m l*")=1), 1, TRUE,  "")</f>
        <v>#NAME?</v>
      </c>
      <c r="AA3009" s="282" t="b">
        <f t="shared" ca="1" si="47"/>
        <v>0</v>
      </c>
      <c r="AB3009" s="305"/>
    </row>
    <row r="3010" spans="1:28" x14ac:dyDescent="0.25">
      <c r="A3010" s="281" t="str">
        <f ca="1">no.</f>
        <v/>
      </c>
      <c r="B3010" s="281"/>
      <c r="C3010" s="282"/>
      <c r="D3010" s="282"/>
      <c r="E3010" s="283" t="str">
        <f ca="1">position</f>
        <v/>
      </c>
      <c r="F3010" s="282"/>
      <c r="G3010" s="282"/>
      <c r="H3010" s="282"/>
      <c r="I3010" s="282"/>
      <c r="J3010" s="335"/>
      <c r="K3010" s="282"/>
      <c r="L3010" s="282"/>
      <c r="M3010" s="282"/>
      <c r="N3010" s="282"/>
      <c r="O3010" s="281"/>
      <c r="P3010" s="360" t="str">
        <f ca="1">rescore_patient</f>
        <v/>
      </c>
      <c r="Q3010" s="330" t="str">
        <f ca="1">quantity</f>
        <v/>
      </c>
      <c r="R3010" s="284"/>
      <c r="S3010" s="282"/>
      <c r="T3010" s="282"/>
      <c r="U3010" s="282"/>
      <c r="V3010" s="305"/>
      <c r="W3010" s="305"/>
      <c r="X3010" s="305"/>
      <c r="Y3010" s="282"/>
      <c r="Z3010" s="282" t="e" vm="1">
        <f ca="1">_xlfn.IFS(AND(ISNUMBER(SEARCH("N?m l*", CUSTOMER[[#This Row],[Service Type]], 1)), CUSTOMER[[#This Row],[Count ST]] = TRUE), CUSTOMER[[#This Row],[Quantity]], AND($Y$10:$Y3010 = TRUE, COUNTIFS($H$10:$H3010, CUSTOMER[[#This Row],[Booking]], $J$10:$J3010, CUSTOMER[[#This Row],[Order Date]], $F$10:$F3010, "&lt;&gt;"&amp;"N?m l*")=1), 1, TRUE,  "")</f>
        <v>#NAME?</v>
      </c>
      <c r="AA3010" s="282" t="b">
        <f t="shared" ca="1" si="47"/>
        <v>0</v>
      </c>
      <c r="AB3010" s="305"/>
    </row>
    <row r="3011" spans="1:28" x14ac:dyDescent="0.25">
      <c r="A3011" s="281" t="str">
        <f ca="1">no.</f>
        <v/>
      </c>
      <c r="B3011" s="281"/>
      <c r="C3011" s="282"/>
      <c r="D3011" s="282"/>
      <c r="E3011" s="283" t="str">
        <f ca="1">position</f>
        <v/>
      </c>
      <c r="F3011" s="282"/>
      <c r="G3011" s="282"/>
      <c r="H3011" s="282"/>
      <c r="I3011" s="282"/>
      <c r="J3011" s="335"/>
      <c r="K3011" s="282"/>
      <c r="L3011" s="282"/>
      <c r="M3011" s="282"/>
      <c r="N3011" s="282"/>
      <c r="O3011" s="281"/>
      <c r="P3011" s="360" t="str">
        <f ca="1">rescore_patient</f>
        <v/>
      </c>
      <c r="Q3011" s="330" t="str">
        <f ca="1">quantity</f>
        <v/>
      </c>
      <c r="R3011" s="284"/>
      <c r="S3011" s="282"/>
      <c r="T3011" s="282"/>
      <c r="U3011" s="282"/>
      <c r="V3011" s="305"/>
      <c r="W3011" s="305"/>
      <c r="X3011" s="305"/>
      <c r="Y3011" s="282"/>
      <c r="Z3011" s="282" t="e" vm="1">
        <f ca="1">_xlfn.IFS(AND(ISNUMBER(SEARCH("N?m l*", CUSTOMER[[#This Row],[Service Type]], 1)), CUSTOMER[[#This Row],[Count ST]] = TRUE), CUSTOMER[[#This Row],[Quantity]], AND($Y$10:$Y3011 = TRUE, COUNTIFS($H$10:$H3011, CUSTOMER[[#This Row],[Booking]], $J$10:$J3011, CUSTOMER[[#This Row],[Order Date]], $F$10:$F3011, "&lt;&gt;"&amp;"N?m l*")=1), 1, TRUE,  "")</f>
        <v>#NAME?</v>
      </c>
      <c r="AA3011" s="282" t="b">
        <f t="shared" ca="1" si="47"/>
        <v>0</v>
      </c>
      <c r="AB3011" s="305"/>
    </row>
    <row r="3012" spans="1:28" x14ac:dyDescent="0.25">
      <c r="A3012" s="281" t="str">
        <f ca="1">no.</f>
        <v/>
      </c>
      <c r="B3012" s="281"/>
      <c r="C3012" s="282"/>
      <c r="D3012" s="282"/>
      <c r="E3012" s="283" t="str">
        <f ca="1">position</f>
        <v/>
      </c>
      <c r="F3012" s="282"/>
      <c r="G3012" s="282"/>
      <c r="H3012" s="282"/>
      <c r="I3012" s="282"/>
      <c r="J3012" s="335"/>
      <c r="K3012" s="282"/>
      <c r="L3012" s="282"/>
      <c r="M3012" s="282"/>
      <c r="N3012" s="282"/>
      <c r="O3012" s="281"/>
      <c r="P3012" s="360" t="str">
        <f ca="1">rescore_patient</f>
        <v/>
      </c>
      <c r="Q3012" s="330" t="str">
        <f ca="1">quantity</f>
        <v/>
      </c>
      <c r="R3012" s="284"/>
      <c r="S3012" s="282"/>
      <c r="T3012" s="282"/>
      <c r="U3012" s="282"/>
      <c r="V3012" s="305"/>
      <c r="W3012" s="305"/>
      <c r="X3012" s="305"/>
      <c r="Y3012" s="282"/>
      <c r="Z3012" s="282" t="e" vm="1">
        <f ca="1">_xlfn.IFS(AND(ISNUMBER(SEARCH("N?m l*", CUSTOMER[[#This Row],[Service Type]], 1)), CUSTOMER[[#This Row],[Count ST]] = TRUE), CUSTOMER[[#This Row],[Quantity]], AND($Y$10:$Y3012 = TRUE, COUNTIFS($H$10:$H3012, CUSTOMER[[#This Row],[Booking]], $J$10:$J3012, CUSTOMER[[#This Row],[Order Date]], $F$10:$F3012, "&lt;&gt;"&amp;"N?m l*")=1), 1, TRUE,  "")</f>
        <v>#NAME?</v>
      </c>
      <c r="AA3012" s="282" t="b">
        <f t="shared" ca="1" si="47"/>
        <v>0</v>
      </c>
      <c r="AB3012" s="305"/>
    </row>
    <row r="3013" spans="1:28" x14ac:dyDescent="0.25">
      <c r="A3013" s="281" t="str">
        <f ca="1">no.</f>
        <v/>
      </c>
      <c r="B3013" s="281"/>
      <c r="C3013" s="282"/>
      <c r="D3013" s="282"/>
      <c r="E3013" s="283" t="str">
        <f ca="1">position</f>
        <v/>
      </c>
      <c r="F3013" s="282"/>
      <c r="G3013" s="282"/>
      <c r="H3013" s="282"/>
      <c r="I3013" s="282"/>
      <c r="J3013" s="335"/>
      <c r="K3013" s="282"/>
      <c r="L3013" s="282"/>
      <c r="M3013" s="282"/>
      <c r="N3013" s="282"/>
      <c r="O3013" s="281"/>
      <c r="P3013" s="360" t="str">
        <f ca="1">rescore_patient</f>
        <v/>
      </c>
      <c r="Q3013" s="330" t="str">
        <f ca="1">quantity</f>
        <v/>
      </c>
      <c r="R3013" s="284"/>
      <c r="S3013" s="282"/>
      <c r="T3013" s="282"/>
      <c r="U3013" s="282"/>
      <c r="V3013" s="305"/>
      <c r="W3013" s="305"/>
      <c r="X3013" s="305"/>
      <c r="Y3013" s="282"/>
      <c r="Z3013" s="282" t="e" vm="1">
        <f ca="1">_xlfn.IFS(AND(ISNUMBER(SEARCH("N?m l*", CUSTOMER[[#This Row],[Service Type]], 1)), CUSTOMER[[#This Row],[Count ST]] = TRUE), CUSTOMER[[#This Row],[Quantity]], AND($Y$10:$Y3013 = TRUE, COUNTIFS($H$10:$H3013, CUSTOMER[[#This Row],[Booking]], $J$10:$J3013, CUSTOMER[[#This Row],[Order Date]], $F$10:$F3013, "&lt;&gt;"&amp;"N?m l*")=1), 1, TRUE,  "")</f>
        <v>#NAME?</v>
      </c>
      <c r="AA3013" s="282" t="b">
        <f t="shared" ca="1" si="47"/>
        <v>0</v>
      </c>
      <c r="AB3013" s="305"/>
    </row>
    <row r="3014" spans="1:28" x14ac:dyDescent="0.25">
      <c r="A3014" s="281" t="str">
        <f ca="1">no.</f>
        <v/>
      </c>
      <c r="B3014" s="281"/>
      <c r="C3014" s="282"/>
      <c r="D3014" s="282"/>
      <c r="E3014" s="283" t="str">
        <f ca="1">position</f>
        <v/>
      </c>
      <c r="F3014" s="282"/>
      <c r="G3014" s="282"/>
      <c r="H3014" s="282"/>
      <c r="I3014" s="282"/>
      <c r="J3014" s="335"/>
      <c r="K3014" s="282"/>
      <c r="L3014" s="282"/>
      <c r="M3014" s="282"/>
      <c r="N3014" s="282"/>
      <c r="O3014" s="281"/>
      <c r="P3014" s="360" t="str">
        <f ca="1">rescore_patient</f>
        <v/>
      </c>
      <c r="Q3014" s="330" t="str">
        <f ca="1">quantity</f>
        <v/>
      </c>
      <c r="R3014" s="284"/>
      <c r="S3014" s="282"/>
      <c r="T3014" s="282"/>
      <c r="U3014" s="282"/>
      <c r="V3014" s="305"/>
      <c r="W3014" s="305"/>
      <c r="X3014" s="305"/>
      <c r="Y3014" s="282"/>
      <c r="Z3014" s="282" t="e" vm="1">
        <f ca="1">_xlfn.IFS(AND(ISNUMBER(SEARCH("N?m l*", CUSTOMER[[#This Row],[Service Type]], 1)), CUSTOMER[[#This Row],[Count ST]] = TRUE), CUSTOMER[[#This Row],[Quantity]], AND($Y$10:$Y3014 = TRUE, COUNTIFS($H$10:$H3014, CUSTOMER[[#This Row],[Booking]], $J$10:$J3014, CUSTOMER[[#This Row],[Order Date]], $F$10:$F3014, "&lt;&gt;"&amp;"N?m l*")=1), 1, TRUE,  "")</f>
        <v>#NAME?</v>
      </c>
      <c r="AA3014" s="282" t="b">
        <f t="shared" ca="1" si="47"/>
        <v>0</v>
      </c>
      <c r="AB3014" s="305"/>
    </row>
    <row r="3015" spans="1:28" x14ac:dyDescent="0.25">
      <c r="A3015" s="281" t="str">
        <f ca="1">no.</f>
        <v/>
      </c>
      <c r="B3015" s="281"/>
      <c r="C3015" s="282"/>
      <c r="D3015" s="282"/>
      <c r="E3015" s="283" t="str">
        <f ca="1">position</f>
        <v/>
      </c>
      <c r="F3015" s="282"/>
      <c r="G3015" s="282"/>
      <c r="H3015" s="282"/>
      <c r="I3015" s="282"/>
      <c r="J3015" s="335"/>
      <c r="K3015" s="282"/>
      <c r="L3015" s="282"/>
      <c r="M3015" s="282"/>
      <c r="N3015" s="282"/>
      <c r="O3015" s="281"/>
      <c r="P3015" s="360" t="str">
        <f ca="1">rescore_patient</f>
        <v/>
      </c>
      <c r="Q3015" s="330" t="str">
        <f ca="1">quantity</f>
        <v/>
      </c>
      <c r="R3015" s="284"/>
      <c r="S3015" s="282"/>
      <c r="T3015" s="282"/>
      <c r="U3015" s="282"/>
      <c r="V3015" s="305"/>
      <c r="W3015" s="305"/>
      <c r="X3015" s="305"/>
      <c r="Y3015" s="282"/>
      <c r="Z3015" s="282" t="e" vm="1">
        <f ca="1">_xlfn.IFS(AND(ISNUMBER(SEARCH("N?m l*", CUSTOMER[[#This Row],[Service Type]], 1)), CUSTOMER[[#This Row],[Count ST]] = TRUE), CUSTOMER[[#This Row],[Quantity]], AND($Y$10:$Y3015 = TRUE, COUNTIFS($H$10:$H3015, CUSTOMER[[#This Row],[Booking]], $J$10:$J3015, CUSTOMER[[#This Row],[Order Date]], $F$10:$F3015, "&lt;&gt;"&amp;"N?m l*")=1), 1, TRUE,  "")</f>
        <v>#NAME?</v>
      </c>
      <c r="AA3015" s="282" t="b">
        <f t="shared" ca="1" si="47"/>
        <v>0</v>
      </c>
      <c r="AB3015" s="305"/>
    </row>
    <row r="3016" spans="1:28" x14ac:dyDescent="0.25">
      <c r="A3016" s="281" t="str">
        <f ca="1">no.</f>
        <v/>
      </c>
      <c r="B3016" s="281"/>
      <c r="C3016" s="282"/>
      <c r="D3016" s="282"/>
      <c r="E3016" s="283" t="str">
        <f ca="1">position</f>
        <v/>
      </c>
      <c r="F3016" s="282"/>
      <c r="G3016" s="282"/>
      <c r="H3016" s="282"/>
      <c r="I3016" s="282"/>
      <c r="J3016" s="335"/>
      <c r="K3016" s="282"/>
      <c r="L3016" s="282"/>
      <c r="M3016" s="282"/>
      <c r="N3016" s="282"/>
      <c r="O3016" s="281"/>
      <c r="P3016" s="360" t="str">
        <f ca="1">rescore_patient</f>
        <v/>
      </c>
      <c r="Q3016" s="330" t="str">
        <f ca="1">quantity</f>
        <v/>
      </c>
      <c r="R3016" s="284"/>
      <c r="S3016" s="282"/>
      <c r="T3016" s="282"/>
      <c r="U3016" s="282"/>
      <c r="V3016" s="305"/>
      <c r="W3016" s="305"/>
      <c r="X3016" s="305"/>
      <c r="Y3016" s="282"/>
      <c r="Z3016" s="282" t="e" vm="1">
        <f ca="1">_xlfn.IFS(AND(ISNUMBER(SEARCH("N?m l*", CUSTOMER[[#This Row],[Service Type]], 1)), CUSTOMER[[#This Row],[Count ST]] = TRUE), CUSTOMER[[#This Row],[Quantity]], AND($Y$10:$Y3016 = TRUE, COUNTIFS($H$10:$H3016, CUSTOMER[[#This Row],[Booking]], $J$10:$J3016, CUSTOMER[[#This Row],[Order Date]], $F$10:$F3016, "&lt;&gt;"&amp;"N?m l*")=1), 1, TRUE,  "")</f>
        <v>#NAME?</v>
      </c>
      <c r="AA3016" s="282" t="b">
        <f t="shared" ca="1" si="47"/>
        <v>0</v>
      </c>
      <c r="AB3016" s="305"/>
    </row>
    <row r="3017" spans="1:28" x14ac:dyDescent="0.25">
      <c r="A3017" s="281" t="str">
        <f ca="1">no.</f>
        <v/>
      </c>
      <c r="B3017" s="281"/>
      <c r="C3017" s="282"/>
      <c r="D3017" s="282"/>
      <c r="E3017" s="283" t="str">
        <f ca="1">position</f>
        <v/>
      </c>
      <c r="F3017" s="282"/>
      <c r="G3017" s="282"/>
      <c r="H3017" s="282"/>
      <c r="I3017" s="282"/>
      <c r="J3017" s="335"/>
      <c r="K3017" s="282"/>
      <c r="L3017" s="282"/>
      <c r="M3017" s="282"/>
      <c r="N3017" s="282"/>
      <c r="O3017" s="281"/>
      <c r="P3017" s="360" t="str">
        <f ca="1">rescore_patient</f>
        <v/>
      </c>
      <c r="Q3017" s="330" t="str">
        <f ca="1">quantity</f>
        <v/>
      </c>
      <c r="R3017" s="284"/>
      <c r="S3017" s="282"/>
      <c r="T3017" s="282"/>
      <c r="U3017" s="282"/>
      <c r="V3017" s="305"/>
      <c r="W3017" s="305"/>
      <c r="X3017" s="305"/>
      <c r="Y3017" s="282"/>
      <c r="Z3017" s="282" t="e" vm="1">
        <f ca="1">_xlfn.IFS(AND(ISNUMBER(SEARCH("N?m l*", CUSTOMER[[#This Row],[Service Type]], 1)), CUSTOMER[[#This Row],[Count ST]] = TRUE), CUSTOMER[[#This Row],[Quantity]], AND($Y$10:$Y3017 = TRUE, COUNTIFS($H$10:$H3017, CUSTOMER[[#This Row],[Booking]], $J$10:$J3017, CUSTOMER[[#This Row],[Order Date]], $F$10:$F3017, "&lt;&gt;"&amp;"N?m l*")=1), 1, TRUE,  "")</f>
        <v>#NAME?</v>
      </c>
      <c r="AA3017" s="282" t="b">
        <f t="shared" ca="1" si="47"/>
        <v>0</v>
      </c>
      <c r="AB3017" s="305"/>
    </row>
    <row r="3018" spans="1:28" x14ac:dyDescent="0.25">
      <c r="A3018" s="281" t="str">
        <f ca="1">no.</f>
        <v/>
      </c>
      <c r="B3018" s="281"/>
      <c r="C3018" s="282"/>
      <c r="D3018" s="282"/>
      <c r="E3018" s="283" t="str">
        <f ca="1">position</f>
        <v/>
      </c>
      <c r="F3018" s="282"/>
      <c r="G3018" s="282"/>
      <c r="H3018" s="282"/>
      <c r="I3018" s="282"/>
      <c r="J3018" s="335"/>
      <c r="K3018" s="282"/>
      <c r="L3018" s="282"/>
      <c r="M3018" s="282"/>
      <c r="N3018" s="282"/>
      <c r="O3018" s="281"/>
      <c r="P3018" s="360" t="str">
        <f ca="1">rescore_patient</f>
        <v/>
      </c>
      <c r="Q3018" s="330" t="str">
        <f ca="1">quantity</f>
        <v/>
      </c>
      <c r="R3018" s="284"/>
      <c r="S3018" s="282"/>
      <c r="T3018" s="282"/>
      <c r="U3018" s="282"/>
      <c r="V3018" s="305"/>
      <c r="W3018" s="305"/>
      <c r="X3018" s="305"/>
      <c r="Y3018" s="282"/>
      <c r="Z3018" s="282" t="e" vm="1">
        <f ca="1">_xlfn.IFS(AND(ISNUMBER(SEARCH("N?m l*", CUSTOMER[[#This Row],[Service Type]], 1)), CUSTOMER[[#This Row],[Count ST]] = TRUE), CUSTOMER[[#This Row],[Quantity]], AND($Y$10:$Y3018 = TRUE, COUNTIFS($H$10:$H3018, CUSTOMER[[#This Row],[Booking]], $J$10:$J3018, CUSTOMER[[#This Row],[Order Date]], $F$10:$F3018, "&lt;&gt;"&amp;"N?m l*")=1), 1, TRUE,  "")</f>
        <v>#NAME?</v>
      </c>
      <c r="AA3018" s="282" t="b">
        <f t="shared" ref="AA3018:AA3081" ca="1" si="48">count_svc_type</f>
        <v>0</v>
      </c>
      <c r="AB3018" s="305"/>
    </row>
    <row r="3019" spans="1:28" x14ac:dyDescent="0.25">
      <c r="A3019" s="281" t="str">
        <f ca="1">no.</f>
        <v/>
      </c>
      <c r="B3019" s="281"/>
      <c r="C3019" s="282"/>
      <c r="D3019" s="282"/>
      <c r="E3019" s="283" t="str">
        <f ca="1">position</f>
        <v/>
      </c>
      <c r="F3019" s="282"/>
      <c r="G3019" s="282"/>
      <c r="H3019" s="282"/>
      <c r="I3019" s="282"/>
      <c r="J3019" s="335"/>
      <c r="K3019" s="282"/>
      <c r="L3019" s="282"/>
      <c r="M3019" s="282"/>
      <c r="N3019" s="282"/>
      <c r="O3019" s="281"/>
      <c r="P3019" s="360" t="str">
        <f ca="1">rescore_patient</f>
        <v/>
      </c>
      <c r="Q3019" s="330" t="str">
        <f ca="1">quantity</f>
        <v/>
      </c>
      <c r="R3019" s="284"/>
      <c r="S3019" s="282"/>
      <c r="T3019" s="282"/>
      <c r="U3019" s="282"/>
      <c r="V3019" s="305"/>
      <c r="W3019" s="305"/>
      <c r="X3019" s="305"/>
      <c r="Y3019" s="282"/>
      <c r="Z3019" s="282" t="e" vm="1">
        <f ca="1">_xlfn.IFS(AND(ISNUMBER(SEARCH("N?m l*", CUSTOMER[[#This Row],[Service Type]], 1)), CUSTOMER[[#This Row],[Count ST]] = TRUE), CUSTOMER[[#This Row],[Quantity]], AND($Y$10:$Y3019 = TRUE, COUNTIFS($H$10:$H3019, CUSTOMER[[#This Row],[Booking]], $J$10:$J3019, CUSTOMER[[#This Row],[Order Date]], $F$10:$F3019, "&lt;&gt;"&amp;"N?m l*")=1), 1, TRUE,  "")</f>
        <v>#NAME?</v>
      </c>
      <c r="AA3019" s="282" t="b">
        <f t="shared" ca="1" si="48"/>
        <v>0</v>
      </c>
      <c r="AB3019" s="305"/>
    </row>
    <row r="3020" spans="1:28" x14ac:dyDescent="0.25">
      <c r="A3020" s="281" t="str">
        <f ca="1">no.</f>
        <v/>
      </c>
      <c r="B3020" s="281"/>
      <c r="C3020" s="282"/>
      <c r="D3020" s="282"/>
      <c r="E3020" s="283" t="str">
        <f ca="1">position</f>
        <v/>
      </c>
      <c r="F3020" s="282"/>
      <c r="G3020" s="282"/>
      <c r="H3020" s="282"/>
      <c r="I3020" s="282"/>
      <c r="J3020" s="335"/>
      <c r="K3020" s="282"/>
      <c r="L3020" s="282"/>
      <c r="M3020" s="282"/>
      <c r="N3020" s="282"/>
      <c r="O3020" s="281"/>
      <c r="P3020" s="360" t="str">
        <f ca="1">rescore_patient</f>
        <v/>
      </c>
      <c r="Q3020" s="330" t="str">
        <f ca="1">quantity</f>
        <v/>
      </c>
      <c r="R3020" s="284"/>
      <c r="S3020" s="282"/>
      <c r="T3020" s="282"/>
      <c r="U3020" s="282"/>
      <c r="V3020" s="305"/>
      <c r="W3020" s="305"/>
      <c r="X3020" s="305"/>
      <c r="Y3020" s="282"/>
      <c r="Z3020" s="282" t="e" vm="1">
        <f ca="1">_xlfn.IFS(AND(ISNUMBER(SEARCH("N?m l*", CUSTOMER[[#This Row],[Service Type]], 1)), CUSTOMER[[#This Row],[Count ST]] = TRUE), CUSTOMER[[#This Row],[Quantity]], AND($Y$10:$Y3020 = TRUE, COUNTIFS($H$10:$H3020, CUSTOMER[[#This Row],[Booking]], $J$10:$J3020, CUSTOMER[[#This Row],[Order Date]], $F$10:$F3020, "&lt;&gt;"&amp;"N?m l*")=1), 1, TRUE,  "")</f>
        <v>#NAME?</v>
      </c>
      <c r="AA3020" s="282" t="b">
        <f t="shared" ca="1" si="48"/>
        <v>0</v>
      </c>
      <c r="AB3020" s="305"/>
    </row>
    <row r="3021" spans="1:28" x14ac:dyDescent="0.25">
      <c r="A3021" s="281" t="str">
        <f ca="1">no.</f>
        <v/>
      </c>
      <c r="B3021" s="281"/>
      <c r="C3021" s="282"/>
      <c r="D3021" s="282"/>
      <c r="E3021" s="283" t="str">
        <f ca="1">position</f>
        <v/>
      </c>
      <c r="F3021" s="282"/>
      <c r="G3021" s="282"/>
      <c r="H3021" s="282"/>
      <c r="I3021" s="282"/>
      <c r="J3021" s="335"/>
      <c r="K3021" s="282"/>
      <c r="L3021" s="282"/>
      <c r="M3021" s="282"/>
      <c r="N3021" s="282"/>
      <c r="O3021" s="281"/>
      <c r="P3021" s="360" t="str">
        <f ca="1">rescore_patient</f>
        <v/>
      </c>
      <c r="Q3021" s="330" t="str">
        <f ca="1">quantity</f>
        <v/>
      </c>
      <c r="R3021" s="284"/>
      <c r="S3021" s="282"/>
      <c r="T3021" s="282"/>
      <c r="U3021" s="282"/>
      <c r="V3021" s="305"/>
      <c r="W3021" s="305"/>
      <c r="X3021" s="305"/>
      <c r="Y3021" s="282"/>
      <c r="Z3021" s="282" t="e" vm="1">
        <f ca="1">_xlfn.IFS(AND(ISNUMBER(SEARCH("N?m l*", CUSTOMER[[#This Row],[Service Type]], 1)), CUSTOMER[[#This Row],[Count ST]] = TRUE), CUSTOMER[[#This Row],[Quantity]], AND($Y$10:$Y3021 = TRUE, COUNTIFS($H$10:$H3021, CUSTOMER[[#This Row],[Booking]], $J$10:$J3021, CUSTOMER[[#This Row],[Order Date]], $F$10:$F3021, "&lt;&gt;"&amp;"N?m l*")=1), 1, TRUE,  "")</f>
        <v>#NAME?</v>
      </c>
      <c r="AA3021" s="282" t="b">
        <f t="shared" ca="1" si="48"/>
        <v>0</v>
      </c>
      <c r="AB3021" s="305"/>
    </row>
    <row r="3022" spans="1:28" x14ac:dyDescent="0.25">
      <c r="A3022" s="281" t="str">
        <f ca="1">no.</f>
        <v/>
      </c>
      <c r="B3022" s="281"/>
      <c r="C3022" s="282"/>
      <c r="D3022" s="282"/>
      <c r="E3022" s="283" t="str">
        <f ca="1">position</f>
        <v/>
      </c>
      <c r="F3022" s="282"/>
      <c r="G3022" s="282"/>
      <c r="H3022" s="282"/>
      <c r="I3022" s="282"/>
      <c r="J3022" s="335"/>
      <c r="K3022" s="282"/>
      <c r="L3022" s="282"/>
      <c r="M3022" s="282"/>
      <c r="N3022" s="282"/>
      <c r="O3022" s="281"/>
      <c r="P3022" s="360" t="str">
        <f ca="1">rescore_patient</f>
        <v/>
      </c>
      <c r="Q3022" s="330" t="str">
        <f ca="1">quantity</f>
        <v/>
      </c>
      <c r="R3022" s="284"/>
      <c r="S3022" s="282"/>
      <c r="T3022" s="282"/>
      <c r="U3022" s="282"/>
      <c r="V3022" s="305"/>
      <c r="W3022" s="305"/>
      <c r="X3022" s="305"/>
      <c r="Y3022" s="282"/>
      <c r="Z3022" s="282" t="e" vm="1">
        <f ca="1">_xlfn.IFS(AND(ISNUMBER(SEARCH("N?m l*", CUSTOMER[[#This Row],[Service Type]], 1)), CUSTOMER[[#This Row],[Count ST]] = TRUE), CUSTOMER[[#This Row],[Quantity]], AND($Y$10:$Y3022 = TRUE, COUNTIFS($H$10:$H3022, CUSTOMER[[#This Row],[Booking]], $J$10:$J3022, CUSTOMER[[#This Row],[Order Date]], $F$10:$F3022, "&lt;&gt;"&amp;"N?m l*")=1), 1, TRUE,  "")</f>
        <v>#NAME?</v>
      </c>
      <c r="AA3022" s="282" t="b">
        <f t="shared" ca="1" si="48"/>
        <v>0</v>
      </c>
      <c r="AB3022" s="305"/>
    </row>
    <row r="3023" spans="1:28" x14ac:dyDescent="0.25">
      <c r="A3023" s="281" t="str">
        <f ca="1">no.</f>
        <v/>
      </c>
      <c r="B3023" s="281"/>
      <c r="C3023" s="282"/>
      <c r="D3023" s="282"/>
      <c r="E3023" s="283" t="str">
        <f ca="1">position</f>
        <v/>
      </c>
      <c r="F3023" s="282"/>
      <c r="G3023" s="282"/>
      <c r="H3023" s="282"/>
      <c r="I3023" s="282"/>
      <c r="J3023" s="335"/>
      <c r="K3023" s="282"/>
      <c r="L3023" s="282"/>
      <c r="M3023" s="282"/>
      <c r="N3023" s="282"/>
      <c r="O3023" s="281"/>
      <c r="P3023" s="360" t="str">
        <f ca="1">rescore_patient</f>
        <v/>
      </c>
      <c r="Q3023" s="330" t="str">
        <f ca="1">quantity</f>
        <v/>
      </c>
      <c r="R3023" s="284"/>
      <c r="S3023" s="282"/>
      <c r="T3023" s="282"/>
      <c r="U3023" s="282"/>
      <c r="V3023" s="305"/>
      <c r="W3023" s="305"/>
      <c r="X3023" s="305"/>
      <c r="Y3023" s="282"/>
      <c r="Z3023" s="282" t="e" vm="1">
        <f ca="1">_xlfn.IFS(AND(ISNUMBER(SEARCH("N?m l*", CUSTOMER[[#This Row],[Service Type]], 1)), CUSTOMER[[#This Row],[Count ST]] = TRUE), CUSTOMER[[#This Row],[Quantity]], AND($Y$10:$Y3023 = TRUE, COUNTIFS($H$10:$H3023, CUSTOMER[[#This Row],[Booking]], $J$10:$J3023, CUSTOMER[[#This Row],[Order Date]], $F$10:$F3023, "&lt;&gt;"&amp;"N?m l*")=1), 1, TRUE,  "")</f>
        <v>#NAME?</v>
      </c>
      <c r="AA3023" s="282" t="b">
        <f t="shared" ca="1" si="48"/>
        <v>0</v>
      </c>
      <c r="AB3023" s="305"/>
    </row>
    <row r="3024" spans="1:28" x14ac:dyDescent="0.25">
      <c r="A3024" s="281" t="str">
        <f ca="1">no.</f>
        <v/>
      </c>
      <c r="B3024" s="281"/>
      <c r="C3024" s="282"/>
      <c r="D3024" s="282"/>
      <c r="E3024" s="283" t="str">
        <f ca="1">position</f>
        <v/>
      </c>
      <c r="F3024" s="282"/>
      <c r="G3024" s="282"/>
      <c r="H3024" s="282"/>
      <c r="I3024" s="282"/>
      <c r="J3024" s="335"/>
      <c r="K3024" s="282"/>
      <c r="L3024" s="282"/>
      <c r="M3024" s="282"/>
      <c r="N3024" s="282"/>
      <c r="O3024" s="281"/>
      <c r="P3024" s="360" t="str">
        <f ca="1">rescore_patient</f>
        <v/>
      </c>
      <c r="Q3024" s="330" t="str">
        <f ca="1">quantity</f>
        <v/>
      </c>
      <c r="R3024" s="284"/>
      <c r="S3024" s="282"/>
      <c r="T3024" s="282"/>
      <c r="U3024" s="282"/>
      <c r="V3024" s="305"/>
      <c r="W3024" s="305"/>
      <c r="X3024" s="305"/>
      <c r="Y3024" s="282"/>
      <c r="Z3024" s="282" t="e" vm="1">
        <f ca="1">_xlfn.IFS(AND(ISNUMBER(SEARCH("N?m l*", CUSTOMER[[#This Row],[Service Type]], 1)), CUSTOMER[[#This Row],[Count ST]] = TRUE), CUSTOMER[[#This Row],[Quantity]], AND($Y$10:$Y3024 = TRUE, COUNTIFS($H$10:$H3024, CUSTOMER[[#This Row],[Booking]], $J$10:$J3024, CUSTOMER[[#This Row],[Order Date]], $F$10:$F3024, "&lt;&gt;"&amp;"N?m l*")=1), 1, TRUE,  "")</f>
        <v>#NAME?</v>
      </c>
      <c r="AA3024" s="282" t="b">
        <f t="shared" ca="1" si="48"/>
        <v>0</v>
      </c>
      <c r="AB3024" s="305"/>
    </row>
    <row r="3025" spans="1:28" x14ac:dyDescent="0.25">
      <c r="A3025" s="281" t="str">
        <f ca="1">no.</f>
        <v/>
      </c>
      <c r="B3025" s="281"/>
      <c r="C3025" s="282"/>
      <c r="D3025" s="282"/>
      <c r="E3025" s="283" t="str">
        <f ca="1">position</f>
        <v/>
      </c>
      <c r="F3025" s="282"/>
      <c r="G3025" s="282"/>
      <c r="H3025" s="282"/>
      <c r="I3025" s="282"/>
      <c r="J3025" s="335"/>
      <c r="K3025" s="282"/>
      <c r="L3025" s="282"/>
      <c r="M3025" s="282"/>
      <c r="N3025" s="282"/>
      <c r="O3025" s="281"/>
      <c r="P3025" s="360" t="str">
        <f ca="1">rescore_patient</f>
        <v/>
      </c>
      <c r="Q3025" s="330" t="str">
        <f ca="1">quantity</f>
        <v/>
      </c>
      <c r="R3025" s="284"/>
      <c r="S3025" s="282"/>
      <c r="T3025" s="282"/>
      <c r="U3025" s="282"/>
      <c r="V3025" s="305"/>
      <c r="W3025" s="305"/>
      <c r="X3025" s="305"/>
      <c r="Y3025" s="282"/>
      <c r="Z3025" s="282" t="e" vm="1">
        <f ca="1">_xlfn.IFS(AND(ISNUMBER(SEARCH("N?m l*", CUSTOMER[[#This Row],[Service Type]], 1)), CUSTOMER[[#This Row],[Count ST]] = TRUE), CUSTOMER[[#This Row],[Quantity]], AND($Y$10:$Y3025 = TRUE, COUNTIFS($H$10:$H3025, CUSTOMER[[#This Row],[Booking]], $J$10:$J3025, CUSTOMER[[#This Row],[Order Date]], $F$10:$F3025, "&lt;&gt;"&amp;"N?m l*")=1), 1, TRUE,  "")</f>
        <v>#NAME?</v>
      </c>
      <c r="AA3025" s="282" t="b">
        <f t="shared" ca="1" si="48"/>
        <v>0</v>
      </c>
      <c r="AB3025" s="305"/>
    </row>
    <row r="3026" spans="1:28" x14ac:dyDescent="0.25">
      <c r="A3026" s="281" t="str">
        <f ca="1">no.</f>
        <v/>
      </c>
      <c r="B3026" s="281"/>
      <c r="C3026" s="282"/>
      <c r="D3026" s="282"/>
      <c r="E3026" s="283" t="str">
        <f ca="1">position</f>
        <v/>
      </c>
      <c r="F3026" s="282"/>
      <c r="G3026" s="282"/>
      <c r="H3026" s="282"/>
      <c r="I3026" s="282"/>
      <c r="J3026" s="335"/>
      <c r="K3026" s="282"/>
      <c r="L3026" s="282"/>
      <c r="M3026" s="282"/>
      <c r="N3026" s="282"/>
      <c r="O3026" s="281"/>
      <c r="P3026" s="360" t="str">
        <f ca="1">rescore_patient</f>
        <v/>
      </c>
      <c r="Q3026" s="330" t="str">
        <f ca="1">quantity</f>
        <v/>
      </c>
      <c r="R3026" s="284"/>
      <c r="S3026" s="282"/>
      <c r="T3026" s="282"/>
      <c r="U3026" s="282"/>
      <c r="V3026" s="305"/>
      <c r="W3026" s="305"/>
      <c r="X3026" s="305"/>
      <c r="Y3026" s="282"/>
      <c r="Z3026" s="282" t="e" vm="1">
        <f ca="1">_xlfn.IFS(AND(ISNUMBER(SEARCH("N?m l*", CUSTOMER[[#This Row],[Service Type]], 1)), CUSTOMER[[#This Row],[Count ST]] = TRUE), CUSTOMER[[#This Row],[Quantity]], AND($Y$10:$Y3026 = TRUE, COUNTIFS($H$10:$H3026, CUSTOMER[[#This Row],[Booking]], $J$10:$J3026, CUSTOMER[[#This Row],[Order Date]], $F$10:$F3026, "&lt;&gt;"&amp;"N?m l*")=1), 1, TRUE,  "")</f>
        <v>#NAME?</v>
      </c>
      <c r="AA3026" s="282" t="b">
        <f t="shared" ca="1" si="48"/>
        <v>0</v>
      </c>
      <c r="AB3026" s="305"/>
    </row>
    <row r="3027" spans="1:28" x14ac:dyDescent="0.25">
      <c r="A3027" s="281" t="str">
        <f ca="1">no.</f>
        <v/>
      </c>
      <c r="B3027" s="281"/>
      <c r="C3027" s="282"/>
      <c r="D3027" s="282"/>
      <c r="E3027" s="283" t="str">
        <f ca="1">position</f>
        <v/>
      </c>
      <c r="F3027" s="282"/>
      <c r="G3027" s="282"/>
      <c r="H3027" s="282"/>
      <c r="I3027" s="282"/>
      <c r="J3027" s="335"/>
      <c r="K3027" s="282"/>
      <c r="L3027" s="282"/>
      <c r="M3027" s="282"/>
      <c r="N3027" s="282"/>
      <c r="O3027" s="281"/>
      <c r="P3027" s="360" t="str">
        <f ca="1">rescore_patient</f>
        <v/>
      </c>
      <c r="Q3027" s="330" t="str">
        <f ca="1">quantity</f>
        <v/>
      </c>
      <c r="R3027" s="284"/>
      <c r="S3027" s="282"/>
      <c r="T3027" s="282"/>
      <c r="U3027" s="282"/>
      <c r="V3027" s="305"/>
      <c r="W3027" s="305"/>
      <c r="X3027" s="305"/>
      <c r="Y3027" s="282"/>
      <c r="Z3027" s="282" t="e" vm="1">
        <f ca="1">_xlfn.IFS(AND(ISNUMBER(SEARCH("N?m l*", CUSTOMER[[#This Row],[Service Type]], 1)), CUSTOMER[[#This Row],[Count ST]] = TRUE), CUSTOMER[[#This Row],[Quantity]], AND($Y$10:$Y3027 = TRUE, COUNTIFS($H$10:$H3027, CUSTOMER[[#This Row],[Booking]], $J$10:$J3027, CUSTOMER[[#This Row],[Order Date]], $F$10:$F3027, "&lt;&gt;"&amp;"N?m l*")=1), 1, TRUE,  "")</f>
        <v>#NAME?</v>
      </c>
      <c r="AA3027" s="282" t="b">
        <f t="shared" ca="1" si="48"/>
        <v>0</v>
      </c>
      <c r="AB3027" s="305"/>
    </row>
    <row r="3028" spans="1:28" x14ac:dyDescent="0.25">
      <c r="A3028" s="281" t="str">
        <f ca="1">no.</f>
        <v/>
      </c>
      <c r="B3028" s="281"/>
      <c r="C3028" s="282"/>
      <c r="D3028" s="282"/>
      <c r="E3028" s="283" t="str">
        <f ca="1">position</f>
        <v/>
      </c>
      <c r="F3028" s="282"/>
      <c r="G3028" s="282"/>
      <c r="H3028" s="282"/>
      <c r="I3028" s="282"/>
      <c r="J3028" s="335"/>
      <c r="K3028" s="282"/>
      <c r="L3028" s="282"/>
      <c r="M3028" s="282"/>
      <c r="N3028" s="282"/>
      <c r="O3028" s="281"/>
      <c r="P3028" s="360" t="str">
        <f ca="1">rescore_patient</f>
        <v/>
      </c>
      <c r="Q3028" s="330" t="str">
        <f ca="1">quantity</f>
        <v/>
      </c>
      <c r="R3028" s="284"/>
      <c r="S3028" s="282"/>
      <c r="T3028" s="282"/>
      <c r="U3028" s="282"/>
      <c r="V3028" s="305"/>
      <c r="W3028" s="305"/>
      <c r="X3028" s="305"/>
      <c r="Y3028" s="282"/>
      <c r="Z3028" s="282" t="e" vm="1">
        <f ca="1">_xlfn.IFS(AND(ISNUMBER(SEARCH("N?m l*", CUSTOMER[[#This Row],[Service Type]], 1)), CUSTOMER[[#This Row],[Count ST]] = TRUE), CUSTOMER[[#This Row],[Quantity]], AND($Y$10:$Y3028 = TRUE, COUNTIFS($H$10:$H3028, CUSTOMER[[#This Row],[Booking]], $J$10:$J3028, CUSTOMER[[#This Row],[Order Date]], $F$10:$F3028, "&lt;&gt;"&amp;"N?m l*")=1), 1, TRUE,  "")</f>
        <v>#NAME?</v>
      </c>
      <c r="AA3028" s="282" t="b">
        <f t="shared" ca="1" si="48"/>
        <v>0</v>
      </c>
      <c r="AB3028" s="305"/>
    </row>
    <row r="3029" spans="1:28" x14ac:dyDescent="0.25">
      <c r="A3029" s="281" t="str">
        <f ca="1">no.</f>
        <v/>
      </c>
      <c r="B3029" s="281"/>
      <c r="C3029" s="282"/>
      <c r="D3029" s="282"/>
      <c r="E3029" s="283" t="str">
        <f ca="1">position</f>
        <v/>
      </c>
      <c r="F3029" s="282"/>
      <c r="G3029" s="282"/>
      <c r="H3029" s="282"/>
      <c r="I3029" s="282"/>
      <c r="J3029" s="335"/>
      <c r="K3029" s="282"/>
      <c r="L3029" s="282"/>
      <c r="M3029" s="282"/>
      <c r="N3029" s="282"/>
      <c r="O3029" s="281"/>
      <c r="P3029" s="360" t="str">
        <f ca="1">rescore_patient</f>
        <v/>
      </c>
      <c r="Q3029" s="330" t="str">
        <f ca="1">quantity</f>
        <v/>
      </c>
      <c r="R3029" s="284"/>
      <c r="S3029" s="282"/>
      <c r="T3029" s="282"/>
      <c r="U3029" s="282"/>
      <c r="V3029" s="305"/>
      <c r="W3029" s="305"/>
      <c r="X3029" s="305"/>
      <c r="Y3029" s="282"/>
      <c r="Z3029" s="282" t="e" vm="1">
        <f ca="1">_xlfn.IFS(AND(ISNUMBER(SEARCH("N?m l*", CUSTOMER[[#This Row],[Service Type]], 1)), CUSTOMER[[#This Row],[Count ST]] = TRUE), CUSTOMER[[#This Row],[Quantity]], AND($Y$10:$Y3029 = TRUE, COUNTIFS($H$10:$H3029, CUSTOMER[[#This Row],[Booking]], $J$10:$J3029, CUSTOMER[[#This Row],[Order Date]], $F$10:$F3029, "&lt;&gt;"&amp;"N?m l*")=1), 1, TRUE,  "")</f>
        <v>#NAME?</v>
      </c>
      <c r="AA3029" s="282" t="b">
        <f t="shared" ca="1" si="48"/>
        <v>0</v>
      </c>
      <c r="AB3029" s="305"/>
    </row>
    <row r="3030" spans="1:28" x14ac:dyDescent="0.25">
      <c r="A3030" s="281" t="str">
        <f ca="1">no.</f>
        <v/>
      </c>
      <c r="B3030" s="281"/>
      <c r="C3030" s="282"/>
      <c r="D3030" s="282"/>
      <c r="E3030" s="283" t="str">
        <f ca="1">position</f>
        <v/>
      </c>
      <c r="F3030" s="282"/>
      <c r="G3030" s="282"/>
      <c r="H3030" s="282"/>
      <c r="I3030" s="282"/>
      <c r="J3030" s="335"/>
      <c r="K3030" s="282"/>
      <c r="L3030" s="282"/>
      <c r="M3030" s="282"/>
      <c r="N3030" s="282"/>
      <c r="O3030" s="281"/>
      <c r="P3030" s="360" t="str">
        <f ca="1">rescore_patient</f>
        <v/>
      </c>
      <c r="Q3030" s="330" t="str">
        <f ca="1">quantity</f>
        <v/>
      </c>
      <c r="R3030" s="284"/>
      <c r="S3030" s="282"/>
      <c r="T3030" s="282"/>
      <c r="U3030" s="282"/>
      <c r="V3030" s="305"/>
      <c r="W3030" s="305"/>
      <c r="X3030" s="305"/>
      <c r="Y3030" s="282"/>
      <c r="Z3030" s="282" t="e" vm="1">
        <f ca="1">_xlfn.IFS(AND(ISNUMBER(SEARCH("N?m l*", CUSTOMER[[#This Row],[Service Type]], 1)), CUSTOMER[[#This Row],[Count ST]] = TRUE), CUSTOMER[[#This Row],[Quantity]], AND($Y$10:$Y3030 = TRUE, COUNTIFS($H$10:$H3030, CUSTOMER[[#This Row],[Booking]], $J$10:$J3030, CUSTOMER[[#This Row],[Order Date]], $F$10:$F3030, "&lt;&gt;"&amp;"N?m l*")=1), 1, TRUE,  "")</f>
        <v>#NAME?</v>
      </c>
      <c r="AA3030" s="282" t="b">
        <f t="shared" ca="1" si="48"/>
        <v>0</v>
      </c>
      <c r="AB3030" s="305"/>
    </row>
    <row r="3031" spans="1:28" x14ac:dyDescent="0.25">
      <c r="A3031" s="281" t="str">
        <f ca="1">no.</f>
        <v/>
      </c>
      <c r="B3031" s="281"/>
      <c r="C3031" s="282"/>
      <c r="D3031" s="282"/>
      <c r="E3031" s="283" t="str">
        <f ca="1">position</f>
        <v/>
      </c>
      <c r="F3031" s="282"/>
      <c r="G3031" s="282"/>
      <c r="H3031" s="282"/>
      <c r="I3031" s="282"/>
      <c r="J3031" s="335"/>
      <c r="K3031" s="282"/>
      <c r="L3031" s="282"/>
      <c r="M3031" s="282"/>
      <c r="N3031" s="282"/>
      <c r="O3031" s="281"/>
      <c r="P3031" s="360" t="str">
        <f ca="1">rescore_patient</f>
        <v/>
      </c>
      <c r="Q3031" s="330" t="str">
        <f ca="1">quantity</f>
        <v/>
      </c>
      <c r="R3031" s="284"/>
      <c r="S3031" s="282"/>
      <c r="T3031" s="282"/>
      <c r="U3031" s="282"/>
      <c r="V3031" s="305"/>
      <c r="W3031" s="305"/>
      <c r="X3031" s="305"/>
      <c r="Y3031" s="282"/>
      <c r="Z3031" s="282" t="e" vm="1">
        <f ca="1">_xlfn.IFS(AND(ISNUMBER(SEARCH("N?m l*", CUSTOMER[[#This Row],[Service Type]], 1)), CUSTOMER[[#This Row],[Count ST]] = TRUE), CUSTOMER[[#This Row],[Quantity]], AND($Y$10:$Y3031 = TRUE, COUNTIFS($H$10:$H3031, CUSTOMER[[#This Row],[Booking]], $J$10:$J3031, CUSTOMER[[#This Row],[Order Date]], $F$10:$F3031, "&lt;&gt;"&amp;"N?m l*")=1), 1, TRUE,  "")</f>
        <v>#NAME?</v>
      </c>
      <c r="AA3031" s="282" t="b">
        <f t="shared" ca="1" si="48"/>
        <v>0</v>
      </c>
      <c r="AB3031" s="305"/>
    </row>
    <row r="3032" spans="1:28" x14ac:dyDescent="0.25">
      <c r="A3032" s="281" t="str">
        <f ca="1">no.</f>
        <v/>
      </c>
      <c r="B3032" s="281"/>
      <c r="C3032" s="282"/>
      <c r="D3032" s="282"/>
      <c r="E3032" s="283" t="str">
        <f ca="1">position</f>
        <v/>
      </c>
      <c r="F3032" s="282"/>
      <c r="G3032" s="282"/>
      <c r="H3032" s="282"/>
      <c r="I3032" s="282"/>
      <c r="J3032" s="335"/>
      <c r="K3032" s="282"/>
      <c r="L3032" s="282"/>
      <c r="M3032" s="282"/>
      <c r="N3032" s="282"/>
      <c r="O3032" s="281"/>
      <c r="P3032" s="360" t="str">
        <f ca="1">rescore_patient</f>
        <v/>
      </c>
      <c r="Q3032" s="330" t="str">
        <f ca="1">quantity</f>
        <v/>
      </c>
      <c r="R3032" s="284"/>
      <c r="S3032" s="282"/>
      <c r="T3032" s="282"/>
      <c r="U3032" s="282"/>
      <c r="V3032" s="305"/>
      <c r="W3032" s="305"/>
      <c r="X3032" s="305"/>
      <c r="Y3032" s="282"/>
      <c r="Z3032" s="282" t="e" vm="1">
        <f ca="1">_xlfn.IFS(AND(ISNUMBER(SEARCH("N?m l*", CUSTOMER[[#This Row],[Service Type]], 1)), CUSTOMER[[#This Row],[Count ST]] = TRUE), CUSTOMER[[#This Row],[Quantity]], AND($Y$10:$Y3032 = TRUE, COUNTIFS($H$10:$H3032, CUSTOMER[[#This Row],[Booking]], $J$10:$J3032, CUSTOMER[[#This Row],[Order Date]], $F$10:$F3032, "&lt;&gt;"&amp;"N?m l*")=1), 1, TRUE,  "")</f>
        <v>#NAME?</v>
      </c>
      <c r="AA3032" s="282" t="b">
        <f t="shared" ca="1" si="48"/>
        <v>0</v>
      </c>
      <c r="AB3032" s="305"/>
    </row>
    <row r="3033" spans="1:28" x14ac:dyDescent="0.25">
      <c r="A3033" s="281" t="str">
        <f ca="1">no.</f>
        <v/>
      </c>
      <c r="B3033" s="281"/>
      <c r="C3033" s="282"/>
      <c r="D3033" s="282"/>
      <c r="E3033" s="283" t="str">
        <f ca="1">position</f>
        <v/>
      </c>
      <c r="F3033" s="282"/>
      <c r="G3033" s="282"/>
      <c r="H3033" s="282"/>
      <c r="I3033" s="282"/>
      <c r="J3033" s="335"/>
      <c r="K3033" s="282"/>
      <c r="L3033" s="282"/>
      <c r="M3033" s="282"/>
      <c r="N3033" s="282"/>
      <c r="O3033" s="281"/>
      <c r="P3033" s="360" t="str">
        <f ca="1">rescore_patient</f>
        <v/>
      </c>
      <c r="Q3033" s="330" t="str">
        <f ca="1">quantity</f>
        <v/>
      </c>
      <c r="R3033" s="284"/>
      <c r="S3033" s="282"/>
      <c r="T3033" s="282"/>
      <c r="U3033" s="282"/>
      <c r="V3033" s="305"/>
      <c r="W3033" s="305"/>
      <c r="X3033" s="305"/>
      <c r="Y3033" s="282"/>
      <c r="Z3033" s="282" t="e" vm="1">
        <f ca="1">_xlfn.IFS(AND(ISNUMBER(SEARCH("N?m l*", CUSTOMER[[#This Row],[Service Type]], 1)), CUSTOMER[[#This Row],[Count ST]] = TRUE), CUSTOMER[[#This Row],[Quantity]], AND($Y$10:$Y3033 = TRUE, COUNTIFS($H$10:$H3033, CUSTOMER[[#This Row],[Booking]], $J$10:$J3033, CUSTOMER[[#This Row],[Order Date]], $F$10:$F3033, "&lt;&gt;"&amp;"N?m l*")=1), 1, TRUE,  "")</f>
        <v>#NAME?</v>
      </c>
      <c r="AA3033" s="282" t="b">
        <f t="shared" ca="1" si="48"/>
        <v>0</v>
      </c>
      <c r="AB3033" s="305"/>
    </row>
    <row r="3034" spans="1:28" x14ac:dyDescent="0.25">
      <c r="A3034" s="281" t="str">
        <f ca="1">no.</f>
        <v/>
      </c>
      <c r="B3034" s="281"/>
      <c r="C3034" s="282"/>
      <c r="D3034" s="282"/>
      <c r="E3034" s="283" t="str">
        <f ca="1">position</f>
        <v/>
      </c>
      <c r="F3034" s="282"/>
      <c r="G3034" s="282"/>
      <c r="H3034" s="282"/>
      <c r="I3034" s="282"/>
      <c r="J3034" s="335"/>
      <c r="K3034" s="282"/>
      <c r="L3034" s="282"/>
      <c r="M3034" s="282"/>
      <c r="N3034" s="282"/>
      <c r="O3034" s="281"/>
      <c r="P3034" s="360" t="str">
        <f ca="1">rescore_patient</f>
        <v/>
      </c>
      <c r="Q3034" s="330" t="str">
        <f ca="1">quantity</f>
        <v/>
      </c>
      <c r="R3034" s="284"/>
      <c r="S3034" s="282"/>
      <c r="T3034" s="282"/>
      <c r="U3034" s="282"/>
      <c r="V3034" s="305"/>
      <c r="W3034" s="305"/>
      <c r="X3034" s="305"/>
      <c r="Y3034" s="282"/>
      <c r="Z3034" s="282" t="e" vm="1">
        <f ca="1">_xlfn.IFS(AND(ISNUMBER(SEARCH("N?m l*", CUSTOMER[[#This Row],[Service Type]], 1)), CUSTOMER[[#This Row],[Count ST]] = TRUE), CUSTOMER[[#This Row],[Quantity]], AND($Y$10:$Y3034 = TRUE, COUNTIFS($H$10:$H3034, CUSTOMER[[#This Row],[Booking]], $J$10:$J3034, CUSTOMER[[#This Row],[Order Date]], $F$10:$F3034, "&lt;&gt;"&amp;"N?m l*")=1), 1, TRUE,  "")</f>
        <v>#NAME?</v>
      </c>
      <c r="AA3034" s="282" t="b">
        <f t="shared" ca="1" si="48"/>
        <v>0</v>
      </c>
      <c r="AB3034" s="305"/>
    </row>
    <row r="3035" spans="1:28" x14ac:dyDescent="0.25">
      <c r="A3035" s="281" t="str">
        <f ca="1">no.</f>
        <v/>
      </c>
      <c r="B3035" s="281"/>
      <c r="C3035" s="282"/>
      <c r="D3035" s="282"/>
      <c r="E3035" s="283" t="str">
        <f ca="1">position</f>
        <v/>
      </c>
      <c r="F3035" s="282"/>
      <c r="G3035" s="282"/>
      <c r="H3035" s="282"/>
      <c r="I3035" s="282"/>
      <c r="J3035" s="335"/>
      <c r="K3035" s="282"/>
      <c r="L3035" s="282"/>
      <c r="M3035" s="282"/>
      <c r="N3035" s="282"/>
      <c r="O3035" s="281"/>
      <c r="P3035" s="360" t="str">
        <f ca="1">rescore_patient</f>
        <v/>
      </c>
      <c r="Q3035" s="330" t="str">
        <f ca="1">quantity</f>
        <v/>
      </c>
      <c r="R3035" s="284"/>
      <c r="S3035" s="282"/>
      <c r="T3035" s="282"/>
      <c r="U3035" s="282"/>
      <c r="V3035" s="305"/>
      <c r="W3035" s="305"/>
      <c r="X3035" s="305"/>
      <c r="Y3035" s="282"/>
      <c r="Z3035" s="282" t="e" vm="1">
        <f ca="1">_xlfn.IFS(AND(ISNUMBER(SEARCH("N?m l*", CUSTOMER[[#This Row],[Service Type]], 1)), CUSTOMER[[#This Row],[Count ST]] = TRUE), CUSTOMER[[#This Row],[Quantity]], AND($Y$10:$Y3035 = TRUE, COUNTIFS($H$10:$H3035, CUSTOMER[[#This Row],[Booking]], $J$10:$J3035, CUSTOMER[[#This Row],[Order Date]], $F$10:$F3035, "&lt;&gt;"&amp;"N?m l*")=1), 1, TRUE,  "")</f>
        <v>#NAME?</v>
      </c>
      <c r="AA3035" s="282" t="b">
        <f t="shared" ca="1" si="48"/>
        <v>0</v>
      </c>
      <c r="AB3035" s="305"/>
    </row>
    <row r="3036" spans="1:28" x14ac:dyDescent="0.25">
      <c r="A3036" s="281" t="str">
        <f ca="1">no.</f>
        <v/>
      </c>
      <c r="B3036" s="281"/>
      <c r="C3036" s="282"/>
      <c r="D3036" s="282"/>
      <c r="E3036" s="283" t="str">
        <f ca="1">position</f>
        <v/>
      </c>
      <c r="F3036" s="282"/>
      <c r="G3036" s="282"/>
      <c r="H3036" s="282"/>
      <c r="I3036" s="282"/>
      <c r="J3036" s="335"/>
      <c r="K3036" s="282"/>
      <c r="L3036" s="282"/>
      <c r="M3036" s="282"/>
      <c r="N3036" s="282"/>
      <c r="O3036" s="281"/>
      <c r="P3036" s="360" t="str">
        <f ca="1">rescore_patient</f>
        <v/>
      </c>
      <c r="Q3036" s="330" t="str">
        <f ca="1">quantity</f>
        <v/>
      </c>
      <c r="R3036" s="284"/>
      <c r="S3036" s="282"/>
      <c r="T3036" s="282"/>
      <c r="U3036" s="282"/>
      <c r="V3036" s="305"/>
      <c r="W3036" s="305"/>
      <c r="X3036" s="305"/>
      <c r="Y3036" s="282"/>
      <c r="Z3036" s="282" t="e" vm="1">
        <f ca="1">_xlfn.IFS(AND(ISNUMBER(SEARCH("N?m l*", CUSTOMER[[#This Row],[Service Type]], 1)), CUSTOMER[[#This Row],[Count ST]] = TRUE), CUSTOMER[[#This Row],[Quantity]], AND($Y$10:$Y3036 = TRUE, COUNTIFS($H$10:$H3036, CUSTOMER[[#This Row],[Booking]], $J$10:$J3036, CUSTOMER[[#This Row],[Order Date]], $F$10:$F3036, "&lt;&gt;"&amp;"N?m l*")=1), 1, TRUE,  "")</f>
        <v>#NAME?</v>
      </c>
      <c r="AA3036" s="282" t="b">
        <f t="shared" ca="1" si="48"/>
        <v>0</v>
      </c>
      <c r="AB3036" s="305"/>
    </row>
    <row r="3037" spans="1:28" x14ac:dyDescent="0.25">
      <c r="A3037" s="281" t="str">
        <f ca="1">no.</f>
        <v/>
      </c>
      <c r="B3037" s="281"/>
      <c r="C3037" s="282"/>
      <c r="D3037" s="282"/>
      <c r="E3037" s="283" t="str">
        <f ca="1">position</f>
        <v/>
      </c>
      <c r="F3037" s="282"/>
      <c r="G3037" s="282"/>
      <c r="H3037" s="282"/>
      <c r="I3037" s="282"/>
      <c r="J3037" s="335"/>
      <c r="K3037" s="282"/>
      <c r="L3037" s="282"/>
      <c r="M3037" s="282"/>
      <c r="N3037" s="282"/>
      <c r="O3037" s="281"/>
      <c r="P3037" s="360" t="str">
        <f ca="1">rescore_patient</f>
        <v/>
      </c>
      <c r="Q3037" s="330" t="str">
        <f ca="1">quantity</f>
        <v/>
      </c>
      <c r="R3037" s="284"/>
      <c r="S3037" s="282"/>
      <c r="T3037" s="282"/>
      <c r="U3037" s="282"/>
      <c r="V3037" s="305"/>
      <c r="W3037" s="305"/>
      <c r="X3037" s="305"/>
      <c r="Y3037" s="282"/>
      <c r="Z3037" s="282" t="e" vm="1">
        <f ca="1">_xlfn.IFS(AND(ISNUMBER(SEARCH("N?m l*", CUSTOMER[[#This Row],[Service Type]], 1)), CUSTOMER[[#This Row],[Count ST]] = TRUE), CUSTOMER[[#This Row],[Quantity]], AND($Y$10:$Y3037 = TRUE, COUNTIFS($H$10:$H3037, CUSTOMER[[#This Row],[Booking]], $J$10:$J3037, CUSTOMER[[#This Row],[Order Date]], $F$10:$F3037, "&lt;&gt;"&amp;"N?m l*")=1), 1, TRUE,  "")</f>
        <v>#NAME?</v>
      </c>
      <c r="AA3037" s="282" t="b">
        <f t="shared" ca="1" si="48"/>
        <v>0</v>
      </c>
      <c r="AB3037" s="305"/>
    </row>
    <row r="3038" spans="1:28" x14ac:dyDescent="0.25">
      <c r="A3038" s="281" t="str">
        <f ca="1">no.</f>
        <v/>
      </c>
      <c r="B3038" s="281"/>
      <c r="C3038" s="282"/>
      <c r="D3038" s="282"/>
      <c r="E3038" s="283" t="str">
        <f ca="1">position</f>
        <v/>
      </c>
      <c r="F3038" s="282"/>
      <c r="G3038" s="282"/>
      <c r="H3038" s="282"/>
      <c r="I3038" s="282"/>
      <c r="J3038" s="335"/>
      <c r="K3038" s="282"/>
      <c r="L3038" s="282"/>
      <c r="M3038" s="282"/>
      <c r="N3038" s="282"/>
      <c r="O3038" s="281"/>
      <c r="P3038" s="360" t="str">
        <f ca="1">rescore_patient</f>
        <v/>
      </c>
      <c r="Q3038" s="330" t="str">
        <f ca="1">quantity</f>
        <v/>
      </c>
      <c r="R3038" s="284"/>
      <c r="S3038" s="282"/>
      <c r="T3038" s="282"/>
      <c r="U3038" s="282"/>
      <c r="V3038" s="305"/>
      <c r="W3038" s="305"/>
      <c r="X3038" s="305"/>
      <c r="Y3038" s="282"/>
      <c r="Z3038" s="282" t="e" vm="1">
        <f ca="1">_xlfn.IFS(AND(ISNUMBER(SEARCH("N?m l*", CUSTOMER[[#This Row],[Service Type]], 1)), CUSTOMER[[#This Row],[Count ST]] = TRUE), CUSTOMER[[#This Row],[Quantity]], AND($Y$10:$Y3038 = TRUE, COUNTIFS($H$10:$H3038, CUSTOMER[[#This Row],[Booking]], $J$10:$J3038, CUSTOMER[[#This Row],[Order Date]], $F$10:$F3038, "&lt;&gt;"&amp;"N?m l*")=1), 1, TRUE,  "")</f>
        <v>#NAME?</v>
      </c>
      <c r="AA3038" s="282" t="b">
        <f t="shared" ca="1" si="48"/>
        <v>0</v>
      </c>
      <c r="AB3038" s="305"/>
    </row>
    <row r="3039" spans="1:28" x14ac:dyDescent="0.25">
      <c r="A3039" s="281" t="str">
        <f ca="1">no.</f>
        <v/>
      </c>
      <c r="B3039" s="281"/>
      <c r="C3039" s="282"/>
      <c r="D3039" s="282"/>
      <c r="E3039" s="283" t="str">
        <f ca="1">position</f>
        <v/>
      </c>
      <c r="F3039" s="282"/>
      <c r="G3039" s="282"/>
      <c r="H3039" s="282"/>
      <c r="I3039" s="282"/>
      <c r="J3039" s="335"/>
      <c r="K3039" s="282"/>
      <c r="L3039" s="282"/>
      <c r="M3039" s="282"/>
      <c r="N3039" s="282"/>
      <c r="O3039" s="281"/>
      <c r="P3039" s="360" t="str">
        <f ca="1">rescore_patient</f>
        <v/>
      </c>
      <c r="Q3039" s="330" t="str">
        <f ca="1">quantity</f>
        <v/>
      </c>
      <c r="R3039" s="284"/>
      <c r="S3039" s="282"/>
      <c r="T3039" s="282"/>
      <c r="U3039" s="282"/>
      <c r="V3039" s="305"/>
      <c r="W3039" s="305"/>
      <c r="X3039" s="305"/>
      <c r="Y3039" s="282"/>
      <c r="Z3039" s="282" t="e" vm="1">
        <f ca="1">_xlfn.IFS(AND(ISNUMBER(SEARCH("N?m l*", CUSTOMER[[#This Row],[Service Type]], 1)), CUSTOMER[[#This Row],[Count ST]] = TRUE), CUSTOMER[[#This Row],[Quantity]], AND($Y$10:$Y3039 = TRUE, COUNTIFS($H$10:$H3039, CUSTOMER[[#This Row],[Booking]], $J$10:$J3039, CUSTOMER[[#This Row],[Order Date]], $F$10:$F3039, "&lt;&gt;"&amp;"N?m l*")=1), 1, TRUE,  "")</f>
        <v>#NAME?</v>
      </c>
      <c r="AA3039" s="282" t="b">
        <f t="shared" ca="1" si="48"/>
        <v>0</v>
      </c>
      <c r="AB3039" s="305"/>
    </row>
    <row r="3040" spans="1:28" x14ac:dyDescent="0.25">
      <c r="A3040" s="281" t="str">
        <f ca="1">no.</f>
        <v/>
      </c>
      <c r="B3040" s="281"/>
      <c r="C3040" s="282"/>
      <c r="D3040" s="282"/>
      <c r="E3040" s="283" t="str">
        <f ca="1">position</f>
        <v/>
      </c>
      <c r="F3040" s="282"/>
      <c r="G3040" s="282"/>
      <c r="H3040" s="282"/>
      <c r="I3040" s="282"/>
      <c r="J3040" s="335"/>
      <c r="K3040" s="282"/>
      <c r="L3040" s="282"/>
      <c r="M3040" s="282"/>
      <c r="N3040" s="282"/>
      <c r="O3040" s="281"/>
      <c r="P3040" s="360" t="str">
        <f ca="1">rescore_patient</f>
        <v/>
      </c>
      <c r="Q3040" s="330" t="str">
        <f ca="1">quantity</f>
        <v/>
      </c>
      <c r="R3040" s="284"/>
      <c r="S3040" s="282"/>
      <c r="T3040" s="282"/>
      <c r="U3040" s="282"/>
      <c r="V3040" s="305"/>
      <c r="W3040" s="305"/>
      <c r="X3040" s="305"/>
      <c r="Y3040" s="282"/>
      <c r="Z3040" s="282" t="e" vm="1">
        <f ca="1">_xlfn.IFS(AND(ISNUMBER(SEARCH("N?m l*", CUSTOMER[[#This Row],[Service Type]], 1)), CUSTOMER[[#This Row],[Count ST]] = TRUE), CUSTOMER[[#This Row],[Quantity]], AND($Y$10:$Y3040 = TRUE, COUNTIFS($H$10:$H3040, CUSTOMER[[#This Row],[Booking]], $J$10:$J3040, CUSTOMER[[#This Row],[Order Date]], $F$10:$F3040, "&lt;&gt;"&amp;"N?m l*")=1), 1, TRUE,  "")</f>
        <v>#NAME?</v>
      </c>
      <c r="AA3040" s="282" t="b">
        <f t="shared" ca="1" si="48"/>
        <v>0</v>
      </c>
      <c r="AB3040" s="305"/>
    </row>
    <row r="3041" spans="1:28" x14ac:dyDescent="0.25">
      <c r="A3041" s="281" t="str">
        <f ca="1">no.</f>
        <v/>
      </c>
      <c r="B3041" s="281"/>
      <c r="C3041" s="282"/>
      <c r="D3041" s="282"/>
      <c r="E3041" s="283" t="str">
        <f ca="1">position</f>
        <v/>
      </c>
      <c r="F3041" s="282"/>
      <c r="G3041" s="282"/>
      <c r="H3041" s="282"/>
      <c r="I3041" s="282"/>
      <c r="J3041" s="335"/>
      <c r="K3041" s="282"/>
      <c r="L3041" s="282"/>
      <c r="M3041" s="282"/>
      <c r="N3041" s="282"/>
      <c r="O3041" s="281"/>
      <c r="P3041" s="360" t="str">
        <f ca="1">rescore_patient</f>
        <v/>
      </c>
      <c r="Q3041" s="330" t="str">
        <f ca="1">quantity</f>
        <v/>
      </c>
      <c r="R3041" s="284"/>
      <c r="S3041" s="282"/>
      <c r="T3041" s="282"/>
      <c r="U3041" s="282"/>
      <c r="V3041" s="305"/>
      <c r="W3041" s="305"/>
      <c r="X3041" s="305"/>
      <c r="Y3041" s="282"/>
      <c r="Z3041" s="282" t="e" vm="1">
        <f ca="1">_xlfn.IFS(AND(ISNUMBER(SEARCH("N?m l*", CUSTOMER[[#This Row],[Service Type]], 1)), CUSTOMER[[#This Row],[Count ST]] = TRUE), CUSTOMER[[#This Row],[Quantity]], AND($Y$10:$Y3041 = TRUE, COUNTIFS($H$10:$H3041, CUSTOMER[[#This Row],[Booking]], $J$10:$J3041, CUSTOMER[[#This Row],[Order Date]], $F$10:$F3041, "&lt;&gt;"&amp;"N?m l*")=1), 1, TRUE,  "")</f>
        <v>#NAME?</v>
      </c>
      <c r="AA3041" s="282" t="b">
        <f t="shared" ca="1" si="48"/>
        <v>0</v>
      </c>
      <c r="AB3041" s="305"/>
    </row>
    <row r="3042" spans="1:28" x14ac:dyDescent="0.25">
      <c r="A3042" s="281" t="str">
        <f ca="1">no.</f>
        <v/>
      </c>
      <c r="B3042" s="281"/>
      <c r="C3042" s="282"/>
      <c r="D3042" s="282"/>
      <c r="E3042" s="283" t="str">
        <f ca="1">position</f>
        <v/>
      </c>
      <c r="F3042" s="282"/>
      <c r="G3042" s="282"/>
      <c r="H3042" s="282"/>
      <c r="I3042" s="282"/>
      <c r="J3042" s="335"/>
      <c r="K3042" s="282"/>
      <c r="L3042" s="282"/>
      <c r="M3042" s="282"/>
      <c r="N3042" s="282"/>
      <c r="O3042" s="281"/>
      <c r="P3042" s="360" t="str">
        <f ca="1">rescore_patient</f>
        <v/>
      </c>
      <c r="Q3042" s="330" t="str">
        <f ca="1">quantity</f>
        <v/>
      </c>
      <c r="R3042" s="284"/>
      <c r="S3042" s="282"/>
      <c r="T3042" s="282"/>
      <c r="U3042" s="282"/>
      <c r="V3042" s="305"/>
      <c r="W3042" s="305"/>
      <c r="X3042" s="305"/>
      <c r="Y3042" s="282"/>
      <c r="Z3042" s="282" t="e" vm="1">
        <f ca="1">_xlfn.IFS(AND(ISNUMBER(SEARCH("N?m l*", CUSTOMER[[#This Row],[Service Type]], 1)), CUSTOMER[[#This Row],[Count ST]] = TRUE), CUSTOMER[[#This Row],[Quantity]], AND($Y$10:$Y3042 = TRUE, COUNTIFS($H$10:$H3042, CUSTOMER[[#This Row],[Booking]], $J$10:$J3042, CUSTOMER[[#This Row],[Order Date]], $F$10:$F3042, "&lt;&gt;"&amp;"N?m l*")=1), 1, TRUE,  "")</f>
        <v>#NAME?</v>
      </c>
      <c r="AA3042" s="282" t="b">
        <f t="shared" ca="1" si="48"/>
        <v>0</v>
      </c>
      <c r="AB3042" s="305"/>
    </row>
    <row r="3043" spans="1:28" x14ac:dyDescent="0.25">
      <c r="A3043" s="281" t="str">
        <f ca="1">no.</f>
        <v/>
      </c>
      <c r="B3043" s="281"/>
      <c r="C3043" s="282"/>
      <c r="D3043" s="282"/>
      <c r="E3043" s="283" t="str">
        <f ca="1">position</f>
        <v/>
      </c>
      <c r="F3043" s="282"/>
      <c r="G3043" s="282"/>
      <c r="H3043" s="282"/>
      <c r="I3043" s="282"/>
      <c r="J3043" s="335"/>
      <c r="K3043" s="282"/>
      <c r="L3043" s="282"/>
      <c r="M3043" s="282"/>
      <c r="N3043" s="282"/>
      <c r="O3043" s="281"/>
      <c r="P3043" s="360" t="str">
        <f ca="1">rescore_patient</f>
        <v/>
      </c>
      <c r="Q3043" s="330" t="str">
        <f ca="1">quantity</f>
        <v/>
      </c>
      <c r="R3043" s="284"/>
      <c r="S3043" s="282"/>
      <c r="T3043" s="282"/>
      <c r="U3043" s="282"/>
      <c r="V3043" s="305"/>
      <c r="W3043" s="305"/>
      <c r="X3043" s="305"/>
      <c r="Y3043" s="282"/>
      <c r="Z3043" s="282" t="e" vm="1">
        <f ca="1">_xlfn.IFS(AND(ISNUMBER(SEARCH("N?m l*", CUSTOMER[[#This Row],[Service Type]], 1)), CUSTOMER[[#This Row],[Count ST]] = TRUE), CUSTOMER[[#This Row],[Quantity]], AND($Y$10:$Y3043 = TRUE, COUNTIFS($H$10:$H3043, CUSTOMER[[#This Row],[Booking]], $J$10:$J3043, CUSTOMER[[#This Row],[Order Date]], $F$10:$F3043, "&lt;&gt;"&amp;"N?m l*")=1), 1, TRUE,  "")</f>
        <v>#NAME?</v>
      </c>
      <c r="AA3043" s="282" t="b">
        <f t="shared" ca="1" si="48"/>
        <v>0</v>
      </c>
      <c r="AB3043" s="305"/>
    </row>
    <row r="3044" spans="1:28" x14ac:dyDescent="0.25">
      <c r="A3044" s="281" t="str">
        <f ca="1">no.</f>
        <v/>
      </c>
      <c r="B3044" s="281"/>
      <c r="C3044" s="282"/>
      <c r="D3044" s="282"/>
      <c r="E3044" s="283" t="str">
        <f ca="1">position</f>
        <v/>
      </c>
      <c r="F3044" s="282"/>
      <c r="G3044" s="282"/>
      <c r="H3044" s="282"/>
      <c r="I3044" s="282"/>
      <c r="J3044" s="335"/>
      <c r="K3044" s="282"/>
      <c r="L3044" s="282"/>
      <c r="M3044" s="282"/>
      <c r="N3044" s="282"/>
      <c r="O3044" s="281"/>
      <c r="P3044" s="360" t="str">
        <f ca="1">rescore_patient</f>
        <v/>
      </c>
      <c r="Q3044" s="330" t="str">
        <f ca="1">quantity</f>
        <v/>
      </c>
      <c r="R3044" s="284"/>
      <c r="S3044" s="282"/>
      <c r="T3044" s="282"/>
      <c r="U3044" s="282"/>
      <c r="V3044" s="305"/>
      <c r="W3044" s="305"/>
      <c r="X3044" s="305"/>
      <c r="Y3044" s="282"/>
      <c r="Z3044" s="282" t="e" vm="1">
        <f ca="1">_xlfn.IFS(AND(ISNUMBER(SEARCH("N?m l*", CUSTOMER[[#This Row],[Service Type]], 1)), CUSTOMER[[#This Row],[Count ST]] = TRUE), CUSTOMER[[#This Row],[Quantity]], AND($Y$10:$Y3044 = TRUE, COUNTIFS($H$10:$H3044, CUSTOMER[[#This Row],[Booking]], $J$10:$J3044, CUSTOMER[[#This Row],[Order Date]], $F$10:$F3044, "&lt;&gt;"&amp;"N?m l*")=1), 1, TRUE,  "")</f>
        <v>#NAME?</v>
      </c>
      <c r="AA3044" s="282" t="b">
        <f t="shared" ca="1" si="48"/>
        <v>0</v>
      </c>
      <c r="AB3044" s="305"/>
    </row>
    <row r="3045" spans="1:28" x14ac:dyDescent="0.25">
      <c r="A3045" s="281" t="str">
        <f ca="1">no.</f>
        <v/>
      </c>
      <c r="B3045" s="281"/>
      <c r="C3045" s="282"/>
      <c r="D3045" s="282"/>
      <c r="E3045" s="283" t="str">
        <f ca="1">position</f>
        <v/>
      </c>
      <c r="F3045" s="282"/>
      <c r="G3045" s="282"/>
      <c r="H3045" s="282"/>
      <c r="I3045" s="282"/>
      <c r="J3045" s="335"/>
      <c r="K3045" s="282"/>
      <c r="L3045" s="282"/>
      <c r="M3045" s="282"/>
      <c r="N3045" s="282"/>
      <c r="O3045" s="281"/>
      <c r="P3045" s="360" t="str">
        <f ca="1">rescore_patient</f>
        <v/>
      </c>
      <c r="Q3045" s="330" t="str">
        <f ca="1">quantity</f>
        <v/>
      </c>
      <c r="R3045" s="284"/>
      <c r="S3045" s="282"/>
      <c r="T3045" s="282"/>
      <c r="U3045" s="282"/>
      <c r="V3045" s="305"/>
      <c r="W3045" s="305"/>
      <c r="X3045" s="305"/>
      <c r="Y3045" s="282"/>
      <c r="Z3045" s="282" t="e" vm="1">
        <f ca="1">_xlfn.IFS(AND(ISNUMBER(SEARCH("N?m l*", CUSTOMER[[#This Row],[Service Type]], 1)), CUSTOMER[[#This Row],[Count ST]] = TRUE), CUSTOMER[[#This Row],[Quantity]], AND($Y$10:$Y3045 = TRUE, COUNTIFS($H$10:$H3045, CUSTOMER[[#This Row],[Booking]], $J$10:$J3045, CUSTOMER[[#This Row],[Order Date]], $F$10:$F3045, "&lt;&gt;"&amp;"N?m l*")=1), 1, TRUE,  "")</f>
        <v>#NAME?</v>
      </c>
      <c r="AA3045" s="282" t="b">
        <f t="shared" ca="1" si="48"/>
        <v>0</v>
      </c>
      <c r="AB3045" s="305"/>
    </row>
    <row r="3046" spans="1:28" x14ac:dyDescent="0.25">
      <c r="A3046" s="281" t="str">
        <f ca="1">no.</f>
        <v/>
      </c>
      <c r="B3046" s="281"/>
      <c r="C3046" s="282"/>
      <c r="D3046" s="282"/>
      <c r="E3046" s="283" t="str">
        <f ca="1">position</f>
        <v/>
      </c>
      <c r="F3046" s="282"/>
      <c r="G3046" s="282"/>
      <c r="H3046" s="282"/>
      <c r="I3046" s="282"/>
      <c r="J3046" s="335"/>
      <c r="K3046" s="282"/>
      <c r="L3046" s="282"/>
      <c r="M3046" s="282"/>
      <c r="N3046" s="282"/>
      <c r="O3046" s="281"/>
      <c r="P3046" s="360" t="str">
        <f ca="1">rescore_patient</f>
        <v/>
      </c>
      <c r="Q3046" s="330" t="str">
        <f ca="1">quantity</f>
        <v/>
      </c>
      <c r="R3046" s="284"/>
      <c r="S3046" s="282"/>
      <c r="T3046" s="282"/>
      <c r="U3046" s="282"/>
      <c r="V3046" s="305"/>
      <c r="W3046" s="305"/>
      <c r="X3046" s="305"/>
      <c r="Y3046" s="282"/>
      <c r="Z3046" s="282" t="e" vm="1">
        <f ca="1">_xlfn.IFS(AND(ISNUMBER(SEARCH("N?m l*", CUSTOMER[[#This Row],[Service Type]], 1)), CUSTOMER[[#This Row],[Count ST]] = TRUE), CUSTOMER[[#This Row],[Quantity]], AND($Y$10:$Y3046 = TRUE, COUNTIFS($H$10:$H3046, CUSTOMER[[#This Row],[Booking]], $J$10:$J3046, CUSTOMER[[#This Row],[Order Date]], $F$10:$F3046, "&lt;&gt;"&amp;"N?m l*")=1), 1, TRUE,  "")</f>
        <v>#NAME?</v>
      </c>
      <c r="AA3046" s="282" t="b">
        <f t="shared" ca="1" si="48"/>
        <v>0</v>
      </c>
      <c r="AB3046" s="305"/>
    </row>
    <row r="3047" spans="1:28" x14ac:dyDescent="0.25">
      <c r="A3047" s="281" t="str">
        <f ca="1">no.</f>
        <v/>
      </c>
      <c r="B3047" s="281"/>
      <c r="C3047" s="282"/>
      <c r="D3047" s="282"/>
      <c r="E3047" s="283" t="str">
        <f ca="1">position</f>
        <v/>
      </c>
      <c r="F3047" s="282"/>
      <c r="G3047" s="282"/>
      <c r="H3047" s="282"/>
      <c r="I3047" s="282"/>
      <c r="J3047" s="335"/>
      <c r="K3047" s="282"/>
      <c r="L3047" s="282"/>
      <c r="M3047" s="282"/>
      <c r="N3047" s="282"/>
      <c r="O3047" s="281"/>
      <c r="P3047" s="360" t="str">
        <f ca="1">rescore_patient</f>
        <v/>
      </c>
      <c r="Q3047" s="330" t="str">
        <f ca="1">quantity</f>
        <v/>
      </c>
      <c r="R3047" s="284"/>
      <c r="S3047" s="282"/>
      <c r="T3047" s="282"/>
      <c r="U3047" s="282"/>
      <c r="V3047" s="305"/>
      <c r="W3047" s="305"/>
      <c r="X3047" s="305"/>
      <c r="Y3047" s="282"/>
      <c r="Z3047" s="282" t="e" vm="1">
        <f ca="1">_xlfn.IFS(AND(ISNUMBER(SEARCH("N?m l*", CUSTOMER[[#This Row],[Service Type]], 1)), CUSTOMER[[#This Row],[Count ST]] = TRUE), CUSTOMER[[#This Row],[Quantity]], AND($Y$10:$Y3047 = TRUE, COUNTIFS($H$10:$H3047, CUSTOMER[[#This Row],[Booking]], $J$10:$J3047, CUSTOMER[[#This Row],[Order Date]], $F$10:$F3047, "&lt;&gt;"&amp;"N?m l*")=1), 1, TRUE,  "")</f>
        <v>#NAME?</v>
      </c>
      <c r="AA3047" s="282" t="b">
        <f t="shared" ca="1" si="48"/>
        <v>0</v>
      </c>
      <c r="AB3047" s="305"/>
    </row>
    <row r="3048" spans="1:28" x14ac:dyDescent="0.25">
      <c r="A3048" s="281" t="str">
        <f ca="1">no.</f>
        <v/>
      </c>
      <c r="B3048" s="281"/>
      <c r="C3048" s="282"/>
      <c r="D3048" s="282"/>
      <c r="E3048" s="283" t="str">
        <f ca="1">position</f>
        <v/>
      </c>
      <c r="F3048" s="282"/>
      <c r="G3048" s="282"/>
      <c r="H3048" s="282"/>
      <c r="I3048" s="282"/>
      <c r="J3048" s="335"/>
      <c r="K3048" s="282"/>
      <c r="L3048" s="282"/>
      <c r="M3048" s="282"/>
      <c r="N3048" s="282"/>
      <c r="O3048" s="281"/>
      <c r="P3048" s="360" t="str">
        <f ca="1">rescore_patient</f>
        <v/>
      </c>
      <c r="Q3048" s="330" t="str">
        <f ca="1">quantity</f>
        <v/>
      </c>
      <c r="R3048" s="284"/>
      <c r="S3048" s="282"/>
      <c r="T3048" s="282"/>
      <c r="U3048" s="282"/>
      <c r="V3048" s="305"/>
      <c r="W3048" s="305"/>
      <c r="X3048" s="305"/>
      <c r="Y3048" s="282"/>
      <c r="Z3048" s="282" t="e" vm="1">
        <f ca="1">_xlfn.IFS(AND(ISNUMBER(SEARCH("N?m l*", CUSTOMER[[#This Row],[Service Type]], 1)), CUSTOMER[[#This Row],[Count ST]] = TRUE), CUSTOMER[[#This Row],[Quantity]], AND($Y$10:$Y3048 = TRUE, COUNTIFS($H$10:$H3048, CUSTOMER[[#This Row],[Booking]], $J$10:$J3048, CUSTOMER[[#This Row],[Order Date]], $F$10:$F3048, "&lt;&gt;"&amp;"N?m l*")=1), 1, TRUE,  "")</f>
        <v>#NAME?</v>
      </c>
      <c r="AA3048" s="282" t="b">
        <f t="shared" ca="1" si="48"/>
        <v>0</v>
      </c>
      <c r="AB3048" s="305"/>
    </row>
    <row r="3049" spans="1:28" x14ac:dyDescent="0.25">
      <c r="A3049" s="281" t="str">
        <f ca="1">no.</f>
        <v/>
      </c>
      <c r="B3049" s="281"/>
      <c r="C3049" s="282"/>
      <c r="D3049" s="282"/>
      <c r="E3049" s="283" t="str">
        <f ca="1">position</f>
        <v/>
      </c>
      <c r="F3049" s="282"/>
      <c r="G3049" s="282"/>
      <c r="H3049" s="282"/>
      <c r="I3049" s="282"/>
      <c r="J3049" s="335"/>
      <c r="K3049" s="282"/>
      <c r="L3049" s="282"/>
      <c r="M3049" s="282"/>
      <c r="N3049" s="282"/>
      <c r="O3049" s="281"/>
      <c r="P3049" s="360" t="str">
        <f ca="1">rescore_patient</f>
        <v/>
      </c>
      <c r="Q3049" s="330" t="str">
        <f ca="1">quantity</f>
        <v/>
      </c>
      <c r="R3049" s="284"/>
      <c r="S3049" s="282"/>
      <c r="T3049" s="282"/>
      <c r="U3049" s="282"/>
      <c r="V3049" s="305"/>
      <c r="W3049" s="305"/>
      <c r="X3049" s="305"/>
      <c r="Y3049" s="282"/>
      <c r="Z3049" s="282" t="e" vm="1">
        <f ca="1">_xlfn.IFS(AND(ISNUMBER(SEARCH("N?m l*", CUSTOMER[[#This Row],[Service Type]], 1)), CUSTOMER[[#This Row],[Count ST]] = TRUE), CUSTOMER[[#This Row],[Quantity]], AND($Y$10:$Y3049 = TRUE, COUNTIFS($H$10:$H3049, CUSTOMER[[#This Row],[Booking]], $J$10:$J3049, CUSTOMER[[#This Row],[Order Date]], $F$10:$F3049, "&lt;&gt;"&amp;"N?m l*")=1), 1, TRUE,  "")</f>
        <v>#NAME?</v>
      </c>
      <c r="AA3049" s="282" t="b">
        <f t="shared" ca="1" si="48"/>
        <v>0</v>
      </c>
      <c r="AB3049" s="305"/>
    </row>
    <row r="3050" spans="1:28" x14ac:dyDescent="0.25">
      <c r="A3050" s="281" t="str">
        <f ca="1">no.</f>
        <v/>
      </c>
      <c r="B3050" s="281"/>
      <c r="C3050" s="282"/>
      <c r="D3050" s="282"/>
      <c r="E3050" s="283" t="str">
        <f ca="1">position</f>
        <v/>
      </c>
      <c r="F3050" s="282"/>
      <c r="G3050" s="282"/>
      <c r="H3050" s="282"/>
      <c r="I3050" s="282"/>
      <c r="J3050" s="335"/>
      <c r="K3050" s="282"/>
      <c r="L3050" s="282"/>
      <c r="M3050" s="282"/>
      <c r="N3050" s="282"/>
      <c r="O3050" s="281"/>
      <c r="P3050" s="360" t="str">
        <f ca="1">rescore_patient</f>
        <v/>
      </c>
      <c r="Q3050" s="330" t="str">
        <f ca="1">quantity</f>
        <v/>
      </c>
      <c r="R3050" s="284"/>
      <c r="S3050" s="282"/>
      <c r="T3050" s="282"/>
      <c r="U3050" s="282"/>
      <c r="V3050" s="305"/>
      <c r="W3050" s="305"/>
      <c r="X3050" s="305"/>
      <c r="Y3050" s="282"/>
      <c r="Z3050" s="282" t="e" vm="1">
        <f ca="1">_xlfn.IFS(AND(ISNUMBER(SEARCH("N?m l*", CUSTOMER[[#This Row],[Service Type]], 1)), CUSTOMER[[#This Row],[Count ST]] = TRUE), CUSTOMER[[#This Row],[Quantity]], AND($Y$10:$Y3050 = TRUE, COUNTIFS($H$10:$H3050, CUSTOMER[[#This Row],[Booking]], $J$10:$J3050, CUSTOMER[[#This Row],[Order Date]], $F$10:$F3050, "&lt;&gt;"&amp;"N?m l*")=1), 1, TRUE,  "")</f>
        <v>#NAME?</v>
      </c>
      <c r="AA3050" s="282" t="b">
        <f t="shared" ca="1" si="48"/>
        <v>0</v>
      </c>
      <c r="AB3050" s="305"/>
    </row>
    <row r="3051" spans="1:28" x14ac:dyDescent="0.25">
      <c r="A3051" s="281" t="str">
        <f ca="1">no.</f>
        <v/>
      </c>
      <c r="B3051" s="281"/>
      <c r="C3051" s="282"/>
      <c r="D3051" s="282"/>
      <c r="E3051" s="283" t="str">
        <f ca="1">position</f>
        <v/>
      </c>
      <c r="F3051" s="282"/>
      <c r="G3051" s="282"/>
      <c r="H3051" s="282"/>
      <c r="I3051" s="282"/>
      <c r="J3051" s="335"/>
      <c r="K3051" s="282"/>
      <c r="L3051" s="282"/>
      <c r="M3051" s="282"/>
      <c r="N3051" s="282"/>
      <c r="O3051" s="281"/>
      <c r="P3051" s="360" t="str">
        <f ca="1">rescore_patient</f>
        <v/>
      </c>
      <c r="Q3051" s="330" t="str">
        <f ca="1">quantity</f>
        <v/>
      </c>
      <c r="R3051" s="284"/>
      <c r="S3051" s="282"/>
      <c r="T3051" s="282"/>
      <c r="U3051" s="282"/>
      <c r="V3051" s="305"/>
      <c r="W3051" s="305"/>
      <c r="X3051" s="305"/>
      <c r="Y3051" s="282"/>
      <c r="Z3051" s="282" t="e" vm="1">
        <f ca="1">_xlfn.IFS(AND(ISNUMBER(SEARCH("N?m l*", CUSTOMER[[#This Row],[Service Type]], 1)), CUSTOMER[[#This Row],[Count ST]] = TRUE), CUSTOMER[[#This Row],[Quantity]], AND($Y$10:$Y3051 = TRUE, COUNTIFS($H$10:$H3051, CUSTOMER[[#This Row],[Booking]], $J$10:$J3051, CUSTOMER[[#This Row],[Order Date]], $F$10:$F3051, "&lt;&gt;"&amp;"N?m l*")=1), 1, TRUE,  "")</f>
        <v>#NAME?</v>
      </c>
      <c r="AA3051" s="282" t="b">
        <f t="shared" ca="1" si="48"/>
        <v>0</v>
      </c>
      <c r="AB3051" s="305"/>
    </row>
    <row r="3052" spans="1:28" x14ac:dyDescent="0.25">
      <c r="A3052" s="281" t="str">
        <f ca="1">no.</f>
        <v/>
      </c>
      <c r="B3052" s="281"/>
      <c r="C3052" s="282"/>
      <c r="D3052" s="282"/>
      <c r="E3052" s="283" t="str">
        <f ca="1">position</f>
        <v/>
      </c>
      <c r="F3052" s="282"/>
      <c r="G3052" s="282"/>
      <c r="H3052" s="282"/>
      <c r="I3052" s="282"/>
      <c r="J3052" s="335"/>
      <c r="K3052" s="282"/>
      <c r="L3052" s="282"/>
      <c r="M3052" s="282"/>
      <c r="N3052" s="282"/>
      <c r="O3052" s="281"/>
      <c r="P3052" s="360" t="str">
        <f ca="1">rescore_patient</f>
        <v/>
      </c>
      <c r="Q3052" s="330" t="str">
        <f ca="1">quantity</f>
        <v/>
      </c>
      <c r="R3052" s="284"/>
      <c r="S3052" s="282"/>
      <c r="T3052" s="282"/>
      <c r="U3052" s="282"/>
      <c r="V3052" s="305"/>
      <c r="W3052" s="305"/>
      <c r="X3052" s="305"/>
      <c r="Y3052" s="282"/>
      <c r="Z3052" s="282" t="e" vm="1">
        <f ca="1">_xlfn.IFS(AND(ISNUMBER(SEARCH("N?m l*", CUSTOMER[[#This Row],[Service Type]], 1)), CUSTOMER[[#This Row],[Count ST]] = TRUE), CUSTOMER[[#This Row],[Quantity]], AND($Y$10:$Y3052 = TRUE, COUNTIFS($H$10:$H3052, CUSTOMER[[#This Row],[Booking]], $J$10:$J3052, CUSTOMER[[#This Row],[Order Date]], $F$10:$F3052, "&lt;&gt;"&amp;"N?m l*")=1), 1, TRUE,  "")</f>
        <v>#NAME?</v>
      </c>
      <c r="AA3052" s="282" t="b">
        <f t="shared" ca="1" si="48"/>
        <v>0</v>
      </c>
      <c r="AB3052" s="305"/>
    </row>
    <row r="3053" spans="1:28" x14ac:dyDescent="0.25">
      <c r="A3053" s="281" t="str">
        <f ca="1">no.</f>
        <v/>
      </c>
      <c r="B3053" s="281"/>
      <c r="C3053" s="282"/>
      <c r="D3053" s="282"/>
      <c r="E3053" s="283" t="str">
        <f ca="1">position</f>
        <v/>
      </c>
      <c r="F3053" s="282"/>
      <c r="G3053" s="282"/>
      <c r="H3053" s="282"/>
      <c r="I3053" s="282"/>
      <c r="J3053" s="335"/>
      <c r="K3053" s="282"/>
      <c r="L3053" s="282"/>
      <c r="M3053" s="282"/>
      <c r="N3053" s="282"/>
      <c r="O3053" s="281"/>
      <c r="P3053" s="360" t="str">
        <f ca="1">rescore_patient</f>
        <v/>
      </c>
      <c r="Q3053" s="330" t="str">
        <f ca="1">quantity</f>
        <v/>
      </c>
      <c r="R3053" s="284"/>
      <c r="S3053" s="282"/>
      <c r="T3053" s="282"/>
      <c r="U3053" s="282"/>
      <c r="V3053" s="305"/>
      <c r="W3053" s="305"/>
      <c r="X3053" s="305"/>
      <c r="Y3053" s="282"/>
      <c r="Z3053" s="282" t="e" vm="1">
        <f ca="1">_xlfn.IFS(AND(ISNUMBER(SEARCH("N?m l*", CUSTOMER[[#This Row],[Service Type]], 1)), CUSTOMER[[#This Row],[Count ST]] = TRUE), CUSTOMER[[#This Row],[Quantity]], AND($Y$10:$Y3053 = TRUE, COUNTIFS($H$10:$H3053, CUSTOMER[[#This Row],[Booking]], $J$10:$J3053, CUSTOMER[[#This Row],[Order Date]], $F$10:$F3053, "&lt;&gt;"&amp;"N?m l*")=1), 1, TRUE,  "")</f>
        <v>#NAME?</v>
      </c>
      <c r="AA3053" s="282" t="b">
        <f t="shared" ca="1" si="48"/>
        <v>0</v>
      </c>
      <c r="AB3053" s="305"/>
    </row>
    <row r="3054" spans="1:28" x14ac:dyDescent="0.25">
      <c r="A3054" s="281" t="str">
        <f ca="1">no.</f>
        <v/>
      </c>
      <c r="B3054" s="281"/>
      <c r="C3054" s="282"/>
      <c r="D3054" s="282"/>
      <c r="E3054" s="283" t="str">
        <f ca="1">position</f>
        <v/>
      </c>
      <c r="F3054" s="282"/>
      <c r="G3054" s="282"/>
      <c r="H3054" s="282"/>
      <c r="I3054" s="282"/>
      <c r="J3054" s="335"/>
      <c r="K3054" s="282"/>
      <c r="L3054" s="282"/>
      <c r="M3054" s="282"/>
      <c r="N3054" s="282"/>
      <c r="O3054" s="281"/>
      <c r="P3054" s="360" t="str">
        <f ca="1">rescore_patient</f>
        <v/>
      </c>
      <c r="Q3054" s="330" t="str">
        <f ca="1">quantity</f>
        <v/>
      </c>
      <c r="R3054" s="284"/>
      <c r="S3054" s="282"/>
      <c r="T3054" s="282"/>
      <c r="U3054" s="282"/>
      <c r="V3054" s="305"/>
      <c r="W3054" s="305"/>
      <c r="X3054" s="305"/>
      <c r="Y3054" s="282"/>
      <c r="Z3054" s="282" t="e" vm="1">
        <f ca="1">_xlfn.IFS(AND(ISNUMBER(SEARCH("N?m l*", CUSTOMER[[#This Row],[Service Type]], 1)), CUSTOMER[[#This Row],[Count ST]] = TRUE), CUSTOMER[[#This Row],[Quantity]], AND($Y$10:$Y3054 = TRUE, COUNTIFS($H$10:$H3054, CUSTOMER[[#This Row],[Booking]], $J$10:$J3054, CUSTOMER[[#This Row],[Order Date]], $F$10:$F3054, "&lt;&gt;"&amp;"N?m l*")=1), 1, TRUE,  "")</f>
        <v>#NAME?</v>
      </c>
      <c r="AA3054" s="282" t="b">
        <f t="shared" ca="1" si="48"/>
        <v>0</v>
      </c>
      <c r="AB3054" s="305"/>
    </row>
    <row r="3055" spans="1:28" x14ac:dyDescent="0.25">
      <c r="A3055" s="281" t="str">
        <f ca="1">no.</f>
        <v/>
      </c>
      <c r="B3055" s="281"/>
      <c r="C3055" s="282"/>
      <c r="D3055" s="282"/>
      <c r="E3055" s="283" t="str">
        <f ca="1">position</f>
        <v/>
      </c>
      <c r="F3055" s="282"/>
      <c r="G3055" s="282"/>
      <c r="H3055" s="282"/>
      <c r="I3055" s="282"/>
      <c r="J3055" s="335"/>
      <c r="K3055" s="282"/>
      <c r="L3055" s="282"/>
      <c r="M3055" s="282"/>
      <c r="N3055" s="282"/>
      <c r="O3055" s="281"/>
      <c r="P3055" s="360" t="str">
        <f ca="1">rescore_patient</f>
        <v/>
      </c>
      <c r="Q3055" s="330" t="str">
        <f ca="1">quantity</f>
        <v/>
      </c>
      <c r="R3055" s="284"/>
      <c r="S3055" s="282"/>
      <c r="T3055" s="282"/>
      <c r="U3055" s="282"/>
      <c r="V3055" s="305"/>
      <c r="W3055" s="305"/>
      <c r="X3055" s="305"/>
      <c r="Y3055" s="282"/>
      <c r="Z3055" s="282" t="e" vm="1">
        <f ca="1">_xlfn.IFS(AND(ISNUMBER(SEARCH("N?m l*", CUSTOMER[[#This Row],[Service Type]], 1)), CUSTOMER[[#This Row],[Count ST]] = TRUE), CUSTOMER[[#This Row],[Quantity]], AND($Y$10:$Y3055 = TRUE, COUNTIFS($H$10:$H3055, CUSTOMER[[#This Row],[Booking]], $J$10:$J3055, CUSTOMER[[#This Row],[Order Date]], $F$10:$F3055, "&lt;&gt;"&amp;"N?m l*")=1), 1, TRUE,  "")</f>
        <v>#NAME?</v>
      </c>
      <c r="AA3055" s="282" t="b">
        <f t="shared" ca="1" si="48"/>
        <v>0</v>
      </c>
      <c r="AB3055" s="305"/>
    </row>
    <row r="3056" spans="1:28" x14ac:dyDescent="0.25">
      <c r="A3056" s="281" t="str">
        <f ca="1">no.</f>
        <v/>
      </c>
      <c r="B3056" s="281"/>
      <c r="C3056" s="282"/>
      <c r="D3056" s="282"/>
      <c r="E3056" s="283" t="str">
        <f ca="1">position</f>
        <v/>
      </c>
      <c r="F3056" s="282"/>
      <c r="G3056" s="282"/>
      <c r="H3056" s="282"/>
      <c r="I3056" s="282"/>
      <c r="J3056" s="335"/>
      <c r="K3056" s="282"/>
      <c r="L3056" s="282"/>
      <c r="M3056" s="282"/>
      <c r="N3056" s="282"/>
      <c r="O3056" s="281"/>
      <c r="P3056" s="360" t="str">
        <f ca="1">rescore_patient</f>
        <v/>
      </c>
      <c r="Q3056" s="330" t="str">
        <f ca="1">quantity</f>
        <v/>
      </c>
      <c r="R3056" s="284"/>
      <c r="S3056" s="282"/>
      <c r="T3056" s="282"/>
      <c r="U3056" s="282"/>
      <c r="V3056" s="305"/>
      <c r="W3056" s="305"/>
      <c r="X3056" s="305"/>
      <c r="Y3056" s="282"/>
      <c r="Z3056" s="282" t="e" vm="1">
        <f ca="1">_xlfn.IFS(AND(ISNUMBER(SEARCH("N?m l*", CUSTOMER[[#This Row],[Service Type]], 1)), CUSTOMER[[#This Row],[Count ST]] = TRUE), CUSTOMER[[#This Row],[Quantity]], AND($Y$10:$Y3056 = TRUE, COUNTIFS($H$10:$H3056, CUSTOMER[[#This Row],[Booking]], $J$10:$J3056, CUSTOMER[[#This Row],[Order Date]], $F$10:$F3056, "&lt;&gt;"&amp;"N?m l*")=1), 1, TRUE,  "")</f>
        <v>#NAME?</v>
      </c>
      <c r="AA3056" s="282" t="b">
        <f t="shared" ca="1" si="48"/>
        <v>0</v>
      </c>
      <c r="AB3056" s="305"/>
    </row>
    <row r="3057" spans="1:28" x14ac:dyDescent="0.25">
      <c r="A3057" s="281" t="str">
        <f ca="1">no.</f>
        <v/>
      </c>
      <c r="B3057" s="281"/>
      <c r="C3057" s="282"/>
      <c r="D3057" s="282"/>
      <c r="E3057" s="283" t="str">
        <f ca="1">position</f>
        <v/>
      </c>
      <c r="F3057" s="282"/>
      <c r="G3057" s="282"/>
      <c r="H3057" s="282"/>
      <c r="I3057" s="282"/>
      <c r="J3057" s="335"/>
      <c r="K3057" s="282"/>
      <c r="L3057" s="282"/>
      <c r="M3057" s="282"/>
      <c r="N3057" s="282"/>
      <c r="O3057" s="281"/>
      <c r="P3057" s="360" t="str">
        <f ca="1">rescore_patient</f>
        <v/>
      </c>
      <c r="Q3057" s="330" t="str">
        <f ca="1">quantity</f>
        <v/>
      </c>
      <c r="R3057" s="284"/>
      <c r="S3057" s="282"/>
      <c r="T3057" s="282"/>
      <c r="U3057" s="282"/>
      <c r="V3057" s="305"/>
      <c r="W3057" s="305"/>
      <c r="X3057" s="305"/>
      <c r="Y3057" s="282"/>
      <c r="Z3057" s="282" t="e" vm="1">
        <f ca="1">_xlfn.IFS(AND(ISNUMBER(SEARCH("N?m l*", CUSTOMER[[#This Row],[Service Type]], 1)), CUSTOMER[[#This Row],[Count ST]] = TRUE), CUSTOMER[[#This Row],[Quantity]], AND($Y$10:$Y3057 = TRUE, COUNTIFS($H$10:$H3057, CUSTOMER[[#This Row],[Booking]], $J$10:$J3057, CUSTOMER[[#This Row],[Order Date]], $F$10:$F3057, "&lt;&gt;"&amp;"N?m l*")=1), 1, TRUE,  "")</f>
        <v>#NAME?</v>
      </c>
      <c r="AA3057" s="282" t="b">
        <f t="shared" ca="1" si="48"/>
        <v>0</v>
      </c>
      <c r="AB3057" s="305"/>
    </row>
    <row r="3058" spans="1:28" x14ac:dyDescent="0.25">
      <c r="A3058" s="281" t="str">
        <f ca="1">no.</f>
        <v/>
      </c>
      <c r="B3058" s="281"/>
      <c r="C3058" s="282"/>
      <c r="D3058" s="282"/>
      <c r="E3058" s="283" t="str">
        <f ca="1">position</f>
        <v/>
      </c>
      <c r="F3058" s="282"/>
      <c r="G3058" s="282"/>
      <c r="H3058" s="282"/>
      <c r="I3058" s="282"/>
      <c r="J3058" s="335"/>
      <c r="K3058" s="282"/>
      <c r="L3058" s="282"/>
      <c r="M3058" s="282"/>
      <c r="N3058" s="282"/>
      <c r="O3058" s="281"/>
      <c r="P3058" s="360" t="str">
        <f ca="1">rescore_patient</f>
        <v/>
      </c>
      <c r="Q3058" s="330" t="str">
        <f ca="1">quantity</f>
        <v/>
      </c>
      <c r="R3058" s="284"/>
      <c r="S3058" s="282"/>
      <c r="T3058" s="282"/>
      <c r="U3058" s="282"/>
      <c r="V3058" s="305"/>
      <c r="W3058" s="305"/>
      <c r="X3058" s="305"/>
      <c r="Y3058" s="282"/>
      <c r="Z3058" s="282" t="e" vm="1">
        <f ca="1">_xlfn.IFS(AND(ISNUMBER(SEARCH("N?m l*", CUSTOMER[[#This Row],[Service Type]], 1)), CUSTOMER[[#This Row],[Count ST]] = TRUE), CUSTOMER[[#This Row],[Quantity]], AND($Y$10:$Y3058 = TRUE, COUNTIFS($H$10:$H3058, CUSTOMER[[#This Row],[Booking]], $J$10:$J3058, CUSTOMER[[#This Row],[Order Date]], $F$10:$F3058, "&lt;&gt;"&amp;"N?m l*")=1), 1, TRUE,  "")</f>
        <v>#NAME?</v>
      </c>
      <c r="AA3058" s="282" t="b">
        <f t="shared" ca="1" si="48"/>
        <v>0</v>
      </c>
      <c r="AB3058" s="305"/>
    </row>
    <row r="3059" spans="1:28" x14ac:dyDescent="0.25">
      <c r="A3059" s="281" t="str">
        <f ca="1">no.</f>
        <v/>
      </c>
      <c r="B3059" s="281"/>
      <c r="C3059" s="282"/>
      <c r="D3059" s="282"/>
      <c r="E3059" s="283" t="str">
        <f ca="1">position</f>
        <v/>
      </c>
      <c r="F3059" s="282"/>
      <c r="G3059" s="282"/>
      <c r="H3059" s="282"/>
      <c r="I3059" s="282"/>
      <c r="J3059" s="335"/>
      <c r="K3059" s="282"/>
      <c r="L3059" s="282"/>
      <c r="M3059" s="282"/>
      <c r="N3059" s="282"/>
      <c r="O3059" s="281"/>
      <c r="P3059" s="360" t="str">
        <f ca="1">rescore_patient</f>
        <v/>
      </c>
      <c r="Q3059" s="330" t="str">
        <f ca="1">quantity</f>
        <v/>
      </c>
      <c r="R3059" s="284"/>
      <c r="S3059" s="282"/>
      <c r="T3059" s="282"/>
      <c r="U3059" s="282"/>
      <c r="V3059" s="305"/>
      <c r="W3059" s="305"/>
      <c r="X3059" s="305"/>
      <c r="Y3059" s="282"/>
      <c r="Z3059" s="282" t="e" vm="1">
        <f ca="1">_xlfn.IFS(AND(ISNUMBER(SEARCH("N?m l*", CUSTOMER[[#This Row],[Service Type]], 1)), CUSTOMER[[#This Row],[Count ST]] = TRUE), CUSTOMER[[#This Row],[Quantity]], AND($Y$10:$Y3059 = TRUE, COUNTIFS($H$10:$H3059, CUSTOMER[[#This Row],[Booking]], $J$10:$J3059, CUSTOMER[[#This Row],[Order Date]], $F$10:$F3059, "&lt;&gt;"&amp;"N?m l*")=1), 1, TRUE,  "")</f>
        <v>#NAME?</v>
      </c>
      <c r="AA3059" s="282" t="b">
        <f t="shared" ca="1" si="48"/>
        <v>0</v>
      </c>
      <c r="AB3059" s="305"/>
    </row>
    <row r="3060" spans="1:28" x14ac:dyDescent="0.25">
      <c r="A3060" s="281" t="str">
        <f ca="1">no.</f>
        <v/>
      </c>
      <c r="B3060" s="281"/>
      <c r="C3060" s="282"/>
      <c r="D3060" s="282"/>
      <c r="E3060" s="283" t="str">
        <f ca="1">position</f>
        <v/>
      </c>
      <c r="F3060" s="282"/>
      <c r="G3060" s="282"/>
      <c r="H3060" s="282"/>
      <c r="I3060" s="282"/>
      <c r="J3060" s="335"/>
      <c r="K3060" s="282"/>
      <c r="L3060" s="282"/>
      <c r="M3060" s="282"/>
      <c r="N3060" s="282"/>
      <c r="O3060" s="281"/>
      <c r="P3060" s="360" t="str">
        <f ca="1">rescore_patient</f>
        <v/>
      </c>
      <c r="Q3060" s="330" t="str">
        <f ca="1">quantity</f>
        <v/>
      </c>
      <c r="R3060" s="284"/>
      <c r="S3060" s="282"/>
      <c r="T3060" s="282"/>
      <c r="U3060" s="282"/>
      <c r="V3060" s="305"/>
      <c r="W3060" s="305"/>
      <c r="X3060" s="305"/>
      <c r="Y3060" s="282"/>
      <c r="Z3060" s="282" t="e" vm="1">
        <f ca="1">_xlfn.IFS(AND(ISNUMBER(SEARCH("N?m l*", CUSTOMER[[#This Row],[Service Type]], 1)), CUSTOMER[[#This Row],[Count ST]] = TRUE), CUSTOMER[[#This Row],[Quantity]], AND($Y$10:$Y3060 = TRUE, COUNTIFS($H$10:$H3060, CUSTOMER[[#This Row],[Booking]], $J$10:$J3060, CUSTOMER[[#This Row],[Order Date]], $F$10:$F3060, "&lt;&gt;"&amp;"N?m l*")=1), 1, TRUE,  "")</f>
        <v>#NAME?</v>
      </c>
      <c r="AA3060" s="282" t="b">
        <f t="shared" ca="1" si="48"/>
        <v>0</v>
      </c>
      <c r="AB3060" s="305"/>
    </row>
    <row r="3061" spans="1:28" x14ac:dyDescent="0.25">
      <c r="A3061" s="281" t="str">
        <f ca="1">no.</f>
        <v/>
      </c>
      <c r="B3061" s="281"/>
      <c r="C3061" s="282"/>
      <c r="D3061" s="282"/>
      <c r="E3061" s="283" t="str">
        <f ca="1">position</f>
        <v/>
      </c>
      <c r="F3061" s="282"/>
      <c r="G3061" s="282"/>
      <c r="H3061" s="282"/>
      <c r="I3061" s="282"/>
      <c r="J3061" s="335"/>
      <c r="K3061" s="282"/>
      <c r="L3061" s="282"/>
      <c r="M3061" s="282"/>
      <c r="N3061" s="282"/>
      <c r="O3061" s="281"/>
      <c r="P3061" s="360" t="str">
        <f ca="1">rescore_patient</f>
        <v/>
      </c>
      <c r="Q3061" s="330" t="str">
        <f ca="1">quantity</f>
        <v/>
      </c>
      <c r="R3061" s="284"/>
      <c r="S3061" s="282"/>
      <c r="T3061" s="282"/>
      <c r="U3061" s="282"/>
      <c r="V3061" s="305"/>
      <c r="W3061" s="305"/>
      <c r="X3061" s="305"/>
      <c r="Y3061" s="282"/>
      <c r="Z3061" s="282" t="e" vm="1">
        <f ca="1">_xlfn.IFS(AND(ISNUMBER(SEARCH("N?m l*", CUSTOMER[[#This Row],[Service Type]], 1)), CUSTOMER[[#This Row],[Count ST]] = TRUE), CUSTOMER[[#This Row],[Quantity]], AND($Y$10:$Y3061 = TRUE, COUNTIFS($H$10:$H3061, CUSTOMER[[#This Row],[Booking]], $J$10:$J3061, CUSTOMER[[#This Row],[Order Date]], $F$10:$F3061, "&lt;&gt;"&amp;"N?m l*")=1), 1, TRUE,  "")</f>
        <v>#NAME?</v>
      </c>
      <c r="AA3061" s="282" t="b">
        <f t="shared" ca="1" si="48"/>
        <v>0</v>
      </c>
      <c r="AB3061" s="305"/>
    </row>
    <row r="3062" spans="1:28" x14ac:dyDescent="0.25">
      <c r="A3062" s="281" t="str">
        <f ca="1">no.</f>
        <v/>
      </c>
      <c r="B3062" s="281"/>
      <c r="C3062" s="282"/>
      <c r="D3062" s="282"/>
      <c r="E3062" s="283" t="str">
        <f ca="1">position</f>
        <v/>
      </c>
      <c r="F3062" s="282"/>
      <c r="G3062" s="282"/>
      <c r="H3062" s="282"/>
      <c r="I3062" s="282"/>
      <c r="J3062" s="335"/>
      <c r="K3062" s="282"/>
      <c r="L3062" s="282"/>
      <c r="M3062" s="282"/>
      <c r="N3062" s="282"/>
      <c r="O3062" s="281"/>
      <c r="P3062" s="360" t="str">
        <f ca="1">rescore_patient</f>
        <v/>
      </c>
      <c r="Q3062" s="330" t="str">
        <f ca="1">quantity</f>
        <v/>
      </c>
      <c r="R3062" s="284"/>
      <c r="S3062" s="282"/>
      <c r="T3062" s="282"/>
      <c r="U3062" s="282"/>
      <c r="V3062" s="305"/>
      <c r="W3062" s="305"/>
      <c r="X3062" s="305"/>
      <c r="Y3062" s="282"/>
      <c r="Z3062" s="282" t="e" vm="1">
        <f ca="1">_xlfn.IFS(AND(ISNUMBER(SEARCH("N?m l*", CUSTOMER[[#This Row],[Service Type]], 1)), CUSTOMER[[#This Row],[Count ST]] = TRUE), CUSTOMER[[#This Row],[Quantity]], AND($Y$10:$Y3062 = TRUE, COUNTIFS($H$10:$H3062, CUSTOMER[[#This Row],[Booking]], $J$10:$J3062, CUSTOMER[[#This Row],[Order Date]], $F$10:$F3062, "&lt;&gt;"&amp;"N?m l*")=1), 1, TRUE,  "")</f>
        <v>#NAME?</v>
      </c>
      <c r="AA3062" s="282" t="b">
        <f t="shared" ca="1" si="48"/>
        <v>0</v>
      </c>
      <c r="AB3062" s="305"/>
    </row>
    <row r="3063" spans="1:28" x14ac:dyDescent="0.25">
      <c r="A3063" s="281" t="str">
        <f ca="1">no.</f>
        <v/>
      </c>
      <c r="B3063" s="281"/>
      <c r="C3063" s="282"/>
      <c r="D3063" s="282"/>
      <c r="E3063" s="283" t="str">
        <f ca="1">position</f>
        <v/>
      </c>
      <c r="F3063" s="282"/>
      <c r="G3063" s="282"/>
      <c r="H3063" s="282"/>
      <c r="I3063" s="282"/>
      <c r="J3063" s="335"/>
      <c r="K3063" s="282"/>
      <c r="L3063" s="282"/>
      <c r="M3063" s="282"/>
      <c r="N3063" s="282"/>
      <c r="O3063" s="281"/>
      <c r="P3063" s="360" t="str">
        <f ca="1">rescore_patient</f>
        <v/>
      </c>
      <c r="Q3063" s="330" t="str">
        <f ca="1">quantity</f>
        <v/>
      </c>
      <c r="R3063" s="284"/>
      <c r="S3063" s="282"/>
      <c r="T3063" s="282"/>
      <c r="U3063" s="282"/>
      <c r="V3063" s="305"/>
      <c r="W3063" s="305"/>
      <c r="X3063" s="305"/>
      <c r="Y3063" s="282"/>
      <c r="Z3063" s="282" t="e" vm="1">
        <f ca="1">_xlfn.IFS(AND(ISNUMBER(SEARCH("N?m l*", CUSTOMER[[#This Row],[Service Type]], 1)), CUSTOMER[[#This Row],[Count ST]] = TRUE), CUSTOMER[[#This Row],[Quantity]], AND($Y$10:$Y3063 = TRUE, COUNTIFS($H$10:$H3063, CUSTOMER[[#This Row],[Booking]], $J$10:$J3063, CUSTOMER[[#This Row],[Order Date]], $F$10:$F3063, "&lt;&gt;"&amp;"N?m l*")=1), 1, TRUE,  "")</f>
        <v>#NAME?</v>
      </c>
      <c r="AA3063" s="282" t="b">
        <f t="shared" ca="1" si="48"/>
        <v>0</v>
      </c>
      <c r="AB3063" s="305"/>
    </row>
    <row r="3064" spans="1:28" x14ac:dyDescent="0.25">
      <c r="A3064" s="281" t="str">
        <f ca="1">no.</f>
        <v/>
      </c>
      <c r="B3064" s="281"/>
      <c r="C3064" s="282"/>
      <c r="D3064" s="282"/>
      <c r="E3064" s="283" t="str">
        <f ca="1">position</f>
        <v/>
      </c>
      <c r="F3064" s="282"/>
      <c r="G3064" s="282"/>
      <c r="H3064" s="282"/>
      <c r="I3064" s="282"/>
      <c r="J3064" s="335"/>
      <c r="K3064" s="282"/>
      <c r="L3064" s="282"/>
      <c r="M3064" s="282"/>
      <c r="N3064" s="282"/>
      <c r="O3064" s="281"/>
      <c r="P3064" s="360" t="str">
        <f ca="1">rescore_patient</f>
        <v/>
      </c>
      <c r="Q3064" s="330" t="str">
        <f ca="1">quantity</f>
        <v/>
      </c>
      <c r="R3064" s="284"/>
      <c r="S3064" s="282"/>
      <c r="T3064" s="282"/>
      <c r="U3064" s="282"/>
      <c r="V3064" s="305"/>
      <c r="W3064" s="305"/>
      <c r="X3064" s="305"/>
      <c r="Y3064" s="282"/>
      <c r="Z3064" s="282" t="e" vm="1">
        <f ca="1">_xlfn.IFS(AND(ISNUMBER(SEARCH("N?m l*", CUSTOMER[[#This Row],[Service Type]], 1)), CUSTOMER[[#This Row],[Count ST]] = TRUE), CUSTOMER[[#This Row],[Quantity]], AND($Y$10:$Y3064 = TRUE, COUNTIFS($H$10:$H3064, CUSTOMER[[#This Row],[Booking]], $J$10:$J3064, CUSTOMER[[#This Row],[Order Date]], $F$10:$F3064, "&lt;&gt;"&amp;"N?m l*")=1), 1, TRUE,  "")</f>
        <v>#NAME?</v>
      </c>
      <c r="AA3064" s="282" t="b">
        <f t="shared" ca="1" si="48"/>
        <v>0</v>
      </c>
      <c r="AB3064" s="305"/>
    </row>
    <row r="3065" spans="1:28" x14ac:dyDescent="0.25">
      <c r="A3065" s="281" t="str">
        <f ca="1">no.</f>
        <v/>
      </c>
      <c r="B3065" s="281"/>
      <c r="C3065" s="282"/>
      <c r="D3065" s="282"/>
      <c r="E3065" s="283" t="str">
        <f ca="1">position</f>
        <v/>
      </c>
      <c r="F3065" s="282"/>
      <c r="G3065" s="282"/>
      <c r="H3065" s="282"/>
      <c r="I3065" s="282"/>
      <c r="J3065" s="335"/>
      <c r="K3065" s="282"/>
      <c r="L3065" s="282"/>
      <c r="M3065" s="282"/>
      <c r="N3065" s="282"/>
      <c r="O3065" s="281"/>
      <c r="P3065" s="360" t="str">
        <f ca="1">rescore_patient</f>
        <v/>
      </c>
      <c r="Q3065" s="330" t="str">
        <f ca="1">quantity</f>
        <v/>
      </c>
      <c r="R3065" s="284"/>
      <c r="S3065" s="282"/>
      <c r="T3065" s="282"/>
      <c r="U3065" s="282"/>
      <c r="V3065" s="305"/>
      <c r="W3065" s="305"/>
      <c r="X3065" s="305"/>
      <c r="Y3065" s="282"/>
      <c r="Z3065" s="282" t="e" vm="1">
        <f ca="1">_xlfn.IFS(AND(ISNUMBER(SEARCH("N?m l*", CUSTOMER[[#This Row],[Service Type]], 1)), CUSTOMER[[#This Row],[Count ST]] = TRUE), CUSTOMER[[#This Row],[Quantity]], AND($Y$10:$Y3065 = TRUE, COUNTIFS($H$10:$H3065, CUSTOMER[[#This Row],[Booking]], $J$10:$J3065, CUSTOMER[[#This Row],[Order Date]], $F$10:$F3065, "&lt;&gt;"&amp;"N?m l*")=1), 1, TRUE,  "")</f>
        <v>#NAME?</v>
      </c>
      <c r="AA3065" s="282" t="b">
        <f t="shared" ca="1" si="48"/>
        <v>0</v>
      </c>
      <c r="AB3065" s="305"/>
    </row>
    <row r="3066" spans="1:28" x14ac:dyDescent="0.25">
      <c r="A3066" s="281" t="str">
        <f ca="1">no.</f>
        <v/>
      </c>
      <c r="B3066" s="281"/>
      <c r="C3066" s="282"/>
      <c r="D3066" s="282"/>
      <c r="E3066" s="283" t="str">
        <f ca="1">position</f>
        <v/>
      </c>
      <c r="F3066" s="282"/>
      <c r="G3066" s="282"/>
      <c r="H3066" s="282"/>
      <c r="I3066" s="282"/>
      <c r="J3066" s="335"/>
      <c r="K3066" s="282"/>
      <c r="L3066" s="282"/>
      <c r="M3066" s="282"/>
      <c r="N3066" s="282"/>
      <c r="O3066" s="281"/>
      <c r="P3066" s="360" t="str">
        <f ca="1">rescore_patient</f>
        <v/>
      </c>
      <c r="Q3066" s="330" t="str">
        <f ca="1">quantity</f>
        <v/>
      </c>
      <c r="R3066" s="284"/>
      <c r="S3066" s="282"/>
      <c r="T3066" s="282"/>
      <c r="U3066" s="282"/>
      <c r="V3066" s="305"/>
      <c r="W3066" s="305"/>
      <c r="X3066" s="305"/>
      <c r="Y3066" s="282"/>
      <c r="Z3066" s="282" t="e" vm="1">
        <f ca="1">_xlfn.IFS(AND(ISNUMBER(SEARCH("N?m l*", CUSTOMER[[#This Row],[Service Type]], 1)), CUSTOMER[[#This Row],[Count ST]] = TRUE), CUSTOMER[[#This Row],[Quantity]], AND($Y$10:$Y3066 = TRUE, COUNTIFS($H$10:$H3066, CUSTOMER[[#This Row],[Booking]], $J$10:$J3066, CUSTOMER[[#This Row],[Order Date]], $F$10:$F3066, "&lt;&gt;"&amp;"N?m l*")=1), 1, TRUE,  "")</f>
        <v>#NAME?</v>
      </c>
      <c r="AA3066" s="282" t="b">
        <f t="shared" ca="1" si="48"/>
        <v>0</v>
      </c>
      <c r="AB3066" s="305"/>
    </row>
    <row r="3067" spans="1:28" x14ac:dyDescent="0.25">
      <c r="A3067" s="281" t="str">
        <f ca="1">no.</f>
        <v/>
      </c>
      <c r="B3067" s="281"/>
      <c r="C3067" s="282"/>
      <c r="D3067" s="282"/>
      <c r="E3067" s="283" t="str">
        <f ca="1">position</f>
        <v/>
      </c>
      <c r="F3067" s="282"/>
      <c r="G3067" s="282"/>
      <c r="H3067" s="282"/>
      <c r="I3067" s="282"/>
      <c r="J3067" s="335"/>
      <c r="K3067" s="282"/>
      <c r="L3067" s="282"/>
      <c r="M3067" s="282"/>
      <c r="N3067" s="282"/>
      <c r="O3067" s="281"/>
      <c r="P3067" s="360" t="str">
        <f ca="1">rescore_patient</f>
        <v/>
      </c>
      <c r="Q3067" s="330" t="str">
        <f ca="1">quantity</f>
        <v/>
      </c>
      <c r="R3067" s="284"/>
      <c r="S3067" s="282"/>
      <c r="T3067" s="282"/>
      <c r="U3067" s="282"/>
      <c r="V3067" s="305"/>
      <c r="W3067" s="305"/>
      <c r="X3067" s="305"/>
      <c r="Y3067" s="282"/>
      <c r="Z3067" s="282" t="e" vm="1">
        <f ca="1">_xlfn.IFS(AND(ISNUMBER(SEARCH("N?m l*", CUSTOMER[[#This Row],[Service Type]], 1)), CUSTOMER[[#This Row],[Count ST]] = TRUE), CUSTOMER[[#This Row],[Quantity]], AND($Y$10:$Y3067 = TRUE, COUNTIFS($H$10:$H3067, CUSTOMER[[#This Row],[Booking]], $J$10:$J3067, CUSTOMER[[#This Row],[Order Date]], $F$10:$F3067, "&lt;&gt;"&amp;"N?m l*")=1), 1, TRUE,  "")</f>
        <v>#NAME?</v>
      </c>
      <c r="AA3067" s="282" t="b">
        <f t="shared" ca="1" si="48"/>
        <v>0</v>
      </c>
      <c r="AB3067" s="305"/>
    </row>
    <row r="3068" spans="1:28" x14ac:dyDescent="0.25">
      <c r="A3068" s="281" t="str">
        <f ca="1">no.</f>
        <v/>
      </c>
      <c r="B3068" s="281"/>
      <c r="C3068" s="282"/>
      <c r="D3068" s="282"/>
      <c r="E3068" s="283" t="str">
        <f ca="1">position</f>
        <v/>
      </c>
      <c r="F3068" s="282"/>
      <c r="G3068" s="282"/>
      <c r="H3068" s="282"/>
      <c r="I3068" s="282"/>
      <c r="J3068" s="335"/>
      <c r="K3068" s="282"/>
      <c r="L3068" s="282"/>
      <c r="M3068" s="282"/>
      <c r="N3068" s="282"/>
      <c r="O3068" s="281"/>
      <c r="P3068" s="360" t="str">
        <f ca="1">rescore_patient</f>
        <v/>
      </c>
      <c r="Q3068" s="330" t="str">
        <f ca="1">quantity</f>
        <v/>
      </c>
      <c r="R3068" s="284"/>
      <c r="S3068" s="282"/>
      <c r="T3068" s="282"/>
      <c r="U3068" s="282"/>
      <c r="V3068" s="305"/>
      <c r="W3068" s="305"/>
      <c r="X3068" s="305"/>
      <c r="Y3068" s="282"/>
      <c r="Z3068" s="282" t="e" vm="1">
        <f ca="1">_xlfn.IFS(AND(ISNUMBER(SEARCH("N?m l*", CUSTOMER[[#This Row],[Service Type]], 1)), CUSTOMER[[#This Row],[Count ST]] = TRUE), CUSTOMER[[#This Row],[Quantity]], AND($Y$10:$Y3068 = TRUE, COUNTIFS($H$10:$H3068, CUSTOMER[[#This Row],[Booking]], $J$10:$J3068, CUSTOMER[[#This Row],[Order Date]], $F$10:$F3068, "&lt;&gt;"&amp;"N?m l*")=1), 1, TRUE,  "")</f>
        <v>#NAME?</v>
      </c>
      <c r="AA3068" s="282" t="b">
        <f t="shared" ca="1" si="48"/>
        <v>0</v>
      </c>
      <c r="AB3068" s="305"/>
    </row>
    <row r="3069" spans="1:28" x14ac:dyDescent="0.25">
      <c r="A3069" s="281" t="str">
        <f ca="1">no.</f>
        <v/>
      </c>
      <c r="B3069" s="281"/>
      <c r="C3069" s="282"/>
      <c r="D3069" s="282"/>
      <c r="E3069" s="283" t="str">
        <f ca="1">position</f>
        <v/>
      </c>
      <c r="F3069" s="282"/>
      <c r="G3069" s="282"/>
      <c r="H3069" s="282"/>
      <c r="I3069" s="282"/>
      <c r="J3069" s="335"/>
      <c r="K3069" s="282"/>
      <c r="L3069" s="282"/>
      <c r="M3069" s="282"/>
      <c r="N3069" s="282"/>
      <c r="O3069" s="281"/>
      <c r="P3069" s="360" t="str">
        <f ca="1">rescore_patient</f>
        <v/>
      </c>
      <c r="Q3069" s="330" t="str">
        <f ca="1">quantity</f>
        <v/>
      </c>
      <c r="R3069" s="284"/>
      <c r="S3069" s="282"/>
      <c r="T3069" s="282"/>
      <c r="U3069" s="282"/>
      <c r="V3069" s="305"/>
      <c r="W3069" s="305"/>
      <c r="X3069" s="305"/>
      <c r="Y3069" s="282"/>
      <c r="Z3069" s="282" t="e" vm="1">
        <f ca="1">_xlfn.IFS(AND(ISNUMBER(SEARCH("N?m l*", CUSTOMER[[#This Row],[Service Type]], 1)), CUSTOMER[[#This Row],[Count ST]] = TRUE), CUSTOMER[[#This Row],[Quantity]], AND($Y$10:$Y3069 = TRUE, COUNTIFS($H$10:$H3069, CUSTOMER[[#This Row],[Booking]], $J$10:$J3069, CUSTOMER[[#This Row],[Order Date]], $F$10:$F3069, "&lt;&gt;"&amp;"N?m l*")=1), 1, TRUE,  "")</f>
        <v>#NAME?</v>
      </c>
      <c r="AA3069" s="282" t="b">
        <f t="shared" ca="1" si="48"/>
        <v>0</v>
      </c>
      <c r="AB3069" s="305"/>
    </row>
    <row r="3070" spans="1:28" x14ac:dyDescent="0.25">
      <c r="A3070" s="281" t="str">
        <f ca="1">no.</f>
        <v/>
      </c>
      <c r="B3070" s="281"/>
      <c r="C3070" s="282"/>
      <c r="D3070" s="282"/>
      <c r="E3070" s="283" t="str">
        <f ca="1">position</f>
        <v/>
      </c>
      <c r="F3070" s="282"/>
      <c r="G3070" s="282"/>
      <c r="H3070" s="282"/>
      <c r="I3070" s="282"/>
      <c r="J3070" s="335"/>
      <c r="K3070" s="282"/>
      <c r="L3070" s="282"/>
      <c r="M3070" s="282"/>
      <c r="N3070" s="282"/>
      <c r="O3070" s="281"/>
      <c r="P3070" s="360" t="str">
        <f ca="1">rescore_patient</f>
        <v/>
      </c>
      <c r="Q3070" s="330" t="str">
        <f ca="1">quantity</f>
        <v/>
      </c>
      <c r="R3070" s="284"/>
      <c r="S3070" s="282"/>
      <c r="T3070" s="282"/>
      <c r="U3070" s="282"/>
      <c r="V3070" s="305"/>
      <c r="W3070" s="305"/>
      <c r="X3070" s="305"/>
      <c r="Y3070" s="282"/>
      <c r="Z3070" s="282" t="e" vm="1">
        <f ca="1">_xlfn.IFS(AND(ISNUMBER(SEARCH("N?m l*", CUSTOMER[[#This Row],[Service Type]], 1)), CUSTOMER[[#This Row],[Count ST]] = TRUE), CUSTOMER[[#This Row],[Quantity]], AND($Y$10:$Y3070 = TRUE, COUNTIFS($H$10:$H3070, CUSTOMER[[#This Row],[Booking]], $J$10:$J3070, CUSTOMER[[#This Row],[Order Date]], $F$10:$F3070, "&lt;&gt;"&amp;"N?m l*")=1), 1, TRUE,  "")</f>
        <v>#NAME?</v>
      </c>
      <c r="AA3070" s="282" t="b">
        <f t="shared" ca="1" si="48"/>
        <v>0</v>
      </c>
      <c r="AB3070" s="305"/>
    </row>
    <row r="3071" spans="1:28" x14ac:dyDescent="0.25">
      <c r="A3071" s="281" t="str">
        <f ca="1">no.</f>
        <v/>
      </c>
      <c r="B3071" s="281"/>
      <c r="C3071" s="282"/>
      <c r="D3071" s="282"/>
      <c r="E3071" s="283" t="str">
        <f ca="1">position</f>
        <v/>
      </c>
      <c r="F3071" s="282"/>
      <c r="G3071" s="282"/>
      <c r="H3071" s="282"/>
      <c r="I3071" s="282"/>
      <c r="J3071" s="335"/>
      <c r="K3071" s="282"/>
      <c r="L3071" s="282"/>
      <c r="M3071" s="282"/>
      <c r="N3071" s="282"/>
      <c r="O3071" s="281"/>
      <c r="P3071" s="360" t="str">
        <f ca="1">rescore_patient</f>
        <v/>
      </c>
      <c r="Q3071" s="330" t="str">
        <f ca="1">quantity</f>
        <v/>
      </c>
      <c r="R3071" s="284"/>
      <c r="S3071" s="282"/>
      <c r="T3071" s="282"/>
      <c r="U3071" s="282"/>
      <c r="V3071" s="305"/>
      <c r="W3071" s="305"/>
      <c r="X3071" s="305"/>
      <c r="Y3071" s="282"/>
      <c r="Z3071" s="282" t="e" vm="1">
        <f ca="1">_xlfn.IFS(AND(ISNUMBER(SEARCH("N?m l*", CUSTOMER[[#This Row],[Service Type]], 1)), CUSTOMER[[#This Row],[Count ST]] = TRUE), CUSTOMER[[#This Row],[Quantity]], AND($Y$10:$Y3071 = TRUE, COUNTIFS($H$10:$H3071, CUSTOMER[[#This Row],[Booking]], $J$10:$J3071, CUSTOMER[[#This Row],[Order Date]], $F$10:$F3071, "&lt;&gt;"&amp;"N?m l*")=1), 1, TRUE,  "")</f>
        <v>#NAME?</v>
      </c>
      <c r="AA3071" s="282" t="b">
        <f t="shared" ca="1" si="48"/>
        <v>0</v>
      </c>
      <c r="AB3071" s="305"/>
    </row>
    <row r="3072" spans="1:28" x14ac:dyDescent="0.25">
      <c r="A3072" s="281" t="str">
        <f ca="1">no.</f>
        <v/>
      </c>
      <c r="B3072" s="281"/>
      <c r="C3072" s="282"/>
      <c r="D3072" s="282"/>
      <c r="E3072" s="283" t="str">
        <f ca="1">position</f>
        <v/>
      </c>
      <c r="F3072" s="282"/>
      <c r="G3072" s="282"/>
      <c r="H3072" s="282"/>
      <c r="I3072" s="282"/>
      <c r="J3072" s="335"/>
      <c r="K3072" s="282"/>
      <c r="L3072" s="282"/>
      <c r="M3072" s="282"/>
      <c r="N3072" s="282"/>
      <c r="O3072" s="281"/>
      <c r="P3072" s="360" t="str">
        <f ca="1">rescore_patient</f>
        <v/>
      </c>
      <c r="Q3072" s="330" t="str">
        <f ca="1">quantity</f>
        <v/>
      </c>
      <c r="R3072" s="284"/>
      <c r="S3072" s="282"/>
      <c r="T3072" s="282"/>
      <c r="U3072" s="282"/>
      <c r="V3072" s="305"/>
      <c r="W3072" s="305"/>
      <c r="X3072" s="305"/>
      <c r="Y3072" s="282"/>
      <c r="Z3072" s="282" t="e" vm="1">
        <f ca="1">_xlfn.IFS(AND(ISNUMBER(SEARCH("N?m l*", CUSTOMER[[#This Row],[Service Type]], 1)), CUSTOMER[[#This Row],[Count ST]] = TRUE), CUSTOMER[[#This Row],[Quantity]], AND($Y$10:$Y3072 = TRUE, COUNTIFS($H$10:$H3072, CUSTOMER[[#This Row],[Booking]], $J$10:$J3072, CUSTOMER[[#This Row],[Order Date]], $F$10:$F3072, "&lt;&gt;"&amp;"N?m l*")=1), 1, TRUE,  "")</f>
        <v>#NAME?</v>
      </c>
      <c r="AA3072" s="282" t="b">
        <f t="shared" ca="1" si="48"/>
        <v>0</v>
      </c>
      <c r="AB3072" s="305"/>
    </row>
    <row r="3073" spans="1:28" x14ac:dyDescent="0.25">
      <c r="A3073" s="281" t="str">
        <f ca="1">no.</f>
        <v/>
      </c>
      <c r="B3073" s="281"/>
      <c r="C3073" s="282"/>
      <c r="D3073" s="282"/>
      <c r="E3073" s="283" t="str">
        <f ca="1">position</f>
        <v/>
      </c>
      <c r="F3073" s="282"/>
      <c r="G3073" s="282"/>
      <c r="H3073" s="282"/>
      <c r="I3073" s="282"/>
      <c r="J3073" s="335"/>
      <c r="K3073" s="282"/>
      <c r="L3073" s="282"/>
      <c r="M3073" s="282"/>
      <c r="N3073" s="282"/>
      <c r="O3073" s="281"/>
      <c r="P3073" s="360" t="str">
        <f ca="1">rescore_patient</f>
        <v/>
      </c>
      <c r="Q3073" s="330" t="str">
        <f ca="1">quantity</f>
        <v/>
      </c>
      <c r="R3073" s="284"/>
      <c r="S3073" s="282"/>
      <c r="T3073" s="282"/>
      <c r="U3073" s="282"/>
      <c r="V3073" s="305"/>
      <c r="W3073" s="305"/>
      <c r="X3073" s="305"/>
      <c r="Y3073" s="282"/>
      <c r="Z3073" s="282" t="e" vm="1">
        <f ca="1">_xlfn.IFS(AND(ISNUMBER(SEARCH("N?m l*", CUSTOMER[[#This Row],[Service Type]], 1)), CUSTOMER[[#This Row],[Count ST]] = TRUE), CUSTOMER[[#This Row],[Quantity]], AND($Y$10:$Y3073 = TRUE, COUNTIFS($H$10:$H3073, CUSTOMER[[#This Row],[Booking]], $J$10:$J3073, CUSTOMER[[#This Row],[Order Date]], $F$10:$F3073, "&lt;&gt;"&amp;"N?m l*")=1), 1, TRUE,  "")</f>
        <v>#NAME?</v>
      </c>
      <c r="AA3073" s="282" t="b">
        <f t="shared" ca="1" si="48"/>
        <v>0</v>
      </c>
      <c r="AB3073" s="305"/>
    </row>
    <row r="3074" spans="1:28" x14ac:dyDescent="0.25">
      <c r="A3074" s="281" t="str">
        <f ca="1">no.</f>
        <v/>
      </c>
      <c r="B3074" s="281"/>
      <c r="C3074" s="282"/>
      <c r="D3074" s="282"/>
      <c r="E3074" s="283" t="str">
        <f ca="1">position</f>
        <v/>
      </c>
      <c r="F3074" s="282"/>
      <c r="G3074" s="282"/>
      <c r="H3074" s="282"/>
      <c r="I3074" s="282"/>
      <c r="J3074" s="335"/>
      <c r="K3074" s="282"/>
      <c r="L3074" s="282"/>
      <c r="M3074" s="282"/>
      <c r="N3074" s="282"/>
      <c r="O3074" s="281"/>
      <c r="P3074" s="360" t="str">
        <f ca="1">rescore_patient</f>
        <v/>
      </c>
      <c r="Q3074" s="330" t="str">
        <f ca="1">quantity</f>
        <v/>
      </c>
      <c r="R3074" s="284"/>
      <c r="S3074" s="282"/>
      <c r="T3074" s="282"/>
      <c r="U3074" s="282"/>
      <c r="V3074" s="305"/>
      <c r="W3074" s="305"/>
      <c r="X3074" s="305"/>
      <c r="Y3074" s="282"/>
      <c r="Z3074" s="282" t="e" vm="1">
        <f ca="1">_xlfn.IFS(AND(ISNUMBER(SEARCH("N?m l*", CUSTOMER[[#This Row],[Service Type]], 1)), CUSTOMER[[#This Row],[Count ST]] = TRUE), CUSTOMER[[#This Row],[Quantity]], AND($Y$10:$Y3074 = TRUE, COUNTIFS($H$10:$H3074, CUSTOMER[[#This Row],[Booking]], $J$10:$J3074, CUSTOMER[[#This Row],[Order Date]], $F$10:$F3074, "&lt;&gt;"&amp;"N?m l*")=1), 1, TRUE,  "")</f>
        <v>#NAME?</v>
      </c>
      <c r="AA3074" s="282" t="b">
        <f t="shared" ca="1" si="48"/>
        <v>0</v>
      </c>
      <c r="AB3074" s="305"/>
    </row>
    <row r="3075" spans="1:28" x14ac:dyDescent="0.25">
      <c r="A3075" s="281" t="str">
        <f ca="1">no.</f>
        <v/>
      </c>
      <c r="B3075" s="281"/>
      <c r="C3075" s="282"/>
      <c r="D3075" s="282"/>
      <c r="E3075" s="283" t="str">
        <f ca="1">position</f>
        <v/>
      </c>
      <c r="F3075" s="282"/>
      <c r="G3075" s="282"/>
      <c r="H3075" s="282"/>
      <c r="I3075" s="282"/>
      <c r="J3075" s="335"/>
      <c r="K3075" s="282"/>
      <c r="L3075" s="282"/>
      <c r="M3075" s="282"/>
      <c r="N3075" s="282"/>
      <c r="O3075" s="281"/>
      <c r="P3075" s="360" t="str">
        <f ca="1">rescore_patient</f>
        <v/>
      </c>
      <c r="Q3075" s="330" t="str">
        <f ca="1">quantity</f>
        <v/>
      </c>
      <c r="R3075" s="284"/>
      <c r="S3075" s="282"/>
      <c r="T3075" s="282"/>
      <c r="U3075" s="282"/>
      <c r="V3075" s="305"/>
      <c r="W3075" s="305"/>
      <c r="X3075" s="305"/>
      <c r="Y3075" s="282"/>
      <c r="Z3075" s="282" t="e" vm="1">
        <f ca="1">_xlfn.IFS(AND(ISNUMBER(SEARCH("N?m l*", CUSTOMER[[#This Row],[Service Type]], 1)), CUSTOMER[[#This Row],[Count ST]] = TRUE), CUSTOMER[[#This Row],[Quantity]], AND($Y$10:$Y3075 = TRUE, COUNTIFS($H$10:$H3075, CUSTOMER[[#This Row],[Booking]], $J$10:$J3075, CUSTOMER[[#This Row],[Order Date]], $F$10:$F3075, "&lt;&gt;"&amp;"N?m l*")=1), 1, TRUE,  "")</f>
        <v>#NAME?</v>
      </c>
      <c r="AA3075" s="282" t="b">
        <f t="shared" ca="1" si="48"/>
        <v>0</v>
      </c>
      <c r="AB3075" s="305"/>
    </row>
    <row r="3076" spans="1:28" x14ac:dyDescent="0.25">
      <c r="A3076" s="281" t="str">
        <f ca="1">no.</f>
        <v/>
      </c>
      <c r="B3076" s="281"/>
      <c r="C3076" s="282"/>
      <c r="D3076" s="282"/>
      <c r="E3076" s="283" t="str">
        <f ca="1">position</f>
        <v/>
      </c>
      <c r="F3076" s="282"/>
      <c r="G3076" s="282"/>
      <c r="H3076" s="282"/>
      <c r="I3076" s="282"/>
      <c r="J3076" s="335"/>
      <c r="K3076" s="282"/>
      <c r="L3076" s="282"/>
      <c r="M3076" s="282"/>
      <c r="N3076" s="282"/>
      <c r="O3076" s="281"/>
      <c r="P3076" s="360" t="str">
        <f ca="1">rescore_patient</f>
        <v/>
      </c>
      <c r="Q3076" s="330" t="str">
        <f ca="1">quantity</f>
        <v/>
      </c>
      <c r="R3076" s="284"/>
      <c r="S3076" s="282"/>
      <c r="T3076" s="282"/>
      <c r="U3076" s="282"/>
      <c r="V3076" s="305"/>
      <c r="W3076" s="305"/>
      <c r="X3076" s="305"/>
      <c r="Y3076" s="282"/>
      <c r="Z3076" s="282" t="e" vm="1">
        <f ca="1">_xlfn.IFS(AND(ISNUMBER(SEARCH("N?m l*", CUSTOMER[[#This Row],[Service Type]], 1)), CUSTOMER[[#This Row],[Count ST]] = TRUE), CUSTOMER[[#This Row],[Quantity]], AND($Y$10:$Y3076 = TRUE, COUNTIFS($H$10:$H3076, CUSTOMER[[#This Row],[Booking]], $J$10:$J3076, CUSTOMER[[#This Row],[Order Date]], $F$10:$F3076, "&lt;&gt;"&amp;"N?m l*")=1), 1, TRUE,  "")</f>
        <v>#NAME?</v>
      </c>
      <c r="AA3076" s="282" t="b">
        <f t="shared" ca="1" si="48"/>
        <v>0</v>
      </c>
      <c r="AB3076" s="305"/>
    </row>
    <row r="3077" spans="1:28" x14ac:dyDescent="0.25">
      <c r="A3077" s="281" t="str">
        <f ca="1">no.</f>
        <v/>
      </c>
      <c r="B3077" s="281"/>
      <c r="C3077" s="282"/>
      <c r="D3077" s="282"/>
      <c r="E3077" s="283" t="str">
        <f ca="1">position</f>
        <v/>
      </c>
      <c r="F3077" s="282"/>
      <c r="G3077" s="282"/>
      <c r="H3077" s="282"/>
      <c r="I3077" s="282"/>
      <c r="J3077" s="335"/>
      <c r="K3077" s="282"/>
      <c r="L3077" s="282"/>
      <c r="M3077" s="282"/>
      <c r="N3077" s="282"/>
      <c r="O3077" s="281"/>
      <c r="P3077" s="360" t="str">
        <f ca="1">rescore_patient</f>
        <v/>
      </c>
      <c r="Q3077" s="330" t="str">
        <f ca="1">quantity</f>
        <v/>
      </c>
      <c r="R3077" s="284"/>
      <c r="S3077" s="282"/>
      <c r="T3077" s="282"/>
      <c r="U3077" s="282"/>
      <c r="V3077" s="305"/>
      <c r="W3077" s="305"/>
      <c r="X3077" s="305"/>
      <c r="Y3077" s="282"/>
      <c r="Z3077" s="282" t="e" vm="1">
        <f ca="1">_xlfn.IFS(AND(ISNUMBER(SEARCH("N?m l*", CUSTOMER[[#This Row],[Service Type]], 1)), CUSTOMER[[#This Row],[Count ST]] = TRUE), CUSTOMER[[#This Row],[Quantity]], AND($Y$10:$Y3077 = TRUE, COUNTIFS($H$10:$H3077, CUSTOMER[[#This Row],[Booking]], $J$10:$J3077, CUSTOMER[[#This Row],[Order Date]], $F$10:$F3077, "&lt;&gt;"&amp;"N?m l*")=1), 1, TRUE,  "")</f>
        <v>#NAME?</v>
      </c>
      <c r="AA3077" s="282" t="b">
        <f t="shared" ca="1" si="48"/>
        <v>0</v>
      </c>
      <c r="AB3077" s="305"/>
    </row>
    <row r="3078" spans="1:28" x14ac:dyDescent="0.25">
      <c r="A3078" s="281" t="str">
        <f ca="1">no.</f>
        <v/>
      </c>
      <c r="B3078" s="281"/>
      <c r="C3078" s="282"/>
      <c r="D3078" s="282"/>
      <c r="E3078" s="283" t="str">
        <f ca="1">position</f>
        <v/>
      </c>
      <c r="F3078" s="282"/>
      <c r="G3078" s="282"/>
      <c r="H3078" s="282"/>
      <c r="I3078" s="282"/>
      <c r="J3078" s="335"/>
      <c r="K3078" s="282"/>
      <c r="L3078" s="282"/>
      <c r="M3078" s="282"/>
      <c r="N3078" s="282"/>
      <c r="O3078" s="281"/>
      <c r="P3078" s="360" t="str">
        <f ca="1">rescore_patient</f>
        <v/>
      </c>
      <c r="Q3078" s="330" t="str">
        <f ca="1">quantity</f>
        <v/>
      </c>
      <c r="R3078" s="284"/>
      <c r="S3078" s="282"/>
      <c r="T3078" s="282"/>
      <c r="U3078" s="282"/>
      <c r="V3078" s="305"/>
      <c r="W3078" s="305"/>
      <c r="X3078" s="305"/>
      <c r="Y3078" s="282"/>
      <c r="Z3078" s="282" t="e" vm="1">
        <f ca="1">_xlfn.IFS(AND(ISNUMBER(SEARCH("N?m l*", CUSTOMER[[#This Row],[Service Type]], 1)), CUSTOMER[[#This Row],[Count ST]] = TRUE), CUSTOMER[[#This Row],[Quantity]], AND($Y$10:$Y3078 = TRUE, COUNTIFS($H$10:$H3078, CUSTOMER[[#This Row],[Booking]], $J$10:$J3078, CUSTOMER[[#This Row],[Order Date]], $F$10:$F3078, "&lt;&gt;"&amp;"N?m l*")=1), 1, TRUE,  "")</f>
        <v>#NAME?</v>
      </c>
      <c r="AA3078" s="282" t="b">
        <f t="shared" ca="1" si="48"/>
        <v>0</v>
      </c>
      <c r="AB3078" s="305"/>
    </row>
    <row r="3079" spans="1:28" x14ac:dyDescent="0.25">
      <c r="A3079" s="281" t="str">
        <f ca="1">no.</f>
        <v/>
      </c>
      <c r="B3079" s="281"/>
      <c r="C3079" s="282"/>
      <c r="D3079" s="282"/>
      <c r="E3079" s="283" t="str">
        <f ca="1">position</f>
        <v/>
      </c>
      <c r="F3079" s="282"/>
      <c r="G3079" s="282"/>
      <c r="H3079" s="282"/>
      <c r="I3079" s="282"/>
      <c r="J3079" s="335"/>
      <c r="K3079" s="282"/>
      <c r="L3079" s="282"/>
      <c r="M3079" s="282"/>
      <c r="N3079" s="282"/>
      <c r="O3079" s="281"/>
      <c r="P3079" s="360" t="str">
        <f ca="1">rescore_patient</f>
        <v/>
      </c>
      <c r="Q3079" s="330" t="str">
        <f ca="1">quantity</f>
        <v/>
      </c>
      <c r="R3079" s="284"/>
      <c r="S3079" s="282"/>
      <c r="T3079" s="282"/>
      <c r="U3079" s="282"/>
      <c r="V3079" s="305"/>
      <c r="W3079" s="305"/>
      <c r="X3079" s="305"/>
      <c r="Y3079" s="282"/>
      <c r="Z3079" s="282" t="e" vm="1">
        <f ca="1">_xlfn.IFS(AND(ISNUMBER(SEARCH("N?m l*", CUSTOMER[[#This Row],[Service Type]], 1)), CUSTOMER[[#This Row],[Count ST]] = TRUE), CUSTOMER[[#This Row],[Quantity]], AND($Y$10:$Y3079 = TRUE, COUNTIFS($H$10:$H3079, CUSTOMER[[#This Row],[Booking]], $J$10:$J3079, CUSTOMER[[#This Row],[Order Date]], $F$10:$F3079, "&lt;&gt;"&amp;"N?m l*")=1), 1, TRUE,  "")</f>
        <v>#NAME?</v>
      </c>
      <c r="AA3079" s="282" t="b">
        <f t="shared" ca="1" si="48"/>
        <v>0</v>
      </c>
      <c r="AB3079" s="305"/>
    </row>
    <row r="3080" spans="1:28" x14ac:dyDescent="0.25">
      <c r="A3080" s="281" t="str">
        <f ca="1">no.</f>
        <v/>
      </c>
      <c r="B3080" s="281"/>
      <c r="C3080" s="282"/>
      <c r="D3080" s="282"/>
      <c r="E3080" s="283" t="str">
        <f ca="1">position</f>
        <v/>
      </c>
      <c r="F3080" s="282"/>
      <c r="G3080" s="282"/>
      <c r="H3080" s="282"/>
      <c r="I3080" s="282"/>
      <c r="J3080" s="335"/>
      <c r="K3080" s="282"/>
      <c r="L3080" s="282"/>
      <c r="M3080" s="282"/>
      <c r="N3080" s="282"/>
      <c r="O3080" s="281"/>
      <c r="P3080" s="360" t="str">
        <f ca="1">rescore_patient</f>
        <v/>
      </c>
      <c r="Q3080" s="330" t="str">
        <f ca="1">quantity</f>
        <v/>
      </c>
      <c r="R3080" s="284"/>
      <c r="S3080" s="282"/>
      <c r="T3080" s="282"/>
      <c r="U3080" s="282"/>
      <c r="V3080" s="305"/>
      <c r="W3080" s="305"/>
      <c r="X3080" s="305"/>
      <c r="Y3080" s="282"/>
      <c r="Z3080" s="282" t="e" vm="1">
        <f ca="1">_xlfn.IFS(AND(ISNUMBER(SEARCH("N?m l*", CUSTOMER[[#This Row],[Service Type]], 1)), CUSTOMER[[#This Row],[Count ST]] = TRUE), CUSTOMER[[#This Row],[Quantity]], AND($Y$10:$Y3080 = TRUE, COUNTIFS($H$10:$H3080, CUSTOMER[[#This Row],[Booking]], $J$10:$J3080, CUSTOMER[[#This Row],[Order Date]], $F$10:$F3080, "&lt;&gt;"&amp;"N?m l*")=1), 1, TRUE,  "")</f>
        <v>#NAME?</v>
      </c>
      <c r="AA3080" s="282" t="b">
        <f t="shared" ca="1" si="48"/>
        <v>0</v>
      </c>
      <c r="AB3080" s="305"/>
    </row>
    <row r="3081" spans="1:28" x14ac:dyDescent="0.25">
      <c r="A3081" s="281" t="str">
        <f ca="1">no.</f>
        <v/>
      </c>
      <c r="B3081" s="281"/>
      <c r="C3081" s="282"/>
      <c r="D3081" s="282"/>
      <c r="E3081" s="283" t="str">
        <f ca="1">position</f>
        <v/>
      </c>
      <c r="F3081" s="282"/>
      <c r="G3081" s="282"/>
      <c r="H3081" s="282"/>
      <c r="I3081" s="282"/>
      <c r="J3081" s="335"/>
      <c r="K3081" s="282"/>
      <c r="L3081" s="282"/>
      <c r="M3081" s="282"/>
      <c r="N3081" s="282"/>
      <c r="O3081" s="281"/>
      <c r="P3081" s="360" t="str">
        <f ca="1">rescore_patient</f>
        <v/>
      </c>
      <c r="Q3081" s="330" t="str">
        <f ca="1">quantity</f>
        <v/>
      </c>
      <c r="R3081" s="284"/>
      <c r="S3081" s="282"/>
      <c r="T3081" s="282"/>
      <c r="U3081" s="282"/>
      <c r="V3081" s="305"/>
      <c r="W3081" s="305"/>
      <c r="X3081" s="305"/>
      <c r="Y3081" s="282"/>
      <c r="Z3081" s="282" t="e" vm="1">
        <f ca="1">_xlfn.IFS(AND(ISNUMBER(SEARCH("N?m l*", CUSTOMER[[#This Row],[Service Type]], 1)), CUSTOMER[[#This Row],[Count ST]] = TRUE), CUSTOMER[[#This Row],[Quantity]], AND($Y$10:$Y3081 = TRUE, COUNTIFS($H$10:$H3081, CUSTOMER[[#This Row],[Booking]], $J$10:$J3081, CUSTOMER[[#This Row],[Order Date]], $F$10:$F3081, "&lt;&gt;"&amp;"N?m l*")=1), 1, TRUE,  "")</f>
        <v>#NAME?</v>
      </c>
      <c r="AA3081" s="282" t="b">
        <f t="shared" ca="1" si="48"/>
        <v>0</v>
      </c>
      <c r="AB3081" s="305"/>
    </row>
    <row r="3082" spans="1:28" x14ac:dyDescent="0.25">
      <c r="A3082" s="281" t="str">
        <f ca="1">no.</f>
        <v/>
      </c>
      <c r="B3082" s="281"/>
      <c r="C3082" s="282"/>
      <c r="D3082" s="282"/>
      <c r="E3082" s="283" t="str">
        <f ca="1">position</f>
        <v/>
      </c>
      <c r="F3082" s="282"/>
      <c r="G3082" s="282"/>
      <c r="H3082" s="282"/>
      <c r="I3082" s="282"/>
      <c r="J3082" s="335"/>
      <c r="K3082" s="282"/>
      <c r="L3082" s="282"/>
      <c r="M3082" s="282"/>
      <c r="N3082" s="282"/>
      <c r="O3082" s="281"/>
      <c r="P3082" s="360" t="str">
        <f ca="1">rescore_patient</f>
        <v/>
      </c>
      <c r="Q3082" s="330" t="str">
        <f ca="1">quantity</f>
        <v/>
      </c>
      <c r="R3082" s="284"/>
      <c r="S3082" s="282"/>
      <c r="T3082" s="282"/>
      <c r="U3082" s="282"/>
      <c r="V3082" s="305"/>
      <c r="W3082" s="305"/>
      <c r="X3082" s="305"/>
      <c r="Y3082" s="282"/>
      <c r="Z3082" s="282" t="e" vm="1">
        <f ca="1">_xlfn.IFS(AND(ISNUMBER(SEARCH("N?m l*", CUSTOMER[[#This Row],[Service Type]], 1)), CUSTOMER[[#This Row],[Count ST]] = TRUE), CUSTOMER[[#This Row],[Quantity]], AND($Y$10:$Y3082 = TRUE, COUNTIFS($H$10:$H3082, CUSTOMER[[#This Row],[Booking]], $J$10:$J3082, CUSTOMER[[#This Row],[Order Date]], $F$10:$F3082, "&lt;&gt;"&amp;"N?m l*")=1), 1, TRUE,  "")</f>
        <v>#NAME?</v>
      </c>
      <c r="AA3082" s="282" t="b">
        <f t="shared" ref="AA3082:AA3145" ca="1" si="49">count_svc_type</f>
        <v>0</v>
      </c>
      <c r="AB3082" s="305"/>
    </row>
    <row r="3083" spans="1:28" x14ac:dyDescent="0.25">
      <c r="A3083" s="281" t="str">
        <f ca="1">no.</f>
        <v/>
      </c>
      <c r="B3083" s="281"/>
      <c r="C3083" s="282"/>
      <c r="D3083" s="282"/>
      <c r="E3083" s="283" t="str">
        <f ca="1">position</f>
        <v/>
      </c>
      <c r="F3083" s="282"/>
      <c r="G3083" s="282"/>
      <c r="H3083" s="282"/>
      <c r="I3083" s="282"/>
      <c r="J3083" s="335"/>
      <c r="K3083" s="282"/>
      <c r="L3083" s="282"/>
      <c r="M3083" s="282"/>
      <c r="N3083" s="282"/>
      <c r="O3083" s="281"/>
      <c r="P3083" s="360" t="str">
        <f ca="1">rescore_patient</f>
        <v/>
      </c>
      <c r="Q3083" s="330" t="str">
        <f ca="1">quantity</f>
        <v/>
      </c>
      <c r="R3083" s="284"/>
      <c r="S3083" s="282"/>
      <c r="T3083" s="282"/>
      <c r="U3083" s="282"/>
      <c r="V3083" s="305"/>
      <c r="W3083" s="305"/>
      <c r="X3083" s="305"/>
      <c r="Y3083" s="282"/>
      <c r="Z3083" s="282" t="e" vm="1">
        <f ca="1">_xlfn.IFS(AND(ISNUMBER(SEARCH("N?m l*", CUSTOMER[[#This Row],[Service Type]], 1)), CUSTOMER[[#This Row],[Count ST]] = TRUE), CUSTOMER[[#This Row],[Quantity]], AND($Y$10:$Y3083 = TRUE, COUNTIFS($H$10:$H3083, CUSTOMER[[#This Row],[Booking]], $J$10:$J3083, CUSTOMER[[#This Row],[Order Date]], $F$10:$F3083, "&lt;&gt;"&amp;"N?m l*")=1), 1, TRUE,  "")</f>
        <v>#NAME?</v>
      </c>
      <c r="AA3083" s="282" t="b">
        <f t="shared" ca="1" si="49"/>
        <v>0</v>
      </c>
      <c r="AB3083" s="305"/>
    </row>
    <row r="3084" spans="1:28" x14ac:dyDescent="0.25">
      <c r="A3084" s="281" t="str">
        <f ca="1">no.</f>
        <v/>
      </c>
      <c r="B3084" s="281"/>
      <c r="C3084" s="282"/>
      <c r="D3084" s="282"/>
      <c r="E3084" s="283" t="str">
        <f ca="1">position</f>
        <v/>
      </c>
      <c r="F3084" s="282"/>
      <c r="G3084" s="282"/>
      <c r="H3084" s="282"/>
      <c r="I3084" s="282"/>
      <c r="J3084" s="335"/>
      <c r="K3084" s="282"/>
      <c r="L3084" s="282"/>
      <c r="M3084" s="282"/>
      <c r="N3084" s="282"/>
      <c r="O3084" s="281"/>
      <c r="P3084" s="360" t="str">
        <f ca="1">rescore_patient</f>
        <v/>
      </c>
      <c r="Q3084" s="330" t="str">
        <f ca="1">quantity</f>
        <v/>
      </c>
      <c r="R3084" s="284"/>
      <c r="S3084" s="282"/>
      <c r="T3084" s="282"/>
      <c r="U3084" s="282"/>
      <c r="V3084" s="305"/>
      <c r="W3084" s="305"/>
      <c r="X3084" s="305"/>
      <c r="Y3084" s="282"/>
      <c r="Z3084" s="282" t="e" vm="1">
        <f ca="1">_xlfn.IFS(AND(ISNUMBER(SEARCH("N?m l*", CUSTOMER[[#This Row],[Service Type]], 1)), CUSTOMER[[#This Row],[Count ST]] = TRUE), CUSTOMER[[#This Row],[Quantity]], AND($Y$10:$Y3084 = TRUE, COUNTIFS($H$10:$H3084, CUSTOMER[[#This Row],[Booking]], $J$10:$J3084, CUSTOMER[[#This Row],[Order Date]], $F$10:$F3084, "&lt;&gt;"&amp;"N?m l*")=1), 1, TRUE,  "")</f>
        <v>#NAME?</v>
      </c>
      <c r="AA3084" s="282" t="b">
        <f t="shared" ca="1" si="49"/>
        <v>0</v>
      </c>
      <c r="AB3084" s="305"/>
    </row>
    <row r="3085" spans="1:28" x14ac:dyDescent="0.25">
      <c r="A3085" s="281" t="str">
        <f ca="1">no.</f>
        <v/>
      </c>
      <c r="B3085" s="281"/>
      <c r="C3085" s="282"/>
      <c r="D3085" s="282"/>
      <c r="E3085" s="283" t="str">
        <f ca="1">position</f>
        <v/>
      </c>
      <c r="F3085" s="282"/>
      <c r="G3085" s="282"/>
      <c r="H3085" s="282"/>
      <c r="I3085" s="282"/>
      <c r="J3085" s="335"/>
      <c r="K3085" s="282"/>
      <c r="L3085" s="282"/>
      <c r="M3085" s="282"/>
      <c r="N3085" s="282"/>
      <c r="O3085" s="281"/>
      <c r="P3085" s="360" t="str">
        <f ca="1">rescore_patient</f>
        <v/>
      </c>
      <c r="Q3085" s="330" t="str">
        <f ca="1">quantity</f>
        <v/>
      </c>
      <c r="R3085" s="284"/>
      <c r="S3085" s="282"/>
      <c r="T3085" s="282"/>
      <c r="U3085" s="282"/>
      <c r="V3085" s="305"/>
      <c r="W3085" s="305"/>
      <c r="X3085" s="305"/>
      <c r="Y3085" s="282"/>
      <c r="Z3085" s="282" t="e" vm="1">
        <f ca="1">_xlfn.IFS(AND(ISNUMBER(SEARCH("N?m l*", CUSTOMER[[#This Row],[Service Type]], 1)), CUSTOMER[[#This Row],[Count ST]] = TRUE), CUSTOMER[[#This Row],[Quantity]], AND($Y$10:$Y3085 = TRUE, COUNTIFS($H$10:$H3085, CUSTOMER[[#This Row],[Booking]], $J$10:$J3085, CUSTOMER[[#This Row],[Order Date]], $F$10:$F3085, "&lt;&gt;"&amp;"N?m l*")=1), 1, TRUE,  "")</f>
        <v>#NAME?</v>
      </c>
      <c r="AA3085" s="282" t="b">
        <f t="shared" ca="1" si="49"/>
        <v>0</v>
      </c>
      <c r="AB3085" s="305"/>
    </row>
    <row r="3086" spans="1:28" x14ac:dyDescent="0.25">
      <c r="A3086" s="281" t="str">
        <f ca="1">no.</f>
        <v/>
      </c>
      <c r="B3086" s="281"/>
      <c r="C3086" s="282"/>
      <c r="D3086" s="282"/>
      <c r="E3086" s="283" t="str">
        <f ca="1">position</f>
        <v/>
      </c>
      <c r="F3086" s="282"/>
      <c r="G3086" s="282"/>
      <c r="H3086" s="282"/>
      <c r="I3086" s="282"/>
      <c r="J3086" s="335"/>
      <c r="K3086" s="282"/>
      <c r="L3086" s="282"/>
      <c r="M3086" s="282"/>
      <c r="N3086" s="282"/>
      <c r="O3086" s="281"/>
      <c r="P3086" s="360" t="str">
        <f ca="1">rescore_patient</f>
        <v/>
      </c>
      <c r="Q3086" s="330" t="str">
        <f ca="1">quantity</f>
        <v/>
      </c>
      <c r="R3086" s="284"/>
      <c r="S3086" s="282"/>
      <c r="T3086" s="282"/>
      <c r="U3086" s="282"/>
      <c r="V3086" s="305"/>
      <c r="W3086" s="305"/>
      <c r="X3086" s="305"/>
      <c r="Y3086" s="282"/>
      <c r="Z3086" s="282" t="e" vm="1">
        <f ca="1">_xlfn.IFS(AND(ISNUMBER(SEARCH("N?m l*", CUSTOMER[[#This Row],[Service Type]], 1)), CUSTOMER[[#This Row],[Count ST]] = TRUE), CUSTOMER[[#This Row],[Quantity]], AND($Y$10:$Y3086 = TRUE, COUNTIFS($H$10:$H3086, CUSTOMER[[#This Row],[Booking]], $J$10:$J3086, CUSTOMER[[#This Row],[Order Date]], $F$10:$F3086, "&lt;&gt;"&amp;"N?m l*")=1), 1, TRUE,  "")</f>
        <v>#NAME?</v>
      </c>
      <c r="AA3086" s="282" t="b">
        <f t="shared" ca="1" si="49"/>
        <v>0</v>
      </c>
      <c r="AB3086" s="305"/>
    </row>
    <row r="3087" spans="1:28" x14ac:dyDescent="0.25">
      <c r="A3087" s="281" t="str">
        <f ca="1">no.</f>
        <v/>
      </c>
      <c r="B3087" s="281"/>
      <c r="C3087" s="282"/>
      <c r="D3087" s="282"/>
      <c r="E3087" s="283" t="str">
        <f ca="1">position</f>
        <v/>
      </c>
      <c r="F3087" s="282"/>
      <c r="G3087" s="282"/>
      <c r="H3087" s="282"/>
      <c r="I3087" s="282"/>
      <c r="J3087" s="335"/>
      <c r="K3087" s="282"/>
      <c r="L3087" s="282"/>
      <c r="M3087" s="282"/>
      <c r="N3087" s="282"/>
      <c r="O3087" s="281"/>
      <c r="P3087" s="360" t="str">
        <f ca="1">rescore_patient</f>
        <v/>
      </c>
      <c r="Q3087" s="330" t="str">
        <f ca="1">quantity</f>
        <v/>
      </c>
      <c r="R3087" s="284"/>
      <c r="S3087" s="282"/>
      <c r="T3087" s="282"/>
      <c r="U3087" s="282"/>
      <c r="V3087" s="305"/>
      <c r="W3087" s="305"/>
      <c r="X3087" s="305"/>
      <c r="Y3087" s="282"/>
      <c r="Z3087" s="282" t="e" vm="1">
        <f ca="1">_xlfn.IFS(AND(ISNUMBER(SEARCH("N?m l*", CUSTOMER[[#This Row],[Service Type]], 1)), CUSTOMER[[#This Row],[Count ST]] = TRUE), CUSTOMER[[#This Row],[Quantity]], AND($Y$10:$Y3087 = TRUE, COUNTIFS($H$10:$H3087, CUSTOMER[[#This Row],[Booking]], $J$10:$J3087, CUSTOMER[[#This Row],[Order Date]], $F$10:$F3087, "&lt;&gt;"&amp;"N?m l*")=1), 1, TRUE,  "")</f>
        <v>#NAME?</v>
      </c>
      <c r="AA3087" s="282" t="b">
        <f t="shared" ca="1" si="49"/>
        <v>0</v>
      </c>
      <c r="AB3087" s="305"/>
    </row>
    <row r="3088" spans="1:28" x14ac:dyDescent="0.25">
      <c r="A3088" s="281" t="str">
        <f ca="1">no.</f>
        <v/>
      </c>
      <c r="B3088" s="281"/>
      <c r="C3088" s="282"/>
      <c r="D3088" s="282"/>
      <c r="E3088" s="283" t="str">
        <f ca="1">position</f>
        <v/>
      </c>
      <c r="F3088" s="282"/>
      <c r="G3088" s="282"/>
      <c r="H3088" s="282"/>
      <c r="I3088" s="282"/>
      <c r="J3088" s="335"/>
      <c r="K3088" s="282"/>
      <c r="L3088" s="282"/>
      <c r="M3088" s="282"/>
      <c r="N3088" s="282"/>
      <c r="O3088" s="281"/>
      <c r="P3088" s="360" t="str">
        <f ca="1">rescore_patient</f>
        <v/>
      </c>
      <c r="Q3088" s="330" t="str">
        <f ca="1">quantity</f>
        <v/>
      </c>
      <c r="R3088" s="284"/>
      <c r="S3088" s="282"/>
      <c r="T3088" s="282"/>
      <c r="U3088" s="282"/>
      <c r="V3088" s="305"/>
      <c r="W3088" s="305"/>
      <c r="X3088" s="305"/>
      <c r="Y3088" s="282"/>
      <c r="Z3088" s="282" t="e" vm="1">
        <f ca="1">_xlfn.IFS(AND(ISNUMBER(SEARCH("N?m l*", CUSTOMER[[#This Row],[Service Type]], 1)), CUSTOMER[[#This Row],[Count ST]] = TRUE), CUSTOMER[[#This Row],[Quantity]], AND($Y$10:$Y3088 = TRUE, COUNTIFS($H$10:$H3088, CUSTOMER[[#This Row],[Booking]], $J$10:$J3088, CUSTOMER[[#This Row],[Order Date]], $F$10:$F3088, "&lt;&gt;"&amp;"N?m l*")=1), 1, TRUE,  "")</f>
        <v>#NAME?</v>
      </c>
      <c r="AA3088" s="282" t="b">
        <f t="shared" ca="1" si="49"/>
        <v>0</v>
      </c>
      <c r="AB3088" s="305"/>
    </row>
    <row r="3089" spans="1:28" x14ac:dyDescent="0.25">
      <c r="A3089" s="281" t="str">
        <f ca="1">no.</f>
        <v/>
      </c>
      <c r="B3089" s="281"/>
      <c r="C3089" s="282"/>
      <c r="D3089" s="282"/>
      <c r="E3089" s="283" t="str">
        <f ca="1">position</f>
        <v/>
      </c>
      <c r="F3089" s="282"/>
      <c r="G3089" s="282"/>
      <c r="H3089" s="282"/>
      <c r="I3089" s="282"/>
      <c r="J3089" s="335"/>
      <c r="K3089" s="282"/>
      <c r="L3089" s="282"/>
      <c r="M3089" s="282"/>
      <c r="N3089" s="282"/>
      <c r="O3089" s="281"/>
      <c r="P3089" s="360" t="str">
        <f ca="1">rescore_patient</f>
        <v/>
      </c>
      <c r="Q3089" s="330" t="str">
        <f ca="1">quantity</f>
        <v/>
      </c>
      <c r="R3089" s="284"/>
      <c r="S3089" s="282"/>
      <c r="T3089" s="282"/>
      <c r="U3089" s="282"/>
      <c r="V3089" s="305"/>
      <c r="W3089" s="305"/>
      <c r="X3089" s="305"/>
      <c r="Y3089" s="282"/>
      <c r="Z3089" s="282" t="e" vm="1">
        <f ca="1">_xlfn.IFS(AND(ISNUMBER(SEARCH("N?m l*", CUSTOMER[[#This Row],[Service Type]], 1)), CUSTOMER[[#This Row],[Count ST]] = TRUE), CUSTOMER[[#This Row],[Quantity]], AND($Y$10:$Y3089 = TRUE, COUNTIFS($H$10:$H3089, CUSTOMER[[#This Row],[Booking]], $J$10:$J3089, CUSTOMER[[#This Row],[Order Date]], $F$10:$F3089, "&lt;&gt;"&amp;"N?m l*")=1), 1, TRUE,  "")</f>
        <v>#NAME?</v>
      </c>
      <c r="AA3089" s="282" t="b">
        <f t="shared" ca="1" si="49"/>
        <v>0</v>
      </c>
      <c r="AB3089" s="305"/>
    </row>
    <row r="3090" spans="1:28" x14ac:dyDescent="0.25">
      <c r="A3090" s="281" t="str">
        <f ca="1">no.</f>
        <v/>
      </c>
      <c r="B3090" s="281"/>
      <c r="C3090" s="282"/>
      <c r="D3090" s="282"/>
      <c r="E3090" s="283" t="str">
        <f ca="1">position</f>
        <v/>
      </c>
      <c r="F3090" s="282"/>
      <c r="G3090" s="282"/>
      <c r="H3090" s="282"/>
      <c r="I3090" s="282"/>
      <c r="J3090" s="335"/>
      <c r="K3090" s="282"/>
      <c r="L3090" s="282"/>
      <c r="M3090" s="282"/>
      <c r="N3090" s="282"/>
      <c r="O3090" s="281"/>
      <c r="P3090" s="360" t="str">
        <f ca="1">rescore_patient</f>
        <v/>
      </c>
      <c r="Q3090" s="330" t="str">
        <f ca="1">quantity</f>
        <v/>
      </c>
      <c r="R3090" s="284"/>
      <c r="S3090" s="282"/>
      <c r="T3090" s="282"/>
      <c r="U3090" s="282"/>
      <c r="V3090" s="305"/>
      <c r="W3090" s="305"/>
      <c r="X3090" s="305"/>
      <c r="Y3090" s="282"/>
      <c r="Z3090" s="282" t="e" vm="1">
        <f ca="1">_xlfn.IFS(AND(ISNUMBER(SEARCH("N?m l*", CUSTOMER[[#This Row],[Service Type]], 1)), CUSTOMER[[#This Row],[Count ST]] = TRUE), CUSTOMER[[#This Row],[Quantity]], AND($Y$10:$Y3090 = TRUE, COUNTIFS($H$10:$H3090, CUSTOMER[[#This Row],[Booking]], $J$10:$J3090, CUSTOMER[[#This Row],[Order Date]], $F$10:$F3090, "&lt;&gt;"&amp;"N?m l*")=1), 1, TRUE,  "")</f>
        <v>#NAME?</v>
      </c>
      <c r="AA3090" s="282" t="b">
        <f t="shared" ca="1" si="49"/>
        <v>0</v>
      </c>
      <c r="AB3090" s="305"/>
    </row>
    <row r="3091" spans="1:28" x14ac:dyDescent="0.25">
      <c r="A3091" s="281" t="str">
        <f ca="1">no.</f>
        <v/>
      </c>
      <c r="B3091" s="281"/>
      <c r="C3091" s="282"/>
      <c r="D3091" s="282"/>
      <c r="E3091" s="283" t="str">
        <f ca="1">position</f>
        <v/>
      </c>
      <c r="F3091" s="282"/>
      <c r="G3091" s="282"/>
      <c r="H3091" s="282"/>
      <c r="I3091" s="282"/>
      <c r="J3091" s="335"/>
      <c r="K3091" s="282"/>
      <c r="L3091" s="282"/>
      <c r="M3091" s="282"/>
      <c r="N3091" s="282"/>
      <c r="O3091" s="281"/>
      <c r="P3091" s="360" t="str">
        <f ca="1">rescore_patient</f>
        <v/>
      </c>
      <c r="Q3091" s="330" t="str">
        <f ca="1">quantity</f>
        <v/>
      </c>
      <c r="R3091" s="284"/>
      <c r="S3091" s="282"/>
      <c r="T3091" s="282"/>
      <c r="U3091" s="282"/>
      <c r="V3091" s="305"/>
      <c r="W3091" s="305"/>
      <c r="X3091" s="305"/>
      <c r="Y3091" s="282"/>
      <c r="Z3091" s="282" t="e" vm="1">
        <f ca="1">_xlfn.IFS(AND(ISNUMBER(SEARCH("N?m l*", CUSTOMER[[#This Row],[Service Type]], 1)), CUSTOMER[[#This Row],[Count ST]] = TRUE), CUSTOMER[[#This Row],[Quantity]], AND($Y$10:$Y3091 = TRUE, COUNTIFS($H$10:$H3091, CUSTOMER[[#This Row],[Booking]], $J$10:$J3091, CUSTOMER[[#This Row],[Order Date]], $F$10:$F3091, "&lt;&gt;"&amp;"N?m l*")=1), 1, TRUE,  "")</f>
        <v>#NAME?</v>
      </c>
      <c r="AA3091" s="282" t="b">
        <f t="shared" ca="1" si="49"/>
        <v>0</v>
      </c>
      <c r="AB3091" s="305"/>
    </row>
    <row r="3092" spans="1:28" x14ac:dyDescent="0.25">
      <c r="A3092" s="281" t="str">
        <f ca="1">no.</f>
        <v/>
      </c>
      <c r="B3092" s="281"/>
      <c r="C3092" s="282"/>
      <c r="D3092" s="282"/>
      <c r="E3092" s="283" t="str">
        <f ca="1">position</f>
        <v/>
      </c>
      <c r="F3092" s="282"/>
      <c r="G3092" s="282"/>
      <c r="H3092" s="282"/>
      <c r="I3092" s="282"/>
      <c r="J3092" s="335"/>
      <c r="K3092" s="282"/>
      <c r="L3092" s="282"/>
      <c r="M3092" s="282"/>
      <c r="N3092" s="282"/>
      <c r="O3092" s="281"/>
      <c r="P3092" s="360" t="str">
        <f ca="1">rescore_patient</f>
        <v/>
      </c>
      <c r="Q3092" s="330" t="str">
        <f ca="1">quantity</f>
        <v/>
      </c>
      <c r="R3092" s="284"/>
      <c r="S3092" s="282"/>
      <c r="T3092" s="282"/>
      <c r="U3092" s="282"/>
      <c r="V3092" s="305"/>
      <c r="W3092" s="305"/>
      <c r="X3092" s="305"/>
      <c r="Y3092" s="282"/>
      <c r="Z3092" s="282" t="e" vm="1">
        <f ca="1">_xlfn.IFS(AND(ISNUMBER(SEARCH("N?m l*", CUSTOMER[[#This Row],[Service Type]], 1)), CUSTOMER[[#This Row],[Count ST]] = TRUE), CUSTOMER[[#This Row],[Quantity]], AND($Y$10:$Y3092 = TRUE, COUNTIFS($H$10:$H3092, CUSTOMER[[#This Row],[Booking]], $J$10:$J3092, CUSTOMER[[#This Row],[Order Date]], $F$10:$F3092, "&lt;&gt;"&amp;"N?m l*")=1), 1, TRUE,  "")</f>
        <v>#NAME?</v>
      </c>
      <c r="AA3092" s="282" t="b">
        <f t="shared" ca="1" si="49"/>
        <v>0</v>
      </c>
      <c r="AB3092" s="305"/>
    </row>
    <row r="3093" spans="1:28" x14ac:dyDescent="0.25">
      <c r="A3093" s="281" t="str">
        <f ca="1">no.</f>
        <v/>
      </c>
      <c r="B3093" s="281"/>
      <c r="C3093" s="282"/>
      <c r="D3093" s="282"/>
      <c r="E3093" s="283" t="str">
        <f ca="1">position</f>
        <v/>
      </c>
      <c r="F3093" s="282"/>
      <c r="G3093" s="282"/>
      <c r="H3093" s="282"/>
      <c r="I3093" s="282"/>
      <c r="J3093" s="335"/>
      <c r="K3093" s="282"/>
      <c r="L3093" s="282"/>
      <c r="M3093" s="282"/>
      <c r="N3093" s="282"/>
      <c r="O3093" s="281"/>
      <c r="P3093" s="360" t="str">
        <f ca="1">rescore_patient</f>
        <v/>
      </c>
      <c r="Q3093" s="330" t="str">
        <f ca="1">quantity</f>
        <v/>
      </c>
      <c r="R3093" s="284"/>
      <c r="S3093" s="282"/>
      <c r="T3093" s="282"/>
      <c r="U3093" s="282"/>
      <c r="V3093" s="305"/>
      <c r="W3093" s="305"/>
      <c r="X3093" s="305"/>
      <c r="Y3093" s="282"/>
      <c r="Z3093" s="282" t="e" vm="1">
        <f ca="1">_xlfn.IFS(AND(ISNUMBER(SEARCH("N?m l*", CUSTOMER[[#This Row],[Service Type]], 1)), CUSTOMER[[#This Row],[Count ST]] = TRUE), CUSTOMER[[#This Row],[Quantity]], AND($Y$10:$Y3093 = TRUE, COUNTIFS($H$10:$H3093, CUSTOMER[[#This Row],[Booking]], $J$10:$J3093, CUSTOMER[[#This Row],[Order Date]], $F$10:$F3093, "&lt;&gt;"&amp;"N?m l*")=1), 1, TRUE,  "")</f>
        <v>#NAME?</v>
      </c>
      <c r="AA3093" s="282" t="b">
        <f t="shared" ca="1" si="49"/>
        <v>0</v>
      </c>
      <c r="AB3093" s="305"/>
    </row>
    <row r="3094" spans="1:28" x14ac:dyDescent="0.25">
      <c r="A3094" s="281" t="str">
        <f ca="1">no.</f>
        <v/>
      </c>
      <c r="B3094" s="281"/>
      <c r="C3094" s="282"/>
      <c r="D3094" s="282"/>
      <c r="E3094" s="283" t="str">
        <f ca="1">position</f>
        <v/>
      </c>
      <c r="F3094" s="282"/>
      <c r="G3094" s="282"/>
      <c r="H3094" s="282"/>
      <c r="I3094" s="282"/>
      <c r="J3094" s="335"/>
      <c r="K3094" s="282"/>
      <c r="L3094" s="282"/>
      <c r="M3094" s="282"/>
      <c r="N3094" s="282"/>
      <c r="O3094" s="281"/>
      <c r="P3094" s="360" t="str">
        <f ca="1">rescore_patient</f>
        <v/>
      </c>
      <c r="Q3094" s="330" t="str">
        <f ca="1">quantity</f>
        <v/>
      </c>
      <c r="R3094" s="284"/>
      <c r="S3094" s="282"/>
      <c r="T3094" s="282"/>
      <c r="U3094" s="282"/>
      <c r="V3094" s="305"/>
      <c r="W3094" s="305"/>
      <c r="X3094" s="305"/>
      <c r="Y3094" s="282"/>
      <c r="Z3094" s="282" t="e" vm="1">
        <f ca="1">_xlfn.IFS(AND(ISNUMBER(SEARCH("N?m l*", CUSTOMER[[#This Row],[Service Type]], 1)), CUSTOMER[[#This Row],[Count ST]] = TRUE), CUSTOMER[[#This Row],[Quantity]], AND($Y$10:$Y3094 = TRUE, COUNTIFS($H$10:$H3094, CUSTOMER[[#This Row],[Booking]], $J$10:$J3094, CUSTOMER[[#This Row],[Order Date]], $F$10:$F3094, "&lt;&gt;"&amp;"N?m l*")=1), 1, TRUE,  "")</f>
        <v>#NAME?</v>
      </c>
      <c r="AA3094" s="282" t="b">
        <f t="shared" ca="1" si="49"/>
        <v>0</v>
      </c>
      <c r="AB3094" s="305"/>
    </row>
    <row r="3095" spans="1:28" x14ac:dyDescent="0.25">
      <c r="A3095" s="281" t="str">
        <f ca="1">no.</f>
        <v/>
      </c>
      <c r="B3095" s="281"/>
      <c r="C3095" s="282"/>
      <c r="D3095" s="282"/>
      <c r="E3095" s="283" t="str">
        <f ca="1">position</f>
        <v/>
      </c>
      <c r="F3095" s="282"/>
      <c r="G3095" s="282"/>
      <c r="H3095" s="282"/>
      <c r="I3095" s="282"/>
      <c r="J3095" s="335"/>
      <c r="K3095" s="282"/>
      <c r="L3095" s="282"/>
      <c r="M3095" s="282"/>
      <c r="N3095" s="282"/>
      <c r="O3095" s="281"/>
      <c r="P3095" s="360" t="str">
        <f ca="1">rescore_patient</f>
        <v/>
      </c>
      <c r="Q3095" s="330" t="str">
        <f ca="1">quantity</f>
        <v/>
      </c>
      <c r="R3095" s="284"/>
      <c r="S3095" s="282"/>
      <c r="T3095" s="282"/>
      <c r="U3095" s="282"/>
      <c r="V3095" s="305"/>
      <c r="W3095" s="305"/>
      <c r="X3095" s="305"/>
      <c r="Y3095" s="282"/>
      <c r="Z3095" s="282" t="e" vm="1">
        <f ca="1">_xlfn.IFS(AND(ISNUMBER(SEARCH("N?m l*", CUSTOMER[[#This Row],[Service Type]], 1)), CUSTOMER[[#This Row],[Count ST]] = TRUE), CUSTOMER[[#This Row],[Quantity]], AND($Y$10:$Y3095 = TRUE, COUNTIFS($H$10:$H3095, CUSTOMER[[#This Row],[Booking]], $J$10:$J3095, CUSTOMER[[#This Row],[Order Date]], $F$10:$F3095, "&lt;&gt;"&amp;"N?m l*")=1), 1, TRUE,  "")</f>
        <v>#NAME?</v>
      </c>
      <c r="AA3095" s="282" t="b">
        <f t="shared" ca="1" si="49"/>
        <v>0</v>
      </c>
      <c r="AB3095" s="305"/>
    </row>
    <row r="3096" spans="1:28" x14ac:dyDescent="0.25">
      <c r="A3096" s="281" t="str">
        <f ca="1">no.</f>
        <v/>
      </c>
      <c r="B3096" s="281"/>
      <c r="C3096" s="282"/>
      <c r="D3096" s="282"/>
      <c r="E3096" s="283" t="str">
        <f ca="1">position</f>
        <v/>
      </c>
      <c r="F3096" s="282"/>
      <c r="G3096" s="282"/>
      <c r="H3096" s="282"/>
      <c r="I3096" s="282"/>
      <c r="J3096" s="335"/>
      <c r="K3096" s="282"/>
      <c r="L3096" s="282"/>
      <c r="M3096" s="282"/>
      <c r="N3096" s="282"/>
      <c r="O3096" s="281"/>
      <c r="P3096" s="360" t="str">
        <f ca="1">rescore_patient</f>
        <v/>
      </c>
      <c r="Q3096" s="330" t="str">
        <f ca="1">quantity</f>
        <v/>
      </c>
      <c r="R3096" s="284"/>
      <c r="S3096" s="282"/>
      <c r="T3096" s="282"/>
      <c r="U3096" s="282"/>
      <c r="V3096" s="305"/>
      <c r="W3096" s="305"/>
      <c r="X3096" s="305"/>
      <c r="Y3096" s="282"/>
      <c r="Z3096" s="282" t="e" vm="1">
        <f ca="1">_xlfn.IFS(AND(ISNUMBER(SEARCH("N?m l*", CUSTOMER[[#This Row],[Service Type]], 1)), CUSTOMER[[#This Row],[Count ST]] = TRUE), CUSTOMER[[#This Row],[Quantity]], AND($Y$10:$Y3096 = TRUE, COUNTIFS($H$10:$H3096, CUSTOMER[[#This Row],[Booking]], $J$10:$J3096, CUSTOMER[[#This Row],[Order Date]], $F$10:$F3096, "&lt;&gt;"&amp;"N?m l*")=1), 1, TRUE,  "")</f>
        <v>#NAME?</v>
      </c>
      <c r="AA3096" s="282" t="b">
        <f t="shared" ca="1" si="49"/>
        <v>0</v>
      </c>
      <c r="AB3096" s="305"/>
    </row>
    <row r="3097" spans="1:28" x14ac:dyDescent="0.25">
      <c r="A3097" s="281" t="str">
        <f ca="1">no.</f>
        <v/>
      </c>
      <c r="B3097" s="281"/>
      <c r="C3097" s="282"/>
      <c r="D3097" s="282"/>
      <c r="E3097" s="283" t="str">
        <f ca="1">position</f>
        <v/>
      </c>
      <c r="F3097" s="282"/>
      <c r="G3097" s="282"/>
      <c r="H3097" s="282"/>
      <c r="I3097" s="282"/>
      <c r="J3097" s="335"/>
      <c r="K3097" s="282"/>
      <c r="L3097" s="282"/>
      <c r="M3097" s="282"/>
      <c r="N3097" s="282"/>
      <c r="O3097" s="281"/>
      <c r="P3097" s="360" t="str">
        <f ca="1">rescore_patient</f>
        <v/>
      </c>
      <c r="Q3097" s="330" t="str">
        <f ca="1">quantity</f>
        <v/>
      </c>
      <c r="R3097" s="284"/>
      <c r="S3097" s="282"/>
      <c r="T3097" s="282"/>
      <c r="U3097" s="282"/>
      <c r="V3097" s="305"/>
      <c r="W3097" s="305"/>
      <c r="X3097" s="305"/>
      <c r="Y3097" s="282"/>
      <c r="Z3097" s="282" t="e" vm="1">
        <f ca="1">_xlfn.IFS(AND(ISNUMBER(SEARCH("N?m l*", CUSTOMER[[#This Row],[Service Type]], 1)), CUSTOMER[[#This Row],[Count ST]] = TRUE), CUSTOMER[[#This Row],[Quantity]], AND($Y$10:$Y3097 = TRUE, COUNTIFS($H$10:$H3097, CUSTOMER[[#This Row],[Booking]], $J$10:$J3097, CUSTOMER[[#This Row],[Order Date]], $F$10:$F3097, "&lt;&gt;"&amp;"N?m l*")=1), 1, TRUE,  "")</f>
        <v>#NAME?</v>
      </c>
      <c r="AA3097" s="282" t="b">
        <f t="shared" ca="1" si="49"/>
        <v>0</v>
      </c>
      <c r="AB3097" s="305"/>
    </row>
    <row r="3098" spans="1:28" x14ac:dyDescent="0.25">
      <c r="A3098" s="281" t="str">
        <f ca="1">no.</f>
        <v/>
      </c>
      <c r="B3098" s="281"/>
      <c r="C3098" s="282"/>
      <c r="D3098" s="282"/>
      <c r="E3098" s="283" t="str">
        <f ca="1">position</f>
        <v/>
      </c>
      <c r="F3098" s="282"/>
      <c r="G3098" s="282"/>
      <c r="H3098" s="282"/>
      <c r="I3098" s="282"/>
      <c r="J3098" s="335"/>
      <c r="K3098" s="282"/>
      <c r="L3098" s="282"/>
      <c r="M3098" s="282"/>
      <c r="N3098" s="282"/>
      <c r="O3098" s="281"/>
      <c r="P3098" s="360" t="str">
        <f ca="1">rescore_patient</f>
        <v/>
      </c>
      <c r="Q3098" s="330" t="str">
        <f ca="1">quantity</f>
        <v/>
      </c>
      <c r="R3098" s="284"/>
      <c r="S3098" s="282"/>
      <c r="T3098" s="282"/>
      <c r="U3098" s="282"/>
      <c r="V3098" s="305"/>
      <c r="W3098" s="305"/>
      <c r="X3098" s="305"/>
      <c r="Y3098" s="282"/>
      <c r="Z3098" s="282" t="e" vm="1">
        <f ca="1">_xlfn.IFS(AND(ISNUMBER(SEARCH("N?m l*", CUSTOMER[[#This Row],[Service Type]], 1)), CUSTOMER[[#This Row],[Count ST]] = TRUE), CUSTOMER[[#This Row],[Quantity]], AND($Y$10:$Y3098 = TRUE, COUNTIFS($H$10:$H3098, CUSTOMER[[#This Row],[Booking]], $J$10:$J3098, CUSTOMER[[#This Row],[Order Date]], $F$10:$F3098, "&lt;&gt;"&amp;"N?m l*")=1), 1, TRUE,  "")</f>
        <v>#NAME?</v>
      </c>
      <c r="AA3098" s="282" t="b">
        <f t="shared" ca="1" si="49"/>
        <v>0</v>
      </c>
      <c r="AB3098" s="305"/>
    </row>
    <row r="3099" spans="1:28" x14ac:dyDescent="0.25">
      <c r="A3099" s="281" t="str">
        <f ca="1">no.</f>
        <v/>
      </c>
      <c r="B3099" s="281"/>
      <c r="C3099" s="282"/>
      <c r="D3099" s="282"/>
      <c r="E3099" s="283" t="str">
        <f ca="1">position</f>
        <v/>
      </c>
      <c r="F3099" s="282"/>
      <c r="G3099" s="282"/>
      <c r="H3099" s="282"/>
      <c r="I3099" s="282"/>
      <c r="J3099" s="335"/>
      <c r="K3099" s="282"/>
      <c r="L3099" s="282"/>
      <c r="M3099" s="282"/>
      <c r="N3099" s="282"/>
      <c r="O3099" s="281"/>
      <c r="P3099" s="360" t="str">
        <f ca="1">rescore_patient</f>
        <v/>
      </c>
      <c r="Q3099" s="330" t="str">
        <f ca="1">quantity</f>
        <v/>
      </c>
      <c r="R3099" s="284"/>
      <c r="S3099" s="282"/>
      <c r="T3099" s="282"/>
      <c r="U3099" s="282"/>
      <c r="V3099" s="305"/>
      <c r="W3099" s="305"/>
      <c r="X3099" s="305"/>
      <c r="Y3099" s="282"/>
      <c r="Z3099" s="282" t="e" vm="1">
        <f ca="1">_xlfn.IFS(AND(ISNUMBER(SEARCH("N?m l*", CUSTOMER[[#This Row],[Service Type]], 1)), CUSTOMER[[#This Row],[Count ST]] = TRUE), CUSTOMER[[#This Row],[Quantity]], AND($Y$10:$Y3099 = TRUE, COUNTIFS($H$10:$H3099, CUSTOMER[[#This Row],[Booking]], $J$10:$J3099, CUSTOMER[[#This Row],[Order Date]], $F$10:$F3099, "&lt;&gt;"&amp;"N?m l*")=1), 1, TRUE,  "")</f>
        <v>#NAME?</v>
      </c>
      <c r="AA3099" s="282" t="b">
        <f t="shared" ca="1" si="49"/>
        <v>0</v>
      </c>
      <c r="AB3099" s="305"/>
    </row>
    <row r="3100" spans="1:28" x14ac:dyDescent="0.25">
      <c r="A3100" s="281" t="str">
        <f ca="1">no.</f>
        <v/>
      </c>
      <c r="B3100" s="281"/>
      <c r="C3100" s="282"/>
      <c r="D3100" s="282"/>
      <c r="E3100" s="283" t="str">
        <f ca="1">position</f>
        <v/>
      </c>
      <c r="F3100" s="282"/>
      <c r="G3100" s="282"/>
      <c r="H3100" s="282"/>
      <c r="I3100" s="282"/>
      <c r="J3100" s="335"/>
      <c r="K3100" s="282"/>
      <c r="L3100" s="282"/>
      <c r="M3100" s="282"/>
      <c r="N3100" s="282"/>
      <c r="O3100" s="281"/>
      <c r="P3100" s="360" t="str">
        <f ca="1">rescore_patient</f>
        <v/>
      </c>
      <c r="Q3100" s="330" t="str">
        <f ca="1">quantity</f>
        <v/>
      </c>
      <c r="R3100" s="284"/>
      <c r="S3100" s="282"/>
      <c r="T3100" s="282"/>
      <c r="U3100" s="282"/>
      <c r="V3100" s="305"/>
      <c r="W3100" s="305"/>
      <c r="X3100" s="305"/>
      <c r="Y3100" s="282"/>
      <c r="Z3100" s="282" t="e" vm="1">
        <f ca="1">_xlfn.IFS(AND(ISNUMBER(SEARCH("N?m l*", CUSTOMER[[#This Row],[Service Type]], 1)), CUSTOMER[[#This Row],[Count ST]] = TRUE), CUSTOMER[[#This Row],[Quantity]], AND($Y$10:$Y3100 = TRUE, COUNTIFS($H$10:$H3100, CUSTOMER[[#This Row],[Booking]], $J$10:$J3100, CUSTOMER[[#This Row],[Order Date]], $F$10:$F3100, "&lt;&gt;"&amp;"N?m l*")=1), 1, TRUE,  "")</f>
        <v>#NAME?</v>
      </c>
      <c r="AA3100" s="282" t="b">
        <f t="shared" ca="1" si="49"/>
        <v>0</v>
      </c>
      <c r="AB3100" s="305"/>
    </row>
    <row r="3101" spans="1:28" x14ac:dyDescent="0.25">
      <c r="A3101" s="281" t="str">
        <f ca="1">no.</f>
        <v/>
      </c>
      <c r="B3101" s="281"/>
      <c r="C3101" s="282"/>
      <c r="D3101" s="282"/>
      <c r="E3101" s="283" t="str">
        <f ca="1">position</f>
        <v/>
      </c>
      <c r="F3101" s="282"/>
      <c r="G3101" s="282"/>
      <c r="H3101" s="282"/>
      <c r="I3101" s="282"/>
      <c r="J3101" s="335"/>
      <c r="K3101" s="282"/>
      <c r="L3101" s="282"/>
      <c r="M3101" s="282"/>
      <c r="N3101" s="282"/>
      <c r="O3101" s="281"/>
      <c r="P3101" s="360" t="str">
        <f ca="1">rescore_patient</f>
        <v/>
      </c>
      <c r="Q3101" s="330" t="str">
        <f ca="1">quantity</f>
        <v/>
      </c>
      <c r="R3101" s="284"/>
      <c r="S3101" s="282"/>
      <c r="T3101" s="282"/>
      <c r="U3101" s="282"/>
      <c r="V3101" s="305"/>
      <c r="W3101" s="305"/>
      <c r="X3101" s="305"/>
      <c r="Y3101" s="282"/>
      <c r="Z3101" s="282" t="e" vm="1">
        <f ca="1">_xlfn.IFS(AND(ISNUMBER(SEARCH("N?m l*", CUSTOMER[[#This Row],[Service Type]], 1)), CUSTOMER[[#This Row],[Count ST]] = TRUE), CUSTOMER[[#This Row],[Quantity]], AND($Y$10:$Y3101 = TRUE, COUNTIFS($H$10:$H3101, CUSTOMER[[#This Row],[Booking]], $J$10:$J3101, CUSTOMER[[#This Row],[Order Date]], $F$10:$F3101, "&lt;&gt;"&amp;"N?m l*")=1), 1, TRUE,  "")</f>
        <v>#NAME?</v>
      </c>
      <c r="AA3101" s="282" t="b">
        <f t="shared" ca="1" si="49"/>
        <v>0</v>
      </c>
      <c r="AB3101" s="305"/>
    </row>
    <row r="3102" spans="1:28" x14ac:dyDescent="0.25">
      <c r="A3102" s="281" t="str">
        <f ca="1">no.</f>
        <v/>
      </c>
      <c r="B3102" s="281"/>
      <c r="C3102" s="282"/>
      <c r="D3102" s="282"/>
      <c r="E3102" s="283" t="str">
        <f ca="1">position</f>
        <v/>
      </c>
      <c r="F3102" s="282"/>
      <c r="G3102" s="282"/>
      <c r="H3102" s="282"/>
      <c r="I3102" s="282"/>
      <c r="J3102" s="335"/>
      <c r="K3102" s="282"/>
      <c r="L3102" s="282"/>
      <c r="M3102" s="282"/>
      <c r="N3102" s="282"/>
      <c r="O3102" s="281"/>
      <c r="P3102" s="360" t="str">
        <f ca="1">rescore_patient</f>
        <v/>
      </c>
      <c r="Q3102" s="330" t="str">
        <f ca="1">quantity</f>
        <v/>
      </c>
      <c r="R3102" s="284"/>
      <c r="S3102" s="282"/>
      <c r="T3102" s="282"/>
      <c r="U3102" s="282"/>
      <c r="V3102" s="305"/>
      <c r="W3102" s="305"/>
      <c r="X3102" s="305"/>
      <c r="Y3102" s="282"/>
      <c r="Z3102" s="282" t="e" vm="1">
        <f ca="1">_xlfn.IFS(AND(ISNUMBER(SEARCH("N?m l*", CUSTOMER[[#This Row],[Service Type]], 1)), CUSTOMER[[#This Row],[Count ST]] = TRUE), CUSTOMER[[#This Row],[Quantity]], AND($Y$10:$Y3102 = TRUE, COUNTIFS($H$10:$H3102, CUSTOMER[[#This Row],[Booking]], $J$10:$J3102, CUSTOMER[[#This Row],[Order Date]], $F$10:$F3102, "&lt;&gt;"&amp;"N?m l*")=1), 1, TRUE,  "")</f>
        <v>#NAME?</v>
      </c>
      <c r="AA3102" s="282" t="b">
        <f t="shared" ca="1" si="49"/>
        <v>0</v>
      </c>
      <c r="AB3102" s="305"/>
    </row>
    <row r="3103" spans="1:28" x14ac:dyDescent="0.25">
      <c r="A3103" s="281" t="str">
        <f ca="1">no.</f>
        <v/>
      </c>
      <c r="B3103" s="281"/>
      <c r="C3103" s="282"/>
      <c r="D3103" s="282"/>
      <c r="E3103" s="283" t="str">
        <f ca="1">position</f>
        <v/>
      </c>
      <c r="F3103" s="282"/>
      <c r="G3103" s="282"/>
      <c r="H3103" s="282"/>
      <c r="I3103" s="282"/>
      <c r="J3103" s="335"/>
      <c r="K3103" s="282"/>
      <c r="L3103" s="282"/>
      <c r="M3103" s="282"/>
      <c r="N3103" s="282"/>
      <c r="O3103" s="281"/>
      <c r="P3103" s="360" t="str">
        <f ca="1">rescore_patient</f>
        <v/>
      </c>
      <c r="Q3103" s="330" t="str">
        <f ca="1">quantity</f>
        <v/>
      </c>
      <c r="R3103" s="284"/>
      <c r="S3103" s="282"/>
      <c r="T3103" s="282"/>
      <c r="U3103" s="282"/>
      <c r="V3103" s="305"/>
      <c r="W3103" s="305"/>
      <c r="X3103" s="305"/>
      <c r="Y3103" s="282"/>
      <c r="Z3103" s="282" t="e" vm="1">
        <f ca="1">_xlfn.IFS(AND(ISNUMBER(SEARCH("N?m l*", CUSTOMER[[#This Row],[Service Type]], 1)), CUSTOMER[[#This Row],[Count ST]] = TRUE), CUSTOMER[[#This Row],[Quantity]], AND($Y$10:$Y3103 = TRUE, COUNTIFS($H$10:$H3103, CUSTOMER[[#This Row],[Booking]], $J$10:$J3103, CUSTOMER[[#This Row],[Order Date]], $F$10:$F3103, "&lt;&gt;"&amp;"N?m l*")=1), 1, TRUE,  "")</f>
        <v>#NAME?</v>
      </c>
      <c r="AA3103" s="282" t="b">
        <f t="shared" ca="1" si="49"/>
        <v>0</v>
      </c>
      <c r="AB3103" s="305"/>
    </row>
    <row r="3104" spans="1:28" x14ac:dyDescent="0.25">
      <c r="A3104" s="281" t="str">
        <f ca="1">no.</f>
        <v/>
      </c>
      <c r="B3104" s="281"/>
      <c r="C3104" s="282"/>
      <c r="D3104" s="282"/>
      <c r="E3104" s="283" t="str">
        <f ca="1">position</f>
        <v/>
      </c>
      <c r="F3104" s="282"/>
      <c r="G3104" s="282"/>
      <c r="H3104" s="282"/>
      <c r="I3104" s="282"/>
      <c r="J3104" s="335"/>
      <c r="K3104" s="282"/>
      <c r="L3104" s="282"/>
      <c r="M3104" s="282"/>
      <c r="N3104" s="282"/>
      <c r="O3104" s="281"/>
      <c r="P3104" s="360" t="str">
        <f ca="1">rescore_patient</f>
        <v/>
      </c>
      <c r="Q3104" s="330" t="str">
        <f ca="1">quantity</f>
        <v/>
      </c>
      <c r="R3104" s="284"/>
      <c r="S3104" s="282"/>
      <c r="T3104" s="282"/>
      <c r="U3104" s="282"/>
      <c r="V3104" s="305"/>
      <c r="W3104" s="305"/>
      <c r="X3104" s="305"/>
      <c r="Y3104" s="282"/>
      <c r="Z3104" s="282" t="e" vm="1">
        <f ca="1">_xlfn.IFS(AND(ISNUMBER(SEARCH("N?m l*", CUSTOMER[[#This Row],[Service Type]], 1)), CUSTOMER[[#This Row],[Count ST]] = TRUE), CUSTOMER[[#This Row],[Quantity]], AND($Y$10:$Y3104 = TRUE, COUNTIFS($H$10:$H3104, CUSTOMER[[#This Row],[Booking]], $J$10:$J3104, CUSTOMER[[#This Row],[Order Date]], $F$10:$F3104, "&lt;&gt;"&amp;"N?m l*")=1), 1, TRUE,  "")</f>
        <v>#NAME?</v>
      </c>
      <c r="AA3104" s="282" t="b">
        <f t="shared" ca="1" si="49"/>
        <v>0</v>
      </c>
      <c r="AB3104" s="305"/>
    </row>
    <row r="3105" spans="1:28" x14ac:dyDescent="0.25">
      <c r="A3105" s="281" t="str">
        <f ca="1">no.</f>
        <v/>
      </c>
      <c r="B3105" s="281"/>
      <c r="C3105" s="282"/>
      <c r="D3105" s="282"/>
      <c r="E3105" s="283" t="str">
        <f ca="1">position</f>
        <v/>
      </c>
      <c r="F3105" s="282"/>
      <c r="G3105" s="282"/>
      <c r="H3105" s="282"/>
      <c r="I3105" s="282"/>
      <c r="J3105" s="335"/>
      <c r="K3105" s="282"/>
      <c r="L3105" s="282"/>
      <c r="M3105" s="282"/>
      <c r="N3105" s="282"/>
      <c r="O3105" s="281"/>
      <c r="P3105" s="360" t="str">
        <f ca="1">rescore_patient</f>
        <v/>
      </c>
      <c r="Q3105" s="330" t="str">
        <f ca="1">quantity</f>
        <v/>
      </c>
      <c r="R3105" s="284"/>
      <c r="S3105" s="282"/>
      <c r="T3105" s="282"/>
      <c r="U3105" s="282"/>
      <c r="V3105" s="305"/>
      <c r="W3105" s="305"/>
      <c r="X3105" s="305"/>
      <c r="Y3105" s="282"/>
      <c r="Z3105" s="282" t="e" vm="1">
        <f ca="1">_xlfn.IFS(AND(ISNUMBER(SEARCH("N?m l*", CUSTOMER[[#This Row],[Service Type]], 1)), CUSTOMER[[#This Row],[Count ST]] = TRUE), CUSTOMER[[#This Row],[Quantity]], AND($Y$10:$Y3105 = TRUE, COUNTIFS($H$10:$H3105, CUSTOMER[[#This Row],[Booking]], $J$10:$J3105, CUSTOMER[[#This Row],[Order Date]], $F$10:$F3105, "&lt;&gt;"&amp;"N?m l*")=1), 1, TRUE,  "")</f>
        <v>#NAME?</v>
      </c>
      <c r="AA3105" s="282" t="b">
        <f t="shared" ca="1" si="49"/>
        <v>0</v>
      </c>
      <c r="AB3105" s="305"/>
    </row>
    <row r="3106" spans="1:28" x14ac:dyDescent="0.25">
      <c r="A3106" s="281" t="str">
        <f ca="1">no.</f>
        <v/>
      </c>
      <c r="B3106" s="281"/>
      <c r="C3106" s="282"/>
      <c r="D3106" s="282"/>
      <c r="E3106" s="283" t="str">
        <f ca="1">position</f>
        <v/>
      </c>
      <c r="F3106" s="282"/>
      <c r="G3106" s="282"/>
      <c r="H3106" s="282"/>
      <c r="I3106" s="282"/>
      <c r="J3106" s="335"/>
      <c r="K3106" s="282"/>
      <c r="L3106" s="282"/>
      <c r="M3106" s="282"/>
      <c r="N3106" s="282"/>
      <c r="O3106" s="281"/>
      <c r="P3106" s="360" t="str">
        <f ca="1">rescore_patient</f>
        <v/>
      </c>
      <c r="Q3106" s="330" t="str">
        <f ca="1">quantity</f>
        <v/>
      </c>
      <c r="R3106" s="284"/>
      <c r="S3106" s="282"/>
      <c r="T3106" s="282"/>
      <c r="U3106" s="282"/>
      <c r="V3106" s="305"/>
      <c r="W3106" s="305"/>
      <c r="X3106" s="305"/>
      <c r="Y3106" s="282"/>
      <c r="Z3106" s="282" t="e" vm="1">
        <f ca="1">_xlfn.IFS(AND(ISNUMBER(SEARCH("N?m l*", CUSTOMER[[#This Row],[Service Type]], 1)), CUSTOMER[[#This Row],[Count ST]] = TRUE), CUSTOMER[[#This Row],[Quantity]], AND($Y$10:$Y3106 = TRUE, COUNTIFS($H$10:$H3106, CUSTOMER[[#This Row],[Booking]], $J$10:$J3106, CUSTOMER[[#This Row],[Order Date]], $F$10:$F3106, "&lt;&gt;"&amp;"N?m l*")=1), 1, TRUE,  "")</f>
        <v>#NAME?</v>
      </c>
      <c r="AA3106" s="282" t="b">
        <f t="shared" ca="1" si="49"/>
        <v>0</v>
      </c>
      <c r="AB3106" s="305"/>
    </row>
    <row r="3107" spans="1:28" x14ac:dyDescent="0.25">
      <c r="A3107" s="281" t="str">
        <f ca="1">no.</f>
        <v/>
      </c>
      <c r="B3107" s="281"/>
      <c r="C3107" s="282"/>
      <c r="D3107" s="282"/>
      <c r="E3107" s="283" t="str">
        <f ca="1">position</f>
        <v/>
      </c>
      <c r="F3107" s="282"/>
      <c r="G3107" s="282"/>
      <c r="H3107" s="282"/>
      <c r="I3107" s="282"/>
      <c r="J3107" s="335"/>
      <c r="K3107" s="282"/>
      <c r="L3107" s="282"/>
      <c r="M3107" s="282"/>
      <c r="N3107" s="282"/>
      <c r="O3107" s="281"/>
      <c r="P3107" s="360" t="str">
        <f ca="1">rescore_patient</f>
        <v/>
      </c>
      <c r="Q3107" s="330" t="str">
        <f ca="1">quantity</f>
        <v/>
      </c>
      <c r="R3107" s="284"/>
      <c r="S3107" s="282"/>
      <c r="T3107" s="282"/>
      <c r="U3107" s="282"/>
      <c r="V3107" s="305"/>
      <c r="W3107" s="305"/>
      <c r="X3107" s="305"/>
      <c r="Y3107" s="282"/>
      <c r="Z3107" s="282" t="e" vm="1">
        <f ca="1">_xlfn.IFS(AND(ISNUMBER(SEARCH("N?m l*", CUSTOMER[[#This Row],[Service Type]], 1)), CUSTOMER[[#This Row],[Count ST]] = TRUE), CUSTOMER[[#This Row],[Quantity]], AND($Y$10:$Y3107 = TRUE, COUNTIFS($H$10:$H3107, CUSTOMER[[#This Row],[Booking]], $J$10:$J3107, CUSTOMER[[#This Row],[Order Date]], $F$10:$F3107, "&lt;&gt;"&amp;"N?m l*")=1), 1, TRUE,  "")</f>
        <v>#NAME?</v>
      </c>
      <c r="AA3107" s="282" t="b">
        <f t="shared" ca="1" si="49"/>
        <v>0</v>
      </c>
      <c r="AB3107" s="305"/>
    </row>
    <row r="3108" spans="1:28" x14ac:dyDescent="0.25">
      <c r="A3108" s="281" t="str">
        <f ca="1">no.</f>
        <v/>
      </c>
      <c r="B3108" s="281"/>
      <c r="C3108" s="282"/>
      <c r="D3108" s="282"/>
      <c r="E3108" s="283" t="str">
        <f ca="1">position</f>
        <v/>
      </c>
      <c r="F3108" s="282"/>
      <c r="G3108" s="282"/>
      <c r="H3108" s="282"/>
      <c r="I3108" s="282"/>
      <c r="J3108" s="335"/>
      <c r="K3108" s="282"/>
      <c r="L3108" s="282"/>
      <c r="M3108" s="282"/>
      <c r="N3108" s="282"/>
      <c r="O3108" s="281"/>
      <c r="P3108" s="360" t="str">
        <f ca="1">rescore_patient</f>
        <v/>
      </c>
      <c r="Q3108" s="330" t="str">
        <f ca="1">quantity</f>
        <v/>
      </c>
      <c r="R3108" s="284"/>
      <c r="S3108" s="282"/>
      <c r="T3108" s="282"/>
      <c r="U3108" s="282"/>
      <c r="V3108" s="305"/>
      <c r="W3108" s="305"/>
      <c r="X3108" s="305"/>
      <c r="Y3108" s="282"/>
      <c r="Z3108" s="282" t="e" vm="1">
        <f ca="1">_xlfn.IFS(AND(ISNUMBER(SEARCH("N?m l*", CUSTOMER[[#This Row],[Service Type]], 1)), CUSTOMER[[#This Row],[Count ST]] = TRUE), CUSTOMER[[#This Row],[Quantity]], AND($Y$10:$Y3108 = TRUE, COUNTIFS($H$10:$H3108, CUSTOMER[[#This Row],[Booking]], $J$10:$J3108, CUSTOMER[[#This Row],[Order Date]], $F$10:$F3108, "&lt;&gt;"&amp;"N?m l*")=1), 1, TRUE,  "")</f>
        <v>#NAME?</v>
      </c>
      <c r="AA3108" s="282" t="b">
        <f t="shared" ca="1" si="49"/>
        <v>0</v>
      </c>
      <c r="AB3108" s="305"/>
    </row>
    <row r="3109" spans="1:28" x14ac:dyDescent="0.25">
      <c r="A3109" s="281" t="str">
        <f ca="1">no.</f>
        <v/>
      </c>
      <c r="B3109" s="281"/>
      <c r="C3109" s="282"/>
      <c r="D3109" s="282"/>
      <c r="E3109" s="283" t="str">
        <f ca="1">position</f>
        <v/>
      </c>
      <c r="F3109" s="282"/>
      <c r="G3109" s="282"/>
      <c r="H3109" s="282"/>
      <c r="I3109" s="282"/>
      <c r="J3109" s="335"/>
      <c r="K3109" s="282"/>
      <c r="L3109" s="282"/>
      <c r="M3109" s="282"/>
      <c r="N3109" s="282"/>
      <c r="O3109" s="281"/>
      <c r="P3109" s="360" t="str">
        <f ca="1">rescore_patient</f>
        <v/>
      </c>
      <c r="Q3109" s="330" t="str">
        <f ca="1">quantity</f>
        <v/>
      </c>
      <c r="R3109" s="284"/>
      <c r="S3109" s="282"/>
      <c r="T3109" s="282"/>
      <c r="U3109" s="282"/>
      <c r="V3109" s="305"/>
      <c r="W3109" s="305"/>
      <c r="X3109" s="305"/>
      <c r="Y3109" s="282"/>
      <c r="Z3109" s="282" t="e" vm="1">
        <f ca="1">_xlfn.IFS(AND(ISNUMBER(SEARCH("N?m l*", CUSTOMER[[#This Row],[Service Type]], 1)), CUSTOMER[[#This Row],[Count ST]] = TRUE), CUSTOMER[[#This Row],[Quantity]], AND($Y$10:$Y3109 = TRUE, COUNTIFS($H$10:$H3109, CUSTOMER[[#This Row],[Booking]], $J$10:$J3109, CUSTOMER[[#This Row],[Order Date]], $F$10:$F3109, "&lt;&gt;"&amp;"N?m l*")=1), 1, TRUE,  "")</f>
        <v>#NAME?</v>
      </c>
      <c r="AA3109" s="282" t="b">
        <f t="shared" ca="1" si="49"/>
        <v>0</v>
      </c>
      <c r="AB3109" s="305"/>
    </row>
    <row r="3110" spans="1:28" x14ac:dyDescent="0.25">
      <c r="A3110" s="281" t="str">
        <f ca="1">no.</f>
        <v/>
      </c>
      <c r="B3110" s="281"/>
      <c r="C3110" s="282"/>
      <c r="D3110" s="282"/>
      <c r="E3110" s="283" t="str">
        <f ca="1">position</f>
        <v/>
      </c>
      <c r="F3110" s="282"/>
      <c r="G3110" s="282"/>
      <c r="H3110" s="282"/>
      <c r="I3110" s="282"/>
      <c r="J3110" s="335"/>
      <c r="K3110" s="282"/>
      <c r="L3110" s="282"/>
      <c r="M3110" s="282"/>
      <c r="N3110" s="282"/>
      <c r="O3110" s="281"/>
      <c r="P3110" s="360" t="str">
        <f ca="1">rescore_patient</f>
        <v/>
      </c>
      <c r="Q3110" s="330" t="str">
        <f ca="1">quantity</f>
        <v/>
      </c>
      <c r="R3110" s="284"/>
      <c r="S3110" s="282"/>
      <c r="T3110" s="282"/>
      <c r="U3110" s="282"/>
      <c r="V3110" s="305"/>
      <c r="W3110" s="305"/>
      <c r="X3110" s="305"/>
      <c r="Y3110" s="282"/>
      <c r="Z3110" s="282" t="e" vm="1">
        <f ca="1">_xlfn.IFS(AND(ISNUMBER(SEARCH("N?m l*", CUSTOMER[[#This Row],[Service Type]], 1)), CUSTOMER[[#This Row],[Count ST]] = TRUE), CUSTOMER[[#This Row],[Quantity]], AND($Y$10:$Y3110 = TRUE, COUNTIFS($H$10:$H3110, CUSTOMER[[#This Row],[Booking]], $J$10:$J3110, CUSTOMER[[#This Row],[Order Date]], $F$10:$F3110, "&lt;&gt;"&amp;"N?m l*")=1), 1, TRUE,  "")</f>
        <v>#NAME?</v>
      </c>
      <c r="AA3110" s="282" t="b">
        <f t="shared" ca="1" si="49"/>
        <v>0</v>
      </c>
      <c r="AB3110" s="305"/>
    </row>
    <row r="3111" spans="1:28" x14ac:dyDescent="0.25">
      <c r="A3111" s="281" t="str">
        <f ca="1">no.</f>
        <v/>
      </c>
      <c r="B3111" s="281"/>
      <c r="C3111" s="282"/>
      <c r="D3111" s="282"/>
      <c r="E3111" s="283" t="str">
        <f ca="1">position</f>
        <v/>
      </c>
      <c r="F3111" s="282"/>
      <c r="G3111" s="282"/>
      <c r="H3111" s="282"/>
      <c r="I3111" s="282"/>
      <c r="J3111" s="335"/>
      <c r="K3111" s="282"/>
      <c r="L3111" s="282"/>
      <c r="M3111" s="282"/>
      <c r="N3111" s="282"/>
      <c r="O3111" s="281"/>
      <c r="P3111" s="360" t="str">
        <f ca="1">rescore_patient</f>
        <v/>
      </c>
      <c r="Q3111" s="330" t="str">
        <f ca="1">quantity</f>
        <v/>
      </c>
      <c r="R3111" s="284"/>
      <c r="S3111" s="282"/>
      <c r="T3111" s="282"/>
      <c r="U3111" s="282"/>
      <c r="V3111" s="305"/>
      <c r="W3111" s="305"/>
      <c r="X3111" s="305"/>
      <c r="Y3111" s="282"/>
      <c r="Z3111" s="282" t="e" vm="1">
        <f ca="1">_xlfn.IFS(AND(ISNUMBER(SEARCH("N?m l*", CUSTOMER[[#This Row],[Service Type]], 1)), CUSTOMER[[#This Row],[Count ST]] = TRUE), CUSTOMER[[#This Row],[Quantity]], AND($Y$10:$Y3111 = TRUE, COUNTIFS($H$10:$H3111, CUSTOMER[[#This Row],[Booking]], $J$10:$J3111, CUSTOMER[[#This Row],[Order Date]], $F$10:$F3111, "&lt;&gt;"&amp;"N?m l*")=1), 1, TRUE,  "")</f>
        <v>#NAME?</v>
      </c>
      <c r="AA3111" s="282" t="b">
        <f t="shared" ca="1" si="49"/>
        <v>0</v>
      </c>
      <c r="AB3111" s="305"/>
    </row>
    <row r="3112" spans="1:28" x14ac:dyDescent="0.25">
      <c r="A3112" s="281" t="str">
        <f ca="1">no.</f>
        <v/>
      </c>
      <c r="B3112" s="281"/>
      <c r="C3112" s="282"/>
      <c r="D3112" s="282"/>
      <c r="E3112" s="283" t="str">
        <f ca="1">position</f>
        <v/>
      </c>
      <c r="F3112" s="282"/>
      <c r="G3112" s="282"/>
      <c r="H3112" s="282"/>
      <c r="I3112" s="282"/>
      <c r="J3112" s="335"/>
      <c r="K3112" s="282"/>
      <c r="L3112" s="282"/>
      <c r="M3112" s="282"/>
      <c r="N3112" s="282"/>
      <c r="O3112" s="281"/>
      <c r="P3112" s="360" t="str">
        <f ca="1">rescore_patient</f>
        <v/>
      </c>
      <c r="Q3112" s="330" t="str">
        <f ca="1">quantity</f>
        <v/>
      </c>
      <c r="R3112" s="284"/>
      <c r="S3112" s="282"/>
      <c r="T3112" s="282"/>
      <c r="U3112" s="282"/>
      <c r="V3112" s="305"/>
      <c r="W3112" s="305"/>
      <c r="X3112" s="305"/>
      <c r="Y3112" s="282"/>
      <c r="Z3112" s="282" t="e" vm="1">
        <f ca="1">_xlfn.IFS(AND(ISNUMBER(SEARCH("N?m l*", CUSTOMER[[#This Row],[Service Type]], 1)), CUSTOMER[[#This Row],[Count ST]] = TRUE), CUSTOMER[[#This Row],[Quantity]], AND($Y$10:$Y3112 = TRUE, COUNTIFS($H$10:$H3112, CUSTOMER[[#This Row],[Booking]], $J$10:$J3112, CUSTOMER[[#This Row],[Order Date]], $F$10:$F3112, "&lt;&gt;"&amp;"N?m l*")=1), 1, TRUE,  "")</f>
        <v>#NAME?</v>
      </c>
      <c r="AA3112" s="282" t="b">
        <f t="shared" ca="1" si="49"/>
        <v>0</v>
      </c>
      <c r="AB3112" s="305"/>
    </row>
    <row r="3113" spans="1:28" x14ac:dyDescent="0.25">
      <c r="A3113" s="281" t="str">
        <f ca="1">no.</f>
        <v/>
      </c>
      <c r="B3113" s="281"/>
      <c r="C3113" s="282"/>
      <c r="D3113" s="282"/>
      <c r="E3113" s="283" t="str">
        <f ca="1">position</f>
        <v/>
      </c>
      <c r="F3113" s="282"/>
      <c r="G3113" s="282"/>
      <c r="H3113" s="282"/>
      <c r="I3113" s="282"/>
      <c r="J3113" s="335"/>
      <c r="K3113" s="282"/>
      <c r="L3113" s="282"/>
      <c r="M3113" s="282"/>
      <c r="N3113" s="282"/>
      <c r="O3113" s="281"/>
      <c r="P3113" s="360" t="str">
        <f ca="1">rescore_patient</f>
        <v/>
      </c>
      <c r="Q3113" s="330" t="str">
        <f ca="1">quantity</f>
        <v/>
      </c>
      <c r="R3113" s="284"/>
      <c r="S3113" s="282"/>
      <c r="T3113" s="282"/>
      <c r="U3113" s="282"/>
      <c r="V3113" s="305"/>
      <c r="W3113" s="305"/>
      <c r="X3113" s="305"/>
      <c r="Y3113" s="282"/>
      <c r="Z3113" s="282" t="e" vm="1">
        <f ca="1">_xlfn.IFS(AND(ISNUMBER(SEARCH("N?m l*", CUSTOMER[[#This Row],[Service Type]], 1)), CUSTOMER[[#This Row],[Count ST]] = TRUE), CUSTOMER[[#This Row],[Quantity]], AND($Y$10:$Y3113 = TRUE, COUNTIFS($H$10:$H3113, CUSTOMER[[#This Row],[Booking]], $J$10:$J3113, CUSTOMER[[#This Row],[Order Date]], $F$10:$F3113, "&lt;&gt;"&amp;"N?m l*")=1), 1, TRUE,  "")</f>
        <v>#NAME?</v>
      </c>
      <c r="AA3113" s="282" t="b">
        <f t="shared" ca="1" si="49"/>
        <v>0</v>
      </c>
      <c r="AB3113" s="305"/>
    </row>
    <row r="3114" spans="1:28" x14ac:dyDescent="0.25">
      <c r="A3114" s="281" t="str">
        <f ca="1">no.</f>
        <v/>
      </c>
      <c r="B3114" s="281"/>
      <c r="C3114" s="282"/>
      <c r="D3114" s="282"/>
      <c r="E3114" s="283" t="str">
        <f ca="1">position</f>
        <v/>
      </c>
      <c r="F3114" s="282"/>
      <c r="G3114" s="282"/>
      <c r="H3114" s="282"/>
      <c r="I3114" s="282"/>
      <c r="J3114" s="335"/>
      <c r="K3114" s="282"/>
      <c r="L3114" s="282"/>
      <c r="M3114" s="282"/>
      <c r="N3114" s="282"/>
      <c r="O3114" s="281"/>
      <c r="P3114" s="360" t="str">
        <f ca="1">rescore_patient</f>
        <v/>
      </c>
      <c r="Q3114" s="330" t="str">
        <f ca="1">quantity</f>
        <v/>
      </c>
      <c r="R3114" s="284"/>
      <c r="S3114" s="282"/>
      <c r="T3114" s="282"/>
      <c r="U3114" s="282"/>
      <c r="V3114" s="305"/>
      <c r="W3114" s="305"/>
      <c r="X3114" s="305"/>
      <c r="Y3114" s="282"/>
      <c r="Z3114" s="282" t="e" vm="1">
        <f ca="1">_xlfn.IFS(AND(ISNUMBER(SEARCH("N?m l*", CUSTOMER[[#This Row],[Service Type]], 1)), CUSTOMER[[#This Row],[Count ST]] = TRUE), CUSTOMER[[#This Row],[Quantity]], AND($Y$10:$Y3114 = TRUE, COUNTIFS($H$10:$H3114, CUSTOMER[[#This Row],[Booking]], $J$10:$J3114, CUSTOMER[[#This Row],[Order Date]], $F$10:$F3114, "&lt;&gt;"&amp;"N?m l*")=1), 1, TRUE,  "")</f>
        <v>#NAME?</v>
      </c>
      <c r="AA3114" s="282" t="b">
        <f t="shared" ca="1" si="49"/>
        <v>0</v>
      </c>
      <c r="AB3114" s="305"/>
    </row>
    <row r="3115" spans="1:28" x14ac:dyDescent="0.25">
      <c r="A3115" s="281" t="str">
        <f ca="1">no.</f>
        <v/>
      </c>
      <c r="B3115" s="281"/>
      <c r="C3115" s="282"/>
      <c r="D3115" s="282"/>
      <c r="E3115" s="283" t="str">
        <f ca="1">position</f>
        <v/>
      </c>
      <c r="F3115" s="282"/>
      <c r="G3115" s="282"/>
      <c r="H3115" s="282"/>
      <c r="I3115" s="282"/>
      <c r="J3115" s="335"/>
      <c r="K3115" s="282"/>
      <c r="L3115" s="282"/>
      <c r="M3115" s="282"/>
      <c r="N3115" s="282"/>
      <c r="O3115" s="281"/>
      <c r="P3115" s="360" t="str">
        <f ca="1">rescore_patient</f>
        <v/>
      </c>
      <c r="Q3115" s="330" t="str">
        <f ca="1">quantity</f>
        <v/>
      </c>
      <c r="R3115" s="284"/>
      <c r="S3115" s="282"/>
      <c r="T3115" s="282"/>
      <c r="U3115" s="282"/>
      <c r="V3115" s="305"/>
      <c r="W3115" s="305"/>
      <c r="X3115" s="305"/>
      <c r="Y3115" s="282"/>
      <c r="Z3115" s="282" t="e" vm="1">
        <f ca="1">_xlfn.IFS(AND(ISNUMBER(SEARCH("N?m l*", CUSTOMER[[#This Row],[Service Type]], 1)), CUSTOMER[[#This Row],[Count ST]] = TRUE), CUSTOMER[[#This Row],[Quantity]], AND($Y$10:$Y3115 = TRUE, COUNTIFS($H$10:$H3115, CUSTOMER[[#This Row],[Booking]], $J$10:$J3115, CUSTOMER[[#This Row],[Order Date]], $F$10:$F3115, "&lt;&gt;"&amp;"N?m l*")=1), 1, TRUE,  "")</f>
        <v>#NAME?</v>
      </c>
      <c r="AA3115" s="282" t="b">
        <f t="shared" ca="1" si="49"/>
        <v>0</v>
      </c>
      <c r="AB3115" s="305"/>
    </row>
    <row r="3116" spans="1:28" x14ac:dyDescent="0.25">
      <c r="A3116" s="281" t="str">
        <f ca="1">no.</f>
        <v/>
      </c>
      <c r="B3116" s="281"/>
      <c r="C3116" s="282"/>
      <c r="D3116" s="282"/>
      <c r="E3116" s="283" t="str">
        <f ca="1">position</f>
        <v/>
      </c>
      <c r="F3116" s="282"/>
      <c r="G3116" s="282"/>
      <c r="H3116" s="282"/>
      <c r="I3116" s="282"/>
      <c r="J3116" s="335"/>
      <c r="K3116" s="282"/>
      <c r="L3116" s="282"/>
      <c r="M3116" s="282"/>
      <c r="N3116" s="282"/>
      <c r="O3116" s="281"/>
      <c r="P3116" s="360" t="str">
        <f ca="1">rescore_patient</f>
        <v/>
      </c>
      <c r="Q3116" s="330" t="str">
        <f ca="1">quantity</f>
        <v/>
      </c>
      <c r="R3116" s="284"/>
      <c r="S3116" s="282"/>
      <c r="T3116" s="282"/>
      <c r="U3116" s="282"/>
      <c r="V3116" s="305"/>
      <c r="W3116" s="305"/>
      <c r="X3116" s="305"/>
      <c r="Y3116" s="282"/>
      <c r="Z3116" s="282" t="e" vm="1">
        <f ca="1">_xlfn.IFS(AND(ISNUMBER(SEARCH("N?m l*", CUSTOMER[[#This Row],[Service Type]], 1)), CUSTOMER[[#This Row],[Count ST]] = TRUE), CUSTOMER[[#This Row],[Quantity]], AND($Y$10:$Y3116 = TRUE, COUNTIFS($H$10:$H3116, CUSTOMER[[#This Row],[Booking]], $J$10:$J3116, CUSTOMER[[#This Row],[Order Date]], $F$10:$F3116, "&lt;&gt;"&amp;"N?m l*")=1), 1, TRUE,  "")</f>
        <v>#NAME?</v>
      </c>
      <c r="AA3116" s="282" t="b">
        <f t="shared" ca="1" si="49"/>
        <v>0</v>
      </c>
      <c r="AB3116" s="305"/>
    </row>
    <row r="3117" spans="1:28" x14ac:dyDescent="0.25">
      <c r="A3117" s="281" t="str">
        <f ca="1">no.</f>
        <v/>
      </c>
      <c r="B3117" s="281"/>
      <c r="C3117" s="282"/>
      <c r="D3117" s="282"/>
      <c r="E3117" s="283" t="str">
        <f ca="1">position</f>
        <v/>
      </c>
      <c r="F3117" s="282"/>
      <c r="G3117" s="282"/>
      <c r="H3117" s="282"/>
      <c r="I3117" s="282"/>
      <c r="J3117" s="335"/>
      <c r="K3117" s="282"/>
      <c r="L3117" s="282"/>
      <c r="M3117" s="282"/>
      <c r="N3117" s="282"/>
      <c r="O3117" s="281"/>
      <c r="P3117" s="360" t="str">
        <f ca="1">rescore_patient</f>
        <v/>
      </c>
      <c r="Q3117" s="330" t="str">
        <f ca="1">quantity</f>
        <v/>
      </c>
      <c r="R3117" s="284"/>
      <c r="S3117" s="282"/>
      <c r="T3117" s="282"/>
      <c r="U3117" s="282"/>
      <c r="V3117" s="305"/>
      <c r="W3117" s="305"/>
      <c r="X3117" s="305"/>
      <c r="Y3117" s="282"/>
      <c r="Z3117" s="282" t="e" vm="1">
        <f ca="1">_xlfn.IFS(AND(ISNUMBER(SEARCH("N?m l*", CUSTOMER[[#This Row],[Service Type]], 1)), CUSTOMER[[#This Row],[Count ST]] = TRUE), CUSTOMER[[#This Row],[Quantity]], AND($Y$10:$Y3117 = TRUE, COUNTIFS($H$10:$H3117, CUSTOMER[[#This Row],[Booking]], $J$10:$J3117, CUSTOMER[[#This Row],[Order Date]], $F$10:$F3117, "&lt;&gt;"&amp;"N?m l*")=1), 1, TRUE,  "")</f>
        <v>#NAME?</v>
      </c>
      <c r="AA3117" s="282" t="b">
        <f t="shared" ca="1" si="49"/>
        <v>0</v>
      </c>
      <c r="AB3117" s="305"/>
    </row>
    <row r="3118" spans="1:28" x14ac:dyDescent="0.25">
      <c r="A3118" s="281" t="str">
        <f ca="1">no.</f>
        <v/>
      </c>
      <c r="B3118" s="281"/>
      <c r="C3118" s="282"/>
      <c r="D3118" s="282"/>
      <c r="E3118" s="283" t="str">
        <f ca="1">position</f>
        <v/>
      </c>
      <c r="F3118" s="282"/>
      <c r="G3118" s="282"/>
      <c r="H3118" s="282"/>
      <c r="I3118" s="282"/>
      <c r="J3118" s="335"/>
      <c r="K3118" s="282"/>
      <c r="L3118" s="282"/>
      <c r="M3118" s="282"/>
      <c r="N3118" s="282"/>
      <c r="O3118" s="281"/>
      <c r="P3118" s="360" t="str">
        <f ca="1">rescore_patient</f>
        <v/>
      </c>
      <c r="Q3118" s="330" t="str">
        <f ca="1">quantity</f>
        <v/>
      </c>
      <c r="R3118" s="284"/>
      <c r="S3118" s="282"/>
      <c r="T3118" s="282"/>
      <c r="U3118" s="282"/>
      <c r="V3118" s="305"/>
      <c r="W3118" s="305"/>
      <c r="X3118" s="305"/>
      <c r="Y3118" s="282"/>
      <c r="Z3118" s="282" t="e" vm="1">
        <f ca="1">_xlfn.IFS(AND(ISNUMBER(SEARCH("N?m l*", CUSTOMER[[#This Row],[Service Type]], 1)), CUSTOMER[[#This Row],[Count ST]] = TRUE), CUSTOMER[[#This Row],[Quantity]], AND($Y$10:$Y3118 = TRUE, COUNTIFS($H$10:$H3118, CUSTOMER[[#This Row],[Booking]], $J$10:$J3118, CUSTOMER[[#This Row],[Order Date]], $F$10:$F3118, "&lt;&gt;"&amp;"N?m l*")=1), 1, TRUE,  "")</f>
        <v>#NAME?</v>
      </c>
      <c r="AA3118" s="282" t="b">
        <f t="shared" ca="1" si="49"/>
        <v>0</v>
      </c>
      <c r="AB3118" s="305"/>
    </row>
    <row r="3119" spans="1:28" x14ac:dyDescent="0.25">
      <c r="A3119" s="281" t="str">
        <f ca="1">no.</f>
        <v/>
      </c>
      <c r="B3119" s="281"/>
      <c r="C3119" s="282"/>
      <c r="D3119" s="282"/>
      <c r="E3119" s="283" t="str">
        <f ca="1">position</f>
        <v/>
      </c>
      <c r="F3119" s="282"/>
      <c r="G3119" s="282"/>
      <c r="H3119" s="282"/>
      <c r="I3119" s="282"/>
      <c r="J3119" s="335"/>
      <c r="K3119" s="282"/>
      <c r="L3119" s="282"/>
      <c r="M3119" s="282"/>
      <c r="N3119" s="282"/>
      <c r="O3119" s="281"/>
      <c r="P3119" s="360" t="str">
        <f ca="1">rescore_patient</f>
        <v/>
      </c>
      <c r="Q3119" s="330" t="str">
        <f ca="1">quantity</f>
        <v/>
      </c>
      <c r="R3119" s="284"/>
      <c r="S3119" s="282"/>
      <c r="T3119" s="282"/>
      <c r="U3119" s="282"/>
      <c r="V3119" s="305"/>
      <c r="W3119" s="305"/>
      <c r="X3119" s="305"/>
      <c r="Y3119" s="282"/>
      <c r="Z3119" s="282" t="e" vm="1">
        <f ca="1">_xlfn.IFS(AND(ISNUMBER(SEARCH("N?m l*", CUSTOMER[[#This Row],[Service Type]], 1)), CUSTOMER[[#This Row],[Count ST]] = TRUE), CUSTOMER[[#This Row],[Quantity]], AND($Y$10:$Y3119 = TRUE, COUNTIFS($H$10:$H3119, CUSTOMER[[#This Row],[Booking]], $J$10:$J3119, CUSTOMER[[#This Row],[Order Date]], $F$10:$F3119, "&lt;&gt;"&amp;"N?m l*")=1), 1, TRUE,  "")</f>
        <v>#NAME?</v>
      </c>
      <c r="AA3119" s="282" t="b">
        <f t="shared" ca="1" si="49"/>
        <v>0</v>
      </c>
      <c r="AB3119" s="305"/>
    </row>
    <row r="3120" spans="1:28" x14ac:dyDescent="0.25">
      <c r="A3120" s="281" t="str">
        <f ca="1">no.</f>
        <v/>
      </c>
      <c r="B3120" s="281"/>
      <c r="C3120" s="282"/>
      <c r="D3120" s="282"/>
      <c r="E3120" s="283" t="str">
        <f ca="1">position</f>
        <v/>
      </c>
      <c r="F3120" s="282"/>
      <c r="G3120" s="282"/>
      <c r="H3120" s="282"/>
      <c r="I3120" s="282"/>
      <c r="J3120" s="335"/>
      <c r="K3120" s="282"/>
      <c r="L3120" s="282"/>
      <c r="M3120" s="282"/>
      <c r="N3120" s="282"/>
      <c r="O3120" s="281"/>
      <c r="P3120" s="360" t="str">
        <f ca="1">rescore_patient</f>
        <v/>
      </c>
      <c r="Q3120" s="330" t="str">
        <f ca="1">quantity</f>
        <v/>
      </c>
      <c r="R3120" s="284"/>
      <c r="S3120" s="282"/>
      <c r="T3120" s="282"/>
      <c r="U3120" s="282"/>
      <c r="V3120" s="305"/>
      <c r="W3120" s="305"/>
      <c r="X3120" s="305"/>
      <c r="Y3120" s="282"/>
      <c r="Z3120" s="282" t="e" vm="1">
        <f ca="1">_xlfn.IFS(AND(ISNUMBER(SEARCH("N?m l*", CUSTOMER[[#This Row],[Service Type]], 1)), CUSTOMER[[#This Row],[Count ST]] = TRUE), CUSTOMER[[#This Row],[Quantity]], AND($Y$10:$Y3120 = TRUE, COUNTIFS($H$10:$H3120, CUSTOMER[[#This Row],[Booking]], $J$10:$J3120, CUSTOMER[[#This Row],[Order Date]], $F$10:$F3120, "&lt;&gt;"&amp;"N?m l*")=1), 1, TRUE,  "")</f>
        <v>#NAME?</v>
      </c>
      <c r="AA3120" s="282" t="b">
        <f t="shared" ca="1" si="49"/>
        <v>0</v>
      </c>
      <c r="AB3120" s="305"/>
    </row>
    <row r="3121" spans="1:28" x14ac:dyDescent="0.25">
      <c r="A3121" s="281" t="str">
        <f ca="1">no.</f>
        <v/>
      </c>
      <c r="B3121" s="281"/>
      <c r="C3121" s="282"/>
      <c r="D3121" s="282"/>
      <c r="E3121" s="283" t="str">
        <f ca="1">position</f>
        <v/>
      </c>
      <c r="F3121" s="282"/>
      <c r="G3121" s="282"/>
      <c r="H3121" s="282"/>
      <c r="I3121" s="282"/>
      <c r="J3121" s="335"/>
      <c r="K3121" s="282"/>
      <c r="L3121" s="282"/>
      <c r="M3121" s="282"/>
      <c r="N3121" s="282"/>
      <c r="O3121" s="281"/>
      <c r="P3121" s="360" t="str">
        <f ca="1">rescore_patient</f>
        <v/>
      </c>
      <c r="Q3121" s="330" t="str">
        <f ca="1">quantity</f>
        <v/>
      </c>
      <c r="R3121" s="284"/>
      <c r="S3121" s="282"/>
      <c r="T3121" s="282"/>
      <c r="U3121" s="282"/>
      <c r="V3121" s="305"/>
      <c r="W3121" s="305"/>
      <c r="X3121" s="305"/>
      <c r="Y3121" s="282"/>
      <c r="Z3121" s="282" t="e" vm="1">
        <f ca="1">_xlfn.IFS(AND(ISNUMBER(SEARCH("N?m l*", CUSTOMER[[#This Row],[Service Type]], 1)), CUSTOMER[[#This Row],[Count ST]] = TRUE), CUSTOMER[[#This Row],[Quantity]], AND($Y$10:$Y3121 = TRUE, COUNTIFS($H$10:$H3121, CUSTOMER[[#This Row],[Booking]], $J$10:$J3121, CUSTOMER[[#This Row],[Order Date]], $F$10:$F3121, "&lt;&gt;"&amp;"N?m l*")=1), 1, TRUE,  "")</f>
        <v>#NAME?</v>
      </c>
      <c r="AA3121" s="282" t="b">
        <f t="shared" ca="1" si="49"/>
        <v>0</v>
      </c>
      <c r="AB3121" s="305"/>
    </row>
    <row r="3122" spans="1:28" x14ac:dyDescent="0.25">
      <c r="A3122" s="281" t="str">
        <f ca="1">no.</f>
        <v/>
      </c>
      <c r="B3122" s="281"/>
      <c r="C3122" s="282"/>
      <c r="D3122" s="282"/>
      <c r="E3122" s="283" t="str">
        <f ca="1">position</f>
        <v/>
      </c>
      <c r="F3122" s="282"/>
      <c r="G3122" s="282"/>
      <c r="H3122" s="282"/>
      <c r="I3122" s="282"/>
      <c r="J3122" s="335"/>
      <c r="K3122" s="282"/>
      <c r="L3122" s="282"/>
      <c r="M3122" s="282"/>
      <c r="N3122" s="282"/>
      <c r="O3122" s="281"/>
      <c r="P3122" s="360" t="str">
        <f ca="1">rescore_patient</f>
        <v/>
      </c>
      <c r="Q3122" s="330" t="str">
        <f ca="1">quantity</f>
        <v/>
      </c>
      <c r="R3122" s="284"/>
      <c r="S3122" s="282"/>
      <c r="T3122" s="282"/>
      <c r="U3122" s="282"/>
      <c r="V3122" s="305"/>
      <c r="W3122" s="305"/>
      <c r="X3122" s="305"/>
      <c r="Y3122" s="282"/>
      <c r="Z3122" s="282" t="e" vm="1">
        <f ca="1">_xlfn.IFS(AND(ISNUMBER(SEARCH("N?m l*", CUSTOMER[[#This Row],[Service Type]], 1)), CUSTOMER[[#This Row],[Count ST]] = TRUE), CUSTOMER[[#This Row],[Quantity]], AND($Y$10:$Y3122 = TRUE, COUNTIFS($H$10:$H3122, CUSTOMER[[#This Row],[Booking]], $J$10:$J3122, CUSTOMER[[#This Row],[Order Date]], $F$10:$F3122, "&lt;&gt;"&amp;"N?m l*")=1), 1, TRUE,  "")</f>
        <v>#NAME?</v>
      </c>
      <c r="AA3122" s="282" t="b">
        <f t="shared" ca="1" si="49"/>
        <v>0</v>
      </c>
      <c r="AB3122" s="305"/>
    </row>
    <row r="3123" spans="1:28" x14ac:dyDescent="0.25">
      <c r="A3123" s="281" t="str">
        <f ca="1">no.</f>
        <v/>
      </c>
      <c r="B3123" s="281"/>
      <c r="C3123" s="282"/>
      <c r="D3123" s="282"/>
      <c r="E3123" s="283" t="str">
        <f ca="1">position</f>
        <v/>
      </c>
      <c r="F3123" s="282"/>
      <c r="G3123" s="282"/>
      <c r="H3123" s="282"/>
      <c r="I3123" s="282"/>
      <c r="J3123" s="335"/>
      <c r="K3123" s="282"/>
      <c r="L3123" s="282"/>
      <c r="M3123" s="282"/>
      <c r="N3123" s="282"/>
      <c r="O3123" s="281"/>
      <c r="P3123" s="360" t="str">
        <f ca="1">rescore_patient</f>
        <v/>
      </c>
      <c r="Q3123" s="330" t="str">
        <f ca="1">quantity</f>
        <v/>
      </c>
      <c r="R3123" s="284"/>
      <c r="S3123" s="282"/>
      <c r="T3123" s="282"/>
      <c r="U3123" s="282"/>
      <c r="V3123" s="305"/>
      <c r="W3123" s="305"/>
      <c r="X3123" s="305"/>
      <c r="Y3123" s="282"/>
      <c r="Z3123" s="282" t="e" vm="1">
        <f ca="1">_xlfn.IFS(AND(ISNUMBER(SEARCH("N?m l*", CUSTOMER[[#This Row],[Service Type]], 1)), CUSTOMER[[#This Row],[Count ST]] = TRUE), CUSTOMER[[#This Row],[Quantity]], AND($Y$10:$Y3123 = TRUE, COUNTIFS($H$10:$H3123, CUSTOMER[[#This Row],[Booking]], $J$10:$J3123, CUSTOMER[[#This Row],[Order Date]], $F$10:$F3123, "&lt;&gt;"&amp;"N?m l*")=1), 1, TRUE,  "")</f>
        <v>#NAME?</v>
      </c>
      <c r="AA3123" s="282" t="b">
        <f t="shared" ca="1" si="49"/>
        <v>0</v>
      </c>
      <c r="AB3123" s="305"/>
    </row>
    <row r="3124" spans="1:28" x14ac:dyDescent="0.25">
      <c r="A3124" s="281" t="str">
        <f ca="1">no.</f>
        <v/>
      </c>
      <c r="B3124" s="281"/>
      <c r="C3124" s="282"/>
      <c r="D3124" s="282"/>
      <c r="E3124" s="283" t="str">
        <f ca="1">position</f>
        <v/>
      </c>
      <c r="F3124" s="282"/>
      <c r="G3124" s="282"/>
      <c r="H3124" s="282"/>
      <c r="I3124" s="282"/>
      <c r="J3124" s="335"/>
      <c r="K3124" s="282"/>
      <c r="L3124" s="282"/>
      <c r="M3124" s="282"/>
      <c r="N3124" s="282"/>
      <c r="O3124" s="281"/>
      <c r="P3124" s="360" t="str">
        <f ca="1">rescore_patient</f>
        <v/>
      </c>
      <c r="Q3124" s="330" t="str">
        <f ca="1">quantity</f>
        <v/>
      </c>
      <c r="R3124" s="284"/>
      <c r="S3124" s="282"/>
      <c r="T3124" s="282"/>
      <c r="U3124" s="282"/>
      <c r="V3124" s="305"/>
      <c r="W3124" s="305"/>
      <c r="X3124" s="305"/>
      <c r="Y3124" s="282"/>
      <c r="Z3124" s="282" t="e" vm="1">
        <f ca="1">_xlfn.IFS(AND(ISNUMBER(SEARCH("N?m l*", CUSTOMER[[#This Row],[Service Type]], 1)), CUSTOMER[[#This Row],[Count ST]] = TRUE), CUSTOMER[[#This Row],[Quantity]], AND($Y$10:$Y3124 = TRUE, COUNTIFS($H$10:$H3124, CUSTOMER[[#This Row],[Booking]], $J$10:$J3124, CUSTOMER[[#This Row],[Order Date]], $F$10:$F3124, "&lt;&gt;"&amp;"N?m l*")=1), 1, TRUE,  "")</f>
        <v>#NAME?</v>
      </c>
      <c r="AA3124" s="282" t="b">
        <f t="shared" ca="1" si="49"/>
        <v>0</v>
      </c>
      <c r="AB3124" s="305"/>
    </row>
    <row r="3125" spans="1:28" x14ac:dyDescent="0.25">
      <c r="A3125" s="281" t="str">
        <f ca="1">no.</f>
        <v/>
      </c>
      <c r="B3125" s="281"/>
      <c r="C3125" s="282"/>
      <c r="D3125" s="282"/>
      <c r="E3125" s="283" t="str">
        <f ca="1">position</f>
        <v/>
      </c>
      <c r="F3125" s="282"/>
      <c r="G3125" s="282"/>
      <c r="H3125" s="282"/>
      <c r="I3125" s="282"/>
      <c r="J3125" s="335"/>
      <c r="K3125" s="282"/>
      <c r="L3125" s="282"/>
      <c r="M3125" s="282"/>
      <c r="N3125" s="282"/>
      <c r="O3125" s="281"/>
      <c r="P3125" s="360" t="str">
        <f ca="1">rescore_patient</f>
        <v/>
      </c>
      <c r="Q3125" s="330" t="str">
        <f ca="1">quantity</f>
        <v/>
      </c>
      <c r="R3125" s="284"/>
      <c r="S3125" s="282"/>
      <c r="T3125" s="282"/>
      <c r="U3125" s="282"/>
      <c r="V3125" s="305"/>
      <c r="W3125" s="305"/>
      <c r="X3125" s="305"/>
      <c r="Y3125" s="282"/>
      <c r="Z3125" s="282" t="e" vm="1">
        <f ca="1">_xlfn.IFS(AND(ISNUMBER(SEARCH("N?m l*", CUSTOMER[[#This Row],[Service Type]], 1)), CUSTOMER[[#This Row],[Count ST]] = TRUE), CUSTOMER[[#This Row],[Quantity]], AND($Y$10:$Y3125 = TRUE, COUNTIFS($H$10:$H3125, CUSTOMER[[#This Row],[Booking]], $J$10:$J3125, CUSTOMER[[#This Row],[Order Date]], $F$10:$F3125, "&lt;&gt;"&amp;"N?m l*")=1), 1, TRUE,  "")</f>
        <v>#NAME?</v>
      </c>
      <c r="AA3125" s="282" t="b">
        <f t="shared" ca="1" si="49"/>
        <v>0</v>
      </c>
      <c r="AB3125" s="305"/>
    </row>
    <row r="3126" spans="1:28" x14ac:dyDescent="0.25">
      <c r="A3126" s="281" t="str">
        <f ca="1">no.</f>
        <v/>
      </c>
      <c r="B3126" s="281"/>
      <c r="C3126" s="282"/>
      <c r="D3126" s="282"/>
      <c r="E3126" s="283" t="str">
        <f ca="1">position</f>
        <v/>
      </c>
      <c r="F3126" s="282"/>
      <c r="G3126" s="282"/>
      <c r="H3126" s="282"/>
      <c r="I3126" s="282"/>
      <c r="J3126" s="335"/>
      <c r="K3126" s="282"/>
      <c r="L3126" s="282"/>
      <c r="M3126" s="282"/>
      <c r="N3126" s="282"/>
      <c r="O3126" s="281"/>
      <c r="P3126" s="360" t="str">
        <f ca="1">rescore_patient</f>
        <v/>
      </c>
      <c r="Q3126" s="330" t="str">
        <f ca="1">quantity</f>
        <v/>
      </c>
      <c r="R3126" s="284"/>
      <c r="S3126" s="282"/>
      <c r="T3126" s="282"/>
      <c r="U3126" s="282"/>
      <c r="V3126" s="305"/>
      <c r="W3126" s="305"/>
      <c r="X3126" s="305"/>
      <c r="Y3126" s="282"/>
      <c r="Z3126" s="282" t="e" vm="1">
        <f ca="1">_xlfn.IFS(AND(ISNUMBER(SEARCH("N?m l*", CUSTOMER[[#This Row],[Service Type]], 1)), CUSTOMER[[#This Row],[Count ST]] = TRUE), CUSTOMER[[#This Row],[Quantity]], AND($Y$10:$Y3126 = TRUE, COUNTIFS($H$10:$H3126, CUSTOMER[[#This Row],[Booking]], $J$10:$J3126, CUSTOMER[[#This Row],[Order Date]], $F$10:$F3126, "&lt;&gt;"&amp;"N?m l*")=1), 1, TRUE,  "")</f>
        <v>#NAME?</v>
      </c>
      <c r="AA3126" s="282" t="b">
        <f t="shared" ca="1" si="49"/>
        <v>0</v>
      </c>
      <c r="AB3126" s="305"/>
    </row>
    <row r="3127" spans="1:28" x14ac:dyDescent="0.25">
      <c r="A3127" s="281" t="str">
        <f ca="1">no.</f>
        <v/>
      </c>
      <c r="B3127" s="281"/>
      <c r="C3127" s="282"/>
      <c r="D3127" s="282"/>
      <c r="E3127" s="283" t="str">
        <f ca="1">position</f>
        <v/>
      </c>
      <c r="F3127" s="282"/>
      <c r="G3127" s="282"/>
      <c r="H3127" s="282"/>
      <c r="I3127" s="282"/>
      <c r="J3127" s="335"/>
      <c r="K3127" s="282"/>
      <c r="L3127" s="282"/>
      <c r="M3127" s="282"/>
      <c r="N3127" s="282"/>
      <c r="O3127" s="281"/>
      <c r="P3127" s="360" t="str">
        <f ca="1">rescore_patient</f>
        <v/>
      </c>
      <c r="Q3127" s="330" t="str">
        <f ca="1">quantity</f>
        <v/>
      </c>
      <c r="R3127" s="284"/>
      <c r="S3127" s="282"/>
      <c r="T3127" s="282"/>
      <c r="U3127" s="282"/>
      <c r="V3127" s="305"/>
      <c r="W3127" s="305"/>
      <c r="X3127" s="305"/>
      <c r="Y3127" s="282"/>
      <c r="Z3127" s="282" t="e" vm="1">
        <f ca="1">_xlfn.IFS(AND(ISNUMBER(SEARCH("N?m l*", CUSTOMER[[#This Row],[Service Type]], 1)), CUSTOMER[[#This Row],[Count ST]] = TRUE), CUSTOMER[[#This Row],[Quantity]], AND($Y$10:$Y3127 = TRUE, COUNTIFS($H$10:$H3127, CUSTOMER[[#This Row],[Booking]], $J$10:$J3127, CUSTOMER[[#This Row],[Order Date]], $F$10:$F3127, "&lt;&gt;"&amp;"N?m l*")=1), 1, TRUE,  "")</f>
        <v>#NAME?</v>
      </c>
      <c r="AA3127" s="282" t="b">
        <f t="shared" ca="1" si="49"/>
        <v>0</v>
      </c>
      <c r="AB3127" s="305"/>
    </row>
    <row r="3128" spans="1:28" x14ac:dyDescent="0.25">
      <c r="A3128" s="281" t="str">
        <f ca="1">no.</f>
        <v/>
      </c>
      <c r="B3128" s="281"/>
      <c r="C3128" s="282"/>
      <c r="D3128" s="282"/>
      <c r="E3128" s="283" t="str">
        <f ca="1">position</f>
        <v/>
      </c>
      <c r="F3128" s="282"/>
      <c r="G3128" s="282"/>
      <c r="H3128" s="282"/>
      <c r="I3128" s="282"/>
      <c r="J3128" s="335"/>
      <c r="K3128" s="282"/>
      <c r="L3128" s="282"/>
      <c r="M3128" s="282"/>
      <c r="N3128" s="282"/>
      <c r="O3128" s="281"/>
      <c r="P3128" s="360" t="str">
        <f ca="1">rescore_patient</f>
        <v/>
      </c>
      <c r="Q3128" s="330" t="str">
        <f ca="1">quantity</f>
        <v/>
      </c>
      <c r="R3128" s="284"/>
      <c r="S3128" s="282"/>
      <c r="T3128" s="282"/>
      <c r="U3128" s="282"/>
      <c r="V3128" s="305"/>
      <c r="W3128" s="305"/>
      <c r="X3128" s="305"/>
      <c r="Y3128" s="282"/>
      <c r="Z3128" s="282" t="e" vm="1">
        <f ca="1">_xlfn.IFS(AND(ISNUMBER(SEARCH("N?m l*", CUSTOMER[[#This Row],[Service Type]], 1)), CUSTOMER[[#This Row],[Count ST]] = TRUE), CUSTOMER[[#This Row],[Quantity]], AND($Y$10:$Y3128 = TRUE, COUNTIFS($H$10:$H3128, CUSTOMER[[#This Row],[Booking]], $J$10:$J3128, CUSTOMER[[#This Row],[Order Date]], $F$10:$F3128, "&lt;&gt;"&amp;"N?m l*")=1), 1, TRUE,  "")</f>
        <v>#NAME?</v>
      </c>
      <c r="AA3128" s="282" t="b">
        <f t="shared" ca="1" si="49"/>
        <v>0</v>
      </c>
      <c r="AB3128" s="305"/>
    </row>
    <row r="3129" spans="1:28" x14ac:dyDescent="0.25">
      <c r="A3129" s="281" t="str">
        <f ca="1">no.</f>
        <v/>
      </c>
      <c r="B3129" s="281"/>
      <c r="C3129" s="282"/>
      <c r="D3129" s="282"/>
      <c r="E3129" s="283" t="str">
        <f ca="1">position</f>
        <v/>
      </c>
      <c r="F3129" s="282"/>
      <c r="G3129" s="282"/>
      <c r="H3129" s="282"/>
      <c r="I3129" s="282"/>
      <c r="J3129" s="335"/>
      <c r="K3129" s="282"/>
      <c r="L3129" s="282"/>
      <c r="M3129" s="282"/>
      <c r="N3129" s="282"/>
      <c r="O3129" s="281"/>
      <c r="P3129" s="360" t="str">
        <f ca="1">rescore_patient</f>
        <v/>
      </c>
      <c r="Q3129" s="330" t="str">
        <f ca="1">quantity</f>
        <v/>
      </c>
      <c r="R3129" s="284"/>
      <c r="S3129" s="282"/>
      <c r="T3129" s="282"/>
      <c r="U3129" s="282"/>
      <c r="V3129" s="305"/>
      <c r="W3129" s="305"/>
      <c r="X3129" s="305"/>
      <c r="Y3129" s="282"/>
      <c r="Z3129" s="282" t="e" vm="1">
        <f ca="1">_xlfn.IFS(AND(ISNUMBER(SEARCH("N?m l*", CUSTOMER[[#This Row],[Service Type]], 1)), CUSTOMER[[#This Row],[Count ST]] = TRUE), CUSTOMER[[#This Row],[Quantity]], AND($Y$10:$Y3129 = TRUE, COUNTIFS($H$10:$H3129, CUSTOMER[[#This Row],[Booking]], $J$10:$J3129, CUSTOMER[[#This Row],[Order Date]], $F$10:$F3129, "&lt;&gt;"&amp;"N?m l*")=1), 1, TRUE,  "")</f>
        <v>#NAME?</v>
      </c>
      <c r="AA3129" s="282" t="b">
        <f t="shared" ca="1" si="49"/>
        <v>0</v>
      </c>
      <c r="AB3129" s="305"/>
    </row>
    <row r="3130" spans="1:28" x14ac:dyDescent="0.25">
      <c r="A3130" s="281" t="str">
        <f ca="1">no.</f>
        <v/>
      </c>
      <c r="B3130" s="281"/>
      <c r="C3130" s="282"/>
      <c r="D3130" s="282"/>
      <c r="E3130" s="283" t="str">
        <f ca="1">position</f>
        <v/>
      </c>
      <c r="F3130" s="282"/>
      <c r="G3130" s="282"/>
      <c r="H3130" s="282"/>
      <c r="I3130" s="282"/>
      <c r="J3130" s="335"/>
      <c r="K3130" s="282"/>
      <c r="L3130" s="282"/>
      <c r="M3130" s="282"/>
      <c r="N3130" s="282"/>
      <c r="O3130" s="281"/>
      <c r="P3130" s="360" t="str">
        <f ca="1">rescore_patient</f>
        <v/>
      </c>
      <c r="Q3130" s="330" t="str">
        <f ca="1">quantity</f>
        <v/>
      </c>
      <c r="R3130" s="284"/>
      <c r="S3130" s="282"/>
      <c r="T3130" s="282"/>
      <c r="U3130" s="282"/>
      <c r="V3130" s="305"/>
      <c r="W3130" s="305"/>
      <c r="X3130" s="305"/>
      <c r="Y3130" s="282"/>
      <c r="Z3130" s="282" t="e" vm="1">
        <f ca="1">_xlfn.IFS(AND(ISNUMBER(SEARCH("N?m l*", CUSTOMER[[#This Row],[Service Type]], 1)), CUSTOMER[[#This Row],[Count ST]] = TRUE), CUSTOMER[[#This Row],[Quantity]], AND($Y$10:$Y3130 = TRUE, COUNTIFS($H$10:$H3130, CUSTOMER[[#This Row],[Booking]], $J$10:$J3130, CUSTOMER[[#This Row],[Order Date]], $F$10:$F3130, "&lt;&gt;"&amp;"N?m l*")=1), 1, TRUE,  "")</f>
        <v>#NAME?</v>
      </c>
      <c r="AA3130" s="282" t="b">
        <f t="shared" ca="1" si="49"/>
        <v>0</v>
      </c>
      <c r="AB3130" s="305"/>
    </row>
    <row r="3131" spans="1:28" x14ac:dyDescent="0.25">
      <c r="A3131" s="281" t="str">
        <f ca="1">no.</f>
        <v/>
      </c>
      <c r="B3131" s="281"/>
      <c r="C3131" s="282"/>
      <c r="D3131" s="282"/>
      <c r="E3131" s="283" t="str">
        <f ca="1">position</f>
        <v/>
      </c>
      <c r="F3131" s="282"/>
      <c r="G3131" s="282"/>
      <c r="H3131" s="282"/>
      <c r="I3131" s="282"/>
      <c r="J3131" s="335"/>
      <c r="K3131" s="282"/>
      <c r="L3131" s="282"/>
      <c r="M3131" s="282"/>
      <c r="N3131" s="282"/>
      <c r="O3131" s="281"/>
      <c r="P3131" s="360" t="str">
        <f ca="1">rescore_patient</f>
        <v/>
      </c>
      <c r="Q3131" s="330" t="str">
        <f ca="1">quantity</f>
        <v/>
      </c>
      <c r="R3131" s="284"/>
      <c r="S3131" s="282"/>
      <c r="T3131" s="282"/>
      <c r="U3131" s="282"/>
      <c r="V3131" s="305"/>
      <c r="W3131" s="305"/>
      <c r="X3131" s="305"/>
      <c r="Y3131" s="282"/>
      <c r="Z3131" s="282" t="e" vm="1">
        <f ca="1">_xlfn.IFS(AND(ISNUMBER(SEARCH("N?m l*", CUSTOMER[[#This Row],[Service Type]], 1)), CUSTOMER[[#This Row],[Count ST]] = TRUE), CUSTOMER[[#This Row],[Quantity]], AND($Y$10:$Y3131 = TRUE, COUNTIFS($H$10:$H3131, CUSTOMER[[#This Row],[Booking]], $J$10:$J3131, CUSTOMER[[#This Row],[Order Date]], $F$10:$F3131, "&lt;&gt;"&amp;"N?m l*")=1), 1, TRUE,  "")</f>
        <v>#NAME?</v>
      </c>
      <c r="AA3131" s="282" t="b">
        <f t="shared" ca="1" si="49"/>
        <v>0</v>
      </c>
      <c r="AB3131" s="305"/>
    </row>
    <row r="3132" spans="1:28" x14ac:dyDescent="0.25">
      <c r="A3132" s="281" t="str">
        <f ca="1">no.</f>
        <v/>
      </c>
      <c r="B3132" s="281"/>
      <c r="C3132" s="282"/>
      <c r="D3132" s="282"/>
      <c r="E3132" s="283" t="str">
        <f ca="1">position</f>
        <v/>
      </c>
      <c r="F3132" s="282"/>
      <c r="G3132" s="282"/>
      <c r="H3132" s="282"/>
      <c r="I3132" s="282"/>
      <c r="J3132" s="335"/>
      <c r="K3132" s="282"/>
      <c r="L3132" s="282"/>
      <c r="M3132" s="282"/>
      <c r="N3132" s="282"/>
      <c r="O3132" s="281"/>
      <c r="P3132" s="360" t="str">
        <f ca="1">rescore_patient</f>
        <v/>
      </c>
      <c r="Q3132" s="330" t="str">
        <f ca="1">quantity</f>
        <v/>
      </c>
      <c r="R3132" s="284"/>
      <c r="S3132" s="282"/>
      <c r="T3132" s="282"/>
      <c r="U3132" s="282"/>
      <c r="V3132" s="305"/>
      <c r="W3132" s="305"/>
      <c r="X3132" s="305"/>
      <c r="Y3132" s="282"/>
      <c r="Z3132" s="282" t="e" vm="1">
        <f ca="1">_xlfn.IFS(AND(ISNUMBER(SEARCH("N?m l*", CUSTOMER[[#This Row],[Service Type]], 1)), CUSTOMER[[#This Row],[Count ST]] = TRUE), CUSTOMER[[#This Row],[Quantity]], AND($Y$10:$Y3132 = TRUE, COUNTIFS($H$10:$H3132, CUSTOMER[[#This Row],[Booking]], $J$10:$J3132, CUSTOMER[[#This Row],[Order Date]], $F$10:$F3132, "&lt;&gt;"&amp;"N?m l*")=1), 1, TRUE,  "")</f>
        <v>#NAME?</v>
      </c>
      <c r="AA3132" s="282" t="b">
        <f t="shared" ca="1" si="49"/>
        <v>0</v>
      </c>
      <c r="AB3132" s="305"/>
    </row>
    <row r="3133" spans="1:28" x14ac:dyDescent="0.25">
      <c r="A3133" s="281" t="str">
        <f ca="1">no.</f>
        <v/>
      </c>
      <c r="B3133" s="281"/>
      <c r="C3133" s="282"/>
      <c r="D3133" s="282"/>
      <c r="E3133" s="283" t="str">
        <f ca="1">position</f>
        <v/>
      </c>
      <c r="F3133" s="282"/>
      <c r="G3133" s="282"/>
      <c r="H3133" s="282"/>
      <c r="I3133" s="282"/>
      <c r="J3133" s="335"/>
      <c r="K3133" s="282"/>
      <c r="L3133" s="282"/>
      <c r="M3133" s="282"/>
      <c r="N3133" s="282"/>
      <c r="O3133" s="281"/>
      <c r="P3133" s="360" t="str">
        <f ca="1">rescore_patient</f>
        <v/>
      </c>
      <c r="Q3133" s="330" t="str">
        <f ca="1">quantity</f>
        <v/>
      </c>
      <c r="R3133" s="284"/>
      <c r="S3133" s="282"/>
      <c r="T3133" s="282"/>
      <c r="U3133" s="282"/>
      <c r="V3133" s="305"/>
      <c r="W3133" s="305"/>
      <c r="X3133" s="305"/>
      <c r="Y3133" s="282"/>
      <c r="Z3133" s="282" t="e" vm="1">
        <f ca="1">_xlfn.IFS(AND(ISNUMBER(SEARCH("N?m l*", CUSTOMER[[#This Row],[Service Type]], 1)), CUSTOMER[[#This Row],[Count ST]] = TRUE), CUSTOMER[[#This Row],[Quantity]], AND($Y$10:$Y3133 = TRUE, COUNTIFS($H$10:$H3133, CUSTOMER[[#This Row],[Booking]], $J$10:$J3133, CUSTOMER[[#This Row],[Order Date]], $F$10:$F3133, "&lt;&gt;"&amp;"N?m l*")=1), 1, TRUE,  "")</f>
        <v>#NAME?</v>
      </c>
      <c r="AA3133" s="282" t="b">
        <f t="shared" ca="1" si="49"/>
        <v>0</v>
      </c>
      <c r="AB3133" s="305"/>
    </row>
    <row r="3134" spans="1:28" x14ac:dyDescent="0.25">
      <c r="A3134" s="281" t="str">
        <f ca="1">no.</f>
        <v/>
      </c>
      <c r="B3134" s="281"/>
      <c r="C3134" s="282"/>
      <c r="D3134" s="282"/>
      <c r="E3134" s="283" t="str">
        <f ca="1">position</f>
        <v/>
      </c>
      <c r="F3134" s="282"/>
      <c r="G3134" s="282"/>
      <c r="H3134" s="282"/>
      <c r="I3134" s="282"/>
      <c r="J3134" s="335"/>
      <c r="K3134" s="282"/>
      <c r="L3134" s="282"/>
      <c r="M3134" s="282"/>
      <c r="N3134" s="282"/>
      <c r="O3134" s="281"/>
      <c r="P3134" s="360" t="str">
        <f ca="1">rescore_patient</f>
        <v/>
      </c>
      <c r="Q3134" s="330" t="str">
        <f ca="1">quantity</f>
        <v/>
      </c>
      <c r="R3134" s="284"/>
      <c r="S3134" s="282"/>
      <c r="T3134" s="282"/>
      <c r="U3134" s="282"/>
      <c r="V3134" s="305"/>
      <c r="W3134" s="305"/>
      <c r="X3134" s="305"/>
      <c r="Y3134" s="282"/>
      <c r="Z3134" s="282" t="e" vm="1">
        <f ca="1">_xlfn.IFS(AND(ISNUMBER(SEARCH("N?m l*", CUSTOMER[[#This Row],[Service Type]], 1)), CUSTOMER[[#This Row],[Count ST]] = TRUE), CUSTOMER[[#This Row],[Quantity]], AND($Y$10:$Y3134 = TRUE, COUNTIFS($H$10:$H3134, CUSTOMER[[#This Row],[Booking]], $J$10:$J3134, CUSTOMER[[#This Row],[Order Date]], $F$10:$F3134, "&lt;&gt;"&amp;"N?m l*")=1), 1, TRUE,  "")</f>
        <v>#NAME?</v>
      </c>
      <c r="AA3134" s="282" t="b">
        <f t="shared" ca="1" si="49"/>
        <v>0</v>
      </c>
      <c r="AB3134" s="305"/>
    </row>
    <row r="3135" spans="1:28" x14ac:dyDescent="0.25">
      <c r="A3135" s="281" t="str">
        <f ca="1">no.</f>
        <v/>
      </c>
      <c r="B3135" s="281"/>
      <c r="C3135" s="282"/>
      <c r="D3135" s="282"/>
      <c r="E3135" s="283" t="str">
        <f ca="1">position</f>
        <v/>
      </c>
      <c r="F3135" s="282"/>
      <c r="G3135" s="282"/>
      <c r="H3135" s="282"/>
      <c r="I3135" s="282"/>
      <c r="J3135" s="335"/>
      <c r="K3135" s="282"/>
      <c r="L3135" s="282"/>
      <c r="M3135" s="282"/>
      <c r="N3135" s="282"/>
      <c r="O3135" s="281"/>
      <c r="P3135" s="360" t="str">
        <f ca="1">rescore_patient</f>
        <v/>
      </c>
      <c r="Q3135" s="330" t="str">
        <f ca="1">quantity</f>
        <v/>
      </c>
      <c r="R3135" s="284"/>
      <c r="S3135" s="282"/>
      <c r="T3135" s="282"/>
      <c r="U3135" s="282"/>
      <c r="V3135" s="305"/>
      <c r="W3135" s="305"/>
      <c r="X3135" s="305"/>
      <c r="Y3135" s="282"/>
      <c r="Z3135" s="282" t="e" vm="1">
        <f ca="1">_xlfn.IFS(AND(ISNUMBER(SEARCH("N?m l*", CUSTOMER[[#This Row],[Service Type]], 1)), CUSTOMER[[#This Row],[Count ST]] = TRUE), CUSTOMER[[#This Row],[Quantity]], AND($Y$10:$Y3135 = TRUE, COUNTIFS($H$10:$H3135, CUSTOMER[[#This Row],[Booking]], $J$10:$J3135, CUSTOMER[[#This Row],[Order Date]], $F$10:$F3135, "&lt;&gt;"&amp;"N?m l*")=1), 1, TRUE,  "")</f>
        <v>#NAME?</v>
      </c>
      <c r="AA3135" s="282" t="b">
        <f t="shared" ca="1" si="49"/>
        <v>0</v>
      </c>
      <c r="AB3135" s="305"/>
    </row>
    <row r="3136" spans="1:28" x14ac:dyDescent="0.25">
      <c r="A3136" s="281" t="str">
        <f ca="1">no.</f>
        <v/>
      </c>
      <c r="B3136" s="281"/>
      <c r="C3136" s="282"/>
      <c r="D3136" s="282"/>
      <c r="E3136" s="283" t="str">
        <f ca="1">position</f>
        <v/>
      </c>
      <c r="F3136" s="282"/>
      <c r="G3136" s="282"/>
      <c r="H3136" s="282"/>
      <c r="I3136" s="282"/>
      <c r="J3136" s="335"/>
      <c r="K3136" s="282"/>
      <c r="L3136" s="282"/>
      <c r="M3136" s="282"/>
      <c r="N3136" s="282"/>
      <c r="O3136" s="281"/>
      <c r="P3136" s="360" t="str">
        <f ca="1">rescore_patient</f>
        <v/>
      </c>
      <c r="Q3136" s="330" t="str">
        <f ca="1">quantity</f>
        <v/>
      </c>
      <c r="R3136" s="284"/>
      <c r="S3136" s="282"/>
      <c r="T3136" s="282"/>
      <c r="U3136" s="282"/>
      <c r="V3136" s="305"/>
      <c r="W3136" s="305"/>
      <c r="X3136" s="305"/>
      <c r="Y3136" s="282"/>
      <c r="Z3136" s="282" t="e" vm="1">
        <f ca="1">_xlfn.IFS(AND(ISNUMBER(SEARCH("N?m l*", CUSTOMER[[#This Row],[Service Type]], 1)), CUSTOMER[[#This Row],[Count ST]] = TRUE), CUSTOMER[[#This Row],[Quantity]], AND($Y$10:$Y3136 = TRUE, COUNTIFS($H$10:$H3136, CUSTOMER[[#This Row],[Booking]], $J$10:$J3136, CUSTOMER[[#This Row],[Order Date]], $F$10:$F3136, "&lt;&gt;"&amp;"N?m l*")=1), 1, TRUE,  "")</f>
        <v>#NAME?</v>
      </c>
      <c r="AA3136" s="282" t="b">
        <f t="shared" ca="1" si="49"/>
        <v>0</v>
      </c>
      <c r="AB3136" s="305"/>
    </row>
    <row r="3137" spans="1:28" x14ac:dyDescent="0.25">
      <c r="A3137" s="281" t="str">
        <f ca="1">no.</f>
        <v/>
      </c>
      <c r="B3137" s="281"/>
      <c r="C3137" s="282"/>
      <c r="D3137" s="282"/>
      <c r="E3137" s="283" t="str">
        <f ca="1">position</f>
        <v/>
      </c>
      <c r="F3137" s="282"/>
      <c r="G3137" s="282"/>
      <c r="H3137" s="282"/>
      <c r="I3137" s="282"/>
      <c r="J3137" s="335"/>
      <c r="K3137" s="282"/>
      <c r="L3137" s="282"/>
      <c r="M3137" s="282"/>
      <c r="N3137" s="282"/>
      <c r="O3137" s="281"/>
      <c r="P3137" s="360" t="str">
        <f ca="1">rescore_patient</f>
        <v/>
      </c>
      <c r="Q3137" s="330" t="str">
        <f ca="1">quantity</f>
        <v/>
      </c>
      <c r="R3137" s="284"/>
      <c r="S3137" s="282"/>
      <c r="T3137" s="282"/>
      <c r="U3137" s="282"/>
      <c r="V3137" s="305"/>
      <c r="W3137" s="305"/>
      <c r="X3137" s="305"/>
      <c r="Y3137" s="282"/>
      <c r="Z3137" s="282" t="e" vm="1">
        <f ca="1">_xlfn.IFS(AND(ISNUMBER(SEARCH("N?m l*", CUSTOMER[[#This Row],[Service Type]], 1)), CUSTOMER[[#This Row],[Count ST]] = TRUE), CUSTOMER[[#This Row],[Quantity]], AND($Y$10:$Y3137 = TRUE, COUNTIFS($H$10:$H3137, CUSTOMER[[#This Row],[Booking]], $J$10:$J3137, CUSTOMER[[#This Row],[Order Date]], $F$10:$F3137, "&lt;&gt;"&amp;"N?m l*")=1), 1, TRUE,  "")</f>
        <v>#NAME?</v>
      </c>
      <c r="AA3137" s="282" t="b">
        <f t="shared" ca="1" si="49"/>
        <v>0</v>
      </c>
      <c r="AB3137" s="305"/>
    </row>
    <row r="3138" spans="1:28" x14ac:dyDescent="0.25">
      <c r="A3138" s="281" t="str">
        <f ca="1">no.</f>
        <v/>
      </c>
      <c r="B3138" s="281"/>
      <c r="C3138" s="282"/>
      <c r="D3138" s="282"/>
      <c r="E3138" s="283" t="str">
        <f ca="1">position</f>
        <v/>
      </c>
      <c r="F3138" s="282"/>
      <c r="G3138" s="282"/>
      <c r="H3138" s="282"/>
      <c r="I3138" s="282"/>
      <c r="J3138" s="335"/>
      <c r="K3138" s="282"/>
      <c r="L3138" s="282"/>
      <c r="M3138" s="282"/>
      <c r="N3138" s="282"/>
      <c r="O3138" s="281"/>
      <c r="P3138" s="360" t="str">
        <f ca="1">rescore_patient</f>
        <v/>
      </c>
      <c r="Q3138" s="330" t="str">
        <f ca="1">quantity</f>
        <v/>
      </c>
      <c r="R3138" s="284"/>
      <c r="S3138" s="282"/>
      <c r="T3138" s="282"/>
      <c r="U3138" s="282"/>
      <c r="V3138" s="305"/>
      <c r="W3138" s="305"/>
      <c r="X3138" s="305"/>
      <c r="Y3138" s="282"/>
      <c r="Z3138" s="282" t="e" vm="1">
        <f ca="1">_xlfn.IFS(AND(ISNUMBER(SEARCH("N?m l*", CUSTOMER[[#This Row],[Service Type]], 1)), CUSTOMER[[#This Row],[Count ST]] = TRUE), CUSTOMER[[#This Row],[Quantity]], AND($Y$10:$Y3138 = TRUE, COUNTIFS($H$10:$H3138, CUSTOMER[[#This Row],[Booking]], $J$10:$J3138, CUSTOMER[[#This Row],[Order Date]], $F$10:$F3138, "&lt;&gt;"&amp;"N?m l*")=1), 1, TRUE,  "")</f>
        <v>#NAME?</v>
      </c>
      <c r="AA3138" s="282" t="b">
        <f t="shared" ca="1" si="49"/>
        <v>0</v>
      </c>
      <c r="AB3138" s="305"/>
    </row>
    <row r="3139" spans="1:28" x14ac:dyDescent="0.25">
      <c r="A3139" s="281" t="str">
        <f ca="1">no.</f>
        <v/>
      </c>
      <c r="B3139" s="281"/>
      <c r="C3139" s="282"/>
      <c r="D3139" s="282"/>
      <c r="E3139" s="283" t="str">
        <f ca="1">position</f>
        <v/>
      </c>
      <c r="F3139" s="282"/>
      <c r="G3139" s="282"/>
      <c r="H3139" s="282"/>
      <c r="I3139" s="282"/>
      <c r="J3139" s="335"/>
      <c r="K3139" s="282"/>
      <c r="L3139" s="282"/>
      <c r="M3139" s="282"/>
      <c r="N3139" s="282"/>
      <c r="O3139" s="281"/>
      <c r="P3139" s="360" t="str">
        <f ca="1">rescore_patient</f>
        <v/>
      </c>
      <c r="Q3139" s="330" t="str">
        <f ca="1">quantity</f>
        <v/>
      </c>
      <c r="R3139" s="284"/>
      <c r="S3139" s="282"/>
      <c r="T3139" s="282"/>
      <c r="U3139" s="282"/>
      <c r="V3139" s="305"/>
      <c r="W3139" s="305"/>
      <c r="X3139" s="305"/>
      <c r="Y3139" s="282"/>
      <c r="Z3139" s="282" t="e" vm="1">
        <f ca="1">_xlfn.IFS(AND(ISNUMBER(SEARCH("N?m l*", CUSTOMER[[#This Row],[Service Type]], 1)), CUSTOMER[[#This Row],[Count ST]] = TRUE), CUSTOMER[[#This Row],[Quantity]], AND($Y$10:$Y3139 = TRUE, COUNTIFS($H$10:$H3139, CUSTOMER[[#This Row],[Booking]], $J$10:$J3139, CUSTOMER[[#This Row],[Order Date]], $F$10:$F3139, "&lt;&gt;"&amp;"N?m l*")=1), 1, TRUE,  "")</f>
        <v>#NAME?</v>
      </c>
      <c r="AA3139" s="282" t="b">
        <f t="shared" ca="1" si="49"/>
        <v>0</v>
      </c>
      <c r="AB3139" s="305"/>
    </row>
    <row r="3140" spans="1:28" x14ac:dyDescent="0.25">
      <c r="A3140" s="281" t="str">
        <f ca="1">no.</f>
        <v/>
      </c>
      <c r="B3140" s="281"/>
      <c r="C3140" s="282"/>
      <c r="D3140" s="282"/>
      <c r="E3140" s="283" t="str">
        <f ca="1">position</f>
        <v/>
      </c>
      <c r="F3140" s="282"/>
      <c r="G3140" s="282"/>
      <c r="H3140" s="282"/>
      <c r="I3140" s="282"/>
      <c r="J3140" s="335"/>
      <c r="K3140" s="282"/>
      <c r="L3140" s="282"/>
      <c r="M3140" s="282"/>
      <c r="N3140" s="282"/>
      <c r="O3140" s="281"/>
      <c r="P3140" s="360" t="str">
        <f ca="1">rescore_patient</f>
        <v/>
      </c>
      <c r="Q3140" s="330" t="str">
        <f ca="1">quantity</f>
        <v/>
      </c>
      <c r="R3140" s="284"/>
      <c r="S3140" s="282"/>
      <c r="T3140" s="282"/>
      <c r="U3140" s="282"/>
      <c r="V3140" s="305"/>
      <c r="W3140" s="305"/>
      <c r="X3140" s="305"/>
      <c r="Y3140" s="282"/>
      <c r="Z3140" s="282" t="e" vm="1">
        <f ca="1">_xlfn.IFS(AND(ISNUMBER(SEARCH("N?m l*", CUSTOMER[[#This Row],[Service Type]], 1)), CUSTOMER[[#This Row],[Count ST]] = TRUE), CUSTOMER[[#This Row],[Quantity]], AND($Y$10:$Y3140 = TRUE, COUNTIFS($H$10:$H3140, CUSTOMER[[#This Row],[Booking]], $J$10:$J3140, CUSTOMER[[#This Row],[Order Date]], $F$10:$F3140, "&lt;&gt;"&amp;"N?m l*")=1), 1, TRUE,  "")</f>
        <v>#NAME?</v>
      </c>
      <c r="AA3140" s="282" t="b">
        <f t="shared" ca="1" si="49"/>
        <v>0</v>
      </c>
      <c r="AB3140" s="305"/>
    </row>
    <row r="3141" spans="1:28" x14ac:dyDescent="0.25">
      <c r="A3141" s="281" t="str">
        <f ca="1">no.</f>
        <v/>
      </c>
      <c r="B3141" s="281"/>
      <c r="C3141" s="282"/>
      <c r="D3141" s="282"/>
      <c r="E3141" s="283" t="str">
        <f ca="1">position</f>
        <v/>
      </c>
      <c r="F3141" s="282"/>
      <c r="G3141" s="282"/>
      <c r="H3141" s="282"/>
      <c r="I3141" s="282"/>
      <c r="J3141" s="335"/>
      <c r="K3141" s="282"/>
      <c r="L3141" s="282"/>
      <c r="M3141" s="282"/>
      <c r="N3141" s="282"/>
      <c r="O3141" s="281"/>
      <c r="P3141" s="360" t="str">
        <f ca="1">rescore_patient</f>
        <v/>
      </c>
      <c r="Q3141" s="330" t="str">
        <f ca="1">quantity</f>
        <v/>
      </c>
      <c r="R3141" s="284"/>
      <c r="S3141" s="282"/>
      <c r="T3141" s="282"/>
      <c r="U3141" s="282"/>
      <c r="V3141" s="305"/>
      <c r="W3141" s="305"/>
      <c r="X3141" s="305"/>
      <c r="Y3141" s="282"/>
      <c r="Z3141" s="282" t="e" vm="1">
        <f ca="1">_xlfn.IFS(AND(ISNUMBER(SEARCH("N?m l*", CUSTOMER[[#This Row],[Service Type]], 1)), CUSTOMER[[#This Row],[Count ST]] = TRUE), CUSTOMER[[#This Row],[Quantity]], AND($Y$10:$Y3141 = TRUE, COUNTIFS($H$10:$H3141, CUSTOMER[[#This Row],[Booking]], $J$10:$J3141, CUSTOMER[[#This Row],[Order Date]], $F$10:$F3141, "&lt;&gt;"&amp;"N?m l*")=1), 1, TRUE,  "")</f>
        <v>#NAME?</v>
      </c>
      <c r="AA3141" s="282" t="b">
        <f t="shared" ca="1" si="49"/>
        <v>0</v>
      </c>
      <c r="AB3141" s="305"/>
    </row>
    <row r="3142" spans="1:28" x14ac:dyDescent="0.25">
      <c r="A3142" s="281" t="str">
        <f ca="1">no.</f>
        <v/>
      </c>
      <c r="B3142" s="281"/>
      <c r="C3142" s="282"/>
      <c r="D3142" s="282"/>
      <c r="E3142" s="283" t="str">
        <f ca="1">position</f>
        <v/>
      </c>
      <c r="F3142" s="282"/>
      <c r="G3142" s="282"/>
      <c r="H3142" s="282"/>
      <c r="I3142" s="282"/>
      <c r="J3142" s="335"/>
      <c r="K3142" s="282"/>
      <c r="L3142" s="282"/>
      <c r="M3142" s="282"/>
      <c r="N3142" s="282"/>
      <c r="O3142" s="281"/>
      <c r="P3142" s="360" t="str">
        <f ca="1">rescore_patient</f>
        <v/>
      </c>
      <c r="Q3142" s="330" t="str">
        <f ca="1">quantity</f>
        <v/>
      </c>
      <c r="R3142" s="284"/>
      <c r="S3142" s="282"/>
      <c r="T3142" s="282"/>
      <c r="U3142" s="282"/>
      <c r="V3142" s="305"/>
      <c r="W3142" s="305"/>
      <c r="X3142" s="305"/>
      <c r="Y3142" s="282"/>
      <c r="Z3142" s="282" t="e" vm="1">
        <f ca="1">_xlfn.IFS(AND(ISNUMBER(SEARCH("N?m l*", CUSTOMER[[#This Row],[Service Type]], 1)), CUSTOMER[[#This Row],[Count ST]] = TRUE), CUSTOMER[[#This Row],[Quantity]], AND($Y$10:$Y3142 = TRUE, COUNTIFS($H$10:$H3142, CUSTOMER[[#This Row],[Booking]], $J$10:$J3142, CUSTOMER[[#This Row],[Order Date]], $F$10:$F3142, "&lt;&gt;"&amp;"N?m l*")=1), 1, TRUE,  "")</f>
        <v>#NAME?</v>
      </c>
      <c r="AA3142" s="282" t="b">
        <f t="shared" ca="1" si="49"/>
        <v>0</v>
      </c>
      <c r="AB3142" s="305"/>
    </row>
    <row r="3143" spans="1:28" x14ac:dyDescent="0.25">
      <c r="A3143" s="281" t="str">
        <f ca="1">no.</f>
        <v/>
      </c>
      <c r="B3143" s="281"/>
      <c r="C3143" s="282"/>
      <c r="D3143" s="282"/>
      <c r="E3143" s="283" t="str">
        <f ca="1">position</f>
        <v/>
      </c>
      <c r="F3143" s="282"/>
      <c r="G3143" s="282"/>
      <c r="H3143" s="282"/>
      <c r="I3143" s="282"/>
      <c r="J3143" s="335"/>
      <c r="K3143" s="282"/>
      <c r="L3143" s="282"/>
      <c r="M3143" s="282"/>
      <c r="N3143" s="282"/>
      <c r="O3143" s="281"/>
      <c r="P3143" s="360" t="str">
        <f ca="1">rescore_patient</f>
        <v/>
      </c>
      <c r="Q3143" s="330" t="str">
        <f ca="1">quantity</f>
        <v/>
      </c>
      <c r="R3143" s="284"/>
      <c r="S3143" s="282"/>
      <c r="T3143" s="282"/>
      <c r="U3143" s="282"/>
      <c r="V3143" s="305"/>
      <c r="W3143" s="305"/>
      <c r="X3143" s="305"/>
      <c r="Y3143" s="282"/>
      <c r="Z3143" s="282" t="e" vm="1">
        <f ca="1">_xlfn.IFS(AND(ISNUMBER(SEARCH("N?m l*", CUSTOMER[[#This Row],[Service Type]], 1)), CUSTOMER[[#This Row],[Count ST]] = TRUE), CUSTOMER[[#This Row],[Quantity]], AND($Y$10:$Y3143 = TRUE, COUNTIFS($H$10:$H3143, CUSTOMER[[#This Row],[Booking]], $J$10:$J3143, CUSTOMER[[#This Row],[Order Date]], $F$10:$F3143, "&lt;&gt;"&amp;"N?m l*")=1), 1, TRUE,  "")</f>
        <v>#NAME?</v>
      </c>
      <c r="AA3143" s="282" t="b">
        <f t="shared" ca="1" si="49"/>
        <v>0</v>
      </c>
      <c r="AB3143" s="305"/>
    </row>
    <row r="3144" spans="1:28" x14ac:dyDescent="0.25">
      <c r="A3144" s="281" t="str">
        <f ca="1">no.</f>
        <v/>
      </c>
      <c r="B3144" s="281"/>
      <c r="C3144" s="282"/>
      <c r="D3144" s="282"/>
      <c r="E3144" s="283" t="str">
        <f ca="1">position</f>
        <v/>
      </c>
      <c r="F3144" s="282"/>
      <c r="G3144" s="282"/>
      <c r="H3144" s="282"/>
      <c r="I3144" s="282"/>
      <c r="J3144" s="335"/>
      <c r="K3144" s="282"/>
      <c r="L3144" s="282"/>
      <c r="M3144" s="282"/>
      <c r="N3144" s="282"/>
      <c r="O3144" s="281"/>
      <c r="P3144" s="360" t="str">
        <f ca="1">rescore_patient</f>
        <v/>
      </c>
      <c r="Q3144" s="330" t="str">
        <f ca="1">quantity</f>
        <v/>
      </c>
      <c r="R3144" s="284"/>
      <c r="S3144" s="282"/>
      <c r="T3144" s="282"/>
      <c r="U3144" s="282"/>
      <c r="V3144" s="305"/>
      <c r="W3144" s="305"/>
      <c r="X3144" s="305"/>
      <c r="Y3144" s="282"/>
      <c r="Z3144" s="282" t="e" vm="1">
        <f ca="1">_xlfn.IFS(AND(ISNUMBER(SEARCH("N?m l*", CUSTOMER[[#This Row],[Service Type]], 1)), CUSTOMER[[#This Row],[Count ST]] = TRUE), CUSTOMER[[#This Row],[Quantity]], AND($Y$10:$Y3144 = TRUE, COUNTIFS($H$10:$H3144, CUSTOMER[[#This Row],[Booking]], $J$10:$J3144, CUSTOMER[[#This Row],[Order Date]], $F$10:$F3144, "&lt;&gt;"&amp;"N?m l*")=1), 1, TRUE,  "")</f>
        <v>#NAME?</v>
      </c>
      <c r="AA3144" s="282" t="b">
        <f t="shared" ca="1" si="49"/>
        <v>0</v>
      </c>
      <c r="AB3144" s="305"/>
    </row>
    <row r="3145" spans="1:28" x14ac:dyDescent="0.25">
      <c r="A3145" s="281" t="str">
        <f ca="1">no.</f>
        <v/>
      </c>
      <c r="B3145" s="281"/>
      <c r="C3145" s="282"/>
      <c r="D3145" s="282"/>
      <c r="E3145" s="283" t="str">
        <f ca="1">position</f>
        <v/>
      </c>
      <c r="F3145" s="282"/>
      <c r="G3145" s="282"/>
      <c r="H3145" s="282"/>
      <c r="I3145" s="282"/>
      <c r="J3145" s="335"/>
      <c r="K3145" s="282"/>
      <c r="L3145" s="282"/>
      <c r="M3145" s="282"/>
      <c r="N3145" s="282"/>
      <c r="O3145" s="281"/>
      <c r="P3145" s="360" t="str">
        <f ca="1">rescore_patient</f>
        <v/>
      </c>
      <c r="Q3145" s="330" t="str">
        <f ca="1">quantity</f>
        <v/>
      </c>
      <c r="R3145" s="284"/>
      <c r="S3145" s="282"/>
      <c r="T3145" s="282"/>
      <c r="U3145" s="282"/>
      <c r="V3145" s="305"/>
      <c r="W3145" s="305"/>
      <c r="X3145" s="305"/>
      <c r="Y3145" s="282"/>
      <c r="Z3145" s="282" t="e" vm="1">
        <f ca="1">_xlfn.IFS(AND(ISNUMBER(SEARCH("N?m l*", CUSTOMER[[#This Row],[Service Type]], 1)), CUSTOMER[[#This Row],[Count ST]] = TRUE), CUSTOMER[[#This Row],[Quantity]], AND($Y$10:$Y3145 = TRUE, COUNTIFS($H$10:$H3145, CUSTOMER[[#This Row],[Booking]], $J$10:$J3145, CUSTOMER[[#This Row],[Order Date]], $F$10:$F3145, "&lt;&gt;"&amp;"N?m l*")=1), 1, TRUE,  "")</f>
        <v>#NAME?</v>
      </c>
      <c r="AA3145" s="282" t="b">
        <f t="shared" ca="1" si="49"/>
        <v>0</v>
      </c>
      <c r="AB3145" s="305"/>
    </row>
    <row r="3146" spans="1:28" x14ac:dyDescent="0.25">
      <c r="A3146" s="281" t="str">
        <f ca="1">no.</f>
        <v/>
      </c>
      <c r="B3146" s="281"/>
      <c r="C3146" s="282"/>
      <c r="D3146" s="282"/>
      <c r="E3146" s="283" t="str">
        <f ca="1">position</f>
        <v/>
      </c>
      <c r="F3146" s="282"/>
      <c r="G3146" s="282"/>
      <c r="H3146" s="282"/>
      <c r="I3146" s="282"/>
      <c r="J3146" s="335"/>
      <c r="K3146" s="282"/>
      <c r="L3146" s="282"/>
      <c r="M3146" s="282"/>
      <c r="N3146" s="282"/>
      <c r="O3146" s="281"/>
      <c r="P3146" s="360" t="str">
        <f ca="1">rescore_patient</f>
        <v/>
      </c>
      <c r="Q3146" s="330" t="str">
        <f ca="1">quantity</f>
        <v/>
      </c>
      <c r="R3146" s="284"/>
      <c r="S3146" s="282"/>
      <c r="T3146" s="282"/>
      <c r="U3146" s="282"/>
      <c r="V3146" s="305"/>
      <c r="W3146" s="305"/>
      <c r="X3146" s="305"/>
      <c r="Y3146" s="282"/>
      <c r="Z3146" s="282" t="e" vm="1">
        <f ca="1">_xlfn.IFS(AND(ISNUMBER(SEARCH("N?m l*", CUSTOMER[[#This Row],[Service Type]], 1)), CUSTOMER[[#This Row],[Count ST]] = TRUE), CUSTOMER[[#This Row],[Quantity]], AND($Y$10:$Y3146 = TRUE, COUNTIFS($H$10:$H3146, CUSTOMER[[#This Row],[Booking]], $J$10:$J3146, CUSTOMER[[#This Row],[Order Date]], $F$10:$F3146, "&lt;&gt;"&amp;"N?m l*")=1), 1, TRUE,  "")</f>
        <v>#NAME?</v>
      </c>
      <c r="AA3146" s="282" t="b">
        <f t="shared" ref="AA3146:AA3209" ca="1" si="50">count_svc_type</f>
        <v>0</v>
      </c>
      <c r="AB3146" s="305"/>
    </row>
    <row r="3147" spans="1:28" x14ac:dyDescent="0.25">
      <c r="A3147" s="281" t="str">
        <f ca="1">no.</f>
        <v/>
      </c>
      <c r="B3147" s="281"/>
      <c r="C3147" s="282"/>
      <c r="D3147" s="282"/>
      <c r="E3147" s="283" t="str">
        <f ca="1">position</f>
        <v/>
      </c>
      <c r="F3147" s="282"/>
      <c r="G3147" s="282"/>
      <c r="H3147" s="282"/>
      <c r="I3147" s="282"/>
      <c r="J3147" s="335"/>
      <c r="K3147" s="282"/>
      <c r="L3147" s="282"/>
      <c r="M3147" s="282"/>
      <c r="N3147" s="282"/>
      <c r="O3147" s="281"/>
      <c r="P3147" s="360" t="str">
        <f ca="1">rescore_patient</f>
        <v/>
      </c>
      <c r="Q3147" s="330" t="str">
        <f ca="1">quantity</f>
        <v/>
      </c>
      <c r="R3147" s="284"/>
      <c r="S3147" s="282"/>
      <c r="T3147" s="282"/>
      <c r="U3147" s="282"/>
      <c r="V3147" s="305"/>
      <c r="W3147" s="305"/>
      <c r="X3147" s="305"/>
      <c r="Y3147" s="282"/>
      <c r="Z3147" s="282" t="e" vm="1">
        <f ca="1">_xlfn.IFS(AND(ISNUMBER(SEARCH("N?m l*", CUSTOMER[[#This Row],[Service Type]], 1)), CUSTOMER[[#This Row],[Count ST]] = TRUE), CUSTOMER[[#This Row],[Quantity]], AND($Y$10:$Y3147 = TRUE, COUNTIFS($H$10:$H3147, CUSTOMER[[#This Row],[Booking]], $J$10:$J3147, CUSTOMER[[#This Row],[Order Date]], $F$10:$F3147, "&lt;&gt;"&amp;"N?m l*")=1), 1, TRUE,  "")</f>
        <v>#NAME?</v>
      </c>
      <c r="AA3147" s="282" t="b">
        <f t="shared" ca="1" si="50"/>
        <v>0</v>
      </c>
      <c r="AB3147" s="305"/>
    </row>
    <row r="3148" spans="1:28" x14ac:dyDescent="0.25">
      <c r="A3148" s="281" t="str">
        <f ca="1">no.</f>
        <v/>
      </c>
      <c r="B3148" s="281"/>
      <c r="C3148" s="282"/>
      <c r="D3148" s="282"/>
      <c r="E3148" s="283" t="str">
        <f ca="1">position</f>
        <v/>
      </c>
      <c r="F3148" s="282"/>
      <c r="G3148" s="282"/>
      <c r="H3148" s="282"/>
      <c r="I3148" s="282"/>
      <c r="J3148" s="335"/>
      <c r="K3148" s="282"/>
      <c r="L3148" s="282"/>
      <c r="M3148" s="282"/>
      <c r="N3148" s="282"/>
      <c r="O3148" s="281"/>
      <c r="P3148" s="360" t="str">
        <f ca="1">rescore_patient</f>
        <v/>
      </c>
      <c r="Q3148" s="330" t="str">
        <f ca="1">quantity</f>
        <v/>
      </c>
      <c r="R3148" s="284"/>
      <c r="S3148" s="282"/>
      <c r="T3148" s="282"/>
      <c r="U3148" s="282"/>
      <c r="V3148" s="305"/>
      <c r="W3148" s="305"/>
      <c r="X3148" s="305"/>
      <c r="Y3148" s="282"/>
      <c r="Z3148" s="282" t="e" vm="1">
        <f ca="1">_xlfn.IFS(AND(ISNUMBER(SEARCH("N?m l*", CUSTOMER[[#This Row],[Service Type]], 1)), CUSTOMER[[#This Row],[Count ST]] = TRUE), CUSTOMER[[#This Row],[Quantity]], AND($Y$10:$Y3148 = TRUE, COUNTIFS($H$10:$H3148, CUSTOMER[[#This Row],[Booking]], $J$10:$J3148, CUSTOMER[[#This Row],[Order Date]], $F$10:$F3148, "&lt;&gt;"&amp;"N?m l*")=1), 1, TRUE,  "")</f>
        <v>#NAME?</v>
      </c>
      <c r="AA3148" s="282" t="b">
        <f t="shared" ca="1" si="50"/>
        <v>0</v>
      </c>
      <c r="AB3148" s="305"/>
    </row>
    <row r="3149" spans="1:28" x14ac:dyDescent="0.25">
      <c r="A3149" s="281" t="str">
        <f ca="1">no.</f>
        <v/>
      </c>
      <c r="B3149" s="281"/>
      <c r="C3149" s="282"/>
      <c r="D3149" s="282"/>
      <c r="E3149" s="283" t="str">
        <f ca="1">position</f>
        <v/>
      </c>
      <c r="F3149" s="282"/>
      <c r="G3149" s="282"/>
      <c r="H3149" s="282"/>
      <c r="I3149" s="282"/>
      <c r="J3149" s="335"/>
      <c r="K3149" s="282"/>
      <c r="L3149" s="282"/>
      <c r="M3149" s="282"/>
      <c r="N3149" s="282"/>
      <c r="O3149" s="281"/>
      <c r="P3149" s="360" t="str">
        <f ca="1">rescore_patient</f>
        <v/>
      </c>
      <c r="Q3149" s="330" t="str">
        <f ca="1">quantity</f>
        <v/>
      </c>
      <c r="R3149" s="284"/>
      <c r="S3149" s="282"/>
      <c r="T3149" s="282"/>
      <c r="U3149" s="282"/>
      <c r="V3149" s="305"/>
      <c r="W3149" s="305"/>
      <c r="X3149" s="305"/>
      <c r="Y3149" s="282"/>
      <c r="Z3149" s="282" t="e" vm="1">
        <f ca="1">_xlfn.IFS(AND(ISNUMBER(SEARCH("N?m l*", CUSTOMER[[#This Row],[Service Type]], 1)), CUSTOMER[[#This Row],[Count ST]] = TRUE), CUSTOMER[[#This Row],[Quantity]], AND($Y$10:$Y3149 = TRUE, COUNTIFS($H$10:$H3149, CUSTOMER[[#This Row],[Booking]], $J$10:$J3149, CUSTOMER[[#This Row],[Order Date]], $F$10:$F3149, "&lt;&gt;"&amp;"N?m l*")=1), 1, TRUE,  "")</f>
        <v>#NAME?</v>
      </c>
      <c r="AA3149" s="282" t="b">
        <f t="shared" ca="1" si="50"/>
        <v>0</v>
      </c>
      <c r="AB3149" s="305"/>
    </row>
    <row r="3150" spans="1:28" x14ac:dyDescent="0.25">
      <c r="A3150" s="281" t="str">
        <f ca="1">no.</f>
        <v/>
      </c>
      <c r="B3150" s="281"/>
      <c r="C3150" s="282"/>
      <c r="D3150" s="282"/>
      <c r="E3150" s="283" t="str">
        <f ca="1">position</f>
        <v/>
      </c>
      <c r="F3150" s="282"/>
      <c r="G3150" s="282"/>
      <c r="H3150" s="282"/>
      <c r="I3150" s="282"/>
      <c r="J3150" s="335"/>
      <c r="K3150" s="282"/>
      <c r="L3150" s="282"/>
      <c r="M3150" s="282"/>
      <c r="N3150" s="282"/>
      <c r="O3150" s="281"/>
      <c r="P3150" s="360" t="str">
        <f ca="1">rescore_patient</f>
        <v/>
      </c>
      <c r="Q3150" s="330" t="str">
        <f ca="1">quantity</f>
        <v/>
      </c>
      <c r="R3150" s="284"/>
      <c r="S3150" s="282"/>
      <c r="T3150" s="282"/>
      <c r="U3150" s="282"/>
      <c r="V3150" s="305"/>
      <c r="W3150" s="305"/>
      <c r="X3150" s="305"/>
      <c r="Y3150" s="282"/>
      <c r="Z3150" s="282" t="e" vm="1">
        <f ca="1">_xlfn.IFS(AND(ISNUMBER(SEARCH("N?m l*", CUSTOMER[[#This Row],[Service Type]], 1)), CUSTOMER[[#This Row],[Count ST]] = TRUE), CUSTOMER[[#This Row],[Quantity]], AND($Y$10:$Y3150 = TRUE, COUNTIFS($H$10:$H3150, CUSTOMER[[#This Row],[Booking]], $J$10:$J3150, CUSTOMER[[#This Row],[Order Date]], $F$10:$F3150, "&lt;&gt;"&amp;"N?m l*")=1), 1, TRUE,  "")</f>
        <v>#NAME?</v>
      </c>
      <c r="AA3150" s="282" t="b">
        <f t="shared" ca="1" si="50"/>
        <v>0</v>
      </c>
      <c r="AB3150" s="305"/>
    </row>
    <row r="3151" spans="1:28" x14ac:dyDescent="0.25">
      <c r="A3151" s="281" t="str">
        <f ca="1">no.</f>
        <v/>
      </c>
      <c r="B3151" s="281"/>
      <c r="C3151" s="282"/>
      <c r="D3151" s="282"/>
      <c r="E3151" s="283" t="str">
        <f ca="1">position</f>
        <v/>
      </c>
      <c r="F3151" s="282"/>
      <c r="G3151" s="282"/>
      <c r="H3151" s="282"/>
      <c r="I3151" s="282"/>
      <c r="J3151" s="335"/>
      <c r="K3151" s="282"/>
      <c r="L3151" s="282"/>
      <c r="M3151" s="282"/>
      <c r="N3151" s="282"/>
      <c r="O3151" s="281"/>
      <c r="P3151" s="360" t="str">
        <f ca="1">rescore_patient</f>
        <v/>
      </c>
      <c r="Q3151" s="330" t="str">
        <f ca="1">quantity</f>
        <v/>
      </c>
      <c r="R3151" s="284"/>
      <c r="S3151" s="282"/>
      <c r="T3151" s="282"/>
      <c r="U3151" s="282"/>
      <c r="V3151" s="305"/>
      <c r="W3151" s="305"/>
      <c r="X3151" s="305"/>
      <c r="Y3151" s="282"/>
      <c r="Z3151" s="282" t="e" vm="1">
        <f ca="1">_xlfn.IFS(AND(ISNUMBER(SEARCH("N?m l*", CUSTOMER[[#This Row],[Service Type]], 1)), CUSTOMER[[#This Row],[Count ST]] = TRUE), CUSTOMER[[#This Row],[Quantity]], AND($Y$10:$Y3151 = TRUE, COUNTIFS($H$10:$H3151, CUSTOMER[[#This Row],[Booking]], $J$10:$J3151, CUSTOMER[[#This Row],[Order Date]], $F$10:$F3151, "&lt;&gt;"&amp;"N?m l*")=1), 1, TRUE,  "")</f>
        <v>#NAME?</v>
      </c>
      <c r="AA3151" s="282" t="b">
        <f t="shared" ca="1" si="50"/>
        <v>0</v>
      </c>
      <c r="AB3151" s="305"/>
    </row>
    <row r="3152" spans="1:28" x14ac:dyDescent="0.25">
      <c r="A3152" s="281" t="str">
        <f ca="1">no.</f>
        <v/>
      </c>
      <c r="B3152" s="281"/>
      <c r="C3152" s="282"/>
      <c r="D3152" s="282"/>
      <c r="E3152" s="283" t="str">
        <f ca="1">position</f>
        <v/>
      </c>
      <c r="F3152" s="282"/>
      <c r="G3152" s="282"/>
      <c r="H3152" s="282"/>
      <c r="I3152" s="282"/>
      <c r="J3152" s="335"/>
      <c r="K3152" s="282"/>
      <c r="L3152" s="282"/>
      <c r="M3152" s="282"/>
      <c r="N3152" s="282"/>
      <c r="O3152" s="281"/>
      <c r="P3152" s="360" t="str">
        <f ca="1">rescore_patient</f>
        <v/>
      </c>
      <c r="Q3152" s="330" t="str">
        <f ca="1">quantity</f>
        <v/>
      </c>
      <c r="R3152" s="284"/>
      <c r="S3152" s="282"/>
      <c r="T3152" s="282"/>
      <c r="U3152" s="282"/>
      <c r="V3152" s="305"/>
      <c r="W3152" s="305"/>
      <c r="X3152" s="305"/>
      <c r="Y3152" s="282"/>
      <c r="Z3152" s="282" t="e" vm="1">
        <f ca="1">_xlfn.IFS(AND(ISNUMBER(SEARCH("N?m l*", CUSTOMER[[#This Row],[Service Type]], 1)), CUSTOMER[[#This Row],[Count ST]] = TRUE), CUSTOMER[[#This Row],[Quantity]], AND($Y$10:$Y3152 = TRUE, COUNTIFS($H$10:$H3152, CUSTOMER[[#This Row],[Booking]], $J$10:$J3152, CUSTOMER[[#This Row],[Order Date]], $F$10:$F3152, "&lt;&gt;"&amp;"N?m l*")=1), 1, TRUE,  "")</f>
        <v>#NAME?</v>
      </c>
      <c r="AA3152" s="282" t="b">
        <f t="shared" ca="1" si="50"/>
        <v>0</v>
      </c>
      <c r="AB3152" s="305"/>
    </row>
    <row r="3153" spans="1:28" x14ac:dyDescent="0.25">
      <c r="A3153" s="281" t="str">
        <f ca="1">no.</f>
        <v/>
      </c>
      <c r="B3153" s="281"/>
      <c r="C3153" s="282"/>
      <c r="D3153" s="282"/>
      <c r="E3153" s="283" t="str">
        <f ca="1">position</f>
        <v/>
      </c>
      <c r="F3153" s="282"/>
      <c r="G3153" s="282"/>
      <c r="H3153" s="282"/>
      <c r="I3153" s="282"/>
      <c r="J3153" s="335"/>
      <c r="K3153" s="282"/>
      <c r="L3153" s="282"/>
      <c r="M3153" s="282"/>
      <c r="N3153" s="282"/>
      <c r="O3153" s="281"/>
      <c r="P3153" s="360" t="str">
        <f ca="1">rescore_patient</f>
        <v/>
      </c>
      <c r="Q3153" s="330" t="str">
        <f ca="1">quantity</f>
        <v/>
      </c>
      <c r="R3153" s="284"/>
      <c r="S3153" s="282"/>
      <c r="T3153" s="282"/>
      <c r="U3153" s="282"/>
      <c r="V3153" s="305"/>
      <c r="W3153" s="305"/>
      <c r="X3153" s="305"/>
      <c r="Y3153" s="282"/>
      <c r="Z3153" s="282" t="e" vm="1">
        <f ca="1">_xlfn.IFS(AND(ISNUMBER(SEARCH("N?m l*", CUSTOMER[[#This Row],[Service Type]], 1)), CUSTOMER[[#This Row],[Count ST]] = TRUE), CUSTOMER[[#This Row],[Quantity]], AND($Y$10:$Y3153 = TRUE, COUNTIFS($H$10:$H3153, CUSTOMER[[#This Row],[Booking]], $J$10:$J3153, CUSTOMER[[#This Row],[Order Date]], $F$10:$F3153, "&lt;&gt;"&amp;"N?m l*")=1), 1, TRUE,  "")</f>
        <v>#NAME?</v>
      </c>
      <c r="AA3153" s="282" t="b">
        <f t="shared" ca="1" si="50"/>
        <v>0</v>
      </c>
      <c r="AB3153" s="305"/>
    </row>
    <row r="3154" spans="1:28" x14ac:dyDescent="0.25">
      <c r="A3154" s="281" t="str">
        <f ca="1">no.</f>
        <v/>
      </c>
      <c r="B3154" s="281"/>
      <c r="C3154" s="282"/>
      <c r="D3154" s="282"/>
      <c r="E3154" s="283" t="str">
        <f ca="1">position</f>
        <v/>
      </c>
      <c r="F3154" s="282"/>
      <c r="G3154" s="282"/>
      <c r="H3154" s="282"/>
      <c r="I3154" s="282"/>
      <c r="J3154" s="335"/>
      <c r="K3154" s="282"/>
      <c r="L3154" s="282"/>
      <c r="M3154" s="282"/>
      <c r="N3154" s="282"/>
      <c r="O3154" s="281"/>
      <c r="P3154" s="360" t="str">
        <f ca="1">rescore_patient</f>
        <v/>
      </c>
      <c r="Q3154" s="330" t="str">
        <f ca="1">quantity</f>
        <v/>
      </c>
      <c r="R3154" s="284"/>
      <c r="S3154" s="282"/>
      <c r="T3154" s="282"/>
      <c r="U3154" s="282"/>
      <c r="V3154" s="305"/>
      <c r="W3154" s="305"/>
      <c r="X3154" s="305"/>
      <c r="Y3154" s="282"/>
      <c r="Z3154" s="282" t="e" vm="1">
        <f ca="1">_xlfn.IFS(AND(ISNUMBER(SEARCH("N?m l*", CUSTOMER[[#This Row],[Service Type]], 1)), CUSTOMER[[#This Row],[Count ST]] = TRUE), CUSTOMER[[#This Row],[Quantity]], AND($Y$10:$Y3154 = TRUE, COUNTIFS($H$10:$H3154, CUSTOMER[[#This Row],[Booking]], $J$10:$J3154, CUSTOMER[[#This Row],[Order Date]], $F$10:$F3154, "&lt;&gt;"&amp;"N?m l*")=1), 1, TRUE,  "")</f>
        <v>#NAME?</v>
      </c>
      <c r="AA3154" s="282" t="b">
        <f t="shared" ca="1" si="50"/>
        <v>0</v>
      </c>
      <c r="AB3154" s="305"/>
    </row>
    <row r="3155" spans="1:28" x14ac:dyDescent="0.25">
      <c r="A3155" s="281" t="str">
        <f ca="1">no.</f>
        <v/>
      </c>
      <c r="B3155" s="281"/>
      <c r="C3155" s="282"/>
      <c r="D3155" s="282"/>
      <c r="E3155" s="283" t="str">
        <f ca="1">position</f>
        <v/>
      </c>
      <c r="F3155" s="282"/>
      <c r="G3155" s="282"/>
      <c r="H3155" s="282"/>
      <c r="I3155" s="282"/>
      <c r="J3155" s="335"/>
      <c r="K3155" s="282"/>
      <c r="L3155" s="282"/>
      <c r="M3155" s="282"/>
      <c r="N3155" s="282"/>
      <c r="O3155" s="281"/>
      <c r="P3155" s="360" t="str">
        <f ca="1">rescore_patient</f>
        <v/>
      </c>
      <c r="Q3155" s="330" t="str">
        <f ca="1">quantity</f>
        <v/>
      </c>
      <c r="R3155" s="284"/>
      <c r="S3155" s="282"/>
      <c r="T3155" s="282"/>
      <c r="U3155" s="282"/>
      <c r="V3155" s="305"/>
      <c r="W3155" s="305"/>
      <c r="X3155" s="305"/>
      <c r="Y3155" s="282"/>
      <c r="Z3155" s="282" t="e" vm="1">
        <f ca="1">_xlfn.IFS(AND(ISNUMBER(SEARCH("N?m l*", CUSTOMER[[#This Row],[Service Type]], 1)), CUSTOMER[[#This Row],[Count ST]] = TRUE), CUSTOMER[[#This Row],[Quantity]], AND($Y$10:$Y3155 = TRUE, COUNTIFS($H$10:$H3155, CUSTOMER[[#This Row],[Booking]], $J$10:$J3155, CUSTOMER[[#This Row],[Order Date]], $F$10:$F3155, "&lt;&gt;"&amp;"N?m l*")=1), 1, TRUE,  "")</f>
        <v>#NAME?</v>
      </c>
      <c r="AA3155" s="282" t="b">
        <f t="shared" ca="1" si="50"/>
        <v>0</v>
      </c>
      <c r="AB3155" s="305"/>
    </row>
    <row r="3156" spans="1:28" x14ac:dyDescent="0.25">
      <c r="A3156" s="281" t="str">
        <f ca="1">no.</f>
        <v/>
      </c>
      <c r="B3156" s="281"/>
      <c r="C3156" s="282"/>
      <c r="D3156" s="282"/>
      <c r="E3156" s="283" t="str">
        <f ca="1">position</f>
        <v/>
      </c>
      <c r="F3156" s="282"/>
      <c r="G3156" s="282"/>
      <c r="H3156" s="282"/>
      <c r="I3156" s="282"/>
      <c r="J3156" s="335"/>
      <c r="K3156" s="282"/>
      <c r="L3156" s="282"/>
      <c r="M3156" s="282"/>
      <c r="N3156" s="282"/>
      <c r="O3156" s="281"/>
      <c r="P3156" s="360" t="str">
        <f ca="1">rescore_patient</f>
        <v/>
      </c>
      <c r="Q3156" s="330" t="str">
        <f ca="1">quantity</f>
        <v/>
      </c>
      <c r="R3156" s="284"/>
      <c r="S3156" s="282"/>
      <c r="T3156" s="282"/>
      <c r="U3156" s="282"/>
      <c r="V3156" s="305"/>
      <c r="W3156" s="305"/>
      <c r="X3156" s="305"/>
      <c r="Y3156" s="282"/>
      <c r="Z3156" s="282" t="e" vm="1">
        <f ca="1">_xlfn.IFS(AND(ISNUMBER(SEARCH("N?m l*", CUSTOMER[[#This Row],[Service Type]], 1)), CUSTOMER[[#This Row],[Count ST]] = TRUE), CUSTOMER[[#This Row],[Quantity]], AND($Y$10:$Y3156 = TRUE, COUNTIFS($H$10:$H3156, CUSTOMER[[#This Row],[Booking]], $J$10:$J3156, CUSTOMER[[#This Row],[Order Date]], $F$10:$F3156, "&lt;&gt;"&amp;"N?m l*")=1), 1, TRUE,  "")</f>
        <v>#NAME?</v>
      </c>
      <c r="AA3156" s="282" t="b">
        <f t="shared" ca="1" si="50"/>
        <v>0</v>
      </c>
      <c r="AB3156" s="305"/>
    </row>
    <row r="3157" spans="1:28" x14ac:dyDescent="0.25">
      <c r="A3157" s="281" t="str">
        <f ca="1">no.</f>
        <v/>
      </c>
      <c r="B3157" s="281"/>
      <c r="C3157" s="282"/>
      <c r="D3157" s="282"/>
      <c r="E3157" s="283" t="str">
        <f ca="1">position</f>
        <v/>
      </c>
      <c r="F3157" s="282"/>
      <c r="G3157" s="282"/>
      <c r="H3157" s="282"/>
      <c r="I3157" s="282"/>
      <c r="J3157" s="335"/>
      <c r="K3157" s="282"/>
      <c r="L3157" s="282"/>
      <c r="M3157" s="282"/>
      <c r="N3157" s="282"/>
      <c r="O3157" s="281"/>
      <c r="P3157" s="360" t="str">
        <f ca="1">rescore_patient</f>
        <v/>
      </c>
      <c r="Q3157" s="330" t="str">
        <f ca="1">quantity</f>
        <v/>
      </c>
      <c r="R3157" s="284"/>
      <c r="S3157" s="282"/>
      <c r="T3157" s="282"/>
      <c r="U3157" s="282"/>
      <c r="V3157" s="305"/>
      <c r="W3157" s="305"/>
      <c r="X3157" s="305"/>
      <c r="Y3157" s="282"/>
      <c r="Z3157" s="282" t="e" vm="1">
        <f ca="1">_xlfn.IFS(AND(ISNUMBER(SEARCH("N?m l*", CUSTOMER[[#This Row],[Service Type]], 1)), CUSTOMER[[#This Row],[Count ST]] = TRUE), CUSTOMER[[#This Row],[Quantity]], AND($Y$10:$Y3157 = TRUE, COUNTIFS($H$10:$H3157, CUSTOMER[[#This Row],[Booking]], $J$10:$J3157, CUSTOMER[[#This Row],[Order Date]], $F$10:$F3157, "&lt;&gt;"&amp;"N?m l*")=1), 1, TRUE,  "")</f>
        <v>#NAME?</v>
      </c>
      <c r="AA3157" s="282" t="b">
        <f t="shared" ca="1" si="50"/>
        <v>0</v>
      </c>
      <c r="AB3157" s="305"/>
    </row>
    <row r="3158" spans="1:28" x14ac:dyDescent="0.25">
      <c r="A3158" s="281" t="str">
        <f ca="1">no.</f>
        <v/>
      </c>
      <c r="B3158" s="281"/>
      <c r="C3158" s="282"/>
      <c r="D3158" s="282"/>
      <c r="E3158" s="283" t="str">
        <f ca="1">position</f>
        <v/>
      </c>
      <c r="F3158" s="282"/>
      <c r="G3158" s="282"/>
      <c r="H3158" s="282"/>
      <c r="I3158" s="282"/>
      <c r="J3158" s="335"/>
      <c r="K3158" s="282"/>
      <c r="L3158" s="282"/>
      <c r="M3158" s="282"/>
      <c r="N3158" s="282"/>
      <c r="O3158" s="281"/>
      <c r="P3158" s="360" t="str">
        <f ca="1">rescore_patient</f>
        <v/>
      </c>
      <c r="Q3158" s="330" t="str">
        <f ca="1">quantity</f>
        <v/>
      </c>
      <c r="R3158" s="284"/>
      <c r="S3158" s="282"/>
      <c r="T3158" s="282"/>
      <c r="U3158" s="282"/>
      <c r="V3158" s="305"/>
      <c r="W3158" s="305"/>
      <c r="X3158" s="305"/>
      <c r="Y3158" s="282"/>
      <c r="Z3158" s="282" t="e" vm="1">
        <f ca="1">_xlfn.IFS(AND(ISNUMBER(SEARCH("N?m l*", CUSTOMER[[#This Row],[Service Type]], 1)), CUSTOMER[[#This Row],[Count ST]] = TRUE), CUSTOMER[[#This Row],[Quantity]], AND($Y$10:$Y3158 = TRUE, COUNTIFS($H$10:$H3158, CUSTOMER[[#This Row],[Booking]], $J$10:$J3158, CUSTOMER[[#This Row],[Order Date]], $F$10:$F3158, "&lt;&gt;"&amp;"N?m l*")=1), 1, TRUE,  "")</f>
        <v>#NAME?</v>
      </c>
      <c r="AA3158" s="282" t="b">
        <f t="shared" ca="1" si="50"/>
        <v>0</v>
      </c>
      <c r="AB3158" s="305"/>
    </row>
    <row r="3159" spans="1:28" x14ac:dyDescent="0.25">
      <c r="A3159" s="281" t="str">
        <f ca="1">no.</f>
        <v/>
      </c>
      <c r="B3159" s="281"/>
      <c r="C3159" s="282"/>
      <c r="D3159" s="282"/>
      <c r="E3159" s="283" t="str">
        <f ca="1">position</f>
        <v/>
      </c>
      <c r="F3159" s="282"/>
      <c r="G3159" s="282"/>
      <c r="H3159" s="282"/>
      <c r="I3159" s="282"/>
      <c r="J3159" s="335"/>
      <c r="K3159" s="282"/>
      <c r="L3159" s="282"/>
      <c r="M3159" s="282"/>
      <c r="N3159" s="282"/>
      <c r="O3159" s="281"/>
      <c r="P3159" s="360" t="str">
        <f ca="1">rescore_patient</f>
        <v/>
      </c>
      <c r="Q3159" s="330" t="str">
        <f ca="1">quantity</f>
        <v/>
      </c>
      <c r="R3159" s="284"/>
      <c r="S3159" s="282"/>
      <c r="T3159" s="282"/>
      <c r="U3159" s="282"/>
      <c r="V3159" s="305"/>
      <c r="W3159" s="305"/>
      <c r="X3159" s="305"/>
      <c r="Y3159" s="282"/>
      <c r="Z3159" s="282" t="e" vm="1">
        <f ca="1">_xlfn.IFS(AND(ISNUMBER(SEARCH("N?m l*", CUSTOMER[[#This Row],[Service Type]], 1)), CUSTOMER[[#This Row],[Count ST]] = TRUE), CUSTOMER[[#This Row],[Quantity]], AND($Y$10:$Y3159 = TRUE, COUNTIFS($H$10:$H3159, CUSTOMER[[#This Row],[Booking]], $J$10:$J3159, CUSTOMER[[#This Row],[Order Date]], $F$10:$F3159, "&lt;&gt;"&amp;"N?m l*")=1), 1, TRUE,  "")</f>
        <v>#NAME?</v>
      </c>
      <c r="AA3159" s="282" t="b">
        <f t="shared" ca="1" si="50"/>
        <v>0</v>
      </c>
      <c r="AB3159" s="305"/>
    </row>
    <row r="3160" spans="1:28" x14ac:dyDescent="0.25">
      <c r="A3160" s="281" t="str">
        <f ca="1">no.</f>
        <v/>
      </c>
      <c r="B3160" s="281"/>
      <c r="C3160" s="282"/>
      <c r="D3160" s="282"/>
      <c r="E3160" s="283" t="str">
        <f ca="1">position</f>
        <v/>
      </c>
      <c r="F3160" s="282"/>
      <c r="G3160" s="282"/>
      <c r="H3160" s="282"/>
      <c r="I3160" s="282"/>
      <c r="J3160" s="335"/>
      <c r="K3160" s="282"/>
      <c r="L3160" s="282"/>
      <c r="M3160" s="282"/>
      <c r="N3160" s="282"/>
      <c r="O3160" s="281"/>
      <c r="P3160" s="360" t="str">
        <f ca="1">rescore_patient</f>
        <v/>
      </c>
      <c r="Q3160" s="330" t="str">
        <f ca="1">quantity</f>
        <v/>
      </c>
      <c r="R3160" s="284"/>
      <c r="S3160" s="282"/>
      <c r="T3160" s="282"/>
      <c r="U3160" s="282"/>
      <c r="V3160" s="305"/>
      <c r="W3160" s="305"/>
      <c r="X3160" s="305"/>
      <c r="Y3160" s="282"/>
      <c r="Z3160" s="282" t="e" vm="1">
        <f ca="1">_xlfn.IFS(AND(ISNUMBER(SEARCH("N?m l*", CUSTOMER[[#This Row],[Service Type]], 1)), CUSTOMER[[#This Row],[Count ST]] = TRUE), CUSTOMER[[#This Row],[Quantity]], AND($Y$10:$Y3160 = TRUE, COUNTIFS($H$10:$H3160, CUSTOMER[[#This Row],[Booking]], $J$10:$J3160, CUSTOMER[[#This Row],[Order Date]], $F$10:$F3160, "&lt;&gt;"&amp;"N?m l*")=1), 1, TRUE,  "")</f>
        <v>#NAME?</v>
      </c>
      <c r="AA3160" s="282" t="b">
        <f t="shared" ca="1" si="50"/>
        <v>0</v>
      </c>
      <c r="AB3160" s="305"/>
    </row>
    <row r="3161" spans="1:28" x14ac:dyDescent="0.25">
      <c r="A3161" s="281" t="str">
        <f ca="1">no.</f>
        <v/>
      </c>
      <c r="B3161" s="281"/>
      <c r="C3161" s="282"/>
      <c r="D3161" s="282"/>
      <c r="E3161" s="283" t="str">
        <f ca="1">position</f>
        <v/>
      </c>
      <c r="F3161" s="282"/>
      <c r="G3161" s="282"/>
      <c r="H3161" s="282"/>
      <c r="I3161" s="282"/>
      <c r="J3161" s="335"/>
      <c r="K3161" s="282"/>
      <c r="L3161" s="282"/>
      <c r="M3161" s="282"/>
      <c r="N3161" s="282"/>
      <c r="O3161" s="281"/>
      <c r="P3161" s="360" t="str">
        <f ca="1">rescore_patient</f>
        <v/>
      </c>
      <c r="Q3161" s="330" t="str">
        <f ca="1">quantity</f>
        <v/>
      </c>
      <c r="R3161" s="284"/>
      <c r="S3161" s="282"/>
      <c r="T3161" s="282"/>
      <c r="U3161" s="282"/>
      <c r="V3161" s="305"/>
      <c r="W3161" s="305"/>
      <c r="X3161" s="305"/>
      <c r="Y3161" s="282"/>
      <c r="Z3161" s="282" t="e" vm="1">
        <f ca="1">_xlfn.IFS(AND(ISNUMBER(SEARCH("N?m l*", CUSTOMER[[#This Row],[Service Type]], 1)), CUSTOMER[[#This Row],[Count ST]] = TRUE), CUSTOMER[[#This Row],[Quantity]], AND($Y$10:$Y3161 = TRUE, COUNTIFS($H$10:$H3161, CUSTOMER[[#This Row],[Booking]], $J$10:$J3161, CUSTOMER[[#This Row],[Order Date]], $F$10:$F3161, "&lt;&gt;"&amp;"N?m l*")=1), 1, TRUE,  "")</f>
        <v>#NAME?</v>
      </c>
      <c r="AA3161" s="282" t="b">
        <f t="shared" ca="1" si="50"/>
        <v>0</v>
      </c>
      <c r="AB3161" s="305"/>
    </row>
    <row r="3162" spans="1:28" x14ac:dyDescent="0.25">
      <c r="A3162" s="281" t="str">
        <f ca="1">no.</f>
        <v/>
      </c>
      <c r="B3162" s="281"/>
      <c r="C3162" s="282"/>
      <c r="D3162" s="282"/>
      <c r="E3162" s="283" t="str">
        <f ca="1">position</f>
        <v/>
      </c>
      <c r="F3162" s="282"/>
      <c r="G3162" s="282"/>
      <c r="H3162" s="282"/>
      <c r="I3162" s="282"/>
      <c r="J3162" s="335"/>
      <c r="K3162" s="282"/>
      <c r="L3162" s="282"/>
      <c r="M3162" s="282"/>
      <c r="N3162" s="282"/>
      <c r="O3162" s="281"/>
      <c r="P3162" s="360" t="str">
        <f ca="1">rescore_patient</f>
        <v/>
      </c>
      <c r="Q3162" s="330" t="str">
        <f ca="1">quantity</f>
        <v/>
      </c>
      <c r="R3162" s="284"/>
      <c r="S3162" s="282"/>
      <c r="T3162" s="282"/>
      <c r="U3162" s="282"/>
      <c r="V3162" s="305"/>
      <c r="W3162" s="305"/>
      <c r="X3162" s="305"/>
      <c r="Y3162" s="282"/>
      <c r="Z3162" s="282" t="e" vm="1">
        <f ca="1">_xlfn.IFS(AND(ISNUMBER(SEARCH("N?m l*", CUSTOMER[[#This Row],[Service Type]], 1)), CUSTOMER[[#This Row],[Count ST]] = TRUE), CUSTOMER[[#This Row],[Quantity]], AND($Y$10:$Y3162 = TRUE, COUNTIFS($H$10:$H3162, CUSTOMER[[#This Row],[Booking]], $J$10:$J3162, CUSTOMER[[#This Row],[Order Date]], $F$10:$F3162, "&lt;&gt;"&amp;"N?m l*")=1), 1, TRUE,  "")</f>
        <v>#NAME?</v>
      </c>
      <c r="AA3162" s="282" t="b">
        <f t="shared" ca="1" si="50"/>
        <v>0</v>
      </c>
      <c r="AB3162" s="305"/>
    </row>
    <row r="3163" spans="1:28" x14ac:dyDescent="0.25">
      <c r="A3163" s="281" t="str">
        <f ca="1">no.</f>
        <v/>
      </c>
      <c r="B3163" s="281"/>
      <c r="C3163" s="282"/>
      <c r="D3163" s="282"/>
      <c r="E3163" s="283" t="str">
        <f ca="1">position</f>
        <v/>
      </c>
      <c r="F3163" s="282"/>
      <c r="G3163" s="282"/>
      <c r="H3163" s="282"/>
      <c r="I3163" s="282"/>
      <c r="J3163" s="335"/>
      <c r="K3163" s="282"/>
      <c r="L3163" s="282"/>
      <c r="M3163" s="282"/>
      <c r="N3163" s="282"/>
      <c r="O3163" s="281"/>
      <c r="P3163" s="360" t="str">
        <f ca="1">rescore_patient</f>
        <v/>
      </c>
      <c r="Q3163" s="330" t="str">
        <f ca="1">quantity</f>
        <v/>
      </c>
      <c r="R3163" s="284"/>
      <c r="S3163" s="282"/>
      <c r="T3163" s="282"/>
      <c r="U3163" s="282"/>
      <c r="V3163" s="305"/>
      <c r="W3163" s="305"/>
      <c r="X3163" s="305"/>
      <c r="Y3163" s="282"/>
      <c r="Z3163" s="282" t="e" vm="1">
        <f ca="1">_xlfn.IFS(AND(ISNUMBER(SEARCH("N?m l*", CUSTOMER[[#This Row],[Service Type]], 1)), CUSTOMER[[#This Row],[Count ST]] = TRUE), CUSTOMER[[#This Row],[Quantity]], AND($Y$10:$Y3163 = TRUE, COUNTIFS($H$10:$H3163, CUSTOMER[[#This Row],[Booking]], $J$10:$J3163, CUSTOMER[[#This Row],[Order Date]], $F$10:$F3163, "&lt;&gt;"&amp;"N?m l*")=1), 1, TRUE,  "")</f>
        <v>#NAME?</v>
      </c>
      <c r="AA3163" s="282" t="b">
        <f t="shared" ca="1" si="50"/>
        <v>0</v>
      </c>
      <c r="AB3163" s="305"/>
    </row>
    <row r="3164" spans="1:28" x14ac:dyDescent="0.25">
      <c r="A3164" s="281" t="str">
        <f ca="1">no.</f>
        <v/>
      </c>
      <c r="B3164" s="281"/>
      <c r="C3164" s="282"/>
      <c r="D3164" s="282"/>
      <c r="E3164" s="283" t="str">
        <f ca="1">position</f>
        <v/>
      </c>
      <c r="F3164" s="282"/>
      <c r="G3164" s="282"/>
      <c r="H3164" s="282"/>
      <c r="I3164" s="282"/>
      <c r="J3164" s="335"/>
      <c r="K3164" s="282"/>
      <c r="L3164" s="282"/>
      <c r="M3164" s="282"/>
      <c r="N3164" s="282"/>
      <c r="O3164" s="281"/>
      <c r="P3164" s="360" t="str">
        <f ca="1">rescore_patient</f>
        <v/>
      </c>
      <c r="Q3164" s="330" t="str">
        <f ca="1">quantity</f>
        <v/>
      </c>
      <c r="R3164" s="284"/>
      <c r="S3164" s="282"/>
      <c r="T3164" s="282"/>
      <c r="U3164" s="282"/>
      <c r="V3164" s="305"/>
      <c r="W3164" s="305"/>
      <c r="X3164" s="305"/>
      <c r="Y3164" s="282"/>
      <c r="Z3164" s="282" t="e" vm="1">
        <f ca="1">_xlfn.IFS(AND(ISNUMBER(SEARCH("N?m l*", CUSTOMER[[#This Row],[Service Type]], 1)), CUSTOMER[[#This Row],[Count ST]] = TRUE), CUSTOMER[[#This Row],[Quantity]], AND($Y$10:$Y3164 = TRUE, COUNTIFS($H$10:$H3164, CUSTOMER[[#This Row],[Booking]], $J$10:$J3164, CUSTOMER[[#This Row],[Order Date]], $F$10:$F3164, "&lt;&gt;"&amp;"N?m l*")=1), 1, TRUE,  "")</f>
        <v>#NAME?</v>
      </c>
      <c r="AA3164" s="282" t="b">
        <f t="shared" ca="1" si="50"/>
        <v>0</v>
      </c>
      <c r="AB3164" s="305"/>
    </row>
    <row r="3165" spans="1:28" x14ac:dyDescent="0.25">
      <c r="A3165" s="281" t="str">
        <f ca="1">no.</f>
        <v/>
      </c>
      <c r="B3165" s="281"/>
      <c r="C3165" s="282"/>
      <c r="D3165" s="282"/>
      <c r="E3165" s="283" t="str">
        <f ca="1">position</f>
        <v/>
      </c>
      <c r="F3165" s="282"/>
      <c r="G3165" s="282"/>
      <c r="H3165" s="282"/>
      <c r="I3165" s="282"/>
      <c r="J3165" s="335"/>
      <c r="K3165" s="282"/>
      <c r="L3165" s="282"/>
      <c r="M3165" s="282"/>
      <c r="N3165" s="282"/>
      <c r="O3165" s="281"/>
      <c r="P3165" s="360" t="str">
        <f ca="1">rescore_patient</f>
        <v/>
      </c>
      <c r="Q3165" s="330" t="str">
        <f ca="1">quantity</f>
        <v/>
      </c>
      <c r="R3165" s="284"/>
      <c r="S3165" s="282"/>
      <c r="T3165" s="282"/>
      <c r="U3165" s="282"/>
      <c r="V3165" s="305"/>
      <c r="W3165" s="305"/>
      <c r="X3165" s="305"/>
      <c r="Y3165" s="282"/>
      <c r="Z3165" s="282" t="e" vm="1">
        <f ca="1">_xlfn.IFS(AND(ISNUMBER(SEARCH("N?m l*", CUSTOMER[[#This Row],[Service Type]], 1)), CUSTOMER[[#This Row],[Count ST]] = TRUE), CUSTOMER[[#This Row],[Quantity]], AND($Y$10:$Y3165 = TRUE, COUNTIFS($H$10:$H3165, CUSTOMER[[#This Row],[Booking]], $J$10:$J3165, CUSTOMER[[#This Row],[Order Date]], $F$10:$F3165, "&lt;&gt;"&amp;"N?m l*")=1), 1, TRUE,  "")</f>
        <v>#NAME?</v>
      </c>
      <c r="AA3165" s="282" t="b">
        <f t="shared" ca="1" si="50"/>
        <v>0</v>
      </c>
      <c r="AB3165" s="305"/>
    </row>
    <row r="3166" spans="1:28" x14ac:dyDescent="0.25">
      <c r="A3166" s="281" t="str">
        <f ca="1">no.</f>
        <v/>
      </c>
      <c r="B3166" s="281"/>
      <c r="C3166" s="282"/>
      <c r="D3166" s="282"/>
      <c r="E3166" s="283" t="str">
        <f ca="1">position</f>
        <v/>
      </c>
      <c r="F3166" s="282"/>
      <c r="G3166" s="282"/>
      <c r="H3166" s="282"/>
      <c r="I3166" s="282"/>
      <c r="J3166" s="335"/>
      <c r="K3166" s="282"/>
      <c r="L3166" s="282"/>
      <c r="M3166" s="282"/>
      <c r="N3166" s="282"/>
      <c r="O3166" s="281"/>
      <c r="P3166" s="360" t="str">
        <f ca="1">rescore_patient</f>
        <v/>
      </c>
      <c r="Q3166" s="330" t="str">
        <f ca="1">quantity</f>
        <v/>
      </c>
      <c r="R3166" s="284"/>
      <c r="S3166" s="282"/>
      <c r="T3166" s="282"/>
      <c r="U3166" s="282"/>
      <c r="V3166" s="305"/>
      <c r="W3166" s="305"/>
      <c r="X3166" s="305"/>
      <c r="Y3166" s="282"/>
      <c r="Z3166" s="282" t="e" vm="1">
        <f ca="1">_xlfn.IFS(AND(ISNUMBER(SEARCH("N?m l*", CUSTOMER[[#This Row],[Service Type]], 1)), CUSTOMER[[#This Row],[Count ST]] = TRUE), CUSTOMER[[#This Row],[Quantity]], AND($Y$10:$Y3166 = TRUE, COUNTIFS($H$10:$H3166, CUSTOMER[[#This Row],[Booking]], $J$10:$J3166, CUSTOMER[[#This Row],[Order Date]], $F$10:$F3166, "&lt;&gt;"&amp;"N?m l*")=1), 1, TRUE,  "")</f>
        <v>#NAME?</v>
      </c>
      <c r="AA3166" s="282" t="b">
        <f t="shared" ca="1" si="50"/>
        <v>0</v>
      </c>
      <c r="AB3166" s="305"/>
    </row>
    <row r="3167" spans="1:28" x14ac:dyDescent="0.25">
      <c r="A3167" s="281" t="str">
        <f ca="1">no.</f>
        <v/>
      </c>
      <c r="B3167" s="281"/>
      <c r="C3167" s="282"/>
      <c r="D3167" s="282"/>
      <c r="E3167" s="283" t="str">
        <f ca="1">position</f>
        <v/>
      </c>
      <c r="F3167" s="282"/>
      <c r="G3167" s="282"/>
      <c r="H3167" s="282"/>
      <c r="I3167" s="282"/>
      <c r="J3167" s="335"/>
      <c r="K3167" s="282"/>
      <c r="L3167" s="282"/>
      <c r="M3167" s="282"/>
      <c r="N3167" s="282"/>
      <c r="O3167" s="281"/>
      <c r="P3167" s="360" t="str">
        <f ca="1">rescore_patient</f>
        <v/>
      </c>
      <c r="Q3167" s="330" t="str">
        <f ca="1">quantity</f>
        <v/>
      </c>
      <c r="R3167" s="284"/>
      <c r="S3167" s="282"/>
      <c r="T3167" s="282"/>
      <c r="U3167" s="282"/>
      <c r="V3167" s="305"/>
      <c r="W3167" s="305"/>
      <c r="X3167" s="305"/>
      <c r="Y3167" s="282"/>
      <c r="Z3167" s="282" t="e" vm="1">
        <f ca="1">_xlfn.IFS(AND(ISNUMBER(SEARCH("N?m l*", CUSTOMER[[#This Row],[Service Type]], 1)), CUSTOMER[[#This Row],[Count ST]] = TRUE), CUSTOMER[[#This Row],[Quantity]], AND($Y$10:$Y3167 = TRUE, COUNTIFS($H$10:$H3167, CUSTOMER[[#This Row],[Booking]], $J$10:$J3167, CUSTOMER[[#This Row],[Order Date]], $F$10:$F3167, "&lt;&gt;"&amp;"N?m l*")=1), 1, TRUE,  "")</f>
        <v>#NAME?</v>
      </c>
      <c r="AA3167" s="282" t="b">
        <f t="shared" ca="1" si="50"/>
        <v>0</v>
      </c>
      <c r="AB3167" s="305"/>
    </row>
    <row r="3168" spans="1:28" x14ac:dyDescent="0.25">
      <c r="A3168" s="281" t="str">
        <f ca="1">no.</f>
        <v/>
      </c>
      <c r="B3168" s="281"/>
      <c r="C3168" s="282"/>
      <c r="D3168" s="282"/>
      <c r="E3168" s="283" t="str">
        <f ca="1">position</f>
        <v/>
      </c>
      <c r="F3168" s="282"/>
      <c r="G3168" s="282"/>
      <c r="H3168" s="282"/>
      <c r="I3168" s="282"/>
      <c r="J3168" s="335"/>
      <c r="K3168" s="282"/>
      <c r="L3168" s="282"/>
      <c r="M3168" s="282"/>
      <c r="N3168" s="282"/>
      <c r="O3168" s="281"/>
      <c r="P3168" s="360" t="str">
        <f ca="1">rescore_patient</f>
        <v/>
      </c>
      <c r="Q3168" s="330" t="str">
        <f ca="1">quantity</f>
        <v/>
      </c>
      <c r="R3168" s="284"/>
      <c r="S3168" s="282"/>
      <c r="T3168" s="282"/>
      <c r="U3168" s="282"/>
      <c r="V3168" s="305"/>
      <c r="W3168" s="305"/>
      <c r="X3168" s="305"/>
      <c r="Y3168" s="282"/>
      <c r="Z3168" s="282" t="e" vm="1">
        <f ca="1">_xlfn.IFS(AND(ISNUMBER(SEARCH("N?m l*", CUSTOMER[[#This Row],[Service Type]], 1)), CUSTOMER[[#This Row],[Count ST]] = TRUE), CUSTOMER[[#This Row],[Quantity]], AND($Y$10:$Y3168 = TRUE, COUNTIFS($H$10:$H3168, CUSTOMER[[#This Row],[Booking]], $J$10:$J3168, CUSTOMER[[#This Row],[Order Date]], $F$10:$F3168, "&lt;&gt;"&amp;"N?m l*")=1), 1, TRUE,  "")</f>
        <v>#NAME?</v>
      </c>
      <c r="AA3168" s="282" t="b">
        <f t="shared" ca="1" si="50"/>
        <v>0</v>
      </c>
      <c r="AB3168" s="305"/>
    </row>
    <row r="3169" spans="1:28" x14ac:dyDescent="0.25">
      <c r="A3169" s="281" t="str">
        <f ca="1">no.</f>
        <v/>
      </c>
      <c r="B3169" s="281"/>
      <c r="C3169" s="282"/>
      <c r="D3169" s="282"/>
      <c r="E3169" s="283" t="str">
        <f ca="1">position</f>
        <v/>
      </c>
      <c r="F3169" s="282"/>
      <c r="G3169" s="282"/>
      <c r="H3169" s="282"/>
      <c r="I3169" s="282"/>
      <c r="J3169" s="335"/>
      <c r="K3169" s="282"/>
      <c r="L3169" s="282"/>
      <c r="M3169" s="282"/>
      <c r="N3169" s="282"/>
      <c r="O3169" s="281"/>
      <c r="P3169" s="360" t="str">
        <f ca="1">rescore_patient</f>
        <v/>
      </c>
      <c r="Q3169" s="330" t="str">
        <f ca="1">quantity</f>
        <v/>
      </c>
      <c r="R3169" s="284"/>
      <c r="S3169" s="282"/>
      <c r="T3169" s="282"/>
      <c r="U3169" s="282"/>
      <c r="V3169" s="305"/>
      <c r="W3169" s="305"/>
      <c r="X3169" s="305"/>
      <c r="Y3169" s="282"/>
      <c r="Z3169" s="282" t="e" vm="1">
        <f ca="1">_xlfn.IFS(AND(ISNUMBER(SEARCH("N?m l*", CUSTOMER[[#This Row],[Service Type]], 1)), CUSTOMER[[#This Row],[Count ST]] = TRUE), CUSTOMER[[#This Row],[Quantity]], AND($Y$10:$Y3169 = TRUE, COUNTIFS($H$10:$H3169, CUSTOMER[[#This Row],[Booking]], $J$10:$J3169, CUSTOMER[[#This Row],[Order Date]], $F$10:$F3169, "&lt;&gt;"&amp;"N?m l*")=1), 1, TRUE,  "")</f>
        <v>#NAME?</v>
      </c>
      <c r="AA3169" s="282" t="b">
        <f t="shared" ca="1" si="50"/>
        <v>0</v>
      </c>
      <c r="AB3169" s="305"/>
    </row>
    <row r="3170" spans="1:28" x14ac:dyDescent="0.25">
      <c r="A3170" s="281" t="str">
        <f ca="1">no.</f>
        <v/>
      </c>
      <c r="B3170" s="281"/>
      <c r="C3170" s="282"/>
      <c r="D3170" s="282"/>
      <c r="E3170" s="283" t="str">
        <f ca="1">position</f>
        <v/>
      </c>
      <c r="F3170" s="282"/>
      <c r="G3170" s="282"/>
      <c r="H3170" s="282"/>
      <c r="I3170" s="282"/>
      <c r="J3170" s="335"/>
      <c r="K3170" s="282"/>
      <c r="L3170" s="282"/>
      <c r="M3170" s="282"/>
      <c r="N3170" s="282"/>
      <c r="O3170" s="281"/>
      <c r="P3170" s="360" t="str">
        <f ca="1">rescore_patient</f>
        <v/>
      </c>
      <c r="Q3170" s="330" t="str">
        <f ca="1">quantity</f>
        <v/>
      </c>
      <c r="R3170" s="284"/>
      <c r="S3170" s="282"/>
      <c r="T3170" s="282"/>
      <c r="U3170" s="282"/>
      <c r="V3170" s="305"/>
      <c r="W3170" s="305"/>
      <c r="X3170" s="305"/>
      <c r="Y3170" s="282"/>
      <c r="Z3170" s="282" t="e" vm="1">
        <f ca="1">_xlfn.IFS(AND(ISNUMBER(SEARCH("N?m l*", CUSTOMER[[#This Row],[Service Type]], 1)), CUSTOMER[[#This Row],[Count ST]] = TRUE), CUSTOMER[[#This Row],[Quantity]], AND($Y$10:$Y3170 = TRUE, COUNTIFS($H$10:$H3170, CUSTOMER[[#This Row],[Booking]], $J$10:$J3170, CUSTOMER[[#This Row],[Order Date]], $F$10:$F3170, "&lt;&gt;"&amp;"N?m l*")=1), 1, TRUE,  "")</f>
        <v>#NAME?</v>
      </c>
      <c r="AA3170" s="282" t="b">
        <f t="shared" ca="1" si="50"/>
        <v>0</v>
      </c>
      <c r="AB3170" s="305"/>
    </row>
    <row r="3171" spans="1:28" x14ac:dyDescent="0.25">
      <c r="A3171" s="281" t="str">
        <f ca="1">no.</f>
        <v/>
      </c>
      <c r="B3171" s="281"/>
      <c r="C3171" s="282"/>
      <c r="D3171" s="282"/>
      <c r="E3171" s="283" t="str">
        <f ca="1">position</f>
        <v/>
      </c>
      <c r="F3171" s="282"/>
      <c r="G3171" s="282"/>
      <c r="H3171" s="282"/>
      <c r="I3171" s="282"/>
      <c r="J3171" s="335"/>
      <c r="K3171" s="282"/>
      <c r="L3171" s="282"/>
      <c r="M3171" s="282"/>
      <c r="N3171" s="282"/>
      <c r="O3171" s="281"/>
      <c r="P3171" s="360" t="str">
        <f ca="1">rescore_patient</f>
        <v/>
      </c>
      <c r="Q3171" s="330" t="str">
        <f ca="1">quantity</f>
        <v/>
      </c>
      <c r="R3171" s="284"/>
      <c r="S3171" s="282"/>
      <c r="T3171" s="282"/>
      <c r="U3171" s="282"/>
      <c r="V3171" s="305"/>
      <c r="W3171" s="305"/>
      <c r="X3171" s="305"/>
      <c r="Y3171" s="282"/>
      <c r="Z3171" s="282" t="e" vm="1">
        <f ca="1">_xlfn.IFS(AND(ISNUMBER(SEARCH("N?m l*", CUSTOMER[[#This Row],[Service Type]], 1)), CUSTOMER[[#This Row],[Count ST]] = TRUE), CUSTOMER[[#This Row],[Quantity]], AND($Y$10:$Y3171 = TRUE, COUNTIFS($H$10:$H3171, CUSTOMER[[#This Row],[Booking]], $J$10:$J3171, CUSTOMER[[#This Row],[Order Date]], $F$10:$F3171, "&lt;&gt;"&amp;"N?m l*")=1), 1, TRUE,  "")</f>
        <v>#NAME?</v>
      </c>
      <c r="AA3171" s="282" t="b">
        <f t="shared" ca="1" si="50"/>
        <v>0</v>
      </c>
      <c r="AB3171" s="305"/>
    </row>
    <row r="3172" spans="1:28" x14ac:dyDescent="0.25">
      <c r="A3172" s="281" t="str">
        <f ca="1">no.</f>
        <v/>
      </c>
      <c r="B3172" s="281"/>
      <c r="C3172" s="282"/>
      <c r="D3172" s="282"/>
      <c r="E3172" s="283" t="str">
        <f ca="1">position</f>
        <v/>
      </c>
      <c r="F3172" s="282"/>
      <c r="G3172" s="282"/>
      <c r="H3172" s="282"/>
      <c r="I3172" s="282"/>
      <c r="J3172" s="335"/>
      <c r="K3172" s="282"/>
      <c r="L3172" s="282"/>
      <c r="M3172" s="282"/>
      <c r="N3172" s="282"/>
      <c r="O3172" s="281"/>
      <c r="P3172" s="360" t="str">
        <f ca="1">rescore_patient</f>
        <v/>
      </c>
      <c r="Q3172" s="330" t="str">
        <f ca="1">quantity</f>
        <v/>
      </c>
      <c r="R3172" s="284"/>
      <c r="S3172" s="282"/>
      <c r="T3172" s="282"/>
      <c r="U3172" s="282"/>
      <c r="V3172" s="305"/>
      <c r="W3172" s="305"/>
      <c r="X3172" s="305"/>
      <c r="Y3172" s="282"/>
      <c r="Z3172" s="282" t="e" vm="1">
        <f ca="1">_xlfn.IFS(AND(ISNUMBER(SEARCH("N?m l*", CUSTOMER[[#This Row],[Service Type]], 1)), CUSTOMER[[#This Row],[Count ST]] = TRUE), CUSTOMER[[#This Row],[Quantity]], AND($Y$10:$Y3172 = TRUE, COUNTIFS($H$10:$H3172, CUSTOMER[[#This Row],[Booking]], $J$10:$J3172, CUSTOMER[[#This Row],[Order Date]], $F$10:$F3172, "&lt;&gt;"&amp;"N?m l*")=1), 1, TRUE,  "")</f>
        <v>#NAME?</v>
      </c>
      <c r="AA3172" s="282" t="b">
        <f t="shared" ca="1" si="50"/>
        <v>0</v>
      </c>
      <c r="AB3172" s="305"/>
    </row>
    <row r="3173" spans="1:28" x14ac:dyDescent="0.25">
      <c r="A3173" s="281" t="str">
        <f ca="1">no.</f>
        <v/>
      </c>
      <c r="B3173" s="281"/>
      <c r="C3173" s="282"/>
      <c r="D3173" s="282"/>
      <c r="E3173" s="283" t="str">
        <f ca="1">position</f>
        <v/>
      </c>
      <c r="F3173" s="282"/>
      <c r="G3173" s="282"/>
      <c r="H3173" s="282"/>
      <c r="I3173" s="282"/>
      <c r="J3173" s="335"/>
      <c r="K3173" s="282"/>
      <c r="L3173" s="282"/>
      <c r="M3173" s="282"/>
      <c r="N3173" s="282"/>
      <c r="O3173" s="281"/>
      <c r="P3173" s="360" t="str">
        <f ca="1">rescore_patient</f>
        <v/>
      </c>
      <c r="Q3173" s="330" t="str">
        <f ca="1">quantity</f>
        <v/>
      </c>
      <c r="R3173" s="284"/>
      <c r="S3173" s="282"/>
      <c r="T3173" s="282"/>
      <c r="U3173" s="282"/>
      <c r="V3173" s="305"/>
      <c r="W3173" s="305"/>
      <c r="X3173" s="305"/>
      <c r="Y3173" s="282"/>
      <c r="Z3173" s="282" t="e" vm="1">
        <f ca="1">_xlfn.IFS(AND(ISNUMBER(SEARCH("N?m l*", CUSTOMER[[#This Row],[Service Type]], 1)), CUSTOMER[[#This Row],[Count ST]] = TRUE), CUSTOMER[[#This Row],[Quantity]], AND($Y$10:$Y3173 = TRUE, COUNTIFS($H$10:$H3173, CUSTOMER[[#This Row],[Booking]], $J$10:$J3173, CUSTOMER[[#This Row],[Order Date]], $F$10:$F3173, "&lt;&gt;"&amp;"N?m l*")=1), 1, TRUE,  "")</f>
        <v>#NAME?</v>
      </c>
      <c r="AA3173" s="282" t="b">
        <f t="shared" ca="1" si="50"/>
        <v>0</v>
      </c>
      <c r="AB3173" s="305"/>
    </row>
    <row r="3174" spans="1:28" x14ac:dyDescent="0.25">
      <c r="A3174" s="281" t="str">
        <f ca="1">no.</f>
        <v/>
      </c>
      <c r="B3174" s="281"/>
      <c r="C3174" s="282"/>
      <c r="D3174" s="282"/>
      <c r="E3174" s="283" t="str">
        <f ca="1">position</f>
        <v/>
      </c>
      <c r="F3174" s="282"/>
      <c r="G3174" s="282"/>
      <c r="H3174" s="282"/>
      <c r="I3174" s="282"/>
      <c r="J3174" s="335"/>
      <c r="K3174" s="282"/>
      <c r="L3174" s="282"/>
      <c r="M3174" s="282"/>
      <c r="N3174" s="282"/>
      <c r="O3174" s="281"/>
      <c r="P3174" s="360" t="str">
        <f ca="1">rescore_patient</f>
        <v/>
      </c>
      <c r="Q3174" s="330" t="str">
        <f ca="1">quantity</f>
        <v/>
      </c>
      <c r="R3174" s="284"/>
      <c r="S3174" s="282"/>
      <c r="T3174" s="282"/>
      <c r="U3174" s="282"/>
      <c r="V3174" s="305"/>
      <c r="W3174" s="305"/>
      <c r="X3174" s="305"/>
      <c r="Y3174" s="282"/>
      <c r="Z3174" s="282" t="e" vm="1">
        <f ca="1">_xlfn.IFS(AND(ISNUMBER(SEARCH("N?m l*", CUSTOMER[[#This Row],[Service Type]], 1)), CUSTOMER[[#This Row],[Count ST]] = TRUE), CUSTOMER[[#This Row],[Quantity]], AND($Y$10:$Y3174 = TRUE, COUNTIFS($H$10:$H3174, CUSTOMER[[#This Row],[Booking]], $J$10:$J3174, CUSTOMER[[#This Row],[Order Date]], $F$10:$F3174, "&lt;&gt;"&amp;"N?m l*")=1), 1, TRUE,  "")</f>
        <v>#NAME?</v>
      </c>
      <c r="AA3174" s="282" t="b">
        <f t="shared" ca="1" si="50"/>
        <v>0</v>
      </c>
      <c r="AB3174" s="305"/>
    </row>
    <row r="3175" spans="1:28" x14ac:dyDescent="0.25">
      <c r="A3175" s="281" t="str">
        <f ca="1">no.</f>
        <v/>
      </c>
      <c r="B3175" s="281"/>
      <c r="C3175" s="282"/>
      <c r="D3175" s="282"/>
      <c r="E3175" s="283" t="str">
        <f ca="1">position</f>
        <v/>
      </c>
      <c r="F3175" s="282"/>
      <c r="G3175" s="282"/>
      <c r="H3175" s="282"/>
      <c r="I3175" s="282"/>
      <c r="J3175" s="335"/>
      <c r="K3175" s="282"/>
      <c r="L3175" s="282"/>
      <c r="M3175" s="282"/>
      <c r="N3175" s="282"/>
      <c r="O3175" s="281"/>
      <c r="P3175" s="360" t="str">
        <f ca="1">rescore_patient</f>
        <v/>
      </c>
      <c r="Q3175" s="330" t="str">
        <f ca="1">quantity</f>
        <v/>
      </c>
      <c r="R3175" s="284"/>
      <c r="S3175" s="282"/>
      <c r="T3175" s="282"/>
      <c r="U3175" s="282"/>
      <c r="V3175" s="305"/>
      <c r="W3175" s="305"/>
      <c r="X3175" s="305"/>
      <c r="Y3175" s="282"/>
      <c r="Z3175" s="282" t="e" vm="1">
        <f ca="1">_xlfn.IFS(AND(ISNUMBER(SEARCH("N?m l*", CUSTOMER[[#This Row],[Service Type]], 1)), CUSTOMER[[#This Row],[Count ST]] = TRUE), CUSTOMER[[#This Row],[Quantity]], AND($Y$10:$Y3175 = TRUE, COUNTIFS($H$10:$H3175, CUSTOMER[[#This Row],[Booking]], $J$10:$J3175, CUSTOMER[[#This Row],[Order Date]], $F$10:$F3175, "&lt;&gt;"&amp;"N?m l*")=1), 1, TRUE,  "")</f>
        <v>#NAME?</v>
      </c>
      <c r="AA3175" s="282" t="b">
        <f t="shared" ca="1" si="50"/>
        <v>0</v>
      </c>
      <c r="AB3175" s="305"/>
    </row>
    <row r="3176" spans="1:28" x14ac:dyDescent="0.25">
      <c r="A3176" s="281" t="str">
        <f ca="1">no.</f>
        <v/>
      </c>
      <c r="B3176" s="281"/>
      <c r="C3176" s="282"/>
      <c r="D3176" s="282"/>
      <c r="E3176" s="283" t="str">
        <f ca="1">position</f>
        <v/>
      </c>
      <c r="F3176" s="282"/>
      <c r="G3176" s="282"/>
      <c r="H3176" s="282"/>
      <c r="I3176" s="282"/>
      <c r="J3176" s="335"/>
      <c r="K3176" s="282"/>
      <c r="L3176" s="282"/>
      <c r="M3176" s="282"/>
      <c r="N3176" s="282"/>
      <c r="O3176" s="281"/>
      <c r="P3176" s="360" t="str">
        <f ca="1">rescore_patient</f>
        <v/>
      </c>
      <c r="Q3176" s="330" t="str">
        <f ca="1">quantity</f>
        <v/>
      </c>
      <c r="R3176" s="284"/>
      <c r="S3176" s="282"/>
      <c r="T3176" s="282"/>
      <c r="U3176" s="282"/>
      <c r="V3176" s="305"/>
      <c r="W3176" s="305"/>
      <c r="X3176" s="305"/>
      <c r="Y3176" s="282"/>
      <c r="Z3176" s="282" t="e" vm="1">
        <f ca="1">_xlfn.IFS(AND(ISNUMBER(SEARCH("N?m l*", CUSTOMER[[#This Row],[Service Type]], 1)), CUSTOMER[[#This Row],[Count ST]] = TRUE), CUSTOMER[[#This Row],[Quantity]], AND($Y$10:$Y3176 = TRUE, COUNTIFS($H$10:$H3176, CUSTOMER[[#This Row],[Booking]], $J$10:$J3176, CUSTOMER[[#This Row],[Order Date]], $F$10:$F3176, "&lt;&gt;"&amp;"N?m l*")=1), 1, TRUE,  "")</f>
        <v>#NAME?</v>
      </c>
      <c r="AA3176" s="282" t="b">
        <f t="shared" ca="1" si="50"/>
        <v>0</v>
      </c>
      <c r="AB3176" s="305"/>
    </row>
    <row r="3177" spans="1:28" x14ac:dyDescent="0.25">
      <c r="A3177" s="281" t="str">
        <f ca="1">no.</f>
        <v/>
      </c>
      <c r="B3177" s="281"/>
      <c r="C3177" s="282"/>
      <c r="D3177" s="282"/>
      <c r="E3177" s="283" t="str">
        <f ca="1">position</f>
        <v/>
      </c>
      <c r="F3177" s="282"/>
      <c r="G3177" s="282"/>
      <c r="H3177" s="282"/>
      <c r="I3177" s="282"/>
      <c r="J3177" s="335"/>
      <c r="K3177" s="282"/>
      <c r="L3177" s="282"/>
      <c r="M3177" s="282"/>
      <c r="N3177" s="282"/>
      <c r="O3177" s="281"/>
      <c r="P3177" s="360" t="str">
        <f ca="1">rescore_patient</f>
        <v/>
      </c>
      <c r="Q3177" s="330" t="str">
        <f ca="1">quantity</f>
        <v/>
      </c>
      <c r="R3177" s="284"/>
      <c r="S3177" s="282"/>
      <c r="T3177" s="282"/>
      <c r="U3177" s="282"/>
      <c r="V3177" s="305"/>
      <c r="W3177" s="305"/>
      <c r="X3177" s="305"/>
      <c r="Y3177" s="282"/>
      <c r="Z3177" s="282" t="e" vm="1">
        <f ca="1">_xlfn.IFS(AND(ISNUMBER(SEARCH("N?m l*", CUSTOMER[[#This Row],[Service Type]], 1)), CUSTOMER[[#This Row],[Count ST]] = TRUE), CUSTOMER[[#This Row],[Quantity]], AND($Y$10:$Y3177 = TRUE, COUNTIFS($H$10:$H3177, CUSTOMER[[#This Row],[Booking]], $J$10:$J3177, CUSTOMER[[#This Row],[Order Date]], $F$10:$F3177, "&lt;&gt;"&amp;"N?m l*")=1), 1, TRUE,  "")</f>
        <v>#NAME?</v>
      </c>
      <c r="AA3177" s="282" t="b">
        <f t="shared" ca="1" si="50"/>
        <v>0</v>
      </c>
      <c r="AB3177" s="305"/>
    </row>
    <row r="3178" spans="1:28" x14ac:dyDescent="0.25">
      <c r="A3178" s="281" t="str">
        <f ca="1">no.</f>
        <v/>
      </c>
      <c r="B3178" s="281"/>
      <c r="C3178" s="282"/>
      <c r="D3178" s="282"/>
      <c r="E3178" s="283" t="str">
        <f ca="1">position</f>
        <v/>
      </c>
      <c r="F3178" s="282"/>
      <c r="G3178" s="282"/>
      <c r="H3178" s="282"/>
      <c r="I3178" s="282"/>
      <c r="J3178" s="335"/>
      <c r="K3178" s="282"/>
      <c r="L3178" s="282"/>
      <c r="M3178" s="282"/>
      <c r="N3178" s="282"/>
      <c r="O3178" s="281"/>
      <c r="P3178" s="360" t="str">
        <f ca="1">rescore_patient</f>
        <v/>
      </c>
      <c r="Q3178" s="330" t="str">
        <f ca="1">quantity</f>
        <v/>
      </c>
      <c r="R3178" s="284"/>
      <c r="S3178" s="282"/>
      <c r="T3178" s="282"/>
      <c r="U3178" s="282"/>
      <c r="V3178" s="305"/>
      <c r="W3178" s="305"/>
      <c r="X3178" s="305"/>
      <c r="Y3178" s="282"/>
      <c r="Z3178" s="282" t="e" vm="1">
        <f ca="1">_xlfn.IFS(AND(ISNUMBER(SEARCH("N?m l*", CUSTOMER[[#This Row],[Service Type]], 1)), CUSTOMER[[#This Row],[Count ST]] = TRUE), CUSTOMER[[#This Row],[Quantity]], AND($Y$10:$Y3178 = TRUE, COUNTIFS($H$10:$H3178, CUSTOMER[[#This Row],[Booking]], $J$10:$J3178, CUSTOMER[[#This Row],[Order Date]], $F$10:$F3178, "&lt;&gt;"&amp;"N?m l*")=1), 1, TRUE,  "")</f>
        <v>#NAME?</v>
      </c>
      <c r="AA3178" s="282" t="b">
        <f t="shared" ca="1" si="50"/>
        <v>0</v>
      </c>
      <c r="AB3178" s="305"/>
    </row>
    <row r="3179" spans="1:28" x14ac:dyDescent="0.25">
      <c r="A3179" s="281" t="str">
        <f ca="1">no.</f>
        <v/>
      </c>
      <c r="B3179" s="281"/>
      <c r="C3179" s="282"/>
      <c r="D3179" s="282"/>
      <c r="E3179" s="283" t="str">
        <f ca="1">position</f>
        <v/>
      </c>
      <c r="F3179" s="282"/>
      <c r="G3179" s="282"/>
      <c r="H3179" s="282"/>
      <c r="I3179" s="282"/>
      <c r="J3179" s="335"/>
      <c r="K3179" s="282"/>
      <c r="L3179" s="282"/>
      <c r="M3179" s="282"/>
      <c r="N3179" s="282"/>
      <c r="O3179" s="281"/>
      <c r="P3179" s="360" t="str">
        <f ca="1">rescore_patient</f>
        <v/>
      </c>
      <c r="Q3179" s="330" t="str">
        <f ca="1">quantity</f>
        <v/>
      </c>
      <c r="R3179" s="284"/>
      <c r="S3179" s="282"/>
      <c r="T3179" s="282"/>
      <c r="U3179" s="282"/>
      <c r="V3179" s="305"/>
      <c r="W3179" s="305"/>
      <c r="X3179" s="305"/>
      <c r="Y3179" s="282"/>
      <c r="Z3179" s="282" t="e" vm="1">
        <f ca="1">_xlfn.IFS(AND(ISNUMBER(SEARCH("N?m l*", CUSTOMER[[#This Row],[Service Type]], 1)), CUSTOMER[[#This Row],[Count ST]] = TRUE), CUSTOMER[[#This Row],[Quantity]], AND($Y$10:$Y3179 = TRUE, COUNTIFS($H$10:$H3179, CUSTOMER[[#This Row],[Booking]], $J$10:$J3179, CUSTOMER[[#This Row],[Order Date]], $F$10:$F3179, "&lt;&gt;"&amp;"N?m l*")=1), 1, TRUE,  "")</f>
        <v>#NAME?</v>
      </c>
      <c r="AA3179" s="282" t="b">
        <f t="shared" ca="1" si="50"/>
        <v>0</v>
      </c>
      <c r="AB3179" s="305"/>
    </row>
    <row r="3180" spans="1:28" x14ac:dyDescent="0.25">
      <c r="A3180" s="281" t="str">
        <f ca="1">no.</f>
        <v/>
      </c>
      <c r="B3180" s="281"/>
      <c r="C3180" s="282"/>
      <c r="D3180" s="282"/>
      <c r="E3180" s="283" t="str">
        <f ca="1">position</f>
        <v/>
      </c>
      <c r="F3180" s="282"/>
      <c r="G3180" s="282"/>
      <c r="H3180" s="282"/>
      <c r="I3180" s="282"/>
      <c r="J3180" s="335"/>
      <c r="K3180" s="282"/>
      <c r="L3180" s="282"/>
      <c r="M3180" s="282"/>
      <c r="N3180" s="282"/>
      <c r="O3180" s="281"/>
      <c r="P3180" s="360" t="str">
        <f ca="1">rescore_patient</f>
        <v/>
      </c>
      <c r="Q3180" s="330" t="str">
        <f ca="1">quantity</f>
        <v/>
      </c>
      <c r="R3180" s="284"/>
      <c r="S3180" s="282"/>
      <c r="T3180" s="282"/>
      <c r="U3180" s="282"/>
      <c r="V3180" s="305"/>
      <c r="W3180" s="305"/>
      <c r="X3180" s="305"/>
      <c r="Y3180" s="282"/>
      <c r="Z3180" s="282" t="e" vm="1">
        <f ca="1">_xlfn.IFS(AND(ISNUMBER(SEARCH("N?m l*", CUSTOMER[[#This Row],[Service Type]], 1)), CUSTOMER[[#This Row],[Count ST]] = TRUE), CUSTOMER[[#This Row],[Quantity]], AND($Y$10:$Y3180 = TRUE, COUNTIFS($H$10:$H3180, CUSTOMER[[#This Row],[Booking]], $J$10:$J3180, CUSTOMER[[#This Row],[Order Date]], $F$10:$F3180, "&lt;&gt;"&amp;"N?m l*")=1), 1, TRUE,  "")</f>
        <v>#NAME?</v>
      </c>
      <c r="AA3180" s="282" t="b">
        <f t="shared" ca="1" si="50"/>
        <v>0</v>
      </c>
      <c r="AB3180" s="305"/>
    </row>
    <row r="3181" spans="1:28" x14ac:dyDescent="0.25">
      <c r="A3181" s="281" t="str">
        <f ca="1">no.</f>
        <v/>
      </c>
      <c r="B3181" s="281"/>
      <c r="C3181" s="282"/>
      <c r="D3181" s="282"/>
      <c r="E3181" s="283" t="str">
        <f ca="1">position</f>
        <v/>
      </c>
      <c r="F3181" s="282"/>
      <c r="G3181" s="282"/>
      <c r="H3181" s="282"/>
      <c r="I3181" s="282"/>
      <c r="J3181" s="335"/>
      <c r="K3181" s="282"/>
      <c r="L3181" s="282"/>
      <c r="M3181" s="282"/>
      <c r="N3181" s="282"/>
      <c r="O3181" s="281"/>
      <c r="P3181" s="360" t="str">
        <f ca="1">rescore_patient</f>
        <v/>
      </c>
      <c r="Q3181" s="330" t="str">
        <f ca="1">quantity</f>
        <v/>
      </c>
      <c r="R3181" s="284"/>
      <c r="S3181" s="282"/>
      <c r="T3181" s="282"/>
      <c r="U3181" s="282"/>
      <c r="V3181" s="305"/>
      <c r="W3181" s="305"/>
      <c r="X3181" s="305"/>
      <c r="Y3181" s="282"/>
      <c r="Z3181" s="282" t="e" vm="1">
        <f ca="1">_xlfn.IFS(AND(ISNUMBER(SEARCH("N?m l*", CUSTOMER[[#This Row],[Service Type]], 1)), CUSTOMER[[#This Row],[Count ST]] = TRUE), CUSTOMER[[#This Row],[Quantity]], AND($Y$10:$Y3181 = TRUE, COUNTIFS($H$10:$H3181, CUSTOMER[[#This Row],[Booking]], $J$10:$J3181, CUSTOMER[[#This Row],[Order Date]], $F$10:$F3181, "&lt;&gt;"&amp;"N?m l*")=1), 1, TRUE,  "")</f>
        <v>#NAME?</v>
      </c>
      <c r="AA3181" s="282" t="b">
        <f t="shared" ca="1" si="50"/>
        <v>0</v>
      </c>
      <c r="AB3181" s="305"/>
    </row>
    <row r="3182" spans="1:28" x14ac:dyDescent="0.25">
      <c r="A3182" s="281" t="str">
        <f ca="1">no.</f>
        <v/>
      </c>
      <c r="B3182" s="281"/>
      <c r="C3182" s="282"/>
      <c r="D3182" s="282"/>
      <c r="E3182" s="283" t="str">
        <f ca="1">position</f>
        <v/>
      </c>
      <c r="F3182" s="282"/>
      <c r="G3182" s="282"/>
      <c r="H3182" s="282"/>
      <c r="I3182" s="282"/>
      <c r="J3182" s="335"/>
      <c r="K3182" s="282"/>
      <c r="L3182" s="282"/>
      <c r="M3182" s="282"/>
      <c r="N3182" s="282"/>
      <c r="O3182" s="281"/>
      <c r="P3182" s="360" t="str">
        <f ca="1">rescore_patient</f>
        <v/>
      </c>
      <c r="Q3182" s="330" t="str">
        <f ca="1">quantity</f>
        <v/>
      </c>
      <c r="R3182" s="284"/>
      <c r="S3182" s="282"/>
      <c r="T3182" s="282"/>
      <c r="U3182" s="282"/>
      <c r="V3182" s="305"/>
      <c r="W3182" s="305"/>
      <c r="X3182" s="305"/>
      <c r="Y3182" s="282"/>
      <c r="Z3182" s="282" t="e" vm="1">
        <f ca="1">_xlfn.IFS(AND(ISNUMBER(SEARCH("N?m l*", CUSTOMER[[#This Row],[Service Type]], 1)), CUSTOMER[[#This Row],[Count ST]] = TRUE), CUSTOMER[[#This Row],[Quantity]], AND($Y$10:$Y3182 = TRUE, COUNTIFS($H$10:$H3182, CUSTOMER[[#This Row],[Booking]], $J$10:$J3182, CUSTOMER[[#This Row],[Order Date]], $F$10:$F3182, "&lt;&gt;"&amp;"N?m l*")=1), 1, TRUE,  "")</f>
        <v>#NAME?</v>
      </c>
      <c r="AA3182" s="282" t="b">
        <f t="shared" ca="1" si="50"/>
        <v>0</v>
      </c>
      <c r="AB3182" s="305"/>
    </row>
    <row r="3183" spans="1:28" x14ac:dyDescent="0.25">
      <c r="A3183" s="281" t="str">
        <f ca="1">no.</f>
        <v/>
      </c>
      <c r="B3183" s="281"/>
      <c r="C3183" s="282"/>
      <c r="D3183" s="282"/>
      <c r="E3183" s="283" t="str">
        <f ca="1">position</f>
        <v/>
      </c>
      <c r="F3183" s="282"/>
      <c r="G3183" s="282"/>
      <c r="H3183" s="282"/>
      <c r="I3183" s="282"/>
      <c r="J3183" s="335"/>
      <c r="K3183" s="282"/>
      <c r="L3183" s="282"/>
      <c r="M3183" s="282"/>
      <c r="N3183" s="282"/>
      <c r="O3183" s="281"/>
      <c r="P3183" s="360" t="str">
        <f ca="1">rescore_patient</f>
        <v/>
      </c>
      <c r="Q3183" s="330" t="str">
        <f ca="1">quantity</f>
        <v/>
      </c>
      <c r="R3183" s="284"/>
      <c r="S3183" s="282"/>
      <c r="T3183" s="282"/>
      <c r="U3183" s="282"/>
      <c r="V3183" s="305"/>
      <c r="W3183" s="305"/>
      <c r="X3183" s="305"/>
      <c r="Y3183" s="282"/>
      <c r="Z3183" s="282" t="e" vm="1">
        <f ca="1">_xlfn.IFS(AND(ISNUMBER(SEARCH("N?m l*", CUSTOMER[[#This Row],[Service Type]], 1)), CUSTOMER[[#This Row],[Count ST]] = TRUE), CUSTOMER[[#This Row],[Quantity]], AND($Y$10:$Y3183 = TRUE, COUNTIFS($H$10:$H3183, CUSTOMER[[#This Row],[Booking]], $J$10:$J3183, CUSTOMER[[#This Row],[Order Date]], $F$10:$F3183, "&lt;&gt;"&amp;"N?m l*")=1), 1, TRUE,  "")</f>
        <v>#NAME?</v>
      </c>
      <c r="AA3183" s="282" t="b">
        <f t="shared" ca="1" si="50"/>
        <v>0</v>
      </c>
      <c r="AB3183" s="305"/>
    </row>
    <row r="3184" spans="1:28" x14ac:dyDescent="0.25">
      <c r="A3184" s="281" t="str">
        <f ca="1">no.</f>
        <v/>
      </c>
      <c r="B3184" s="281"/>
      <c r="C3184" s="282"/>
      <c r="D3184" s="282"/>
      <c r="E3184" s="283" t="str">
        <f ca="1">position</f>
        <v/>
      </c>
      <c r="F3184" s="282"/>
      <c r="G3184" s="282"/>
      <c r="H3184" s="282"/>
      <c r="I3184" s="282"/>
      <c r="J3184" s="335"/>
      <c r="K3184" s="282"/>
      <c r="L3184" s="282"/>
      <c r="M3184" s="282"/>
      <c r="N3184" s="282"/>
      <c r="O3184" s="281"/>
      <c r="P3184" s="360" t="str">
        <f ca="1">rescore_patient</f>
        <v/>
      </c>
      <c r="Q3184" s="330" t="str">
        <f ca="1">quantity</f>
        <v/>
      </c>
      <c r="R3184" s="284"/>
      <c r="S3184" s="282"/>
      <c r="T3184" s="282"/>
      <c r="U3184" s="282"/>
      <c r="V3184" s="305"/>
      <c r="W3184" s="305"/>
      <c r="X3184" s="305"/>
      <c r="Y3184" s="282"/>
      <c r="Z3184" s="282" t="e" vm="1">
        <f ca="1">_xlfn.IFS(AND(ISNUMBER(SEARCH("N?m l*", CUSTOMER[[#This Row],[Service Type]], 1)), CUSTOMER[[#This Row],[Count ST]] = TRUE), CUSTOMER[[#This Row],[Quantity]], AND($Y$10:$Y3184 = TRUE, COUNTIFS($H$10:$H3184, CUSTOMER[[#This Row],[Booking]], $J$10:$J3184, CUSTOMER[[#This Row],[Order Date]], $F$10:$F3184, "&lt;&gt;"&amp;"N?m l*")=1), 1, TRUE,  "")</f>
        <v>#NAME?</v>
      </c>
      <c r="AA3184" s="282" t="b">
        <f t="shared" ca="1" si="50"/>
        <v>0</v>
      </c>
      <c r="AB3184" s="305"/>
    </row>
    <row r="3185" spans="1:28" x14ac:dyDescent="0.25">
      <c r="A3185" s="281" t="str">
        <f ca="1">no.</f>
        <v/>
      </c>
      <c r="B3185" s="281"/>
      <c r="C3185" s="282"/>
      <c r="D3185" s="282"/>
      <c r="E3185" s="283" t="str">
        <f ca="1">position</f>
        <v/>
      </c>
      <c r="F3185" s="282"/>
      <c r="G3185" s="282"/>
      <c r="H3185" s="282"/>
      <c r="I3185" s="282"/>
      <c r="J3185" s="335"/>
      <c r="K3185" s="282"/>
      <c r="L3185" s="282"/>
      <c r="M3185" s="282"/>
      <c r="N3185" s="282"/>
      <c r="O3185" s="281"/>
      <c r="P3185" s="360" t="str">
        <f ca="1">rescore_patient</f>
        <v/>
      </c>
      <c r="Q3185" s="330" t="str">
        <f ca="1">quantity</f>
        <v/>
      </c>
      <c r="R3185" s="284"/>
      <c r="S3185" s="282"/>
      <c r="T3185" s="282"/>
      <c r="U3185" s="282"/>
      <c r="V3185" s="305"/>
      <c r="W3185" s="305"/>
      <c r="X3185" s="305"/>
      <c r="Y3185" s="282"/>
      <c r="Z3185" s="282" t="e" vm="1">
        <f ca="1">_xlfn.IFS(AND(ISNUMBER(SEARCH("N?m l*", CUSTOMER[[#This Row],[Service Type]], 1)), CUSTOMER[[#This Row],[Count ST]] = TRUE), CUSTOMER[[#This Row],[Quantity]], AND($Y$10:$Y3185 = TRUE, COUNTIFS($H$10:$H3185, CUSTOMER[[#This Row],[Booking]], $J$10:$J3185, CUSTOMER[[#This Row],[Order Date]], $F$10:$F3185, "&lt;&gt;"&amp;"N?m l*")=1), 1, TRUE,  "")</f>
        <v>#NAME?</v>
      </c>
      <c r="AA3185" s="282" t="b">
        <f t="shared" ca="1" si="50"/>
        <v>0</v>
      </c>
      <c r="AB3185" s="305"/>
    </row>
    <row r="3186" spans="1:28" x14ac:dyDescent="0.25">
      <c r="A3186" s="281" t="str">
        <f ca="1">no.</f>
        <v/>
      </c>
      <c r="B3186" s="281"/>
      <c r="C3186" s="282"/>
      <c r="D3186" s="282"/>
      <c r="E3186" s="283" t="str">
        <f ca="1">position</f>
        <v/>
      </c>
      <c r="F3186" s="282"/>
      <c r="G3186" s="282"/>
      <c r="H3186" s="282"/>
      <c r="I3186" s="282"/>
      <c r="J3186" s="335"/>
      <c r="K3186" s="282"/>
      <c r="L3186" s="282"/>
      <c r="M3186" s="282"/>
      <c r="N3186" s="282"/>
      <c r="O3186" s="281"/>
      <c r="P3186" s="360" t="str">
        <f ca="1">rescore_patient</f>
        <v/>
      </c>
      <c r="Q3186" s="330" t="str">
        <f ca="1">quantity</f>
        <v/>
      </c>
      <c r="R3186" s="284"/>
      <c r="S3186" s="282"/>
      <c r="T3186" s="282"/>
      <c r="U3186" s="282"/>
      <c r="V3186" s="305"/>
      <c r="W3186" s="305"/>
      <c r="X3186" s="305"/>
      <c r="Y3186" s="282"/>
      <c r="Z3186" s="282" t="e" vm="1">
        <f ca="1">_xlfn.IFS(AND(ISNUMBER(SEARCH("N?m l*", CUSTOMER[[#This Row],[Service Type]], 1)), CUSTOMER[[#This Row],[Count ST]] = TRUE), CUSTOMER[[#This Row],[Quantity]], AND($Y$10:$Y3186 = TRUE, COUNTIFS($H$10:$H3186, CUSTOMER[[#This Row],[Booking]], $J$10:$J3186, CUSTOMER[[#This Row],[Order Date]], $F$10:$F3186, "&lt;&gt;"&amp;"N?m l*")=1), 1, TRUE,  "")</f>
        <v>#NAME?</v>
      </c>
      <c r="AA3186" s="282" t="b">
        <f t="shared" ca="1" si="50"/>
        <v>0</v>
      </c>
      <c r="AB3186" s="305"/>
    </row>
    <row r="3187" spans="1:28" x14ac:dyDescent="0.25">
      <c r="A3187" s="281" t="str">
        <f ca="1">no.</f>
        <v/>
      </c>
      <c r="B3187" s="281"/>
      <c r="C3187" s="282"/>
      <c r="D3187" s="282"/>
      <c r="E3187" s="283" t="str">
        <f ca="1">position</f>
        <v/>
      </c>
      <c r="F3187" s="282"/>
      <c r="G3187" s="282"/>
      <c r="H3187" s="282"/>
      <c r="I3187" s="282"/>
      <c r="J3187" s="335"/>
      <c r="K3187" s="282"/>
      <c r="L3187" s="282"/>
      <c r="M3187" s="282"/>
      <c r="N3187" s="282"/>
      <c r="O3187" s="281"/>
      <c r="P3187" s="360" t="str">
        <f ca="1">rescore_patient</f>
        <v/>
      </c>
      <c r="Q3187" s="330" t="str">
        <f ca="1">quantity</f>
        <v/>
      </c>
      <c r="R3187" s="284"/>
      <c r="S3187" s="282"/>
      <c r="T3187" s="282"/>
      <c r="U3187" s="282"/>
      <c r="V3187" s="305"/>
      <c r="W3187" s="305"/>
      <c r="X3187" s="305"/>
      <c r="Y3187" s="282"/>
      <c r="Z3187" s="282" t="e" vm="1">
        <f ca="1">_xlfn.IFS(AND(ISNUMBER(SEARCH("N?m l*", CUSTOMER[[#This Row],[Service Type]], 1)), CUSTOMER[[#This Row],[Count ST]] = TRUE), CUSTOMER[[#This Row],[Quantity]], AND($Y$10:$Y3187 = TRUE, COUNTIFS($H$10:$H3187, CUSTOMER[[#This Row],[Booking]], $J$10:$J3187, CUSTOMER[[#This Row],[Order Date]], $F$10:$F3187, "&lt;&gt;"&amp;"N?m l*")=1), 1, TRUE,  "")</f>
        <v>#NAME?</v>
      </c>
      <c r="AA3187" s="282" t="b">
        <f t="shared" ca="1" si="50"/>
        <v>0</v>
      </c>
      <c r="AB3187" s="305"/>
    </row>
    <row r="3188" spans="1:28" x14ac:dyDescent="0.25">
      <c r="A3188" s="281" t="str">
        <f ca="1">no.</f>
        <v/>
      </c>
      <c r="B3188" s="281"/>
      <c r="C3188" s="282"/>
      <c r="D3188" s="282"/>
      <c r="E3188" s="283" t="str">
        <f ca="1">position</f>
        <v/>
      </c>
      <c r="F3188" s="282"/>
      <c r="G3188" s="282"/>
      <c r="H3188" s="282"/>
      <c r="I3188" s="282"/>
      <c r="J3188" s="335"/>
      <c r="K3188" s="282"/>
      <c r="L3188" s="282"/>
      <c r="M3188" s="282"/>
      <c r="N3188" s="282"/>
      <c r="O3188" s="281"/>
      <c r="P3188" s="360" t="str">
        <f ca="1">rescore_patient</f>
        <v/>
      </c>
      <c r="Q3188" s="330" t="str">
        <f ca="1">quantity</f>
        <v/>
      </c>
      <c r="R3188" s="284"/>
      <c r="S3188" s="282"/>
      <c r="T3188" s="282"/>
      <c r="U3188" s="282"/>
      <c r="V3188" s="305"/>
      <c r="W3188" s="305"/>
      <c r="X3188" s="305"/>
      <c r="Y3188" s="282"/>
      <c r="Z3188" s="282" t="e" vm="1">
        <f ca="1">_xlfn.IFS(AND(ISNUMBER(SEARCH("N?m l*", CUSTOMER[[#This Row],[Service Type]], 1)), CUSTOMER[[#This Row],[Count ST]] = TRUE), CUSTOMER[[#This Row],[Quantity]], AND($Y$10:$Y3188 = TRUE, COUNTIFS($H$10:$H3188, CUSTOMER[[#This Row],[Booking]], $J$10:$J3188, CUSTOMER[[#This Row],[Order Date]], $F$10:$F3188, "&lt;&gt;"&amp;"N?m l*")=1), 1, TRUE,  "")</f>
        <v>#NAME?</v>
      </c>
      <c r="AA3188" s="282" t="b">
        <f t="shared" ca="1" si="50"/>
        <v>0</v>
      </c>
      <c r="AB3188" s="305"/>
    </row>
    <row r="3189" spans="1:28" x14ac:dyDescent="0.25">
      <c r="A3189" s="281" t="str">
        <f ca="1">no.</f>
        <v/>
      </c>
      <c r="B3189" s="281"/>
      <c r="C3189" s="282"/>
      <c r="D3189" s="282"/>
      <c r="E3189" s="283" t="str">
        <f ca="1">position</f>
        <v/>
      </c>
      <c r="F3189" s="282"/>
      <c r="G3189" s="282"/>
      <c r="H3189" s="282"/>
      <c r="I3189" s="282"/>
      <c r="J3189" s="335"/>
      <c r="K3189" s="282"/>
      <c r="L3189" s="282"/>
      <c r="M3189" s="282"/>
      <c r="N3189" s="282"/>
      <c r="O3189" s="281"/>
      <c r="P3189" s="360" t="str">
        <f ca="1">rescore_patient</f>
        <v/>
      </c>
      <c r="Q3189" s="330" t="str">
        <f ca="1">quantity</f>
        <v/>
      </c>
      <c r="R3189" s="284"/>
      <c r="S3189" s="282"/>
      <c r="T3189" s="282"/>
      <c r="U3189" s="282"/>
      <c r="V3189" s="305"/>
      <c r="W3189" s="305"/>
      <c r="X3189" s="305"/>
      <c r="Y3189" s="282"/>
      <c r="Z3189" s="282" t="e" vm="1">
        <f ca="1">_xlfn.IFS(AND(ISNUMBER(SEARCH("N?m l*", CUSTOMER[[#This Row],[Service Type]], 1)), CUSTOMER[[#This Row],[Count ST]] = TRUE), CUSTOMER[[#This Row],[Quantity]], AND($Y$10:$Y3189 = TRUE, COUNTIFS($H$10:$H3189, CUSTOMER[[#This Row],[Booking]], $J$10:$J3189, CUSTOMER[[#This Row],[Order Date]], $F$10:$F3189, "&lt;&gt;"&amp;"N?m l*")=1), 1, TRUE,  "")</f>
        <v>#NAME?</v>
      </c>
      <c r="AA3189" s="282" t="b">
        <f t="shared" ca="1" si="50"/>
        <v>0</v>
      </c>
      <c r="AB3189" s="305"/>
    </row>
    <row r="3190" spans="1:28" x14ac:dyDescent="0.25">
      <c r="A3190" s="281" t="str">
        <f ca="1">no.</f>
        <v/>
      </c>
      <c r="B3190" s="281"/>
      <c r="C3190" s="282"/>
      <c r="D3190" s="282"/>
      <c r="E3190" s="283" t="str">
        <f ca="1">position</f>
        <v/>
      </c>
      <c r="F3190" s="282"/>
      <c r="G3190" s="282"/>
      <c r="H3190" s="282"/>
      <c r="I3190" s="282"/>
      <c r="J3190" s="335"/>
      <c r="K3190" s="282"/>
      <c r="L3190" s="282"/>
      <c r="M3190" s="282"/>
      <c r="N3190" s="282"/>
      <c r="O3190" s="281"/>
      <c r="P3190" s="360" t="str">
        <f ca="1">rescore_patient</f>
        <v/>
      </c>
      <c r="Q3190" s="330" t="str">
        <f ca="1">quantity</f>
        <v/>
      </c>
      <c r="R3190" s="284"/>
      <c r="S3190" s="282"/>
      <c r="T3190" s="282"/>
      <c r="U3190" s="282"/>
      <c r="V3190" s="305"/>
      <c r="W3190" s="305"/>
      <c r="X3190" s="305"/>
      <c r="Y3190" s="282"/>
      <c r="Z3190" s="282" t="e" vm="1">
        <f ca="1">_xlfn.IFS(AND(ISNUMBER(SEARCH("N?m l*", CUSTOMER[[#This Row],[Service Type]], 1)), CUSTOMER[[#This Row],[Count ST]] = TRUE), CUSTOMER[[#This Row],[Quantity]], AND($Y$10:$Y3190 = TRUE, COUNTIFS($H$10:$H3190, CUSTOMER[[#This Row],[Booking]], $J$10:$J3190, CUSTOMER[[#This Row],[Order Date]], $F$10:$F3190, "&lt;&gt;"&amp;"N?m l*")=1), 1, TRUE,  "")</f>
        <v>#NAME?</v>
      </c>
      <c r="AA3190" s="282" t="b">
        <f t="shared" ca="1" si="50"/>
        <v>0</v>
      </c>
      <c r="AB3190" s="305"/>
    </row>
    <row r="3191" spans="1:28" x14ac:dyDescent="0.25">
      <c r="A3191" s="281" t="str">
        <f ca="1">no.</f>
        <v/>
      </c>
      <c r="B3191" s="281"/>
      <c r="C3191" s="282"/>
      <c r="D3191" s="282"/>
      <c r="E3191" s="283" t="str">
        <f ca="1">position</f>
        <v/>
      </c>
      <c r="F3191" s="282"/>
      <c r="G3191" s="282"/>
      <c r="H3191" s="282"/>
      <c r="I3191" s="282"/>
      <c r="J3191" s="335"/>
      <c r="K3191" s="282"/>
      <c r="L3191" s="282"/>
      <c r="M3191" s="282"/>
      <c r="N3191" s="282"/>
      <c r="O3191" s="281"/>
      <c r="P3191" s="360" t="str">
        <f ca="1">rescore_patient</f>
        <v/>
      </c>
      <c r="Q3191" s="330" t="str">
        <f ca="1">quantity</f>
        <v/>
      </c>
      <c r="R3191" s="284"/>
      <c r="S3191" s="282"/>
      <c r="T3191" s="282"/>
      <c r="U3191" s="282"/>
      <c r="V3191" s="305"/>
      <c r="W3191" s="305"/>
      <c r="X3191" s="305"/>
      <c r="Y3191" s="282"/>
      <c r="Z3191" s="282" t="e" vm="1">
        <f ca="1">_xlfn.IFS(AND(ISNUMBER(SEARCH("N?m l*", CUSTOMER[[#This Row],[Service Type]], 1)), CUSTOMER[[#This Row],[Count ST]] = TRUE), CUSTOMER[[#This Row],[Quantity]], AND($Y$10:$Y3191 = TRUE, COUNTIFS($H$10:$H3191, CUSTOMER[[#This Row],[Booking]], $J$10:$J3191, CUSTOMER[[#This Row],[Order Date]], $F$10:$F3191, "&lt;&gt;"&amp;"N?m l*")=1), 1, TRUE,  "")</f>
        <v>#NAME?</v>
      </c>
      <c r="AA3191" s="282" t="b">
        <f t="shared" ca="1" si="50"/>
        <v>0</v>
      </c>
      <c r="AB3191" s="305"/>
    </row>
    <row r="3192" spans="1:28" x14ac:dyDescent="0.25">
      <c r="A3192" s="281" t="str">
        <f ca="1">no.</f>
        <v/>
      </c>
      <c r="B3192" s="281"/>
      <c r="C3192" s="282"/>
      <c r="D3192" s="282"/>
      <c r="E3192" s="283" t="str">
        <f ca="1">position</f>
        <v/>
      </c>
      <c r="F3192" s="282"/>
      <c r="G3192" s="282"/>
      <c r="H3192" s="282"/>
      <c r="I3192" s="282"/>
      <c r="J3192" s="335"/>
      <c r="K3192" s="282"/>
      <c r="L3192" s="282"/>
      <c r="M3192" s="282"/>
      <c r="N3192" s="282"/>
      <c r="O3192" s="281"/>
      <c r="P3192" s="360" t="str">
        <f ca="1">rescore_patient</f>
        <v/>
      </c>
      <c r="Q3192" s="330" t="str">
        <f ca="1">quantity</f>
        <v/>
      </c>
      <c r="R3192" s="284"/>
      <c r="S3192" s="282"/>
      <c r="T3192" s="282"/>
      <c r="U3192" s="282"/>
      <c r="V3192" s="305"/>
      <c r="W3192" s="305"/>
      <c r="X3192" s="305"/>
      <c r="Y3192" s="282"/>
      <c r="Z3192" s="282" t="e" vm="1">
        <f ca="1">_xlfn.IFS(AND(ISNUMBER(SEARCH("N?m l*", CUSTOMER[[#This Row],[Service Type]], 1)), CUSTOMER[[#This Row],[Count ST]] = TRUE), CUSTOMER[[#This Row],[Quantity]], AND($Y$10:$Y3192 = TRUE, COUNTIFS($H$10:$H3192, CUSTOMER[[#This Row],[Booking]], $J$10:$J3192, CUSTOMER[[#This Row],[Order Date]], $F$10:$F3192, "&lt;&gt;"&amp;"N?m l*")=1), 1, TRUE,  "")</f>
        <v>#NAME?</v>
      </c>
      <c r="AA3192" s="282" t="b">
        <f t="shared" ca="1" si="50"/>
        <v>0</v>
      </c>
      <c r="AB3192" s="305"/>
    </row>
    <row r="3193" spans="1:28" x14ac:dyDescent="0.25">
      <c r="A3193" s="281" t="str">
        <f ca="1">no.</f>
        <v/>
      </c>
      <c r="B3193" s="281"/>
      <c r="C3193" s="282"/>
      <c r="D3193" s="282"/>
      <c r="E3193" s="283" t="str">
        <f ca="1">position</f>
        <v/>
      </c>
      <c r="F3193" s="282"/>
      <c r="G3193" s="282"/>
      <c r="H3193" s="282"/>
      <c r="I3193" s="282"/>
      <c r="J3193" s="335"/>
      <c r="K3193" s="282"/>
      <c r="L3193" s="282"/>
      <c r="M3193" s="282"/>
      <c r="N3193" s="282"/>
      <c r="O3193" s="281"/>
      <c r="P3193" s="360" t="str">
        <f ca="1">rescore_patient</f>
        <v/>
      </c>
      <c r="Q3193" s="330" t="str">
        <f ca="1">quantity</f>
        <v/>
      </c>
      <c r="R3193" s="284"/>
      <c r="S3193" s="282"/>
      <c r="T3193" s="282"/>
      <c r="U3193" s="282"/>
      <c r="V3193" s="305"/>
      <c r="W3193" s="305"/>
      <c r="X3193" s="305"/>
      <c r="Y3193" s="282"/>
      <c r="Z3193" s="282" t="e" vm="1">
        <f ca="1">_xlfn.IFS(AND(ISNUMBER(SEARCH("N?m l*", CUSTOMER[[#This Row],[Service Type]], 1)), CUSTOMER[[#This Row],[Count ST]] = TRUE), CUSTOMER[[#This Row],[Quantity]], AND($Y$10:$Y3193 = TRUE, COUNTIFS($H$10:$H3193, CUSTOMER[[#This Row],[Booking]], $J$10:$J3193, CUSTOMER[[#This Row],[Order Date]], $F$10:$F3193, "&lt;&gt;"&amp;"N?m l*")=1), 1, TRUE,  "")</f>
        <v>#NAME?</v>
      </c>
      <c r="AA3193" s="282" t="b">
        <f t="shared" ca="1" si="50"/>
        <v>0</v>
      </c>
      <c r="AB3193" s="305"/>
    </row>
    <row r="3194" spans="1:28" x14ac:dyDescent="0.25">
      <c r="A3194" s="281" t="str">
        <f ca="1">no.</f>
        <v/>
      </c>
      <c r="B3194" s="281"/>
      <c r="C3194" s="282"/>
      <c r="D3194" s="282"/>
      <c r="E3194" s="283" t="str">
        <f ca="1">position</f>
        <v/>
      </c>
      <c r="F3194" s="282"/>
      <c r="G3194" s="282"/>
      <c r="H3194" s="282"/>
      <c r="I3194" s="282"/>
      <c r="J3194" s="335"/>
      <c r="K3194" s="282"/>
      <c r="L3194" s="282"/>
      <c r="M3194" s="282"/>
      <c r="N3194" s="282"/>
      <c r="O3194" s="281"/>
      <c r="P3194" s="360" t="str">
        <f ca="1">rescore_patient</f>
        <v/>
      </c>
      <c r="Q3194" s="330" t="str">
        <f ca="1">quantity</f>
        <v/>
      </c>
      <c r="R3194" s="284"/>
      <c r="S3194" s="282"/>
      <c r="T3194" s="282"/>
      <c r="U3194" s="282"/>
      <c r="V3194" s="305"/>
      <c r="W3194" s="305"/>
      <c r="X3194" s="305"/>
      <c r="Y3194" s="282"/>
      <c r="Z3194" s="282" t="e" vm="1">
        <f ca="1">_xlfn.IFS(AND(ISNUMBER(SEARCH("N?m l*", CUSTOMER[[#This Row],[Service Type]], 1)), CUSTOMER[[#This Row],[Count ST]] = TRUE), CUSTOMER[[#This Row],[Quantity]], AND($Y$10:$Y3194 = TRUE, COUNTIFS($H$10:$H3194, CUSTOMER[[#This Row],[Booking]], $J$10:$J3194, CUSTOMER[[#This Row],[Order Date]], $F$10:$F3194, "&lt;&gt;"&amp;"N?m l*")=1), 1, TRUE,  "")</f>
        <v>#NAME?</v>
      </c>
      <c r="AA3194" s="282" t="b">
        <f t="shared" ca="1" si="50"/>
        <v>0</v>
      </c>
      <c r="AB3194" s="305"/>
    </row>
    <row r="3195" spans="1:28" x14ac:dyDescent="0.25">
      <c r="A3195" s="281" t="str">
        <f ca="1">no.</f>
        <v/>
      </c>
      <c r="B3195" s="281"/>
      <c r="C3195" s="282"/>
      <c r="D3195" s="282"/>
      <c r="E3195" s="283" t="str">
        <f ca="1">position</f>
        <v/>
      </c>
      <c r="F3195" s="282"/>
      <c r="G3195" s="282"/>
      <c r="H3195" s="282"/>
      <c r="I3195" s="282"/>
      <c r="J3195" s="335"/>
      <c r="K3195" s="282"/>
      <c r="L3195" s="282"/>
      <c r="M3195" s="282"/>
      <c r="N3195" s="282"/>
      <c r="O3195" s="281"/>
      <c r="P3195" s="360" t="str">
        <f ca="1">rescore_patient</f>
        <v/>
      </c>
      <c r="Q3195" s="330" t="str">
        <f ca="1">quantity</f>
        <v/>
      </c>
      <c r="R3195" s="284"/>
      <c r="S3195" s="282"/>
      <c r="T3195" s="282"/>
      <c r="U3195" s="282"/>
      <c r="V3195" s="305"/>
      <c r="W3195" s="305"/>
      <c r="X3195" s="305"/>
      <c r="Y3195" s="282"/>
      <c r="Z3195" s="282" t="e" vm="1">
        <f ca="1">_xlfn.IFS(AND(ISNUMBER(SEARCH("N?m l*", CUSTOMER[[#This Row],[Service Type]], 1)), CUSTOMER[[#This Row],[Count ST]] = TRUE), CUSTOMER[[#This Row],[Quantity]], AND($Y$10:$Y3195 = TRUE, COUNTIFS($H$10:$H3195, CUSTOMER[[#This Row],[Booking]], $J$10:$J3195, CUSTOMER[[#This Row],[Order Date]], $F$10:$F3195, "&lt;&gt;"&amp;"N?m l*")=1), 1, TRUE,  "")</f>
        <v>#NAME?</v>
      </c>
      <c r="AA3195" s="282" t="b">
        <f t="shared" ca="1" si="50"/>
        <v>0</v>
      </c>
      <c r="AB3195" s="305"/>
    </row>
    <row r="3196" spans="1:28" x14ac:dyDescent="0.25">
      <c r="A3196" s="281" t="str">
        <f ca="1">no.</f>
        <v/>
      </c>
      <c r="B3196" s="281"/>
      <c r="C3196" s="282"/>
      <c r="D3196" s="282"/>
      <c r="E3196" s="283" t="str">
        <f ca="1">position</f>
        <v/>
      </c>
      <c r="F3196" s="282"/>
      <c r="G3196" s="282"/>
      <c r="H3196" s="282"/>
      <c r="I3196" s="282"/>
      <c r="J3196" s="335"/>
      <c r="K3196" s="282"/>
      <c r="L3196" s="282"/>
      <c r="M3196" s="282"/>
      <c r="N3196" s="282"/>
      <c r="O3196" s="281"/>
      <c r="P3196" s="360" t="str">
        <f ca="1">rescore_patient</f>
        <v/>
      </c>
      <c r="Q3196" s="330" t="str">
        <f ca="1">quantity</f>
        <v/>
      </c>
      <c r="R3196" s="284"/>
      <c r="S3196" s="282"/>
      <c r="T3196" s="282"/>
      <c r="U3196" s="282"/>
      <c r="V3196" s="305"/>
      <c r="W3196" s="305"/>
      <c r="X3196" s="305"/>
      <c r="Y3196" s="282"/>
      <c r="Z3196" s="282" t="e" vm="1">
        <f ca="1">_xlfn.IFS(AND(ISNUMBER(SEARCH("N?m l*", CUSTOMER[[#This Row],[Service Type]], 1)), CUSTOMER[[#This Row],[Count ST]] = TRUE), CUSTOMER[[#This Row],[Quantity]], AND($Y$10:$Y3196 = TRUE, COUNTIFS($H$10:$H3196, CUSTOMER[[#This Row],[Booking]], $J$10:$J3196, CUSTOMER[[#This Row],[Order Date]], $F$10:$F3196, "&lt;&gt;"&amp;"N?m l*")=1), 1, TRUE,  "")</f>
        <v>#NAME?</v>
      </c>
      <c r="AA3196" s="282" t="b">
        <f t="shared" ca="1" si="50"/>
        <v>0</v>
      </c>
      <c r="AB3196" s="305"/>
    </row>
    <row r="3197" spans="1:28" x14ac:dyDescent="0.25">
      <c r="A3197" s="281" t="str">
        <f ca="1">no.</f>
        <v/>
      </c>
      <c r="B3197" s="281"/>
      <c r="C3197" s="282"/>
      <c r="D3197" s="282"/>
      <c r="E3197" s="283" t="str">
        <f ca="1">position</f>
        <v/>
      </c>
      <c r="F3197" s="282"/>
      <c r="G3197" s="282"/>
      <c r="H3197" s="282"/>
      <c r="I3197" s="282"/>
      <c r="J3197" s="335"/>
      <c r="K3197" s="282"/>
      <c r="L3197" s="282"/>
      <c r="M3197" s="282"/>
      <c r="N3197" s="282"/>
      <c r="O3197" s="281"/>
      <c r="P3197" s="360" t="str">
        <f ca="1">rescore_patient</f>
        <v/>
      </c>
      <c r="Q3197" s="330" t="str">
        <f ca="1">quantity</f>
        <v/>
      </c>
      <c r="R3197" s="284"/>
      <c r="S3197" s="282"/>
      <c r="T3197" s="282"/>
      <c r="U3197" s="282"/>
      <c r="V3197" s="305"/>
      <c r="W3197" s="305"/>
      <c r="X3197" s="305"/>
      <c r="Y3197" s="282"/>
      <c r="Z3197" s="282" t="e" vm="1">
        <f ca="1">_xlfn.IFS(AND(ISNUMBER(SEARCH("N?m l*", CUSTOMER[[#This Row],[Service Type]], 1)), CUSTOMER[[#This Row],[Count ST]] = TRUE), CUSTOMER[[#This Row],[Quantity]], AND($Y$10:$Y3197 = TRUE, COUNTIFS($H$10:$H3197, CUSTOMER[[#This Row],[Booking]], $J$10:$J3197, CUSTOMER[[#This Row],[Order Date]], $F$10:$F3197, "&lt;&gt;"&amp;"N?m l*")=1), 1, TRUE,  "")</f>
        <v>#NAME?</v>
      </c>
      <c r="AA3197" s="282" t="b">
        <f t="shared" ca="1" si="50"/>
        <v>0</v>
      </c>
      <c r="AB3197" s="305"/>
    </row>
    <row r="3198" spans="1:28" x14ac:dyDescent="0.25">
      <c r="A3198" s="281" t="str">
        <f ca="1">no.</f>
        <v/>
      </c>
      <c r="B3198" s="281"/>
      <c r="C3198" s="282"/>
      <c r="D3198" s="282"/>
      <c r="E3198" s="283" t="str">
        <f ca="1">position</f>
        <v/>
      </c>
      <c r="F3198" s="282"/>
      <c r="G3198" s="282"/>
      <c r="H3198" s="282"/>
      <c r="I3198" s="282"/>
      <c r="J3198" s="335"/>
      <c r="K3198" s="282"/>
      <c r="L3198" s="282"/>
      <c r="M3198" s="282"/>
      <c r="N3198" s="282"/>
      <c r="O3198" s="281"/>
      <c r="P3198" s="360" t="str">
        <f ca="1">rescore_patient</f>
        <v/>
      </c>
      <c r="Q3198" s="330" t="str">
        <f ca="1">quantity</f>
        <v/>
      </c>
      <c r="R3198" s="284"/>
      <c r="S3198" s="282"/>
      <c r="T3198" s="282"/>
      <c r="U3198" s="282"/>
      <c r="V3198" s="305"/>
      <c r="W3198" s="305"/>
      <c r="X3198" s="305"/>
      <c r="Y3198" s="282"/>
      <c r="Z3198" s="282" t="e" vm="1">
        <f ca="1">_xlfn.IFS(AND(ISNUMBER(SEARCH("N?m l*", CUSTOMER[[#This Row],[Service Type]], 1)), CUSTOMER[[#This Row],[Count ST]] = TRUE), CUSTOMER[[#This Row],[Quantity]], AND($Y$10:$Y3198 = TRUE, COUNTIFS($H$10:$H3198, CUSTOMER[[#This Row],[Booking]], $J$10:$J3198, CUSTOMER[[#This Row],[Order Date]], $F$10:$F3198, "&lt;&gt;"&amp;"N?m l*")=1), 1, TRUE,  "")</f>
        <v>#NAME?</v>
      </c>
      <c r="AA3198" s="282" t="b">
        <f t="shared" ca="1" si="50"/>
        <v>0</v>
      </c>
      <c r="AB3198" s="305"/>
    </row>
    <row r="3199" spans="1:28" x14ac:dyDescent="0.25">
      <c r="A3199" s="281" t="str">
        <f ca="1">no.</f>
        <v/>
      </c>
      <c r="B3199" s="281"/>
      <c r="C3199" s="282"/>
      <c r="D3199" s="282"/>
      <c r="E3199" s="283" t="str">
        <f ca="1">position</f>
        <v/>
      </c>
      <c r="F3199" s="282"/>
      <c r="G3199" s="282"/>
      <c r="H3199" s="282"/>
      <c r="I3199" s="282"/>
      <c r="J3199" s="335"/>
      <c r="K3199" s="282"/>
      <c r="L3199" s="282"/>
      <c r="M3199" s="282"/>
      <c r="N3199" s="282"/>
      <c r="O3199" s="281"/>
      <c r="P3199" s="360" t="str">
        <f ca="1">rescore_patient</f>
        <v/>
      </c>
      <c r="Q3199" s="330" t="str">
        <f ca="1">quantity</f>
        <v/>
      </c>
      <c r="R3199" s="284"/>
      <c r="S3199" s="282"/>
      <c r="T3199" s="282"/>
      <c r="U3199" s="282"/>
      <c r="V3199" s="305"/>
      <c r="W3199" s="305"/>
      <c r="X3199" s="305"/>
      <c r="Y3199" s="282"/>
      <c r="Z3199" s="282" t="e" vm="1">
        <f ca="1">_xlfn.IFS(AND(ISNUMBER(SEARCH("N?m l*", CUSTOMER[[#This Row],[Service Type]], 1)), CUSTOMER[[#This Row],[Count ST]] = TRUE), CUSTOMER[[#This Row],[Quantity]], AND($Y$10:$Y3199 = TRUE, COUNTIFS($H$10:$H3199, CUSTOMER[[#This Row],[Booking]], $J$10:$J3199, CUSTOMER[[#This Row],[Order Date]], $F$10:$F3199, "&lt;&gt;"&amp;"N?m l*")=1), 1, TRUE,  "")</f>
        <v>#NAME?</v>
      </c>
      <c r="AA3199" s="282" t="b">
        <f t="shared" ca="1" si="50"/>
        <v>0</v>
      </c>
      <c r="AB3199" s="305"/>
    </row>
    <row r="3200" spans="1:28" x14ac:dyDescent="0.25">
      <c r="A3200" s="281" t="str">
        <f ca="1">no.</f>
        <v/>
      </c>
      <c r="B3200" s="281"/>
      <c r="C3200" s="282"/>
      <c r="D3200" s="282"/>
      <c r="E3200" s="283" t="str">
        <f ca="1">position</f>
        <v/>
      </c>
      <c r="F3200" s="282"/>
      <c r="G3200" s="282"/>
      <c r="H3200" s="282"/>
      <c r="I3200" s="282"/>
      <c r="J3200" s="335"/>
      <c r="K3200" s="282"/>
      <c r="L3200" s="282"/>
      <c r="M3200" s="282"/>
      <c r="N3200" s="282"/>
      <c r="O3200" s="281"/>
      <c r="P3200" s="360" t="str">
        <f ca="1">rescore_patient</f>
        <v/>
      </c>
      <c r="Q3200" s="330" t="str">
        <f ca="1">quantity</f>
        <v/>
      </c>
      <c r="R3200" s="284"/>
      <c r="S3200" s="282"/>
      <c r="T3200" s="282"/>
      <c r="U3200" s="282"/>
      <c r="V3200" s="305"/>
      <c r="W3200" s="305"/>
      <c r="X3200" s="305"/>
      <c r="Y3200" s="282"/>
      <c r="Z3200" s="282" t="e" vm="1">
        <f ca="1">_xlfn.IFS(AND(ISNUMBER(SEARCH("N?m l*", CUSTOMER[[#This Row],[Service Type]], 1)), CUSTOMER[[#This Row],[Count ST]] = TRUE), CUSTOMER[[#This Row],[Quantity]], AND($Y$10:$Y3200 = TRUE, COUNTIFS($H$10:$H3200, CUSTOMER[[#This Row],[Booking]], $J$10:$J3200, CUSTOMER[[#This Row],[Order Date]], $F$10:$F3200, "&lt;&gt;"&amp;"N?m l*")=1), 1, TRUE,  "")</f>
        <v>#NAME?</v>
      </c>
      <c r="AA3200" s="282" t="b">
        <f t="shared" ca="1" si="50"/>
        <v>0</v>
      </c>
      <c r="AB3200" s="305"/>
    </row>
    <row r="3201" spans="1:28" x14ac:dyDescent="0.25">
      <c r="A3201" s="281" t="str">
        <f ca="1">no.</f>
        <v/>
      </c>
      <c r="B3201" s="281"/>
      <c r="C3201" s="282"/>
      <c r="D3201" s="282"/>
      <c r="E3201" s="283" t="str">
        <f ca="1">position</f>
        <v/>
      </c>
      <c r="F3201" s="282"/>
      <c r="G3201" s="282"/>
      <c r="H3201" s="282"/>
      <c r="I3201" s="282"/>
      <c r="J3201" s="335"/>
      <c r="K3201" s="282"/>
      <c r="L3201" s="282"/>
      <c r="M3201" s="282"/>
      <c r="N3201" s="282"/>
      <c r="O3201" s="281"/>
      <c r="P3201" s="360" t="str">
        <f ca="1">rescore_patient</f>
        <v/>
      </c>
      <c r="Q3201" s="330" t="str">
        <f ca="1">quantity</f>
        <v/>
      </c>
      <c r="R3201" s="284"/>
      <c r="S3201" s="282"/>
      <c r="T3201" s="282"/>
      <c r="U3201" s="282"/>
      <c r="V3201" s="305"/>
      <c r="W3201" s="305"/>
      <c r="X3201" s="305"/>
      <c r="Y3201" s="282"/>
      <c r="Z3201" s="282" t="e" vm="1">
        <f ca="1">_xlfn.IFS(AND(ISNUMBER(SEARCH("N?m l*", CUSTOMER[[#This Row],[Service Type]], 1)), CUSTOMER[[#This Row],[Count ST]] = TRUE), CUSTOMER[[#This Row],[Quantity]], AND($Y$10:$Y3201 = TRUE, COUNTIFS($H$10:$H3201, CUSTOMER[[#This Row],[Booking]], $J$10:$J3201, CUSTOMER[[#This Row],[Order Date]], $F$10:$F3201, "&lt;&gt;"&amp;"N?m l*")=1), 1, TRUE,  "")</f>
        <v>#NAME?</v>
      </c>
      <c r="AA3201" s="282" t="b">
        <f t="shared" ca="1" si="50"/>
        <v>0</v>
      </c>
      <c r="AB3201" s="305"/>
    </row>
    <row r="3202" spans="1:28" x14ac:dyDescent="0.25">
      <c r="A3202" s="281" t="str">
        <f ca="1">no.</f>
        <v/>
      </c>
      <c r="B3202" s="281"/>
      <c r="C3202" s="282"/>
      <c r="D3202" s="282"/>
      <c r="E3202" s="283" t="str">
        <f ca="1">position</f>
        <v/>
      </c>
      <c r="F3202" s="282"/>
      <c r="G3202" s="282"/>
      <c r="H3202" s="282"/>
      <c r="I3202" s="282"/>
      <c r="J3202" s="335"/>
      <c r="K3202" s="282"/>
      <c r="L3202" s="282"/>
      <c r="M3202" s="282"/>
      <c r="N3202" s="282"/>
      <c r="O3202" s="281"/>
      <c r="P3202" s="360" t="str">
        <f ca="1">rescore_patient</f>
        <v/>
      </c>
      <c r="Q3202" s="330" t="str">
        <f ca="1">quantity</f>
        <v/>
      </c>
      <c r="R3202" s="284"/>
      <c r="S3202" s="282"/>
      <c r="T3202" s="282"/>
      <c r="U3202" s="282"/>
      <c r="V3202" s="305"/>
      <c r="W3202" s="305"/>
      <c r="X3202" s="305"/>
      <c r="Y3202" s="282"/>
      <c r="Z3202" s="282" t="e" vm="1">
        <f ca="1">_xlfn.IFS(AND(ISNUMBER(SEARCH("N?m l*", CUSTOMER[[#This Row],[Service Type]], 1)), CUSTOMER[[#This Row],[Count ST]] = TRUE), CUSTOMER[[#This Row],[Quantity]], AND($Y$10:$Y3202 = TRUE, COUNTIFS($H$10:$H3202, CUSTOMER[[#This Row],[Booking]], $J$10:$J3202, CUSTOMER[[#This Row],[Order Date]], $F$10:$F3202, "&lt;&gt;"&amp;"N?m l*")=1), 1, TRUE,  "")</f>
        <v>#NAME?</v>
      </c>
      <c r="AA3202" s="282" t="b">
        <f t="shared" ca="1" si="50"/>
        <v>0</v>
      </c>
      <c r="AB3202" s="305"/>
    </row>
    <row r="3203" spans="1:28" x14ac:dyDescent="0.25">
      <c r="A3203" s="281" t="str">
        <f ca="1">no.</f>
        <v/>
      </c>
      <c r="B3203" s="281"/>
      <c r="C3203" s="282"/>
      <c r="D3203" s="282"/>
      <c r="E3203" s="283" t="str">
        <f ca="1">position</f>
        <v/>
      </c>
      <c r="F3203" s="282"/>
      <c r="G3203" s="282"/>
      <c r="H3203" s="282"/>
      <c r="I3203" s="282"/>
      <c r="J3203" s="335"/>
      <c r="K3203" s="282"/>
      <c r="L3203" s="282"/>
      <c r="M3203" s="282"/>
      <c r="N3203" s="282"/>
      <c r="O3203" s="281"/>
      <c r="P3203" s="360" t="str">
        <f ca="1">rescore_patient</f>
        <v/>
      </c>
      <c r="Q3203" s="330" t="str">
        <f ca="1">quantity</f>
        <v/>
      </c>
      <c r="R3203" s="284"/>
      <c r="S3203" s="282"/>
      <c r="T3203" s="282"/>
      <c r="U3203" s="282"/>
      <c r="V3203" s="305"/>
      <c r="W3203" s="305"/>
      <c r="X3203" s="305"/>
      <c r="Y3203" s="282"/>
      <c r="Z3203" s="282" t="e" vm="1">
        <f ca="1">_xlfn.IFS(AND(ISNUMBER(SEARCH("N?m l*", CUSTOMER[[#This Row],[Service Type]], 1)), CUSTOMER[[#This Row],[Count ST]] = TRUE), CUSTOMER[[#This Row],[Quantity]], AND($Y$10:$Y3203 = TRUE, COUNTIFS($H$10:$H3203, CUSTOMER[[#This Row],[Booking]], $J$10:$J3203, CUSTOMER[[#This Row],[Order Date]], $F$10:$F3203, "&lt;&gt;"&amp;"N?m l*")=1), 1, TRUE,  "")</f>
        <v>#NAME?</v>
      </c>
      <c r="AA3203" s="282" t="b">
        <f t="shared" ca="1" si="50"/>
        <v>0</v>
      </c>
      <c r="AB3203" s="305"/>
    </row>
    <row r="3204" spans="1:28" x14ac:dyDescent="0.25">
      <c r="A3204" s="281" t="str">
        <f ca="1">no.</f>
        <v/>
      </c>
      <c r="B3204" s="281"/>
      <c r="C3204" s="282"/>
      <c r="D3204" s="282"/>
      <c r="E3204" s="283" t="str">
        <f ca="1">position</f>
        <v/>
      </c>
      <c r="F3204" s="282"/>
      <c r="G3204" s="282"/>
      <c r="H3204" s="282"/>
      <c r="I3204" s="282"/>
      <c r="J3204" s="335"/>
      <c r="K3204" s="282"/>
      <c r="L3204" s="282"/>
      <c r="M3204" s="282"/>
      <c r="N3204" s="282"/>
      <c r="O3204" s="281"/>
      <c r="P3204" s="360" t="str">
        <f ca="1">rescore_patient</f>
        <v/>
      </c>
      <c r="Q3204" s="330" t="str">
        <f ca="1">quantity</f>
        <v/>
      </c>
      <c r="R3204" s="284"/>
      <c r="S3204" s="282"/>
      <c r="T3204" s="282"/>
      <c r="U3204" s="282"/>
      <c r="V3204" s="305"/>
      <c r="W3204" s="305"/>
      <c r="X3204" s="305"/>
      <c r="Y3204" s="282"/>
      <c r="Z3204" s="282" t="e" vm="1">
        <f ca="1">_xlfn.IFS(AND(ISNUMBER(SEARCH("N?m l*", CUSTOMER[[#This Row],[Service Type]], 1)), CUSTOMER[[#This Row],[Count ST]] = TRUE), CUSTOMER[[#This Row],[Quantity]], AND($Y$10:$Y3204 = TRUE, COUNTIFS($H$10:$H3204, CUSTOMER[[#This Row],[Booking]], $J$10:$J3204, CUSTOMER[[#This Row],[Order Date]], $F$10:$F3204, "&lt;&gt;"&amp;"N?m l*")=1), 1, TRUE,  "")</f>
        <v>#NAME?</v>
      </c>
      <c r="AA3204" s="282" t="b">
        <f t="shared" ca="1" si="50"/>
        <v>0</v>
      </c>
      <c r="AB3204" s="305"/>
    </row>
    <row r="3205" spans="1:28" x14ac:dyDescent="0.25">
      <c r="A3205" s="281" t="str">
        <f ca="1">no.</f>
        <v/>
      </c>
      <c r="B3205" s="281"/>
      <c r="C3205" s="282"/>
      <c r="D3205" s="282"/>
      <c r="E3205" s="283" t="str">
        <f ca="1">position</f>
        <v/>
      </c>
      <c r="F3205" s="282"/>
      <c r="G3205" s="282"/>
      <c r="H3205" s="282"/>
      <c r="I3205" s="282"/>
      <c r="J3205" s="335"/>
      <c r="K3205" s="282"/>
      <c r="L3205" s="282"/>
      <c r="M3205" s="282"/>
      <c r="N3205" s="282"/>
      <c r="O3205" s="281"/>
      <c r="P3205" s="360" t="str">
        <f ca="1">rescore_patient</f>
        <v/>
      </c>
      <c r="Q3205" s="330" t="str">
        <f ca="1">quantity</f>
        <v/>
      </c>
      <c r="R3205" s="284"/>
      <c r="S3205" s="282"/>
      <c r="T3205" s="282"/>
      <c r="U3205" s="282"/>
      <c r="V3205" s="305"/>
      <c r="W3205" s="305"/>
      <c r="X3205" s="305"/>
      <c r="Y3205" s="282"/>
      <c r="Z3205" s="282" t="e" vm="1">
        <f ca="1">_xlfn.IFS(AND(ISNUMBER(SEARCH("N?m l*", CUSTOMER[[#This Row],[Service Type]], 1)), CUSTOMER[[#This Row],[Count ST]] = TRUE), CUSTOMER[[#This Row],[Quantity]], AND($Y$10:$Y3205 = TRUE, COUNTIFS($H$10:$H3205, CUSTOMER[[#This Row],[Booking]], $J$10:$J3205, CUSTOMER[[#This Row],[Order Date]], $F$10:$F3205, "&lt;&gt;"&amp;"N?m l*")=1), 1, TRUE,  "")</f>
        <v>#NAME?</v>
      </c>
      <c r="AA3205" s="282" t="b">
        <f t="shared" ca="1" si="50"/>
        <v>0</v>
      </c>
      <c r="AB3205" s="305"/>
    </row>
    <row r="3206" spans="1:28" x14ac:dyDescent="0.25">
      <c r="A3206" s="281" t="str">
        <f ca="1">no.</f>
        <v/>
      </c>
      <c r="B3206" s="281"/>
      <c r="C3206" s="282"/>
      <c r="D3206" s="282"/>
      <c r="E3206" s="283" t="str">
        <f ca="1">position</f>
        <v/>
      </c>
      <c r="F3206" s="282"/>
      <c r="G3206" s="282"/>
      <c r="H3206" s="282"/>
      <c r="I3206" s="282"/>
      <c r="J3206" s="335"/>
      <c r="K3206" s="282"/>
      <c r="L3206" s="282"/>
      <c r="M3206" s="282"/>
      <c r="N3206" s="282"/>
      <c r="O3206" s="281"/>
      <c r="P3206" s="360" t="str">
        <f ca="1">rescore_patient</f>
        <v/>
      </c>
      <c r="Q3206" s="330" t="str">
        <f ca="1">quantity</f>
        <v/>
      </c>
      <c r="R3206" s="284"/>
      <c r="S3206" s="282"/>
      <c r="T3206" s="282"/>
      <c r="U3206" s="282"/>
      <c r="V3206" s="305"/>
      <c r="W3206" s="305"/>
      <c r="X3206" s="305"/>
      <c r="Y3206" s="282"/>
      <c r="Z3206" s="282" t="e" vm="1">
        <f ca="1">_xlfn.IFS(AND(ISNUMBER(SEARCH("N?m l*", CUSTOMER[[#This Row],[Service Type]], 1)), CUSTOMER[[#This Row],[Count ST]] = TRUE), CUSTOMER[[#This Row],[Quantity]], AND($Y$10:$Y3206 = TRUE, COUNTIFS($H$10:$H3206, CUSTOMER[[#This Row],[Booking]], $J$10:$J3206, CUSTOMER[[#This Row],[Order Date]], $F$10:$F3206, "&lt;&gt;"&amp;"N?m l*")=1), 1, TRUE,  "")</f>
        <v>#NAME?</v>
      </c>
      <c r="AA3206" s="282" t="b">
        <f t="shared" ca="1" si="50"/>
        <v>0</v>
      </c>
      <c r="AB3206" s="305"/>
    </row>
    <row r="3207" spans="1:28" x14ac:dyDescent="0.25">
      <c r="A3207" s="281" t="str">
        <f ca="1">no.</f>
        <v/>
      </c>
      <c r="B3207" s="281"/>
      <c r="C3207" s="282"/>
      <c r="D3207" s="282"/>
      <c r="E3207" s="283" t="str">
        <f ca="1">position</f>
        <v/>
      </c>
      <c r="F3207" s="282"/>
      <c r="G3207" s="282"/>
      <c r="H3207" s="282"/>
      <c r="I3207" s="282"/>
      <c r="J3207" s="335"/>
      <c r="K3207" s="282"/>
      <c r="L3207" s="282"/>
      <c r="M3207" s="282"/>
      <c r="N3207" s="282"/>
      <c r="O3207" s="281"/>
      <c r="P3207" s="360" t="str">
        <f ca="1">rescore_patient</f>
        <v/>
      </c>
      <c r="Q3207" s="330" t="str">
        <f ca="1">quantity</f>
        <v/>
      </c>
      <c r="R3207" s="284"/>
      <c r="S3207" s="282"/>
      <c r="T3207" s="282"/>
      <c r="U3207" s="282"/>
      <c r="V3207" s="305"/>
      <c r="W3207" s="305"/>
      <c r="X3207" s="305"/>
      <c r="Y3207" s="282"/>
      <c r="Z3207" s="282" t="e" vm="1">
        <f ca="1">_xlfn.IFS(AND(ISNUMBER(SEARCH("N?m l*", CUSTOMER[[#This Row],[Service Type]], 1)), CUSTOMER[[#This Row],[Count ST]] = TRUE), CUSTOMER[[#This Row],[Quantity]], AND($Y$10:$Y3207 = TRUE, COUNTIFS($H$10:$H3207, CUSTOMER[[#This Row],[Booking]], $J$10:$J3207, CUSTOMER[[#This Row],[Order Date]], $F$10:$F3207, "&lt;&gt;"&amp;"N?m l*")=1), 1, TRUE,  "")</f>
        <v>#NAME?</v>
      </c>
      <c r="AA3207" s="282" t="b">
        <f t="shared" ca="1" si="50"/>
        <v>0</v>
      </c>
      <c r="AB3207" s="305"/>
    </row>
    <row r="3208" spans="1:28" x14ac:dyDescent="0.25">
      <c r="A3208" s="281" t="str">
        <f ca="1">no.</f>
        <v/>
      </c>
      <c r="B3208" s="281"/>
      <c r="C3208" s="282"/>
      <c r="D3208" s="282"/>
      <c r="E3208" s="283" t="str">
        <f ca="1">position</f>
        <v/>
      </c>
      <c r="F3208" s="282"/>
      <c r="G3208" s="282"/>
      <c r="H3208" s="282"/>
      <c r="I3208" s="282"/>
      <c r="J3208" s="335"/>
      <c r="K3208" s="282"/>
      <c r="L3208" s="282"/>
      <c r="M3208" s="282"/>
      <c r="N3208" s="282"/>
      <c r="O3208" s="281"/>
      <c r="P3208" s="360" t="str">
        <f ca="1">rescore_patient</f>
        <v/>
      </c>
      <c r="Q3208" s="330" t="str">
        <f ca="1">quantity</f>
        <v/>
      </c>
      <c r="R3208" s="284"/>
      <c r="S3208" s="282"/>
      <c r="T3208" s="282"/>
      <c r="U3208" s="282"/>
      <c r="V3208" s="305"/>
      <c r="W3208" s="305"/>
      <c r="X3208" s="305"/>
      <c r="Y3208" s="282"/>
      <c r="Z3208" s="282" t="e" vm="1">
        <f ca="1">_xlfn.IFS(AND(ISNUMBER(SEARCH("N?m l*", CUSTOMER[[#This Row],[Service Type]], 1)), CUSTOMER[[#This Row],[Count ST]] = TRUE), CUSTOMER[[#This Row],[Quantity]], AND($Y$10:$Y3208 = TRUE, COUNTIFS($H$10:$H3208, CUSTOMER[[#This Row],[Booking]], $J$10:$J3208, CUSTOMER[[#This Row],[Order Date]], $F$10:$F3208, "&lt;&gt;"&amp;"N?m l*")=1), 1, TRUE,  "")</f>
        <v>#NAME?</v>
      </c>
      <c r="AA3208" s="282" t="b">
        <f t="shared" ca="1" si="50"/>
        <v>0</v>
      </c>
      <c r="AB3208" s="305"/>
    </row>
    <row r="3209" spans="1:28" x14ac:dyDescent="0.25">
      <c r="A3209" s="281" t="str">
        <f ca="1">no.</f>
        <v/>
      </c>
      <c r="B3209" s="281"/>
      <c r="C3209" s="282"/>
      <c r="D3209" s="282"/>
      <c r="E3209" s="283" t="str">
        <f ca="1">position</f>
        <v/>
      </c>
      <c r="F3209" s="282"/>
      <c r="G3209" s="282"/>
      <c r="H3209" s="282"/>
      <c r="I3209" s="282"/>
      <c r="J3209" s="335"/>
      <c r="K3209" s="282"/>
      <c r="L3209" s="282"/>
      <c r="M3209" s="282"/>
      <c r="N3209" s="282"/>
      <c r="O3209" s="281"/>
      <c r="P3209" s="360" t="str">
        <f ca="1">rescore_patient</f>
        <v/>
      </c>
      <c r="Q3209" s="330" t="str">
        <f ca="1">quantity</f>
        <v/>
      </c>
      <c r="R3209" s="284"/>
      <c r="S3209" s="282"/>
      <c r="T3209" s="282"/>
      <c r="U3209" s="282"/>
      <c r="V3209" s="305"/>
      <c r="W3209" s="305"/>
      <c r="X3209" s="305"/>
      <c r="Y3209" s="282"/>
      <c r="Z3209" s="282" t="e" vm="1">
        <f ca="1">_xlfn.IFS(AND(ISNUMBER(SEARCH("N?m l*", CUSTOMER[[#This Row],[Service Type]], 1)), CUSTOMER[[#This Row],[Count ST]] = TRUE), CUSTOMER[[#This Row],[Quantity]], AND($Y$10:$Y3209 = TRUE, COUNTIFS($H$10:$H3209, CUSTOMER[[#This Row],[Booking]], $J$10:$J3209, CUSTOMER[[#This Row],[Order Date]], $F$10:$F3209, "&lt;&gt;"&amp;"N?m l*")=1), 1, TRUE,  "")</f>
        <v>#NAME?</v>
      </c>
      <c r="AA3209" s="282" t="b">
        <f t="shared" ca="1" si="50"/>
        <v>0</v>
      </c>
      <c r="AB3209" s="305"/>
    </row>
    <row r="3210" spans="1:28" x14ac:dyDescent="0.25">
      <c r="A3210" s="281" t="str">
        <f ca="1">no.</f>
        <v/>
      </c>
      <c r="B3210" s="281"/>
      <c r="C3210" s="282"/>
      <c r="D3210" s="282"/>
      <c r="E3210" s="283" t="str">
        <f ca="1">position</f>
        <v/>
      </c>
      <c r="F3210" s="282"/>
      <c r="G3210" s="282"/>
      <c r="H3210" s="282"/>
      <c r="I3210" s="282"/>
      <c r="J3210" s="335"/>
      <c r="K3210" s="282"/>
      <c r="L3210" s="282"/>
      <c r="M3210" s="282"/>
      <c r="N3210" s="282"/>
      <c r="O3210" s="281"/>
      <c r="P3210" s="360" t="str">
        <f ca="1">rescore_patient</f>
        <v/>
      </c>
      <c r="Q3210" s="330" t="str">
        <f ca="1">quantity</f>
        <v/>
      </c>
      <c r="R3210" s="284"/>
      <c r="S3210" s="282"/>
      <c r="T3210" s="282"/>
      <c r="U3210" s="282"/>
      <c r="V3210" s="305"/>
      <c r="W3210" s="305"/>
      <c r="X3210" s="305"/>
      <c r="Y3210" s="282"/>
      <c r="Z3210" s="282" t="e" vm="1">
        <f ca="1">_xlfn.IFS(AND(ISNUMBER(SEARCH("N?m l*", CUSTOMER[[#This Row],[Service Type]], 1)), CUSTOMER[[#This Row],[Count ST]] = TRUE), CUSTOMER[[#This Row],[Quantity]], AND($Y$10:$Y3210 = TRUE, COUNTIFS($H$10:$H3210, CUSTOMER[[#This Row],[Booking]], $J$10:$J3210, CUSTOMER[[#This Row],[Order Date]], $F$10:$F3210, "&lt;&gt;"&amp;"N?m l*")=1), 1, TRUE,  "")</f>
        <v>#NAME?</v>
      </c>
      <c r="AA3210" s="282" t="b">
        <f t="shared" ref="AA3210:AA3273" ca="1" si="51">count_svc_type</f>
        <v>0</v>
      </c>
      <c r="AB3210" s="305"/>
    </row>
    <row r="3211" spans="1:28" x14ac:dyDescent="0.25">
      <c r="A3211" s="281" t="str">
        <f ca="1">no.</f>
        <v/>
      </c>
      <c r="B3211" s="281"/>
      <c r="C3211" s="282"/>
      <c r="D3211" s="282"/>
      <c r="E3211" s="283" t="str">
        <f ca="1">position</f>
        <v/>
      </c>
      <c r="F3211" s="282"/>
      <c r="G3211" s="282"/>
      <c r="H3211" s="282"/>
      <c r="I3211" s="282"/>
      <c r="J3211" s="335"/>
      <c r="K3211" s="282"/>
      <c r="L3211" s="282"/>
      <c r="M3211" s="282"/>
      <c r="N3211" s="282"/>
      <c r="O3211" s="281"/>
      <c r="P3211" s="360" t="str">
        <f ca="1">rescore_patient</f>
        <v/>
      </c>
      <c r="Q3211" s="330" t="str">
        <f ca="1">quantity</f>
        <v/>
      </c>
      <c r="R3211" s="284"/>
      <c r="S3211" s="282"/>
      <c r="T3211" s="282"/>
      <c r="U3211" s="282"/>
      <c r="V3211" s="305"/>
      <c r="W3211" s="305"/>
      <c r="X3211" s="305"/>
      <c r="Y3211" s="282"/>
      <c r="Z3211" s="282" t="e" vm="1">
        <f ca="1">_xlfn.IFS(AND(ISNUMBER(SEARCH("N?m l*", CUSTOMER[[#This Row],[Service Type]], 1)), CUSTOMER[[#This Row],[Count ST]] = TRUE), CUSTOMER[[#This Row],[Quantity]], AND($Y$10:$Y3211 = TRUE, COUNTIFS($H$10:$H3211, CUSTOMER[[#This Row],[Booking]], $J$10:$J3211, CUSTOMER[[#This Row],[Order Date]], $F$10:$F3211, "&lt;&gt;"&amp;"N?m l*")=1), 1, TRUE,  "")</f>
        <v>#NAME?</v>
      </c>
      <c r="AA3211" s="282" t="b">
        <f t="shared" ca="1" si="51"/>
        <v>0</v>
      </c>
      <c r="AB3211" s="305"/>
    </row>
    <row r="3212" spans="1:28" x14ac:dyDescent="0.25">
      <c r="A3212" s="281" t="str">
        <f ca="1">no.</f>
        <v/>
      </c>
      <c r="B3212" s="281"/>
      <c r="C3212" s="282"/>
      <c r="D3212" s="282"/>
      <c r="E3212" s="283" t="str">
        <f ca="1">position</f>
        <v/>
      </c>
      <c r="F3212" s="282"/>
      <c r="G3212" s="282"/>
      <c r="H3212" s="282"/>
      <c r="I3212" s="282"/>
      <c r="J3212" s="335"/>
      <c r="K3212" s="282"/>
      <c r="L3212" s="282"/>
      <c r="M3212" s="282"/>
      <c r="N3212" s="282"/>
      <c r="O3212" s="281"/>
      <c r="P3212" s="360" t="str">
        <f ca="1">rescore_patient</f>
        <v/>
      </c>
      <c r="Q3212" s="330" t="str">
        <f ca="1">quantity</f>
        <v/>
      </c>
      <c r="R3212" s="284"/>
      <c r="S3212" s="282"/>
      <c r="T3212" s="282"/>
      <c r="U3212" s="282"/>
      <c r="V3212" s="305"/>
      <c r="W3212" s="305"/>
      <c r="X3212" s="305"/>
      <c r="Y3212" s="282"/>
      <c r="Z3212" s="282" t="e" vm="1">
        <f ca="1">_xlfn.IFS(AND(ISNUMBER(SEARCH("N?m l*", CUSTOMER[[#This Row],[Service Type]], 1)), CUSTOMER[[#This Row],[Count ST]] = TRUE), CUSTOMER[[#This Row],[Quantity]], AND($Y$10:$Y3212 = TRUE, COUNTIFS($H$10:$H3212, CUSTOMER[[#This Row],[Booking]], $J$10:$J3212, CUSTOMER[[#This Row],[Order Date]], $F$10:$F3212, "&lt;&gt;"&amp;"N?m l*")=1), 1, TRUE,  "")</f>
        <v>#NAME?</v>
      </c>
      <c r="AA3212" s="282" t="b">
        <f t="shared" ca="1" si="51"/>
        <v>0</v>
      </c>
      <c r="AB3212" s="305"/>
    </row>
    <row r="3213" spans="1:28" x14ac:dyDescent="0.25">
      <c r="A3213" s="281" t="str">
        <f ca="1">no.</f>
        <v/>
      </c>
      <c r="B3213" s="281"/>
      <c r="C3213" s="282"/>
      <c r="D3213" s="282"/>
      <c r="E3213" s="283" t="str">
        <f ca="1">position</f>
        <v/>
      </c>
      <c r="F3213" s="282"/>
      <c r="G3213" s="282"/>
      <c r="H3213" s="282"/>
      <c r="I3213" s="282"/>
      <c r="J3213" s="335"/>
      <c r="K3213" s="282"/>
      <c r="L3213" s="282"/>
      <c r="M3213" s="282"/>
      <c r="N3213" s="282"/>
      <c r="O3213" s="281"/>
      <c r="P3213" s="360" t="str">
        <f ca="1">rescore_patient</f>
        <v/>
      </c>
      <c r="Q3213" s="330" t="str">
        <f ca="1">quantity</f>
        <v/>
      </c>
      <c r="R3213" s="284"/>
      <c r="S3213" s="282"/>
      <c r="T3213" s="282"/>
      <c r="U3213" s="282"/>
      <c r="V3213" s="305"/>
      <c r="W3213" s="305"/>
      <c r="X3213" s="305"/>
      <c r="Y3213" s="282"/>
      <c r="Z3213" s="282" t="e" vm="1">
        <f ca="1">_xlfn.IFS(AND(ISNUMBER(SEARCH("N?m l*", CUSTOMER[[#This Row],[Service Type]], 1)), CUSTOMER[[#This Row],[Count ST]] = TRUE), CUSTOMER[[#This Row],[Quantity]], AND($Y$10:$Y3213 = TRUE, COUNTIFS($H$10:$H3213, CUSTOMER[[#This Row],[Booking]], $J$10:$J3213, CUSTOMER[[#This Row],[Order Date]], $F$10:$F3213, "&lt;&gt;"&amp;"N?m l*")=1), 1, TRUE,  "")</f>
        <v>#NAME?</v>
      </c>
      <c r="AA3213" s="282" t="b">
        <f t="shared" ca="1" si="51"/>
        <v>0</v>
      </c>
      <c r="AB3213" s="305"/>
    </row>
    <row r="3214" spans="1:28" x14ac:dyDescent="0.25">
      <c r="A3214" s="281" t="str">
        <f ca="1">no.</f>
        <v/>
      </c>
      <c r="B3214" s="281"/>
      <c r="C3214" s="282"/>
      <c r="D3214" s="282"/>
      <c r="E3214" s="283" t="str">
        <f ca="1">position</f>
        <v/>
      </c>
      <c r="F3214" s="282"/>
      <c r="G3214" s="282"/>
      <c r="H3214" s="282"/>
      <c r="I3214" s="282"/>
      <c r="J3214" s="335"/>
      <c r="K3214" s="282"/>
      <c r="L3214" s="282"/>
      <c r="M3214" s="282"/>
      <c r="N3214" s="282"/>
      <c r="O3214" s="281"/>
      <c r="P3214" s="360" t="str">
        <f ca="1">rescore_patient</f>
        <v/>
      </c>
      <c r="Q3214" s="330" t="str">
        <f ca="1">quantity</f>
        <v/>
      </c>
      <c r="R3214" s="284"/>
      <c r="S3214" s="282"/>
      <c r="T3214" s="282"/>
      <c r="U3214" s="282"/>
      <c r="V3214" s="305"/>
      <c r="W3214" s="305"/>
      <c r="X3214" s="305"/>
      <c r="Y3214" s="282"/>
      <c r="Z3214" s="282" t="e" vm="1">
        <f ca="1">_xlfn.IFS(AND(ISNUMBER(SEARCH("N?m l*", CUSTOMER[[#This Row],[Service Type]], 1)), CUSTOMER[[#This Row],[Count ST]] = TRUE), CUSTOMER[[#This Row],[Quantity]], AND($Y$10:$Y3214 = TRUE, COUNTIFS($H$10:$H3214, CUSTOMER[[#This Row],[Booking]], $J$10:$J3214, CUSTOMER[[#This Row],[Order Date]], $F$10:$F3214, "&lt;&gt;"&amp;"N?m l*")=1), 1, TRUE,  "")</f>
        <v>#NAME?</v>
      </c>
      <c r="AA3214" s="282" t="b">
        <f t="shared" ca="1" si="51"/>
        <v>0</v>
      </c>
      <c r="AB3214" s="305"/>
    </row>
    <row r="3215" spans="1:28" x14ac:dyDescent="0.25">
      <c r="A3215" s="281" t="str">
        <f ca="1">no.</f>
        <v/>
      </c>
      <c r="B3215" s="281"/>
      <c r="C3215" s="282"/>
      <c r="D3215" s="282"/>
      <c r="E3215" s="283" t="str">
        <f ca="1">position</f>
        <v/>
      </c>
      <c r="F3215" s="282"/>
      <c r="G3215" s="282"/>
      <c r="H3215" s="282"/>
      <c r="I3215" s="282"/>
      <c r="J3215" s="335"/>
      <c r="K3215" s="282"/>
      <c r="L3215" s="282"/>
      <c r="M3215" s="282"/>
      <c r="N3215" s="282"/>
      <c r="O3215" s="281"/>
      <c r="P3215" s="360" t="str">
        <f ca="1">rescore_patient</f>
        <v/>
      </c>
      <c r="Q3215" s="330" t="str">
        <f ca="1">quantity</f>
        <v/>
      </c>
      <c r="R3215" s="284"/>
      <c r="S3215" s="282"/>
      <c r="T3215" s="282"/>
      <c r="U3215" s="282"/>
      <c r="V3215" s="305"/>
      <c r="W3215" s="305"/>
      <c r="X3215" s="305"/>
      <c r="Y3215" s="282"/>
      <c r="Z3215" s="282" t="e" vm="1">
        <f ca="1">_xlfn.IFS(AND(ISNUMBER(SEARCH("N?m l*", CUSTOMER[[#This Row],[Service Type]], 1)), CUSTOMER[[#This Row],[Count ST]] = TRUE), CUSTOMER[[#This Row],[Quantity]], AND($Y$10:$Y3215 = TRUE, COUNTIFS($H$10:$H3215, CUSTOMER[[#This Row],[Booking]], $J$10:$J3215, CUSTOMER[[#This Row],[Order Date]], $F$10:$F3215, "&lt;&gt;"&amp;"N?m l*")=1), 1, TRUE,  "")</f>
        <v>#NAME?</v>
      </c>
      <c r="AA3215" s="282" t="b">
        <f t="shared" ca="1" si="51"/>
        <v>0</v>
      </c>
      <c r="AB3215" s="305"/>
    </row>
    <row r="3216" spans="1:28" x14ac:dyDescent="0.25">
      <c r="A3216" s="281" t="str">
        <f ca="1">no.</f>
        <v/>
      </c>
      <c r="B3216" s="281"/>
      <c r="C3216" s="282"/>
      <c r="D3216" s="282"/>
      <c r="E3216" s="283" t="str">
        <f ca="1">position</f>
        <v/>
      </c>
      <c r="F3216" s="282"/>
      <c r="G3216" s="282"/>
      <c r="H3216" s="282"/>
      <c r="I3216" s="282"/>
      <c r="J3216" s="335"/>
      <c r="K3216" s="282"/>
      <c r="L3216" s="282"/>
      <c r="M3216" s="282"/>
      <c r="N3216" s="282"/>
      <c r="O3216" s="281"/>
      <c r="P3216" s="360" t="str">
        <f ca="1">rescore_patient</f>
        <v/>
      </c>
      <c r="Q3216" s="330" t="str">
        <f ca="1">quantity</f>
        <v/>
      </c>
      <c r="R3216" s="284"/>
      <c r="S3216" s="282"/>
      <c r="T3216" s="282"/>
      <c r="U3216" s="282"/>
      <c r="V3216" s="305"/>
      <c r="W3216" s="305"/>
      <c r="X3216" s="305"/>
      <c r="Y3216" s="282"/>
      <c r="Z3216" s="282" t="e" vm="1">
        <f ca="1">_xlfn.IFS(AND(ISNUMBER(SEARCH("N?m l*", CUSTOMER[[#This Row],[Service Type]], 1)), CUSTOMER[[#This Row],[Count ST]] = TRUE), CUSTOMER[[#This Row],[Quantity]], AND($Y$10:$Y3216 = TRUE, COUNTIFS($H$10:$H3216, CUSTOMER[[#This Row],[Booking]], $J$10:$J3216, CUSTOMER[[#This Row],[Order Date]], $F$10:$F3216, "&lt;&gt;"&amp;"N?m l*")=1), 1, TRUE,  "")</f>
        <v>#NAME?</v>
      </c>
      <c r="AA3216" s="282" t="b">
        <f t="shared" ca="1" si="51"/>
        <v>0</v>
      </c>
      <c r="AB3216" s="305"/>
    </row>
    <row r="3217" spans="1:28" x14ac:dyDescent="0.25">
      <c r="A3217" s="281" t="str">
        <f ca="1">no.</f>
        <v/>
      </c>
      <c r="B3217" s="281"/>
      <c r="C3217" s="282"/>
      <c r="D3217" s="282"/>
      <c r="E3217" s="283" t="str">
        <f ca="1">position</f>
        <v/>
      </c>
      <c r="F3217" s="282"/>
      <c r="G3217" s="282"/>
      <c r="H3217" s="282"/>
      <c r="I3217" s="282"/>
      <c r="J3217" s="335"/>
      <c r="K3217" s="282"/>
      <c r="L3217" s="282"/>
      <c r="M3217" s="282"/>
      <c r="N3217" s="282"/>
      <c r="O3217" s="281"/>
      <c r="P3217" s="360" t="str">
        <f ca="1">rescore_patient</f>
        <v/>
      </c>
      <c r="Q3217" s="330" t="str">
        <f ca="1">quantity</f>
        <v/>
      </c>
      <c r="R3217" s="284"/>
      <c r="S3217" s="282"/>
      <c r="T3217" s="282"/>
      <c r="U3217" s="282"/>
      <c r="V3217" s="305"/>
      <c r="W3217" s="305"/>
      <c r="X3217" s="305"/>
      <c r="Y3217" s="282"/>
      <c r="Z3217" s="282" t="e" vm="1">
        <f ca="1">_xlfn.IFS(AND(ISNUMBER(SEARCH("N?m l*", CUSTOMER[[#This Row],[Service Type]], 1)), CUSTOMER[[#This Row],[Count ST]] = TRUE), CUSTOMER[[#This Row],[Quantity]], AND($Y$10:$Y3217 = TRUE, COUNTIFS($H$10:$H3217, CUSTOMER[[#This Row],[Booking]], $J$10:$J3217, CUSTOMER[[#This Row],[Order Date]], $F$10:$F3217, "&lt;&gt;"&amp;"N?m l*")=1), 1, TRUE,  "")</f>
        <v>#NAME?</v>
      </c>
      <c r="AA3217" s="282" t="b">
        <f t="shared" ca="1" si="51"/>
        <v>0</v>
      </c>
      <c r="AB3217" s="305"/>
    </row>
    <row r="3218" spans="1:28" x14ac:dyDescent="0.25">
      <c r="A3218" s="281" t="str">
        <f ca="1">no.</f>
        <v/>
      </c>
      <c r="B3218" s="281"/>
      <c r="C3218" s="282"/>
      <c r="D3218" s="282"/>
      <c r="E3218" s="283" t="str">
        <f ca="1">position</f>
        <v/>
      </c>
      <c r="F3218" s="282"/>
      <c r="G3218" s="282"/>
      <c r="H3218" s="282"/>
      <c r="I3218" s="282"/>
      <c r="J3218" s="335"/>
      <c r="K3218" s="282"/>
      <c r="L3218" s="282"/>
      <c r="M3218" s="282"/>
      <c r="N3218" s="282"/>
      <c r="O3218" s="281"/>
      <c r="P3218" s="360" t="str">
        <f ca="1">rescore_patient</f>
        <v/>
      </c>
      <c r="Q3218" s="330" t="str">
        <f ca="1">quantity</f>
        <v/>
      </c>
      <c r="R3218" s="284"/>
      <c r="S3218" s="282"/>
      <c r="T3218" s="282"/>
      <c r="U3218" s="282"/>
      <c r="V3218" s="305"/>
      <c r="W3218" s="305"/>
      <c r="X3218" s="305"/>
      <c r="Y3218" s="282"/>
      <c r="Z3218" s="282" t="e" vm="1">
        <f ca="1">_xlfn.IFS(AND(ISNUMBER(SEARCH("N?m l*", CUSTOMER[[#This Row],[Service Type]], 1)), CUSTOMER[[#This Row],[Count ST]] = TRUE), CUSTOMER[[#This Row],[Quantity]], AND($Y$10:$Y3218 = TRUE, COUNTIFS($H$10:$H3218, CUSTOMER[[#This Row],[Booking]], $J$10:$J3218, CUSTOMER[[#This Row],[Order Date]], $F$10:$F3218, "&lt;&gt;"&amp;"N?m l*")=1), 1, TRUE,  "")</f>
        <v>#NAME?</v>
      </c>
      <c r="AA3218" s="282" t="b">
        <f t="shared" ca="1" si="51"/>
        <v>0</v>
      </c>
      <c r="AB3218" s="305"/>
    </row>
    <row r="3219" spans="1:28" x14ac:dyDescent="0.25">
      <c r="A3219" s="281" t="str">
        <f ca="1">no.</f>
        <v/>
      </c>
      <c r="B3219" s="281"/>
      <c r="C3219" s="282"/>
      <c r="D3219" s="282"/>
      <c r="E3219" s="283" t="str">
        <f ca="1">position</f>
        <v/>
      </c>
      <c r="F3219" s="282"/>
      <c r="G3219" s="282"/>
      <c r="H3219" s="282"/>
      <c r="I3219" s="282"/>
      <c r="J3219" s="335"/>
      <c r="K3219" s="282"/>
      <c r="L3219" s="282"/>
      <c r="M3219" s="282"/>
      <c r="N3219" s="282"/>
      <c r="O3219" s="281"/>
      <c r="P3219" s="360" t="str">
        <f ca="1">rescore_patient</f>
        <v/>
      </c>
      <c r="Q3219" s="330" t="str">
        <f ca="1">quantity</f>
        <v/>
      </c>
      <c r="R3219" s="284"/>
      <c r="S3219" s="282"/>
      <c r="T3219" s="282"/>
      <c r="U3219" s="282"/>
      <c r="V3219" s="305"/>
      <c r="W3219" s="305"/>
      <c r="X3219" s="305"/>
      <c r="Y3219" s="282"/>
      <c r="Z3219" s="282" t="e" vm="1">
        <f ca="1">_xlfn.IFS(AND(ISNUMBER(SEARCH("N?m l*", CUSTOMER[[#This Row],[Service Type]], 1)), CUSTOMER[[#This Row],[Count ST]] = TRUE), CUSTOMER[[#This Row],[Quantity]], AND($Y$10:$Y3219 = TRUE, COUNTIFS($H$10:$H3219, CUSTOMER[[#This Row],[Booking]], $J$10:$J3219, CUSTOMER[[#This Row],[Order Date]], $F$10:$F3219, "&lt;&gt;"&amp;"N?m l*")=1), 1, TRUE,  "")</f>
        <v>#NAME?</v>
      </c>
      <c r="AA3219" s="282" t="b">
        <f t="shared" ca="1" si="51"/>
        <v>0</v>
      </c>
      <c r="AB3219" s="305"/>
    </row>
    <row r="3220" spans="1:28" x14ac:dyDescent="0.25">
      <c r="A3220" s="281" t="str">
        <f ca="1">no.</f>
        <v/>
      </c>
      <c r="B3220" s="281"/>
      <c r="C3220" s="282"/>
      <c r="D3220" s="282"/>
      <c r="E3220" s="283" t="str">
        <f ca="1">position</f>
        <v/>
      </c>
      <c r="F3220" s="282"/>
      <c r="G3220" s="282"/>
      <c r="H3220" s="282"/>
      <c r="I3220" s="282"/>
      <c r="J3220" s="335"/>
      <c r="K3220" s="282"/>
      <c r="L3220" s="282"/>
      <c r="M3220" s="282"/>
      <c r="N3220" s="282"/>
      <c r="O3220" s="281"/>
      <c r="P3220" s="360" t="str">
        <f ca="1">rescore_patient</f>
        <v/>
      </c>
      <c r="Q3220" s="330" t="str">
        <f ca="1">quantity</f>
        <v/>
      </c>
      <c r="R3220" s="284"/>
      <c r="S3220" s="282"/>
      <c r="T3220" s="282"/>
      <c r="U3220" s="282"/>
      <c r="V3220" s="305"/>
      <c r="W3220" s="305"/>
      <c r="X3220" s="305"/>
      <c r="Y3220" s="282"/>
      <c r="Z3220" s="282" t="e" vm="1">
        <f ca="1">_xlfn.IFS(AND(ISNUMBER(SEARCH("N?m l*", CUSTOMER[[#This Row],[Service Type]], 1)), CUSTOMER[[#This Row],[Count ST]] = TRUE), CUSTOMER[[#This Row],[Quantity]], AND($Y$10:$Y3220 = TRUE, COUNTIFS($H$10:$H3220, CUSTOMER[[#This Row],[Booking]], $J$10:$J3220, CUSTOMER[[#This Row],[Order Date]], $F$10:$F3220, "&lt;&gt;"&amp;"N?m l*")=1), 1, TRUE,  "")</f>
        <v>#NAME?</v>
      </c>
      <c r="AA3220" s="282" t="b">
        <f t="shared" ca="1" si="51"/>
        <v>0</v>
      </c>
      <c r="AB3220" s="305"/>
    </row>
    <row r="3221" spans="1:28" x14ac:dyDescent="0.25">
      <c r="A3221" s="281" t="str">
        <f ca="1">no.</f>
        <v/>
      </c>
      <c r="B3221" s="281"/>
      <c r="C3221" s="282"/>
      <c r="D3221" s="282"/>
      <c r="E3221" s="283" t="str">
        <f ca="1">position</f>
        <v/>
      </c>
      <c r="F3221" s="282"/>
      <c r="G3221" s="282"/>
      <c r="H3221" s="282"/>
      <c r="I3221" s="282"/>
      <c r="J3221" s="335"/>
      <c r="K3221" s="282"/>
      <c r="L3221" s="282"/>
      <c r="M3221" s="282"/>
      <c r="N3221" s="282"/>
      <c r="O3221" s="281"/>
      <c r="P3221" s="360" t="str">
        <f ca="1">rescore_patient</f>
        <v/>
      </c>
      <c r="Q3221" s="330" t="str">
        <f ca="1">quantity</f>
        <v/>
      </c>
      <c r="R3221" s="284"/>
      <c r="S3221" s="282"/>
      <c r="T3221" s="282"/>
      <c r="U3221" s="282"/>
      <c r="V3221" s="305"/>
      <c r="W3221" s="305"/>
      <c r="X3221" s="305"/>
      <c r="Y3221" s="282"/>
      <c r="Z3221" s="282" t="e" vm="1">
        <f ca="1">_xlfn.IFS(AND(ISNUMBER(SEARCH("N?m l*", CUSTOMER[[#This Row],[Service Type]], 1)), CUSTOMER[[#This Row],[Count ST]] = TRUE), CUSTOMER[[#This Row],[Quantity]], AND($Y$10:$Y3221 = TRUE, COUNTIFS($H$10:$H3221, CUSTOMER[[#This Row],[Booking]], $J$10:$J3221, CUSTOMER[[#This Row],[Order Date]], $F$10:$F3221, "&lt;&gt;"&amp;"N?m l*")=1), 1, TRUE,  "")</f>
        <v>#NAME?</v>
      </c>
      <c r="AA3221" s="282" t="b">
        <f t="shared" ca="1" si="51"/>
        <v>0</v>
      </c>
      <c r="AB3221" s="305"/>
    </row>
    <row r="3222" spans="1:28" x14ac:dyDescent="0.25">
      <c r="A3222" s="281" t="str">
        <f ca="1">no.</f>
        <v/>
      </c>
      <c r="B3222" s="281"/>
      <c r="C3222" s="282"/>
      <c r="D3222" s="282"/>
      <c r="E3222" s="283" t="str">
        <f ca="1">position</f>
        <v/>
      </c>
      <c r="F3222" s="282"/>
      <c r="G3222" s="282"/>
      <c r="H3222" s="282"/>
      <c r="I3222" s="282"/>
      <c r="J3222" s="335"/>
      <c r="K3222" s="282"/>
      <c r="L3222" s="282"/>
      <c r="M3222" s="282"/>
      <c r="N3222" s="282"/>
      <c r="O3222" s="281"/>
      <c r="P3222" s="360" t="str">
        <f ca="1">rescore_patient</f>
        <v/>
      </c>
      <c r="Q3222" s="330" t="str">
        <f ca="1">quantity</f>
        <v/>
      </c>
      <c r="R3222" s="284"/>
      <c r="S3222" s="282"/>
      <c r="T3222" s="282"/>
      <c r="U3222" s="282"/>
      <c r="V3222" s="305"/>
      <c r="W3222" s="305"/>
      <c r="X3222" s="305"/>
      <c r="Y3222" s="282"/>
      <c r="Z3222" s="282" t="e" vm="1">
        <f ca="1">_xlfn.IFS(AND(ISNUMBER(SEARCH("N?m l*", CUSTOMER[[#This Row],[Service Type]], 1)), CUSTOMER[[#This Row],[Count ST]] = TRUE), CUSTOMER[[#This Row],[Quantity]], AND($Y$10:$Y3222 = TRUE, COUNTIFS($H$10:$H3222, CUSTOMER[[#This Row],[Booking]], $J$10:$J3222, CUSTOMER[[#This Row],[Order Date]], $F$10:$F3222, "&lt;&gt;"&amp;"N?m l*")=1), 1, TRUE,  "")</f>
        <v>#NAME?</v>
      </c>
      <c r="AA3222" s="282" t="b">
        <f t="shared" ca="1" si="51"/>
        <v>0</v>
      </c>
      <c r="AB3222" s="305"/>
    </row>
    <row r="3223" spans="1:28" x14ac:dyDescent="0.25">
      <c r="A3223" s="281" t="str">
        <f ca="1">no.</f>
        <v/>
      </c>
      <c r="B3223" s="281"/>
      <c r="C3223" s="282"/>
      <c r="D3223" s="282"/>
      <c r="E3223" s="283" t="str">
        <f ca="1">position</f>
        <v/>
      </c>
      <c r="F3223" s="282"/>
      <c r="G3223" s="282"/>
      <c r="H3223" s="282"/>
      <c r="I3223" s="282"/>
      <c r="J3223" s="335"/>
      <c r="K3223" s="282"/>
      <c r="L3223" s="282"/>
      <c r="M3223" s="282"/>
      <c r="N3223" s="282"/>
      <c r="O3223" s="281"/>
      <c r="P3223" s="360" t="str">
        <f ca="1">rescore_patient</f>
        <v/>
      </c>
      <c r="Q3223" s="330" t="str">
        <f ca="1">quantity</f>
        <v/>
      </c>
      <c r="R3223" s="284"/>
      <c r="S3223" s="282"/>
      <c r="T3223" s="282"/>
      <c r="U3223" s="282"/>
      <c r="V3223" s="305"/>
      <c r="W3223" s="305"/>
      <c r="X3223" s="305"/>
      <c r="Y3223" s="282"/>
      <c r="Z3223" s="282" t="e" vm="1">
        <f ca="1">_xlfn.IFS(AND(ISNUMBER(SEARCH("N?m l*", CUSTOMER[[#This Row],[Service Type]], 1)), CUSTOMER[[#This Row],[Count ST]] = TRUE), CUSTOMER[[#This Row],[Quantity]], AND($Y$10:$Y3223 = TRUE, COUNTIFS($H$10:$H3223, CUSTOMER[[#This Row],[Booking]], $J$10:$J3223, CUSTOMER[[#This Row],[Order Date]], $F$10:$F3223, "&lt;&gt;"&amp;"N?m l*")=1), 1, TRUE,  "")</f>
        <v>#NAME?</v>
      </c>
      <c r="AA3223" s="282" t="b">
        <f t="shared" ca="1" si="51"/>
        <v>0</v>
      </c>
      <c r="AB3223" s="305"/>
    </row>
    <row r="3224" spans="1:28" x14ac:dyDescent="0.25">
      <c r="A3224" s="281" t="str">
        <f ca="1">no.</f>
        <v/>
      </c>
      <c r="B3224" s="281"/>
      <c r="C3224" s="282"/>
      <c r="D3224" s="282"/>
      <c r="E3224" s="283" t="str">
        <f ca="1">position</f>
        <v/>
      </c>
      <c r="F3224" s="282"/>
      <c r="G3224" s="282"/>
      <c r="H3224" s="282"/>
      <c r="I3224" s="282"/>
      <c r="J3224" s="335"/>
      <c r="K3224" s="282"/>
      <c r="L3224" s="282"/>
      <c r="M3224" s="282"/>
      <c r="N3224" s="282"/>
      <c r="O3224" s="281"/>
      <c r="P3224" s="360" t="str">
        <f ca="1">rescore_patient</f>
        <v/>
      </c>
      <c r="Q3224" s="330" t="str">
        <f ca="1">quantity</f>
        <v/>
      </c>
      <c r="R3224" s="284"/>
      <c r="S3224" s="282"/>
      <c r="T3224" s="282"/>
      <c r="U3224" s="282"/>
      <c r="V3224" s="305"/>
      <c r="W3224" s="305"/>
      <c r="X3224" s="305"/>
      <c r="Y3224" s="282"/>
      <c r="Z3224" s="282" t="e" vm="1">
        <f ca="1">_xlfn.IFS(AND(ISNUMBER(SEARCH("N?m l*", CUSTOMER[[#This Row],[Service Type]], 1)), CUSTOMER[[#This Row],[Count ST]] = TRUE), CUSTOMER[[#This Row],[Quantity]], AND($Y$10:$Y3224 = TRUE, COUNTIFS($H$10:$H3224, CUSTOMER[[#This Row],[Booking]], $J$10:$J3224, CUSTOMER[[#This Row],[Order Date]], $F$10:$F3224, "&lt;&gt;"&amp;"N?m l*")=1), 1, TRUE,  "")</f>
        <v>#NAME?</v>
      </c>
      <c r="AA3224" s="282" t="b">
        <f t="shared" ca="1" si="51"/>
        <v>0</v>
      </c>
      <c r="AB3224" s="305"/>
    </row>
    <row r="3225" spans="1:28" x14ac:dyDescent="0.25">
      <c r="A3225" s="281" t="str">
        <f ca="1">no.</f>
        <v/>
      </c>
      <c r="B3225" s="281"/>
      <c r="C3225" s="282"/>
      <c r="D3225" s="282"/>
      <c r="E3225" s="283" t="str">
        <f ca="1">position</f>
        <v/>
      </c>
      <c r="F3225" s="282"/>
      <c r="G3225" s="282"/>
      <c r="H3225" s="282"/>
      <c r="I3225" s="282"/>
      <c r="J3225" s="335"/>
      <c r="K3225" s="282"/>
      <c r="L3225" s="282"/>
      <c r="M3225" s="282"/>
      <c r="N3225" s="282"/>
      <c r="O3225" s="281"/>
      <c r="P3225" s="360" t="str">
        <f ca="1">rescore_patient</f>
        <v/>
      </c>
      <c r="Q3225" s="330" t="str">
        <f ca="1">quantity</f>
        <v/>
      </c>
      <c r="R3225" s="284"/>
      <c r="S3225" s="282"/>
      <c r="T3225" s="282"/>
      <c r="U3225" s="282"/>
      <c r="V3225" s="305"/>
      <c r="W3225" s="305"/>
      <c r="X3225" s="305"/>
      <c r="Y3225" s="282"/>
      <c r="Z3225" s="282" t="e" vm="1">
        <f ca="1">_xlfn.IFS(AND(ISNUMBER(SEARCH("N?m l*", CUSTOMER[[#This Row],[Service Type]], 1)), CUSTOMER[[#This Row],[Count ST]] = TRUE), CUSTOMER[[#This Row],[Quantity]], AND($Y$10:$Y3225 = TRUE, COUNTIFS($H$10:$H3225, CUSTOMER[[#This Row],[Booking]], $J$10:$J3225, CUSTOMER[[#This Row],[Order Date]], $F$10:$F3225, "&lt;&gt;"&amp;"N?m l*")=1), 1, TRUE,  "")</f>
        <v>#NAME?</v>
      </c>
      <c r="AA3225" s="282" t="b">
        <f t="shared" ca="1" si="51"/>
        <v>0</v>
      </c>
      <c r="AB3225" s="305"/>
    </row>
    <row r="3226" spans="1:28" x14ac:dyDescent="0.25">
      <c r="A3226" s="281" t="str">
        <f ca="1">no.</f>
        <v/>
      </c>
      <c r="B3226" s="281"/>
      <c r="C3226" s="282"/>
      <c r="D3226" s="282"/>
      <c r="E3226" s="283" t="str">
        <f ca="1">position</f>
        <v/>
      </c>
      <c r="F3226" s="282"/>
      <c r="G3226" s="282"/>
      <c r="H3226" s="282"/>
      <c r="I3226" s="282"/>
      <c r="J3226" s="335"/>
      <c r="K3226" s="282"/>
      <c r="L3226" s="282"/>
      <c r="M3226" s="282"/>
      <c r="N3226" s="282"/>
      <c r="O3226" s="281"/>
      <c r="P3226" s="360" t="str">
        <f ca="1">rescore_patient</f>
        <v/>
      </c>
      <c r="Q3226" s="330" t="str">
        <f ca="1">quantity</f>
        <v/>
      </c>
      <c r="R3226" s="284"/>
      <c r="S3226" s="282"/>
      <c r="T3226" s="282"/>
      <c r="U3226" s="282"/>
      <c r="V3226" s="305"/>
      <c r="W3226" s="305"/>
      <c r="X3226" s="305"/>
      <c r="Y3226" s="282"/>
      <c r="Z3226" s="282" t="e" vm="1">
        <f ca="1">_xlfn.IFS(AND(ISNUMBER(SEARCH("N?m l*", CUSTOMER[[#This Row],[Service Type]], 1)), CUSTOMER[[#This Row],[Count ST]] = TRUE), CUSTOMER[[#This Row],[Quantity]], AND($Y$10:$Y3226 = TRUE, COUNTIFS($H$10:$H3226, CUSTOMER[[#This Row],[Booking]], $J$10:$J3226, CUSTOMER[[#This Row],[Order Date]], $F$10:$F3226, "&lt;&gt;"&amp;"N?m l*")=1), 1, TRUE,  "")</f>
        <v>#NAME?</v>
      </c>
      <c r="AA3226" s="282" t="b">
        <f t="shared" ca="1" si="51"/>
        <v>0</v>
      </c>
      <c r="AB3226" s="305"/>
    </row>
    <row r="3227" spans="1:28" x14ac:dyDescent="0.25">
      <c r="A3227" s="281" t="str">
        <f ca="1">no.</f>
        <v/>
      </c>
      <c r="B3227" s="281"/>
      <c r="C3227" s="282"/>
      <c r="D3227" s="282"/>
      <c r="E3227" s="283" t="str">
        <f ca="1">position</f>
        <v/>
      </c>
      <c r="F3227" s="282"/>
      <c r="G3227" s="282"/>
      <c r="H3227" s="282"/>
      <c r="I3227" s="282"/>
      <c r="J3227" s="335"/>
      <c r="K3227" s="282"/>
      <c r="L3227" s="282"/>
      <c r="M3227" s="282"/>
      <c r="N3227" s="282"/>
      <c r="O3227" s="281"/>
      <c r="P3227" s="360" t="str">
        <f ca="1">rescore_patient</f>
        <v/>
      </c>
      <c r="Q3227" s="330" t="str">
        <f ca="1">quantity</f>
        <v/>
      </c>
      <c r="R3227" s="284"/>
      <c r="S3227" s="282"/>
      <c r="T3227" s="282"/>
      <c r="U3227" s="282"/>
      <c r="V3227" s="305"/>
      <c r="W3227" s="305"/>
      <c r="X3227" s="305"/>
      <c r="Y3227" s="282"/>
      <c r="Z3227" s="282" t="e" vm="1">
        <f ca="1">_xlfn.IFS(AND(ISNUMBER(SEARCH("N?m l*", CUSTOMER[[#This Row],[Service Type]], 1)), CUSTOMER[[#This Row],[Count ST]] = TRUE), CUSTOMER[[#This Row],[Quantity]], AND($Y$10:$Y3227 = TRUE, COUNTIFS($H$10:$H3227, CUSTOMER[[#This Row],[Booking]], $J$10:$J3227, CUSTOMER[[#This Row],[Order Date]], $F$10:$F3227, "&lt;&gt;"&amp;"N?m l*")=1), 1, TRUE,  "")</f>
        <v>#NAME?</v>
      </c>
      <c r="AA3227" s="282" t="b">
        <f t="shared" ca="1" si="51"/>
        <v>0</v>
      </c>
      <c r="AB3227" s="305"/>
    </row>
    <row r="3228" spans="1:28" x14ac:dyDescent="0.25">
      <c r="A3228" s="281" t="str">
        <f ca="1">no.</f>
        <v/>
      </c>
      <c r="B3228" s="281"/>
      <c r="C3228" s="282"/>
      <c r="D3228" s="282"/>
      <c r="E3228" s="283" t="str">
        <f ca="1">position</f>
        <v/>
      </c>
      <c r="F3228" s="282"/>
      <c r="G3228" s="282"/>
      <c r="H3228" s="282"/>
      <c r="I3228" s="282"/>
      <c r="J3228" s="335"/>
      <c r="K3228" s="282"/>
      <c r="L3228" s="282"/>
      <c r="M3228" s="282"/>
      <c r="N3228" s="282"/>
      <c r="O3228" s="281"/>
      <c r="P3228" s="360" t="str">
        <f ca="1">rescore_patient</f>
        <v/>
      </c>
      <c r="Q3228" s="330" t="str">
        <f ca="1">quantity</f>
        <v/>
      </c>
      <c r="R3228" s="284"/>
      <c r="S3228" s="282"/>
      <c r="T3228" s="282"/>
      <c r="U3228" s="282"/>
      <c r="V3228" s="305"/>
      <c r="W3228" s="305"/>
      <c r="X3228" s="305"/>
      <c r="Y3228" s="282"/>
      <c r="Z3228" s="282" t="e" vm="1">
        <f ca="1">_xlfn.IFS(AND(ISNUMBER(SEARCH("N?m l*", CUSTOMER[[#This Row],[Service Type]], 1)), CUSTOMER[[#This Row],[Count ST]] = TRUE), CUSTOMER[[#This Row],[Quantity]], AND($Y$10:$Y3228 = TRUE, COUNTIFS($H$10:$H3228, CUSTOMER[[#This Row],[Booking]], $J$10:$J3228, CUSTOMER[[#This Row],[Order Date]], $F$10:$F3228, "&lt;&gt;"&amp;"N?m l*")=1), 1, TRUE,  "")</f>
        <v>#NAME?</v>
      </c>
      <c r="AA3228" s="282" t="b">
        <f t="shared" ca="1" si="51"/>
        <v>0</v>
      </c>
      <c r="AB3228" s="305"/>
    </row>
    <row r="3229" spans="1:28" x14ac:dyDescent="0.25">
      <c r="A3229" s="281" t="str">
        <f ca="1">no.</f>
        <v/>
      </c>
      <c r="B3229" s="281"/>
      <c r="C3229" s="282"/>
      <c r="D3229" s="282"/>
      <c r="E3229" s="283" t="str">
        <f ca="1">position</f>
        <v/>
      </c>
      <c r="F3229" s="282"/>
      <c r="G3229" s="282"/>
      <c r="H3229" s="282"/>
      <c r="I3229" s="282"/>
      <c r="J3229" s="335"/>
      <c r="K3229" s="282"/>
      <c r="L3229" s="282"/>
      <c r="M3229" s="282"/>
      <c r="N3229" s="282"/>
      <c r="O3229" s="281"/>
      <c r="P3229" s="360" t="str">
        <f ca="1">rescore_patient</f>
        <v/>
      </c>
      <c r="Q3229" s="330" t="str">
        <f ca="1">quantity</f>
        <v/>
      </c>
      <c r="R3229" s="284"/>
      <c r="S3229" s="282"/>
      <c r="T3229" s="282"/>
      <c r="U3229" s="282"/>
      <c r="V3229" s="305"/>
      <c r="W3229" s="305"/>
      <c r="X3229" s="305"/>
      <c r="Y3229" s="282"/>
      <c r="Z3229" s="282" t="e" vm="1">
        <f ca="1">_xlfn.IFS(AND(ISNUMBER(SEARCH("N?m l*", CUSTOMER[[#This Row],[Service Type]], 1)), CUSTOMER[[#This Row],[Count ST]] = TRUE), CUSTOMER[[#This Row],[Quantity]], AND($Y$10:$Y3229 = TRUE, COUNTIFS($H$10:$H3229, CUSTOMER[[#This Row],[Booking]], $J$10:$J3229, CUSTOMER[[#This Row],[Order Date]], $F$10:$F3229, "&lt;&gt;"&amp;"N?m l*")=1), 1, TRUE,  "")</f>
        <v>#NAME?</v>
      </c>
      <c r="AA3229" s="282" t="b">
        <f t="shared" ca="1" si="51"/>
        <v>0</v>
      </c>
      <c r="AB3229" s="305"/>
    </row>
    <row r="3230" spans="1:28" x14ac:dyDescent="0.25">
      <c r="A3230" s="281" t="str">
        <f ca="1">no.</f>
        <v/>
      </c>
      <c r="B3230" s="281"/>
      <c r="C3230" s="282"/>
      <c r="D3230" s="282"/>
      <c r="E3230" s="283" t="str">
        <f ca="1">position</f>
        <v/>
      </c>
      <c r="F3230" s="282"/>
      <c r="G3230" s="282"/>
      <c r="H3230" s="282"/>
      <c r="I3230" s="282"/>
      <c r="J3230" s="335"/>
      <c r="K3230" s="282"/>
      <c r="L3230" s="282"/>
      <c r="M3230" s="282"/>
      <c r="N3230" s="282"/>
      <c r="O3230" s="281"/>
      <c r="P3230" s="360" t="str">
        <f ca="1">rescore_patient</f>
        <v/>
      </c>
      <c r="Q3230" s="330" t="str">
        <f ca="1">quantity</f>
        <v/>
      </c>
      <c r="R3230" s="284"/>
      <c r="S3230" s="282"/>
      <c r="T3230" s="282"/>
      <c r="U3230" s="282"/>
      <c r="V3230" s="305"/>
      <c r="W3230" s="305"/>
      <c r="X3230" s="305"/>
      <c r="Y3230" s="282"/>
      <c r="Z3230" s="282" t="e" vm="1">
        <f ca="1">_xlfn.IFS(AND(ISNUMBER(SEARCH("N?m l*", CUSTOMER[[#This Row],[Service Type]], 1)), CUSTOMER[[#This Row],[Count ST]] = TRUE), CUSTOMER[[#This Row],[Quantity]], AND($Y$10:$Y3230 = TRUE, COUNTIFS($H$10:$H3230, CUSTOMER[[#This Row],[Booking]], $J$10:$J3230, CUSTOMER[[#This Row],[Order Date]], $F$10:$F3230, "&lt;&gt;"&amp;"N?m l*")=1), 1, TRUE,  "")</f>
        <v>#NAME?</v>
      </c>
      <c r="AA3230" s="282" t="b">
        <f t="shared" ca="1" si="51"/>
        <v>0</v>
      </c>
      <c r="AB3230" s="305"/>
    </row>
    <row r="3231" spans="1:28" x14ac:dyDescent="0.25">
      <c r="A3231" s="281" t="str">
        <f ca="1">no.</f>
        <v/>
      </c>
      <c r="B3231" s="281"/>
      <c r="C3231" s="282"/>
      <c r="D3231" s="282"/>
      <c r="E3231" s="283" t="str">
        <f ca="1">position</f>
        <v/>
      </c>
      <c r="F3231" s="282"/>
      <c r="G3231" s="282"/>
      <c r="H3231" s="282"/>
      <c r="I3231" s="282"/>
      <c r="J3231" s="335"/>
      <c r="K3231" s="282"/>
      <c r="L3231" s="282"/>
      <c r="M3231" s="282"/>
      <c r="N3231" s="282"/>
      <c r="O3231" s="281"/>
      <c r="P3231" s="360" t="str">
        <f ca="1">rescore_patient</f>
        <v/>
      </c>
      <c r="Q3231" s="330" t="str">
        <f ca="1">quantity</f>
        <v/>
      </c>
      <c r="R3231" s="284"/>
      <c r="S3231" s="282"/>
      <c r="T3231" s="282"/>
      <c r="U3231" s="282"/>
      <c r="V3231" s="305"/>
      <c r="W3231" s="305"/>
      <c r="X3231" s="305"/>
      <c r="Y3231" s="282"/>
      <c r="Z3231" s="282" t="e" vm="1">
        <f ca="1">_xlfn.IFS(AND(ISNUMBER(SEARCH("N?m l*", CUSTOMER[[#This Row],[Service Type]], 1)), CUSTOMER[[#This Row],[Count ST]] = TRUE), CUSTOMER[[#This Row],[Quantity]], AND($Y$10:$Y3231 = TRUE, COUNTIFS($H$10:$H3231, CUSTOMER[[#This Row],[Booking]], $J$10:$J3231, CUSTOMER[[#This Row],[Order Date]], $F$10:$F3231, "&lt;&gt;"&amp;"N?m l*")=1), 1, TRUE,  "")</f>
        <v>#NAME?</v>
      </c>
      <c r="AA3231" s="282" t="b">
        <f t="shared" ca="1" si="51"/>
        <v>0</v>
      </c>
      <c r="AB3231" s="305"/>
    </row>
    <row r="3232" spans="1:28" x14ac:dyDescent="0.25">
      <c r="A3232" s="281" t="str">
        <f ca="1">no.</f>
        <v/>
      </c>
      <c r="B3232" s="281"/>
      <c r="C3232" s="282"/>
      <c r="D3232" s="282"/>
      <c r="E3232" s="283" t="str">
        <f ca="1">position</f>
        <v/>
      </c>
      <c r="F3232" s="282"/>
      <c r="G3232" s="282"/>
      <c r="H3232" s="282"/>
      <c r="I3232" s="282"/>
      <c r="J3232" s="335"/>
      <c r="K3232" s="282"/>
      <c r="L3232" s="282"/>
      <c r="M3232" s="282"/>
      <c r="N3232" s="282"/>
      <c r="O3232" s="281"/>
      <c r="P3232" s="360" t="str">
        <f ca="1">rescore_patient</f>
        <v/>
      </c>
      <c r="Q3232" s="330" t="str">
        <f ca="1">quantity</f>
        <v/>
      </c>
      <c r="R3232" s="284"/>
      <c r="S3232" s="282"/>
      <c r="T3232" s="282"/>
      <c r="U3232" s="282"/>
      <c r="V3232" s="305"/>
      <c r="W3232" s="305"/>
      <c r="X3232" s="305"/>
      <c r="Y3232" s="282"/>
      <c r="Z3232" s="282" t="e" vm="1">
        <f ca="1">_xlfn.IFS(AND(ISNUMBER(SEARCH("N?m l*", CUSTOMER[[#This Row],[Service Type]], 1)), CUSTOMER[[#This Row],[Count ST]] = TRUE), CUSTOMER[[#This Row],[Quantity]], AND($Y$10:$Y3232 = TRUE, COUNTIFS($H$10:$H3232, CUSTOMER[[#This Row],[Booking]], $J$10:$J3232, CUSTOMER[[#This Row],[Order Date]], $F$10:$F3232, "&lt;&gt;"&amp;"N?m l*")=1), 1, TRUE,  "")</f>
        <v>#NAME?</v>
      </c>
      <c r="AA3232" s="282" t="b">
        <f t="shared" ca="1" si="51"/>
        <v>0</v>
      </c>
      <c r="AB3232" s="305"/>
    </row>
    <row r="3233" spans="1:28" x14ac:dyDescent="0.25">
      <c r="A3233" s="281" t="str">
        <f ca="1">no.</f>
        <v/>
      </c>
      <c r="B3233" s="281"/>
      <c r="C3233" s="282"/>
      <c r="D3233" s="282"/>
      <c r="E3233" s="283" t="str">
        <f ca="1">position</f>
        <v/>
      </c>
      <c r="F3233" s="282"/>
      <c r="G3233" s="282"/>
      <c r="H3233" s="282"/>
      <c r="I3233" s="282"/>
      <c r="J3233" s="335"/>
      <c r="K3233" s="282"/>
      <c r="L3233" s="282"/>
      <c r="M3233" s="282"/>
      <c r="N3233" s="282"/>
      <c r="O3233" s="281"/>
      <c r="P3233" s="360" t="str">
        <f ca="1">rescore_patient</f>
        <v/>
      </c>
      <c r="Q3233" s="330" t="str">
        <f ca="1">quantity</f>
        <v/>
      </c>
      <c r="R3233" s="284"/>
      <c r="S3233" s="282"/>
      <c r="T3233" s="282"/>
      <c r="U3233" s="282"/>
      <c r="V3233" s="305"/>
      <c r="W3233" s="305"/>
      <c r="X3233" s="305"/>
      <c r="Y3233" s="282"/>
      <c r="Z3233" s="282" t="e" vm="1">
        <f ca="1">_xlfn.IFS(AND(ISNUMBER(SEARCH("N?m l*", CUSTOMER[[#This Row],[Service Type]], 1)), CUSTOMER[[#This Row],[Count ST]] = TRUE), CUSTOMER[[#This Row],[Quantity]], AND($Y$10:$Y3233 = TRUE, COUNTIFS($H$10:$H3233, CUSTOMER[[#This Row],[Booking]], $J$10:$J3233, CUSTOMER[[#This Row],[Order Date]], $F$10:$F3233, "&lt;&gt;"&amp;"N?m l*")=1), 1, TRUE,  "")</f>
        <v>#NAME?</v>
      </c>
      <c r="AA3233" s="282" t="b">
        <f t="shared" ca="1" si="51"/>
        <v>0</v>
      </c>
      <c r="AB3233" s="305"/>
    </row>
    <row r="3234" spans="1:28" x14ac:dyDescent="0.25">
      <c r="A3234" s="281" t="str">
        <f ca="1">no.</f>
        <v/>
      </c>
      <c r="B3234" s="281"/>
      <c r="C3234" s="282"/>
      <c r="D3234" s="282"/>
      <c r="E3234" s="283" t="str">
        <f ca="1">position</f>
        <v/>
      </c>
      <c r="F3234" s="282"/>
      <c r="G3234" s="282"/>
      <c r="H3234" s="282"/>
      <c r="I3234" s="282"/>
      <c r="J3234" s="335"/>
      <c r="K3234" s="282"/>
      <c r="L3234" s="282"/>
      <c r="M3234" s="282"/>
      <c r="N3234" s="282"/>
      <c r="O3234" s="281"/>
      <c r="P3234" s="360" t="str">
        <f ca="1">rescore_patient</f>
        <v/>
      </c>
      <c r="Q3234" s="330" t="str">
        <f ca="1">quantity</f>
        <v/>
      </c>
      <c r="R3234" s="284"/>
      <c r="S3234" s="282"/>
      <c r="T3234" s="282"/>
      <c r="U3234" s="282"/>
      <c r="V3234" s="305"/>
      <c r="W3234" s="305"/>
      <c r="X3234" s="305"/>
      <c r="Y3234" s="282"/>
      <c r="Z3234" s="282" t="e" vm="1">
        <f ca="1">_xlfn.IFS(AND(ISNUMBER(SEARCH("N?m l*", CUSTOMER[[#This Row],[Service Type]], 1)), CUSTOMER[[#This Row],[Count ST]] = TRUE), CUSTOMER[[#This Row],[Quantity]], AND($Y$10:$Y3234 = TRUE, COUNTIFS($H$10:$H3234, CUSTOMER[[#This Row],[Booking]], $J$10:$J3234, CUSTOMER[[#This Row],[Order Date]], $F$10:$F3234, "&lt;&gt;"&amp;"N?m l*")=1), 1, TRUE,  "")</f>
        <v>#NAME?</v>
      </c>
      <c r="AA3234" s="282" t="b">
        <f t="shared" ca="1" si="51"/>
        <v>0</v>
      </c>
      <c r="AB3234" s="305"/>
    </row>
    <row r="3235" spans="1:28" x14ac:dyDescent="0.25">
      <c r="A3235" s="281" t="str">
        <f ca="1">no.</f>
        <v/>
      </c>
      <c r="B3235" s="281"/>
      <c r="C3235" s="282"/>
      <c r="D3235" s="282"/>
      <c r="E3235" s="283" t="str">
        <f ca="1">position</f>
        <v/>
      </c>
      <c r="F3235" s="282"/>
      <c r="G3235" s="282"/>
      <c r="H3235" s="282"/>
      <c r="I3235" s="282"/>
      <c r="J3235" s="335"/>
      <c r="K3235" s="282"/>
      <c r="L3235" s="282"/>
      <c r="M3235" s="282"/>
      <c r="N3235" s="282"/>
      <c r="O3235" s="281"/>
      <c r="P3235" s="360" t="str">
        <f ca="1">rescore_patient</f>
        <v/>
      </c>
      <c r="Q3235" s="330" t="str">
        <f ca="1">quantity</f>
        <v/>
      </c>
      <c r="R3235" s="284"/>
      <c r="S3235" s="282"/>
      <c r="T3235" s="282"/>
      <c r="U3235" s="282"/>
      <c r="V3235" s="305"/>
      <c r="W3235" s="305"/>
      <c r="X3235" s="305"/>
      <c r="Y3235" s="282"/>
      <c r="Z3235" s="282" t="e" vm="1">
        <f ca="1">_xlfn.IFS(AND(ISNUMBER(SEARCH("N?m l*", CUSTOMER[[#This Row],[Service Type]], 1)), CUSTOMER[[#This Row],[Count ST]] = TRUE), CUSTOMER[[#This Row],[Quantity]], AND($Y$10:$Y3235 = TRUE, COUNTIFS($H$10:$H3235, CUSTOMER[[#This Row],[Booking]], $J$10:$J3235, CUSTOMER[[#This Row],[Order Date]], $F$10:$F3235, "&lt;&gt;"&amp;"N?m l*")=1), 1, TRUE,  "")</f>
        <v>#NAME?</v>
      </c>
      <c r="AA3235" s="282" t="b">
        <f t="shared" ca="1" si="51"/>
        <v>0</v>
      </c>
      <c r="AB3235" s="305"/>
    </row>
    <row r="3236" spans="1:28" x14ac:dyDescent="0.25">
      <c r="A3236" s="281" t="str">
        <f ca="1">no.</f>
        <v/>
      </c>
      <c r="B3236" s="281"/>
      <c r="C3236" s="282"/>
      <c r="D3236" s="282"/>
      <c r="E3236" s="283" t="str">
        <f ca="1">position</f>
        <v/>
      </c>
      <c r="F3236" s="282"/>
      <c r="G3236" s="282"/>
      <c r="H3236" s="282"/>
      <c r="I3236" s="282"/>
      <c r="J3236" s="335"/>
      <c r="K3236" s="282"/>
      <c r="L3236" s="282"/>
      <c r="M3236" s="282"/>
      <c r="N3236" s="282"/>
      <c r="O3236" s="281"/>
      <c r="P3236" s="360" t="str">
        <f ca="1">rescore_patient</f>
        <v/>
      </c>
      <c r="Q3236" s="330" t="str">
        <f ca="1">quantity</f>
        <v/>
      </c>
      <c r="R3236" s="284"/>
      <c r="S3236" s="282"/>
      <c r="T3236" s="282"/>
      <c r="U3236" s="282"/>
      <c r="V3236" s="305"/>
      <c r="W3236" s="305"/>
      <c r="X3236" s="305"/>
      <c r="Y3236" s="282"/>
      <c r="Z3236" s="282" t="e" vm="1">
        <f ca="1">_xlfn.IFS(AND(ISNUMBER(SEARCH("N?m l*", CUSTOMER[[#This Row],[Service Type]], 1)), CUSTOMER[[#This Row],[Count ST]] = TRUE), CUSTOMER[[#This Row],[Quantity]], AND($Y$10:$Y3236 = TRUE, COUNTIFS($H$10:$H3236, CUSTOMER[[#This Row],[Booking]], $J$10:$J3236, CUSTOMER[[#This Row],[Order Date]], $F$10:$F3236, "&lt;&gt;"&amp;"N?m l*")=1), 1, TRUE,  "")</f>
        <v>#NAME?</v>
      </c>
      <c r="AA3236" s="282" t="b">
        <f t="shared" ca="1" si="51"/>
        <v>0</v>
      </c>
      <c r="AB3236" s="305"/>
    </row>
    <row r="3237" spans="1:28" x14ac:dyDescent="0.25">
      <c r="A3237" s="281" t="str">
        <f ca="1">no.</f>
        <v/>
      </c>
      <c r="B3237" s="281"/>
      <c r="C3237" s="282"/>
      <c r="D3237" s="282"/>
      <c r="E3237" s="283" t="str">
        <f ca="1">position</f>
        <v/>
      </c>
      <c r="F3237" s="282"/>
      <c r="G3237" s="282"/>
      <c r="H3237" s="282"/>
      <c r="I3237" s="282"/>
      <c r="J3237" s="335"/>
      <c r="K3237" s="282"/>
      <c r="L3237" s="282"/>
      <c r="M3237" s="282"/>
      <c r="N3237" s="282"/>
      <c r="O3237" s="281"/>
      <c r="P3237" s="360" t="str">
        <f ca="1">rescore_patient</f>
        <v/>
      </c>
      <c r="Q3237" s="330" t="str">
        <f ca="1">quantity</f>
        <v/>
      </c>
      <c r="R3237" s="284"/>
      <c r="S3237" s="282"/>
      <c r="T3237" s="282"/>
      <c r="U3237" s="282"/>
      <c r="V3237" s="305"/>
      <c r="W3237" s="305"/>
      <c r="X3237" s="305"/>
      <c r="Y3237" s="282"/>
      <c r="Z3237" s="282" t="e" vm="1">
        <f ca="1">_xlfn.IFS(AND(ISNUMBER(SEARCH("N?m l*", CUSTOMER[[#This Row],[Service Type]], 1)), CUSTOMER[[#This Row],[Count ST]] = TRUE), CUSTOMER[[#This Row],[Quantity]], AND($Y$10:$Y3237 = TRUE, COUNTIFS($H$10:$H3237, CUSTOMER[[#This Row],[Booking]], $J$10:$J3237, CUSTOMER[[#This Row],[Order Date]], $F$10:$F3237, "&lt;&gt;"&amp;"N?m l*")=1), 1, TRUE,  "")</f>
        <v>#NAME?</v>
      </c>
      <c r="AA3237" s="282" t="b">
        <f t="shared" ca="1" si="51"/>
        <v>0</v>
      </c>
      <c r="AB3237" s="305"/>
    </row>
    <row r="3238" spans="1:28" x14ac:dyDescent="0.25">
      <c r="A3238" s="281" t="str">
        <f ca="1">no.</f>
        <v/>
      </c>
      <c r="B3238" s="281"/>
      <c r="C3238" s="282"/>
      <c r="D3238" s="282"/>
      <c r="E3238" s="283" t="str">
        <f ca="1">position</f>
        <v/>
      </c>
      <c r="F3238" s="282"/>
      <c r="G3238" s="282"/>
      <c r="H3238" s="282"/>
      <c r="I3238" s="282"/>
      <c r="J3238" s="335"/>
      <c r="K3238" s="282"/>
      <c r="L3238" s="282"/>
      <c r="M3238" s="282"/>
      <c r="N3238" s="282"/>
      <c r="O3238" s="281"/>
      <c r="P3238" s="360" t="str">
        <f ca="1">rescore_patient</f>
        <v/>
      </c>
      <c r="Q3238" s="330" t="str">
        <f ca="1">quantity</f>
        <v/>
      </c>
      <c r="R3238" s="284"/>
      <c r="S3238" s="282"/>
      <c r="T3238" s="282"/>
      <c r="U3238" s="282"/>
      <c r="V3238" s="305"/>
      <c r="W3238" s="305"/>
      <c r="X3238" s="305"/>
      <c r="Y3238" s="282"/>
      <c r="Z3238" s="282" t="e" vm="1">
        <f ca="1">_xlfn.IFS(AND(ISNUMBER(SEARCH("N?m l*", CUSTOMER[[#This Row],[Service Type]], 1)), CUSTOMER[[#This Row],[Count ST]] = TRUE), CUSTOMER[[#This Row],[Quantity]], AND($Y$10:$Y3238 = TRUE, COUNTIFS($H$10:$H3238, CUSTOMER[[#This Row],[Booking]], $J$10:$J3238, CUSTOMER[[#This Row],[Order Date]], $F$10:$F3238, "&lt;&gt;"&amp;"N?m l*")=1), 1, TRUE,  "")</f>
        <v>#NAME?</v>
      </c>
      <c r="AA3238" s="282" t="b">
        <f t="shared" ca="1" si="51"/>
        <v>0</v>
      </c>
      <c r="AB3238" s="305"/>
    </row>
    <row r="3239" spans="1:28" x14ac:dyDescent="0.25">
      <c r="A3239" s="281" t="str">
        <f ca="1">no.</f>
        <v/>
      </c>
      <c r="B3239" s="281"/>
      <c r="C3239" s="282"/>
      <c r="D3239" s="282"/>
      <c r="E3239" s="283" t="str">
        <f ca="1">position</f>
        <v/>
      </c>
      <c r="F3239" s="282"/>
      <c r="G3239" s="282"/>
      <c r="H3239" s="282"/>
      <c r="I3239" s="282"/>
      <c r="J3239" s="335"/>
      <c r="K3239" s="282"/>
      <c r="L3239" s="282"/>
      <c r="M3239" s="282"/>
      <c r="N3239" s="282"/>
      <c r="O3239" s="281"/>
      <c r="P3239" s="360" t="str">
        <f ca="1">rescore_patient</f>
        <v/>
      </c>
      <c r="Q3239" s="330" t="str">
        <f ca="1">quantity</f>
        <v/>
      </c>
      <c r="R3239" s="284"/>
      <c r="S3239" s="282"/>
      <c r="T3239" s="282"/>
      <c r="U3239" s="282"/>
      <c r="V3239" s="305"/>
      <c r="W3239" s="305"/>
      <c r="X3239" s="305"/>
      <c r="Y3239" s="282"/>
      <c r="Z3239" s="282" t="e" vm="1">
        <f ca="1">_xlfn.IFS(AND(ISNUMBER(SEARCH("N?m l*", CUSTOMER[[#This Row],[Service Type]], 1)), CUSTOMER[[#This Row],[Count ST]] = TRUE), CUSTOMER[[#This Row],[Quantity]], AND($Y$10:$Y3239 = TRUE, COUNTIFS($H$10:$H3239, CUSTOMER[[#This Row],[Booking]], $J$10:$J3239, CUSTOMER[[#This Row],[Order Date]], $F$10:$F3239, "&lt;&gt;"&amp;"N?m l*")=1), 1, TRUE,  "")</f>
        <v>#NAME?</v>
      </c>
      <c r="AA3239" s="282" t="b">
        <f t="shared" ca="1" si="51"/>
        <v>0</v>
      </c>
      <c r="AB3239" s="305"/>
    </row>
    <row r="3240" spans="1:28" x14ac:dyDescent="0.25">
      <c r="A3240" s="281" t="str">
        <f ca="1">no.</f>
        <v/>
      </c>
      <c r="B3240" s="281"/>
      <c r="C3240" s="282"/>
      <c r="D3240" s="282"/>
      <c r="E3240" s="283" t="str">
        <f ca="1">position</f>
        <v/>
      </c>
      <c r="F3240" s="282"/>
      <c r="G3240" s="282"/>
      <c r="H3240" s="282"/>
      <c r="I3240" s="282"/>
      <c r="J3240" s="335"/>
      <c r="K3240" s="282"/>
      <c r="L3240" s="282"/>
      <c r="M3240" s="282"/>
      <c r="N3240" s="282"/>
      <c r="O3240" s="281"/>
      <c r="P3240" s="360" t="str">
        <f ca="1">rescore_patient</f>
        <v/>
      </c>
      <c r="Q3240" s="330" t="str">
        <f ca="1">quantity</f>
        <v/>
      </c>
      <c r="R3240" s="284"/>
      <c r="S3240" s="282"/>
      <c r="T3240" s="282"/>
      <c r="U3240" s="282"/>
      <c r="V3240" s="305"/>
      <c r="W3240" s="305"/>
      <c r="X3240" s="305"/>
      <c r="Y3240" s="282"/>
      <c r="Z3240" s="282" t="e" vm="1">
        <f ca="1">_xlfn.IFS(AND(ISNUMBER(SEARCH("N?m l*", CUSTOMER[[#This Row],[Service Type]], 1)), CUSTOMER[[#This Row],[Count ST]] = TRUE), CUSTOMER[[#This Row],[Quantity]], AND($Y$10:$Y3240 = TRUE, COUNTIFS($H$10:$H3240, CUSTOMER[[#This Row],[Booking]], $J$10:$J3240, CUSTOMER[[#This Row],[Order Date]], $F$10:$F3240, "&lt;&gt;"&amp;"N?m l*")=1), 1, TRUE,  "")</f>
        <v>#NAME?</v>
      </c>
      <c r="AA3240" s="282" t="b">
        <f t="shared" ca="1" si="51"/>
        <v>0</v>
      </c>
      <c r="AB3240" s="305"/>
    </row>
    <row r="3241" spans="1:28" x14ac:dyDescent="0.25">
      <c r="A3241" s="281" t="str">
        <f ca="1">no.</f>
        <v/>
      </c>
      <c r="B3241" s="281"/>
      <c r="C3241" s="282"/>
      <c r="D3241" s="282"/>
      <c r="E3241" s="283" t="str">
        <f ca="1">position</f>
        <v/>
      </c>
      <c r="F3241" s="282"/>
      <c r="G3241" s="282"/>
      <c r="H3241" s="282"/>
      <c r="I3241" s="282"/>
      <c r="J3241" s="335"/>
      <c r="K3241" s="282"/>
      <c r="L3241" s="282"/>
      <c r="M3241" s="282"/>
      <c r="N3241" s="282"/>
      <c r="O3241" s="281"/>
      <c r="P3241" s="360" t="str">
        <f ca="1">rescore_patient</f>
        <v/>
      </c>
      <c r="Q3241" s="330" t="str">
        <f ca="1">quantity</f>
        <v/>
      </c>
      <c r="R3241" s="284"/>
      <c r="S3241" s="282"/>
      <c r="T3241" s="282"/>
      <c r="U3241" s="282"/>
      <c r="V3241" s="305"/>
      <c r="W3241" s="305"/>
      <c r="X3241" s="305"/>
      <c r="Y3241" s="282"/>
      <c r="Z3241" s="282" t="e" vm="1">
        <f ca="1">_xlfn.IFS(AND(ISNUMBER(SEARCH("N?m l*", CUSTOMER[[#This Row],[Service Type]], 1)), CUSTOMER[[#This Row],[Count ST]] = TRUE), CUSTOMER[[#This Row],[Quantity]], AND($Y$10:$Y3241 = TRUE, COUNTIFS($H$10:$H3241, CUSTOMER[[#This Row],[Booking]], $J$10:$J3241, CUSTOMER[[#This Row],[Order Date]], $F$10:$F3241, "&lt;&gt;"&amp;"N?m l*")=1), 1, TRUE,  "")</f>
        <v>#NAME?</v>
      </c>
      <c r="AA3241" s="282" t="b">
        <f t="shared" ca="1" si="51"/>
        <v>0</v>
      </c>
      <c r="AB3241" s="305"/>
    </row>
    <row r="3242" spans="1:28" x14ac:dyDescent="0.25">
      <c r="A3242" s="281" t="str">
        <f ca="1">no.</f>
        <v/>
      </c>
      <c r="B3242" s="281"/>
      <c r="C3242" s="282"/>
      <c r="D3242" s="282"/>
      <c r="E3242" s="283" t="str">
        <f ca="1">position</f>
        <v/>
      </c>
      <c r="F3242" s="282"/>
      <c r="G3242" s="282"/>
      <c r="H3242" s="282"/>
      <c r="I3242" s="282"/>
      <c r="J3242" s="335"/>
      <c r="K3242" s="282"/>
      <c r="L3242" s="282"/>
      <c r="M3242" s="282"/>
      <c r="N3242" s="282"/>
      <c r="O3242" s="281"/>
      <c r="P3242" s="360" t="str">
        <f ca="1">rescore_patient</f>
        <v/>
      </c>
      <c r="Q3242" s="330" t="str">
        <f ca="1">quantity</f>
        <v/>
      </c>
      <c r="R3242" s="284"/>
      <c r="S3242" s="282"/>
      <c r="T3242" s="282"/>
      <c r="U3242" s="282"/>
      <c r="V3242" s="305"/>
      <c r="W3242" s="305"/>
      <c r="X3242" s="305"/>
      <c r="Y3242" s="282"/>
      <c r="Z3242" s="282" t="e" vm="1">
        <f ca="1">_xlfn.IFS(AND(ISNUMBER(SEARCH("N?m l*", CUSTOMER[[#This Row],[Service Type]], 1)), CUSTOMER[[#This Row],[Count ST]] = TRUE), CUSTOMER[[#This Row],[Quantity]], AND($Y$10:$Y3242 = TRUE, COUNTIFS($H$10:$H3242, CUSTOMER[[#This Row],[Booking]], $J$10:$J3242, CUSTOMER[[#This Row],[Order Date]], $F$10:$F3242, "&lt;&gt;"&amp;"N?m l*")=1), 1, TRUE,  "")</f>
        <v>#NAME?</v>
      </c>
      <c r="AA3242" s="282" t="b">
        <f t="shared" ca="1" si="51"/>
        <v>0</v>
      </c>
      <c r="AB3242" s="305"/>
    </row>
    <row r="3243" spans="1:28" x14ac:dyDescent="0.25">
      <c r="A3243" s="281" t="str">
        <f ca="1">no.</f>
        <v/>
      </c>
      <c r="B3243" s="281"/>
      <c r="C3243" s="282"/>
      <c r="D3243" s="282"/>
      <c r="E3243" s="283" t="str">
        <f ca="1">position</f>
        <v/>
      </c>
      <c r="F3243" s="282"/>
      <c r="G3243" s="282"/>
      <c r="H3243" s="282"/>
      <c r="I3243" s="282"/>
      <c r="J3243" s="335"/>
      <c r="K3243" s="282"/>
      <c r="L3243" s="282"/>
      <c r="M3243" s="282"/>
      <c r="N3243" s="282"/>
      <c r="O3243" s="281"/>
      <c r="P3243" s="360" t="str">
        <f ca="1">rescore_patient</f>
        <v/>
      </c>
      <c r="Q3243" s="330" t="str">
        <f ca="1">quantity</f>
        <v/>
      </c>
      <c r="R3243" s="284"/>
      <c r="S3243" s="282"/>
      <c r="T3243" s="282"/>
      <c r="U3243" s="282"/>
      <c r="V3243" s="305"/>
      <c r="W3243" s="305"/>
      <c r="X3243" s="305"/>
      <c r="Y3243" s="282"/>
      <c r="Z3243" s="282" t="e" vm="1">
        <f ca="1">_xlfn.IFS(AND(ISNUMBER(SEARCH("N?m l*", CUSTOMER[[#This Row],[Service Type]], 1)), CUSTOMER[[#This Row],[Count ST]] = TRUE), CUSTOMER[[#This Row],[Quantity]], AND($Y$10:$Y3243 = TRUE, COUNTIFS($H$10:$H3243, CUSTOMER[[#This Row],[Booking]], $J$10:$J3243, CUSTOMER[[#This Row],[Order Date]], $F$10:$F3243, "&lt;&gt;"&amp;"N?m l*")=1), 1, TRUE,  "")</f>
        <v>#NAME?</v>
      </c>
      <c r="AA3243" s="282" t="b">
        <f t="shared" ca="1" si="51"/>
        <v>0</v>
      </c>
      <c r="AB3243" s="305"/>
    </row>
    <row r="3244" spans="1:28" x14ac:dyDescent="0.25">
      <c r="A3244" s="281" t="str">
        <f ca="1">no.</f>
        <v/>
      </c>
      <c r="B3244" s="281"/>
      <c r="C3244" s="282"/>
      <c r="D3244" s="282"/>
      <c r="E3244" s="283" t="str">
        <f ca="1">position</f>
        <v/>
      </c>
      <c r="F3244" s="282"/>
      <c r="G3244" s="282"/>
      <c r="H3244" s="282"/>
      <c r="I3244" s="282"/>
      <c r="J3244" s="335"/>
      <c r="K3244" s="282"/>
      <c r="L3244" s="282"/>
      <c r="M3244" s="282"/>
      <c r="N3244" s="282"/>
      <c r="O3244" s="281"/>
      <c r="P3244" s="360" t="str">
        <f ca="1">rescore_patient</f>
        <v/>
      </c>
      <c r="Q3244" s="330" t="str">
        <f ca="1">quantity</f>
        <v/>
      </c>
      <c r="R3244" s="284"/>
      <c r="S3244" s="282"/>
      <c r="T3244" s="282"/>
      <c r="U3244" s="282"/>
      <c r="V3244" s="305"/>
      <c r="W3244" s="305"/>
      <c r="X3244" s="305"/>
      <c r="Y3244" s="282"/>
      <c r="Z3244" s="282" t="e" vm="1">
        <f ca="1">_xlfn.IFS(AND(ISNUMBER(SEARCH("N?m l*", CUSTOMER[[#This Row],[Service Type]], 1)), CUSTOMER[[#This Row],[Count ST]] = TRUE), CUSTOMER[[#This Row],[Quantity]], AND($Y$10:$Y3244 = TRUE, COUNTIFS($H$10:$H3244, CUSTOMER[[#This Row],[Booking]], $J$10:$J3244, CUSTOMER[[#This Row],[Order Date]], $F$10:$F3244, "&lt;&gt;"&amp;"N?m l*")=1), 1, TRUE,  "")</f>
        <v>#NAME?</v>
      </c>
      <c r="AA3244" s="282" t="b">
        <f t="shared" ca="1" si="51"/>
        <v>0</v>
      </c>
      <c r="AB3244" s="305"/>
    </row>
    <row r="3245" spans="1:28" x14ac:dyDescent="0.25">
      <c r="A3245" s="281" t="str">
        <f ca="1">no.</f>
        <v/>
      </c>
      <c r="B3245" s="281"/>
      <c r="C3245" s="282"/>
      <c r="D3245" s="282"/>
      <c r="E3245" s="283" t="str">
        <f ca="1">position</f>
        <v/>
      </c>
      <c r="F3245" s="282"/>
      <c r="G3245" s="282"/>
      <c r="H3245" s="282"/>
      <c r="I3245" s="282"/>
      <c r="J3245" s="335"/>
      <c r="K3245" s="282"/>
      <c r="L3245" s="282"/>
      <c r="M3245" s="282"/>
      <c r="N3245" s="282"/>
      <c r="O3245" s="281"/>
      <c r="P3245" s="360" t="str">
        <f ca="1">rescore_patient</f>
        <v/>
      </c>
      <c r="Q3245" s="330" t="str">
        <f ca="1">quantity</f>
        <v/>
      </c>
      <c r="R3245" s="284"/>
      <c r="S3245" s="282"/>
      <c r="T3245" s="282"/>
      <c r="U3245" s="282"/>
      <c r="V3245" s="305"/>
      <c r="W3245" s="305"/>
      <c r="X3245" s="305"/>
      <c r="Y3245" s="282"/>
      <c r="Z3245" s="282" t="e" vm="1">
        <f ca="1">_xlfn.IFS(AND(ISNUMBER(SEARCH("N?m l*", CUSTOMER[[#This Row],[Service Type]], 1)), CUSTOMER[[#This Row],[Count ST]] = TRUE), CUSTOMER[[#This Row],[Quantity]], AND($Y$10:$Y3245 = TRUE, COUNTIFS($H$10:$H3245, CUSTOMER[[#This Row],[Booking]], $J$10:$J3245, CUSTOMER[[#This Row],[Order Date]], $F$10:$F3245, "&lt;&gt;"&amp;"N?m l*")=1), 1, TRUE,  "")</f>
        <v>#NAME?</v>
      </c>
      <c r="AA3245" s="282" t="b">
        <f t="shared" ca="1" si="51"/>
        <v>0</v>
      </c>
      <c r="AB3245" s="305"/>
    </row>
    <row r="3246" spans="1:28" x14ac:dyDescent="0.25">
      <c r="A3246" s="281" t="str">
        <f ca="1">no.</f>
        <v/>
      </c>
      <c r="B3246" s="281"/>
      <c r="C3246" s="282"/>
      <c r="D3246" s="282"/>
      <c r="E3246" s="283" t="str">
        <f ca="1">position</f>
        <v/>
      </c>
      <c r="F3246" s="282"/>
      <c r="G3246" s="282"/>
      <c r="H3246" s="282"/>
      <c r="I3246" s="282"/>
      <c r="J3246" s="335"/>
      <c r="K3246" s="282"/>
      <c r="L3246" s="282"/>
      <c r="M3246" s="282"/>
      <c r="N3246" s="282"/>
      <c r="O3246" s="281"/>
      <c r="P3246" s="360" t="str">
        <f ca="1">rescore_patient</f>
        <v/>
      </c>
      <c r="Q3246" s="330" t="str">
        <f ca="1">quantity</f>
        <v/>
      </c>
      <c r="R3246" s="284"/>
      <c r="S3246" s="282"/>
      <c r="T3246" s="282"/>
      <c r="U3246" s="282"/>
      <c r="V3246" s="305"/>
      <c r="W3246" s="305"/>
      <c r="X3246" s="305"/>
      <c r="Y3246" s="282"/>
      <c r="Z3246" s="282" t="e" vm="1">
        <f ca="1">_xlfn.IFS(AND(ISNUMBER(SEARCH("N?m l*", CUSTOMER[[#This Row],[Service Type]], 1)), CUSTOMER[[#This Row],[Count ST]] = TRUE), CUSTOMER[[#This Row],[Quantity]], AND($Y$10:$Y3246 = TRUE, COUNTIFS($H$10:$H3246, CUSTOMER[[#This Row],[Booking]], $J$10:$J3246, CUSTOMER[[#This Row],[Order Date]], $F$10:$F3246, "&lt;&gt;"&amp;"N?m l*")=1), 1, TRUE,  "")</f>
        <v>#NAME?</v>
      </c>
      <c r="AA3246" s="282" t="b">
        <f t="shared" ca="1" si="51"/>
        <v>0</v>
      </c>
      <c r="AB3246" s="305"/>
    </row>
    <row r="3247" spans="1:28" x14ac:dyDescent="0.25">
      <c r="A3247" s="281" t="str">
        <f ca="1">no.</f>
        <v/>
      </c>
      <c r="B3247" s="281"/>
      <c r="C3247" s="282"/>
      <c r="D3247" s="282"/>
      <c r="E3247" s="283" t="str">
        <f ca="1">position</f>
        <v/>
      </c>
      <c r="F3247" s="282"/>
      <c r="G3247" s="282"/>
      <c r="H3247" s="282"/>
      <c r="I3247" s="282"/>
      <c r="J3247" s="335"/>
      <c r="K3247" s="282"/>
      <c r="L3247" s="282"/>
      <c r="M3247" s="282"/>
      <c r="N3247" s="282"/>
      <c r="O3247" s="281"/>
      <c r="P3247" s="360" t="str">
        <f ca="1">rescore_patient</f>
        <v/>
      </c>
      <c r="Q3247" s="330" t="str">
        <f ca="1">quantity</f>
        <v/>
      </c>
      <c r="R3247" s="284"/>
      <c r="S3247" s="282"/>
      <c r="T3247" s="282"/>
      <c r="U3247" s="282"/>
      <c r="V3247" s="305"/>
      <c r="W3247" s="305"/>
      <c r="X3247" s="305"/>
      <c r="Y3247" s="282"/>
      <c r="Z3247" s="282" t="e" vm="1">
        <f ca="1">_xlfn.IFS(AND(ISNUMBER(SEARCH("N?m l*", CUSTOMER[[#This Row],[Service Type]], 1)), CUSTOMER[[#This Row],[Count ST]] = TRUE), CUSTOMER[[#This Row],[Quantity]], AND($Y$10:$Y3247 = TRUE, COUNTIFS($H$10:$H3247, CUSTOMER[[#This Row],[Booking]], $J$10:$J3247, CUSTOMER[[#This Row],[Order Date]], $F$10:$F3247, "&lt;&gt;"&amp;"N?m l*")=1), 1, TRUE,  "")</f>
        <v>#NAME?</v>
      </c>
      <c r="AA3247" s="282" t="b">
        <f t="shared" ca="1" si="51"/>
        <v>0</v>
      </c>
      <c r="AB3247" s="305"/>
    </row>
    <row r="3248" spans="1:28" x14ac:dyDescent="0.25">
      <c r="A3248" s="281" t="str">
        <f ca="1">no.</f>
        <v/>
      </c>
      <c r="B3248" s="281"/>
      <c r="C3248" s="282"/>
      <c r="D3248" s="282"/>
      <c r="E3248" s="283" t="str">
        <f ca="1">position</f>
        <v/>
      </c>
      <c r="F3248" s="282"/>
      <c r="G3248" s="282"/>
      <c r="H3248" s="282"/>
      <c r="I3248" s="282"/>
      <c r="J3248" s="335"/>
      <c r="K3248" s="282"/>
      <c r="L3248" s="282"/>
      <c r="M3248" s="282"/>
      <c r="N3248" s="282"/>
      <c r="O3248" s="281"/>
      <c r="P3248" s="360" t="str">
        <f ca="1">rescore_patient</f>
        <v/>
      </c>
      <c r="Q3248" s="330" t="str">
        <f ca="1">quantity</f>
        <v/>
      </c>
      <c r="R3248" s="284"/>
      <c r="S3248" s="282"/>
      <c r="T3248" s="282"/>
      <c r="U3248" s="282"/>
      <c r="V3248" s="305"/>
      <c r="W3248" s="305"/>
      <c r="X3248" s="305"/>
      <c r="Y3248" s="282"/>
      <c r="Z3248" s="282" t="e" vm="1">
        <f ca="1">_xlfn.IFS(AND(ISNUMBER(SEARCH("N?m l*", CUSTOMER[[#This Row],[Service Type]], 1)), CUSTOMER[[#This Row],[Count ST]] = TRUE), CUSTOMER[[#This Row],[Quantity]], AND($Y$10:$Y3248 = TRUE, COUNTIFS($H$10:$H3248, CUSTOMER[[#This Row],[Booking]], $J$10:$J3248, CUSTOMER[[#This Row],[Order Date]], $F$10:$F3248, "&lt;&gt;"&amp;"N?m l*")=1), 1, TRUE,  "")</f>
        <v>#NAME?</v>
      </c>
      <c r="AA3248" s="282" t="b">
        <f t="shared" ca="1" si="51"/>
        <v>0</v>
      </c>
      <c r="AB3248" s="305"/>
    </row>
    <row r="3249" spans="1:28" x14ac:dyDescent="0.25">
      <c r="A3249" s="281" t="str">
        <f ca="1">no.</f>
        <v/>
      </c>
      <c r="B3249" s="281"/>
      <c r="C3249" s="282"/>
      <c r="D3249" s="282"/>
      <c r="E3249" s="283" t="str">
        <f ca="1">position</f>
        <v/>
      </c>
      <c r="F3249" s="282"/>
      <c r="G3249" s="282"/>
      <c r="H3249" s="282"/>
      <c r="I3249" s="282"/>
      <c r="J3249" s="335"/>
      <c r="K3249" s="282"/>
      <c r="L3249" s="282"/>
      <c r="M3249" s="282"/>
      <c r="N3249" s="282"/>
      <c r="O3249" s="281"/>
      <c r="P3249" s="360" t="str">
        <f ca="1">rescore_patient</f>
        <v/>
      </c>
      <c r="Q3249" s="330" t="str">
        <f ca="1">quantity</f>
        <v/>
      </c>
      <c r="R3249" s="284"/>
      <c r="S3249" s="282"/>
      <c r="T3249" s="282"/>
      <c r="U3249" s="282"/>
      <c r="V3249" s="305"/>
      <c r="W3249" s="305"/>
      <c r="X3249" s="305"/>
      <c r="Y3249" s="282"/>
      <c r="Z3249" s="282" t="e" vm="1">
        <f ca="1">_xlfn.IFS(AND(ISNUMBER(SEARCH("N?m l*", CUSTOMER[[#This Row],[Service Type]], 1)), CUSTOMER[[#This Row],[Count ST]] = TRUE), CUSTOMER[[#This Row],[Quantity]], AND($Y$10:$Y3249 = TRUE, COUNTIFS($H$10:$H3249, CUSTOMER[[#This Row],[Booking]], $J$10:$J3249, CUSTOMER[[#This Row],[Order Date]], $F$10:$F3249, "&lt;&gt;"&amp;"N?m l*")=1), 1, TRUE,  "")</f>
        <v>#NAME?</v>
      </c>
      <c r="AA3249" s="282" t="b">
        <f t="shared" ca="1" si="51"/>
        <v>0</v>
      </c>
      <c r="AB3249" s="305"/>
    </row>
    <row r="3250" spans="1:28" x14ac:dyDescent="0.25">
      <c r="A3250" s="281" t="str">
        <f ca="1">no.</f>
        <v/>
      </c>
      <c r="B3250" s="281"/>
      <c r="C3250" s="282"/>
      <c r="D3250" s="282"/>
      <c r="E3250" s="283" t="str">
        <f ca="1">position</f>
        <v/>
      </c>
      <c r="F3250" s="282"/>
      <c r="G3250" s="282"/>
      <c r="H3250" s="282"/>
      <c r="I3250" s="282"/>
      <c r="J3250" s="335"/>
      <c r="K3250" s="282"/>
      <c r="L3250" s="282"/>
      <c r="M3250" s="282"/>
      <c r="N3250" s="282"/>
      <c r="O3250" s="281"/>
      <c r="P3250" s="360" t="str">
        <f ca="1">rescore_patient</f>
        <v/>
      </c>
      <c r="Q3250" s="330" t="str">
        <f ca="1">quantity</f>
        <v/>
      </c>
      <c r="R3250" s="284"/>
      <c r="S3250" s="282"/>
      <c r="T3250" s="282"/>
      <c r="U3250" s="282"/>
      <c r="V3250" s="305"/>
      <c r="W3250" s="305"/>
      <c r="X3250" s="305"/>
      <c r="Y3250" s="282"/>
      <c r="Z3250" s="282" t="e" vm="1">
        <f ca="1">_xlfn.IFS(AND(ISNUMBER(SEARCH("N?m l*", CUSTOMER[[#This Row],[Service Type]], 1)), CUSTOMER[[#This Row],[Count ST]] = TRUE), CUSTOMER[[#This Row],[Quantity]], AND($Y$10:$Y3250 = TRUE, COUNTIFS($H$10:$H3250, CUSTOMER[[#This Row],[Booking]], $J$10:$J3250, CUSTOMER[[#This Row],[Order Date]], $F$10:$F3250, "&lt;&gt;"&amp;"N?m l*")=1), 1, TRUE,  "")</f>
        <v>#NAME?</v>
      </c>
      <c r="AA3250" s="282" t="b">
        <f t="shared" ca="1" si="51"/>
        <v>0</v>
      </c>
      <c r="AB3250" s="305"/>
    </row>
    <row r="3251" spans="1:28" x14ac:dyDescent="0.25">
      <c r="A3251" s="281" t="str">
        <f ca="1">no.</f>
        <v/>
      </c>
      <c r="B3251" s="281"/>
      <c r="C3251" s="282"/>
      <c r="D3251" s="282"/>
      <c r="E3251" s="283" t="str">
        <f ca="1">position</f>
        <v/>
      </c>
      <c r="F3251" s="282"/>
      <c r="G3251" s="282"/>
      <c r="H3251" s="282"/>
      <c r="I3251" s="282"/>
      <c r="J3251" s="335"/>
      <c r="K3251" s="282"/>
      <c r="L3251" s="282"/>
      <c r="M3251" s="282"/>
      <c r="N3251" s="282"/>
      <c r="O3251" s="281"/>
      <c r="P3251" s="360" t="str">
        <f ca="1">rescore_patient</f>
        <v/>
      </c>
      <c r="Q3251" s="330" t="str">
        <f ca="1">quantity</f>
        <v/>
      </c>
      <c r="R3251" s="284"/>
      <c r="S3251" s="282"/>
      <c r="T3251" s="282"/>
      <c r="U3251" s="282"/>
      <c r="V3251" s="305"/>
      <c r="W3251" s="305"/>
      <c r="X3251" s="305"/>
      <c r="Y3251" s="282"/>
      <c r="Z3251" s="282" t="e" vm="1">
        <f ca="1">_xlfn.IFS(AND(ISNUMBER(SEARCH("N?m l*", CUSTOMER[[#This Row],[Service Type]], 1)), CUSTOMER[[#This Row],[Count ST]] = TRUE), CUSTOMER[[#This Row],[Quantity]], AND($Y$10:$Y3251 = TRUE, COUNTIFS($H$10:$H3251, CUSTOMER[[#This Row],[Booking]], $J$10:$J3251, CUSTOMER[[#This Row],[Order Date]], $F$10:$F3251, "&lt;&gt;"&amp;"N?m l*")=1), 1, TRUE,  "")</f>
        <v>#NAME?</v>
      </c>
      <c r="AA3251" s="282" t="b">
        <f t="shared" ca="1" si="51"/>
        <v>0</v>
      </c>
      <c r="AB3251" s="305"/>
    </row>
    <row r="3252" spans="1:28" x14ac:dyDescent="0.25">
      <c r="A3252" s="281" t="str">
        <f ca="1">no.</f>
        <v/>
      </c>
      <c r="B3252" s="281"/>
      <c r="C3252" s="282"/>
      <c r="D3252" s="282"/>
      <c r="E3252" s="283" t="str">
        <f ca="1">position</f>
        <v/>
      </c>
      <c r="F3252" s="282"/>
      <c r="G3252" s="282"/>
      <c r="H3252" s="282"/>
      <c r="I3252" s="282"/>
      <c r="J3252" s="335"/>
      <c r="K3252" s="282"/>
      <c r="L3252" s="282"/>
      <c r="M3252" s="282"/>
      <c r="N3252" s="282"/>
      <c r="O3252" s="281"/>
      <c r="P3252" s="360" t="str">
        <f ca="1">rescore_patient</f>
        <v/>
      </c>
      <c r="Q3252" s="330" t="str">
        <f ca="1">quantity</f>
        <v/>
      </c>
      <c r="R3252" s="284"/>
      <c r="S3252" s="282"/>
      <c r="T3252" s="282"/>
      <c r="U3252" s="282"/>
      <c r="V3252" s="305"/>
      <c r="W3252" s="305"/>
      <c r="X3252" s="305"/>
      <c r="Y3252" s="282"/>
      <c r="Z3252" s="282" t="e" vm="1">
        <f ca="1">_xlfn.IFS(AND(ISNUMBER(SEARCH("N?m l*", CUSTOMER[[#This Row],[Service Type]], 1)), CUSTOMER[[#This Row],[Count ST]] = TRUE), CUSTOMER[[#This Row],[Quantity]], AND($Y$10:$Y3252 = TRUE, COUNTIFS($H$10:$H3252, CUSTOMER[[#This Row],[Booking]], $J$10:$J3252, CUSTOMER[[#This Row],[Order Date]], $F$10:$F3252, "&lt;&gt;"&amp;"N?m l*")=1), 1, TRUE,  "")</f>
        <v>#NAME?</v>
      </c>
      <c r="AA3252" s="282" t="b">
        <f t="shared" ca="1" si="51"/>
        <v>0</v>
      </c>
      <c r="AB3252" s="305"/>
    </row>
    <row r="3253" spans="1:28" x14ac:dyDescent="0.25">
      <c r="A3253" s="281" t="str">
        <f ca="1">no.</f>
        <v/>
      </c>
      <c r="B3253" s="281"/>
      <c r="C3253" s="282"/>
      <c r="D3253" s="282"/>
      <c r="E3253" s="283" t="str">
        <f ca="1">position</f>
        <v/>
      </c>
      <c r="F3253" s="282"/>
      <c r="G3253" s="282"/>
      <c r="H3253" s="282"/>
      <c r="I3253" s="282"/>
      <c r="J3253" s="335"/>
      <c r="K3253" s="282"/>
      <c r="L3253" s="282"/>
      <c r="M3253" s="282"/>
      <c r="N3253" s="282"/>
      <c r="O3253" s="281"/>
      <c r="P3253" s="360" t="str">
        <f ca="1">rescore_patient</f>
        <v/>
      </c>
      <c r="Q3253" s="330" t="str">
        <f ca="1">quantity</f>
        <v/>
      </c>
      <c r="R3253" s="284"/>
      <c r="S3253" s="282"/>
      <c r="T3253" s="282"/>
      <c r="U3253" s="282"/>
      <c r="V3253" s="305"/>
      <c r="W3253" s="305"/>
      <c r="X3253" s="305"/>
      <c r="Y3253" s="282"/>
      <c r="Z3253" s="282" t="e" vm="1">
        <f ca="1">_xlfn.IFS(AND(ISNUMBER(SEARCH("N?m l*", CUSTOMER[[#This Row],[Service Type]], 1)), CUSTOMER[[#This Row],[Count ST]] = TRUE), CUSTOMER[[#This Row],[Quantity]], AND($Y$10:$Y3253 = TRUE, COUNTIFS($H$10:$H3253, CUSTOMER[[#This Row],[Booking]], $J$10:$J3253, CUSTOMER[[#This Row],[Order Date]], $F$10:$F3253, "&lt;&gt;"&amp;"N?m l*")=1), 1, TRUE,  "")</f>
        <v>#NAME?</v>
      </c>
      <c r="AA3253" s="282" t="b">
        <f t="shared" ca="1" si="51"/>
        <v>0</v>
      </c>
      <c r="AB3253" s="305"/>
    </row>
    <row r="3254" spans="1:28" x14ac:dyDescent="0.25">
      <c r="A3254" s="281" t="str">
        <f ca="1">no.</f>
        <v/>
      </c>
      <c r="B3254" s="281"/>
      <c r="C3254" s="282"/>
      <c r="D3254" s="282"/>
      <c r="E3254" s="283" t="str">
        <f ca="1">position</f>
        <v/>
      </c>
      <c r="F3254" s="282"/>
      <c r="G3254" s="282"/>
      <c r="H3254" s="282"/>
      <c r="I3254" s="282"/>
      <c r="J3254" s="335"/>
      <c r="K3254" s="282"/>
      <c r="L3254" s="282"/>
      <c r="M3254" s="282"/>
      <c r="N3254" s="282"/>
      <c r="O3254" s="281"/>
      <c r="P3254" s="360" t="str">
        <f ca="1">rescore_patient</f>
        <v/>
      </c>
      <c r="Q3254" s="330" t="str">
        <f ca="1">quantity</f>
        <v/>
      </c>
      <c r="R3254" s="284"/>
      <c r="S3254" s="282"/>
      <c r="T3254" s="282"/>
      <c r="U3254" s="282"/>
      <c r="V3254" s="305"/>
      <c r="W3254" s="305"/>
      <c r="X3254" s="305"/>
      <c r="Y3254" s="282"/>
      <c r="Z3254" s="282" t="e" vm="1">
        <f ca="1">_xlfn.IFS(AND(ISNUMBER(SEARCH("N?m l*", CUSTOMER[[#This Row],[Service Type]], 1)), CUSTOMER[[#This Row],[Count ST]] = TRUE), CUSTOMER[[#This Row],[Quantity]], AND($Y$10:$Y3254 = TRUE, COUNTIFS($H$10:$H3254, CUSTOMER[[#This Row],[Booking]], $J$10:$J3254, CUSTOMER[[#This Row],[Order Date]], $F$10:$F3254, "&lt;&gt;"&amp;"N?m l*")=1), 1, TRUE,  "")</f>
        <v>#NAME?</v>
      </c>
      <c r="AA3254" s="282" t="b">
        <f t="shared" ca="1" si="51"/>
        <v>0</v>
      </c>
      <c r="AB3254" s="305"/>
    </row>
    <row r="3255" spans="1:28" x14ac:dyDescent="0.25">
      <c r="A3255" s="281" t="str">
        <f ca="1">no.</f>
        <v/>
      </c>
      <c r="B3255" s="281"/>
      <c r="C3255" s="282"/>
      <c r="D3255" s="282"/>
      <c r="E3255" s="283" t="str">
        <f ca="1">position</f>
        <v/>
      </c>
      <c r="F3255" s="282"/>
      <c r="G3255" s="282"/>
      <c r="H3255" s="282"/>
      <c r="I3255" s="282"/>
      <c r="J3255" s="335"/>
      <c r="K3255" s="282"/>
      <c r="L3255" s="282"/>
      <c r="M3255" s="282"/>
      <c r="N3255" s="282"/>
      <c r="O3255" s="281"/>
      <c r="P3255" s="360" t="str">
        <f ca="1">rescore_patient</f>
        <v/>
      </c>
      <c r="Q3255" s="330" t="str">
        <f ca="1">quantity</f>
        <v/>
      </c>
      <c r="R3255" s="284"/>
      <c r="S3255" s="282"/>
      <c r="T3255" s="282"/>
      <c r="U3255" s="282"/>
      <c r="V3255" s="305"/>
      <c r="W3255" s="305"/>
      <c r="X3255" s="305"/>
      <c r="Y3255" s="282"/>
      <c r="Z3255" s="282" t="e" vm="1">
        <f ca="1">_xlfn.IFS(AND(ISNUMBER(SEARCH("N?m l*", CUSTOMER[[#This Row],[Service Type]], 1)), CUSTOMER[[#This Row],[Count ST]] = TRUE), CUSTOMER[[#This Row],[Quantity]], AND($Y$10:$Y3255 = TRUE, COUNTIFS($H$10:$H3255, CUSTOMER[[#This Row],[Booking]], $J$10:$J3255, CUSTOMER[[#This Row],[Order Date]], $F$10:$F3255, "&lt;&gt;"&amp;"N?m l*")=1), 1, TRUE,  "")</f>
        <v>#NAME?</v>
      </c>
      <c r="AA3255" s="282" t="b">
        <f t="shared" ca="1" si="51"/>
        <v>0</v>
      </c>
      <c r="AB3255" s="305"/>
    </row>
    <row r="3256" spans="1:28" x14ac:dyDescent="0.25">
      <c r="A3256" s="281" t="str">
        <f ca="1">no.</f>
        <v/>
      </c>
      <c r="B3256" s="281"/>
      <c r="C3256" s="282"/>
      <c r="D3256" s="282"/>
      <c r="E3256" s="283" t="str">
        <f ca="1">position</f>
        <v/>
      </c>
      <c r="F3256" s="282"/>
      <c r="G3256" s="282"/>
      <c r="H3256" s="282"/>
      <c r="I3256" s="282"/>
      <c r="J3256" s="335"/>
      <c r="K3256" s="282"/>
      <c r="L3256" s="282"/>
      <c r="M3256" s="282"/>
      <c r="N3256" s="282"/>
      <c r="O3256" s="281"/>
      <c r="P3256" s="360" t="str">
        <f ca="1">rescore_patient</f>
        <v/>
      </c>
      <c r="Q3256" s="330" t="str">
        <f ca="1">quantity</f>
        <v/>
      </c>
      <c r="R3256" s="284"/>
      <c r="S3256" s="282"/>
      <c r="T3256" s="282"/>
      <c r="U3256" s="282"/>
      <c r="V3256" s="305"/>
      <c r="W3256" s="305"/>
      <c r="X3256" s="305"/>
      <c r="Y3256" s="282"/>
      <c r="Z3256" s="282" t="e" vm="1">
        <f ca="1">_xlfn.IFS(AND(ISNUMBER(SEARCH("N?m l*", CUSTOMER[[#This Row],[Service Type]], 1)), CUSTOMER[[#This Row],[Count ST]] = TRUE), CUSTOMER[[#This Row],[Quantity]], AND($Y$10:$Y3256 = TRUE, COUNTIFS($H$10:$H3256, CUSTOMER[[#This Row],[Booking]], $J$10:$J3256, CUSTOMER[[#This Row],[Order Date]], $F$10:$F3256, "&lt;&gt;"&amp;"N?m l*")=1), 1, TRUE,  "")</f>
        <v>#NAME?</v>
      </c>
      <c r="AA3256" s="282" t="b">
        <f t="shared" ca="1" si="51"/>
        <v>0</v>
      </c>
      <c r="AB3256" s="305"/>
    </row>
    <row r="3257" spans="1:28" x14ac:dyDescent="0.25">
      <c r="A3257" s="281" t="str">
        <f ca="1">no.</f>
        <v/>
      </c>
      <c r="B3257" s="281"/>
      <c r="C3257" s="282"/>
      <c r="D3257" s="282"/>
      <c r="E3257" s="283" t="str">
        <f ca="1">position</f>
        <v/>
      </c>
      <c r="F3257" s="282"/>
      <c r="G3257" s="282"/>
      <c r="H3257" s="282"/>
      <c r="I3257" s="282"/>
      <c r="J3257" s="335"/>
      <c r="K3257" s="282"/>
      <c r="L3257" s="282"/>
      <c r="M3257" s="282"/>
      <c r="N3257" s="282"/>
      <c r="O3257" s="281"/>
      <c r="P3257" s="360" t="str">
        <f ca="1">rescore_patient</f>
        <v/>
      </c>
      <c r="Q3257" s="330" t="str">
        <f ca="1">quantity</f>
        <v/>
      </c>
      <c r="R3257" s="284"/>
      <c r="S3257" s="282"/>
      <c r="T3257" s="282"/>
      <c r="U3257" s="282"/>
      <c r="V3257" s="305"/>
      <c r="W3257" s="305"/>
      <c r="X3257" s="305"/>
      <c r="Y3257" s="282"/>
      <c r="Z3257" s="282" t="e" vm="1">
        <f ca="1">_xlfn.IFS(AND(ISNUMBER(SEARCH("N?m l*", CUSTOMER[[#This Row],[Service Type]], 1)), CUSTOMER[[#This Row],[Count ST]] = TRUE), CUSTOMER[[#This Row],[Quantity]], AND($Y$10:$Y3257 = TRUE, COUNTIFS($H$10:$H3257, CUSTOMER[[#This Row],[Booking]], $J$10:$J3257, CUSTOMER[[#This Row],[Order Date]], $F$10:$F3257, "&lt;&gt;"&amp;"N?m l*")=1), 1, TRUE,  "")</f>
        <v>#NAME?</v>
      </c>
      <c r="AA3257" s="282" t="b">
        <f t="shared" ca="1" si="51"/>
        <v>0</v>
      </c>
      <c r="AB3257" s="305"/>
    </row>
    <row r="3258" spans="1:28" x14ac:dyDescent="0.25">
      <c r="A3258" s="281" t="str">
        <f ca="1">no.</f>
        <v/>
      </c>
      <c r="B3258" s="281"/>
      <c r="C3258" s="282"/>
      <c r="D3258" s="282"/>
      <c r="E3258" s="283" t="str">
        <f ca="1">position</f>
        <v/>
      </c>
      <c r="F3258" s="282"/>
      <c r="G3258" s="282"/>
      <c r="H3258" s="282"/>
      <c r="I3258" s="282"/>
      <c r="J3258" s="335"/>
      <c r="K3258" s="282"/>
      <c r="L3258" s="282"/>
      <c r="M3258" s="282"/>
      <c r="N3258" s="282"/>
      <c r="O3258" s="281"/>
      <c r="P3258" s="360" t="str">
        <f ca="1">rescore_patient</f>
        <v/>
      </c>
      <c r="Q3258" s="330" t="str">
        <f ca="1">quantity</f>
        <v/>
      </c>
      <c r="R3258" s="284"/>
      <c r="S3258" s="282"/>
      <c r="T3258" s="282"/>
      <c r="U3258" s="282"/>
      <c r="V3258" s="305"/>
      <c r="W3258" s="305"/>
      <c r="X3258" s="305"/>
      <c r="Y3258" s="282"/>
      <c r="Z3258" s="282" t="e" vm="1">
        <f ca="1">_xlfn.IFS(AND(ISNUMBER(SEARCH("N?m l*", CUSTOMER[[#This Row],[Service Type]], 1)), CUSTOMER[[#This Row],[Count ST]] = TRUE), CUSTOMER[[#This Row],[Quantity]], AND($Y$10:$Y3258 = TRUE, COUNTIFS($H$10:$H3258, CUSTOMER[[#This Row],[Booking]], $J$10:$J3258, CUSTOMER[[#This Row],[Order Date]], $F$10:$F3258, "&lt;&gt;"&amp;"N?m l*")=1), 1, TRUE,  "")</f>
        <v>#NAME?</v>
      </c>
      <c r="AA3258" s="282" t="b">
        <f t="shared" ca="1" si="51"/>
        <v>0</v>
      </c>
      <c r="AB3258" s="305"/>
    </row>
    <row r="3259" spans="1:28" x14ac:dyDescent="0.25">
      <c r="A3259" s="281" t="str">
        <f ca="1">no.</f>
        <v/>
      </c>
      <c r="B3259" s="281"/>
      <c r="C3259" s="282"/>
      <c r="D3259" s="282"/>
      <c r="E3259" s="283" t="str">
        <f ca="1">position</f>
        <v/>
      </c>
      <c r="F3259" s="282"/>
      <c r="G3259" s="282"/>
      <c r="H3259" s="282"/>
      <c r="I3259" s="282"/>
      <c r="J3259" s="335"/>
      <c r="K3259" s="282"/>
      <c r="L3259" s="282"/>
      <c r="M3259" s="282"/>
      <c r="N3259" s="282"/>
      <c r="O3259" s="281"/>
      <c r="P3259" s="360" t="str">
        <f ca="1">rescore_patient</f>
        <v/>
      </c>
      <c r="Q3259" s="330" t="str">
        <f ca="1">quantity</f>
        <v/>
      </c>
      <c r="R3259" s="284"/>
      <c r="S3259" s="282"/>
      <c r="T3259" s="282"/>
      <c r="U3259" s="282"/>
      <c r="V3259" s="305"/>
      <c r="W3259" s="305"/>
      <c r="X3259" s="305"/>
      <c r="Y3259" s="282"/>
      <c r="Z3259" s="282" t="e" vm="1">
        <f ca="1">_xlfn.IFS(AND(ISNUMBER(SEARCH("N?m l*", CUSTOMER[[#This Row],[Service Type]], 1)), CUSTOMER[[#This Row],[Count ST]] = TRUE), CUSTOMER[[#This Row],[Quantity]], AND($Y$10:$Y3259 = TRUE, COUNTIFS($H$10:$H3259, CUSTOMER[[#This Row],[Booking]], $J$10:$J3259, CUSTOMER[[#This Row],[Order Date]], $F$10:$F3259, "&lt;&gt;"&amp;"N?m l*")=1), 1, TRUE,  "")</f>
        <v>#NAME?</v>
      </c>
      <c r="AA3259" s="282" t="b">
        <f t="shared" ca="1" si="51"/>
        <v>0</v>
      </c>
      <c r="AB3259" s="305"/>
    </row>
    <row r="3260" spans="1:28" x14ac:dyDescent="0.25">
      <c r="A3260" s="281" t="str">
        <f ca="1">no.</f>
        <v/>
      </c>
      <c r="B3260" s="281"/>
      <c r="C3260" s="282"/>
      <c r="D3260" s="282"/>
      <c r="E3260" s="283" t="str">
        <f ca="1">position</f>
        <v/>
      </c>
      <c r="F3260" s="282"/>
      <c r="G3260" s="282"/>
      <c r="H3260" s="282"/>
      <c r="I3260" s="282"/>
      <c r="J3260" s="335"/>
      <c r="K3260" s="282"/>
      <c r="L3260" s="282"/>
      <c r="M3260" s="282"/>
      <c r="N3260" s="282"/>
      <c r="O3260" s="281"/>
      <c r="P3260" s="360" t="str">
        <f ca="1">rescore_patient</f>
        <v/>
      </c>
      <c r="Q3260" s="330" t="str">
        <f ca="1">quantity</f>
        <v/>
      </c>
      <c r="R3260" s="284"/>
      <c r="S3260" s="282"/>
      <c r="T3260" s="282"/>
      <c r="U3260" s="282"/>
      <c r="V3260" s="305"/>
      <c r="W3260" s="305"/>
      <c r="X3260" s="305"/>
      <c r="Y3260" s="282"/>
      <c r="Z3260" s="282" t="e" vm="1">
        <f ca="1">_xlfn.IFS(AND(ISNUMBER(SEARCH("N?m l*", CUSTOMER[[#This Row],[Service Type]], 1)), CUSTOMER[[#This Row],[Count ST]] = TRUE), CUSTOMER[[#This Row],[Quantity]], AND($Y$10:$Y3260 = TRUE, COUNTIFS($H$10:$H3260, CUSTOMER[[#This Row],[Booking]], $J$10:$J3260, CUSTOMER[[#This Row],[Order Date]], $F$10:$F3260, "&lt;&gt;"&amp;"N?m l*")=1), 1, TRUE,  "")</f>
        <v>#NAME?</v>
      </c>
      <c r="AA3260" s="282" t="b">
        <f t="shared" ca="1" si="51"/>
        <v>0</v>
      </c>
      <c r="AB3260" s="305"/>
    </row>
    <row r="3261" spans="1:28" x14ac:dyDescent="0.25">
      <c r="A3261" s="281" t="str">
        <f ca="1">no.</f>
        <v/>
      </c>
      <c r="B3261" s="281"/>
      <c r="C3261" s="282"/>
      <c r="D3261" s="282"/>
      <c r="E3261" s="283" t="str">
        <f ca="1">position</f>
        <v/>
      </c>
      <c r="F3261" s="282"/>
      <c r="G3261" s="282"/>
      <c r="H3261" s="282"/>
      <c r="I3261" s="282"/>
      <c r="J3261" s="335"/>
      <c r="K3261" s="282"/>
      <c r="L3261" s="282"/>
      <c r="M3261" s="282"/>
      <c r="N3261" s="282"/>
      <c r="O3261" s="281"/>
      <c r="P3261" s="360" t="str">
        <f ca="1">rescore_patient</f>
        <v/>
      </c>
      <c r="Q3261" s="330" t="str">
        <f ca="1">quantity</f>
        <v/>
      </c>
      <c r="R3261" s="284"/>
      <c r="S3261" s="282"/>
      <c r="T3261" s="282"/>
      <c r="U3261" s="282"/>
      <c r="V3261" s="305"/>
      <c r="W3261" s="305"/>
      <c r="X3261" s="305"/>
      <c r="Y3261" s="282"/>
      <c r="Z3261" s="282" t="e" vm="1">
        <f ca="1">_xlfn.IFS(AND(ISNUMBER(SEARCH("N?m l*", CUSTOMER[[#This Row],[Service Type]], 1)), CUSTOMER[[#This Row],[Count ST]] = TRUE), CUSTOMER[[#This Row],[Quantity]], AND($Y$10:$Y3261 = TRUE, COUNTIFS($H$10:$H3261, CUSTOMER[[#This Row],[Booking]], $J$10:$J3261, CUSTOMER[[#This Row],[Order Date]], $F$10:$F3261, "&lt;&gt;"&amp;"N?m l*")=1), 1, TRUE,  "")</f>
        <v>#NAME?</v>
      </c>
      <c r="AA3261" s="282" t="b">
        <f t="shared" ca="1" si="51"/>
        <v>0</v>
      </c>
      <c r="AB3261" s="305"/>
    </row>
    <row r="3262" spans="1:28" x14ac:dyDescent="0.25">
      <c r="A3262" s="281" t="str">
        <f ca="1">no.</f>
        <v/>
      </c>
      <c r="B3262" s="281"/>
      <c r="C3262" s="282"/>
      <c r="D3262" s="282"/>
      <c r="E3262" s="283" t="str">
        <f ca="1">position</f>
        <v/>
      </c>
      <c r="F3262" s="282"/>
      <c r="G3262" s="282"/>
      <c r="H3262" s="282"/>
      <c r="I3262" s="282"/>
      <c r="J3262" s="335"/>
      <c r="K3262" s="282"/>
      <c r="L3262" s="282"/>
      <c r="M3262" s="282"/>
      <c r="N3262" s="282"/>
      <c r="O3262" s="281"/>
      <c r="P3262" s="360" t="str">
        <f ca="1">rescore_patient</f>
        <v/>
      </c>
      <c r="Q3262" s="330" t="str">
        <f ca="1">quantity</f>
        <v/>
      </c>
      <c r="R3262" s="284"/>
      <c r="S3262" s="282"/>
      <c r="T3262" s="282"/>
      <c r="U3262" s="282"/>
      <c r="V3262" s="305"/>
      <c r="W3262" s="305"/>
      <c r="X3262" s="305"/>
      <c r="Y3262" s="282"/>
      <c r="Z3262" s="282" t="e" vm="1">
        <f ca="1">_xlfn.IFS(AND(ISNUMBER(SEARCH("N?m l*", CUSTOMER[[#This Row],[Service Type]], 1)), CUSTOMER[[#This Row],[Count ST]] = TRUE), CUSTOMER[[#This Row],[Quantity]], AND($Y$10:$Y3262 = TRUE, COUNTIFS($H$10:$H3262, CUSTOMER[[#This Row],[Booking]], $J$10:$J3262, CUSTOMER[[#This Row],[Order Date]], $F$10:$F3262, "&lt;&gt;"&amp;"N?m l*")=1), 1, TRUE,  "")</f>
        <v>#NAME?</v>
      </c>
      <c r="AA3262" s="282" t="b">
        <f t="shared" ca="1" si="51"/>
        <v>0</v>
      </c>
      <c r="AB3262" s="305"/>
    </row>
    <row r="3263" spans="1:28" x14ac:dyDescent="0.25">
      <c r="A3263" s="281" t="str">
        <f ca="1">no.</f>
        <v/>
      </c>
      <c r="B3263" s="281"/>
      <c r="C3263" s="282"/>
      <c r="D3263" s="282"/>
      <c r="E3263" s="283" t="str">
        <f ca="1">position</f>
        <v/>
      </c>
      <c r="F3263" s="282"/>
      <c r="G3263" s="282"/>
      <c r="H3263" s="282"/>
      <c r="I3263" s="282"/>
      <c r="J3263" s="335"/>
      <c r="K3263" s="282"/>
      <c r="L3263" s="282"/>
      <c r="M3263" s="282"/>
      <c r="N3263" s="282"/>
      <c r="O3263" s="281"/>
      <c r="P3263" s="360" t="str">
        <f ca="1">rescore_patient</f>
        <v/>
      </c>
      <c r="Q3263" s="330" t="str">
        <f ca="1">quantity</f>
        <v/>
      </c>
      <c r="R3263" s="284"/>
      <c r="S3263" s="282"/>
      <c r="T3263" s="282"/>
      <c r="U3263" s="282"/>
      <c r="V3263" s="305"/>
      <c r="W3263" s="305"/>
      <c r="X3263" s="305"/>
      <c r="Y3263" s="282"/>
      <c r="Z3263" s="282" t="e" vm="1">
        <f ca="1">_xlfn.IFS(AND(ISNUMBER(SEARCH("N?m l*", CUSTOMER[[#This Row],[Service Type]], 1)), CUSTOMER[[#This Row],[Count ST]] = TRUE), CUSTOMER[[#This Row],[Quantity]], AND($Y$10:$Y3263 = TRUE, COUNTIFS($H$10:$H3263, CUSTOMER[[#This Row],[Booking]], $J$10:$J3263, CUSTOMER[[#This Row],[Order Date]], $F$10:$F3263, "&lt;&gt;"&amp;"N?m l*")=1), 1, TRUE,  "")</f>
        <v>#NAME?</v>
      </c>
      <c r="AA3263" s="282" t="b">
        <f t="shared" ca="1" si="51"/>
        <v>0</v>
      </c>
      <c r="AB3263" s="305"/>
    </row>
    <row r="3264" spans="1:28" x14ac:dyDescent="0.25">
      <c r="A3264" s="281" t="str">
        <f ca="1">no.</f>
        <v/>
      </c>
      <c r="B3264" s="281"/>
      <c r="C3264" s="282"/>
      <c r="D3264" s="282"/>
      <c r="E3264" s="283" t="str">
        <f ca="1">position</f>
        <v/>
      </c>
      <c r="F3264" s="282"/>
      <c r="G3264" s="282"/>
      <c r="H3264" s="282"/>
      <c r="I3264" s="282"/>
      <c r="J3264" s="335"/>
      <c r="K3264" s="282"/>
      <c r="L3264" s="282"/>
      <c r="M3264" s="282"/>
      <c r="N3264" s="282"/>
      <c r="O3264" s="281"/>
      <c r="P3264" s="360" t="str">
        <f ca="1">rescore_patient</f>
        <v/>
      </c>
      <c r="Q3264" s="330" t="str">
        <f ca="1">quantity</f>
        <v/>
      </c>
      <c r="R3264" s="284"/>
      <c r="S3264" s="282"/>
      <c r="T3264" s="282"/>
      <c r="U3264" s="282"/>
      <c r="V3264" s="305"/>
      <c r="W3264" s="305"/>
      <c r="X3264" s="305"/>
      <c r="Y3264" s="282"/>
      <c r="Z3264" s="282" t="e" vm="1">
        <f ca="1">_xlfn.IFS(AND(ISNUMBER(SEARCH("N?m l*", CUSTOMER[[#This Row],[Service Type]], 1)), CUSTOMER[[#This Row],[Count ST]] = TRUE), CUSTOMER[[#This Row],[Quantity]], AND($Y$10:$Y3264 = TRUE, COUNTIFS($H$10:$H3264, CUSTOMER[[#This Row],[Booking]], $J$10:$J3264, CUSTOMER[[#This Row],[Order Date]], $F$10:$F3264, "&lt;&gt;"&amp;"N?m l*")=1), 1, TRUE,  "")</f>
        <v>#NAME?</v>
      </c>
      <c r="AA3264" s="282" t="b">
        <f t="shared" ca="1" si="51"/>
        <v>0</v>
      </c>
      <c r="AB3264" s="305"/>
    </row>
    <row r="3265" spans="1:28" x14ac:dyDescent="0.25">
      <c r="A3265" s="281" t="str">
        <f ca="1">no.</f>
        <v/>
      </c>
      <c r="B3265" s="281"/>
      <c r="C3265" s="282"/>
      <c r="D3265" s="282"/>
      <c r="E3265" s="283" t="str">
        <f ca="1">position</f>
        <v/>
      </c>
      <c r="F3265" s="282"/>
      <c r="G3265" s="282"/>
      <c r="H3265" s="282"/>
      <c r="I3265" s="282"/>
      <c r="J3265" s="335"/>
      <c r="K3265" s="282"/>
      <c r="L3265" s="282"/>
      <c r="M3265" s="282"/>
      <c r="N3265" s="282"/>
      <c r="O3265" s="281"/>
      <c r="P3265" s="360" t="str">
        <f ca="1">rescore_patient</f>
        <v/>
      </c>
      <c r="Q3265" s="330" t="str">
        <f ca="1">quantity</f>
        <v/>
      </c>
      <c r="R3265" s="284"/>
      <c r="S3265" s="282"/>
      <c r="T3265" s="282"/>
      <c r="U3265" s="282"/>
      <c r="V3265" s="305"/>
      <c r="W3265" s="305"/>
      <c r="X3265" s="305"/>
      <c r="Y3265" s="282"/>
      <c r="Z3265" s="282" t="e" vm="1">
        <f ca="1">_xlfn.IFS(AND(ISNUMBER(SEARCH("N?m l*", CUSTOMER[[#This Row],[Service Type]], 1)), CUSTOMER[[#This Row],[Count ST]] = TRUE), CUSTOMER[[#This Row],[Quantity]], AND($Y$10:$Y3265 = TRUE, COUNTIFS($H$10:$H3265, CUSTOMER[[#This Row],[Booking]], $J$10:$J3265, CUSTOMER[[#This Row],[Order Date]], $F$10:$F3265, "&lt;&gt;"&amp;"N?m l*")=1), 1, TRUE,  "")</f>
        <v>#NAME?</v>
      </c>
      <c r="AA3265" s="282" t="b">
        <f t="shared" ca="1" si="51"/>
        <v>0</v>
      </c>
      <c r="AB3265" s="305"/>
    </row>
    <row r="3266" spans="1:28" x14ac:dyDescent="0.25">
      <c r="A3266" s="281" t="str">
        <f ca="1">no.</f>
        <v/>
      </c>
      <c r="B3266" s="281"/>
      <c r="C3266" s="282"/>
      <c r="D3266" s="282"/>
      <c r="E3266" s="283" t="str">
        <f ca="1">position</f>
        <v/>
      </c>
      <c r="F3266" s="282"/>
      <c r="G3266" s="282"/>
      <c r="H3266" s="282"/>
      <c r="I3266" s="282"/>
      <c r="J3266" s="335"/>
      <c r="K3266" s="282"/>
      <c r="L3266" s="282"/>
      <c r="M3266" s="282"/>
      <c r="N3266" s="282"/>
      <c r="O3266" s="281"/>
      <c r="P3266" s="360" t="str">
        <f ca="1">rescore_patient</f>
        <v/>
      </c>
      <c r="Q3266" s="330" t="str">
        <f ca="1">quantity</f>
        <v/>
      </c>
      <c r="R3266" s="284"/>
      <c r="S3266" s="282"/>
      <c r="T3266" s="282"/>
      <c r="U3266" s="282"/>
      <c r="V3266" s="305"/>
      <c r="W3266" s="305"/>
      <c r="X3266" s="305"/>
      <c r="Y3266" s="282"/>
      <c r="Z3266" s="282" t="e" vm="1">
        <f ca="1">_xlfn.IFS(AND(ISNUMBER(SEARCH("N?m l*", CUSTOMER[[#This Row],[Service Type]], 1)), CUSTOMER[[#This Row],[Count ST]] = TRUE), CUSTOMER[[#This Row],[Quantity]], AND($Y$10:$Y3266 = TRUE, COUNTIFS($H$10:$H3266, CUSTOMER[[#This Row],[Booking]], $J$10:$J3266, CUSTOMER[[#This Row],[Order Date]], $F$10:$F3266, "&lt;&gt;"&amp;"N?m l*")=1), 1, TRUE,  "")</f>
        <v>#NAME?</v>
      </c>
      <c r="AA3266" s="282" t="b">
        <f t="shared" ca="1" si="51"/>
        <v>0</v>
      </c>
      <c r="AB3266" s="305"/>
    </row>
    <row r="3267" spans="1:28" x14ac:dyDescent="0.25">
      <c r="A3267" s="281" t="str">
        <f ca="1">no.</f>
        <v/>
      </c>
      <c r="B3267" s="281"/>
      <c r="C3267" s="282"/>
      <c r="D3267" s="282"/>
      <c r="E3267" s="283" t="str">
        <f ca="1">position</f>
        <v/>
      </c>
      <c r="F3267" s="282"/>
      <c r="G3267" s="282"/>
      <c r="H3267" s="282"/>
      <c r="I3267" s="282"/>
      <c r="J3267" s="335"/>
      <c r="K3267" s="282"/>
      <c r="L3267" s="282"/>
      <c r="M3267" s="282"/>
      <c r="N3267" s="282"/>
      <c r="O3267" s="281"/>
      <c r="P3267" s="360" t="str">
        <f ca="1">rescore_patient</f>
        <v/>
      </c>
      <c r="Q3267" s="330" t="str">
        <f ca="1">quantity</f>
        <v/>
      </c>
      <c r="R3267" s="284"/>
      <c r="S3267" s="282"/>
      <c r="T3267" s="282"/>
      <c r="U3267" s="282"/>
      <c r="V3267" s="305"/>
      <c r="W3267" s="305"/>
      <c r="X3267" s="305"/>
      <c r="Y3267" s="282"/>
      <c r="Z3267" s="282" t="e" vm="1">
        <f ca="1">_xlfn.IFS(AND(ISNUMBER(SEARCH("N?m l*", CUSTOMER[[#This Row],[Service Type]], 1)), CUSTOMER[[#This Row],[Count ST]] = TRUE), CUSTOMER[[#This Row],[Quantity]], AND($Y$10:$Y3267 = TRUE, COUNTIFS($H$10:$H3267, CUSTOMER[[#This Row],[Booking]], $J$10:$J3267, CUSTOMER[[#This Row],[Order Date]], $F$10:$F3267, "&lt;&gt;"&amp;"N?m l*")=1), 1, TRUE,  "")</f>
        <v>#NAME?</v>
      </c>
      <c r="AA3267" s="282" t="b">
        <f t="shared" ca="1" si="51"/>
        <v>0</v>
      </c>
      <c r="AB3267" s="305"/>
    </row>
    <row r="3268" spans="1:28" x14ac:dyDescent="0.25">
      <c r="A3268" s="281" t="str">
        <f ca="1">no.</f>
        <v/>
      </c>
      <c r="B3268" s="281"/>
      <c r="C3268" s="282"/>
      <c r="D3268" s="282"/>
      <c r="E3268" s="283" t="str">
        <f ca="1">position</f>
        <v/>
      </c>
      <c r="F3268" s="282"/>
      <c r="G3268" s="282"/>
      <c r="H3268" s="282"/>
      <c r="I3268" s="282"/>
      <c r="J3268" s="335"/>
      <c r="K3268" s="282"/>
      <c r="L3268" s="282"/>
      <c r="M3268" s="282"/>
      <c r="N3268" s="282"/>
      <c r="O3268" s="281"/>
      <c r="P3268" s="360" t="str">
        <f ca="1">rescore_patient</f>
        <v/>
      </c>
      <c r="Q3268" s="330" t="str">
        <f ca="1">quantity</f>
        <v/>
      </c>
      <c r="R3268" s="284"/>
      <c r="S3268" s="282"/>
      <c r="T3268" s="282"/>
      <c r="U3268" s="282"/>
      <c r="V3268" s="305"/>
      <c r="W3268" s="305"/>
      <c r="X3268" s="305"/>
      <c r="Y3268" s="282"/>
      <c r="Z3268" s="282" t="e" vm="1">
        <f ca="1">_xlfn.IFS(AND(ISNUMBER(SEARCH("N?m l*", CUSTOMER[[#This Row],[Service Type]], 1)), CUSTOMER[[#This Row],[Count ST]] = TRUE), CUSTOMER[[#This Row],[Quantity]], AND($Y$10:$Y3268 = TRUE, COUNTIFS($H$10:$H3268, CUSTOMER[[#This Row],[Booking]], $J$10:$J3268, CUSTOMER[[#This Row],[Order Date]], $F$10:$F3268, "&lt;&gt;"&amp;"N?m l*")=1), 1, TRUE,  "")</f>
        <v>#NAME?</v>
      </c>
      <c r="AA3268" s="282" t="b">
        <f t="shared" ca="1" si="51"/>
        <v>0</v>
      </c>
      <c r="AB3268" s="305"/>
    </row>
    <row r="3269" spans="1:28" x14ac:dyDescent="0.25">
      <c r="A3269" s="281" t="str">
        <f ca="1">no.</f>
        <v/>
      </c>
      <c r="B3269" s="281"/>
      <c r="C3269" s="282"/>
      <c r="D3269" s="282"/>
      <c r="E3269" s="283" t="str">
        <f ca="1">position</f>
        <v/>
      </c>
      <c r="F3269" s="282"/>
      <c r="G3269" s="282"/>
      <c r="H3269" s="282"/>
      <c r="I3269" s="282"/>
      <c r="J3269" s="335"/>
      <c r="K3269" s="282"/>
      <c r="L3269" s="282"/>
      <c r="M3269" s="282"/>
      <c r="N3269" s="282"/>
      <c r="O3269" s="281"/>
      <c r="P3269" s="360" t="str">
        <f ca="1">rescore_patient</f>
        <v/>
      </c>
      <c r="Q3269" s="330" t="str">
        <f ca="1">quantity</f>
        <v/>
      </c>
      <c r="R3269" s="284"/>
      <c r="S3269" s="282"/>
      <c r="T3269" s="282"/>
      <c r="U3269" s="282"/>
      <c r="V3269" s="305"/>
      <c r="W3269" s="305"/>
      <c r="X3269" s="305"/>
      <c r="Y3269" s="282"/>
      <c r="Z3269" s="282" t="e" vm="1">
        <f ca="1">_xlfn.IFS(AND(ISNUMBER(SEARCH("N?m l*", CUSTOMER[[#This Row],[Service Type]], 1)), CUSTOMER[[#This Row],[Count ST]] = TRUE), CUSTOMER[[#This Row],[Quantity]], AND($Y$10:$Y3269 = TRUE, COUNTIFS($H$10:$H3269, CUSTOMER[[#This Row],[Booking]], $J$10:$J3269, CUSTOMER[[#This Row],[Order Date]], $F$10:$F3269, "&lt;&gt;"&amp;"N?m l*")=1), 1, TRUE,  "")</f>
        <v>#NAME?</v>
      </c>
      <c r="AA3269" s="282" t="b">
        <f t="shared" ca="1" si="51"/>
        <v>0</v>
      </c>
      <c r="AB3269" s="305"/>
    </row>
    <row r="3270" spans="1:28" x14ac:dyDescent="0.25">
      <c r="A3270" s="281" t="str">
        <f ca="1">no.</f>
        <v/>
      </c>
      <c r="B3270" s="281"/>
      <c r="C3270" s="282"/>
      <c r="D3270" s="282"/>
      <c r="E3270" s="283" t="str">
        <f ca="1">position</f>
        <v/>
      </c>
      <c r="F3270" s="282"/>
      <c r="G3270" s="282"/>
      <c r="H3270" s="282"/>
      <c r="I3270" s="282"/>
      <c r="J3270" s="335"/>
      <c r="K3270" s="282"/>
      <c r="L3270" s="282"/>
      <c r="M3270" s="282"/>
      <c r="N3270" s="282"/>
      <c r="O3270" s="281"/>
      <c r="P3270" s="360" t="str">
        <f ca="1">rescore_patient</f>
        <v/>
      </c>
      <c r="Q3270" s="330" t="str">
        <f ca="1">quantity</f>
        <v/>
      </c>
      <c r="R3270" s="284"/>
      <c r="S3270" s="282"/>
      <c r="T3270" s="282"/>
      <c r="U3270" s="282"/>
      <c r="V3270" s="305"/>
      <c r="W3270" s="305"/>
      <c r="X3270" s="305"/>
      <c r="Y3270" s="282"/>
      <c r="Z3270" s="282" t="e" vm="1">
        <f ca="1">_xlfn.IFS(AND(ISNUMBER(SEARCH("N?m l*", CUSTOMER[[#This Row],[Service Type]], 1)), CUSTOMER[[#This Row],[Count ST]] = TRUE), CUSTOMER[[#This Row],[Quantity]], AND($Y$10:$Y3270 = TRUE, COUNTIFS($H$10:$H3270, CUSTOMER[[#This Row],[Booking]], $J$10:$J3270, CUSTOMER[[#This Row],[Order Date]], $F$10:$F3270, "&lt;&gt;"&amp;"N?m l*")=1), 1, TRUE,  "")</f>
        <v>#NAME?</v>
      </c>
      <c r="AA3270" s="282" t="b">
        <f t="shared" ca="1" si="51"/>
        <v>0</v>
      </c>
      <c r="AB3270" s="305"/>
    </row>
    <row r="3271" spans="1:28" x14ac:dyDescent="0.25">
      <c r="A3271" s="281" t="str">
        <f ca="1">no.</f>
        <v/>
      </c>
      <c r="B3271" s="281"/>
      <c r="C3271" s="282"/>
      <c r="D3271" s="282"/>
      <c r="E3271" s="283" t="str">
        <f ca="1">position</f>
        <v/>
      </c>
      <c r="F3271" s="282"/>
      <c r="G3271" s="282"/>
      <c r="H3271" s="282"/>
      <c r="I3271" s="282"/>
      <c r="J3271" s="335"/>
      <c r="K3271" s="282"/>
      <c r="L3271" s="282"/>
      <c r="M3271" s="282"/>
      <c r="N3271" s="282"/>
      <c r="O3271" s="281"/>
      <c r="P3271" s="360" t="str">
        <f ca="1">rescore_patient</f>
        <v/>
      </c>
      <c r="Q3271" s="330" t="str">
        <f ca="1">quantity</f>
        <v/>
      </c>
      <c r="R3271" s="284"/>
      <c r="S3271" s="282"/>
      <c r="T3271" s="282"/>
      <c r="U3271" s="282"/>
      <c r="V3271" s="305"/>
      <c r="W3271" s="305"/>
      <c r="X3271" s="305"/>
      <c r="Y3271" s="282"/>
      <c r="Z3271" s="282" t="e" vm="1">
        <f ca="1">_xlfn.IFS(AND(ISNUMBER(SEARCH("N?m l*", CUSTOMER[[#This Row],[Service Type]], 1)), CUSTOMER[[#This Row],[Count ST]] = TRUE), CUSTOMER[[#This Row],[Quantity]], AND($Y$10:$Y3271 = TRUE, COUNTIFS($H$10:$H3271, CUSTOMER[[#This Row],[Booking]], $J$10:$J3271, CUSTOMER[[#This Row],[Order Date]], $F$10:$F3271, "&lt;&gt;"&amp;"N?m l*")=1), 1, TRUE,  "")</f>
        <v>#NAME?</v>
      </c>
      <c r="AA3271" s="282" t="b">
        <f t="shared" ca="1" si="51"/>
        <v>0</v>
      </c>
      <c r="AB3271" s="305"/>
    </row>
    <row r="3272" spans="1:28" x14ac:dyDescent="0.25">
      <c r="A3272" s="281" t="str">
        <f ca="1">no.</f>
        <v/>
      </c>
      <c r="B3272" s="281"/>
      <c r="C3272" s="282"/>
      <c r="D3272" s="282"/>
      <c r="E3272" s="283" t="str">
        <f ca="1">position</f>
        <v/>
      </c>
      <c r="F3272" s="282"/>
      <c r="G3272" s="282"/>
      <c r="H3272" s="282"/>
      <c r="I3272" s="282"/>
      <c r="J3272" s="335"/>
      <c r="K3272" s="282"/>
      <c r="L3272" s="282"/>
      <c r="M3272" s="282"/>
      <c r="N3272" s="282"/>
      <c r="O3272" s="281"/>
      <c r="P3272" s="360" t="str">
        <f ca="1">rescore_patient</f>
        <v/>
      </c>
      <c r="Q3272" s="330" t="str">
        <f ca="1">quantity</f>
        <v/>
      </c>
      <c r="R3272" s="284"/>
      <c r="S3272" s="282"/>
      <c r="T3272" s="282"/>
      <c r="U3272" s="282"/>
      <c r="V3272" s="305"/>
      <c r="W3272" s="305"/>
      <c r="X3272" s="305"/>
      <c r="Y3272" s="282"/>
      <c r="Z3272" s="282" t="e" vm="1">
        <f ca="1">_xlfn.IFS(AND(ISNUMBER(SEARCH("N?m l*", CUSTOMER[[#This Row],[Service Type]], 1)), CUSTOMER[[#This Row],[Count ST]] = TRUE), CUSTOMER[[#This Row],[Quantity]], AND($Y$10:$Y3272 = TRUE, COUNTIFS($H$10:$H3272, CUSTOMER[[#This Row],[Booking]], $J$10:$J3272, CUSTOMER[[#This Row],[Order Date]], $F$10:$F3272, "&lt;&gt;"&amp;"N?m l*")=1), 1, TRUE,  "")</f>
        <v>#NAME?</v>
      </c>
      <c r="AA3272" s="282" t="b">
        <f t="shared" ca="1" si="51"/>
        <v>0</v>
      </c>
      <c r="AB3272" s="305"/>
    </row>
    <row r="3273" spans="1:28" x14ac:dyDescent="0.25">
      <c r="A3273" s="281" t="str">
        <f ca="1">no.</f>
        <v/>
      </c>
      <c r="B3273" s="281"/>
      <c r="C3273" s="282"/>
      <c r="D3273" s="282"/>
      <c r="E3273" s="283" t="str">
        <f ca="1">position</f>
        <v/>
      </c>
      <c r="F3273" s="282"/>
      <c r="G3273" s="282"/>
      <c r="H3273" s="282"/>
      <c r="I3273" s="282"/>
      <c r="J3273" s="335"/>
      <c r="K3273" s="282"/>
      <c r="L3273" s="282"/>
      <c r="M3273" s="282"/>
      <c r="N3273" s="282"/>
      <c r="O3273" s="281"/>
      <c r="P3273" s="360" t="str">
        <f ca="1">rescore_patient</f>
        <v/>
      </c>
      <c r="Q3273" s="330" t="str">
        <f ca="1">quantity</f>
        <v/>
      </c>
      <c r="R3273" s="284"/>
      <c r="S3273" s="282"/>
      <c r="T3273" s="282"/>
      <c r="U3273" s="282"/>
      <c r="V3273" s="305"/>
      <c r="W3273" s="305"/>
      <c r="X3273" s="305"/>
      <c r="Y3273" s="282"/>
      <c r="Z3273" s="282" t="e" vm="1">
        <f ca="1">_xlfn.IFS(AND(ISNUMBER(SEARCH("N?m l*", CUSTOMER[[#This Row],[Service Type]], 1)), CUSTOMER[[#This Row],[Count ST]] = TRUE), CUSTOMER[[#This Row],[Quantity]], AND($Y$10:$Y3273 = TRUE, COUNTIFS($H$10:$H3273, CUSTOMER[[#This Row],[Booking]], $J$10:$J3273, CUSTOMER[[#This Row],[Order Date]], $F$10:$F3273, "&lt;&gt;"&amp;"N?m l*")=1), 1, TRUE,  "")</f>
        <v>#NAME?</v>
      </c>
      <c r="AA3273" s="282" t="b">
        <f t="shared" ca="1" si="51"/>
        <v>0</v>
      </c>
      <c r="AB3273" s="305"/>
    </row>
    <row r="3274" spans="1:28" x14ac:dyDescent="0.25">
      <c r="A3274" s="281" t="str">
        <f ca="1">no.</f>
        <v/>
      </c>
      <c r="B3274" s="281"/>
      <c r="C3274" s="282"/>
      <c r="D3274" s="282"/>
      <c r="E3274" s="283" t="str">
        <f ca="1">position</f>
        <v/>
      </c>
      <c r="F3274" s="282"/>
      <c r="G3274" s="282"/>
      <c r="H3274" s="282"/>
      <c r="I3274" s="282"/>
      <c r="J3274" s="335"/>
      <c r="K3274" s="282"/>
      <c r="L3274" s="282"/>
      <c r="M3274" s="282"/>
      <c r="N3274" s="282"/>
      <c r="O3274" s="281"/>
      <c r="P3274" s="360" t="str">
        <f ca="1">rescore_patient</f>
        <v/>
      </c>
      <c r="Q3274" s="330" t="str">
        <f ca="1">quantity</f>
        <v/>
      </c>
      <c r="R3274" s="284"/>
      <c r="S3274" s="282"/>
      <c r="T3274" s="282"/>
      <c r="U3274" s="282"/>
      <c r="V3274" s="305"/>
      <c r="W3274" s="305"/>
      <c r="X3274" s="305"/>
      <c r="Y3274" s="282"/>
      <c r="Z3274" s="282" t="e" vm="1">
        <f ca="1">_xlfn.IFS(AND(ISNUMBER(SEARCH("N?m l*", CUSTOMER[[#This Row],[Service Type]], 1)), CUSTOMER[[#This Row],[Count ST]] = TRUE), CUSTOMER[[#This Row],[Quantity]], AND($Y$10:$Y3274 = TRUE, COUNTIFS($H$10:$H3274, CUSTOMER[[#This Row],[Booking]], $J$10:$J3274, CUSTOMER[[#This Row],[Order Date]], $F$10:$F3274, "&lt;&gt;"&amp;"N?m l*")=1), 1, TRUE,  "")</f>
        <v>#NAME?</v>
      </c>
      <c r="AA3274" s="282" t="b">
        <f t="shared" ref="AA3274:AA3337" ca="1" si="52">count_svc_type</f>
        <v>0</v>
      </c>
      <c r="AB3274" s="305"/>
    </row>
    <row r="3275" spans="1:28" x14ac:dyDescent="0.25">
      <c r="A3275" s="281" t="str">
        <f ca="1">no.</f>
        <v/>
      </c>
      <c r="B3275" s="281"/>
      <c r="C3275" s="282"/>
      <c r="D3275" s="282"/>
      <c r="E3275" s="283" t="str">
        <f ca="1">position</f>
        <v/>
      </c>
      <c r="F3275" s="282"/>
      <c r="G3275" s="282"/>
      <c r="H3275" s="282"/>
      <c r="I3275" s="282"/>
      <c r="J3275" s="335"/>
      <c r="K3275" s="282"/>
      <c r="L3275" s="282"/>
      <c r="M3275" s="282"/>
      <c r="N3275" s="282"/>
      <c r="O3275" s="281"/>
      <c r="P3275" s="360" t="str">
        <f ca="1">rescore_patient</f>
        <v/>
      </c>
      <c r="Q3275" s="330" t="str">
        <f ca="1">quantity</f>
        <v/>
      </c>
      <c r="R3275" s="284"/>
      <c r="S3275" s="282"/>
      <c r="T3275" s="282"/>
      <c r="U3275" s="282"/>
      <c r="V3275" s="305"/>
      <c r="W3275" s="305"/>
      <c r="X3275" s="305"/>
      <c r="Y3275" s="282"/>
      <c r="Z3275" s="282" t="e" vm="1">
        <f ca="1">_xlfn.IFS(AND(ISNUMBER(SEARCH("N?m l*", CUSTOMER[[#This Row],[Service Type]], 1)), CUSTOMER[[#This Row],[Count ST]] = TRUE), CUSTOMER[[#This Row],[Quantity]], AND($Y$10:$Y3275 = TRUE, COUNTIFS($H$10:$H3275, CUSTOMER[[#This Row],[Booking]], $J$10:$J3275, CUSTOMER[[#This Row],[Order Date]], $F$10:$F3275, "&lt;&gt;"&amp;"N?m l*")=1), 1, TRUE,  "")</f>
        <v>#NAME?</v>
      </c>
      <c r="AA3275" s="282" t="b">
        <f t="shared" ca="1" si="52"/>
        <v>0</v>
      </c>
      <c r="AB3275" s="305"/>
    </row>
    <row r="3276" spans="1:28" x14ac:dyDescent="0.25">
      <c r="A3276" s="281" t="str">
        <f ca="1">no.</f>
        <v/>
      </c>
      <c r="B3276" s="281"/>
      <c r="C3276" s="282"/>
      <c r="D3276" s="282"/>
      <c r="E3276" s="283" t="str">
        <f ca="1">position</f>
        <v/>
      </c>
      <c r="F3276" s="282"/>
      <c r="G3276" s="282"/>
      <c r="H3276" s="282"/>
      <c r="I3276" s="282"/>
      <c r="J3276" s="335"/>
      <c r="K3276" s="282"/>
      <c r="L3276" s="282"/>
      <c r="M3276" s="282"/>
      <c r="N3276" s="282"/>
      <c r="O3276" s="281"/>
      <c r="P3276" s="360" t="str">
        <f ca="1">rescore_patient</f>
        <v/>
      </c>
      <c r="Q3276" s="330" t="str">
        <f ca="1">quantity</f>
        <v/>
      </c>
      <c r="R3276" s="284"/>
      <c r="S3276" s="282"/>
      <c r="T3276" s="282"/>
      <c r="U3276" s="282"/>
      <c r="V3276" s="305"/>
      <c r="W3276" s="305"/>
      <c r="X3276" s="305"/>
      <c r="Y3276" s="282"/>
      <c r="Z3276" s="282" t="e" vm="1">
        <f ca="1">_xlfn.IFS(AND(ISNUMBER(SEARCH("N?m l*", CUSTOMER[[#This Row],[Service Type]], 1)), CUSTOMER[[#This Row],[Count ST]] = TRUE), CUSTOMER[[#This Row],[Quantity]], AND($Y$10:$Y3276 = TRUE, COUNTIFS($H$10:$H3276, CUSTOMER[[#This Row],[Booking]], $J$10:$J3276, CUSTOMER[[#This Row],[Order Date]], $F$10:$F3276, "&lt;&gt;"&amp;"N?m l*")=1), 1, TRUE,  "")</f>
        <v>#NAME?</v>
      </c>
      <c r="AA3276" s="282" t="b">
        <f t="shared" ca="1" si="52"/>
        <v>0</v>
      </c>
      <c r="AB3276" s="305"/>
    </row>
    <row r="3277" spans="1:28" x14ac:dyDescent="0.25">
      <c r="A3277" s="281" t="str">
        <f ca="1">no.</f>
        <v/>
      </c>
      <c r="B3277" s="281"/>
      <c r="C3277" s="282"/>
      <c r="D3277" s="282"/>
      <c r="E3277" s="283" t="str">
        <f ca="1">position</f>
        <v/>
      </c>
      <c r="F3277" s="282"/>
      <c r="G3277" s="282"/>
      <c r="H3277" s="282"/>
      <c r="I3277" s="282"/>
      <c r="J3277" s="335"/>
      <c r="K3277" s="282"/>
      <c r="L3277" s="282"/>
      <c r="M3277" s="282"/>
      <c r="N3277" s="282"/>
      <c r="O3277" s="281"/>
      <c r="P3277" s="360" t="str">
        <f ca="1">rescore_patient</f>
        <v/>
      </c>
      <c r="Q3277" s="330" t="str">
        <f ca="1">quantity</f>
        <v/>
      </c>
      <c r="R3277" s="284"/>
      <c r="S3277" s="282"/>
      <c r="T3277" s="282"/>
      <c r="U3277" s="282"/>
      <c r="V3277" s="305"/>
      <c r="W3277" s="305"/>
      <c r="X3277" s="305"/>
      <c r="Y3277" s="282"/>
      <c r="Z3277" s="282" t="e" vm="1">
        <f ca="1">_xlfn.IFS(AND(ISNUMBER(SEARCH("N?m l*", CUSTOMER[[#This Row],[Service Type]], 1)), CUSTOMER[[#This Row],[Count ST]] = TRUE), CUSTOMER[[#This Row],[Quantity]], AND($Y$10:$Y3277 = TRUE, COUNTIFS($H$10:$H3277, CUSTOMER[[#This Row],[Booking]], $J$10:$J3277, CUSTOMER[[#This Row],[Order Date]], $F$10:$F3277, "&lt;&gt;"&amp;"N?m l*")=1), 1, TRUE,  "")</f>
        <v>#NAME?</v>
      </c>
      <c r="AA3277" s="282" t="b">
        <f t="shared" ca="1" si="52"/>
        <v>0</v>
      </c>
      <c r="AB3277" s="305"/>
    </row>
    <row r="3278" spans="1:28" x14ac:dyDescent="0.25">
      <c r="A3278" s="281" t="str">
        <f ca="1">no.</f>
        <v/>
      </c>
      <c r="B3278" s="281"/>
      <c r="C3278" s="282"/>
      <c r="D3278" s="282"/>
      <c r="E3278" s="283" t="str">
        <f ca="1">position</f>
        <v/>
      </c>
      <c r="F3278" s="282"/>
      <c r="G3278" s="282"/>
      <c r="H3278" s="282"/>
      <c r="I3278" s="282"/>
      <c r="J3278" s="335"/>
      <c r="K3278" s="282"/>
      <c r="L3278" s="282"/>
      <c r="M3278" s="282"/>
      <c r="N3278" s="282"/>
      <c r="O3278" s="281"/>
      <c r="P3278" s="360" t="str">
        <f ca="1">rescore_patient</f>
        <v/>
      </c>
      <c r="Q3278" s="330" t="str">
        <f ca="1">quantity</f>
        <v/>
      </c>
      <c r="R3278" s="284"/>
      <c r="S3278" s="282"/>
      <c r="T3278" s="282"/>
      <c r="U3278" s="282"/>
      <c r="V3278" s="305"/>
      <c r="W3278" s="305"/>
      <c r="X3278" s="305"/>
      <c r="Y3278" s="282"/>
      <c r="Z3278" s="282" t="e" vm="1">
        <f ca="1">_xlfn.IFS(AND(ISNUMBER(SEARCH("N?m l*", CUSTOMER[[#This Row],[Service Type]], 1)), CUSTOMER[[#This Row],[Count ST]] = TRUE), CUSTOMER[[#This Row],[Quantity]], AND($Y$10:$Y3278 = TRUE, COUNTIFS($H$10:$H3278, CUSTOMER[[#This Row],[Booking]], $J$10:$J3278, CUSTOMER[[#This Row],[Order Date]], $F$10:$F3278, "&lt;&gt;"&amp;"N?m l*")=1), 1, TRUE,  "")</f>
        <v>#NAME?</v>
      </c>
      <c r="AA3278" s="282" t="b">
        <f t="shared" ca="1" si="52"/>
        <v>0</v>
      </c>
      <c r="AB3278" s="305"/>
    </row>
    <row r="3279" spans="1:28" x14ac:dyDescent="0.25">
      <c r="A3279" s="281" t="str">
        <f ca="1">no.</f>
        <v/>
      </c>
      <c r="B3279" s="281"/>
      <c r="C3279" s="282"/>
      <c r="D3279" s="282"/>
      <c r="E3279" s="283" t="str">
        <f ca="1">position</f>
        <v/>
      </c>
      <c r="F3279" s="282"/>
      <c r="G3279" s="282"/>
      <c r="H3279" s="282"/>
      <c r="I3279" s="282"/>
      <c r="J3279" s="335"/>
      <c r="K3279" s="282"/>
      <c r="L3279" s="282"/>
      <c r="M3279" s="282"/>
      <c r="N3279" s="282"/>
      <c r="O3279" s="281"/>
      <c r="P3279" s="360" t="str">
        <f ca="1">rescore_patient</f>
        <v/>
      </c>
      <c r="Q3279" s="330" t="str">
        <f ca="1">quantity</f>
        <v/>
      </c>
      <c r="R3279" s="284"/>
      <c r="S3279" s="282"/>
      <c r="T3279" s="282"/>
      <c r="U3279" s="282"/>
      <c r="V3279" s="305"/>
      <c r="W3279" s="305"/>
      <c r="X3279" s="305"/>
      <c r="Y3279" s="282"/>
      <c r="Z3279" s="282" t="e" vm="1">
        <f ca="1">_xlfn.IFS(AND(ISNUMBER(SEARCH("N?m l*", CUSTOMER[[#This Row],[Service Type]], 1)), CUSTOMER[[#This Row],[Count ST]] = TRUE), CUSTOMER[[#This Row],[Quantity]], AND($Y$10:$Y3279 = TRUE, COUNTIFS($H$10:$H3279, CUSTOMER[[#This Row],[Booking]], $J$10:$J3279, CUSTOMER[[#This Row],[Order Date]], $F$10:$F3279, "&lt;&gt;"&amp;"N?m l*")=1), 1, TRUE,  "")</f>
        <v>#NAME?</v>
      </c>
      <c r="AA3279" s="282" t="b">
        <f t="shared" ca="1" si="52"/>
        <v>0</v>
      </c>
      <c r="AB3279" s="305"/>
    </row>
    <row r="3280" spans="1:28" x14ac:dyDescent="0.25">
      <c r="A3280" s="281" t="str">
        <f ca="1">no.</f>
        <v/>
      </c>
      <c r="B3280" s="281"/>
      <c r="C3280" s="282"/>
      <c r="D3280" s="282"/>
      <c r="E3280" s="283" t="str">
        <f ca="1">position</f>
        <v/>
      </c>
      <c r="F3280" s="282"/>
      <c r="G3280" s="282"/>
      <c r="H3280" s="282"/>
      <c r="I3280" s="282"/>
      <c r="J3280" s="335"/>
      <c r="K3280" s="282"/>
      <c r="L3280" s="282"/>
      <c r="M3280" s="282"/>
      <c r="N3280" s="282"/>
      <c r="O3280" s="281"/>
      <c r="P3280" s="360" t="str">
        <f ca="1">rescore_patient</f>
        <v/>
      </c>
      <c r="Q3280" s="330" t="str">
        <f ca="1">quantity</f>
        <v/>
      </c>
      <c r="R3280" s="284"/>
      <c r="S3280" s="282"/>
      <c r="T3280" s="282"/>
      <c r="U3280" s="282"/>
      <c r="V3280" s="305"/>
      <c r="W3280" s="305"/>
      <c r="X3280" s="305"/>
      <c r="Y3280" s="282"/>
      <c r="Z3280" s="282" t="e" vm="1">
        <f ca="1">_xlfn.IFS(AND(ISNUMBER(SEARCH("N?m l*", CUSTOMER[[#This Row],[Service Type]], 1)), CUSTOMER[[#This Row],[Count ST]] = TRUE), CUSTOMER[[#This Row],[Quantity]], AND($Y$10:$Y3280 = TRUE, COUNTIFS($H$10:$H3280, CUSTOMER[[#This Row],[Booking]], $J$10:$J3280, CUSTOMER[[#This Row],[Order Date]], $F$10:$F3280, "&lt;&gt;"&amp;"N?m l*")=1), 1, TRUE,  "")</f>
        <v>#NAME?</v>
      </c>
      <c r="AA3280" s="282" t="b">
        <f t="shared" ca="1" si="52"/>
        <v>0</v>
      </c>
      <c r="AB3280" s="305"/>
    </row>
    <row r="3281" spans="1:28" x14ac:dyDescent="0.25">
      <c r="A3281" s="281" t="str">
        <f ca="1">no.</f>
        <v/>
      </c>
      <c r="B3281" s="281"/>
      <c r="C3281" s="282"/>
      <c r="D3281" s="282"/>
      <c r="E3281" s="283" t="str">
        <f ca="1">position</f>
        <v/>
      </c>
      <c r="F3281" s="282"/>
      <c r="G3281" s="282"/>
      <c r="H3281" s="282"/>
      <c r="I3281" s="282"/>
      <c r="J3281" s="335"/>
      <c r="K3281" s="282"/>
      <c r="L3281" s="282"/>
      <c r="M3281" s="282"/>
      <c r="N3281" s="282"/>
      <c r="O3281" s="281"/>
      <c r="P3281" s="360" t="str">
        <f ca="1">rescore_patient</f>
        <v/>
      </c>
      <c r="Q3281" s="330" t="str">
        <f ca="1">quantity</f>
        <v/>
      </c>
      <c r="R3281" s="284"/>
      <c r="S3281" s="282"/>
      <c r="T3281" s="282"/>
      <c r="U3281" s="282"/>
      <c r="V3281" s="305"/>
      <c r="W3281" s="305"/>
      <c r="X3281" s="305"/>
      <c r="Y3281" s="282"/>
      <c r="Z3281" s="282" t="e" vm="1">
        <f ca="1">_xlfn.IFS(AND(ISNUMBER(SEARCH("N?m l*", CUSTOMER[[#This Row],[Service Type]], 1)), CUSTOMER[[#This Row],[Count ST]] = TRUE), CUSTOMER[[#This Row],[Quantity]], AND($Y$10:$Y3281 = TRUE, COUNTIFS($H$10:$H3281, CUSTOMER[[#This Row],[Booking]], $J$10:$J3281, CUSTOMER[[#This Row],[Order Date]], $F$10:$F3281, "&lt;&gt;"&amp;"N?m l*")=1), 1, TRUE,  "")</f>
        <v>#NAME?</v>
      </c>
      <c r="AA3281" s="282" t="b">
        <f t="shared" ca="1" si="52"/>
        <v>0</v>
      </c>
      <c r="AB3281" s="305"/>
    </row>
    <row r="3282" spans="1:28" x14ac:dyDescent="0.25">
      <c r="A3282" s="281" t="str">
        <f ca="1">no.</f>
        <v/>
      </c>
      <c r="B3282" s="281"/>
      <c r="C3282" s="282"/>
      <c r="D3282" s="282"/>
      <c r="E3282" s="283" t="str">
        <f ca="1">position</f>
        <v/>
      </c>
      <c r="F3282" s="282"/>
      <c r="G3282" s="282"/>
      <c r="H3282" s="282"/>
      <c r="I3282" s="282"/>
      <c r="J3282" s="335"/>
      <c r="K3282" s="282"/>
      <c r="L3282" s="282"/>
      <c r="M3282" s="282"/>
      <c r="N3282" s="282"/>
      <c r="O3282" s="281"/>
      <c r="P3282" s="360" t="str">
        <f ca="1">rescore_patient</f>
        <v/>
      </c>
      <c r="Q3282" s="330" t="str">
        <f ca="1">quantity</f>
        <v/>
      </c>
      <c r="R3282" s="284"/>
      <c r="S3282" s="282"/>
      <c r="T3282" s="282"/>
      <c r="U3282" s="282"/>
      <c r="V3282" s="305"/>
      <c r="W3282" s="305"/>
      <c r="X3282" s="305"/>
      <c r="Y3282" s="282"/>
      <c r="Z3282" s="282" t="e" vm="1">
        <f ca="1">_xlfn.IFS(AND(ISNUMBER(SEARCH("N?m l*", CUSTOMER[[#This Row],[Service Type]], 1)), CUSTOMER[[#This Row],[Count ST]] = TRUE), CUSTOMER[[#This Row],[Quantity]], AND($Y$10:$Y3282 = TRUE, COUNTIFS($H$10:$H3282, CUSTOMER[[#This Row],[Booking]], $J$10:$J3282, CUSTOMER[[#This Row],[Order Date]], $F$10:$F3282, "&lt;&gt;"&amp;"N?m l*")=1), 1, TRUE,  "")</f>
        <v>#NAME?</v>
      </c>
      <c r="AA3282" s="282" t="b">
        <f t="shared" ca="1" si="52"/>
        <v>0</v>
      </c>
      <c r="AB3282" s="305"/>
    </row>
    <row r="3283" spans="1:28" x14ac:dyDescent="0.25">
      <c r="A3283" s="281" t="str">
        <f ca="1">no.</f>
        <v/>
      </c>
      <c r="B3283" s="281"/>
      <c r="C3283" s="282"/>
      <c r="D3283" s="282"/>
      <c r="E3283" s="283" t="str">
        <f ca="1">position</f>
        <v/>
      </c>
      <c r="F3283" s="282"/>
      <c r="G3283" s="282"/>
      <c r="H3283" s="282"/>
      <c r="I3283" s="282"/>
      <c r="J3283" s="335"/>
      <c r="K3283" s="282"/>
      <c r="L3283" s="282"/>
      <c r="M3283" s="282"/>
      <c r="N3283" s="282"/>
      <c r="O3283" s="281"/>
      <c r="P3283" s="360" t="str">
        <f ca="1">rescore_patient</f>
        <v/>
      </c>
      <c r="Q3283" s="330" t="str">
        <f ca="1">quantity</f>
        <v/>
      </c>
      <c r="R3283" s="284"/>
      <c r="S3283" s="282"/>
      <c r="T3283" s="282"/>
      <c r="U3283" s="282"/>
      <c r="V3283" s="305"/>
      <c r="W3283" s="305"/>
      <c r="X3283" s="305"/>
      <c r="Y3283" s="282"/>
      <c r="Z3283" s="282" t="e" vm="1">
        <f ca="1">_xlfn.IFS(AND(ISNUMBER(SEARCH("N?m l*", CUSTOMER[[#This Row],[Service Type]], 1)), CUSTOMER[[#This Row],[Count ST]] = TRUE), CUSTOMER[[#This Row],[Quantity]], AND($Y$10:$Y3283 = TRUE, COUNTIFS($H$10:$H3283, CUSTOMER[[#This Row],[Booking]], $J$10:$J3283, CUSTOMER[[#This Row],[Order Date]], $F$10:$F3283, "&lt;&gt;"&amp;"N?m l*")=1), 1, TRUE,  "")</f>
        <v>#NAME?</v>
      </c>
      <c r="AA3283" s="282" t="b">
        <f t="shared" ca="1" si="52"/>
        <v>0</v>
      </c>
      <c r="AB3283" s="305"/>
    </row>
    <row r="3284" spans="1:28" x14ac:dyDescent="0.25">
      <c r="A3284" s="281" t="str">
        <f ca="1">no.</f>
        <v/>
      </c>
      <c r="B3284" s="281"/>
      <c r="C3284" s="282"/>
      <c r="D3284" s="282"/>
      <c r="E3284" s="283" t="str">
        <f ca="1">position</f>
        <v/>
      </c>
      <c r="F3284" s="282"/>
      <c r="G3284" s="282"/>
      <c r="H3284" s="282"/>
      <c r="I3284" s="282"/>
      <c r="J3284" s="335"/>
      <c r="K3284" s="282"/>
      <c r="L3284" s="282"/>
      <c r="M3284" s="282"/>
      <c r="N3284" s="282"/>
      <c r="O3284" s="281"/>
      <c r="P3284" s="360" t="str">
        <f ca="1">rescore_patient</f>
        <v/>
      </c>
      <c r="Q3284" s="330" t="str">
        <f ca="1">quantity</f>
        <v/>
      </c>
      <c r="R3284" s="284"/>
      <c r="S3284" s="282"/>
      <c r="T3284" s="282"/>
      <c r="U3284" s="282"/>
      <c r="V3284" s="305"/>
      <c r="W3284" s="305"/>
      <c r="X3284" s="305"/>
      <c r="Y3284" s="282"/>
      <c r="Z3284" s="282" t="e" vm="1">
        <f ca="1">_xlfn.IFS(AND(ISNUMBER(SEARCH("N?m l*", CUSTOMER[[#This Row],[Service Type]], 1)), CUSTOMER[[#This Row],[Count ST]] = TRUE), CUSTOMER[[#This Row],[Quantity]], AND($Y$10:$Y3284 = TRUE, COUNTIFS($H$10:$H3284, CUSTOMER[[#This Row],[Booking]], $J$10:$J3284, CUSTOMER[[#This Row],[Order Date]], $F$10:$F3284, "&lt;&gt;"&amp;"N?m l*")=1), 1, TRUE,  "")</f>
        <v>#NAME?</v>
      </c>
      <c r="AA3284" s="282" t="b">
        <f t="shared" ca="1" si="52"/>
        <v>0</v>
      </c>
      <c r="AB3284" s="305"/>
    </row>
    <row r="3285" spans="1:28" x14ac:dyDescent="0.25">
      <c r="A3285" s="281" t="str">
        <f ca="1">no.</f>
        <v/>
      </c>
      <c r="B3285" s="281"/>
      <c r="C3285" s="282"/>
      <c r="D3285" s="282"/>
      <c r="E3285" s="283" t="str">
        <f ca="1">position</f>
        <v/>
      </c>
      <c r="F3285" s="282"/>
      <c r="G3285" s="282"/>
      <c r="H3285" s="282"/>
      <c r="I3285" s="282"/>
      <c r="J3285" s="335"/>
      <c r="K3285" s="282"/>
      <c r="L3285" s="282"/>
      <c r="M3285" s="282"/>
      <c r="N3285" s="282"/>
      <c r="O3285" s="281"/>
      <c r="P3285" s="360" t="str">
        <f ca="1">rescore_patient</f>
        <v/>
      </c>
      <c r="Q3285" s="330" t="str">
        <f ca="1">quantity</f>
        <v/>
      </c>
      <c r="R3285" s="284"/>
      <c r="S3285" s="282"/>
      <c r="T3285" s="282"/>
      <c r="U3285" s="282"/>
      <c r="V3285" s="305"/>
      <c r="W3285" s="305"/>
      <c r="X3285" s="305"/>
      <c r="Y3285" s="282"/>
      <c r="Z3285" s="282" t="e" vm="1">
        <f ca="1">_xlfn.IFS(AND(ISNUMBER(SEARCH("N?m l*", CUSTOMER[[#This Row],[Service Type]], 1)), CUSTOMER[[#This Row],[Count ST]] = TRUE), CUSTOMER[[#This Row],[Quantity]], AND($Y$10:$Y3285 = TRUE, COUNTIFS($H$10:$H3285, CUSTOMER[[#This Row],[Booking]], $J$10:$J3285, CUSTOMER[[#This Row],[Order Date]], $F$10:$F3285, "&lt;&gt;"&amp;"N?m l*")=1), 1, TRUE,  "")</f>
        <v>#NAME?</v>
      </c>
      <c r="AA3285" s="282" t="b">
        <f t="shared" ca="1" si="52"/>
        <v>0</v>
      </c>
      <c r="AB3285" s="305"/>
    </row>
    <row r="3286" spans="1:28" x14ac:dyDescent="0.25">
      <c r="A3286" s="281" t="str">
        <f ca="1">no.</f>
        <v/>
      </c>
      <c r="B3286" s="281"/>
      <c r="C3286" s="282"/>
      <c r="D3286" s="282"/>
      <c r="E3286" s="283" t="str">
        <f ca="1">position</f>
        <v/>
      </c>
      <c r="F3286" s="282"/>
      <c r="G3286" s="282"/>
      <c r="H3286" s="282"/>
      <c r="I3286" s="282"/>
      <c r="J3286" s="335"/>
      <c r="K3286" s="282"/>
      <c r="L3286" s="282"/>
      <c r="M3286" s="282"/>
      <c r="N3286" s="282"/>
      <c r="O3286" s="281"/>
      <c r="P3286" s="360" t="str">
        <f ca="1">rescore_patient</f>
        <v/>
      </c>
      <c r="Q3286" s="330" t="str">
        <f ca="1">quantity</f>
        <v/>
      </c>
      <c r="R3286" s="284"/>
      <c r="S3286" s="282"/>
      <c r="T3286" s="282"/>
      <c r="U3286" s="282"/>
      <c r="V3286" s="305"/>
      <c r="W3286" s="305"/>
      <c r="X3286" s="305"/>
      <c r="Y3286" s="282"/>
      <c r="Z3286" s="282" t="e" vm="1">
        <f ca="1">_xlfn.IFS(AND(ISNUMBER(SEARCH("N?m l*", CUSTOMER[[#This Row],[Service Type]], 1)), CUSTOMER[[#This Row],[Count ST]] = TRUE), CUSTOMER[[#This Row],[Quantity]], AND($Y$10:$Y3286 = TRUE, COUNTIFS($H$10:$H3286, CUSTOMER[[#This Row],[Booking]], $J$10:$J3286, CUSTOMER[[#This Row],[Order Date]], $F$10:$F3286, "&lt;&gt;"&amp;"N?m l*")=1), 1, TRUE,  "")</f>
        <v>#NAME?</v>
      </c>
      <c r="AA3286" s="282" t="b">
        <f t="shared" ca="1" si="52"/>
        <v>0</v>
      </c>
      <c r="AB3286" s="305"/>
    </row>
    <row r="3287" spans="1:28" x14ac:dyDescent="0.25">
      <c r="A3287" s="281" t="str">
        <f ca="1">no.</f>
        <v/>
      </c>
      <c r="B3287" s="281"/>
      <c r="C3287" s="282"/>
      <c r="D3287" s="282"/>
      <c r="E3287" s="283" t="str">
        <f ca="1">position</f>
        <v/>
      </c>
      <c r="F3287" s="282"/>
      <c r="G3287" s="282"/>
      <c r="H3287" s="282"/>
      <c r="I3287" s="282"/>
      <c r="J3287" s="335"/>
      <c r="K3287" s="282"/>
      <c r="L3287" s="282"/>
      <c r="M3287" s="282"/>
      <c r="N3287" s="282"/>
      <c r="O3287" s="281"/>
      <c r="P3287" s="360" t="str">
        <f ca="1">rescore_patient</f>
        <v/>
      </c>
      <c r="Q3287" s="330" t="str">
        <f ca="1">quantity</f>
        <v/>
      </c>
      <c r="R3287" s="284"/>
      <c r="S3287" s="282"/>
      <c r="T3287" s="282"/>
      <c r="U3287" s="282"/>
      <c r="V3287" s="305"/>
      <c r="W3287" s="305"/>
      <c r="X3287" s="305"/>
      <c r="Y3287" s="282"/>
      <c r="Z3287" s="282" t="e" vm="1">
        <f ca="1">_xlfn.IFS(AND(ISNUMBER(SEARCH("N?m l*", CUSTOMER[[#This Row],[Service Type]], 1)), CUSTOMER[[#This Row],[Count ST]] = TRUE), CUSTOMER[[#This Row],[Quantity]], AND($Y$10:$Y3287 = TRUE, COUNTIFS($H$10:$H3287, CUSTOMER[[#This Row],[Booking]], $J$10:$J3287, CUSTOMER[[#This Row],[Order Date]], $F$10:$F3287, "&lt;&gt;"&amp;"N?m l*")=1), 1, TRUE,  "")</f>
        <v>#NAME?</v>
      </c>
      <c r="AA3287" s="282" t="b">
        <f t="shared" ca="1" si="52"/>
        <v>0</v>
      </c>
      <c r="AB3287" s="305"/>
    </row>
    <row r="3288" spans="1:28" x14ac:dyDescent="0.25">
      <c r="A3288" s="281" t="str">
        <f ca="1">no.</f>
        <v/>
      </c>
      <c r="B3288" s="281"/>
      <c r="C3288" s="282"/>
      <c r="D3288" s="282"/>
      <c r="E3288" s="283" t="str">
        <f ca="1">position</f>
        <v/>
      </c>
      <c r="F3288" s="282"/>
      <c r="G3288" s="282"/>
      <c r="H3288" s="282"/>
      <c r="I3288" s="282"/>
      <c r="J3288" s="335"/>
      <c r="K3288" s="282"/>
      <c r="L3288" s="282"/>
      <c r="M3288" s="282"/>
      <c r="N3288" s="282"/>
      <c r="O3288" s="281"/>
      <c r="P3288" s="360" t="str">
        <f ca="1">rescore_patient</f>
        <v/>
      </c>
      <c r="Q3288" s="330" t="str">
        <f ca="1">quantity</f>
        <v/>
      </c>
      <c r="R3288" s="284"/>
      <c r="S3288" s="282"/>
      <c r="T3288" s="282"/>
      <c r="U3288" s="282"/>
      <c r="V3288" s="305"/>
      <c r="W3288" s="305"/>
      <c r="X3288" s="305"/>
      <c r="Y3288" s="282"/>
      <c r="Z3288" s="282" t="e" vm="1">
        <f ca="1">_xlfn.IFS(AND(ISNUMBER(SEARCH("N?m l*", CUSTOMER[[#This Row],[Service Type]], 1)), CUSTOMER[[#This Row],[Count ST]] = TRUE), CUSTOMER[[#This Row],[Quantity]], AND($Y$10:$Y3288 = TRUE, COUNTIFS($H$10:$H3288, CUSTOMER[[#This Row],[Booking]], $J$10:$J3288, CUSTOMER[[#This Row],[Order Date]], $F$10:$F3288, "&lt;&gt;"&amp;"N?m l*")=1), 1, TRUE,  "")</f>
        <v>#NAME?</v>
      </c>
      <c r="AA3288" s="282" t="b">
        <f t="shared" ca="1" si="52"/>
        <v>0</v>
      </c>
      <c r="AB3288" s="305"/>
    </row>
    <row r="3289" spans="1:28" x14ac:dyDescent="0.25">
      <c r="A3289" s="281" t="str">
        <f ca="1">no.</f>
        <v/>
      </c>
      <c r="B3289" s="281"/>
      <c r="C3289" s="282"/>
      <c r="D3289" s="282"/>
      <c r="E3289" s="283" t="str">
        <f ca="1">position</f>
        <v/>
      </c>
      <c r="F3289" s="282"/>
      <c r="G3289" s="282"/>
      <c r="H3289" s="282"/>
      <c r="I3289" s="282"/>
      <c r="J3289" s="335"/>
      <c r="K3289" s="282"/>
      <c r="L3289" s="282"/>
      <c r="M3289" s="282"/>
      <c r="N3289" s="282"/>
      <c r="O3289" s="281"/>
      <c r="P3289" s="360" t="str">
        <f ca="1">rescore_patient</f>
        <v/>
      </c>
      <c r="Q3289" s="330" t="str">
        <f ca="1">quantity</f>
        <v/>
      </c>
      <c r="R3289" s="284"/>
      <c r="S3289" s="282"/>
      <c r="T3289" s="282"/>
      <c r="U3289" s="282"/>
      <c r="V3289" s="305"/>
      <c r="W3289" s="305"/>
      <c r="X3289" s="305"/>
      <c r="Y3289" s="282"/>
      <c r="Z3289" s="282" t="e" vm="1">
        <f ca="1">_xlfn.IFS(AND(ISNUMBER(SEARCH("N?m l*", CUSTOMER[[#This Row],[Service Type]], 1)), CUSTOMER[[#This Row],[Count ST]] = TRUE), CUSTOMER[[#This Row],[Quantity]], AND($Y$10:$Y3289 = TRUE, COUNTIFS($H$10:$H3289, CUSTOMER[[#This Row],[Booking]], $J$10:$J3289, CUSTOMER[[#This Row],[Order Date]], $F$10:$F3289, "&lt;&gt;"&amp;"N?m l*")=1), 1, TRUE,  "")</f>
        <v>#NAME?</v>
      </c>
      <c r="AA3289" s="282" t="b">
        <f t="shared" ca="1" si="52"/>
        <v>0</v>
      </c>
      <c r="AB3289" s="305"/>
    </row>
    <row r="3290" spans="1:28" x14ac:dyDescent="0.25">
      <c r="A3290" s="281" t="str">
        <f ca="1">no.</f>
        <v/>
      </c>
      <c r="B3290" s="281"/>
      <c r="C3290" s="282"/>
      <c r="D3290" s="282"/>
      <c r="E3290" s="283" t="str">
        <f ca="1">position</f>
        <v/>
      </c>
      <c r="F3290" s="282"/>
      <c r="G3290" s="282"/>
      <c r="H3290" s="282"/>
      <c r="I3290" s="282"/>
      <c r="J3290" s="335"/>
      <c r="K3290" s="282"/>
      <c r="L3290" s="282"/>
      <c r="M3290" s="282"/>
      <c r="N3290" s="282"/>
      <c r="O3290" s="281"/>
      <c r="P3290" s="360" t="str">
        <f ca="1">rescore_patient</f>
        <v/>
      </c>
      <c r="Q3290" s="330" t="str">
        <f ca="1">quantity</f>
        <v/>
      </c>
      <c r="R3290" s="284"/>
      <c r="S3290" s="282"/>
      <c r="T3290" s="282"/>
      <c r="U3290" s="282"/>
      <c r="V3290" s="305"/>
      <c r="W3290" s="305"/>
      <c r="X3290" s="305"/>
      <c r="Y3290" s="282"/>
      <c r="Z3290" s="282" t="e" vm="1">
        <f ca="1">_xlfn.IFS(AND(ISNUMBER(SEARCH("N?m l*", CUSTOMER[[#This Row],[Service Type]], 1)), CUSTOMER[[#This Row],[Count ST]] = TRUE), CUSTOMER[[#This Row],[Quantity]], AND($Y$10:$Y3290 = TRUE, COUNTIFS($H$10:$H3290, CUSTOMER[[#This Row],[Booking]], $J$10:$J3290, CUSTOMER[[#This Row],[Order Date]], $F$10:$F3290, "&lt;&gt;"&amp;"N?m l*")=1), 1, TRUE,  "")</f>
        <v>#NAME?</v>
      </c>
      <c r="AA3290" s="282" t="b">
        <f t="shared" ca="1" si="52"/>
        <v>0</v>
      </c>
      <c r="AB3290" s="305"/>
    </row>
    <row r="3291" spans="1:28" x14ac:dyDescent="0.25">
      <c r="A3291" s="281" t="str">
        <f ca="1">no.</f>
        <v/>
      </c>
      <c r="B3291" s="281"/>
      <c r="C3291" s="282"/>
      <c r="D3291" s="282"/>
      <c r="E3291" s="283" t="str">
        <f ca="1">position</f>
        <v/>
      </c>
      <c r="F3291" s="282"/>
      <c r="G3291" s="282"/>
      <c r="H3291" s="282"/>
      <c r="I3291" s="282"/>
      <c r="J3291" s="335"/>
      <c r="K3291" s="282"/>
      <c r="L3291" s="282"/>
      <c r="M3291" s="282"/>
      <c r="N3291" s="282"/>
      <c r="O3291" s="281"/>
      <c r="P3291" s="360" t="str">
        <f ca="1">rescore_patient</f>
        <v/>
      </c>
      <c r="Q3291" s="330" t="str">
        <f ca="1">quantity</f>
        <v/>
      </c>
      <c r="R3291" s="284"/>
      <c r="S3291" s="282"/>
      <c r="T3291" s="282"/>
      <c r="U3291" s="282"/>
      <c r="V3291" s="305"/>
      <c r="W3291" s="305"/>
      <c r="X3291" s="305"/>
      <c r="Y3291" s="282"/>
      <c r="Z3291" s="282" t="e" vm="1">
        <f ca="1">_xlfn.IFS(AND(ISNUMBER(SEARCH("N?m l*", CUSTOMER[[#This Row],[Service Type]], 1)), CUSTOMER[[#This Row],[Count ST]] = TRUE), CUSTOMER[[#This Row],[Quantity]], AND($Y$10:$Y3291 = TRUE, COUNTIFS($H$10:$H3291, CUSTOMER[[#This Row],[Booking]], $J$10:$J3291, CUSTOMER[[#This Row],[Order Date]], $F$10:$F3291, "&lt;&gt;"&amp;"N?m l*")=1), 1, TRUE,  "")</f>
        <v>#NAME?</v>
      </c>
      <c r="AA3291" s="282" t="b">
        <f t="shared" ca="1" si="52"/>
        <v>0</v>
      </c>
      <c r="AB3291" s="305"/>
    </row>
    <row r="3292" spans="1:28" x14ac:dyDescent="0.25">
      <c r="A3292" s="281" t="str">
        <f ca="1">no.</f>
        <v/>
      </c>
      <c r="B3292" s="281"/>
      <c r="C3292" s="282"/>
      <c r="D3292" s="282"/>
      <c r="E3292" s="283" t="str">
        <f ca="1">position</f>
        <v/>
      </c>
      <c r="F3292" s="282"/>
      <c r="G3292" s="282"/>
      <c r="H3292" s="282"/>
      <c r="I3292" s="282"/>
      <c r="J3292" s="335"/>
      <c r="K3292" s="282"/>
      <c r="L3292" s="282"/>
      <c r="M3292" s="282"/>
      <c r="N3292" s="282"/>
      <c r="O3292" s="281"/>
      <c r="P3292" s="360" t="str">
        <f ca="1">rescore_patient</f>
        <v/>
      </c>
      <c r="Q3292" s="330" t="str">
        <f ca="1">quantity</f>
        <v/>
      </c>
      <c r="R3292" s="284"/>
      <c r="S3292" s="282"/>
      <c r="T3292" s="282"/>
      <c r="U3292" s="282"/>
      <c r="V3292" s="305"/>
      <c r="W3292" s="305"/>
      <c r="X3292" s="305"/>
      <c r="Y3292" s="282"/>
      <c r="Z3292" s="282" t="e" vm="1">
        <f ca="1">_xlfn.IFS(AND(ISNUMBER(SEARCH("N?m l*", CUSTOMER[[#This Row],[Service Type]], 1)), CUSTOMER[[#This Row],[Count ST]] = TRUE), CUSTOMER[[#This Row],[Quantity]], AND($Y$10:$Y3292 = TRUE, COUNTIFS($H$10:$H3292, CUSTOMER[[#This Row],[Booking]], $J$10:$J3292, CUSTOMER[[#This Row],[Order Date]], $F$10:$F3292, "&lt;&gt;"&amp;"N?m l*")=1), 1, TRUE,  "")</f>
        <v>#NAME?</v>
      </c>
      <c r="AA3292" s="282" t="b">
        <f t="shared" ca="1" si="52"/>
        <v>0</v>
      </c>
      <c r="AB3292" s="305"/>
    </row>
    <row r="3293" spans="1:28" x14ac:dyDescent="0.25">
      <c r="A3293" s="281" t="str">
        <f ca="1">no.</f>
        <v/>
      </c>
      <c r="B3293" s="281"/>
      <c r="C3293" s="282"/>
      <c r="D3293" s="282"/>
      <c r="E3293" s="283" t="str">
        <f ca="1">position</f>
        <v/>
      </c>
      <c r="F3293" s="282"/>
      <c r="G3293" s="282"/>
      <c r="H3293" s="282"/>
      <c r="I3293" s="282"/>
      <c r="J3293" s="335"/>
      <c r="K3293" s="282"/>
      <c r="L3293" s="282"/>
      <c r="M3293" s="282"/>
      <c r="N3293" s="282"/>
      <c r="O3293" s="281"/>
      <c r="P3293" s="360" t="str">
        <f ca="1">rescore_patient</f>
        <v/>
      </c>
      <c r="Q3293" s="330" t="str">
        <f ca="1">quantity</f>
        <v/>
      </c>
      <c r="R3293" s="284"/>
      <c r="S3293" s="282"/>
      <c r="T3293" s="282"/>
      <c r="U3293" s="282"/>
      <c r="V3293" s="305"/>
      <c r="W3293" s="305"/>
      <c r="X3293" s="305"/>
      <c r="Y3293" s="282"/>
      <c r="Z3293" s="282" t="e" vm="1">
        <f ca="1">_xlfn.IFS(AND(ISNUMBER(SEARCH("N?m l*", CUSTOMER[[#This Row],[Service Type]], 1)), CUSTOMER[[#This Row],[Count ST]] = TRUE), CUSTOMER[[#This Row],[Quantity]], AND($Y$10:$Y3293 = TRUE, COUNTIFS($H$10:$H3293, CUSTOMER[[#This Row],[Booking]], $J$10:$J3293, CUSTOMER[[#This Row],[Order Date]], $F$10:$F3293, "&lt;&gt;"&amp;"N?m l*")=1), 1, TRUE,  "")</f>
        <v>#NAME?</v>
      </c>
      <c r="AA3293" s="282" t="b">
        <f t="shared" ca="1" si="52"/>
        <v>0</v>
      </c>
      <c r="AB3293" s="305"/>
    </row>
    <row r="3294" spans="1:28" x14ac:dyDescent="0.25">
      <c r="A3294" s="281" t="str">
        <f ca="1">no.</f>
        <v/>
      </c>
      <c r="B3294" s="281"/>
      <c r="C3294" s="282"/>
      <c r="D3294" s="282"/>
      <c r="E3294" s="283" t="str">
        <f ca="1">position</f>
        <v/>
      </c>
      <c r="F3294" s="282"/>
      <c r="G3294" s="282"/>
      <c r="H3294" s="282"/>
      <c r="I3294" s="282"/>
      <c r="J3294" s="335"/>
      <c r="K3294" s="282"/>
      <c r="L3294" s="282"/>
      <c r="M3294" s="282"/>
      <c r="N3294" s="282"/>
      <c r="O3294" s="281"/>
      <c r="P3294" s="360" t="str">
        <f ca="1">rescore_patient</f>
        <v/>
      </c>
      <c r="Q3294" s="330" t="str">
        <f ca="1">quantity</f>
        <v/>
      </c>
      <c r="R3294" s="284"/>
      <c r="S3294" s="282"/>
      <c r="T3294" s="282"/>
      <c r="U3294" s="282"/>
      <c r="V3294" s="305"/>
      <c r="W3294" s="305"/>
      <c r="X3294" s="305"/>
      <c r="Y3294" s="282"/>
      <c r="Z3294" s="282" t="e" vm="1">
        <f ca="1">_xlfn.IFS(AND(ISNUMBER(SEARCH("N?m l*", CUSTOMER[[#This Row],[Service Type]], 1)), CUSTOMER[[#This Row],[Count ST]] = TRUE), CUSTOMER[[#This Row],[Quantity]], AND($Y$10:$Y3294 = TRUE, COUNTIFS($H$10:$H3294, CUSTOMER[[#This Row],[Booking]], $J$10:$J3294, CUSTOMER[[#This Row],[Order Date]], $F$10:$F3294, "&lt;&gt;"&amp;"N?m l*")=1), 1, TRUE,  "")</f>
        <v>#NAME?</v>
      </c>
      <c r="AA3294" s="282" t="b">
        <f t="shared" ca="1" si="52"/>
        <v>0</v>
      </c>
      <c r="AB3294" s="305"/>
    </row>
    <row r="3295" spans="1:28" x14ac:dyDescent="0.25">
      <c r="A3295" s="281" t="str">
        <f ca="1">no.</f>
        <v/>
      </c>
      <c r="B3295" s="281"/>
      <c r="C3295" s="282"/>
      <c r="D3295" s="282"/>
      <c r="E3295" s="283" t="str">
        <f ca="1">position</f>
        <v/>
      </c>
      <c r="F3295" s="282"/>
      <c r="G3295" s="282"/>
      <c r="H3295" s="282"/>
      <c r="I3295" s="282"/>
      <c r="J3295" s="335"/>
      <c r="K3295" s="282"/>
      <c r="L3295" s="282"/>
      <c r="M3295" s="282"/>
      <c r="N3295" s="282"/>
      <c r="O3295" s="281"/>
      <c r="P3295" s="360" t="str">
        <f ca="1">rescore_patient</f>
        <v/>
      </c>
      <c r="Q3295" s="330" t="str">
        <f ca="1">quantity</f>
        <v/>
      </c>
      <c r="R3295" s="284"/>
      <c r="S3295" s="282"/>
      <c r="T3295" s="282"/>
      <c r="U3295" s="282"/>
      <c r="V3295" s="305"/>
      <c r="W3295" s="305"/>
      <c r="X3295" s="305"/>
      <c r="Y3295" s="282"/>
      <c r="Z3295" s="282" t="e" vm="1">
        <f ca="1">_xlfn.IFS(AND(ISNUMBER(SEARCH("N?m l*", CUSTOMER[[#This Row],[Service Type]], 1)), CUSTOMER[[#This Row],[Count ST]] = TRUE), CUSTOMER[[#This Row],[Quantity]], AND($Y$10:$Y3295 = TRUE, COUNTIFS($H$10:$H3295, CUSTOMER[[#This Row],[Booking]], $J$10:$J3295, CUSTOMER[[#This Row],[Order Date]], $F$10:$F3295, "&lt;&gt;"&amp;"N?m l*")=1), 1, TRUE,  "")</f>
        <v>#NAME?</v>
      </c>
      <c r="AA3295" s="282" t="b">
        <f t="shared" ca="1" si="52"/>
        <v>0</v>
      </c>
      <c r="AB3295" s="305"/>
    </row>
    <row r="3296" spans="1:28" x14ac:dyDescent="0.25">
      <c r="A3296" s="281" t="str">
        <f ca="1">no.</f>
        <v/>
      </c>
      <c r="B3296" s="281"/>
      <c r="C3296" s="282"/>
      <c r="D3296" s="282"/>
      <c r="E3296" s="283" t="str">
        <f ca="1">position</f>
        <v/>
      </c>
      <c r="F3296" s="282"/>
      <c r="G3296" s="282"/>
      <c r="H3296" s="282"/>
      <c r="I3296" s="282"/>
      <c r="J3296" s="335"/>
      <c r="K3296" s="282"/>
      <c r="L3296" s="282"/>
      <c r="M3296" s="282"/>
      <c r="N3296" s="282"/>
      <c r="O3296" s="281"/>
      <c r="P3296" s="360" t="str">
        <f ca="1">rescore_patient</f>
        <v/>
      </c>
      <c r="Q3296" s="330" t="str">
        <f ca="1">quantity</f>
        <v/>
      </c>
      <c r="R3296" s="284"/>
      <c r="S3296" s="282"/>
      <c r="T3296" s="282"/>
      <c r="U3296" s="282"/>
      <c r="V3296" s="305"/>
      <c r="W3296" s="305"/>
      <c r="X3296" s="305"/>
      <c r="Y3296" s="282"/>
      <c r="Z3296" s="282" t="e" vm="1">
        <f ca="1">_xlfn.IFS(AND(ISNUMBER(SEARCH("N?m l*", CUSTOMER[[#This Row],[Service Type]], 1)), CUSTOMER[[#This Row],[Count ST]] = TRUE), CUSTOMER[[#This Row],[Quantity]], AND($Y$10:$Y3296 = TRUE, COUNTIFS($H$10:$H3296, CUSTOMER[[#This Row],[Booking]], $J$10:$J3296, CUSTOMER[[#This Row],[Order Date]], $F$10:$F3296, "&lt;&gt;"&amp;"N?m l*")=1), 1, TRUE,  "")</f>
        <v>#NAME?</v>
      </c>
      <c r="AA3296" s="282" t="b">
        <f t="shared" ca="1" si="52"/>
        <v>0</v>
      </c>
      <c r="AB3296" s="305"/>
    </row>
    <row r="3297" spans="1:28" x14ac:dyDescent="0.25">
      <c r="A3297" s="281" t="str">
        <f ca="1">no.</f>
        <v/>
      </c>
      <c r="B3297" s="281"/>
      <c r="C3297" s="282"/>
      <c r="D3297" s="282"/>
      <c r="E3297" s="283" t="str">
        <f ca="1">position</f>
        <v/>
      </c>
      <c r="F3297" s="282"/>
      <c r="G3297" s="282"/>
      <c r="H3297" s="282"/>
      <c r="I3297" s="282"/>
      <c r="J3297" s="335"/>
      <c r="K3297" s="282"/>
      <c r="L3297" s="282"/>
      <c r="M3297" s="282"/>
      <c r="N3297" s="282"/>
      <c r="O3297" s="281"/>
      <c r="P3297" s="360" t="str">
        <f ca="1">rescore_patient</f>
        <v/>
      </c>
      <c r="Q3297" s="330" t="str">
        <f ca="1">quantity</f>
        <v/>
      </c>
      <c r="R3297" s="284"/>
      <c r="S3297" s="282"/>
      <c r="T3297" s="282"/>
      <c r="U3297" s="282"/>
      <c r="V3297" s="305"/>
      <c r="W3297" s="305"/>
      <c r="X3297" s="305"/>
      <c r="Y3297" s="282"/>
      <c r="Z3297" s="282" t="e" vm="1">
        <f ca="1">_xlfn.IFS(AND(ISNUMBER(SEARCH("N?m l*", CUSTOMER[[#This Row],[Service Type]], 1)), CUSTOMER[[#This Row],[Count ST]] = TRUE), CUSTOMER[[#This Row],[Quantity]], AND($Y$10:$Y3297 = TRUE, COUNTIFS($H$10:$H3297, CUSTOMER[[#This Row],[Booking]], $J$10:$J3297, CUSTOMER[[#This Row],[Order Date]], $F$10:$F3297, "&lt;&gt;"&amp;"N?m l*")=1), 1, TRUE,  "")</f>
        <v>#NAME?</v>
      </c>
      <c r="AA3297" s="282" t="b">
        <f t="shared" ca="1" si="52"/>
        <v>0</v>
      </c>
      <c r="AB3297" s="305"/>
    </row>
    <row r="3298" spans="1:28" x14ac:dyDescent="0.25">
      <c r="A3298" s="281" t="str">
        <f ca="1">no.</f>
        <v/>
      </c>
      <c r="B3298" s="281"/>
      <c r="C3298" s="282"/>
      <c r="D3298" s="282"/>
      <c r="E3298" s="283" t="str">
        <f ca="1">position</f>
        <v/>
      </c>
      <c r="F3298" s="282"/>
      <c r="G3298" s="282"/>
      <c r="H3298" s="282"/>
      <c r="I3298" s="282"/>
      <c r="J3298" s="335"/>
      <c r="K3298" s="282"/>
      <c r="L3298" s="282"/>
      <c r="M3298" s="282"/>
      <c r="N3298" s="282"/>
      <c r="O3298" s="281"/>
      <c r="P3298" s="360" t="str">
        <f ca="1">rescore_patient</f>
        <v/>
      </c>
      <c r="Q3298" s="330" t="str">
        <f ca="1">quantity</f>
        <v/>
      </c>
      <c r="R3298" s="284"/>
      <c r="S3298" s="282"/>
      <c r="T3298" s="282"/>
      <c r="U3298" s="282"/>
      <c r="V3298" s="305"/>
      <c r="W3298" s="305"/>
      <c r="X3298" s="305"/>
      <c r="Y3298" s="282"/>
      <c r="Z3298" s="282" t="e" vm="1">
        <f ca="1">_xlfn.IFS(AND(ISNUMBER(SEARCH("N?m l*", CUSTOMER[[#This Row],[Service Type]], 1)), CUSTOMER[[#This Row],[Count ST]] = TRUE), CUSTOMER[[#This Row],[Quantity]], AND($Y$10:$Y3298 = TRUE, COUNTIFS($H$10:$H3298, CUSTOMER[[#This Row],[Booking]], $J$10:$J3298, CUSTOMER[[#This Row],[Order Date]], $F$10:$F3298, "&lt;&gt;"&amp;"N?m l*")=1), 1, TRUE,  "")</f>
        <v>#NAME?</v>
      </c>
      <c r="AA3298" s="282" t="b">
        <f t="shared" ca="1" si="52"/>
        <v>0</v>
      </c>
      <c r="AB3298" s="305"/>
    </row>
    <row r="3299" spans="1:28" x14ac:dyDescent="0.25">
      <c r="A3299" s="281" t="str">
        <f ca="1">no.</f>
        <v/>
      </c>
      <c r="B3299" s="281"/>
      <c r="C3299" s="282"/>
      <c r="D3299" s="282"/>
      <c r="E3299" s="283" t="str">
        <f ca="1">position</f>
        <v/>
      </c>
      <c r="F3299" s="282"/>
      <c r="G3299" s="282"/>
      <c r="H3299" s="282"/>
      <c r="I3299" s="282"/>
      <c r="J3299" s="335"/>
      <c r="K3299" s="282"/>
      <c r="L3299" s="282"/>
      <c r="M3299" s="282"/>
      <c r="N3299" s="282"/>
      <c r="O3299" s="281"/>
      <c r="P3299" s="360" t="str">
        <f ca="1">rescore_patient</f>
        <v/>
      </c>
      <c r="Q3299" s="330" t="str">
        <f ca="1">quantity</f>
        <v/>
      </c>
      <c r="R3299" s="284"/>
      <c r="S3299" s="282"/>
      <c r="T3299" s="282"/>
      <c r="U3299" s="282"/>
      <c r="V3299" s="305"/>
      <c r="W3299" s="305"/>
      <c r="X3299" s="305"/>
      <c r="Y3299" s="282"/>
      <c r="Z3299" s="282" t="e" vm="1">
        <f ca="1">_xlfn.IFS(AND(ISNUMBER(SEARCH("N?m l*", CUSTOMER[[#This Row],[Service Type]], 1)), CUSTOMER[[#This Row],[Count ST]] = TRUE), CUSTOMER[[#This Row],[Quantity]], AND($Y$10:$Y3299 = TRUE, COUNTIFS($H$10:$H3299, CUSTOMER[[#This Row],[Booking]], $J$10:$J3299, CUSTOMER[[#This Row],[Order Date]], $F$10:$F3299, "&lt;&gt;"&amp;"N?m l*")=1), 1, TRUE,  "")</f>
        <v>#NAME?</v>
      </c>
      <c r="AA3299" s="282" t="b">
        <f t="shared" ca="1" si="52"/>
        <v>0</v>
      </c>
      <c r="AB3299" s="305"/>
    </row>
    <row r="3300" spans="1:28" x14ac:dyDescent="0.25">
      <c r="A3300" s="281" t="str">
        <f ca="1">no.</f>
        <v/>
      </c>
      <c r="B3300" s="281"/>
      <c r="C3300" s="282"/>
      <c r="D3300" s="282"/>
      <c r="E3300" s="283" t="str">
        <f ca="1">position</f>
        <v/>
      </c>
      <c r="F3300" s="282"/>
      <c r="G3300" s="282"/>
      <c r="H3300" s="282"/>
      <c r="I3300" s="282"/>
      <c r="J3300" s="335"/>
      <c r="K3300" s="282"/>
      <c r="L3300" s="282"/>
      <c r="M3300" s="282"/>
      <c r="N3300" s="282"/>
      <c r="O3300" s="281"/>
      <c r="P3300" s="360" t="str">
        <f ca="1">rescore_patient</f>
        <v/>
      </c>
      <c r="Q3300" s="330" t="str">
        <f ca="1">quantity</f>
        <v/>
      </c>
      <c r="R3300" s="284"/>
      <c r="S3300" s="282"/>
      <c r="T3300" s="282"/>
      <c r="U3300" s="282"/>
      <c r="V3300" s="305"/>
      <c r="W3300" s="305"/>
      <c r="X3300" s="305"/>
      <c r="Y3300" s="282"/>
      <c r="Z3300" s="282" t="e" vm="1">
        <f ca="1">_xlfn.IFS(AND(ISNUMBER(SEARCH("N?m l*", CUSTOMER[[#This Row],[Service Type]], 1)), CUSTOMER[[#This Row],[Count ST]] = TRUE), CUSTOMER[[#This Row],[Quantity]], AND($Y$10:$Y3300 = TRUE, COUNTIFS($H$10:$H3300, CUSTOMER[[#This Row],[Booking]], $J$10:$J3300, CUSTOMER[[#This Row],[Order Date]], $F$10:$F3300, "&lt;&gt;"&amp;"N?m l*")=1), 1, TRUE,  "")</f>
        <v>#NAME?</v>
      </c>
      <c r="AA3300" s="282" t="b">
        <f t="shared" ca="1" si="52"/>
        <v>0</v>
      </c>
      <c r="AB3300" s="305"/>
    </row>
    <row r="3301" spans="1:28" x14ac:dyDescent="0.25">
      <c r="A3301" s="281" t="str">
        <f ca="1">no.</f>
        <v/>
      </c>
      <c r="B3301" s="281"/>
      <c r="C3301" s="282"/>
      <c r="D3301" s="282"/>
      <c r="E3301" s="283" t="str">
        <f ca="1">position</f>
        <v/>
      </c>
      <c r="F3301" s="282"/>
      <c r="G3301" s="282"/>
      <c r="H3301" s="282"/>
      <c r="I3301" s="282"/>
      <c r="J3301" s="335"/>
      <c r="K3301" s="282"/>
      <c r="L3301" s="282"/>
      <c r="M3301" s="282"/>
      <c r="N3301" s="282"/>
      <c r="O3301" s="281"/>
      <c r="P3301" s="360" t="str">
        <f ca="1">rescore_patient</f>
        <v/>
      </c>
      <c r="Q3301" s="330" t="str">
        <f ca="1">quantity</f>
        <v/>
      </c>
      <c r="R3301" s="284"/>
      <c r="S3301" s="282"/>
      <c r="T3301" s="282"/>
      <c r="U3301" s="282"/>
      <c r="V3301" s="305"/>
      <c r="W3301" s="305"/>
      <c r="X3301" s="305"/>
      <c r="Y3301" s="282"/>
      <c r="Z3301" s="282" t="e" vm="1">
        <f ca="1">_xlfn.IFS(AND(ISNUMBER(SEARCH("N?m l*", CUSTOMER[[#This Row],[Service Type]], 1)), CUSTOMER[[#This Row],[Count ST]] = TRUE), CUSTOMER[[#This Row],[Quantity]], AND($Y$10:$Y3301 = TRUE, COUNTIFS($H$10:$H3301, CUSTOMER[[#This Row],[Booking]], $J$10:$J3301, CUSTOMER[[#This Row],[Order Date]], $F$10:$F3301, "&lt;&gt;"&amp;"N?m l*")=1), 1, TRUE,  "")</f>
        <v>#NAME?</v>
      </c>
      <c r="AA3301" s="282" t="b">
        <f t="shared" ca="1" si="52"/>
        <v>0</v>
      </c>
      <c r="AB3301" s="305"/>
    </row>
    <row r="3302" spans="1:28" x14ac:dyDescent="0.25">
      <c r="A3302" s="281" t="str">
        <f ca="1">no.</f>
        <v/>
      </c>
      <c r="B3302" s="281"/>
      <c r="C3302" s="282"/>
      <c r="D3302" s="282"/>
      <c r="E3302" s="283" t="str">
        <f ca="1">position</f>
        <v/>
      </c>
      <c r="F3302" s="282"/>
      <c r="G3302" s="282"/>
      <c r="H3302" s="282"/>
      <c r="I3302" s="282"/>
      <c r="J3302" s="335"/>
      <c r="K3302" s="282"/>
      <c r="L3302" s="282"/>
      <c r="M3302" s="282"/>
      <c r="N3302" s="282"/>
      <c r="O3302" s="281"/>
      <c r="P3302" s="360" t="str">
        <f ca="1">rescore_patient</f>
        <v/>
      </c>
      <c r="Q3302" s="330" t="str">
        <f ca="1">quantity</f>
        <v/>
      </c>
      <c r="R3302" s="284"/>
      <c r="S3302" s="282"/>
      <c r="T3302" s="282"/>
      <c r="U3302" s="282"/>
      <c r="V3302" s="305"/>
      <c r="W3302" s="305"/>
      <c r="X3302" s="305"/>
      <c r="Y3302" s="282"/>
      <c r="Z3302" s="282" t="e" vm="1">
        <f ca="1">_xlfn.IFS(AND(ISNUMBER(SEARCH("N?m l*", CUSTOMER[[#This Row],[Service Type]], 1)), CUSTOMER[[#This Row],[Count ST]] = TRUE), CUSTOMER[[#This Row],[Quantity]], AND($Y$10:$Y3302 = TRUE, COUNTIFS($H$10:$H3302, CUSTOMER[[#This Row],[Booking]], $J$10:$J3302, CUSTOMER[[#This Row],[Order Date]], $F$10:$F3302, "&lt;&gt;"&amp;"N?m l*")=1), 1, TRUE,  "")</f>
        <v>#NAME?</v>
      </c>
      <c r="AA3302" s="282" t="b">
        <f t="shared" ca="1" si="52"/>
        <v>0</v>
      </c>
      <c r="AB3302" s="305"/>
    </row>
    <row r="3303" spans="1:28" x14ac:dyDescent="0.25">
      <c r="A3303" s="281" t="str">
        <f ca="1">no.</f>
        <v/>
      </c>
      <c r="B3303" s="281"/>
      <c r="C3303" s="282"/>
      <c r="D3303" s="282"/>
      <c r="E3303" s="283" t="str">
        <f ca="1">position</f>
        <v/>
      </c>
      <c r="F3303" s="282"/>
      <c r="G3303" s="282"/>
      <c r="H3303" s="282"/>
      <c r="I3303" s="282"/>
      <c r="J3303" s="335"/>
      <c r="K3303" s="282"/>
      <c r="L3303" s="282"/>
      <c r="M3303" s="282"/>
      <c r="N3303" s="282"/>
      <c r="O3303" s="281"/>
      <c r="P3303" s="360" t="str">
        <f ca="1">rescore_patient</f>
        <v/>
      </c>
      <c r="Q3303" s="330" t="str">
        <f ca="1">quantity</f>
        <v/>
      </c>
      <c r="R3303" s="284"/>
      <c r="S3303" s="282"/>
      <c r="T3303" s="282"/>
      <c r="U3303" s="282"/>
      <c r="V3303" s="305"/>
      <c r="W3303" s="305"/>
      <c r="X3303" s="305"/>
      <c r="Y3303" s="282"/>
      <c r="Z3303" s="282" t="e" vm="1">
        <f ca="1">_xlfn.IFS(AND(ISNUMBER(SEARCH("N?m l*", CUSTOMER[[#This Row],[Service Type]], 1)), CUSTOMER[[#This Row],[Count ST]] = TRUE), CUSTOMER[[#This Row],[Quantity]], AND($Y$10:$Y3303 = TRUE, COUNTIFS($H$10:$H3303, CUSTOMER[[#This Row],[Booking]], $J$10:$J3303, CUSTOMER[[#This Row],[Order Date]], $F$10:$F3303, "&lt;&gt;"&amp;"N?m l*")=1), 1, TRUE,  "")</f>
        <v>#NAME?</v>
      </c>
      <c r="AA3303" s="282" t="b">
        <f t="shared" ca="1" si="52"/>
        <v>0</v>
      </c>
      <c r="AB3303" s="305"/>
    </row>
    <row r="3304" spans="1:28" x14ac:dyDescent="0.25">
      <c r="A3304" s="281" t="str">
        <f ca="1">no.</f>
        <v/>
      </c>
      <c r="B3304" s="281"/>
      <c r="C3304" s="282"/>
      <c r="D3304" s="282"/>
      <c r="E3304" s="283" t="str">
        <f ca="1">position</f>
        <v/>
      </c>
      <c r="F3304" s="282"/>
      <c r="G3304" s="282"/>
      <c r="H3304" s="282"/>
      <c r="I3304" s="282"/>
      <c r="J3304" s="335"/>
      <c r="K3304" s="282"/>
      <c r="L3304" s="282"/>
      <c r="M3304" s="282"/>
      <c r="N3304" s="282"/>
      <c r="O3304" s="281"/>
      <c r="P3304" s="360" t="str">
        <f ca="1">rescore_patient</f>
        <v/>
      </c>
      <c r="Q3304" s="330" t="str">
        <f ca="1">quantity</f>
        <v/>
      </c>
      <c r="R3304" s="284"/>
      <c r="S3304" s="282"/>
      <c r="T3304" s="282"/>
      <c r="U3304" s="282"/>
      <c r="V3304" s="305"/>
      <c r="W3304" s="305"/>
      <c r="X3304" s="305"/>
      <c r="Y3304" s="282"/>
      <c r="Z3304" s="282" t="e" vm="1">
        <f ca="1">_xlfn.IFS(AND(ISNUMBER(SEARCH("N?m l*", CUSTOMER[[#This Row],[Service Type]], 1)), CUSTOMER[[#This Row],[Count ST]] = TRUE), CUSTOMER[[#This Row],[Quantity]], AND($Y$10:$Y3304 = TRUE, COUNTIFS($H$10:$H3304, CUSTOMER[[#This Row],[Booking]], $J$10:$J3304, CUSTOMER[[#This Row],[Order Date]], $F$10:$F3304, "&lt;&gt;"&amp;"N?m l*")=1), 1, TRUE,  "")</f>
        <v>#NAME?</v>
      </c>
      <c r="AA3304" s="282" t="b">
        <f t="shared" ca="1" si="52"/>
        <v>0</v>
      </c>
      <c r="AB3304" s="305"/>
    </row>
    <row r="3305" spans="1:28" x14ac:dyDescent="0.25">
      <c r="A3305" s="281" t="str">
        <f ca="1">no.</f>
        <v/>
      </c>
      <c r="B3305" s="281"/>
      <c r="C3305" s="282"/>
      <c r="D3305" s="282"/>
      <c r="E3305" s="283" t="str">
        <f ca="1">position</f>
        <v/>
      </c>
      <c r="F3305" s="282"/>
      <c r="G3305" s="282"/>
      <c r="H3305" s="282"/>
      <c r="I3305" s="282"/>
      <c r="J3305" s="335"/>
      <c r="K3305" s="282"/>
      <c r="L3305" s="282"/>
      <c r="M3305" s="282"/>
      <c r="N3305" s="282"/>
      <c r="O3305" s="281"/>
      <c r="P3305" s="360" t="str">
        <f ca="1">rescore_patient</f>
        <v/>
      </c>
      <c r="Q3305" s="330" t="str">
        <f ca="1">quantity</f>
        <v/>
      </c>
      <c r="R3305" s="284"/>
      <c r="S3305" s="282"/>
      <c r="T3305" s="282"/>
      <c r="U3305" s="282"/>
      <c r="V3305" s="305"/>
      <c r="W3305" s="305"/>
      <c r="X3305" s="305"/>
      <c r="Y3305" s="282"/>
      <c r="Z3305" s="282" t="e" vm="1">
        <f ca="1">_xlfn.IFS(AND(ISNUMBER(SEARCH("N?m l*", CUSTOMER[[#This Row],[Service Type]], 1)), CUSTOMER[[#This Row],[Count ST]] = TRUE), CUSTOMER[[#This Row],[Quantity]], AND($Y$10:$Y3305 = TRUE, COUNTIFS($H$10:$H3305, CUSTOMER[[#This Row],[Booking]], $J$10:$J3305, CUSTOMER[[#This Row],[Order Date]], $F$10:$F3305, "&lt;&gt;"&amp;"N?m l*")=1), 1, TRUE,  "")</f>
        <v>#NAME?</v>
      </c>
      <c r="AA3305" s="282" t="b">
        <f t="shared" ca="1" si="52"/>
        <v>0</v>
      </c>
      <c r="AB3305" s="305"/>
    </row>
    <row r="3306" spans="1:28" x14ac:dyDescent="0.25">
      <c r="A3306" s="281" t="str">
        <f ca="1">no.</f>
        <v/>
      </c>
      <c r="B3306" s="281"/>
      <c r="C3306" s="282"/>
      <c r="D3306" s="282"/>
      <c r="E3306" s="283" t="str">
        <f ca="1">position</f>
        <v/>
      </c>
      <c r="F3306" s="282"/>
      <c r="G3306" s="282"/>
      <c r="H3306" s="282"/>
      <c r="I3306" s="282"/>
      <c r="J3306" s="335"/>
      <c r="K3306" s="282"/>
      <c r="L3306" s="282"/>
      <c r="M3306" s="282"/>
      <c r="N3306" s="282"/>
      <c r="O3306" s="281"/>
      <c r="P3306" s="360" t="str">
        <f ca="1">rescore_patient</f>
        <v/>
      </c>
      <c r="Q3306" s="330" t="str">
        <f ca="1">quantity</f>
        <v/>
      </c>
      <c r="R3306" s="284"/>
      <c r="S3306" s="282"/>
      <c r="T3306" s="282"/>
      <c r="U3306" s="282"/>
      <c r="V3306" s="305"/>
      <c r="W3306" s="305"/>
      <c r="X3306" s="305"/>
      <c r="Y3306" s="282"/>
      <c r="Z3306" s="282" t="e" vm="1">
        <f ca="1">_xlfn.IFS(AND(ISNUMBER(SEARCH("N?m l*", CUSTOMER[[#This Row],[Service Type]], 1)), CUSTOMER[[#This Row],[Count ST]] = TRUE), CUSTOMER[[#This Row],[Quantity]], AND($Y$10:$Y3306 = TRUE, COUNTIFS($H$10:$H3306, CUSTOMER[[#This Row],[Booking]], $J$10:$J3306, CUSTOMER[[#This Row],[Order Date]], $F$10:$F3306, "&lt;&gt;"&amp;"N?m l*")=1), 1, TRUE,  "")</f>
        <v>#NAME?</v>
      </c>
      <c r="AA3306" s="282" t="b">
        <f t="shared" ca="1" si="52"/>
        <v>0</v>
      </c>
      <c r="AB3306" s="305"/>
    </row>
    <row r="3307" spans="1:28" x14ac:dyDescent="0.25">
      <c r="A3307" s="281" t="str">
        <f ca="1">no.</f>
        <v/>
      </c>
      <c r="B3307" s="281"/>
      <c r="C3307" s="282"/>
      <c r="D3307" s="282"/>
      <c r="E3307" s="283" t="str">
        <f ca="1">position</f>
        <v/>
      </c>
      <c r="F3307" s="282"/>
      <c r="G3307" s="282"/>
      <c r="H3307" s="282"/>
      <c r="I3307" s="282"/>
      <c r="J3307" s="335"/>
      <c r="K3307" s="282"/>
      <c r="L3307" s="282"/>
      <c r="M3307" s="282"/>
      <c r="N3307" s="282"/>
      <c r="O3307" s="281"/>
      <c r="P3307" s="360" t="str">
        <f ca="1">rescore_patient</f>
        <v/>
      </c>
      <c r="Q3307" s="330" t="str">
        <f ca="1">quantity</f>
        <v/>
      </c>
      <c r="R3307" s="284"/>
      <c r="S3307" s="282"/>
      <c r="T3307" s="282"/>
      <c r="U3307" s="282"/>
      <c r="V3307" s="305"/>
      <c r="W3307" s="305"/>
      <c r="X3307" s="305"/>
      <c r="Y3307" s="282"/>
      <c r="Z3307" s="282" t="e" vm="1">
        <f ca="1">_xlfn.IFS(AND(ISNUMBER(SEARCH("N?m l*", CUSTOMER[[#This Row],[Service Type]], 1)), CUSTOMER[[#This Row],[Count ST]] = TRUE), CUSTOMER[[#This Row],[Quantity]], AND($Y$10:$Y3307 = TRUE, COUNTIFS($H$10:$H3307, CUSTOMER[[#This Row],[Booking]], $J$10:$J3307, CUSTOMER[[#This Row],[Order Date]], $F$10:$F3307, "&lt;&gt;"&amp;"N?m l*")=1), 1, TRUE,  "")</f>
        <v>#NAME?</v>
      </c>
      <c r="AA3307" s="282" t="b">
        <f t="shared" ca="1" si="52"/>
        <v>0</v>
      </c>
      <c r="AB3307" s="305"/>
    </row>
    <row r="3308" spans="1:28" x14ac:dyDescent="0.25">
      <c r="A3308" s="281" t="str">
        <f ca="1">no.</f>
        <v/>
      </c>
      <c r="B3308" s="281"/>
      <c r="C3308" s="282"/>
      <c r="D3308" s="282"/>
      <c r="E3308" s="283" t="str">
        <f ca="1">position</f>
        <v/>
      </c>
      <c r="F3308" s="282"/>
      <c r="G3308" s="282"/>
      <c r="H3308" s="282"/>
      <c r="I3308" s="282"/>
      <c r="J3308" s="335"/>
      <c r="K3308" s="282"/>
      <c r="L3308" s="282"/>
      <c r="M3308" s="282"/>
      <c r="N3308" s="282"/>
      <c r="O3308" s="281"/>
      <c r="P3308" s="360" t="str">
        <f ca="1">rescore_patient</f>
        <v/>
      </c>
      <c r="Q3308" s="330" t="str">
        <f ca="1">quantity</f>
        <v/>
      </c>
      <c r="R3308" s="284"/>
      <c r="S3308" s="282"/>
      <c r="T3308" s="282"/>
      <c r="U3308" s="282"/>
      <c r="V3308" s="305"/>
      <c r="W3308" s="305"/>
      <c r="X3308" s="305"/>
      <c r="Y3308" s="282"/>
      <c r="Z3308" s="282" t="e" vm="1">
        <f ca="1">_xlfn.IFS(AND(ISNUMBER(SEARCH("N?m l*", CUSTOMER[[#This Row],[Service Type]], 1)), CUSTOMER[[#This Row],[Count ST]] = TRUE), CUSTOMER[[#This Row],[Quantity]], AND($Y$10:$Y3308 = TRUE, COUNTIFS($H$10:$H3308, CUSTOMER[[#This Row],[Booking]], $J$10:$J3308, CUSTOMER[[#This Row],[Order Date]], $F$10:$F3308, "&lt;&gt;"&amp;"N?m l*")=1), 1, TRUE,  "")</f>
        <v>#NAME?</v>
      </c>
      <c r="AA3308" s="282" t="b">
        <f t="shared" ca="1" si="52"/>
        <v>0</v>
      </c>
      <c r="AB3308" s="305"/>
    </row>
    <row r="3309" spans="1:28" x14ac:dyDescent="0.25">
      <c r="A3309" s="281" t="str">
        <f ca="1">no.</f>
        <v/>
      </c>
      <c r="B3309" s="281"/>
      <c r="C3309" s="282"/>
      <c r="D3309" s="282"/>
      <c r="E3309" s="283" t="str">
        <f ca="1">position</f>
        <v/>
      </c>
      <c r="F3309" s="282"/>
      <c r="G3309" s="282"/>
      <c r="H3309" s="282"/>
      <c r="I3309" s="282"/>
      <c r="J3309" s="335"/>
      <c r="K3309" s="282"/>
      <c r="L3309" s="282"/>
      <c r="M3309" s="282"/>
      <c r="N3309" s="282"/>
      <c r="O3309" s="281"/>
      <c r="P3309" s="360" t="str">
        <f ca="1">rescore_patient</f>
        <v/>
      </c>
      <c r="Q3309" s="330" t="str">
        <f ca="1">quantity</f>
        <v/>
      </c>
      <c r="R3309" s="284"/>
      <c r="S3309" s="282"/>
      <c r="T3309" s="282"/>
      <c r="U3309" s="282"/>
      <c r="V3309" s="305"/>
      <c r="W3309" s="305"/>
      <c r="X3309" s="305"/>
      <c r="Y3309" s="282"/>
      <c r="Z3309" s="282" t="e" vm="1">
        <f ca="1">_xlfn.IFS(AND(ISNUMBER(SEARCH("N?m l*", CUSTOMER[[#This Row],[Service Type]], 1)), CUSTOMER[[#This Row],[Count ST]] = TRUE), CUSTOMER[[#This Row],[Quantity]], AND($Y$10:$Y3309 = TRUE, COUNTIFS($H$10:$H3309, CUSTOMER[[#This Row],[Booking]], $J$10:$J3309, CUSTOMER[[#This Row],[Order Date]], $F$10:$F3309, "&lt;&gt;"&amp;"N?m l*")=1), 1, TRUE,  "")</f>
        <v>#NAME?</v>
      </c>
      <c r="AA3309" s="282" t="b">
        <f t="shared" ca="1" si="52"/>
        <v>0</v>
      </c>
      <c r="AB3309" s="305"/>
    </row>
    <row r="3310" spans="1:28" x14ac:dyDescent="0.25">
      <c r="A3310" s="281" t="str">
        <f ca="1">no.</f>
        <v/>
      </c>
      <c r="B3310" s="281"/>
      <c r="C3310" s="282"/>
      <c r="D3310" s="282"/>
      <c r="E3310" s="283" t="str">
        <f ca="1">position</f>
        <v/>
      </c>
      <c r="F3310" s="282"/>
      <c r="G3310" s="282"/>
      <c r="H3310" s="282"/>
      <c r="I3310" s="282"/>
      <c r="J3310" s="335"/>
      <c r="K3310" s="282"/>
      <c r="L3310" s="282"/>
      <c r="M3310" s="282"/>
      <c r="N3310" s="282"/>
      <c r="O3310" s="281"/>
      <c r="P3310" s="360" t="str">
        <f ca="1">rescore_patient</f>
        <v/>
      </c>
      <c r="Q3310" s="330" t="str">
        <f ca="1">quantity</f>
        <v/>
      </c>
      <c r="R3310" s="284"/>
      <c r="S3310" s="282"/>
      <c r="T3310" s="282"/>
      <c r="U3310" s="282"/>
      <c r="V3310" s="305"/>
      <c r="W3310" s="305"/>
      <c r="X3310" s="305"/>
      <c r="Y3310" s="282"/>
      <c r="Z3310" s="282" t="e" vm="1">
        <f ca="1">_xlfn.IFS(AND(ISNUMBER(SEARCH("N?m l*", CUSTOMER[[#This Row],[Service Type]], 1)), CUSTOMER[[#This Row],[Count ST]] = TRUE), CUSTOMER[[#This Row],[Quantity]], AND($Y$10:$Y3310 = TRUE, COUNTIFS($H$10:$H3310, CUSTOMER[[#This Row],[Booking]], $J$10:$J3310, CUSTOMER[[#This Row],[Order Date]], $F$10:$F3310, "&lt;&gt;"&amp;"N?m l*")=1), 1, TRUE,  "")</f>
        <v>#NAME?</v>
      </c>
      <c r="AA3310" s="282" t="b">
        <f t="shared" ca="1" si="52"/>
        <v>0</v>
      </c>
      <c r="AB3310" s="305"/>
    </row>
    <row r="3311" spans="1:28" x14ac:dyDescent="0.25">
      <c r="A3311" s="281" t="str">
        <f ca="1">no.</f>
        <v/>
      </c>
      <c r="B3311" s="281"/>
      <c r="C3311" s="282"/>
      <c r="D3311" s="282"/>
      <c r="E3311" s="283" t="str">
        <f ca="1">position</f>
        <v/>
      </c>
      <c r="F3311" s="282"/>
      <c r="G3311" s="282"/>
      <c r="H3311" s="282"/>
      <c r="I3311" s="282"/>
      <c r="J3311" s="335"/>
      <c r="K3311" s="282"/>
      <c r="L3311" s="282"/>
      <c r="M3311" s="282"/>
      <c r="N3311" s="282"/>
      <c r="O3311" s="281"/>
      <c r="P3311" s="360" t="str">
        <f ca="1">rescore_patient</f>
        <v/>
      </c>
      <c r="Q3311" s="330" t="str">
        <f ca="1">quantity</f>
        <v/>
      </c>
      <c r="R3311" s="284"/>
      <c r="S3311" s="282"/>
      <c r="T3311" s="282"/>
      <c r="U3311" s="282"/>
      <c r="V3311" s="305"/>
      <c r="W3311" s="305"/>
      <c r="X3311" s="305"/>
      <c r="Y3311" s="282"/>
      <c r="Z3311" s="282" t="e" vm="1">
        <f ca="1">_xlfn.IFS(AND(ISNUMBER(SEARCH("N?m l*", CUSTOMER[[#This Row],[Service Type]], 1)), CUSTOMER[[#This Row],[Count ST]] = TRUE), CUSTOMER[[#This Row],[Quantity]], AND($Y$10:$Y3311 = TRUE, COUNTIFS($H$10:$H3311, CUSTOMER[[#This Row],[Booking]], $J$10:$J3311, CUSTOMER[[#This Row],[Order Date]], $F$10:$F3311, "&lt;&gt;"&amp;"N?m l*")=1), 1, TRUE,  "")</f>
        <v>#NAME?</v>
      </c>
      <c r="AA3311" s="282" t="b">
        <f t="shared" ca="1" si="52"/>
        <v>0</v>
      </c>
      <c r="AB3311" s="305"/>
    </row>
    <row r="3312" spans="1:28" x14ac:dyDescent="0.25">
      <c r="A3312" s="281" t="str">
        <f ca="1">no.</f>
        <v/>
      </c>
      <c r="B3312" s="281"/>
      <c r="C3312" s="282"/>
      <c r="D3312" s="282"/>
      <c r="E3312" s="283" t="str">
        <f ca="1">position</f>
        <v/>
      </c>
      <c r="F3312" s="282"/>
      <c r="G3312" s="282"/>
      <c r="H3312" s="282"/>
      <c r="I3312" s="282"/>
      <c r="J3312" s="335"/>
      <c r="K3312" s="282"/>
      <c r="L3312" s="282"/>
      <c r="M3312" s="282"/>
      <c r="N3312" s="282"/>
      <c r="O3312" s="281"/>
      <c r="P3312" s="360" t="str">
        <f ca="1">rescore_patient</f>
        <v/>
      </c>
      <c r="Q3312" s="330" t="str">
        <f ca="1">quantity</f>
        <v/>
      </c>
      <c r="R3312" s="284"/>
      <c r="S3312" s="282"/>
      <c r="T3312" s="282"/>
      <c r="U3312" s="282"/>
      <c r="V3312" s="305"/>
      <c r="W3312" s="305"/>
      <c r="X3312" s="305"/>
      <c r="Y3312" s="282"/>
      <c r="Z3312" s="282" t="e" vm="1">
        <f ca="1">_xlfn.IFS(AND(ISNUMBER(SEARCH("N?m l*", CUSTOMER[[#This Row],[Service Type]], 1)), CUSTOMER[[#This Row],[Count ST]] = TRUE), CUSTOMER[[#This Row],[Quantity]], AND($Y$10:$Y3312 = TRUE, COUNTIFS($H$10:$H3312, CUSTOMER[[#This Row],[Booking]], $J$10:$J3312, CUSTOMER[[#This Row],[Order Date]], $F$10:$F3312, "&lt;&gt;"&amp;"N?m l*")=1), 1, TRUE,  "")</f>
        <v>#NAME?</v>
      </c>
      <c r="AA3312" s="282" t="b">
        <f t="shared" ca="1" si="52"/>
        <v>0</v>
      </c>
      <c r="AB3312" s="305"/>
    </row>
    <row r="3313" spans="1:28" x14ac:dyDescent="0.25">
      <c r="A3313" s="281" t="str">
        <f ca="1">no.</f>
        <v/>
      </c>
      <c r="B3313" s="281"/>
      <c r="C3313" s="282"/>
      <c r="D3313" s="282"/>
      <c r="E3313" s="283" t="str">
        <f ca="1">position</f>
        <v/>
      </c>
      <c r="F3313" s="282"/>
      <c r="G3313" s="282"/>
      <c r="H3313" s="282"/>
      <c r="I3313" s="282"/>
      <c r="J3313" s="335"/>
      <c r="K3313" s="282"/>
      <c r="L3313" s="282"/>
      <c r="M3313" s="282"/>
      <c r="N3313" s="282"/>
      <c r="O3313" s="281"/>
      <c r="P3313" s="360" t="str">
        <f ca="1">rescore_patient</f>
        <v/>
      </c>
      <c r="Q3313" s="330" t="str">
        <f ca="1">quantity</f>
        <v/>
      </c>
      <c r="R3313" s="284"/>
      <c r="S3313" s="282"/>
      <c r="T3313" s="282"/>
      <c r="U3313" s="282"/>
      <c r="V3313" s="305"/>
      <c r="W3313" s="305"/>
      <c r="X3313" s="305"/>
      <c r="Y3313" s="282"/>
      <c r="Z3313" s="282" t="e" vm="1">
        <f ca="1">_xlfn.IFS(AND(ISNUMBER(SEARCH("N?m l*", CUSTOMER[[#This Row],[Service Type]], 1)), CUSTOMER[[#This Row],[Count ST]] = TRUE), CUSTOMER[[#This Row],[Quantity]], AND($Y$10:$Y3313 = TRUE, COUNTIFS($H$10:$H3313, CUSTOMER[[#This Row],[Booking]], $J$10:$J3313, CUSTOMER[[#This Row],[Order Date]], $F$10:$F3313, "&lt;&gt;"&amp;"N?m l*")=1), 1, TRUE,  "")</f>
        <v>#NAME?</v>
      </c>
      <c r="AA3313" s="282" t="b">
        <f t="shared" ca="1" si="52"/>
        <v>0</v>
      </c>
      <c r="AB3313" s="305"/>
    </row>
    <row r="3314" spans="1:28" x14ac:dyDescent="0.25">
      <c r="A3314" s="281" t="str">
        <f ca="1">no.</f>
        <v/>
      </c>
      <c r="B3314" s="281"/>
      <c r="C3314" s="282"/>
      <c r="D3314" s="282"/>
      <c r="E3314" s="283" t="str">
        <f ca="1">position</f>
        <v/>
      </c>
      <c r="F3314" s="282"/>
      <c r="G3314" s="282"/>
      <c r="H3314" s="282"/>
      <c r="I3314" s="282"/>
      <c r="J3314" s="335"/>
      <c r="K3314" s="282"/>
      <c r="L3314" s="282"/>
      <c r="M3314" s="282"/>
      <c r="N3314" s="282"/>
      <c r="O3314" s="281"/>
      <c r="P3314" s="360" t="str">
        <f ca="1">rescore_patient</f>
        <v/>
      </c>
      <c r="Q3314" s="330" t="str">
        <f ca="1">quantity</f>
        <v/>
      </c>
      <c r="R3314" s="284"/>
      <c r="S3314" s="282"/>
      <c r="T3314" s="282"/>
      <c r="U3314" s="282"/>
      <c r="V3314" s="305"/>
      <c r="W3314" s="305"/>
      <c r="X3314" s="305"/>
      <c r="Y3314" s="282"/>
      <c r="Z3314" s="282" t="e" vm="1">
        <f ca="1">_xlfn.IFS(AND(ISNUMBER(SEARCH("N?m l*", CUSTOMER[[#This Row],[Service Type]], 1)), CUSTOMER[[#This Row],[Count ST]] = TRUE), CUSTOMER[[#This Row],[Quantity]], AND($Y$10:$Y3314 = TRUE, COUNTIFS($H$10:$H3314, CUSTOMER[[#This Row],[Booking]], $J$10:$J3314, CUSTOMER[[#This Row],[Order Date]], $F$10:$F3314, "&lt;&gt;"&amp;"N?m l*")=1), 1, TRUE,  "")</f>
        <v>#NAME?</v>
      </c>
      <c r="AA3314" s="282" t="b">
        <f t="shared" ca="1" si="52"/>
        <v>0</v>
      </c>
      <c r="AB3314" s="305"/>
    </row>
    <row r="3315" spans="1:28" x14ac:dyDescent="0.25">
      <c r="A3315" s="281" t="str">
        <f ca="1">no.</f>
        <v/>
      </c>
      <c r="B3315" s="281"/>
      <c r="C3315" s="282"/>
      <c r="D3315" s="282"/>
      <c r="E3315" s="283" t="str">
        <f ca="1">position</f>
        <v/>
      </c>
      <c r="F3315" s="282"/>
      <c r="G3315" s="282"/>
      <c r="H3315" s="282"/>
      <c r="I3315" s="282"/>
      <c r="J3315" s="335"/>
      <c r="K3315" s="282"/>
      <c r="L3315" s="282"/>
      <c r="M3315" s="282"/>
      <c r="N3315" s="282"/>
      <c r="O3315" s="281"/>
      <c r="P3315" s="360" t="str">
        <f ca="1">rescore_patient</f>
        <v/>
      </c>
      <c r="Q3315" s="330" t="str">
        <f ca="1">quantity</f>
        <v/>
      </c>
      <c r="R3315" s="284"/>
      <c r="S3315" s="282"/>
      <c r="T3315" s="282"/>
      <c r="U3315" s="282"/>
      <c r="V3315" s="305"/>
      <c r="W3315" s="305"/>
      <c r="X3315" s="305"/>
      <c r="Y3315" s="282"/>
      <c r="Z3315" s="282" t="e" vm="1">
        <f ca="1">_xlfn.IFS(AND(ISNUMBER(SEARCH("N?m l*", CUSTOMER[[#This Row],[Service Type]], 1)), CUSTOMER[[#This Row],[Count ST]] = TRUE), CUSTOMER[[#This Row],[Quantity]], AND($Y$10:$Y3315 = TRUE, COUNTIFS($H$10:$H3315, CUSTOMER[[#This Row],[Booking]], $J$10:$J3315, CUSTOMER[[#This Row],[Order Date]], $F$10:$F3315, "&lt;&gt;"&amp;"N?m l*")=1), 1, TRUE,  "")</f>
        <v>#NAME?</v>
      </c>
      <c r="AA3315" s="282" t="b">
        <f t="shared" ca="1" si="52"/>
        <v>0</v>
      </c>
      <c r="AB3315" s="305"/>
    </row>
    <row r="3316" spans="1:28" x14ac:dyDescent="0.25">
      <c r="A3316" s="281" t="str">
        <f ca="1">no.</f>
        <v/>
      </c>
      <c r="B3316" s="281"/>
      <c r="C3316" s="282"/>
      <c r="D3316" s="282"/>
      <c r="E3316" s="283" t="str">
        <f ca="1">position</f>
        <v/>
      </c>
      <c r="F3316" s="282"/>
      <c r="G3316" s="282"/>
      <c r="H3316" s="282"/>
      <c r="I3316" s="282"/>
      <c r="J3316" s="335"/>
      <c r="K3316" s="282"/>
      <c r="L3316" s="282"/>
      <c r="M3316" s="282"/>
      <c r="N3316" s="282"/>
      <c r="O3316" s="281"/>
      <c r="P3316" s="360" t="str">
        <f ca="1">rescore_patient</f>
        <v/>
      </c>
      <c r="Q3316" s="330" t="str">
        <f ca="1">quantity</f>
        <v/>
      </c>
      <c r="R3316" s="284"/>
      <c r="S3316" s="282"/>
      <c r="T3316" s="282"/>
      <c r="U3316" s="282"/>
      <c r="V3316" s="305"/>
      <c r="W3316" s="305"/>
      <c r="X3316" s="305"/>
      <c r="Y3316" s="282"/>
      <c r="Z3316" s="282" t="e" vm="1">
        <f ca="1">_xlfn.IFS(AND(ISNUMBER(SEARCH("N?m l*", CUSTOMER[[#This Row],[Service Type]], 1)), CUSTOMER[[#This Row],[Count ST]] = TRUE), CUSTOMER[[#This Row],[Quantity]], AND($Y$10:$Y3316 = TRUE, COUNTIFS($H$10:$H3316, CUSTOMER[[#This Row],[Booking]], $J$10:$J3316, CUSTOMER[[#This Row],[Order Date]], $F$10:$F3316, "&lt;&gt;"&amp;"N?m l*")=1), 1, TRUE,  "")</f>
        <v>#NAME?</v>
      </c>
      <c r="AA3316" s="282" t="b">
        <f t="shared" ca="1" si="52"/>
        <v>0</v>
      </c>
      <c r="AB3316" s="305"/>
    </row>
    <row r="3317" spans="1:28" x14ac:dyDescent="0.25">
      <c r="A3317" s="281" t="str">
        <f ca="1">no.</f>
        <v/>
      </c>
      <c r="B3317" s="281"/>
      <c r="C3317" s="282"/>
      <c r="D3317" s="282"/>
      <c r="E3317" s="283" t="str">
        <f ca="1">position</f>
        <v/>
      </c>
      <c r="F3317" s="282"/>
      <c r="G3317" s="282"/>
      <c r="H3317" s="282"/>
      <c r="I3317" s="282"/>
      <c r="J3317" s="335"/>
      <c r="K3317" s="282"/>
      <c r="L3317" s="282"/>
      <c r="M3317" s="282"/>
      <c r="N3317" s="282"/>
      <c r="O3317" s="281"/>
      <c r="P3317" s="360" t="str">
        <f ca="1">rescore_patient</f>
        <v/>
      </c>
      <c r="Q3317" s="330" t="str">
        <f ca="1">quantity</f>
        <v/>
      </c>
      <c r="R3317" s="284"/>
      <c r="S3317" s="282"/>
      <c r="T3317" s="282"/>
      <c r="U3317" s="282"/>
      <c r="V3317" s="305"/>
      <c r="W3317" s="305"/>
      <c r="X3317" s="305"/>
      <c r="Y3317" s="282"/>
      <c r="Z3317" s="282" t="e" vm="1">
        <f ca="1">_xlfn.IFS(AND(ISNUMBER(SEARCH("N?m l*", CUSTOMER[[#This Row],[Service Type]], 1)), CUSTOMER[[#This Row],[Count ST]] = TRUE), CUSTOMER[[#This Row],[Quantity]], AND($Y$10:$Y3317 = TRUE, COUNTIFS($H$10:$H3317, CUSTOMER[[#This Row],[Booking]], $J$10:$J3317, CUSTOMER[[#This Row],[Order Date]], $F$10:$F3317, "&lt;&gt;"&amp;"N?m l*")=1), 1, TRUE,  "")</f>
        <v>#NAME?</v>
      </c>
      <c r="AA3317" s="282" t="b">
        <f t="shared" ca="1" si="52"/>
        <v>0</v>
      </c>
      <c r="AB3317" s="305"/>
    </row>
    <row r="3318" spans="1:28" x14ac:dyDescent="0.25">
      <c r="A3318" s="281" t="str">
        <f ca="1">no.</f>
        <v/>
      </c>
      <c r="B3318" s="281"/>
      <c r="C3318" s="282"/>
      <c r="D3318" s="282"/>
      <c r="E3318" s="283" t="str">
        <f ca="1">position</f>
        <v/>
      </c>
      <c r="F3318" s="282"/>
      <c r="G3318" s="282"/>
      <c r="H3318" s="282"/>
      <c r="I3318" s="282"/>
      <c r="J3318" s="335"/>
      <c r="K3318" s="282"/>
      <c r="L3318" s="282"/>
      <c r="M3318" s="282"/>
      <c r="N3318" s="282"/>
      <c r="O3318" s="281"/>
      <c r="P3318" s="360" t="str">
        <f ca="1">rescore_patient</f>
        <v/>
      </c>
      <c r="Q3318" s="330" t="str">
        <f ca="1">quantity</f>
        <v/>
      </c>
      <c r="R3318" s="284"/>
      <c r="S3318" s="282"/>
      <c r="T3318" s="282"/>
      <c r="U3318" s="282"/>
      <c r="V3318" s="305"/>
      <c r="W3318" s="305"/>
      <c r="X3318" s="305"/>
      <c r="Y3318" s="282"/>
      <c r="Z3318" s="282" t="e" vm="1">
        <f ca="1">_xlfn.IFS(AND(ISNUMBER(SEARCH("N?m l*", CUSTOMER[[#This Row],[Service Type]], 1)), CUSTOMER[[#This Row],[Count ST]] = TRUE), CUSTOMER[[#This Row],[Quantity]], AND($Y$10:$Y3318 = TRUE, COUNTIFS($H$10:$H3318, CUSTOMER[[#This Row],[Booking]], $J$10:$J3318, CUSTOMER[[#This Row],[Order Date]], $F$10:$F3318, "&lt;&gt;"&amp;"N?m l*")=1), 1, TRUE,  "")</f>
        <v>#NAME?</v>
      </c>
      <c r="AA3318" s="282" t="b">
        <f t="shared" ca="1" si="52"/>
        <v>0</v>
      </c>
      <c r="AB3318" s="305"/>
    </row>
    <row r="3319" spans="1:28" x14ac:dyDescent="0.25">
      <c r="A3319" s="281" t="str">
        <f ca="1">no.</f>
        <v/>
      </c>
      <c r="B3319" s="281"/>
      <c r="C3319" s="282"/>
      <c r="D3319" s="282"/>
      <c r="E3319" s="283" t="str">
        <f ca="1">position</f>
        <v/>
      </c>
      <c r="F3319" s="282"/>
      <c r="G3319" s="282"/>
      <c r="H3319" s="282"/>
      <c r="I3319" s="282"/>
      <c r="J3319" s="335"/>
      <c r="K3319" s="282"/>
      <c r="L3319" s="282"/>
      <c r="M3319" s="282"/>
      <c r="N3319" s="282"/>
      <c r="O3319" s="281"/>
      <c r="P3319" s="360" t="str">
        <f ca="1">rescore_patient</f>
        <v/>
      </c>
      <c r="Q3319" s="330" t="str">
        <f ca="1">quantity</f>
        <v/>
      </c>
      <c r="R3319" s="284"/>
      <c r="S3319" s="282"/>
      <c r="T3319" s="282"/>
      <c r="U3319" s="282"/>
      <c r="V3319" s="305"/>
      <c r="W3319" s="305"/>
      <c r="X3319" s="305"/>
      <c r="Y3319" s="282"/>
      <c r="Z3319" s="282" t="e" vm="1">
        <f ca="1">_xlfn.IFS(AND(ISNUMBER(SEARCH("N?m l*", CUSTOMER[[#This Row],[Service Type]], 1)), CUSTOMER[[#This Row],[Count ST]] = TRUE), CUSTOMER[[#This Row],[Quantity]], AND($Y$10:$Y3319 = TRUE, COUNTIFS($H$10:$H3319, CUSTOMER[[#This Row],[Booking]], $J$10:$J3319, CUSTOMER[[#This Row],[Order Date]], $F$10:$F3319, "&lt;&gt;"&amp;"N?m l*")=1), 1, TRUE,  "")</f>
        <v>#NAME?</v>
      </c>
      <c r="AA3319" s="282" t="b">
        <f t="shared" ca="1" si="52"/>
        <v>0</v>
      </c>
      <c r="AB3319" s="305"/>
    </row>
    <row r="3320" spans="1:28" x14ac:dyDescent="0.25">
      <c r="A3320" s="281" t="str">
        <f ca="1">no.</f>
        <v/>
      </c>
      <c r="B3320" s="281"/>
      <c r="C3320" s="282"/>
      <c r="D3320" s="282"/>
      <c r="E3320" s="283" t="str">
        <f ca="1">position</f>
        <v/>
      </c>
      <c r="F3320" s="282"/>
      <c r="G3320" s="282"/>
      <c r="H3320" s="282"/>
      <c r="I3320" s="282"/>
      <c r="J3320" s="335"/>
      <c r="K3320" s="282"/>
      <c r="L3320" s="282"/>
      <c r="M3320" s="282"/>
      <c r="N3320" s="282"/>
      <c r="O3320" s="281"/>
      <c r="P3320" s="360" t="str">
        <f ca="1">rescore_patient</f>
        <v/>
      </c>
      <c r="Q3320" s="330" t="str">
        <f ca="1">quantity</f>
        <v/>
      </c>
      <c r="R3320" s="284"/>
      <c r="S3320" s="282"/>
      <c r="T3320" s="282"/>
      <c r="U3320" s="282"/>
      <c r="V3320" s="305"/>
      <c r="W3320" s="305"/>
      <c r="X3320" s="305"/>
      <c r="Y3320" s="282"/>
      <c r="Z3320" s="282" t="e" vm="1">
        <f ca="1">_xlfn.IFS(AND(ISNUMBER(SEARCH("N?m l*", CUSTOMER[[#This Row],[Service Type]], 1)), CUSTOMER[[#This Row],[Count ST]] = TRUE), CUSTOMER[[#This Row],[Quantity]], AND($Y$10:$Y3320 = TRUE, COUNTIFS($H$10:$H3320, CUSTOMER[[#This Row],[Booking]], $J$10:$J3320, CUSTOMER[[#This Row],[Order Date]], $F$10:$F3320, "&lt;&gt;"&amp;"N?m l*")=1), 1, TRUE,  "")</f>
        <v>#NAME?</v>
      </c>
      <c r="AA3320" s="282" t="b">
        <f t="shared" ca="1" si="52"/>
        <v>0</v>
      </c>
      <c r="AB3320" s="305"/>
    </row>
    <row r="3321" spans="1:28" x14ac:dyDescent="0.25">
      <c r="A3321" s="281" t="str">
        <f ca="1">no.</f>
        <v/>
      </c>
      <c r="B3321" s="281"/>
      <c r="C3321" s="282"/>
      <c r="D3321" s="282"/>
      <c r="E3321" s="283" t="str">
        <f ca="1">position</f>
        <v/>
      </c>
      <c r="F3321" s="282"/>
      <c r="G3321" s="282"/>
      <c r="H3321" s="282"/>
      <c r="I3321" s="282"/>
      <c r="J3321" s="335"/>
      <c r="K3321" s="282"/>
      <c r="L3321" s="282"/>
      <c r="M3321" s="282"/>
      <c r="N3321" s="282"/>
      <c r="O3321" s="281"/>
      <c r="P3321" s="360" t="str">
        <f ca="1">rescore_patient</f>
        <v/>
      </c>
      <c r="Q3321" s="330" t="str">
        <f ca="1">quantity</f>
        <v/>
      </c>
      <c r="R3321" s="284"/>
      <c r="S3321" s="282"/>
      <c r="T3321" s="282"/>
      <c r="U3321" s="282"/>
      <c r="V3321" s="305"/>
      <c r="W3321" s="305"/>
      <c r="X3321" s="305"/>
      <c r="Y3321" s="282"/>
      <c r="Z3321" s="282" t="e" vm="1">
        <f ca="1">_xlfn.IFS(AND(ISNUMBER(SEARCH("N?m l*", CUSTOMER[[#This Row],[Service Type]], 1)), CUSTOMER[[#This Row],[Count ST]] = TRUE), CUSTOMER[[#This Row],[Quantity]], AND($Y$10:$Y3321 = TRUE, COUNTIFS($H$10:$H3321, CUSTOMER[[#This Row],[Booking]], $J$10:$J3321, CUSTOMER[[#This Row],[Order Date]], $F$10:$F3321, "&lt;&gt;"&amp;"N?m l*")=1), 1, TRUE,  "")</f>
        <v>#NAME?</v>
      </c>
      <c r="AA3321" s="282" t="b">
        <f t="shared" ca="1" si="52"/>
        <v>0</v>
      </c>
      <c r="AB3321" s="305"/>
    </row>
    <row r="3322" spans="1:28" x14ac:dyDescent="0.25">
      <c r="A3322" s="281" t="str">
        <f ca="1">no.</f>
        <v/>
      </c>
      <c r="B3322" s="281"/>
      <c r="C3322" s="282"/>
      <c r="D3322" s="282"/>
      <c r="E3322" s="283" t="str">
        <f ca="1">position</f>
        <v/>
      </c>
      <c r="F3322" s="282"/>
      <c r="G3322" s="282"/>
      <c r="H3322" s="282"/>
      <c r="I3322" s="282"/>
      <c r="J3322" s="335"/>
      <c r="K3322" s="282"/>
      <c r="L3322" s="282"/>
      <c r="M3322" s="282"/>
      <c r="N3322" s="282"/>
      <c r="O3322" s="281"/>
      <c r="P3322" s="360" t="str">
        <f ca="1">rescore_patient</f>
        <v/>
      </c>
      <c r="Q3322" s="330" t="str">
        <f ca="1">quantity</f>
        <v/>
      </c>
      <c r="R3322" s="284"/>
      <c r="S3322" s="282"/>
      <c r="T3322" s="282"/>
      <c r="U3322" s="282"/>
      <c r="V3322" s="305"/>
      <c r="W3322" s="305"/>
      <c r="X3322" s="305"/>
      <c r="Y3322" s="282"/>
      <c r="Z3322" s="282" t="e" vm="1">
        <f ca="1">_xlfn.IFS(AND(ISNUMBER(SEARCH("N?m l*", CUSTOMER[[#This Row],[Service Type]], 1)), CUSTOMER[[#This Row],[Count ST]] = TRUE), CUSTOMER[[#This Row],[Quantity]], AND($Y$10:$Y3322 = TRUE, COUNTIFS($H$10:$H3322, CUSTOMER[[#This Row],[Booking]], $J$10:$J3322, CUSTOMER[[#This Row],[Order Date]], $F$10:$F3322, "&lt;&gt;"&amp;"N?m l*")=1), 1, TRUE,  "")</f>
        <v>#NAME?</v>
      </c>
      <c r="AA3322" s="282" t="b">
        <f t="shared" ca="1" si="52"/>
        <v>0</v>
      </c>
      <c r="AB3322" s="305"/>
    </row>
    <row r="3323" spans="1:28" x14ac:dyDescent="0.25">
      <c r="A3323" s="281" t="str">
        <f ca="1">no.</f>
        <v/>
      </c>
      <c r="B3323" s="281"/>
      <c r="C3323" s="282"/>
      <c r="D3323" s="282"/>
      <c r="E3323" s="283" t="str">
        <f ca="1">position</f>
        <v/>
      </c>
      <c r="F3323" s="282"/>
      <c r="G3323" s="282"/>
      <c r="H3323" s="282"/>
      <c r="I3323" s="282"/>
      <c r="J3323" s="335"/>
      <c r="K3323" s="282"/>
      <c r="L3323" s="282"/>
      <c r="M3323" s="282"/>
      <c r="N3323" s="282"/>
      <c r="O3323" s="281"/>
      <c r="P3323" s="360" t="str">
        <f ca="1">rescore_patient</f>
        <v/>
      </c>
      <c r="Q3323" s="330" t="str">
        <f ca="1">quantity</f>
        <v/>
      </c>
      <c r="R3323" s="284"/>
      <c r="S3323" s="282"/>
      <c r="T3323" s="282"/>
      <c r="U3323" s="282"/>
      <c r="V3323" s="305"/>
      <c r="W3323" s="305"/>
      <c r="X3323" s="305"/>
      <c r="Y3323" s="282"/>
      <c r="Z3323" s="282" t="e" vm="1">
        <f ca="1">_xlfn.IFS(AND(ISNUMBER(SEARCH("N?m l*", CUSTOMER[[#This Row],[Service Type]], 1)), CUSTOMER[[#This Row],[Count ST]] = TRUE), CUSTOMER[[#This Row],[Quantity]], AND($Y$10:$Y3323 = TRUE, COUNTIFS($H$10:$H3323, CUSTOMER[[#This Row],[Booking]], $J$10:$J3323, CUSTOMER[[#This Row],[Order Date]], $F$10:$F3323, "&lt;&gt;"&amp;"N?m l*")=1), 1, TRUE,  "")</f>
        <v>#NAME?</v>
      </c>
      <c r="AA3323" s="282" t="b">
        <f t="shared" ca="1" si="52"/>
        <v>0</v>
      </c>
      <c r="AB3323" s="305"/>
    </row>
    <row r="3324" spans="1:28" x14ac:dyDescent="0.25">
      <c r="A3324" s="281" t="str">
        <f ca="1">no.</f>
        <v/>
      </c>
      <c r="B3324" s="281"/>
      <c r="C3324" s="282"/>
      <c r="D3324" s="282"/>
      <c r="E3324" s="283" t="str">
        <f ca="1">position</f>
        <v/>
      </c>
      <c r="F3324" s="282"/>
      <c r="G3324" s="282"/>
      <c r="H3324" s="282"/>
      <c r="I3324" s="282"/>
      <c r="J3324" s="335"/>
      <c r="K3324" s="282"/>
      <c r="L3324" s="282"/>
      <c r="M3324" s="282"/>
      <c r="N3324" s="282"/>
      <c r="O3324" s="281"/>
      <c r="P3324" s="360" t="str">
        <f ca="1">rescore_patient</f>
        <v/>
      </c>
      <c r="Q3324" s="330" t="str">
        <f ca="1">quantity</f>
        <v/>
      </c>
      <c r="R3324" s="284"/>
      <c r="S3324" s="282"/>
      <c r="T3324" s="282"/>
      <c r="U3324" s="282"/>
      <c r="V3324" s="305"/>
      <c r="W3324" s="305"/>
      <c r="X3324" s="305"/>
      <c r="Y3324" s="282"/>
      <c r="Z3324" s="282" t="e" vm="1">
        <f ca="1">_xlfn.IFS(AND(ISNUMBER(SEARCH("N?m l*", CUSTOMER[[#This Row],[Service Type]], 1)), CUSTOMER[[#This Row],[Count ST]] = TRUE), CUSTOMER[[#This Row],[Quantity]], AND($Y$10:$Y3324 = TRUE, COUNTIFS($H$10:$H3324, CUSTOMER[[#This Row],[Booking]], $J$10:$J3324, CUSTOMER[[#This Row],[Order Date]], $F$10:$F3324, "&lt;&gt;"&amp;"N?m l*")=1), 1, TRUE,  "")</f>
        <v>#NAME?</v>
      </c>
      <c r="AA3324" s="282" t="b">
        <f t="shared" ca="1" si="52"/>
        <v>0</v>
      </c>
      <c r="AB3324" s="305"/>
    </row>
    <row r="3325" spans="1:28" x14ac:dyDescent="0.25">
      <c r="A3325" s="281" t="str">
        <f ca="1">no.</f>
        <v/>
      </c>
      <c r="B3325" s="281"/>
      <c r="C3325" s="282"/>
      <c r="D3325" s="282"/>
      <c r="E3325" s="283" t="str">
        <f ca="1">position</f>
        <v/>
      </c>
      <c r="F3325" s="282"/>
      <c r="G3325" s="282"/>
      <c r="H3325" s="282"/>
      <c r="I3325" s="282"/>
      <c r="J3325" s="335"/>
      <c r="K3325" s="282"/>
      <c r="L3325" s="282"/>
      <c r="M3325" s="282"/>
      <c r="N3325" s="282"/>
      <c r="O3325" s="281"/>
      <c r="P3325" s="360" t="str">
        <f ca="1">rescore_patient</f>
        <v/>
      </c>
      <c r="Q3325" s="330" t="str">
        <f ca="1">quantity</f>
        <v/>
      </c>
      <c r="R3325" s="284"/>
      <c r="S3325" s="282"/>
      <c r="T3325" s="282"/>
      <c r="U3325" s="282"/>
      <c r="V3325" s="305"/>
      <c r="W3325" s="305"/>
      <c r="X3325" s="305"/>
      <c r="Y3325" s="282"/>
      <c r="Z3325" s="282" t="e" vm="1">
        <f ca="1">_xlfn.IFS(AND(ISNUMBER(SEARCH("N?m l*", CUSTOMER[[#This Row],[Service Type]], 1)), CUSTOMER[[#This Row],[Count ST]] = TRUE), CUSTOMER[[#This Row],[Quantity]], AND($Y$10:$Y3325 = TRUE, COUNTIFS($H$10:$H3325, CUSTOMER[[#This Row],[Booking]], $J$10:$J3325, CUSTOMER[[#This Row],[Order Date]], $F$10:$F3325, "&lt;&gt;"&amp;"N?m l*")=1), 1, TRUE,  "")</f>
        <v>#NAME?</v>
      </c>
      <c r="AA3325" s="282" t="b">
        <f t="shared" ca="1" si="52"/>
        <v>0</v>
      </c>
      <c r="AB3325" s="305"/>
    </row>
    <row r="3326" spans="1:28" x14ac:dyDescent="0.25">
      <c r="A3326" s="281" t="str">
        <f ca="1">no.</f>
        <v/>
      </c>
      <c r="B3326" s="281"/>
      <c r="C3326" s="282"/>
      <c r="D3326" s="282"/>
      <c r="E3326" s="283" t="str">
        <f ca="1">position</f>
        <v/>
      </c>
      <c r="F3326" s="282"/>
      <c r="G3326" s="282"/>
      <c r="H3326" s="282"/>
      <c r="I3326" s="282"/>
      <c r="J3326" s="335"/>
      <c r="K3326" s="282"/>
      <c r="L3326" s="282"/>
      <c r="M3326" s="282"/>
      <c r="N3326" s="282"/>
      <c r="O3326" s="281"/>
      <c r="P3326" s="360" t="str">
        <f ca="1">rescore_patient</f>
        <v/>
      </c>
      <c r="Q3326" s="330" t="str">
        <f ca="1">quantity</f>
        <v/>
      </c>
      <c r="R3326" s="284"/>
      <c r="S3326" s="282"/>
      <c r="T3326" s="282"/>
      <c r="U3326" s="282"/>
      <c r="V3326" s="305"/>
      <c r="W3326" s="305"/>
      <c r="X3326" s="305"/>
      <c r="Y3326" s="282"/>
      <c r="Z3326" s="282" t="e" vm="1">
        <f ca="1">_xlfn.IFS(AND(ISNUMBER(SEARCH("N?m l*", CUSTOMER[[#This Row],[Service Type]], 1)), CUSTOMER[[#This Row],[Count ST]] = TRUE), CUSTOMER[[#This Row],[Quantity]], AND($Y$10:$Y3326 = TRUE, COUNTIFS($H$10:$H3326, CUSTOMER[[#This Row],[Booking]], $J$10:$J3326, CUSTOMER[[#This Row],[Order Date]], $F$10:$F3326, "&lt;&gt;"&amp;"N?m l*")=1), 1, TRUE,  "")</f>
        <v>#NAME?</v>
      </c>
      <c r="AA3326" s="282" t="b">
        <f t="shared" ca="1" si="52"/>
        <v>0</v>
      </c>
      <c r="AB3326" s="305"/>
    </row>
    <row r="3327" spans="1:28" x14ac:dyDescent="0.25">
      <c r="A3327" s="281" t="str">
        <f ca="1">no.</f>
        <v/>
      </c>
      <c r="B3327" s="281"/>
      <c r="C3327" s="282"/>
      <c r="D3327" s="282"/>
      <c r="E3327" s="283" t="str">
        <f ca="1">position</f>
        <v/>
      </c>
      <c r="F3327" s="282"/>
      <c r="G3327" s="282"/>
      <c r="H3327" s="282"/>
      <c r="I3327" s="282"/>
      <c r="J3327" s="335"/>
      <c r="K3327" s="282"/>
      <c r="L3327" s="282"/>
      <c r="M3327" s="282"/>
      <c r="N3327" s="282"/>
      <c r="O3327" s="281"/>
      <c r="P3327" s="360" t="str">
        <f ca="1">rescore_patient</f>
        <v/>
      </c>
      <c r="Q3327" s="330" t="str">
        <f ca="1">quantity</f>
        <v/>
      </c>
      <c r="R3327" s="284"/>
      <c r="S3327" s="282"/>
      <c r="T3327" s="282"/>
      <c r="U3327" s="282"/>
      <c r="V3327" s="305"/>
      <c r="W3327" s="305"/>
      <c r="X3327" s="305"/>
      <c r="Y3327" s="282"/>
      <c r="Z3327" s="282" t="e" vm="1">
        <f ca="1">_xlfn.IFS(AND(ISNUMBER(SEARCH("N?m l*", CUSTOMER[[#This Row],[Service Type]], 1)), CUSTOMER[[#This Row],[Count ST]] = TRUE), CUSTOMER[[#This Row],[Quantity]], AND($Y$10:$Y3327 = TRUE, COUNTIFS($H$10:$H3327, CUSTOMER[[#This Row],[Booking]], $J$10:$J3327, CUSTOMER[[#This Row],[Order Date]], $F$10:$F3327, "&lt;&gt;"&amp;"N?m l*")=1), 1, TRUE,  "")</f>
        <v>#NAME?</v>
      </c>
      <c r="AA3327" s="282" t="b">
        <f t="shared" ca="1" si="52"/>
        <v>0</v>
      </c>
      <c r="AB3327" s="305"/>
    </row>
    <row r="3328" spans="1:28" x14ac:dyDescent="0.25">
      <c r="A3328" s="281" t="str">
        <f ca="1">no.</f>
        <v/>
      </c>
      <c r="B3328" s="281"/>
      <c r="C3328" s="282"/>
      <c r="D3328" s="282"/>
      <c r="E3328" s="283" t="str">
        <f ca="1">position</f>
        <v/>
      </c>
      <c r="F3328" s="282"/>
      <c r="G3328" s="282"/>
      <c r="H3328" s="282"/>
      <c r="I3328" s="282"/>
      <c r="J3328" s="335"/>
      <c r="K3328" s="282"/>
      <c r="L3328" s="282"/>
      <c r="M3328" s="282"/>
      <c r="N3328" s="282"/>
      <c r="O3328" s="281"/>
      <c r="P3328" s="360" t="str">
        <f ca="1">rescore_patient</f>
        <v/>
      </c>
      <c r="Q3328" s="330" t="str">
        <f ca="1">quantity</f>
        <v/>
      </c>
      <c r="R3328" s="284"/>
      <c r="S3328" s="282"/>
      <c r="T3328" s="282"/>
      <c r="U3328" s="282"/>
      <c r="V3328" s="305"/>
      <c r="W3328" s="305"/>
      <c r="X3328" s="305"/>
      <c r="Y3328" s="282"/>
      <c r="Z3328" s="282" t="e" vm="1">
        <f ca="1">_xlfn.IFS(AND(ISNUMBER(SEARCH("N?m l*", CUSTOMER[[#This Row],[Service Type]], 1)), CUSTOMER[[#This Row],[Count ST]] = TRUE), CUSTOMER[[#This Row],[Quantity]], AND($Y$10:$Y3328 = TRUE, COUNTIFS($H$10:$H3328, CUSTOMER[[#This Row],[Booking]], $J$10:$J3328, CUSTOMER[[#This Row],[Order Date]], $F$10:$F3328, "&lt;&gt;"&amp;"N?m l*")=1), 1, TRUE,  "")</f>
        <v>#NAME?</v>
      </c>
      <c r="AA3328" s="282" t="b">
        <f t="shared" ca="1" si="52"/>
        <v>0</v>
      </c>
      <c r="AB3328" s="305"/>
    </row>
    <row r="3329" spans="1:28" x14ac:dyDescent="0.25">
      <c r="A3329" s="281" t="str">
        <f ca="1">no.</f>
        <v/>
      </c>
      <c r="B3329" s="281"/>
      <c r="C3329" s="282"/>
      <c r="D3329" s="282"/>
      <c r="E3329" s="283" t="str">
        <f ca="1">position</f>
        <v/>
      </c>
      <c r="F3329" s="282"/>
      <c r="G3329" s="282"/>
      <c r="H3329" s="282"/>
      <c r="I3329" s="282"/>
      <c r="J3329" s="335"/>
      <c r="K3329" s="282"/>
      <c r="L3329" s="282"/>
      <c r="M3329" s="282"/>
      <c r="N3329" s="282"/>
      <c r="O3329" s="281"/>
      <c r="P3329" s="360" t="str">
        <f ca="1">rescore_patient</f>
        <v/>
      </c>
      <c r="Q3329" s="330" t="str">
        <f ca="1">quantity</f>
        <v/>
      </c>
      <c r="R3329" s="284"/>
      <c r="S3329" s="282"/>
      <c r="T3329" s="282"/>
      <c r="U3329" s="282"/>
      <c r="V3329" s="305"/>
      <c r="W3329" s="305"/>
      <c r="X3329" s="305"/>
      <c r="Y3329" s="282"/>
      <c r="Z3329" s="282" t="e" vm="1">
        <f ca="1">_xlfn.IFS(AND(ISNUMBER(SEARCH("N?m l*", CUSTOMER[[#This Row],[Service Type]], 1)), CUSTOMER[[#This Row],[Count ST]] = TRUE), CUSTOMER[[#This Row],[Quantity]], AND($Y$10:$Y3329 = TRUE, COUNTIFS($H$10:$H3329, CUSTOMER[[#This Row],[Booking]], $J$10:$J3329, CUSTOMER[[#This Row],[Order Date]], $F$10:$F3329, "&lt;&gt;"&amp;"N?m l*")=1), 1, TRUE,  "")</f>
        <v>#NAME?</v>
      </c>
      <c r="AA3329" s="282" t="b">
        <f t="shared" ca="1" si="52"/>
        <v>0</v>
      </c>
      <c r="AB3329" s="305"/>
    </row>
    <row r="3330" spans="1:28" x14ac:dyDescent="0.25">
      <c r="A3330" s="281" t="str">
        <f ca="1">no.</f>
        <v/>
      </c>
      <c r="B3330" s="281"/>
      <c r="C3330" s="282"/>
      <c r="D3330" s="282"/>
      <c r="E3330" s="283" t="str">
        <f ca="1">position</f>
        <v/>
      </c>
      <c r="F3330" s="282"/>
      <c r="G3330" s="282"/>
      <c r="H3330" s="282"/>
      <c r="I3330" s="282"/>
      <c r="J3330" s="335"/>
      <c r="K3330" s="282"/>
      <c r="L3330" s="282"/>
      <c r="M3330" s="282"/>
      <c r="N3330" s="282"/>
      <c r="O3330" s="281"/>
      <c r="P3330" s="360" t="str">
        <f ca="1">rescore_patient</f>
        <v/>
      </c>
      <c r="Q3330" s="330" t="str">
        <f ca="1">quantity</f>
        <v/>
      </c>
      <c r="R3330" s="284"/>
      <c r="S3330" s="282"/>
      <c r="T3330" s="282"/>
      <c r="U3330" s="282"/>
      <c r="V3330" s="305"/>
      <c r="W3330" s="305"/>
      <c r="X3330" s="305"/>
      <c r="Y3330" s="282"/>
      <c r="Z3330" s="282" t="e" vm="1">
        <f ca="1">_xlfn.IFS(AND(ISNUMBER(SEARCH("N?m l*", CUSTOMER[[#This Row],[Service Type]], 1)), CUSTOMER[[#This Row],[Count ST]] = TRUE), CUSTOMER[[#This Row],[Quantity]], AND($Y$10:$Y3330 = TRUE, COUNTIFS($H$10:$H3330, CUSTOMER[[#This Row],[Booking]], $J$10:$J3330, CUSTOMER[[#This Row],[Order Date]], $F$10:$F3330, "&lt;&gt;"&amp;"N?m l*")=1), 1, TRUE,  "")</f>
        <v>#NAME?</v>
      </c>
      <c r="AA3330" s="282" t="b">
        <f t="shared" ca="1" si="52"/>
        <v>0</v>
      </c>
      <c r="AB3330" s="305"/>
    </row>
    <row r="3331" spans="1:28" x14ac:dyDescent="0.25">
      <c r="A3331" s="281" t="str">
        <f ca="1">no.</f>
        <v/>
      </c>
      <c r="B3331" s="281"/>
      <c r="C3331" s="282"/>
      <c r="D3331" s="282"/>
      <c r="E3331" s="283" t="str">
        <f ca="1">position</f>
        <v/>
      </c>
      <c r="F3331" s="282"/>
      <c r="G3331" s="282"/>
      <c r="H3331" s="282"/>
      <c r="I3331" s="282"/>
      <c r="J3331" s="335"/>
      <c r="K3331" s="282"/>
      <c r="L3331" s="282"/>
      <c r="M3331" s="282"/>
      <c r="N3331" s="282"/>
      <c r="O3331" s="281"/>
      <c r="P3331" s="360" t="str">
        <f ca="1">rescore_patient</f>
        <v/>
      </c>
      <c r="Q3331" s="330" t="str">
        <f ca="1">quantity</f>
        <v/>
      </c>
      <c r="R3331" s="284"/>
      <c r="S3331" s="282"/>
      <c r="T3331" s="282"/>
      <c r="U3331" s="282"/>
      <c r="V3331" s="305"/>
      <c r="W3331" s="305"/>
      <c r="X3331" s="305"/>
      <c r="Y3331" s="282"/>
      <c r="Z3331" s="282" t="e" vm="1">
        <f ca="1">_xlfn.IFS(AND(ISNUMBER(SEARCH("N?m l*", CUSTOMER[[#This Row],[Service Type]], 1)), CUSTOMER[[#This Row],[Count ST]] = TRUE), CUSTOMER[[#This Row],[Quantity]], AND($Y$10:$Y3331 = TRUE, COUNTIFS($H$10:$H3331, CUSTOMER[[#This Row],[Booking]], $J$10:$J3331, CUSTOMER[[#This Row],[Order Date]], $F$10:$F3331, "&lt;&gt;"&amp;"N?m l*")=1), 1, TRUE,  "")</f>
        <v>#NAME?</v>
      </c>
      <c r="AA3331" s="282" t="b">
        <f t="shared" ca="1" si="52"/>
        <v>0</v>
      </c>
      <c r="AB3331" s="305"/>
    </row>
    <row r="3332" spans="1:28" x14ac:dyDescent="0.25">
      <c r="A3332" s="281" t="str">
        <f ca="1">no.</f>
        <v/>
      </c>
      <c r="B3332" s="281"/>
      <c r="C3332" s="282"/>
      <c r="D3332" s="282"/>
      <c r="E3332" s="283" t="str">
        <f ca="1">position</f>
        <v/>
      </c>
      <c r="F3332" s="282"/>
      <c r="G3332" s="282"/>
      <c r="H3332" s="282"/>
      <c r="I3332" s="282"/>
      <c r="J3332" s="335"/>
      <c r="K3332" s="282"/>
      <c r="L3332" s="282"/>
      <c r="M3332" s="282"/>
      <c r="N3332" s="282"/>
      <c r="O3332" s="281"/>
      <c r="P3332" s="360" t="str">
        <f ca="1">rescore_patient</f>
        <v/>
      </c>
      <c r="Q3332" s="330" t="str">
        <f ca="1">quantity</f>
        <v/>
      </c>
      <c r="R3332" s="284"/>
      <c r="S3332" s="282"/>
      <c r="T3332" s="282"/>
      <c r="U3332" s="282"/>
      <c r="V3332" s="305"/>
      <c r="W3332" s="305"/>
      <c r="X3332" s="305"/>
      <c r="Y3332" s="282"/>
      <c r="Z3332" s="282" t="e" vm="1">
        <f ca="1">_xlfn.IFS(AND(ISNUMBER(SEARCH("N?m l*", CUSTOMER[[#This Row],[Service Type]], 1)), CUSTOMER[[#This Row],[Count ST]] = TRUE), CUSTOMER[[#This Row],[Quantity]], AND($Y$10:$Y3332 = TRUE, COUNTIFS($H$10:$H3332, CUSTOMER[[#This Row],[Booking]], $J$10:$J3332, CUSTOMER[[#This Row],[Order Date]], $F$10:$F3332, "&lt;&gt;"&amp;"N?m l*")=1), 1, TRUE,  "")</f>
        <v>#NAME?</v>
      </c>
      <c r="AA3332" s="282" t="b">
        <f t="shared" ca="1" si="52"/>
        <v>0</v>
      </c>
      <c r="AB3332" s="305"/>
    </row>
    <row r="3333" spans="1:28" x14ac:dyDescent="0.25">
      <c r="A3333" s="281" t="str">
        <f ca="1">no.</f>
        <v/>
      </c>
      <c r="B3333" s="281"/>
      <c r="C3333" s="282"/>
      <c r="D3333" s="282"/>
      <c r="E3333" s="283" t="str">
        <f ca="1">position</f>
        <v/>
      </c>
      <c r="F3333" s="282"/>
      <c r="G3333" s="282"/>
      <c r="H3333" s="282"/>
      <c r="I3333" s="282"/>
      <c r="J3333" s="335"/>
      <c r="K3333" s="282"/>
      <c r="L3333" s="282"/>
      <c r="M3333" s="282"/>
      <c r="N3333" s="282"/>
      <c r="O3333" s="281"/>
      <c r="P3333" s="360" t="str">
        <f ca="1">rescore_patient</f>
        <v/>
      </c>
      <c r="Q3333" s="330" t="str">
        <f ca="1">quantity</f>
        <v/>
      </c>
      <c r="R3333" s="284"/>
      <c r="S3333" s="282"/>
      <c r="T3333" s="282"/>
      <c r="U3333" s="282"/>
      <c r="V3333" s="305"/>
      <c r="W3333" s="305"/>
      <c r="X3333" s="305"/>
      <c r="Y3333" s="282"/>
      <c r="Z3333" s="282" t="e" vm="1">
        <f ca="1">_xlfn.IFS(AND(ISNUMBER(SEARCH("N?m l*", CUSTOMER[[#This Row],[Service Type]], 1)), CUSTOMER[[#This Row],[Count ST]] = TRUE), CUSTOMER[[#This Row],[Quantity]], AND($Y$10:$Y3333 = TRUE, COUNTIFS($H$10:$H3333, CUSTOMER[[#This Row],[Booking]], $J$10:$J3333, CUSTOMER[[#This Row],[Order Date]], $F$10:$F3333, "&lt;&gt;"&amp;"N?m l*")=1), 1, TRUE,  "")</f>
        <v>#NAME?</v>
      </c>
      <c r="AA3333" s="282" t="b">
        <f t="shared" ca="1" si="52"/>
        <v>0</v>
      </c>
      <c r="AB3333" s="305"/>
    </row>
    <row r="3334" spans="1:28" x14ac:dyDescent="0.25">
      <c r="A3334" s="281" t="str">
        <f ca="1">no.</f>
        <v/>
      </c>
      <c r="B3334" s="281"/>
      <c r="C3334" s="282"/>
      <c r="D3334" s="282"/>
      <c r="E3334" s="283" t="str">
        <f ca="1">position</f>
        <v/>
      </c>
      <c r="F3334" s="282"/>
      <c r="G3334" s="282"/>
      <c r="H3334" s="282"/>
      <c r="I3334" s="282"/>
      <c r="J3334" s="335"/>
      <c r="K3334" s="282"/>
      <c r="L3334" s="282"/>
      <c r="M3334" s="282"/>
      <c r="N3334" s="282"/>
      <c r="O3334" s="281"/>
      <c r="P3334" s="360" t="str">
        <f ca="1">rescore_patient</f>
        <v/>
      </c>
      <c r="Q3334" s="330" t="str">
        <f ca="1">quantity</f>
        <v/>
      </c>
      <c r="R3334" s="284"/>
      <c r="S3334" s="282"/>
      <c r="T3334" s="282"/>
      <c r="U3334" s="282"/>
      <c r="V3334" s="305"/>
      <c r="W3334" s="305"/>
      <c r="X3334" s="305"/>
      <c r="Y3334" s="282"/>
      <c r="Z3334" s="282" t="e" vm="1">
        <f ca="1">_xlfn.IFS(AND(ISNUMBER(SEARCH("N?m l*", CUSTOMER[[#This Row],[Service Type]], 1)), CUSTOMER[[#This Row],[Count ST]] = TRUE), CUSTOMER[[#This Row],[Quantity]], AND($Y$10:$Y3334 = TRUE, COUNTIFS($H$10:$H3334, CUSTOMER[[#This Row],[Booking]], $J$10:$J3334, CUSTOMER[[#This Row],[Order Date]], $F$10:$F3334, "&lt;&gt;"&amp;"N?m l*")=1), 1, TRUE,  "")</f>
        <v>#NAME?</v>
      </c>
      <c r="AA3334" s="282" t="b">
        <f t="shared" ca="1" si="52"/>
        <v>0</v>
      </c>
      <c r="AB3334" s="305"/>
    </row>
    <row r="3335" spans="1:28" x14ac:dyDescent="0.25">
      <c r="A3335" s="281" t="str">
        <f ca="1">no.</f>
        <v/>
      </c>
      <c r="B3335" s="281"/>
      <c r="C3335" s="282"/>
      <c r="D3335" s="282"/>
      <c r="E3335" s="283" t="str">
        <f ca="1">position</f>
        <v/>
      </c>
      <c r="F3335" s="282"/>
      <c r="G3335" s="282"/>
      <c r="H3335" s="282"/>
      <c r="I3335" s="282"/>
      <c r="J3335" s="335"/>
      <c r="K3335" s="282"/>
      <c r="L3335" s="282"/>
      <c r="M3335" s="282"/>
      <c r="N3335" s="282"/>
      <c r="O3335" s="281"/>
      <c r="P3335" s="360" t="str">
        <f ca="1">rescore_patient</f>
        <v/>
      </c>
      <c r="Q3335" s="330" t="str">
        <f ca="1">quantity</f>
        <v/>
      </c>
      <c r="R3335" s="284"/>
      <c r="S3335" s="282"/>
      <c r="T3335" s="282"/>
      <c r="U3335" s="282"/>
      <c r="V3335" s="305"/>
      <c r="W3335" s="305"/>
      <c r="X3335" s="305"/>
      <c r="Y3335" s="282"/>
      <c r="Z3335" s="282" t="e" vm="1">
        <f ca="1">_xlfn.IFS(AND(ISNUMBER(SEARCH("N?m l*", CUSTOMER[[#This Row],[Service Type]], 1)), CUSTOMER[[#This Row],[Count ST]] = TRUE), CUSTOMER[[#This Row],[Quantity]], AND($Y$10:$Y3335 = TRUE, COUNTIFS($H$10:$H3335, CUSTOMER[[#This Row],[Booking]], $J$10:$J3335, CUSTOMER[[#This Row],[Order Date]], $F$10:$F3335, "&lt;&gt;"&amp;"N?m l*")=1), 1, TRUE,  "")</f>
        <v>#NAME?</v>
      </c>
      <c r="AA3335" s="282" t="b">
        <f t="shared" ca="1" si="52"/>
        <v>0</v>
      </c>
      <c r="AB3335" s="305"/>
    </row>
    <row r="3336" spans="1:28" x14ac:dyDescent="0.25">
      <c r="A3336" s="281" t="str">
        <f ca="1">no.</f>
        <v/>
      </c>
      <c r="B3336" s="281"/>
      <c r="C3336" s="282"/>
      <c r="D3336" s="282"/>
      <c r="E3336" s="283" t="str">
        <f ca="1">position</f>
        <v/>
      </c>
      <c r="F3336" s="282"/>
      <c r="G3336" s="282"/>
      <c r="H3336" s="282"/>
      <c r="I3336" s="282"/>
      <c r="J3336" s="335"/>
      <c r="K3336" s="282"/>
      <c r="L3336" s="282"/>
      <c r="M3336" s="282"/>
      <c r="N3336" s="282"/>
      <c r="O3336" s="281"/>
      <c r="P3336" s="360" t="str">
        <f ca="1">rescore_patient</f>
        <v/>
      </c>
      <c r="Q3336" s="330" t="str">
        <f ca="1">quantity</f>
        <v/>
      </c>
      <c r="R3336" s="284"/>
      <c r="S3336" s="282"/>
      <c r="T3336" s="282"/>
      <c r="U3336" s="282"/>
      <c r="V3336" s="305"/>
      <c r="W3336" s="305"/>
      <c r="X3336" s="305"/>
      <c r="Y3336" s="282"/>
      <c r="Z3336" s="282" t="e" vm="1">
        <f ca="1">_xlfn.IFS(AND(ISNUMBER(SEARCH("N?m l*", CUSTOMER[[#This Row],[Service Type]], 1)), CUSTOMER[[#This Row],[Count ST]] = TRUE), CUSTOMER[[#This Row],[Quantity]], AND($Y$10:$Y3336 = TRUE, COUNTIFS($H$10:$H3336, CUSTOMER[[#This Row],[Booking]], $J$10:$J3336, CUSTOMER[[#This Row],[Order Date]], $F$10:$F3336, "&lt;&gt;"&amp;"N?m l*")=1), 1, TRUE,  "")</f>
        <v>#NAME?</v>
      </c>
      <c r="AA3336" s="282" t="b">
        <f t="shared" ca="1" si="52"/>
        <v>0</v>
      </c>
      <c r="AB3336" s="305"/>
    </row>
    <row r="3337" spans="1:28" x14ac:dyDescent="0.25">
      <c r="A3337" s="281" t="str">
        <f ca="1">no.</f>
        <v/>
      </c>
      <c r="B3337" s="281"/>
      <c r="C3337" s="282"/>
      <c r="D3337" s="282"/>
      <c r="E3337" s="283" t="str">
        <f ca="1">position</f>
        <v/>
      </c>
      <c r="F3337" s="282"/>
      <c r="G3337" s="282"/>
      <c r="H3337" s="282"/>
      <c r="I3337" s="282"/>
      <c r="J3337" s="335"/>
      <c r="K3337" s="282"/>
      <c r="L3337" s="282"/>
      <c r="M3337" s="282"/>
      <c r="N3337" s="282"/>
      <c r="O3337" s="281"/>
      <c r="P3337" s="360" t="str">
        <f ca="1">rescore_patient</f>
        <v/>
      </c>
      <c r="Q3337" s="330" t="str">
        <f ca="1">quantity</f>
        <v/>
      </c>
      <c r="R3337" s="284"/>
      <c r="S3337" s="282"/>
      <c r="T3337" s="282"/>
      <c r="U3337" s="282"/>
      <c r="V3337" s="305"/>
      <c r="W3337" s="305"/>
      <c r="X3337" s="305"/>
      <c r="Y3337" s="282"/>
      <c r="Z3337" s="282" t="e" vm="1">
        <f ca="1">_xlfn.IFS(AND(ISNUMBER(SEARCH("N?m l*", CUSTOMER[[#This Row],[Service Type]], 1)), CUSTOMER[[#This Row],[Count ST]] = TRUE), CUSTOMER[[#This Row],[Quantity]], AND($Y$10:$Y3337 = TRUE, COUNTIFS($H$10:$H3337, CUSTOMER[[#This Row],[Booking]], $J$10:$J3337, CUSTOMER[[#This Row],[Order Date]], $F$10:$F3337, "&lt;&gt;"&amp;"N?m l*")=1), 1, TRUE,  "")</f>
        <v>#NAME?</v>
      </c>
      <c r="AA3337" s="282" t="b">
        <f t="shared" ca="1" si="52"/>
        <v>0</v>
      </c>
      <c r="AB3337" s="305"/>
    </row>
    <row r="3338" spans="1:28" x14ac:dyDescent="0.25">
      <c r="A3338" s="281" t="str">
        <f ca="1">no.</f>
        <v/>
      </c>
      <c r="B3338" s="281"/>
      <c r="C3338" s="282"/>
      <c r="D3338" s="282"/>
      <c r="E3338" s="283" t="str">
        <f ca="1">position</f>
        <v/>
      </c>
      <c r="F3338" s="282"/>
      <c r="G3338" s="282"/>
      <c r="H3338" s="282"/>
      <c r="I3338" s="282"/>
      <c r="J3338" s="335"/>
      <c r="K3338" s="282"/>
      <c r="L3338" s="282"/>
      <c r="M3338" s="282"/>
      <c r="N3338" s="282"/>
      <c r="O3338" s="281"/>
      <c r="P3338" s="360" t="str">
        <f ca="1">rescore_patient</f>
        <v/>
      </c>
      <c r="Q3338" s="330" t="str">
        <f ca="1">quantity</f>
        <v/>
      </c>
      <c r="R3338" s="284"/>
      <c r="S3338" s="282"/>
      <c r="T3338" s="282"/>
      <c r="U3338" s="282"/>
      <c r="V3338" s="305"/>
      <c r="W3338" s="305"/>
      <c r="X3338" s="305"/>
      <c r="Y3338" s="282"/>
      <c r="Z3338" s="282" t="e" vm="1">
        <f ca="1">_xlfn.IFS(AND(ISNUMBER(SEARCH("N?m l*", CUSTOMER[[#This Row],[Service Type]], 1)), CUSTOMER[[#This Row],[Count ST]] = TRUE), CUSTOMER[[#This Row],[Quantity]], AND($Y$10:$Y3338 = TRUE, COUNTIFS($H$10:$H3338, CUSTOMER[[#This Row],[Booking]], $J$10:$J3338, CUSTOMER[[#This Row],[Order Date]], $F$10:$F3338, "&lt;&gt;"&amp;"N?m l*")=1), 1, TRUE,  "")</f>
        <v>#NAME?</v>
      </c>
      <c r="AA3338" s="282" t="b">
        <f t="shared" ref="AA3338:AA3401" ca="1" si="53">count_svc_type</f>
        <v>0</v>
      </c>
      <c r="AB3338" s="305"/>
    </row>
    <row r="3339" spans="1:28" x14ac:dyDescent="0.25">
      <c r="A3339" s="281" t="str">
        <f ca="1">no.</f>
        <v/>
      </c>
      <c r="B3339" s="281"/>
      <c r="C3339" s="282"/>
      <c r="D3339" s="282"/>
      <c r="E3339" s="283" t="str">
        <f ca="1">position</f>
        <v/>
      </c>
      <c r="F3339" s="282"/>
      <c r="G3339" s="282"/>
      <c r="H3339" s="282"/>
      <c r="I3339" s="282"/>
      <c r="J3339" s="335"/>
      <c r="K3339" s="282"/>
      <c r="L3339" s="282"/>
      <c r="M3339" s="282"/>
      <c r="N3339" s="282"/>
      <c r="O3339" s="281"/>
      <c r="P3339" s="360" t="str">
        <f ca="1">rescore_patient</f>
        <v/>
      </c>
      <c r="Q3339" s="330" t="str">
        <f ca="1">quantity</f>
        <v/>
      </c>
      <c r="R3339" s="284"/>
      <c r="S3339" s="282"/>
      <c r="T3339" s="282"/>
      <c r="U3339" s="282"/>
      <c r="V3339" s="305"/>
      <c r="W3339" s="305"/>
      <c r="X3339" s="305"/>
      <c r="Y3339" s="282"/>
      <c r="Z3339" s="282" t="e" vm="1">
        <f ca="1">_xlfn.IFS(AND(ISNUMBER(SEARCH("N?m l*", CUSTOMER[[#This Row],[Service Type]], 1)), CUSTOMER[[#This Row],[Count ST]] = TRUE), CUSTOMER[[#This Row],[Quantity]], AND($Y$10:$Y3339 = TRUE, COUNTIFS($H$10:$H3339, CUSTOMER[[#This Row],[Booking]], $J$10:$J3339, CUSTOMER[[#This Row],[Order Date]], $F$10:$F3339, "&lt;&gt;"&amp;"N?m l*")=1), 1, TRUE,  "")</f>
        <v>#NAME?</v>
      </c>
      <c r="AA3339" s="282" t="b">
        <f t="shared" ca="1" si="53"/>
        <v>0</v>
      </c>
      <c r="AB3339" s="305"/>
    </row>
    <row r="3340" spans="1:28" x14ac:dyDescent="0.25">
      <c r="A3340" s="281" t="str">
        <f ca="1">no.</f>
        <v/>
      </c>
      <c r="B3340" s="281"/>
      <c r="C3340" s="282"/>
      <c r="D3340" s="282"/>
      <c r="E3340" s="283" t="str">
        <f ca="1">position</f>
        <v/>
      </c>
      <c r="F3340" s="282"/>
      <c r="G3340" s="282"/>
      <c r="H3340" s="282"/>
      <c r="I3340" s="282"/>
      <c r="J3340" s="335"/>
      <c r="K3340" s="282"/>
      <c r="L3340" s="282"/>
      <c r="M3340" s="282"/>
      <c r="N3340" s="282"/>
      <c r="O3340" s="281"/>
      <c r="P3340" s="360" t="str">
        <f ca="1">rescore_patient</f>
        <v/>
      </c>
      <c r="Q3340" s="330" t="str">
        <f ca="1">quantity</f>
        <v/>
      </c>
      <c r="R3340" s="284"/>
      <c r="S3340" s="282"/>
      <c r="T3340" s="282"/>
      <c r="U3340" s="282"/>
      <c r="V3340" s="305"/>
      <c r="W3340" s="305"/>
      <c r="X3340" s="305"/>
      <c r="Y3340" s="282"/>
      <c r="Z3340" s="282" t="e" vm="1">
        <f ca="1">_xlfn.IFS(AND(ISNUMBER(SEARCH("N?m l*", CUSTOMER[[#This Row],[Service Type]], 1)), CUSTOMER[[#This Row],[Count ST]] = TRUE), CUSTOMER[[#This Row],[Quantity]], AND($Y$10:$Y3340 = TRUE, COUNTIFS($H$10:$H3340, CUSTOMER[[#This Row],[Booking]], $J$10:$J3340, CUSTOMER[[#This Row],[Order Date]], $F$10:$F3340, "&lt;&gt;"&amp;"N?m l*")=1), 1, TRUE,  "")</f>
        <v>#NAME?</v>
      </c>
      <c r="AA3340" s="282" t="b">
        <f t="shared" ca="1" si="53"/>
        <v>0</v>
      </c>
      <c r="AB3340" s="305"/>
    </row>
    <row r="3341" spans="1:28" x14ac:dyDescent="0.25">
      <c r="A3341" s="281" t="str">
        <f ca="1">no.</f>
        <v/>
      </c>
      <c r="B3341" s="281"/>
      <c r="C3341" s="282"/>
      <c r="D3341" s="282"/>
      <c r="E3341" s="283" t="str">
        <f ca="1">position</f>
        <v/>
      </c>
      <c r="F3341" s="282"/>
      <c r="G3341" s="282"/>
      <c r="H3341" s="282"/>
      <c r="I3341" s="282"/>
      <c r="J3341" s="335"/>
      <c r="K3341" s="282"/>
      <c r="L3341" s="282"/>
      <c r="M3341" s="282"/>
      <c r="N3341" s="282"/>
      <c r="O3341" s="281"/>
      <c r="P3341" s="360" t="str">
        <f ca="1">rescore_patient</f>
        <v/>
      </c>
      <c r="Q3341" s="330" t="str">
        <f ca="1">quantity</f>
        <v/>
      </c>
      <c r="R3341" s="284"/>
      <c r="S3341" s="282"/>
      <c r="T3341" s="282"/>
      <c r="U3341" s="282"/>
      <c r="V3341" s="305"/>
      <c r="W3341" s="305"/>
      <c r="X3341" s="305"/>
      <c r="Y3341" s="282"/>
      <c r="Z3341" s="282" t="e" vm="1">
        <f ca="1">_xlfn.IFS(AND(ISNUMBER(SEARCH("N?m l*", CUSTOMER[[#This Row],[Service Type]], 1)), CUSTOMER[[#This Row],[Count ST]] = TRUE), CUSTOMER[[#This Row],[Quantity]], AND($Y$10:$Y3341 = TRUE, COUNTIFS($H$10:$H3341, CUSTOMER[[#This Row],[Booking]], $J$10:$J3341, CUSTOMER[[#This Row],[Order Date]], $F$10:$F3341, "&lt;&gt;"&amp;"N?m l*")=1), 1, TRUE,  "")</f>
        <v>#NAME?</v>
      </c>
      <c r="AA3341" s="282" t="b">
        <f t="shared" ca="1" si="53"/>
        <v>0</v>
      </c>
      <c r="AB3341" s="305"/>
    </row>
    <row r="3342" spans="1:28" x14ac:dyDescent="0.25">
      <c r="A3342" s="281" t="str">
        <f ca="1">no.</f>
        <v/>
      </c>
      <c r="B3342" s="281"/>
      <c r="C3342" s="282"/>
      <c r="D3342" s="282"/>
      <c r="E3342" s="283" t="str">
        <f ca="1">position</f>
        <v/>
      </c>
      <c r="F3342" s="282"/>
      <c r="G3342" s="282"/>
      <c r="H3342" s="282"/>
      <c r="I3342" s="282"/>
      <c r="J3342" s="335"/>
      <c r="K3342" s="282"/>
      <c r="L3342" s="282"/>
      <c r="M3342" s="282"/>
      <c r="N3342" s="282"/>
      <c r="O3342" s="281"/>
      <c r="P3342" s="360" t="str">
        <f ca="1">rescore_patient</f>
        <v/>
      </c>
      <c r="Q3342" s="330" t="str">
        <f ca="1">quantity</f>
        <v/>
      </c>
      <c r="R3342" s="284"/>
      <c r="S3342" s="282"/>
      <c r="T3342" s="282"/>
      <c r="U3342" s="282"/>
      <c r="V3342" s="305"/>
      <c r="W3342" s="305"/>
      <c r="X3342" s="305"/>
      <c r="Y3342" s="282"/>
      <c r="Z3342" s="282" t="e" vm="1">
        <f ca="1">_xlfn.IFS(AND(ISNUMBER(SEARCH("N?m l*", CUSTOMER[[#This Row],[Service Type]], 1)), CUSTOMER[[#This Row],[Count ST]] = TRUE), CUSTOMER[[#This Row],[Quantity]], AND($Y$10:$Y3342 = TRUE, COUNTIFS($H$10:$H3342, CUSTOMER[[#This Row],[Booking]], $J$10:$J3342, CUSTOMER[[#This Row],[Order Date]], $F$10:$F3342, "&lt;&gt;"&amp;"N?m l*")=1), 1, TRUE,  "")</f>
        <v>#NAME?</v>
      </c>
      <c r="AA3342" s="282" t="b">
        <f t="shared" ca="1" si="53"/>
        <v>0</v>
      </c>
      <c r="AB3342" s="305"/>
    </row>
    <row r="3343" spans="1:28" x14ac:dyDescent="0.25">
      <c r="A3343" s="281" t="str">
        <f ca="1">no.</f>
        <v/>
      </c>
      <c r="B3343" s="281"/>
      <c r="C3343" s="282"/>
      <c r="D3343" s="282"/>
      <c r="E3343" s="283" t="str">
        <f ca="1">position</f>
        <v/>
      </c>
      <c r="F3343" s="282"/>
      <c r="G3343" s="282"/>
      <c r="H3343" s="282"/>
      <c r="I3343" s="282"/>
      <c r="J3343" s="335"/>
      <c r="K3343" s="282"/>
      <c r="L3343" s="282"/>
      <c r="M3343" s="282"/>
      <c r="N3343" s="282"/>
      <c r="O3343" s="281"/>
      <c r="P3343" s="360" t="str">
        <f ca="1">rescore_patient</f>
        <v/>
      </c>
      <c r="Q3343" s="330" t="str">
        <f ca="1">quantity</f>
        <v/>
      </c>
      <c r="R3343" s="284"/>
      <c r="S3343" s="282"/>
      <c r="T3343" s="282"/>
      <c r="U3343" s="282"/>
      <c r="V3343" s="305"/>
      <c r="W3343" s="305"/>
      <c r="X3343" s="305"/>
      <c r="Y3343" s="282"/>
      <c r="Z3343" s="282" t="e" vm="1">
        <f ca="1">_xlfn.IFS(AND(ISNUMBER(SEARCH("N?m l*", CUSTOMER[[#This Row],[Service Type]], 1)), CUSTOMER[[#This Row],[Count ST]] = TRUE), CUSTOMER[[#This Row],[Quantity]], AND($Y$10:$Y3343 = TRUE, COUNTIFS($H$10:$H3343, CUSTOMER[[#This Row],[Booking]], $J$10:$J3343, CUSTOMER[[#This Row],[Order Date]], $F$10:$F3343, "&lt;&gt;"&amp;"N?m l*")=1), 1, TRUE,  "")</f>
        <v>#NAME?</v>
      </c>
      <c r="AA3343" s="282" t="b">
        <f t="shared" ca="1" si="53"/>
        <v>0</v>
      </c>
      <c r="AB3343" s="305"/>
    </row>
    <row r="3344" spans="1:28" x14ac:dyDescent="0.25">
      <c r="A3344" s="281" t="str">
        <f ca="1">no.</f>
        <v/>
      </c>
      <c r="B3344" s="281"/>
      <c r="C3344" s="282"/>
      <c r="D3344" s="282"/>
      <c r="E3344" s="283" t="str">
        <f ca="1">position</f>
        <v/>
      </c>
      <c r="F3344" s="282"/>
      <c r="G3344" s="282"/>
      <c r="H3344" s="282"/>
      <c r="I3344" s="282"/>
      <c r="J3344" s="335"/>
      <c r="K3344" s="282"/>
      <c r="L3344" s="282"/>
      <c r="M3344" s="282"/>
      <c r="N3344" s="282"/>
      <c r="O3344" s="281"/>
      <c r="P3344" s="360" t="str">
        <f ca="1">rescore_patient</f>
        <v/>
      </c>
      <c r="Q3344" s="330" t="str">
        <f ca="1">quantity</f>
        <v/>
      </c>
      <c r="R3344" s="284"/>
      <c r="S3344" s="282"/>
      <c r="T3344" s="282"/>
      <c r="U3344" s="282"/>
      <c r="V3344" s="305"/>
      <c r="W3344" s="305"/>
      <c r="X3344" s="305"/>
      <c r="Y3344" s="282"/>
      <c r="Z3344" s="282" t="e" vm="1">
        <f ca="1">_xlfn.IFS(AND(ISNUMBER(SEARCH("N?m l*", CUSTOMER[[#This Row],[Service Type]], 1)), CUSTOMER[[#This Row],[Count ST]] = TRUE), CUSTOMER[[#This Row],[Quantity]], AND($Y$10:$Y3344 = TRUE, COUNTIFS($H$10:$H3344, CUSTOMER[[#This Row],[Booking]], $J$10:$J3344, CUSTOMER[[#This Row],[Order Date]], $F$10:$F3344, "&lt;&gt;"&amp;"N?m l*")=1), 1, TRUE,  "")</f>
        <v>#NAME?</v>
      </c>
      <c r="AA3344" s="282" t="b">
        <f t="shared" ca="1" si="53"/>
        <v>0</v>
      </c>
      <c r="AB3344" s="305"/>
    </row>
    <row r="3345" spans="1:28" x14ac:dyDescent="0.25">
      <c r="A3345" s="281" t="str">
        <f ca="1">no.</f>
        <v/>
      </c>
      <c r="B3345" s="281"/>
      <c r="C3345" s="282"/>
      <c r="D3345" s="282"/>
      <c r="E3345" s="283" t="str">
        <f ca="1">position</f>
        <v/>
      </c>
      <c r="F3345" s="282"/>
      <c r="G3345" s="282"/>
      <c r="H3345" s="282"/>
      <c r="I3345" s="282"/>
      <c r="J3345" s="335"/>
      <c r="K3345" s="282"/>
      <c r="L3345" s="282"/>
      <c r="M3345" s="282"/>
      <c r="N3345" s="282"/>
      <c r="O3345" s="281"/>
      <c r="P3345" s="360" t="str">
        <f ca="1">rescore_patient</f>
        <v/>
      </c>
      <c r="Q3345" s="330" t="str">
        <f ca="1">quantity</f>
        <v/>
      </c>
      <c r="R3345" s="284"/>
      <c r="S3345" s="282"/>
      <c r="T3345" s="282"/>
      <c r="U3345" s="282"/>
      <c r="V3345" s="305"/>
      <c r="W3345" s="305"/>
      <c r="X3345" s="305"/>
      <c r="Y3345" s="282"/>
      <c r="Z3345" s="282" t="e" vm="1">
        <f ca="1">_xlfn.IFS(AND(ISNUMBER(SEARCH("N?m l*", CUSTOMER[[#This Row],[Service Type]], 1)), CUSTOMER[[#This Row],[Count ST]] = TRUE), CUSTOMER[[#This Row],[Quantity]], AND($Y$10:$Y3345 = TRUE, COUNTIFS($H$10:$H3345, CUSTOMER[[#This Row],[Booking]], $J$10:$J3345, CUSTOMER[[#This Row],[Order Date]], $F$10:$F3345, "&lt;&gt;"&amp;"N?m l*")=1), 1, TRUE,  "")</f>
        <v>#NAME?</v>
      </c>
      <c r="AA3345" s="282" t="b">
        <f t="shared" ca="1" si="53"/>
        <v>0</v>
      </c>
      <c r="AB3345" s="305"/>
    </row>
    <row r="3346" spans="1:28" x14ac:dyDescent="0.25">
      <c r="A3346" s="281" t="str">
        <f ca="1">no.</f>
        <v/>
      </c>
      <c r="B3346" s="281"/>
      <c r="C3346" s="282"/>
      <c r="D3346" s="282"/>
      <c r="E3346" s="283" t="str">
        <f ca="1">position</f>
        <v/>
      </c>
      <c r="F3346" s="282"/>
      <c r="G3346" s="282"/>
      <c r="H3346" s="282"/>
      <c r="I3346" s="282"/>
      <c r="J3346" s="335"/>
      <c r="K3346" s="282"/>
      <c r="L3346" s="282"/>
      <c r="M3346" s="282"/>
      <c r="N3346" s="282"/>
      <c r="O3346" s="281"/>
      <c r="P3346" s="360" t="str">
        <f ca="1">rescore_patient</f>
        <v/>
      </c>
      <c r="Q3346" s="330" t="str">
        <f ca="1">quantity</f>
        <v/>
      </c>
      <c r="R3346" s="284"/>
      <c r="S3346" s="282"/>
      <c r="T3346" s="282"/>
      <c r="U3346" s="282"/>
      <c r="V3346" s="305"/>
      <c r="W3346" s="305"/>
      <c r="X3346" s="305"/>
      <c r="Y3346" s="282"/>
      <c r="Z3346" s="282" t="e" vm="1">
        <f ca="1">_xlfn.IFS(AND(ISNUMBER(SEARCH("N?m l*", CUSTOMER[[#This Row],[Service Type]], 1)), CUSTOMER[[#This Row],[Count ST]] = TRUE), CUSTOMER[[#This Row],[Quantity]], AND($Y$10:$Y3346 = TRUE, COUNTIFS($H$10:$H3346, CUSTOMER[[#This Row],[Booking]], $J$10:$J3346, CUSTOMER[[#This Row],[Order Date]], $F$10:$F3346, "&lt;&gt;"&amp;"N?m l*")=1), 1, TRUE,  "")</f>
        <v>#NAME?</v>
      </c>
      <c r="AA3346" s="282" t="b">
        <f t="shared" ca="1" si="53"/>
        <v>0</v>
      </c>
      <c r="AB3346" s="305"/>
    </row>
    <row r="3347" spans="1:28" x14ac:dyDescent="0.25">
      <c r="A3347" s="281" t="str">
        <f ca="1">no.</f>
        <v/>
      </c>
      <c r="B3347" s="281"/>
      <c r="C3347" s="282"/>
      <c r="D3347" s="282"/>
      <c r="E3347" s="283" t="str">
        <f ca="1">position</f>
        <v/>
      </c>
      <c r="F3347" s="282"/>
      <c r="G3347" s="282"/>
      <c r="H3347" s="282"/>
      <c r="I3347" s="282"/>
      <c r="J3347" s="335"/>
      <c r="K3347" s="282"/>
      <c r="L3347" s="282"/>
      <c r="M3347" s="282"/>
      <c r="N3347" s="282"/>
      <c r="O3347" s="281"/>
      <c r="P3347" s="360" t="str">
        <f ca="1">rescore_patient</f>
        <v/>
      </c>
      <c r="Q3347" s="330" t="str">
        <f ca="1">quantity</f>
        <v/>
      </c>
      <c r="R3347" s="284"/>
      <c r="S3347" s="282"/>
      <c r="T3347" s="282"/>
      <c r="U3347" s="282"/>
      <c r="V3347" s="305"/>
      <c r="W3347" s="305"/>
      <c r="X3347" s="305"/>
      <c r="Y3347" s="282"/>
      <c r="Z3347" s="282" t="e" vm="1">
        <f ca="1">_xlfn.IFS(AND(ISNUMBER(SEARCH("N?m l*", CUSTOMER[[#This Row],[Service Type]], 1)), CUSTOMER[[#This Row],[Count ST]] = TRUE), CUSTOMER[[#This Row],[Quantity]], AND($Y$10:$Y3347 = TRUE, COUNTIFS($H$10:$H3347, CUSTOMER[[#This Row],[Booking]], $J$10:$J3347, CUSTOMER[[#This Row],[Order Date]], $F$10:$F3347, "&lt;&gt;"&amp;"N?m l*")=1), 1, TRUE,  "")</f>
        <v>#NAME?</v>
      </c>
      <c r="AA3347" s="282" t="b">
        <f t="shared" ca="1" si="53"/>
        <v>0</v>
      </c>
      <c r="AB3347" s="305"/>
    </row>
    <row r="3348" spans="1:28" x14ac:dyDescent="0.25">
      <c r="A3348" s="281" t="str">
        <f ca="1">no.</f>
        <v/>
      </c>
      <c r="B3348" s="281"/>
      <c r="C3348" s="282"/>
      <c r="D3348" s="282"/>
      <c r="E3348" s="283" t="str">
        <f ca="1">position</f>
        <v/>
      </c>
      <c r="F3348" s="282"/>
      <c r="G3348" s="282"/>
      <c r="H3348" s="282"/>
      <c r="I3348" s="282"/>
      <c r="J3348" s="335"/>
      <c r="K3348" s="282"/>
      <c r="L3348" s="282"/>
      <c r="M3348" s="282"/>
      <c r="N3348" s="282"/>
      <c r="O3348" s="281"/>
      <c r="P3348" s="360" t="str">
        <f ca="1">rescore_patient</f>
        <v/>
      </c>
      <c r="Q3348" s="330" t="str">
        <f ca="1">quantity</f>
        <v/>
      </c>
      <c r="R3348" s="284"/>
      <c r="S3348" s="282"/>
      <c r="T3348" s="282"/>
      <c r="U3348" s="282"/>
      <c r="V3348" s="305"/>
      <c r="W3348" s="305"/>
      <c r="X3348" s="305"/>
      <c r="Y3348" s="282"/>
      <c r="Z3348" s="282" t="e" vm="1">
        <f ca="1">_xlfn.IFS(AND(ISNUMBER(SEARCH("N?m l*", CUSTOMER[[#This Row],[Service Type]], 1)), CUSTOMER[[#This Row],[Count ST]] = TRUE), CUSTOMER[[#This Row],[Quantity]], AND($Y$10:$Y3348 = TRUE, COUNTIFS($H$10:$H3348, CUSTOMER[[#This Row],[Booking]], $J$10:$J3348, CUSTOMER[[#This Row],[Order Date]], $F$10:$F3348, "&lt;&gt;"&amp;"N?m l*")=1), 1, TRUE,  "")</f>
        <v>#NAME?</v>
      </c>
      <c r="AA3348" s="282" t="b">
        <f t="shared" ca="1" si="53"/>
        <v>0</v>
      </c>
      <c r="AB3348" s="305"/>
    </row>
    <row r="3349" spans="1:28" x14ac:dyDescent="0.25">
      <c r="A3349" s="281" t="str">
        <f ca="1">no.</f>
        <v/>
      </c>
      <c r="B3349" s="281"/>
      <c r="C3349" s="282"/>
      <c r="D3349" s="282"/>
      <c r="E3349" s="283" t="str">
        <f ca="1">position</f>
        <v/>
      </c>
      <c r="F3349" s="282"/>
      <c r="G3349" s="282"/>
      <c r="H3349" s="282"/>
      <c r="I3349" s="282"/>
      <c r="J3349" s="335"/>
      <c r="K3349" s="282"/>
      <c r="L3349" s="282"/>
      <c r="M3349" s="282"/>
      <c r="N3349" s="282"/>
      <c r="O3349" s="281"/>
      <c r="P3349" s="360" t="str">
        <f ca="1">rescore_patient</f>
        <v/>
      </c>
      <c r="Q3349" s="330" t="str">
        <f ca="1">quantity</f>
        <v/>
      </c>
      <c r="R3349" s="284"/>
      <c r="S3349" s="282"/>
      <c r="T3349" s="282"/>
      <c r="U3349" s="282"/>
      <c r="V3349" s="305"/>
      <c r="W3349" s="305"/>
      <c r="X3349" s="305"/>
      <c r="Y3349" s="282"/>
      <c r="Z3349" s="282" t="e" vm="1">
        <f ca="1">_xlfn.IFS(AND(ISNUMBER(SEARCH("N?m l*", CUSTOMER[[#This Row],[Service Type]], 1)), CUSTOMER[[#This Row],[Count ST]] = TRUE), CUSTOMER[[#This Row],[Quantity]], AND($Y$10:$Y3349 = TRUE, COUNTIFS($H$10:$H3349, CUSTOMER[[#This Row],[Booking]], $J$10:$J3349, CUSTOMER[[#This Row],[Order Date]], $F$10:$F3349, "&lt;&gt;"&amp;"N?m l*")=1), 1, TRUE,  "")</f>
        <v>#NAME?</v>
      </c>
      <c r="AA3349" s="282" t="b">
        <f t="shared" ca="1" si="53"/>
        <v>0</v>
      </c>
      <c r="AB3349" s="305"/>
    </row>
    <row r="3350" spans="1:28" x14ac:dyDescent="0.25">
      <c r="A3350" s="281" t="str">
        <f ca="1">no.</f>
        <v/>
      </c>
      <c r="B3350" s="281"/>
      <c r="C3350" s="282"/>
      <c r="D3350" s="282"/>
      <c r="E3350" s="283" t="str">
        <f ca="1">position</f>
        <v/>
      </c>
      <c r="F3350" s="282"/>
      <c r="G3350" s="282"/>
      <c r="H3350" s="282"/>
      <c r="I3350" s="282"/>
      <c r="J3350" s="335"/>
      <c r="K3350" s="282"/>
      <c r="L3350" s="282"/>
      <c r="M3350" s="282"/>
      <c r="N3350" s="282"/>
      <c r="O3350" s="281"/>
      <c r="P3350" s="360" t="str">
        <f ca="1">rescore_patient</f>
        <v/>
      </c>
      <c r="Q3350" s="330" t="str">
        <f ca="1">quantity</f>
        <v/>
      </c>
      <c r="R3350" s="284"/>
      <c r="S3350" s="282"/>
      <c r="T3350" s="282"/>
      <c r="U3350" s="282"/>
      <c r="V3350" s="305"/>
      <c r="W3350" s="305"/>
      <c r="X3350" s="305"/>
      <c r="Y3350" s="282"/>
      <c r="Z3350" s="282" t="e" vm="1">
        <f ca="1">_xlfn.IFS(AND(ISNUMBER(SEARCH("N?m l*", CUSTOMER[[#This Row],[Service Type]], 1)), CUSTOMER[[#This Row],[Count ST]] = TRUE), CUSTOMER[[#This Row],[Quantity]], AND($Y$10:$Y3350 = TRUE, COUNTIFS($H$10:$H3350, CUSTOMER[[#This Row],[Booking]], $J$10:$J3350, CUSTOMER[[#This Row],[Order Date]], $F$10:$F3350, "&lt;&gt;"&amp;"N?m l*")=1), 1, TRUE,  "")</f>
        <v>#NAME?</v>
      </c>
      <c r="AA3350" s="282" t="b">
        <f t="shared" ca="1" si="53"/>
        <v>0</v>
      </c>
      <c r="AB3350" s="305"/>
    </row>
    <row r="3351" spans="1:28" x14ac:dyDescent="0.25">
      <c r="A3351" s="281" t="str">
        <f ca="1">no.</f>
        <v/>
      </c>
      <c r="B3351" s="281"/>
      <c r="C3351" s="282"/>
      <c r="D3351" s="282"/>
      <c r="E3351" s="283" t="str">
        <f ca="1">position</f>
        <v/>
      </c>
      <c r="F3351" s="282"/>
      <c r="G3351" s="282"/>
      <c r="H3351" s="282"/>
      <c r="I3351" s="282"/>
      <c r="J3351" s="335"/>
      <c r="K3351" s="282"/>
      <c r="L3351" s="282"/>
      <c r="M3351" s="282"/>
      <c r="N3351" s="282"/>
      <c r="O3351" s="281"/>
      <c r="P3351" s="360" t="str">
        <f ca="1">rescore_patient</f>
        <v/>
      </c>
      <c r="Q3351" s="330" t="str">
        <f ca="1">quantity</f>
        <v/>
      </c>
      <c r="R3351" s="284"/>
      <c r="S3351" s="282"/>
      <c r="T3351" s="282"/>
      <c r="U3351" s="282"/>
      <c r="V3351" s="305"/>
      <c r="W3351" s="305"/>
      <c r="X3351" s="305"/>
      <c r="Y3351" s="282"/>
      <c r="Z3351" s="282" t="e" vm="1">
        <f ca="1">_xlfn.IFS(AND(ISNUMBER(SEARCH("N?m l*", CUSTOMER[[#This Row],[Service Type]], 1)), CUSTOMER[[#This Row],[Count ST]] = TRUE), CUSTOMER[[#This Row],[Quantity]], AND($Y$10:$Y3351 = TRUE, COUNTIFS($H$10:$H3351, CUSTOMER[[#This Row],[Booking]], $J$10:$J3351, CUSTOMER[[#This Row],[Order Date]], $F$10:$F3351, "&lt;&gt;"&amp;"N?m l*")=1), 1, TRUE,  "")</f>
        <v>#NAME?</v>
      </c>
      <c r="AA3351" s="282" t="b">
        <f t="shared" ca="1" si="53"/>
        <v>0</v>
      </c>
      <c r="AB3351" s="305"/>
    </row>
    <row r="3352" spans="1:28" x14ac:dyDescent="0.25">
      <c r="A3352" s="281" t="str">
        <f ca="1">no.</f>
        <v/>
      </c>
      <c r="B3352" s="281"/>
      <c r="C3352" s="282"/>
      <c r="D3352" s="282"/>
      <c r="E3352" s="283" t="str">
        <f ca="1">position</f>
        <v/>
      </c>
      <c r="F3352" s="282"/>
      <c r="G3352" s="282"/>
      <c r="H3352" s="282"/>
      <c r="I3352" s="282"/>
      <c r="J3352" s="335"/>
      <c r="K3352" s="282"/>
      <c r="L3352" s="282"/>
      <c r="M3352" s="282"/>
      <c r="N3352" s="282"/>
      <c r="O3352" s="281"/>
      <c r="P3352" s="360" t="str">
        <f ca="1">rescore_patient</f>
        <v/>
      </c>
      <c r="Q3352" s="330" t="str">
        <f ca="1">quantity</f>
        <v/>
      </c>
      <c r="R3352" s="284"/>
      <c r="S3352" s="282"/>
      <c r="T3352" s="282"/>
      <c r="U3352" s="282"/>
      <c r="V3352" s="305"/>
      <c r="W3352" s="305"/>
      <c r="X3352" s="305"/>
      <c r="Y3352" s="282"/>
      <c r="Z3352" s="282" t="e" vm="1">
        <f ca="1">_xlfn.IFS(AND(ISNUMBER(SEARCH("N?m l*", CUSTOMER[[#This Row],[Service Type]], 1)), CUSTOMER[[#This Row],[Count ST]] = TRUE), CUSTOMER[[#This Row],[Quantity]], AND($Y$10:$Y3352 = TRUE, COUNTIFS($H$10:$H3352, CUSTOMER[[#This Row],[Booking]], $J$10:$J3352, CUSTOMER[[#This Row],[Order Date]], $F$10:$F3352, "&lt;&gt;"&amp;"N?m l*")=1), 1, TRUE,  "")</f>
        <v>#NAME?</v>
      </c>
      <c r="AA3352" s="282" t="b">
        <f t="shared" ca="1" si="53"/>
        <v>0</v>
      </c>
      <c r="AB3352" s="305"/>
    </row>
    <row r="3353" spans="1:28" x14ac:dyDescent="0.25">
      <c r="A3353" s="281" t="str">
        <f ca="1">no.</f>
        <v/>
      </c>
      <c r="B3353" s="281"/>
      <c r="C3353" s="282"/>
      <c r="D3353" s="282"/>
      <c r="E3353" s="283" t="str">
        <f ca="1">position</f>
        <v/>
      </c>
      <c r="F3353" s="282"/>
      <c r="G3353" s="282"/>
      <c r="H3353" s="282"/>
      <c r="I3353" s="282"/>
      <c r="J3353" s="335"/>
      <c r="K3353" s="282"/>
      <c r="L3353" s="282"/>
      <c r="M3353" s="282"/>
      <c r="N3353" s="282"/>
      <c r="O3353" s="281"/>
      <c r="P3353" s="360" t="str">
        <f ca="1">rescore_patient</f>
        <v/>
      </c>
      <c r="Q3353" s="330" t="str">
        <f ca="1">quantity</f>
        <v/>
      </c>
      <c r="R3353" s="284"/>
      <c r="S3353" s="282"/>
      <c r="T3353" s="282"/>
      <c r="U3353" s="282"/>
      <c r="V3353" s="305"/>
      <c r="W3353" s="305"/>
      <c r="X3353" s="305"/>
      <c r="Y3353" s="282"/>
      <c r="Z3353" s="282" t="e" vm="1">
        <f ca="1">_xlfn.IFS(AND(ISNUMBER(SEARCH("N?m l*", CUSTOMER[[#This Row],[Service Type]], 1)), CUSTOMER[[#This Row],[Count ST]] = TRUE), CUSTOMER[[#This Row],[Quantity]], AND($Y$10:$Y3353 = TRUE, COUNTIFS($H$10:$H3353, CUSTOMER[[#This Row],[Booking]], $J$10:$J3353, CUSTOMER[[#This Row],[Order Date]], $F$10:$F3353, "&lt;&gt;"&amp;"N?m l*")=1), 1, TRUE,  "")</f>
        <v>#NAME?</v>
      </c>
      <c r="AA3353" s="282" t="b">
        <f t="shared" ca="1" si="53"/>
        <v>0</v>
      </c>
      <c r="AB3353" s="305"/>
    </row>
    <row r="3354" spans="1:28" x14ac:dyDescent="0.25">
      <c r="A3354" s="281" t="str">
        <f ca="1">no.</f>
        <v/>
      </c>
      <c r="B3354" s="281"/>
      <c r="C3354" s="282"/>
      <c r="D3354" s="282"/>
      <c r="E3354" s="283" t="str">
        <f ca="1">position</f>
        <v/>
      </c>
      <c r="F3354" s="282"/>
      <c r="G3354" s="282"/>
      <c r="H3354" s="282"/>
      <c r="I3354" s="282"/>
      <c r="J3354" s="335"/>
      <c r="K3354" s="282"/>
      <c r="L3354" s="282"/>
      <c r="M3354" s="282"/>
      <c r="N3354" s="282"/>
      <c r="O3354" s="281"/>
      <c r="P3354" s="360" t="str">
        <f ca="1">rescore_patient</f>
        <v/>
      </c>
      <c r="Q3354" s="330" t="str">
        <f ca="1">quantity</f>
        <v/>
      </c>
      <c r="R3354" s="284"/>
      <c r="S3354" s="282"/>
      <c r="T3354" s="282"/>
      <c r="U3354" s="282"/>
      <c r="V3354" s="305"/>
      <c r="W3354" s="305"/>
      <c r="X3354" s="305"/>
      <c r="Y3354" s="282"/>
      <c r="Z3354" s="282" t="e" vm="1">
        <f ca="1">_xlfn.IFS(AND(ISNUMBER(SEARCH("N?m l*", CUSTOMER[[#This Row],[Service Type]], 1)), CUSTOMER[[#This Row],[Count ST]] = TRUE), CUSTOMER[[#This Row],[Quantity]], AND($Y$10:$Y3354 = TRUE, COUNTIFS($H$10:$H3354, CUSTOMER[[#This Row],[Booking]], $J$10:$J3354, CUSTOMER[[#This Row],[Order Date]], $F$10:$F3354, "&lt;&gt;"&amp;"N?m l*")=1), 1, TRUE,  "")</f>
        <v>#NAME?</v>
      </c>
      <c r="AA3354" s="282" t="b">
        <f t="shared" ca="1" si="53"/>
        <v>0</v>
      </c>
      <c r="AB3354" s="305"/>
    </row>
    <row r="3355" spans="1:28" x14ac:dyDescent="0.25">
      <c r="A3355" s="281" t="str">
        <f ca="1">no.</f>
        <v/>
      </c>
      <c r="B3355" s="281"/>
      <c r="C3355" s="282"/>
      <c r="D3355" s="282"/>
      <c r="E3355" s="283" t="str">
        <f ca="1">position</f>
        <v/>
      </c>
      <c r="F3355" s="282"/>
      <c r="G3355" s="282"/>
      <c r="H3355" s="282"/>
      <c r="I3355" s="282"/>
      <c r="J3355" s="335"/>
      <c r="K3355" s="282"/>
      <c r="L3355" s="282"/>
      <c r="M3355" s="282"/>
      <c r="N3355" s="282"/>
      <c r="O3355" s="281"/>
      <c r="P3355" s="360" t="str">
        <f ca="1">rescore_patient</f>
        <v/>
      </c>
      <c r="Q3355" s="330" t="str">
        <f ca="1">quantity</f>
        <v/>
      </c>
      <c r="R3355" s="284"/>
      <c r="S3355" s="282"/>
      <c r="T3355" s="282"/>
      <c r="U3355" s="282"/>
      <c r="V3355" s="305"/>
      <c r="W3355" s="305"/>
      <c r="X3355" s="305"/>
      <c r="Y3355" s="282"/>
      <c r="Z3355" s="282" t="e" vm="1">
        <f ca="1">_xlfn.IFS(AND(ISNUMBER(SEARCH("N?m l*", CUSTOMER[[#This Row],[Service Type]], 1)), CUSTOMER[[#This Row],[Count ST]] = TRUE), CUSTOMER[[#This Row],[Quantity]], AND($Y$10:$Y3355 = TRUE, COUNTIFS($H$10:$H3355, CUSTOMER[[#This Row],[Booking]], $J$10:$J3355, CUSTOMER[[#This Row],[Order Date]], $F$10:$F3355, "&lt;&gt;"&amp;"N?m l*")=1), 1, TRUE,  "")</f>
        <v>#NAME?</v>
      </c>
      <c r="AA3355" s="282" t="b">
        <f t="shared" ca="1" si="53"/>
        <v>0</v>
      </c>
      <c r="AB3355" s="305"/>
    </row>
    <row r="3356" spans="1:28" x14ac:dyDescent="0.25">
      <c r="A3356" s="281" t="str">
        <f ca="1">no.</f>
        <v/>
      </c>
      <c r="B3356" s="281"/>
      <c r="C3356" s="282"/>
      <c r="D3356" s="282"/>
      <c r="E3356" s="283" t="str">
        <f ca="1">position</f>
        <v/>
      </c>
      <c r="F3356" s="282"/>
      <c r="G3356" s="282"/>
      <c r="H3356" s="282"/>
      <c r="I3356" s="282"/>
      <c r="J3356" s="335"/>
      <c r="K3356" s="282"/>
      <c r="L3356" s="282"/>
      <c r="M3356" s="282"/>
      <c r="N3356" s="282"/>
      <c r="O3356" s="281"/>
      <c r="P3356" s="360" t="str">
        <f ca="1">rescore_patient</f>
        <v/>
      </c>
      <c r="Q3356" s="330" t="str">
        <f ca="1">quantity</f>
        <v/>
      </c>
      <c r="R3356" s="284"/>
      <c r="S3356" s="282"/>
      <c r="T3356" s="282"/>
      <c r="U3356" s="282"/>
      <c r="V3356" s="305"/>
      <c r="W3356" s="305"/>
      <c r="X3356" s="305"/>
      <c r="Y3356" s="282"/>
      <c r="Z3356" s="282" t="e" vm="1">
        <f ca="1">_xlfn.IFS(AND(ISNUMBER(SEARCH("N?m l*", CUSTOMER[[#This Row],[Service Type]], 1)), CUSTOMER[[#This Row],[Count ST]] = TRUE), CUSTOMER[[#This Row],[Quantity]], AND($Y$10:$Y3356 = TRUE, COUNTIFS($H$10:$H3356, CUSTOMER[[#This Row],[Booking]], $J$10:$J3356, CUSTOMER[[#This Row],[Order Date]], $F$10:$F3356, "&lt;&gt;"&amp;"N?m l*")=1), 1, TRUE,  "")</f>
        <v>#NAME?</v>
      </c>
      <c r="AA3356" s="282" t="b">
        <f t="shared" ca="1" si="53"/>
        <v>0</v>
      </c>
      <c r="AB3356" s="305"/>
    </row>
    <row r="3357" spans="1:28" x14ac:dyDescent="0.25">
      <c r="A3357" s="281" t="str">
        <f ca="1">no.</f>
        <v/>
      </c>
      <c r="B3357" s="281"/>
      <c r="C3357" s="282"/>
      <c r="D3357" s="282"/>
      <c r="E3357" s="283" t="str">
        <f ca="1">position</f>
        <v/>
      </c>
      <c r="F3357" s="282"/>
      <c r="G3357" s="282"/>
      <c r="H3357" s="282"/>
      <c r="I3357" s="282"/>
      <c r="J3357" s="335"/>
      <c r="K3357" s="282"/>
      <c r="L3357" s="282"/>
      <c r="M3357" s="282"/>
      <c r="N3357" s="282"/>
      <c r="O3357" s="281"/>
      <c r="P3357" s="360" t="str">
        <f ca="1">rescore_patient</f>
        <v/>
      </c>
      <c r="Q3357" s="330" t="str">
        <f ca="1">quantity</f>
        <v/>
      </c>
      <c r="R3357" s="284"/>
      <c r="S3357" s="282"/>
      <c r="T3357" s="282"/>
      <c r="U3357" s="282"/>
      <c r="V3357" s="305"/>
      <c r="W3357" s="305"/>
      <c r="X3357" s="305"/>
      <c r="Y3357" s="282"/>
      <c r="Z3357" s="282" t="e" vm="1">
        <f ca="1">_xlfn.IFS(AND(ISNUMBER(SEARCH("N?m l*", CUSTOMER[[#This Row],[Service Type]], 1)), CUSTOMER[[#This Row],[Count ST]] = TRUE), CUSTOMER[[#This Row],[Quantity]], AND($Y$10:$Y3357 = TRUE, COUNTIFS($H$10:$H3357, CUSTOMER[[#This Row],[Booking]], $J$10:$J3357, CUSTOMER[[#This Row],[Order Date]], $F$10:$F3357, "&lt;&gt;"&amp;"N?m l*")=1), 1, TRUE,  "")</f>
        <v>#NAME?</v>
      </c>
      <c r="AA3357" s="282" t="b">
        <f t="shared" ca="1" si="53"/>
        <v>0</v>
      </c>
      <c r="AB3357" s="305"/>
    </row>
    <row r="3358" spans="1:28" x14ac:dyDescent="0.25">
      <c r="A3358" s="281" t="str">
        <f ca="1">no.</f>
        <v/>
      </c>
      <c r="B3358" s="281"/>
      <c r="C3358" s="282"/>
      <c r="D3358" s="282"/>
      <c r="E3358" s="283" t="str">
        <f ca="1">position</f>
        <v/>
      </c>
      <c r="F3358" s="282"/>
      <c r="G3358" s="282"/>
      <c r="H3358" s="282"/>
      <c r="I3358" s="282"/>
      <c r="J3358" s="335"/>
      <c r="K3358" s="282"/>
      <c r="L3358" s="282"/>
      <c r="M3358" s="282"/>
      <c r="N3358" s="282"/>
      <c r="O3358" s="281"/>
      <c r="P3358" s="360" t="str">
        <f ca="1">rescore_patient</f>
        <v/>
      </c>
      <c r="Q3358" s="330" t="str">
        <f ca="1">quantity</f>
        <v/>
      </c>
      <c r="R3358" s="284"/>
      <c r="S3358" s="282"/>
      <c r="T3358" s="282"/>
      <c r="U3358" s="282"/>
      <c r="V3358" s="305"/>
      <c r="W3358" s="305"/>
      <c r="X3358" s="305"/>
      <c r="Y3358" s="282"/>
      <c r="Z3358" s="282" t="e" vm="1">
        <f ca="1">_xlfn.IFS(AND(ISNUMBER(SEARCH("N?m l*", CUSTOMER[[#This Row],[Service Type]], 1)), CUSTOMER[[#This Row],[Count ST]] = TRUE), CUSTOMER[[#This Row],[Quantity]], AND($Y$10:$Y3358 = TRUE, COUNTIFS($H$10:$H3358, CUSTOMER[[#This Row],[Booking]], $J$10:$J3358, CUSTOMER[[#This Row],[Order Date]], $F$10:$F3358, "&lt;&gt;"&amp;"N?m l*")=1), 1, TRUE,  "")</f>
        <v>#NAME?</v>
      </c>
      <c r="AA3358" s="282" t="b">
        <f t="shared" ca="1" si="53"/>
        <v>0</v>
      </c>
      <c r="AB3358" s="305"/>
    </row>
    <row r="3359" spans="1:28" x14ac:dyDescent="0.25">
      <c r="A3359" s="281" t="str">
        <f ca="1">no.</f>
        <v/>
      </c>
      <c r="B3359" s="281"/>
      <c r="C3359" s="282"/>
      <c r="D3359" s="282"/>
      <c r="E3359" s="283" t="str">
        <f ca="1">position</f>
        <v/>
      </c>
      <c r="F3359" s="282"/>
      <c r="G3359" s="282"/>
      <c r="H3359" s="282"/>
      <c r="I3359" s="282"/>
      <c r="J3359" s="335"/>
      <c r="K3359" s="282"/>
      <c r="L3359" s="282"/>
      <c r="M3359" s="282"/>
      <c r="N3359" s="282"/>
      <c r="O3359" s="281"/>
      <c r="P3359" s="360" t="str">
        <f ca="1">rescore_patient</f>
        <v/>
      </c>
      <c r="Q3359" s="330" t="str">
        <f ca="1">quantity</f>
        <v/>
      </c>
      <c r="R3359" s="284"/>
      <c r="S3359" s="282"/>
      <c r="T3359" s="282"/>
      <c r="U3359" s="282"/>
      <c r="V3359" s="305"/>
      <c r="W3359" s="305"/>
      <c r="X3359" s="305"/>
      <c r="Y3359" s="282"/>
      <c r="Z3359" s="282" t="e" vm="1">
        <f ca="1">_xlfn.IFS(AND(ISNUMBER(SEARCH("N?m l*", CUSTOMER[[#This Row],[Service Type]], 1)), CUSTOMER[[#This Row],[Count ST]] = TRUE), CUSTOMER[[#This Row],[Quantity]], AND($Y$10:$Y3359 = TRUE, COUNTIFS($H$10:$H3359, CUSTOMER[[#This Row],[Booking]], $J$10:$J3359, CUSTOMER[[#This Row],[Order Date]], $F$10:$F3359, "&lt;&gt;"&amp;"N?m l*")=1), 1, TRUE,  "")</f>
        <v>#NAME?</v>
      </c>
      <c r="AA3359" s="282" t="b">
        <f t="shared" ca="1" si="53"/>
        <v>0</v>
      </c>
      <c r="AB3359" s="305"/>
    </row>
    <row r="3360" spans="1:28" x14ac:dyDescent="0.25">
      <c r="A3360" s="281" t="str">
        <f ca="1">no.</f>
        <v/>
      </c>
      <c r="B3360" s="281"/>
      <c r="C3360" s="282"/>
      <c r="D3360" s="282"/>
      <c r="E3360" s="283" t="str">
        <f ca="1">position</f>
        <v/>
      </c>
      <c r="F3360" s="282"/>
      <c r="G3360" s="282"/>
      <c r="H3360" s="282"/>
      <c r="I3360" s="282"/>
      <c r="J3360" s="335"/>
      <c r="K3360" s="282"/>
      <c r="L3360" s="282"/>
      <c r="M3360" s="282"/>
      <c r="N3360" s="282"/>
      <c r="O3360" s="281"/>
      <c r="P3360" s="360" t="str">
        <f ca="1">rescore_patient</f>
        <v/>
      </c>
      <c r="Q3360" s="330" t="str">
        <f ca="1">quantity</f>
        <v/>
      </c>
      <c r="R3360" s="284"/>
      <c r="S3360" s="282"/>
      <c r="T3360" s="282"/>
      <c r="U3360" s="282"/>
      <c r="V3360" s="305"/>
      <c r="W3360" s="305"/>
      <c r="X3360" s="305"/>
      <c r="Y3360" s="282"/>
      <c r="Z3360" s="282" t="e" vm="1">
        <f ca="1">_xlfn.IFS(AND(ISNUMBER(SEARCH("N?m l*", CUSTOMER[[#This Row],[Service Type]], 1)), CUSTOMER[[#This Row],[Count ST]] = TRUE), CUSTOMER[[#This Row],[Quantity]], AND($Y$10:$Y3360 = TRUE, COUNTIFS($H$10:$H3360, CUSTOMER[[#This Row],[Booking]], $J$10:$J3360, CUSTOMER[[#This Row],[Order Date]], $F$10:$F3360, "&lt;&gt;"&amp;"N?m l*")=1), 1, TRUE,  "")</f>
        <v>#NAME?</v>
      </c>
      <c r="AA3360" s="282" t="b">
        <f t="shared" ca="1" si="53"/>
        <v>0</v>
      </c>
      <c r="AB3360" s="305"/>
    </row>
    <row r="3361" spans="1:28" x14ac:dyDescent="0.25">
      <c r="A3361" s="281" t="str">
        <f ca="1">no.</f>
        <v/>
      </c>
      <c r="B3361" s="281"/>
      <c r="C3361" s="282"/>
      <c r="D3361" s="282"/>
      <c r="E3361" s="283" t="str">
        <f ca="1">position</f>
        <v/>
      </c>
      <c r="F3361" s="282"/>
      <c r="G3361" s="282"/>
      <c r="H3361" s="282"/>
      <c r="I3361" s="282"/>
      <c r="J3361" s="335"/>
      <c r="K3361" s="282"/>
      <c r="L3361" s="282"/>
      <c r="M3361" s="282"/>
      <c r="N3361" s="282"/>
      <c r="O3361" s="281"/>
      <c r="P3361" s="360" t="str">
        <f ca="1">rescore_patient</f>
        <v/>
      </c>
      <c r="Q3361" s="330" t="str">
        <f ca="1">quantity</f>
        <v/>
      </c>
      <c r="R3361" s="284"/>
      <c r="S3361" s="282"/>
      <c r="T3361" s="282"/>
      <c r="U3361" s="282"/>
      <c r="V3361" s="305"/>
      <c r="W3361" s="305"/>
      <c r="X3361" s="305"/>
      <c r="Y3361" s="282"/>
      <c r="Z3361" s="282" t="e" vm="1">
        <f ca="1">_xlfn.IFS(AND(ISNUMBER(SEARCH("N?m l*", CUSTOMER[[#This Row],[Service Type]], 1)), CUSTOMER[[#This Row],[Count ST]] = TRUE), CUSTOMER[[#This Row],[Quantity]], AND($Y$10:$Y3361 = TRUE, COUNTIFS($H$10:$H3361, CUSTOMER[[#This Row],[Booking]], $J$10:$J3361, CUSTOMER[[#This Row],[Order Date]], $F$10:$F3361, "&lt;&gt;"&amp;"N?m l*")=1), 1, TRUE,  "")</f>
        <v>#NAME?</v>
      </c>
      <c r="AA3361" s="282" t="b">
        <f t="shared" ca="1" si="53"/>
        <v>0</v>
      </c>
      <c r="AB3361" s="305"/>
    </row>
    <row r="3362" spans="1:28" x14ac:dyDescent="0.25">
      <c r="A3362" s="281" t="str">
        <f ca="1">no.</f>
        <v/>
      </c>
      <c r="B3362" s="281"/>
      <c r="C3362" s="282"/>
      <c r="D3362" s="282"/>
      <c r="E3362" s="283" t="str">
        <f ca="1">position</f>
        <v/>
      </c>
      <c r="F3362" s="282"/>
      <c r="G3362" s="282"/>
      <c r="H3362" s="282"/>
      <c r="I3362" s="282"/>
      <c r="J3362" s="335"/>
      <c r="K3362" s="282"/>
      <c r="L3362" s="282"/>
      <c r="M3362" s="282"/>
      <c r="N3362" s="282"/>
      <c r="O3362" s="281"/>
      <c r="P3362" s="360" t="str">
        <f ca="1">rescore_patient</f>
        <v/>
      </c>
      <c r="Q3362" s="330" t="str">
        <f ca="1">quantity</f>
        <v/>
      </c>
      <c r="R3362" s="284"/>
      <c r="S3362" s="282"/>
      <c r="T3362" s="282"/>
      <c r="U3362" s="282"/>
      <c r="V3362" s="305"/>
      <c r="W3362" s="305"/>
      <c r="X3362" s="305"/>
      <c r="Y3362" s="282"/>
      <c r="Z3362" s="282" t="e" vm="1">
        <f ca="1">_xlfn.IFS(AND(ISNUMBER(SEARCH("N?m l*", CUSTOMER[[#This Row],[Service Type]], 1)), CUSTOMER[[#This Row],[Count ST]] = TRUE), CUSTOMER[[#This Row],[Quantity]], AND($Y$10:$Y3362 = TRUE, COUNTIFS($H$10:$H3362, CUSTOMER[[#This Row],[Booking]], $J$10:$J3362, CUSTOMER[[#This Row],[Order Date]], $F$10:$F3362, "&lt;&gt;"&amp;"N?m l*")=1), 1, TRUE,  "")</f>
        <v>#NAME?</v>
      </c>
      <c r="AA3362" s="282" t="b">
        <f t="shared" ca="1" si="53"/>
        <v>0</v>
      </c>
      <c r="AB3362" s="305"/>
    </row>
    <row r="3363" spans="1:28" x14ac:dyDescent="0.25">
      <c r="A3363" s="281" t="str">
        <f ca="1">no.</f>
        <v/>
      </c>
      <c r="B3363" s="281"/>
      <c r="C3363" s="282"/>
      <c r="D3363" s="282"/>
      <c r="E3363" s="283" t="str">
        <f ca="1">position</f>
        <v/>
      </c>
      <c r="F3363" s="282"/>
      <c r="G3363" s="282"/>
      <c r="H3363" s="282"/>
      <c r="I3363" s="282"/>
      <c r="J3363" s="335"/>
      <c r="K3363" s="282"/>
      <c r="L3363" s="282"/>
      <c r="M3363" s="282"/>
      <c r="N3363" s="282"/>
      <c r="O3363" s="281"/>
      <c r="P3363" s="360" t="str">
        <f ca="1">rescore_patient</f>
        <v/>
      </c>
      <c r="Q3363" s="330" t="str">
        <f ca="1">quantity</f>
        <v/>
      </c>
      <c r="R3363" s="284"/>
      <c r="S3363" s="282"/>
      <c r="T3363" s="282"/>
      <c r="U3363" s="282"/>
      <c r="V3363" s="305"/>
      <c r="W3363" s="305"/>
      <c r="X3363" s="305"/>
      <c r="Y3363" s="282"/>
      <c r="Z3363" s="282" t="e" vm="1">
        <f ca="1">_xlfn.IFS(AND(ISNUMBER(SEARCH("N?m l*", CUSTOMER[[#This Row],[Service Type]], 1)), CUSTOMER[[#This Row],[Count ST]] = TRUE), CUSTOMER[[#This Row],[Quantity]], AND($Y$10:$Y3363 = TRUE, COUNTIFS($H$10:$H3363, CUSTOMER[[#This Row],[Booking]], $J$10:$J3363, CUSTOMER[[#This Row],[Order Date]], $F$10:$F3363, "&lt;&gt;"&amp;"N?m l*")=1), 1, TRUE,  "")</f>
        <v>#NAME?</v>
      </c>
      <c r="AA3363" s="282" t="b">
        <f t="shared" ca="1" si="53"/>
        <v>0</v>
      </c>
      <c r="AB3363" s="305"/>
    </row>
    <row r="3364" spans="1:28" x14ac:dyDescent="0.25">
      <c r="A3364" s="281" t="str">
        <f ca="1">no.</f>
        <v/>
      </c>
      <c r="B3364" s="281"/>
      <c r="C3364" s="282"/>
      <c r="D3364" s="282"/>
      <c r="E3364" s="283" t="str">
        <f ca="1">position</f>
        <v/>
      </c>
      <c r="F3364" s="282"/>
      <c r="G3364" s="282"/>
      <c r="H3364" s="282"/>
      <c r="I3364" s="282"/>
      <c r="J3364" s="335"/>
      <c r="K3364" s="282"/>
      <c r="L3364" s="282"/>
      <c r="M3364" s="282"/>
      <c r="N3364" s="282"/>
      <c r="O3364" s="281"/>
      <c r="P3364" s="360" t="str">
        <f ca="1">rescore_patient</f>
        <v/>
      </c>
      <c r="Q3364" s="330" t="str">
        <f ca="1">quantity</f>
        <v/>
      </c>
      <c r="R3364" s="284"/>
      <c r="S3364" s="282"/>
      <c r="T3364" s="282"/>
      <c r="U3364" s="282"/>
      <c r="V3364" s="305"/>
      <c r="W3364" s="305"/>
      <c r="X3364" s="305"/>
      <c r="Y3364" s="282"/>
      <c r="Z3364" s="282" t="e" vm="1">
        <f ca="1">_xlfn.IFS(AND(ISNUMBER(SEARCH("N?m l*", CUSTOMER[[#This Row],[Service Type]], 1)), CUSTOMER[[#This Row],[Count ST]] = TRUE), CUSTOMER[[#This Row],[Quantity]], AND($Y$10:$Y3364 = TRUE, COUNTIFS($H$10:$H3364, CUSTOMER[[#This Row],[Booking]], $J$10:$J3364, CUSTOMER[[#This Row],[Order Date]], $F$10:$F3364, "&lt;&gt;"&amp;"N?m l*")=1), 1, TRUE,  "")</f>
        <v>#NAME?</v>
      </c>
      <c r="AA3364" s="282" t="b">
        <f t="shared" ca="1" si="53"/>
        <v>0</v>
      </c>
      <c r="AB3364" s="305"/>
    </row>
    <row r="3365" spans="1:28" x14ac:dyDescent="0.25">
      <c r="A3365" s="281" t="str">
        <f ca="1">no.</f>
        <v/>
      </c>
      <c r="B3365" s="281"/>
      <c r="C3365" s="282"/>
      <c r="D3365" s="282"/>
      <c r="E3365" s="283" t="str">
        <f ca="1">position</f>
        <v/>
      </c>
      <c r="F3365" s="282"/>
      <c r="G3365" s="282"/>
      <c r="H3365" s="282"/>
      <c r="I3365" s="282"/>
      <c r="J3365" s="335"/>
      <c r="K3365" s="282"/>
      <c r="L3365" s="282"/>
      <c r="M3365" s="282"/>
      <c r="N3365" s="282"/>
      <c r="O3365" s="281"/>
      <c r="P3365" s="360" t="str">
        <f ca="1">rescore_patient</f>
        <v/>
      </c>
      <c r="Q3365" s="330" t="str">
        <f ca="1">quantity</f>
        <v/>
      </c>
      <c r="R3365" s="284"/>
      <c r="S3365" s="282"/>
      <c r="T3365" s="282"/>
      <c r="U3365" s="282"/>
      <c r="V3365" s="305"/>
      <c r="W3365" s="305"/>
      <c r="X3365" s="305"/>
      <c r="Y3365" s="282"/>
      <c r="Z3365" s="282" t="e" vm="1">
        <f ca="1">_xlfn.IFS(AND(ISNUMBER(SEARCH("N?m l*", CUSTOMER[[#This Row],[Service Type]], 1)), CUSTOMER[[#This Row],[Count ST]] = TRUE), CUSTOMER[[#This Row],[Quantity]], AND($Y$10:$Y3365 = TRUE, COUNTIFS($H$10:$H3365, CUSTOMER[[#This Row],[Booking]], $J$10:$J3365, CUSTOMER[[#This Row],[Order Date]], $F$10:$F3365, "&lt;&gt;"&amp;"N?m l*")=1), 1, TRUE,  "")</f>
        <v>#NAME?</v>
      </c>
      <c r="AA3365" s="282" t="b">
        <f t="shared" ca="1" si="53"/>
        <v>0</v>
      </c>
      <c r="AB3365" s="305"/>
    </row>
    <row r="3366" spans="1:28" x14ac:dyDescent="0.25">
      <c r="A3366" s="281" t="str">
        <f ca="1">no.</f>
        <v/>
      </c>
      <c r="B3366" s="281"/>
      <c r="C3366" s="282"/>
      <c r="D3366" s="282"/>
      <c r="E3366" s="283" t="str">
        <f ca="1">position</f>
        <v/>
      </c>
      <c r="F3366" s="282"/>
      <c r="G3366" s="282"/>
      <c r="H3366" s="282"/>
      <c r="I3366" s="282"/>
      <c r="J3366" s="335"/>
      <c r="K3366" s="282"/>
      <c r="L3366" s="282"/>
      <c r="M3366" s="282"/>
      <c r="N3366" s="282"/>
      <c r="O3366" s="281"/>
      <c r="P3366" s="360" t="str">
        <f ca="1">rescore_patient</f>
        <v/>
      </c>
      <c r="Q3366" s="330" t="str">
        <f ca="1">quantity</f>
        <v/>
      </c>
      <c r="R3366" s="284"/>
      <c r="S3366" s="282"/>
      <c r="T3366" s="282"/>
      <c r="U3366" s="282"/>
      <c r="V3366" s="305"/>
      <c r="W3366" s="305"/>
      <c r="X3366" s="305"/>
      <c r="Y3366" s="282"/>
      <c r="Z3366" s="282" t="e" vm="1">
        <f ca="1">_xlfn.IFS(AND(ISNUMBER(SEARCH("N?m l*", CUSTOMER[[#This Row],[Service Type]], 1)), CUSTOMER[[#This Row],[Count ST]] = TRUE), CUSTOMER[[#This Row],[Quantity]], AND($Y$10:$Y3366 = TRUE, COUNTIFS($H$10:$H3366, CUSTOMER[[#This Row],[Booking]], $J$10:$J3366, CUSTOMER[[#This Row],[Order Date]], $F$10:$F3366, "&lt;&gt;"&amp;"N?m l*")=1), 1, TRUE,  "")</f>
        <v>#NAME?</v>
      </c>
      <c r="AA3366" s="282" t="b">
        <f t="shared" ca="1" si="53"/>
        <v>0</v>
      </c>
      <c r="AB3366" s="305"/>
    </row>
    <row r="3367" spans="1:28" x14ac:dyDescent="0.25">
      <c r="A3367" s="281" t="str">
        <f ca="1">no.</f>
        <v/>
      </c>
      <c r="B3367" s="281"/>
      <c r="C3367" s="282"/>
      <c r="D3367" s="282"/>
      <c r="E3367" s="283" t="str">
        <f ca="1">position</f>
        <v/>
      </c>
      <c r="F3367" s="282"/>
      <c r="G3367" s="282"/>
      <c r="H3367" s="282"/>
      <c r="I3367" s="282"/>
      <c r="J3367" s="335"/>
      <c r="K3367" s="282"/>
      <c r="L3367" s="282"/>
      <c r="M3367" s="282"/>
      <c r="N3367" s="282"/>
      <c r="O3367" s="281"/>
      <c r="P3367" s="360" t="str">
        <f ca="1">rescore_patient</f>
        <v/>
      </c>
      <c r="Q3367" s="330" t="str">
        <f ca="1">quantity</f>
        <v/>
      </c>
      <c r="R3367" s="284"/>
      <c r="S3367" s="282"/>
      <c r="T3367" s="282"/>
      <c r="U3367" s="282"/>
      <c r="V3367" s="305"/>
      <c r="W3367" s="305"/>
      <c r="X3367" s="305"/>
      <c r="Y3367" s="282"/>
      <c r="Z3367" s="282" t="e" vm="1">
        <f ca="1">_xlfn.IFS(AND(ISNUMBER(SEARCH("N?m l*", CUSTOMER[[#This Row],[Service Type]], 1)), CUSTOMER[[#This Row],[Count ST]] = TRUE), CUSTOMER[[#This Row],[Quantity]], AND($Y$10:$Y3367 = TRUE, COUNTIFS($H$10:$H3367, CUSTOMER[[#This Row],[Booking]], $J$10:$J3367, CUSTOMER[[#This Row],[Order Date]], $F$10:$F3367, "&lt;&gt;"&amp;"N?m l*")=1), 1, TRUE,  "")</f>
        <v>#NAME?</v>
      </c>
      <c r="AA3367" s="282" t="b">
        <f t="shared" ca="1" si="53"/>
        <v>0</v>
      </c>
      <c r="AB3367" s="305"/>
    </row>
    <row r="3368" spans="1:28" x14ac:dyDescent="0.25">
      <c r="A3368" s="281" t="str">
        <f ca="1">no.</f>
        <v/>
      </c>
      <c r="B3368" s="281"/>
      <c r="C3368" s="282"/>
      <c r="D3368" s="282"/>
      <c r="E3368" s="283" t="str">
        <f ca="1">position</f>
        <v/>
      </c>
      <c r="F3368" s="282"/>
      <c r="G3368" s="282"/>
      <c r="H3368" s="282"/>
      <c r="I3368" s="282"/>
      <c r="J3368" s="335"/>
      <c r="K3368" s="282"/>
      <c r="L3368" s="282"/>
      <c r="M3368" s="282"/>
      <c r="N3368" s="282"/>
      <c r="O3368" s="281"/>
      <c r="P3368" s="360" t="str">
        <f ca="1">rescore_patient</f>
        <v/>
      </c>
      <c r="Q3368" s="330" t="str">
        <f ca="1">quantity</f>
        <v/>
      </c>
      <c r="R3368" s="284"/>
      <c r="S3368" s="282"/>
      <c r="T3368" s="282"/>
      <c r="U3368" s="282"/>
      <c r="V3368" s="305"/>
      <c r="W3368" s="305"/>
      <c r="X3368" s="305"/>
      <c r="Y3368" s="282"/>
      <c r="Z3368" s="282" t="e" vm="1">
        <f ca="1">_xlfn.IFS(AND(ISNUMBER(SEARCH("N?m l*", CUSTOMER[[#This Row],[Service Type]], 1)), CUSTOMER[[#This Row],[Count ST]] = TRUE), CUSTOMER[[#This Row],[Quantity]], AND($Y$10:$Y3368 = TRUE, COUNTIFS($H$10:$H3368, CUSTOMER[[#This Row],[Booking]], $J$10:$J3368, CUSTOMER[[#This Row],[Order Date]], $F$10:$F3368, "&lt;&gt;"&amp;"N?m l*")=1), 1, TRUE,  "")</f>
        <v>#NAME?</v>
      </c>
      <c r="AA3368" s="282" t="b">
        <f t="shared" ca="1" si="53"/>
        <v>0</v>
      </c>
      <c r="AB3368" s="305"/>
    </row>
    <row r="3369" spans="1:28" x14ac:dyDescent="0.25">
      <c r="A3369" s="281" t="str">
        <f ca="1">no.</f>
        <v/>
      </c>
      <c r="B3369" s="281"/>
      <c r="C3369" s="282"/>
      <c r="D3369" s="282"/>
      <c r="E3369" s="283" t="str">
        <f ca="1">position</f>
        <v/>
      </c>
      <c r="F3369" s="282"/>
      <c r="G3369" s="282"/>
      <c r="H3369" s="282"/>
      <c r="I3369" s="282"/>
      <c r="J3369" s="335"/>
      <c r="K3369" s="282"/>
      <c r="L3369" s="282"/>
      <c r="M3369" s="282"/>
      <c r="N3369" s="282"/>
      <c r="O3369" s="281"/>
      <c r="P3369" s="360" t="str">
        <f ca="1">rescore_patient</f>
        <v/>
      </c>
      <c r="Q3369" s="330" t="str">
        <f ca="1">quantity</f>
        <v/>
      </c>
      <c r="R3369" s="284"/>
      <c r="S3369" s="282"/>
      <c r="T3369" s="282"/>
      <c r="U3369" s="282"/>
      <c r="V3369" s="305"/>
      <c r="W3369" s="305"/>
      <c r="X3369" s="305"/>
      <c r="Y3369" s="282"/>
      <c r="Z3369" s="282" t="e" vm="1">
        <f ca="1">_xlfn.IFS(AND(ISNUMBER(SEARCH("N?m l*", CUSTOMER[[#This Row],[Service Type]], 1)), CUSTOMER[[#This Row],[Count ST]] = TRUE), CUSTOMER[[#This Row],[Quantity]], AND($Y$10:$Y3369 = TRUE, COUNTIFS($H$10:$H3369, CUSTOMER[[#This Row],[Booking]], $J$10:$J3369, CUSTOMER[[#This Row],[Order Date]], $F$10:$F3369, "&lt;&gt;"&amp;"N?m l*")=1), 1, TRUE,  "")</f>
        <v>#NAME?</v>
      </c>
      <c r="AA3369" s="282" t="b">
        <f t="shared" ca="1" si="53"/>
        <v>0</v>
      </c>
      <c r="AB3369" s="305"/>
    </row>
    <row r="3370" spans="1:28" x14ac:dyDescent="0.25">
      <c r="A3370" s="281" t="str">
        <f ca="1">no.</f>
        <v/>
      </c>
      <c r="B3370" s="281"/>
      <c r="C3370" s="282"/>
      <c r="D3370" s="282"/>
      <c r="E3370" s="283" t="str">
        <f ca="1">position</f>
        <v/>
      </c>
      <c r="F3370" s="282"/>
      <c r="G3370" s="282"/>
      <c r="H3370" s="282"/>
      <c r="I3370" s="282"/>
      <c r="J3370" s="335"/>
      <c r="K3370" s="282"/>
      <c r="L3370" s="282"/>
      <c r="M3370" s="282"/>
      <c r="N3370" s="282"/>
      <c r="O3370" s="281"/>
      <c r="P3370" s="360" t="str">
        <f ca="1">rescore_patient</f>
        <v/>
      </c>
      <c r="Q3370" s="330" t="str">
        <f ca="1">quantity</f>
        <v/>
      </c>
      <c r="R3370" s="284"/>
      <c r="S3370" s="282"/>
      <c r="T3370" s="282"/>
      <c r="U3370" s="282"/>
      <c r="V3370" s="305"/>
      <c r="W3370" s="305"/>
      <c r="X3370" s="305"/>
      <c r="Y3370" s="282"/>
      <c r="Z3370" s="282" t="e" vm="1">
        <f ca="1">_xlfn.IFS(AND(ISNUMBER(SEARCH("N?m l*", CUSTOMER[[#This Row],[Service Type]], 1)), CUSTOMER[[#This Row],[Count ST]] = TRUE), CUSTOMER[[#This Row],[Quantity]], AND($Y$10:$Y3370 = TRUE, COUNTIFS($H$10:$H3370, CUSTOMER[[#This Row],[Booking]], $J$10:$J3370, CUSTOMER[[#This Row],[Order Date]], $F$10:$F3370, "&lt;&gt;"&amp;"N?m l*")=1), 1, TRUE,  "")</f>
        <v>#NAME?</v>
      </c>
      <c r="AA3370" s="282" t="b">
        <f t="shared" ca="1" si="53"/>
        <v>0</v>
      </c>
      <c r="AB3370" s="305"/>
    </row>
    <row r="3371" spans="1:28" x14ac:dyDescent="0.25">
      <c r="A3371" s="281" t="str">
        <f ca="1">no.</f>
        <v/>
      </c>
      <c r="B3371" s="281"/>
      <c r="C3371" s="282"/>
      <c r="D3371" s="282"/>
      <c r="E3371" s="283" t="str">
        <f ca="1">position</f>
        <v/>
      </c>
      <c r="F3371" s="282"/>
      <c r="G3371" s="282"/>
      <c r="H3371" s="282"/>
      <c r="I3371" s="282"/>
      <c r="J3371" s="335"/>
      <c r="K3371" s="282"/>
      <c r="L3371" s="282"/>
      <c r="M3371" s="282"/>
      <c r="N3371" s="282"/>
      <c r="O3371" s="281"/>
      <c r="P3371" s="360" t="str">
        <f ca="1">rescore_patient</f>
        <v/>
      </c>
      <c r="Q3371" s="330" t="str">
        <f ca="1">quantity</f>
        <v/>
      </c>
      <c r="R3371" s="284"/>
      <c r="S3371" s="282"/>
      <c r="T3371" s="282"/>
      <c r="U3371" s="282"/>
      <c r="V3371" s="305"/>
      <c r="W3371" s="305"/>
      <c r="X3371" s="305"/>
      <c r="Y3371" s="282"/>
      <c r="Z3371" s="282" t="e" vm="1">
        <f ca="1">_xlfn.IFS(AND(ISNUMBER(SEARCH("N?m l*", CUSTOMER[[#This Row],[Service Type]], 1)), CUSTOMER[[#This Row],[Count ST]] = TRUE), CUSTOMER[[#This Row],[Quantity]], AND($Y$10:$Y3371 = TRUE, COUNTIFS($H$10:$H3371, CUSTOMER[[#This Row],[Booking]], $J$10:$J3371, CUSTOMER[[#This Row],[Order Date]], $F$10:$F3371, "&lt;&gt;"&amp;"N?m l*")=1), 1, TRUE,  "")</f>
        <v>#NAME?</v>
      </c>
      <c r="AA3371" s="282" t="b">
        <f t="shared" ca="1" si="53"/>
        <v>0</v>
      </c>
      <c r="AB3371" s="305"/>
    </row>
    <row r="3372" spans="1:28" x14ac:dyDescent="0.25">
      <c r="A3372" s="281" t="str">
        <f ca="1">no.</f>
        <v/>
      </c>
      <c r="B3372" s="281"/>
      <c r="C3372" s="282"/>
      <c r="D3372" s="282"/>
      <c r="E3372" s="283" t="str">
        <f ca="1">position</f>
        <v/>
      </c>
      <c r="F3372" s="282"/>
      <c r="G3372" s="282"/>
      <c r="H3372" s="282"/>
      <c r="I3372" s="282"/>
      <c r="J3372" s="335"/>
      <c r="K3372" s="282"/>
      <c r="L3372" s="282"/>
      <c r="M3372" s="282"/>
      <c r="N3372" s="282"/>
      <c r="O3372" s="281"/>
      <c r="P3372" s="360" t="str">
        <f ca="1">rescore_patient</f>
        <v/>
      </c>
      <c r="Q3372" s="330" t="str">
        <f ca="1">quantity</f>
        <v/>
      </c>
      <c r="R3372" s="284"/>
      <c r="S3372" s="282"/>
      <c r="T3372" s="282"/>
      <c r="U3372" s="282"/>
      <c r="V3372" s="305"/>
      <c r="W3372" s="305"/>
      <c r="X3372" s="305"/>
      <c r="Y3372" s="282"/>
      <c r="Z3372" s="282" t="e" vm="1">
        <f ca="1">_xlfn.IFS(AND(ISNUMBER(SEARCH("N?m l*", CUSTOMER[[#This Row],[Service Type]], 1)), CUSTOMER[[#This Row],[Count ST]] = TRUE), CUSTOMER[[#This Row],[Quantity]], AND($Y$10:$Y3372 = TRUE, COUNTIFS($H$10:$H3372, CUSTOMER[[#This Row],[Booking]], $J$10:$J3372, CUSTOMER[[#This Row],[Order Date]], $F$10:$F3372, "&lt;&gt;"&amp;"N?m l*")=1), 1, TRUE,  "")</f>
        <v>#NAME?</v>
      </c>
      <c r="AA3372" s="282" t="b">
        <f t="shared" ca="1" si="53"/>
        <v>0</v>
      </c>
      <c r="AB3372" s="305"/>
    </row>
    <row r="3373" spans="1:28" x14ac:dyDescent="0.25">
      <c r="A3373" s="281" t="str">
        <f ca="1">no.</f>
        <v/>
      </c>
      <c r="B3373" s="281"/>
      <c r="C3373" s="282"/>
      <c r="D3373" s="282"/>
      <c r="E3373" s="283" t="str">
        <f ca="1">position</f>
        <v/>
      </c>
      <c r="F3373" s="282"/>
      <c r="G3373" s="282"/>
      <c r="H3373" s="282"/>
      <c r="I3373" s="282"/>
      <c r="J3373" s="335"/>
      <c r="K3373" s="282"/>
      <c r="L3373" s="282"/>
      <c r="M3373" s="282"/>
      <c r="N3373" s="282"/>
      <c r="O3373" s="281"/>
      <c r="P3373" s="360" t="str">
        <f ca="1">rescore_patient</f>
        <v/>
      </c>
      <c r="Q3373" s="330" t="str">
        <f ca="1">quantity</f>
        <v/>
      </c>
      <c r="R3373" s="284"/>
      <c r="S3373" s="282"/>
      <c r="T3373" s="282"/>
      <c r="U3373" s="282"/>
      <c r="V3373" s="305"/>
      <c r="W3373" s="305"/>
      <c r="X3373" s="305"/>
      <c r="Y3373" s="282"/>
      <c r="Z3373" s="282" t="e" vm="1">
        <f ca="1">_xlfn.IFS(AND(ISNUMBER(SEARCH("N?m l*", CUSTOMER[[#This Row],[Service Type]], 1)), CUSTOMER[[#This Row],[Count ST]] = TRUE), CUSTOMER[[#This Row],[Quantity]], AND($Y$10:$Y3373 = TRUE, COUNTIFS($H$10:$H3373, CUSTOMER[[#This Row],[Booking]], $J$10:$J3373, CUSTOMER[[#This Row],[Order Date]], $F$10:$F3373, "&lt;&gt;"&amp;"N?m l*")=1), 1, TRUE,  "")</f>
        <v>#NAME?</v>
      </c>
      <c r="AA3373" s="282" t="b">
        <f t="shared" ca="1" si="53"/>
        <v>0</v>
      </c>
      <c r="AB3373" s="305"/>
    </row>
    <row r="3374" spans="1:28" x14ac:dyDescent="0.25">
      <c r="A3374" s="281" t="str">
        <f ca="1">no.</f>
        <v/>
      </c>
      <c r="B3374" s="281"/>
      <c r="C3374" s="282"/>
      <c r="D3374" s="282"/>
      <c r="E3374" s="283" t="str">
        <f ca="1">position</f>
        <v/>
      </c>
      <c r="F3374" s="282"/>
      <c r="G3374" s="282"/>
      <c r="H3374" s="282"/>
      <c r="I3374" s="282"/>
      <c r="J3374" s="335"/>
      <c r="K3374" s="282"/>
      <c r="L3374" s="282"/>
      <c r="M3374" s="282"/>
      <c r="N3374" s="282"/>
      <c r="O3374" s="281"/>
      <c r="P3374" s="360" t="str">
        <f ca="1">rescore_patient</f>
        <v/>
      </c>
      <c r="Q3374" s="330" t="str">
        <f ca="1">quantity</f>
        <v/>
      </c>
      <c r="R3374" s="284"/>
      <c r="S3374" s="282"/>
      <c r="T3374" s="282"/>
      <c r="U3374" s="282"/>
      <c r="V3374" s="305"/>
      <c r="W3374" s="305"/>
      <c r="X3374" s="305"/>
      <c r="Y3374" s="282"/>
      <c r="Z3374" s="282" t="e" vm="1">
        <f ca="1">_xlfn.IFS(AND(ISNUMBER(SEARCH("N?m l*", CUSTOMER[[#This Row],[Service Type]], 1)), CUSTOMER[[#This Row],[Count ST]] = TRUE), CUSTOMER[[#This Row],[Quantity]], AND($Y$10:$Y3374 = TRUE, COUNTIFS($H$10:$H3374, CUSTOMER[[#This Row],[Booking]], $J$10:$J3374, CUSTOMER[[#This Row],[Order Date]], $F$10:$F3374, "&lt;&gt;"&amp;"N?m l*")=1), 1, TRUE,  "")</f>
        <v>#NAME?</v>
      </c>
      <c r="AA3374" s="282" t="b">
        <f t="shared" ca="1" si="53"/>
        <v>0</v>
      </c>
      <c r="AB3374" s="305"/>
    </row>
    <row r="3375" spans="1:28" x14ac:dyDescent="0.25">
      <c r="A3375" s="281" t="str">
        <f ca="1">no.</f>
        <v/>
      </c>
      <c r="B3375" s="281"/>
      <c r="C3375" s="282"/>
      <c r="D3375" s="282"/>
      <c r="E3375" s="283" t="str">
        <f ca="1">position</f>
        <v/>
      </c>
      <c r="F3375" s="282"/>
      <c r="G3375" s="282"/>
      <c r="H3375" s="282"/>
      <c r="I3375" s="282"/>
      <c r="J3375" s="335"/>
      <c r="K3375" s="282"/>
      <c r="L3375" s="282"/>
      <c r="M3375" s="282"/>
      <c r="N3375" s="282"/>
      <c r="O3375" s="281"/>
      <c r="P3375" s="360" t="str">
        <f ca="1">rescore_patient</f>
        <v/>
      </c>
      <c r="Q3375" s="330" t="str">
        <f ca="1">quantity</f>
        <v/>
      </c>
      <c r="R3375" s="284"/>
      <c r="S3375" s="282"/>
      <c r="T3375" s="282"/>
      <c r="U3375" s="282"/>
      <c r="V3375" s="305"/>
      <c r="W3375" s="305"/>
      <c r="X3375" s="305"/>
      <c r="Y3375" s="282"/>
      <c r="Z3375" s="282" t="e" vm="1">
        <f ca="1">_xlfn.IFS(AND(ISNUMBER(SEARCH("N?m l*", CUSTOMER[[#This Row],[Service Type]], 1)), CUSTOMER[[#This Row],[Count ST]] = TRUE), CUSTOMER[[#This Row],[Quantity]], AND($Y$10:$Y3375 = TRUE, COUNTIFS($H$10:$H3375, CUSTOMER[[#This Row],[Booking]], $J$10:$J3375, CUSTOMER[[#This Row],[Order Date]], $F$10:$F3375, "&lt;&gt;"&amp;"N?m l*")=1), 1, TRUE,  "")</f>
        <v>#NAME?</v>
      </c>
      <c r="AA3375" s="282" t="b">
        <f t="shared" ca="1" si="53"/>
        <v>0</v>
      </c>
      <c r="AB3375" s="305"/>
    </row>
    <row r="3376" spans="1:28" x14ac:dyDescent="0.25">
      <c r="A3376" s="281" t="str">
        <f ca="1">no.</f>
        <v/>
      </c>
      <c r="B3376" s="281"/>
      <c r="C3376" s="282"/>
      <c r="D3376" s="282"/>
      <c r="E3376" s="283" t="str">
        <f ca="1">position</f>
        <v/>
      </c>
      <c r="F3376" s="282"/>
      <c r="G3376" s="282"/>
      <c r="H3376" s="282"/>
      <c r="I3376" s="282"/>
      <c r="J3376" s="335"/>
      <c r="K3376" s="282"/>
      <c r="L3376" s="282"/>
      <c r="M3376" s="282"/>
      <c r="N3376" s="282"/>
      <c r="O3376" s="281"/>
      <c r="P3376" s="360" t="str">
        <f ca="1">rescore_patient</f>
        <v/>
      </c>
      <c r="Q3376" s="330" t="str">
        <f ca="1">quantity</f>
        <v/>
      </c>
      <c r="R3376" s="284"/>
      <c r="S3376" s="282"/>
      <c r="T3376" s="282"/>
      <c r="U3376" s="282"/>
      <c r="V3376" s="305"/>
      <c r="W3376" s="305"/>
      <c r="X3376" s="305"/>
      <c r="Y3376" s="282"/>
      <c r="Z3376" s="282" t="e" vm="1">
        <f ca="1">_xlfn.IFS(AND(ISNUMBER(SEARCH("N?m l*", CUSTOMER[[#This Row],[Service Type]], 1)), CUSTOMER[[#This Row],[Count ST]] = TRUE), CUSTOMER[[#This Row],[Quantity]], AND($Y$10:$Y3376 = TRUE, COUNTIFS($H$10:$H3376, CUSTOMER[[#This Row],[Booking]], $J$10:$J3376, CUSTOMER[[#This Row],[Order Date]], $F$10:$F3376, "&lt;&gt;"&amp;"N?m l*")=1), 1, TRUE,  "")</f>
        <v>#NAME?</v>
      </c>
      <c r="AA3376" s="282" t="b">
        <f t="shared" ca="1" si="53"/>
        <v>0</v>
      </c>
      <c r="AB3376" s="305"/>
    </row>
    <row r="3377" spans="1:28" x14ac:dyDescent="0.25">
      <c r="A3377" s="281" t="str">
        <f ca="1">no.</f>
        <v/>
      </c>
      <c r="B3377" s="281"/>
      <c r="C3377" s="282"/>
      <c r="D3377" s="282"/>
      <c r="E3377" s="283" t="str">
        <f ca="1">position</f>
        <v/>
      </c>
      <c r="F3377" s="282"/>
      <c r="G3377" s="282"/>
      <c r="H3377" s="282"/>
      <c r="I3377" s="282"/>
      <c r="J3377" s="335"/>
      <c r="K3377" s="282"/>
      <c r="L3377" s="282"/>
      <c r="M3377" s="282"/>
      <c r="N3377" s="282"/>
      <c r="O3377" s="281"/>
      <c r="P3377" s="360" t="str">
        <f ca="1">rescore_patient</f>
        <v/>
      </c>
      <c r="Q3377" s="330" t="str">
        <f ca="1">quantity</f>
        <v/>
      </c>
      <c r="R3377" s="284"/>
      <c r="S3377" s="282"/>
      <c r="T3377" s="282"/>
      <c r="U3377" s="282"/>
      <c r="V3377" s="305"/>
      <c r="W3377" s="305"/>
      <c r="X3377" s="305"/>
      <c r="Y3377" s="282"/>
      <c r="Z3377" s="282" t="e" vm="1">
        <f ca="1">_xlfn.IFS(AND(ISNUMBER(SEARCH("N?m l*", CUSTOMER[[#This Row],[Service Type]], 1)), CUSTOMER[[#This Row],[Count ST]] = TRUE), CUSTOMER[[#This Row],[Quantity]], AND($Y$10:$Y3377 = TRUE, COUNTIFS($H$10:$H3377, CUSTOMER[[#This Row],[Booking]], $J$10:$J3377, CUSTOMER[[#This Row],[Order Date]], $F$10:$F3377, "&lt;&gt;"&amp;"N?m l*")=1), 1, TRUE,  "")</f>
        <v>#NAME?</v>
      </c>
      <c r="AA3377" s="282" t="b">
        <f t="shared" ca="1" si="53"/>
        <v>0</v>
      </c>
      <c r="AB3377" s="305"/>
    </row>
    <row r="3378" spans="1:28" x14ac:dyDescent="0.25">
      <c r="A3378" s="281" t="str">
        <f ca="1">no.</f>
        <v/>
      </c>
      <c r="B3378" s="281"/>
      <c r="C3378" s="282"/>
      <c r="D3378" s="282"/>
      <c r="E3378" s="283" t="str">
        <f ca="1">position</f>
        <v/>
      </c>
      <c r="F3378" s="282"/>
      <c r="G3378" s="282"/>
      <c r="H3378" s="282"/>
      <c r="I3378" s="282"/>
      <c r="J3378" s="335"/>
      <c r="K3378" s="282"/>
      <c r="L3378" s="282"/>
      <c r="M3378" s="282"/>
      <c r="N3378" s="282"/>
      <c r="O3378" s="281"/>
      <c r="P3378" s="360" t="str">
        <f ca="1">rescore_patient</f>
        <v/>
      </c>
      <c r="Q3378" s="330" t="str">
        <f ca="1">quantity</f>
        <v/>
      </c>
      <c r="R3378" s="284"/>
      <c r="S3378" s="282"/>
      <c r="T3378" s="282"/>
      <c r="U3378" s="282"/>
      <c r="V3378" s="305"/>
      <c r="W3378" s="305"/>
      <c r="X3378" s="305"/>
      <c r="Y3378" s="282"/>
      <c r="Z3378" s="282" t="e" vm="1">
        <f ca="1">_xlfn.IFS(AND(ISNUMBER(SEARCH("N?m l*", CUSTOMER[[#This Row],[Service Type]], 1)), CUSTOMER[[#This Row],[Count ST]] = TRUE), CUSTOMER[[#This Row],[Quantity]], AND($Y$10:$Y3378 = TRUE, COUNTIFS($H$10:$H3378, CUSTOMER[[#This Row],[Booking]], $J$10:$J3378, CUSTOMER[[#This Row],[Order Date]], $F$10:$F3378, "&lt;&gt;"&amp;"N?m l*")=1), 1, TRUE,  "")</f>
        <v>#NAME?</v>
      </c>
      <c r="AA3378" s="282" t="b">
        <f t="shared" ca="1" si="53"/>
        <v>0</v>
      </c>
      <c r="AB3378" s="305"/>
    </row>
    <row r="3379" spans="1:28" x14ac:dyDescent="0.25">
      <c r="A3379" s="281" t="str">
        <f ca="1">no.</f>
        <v/>
      </c>
      <c r="B3379" s="281"/>
      <c r="C3379" s="282"/>
      <c r="D3379" s="282"/>
      <c r="E3379" s="283" t="str">
        <f ca="1">position</f>
        <v/>
      </c>
      <c r="F3379" s="282"/>
      <c r="G3379" s="282"/>
      <c r="H3379" s="282"/>
      <c r="I3379" s="282"/>
      <c r="J3379" s="335"/>
      <c r="K3379" s="282"/>
      <c r="L3379" s="282"/>
      <c r="M3379" s="282"/>
      <c r="N3379" s="282"/>
      <c r="O3379" s="281"/>
      <c r="P3379" s="360" t="str">
        <f ca="1">rescore_patient</f>
        <v/>
      </c>
      <c r="Q3379" s="330" t="str">
        <f ca="1">quantity</f>
        <v/>
      </c>
      <c r="R3379" s="284"/>
      <c r="S3379" s="282"/>
      <c r="T3379" s="282"/>
      <c r="U3379" s="282"/>
      <c r="V3379" s="305"/>
      <c r="W3379" s="305"/>
      <c r="X3379" s="305"/>
      <c r="Y3379" s="282"/>
      <c r="Z3379" s="282" t="e" vm="1">
        <f ca="1">_xlfn.IFS(AND(ISNUMBER(SEARCH("N?m l*", CUSTOMER[[#This Row],[Service Type]], 1)), CUSTOMER[[#This Row],[Count ST]] = TRUE), CUSTOMER[[#This Row],[Quantity]], AND($Y$10:$Y3379 = TRUE, COUNTIFS($H$10:$H3379, CUSTOMER[[#This Row],[Booking]], $J$10:$J3379, CUSTOMER[[#This Row],[Order Date]], $F$10:$F3379, "&lt;&gt;"&amp;"N?m l*")=1), 1, TRUE,  "")</f>
        <v>#NAME?</v>
      </c>
      <c r="AA3379" s="282" t="b">
        <f t="shared" ca="1" si="53"/>
        <v>0</v>
      </c>
      <c r="AB3379" s="305"/>
    </row>
    <row r="3380" spans="1:28" x14ac:dyDescent="0.25">
      <c r="A3380" s="281" t="str">
        <f ca="1">no.</f>
        <v/>
      </c>
      <c r="B3380" s="281"/>
      <c r="C3380" s="282"/>
      <c r="D3380" s="282"/>
      <c r="E3380" s="283" t="str">
        <f ca="1">position</f>
        <v/>
      </c>
      <c r="F3380" s="282"/>
      <c r="G3380" s="282"/>
      <c r="H3380" s="282"/>
      <c r="I3380" s="282"/>
      <c r="J3380" s="335"/>
      <c r="K3380" s="282"/>
      <c r="L3380" s="282"/>
      <c r="M3380" s="282"/>
      <c r="N3380" s="282"/>
      <c r="O3380" s="281"/>
      <c r="P3380" s="360" t="str">
        <f ca="1">rescore_patient</f>
        <v/>
      </c>
      <c r="Q3380" s="330" t="str">
        <f ca="1">quantity</f>
        <v/>
      </c>
      <c r="R3380" s="284"/>
      <c r="S3380" s="282"/>
      <c r="T3380" s="282"/>
      <c r="U3380" s="282"/>
      <c r="V3380" s="305"/>
      <c r="W3380" s="305"/>
      <c r="X3380" s="305"/>
      <c r="Y3380" s="282"/>
      <c r="Z3380" s="282" t="e" vm="1">
        <f ca="1">_xlfn.IFS(AND(ISNUMBER(SEARCH("N?m l*", CUSTOMER[[#This Row],[Service Type]], 1)), CUSTOMER[[#This Row],[Count ST]] = TRUE), CUSTOMER[[#This Row],[Quantity]], AND($Y$10:$Y3380 = TRUE, COUNTIFS($H$10:$H3380, CUSTOMER[[#This Row],[Booking]], $J$10:$J3380, CUSTOMER[[#This Row],[Order Date]], $F$10:$F3380, "&lt;&gt;"&amp;"N?m l*")=1), 1, TRUE,  "")</f>
        <v>#NAME?</v>
      </c>
      <c r="AA3380" s="282" t="b">
        <f t="shared" ca="1" si="53"/>
        <v>0</v>
      </c>
      <c r="AB3380" s="305"/>
    </row>
    <row r="3381" spans="1:28" x14ac:dyDescent="0.25">
      <c r="A3381" s="281" t="str">
        <f ca="1">no.</f>
        <v/>
      </c>
      <c r="B3381" s="281"/>
      <c r="C3381" s="282"/>
      <c r="D3381" s="282"/>
      <c r="E3381" s="283" t="str">
        <f ca="1">position</f>
        <v/>
      </c>
      <c r="F3381" s="282"/>
      <c r="G3381" s="282"/>
      <c r="H3381" s="282"/>
      <c r="I3381" s="282"/>
      <c r="J3381" s="335"/>
      <c r="K3381" s="282"/>
      <c r="L3381" s="282"/>
      <c r="M3381" s="282"/>
      <c r="N3381" s="282"/>
      <c r="O3381" s="281"/>
      <c r="P3381" s="360" t="str">
        <f ca="1">rescore_patient</f>
        <v/>
      </c>
      <c r="Q3381" s="330" t="str">
        <f ca="1">quantity</f>
        <v/>
      </c>
      <c r="R3381" s="284"/>
      <c r="S3381" s="282"/>
      <c r="T3381" s="282"/>
      <c r="U3381" s="282"/>
      <c r="V3381" s="305"/>
      <c r="W3381" s="305"/>
      <c r="X3381" s="305"/>
      <c r="Y3381" s="282"/>
      <c r="Z3381" s="282" t="e" vm="1">
        <f ca="1">_xlfn.IFS(AND(ISNUMBER(SEARCH("N?m l*", CUSTOMER[[#This Row],[Service Type]], 1)), CUSTOMER[[#This Row],[Count ST]] = TRUE), CUSTOMER[[#This Row],[Quantity]], AND($Y$10:$Y3381 = TRUE, COUNTIFS($H$10:$H3381, CUSTOMER[[#This Row],[Booking]], $J$10:$J3381, CUSTOMER[[#This Row],[Order Date]], $F$10:$F3381, "&lt;&gt;"&amp;"N?m l*")=1), 1, TRUE,  "")</f>
        <v>#NAME?</v>
      </c>
      <c r="AA3381" s="282" t="b">
        <f t="shared" ca="1" si="53"/>
        <v>0</v>
      </c>
      <c r="AB3381" s="305"/>
    </row>
    <row r="3382" spans="1:28" x14ac:dyDescent="0.25">
      <c r="A3382" s="281" t="str">
        <f ca="1">no.</f>
        <v/>
      </c>
      <c r="B3382" s="281"/>
      <c r="C3382" s="282"/>
      <c r="D3382" s="282"/>
      <c r="E3382" s="283" t="str">
        <f ca="1">position</f>
        <v/>
      </c>
      <c r="F3382" s="282"/>
      <c r="G3382" s="282"/>
      <c r="H3382" s="282"/>
      <c r="I3382" s="282"/>
      <c r="J3382" s="335"/>
      <c r="K3382" s="282"/>
      <c r="L3382" s="282"/>
      <c r="M3382" s="282"/>
      <c r="N3382" s="282"/>
      <c r="O3382" s="281"/>
      <c r="P3382" s="360" t="str">
        <f ca="1">rescore_patient</f>
        <v/>
      </c>
      <c r="Q3382" s="330" t="str">
        <f ca="1">quantity</f>
        <v/>
      </c>
      <c r="R3382" s="284"/>
      <c r="S3382" s="282"/>
      <c r="T3382" s="282"/>
      <c r="U3382" s="282"/>
      <c r="V3382" s="305"/>
      <c r="W3382" s="305"/>
      <c r="X3382" s="305"/>
      <c r="Y3382" s="282"/>
      <c r="Z3382" s="282" t="e" vm="1">
        <f ca="1">_xlfn.IFS(AND(ISNUMBER(SEARCH("N?m l*", CUSTOMER[[#This Row],[Service Type]], 1)), CUSTOMER[[#This Row],[Count ST]] = TRUE), CUSTOMER[[#This Row],[Quantity]], AND($Y$10:$Y3382 = TRUE, COUNTIFS($H$10:$H3382, CUSTOMER[[#This Row],[Booking]], $J$10:$J3382, CUSTOMER[[#This Row],[Order Date]], $F$10:$F3382, "&lt;&gt;"&amp;"N?m l*")=1), 1, TRUE,  "")</f>
        <v>#NAME?</v>
      </c>
      <c r="AA3382" s="282" t="b">
        <f t="shared" ca="1" si="53"/>
        <v>0</v>
      </c>
      <c r="AB3382" s="305"/>
    </row>
    <row r="3383" spans="1:28" x14ac:dyDescent="0.25">
      <c r="A3383" s="281" t="str">
        <f ca="1">no.</f>
        <v/>
      </c>
      <c r="B3383" s="281"/>
      <c r="C3383" s="282"/>
      <c r="D3383" s="282"/>
      <c r="E3383" s="283" t="str">
        <f ca="1">position</f>
        <v/>
      </c>
      <c r="F3383" s="282"/>
      <c r="G3383" s="282"/>
      <c r="H3383" s="282"/>
      <c r="I3383" s="282"/>
      <c r="J3383" s="335"/>
      <c r="K3383" s="282"/>
      <c r="L3383" s="282"/>
      <c r="M3383" s="282"/>
      <c r="N3383" s="282"/>
      <c r="O3383" s="281"/>
      <c r="P3383" s="360" t="str">
        <f ca="1">rescore_patient</f>
        <v/>
      </c>
      <c r="Q3383" s="330" t="str">
        <f ca="1">quantity</f>
        <v/>
      </c>
      <c r="R3383" s="284"/>
      <c r="S3383" s="282"/>
      <c r="T3383" s="282"/>
      <c r="U3383" s="282"/>
      <c r="V3383" s="305"/>
      <c r="W3383" s="305"/>
      <c r="X3383" s="305"/>
      <c r="Y3383" s="282"/>
      <c r="Z3383" s="282" t="e" vm="1">
        <f ca="1">_xlfn.IFS(AND(ISNUMBER(SEARCH("N?m l*", CUSTOMER[[#This Row],[Service Type]], 1)), CUSTOMER[[#This Row],[Count ST]] = TRUE), CUSTOMER[[#This Row],[Quantity]], AND($Y$10:$Y3383 = TRUE, COUNTIFS($H$10:$H3383, CUSTOMER[[#This Row],[Booking]], $J$10:$J3383, CUSTOMER[[#This Row],[Order Date]], $F$10:$F3383, "&lt;&gt;"&amp;"N?m l*")=1), 1, TRUE,  "")</f>
        <v>#NAME?</v>
      </c>
      <c r="AA3383" s="282" t="b">
        <f t="shared" ca="1" si="53"/>
        <v>0</v>
      </c>
      <c r="AB3383" s="305"/>
    </row>
    <row r="3384" spans="1:28" x14ac:dyDescent="0.25">
      <c r="A3384" s="281" t="str">
        <f ca="1">no.</f>
        <v/>
      </c>
      <c r="B3384" s="281"/>
      <c r="C3384" s="282"/>
      <c r="D3384" s="282"/>
      <c r="E3384" s="283" t="str">
        <f ca="1">position</f>
        <v/>
      </c>
      <c r="F3384" s="282"/>
      <c r="G3384" s="282"/>
      <c r="H3384" s="282"/>
      <c r="I3384" s="282"/>
      <c r="J3384" s="335"/>
      <c r="K3384" s="282"/>
      <c r="L3384" s="282"/>
      <c r="M3384" s="282"/>
      <c r="N3384" s="282"/>
      <c r="O3384" s="281"/>
      <c r="P3384" s="360" t="str">
        <f ca="1">rescore_patient</f>
        <v/>
      </c>
      <c r="Q3384" s="330" t="str">
        <f ca="1">quantity</f>
        <v/>
      </c>
      <c r="R3384" s="284"/>
      <c r="S3384" s="282"/>
      <c r="T3384" s="282"/>
      <c r="U3384" s="282"/>
      <c r="V3384" s="305"/>
      <c r="W3384" s="305"/>
      <c r="X3384" s="305"/>
      <c r="Y3384" s="282"/>
      <c r="Z3384" s="282" t="e" vm="1">
        <f ca="1">_xlfn.IFS(AND(ISNUMBER(SEARCH("N?m l*", CUSTOMER[[#This Row],[Service Type]], 1)), CUSTOMER[[#This Row],[Count ST]] = TRUE), CUSTOMER[[#This Row],[Quantity]], AND($Y$10:$Y3384 = TRUE, COUNTIFS($H$10:$H3384, CUSTOMER[[#This Row],[Booking]], $J$10:$J3384, CUSTOMER[[#This Row],[Order Date]], $F$10:$F3384, "&lt;&gt;"&amp;"N?m l*")=1), 1, TRUE,  "")</f>
        <v>#NAME?</v>
      </c>
      <c r="AA3384" s="282" t="b">
        <f t="shared" ca="1" si="53"/>
        <v>0</v>
      </c>
      <c r="AB3384" s="305"/>
    </row>
    <row r="3385" spans="1:28" x14ac:dyDescent="0.25">
      <c r="A3385" s="281" t="str">
        <f ca="1">no.</f>
        <v/>
      </c>
      <c r="B3385" s="281"/>
      <c r="C3385" s="282"/>
      <c r="D3385" s="282"/>
      <c r="E3385" s="283" t="str">
        <f ca="1">position</f>
        <v/>
      </c>
      <c r="F3385" s="282"/>
      <c r="G3385" s="282"/>
      <c r="H3385" s="282"/>
      <c r="I3385" s="282"/>
      <c r="J3385" s="335"/>
      <c r="K3385" s="282"/>
      <c r="L3385" s="282"/>
      <c r="M3385" s="282"/>
      <c r="N3385" s="282"/>
      <c r="O3385" s="281"/>
      <c r="P3385" s="360" t="str">
        <f ca="1">rescore_patient</f>
        <v/>
      </c>
      <c r="Q3385" s="330" t="str">
        <f ca="1">quantity</f>
        <v/>
      </c>
      <c r="R3385" s="284"/>
      <c r="S3385" s="282"/>
      <c r="T3385" s="282"/>
      <c r="U3385" s="282"/>
      <c r="V3385" s="305"/>
      <c r="W3385" s="305"/>
      <c r="X3385" s="305"/>
      <c r="Y3385" s="282"/>
      <c r="Z3385" s="282" t="e" vm="1">
        <f ca="1">_xlfn.IFS(AND(ISNUMBER(SEARCH("N?m l*", CUSTOMER[[#This Row],[Service Type]], 1)), CUSTOMER[[#This Row],[Count ST]] = TRUE), CUSTOMER[[#This Row],[Quantity]], AND($Y$10:$Y3385 = TRUE, COUNTIFS($H$10:$H3385, CUSTOMER[[#This Row],[Booking]], $J$10:$J3385, CUSTOMER[[#This Row],[Order Date]], $F$10:$F3385, "&lt;&gt;"&amp;"N?m l*")=1), 1, TRUE,  "")</f>
        <v>#NAME?</v>
      </c>
      <c r="AA3385" s="282" t="b">
        <f t="shared" ca="1" si="53"/>
        <v>0</v>
      </c>
      <c r="AB3385" s="305"/>
    </row>
    <row r="3386" spans="1:28" x14ac:dyDescent="0.25">
      <c r="A3386" s="281" t="str">
        <f ca="1">no.</f>
        <v/>
      </c>
      <c r="B3386" s="281"/>
      <c r="C3386" s="282"/>
      <c r="D3386" s="282"/>
      <c r="E3386" s="283" t="str">
        <f ca="1">position</f>
        <v/>
      </c>
      <c r="F3386" s="282"/>
      <c r="G3386" s="282"/>
      <c r="H3386" s="282"/>
      <c r="I3386" s="282"/>
      <c r="J3386" s="335"/>
      <c r="K3386" s="282"/>
      <c r="L3386" s="282"/>
      <c r="M3386" s="282"/>
      <c r="N3386" s="282"/>
      <c r="O3386" s="281"/>
      <c r="P3386" s="360" t="str">
        <f ca="1">rescore_patient</f>
        <v/>
      </c>
      <c r="Q3386" s="330" t="str">
        <f ca="1">quantity</f>
        <v/>
      </c>
      <c r="R3386" s="284"/>
      <c r="S3386" s="282"/>
      <c r="T3386" s="282"/>
      <c r="U3386" s="282"/>
      <c r="V3386" s="305"/>
      <c r="W3386" s="305"/>
      <c r="X3386" s="305"/>
      <c r="Y3386" s="282"/>
      <c r="Z3386" s="282" t="e" vm="1">
        <f ca="1">_xlfn.IFS(AND(ISNUMBER(SEARCH("N?m l*", CUSTOMER[[#This Row],[Service Type]], 1)), CUSTOMER[[#This Row],[Count ST]] = TRUE), CUSTOMER[[#This Row],[Quantity]], AND($Y$10:$Y3386 = TRUE, COUNTIFS($H$10:$H3386, CUSTOMER[[#This Row],[Booking]], $J$10:$J3386, CUSTOMER[[#This Row],[Order Date]], $F$10:$F3386, "&lt;&gt;"&amp;"N?m l*")=1), 1, TRUE,  "")</f>
        <v>#NAME?</v>
      </c>
      <c r="AA3386" s="282" t="b">
        <f t="shared" ca="1" si="53"/>
        <v>0</v>
      </c>
      <c r="AB3386" s="305"/>
    </row>
    <row r="3387" spans="1:28" x14ac:dyDescent="0.25">
      <c r="A3387" s="281" t="str">
        <f ca="1">no.</f>
        <v/>
      </c>
      <c r="B3387" s="281"/>
      <c r="C3387" s="282"/>
      <c r="D3387" s="282"/>
      <c r="E3387" s="283" t="str">
        <f ca="1">position</f>
        <v/>
      </c>
      <c r="F3387" s="282"/>
      <c r="G3387" s="282"/>
      <c r="H3387" s="282"/>
      <c r="I3387" s="282"/>
      <c r="J3387" s="335"/>
      <c r="K3387" s="282"/>
      <c r="L3387" s="282"/>
      <c r="M3387" s="282"/>
      <c r="N3387" s="282"/>
      <c r="O3387" s="281"/>
      <c r="P3387" s="360" t="str">
        <f ca="1">rescore_patient</f>
        <v/>
      </c>
      <c r="Q3387" s="330" t="str">
        <f ca="1">quantity</f>
        <v/>
      </c>
      <c r="R3387" s="284"/>
      <c r="S3387" s="282"/>
      <c r="T3387" s="282"/>
      <c r="U3387" s="282"/>
      <c r="V3387" s="305"/>
      <c r="W3387" s="305"/>
      <c r="X3387" s="305"/>
      <c r="Y3387" s="282"/>
      <c r="Z3387" s="282" t="e" vm="1">
        <f ca="1">_xlfn.IFS(AND(ISNUMBER(SEARCH("N?m l*", CUSTOMER[[#This Row],[Service Type]], 1)), CUSTOMER[[#This Row],[Count ST]] = TRUE), CUSTOMER[[#This Row],[Quantity]], AND($Y$10:$Y3387 = TRUE, COUNTIFS($H$10:$H3387, CUSTOMER[[#This Row],[Booking]], $J$10:$J3387, CUSTOMER[[#This Row],[Order Date]], $F$10:$F3387, "&lt;&gt;"&amp;"N?m l*")=1), 1, TRUE,  "")</f>
        <v>#NAME?</v>
      </c>
      <c r="AA3387" s="282" t="b">
        <f t="shared" ca="1" si="53"/>
        <v>0</v>
      </c>
      <c r="AB3387" s="305"/>
    </row>
    <row r="3388" spans="1:28" x14ac:dyDescent="0.25">
      <c r="A3388" s="281" t="str">
        <f ca="1">no.</f>
        <v/>
      </c>
      <c r="B3388" s="281"/>
      <c r="C3388" s="282"/>
      <c r="D3388" s="282"/>
      <c r="E3388" s="283" t="str">
        <f ca="1">position</f>
        <v/>
      </c>
      <c r="F3388" s="282"/>
      <c r="G3388" s="282"/>
      <c r="H3388" s="282"/>
      <c r="I3388" s="282"/>
      <c r="J3388" s="335"/>
      <c r="K3388" s="282"/>
      <c r="L3388" s="282"/>
      <c r="M3388" s="282"/>
      <c r="N3388" s="282"/>
      <c r="O3388" s="281"/>
      <c r="P3388" s="360" t="str">
        <f ca="1">rescore_patient</f>
        <v/>
      </c>
      <c r="Q3388" s="330" t="str">
        <f ca="1">quantity</f>
        <v/>
      </c>
      <c r="R3388" s="284"/>
      <c r="S3388" s="282"/>
      <c r="T3388" s="282"/>
      <c r="U3388" s="282"/>
      <c r="V3388" s="305"/>
      <c r="W3388" s="305"/>
      <c r="X3388" s="305"/>
      <c r="Y3388" s="282"/>
      <c r="Z3388" s="282" t="e" vm="1">
        <f ca="1">_xlfn.IFS(AND(ISNUMBER(SEARCH("N?m l*", CUSTOMER[[#This Row],[Service Type]], 1)), CUSTOMER[[#This Row],[Count ST]] = TRUE), CUSTOMER[[#This Row],[Quantity]], AND($Y$10:$Y3388 = TRUE, COUNTIFS($H$10:$H3388, CUSTOMER[[#This Row],[Booking]], $J$10:$J3388, CUSTOMER[[#This Row],[Order Date]], $F$10:$F3388, "&lt;&gt;"&amp;"N?m l*")=1), 1, TRUE,  "")</f>
        <v>#NAME?</v>
      </c>
      <c r="AA3388" s="282" t="b">
        <f t="shared" ca="1" si="53"/>
        <v>0</v>
      </c>
      <c r="AB3388" s="305"/>
    </row>
    <row r="3389" spans="1:28" x14ac:dyDescent="0.25">
      <c r="A3389" s="281" t="str">
        <f ca="1">no.</f>
        <v/>
      </c>
      <c r="B3389" s="281"/>
      <c r="C3389" s="282"/>
      <c r="D3389" s="282"/>
      <c r="E3389" s="283" t="str">
        <f ca="1">position</f>
        <v/>
      </c>
      <c r="F3389" s="282"/>
      <c r="G3389" s="282"/>
      <c r="H3389" s="282"/>
      <c r="I3389" s="282"/>
      <c r="J3389" s="335"/>
      <c r="K3389" s="282"/>
      <c r="L3389" s="282"/>
      <c r="M3389" s="282"/>
      <c r="N3389" s="282"/>
      <c r="O3389" s="281"/>
      <c r="P3389" s="360" t="str">
        <f ca="1">rescore_patient</f>
        <v/>
      </c>
      <c r="Q3389" s="330" t="str">
        <f ca="1">quantity</f>
        <v/>
      </c>
      <c r="R3389" s="284"/>
      <c r="S3389" s="282"/>
      <c r="T3389" s="282"/>
      <c r="U3389" s="282"/>
      <c r="V3389" s="305"/>
      <c r="W3389" s="305"/>
      <c r="X3389" s="305"/>
      <c r="Y3389" s="282"/>
      <c r="Z3389" s="282" t="e" vm="1">
        <f ca="1">_xlfn.IFS(AND(ISNUMBER(SEARCH("N?m l*", CUSTOMER[[#This Row],[Service Type]], 1)), CUSTOMER[[#This Row],[Count ST]] = TRUE), CUSTOMER[[#This Row],[Quantity]], AND($Y$10:$Y3389 = TRUE, COUNTIFS($H$10:$H3389, CUSTOMER[[#This Row],[Booking]], $J$10:$J3389, CUSTOMER[[#This Row],[Order Date]], $F$10:$F3389, "&lt;&gt;"&amp;"N?m l*")=1), 1, TRUE,  "")</f>
        <v>#NAME?</v>
      </c>
      <c r="AA3389" s="282" t="b">
        <f t="shared" ca="1" si="53"/>
        <v>0</v>
      </c>
      <c r="AB3389" s="305"/>
    </row>
    <row r="3390" spans="1:28" x14ac:dyDescent="0.25">
      <c r="A3390" s="281" t="str">
        <f ca="1">no.</f>
        <v/>
      </c>
      <c r="B3390" s="281"/>
      <c r="C3390" s="282"/>
      <c r="D3390" s="282"/>
      <c r="E3390" s="283" t="str">
        <f ca="1">position</f>
        <v/>
      </c>
      <c r="F3390" s="282"/>
      <c r="G3390" s="282"/>
      <c r="H3390" s="282"/>
      <c r="I3390" s="282"/>
      <c r="J3390" s="335"/>
      <c r="K3390" s="282"/>
      <c r="L3390" s="282"/>
      <c r="M3390" s="282"/>
      <c r="N3390" s="282"/>
      <c r="O3390" s="281"/>
      <c r="P3390" s="360" t="str">
        <f ca="1">rescore_patient</f>
        <v/>
      </c>
      <c r="Q3390" s="330" t="str">
        <f ca="1">quantity</f>
        <v/>
      </c>
      <c r="R3390" s="284"/>
      <c r="S3390" s="282"/>
      <c r="T3390" s="282"/>
      <c r="U3390" s="282"/>
      <c r="V3390" s="305"/>
      <c r="W3390" s="305"/>
      <c r="X3390" s="305"/>
      <c r="Y3390" s="282"/>
      <c r="Z3390" s="282" t="e" vm="1">
        <f ca="1">_xlfn.IFS(AND(ISNUMBER(SEARCH("N?m l*", CUSTOMER[[#This Row],[Service Type]], 1)), CUSTOMER[[#This Row],[Count ST]] = TRUE), CUSTOMER[[#This Row],[Quantity]], AND($Y$10:$Y3390 = TRUE, COUNTIFS($H$10:$H3390, CUSTOMER[[#This Row],[Booking]], $J$10:$J3390, CUSTOMER[[#This Row],[Order Date]], $F$10:$F3390, "&lt;&gt;"&amp;"N?m l*")=1), 1, TRUE,  "")</f>
        <v>#NAME?</v>
      </c>
      <c r="AA3390" s="282" t="b">
        <f t="shared" ca="1" si="53"/>
        <v>0</v>
      </c>
      <c r="AB3390" s="305"/>
    </row>
    <row r="3391" spans="1:28" x14ac:dyDescent="0.25">
      <c r="A3391" s="281" t="str">
        <f ca="1">no.</f>
        <v/>
      </c>
      <c r="B3391" s="281"/>
      <c r="C3391" s="282"/>
      <c r="D3391" s="282"/>
      <c r="E3391" s="283" t="str">
        <f ca="1">position</f>
        <v/>
      </c>
      <c r="F3391" s="282"/>
      <c r="G3391" s="282"/>
      <c r="H3391" s="282"/>
      <c r="I3391" s="282"/>
      <c r="J3391" s="335"/>
      <c r="K3391" s="282"/>
      <c r="L3391" s="282"/>
      <c r="M3391" s="282"/>
      <c r="N3391" s="282"/>
      <c r="O3391" s="281"/>
      <c r="P3391" s="360" t="str">
        <f ca="1">rescore_patient</f>
        <v/>
      </c>
      <c r="Q3391" s="330" t="str">
        <f ca="1">quantity</f>
        <v/>
      </c>
      <c r="R3391" s="284"/>
      <c r="S3391" s="282"/>
      <c r="T3391" s="282"/>
      <c r="U3391" s="282"/>
      <c r="V3391" s="305"/>
      <c r="W3391" s="305"/>
      <c r="X3391" s="305"/>
      <c r="Y3391" s="282"/>
      <c r="Z3391" s="282" t="e" vm="1">
        <f ca="1">_xlfn.IFS(AND(ISNUMBER(SEARCH("N?m l*", CUSTOMER[[#This Row],[Service Type]], 1)), CUSTOMER[[#This Row],[Count ST]] = TRUE), CUSTOMER[[#This Row],[Quantity]], AND($Y$10:$Y3391 = TRUE, COUNTIFS($H$10:$H3391, CUSTOMER[[#This Row],[Booking]], $J$10:$J3391, CUSTOMER[[#This Row],[Order Date]], $F$10:$F3391, "&lt;&gt;"&amp;"N?m l*")=1), 1, TRUE,  "")</f>
        <v>#NAME?</v>
      </c>
      <c r="AA3391" s="282" t="b">
        <f t="shared" ca="1" si="53"/>
        <v>0</v>
      </c>
      <c r="AB3391" s="305"/>
    </row>
    <row r="3392" spans="1:28" x14ac:dyDescent="0.25">
      <c r="A3392" s="281" t="str">
        <f ca="1">no.</f>
        <v/>
      </c>
      <c r="B3392" s="281"/>
      <c r="C3392" s="282"/>
      <c r="D3392" s="282"/>
      <c r="E3392" s="283" t="str">
        <f ca="1">position</f>
        <v/>
      </c>
      <c r="F3392" s="282"/>
      <c r="G3392" s="282"/>
      <c r="H3392" s="282"/>
      <c r="I3392" s="282"/>
      <c r="J3392" s="335"/>
      <c r="K3392" s="282"/>
      <c r="L3392" s="282"/>
      <c r="M3392" s="282"/>
      <c r="N3392" s="282"/>
      <c r="O3392" s="281"/>
      <c r="P3392" s="360" t="str">
        <f ca="1">rescore_patient</f>
        <v/>
      </c>
      <c r="Q3392" s="330" t="str">
        <f ca="1">quantity</f>
        <v/>
      </c>
      <c r="R3392" s="284"/>
      <c r="S3392" s="282"/>
      <c r="T3392" s="282"/>
      <c r="U3392" s="282"/>
      <c r="V3392" s="305"/>
      <c r="W3392" s="305"/>
      <c r="X3392" s="305"/>
      <c r="Y3392" s="282"/>
      <c r="Z3392" s="282" t="e" vm="1">
        <f ca="1">_xlfn.IFS(AND(ISNUMBER(SEARCH("N?m l*", CUSTOMER[[#This Row],[Service Type]], 1)), CUSTOMER[[#This Row],[Count ST]] = TRUE), CUSTOMER[[#This Row],[Quantity]], AND($Y$10:$Y3392 = TRUE, COUNTIFS($H$10:$H3392, CUSTOMER[[#This Row],[Booking]], $J$10:$J3392, CUSTOMER[[#This Row],[Order Date]], $F$10:$F3392, "&lt;&gt;"&amp;"N?m l*")=1), 1, TRUE,  "")</f>
        <v>#NAME?</v>
      </c>
      <c r="AA3392" s="282" t="b">
        <f t="shared" ca="1" si="53"/>
        <v>0</v>
      </c>
      <c r="AB3392" s="305"/>
    </row>
    <row r="3393" spans="1:28" x14ac:dyDescent="0.25">
      <c r="A3393" s="281" t="str">
        <f ca="1">no.</f>
        <v/>
      </c>
      <c r="B3393" s="281"/>
      <c r="C3393" s="282"/>
      <c r="D3393" s="282"/>
      <c r="E3393" s="283" t="str">
        <f ca="1">position</f>
        <v/>
      </c>
      <c r="F3393" s="282"/>
      <c r="G3393" s="282"/>
      <c r="H3393" s="282"/>
      <c r="I3393" s="282"/>
      <c r="J3393" s="335"/>
      <c r="K3393" s="282"/>
      <c r="L3393" s="282"/>
      <c r="M3393" s="282"/>
      <c r="N3393" s="282"/>
      <c r="O3393" s="281"/>
      <c r="P3393" s="360" t="str">
        <f ca="1">rescore_patient</f>
        <v/>
      </c>
      <c r="Q3393" s="330" t="str">
        <f ca="1">quantity</f>
        <v/>
      </c>
      <c r="R3393" s="284"/>
      <c r="S3393" s="282"/>
      <c r="T3393" s="282"/>
      <c r="U3393" s="282"/>
      <c r="V3393" s="305"/>
      <c r="W3393" s="305"/>
      <c r="X3393" s="305"/>
      <c r="Y3393" s="282"/>
      <c r="Z3393" s="282" t="e" vm="1">
        <f ca="1">_xlfn.IFS(AND(ISNUMBER(SEARCH("N?m l*", CUSTOMER[[#This Row],[Service Type]], 1)), CUSTOMER[[#This Row],[Count ST]] = TRUE), CUSTOMER[[#This Row],[Quantity]], AND($Y$10:$Y3393 = TRUE, COUNTIFS($H$10:$H3393, CUSTOMER[[#This Row],[Booking]], $J$10:$J3393, CUSTOMER[[#This Row],[Order Date]], $F$10:$F3393, "&lt;&gt;"&amp;"N?m l*")=1), 1, TRUE,  "")</f>
        <v>#NAME?</v>
      </c>
      <c r="AA3393" s="282" t="b">
        <f t="shared" ca="1" si="53"/>
        <v>0</v>
      </c>
      <c r="AB3393" s="305"/>
    </row>
    <row r="3394" spans="1:28" x14ac:dyDescent="0.25">
      <c r="A3394" s="281" t="str">
        <f ca="1">no.</f>
        <v/>
      </c>
      <c r="B3394" s="281"/>
      <c r="C3394" s="282"/>
      <c r="D3394" s="282"/>
      <c r="E3394" s="283" t="str">
        <f ca="1">position</f>
        <v/>
      </c>
      <c r="F3394" s="282"/>
      <c r="G3394" s="282"/>
      <c r="H3394" s="282"/>
      <c r="I3394" s="282"/>
      <c r="J3394" s="335"/>
      <c r="K3394" s="282"/>
      <c r="L3394" s="282"/>
      <c r="M3394" s="282"/>
      <c r="N3394" s="282"/>
      <c r="O3394" s="281"/>
      <c r="P3394" s="360" t="str">
        <f ca="1">rescore_patient</f>
        <v/>
      </c>
      <c r="Q3394" s="330" t="str">
        <f ca="1">quantity</f>
        <v/>
      </c>
      <c r="R3394" s="284"/>
      <c r="S3394" s="282"/>
      <c r="T3394" s="282"/>
      <c r="U3394" s="282"/>
      <c r="V3394" s="305"/>
      <c r="W3394" s="305"/>
      <c r="X3394" s="305"/>
      <c r="Y3394" s="282"/>
      <c r="Z3394" s="282" t="e" vm="1">
        <f ca="1">_xlfn.IFS(AND(ISNUMBER(SEARCH("N?m l*", CUSTOMER[[#This Row],[Service Type]], 1)), CUSTOMER[[#This Row],[Count ST]] = TRUE), CUSTOMER[[#This Row],[Quantity]], AND($Y$10:$Y3394 = TRUE, COUNTIFS($H$10:$H3394, CUSTOMER[[#This Row],[Booking]], $J$10:$J3394, CUSTOMER[[#This Row],[Order Date]], $F$10:$F3394, "&lt;&gt;"&amp;"N?m l*")=1), 1, TRUE,  "")</f>
        <v>#NAME?</v>
      </c>
      <c r="AA3394" s="282" t="b">
        <f t="shared" ca="1" si="53"/>
        <v>0</v>
      </c>
      <c r="AB3394" s="305"/>
    </row>
    <row r="3395" spans="1:28" x14ac:dyDescent="0.25">
      <c r="A3395" s="281" t="str">
        <f ca="1">no.</f>
        <v/>
      </c>
      <c r="B3395" s="281"/>
      <c r="C3395" s="282"/>
      <c r="D3395" s="282"/>
      <c r="E3395" s="283" t="str">
        <f ca="1">position</f>
        <v/>
      </c>
      <c r="F3395" s="282"/>
      <c r="G3395" s="282"/>
      <c r="H3395" s="282"/>
      <c r="I3395" s="282"/>
      <c r="J3395" s="335"/>
      <c r="K3395" s="282"/>
      <c r="L3395" s="282"/>
      <c r="M3395" s="282"/>
      <c r="N3395" s="282"/>
      <c r="O3395" s="281"/>
      <c r="P3395" s="360" t="str">
        <f ca="1">rescore_patient</f>
        <v/>
      </c>
      <c r="Q3395" s="330" t="str">
        <f ca="1">quantity</f>
        <v/>
      </c>
      <c r="R3395" s="284"/>
      <c r="S3395" s="282"/>
      <c r="T3395" s="282"/>
      <c r="U3395" s="282"/>
      <c r="V3395" s="305"/>
      <c r="W3395" s="305"/>
      <c r="X3395" s="305"/>
      <c r="Y3395" s="282"/>
      <c r="Z3395" s="282" t="e" vm="1">
        <f ca="1">_xlfn.IFS(AND(ISNUMBER(SEARCH("N?m l*", CUSTOMER[[#This Row],[Service Type]], 1)), CUSTOMER[[#This Row],[Count ST]] = TRUE), CUSTOMER[[#This Row],[Quantity]], AND($Y$10:$Y3395 = TRUE, COUNTIFS($H$10:$H3395, CUSTOMER[[#This Row],[Booking]], $J$10:$J3395, CUSTOMER[[#This Row],[Order Date]], $F$10:$F3395, "&lt;&gt;"&amp;"N?m l*")=1), 1, TRUE,  "")</f>
        <v>#NAME?</v>
      </c>
      <c r="AA3395" s="282" t="b">
        <f t="shared" ca="1" si="53"/>
        <v>0</v>
      </c>
      <c r="AB3395" s="305"/>
    </row>
    <row r="3396" spans="1:28" x14ac:dyDescent="0.25">
      <c r="A3396" s="281" t="str">
        <f ca="1">no.</f>
        <v/>
      </c>
      <c r="B3396" s="281"/>
      <c r="C3396" s="282"/>
      <c r="D3396" s="282"/>
      <c r="E3396" s="283" t="str">
        <f ca="1">position</f>
        <v/>
      </c>
      <c r="F3396" s="282"/>
      <c r="G3396" s="282"/>
      <c r="H3396" s="282"/>
      <c r="I3396" s="282"/>
      <c r="J3396" s="335"/>
      <c r="K3396" s="282"/>
      <c r="L3396" s="282"/>
      <c r="M3396" s="282"/>
      <c r="N3396" s="282"/>
      <c r="O3396" s="281"/>
      <c r="P3396" s="360" t="str">
        <f ca="1">rescore_patient</f>
        <v/>
      </c>
      <c r="Q3396" s="330" t="str">
        <f ca="1">quantity</f>
        <v/>
      </c>
      <c r="R3396" s="284"/>
      <c r="S3396" s="282"/>
      <c r="T3396" s="282"/>
      <c r="U3396" s="282"/>
      <c r="V3396" s="305"/>
      <c r="W3396" s="305"/>
      <c r="X3396" s="305"/>
      <c r="Y3396" s="282"/>
      <c r="Z3396" s="282" t="e" vm="1">
        <f ca="1">_xlfn.IFS(AND(ISNUMBER(SEARCH("N?m l*", CUSTOMER[[#This Row],[Service Type]], 1)), CUSTOMER[[#This Row],[Count ST]] = TRUE), CUSTOMER[[#This Row],[Quantity]], AND($Y$10:$Y3396 = TRUE, COUNTIFS($H$10:$H3396, CUSTOMER[[#This Row],[Booking]], $J$10:$J3396, CUSTOMER[[#This Row],[Order Date]], $F$10:$F3396, "&lt;&gt;"&amp;"N?m l*")=1), 1, TRUE,  "")</f>
        <v>#NAME?</v>
      </c>
      <c r="AA3396" s="282" t="b">
        <f t="shared" ca="1" si="53"/>
        <v>0</v>
      </c>
      <c r="AB3396" s="305"/>
    </row>
    <row r="3397" spans="1:28" x14ac:dyDescent="0.25">
      <c r="A3397" s="281" t="str">
        <f ca="1">no.</f>
        <v/>
      </c>
      <c r="B3397" s="281"/>
      <c r="C3397" s="282"/>
      <c r="D3397" s="282"/>
      <c r="E3397" s="283" t="str">
        <f ca="1">position</f>
        <v/>
      </c>
      <c r="F3397" s="282"/>
      <c r="G3397" s="282"/>
      <c r="H3397" s="282"/>
      <c r="I3397" s="282"/>
      <c r="J3397" s="335"/>
      <c r="K3397" s="282"/>
      <c r="L3397" s="282"/>
      <c r="M3397" s="282"/>
      <c r="N3397" s="282"/>
      <c r="O3397" s="281"/>
      <c r="P3397" s="360" t="str">
        <f ca="1">rescore_patient</f>
        <v/>
      </c>
      <c r="Q3397" s="330" t="str">
        <f ca="1">quantity</f>
        <v/>
      </c>
      <c r="R3397" s="284"/>
      <c r="S3397" s="282"/>
      <c r="T3397" s="282"/>
      <c r="U3397" s="282"/>
      <c r="V3397" s="305"/>
      <c r="W3397" s="305"/>
      <c r="X3397" s="305"/>
      <c r="Y3397" s="282"/>
      <c r="Z3397" s="282" t="e" vm="1">
        <f ca="1">_xlfn.IFS(AND(ISNUMBER(SEARCH("N?m l*", CUSTOMER[[#This Row],[Service Type]], 1)), CUSTOMER[[#This Row],[Count ST]] = TRUE), CUSTOMER[[#This Row],[Quantity]], AND($Y$10:$Y3397 = TRUE, COUNTIFS($H$10:$H3397, CUSTOMER[[#This Row],[Booking]], $J$10:$J3397, CUSTOMER[[#This Row],[Order Date]], $F$10:$F3397, "&lt;&gt;"&amp;"N?m l*")=1), 1, TRUE,  "")</f>
        <v>#NAME?</v>
      </c>
      <c r="AA3397" s="282" t="b">
        <f t="shared" ca="1" si="53"/>
        <v>0</v>
      </c>
      <c r="AB3397" s="305"/>
    </row>
    <row r="3398" spans="1:28" x14ac:dyDescent="0.25">
      <c r="A3398" s="281" t="str">
        <f ca="1">no.</f>
        <v/>
      </c>
      <c r="B3398" s="281"/>
      <c r="C3398" s="282"/>
      <c r="D3398" s="282"/>
      <c r="E3398" s="283" t="str">
        <f ca="1">position</f>
        <v/>
      </c>
      <c r="F3398" s="282"/>
      <c r="G3398" s="282"/>
      <c r="H3398" s="282"/>
      <c r="I3398" s="282"/>
      <c r="J3398" s="335"/>
      <c r="K3398" s="282"/>
      <c r="L3398" s="282"/>
      <c r="M3398" s="282"/>
      <c r="N3398" s="282"/>
      <c r="O3398" s="281"/>
      <c r="P3398" s="360" t="str">
        <f ca="1">rescore_patient</f>
        <v/>
      </c>
      <c r="Q3398" s="330" t="str">
        <f ca="1">quantity</f>
        <v/>
      </c>
      <c r="R3398" s="284"/>
      <c r="S3398" s="282"/>
      <c r="T3398" s="282"/>
      <c r="U3398" s="282"/>
      <c r="V3398" s="305"/>
      <c r="W3398" s="305"/>
      <c r="X3398" s="305"/>
      <c r="Y3398" s="282"/>
      <c r="Z3398" s="282" t="e" vm="1">
        <f ca="1">_xlfn.IFS(AND(ISNUMBER(SEARCH("N?m l*", CUSTOMER[[#This Row],[Service Type]], 1)), CUSTOMER[[#This Row],[Count ST]] = TRUE), CUSTOMER[[#This Row],[Quantity]], AND($Y$10:$Y3398 = TRUE, COUNTIFS($H$10:$H3398, CUSTOMER[[#This Row],[Booking]], $J$10:$J3398, CUSTOMER[[#This Row],[Order Date]], $F$10:$F3398, "&lt;&gt;"&amp;"N?m l*")=1), 1, TRUE,  "")</f>
        <v>#NAME?</v>
      </c>
      <c r="AA3398" s="282" t="b">
        <f t="shared" ca="1" si="53"/>
        <v>0</v>
      </c>
      <c r="AB3398" s="305"/>
    </row>
    <row r="3399" spans="1:28" x14ac:dyDescent="0.25">
      <c r="A3399" s="281" t="str">
        <f ca="1">no.</f>
        <v/>
      </c>
      <c r="B3399" s="281"/>
      <c r="C3399" s="282"/>
      <c r="D3399" s="282"/>
      <c r="E3399" s="283" t="str">
        <f ca="1">position</f>
        <v/>
      </c>
      <c r="F3399" s="282"/>
      <c r="G3399" s="282"/>
      <c r="H3399" s="282"/>
      <c r="I3399" s="282"/>
      <c r="J3399" s="335"/>
      <c r="K3399" s="282"/>
      <c r="L3399" s="282"/>
      <c r="M3399" s="282"/>
      <c r="N3399" s="282"/>
      <c r="O3399" s="281"/>
      <c r="P3399" s="360" t="str">
        <f ca="1">rescore_patient</f>
        <v/>
      </c>
      <c r="Q3399" s="330" t="str">
        <f ca="1">quantity</f>
        <v/>
      </c>
      <c r="R3399" s="284"/>
      <c r="S3399" s="282"/>
      <c r="T3399" s="282"/>
      <c r="U3399" s="282"/>
      <c r="V3399" s="305"/>
      <c r="W3399" s="305"/>
      <c r="X3399" s="305"/>
      <c r="Y3399" s="282"/>
      <c r="Z3399" s="282" t="e" vm="1">
        <f ca="1">_xlfn.IFS(AND(ISNUMBER(SEARCH("N?m l*", CUSTOMER[[#This Row],[Service Type]], 1)), CUSTOMER[[#This Row],[Count ST]] = TRUE), CUSTOMER[[#This Row],[Quantity]], AND($Y$10:$Y3399 = TRUE, COUNTIFS($H$10:$H3399, CUSTOMER[[#This Row],[Booking]], $J$10:$J3399, CUSTOMER[[#This Row],[Order Date]], $F$10:$F3399, "&lt;&gt;"&amp;"N?m l*")=1), 1, TRUE,  "")</f>
        <v>#NAME?</v>
      </c>
      <c r="AA3399" s="282" t="b">
        <f t="shared" ca="1" si="53"/>
        <v>0</v>
      </c>
      <c r="AB3399" s="305"/>
    </row>
    <row r="3400" spans="1:28" x14ac:dyDescent="0.25">
      <c r="A3400" s="281" t="str">
        <f ca="1">no.</f>
        <v/>
      </c>
      <c r="B3400" s="281"/>
      <c r="C3400" s="282"/>
      <c r="D3400" s="282"/>
      <c r="E3400" s="283" t="str">
        <f ca="1">position</f>
        <v/>
      </c>
      <c r="F3400" s="282"/>
      <c r="G3400" s="282"/>
      <c r="H3400" s="282"/>
      <c r="I3400" s="282"/>
      <c r="J3400" s="335"/>
      <c r="K3400" s="282"/>
      <c r="L3400" s="282"/>
      <c r="M3400" s="282"/>
      <c r="N3400" s="282"/>
      <c r="O3400" s="281"/>
      <c r="P3400" s="360" t="str">
        <f ca="1">rescore_patient</f>
        <v/>
      </c>
      <c r="Q3400" s="330" t="str">
        <f ca="1">quantity</f>
        <v/>
      </c>
      <c r="R3400" s="284"/>
      <c r="S3400" s="282"/>
      <c r="T3400" s="282"/>
      <c r="U3400" s="282"/>
      <c r="V3400" s="305"/>
      <c r="W3400" s="305"/>
      <c r="X3400" s="305"/>
      <c r="Y3400" s="282"/>
      <c r="Z3400" s="282" t="e" vm="1">
        <f ca="1">_xlfn.IFS(AND(ISNUMBER(SEARCH("N?m l*", CUSTOMER[[#This Row],[Service Type]], 1)), CUSTOMER[[#This Row],[Count ST]] = TRUE), CUSTOMER[[#This Row],[Quantity]], AND($Y$10:$Y3400 = TRUE, COUNTIFS($H$10:$H3400, CUSTOMER[[#This Row],[Booking]], $J$10:$J3400, CUSTOMER[[#This Row],[Order Date]], $F$10:$F3400, "&lt;&gt;"&amp;"N?m l*")=1), 1, TRUE,  "")</f>
        <v>#NAME?</v>
      </c>
      <c r="AA3400" s="282" t="b">
        <f t="shared" ca="1" si="53"/>
        <v>0</v>
      </c>
      <c r="AB3400" s="305"/>
    </row>
    <row r="3401" spans="1:28" x14ac:dyDescent="0.25">
      <c r="A3401" s="281" t="str">
        <f ca="1">no.</f>
        <v/>
      </c>
      <c r="B3401" s="281"/>
      <c r="C3401" s="282"/>
      <c r="D3401" s="282"/>
      <c r="E3401" s="283" t="str">
        <f ca="1">position</f>
        <v/>
      </c>
      <c r="F3401" s="282"/>
      <c r="G3401" s="282"/>
      <c r="H3401" s="282"/>
      <c r="I3401" s="282"/>
      <c r="J3401" s="335"/>
      <c r="K3401" s="282"/>
      <c r="L3401" s="282"/>
      <c r="M3401" s="282"/>
      <c r="N3401" s="282"/>
      <c r="O3401" s="281"/>
      <c r="P3401" s="360" t="str">
        <f ca="1">rescore_patient</f>
        <v/>
      </c>
      <c r="Q3401" s="330" t="str">
        <f ca="1">quantity</f>
        <v/>
      </c>
      <c r="R3401" s="284"/>
      <c r="S3401" s="282"/>
      <c r="T3401" s="282"/>
      <c r="U3401" s="282"/>
      <c r="V3401" s="305"/>
      <c r="W3401" s="305"/>
      <c r="X3401" s="305"/>
      <c r="Y3401" s="282"/>
      <c r="Z3401" s="282" t="e" vm="1">
        <f ca="1">_xlfn.IFS(AND(ISNUMBER(SEARCH("N?m l*", CUSTOMER[[#This Row],[Service Type]], 1)), CUSTOMER[[#This Row],[Count ST]] = TRUE), CUSTOMER[[#This Row],[Quantity]], AND($Y$10:$Y3401 = TRUE, COUNTIFS($H$10:$H3401, CUSTOMER[[#This Row],[Booking]], $J$10:$J3401, CUSTOMER[[#This Row],[Order Date]], $F$10:$F3401, "&lt;&gt;"&amp;"N?m l*")=1), 1, TRUE,  "")</f>
        <v>#NAME?</v>
      </c>
      <c r="AA3401" s="282" t="b">
        <f t="shared" ca="1" si="53"/>
        <v>0</v>
      </c>
      <c r="AB3401" s="305"/>
    </row>
    <row r="3402" spans="1:28" x14ac:dyDescent="0.25">
      <c r="A3402" s="281" t="str">
        <f ca="1">no.</f>
        <v/>
      </c>
      <c r="B3402" s="281"/>
      <c r="C3402" s="282"/>
      <c r="D3402" s="282"/>
      <c r="E3402" s="283" t="str">
        <f ca="1">position</f>
        <v/>
      </c>
      <c r="F3402" s="282"/>
      <c r="G3402" s="282"/>
      <c r="H3402" s="282"/>
      <c r="I3402" s="282"/>
      <c r="J3402" s="335"/>
      <c r="K3402" s="282"/>
      <c r="L3402" s="282"/>
      <c r="M3402" s="282"/>
      <c r="N3402" s="282"/>
      <c r="O3402" s="281"/>
      <c r="P3402" s="360" t="str">
        <f ca="1">rescore_patient</f>
        <v/>
      </c>
      <c r="Q3402" s="330" t="str">
        <f ca="1">quantity</f>
        <v/>
      </c>
      <c r="R3402" s="284"/>
      <c r="S3402" s="282"/>
      <c r="T3402" s="282"/>
      <c r="U3402" s="282"/>
      <c r="V3402" s="305"/>
      <c r="W3402" s="305"/>
      <c r="X3402" s="305"/>
      <c r="Y3402" s="282"/>
      <c r="Z3402" s="282" t="e" vm="1">
        <f ca="1">_xlfn.IFS(AND(ISNUMBER(SEARCH("N?m l*", CUSTOMER[[#This Row],[Service Type]], 1)), CUSTOMER[[#This Row],[Count ST]] = TRUE), CUSTOMER[[#This Row],[Quantity]], AND($Y$10:$Y3402 = TRUE, COUNTIFS($H$10:$H3402, CUSTOMER[[#This Row],[Booking]], $J$10:$J3402, CUSTOMER[[#This Row],[Order Date]], $F$10:$F3402, "&lt;&gt;"&amp;"N?m l*")=1), 1, TRUE,  "")</f>
        <v>#NAME?</v>
      </c>
      <c r="AA3402" s="282" t="b">
        <f t="shared" ref="AA3402:AA3465" ca="1" si="54">count_svc_type</f>
        <v>0</v>
      </c>
      <c r="AB3402" s="305"/>
    </row>
    <row r="3403" spans="1:28" x14ac:dyDescent="0.25">
      <c r="A3403" s="281" t="str">
        <f ca="1">no.</f>
        <v/>
      </c>
      <c r="B3403" s="281"/>
      <c r="C3403" s="282"/>
      <c r="D3403" s="282"/>
      <c r="E3403" s="283" t="str">
        <f ca="1">position</f>
        <v/>
      </c>
      <c r="F3403" s="282"/>
      <c r="G3403" s="282"/>
      <c r="H3403" s="282"/>
      <c r="I3403" s="282"/>
      <c r="J3403" s="335"/>
      <c r="K3403" s="282"/>
      <c r="L3403" s="282"/>
      <c r="M3403" s="282"/>
      <c r="N3403" s="282"/>
      <c r="O3403" s="281"/>
      <c r="P3403" s="360" t="str">
        <f ca="1">rescore_patient</f>
        <v/>
      </c>
      <c r="Q3403" s="330" t="str">
        <f ca="1">quantity</f>
        <v/>
      </c>
      <c r="R3403" s="284"/>
      <c r="S3403" s="282"/>
      <c r="T3403" s="282"/>
      <c r="U3403" s="282"/>
      <c r="V3403" s="305"/>
      <c r="W3403" s="305"/>
      <c r="X3403" s="305"/>
      <c r="Y3403" s="282"/>
      <c r="Z3403" s="282" t="e" vm="1">
        <f ca="1">_xlfn.IFS(AND(ISNUMBER(SEARCH("N?m l*", CUSTOMER[[#This Row],[Service Type]], 1)), CUSTOMER[[#This Row],[Count ST]] = TRUE), CUSTOMER[[#This Row],[Quantity]], AND($Y$10:$Y3403 = TRUE, COUNTIFS($H$10:$H3403, CUSTOMER[[#This Row],[Booking]], $J$10:$J3403, CUSTOMER[[#This Row],[Order Date]], $F$10:$F3403, "&lt;&gt;"&amp;"N?m l*")=1), 1, TRUE,  "")</f>
        <v>#NAME?</v>
      </c>
      <c r="AA3403" s="282" t="b">
        <f t="shared" ca="1" si="54"/>
        <v>0</v>
      </c>
      <c r="AB3403" s="305"/>
    </row>
    <row r="3404" spans="1:28" x14ac:dyDescent="0.25">
      <c r="A3404" s="281" t="str">
        <f ca="1">no.</f>
        <v/>
      </c>
      <c r="B3404" s="281"/>
      <c r="C3404" s="282"/>
      <c r="D3404" s="282"/>
      <c r="E3404" s="283" t="str">
        <f ca="1">position</f>
        <v/>
      </c>
      <c r="F3404" s="282"/>
      <c r="G3404" s="282"/>
      <c r="H3404" s="282"/>
      <c r="I3404" s="282"/>
      <c r="J3404" s="335"/>
      <c r="K3404" s="282"/>
      <c r="L3404" s="282"/>
      <c r="M3404" s="282"/>
      <c r="N3404" s="282"/>
      <c r="O3404" s="281"/>
      <c r="P3404" s="360" t="str">
        <f ca="1">rescore_patient</f>
        <v/>
      </c>
      <c r="Q3404" s="330" t="str">
        <f ca="1">quantity</f>
        <v/>
      </c>
      <c r="R3404" s="284"/>
      <c r="S3404" s="282"/>
      <c r="T3404" s="282"/>
      <c r="U3404" s="282"/>
      <c r="V3404" s="305"/>
      <c r="W3404" s="305"/>
      <c r="X3404" s="305"/>
      <c r="Y3404" s="282"/>
      <c r="Z3404" s="282" t="e" vm="1">
        <f ca="1">_xlfn.IFS(AND(ISNUMBER(SEARCH("N?m l*", CUSTOMER[[#This Row],[Service Type]], 1)), CUSTOMER[[#This Row],[Count ST]] = TRUE), CUSTOMER[[#This Row],[Quantity]], AND($Y$10:$Y3404 = TRUE, COUNTIFS($H$10:$H3404, CUSTOMER[[#This Row],[Booking]], $J$10:$J3404, CUSTOMER[[#This Row],[Order Date]], $F$10:$F3404, "&lt;&gt;"&amp;"N?m l*")=1), 1, TRUE,  "")</f>
        <v>#NAME?</v>
      </c>
      <c r="AA3404" s="282" t="b">
        <f t="shared" ca="1" si="54"/>
        <v>0</v>
      </c>
      <c r="AB3404" s="305"/>
    </row>
    <row r="3405" spans="1:28" x14ac:dyDescent="0.25">
      <c r="A3405" s="281" t="str">
        <f ca="1">no.</f>
        <v/>
      </c>
      <c r="B3405" s="281"/>
      <c r="C3405" s="282"/>
      <c r="D3405" s="282"/>
      <c r="E3405" s="283" t="str">
        <f ca="1">position</f>
        <v/>
      </c>
      <c r="F3405" s="282"/>
      <c r="G3405" s="282"/>
      <c r="H3405" s="282"/>
      <c r="I3405" s="282"/>
      <c r="J3405" s="335"/>
      <c r="K3405" s="282"/>
      <c r="L3405" s="282"/>
      <c r="M3405" s="282"/>
      <c r="N3405" s="282"/>
      <c r="O3405" s="281"/>
      <c r="P3405" s="360" t="str">
        <f ca="1">rescore_patient</f>
        <v/>
      </c>
      <c r="Q3405" s="330" t="str">
        <f ca="1">quantity</f>
        <v/>
      </c>
      <c r="R3405" s="284"/>
      <c r="S3405" s="282"/>
      <c r="T3405" s="282"/>
      <c r="U3405" s="282"/>
      <c r="V3405" s="305"/>
      <c r="W3405" s="305"/>
      <c r="X3405" s="305"/>
      <c r="Y3405" s="282"/>
      <c r="Z3405" s="282" t="e" vm="1">
        <f ca="1">_xlfn.IFS(AND(ISNUMBER(SEARCH("N?m l*", CUSTOMER[[#This Row],[Service Type]], 1)), CUSTOMER[[#This Row],[Count ST]] = TRUE), CUSTOMER[[#This Row],[Quantity]], AND($Y$10:$Y3405 = TRUE, COUNTIFS($H$10:$H3405, CUSTOMER[[#This Row],[Booking]], $J$10:$J3405, CUSTOMER[[#This Row],[Order Date]], $F$10:$F3405, "&lt;&gt;"&amp;"N?m l*")=1), 1, TRUE,  "")</f>
        <v>#NAME?</v>
      </c>
      <c r="AA3405" s="282" t="b">
        <f t="shared" ca="1" si="54"/>
        <v>0</v>
      </c>
      <c r="AB3405" s="305"/>
    </row>
    <row r="3406" spans="1:28" x14ac:dyDescent="0.25">
      <c r="A3406" s="281" t="str">
        <f ca="1">no.</f>
        <v/>
      </c>
      <c r="B3406" s="281"/>
      <c r="C3406" s="282"/>
      <c r="D3406" s="282"/>
      <c r="E3406" s="283" t="str">
        <f ca="1">position</f>
        <v/>
      </c>
      <c r="F3406" s="282"/>
      <c r="G3406" s="282"/>
      <c r="H3406" s="282"/>
      <c r="I3406" s="282"/>
      <c r="J3406" s="335"/>
      <c r="K3406" s="282"/>
      <c r="L3406" s="282"/>
      <c r="M3406" s="282"/>
      <c r="N3406" s="282"/>
      <c r="O3406" s="281"/>
      <c r="P3406" s="360" t="str">
        <f ca="1">rescore_patient</f>
        <v/>
      </c>
      <c r="Q3406" s="330" t="str">
        <f ca="1">quantity</f>
        <v/>
      </c>
      <c r="R3406" s="284"/>
      <c r="S3406" s="282"/>
      <c r="T3406" s="282"/>
      <c r="U3406" s="282"/>
      <c r="V3406" s="305"/>
      <c r="W3406" s="305"/>
      <c r="X3406" s="305"/>
      <c r="Y3406" s="282"/>
      <c r="Z3406" s="282" t="e" vm="1">
        <f ca="1">_xlfn.IFS(AND(ISNUMBER(SEARCH("N?m l*", CUSTOMER[[#This Row],[Service Type]], 1)), CUSTOMER[[#This Row],[Count ST]] = TRUE), CUSTOMER[[#This Row],[Quantity]], AND($Y$10:$Y3406 = TRUE, COUNTIFS($H$10:$H3406, CUSTOMER[[#This Row],[Booking]], $J$10:$J3406, CUSTOMER[[#This Row],[Order Date]], $F$10:$F3406, "&lt;&gt;"&amp;"N?m l*")=1), 1, TRUE,  "")</f>
        <v>#NAME?</v>
      </c>
      <c r="AA3406" s="282" t="b">
        <f t="shared" ca="1" si="54"/>
        <v>0</v>
      </c>
      <c r="AB3406" s="305"/>
    </row>
    <row r="3407" spans="1:28" x14ac:dyDescent="0.25">
      <c r="A3407" s="281" t="str">
        <f ca="1">no.</f>
        <v/>
      </c>
      <c r="B3407" s="281"/>
      <c r="C3407" s="282"/>
      <c r="D3407" s="282"/>
      <c r="E3407" s="283" t="str">
        <f ca="1">position</f>
        <v/>
      </c>
      <c r="F3407" s="282"/>
      <c r="G3407" s="282"/>
      <c r="H3407" s="282"/>
      <c r="I3407" s="282"/>
      <c r="J3407" s="335"/>
      <c r="K3407" s="282"/>
      <c r="L3407" s="282"/>
      <c r="M3407" s="282"/>
      <c r="N3407" s="282"/>
      <c r="O3407" s="281"/>
      <c r="P3407" s="360" t="str">
        <f ca="1">rescore_patient</f>
        <v/>
      </c>
      <c r="Q3407" s="330" t="str">
        <f ca="1">quantity</f>
        <v/>
      </c>
      <c r="R3407" s="284"/>
      <c r="S3407" s="282"/>
      <c r="T3407" s="282"/>
      <c r="U3407" s="282"/>
      <c r="V3407" s="305"/>
      <c r="W3407" s="305"/>
      <c r="X3407" s="305"/>
      <c r="Y3407" s="282"/>
      <c r="Z3407" s="282" t="e" vm="1">
        <f ca="1">_xlfn.IFS(AND(ISNUMBER(SEARCH("N?m l*", CUSTOMER[[#This Row],[Service Type]], 1)), CUSTOMER[[#This Row],[Count ST]] = TRUE), CUSTOMER[[#This Row],[Quantity]], AND($Y$10:$Y3407 = TRUE, COUNTIFS($H$10:$H3407, CUSTOMER[[#This Row],[Booking]], $J$10:$J3407, CUSTOMER[[#This Row],[Order Date]], $F$10:$F3407, "&lt;&gt;"&amp;"N?m l*")=1), 1, TRUE,  "")</f>
        <v>#NAME?</v>
      </c>
      <c r="AA3407" s="282" t="b">
        <f t="shared" ca="1" si="54"/>
        <v>0</v>
      </c>
      <c r="AB3407" s="305"/>
    </row>
    <row r="3408" spans="1:28" x14ac:dyDescent="0.25">
      <c r="A3408" s="281" t="str">
        <f ca="1">no.</f>
        <v/>
      </c>
      <c r="B3408" s="281"/>
      <c r="C3408" s="282"/>
      <c r="D3408" s="282"/>
      <c r="E3408" s="283" t="str">
        <f ca="1">position</f>
        <v/>
      </c>
      <c r="F3408" s="282"/>
      <c r="G3408" s="282"/>
      <c r="H3408" s="282"/>
      <c r="I3408" s="282"/>
      <c r="J3408" s="335"/>
      <c r="K3408" s="282"/>
      <c r="L3408" s="282"/>
      <c r="M3408" s="282"/>
      <c r="N3408" s="282"/>
      <c r="O3408" s="281"/>
      <c r="P3408" s="360" t="str">
        <f ca="1">rescore_patient</f>
        <v/>
      </c>
      <c r="Q3408" s="330" t="str">
        <f ca="1">quantity</f>
        <v/>
      </c>
      <c r="R3408" s="284"/>
      <c r="S3408" s="282"/>
      <c r="T3408" s="282"/>
      <c r="U3408" s="282"/>
      <c r="V3408" s="305"/>
      <c r="W3408" s="305"/>
      <c r="X3408" s="305"/>
      <c r="Y3408" s="282"/>
      <c r="Z3408" s="282" t="e" vm="1">
        <f ca="1">_xlfn.IFS(AND(ISNUMBER(SEARCH("N?m l*", CUSTOMER[[#This Row],[Service Type]], 1)), CUSTOMER[[#This Row],[Count ST]] = TRUE), CUSTOMER[[#This Row],[Quantity]], AND($Y$10:$Y3408 = TRUE, COUNTIFS($H$10:$H3408, CUSTOMER[[#This Row],[Booking]], $J$10:$J3408, CUSTOMER[[#This Row],[Order Date]], $F$10:$F3408, "&lt;&gt;"&amp;"N?m l*")=1), 1, TRUE,  "")</f>
        <v>#NAME?</v>
      </c>
      <c r="AA3408" s="282" t="b">
        <f t="shared" ca="1" si="54"/>
        <v>0</v>
      </c>
      <c r="AB3408" s="305"/>
    </row>
    <row r="3409" spans="1:28" x14ac:dyDescent="0.25">
      <c r="A3409" s="281" t="str">
        <f ca="1">no.</f>
        <v/>
      </c>
      <c r="B3409" s="281"/>
      <c r="C3409" s="282"/>
      <c r="D3409" s="282"/>
      <c r="E3409" s="283" t="str">
        <f ca="1">position</f>
        <v/>
      </c>
      <c r="F3409" s="282"/>
      <c r="G3409" s="282"/>
      <c r="H3409" s="282"/>
      <c r="I3409" s="282"/>
      <c r="J3409" s="335"/>
      <c r="K3409" s="282"/>
      <c r="L3409" s="282"/>
      <c r="M3409" s="282"/>
      <c r="N3409" s="282"/>
      <c r="O3409" s="281"/>
      <c r="P3409" s="360" t="str">
        <f ca="1">rescore_patient</f>
        <v/>
      </c>
      <c r="Q3409" s="330" t="str">
        <f ca="1">quantity</f>
        <v/>
      </c>
      <c r="R3409" s="284"/>
      <c r="S3409" s="282"/>
      <c r="T3409" s="282"/>
      <c r="U3409" s="282"/>
      <c r="V3409" s="305"/>
      <c r="W3409" s="305"/>
      <c r="X3409" s="305"/>
      <c r="Y3409" s="282"/>
      <c r="Z3409" s="282" t="e" vm="1">
        <f ca="1">_xlfn.IFS(AND(ISNUMBER(SEARCH("N?m l*", CUSTOMER[[#This Row],[Service Type]], 1)), CUSTOMER[[#This Row],[Count ST]] = TRUE), CUSTOMER[[#This Row],[Quantity]], AND($Y$10:$Y3409 = TRUE, COUNTIFS($H$10:$H3409, CUSTOMER[[#This Row],[Booking]], $J$10:$J3409, CUSTOMER[[#This Row],[Order Date]], $F$10:$F3409, "&lt;&gt;"&amp;"N?m l*")=1), 1, TRUE,  "")</f>
        <v>#NAME?</v>
      </c>
      <c r="AA3409" s="282" t="b">
        <f t="shared" ca="1" si="54"/>
        <v>0</v>
      </c>
      <c r="AB3409" s="305"/>
    </row>
    <row r="3410" spans="1:28" x14ac:dyDescent="0.25">
      <c r="A3410" s="281" t="str">
        <f ca="1">no.</f>
        <v/>
      </c>
      <c r="B3410" s="281"/>
      <c r="C3410" s="282"/>
      <c r="D3410" s="282"/>
      <c r="E3410" s="283" t="str">
        <f ca="1">position</f>
        <v/>
      </c>
      <c r="F3410" s="282"/>
      <c r="G3410" s="282"/>
      <c r="H3410" s="282"/>
      <c r="I3410" s="282"/>
      <c r="J3410" s="335"/>
      <c r="K3410" s="282"/>
      <c r="L3410" s="282"/>
      <c r="M3410" s="282"/>
      <c r="N3410" s="282"/>
      <c r="O3410" s="281"/>
      <c r="P3410" s="360" t="str">
        <f ca="1">rescore_patient</f>
        <v/>
      </c>
      <c r="Q3410" s="330" t="str">
        <f ca="1">quantity</f>
        <v/>
      </c>
      <c r="R3410" s="284"/>
      <c r="S3410" s="282"/>
      <c r="T3410" s="282"/>
      <c r="U3410" s="282"/>
      <c r="V3410" s="305"/>
      <c r="W3410" s="305"/>
      <c r="X3410" s="305"/>
      <c r="Y3410" s="282"/>
      <c r="Z3410" s="282" t="e" vm="1">
        <f ca="1">_xlfn.IFS(AND(ISNUMBER(SEARCH("N?m l*", CUSTOMER[[#This Row],[Service Type]], 1)), CUSTOMER[[#This Row],[Count ST]] = TRUE), CUSTOMER[[#This Row],[Quantity]], AND($Y$10:$Y3410 = TRUE, COUNTIFS($H$10:$H3410, CUSTOMER[[#This Row],[Booking]], $J$10:$J3410, CUSTOMER[[#This Row],[Order Date]], $F$10:$F3410, "&lt;&gt;"&amp;"N?m l*")=1), 1, TRUE,  "")</f>
        <v>#NAME?</v>
      </c>
      <c r="AA3410" s="282" t="b">
        <f t="shared" ca="1" si="54"/>
        <v>0</v>
      </c>
      <c r="AB3410" s="305"/>
    </row>
    <row r="3411" spans="1:28" x14ac:dyDescent="0.25">
      <c r="A3411" s="281" t="str">
        <f ca="1">no.</f>
        <v/>
      </c>
      <c r="B3411" s="281"/>
      <c r="C3411" s="282"/>
      <c r="D3411" s="282"/>
      <c r="E3411" s="283" t="str">
        <f ca="1">position</f>
        <v/>
      </c>
      <c r="F3411" s="282"/>
      <c r="G3411" s="282"/>
      <c r="H3411" s="282"/>
      <c r="I3411" s="282"/>
      <c r="J3411" s="335"/>
      <c r="K3411" s="282"/>
      <c r="L3411" s="282"/>
      <c r="M3411" s="282"/>
      <c r="N3411" s="282"/>
      <c r="O3411" s="281"/>
      <c r="P3411" s="360" t="str">
        <f ca="1">rescore_patient</f>
        <v/>
      </c>
      <c r="Q3411" s="330" t="str">
        <f ca="1">quantity</f>
        <v/>
      </c>
      <c r="R3411" s="284"/>
      <c r="S3411" s="282"/>
      <c r="T3411" s="282"/>
      <c r="U3411" s="282"/>
      <c r="V3411" s="305"/>
      <c r="W3411" s="305"/>
      <c r="X3411" s="305"/>
      <c r="Y3411" s="282"/>
      <c r="Z3411" s="282" t="e" vm="1">
        <f ca="1">_xlfn.IFS(AND(ISNUMBER(SEARCH("N?m l*", CUSTOMER[[#This Row],[Service Type]], 1)), CUSTOMER[[#This Row],[Count ST]] = TRUE), CUSTOMER[[#This Row],[Quantity]], AND($Y$10:$Y3411 = TRUE, COUNTIFS($H$10:$H3411, CUSTOMER[[#This Row],[Booking]], $J$10:$J3411, CUSTOMER[[#This Row],[Order Date]], $F$10:$F3411, "&lt;&gt;"&amp;"N?m l*")=1), 1, TRUE,  "")</f>
        <v>#NAME?</v>
      </c>
      <c r="AA3411" s="282" t="b">
        <f t="shared" ca="1" si="54"/>
        <v>0</v>
      </c>
      <c r="AB3411" s="305"/>
    </row>
    <row r="3412" spans="1:28" x14ac:dyDescent="0.25">
      <c r="A3412" s="281" t="str">
        <f ca="1">no.</f>
        <v/>
      </c>
      <c r="B3412" s="281"/>
      <c r="C3412" s="282"/>
      <c r="D3412" s="282"/>
      <c r="E3412" s="283" t="str">
        <f ca="1">position</f>
        <v/>
      </c>
      <c r="F3412" s="282"/>
      <c r="G3412" s="282"/>
      <c r="H3412" s="282"/>
      <c r="I3412" s="282"/>
      <c r="J3412" s="335"/>
      <c r="K3412" s="282"/>
      <c r="L3412" s="282"/>
      <c r="M3412" s="282"/>
      <c r="N3412" s="282"/>
      <c r="O3412" s="281"/>
      <c r="P3412" s="360" t="str">
        <f ca="1">rescore_patient</f>
        <v/>
      </c>
      <c r="Q3412" s="330" t="str">
        <f ca="1">quantity</f>
        <v/>
      </c>
      <c r="R3412" s="284"/>
      <c r="S3412" s="282"/>
      <c r="T3412" s="282"/>
      <c r="U3412" s="282"/>
      <c r="V3412" s="305"/>
      <c r="W3412" s="305"/>
      <c r="X3412" s="305"/>
      <c r="Y3412" s="282"/>
      <c r="Z3412" s="282" t="e" vm="1">
        <f ca="1">_xlfn.IFS(AND(ISNUMBER(SEARCH("N?m l*", CUSTOMER[[#This Row],[Service Type]], 1)), CUSTOMER[[#This Row],[Count ST]] = TRUE), CUSTOMER[[#This Row],[Quantity]], AND($Y$10:$Y3412 = TRUE, COUNTIFS($H$10:$H3412, CUSTOMER[[#This Row],[Booking]], $J$10:$J3412, CUSTOMER[[#This Row],[Order Date]], $F$10:$F3412, "&lt;&gt;"&amp;"N?m l*")=1), 1, TRUE,  "")</f>
        <v>#NAME?</v>
      </c>
      <c r="AA3412" s="282" t="b">
        <f t="shared" ca="1" si="54"/>
        <v>0</v>
      </c>
      <c r="AB3412" s="305"/>
    </row>
    <row r="3413" spans="1:28" x14ac:dyDescent="0.25">
      <c r="A3413" s="281" t="str">
        <f ca="1">no.</f>
        <v/>
      </c>
      <c r="B3413" s="281"/>
      <c r="C3413" s="282"/>
      <c r="D3413" s="282"/>
      <c r="E3413" s="283" t="str">
        <f ca="1">position</f>
        <v/>
      </c>
      <c r="F3413" s="282"/>
      <c r="G3413" s="282"/>
      <c r="H3413" s="282"/>
      <c r="I3413" s="282"/>
      <c r="J3413" s="335"/>
      <c r="K3413" s="282"/>
      <c r="L3413" s="282"/>
      <c r="M3413" s="282"/>
      <c r="N3413" s="282"/>
      <c r="O3413" s="281"/>
      <c r="P3413" s="360" t="str">
        <f ca="1">rescore_patient</f>
        <v/>
      </c>
      <c r="Q3413" s="330" t="str">
        <f ca="1">quantity</f>
        <v/>
      </c>
      <c r="R3413" s="284"/>
      <c r="S3413" s="282"/>
      <c r="T3413" s="282"/>
      <c r="U3413" s="282"/>
      <c r="V3413" s="305"/>
      <c r="W3413" s="305"/>
      <c r="X3413" s="305"/>
      <c r="Y3413" s="282"/>
      <c r="Z3413" s="282" t="e" vm="1">
        <f ca="1">_xlfn.IFS(AND(ISNUMBER(SEARCH("N?m l*", CUSTOMER[[#This Row],[Service Type]], 1)), CUSTOMER[[#This Row],[Count ST]] = TRUE), CUSTOMER[[#This Row],[Quantity]], AND($Y$10:$Y3413 = TRUE, COUNTIFS($H$10:$H3413, CUSTOMER[[#This Row],[Booking]], $J$10:$J3413, CUSTOMER[[#This Row],[Order Date]], $F$10:$F3413, "&lt;&gt;"&amp;"N?m l*")=1), 1, TRUE,  "")</f>
        <v>#NAME?</v>
      </c>
      <c r="AA3413" s="282" t="b">
        <f t="shared" ca="1" si="54"/>
        <v>0</v>
      </c>
      <c r="AB3413" s="305"/>
    </row>
    <row r="3414" spans="1:28" x14ac:dyDescent="0.25">
      <c r="A3414" s="281" t="str">
        <f ca="1">no.</f>
        <v/>
      </c>
      <c r="B3414" s="281"/>
      <c r="C3414" s="282"/>
      <c r="D3414" s="282"/>
      <c r="E3414" s="283" t="str">
        <f ca="1">position</f>
        <v/>
      </c>
      <c r="F3414" s="282"/>
      <c r="G3414" s="282"/>
      <c r="H3414" s="282"/>
      <c r="I3414" s="282"/>
      <c r="J3414" s="335"/>
      <c r="K3414" s="282"/>
      <c r="L3414" s="282"/>
      <c r="M3414" s="282"/>
      <c r="N3414" s="282"/>
      <c r="O3414" s="281"/>
      <c r="P3414" s="360" t="str">
        <f ca="1">rescore_patient</f>
        <v/>
      </c>
      <c r="Q3414" s="330" t="str">
        <f ca="1">quantity</f>
        <v/>
      </c>
      <c r="R3414" s="284"/>
      <c r="S3414" s="282"/>
      <c r="T3414" s="282"/>
      <c r="U3414" s="282"/>
      <c r="V3414" s="305"/>
      <c r="W3414" s="305"/>
      <c r="X3414" s="305"/>
      <c r="Y3414" s="282"/>
      <c r="Z3414" s="282" t="e" vm="1">
        <f ca="1">_xlfn.IFS(AND(ISNUMBER(SEARCH("N?m l*", CUSTOMER[[#This Row],[Service Type]], 1)), CUSTOMER[[#This Row],[Count ST]] = TRUE), CUSTOMER[[#This Row],[Quantity]], AND($Y$10:$Y3414 = TRUE, COUNTIFS($H$10:$H3414, CUSTOMER[[#This Row],[Booking]], $J$10:$J3414, CUSTOMER[[#This Row],[Order Date]], $F$10:$F3414, "&lt;&gt;"&amp;"N?m l*")=1), 1, TRUE,  "")</f>
        <v>#NAME?</v>
      </c>
      <c r="AA3414" s="282" t="b">
        <f t="shared" ca="1" si="54"/>
        <v>0</v>
      </c>
      <c r="AB3414" s="305"/>
    </row>
    <row r="3415" spans="1:28" x14ac:dyDescent="0.25">
      <c r="A3415" s="281" t="str">
        <f ca="1">no.</f>
        <v/>
      </c>
      <c r="B3415" s="281"/>
      <c r="C3415" s="282"/>
      <c r="D3415" s="282"/>
      <c r="E3415" s="283" t="str">
        <f ca="1">position</f>
        <v/>
      </c>
      <c r="F3415" s="282"/>
      <c r="G3415" s="282"/>
      <c r="H3415" s="282"/>
      <c r="I3415" s="282"/>
      <c r="J3415" s="335"/>
      <c r="K3415" s="282"/>
      <c r="L3415" s="282"/>
      <c r="M3415" s="282"/>
      <c r="N3415" s="282"/>
      <c r="O3415" s="281"/>
      <c r="P3415" s="360" t="str">
        <f ca="1">rescore_patient</f>
        <v/>
      </c>
      <c r="Q3415" s="330" t="str">
        <f ca="1">quantity</f>
        <v/>
      </c>
      <c r="R3415" s="284"/>
      <c r="S3415" s="282"/>
      <c r="T3415" s="282"/>
      <c r="U3415" s="282"/>
      <c r="V3415" s="305"/>
      <c r="W3415" s="305"/>
      <c r="X3415" s="305"/>
      <c r="Y3415" s="282"/>
      <c r="Z3415" s="282" t="e" vm="1">
        <f ca="1">_xlfn.IFS(AND(ISNUMBER(SEARCH("N?m l*", CUSTOMER[[#This Row],[Service Type]], 1)), CUSTOMER[[#This Row],[Count ST]] = TRUE), CUSTOMER[[#This Row],[Quantity]], AND($Y$10:$Y3415 = TRUE, COUNTIFS($H$10:$H3415, CUSTOMER[[#This Row],[Booking]], $J$10:$J3415, CUSTOMER[[#This Row],[Order Date]], $F$10:$F3415, "&lt;&gt;"&amp;"N?m l*")=1), 1, TRUE,  "")</f>
        <v>#NAME?</v>
      </c>
      <c r="AA3415" s="282" t="b">
        <f t="shared" ca="1" si="54"/>
        <v>0</v>
      </c>
      <c r="AB3415" s="305"/>
    </row>
    <row r="3416" spans="1:28" x14ac:dyDescent="0.25">
      <c r="A3416" s="281" t="str">
        <f ca="1">no.</f>
        <v/>
      </c>
      <c r="B3416" s="281"/>
      <c r="C3416" s="282"/>
      <c r="D3416" s="282"/>
      <c r="E3416" s="283" t="str">
        <f ca="1">position</f>
        <v/>
      </c>
      <c r="F3416" s="282"/>
      <c r="G3416" s="282"/>
      <c r="H3416" s="282"/>
      <c r="I3416" s="282"/>
      <c r="J3416" s="335"/>
      <c r="K3416" s="282"/>
      <c r="L3416" s="282"/>
      <c r="M3416" s="282"/>
      <c r="N3416" s="282"/>
      <c r="O3416" s="281"/>
      <c r="P3416" s="360" t="str">
        <f ca="1">rescore_patient</f>
        <v/>
      </c>
      <c r="Q3416" s="330" t="str">
        <f ca="1">quantity</f>
        <v/>
      </c>
      <c r="R3416" s="284"/>
      <c r="S3416" s="282"/>
      <c r="T3416" s="282"/>
      <c r="U3416" s="282"/>
      <c r="V3416" s="305"/>
      <c r="W3416" s="305"/>
      <c r="X3416" s="305"/>
      <c r="Y3416" s="282"/>
      <c r="Z3416" s="282" t="e" vm="1">
        <f ca="1">_xlfn.IFS(AND(ISNUMBER(SEARCH("N?m l*", CUSTOMER[[#This Row],[Service Type]], 1)), CUSTOMER[[#This Row],[Count ST]] = TRUE), CUSTOMER[[#This Row],[Quantity]], AND($Y$10:$Y3416 = TRUE, COUNTIFS($H$10:$H3416, CUSTOMER[[#This Row],[Booking]], $J$10:$J3416, CUSTOMER[[#This Row],[Order Date]], $F$10:$F3416, "&lt;&gt;"&amp;"N?m l*")=1), 1, TRUE,  "")</f>
        <v>#NAME?</v>
      </c>
      <c r="AA3416" s="282" t="b">
        <f t="shared" ca="1" si="54"/>
        <v>0</v>
      </c>
      <c r="AB3416" s="305"/>
    </row>
    <row r="3417" spans="1:28" x14ac:dyDescent="0.25">
      <c r="A3417" s="281" t="str">
        <f ca="1">no.</f>
        <v/>
      </c>
      <c r="B3417" s="281"/>
      <c r="C3417" s="282"/>
      <c r="D3417" s="282"/>
      <c r="E3417" s="283" t="str">
        <f ca="1">position</f>
        <v/>
      </c>
      <c r="F3417" s="282"/>
      <c r="G3417" s="282"/>
      <c r="H3417" s="282"/>
      <c r="I3417" s="282"/>
      <c r="J3417" s="335"/>
      <c r="K3417" s="282"/>
      <c r="L3417" s="282"/>
      <c r="M3417" s="282"/>
      <c r="N3417" s="282"/>
      <c r="O3417" s="281"/>
      <c r="P3417" s="360" t="str">
        <f ca="1">rescore_patient</f>
        <v/>
      </c>
      <c r="Q3417" s="330" t="str">
        <f ca="1">quantity</f>
        <v/>
      </c>
      <c r="R3417" s="284"/>
      <c r="S3417" s="282"/>
      <c r="T3417" s="282"/>
      <c r="U3417" s="282"/>
      <c r="V3417" s="305"/>
      <c r="W3417" s="305"/>
      <c r="X3417" s="305"/>
      <c r="Y3417" s="282"/>
      <c r="Z3417" s="282" t="e" vm="1">
        <f ca="1">_xlfn.IFS(AND(ISNUMBER(SEARCH("N?m l*", CUSTOMER[[#This Row],[Service Type]], 1)), CUSTOMER[[#This Row],[Count ST]] = TRUE), CUSTOMER[[#This Row],[Quantity]], AND($Y$10:$Y3417 = TRUE, COUNTIFS($H$10:$H3417, CUSTOMER[[#This Row],[Booking]], $J$10:$J3417, CUSTOMER[[#This Row],[Order Date]], $F$10:$F3417, "&lt;&gt;"&amp;"N?m l*")=1), 1, TRUE,  "")</f>
        <v>#NAME?</v>
      </c>
      <c r="AA3417" s="282" t="b">
        <f t="shared" ca="1" si="54"/>
        <v>0</v>
      </c>
      <c r="AB3417" s="305"/>
    </row>
    <row r="3418" spans="1:28" x14ac:dyDescent="0.25">
      <c r="A3418" s="281" t="str">
        <f ca="1">no.</f>
        <v/>
      </c>
      <c r="B3418" s="281"/>
      <c r="C3418" s="282"/>
      <c r="D3418" s="282"/>
      <c r="E3418" s="283" t="str">
        <f ca="1">position</f>
        <v/>
      </c>
      <c r="F3418" s="282"/>
      <c r="G3418" s="282"/>
      <c r="H3418" s="282"/>
      <c r="I3418" s="282"/>
      <c r="J3418" s="335"/>
      <c r="K3418" s="282"/>
      <c r="L3418" s="282"/>
      <c r="M3418" s="282"/>
      <c r="N3418" s="282"/>
      <c r="O3418" s="281"/>
      <c r="P3418" s="360" t="str">
        <f ca="1">rescore_patient</f>
        <v/>
      </c>
      <c r="Q3418" s="330" t="str">
        <f ca="1">quantity</f>
        <v/>
      </c>
      <c r="R3418" s="284"/>
      <c r="S3418" s="282"/>
      <c r="T3418" s="282"/>
      <c r="U3418" s="282"/>
      <c r="V3418" s="305"/>
      <c r="W3418" s="305"/>
      <c r="X3418" s="305"/>
      <c r="Y3418" s="282"/>
      <c r="Z3418" s="282" t="e" vm="1">
        <f ca="1">_xlfn.IFS(AND(ISNUMBER(SEARCH("N?m l*", CUSTOMER[[#This Row],[Service Type]], 1)), CUSTOMER[[#This Row],[Count ST]] = TRUE), CUSTOMER[[#This Row],[Quantity]], AND($Y$10:$Y3418 = TRUE, COUNTIFS($H$10:$H3418, CUSTOMER[[#This Row],[Booking]], $J$10:$J3418, CUSTOMER[[#This Row],[Order Date]], $F$10:$F3418, "&lt;&gt;"&amp;"N?m l*")=1), 1, TRUE,  "")</f>
        <v>#NAME?</v>
      </c>
      <c r="AA3418" s="282" t="b">
        <f t="shared" ca="1" si="54"/>
        <v>0</v>
      </c>
      <c r="AB3418" s="305"/>
    </row>
    <row r="3419" spans="1:28" x14ac:dyDescent="0.25">
      <c r="A3419" s="281" t="str">
        <f ca="1">no.</f>
        <v/>
      </c>
      <c r="B3419" s="281"/>
      <c r="C3419" s="282"/>
      <c r="D3419" s="282"/>
      <c r="E3419" s="283" t="str">
        <f ca="1">position</f>
        <v/>
      </c>
      <c r="F3419" s="282"/>
      <c r="G3419" s="282"/>
      <c r="H3419" s="282"/>
      <c r="I3419" s="282"/>
      <c r="J3419" s="335"/>
      <c r="K3419" s="282"/>
      <c r="L3419" s="282"/>
      <c r="M3419" s="282"/>
      <c r="N3419" s="282"/>
      <c r="O3419" s="281"/>
      <c r="P3419" s="360" t="str">
        <f ca="1">rescore_patient</f>
        <v/>
      </c>
      <c r="Q3419" s="330" t="str">
        <f ca="1">quantity</f>
        <v/>
      </c>
      <c r="R3419" s="284"/>
      <c r="S3419" s="282"/>
      <c r="T3419" s="282"/>
      <c r="U3419" s="282"/>
      <c r="V3419" s="305"/>
      <c r="W3419" s="305"/>
      <c r="X3419" s="305"/>
      <c r="Y3419" s="282"/>
      <c r="Z3419" s="282" t="e" vm="1">
        <f ca="1">_xlfn.IFS(AND(ISNUMBER(SEARCH("N?m l*", CUSTOMER[[#This Row],[Service Type]], 1)), CUSTOMER[[#This Row],[Count ST]] = TRUE), CUSTOMER[[#This Row],[Quantity]], AND($Y$10:$Y3419 = TRUE, COUNTIFS($H$10:$H3419, CUSTOMER[[#This Row],[Booking]], $J$10:$J3419, CUSTOMER[[#This Row],[Order Date]], $F$10:$F3419, "&lt;&gt;"&amp;"N?m l*")=1), 1, TRUE,  "")</f>
        <v>#NAME?</v>
      </c>
      <c r="AA3419" s="282" t="b">
        <f t="shared" ca="1" si="54"/>
        <v>0</v>
      </c>
      <c r="AB3419" s="305"/>
    </row>
    <row r="3420" spans="1:28" x14ac:dyDescent="0.25">
      <c r="A3420" s="281" t="str">
        <f ca="1">no.</f>
        <v/>
      </c>
      <c r="B3420" s="281"/>
      <c r="C3420" s="282"/>
      <c r="D3420" s="282"/>
      <c r="E3420" s="283" t="str">
        <f ca="1">position</f>
        <v/>
      </c>
      <c r="F3420" s="282"/>
      <c r="G3420" s="282"/>
      <c r="H3420" s="282"/>
      <c r="I3420" s="282"/>
      <c r="J3420" s="335"/>
      <c r="K3420" s="282"/>
      <c r="L3420" s="282"/>
      <c r="M3420" s="282"/>
      <c r="N3420" s="282"/>
      <c r="O3420" s="281"/>
      <c r="P3420" s="360" t="str">
        <f ca="1">rescore_patient</f>
        <v/>
      </c>
      <c r="Q3420" s="330" t="str">
        <f ca="1">quantity</f>
        <v/>
      </c>
      <c r="R3420" s="284"/>
      <c r="S3420" s="282"/>
      <c r="T3420" s="282"/>
      <c r="U3420" s="282"/>
      <c r="V3420" s="305"/>
      <c r="W3420" s="305"/>
      <c r="X3420" s="305"/>
      <c r="Y3420" s="282"/>
      <c r="Z3420" s="282" t="e" vm="1">
        <f ca="1">_xlfn.IFS(AND(ISNUMBER(SEARCH("N?m l*", CUSTOMER[[#This Row],[Service Type]], 1)), CUSTOMER[[#This Row],[Count ST]] = TRUE), CUSTOMER[[#This Row],[Quantity]], AND($Y$10:$Y3420 = TRUE, COUNTIFS($H$10:$H3420, CUSTOMER[[#This Row],[Booking]], $J$10:$J3420, CUSTOMER[[#This Row],[Order Date]], $F$10:$F3420, "&lt;&gt;"&amp;"N?m l*")=1), 1, TRUE,  "")</f>
        <v>#NAME?</v>
      </c>
      <c r="AA3420" s="282" t="b">
        <f t="shared" ca="1" si="54"/>
        <v>0</v>
      </c>
      <c r="AB3420" s="305"/>
    </row>
    <row r="3421" spans="1:28" x14ac:dyDescent="0.25">
      <c r="A3421" s="281" t="str">
        <f ca="1">no.</f>
        <v/>
      </c>
      <c r="B3421" s="281"/>
      <c r="C3421" s="282"/>
      <c r="D3421" s="282"/>
      <c r="E3421" s="283" t="str">
        <f ca="1">position</f>
        <v/>
      </c>
      <c r="F3421" s="282"/>
      <c r="G3421" s="282"/>
      <c r="H3421" s="282"/>
      <c r="I3421" s="282"/>
      <c r="J3421" s="335"/>
      <c r="K3421" s="282"/>
      <c r="L3421" s="282"/>
      <c r="M3421" s="282"/>
      <c r="N3421" s="282"/>
      <c r="O3421" s="281"/>
      <c r="P3421" s="360" t="str">
        <f ca="1">rescore_patient</f>
        <v/>
      </c>
      <c r="Q3421" s="330" t="str">
        <f ca="1">quantity</f>
        <v/>
      </c>
      <c r="R3421" s="284"/>
      <c r="S3421" s="282"/>
      <c r="T3421" s="282"/>
      <c r="U3421" s="282"/>
      <c r="V3421" s="305"/>
      <c r="W3421" s="305"/>
      <c r="X3421" s="305"/>
      <c r="Y3421" s="282"/>
      <c r="Z3421" s="282" t="e" vm="1">
        <f ca="1">_xlfn.IFS(AND(ISNUMBER(SEARCH("N?m l*", CUSTOMER[[#This Row],[Service Type]], 1)), CUSTOMER[[#This Row],[Count ST]] = TRUE), CUSTOMER[[#This Row],[Quantity]], AND($Y$10:$Y3421 = TRUE, COUNTIFS($H$10:$H3421, CUSTOMER[[#This Row],[Booking]], $J$10:$J3421, CUSTOMER[[#This Row],[Order Date]], $F$10:$F3421, "&lt;&gt;"&amp;"N?m l*")=1), 1, TRUE,  "")</f>
        <v>#NAME?</v>
      </c>
      <c r="AA3421" s="282" t="b">
        <f t="shared" ca="1" si="54"/>
        <v>0</v>
      </c>
      <c r="AB3421" s="305"/>
    </row>
    <row r="3422" spans="1:28" x14ac:dyDescent="0.25">
      <c r="A3422" s="281" t="str">
        <f ca="1">no.</f>
        <v/>
      </c>
      <c r="B3422" s="281"/>
      <c r="C3422" s="282"/>
      <c r="D3422" s="282"/>
      <c r="E3422" s="283" t="str">
        <f ca="1">position</f>
        <v/>
      </c>
      <c r="F3422" s="282"/>
      <c r="G3422" s="282"/>
      <c r="H3422" s="282"/>
      <c r="I3422" s="282"/>
      <c r="J3422" s="335"/>
      <c r="K3422" s="282"/>
      <c r="L3422" s="282"/>
      <c r="M3422" s="282"/>
      <c r="N3422" s="282"/>
      <c r="O3422" s="281"/>
      <c r="P3422" s="360" t="str">
        <f ca="1">rescore_patient</f>
        <v/>
      </c>
      <c r="Q3422" s="330" t="str">
        <f ca="1">quantity</f>
        <v/>
      </c>
      <c r="R3422" s="284"/>
      <c r="S3422" s="282"/>
      <c r="T3422" s="282"/>
      <c r="U3422" s="282"/>
      <c r="V3422" s="305"/>
      <c r="W3422" s="305"/>
      <c r="X3422" s="305"/>
      <c r="Y3422" s="282"/>
      <c r="Z3422" s="282" t="e" vm="1">
        <f ca="1">_xlfn.IFS(AND(ISNUMBER(SEARCH("N?m l*", CUSTOMER[[#This Row],[Service Type]], 1)), CUSTOMER[[#This Row],[Count ST]] = TRUE), CUSTOMER[[#This Row],[Quantity]], AND($Y$10:$Y3422 = TRUE, COUNTIFS($H$10:$H3422, CUSTOMER[[#This Row],[Booking]], $J$10:$J3422, CUSTOMER[[#This Row],[Order Date]], $F$10:$F3422, "&lt;&gt;"&amp;"N?m l*")=1), 1, TRUE,  "")</f>
        <v>#NAME?</v>
      </c>
      <c r="AA3422" s="282" t="b">
        <f t="shared" ca="1" si="54"/>
        <v>0</v>
      </c>
      <c r="AB3422" s="305"/>
    </row>
    <row r="3423" spans="1:28" x14ac:dyDescent="0.25">
      <c r="A3423" s="281" t="str">
        <f ca="1">no.</f>
        <v/>
      </c>
      <c r="B3423" s="281"/>
      <c r="C3423" s="282"/>
      <c r="D3423" s="282"/>
      <c r="E3423" s="283" t="str">
        <f ca="1">position</f>
        <v/>
      </c>
      <c r="F3423" s="282"/>
      <c r="G3423" s="282"/>
      <c r="H3423" s="282"/>
      <c r="I3423" s="282"/>
      <c r="J3423" s="335"/>
      <c r="K3423" s="282"/>
      <c r="L3423" s="282"/>
      <c r="M3423" s="282"/>
      <c r="N3423" s="282"/>
      <c r="O3423" s="281"/>
      <c r="P3423" s="360" t="str">
        <f ca="1">rescore_patient</f>
        <v/>
      </c>
      <c r="Q3423" s="330" t="str">
        <f ca="1">quantity</f>
        <v/>
      </c>
      <c r="R3423" s="284"/>
      <c r="S3423" s="282"/>
      <c r="T3423" s="282"/>
      <c r="U3423" s="282"/>
      <c r="V3423" s="305"/>
      <c r="W3423" s="305"/>
      <c r="X3423" s="305"/>
      <c r="Y3423" s="282"/>
      <c r="Z3423" s="282" t="e" vm="1">
        <f ca="1">_xlfn.IFS(AND(ISNUMBER(SEARCH("N?m l*", CUSTOMER[[#This Row],[Service Type]], 1)), CUSTOMER[[#This Row],[Count ST]] = TRUE), CUSTOMER[[#This Row],[Quantity]], AND($Y$10:$Y3423 = TRUE, COUNTIFS($H$10:$H3423, CUSTOMER[[#This Row],[Booking]], $J$10:$J3423, CUSTOMER[[#This Row],[Order Date]], $F$10:$F3423, "&lt;&gt;"&amp;"N?m l*")=1), 1, TRUE,  "")</f>
        <v>#NAME?</v>
      </c>
      <c r="AA3423" s="282" t="b">
        <f t="shared" ca="1" si="54"/>
        <v>0</v>
      </c>
      <c r="AB3423" s="305"/>
    </row>
    <row r="3424" spans="1:28" x14ac:dyDescent="0.25">
      <c r="A3424" s="281" t="str">
        <f ca="1">no.</f>
        <v/>
      </c>
      <c r="B3424" s="281"/>
      <c r="C3424" s="282"/>
      <c r="D3424" s="282"/>
      <c r="E3424" s="283" t="str">
        <f ca="1">position</f>
        <v/>
      </c>
      <c r="F3424" s="282"/>
      <c r="G3424" s="282"/>
      <c r="H3424" s="282"/>
      <c r="I3424" s="282"/>
      <c r="J3424" s="335"/>
      <c r="K3424" s="282"/>
      <c r="L3424" s="282"/>
      <c r="M3424" s="282"/>
      <c r="N3424" s="282"/>
      <c r="O3424" s="281"/>
      <c r="P3424" s="360" t="str">
        <f ca="1">rescore_patient</f>
        <v/>
      </c>
      <c r="Q3424" s="330" t="str">
        <f ca="1">quantity</f>
        <v/>
      </c>
      <c r="R3424" s="284"/>
      <c r="S3424" s="282"/>
      <c r="T3424" s="282"/>
      <c r="U3424" s="282"/>
      <c r="V3424" s="305"/>
      <c r="W3424" s="305"/>
      <c r="X3424" s="305"/>
      <c r="Y3424" s="282"/>
      <c r="Z3424" s="282" t="e" vm="1">
        <f ca="1">_xlfn.IFS(AND(ISNUMBER(SEARCH("N?m l*", CUSTOMER[[#This Row],[Service Type]], 1)), CUSTOMER[[#This Row],[Count ST]] = TRUE), CUSTOMER[[#This Row],[Quantity]], AND($Y$10:$Y3424 = TRUE, COUNTIFS($H$10:$H3424, CUSTOMER[[#This Row],[Booking]], $J$10:$J3424, CUSTOMER[[#This Row],[Order Date]], $F$10:$F3424, "&lt;&gt;"&amp;"N?m l*")=1), 1, TRUE,  "")</f>
        <v>#NAME?</v>
      </c>
      <c r="AA3424" s="282" t="b">
        <f t="shared" ca="1" si="54"/>
        <v>0</v>
      </c>
      <c r="AB3424" s="305"/>
    </row>
    <row r="3425" spans="1:28" x14ac:dyDescent="0.25">
      <c r="A3425" s="281" t="str">
        <f ca="1">no.</f>
        <v/>
      </c>
      <c r="B3425" s="281"/>
      <c r="C3425" s="282"/>
      <c r="D3425" s="282"/>
      <c r="E3425" s="283" t="str">
        <f ca="1">position</f>
        <v/>
      </c>
      <c r="F3425" s="282"/>
      <c r="G3425" s="282"/>
      <c r="H3425" s="282"/>
      <c r="I3425" s="282"/>
      <c r="J3425" s="335"/>
      <c r="K3425" s="282"/>
      <c r="L3425" s="282"/>
      <c r="M3425" s="282"/>
      <c r="N3425" s="282"/>
      <c r="O3425" s="281"/>
      <c r="P3425" s="360" t="str">
        <f ca="1">rescore_patient</f>
        <v/>
      </c>
      <c r="Q3425" s="330" t="str">
        <f ca="1">quantity</f>
        <v/>
      </c>
      <c r="R3425" s="284"/>
      <c r="S3425" s="282"/>
      <c r="T3425" s="282"/>
      <c r="U3425" s="282"/>
      <c r="V3425" s="305"/>
      <c r="W3425" s="305"/>
      <c r="X3425" s="305"/>
      <c r="Y3425" s="282"/>
      <c r="Z3425" s="282" t="e" vm="1">
        <f ca="1">_xlfn.IFS(AND(ISNUMBER(SEARCH("N?m l*", CUSTOMER[[#This Row],[Service Type]], 1)), CUSTOMER[[#This Row],[Count ST]] = TRUE), CUSTOMER[[#This Row],[Quantity]], AND($Y$10:$Y3425 = TRUE, COUNTIFS($H$10:$H3425, CUSTOMER[[#This Row],[Booking]], $J$10:$J3425, CUSTOMER[[#This Row],[Order Date]], $F$10:$F3425, "&lt;&gt;"&amp;"N?m l*")=1), 1, TRUE,  "")</f>
        <v>#NAME?</v>
      </c>
      <c r="AA3425" s="282" t="b">
        <f t="shared" ca="1" si="54"/>
        <v>0</v>
      </c>
      <c r="AB3425" s="305"/>
    </row>
    <row r="3426" spans="1:28" x14ac:dyDescent="0.25">
      <c r="A3426" s="281" t="str">
        <f ca="1">no.</f>
        <v/>
      </c>
      <c r="B3426" s="281"/>
      <c r="C3426" s="282"/>
      <c r="D3426" s="282"/>
      <c r="E3426" s="283" t="str">
        <f ca="1">position</f>
        <v/>
      </c>
      <c r="F3426" s="282"/>
      <c r="G3426" s="282"/>
      <c r="H3426" s="282"/>
      <c r="I3426" s="282"/>
      <c r="J3426" s="335"/>
      <c r="K3426" s="282"/>
      <c r="L3426" s="282"/>
      <c r="M3426" s="282"/>
      <c r="N3426" s="282"/>
      <c r="O3426" s="281"/>
      <c r="P3426" s="360" t="str">
        <f ca="1">rescore_patient</f>
        <v/>
      </c>
      <c r="Q3426" s="330" t="str">
        <f ca="1">quantity</f>
        <v/>
      </c>
      <c r="R3426" s="284"/>
      <c r="S3426" s="282"/>
      <c r="T3426" s="282"/>
      <c r="U3426" s="282"/>
      <c r="V3426" s="305"/>
      <c r="W3426" s="305"/>
      <c r="X3426" s="305"/>
      <c r="Y3426" s="282"/>
      <c r="Z3426" s="282" t="e" vm="1">
        <f ca="1">_xlfn.IFS(AND(ISNUMBER(SEARCH("N?m l*", CUSTOMER[[#This Row],[Service Type]], 1)), CUSTOMER[[#This Row],[Count ST]] = TRUE), CUSTOMER[[#This Row],[Quantity]], AND($Y$10:$Y3426 = TRUE, COUNTIFS($H$10:$H3426, CUSTOMER[[#This Row],[Booking]], $J$10:$J3426, CUSTOMER[[#This Row],[Order Date]], $F$10:$F3426, "&lt;&gt;"&amp;"N?m l*")=1), 1, TRUE,  "")</f>
        <v>#NAME?</v>
      </c>
      <c r="AA3426" s="282" t="b">
        <f t="shared" ca="1" si="54"/>
        <v>0</v>
      </c>
      <c r="AB3426" s="305"/>
    </row>
    <row r="3427" spans="1:28" x14ac:dyDescent="0.25">
      <c r="A3427" s="281" t="str">
        <f ca="1">no.</f>
        <v/>
      </c>
      <c r="B3427" s="281"/>
      <c r="C3427" s="282"/>
      <c r="D3427" s="282"/>
      <c r="E3427" s="283" t="str">
        <f ca="1">position</f>
        <v/>
      </c>
      <c r="F3427" s="282"/>
      <c r="G3427" s="282"/>
      <c r="H3427" s="282"/>
      <c r="I3427" s="282"/>
      <c r="J3427" s="335"/>
      <c r="K3427" s="282"/>
      <c r="L3427" s="282"/>
      <c r="M3427" s="282"/>
      <c r="N3427" s="282"/>
      <c r="O3427" s="281"/>
      <c r="P3427" s="360" t="str">
        <f ca="1">rescore_patient</f>
        <v/>
      </c>
      <c r="Q3427" s="330" t="str">
        <f ca="1">quantity</f>
        <v/>
      </c>
      <c r="R3427" s="284"/>
      <c r="S3427" s="282"/>
      <c r="T3427" s="282"/>
      <c r="U3427" s="282"/>
      <c r="V3427" s="305"/>
      <c r="W3427" s="305"/>
      <c r="X3427" s="305"/>
      <c r="Y3427" s="282"/>
      <c r="Z3427" s="282" t="e" vm="1">
        <f ca="1">_xlfn.IFS(AND(ISNUMBER(SEARCH("N?m l*", CUSTOMER[[#This Row],[Service Type]], 1)), CUSTOMER[[#This Row],[Count ST]] = TRUE), CUSTOMER[[#This Row],[Quantity]], AND($Y$10:$Y3427 = TRUE, COUNTIFS($H$10:$H3427, CUSTOMER[[#This Row],[Booking]], $J$10:$J3427, CUSTOMER[[#This Row],[Order Date]], $F$10:$F3427, "&lt;&gt;"&amp;"N?m l*")=1), 1, TRUE,  "")</f>
        <v>#NAME?</v>
      </c>
      <c r="AA3427" s="282" t="b">
        <f t="shared" ca="1" si="54"/>
        <v>0</v>
      </c>
      <c r="AB3427" s="305"/>
    </row>
    <row r="3428" spans="1:28" x14ac:dyDescent="0.25">
      <c r="A3428" s="281" t="str">
        <f ca="1">no.</f>
        <v/>
      </c>
      <c r="B3428" s="281"/>
      <c r="C3428" s="282"/>
      <c r="D3428" s="282"/>
      <c r="E3428" s="283" t="str">
        <f ca="1">position</f>
        <v/>
      </c>
      <c r="F3428" s="282"/>
      <c r="G3428" s="282"/>
      <c r="H3428" s="282"/>
      <c r="I3428" s="282"/>
      <c r="J3428" s="335"/>
      <c r="K3428" s="282"/>
      <c r="L3428" s="282"/>
      <c r="M3428" s="282"/>
      <c r="N3428" s="282"/>
      <c r="O3428" s="281"/>
      <c r="P3428" s="360" t="str">
        <f ca="1">rescore_patient</f>
        <v/>
      </c>
      <c r="Q3428" s="330" t="str">
        <f ca="1">quantity</f>
        <v/>
      </c>
      <c r="R3428" s="284"/>
      <c r="S3428" s="282"/>
      <c r="T3428" s="282"/>
      <c r="U3428" s="282"/>
      <c r="V3428" s="305"/>
      <c r="W3428" s="305"/>
      <c r="X3428" s="305"/>
      <c r="Y3428" s="282"/>
      <c r="Z3428" s="282" t="e" vm="1">
        <f ca="1">_xlfn.IFS(AND(ISNUMBER(SEARCH("N?m l*", CUSTOMER[[#This Row],[Service Type]], 1)), CUSTOMER[[#This Row],[Count ST]] = TRUE), CUSTOMER[[#This Row],[Quantity]], AND($Y$10:$Y3428 = TRUE, COUNTIFS($H$10:$H3428, CUSTOMER[[#This Row],[Booking]], $J$10:$J3428, CUSTOMER[[#This Row],[Order Date]], $F$10:$F3428, "&lt;&gt;"&amp;"N?m l*")=1), 1, TRUE,  "")</f>
        <v>#NAME?</v>
      </c>
      <c r="AA3428" s="282" t="b">
        <f t="shared" ca="1" si="54"/>
        <v>0</v>
      </c>
      <c r="AB3428" s="305"/>
    </row>
    <row r="3429" spans="1:28" x14ac:dyDescent="0.25">
      <c r="A3429" s="281" t="str">
        <f ca="1">no.</f>
        <v/>
      </c>
      <c r="B3429" s="281"/>
      <c r="C3429" s="282"/>
      <c r="D3429" s="282"/>
      <c r="E3429" s="283" t="str">
        <f ca="1">position</f>
        <v/>
      </c>
      <c r="F3429" s="282"/>
      <c r="G3429" s="282"/>
      <c r="H3429" s="282"/>
      <c r="I3429" s="282"/>
      <c r="J3429" s="335"/>
      <c r="K3429" s="282"/>
      <c r="L3429" s="282"/>
      <c r="M3429" s="282"/>
      <c r="N3429" s="282"/>
      <c r="O3429" s="281"/>
      <c r="P3429" s="360" t="str">
        <f ca="1">rescore_patient</f>
        <v/>
      </c>
      <c r="Q3429" s="330" t="str">
        <f ca="1">quantity</f>
        <v/>
      </c>
      <c r="R3429" s="284"/>
      <c r="S3429" s="282"/>
      <c r="T3429" s="282"/>
      <c r="U3429" s="282"/>
      <c r="V3429" s="305"/>
      <c r="W3429" s="305"/>
      <c r="X3429" s="305"/>
      <c r="Y3429" s="282"/>
      <c r="Z3429" s="282" t="e" vm="1">
        <f ca="1">_xlfn.IFS(AND(ISNUMBER(SEARCH("N?m l*", CUSTOMER[[#This Row],[Service Type]], 1)), CUSTOMER[[#This Row],[Count ST]] = TRUE), CUSTOMER[[#This Row],[Quantity]], AND($Y$10:$Y3429 = TRUE, COUNTIFS($H$10:$H3429, CUSTOMER[[#This Row],[Booking]], $J$10:$J3429, CUSTOMER[[#This Row],[Order Date]], $F$10:$F3429, "&lt;&gt;"&amp;"N?m l*")=1), 1, TRUE,  "")</f>
        <v>#NAME?</v>
      </c>
      <c r="AA3429" s="282" t="b">
        <f t="shared" ca="1" si="54"/>
        <v>0</v>
      </c>
      <c r="AB3429" s="305"/>
    </row>
    <row r="3430" spans="1:28" x14ac:dyDescent="0.25">
      <c r="A3430" s="281" t="str">
        <f ca="1">no.</f>
        <v/>
      </c>
      <c r="B3430" s="281"/>
      <c r="C3430" s="282"/>
      <c r="D3430" s="282"/>
      <c r="E3430" s="283" t="str">
        <f ca="1">position</f>
        <v/>
      </c>
      <c r="F3430" s="282"/>
      <c r="G3430" s="282"/>
      <c r="H3430" s="282"/>
      <c r="I3430" s="282"/>
      <c r="J3430" s="335"/>
      <c r="K3430" s="282"/>
      <c r="L3430" s="282"/>
      <c r="M3430" s="282"/>
      <c r="N3430" s="282"/>
      <c r="O3430" s="281"/>
      <c r="P3430" s="360" t="str">
        <f ca="1">rescore_patient</f>
        <v/>
      </c>
      <c r="Q3430" s="330" t="str">
        <f ca="1">quantity</f>
        <v/>
      </c>
      <c r="R3430" s="284"/>
      <c r="S3430" s="282"/>
      <c r="T3430" s="282"/>
      <c r="U3430" s="282"/>
      <c r="V3430" s="305"/>
      <c r="W3430" s="305"/>
      <c r="X3430" s="305"/>
      <c r="Y3430" s="282"/>
      <c r="Z3430" s="282" t="e" vm="1">
        <f ca="1">_xlfn.IFS(AND(ISNUMBER(SEARCH("N?m l*", CUSTOMER[[#This Row],[Service Type]], 1)), CUSTOMER[[#This Row],[Count ST]] = TRUE), CUSTOMER[[#This Row],[Quantity]], AND($Y$10:$Y3430 = TRUE, COUNTIFS($H$10:$H3430, CUSTOMER[[#This Row],[Booking]], $J$10:$J3430, CUSTOMER[[#This Row],[Order Date]], $F$10:$F3430, "&lt;&gt;"&amp;"N?m l*")=1), 1, TRUE,  "")</f>
        <v>#NAME?</v>
      </c>
      <c r="AA3430" s="282" t="b">
        <f t="shared" ca="1" si="54"/>
        <v>0</v>
      </c>
      <c r="AB3430" s="305"/>
    </row>
    <row r="3431" spans="1:28" x14ac:dyDescent="0.25">
      <c r="A3431" s="281" t="str">
        <f ca="1">no.</f>
        <v/>
      </c>
      <c r="B3431" s="281"/>
      <c r="C3431" s="282"/>
      <c r="D3431" s="282"/>
      <c r="E3431" s="283" t="str">
        <f ca="1">position</f>
        <v/>
      </c>
      <c r="F3431" s="282"/>
      <c r="G3431" s="282"/>
      <c r="H3431" s="282"/>
      <c r="I3431" s="282"/>
      <c r="J3431" s="335"/>
      <c r="K3431" s="282"/>
      <c r="L3431" s="282"/>
      <c r="M3431" s="282"/>
      <c r="N3431" s="282"/>
      <c r="O3431" s="281"/>
      <c r="P3431" s="360" t="str">
        <f ca="1">rescore_patient</f>
        <v/>
      </c>
      <c r="Q3431" s="330" t="str">
        <f ca="1">quantity</f>
        <v/>
      </c>
      <c r="R3431" s="284"/>
      <c r="S3431" s="282"/>
      <c r="T3431" s="282"/>
      <c r="U3431" s="282"/>
      <c r="V3431" s="305"/>
      <c r="W3431" s="305"/>
      <c r="X3431" s="305"/>
      <c r="Y3431" s="282"/>
      <c r="Z3431" s="282" t="e" vm="1">
        <f ca="1">_xlfn.IFS(AND(ISNUMBER(SEARCH("N?m l*", CUSTOMER[[#This Row],[Service Type]], 1)), CUSTOMER[[#This Row],[Count ST]] = TRUE), CUSTOMER[[#This Row],[Quantity]], AND($Y$10:$Y3431 = TRUE, COUNTIFS($H$10:$H3431, CUSTOMER[[#This Row],[Booking]], $J$10:$J3431, CUSTOMER[[#This Row],[Order Date]], $F$10:$F3431, "&lt;&gt;"&amp;"N?m l*")=1), 1, TRUE,  "")</f>
        <v>#NAME?</v>
      </c>
      <c r="AA3431" s="282" t="b">
        <f t="shared" ca="1" si="54"/>
        <v>0</v>
      </c>
      <c r="AB3431" s="305"/>
    </row>
    <row r="3432" spans="1:28" x14ac:dyDescent="0.25">
      <c r="A3432" s="281" t="str">
        <f ca="1">no.</f>
        <v/>
      </c>
      <c r="B3432" s="281"/>
      <c r="C3432" s="282"/>
      <c r="D3432" s="282"/>
      <c r="E3432" s="283" t="str">
        <f ca="1">position</f>
        <v/>
      </c>
      <c r="F3432" s="282"/>
      <c r="G3432" s="282"/>
      <c r="H3432" s="282"/>
      <c r="I3432" s="282"/>
      <c r="J3432" s="335"/>
      <c r="K3432" s="282"/>
      <c r="L3432" s="282"/>
      <c r="M3432" s="282"/>
      <c r="N3432" s="282"/>
      <c r="O3432" s="281"/>
      <c r="P3432" s="360" t="str">
        <f ca="1">rescore_patient</f>
        <v/>
      </c>
      <c r="Q3432" s="330" t="str">
        <f ca="1">quantity</f>
        <v/>
      </c>
      <c r="R3432" s="284"/>
      <c r="S3432" s="282"/>
      <c r="T3432" s="282"/>
      <c r="U3432" s="282"/>
      <c r="V3432" s="305"/>
      <c r="W3432" s="305"/>
      <c r="X3432" s="305"/>
      <c r="Y3432" s="282"/>
      <c r="Z3432" s="282" t="e" vm="1">
        <f ca="1">_xlfn.IFS(AND(ISNUMBER(SEARCH("N?m l*", CUSTOMER[[#This Row],[Service Type]], 1)), CUSTOMER[[#This Row],[Count ST]] = TRUE), CUSTOMER[[#This Row],[Quantity]], AND($Y$10:$Y3432 = TRUE, COUNTIFS($H$10:$H3432, CUSTOMER[[#This Row],[Booking]], $J$10:$J3432, CUSTOMER[[#This Row],[Order Date]], $F$10:$F3432, "&lt;&gt;"&amp;"N?m l*")=1), 1, TRUE,  "")</f>
        <v>#NAME?</v>
      </c>
      <c r="AA3432" s="282" t="b">
        <f t="shared" ca="1" si="54"/>
        <v>0</v>
      </c>
      <c r="AB3432" s="305"/>
    </row>
    <row r="3433" spans="1:28" x14ac:dyDescent="0.25">
      <c r="A3433" s="281" t="str">
        <f ca="1">no.</f>
        <v/>
      </c>
      <c r="B3433" s="281"/>
      <c r="C3433" s="282"/>
      <c r="D3433" s="282"/>
      <c r="E3433" s="283" t="str">
        <f ca="1">position</f>
        <v/>
      </c>
      <c r="F3433" s="282"/>
      <c r="G3433" s="282"/>
      <c r="H3433" s="282"/>
      <c r="I3433" s="282"/>
      <c r="J3433" s="335"/>
      <c r="K3433" s="282"/>
      <c r="L3433" s="282"/>
      <c r="M3433" s="282"/>
      <c r="N3433" s="282"/>
      <c r="O3433" s="281"/>
      <c r="P3433" s="360" t="str">
        <f ca="1">rescore_patient</f>
        <v/>
      </c>
      <c r="Q3433" s="330" t="str">
        <f ca="1">quantity</f>
        <v/>
      </c>
      <c r="R3433" s="284"/>
      <c r="S3433" s="282"/>
      <c r="T3433" s="282"/>
      <c r="U3433" s="282"/>
      <c r="V3433" s="305"/>
      <c r="W3433" s="305"/>
      <c r="X3433" s="305"/>
      <c r="Y3433" s="282"/>
      <c r="Z3433" s="282" t="e" vm="1">
        <f ca="1">_xlfn.IFS(AND(ISNUMBER(SEARCH("N?m l*", CUSTOMER[[#This Row],[Service Type]], 1)), CUSTOMER[[#This Row],[Count ST]] = TRUE), CUSTOMER[[#This Row],[Quantity]], AND($Y$10:$Y3433 = TRUE, COUNTIFS($H$10:$H3433, CUSTOMER[[#This Row],[Booking]], $J$10:$J3433, CUSTOMER[[#This Row],[Order Date]], $F$10:$F3433, "&lt;&gt;"&amp;"N?m l*")=1), 1, TRUE,  "")</f>
        <v>#NAME?</v>
      </c>
      <c r="AA3433" s="282" t="b">
        <f t="shared" ca="1" si="54"/>
        <v>0</v>
      </c>
      <c r="AB3433" s="305"/>
    </row>
    <row r="3434" spans="1:28" x14ac:dyDescent="0.25">
      <c r="A3434" s="281" t="str">
        <f ca="1">no.</f>
        <v/>
      </c>
      <c r="B3434" s="281"/>
      <c r="C3434" s="282"/>
      <c r="D3434" s="282"/>
      <c r="E3434" s="283" t="str">
        <f ca="1">position</f>
        <v/>
      </c>
      <c r="F3434" s="282"/>
      <c r="G3434" s="282"/>
      <c r="H3434" s="282"/>
      <c r="I3434" s="282"/>
      <c r="J3434" s="335"/>
      <c r="K3434" s="282"/>
      <c r="L3434" s="282"/>
      <c r="M3434" s="282"/>
      <c r="N3434" s="282"/>
      <c r="O3434" s="281"/>
      <c r="P3434" s="360" t="str">
        <f ca="1">rescore_patient</f>
        <v/>
      </c>
      <c r="Q3434" s="330" t="str">
        <f ca="1">quantity</f>
        <v/>
      </c>
      <c r="R3434" s="284"/>
      <c r="S3434" s="282"/>
      <c r="T3434" s="282"/>
      <c r="U3434" s="282"/>
      <c r="V3434" s="305"/>
      <c r="W3434" s="305"/>
      <c r="X3434" s="305"/>
      <c r="Y3434" s="282"/>
      <c r="Z3434" s="282" t="e" vm="1">
        <f ca="1">_xlfn.IFS(AND(ISNUMBER(SEARCH("N?m l*", CUSTOMER[[#This Row],[Service Type]], 1)), CUSTOMER[[#This Row],[Count ST]] = TRUE), CUSTOMER[[#This Row],[Quantity]], AND($Y$10:$Y3434 = TRUE, COUNTIFS($H$10:$H3434, CUSTOMER[[#This Row],[Booking]], $J$10:$J3434, CUSTOMER[[#This Row],[Order Date]], $F$10:$F3434, "&lt;&gt;"&amp;"N?m l*")=1), 1, TRUE,  "")</f>
        <v>#NAME?</v>
      </c>
      <c r="AA3434" s="282" t="b">
        <f t="shared" ca="1" si="54"/>
        <v>0</v>
      </c>
      <c r="AB3434" s="305"/>
    </row>
    <row r="3435" spans="1:28" x14ac:dyDescent="0.25">
      <c r="A3435" s="281" t="str">
        <f ca="1">no.</f>
        <v/>
      </c>
      <c r="B3435" s="281"/>
      <c r="C3435" s="282"/>
      <c r="D3435" s="282"/>
      <c r="E3435" s="283" t="str">
        <f ca="1">position</f>
        <v/>
      </c>
      <c r="F3435" s="282"/>
      <c r="G3435" s="282"/>
      <c r="H3435" s="282"/>
      <c r="I3435" s="282"/>
      <c r="J3435" s="335"/>
      <c r="K3435" s="282"/>
      <c r="L3435" s="282"/>
      <c r="M3435" s="282"/>
      <c r="N3435" s="282"/>
      <c r="O3435" s="281"/>
      <c r="P3435" s="360" t="str">
        <f ca="1">rescore_patient</f>
        <v/>
      </c>
      <c r="Q3435" s="330" t="str">
        <f ca="1">quantity</f>
        <v/>
      </c>
      <c r="R3435" s="284"/>
      <c r="S3435" s="282"/>
      <c r="T3435" s="282"/>
      <c r="U3435" s="282"/>
      <c r="V3435" s="305"/>
      <c r="W3435" s="305"/>
      <c r="X3435" s="305"/>
      <c r="Y3435" s="282"/>
      <c r="Z3435" s="282" t="e" vm="1">
        <f ca="1">_xlfn.IFS(AND(ISNUMBER(SEARCH("N?m l*", CUSTOMER[[#This Row],[Service Type]], 1)), CUSTOMER[[#This Row],[Count ST]] = TRUE), CUSTOMER[[#This Row],[Quantity]], AND($Y$10:$Y3435 = TRUE, COUNTIFS($H$10:$H3435, CUSTOMER[[#This Row],[Booking]], $J$10:$J3435, CUSTOMER[[#This Row],[Order Date]], $F$10:$F3435, "&lt;&gt;"&amp;"N?m l*")=1), 1, TRUE,  "")</f>
        <v>#NAME?</v>
      </c>
      <c r="AA3435" s="282" t="b">
        <f t="shared" ca="1" si="54"/>
        <v>0</v>
      </c>
      <c r="AB3435" s="305"/>
    </row>
    <row r="3436" spans="1:28" x14ac:dyDescent="0.25">
      <c r="A3436" s="281" t="str">
        <f ca="1">no.</f>
        <v/>
      </c>
      <c r="B3436" s="281"/>
      <c r="C3436" s="282"/>
      <c r="D3436" s="282"/>
      <c r="E3436" s="283" t="str">
        <f ca="1">position</f>
        <v/>
      </c>
      <c r="F3436" s="282"/>
      <c r="G3436" s="282"/>
      <c r="H3436" s="282"/>
      <c r="I3436" s="282"/>
      <c r="J3436" s="335"/>
      <c r="K3436" s="282"/>
      <c r="L3436" s="282"/>
      <c r="M3436" s="282"/>
      <c r="N3436" s="282"/>
      <c r="O3436" s="281"/>
      <c r="P3436" s="360" t="str">
        <f ca="1">rescore_patient</f>
        <v/>
      </c>
      <c r="Q3436" s="330" t="str">
        <f ca="1">quantity</f>
        <v/>
      </c>
      <c r="R3436" s="284"/>
      <c r="S3436" s="282"/>
      <c r="T3436" s="282"/>
      <c r="U3436" s="282"/>
      <c r="V3436" s="305"/>
      <c r="W3436" s="305"/>
      <c r="X3436" s="305"/>
      <c r="Y3436" s="282"/>
      <c r="Z3436" s="282" t="e" vm="1">
        <f ca="1">_xlfn.IFS(AND(ISNUMBER(SEARCH("N?m l*", CUSTOMER[[#This Row],[Service Type]], 1)), CUSTOMER[[#This Row],[Count ST]] = TRUE), CUSTOMER[[#This Row],[Quantity]], AND($Y$10:$Y3436 = TRUE, COUNTIFS($H$10:$H3436, CUSTOMER[[#This Row],[Booking]], $J$10:$J3436, CUSTOMER[[#This Row],[Order Date]], $F$10:$F3436, "&lt;&gt;"&amp;"N?m l*")=1), 1, TRUE,  "")</f>
        <v>#NAME?</v>
      </c>
      <c r="AA3436" s="282" t="b">
        <f t="shared" ca="1" si="54"/>
        <v>0</v>
      </c>
      <c r="AB3436" s="305"/>
    </row>
    <row r="3437" spans="1:28" x14ac:dyDescent="0.25">
      <c r="A3437" s="281" t="str">
        <f ca="1">no.</f>
        <v/>
      </c>
      <c r="B3437" s="281"/>
      <c r="C3437" s="282"/>
      <c r="D3437" s="282"/>
      <c r="E3437" s="283" t="str">
        <f ca="1">position</f>
        <v/>
      </c>
      <c r="F3437" s="282"/>
      <c r="G3437" s="282"/>
      <c r="H3437" s="282"/>
      <c r="I3437" s="282"/>
      <c r="J3437" s="335"/>
      <c r="K3437" s="282"/>
      <c r="L3437" s="282"/>
      <c r="M3437" s="282"/>
      <c r="N3437" s="282"/>
      <c r="O3437" s="281"/>
      <c r="P3437" s="360" t="str">
        <f ca="1">rescore_patient</f>
        <v/>
      </c>
      <c r="Q3437" s="330" t="str">
        <f ca="1">quantity</f>
        <v/>
      </c>
      <c r="R3437" s="284"/>
      <c r="S3437" s="282"/>
      <c r="T3437" s="282"/>
      <c r="U3437" s="282"/>
      <c r="V3437" s="305"/>
      <c r="W3437" s="305"/>
      <c r="X3437" s="305"/>
      <c r="Y3437" s="282"/>
      <c r="Z3437" s="282" t="e" vm="1">
        <f ca="1">_xlfn.IFS(AND(ISNUMBER(SEARCH("N?m l*", CUSTOMER[[#This Row],[Service Type]], 1)), CUSTOMER[[#This Row],[Count ST]] = TRUE), CUSTOMER[[#This Row],[Quantity]], AND($Y$10:$Y3437 = TRUE, COUNTIFS($H$10:$H3437, CUSTOMER[[#This Row],[Booking]], $J$10:$J3437, CUSTOMER[[#This Row],[Order Date]], $F$10:$F3437, "&lt;&gt;"&amp;"N?m l*")=1), 1, TRUE,  "")</f>
        <v>#NAME?</v>
      </c>
      <c r="AA3437" s="282" t="b">
        <f t="shared" ca="1" si="54"/>
        <v>0</v>
      </c>
      <c r="AB3437" s="305"/>
    </row>
    <row r="3438" spans="1:28" x14ac:dyDescent="0.25">
      <c r="A3438" s="281" t="str">
        <f ca="1">no.</f>
        <v/>
      </c>
      <c r="B3438" s="281"/>
      <c r="C3438" s="282"/>
      <c r="D3438" s="282"/>
      <c r="E3438" s="283" t="str">
        <f ca="1">position</f>
        <v/>
      </c>
      <c r="F3438" s="282"/>
      <c r="G3438" s="282"/>
      <c r="H3438" s="282"/>
      <c r="I3438" s="282"/>
      <c r="J3438" s="335"/>
      <c r="K3438" s="282"/>
      <c r="L3438" s="282"/>
      <c r="M3438" s="282"/>
      <c r="N3438" s="282"/>
      <c r="O3438" s="281"/>
      <c r="P3438" s="360" t="str">
        <f ca="1">rescore_patient</f>
        <v/>
      </c>
      <c r="Q3438" s="330" t="str">
        <f ca="1">quantity</f>
        <v/>
      </c>
      <c r="R3438" s="284"/>
      <c r="S3438" s="282"/>
      <c r="T3438" s="282"/>
      <c r="U3438" s="282"/>
      <c r="V3438" s="305"/>
      <c r="W3438" s="305"/>
      <c r="X3438" s="305"/>
      <c r="Y3438" s="282"/>
      <c r="Z3438" s="282" t="e" vm="1">
        <f ca="1">_xlfn.IFS(AND(ISNUMBER(SEARCH("N?m l*", CUSTOMER[[#This Row],[Service Type]], 1)), CUSTOMER[[#This Row],[Count ST]] = TRUE), CUSTOMER[[#This Row],[Quantity]], AND($Y$10:$Y3438 = TRUE, COUNTIFS($H$10:$H3438, CUSTOMER[[#This Row],[Booking]], $J$10:$J3438, CUSTOMER[[#This Row],[Order Date]], $F$10:$F3438, "&lt;&gt;"&amp;"N?m l*")=1), 1, TRUE,  "")</f>
        <v>#NAME?</v>
      </c>
      <c r="AA3438" s="282" t="b">
        <f t="shared" ca="1" si="54"/>
        <v>0</v>
      </c>
      <c r="AB3438" s="305"/>
    </row>
    <row r="3439" spans="1:28" x14ac:dyDescent="0.25">
      <c r="A3439" s="281" t="str">
        <f ca="1">no.</f>
        <v/>
      </c>
      <c r="B3439" s="281"/>
      <c r="C3439" s="282"/>
      <c r="D3439" s="282"/>
      <c r="E3439" s="283" t="str">
        <f ca="1">position</f>
        <v/>
      </c>
      <c r="F3439" s="282"/>
      <c r="G3439" s="282"/>
      <c r="H3439" s="282"/>
      <c r="I3439" s="282"/>
      <c r="J3439" s="335"/>
      <c r="K3439" s="282"/>
      <c r="L3439" s="282"/>
      <c r="M3439" s="282"/>
      <c r="N3439" s="282"/>
      <c r="O3439" s="281"/>
      <c r="P3439" s="360" t="str">
        <f ca="1">rescore_patient</f>
        <v/>
      </c>
      <c r="Q3439" s="330" t="str">
        <f ca="1">quantity</f>
        <v/>
      </c>
      <c r="R3439" s="284"/>
      <c r="S3439" s="282"/>
      <c r="T3439" s="282"/>
      <c r="U3439" s="282"/>
      <c r="V3439" s="305"/>
      <c r="W3439" s="305"/>
      <c r="X3439" s="305"/>
      <c r="Y3439" s="282"/>
      <c r="Z3439" s="282" t="e" vm="1">
        <f ca="1">_xlfn.IFS(AND(ISNUMBER(SEARCH("N?m l*", CUSTOMER[[#This Row],[Service Type]], 1)), CUSTOMER[[#This Row],[Count ST]] = TRUE), CUSTOMER[[#This Row],[Quantity]], AND($Y$10:$Y3439 = TRUE, COUNTIFS($H$10:$H3439, CUSTOMER[[#This Row],[Booking]], $J$10:$J3439, CUSTOMER[[#This Row],[Order Date]], $F$10:$F3439, "&lt;&gt;"&amp;"N?m l*")=1), 1, TRUE,  "")</f>
        <v>#NAME?</v>
      </c>
      <c r="AA3439" s="282" t="b">
        <f t="shared" ca="1" si="54"/>
        <v>0</v>
      </c>
      <c r="AB3439" s="305"/>
    </row>
    <row r="3440" spans="1:28" x14ac:dyDescent="0.25">
      <c r="A3440" s="281" t="str">
        <f ca="1">no.</f>
        <v/>
      </c>
      <c r="B3440" s="281"/>
      <c r="C3440" s="282"/>
      <c r="D3440" s="282"/>
      <c r="E3440" s="283" t="str">
        <f ca="1">position</f>
        <v/>
      </c>
      <c r="F3440" s="282"/>
      <c r="G3440" s="282"/>
      <c r="H3440" s="282"/>
      <c r="I3440" s="282"/>
      <c r="J3440" s="335"/>
      <c r="K3440" s="282"/>
      <c r="L3440" s="282"/>
      <c r="M3440" s="282"/>
      <c r="N3440" s="282"/>
      <c r="O3440" s="281"/>
      <c r="P3440" s="360" t="str">
        <f ca="1">rescore_patient</f>
        <v/>
      </c>
      <c r="Q3440" s="330" t="str">
        <f ca="1">quantity</f>
        <v/>
      </c>
      <c r="R3440" s="284"/>
      <c r="S3440" s="282"/>
      <c r="T3440" s="282"/>
      <c r="U3440" s="282"/>
      <c r="V3440" s="305"/>
      <c r="W3440" s="305"/>
      <c r="X3440" s="305"/>
      <c r="Y3440" s="282"/>
      <c r="Z3440" s="282" t="e" vm="1">
        <f ca="1">_xlfn.IFS(AND(ISNUMBER(SEARCH("N?m l*", CUSTOMER[[#This Row],[Service Type]], 1)), CUSTOMER[[#This Row],[Count ST]] = TRUE), CUSTOMER[[#This Row],[Quantity]], AND($Y$10:$Y3440 = TRUE, COUNTIFS($H$10:$H3440, CUSTOMER[[#This Row],[Booking]], $J$10:$J3440, CUSTOMER[[#This Row],[Order Date]], $F$10:$F3440, "&lt;&gt;"&amp;"N?m l*")=1), 1, TRUE,  "")</f>
        <v>#NAME?</v>
      </c>
      <c r="AA3440" s="282" t="b">
        <f t="shared" ca="1" si="54"/>
        <v>0</v>
      </c>
      <c r="AB3440" s="305"/>
    </row>
    <row r="3441" spans="1:28" x14ac:dyDescent="0.25">
      <c r="A3441" s="281" t="str">
        <f ca="1">no.</f>
        <v/>
      </c>
      <c r="B3441" s="281"/>
      <c r="C3441" s="282"/>
      <c r="D3441" s="282"/>
      <c r="E3441" s="283" t="str">
        <f ca="1">position</f>
        <v/>
      </c>
      <c r="F3441" s="282"/>
      <c r="G3441" s="282"/>
      <c r="H3441" s="282"/>
      <c r="I3441" s="282"/>
      <c r="J3441" s="335"/>
      <c r="K3441" s="282"/>
      <c r="L3441" s="282"/>
      <c r="M3441" s="282"/>
      <c r="N3441" s="282"/>
      <c r="O3441" s="281"/>
      <c r="P3441" s="360" t="str">
        <f ca="1">rescore_patient</f>
        <v/>
      </c>
      <c r="Q3441" s="330" t="str">
        <f ca="1">quantity</f>
        <v/>
      </c>
      <c r="R3441" s="284"/>
      <c r="S3441" s="282"/>
      <c r="T3441" s="282"/>
      <c r="U3441" s="282"/>
      <c r="V3441" s="305"/>
      <c r="W3441" s="305"/>
      <c r="X3441" s="305"/>
      <c r="Y3441" s="282"/>
      <c r="Z3441" s="282" t="e" vm="1">
        <f ca="1">_xlfn.IFS(AND(ISNUMBER(SEARCH("N?m l*", CUSTOMER[[#This Row],[Service Type]], 1)), CUSTOMER[[#This Row],[Count ST]] = TRUE), CUSTOMER[[#This Row],[Quantity]], AND($Y$10:$Y3441 = TRUE, COUNTIFS($H$10:$H3441, CUSTOMER[[#This Row],[Booking]], $J$10:$J3441, CUSTOMER[[#This Row],[Order Date]], $F$10:$F3441, "&lt;&gt;"&amp;"N?m l*")=1), 1, TRUE,  "")</f>
        <v>#NAME?</v>
      </c>
      <c r="AA3441" s="282" t="b">
        <f t="shared" ca="1" si="54"/>
        <v>0</v>
      </c>
      <c r="AB3441" s="305"/>
    </row>
    <row r="3442" spans="1:28" x14ac:dyDescent="0.25">
      <c r="A3442" s="281" t="str">
        <f ca="1">no.</f>
        <v/>
      </c>
      <c r="B3442" s="281"/>
      <c r="C3442" s="282"/>
      <c r="D3442" s="282"/>
      <c r="E3442" s="283" t="str">
        <f ca="1">position</f>
        <v/>
      </c>
      <c r="F3442" s="282"/>
      <c r="G3442" s="282"/>
      <c r="H3442" s="282"/>
      <c r="I3442" s="282"/>
      <c r="J3442" s="335"/>
      <c r="K3442" s="282"/>
      <c r="L3442" s="282"/>
      <c r="M3442" s="282"/>
      <c r="N3442" s="282"/>
      <c r="O3442" s="281"/>
      <c r="P3442" s="360" t="str">
        <f ca="1">rescore_patient</f>
        <v/>
      </c>
      <c r="Q3442" s="330" t="str">
        <f ca="1">quantity</f>
        <v/>
      </c>
      <c r="R3442" s="284"/>
      <c r="S3442" s="282"/>
      <c r="T3442" s="282"/>
      <c r="U3442" s="282"/>
      <c r="V3442" s="305"/>
      <c r="W3442" s="305"/>
      <c r="X3442" s="305"/>
      <c r="Y3442" s="282"/>
      <c r="Z3442" s="282" t="e" vm="1">
        <f ca="1">_xlfn.IFS(AND(ISNUMBER(SEARCH("N?m l*", CUSTOMER[[#This Row],[Service Type]], 1)), CUSTOMER[[#This Row],[Count ST]] = TRUE), CUSTOMER[[#This Row],[Quantity]], AND($Y$10:$Y3442 = TRUE, COUNTIFS($H$10:$H3442, CUSTOMER[[#This Row],[Booking]], $J$10:$J3442, CUSTOMER[[#This Row],[Order Date]], $F$10:$F3442, "&lt;&gt;"&amp;"N?m l*")=1), 1, TRUE,  "")</f>
        <v>#NAME?</v>
      </c>
      <c r="AA3442" s="282" t="b">
        <f t="shared" ca="1" si="54"/>
        <v>0</v>
      </c>
      <c r="AB3442" s="305"/>
    </row>
    <row r="3443" spans="1:28" x14ac:dyDescent="0.25">
      <c r="A3443" s="281" t="str">
        <f ca="1">no.</f>
        <v/>
      </c>
      <c r="B3443" s="281"/>
      <c r="C3443" s="282"/>
      <c r="D3443" s="282"/>
      <c r="E3443" s="283" t="str">
        <f ca="1">position</f>
        <v/>
      </c>
      <c r="F3443" s="282"/>
      <c r="G3443" s="282"/>
      <c r="H3443" s="282"/>
      <c r="I3443" s="282"/>
      <c r="J3443" s="335"/>
      <c r="K3443" s="282"/>
      <c r="L3443" s="282"/>
      <c r="M3443" s="282"/>
      <c r="N3443" s="282"/>
      <c r="O3443" s="281"/>
      <c r="P3443" s="360" t="str">
        <f ca="1">rescore_patient</f>
        <v/>
      </c>
      <c r="Q3443" s="330" t="str">
        <f ca="1">quantity</f>
        <v/>
      </c>
      <c r="R3443" s="284"/>
      <c r="S3443" s="282"/>
      <c r="T3443" s="282"/>
      <c r="U3443" s="282"/>
      <c r="V3443" s="305"/>
      <c r="W3443" s="305"/>
      <c r="X3443" s="305"/>
      <c r="Y3443" s="282"/>
      <c r="Z3443" s="282" t="e" vm="1">
        <f ca="1">_xlfn.IFS(AND(ISNUMBER(SEARCH("N?m l*", CUSTOMER[[#This Row],[Service Type]], 1)), CUSTOMER[[#This Row],[Count ST]] = TRUE), CUSTOMER[[#This Row],[Quantity]], AND($Y$10:$Y3443 = TRUE, COUNTIFS($H$10:$H3443, CUSTOMER[[#This Row],[Booking]], $J$10:$J3443, CUSTOMER[[#This Row],[Order Date]], $F$10:$F3443, "&lt;&gt;"&amp;"N?m l*")=1), 1, TRUE,  "")</f>
        <v>#NAME?</v>
      </c>
      <c r="AA3443" s="282" t="b">
        <f t="shared" ca="1" si="54"/>
        <v>0</v>
      </c>
      <c r="AB3443" s="305"/>
    </row>
    <row r="3444" spans="1:28" x14ac:dyDescent="0.25">
      <c r="A3444" s="281" t="str">
        <f ca="1">no.</f>
        <v/>
      </c>
      <c r="B3444" s="281"/>
      <c r="C3444" s="282"/>
      <c r="D3444" s="282"/>
      <c r="E3444" s="283" t="str">
        <f ca="1">position</f>
        <v/>
      </c>
      <c r="F3444" s="282"/>
      <c r="G3444" s="282"/>
      <c r="H3444" s="282"/>
      <c r="I3444" s="282"/>
      <c r="J3444" s="335"/>
      <c r="K3444" s="282"/>
      <c r="L3444" s="282"/>
      <c r="M3444" s="282"/>
      <c r="N3444" s="282"/>
      <c r="O3444" s="281"/>
      <c r="P3444" s="360" t="str">
        <f ca="1">rescore_patient</f>
        <v/>
      </c>
      <c r="Q3444" s="330" t="str">
        <f ca="1">quantity</f>
        <v/>
      </c>
      <c r="R3444" s="284"/>
      <c r="S3444" s="282"/>
      <c r="T3444" s="282"/>
      <c r="U3444" s="282"/>
      <c r="V3444" s="305"/>
      <c r="W3444" s="305"/>
      <c r="X3444" s="305"/>
      <c r="Y3444" s="282"/>
      <c r="Z3444" s="282" t="e" vm="1">
        <f ca="1">_xlfn.IFS(AND(ISNUMBER(SEARCH("N?m l*", CUSTOMER[[#This Row],[Service Type]], 1)), CUSTOMER[[#This Row],[Count ST]] = TRUE), CUSTOMER[[#This Row],[Quantity]], AND($Y$10:$Y3444 = TRUE, COUNTIFS($H$10:$H3444, CUSTOMER[[#This Row],[Booking]], $J$10:$J3444, CUSTOMER[[#This Row],[Order Date]], $F$10:$F3444, "&lt;&gt;"&amp;"N?m l*")=1), 1, TRUE,  "")</f>
        <v>#NAME?</v>
      </c>
      <c r="AA3444" s="282" t="b">
        <f t="shared" ca="1" si="54"/>
        <v>0</v>
      </c>
      <c r="AB3444" s="305"/>
    </row>
    <row r="3445" spans="1:28" x14ac:dyDescent="0.25">
      <c r="A3445" s="281" t="str">
        <f ca="1">no.</f>
        <v/>
      </c>
      <c r="B3445" s="281"/>
      <c r="C3445" s="282"/>
      <c r="D3445" s="282"/>
      <c r="E3445" s="283" t="str">
        <f ca="1">position</f>
        <v/>
      </c>
      <c r="F3445" s="282"/>
      <c r="G3445" s="282"/>
      <c r="H3445" s="282"/>
      <c r="I3445" s="282"/>
      <c r="J3445" s="335"/>
      <c r="K3445" s="282"/>
      <c r="L3445" s="282"/>
      <c r="M3445" s="282"/>
      <c r="N3445" s="282"/>
      <c r="O3445" s="281"/>
      <c r="P3445" s="360" t="str">
        <f ca="1">rescore_patient</f>
        <v/>
      </c>
      <c r="Q3445" s="330" t="str">
        <f ca="1">quantity</f>
        <v/>
      </c>
      <c r="R3445" s="284"/>
      <c r="S3445" s="282"/>
      <c r="T3445" s="282"/>
      <c r="U3445" s="282"/>
      <c r="V3445" s="305"/>
      <c r="W3445" s="305"/>
      <c r="X3445" s="305"/>
      <c r="Y3445" s="282"/>
      <c r="Z3445" s="282" t="e" vm="1">
        <f ca="1">_xlfn.IFS(AND(ISNUMBER(SEARCH("N?m l*", CUSTOMER[[#This Row],[Service Type]], 1)), CUSTOMER[[#This Row],[Count ST]] = TRUE), CUSTOMER[[#This Row],[Quantity]], AND($Y$10:$Y3445 = TRUE, COUNTIFS($H$10:$H3445, CUSTOMER[[#This Row],[Booking]], $J$10:$J3445, CUSTOMER[[#This Row],[Order Date]], $F$10:$F3445, "&lt;&gt;"&amp;"N?m l*")=1), 1, TRUE,  "")</f>
        <v>#NAME?</v>
      </c>
      <c r="AA3445" s="282" t="b">
        <f t="shared" ca="1" si="54"/>
        <v>0</v>
      </c>
      <c r="AB3445" s="305"/>
    </row>
    <row r="3446" spans="1:28" x14ac:dyDescent="0.25">
      <c r="A3446" s="281" t="str">
        <f ca="1">no.</f>
        <v/>
      </c>
      <c r="B3446" s="281"/>
      <c r="C3446" s="282"/>
      <c r="D3446" s="282"/>
      <c r="E3446" s="283" t="str">
        <f ca="1">position</f>
        <v/>
      </c>
      <c r="F3446" s="282"/>
      <c r="G3446" s="282"/>
      <c r="H3446" s="282"/>
      <c r="I3446" s="282"/>
      <c r="J3446" s="335"/>
      <c r="K3446" s="282"/>
      <c r="L3446" s="282"/>
      <c r="M3446" s="282"/>
      <c r="N3446" s="282"/>
      <c r="O3446" s="281"/>
      <c r="P3446" s="360" t="str">
        <f ca="1">rescore_patient</f>
        <v/>
      </c>
      <c r="Q3446" s="330" t="str">
        <f ca="1">quantity</f>
        <v/>
      </c>
      <c r="R3446" s="284"/>
      <c r="S3446" s="282"/>
      <c r="T3446" s="282"/>
      <c r="U3446" s="282"/>
      <c r="V3446" s="305"/>
      <c r="W3446" s="305"/>
      <c r="X3446" s="305"/>
      <c r="Y3446" s="282"/>
      <c r="Z3446" s="282" t="e" vm="1">
        <f ca="1">_xlfn.IFS(AND(ISNUMBER(SEARCH("N?m l*", CUSTOMER[[#This Row],[Service Type]], 1)), CUSTOMER[[#This Row],[Count ST]] = TRUE), CUSTOMER[[#This Row],[Quantity]], AND($Y$10:$Y3446 = TRUE, COUNTIFS($H$10:$H3446, CUSTOMER[[#This Row],[Booking]], $J$10:$J3446, CUSTOMER[[#This Row],[Order Date]], $F$10:$F3446, "&lt;&gt;"&amp;"N?m l*")=1), 1, TRUE,  "")</f>
        <v>#NAME?</v>
      </c>
      <c r="AA3446" s="282" t="b">
        <f t="shared" ca="1" si="54"/>
        <v>0</v>
      </c>
      <c r="AB3446" s="305"/>
    </row>
    <row r="3447" spans="1:28" x14ac:dyDescent="0.25">
      <c r="A3447" s="281" t="str">
        <f ca="1">no.</f>
        <v/>
      </c>
      <c r="B3447" s="281"/>
      <c r="C3447" s="282"/>
      <c r="D3447" s="282"/>
      <c r="E3447" s="283" t="str">
        <f ca="1">position</f>
        <v/>
      </c>
      <c r="F3447" s="282"/>
      <c r="G3447" s="282"/>
      <c r="H3447" s="282"/>
      <c r="I3447" s="282"/>
      <c r="J3447" s="335"/>
      <c r="K3447" s="282"/>
      <c r="L3447" s="282"/>
      <c r="M3447" s="282"/>
      <c r="N3447" s="282"/>
      <c r="O3447" s="281"/>
      <c r="P3447" s="360" t="str">
        <f ca="1">rescore_patient</f>
        <v/>
      </c>
      <c r="Q3447" s="330" t="str">
        <f ca="1">quantity</f>
        <v/>
      </c>
      <c r="R3447" s="284"/>
      <c r="S3447" s="282"/>
      <c r="T3447" s="282"/>
      <c r="U3447" s="282"/>
      <c r="V3447" s="305"/>
      <c r="W3447" s="305"/>
      <c r="X3447" s="305"/>
      <c r="Y3447" s="282"/>
      <c r="Z3447" s="282" t="e" vm="1">
        <f ca="1">_xlfn.IFS(AND(ISNUMBER(SEARCH("N?m l*", CUSTOMER[[#This Row],[Service Type]], 1)), CUSTOMER[[#This Row],[Count ST]] = TRUE), CUSTOMER[[#This Row],[Quantity]], AND($Y$10:$Y3447 = TRUE, COUNTIFS($H$10:$H3447, CUSTOMER[[#This Row],[Booking]], $J$10:$J3447, CUSTOMER[[#This Row],[Order Date]], $F$10:$F3447, "&lt;&gt;"&amp;"N?m l*")=1), 1, TRUE,  "")</f>
        <v>#NAME?</v>
      </c>
      <c r="AA3447" s="282" t="b">
        <f t="shared" ca="1" si="54"/>
        <v>0</v>
      </c>
      <c r="AB3447" s="305"/>
    </row>
    <row r="3448" spans="1:28" x14ac:dyDescent="0.25">
      <c r="A3448" s="281" t="str">
        <f ca="1">no.</f>
        <v/>
      </c>
      <c r="B3448" s="281"/>
      <c r="C3448" s="282"/>
      <c r="D3448" s="282"/>
      <c r="E3448" s="283" t="str">
        <f ca="1">position</f>
        <v/>
      </c>
      <c r="F3448" s="282"/>
      <c r="G3448" s="282"/>
      <c r="H3448" s="282"/>
      <c r="I3448" s="282"/>
      <c r="J3448" s="335"/>
      <c r="K3448" s="282"/>
      <c r="L3448" s="282"/>
      <c r="M3448" s="282"/>
      <c r="N3448" s="282"/>
      <c r="O3448" s="281"/>
      <c r="P3448" s="360" t="str">
        <f ca="1">rescore_patient</f>
        <v/>
      </c>
      <c r="Q3448" s="330" t="str">
        <f ca="1">quantity</f>
        <v/>
      </c>
      <c r="R3448" s="284"/>
      <c r="S3448" s="282"/>
      <c r="T3448" s="282"/>
      <c r="U3448" s="282"/>
      <c r="V3448" s="305"/>
      <c r="W3448" s="305"/>
      <c r="X3448" s="305"/>
      <c r="Y3448" s="282"/>
      <c r="Z3448" s="282" t="e" vm="1">
        <f ca="1">_xlfn.IFS(AND(ISNUMBER(SEARCH("N?m l*", CUSTOMER[[#This Row],[Service Type]], 1)), CUSTOMER[[#This Row],[Count ST]] = TRUE), CUSTOMER[[#This Row],[Quantity]], AND($Y$10:$Y3448 = TRUE, COUNTIFS($H$10:$H3448, CUSTOMER[[#This Row],[Booking]], $J$10:$J3448, CUSTOMER[[#This Row],[Order Date]], $F$10:$F3448, "&lt;&gt;"&amp;"N?m l*")=1), 1, TRUE,  "")</f>
        <v>#NAME?</v>
      </c>
      <c r="AA3448" s="282" t="b">
        <f t="shared" ca="1" si="54"/>
        <v>0</v>
      </c>
      <c r="AB3448" s="305"/>
    </row>
    <row r="3449" spans="1:28" x14ac:dyDescent="0.25">
      <c r="A3449" s="281" t="str">
        <f ca="1">no.</f>
        <v/>
      </c>
      <c r="B3449" s="281"/>
      <c r="C3449" s="282"/>
      <c r="D3449" s="282"/>
      <c r="E3449" s="283" t="str">
        <f ca="1">position</f>
        <v/>
      </c>
      <c r="F3449" s="282"/>
      <c r="G3449" s="282"/>
      <c r="H3449" s="282"/>
      <c r="I3449" s="282"/>
      <c r="J3449" s="335"/>
      <c r="K3449" s="282"/>
      <c r="L3449" s="282"/>
      <c r="M3449" s="282"/>
      <c r="N3449" s="282"/>
      <c r="O3449" s="281"/>
      <c r="P3449" s="360" t="str">
        <f ca="1">rescore_patient</f>
        <v/>
      </c>
      <c r="Q3449" s="330" t="str">
        <f ca="1">quantity</f>
        <v/>
      </c>
      <c r="R3449" s="284"/>
      <c r="S3449" s="282"/>
      <c r="T3449" s="282"/>
      <c r="U3449" s="282"/>
      <c r="V3449" s="305"/>
      <c r="W3449" s="305"/>
      <c r="X3449" s="305"/>
      <c r="Y3449" s="282"/>
      <c r="Z3449" s="282" t="e" vm="1">
        <f ca="1">_xlfn.IFS(AND(ISNUMBER(SEARCH("N?m l*", CUSTOMER[[#This Row],[Service Type]], 1)), CUSTOMER[[#This Row],[Count ST]] = TRUE), CUSTOMER[[#This Row],[Quantity]], AND($Y$10:$Y3449 = TRUE, COUNTIFS($H$10:$H3449, CUSTOMER[[#This Row],[Booking]], $J$10:$J3449, CUSTOMER[[#This Row],[Order Date]], $F$10:$F3449, "&lt;&gt;"&amp;"N?m l*")=1), 1, TRUE,  "")</f>
        <v>#NAME?</v>
      </c>
      <c r="AA3449" s="282" t="b">
        <f t="shared" ca="1" si="54"/>
        <v>0</v>
      </c>
      <c r="AB3449" s="305"/>
    </row>
    <row r="3450" spans="1:28" x14ac:dyDescent="0.25">
      <c r="A3450" s="281" t="str">
        <f ca="1">no.</f>
        <v/>
      </c>
      <c r="B3450" s="281"/>
      <c r="C3450" s="282"/>
      <c r="D3450" s="282"/>
      <c r="E3450" s="283" t="str">
        <f ca="1">position</f>
        <v/>
      </c>
      <c r="F3450" s="282"/>
      <c r="G3450" s="282"/>
      <c r="H3450" s="282"/>
      <c r="I3450" s="282"/>
      <c r="J3450" s="335"/>
      <c r="K3450" s="282"/>
      <c r="L3450" s="282"/>
      <c r="M3450" s="282"/>
      <c r="N3450" s="282"/>
      <c r="O3450" s="281"/>
      <c r="P3450" s="360" t="str">
        <f ca="1">rescore_patient</f>
        <v/>
      </c>
      <c r="Q3450" s="330" t="str">
        <f ca="1">quantity</f>
        <v/>
      </c>
      <c r="R3450" s="284"/>
      <c r="S3450" s="282"/>
      <c r="T3450" s="282"/>
      <c r="U3450" s="282"/>
      <c r="V3450" s="305"/>
      <c r="W3450" s="305"/>
      <c r="X3450" s="305"/>
      <c r="Y3450" s="282"/>
      <c r="Z3450" s="282" t="e" vm="1">
        <f ca="1">_xlfn.IFS(AND(ISNUMBER(SEARCH("N?m l*", CUSTOMER[[#This Row],[Service Type]], 1)), CUSTOMER[[#This Row],[Count ST]] = TRUE), CUSTOMER[[#This Row],[Quantity]], AND($Y$10:$Y3450 = TRUE, COUNTIFS($H$10:$H3450, CUSTOMER[[#This Row],[Booking]], $J$10:$J3450, CUSTOMER[[#This Row],[Order Date]], $F$10:$F3450, "&lt;&gt;"&amp;"N?m l*")=1), 1, TRUE,  "")</f>
        <v>#NAME?</v>
      </c>
      <c r="AA3450" s="282" t="b">
        <f t="shared" ca="1" si="54"/>
        <v>0</v>
      </c>
      <c r="AB3450" s="305"/>
    </row>
    <row r="3451" spans="1:28" x14ac:dyDescent="0.25">
      <c r="A3451" s="281" t="str">
        <f ca="1">no.</f>
        <v/>
      </c>
      <c r="B3451" s="281"/>
      <c r="C3451" s="282"/>
      <c r="D3451" s="282"/>
      <c r="E3451" s="283" t="str">
        <f ca="1">position</f>
        <v/>
      </c>
      <c r="F3451" s="282"/>
      <c r="G3451" s="282"/>
      <c r="H3451" s="282"/>
      <c r="I3451" s="282"/>
      <c r="J3451" s="335"/>
      <c r="K3451" s="282"/>
      <c r="L3451" s="282"/>
      <c r="M3451" s="282"/>
      <c r="N3451" s="282"/>
      <c r="O3451" s="281"/>
      <c r="P3451" s="360" t="str">
        <f ca="1">rescore_patient</f>
        <v/>
      </c>
      <c r="Q3451" s="330" t="str">
        <f ca="1">quantity</f>
        <v/>
      </c>
      <c r="R3451" s="284"/>
      <c r="S3451" s="282"/>
      <c r="T3451" s="282"/>
      <c r="U3451" s="282"/>
      <c r="V3451" s="305"/>
      <c r="W3451" s="305"/>
      <c r="X3451" s="305"/>
      <c r="Y3451" s="282"/>
      <c r="Z3451" s="282" t="e" vm="1">
        <f ca="1">_xlfn.IFS(AND(ISNUMBER(SEARCH("N?m l*", CUSTOMER[[#This Row],[Service Type]], 1)), CUSTOMER[[#This Row],[Count ST]] = TRUE), CUSTOMER[[#This Row],[Quantity]], AND($Y$10:$Y3451 = TRUE, COUNTIFS($H$10:$H3451, CUSTOMER[[#This Row],[Booking]], $J$10:$J3451, CUSTOMER[[#This Row],[Order Date]], $F$10:$F3451, "&lt;&gt;"&amp;"N?m l*")=1), 1, TRUE,  "")</f>
        <v>#NAME?</v>
      </c>
      <c r="AA3451" s="282" t="b">
        <f t="shared" ca="1" si="54"/>
        <v>0</v>
      </c>
      <c r="AB3451" s="305"/>
    </row>
    <row r="3452" spans="1:28" x14ac:dyDescent="0.25">
      <c r="A3452" s="281" t="str">
        <f ca="1">no.</f>
        <v/>
      </c>
      <c r="B3452" s="281"/>
      <c r="C3452" s="282"/>
      <c r="D3452" s="282"/>
      <c r="E3452" s="283" t="str">
        <f ca="1">position</f>
        <v/>
      </c>
      <c r="F3452" s="282"/>
      <c r="G3452" s="282"/>
      <c r="H3452" s="282"/>
      <c r="I3452" s="282"/>
      <c r="J3452" s="335"/>
      <c r="K3452" s="282"/>
      <c r="L3452" s="282"/>
      <c r="M3452" s="282"/>
      <c r="N3452" s="282"/>
      <c r="O3452" s="281"/>
      <c r="P3452" s="360" t="str">
        <f ca="1">rescore_patient</f>
        <v/>
      </c>
      <c r="Q3452" s="330" t="str">
        <f ca="1">quantity</f>
        <v/>
      </c>
      <c r="R3452" s="284"/>
      <c r="S3452" s="282"/>
      <c r="T3452" s="282"/>
      <c r="U3452" s="282"/>
      <c r="V3452" s="305"/>
      <c r="W3452" s="305"/>
      <c r="X3452" s="305"/>
      <c r="Y3452" s="282"/>
      <c r="Z3452" s="282" t="e" vm="1">
        <f ca="1">_xlfn.IFS(AND(ISNUMBER(SEARCH("N?m l*", CUSTOMER[[#This Row],[Service Type]], 1)), CUSTOMER[[#This Row],[Count ST]] = TRUE), CUSTOMER[[#This Row],[Quantity]], AND($Y$10:$Y3452 = TRUE, COUNTIFS($H$10:$H3452, CUSTOMER[[#This Row],[Booking]], $J$10:$J3452, CUSTOMER[[#This Row],[Order Date]], $F$10:$F3452, "&lt;&gt;"&amp;"N?m l*")=1), 1, TRUE,  "")</f>
        <v>#NAME?</v>
      </c>
      <c r="AA3452" s="282" t="b">
        <f t="shared" ca="1" si="54"/>
        <v>0</v>
      </c>
      <c r="AB3452" s="305"/>
    </row>
    <row r="3453" spans="1:28" x14ac:dyDescent="0.25">
      <c r="A3453" s="281" t="str">
        <f ca="1">no.</f>
        <v/>
      </c>
      <c r="B3453" s="281"/>
      <c r="C3453" s="282"/>
      <c r="D3453" s="282"/>
      <c r="E3453" s="283" t="str">
        <f ca="1">position</f>
        <v/>
      </c>
      <c r="F3453" s="282"/>
      <c r="G3453" s="282"/>
      <c r="H3453" s="282"/>
      <c r="I3453" s="282"/>
      <c r="J3453" s="335"/>
      <c r="K3453" s="282"/>
      <c r="L3453" s="282"/>
      <c r="M3453" s="282"/>
      <c r="N3453" s="282"/>
      <c r="O3453" s="281"/>
      <c r="P3453" s="360" t="str">
        <f ca="1">rescore_patient</f>
        <v/>
      </c>
      <c r="Q3453" s="330" t="str">
        <f ca="1">quantity</f>
        <v/>
      </c>
      <c r="R3453" s="284"/>
      <c r="S3453" s="282"/>
      <c r="T3453" s="282"/>
      <c r="U3453" s="282"/>
      <c r="V3453" s="305"/>
      <c r="W3453" s="305"/>
      <c r="X3453" s="305"/>
      <c r="Y3453" s="282"/>
      <c r="Z3453" s="282" t="e" vm="1">
        <f ca="1">_xlfn.IFS(AND(ISNUMBER(SEARCH("N?m l*", CUSTOMER[[#This Row],[Service Type]], 1)), CUSTOMER[[#This Row],[Count ST]] = TRUE), CUSTOMER[[#This Row],[Quantity]], AND($Y$10:$Y3453 = TRUE, COUNTIFS($H$10:$H3453, CUSTOMER[[#This Row],[Booking]], $J$10:$J3453, CUSTOMER[[#This Row],[Order Date]], $F$10:$F3453, "&lt;&gt;"&amp;"N?m l*")=1), 1, TRUE,  "")</f>
        <v>#NAME?</v>
      </c>
      <c r="AA3453" s="282" t="b">
        <f t="shared" ca="1" si="54"/>
        <v>0</v>
      </c>
      <c r="AB3453" s="305"/>
    </row>
    <row r="3454" spans="1:28" x14ac:dyDescent="0.25">
      <c r="A3454" s="281" t="str">
        <f ca="1">no.</f>
        <v/>
      </c>
      <c r="B3454" s="281"/>
      <c r="C3454" s="282"/>
      <c r="D3454" s="282"/>
      <c r="E3454" s="283" t="str">
        <f ca="1">position</f>
        <v/>
      </c>
      <c r="F3454" s="282"/>
      <c r="G3454" s="282"/>
      <c r="H3454" s="282"/>
      <c r="I3454" s="282"/>
      <c r="J3454" s="335"/>
      <c r="K3454" s="282"/>
      <c r="L3454" s="282"/>
      <c r="M3454" s="282"/>
      <c r="N3454" s="282"/>
      <c r="O3454" s="281"/>
      <c r="P3454" s="360" t="str">
        <f ca="1">rescore_patient</f>
        <v/>
      </c>
      <c r="Q3454" s="330" t="str">
        <f ca="1">quantity</f>
        <v/>
      </c>
      <c r="R3454" s="284"/>
      <c r="S3454" s="282"/>
      <c r="T3454" s="282"/>
      <c r="U3454" s="282"/>
      <c r="V3454" s="305"/>
      <c r="W3454" s="305"/>
      <c r="X3454" s="305"/>
      <c r="Y3454" s="282"/>
      <c r="Z3454" s="282" t="e" vm="1">
        <f ca="1">_xlfn.IFS(AND(ISNUMBER(SEARCH("N?m l*", CUSTOMER[[#This Row],[Service Type]], 1)), CUSTOMER[[#This Row],[Count ST]] = TRUE), CUSTOMER[[#This Row],[Quantity]], AND($Y$10:$Y3454 = TRUE, COUNTIFS($H$10:$H3454, CUSTOMER[[#This Row],[Booking]], $J$10:$J3454, CUSTOMER[[#This Row],[Order Date]], $F$10:$F3454, "&lt;&gt;"&amp;"N?m l*")=1), 1, TRUE,  "")</f>
        <v>#NAME?</v>
      </c>
      <c r="AA3454" s="282" t="b">
        <f t="shared" ca="1" si="54"/>
        <v>0</v>
      </c>
      <c r="AB3454" s="305"/>
    </row>
    <row r="3455" spans="1:28" x14ac:dyDescent="0.25">
      <c r="A3455" s="281" t="str">
        <f ca="1">no.</f>
        <v/>
      </c>
      <c r="B3455" s="281"/>
      <c r="C3455" s="282"/>
      <c r="D3455" s="282"/>
      <c r="E3455" s="283" t="str">
        <f ca="1">position</f>
        <v/>
      </c>
      <c r="F3455" s="282"/>
      <c r="G3455" s="282"/>
      <c r="H3455" s="282"/>
      <c r="I3455" s="282"/>
      <c r="J3455" s="335"/>
      <c r="K3455" s="282"/>
      <c r="L3455" s="282"/>
      <c r="M3455" s="282"/>
      <c r="N3455" s="282"/>
      <c r="O3455" s="281"/>
      <c r="P3455" s="360" t="str">
        <f ca="1">rescore_patient</f>
        <v/>
      </c>
      <c r="Q3455" s="330" t="str">
        <f ca="1">quantity</f>
        <v/>
      </c>
      <c r="R3455" s="284"/>
      <c r="S3455" s="282"/>
      <c r="T3455" s="282"/>
      <c r="U3455" s="282"/>
      <c r="V3455" s="305"/>
      <c r="W3455" s="305"/>
      <c r="X3455" s="305"/>
      <c r="Y3455" s="282"/>
      <c r="Z3455" s="282" t="e" vm="1">
        <f ca="1">_xlfn.IFS(AND(ISNUMBER(SEARCH("N?m l*", CUSTOMER[[#This Row],[Service Type]], 1)), CUSTOMER[[#This Row],[Count ST]] = TRUE), CUSTOMER[[#This Row],[Quantity]], AND($Y$10:$Y3455 = TRUE, COUNTIFS($H$10:$H3455, CUSTOMER[[#This Row],[Booking]], $J$10:$J3455, CUSTOMER[[#This Row],[Order Date]], $F$10:$F3455, "&lt;&gt;"&amp;"N?m l*")=1), 1, TRUE,  "")</f>
        <v>#NAME?</v>
      </c>
      <c r="AA3455" s="282" t="b">
        <f t="shared" ca="1" si="54"/>
        <v>0</v>
      </c>
      <c r="AB3455" s="305"/>
    </row>
    <row r="3456" spans="1:28" x14ac:dyDescent="0.25">
      <c r="A3456" s="281" t="str">
        <f ca="1">no.</f>
        <v/>
      </c>
      <c r="B3456" s="281"/>
      <c r="C3456" s="282"/>
      <c r="D3456" s="282"/>
      <c r="E3456" s="283" t="str">
        <f ca="1">position</f>
        <v/>
      </c>
      <c r="F3456" s="282"/>
      <c r="G3456" s="282"/>
      <c r="H3456" s="282"/>
      <c r="I3456" s="282"/>
      <c r="J3456" s="335"/>
      <c r="K3456" s="282"/>
      <c r="L3456" s="282"/>
      <c r="M3456" s="282"/>
      <c r="N3456" s="282"/>
      <c r="O3456" s="281"/>
      <c r="P3456" s="360" t="str">
        <f ca="1">rescore_patient</f>
        <v/>
      </c>
      <c r="Q3456" s="330" t="str">
        <f ca="1">quantity</f>
        <v/>
      </c>
      <c r="R3456" s="284"/>
      <c r="S3456" s="282"/>
      <c r="T3456" s="282"/>
      <c r="U3456" s="282"/>
      <c r="V3456" s="305"/>
      <c r="W3456" s="305"/>
      <c r="X3456" s="305"/>
      <c r="Y3456" s="282"/>
      <c r="Z3456" s="282" t="e" vm="1">
        <f ca="1">_xlfn.IFS(AND(ISNUMBER(SEARCH("N?m l*", CUSTOMER[[#This Row],[Service Type]], 1)), CUSTOMER[[#This Row],[Count ST]] = TRUE), CUSTOMER[[#This Row],[Quantity]], AND($Y$10:$Y3456 = TRUE, COUNTIFS($H$10:$H3456, CUSTOMER[[#This Row],[Booking]], $J$10:$J3456, CUSTOMER[[#This Row],[Order Date]], $F$10:$F3456, "&lt;&gt;"&amp;"N?m l*")=1), 1, TRUE,  "")</f>
        <v>#NAME?</v>
      </c>
      <c r="AA3456" s="282" t="b">
        <f t="shared" ca="1" si="54"/>
        <v>0</v>
      </c>
      <c r="AB3456" s="305"/>
    </row>
    <row r="3457" spans="1:28" x14ac:dyDescent="0.25">
      <c r="A3457" s="281" t="str">
        <f ca="1">no.</f>
        <v/>
      </c>
      <c r="B3457" s="281"/>
      <c r="C3457" s="282"/>
      <c r="D3457" s="282"/>
      <c r="E3457" s="283" t="str">
        <f ca="1">position</f>
        <v/>
      </c>
      <c r="F3457" s="282"/>
      <c r="G3457" s="282"/>
      <c r="H3457" s="282"/>
      <c r="I3457" s="282"/>
      <c r="J3457" s="335"/>
      <c r="K3457" s="282"/>
      <c r="L3457" s="282"/>
      <c r="M3457" s="282"/>
      <c r="N3457" s="282"/>
      <c r="O3457" s="281"/>
      <c r="P3457" s="360" t="str">
        <f ca="1">rescore_patient</f>
        <v/>
      </c>
      <c r="Q3457" s="330" t="str">
        <f ca="1">quantity</f>
        <v/>
      </c>
      <c r="R3457" s="284"/>
      <c r="S3457" s="282"/>
      <c r="T3457" s="282"/>
      <c r="U3457" s="282"/>
      <c r="V3457" s="305"/>
      <c r="W3457" s="305"/>
      <c r="X3457" s="305"/>
      <c r="Y3457" s="282"/>
      <c r="Z3457" s="282" t="e" vm="1">
        <f ca="1">_xlfn.IFS(AND(ISNUMBER(SEARCH("N?m l*", CUSTOMER[[#This Row],[Service Type]], 1)), CUSTOMER[[#This Row],[Count ST]] = TRUE), CUSTOMER[[#This Row],[Quantity]], AND($Y$10:$Y3457 = TRUE, COUNTIFS($H$10:$H3457, CUSTOMER[[#This Row],[Booking]], $J$10:$J3457, CUSTOMER[[#This Row],[Order Date]], $F$10:$F3457, "&lt;&gt;"&amp;"N?m l*")=1), 1, TRUE,  "")</f>
        <v>#NAME?</v>
      </c>
      <c r="AA3457" s="282" t="b">
        <f t="shared" ca="1" si="54"/>
        <v>0</v>
      </c>
      <c r="AB3457" s="305"/>
    </row>
    <row r="3458" spans="1:28" x14ac:dyDescent="0.25">
      <c r="A3458" s="281" t="str">
        <f ca="1">no.</f>
        <v/>
      </c>
      <c r="B3458" s="281"/>
      <c r="C3458" s="282"/>
      <c r="D3458" s="282"/>
      <c r="E3458" s="283" t="str">
        <f ca="1">position</f>
        <v/>
      </c>
      <c r="F3458" s="282"/>
      <c r="G3458" s="282"/>
      <c r="H3458" s="282"/>
      <c r="I3458" s="282"/>
      <c r="J3458" s="335"/>
      <c r="K3458" s="282"/>
      <c r="L3458" s="282"/>
      <c r="M3458" s="282"/>
      <c r="N3458" s="282"/>
      <c r="O3458" s="281"/>
      <c r="P3458" s="360" t="str">
        <f ca="1">rescore_patient</f>
        <v/>
      </c>
      <c r="Q3458" s="330" t="str">
        <f ca="1">quantity</f>
        <v/>
      </c>
      <c r="R3458" s="284"/>
      <c r="S3458" s="282"/>
      <c r="T3458" s="282"/>
      <c r="U3458" s="282"/>
      <c r="V3458" s="305"/>
      <c r="W3458" s="305"/>
      <c r="X3458" s="305"/>
      <c r="Y3458" s="282"/>
      <c r="Z3458" s="282" t="e" vm="1">
        <f ca="1">_xlfn.IFS(AND(ISNUMBER(SEARCH("N?m l*", CUSTOMER[[#This Row],[Service Type]], 1)), CUSTOMER[[#This Row],[Count ST]] = TRUE), CUSTOMER[[#This Row],[Quantity]], AND($Y$10:$Y3458 = TRUE, COUNTIFS($H$10:$H3458, CUSTOMER[[#This Row],[Booking]], $J$10:$J3458, CUSTOMER[[#This Row],[Order Date]], $F$10:$F3458, "&lt;&gt;"&amp;"N?m l*")=1), 1, TRUE,  "")</f>
        <v>#NAME?</v>
      </c>
      <c r="AA3458" s="282" t="b">
        <f t="shared" ca="1" si="54"/>
        <v>0</v>
      </c>
      <c r="AB3458" s="305"/>
    </row>
    <row r="3459" spans="1:28" x14ac:dyDescent="0.25">
      <c r="A3459" s="281" t="str">
        <f ca="1">no.</f>
        <v/>
      </c>
      <c r="B3459" s="281"/>
      <c r="C3459" s="282"/>
      <c r="D3459" s="282"/>
      <c r="E3459" s="283" t="str">
        <f ca="1">position</f>
        <v/>
      </c>
      <c r="F3459" s="282"/>
      <c r="G3459" s="282"/>
      <c r="H3459" s="282"/>
      <c r="I3459" s="282"/>
      <c r="J3459" s="335"/>
      <c r="K3459" s="282"/>
      <c r="L3459" s="282"/>
      <c r="M3459" s="282"/>
      <c r="N3459" s="282"/>
      <c r="O3459" s="281"/>
      <c r="P3459" s="360" t="str">
        <f ca="1">rescore_patient</f>
        <v/>
      </c>
      <c r="Q3459" s="330" t="str">
        <f ca="1">quantity</f>
        <v/>
      </c>
      <c r="R3459" s="284"/>
      <c r="S3459" s="282"/>
      <c r="T3459" s="282"/>
      <c r="U3459" s="282"/>
      <c r="V3459" s="305"/>
      <c r="W3459" s="305"/>
      <c r="X3459" s="305"/>
      <c r="Y3459" s="282"/>
      <c r="Z3459" s="282" t="e" vm="1">
        <f ca="1">_xlfn.IFS(AND(ISNUMBER(SEARCH("N?m l*", CUSTOMER[[#This Row],[Service Type]], 1)), CUSTOMER[[#This Row],[Count ST]] = TRUE), CUSTOMER[[#This Row],[Quantity]], AND($Y$10:$Y3459 = TRUE, COUNTIFS($H$10:$H3459, CUSTOMER[[#This Row],[Booking]], $J$10:$J3459, CUSTOMER[[#This Row],[Order Date]], $F$10:$F3459, "&lt;&gt;"&amp;"N?m l*")=1), 1, TRUE,  "")</f>
        <v>#NAME?</v>
      </c>
      <c r="AA3459" s="282" t="b">
        <f t="shared" ca="1" si="54"/>
        <v>0</v>
      </c>
      <c r="AB3459" s="305"/>
    </row>
    <row r="3460" spans="1:28" x14ac:dyDescent="0.25">
      <c r="A3460" s="281" t="str">
        <f ca="1">no.</f>
        <v/>
      </c>
      <c r="B3460" s="281"/>
      <c r="C3460" s="282"/>
      <c r="D3460" s="282"/>
      <c r="E3460" s="283" t="str">
        <f ca="1">position</f>
        <v/>
      </c>
      <c r="F3460" s="282"/>
      <c r="G3460" s="282"/>
      <c r="H3460" s="282"/>
      <c r="I3460" s="282"/>
      <c r="J3460" s="335"/>
      <c r="K3460" s="282"/>
      <c r="L3460" s="282"/>
      <c r="M3460" s="282"/>
      <c r="N3460" s="282"/>
      <c r="O3460" s="281"/>
      <c r="P3460" s="360" t="str">
        <f ca="1">rescore_patient</f>
        <v/>
      </c>
      <c r="Q3460" s="330" t="str">
        <f ca="1">quantity</f>
        <v/>
      </c>
      <c r="R3460" s="284"/>
      <c r="S3460" s="282"/>
      <c r="T3460" s="282"/>
      <c r="U3460" s="282"/>
      <c r="V3460" s="305"/>
      <c r="W3460" s="305"/>
      <c r="X3460" s="305"/>
      <c r="Y3460" s="282"/>
      <c r="Z3460" s="282" t="e" vm="1">
        <f ca="1">_xlfn.IFS(AND(ISNUMBER(SEARCH("N?m l*", CUSTOMER[[#This Row],[Service Type]], 1)), CUSTOMER[[#This Row],[Count ST]] = TRUE), CUSTOMER[[#This Row],[Quantity]], AND($Y$10:$Y3460 = TRUE, COUNTIFS($H$10:$H3460, CUSTOMER[[#This Row],[Booking]], $J$10:$J3460, CUSTOMER[[#This Row],[Order Date]], $F$10:$F3460, "&lt;&gt;"&amp;"N?m l*")=1), 1, TRUE,  "")</f>
        <v>#NAME?</v>
      </c>
      <c r="AA3460" s="282" t="b">
        <f t="shared" ca="1" si="54"/>
        <v>0</v>
      </c>
      <c r="AB3460" s="305"/>
    </row>
    <row r="3461" spans="1:28" x14ac:dyDescent="0.25">
      <c r="A3461" s="281" t="str">
        <f ca="1">no.</f>
        <v/>
      </c>
      <c r="B3461" s="281"/>
      <c r="C3461" s="282"/>
      <c r="D3461" s="282"/>
      <c r="E3461" s="283" t="str">
        <f ca="1">position</f>
        <v/>
      </c>
      <c r="F3461" s="282"/>
      <c r="G3461" s="282"/>
      <c r="H3461" s="282"/>
      <c r="I3461" s="282"/>
      <c r="J3461" s="335"/>
      <c r="K3461" s="282"/>
      <c r="L3461" s="282"/>
      <c r="M3461" s="282"/>
      <c r="N3461" s="282"/>
      <c r="O3461" s="281"/>
      <c r="P3461" s="360" t="str">
        <f ca="1">rescore_patient</f>
        <v/>
      </c>
      <c r="Q3461" s="330" t="str">
        <f ca="1">quantity</f>
        <v/>
      </c>
      <c r="R3461" s="284"/>
      <c r="S3461" s="282"/>
      <c r="T3461" s="282"/>
      <c r="U3461" s="282"/>
      <c r="V3461" s="305"/>
      <c r="W3461" s="305"/>
      <c r="X3461" s="305"/>
      <c r="Y3461" s="282"/>
      <c r="Z3461" s="282" t="e" vm="1">
        <f ca="1">_xlfn.IFS(AND(ISNUMBER(SEARCH("N?m l*", CUSTOMER[[#This Row],[Service Type]], 1)), CUSTOMER[[#This Row],[Count ST]] = TRUE), CUSTOMER[[#This Row],[Quantity]], AND($Y$10:$Y3461 = TRUE, COUNTIFS($H$10:$H3461, CUSTOMER[[#This Row],[Booking]], $J$10:$J3461, CUSTOMER[[#This Row],[Order Date]], $F$10:$F3461, "&lt;&gt;"&amp;"N?m l*")=1), 1, TRUE,  "")</f>
        <v>#NAME?</v>
      </c>
      <c r="AA3461" s="282" t="b">
        <f t="shared" ca="1" si="54"/>
        <v>0</v>
      </c>
      <c r="AB3461" s="305"/>
    </row>
    <row r="3462" spans="1:28" x14ac:dyDescent="0.25">
      <c r="A3462" s="281" t="str">
        <f ca="1">no.</f>
        <v/>
      </c>
      <c r="B3462" s="281"/>
      <c r="C3462" s="282"/>
      <c r="D3462" s="282"/>
      <c r="E3462" s="283" t="str">
        <f ca="1">position</f>
        <v/>
      </c>
      <c r="F3462" s="282"/>
      <c r="G3462" s="282"/>
      <c r="H3462" s="282"/>
      <c r="I3462" s="282"/>
      <c r="J3462" s="335"/>
      <c r="K3462" s="282"/>
      <c r="L3462" s="282"/>
      <c r="M3462" s="282"/>
      <c r="N3462" s="282"/>
      <c r="O3462" s="281"/>
      <c r="P3462" s="360" t="str">
        <f ca="1">rescore_patient</f>
        <v/>
      </c>
      <c r="Q3462" s="330" t="str">
        <f ca="1">quantity</f>
        <v/>
      </c>
      <c r="R3462" s="284"/>
      <c r="S3462" s="282"/>
      <c r="T3462" s="282"/>
      <c r="U3462" s="282"/>
      <c r="V3462" s="305"/>
      <c r="W3462" s="305"/>
      <c r="X3462" s="305"/>
      <c r="Y3462" s="282"/>
      <c r="Z3462" s="282" t="e" vm="1">
        <f ca="1">_xlfn.IFS(AND(ISNUMBER(SEARCH("N?m l*", CUSTOMER[[#This Row],[Service Type]], 1)), CUSTOMER[[#This Row],[Count ST]] = TRUE), CUSTOMER[[#This Row],[Quantity]], AND($Y$10:$Y3462 = TRUE, COUNTIFS($H$10:$H3462, CUSTOMER[[#This Row],[Booking]], $J$10:$J3462, CUSTOMER[[#This Row],[Order Date]], $F$10:$F3462, "&lt;&gt;"&amp;"N?m l*")=1), 1, TRUE,  "")</f>
        <v>#NAME?</v>
      </c>
      <c r="AA3462" s="282" t="b">
        <f t="shared" ca="1" si="54"/>
        <v>0</v>
      </c>
      <c r="AB3462" s="305"/>
    </row>
    <row r="3463" spans="1:28" x14ac:dyDescent="0.25">
      <c r="A3463" s="281" t="str">
        <f ca="1">no.</f>
        <v/>
      </c>
      <c r="B3463" s="281"/>
      <c r="C3463" s="282"/>
      <c r="D3463" s="282"/>
      <c r="E3463" s="283" t="str">
        <f ca="1">position</f>
        <v/>
      </c>
      <c r="F3463" s="282"/>
      <c r="G3463" s="282"/>
      <c r="H3463" s="282"/>
      <c r="I3463" s="282"/>
      <c r="J3463" s="335"/>
      <c r="K3463" s="282"/>
      <c r="L3463" s="282"/>
      <c r="M3463" s="282"/>
      <c r="N3463" s="282"/>
      <c r="O3463" s="281"/>
      <c r="P3463" s="360" t="str">
        <f ca="1">rescore_patient</f>
        <v/>
      </c>
      <c r="Q3463" s="330" t="str">
        <f ca="1">quantity</f>
        <v/>
      </c>
      <c r="R3463" s="284"/>
      <c r="S3463" s="282"/>
      <c r="T3463" s="282"/>
      <c r="U3463" s="282"/>
      <c r="V3463" s="305"/>
      <c r="W3463" s="305"/>
      <c r="X3463" s="305"/>
      <c r="Y3463" s="282"/>
      <c r="Z3463" s="282" t="e" vm="1">
        <f ca="1">_xlfn.IFS(AND(ISNUMBER(SEARCH("N?m l*", CUSTOMER[[#This Row],[Service Type]], 1)), CUSTOMER[[#This Row],[Count ST]] = TRUE), CUSTOMER[[#This Row],[Quantity]], AND($Y$10:$Y3463 = TRUE, COUNTIFS($H$10:$H3463, CUSTOMER[[#This Row],[Booking]], $J$10:$J3463, CUSTOMER[[#This Row],[Order Date]], $F$10:$F3463, "&lt;&gt;"&amp;"N?m l*")=1), 1, TRUE,  "")</f>
        <v>#NAME?</v>
      </c>
      <c r="AA3463" s="282" t="b">
        <f t="shared" ca="1" si="54"/>
        <v>0</v>
      </c>
      <c r="AB3463" s="305"/>
    </row>
    <row r="3464" spans="1:28" x14ac:dyDescent="0.25">
      <c r="A3464" s="281" t="str">
        <f ca="1">no.</f>
        <v/>
      </c>
      <c r="B3464" s="281"/>
      <c r="C3464" s="282"/>
      <c r="D3464" s="282"/>
      <c r="E3464" s="283" t="str">
        <f ca="1">position</f>
        <v/>
      </c>
      <c r="F3464" s="282"/>
      <c r="G3464" s="282"/>
      <c r="H3464" s="282"/>
      <c r="I3464" s="282"/>
      <c r="J3464" s="335"/>
      <c r="K3464" s="282"/>
      <c r="L3464" s="282"/>
      <c r="M3464" s="282"/>
      <c r="N3464" s="282"/>
      <c r="O3464" s="281"/>
      <c r="P3464" s="360" t="str">
        <f ca="1">rescore_patient</f>
        <v/>
      </c>
      <c r="Q3464" s="330" t="str">
        <f ca="1">quantity</f>
        <v/>
      </c>
      <c r="R3464" s="284"/>
      <c r="S3464" s="282"/>
      <c r="T3464" s="282"/>
      <c r="U3464" s="282"/>
      <c r="V3464" s="305"/>
      <c r="W3464" s="305"/>
      <c r="X3464" s="305"/>
      <c r="Y3464" s="282"/>
      <c r="Z3464" s="282" t="e" vm="1">
        <f ca="1">_xlfn.IFS(AND(ISNUMBER(SEARCH("N?m l*", CUSTOMER[[#This Row],[Service Type]], 1)), CUSTOMER[[#This Row],[Count ST]] = TRUE), CUSTOMER[[#This Row],[Quantity]], AND($Y$10:$Y3464 = TRUE, COUNTIFS($H$10:$H3464, CUSTOMER[[#This Row],[Booking]], $J$10:$J3464, CUSTOMER[[#This Row],[Order Date]], $F$10:$F3464, "&lt;&gt;"&amp;"N?m l*")=1), 1, TRUE,  "")</f>
        <v>#NAME?</v>
      </c>
      <c r="AA3464" s="282" t="b">
        <f t="shared" ca="1" si="54"/>
        <v>0</v>
      </c>
      <c r="AB3464" s="305"/>
    </row>
    <row r="3465" spans="1:28" x14ac:dyDescent="0.25">
      <c r="A3465" s="281" t="str">
        <f ca="1">no.</f>
        <v/>
      </c>
      <c r="B3465" s="281"/>
      <c r="C3465" s="282"/>
      <c r="D3465" s="282"/>
      <c r="E3465" s="283" t="str">
        <f ca="1">position</f>
        <v/>
      </c>
      <c r="F3465" s="282"/>
      <c r="G3465" s="282"/>
      <c r="H3465" s="282"/>
      <c r="I3465" s="282"/>
      <c r="J3465" s="335"/>
      <c r="K3465" s="282"/>
      <c r="L3465" s="282"/>
      <c r="M3465" s="282"/>
      <c r="N3465" s="282"/>
      <c r="O3465" s="281"/>
      <c r="P3465" s="360" t="str">
        <f ca="1">rescore_patient</f>
        <v/>
      </c>
      <c r="Q3465" s="330" t="str">
        <f ca="1">quantity</f>
        <v/>
      </c>
      <c r="R3465" s="284"/>
      <c r="S3465" s="282"/>
      <c r="T3465" s="282"/>
      <c r="U3465" s="282"/>
      <c r="V3465" s="305"/>
      <c r="W3465" s="305"/>
      <c r="X3465" s="305"/>
      <c r="Y3465" s="282"/>
      <c r="Z3465" s="282" t="e" vm="1">
        <f ca="1">_xlfn.IFS(AND(ISNUMBER(SEARCH("N?m l*", CUSTOMER[[#This Row],[Service Type]], 1)), CUSTOMER[[#This Row],[Count ST]] = TRUE), CUSTOMER[[#This Row],[Quantity]], AND($Y$10:$Y3465 = TRUE, COUNTIFS($H$10:$H3465, CUSTOMER[[#This Row],[Booking]], $J$10:$J3465, CUSTOMER[[#This Row],[Order Date]], $F$10:$F3465, "&lt;&gt;"&amp;"N?m l*")=1), 1, TRUE,  "")</f>
        <v>#NAME?</v>
      </c>
      <c r="AA3465" s="282" t="b">
        <f t="shared" ca="1" si="54"/>
        <v>0</v>
      </c>
      <c r="AB3465" s="305"/>
    </row>
    <row r="3466" spans="1:28" x14ac:dyDescent="0.25">
      <c r="A3466" s="281" t="str">
        <f ca="1">no.</f>
        <v/>
      </c>
      <c r="B3466" s="281"/>
      <c r="C3466" s="282"/>
      <c r="D3466" s="282"/>
      <c r="E3466" s="283" t="str">
        <f ca="1">position</f>
        <v/>
      </c>
      <c r="F3466" s="282"/>
      <c r="G3466" s="282"/>
      <c r="H3466" s="282"/>
      <c r="I3466" s="282"/>
      <c r="J3466" s="335"/>
      <c r="K3466" s="282"/>
      <c r="L3466" s="282"/>
      <c r="M3466" s="282"/>
      <c r="N3466" s="282"/>
      <c r="O3466" s="281"/>
      <c r="P3466" s="360" t="str">
        <f ca="1">rescore_patient</f>
        <v/>
      </c>
      <c r="Q3466" s="330" t="str">
        <f ca="1">quantity</f>
        <v/>
      </c>
      <c r="R3466" s="284"/>
      <c r="S3466" s="282"/>
      <c r="T3466" s="282"/>
      <c r="U3466" s="282"/>
      <c r="V3466" s="305"/>
      <c r="W3466" s="305"/>
      <c r="X3466" s="305"/>
      <c r="Y3466" s="282"/>
      <c r="Z3466" s="282" t="e" vm="1">
        <f ca="1">_xlfn.IFS(AND(ISNUMBER(SEARCH("N?m l*", CUSTOMER[[#This Row],[Service Type]], 1)), CUSTOMER[[#This Row],[Count ST]] = TRUE), CUSTOMER[[#This Row],[Quantity]], AND($Y$10:$Y3466 = TRUE, COUNTIFS($H$10:$H3466, CUSTOMER[[#This Row],[Booking]], $J$10:$J3466, CUSTOMER[[#This Row],[Order Date]], $F$10:$F3466, "&lt;&gt;"&amp;"N?m l*")=1), 1, TRUE,  "")</f>
        <v>#NAME?</v>
      </c>
      <c r="AA3466" s="282" t="b">
        <f t="shared" ref="AA3466:AA3529" ca="1" si="55">count_svc_type</f>
        <v>0</v>
      </c>
      <c r="AB3466" s="305"/>
    </row>
    <row r="3467" spans="1:28" x14ac:dyDescent="0.25">
      <c r="A3467" s="281" t="str">
        <f ca="1">no.</f>
        <v/>
      </c>
      <c r="B3467" s="281"/>
      <c r="C3467" s="282"/>
      <c r="D3467" s="282"/>
      <c r="E3467" s="283" t="str">
        <f ca="1">position</f>
        <v/>
      </c>
      <c r="F3467" s="282"/>
      <c r="G3467" s="282"/>
      <c r="H3467" s="282"/>
      <c r="I3467" s="282"/>
      <c r="J3467" s="335"/>
      <c r="K3467" s="282"/>
      <c r="L3467" s="282"/>
      <c r="M3467" s="282"/>
      <c r="N3467" s="282"/>
      <c r="O3467" s="281"/>
      <c r="P3467" s="360" t="str">
        <f ca="1">rescore_patient</f>
        <v/>
      </c>
      <c r="Q3467" s="330" t="str">
        <f ca="1">quantity</f>
        <v/>
      </c>
      <c r="R3467" s="284"/>
      <c r="S3467" s="282"/>
      <c r="T3467" s="282"/>
      <c r="U3467" s="282"/>
      <c r="V3467" s="305"/>
      <c r="W3467" s="305"/>
      <c r="X3467" s="305"/>
      <c r="Y3467" s="282"/>
      <c r="Z3467" s="282" t="e" vm="1">
        <f ca="1">_xlfn.IFS(AND(ISNUMBER(SEARCH("N?m l*", CUSTOMER[[#This Row],[Service Type]], 1)), CUSTOMER[[#This Row],[Count ST]] = TRUE), CUSTOMER[[#This Row],[Quantity]], AND($Y$10:$Y3467 = TRUE, COUNTIFS($H$10:$H3467, CUSTOMER[[#This Row],[Booking]], $J$10:$J3467, CUSTOMER[[#This Row],[Order Date]], $F$10:$F3467, "&lt;&gt;"&amp;"N?m l*")=1), 1, TRUE,  "")</f>
        <v>#NAME?</v>
      </c>
      <c r="AA3467" s="282" t="b">
        <f t="shared" ca="1" si="55"/>
        <v>0</v>
      </c>
      <c r="AB3467" s="305"/>
    </row>
    <row r="3468" spans="1:28" x14ac:dyDescent="0.25">
      <c r="A3468" s="281" t="str">
        <f ca="1">no.</f>
        <v/>
      </c>
      <c r="B3468" s="281"/>
      <c r="C3468" s="282"/>
      <c r="D3468" s="282"/>
      <c r="E3468" s="283" t="str">
        <f ca="1">position</f>
        <v/>
      </c>
      <c r="F3468" s="282"/>
      <c r="G3468" s="282"/>
      <c r="H3468" s="282"/>
      <c r="I3468" s="282"/>
      <c r="J3468" s="335"/>
      <c r="K3468" s="282"/>
      <c r="L3468" s="282"/>
      <c r="M3468" s="282"/>
      <c r="N3468" s="282"/>
      <c r="O3468" s="281"/>
      <c r="P3468" s="360" t="str">
        <f ca="1">rescore_patient</f>
        <v/>
      </c>
      <c r="Q3468" s="330" t="str">
        <f ca="1">quantity</f>
        <v/>
      </c>
      <c r="R3468" s="284"/>
      <c r="S3468" s="282"/>
      <c r="T3468" s="282"/>
      <c r="U3468" s="282"/>
      <c r="V3468" s="305"/>
      <c r="W3468" s="305"/>
      <c r="X3468" s="305"/>
      <c r="Y3468" s="282"/>
      <c r="Z3468" s="282" t="e" vm="1">
        <f ca="1">_xlfn.IFS(AND(ISNUMBER(SEARCH("N?m l*", CUSTOMER[[#This Row],[Service Type]], 1)), CUSTOMER[[#This Row],[Count ST]] = TRUE), CUSTOMER[[#This Row],[Quantity]], AND($Y$10:$Y3468 = TRUE, COUNTIFS($H$10:$H3468, CUSTOMER[[#This Row],[Booking]], $J$10:$J3468, CUSTOMER[[#This Row],[Order Date]], $F$10:$F3468, "&lt;&gt;"&amp;"N?m l*")=1), 1, TRUE,  "")</f>
        <v>#NAME?</v>
      </c>
      <c r="AA3468" s="282" t="b">
        <f t="shared" ca="1" si="55"/>
        <v>0</v>
      </c>
      <c r="AB3468" s="305"/>
    </row>
    <row r="3469" spans="1:28" x14ac:dyDescent="0.25">
      <c r="A3469" s="281" t="str">
        <f ca="1">no.</f>
        <v/>
      </c>
      <c r="B3469" s="281"/>
      <c r="C3469" s="282"/>
      <c r="D3469" s="282"/>
      <c r="E3469" s="283" t="str">
        <f ca="1">position</f>
        <v/>
      </c>
      <c r="F3469" s="282"/>
      <c r="G3469" s="282"/>
      <c r="H3469" s="282"/>
      <c r="I3469" s="282"/>
      <c r="J3469" s="335"/>
      <c r="K3469" s="282"/>
      <c r="L3469" s="282"/>
      <c r="M3469" s="282"/>
      <c r="N3469" s="282"/>
      <c r="O3469" s="281"/>
      <c r="P3469" s="360" t="str">
        <f ca="1">rescore_patient</f>
        <v/>
      </c>
      <c r="Q3469" s="330" t="str">
        <f ca="1">quantity</f>
        <v/>
      </c>
      <c r="R3469" s="284"/>
      <c r="S3469" s="282"/>
      <c r="T3469" s="282"/>
      <c r="U3469" s="282"/>
      <c r="V3469" s="305"/>
      <c r="W3469" s="305"/>
      <c r="X3469" s="305"/>
      <c r="Y3469" s="282"/>
      <c r="Z3469" s="282" t="e" vm="1">
        <f ca="1">_xlfn.IFS(AND(ISNUMBER(SEARCH("N?m l*", CUSTOMER[[#This Row],[Service Type]], 1)), CUSTOMER[[#This Row],[Count ST]] = TRUE), CUSTOMER[[#This Row],[Quantity]], AND($Y$10:$Y3469 = TRUE, COUNTIFS($H$10:$H3469, CUSTOMER[[#This Row],[Booking]], $J$10:$J3469, CUSTOMER[[#This Row],[Order Date]], $F$10:$F3469, "&lt;&gt;"&amp;"N?m l*")=1), 1, TRUE,  "")</f>
        <v>#NAME?</v>
      </c>
      <c r="AA3469" s="282" t="b">
        <f t="shared" ca="1" si="55"/>
        <v>0</v>
      </c>
      <c r="AB3469" s="305"/>
    </row>
    <row r="3470" spans="1:28" x14ac:dyDescent="0.25">
      <c r="A3470" s="281" t="str">
        <f ca="1">no.</f>
        <v/>
      </c>
      <c r="B3470" s="281"/>
      <c r="C3470" s="282"/>
      <c r="D3470" s="282"/>
      <c r="E3470" s="283" t="str">
        <f ca="1">position</f>
        <v/>
      </c>
      <c r="F3470" s="282"/>
      <c r="G3470" s="282"/>
      <c r="H3470" s="282"/>
      <c r="I3470" s="282"/>
      <c r="J3470" s="335"/>
      <c r="K3470" s="282"/>
      <c r="L3470" s="282"/>
      <c r="M3470" s="282"/>
      <c r="N3470" s="282"/>
      <c r="O3470" s="281"/>
      <c r="P3470" s="360" t="str">
        <f ca="1">rescore_patient</f>
        <v/>
      </c>
      <c r="Q3470" s="330" t="str">
        <f ca="1">quantity</f>
        <v/>
      </c>
      <c r="R3470" s="284"/>
      <c r="S3470" s="282"/>
      <c r="T3470" s="282"/>
      <c r="U3470" s="282"/>
      <c r="V3470" s="305"/>
      <c r="W3470" s="305"/>
      <c r="X3470" s="305"/>
      <c r="Y3470" s="282"/>
      <c r="Z3470" s="282" t="e" vm="1">
        <f ca="1">_xlfn.IFS(AND(ISNUMBER(SEARCH("N?m l*", CUSTOMER[[#This Row],[Service Type]], 1)), CUSTOMER[[#This Row],[Count ST]] = TRUE), CUSTOMER[[#This Row],[Quantity]], AND($Y$10:$Y3470 = TRUE, COUNTIFS($H$10:$H3470, CUSTOMER[[#This Row],[Booking]], $J$10:$J3470, CUSTOMER[[#This Row],[Order Date]], $F$10:$F3470, "&lt;&gt;"&amp;"N?m l*")=1), 1, TRUE,  "")</f>
        <v>#NAME?</v>
      </c>
      <c r="AA3470" s="282" t="b">
        <f t="shared" ca="1" si="55"/>
        <v>0</v>
      </c>
      <c r="AB3470" s="305"/>
    </row>
    <row r="3471" spans="1:28" x14ac:dyDescent="0.25">
      <c r="A3471" s="281" t="str">
        <f ca="1">no.</f>
        <v/>
      </c>
      <c r="B3471" s="281"/>
      <c r="C3471" s="282"/>
      <c r="D3471" s="282"/>
      <c r="E3471" s="283" t="str">
        <f ca="1">position</f>
        <v/>
      </c>
      <c r="F3471" s="282"/>
      <c r="G3471" s="282"/>
      <c r="H3471" s="282"/>
      <c r="I3471" s="282"/>
      <c r="J3471" s="335"/>
      <c r="K3471" s="282"/>
      <c r="L3471" s="282"/>
      <c r="M3471" s="282"/>
      <c r="N3471" s="282"/>
      <c r="O3471" s="281"/>
      <c r="P3471" s="360" t="str">
        <f ca="1">rescore_patient</f>
        <v/>
      </c>
      <c r="Q3471" s="330" t="str">
        <f ca="1">quantity</f>
        <v/>
      </c>
      <c r="R3471" s="284"/>
      <c r="S3471" s="282"/>
      <c r="T3471" s="282"/>
      <c r="U3471" s="282"/>
      <c r="V3471" s="305"/>
      <c r="W3471" s="305"/>
      <c r="X3471" s="305"/>
      <c r="Y3471" s="282"/>
      <c r="Z3471" s="282" t="e" vm="1">
        <f ca="1">_xlfn.IFS(AND(ISNUMBER(SEARCH("N?m l*", CUSTOMER[[#This Row],[Service Type]], 1)), CUSTOMER[[#This Row],[Count ST]] = TRUE), CUSTOMER[[#This Row],[Quantity]], AND($Y$10:$Y3471 = TRUE, COUNTIFS($H$10:$H3471, CUSTOMER[[#This Row],[Booking]], $J$10:$J3471, CUSTOMER[[#This Row],[Order Date]], $F$10:$F3471, "&lt;&gt;"&amp;"N?m l*")=1), 1, TRUE,  "")</f>
        <v>#NAME?</v>
      </c>
      <c r="AA3471" s="282" t="b">
        <f t="shared" ca="1" si="55"/>
        <v>0</v>
      </c>
      <c r="AB3471" s="305"/>
    </row>
    <row r="3472" spans="1:28" x14ac:dyDescent="0.25">
      <c r="A3472" s="281" t="str">
        <f ca="1">no.</f>
        <v/>
      </c>
      <c r="B3472" s="281"/>
      <c r="C3472" s="282"/>
      <c r="D3472" s="282"/>
      <c r="E3472" s="283" t="str">
        <f ca="1">position</f>
        <v/>
      </c>
      <c r="F3472" s="282"/>
      <c r="G3472" s="282"/>
      <c r="H3472" s="282"/>
      <c r="I3472" s="282"/>
      <c r="J3472" s="335"/>
      <c r="K3472" s="282"/>
      <c r="L3472" s="282"/>
      <c r="M3472" s="282"/>
      <c r="N3472" s="282"/>
      <c r="O3472" s="281"/>
      <c r="P3472" s="360" t="str">
        <f ca="1">rescore_patient</f>
        <v/>
      </c>
      <c r="Q3472" s="330" t="str">
        <f ca="1">quantity</f>
        <v/>
      </c>
      <c r="R3472" s="284"/>
      <c r="S3472" s="282"/>
      <c r="T3472" s="282"/>
      <c r="U3472" s="282"/>
      <c r="V3472" s="305"/>
      <c r="W3472" s="305"/>
      <c r="X3472" s="305"/>
      <c r="Y3472" s="282"/>
      <c r="Z3472" s="282" t="e" vm="1">
        <f ca="1">_xlfn.IFS(AND(ISNUMBER(SEARCH("N?m l*", CUSTOMER[[#This Row],[Service Type]], 1)), CUSTOMER[[#This Row],[Count ST]] = TRUE), CUSTOMER[[#This Row],[Quantity]], AND($Y$10:$Y3472 = TRUE, COUNTIFS($H$10:$H3472, CUSTOMER[[#This Row],[Booking]], $J$10:$J3472, CUSTOMER[[#This Row],[Order Date]], $F$10:$F3472, "&lt;&gt;"&amp;"N?m l*")=1), 1, TRUE,  "")</f>
        <v>#NAME?</v>
      </c>
      <c r="AA3472" s="282" t="b">
        <f t="shared" ca="1" si="55"/>
        <v>0</v>
      </c>
      <c r="AB3472" s="305"/>
    </row>
    <row r="3473" spans="1:28" x14ac:dyDescent="0.25">
      <c r="A3473" s="281" t="str">
        <f ca="1">no.</f>
        <v/>
      </c>
      <c r="B3473" s="281"/>
      <c r="C3473" s="282"/>
      <c r="D3473" s="282"/>
      <c r="E3473" s="283" t="str">
        <f ca="1">position</f>
        <v/>
      </c>
      <c r="F3473" s="282"/>
      <c r="G3473" s="282"/>
      <c r="H3473" s="282"/>
      <c r="I3473" s="282"/>
      <c r="J3473" s="335"/>
      <c r="K3473" s="282"/>
      <c r="L3473" s="282"/>
      <c r="M3473" s="282"/>
      <c r="N3473" s="282"/>
      <c r="O3473" s="281"/>
      <c r="P3473" s="360" t="str">
        <f ca="1">rescore_patient</f>
        <v/>
      </c>
      <c r="Q3473" s="330" t="str">
        <f ca="1">quantity</f>
        <v/>
      </c>
      <c r="R3473" s="284"/>
      <c r="S3473" s="282"/>
      <c r="T3473" s="282"/>
      <c r="U3473" s="282"/>
      <c r="V3473" s="305"/>
      <c r="W3473" s="305"/>
      <c r="X3473" s="305"/>
      <c r="Y3473" s="282"/>
      <c r="Z3473" s="282" t="e" vm="1">
        <f ca="1">_xlfn.IFS(AND(ISNUMBER(SEARCH("N?m l*", CUSTOMER[[#This Row],[Service Type]], 1)), CUSTOMER[[#This Row],[Count ST]] = TRUE), CUSTOMER[[#This Row],[Quantity]], AND($Y$10:$Y3473 = TRUE, COUNTIFS($H$10:$H3473, CUSTOMER[[#This Row],[Booking]], $J$10:$J3473, CUSTOMER[[#This Row],[Order Date]], $F$10:$F3473, "&lt;&gt;"&amp;"N?m l*")=1), 1, TRUE,  "")</f>
        <v>#NAME?</v>
      </c>
      <c r="AA3473" s="282" t="b">
        <f t="shared" ca="1" si="55"/>
        <v>0</v>
      </c>
      <c r="AB3473" s="305"/>
    </row>
    <row r="3474" spans="1:28" x14ac:dyDescent="0.25">
      <c r="A3474" s="281" t="str">
        <f ca="1">no.</f>
        <v/>
      </c>
      <c r="B3474" s="281"/>
      <c r="C3474" s="282"/>
      <c r="D3474" s="282"/>
      <c r="E3474" s="283" t="str">
        <f ca="1">position</f>
        <v/>
      </c>
      <c r="F3474" s="282"/>
      <c r="G3474" s="282"/>
      <c r="H3474" s="282"/>
      <c r="I3474" s="282"/>
      <c r="J3474" s="335"/>
      <c r="K3474" s="282"/>
      <c r="L3474" s="282"/>
      <c r="M3474" s="282"/>
      <c r="N3474" s="282"/>
      <c r="O3474" s="281"/>
      <c r="P3474" s="360" t="str">
        <f ca="1">rescore_patient</f>
        <v/>
      </c>
      <c r="Q3474" s="330" t="str">
        <f ca="1">quantity</f>
        <v/>
      </c>
      <c r="R3474" s="284"/>
      <c r="S3474" s="282"/>
      <c r="T3474" s="282"/>
      <c r="U3474" s="282"/>
      <c r="V3474" s="305"/>
      <c r="W3474" s="305"/>
      <c r="X3474" s="305"/>
      <c r="Y3474" s="282"/>
      <c r="Z3474" s="282" t="e" vm="1">
        <f ca="1">_xlfn.IFS(AND(ISNUMBER(SEARCH("N?m l*", CUSTOMER[[#This Row],[Service Type]], 1)), CUSTOMER[[#This Row],[Count ST]] = TRUE), CUSTOMER[[#This Row],[Quantity]], AND($Y$10:$Y3474 = TRUE, COUNTIFS($H$10:$H3474, CUSTOMER[[#This Row],[Booking]], $J$10:$J3474, CUSTOMER[[#This Row],[Order Date]], $F$10:$F3474, "&lt;&gt;"&amp;"N?m l*")=1), 1, TRUE,  "")</f>
        <v>#NAME?</v>
      </c>
      <c r="AA3474" s="282" t="b">
        <f t="shared" ca="1" si="55"/>
        <v>0</v>
      </c>
      <c r="AB3474" s="305"/>
    </row>
    <row r="3475" spans="1:28" x14ac:dyDescent="0.25">
      <c r="A3475" s="281" t="str">
        <f ca="1">no.</f>
        <v/>
      </c>
      <c r="B3475" s="281"/>
      <c r="C3475" s="282"/>
      <c r="D3475" s="282"/>
      <c r="E3475" s="283" t="str">
        <f ca="1">position</f>
        <v/>
      </c>
      <c r="F3475" s="282"/>
      <c r="G3475" s="282"/>
      <c r="H3475" s="282"/>
      <c r="I3475" s="282"/>
      <c r="J3475" s="335"/>
      <c r="K3475" s="282"/>
      <c r="L3475" s="282"/>
      <c r="M3475" s="282"/>
      <c r="N3475" s="282"/>
      <c r="O3475" s="281"/>
      <c r="P3475" s="360" t="str">
        <f ca="1">rescore_patient</f>
        <v/>
      </c>
      <c r="Q3475" s="330" t="str">
        <f ca="1">quantity</f>
        <v/>
      </c>
      <c r="R3475" s="284"/>
      <c r="S3475" s="282"/>
      <c r="T3475" s="282"/>
      <c r="U3475" s="282"/>
      <c r="V3475" s="305"/>
      <c r="W3475" s="305"/>
      <c r="X3475" s="305"/>
      <c r="Y3475" s="282"/>
      <c r="Z3475" s="282" t="e" vm="1">
        <f ca="1">_xlfn.IFS(AND(ISNUMBER(SEARCH("N?m l*", CUSTOMER[[#This Row],[Service Type]], 1)), CUSTOMER[[#This Row],[Count ST]] = TRUE), CUSTOMER[[#This Row],[Quantity]], AND($Y$10:$Y3475 = TRUE, COUNTIFS($H$10:$H3475, CUSTOMER[[#This Row],[Booking]], $J$10:$J3475, CUSTOMER[[#This Row],[Order Date]], $F$10:$F3475, "&lt;&gt;"&amp;"N?m l*")=1), 1, TRUE,  "")</f>
        <v>#NAME?</v>
      </c>
      <c r="AA3475" s="282" t="b">
        <f t="shared" ca="1" si="55"/>
        <v>0</v>
      </c>
      <c r="AB3475" s="305"/>
    </row>
    <row r="3476" spans="1:28" x14ac:dyDescent="0.25">
      <c r="A3476" s="281" t="str">
        <f ca="1">no.</f>
        <v/>
      </c>
      <c r="B3476" s="281"/>
      <c r="C3476" s="282"/>
      <c r="D3476" s="282"/>
      <c r="E3476" s="283" t="str">
        <f ca="1">position</f>
        <v/>
      </c>
      <c r="F3476" s="282"/>
      <c r="G3476" s="282"/>
      <c r="H3476" s="282"/>
      <c r="I3476" s="282"/>
      <c r="J3476" s="335"/>
      <c r="K3476" s="282"/>
      <c r="L3476" s="282"/>
      <c r="M3476" s="282"/>
      <c r="N3476" s="282"/>
      <c r="O3476" s="281"/>
      <c r="P3476" s="360" t="str">
        <f ca="1">rescore_patient</f>
        <v/>
      </c>
      <c r="Q3476" s="330" t="str">
        <f ca="1">quantity</f>
        <v/>
      </c>
      <c r="R3476" s="284"/>
      <c r="S3476" s="282"/>
      <c r="T3476" s="282"/>
      <c r="U3476" s="282"/>
      <c r="V3476" s="305"/>
      <c r="W3476" s="305"/>
      <c r="X3476" s="305"/>
      <c r="Y3476" s="282"/>
      <c r="Z3476" s="282" t="e" vm="1">
        <f ca="1">_xlfn.IFS(AND(ISNUMBER(SEARCH("N?m l*", CUSTOMER[[#This Row],[Service Type]], 1)), CUSTOMER[[#This Row],[Count ST]] = TRUE), CUSTOMER[[#This Row],[Quantity]], AND($Y$10:$Y3476 = TRUE, COUNTIFS($H$10:$H3476, CUSTOMER[[#This Row],[Booking]], $J$10:$J3476, CUSTOMER[[#This Row],[Order Date]], $F$10:$F3476, "&lt;&gt;"&amp;"N?m l*")=1), 1, TRUE,  "")</f>
        <v>#NAME?</v>
      </c>
      <c r="AA3476" s="282" t="b">
        <f t="shared" ca="1" si="55"/>
        <v>0</v>
      </c>
      <c r="AB3476" s="305"/>
    </row>
    <row r="3477" spans="1:28" x14ac:dyDescent="0.25">
      <c r="A3477" s="281" t="str">
        <f ca="1">no.</f>
        <v/>
      </c>
      <c r="B3477" s="281"/>
      <c r="C3477" s="282"/>
      <c r="D3477" s="282"/>
      <c r="E3477" s="283" t="str">
        <f ca="1">position</f>
        <v/>
      </c>
      <c r="F3477" s="282"/>
      <c r="G3477" s="282"/>
      <c r="H3477" s="282"/>
      <c r="I3477" s="282"/>
      <c r="J3477" s="335"/>
      <c r="K3477" s="282"/>
      <c r="L3477" s="282"/>
      <c r="M3477" s="282"/>
      <c r="N3477" s="282"/>
      <c r="O3477" s="281"/>
      <c r="P3477" s="360" t="str">
        <f ca="1">rescore_patient</f>
        <v/>
      </c>
      <c r="Q3477" s="330" t="str">
        <f ca="1">quantity</f>
        <v/>
      </c>
      <c r="R3477" s="284"/>
      <c r="S3477" s="282"/>
      <c r="T3477" s="282"/>
      <c r="U3477" s="282"/>
      <c r="V3477" s="305"/>
      <c r="W3477" s="305"/>
      <c r="X3477" s="305"/>
      <c r="Y3477" s="282"/>
      <c r="Z3477" s="282" t="e" vm="1">
        <f ca="1">_xlfn.IFS(AND(ISNUMBER(SEARCH("N?m l*", CUSTOMER[[#This Row],[Service Type]], 1)), CUSTOMER[[#This Row],[Count ST]] = TRUE), CUSTOMER[[#This Row],[Quantity]], AND($Y$10:$Y3477 = TRUE, COUNTIFS($H$10:$H3477, CUSTOMER[[#This Row],[Booking]], $J$10:$J3477, CUSTOMER[[#This Row],[Order Date]], $F$10:$F3477, "&lt;&gt;"&amp;"N?m l*")=1), 1, TRUE,  "")</f>
        <v>#NAME?</v>
      </c>
      <c r="AA3477" s="282" t="b">
        <f t="shared" ca="1" si="55"/>
        <v>0</v>
      </c>
      <c r="AB3477" s="305"/>
    </row>
    <row r="3478" spans="1:28" x14ac:dyDescent="0.25">
      <c r="A3478" s="281" t="str">
        <f ca="1">no.</f>
        <v/>
      </c>
      <c r="B3478" s="281"/>
      <c r="C3478" s="282"/>
      <c r="D3478" s="282"/>
      <c r="E3478" s="283" t="str">
        <f ca="1">position</f>
        <v/>
      </c>
      <c r="F3478" s="282"/>
      <c r="G3478" s="282"/>
      <c r="H3478" s="282"/>
      <c r="I3478" s="282"/>
      <c r="J3478" s="335"/>
      <c r="K3478" s="282"/>
      <c r="L3478" s="282"/>
      <c r="M3478" s="282"/>
      <c r="N3478" s="282"/>
      <c r="O3478" s="281"/>
      <c r="P3478" s="360" t="str">
        <f ca="1">rescore_patient</f>
        <v/>
      </c>
      <c r="Q3478" s="330" t="str">
        <f ca="1">quantity</f>
        <v/>
      </c>
      <c r="R3478" s="284"/>
      <c r="S3478" s="282"/>
      <c r="T3478" s="282"/>
      <c r="U3478" s="282"/>
      <c r="V3478" s="305"/>
      <c r="W3478" s="305"/>
      <c r="X3478" s="305"/>
      <c r="Y3478" s="282"/>
      <c r="Z3478" s="282" t="e" vm="1">
        <f ca="1">_xlfn.IFS(AND(ISNUMBER(SEARCH("N?m l*", CUSTOMER[[#This Row],[Service Type]], 1)), CUSTOMER[[#This Row],[Count ST]] = TRUE), CUSTOMER[[#This Row],[Quantity]], AND($Y$10:$Y3478 = TRUE, COUNTIFS($H$10:$H3478, CUSTOMER[[#This Row],[Booking]], $J$10:$J3478, CUSTOMER[[#This Row],[Order Date]], $F$10:$F3478, "&lt;&gt;"&amp;"N?m l*")=1), 1, TRUE,  "")</f>
        <v>#NAME?</v>
      </c>
      <c r="AA3478" s="282" t="b">
        <f t="shared" ca="1" si="55"/>
        <v>0</v>
      </c>
      <c r="AB3478" s="305"/>
    </row>
    <row r="3479" spans="1:28" x14ac:dyDescent="0.25">
      <c r="A3479" s="281" t="str">
        <f ca="1">no.</f>
        <v/>
      </c>
      <c r="B3479" s="281"/>
      <c r="C3479" s="282"/>
      <c r="D3479" s="282"/>
      <c r="E3479" s="283" t="str">
        <f ca="1">position</f>
        <v/>
      </c>
      <c r="F3479" s="282"/>
      <c r="G3479" s="282"/>
      <c r="H3479" s="282"/>
      <c r="I3479" s="282"/>
      <c r="J3479" s="335"/>
      <c r="K3479" s="282"/>
      <c r="L3479" s="282"/>
      <c r="M3479" s="282"/>
      <c r="N3479" s="282"/>
      <c r="O3479" s="281"/>
      <c r="P3479" s="360" t="str">
        <f ca="1">rescore_patient</f>
        <v/>
      </c>
      <c r="Q3479" s="330" t="str">
        <f ca="1">quantity</f>
        <v/>
      </c>
      <c r="R3479" s="284"/>
      <c r="S3479" s="282"/>
      <c r="T3479" s="282"/>
      <c r="U3479" s="282"/>
      <c r="V3479" s="305"/>
      <c r="W3479" s="305"/>
      <c r="X3479" s="305"/>
      <c r="Y3479" s="282"/>
      <c r="Z3479" s="282" t="e" vm="1">
        <f ca="1">_xlfn.IFS(AND(ISNUMBER(SEARCH("N?m l*", CUSTOMER[[#This Row],[Service Type]], 1)), CUSTOMER[[#This Row],[Count ST]] = TRUE), CUSTOMER[[#This Row],[Quantity]], AND($Y$10:$Y3479 = TRUE, COUNTIFS($H$10:$H3479, CUSTOMER[[#This Row],[Booking]], $J$10:$J3479, CUSTOMER[[#This Row],[Order Date]], $F$10:$F3479, "&lt;&gt;"&amp;"N?m l*")=1), 1, TRUE,  "")</f>
        <v>#NAME?</v>
      </c>
      <c r="AA3479" s="282" t="b">
        <f t="shared" ca="1" si="55"/>
        <v>0</v>
      </c>
      <c r="AB3479" s="305"/>
    </row>
    <row r="3480" spans="1:28" x14ac:dyDescent="0.25">
      <c r="A3480" s="281" t="str">
        <f ca="1">no.</f>
        <v/>
      </c>
      <c r="B3480" s="281"/>
      <c r="C3480" s="282"/>
      <c r="D3480" s="282"/>
      <c r="E3480" s="283" t="str">
        <f ca="1">position</f>
        <v/>
      </c>
      <c r="F3480" s="282"/>
      <c r="G3480" s="282"/>
      <c r="H3480" s="282"/>
      <c r="I3480" s="282"/>
      <c r="J3480" s="335"/>
      <c r="K3480" s="282"/>
      <c r="L3480" s="282"/>
      <c r="M3480" s="282"/>
      <c r="N3480" s="282"/>
      <c r="O3480" s="281"/>
      <c r="P3480" s="360" t="str">
        <f ca="1">rescore_patient</f>
        <v/>
      </c>
      <c r="Q3480" s="330" t="str">
        <f ca="1">quantity</f>
        <v/>
      </c>
      <c r="R3480" s="284"/>
      <c r="S3480" s="282"/>
      <c r="T3480" s="282"/>
      <c r="U3480" s="282"/>
      <c r="V3480" s="305"/>
      <c r="W3480" s="305"/>
      <c r="X3480" s="305"/>
      <c r="Y3480" s="282"/>
      <c r="Z3480" s="282" t="e" vm="1">
        <f ca="1">_xlfn.IFS(AND(ISNUMBER(SEARCH("N?m l*", CUSTOMER[[#This Row],[Service Type]], 1)), CUSTOMER[[#This Row],[Count ST]] = TRUE), CUSTOMER[[#This Row],[Quantity]], AND($Y$10:$Y3480 = TRUE, COUNTIFS($H$10:$H3480, CUSTOMER[[#This Row],[Booking]], $J$10:$J3480, CUSTOMER[[#This Row],[Order Date]], $F$10:$F3480, "&lt;&gt;"&amp;"N?m l*")=1), 1, TRUE,  "")</f>
        <v>#NAME?</v>
      </c>
      <c r="AA3480" s="282" t="b">
        <f t="shared" ca="1" si="55"/>
        <v>0</v>
      </c>
      <c r="AB3480" s="305"/>
    </row>
    <row r="3481" spans="1:28" x14ac:dyDescent="0.25">
      <c r="A3481" s="281" t="str">
        <f ca="1">no.</f>
        <v/>
      </c>
      <c r="B3481" s="281"/>
      <c r="C3481" s="282"/>
      <c r="D3481" s="282"/>
      <c r="E3481" s="283" t="str">
        <f ca="1">position</f>
        <v/>
      </c>
      <c r="F3481" s="282"/>
      <c r="G3481" s="282"/>
      <c r="H3481" s="282"/>
      <c r="I3481" s="282"/>
      <c r="J3481" s="335"/>
      <c r="K3481" s="282"/>
      <c r="L3481" s="282"/>
      <c r="M3481" s="282"/>
      <c r="N3481" s="282"/>
      <c r="O3481" s="281"/>
      <c r="P3481" s="360" t="str">
        <f ca="1">rescore_patient</f>
        <v/>
      </c>
      <c r="Q3481" s="330" t="str">
        <f ca="1">quantity</f>
        <v/>
      </c>
      <c r="R3481" s="284"/>
      <c r="S3481" s="282"/>
      <c r="T3481" s="282"/>
      <c r="U3481" s="282"/>
      <c r="V3481" s="305"/>
      <c r="W3481" s="305"/>
      <c r="X3481" s="305"/>
      <c r="Y3481" s="282"/>
      <c r="Z3481" s="282" t="e" vm="1">
        <f ca="1">_xlfn.IFS(AND(ISNUMBER(SEARCH("N?m l*", CUSTOMER[[#This Row],[Service Type]], 1)), CUSTOMER[[#This Row],[Count ST]] = TRUE), CUSTOMER[[#This Row],[Quantity]], AND($Y$10:$Y3481 = TRUE, COUNTIFS($H$10:$H3481, CUSTOMER[[#This Row],[Booking]], $J$10:$J3481, CUSTOMER[[#This Row],[Order Date]], $F$10:$F3481, "&lt;&gt;"&amp;"N?m l*")=1), 1, TRUE,  "")</f>
        <v>#NAME?</v>
      </c>
      <c r="AA3481" s="282" t="b">
        <f t="shared" ca="1" si="55"/>
        <v>0</v>
      </c>
      <c r="AB3481" s="305"/>
    </row>
    <row r="3482" spans="1:28" x14ac:dyDescent="0.25">
      <c r="A3482" s="281" t="str">
        <f ca="1">no.</f>
        <v/>
      </c>
      <c r="B3482" s="281"/>
      <c r="C3482" s="282"/>
      <c r="D3482" s="282"/>
      <c r="E3482" s="283" t="str">
        <f ca="1">position</f>
        <v/>
      </c>
      <c r="F3482" s="282"/>
      <c r="G3482" s="282"/>
      <c r="H3482" s="282"/>
      <c r="I3482" s="282"/>
      <c r="J3482" s="335"/>
      <c r="K3482" s="282"/>
      <c r="L3482" s="282"/>
      <c r="M3482" s="282"/>
      <c r="N3482" s="282"/>
      <c r="O3482" s="281"/>
      <c r="P3482" s="360" t="str">
        <f ca="1">rescore_patient</f>
        <v/>
      </c>
      <c r="Q3482" s="330" t="str">
        <f ca="1">quantity</f>
        <v/>
      </c>
      <c r="R3482" s="284"/>
      <c r="S3482" s="282"/>
      <c r="T3482" s="282"/>
      <c r="U3482" s="282"/>
      <c r="V3482" s="305"/>
      <c r="W3482" s="305"/>
      <c r="X3482" s="305"/>
      <c r="Y3482" s="282"/>
      <c r="Z3482" s="282" t="e" vm="1">
        <f ca="1">_xlfn.IFS(AND(ISNUMBER(SEARCH("N?m l*", CUSTOMER[[#This Row],[Service Type]], 1)), CUSTOMER[[#This Row],[Count ST]] = TRUE), CUSTOMER[[#This Row],[Quantity]], AND($Y$10:$Y3482 = TRUE, COUNTIFS($H$10:$H3482, CUSTOMER[[#This Row],[Booking]], $J$10:$J3482, CUSTOMER[[#This Row],[Order Date]], $F$10:$F3482, "&lt;&gt;"&amp;"N?m l*")=1), 1, TRUE,  "")</f>
        <v>#NAME?</v>
      </c>
      <c r="AA3482" s="282" t="b">
        <f t="shared" ca="1" si="55"/>
        <v>0</v>
      </c>
      <c r="AB3482" s="305"/>
    </row>
    <row r="3483" spans="1:28" x14ac:dyDescent="0.25">
      <c r="A3483" s="281" t="str">
        <f ca="1">no.</f>
        <v/>
      </c>
      <c r="B3483" s="281"/>
      <c r="C3483" s="282"/>
      <c r="D3483" s="282"/>
      <c r="E3483" s="283" t="str">
        <f ca="1">position</f>
        <v/>
      </c>
      <c r="F3483" s="282"/>
      <c r="G3483" s="282"/>
      <c r="H3483" s="282"/>
      <c r="I3483" s="282"/>
      <c r="J3483" s="335"/>
      <c r="K3483" s="282"/>
      <c r="L3483" s="282"/>
      <c r="M3483" s="282"/>
      <c r="N3483" s="282"/>
      <c r="O3483" s="281"/>
      <c r="P3483" s="360" t="str">
        <f ca="1">rescore_patient</f>
        <v/>
      </c>
      <c r="Q3483" s="330" t="str">
        <f ca="1">quantity</f>
        <v/>
      </c>
      <c r="R3483" s="284"/>
      <c r="S3483" s="282"/>
      <c r="T3483" s="282"/>
      <c r="U3483" s="282"/>
      <c r="V3483" s="305"/>
      <c r="W3483" s="305"/>
      <c r="X3483" s="305"/>
      <c r="Y3483" s="282"/>
      <c r="Z3483" s="282" t="e" vm="1">
        <f ca="1">_xlfn.IFS(AND(ISNUMBER(SEARCH("N?m l*", CUSTOMER[[#This Row],[Service Type]], 1)), CUSTOMER[[#This Row],[Count ST]] = TRUE), CUSTOMER[[#This Row],[Quantity]], AND($Y$10:$Y3483 = TRUE, COUNTIFS($H$10:$H3483, CUSTOMER[[#This Row],[Booking]], $J$10:$J3483, CUSTOMER[[#This Row],[Order Date]], $F$10:$F3483, "&lt;&gt;"&amp;"N?m l*")=1), 1, TRUE,  "")</f>
        <v>#NAME?</v>
      </c>
      <c r="AA3483" s="282" t="b">
        <f t="shared" ca="1" si="55"/>
        <v>0</v>
      </c>
      <c r="AB3483" s="305"/>
    </row>
    <row r="3484" spans="1:28" x14ac:dyDescent="0.25">
      <c r="A3484" s="281" t="str">
        <f ca="1">no.</f>
        <v/>
      </c>
      <c r="B3484" s="281"/>
      <c r="C3484" s="282"/>
      <c r="D3484" s="282"/>
      <c r="E3484" s="283" t="str">
        <f ca="1">position</f>
        <v/>
      </c>
      <c r="F3484" s="282"/>
      <c r="G3484" s="282"/>
      <c r="H3484" s="282"/>
      <c r="I3484" s="282"/>
      <c r="J3484" s="335"/>
      <c r="K3484" s="282"/>
      <c r="L3484" s="282"/>
      <c r="M3484" s="282"/>
      <c r="N3484" s="282"/>
      <c r="O3484" s="281"/>
      <c r="P3484" s="360" t="str">
        <f ca="1">rescore_patient</f>
        <v/>
      </c>
      <c r="Q3484" s="330" t="str">
        <f ca="1">quantity</f>
        <v/>
      </c>
      <c r="R3484" s="284"/>
      <c r="S3484" s="282"/>
      <c r="T3484" s="282"/>
      <c r="U3484" s="282"/>
      <c r="V3484" s="305"/>
      <c r="W3484" s="305"/>
      <c r="X3484" s="305"/>
      <c r="Y3484" s="282"/>
      <c r="Z3484" s="282" t="e" vm="1">
        <f ca="1">_xlfn.IFS(AND(ISNUMBER(SEARCH("N?m l*", CUSTOMER[[#This Row],[Service Type]], 1)), CUSTOMER[[#This Row],[Count ST]] = TRUE), CUSTOMER[[#This Row],[Quantity]], AND($Y$10:$Y3484 = TRUE, COUNTIFS($H$10:$H3484, CUSTOMER[[#This Row],[Booking]], $J$10:$J3484, CUSTOMER[[#This Row],[Order Date]], $F$10:$F3484, "&lt;&gt;"&amp;"N?m l*")=1), 1, TRUE,  "")</f>
        <v>#NAME?</v>
      </c>
      <c r="AA3484" s="282" t="b">
        <f t="shared" ca="1" si="55"/>
        <v>0</v>
      </c>
      <c r="AB3484" s="305"/>
    </row>
    <row r="3485" spans="1:28" x14ac:dyDescent="0.25">
      <c r="A3485" s="281" t="str">
        <f ca="1">no.</f>
        <v/>
      </c>
      <c r="B3485" s="281"/>
      <c r="C3485" s="282"/>
      <c r="D3485" s="282"/>
      <c r="E3485" s="283" t="str">
        <f ca="1">position</f>
        <v/>
      </c>
      <c r="F3485" s="282"/>
      <c r="G3485" s="282"/>
      <c r="H3485" s="282"/>
      <c r="I3485" s="282"/>
      <c r="J3485" s="335"/>
      <c r="K3485" s="282"/>
      <c r="L3485" s="282"/>
      <c r="M3485" s="282"/>
      <c r="N3485" s="282"/>
      <c r="O3485" s="281"/>
      <c r="P3485" s="360" t="str">
        <f ca="1">rescore_patient</f>
        <v/>
      </c>
      <c r="Q3485" s="330" t="str">
        <f ca="1">quantity</f>
        <v/>
      </c>
      <c r="R3485" s="284"/>
      <c r="S3485" s="282"/>
      <c r="T3485" s="282"/>
      <c r="U3485" s="282"/>
      <c r="V3485" s="305"/>
      <c r="W3485" s="305"/>
      <c r="X3485" s="305"/>
      <c r="Y3485" s="282"/>
      <c r="Z3485" s="282" t="e" vm="1">
        <f ca="1">_xlfn.IFS(AND(ISNUMBER(SEARCH("N?m l*", CUSTOMER[[#This Row],[Service Type]], 1)), CUSTOMER[[#This Row],[Count ST]] = TRUE), CUSTOMER[[#This Row],[Quantity]], AND($Y$10:$Y3485 = TRUE, COUNTIFS($H$10:$H3485, CUSTOMER[[#This Row],[Booking]], $J$10:$J3485, CUSTOMER[[#This Row],[Order Date]], $F$10:$F3485, "&lt;&gt;"&amp;"N?m l*")=1), 1, TRUE,  "")</f>
        <v>#NAME?</v>
      </c>
      <c r="AA3485" s="282" t="b">
        <f t="shared" ca="1" si="55"/>
        <v>0</v>
      </c>
      <c r="AB3485" s="305"/>
    </row>
    <row r="3486" spans="1:28" x14ac:dyDescent="0.25">
      <c r="A3486" s="281" t="str">
        <f ca="1">no.</f>
        <v/>
      </c>
      <c r="B3486" s="281"/>
      <c r="C3486" s="282"/>
      <c r="D3486" s="282"/>
      <c r="E3486" s="283" t="str">
        <f ca="1">position</f>
        <v/>
      </c>
      <c r="F3486" s="282"/>
      <c r="G3486" s="282"/>
      <c r="H3486" s="282"/>
      <c r="I3486" s="282"/>
      <c r="J3486" s="335"/>
      <c r="K3486" s="282"/>
      <c r="L3486" s="282"/>
      <c r="M3486" s="282"/>
      <c r="N3486" s="282"/>
      <c r="O3486" s="281"/>
      <c r="P3486" s="360" t="str">
        <f ca="1">rescore_patient</f>
        <v/>
      </c>
      <c r="Q3486" s="330" t="str">
        <f ca="1">quantity</f>
        <v/>
      </c>
      <c r="R3486" s="284"/>
      <c r="S3486" s="282"/>
      <c r="T3486" s="282"/>
      <c r="U3486" s="282"/>
      <c r="V3486" s="305"/>
      <c r="W3486" s="305"/>
      <c r="X3486" s="305"/>
      <c r="Y3486" s="282"/>
      <c r="Z3486" s="282" t="e" vm="1">
        <f ca="1">_xlfn.IFS(AND(ISNUMBER(SEARCH("N?m l*", CUSTOMER[[#This Row],[Service Type]], 1)), CUSTOMER[[#This Row],[Count ST]] = TRUE), CUSTOMER[[#This Row],[Quantity]], AND($Y$10:$Y3486 = TRUE, COUNTIFS($H$10:$H3486, CUSTOMER[[#This Row],[Booking]], $J$10:$J3486, CUSTOMER[[#This Row],[Order Date]], $F$10:$F3486, "&lt;&gt;"&amp;"N?m l*")=1), 1, TRUE,  "")</f>
        <v>#NAME?</v>
      </c>
      <c r="AA3486" s="282" t="b">
        <f t="shared" ca="1" si="55"/>
        <v>0</v>
      </c>
      <c r="AB3486" s="305"/>
    </row>
    <row r="3487" spans="1:28" x14ac:dyDescent="0.25">
      <c r="A3487" s="281" t="str">
        <f ca="1">no.</f>
        <v/>
      </c>
      <c r="B3487" s="281"/>
      <c r="C3487" s="282"/>
      <c r="D3487" s="282"/>
      <c r="E3487" s="283" t="str">
        <f ca="1">position</f>
        <v/>
      </c>
      <c r="F3487" s="282"/>
      <c r="G3487" s="282"/>
      <c r="H3487" s="282"/>
      <c r="I3487" s="282"/>
      <c r="J3487" s="335"/>
      <c r="K3487" s="282"/>
      <c r="L3487" s="282"/>
      <c r="M3487" s="282"/>
      <c r="N3487" s="282"/>
      <c r="O3487" s="281"/>
      <c r="P3487" s="360" t="str">
        <f ca="1">rescore_patient</f>
        <v/>
      </c>
      <c r="Q3487" s="330" t="str">
        <f ca="1">quantity</f>
        <v/>
      </c>
      <c r="R3487" s="284"/>
      <c r="S3487" s="282"/>
      <c r="T3487" s="282"/>
      <c r="U3487" s="282"/>
      <c r="V3487" s="305"/>
      <c r="W3487" s="305"/>
      <c r="X3487" s="305"/>
      <c r="Y3487" s="282"/>
      <c r="Z3487" s="282" t="e" vm="1">
        <f ca="1">_xlfn.IFS(AND(ISNUMBER(SEARCH("N?m l*", CUSTOMER[[#This Row],[Service Type]], 1)), CUSTOMER[[#This Row],[Count ST]] = TRUE), CUSTOMER[[#This Row],[Quantity]], AND($Y$10:$Y3487 = TRUE, COUNTIFS($H$10:$H3487, CUSTOMER[[#This Row],[Booking]], $J$10:$J3487, CUSTOMER[[#This Row],[Order Date]], $F$10:$F3487, "&lt;&gt;"&amp;"N?m l*")=1), 1, TRUE,  "")</f>
        <v>#NAME?</v>
      </c>
      <c r="AA3487" s="282" t="b">
        <f t="shared" ca="1" si="55"/>
        <v>0</v>
      </c>
      <c r="AB3487" s="305"/>
    </row>
    <row r="3488" spans="1:28" x14ac:dyDescent="0.25">
      <c r="A3488" s="281" t="str">
        <f ca="1">no.</f>
        <v/>
      </c>
      <c r="B3488" s="281"/>
      <c r="C3488" s="282"/>
      <c r="D3488" s="282"/>
      <c r="E3488" s="283" t="str">
        <f ca="1">position</f>
        <v/>
      </c>
      <c r="F3488" s="282"/>
      <c r="G3488" s="282"/>
      <c r="H3488" s="282"/>
      <c r="I3488" s="282"/>
      <c r="J3488" s="335"/>
      <c r="K3488" s="282"/>
      <c r="L3488" s="282"/>
      <c r="M3488" s="282"/>
      <c r="N3488" s="282"/>
      <c r="O3488" s="281"/>
      <c r="P3488" s="360" t="str">
        <f ca="1">rescore_patient</f>
        <v/>
      </c>
      <c r="Q3488" s="330" t="str">
        <f ca="1">quantity</f>
        <v/>
      </c>
      <c r="R3488" s="284"/>
      <c r="S3488" s="282"/>
      <c r="T3488" s="282"/>
      <c r="U3488" s="282"/>
      <c r="V3488" s="305"/>
      <c r="W3488" s="305"/>
      <c r="X3488" s="305"/>
      <c r="Y3488" s="282"/>
      <c r="Z3488" s="282" t="e" vm="1">
        <f ca="1">_xlfn.IFS(AND(ISNUMBER(SEARCH("N?m l*", CUSTOMER[[#This Row],[Service Type]], 1)), CUSTOMER[[#This Row],[Count ST]] = TRUE), CUSTOMER[[#This Row],[Quantity]], AND($Y$10:$Y3488 = TRUE, COUNTIFS($H$10:$H3488, CUSTOMER[[#This Row],[Booking]], $J$10:$J3488, CUSTOMER[[#This Row],[Order Date]], $F$10:$F3488, "&lt;&gt;"&amp;"N?m l*")=1), 1, TRUE,  "")</f>
        <v>#NAME?</v>
      </c>
      <c r="AA3488" s="282" t="b">
        <f t="shared" ca="1" si="55"/>
        <v>0</v>
      </c>
      <c r="AB3488" s="305"/>
    </row>
    <row r="3489" spans="1:28" x14ac:dyDescent="0.25">
      <c r="A3489" s="281" t="str">
        <f ca="1">no.</f>
        <v/>
      </c>
      <c r="B3489" s="281"/>
      <c r="C3489" s="282"/>
      <c r="D3489" s="282"/>
      <c r="E3489" s="283" t="str">
        <f ca="1">position</f>
        <v/>
      </c>
      <c r="F3489" s="282"/>
      <c r="G3489" s="282"/>
      <c r="H3489" s="282"/>
      <c r="I3489" s="282"/>
      <c r="J3489" s="335"/>
      <c r="K3489" s="282"/>
      <c r="L3489" s="282"/>
      <c r="M3489" s="282"/>
      <c r="N3489" s="282"/>
      <c r="O3489" s="281"/>
      <c r="P3489" s="360" t="str">
        <f ca="1">rescore_patient</f>
        <v/>
      </c>
      <c r="Q3489" s="330" t="str">
        <f ca="1">quantity</f>
        <v/>
      </c>
      <c r="R3489" s="284"/>
      <c r="S3489" s="282"/>
      <c r="T3489" s="282"/>
      <c r="U3489" s="282"/>
      <c r="V3489" s="305"/>
      <c r="W3489" s="305"/>
      <c r="X3489" s="305"/>
      <c r="Y3489" s="282"/>
      <c r="Z3489" s="282" t="e" vm="1">
        <f ca="1">_xlfn.IFS(AND(ISNUMBER(SEARCH("N?m l*", CUSTOMER[[#This Row],[Service Type]], 1)), CUSTOMER[[#This Row],[Count ST]] = TRUE), CUSTOMER[[#This Row],[Quantity]], AND($Y$10:$Y3489 = TRUE, COUNTIFS($H$10:$H3489, CUSTOMER[[#This Row],[Booking]], $J$10:$J3489, CUSTOMER[[#This Row],[Order Date]], $F$10:$F3489, "&lt;&gt;"&amp;"N?m l*")=1), 1, TRUE,  "")</f>
        <v>#NAME?</v>
      </c>
      <c r="AA3489" s="282" t="b">
        <f t="shared" ca="1" si="55"/>
        <v>0</v>
      </c>
      <c r="AB3489" s="305"/>
    </row>
    <row r="3490" spans="1:28" x14ac:dyDescent="0.25">
      <c r="A3490" s="281" t="str">
        <f ca="1">no.</f>
        <v/>
      </c>
      <c r="B3490" s="281"/>
      <c r="C3490" s="282"/>
      <c r="D3490" s="282"/>
      <c r="E3490" s="283" t="str">
        <f ca="1">position</f>
        <v/>
      </c>
      <c r="F3490" s="282"/>
      <c r="G3490" s="282"/>
      <c r="H3490" s="282"/>
      <c r="I3490" s="282"/>
      <c r="J3490" s="335"/>
      <c r="K3490" s="282"/>
      <c r="L3490" s="282"/>
      <c r="M3490" s="282"/>
      <c r="N3490" s="282"/>
      <c r="O3490" s="281"/>
      <c r="P3490" s="360" t="str">
        <f ca="1">rescore_patient</f>
        <v/>
      </c>
      <c r="Q3490" s="330" t="str">
        <f ca="1">quantity</f>
        <v/>
      </c>
      <c r="R3490" s="284"/>
      <c r="S3490" s="282"/>
      <c r="T3490" s="282"/>
      <c r="U3490" s="282"/>
      <c r="V3490" s="305"/>
      <c r="W3490" s="305"/>
      <c r="X3490" s="305"/>
      <c r="Y3490" s="282"/>
      <c r="Z3490" s="282" t="e" vm="1">
        <f ca="1">_xlfn.IFS(AND(ISNUMBER(SEARCH("N?m l*", CUSTOMER[[#This Row],[Service Type]], 1)), CUSTOMER[[#This Row],[Count ST]] = TRUE), CUSTOMER[[#This Row],[Quantity]], AND($Y$10:$Y3490 = TRUE, COUNTIFS($H$10:$H3490, CUSTOMER[[#This Row],[Booking]], $J$10:$J3490, CUSTOMER[[#This Row],[Order Date]], $F$10:$F3490, "&lt;&gt;"&amp;"N?m l*")=1), 1, TRUE,  "")</f>
        <v>#NAME?</v>
      </c>
      <c r="AA3490" s="282" t="b">
        <f t="shared" ca="1" si="55"/>
        <v>0</v>
      </c>
      <c r="AB3490" s="305"/>
    </row>
    <row r="3491" spans="1:28" x14ac:dyDescent="0.25">
      <c r="A3491" s="281" t="str">
        <f ca="1">no.</f>
        <v/>
      </c>
      <c r="B3491" s="281"/>
      <c r="C3491" s="282"/>
      <c r="D3491" s="282"/>
      <c r="E3491" s="283" t="str">
        <f ca="1">position</f>
        <v/>
      </c>
      <c r="F3491" s="282"/>
      <c r="G3491" s="282"/>
      <c r="H3491" s="282"/>
      <c r="I3491" s="282"/>
      <c r="J3491" s="335"/>
      <c r="K3491" s="282"/>
      <c r="L3491" s="282"/>
      <c r="M3491" s="282"/>
      <c r="N3491" s="282"/>
      <c r="O3491" s="281"/>
      <c r="P3491" s="360" t="str">
        <f ca="1">rescore_patient</f>
        <v/>
      </c>
      <c r="Q3491" s="330" t="str">
        <f ca="1">quantity</f>
        <v/>
      </c>
      <c r="R3491" s="284"/>
      <c r="S3491" s="282"/>
      <c r="T3491" s="282"/>
      <c r="U3491" s="282"/>
      <c r="V3491" s="305"/>
      <c r="W3491" s="305"/>
      <c r="X3491" s="305"/>
      <c r="Y3491" s="282"/>
      <c r="Z3491" s="282" t="e" vm="1">
        <f ca="1">_xlfn.IFS(AND(ISNUMBER(SEARCH("N?m l*", CUSTOMER[[#This Row],[Service Type]], 1)), CUSTOMER[[#This Row],[Count ST]] = TRUE), CUSTOMER[[#This Row],[Quantity]], AND($Y$10:$Y3491 = TRUE, COUNTIFS($H$10:$H3491, CUSTOMER[[#This Row],[Booking]], $J$10:$J3491, CUSTOMER[[#This Row],[Order Date]], $F$10:$F3491, "&lt;&gt;"&amp;"N?m l*")=1), 1, TRUE,  "")</f>
        <v>#NAME?</v>
      </c>
      <c r="AA3491" s="282" t="b">
        <f t="shared" ca="1" si="55"/>
        <v>0</v>
      </c>
      <c r="AB3491" s="305"/>
    </row>
    <row r="3492" spans="1:28" x14ac:dyDescent="0.25">
      <c r="A3492" s="281" t="str">
        <f ca="1">no.</f>
        <v/>
      </c>
      <c r="B3492" s="281"/>
      <c r="C3492" s="282"/>
      <c r="D3492" s="282"/>
      <c r="E3492" s="283" t="str">
        <f ca="1">position</f>
        <v/>
      </c>
      <c r="F3492" s="282"/>
      <c r="G3492" s="282"/>
      <c r="H3492" s="282"/>
      <c r="I3492" s="282"/>
      <c r="J3492" s="335"/>
      <c r="K3492" s="282"/>
      <c r="L3492" s="282"/>
      <c r="M3492" s="282"/>
      <c r="N3492" s="282"/>
      <c r="O3492" s="281"/>
      <c r="P3492" s="360" t="str">
        <f ca="1">rescore_patient</f>
        <v/>
      </c>
      <c r="Q3492" s="330" t="str">
        <f ca="1">quantity</f>
        <v/>
      </c>
      <c r="R3492" s="284"/>
      <c r="S3492" s="282"/>
      <c r="T3492" s="282"/>
      <c r="U3492" s="282"/>
      <c r="V3492" s="305"/>
      <c r="W3492" s="305"/>
      <c r="X3492" s="305"/>
      <c r="Y3492" s="282"/>
      <c r="Z3492" s="282" t="e" vm="1">
        <f ca="1">_xlfn.IFS(AND(ISNUMBER(SEARCH("N?m l*", CUSTOMER[[#This Row],[Service Type]], 1)), CUSTOMER[[#This Row],[Count ST]] = TRUE), CUSTOMER[[#This Row],[Quantity]], AND($Y$10:$Y3492 = TRUE, COUNTIFS($H$10:$H3492, CUSTOMER[[#This Row],[Booking]], $J$10:$J3492, CUSTOMER[[#This Row],[Order Date]], $F$10:$F3492, "&lt;&gt;"&amp;"N?m l*")=1), 1, TRUE,  "")</f>
        <v>#NAME?</v>
      </c>
      <c r="AA3492" s="282" t="b">
        <f t="shared" ca="1" si="55"/>
        <v>0</v>
      </c>
      <c r="AB3492" s="305"/>
    </row>
    <row r="3493" spans="1:28" x14ac:dyDescent="0.25">
      <c r="A3493" s="281" t="str">
        <f ca="1">no.</f>
        <v/>
      </c>
      <c r="B3493" s="281"/>
      <c r="C3493" s="282"/>
      <c r="D3493" s="282"/>
      <c r="E3493" s="283" t="str">
        <f ca="1">position</f>
        <v/>
      </c>
      <c r="F3493" s="282"/>
      <c r="G3493" s="282"/>
      <c r="H3493" s="282"/>
      <c r="I3493" s="282"/>
      <c r="J3493" s="335"/>
      <c r="K3493" s="282"/>
      <c r="L3493" s="282"/>
      <c r="M3493" s="282"/>
      <c r="N3493" s="282"/>
      <c r="O3493" s="281"/>
      <c r="P3493" s="360" t="str">
        <f ca="1">rescore_patient</f>
        <v/>
      </c>
      <c r="Q3493" s="330" t="str">
        <f ca="1">quantity</f>
        <v/>
      </c>
      <c r="R3493" s="284"/>
      <c r="S3493" s="282"/>
      <c r="T3493" s="282"/>
      <c r="U3493" s="282"/>
      <c r="V3493" s="305"/>
      <c r="W3493" s="305"/>
      <c r="X3493" s="305"/>
      <c r="Y3493" s="282"/>
      <c r="Z3493" s="282" t="e" vm="1">
        <f ca="1">_xlfn.IFS(AND(ISNUMBER(SEARCH("N?m l*", CUSTOMER[[#This Row],[Service Type]], 1)), CUSTOMER[[#This Row],[Count ST]] = TRUE), CUSTOMER[[#This Row],[Quantity]], AND($Y$10:$Y3493 = TRUE, COUNTIFS($H$10:$H3493, CUSTOMER[[#This Row],[Booking]], $J$10:$J3493, CUSTOMER[[#This Row],[Order Date]], $F$10:$F3493, "&lt;&gt;"&amp;"N?m l*")=1), 1, TRUE,  "")</f>
        <v>#NAME?</v>
      </c>
      <c r="AA3493" s="282" t="b">
        <f t="shared" ca="1" si="55"/>
        <v>0</v>
      </c>
      <c r="AB3493" s="305"/>
    </row>
    <row r="3494" spans="1:28" x14ac:dyDescent="0.25">
      <c r="A3494" s="281" t="str">
        <f ca="1">no.</f>
        <v/>
      </c>
      <c r="B3494" s="281"/>
      <c r="C3494" s="282"/>
      <c r="D3494" s="282"/>
      <c r="E3494" s="283" t="str">
        <f ca="1">position</f>
        <v/>
      </c>
      <c r="F3494" s="282"/>
      <c r="G3494" s="282"/>
      <c r="H3494" s="282"/>
      <c r="I3494" s="282"/>
      <c r="J3494" s="335"/>
      <c r="K3494" s="282"/>
      <c r="L3494" s="282"/>
      <c r="M3494" s="282"/>
      <c r="N3494" s="282"/>
      <c r="O3494" s="281"/>
      <c r="P3494" s="360" t="str">
        <f ca="1">rescore_patient</f>
        <v/>
      </c>
      <c r="Q3494" s="330" t="str">
        <f ca="1">quantity</f>
        <v/>
      </c>
      <c r="R3494" s="284"/>
      <c r="S3494" s="282"/>
      <c r="T3494" s="282"/>
      <c r="U3494" s="282"/>
      <c r="V3494" s="305"/>
      <c r="W3494" s="305"/>
      <c r="X3494" s="305"/>
      <c r="Y3494" s="282"/>
      <c r="Z3494" s="282" t="e" vm="1">
        <f ca="1">_xlfn.IFS(AND(ISNUMBER(SEARCH("N?m l*", CUSTOMER[[#This Row],[Service Type]], 1)), CUSTOMER[[#This Row],[Count ST]] = TRUE), CUSTOMER[[#This Row],[Quantity]], AND($Y$10:$Y3494 = TRUE, COUNTIFS($H$10:$H3494, CUSTOMER[[#This Row],[Booking]], $J$10:$J3494, CUSTOMER[[#This Row],[Order Date]], $F$10:$F3494, "&lt;&gt;"&amp;"N?m l*")=1), 1, TRUE,  "")</f>
        <v>#NAME?</v>
      </c>
      <c r="AA3494" s="282" t="b">
        <f t="shared" ca="1" si="55"/>
        <v>0</v>
      </c>
      <c r="AB3494" s="305"/>
    </row>
    <row r="3495" spans="1:28" x14ac:dyDescent="0.25">
      <c r="A3495" s="281" t="str">
        <f ca="1">no.</f>
        <v/>
      </c>
      <c r="B3495" s="281"/>
      <c r="C3495" s="282"/>
      <c r="D3495" s="282"/>
      <c r="E3495" s="283" t="str">
        <f ca="1">position</f>
        <v/>
      </c>
      <c r="F3495" s="282"/>
      <c r="G3495" s="282"/>
      <c r="H3495" s="282"/>
      <c r="I3495" s="282"/>
      <c r="J3495" s="335"/>
      <c r="K3495" s="282"/>
      <c r="L3495" s="282"/>
      <c r="M3495" s="282"/>
      <c r="N3495" s="282"/>
      <c r="O3495" s="281"/>
      <c r="P3495" s="360" t="str">
        <f ca="1">rescore_patient</f>
        <v/>
      </c>
      <c r="Q3495" s="330" t="str">
        <f ca="1">quantity</f>
        <v/>
      </c>
      <c r="R3495" s="284"/>
      <c r="S3495" s="282"/>
      <c r="T3495" s="282"/>
      <c r="U3495" s="282"/>
      <c r="V3495" s="305"/>
      <c r="W3495" s="305"/>
      <c r="X3495" s="305"/>
      <c r="Y3495" s="282"/>
      <c r="Z3495" s="282" t="e" vm="1">
        <f ca="1">_xlfn.IFS(AND(ISNUMBER(SEARCH("N?m l*", CUSTOMER[[#This Row],[Service Type]], 1)), CUSTOMER[[#This Row],[Count ST]] = TRUE), CUSTOMER[[#This Row],[Quantity]], AND($Y$10:$Y3495 = TRUE, COUNTIFS($H$10:$H3495, CUSTOMER[[#This Row],[Booking]], $J$10:$J3495, CUSTOMER[[#This Row],[Order Date]], $F$10:$F3495, "&lt;&gt;"&amp;"N?m l*")=1), 1, TRUE,  "")</f>
        <v>#NAME?</v>
      </c>
      <c r="AA3495" s="282" t="b">
        <f t="shared" ca="1" si="55"/>
        <v>0</v>
      </c>
      <c r="AB3495" s="305"/>
    </row>
    <row r="3496" spans="1:28" x14ac:dyDescent="0.25">
      <c r="A3496" s="281" t="str">
        <f ca="1">no.</f>
        <v/>
      </c>
      <c r="B3496" s="281"/>
      <c r="C3496" s="282"/>
      <c r="D3496" s="282"/>
      <c r="E3496" s="283" t="str">
        <f ca="1">position</f>
        <v/>
      </c>
      <c r="F3496" s="282"/>
      <c r="G3496" s="282"/>
      <c r="H3496" s="282"/>
      <c r="I3496" s="282"/>
      <c r="J3496" s="335"/>
      <c r="K3496" s="282"/>
      <c r="L3496" s="282"/>
      <c r="M3496" s="282"/>
      <c r="N3496" s="282"/>
      <c r="O3496" s="281"/>
      <c r="P3496" s="360" t="str">
        <f ca="1">rescore_patient</f>
        <v/>
      </c>
      <c r="Q3496" s="330" t="str">
        <f ca="1">quantity</f>
        <v/>
      </c>
      <c r="R3496" s="284"/>
      <c r="S3496" s="282"/>
      <c r="T3496" s="282"/>
      <c r="U3496" s="282"/>
      <c r="V3496" s="305"/>
      <c r="W3496" s="305"/>
      <c r="X3496" s="305"/>
      <c r="Y3496" s="282"/>
      <c r="Z3496" s="282" t="e" vm="1">
        <f ca="1">_xlfn.IFS(AND(ISNUMBER(SEARCH("N?m l*", CUSTOMER[[#This Row],[Service Type]], 1)), CUSTOMER[[#This Row],[Count ST]] = TRUE), CUSTOMER[[#This Row],[Quantity]], AND($Y$10:$Y3496 = TRUE, COUNTIFS($H$10:$H3496, CUSTOMER[[#This Row],[Booking]], $J$10:$J3496, CUSTOMER[[#This Row],[Order Date]], $F$10:$F3496, "&lt;&gt;"&amp;"N?m l*")=1), 1, TRUE,  "")</f>
        <v>#NAME?</v>
      </c>
      <c r="AA3496" s="282" t="b">
        <f t="shared" ca="1" si="55"/>
        <v>0</v>
      </c>
      <c r="AB3496" s="305"/>
    </row>
    <row r="3497" spans="1:28" x14ac:dyDescent="0.25">
      <c r="A3497" s="281" t="str">
        <f ca="1">no.</f>
        <v/>
      </c>
      <c r="B3497" s="281"/>
      <c r="C3497" s="282"/>
      <c r="D3497" s="282"/>
      <c r="E3497" s="283" t="str">
        <f ca="1">position</f>
        <v/>
      </c>
      <c r="F3497" s="282"/>
      <c r="G3497" s="282"/>
      <c r="H3497" s="282"/>
      <c r="I3497" s="282"/>
      <c r="J3497" s="335"/>
      <c r="K3497" s="282"/>
      <c r="L3497" s="282"/>
      <c r="M3497" s="282"/>
      <c r="N3497" s="282"/>
      <c r="O3497" s="281"/>
      <c r="P3497" s="360" t="str">
        <f ca="1">rescore_patient</f>
        <v/>
      </c>
      <c r="Q3497" s="330" t="str">
        <f ca="1">quantity</f>
        <v/>
      </c>
      <c r="R3497" s="284"/>
      <c r="S3497" s="282"/>
      <c r="T3497" s="282"/>
      <c r="U3497" s="282"/>
      <c r="V3497" s="305"/>
      <c r="W3497" s="305"/>
      <c r="X3497" s="305"/>
      <c r="Y3497" s="282"/>
      <c r="Z3497" s="282" t="e" vm="1">
        <f ca="1">_xlfn.IFS(AND(ISNUMBER(SEARCH("N?m l*", CUSTOMER[[#This Row],[Service Type]], 1)), CUSTOMER[[#This Row],[Count ST]] = TRUE), CUSTOMER[[#This Row],[Quantity]], AND($Y$10:$Y3497 = TRUE, COUNTIFS($H$10:$H3497, CUSTOMER[[#This Row],[Booking]], $J$10:$J3497, CUSTOMER[[#This Row],[Order Date]], $F$10:$F3497, "&lt;&gt;"&amp;"N?m l*")=1), 1, TRUE,  "")</f>
        <v>#NAME?</v>
      </c>
      <c r="AA3497" s="282" t="b">
        <f t="shared" ca="1" si="55"/>
        <v>0</v>
      </c>
      <c r="AB3497" s="305"/>
    </row>
    <row r="3498" spans="1:28" x14ac:dyDescent="0.25">
      <c r="A3498" s="281" t="str">
        <f ca="1">no.</f>
        <v/>
      </c>
      <c r="B3498" s="281"/>
      <c r="C3498" s="282"/>
      <c r="D3498" s="282"/>
      <c r="E3498" s="283" t="str">
        <f ca="1">position</f>
        <v/>
      </c>
      <c r="F3498" s="282"/>
      <c r="G3498" s="282"/>
      <c r="H3498" s="282"/>
      <c r="I3498" s="282"/>
      <c r="J3498" s="335"/>
      <c r="K3498" s="282"/>
      <c r="L3498" s="282"/>
      <c r="M3498" s="282"/>
      <c r="N3498" s="282"/>
      <c r="O3498" s="281"/>
      <c r="P3498" s="360" t="str">
        <f ca="1">rescore_patient</f>
        <v/>
      </c>
      <c r="Q3498" s="330" t="str">
        <f ca="1">quantity</f>
        <v/>
      </c>
      <c r="R3498" s="284"/>
      <c r="S3498" s="282"/>
      <c r="T3498" s="282"/>
      <c r="U3498" s="282"/>
      <c r="V3498" s="305"/>
      <c r="W3498" s="305"/>
      <c r="X3498" s="305"/>
      <c r="Y3498" s="282"/>
      <c r="Z3498" s="282" t="e" vm="1">
        <f ca="1">_xlfn.IFS(AND(ISNUMBER(SEARCH("N?m l*", CUSTOMER[[#This Row],[Service Type]], 1)), CUSTOMER[[#This Row],[Count ST]] = TRUE), CUSTOMER[[#This Row],[Quantity]], AND($Y$10:$Y3498 = TRUE, COUNTIFS($H$10:$H3498, CUSTOMER[[#This Row],[Booking]], $J$10:$J3498, CUSTOMER[[#This Row],[Order Date]], $F$10:$F3498, "&lt;&gt;"&amp;"N?m l*")=1), 1, TRUE,  "")</f>
        <v>#NAME?</v>
      </c>
      <c r="AA3498" s="282" t="b">
        <f t="shared" ca="1" si="55"/>
        <v>0</v>
      </c>
      <c r="AB3498" s="305"/>
    </row>
    <row r="3499" spans="1:28" x14ac:dyDescent="0.25">
      <c r="A3499" s="281" t="str">
        <f ca="1">no.</f>
        <v/>
      </c>
      <c r="B3499" s="281"/>
      <c r="C3499" s="282"/>
      <c r="D3499" s="282"/>
      <c r="E3499" s="283" t="str">
        <f ca="1">position</f>
        <v/>
      </c>
      <c r="F3499" s="282"/>
      <c r="G3499" s="282"/>
      <c r="H3499" s="282"/>
      <c r="I3499" s="282"/>
      <c r="J3499" s="335"/>
      <c r="K3499" s="282"/>
      <c r="L3499" s="282"/>
      <c r="M3499" s="282"/>
      <c r="N3499" s="282"/>
      <c r="O3499" s="281"/>
      <c r="P3499" s="360" t="str">
        <f ca="1">rescore_patient</f>
        <v/>
      </c>
      <c r="Q3499" s="330" t="str">
        <f ca="1">quantity</f>
        <v/>
      </c>
      <c r="R3499" s="284"/>
      <c r="S3499" s="282"/>
      <c r="T3499" s="282"/>
      <c r="U3499" s="282"/>
      <c r="V3499" s="305"/>
      <c r="W3499" s="305"/>
      <c r="X3499" s="305"/>
      <c r="Y3499" s="282"/>
      <c r="Z3499" s="282" t="e" vm="1">
        <f ca="1">_xlfn.IFS(AND(ISNUMBER(SEARCH("N?m l*", CUSTOMER[[#This Row],[Service Type]], 1)), CUSTOMER[[#This Row],[Count ST]] = TRUE), CUSTOMER[[#This Row],[Quantity]], AND($Y$10:$Y3499 = TRUE, COUNTIFS($H$10:$H3499, CUSTOMER[[#This Row],[Booking]], $J$10:$J3499, CUSTOMER[[#This Row],[Order Date]], $F$10:$F3499, "&lt;&gt;"&amp;"N?m l*")=1), 1, TRUE,  "")</f>
        <v>#NAME?</v>
      </c>
      <c r="AA3499" s="282" t="b">
        <f t="shared" ca="1" si="55"/>
        <v>0</v>
      </c>
      <c r="AB3499" s="305"/>
    </row>
    <row r="3500" spans="1:28" x14ac:dyDescent="0.25">
      <c r="A3500" s="281" t="str">
        <f ca="1">no.</f>
        <v/>
      </c>
      <c r="B3500" s="281"/>
      <c r="C3500" s="282"/>
      <c r="D3500" s="282"/>
      <c r="E3500" s="283" t="str">
        <f ca="1">position</f>
        <v/>
      </c>
      <c r="F3500" s="282"/>
      <c r="G3500" s="282"/>
      <c r="H3500" s="282"/>
      <c r="I3500" s="282"/>
      <c r="J3500" s="335"/>
      <c r="K3500" s="282"/>
      <c r="L3500" s="282"/>
      <c r="M3500" s="282"/>
      <c r="N3500" s="282"/>
      <c r="O3500" s="281"/>
      <c r="P3500" s="360" t="str">
        <f ca="1">rescore_patient</f>
        <v/>
      </c>
      <c r="Q3500" s="330" t="str">
        <f ca="1">quantity</f>
        <v/>
      </c>
      <c r="R3500" s="284"/>
      <c r="S3500" s="282"/>
      <c r="T3500" s="282"/>
      <c r="U3500" s="282"/>
      <c r="V3500" s="305"/>
      <c r="W3500" s="305"/>
      <c r="X3500" s="305"/>
      <c r="Y3500" s="282"/>
      <c r="Z3500" s="282" t="e" vm="1">
        <f ca="1">_xlfn.IFS(AND(ISNUMBER(SEARCH("N?m l*", CUSTOMER[[#This Row],[Service Type]], 1)), CUSTOMER[[#This Row],[Count ST]] = TRUE), CUSTOMER[[#This Row],[Quantity]], AND($Y$10:$Y3500 = TRUE, COUNTIFS($H$10:$H3500, CUSTOMER[[#This Row],[Booking]], $J$10:$J3500, CUSTOMER[[#This Row],[Order Date]], $F$10:$F3500, "&lt;&gt;"&amp;"N?m l*")=1), 1, TRUE,  "")</f>
        <v>#NAME?</v>
      </c>
      <c r="AA3500" s="282" t="b">
        <f t="shared" ca="1" si="55"/>
        <v>0</v>
      </c>
      <c r="AB3500" s="305"/>
    </row>
    <row r="3501" spans="1:28" x14ac:dyDescent="0.25">
      <c r="A3501" s="281" t="str">
        <f ca="1">no.</f>
        <v/>
      </c>
      <c r="B3501" s="281"/>
      <c r="C3501" s="282"/>
      <c r="D3501" s="282"/>
      <c r="E3501" s="283" t="str">
        <f ca="1">position</f>
        <v/>
      </c>
      <c r="F3501" s="282"/>
      <c r="G3501" s="282"/>
      <c r="H3501" s="282"/>
      <c r="I3501" s="282"/>
      <c r="J3501" s="335"/>
      <c r="K3501" s="282"/>
      <c r="L3501" s="282"/>
      <c r="M3501" s="282"/>
      <c r="N3501" s="282"/>
      <c r="O3501" s="281"/>
      <c r="P3501" s="360" t="str">
        <f ca="1">rescore_patient</f>
        <v/>
      </c>
      <c r="Q3501" s="330" t="str">
        <f ca="1">quantity</f>
        <v/>
      </c>
      <c r="R3501" s="284"/>
      <c r="S3501" s="282"/>
      <c r="T3501" s="282"/>
      <c r="U3501" s="282"/>
      <c r="V3501" s="305"/>
      <c r="W3501" s="305"/>
      <c r="X3501" s="305"/>
      <c r="Y3501" s="282"/>
      <c r="Z3501" s="282" t="e" vm="1">
        <f ca="1">_xlfn.IFS(AND(ISNUMBER(SEARCH("N?m l*", CUSTOMER[[#This Row],[Service Type]], 1)), CUSTOMER[[#This Row],[Count ST]] = TRUE), CUSTOMER[[#This Row],[Quantity]], AND($Y$10:$Y3501 = TRUE, COUNTIFS($H$10:$H3501, CUSTOMER[[#This Row],[Booking]], $J$10:$J3501, CUSTOMER[[#This Row],[Order Date]], $F$10:$F3501, "&lt;&gt;"&amp;"N?m l*")=1), 1, TRUE,  "")</f>
        <v>#NAME?</v>
      </c>
      <c r="AA3501" s="282" t="b">
        <f t="shared" ca="1" si="55"/>
        <v>0</v>
      </c>
      <c r="AB3501" s="305"/>
    </row>
    <row r="3502" spans="1:28" x14ac:dyDescent="0.25">
      <c r="A3502" s="281" t="str">
        <f ca="1">no.</f>
        <v/>
      </c>
      <c r="B3502" s="281"/>
      <c r="C3502" s="282"/>
      <c r="D3502" s="282"/>
      <c r="E3502" s="283" t="str">
        <f ca="1">position</f>
        <v/>
      </c>
      <c r="F3502" s="282"/>
      <c r="G3502" s="282"/>
      <c r="H3502" s="282"/>
      <c r="I3502" s="282"/>
      <c r="J3502" s="335"/>
      <c r="K3502" s="282"/>
      <c r="L3502" s="282"/>
      <c r="M3502" s="282"/>
      <c r="N3502" s="282"/>
      <c r="O3502" s="281"/>
      <c r="P3502" s="360" t="str">
        <f ca="1">rescore_patient</f>
        <v/>
      </c>
      <c r="Q3502" s="330" t="str">
        <f ca="1">quantity</f>
        <v/>
      </c>
      <c r="R3502" s="284"/>
      <c r="S3502" s="282"/>
      <c r="T3502" s="282"/>
      <c r="U3502" s="282"/>
      <c r="V3502" s="305"/>
      <c r="W3502" s="305"/>
      <c r="X3502" s="305"/>
      <c r="Y3502" s="282"/>
      <c r="Z3502" s="282" t="e" vm="1">
        <f ca="1">_xlfn.IFS(AND(ISNUMBER(SEARCH("N?m l*", CUSTOMER[[#This Row],[Service Type]], 1)), CUSTOMER[[#This Row],[Count ST]] = TRUE), CUSTOMER[[#This Row],[Quantity]], AND($Y$10:$Y3502 = TRUE, COUNTIFS($H$10:$H3502, CUSTOMER[[#This Row],[Booking]], $J$10:$J3502, CUSTOMER[[#This Row],[Order Date]], $F$10:$F3502, "&lt;&gt;"&amp;"N?m l*")=1), 1, TRUE,  "")</f>
        <v>#NAME?</v>
      </c>
      <c r="AA3502" s="282" t="b">
        <f t="shared" ca="1" si="55"/>
        <v>0</v>
      </c>
      <c r="AB3502" s="305"/>
    </row>
    <row r="3503" spans="1:28" x14ac:dyDescent="0.25">
      <c r="A3503" s="281" t="str">
        <f ca="1">no.</f>
        <v/>
      </c>
      <c r="B3503" s="281"/>
      <c r="C3503" s="282"/>
      <c r="D3503" s="282"/>
      <c r="E3503" s="283" t="str">
        <f ca="1">position</f>
        <v/>
      </c>
      <c r="F3503" s="282"/>
      <c r="G3503" s="282"/>
      <c r="H3503" s="282"/>
      <c r="I3503" s="282"/>
      <c r="J3503" s="335"/>
      <c r="K3503" s="282"/>
      <c r="L3503" s="282"/>
      <c r="M3503" s="282"/>
      <c r="N3503" s="282"/>
      <c r="O3503" s="281"/>
      <c r="P3503" s="360" t="str">
        <f ca="1">rescore_patient</f>
        <v/>
      </c>
      <c r="Q3503" s="330" t="str">
        <f ca="1">quantity</f>
        <v/>
      </c>
      <c r="R3503" s="284"/>
      <c r="S3503" s="282"/>
      <c r="T3503" s="282"/>
      <c r="U3503" s="282"/>
      <c r="V3503" s="305"/>
      <c r="W3503" s="305"/>
      <c r="X3503" s="305"/>
      <c r="Y3503" s="282"/>
      <c r="Z3503" s="282" t="e" vm="1">
        <f ca="1">_xlfn.IFS(AND(ISNUMBER(SEARCH("N?m l*", CUSTOMER[[#This Row],[Service Type]], 1)), CUSTOMER[[#This Row],[Count ST]] = TRUE), CUSTOMER[[#This Row],[Quantity]], AND($Y$10:$Y3503 = TRUE, COUNTIFS($H$10:$H3503, CUSTOMER[[#This Row],[Booking]], $J$10:$J3503, CUSTOMER[[#This Row],[Order Date]], $F$10:$F3503, "&lt;&gt;"&amp;"N?m l*")=1), 1, TRUE,  "")</f>
        <v>#NAME?</v>
      </c>
      <c r="AA3503" s="282" t="b">
        <f t="shared" ca="1" si="55"/>
        <v>0</v>
      </c>
      <c r="AB3503" s="305"/>
    </row>
    <row r="3504" spans="1:28" x14ac:dyDescent="0.25">
      <c r="A3504" s="281" t="str">
        <f ca="1">no.</f>
        <v/>
      </c>
      <c r="B3504" s="281"/>
      <c r="C3504" s="282"/>
      <c r="D3504" s="282"/>
      <c r="E3504" s="283" t="str">
        <f ca="1">position</f>
        <v/>
      </c>
      <c r="F3504" s="282"/>
      <c r="G3504" s="282"/>
      <c r="H3504" s="282"/>
      <c r="I3504" s="282"/>
      <c r="J3504" s="335"/>
      <c r="K3504" s="282"/>
      <c r="L3504" s="282"/>
      <c r="M3504" s="282"/>
      <c r="N3504" s="282"/>
      <c r="O3504" s="281"/>
      <c r="P3504" s="360" t="str">
        <f ca="1">rescore_patient</f>
        <v/>
      </c>
      <c r="Q3504" s="330" t="str">
        <f ca="1">quantity</f>
        <v/>
      </c>
      <c r="R3504" s="284"/>
      <c r="S3504" s="282"/>
      <c r="T3504" s="282"/>
      <c r="U3504" s="282"/>
      <c r="V3504" s="305"/>
      <c r="W3504" s="305"/>
      <c r="X3504" s="305"/>
      <c r="Y3504" s="282"/>
      <c r="Z3504" s="282" t="e" vm="1">
        <f ca="1">_xlfn.IFS(AND(ISNUMBER(SEARCH("N?m l*", CUSTOMER[[#This Row],[Service Type]], 1)), CUSTOMER[[#This Row],[Count ST]] = TRUE), CUSTOMER[[#This Row],[Quantity]], AND($Y$10:$Y3504 = TRUE, COUNTIFS($H$10:$H3504, CUSTOMER[[#This Row],[Booking]], $J$10:$J3504, CUSTOMER[[#This Row],[Order Date]], $F$10:$F3504, "&lt;&gt;"&amp;"N?m l*")=1), 1, TRUE,  "")</f>
        <v>#NAME?</v>
      </c>
      <c r="AA3504" s="282" t="b">
        <f t="shared" ca="1" si="55"/>
        <v>0</v>
      </c>
      <c r="AB3504" s="305"/>
    </row>
    <row r="3505" spans="1:28" x14ac:dyDescent="0.25">
      <c r="A3505" s="281" t="str">
        <f ca="1">no.</f>
        <v/>
      </c>
      <c r="B3505" s="281"/>
      <c r="C3505" s="282"/>
      <c r="D3505" s="282"/>
      <c r="E3505" s="283" t="str">
        <f ca="1">position</f>
        <v/>
      </c>
      <c r="F3505" s="282"/>
      <c r="G3505" s="282"/>
      <c r="H3505" s="282"/>
      <c r="I3505" s="282"/>
      <c r="J3505" s="335"/>
      <c r="K3505" s="282"/>
      <c r="L3505" s="282"/>
      <c r="M3505" s="282"/>
      <c r="N3505" s="282"/>
      <c r="O3505" s="281"/>
      <c r="P3505" s="360" t="str">
        <f ca="1">rescore_patient</f>
        <v/>
      </c>
      <c r="Q3505" s="330" t="str">
        <f ca="1">quantity</f>
        <v/>
      </c>
      <c r="R3505" s="284"/>
      <c r="S3505" s="282"/>
      <c r="T3505" s="282"/>
      <c r="U3505" s="282"/>
      <c r="V3505" s="305"/>
      <c r="W3505" s="305"/>
      <c r="X3505" s="305"/>
      <c r="Y3505" s="282"/>
      <c r="Z3505" s="282" t="e" vm="1">
        <f ca="1">_xlfn.IFS(AND(ISNUMBER(SEARCH("N?m l*", CUSTOMER[[#This Row],[Service Type]], 1)), CUSTOMER[[#This Row],[Count ST]] = TRUE), CUSTOMER[[#This Row],[Quantity]], AND($Y$10:$Y3505 = TRUE, COUNTIFS($H$10:$H3505, CUSTOMER[[#This Row],[Booking]], $J$10:$J3505, CUSTOMER[[#This Row],[Order Date]], $F$10:$F3505, "&lt;&gt;"&amp;"N?m l*")=1), 1, TRUE,  "")</f>
        <v>#NAME?</v>
      </c>
      <c r="AA3505" s="282" t="b">
        <f t="shared" ca="1" si="55"/>
        <v>0</v>
      </c>
      <c r="AB3505" s="305"/>
    </row>
    <row r="3506" spans="1:28" x14ac:dyDescent="0.25">
      <c r="A3506" s="281" t="str">
        <f ca="1">no.</f>
        <v/>
      </c>
      <c r="B3506" s="281"/>
      <c r="C3506" s="282"/>
      <c r="D3506" s="282"/>
      <c r="E3506" s="283" t="str">
        <f ca="1">position</f>
        <v/>
      </c>
      <c r="F3506" s="282"/>
      <c r="G3506" s="282"/>
      <c r="H3506" s="282"/>
      <c r="I3506" s="282"/>
      <c r="J3506" s="335"/>
      <c r="K3506" s="282"/>
      <c r="L3506" s="282"/>
      <c r="M3506" s="282"/>
      <c r="N3506" s="282"/>
      <c r="O3506" s="281"/>
      <c r="P3506" s="360" t="str">
        <f ca="1">rescore_patient</f>
        <v/>
      </c>
      <c r="Q3506" s="330" t="str">
        <f ca="1">quantity</f>
        <v/>
      </c>
      <c r="R3506" s="284"/>
      <c r="S3506" s="282"/>
      <c r="T3506" s="282"/>
      <c r="U3506" s="282"/>
      <c r="V3506" s="305"/>
      <c r="W3506" s="305"/>
      <c r="X3506" s="305"/>
      <c r="Y3506" s="282"/>
      <c r="Z3506" s="282" t="e" vm="1">
        <f ca="1">_xlfn.IFS(AND(ISNUMBER(SEARCH("N?m l*", CUSTOMER[[#This Row],[Service Type]], 1)), CUSTOMER[[#This Row],[Count ST]] = TRUE), CUSTOMER[[#This Row],[Quantity]], AND($Y$10:$Y3506 = TRUE, COUNTIFS($H$10:$H3506, CUSTOMER[[#This Row],[Booking]], $J$10:$J3506, CUSTOMER[[#This Row],[Order Date]], $F$10:$F3506, "&lt;&gt;"&amp;"N?m l*")=1), 1, TRUE,  "")</f>
        <v>#NAME?</v>
      </c>
      <c r="AA3506" s="282" t="b">
        <f t="shared" ca="1" si="55"/>
        <v>0</v>
      </c>
      <c r="AB3506" s="305"/>
    </row>
    <row r="3507" spans="1:28" x14ac:dyDescent="0.25">
      <c r="A3507" s="281" t="str">
        <f ca="1">no.</f>
        <v/>
      </c>
      <c r="B3507" s="281"/>
      <c r="C3507" s="282"/>
      <c r="D3507" s="282"/>
      <c r="E3507" s="283" t="str">
        <f ca="1">position</f>
        <v/>
      </c>
      <c r="F3507" s="282"/>
      <c r="G3507" s="282"/>
      <c r="H3507" s="282"/>
      <c r="I3507" s="282"/>
      <c r="J3507" s="335"/>
      <c r="K3507" s="282"/>
      <c r="L3507" s="282"/>
      <c r="M3507" s="282"/>
      <c r="N3507" s="282"/>
      <c r="O3507" s="281"/>
      <c r="P3507" s="360" t="str">
        <f ca="1">rescore_patient</f>
        <v/>
      </c>
      <c r="Q3507" s="330" t="str">
        <f ca="1">quantity</f>
        <v/>
      </c>
      <c r="R3507" s="284"/>
      <c r="S3507" s="282"/>
      <c r="T3507" s="282"/>
      <c r="U3507" s="282"/>
      <c r="V3507" s="305"/>
      <c r="W3507" s="305"/>
      <c r="X3507" s="305"/>
      <c r="Y3507" s="282"/>
      <c r="Z3507" s="282" t="e" vm="1">
        <f ca="1">_xlfn.IFS(AND(ISNUMBER(SEARCH("N?m l*", CUSTOMER[[#This Row],[Service Type]], 1)), CUSTOMER[[#This Row],[Count ST]] = TRUE), CUSTOMER[[#This Row],[Quantity]], AND($Y$10:$Y3507 = TRUE, COUNTIFS($H$10:$H3507, CUSTOMER[[#This Row],[Booking]], $J$10:$J3507, CUSTOMER[[#This Row],[Order Date]], $F$10:$F3507, "&lt;&gt;"&amp;"N?m l*")=1), 1, TRUE,  "")</f>
        <v>#NAME?</v>
      </c>
      <c r="AA3507" s="282" t="b">
        <f t="shared" ca="1" si="55"/>
        <v>0</v>
      </c>
      <c r="AB3507" s="305"/>
    </row>
    <row r="3508" spans="1:28" x14ac:dyDescent="0.25">
      <c r="A3508" s="281" t="str">
        <f ca="1">no.</f>
        <v/>
      </c>
      <c r="B3508" s="281"/>
      <c r="C3508" s="282"/>
      <c r="D3508" s="282"/>
      <c r="E3508" s="283" t="str">
        <f ca="1">position</f>
        <v/>
      </c>
      <c r="F3508" s="282"/>
      <c r="G3508" s="282"/>
      <c r="H3508" s="282"/>
      <c r="I3508" s="282"/>
      <c r="J3508" s="335"/>
      <c r="K3508" s="282"/>
      <c r="L3508" s="282"/>
      <c r="M3508" s="282"/>
      <c r="N3508" s="282"/>
      <c r="O3508" s="281"/>
      <c r="P3508" s="360" t="str">
        <f ca="1">rescore_patient</f>
        <v/>
      </c>
      <c r="Q3508" s="330" t="str">
        <f ca="1">quantity</f>
        <v/>
      </c>
      <c r="R3508" s="284"/>
      <c r="S3508" s="282"/>
      <c r="T3508" s="282"/>
      <c r="U3508" s="282"/>
      <c r="V3508" s="305"/>
      <c r="W3508" s="305"/>
      <c r="X3508" s="305"/>
      <c r="Y3508" s="282"/>
      <c r="Z3508" s="282" t="e" vm="1">
        <f ca="1">_xlfn.IFS(AND(ISNUMBER(SEARCH("N?m l*", CUSTOMER[[#This Row],[Service Type]], 1)), CUSTOMER[[#This Row],[Count ST]] = TRUE), CUSTOMER[[#This Row],[Quantity]], AND($Y$10:$Y3508 = TRUE, COUNTIFS($H$10:$H3508, CUSTOMER[[#This Row],[Booking]], $J$10:$J3508, CUSTOMER[[#This Row],[Order Date]], $F$10:$F3508, "&lt;&gt;"&amp;"N?m l*")=1), 1, TRUE,  "")</f>
        <v>#NAME?</v>
      </c>
      <c r="AA3508" s="282" t="b">
        <f t="shared" ca="1" si="55"/>
        <v>0</v>
      </c>
      <c r="AB3508" s="305"/>
    </row>
    <row r="3509" spans="1:28" x14ac:dyDescent="0.25">
      <c r="A3509" s="281" t="str">
        <f ca="1">no.</f>
        <v/>
      </c>
      <c r="B3509" s="281"/>
      <c r="C3509" s="282"/>
      <c r="D3509" s="282"/>
      <c r="E3509" s="283" t="str">
        <f ca="1">position</f>
        <v/>
      </c>
      <c r="F3509" s="282"/>
      <c r="G3509" s="282"/>
      <c r="H3509" s="282"/>
      <c r="I3509" s="282"/>
      <c r="J3509" s="335"/>
      <c r="K3509" s="282"/>
      <c r="L3509" s="282"/>
      <c r="M3509" s="282"/>
      <c r="N3509" s="282"/>
      <c r="O3509" s="281"/>
      <c r="P3509" s="360" t="str">
        <f ca="1">rescore_patient</f>
        <v/>
      </c>
      <c r="Q3509" s="330" t="str">
        <f ca="1">quantity</f>
        <v/>
      </c>
      <c r="R3509" s="284"/>
      <c r="S3509" s="282"/>
      <c r="T3509" s="282"/>
      <c r="U3509" s="282"/>
      <c r="V3509" s="305"/>
      <c r="W3509" s="305"/>
      <c r="X3509" s="305"/>
      <c r="Y3509" s="282"/>
      <c r="Z3509" s="282" t="e" vm="1">
        <f ca="1">_xlfn.IFS(AND(ISNUMBER(SEARCH("N?m l*", CUSTOMER[[#This Row],[Service Type]], 1)), CUSTOMER[[#This Row],[Count ST]] = TRUE), CUSTOMER[[#This Row],[Quantity]], AND($Y$10:$Y3509 = TRUE, COUNTIFS($H$10:$H3509, CUSTOMER[[#This Row],[Booking]], $J$10:$J3509, CUSTOMER[[#This Row],[Order Date]], $F$10:$F3509, "&lt;&gt;"&amp;"N?m l*")=1), 1, TRUE,  "")</f>
        <v>#NAME?</v>
      </c>
      <c r="AA3509" s="282" t="b">
        <f t="shared" ca="1" si="55"/>
        <v>0</v>
      </c>
      <c r="AB3509" s="305"/>
    </row>
    <row r="3510" spans="1:28" x14ac:dyDescent="0.25">
      <c r="A3510" s="281" t="str">
        <f ca="1">no.</f>
        <v/>
      </c>
      <c r="B3510" s="281"/>
      <c r="C3510" s="282"/>
      <c r="D3510" s="282"/>
      <c r="E3510" s="283" t="str">
        <f ca="1">position</f>
        <v/>
      </c>
      <c r="F3510" s="282"/>
      <c r="G3510" s="282"/>
      <c r="H3510" s="282"/>
      <c r="I3510" s="282"/>
      <c r="J3510" s="335"/>
      <c r="K3510" s="282"/>
      <c r="L3510" s="282"/>
      <c r="M3510" s="282"/>
      <c r="N3510" s="282"/>
      <c r="O3510" s="281"/>
      <c r="P3510" s="360" t="str">
        <f ca="1">rescore_patient</f>
        <v/>
      </c>
      <c r="Q3510" s="330" t="str">
        <f ca="1">quantity</f>
        <v/>
      </c>
      <c r="R3510" s="284"/>
      <c r="S3510" s="282"/>
      <c r="T3510" s="282"/>
      <c r="U3510" s="282"/>
      <c r="V3510" s="305"/>
      <c r="W3510" s="305"/>
      <c r="X3510" s="305"/>
      <c r="Y3510" s="282"/>
      <c r="Z3510" s="282" t="e" vm="1">
        <f ca="1">_xlfn.IFS(AND(ISNUMBER(SEARCH("N?m l*", CUSTOMER[[#This Row],[Service Type]], 1)), CUSTOMER[[#This Row],[Count ST]] = TRUE), CUSTOMER[[#This Row],[Quantity]], AND($Y$10:$Y3510 = TRUE, COUNTIFS($H$10:$H3510, CUSTOMER[[#This Row],[Booking]], $J$10:$J3510, CUSTOMER[[#This Row],[Order Date]], $F$10:$F3510, "&lt;&gt;"&amp;"N?m l*")=1), 1, TRUE,  "")</f>
        <v>#NAME?</v>
      </c>
      <c r="AA3510" s="282" t="b">
        <f t="shared" ca="1" si="55"/>
        <v>0</v>
      </c>
      <c r="AB3510" s="305"/>
    </row>
    <row r="3511" spans="1:28" x14ac:dyDescent="0.25">
      <c r="A3511" s="281" t="str">
        <f ca="1">no.</f>
        <v/>
      </c>
      <c r="B3511" s="281"/>
      <c r="C3511" s="282"/>
      <c r="D3511" s="282"/>
      <c r="E3511" s="283" t="str">
        <f ca="1">position</f>
        <v/>
      </c>
      <c r="F3511" s="282"/>
      <c r="G3511" s="282"/>
      <c r="H3511" s="282"/>
      <c r="I3511" s="282"/>
      <c r="J3511" s="335"/>
      <c r="K3511" s="282"/>
      <c r="L3511" s="282"/>
      <c r="M3511" s="282"/>
      <c r="N3511" s="282"/>
      <c r="O3511" s="281"/>
      <c r="P3511" s="360" t="str">
        <f ca="1">rescore_patient</f>
        <v/>
      </c>
      <c r="Q3511" s="330" t="str">
        <f ca="1">quantity</f>
        <v/>
      </c>
      <c r="R3511" s="284"/>
      <c r="S3511" s="282"/>
      <c r="T3511" s="282"/>
      <c r="U3511" s="282"/>
      <c r="V3511" s="305"/>
      <c r="W3511" s="305"/>
      <c r="X3511" s="305"/>
      <c r="Y3511" s="282"/>
      <c r="Z3511" s="282" t="e" vm="1">
        <f ca="1">_xlfn.IFS(AND(ISNUMBER(SEARCH("N?m l*", CUSTOMER[[#This Row],[Service Type]], 1)), CUSTOMER[[#This Row],[Count ST]] = TRUE), CUSTOMER[[#This Row],[Quantity]], AND($Y$10:$Y3511 = TRUE, COUNTIFS($H$10:$H3511, CUSTOMER[[#This Row],[Booking]], $J$10:$J3511, CUSTOMER[[#This Row],[Order Date]], $F$10:$F3511, "&lt;&gt;"&amp;"N?m l*")=1), 1, TRUE,  "")</f>
        <v>#NAME?</v>
      </c>
      <c r="AA3511" s="282" t="b">
        <f t="shared" ca="1" si="55"/>
        <v>0</v>
      </c>
      <c r="AB3511" s="305"/>
    </row>
    <row r="3512" spans="1:28" x14ac:dyDescent="0.25">
      <c r="A3512" s="281" t="str">
        <f ca="1">no.</f>
        <v/>
      </c>
      <c r="B3512" s="281"/>
      <c r="C3512" s="282"/>
      <c r="D3512" s="282"/>
      <c r="E3512" s="283" t="str">
        <f ca="1">position</f>
        <v/>
      </c>
      <c r="F3512" s="282"/>
      <c r="G3512" s="282"/>
      <c r="H3512" s="282"/>
      <c r="I3512" s="282"/>
      <c r="J3512" s="335"/>
      <c r="K3512" s="282"/>
      <c r="L3512" s="282"/>
      <c r="M3512" s="282"/>
      <c r="N3512" s="282"/>
      <c r="O3512" s="281"/>
      <c r="P3512" s="360" t="str">
        <f ca="1">rescore_patient</f>
        <v/>
      </c>
      <c r="Q3512" s="330" t="str">
        <f ca="1">quantity</f>
        <v/>
      </c>
      <c r="R3512" s="284"/>
      <c r="S3512" s="282"/>
      <c r="T3512" s="282"/>
      <c r="U3512" s="282"/>
      <c r="V3512" s="305"/>
      <c r="W3512" s="305"/>
      <c r="X3512" s="305"/>
      <c r="Y3512" s="282"/>
      <c r="Z3512" s="282" t="e" vm="1">
        <f ca="1">_xlfn.IFS(AND(ISNUMBER(SEARCH("N?m l*", CUSTOMER[[#This Row],[Service Type]], 1)), CUSTOMER[[#This Row],[Count ST]] = TRUE), CUSTOMER[[#This Row],[Quantity]], AND($Y$10:$Y3512 = TRUE, COUNTIFS($H$10:$H3512, CUSTOMER[[#This Row],[Booking]], $J$10:$J3512, CUSTOMER[[#This Row],[Order Date]], $F$10:$F3512, "&lt;&gt;"&amp;"N?m l*")=1), 1, TRUE,  "")</f>
        <v>#NAME?</v>
      </c>
      <c r="AA3512" s="282" t="b">
        <f t="shared" ca="1" si="55"/>
        <v>0</v>
      </c>
      <c r="AB3512" s="305"/>
    </row>
    <row r="3513" spans="1:28" x14ac:dyDescent="0.25">
      <c r="A3513" s="281" t="str">
        <f ca="1">no.</f>
        <v/>
      </c>
      <c r="B3513" s="281"/>
      <c r="C3513" s="282"/>
      <c r="D3513" s="282"/>
      <c r="E3513" s="283" t="str">
        <f ca="1">position</f>
        <v/>
      </c>
      <c r="F3513" s="282"/>
      <c r="G3513" s="282"/>
      <c r="H3513" s="282"/>
      <c r="I3513" s="282"/>
      <c r="J3513" s="335"/>
      <c r="K3513" s="282"/>
      <c r="L3513" s="282"/>
      <c r="M3513" s="282"/>
      <c r="N3513" s="282"/>
      <c r="O3513" s="281"/>
      <c r="P3513" s="360" t="str">
        <f ca="1">rescore_patient</f>
        <v/>
      </c>
      <c r="Q3513" s="330" t="str">
        <f ca="1">quantity</f>
        <v/>
      </c>
      <c r="R3513" s="284"/>
      <c r="S3513" s="282"/>
      <c r="T3513" s="282"/>
      <c r="U3513" s="282"/>
      <c r="V3513" s="305"/>
      <c r="W3513" s="305"/>
      <c r="X3513" s="305"/>
      <c r="Y3513" s="282"/>
      <c r="Z3513" s="282" t="e" vm="1">
        <f ca="1">_xlfn.IFS(AND(ISNUMBER(SEARCH("N?m l*", CUSTOMER[[#This Row],[Service Type]], 1)), CUSTOMER[[#This Row],[Count ST]] = TRUE), CUSTOMER[[#This Row],[Quantity]], AND($Y$10:$Y3513 = TRUE, COUNTIFS($H$10:$H3513, CUSTOMER[[#This Row],[Booking]], $J$10:$J3513, CUSTOMER[[#This Row],[Order Date]], $F$10:$F3513, "&lt;&gt;"&amp;"N?m l*")=1), 1, TRUE,  "")</f>
        <v>#NAME?</v>
      </c>
      <c r="AA3513" s="282" t="b">
        <f t="shared" ca="1" si="55"/>
        <v>0</v>
      </c>
      <c r="AB3513" s="305"/>
    </row>
    <row r="3514" spans="1:28" x14ac:dyDescent="0.25">
      <c r="A3514" s="281" t="str">
        <f ca="1">no.</f>
        <v/>
      </c>
      <c r="B3514" s="281"/>
      <c r="C3514" s="282"/>
      <c r="D3514" s="282"/>
      <c r="E3514" s="283" t="str">
        <f ca="1">position</f>
        <v/>
      </c>
      <c r="F3514" s="282"/>
      <c r="G3514" s="282"/>
      <c r="H3514" s="282"/>
      <c r="I3514" s="282"/>
      <c r="J3514" s="335"/>
      <c r="K3514" s="282"/>
      <c r="L3514" s="282"/>
      <c r="M3514" s="282"/>
      <c r="N3514" s="282"/>
      <c r="O3514" s="281"/>
      <c r="P3514" s="360" t="str">
        <f ca="1">rescore_patient</f>
        <v/>
      </c>
      <c r="Q3514" s="330" t="str">
        <f ca="1">quantity</f>
        <v/>
      </c>
      <c r="R3514" s="284"/>
      <c r="S3514" s="282"/>
      <c r="T3514" s="282"/>
      <c r="U3514" s="282"/>
      <c r="V3514" s="305"/>
      <c r="W3514" s="305"/>
      <c r="X3514" s="305"/>
      <c r="Y3514" s="282"/>
      <c r="Z3514" s="282" t="e" vm="1">
        <f ca="1">_xlfn.IFS(AND(ISNUMBER(SEARCH("N?m l*", CUSTOMER[[#This Row],[Service Type]], 1)), CUSTOMER[[#This Row],[Count ST]] = TRUE), CUSTOMER[[#This Row],[Quantity]], AND($Y$10:$Y3514 = TRUE, COUNTIFS($H$10:$H3514, CUSTOMER[[#This Row],[Booking]], $J$10:$J3514, CUSTOMER[[#This Row],[Order Date]], $F$10:$F3514, "&lt;&gt;"&amp;"N?m l*")=1), 1, TRUE,  "")</f>
        <v>#NAME?</v>
      </c>
      <c r="AA3514" s="282" t="b">
        <f t="shared" ca="1" si="55"/>
        <v>0</v>
      </c>
      <c r="AB3514" s="305"/>
    </row>
    <row r="3515" spans="1:28" x14ac:dyDescent="0.25">
      <c r="A3515" s="281" t="str">
        <f ca="1">no.</f>
        <v/>
      </c>
      <c r="B3515" s="281"/>
      <c r="C3515" s="282"/>
      <c r="D3515" s="282"/>
      <c r="E3515" s="283" t="str">
        <f ca="1">position</f>
        <v/>
      </c>
      <c r="F3515" s="282"/>
      <c r="G3515" s="282"/>
      <c r="H3515" s="282"/>
      <c r="I3515" s="282"/>
      <c r="J3515" s="335"/>
      <c r="K3515" s="282"/>
      <c r="L3515" s="282"/>
      <c r="M3515" s="282"/>
      <c r="N3515" s="282"/>
      <c r="O3515" s="281"/>
      <c r="P3515" s="360" t="str">
        <f ca="1">rescore_patient</f>
        <v/>
      </c>
      <c r="Q3515" s="330" t="str">
        <f ca="1">quantity</f>
        <v/>
      </c>
      <c r="R3515" s="284"/>
      <c r="S3515" s="282"/>
      <c r="T3515" s="282"/>
      <c r="U3515" s="282"/>
      <c r="V3515" s="305"/>
      <c r="W3515" s="305"/>
      <c r="X3515" s="305"/>
      <c r="Y3515" s="282"/>
      <c r="Z3515" s="282" t="e" vm="1">
        <f ca="1">_xlfn.IFS(AND(ISNUMBER(SEARCH("N?m l*", CUSTOMER[[#This Row],[Service Type]], 1)), CUSTOMER[[#This Row],[Count ST]] = TRUE), CUSTOMER[[#This Row],[Quantity]], AND($Y$10:$Y3515 = TRUE, COUNTIFS($H$10:$H3515, CUSTOMER[[#This Row],[Booking]], $J$10:$J3515, CUSTOMER[[#This Row],[Order Date]], $F$10:$F3515, "&lt;&gt;"&amp;"N?m l*")=1), 1, TRUE,  "")</f>
        <v>#NAME?</v>
      </c>
      <c r="AA3515" s="282" t="b">
        <f t="shared" ca="1" si="55"/>
        <v>0</v>
      </c>
      <c r="AB3515" s="305"/>
    </row>
    <row r="3516" spans="1:28" x14ac:dyDescent="0.25">
      <c r="A3516" s="281" t="str">
        <f ca="1">no.</f>
        <v/>
      </c>
      <c r="B3516" s="281"/>
      <c r="C3516" s="282"/>
      <c r="D3516" s="282"/>
      <c r="E3516" s="283" t="str">
        <f ca="1">position</f>
        <v/>
      </c>
      <c r="F3516" s="282"/>
      <c r="G3516" s="282"/>
      <c r="H3516" s="282"/>
      <c r="I3516" s="282"/>
      <c r="J3516" s="335"/>
      <c r="K3516" s="282"/>
      <c r="L3516" s="282"/>
      <c r="M3516" s="282"/>
      <c r="N3516" s="282"/>
      <c r="O3516" s="281"/>
      <c r="P3516" s="360" t="str">
        <f ca="1">rescore_patient</f>
        <v/>
      </c>
      <c r="Q3516" s="330" t="str">
        <f ca="1">quantity</f>
        <v/>
      </c>
      <c r="R3516" s="284"/>
      <c r="S3516" s="282"/>
      <c r="T3516" s="282"/>
      <c r="U3516" s="282"/>
      <c r="V3516" s="305"/>
      <c r="W3516" s="305"/>
      <c r="X3516" s="305"/>
      <c r="Y3516" s="282"/>
      <c r="Z3516" s="282" t="e" vm="1">
        <f ca="1">_xlfn.IFS(AND(ISNUMBER(SEARCH("N?m l*", CUSTOMER[[#This Row],[Service Type]], 1)), CUSTOMER[[#This Row],[Count ST]] = TRUE), CUSTOMER[[#This Row],[Quantity]], AND($Y$10:$Y3516 = TRUE, COUNTIFS($H$10:$H3516, CUSTOMER[[#This Row],[Booking]], $J$10:$J3516, CUSTOMER[[#This Row],[Order Date]], $F$10:$F3516, "&lt;&gt;"&amp;"N?m l*")=1), 1, TRUE,  "")</f>
        <v>#NAME?</v>
      </c>
      <c r="AA3516" s="282" t="b">
        <f t="shared" ca="1" si="55"/>
        <v>0</v>
      </c>
      <c r="AB3516" s="305"/>
    </row>
    <row r="3517" spans="1:28" x14ac:dyDescent="0.25">
      <c r="A3517" s="281" t="str">
        <f ca="1">no.</f>
        <v/>
      </c>
      <c r="B3517" s="281"/>
      <c r="C3517" s="282"/>
      <c r="D3517" s="282"/>
      <c r="E3517" s="283" t="str">
        <f ca="1">position</f>
        <v/>
      </c>
      <c r="F3517" s="282"/>
      <c r="G3517" s="282"/>
      <c r="H3517" s="282"/>
      <c r="I3517" s="282"/>
      <c r="J3517" s="335"/>
      <c r="K3517" s="282"/>
      <c r="L3517" s="282"/>
      <c r="M3517" s="282"/>
      <c r="N3517" s="282"/>
      <c r="O3517" s="281"/>
      <c r="P3517" s="360" t="str">
        <f ca="1">rescore_patient</f>
        <v/>
      </c>
      <c r="Q3517" s="330" t="str">
        <f ca="1">quantity</f>
        <v/>
      </c>
      <c r="R3517" s="284"/>
      <c r="S3517" s="282"/>
      <c r="T3517" s="282"/>
      <c r="U3517" s="282"/>
      <c r="V3517" s="305"/>
      <c r="W3517" s="305"/>
      <c r="X3517" s="305"/>
      <c r="Y3517" s="282"/>
      <c r="Z3517" s="282" t="e" vm="1">
        <f ca="1">_xlfn.IFS(AND(ISNUMBER(SEARCH("N?m l*", CUSTOMER[[#This Row],[Service Type]], 1)), CUSTOMER[[#This Row],[Count ST]] = TRUE), CUSTOMER[[#This Row],[Quantity]], AND($Y$10:$Y3517 = TRUE, COUNTIFS($H$10:$H3517, CUSTOMER[[#This Row],[Booking]], $J$10:$J3517, CUSTOMER[[#This Row],[Order Date]], $F$10:$F3517, "&lt;&gt;"&amp;"N?m l*")=1), 1, TRUE,  "")</f>
        <v>#NAME?</v>
      </c>
      <c r="AA3517" s="282" t="b">
        <f t="shared" ca="1" si="55"/>
        <v>0</v>
      </c>
      <c r="AB3517" s="305"/>
    </row>
    <row r="3518" spans="1:28" x14ac:dyDescent="0.25">
      <c r="A3518" s="281" t="str">
        <f ca="1">no.</f>
        <v/>
      </c>
      <c r="B3518" s="281"/>
      <c r="C3518" s="282"/>
      <c r="D3518" s="282"/>
      <c r="E3518" s="283" t="str">
        <f ca="1">position</f>
        <v/>
      </c>
      <c r="F3518" s="282"/>
      <c r="G3518" s="282"/>
      <c r="H3518" s="282"/>
      <c r="I3518" s="282"/>
      <c r="J3518" s="335"/>
      <c r="K3518" s="282"/>
      <c r="L3518" s="282"/>
      <c r="M3518" s="282"/>
      <c r="N3518" s="282"/>
      <c r="O3518" s="281"/>
      <c r="P3518" s="360" t="str">
        <f ca="1">rescore_patient</f>
        <v/>
      </c>
      <c r="Q3518" s="330" t="str">
        <f ca="1">quantity</f>
        <v/>
      </c>
      <c r="R3518" s="284"/>
      <c r="S3518" s="282"/>
      <c r="T3518" s="282"/>
      <c r="U3518" s="282"/>
      <c r="V3518" s="305"/>
      <c r="W3518" s="305"/>
      <c r="X3518" s="305"/>
      <c r="Y3518" s="282"/>
      <c r="Z3518" s="282" t="e" vm="1">
        <f ca="1">_xlfn.IFS(AND(ISNUMBER(SEARCH("N?m l*", CUSTOMER[[#This Row],[Service Type]], 1)), CUSTOMER[[#This Row],[Count ST]] = TRUE), CUSTOMER[[#This Row],[Quantity]], AND($Y$10:$Y3518 = TRUE, COUNTIFS($H$10:$H3518, CUSTOMER[[#This Row],[Booking]], $J$10:$J3518, CUSTOMER[[#This Row],[Order Date]], $F$10:$F3518, "&lt;&gt;"&amp;"N?m l*")=1), 1, TRUE,  "")</f>
        <v>#NAME?</v>
      </c>
      <c r="AA3518" s="282" t="b">
        <f t="shared" ca="1" si="55"/>
        <v>0</v>
      </c>
      <c r="AB3518" s="305"/>
    </row>
    <row r="3519" spans="1:28" x14ac:dyDescent="0.25">
      <c r="A3519" s="281" t="str">
        <f ca="1">no.</f>
        <v/>
      </c>
      <c r="B3519" s="281"/>
      <c r="C3519" s="282"/>
      <c r="D3519" s="282"/>
      <c r="E3519" s="283" t="str">
        <f ca="1">position</f>
        <v/>
      </c>
      <c r="F3519" s="282"/>
      <c r="G3519" s="282"/>
      <c r="H3519" s="282"/>
      <c r="I3519" s="282"/>
      <c r="J3519" s="335"/>
      <c r="K3519" s="282"/>
      <c r="L3519" s="282"/>
      <c r="M3519" s="282"/>
      <c r="N3519" s="282"/>
      <c r="O3519" s="281"/>
      <c r="P3519" s="360" t="str">
        <f ca="1">rescore_patient</f>
        <v/>
      </c>
      <c r="Q3519" s="330" t="str">
        <f ca="1">quantity</f>
        <v/>
      </c>
      <c r="R3519" s="284"/>
      <c r="S3519" s="282"/>
      <c r="T3519" s="282"/>
      <c r="U3519" s="282"/>
      <c r="V3519" s="305"/>
      <c r="W3519" s="305"/>
      <c r="X3519" s="305"/>
      <c r="Y3519" s="282"/>
      <c r="Z3519" s="282" t="e" vm="1">
        <f ca="1">_xlfn.IFS(AND(ISNUMBER(SEARCH("N?m l*", CUSTOMER[[#This Row],[Service Type]], 1)), CUSTOMER[[#This Row],[Count ST]] = TRUE), CUSTOMER[[#This Row],[Quantity]], AND($Y$10:$Y3519 = TRUE, COUNTIFS($H$10:$H3519, CUSTOMER[[#This Row],[Booking]], $J$10:$J3519, CUSTOMER[[#This Row],[Order Date]], $F$10:$F3519, "&lt;&gt;"&amp;"N?m l*")=1), 1, TRUE,  "")</f>
        <v>#NAME?</v>
      </c>
      <c r="AA3519" s="282" t="b">
        <f t="shared" ca="1" si="55"/>
        <v>0</v>
      </c>
      <c r="AB3519" s="305"/>
    </row>
    <row r="3520" spans="1:28" x14ac:dyDescent="0.25">
      <c r="A3520" s="281" t="str">
        <f ca="1">no.</f>
        <v/>
      </c>
      <c r="B3520" s="281"/>
      <c r="C3520" s="282"/>
      <c r="D3520" s="282"/>
      <c r="E3520" s="283" t="str">
        <f ca="1">position</f>
        <v/>
      </c>
      <c r="F3520" s="282"/>
      <c r="G3520" s="282"/>
      <c r="H3520" s="282"/>
      <c r="I3520" s="282"/>
      <c r="J3520" s="335"/>
      <c r="K3520" s="282"/>
      <c r="L3520" s="282"/>
      <c r="M3520" s="282"/>
      <c r="N3520" s="282"/>
      <c r="O3520" s="281"/>
      <c r="P3520" s="360" t="str">
        <f ca="1">rescore_patient</f>
        <v/>
      </c>
      <c r="Q3520" s="330" t="str">
        <f ca="1">quantity</f>
        <v/>
      </c>
      <c r="R3520" s="284"/>
      <c r="S3520" s="282"/>
      <c r="T3520" s="282"/>
      <c r="U3520" s="282"/>
      <c r="V3520" s="305"/>
      <c r="W3520" s="305"/>
      <c r="X3520" s="305"/>
      <c r="Y3520" s="282"/>
      <c r="Z3520" s="282" t="e" vm="1">
        <f ca="1">_xlfn.IFS(AND(ISNUMBER(SEARCH("N?m l*", CUSTOMER[[#This Row],[Service Type]], 1)), CUSTOMER[[#This Row],[Count ST]] = TRUE), CUSTOMER[[#This Row],[Quantity]], AND($Y$10:$Y3520 = TRUE, COUNTIFS($H$10:$H3520, CUSTOMER[[#This Row],[Booking]], $J$10:$J3520, CUSTOMER[[#This Row],[Order Date]], $F$10:$F3520, "&lt;&gt;"&amp;"N?m l*")=1), 1, TRUE,  "")</f>
        <v>#NAME?</v>
      </c>
      <c r="AA3520" s="282" t="b">
        <f t="shared" ca="1" si="55"/>
        <v>0</v>
      </c>
      <c r="AB3520" s="305"/>
    </row>
    <row r="3521" spans="1:28" x14ac:dyDescent="0.25">
      <c r="A3521" s="281" t="str">
        <f ca="1">no.</f>
        <v/>
      </c>
      <c r="B3521" s="281"/>
      <c r="C3521" s="282"/>
      <c r="D3521" s="282"/>
      <c r="E3521" s="283" t="str">
        <f ca="1">position</f>
        <v/>
      </c>
      <c r="F3521" s="282"/>
      <c r="G3521" s="282"/>
      <c r="H3521" s="282"/>
      <c r="I3521" s="282"/>
      <c r="J3521" s="335"/>
      <c r="K3521" s="282"/>
      <c r="L3521" s="282"/>
      <c r="M3521" s="282"/>
      <c r="N3521" s="282"/>
      <c r="O3521" s="281"/>
      <c r="P3521" s="360" t="str">
        <f ca="1">rescore_patient</f>
        <v/>
      </c>
      <c r="Q3521" s="330" t="str">
        <f ca="1">quantity</f>
        <v/>
      </c>
      <c r="R3521" s="284"/>
      <c r="S3521" s="282"/>
      <c r="T3521" s="282"/>
      <c r="U3521" s="282"/>
      <c r="V3521" s="305"/>
      <c r="W3521" s="305"/>
      <c r="X3521" s="305"/>
      <c r="Y3521" s="282"/>
      <c r="Z3521" s="282" t="e" vm="1">
        <f ca="1">_xlfn.IFS(AND(ISNUMBER(SEARCH("N?m l*", CUSTOMER[[#This Row],[Service Type]], 1)), CUSTOMER[[#This Row],[Count ST]] = TRUE), CUSTOMER[[#This Row],[Quantity]], AND($Y$10:$Y3521 = TRUE, COUNTIFS($H$10:$H3521, CUSTOMER[[#This Row],[Booking]], $J$10:$J3521, CUSTOMER[[#This Row],[Order Date]], $F$10:$F3521, "&lt;&gt;"&amp;"N?m l*")=1), 1, TRUE,  "")</f>
        <v>#NAME?</v>
      </c>
      <c r="AA3521" s="282" t="b">
        <f t="shared" ca="1" si="55"/>
        <v>0</v>
      </c>
      <c r="AB3521" s="305"/>
    </row>
    <row r="3522" spans="1:28" x14ac:dyDescent="0.25">
      <c r="A3522" s="281" t="str">
        <f ca="1">no.</f>
        <v/>
      </c>
      <c r="B3522" s="281"/>
      <c r="C3522" s="282"/>
      <c r="D3522" s="282"/>
      <c r="E3522" s="283" t="str">
        <f ca="1">position</f>
        <v/>
      </c>
      <c r="F3522" s="282"/>
      <c r="G3522" s="282"/>
      <c r="H3522" s="282"/>
      <c r="I3522" s="282"/>
      <c r="J3522" s="335"/>
      <c r="K3522" s="282"/>
      <c r="L3522" s="282"/>
      <c r="M3522" s="282"/>
      <c r="N3522" s="282"/>
      <c r="O3522" s="281"/>
      <c r="P3522" s="360" t="str">
        <f ca="1">rescore_patient</f>
        <v/>
      </c>
      <c r="Q3522" s="330" t="str">
        <f ca="1">quantity</f>
        <v/>
      </c>
      <c r="R3522" s="284"/>
      <c r="S3522" s="282"/>
      <c r="T3522" s="282"/>
      <c r="U3522" s="282"/>
      <c r="V3522" s="305"/>
      <c r="W3522" s="305"/>
      <c r="X3522" s="305"/>
      <c r="Y3522" s="282"/>
      <c r="Z3522" s="282" t="e" vm="1">
        <f ca="1">_xlfn.IFS(AND(ISNUMBER(SEARCH("N?m l*", CUSTOMER[[#This Row],[Service Type]], 1)), CUSTOMER[[#This Row],[Count ST]] = TRUE), CUSTOMER[[#This Row],[Quantity]], AND($Y$10:$Y3522 = TRUE, COUNTIFS($H$10:$H3522, CUSTOMER[[#This Row],[Booking]], $J$10:$J3522, CUSTOMER[[#This Row],[Order Date]], $F$10:$F3522, "&lt;&gt;"&amp;"N?m l*")=1), 1, TRUE,  "")</f>
        <v>#NAME?</v>
      </c>
      <c r="AA3522" s="282" t="b">
        <f t="shared" ca="1" si="55"/>
        <v>0</v>
      </c>
      <c r="AB3522" s="305"/>
    </row>
    <row r="3523" spans="1:28" x14ac:dyDescent="0.25">
      <c r="A3523" s="281" t="str">
        <f ca="1">no.</f>
        <v/>
      </c>
      <c r="B3523" s="281"/>
      <c r="C3523" s="282"/>
      <c r="D3523" s="282"/>
      <c r="E3523" s="283" t="str">
        <f ca="1">position</f>
        <v/>
      </c>
      <c r="F3523" s="282"/>
      <c r="G3523" s="282"/>
      <c r="H3523" s="282"/>
      <c r="I3523" s="282"/>
      <c r="J3523" s="335"/>
      <c r="K3523" s="282"/>
      <c r="L3523" s="282"/>
      <c r="M3523" s="282"/>
      <c r="N3523" s="282"/>
      <c r="O3523" s="281"/>
      <c r="P3523" s="360" t="str">
        <f ca="1">rescore_patient</f>
        <v/>
      </c>
      <c r="Q3523" s="330" t="str">
        <f ca="1">quantity</f>
        <v/>
      </c>
      <c r="R3523" s="284"/>
      <c r="S3523" s="282"/>
      <c r="T3523" s="282"/>
      <c r="U3523" s="282"/>
      <c r="V3523" s="305"/>
      <c r="W3523" s="305"/>
      <c r="X3523" s="305"/>
      <c r="Y3523" s="282"/>
      <c r="Z3523" s="282" t="e" vm="1">
        <f ca="1">_xlfn.IFS(AND(ISNUMBER(SEARCH("N?m l*", CUSTOMER[[#This Row],[Service Type]], 1)), CUSTOMER[[#This Row],[Count ST]] = TRUE), CUSTOMER[[#This Row],[Quantity]], AND($Y$10:$Y3523 = TRUE, COUNTIFS($H$10:$H3523, CUSTOMER[[#This Row],[Booking]], $J$10:$J3523, CUSTOMER[[#This Row],[Order Date]], $F$10:$F3523, "&lt;&gt;"&amp;"N?m l*")=1), 1, TRUE,  "")</f>
        <v>#NAME?</v>
      </c>
      <c r="AA3523" s="282" t="b">
        <f t="shared" ca="1" si="55"/>
        <v>0</v>
      </c>
      <c r="AB3523" s="305"/>
    </row>
    <row r="3524" spans="1:28" x14ac:dyDescent="0.25">
      <c r="A3524" s="281" t="str">
        <f ca="1">no.</f>
        <v/>
      </c>
      <c r="B3524" s="281"/>
      <c r="C3524" s="282"/>
      <c r="D3524" s="282"/>
      <c r="E3524" s="283" t="str">
        <f ca="1">position</f>
        <v/>
      </c>
      <c r="F3524" s="282"/>
      <c r="G3524" s="282"/>
      <c r="H3524" s="282"/>
      <c r="I3524" s="282"/>
      <c r="J3524" s="335"/>
      <c r="K3524" s="282"/>
      <c r="L3524" s="282"/>
      <c r="M3524" s="282"/>
      <c r="N3524" s="282"/>
      <c r="O3524" s="281"/>
      <c r="P3524" s="360" t="str">
        <f ca="1">rescore_patient</f>
        <v/>
      </c>
      <c r="Q3524" s="330" t="str">
        <f ca="1">quantity</f>
        <v/>
      </c>
      <c r="R3524" s="284"/>
      <c r="S3524" s="282"/>
      <c r="T3524" s="282"/>
      <c r="U3524" s="282"/>
      <c r="V3524" s="305"/>
      <c r="W3524" s="305"/>
      <c r="X3524" s="305"/>
      <c r="Y3524" s="282"/>
      <c r="Z3524" s="282" t="e" vm="1">
        <f ca="1">_xlfn.IFS(AND(ISNUMBER(SEARCH("N?m l*", CUSTOMER[[#This Row],[Service Type]], 1)), CUSTOMER[[#This Row],[Count ST]] = TRUE), CUSTOMER[[#This Row],[Quantity]], AND($Y$10:$Y3524 = TRUE, COUNTIFS($H$10:$H3524, CUSTOMER[[#This Row],[Booking]], $J$10:$J3524, CUSTOMER[[#This Row],[Order Date]], $F$10:$F3524, "&lt;&gt;"&amp;"N?m l*")=1), 1, TRUE,  "")</f>
        <v>#NAME?</v>
      </c>
      <c r="AA3524" s="282" t="b">
        <f t="shared" ca="1" si="55"/>
        <v>0</v>
      </c>
      <c r="AB3524" s="305"/>
    </row>
    <row r="3525" spans="1:28" x14ac:dyDescent="0.25">
      <c r="A3525" s="281" t="str">
        <f ca="1">no.</f>
        <v/>
      </c>
      <c r="B3525" s="281"/>
      <c r="C3525" s="282"/>
      <c r="D3525" s="282"/>
      <c r="E3525" s="283" t="str">
        <f ca="1">position</f>
        <v/>
      </c>
      <c r="F3525" s="282"/>
      <c r="G3525" s="282"/>
      <c r="H3525" s="282"/>
      <c r="I3525" s="282"/>
      <c r="J3525" s="335"/>
      <c r="K3525" s="282"/>
      <c r="L3525" s="282"/>
      <c r="M3525" s="282"/>
      <c r="N3525" s="282"/>
      <c r="O3525" s="281"/>
      <c r="P3525" s="360" t="str">
        <f ca="1">rescore_patient</f>
        <v/>
      </c>
      <c r="Q3525" s="330" t="str">
        <f ca="1">quantity</f>
        <v/>
      </c>
      <c r="R3525" s="284"/>
      <c r="S3525" s="282"/>
      <c r="T3525" s="282"/>
      <c r="U3525" s="282"/>
      <c r="V3525" s="305"/>
      <c r="W3525" s="305"/>
      <c r="X3525" s="305"/>
      <c r="Y3525" s="282"/>
      <c r="Z3525" s="282" t="e" vm="1">
        <f ca="1">_xlfn.IFS(AND(ISNUMBER(SEARCH("N?m l*", CUSTOMER[[#This Row],[Service Type]], 1)), CUSTOMER[[#This Row],[Count ST]] = TRUE), CUSTOMER[[#This Row],[Quantity]], AND($Y$10:$Y3525 = TRUE, COUNTIFS($H$10:$H3525, CUSTOMER[[#This Row],[Booking]], $J$10:$J3525, CUSTOMER[[#This Row],[Order Date]], $F$10:$F3525, "&lt;&gt;"&amp;"N?m l*")=1), 1, TRUE,  "")</f>
        <v>#NAME?</v>
      </c>
      <c r="AA3525" s="282" t="b">
        <f t="shared" ca="1" si="55"/>
        <v>0</v>
      </c>
      <c r="AB3525" s="305"/>
    </row>
    <row r="3526" spans="1:28" x14ac:dyDescent="0.25">
      <c r="A3526" s="281" t="str">
        <f ca="1">no.</f>
        <v/>
      </c>
      <c r="B3526" s="281"/>
      <c r="C3526" s="282"/>
      <c r="D3526" s="282"/>
      <c r="E3526" s="283" t="str">
        <f ca="1">position</f>
        <v/>
      </c>
      <c r="F3526" s="282"/>
      <c r="G3526" s="282"/>
      <c r="H3526" s="282"/>
      <c r="I3526" s="282"/>
      <c r="J3526" s="335"/>
      <c r="K3526" s="282"/>
      <c r="L3526" s="282"/>
      <c r="M3526" s="282"/>
      <c r="N3526" s="282"/>
      <c r="O3526" s="281"/>
      <c r="P3526" s="360" t="str">
        <f ca="1">rescore_patient</f>
        <v/>
      </c>
      <c r="Q3526" s="330" t="str">
        <f ca="1">quantity</f>
        <v/>
      </c>
      <c r="R3526" s="284"/>
      <c r="S3526" s="282"/>
      <c r="T3526" s="282"/>
      <c r="U3526" s="282"/>
      <c r="V3526" s="305"/>
      <c r="W3526" s="305"/>
      <c r="X3526" s="305"/>
      <c r="Y3526" s="282"/>
      <c r="Z3526" s="282" t="e" vm="1">
        <f ca="1">_xlfn.IFS(AND(ISNUMBER(SEARCH("N?m l*", CUSTOMER[[#This Row],[Service Type]], 1)), CUSTOMER[[#This Row],[Count ST]] = TRUE), CUSTOMER[[#This Row],[Quantity]], AND($Y$10:$Y3526 = TRUE, COUNTIFS($H$10:$H3526, CUSTOMER[[#This Row],[Booking]], $J$10:$J3526, CUSTOMER[[#This Row],[Order Date]], $F$10:$F3526, "&lt;&gt;"&amp;"N?m l*")=1), 1, TRUE,  "")</f>
        <v>#NAME?</v>
      </c>
      <c r="AA3526" s="282" t="b">
        <f t="shared" ca="1" si="55"/>
        <v>0</v>
      </c>
      <c r="AB3526" s="305"/>
    </row>
    <row r="3527" spans="1:28" x14ac:dyDescent="0.25">
      <c r="A3527" s="281" t="str">
        <f ca="1">no.</f>
        <v/>
      </c>
      <c r="B3527" s="281"/>
      <c r="C3527" s="282"/>
      <c r="D3527" s="282"/>
      <c r="E3527" s="283" t="str">
        <f ca="1">position</f>
        <v/>
      </c>
      <c r="F3527" s="282"/>
      <c r="G3527" s="282"/>
      <c r="H3527" s="282"/>
      <c r="I3527" s="282"/>
      <c r="J3527" s="335"/>
      <c r="K3527" s="282"/>
      <c r="L3527" s="282"/>
      <c r="M3527" s="282"/>
      <c r="N3527" s="282"/>
      <c r="O3527" s="281"/>
      <c r="P3527" s="360" t="str">
        <f ca="1">rescore_patient</f>
        <v/>
      </c>
      <c r="Q3527" s="330" t="str">
        <f ca="1">quantity</f>
        <v/>
      </c>
      <c r="R3527" s="284"/>
      <c r="S3527" s="282"/>
      <c r="T3527" s="282"/>
      <c r="U3527" s="282"/>
      <c r="V3527" s="305"/>
      <c r="W3527" s="305"/>
      <c r="X3527" s="305"/>
      <c r="Y3527" s="282"/>
      <c r="Z3527" s="282" t="e" vm="1">
        <f ca="1">_xlfn.IFS(AND(ISNUMBER(SEARCH("N?m l*", CUSTOMER[[#This Row],[Service Type]], 1)), CUSTOMER[[#This Row],[Count ST]] = TRUE), CUSTOMER[[#This Row],[Quantity]], AND($Y$10:$Y3527 = TRUE, COUNTIFS($H$10:$H3527, CUSTOMER[[#This Row],[Booking]], $J$10:$J3527, CUSTOMER[[#This Row],[Order Date]], $F$10:$F3527, "&lt;&gt;"&amp;"N?m l*")=1), 1, TRUE,  "")</f>
        <v>#NAME?</v>
      </c>
      <c r="AA3527" s="282" t="b">
        <f t="shared" ca="1" si="55"/>
        <v>0</v>
      </c>
      <c r="AB3527" s="305"/>
    </row>
    <row r="3528" spans="1:28" x14ac:dyDescent="0.25">
      <c r="A3528" s="281" t="str">
        <f ca="1">no.</f>
        <v/>
      </c>
      <c r="B3528" s="281"/>
      <c r="C3528" s="282"/>
      <c r="D3528" s="282"/>
      <c r="E3528" s="283" t="str">
        <f ca="1">position</f>
        <v/>
      </c>
      <c r="F3528" s="282"/>
      <c r="G3528" s="282"/>
      <c r="H3528" s="282"/>
      <c r="I3528" s="282"/>
      <c r="J3528" s="335"/>
      <c r="K3528" s="282"/>
      <c r="L3528" s="282"/>
      <c r="M3528" s="282"/>
      <c r="N3528" s="282"/>
      <c r="O3528" s="281"/>
      <c r="P3528" s="360" t="str">
        <f ca="1">rescore_patient</f>
        <v/>
      </c>
      <c r="Q3528" s="330" t="str">
        <f ca="1">quantity</f>
        <v/>
      </c>
      <c r="R3528" s="284"/>
      <c r="S3528" s="282"/>
      <c r="T3528" s="282"/>
      <c r="U3528" s="282"/>
      <c r="V3528" s="305"/>
      <c r="W3528" s="305"/>
      <c r="X3528" s="305"/>
      <c r="Y3528" s="282"/>
      <c r="Z3528" s="282" t="e" vm="1">
        <f ca="1">_xlfn.IFS(AND(ISNUMBER(SEARCH("N?m l*", CUSTOMER[[#This Row],[Service Type]], 1)), CUSTOMER[[#This Row],[Count ST]] = TRUE), CUSTOMER[[#This Row],[Quantity]], AND($Y$10:$Y3528 = TRUE, COUNTIFS($H$10:$H3528, CUSTOMER[[#This Row],[Booking]], $J$10:$J3528, CUSTOMER[[#This Row],[Order Date]], $F$10:$F3528, "&lt;&gt;"&amp;"N?m l*")=1), 1, TRUE,  "")</f>
        <v>#NAME?</v>
      </c>
      <c r="AA3528" s="282" t="b">
        <f t="shared" ca="1" si="55"/>
        <v>0</v>
      </c>
      <c r="AB3528" s="305"/>
    </row>
    <row r="3529" spans="1:28" x14ac:dyDescent="0.25">
      <c r="A3529" s="281" t="str">
        <f ca="1">no.</f>
        <v/>
      </c>
      <c r="B3529" s="281"/>
      <c r="C3529" s="282"/>
      <c r="D3529" s="282"/>
      <c r="E3529" s="283" t="str">
        <f ca="1">position</f>
        <v/>
      </c>
      <c r="F3529" s="282"/>
      <c r="G3529" s="282"/>
      <c r="H3529" s="282"/>
      <c r="I3529" s="282"/>
      <c r="J3529" s="335"/>
      <c r="K3529" s="282"/>
      <c r="L3529" s="282"/>
      <c r="M3529" s="282"/>
      <c r="N3529" s="282"/>
      <c r="O3529" s="281"/>
      <c r="P3529" s="360" t="str">
        <f ca="1">rescore_patient</f>
        <v/>
      </c>
      <c r="Q3529" s="330" t="str">
        <f ca="1">quantity</f>
        <v/>
      </c>
      <c r="R3529" s="284"/>
      <c r="S3529" s="282"/>
      <c r="T3529" s="282"/>
      <c r="U3529" s="282"/>
      <c r="V3529" s="305"/>
      <c r="W3529" s="305"/>
      <c r="X3529" s="305"/>
      <c r="Y3529" s="282"/>
      <c r="Z3529" s="282" t="e" vm="1">
        <f ca="1">_xlfn.IFS(AND(ISNUMBER(SEARCH("N?m l*", CUSTOMER[[#This Row],[Service Type]], 1)), CUSTOMER[[#This Row],[Count ST]] = TRUE), CUSTOMER[[#This Row],[Quantity]], AND($Y$10:$Y3529 = TRUE, COUNTIFS($H$10:$H3529, CUSTOMER[[#This Row],[Booking]], $J$10:$J3529, CUSTOMER[[#This Row],[Order Date]], $F$10:$F3529, "&lt;&gt;"&amp;"N?m l*")=1), 1, TRUE,  "")</f>
        <v>#NAME?</v>
      </c>
      <c r="AA3529" s="282" t="b">
        <f t="shared" ca="1" si="55"/>
        <v>0</v>
      </c>
      <c r="AB3529" s="305"/>
    </row>
    <row r="3530" spans="1:28" x14ac:dyDescent="0.25">
      <c r="A3530" s="281" t="str">
        <f ca="1">no.</f>
        <v/>
      </c>
      <c r="B3530" s="281"/>
      <c r="C3530" s="282"/>
      <c r="D3530" s="282"/>
      <c r="E3530" s="283" t="str">
        <f ca="1">position</f>
        <v/>
      </c>
      <c r="F3530" s="282"/>
      <c r="G3530" s="282"/>
      <c r="H3530" s="282"/>
      <c r="I3530" s="282"/>
      <c r="J3530" s="335"/>
      <c r="K3530" s="282"/>
      <c r="L3530" s="282"/>
      <c r="M3530" s="282"/>
      <c r="N3530" s="282"/>
      <c r="O3530" s="281"/>
      <c r="P3530" s="360" t="str">
        <f ca="1">rescore_patient</f>
        <v/>
      </c>
      <c r="Q3530" s="330" t="str">
        <f ca="1">quantity</f>
        <v/>
      </c>
      <c r="R3530" s="284"/>
      <c r="S3530" s="282"/>
      <c r="T3530" s="282"/>
      <c r="U3530" s="282"/>
      <c r="V3530" s="305"/>
      <c r="W3530" s="305"/>
      <c r="X3530" s="305"/>
      <c r="Y3530" s="282"/>
      <c r="Z3530" s="282" t="e" vm="1">
        <f ca="1">_xlfn.IFS(AND(ISNUMBER(SEARCH("N?m l*", CUSTOMER[[#This Row],[Service Type]], 1)), CUSTOMER[[#This Row],[Count ST]] = TRUE), CUSTOMER[[#This Row],[Quantity]], AND($Y$10:$Y3530 = TRUE, COUNTIFS($H$10:$H3530, CUSTOMER[[#This Row],[Booking]], $J$10:$J3530, CUSTOMER[[#This Row],[Order Date]], $F$10:$F3530, "&lt;&gt;"&amp;"N?m l*")=1), 1, TRUE,  "")</f>
        <v>#NAME?</v>
      </c>
      <c r="AA3530" s="282" t="b">
        <f t="shared" ref="AA3530:AA3593" ca="1" si="56">count_svc_type</f>
        <v>0</v>
      </c>
      <c r="AB3530" s="305"/>
    </row>
    <row r="3531" spans="1:28" x14ac:dyDescent="0.25">
      <c r="A3531" s="281" t="str">
        <f ca="1">no.</f>
        <v/>
      </c>
      <c r="B3531" s="281"/>
      <c r="C3531" s="282"/>
      <c r="D3531" s="282"/>
      <c r="E3531" s="283" t="str">
        <f ca="1">position</f>
        <v/>
      </c>
      <c r="F3531" s="282"/>
      <c r="G3531" s="282"/>
      <c r="H3531" s="282"/>
      <c r="I3531" s="282"/>
      <c r="J3531" s="335"/>
      <c r="K3531" s="282"/>
      <c r="L3531" s="282"/>
      <c r="M3531" s="282"/>
      <c r="N3531" s="282"/>
      <c r="O3531" s="281"/>
      <c r="P3531" s="360" t="str">
        <f ca="1">rescore_patient</f>
        <v/>
      </c>
      <c r="Q3531" s="330" t="str">
        <f ca="1">quantity</f>
        <v/>
      </c>
      <c r="R3531" s="284"/>
      <c r="S3531" s="282"/>
      <c r="T3531" s="282"/>
      <c r="U3531" s="282"/>
      <c r="V3531" s="305"/>
      <c r="W3531" s="305"/>
      <c r="X3531" s="305"/>
      <c r="Y3531" s="282"/>
      <c r="Z3531" s="282" t="e" vm="1">
        <f ca="1">_xlfn.IFS(AND(ISNUMBER(SEARCH("N?m l*", CUSTOMER[[#This Row],[Service Type]], 1)), CUSTOMER[[#This Row],[Count ST]] = TRUE), CUSTOMER[[#This Row],[Quantity]], AND($Y$10:$Y3531 = TRUE, COUNTIFS($H$10:$H3531, CUSTOMER[[#This Row],[Booking]], $J$10:$J3531, CUSTOMER[[#This Row],[Order Date]], $F$10:$F3531, "&lt;&gt;"&amp;"N?m l*")=1), 1, TRUE,  "")</f>
        <v>#NAME?</v>
      </c>
      <c r="AA3531" s="282" t="b">
        <f t="shared" ca="1" si="56"/>
        <v>0</v>
      </c>
      <c r="AB3531" s="305"/>
    </row>
    <row r="3532" spans="1:28" x14ac:dyDescent="0.25">
      <c r="A3532" s="281" t="str">
        <f ca="1">no.</f>
        <v/>
      </c>
      <c r="B3532" s="281"/>
      <c r="C3532" s="282"/>
      <c r="D3532" s="282"/>
      <c r="E3532" s="283" t="str">
        <f ca="1">position</f>
        <v/>
      </c>
      <c r="F3532" s="282"/>
      <c r="G3532" s="282"/>
      <c r="H3532" s="282"/>
      <c r="I3532" s="282"/>
      <c r="J3532" s="335"/>
      <c r="K3532" s="282"/>
      <c r="L3532" s="282"/>
      <c r="M3532" s="282"/>
      <c r="N3532" s="282"/>
      <c r="O3532" s="281"/>
      <c r="P3532" s="360" t="str">
        <f ca="1">rescore_patient</f>
        <v/>
      </c>
      <c r="Q3532" s="330" t="str">
        <f ca="1">quantity</f>
        <v/>
      </c>
      <c r="R3532" s="284"/>
      <c r="S3532" s="282"/>
      <c r="T3532" s="282"/>
      <c r="U3532" s="282"/>
      <c r="V3532" s="305"/>
      <c r="W3532" s="305"/>
      <c r="X3532" s="305"/>
      <c r="Y3532" s="282"/>
      <c r="Z3532" s="282" t="e" vm="1">
        <f ca="1">_xlfn.IFS(AND(ISNUMBER(SEARCH("N?m l*", CUSTOMER[[#This Row],[Service Type]], 1)), CUSTOMER[[#This Row],[Count ST]] = TRUE), CUSTOMER[[#This Row],[Quantity]], AND($Y$10:$Y3532 = TRUE, COUNTIFS($H$10:$H3532, CUSTOMER[[#This Row],[Booking]], $J$10:$J3532, CUSTOMER[[#This Row],[Order Date]], $F$10:$F3532, "&lt;&gt;"&amp;"N?m l*")=1), 1, TRUE,  "")</f>
        <v>#NAME?</v>
      </c>
      <c r="AA3532" s="282" t="b">
        <f t="shared" ca="1" si="56"/>
        <v>0</v>
      </c>
      <c r="AB3532" s="305"/>
    </row>
    <row r="3533" spans="1:28" x14ac:dyDescent="0.25">
      <c r="A3533" s="281" t="str">
        <f ca="1">no.</f>
        <v/>
      </c>
      <c r="B3533" s="281"/>
      <c r="C3533" s="282"/>
      <c r="D3533" s="282"/>
      <c r="E3533" s="283" t="str">
        <f ca="1">position</f>
        <v/>
      </c>
      <c r="F3533" s="282"/>
      <c r="G3533" s="282"/>
      <c r="H3533" s="282"/>
      <c r="I3533" s="282"/>
      <c r="J3533" s="335"/>
      <c r="K3533" s="282"/>
      <c r="L3533" s="282"/>
      <c r="M3533" s="282"/>
      <c r="N3533" s="282"/>
      <c r="O3533" s="281"/>
      <c r="P3533" s="360" t="str">
        <f ca="1">rescore_patient</f>
        <v/>
      </c>
      <c r="Q3533" s="330" t="str">
        <f ca="1">quantity</f>
        <v/>
      </c>
      <c r="R3533" s="284"/>
      <c r="S3533" s="282"/>
      <c r="T3533" s="282"/>
      <c r="U3533" s="282"/>
      <c r="V3533" s="305"/>
      <c r="W3533" s="305"/>
      <c r="X3533" s="305"/>
      <c r="Y3533" s="282"/>
      <c r="Z3533" s="282" t="e" vm="1">
        <f ca="1">_xlfn.IFS(AND(ISNUMBER(SEARCH("N?m l*", CUSTOMER[[#This Row],[Service Type]], 1)), CUSTOMER[[#This Row],[Count ST]] = TRUE), CUSTOMER[[#This Row],[Quantity]], AND($Y$10:$Y3533 = TRUE, COUNTIFS($H$10:$H3533, CUSTOMER[[#This Row],[Booking]], $J$10:$J3533, CUSTOMER[[#This Row],[Order Date]], $F$10:$F3533, "&lt;&gt;"&amp;"N?m l*")=1), 1, TRUE,  "")</f>
        <v>#NAME?</v>
      </c>
      <c r="AA3533" s="282" t="b">
        <f t="shared" ca="1" si="56"/>
        <v>0</v>
      </c>
      <c r="AB3533" s="305"/>
    </row>
    <row r="3534" spans="1:28" x14ac:dyDescent="0.25">
      <c r="A3534" s="281" t="str">
        <f ca="1">no.</f>
        <v/>
      </c>
      <c r="B3534" s="281"/>
      <c r="C3534" s="282"/>
      <c r="D3534" s="282"/>
      <c r="E3534" s="283" t="str">
        <f ca="1">position</f>
        <v/>
      </c>
      <c r="F3534" s="282"/>
      <c r="G3534" s="282"/>
      <c r="H3534" s="282"/>
      <c r="I3534" s="282"/>
      <c r="J3534" s="335"/>
      <c r="K3534" s="282"/>
      <c r="L3534" s="282"/>
      <c r="M3534" s="282"/>
      <c r="N3534" s="282"/>
      <c r="O3534" s="281"/>
      <c r="P3534" s="360" t="str">
        <f ca="1">rescore_patient</f>
        <v/>
      </c>
      <c r="Q3534" s="330" t="str">
        <f ca="1">quantity</f>
        <v/>
      </c>
      <c r="R3534" s="284"/>
      <c r="S3534" s="282"/>
      <c r="T3534" s="282"/>
      <c r="U3534" s="282"/>
      <c r="V3534" s="305"/>
      <c r="W3534" s="305"/>
      <c r="X3534" s="305"/>
      <c r="Y3534" s="282"/>
      <c r="Z3534" s="282" t="e" vm="1">
        <f ca="1">_xlfn.IFS(AND(ISNUMBER(SEARCH("N?m l*", CUSTOMER[[#This Row],[Service Type]], 1)), CUSTOMER[[#This Row],[Count ST]] = TRUE), CUSTOMER[[#This Row],[Quantity]], AND($Y$10:$Y3534 = TRUE, COUNTIFS($H$10:$H3534, CUSTOMER[[#This Row],[Booking]], $J$10:$J3534, CUSTOMER[[#This Row],[Order Date]], $F$10:$F3534, "&lt;&gt;"&amp;"N?m l*")=1), 1, TRUE,  "")</f>
        <v>#NAME?</v>
      </c>
      <c r="AA3534" s="282" t="b">
        <f t="shared" ca="1" si="56"/>
        <v>0</v>
      </c>
      <c r="AB3534" s="305"/>
    </row>
    <row r="3535" spans="1:28" x14ac:dyDescent="0.25">
      <c r="A3535" s="281" t="str">
        <f ca="1">no.</f>
        <v/>
      </c>
      <c r="B3535" s="281"/>
      <c r="C3535" s="282"/>
      <c r="D3535" s="282"/>
      <c r="E3535" s="283" t="str">
        <f ca="1">position</f>
        <v/>
      </c>
      <c r="F3535" s="282"/>
      <c r="G3535" s="282"/>
      <c r="H3535" s="282"/>
      <c r="I3535" s="282"/>
      <c r="J3535" s="335"/>
      <c r="K3535" s="282"/>
      <c r="L3535" s="282"/>
      <c r="M3535" s="282"/>
      <c r="N3535" s="282"/>
      <c r="O3535" s="281"/>
      <c r="P3535" s="360" t="str">
        <f ca="1">rescore_patient</f>
        <v/>
      </c>
      <c r="Q3535" s="330" t="str">
        <f ca="1">quantity</f>
        <v/>
      </c>
      <c r="R3535" s="284"/>
      <c r="S3535" s="282"/>
      <c r="T3535" s="282"/>
      <c r="U3535" s="282"/>
      <c r="V3535" s="305"/>
      <c r="W3535" s="305"/>
      <c r="X3535" s="305"/>
      <c r="Y3535" s="282"/>
      <c r="Z3535" s="282" t="e" vm="1">
        <f ca="1">_xlfn.IFS(AND(ISNUMBER(SEARCH("N?m l*", CUSTOMER[[#This Row],[Service Type]], 1)), CUSTOMER[[#This Row],[Count ST]] = TRUE), CUSTOMER[[#This Row],[Quantity]], AND($Y$10:$Y3535 = TRUE, COUNTIFS($H$10:$H3535, CUSTOMER[[#This Row],[Booking]], $J$10:$J3535, CUSTOMER[[#This Row],[Order Date]], $F$10:$F3535, "&lt;&gt;"&amp;"N?m l*")=1), 1, TRUE,  "")</f>
        <v>#NAME?</v>
      </c>
      <c r="AA3535" s="282" t="b">
        <f t="shared" ca="1" si="56"/>
        <v>0</v>
      </c>
      <c r="AB3535" s="305"/>
    </row>
    <row r="3536" spans="1:28" x14ac:dyDescent="0.25">
      <c r="A3536" s="281" t="str">
        <f ca="1">no.</f>
        <v/>
      </c>
      <c r="B3536" s="281"/>
      <c r="C3536" s="282"/>
      <c r="D3536" s="282"/>
      <c r="E3536" s="283" t="str">
        <f ca="1">position</f>
        <v/>
      </c>
      <c r="F3536" s="282"/>
      <c r="G3536" s="282"/>
      <c r="H3536" s="282"/>
      <c r="I3536" s="282"/>
      <c r="J3536" s="335"/>
      <c r="K3536" s="282"/>
      <c r="L3536" s="282"/>
      <c r="M3536" s="282"/>
      <c r="N3536" s="282"/>
      <c r="O3536" s="281"/>
      <c r="P3536" s="360" t="str">
        <f ca="1">rescore_patient</f>
        <v/>
      </c>
      <c r="Q3536" s="330" t="str">
        <f ca="1">quantity</f>
        <v/>
      </c>
      <c r="R3536" s="284"/>
      <c r="S3536" s="282"/>
      <c r="T3536" s="282"/>
      <c r="U3536" s="282"/>
      <c r="V3536" s="305"/>
      <c r="W3536" s="305"/>
      <c r="X3536" s="305"/>
      <c r="Y3536" s="282"/>
      <c r="Z3536" s="282" t="e" vm="1">
        <f ca="1">_xlfn.IFS(AND(ISNUMBER(SEARCH("N?m l*", CUSTOMER[[#This Row],[Service Type]], 1)), CUSTOMER[[#This Row],[Count ST]] = TRUE), CUSTOMER[[#This Row],[Quantity]], AND($Y$10:$Y3536 = TRUE, COUNTIFS($H$10:$H3536, CUSTOMER[[#This Row],[Booking]], $J$10:$J3536, CUSTOMER[[#This Row],[Order Date]], $F$10:$F3536, "&lt;&gt;"&amp;"N?m l*")=1), 1, TRUE,  "")</f>
        <v>#NAME?</v>
      </c>
      <c r="AA3536" s="282" t="b">
        <f t="shared" ca="1" si="56"/>
        <v>0</v>
      </c>
      <c r="AB3536" s="305"/>
    </row>
    <row r="3537" spans="1:28" x14ac:dyDescent="0.25">
      <c r="A3537" s="281" t="str">
        <f ca="1">no.</f>
        <v/>
      </c>
      <c r="B3537" s="281"/>
      <c r="C3537" s="282"/>
      <c r="D3537" s="282"/>
      <c r="E3537" s="283" t="str">
        <f ca="1">position</f>
        <v/>
      </c>
      <c r="F3537" s="282"/>
      <c r="G3537" s="282"/>
      <c r="H3537" s="282"/>
      <c r="I3537" s="282"/>
      <c r="J3537" s="335"/>
      <c r="K3537" s="282"/>
      <c r="L3537" s="282"/>
      <c r="M3537" s="282"/>
      <c r="N3537" s="282"/>
      <c r="O3537" s="281"/>
      <c r="P3537" s="360" t="str">
        <f ca="1">rescore_patient</f>
        <v/>
      </c>
      <c r="Q3537" s="330" t="str">
        <f ca="1">quantity</f>
        <v/>
      </c>
      <c r="R3537" s="284"/>
      <c r="S3537" s="282"/>
      <c r="T3537" s="282"/>
      <c r="U3537" s="282"/>
      <c r="V3537" s="305"/>
      <c r="W3537" s="305"/>
      <c r="X3537" s="305"/>
      <c r="Y3537" s="282"/>
      <c r="Z3537" s="282" t="e" vm="1">
        <f ca="1">_xlfn.IFS(AND(ISNUMBER(SEARCH("N?m l*", CUSTOMER[[#This Row],[Service Type]], 1)), CUSTOMER[[#This Row],[Count ST]] = TRUE), CUSTOMER[[#This Row],[Quantity]], AND($Y$10:$Y3537 = TRUE, COUNTIFS($H$10:$H3537, CUSTOMER[[#This Row],[Booking]], $J$10:$J3537, CUSTOMER[[#This Row],[Order Date]], $F$10:$F3537, "&lt;&gt;"&amp;"N?m l*")=1), 1, TRUE,  "")</f>
        <v>#NAME?</v>
      </c>
      <c r="AA3537" s="282" t="b">
        <f t="shared" ca="1" si="56"/>
        <v>0</v>
      </c>
      <c r="AB3537" s="305"/>
    </row>
    <row r="3538" spans="1:28" x14ac:dyDescent="0.25">
      <c r="A3538" s="281" t="str">
        <f ca="1">no.</f>
        <v/>
      </c>
      <c r="B3538" s="281"/>
      <c r="C3538" s="282"/>
      <c r="D3538" s="282"/>
      <c r="E3538" s="283" t="str">
        <f ca="1">position</f>
        <v/>
      </c>
      <c r="F3538" s="282"/>
      <c r="G3538" s="282"/>
      <c r="H3538" s="282"/>
      <c r="I3538" s="282"/>
      <c r="J3538" s="335"/>
      <c r="K3538" s="282"/>
      <c r="L3538" s="282"/>
      <c r="M3538" s="282"/>
      <c r="N3538" s="282"/>
      <c r="O3538" s="281"/>
      <c r="P3538" s="360" t="str">
        <f ca="1">rescore_patient</f>
        <v/>
      </c>
      <c r="Q3538" s="330" t="str">
        <f ca="1">quantity</f>
        <v/>
      </c>
      <c r="R3538" s="284"/>
      <c r="S3538" s="282"/>
      <c r="T3538" s="282"/>
      <c r="U3538" s="282"/>
      <c r="V3538" s="305"/>
      <c r="W3538" s="305"/>
      <c r="X3538" s="305"/>
      <c r="Y3538" s="282"/>
      <c r="Z3538" s="282" t="e" vm="1">
        <f ca="1">_xlfn.IFS(AND(ISNUMBER(SEARCH("N?m l*", CUSTOMER[[#This Row],[Service Type]], 1)), CUSTOMER[[#This Row],[Count ST]] = TRUE), CUSTOMER[[#This Row],[Quantity]], AND($Y$10:$Y3538 = TRUE, COUNTIFS($H$10:$H3538, CUSTOMER[[#This Row],[Booking]], $J$10:$J3538, CUSTOMER[[#This Row],[Order Date]], $F$10:$F3538, "&lt;&gt;"&amp;"N?m l*")=1), 1, TRUE,  "")</f>
        <v>#NAME?</v>
      </c>
      <c r="AA3538" s="282" t="b">
        <f t="shared" ca="1" si="56"/>
        <v>0</v>
      </c>
      <c r="AB3538" s="305"/>
    </row>
    <row r="3539" spans="1:28" x14ac:dyDescent="0.25">
      <c r="A3539" s="281" t="str">
        <f ca="1">no.</f>
        <v/>
      </c>
      <c r="B3539" s="281"/>
      <c r="C3539" s="282"/>
      <c r="D3539" s="282"/>
      <c r="E3539" s="283" t="str">
        <f ca="1">position</f>
        <v/>
      </c>
      <c r="F3539" s="282"/>
      <c r="G3539" s="282"/>
      <c r="H3539" s="282"/>
      <c r="I3539" s="282"/>
      <c r="J3539" s="335"/>
      <c r="K3539" s="282"/>
      <c r="L3539" s="282"/>
      <c r="M3539" s="282"/>
      <c r="N3539" s="282"/>
      <c r="O3539" s="281"/>
      <c r="P3539" s="360" t="str">
        <f ca="1">rescore_patient</f>
        <v/>
      </c>
      <c r="Q3539" s="330" t="str">
        <f ca="1">quantity</f>
        <v/>
      </c>
      <c r="R3539" s="284"/>
      <c r="S3539" s="282"/>
      <c r="T3539" s="282"/>
      <c r="U3539" s="282"/>
      <c r="V3539" s="305"/>
      <c r="W3539" s="305"/>
      <c r="X3539" s="305"/>
      <c r="Y3539" s="282"/>
      <c r="Z3539" s="282" t="e" vm="1">
        <f ca="1">_xlfn.IFS(AND(ISNUMBER(SEARCH("N?m l*", CUSTOMER[[#This Row],[Service Type]], 1)), CUSTOMER[[#This Row],[Count ST]] = TRUE), CUSTOMER[[#This Row],[Quantity]], AND($Y$10:$Y3539 = TRUE, COUNTIFS($H$10:$H3539, CUSTOMER[[#This Row],[Booking]], $J$10:$J3539, CUSTOMER[[#This Row],[Order Date]], $F$10:$F3539, "&lt;&gt;"&amp;"N?m l*")=1), 1, TRUE,  "")</f>
        <v>#NAME?</v>
      </c>
      <c r="AA3539" s="282" t="b">
        <f t="shared" ca="1" si="56"/>
        <v>0</v>
      </c>
      <c r="AB3539" s="305"/>
    </row>
    <row r="3540" spans="1:28" x14ac:dyDescent="0.25">
      <c r="A3540" s="281" t="str">
        <f ca="1">no.</f>
        <v/>
      </c>
      <c r="B3540" s="281"/>
      <c r="C3540" s="282"/>
      <c r="D3540" s="282"/>
      <c r="E3540" s="283" t="str">
        <f ca="1">position</f>
        <v/>
      </c>
      <c r="F3540" s="282"/>
      <c r="G3540" s="282"/>
      <c r="H3540" s="282"/>
      <c r="I3540" s="282"/>
      <c r="J3540" s="335"/>
      <c r="K3540" s="282"/>
      <c r="L3540" s="282"/>
      <c r="M3540" s="282"/>
      <c r="N3540" s="282"/>
      <c r="O3540" s="281"/>
      <c r="P3540" s="360" t="str">
        <f ca="1">rescore_patient</f>
        <v/>
      </c>
      <c r="Q3540" s="330" t="str">
        <f ca="1">quantity</f>
        <v/>
      </c>
      <c r="R3540" s="284"/>
      <c r="S3540" s="282"/>
      <c r="T3540" s="282"/>
      <c r="U3540" s="282"/>
      <c r="V3540" s="305"/>
      <c r="W3540" s="305"/>
      <c r="X3540" s="305"/>
      <c r="Y3540" s="282"/>
      <c r="Z3540" s="282" t="e" vm="1">
        <f ca="1">_xlfn.IFS(AND(ISNUMBER(SEARCH("N?m l*", CUSTOMER[[#This Row],[Service Type]], 1)), CUSTOMER[[#This Row],[Count ST]] = TRUE), CUSTOMER[[#This Row],[Quantity]], AND($Y$10:$Y3540 = TRUE, COUNTIFS($H$10:$H3540, CUSTOMER[[#This Row],[Booking]], $J$10:$J3540, CUSTOMER[[#This Row],[Order Date]], $F$10:$F3540, "&lt;&gt;"&amp;"N?m l*")=1), 1, TRUE,  "")</f>
        <v>#NAME?</v>
      </c>
      <c r="AA3540" s="282" t="b">
        <f t="shared" ca="1" si="56"/>
        <v>0</v>
      </c>
      <c r="AB3540" s="305"/>
    </row>
    <row r="3541" spans="1:28" x14ac:dyDescent="0.25">
      <c r="A3541" s="281" t="str">
        <f ca="1">no.</f>
        <v/>
      </c>
      <c r="B3541" s="281"/>
      <c r="C3541" s="282"/>
      <c r="D3541" s="282"/>
      <c r="E3541" s="283" t="str">
        <f ca="1">position</f>
        <v/>
      </c>
      <c r="F3541" s="282"/>
      <c r="G3541" s="282"/>
      <c r="H3541" s="282"/>
      <c r="I3541" s="282"/>
      <c r="J3541" s="335"/>
      <c r="K3541" s="282"/>
      <c r="L3541" s="282"/>
      <c r="M3541" s="282"/>
      <c r="N3541" s="282"/>
      <c r="O3541" s="281"/>
      <c r="P3541" s="360" t="str">
        <f ca="1">rescore_patient</f>
        <v/>
      </c>
      <c r="Q3541" s="330" t="str">
        <f ca="1">quantity</f>
        <v/>
      </c>
      <c r="R3541" s="284"/>
      <c r="S3541" s="282"/>
      <c r="T3541" s="282"/>
      <c r="U3541" s="282"/>
      <c r="V3541" s="305"/>
      <c r="W3541" s="305"/>
      <c r="X3541" s="305"/>
      <c r="Y3541" s="282"/>
      <c r="Z3541" s="282" t="e" vm="1">
        <f ca="1">_xlfn.IFS(AND(ISNUMBER(SEARCH("N?m l*", CUSTOMER[[#This Row],[Service Type]], 1)), CUSTOMER[[#This Row],[Count ST]] = TRUE), CUSTOMER[[#This Row],[Quantity]], AND($Y$10:$Y3541 = TRUE, COUNTIFS($H$10:$H3541, CUSTOMER[[#This Row],[Booking]], $J$10:$J3541, CUSTOMER[[#This Row],[Order Date]], $F$10:$F3541, "&lt;&gt;"&amp;"N?m l*")=1), 1, TRUE,  "")</f>
        <v>#NAME?</v>
      </c>
      <c r="AA3541" s="282" t="b">
        <f t="shared" ca="1" si="56"/>
        <v>0</v>
      </c>
      <c r="AB3541" s="305"/>
    </row>
    <row r="3542" spans="1:28" x14ac:dyDescent="0.25">
      <c r="A3542" s="281" t="str">
        <f ca="1">no.</f>
        <v/>
      </c>
      <c r="B3542" s="281"/>
      <c r="C3542" s="282"/>
      <c r="D3542" s="282"/>
      <c r="E3542" s="283" t="str">
        <f ca="1">position</f>
        <v/>
      </c>
      <c r="F3542" s="282"/>
      <c r="G3542" s="282"/>
      <c r="H3542" s="282"/>
      <c r="I3542" s="282"/>
      <c r="J3542" s="335"/>
      <c r="K3542" s="282"/>
      <c r="L3542" s="282"/>
      <c r="M3542" s="282"/>
      <c r="N3542" s="282"/>
      <c r="O3542" s="281"/>
      <c r="P3542" s="360" t="str">
        <f ca="1">rescore_patient</f>
        <v/>
      </c>
      <c r="Q3542" s="330" t="str">
        <f ca="1">quantity</f>
        <v/>
      </c>
      <c r="R3542" s="284"/>
      <c r="S3542" s="282"/>
      <c r="T3542" s="282"/>
      <c r="U3542" s="282"/>
      <c r="V3542" s="305"/>
      <c r="W3542" s="305"/>
      <c r="X3542" s="305"/>
      <c r="Y3542" s="282"/>
      <c r="Z3542" s="282" t="e" vm="1">
        <f ca="1">_xlfn.IFS(AND(ISNUMBER(SEARCH("N?m l*", CUSTOMER[[#This Row],[Service Type]], 1)), CUSTOMER[[#This Row],[Count ST]] = TRUE), CUSTOMER[[#This Row],[Quantity]], AND($Y$10:$Y3542 = TRUE, COUNTIFS($H$10:$H3542, CUSTOMER[[#This Row],[Booking]], $J$10:$J3542, CUSTOMER[[#This Row],[Order Date]], $F$10:$F3542, "&lt;&gt;"&amp;"N?m l*")=1), 1, TRUE,  "")</f>
        <v>#NAME?</v>
      </c>
      <c r="AA3542" s="282" t="b">
        <f t="shared" ca="1" si="56"/>
        <v>0</v>
      </c>
      <c r="AB3542" s="305"/>
    </row>
    <row r="3543" spans="1:28" x14ac:dyDescent="0.25">
      <c r="A3543" s="281" t="str">
        <f ca="1">no.</f>
        <v/>
      </c>
      <c r="B3543" s="281"/>
      <c r="C3543" s="282"/>
      <c r="D3543" s="282"/>
      <c r="E3543" s="283" t="str">
        <f ca="1">position</f>
        <v/>
      </c>
      <c r="F3543" s="282"/>
      <c r="G3543" s="282"/>
      <c r="H3543" s="282"/>
      <c r="I3543" s="282"/>
      <c r="J3543" s="335"/>
      <c r="K3543" s="282"/>
      <c r="L3543" s="282"/>
      <c r="M3543" s="282"/>
      <c r="N3543" s="282"/>
      <c r="O3543" s="281"/>
      <c r="P3543" s="360" t="str">
        <f ca="1">rescore_patient</f>
        <v/>
      </c>
      <c r="Q3543" s="330" t="str">
        <f ca="1">quantity</f>
        <v/>
      </c>
      <c r="R3543" s="284"/>
      <c r="S3543" s="282"/>
      <c r="T3543" s="282"/>
      <c r="U3543" s="282"/>
      <c r="V3543" s="305"/>
      <c r="W3543" s="305"/>
      <c r="X3543" s="305"/>
      <c r="Y3543" s="282"/>
      <c r="Z3543" s="282" t="e" vm="1">
        <f ca="1">_xlfn.IFS(AND(ISNUMBER(SEARCH("N?m l*", CUSTOMER[[#This Row],[Service Type]], 1)), CUSTOMER[[#This Row],[Count ST]] = TRUE), CUSTOMER[[#This Row],[Quantity]], AND($Y$10:$Y3543 = TRUE, COUNTIFS($H$10:$H3543, CUSTOMER[[#This Row],[Booking]], $J$10:$J3543, CUSTOMER[[#This Row],[Order Date]], $F$10:$F3543, "&lt;&gt;"&amp;"N?m l*")=1), 1, TRUE,  "")</f>
        <v>#NAME?</v>
      </c>
      <c r="AA3543" s="282" t="b">
        <f t="shared" ca="1" si="56"/>
        <v>0</v>
      </c>
      <c r="AB3543" s="305"/>
    </row>
    <row r="3544" spans="1:28" x14ac:dyDescent="0.25">
      <c r="A3544" s="281" t="str">
        <f ca="1">no.</f>
        <v/>
      </c>
      <c r="B3544" s="281"/>
      <c r="C3544" s="282"/>
      <c r="D3544" s="282"/>
      <c r="E3544" s="283" t="str">
        <f ca="1">position</f>
        <v/>
      </c>
      <c r="F3544" s="282"/>
      <c r="G3544" s="282"/>
      <c r="H3544" s="282"/>
      <c r="I3544" s="282"/>
      <c r="J3544" s="335"/>
      <c r="K3544" s="282"/>
      <c r="L3544" s="282"/>
      <c r="M3544" s="282"/>
      <c r="N3544" s="282"/>
      <c r="O3544" s="281"/>
      <c r="P3544" s="360" t="str">
        <f ca="1">rescore_patient</f>
        <v/>
      </c>
      <c r="Q3544" s="330" t="str">
        <f ca="1">quantity</f>
        <v/>
      </c>
      <c r="R3544" s="284"/>
      <c r="S3544" s="282"/>
      <c r="T3544" s="282"/>
      <c r="U3544" s="282"/>
      <c r="V3544" s="305"/>
      <c r="W3544" s="305"/>
      <c r="X3544" s="305"/>
      <c r="Y3544" s="282"/>
      <c r="Z3544" s="282" t="e" vm="1">
        <f ca="1">_xlfn.IFS(AND(ISNUMBER(SEARCH("N?m l*", CUSTOMER[[#This Row],[Service Type]], 1)), CUSTOMER[[#This Row],[Count ST]] = TRUE), CUSTOMER[[#This Row],[Quantity]], AND($Y$10:$Y3544 = TRUE, COUNTIFS($H$10:$H3544, CUSTOMER[[#This Row],[Booking]], $J$10:$J3544, CUSTOMER[[#This Row],[Order Date]], $F$10:$F3544, "&lt;&gt;"&amp;"N?m l*")=1), 1, TRUE,  "")</f>
        <v>#NAME?</v>
      </c>
      <c r="AA3544" s="282" t="b">
        <f t="shared" ca="1" si="56"/>
        <v>0</v>
      </c>
      <c r="AB3544" s="305"/>
    </row>
    <row r="3545" spans="1:28" x14ac:dyDescent="0.25">
      <c r="A3545" s="281" t="str">
        <f ca="1">no.</f>
        <v/>
      </c>
      <c r="B3545" s="281"/>
      <c r="C3545" s="282"/>
      <c r="D3545" s="282"/>
      <c r="E3545" s="283" t="str">
        <f ca="1">position</f>
        <v/>
      </c>
      <c r="F3545" s="282"/>
      <c r="G3545" s="282"/>
      <c r="H3545" s="282"/>
      <c r="I3545" s="282"/>
      <c r="J3545" s="335"/>
      <c r="K3545" s="282"/>
      <c r="L3545" s="282"/>
      <c r="M3545" s="282"/>
      <c r="N3545" s="282"/>
      <c r="O3545" s="281"/>
      <c r="P3545" s="360" t="str">
        <f ca="1">rescore_patient</f>
        <v/>
      </c>
      <c r="Q3545" s="330" t="str">
        <f ca="1">quantity</f>
        <v/>
      </c>
      <c r="R3545" s="284"/>
      <c r="S3545" s="282"/>
      <c r="T3545" s="282"/>
      <c r="U3545" s="282"/>
      <c r="V3545" s="305"/>
      <c r="W3545" s="305"/>
      <c r="X3545" s="305"/>
      <c r="Y3545" s="282"/>
      <c r="Z3545" s="282" t="e" vm="1">
        <f ca="1">_xlfn.IFS(AND(ISNUMBER(SEARCH("N?m l*", CUSTOMER[[#This Row],[Service Type]], 1)), CUSTOMER[[#This Row],[Count ST]] = TRUE), CUSTOMER[[#This Row],[Quantity]], AND($Y$10:$Y3545 = TRUE, COUNTIFS($H$10:$H3545, CUSTOMER[[#This Row],[Booking]], $J$10:$J3545, CUSTOMER[[#This Row],[Order Date]], $F$10:$F3545, "&lt;&gt;"&amp;"N?m l*")=1), 1, TRUE,  "")</f>
        <v>#NAME?</v>
      </c>
      <c r="AA3545" s="282" t="b">
        <f t="shared" ca="1" si="56"/>
        <v>0</v>
      </c>
      <c r="AB3545" s="305"/>
    </row>
    <row r="3546" spans="1:28" x14ac:dyDescent="0.25">
      <c r="A3546" s="281" t="str">
        <f ca="1">no.</f>
        <v/>
      </c>
      <c r="B3546" s="281"/>
      <c r="C3546" s="282"/>
      <c r="D3546" s="282"/>
      <c r="E3546" s="283" t="str">
        <f ca="1">position</f>
        <v/>
      </c>
      <c r="F3546" s="282"/>
      <c r="G3546" s="282"/>
      <c r="H3546" s="282"/>
      <c r="I3546" s="282"/>
      <c r="J3546" s="335"/>
      <c r="K3546" s="282"/>
      <c r="L3546" s="282"/>
      <c r="M3546" s="282"/>
      <c r="N3546" s="282"/>
      <c r="O3546" s="281"/>
      <c r="P3546" s="360" t="str">
        <f ca="1">rescore_patient</f>
        <v/>
      </c>
      <c r="Q3546" s="330" t="str">
        <f ca="1">quantity</f>
        <v/>
      </c>
      <c r="R3546" s="284"/>
      <c r="S3546" s="282"/>
      <c r="T3546" s="282"/>
      <c r="U3546" s="282"/>
      <c r="V3546" s="305"/>
      <c r="W3546" s="305"/>
      <c r="X3546" s="305"/>
      <c r="Y3546" s="282"/>
      <c r="Z3546" s="282" t="e" vm="1">
        <f ca="1">_xlfn.IFS(AND(ISNUMBER(SEARCH("N?m l*", CUSTOMER[[#This Row],[Service Type]], 1)), CUSTOMER[[#This Row],[Count ST]] = TRUE), CUSTOMER[[#This Row],[Quantity]], AND($Y$10:$Y3546 = TRUE, COUNTIFS($H$10:$H3546, CUSTOMER[[#This Row],[Booking]], $J$10:$J3546, CUSTOMER[[#This Row],[Order Date]], $F$10:$F3546, "&lt;&gt;"&amp;"N?m l*")=1), 1, TRUE,  "")</f>
        <v>#NAME?</v>
      </c>
      <c r="AA3546" s="282" t="b">
        <f t="shared" ca="1" si="56"/>
        <v>0</v>
      </c>
      <c r="AB3546" s="305"/>
    </row>
    <row r="3547" spans="1:28" x14ac:dyDescent="0.25">
      <c r="A3547" s="281" t="str">
        <f ca="1">no.</f>
        <v/>
      </c>
      <c r="B3547" s="281"/>
      <c r="C3547" s="282"/>
      <c r="D3547" s="282"/>
      <c r="E3547" s="283" t="str">
        <f ca="1">position</f>
        <v/>
      </c>
      <c r="F3547" s="282"/>
      <c r="G3547" s="282"/>
      <c r="H3547" s="282"/>
      <c r="I3547" s="282"/>
      <c r="J3547" s="335"/>
      <c r="K3547" s="282"/>
      <c r="L3547" s="282"/>
      <c r="M3547" s="282"/>
      <c r="N3547" s="282"/>
      <c r="O3547" s="281"/>
      <c r="P3547" s="360" t="str">
        <f ca="1">rescore_patient</f>
        <v/>
      </c>
      <c r="Q3547" s="330" t="str">
        <f ca="1">quantity</f>
        <v/>
      </c>
      <c r="R3547" s="284"/>
      <c r="S3547" s="282"/>
      <c r="T3547" s="282"/>
      <c r="U3547" s="282"/>
      <c r="V3547" s="305"/>
      <c r="W3547" s="305"/>
      <c r="X3547" s="305"/>
      <c r="Y3547" s="282"/>
      <c r="Z3547" s="282" t="e" vm="1">
        <f ca="1">_xlfn.IFS(AND(ISNUMBER(SEARCH("N?m l*", CUSTOMER[[#This Row],[Service Type]], 1)), CUSTOMER[[#This Row],[Count ST]] = TRUE), CUSTOMER[[#This Row],[Quantity]], AND($Y$10:$Y3547 = TRUE, COUNTIFS($H$10:$H3547, CUSTOMER[[#This Row],[Booking]], $J$10:$J3547, CUSTOMER[[#This Row],[Order Date]], $F$10:$F3547, "&lt;&gt;"&amp;"N?m l*")=1), 1, TRUE,  "")</f>
        <v>#NAME?</v>
      </c>
      <c r="AA3547" s="282" t="b">
        <f t="shared" ca="1" si="56"/>
        <v>0</v>
      </c>
      <c r="AB3547" s="305"/>
    </row>
    <row r="3548" spans="1:28" x14ac:dyDescent="0.25">
      <c r="A3548" s="281" t="str">
        <f ca="1">no.</f>
        <v/>
      </c>
      <c r="B3548" s="281"/>
      <c r="C3548" s="282"/>
      <c r="D3548" s="282"/>
      <c r="E3548" s="283" t="str">
        <f ca="1">position</f>
        <v/>
      </c>
      <c r="F3548" s="282"/>
      <c r="G3548" s="282"/>
      <c r="H3548" s="282"/>
      <c r="I3548" s="282"/>
      <c r="J3548" s="335"/>
      <c r="K3548" s="282"/>
      <c r="L3548" s="282"/>
      <c r="M3548" s="282"/>
      <c r="N3548" s="282"/>
      <c r="O3548" s="281"/>
      <c r="P3548" s="360" t="str">
        <f ca="1">rescore_patient</f>
        <v/>
      </c>
      <c r="Q3548" s="330" t="str">
        <f ca="1">quantity</f>
        <v/>
      </c>
      <c r="R3548" s="284"/>
      <c r="S3548" s="282"/>
      <c r="T3548" s="282"/>
      <c r="U3548" s="282"/>
      <c r="V3548" s="305"/>
      <c r="W3548" s="305"/>
      <c r="X3548" s="305"/>
      <c r="Y3548" s="282"/>
      <c r="Z3548" s="282" t="e" vm="1">
        <f ca="1">_xlfn.IFS(AND(ISNUMBER(SEARCH("N?m l*", CUSTOMER[[#This Row],[Service Type]], 1)), CUSTOMER[[#This Row],[Count ST]] = TRUE), CUSTOMER[[#This Row],[Quantity]], AND($Y$10:$Y3548 = TRUE, COUNTIFS($H$10:$H3548, CUSTOMER[[#This Row],[Booking]], $J$10:$J3548, CUSTOMER[[#This Row],[Order Date]], $F$10:$F3548, "&lt;&gt;"&amp;"N?m l*")=1), 1, TRUE,  "")</f>
        <v>#NAME?</v>
      </c>
      <c r="AA3548" s="282" t="b">
        <f t="shared" ca="1" si="56"/>
        <v>0</v>
      </c>
      <c r="AB3548" s="305"/>
    </row>
    <row r="3549" spans="1:28" x14ac:dyDescent="0.25">
      <c r="A3549" s="281" t="str">
        <f ca="1">no.</f>
        <v/>
      </c>
      <c r="B3549" s="281"/>
      <c r="C3549" s="282"/>
      <c r="D3549" s="282"/>
      <c r="E3549" s="283" t="str">
        <f ca="1">position</f>
        <v/>
      </c>
      <c r="F3549" s="282"/>
      <c r="G3549" s="282"/>
      <c r="H3549" s="282"/>
      <c r="I3549" s="282"/>
      <c r="J3549" s="335"/>
      <c r="K3549" s="282"/>
      <c r="L3549" s="282"/>
      <c r="M3549" s="282"/>
      <c r="N3549" s="282"/>
      <c r="O3549" s="281"/>
      <c r="P3549" s="360" t="str">
        <f ca="1">rescore_patient</f>
        <v/>
      </c>
      <c r="Q3549" s="330" t="str">
        <f ca="1">quantity</f>
        <v/>
      </c>
      <c r="R3549" s="284"/>
      <c r="S3549" s="282"/>
      <c r="T3549" s="282"/>
      <c r="U3549" s="282"/>
      <c r="V3549" s="305"/>
      <c r="W3549" s="305"/>
      <c r="X3549" s="305"/>
      <c r="Y3549" s="282"/>
      <c r="Z3549" s="282" t="e" vm="1">
        <f ca="1">_xlfn.IFS(AND(ISNUMBER(SEARCH("N?m l*", CUSTOMER[[#This Row],[Service Type]], 1)), CUSTOMER[[#This Row],[Count ST]] = TRUE), CUSTOMER[[#This Row],[Quantity]], AND($Y$10:$Y3549 = TRUE, COUNTIFS($H$10:$H3549, CUSTOMER[[#This Row],[Booking]], $J$10:$J3549, CUSTOMER[[#This Row],[Order Date]], $F$10:$F3549, "&lt;&gt;"&amp;"N?m l*")=1), 1, TRUE,  "")</f>
        <v>#NAME?</v>
      </c>
      <c r="AA3549" s="282" t="b">
        <f t="shared" ca="1" si="56"/>
        <v>0</v>
      </c>
      <c r="AB3549" s="305"/>
    </row>
    <row r="3550" spans="1:28" x14ac:dyDescent="0.25">
      <c r="A3550" s="281" t="str">
        <f ca="1">no.</f>
        <v/>
      </c>
      <c r="B3550" s="281"/>
      <c r="C3550" s="282"/>
      <c r="D3550" s="282"/>
      <c r="E3550" s="283" t="str">
        <f ca="1">position</f>
        <v/>
      </c>
      <c r="F3550" s="282"/>
      <c r="G3550" s="282"/>
      <c r="H3550" s="282"/>
      <c r="I3550" s="282"/>
      <c r="J3550" s="335"/>
      <c r="K3550" s="282"/>
      <c r="L3550" s="282"/>
      <c r="M3550" s="282"/>
      <c r="N3550" s="282"/>
      <c r="O3550" s="281"/>
      <c r="P3550" s="360" t="str">
        <f ca="1">rescore_patient</f>
        <v/>
      </c>
      <c r="Q3550" s="330" t="str">
        <f ca="1">quantity</f>
        <v/>
      </c>
      <c r="R3550" s="284"/>
      <c r="S3550" s="282"/>
      <c r="T3550" s="282"/>
      <c r="U3550" s="282"/>
      <c r="V3550" s="305"/>
      <c r="W3550" s="305"/>
      <c r="X3550" s="305"/>
      <c r="Y3550" s="282"/>
      <c r="Z3550" s="282" t="e" vm="1">
        <f ca="1">_xlfn.IFS(AND(ISNUMBER(SEARCH("N?m l*", CUSTOMER[[#This Row],[Service Type]], 1)), CUSTOMER[[#This Row],[Count ST]] = TRUE), CUSTOMER[[#This Row],[Quantity]], AND($Y$10:$Y3550 = TRUE, COUNTIFS($H$10:$H3550, CUSTOMER[[#This Row],[Booking]], $J$10:$J3550, CUSTOMER[[#This Row],[Order Date]], $F$10:$F3550, "&lt;&gt;"&amp;"N?m l*")=1), 1, TRUE,  "")</f>
        <v>#NAME?</v>
      </c>
      <c r="AA3550" s="282" t="b">
        <f t="shared" ca="1" si="56"/>
        <v>0</v>
      </c>
      <c r="AB3550" s="305"/>
    </row>
    <row r="3551" spans="1:28" x14ac:dyDescent="0.25">
      <c r="A3551" s="281" t="str">
        <f ca="1">no.</f>
        <v/>
      </c>
      <c r="B3551" s="281"/>
      <c r="C3551" s="282"/>
      <c r="D3551" s="282"/>
      <c r="E3551" s="283" t="str">
        <f ca="1">position</f>
        <v/>
      </c>
      <c r="F3551" s="282"/>
      <c r="G3551" s="282"/>
      <c r="H3551" s="282"/>
      <c r="I3551" s="282"/>
      <c r="J3551" s="335"/>
      <c r="K3551" s="282"/>
      <c r="L3551" s="282"/>
      <c r="M3551" s="282"/>
      <c r="N3551" s="282"/>
      <c r="O3551" s="281"/>
      <c r="P3551" s="360" t="str">
        <f ca="1">rescore_patient</f>
        <v/>
      </c>
      <c r="Q3551" s="330" t="str">
        <f ca="1">quantity</f>
        <v/>
      </c>
      <c r="R3551" s="284"/>
      <c r="S3551" s="282"/>
      <c r="T3551" s="282"/>
      <c r="U3551" s="282"/>
      <c r="V3551" s="305"/>
      <c r="W3551" s="305"/>
      <c r="X3551" s="305"/>
      <c r="Y3551" s="282"/>
      <c r="Z3551" s="282" t="e" vm="1">
        <f ca="1">_xlfn.IFS(AND(ISNUMBER(SEARCH("N?m l*", CUSTOMER[[#This Row],[Service Type]], 1)), CUSTOMER[[#This Row],[Count ST]] = TRUE), CUSTOMER[[#This Row],[Quantity]], AND($Y$10:$Y3551 = TRUE, COUNTIFS($H$10:$H3551, CUSTOMER[[#This Row],[Booking]], $J$10:$J3551, CUSTOMER[[#This Row],[Order Date]], $F$10:$F3551, "&lt;&gt;"&amp;"N?m l*")=1), 1, TRUE,  "")</f>
        <v>#NAME?</v>
      </c>
      <c r="AA3551" s="282" t="b">
        <f t="shared" ca="1" si="56"/>
        <v>0</v>
      </c>
      <c r="AB3551" s="305"/>
    </row>
    <row r="3552" spans="1:28" x14ac:dyDescent="0.25">
      <c r="A3552" s="281" t="str">
        <f ca="1">no.</f>
        <v/>
      </c>
      <c r="B3552" s="281"/>
      <c r="C3552" s="282"/>
      <c r="D3552" s="282"/>
      <c r="E3552" s="283" t="str">
        <f ca="1">position</f>
        <v/>
      </c>
      <c r="F3552" s="282"/>
      <c r="G3552" s="282"/>
      <c r="H3552" s="282"/>
      <c r="I3552" s="282"/>
      <c r="J3552" s="335"/>
      <c r="K3552" s="282"/>
      <c r="L3552" s="282"/>
      <c r="M3552" s="282"/>
      <c r="N3552" s="282"/>
      <c r="O3552" s="281"/>
      <c r="P3552" s="360" t="str">
        <f ca="1">rescore_patient</f>
        <v/>
      </c>
      <c r="Q3552" s="330" t="str">
        <f ca="1">quantity</f>
        <v/>
      </c>
      <c r="R3552" s="284"/>
      <c r="S3552" s="282"/>
      <c r="T3552" s="282"/>
      <c r="U3552" s="282"/>
      <c r="V3552" s="305"/>
      <c r="W3552" s="305"/>
      <c r="X3552" s="305"/>
      <c r="Y3552" s="282"/>
      <c r="Z3552" s="282" t="e" vm="1">
        <f ca="1">_xlfn.IFS(AND(ISNUMBER(SEARCH("N?m l*", CUSTOMER[[#This Row],[Service Type]], 1)), CUSTOMER[[#This Row],[Count ST]] = TRUE), CUSTOMER[[#This Row],[Quantity]], AND($Y$10:$Y3552 = TRUE, COUNTIFS($H$10:$H3552, CUSTOMER[[#This Row],[Booking]], $J$10:$J3552, CUSTOMER[[#This Row],[Order Date]], $F$10:$F3552, "&lt;&gt;"&amp;"N?m l*")=1), 1, TRUE,  "")</f>
        <v>#NAME?</v>
      </c>
      <c r="AA3552" s="282" t="b">
        <f t="shared" ca="1" si="56"/>
        <v>0</v>
      </c>
      <c r="AB3552" s="305"/>
    </row>
    <row r="3553" spans="1:28" x14ac:dyDescent="0.25">
      <c r="A3553" s="281" t="str">
        <f ca="1">no.</f>
        <v/>
      </c>
      <c r="B3553" s="281"/>
      <c r="C3553" s="282"/>
      <c r="D3553" s="282"/>
      <c r="E3553" s="283" t="str">
        <f ca="1">position</f>
        <v/>
      </c>
      <c r="F3553" s="282"/>
      <c r="G3553" s="282"/>
      <c r="H3553" s="282"/>
      <c r="I3553" s="282"/>
      <c r="J3553" s="335"/>
      <c r="K3553" s="282"/>
      <c r="L3553" s="282"/>
      <c r="M3553" s="282"/>
      <c r="N3553" s="282"/>
      <c r="O3553" s="281"/>
      <c r="P3553" s="360" t="str">
        <f ca="1">rescore_patient</f>
        <v/>
      </c>
      <c r="Q3553" s="330" t="str">
        <f ca="1">quantity</f>
        <v/>
      </c>
      <c r="R3553" s="284"/>
      <c r="S3553" s="282"/>
      <c r="T3553" s="282"/>
      <c r="U3553" s="282"/>
      <c r="V3553" s="305"/>
      <c r="W3553" s="305"/>
      <c r="X3553" s="305"/>
      <c r="Y3553" s="282"/>
      <c r="Z3553" s="282" t="e" vm="1">
        <f ca="1">_xlfn.IFS(AND(ISNUMBER(SEARCH("N?m l*", CUSTOMER[[#This Row],[Service Type]], 1)), CUSTOMER[[#This Row],[Count ST]] = TRUE), CUSTOMER[[#This Row],[Quantity]], AND($Y$10:$Y3553 = TRUE, COUNTIFS($H$10:$H3553, CUSTOMER[[#This Row],[Booking]], $J$10:$J3553, CUSTOMER[[#This Row],[Order Date]], $F$10:$F3553, "&lt;&gt;"&amp;"N?m l*")=1), 1, TRUE,  "")</f>
        <v>#NAME?</v>
      </c>
      <c r="AA3553" s="282" t="b">
        <f t="shared" ca="1" si="56"/>
        <v>0</v>
      </c>
      <c r="AB3553" s="305"/>
    </row>
    <row r="3554" spans="1:28" x14ac:dyDescent="0.25">
      <c r="A3554" s="281" t="str">
        <f ca="1">no.</f>
        <v/>
      </c>
      <c r="B3554" s="281"/>
      <c r="C3554" s="282"/>
      <c r="D3554" s="282"/>
      <c r="E3554" s="283" t="str">
        <f ca="1">position</f>
        <v/>
      </c>
      <c r="F3554" s="282"/>
      <c r="G3554" s="282"/>
      <c r="H3554" s="282"/>
      <c r="I3554" s="282"/>
      <c r="J3554" s="335"/>
      <c r="K3554" s="282"/>
      <c r="L3554" s="282"/>
      <c r="M3554" s="282"/>
      <c r="N3554" s="282"/>
      <c r="O3554" s="281"/>
      <c r="P3554" s="360" t="str">
        <f ca="1">rescore_patient</f>
        <v/>
      </c>
      <c r="Q3554" s="330" t="str">
        <f ca="1">quantity</f>
        <v/>
      </c>
      <c r="R3554" s="284"/>
      <c r="S3554" s="282"/>
      <c r="T3554" s="282"/>
      <c r="U3554" s="282"/>
      <c r="V3554" s="305"/>
      <c r="W3554" s="305"/>
      <c r="X3554" s="305"/>
      <c r="Y3554" s="282"/>
      <c r="Z3554" s="282" t="e" vm="1">
        <f ca="1">_xlfn.IFS(AND(ISNUMBER(SEARCH("N?m l*", CUSTOMER[[#This Row],[Service Type]], 1)), CUSTOMER[[#This Row],[Count ST]] = TRUE), CUSTOMER[[#This Row],[Quantity]], AND($Y$10:$Y3554 = TRUE, COUNTIFS($H$10:$H3554, CUSTOMER[[#This Row],[Booking]], $J$10:$J3554, CUSTOMER[[#This Row],[Order Date]], $F$10:$F3554, "&lt;&gt;"&amp;"N?m l*")=1), 1, TRUE,  "")</f>
        <v>#NAME?</v>
      </c>
      <c r="AA3554" s="282" t="b">
        <f t="shared" ca="1" si="56"/>
        <v>0</v>
      </c>
      <c r="AB3554" s="305"/>
    </row>
    <row r="3555" spans="1:28" x14ac:dyDescent="0.25">
      <c r="A3555" s="281" t="str">
        <f ca="1">no.</f>
        <v/>
      </c>
      <c r="B3555" s="281"/>
      <c r="C3555" s="282"/>
      <c r="D3555" s="282"/>
      <c r="E3555" s="283" t="str">
        <f ca="1">position</f>
        <v/>
      </c>
      <c r="F3555" s="282"/>
      <c r="G3555" s="282"/>
      <c r="H3555" s="282"/>
      <c r="I3555" s="282"/>
      <c r="J3555" s="335"/>
      <c r="K3555" s="282"/>
      <c r="L3555" s="282"/>
      <c r="M3555" s="282"/>
      <c r="N3555" s="282"/>
      <c r="O3555" s="281"/>
      <c r="P3555" s="360" t="str">
        <f ca="1">rescore_patient</f>
        <v/>
      </c>
      <c r="Q3555" s="330" t="str">
        <f ca="1">quantity</f>
        <v/>
      </c>
      <c r="R3555" s="284"/>
      <c r="S3555" s="282"/>
      <c r="T3555" s="282"/>
      <c r="U3555" s="282"/>
      <c r="V3555" s="305"/>
      <c r="W3555" s="305"/>
      <c r="X3555" s="305"/>
      <c r="Y3555" s="282"/>
      <c r="Z3555" s="282" t="e" vm="1">
        <f ca="1">_xlfn.IFS(AND(ISNUMBER(SEARCH("N?m l*", CUSTOMER[[#This Row],[Service Type]], 1)), CUSTOMER[[#This Row],[Count ST]] = TRUE), CUSTOMER[[#This Row],[Quantity]], AND($Y$10:$Y3555 = TRUE, COUNTIFS($H$10:$H3555, CUSTOMER[[#This Row],[Booking]], $J$10:$J3555, CUSTOMER[[#This Row],[Order Date]], $F$10:$F3555, "&lt;&gt;"&amp;"N?m l*")=1), 1, TRUE,  "")</f>
        <v>#NAME?</v>
      </c>
      <c r="AA3555" s="282" t="b">
        <f t="shared" ca="1" si="56"/>
        <v>0</v>
      </c>
      <c r="AB3555" s="305"/>
    </row>
    <row r="3556" spans="1:28" x14ac:dyDescent="0.25">
      <c r="A3556" s="281" t="str">
        <f ca="1">no.</f>
        <v/>
      </c>
      <c r="B3556" s="281"/>
      <c r="C3556" s="282"/>
      <c r="D3556" s="282"/>
      <c r="E3556" s="283" t="str">
        <f ca="1">position</f>
        <v/>
      </c>
      <c r="F3556" s="282"/>
      <c r="G3556" s="282"/>
      <c r="H3556" s="282"/>
      <c r="I3556" s="282"/>
      <c r="J3556" s="335"/>
      <c r="K3556" s="282"/>
      <c r="L3556" s="282"/>
      <c r="M3556" s="282"/>
      <c r="N3556" s="282"/>
      <c r="O3556" s="281"/>
      <c r="P3556" s="360" t="str">
        <f ca="1">rescore_patient</f>
        <v/>
      </c>
      <c r="Q3556" s="330" t="str">
        <f ca="1">quantity</f>
        <v/>
      </c>
      <c r="R3556" s="284"/>
      <c r="S3556" s="282"/>
      <c r="T3556" s="282"/>
      <c r="U3556" s="282"/>
      <c r="V3556" s="305"/>
      <c r="W3556" s="305"/>
      <c r="X3556" s="305"/>
      <c r="Y3556" s="282"/>
      <c r="Z3556" s="282" t="e" vm="1">
        <f ca="1">_xlfn.IFS(AND(ISNUMBER(SEARCH("N?m l*", CUSTOMER[[#This Row],[Service Type]], 1)), CUSTOMER[[#This Row],[Count ST]] = TRUE), CUSTOMER[[#This Row],[Quantity]], AND($Y$10:$Y3556 = TRUE, COUNTIFS($H$10:$H3556, CUSTOMER[[#This Row],[Booking]], $J$10:$J3556, CUSTOMER[[#This Row],[Order Date]], $F$10:$F3556, "&lt;&gt;"&amp;"N?m l*")=1), 1, TRUE,  "")</f>
        <v>#NAME?</v>
      </c>
      <c r="AA3556" s="282" t="b">
        <f t="shared" ca="1" si="56"/>
        <v>0</v>
      </c>
      <c r="AB3556" s="305"/>
    </row>
    <row r="3557" spans="1:28" x14ac:dyDescent="0.25">
      <c r="A3557" s="281" t="str">
        <f ca="1">no.</f>
        <v/>
      </c>
      <c r="B3557" s="281"/>
      <c r="C3557" s="282"/>
      <c r="D3557" s="282"/>
      <c r="E3557" s="283" t="str">
        <f ca="1">position</f>
        <v/>
      </c>
      <c r="F3557" s="282"/>
      <c r="G3557" s="282"/>
      <c r="H3557" s="282"/>
      <c r="I3557" s="282"/>
      <c r="J3557" s="335"/>
      <c r="K3557" s="282"/>
      <c r="L3557" s="282"/>
      <c r="M3557" s="282"/>
      <c r="N3557" s="282"/>
      <c r="O3557" s="281"/>
      <c r="P3557" s="360" t="str">
        <f ca="1">rescore_patient</f>
        <v/>
      </c>
      <c r="Q3557" s="330" t="str">
        <f ca="1">quantity</f>
        <v/>
      </c>
      <c r="R3557" s="284"/>
      <c r="S3557" s="282"/>
      <c r="T3557" s="282"/>
      <c r="U3557" s="282"/>
      <c r="V3557" s="305"/>
      <c r="W3557" s="305"/>
      <c r="X3557" s="305"/>
      <c r="Y3557" s="282"/>
      <c r="Z3557" s="282" t="e" vm="1">
        <f ca="1">_xlfn.IFS(AND(ISNUMBER(SEARCH("N?m l*", CUSTOMER[[#This Row],[Service Type]], 1)), CUSTOMER[[#This Row],[Count ST]] = TRUE), CUSTOMER[[#This Row],[Quantity]], AND($Y$10:$Y3557 = TRUE, COUNTIFS($H$10:$H3557, CUSTOMER[[#This Row],[Booking]], $J$10:$J3557, CUSTOMER[[#This Row],[Order Date]], $F$10:$F3557, "&lt;&gt;"&amp;"N?m l*")=1), 1, TRUE,  "")</f>
        <v>#NAME?</v>
      </c>
      <c r="AA3557" s="282" t="b">
        <f t="shared" ca="1" si="56"/>
        <v>0</v>
      </c>
      <c r="AB3557" s="305"/>
    </row>
    <row r="3558" spans="1:28" x14ac:dyDescent="0.25">
      <c r="A3558" s="281" t="str">
        <f ca="1">no.</f>
        <v/>
      </c>
      <c r="B3558" s="281"/>
      <c r="C3558" s="282"/>
      <c r="D3558" s="282"/>
      <c r="E3558" s="283" t="str">
        <f ca="1">position</f>
        <v/>
      </c>
      <c r="F3558" s="282"/>
      <c r="G3558" s="282"/>
      <c r="H3558" s="282"/>
      <c r="I3558" s="282"/>
      <c r="J3558" s="335"/>
      <c r="K3558" s="282"/>
      <c r="L3558" s="282"/>
      <c r="M3558" s="282"/>
      <c r="N3558" s="282"/>
      <c r="O3558" s="281"/>
      <c r="P3558" s="360" t="str">
        <f ca="1">rescore_patient</f>
        <v/>
      </c>
      <c r="Q3558" s="330" t="str">
        <f ca="1">quantity</f>
        <v/>
      </c>
      <c r="R3558" s="284"/>
      <c r="S3558" s="282"/>
      <c r="T3558" s="282"/>
      <c r="U3558" s="282"/>
      <c r="V3558" s="305"/>
      <c r="W3558" s="305"/>
      <c r="X3558" s="305"/>
      <c r="Y3558" s="282"/>
      <c r="Z3558" s="282" t="e" vm="1">
        <f ca="1">_xlfn.IFS(AND(ISNUMBER(SEARCH("N?m l*", CUSTOMER[[#This Row],[Service Type]], 1)), CUSTOMER[[#This Row],[Count ST]] = TRUE), CUSTOMER[[#This Row],[Quantity]], AND($Y$10:$Y3558 = TRUE, COUNTIFS($H$10:$H3558, CUSTOMER[[#This Row],[Booking]], $J$10:$J3558, CUSTOMER[[#This Row],[Order Date]], $F$10:$F3558, "&lt;&gt;"&amp;"N?m l*")=1), 1, TRUE,  "")</f>
        <v>#NAME?</v>
      </c>
      <c r="AA3558" s="282" t="b">
        <f t="shared" ca="1" si="56"/>
        <v>0</v>
      </c>
      <c r="AB3558" s="305"/>
    </row>
    <row r="3559" spans="1:28" x14ac:dyDescent="0.25">
      <c r="A3559" s="281" t="str">
        <f ca="1">no.</f>
        <v/>
      </c>
      <c r="B3559" s="281"/>
      <c r="C3559" s="282"/>
      <c r="D3559" s="282"/>
      <c r="E3559" s="283" t="str">
        <f ca="1">position</f>
        <v/>
      </c>
      <c r="F3559" s="282"/>
      <c r="G3559" s="282"/>
      <c r="H3559" s="282"/>
      <c r="I3559" s="282"/>
      <c r="J3559" s="335"/>
      <c r="K3559" s="282"/>
      <c r="L3559" s="282"/>
      <c r="M3559" s="282"/>
      <c r="N3559" s="282"/>
      <c r="O3559" s="281"/>
      <c r="P3559" s="360" t="str">
        <f ca="1">rescore_patient</f>
        <v/>
      </c>
      <c r="Q3559" s="330" t="str">
        <f ca="1">quantity</f>
        <v/>
      </c>
      <c r="R3559" s="284"/>
      <c r="S3559" s="282"/>
      <c r="T3559" s="282"/>
      <c r="U3559" s="282"/>
      <c r="V3559" s="305"/>
      <c r="W3559" s="305"/>
      <c r="X3559" s="305"/>
      <c r="Y3559" s="282"/>
      <c r="Z3559" s="282" t="e" vm="1">
        <f ca="1">_xlfn.IFS(AND(ISNUMBER(SEARCH("N?m l*", CUSTOMER[[#This Row],[Service Type]], 1)), CUSTOMER[[#This Row],[Count ST]] = TRUE), CUSTOMER[[#This Row],[Quantity]], AND($Y$10:$Y3559 = TRUE, COUNTIFS($H$10:$H3559, CUSTOMER[[#This Row],[Booking]], $J$10:$J3559, CUSTOMER[[#This Row],[Order Date]], $F$10:$F3559, "&lt;&gt;"&amp;"N?m l*")=1), 1, TRUE,  "")</f>
        <v>#NAME?</v>
      </c>
      <c r="AA3559" s="282" t="b">
        <f t="shared" ca="1" si="56"/>
        <v>0</v>
      </c>
      <c r="AB3559" s="305"/>
    </row>
    <row r="3560" spans="1:28" x14ac:dyDescent="0.25">
      <c r="A3560" s="281" t="str">
        <f ca="1">no.</f>
        <v/>
      </c>
      <c r="B3560" s="281"/>
      <c r="C3560" s="282"/>
      <c r="D3560" s="282"/>
      <c r="E3560" s="283" t="str">
        <f ca="1">position</f>
        <v/>
      </c>
      <c r="F3560" s="282"/>
      <c r="G3560" s="282"/>
      <c r="H3560" s="282"/>
      <c r="I3560" s="282"/>
      <c r="J3560" s="335"/>
      <c r="K3560" s="282"/>
      <c r="L3560" s="282"/>
      <c r="M3560" s="282"/>
      <c r="N3560" s="282"/>
      <c r="O3560" s="281"/>
      <c r="P3560" s="360" t="str">
        <f ca="1">rescore_patient</f>
        <v/>
      </c>
      <c r="Q3560" s="330" t="str">
        <f ca="1">quantity</f>
        <v/>
      </c>
      <c r="R3560" s="284"/>
      <c r="S3560" s="282"/>
      <c r="T3560" s="282"/>
      <c r="U3560" s="282"/>
      <c r="V3560" s="305"/>
      <c r="W3560" s="305"/>
      <c r="X3560" s="305"/>
      <c r="Y3560" s="282"/>
      <c r="Z3560" s="282" t="e" vm="1">
        <f ca="1">_xlfn.IFS(AND(ISNUMBER(SEARCH("N?m l*", CUSTOMER[[#This Row],[Service Type]], 1)), CUSTOMER[[#This Row],[Count ST]] = TRUE), CUSTOMER[[#This Row],[Quantity]], AND($Y$10:$Y3560 = TRUE, COUNTIFS($H$10:$H3560, CUSTOMER[[#This Row],[Booking]], $J$10:$J3560, CUSTOMER[[#This Row],[Order Date]], $F$10:$F3560, "&lt;&gt;"&amp;"N?m l*")=1), 1, TRUE,  "")</f>
        <v>#NAME?</v>
      </c>
      <c r="AA3560" s="282" t="b">
        <f t="shared" ca="1" si="56"/>
        <v>0</v>
      </c>
      <c r="AB3560" s="305"/>
    </row>
    <row r="3561" spans="1:28" x14ac:dyDescent="0.25">
      <c r="A3561" s="281" t="str">
        <f ca="1">no.</f>
        <v/>
      </c>
      <c r="B3561" s="281"/>
      <c r="C3561" s="282"/>
      <c r="D3561" s="282"/>
      <c r="E3561" s="283" t="str">
        <f ca="1">position</f>
        <v/>
      </c>
      <c r="F3561" s="282"/>
      <c r="G3561" s="282"/>
      <c r="H3561" s="282"/>
      <c r="I3561" s="282"/>
      <c r="J3561" s="335"/>
      <c r="K3561" s="282"/>
      <c r="L3561" s="282"/>
      <c r="M3561" s="282"/>
      <c r="N3561" s="282"/>
      <c r="O3561" s="281"/>
      <c r="P3561" s="360" t="str">
        <f ca="1">rescore_patient</f>
        <v/>
      </c>
      <c r="Q3561" s="330" t="str">
        <f ca="1">quantity</f>
        <v/>
      </c>
      <c r="R3561" s="284"/>
      <c r="S3561" s="282"/>
      <c r="T3561" s="282"/>
      <c r="U3561" s="282"/>
      <c r="V3561" s="305"/>
      <c r="W3561" s="305"/>
      <c r="X3561" s="305"/>
      <c r="Y3561" s="282"/>
      <c r="Z3561" s="282" t="e" vm="1">
        <f ca="1">_xlfn.IFS(AND(ISNUMBER(SEARCH("N?m l*", CUSTOMER[[#This Row],[Service Type]], 1)), CUSTOMER[[#This Row],[Count ST]] = TRUE), CUSTOMER[[#This Row],[Quantity]], AND($Y$10:$Y3561 = TRUE, COUNTIFS($H$10:$H3561, CUSTOMER[[#This Row],[Booking]], $J$10:$J3561, CUSTOMER[[#This Row],[Order Date]], $F$10:$F3561, "&lt;&gt;"&amp;"N?m l*")=1), 1, TRUE,  "")</f>
        <v>#NAME?</v>
      </c>
      <c r="AA3561" s="282" t="b">
        <f t="shared" ca="1" si="56"/>
        <v>0</v>
      </c>
      <c r="AB3561" s="305"/>
    </row>
    <row r="3562" spans="1:28" x14ac:dyDescent="0.25">
      <c r="A3562" s="281" t="str">
        <f ca="1">no.</f>
        <v/>
      </c>
      <c r="B3562" s="281"/>
      <c r="C3562" s="282"/>
      <c r="D3562" s="282"/>
      <c r="E3562" s="283" t="str">
        <f ca="1">position</f>
        <v/>
      </c>
      <c r="F3562" s="282"/>
      <c r="G3562" s="282"/>
      <c r="H3562" s="282"/>
      <c r="I3562" s="282"/>
      <c r="J3562" s="335"/>
      <c r="K3562" s="282"/>
      <c r="L3562" s="282"/>
      <c r="M3562" s="282"/>
      <c r="N3562" s="282"/>
      <c r="O3562" s="281"/>
      <c r="P3562" s="360" t="str">
        <f ca="1">rescore_patient</f>
        <v/>
      </c>
      <c r="Q3562" s="330" t="str">
        <f ca="1">quantity</f>
        <v/>
      </c>
      <c r="R3562" s="284"/>
      <c r="S3562" s="282"/>
      <c r="T3562" s="282"/>
      <c r="U3562" s="282"/>
      <c r="V3562" s="305"/>
      <c r="W3562" s="305"/>
      <c r="X3562" s="305"/>
      <c r="Y3562" s="282"/>
      <c r="Z3562" s="282" t="e" vm="1">
        <f ca="1">_xlfn.IFS(AND(ISNUMBER(SEARCH("N?m l*", CUSTOMER[[#This Row],[Service Type]], 1)), CUSTOMER[[#This Row],[Count ST]] = TRUE), CUSTOMER[[#This Row],[Quantity]], AND($Y$10:$Y3562 = TRUE, COUNTIFS($H$10:$H3562, CUSTOMER[[#This Row],[Booking]], $J$10:$J3562, CUSTOMER[[#This Row],[Order Date]], $F$10:$F3562, "&lt;&gt;"&amp;"N?m l*")=1), 1, TRUE,  "")</f>
        <v>#NAME?</v>
      </c>
      <c r="AA3562" s="282" t="b">
        <f t="shared" ca="1" si="56"/>
        <v>0</v>
      </c>
      <c r="AB3562" s="305"/>
    </row>
    <row r="3563" spans="1:28" x14ac:dyDescent="0.25">
      <c r="A3563" s="281" t="str">
        <f ca="1">no.</f>
        <v/>
      </c>
      <c r="B3563" s="281"/>
      <c r="C3563" s="282"/>
      <c r="D3563" s="282"/>
      <c r="E3563" s="283" t="str">
        <f ca="1">position</f>
        <v/>
      </c>
      <c r="F3563" s="282"/>
      <c r="G3563" s="282"/>
      <c r="H3563" s="282"/>
      <c r="I3563" s="282"/>
      <c r="J3563" s="335"/>
      <c r="K3563" s="282"/>
      <c r="L3563" s="282"/>
      <c r="M3563" s="282"/>
      <c r="N3563" s="282"/>
      <c r="O3563" s="281"/>
      <c r="P3563" s="360" t="str">
        <f ca="1">rescore_patient</f>
        <v/>
      </c>
      <c r="Q3563" s="330" t="str">
        <f ca="1">quantity</f>
        <v/>
      </c>
      <c r="R3563" s="284"/>
      <c r="S3563" s="282"/>
      <c r="T3563" s="282"/>
      <c r="U3563" s="282"/>
      <c r="V3563" s="305"/>
      <c r="W3563" s="305"/>
      <c r="X3563" s="305"/>
      <c r="Y3563" s="282"/>
      <c r="Z3563" s="282" t="e" vm="1">
        <f ca="1">_xlfn.IFS(AND(ISNUMBER(SEARCH("N?m l*", CUSTOMER[[#This Row],[Service Type]], 1)), CUSTOMER[[#This Row],[Count ST]] = TRUE), CUSTOMER[[#This Row],[Quantity]], AND($Y$10:$Y3563 = TRUE, COUNTIFS($H$10:$H3563, CUSTOMER[[#This Row],[Booking]], $J$10:$J3563, CUSTOMER[[#This Row],[Order Date]], $F$10:$F3563, "&lt;&gt;"&amp;"N?m l*")=1), 1, TRUE,  "")</f>
        <v>#NAME?</v>
      </c>
      <c r="AA3563" s="282" t="b">
        <f t="shared" ca="1" si="56"/>
        <v>0</v>
      </c>
      <c r="AB3563" s="305"/>
    </row>
    <row r="3564" spans="1:28" x14ac:dyDescent="0.25">
      <c r="A3564" s="281" t="str">
        <f ca="1">no.</f>
        <v/>
      </c>
      <c r="B3564" s="281"/>
      <c r="C3564" s="282"/>
      <c r="D3564" s="282"/>
      <c r="E3564" s="283" t="str">
        <f ca="1">position</f>
        <v/>
      </c>
      <c r="F3564" s="282"/>
      <c r="G3564" s="282"/>
      <c r="H3564" s="282"/>
      <c r="I3564" s="282"/>
      <c r="J3564" s="335"/>
      <c r="K3564" s="282"/>
      <c r="L3564" s="282"/>
      <c r="M3564" s="282"/>
      <c r="N3564" s="282"/>
      <c r="O3564" s="281"/>
      <c r="P3564" s="360" t="str">
        <f ca="1">rescore_patient</f>
        <v/>
      </c>
      <c r="Q3564" s="330" t="str">
        <f ca="1">quantity</f>
        <v/>
      </c>
      <c r="R3564" s="284"/>
      <c r="S3564" s="282"/>
      <c r="T3564" s="282"/>
      <c r="U3564" s="282"/>
      <c r="V3564" s="305"/>
      <c r="W3564" s="305"/>
      <c r="X3564" s="305"/>
      <c r="Y3564" s="282"/>
      <c r="Z3564" s="282" t="e" vm="1">
        <f ca="1">_xlfn.IFS(AND(ISNUMBER(SEARCH("N?m l*", CUSTOMER[[#This Row],[Service Type]], 1)), CUSTOMER[[#This Row],[Count ST]] = TRUE), CUSTOMER[[#This Row],[Quantity]], AND($Y$10:$Y3564 = TRUE, COUNTIFS($H$10:$H3564, CUSTOMER[[#This Row],[Booking]], $J$10:$J3564, CUSTOMER[[#This Row],[Order Date]], $F$10:$F3564, "&lt;&gt;"&amp;"N?m l*")=1), 1, TRUE,  "")</f>
        <v>#NAME?</v>
      </c>
      <c r="AA3564" s="282" t="b">
        <f t="shared" ca="1" si="56"/>
        <v>0</v>
      </c>
      <c r="AB3564" s="305"/>
    </row>
    <row r="3565" spans="1:28" x14ac:dyDescent="0.25">
      <c r="A3565" s="281" t="str">
        <f ca="1">no.</f>
        <v/>
      </c>
      <c r="B3565" s="281"/>
      <c r="C3565" s="282"/>
      <c r="D3565" s="282"/>
      <c r="E3565" s="283" t="str">
        <f ca="1">position</f>
        <v/>
      </c>
      <c r="F3565" s="282"/>
      <c r="G3565" s="282"/>
      <c r="H3565" s="282"/>
      <c r="I3565" s="282"/>
      <c r="J3565" s="335"/>
      <c r="K3565" s="282"/>
      <c r="L3565" s="282"/>
      <c r="M3565" s="282"/>
      <c r="N3565" s="282"/>
      <c r="O3565" s="281"/>
      <c r="P3565" s="360" t="str">
        <f ca="1">rescore_patient</f>
        <v/>
      </c>
      <c r="Q3565" s="330" t="str">
        <f ca="1">quantity</f>
        <v/>
      </c>
      <c r="R3565" s="284"/>
      <c r="S3565" s="282"/>
      <c r="T3565" s="282"/>
      <c r="U3565" s="282"/>
      <c r="V3565" s="305"/>
      <c r="W3565" s="305"/>
      <c r="X3565" s="305"/>
      <c r="Y3565" s="282"/>
      <c r="Z3565" s="282" t="e" vm="1">
        <f ca="1">_xlfn.IFS(AND(ISNUMBER(SEARCH("N?m l*", CUSTOMER[[#This Row],[Service Type]], 1)), CUSTOMER[[#This Row],[Count ST]] = TRUE), CUSTOMER[[#This Row],[Quantity]], AND($Y$10:$Y3565 = TRUE, COUNTIFS($H$10:$H3565, CUSTOMER[[#This Row],[Booking]], $J$10:$J3565, CUSTOMER[[#This Row],[Order Date]], $F$10:$F3565, "&lt;&gt;"&amp;"N?m l*")=1), 1, TRUE,  "")</f>
        <v>#NAME?</v>
      </c>
      <c r="AA3565" s="282" t="b">
        <f t="shared" ca="1" si="56"/>
        <v>0</v>
      </c>
      <c r="AB3565" s="305"/>
    </row>
    <row r="3566" spans="1:28" x14ac:dyDescent="0.25">
      <c r="A3566" s="281" t="str">
        <f ca="1">no.</f>
        <v/>
      </c>
      <c r="B3566" s="281"/>
      <c r="C3566" s="282"/>
      <c r="D3566" s="282"/>
      <c r="E3566" s="283" t="str">
        <f ca="1">position</f>
        <v/>
      </c>
      <c r="F3566" s="282"/>
      <c r="G3566" s="282"/>
      <c r="H3566" s="282"/>
      <c r="I3566" s="282"/>
      <c r="J3566" s="335"/>
      <c r="K3566" s="282"/>
      <c r="L3566" s="282"/>
      <c r="M3566" s="282"/>
      <c r="N3566" s="282"/>
      <c r="O3566" s="281"/>
      <c r="P3566" s="360" t="str">
        <f ca="1">rescore_patient</f>
        <v/>
      </c>
      <c r="Q3566" s="330" t="str">
        <f ca="1">quantity</f>
        <v/>
      </c>
      <c r="R3566" s="284"/>
      <c r="S3566" s="282"/>
      <c r="T3566" s="282"/>
      <c r="U3566" s="282"/>
      <c r="V3566" s="305"/>
      <c r="W3566" s="305"/>
      <c r="X3566" s="305"/>
      <c r="Y3566" s="282"/>
      <c r="Z3566" s="282" t="e" vm="1">
        <f ca="1">_xlfn.IFS(AND(ISNUMBER(SEARCH("N?m l*", CUSTOMER[[#This Row],[Service Type]], 1)), CUSTOMER[[#This Row],[Count ST]] = TRUE), CUSTOMER[[#This Row],[Quantity]], AND($Y$10:$Y3566 = TRUE, COUNTIFS($H$10:$H3566, CUSTOMER[[#This Row],[Booking]], $J$10:$J3566, CUSTOMER[[#This Row],[Order Date]], $F$10:$F3566, "&lt;&gt;"&amp;"N?m l*")=1), 1, TRUE,  "")</f>
        <v>#NAME?</v>
      </c>
      <c r="AA3566" s="282" t="b">
        <f t="shared" ca="1" si="56"/>
        <v>0</v>
      </c>
      <c r="AB3566" s="305"/>
    </row>
    <row r="3567" spans="1:28" x14ac:dyDescent="0.25">
      <c r="A3567" s="281" t="str">
        <f ca="1">no.</f>
        <v/>
      </c>
      <c r="B3567" s="281"/>
      <c r="C3567" s="282"/>
      <c r="D3567" s="282"/>
      <c r="E3567" s="283" t="str">
        <f ca="1">position</f>
        <v/>
      </c>
      <c r="F3567" s="282"/>
      <c r="G3567" s="282"/>
      <c r="H3567" s="282"/>
      <c r="I3567" s="282"/>
      <c r="J3567" s="335"/>
      <c r="K3567" s="282"/>
      <c r="L3567" s="282"/>
      <c r="M3567" s="282"/>
      <c r="N3567" s="282"/>
      <c r="O3567" s="281"/>
      <c r="P3567" s="360" t="str">
        <f ca="1">rescore_patient</f>
        <v/>
      </c>
      <c r="Q3567" s="330" t="str">
        <f ca="1">quantity</f>
        <v/>
      </c>
      <c r="R3567" s="284"/>
      <c r="S3567" s="282"/>
      <c r="T3567" s="282"/>
      <c r="U3567" s="282"/>
      <c r="V3567" s="305"/>
      <c r="W3567" s="305"/>
      <c r="X3567" s="305"/>
      <c r="Y3567" s="282"/>
      <c r="Z3567" s="282" t="e" vm="1">
        <f ca="1">_xlfn.IFS(AND(ISNUMBER(SEARCH("N?m l*", CUSTOMER[[#This Row],[Service Type]], 1)), CUSTOMER[[#This Row],[Count ST]] = TRUE), CUSTOMER[[#This Row],[Quantity]], AND($Y$10:$Y3567 = TRUE, COUNTIFS($H$10:$H3567, CUSTOMER[[#This Row],[Booking]], $J$10:$J3567, CUSTOMER[[#This Row],[Order Date]], $F$10:$F3567, "&lt;&gt;"&amp;"N?m l*")=1), 1, TRUE,  "")</f>
        <v>#NAME?</v>
      </c>
      <c r="AA3567" s="282" t="b">
        <f t="shared" ca="1" si="56"/>
        <v>0</v>
      </c>
      <c r="AB3567" s="305"/>
    </row>
    <row r="3568" spans="1:28" x14ac:dyDescent="0.25">
      <c r="A3568" s="281" t="str">
        <f ca="1">no.</f>
        <v/>
      </c>
      <c r="B3568" s="281"/>
      <c r="C3568" s="282"/>
      <c r="D3568" s="282"/>
      <c r="E3568" s="283" t="str">
        <f ca="1">position</f>
        <v/>
      </c>
      <c r="F3568" s="282"/>
      <c r="G3568" s="282"/>
      <c r="H3568" s="282"/>
      <c r="I3568" s="282"/>
      <c r="J3568" s="335"/>
      <c r="K3568" s="282"/>
      <c r="L3568" s="282"/>
      <c r="M3568" s="282"/>
      <c r="N3568" s="282"/>
      <c r="O3568" s="281"/>
      <c r="P3568" s="360" t="str">
        <f ca="1">rescore_patient</f>
        <v/>
      </c>
      <c r="Q3568" s="330" t="str">
        <f ca="1">quantity</f>
        <v/>
      </c>
      <c r="R3568" s="284"/>
      <c r="S3568" s="282"/>
      <c r="T3568" s="282"/>
      <c r="U3568" s="282"/>
      <c r="V3568" s="305"/>
      <c r="W3568" s="305"/>
      <c r="X3568" s="305"/>
      <c r="Y3568" s="282"/>
      <c r="Z3568" s="282" t="e" vm="1">
        <f ca="1">_xlfn.IFS(AND(ISNUMBER(SEARCH("N?m l*", CUSTOMER[[#This Row],[Service Type]], 1)), CUSTOMER[[#This Row],[Count ST]] = TRUE), CUSTOMER[[#This Row],[Quantity]], AND($Y$10:$Y3568 = TRUE, COUNTIFS($H$10:$H3568, CUSTOMER[[#This Row],[Booking]], $J$10:$J3568, CUSTOMER[[#This Row],[Order Date]], $F$10:$F3568, "&lt;&gt;"&amp;"N?m l*")=1), 1, TRUE,  "")</f>
        <v>#NAME?</v>
      </c>
      <c r="AA3568" s="282" t="b">
        <f t="shared" ca="1" si="56"/>
        <v>0</v>
      </c>
      <c r="AB3568" s="305"/>
    </row>
    <row r="3569" spans="1:28" x14ac:dyDescent="0.25">
      <c r="A3569" s="281" t="str">
        <f ca="1">no.</f>
        <v/>
      </c>
      <c r="B3569" s="281"/>
      <c r="C3569" s="282"/>
      <c r="D3569" s="282"/>
      <c r="E3569" s="283" t="str">
        <f ca="1">position</f>
        <v/>
      </c>
      <c r="F3569" s="282"/>
      <c r="G3569" s="282"/>
      <c r="H3569" s="282"/>
      <c r="I3569" s="282"/>
      <c r="J3569" s="335"/>
      <c r="K3569" s="282"/>
      <c r="L3569" s="282"/>
      <c r="M3569" s="282"/>
      <c r="N3569" s="282"/>
      <c r="O3569" s="281"/>
      <c r="P3569" s="360" t="str">
        <f ca="1">rescore_patient</f>
        <v/>
      </c>
      <c r="Q3569" s="330" t="str">
        <f ca="1">quantity</f>
        <v/>
      </c>
      <c r="R3569" s="284"/>
      <c r="S3569" s="282"/>
      <c r="T3569" s="282"/>
      <c r="U3569" s="282"/>
      <c r="V3569" s="305"/>
      <c r="W3569" s="305"/>
      <c r="X3569" s="305"/>
      <c r="Y3569" s="282"/>
      <c r="Z3569" s="282" t="e" vm="1">
        <f ca="1">_xlfn.IFS(AND(ISNUMBER(SEARCH("N?m l*", CUSTOMER[[#This Row],[Service Type]], 1)), CUSTOMER[[#This Row],[Count ST]] = TRUE), CUSTOMER[[#This Row],[Quantity]], AND($Y$10:$Y3569 = TRUE, COUNTIFS($H$10:$H3569, CUSTOMER[[#This Row],[Booking]], $J$10:$J3569, CUSTOMER[[#This Row],[Order Date]], $F$10:$F3569, "&lt;&gt;"&amp;"N?m l*")=1), 1, TRUE,  "")</f>
        <v>#NAME?</v>
      </c>
      <c r="AA3569" s="282" t="b">
        <f t="shared" ca="1" si="56"/>
        <v>0</v>
      </c>
      <c r="AB3569" s="305"/>
    </row>
    <row r="3570" spans="1:28" x14ac:dyDescent="0.25">
      <c r="A3570" s="281" t="str">
        <f ca="1">no.</f>
        <v/>
      </c>
      <c r="B3570" s="281"/>
      <c r="C3570" s="282"/>
      <c r="D3570" s="282"/>
      <c r="E3570" s="283" t="str">
        <f ca="1">position</f>
        <v/>
      </c>
      <c r="F3570" s="282"/>
      <c r="G3570" s="282"/>
      <c r="H3570" s="282"/>
      <c r="I3570" s="282"/>
      <c r="J3570" s="335"/>
      <c r="K3570" s="282"/>
      <c r="L3570" s="282"/>
      <c r="M3570" s="282"/>
      <c r="N3570" s="282"/>
      <c r="O3570" s="281"/>
      <c r="P3570" s="360" t="str">
        <f ca="1">rescore_patient</f>
        <v/>
      </c>
      <c r="Q3570" s="330" t="str">
        <f ca="1">quantity</f>
        <v/>
      </c>
      <c r="R3570" s="284"/>
      <c r="S3570" s="282"/>
      <c r="T3570" s="282"/>
      <c r="U3570" s="282"/>
      <c r="V3570" s="305"/>
      <c r="W3570" s="305"/>
      <c r="X3570" s="305"/>
      <c r="Y3570" s="282"/>
      <c r="Z3570" s="282" t="e" vm="1">
        <f ca="1">_xlfn.IFS(AND(ISNUMBER(SEARCH("N?m l*", CUSTOMER[[#This Row],[Service Type]], 1)), CUSTOMER[[#This Row],[Count ST]] = TRUE), CUSTOMER[[#This Row],[Quantity]], AND($Y$10:$Y3570 = TRUE, COUNTIFS($H$10:$H3570, CUSTOMER[[#This Row],[Booking]], $J$10:$J3570, CUSTOMER[[#This Row],[Order Date]], $F$10:$F3570, "&lt;&gt;"&amp;"N?m l*")=1), 1, TRUE,  "")</f>
        <v>#NAME?</v>
      </c>
      <c r="AA3570" s="282" t="b">
        <f t="shared" ca="1" si="56"/>
        <v>0</v>
      </c>
      <c r="AB3570" s="305"/>
    </row>
    <row r="3571" spans="1:28" x14ac:dyDescent="0.25">
      <c r="A3571" s="281" t="str">
        <f ca="1">no.</f>
        <v/>
      </c>
      <c r="B3571" s="281"/>
      <c r="C3571" s="282"/>
      <c r="D3571" s="282"/>
      <c r="E3571" s="283" t="str">
        <f ca="1">position</f>
        <v/>
      </c>
      <c r="F3571" s="282"/>
      <c r="G3571" s="282"/>
      <c r="H3571" s="282"/>
      <c r="I3571" s="282"/>
      <c r="J3571" s="335"/>
      <c r="K3571" s="282"/>
      <c r="L3571" s="282"/>
      <c r="M3571" s="282"/>
      <c r="N3571" s="282"/>
      <c r="O3571" s="281"/>
      <c r="P3571" s="360" t="str">
        <f ca="1">rescore_patient</f>
        <v/>
      </c>
      <c r="Q3571" s="330" t="str">
        <f ca="1">quantity</f>
        <v/>
      </c>
      <c r="R3571" s="284"/>
      <c r="S3571" s="282"/>
      <c r="T3571" s="282"/>
      <c r="U3571" s="282"/>
      <c r="V3571" s="305"/>
      <c r="W3571" s="305"/>
      <c r="X3571" s="305"/>
      <c r="Y3571" s="282"/>
      <c r="Z3571" s="282" t="e" vm="1">
        <f ca="1">_xlfn.IFS(AND(ISNUMBER(SEARCH("N?m l*", CUSTOMER[[#This Row],[Service Type]], 1)), CUSTOMER[[#This Row],[Count ST]] = TRUE), CUSTOMER[[#This Row],[Quantity]], AND($Y$10:$Y3571 = TRUE, COUNTIFS($H$10:$H3571, CUSTOMER[[#This Row],[Booking]], $J$10:$J3571, CUSTOMER[[#This Row],[Order Date]], $F$10:$F3571, "&lt;&gt;"&amp;"N?m l*")=1), 1, TRUE,  "")</f>
        <v>#NAME?</v>
      </c>
      <c r="AA3571" s="282" t="b">
        <f t="shared" ca="1" si="56"/>
        <v>0</v>
      </c>
      <c r="AB3571" s="305"/>
    </row>
    <row r="3572" spans="1:28" x14ac:dyDescent="0.25">
      <c r="A3572" s="281" t="str">
        <f ca="1">no.</f>
        <v/>
      </c>
      <c r="B3572" s="281"/>
      <c r="C3572" s="282"/>
      <c r="D3572" s="282"/>
      <c r="E3572" s="283" t="str">
        <f ca="1">position</f>
        <v/>
      </c>
      <c r="F3572" s="282"/>
      <c r="G3572" s="282"/>
      <c r="H3572" s="282"/>
      <c r="I3572" s="282"/>
      <c r="J3572" s="335"/>
      <c r="K3572" s="282"/>
      <c r="L3572" s="282"/>
      <c r="M3572" s="282"/>
      <c r="N3572" s="282"/>
      <c r="O3572" s="281"/>
      <c r="P3572" s="360" t="str">
        <f ca="1">rescore_patient</f>
        <v/>
      </c>
      <c r="Q3572" s="330" t="str">
        <f ca="1">quantity</f>
        <v/>
      </c>
      <c r="R3572" s="284"/>
      <c r="S3572" s="282"/>
      <c r="T3572" s="282"/>
      <c r="U3572" s="282"/>
      <c r="V3572" s="305"/>
      <c r="W3572" s="305"/>
      <c r="X3572" s="305"/>
      <c r="Y3572" s="282"/>
      <c r="Z3572" s="282" t="e" vm="1">
        <f ca="1">_xlfn.IFS(AND(ISNUMBER(SEARCH("N?m l*", CUSTOMER[[#This Row],[Service Type]], 1)), CUSTOMER[[#This Row],[Count ST]] = TRUE), CUSTOMER[[#This Row],[Quantity]], AND($Y$10:$Y3572 = TRUE, COUNTIFS($H$10:$H3572, CUSTOMER[[#This Row],[Booking]], $J$10:$J3572, CUSTOMER[[#This Row],[Order Date]], $F$10:$F3572, "&lt;&gt;"&amp;"N?m l*")=1), 1, TRUE,  "")</f>
        <v>#NAME?</v>
      </c>
      <c r="AA3572" s="282" t="b">
        <f t="shared" ca="1" si="56"/>
        <v>0</v>
      </c>
      <c r="AB3572" s="305"/>
    </row>
    <row r="3573" spans="1:28" x14ac:dyDescent="0.25">
      <c r="A3573" s="281" t="str">
        <f ca="1">no.</f>
        <v/>
      </c>
      <c r="B3573" s="281"/>
      <c r="C3573" s="282"/>
      <c r="D3573" s="282"/>
      <c r="E3573" s="283" t="str">
        <f ca="1">position</f>
        <v/>
      </c>
      <c r="F3573" s="282"/>
      <c r="G3573" s="282"/>
      <c r="H3573" s="282"/>
      <c r="I3573" s="282"/>
      <c r="J3573" s="335"/>
      <c r="K3573" s="282"/>
      <c r="L3573" s="282"/>
      <c r="M3573" s="282"/>
      <c r="N3573" s="282"/>
      <c r="O3573" s="281"/>
      <c r="P3573" s="360" t="str">
        <f ca="1">rescore_patient</f>
        <v/>
      </c>
      <c r="Q3573" s="330" t="str">
        <f ca="1">quantity</f>
        <v/>
      </c>
      <c r="R3573" s="284"/>
      <c r="S3573" s="282"/>
      <c r="T3573" s="282"/>
      <c r="U3573" s="282"/>
      <c r="V3573" s="305"/>
      <c r="W3573" s="305"/>
      <c r="X3573" s="305"/>
      <c r="Y3573" s="282"/>
      <c r="Z3573" s="282" t="e" vm="1">
        <f ca="1">_xlfn.IFS(AND(ISNUMBER(SEARCH("N?m l*", CUSTOMER[[#This Row],[Service Type]], 1)), CUSTOMER[[#This Row],[Count ST]] = TRUE), CUSTOMER[[#This Row],[Quantity]], AND($Y$10:$Y3573 = TRUE, COUNTIFS($H$10:$H3573, CUSTOMER[[#This Row],[Booking]], $J$10:$J3573, CUSTOMER[[#This Row],[Order Date]], $F$10:$F3573, "&lt;&gt;"&amp;"N?m l*")=1), 1, TRUE,  "")</f>
        <v>#NAME?</v>
      </c>
      <c r="AA3573" s="282" t="b">
        <f t="shared" ca="1" si="56"/>
        <v>0</v>
      </c>
      <c r="AB3573" s="305"/>
    </row>
    <row r="3574" spans="1:28" x14ac:dyDescent="0.25">
      <c r="A3574" s="281" t="str">
        <f ca="1">no.</f>
        <v/>
      </c>
      <c r="B3574" s="281"/>
      <c r="C3574" s="282"/>
      <c r="D3574" s="282"/>
      <c r="E3574" s="283" t="str">
        <f ca="1">position</f>
        <v/>
      </c>
      <c r="F3574" s="282"/>
      <c r="G3574" s="282"/>
      <c r="H3574" s="282"/>
      <c r="I3574" s="282"/>
      <c r="J3574" s="335"/>
      <c r="K3574" s="282"/>
      <c r="L3574" s="282"/>
      <c r="M3574" s="282"/>
      <c r="N3574" s="282"/>
      <c r="O3574" s="281"/>
      <c r="P3574" s="360" t="str">
        <f ca="1">rescore_patient</f>
        <v/>
      </c>
      <c r="Q3574" s="330" t="str">
        <f ca="1">quantity</f>
        <v/>
      </c>
      <c r="R3574" s="284"/>
      <c r="S3574" s="282"/>
      <c r="T3574" s="282"/>
      <c r="U3574" s="282"/>
      <c r="V3574" s="305"/>
      <c r="W3574" s="305"/>
      <c r="X3574" s="305"/>
      <c r="Y3574" s="282"/>
      <c r="Z3574" s="282" t="e" vm="1">
        <f ca="1">_xlfn.IFS(AND(ISNUMBER(SEARCH("N?m l*", CUSTOMER[[#This Row],[Service Type]], 1)), CUSTOMER[[#This Row],[Count ST]] = TRUE), CUSTOMER[[#This Row],[Quantity]], AND($Y$10:$Y3574 = TRUE, COUNTIFS($H$10:$H3574, CUSTOMER[[#This Row],[Booking]], $J$10:$J3574, CUSTOMER[[#This Row],[Order Date]], $F$10:$F3574, "&lt;&gt;"&amp;"N?m l*")=1), 1, TRUE,  "")</f>
        <v>#NAME?</v>
      </c>
      <c r="AA3574" s="282" t="b">
        <f t="shared" ca="1" si="56"/>
        <v>0</v>
      </c>
      <c r="AB3574" s="305"/>
    </row>
    <row r="3575" spans="1:28" x14ac:dyDescent="0.25">
      <c r="A3575" s="281" t="str">
        <f ca="1">no.</f>
        <v/>
      </c>
      <c r="B3575" s="281"/>
      <c r="C3575" s="282"/>
      <c r="D3575" s="282"/>
      <c r="E3575" s="283" t="str">
        <f ca="1">position</f>
        <v/>
      </c>
      <c r="F3575" s="282"/>
      <c r="G3575" s="282"/>
      <c r="H3575" s="282"/>
      <c r="I3575" s="282"/>
      <c r="J3575" s="335"/>
      <c r="K3575" s="282"/>
      <c r="L3575" s="282"/>
      <c r="M3575" s="282"/>
      <c r="N3575" s="282"/>
      <c r="O3575" s="281"/>
      <c r="P3575" s="360" t="str">
        <f ca="1">rescore_patient</f>
        <v/>
      </c>
      <c r="Q3575" s="330" t="str">
        <f ca="1">quantity</f>
        <v/>
      </c>
      <c r="R3575" s="284"/>
      <c r="S3575" s="282"/>
      <c r="T3575" s="282"/>
      <c r="U3575" s="282"/>
      <c r="V3575" s="305"/>
      <c r="W3575" s="305"/>
      <c r="X3575" s="305"/>
      <c r="Y3575" s="282"/>
      <c r="Z3575" s="282" t="e" vm="1">
        <f ca="1">_xlfn.IFS(AND(ISNUMBER(SEARCH("N?m l*", CUSTOMER[[#This Row],[Service Type]], 1)), CUSTOMER[[#This Row],[Count ST]] = TRUE), CUSTOMER[[#This Row],[Quantity]], AND($Y$10:$Y3575 = TRUE, COUNTIFS($H$10:$H3575, CUSTOMER[[#This Row],[Booking]], $J$10:$J3575, CUSTOMER[[#This Row],[Order Date]], $F$10:$F3575, "&lt;&gt;"&amp;"N?m l*")=1), 1, TRUE,  "")</f>
        <v>#NAME?</v>
      </c>
      <c r="AA3575" s="282" t="b">
        <f t="shared" ca="1" si="56"/>
        <v>0</v>
      </c>
      <c r="AB3575" s="305"/>
    </row>
    <row r="3576" spans="1:28" x14ac:dyDescent="0.25">
      <c r="A3576" s="281" t="str">
        <f ca="1">no.</f>
        <v/>
      </c>
      <c r="B3576" s="281"/>
      <c r="C3576" s="282"/>
      <c r="D3576" s="282"/>
      <c r="E3576" s="283" t="str">
        <f ca="1">position</f>
        <v/>
      </c>
      <c r="F3576" s="282"/>
      <c r="G3576" s="282"/>
      <c r="H3576" s="282"/>
      <c r="I3576" s="282"/>
      <c r="J3576" s="335"/>
      <c r="K3576" s="282"/>
      <c r="L3576" s="282"/>
      <c r="M3576" s="282"/>
      <c r="N3576" s="282"/>
      <c r="O3576" s="281"/>
      <c r="P3576" s="360" t="str">
        <f ca="1">rescore_patient</f>
        <v/>
      </c>
      <c r="Q3576" s="330" t="str">
        <f ca="1">quantity</f>
        <v/>
      </c>
      <c r="R3576" s="284"/>
      <c r="S3576" s="282"/>
      <c r="T3576" s="282"/>
      <c r="U3576" s="282"/>
      <c r="V3576" s="305"/>
      <c r="W3576" s="305"/>
      <c r="X3576" s="305"/>
      <c r="Y3576" s="282"/>
      <c r="Z3576" s="282" t="e" vm="1">
        <f ca="1">_xlfn.IFS(AND(ISNUMBER(SEARCH("N?m l*", CUSTOMER[[#This Row],[Service Type]], 1)), CUSTOMER[[#This Row],[Count ST]] = TRUE), CUSTOMER[[#This Row],[Quantity]], AND($Y$10:$Y3576 = TRUE, COUNTIFS($H$10:$H3576, CUSTOMER[[#This Row],[Booking]], $J$10:$J3576, CUSTOMER[[#This Row],[Order Date]], $F$10:$F3576, "&lt;&gt;"&amp;"N?m l*")=1), 1, TRUE,  "")</f>
        <v>#NAME?</v>
      </c>
      <c r="AA3576" s="282" t="b">
        <f t="shared" ca="1" si="56"/>
        <v>0</v>
      </c>
      <c r="AB3576" s="305"/>
    </row>
    <row r="3577" spans="1:28" x14ac:dyDescent="0.25">
      <c r="A3577" s="281" t="str">
        <f ca="1">no.</f>
        <v/>
      </c>
      <c r="B3577" s="281"/>
      <c r="C3577" s="282"/>
      <c r="D3577" s="282"/>
      <c r="E3577" s="283" t="str">
        <f ca="1">position</f>
        <v/>
      </c>
      <c r="F3577" s="282"/>
      <c r="G3577" s="282"/>
      <c r="H3577" s="282"/>
      <c r="I3577" s="282"/>
      <c r="J3577" s="335"/>
      <c r="K3577" s="282"/>
      <c r="L3577" s="282"/>
      <c r="M3577" s="282"/>
      <c r="N3577" s="282"/>
      <c r="O3577" s="281"/>
      <c r="P3577" s="360" t="str">
        <f ca="1">rescore_patient</f>
        <v/>
      </c>
      <c r="Q3577" s="330" t="str">
        <f ca="1">quantity</f>
        <v/>
      </c>
      <c r="R3577" s="284"/>
      <c r="S3577" s="282"/>
      <c r="T3577" s="282"/>
      <c r="U3577" s="282"/>
      <c r="V3577" s="305"/>
      <c r="W3577" s="305"/>
      <c r="X3577" s="305"/>
      <c r="Y3577" s="282"/>
      <c r="Z3577" s="282" t="e" vm="1">
        <f ca="1">_xlfn.IFS(AND(ISNUMBER(SEARCH("N?m l*", CUSTOMER[[#This Row],[Service Type]], 1)), CUSTOMER[[#This Row],[Count ST]] = TRUE), CUSTOMER[[#This Row],[Quantity]], AND($Y$10:$Y3577 = TRUE, COUNTIFS($H$10:$H3577, CUSTOMER[[#This Row],[Booking]], $J$10:$J3577, CUSTOMER[[#This Row],[Order Date]], $F$10:$F3577, "&lt;&gt;"&amp;"N?m l*")=1), 1, TRUE,  "")</f>
        <v>#NAME?</v>
      </c>
      <c r="AA3577" s="282" t="b">
        <f t="shared" ca="1" si="56"/>
        <v>0</v>
      </c>
      <c r="AB3577" s="305"/>
    </row>
    <row r="3578" spans="1:28" x14ac:dyDescent="0.25">
      <c r="A3578" s="281" t="str">
        <f ca="1">no.</f>
        <v/>
      </c>
      <c r="B3578" s="281"/>
      <c r="C3578" s="282"/>
      <c r="D3578" s="282"/>
      <c r="E3578" s="283" t="str">
        <f ca="1">position</f>
        <v/>
      </c>
      <c r="F3578" s="282"/>
      <c r="G3578" s="282"/>
      <c r="H3578" s="282"/>
      <c r="I3578" s="282"/>
      <c r="J3578" s="335"/>
      <c r="K3578" s="282"/>
      <c r="L3578" s="282"/>
      <c r="M3578" s="282"/>
      <c r="N3578" s="282"/>
      <c r="O3578" s="281"/>
      <c r="P3578" s="360" t="str">
        <f ca="1">rescore_patient</f>
        <v/>
      </c>
      <c r="Q3578" s="330" t="str">
        <f ca="1">quantity</f>
        <v/>
      </c>
      <c r="R3578" s="284"/>
      <c r="S3578" s="282"/>
      <c r="T3578" s="282"/>
      <c r="U3578" s="282"/>
      <c r="V3578" s="305"/>
      <c r="W3578" s="305"/>
      <c r="X3578" s="305"/>
      <c r="Y3578" s="282"/>
      <c r="Z3578" s="282" t="e" vm="1">
        <f ca="1">_xlfn.IFS(AND(ISNUMBER(SEARCH("N?m l*", CUSTOMER[[#This Row],[Service Type]], 1)), CUSTOMER[[#This Row],[Count ST]] = TRUE), CUSTOMER[[#This Row],[Quantity]], AND($Y$10:$Y3578 = TRUE, COUNTIFS($H$10:$H3578, CUSTOMER[[#This Row],[Booking]], $J$10:$J3578, CUSTOMER[[#This Row],[Order Date]], $F$10:$F3578, "&lt;&gt;"&amp;"N?m l*")=1), 1, TRUE,  "")</f>
        <v>#NAME?</v>
      </c>
      <c r="AA3578" s="282" t="b">
        <f t="shared" ca="1" si="56"/>
        <v>0</v>
      </c>
      <c r="AB3578" s="305"/>
    </row>
    <row r="3579" spans="1:28" x14ac:dyDescent="0.25">
      <c r="A3579" s="281" t="str">
        <f ca="1">no.</f>
        <v/>
      </c>
      <c r="B3579" s="281"/>
      <c r="C3579" s="282"/>
      <c r="D3579" s="282"/>
      <c r="E3579" s="283" t="str">
        <f ca="1">position</f>
        <v/>
      </c>
      <c r="F3579" s="282"/>
      <c r="G3579" s="282"/>
      <c r="H3579" s="282"/>
      <c r="I3579" s="282"/>
      <c r="J3579" s="335"/>
      <c r="K3579" s="282"/>
      <c r="L3579" s="282"/>
      <c r="M3579" s="282"/>
      <c r="N3579" s="282"/>
      <c r="O3579" s="281"/>
      <c r="P3579" s="360" t="str">
        <f ca="1">rescore_patient</f>
        <v/>
      </c>
      <c r="Q3579" s="330" t="str">
        <f ca="1">quantity</f>
        <v/>
      </c>
      <c r="R3579" s="284"/>
      <c r="S3579" s="282"/>
      <c r="T3579" s="282"/>
      <c r="U3579" s="282"/>
      <c r="V3579" s="305"/>
      <c r="W3579" s="305"/>
      <c r="X3579" s="305"/>
      <c r="Y3579" s="282"/>
      <c r="Z3579" s="282" t="e" vm="1">
        <f ca="1">_xlfn.IFS(AND(ISNUMBER(SEARCH("N?m l*", CUSTOMER[[#This Row],[Service Type]], 1)), CUSTOMER[[#This Row],[Count ST]] = TRUE), CUSTOMER[[#This Row],[Quantity]], AND($Y$10:$Y3579 = TRUE, COUNTIFS($H$10:$H3579, CUSTOMER[[#This Row],[Booking]], $J$10:$J3579, CUSTOMER[[#This Row],[Order Date]], $F$10:$F3579, "&lt;&gt;"&amp;"N?m l*")=1), 1, TRUE,  "")</f>
        <v>#NAME?</v>
      </c>
      <c r="AA3579" s="282" t="b">
        <f t="shared" ca="1" si="56"/>
        <v>0</v>
      </c>
      <c r="AB3579" s="305"/>
    </row>
    <row r="3580" spans="1:28" x14ac:dyDescent="0.25">
      <c r="A3580" s="281" t="str">
        <f ca="1">no.</f>
        <v/>
      </c>
      <c r="B3580" s="281"/>
      <c r="C3580" s="282"/>
      <c r="D3580" s="282"/>
      <c r="E3580" s="283" t="str">
        <f ca="1">position</f>
        <v/>
      </c>
      <c r="F3580" s="282"/>
      <c r="G3580" s="282"/>
      <c r="H3580" s="282"/>
      <c r="I3580" s="282"/>
      <c r="J3580" s="335"/>
      <c r="K3580" s="282"/>
      <c r="L3580" s="282"/>
      <c r="M3580" s="282"/>
      <c r="N3580" s="282"/>
      <c r="O3580" s="281"/>
      <c r="P3580" s="360" t="str">
        <f ca="1">rescore_patient</f>
        <v/>
      </c>
      <c r="Q3580" s="330" t="str">
        <f ca="1">quantity</f>
        <v/>
      </c>
      <c r="R3580" s="284"/>
      <c r="S3580" s="282"/>
      <c r="T3580" s="282"/>
      <c r="U3580" s="282"/>
      <c r="V3580" s="305"/>
      <c r="W3580" s="305"/>
      <c r="X3580" s="305"/>
      <c r="Y3580" s="282"/>
      <c r="Z3580" s="282" t="e" vm="1">
        <f ca="1">_xlfn.IFS(AND(ISNUMBER(SEARCH("N?m l*", CUSTOMER[[#This Row],[Service Type]], 1)), CUSTOMER[[#This Row],[Count ST]] = TRUE), CUSTOMER[[#This Row],[Quantity]], AND($Y$10:$Y3580 = TRUE, COUNTIFS($H$10:$H3580, CUSTOMER[[#This Row],[Booking]], $J$10:$J3580, CUSTOMER[[#This Row],[Order Date]], $F$10:$F3580, "&lt;&gt;"&amp;"N?m l*")=1), 1, TRUE,  "")</f>
        <v>#NAME?</v>
      </c>
      <c r="AA3580" s="282" t="b">
        <f t="shared" ca="1" si="56"/>
        <v>0</v>
      </c>
      <c r="AB3580" s="305"/>
    </row>
    <row r="3581" spans="1:28" x14ac:dyDescent="0.25">
      <c r="A3581" s="281" t="str">
        <f ca="1">no.</f>
        <v/>
      </c>
      <c r="B3581" s="281"/>
      <c r="C3581" s="282"/>
      <c r="D3581" s="282"/>
      <c r="E3581" s="283" t="str">
        <f ca="1">position</f>
        <v/>
      </c>
      <c r="F3581" s="282"/>
      <c r="G3581" s="282"/>
      <c r="H3581" s="282"/>
      <c r="I3581" s="282"/>
      <c r="J3581" s="335"/>
      <c r="K3581" s="282"/>
      <c r="L3581" s="282"/>
      <c r="M3581" s="282"/>
      <c r="N3581" s="282"/>
      <c r="O3581" s="281"/>
      <c r="P3581" s="360" t="str">
        <f ca="1">rescore_patient</f>
        <v/>
      </c>
      <c r="Q3581" s="330" t="str">
        <f ca="1">quantity</f>
        <v/>
      </c>
      <c r="R3581" s="284"/>
      <c r="S3581" s="282"/>
      <c r="T3581" s="282"/>
      <c r="U3581" s="282"/>
      <c r="V3581" s="305"/>
      <c r="W3581" s="305"/>
      <c r="X3581" s="305"/>
      <c r="Y3581" s="282"/>
      <c r="Z3581" s="282" t="e" vm="1">
        <f ca="1">_xlfn.IFS(AND(ISNUMBER(SEARCH("N?m l*", CUSTOMER[[#This Row],[Service Type]], 1)), CUSTOMER[[#This Row],[Count ST]] = TRUE), CUSTOMER[[#This Row],[Quantity]], AND($Y$10:$Y3581 = TRUE, COUNTIFS($H$10:$H3581, CUSTOMER[[#This Row],[Booking]], $J$10:$J3581, CUSTOMER[[#This Row],[Order Date]], $F$10:$F3581, "&lt;&gt;"&amp;"N?m l*")=1), 1, TRUE,  "")</f>
        <v>#NAME?</v>
      </c>
      <c r="AA3581" s="282" t="b">
        <f t="shared" ca="1" si="56"/>
        <v>0</v>
      </c>
      <c r="AB3581" s="305"/>
    </row>
    <row r="3582" spans="1:28" x14ac:dyDescent="0.25">
      <c r="A3582" s="281" t="str">
        <f ca="1">no.</f>
        <v/>
      </c>
      <c r="B3582" s="281"/>
      <c r="C3582" s="282"/>
      <c r="D3582" s="282"/>
      <c r="E3582" s="283" t="str">
        <f ca="1">position</f>
        <v/>
      </c>
      <c r="F3582" s="282"/>
      <c r="G3582" s="282"/>
      <c r="H3582" s="282"/>
      <c r="I3582" s="282"/>
      <c r="J3582" s="335"/>
      <c r="K3582" s="282"/>
      <c r="L3582" s="282"/>
      <c r="M3582" s="282"/>
      <c r="N3582" s="282"/>
      <c r="O3582" s="281"/>
      <c r="P3582" s="360" t="str">
        <f ca="1">rescore_patient</f>
        <v/>
      </c>
      <c r="Q3582" s="330" t="str">
        <f ca="1">quantity</f>
        <v/>
      </c>
      <c r="R3582" s="284"/>
      <c r="S3582" s="282"/>
      <c r="T3582" s="282"/>
      <c r="U3582" s="282"/>
      <c r="V3582" s="305"/>
      <c r="W3582" s="305"/>
      <c r="X3582" s="305"/>
      <c r="Y3582" s="282"/>
      <c r="Z3582" s="282" t="e" vm="1">
        <f ca="1">_xlfn.IFS(AND(ISNUMBER(SEARCH("N?m l*", CUSTOMER[[#This Row],[Service Type]], 1)), CUSTOMER[[#This Row],[Count ST]] = TRUE), CUSTOMER[[#This Row],[Quantity]], AND($Y$10:$Y3582 = TRUE, COUNTIFS($H$10:$H3582, CUSTOMER[[#This Row],[Booking]], $J$10:$J3582, CUSTOMER[[#This Row],[Order Date]], $F$10:$F3582, "&lt;&gt;"&amp;"N?m l*")=1), 1, TRUE,  "")</f>
        <v>#NAME?</v>
      </c>
      <c r="AA3582" s="282" t="b">
        <f t="shared" ca="1" si="56"/>
        <v>0</v>
      </c>
      <c r="AB3582" s="305"/>
    </row>
    <row r="3583" spans="1:28" x14ac:dyDescent="0.25">
      <c r="A3583" s="281" t="str">
        <f ca="1">no.</f>
        <v/>
      </c>
      <c r="B3583" s="281"/>
      <c r="C3583" s="282"/>
      <c r="D3583" s="282"/>
      <c r="E3583" s="283" t="str">
        <f ca="1">position</f>
        <v/>
      </c>
      <c r="F3583" s="282"/>
      <c r="G3583" s="282"/>
      <c r="H3583" s="282"/>
      <c r="I3583" s="282"/>
      <c r="J3583" s="335"/>
      <c r="K3583" s="282"/>
      <c r="L3583" s="282"/>
      <c r="M3583" s="282"/>
      <c r="N3583" s="282"/>
      <c r="O3583" s="281"/>
      <c r="P3583" s="360" t="str">
        <f ca="1">rescore_patient</f>
        <v/>
      </c>
      <c r="Q3583" s="330" t="str">
        <f ca="1">quantity</f>
        <v/>
      </c>
      <c r="R3583" s="284"/>
      <c r="S3583" s="282"/>
      <c r="T3583" s="282"/>
      <c r="U3583" s="282"/>
      <c r="V3583" s="305"/>
      <c r="W3583" s="305"/>
      <c r="X3583" s="305"/>
      <c r="Y3583" s="282"/>
      <c r="Z3583" s="282" t="e" vm="1">
        <f ca="1">_xlfn.IFS(AND(ISNUMBER(SEARCH("N?m l*", CUSTOMER[[#This Row],[Service Type]], 1)), CUSTOMER[[#This Row],[Count ST]] = TRUE), CUSTOMER[[#This Row],[Quantity]], AND($Y$10:$Y3583 = TRUE, COUNTIFS($H$10:$H3583, CUSTOMER[[#This Row],[Booking]], $J$10:$J3583, CUSTOMER[[#This Row],[Order Date]], $F$10:$F3583, "&lt;&gt;"&amp;"N?m l*")=1), 1, TRUE,  "")</f>
        <v>#NAME?</v>
      </c>
      <c r="AA3583" s="282" t="b">
        <f t="shared" ca="1" si="56"/>
        <v>0</v>
      </c>
      <c r="AB3583" s="305"/>
    </row>
    <row r="3584" spans="1:28" x14ac:dyDescent="0.25">
      <c r="A3584" s="281" t="str">
        <f ca="1">no.</f>
        <v/>
      </c>
      <c r="B3584" s="281"/>
      <c r="C3584" s="282"/>
      <c r="D3584" s="282"/>
      <c r="E3584" s="283" t="str">
        <f ca="1">position</f>
        <v/>
      </c>
      <c r="F3584" s="282"/>
      <c r="G3584" s="282"/>
      <c r="H3584" s="282"/>
      <c r="I3584" s="282"/>
      <c r="J3584" s="335"/>
      <c r="K3584" s="282"/>
      <c r="L3584" s="282"/>
      <c r="M3584" s="282"/>
      <c r="N3584" s="282"/>
      <c r="O3584" s="281"/>
      <c r="P3584" s="360" t="str">
        <f ca="1">rescore_patient</f>
        <v/>
      </c>
      <c r="Q3584" s="330" t="str">
        <f ca="1">quantity</f>
        <v/>
      </c>
      <c r="R3584" s="284"/>
      <c r="S3584" s="282"/>
      <c r="T3584" s="282"/>
      <c r="U3584" s="282"/>
      <c r="V3584" s="305"/>
      <c r="W3584" s="305"/>
      <c r="X3584" s="305"/>
      <c r="Y3584" s="282"/>
      <c r="Z3584" s="282" t="e" vm="1">
        <f ca="1">_xlfn.IFS(AND(ISNUMBER(SEARCH("N?m l*", CUSTOMER[[#This Row],[Service Type]], 1)), CUSTOMER[[#This Row],[Count ST]] = TRUE), CUSTOMER[[#This Row],[Quantity]], AND($Y$10:$Y3584 = TRUE, COUNTIFS($H$10:$H3584, CUSTOMER[[#This Row],[Booking]], $J$10:$J3584, CUSTOMER[[#This Row],[Order Date]], $F$10:$F3584, "&lt;&gt;"&amp;"N?m l*")=1), 1, TRUE,  "")</f>
        <v>#NAME?</v>
      </c>
      <c r="AA3584" s="282" t="b">
        <f t="shared" ca="1" si="56"/>
        <v>0</v>
      </c>
      <c r="AB3584" s="305"/>
    </row>
    <row r="3585" spans="1:28" x14ac:dyDescent="0.25">
      <c r="A3585" s="281" t="str">
        <f ca="1">no.</f>
        <v/>
      </c>
      <c r="B3585" s="281"/>
      <c r="C3585" s="282"/>
      <c r="D3585" s="282"/>
      <c r="E3585" s="283" t="str">
        <f ca="1">position</f>
        <v/>
      </c>
      <c r="F3585" s="282"/>
      <c r="G3585" s="282"/>
      <c r="H3585" s="282"/>
      <c r="I3585" s="282"/>
      <c r="J3585" s="335"/>
      <c r="K3585" s="282"/>
      <c r="L3585" s="282"/>
      <c r="M3585" s="282"/>
      <c r="N3585" s="282"/>
      <c r="O3585" s="281"/>
      <c r="P3585" s="360" t="str">
        <f ca="1">rescore_patient</f>
        <v/>
      </c>
      <c r="Q3585" s="330" t="str">
        <f ca="1">quantity</f>
        <v/>
      </c>
      <c r="R3585" s="284"/>
      <c r="S3585" s="282"/>
      <c r="T3585" s="282"/>
      <c r="U3585" s="282"/>
      <c r="V3585" s="305"/>
      <c r="W3585" s="305"/>
      <c r="X3585" s="305"/>
      <c r="Y3585" s="282"/>
      <c r="Z3585" s="282" t="e" vm="1">
        <f ca="1">_xlfn.IFS(AND(ISNUMBER(SEARCH("N?m l*", CUSTOMER[[#This Row],[Service Type]], 1)), CUSTOMER[[#This Row],[Count ST]] = TRUE), CUSTOMER[[#This Row],[Quantity]], AND($Y$10:$Y3585 = TRUE, COUNTIFS($H$10:$H3585, CUSTOMER[[#This Row],[Booking]], $J$10:$J3585, CUSTOMER[[#This Row],[Order Date]], $F$10:$F3585, "&lt;&gt;"&amp;"N?m l*")=1), 1, TRUE,  "")</f>
        <v>#NAME?</v>
      </c>
      <c r="AA3585" s="282" t="b">
        <f t="shared" ca="1" si="56"/>
        <v>0</v>
      </c>
      <c r="AB3585" s="305"/>
    </row>
    <row r="3586" spans="1:28" x14ac:dyDescent="0.25">
      <c r="A3586" s="281" t="str">
        <f ca="1">no.</f>
        <v/>
      </c>
      <c r="B3586" s="281"/>
      <c r="C3586" s="282"/>
      <c r="D3586" s="282"/>
      <c r="E3586" s="283" t="str">
        <f ca="1">position</f>
        <v/>
      </c>
      <c r="F3586" s="282"/>
      <c r="G3586" s="282"/>
      <c r="H3586" s="282"/>
      <c r="I3586" s="282"/>
      <c r="J3586" s="335"/>
      <c r="K3586" s="282"/>
      <c r="L3586" s="282"/>
      <c r="M3586" s="282"/>
      <c r="N3586" s="282"/>
      <c r="O3586" s="281"/>
      <c r="P3586" s="360" t="str">
        <f ca="1">rescore_patient</f>
        <v/>
      </c>
      <c r="Q3586" s="330" t="str">
        <f ca="1">quantity</f>
        <v/>
      </c>
      <c r="R3586" s="284"/>
      <c r="S3586" s="282"/>
      <c r="T3586" s="282"/>
      <c r="U3586" s="282"/>
      <c r="V3586" s="305"/>
      <c r="W3586" s="305"/>
      <c r="X3586" s="305"/>
      <c r="Y3586" s="282"/>
      <c r="Z3586" s="282" t="e" vm="1">
        <f ca="1">_xlfn.IFS(AND(ISNUMBER(SEARCH("N?m l*", CUSTOMER[[#This Row],[Service Type]], 1)), CUSTOMER[[#This Row],[Count ST]] = TRUE), CUSTOMER[[#This Row],[Quantity]], AND($Y$10:$Y3586 = TRUE, COUNTIFS($H$10:$H3586, CUSTOMER[[#This Row],[Booking]], $J$10:$J3586, CUSTOMER[[#This Row],[Order Date]], $F$10:$F3586, "&lt;&gt;"&amp;"N?m l*")=1), 1, TRUE,  "")</f>
        <v>#NAME?</v>
      </c>
      <c r="AA3586" s="282" t="b">
        <f t="shared" ca="1" si="56"/>
        <v>0</v>
      </c>
      <c r="AB3586" s="305"/>
    </row>
    <row r="3587" spans="1:28" x14ac:dyDescent="0.25">
      <c r="A3587" s="281" t="str">
        <f ca="1">no.</f>
        <v/>
      </c>
      <c r="B3587" s="281"/>
      <c r="C3587" s="282"/>
      <c r="D3587" s="282"/>
      <c r="E3587" s="283" t="str">
        <f ca="1">position</f>
        <v/>
      </c>
      <c r="F3587" s="282"/>
      <c r="G3587" s="282"/>
      <c r="H3587" s="282"/>
      <c r="I3587" s="282"/>
      <c r="J3587" s="335"/>
      <c r="K3587" s="282"/>
      <c r="L3587" s="282"/>
      <c r="M3587" s="282"/>
      <c r="N3587" s="282"/>
      <c r="O3587" s="281"/>
      <c r="P3587" s="360" t="str">
        <f ca="1">rescore_patient</f>
        <v/>
      </c>
      <c r="Q3587" s="330" t="str">
        <f ca="1">quantity</f>
        <v/>
      </c>
      <c r="R3587" s="284"/>
      <c r="S3587" s="282"/>
      <c r="T3587" s="282"/>
      <c r="U3587" s="282"/>
      <c r="V3587" s="305"/>
      <c r="W3587" s="305"/>
      <c r="X3587" s="305"/>
      <c r="Y3587" s="282"/>
      <c r="Z3587" s="282" t="e" vm="1">
        <f ca="1">_xlfn.IFS(AND(ISNUMBER(SEARCH("N?m l*", CUSTOMER[[#This Row],[Service Type]], 1)), CUSTOMER[[#This Row],[Count ST]] = TRUE), CUSTOMER[[#This Row],[Quantity]], AND($Y$10:$Y3587 = TRUE, COUNTIFS($H$10:$H3587, CUSTOMER[[#This Row],[Booking]], $J$10:$J3587, CUSTOMER[[#This Row],[Order Date]], $F$10:$F3587, "&lt;&gt;"&amp;"N?m l*")=1), 1, TRUE,  "")</f>
        <v>#NAME?</v>
      </c>
      <c r="AA3587" s="282" t="b">
        <f t="shared" ca="1" si="56"/>
        <v>0</v>
      </c>
      <c r="AB3587" s="305"/>
    </row>
    <row r="3588" spans="1:28" x14ac:dyDescent="0.25">
      <c r="A3588" s="281" t="str">
        <f ca="1">no.</f>
        <v/>
      </c>
      <c r="B3588" s="281"/>
      <c r="C3588" s="282"/>
      <c r="D3588" s="282"/>
      <c r="E3588" s="283" t="str">
        <f ca="1">position</f>
        <v/>
      </c>
      <c r="F3588" s="282"/>
      <c r="G3588" s="282"/>
      <c r="H3588" s="282"/>
      <c r="I3588" s="282"/>
      <c r="J3588" s="335"/>
      <c r="K3588" s="282"/>
      <c r="L3588" s="282"/>
      <c r="M3588" s="282"/>
      <c r="N3588" s="282"/>
      <c r="O3588" s="281"/>
      <c r="P3588" s="360" t="str">
        <f ca="1">rescore_patient</f>
        <v/>
      </c>
      <c r="Q3588" s="330" t="str">
        <f ca="1">quantity</f>
        <v/>
      </c>
      <c r="R3588" s="284"/>
      <c r="S3588" s="282"/>
      <c r="T3588" s="282"/>
      <c r="U3588" s="282"/>
      <c r="V3588" s="305"/>
      <c r="W3588" s="305"/>
      <c r="X3588" s="305"/>
      <c r="Y3588" s="282"/>
      <c r="Z3588" s="282" t="e" vm="1">
        <f ca="1">_xlfn.IFS(AND(ISNUMBER(SEARCH("N?m l*", CUSTOMER[[#This Row],[Service Type]], 1)), CUSTOMER[[#This Row],[Count ST]] = TRUE), CUSTOMER[[#This Row],[Quantity]], AND($Y$10:$Y3588 = TRUE, COUNTIFS($H$10:$H3588, CUSTOMER[[#This Row],[Booking]], $J$10:$J3588, CUSTOMER[[#This Row],[Order Date]], $F$10:$F3588, "&lt;&gt;"&amp;"N?m l*")=1), 1, TRUE,  "")</f>
        <v>#NAME?</v>
      </c>
      <c r="AA3588" s="282" t="b">
        <f t="shared" ca="1" si="56"/>
        <v>0</v>
      </c>
      <c r="AB3588" s="305"/>
    </row>
    <row r="3589" spans="1:28" x14ac:dyDescent="0.25">
      <c r="A3589" s="281" t="str">
        <f ca="1">no.</f>
        <v/>
      </c>
      <c r="B3589" s="281"/>
      <c r="C3589" s="282"/>
      <c r="D3589" s="282"/>
      <c r="E3589" s="283" t="str">
        <f ca="1">position</f>
        <v/>
      </c>
      <c r="F3589" s="282"/>
      <c r="G3589" s="282"/>
      <c r="H3589" s="282"/>
      <c r="I3589" s="282"/>
      <c r="J3589" s="335"/>
      <c r="K3589" s="282"/>
      <c r="L3589" s="282"/>
      <c r="M3589" s="282"/>
      <c r="N3589" s="282"/>
      <c r="O3589" s="281"/>
      <c r="P3589" s="360" t="str">
        <f ca="1">rescore_patient</f>
        <v/>
      </c>
      <c r="Q3589" s="330" t="str">
        <f ca="1">quantity</f>
        <v/>
      </c>
      <c r="R3589" s="284"/>
      <c r="S3589" s="282"/>
      <c r="T3589" s="282"/>
      <c r="U3589" s="282"/>
      <c r="V3589" s="305"/>
      <c r="W3589" s="305"/>
      <c r="X3589" s="305"/>
      <c r="Y3589" s="282"/>
      <c r="Z3589" s="282" t="e" vm="1">
        <f ca="1">_xlfn.IFS(AND(ISNUMBER(SEARCH("N?m l*", CUSTOMER[[#This Row],[Service Type]], 1)), CUSTOMER[[#This Row],[Count ST]] = TRUE), CUSTOMER[[#This Row],[Quantity]], AND($Y$10:$Y3589 = TRUE, COUNTIFS($H$10:$H3589, CUSTOMER[[#This Row],[Booking]], $J$10:$J3589, CUSTOMER[[#This Row],[Order Date]], $F$10:$F3589, "&lt;&gt;"&amp;"N?m l*")=1), 1, TRUE,  "")</f>
        <v>#NAME?</v>
      </c>
      <c r="AA3589" s="282" t="b">
        <f t="shared" ca="1" si="56"/>
        <v>0</v>
      </c>
      <c r="AB3589" s="305"/>
    </row>
    <row r="3590" spans="1:28" x14ac:dyDescent="0.25">
      <c r="A3590" s="281" t="str">
        <f ca="1">no.</f>
        <v/>
      </c>
      <c r="B3590" s="281"/>
      <c r="C3590" s="282"/>
      <c r="D3590" s="282"/>
      <c r="E3590" s="283" t="str">
        <f ca="1">position</f>
        <v/>
      </c>
      <c r="F3590" s="282"/>
      <c r="G3590" s="282"/>
      <c r="H3590" s="282"/>
      <c r="I3590" s="282"/>
      <c r="J3590" s="335"/>
      <c r="K3590" s="282"/>
      <c r="L3590" s="282"/>
      <c r="M3590" s="282"/>
      <c r="N3590" s="282"/>
      <c r="O3590" s="281"/>
      <c r="P3590" s="360" t="str">
        <f ca="1">rescore_patient</f>
        <v/>
      </c>
      <c r="Q3590" s="330" t="str">
        <f ca="1">quantity</f>
        <v/>
      </c>
      <c r="R3590" s="284"/>
      <c r="S3590" s="282"/>
      <c r="T3590" s="282"/>
      <c r="U3590" s="282"/>
      <c r="V3590" s="305"/>
      <c r="W3590" s="305"/>
      <c r="X3590" s="305"/>
      <c r="Y3590" s="282"/>
      <c r="Z3590" s="282" t="e" vm="1">
        <f ca="1">_xlfn.IFS(AND(ISNUMBER(SEARCH("N?m l*", CUSTOMER[[#This Row],[Service Type]], 1)), CUSTOMER[[#This Row],[Count ST]] = TRUE), CUSTOMER[[#This Row],[Quantity]], AND($Y$10:$Y3590 = TRUE, COUNTIFS($H$10:$H3590, CUSTOMER[[#This Row],[Booking]], $J$10:$J3590, CUSTOMER[[#This Row],[Order Date]], $F$10:$F3590, "&lt;&gt;"&amp;"N?m l*")=1), 1, TRUE,  "")</f>
        <v>#NAME?</v>
      </c>
      <c r="AA3590" s="282" t="b">
        <f t="shared" ca="1" si="56"/>
        <v>0</v>
      </c>
      <c r="AB3590" s="305"/>
    </row>
    <row r="3591" spans="1:28" x14ac:dyDescent="0.25">
      <c r="A3591" s="281" t="str">
        <f ca="1">no.</f>
        <v/>
      </c>
      <c r="B3591" s="281"/>
      <c r="C3591" s="282"/>
      <c r="D3591" s="282"/>
      <c r="E3591" s="283" t="str">
        <f ca="1">position</f>
        <v/>
      </c>
      <c r="F3591" s="282"/>
      <c r="G3591" s="282"/>
      <c r="H3591" s="282"/>
      <c r="I3591" s="282"/>
      <c r="J3591" s="335"/>
      <c r="K3591" s="282"/>
      <c r="L3591" s="282"/>
      <c r="M3591" s="282"/>
      <c r="N3591" s="282"/>
      <c r="O3591" s="281"/>
      <c r="P3591" s="360" t="str">
        <f ca="1">rescore_patient</f>
        <v/>
      </c>
      <c r="Q3591" s="330" t="str">
        <f ca="1">quantity</f>
        <v/>
      </c>
      <c r="R3591" s="284"/>
      <c r="S3591" s="282"/>
      <c r="T3591" s="282"/>
      <c r="U3591" s="282"/>
      <c r="V3591" s="305"/>
      <c r="W3591" s="305"/>
      <c r="X3591" s="305"/>
      <c r="Y3591" s="282"/>
      <c r="Z3591" s="282" t="e" vm="1">
        <f ca="1">_xlfn.IFS(AND(ISNUMBER(SEARCH("N?m l*", CUSTOMER[[#This Row],[Service Type]], 1)), CUSTOMER[[#This Row],[Count ST]] = TRUE), CUSTOMER[[#This Row],[Quantity]], AND($Y$10:$Y3591 = TRUE, COUNTIFS($H$10:$H3591, CUSTOMER[[#This Row],[Booking]], $J$10:$J3591, CUSTOMER[[#This Row],[Order Date]], $F$10:$F3591, "&lt;&gt;"&amp;"N?m l*")=1), 1, TRUE,  "")</f>
        <v>#NAME?</v>
      </c>
      <c r="AA3591" s="282" t="b">
        <f t="shared" ca="1" si="56"/>
        <v>0</v>
      </c>
      <c r="AB3591" s="305"/>
    </row>
    <row r="3592" spans="1:28" x14ac:dyDescent="0.25">
      <c r="A3592" s="281" t="str">
        <f ca="1">no.</f>
        <v/>
      </c>
      <c r="B3592" s="281"/>
      <c r="C3592" s="282"/>
      <c r="D3592" s="282"/>
      <c r="E3592" s="283" t="str">
        <f ca="1">position</f>
        <v/>
      </c>
      <c r="F3592" s="282"/>
      <c r="G3592" s="282"/>
      <c r="H3592" s="282"/>
      <c r="I3592" s="282"/>
      <c r="J3592" s="335"/>
      <c r="K3592" s="282"/>
      <c r="L3592" s="282"/>
      <c r="M3592" s="282"/>
      <c r="N3592" s="282"/>
      <c r="O3592" s="281"/>
      <c r="P3592" s="360" t="str">
        <f ca="1">rescore_patient</f>
        <v/>
      </c>
      <c r="Q3592" s="330" t="str">
        <f ca="1">quantity</f>
        <v/>
      </c>
      <c r="R3592" s="284"/>
      <c r="S3592" s="282"/>
      <c r="T3592" s="282"/>
      <c r="U3592" s="282"/>
      <c r="V3592" s="305"/>
      <c r="W3592" s="305"/>
      <c r="X3592" s="305"/>
      <c r="Y3592" s="282"/>
      <c r="Z3592" s="282" t="e" vm="1">
        <f ca="1">_xlfn.IFS(AND(ISNUMBER(SEARCH("N?m l*", CUSTOMER[[#This Row],[Service Type]], 1)), CUSTOMER[[#This Row],[Count ST]] = TRUE), CUSTOMER[[#This Row],[Quantity]], AND($Y$10:$Y3592 = TRUE, COUNTIFS($H$10:$H3592, CUSTOMER[[#This Row],[Booking]], $J$10:$J3592, CUSTOMER[[#This Row],[Order Date]], $F$10:$F3592, "&lt;&gt;"&amp;"N?m l*")=1), 1, TRUE,  "")</f>
        <v>#NAME?</v>
      </c>
      <c r="AA3592" s="282" t="b">
        <f t="shared" ca="1" si="56"/>
        <v>0</v>
      </c>
      <c r="AB3592" s="305"/>
    </row>
    <row r="3593" spans="1:28" x14ac:dyDescent="0.25">
      <c r="A3593" s="281" t="str">
        <f ca="1">no.</f>
        <v/>
      </c>
      <c r="B3593" s="281"/>
      <c r="C3593" s="282"/>
      <c r="D3593" s="282"/>
      <c r="E3593" s="283" t="str">
        <f ca="1">position</f>
        <v/>
      </c>
      <c r="F3593" s="282"/>
      <c r="G3593" s="282"/>
      <c r="H3593" s="282"/>
      <c r="I3593" s="282"/>
      <c r="J3593" s="335"/>
      <c r="K3593" s="282"/>
      <c r="L3593" s="282"/>
      <c r="M3593" s="282"/>
      <c r="N3593" s="282"/>
      <c r="O3593" s="281"/>
      <c r="P3593" s="360" t="str">
        <f ca="1">rescore_patient</f>
        <v/>
      </c>
      <c r="Q3593" s="330" t="str">
        <f ca="1">quantity</f>
        <v/>
      </c>
      <c r="R3593" s="284"/>
      <c r="S3593" s="282"/>
      <c r="T3593" s="282"/>
      <c r="U3593" s="282"/>
      <c r="V3593" s="305"/>
      <c r="W3593" s="305"/>
      <c r="X3593" s="305"/>
      <c r="Y3593" s="282"/>
      <c r="Z3593" s="282" t="e" vm="1">
        <f ca="1">_xlfn.IFS(AND(ISNUMBER(SEARCH("N?m l*", CUSTOMER[[#This Row],[Service Type]], 1)), CUSTOMER[[#This Row],[Count ST]] = TRUE), CUSTOMER[[#This Row],[Quantity]], AND($Y$10:$Y3593 = TRUE, COUNTIFS($H$10:$H3593, CUSTOMER[[#This Row],[Booking]], $J$10:$J3593, CUSTOMER[[#This Row],[Order Date]], $F$10:$F3593, "&lt;&gt;"&amp;"N?m l*")=1), 1, TRUE,  "")</f>
        <v>#NAME?</v>
      </c>
      <c r="AA3593" s="282" t="b">
        <f t="shared" ca="1" si="56"/>
        <v>0</v>
      </c>
      <c r="AB3593" s="305"/>
    </row>
    <row r="3594" spans="1:28" x14ac:dyDescent="0.25">
      <c r="A3594" s="281" t="str">
        <f ca="1">no.</f>
        <v/>
      </c>
      <c r="B3594" s="281"/>
      <c r="C3594" s="282"/>
      <c r="D3594" s="282"/>
      <c r="E3594" s="283" t="str">
        <f ca="1">position</f>
        <v/>
      </c>
      <c r="F3594" s="282"/>
      <c r="G3594" s="282"/>
      <c r="H3594" s="282"/>
      <c r="I3594" s="282"/>
      <c r="J3594" s="335"/>
      <c r="K3594" s="282"/>
      <c r="L3594" s="282"/>
      <c r="M3594" s="282"/>
      <c r="N3594" s="282"/>
      <c r="O3594" s="281"/>
      <c r="P3594" s="360" t="str">
        <f ca="1">rescore_patient</f>
        <v/>
      </c>
      <c r="Q3594" s="330" t="str">
        <f ca="1">quantity</f>
        <v/>
      </c>
      <c r="R3594" s="284"/>
      <c r="S3594" s="282"/>
      <c r="T3594" s="282"/>
      <c r="U3594" s="282"/>
      <c r="V3594" s="305"/>
      <c r="W3594" s="305"/>
      <c r="X3594" s="305"/>
      <c r="Y3594" s="282"/>
      <c r="Z3594" s="282" t="e" vm="1">
        <f ca="1">_xlfn.IFS(AND(ISNUMBER(SEARCH("N?m l*", CUSTOMER[[#This Row],[Service Type]], 1)), CUSTOMER[[#This Row],[Count ST]] = TRUE), CUSTOMER[[#This Row],[Quantity]], AND($Y$10:$Y3594 = TRUE, COUNTIFS($H$10:$H3594, CUSTOMER[[#This Row],[Booking]], $J$10:$J3594, CUSTOMER[[#This Row],[Order Date]], $F$10:$F3594, "&lt;&gt;"&amp;"N?m l*")=1), 1, TRUE,  "")</f>
        <v>#NAME?</v>
      </c>
      <c r="AA3594" s="282" t="b">
        <f t="shared" ref="AA3594:AA3657" ca="1" si="57">count_svc_type</f>
        <v>0</v>
      </c>
      <c r="AB3594" s="305"/>
    </row>
    <row r="3595" spans="1:28" x14ac:dyDescent="0.25">
      <c r="A3595" s="281" t="str">
        <f ca="1">no.</f>
        <v/>
      </c>
      <c r="B3595" s="281"/>
      <c r="C3595" s="282"/>
      <c r="D3595" s="282"/>
      <c r="E3595" s="283" t="str">
        <f ca="1">position</f>
        <v/>
      </c>
      <c r="F3595" s="282"/>
      <c r="G3595" s="282"/>
      <c r="H3595" s="282"/>
      <c r="I3595" s="282"/>
      <c r="J3595" s="335"/>
      <c r="K3595" s="282"/>
      <c r="L3595" s="282"/>
      <c r="M3595" s="282"/>
      <c r="N3595" s="282"/>
      <c r="O3595" s="281"/>
      <c r="P3595" s="360" t="str">
        <f ca="1">rescore_patient</f>
        <v/>
      </c>
      <c r="Q3595" s="330" t="str">
        <f ca="1">quantity</f>
        <v/>
      </c>
      <c r="R3595" s="284"/>
      <c r="S3595" s="282"/>
      <c r="T3595" s="282"/>
      <c r="U3595" s="282"/>
      <c r="V3595" s="305"/>
      <c r="W3595" s="305"/>
      <c r="X3595" s="305"/>
      <c r="Y3595" s="282"/>
      <c r="Z3595" s="282" t="e" vm="1">
        <f ca="1">_xlfn.IFS(AND(ISNUMBER(SEARCH("N?m l*", CUSTOMER[[#This Row],[Service Type]], 1)), CUSTOMER[[#This Row],[Count ST]] = TRUE), CUSTOMER[[#This Row],[Quantity]], AND($Y$10:$Y3595 = TRUE, COUNTIFS($H$10:$H3595, CUSTOMER[[#This Row],[Booking]], $J$10:$J3595, CUSTOMER[[#This Row],[Order Date]], $F$10:$F3595, "&lt;&gt;"&amp;"N?m l*")=1), 1, TRUE,  "")</f>
        <v>#NAME?</v>
      </c>
      <c r="AA3595" s="282" t="b">
        <f t="shared" ca="1" si="57"/>
        <v>0</v>
      </c>
      <c r="AB3595" s="305"/>
    </row>
    <row r="3596" spans="1:28" x14ac:dyDescent="0.25">
      <c r="A3596" s="281" t="str">
        <f ca="1">no.</f>
        <v/>
      </c>
      <c r="B3596" s="281"/>
      <c r="C3596" s="282"/>
      <c r="D3596" s="282"/>
      <c r="E3596" s="283" t="str">
        <f ca="1">position</f>
        <v/>
      </c>
      <c r="F3596" s="282"/>
      <c r="G3596" s="282"/>
      <c r="H3596" s="282"/>
      <c r="I3596" s="282"/>
      <c r="J3596" s="335"/>
      <c r="K3596" s="282"/>
      <c r="L3596" s="282"/>
      <c r="M3596" s="282"/>
      <c r="N3596" s="282"/>
      <c r="O3596" s="281"/>
      <c r="P3596" s="360" t="str">
        <f ca="1">rescore_patient</f>
        <v/>
      </c>
      <c r="Q3596" s="330" t="str">
        <f ca="1">quantity</f>
        <v/>
      </c>
      <c r="R3596" s="284"/>
      <c r="S3596" s="282"/>
      <c r="T3596" s="282"/>
      <c r="U3596" s="282"/>
      <c r="V3596" s="305"/>
      <c r="W3596" s="305"/>
      <c r="X3596" s="305"/>
      <c r="Y3596" s="282"/>
      <c r="Z3596" s="282" t="e" vm="1">
        <f ca="1">_xlfn.IFS(AND(ISNUMBER(SEARCH("N?m l*", CUSTOMER[[#This Row],[Service Type]], 1)), CUSTOMER[[#This Row],[Count ST]] = TRUE), CUSTOMER[[#This Row],[Quantity]], AND($Y$10:$Y3596 = TRUE, COUNTIFS($H$10:$H3596, CUSTOMER[[#This Row],[Booking]], $J$10:$J3596, CUSTOMER[[#This Row],[Order Date]], $F$10:$F3596, "&lt;&gt;"&amp;"N?m l*")=1), 1, TRUE,  "")</f>
        <v>#NAME?</v>
      </c>
      <c r="AA3596" s="282" t="b">
        <f t="shared" ca="1" si="57"/>
        <v>0</v>
      </c>
      <c r="AB3596" s="305"/>
    </row>
    <row r="3597" spans="1:28" x14ac:dyDescent="0.25">
      <c r="A3597" s="281" t="str">
        <f ca="1">no.</f>
        <v/>
      </c>
      <c r="B3597" s="281"/>
      <c r="C3597" s="282"/>
      <c r="D3597" s="282"/>
      <c r="E3597" s="283" t="str">
        <f ca="1">position</f>
        <v/>
      </c>
      <c r="F3597" s="282"/>
      <c r="G3597" s="282"/>
      <c r="H3597" s="282"/>
      <c r="I3597" s="282"/>
      <c r="J3597" s="335"/>
      <c r="K3597" s="282"/>
      <c r="L3597" s="282"/>
      <c r="M3597" s="282"/>
      <c r="N3597" s="282"/>
      <c r="O3597" s="281"/>
      <c r="P3597" s="360" t="str">
        <f ca="1">rescore_patient</f>
        <v/>
      </c>
      <c r="Q3597" s="330" t="str">
        <f ca="1">quantity</f>
        <v/>
      </c>
      <c r="R3597" s="284"/>
      <c r="S3597" s="282"/>
      <c r="T3597" s="282"/>
      <c r="U3597" s="282"/>
      <c r="V3597" s="305"/>
      <c r="W3597" s="305"/>
      <c r="X3597" s="305"/>
      <c r="Y3597" s="282"/>
      <c r="Z3597" s="282" t="e" vm="1">
        <f ca="1">_xlfn.IFS(AND(ISNUMBER(SEARCH("N?m l*", CUSTOMER[[#This Row],[Service Type]], 1)), CUSTOMER[[#This Row],[Count ST]] = TRUE), CUSTOMER[[#This Row],[Quantity]], AND($Y$10:$Y3597 = TRUE, COUNTIFS($H$10:$H3597, CUSTOMER[[#This Row],[Booking]], $J$10:$J3597, CUSTOMER[[#This Row],[Order Date]], $F$10:$F3597, "&lt;&gt;"&amp;"N?m l*")=1), 1, TRUE,  "")</f>
        <v>#NAME?</v>
      </c>
      <c r="AA3597" s="282" t="b">
        <f t="shared" ca="1" si="57"/>
        <v>0</v>
      </c>
      <c r="AB3597" s="305"/>
    </row>
    <row r="3598" spans="1:28" x14ac:dyDescent="0.25">
      <c r="A3598" s="281" t="str">
        <f ca="1">no.</f>
        <v/>
      </c>
      <c r="B3598" s="281"/>
      <c r="C3598" s="282"/>
      <c r="D3598" s="282"/>
      <c r="E3598" s="283" t="str">
        <f ca="1">position</f>
        <v/>
      </c>
      <c r="F3598" s="282"/>
      <c r="G3598" s="282"/>
      <c r="H3598" s="282"/>
      <c r="I3598" s="282"/>
      <c r="J3598" s="335"/>
      <c r="K3598" s="282"/>
      <c r="L3598" s="282"/>
      <c r="M3598" s="282"/>
      <c r="N3598" s="282"/>
      <c r="O3598" s="281"/>
      <c r="P3598" s="360" t="str">
        <f ca="1">rescore_patient</f>
        <v/>
      </c>
      <c r="Q3598" s="330" t="str">
        <f ca="1">quantity</f>
        <v/>
      </c>
      <c r="R3598" s="284"/>
      <c r="S3598" s="282"/>
      <c r="T3598" s="282"/>
      <c r="U3598" s="282"/>
      <c r="V3598" s="305"/>
      <c r="W3598" s="305"/>
      <c r="X3598" s="305"/>
      <c r="Y3598" s="282"/>
      <c r="Z3598" s="282" t="e" vm="1">
        <f ca="1">_xlfn.IFS(AND(ISNUMBER(SEARCH("N?m l*", CUSTOMER[[#This Row],[Service Type]], 1)), CUSTOMER[[#This Row],[Count ST]] = TRUE), CUSTOMER[[#This Row],[Quantity]], AND($Y$10:$Y3598 = TRUE, COUNTIFS($H$10:$H3598, CUSTOMER[[#This Row],[Booking]], $J$10:$J3598, CUSTOMER[[#This Row],[Order Date]], $F$10:$F3598, "&lt;&gt;"&amp;"N?m l*")=1), 1, TRUE,  "")</f>
        <v>#NAME?</v>
      </c>
      <c r="AA3598" s="282" t="b">
        <f t="shared" ca="1" si="57"/>
        <v>0</v>
      </c>
      <c r="AB3598" s="305"/>
    </row>
    <row r="3599" spans="1:28" x14ac:dyDescent="0.25">
      <c r="A3599" s="281" t="str">
        <f ca="1">no.</f>
        <v/>
      </c>
      <c r="B3599" s="281"/>
      <c r="C3599" s="282"/>
      <c r="D3599" s="282"/>
      <c r="E3599" s="283" t="str">
        <f ca="1">position</f>
        <v/>
      </c>
      <c r="F3599" s="282"/>
      <c r="G3599" s="282"/>
      <c r="H3599" s="282"/>
      <c r="I3599" s="282"/>
      <c r="J3599" s="335"/>
      <c r="K3599" s="282"/>
      <c r="L3599" s="282"/>
      <c r="M3599" s="282"/>
      <c r="N3599" s="282"/>
      <c r="O3599" s="281"/>
      <c r="P3599" s="360" t="str">
        <f ca="1">rescore_patient</f>
        <v/>
      </c>
      <c r="Q3599" s="330" t="str">
        <f ca="1">quantity</f>
        <v/>
      </c>
      <c r="R3599" s="284"/>
      <c r="S3599" s="282"/>
      <c r="T3599" s="282"/>
      <c r="U3599" s="282"/>
      <c r="V3599" s="305"/>
      <c r="W3599" s="305"/>
      <c r="X3599" s="305"/>
      <c r="Y3599" s="282"/>
      <c r="Z3599" s="282" t="e" vm="1">
        <f ca="1">_xlfn.IFS(AND(ISNUMBER(SEARCH("N?m l*", CUSTOMER[[#This Row],[Service Type]], 1)), CUSTOMER[[#This Row],[Count ST]] = TRUE), CUSTOMER[[#This Row],[Quantity]], AND($Y$10:$Y3599 = TRUE, COUNTIFS($H$10:$H3599, CUSTOMER[[#This Row],[Booking]], $J$10:$J3599, CUSTOMER[[#This Row],[Order Date]], $F$10:$F3599, "&lt;&gt;"&amp;"N?m l*")=1), 1, TRUE,  "")</f>
        <v>#NAME?</v>
      </c>
      <c r="AA3599" s="282" t="b">
        <f t="shared" ca="1" si="57"/>
        <v>0</v>
      </c>
      <c r="AB3599" s="305"/>
    </row>
    <row r="3600" spans="1:28" x14ac:dyDescent="0.25">
      <c r="A3600" s="281" t="str">
        <f ca="1">no.</f>
        <v/>
      </c>
      <c r="B3600" s="281"/>
      <c r="C3600" s="282"/>
      <c r="D3600" s="282"/>
      <c r="E3600" s="283" t="str">
        <f ca="1">position</f>
        <v/>
      </c>
      <c r="F3600" s="282"/>
      <c r="G3600" s="282"/>
      <c r="H3600" s="282"/>
      <c r="I3600" s="282"/>
      <c r="J3600" s="335"/>
      <c r="K3600" s="282"/>
      <c r="L3600" s="282"/>
      <c r="M3600" s="282"/>
      <c r="N3600" s="282"/>
      <c r="O3600" s="281"/>
      <c r="P3600" s="360" t="str">
        <f ca="1">rescore_patient</f>
        <v/>
      </c>
      <c r="Q3600" s="330" t="str">
        <f ca="1">quantity</f>
        <v/>
      </c>
      <c r="R3600" s="284"/>
      <c r="S3600" s="282"/>
      <c r="T3600" s="282"/>
      <c r="U3600" s="282"/>
      <c r="V3600" s="305"/>
      <c r="W3600" s="305"/>
      <c r="X3600" s="305"/>
      <c r="Y3600" s="282"/>
      <c r="Z3600" s="282" t="e" vm="1">
        <f ca="1">_xlfn.IFS(AND(ISNUMBER(SEARCH("N?m l*", CUSTOMER[[#This Row],[Service Type]], 1)), CUSTOMER[[#This Row],[Count ST]] = TRUE), CUSTOMER[[#This Row],[Quantity]], AND($Y$10:$Y3600 = TRUE, COUNTIFS($H$10:$H3600, CUSTOMER[[#This Row],[Booking]], $J$10:$J3600, CUSTOMER[[#This Row],[Order Date]], $F$10:$F3600, "&lt;&gt;"&amp;"N?m l*")=1), 1, TRUE,  "")</f>
        <v>#NAME?</v>
      </c>
      <c r="AA3600" s="282" t="b">
        <f t="shared" ca="1" si="57"/>
        <v>0</v>
      </c>
      <c r="AB3600" s="305"/>
    </row>
    <row r="3601" spans="1:28" x14ac:dyDescent="0.25">
      <c r="A3601" s="281" t="str">
        <f ca="1">no.</f>
        <v/>
      </c>
      <c r="B3601" s="281"/>
      <c r="C3601" s="282"/>
      <c r="D3601" s="282"/>
      <c r="E3601" s="283" t="str">
        <f ca="1">position</f>
        <v/>
      </c>
      <c r="F3601" s="282"/>
      <c r="G3601" s="282"/>
      <c r="H3601" s="282"/>
      <c r="I3601" s="282"/>
      <c r="J3601" s="335"/>
      <c r="K3601" s="282"/>
      <c r="L3601" s="282"/>
      <c r="M3601" s="282"/>
      <c r="N3601" s="282"/>
      <c r="O3601" s="281"/>
      <c r="P3601" s="360" t="str">
        <f ca="1">rescore_patient</f>
        <v/>
      </c>
      <c r="Q3601" s="330" t="str">
        <f ca="1">quantity</f>
        <v/>
      </c>
      <c r="R3601" s="284"/>
      <c r="S3601" s="282"/>
      <c r="T3601" s="282"/>
      <c r="U3601" s="282"/>
      <c r="V3601" s="305"/>
      <c r="W3601" s="305"/>
      <c r="X3601" s="305"/>
      <c r="Y3601" s="282"/>
      <c r="Z3601" s="282" t="e" vm="1">
        <f ca="1">_xlfn.IFS(AND(ISNUMBER(SEARCH("N?m l*", CUSTOMER[[#This Row],[Service Type]], 1)), CUSTOMER[[#This Row],[Count ST]] = TRUE), CUSTOMER[[#This Row],[Quantity]], AND($Y$10:$Y3601 = TRUE, COUNTIFS($H$10:$H3601, CUSTOMER[[#This Row],[Booking]], $J$10:$J3601, CUSTOMER[[#This Row],[Order Date]], $F$10:$F3601, "&lt;&gt;"&amp;"N?m l*")=1), 1, TRUE,  "")</f>
        <v>#NAME?</v>
      </c>
      <c r="AA3601" s="282" t="b">
        <f t="shared" ca="1" si="57"/>
        <v>0</v>
      </c>
      <c r="AB3601" s="305"/>
    </row>
    <row r="3602" spans="1:28" x14ac:dyDescent="0.25">
      <c r="A3602" s="281" t="str">
        <f ca="1">no.</f>
        <v/>
      </c>
      <c r="B3602" s="281"/>
      <c r="C3602" s="282"/>
      <c r="D3602" s="282"/>
      <c r="E3602" s="283" t="str">
        <f ca="1">position</f>
        <v/>
      </c>
      <c r="F3602" s="282"/>
      <c r="G3602" s="282"/>
      <c r="H3602" s="282"/>
      <c r="I3602" s="282"/>
      <c r="J3602" s="335"/>
      <c r="K3602" s="282"/>
      <c r="L3602" s="282"/>
      <c r="M3602" s="282"/>
      <c r="N3602" s="282"/>
      <c r="O3602" s="281"/>
      <c r="P3602" s="360" t="str">
        <f ca="1">rescore_patient</f>
        <v/>
      </c>
      <c r="Q3602" s="330" t="str">
        <f ca="1">quantity</f>
        <v/>
      </c>
      <c r="R3602" s="284"/>
      <c r="S3602" s="282"/>
      <c r="T3602" s="282"/>
      <c r="U3602" s="282"/>
      <c r="V3602" s="305"/>
      <c r="W3602" s="305"/>
      <c r="X3602" s="305"/>
      <c r="Y3602" s="282"/>
      <c r="Z3602" s="282" t="e" vm="1">
        <f ca="1">_xlfn.IFS(AND(ISNUMBER(SEARCH("N?m l*", CUSTOMER[[#This Row],[Service Type]], 1)), CUSTOMER[[#This Row],[Count ST]] = TRUE), CUSTOMER[[#This Row],[Quantity]], AND($Y$10:$Y3602 = TRUE, COUNTIFS($H$10:$H3602, CUSTOMER[[#This Row],[Booking]], $J$10:$J3602, CUSTOMER[[#This Row],[Order Date]], $F$10:$F3602, "&lt;&gt;"&amp;"N?m l*")=1), 1, TRUE,  "")</f>
        <v>#NAME?</v>
      </c>
      <c r="AA3602" s="282" t="b">
        <f t="shared" ca="1" si="57"/>
        <v>0</v>
      </c>
      <c r="AB3602" s="305"/>
    </row>
    <row r="3603" spans="1:28" x14ac:dyDescent="0.25">
      <c r="A3603" s="281" t="str">
        <f ca="1">no.</f>
        <v/>
      </c>
      <c r="B3603" s="281"/>
      <c r="C3603" s="282"/>
      <c r="D3603" s="282"/>
      <c r="E3603" s="283" t="str">
        <f ca="1">position</f>
        <v/>
      </c>
      <c r="F3603" s="282"/>
      <c r="G3603" s="282"/>
      <c r="H3603" s="282"/>
      <c r="I3603" s="282"/>
      <c r="J3603" s="335"/>
      <c r="K3603" s="282"/>
      <c r="L3603" s="282"/>
      <c r="M3603" s="282"/>
      <c r="N3603" s="282"/>
      <c r="O3603" s="281"/>
      <c r="P3603" s="360" t="str">
        <f ca="1">rescore_patient</f>
        <v/>
      </c>
      <c r="Q3603" s="330" t="str">
        <f ca="1">quantity</f>
        <v/>
      </c>
      <c r="R3603" s="284"/>
      <c r="S3603" s="282"/>
      <c r="T3603" s="282"/>
      <c r="U3603" s="282"/>
      <c r="V3603" s="305"/>
      <c r="W3603" s="305"/>
      <c r="X3603" s="305"/>
      <c r="Y3603" s="282"/>
      <c r="Z3603" s="282" t="e" vm="1">
        <f ca="1">_xlfn.IFS(AND(ISNUMBER(SEARCH("N?m l*", CUSTOMER[[#This Row],[Service Type]], 1)), CUSTOMER[[#This Row],[Count ST]] = TRUE), CUSTOMER[[#This Row],[Quantity]], AND($Y$10:$Y3603 = TRUE, COUNTIFS($H$10:$H3603, CUSTOMER[[#This Row],[Booking]], $J$10:$J3603, CUSTOMER[[#This Row],[Order Date]], $F$10:$F3603, "&lt;&gt;"&amp;"N?m l*")=1), 1, TRUE,  "")</f>
        <v>#NAME?</v>
      </c>
      <c r="AA3603" s="282" t="b">
        <f t="shared" ca="1" si="57"/>
        <v>0</v>
      </c>
      <c r="AB3603" s="305"/>
    </row>
    <row r="3604" spans="1:28" x14ac:dyDescent="0.25">
      <c r="A3604" s="281" t="str">
        <f ca="1">no.</f>
        <v/>
      </c>
      <c r="B3604" s="281"/>
      <c r="C3604" s="282"/>
      <c r="D3604" s="282"/>
      <c r="E3604" s="283" t="str">
        <f ca="1">position</f>
        <v/>
      </c>
      <c r="F3604" s="282"/>
      <c r="G3604" s="282"/>
      <c r="H3604" s="282"/>
      <c r="I3604" s="282"/>
      <c r="J3604" s="335"/>
      <c r="K3604" s="282"/>
      <c r="L3604" s="282"/>
      <c r="M3604" s="282"/>
      <c r="N3604" s="282"/>
      <c r="O3604" s="281"/>
      <c r="P3604" s="360" t="str">
        <f ca="1">rescore_patient</f>
        <v/>
      </c>
      <c r="Q3604" s="330" t="str">
        <f ca="1">quantity</f>
        <v/>
      </c>
      <c r="R3604" s="284"/>
      <c r="S3604" s="282"/>
      <c r="T3604" s="282"/>
      <c r="U3604" s="282"/>
      <c r="V3604" s="305"/>
      <c r="W3604" s="305"/>
      <c r="X3604" s="305"/>
      <c r="Y3604" s="282"/>
      <c r="Z3604" s="282" t="e" vm="1">
        <f ca="1">_xlfn.IFS(AND(ISNUMBER(SEARCH("N?m l*", CUSTOMER[[#This Row],[Service Type]], 1)), CUSTOMER[[#This Row],[Count ST]] = TRUE), CUSTOMER[[#This Row],[Quantity]], AND($Y$10:$Y3604 = TRUE, COUNTIFS($H$10:$H3604, CUSTOMER[[#This Row],[Booking]], $J$10:$J3604, CUSTOMER[[#This Row],[Order Date]], $F$10:$F3604, "&lt;&gt;"&amp;"N?m l*")=1), 1, TRUE,  "")</f>
        <v>#NAME?</v>
      </c>
      <c r="AA3604" s="282" t="b">
        <f t="shared" ca="1" si="57"/>
        <v>0</v>
      </c>
      <c r="AB3604" s="305"/>
    </row>
    <row r="3605" spans="1:28" x14ac:dyDescent="0.25">
      <c r="A3605" s="281" t="str">
        <f ca="1">no.</f>
        <v/>
      </c>
      <c r="B3605" s="281"/>
      <c r="C3605" s="282"/>
      <c r="D3605" s="282"/>
      <c r="E3605" s="283" t="str">
        <f ca="1">position</f>
        <v/>
      </c>
      <c r="F3605" s="282"/>
      <c r="G3605" s="282"/>
      <c r="H3605" s="282"/>
      <c r="I3605" s="282"/>
      <c r="J3605" s="335"/>
      <c r="K3605" s="282"/>
      <c r="L3605" s="282"/>
      <c r="M3605" s="282"/>
      <c r="N3605" s="282"/>
      <c r="O3605" s="281"/>
      <c r="P3605" s="360" t="str">
        <f ca="1">rescore_patient</f>
        <v/>
      </c>
      <c r="Q3605" s="330" t="str">
        <f ca="1">quantity</f>
        <v/>
      </c>
      <c r="R3605" s="284"/>
      <c r="S3605" s="282"/>
      <c r="T3605" s="282"/>
      <c r="U3605" s="282"/>
      <c r="V3605" s="305"/>
      <c r="W3605" s="305"/>
      <c r="X3605" s="305"/>
      <c r="Y3605" s="282"/>
      <c r="Z3605" s="282" t="e" vm="1">
        <f ca="1">_xlfn.IFS(AND(ISNUMBER(SEARCH("N?m l*", CUSTOMER[[#This Row],[Service Type]], 1)), CUSTOMER[[#This Row],[Count ST]] = TRUE), CUSTOMER[[#This Row],[Quantity]], AND($Y$10:$Y3605 = TRUE, COUNTIFS($H$10:$H3605, CUSTOMER[[#This Row],[Booking]], $J$10:$J3605, CUSTOMER[[#This Row],[Order Date]], $F$10:$F3605, "&lt;&gt;"&amp;"N?m l*")=1), 1, TRUE,  "")</f>
        <v>#NAME?</v>
      </c>
      <c r="AA3605" s="282" t="b">
        <f t="shared" ca="1" si="57"/>
        <v>0</v>
      </c>
      <c r="AB3605" s="305"/>
    </row>
    <row r="3606" spans="1:28" x14ac:dyDescent="0.25">
      <c r="A3606" s="281" t="str">
        <f ca="1">no.</f>
        <v/>
      </c>
      <c r="B3606" s="281"/>
      <c r="C3606" s="282"/>
      <c r="D3606" s="282"/>
      <c r="E3606" s="283" t="str">
        <f ca="1">position</f>
        <v/>
      </c>
      <c r="F3606" s="282"/>
      <c r="G3606" s="282"/>
      <c r="H3606" s="282"/>
      <c r="I3606" s="282"/>
      <c r="J3606" s="335"/>
      <c r="K3606" s="282"/>
      <c r="L3606" s="282"/>
      <c r="M3606" s="282"/>
      <c r="N3606" s="282"/>
      <c r="O3606" s="281"/>
      <c r="P3606" s="360" t="str">
        <f ca="1">rescore_patient</f>
        <v/>
      </c>
      <c r="Q3606" s="330" t="str">
        <f ca="1">quantity</f>
        <v/>
      </c>
      <c r="R3606" s="284"/>
      <c r="S3606" s="282"/>
      <c r="T3606" s="282"/>
      <c r="U3606" s="282"/>
      <c r="V3606" s="305"/>
      <c r="W3606" s="305"/>
      <c r="X3606" s="305"/>
      <c r="Y3606" s="282"/>
      <c r="Z3606" s="282" t="e" vm="1">
        <f ca="1">_xlfn.IFS(AND(ISNUMBER(SEARCH("N?m l*", CUSTOMER[[#This Row],[Service Type]], 1)), CUSTOMER[[#This Row],[Count ST]] = TRUE), CUSTOMER[[#This Row],[Quantity]], AND($Y$10:$Y3606 = TRUE, COUNTIFS($H$10:$H3606, CUSTOMER[[#This Row],[Booking]], $J$10:$J3606, CUSTOMER[[#This Row],[Order Date]], $F$10:$F3606, "&lt;&gt;"&amp;"N?m l*")=1), 1, TRUE,  "")</f>
        <v>#NAME?</v>
      </c>
      <c r="AA3606" s="282" t="b">
        <f t="shared" ca="1" si="57"/>
        <v>0</v>
      </c>
      <c r="AB3606" s="305"/>
    </row>
    <row r="3607" spans="1:28" x14ac:dyDescent="0.25">
      <c r="A3607" s="281" t="str">
        <f ca="1">no.</f>
        <v/>
      </c>
      <c r="B3607" s="281"/>
      <c r="C3607" s="282"/>
      <c r="D3607" s="282"/>
      <c r="E3607" s="283" t="str">
        <f ca="1">position</f>
        <v/>
      </c>
      <c r="F3607" s="282"/>
      <c r="G3607" s="282"/>
      <c r="H3607" s="282"/>
      <c r="I3607" s="282"/>
      <c r="J3607" s="335"/>
      <c r="K3607" s="282"/>
      <c r="L3607" s="282"/>
      <c r="M3607" s="282"/>
      <c r="N3607" s="282"/>
      <c r="O3607" s="281"/>
      <c r="P3607" s="360" t="str">
        <f ca="1">rescore_patient</f>
        <v/>
      </c>
      <c r="Q3607" s="330" t="str">
        <f ca="1">quantity</f>
        <v/>
      </c>
      <c r="R3607" s="284"/>
      <c r="S3607" s="282"/>
      <c r="T3607" s="282"/>
      <c r="U3607" s="282"/>
      <c r="V3607" s="305"/>
      <c r="W3607" s="305"/>
      <c r="X3607" s="305"/>
      <c r="Y3607" s="282"/>
      <c r="Z3607" s="282" t="e" vm="1">
        <f ca="1">_xlfn.IFS(AND(ISNUMBER(SEARCH("N?m l*", CUSTOMER[[#This Row],[Service Type]], 1)), CUSTOMER[[#This Row],[Count ST]] = TRUE), CUSTOMER[[#This Row],[Quantity]], AND($Y$10:$Y3607 = TRUE, COUNTIFS($H$10:$H3607, CUSTOMER[[#This Row],[Booking]], $J$10:$J3607, CUSTOMER[[#This Row],[Order Date]], $F$10:$F3607, "&lt;&gt;"&amp;"N?m l*")=1), 1, TRUE,  "")</f>
        <v>#NAME?</v>
      </c>
      <c r="AA3607" s="282" t="b">
        <f t="shared" ca="1" si="57"/>
        <v>0</v>
      </c>
      <c r="AB3607" s="305"/>
    </row>
    <row r="3608" spans="1:28" x14ac:dyDescent="0.25">
      <c r="A3608" s="281" t="str">
        <f ca="1">no.</f>
        <v/>
      </c>
      <c r="B3608" s="281"/>
      <c r="C3608" s="282"/>
      <c r="D3608" s="282"/>
      <c r="E3608" s="283" t="str">
        <f ca="1">position</f>
        <v/>
      </c>
      <c r="F3608" s="282"/>
      <c r="G3608" s="282"/>
      <c r="H3608" s="282"/>
      <c r="I3608" s="282"/>
      <c r="J3608" s="335"/>
      <c r="K3608" s="282"/>
      <c r="L3608" s="282"/>
      <c r="M3608" s="282"/>
      <c r="N3608" s="282"/>
      <c r="O3608" s="281"/>
      <c r="P3608" s="360" t="str">
        <f ca="1">rescore_patient</f>
        <v/>
      </c>
      <c r="Q3608" s="330" t="str">
        <f ca="1">quantity</f>
        <v/>
      </c>
      <c r="R3608" s="284"/>
      <c r="S3608" s="282"/>
      <c r="T3608" s="282"/>
      <c r="U3608" s="282"/>
      <c r="V3608" s="305"/>
      <c r="W3608" s="305"/>
      <c r="X3608" s="305"/>
      <c r="Y3608" s="282"/>
      <c r="Z3608" s="282" t="e" vm="1">
        <f ca="1">_xlfn.IFS(AND(ISNUMBER(SEARCH("N?m l*", CUSTOMER[[#This Row],[Service Type]], 1)), CUSTOMER[[#This Row],[Count ST]] = TRUE), CUSTOMER[[#This Row],[Quantity]], AND($Y$10:$Y3608 = TRUE, COUNTIFS($H$10:$H3608, CUSTOMER[[#This Row],[Booking]], $J$10:$J3608, CUSTOMER[[#This Row],[Order Date]], $F$10:$F3608, "&lt;&gt;"&amp;"N?m l*")=1), 1, TRUE,  "")</f>
        <v>#NAME?</v>
      </c>
      <c r="AA3608" s="282" t="b">
        <f t="shared" ca="1" si="57"/>
        <v>0</v>
      </c>
      <c r="AB3608" s="305"/>
    </row>
    <row r="3609" spans="1:28" x14ac:dyDescent="0.25">
      <c r="A3609" s="281" t="str">
        <f ca="1">no.</f>
        <v/>
      </c>
      <c r="B3609" s="281"/>
      <c r="C3609" s="282"/>
      <c r="D3609" s="282"/>
      <c r="E3609" s="283" t="str">
        <f ca="1">position</f>
        <v/>
      </c>
      <c r="F3609" s="282"/>
      <c r="G3609" s="282"/>
      <c r="H3609" s="282"/>
      <c r="I3609" s="282"/>
      <c r="J3609" s="335"/>
      <c r="K3609" s="282"/>
      <c r="L3609" s="282"/>
      <c r="M3609" s="282"/>
      <c r="N3609" s="282"/>
      <c r="O3609" s="281"/>
      <c r="P3609" s="360" t="str">
        <f ca="1">rescore_patient</f>
        <v/>
      </c>
      <c r="Q3609" s="330" t="str">
        <f ca="1">quantity</f>
        <v/>
      </c>
      <c r="R3609" s="284"/>
      <c r="S3609" s="282"/>
      <c r="T3609" s="282"/>
      <c r="U3609" s="282"/>
      <c r="V3609" s="305"/>
      <c r="W3609" s="305"/>
      <c r="X3609" s="305"/>
      <c r="Y3609" s="282"/>
      <c r="Z3609" s="282" t="e" vm="1">
        <f ca="1">_xlfn.IFS(AND(ISNUMBER(SEARCH("N?m l*", CUSTOMER[[#This Row],[Service Type]], 1)), CUSTOMER[[#This Row],[Count ST]] = TRUE), CUSTOMER[[#This Row],[Quantity]], AND($Y$10:$Y3609 = TRUE, COUNTIFS($H$10:$H3609, CUSTOMER[[#This Row],[Booking]], $J$10:$J3609, CUSTOMER[[#This Row],[Order Date]], $F$10:$F3609, "&lt;&gt;"&amp;"N?m l*")=1), 1, TRUE,  "")</f>
        <v>#NAME?</v>
      </c>
      <c r="AA3609" s="282" t="b">
        <f t="shared" ca="1" si="57"/>
        <v>0</v>
      </c>
      <c r="AB3609" s="305"/>
    </row>
    <row r="3610" spans="1:28" x14ac:dyDescent="0.25">
      <c r="A3610" s="281" t="str">
        <f ca="1">no.</f>
        <v/>
      </c>
      <c r="B3610" s="281"/>
      <c r="C3610" s="282"/>
      <c r="D3610" s="282"/>
      <c r="E3610" s="283" t="str">
        <f ca="1">position</f>
        <v/>
      </c>
      <c r="F3610" s="282"/>
      <c r="G3610" s="282"/>
      <c r="H3610" s="282"/>
      <c r="I3610" s="282"/>
      <c r="J3610" s="335"/>
      <c r="K3610" s="282"/>
      <c r="L3610" s="282"/>
      <c r="M3610" s="282"/>
      <c r="N3610" s="282"/>
      <c r="O3610" s="281"/>
      <c r="P3610" s="360" t="str">
        <f ca="1">rescore_patient</f>
        <v/>
      </c>
      <c r="Q3610" s="330" t="str">
        <f ca="1">quantity</f>
        <v/>
      </c>
      <c r="R3610" s="284"/>
      <c r="S3610" s="282"/>
      <c r="T3610" s="282"/>
      <c r="U3610" s="282"/>
      <c r="V3610" s="305"/>
      <c r="W3610" s="305"/>
      <c r="X3610" s="305"/>
      <c r="Y3610" s="282"/>
      <c r="Z3610" s="282" t="e" vm="1">
        <f ca="1">_xlfn.IFS(AND(ISNUMBER(SEARCH("N?m l*", CUSTOMER[[#This Row],[Service Type]], 1)), CUSTOMER[[#This Row],[Count ST]] = TRUE), CUSTOMER[[#This Row],[Quantity]], AND($Y$10:$Y3610 = TRUE, COUNTIFS($H$10:$H3610, CUSTOMER[[#This Row],[Booking]], $J$10:$J3610, CUSTOMER[[#This Row],[Order Date]], $F$10:$F3610, "&lt;&gt;"&amp;"N?m l*")=1), 1, TRUE,  "")</f>
        <v>#NAME?</v>
      </c>
      <c r="AA3610" s="282" t="b">
        <f t="shared" ca="1" si="57"/>
        <v>0</v>
      </c>
      <c r="AB3610" s="305"/>
    </row>
    <row r="3611" spans="1:28" x14ac:dyDescent="0.25">
      <c r="A3611" s="281" t="str">
        <f ca="1">no.</f>
        <v/>
      </c>
      <c r="B3611" s="281"/>
      <c r="C3611" s="282"/>
      <c r="D3611" s="282"/>
      <c r="E3611" s="283" t="str">
        <f ca="1">position</f>
        <v/>
      </c>
      <c r="F3611" s="282"/>
      <c r="G3611" s="282"/>
      <c r="H3611" s="282"/>
      <c r="I3611" s="282"/>
      <c r="J3611" s="335"/>
      <c r="K3611" s="282"/>
      <c r="L3611" s="282"/>
      <c r="M3611" s="282"/>
      <c r="N3611" s="282"/>
      <c r="O3611" s="281"/>
      <c r="P3611" s="360" t="str">
        <f ca="1">rescore_patient</f>
        <v/>
      </c>
      <c r="Q3611" s="330" t="str">
        <f ca="1">quantity</f>
        <v/>
      </c>
      <c r="R3611" s="284"/>
      <c r="S3611" s="282"/>
      <c r="T3611" s="282"/>
      <c r="U3611" s="282"/>
      <c r="V3611" s="305"/>
      <c r="W3611" s="305"/>
      <c r="X3611" s="305"/>
      <c r="Y3611" s="282"/>
      <c r="Z3611" s="282" t="e" vm="1">
        <f ca="1">_xlfn.IFS(AND(ISNUMBER(SEARCH("N?m l*", CUSTOMER[[#This Row],[Service Type]], 1)), CUSTOMER[[#This Row],[Count ST]] = TRUE), CUSTOMER[[#This Row],[Quantity]], AND($Y$10:$Y3611 = TRUE, COUNTIFS($H$10:$H3611, CUSTOMER[[#This Row],[Booking]], $J$10:$J3611, CUSTOMER[[#This Row],[Order Date]], $F$10:$F3611, "&lt;&gt;"&amp;"N?m l*")=1), 1, TRUE,  "")</f>
        <v>#NAME?</v>
      </c>
      <c r="AA3611" s="282" t="b">
        <f t="shared" ca="1" si="57"/>
        <v>0</v>
      </c>
      <c r="AB3611" s="305"/>
    </row>
    <row r="3612" spans="1:28" x14ac:dyDescent="0.25">
      <c r="A3612" s="281" t="str">
        <f ca="1">no.</f>
        <v/>
      </c>
      <c r="B3612" s="281"/>
      <c r="C3612" s="282"/>
      <c r="D3612" s="282"/>
      <c r="E3612" s="283" t="str">
        <f ca="1">position</f>
        <v/>
      </c>
      <c r="F3612" s="282"/>
      <c r="G3612" s="282"/>
      <c r="H3612" s="282"/>
      <c r="I3612" s="282"/>
      <c r="J3612" s="335"/>
      <c r="K3612" s="282"/>
      <c r="L3612" s="282"/>
      <c r="M3612" s="282"/>
      <c r="N3612" s="282"/>
      <c r="O3612" s="281"/>
      <c r="P3612" s="360" t="str">
        <f ca="1">rescore_patient</f>
        <v/>
      </c>
      <c r="Q3612" s="330" t="str">
        <f ca="1">quantity</f>
        <v/>
      </c>
      <c r="R3612" s="284"/>
      <c r="S3612" s="282"/>
      <c r="T3612" s="282"/>
      <c r="U3612" s="282"/>
      <c r="V3612" s="305"/>
      <c r="W3612" s="305"/>
      <c r="X3612" s="305"/>
      <c r="Y3612" s="282"/>
      <c r="Z3612" s="282" t="e" vm="1">
        <f ca="1">_xlfn.IFS(AND(ISNUMBER(SEARCH("N?m l*", CUSTOMER[[#This Row],[Service Type]], 1)), CUSTOMER[[#This Row],[Count ST]] = TRUE), CUSTOMER[[#This Row],[Quantity]], AND($Y$10:$Y3612 = TRUE, COUNTIFS($H$10:$H3612, CUSTOMER[[#This Row],[Booking]], $J$10:$J3612, CUSTOMER[[#This Row],[Order Date]], $F$10:$F3612, "&lt;&gt;"&amp;"N?m l*")=1), 1, TRUE,  "")</f>
        <v>#NAME?</v>
      </c>
      <c r="AA3612" s="282" t="b">
        <f t="shared" ca="1" si="57"/>
        <v>0</v>
      </c>
      <c r="AB3612" s="305"/>
    </row>
    <row r="3613" spans="1:28" x14ac:dyDescent="0.25">
      <c r="A3613" s="281" t="str">
        <f ca="1">no.</f>
        <v/>
      </c>
      <c r="B3613" s="281"/>
      <c r="C3613" s="282"/>
      <c r="D3613" s="282"/>
      <c r="E3613" s="283" t="str">
        <f ca="1">position</f>
        <v/>
      </c>
      <c r="F3613" s="282"/>
      <c r="G3613" s="282"/>
      <c r="H3613" s="282"/>
      <c r="I3613" s="282"/>
      <c r="J3613" s="335"/>
      <c r="K3613" s="282"/>
      <c r="L3613" s="282"/>
      <c r="M3613" s="282"/>
      <c r="N3613" s="282"/>
      <c r="O3613" s="281"/>
      <c r="P3613" s="360" t="str">
        <f ca="1">rescore_patient</f>
        <v/>
      </c>
      <c r="Q3613" s="330" t="str">
        <f ca="1">quantity</f>
        <v/>
      </c>
      <c r="R3613" s="284"/>
      <c r="S3613" s="282"/>
      <c r="T3613" s="282"/>
      <c r="U3613" s="282"/>
      <c r="V3613" s="305"/>
      <c r="W3613" s="305"/>
      <c r="X3613" s="305"/>
      <c r="Y3613" s="282"/>
      <c r="Z3613" s="282" t="e" vm="1">
        <f ca="1">_xlfn.IFS(AND(ISNUMBER(SEARCH("N?m l*", CUSTOMER[[#This Row],[Service Type]], 1)), CUSTOMER[[#This Row],[Count ST]] = TRUE), CUSTOMER[[#This Row],[Quantity]], AND($Y$10:$Y3613 = TRUE, COUNTIFS($H$10:$H3613, CUSTOMER[[#This Row],[Booking]], $J$10:$J3613, CUSTOMER[[#This Row],[Order Date]], $F$10:$F3613, "&lt;&gt;"&amp;"N?m l*")=1), 1, TRUE,  "")</f>
        <v>#NAME?</v>
      </c>
      <c r="AA3613" s="282" t="b">
        <f t="shared" ca="1" si="57"/>
        <v>0</v>
      </c>
      <c r="AB3613" s="305"/>
    </row>
    <row r="3614" spans="1:28" x14ac:dyDescent="0.25">
      <c r="A3614" s="281" t="str">
        <f ca="1">no.</f>
        <v/>
      </c>
      <c r="B3614" s="281"/>
      <c r="C3614" s="282"/>
      <c r="D3614" s="282"/>
      <c r="E3614" s="283" t="str">
        <f ca="1">position</f>
        <v/>
      </c>
      <c r="F3614" s="282"/>
      <c r="G3614" s="282"/>
      <c r="H3614" s="282"/>
      <c r="I3614" s="282"/>
      <c r="J3614" s="335"/>
      <c r="K3614" s="282"/>
      <c r="L3614" s="282"/>
      <c r="M3614" s="282"/>
      <c r="N3614" s="282"/>
      <c r="O3614" s="281"/>
      <c r="P3614" s="360" t="str">
        <f ca="1">rescore_patient</f>
        <v/>
      </c>
      <c r="Q3614" s="330" t="str">
        <f ca="1">quantity</f>
        <v/>
      </c>
      <c r="R3614" s="284"/>
      <c r="S3614" s="282"/>
      <c r="T3614" s="282"/>
      <c r="U3614" s="282"/>
      <c r="V3614" s="305"/>
      <c r="W3614" s="305"/>
      <c r="X3614" s="305"/>
      <c r="Y3614" s="282"/>
      <c r="Z3614" s="282" t="e" vm="1">
        <f ca="1">_xlfn.IFS(AND(ISNUMBER(SEARCH("N?m l*", CUSTOMER[[#This Row],[Service Type]], 1)), CUSTOMER[[#This Row],[Count ST]] = TRUE), CUSTOMER[[#This Row],[Quantity]], AND($Y$10:$Y3614 = TRUE, COUNTIFS($H$10:$H3614, CUSTOMER[[#This Row],[Booking]], $J$10:$J3614, CUSTOMER[[#This Row],[Order Date]], $F$10:$F3614, "&lt;&gt;"&amp;"N?m l*")=1), 1, TRUE,  "")</f>
        <v>#NAME?</v>
      </c>
      <c r="AA3614" s="282" t="b">
        <f t="shared" ca="1" si="57"/>
        <v>0</v>
      </c>
      <c r="AB3614" s="305"/>
    </row>
    <row r="3615" spans="1:28" x14ac:dyDescent="0.25">
      <c r="A3615" s="281" t="str">
        <f ca="1">no.</f>
        <v/>
      </c>
      <c r="B3615" s="281"/>
      <c r="C3615" s="282"/>
      <c r="D3615" s="282"/>
      <c r="E3615" s="283" t="str">
        <f ca="1">position</f>
        <v/>
      </c>
      <c r="F3615" s="282"/>
      <c r="G3615" s="282"/>
      <c r="H3615" s="282"/>
      <c r="I3615" s="282"/>
      <c r="J3615" s="335"/>
      <c r="K3615" s="282"/>
      <c r="L3615" s="282"/>
      <c r="M3615" s="282"/>
      <c r="N3615" s="282"/>
      <c r="O3615" s="281"/>
      <c r="P3615" s="360" t="str">
        <f ca="1">rescore_patient</f>
        <v/>
      </c>
      <c r="Q3615" s="330" t="str">
        <f ca="1">quantity</f>
        <v/>
      </c>
      <c r="R3615" s="284"/>
      <c r="S3615" s="282"/>
      <c r="T3615" s="282"/>
      <c r="U3615" s="282"/>
      <c r="V3615" s="305"/>
      <c r="W3615" s="305"/>
      <c r="X3615" s="305"/>
      <c r="Y3615" s="282"/>
      <c r="Z3615" s="282" t="e" vm="1">
        <f ca="1">_xlfn.IFS(AND(ISNUMBER(SEARCH("N?m l*", CUSTOMER[[#This Row],[Service Type]], 1)), CUSTOMER[[#This Row],[Count ST]] = TRUE), CUSTOMER[[#This Row],[Quantity]], AND($Y$10:$Y3615 = TRUE, COUNTIFS($H$10:$H3615, CUSTOMER[[#This Row],[Booking]], $J$10:$J3615, CUSTOMER[[#This Row],[Order Date]], $F$10:$F3615, "&lt;&gt;"&amp;"N?m l*")=1), 1, TRUE,  "")</f>
        <v>#NAME?</v>
      </c>
      <c r="AA3615" s="282" t="b">
        <f t="shared" ca="1" si="57"/>
        <v>0</v>
      </c>
      <c r="AB3615" s="305"/>
    </row>
    <row r="3616" spans="1:28" x14ac:dyDescent="0.25">
      <c r="A3616" s="281" t="str">
        <f ca="1">no.</f>
        <v/>
      </c>
      <c r="B3616" s="281"/>
      <c r="C3616" s="282"/>
      <c r="D3616" s="282"/>
      <c r="E3616" s="283" t="str">
        <f ca="1">position</f>
        <v/>
      </c>
      <c r="F3616" s="282"/>
      <c r="G3616" s="282"/>
      <c r="H3616" s="282"/>
      <c r="I3616" s="282"/>
      <c r="J3616" s="335"/>
      <c r="K3616" s="282"/>
      <c r="L3616" s="282"/>
      <c r="M3616" s="282"/>
      <c r="N3616" s="282"/>
      <c r="O3616" s="281"/>
      <c r="P3616" s="360" t="str">
        <f ca="1">rescore_patient</f>
        <v/>
      </c>
      <c r="Q3616" s="330" t="str">
        <f ca="1">quantity</f>
        <v/>
      </c>
      <c r="R3616" s="284"/>
      <c r="S3616" s="282"/>
      <c r="T3616" s="282"/>
      <c r="U3616" s="282"/>
      <c r="V3616" s="305"/>
      <c r="W3616" s="305"/>
      <c r="X3616" s="305"/>
      <c r="Y3616" s="282"/>
      <c r="Z3616" s="282" t="e" vm="1">
        <f ca="1">_xlfn.IFS(AND(ISNUMBER(SEARCH("N?m l*", CUSTOMER[[#This Row],[Service Type]], 1)), CUSTOMER[[#This Row],[Count ST]] = TRUE), CUSTOMER[[#This Row],[Quantity]], AND($Y$10:$Y3616 = TRUE, COUNTIFS($H$10:$H3616, CUSTOMER[[#This Row],[Booking]], $J$10:$J3616, CUSTOMER[[#This Row],[Order Date]], $F$10:$F3616, "&lt;&gt;"&amp;"N?m l*")=1), 1, TRUE,  "")</f>
        <v>#NAME?</v>
      </c>
      <c r="AA3616" s="282" t="b">
        <f t="shared" ca="1" si="57"/>
        <v>0</v>
      </c>
      <c r="AB3616" s="305"/>
    </row>
    <row r="3617" spans="1:28" x14ac:dyDescent="0.25">
      <c r="A3617" s="281" t="str">
        <f ca="1">no.</f>
        <v/>
      </c>
      <c r="B3617" s="281"/>
      <c r="C3617" s="282"/>
      <c r="D3617" s="282"/>
      <c r="E3617" s="283" t="str">
        <f ca="1">position</f>
        <v/>
      </c>
      <c r="F3617" s="282"/>
      <c r="G3617" s="282"/>
      <c r="H3617" s="282"/>
      <c r="I3617" s="282"/>
      <c r="J3617" s="335"/>
      <c r="K3617" s="282"/>
      <c r="L3617" s="282"/>
      <c r="M3617" s="282"/>
      <c r="N3617" s="282"/>
      <c r="O3617" s="281"/>
      <c r="P3617" s="360" t="str">
        <f ca="1">rescore_patient</f>
        <v/>
      </c>
      <c r="Q3617" s="330" t="str">
        <f ca="1">quantity</f>
        <v/>
      </c>
      <c r="R3617" s="284"/>
      <c r="S3617" s="282"/>
      <c r="T3617" s="282"/>
      <c r="U3617" s="282"/>
      <c r="V3617" s="305"/>
      <c r="W3617" s="305"/>
      <c r="X3617" s="305"/>
      <c r="Y3617" s="282"/>
      <c r="Z3617" s="282" t="e" vm="1">
        <f ca="1">_xlfn.IFS(AND(ISNUMBER(SEARCH("N?m l*", CUSTOMER[[#This Row],[Service Type]], 1)), CUSTOMER[[#This Row],[Count ST]] = TRUE), CUSTOMER[[#This Row],[Quantity]], AND($Y$10:$Y3617 = TRUE, COUNTIFS($H$10:$H3617, CUSTOMER[[#This Row],[Booking]], $J$10:$J3617, CUSTOMER[[#This Row],[Order Date]], $F$10:$F3617, "&lt;&gt;"&amp;"N?m l*")=1), 1, TRUE,  "")</f>
        <v>#NAME?</v>
      </c>
      <c r="AA3617" s="282" t="b">
        <f t="shared" ca="1" si="57"/>
        <v>0</v>
      </c>
      <c r="AB3617" s="305"/>
    </row>
    <row r="3618" spans="1:28" x14ac:dyDescent="0.25">
      <c r="A3618" s="281" t="str">
        <f ca="1">no.</f>
        <v/>
      </c>
      <c r="B3618" s="281"/>
      <c r="C3618" s="282"/>
      <c r="D3618" s="282"/>
      <c r="E3618" s="283" t="str">
        <f ca="1">position</f>
        <v/>
      </c>
      <c r="F3618" s="282"/>
      <c r="G3618" s="282"/>
      <c r="H3618" s="282"/>
      <c r="I3618" s="282"/>
      <c r="J3618" s="335"/>
      <c r="K3618" s="282"/>
      <c r="L3618" s="282"/>
      <c r="M3618" s="282"/>
      <c r="N3618" s="282"/>
      <c r="O3618" s="281"/>
      <c r="P3618" s="360" t="str">
        <f ca="1">rescore_patient</f>
        <v/>
      </c>
      <c r="Q3618" s="330" t="str">
        <f ca="1">quantity</f>
        <v/>
      </c>
      <c r="R3618" s="284"/>
      <c r="S3618" s="282"/>
      <c r="T3618" s="282"/>
      <c r="U3618" s="282"/>
      <c r="V3618" s="305"/>
      <c r="W3618" s="305"/>
      <c r="X3618" s="305"/>
      <c r="Y3618" s="282"/>
      <c r="Z3618" s="282" t="e" vm="1">
        <f ca="1">_xlfn.IFS(AND(ISNUMBER(SEARCH("N?m l*", CUSTOMER[[#This Row],[Service Type]], 1)), CUSTOMER[[#This Row],[Count ST]] = TRUE), CUSTOMER[[#This Row],[Quantity]], AND($Y$10:$Y3618 = TRUE, COUNTIFS($H$10:$H3618, CUSTOMER[[#This Row],[Booking]], $J$10:$J3618, CUSTOMER[[#This Row],[Order Date]], $F$10:$F3618, "&lt;&gt;"&amp;"N?m l*")=1), 1, TRUE,  "")</f>
        <v>#NAME?</v>
      </c>
      <c r="AA3618" s="282" t="b">
        <f t="shared" ca="1" si="57"/>
        <v>0</v>
      </c>
      <c r="AB3618" s="305"/>
    </row>
    <row r="3619" spans="1:28" x14ac:dyDescent="0.25">
      <c r="A3619" s="281" t="str">
        <f ca="1">no.</f>
        <v/>
      </c>
      <c r="B3619" s="281"/>
      <c r="C3619" s="282"/>
      <c r="D3619" s="282"/>
      <c r="E3619" s="283" t="str">
        <f ca="1">position</f>
        <v/>
      </c>
      <c r="F3619" s="282"/>
      <c r="G3619" s="282"/>
      <c r="H3619" s="282"/>
      <c r="I3619" s="282"/>
      <c r="J3619" s="335"/>
      <c r="K3619" s="282"/>
      <c r="L3619" s="282"/>
      <c r="M3619" s="282"/>
      <c r="N3619" s="282"/>
      <c r="O3619" s="281"/>
      <c r="P3619" s="360" t="str">
        <f ca="1">rescore_patient</f>
        <v/>
      </c>
      <c r="Q3619" s="330" t="str">
        <f ca="1">quantity</f>
        <v/>
      </c>
      <c r="R3619" s="284"/>
      <c r="S3619" s="282"/>
      <c r="T3619" s="282"/>
      <c r="U3619" s="282"/>
      <c r="V3619" s="305"/>
      <c r="W3619" s="305"/>
      <c r="X3619" s="305"/>
      <c r="Y3619" s="282"/>
      <c r="Z3619" s="282" t="e" vm="1">
        <f ca="1">_xlfn.IFS(AND(ISNUMBER(SEARCH("N?m l*", CUSTOMER[[#This Row],[Service Type]], 1)), CUSTOMER[[#This Row],[Count ST]] = TRUE), CUSTOMER[[#This Row],[Quantity]], AND($Y$10:$Y3619 = TRUE, COUNTIFS($H$10:$H3619, CUSTOMER[[#This Row],[Booking]], $J$10:$J3619, CUSTOMER[[#This Row],[Order Date]], $F$10:$F3619, "&lt;&gt;"&amp;"N?m l*")=1), 1, TRUE,  "")</f>
        <v>#NAME?</v>
      </c>
      <c r="AA3619" s="282" t="b">
        <f t="shared" ca="1" si="57"/>
        <v>0</v>
      </c>
      <c r="AB3619" s="305"/>
    </row>
    <row r="3620" spans="1:28" x14ac:dyDescent="0.25">
      <c r="A3620" s="281" t="str">
        <f ca="1">no.</f>
        <v/>
      </c>
      <c r="B3620" s="281"/>
      <c r="C3620" s="282"/>
      <c r="D3620" s="282"/>
      <c r="E3620" s="283" t="str">
        <f ca="1">position</f>
        <v/>
      </c>
      <c r="F3620" s="282"/>
      <c r="G3620" s="282"/>
      <c r="H3620" s="282"/>
      <c r="I3620" s="282"/>
      <c r="J3620" s="335"/>
      <c r="K3620" s="282"/>
      <c r="L3620" s="282"/>
      <c r="M3620" s="282"/>
      <c r="N3620" s="282"/>
      <c r="O3620" s="281"/>
      <c r="P3620" s="360" t="str">
        <f ca="1">rescore_patient</f>
        <v/>
      </c>
      <c r="Q3620" s="330" t="str">
        <f ca="1">quantity</f>
        <v/>
      </c>
      <c r="R3620" s="284"/>
      <c r="S3620" s="282"/>
      <c r="T3620" s="282"/>
      <c r="U3620" s="282"/>
      <c r="V3620" s="305"/>
      <c r="W3620" s="305"/>
      <c r="X3620" s="305"/>
      <c r="Y3620" s="282"/>
      <c r="Z3620" s="282" t="e" vm="1">
        <f ca="1">_xlfn.IFS(AND(ISNUMBER(SEARCH("N?m l*", CUSTOMER[[#This Row],[Service Type]], 1)), CUSTOMER[[#This Row],[Count ST]] = TRUE), CUSTOMER[[#This Row],[Quantity]], AND($Y$10:$Y3620 = TRUE, COUNTIFS($H$10:$H3620, CUSTOMER[[#This Row],[Booking]], $J$10:$J3620, CUSTOMER[[#This Row],[Order Date]], $F$10:$F3620, "&lt;&gt;"&amp;"N?m l*")=1), 1, TRUE,  "")</f>
        <v>#NAME?</v>
      </c>
      <c r="AA3620" s="282" t="b">
        <f t="shared" ca="1" si="57"/>
        <v>0</v>
      </c>
      <c r="AB3620" s="305"/>
    </row>
    <row r="3621" spans="1:28" x14ac:dyDescent="0.25">
      <c r="A3621" s="281" t="str">
        <f ca="1">no.</f>
        <v/>
      </c>
      <c r="B3621" s="281"/>
      <c r="C3621" s="282"/>
      <c r="D3621" s="282"/>
      <c r="E3621" s="283" t="str">
        <f ca="1">position</f>
        <v/>
      </c>
      <c r="F3621" s="282"/>
      <c r="G3621" s="282"/>
      <c r="H3621" s="282"/>
      <c r="I3621" s="282"/>
      <c r="J3621" s="335"/>
      <c r="K3621" s="282"/>
      <c r="L3621" s="282"/>
      <c r="M3621" s="282"/>
      <c r="N3621" s="282"/>
      <c r="O3621" s="281"/>
      <c r="P3621" s="360" t="str">
        <f ca="1">rescore_patient</f>
        <v/>
      </c>
      <c r="Q3621" s="330" t="str">
        <f ca="1">quantity</f>
        <v/>
      </c>
      <c r="R3621" s="284"/>
      <c r="S3621" s="282"/>
      <c r="T3621" s="282"/>
      <c r="U3621" s="282"/>
      <c r="V3621" s="305"/>
      <c r="W3621" s="305"/>
      <c r="X3621" s="305"/>
      <c r="Y3621" s="282"/>
      <c r="Z3621" s="282" t="e" vm="1">
        <f ca="1">_xlfn.IFS(AND(ISNUMBER(SEARCH("N?m l*", CUSTOMER[[#This Row],[Service Type]], 1)), CUSTOMER[[#This Row],[Count ST]] = TRUE), CUSTOMER[[#This Row],[Quantity]], AND($Y$10:$Y3621 = TRUE, COUNTIFS($H$10:$H3621, CUSTOMER[[#This Row],[Booking]], $J$10:$J3621, CUSTOMER[[#This Row],[Order Date]], $F$10:$F3621, "&lt;&gt;"&amp;"N?m l*")=1), 1, TRUE,  "")</f>
        <v>#NAME?</v>
      </c>
      <c r="AA3621" s="282" t="b">
        <f t="shared" ca="1" si="57"/>
        <v>0</v>
      </c>
      <c r="AB3621" s="305"/>
    </row>
    <row r="3622" spans="1:28" x14ac:dyDescent="0.25">
      <c r="A3622" s="281" t="str">
        <f ca="1">no.</f>
        <v/>
      </c>
      <c r="B3622" s="281"/>
      <c r="C3622" s="282"/>
      <c r="D3622" s="282"/>
      <c r="E3622" s="283" t="str">
        <f ca="1">position</f>
        <v/>
      </c>
      <c r="F3622" s="282"/>
      <c r="G3622" s="282"/>
      <c r="H3622" s="282"/>
      <c r="I3622" s="282"/>
      <c r="J3622" s="335"/>
      <c r="K3622" s="282"/>
      <c r="L3622" s="282"/>
      <c r="M3622" s="282"/>
      <c r="N3622" s="282"/>
      <c r="O3622" s="281"/>
      <c r="P3622" s="360" t="str">
        <f ca="1">rescore_patient</f>
        <v/>
      </c>
      <c r="Q3622" s="330" t="str">
        <f ca="1">quantity</f>
        <v/>
      </c>
      <c r="R3622" s="284"/>
      <c r="S3622" s="282"/>
      <c r="T3622" s="282"/>
      <c r="U3622" s="282"/>
      <c r="V3622" s="305"/>
      <c r="W3622" s="305"/>
      <c r="X3622" s="305"/>
      <c r="Y3622" s="282"/>
      <c r="Z3622" s="282" t="e" vm="1">
        <f ca="1">_xlfn.IFS(AND(ISNUMBER(SEARCH("N?m l*", CUSTOMER[[#This Row],[Service Type]], 1)), CUSTOMER[[#This Row],[Count ST]] = TRUE), CUSTOMER[[#This Row],[Quantity]], AND($Y$10:$Y3622 = TRUE, COUNTIFS($H$10:$H3622, CUSTOMER[[#This Row],[Booking]], $J$10:$J3622, CUSTOMER[[#This Row],[Order Date]], $F$10:$F3622, "&lt;&gt;"&amp;"N?m l*")=1), 1, TRUE,  "")</f>
        <v>#NAME?</v>
      </c>
      <c r="AA3622" s="282" t="b">
        <f t="shared" ca="1" si="57"/>
        <v>0</v>
      </c>
      <c r="AB3622" s="305"/>
    </row>
    <row r="3623" spans="1:28" x14ac:dyDescent="0.25">
      <c r="A3623" s="281" t="str">
        <f ca="1">no.</f>
        <v/>
      </c>
      <c r="B3623" s="281"/>
      <c r="C3623" s="282"/>
      <c r="D3623" s="282"/>
      <c r="E3623" s="283" t="str">
        <f ca="1">position</f>
        <v/>
      </c>
      <c r="F3623" s="282"/>
      <c r="G3623" s="282"/>
      <c r="H3623" s="282"/>
      <c r="I3623" s="282"/>
      <c r="J3623" s="335"/>
      <c r="K3623" s="282"/>
      <c r="L3623" s="282"/>
      <c r="M3623" s="282"/>
      <c r="N3623" s="282"/>
      <c r="O3623" s="281"/>
      <c r="P3623" s="360" t="str">
        <f ca="1">rescore_patient</f>
        <v/>
      </c>
      <c r="Q3623" s="330" t="str">
        <f ca="1">quantity</f>
        <v/>
      </c>
      <c r="R3623" s="284"/>
      <c r="S3623" s="282"/>
      <c r="T3623" s="282"/>
      <c r="U3623" s="282"/>
      <c r="V3623" s="305"/>
      <c r="W3623" s="305"/>
      <c r="X3623" s="305"/>
      <c r="Y3623" s="282"/>
      <c r="Z3623" s="282" t="e" vm="1">
        <f ca="1">_xlfn.IFS(AND(ISNUMBER(SEARCH("N?m l*", CUSTOMER[[#This Row],[Service Type]], 1)), CUSTOMER[[#This Row],[Count ST]] = TRUE), CUSTOMER[[#This Row],[Quantity]], AND($Y$10:$Y3623 = TRUE, COUNTIFS($H$10:$H3623, CUSTOMER[[#This Row],[Booking]], $J$10:$J3623, CUSTOMER[[#This Row],[Order Date]], $F$10:$F3623, "&lt;&gt;"&amp;"N?m l*")=1), 1, TRUE,  "")</f>
        <v>#NAME?</v>
      </c>
      <c r="AA3623" s="282" t="b">
        <f t="shared" ca="1" si="57"/>
        <v>0</v>
      </c>
      <c r="AB3623" s="305"/>
    </row>
    <row r="3624" spans="1:28" x14ac:dyDescent="0.25">
      <c r="A3624" s="281" t="str">
        <f ca="1">no.</f>
        <v/>
      </c>
      <c r="B3624" s="281"/>
      <c r="C3624" s="282"/>
      <c r="D3624" s="282"/>
      <c r="E3624" s="283" t="str">
        <f ca="1">position</f>
        <v/>
      </c>
      <c r="F3624" s="282"/>
      <c r="G3624" s="282"/>
      <c r="H3624" s="282"/>
      <c r="I3624" s="282"/>
      <c r="J3624" s="335"/>
      <c r="K3624" s="282"/>
      <c r="L3624" s="282"/>
      <c r="M3624" s="282"/>
      <c r="N3624" s="282"/>
      <c r="O3624" s="281"/>
      <c r="P3624" s="360" t="str">
        <f ca="1">rescore_patient</f>
        <v/>
      </c>
      <c r="Q3624" s="330" t="str">
        <f ca="1">quantity</f>
        <v/>
      </c>
      <c r="R3624" s="284"/>
      <c r="S3624" s="282"/>
      <c r="T3624" s="282"/>
      <c r="U3624" s="282"/>
      <c r="V3624" s="305"/>
      <c r="W3624" s="305"/>
      <c r="X3624" s="305"/>
      <c r="Y3624" s="282"/>
      <c r="Z3624" s="282" t="e" vm="1">
        <f ca="1">_xlfn.IFS(AND(ISNUMBER(SEARCH("N?m l*", CUSTOMER[[#This Row],[Service Type]], 1)), CUSTOMER[[#This Row],[Count ST]] = TRUE), CUSTOMER[[#This Row],[Quantity]], AND($Y$10:$Y3624 = TRUE, COUNTIFS($H$10:$H3624, CUSTOMER[[#This Row],[Booking]], $J$10:$J3624, CUSTOMER[[#This Row],[Order Date]], $F$10:$F3624, "&lt;&gt;"&amp;"N?m l*")=1), 1, TRUE,  "")</f>
        <v>#NAME?</v>
      </c>
      <c r="AA3624" s="282" t="b">
        <f t="shared" ca="1" si="57"/>
        <v>0</v>
      </c>
      <c r="AB3624" s="305"/>
    </row>
    <row r="3625" spans="1:28" x14ac:dyDescent="0.25">
      <c r="A3625" s="281" t="str">
        <f ca="1">no.</f>
        <v/>
      </c>
      <c r="B3625" s="281"/>
      <c r="C3625" s="282"/>
      <c r="D3625" s="282"/>
      <c r="E3625" s="283" t="str">
        <f ca="1">position</f>
        <v/>
      </c>
      <c r="F3625" s="282"/>
      <c r="G3625" s="282"/>
      <c r="H3625" s="282"/>
      <c r="I3625" s="282"/>
      <c r="J3625" s="335"/>
      <c r="K3625" s="282"/>
      <c r="L3625" s="282"/>
      <c r="M3625" s="282"/>
      <c r="N3625" s="282"/>
      <c r="O3625" s="281"/>
      <c r="P3625" s="360" t="str">
        <f ca="1">rescore_patient</f>
        <v/>
      </c>
      <c r="Q3625" s="330" t="str">
        <f ca="1">quantity</f>
        <v/>
      </c>
      <c r="R3625" s="284"/>
      <c r="S3625" s="282"/>
      <c r="T3625" s="282"/>
      <c r="U3625" s="282"/>
      <c r="V3625" s="305"/>
      <c r="W3625" s="305"/>
      <c r="X3625" s="305"/>
      <c r="Y3625" s="282"/>
      <c r="Z3625" s="282" t="e" vm="1">
        <f ca="1">_xlfn.IFS(AND(ISNUMBER(SEARCH("N?m l*", CUSTOMER[[#This Row],[Service Type]], 1)), CUSTOMER[[#This Row],[Count ST]] = TRUE), CUSTOMER[[#This Row],[Quantity]], AND($Y$10:$Y3625 = TRUE, COUNTIFS($H$10:$H3625, CUSTOMER[[#This Row],[Booking]], $J$10:$J3625, CUSTOMER[[#This Row],[Order Date]], $F$10:$F3625, "&lt;&gt;"&amp;"N?m l*")=1), 1, TRUE,  "")</f>
        <v>#NAME?</v>
      </c>
      <c r="AA3625" s="282" t="b">
        <f t="shared" ca="1" si="57"/>
        <v>0</v>
      </c>
      <c r="AB3625" s="305"/>
    </row>
    <row r="3626" spans="1:28" x14ac:dyDescent="0.25">
      <c r="A3626" s="281" t="str">
        <f ca="1">no.</f>
        <v/>
      </c>
      <c r="B3626" s="281"/>
      <c r="C3626" s="282"/>
      <c r="D3626" s="282"/>
      <c r="E3626" s="283" t="str">
        <f ca="1">position</f>
        <v/>
      </c>
      <c r="F3626" s="282"/>
      <c r="G3626" s="282"/>
      <c r="H3626" s="282"/>
      <c r="I3626" s="282"/>
      <c r="J3626" s="335"/>
      <c r="K3626" s="282"/>
      <c r="L3626" s="282"/>
      <c r="M3626" s="282"/>
      <c r="N3626" s="282"/>
      <c r="O3626" s="281"/>
      <c r="P3626" s="360" t="str">
        <f ca="1">rescore_patient</f>
        <v/>
      </c>
      <c r="Q3626" s="330" t="str">
        <f ca="1">quantity</f>
        <v/>
      </c>
      <c r="R3626" s="284"/>
      <c r="S3626" s="282"/>
      <c r="T3626" s="282"/>
      <c r="U3626" s="282"/>
      <c r="V3626" s="305"/>
      <c r="W3626" s="305"/>
      <c r="X3626" s="305"/>
      <c r="Y3626" s="282"/>
      <c r="Z3626" s="282" t="e" vm="1">
        <f ca="1">_xlfn.IFS(AND(ISNUMBER(SEARCH("N?m l*", CUSTOMER[[#This Row],[Service Type]], 1)), CUSTOMER[[#This Row],[Count ST]] = TRUE), CUSTOMER[[#This Row],[Quantity]], AND($Y$10:$Y3626 = TRUE, COUNTIFS($H$10:$H3626, CUSTOMER[[#This Row],[Booking]], $J$10:$J3626, CUSTOMER[[#This Row],[Order Date]], $F$10:$F3626, "&lt;&gt;"&amp;"N?m l*")=1), 1, TRUE,  "")</f>
        <v>#NAME?</v>
      </c>
      <c r="AA3626" s="282" t="b">
        <f t="shared" ca="1" si="57"/>
        <v>0</v>
      </c>
      <c r="AB3626" s="305"/>
    </row>
    <row r="3627" spans="1:28" x14ac:dyDescent="0.25">
      <c r="A3627" s="281" t="str">
        <f ca="1">no.</f>
        <v/>
      </c>
      <c r="B3627" s="281"/>
      <c r="C3627" s="282"/>
      <c r="D3627" s="282"/>
      <c r="E3627" s="283" t="str">
        <f ca="1">position</f>
        <v/>
      </c>
      <c r="F3627" s="282"/>
      <c r="G3627" s="282"/>
      <c r="H3627" s="282"/>
      <c r="I3627" s="282"/>
      <c r="J3627" s="335"/>
      <c r="K3627" s="282"/>
      <c r="L3627" s="282"/>
      <c r="M3627" s="282"/>
      <c r="N3627" s="282"/>
      <c r="O3627" s="281"/>
      <c r="P3627" s="360" t="str">
        <f ca="1">rescore_patient</f>
        <v/>
      </c>
      <c r="Q3627" s="330" t="str">
        <f ca="1">quantity</f>
        <v/>
      </c>
      <c r="R3627" s="284"/>
      <c r="S3627" s="282"/>
      <c r="T3627" s="282"/>
      <c r="U3627" s="282"/>
      <c r="V3627" s="305"/>
      <c r="W3627" s="305"/>
      <c r="X3627" s="305"/>
      <c r="Y3627" s="282"/>
      <c r="Z3627" s="282" t="e" vm="1">
        <f ca="1">_xlfn.IFS(AND(ISNUMBER(SEARCH("N?m l*", CUSTOMER[[#This Row],[Service Type]], 1)), CUSTOMER[[#This Row],[Count ST]] = TRUE), CUSTOMER[[#This Row],[Quantity]], AND($Y$10:$Y3627 = TRUE, COUNTIFS($H$10:$H3627, CUSTOMER[[#This Row],[Booking]], $J$10:$J3627, CUSTOMER[[#This Row],[Order Date]], $F$10:$F3627, "&lt;&gt;"&amp;"N?m l*")=1), 1, TRUE,  "")</f>
        <v>#NAME?</v>
      </c>
      <c r="AA3627" s="282" t="b">
        <f t="shared" ca="1" si="57"/>
        <v>0</v>
      </c>
      <c r="AB3627" s="305"/>
    </row>
    <row r="3628" spans="1:28" x14ac:dyDescent="0.25">
      <c r="A3628" s="281" t="str">
        <f ca="1">no.</f>
        <v/>
      </c>
      <c r="B3628" s="281"/>
      <c r="C3628" s="282"/>
      <c r="D3628" s="282"/>
      <c r="E3628" s="283" t="str">
        <f ca="1">position</f>
        <v/>
      </c>
      <c r="F3628" s="282"/>
      <c r="G3628" s="282"/>
      <c r="H3628" s="282"/>
      <c r="I3628" s="282"/>
      <c r="J3628" s="335"/>
      <c r="K3628" s="282"/>
      <c r="L3628" s="282"/>
      <c r="M3628" s="282"/>
      <c r="N3628" s="282"/>
      <c r="O3628" s="281"/>
      <c r="P3628" s="360" t="str">
        <f ca="1">rescore_patient</f>
        <v/>
      </c>
      <c r="Q3628" s="330" t="str">
        <f ca="1">quantity</f>
        <v/>
      </c>
      <c r="R3628" s="284"/>
      <c r="S3628" s="282"/>
      <c r="T3628" s="282"/>
      <c r="U3628" s="282"/>
      <c r="V3628" s="305"/>
      <c r="W3628" s="305"/>
      <c r="X3628" s="305"/>
      <c r="Y3628" s="282"/>
      <c r="Z3628" s="282" t="e" vm="1">
        <f ca="1">_xlfn.IFS(AND(ISNUMBER(SEARCH("N?m l*", CUSTOMER[[#This Row],[Service Type]], 1)), CUSTOMER[[#This Row],[Count ST]] = TRUE), CUSTOMER[[#This Row],[Quantity]], AND($Y$10:$Y3628 = TRUE, COUNTIFS($H$10:$H3628, CUSTOMER[[#This Row],[Booking]], $J$10:$J3628, CUSTOMER[[#This Row],[Order Date]], $F$10:$F3628, "&lt;&gt;"&amp;"N?m l*")=1), 1, TRUE,  "")</f>
        <v>#NAME?</v>
      </c>
      <c r="AA3628" s="282" t="b">
        <f t="shared" ca="1" si="57"/>
        <v>0</v>
      </c>
      <c r="AB3628" s="305"/>
    </row>
    <row r="3629" spans="1:28" x14ac:dyDescent="0.25">
      <c r="A3629" s="281" t="str">
        <f ca="1">no.</f>
        <v/>
      </c>
      <c r="B3629" s="281"/>
      <c r="C3629" s="282"/>
      <c r="D3629" s="282"/>
      <c r="E3629" s="283" t="str">
        <f ca="1">position</f>
        <v/>
      </c>
      <c r="F3629" s="282"/>
      <c r="G3629" s="282"/>
      <c r="H3629" s="282"/>
      <c r="I3629" s="282"/>
      <c r="J3629" s="335"/>
      <c r="K3629" s="282"/>
      <c r="L3629" s="282"/>
      <c r="M3629" s="282"/>
      <c r="N3629" s="282"/>
      <c r="O3629" s="281"/>
      <c r="P3629" s="360" t="str">
        <f ca="1">rescore_patient</f>
        <v/>
      </c>
      <c r="Q3629" s="330" t="str">
        <f ca="1">quantity</f>
        <v/>
      </c>
      <c r="R3629" s="284"/>
      <c r="S3629" s="282"/>
      <c r="T3629" s="282"/>
      <c r="U3629" s="282"/>
      <c r="V3629" s="305"/>
      <c r="W3629" s="305"/>
      <c r="X3629" s="305"/>
      <c r="Y3629" s="282"/>
      <c r="Z3629" s="282" t="e" vm="1">
        <f ca="1">_xlfn.IFS(AND(ISNUMBER(SEARCH("N?m l*", CUSTOMER[[#This Row],[Service Type]], 1)), CUSTOMER[[#This Row],[Count ST]] = TRUE), CUSTOMER[[#This Row],[Quantity]], AND($Y$10:$Y3629 = TRUE, COUNTIFS($H$10:$H3629, CUSTOMER[[#This Row],[Booking]], $J$10:$J3629, CUSTOMER[[#This Row],[Order Date]], $F$10:$F3629, "&lt;&gt;"&amp;"N?m l*")=1), 1, TRUE,  "")</f>
        <v>#NAME?</v>
      </c>
      <c r="AA3629" s="282" t="b">
        <f t="shared" ca="1" si="57"/>
        <v>0</v>
      </c>
      <c r="AB3629" s="305"/>
    </row>
    <row r="3630" spans="1:28" x14ac:dyDescent="0.25">
      <c r="A3630" s="281" t="str">
        <f ca="1">no.</f>
        <v/>
      </c>
      <c r="B3630" s="281"/>
      <c r="C3630" s="282"/>
      <c r="D3630" s="282"/>
      <c r="E3630" s="283" t="str">
        <f ca="1">position</f>
        <v/>
      </c>
      <c r="F3630" s="282"/>
      <c r="G3630" s="282"/>
      <c r="H3630" s="282"/>
      <c r="I3630" s="282"/>
      <c r="J3630" s="335"/>
      <c r="K3630" s="282"/>
      <c r="L3630" s="282"/>
      <c r="M3630" s="282"/>
      <c r="N3630" s="282"/>
      <c r="O3630" s="281"/>
      <c r="P3630" s="360" t="str">
        <f ca="1">rescore_patient</f>
        <v/>
      </c>
      <c r="Q3630" s="330" t="str">
        <f ca="1">quantity</f>
        <v/>
      </c>
      <c r="R3630" s="284"/>
      <c r="S3630" s="282"/>
      <c r="T3630" s="282"/>
      <c r="U3630" s="282"/>
      <c r="V3630" s="305"/>
      <c r="W3630" s="305"/>
      <c r="X3630" s="305"/>
      <c r="Y3630" s="282"/>
      <c r="Z3630" s="282" t="e" vm="1">
        <f ca="1">_xlfn.IFS(AND(ISNUMBER(SEARCH("N?m l*", CUSTOMER[[#This Row],[Service Type]], 1)), CUSTOMER[[#This Row],[Count ST]] = TRUE), CUSTOMER[[#This Row],[Quantity]], AND($Y$10:$Y3630 = TRUE, COUNTIFS($H$10:$H3630, CUSTOMER[[#This Row],[Booking]], $J$10:$J3630, CUSTOMER[[#This Row],[Order Date]], $F$10:$F3630, "&lt;&gt;"&amp;"N?m l*")=1), 1, TRUE,  "")</f>
        <v>#NAME?</v>
      </c>
      <c r="AA3630" s="282" t="b">
        <f t="shared" ca="1" si="57"/>
        <v>0</v>
      </c>
      <c r="AB3630" s="305"/>
    </row>
    <row r="3631" spans="1:28" x14ac:dyDescent="0.25">
      <c r="A3631" s="281" t="str">
        <f ca="1">no.</f>
        <v/>
      </c>
      <c r="B3631" s="281"/>
      <c r="C3631" s="282"/>
      <c r="D3631" s="282"/>
      <c r="E3631" s="283" t="str">
        <f ca="1">position</f>
        <v/>
      </c>
      <c r="F3631" s="282"/>
      <c r="G3631" s="282"/>
      <c r="H3631" s="282"/>
      <c r="I3631" s="282"/>
      <c r="J3631" s="335"/>
      <c r="K3631" s="282"/>
      <c r="L3631" s="282"/>
      <c r="M3631" s="282"/>
      <c r="N3631" s="282"/>
      <c r="O3631" s="281"/>
      <c r="P3631" s="360" t="str">
        <f ca="1">rescore_patient</f>
        <v/>
      </c>
      <c r="Q3631" s="330" t="str">
        <f ca="1">quantity</f>
        <v/>
      </c>
      <c r="R3631" s="284"/>
      <c r="S3631" s="282"/>
      <c r="T3631" s="282"/>
      <c r="U3631" s="282"/>
      <c r="V3631" s="305"/>
      <c r="W3631" s="305"/>
      <c r="X3631" s="305"/>
      <c r="Y3631" s="282"/>
      <c r="Z3631" s="282" t="e" vm="1">
        <f ca="1">_xlfn.IFS(AND(ISNUMBER(SEARCH("N?m l*", CUSTOMER[[#This Row],[Service Type]], 1)), CUSTOMER[[#This Row],[Count ST]] = TRUE), CUSTOMER[[#This Row],[Quantity]], AND($Y$10:$Y3631 = TRUE, COUNTIFS($H$10:$H3631, CUSTOMER[[#This Row],[Booking]], $J$10:$J3631, CUSTOMER[[#This Row],[Order Date]], $F$10:$F3631, "&lt;&gt;"&amp;"N?m l*")=1), 1, TRUE,  "")</f>
        <v>#NAME?</v>
      </c>
      <c r="AA3631" s="282" t="b">
        <f t="shared" ca="1" si="57"/>
        <v>0</v>
      </c>
      <c r="AB3631" s="305"/>
    </row>
    <row r="3632" spans="1:28" x14ac:dyDescent="0.25">
      <c r="A3632" s="281" t="str">
        <f ca="1">no.</f>
        <v/>
      </c>
      <c r="B3632" s="281"/>
      <c r="C3632" s="282"/>
      <c r="D3632" s="282"/>
      <c r="E3632" s="283" t="str">
        <f ca="1">position</f>
        <v/>
      </c>
      <c r="F3632" s="282"/>
      <c r="G3632" s="282"/>
      <c r="H3632" s="282"/>
      <c r="I3632" s="282"/>
      <c r="J3632" s="335"/>
      <c r="K3632" s="282"/>
      <c r="L3632" s="282"/>
      <c r="M3632" s="282"/>
      <c r="N3632" s="282"/>
      <c r="O3632" s="281"/>
      <c r="P3632" s="360" t="str">
        <f ca="1">rescore_patient</f>
        <v/>
      </c>
      <c r="Q3632" s="330" t="str">
        <f ca="1">quantity</f>
        <v/>
      </c>
      <c r="R3632" s="284"/>
      <c r="S3632" s="282"/>
      <c r="T3632" s="282"/>
      <c r="U3632" s="282"/>
      <c r="V3632" s="305"/>
      <c r="W3632" s="305"/>
      <c r="X3632" s="305"/>
      <c r="Y3632" s="282"/>
      <c r="Z3632" s="282" t="e" vm="1">
        <f ca="1">_xlfn.IFS(AND(ISNUMBER(SEARCH("N?m l*", CUSTOMER[[#This Row],[Service Type]], 1)), CUSTOMER[[#This Row],[Count ST]] = TRUE), CUSTOMER[[#This Row],[Quantity]], AND($Y$10:$Y3632 = TRUE, COUNTIFS($H$10:$H3632, CUSTOMER[[#This Row],[Booking]], $J$10:$J3632, CUSTOMER[[#This Row],[Order Date]], $F$10:$F3632, "&lt;&gt;"&amp;"N?m l*")=1), 1, TRUE,  "")</f>
        <v>#NAME?</v>
      </c>
      <c r="AA3632" s="282" t="b">
        <f t="shared" ca="1" si="57"/>
        <v>0</v>
      </c>
      <c r="AB3632" s="305"/>
    </row>
    <row r="3633" spans="1:28" x14ac:dyDescent="0.25">
      <c r="A3633" s="281" t="str">
        <f ca="1">no.</f>
        <v/>
      </c>
      <c r="B3633" s="281"/>
      <c r="C3633" s="282"/>
      <c r="D3633" s="282"/>
      <c r="E3633" s="283" t="str">
        <f ca="1">position</f>
        <v/>
      </c>
      <c r="F3633" s="282"/>
      <c r="G3633" s="282"/>
      <c r="H3633" s="282"/>
      <c r="I3633" s="282"/>
      <c r="J3633" s="335"/>
      <c r="K3633" s="282"/>
      <c r="L3633" s="282"/>
      <c r="M3633" s="282"/>
      <c r="N3633" s="282"/>
      <c r="O3633" s="281"/>
      <c r="P3633" s="360" t="str">
        <f ca="1">rescore_patient</f>
        <v/>
      </c>
      <c r="Q3633" s="330" t="str">
        <f ca="1">quantity</f>
        <v/>
      </c>
      <c r="R3633" s="284"/>
      <c r="S3633" s="282"/>
      <c r="T3633" s="282"/>
      <c r="U3633" s="282"/>
      <c r="V3633" s="305"/>
      <c r="W3633" s="305"/>
      <c r="X3633" s="305"/>
      <c r="Y3633" s="282"/>
      <c r="Z3633" s="282" t="e" vm="1">
        <f ca="1">_xlfn.IFS(AND(ISNUMBER(SEARCH("N?m l*", CUSTOMER[[#This Row],[Service Type]], 1)), CUSTOMER[[#This Row],[Count ST]] = TRUE), CUSTOMER[[#This Row],[Quantity]], AND($Y$10:$Y3633 = TRUE, COUNTIFS($H$10:$H3633, CUSTOMER[[#This Row],[Booking]], $J$10:$J3633, CUSTOMER[[#This Row],[Order Date]], $F$10:$F3633, "&lt;&gt;"&amp;"N?m l*")=1), 1, TRUE,  "")</f>
        <v>#NAME?</v>
      </c>
      <c r="AA3633" s="282" t="b">
        <f t="shared" ca="1" si="57"/>
        <v>0</v>
      </c>
      <c r="AB3633" s="305"/>
    </row>
    <row r="3634" spans="1:28" x14ac:dyDescent="0.25">
      <c r="A3634" s="281" t="str">
        <f ca="1">no.</f>
        <v/>
      </c>
      <c r="B3634" s="281"/>
      <c r="C3634" s="282"/>
      <c r="D3634" s="282"/>
      <c r="E3634" s="283" t="str">
        <f ca="1">position</f>
        <v/>
      </c>
      <c r="F3634" s="282"/>
      <c r="G3634" s="282"/>
      <c r="H3634" s="282"/>
      <c r="I3634" s="282"/>
      <c r="J3634" s="335"/>
      <c r="K3634" s="282"/>
      <c r="L3634" s="282"/>
      <c r="M3634" s="282"/>
      <c r="N3634" s="282"/>
      <c r="O3634" s="281"/>
      <c r="P3634" s="360" t="str">
        <f ca="1">rescore_patient</f>
        <v/>
      </c>
      <c r="Q3634" s="330" t="str">
        <f ca="1">quantity</f>
        <v/>
      </c>
      <c r="R3634" s="284"/>
      <c r="S3634" s="282"/>
      <c r="T3634" s="282"/>
      <c r="U3634" s="282"/>
      <c r="V3634" s="305"/>
      <c r="W3634" s="305"/>
      <c r="X3634" s="305"/>
      <c r="Y3634" s="282"/>
      <c r="Z3634" s="282" t="e" vm="1">
        <f ca="1">_xlfn.IFS(AND(ISNUMBER(SEARCH("N?m l*", CUSTOMER[[#This Row],[Service Type]], 1)), CUSTOMER[[#This Row],[Count ST]] = TRUE), CUSTOMER[[#This Row],[Quantity]], AND($Y$10:$Y3634 = TRUE, COUNTIFS($H$10:$H3634, CUSTOMER[[#This Row],[Booking]], $J$10:$J3634, CUSTOMER[[#This Row],[Order Date]], $F$10:$F3634, "&lt;&gt;"&amp;"N?m l*")=1), 1, TRUE,  "")</f>
        <v>#NAME?</v>
      </c>
      <c r="AA3634" s="282" t="b">
        <f t="shared" ca="1" si="57"/>
        <v>0</v>
      </c>
      <c r="AB3634" s="305"/>
    </row>
    <row r="3635" spans="1:28" x14ac:dyDescent="0.25">
      <c r="A3635" s="281" t="str">
        <f ca="1">no.</f>
        <v/>
      </c>
      <c r="B3635" s="281"/>
      <c r="C3635" s="282"/>
      <c r="D3635" s="282"/>
      <c r="E3635" s="283" t="str">
        <f ca="1">position</f>
        <v/>
      </c>
      <c r="F3635" s="282"/>
      <c r="G3635" s="282"/>
      <c r="H3635" s="282"/>
      <c r="I3635" s="282"/>
      <c r="J3635" s="335"/>
      <c r="K3635" s="282"/>
      <c r="L3635" s="282"/>
      <c r="M3635" s="282"/>
      <c r="N3635" s="282"/>
      <c r="O3635" s="281"/>
      <c r="P3635" s="360" t="str">
        <f ca="1">rescore_patient</f>
        <v/>
      </c>
      <c r="Q3635" s="330" t="str">
        <f ca="1">quantity</f>
        <v/>
      </c>
      <c r="R3635" s="284"/>
      <c r="S3635" s="282"/>
      <c r="T3635" s="282"/>
      <c r="U3635" s="282"/>
      <c r="V3635" s="305"/>
      <c r="W3635" s="305"/>
      <c r="X3635" s="305"/>
      <c r="Y3635" s="282"/>
      <c r="Z3635" s="282" t="e" vm="1">
        <f ca="1">_xlfn.IFS(AND(ISNUMBER(SEARCH("N?m l*", CUSTOMER[[#This Row],[Service Type]], 1)), CUSTOMER[[#This Row],[Count ST]] = TRUE), CUSTOMER[[#This Row],[Quantity]], AND($Y$10:$Y3635 = TRUE, COUNTIFS($H$10:$H3635, CUSTOMER[[#This Row],[Booking]], $J$10:$J3635, CUSTOMER[[#This Row],[Order Date]], $F$10:$F3635, "&lt;&gt;"&amp;"N?m l*")=1), 1, TRUE,  "")</f>
        <v>#NAME?</v>
      </c>
      <c r="AA3635" s="282" t="b">
        <f t="shared" ca="1" si="57"/>
        <v>0</v>
      </c>
      <c r="AB3635" s="305"/>
    </row>
    <row r="3636" spans="1:28" x14ac:dyDescent="0.25">
      <c r="A3636" s="281" t="str">
        <f ca="1">no.</f>
        <v/>
      </c>
      <c r="B3636" s="281"/>
      <c r="C3636" s="282"/>
      <c r="D3636" s="282"/>
      <c r="E3636" s="283" t="str">
        <f ca="1">position</f>
        <v/>
      </c>
      <c r="F3636" s="282"/>
      <c r="G3636" s="282"/>
      <c r="H3636" s="282"/>
      <c r="I3636" s="282"/>
      <c r="J3636" s="335"/>
      <c r="K3636" s="282"/>
      <c r="L3636" s="282"/>
      <c r="M3636" s="282"/>
      <c r="N3636" s="282"/>
      <c r="O3636" s="281"/>
      <c r="P3636" s="360" t="str">
        <f ca="1">rescore_patient</f>
        <v/>
      </c>
      <c r="Q3636" s="330" t="str">
        <f ca="1">quantity</f>
        <v/>
      </c>
      <c r="R3636" s="284"/>
      <c r="S3636" s="282"/>
      <c r="T3636" s="282"/>
      <c r="U3636" s="282"/>
      <c r="V3636" s="305"/>
      <c r="W3636" s="305"/>
      <c r="X3636" s="305"/>
      <c r="Y3636" s="282"/>
      <c r="Z3636" s="282" t="e" vm="1">
        <f ca="1">_xlfn.IFS(AND(ISNUMBER(SEARCH("N?m l*", CUSTOMER[[#This Row],[Service Type]], 1)), CUSTOMER[[#This Row],[Count ST]] = TRUE), CUSTOMER[[#This Row],[Quantity]], AND($Y$10:$Y3636 = TRUE, COUNTIFS($H$10:$H3636, CUSTOMER[[#This Row],[Booking]], $J$10:$J3636, CUSTOMER[[#This Row],[Order Date]], $F$10:$F3636, "&lt;&gt;"&amp;"N?m l*")=1), 1, TRUE,  "")</f>
        <v>#NAME?</v>
      </c>
      <c r="AA3636" s="282" t="b">
        <f t="shared" ca="1" si="57"/>
        <v>0</v>
      </c>
      <c r="AB3636" s="305"/>
    </row>
    <row r="3637" spans="1:28" x14ac:dyDescent="0.25">
      <c r="A3637" s="281" t="str">
        <f ca="1">no.</f>
        <v/>
      </c>
      <c r="B3637" s="281"/>
      <c r="C3637" s="282"/>
      <c r="D3637" s="282"/>
      <c r="E3637" s="283" t="str">
        <f ca="1">position</f>
        <v/>
      </c>
      <c r="F3637" s="282"/>
      <c r="G3637" s="282"/>
      <c r="H3637" s="282"/>
      <c r="I3637" s="282"/>
      <c r="J3637" s="335"/>
      <c r="K3637" s="282"/>
      <c r="L3637" s="282"/>
      <c r="M3637" s="282"/>
      <c r="N3637" s="282"/>
      <c r="O3637" s="281"/>
      <c r="P3637" s="360" t="str">
        <f ca="1">rescore_patient</f>
        <v/>
      </c>
      <c r="Q3637" s="330" t="str">
        <f ca="1">quantity</f>
        <v/>
      </c>
      <c r="R3637" s="284"/>
      <c r="S3637" s="282"/>
      <c r="T3637" s="282"/>
      <c r="U3637" s="282"/>
      <c r="V3637" s="305"/>
      <c r="W3637" s="305"/>
      <c r="X3637" s="305"/>
      <c r="Y3637" s="282"/>
      <c r="Z3637" s="282" t="e" vm="1">
        <f ca="1">_xlfn.IFS(AND(ISNUMBER(SEARCH("N?m l*", CUSTOMER[[#This Row],[Service Type]], 1)), CUSTOMER[[#This Row],[Count ST]] = TRUE), CUSTOMER[[#This Row],[Quantity]], AND($Y$10:$Y3637 = TRUE, COUNTIFS($H$10:$H3637, CUSTOMER[[#This Row],[Booking]], $J$10:$J3637, CUSTOMER[[#This Row],[Order Date]], $F$10:$F3637, "&lt;&gt;"&amp;"N?m l*")=1), 1, TRUE,  "")</f>
        <v>#NAME?</v>
      </c>
      <c r="AA3637" s="282" t="b">
        <f t="shared" ca="1" si="57"/>
        <v>0</v>
      </c>
      <c r="AB3637" s="305"/>
    </row>
    <row r="3638" spans="1:28" x14ac:dyDescent="0.25">
      <c r="A3638" s="281" t="str">
        <f ca="1">no.</f>
        <v/>
      </c>
      <c r="B3638" s="281"/>
      <c r="C3638" s="282"/>
      <c r="D3638" s="282"/>
      <c r="E3638" s="283" t="str">
        <f ca="1">position</f>
        <v/>
      </c>
      <c r="F3638" s="282"/>
      <c r="G3638" s="282"/>
      <c r="H3638" s="282"/>
      <c r="I3638" s="282"/>
      <c r="J3638" s="335"/>
      <c r="K3638" s="282"/>
      <c r="L3638" s="282"/>
      <c r="M3638" s="282"/>
      <c r="N3638" s="282"/>
      <c r="O3638" s="281"/>
      <c r="P3638" s="360" t="str">
        <f ca="1">rescore_patient</f>
        <v/>
      </c>
      <c r="Q3638" s="330" t="str">
        <f ca="1">quantity</f>
        <v/>
      </c>
      <c r="R3638" s="284"/>
      <c r="S3638" s="282"/>
      <c r="T3638" s="282"/>
      <c r="U3638" s="282"/>
      <c r="V3638" s="305"/>
      <c r="W3638" s="305"/>
      <c r="X3638" s="305"/>
      <c r="Y3638" s="282"/>
      <c r="Z3638" s="282" t="e" vm="1">
        <f ca="1">_xlfn.IFS(AND(ISNUMBER(SEARCH("N?m l*", CUSTOMER[[#This Row],[Service Type]], 1)), CUSTOMER[[#This Row],[Count ST]] = TRUE), CUSTOMER[[#This Row],[Quantity]], AND($Y$10:$Y3638 = TRUE, COUNTIFS($H$10:$H3638, CUSTOMER[[#This Row],[Booking]], $J$10:$J3638, CUSTOMER[[#This Row],[Order Date]], $F$10:$F3638, "&lt;&gt;"&amp;"N?m l*")=1), 1, TRUE,  "")</f>
        <v>#NAME?</v>
      </c>
      <c r="AA3638" s="282" t="b">
        <f t="shared" ca="1" si="57"/>
        <v>0</v>
      </c>
      <c r="AB3638" s="305"/>
    </row>
    <row r="3639" spans="1:28" x14ac:dyDescent="0.25">
      <c r="A3639" s="281" t="str">
        <f ca="1">no.</f>
        <v/>
      </c>
      <c r="B3639" s="281"/>
      <c r="C3639" s="282"/>
      <c r="D3639" s="282"/>
      <c r="E3639" s="283" t="str">
        <f ca="1">position</f>
        <v/>
      </c>
      <c r="F3639" s="282"/>
      <c r="G3639" s="282"/>
      <c r="H3639" s="282"/>
      <c r="I3639" s="282"/>
      <c r="J3639" s="335"/>
      <c r="K3639" s="282"/>
      <c r="L3639" s="282"/>
      <c r="M3639" s="282"/>
      <c r="N3639" s="282"/>
      <c r="O3639" s="281"/>
      <c r="P3639" s="360" t="str">
        <f ca="1">rescore_patient</f>
        <v/>
      </c>
      <c r="Q3639" s="330" t="str">
        <f ca="1">quantity</f>
        <v/>
      </c>
      <c r="R3639" s="284"/>
      <c r="S3639" s="282"/>
      <c r="T3639" s="282"/>
      <c r="U3639" s="282"/>
      <c r="V3639" s="305"/>
      <c r="W3639" s="305"/>
      <c r="X3639" s="305"/>
      <c r="Y3639" s="282"/>
      <c r="Z3639" s="282" t="e" vm="1">
        <f ca="1">_xlfn.IFS(AND(ISNUMBER(SEARCH("N?m l*", CUSTOMER[[#This Row],[Service Type]], 1)), CUSTOMER[[#This Row],[Count ST]] = TRUE), CUSTOMER[[#This Row],[Quantity]], AND($Y$10:$Y3639 = TRUE, COUNTIFS($H$10:$H3639, CUSTOMER[[#This Row],[Booking]], $J$10:$J3639, CUSTOMER[[#This Row],[Order Date]], $F$10:$F3639, "&lt;&gt;"&amp;"N?m l*")=1), 1, TRUE,  "")</f>
        <v>#NAME?</v>
      </c>
      <c r="AA3639" s="282" t="b">
        <f t="shared" ca="1" si="57"/>
        <v>0</v>
      </c>
      <c r="AB3639" s="305"/>
    </row>
    <row r="3640" spans="1:28" x14ac:dyDescent="0.25">
      <c r="A3640" s="281" t="str">
        <f ca="1">no.</f>
        <v/>
      </c>
      <c r="B3640" s="281"/>
      <c r="C3640" s="282"/>
      <c r="D3640" s="282"/>
      <c r="E3640" s="283" t="str">
        <f ca="1">position</f>
        <v/>
      </c>
      <c r="F3640" s="282"/>
      <c r="G3640" s="282"/>
      <c r="H3640" s="282"/>
      <c r="I3640" s="282"/>
      <c r="J3640" s="335"/>
      <c r="K3640" s="282"/>
      <c r="L3640" s="282"/>
      <c r="M3640" s="282"/>
      <c r="N3640" s="282"/>
      <c r="O3640" s="281"/>
      <c r="P3640" s="360" t="str">
        <f ca="1">rescore_patient</f>
        <v/>
      </c>
      <c r="Q3640" s="330" t="str">
        <f ca="1">quantity</f>
        <v/>
      </c>
      <c r="R3640" s="284"/>
      <c r="S3640" s="282"/>
      <c r="T3640" s="282"/>
      <c r="U3640" s="282"/>
      <c r="V3640" s="305"/>
      <c r="W3640" s="305"/>
      <c r="X3640" s="305"/>
      <c r="Y3640" s="282"/>
      <c r="Z3640" s="282" t="e" vm="1">
        <f ca="1">_xlfn.IFS(AND(ISNUMBER(SEARCH("N?m l*", CUSTOMER[[#This Row],[Service Type]], 1)), CUSTOMER[[#This Row],[Count ST]] = TRUE), CUSTOMER[[#This Row],[Quantity]], AND($Y$10:$Y3640 = TRUE, COUNTIFS($H$10:$H3640, CUSTOMER[[#This Row],[Booking]], $J$10:$J3640, CUSTOMER[[#This Row],[Order Date]], $F$10:$F3640, "&lt;&gt;"&amp;"N?m l*")=1), 1, TRUE,  "")</f>
        <v>#NAME?</v>
      </c>
      <c r="AA3640" s="282" t="b">
        <f t="shared" ca="1" si="57"/>
        <v>0</v>
      </c>
      <c r="AB3640" s="305"/>
    </row>
    <row r="3641" spans="1:28" x14ac:dyDescent="0.25">
      <c r="A3641" s="281" t="str">
        <f ca="1">no.</f>
        <v/>
      </c>
      <c r="B3641" s="281"/>
      <c r="C3641" s="282"/>
      <c r="D3641" s="282"/>
      <c r="E3641" s="283" t="str">
        <f ca="1">position</f>
        <v/>
      </c>
      <c r="F3641" s="282"/>
      <c r="G3641" s="282"/>
      <c r="H3641" s="282"/>
      <c r="I3641" s="282"/>
      <c r="J3641" s="335"/>
      <c r="K3641" s="282"/>
      <c r="L3641" s="282"/>
      <c r="M3641" s="282"/>
      <c r="N3641" s="282"/>
      <c r="O3641" s="281"/>
      <c r="P3641" s="360" t="str">
        <f ca="1">rescore_patient</f>
        <v/>
      </c>
      <c r="Q3641" s="330" t="str">
        <f ca="1">quantity</f>
        <v/>
      </c>
      <c r="R3641" s="284"/>
      <c r="S3641" s="282"/>
      <c r="T3641" s="282"/>
      <c r="U3641" s="282"/>
      <c r="V3641" s="305"/>
      <c r="W3641" s="305"/>
      <c r="X3641" s="305"/>
      <c r="Y3641" s="282"/>
      <c r="Z3641" s="282" t="e" vm="1">
        <f ca="1">_xlfn.IFS(AND(ISNUMBER(SEARCH("N?m l*", CUSTOMER[[#This Row],[Service Type]], 1)), CUSTOMER[[#This Row],[Count ST]] = TRUE), CUSTOMER[[#This Row],[Quantity]], AND($Y$10:$Y3641 = TRUE, COUNTIFS($H$10:$H3641, CUSTOMER[[#This Row],[Booking]], $J$10:$J3641, CUSTOMER[[#This Row],[Order Date]], $F$10:$F3641, "&lt;&gt;"&amp;"N?m l*")=1), 1, TRUE,  "")</f>
        <v>#NAME?</v>
      </c>
      <c r="AA3641" s="282" t="b">
        <f t="shared" ca="1" si="57"/>
        <v>0</v>
      </c>
      <c r="AB3641" s="305"/>
    </row>
    <row r="3642" spans="1:28" x14ac:dyDescent="0.25">
      <c r="A3642" s="281" t="str">
        <f ca="1">no.</f>
        <v/>
      </c>
      <c r="B3642" s="281"/>
      <c r="C3642" s="282"/>
      <c r="D3642" s="282"/>
      <c r="E3642" s="283" t="str">
        <f ca="1">position</f>
        <v/>
      </c>
      <c r="F3642" s="282"/>
      <c r="G3642" s="282"/>
      <c r="H3642" s="282"/>
      <c r="I3642" s="282"/>
      <c r="J3642" s="335"/>
      <c r="K3642" s="282"/>
      <c r="L3642" s="282"/>
      <c r="M3642" s="282"/>
      <c r="N3642" s="282"/>
      <c r="O3642" s="281"/>
      <c r="P3642" s="360" t="str">
        <f ca="1">rescore_patient</f>
        <v/>
      </c>
      <c r="Q3642" s="330" t="str">
        <f ca="1">quantity</f>
        <v/>
      </c>
      <c r="R3642" s="284"/>
      <c r="S3642" s="282"/>
      <c r="T3642" s="282"/>
      <c r="U3642" s="282"/>
      <c r="V3642" s="305"/>
      <c r="W3642" s="305"/>
      <c r="X3642" s="305"/>
      <c r="Y3642" s="282"/>
      <c r="Z3642" s="282" t="e" vm="1">
        <f ca="1">_xlfn.IFS(AND(ISNUMBER(SEARCH("N?m l*", CUSTOMER[[#This Row],[Service Type]], 1)), CUSTOMER[[#This Row],[Count ST]] = TRUE), CUSTOMER[[#This Row],[Quantity]], AND($Y$10:$Y3642 = TRUE, COUNTIFS($H$10:$H3642, CUSTOMER[[#This Row],[Booking]], $J$10:$J3642, CUSTOMER[[#This Row],[Order Date]], $F$10:$F3642, "&lt;&gt;"&amp;"N?m l*")=1), 1, TRUE,  "")</f>
        <v>#NAME?</v>
      </c>
      <c r="AA3642" s="282" t="b">
        <f t="shared" ca="1" si="57"/>
        <v>0</v>
      </c>
      <c r="AB3642" s="305"/>
    </row>
    <row r="3643" spans="1:28" x14ac:dyDescent="0.25">
      <c r="A3643" s="281" t="str">
        <f ca="1">no.</f>
        <v/>
      </c>
      <c r="B3643" s="281"/>
      <c r="C3643" s="282"/>
      <c r="D3643" s="282"/>
      <c r="E3643" s="283" t="str">
        <f ca="1">position</f>
        <v/>
      </c>
      <c r="F3643" s="282"/>
      <c r="G3643" s="282"/>
      <c r="H3643" s="282"/>
      <c r="I3643" s="282"/>
      <c r="J3643" s="335"/>
      <c r="K3643" s="282"/>
      <c r="L3643" s="282"/>
      <c r="M3643" s="282"/>
      <c r="N3643" s="282"/>
      <c r="O3643" s="281"/>
      <c r="P3643" s="360" t="str">
        <f ca="1">rescore_patient</f>
        <v/>
      </c>
      <c r="Q3643" s="330" t="str">
        <f ca="1">quantity</f>
        <v/>
      </c>
      <c r="R3643" s="284"/>
      <c r="S3643" s="282"/>
      <c r="T3643" s="282"/>
      <c r="U3643" s="282"/>
      <c r="V3643" s="305"/>
      <c r="W3643" s="305"/>
      <c r="X3643" s="305"/>
      <c r="Y3643" s="282"/>
      <c r="Z3643" s="282" t="e" vm="1">
        <f ca="1">_xlfn.IFS(AND(ISNUMBER(SEARCH("N?m l*", CUSTOMER[[#This Row],[Service Type]], 1)), CUSTOMER[[#This Row],[Count ST]] = TRUE), CUSTOMER[[#This Row],[Quantity]], AND($Y$10:$Y3643 = TRUE, COUNTIFS($H$10:$H3643, CUSTOMER[[#This Row],[Booking]], $J$10:$J3643, CUSTOMER[[#This Row],[Order Date]], $F$10:$F3643, "&lt;&gt;"&amp;"N?m l*")=1), 1, TRUE,  "")</f>
        <v>#NAME?</v>
      </c>
      <c r="AA3643" s="282" t="b">
        <f t="shared" ca="1" si="57"/>
        <v>0</v>
      </c>
      <c r="AB3643" s="305"/>
    </row>
    <row r="3644" spans="1:28" x14ac:dyDescent="0.25">
      <c r="A3644" s="281" t="str">
        <f ca="1">no.</f>
        <v/>
      </c>
      <c r="B3644" s="281"/>
      <c r="C3644" s="282"/>
      <c r="D3644" s="282"/>
      <c r="E3644" s="283" t="str">
        <f ca="1">position</f>
        <v/>
      </c>
      <c r="F3644" s="282"/>
      <c r="G3644" s="282"/>
      <c r="H3644" s="282"/>
      <c r="I3644" s="282"/>
      <c r="J3644" s="335"/>
      <c r="K3644" s="282"/>
      <c r="L3644" s="282"/>
      <c r="M3644" s="282"/>
      <c r="N3644" s="282"/>
      <c r="O3644" s="281"/>
      <c r="P3644" s="360" t="str">
        <f ca="1">rescore_patient</f>
        <v/>
      </c>
      <c r="Q3644" s="330" t="str">
        <f ca="1">quantity</f>
        <v/>
      </c>
      <c r="R3644" s="284"/>
      <c r="S3644" s="282"/>
      <c r="T3644" s="282"/>
      <c r="U3644" s="282"/>
      <c r="V3644" s="305"/>
      <c r="W3644" s="305"/>
      <c r="X3644" s="305"/>
      <c r="Y3644" s="282"/>
      <c r="Z3644" s="282" t="e" vm="1">
        <f ca="1">_xlfn.IFS(AND(ISNUMBER(SEARCH("N?m l*", CUSTOMER[[#This Row],[Service Type]], 1)), CUSTOMER[[#This Row],[Count ST]] = TRUE), CUSTOMER[[#This Row],[Quantity]], AND($Y$10:$Y3644 = TRUE, COUNTIFS($H$10:$H3644, CUSTOMER[[#This Row],[Booking]], $J$10:$J3644, CUSTOMER[[#This Row],[Order Date]], $F$10:$F3644, "&lt;&gt;"&amp;"N?m l*")=1), 1, TRUE,  "")</f>
        <v>#NAME?</v>
      </c>
      <c r="AA3644" s="282" t="b">
        <f t="shared" ca="1" si="57"/>
        <v>0</v>
      </c>
      <c r="AB3644" s="305"/>
    </row>
    <row r="3645" spans="1:28" x14ac:dyDescent="0.25">
      <c r="A3645" s="281" t="str">
        <f ca="1">no.</f>
        <v/>
      </c>
      <c r="B3645" s="281"/>
      <c r="C3645" s="282"/>
      <c r="D3645" s="282"/>
      <c r="E3645" s="283" t="str">
        <f ca="1">position</f>
        <v/>
      </c>
      <c r="F3645" s="282"/>
      <c r="G3645" s="282"/>
      <c r="H3645" s="282"/>
      <c r="I3645" s="282"/>
      <c r="J3645" s="335"/>
      <c r="K3645" s="282"/>
      <c r="L3645" s="282"/>
      <c r="M3645" s="282"/>
      <c r="N3645" s="282"/>
      <c r="O3645" s="281"/>
      <c r="P3645" s="360" t="str">
        <f ca="1">rescore_patient</f>
        <v/>
      </c>
      <c r="Q3645" s="330" t="str">
        <f ca="1">quantity</f>
        <v/>
      </c>
      <c r="R3645" s="284"/>
      <c r="S3645" s="282"/>
      <c r="T3645" s="282"/>
      <c r="U3645" s="282"/>
      <c r="V3645" s="305"/>
      <c r="W3645" s="305"/>
      <c r="X3645" s="305"/>
      <c r="Y3645" s="282"/>
      <c r="Z3645" s="282" t="e" vm="1">
        <f ca="1">_xlfn.IFS(AND(ISNUMBER(SEARCH("N?m l*", CUSTOMER[[#This Row],[Service Type]], 1)), CUSTOMER[[#This Row],[Count ST]] = TRUE), CUSTOMER[[#This Row],[Quantity]], AND($Y$10:$Y3645 = TRUE, COUNTIFS($H$10:$H3645, CUSTOMER[[#This Row],[Booking]], $J$10:$J3645, CUSTOMER[[#This Row],[Order Date]], $F$10:$F3645, "&lt;&gt;"&amp;"N?m l*")=1), 1, TRUE,  "")</f>
        <v>#NAME?</v>
      </c>
      <c r="AA3645" s="282" t="b">
        <f t="shared" ca="1" si="57"/>
        <v>0</v>
      </c>
      <c r="AB3645" s="305"/>
    </row>
    <row r="3646" spans="1:28" x14ac:dyDescent="0.25">
      <c r="A3646" s="281" t="str">
        <f ca="1">no.</f>
        <v/>
      </c>
      <c r="B3646" s="281"/>
      <c r="C3646" s="282"/>
      <c r="D3646" s="282"/>
      <c r="E3646" s="283" t="str">
        <f ca="1">position</f>
        <v/>
      </c>
      <c r="F3646" s="282"/>
      <c r="G3646" s="282"/>
      <c r="H3646" s="282"/>
      <c r="I3646" s="282"/>
      <c r="J3646" s="335"/>
      <c r="K3646" s="282"/>
      <c r="L3646" s="282"/>
      <c r="M3646" s="282"/>
      <c r="N3646" s="282"/>
      <c r="O3646" s="281"/>
      <c r="P3646" s="360" t="str">
        <f ca="1">rescore_patient</f>
        <v/>
      </c>
      <c r="Q3646" s="330" t="str">
        <f ca="1">quantity</f>
        <v/>
      </c>
      <c r="R3646" s="284"/>
      <c r="S3646" s="282"/>
      <c r="T3646" s="282"/>
      <c r="U3646" s="282"/>
      <c r="V3646" s="305"/>
      <c r="W3646" s="305"/>
      <c r="X3646" s="305"/>
      <c r="Y3646" s="282"/>
      <c r="Z3646" s="282" t="e" vm="1">
        <f ca="1">_xlfn.IFS(AND(ISNUMBER(SEARCH("N?m l*", CUSTOMER[[#This Row],[Service Type]], 1)), CUSTOMER[[#This Row],[Count ST]] = TRUE), CUSTOMER[[#This Row],[Quantity]], AND($Y$10:$Y3646 = TRUE, COUNTIFS($H$10:$H3646, CUSTOMER[[#This Row],[Booking]], $J$10:$J3646, CUSTOMER[[#This Row],[Order Date]], $F$10:$F3646, "&lt;&gt;"&amp;"N?m l*")=1), 1, TRUE,  "")</f>
        <v>#NAME?</v>
      </c>
      <c r="AA3646" s="282" t="b">
        <f t="shared" ca="1" si="57"/>
        <v>0</v>
      </c>
      <c r="AB3646" s="305"/>
    </row>
    <row r="3647" spans="1:28" x14ac:dyDescent="0.25">
      <c r="A3647" s="281" t="str">
        <f ca="1">no.</f>
        <v/>
      </c>
      <c r="B3647" s="281"/>
      <c r="C3647" s="282"/>
      <c r="D3647" s="282"/>
      <c r="E3647" s="283" t="str">
        <f ca="1">position</f>
        <v/>
      </c>
      <c r="F3647" s="282"/>
      <c r="G3647" s="282"/>
      <c r="H3647" s="282"/>
      <c r="I3647" s="282"/>
      <c r="J3647" s="335"/>
      <c r="K3647" s="282"/>
      <c r="L3647" s="282"/>
      <c r="M3647" s="282"/>
      <c r="N3647" s="282"/>
      <c r="O3647" s="281"/>
      <c r="P3647" s="360" t="str">
        <f ca="1">rescore_patient</f>
        <v/>
      </c>
      <c r="Q3647" s="330" t="str">
        <f ca="1">quantity</f>
        <v/>
      </c>
      <c r="R3647" s="284"/>
      <c r="S3647" s="282"/>
      <c r="T3647" s="282"/>
      <c r="U3647" s="282"/>
      <c r="V3647" s="305"/>
      <c r="W3647" s="305"/>
      <c r="X3647" s="305"/>
      <c r="Y3647" s="282"/>
      <c r="Z3647" s="282" t="e" vm="1">
        <f ca="1">_xlfn.IFS(AND(ISNUMBER(SEARCH("N?m l*", CUSTOMER[[#This Row],[Service Type]], 1)), CUSTOMER[[#This Row],[Count ST]] = TRUE), CUSTOMER[[#This Row],[Quantity]], AND($Y$10:$Y3647 = TRUE, COUNTIFS($H$10:$H3647, CUSTOMER[[#This Row],[Booking]], $J$10:$J3647, CUSTOMER[[#This Row],[Order Date]], $F$10:$F3647, "&lt;&gt;"&amp;"N?m l*")=1), 1, TRUE,  "")</f>
        <v>#NAME?</v>
      </c>
      <c r="AA3647" s="282" t="b">
        <f t="shared" ca="1" si="57"/>
        <v>0</v>
      </c>
      <c r="AB3647" s="305"/>
    </row>
    <row r="3648" spans="1:28" x14ac:dyDescent="0.25">
      <c r="A3648" s="281" t="str">
        <f ca="1">no.</f>
        <v/>
      </c>
      <c r="B3648" s="281"/>
      <c r="C3648" s="282"/>
      <c r="D3648" s="282"/>
      <c r="E3648" s="283" t="str">
        <f ca="1">position</f>
        <v/>
      </c>
      <c r="F3648" s="282"/>
      <c r="G3648" s="282"/>
      <c r="H3648" s="282"/>
      <c r="I3648" s="282"/>
      <c r="J3648" s="335"/>
      <c r="K3648" s="282"/>
      <c r="L3648" s="282"/>
      <c r="M3648" s="282"/>
      <c r="N3648" s="282"/>
      <c r="O3648" s="281"/>
      <c r="P3648" s="360" t="str">
        <f ca="1">rescore_patient</f>
        <v/>
      </c>
      <c r="Q3648" s="330" t="str">
        <f ca="1">quantity</f>
        <v/>
      </c>
      <c r="R3648" s="284"/>
      <c r="S3648" s="282"/>
      <c r="T3648" s="282"/>
      <c r="U3648" s="282"/>
      <c r="V3648" s="305"/>
      <c r="W3648" s="305"/>
      <c r="X3648" s="305"/>
      <c r="Y3648" s="282"/>
      <c r="Z3648" s="282" t="e" vm="1">
        <f ca="1">_xlfn.IFS(AND(ISNUMBER(SEARCH("N?m l*", CUSTOMER[[#This Row],[Service Type]], 1)), CUSTOMER[[#This Row],[Count ST]] = TRUE), CUSTOMER[[#This Row],[Quantity]], AND($Y$10:$Y3648 = TRUE, COUNTIFS($H$10:$H3648, CUSTOMER[[#This Row],[Booking]], $J$10:$J3648, CUSTOMER[[#This Row],[Order Date]], $F$10:$F3648, "&lt;&gt;"&amp;"N?m l*")=1), 1, TRUE,  "")</f>
        <v>#NAME?</v>
      </c>
      <c r="AA3648" s="282" t="b">
        <f t="shared" ca="1" si="57"/>
        <v>0</v>
      </c>
      <c r="AB3648" s="305"/>
    </row>
    <row r="3649" spans="1:28" x14ac:dyDescent="0.25">
      <c r="A3649" s="281" t="str">
        <f ca="1">no.</f>
        <v/>
      </c>
      <c r="B3649" s="281"/>
      <c r="C3649" s="282"/>
      <c r="D3649" s="282"/>
      <c r="E3649" s="283" t="str">
        <f ca="1">position</f>
        <v/>
      </c>
      <c r="F3649" s="282"/>
      <c r="G3649" s="282"/>
      <c r="H3649" s="282"/>
      <c r="I3649" s="282"/>
      <c r="J3649" s="335"/>
      <c r="K3649" s="282"/>
      <c r="L3649" s="282"/>
      <c r="M3649" s="282"/>
      <c r="N3649" s="282"/>
      <c r="O3649" s="281"/>
      <c r="P3649" s="360" t="str">
        <f ca="1">rescore_patient</f>
        <v/>
      </c>
      <c r="Q3649" s="330" t="str">
        <f ca="1">quantity</f>
        <v/>
      </c>
      <c r="R3649" s="284"/>
      <c r="S3649" s="282"/>
      <c r="T3649" s="282"/>
      <c r="U3649" s="282"/>
      <c r="V3649" s="305"/>
      <c r="W3649" s="305"/>
      <c r="X3649" s="305"/>
      <c r="Y3649" s="282"/>
      <c r="Z3649" s="282" t="e" vm="1">
        <f ca="1">_xlfn.IFS(AND(ISNUMBER(SEARCH("N?m l*", CUSTOMER[[#This Row],[Service Type]], 1)), CUSTOMER[[#This Row],[Count ST]] = TRUE), CUSTOMER[[#This Row],[Quantity]], AND($Y$10:$Y3649 = TRUE, COUNTIFS($H$10:$H3649, CUSTOMER[[#This Row],[Booking]], $J$10:$J3649, CUSTOMER[[#This Row],[Order Date]], $F$10:$F3649, "&lt;&gt;"&amp;"N?m l*")=1), 1, TRUE,  "")</f>
        <v>#NAME?</v>
      </c>
      <c r="AA3649" s="282" t="b">
        <f t="shared" ca="1" si="57"/>
        <v>0</v>
      </c>
      <c r="AB3649" s="305"/>
    </row>
    <row r="3650" spans="1:28" x14ac:dyDescent="0.25">
      <c r="A3650" s="281" t="str">
        <f ca="1">no.</f>
        <v/>
      </c>
      <c r="B3650" s="281"/>
      <c r="C3650" s="282"/>
      <c r="D3650" s="282"/>
      <c r="E3650" s="283" t="str">
        <f ca="1">position</f>
        <v/>
      </c>
      <c r="F3650" s="282"/>
      <c r="G3650" s="282"/>
      <c r="H3650" s="282"/>
      <c r="I3650" s="282"/>
      <c r="J3650" s="335"/>
      <c r="K3650" s="282"/>
      <c r="L3650" s="282"/>
      <c r="M3650" s="282"/>
      <c r="N3650" s="282"/>
      <c r="O3650" s="281"/>
      <c r="P3650" s="360" t="str">
        <f ca="1">rescore_patient</f>
        <v/>
      </c>
      <c r="Q3650" s="330" t="str">
        <f ca="1">quantity</f>
        <v/>
      </c>
      <c r="R3650" s="284"/>
      <c r="S3650" s="282"/>
      <c r="T3650" s="282"/>
      <c r="U3650" s="282"/>
      <c r="V3650" s="305"/>
      <c r="W3650" s="305"/>
      <c r="X3650" s="305"/>
      <c r="Y3650" s="282"/>
      <c r="Z3650" s="282" t="e" vm="1">
        <f ca="1">_xlfn.IFS(AND(ISNUMBER(SEARCH("N?m l*", CUSTOMER[[#This Row],[Service Type]], 1)), CUSTOMER[[#This Row],[Count ST]] = TRUE), CUSTOMER[[#This Row],[Quantity]], AND($Y$10:$Y3650 = TRUE, COUNTIFS($H$10:$H3650, CUSTOMER[[#This Row],[Booking]], $J$10:$J3650, CUSTOMER[[#This Row],[Order Date]], $F$10:$F3650, "&lt;&gt;"&amp;"N?m l*")=1), 1, TRUE,  "")</f>
        <v>#NAME?</v>
      </c>
      <c r="AA3650" s="282" t="b">
        <f t="shared" ca="1" si="57"/>
        <v>0</v>
      </c>
      <c r="AB3650" s="305"/>
    </row>
    <row r="3651" spans="1:28" x14ac:dyDescent="0.25">
      <c r="A3651" s="281" t="str">
        <f ca="1">no.</f>
        <v/>
      </c>
      <c r="B3651" s="281"/>
      <c r="C3651" s="282"/>
      <c r="D3651" s="282"/>
      <c r="E3651" s="283" t="str">
        <f ca="1">position</f>
        <v/>
      </c>
      <c r="F3651" s="282"/>
      <c r="G3651" s="282"/>
      <c r="H3651" s="282"/>
      <c r="I3651" s="282"/>
      <c r="J3651" s="335"/>
      <c r="K3651" s="282"/>
      <c r="L3651" s="282"/>
      <c r="M3651" s="282"/>
      <c r="N3651" s="282"/>
      <c r="O3651" s="281"/>
      <c r="P3651" s="360" t="str">
        <f ca="1">rescore_patient</f>
        <v/>
      </c>
      <c r="Q3651" s="330" t="str">
        <f ca="1">quantity</f>
        <v/>
      </c>
      <c r="R3651" s="284"/>
      <c r="S3651" s="282"/>
      <c r="T3651" s="282"/>
      <c r="U3651" s="282"/>
      <c r="V3651" s="305"/>
      <c r="W3651" s="305"/>
      <c r="X3651" s="305"/>
      <c r="Y3651" s="282"/>
      <c r="Z3651" s="282" t="e" vm="1">
        <f ca="1">_xlfn.IFS(AND(ISNUMBER(SEARCH("N?m l*", CUSTOMER[[#This Row],[Service Type]], 1)), CUSTOMER[[#This Row],[Count ST]] = TRUE), CUSTOMER[[#This Row],[Quantity]], AND($Y$10:$Y3651 = TRUE, COUNTIFS($H$10:$H3651, CUSTOMER[[#This Row],[Booking]], $J$10:$J3651, CUSTOMER[[#This Row],[Order Date]], $F$10:$F3651, "&lt;&gt;"&amp;"N?m l*")=1), 1, TRUE,  "")</f>
        <v>#NAME?</v>
      </c>
      <c r="AA3651" s="282" t="b">
        <f t="shared" ca="1" si="57"/>
        <v>0</v>
      </c>
      <c r="AB3651" s="305"/>
    </row>
    <row r="3652" spans="1:28" x14ac:dyDescent="0.25">
      <c r="A3652" s="281" t="str">
        <f ca="1">no.</f>
        <v/>
      </c>
      <c r="B3652" s="281"/>
      <c r="C3652" s="282"/>
      <c r="D3652" s="282"/>
      <c r="E3652" s="283" t="str">
        <f ca="1">position</f>
        <v/>
      </c>
      <c r="F3652" s="282"/>
      <c r="G3652" s="282"/>
      <c r="H3652" s="282"/>
      <c r="I3652" s="282"/>
      <c r="J3652" s="335"/>
      <c r="K3652" s="282"/>
      <c r="L3652" s="282"/>
      <c r="M3652" s="282"/>
      <c r="N3652" s="282"/>
      <c r="O3652" s="281"/>
      <c r="P3652" s="360" t="str">
        <f ca="1">rescore_patient</f>
        <v/>
      </c>
      <c r="Q3652" s="330" t="str">
        <f ca="1">quantity</f>
        <v/>
      </c>
      <c r="R3652" s="284"/>
      <c r="S3652" s="282"/>
      <c r="T3652" s="282"/>
      <c r="U3652" s="282"/>
      <c r="V3652" s="305"/>
      <c r="W3652" s="305"/>
      <c r="X3652" s="305"/>
      <c r="Y3652" s="282"/>
      <c r="Z3652" s="282" t="e" vm="1">
        <f ca="1">_xlfn.IFS(AND(ISNUMBER(SEARCH("N?m l*", CUSTOMER[[#This Row],[Service Type]], 1)), CUSTOMER[[#This Row],[Count ST]] = TRUE), CUSTOMER[[#This Row],[Quantity]], AND($Y$10:$Y3652 = TRUE, COUNTIFS($H$10:$H3652, CUSTOMER[[#This Row],[Booking]], $J$10:$J3652, CUSTOMER[[#This Row],[Order Date]], $F$10:$F3652, "&lt;&gt;"&amp;"N?m l*")=1), 1, TRUE,  "")</f>
        <v>#NAME?</v>
      </c>
      <c r="AA3652" s="282" t="b">
        <f t="shared" ca="1" si="57"/>
        <v>0</v>
      </c>
      <c r="AB3652" s="305"/>
    </row>
    <row r="3653" spans="1:28" x14ac:dyDescent="0.25">
      <c r="A3653" s="281" t="str">
        <f ca="1">no.</f>
        <v/>
      </c>
      <c r="B3653" s="281"/>
      <c r="C3653" s="282"/>
      <c r="D3653" s="282"/>
      <c r="E3653" s="283" t="str">
        <f ca="1">position</f>
        <v/>
      </c>
      <c r="F3653" s="282"/>
      <c r="G3653" s="282"/>
      <c r="H3653" s="282"/>
      <c r="I3653" s="282"/>
      <c r="J3653" s="335"/>
      <c r="K3653" s="282"/>
      <c r="L3653" s="282"/>
      <c r="M3653" s="282"/>
      <c r="N3653" s="282"/>
      <c r="O3653" s="281"/>
      <c r="P3653" s="360" t="str">
        <f ca="1">rescore_patient</f>
        <v/>
      </c>
      <c r="Q3653" s="330" t="str">
        <f ca="1">quantity</f>
        <v/>
      </c>
      <c r="R3653" s="284"/>
      <c r="S3653" s="282"/>
      <c r="T3653" s="282"/>
      <c r="U3653" s="282"/>
      <c r="V3653" s="305"/>
      <c r="W3653" s="305"/>
      <c r="X3653" s="305"/>
      <c r="Y3653" s="282"/>
      <c r="Z3653" s="282" t="e" vm="1">
        <f ca="1">_xlfn.IFS(AND(ISNUMBER(SEARCH("N?m l*", CUSTOMER[[#This Row],[Service Type]], 1)), CUSTOMER[[#This Row],[Count ST]] = TRUE), CUSTOMER[[#This Row],[Quantity]], AND($Y$10:$Y3653 = TRUE, COUNTIFS($H$10:$H3653, CUSTOMER[[#This Row],[Booking]], $J$10:$J3653, CUSTOMER[[#This Row],[Order Date]], $F$10:$F3653, "&lt;&gt;"&amp;"N?m l*")=1), 1, TRUE,  "")</f>
        <v>#NAME?</v>
      </c>
      <c r="AA3653" s="282" t="b">
        <f t="shared" ca="1" si="57"/>
        <v>0</v>
      </c>
      <c r="AB3653" s="305"/>
    </row>
    <row r="3654" spans="1:28" x14ac:dyDescent="0.25">
      <c r="A3654" s="281" t="str">
        <f ca="1">no.</f>
        <v/>
      </c>
      <c r="B3654" s="281"/>
      <c r="C3654" s="282"/>
      <c r="D3654" s="282"/>
      <c r="E3654" s="283" t="str">
        <f ca="1">position</f>
        <v/>
      </c>
      <c r="F3654" s="282"/>
      <c r="G3654" s="282"/>
      <c r="H3654" s="282"/>
      <c r="I3654" s="282"/>
      <c r="J3654" s="335"/>
      <c r="K3654" s="282"/>
      <c r="L3654" s="282"/>
      <c r="M3654" s="282"/>
      <c r="N3654" s="282"/>
      <c r="O3654" s="281"/>
      <c r="P3654" s="360" t="str">
        <f ca="1">rescore_patient</f>
        <v/>
      </c>
      <c r="Q3654" s="330" t="str">
        <f ca="1">quantity</f>
        <v/>
      </c>
      <c r="R3654" s="284"/>
      <c r="S3654" s="282"/>
      <c r="T3654" s="282"/>
      <c r="U3654" s="282"/>
      <c r="V3654" s="305"/>
      <c r="W3654" s="305"/>
      <c r="X3654" s="305"/>
      <c r="Y3654" s="282"/>
      <c r="Z3654" s="282" t="e" vm="1">
        <f ca="1">_xlfn.IFS(AND(ISNUMBER(SEARCH("N?m l*", CUSTOMER[[#This Row],[Service Type]], 1)), CUSTOMER[[#This Row],[Count ST]] = TRUE), CUSTOMER[[#This Row],[Quantity]], AND($Y$10:$Y3654 = TRUE, COUNTIFS($H$10:$H3654, CUSTOMER[[#This Row],[Booking]], $J$10:$J3654, CUSTOMER[[#This Row],[Order Date]], $F$10:$F3654, "&lt;&gt;"&amp;"N?m l*")=1), 1, TRUE,  "")</f>
        <v>#NAME?</v>
      </c>
      <c r="AA3654" s="282" t="b">
        <f t="shared" ca="1" si="57"/>
        <v>0</v>
      </c>
      <c r="AB3654" s="305"/>
    </row>
    <row r="3655" spans="1:28" x14ac:dyDescent="0.25">
      <c r="A3655" s="281" t="str">
        <f ca="1">no.</f>
        <v/>
      </c>
      <c r="B3655" s="281"/>
      <c r="C3655" s="282"/>
      <c r="D3655" s="282"/>
      <c r="E3655" s="283" t="str">
        <f ca="1">position</f>
        <v/>
      </c>
      <c r="F3655" s="282"/>
      <c r="G3655" s="282"/>
      <c r="H3655" s="282"/>
      <c r="I3655" s="282"/>
      <c r="J3655" s="335"/>
      <c r="K3655" s="282"/>
      <c r="L3655" s="282"/>
      <c r="M3655" s="282"/>
      <c r="N3655" s="282"/>
      <c r="O3655" s="281"/>
      <c r="P3655" s="360" t="str">
        <f ca="1">rescore_patient</f>
        <v/>
      </c>
      <c r="Q3655" s="330" t="str">
        <f ca="1">quantity</f>
        <v/>
      </c>
      <c r="R3655" s="284"/>
      <c r="S3655" s="282"/>
      <c r="T3655" s="282"/>
      <c r="U3655" s="282"/>
      <c r="V3655" s="305"/>
      <c r="W3655" s="305"/>
      <c r="X3655" s="305"/>
      <c r="Y3655" s="282"/>
      <c r="Z3655" s="282" t="e" vm="1">
        <f ca="1">_xlfn.IFS(AND(ISNUMBER(SEARCH("N?m l*", CUSTOMER[[#This Row],[Service Type]], 1)), CUSTOMER[[#This Row],[Count ST]] = TRUE), CUSTOMER[[#This Row],[Quantity]], AND($Y$10:$Y3655 = TRUE, COUNTIFS($H$10:$H3655, CUSTOMER[[#This Row],[Booking]], $J$10:$J3655, CUSTOMER[[#This Row],[Order Date]], $F$10:$F3655, "&lt;&gt;"&amp;"N?m l*")=1), 1, TRUE,  "")</f>
        <v>#NAME?</v>
      </c>
      <c r="AA3655" s="282" t="b">
        <f t="shared" ca="1" si="57"/>
        <v>0</v>
      </c>
      <c r="AB3655" s="305"/>
    </row>
    <row r="3656" spans="1:28" x14ac:dyDescent="0.25">
      <c r="A3656" s="281" t="str">
        <f ca="1">no.</f>
        <v/>
      </c>
      <c r="B3656" s="281"/>
      <c r="C3656" s="282"/>
      <c r="D3656" s="282"/>
      <c r="E3656" s="283" t="str">
        <f ca="1">position</f>
        <v/>
      </c>
      <c r="F3656" s="282"/>
      <c r="G3656" s="282"/>
      <c r="H3656" s="282"/>
      <c r="I3656" s="282"/>
      <c r="J3656" s="335"/>
      <c r="K3656" s="282"/>
      <c r="L3656" s="282"/>
      <c r="M3656" s="282"/>
      <c r="N3656" s="282"/>
      <c r="O3656" s="281"/>
      <c r="P3656" s="360" t="str">
        <f ca="1">rescore_patient</f>
        <v/>
      </c>
      <c r="Q3656" s="330" t="str">
        <f ca="1">quantity</f>
        <v/>
      </c>
      <c r="R3656" s="284"/>
      <c r="S3656" s="282"/>
      <c r="T3656" s="282"/>
      <c r="U3656" s="282"/>
      <c r="V3656" s="305"/>
      <c r="W3656" s="305"/>
      <c r="X3656" s="305"/>
      <c r="Y3656" s="282"/>
      <c r="Z3656" s="282" t="e" vm="1">
        <f ca="1">_xlfn.IFS(AND(ISNUMBER(SEARCH("N?m l*", CUSTOMER[[#This Row],[Service Type]], 1)), CUSTOMER[[#This Row],[Count ST]] = TRUE), CUSTOMER[[#This Row],[Quantity]], AND($Y$10:$Y3656 = TRUE, COUNTIFS($H$10:$H3656, CUSTOMER[[#This Row],[Booking]], $J$10:$J3656, CUSTOMER[[#This Row],[Order Date]], $F$10:$F3656, "&lt;&gt;"&amp;"N?m l*")=1), 1, TRUE,  "")</f>
        <v>#NAME?</v>
      </c>
      <c r="AA3656" s="282" t="b">
        <f t="shared" ca="1" si="57"/>
        <v>0</v>
      </c>
      <c r="AB3656" s="305"/>
    </row>
    <row r="3657" spans="1:28" x14ac:dyDescent="0.25">
      <c r="A3657" s="281" t="str">
        <f ca="1">no.</f>
        <v/>
      </c>
      <c r="B3657" s="281"/>
      <c r="C3657" s="282"/>
      <c r="D3657" s="282"/>
      <c r="E3657" s="283" t="str">
        <f ca="1">position</f>
        <v/>
      </c>
      <c r="F3657" s="282"/>
      <c r="G3657" s="282"/>
      <c r="H3657" s="282"/>
      <c r="I3657" s="282"/>
      <c r="J3657" s="335"/>
      <c r="K3657" s="282"/>
      <c r="L3657" s="282"/>
      <c r="M3657" s="282"/>
      <c r="N3657" s="282"/>
      <c r="O3657" s="281"/>
      <c r="P3657" s="360" t="str">
        <f ca="1">rescore_patient</f>
        <v/>
      </c>
      <c r="Q3657" s="330" t="str">
        <f ca="1">quantity</f>
        <v/>
      </c>
      <c r="R3657" s="284"/>
      <c r="S3657" s="282"/>
      <c r="T3657" s="282"/>
      <c r="U3657" s="282"/>
      <c r="V3657" s="305"/>
      <c r="W3657" s="305"/>
      <c r="X3657" s="305"/>
      <c r="Y3657" s="282"/>
      <c r="Z3657" s="282" t="e" vm="1">
        <f ca="1">_xlfn.IFS(AND(ISNUMBER(SEARCH("N?m l*", CUSTOMER[[#This Row],[Service Type]], 1)), CUSTOMER[[#This Row],[Count ST]] = TRUE), CUSTOMER[[#This Row],[Quantity]], AND($Y$10:$Y3657 = TRUE, COUNTIFS($H$10:$H3657, CUSTOMER[[#This Row],[Booking]], $J$10:$J3657, CUSTOMER[[#This Row],[Order Date]], $F$10:$F3657, "&lt;&gt;"&amp;"N?m l*")=1), 1, TRUE,  "")</f>
        <v>#NAME?</v>
      </c>
      <c r="AA3657" s="282" t="b">
        <f t="shared" ca="1" si="57"/>
        <v>0</v>
      </c>
      <c r="AB3657" s="305"/>
    </row>
    <row r="3658" spans="1:28" x14ac:dyDescent="0.25">
      <c r="A3658" s="281" t="str">
        <f ca="1">no.</f>
        <v/>
      </c>
      <c r="B3658" s="281"/>
      <c r="C3658" s="282"/>
      <c r="D3658" s="282"/>
      <c r="E3658" s="283" t="str">
        <f ca="1">position</f>
        <v/>
      </c>
      <c r="F3658" s="282"/>
      <c r="G3658" s="282"/>
      <c r="H3658" s="282"/>
      <c r="I3658" s="282"/>
      <c r="J3658" s="335"/>
      <c r="K3658" s="282"/>
      <c r="L3658" s="282"/>
      <c r="M3658" s="282"/>
      <c r="N3658" s="282"/>
      <c r="O3658" s="281"/>
      <c r="P3658" s="360" t="str">
        <f ca="1">rescore_patient</f>
        <v/>
      </c>
      <c r="Q3658" s="330" t="str">
        <f ca="1">quantity</f>
        <v/>
      </c>
      <c r="R3658" s="284"/>
      <c r="S3658" s="282"/>
      <c r="T3658" s="282"/>
      <c r="U3658" s="282"/>
      <c r="V3658" s="305"/>
      <c r="W3658" s="305"/>
      <c r="X3658" s="305"/>
      <c r="Y3658" s="282"/>
      <c r="Z3658" s="282" t="e" vm="1">
        <f ca="1">_xlfn.IFS(AND(ISNUMBER(SEARCH("N?m l*", CUSTOMER[[#This Row],[Service Type]], 1)), CUSTOMER[[#This Row],[Count ST]] = TRUE), CUSTOMER[[#This Row],[Quantity]], AND($Y$10:$Y3658 = TRUE, COUNTIFS($H$10:$H3658, CUSTOMER[[#This Row],[Booking]], $J$10:$J3658, CUSTOMER[[#This Row],[Order Date]], $F$10:$F3658, "&lt;&gt;"&amp;"N?m l*")=1), 1, TRUE,  "")</f>
        <v>#NAME?</v>
      </c>
      <c r="AA3658" s="282" t="b">
        <f t="shared" ref="AA3658:AA3721" ca="1" si="58">count_svc_type</f>
        <v>0</v>
      </c>
      <c r="AB3658" s="305"/>
    </row>
    <row r="3659" spans="1:28" x14ac:dyDescent="0.25">
      <c r="A3659" s="281" t="str">
        <f ca="1">no.</f>
        <v/>
      </c>
      <c r="B3659" s="281"/>
      <c r="C3659" s="282"/>
      <c r="D3659" s="282"/>
      <c r="E3659" s="283" t="str">
        <f ca="1">position</f>
        <v/>
      </c>
      <c r="F3659" s="282"/>
      <c r="G3659" s="282"/>
      <c r="H3659" s="282"/>
      <c r="I3659" s="282"/>
      <c r="J3659" s="335"/>
      <c r="K3659" s="282"/>
      <c r="L3659" s="282"/>
      <c r="M3659" s="282"/>
      <c r="N3659" s="282"/>
      <c r="O3659" s="281"/>
      <c r="P3659" s="360" t="str">
        <f ca="1">rescore_patient</f>
        <v/>
      </c>
      <c r="Q3659" s="330" t="str">
        <f ca="1">quantity</f>
        <v/>
      </c>
      <c r="R3659" s="284"/>
      <c r="S3659" s="282"/>
      <c r="T3659" s="282"/>
      <c r="U3659" s="282"/>
      <c r="V3659" s="305"/>
      <c r="W3659" s="305"/>
      <c r="X3659" s="305"/>
      <c r="Y3659" s="282"/>
      <c r="Z3659" s="282" t="e" vm="1">
        <f ca="1">_xlfn.IFS(AND(ISNUMBER(SEARCH("N?m l*", CUSTOMER[[#This Row],[Service Type]], 1)), CUSTOMER[[#This Row],[Count ST]] = TRUE), CUSTOMER[[#This Row],[Quantity]], AND($Y$10:$Y3659 = TRUE, COUNTIFS($H$10:$H3659, CUSTOMER[[#This Row],[Booking]], $J$10:$J3659, CUSTOMER[[#This Row],[Order Date]], $F$10:$F3659, "&lt;&gt;"&amp;"N?m l*")=1), 1, TRUE,  "")</f>
        <v>#NAME?</v>
      </c>
      <c r="AA3659" s="282" t="b">
        <f t="shared" ca="1" si="58"/>
        <v>0</v>
      </c>
      <c r="AB3659" s="305"/>
    </row>
    <row r="3660" spans="1:28" x14ac:dyDescent="0.25">
      <c r="A3660" s="281" t="str">
        <f ca="1">no.</f>
        <v/>
      </c>
      <c r="B3660" s="281"/>
      <c r="C3660" s="282"/>
      <c r="D3660" s="282"/>
      <c r="E3660" s="283" t="str">
        <f ca="1">position</f>
        <v/>
      </c>
      <c r="F3660" s="282"/>
      <c r="G3660" s="282"/>
      <c r="H3660" s="282"/>
      <c r="I3660" s="282"/>
      <c r="J3660" s="335"/>
      <c r="K3660" s="282"/>
      <c r="L3660" s="282"/>
      <c r="M3660" s="282"/>
      <c r="N3660" s="282"/>
      <c r="O3660" s="281"/>
      <c r="P3660" s="360" t="str">
        <f ca="1">rescore_patient</f>
        <v/>
      </c>
      <c r="Q3660" s="330" t="str">
        <f ca="1">quantity</f>
        <v/>
      </c>
      <c r="R3660" s="284"/>
      <c r="S3660" s="282"/>
      <c r="T3660" s="282"/>
      <c r="U3660" s="282"/>
      <c r="V3660" s="305"/>
      <c r="W3660" s="305"/>
      <c r="X3660" s="305"/>
      <c r="Y3660" s="282"/>
      <c r="Z3660" s="282" t="e" vm="1">
        <f ca="1">_xlfn.IFS(AND(ISNUMBER(SEARCH("N?m l*", CUSTOMER[[#This Row],[Service Type]], 1)), CUSTOMER[[#This Row],[Count ST]] = TRUE), CUSTOMER[[#This Row],[Quantity]], AND($Y$10:$Y3660 = TRUE, COUNTIFS($H$10:$H3660, CUSTOMER[[#This Row],[Booking]], $J$10:$J3660, CUSTOMER[[#This Row],[Order Date]], $F$10:$F3660, "&lt;&gt;"&amp;"N?m l*")=1), 1, TRUE,  "")</f>
        <v>#NAME?</v>
      </c>
      <c r="AA3660" s="282" t="b">
        <f t="shared" ca="1" si="58"/>
        <v>0</v>
      </c>
      <c r="AB3660" s="305"/>
    </row>
    <row r="3661" spans="1:28" x14ac:dyDescent="0.25">
      <c r="A3661" s="281" t="str">
        <f ca="1">no.</f>
        <v/>
      </c>
      <c r="B3661" s="281"/>
      <c r="C3661" s="282"/>
      <c r="D3661" s="282"/>
      <c r="E3661" s="283" t="str">
        <f ca="1">position</f>
        <v/>
      </c>
      <c r="F3661" s="282"/>
      <c r="G3661" s="282"/>
      <c r="H3661" s="282"/>
      <c r="I3661" s="282"/>
      <c r="J3661" s="335"/>
      <c r="K3661" s="282"/>
      <c r="L3661" s="282"/>
      <c r="M3661" s="282"/>
      <c r="N3661" s="282"/>
      <c r="O3661" s="281"/>
      <c r="P3661" s="360" t="str">
        <f ca="1">rescore_patient</f>
        <v/>
      </c>
      <c r="Q3661" s="330" t="str">
        <f ca="1">quantity</f>
        <v/>
      </c>
      <c r="R3661" s="284"/>
      <c r="S3661" s="282"/>
      <c r="T3661" s="282"/>
      <c r="U3661" s="282"/>
      <c r="V3661" s="305"/>
      <c r="W3661" s="305"/>
      <c r="X3661" s="305"/>
      <c r="Y3661" s="282"/>
      <c r="Z3661" s="282" t="e" vm="1">
        <f ca="1">_xlfn.IFS(AND(ISNUMBER(SEARCH("N?m l*", CUSTOMER[[#This Row],[Service Type]], 1)), CUSTOMER[[#This Row],[Count ST]] = TRUE), CUSTOMER[[#This Row],[Quantity]], AND($Y$10:$Y3661 = TRUE, COUNTIFS($H$10:$H3661, CUSTOMER[[#This Row],[Booking]], $J$10:$J3661, CUSTOMER[[#This Row],[Order Date]], $F$10:$F3661, "&lt;&gt;"&amp;"N?m l*")=1), 1, TRUE,  "")</f>
        <v>#NAME?</v>
      </c>
      <c r="AA3661" s="282" t="b">
        <f t="shared" ca="1" si="58"/>
        <v>0</v>
      </c>
      <c r="AB3661" s="305"/>
    </row>
    <row r="3662" spans="1:28" x14ac:dyDescent="0.25">
      <c r="A3662" s="281" t="str">
        <f ca="1">no.</f>
        <v/>
      </c>
      <c r="B3662" s="281"/>
      <c r="C3662" s="282"/>
      <c r="D3662" s="282"/>
      <c r="E3662" s="283" t="str">
        <f ca="1">position</f>
        <v/>
      </c>
      <c r="F3662" s="282"/>
      <c r="G3662" s="282"/>
      <c r="H3662" s="282"/>
      <c r="I3662" s="282"/>
      <c r="J3662" s="335"/>
      <c r="K3662" s="282"/>
      <c r="L3662" s="282"/>
      <c r="M3662" s="282"/>
      <c r="N3662" s="282"/>
      <c r="O3662" s="281"/>
      <c r="P3662" s="360" t="str">
        <f ca="1">rescore_patient</f>
        <v/>
      </c>
      <c r="Q3662" s="330" t="str">
        <f ca="1">quantity</f>
        <v/>
      </c>
      <c r="R3662" s="284"/>
      <c r="S3662" s="282"/>
      <c r="T3662" s="282"/>
      <c r="U3662" s="282"/>
      <c r="V3662" s="305"/>
      <c r="W3662" s="305"/>
      <c r="X3662" s="305"/>
      <c r="Y3662" s="282"/>
      <c r="Z3662" s="282" t="e" vm="1">
        <f ca="1">_xlfn.IFS(AND(ISNUMBER(SEARCH("N?m l*", CUSTOMER[[#This Row],[Service Type]], 1)), CUSTOMER[[#This Row],[Count ST]] = TRUE), CUSTOMER[[#This Row],[Quantity]], AND($Y$10:$Y3662 = TRUE, COUNTIFS($H$10:$H3662, CUSTOMER[[#This Row],[Booking]], $J$10:$J3662, CUSTOMER[[#This Row],[Order Date]], $F$10:$F3662, "&lt;&gt;"&amp;"N?m l*")=1), 1, TRUE,  "")</f>
        <v>#NAME?</v>
      </c>
      <c r="AA3662" s="282" t="b">
        <f t="shared" ca="1" si="58"/>
        <v>0</v>
      </c>
      <c r="AB3662" s="305"/>
    </row>
    <row r="3663" spans="1:28" x14ac:dyDescent="0.25">
      <c r="A3663" s="281" t="str">
        <f ca="1">no.</f>
        <v/>
      </c>
      <c r="B3663" s="281"/>
      <c r="C3663" s="282"/>
      <c r="D3663" s="282"/>
      <c r="E3663" s="283" t="str">
        <f ca="1">position</f>
        <v/>
      </c>
      <c r="F3663" s="282"/>
      <c r="G3663" s="282"/>
      <c r="H3663" s="282"/>
      <c r="I3663" s="282"/>
      <c r="J3663" s="335"/>
      <c r="K3663" s="282"/>
      <c r="L3663" s="282"/>
      <c r="M3663" s="282"/>
      <c r="N3663" s="282"/>
      <c r="O3663" s="281"/>
      <c r="P3663" s="360" t="str">
        <f ca="1">rescore_patient</f>
        <v/>
      </c>
      <c r="Q3663" s="330" t="str">
        <f ca="1">quantity</f>
        <v/>
      </c>
      <c r="R3663" s="284"/>
      <c r="S3663" s="282"/>
      <c r="T3663" s="282"/>
      <c r="U3663" s="282"/>
      <c r="V3663" s="305"/>
      <c r="W3663" s="305"/>
      <c r="X3663" s="305"/>
      <c r="Y3663" s="282"/>
      <c r="Z3663" s="282" t="e" vm="1">
        <f ca="1">_xlfn.IFS(AND(ISNUMBER(SEARCH("N?m l*", CUSTOMER[[#This Row],[Service Type]], 1)), CUSTOMER[[#This Row],[Count ST]] = TRUE), CUSTOMER[[#This Row],[Quantity]], AND($Y$10:$Y3663 = TRUE, COUNTIFS($H$10:$H3663, CUSTOMER[[#This Row],[Booking]], $J$10:$J3663, CUSTOMER[[#This Row],[Order Date]], $F$10:$F3663, "&lt;&gt;"&amp;"N?m l*")=1), 1, TRUE,  "")</f>
        <v>#NAME?</v>
      </c>
      <c r="AA3663" s="282" t="b">
        <f t="shared" ca="1" si="58"/>
        <v>0</v>
      </c>
      <c r="AB3663" s="305"/>
    </row>
    <row r="3664" spans="1:28" x14ac:dyDescent="0.25">
      <c r="A3664" s="281" t="str">
        <f ca="1">no.</f>
        <v/>
      </c>
      <c r="B3664" s="281"/>
      <c r="C3664" s="282"/>
      <c r="D3664" s="282"/>
      <c r="E3664" s="283" t="str">
        <f ca="1">position</f>
        <v/>
      </c>
      <c r="F3664" s="282"/>
      <c r="G3664" s="282"/>
      <c r="H3664" s="282"/>
      <c r="I3664" s="282"/>
      <c r="J3664" s="335"/>
      <c r="K3664" s="282"/>
      <c r="L3664" s="282"/>
      <c r="M3664" s="282"/>
      <c r="N3664" s="282"/>
      <c r="O3664" s="281"/>
      <c r="P3664" s="360" t="str">
        <f ca="1">rescore_patient</f>
        <v/>
      </c>
      <c r="Q3664" s="330" t="str">
        <f ca="1">quantity</f>
        <v/>
      </c>
      <c r="R3664" s="284"/>
      <c r="S3664" s="282"/>
      <c r="T3664" s="282"/>
      <c r="U3664" s="282"/>
      <c r="V3664" s="305"/>
      <c r="W3664" s="305"/>
      <c r="X3664" s="305"/>
      <c r="Y3664" s="282"/>
      <c r="Z3664" s="282" t="e" vm="1">
        <f ca="1">_xlfn.IFS(AND(ISNUMBER(SEARCH("N?m l*", CUSTOMER[[#This Row],[Service Type]], 1)), CUSTOMER[[#This Row],[Count ST]] = TRUE), CUSTOMER[[#This Row],[Quantity]], AND($Y$10:$Y3664 = TRUE, COUNTIFS($H$10:$H3664, CUSTOMER[[#This Row],[Booking]], $J$10:$J3664, CUSTOMER[[#This Row],[Order Date]], $F$10:$F3664, "&lt;&gt;"&amp;"N?m l*")=1), 1, TRUE,  "")</f>
        <v>#NAME?</v>
      </c>
      <c r="AA3664" s="282" t="b">
        <f t="shared" ca="1" si="58"/>
        <v>0</v>
      </c>
      <c r="AB3664" s="305"/>
    </row>
    <row r="3665" spans="1:28" x14ac:dyDescent="0.25">
      <c r="A3665" s="281" t="str">
        <f ca="1">no.</f>
        <v/>
      </c>
      <c r="B3665" s="281"/>
      <c r="C3665" s="282"/>
      <c r="D3665" s="282"/>
      <c r="E3665" s="283" t="str">
        <f ca="1">position</f>
        <v/>
      </c>
      <c r="F3665" s="282"/>
      <c r="G3665" s="282"/>
      <c r="H3665" s="282"/>
      <c r="I3665" s="282"/>
      <c r="J3665" s="335"/>
      <c r="K3665" s="282"/>
      <c r="L3665" s="282"/>
      <c r="M3665" s="282"/>
      <c r="N3665" s="282"/>
      <c r="O3665" s="281"/>
      <c r="P3665" s="360" t="str">
        <f ca="1">rescore_patient</f>
        <v/>
      </c>
      <c r="Q3665" s="330" t="str">
        <f ca="1">quantity</f>
        <v/>
      </c>
      <c r="R3665" s="284"/>
      <c r="S3665" s="282"/>
      <c r="T3665" s="282"/>
      <c r="U3665" s="282"/>
      <c r="V3665" s="305"/>
      <c r="W3665" s="305"/>
      <c r="X3665" s="305"/>
      <c r="Y3665" s="282"/>
      <c r="Z3665" s="282" t="e" vm="1">
        <f ca="1">_xlfn.IFS(AND(ISNUMBER(SEARCH("N?m l*", CUSTOMER[[#This Row],[Service Type]], 1)), CUSTOMER[[#This Row],[Count ST]] = TRUE), CUSTOMER[[#This Row],[Quantity]], AND($Y$10:$Y3665 = TRUE, COUNTIFS($H$10:$H3665, CUSTOMER[[#This Row],[Booking]], $J$10:$J3665, CUSTOMER[[#This Row],[Order Date]], $F$10:$F3665, "&lt;&gt;"&amp;"N?m l*")=1), 1, TRUE,  "")</f>
        <v>#NAME?</v>
      </c>
      <c r="AA3665" s="282" t="b">
        <f t="shared" ca="1" si="58"/>
        <v>0</v>
      </c>
      <c r="AB3665" s="305"/>
    </row>
    <row r="3666" spans="1:28" x14ac:dyDescent="0.25">
      <c r="A3666" s="281" t="str">
        <f ca="1">no.</f>
        <v/>
      </c>
      <c r="B3666" s="281"/>
      <c r="C3666" s="282"/>
      <c r="D3666" s="282"/>
      <c r="E3666" s="283" t="str">
        <f ca="1">position</f>
        <v/>
      </c>
      <c r="F3666" s="282"/>
      <c r="G3666" s="282"/>
      <c r="H3666" s="282"/>
      <c r="I3666" s="282"/>
      <c r="J3666" s="335"/>
      <c r="K3666" s="282"/>
      <c r="L3666" s="282"/>
      <c r="M3666" s="282"/>
      <c r="N3666" s="282"/>
      <c r="O3666" s="281"/>
      <c r="P3666" s="360" t="str">
        <f ca="1">rescore_patient</f>
        <v/>
      </c>
      <c r="Q3666" s="330" t="str">
        <f ca="1">quantity</f>
        <v/>
      </c>
      <c r="R3666" s="284"/>
      <c r="S3666" s="282"/>
      <c r="T3666" s="282"/>
      <c r="U3666" s="282"/>
      <c r="V3666" s="305"/>
      <c r="W3666" s="305"/>
      <c r="X3666" s="305"/>
      <c r="Y3666" s="282"/>
      <c r="Z3666" s="282" t="e" vm="1">
        <f ca="1">_xlfn.IFS(AND(ISNUMBER(SEARCH("N?m l*", CUSTOMER[[#This Row],[Service Type]], 1)), CUSTOMER[[#This Row],[Count ST]] = TRUE), CUSTOMER[[#This Row],[Quantity]], AND($Y$10:$Y3666 = TRUE, COUNTIFS($H$10:$H3666, CUSTOMER[[#This Row],[Booking]], $J$10:$J3666, CUSTOMER[[#This Row],[Order Date]], $F$10:$F3666, "&lt;&gt;"&amp;"N?m l*")=1), 1, TRUE,  "")</f>
        <v>#NAME?</v>
      </c>
      <c r="AA3666" s="282" t="b">
        <f t="shared" ca="1" si="58"/>
        <v>0</v>
      </c>
      <c r="AB3666" s="305"/>
    </row>
    <row r="3667" spans="1:28" x14ac:dyDescent="0.25">
      <c r="A3667" s="281" t="str">
        <f ca="1">no.</f>
        <v/>
      </c>
      <c r="B3667" s="281"/>
      <c r="C3667" s="282"/>
      <c r="D3667" s="282"/>
      <c r="E3667" s="283" t="str">
        <f ca="1">position</f>
        <v/>
      </c>
      <c r="F3667" s="282"/>
      <c r="G3667" s="282"/>
      <c r="H3667" s="282"/>
      <c r="I3667" s="282"/>
      <c r="J3667" s="335"/>
      <c r="K3667" s="282"/>
      <c r="L3667" s="282"/>
      <c r="M3667" s="282"/>
      <c r="N3667" s="282"/>
      <c r="O3667" s="281"/>
      <c r="P3667" s="360" t="str">
        <f ca="1">rescore_patient</f>
        <v/>
      </c>
      <c r="Q3667" s="330" t="str">
        <f ca="1">quantity</f>
        <v/>
      </c>
      <c r="R3667" s="284"/>
      <c r="S3667" s="282"/>
      <c r="T3667" s="282"/>
      <c r="U3667" s="282"/>
      <c r="V3667" s="305"/>
      <c r="W3667" s="305"/>
      <c r="X3667" s="305"/>
      <c r="Y3667" s="282"/>
      <c r="Z3667" s="282" t="e" vm="1">
        <f ca="1">_xlfn.IFS(AND(ISNUMBER(SEARCH("N?m l*", CUSTOMER[[#This Row],[Service Type]], 1)), CUSTOMER[[#This Row],[Count ST]] = TRUE), CUSTOMER[[#This Row],[Quantity]], AND($Y$10:$Y3667 = TRUE, COUNTIFS($H$10:$H3667, CUSTOMER[[#This Row],[Booking]], $J$10:$J3667, CUSTOMER[[#This Row],[Order Date]], $F$10:$F3667, "&lt;&gt;"&amp;"N?m l*")=1), 1, TRUE,  "")</f>
        <v>#NAME?</v>
      </c>
      <c r="AA3667" s="282" t="b">
        <f t="shared" ca="1" si="58"/>
        <v>0</v>
      </c>
      <c r="AB3667" s="305"/>
    </row>
    <row r="3668" spans="1:28" x14ac:dyDescent="0.25">
      <c r="A3668" s="281" t="str">
        <f ca="1">no.</f>
        <v/>
      </c>
      <c r="B3668" s="281"/>
      <c r="C3668" s="282"/>
      <c r="D3668" s="282"/>
      <c r="E3668" s="283" t="str">
        <f ca="1">position</f>
        <v/>
      </c>
      <c r="F3668" s="282"/>
      <c r="G3668" s="282"/>
      <c r="H3668" s="282"/>
      <c r="I3668" s="282"/>
      <c r="J3668" s="335"/>
      <c r="K3668" s="282"/>
      <c r="L3668" s="282"/>
      <c r="M3668" s="282"/>
      <c r="N3668" s="282"/>
      <c r="O3668" s="281"/>
      <c r="P3668" s="360" t="str">
        <f ca="1">rescore_patient</f>
        <v/>
      </c>
      <c r="Q3668" s="330" t="str">
        <f ca="1">quantity</f>
        <v/>
      </c>
      <c r="R3668" s="284"/>
      <c r="S3668" s="282"/>
      <c r="T3668" s="282"/>
      <c r="U3668" s="282"/>
      <c r="V3668" s="305"/>
      <c r="W3668" s="305"/>
      <c r="X3668" s="305"/>
      <c r="Y3668" s="282"/>
      <c r="Z3668" s="282" t="e" vm="1">
        <f ca="1">_xlfn.IFS(AND(ISNUMBER(SEARCH("N?m l*", CUSTOMER[[#This Row],[Service Type]], 1)), CUSTOMER[[#This Row],[Count ST]] = TRUE), CUSTOMER[[#This Row],[Quantity]], AND($Y$10:$Y3668 = TRUE, COUNTIFS($H$10:$H3668, CUSTOMER[[#This Row],[Booking]], $J$10:$J3668, CUSTOMER[[#This Row],[Order Date]], $F$10:$F3668, "&lt;&gt;"&amp;"N?m l*")=1), 1, TRUE,  "")</f>
        <v>#NAME?</v>
      </c>
      <c r="AA3668" s="282" t="b">
        <f t="shared" ca="1" si="58"/>
        <v>0</v>
      </c>
      <c r="AB3668" s="305"/>
    </row>
    <row r="3669" spans="1:28" x14ac:dyDescent="0.25">
      <c r="A3669" s="281" t="str">
        <f ca="1">no.</f>
        <v/>
      </c>
      <c r="B3669" s="281"/>
      <c r="C3669" s="282"/>
      <c r="D3669" s="282"/>
      <c r="E3669" s="283" t="str">
        <f ca="1">position</f>
        <v/>
      </c>
      <c r="F3669" s="282"/>
      <c r="G3669" s="282"/>
      <c r="H3669" s="282"/>
      <c r="I3669" s="282"/>
      <c r="J3669" s="335"/>
      <c r="K3669" s="282"/>
      <c r="L3669" s="282"/>
      <c r="M3669" s="282"/>
      <c r="N3669" s="282"/>
      <c r="O3669" s="281"/>
      <c r="P3669" s="360" t="str">
        <f ca="1">rescore_patient</f>
        <v/>
      </c>
      <c r="Q3669" s="330" t="str">
        <f ca="1">quantity</f>
        <v/>
      </c>
      <c r="R3669" s="284"/>
      <c r="S3669" s="282"/>
      <c r="T3669" s="282"/>
      <c r="U3669" s="282"/>
      <c r="V3669" s="305"/>
      <c r="W3669" s="305"/>
      <c r="X3669" s="305"/>
      <c r="Y3669" s="282"/>
      <c r="Z3669" s="282" t="e" vm="1">
        <f ca="1">_xlfn.IFS(AND(ISNUMBER(SEARCH("N?m l*", CUSTOMER[[#This Row],[Service Type]], 1)), CUSTOMER[[#This Row],[Count ST]] = TRUE), CUSTOMER[[#This Row],[Quantity]], AND($Y$10:$Y3669 = TRUE, COUNTIFS($H$10:$H3669, CUSTOMER[[#This Row],[Booking]], $J$10:$J3669, CUSTOMER[[#This Row],[Order Date]], $F$10:$F3669, "&lt;&gt;"&amp;"N?m l*")=1), 1, TRUE,  "")</f>
        <v>#NAME?</v>
      </c>
      <c r="AA3669" s="282" t="b">
        <f t="shared" ca="1" si="58"/>
        <v>0</v>
      </c>
      <c r="AB3669" s="305"/>
    </row>
    <row r="3670" spans="1:28" x14ac:dyDescent="0.25">
      <c r="A3670" s="281" t="str">
        <f ca="1">no.</f>
        <v/>
      </c>
      <c r="B3670" s="281"/>
      <c r="C3670" s="282"/>
      <c r="D3670" s="282"/>
      <c r="E3670" s="283" t="str">
        <f ca="1">position</f>
        <v/>
      </c>
      <c r="F3670" s="282"/>
      <c r="G3670" s="282"/>
      <c r="H3670" s="282"/>
      <c r="I3670" s="282"/>
      <c r="J3670" s="335"/>
      <c r="K3670" s="282"/>
      <c r="L3670" s="282"/>
      <c r="M3670" s="282"/>
      <c r="N3670" s="282"/>
      <c r="O3670" s="281"/>
      <c r="P3670" s="360" t="str">
        <f ca="1">rescore_patient</f>
        <v/>
      </c>
      <c r="Q3670" s="330" t="str">
        <f ca="1">quantity</f>
        <v/>
      </c>
      <c r="R3670" s="284"/>
      <c r="S3670" s="282"/>
      <c r="T3670" s="282"/>
      <c r="U3670" s="282"/>
      <c r="V3670" s="305"/>
      <c r="W3670" s="305"/>
      <c r="X3670" s="305"/>
      <c r="Y3670" s="282"/>
      <c r="Z3670" s="282" t="e" vm="1">
        <f ca="1">_xlfn.IFS(AND(ISNUMBER(SEARCH("N?m l*", CUSTOMER[[#This Row],[Service Type]], 1)), CUSTOMER[[#This Row],[Count ST]] = TRUE), CUSTOMER[[#This Row],[Quantity]], AND($Y$10:$Y3670 = TRUE, COUNTIFS($H$10:$H3670, CUSTOMER[[#This Row],[Booking]], $J$10:$J3670, CUSTOMER[[#This Row],[Order Date]], $F$10:$F3670, "&lt;&gt;"&amp;"N?m l*")=1), 1, TRUE,  "")</f>
        <v>#NAME?</v>
      </c>
      <c r="AA3670" s="282" t="b">
        <f t="shared" ca="1" si="58"/>
        <v>0</v>
      </c>
      <c r="AB3670" s="305"/>
    </row>
    <row r="3671" spans="1:28" x14ac:dyDescent="0.25">
      <c r="A3671" s="281" t="str">
        <f ca="1">no.</f>
        <v/>
      </c>
      <c r="B3671" s="281"/>
      <c r="C3671" s="282"/>
      <c r="D3671" s="282"/>
      <c r="E3671" s="283" t="str">
        <f ca="1">position</f>
        <v/>
      </c>
      <c r="F3671" s="282"/>
      <c r="G3671" s="282"/>
      <c r="H3671" s="282"/>
      <c r="I3671" s="282"/>
      <c r="J3671" s="335"/>
      <c r="K3671" s="282"/>
      <c r="L3671" s="282"/>
      <c r="M3671" s="282"/>
      <c r="N3671" s="282"/>
      <c r="O3671" s="281"/>
      <c r="P3671" s="360" t="str">
        <f ca="1">rescore_patient</f>
        <v/>
      </c>
      <c r="Q3671" s="330" t="str">
        <f ca="1">quantity</f>
        <v/>
      </c>
      <c r="R3671" s="284"/>
      <c r="S3671" s="282"/>
      <c r="T3671" s="282"/>
      <c r="U3671" s="282"/>
      <c r="V3671" s="305"/>
      <c r="W3671" s="305"/>
      <c r="X3671" s="305"/>
      <c r="Y3671" s="282"/>
      <c r="Z3671" s="282" t="e" vm="1">
        <f ca="1">_xlfn.IFS(AND(ISNUMBER(SEARCH("N?m l*", CUSTOMER[[#This Row],[Service Type]], 1)), CUSTOMER[[#This Row],[Count ST]] = TRUE), CUSTOMER[[#This Row],[Quantity]], AND($Y$10:$Y3671 = TRUE, COUNTIFS($H$10:$H3671, CUSTOMER[[#This Row],[Booking]], $J$10:$J3671, CUSTOMER[[#This Row],[Order Date]], $F$10:$F3671, "&lt;&gt;"&amp;"N?m l*")=1), 1, TRUE,  "")</f>
        <v>#NAME?</v>
      </c>
      <c r="AA3671" s="282" t="b">
        <f t="shared" ca="1" si="58"/>
        <v>0</v>
      </c>
      <c r="AB3671" s="305"/>
    </row>
    <row r="3672" spans="1:28" x14ac:dyDescent="0.25">
      <c r="A3672" s="281" t="str">
        <f ca="1">no.</f>
        <v/>
      </c>
      <c r="B3672" s="281"/>
      <c r="C3672" s="282"/>
      <c r="D3672" s="282"/>
      <c r="E3672" s="283" t="str">
        <f ca="1">position</f>
        <v/>
      </c>
      <c r="F3672" s="282"/>
      <c r="G3672" s="282"/>
      <c r="H3672" s="282"/>
      <c r="I3672" s="282"/>
      <c r="J3672" s="335"/>
      <c r="K3672" s="282"/>
      <c r="L3672" s="282"/>
      <c r="M3672" s="282"/>
      <c r="N3672" s="282"/>
      <c r="O3672" s="281"/>
      <c r="P3672" s="360" t="str">
        <f ca="1">rescore_patient</f>
        <v/>
      </c>
      <c r="Q3672" s="330" t="str">
        <f ca="1">quantity</f>
        <v/>
      </c>
      <c r="R3672" s="284"/>
      <c r="S3672" s="282"/>
      <c r="T3672" s="282"/>
      <c r="U3672" s="282"/>
      <c r="V3672" s="305"/>
      <c r="W3672" s="305"/>
      <c r="X3672" s="305"/>
      <c r="Y3672" s="282"/>
      <c r="Z3672" s="282" t="e" vm="1">
        <f ca="1">_xlfn.IFS(AND(ISNUMBER(SEARCH("N?m l*", CUSTOMER[[#This Row],[Service Type]], 1)), CUSTOMER[[#This Row],[Count ST]] = TRUE), CUSTOMER[[#This Row],[Quantity]], AND($Y$10:$Y3672 = TRUE, COUNTIFS($H$10:$H3672, CUSTOMER[[#This Row],[Booking]], $J$10:$J3672, CUSTOMER[[#This Row],[Order Date]], $F$10:$F3672, "&lt;&gt;"&amp;"N?m l*")=1), 1, TRUE,  "")</f>
        <v>#NAME?</v>
      </c>
      <c r="AA3672" s="282" t="b">
        <f t="shared" ca="1" si="58"/>
        <v>0</v>
      </c>
      <c r="AB3672" s="305"/>
    </row>
    <row r="3673" spans="1:28" x14ac:dyDescent="0.25">
      <c r="A3673" s="281" t="str">
        <f ca="1">no.</f>
        <v/>
      </c>
      <c r="B3673" s="281"/>
      <c r="C3673" s="282"/>
      <c r="D3673" s="282"/>
      <c r="E3673" s="283" t="str">
        <f ca="1">position</f>
        <v/>
      </c>
      <c r="F3673" s="282"/>
      <c r="G3673" s="282"/>
      <c r="H3673" s="282"/>
      <c r="I3673" s="282"/>
      <c r="J3673" s="335"/>
      <c r="K3673" s="282"/>
      <c r="L3673" s="282"/>
      <c r="M3673" s="282"/>
      <c r="N3673" s="282"/>
      <c r="O3673" s="281"/>
      <c r="P3673" s="360" t="str">
        <f ca="1">rescore_patient</f>
        <v/>
      </c>
      <c r="Q3673" s="330" t="str">
        <f ca="1">quantity</f>
        <v/>
      </c>
      <c r="R3673" s="284"/>
      <c r="S3673" s="282"/>
      <c r="T3673" s="282"/>
      <c r="U3673" s="282"/>
      <c r="V3673" s="305"/>
      <c r="W3673" s="305"/>
      <c r="X3673" s="305"/>
      <c r="Y3673" s="282"/>
      <c r="Z3673" s="282" t="e" vm="1">
        <f ca="1">_xlfn.IFS(AND(ISNUMBER(SEARCH("N?m l*", CUSTOMER[[#This Row],[Service Type]], 1)), CUSTOMER[[#This Row],[Count ST]] = TRUE), CUSTOMER[[#This Row],[Quantity]], AND($Y$10:$Y3673 = TRUE, COUNTIFS($H$10:$H3673, CUSTOMER[[#This Row],[Booking]], $J$10:$J3673, CUSTOMER[[#This Row],[Order Date]], $F$10:$F3673, "&lt;&gt;"&amp;"N?m l*")=1), 1, TRUE,  "")</f>
        <v>#NAME?</v>
      </c>
      <c r="AA3673" s="282" t="b">
        <f t="shared" ca="1" si="58"/>
        <v>0</v>
      </c>
      <c r="AB3673" s="305"/>
    </row>
    <row r="3674" spans="1:28" x14ac:dyDescent="0.25">
      <c r="A3674" s="281" t="str">
        <f ca="1">no.</f>
        <v/>
      </c>
      <c r="B3674" s="281"/>
      <c r="C3674" s="282"/>
      <c r="D3674" s="282"/>
      <c r="E3674" s="283" t="str">
        <f ca="1">position</f>
        <v/>
      </c>
      <c r="F3674" s="282"/>
      <c r="G3674" s="282"/>
      <c r="H3674" s="282"/>
      <c r="I3674" s="282"/>
      <c r="J3674" s="335"/>
      <c r="K3674" s="282"/>
      <c r="L3674" s="282"/>
      <c r="M3674" s="282"/>
      <c r="N3674" s="282"/>
      <c r="O3674" s="281"/>
      <c r="P3674" s="360" t="str">
        <f ca="1">rescore_patient</f>
        <v/>
      </c>
      <c r="Q3674" s="330" t="str">
        <f ca="1">quantity</f>
        <v/>
      </c>
      <c r="R3674" s="284"/>
      <c r="S3674" s="282"/>
      <c r="T3674" s="282"/>
      <c r="U3674" s="282"/>
      <c r="V3674" s="305"/>
      <c r="W3674" s="305"/>
      <c r="X3674" s="305"/>
      <c r="Y3674" s="282"/>
      <c r="Z3674" s="282" t="e" vm="1">
        <f ca="1">_xlfn.IFS(AND(ISNUMBER(SEARCH("N?m l*", CUSTOMER[[#This Row],[Service Type]], 1)), CUSTOMER[[#This Row],[Count ST]] = TRUE), CUSTOMER[[#This Row],[Quantity]], AND($Y$10:$Y3674 = TRUE, COUNTIFS($H$10:$H3674, CUSTOMER[[#This Row],[Booking]], $J$10:$J3674, CUSTOMER[[#This Row],[Order Date]], $F$10:$F3674, "&lt;&gt;"&amp;"N?m l*")=1), 1, TRUE,  "")</f>
        <v>#NAME?</v>
      </c>
      <c r="AA3674" s="282" t="b">
        <f t="shared" ca="1" si="58"/>
        <v>0</v>
      </c>
      <c r="AB3674" s="305"/>
    </row>
    <row r="3675" spans="1:28" x14ac:dyDescent="0.25">
      <c r="A3675" s="281" t="str">
        <f ca="1">no.</f>
        <v/>
      </c>
      <c r="B3675" s="281"/>
      <c r="C3675" s="282"/>
      <c r="D3675" s="282"/>
      <c r="E3675" s="283" t="str">
        <f ca="1">position</f>
        <v/>
      </c>
      <c r="F3675" s="282"/>
      <c r="G3675" s="282"/>
      <c r="H3675" s="282"/>
      <c r="I3675" s="282"/>
      <c r="J3675" s="335"/>
      <c r="K3675" s="282"/>
      <c r="L3675" s="282"/>
      <c r="M3675" s="282"/>
      <c r="N3675" s="282"/>
      <c r="O3675" s="281"/>
      <c r="P3675" s="360" t="str">
        <f ca="1">rescore_patient</f>
        <v/>
      </c>
      <c r="Q3675" s="330" t="str">
        <f ca="1">quantity</f>
        <v/>
      </c>
      <c r="R3675" s="284"/>
      <c r="S3675" s="282"/>
      <c r="T3675" s="282"/>
      <c r="U3675" s="282"/>
      <c r="V3675" s="305"/>
      <c r="W3675" s="305"/>
      <c r="X3675" s="305"/>
      <c r="Y3675" s="282"/>
      <c r="Z3675" s="282" t="e" vm="1">
        <f ca="1">_xlfn.IFS(AND(ISNUMBER(SEARCH("N?m l*", CUSTOMER[[#This Row],[Service Type]], 1)), CUSTOMER[[#This Row],[Count ST]] = TRUE), CUSTOMER[[#This Row],[Quantity]], AND($Y$10:$Y3675 = TRUE, COUNTIFS($H$10:$H3675, CUSTOMER[[#This Row],[Booking]], $J$10:$J3675, CUSTOMER[[#This Row],[Order Date]], $F$10:$F3675, "&lt;&gt;"&amp;"N?m l*")=1), 1, TRUE,  "")</f>
        <v>#NAME?</v>
      </c>
      <c r="AA3675" s="282" t="b">
        <f t="shared" ca="1" si="58"/>
        <v>0</v>
      </c>
      <c r="AB3675" s="305"/>
    </row>
    <row r="3676" spans="1:28" x14ac:dyDescent="0.25">
      <c r="A3676" s="281" t="str">
        <f ca="1">no.</f>
        <v/>
      </c>
      <c r="B3676" s="281"/>
      <c r="C3676" s="282"/>
      <c r="D3676" s="282"/>
      <c r="E3676" s="283" t="str">
        <f ca="1">position</f>
        <v/>
      </c>
      <c r="F3676" s="282"/>
      <c r="G3676" s="282"/>
      <c r="H3676" s="282"/>
      <c r="I3676" s="282"/>
      <c r="J3676" s="335"/>
      <c r="K3676" s="282"/>
      <c r="L3676" s="282"/>
      <c r="M3676" s="282"/>
      <c r="N3676" s="282"/>
      <c r="O3676" s="281"/>
      <c r="P3676" s="360" t="str">
        <f ca="1">rescore_patient</f>
        <v/>
      </c>
      <c r="Q3676" s="330" t="str">
        <f ca="1">quantity</f>
        <v/>
      </c>
      <c r="R3676" s="284"/>
      <c r="S3676" s="282"/>
      <c r="T3676" s="282"/>
      <c r="U3676" s="282"/>
      <c r="V3676" s="305"/>
      <c r="W3676" s="305"/>
      <c r="X3676" s="305"/>
      <c r="Y3676" s="282"/>
      <c r="Z3676" s="282" t="e" vm="1">
        <f ca="1">_xlfn.IFS(AND(ISNUMBER(SEARCH("N?m l*", CUSTOMER[[#This Row],[Service Type]], 1)), CUSTOMER[[#This Row],[Count ST]] = TRUE), CUSTOMER[[#This Row],[Quantity]], AND($Y$10:$Y3676 = TRUE, COUNTIFS($H$10:$H3676, CUSTOMER[[#This Row],[Booking]], $J$10:$J3676, CUSTOMER[[#This Row],[Order Date]], $F$10:$F3676, "&lt;&gt;"&amp;"N?m l*")=1), 1, TRUE,  "")</f>
        <v>#NAME?</v>
      </c>
      <c r="AA3676" s="282" t="b">
        <f t="shared" ca="1" si="58"/>
        <v>0</v>
      </c>
      <c r="AB3676" s="305"/>
    </row>
    <row r="3677" spans="1:28" x14ac:dyDescent="0.25">
      <c r="A3677" s="281" t="str">
        <f ca="1">no.</f>
        <v/>
      </c>
      <c r="B3677" s="281"/>
      <c r="C3677" s="282"/>
      <c r="D3677" s="282"/>
      <c r="E3677" s="283" t="str">
        <f ca="1">position</f>
        <v/>
      </c>
      <c r="F3677" s="282"/>
      <c r="G3677" s="282"/>
      <c r="H3677" s="282"/>
      <c r="I3677" s="282"/>
      <c r="J3677" s="335"/>
      <c r="K3677" s="282"/>
      <c r="L3677" s="282"/>
      <c r="M3677" s="282"/>
      <c r="N3677" s="282"/>
      <c r="O3677" s="281"/>
      <c r="P3677" s="360" t="str">
        <f ca="1">rescore_patient</f>
        <v/>
      </c>
      <c r="Q3677" s="330" t="str">
        <f ca="1">quantity</f>
        <v/>
      </c>
      <c r="R3677" s="284"/>
      <c r="S3677" s="282"/>
      <c r="T3677" s="282"/>
      <c r="U3677" s="282"/>
      <c r="V3677" s="305"/>
      <c r="W3677" s="305"/>
      <c r="X3677" s="305"/>
      <c r="Y3677" s="282"/>
      <c r="Z3677" s="282" t="e" vm="1">
        <f ca="1">_xlfn.IFS(AND(ISNUMBER(SEARCH("N?m l*", CUSTOMER[[#This Row],[Service Type]], 1)), CUSTOMER[[#This Row],[Count ST]] = TRUE), CUSTOMER[[#This Row],[Quantity]], AND($Y$10:$Y3677 = TRUE, COUNTIFS($H$10:$H3677, CUSTOMER[[#This Row],[Booking]], $J$10:$J3677, CUSTOMER[[#This Row],[Order Date]], $F$10:$F3677, "&lt;&gt;"&amp;"N?m l*")=1), 1, TRUE,  "")</f>
        <v>#NAME?</v>
      </c>
      <c r="AA3677" s="282" t="b">
        <f t="shared" ca="1" si="58"/>
        <v>0</v>
      </c>
      <c r="AB3677" s="305"/>
    </row>
    <row r="3678" spans="1:28" x14ac:dyDescent="0.25">
      <c r="A3678" s="281" t="str">
        <f ca="1">no.</f>
        <v/>
      </c>
      <c r="B3678" s="281"/>
      <c r="C3678" s="282"/>
      <c r="D3678" s="282"/>
      <c r="E3678" s="283" t="str">
        <f ca="1">position</f>
        <v/>
      </c>
      <c r="F3678" s="282"/>
      <c r="G3678" s="282"/>
      <c r="H3678" s="282"/>
      <c r="I3678" s="282"/>
      <c r="J3678" s="335"/>
      <c r="K3678" s="282"/>
      <c r="L3678" s="282"/>
      <c r="M3678" s="282"/>
      <c r="N3678" s="282"/>
      <c r="O3678" s="281"/>
      <c r="P3678" s="360" t="str">
        <f ca="1">rescore_patient</f>
        <v/>
      </c>
      <c r="Q3678" s="330" t="str">
        <f ca="1">quantity</f>
        <v/>
      </c>
      <c r="R3678" s="284"/>
      <c r="S3678" s="282"/>
      <c r="T3678" s="282"/>
      <c r="U3678" s="282"/>
      <c r="V3678" s="305"/>
      <c r="W3678" s="305"/>
      <c r="X3678" s="305"/>
      <c r="Y3678" s="282"/>
      <c r="Z3678" s="282" t="e" vm="1">
        <f ca="1">_xlfn.IFS(AND(ISNUMBER(SEARCH("N?m l*", CUSTOMER[[#This Row],[Service Type]], 1)), CUSTOMER[[#This Row],[Count ST]] = TRUE), CUSTOMER[[#This Row],[Quantity]], AND($Y$10:$Y3678 = TRUE, COUNTIFS($H$10:$H3678, CUSTOMER[[#This Row],[Booking]], $J$10:$J3678, CUSTOMER[[#This Row],[Order Date]], $F$10:$F3678, "&lt;&gt;"&amp;"N?m l*")=1), 1, TRUE,  "")</f>
        <v>#NAME?</v>
      </c>
      <c r="AA3678" s="282" t="b">
        <f t="shared" ca="1" si="58"/>
        <v>0</v>
      </c>
      <c r="AB3678" s="305"/>
    </row>
    <row r="3679" spans="1:28" x14ac:dyDescent="0.25">
      <c r="A3679" s="281" t="str">
        <f ca="1">no.</f>
        <v/>
      </c>
      <c r="B3679" s="281"/>
      <c r="C3679" s="282"/>
      <c r="D3679" s="282"/>
      <c r="E3679" s="283" t="str">
        <f ca="1">position</f>
        <v/>
      </c>
      <c r="F3679" s="282"/>
      <c r="G3679" s="282"/>
      <c r="H3679" s="282"/>
      <c r="I3679" s="282"/>
      <c r="J3679" s="335"/>
      <c r="K3679" s="282"/>
      <c r="L3679" s="282"/>
      <c r="M3679" s="282"/>
      <c r="N3679" s="282"/>
      <c r="O3679" s="281"/>
      <c r="P3679" s="360" t="str">
        <f ca="1">rescore_patient</f>
        <v/>
      </c>
      <c r="Q3679" s="330" t="str">
        <f ca="1">quantity</f>
        <v/>
      </c>
      <c r="R3679" s="284"/>
      <c r="S3679" s="282"/>
      <c r="T3679" s="282"/>
      <c r="U3679" s="282"/>
      <c r="V3679" s="305"/>
      <c r="W3679" s="305"/>
      <c r="X3679" s="305"/>
      <c r="Y3679" s="282"/>
      <c r="Z3679" s="282" t="e" vm="1">
        <f ca="1">_xlfn.IFS(AND(ISNUMBER(SEARCH("N?m l*", CUSTOMER[[#This Row],[Service Type]], 1)), CUSTOMER[[#This Row],[Count ST]] = TRUE), CUSTOMER[[#This Row],[Quantity]], AND($Y$10:$Y3679 = TRUE, COUNTIFS($H$10:$H3679, CUSTOMER[[#This Row],[Booking]], $J$10:$J3679, CUSTOMER[[#This Row],[Order Date]], $F$10:$F3679, "&lt;&gt;"&amp;"N?m l*")=1), 1, TRUE,  "")</f>
        <v>#NAME?</v>
      </c>
      <c r="AA3679" s="282" t="b">
        <f t="shared" ca="1" si="58"/>
        <v>0</v>
      </c>
      <c r="AB3679" s="305"/>
    </row>
    <row r="3680" spans="1:28" x14ac:dyDescent="0.25">
      <c r="A3680" s="281" t="str">
        <f ca="1">no.</f>
        <v/>
      </c>
      <c r="B3680" s="281"/>
      <c r="C3680" s="282"/>
      <c r="D3680" s="282"/>
      <c r="E3680" s="283" t="str">
        <f ca="1">position</f>
        <v/>
      </c>
      <c r="F3680" s="282"/>
      <c r="G3680" s="282"/>
      <c r="H3680" s="282"/>
      <c r="I3680" s="282"/>
      <c r="J3680" s="335"/>
      <c r="K3680" s="282"/>
      <c r="L3680" s="282"/>
      <c r="M3680" s="282"/>
      <c r="N3680" s="282"/>
      <c r="O3680" s="281"/>
      <c r="P3680" s="360" t="str">
        <f ca="1">rescore_patient</f>
        <v/>
      </c>
      <c r="Q3680" s="330" t="str">
        <f ca="1">quantity</f>
        <v/>
      </c>
      <c r="R3680" s="284"/>
      <c r="S3680" s="282"/>
      <c r="T3680" s="282"/>
      <c r="U3680" s="282"/>
      <c r="V3680" s="305"/>
      <c r="W3680" s="305"/>
      <c r="X3680" s="305"/>
      <c r="Y3680" s="282"/>
      <c r="Z3680" s="282" t="e" vm="1">
        <f ca="1">_xlfn.IFS(AND(ISNUMBER(SEARCH("N?m l*", CUSTOMER[[#This Row],[Service Type]], 1)), CUSTOMER[[#This Row],[Count ST]] = TRUE), CUSTOMER[[#This Row],[Quantity]], AND($Y$10:$Y3680 = TRUE, COUNTIFS($H$10:$H3680, CUSTOMER[[#This Row],[Booking]], $J$10:$J3680, CUSTOMER[[#This Row],[Order Date]], $F$10:$F3680, "&lt;&gt;"&amp;"N?m l*")=1), 1, TRUE,  "")</f>
        <v>#NAME?</v>
      </c>
      <c r="AA3680" s="282" t="b">
        <f t="shared" ca="1" si="58"/>
        <v>0</v>
      </c>
      <c r="AB3680" s="305"/>
    </row>
    <row r="3681" spans="1:28" x14ac:dyDescent="0.25">
      <c r="A3681" s="281" t="str">
        <f ca="1">no.</f>
        <v/>
      </c>
      <c r="B3681" s="281"/>
      <c r="C3681" s="282"/>
      <c r="D3681" s="282"/>
      <c r="E3681" s="283" t="str">
        <f ca="1">position</f>
        <v/>
      </c>
      <c r="F3681" s="282"/>
      <c r="G3681" s="282"/>
      <c r="H3681" s="282"/>
      <c r="I3681" s="282"/>
      <c r="J3681" s="335"/>
      <c r="K3681" s="282"/>
      <c r="L3681" s="282"/>
      <c r="M3681" s="282"/>
      <c r="N3681" s="282"/>
      <c r="O3681" s="281"/>
      <c r="P3681" s="360" t="str">
        <f ca="1">rescore_patient</f>
        <v/>
      </c>
      <c r="Q3681" s="330" t="str">
        <f ca="1">quantity</f>
        <v/>
      </c>
      <c r="R3681" s="284"/>
      <c r="S3681" s="282"/>
      <c r="T3681" s="282"/>
      <c r="U3681" s="282"/>
      <c r="V3681" s="305"/>
      <c r="W3681" s="305"/>
      <c r="X3681" s="305"/>
      <c r="Y3681" s="282"/>
      <c r="Z3681" s="282" t="e" vm="1">
        <f ca="1">_xlfn.IFS(AND(ISNUMBER(SEARCH("N?m l*", CUSTOMER[[#This Row],[Service Type]], 1)), CUSTOMER[[#This Row],[Count ST]] = TRUE), CUSTOMER[[#This Row],[Quantity]], AND($Y$10:$Y3681 = TRUE, COUNTIFS($H$10:$H3681, CUSTOMER[[#This Row],[Booking]], $J$10:$J3681, CUSTOMER[[#This Row],[Order Date]], $F$10:$F3681, "&lt;&gt;"&amp;"N?m l*")=1), 1, TRUE,  "")</f>
        <v>#NAME?</v>
      </c>
      <c r="AA3681" s="282" t="b">
        <f t="shared" ca="1" si="58"/>
        <v>0</v>
      </c>
      <c r="AB3681" s="305"/>
    </row>
    <row r="3682" spans="1:28" x14ac:dyDescent="0.25">
      <c r="A3682" s="281" t="str">
        <f ca="1">no.</f>
        <v/>
      </c>
      <c r="B3682" s="281"/>
      <c r="C3682" s="282"/>
      <c r="D3682" s="282"/>
      <c r="E3682" s="283" t="str">
        <f ca="1">position</f>
        <v/>
      </c>
      <c r="F3682" s="282"/>
      <c r="G3682" s="282"/>
      <c r="H3682" s="282"/>
      <c r="I3682" s="282"/>
      <c r="J3682" s="335"/>
      <c r="K3682" s="282"/>
      <c r="L3682" s="282"/>
      <c r="M3682" s="282"/>
      <c r="N3682" s="282"/>
      <c r="O3682" s="281"/>
      <c r="P3682" s="360" t="str">
        <f ca="1">rescore_patient</f>
        <v/>
      </c>
      <c r="Q3682" s="330" t="str">
        <f ca="1">quantity</f>
        <v/>
      </c>
      <c r="R3682" s="284"/>
      <c r="S3682" s="282"/>
      <c r="T3682" s="282"/>
      <c r="U3682" s="282"/>
      <c r="V3682" s="305"/>
      <c r="W3682" s="305"/>
      <c r="X3682" s="305"/>
      <c r="Y3682" s="282"/>
      <c r="Z3682" s="282" t="e" vm="1">
        <f ca="1">_xlfn.IFS(AND(ISNUMBER(SEARCH("N?m l*", CUSTOMER[[#This Row],[Service Type]], 1)), CUSTOMER[[#This Row],[Count ST]] = TRUE), CUSTOMER[[#This Row],[Quantity]], AND($Y$10:$Y3682 = TRUE, COUNTIFS($H$10:$H3682, CUSTOMER[[#This Row],[Booking]], $J$10:$J3682, CUSTOMER[[#This Row],[Order Date]], $F$10:$F3682, "&lt;&gt;"&amp;"N?m l*")=1), 1, TRUE,  "")</f>
        <v>#NAME?</v>
      </c>
      <c r="AA3682" s="282" t="b">
        <f t="shared" ca="1" si="58"/>
        <v>0</v>
      </c>
      <c r="AB3682" s="305"/>
    </row>
    <row r="3683" spans="1:28" x14ac:dyDescent="0.25">
      <c r="A3683" s="281" t="str">
        <f ca="1">no.</f>
        <v/>
      </c>
      <c r="B3683" s="281"/>
      <c r="C3683" s="282"/>
      <c r="D3683" s="282"/>
      <c r="E3683" s="283" t="str">
        <f ca="1">position</f>
        <v/>
      </c>
      <c r="F3683" s="282"/>
      <c r="G3683" s="282"/>
      <c r="H3683" s="282"/>
      <c r="I3683" s="282"/>
      <c r="J3683" s="335"/>
      <c r="K3683" s="282"/>
      <c r="L3683" s="282"/>
      <c r="M3683" s="282"/>
      <c r="N3683" s="282"/>
      <c r="O3683" s="281"/>
      <c r="P3683" s="360" t="str">
        <f ca="1">rescore_patient</f>
        <v/>
      </c>
      <c r="Q3683" s="330" t="str">
        <f ca="1">quantity</f>
        <v/>
      </c>
      <c r="R3683" s="284"/>
      <c r="S3683" s="282"/>
      <c r="T3683" s="282"/>
      <c r="U3683" s="282"/>
      <c r="V3683" s="305"/>
      <c r="W3683" s="305"/>
      <c r="X3683" s="305"/>
      <c r="Y3683" s="282"/>
      <c r="Z3683" s="282" t="e" vm="1">
        <f ca="1">_xlfn.IFS(AND(ISNUMBER(SEARCH("N?m l*", CUSTOMER[[#This Row],[Service Type]], 1)), CUSTOMER[[#This Row],[Count ST]] = TRUE), CUSTOMER[[#This Row],[Quantity]], AND($Y$10:$Y3683 = TRUE, COUNTIFS($H$10:$H3683, CUSTOMER[[#This Row],[Booking]], $J$10:$J3683, CUSTOMER[[#This Row],[Order Date]], $F$10:$F3683, "&lt;&gt;"&amp;"N?m l*")=1), 1, TRUE,  "")</f>
        <v>#NAME?</v>
      </c>
      <c r="AA3683" s="282" t="b">
        <f t="shared" ca="1" si="58"/>
        <v>0</v>
      </c>
      <c r="AB3683" s="305"/>
    </row>
    <row r="3684" spans="1:28" x14ac:dyDescent="0.25">
      <c r="A3684" s="281" t="str">
        <f ca="1">no.</f>
        <v/>
      </c>
      <c r="B3684" s="281"/>
      <c r="C3684" s="282"/>
      <c r="D3684" s="282"/>
      <c r="E3684" s="283" t="str">
        <f ca="1">position</f>
        <v/>
      </c>
      <c r="F3684" s="282"/>
      <c r="G3684" s="282"/>
      <c r="H3684" s="282"/>
      <c r="I3684" s="282"/>
      <c r="J3684" s="335"/>
      <c r="K3684" s="282"/>
      <c r="L3684" s="282"/>
      <c r="M3684" s="282"/>
      <c r="N3684" s="282"/>
      <c r="O3684" s="281"/>
      <c r="P3684" s="360" t="str">
        <f ca="1">rescore_patient</f>
        <v/>
      </c>
      <c r="Q3684" s="330" t="str">
        <f ca="1">quantity</f>
        <v/>
      </c>
      <c r="R3684" s="284"/>
      <c r="S3684" s="282"/>
      <c r="T3684" s="282"/>
      <c r="U3684" s="282"/>
      <c r="V3684" s="305"/>
      <c r="W3684" s="305"/>
      <c r="X3684" s="305"/>
      <c r="Y3684" s="282"/>
      <c r="Z3684" s="282" t="e" vm="1">
        <f ca="1">_xlfn.IFS(AND(ISNUMBER(SEARCH("N?m l*", CUSTOMER[[#This Row],[Service Type]], 1)), CUSTOMER[[#This Row],[Count ST]] = TRUE), CUSTOMER[[#This Row],[Quantity]], AND($Y$10:$Y3684 = TRUE, COUNTIFS($H$10:$H3684, CUSTOMER[[#This Row],[Booking]], $J$10:$J3684, CUSTOMER[[#This Row],[Order Date]], $F$10:$F3684, "&lt;&gt;"&amp;"N?m l*")=1), 1, TRUE,  "")</f>
        <v>#NAME?</v>
      </c>
      <c r="AA3684" s="282" t="b">
        <f t="shared" ca="1" si="58"/>
        <v>0</v>
      </c>
      <c r="AB3684" s="305"/>
    </row>
    <row r="3685" spans="1:28" x14ac:dyDescent="0.25">
      <c r="A3685" s="281" t="str">
        <f ca="1">no.</f>
        <v/>
      </c>
      <c r="B3685" s="281"/>
      <c r="C3685" s="282"/>
      <c r="D3685" s="282"/>
      <c r="E3685" s="283" t="str">
        <f ca="1">position</f>
        <v/>
      </c>
      <c r="F3685" s="282"/>
      <c r="G3685" s="282"/>
      <c r="H3685" s="282"/>
      <c r="I3685" s="282"/>
      <c r="J3685" s="335"/>
      <c r="K3685" s="282"/>
      <c r="L3685" s="282"/>
      <c r="M3685" s="282"/>
      <c r="N3685" s="282"/>
      <c r="O3685" s="281"/>
      <c r="P3685" s="360" t="str">
        <f ca="1">rescore_patient</f>
        <v/>
      </c>
      <c r="Q3685" s="330" t="str">
        <f ca="1">quantity</f>
        <v/>
      </c>
      <c r="R3685" s="284"/>
      <c r="S3685" s="282"/>
      <c r="T3685" s="282"/>
      <c r="U3685" s="282"/>
      <c r="V3685" s="305"/>
      <c r="W3685" s="305"/>
      <c r="X3685" s="305"/>
      <c r="Y3685" s="282"/>
      <c r="Z3685" s="282" t="e" vm="1">
        <f ca="1">_xlfn.IFS(AND(ISNUMBER(SEARCH("N?m l*", CUSTOMER[[#This Row],[Service Type]], 1)), CUSTOMER[[#This Row],[Count ST]] = TRUE), CUSTOMER[[#This Row],[Quantity]], AND($Y$10:$Y3685 = TRUE, COUNTIFS($H$10:$H3685, CUSTOMER[[#This Row],[Booking]], $J$10:$J3685, CUSTOMER[[#This Row],[Order Date]], $F$10:$F3685, "&lt;&gt;"&amp;"N?m l*")=1), 1, TRUE,  "")</f>
        <v>#NAME?</v>
      </c>
      <c r="AA3685" s="282" t="b">
        <f t="shared" ca="1" si="58"/>
        <v>0</v>
      </c>
      <c r="AB3685" s="305"/>
    </row>
    <row r="3686" spans="1:28" x14ac:dyDescent="0.25">
      <c r="A3686" s="281" t="str">
        <f ca="1">no.</f>
        <v/>
      </c>
      <c r="B3686" s="281"/>
      <c r="C3686" s="282"/>
      <c r="D3686" s="282"/>
      <c r="E3686" s="283" t="str">
        <f ca="1">position</f>
        <v/>
      </c>
      <c r="F3686" s="282"/>
      <c r="G3686" s="282"/>
      <c r="H3686" s="282"/>
      <c r="I3686" s="282"/>
      <c r="J3686" s="335"/>
      <c r="K3686" s="282"/>
      <c r="L3686" s="282"/>
      <c r="M3686" s="282"/>
      <c r="N3686" s="282"/>
      <c r="O3686" s="281"/>
      <c r="P3686" s="360" t="str">
        <f ca="1">rescore_patient</f>
        <v/>
      </c>
      <c r="Q3686" s="330" t="str">
        <f ca="1">quantity</f>
        <v/>
      </c>
      <c r="R3686" s="284"/>
      <c r="S3686" s="282"/>
      <c r="T3686" s="282"/>
      <c r="U3686" s="282"/>
      <c r="V3686" s="305"/>
      <c r="W3686" s="305"/>
      <c r="X3686" s="305"/>
      <c r="Y3686" s="282"/>
      <c r="Z3686" s="282" t="e" vm="1">
        <f ca="1">_xlfn.IFS(AND(ISNUMBER(SEARCH("N?m l*", CUSTOMER[[#This Row],[Service Type]], 1)), CUSTOMER[[#This Row],[Count ST]] = TRUE), CUSTOMER[[#This Row],[Quantity]], AND($Y$10:$Y3686 = TRUE, COUNTIFS($H$10:$H3686, CUSTOMER[[#This Row],[Booking]], $J$10:$J3686, CUSTOMER[[#This Row],[Order Date]], $F$10:$F3686, "&lt;&gt;"&amp;"N?m l*")=1), 1, TRUE,  "")</f>
        <v>#NAME?</v>
      </c>
      <c r="AA3686" s="282" t="b">
        <f t="shared" ca="1" si="58"/>
        <v>0</v>
      </c>
      <c r="AB3686" s="305"/>
    </row>
    <row r="3687" spans="1:28" x14ac:dyDescent="0.25">
      <c r="A3687" s="281" t="str">
        <f ca="1">no.</f>
        <v/>
      </c>
      <c r="B3687" s="281"/>
      <c r="C3687" s="282"/>
      <c r="D3687" s="282"/>
      <c r="E3687" s="283" t="str">
        <f ca="1">position</f>
        <v/>
      </c>
      <c r="F3687" s="282"/>
      <c r="G3687" s="282"/>
      <c r="H3687" s="282"/>
      <c r="I3687" s="282"/>
      <c r="J3687" s="335"/>
      <c r="K3687" s="282"/>
      <c r="L3687" s="282"/>
      <c r="M3687" s="282"/>
      <c r="N3687" s="282"/>
      <c r="O3687" s="281"/>
      <c r="P3687" s="360" t="str">
        <f ca="1">rescore_patient</f>
        <v/>
      </c>
      <c r="Q3687" s="330" t="str">
        <f ca="1">quantity</f>
        <v/>
      </c>
      <c r="R3687" s="284"/>
      <c r="S3687" s="282"/>
      <c r="T3687" s="282"/>
      <c r="U3687" s="282"/>
      <c r="V3687" s="305"/>
      <c r="W3687" s="305"/>
      <c r="X3687" s="305"/>
      <c r="Y3687" s="282"/>
      <c r="Z3687" s="282" t="e" vm="1">
        <f ca="1">_xlfn.IFS(AND(ISNUMBER(SEARCH("N?m l*", CUSTOMER[[#This Row],[Service Type]], 1)), CUSTOMER[[#This Row],[Count ST]] = TRUE), CUSTOMER[[#This Row],[Quantity]], AND($Y$10:$Y3687 = TRUE, COUNTIFS($H$10:$H3687, CUSTOMER[[#This Row],[Booking]], $J$10:$J3687, CUSTOMER[[#This Row],[Order Date]], $F$10:$F3687, "&lt;&gt;"&amp;"N?m l*")=1), 1, TRUE,  "")</f>
        <v>#NAME?</v>
      </c>
      <c r="AA3687" s="282" t="b">
        <f t="shared" ca="1" si="58"/>
        <v>0</v>
      </c>
      <c r="AB3687" s="305"/>
    </row>
    <row r="3688" spans="1:28" x14ac:dyDescent="0.25">
      <c r="A3688" s="281" t="str">
        <f ca="1">no.</f>
        <v/>
      </c>
      <c r="B3688" s="281"/>
      <c r="C3688" s="282"/>
      <c r="D3688" s="282"/>
      <c r="E3688" s="283" t="str">
        <f ca="1">position</f>
        <v/>
      </c>
      <c r="F3688" s="282"/>
      <c r="G3688" s="282"/>
      <c r="H3688" s="282"/>
      <c r="I3688" s="282"/>
      <c r="J3688" s="335"/>
      <c r="K3688" s="282"/>
      <c r="L3688" s="282"/>
      <c r="M3688" s="282"/>
      <c r="N3688" s="282"/>
      <c r="O3688" s="281"/>
      <c r="P3688" s="360" t="str">
        <f ca="1">rescore_patient</f>
        <v/>
      </c>
      <c r="Q3688" s="330" t="str">
        <f ca="1">quantity</f>
        <v/>
      </c>
      <c r="R3688" s="284"/>
      <c r="S3688" s="282"/>
      <c r="T3688" s="282"/>
      <c r="U3688" s="282"/>
      <c r="V3688" s="305"/>
      <c r="W3688" s="305"/>
      <c r="X3688" s="305"/>
      <c r="Y3688" s="282"/>
      <c r="Z3688" s="282" t="e" vm="1">
        <f ca="1">_xlfn.IFS(AND(ISNUMBER(SEARCH("N?m l*", CUSTOMER[[#This Row],[Service Type]], 1)), CUSTOMER[[#This Row],[Count ST]] = TRUE), CUSTOMER[[#This Row],[Quantity]], AND($Y$10:$Y3688 = TRUE, COUNTIFS($H$10:$H3688, CUSTOMER[[#This Row],[Booking]], $J$10:$J3688, CUSTOMER[[#This Row],[Order Date]], $F$10:$F3688, "&lt;&gt;"&amp;"N?m l*")=1), 1, TRUE,  "")</f>
        <v>#NAME?</v>
      </c>
      <c r="AA3688" s="282" t="b">
        <f t="shared" ca="1" si="58"/>
        <v>0</v>
      </c>
      <c r="AB3688" s="305"/>
    </row>
    <row r="3689" spans="1:28" x14ac:dyDescent="0.25">
      <c r="A3689" s="281" t="str">
        <f ca="1">no.</f>
        <v/>
      </c>
      <c r="B3689" s="281"/>
      <c r="C3689" s="282"/>
      <c r="D3689" s="282"/>
      <c r="E3689" s="283" t="str">
        <f ca="1">position</f>
        <v/>
      </c>
      <c r="F3689" s="282"/>
      <c r="G3689" s="282"/>
      <c r="H3689" s="282"/>
      <c r="I3689" s="282"/>
      <c r="J3689" s="335"/>
      <c r="K3689" s="282"/>
      <c r="L3689" s="282"/>
      <c r="M3689" s="282"/>
      <c r="N3689" s="282"/>
      <c r="O3689" s="281"/>
      <c r="P3689" s="360" t="str">
        <f ca="1">rescore_patient</f>
        <v/>
      </c>
      <c r="Q3689" s="330" t="str">
        <f ca="1">quantity</f>
        <v/>
      </c>
      <c r="R3689" s="284"/>
      <c r="S3689" s="282"/>
      <c r="T3689" s="282"/>
      <c r="U3689" s="282"/>
      <c r="V3689" s="305"/>
      <c r="W3689" s="305"/>
      <c r="X3689" s="305"/>
      <c r="Y3689" s="282"/>
      <c r="Z3689" s="282" t="e" vm="1">
        <f ca="1">_xlfn.IFS(AND(ISNUMBER(SEARCH("N?m l*", CUSTOMER[[#This Row],[Service Type]], 1)), CUSTOMER[[#This Row],[Count ST]] = TRUE), CUSTOMER[[#This Row],[Quantity]], AND($Y$10:$Y3689 = TRUE, COUNTIFS($H$10:$H3689, CUSTOMER[[#This Row],[Booking]], $J$10:$J3689, CUSTOMER[[#This Row],[Order Date]], $F$10:$F3689, "&lt;&gt;"&amp;"N?m l*")=1), 1, TRUE,  "")</f>
        <v>#NAME?</v>
      </c>
      <c r="AA3689" s="282" t="b">
        <f t="shared" ca="1" si="58"/>
        <v>0</v>
      </c>
      <c r="AB3689" s="305"/>
    </row>
    <row r="3690" spans="1:28" x14ac:dyDescent="0.25">
      <c r="A3690" s="281" t="str">
        <f ca="1">no.</f>
        <v/>
      </c>
      <c r="B3690" s="281"/>
      <c r="C3690" s="282"/>
      <c r="D3690" s="282"/>
      <c r="E3690" s="283" t="str">
        <f ca="1">position</f>
        <v/>
      </c>
      <c r="F3690" s="282"/>
      <c r="G3690" s="282"/>
      <c r="H3690" s="282"/>
      <c r="I3690" s="282"/>
      <c r="J3690" s="335"/>
      <c r="K3690" s="282"/>
      <c r="L3690" s="282"/>
      <c r="M3690" s="282"/>
      <c r="N3690" s="282"/>
      <c r="O3690" s="281"/>
      <c r="P3690" s="360" t="str">
        <f ca="1">rescore_patient</f>
        <v/>
      </c>
      <c r="Q3690" s="330" t="str">
        <f ca="1">quantity</f>
        <v/>
      </c>
      <c r="R3690" s="284"/>
      <c r="S3690" s="282"/>
      <c r="T3690" s="282"/>
      <c r="U3690" s="282"/>
      <c r="V3690" s="305"/>
      <c r="W3690" s="305"/>
      <c r="X3690" s="305"/>
      <c r="Y3690" s="282"/>
      <c r="Z3690" s="282" t="e" vm="1">
        <f ca="1">_xlfn.IFS(AND(ISNUMBER(SEARCH("N?m l*", CUSTOMER[[#This Row],[Service Type]], 1)), CUSTOMER[[#This Row],[Count ST]] = TRUE), CUSTOMER[[#This Row],[Quantity]], AND($Y$10:$Y3690 = TRUE, COUNTIFS($H$10:$H3690, CUSTOMER[[#This Row],[Booking]], $J$10:$J3690, CUSTOMER[[#This Row],[Order Date]], $F$10:$F3690, "&lt;&gt;"&amp;"N?m l*")=1), 1, TRUE,  "")</f>
        <v>#NAME?</v>
      </c>
      <c r="AA3690" s="282" t="b">
        <f t="shared" ca="1" si="58"/>
        <v>0</v>
      </c>
      <c r="AB3690" s="305"/>
    </row>
    <row r="3691" spans="1:28" x14ac:dyDescent="0.25">
      <c r="A3691" s="281" t="str">
        <f ca="1">no.</f>
        <v/>
      </c>
      <c r="B3691" s="281"/>
      <c r="C3691" s="282"/>
      <c r="D3691" s="282"/>
      <c r="E3691" s="283" t="str">
        <f ca="1">position</f>
        <v/>
      </c>
      <c r="F3691" s="282"/>
      <c r="G3691" s="282"/>
      <c r="H3691" s="282"/>
      <c r="I3691" s="282"/>
      <c r="J3691" s="335"/>
      <c r="K3691" s="282"/>
      <c r="L3691" s="282"/>
      <c r="M3691" s="282"/>
      <c r="N3691" s="282"/>
      <c r="O3691" s="281"/>
      <c r="P3691" s="360" t="str">
        <f ca="1">rescore_patient</f>
        <v/>
      </c>
      <c r="Q3691" s="330" t="str">
        <f ca="1">quantity</f>
        <v/>
      </c>
      <c r="R3691" s="284"/>
      <c r="S3691" s="282"/>
      <c r="T3691" s="282"/>
      <c r="U3691" s="282"/>
      <c r="V3691" s="305"/>
      <c r="W3691" s="305"/>
      <c r="X3691" s="305"/>
      <c r="Y3691" s="282"/>
      <c r="Z3691" s="282" t="e" vm="1">
        <f ca="1">_xlfn.IFS(AND(ISNUMBER(SEARCH("N?m l*", CUSTOMER[[#This Row],[Service Type]], 1)), CUSTOMER[[#This Row],[Count ST]] = TRUE), CUSTOMER[[#This Row],[Quantity]], AND($Y$10:$Y3691 = TRUE, COUNTIFS($H$10:$H3691, CUSTOMER[[#This Row],[Booking]], $J$10:$J3691, CUSTOMER[[#This Row],[Order Date]], $F$10:$F3691, "&lt;&gt;"&amp;"N?m l*")=1), 1, TRUE,  "")</f>
        <v>#NAME?</v>
      </c>
      <c r="AA3691" s="282" t="b">
        <f t="shared" ca="1" si="58"/>
        <v>0</v>
      </c>
      <c r="AB3691" s="305"/>
    </row>
    <row r="3692" spans="1:28" x14ac:dyDescent="0.25">
      <c r="A3692" s="281" t="str">
        <f ca="1">no.</f>
        <v/>
      </c>
      <c r="B3692" s="281"/>
      <c r="C3692" s="282"/>
      <c r="D3692" s="282"/>
      <c r="E3692" s="283" t="str">
        <f ca="1">position</f>
        <v/>
      </c>
      <c r="F3692" s="282"/>
      <c r="G3692" s="282"/>
      <c r="H3692" s="282"/>
      <c r="I3692" s="282"/>
      <c r="J3692" s="335"/>
      <c r="K3692" s="282"/>
      <c r="L3692" s="282"/>
      <c r="M3692" s="282"/>
      <c r="N3692" s="282"/>
      <c r="O3692" s="281"/>
      <c r="P3692" s="360" t="str">
        <f ca="1">rescore_patient</f>
        <v/>
      </c>
      <c r="Q3692" s="330" t="str">
        <f ca="1">quantity</f>
        <v/>
      </c>
      <c r="R3692" s="284"/>
      <c r="S3692" s="282"/>
      <c r="T3692" s="282"/>
      <c r="U3692" s="282"/>
      <c r="V3692" s="305"/>
      <c r="W3692" s="305"/>
      <c r="X3692" s="305"/>
      <c r="Y3692" s="282"/>
      <c r="Z3692" s="282" t="e" vm="1">
        <f ca="1">_xlfn.IFS(AND(ISNUMBER(SEARCH("N?m l*", CUSTOMER[[#This Row],[Service Type]], 1)), CUSTOMER[[#This Row],[Count ST]] = TRUE), CUSTOMER[[#This Row],[Quantity]], AND($Y$10:$Y3692 = TRUE, COUNTIFS($H$10:$H3692, CUSTOMER[[#This Row],[Booking]], $J$10:$J3692, CUSTOMER[[#This Row],[Order Date]], $F$10:$F3692, "&lt;&gt;"&amp;"N?m l*")=1), 1, TRUE,  "")</f>
        <v>#NAME?</v>
      </c>
      <c r="AA3692" s="282" t="b">
        <f t="shared" ca="1" si="58"/>
        <v>0</v>
      </c>
      <c r="AB3692" s="305"/>
    </row>
    <row r="3693" spans="1:28" x14ac:dyDescent="0.25">
      <c r="A3693" s="281" t="str">
        <f ca="1">no.</f>
        <v/>
      </c>
      <c r="B3693" s="281"/>
      <c r="C3693" s="282"/>
      <c r="D3693" s="282"/>
      <c r="E3693" s="283" t="str">
        <f ca="1">position</f>
        <v/>
      </c>
      <c r="F3693" s="282"/>
      <c r="G3693" s="282"/>
      <c r="H3693" s="282"/>
      <c r="I3693" s="282"/>
      <c r="J3693" s="335"/>
      <c r="K3693" s="282"/>
      <c r="L3693" s="282"/>
      <c r="M3693" s="282"/>
      <c r="N3693" s="282"/>
      <c r="O3693" s="281"/>
      <c r="P3693" s="360" t="str">
        <f ca="1">rescore_patient</f>
        <v/>
      </c>
      <c r="Q3693" s="330" t="str">
        <f ca="1">quantity</f>
        <v/>
      </c>
      <c r="R3693" s="284"/>
      <c r="S3693" s="282"/>
      <c r="T3693" s="282"/>
      <c r="U3693" s="282"/>
      <c r="V3693" s="305"/>
      <c r="W3693" s="305"/>
      <c r="X3693" s="305"/>
      <c r="Y3693" s="282"/>
      <c r="Z3693" s="282" t="e" vm="1">
        <f ca="1">_xlfn.IFS(AND(ISNUMBER(SEARCH("N?m l*", CUSTOMER[[#This Row],[Service Type]], 1)), CUSTOMER[[#This Row],[Count ST]] = TRUE), CUSTOMER[[#This Row],[Quantity]], AND($Y$10:$Y3693 = TRUE, COUNTIFS($H$10:$H3693, CUSTOMER[[#This Row],[Booking]], $J$10:$J3693, CUSTOMER[[#This Row],[Order Date]], $F$10:$F3693, "&lt;&gt;"&amp;"N?m l*")=1), 1, TRUE,  "")</f>
        <v>#NAME?</v>
      </c>
      <c r="AA3693" s="282" t="b">
        <f t="shared" ca="1" si="58"/>
        <v>0</v>
      </c>
      <c r="AB3693" s="305"/>
    </row>
    <row r="3694" spans="1:28" x14ac:dyDescent="0.25">
      <c r="A3694" s="281" t="str">
        <f ca="1">no.</f>
        <v/>
      </c>
      <c r="B3694" s="281"/>
      <c r="C3694" s="282"/>
      <c r="D3694" s="282"/>
      <c r="E3694" s="283" t="str">
        <f ca="1">position</f>
        <v/>
      </c>
      <c r="F3694" s="282"/>
      <c r="G3694" s="282"/>
      <c r="H3694" s="282"/>
      <c r="I3694" s="282"/>
      <c r="J3694" s="335"/>
      <c r="K3694" s="282"/>
      <c r="L3694" s="282"/>
      <c r="M3694" s="282"/>
      <c r="N3694" s="282"/>
      <c r="O3694" s="281"/>
      <c r="P3694" s="360" t="str">
        <f ca="1">rescore_patient</f>
        <v/>
      </c>
      <c r="Q3694" s="330" t="str">
        <f ca="1">quantity</f>
        <v/>
      </c>
      <c r="R3694" s="284"/>
      <c r="S3694" s="282"/>
      <c r="T3694" s="282"/>
      <c r="U3694" s="282"/>
      <c r="V3694" s="305"/>
      <c r="W3694" s="305"/>
      <c r="X3694" s="305"/>
      <c r="Y3694" s="282"/>
      <c r="Z3694" s="282" t="e" vm="1">
        <f ca="1">_xlfn.IFS(AND(ISNUMBER(SEARCH("N?m l*", CUSTOMER[[#This Row],[Service Type]], 1)), CUSTOMER[[#This Row],[Count ST]] = TRUE), CUSTOMER[[#This Row],[Quantity]], AND($Y$10:$Y3694 = TRUE, COUNTIFS($H$10:$H3694, CUSTOMER[[#This Row],[Booking]], $J$10:$J3694, CUSTOMER[[#This Row],[Order Date]], $F$10:$F3694, "&lt;&gt;"&amp;"N?m l*")=1), 1, TRUE,  "")</f>
        <v>#NAME?</v>
      </c>
      <c r="AA3694" s="282" t="b">
        <f t="shared" ca="1" si="58"/>
        <v>0</v>
      </c>
      <c r="AB3694" s="305"/>
    </row>
    <row r="3695" spans="1:28" x14ac:dyDescent="0.25">
      <c r="A3695" s="281" t="str">
        <f ca="1">no.</f>
        <v/>
      </c>
      <c r="B3695" s="281"/>
      <c r="C3695" s="282"/>
      <c r="D3695" s="282"/>
      <c r="E3695" s="283" t="str">
        <f ca="1">position</f>
        <v/>
      </c>
      <c r="F3695" s="282"/>
      <c r="G3695" s="282"/>
      <c r="H3695" s="282"/>
      <c r="I3695" s="282"/>
      <c r="J3695" s="335"/>
      <c r="K3695" s="282"/>
      <c r="L3695" s="282"/>
      <c r="M3695" s="282"/>
      <c r="N3695" s="282"/>
      <c r="O3695" s="281"/>
      <c r="P3695" s="360" t="str">
        <f ca="1">rescore_patient</f>
        <v/>
      </c>
      <c r="Q3695" s="330" t="str">
        <f ca="1">quantity</f>
        <v/>
      </c>
      <c r="R3695" s="284"/>
      <c r="S3695" s="282"/>
      <c r="T3695" s="282"/>
      <c r="U3695" s="282"/>
      <c r="V3695" s="305"/>
      <c r="W3695" s="305"/>
      <c r="X3695" s="305"/>
      <c r="Y3695" s="282"/>
      <c r="Z3695" s="282" t="e" vm="1">
        <f ca="1">_xlfn.IFS(AND(ISNUMBER(SEARCH("N?m l*", CUSTOMER[[#This Row],[Service Type]], 1)), CUSTOMER[[#This Row],[Count ST]] = TRUE), CUSTOMER[[#This Row],[Quantity]], AND($Y$10:$Y3695 = TRUE, COUNTIFS($H$10:$H3695, CUSTOMER[[#This Row],[Booking]], $J$10:$J3695, CUSTOMER[[#This Row],[Order Date]], $F$10:$F3695, "&lt;&gt;"&amp;"N?m l*")=1), 1, TRUE,  "")</f>
        <v>#NAME?</v>
      </c>
      <c r="AA3695" s="282" t="b">
        <f t="shared" ca="1" si="58"/>
        <v>0</v>
      </c>
      <c r="AB3695" s="305"/>
    </row>
    <row r="3696" spans="1:28" x14ac:dyDescent="0.25">
      <c r="A3696" s="281" t="str">
        <f ca="1">no.</f>
        <v/>
      </c>
      <c r="B3696" s="281"/>
      <c r="C3696" s="282"/>
      <c r="D3696" s="282"/>
      <c r="E3696" s="283" t="str">
        <f ca="1">position</f>
        <v/>
      </c>
      <c r="F3696" s="282"/>
      <c r="G3696" s="282"/>
      <c r="H3696" s="282"/>
      <c r="I3696" s="282"/>
      <c r="J3696" s="335"/>
      <c r="K3696" s="282"/>
      <c r="L3696" s="282"/>
      <c r="M3696" s="282"/>
      <c r="N3696" s="282"/>
      <c r="O3696" s="281"/>
      <c r="P3696" s="360" t="str">
        <f ca="1">rescore_patient</f>
        <v/>
      </c>
      <c r="Q3696" s="330" t="str">
        <f ca="1">quantity</f>
        <v/>
      </c>
      <c r="R3696" s="284"/>
      <c r="S3696" s="282"/>
      <c r="T3696" s="282"/>
      <c r="U3696" s="282"/>
      <c r="V3696" s="305"/>
      <c r="W3696" s="305"/>
      <c r="X3696" s="305"/>
      <c r="Y3696" s="282"/>
      <c r="Z3696" s="282" t="e" vm="1">
        <f ca="1">_xlfn.IFS(AND(ISNUMBER(SEARCH("N?m l*", CUSTOMER[[#This Row],[Service Type]], 1)), CUSTOMER[[#This Row],[Count ST]] = TRUE), CUSTOMER[[#This Row],[Quantity]], AND($Y$10:$Y3696 = TRUE, COUNTIFS($H$10:$H3696, CUSTOMER[[#This Row],[Booking]], $J$10:$J3696, CUSTOMER[[#This Row],[Order Date]], $F$10:$F3696, "&lt;&gt;"&amp;"N?m l*")=1), 1, TRUE,  "")</f>
        <v>#NAME?</v>
      </c>
      <c r="AA3696" s="282" t="b">
        <f t="shared" ca="1" si="58"/>
        <v>0</v>
      </c>
      <c r="AB3696" s="305"/>
    </row>
    <row r="3697" spans="1:28" x14ac:dyDescent="0.25">
      <c r="A3697" s="281" t="str">
        <f ca="1">no.</f>
        <v/>
      </c>
      <c r="B3697" s="281"/>
      <c r="C3697" s="282"/>
      <c r="D3697" s="282"/>
      <c r="E3697" s="283" t="str">
        <f ca="1">position</f>
        <v/>
      </c>
      <c r="F3697" s="282"/>
      <c r="G3697" s="282"/>
      <c r="H3697" s="282"/>
      <c r="I3697" s="282"/>
      <c r="J3697" s="335"/>
      <c r="K3697" s="282"/>
      <c r="L3697" s="282"/>
      <c r="M3697" s="282"/>
      <c r="N3697" s="282"/>
      <c r="O3697" s="281"/>
      <c r="P3697" s="360" t="str">
        <f ca="1">rescore_patient</f>
        <v/>
      </c>
      <c r="Q3697" s="330" t="str">
        <f ca="1">quantity</f>
        <v/>
      </c>
      <c r="R3697" s="284"/>
      <c r="S3697" s="282"/>
      <c r="T3697" s="282"/>
      <c r="U3697" s="282"/>
      <c r="V3697" s="305"/>
      <c r="W3697" s="305"/>
      <c r="X3697" s="305"/>
      <c r="Y3697" s="282"/>
      <c r="Z3697" s="282" t="e" vm="1">
        <f ca="1">_xlfn.IFS(AND(ISNUMBER(SEARCH("N?m l*", CUSTOMER[[#This Row],[Service Type]], 1)), CUSTOMER[[#This Row],[Count ST]] = TRUE), CUSTOMER[[#This Row],[Quantity]], AND($Y$10:$Y3697 = TRUE, COUNTIFS($H$10:$H3697, CUSTOMER[[#This Row],[Booking]], $J$10:$J3697, CUSTOMER[[#This Row],[Order Date]], $F$10:$F3697, "&lt;&gt;"&amp;"N?m l*")=1), 1, TRUE,  "")</f>
        <v>#NAME?</v>
      </c>
      <c r="AA3697" s="282" t="b">
        <f t="shared" ca="1" si="58"/>
        <v>0</v>
      </c>
      <c r="AB3697" s="305"/>
    </row>
    <row r="3698" spans="1:28" x14ac:dyDescent="0.25">
      <c r="A3698" s="281" t="str">
        <f ca="1">no.</f>
        <v/>
      </c>
      <c r="B3698" s="281"/>
      <c r="C3698" s="282"/>
      <c r="D3698" s="282"/>
      <c r="E3698" s="283" t="str">
        <f ca="1">position</f>
        <v/>
      </c>
      <c r="F3698" s="282"/>
      <c r="G3698" s="282"/>
      <c r="H3698" s="282"/>
      <c r="I3698" s="282"/>
      <c r="J3698" s="335"/>
      <c r="K3698" s="282"/>
      <c r="L3698" s="282"/>
      <c r="M3698" s="282"/>
      <c r="N3698" s="282"/>
      <c r="O3698" s="281"/>
      <c r="P3698" s="360" t="str">
        <f ca="1">rescore_patient</f>
        <v/>
      </c>
      <c r="Q3698" s="330" t="str">
        <f ca="1">quantity</f>
        <v/>
      </c>
      <c r="R3698" s="284"/>
      <c r="S3698" s="282"/>
      <c r="T3698" s="282"/>
      <c r="U3698" s="282"/>
      <c r="V3698" s="305"/>
      <c r="W3698" s="305"/>
      <c r="X3698" s="305"/>
      <c r="Y3698" s="282"/>
      <c r="Z3698" s="282" t="e" vm="1">
        <f ca="1">_xlfn.IFS(AND(ISNUMBER(SEARCH("N?m l*", CUSTOMER[[#This Row],[Service Type]], 1)), CUSTOMER[[#This Row],[Count ST]] = TRUE), CUSTOMER[[#This Row],[Quantity]], AND($Y$10:$Y3698 = TRUE, COUNTIFS($H$10:$H3698, CUSTOMER[[#This Row],[Booking]], $J$10:$J3698, CUSTOMER[[#This Row],[Order Date]], $F$10:$F3698, "&lt;&gt;"&amp;"N?m l*")=1), 1, TRUE,  "")</f>
        <v>#NAME?</v>
      </c>
      <c r="AA3698" s="282" t="b">
        <f t="shared" ca="1" si="58"/>
        <v>0</v>
      </c>
      <c r="AB3698" s="305"/>
    </row>
    <row r="3699" spans="1:28" x14ac:dyDescent="0.25">
      <c r="A3699" s="281" t="str">
        <f ca="1">no.</f>
        <v/>
      </c>
      <c r="B3699" s="281"/>
      <c r="C3699" s="282"/>
      <c r="D3699" s="282"/>
      <c r="E3699" s="283" t="str">
        <f ca="1">position</f>
        <v/>
      </c>
      <c r="F3699" s="282"/>
      <c r="G3699" s="282"/>
      <c r="H3699" s="282"/>
      <c r="I3699" s="282"/>
      <c r="J3699" s="335"/>
      <c r="K3699" s="282"/>
      <c r="L3699" s="282"/>
      <c r="M3699" s="282"/>
      <c r="N3699" s="282"/>
      <c r="O3699" s="281"/>
      <c r="P3699" s="360" t="str">
        <f ca="1">rescore_patient</f>
        <v/>
      </c>
      <c r="Q3699" s="330" t="str">
        <f ca="1">quantity</f>
        <v/>
      </c>
      <c r="R3699" s="284"/>
      <c r="S3699" s="282"/>
      <c r="T3699" s="282"/>
      <c r="U3699" s="282"/>
      <c r="V3699" s="305"/>
      <c r="W3699" s="305"/>
      <c r="X3699" s="305"/>
      <c r="Y3699" s="282"/>
      <c r="Z3699" s="282" t="e" vm="1">
        <f ca="1">_xlfn.IFS(AND(ISNUMBER(SEARCH("N?m l*", CUSTOMER[[#This Row],[Service Type]], 1)), CUSTOMER[[#This Row],[Count ST]] = TRUE), CUSTOMER[[#This Row],[Quantity]], AND($Y$10:$Y3699 = TRUE, COUNTIFS($H$10:$H3699, CUSTOMER[[#This Row],[Booking]], $J$10:$J3699, CUSTOMER[[#This Row],[Order Date]], $F$10:$F3699, "&lt;&gt;"&amp;"N?m l*")=1), 1, TRUE,  "")</f>
        <v>#NAME?</v>
      </c>
      <c r="AA3699" s="282" t="b">
        <f t="shared" ca="1" si="58"/>
        <v>0</v>
      </c>
      <c r="AB3699" s="305"/>
    </row>
    <row r="3700" spans="1:28" x14ac:dyDescent="0.25">
      <c r="A3700" s="281" t="str">
        <f ca="1">no.</f>
        <v/>
      </c>
      <c r="B3700" s="281"/>
      <c r="C3700" s="282"/>
      <c r="D3700" s="282"/>
      <c r="E3700" s="283" t="str">
        <f ca="1">position</f>
        <v/>
      </c>
      <c r="F3700" s="282"/>
      <c r="G3700" s="282"/>
      <c r="H3700" s="282"/>
      <c r="I3700" s="282"/>
      <c r="J3700" s="335"/>
      <c r="K3700" s="282"/>
      <c r="L3700" s="282"/>
      <c r="M3700" s="282"/>
      <c r="N3700" s="282"/>
      <c r="O3700" s="281"/>
      <c r="P3700" s="360" t="str">
        <f ca="1">rescore_patient</f>
        <v/>
      </c>
      <c r="Q3700" s="330" t="str">
        <f ca="1">quantity</f>
        <v/>
      </c>
      <c r="R3700" s="284"/>
      <c r="S3700" s="282"/>
      <c r="T3700" s="282"/>
      <c r="U3700" s="282"/>
      <c r="V3700" s="305"/>
      <c r="W3700" s="305"/>
      <c r="X3700" s="305"/>
      <c r="Y3700" s="282"/>
      <c r="Z3700" s="282" t="e" vm="1">
        <f ca="1">_xlfn.IFS(AND(ISNUMBER(SEARCH("N?m l*", CUSTOMER[[#This Row],[Service Type]], 1)), CUSTOMER[[#This Row],[Count ST]] = TRUE), CUSTOMER[[#This Row],[Quantity]], AND($Y$10:$Y3700 = TRUE, COUNTIFS($H$10:$H3700, CUSTOMER[[#This Row],[Booking]], $J$10:$J3700, CUSTOMER[[#This Row],[Order Date]], $F$10:$F3700, "&lt;&gt;"&amp;"N?m l*")=1), 1, TRUE,  "")</f>
        <v>#NAME?</v>
      </c>
      <c r="AA3700" s="282" t="b">
        <f t="shared" ca="1" si="58"/>
        <v>0</v>
      </c>
      <c r="AB3700" s="305"/>
    </row>
    <row r="3701" spans="1:28" x14ac:dyDescent="0.25">
      <c r="A3701" s="281" t="str">
        <f ca="1">no.</f>
        <v/>
      </c>
      <c r="B3701" s="281"/>
      <c r="C3701" s="282"/>
      <c r="D3701" s="282"/>
      <c r="E3701" s="283" t="str">
        <f ca="1">position</f>
        <v/>
      </c>
      <c r="F3701" s="282"/>
      <c r="G3701" s="282"/>
      <c r="H3701" s="282"/>
      <c r="I3701" s="282"/>
      <c r="J3701" s="335"/>
      <c r="K3701" s="282"/>
      <c r="L3701" s="282"/>
      <c r="M3701" s="282"/>
      <c r="N3701" s="282"/>
      <c r="O3701" s="281"/>
      <c r="P3701" s="360" t="str">
        <f ca="1">rescore_patient</f>
        <v/>
      </c>
      <c r="Q3701" s="330" t="str">
        <f ca="1">quantity</f>
        <v/>
      </c>
      <c r="R3701" s="284"/>
      <c r="S3701" s="282"/>
      <c r="T3701" s="282"/>
      <c r="U3701" s="282"/>
      <c r="V3701" s="305"/>
      <c r="W3701" s="305"/>
      <c r="X3701" s="305"/>
      <c r="Y3701" s="282"/>
      <c r="Z3701" s="282" t="e" vm="1">
        <f ca="1">_xlfn.IFS(AND(ISNUMBER(SEARCH("N?m l*", CUSTOMER[[#This Row],[Service Type]], 1)), CUSTOMER[[#This Row],[Count ST]] = TRUE), CUSTOMER[[#This Row],[Quantity]], AND($Y$10:$Y3701 = TRUE, COUNTIFS($H$10:$H3701, CUSTOMER[[#This Row],[Booking]], $J$10:$J3701, CUSTOMER[[#This Row],[Order Date]], $F$10:$F3701, "&lt;&gt;"&amp;"N?m l*")=1), 1, TRUE,  "")</f>
        <v>#NAME?</v>
      </c>
      <c r="AA3701" s="282" t="b">
        <f t="shared" ca="1" si="58"/>
        <v>0</v>
      </c>
      <c r="AB3701" s="305"/>
    </row>
    <row r="3702" spans="1:28" x14ac:dyDescent="0.25">
      <c r="A3702" s="281" t="str">
        <f ca="1">no.</f>
        <v/>
      </c>
      <c r="B3702" s="281"/>
      <c r="C3702" s="282"/>
      <c r="D3702" s="282"/>
      <c r="E3702" s="283" t="str">
        <f ca="1">position</f>
        <v/>
      </c>
      <c r="F3702" s="282"/>
      <c r="G3702" s="282"/>
      <c r="H3702" s="282"/>
      <c r="I3702" s="282"/>
      <c r="J3702" s="335"/>
      <c r="K3702" s="282"/>
      <c r="L3702" s="282"/>
      <c r="M3702" s="282"/>
      <c r="N3702" s="282"/>
      <c r="O3702" s="281"/>
      <c r="P3702" s="360" t="str">
        <f ca="1">rescore_patient</f>
        <v/>
      </c>
      <c r="Q3702" s="330" t="str">
        <f ca="1">quantity</f>
        <v/>
      </c>
      <c r="R3702" s="284"/>
      <c r="S3702" s="282"/>
      <c r="T3702" s="282"/>
      <c r="U3702" s="282"/>
      <c r="V3702" s="305"/>
      <c r="W3702" s="305"/>
      <c r="X3702" s="305"/>
      <c r="Y3702" s="282"/>
      <c r="Z3702" s="282" t="e" vm="1">
        <f ca="1">_xlfn.IFS(AND(ISNUMBER(SEARCH("N?m l*", CUSTOMER[[#This Row],[Service Type]], 1)), CUSTOMER[[#This Row],[Count ST]] = TRUE), CUSTOMER[[#This Row],[Quantity]], AND($Y$10:$Y3702 = TRUE, COUNTIFS($H$10:$H3702, CUSTOMER[[#This Row],[Booking]], $J$10:$J3702, CUSTOMER[[#This Row],[Order Date]], $F$10:$F3702, "&lt;&gt;"&amp;"N?m l*")=1), 1, TRUE,  "")</f>
        <v>#NAME?</v>
      </c>
      <c r="AA3702" s="282" t="b">
        <f t="shared" ca="1" si="58"/>
        <v>0</v>
      </c>
      <c r="AB3702" s="305"/>
    </row>
    <row r="3703" spans="1:28" x14ac:dyDescent="0.25">
      <c r="A3703" s="281" t="str">
        <f ca="1">no.</f>
        <v/>
      </c>
      <c r="B3703" s="281"/>
      <c r="C3703" s="282"/>
      <c r="D3703" s="282"/>
      <c r="E3703" s="283" t="str">
        <f ca="1">position</f>
        <v/>
      </c>
      <c r="F3703" s="282"/>
      <c r="G3703" s="282"/>
      <c r="H3703" s="282"/>
      <c r="I3703" s="282"/>
      <c r="J3703" s="335"/>
      <c r="K3703" s="282"/>
      <c r="L3703" s="282"/>
      <c r="M3703" s="282"/>
      <c r="N3703" s="282"/>
      <c r="O3703" s="281"/>
      <c r="P3703" s="360" t="str">
        <f ca="1">rescore_patient</f>
        <v/>
      </c>
      <c r="Q3703" s="330" t="str">
        <f ca="1">quantity</f>
        <v/>
      </c>
      <c r="R3703" s="284"/>
      <c r="S3703" s="282"/>
      <c r="T3703" s="282"/>
      <c r="U3703" s="282"/>
      <c r="V3703" s="305"/>
      <c r="W3703" s="305"/>
      <c r="X3703" s="305"/>
      <c r="Y3703" s="282"/>
      <c r="Z3703" s="282" t="e" vm="1">
        <f ca="1">_xlfn.IFS(AND(ISNUMBER(SEARCH("N?m l*", CUSTOMER[[#This Row],[Service Type]], 1)), CUSTOMER[[#This Row],[Count ST]] = TRUE), CUSTOMER[[#This Row],[Quantity]], AND($Y$10:$Y3703 = TRUE, COUNTIFS($H$10:$H3703, CUSTOMER[[#This Row],[Booking]], $J$10:$J3703, CUSTOMER[[#This Row],[Order Date]], $F$10:$F3703, "&lt;&gt;"&amp;"N?m l*")=1), 1, TRUE,  "")</f>
        <v>#NAME?</v>
      </c>
      <c r="AA3703" s="282" t="b">
        <f t="shared" ca="1" si="58"/>
        <v>0</v>
      </c>
      <c r="AB3703" s="305"/>
    </row>
    <row r="3704" spans="1:28" x14ac:dyDescent="0.25">
      <c r="A3704" s="281" t="str">
        <f ca="1">no.</f>
        <v/>
      </c>
      <c r="B3704" s="281"/>
      <c r="C3704" s="282"/>
      <c r="D3704" s="282"/>
      <c r="E3704" s="283" t="str">
        <f ca="1">position</f>
        <v/>
      </c>
      <c r="F3704" s="282"/>
      <c r="G3704" s="282"/>
      <c r="H3704" s="282"/>
      <c r="I3704" s="282"/>
      <c r="J3704" s="335"/>
      <c r="K3704" s="282"/>
      <c r="L3704" s="282"/>
      <c r="M3704" s="282"/>
      <c r="N3704" s="282"/>
      <c r="O3704" s="281"/>
      <c r="P3704" s="360" t="str">
        <f ca="1">rescore_patient</f>
        <v/>
      </c>
      <c r="Q3704" s="330" t="str">
        <f ca="1">quantity</f>
        <v/>
      </c>
      <c r="R3704" s="284"/>
      <c r="S3704" s="282"/>
      <c r="T3704" s="282"/>
      <c r="U3704" s="282"/>
      <c r="V3704" s="305"/>
      <c r="W3704" s="305"/>
      <c r="X3704" s="305"/>
      <c r="Y3704" s="282"/>
      <c r="Z3704" s="282" t="e" vm="1">
        <f ca="1">_xlfn.IFS(AND(ISNUMBER(SEARCH("N?m l*", CUSTOMER[[#This Row],[Service Type]], 1)), CUSTOMER[[#This Row],[Count ST]] = TRUE), CUSTOMER[[#This Row],[Quantity]], AND($Y$10:$Y3704 = TRUE, COUNTIFS($H$10:$H3704, CUSTOMER[[#This Row],[Booking]], $J$10:$J3704, CUSTOMER[[#This Row],[Order Date]], $F$10:$F3704, "&lt;&gt;"&amp;"N?m l*")=1), 1, TRUE,  "")</f>
        <v>#NAME?</v>
      </c>
      <c r="AA3704" s="282" t="b">
        <f t="shared" ca="1" si="58"/>
        <v>0</v>
      </c>
      <c r="AB3704" s="305"/>
    </row>
    <row r="3705" spans="1:28" x14ac:dyDescent="0.25">
      <c r="A3705" s="281" t="str">
        <f ca="1">no.</f>
        <v/>
      </c>
      <c r="B3705" s="281"/>
      <c r="C3705" s="282"/>
      <c r="D3705" s="282"/>
      <c r="E3705" s="283" t="str">
        <f ca="1">position</f>
        <v/>
      </c>
      <c r="F3705" s="282"/>
      <c r="G3705" s="282"/>
      <c r="H3705" s="282"/>
      <c r="I3705" s="282"/>
      <c r="J3705" s="335"/>
      <c r="K3705" s="282"/>
      <c r="L3705" s="282"/>
      <c r="M3705" s="282"/>
      <c r="N3705" s="282"/>
      <c r="O3705" s="281"/>
      <c r="P3705" s="360" t="str">
        <f ca="1">rescore_patient</f>
        <v/>
      </c>
      <c r="Q3705" s="330" t="str">
        <f ca="1">quantity</f>
        <v/>
      </c>
      <c r="R3705" s="284"/>
      <c r="S3705" s="282"/>
      <c r="T3705" s="282"/>
      <c r="U3705" s="282"/>
      <c r="V3705" s="305"/>
      <c r="W3705" s="305"/>
      <c r="X3705" s="305"/>
      <c r="Y3705" s="282"/>
      <c r="Z3705" s="282" t="e" vm="1">
        <f ca="1">_xlfn.IFS(AND(ISNUMBER(SEARCH("N?m l*", CUSTOMER[[#This Row],[Service Type]], 1)), CUSTOMER[[#This Row],[Count ST]] = TRUE), CUSTOMER[[#This Row],[Quantity]], AND($Y$10:$Y3705 = TRUE, COUNTIFS($H$10:$H3705, CUSTOMER[[#This Row],[Booking]], $J$10:$J3705, CUSTOMER[[#This Row],[Order Date]], $F$10:$F3705, "&lt;&gt;"&amp;"N?m l*")=1), 1, TRUE,  "")</f>
        <v>#NAME?</v>
      </c>
      <c r="AA3705" s="282" t="b">
        <f t="shared" ca="1" si="58"/>
        <v>0</v>
      </c>
      <c r="AB3705" s="305"/>
    </row>
    <row r="3706" spans="1:28" x14ac:dyDescent="0.25">
      <c r="A3706" s="281" t="str">
        <f ca="1">no.</f>
        <v/>
      </c>
      <c r="B3706" s="281"/>
      <c r="C3706" s="282"/>
      <c r="D3706" s="282"/>
      <c r="E3706" s="283" t="str">
        <f ca="1">position</f>
        <v/>
      </c>
      <c r="F3706" s="282"/>
      <c r="G3706" s="282"/>
      <c r="H3706" s="282"/>
      <c r="I3706" s="282"/>
      <c r="J3706" s="335"/>
      <c r="K3706" s="282"/>
      <c r="L3706" s="282"/>
      <c r="M3706" s="282"/>
      <c r="N3706" s="282"/>
      <c r="O3706" s="281"/>
      <c r="P3706" s="360" t="str">
        <f ca="1">rescore_patient</f>
        <v/>
      </c>
      <c r="Q3706" s="330" t="str">
        <f ca="1">quantity</f>
        <v/>
      </c>
      <c r="R3706" s="284"/>
      <c r="S3706" s="282"/>
      <c r="T3706" s="282"/>
      <c r="U3706" s="282"/>
      <c r="V3706" s="305"/>
      <c r="W3706" s="305"/>
      <c r="X3706" s="305"/>
      <c r="Y3706" s="282"/>
      <c r="Z3706" s="282" t="e" vm="1">
        <f ca="1">_xlfn.IFS(AND(ISNUMBER(SEARCH("N?m l*", CUSTOMER[[#This Row],[Service Type]], 1)), CUSTOMER[[#This Row],[Count ST]] = TRUE), CUSTOMER[[#This Row],[Quantity]], AND($Y$10:$Y3706 = TRUE, COUNTIFS($H$10:$H3706, CUSTOMER[[#This Row],[Booking]], $J$10:$J3706, CUSTOMER[[#This Row],[Order Date]], $F$10:$F3706, "&lt;&gt;"&amp;"N?m l*")=1), 1, TRUE,  "")</f>
        <v>#NAME?</v>
      </c>
      <c r="AA3706" s="282" t="b">
        <f t="shared" ca="1" si="58"/>
        <v>0</v>
      </c>
      <c r="AB3706" s="305"/>
    </row>
    <row r="3707" spans="1:28" x14ac:dyDescent="0.25">
      <c r="A3707" s="281" t="str">
        <f ca="1">no.</f>
        <v/>
      </c>
      <c r="B3707" s="281"/>
      <c r="C3707" s="282"/>
      <c r="D3707" s="282"/>
      <c r="E3707" s="283" t="str">
        <f ca="1">position</f>
        <v/>
      </c>
      <c r="F3707" s="282"/>
      <c r="G3707" s="282"/>
      <c r="H3707" s="282"/>
      <c r="I3707" s="282"/>
      <c r="J3707" s="335"/>
      <c r="K3707" s="282"/>
      <c r="L3707" s="282"/>
      <c r="M3707" s="282"/>
      <c r="N3707" s="282"/>
      <c r="O3707" s="281"/>
      <c r="P3707" s="360" t="str">
        <f ca="1">rescore_patient</f>
        <v/>
      </c>
      <c r="Q3707" s="330" t="str">
        <f ca="1">quantity</f>
        <v/>
      </c>
      <c r="R3707" s="284"/>
      <c r="S3707" s="282"/>
      <c r="T3707" s="282"/>
      <c r="U3707" s="282"/>
      <c r="V3707" s="305"/>
      <c r="W3707" s="305"/>
      <c r="X3707" s="305"/>
      <c r="Y3707" s="282"/>
      <c r="Z3707" s="282" t="e" vm="1">
        <f ca="1">_xlfn.IFS(AND(ISNUMBER(SEARCH("N?m l*", CUSTOMER[[#This Row],[Service Type]], 1)), CUSTOMER[[#This Row],[Count ST]] = TRUE), CUSTOMER[[#This Row],[Quantity]], AND($Y$10:$Y3707 = TRUE, COUNTIFS($H$10:$H3707, CUSTOMER[[#This Row],[Booking]], $J$10:$J3707, CUSTOMER[[#This Row],[Order Date]], $F$10:$F3707, "&lt;&gt;"&amp;"N?m l*")=1), 1, TRUE,  "")</f>
        <v>#NAME?</v>
      </c>
      <c r="AA3707" s="282" t="b">
        <f t="shared" ca="1" si="58"/>
        <v>0</v>
      </c>
      <c r="AB3707" s="305"/>
    </row>
    <row r="3708" spans="1:28" x14ac:dyDescent="0.25">
      <c r="A3708" s="281" t="str">
        <f ca="1">no.</f>
        <v/>
      </c>
      <c r="B3708" s="281"/>
      <c r="C3708" s="282"/>
      <c r="D3708" s="282"/>
      <c r="E3708" s="283" t="str">
        <f ca="1">position</f>
        <v/>
      </c>
      <c r="F3708" s="282"/>
      <c r="G3708" s="282"/>
      <c r="H3708" s="282"/>
      <c r="I3708" s="282"/>
      <c r="J3708" s="335"/>
      <c r="K3708" s="282"/>
      <c r="L3708" s="282"/>
      <c r="M3708" s="282"/>
      <c r="N3708" s="282"/>
      <c r="O3708" s="281"/>
      <c r="P3708" s="360" t="str">
        <f ca="1">rescore_patient</f>
        <v/>
      </c>
      <c r="Q3708" s="330" t="str">
        <f ca="1">quantity</f>
        <v/>
      </c>
      <c r="R3708" s="284"/>
      <c r="S3708" s="282"/>
      <c r="T3708" s="282"/>
      <c r="U3708" s="282"/>
      <c r="V3708" s="305"/>
      <c r="W3708" s="305"/>
      <c r="X3708" s="305"/>
      <c r="Y3708" s="282"/>
      <c r="Z3708" s="282" t="e" vm="1">
        <f ca="1">_xlfn.IFS(AND(ISNUMBER(SEARCH("N?m l*", CUSTOMER[[#This Row],[Service Type]], 1)), CUSTOMER[[#This Row],[Count ST]] = TRUE), CUSTOMER[[#This Row],[Quantity]], AND($Y$10:$Y3708 = TRUE, COUNTIFS($H$10:$H3708, CUSTOMER[[#This Row],[Booking]], $J$10:$J3708, CUSTOMER[[#This Row],[Order Date]], $F$10:$F3708, "&lt;&gt;"&amp;"N?m l*")=1), 1, TRUE,  "")</f>
        <v>#NAME?</v>
      </c>
      <c r="AA3708" s="282" t="b">
        <f t="shared" ca="1" si="58"/>
        <v>0</v>
      </c>
      <c r="AB3708" s="305"/>
    </row>
    <row r="3709" spans="1:28" x14ac:dyDescent="0.25">
      <c r="A3709" s="281" t="str">
        <f ca="1">no.</f>
        <v/>
      </c>
      <c r="B3709" s="281"/>
      <c r="C3709" s="282"/>
      <c r="D3709" s="282"/>
      <c r="E3709" s="283" t="str">
        <f ca="1">position</f>
        <v/>
      </c>
      <c r="F3709" s="282"/>
      <c r="G3709" s="282"/>
      <c r="H3709" s="282"/>
      <c r="I3709" s="282"/>
      <c r="J3709" s="335"/>
      <c r="K3709" s="282"/>
      <c r="L3709" s="282"/>
      <c r="M3709" s="282"/>
      <c r="N3709" s="282"/>
      <c r="O3709" s="281"/>
      <c r="P3709" s="360" t="str">
        <f ca="1">rescore_patient</f>
        <v/>
      </c>
      <c r="Q3709" s="330" t="str">
        <f ca="1">quantity</f>
        <v/>
      </c>
      <c r="R3709" s="284"/>
      <c r="S3709" s="282"/>
      <c r="T3709" s="282"/>
      <c r="U3709" s="282"/>
      <c r="V3709" s="305"/>
      <c r="W3709" s="305"/>
      <c r="X3709" s="305"/>
      <c r="Y3709" s="282"/>
      <c r="Z3709" s="282" t="e" vm="1">
        <f ca="1">_xlfn.IFS(AND(ISNUMBER(SEARCH("N?m l*", CUSTOMER[[#This Row],[Service Type]], 1)), CUSTOMER[[#This Row],[Count ST]] = TRUE), CUSTOMER[[#This Row],[Quantity]], AND($Y$10:$Y3709 = TRUE, COUNTIFS($H$10:$H3709, CUSTOMER[[#This Row],[Booking]], $J$10:$J3709, CUSTOMER[[#This Row],[Order Date]], $F$10:$F3709, "&lt;&gt;"&amp;"N?m l*")=1), 1, TRUE,  "")</f>
        <v>#NAME?</v>
      </c>
      <c r="AA3709" s="282" t="b">
        <f t="shared" ca="1" si="58"/>
        <v>0</v>
      </c>
      <c r="AB3709" s="305"/>
    </row>
    <row r="3710" spans="1:28" x14ac:dyDescent="0.25">
      <c r="A3710" s="281" t="str">
        <f ca="1">no.</f>
        <v/>
      </c>
      <c r="B3710" s="281"/>
      <c r="C3710" s="282"/>
      <c r="D3710" s="282"/>
      <c r="E3710" s="283" t="str">
        <f ca="1">position</f>
        <v/>
      </c>
      <c r="F3710" s="282"/>
      <c r="G3710" s="282"/>
      <c r="H3710" s="282"/>
      <c r="I3710" s="282"/>
      <c r="J3710" s="335"/>
      <c r="K3710" s="282"/>
      <c r="L3710" s="282"/>
      <c r="M3710" s="282"/>
      <c r="N3710" s="282"/>
      <c r="O3710" s="281"/>
      <c r="P3710" s="360" t="str">
        <f ca="1">rescore_patient</f>
        <v/>
      </c>
      <c r="Q3710" s="330" t="str">
        <f ca="1">quantity</f>
        <v/>
      </c>
      <c r="R3710" s="284"/>
      <c r="S3710" s="282"/>
      <c r="T3710" s="282"/>
      <c r="U3710" s="282"/>
      <c r="V3710" s="305"/>
      <c r="W3710" s="305"/>
      <c r="X3710" s="305"/>
      <c r="Y3710" s="282"/>
      <c r="Z3710" s="282" t="e" vm="1">
        <f ca="1">_xlfn.IFS(AND(ISNUMBER(SEARCH("N?m l*", CUSTOMER[[#This Row],[Service Type]], 1)), CUSTOMER[[#This Row],[Count ST]] = TRUE), CUSTOMER[[#This Row],[Quantity]], AND($Y$10:$Y3710 = TRUE, COUNTIFS($H$10:$H3710, CUSTOMER[[#This Row],[Booking]], $J$10:$J3710, CUSTOMER[[#This Row],[Order Date]], $F$10:$F3710, "&lt;&gt;"&amp;"N?m l*")=1), 1, TRUE,  "")</f>
        <v>#NAME?</v>
      </c>
      <c r="AA3710" s="282" t="b">
        <f t="shared" ca="1" si="58"/>
        <v>0</v>
      </c>
      <c r="AB3710" s="305"/>
    </row>
    <row r="3711" spans="1:28" x14ac:dyDescent="0.25">
      <c r="A3711" s="281" t="str">
        <f ca="1">no.</f>
        <v/>
      </c>
      <c r="B3711" s="281"/>
      <c r="C3711" s="282"/>
      <c r="D3711" s="282"/>
      <c r="E3711" s="283" t="str">
        <f ca="1">position</f>
        <v/>
      </c>
      <c r="F3711" s="282"/>
      <c r="G3711" s="282"/>
      <c r="H3711" s="282"/>
      <c r="I3711" s="282"/>
      <c r="J3711" s="335"/>
      <c r="K3711" s="282"/>
      <c r="L3711" s="282"/>
      <c r="M3711" s="282"/>
      <c r="N3711" s="282"/>
      <c r="O3711" s="281"/>
      <c r="P3711" s="360" t="str">
        <f ca="1">rescore_patient</f>
        <v/>
      </c>
      <c r="Q3711" s="330" t="str">
        <f ca="1">quantity</f>
        <v/>
      </c>
      <c r="R3711" s="284"/>
      <c r="S3711" s="282"/>
      <c r="T3711" s="282"/>
      <c r="U3711" s="282"/>
      <c r="V3711" s="305"/>
      <c r="W3711" s="305"/>
      <c r="X3711" s="305"/>
      <c r="Y3711" s="282"/>
      <c r="Z3711" s="282" t="e" vm="1">
        <f ca="1">_xlfn.IFS(AND(ISNUMBER(SEARCH("N?m l*", CUSTOMER[[#This Row],[Service Type]], 1)), CUSTOMER[[#This Row],[Count ST]] = TRUE), CUSTOMER[[#This Row],[Quantity]], AND($Y$10:$Y3711 = TRUE, COUNTIFS($H$10:$H3711, CUSTOMER[[#This Row],[Booking]], $J$10:$J3711, CUSTOMER[[#This Row],[Order Date]], $F$10:$F3711, "&lt;&gt;"&amp;"N?m l*")=1), 1, TRUE,  "")</f>
        <v>#NAME?</v>
      </c>
      <c r="AA3711" s="282" t="b">
        <f t="shared" ca="1" si="58"/>
        <v>0</v>
      </c>
      <c r="AB3711" s="305"/>
    </row>
    <row r="3712" spans="1:28" x14ac:dyDescent="0.25">
      <c r="A3712" s="281" t="str">
        <f ca="1">no.</f>
        <v/>
      </c>
      <c r="B3712" s="281"/>
      <c r="C3712" s="282"/>
      <c r="D3712" s="282"/>
      <c r="E3712" s="283" t="str">
        <f ca="1">position</f>
        <v/>
      </c>
      <c r="F3712" s="282"/>
      <c r="G3712" s="282"/>
      <c r="H3712" s="282"/>
      <c r="I3712" s="282"/>
      <c r="J3712" s="335"/>
      <c r="K3712" s="282"/>
      <c r="L3712" s="282"/>
      <c r="M3712" s="282"/>
      <c r="N3712" s="282"/>
      <c r="O3712" s="281"/>
      <c r="P3712" s="360" t="str">
        <f ca="1">rescore_patient</f>
        <v/>
      </c>
      <c r="Q3712" s="330" t="str">
        <f ca="1">quantity</f>
        <v/>
      </c>
      <c r="R3712" s="284"/>
      <c r="S3712" s="282"/>
      <c r="T3712" s="282"/>
      <c r="U3712" s="282"/>
      <c r="V3712" s="305"/>
      <c r="W3712" s="305"/>
      <c r="X3712" s="305"/>
      <c r="Y3712" s="282"/>
      <c r="Z3712" s="282" t="e" vm="1">
        <f ca="1">_xlfn.IFS(AND(ISNUMBER(SEARCH("N?m l*", CUSTOMER[[#This Row],[Service Type]], 1)), CUSTOMER[[#This Row],[Count ST]] = TRUE), CUSTOMER[[#This Row],[Quantity]], AND($Y$10:$Y3712 = TRUE, COUNTIFS($H$10:$H3712, CUSTOMER[[#This Row],[Booking]], $J$10:$J3712, CUSTOMER[[#This Row],[Order Date]], $F$10:$F3712, "&lt;&gt;"&amp;"N?m l*")=1), 1, TRUE,  "")</f>
        <v>#NAME?</v>
      </c>
      <c r="AA3712" s="282" t="b">
        <f t="shared" ca="1" si="58"/>
        <v>0</v>
      </c>
      <c r="AB3712" s="305"/>
    </row>
    <row r="3713" spans="1:28" x14ac:dyDescent="0.25">
      <c r="A3713" s="281" t="str">
        <f ca="1">no.</f>
        <v/>
      </c>
      <c r="B3713" s="281"/>
      <c r="C3713" s="282"/>
      <c r="D3713" s="282"/>
      <c r="E3713" s="283" t="str">
        <f ca="1">position</f>
        <v/>
      </c>
      <c r="F3713" s="282"/>
      <c r="G3713" s="282"/>
      <c r="H3713" s="282"/>
      <c r="I3713" s="282"/>
      <c r="J3713" s="335"/>
      <c r="K3713" s="282"/>
      <c r="L3713" s="282"/>
      <c r="M3713" s="282"/>
      <c r="N3713" s="282"/>
      <c r="O3713" s="281"/>
      <c r="P3713" s="360" t="str">
        <f ca="1">rescore_patient</f>
        <v/>
      </c>
      <c r="Q3713" s="330" t="str">
        <f ca="1">quantity</f>
        <v/>
      </c>
      <c r="R3713" s="284"/>
      <c r="S3713" s="282"/>
      <c r="T3713" s="282"/>
      <c r="U3713" s="282"/>
      <c r="V3713" s="305"/>
      <c r="W3713" s="305"/>
      <c r="X3713" s="305"/>
      <c r="Y3713" s="282"/>
      <c r="Z3713" s="282" t="e" vm="1">
        <f ca="1">_xlfn.IFS(AND(ISNUMBER(SEARCH("N?m l*", CUSTOMER[[#This Row],[Service Type]], 1)), CUSTOMER[[#This Row],[Count ST]] = TRUE), CUSTOMER[[#This Row],[Quantity]], AND($Y$10:$Y3713 = TRUE, COUNTIFS($H$10:$H3713, CUSTOMER[[#This Row],[Booking]], $J$10:$J3713, CUSTOMER[[#This Row],[Order Date]], $F$10:$F3713, "&lt;&gt;"&amp;"N?m l*")=1), 1, TRUE,  "")</f>
        <v>#NAME?</v>
      </c>
      <c r="AA3713" s="282" t="b">
        <f t="shared" ca="1" si="58"/>
        <v>0</v>
      </c>
      <c r="AB3713" s="305"/>
    </row>
    <row r="3714" spans="1:28" x14ac:dyDescent="0.25">
      <c r="A3714" s="281" t="str">
        <f ca="1">no.</f>
        <v/>
      </c>
      <c r="B3714" s="281"/>
      <c r="C3714" s="282"/>
      <c r="D3714" s="282"/>
      <c r="E3714" s="283" t="str">
        <f ca="1">position</f>
        <v/>
      </c>
      <c r="F3714" s="282"/>
      <c r="G3714" s="282"/>
      <c r="H3714" s="282"/>
      <c r="I3714" s="282"/>
      <c r="J3714" s="335"/>
      <c r="K3714" s="282"/>
      <c r="L3714" s="282"/>
      <c r="M3714" s="282"/>
      <c r="N3714" s="282"/>
      <c r="O3714" s="281"/>
      <c r="P3714" s="360" t="str">
        <f ca="1">rescore_patient</f>
        <v/>
      </c>
      <c r="Q3714" s="330" t="str">
        <f ca="1">quantity</f>
        <v/>
      </c>
      <c r="R3714" s="284"/>
      <c r="S3714" s="282"/>
      <c r="T3714" s="282"/>
      <c r="U3714" s="282"/>
      <c r="V3714" s="305"/>
      <c r="W3714" s="305"/>
      <c r="X3714" s="305"/>
      <c r="Y3714" s="282"/>
      <c r="Z3714" s="282" t="e" vm="1">
        <f ca="1">_xlfn.IFS(AND(ISNUMBER(SEARCH("N?m l*", CUSTOMER[[#This Row],[Service Type]], 1)), CUSTOMER[[#This Row],[Count ST]] = TRUE), CUSTOMER[[#This Row],[Quantity]], AND($Y$10:$Y3714 = TRUE, COUNTIFS($H$10:$H3714, CUSTOMER[[#This Row],[Booking]], $J$10:$J3714, CUSTOMER[[#This Row],[Order Date]], $F$10:$F3714, "&lt;&gt;"&amp;"N?m l*")=1), 1, TRUE,  "")</f>
        <v>#NAME?</v>
      </c>
      <c r="AA3714" s="282" t="b">
        <f t="shared" ca="1" si="58"/>
        <v>0</v>
      </c>
      <c r="AB3714" s="305"/>
    </row>
    <row r="3715" spans="1:28" x14ac:dyDescent="0.25">
      <c r="A3715" s="281" t="str">
        <f ca="1">no.</f>
        <v/>
      </c>
      <c r="B3715" s="281"/>
      <c r="C3715" s="282"/>
      <c r="D3715" s="282"/>
      <c r="E3715" s="283" t="str">
        <f ca="1">position</f>
        <v/>
      </c>
      <c r="F3715" s="282"/>
      <c r="G3715" s="282"/>
      <c r="H3715" s="282"/>
      <c r="I3715" s="282"/>
      <c r="J3715" s="335"/>
      <c r="K3715" s="282"/>
      <c r="L3715" s="282"/>
      <c r="M3715" s="282"/>
      <c r="N3715" s="282"/>
      <c r="O3715" s="281"/>
      <c r="P3715" s="360" t="str">
        <f ca="1">rescore_patient</f>
        <v/>
      </c>
      <c r="Q3715" s="330" t="str">
        <f ca="1">quantity</f>
        <v/>
      </c>
      <c r="R3715" s="284"/>
      <c r="S3715" s="282"/>
      <c r="T3715" s="282"/>
      <c r="U3715" s="282"/>
      <c r="V3715" s="305"/>
      <c r="W3715" s="305"/>
      <c r="X3715" s="305"/>
      <c r="Y3715" s="282"/>
      <c r="Z3715" s="282" t="e" vm="1">
        <f ca="1">_xlfn.IFS(AND(ISNUMBER(SEARCH("N?m l*", CUSTOMER[[#This Row],[Service Type]], 1)), CUSTOMER[[#This Row],[Count ST]] = TRUE), CUSTOMER[[#This Row],[Quantity]], AND($Y$10:$Y3715 = TRUE, COUNTIFS($H$10:$H3715, CUSTOMER[[#This Row],[Booking]], $J$10:$J3715, CUSTOMER[[#This Row],[Order Date]], $F$10:$F3715, "&lt;&gt;"&amp;"N?m l*")=1), 1, TRUE,  "")</f>
        <v>#NAME?</v>
      </c>
      <c r="AA3715" s="282" t="b">
        <f t="shared" ca="1" si="58"/>
        <v>0</v>
      </c>
      <c r="AB3715" s="305"/>
    </row>
    <row r="3716" spans="1:28" x14ac:dyDescent="0.25">
      <c r="A3716" s="281" t="str">
        <f ca="1">no.</f>
        <v/>
      </c>
      <c r="B3716" s="281"/>
      <c r="C3716" s="282"/>
      <c r="D3716" s="282"/>
      <c r="E3716" s="283" t="str">
        <f ca="1">position</f>
        <v/>
      </c>
      <c r="F3716" s="282"/>
      <c r="G3716" s="282"/>
      <c r="H3716" s="282"/>
      <c r="I3716" s="282"/>
      <c r="J3716" s="335"/>
      <c r="K3716" s="282"/>
      <c r="L3716" s="282"/>
      <c r="M3716" s="282"/>
      <c r="N3716" s="282"/>
      <c r="O3716" s="281"/>
      <c r="P3716" s="360" t="str">
        <f ca="1">rescore_patient</f>
        <v/>
      </c>
      <c r="Q3716" s="330" t="str">
        <f ca="1">quantity</f>
        <v/>
      </c>
      <c r="R3716" s="284"/>
      <c r="S3716" s="282"/>
      <c r="T3716" s="282"/>
      <c r="U3716" s="282"/>
      <c r="V3716" s="305"/>
      <c r="W3716" s="305"/>
      <c r="X3716" s="305"/>
      <c r="Y3716" s="282"/>
      <c r="Z3716" s="282" t="e" vm="1">
        <f ca="1">_xlfn.IFS(AND(ISNUMBER(SEARCH("N?m l*", CUSTOMER[[#This Row],[Service Type]], 1)), CUSTOMER[[#This Row],[Count ST]] = TRUE), CUSTOMER[[#This Row],[Quantity]], AND($Y$10:$Y3716 = TRUE, COUNTIFS($H$10:$H3716, CUSTOMER[[#This Row],[Booking]], $J$10:$J3716, CUSTOMER[[#This Row],[Order Date]], $F$10:$F3716, "&lt;&gt;"&amp;"N?m l*")=1), 1, TRUE,  "")</f>
        <v>#NAME?</v>
      </c>
      <c r="AA3716" s="282" t="b">
        <f t="shared" ca="1" si="58"/>
        <v>0</v>
      </c>
      <c r="AB3716" s="305"/>
    </row>
    <row r="3717" spans="1:28" x14ac:dyDescent="0.25">
      <c r="A3717" s="281" t="str">
        <f ca="1">no.</f>
        <v/>
      </c>
      <c r="B3717" s="281"/>
      <c r="C3717" s="282"/>
      <c r="D3717" s="282"/>
      <c r="E3717" s="283" t="str">
        <f ca="1">position</f>
        <v/>
      </c>
      <c r="F3717" s="282"/>
      <c r="G3717" s="282"/>
      <c r="H3717" s="282"/>
      <c r="I3717" s="282"/>
      <c r="J3717" s="335"/>
      <c r="K3717" s="282"/>
      <c r="L3717" s="282"/>
      <c r="M3717" s="282"/>
      <c r="N3717" s="282"/>
      <c r="O3717" s="281"/>
      <c r="P3717" s="360" t="str">
        <f ca="1">rescore_patient</f>
        <v/>
      </c>
      <c r="Q3717" s="330" t="str">
        <f ca="1">quantity</f>
        <v/>
      </c>
      <c r="R3717" s="284"/>
      <c r="S3717" s="282"/>
      <c r="T3717" s="282"/>
      <c r="U3717" s="282"/>
      <c r="V3717" s="305"/>
      <c r="W3717" s="305"/>
      <c r="X3717" s="305"/>
      <c r="Y3717" s="282"/>
      <c r="Z3717" s="282" t="e" vm="1">
        <f ca="1">_xlfn.IFS(AND(ISNUMBER(SEARCH("N?m l*", CUSTOMER[[#This Row],[Service Type]], 1)), CUSTOMER[[#This Row],[Count ST]] = TRUE), CUSTOMER[[#This Row],[Quantity]], AND($Y$10:$Y3717 = TRUE, COUNTIFS($H$10:$H3717, CUSTOMER[[#This Row],[Booking]], $J$10:$J3717, CUSTOMER[[#This Row],[Order Date]], $F$10:$F3717, "&lt;&gt;"&amp;"N?m l*")=1), 1, TRUE,  "")</f>
        <v>#NAME?</v>
      </c>
      <c r="AA3717" s="282" t="b">
        <f t="shared" ca="1" si="58"/>
        <v>0</v>
      </c>
      <c r="AB3717" s="305"/>
    </row>
    <row r="3718" spans="1:28" x14ac:dyDescent="0.25">
      <c r="A3718" s="281" t="str">
        <f ca="1">no.</f>
        <v/>
      </c>
      <c r="B3718" s="281"/>
      <c r="C3718" s="282"/>
      <c r="D3718" s="282"/>
      <c r="E3718" s="283" t="str">
        <f ca="1">position</f>
        <v/>
      </c>
      <c r="F3718" s="282"/>
      <c r="G3718" s="282"/>
      <c r="H3718" s="282"/>
      <c r="I3718" s="282"/>
      <c r="J3718" s="335"/>
      <c r="K3718" s="282"/>
      <c r="L3718" s="282"/>
      <c r="M3718" s="282"/>
      <c r="N3718" s="282"/>
      <c r="O3718" s="281"/>
      <c r="P3718" s="360" t="str">
        <f ca="1">rescore_patient</f>
        <v/>
      </c>
      <c r="Q3718" s="330" t="str">
        <f ca="1">quantity</f>
        <v/>
      </c>
      <c r="R3718" s="284"/>
      <c r="S3718" s="282"/>
      <c r="T3718" s="282"/>
      <c r="U3718" s="282"/>
      <c r="V3718" s="305"/>
      <c r="W3718" s="305"/>
      <c r="X3718" s="305"/>
      <c r="Y3718" s="282"/>
      <c r="Z3718" s="282" t="e" vm="1">
        <f ca="1">_xlfn.IFS(AND(ISNUMBER(SEARCH("N?m l*", CUSTOMER[[#This Row],[Service Type]], 1)), CUSTOMER[[#This Row],[Count ST]] = TRUE), CUSTOMER[[#This Row],[Quantity]], AND($Y$10:$Y3718 = TRUE, COUNTIFS($H$10:$H3718, CUSTOMER[[#This Row],[Booking]], $J$10:$J3718, CUSTOMER[[#This Row],[Order Date]], $F$10:$F3718, "&lt;&gt;"&amp;"N?m l*")=1), 1, TRUE,  "")</f>
        <v>#NAME?</v>
      </c>
      <c r="AA3718" s="282" t="b">
        <f t="shared" ca="1" si="58"/>
        <v>0</v>
      </c>
      <c r="AB3718" s="305"/>
    </row>
    <row r="3719" spans="1:28" x14ac:dyDescent="0.25">
      <c r="A3719" s="281" t="str">
        <f ca="1">no.</f>
        <v/>
      </c>
      <c r="B3719" s="281"/>
      <c r="C3719" s="282"/>
      <c r="D3719" s="282"/>
      <c r="E3719" s="283" t="str">
        <f ca="1">position</f>
        <v/>
      </c>
      <c r="F3719" s="282"/>
      <c r="G3719" s="282"/>
      <c r="H3719" s="282"/>
      <c r="I3719" s="282"/>
      <c r="J3719" s="335"/>
      <c r="K3719" s="282"/>
      <c r="L3719" s="282"/>
      <c r="M3719" s="282"/>
      <c r="N3719" s="282"/>
      <c r="O3719" s="281"/>
      <c r="P3719" s="360" t="str">
        <f ca="1">rescore_patient</f>
        <v/>
      </c>
      <c r="Q3719" s="330" t="str">
        <f ca="1">quantity</f>
        <v/>
      </c>
      <c r="R3719" s="284"/>
      <c r="S3719" s="282"/>
      <c r="T3719" s="282"/>
      <c r="U3719" s="282"/>
      <c r="V3719" s="305"/>
      <c r="W3719" s="305"/>
      <c r="X3719" s="305"/>
      <c r="Y3719" s="282"/>
      <c r="Z3719" s="282" t="e" vm="1">
        <f ca="1">_xlfn.IFS(AND(ISNUMBER(SEARCH("N?m l*", CUSTOMER[[#This Row],[Service Type]], 1)), CUSTOMER[[#This Row],[Count ST]] = TRUE), CUSTOMER[[#This Row],[Quantity]], AND($Y$10:$Y3719 = TRUE, COUNTIFS($H$10:$H3719, CUSTOMER[[#This Row],[Booking]], $J$10:$J3719, CUSTOMER[[#This Row],[Order Date]], $F$10:$F3719, "&lt;&gt;"&amp;"N?m l*")=1), 1, TRUE,  "")</f>
        <v>#NAME?</v>
      </c>
      <c r="AA3719" s="282" t="b">
        <f t="shared" ca="1" si="58"/>
        <v>0</v>
      </c>
      <c r="AB3719" s="305"/>
    </row>
    <row r="3720" spans="1:28" x14ac:dyDescent="0.25">
      <c r="A3720" s="281" t="str">
        <f ca="1">no.</f>
        <v/>
      </c>
      <c r="B3720" s="281"/>
      <c r="C3720" s="282"/>
      <c r="D3720" s="282"/>
      <c r="E3720" s="283" t="str">
        <f ca="1">position</f>
        <v/>
      </c>
      <c r="F3720" s="282"/>
      <c r="G3720" s="282"/>
      <c r="H3720" s="282"/>
      <c r="I3720" s="282"/>
      <c r="J3720" s="335"/>
      <c r="K3720" s="282"/>
      <c r="L3720" s="282"/>
      <c r="M3720" s="282"/>
      <c r="N3720" s="282"/>
      <c r="O3720" s="281"/>
      <c r="P3720" s="360" t="str">
        <f ca="1">rescore_patient</f>
        <v/>
      </c>
      <c r="Q3720" s="330" t="str">
        <f ca="1">quantity</f>
        <v/>
      </c>
      <c r="R3720" s="284"/>
      <c r="S3720" s="282"/>
      <c r="T3720" s="282"/>
      <c r="U3720" s="282"/>
      <c r="V3720" s="305"/>
      <c r="W3720" s="305"/>
      <c r="X3720" s="305"/>
      <c r="Y3720" s="282"/>
      <c r="Z3720" s="282" t="e" vm="1">
        <f ca="1">_xlfn.IFS(AND(ISNUMBER(SEARCH("N?m l*", CUSTOMER[[#This Row],[Service Type]], 1)), CUSTOMER[[#This Row],[Count ST]] = TRUE), CUSTOMER[[#This Row],[Quantity]], AND($Y$10:$Y3720 = TRUE, COUNTIFS($H$10:$H3720, CUSTOMER[[#This Row],[Booking]], $J$10:$J3720, CUSTOMER[[#This Row],[Order Date]], $F$10:$F3720, "&lt;&gt;"&amp;"N?m l*")=1), 1, TRUE,  "")</f>
        <v>#NAME?</v>
      </c>
      <c r="AA3720" s="282" t="b">
        <f t="shared" ca="1" si="58"/>
        <v>0</v>
      </c>
      <c r="AB3720" s="305"/>
    </row>
    <row r="3721" spans="1:28" x14ac:dyDescent="0.25">
      <c r="A3721" s="281" t="str">
        <f ca="1">no.</f>
        <v/>
      </c>
      <c r="B3721" s="281"/>
      <c r="C3721" s="282"/>
      <c r="D3721" s="282"/>
      <c r="E3721" s="283" t="str">
        <f ca="1">position</f>
        <v/>
      </c>
      <c r="F3721" s="282"/>
      <c r="G3721" s="282"/>
      <c r="H3721" s="282"/>
      <c r="I3721" s="282"/>
      <c r="J3721" s="335"/>
      <c r="K3721" s="282"/>
      <c r="L3721" s="282"/>
      <c r="M3721" s="282"/>
      <c r="N3721" s="282"/>
      <c r="O3721" s="281"/>
      <c r="P3721" s="360" t="str">
        <f ca="1">rescore_patient</f>
        <v/>
      </c>
      <c r="Q3721" s="330" t="str">
        <f ca="1">quantity</f>
        <v/>
      </c>
      <c r="R3721" s="284"/>
      <c r="S3721" s="282"/>
      <c r="T3721" s="282"/>
      <c r="U3721" s="282"/>
      <c r="V3721" s="305"/>
      <c r="W3721" s="305"/>
      <c r="X3721" s="305"/>
      <c r="Y3721" s="282"/>
      <c r="Z3721" s="282" t="e" vm="1">
        <f ca="1">_xlfn.IFS(AND(ISNUMBER(SEARCH("N?m l*", CUSTOMER[[#This Row],[Service Type]], 1)), CUSTOMER[[#This Row],[Count ST]] = TRUE), CUSTOMER[[#This Row],[Quantity]], AND($Y$10:$Y3721 = TRUE, COUNTIFS($H$10:$H3721, CUSTOMER[[#This Row],[Booking]], $J$10:$J3721, CUSTOMER[[#This Row],[Order Date]], $F$10:$F3721, "&lt;&gt;"&amp;"N?m l*")=1), 1, TRUE,  "")</f>
        <v>#NAME?</v>
      </c>
      <c r="AA3721" s="282" t="b">
        <f t="shared" ca="1" si="58"/>
        <v>0</v>
      </c>
      <c r="AB3721" s="305"/>
    </row>
    <row r="3722" spans="1:28" x14ac:dyDescent="0.25">
      <c r="A3722" s="281" t="str">
        <f ca="1">no.</f>
        <v/>
      </c>
      <c r="B3722" s="281"/>
      <c r="C3722" s="282"/>
      <c r="D3722" s="282"/>
      <c r="E3722" s="283" t="str">
        <f ca="1">position</f>
        <v/>
      </c>
      <c r="F3722" s="282"/>
      <c r="G3722" s="282"/>
      <c r="H3722" s="282"/>
      <c r="I3722" s="282"/>
      <c r="J3722" s="335"/>
      <c r="K3722" s="282"/>
      <c r="L3722" s="282"/>
      <c r="M3722" s="282"/>
      <c r="N3722" s="282"/>
      <c r="O3722" s="281"/>
      <c r="P3722" s="360" t="str">
        <f ca="1">rescore_patient</f>
        <v/>
      </c>
      <c r="Q3722" s="330" t="str">
        <f ca="1">quantity</f>
        <v/>
      </c>
      <c r="R3722" s="284"/>
      <c r="S3722" s="282"/>
      <c r="T3722" s="282"/>
      <c r="U3722" s="282"/>
      <c r="V3722" s="305"/>
      <c r="W3722" s="305"/>
      <c r="X3722" s="305"/>
      <c r="Y3722" s="282"/>
      <c r="Z3722" s="282" t="e" vm="1">
        <f ca="1">_xlfn.IFS(AND(ISNUMBER(SEARCH("N?m l*", CUSTOMER[[#This Row],[Service Type]], 1)), CUSTOMER[[#This Row],[Count ST]] = TRUE), CUSTOMER[[#This Row],[Quantity]], AND($Y$10:$Y3722 = TRUE, COUNTIFS($H$10:$H3722, CUSTOMER[[#This Row],[Booking]], $J$10:$J3722, CUSTOMER[[#This Row],[Order Date]], $F$10:$F3722, "&lt;&gt;"&amp;"N?m l*")=1), 1, TRUE,  "")</f>
        <v>#NAME?</v>
      </c>
      <c r="AA3722" s="282" t="b">
        <f t="shared" ref="AA3722:AA3785" ca="1" si="59">count_svc_type</f>
        <v>0</v>
      </c>
      <c r="AB3722" s="305"/>
    </row>
    <row r="3723" spans="1:28" x14ac:dyDescent="0.25">
      <c r="A3723" s="281" t="str">
        <f ca="1">no.</f>
        <v/>
      </c>
      <c r="B3723" s="281"/>
      <c r="C3723" s="282"/>
      <c r="D3723" s="282"/>
      <c r="E3723" s="283" t="str">
        <f ca="1">position</f>
        <v/>
      </c>
      <c r="F3723" s="282"/>
      <c r="G3723" s="282"/>
      <c r="H3723" s="282"/>
      <c r="I3723" s="282"/>
      <c r="J3723" s="335"/>
      <c r="K3723" s="282"/>
      <c r="L3723" s="282"/>
      <c r="M3723" s="282"/>
      <c r="N3723" s="282"/>
      <c r="O3723" s="281"/>
      <c r="P3723" s="360" t="str">
        <f ca="1">rescore_patient</f>
        <v/>
      </c>
      <c r="Q3723" s="330" t="str">
        <f ca="1">quantity</f>
        <v/>
      </c>
      <c r="R3723" s="284"/>
      <c r="S3723" s="282"/>
      <c r="T3723" s="282"/>
      <c r="U3723" s="282"/>
      <c r="V3723" s="305"/>
      <c r="W3723" s="305"/>
      <c r="X3723" s="305"/>
      <c r="Y3723" s="282"/>
      <c r="Z3723" s="282" t="e" vm="1">
        <f ca="1">_xlfn.IFS(AND(ISNUMBER(SEARCH("N?m l*", CUSTOMER[[#This Row],[Service Type]], 1)), CUSTOMER[[#This Row],[Count ST]] = TRUE), CUSTOMER[[#This Row],[Quantity]], AND($Y$10:$Y3723 = TRUE, COUNTIFS($H$10:$H3723, CUSTOMER[[#This Row],[Booking]], $J$10:$J3723, CUSTOMER[[#This Row],[Order Date]], $F$10:$F3723, "&lt;&gt;"&amp;"N?m l*")=1), 1, TRUE,  "")</f>
        <v>#NAME?</v>
      </c>
      <c r="AA3723" s="282" t="b">
        <f t="shared" ca="1" si="59"/>
        <v>0</v>
      </c>
      <c r="AB3723" s="305"/>
    </row>
    <row r="3724" spans="1:28" x14ac:dyDescent="0.25">
      <c r="A3724" s="281" t="str">
        <f ca="1">no.</f>
        <v/>
      </c>
      <c r="B3724" s="281"/>
      <c r="C3724" s="282"/>
      <c r="D3724" s="282"/>
      <c r="E3724" s="283" t="str">
        <f ca="1">position</f>
        <v/>
      </c>
      <c r="F3724" s="282"/>
      <c r="G3724" s="282"/>
      <c r="H3724" s="282"/>
      <c r="I3724" s="282"/>
      <c r="J3724" s="335"/>
      <c r="K3724" s="282"/>
      <c r="L3724" s="282"/>
      <c r="M3724" s="282"/>
      <c r="N3724" s="282"/>
      <c r="O3724" s="281"/>
      <c r="P3724" s="360" t="str">
        <f ca="1">rescore_patient</f>
        <v/>
      </c>
      <c r="Q3724" s="330" t="str">
        <f ca="1">quantity</f>
        <v/>
      </c>
      <c r="R3724" s="284"/>
      <c r="S3724" s="282"/>
      <c r="T3724" s="282"/>
      <c r="U3724" s="282"/>
      <c r="V3724" s="305"/>
      <c r="W3724" s="305"/>
      <c r="X3724" s="305"/>
      <c r="Y3724" s="282"/>
      <c r="Z3724" s="282" t="e" vm="1">
        <f ca="1">_xlfn.IFS(AND(ISNUMBER(SEARCH("N?m l*", CUSTOMER[[#This Row],[Service Type]], 1)), CUSTOMER[[#This Row],[Count ST]] = TRUE), CUSTOMER[[#This Row],[Quantity]], AND($Y$10:$Y3724 = TRUE, COUNTIFS($H$10:$H3724, CUSTOMER[[#This Row],[Booking]], $J$10:$J3724, CUSTOMER[[#This Row],[Order Date]], $F$10:$F3724, "&lt;&gt;"&amp;"N?m l*")=1), 1, TRUE,  "")</f>
        <v>#NAME?</v>
      </c>
      <c r="AA3724" s="282" t="b">
        <f t="shared" ca="1" si="59"/>
        <v>0</v>
      </c>
      <c r="AB3724" s="305"/>
    </row>
    <row r="3725" spans="1:28" x14ac:dyDescent="0.25">
      <c r="A3725" s="281" t="str">
        <f ca="1">no.</f>
        <v/>
      </c>
      <c r="B3725" s="281"/>
      <c r="C3725" s="282"/>
      <c r="D3725" s="282"/>
      <c r="E3725" s="283" t="str">
        <f ca="1">position</f>
        <v/>
      </c>
      <c r="F3725" s="282"/>
      <c r="G3725" s="282"/>
      <c r="H3725" s="282"/>
      <c r="I3725" s="282"/>
      <c r="J3725" s="335"/>
      <c r="K3725" s="282"/>
      <c r="L3725" s="282"/>
      <c r="M3725" s="282"/>
      <c r="N3725" s="282"/>
      <c r="O3725" s="281"/>
      <c r="P3725" s="360" t="str">
        <f ca="1">rescore_patient</f>
        <v/>
      </c>
      <c r="Q3725" s="330" t="str">
        <f ca="1">quantity</f>
        <v/>
      </c>
      <c r="R3725" s="284"/>
      <c r="S3725" s="282"/>
      <c r="T3725" s="282"/>
      <c r="U3725" s="282"/>
      <c r="V3725" s="305"/>
      <c r="W3725" s="305"/>
      <c r="X3725" s="305"/>
      <c r="Y3725" s="282"/>
      <c r="Z3725" s="282" t="e" vm="1">
        <f ca="1">_xlfn.IFS(AND(ISNUMBER(SEARCH("N?m l*", CUSTOMER[[#This Row],[Service Type]], 1)), CUSTOMER[[#This Row],[Count ST]] = TRUE), CUSTOMER[[#This Row],[Quantity]], AND($Y$10:$Y3725 = TRUE, COUNTIFS($H$10:$H3725, CUSTOMER[[#This Row],[Booking]], $J$10:$J3725, CUSTOMER[[#This Row],[Order Date]], $F$10:$F3725, "&lt;&gt;"&amp;"N?m l*")=1), 1, TRUE,  "")</f>
        <v>#NAME?</v>
      </c>
      <c r="AA3725" s="282" t="b">
        <f t="shared" ca="1" si="59"/>
        <v>0</v>
      </c>
      <c r="AB3725" s="305"/>
    </row>
    <row r="3726" spans="1:28" x14ac:dyDescent="0.25">
      <c r="A3726" s="281" t="str">
        <f ca="1">no.</f>
        <v/>
      </c>
      <c r="B3726" s="281"/>
      <c r="C3726" s="282"/>
      <c r="D3726" s="282"/>
      <c r="E3726" s="283" t="str">
        <f ca="1">position</f>
        <v/>
      </c>
      <c r="F3726" s="282"/>
      <c r="G3726" s="282"/>
      <c r="H3726" s="282"/>
      <c r="I3726" s="282"/>
      <c r="J3726" s="335"/>
      <c r="K3726" s="282"/>
      <c r="L3726" s="282"/>
      <c r="M3726" s="282"/>
      <c r="N3726" s="282"/>
      <c r="O3726" s="281"/>
      <c r="P3726" s="360" t="str">
        <f ca="1">rescore_patient</f>
        <v/>
      </c>
      <c r="Q3726" s="330" t="str">
        <f ca="1">quantity</f>
        <v/>
      </c>
      <c r="R3726" s="284"/>
      <c r="S3726" s="282"/>
      <c r="T3726" s="282"/>
      <c r="U3726" s="282"/>
      <c r="V3726" s="305"/>
      <c r="W3726" s="305"/>
      <c r="X3726" s="305"/>
      <c r="Y3726" s="282"/>
      <c r="Z3726" s="282" t="e" vm="1">
        <f ca="1">_xlfn.IFS(AND(ISNUMBER(SEARCH("N?m l*", CUSTOMER[[#This Row],[Service Type]], 1)), CUSTOMER[[#This Row],[Count ST]] = TRUE), CUSTOMER[[#This Row],[Quantity]], AND($Y$10:$Y3726 = TRUE, COUNTIFS($H$10:$H3726, CUSTOMER[[#This Row],[Booking]], $J$10:$J3726, CUSTOMER[[#This Row],[Order Date]], $F$10:$F3726, "&lt;&gt;"&amp;"N?m l*")=1), 1, TRUE,  "")</f>
        <v>#NAME?</v>
      </c>
      <c r="AA3726" s="282" t="b">
        <f t="shared" ca="1" si="59"/>
        <v>0</v>
      </c>
      <c r="AB3726" s="305"/>
    </row>
    <row r="3727" spans="1:28" x14ac:dyDescent="0.25">
      <c r="A3727" s="281" t="str">
        <f ca="1">no.</f>
        <v/>
      </c>
      <c r="B3727" s="281"/>
      <c r="C3727" s="282"/>
      <c r="D3727" s="282"/>
      <c r="E3727" s="283" t="str">
        <f ca="1">position</f>
        <v/>
      </c>
      <c r="F3727" s="282"/>
      <c r="G3727" s="282"/>
      <c r="H3727" s="282"/>
      <c r="I3727" s="282"/>
      <c r="J3727" s="335"/>
      <c r="K3727" s="282"/>
      <c r="L3727" s="282"/>
      <c r="M3727" s="282"/>
      <c r="N3727" s="282"/>
      <c r="O3727" s="281"/>
      <c r="P3727" s="360" t="str">
        <f ca="1">rescore_patient</f>
        <v/>
      </c>
      <c r="Q3727" s="330" t="str">
        <f ca="1">quantity</f>
        <v/>
      </c>
      <c r="R3727" s="284"/>
      <c r="S3727" s="282"/>
      <c r="T3727" s="282"/>
      <c r="U3727" s="282"/>
      <c r="V3727" s="305"/>
      <c r="W3727" s="305"/>
      <c r="X3727" s="305"/>
      <c r="Y3727" s="282"/>
      <c r="Z3727" s="282" t="e" vm="1">
        <f ca="1">_xlfn.IFS(AND(ISNUMBER(SEARCH("N?m l*", CUSTOMER[[#This Row],[Service Type]], 1)), CUSTOMER[[#This Row],[Count ST]] = TRUE), CUSTOMER[[#This Row],[Quantity]], AND($Y$10:$Y3727 = TRUE, COUNTIFS($H$10:$H3727, CUSTOMER[[#This Row],[Booking]], $J$10:$J3727, CUSTOMER[[#This Row],[Order Date]], $F$10:$F3727, "&lt;&gt;"&amp;"N?m l*")=1), 1, TRUE,  "")</f>
        <v>#NAME?</v>
      </c>
      <c r="AA3727" s="282" t="b">
        <f t="shared" ca="1" si="59"/>
        <v>0</v>
      </c>
      <c r="AB3727" s="305"/>
    </row>
    <row r="3728" spans="1:28" x14ac:dyDescent="0.25">
      <c r="A3728" s="281" t="str">
        <f ca="1">no.</f>
        <v/>
      </c>
      <c r="B3728" s="281"/>
      <c r="C3728" s="282"/>
      <c r="D3728" s="282"/>
      <c r="E3728" s="283" t="str">
        <f ca="1">position</f>
        <v/>
      </c>
      <c r="F3728" s="282"/>
      <c r="G3728" s="282"/>
      <c r="H3728" s="282"/>
      <c r="I3728" s="282"/>
      <c r="J3728" s="335"/>
      <c r="K3728" s="282"/>
      <c r="L3728" s="282"/>
      <c r="M3728" s="282"/>
      <c r="N3728" s="282"/>
      <c r="O3728" s="281"/>
      <c r="P3728" s="360" t="str">
        <f ca="1">rescore_patient</f>
        <v/>
      </c>
      <c r="Q3728" s="330" t="str">
        <f ca="1">quantity</f>
        <v/>
      </c>
      <c r="R3728" s="284"/>
      <c r="S3728" s="282"/>
      <c r="T3728" s="282"/>
      <c r="U3728" s="282"/>
      <c r="V3728" s="305"/>
      <c r="W3728" s="305"/>
      <c r="X3728" s="305"/>
      <c r="Y3728" s="282"/>
      <c r="Z3728" s="282" t="e" vm="1">
        <f ca="1">_xlfn.IFS(AND(ISNUMBER(SEARCH("N?m l*", CUSTOMER[[#This Row],[Service Type]], 1)), CUSTOMER[[#This Row],[Count ST]] = TRUE), CUSTOMER[[#This Row],[Quantity]], AND($Y$10:$Y3728 = TRUE, COUNTIFS($H$10:$H3728, CUSTOMER[[#This Row],[Booking]], $J$10:$J3728, CUSTOMER[[#This Row],[Order Date]], $F$10:$F3728, "&lt;&gt;"&amp;"N?m l*")=1), 1, TRUE,  "")</f>
        <v>#NAME?</v>
      </c>
      <c r="AA3728" s="282" t="b">
        <f t="shared" ca="1" si="59"/>
        <v>0</v>
      </c>
      <c r="AB3728" s="305"/>
    </row>
    <row r="3729" spans="1:28" x14ac:dyDescent="0.25">
      <c r="A3729" s="281" t="str">
        <f ca="1">no.</f>
        <v/>
      </c>
      <c r="B3729" s="281"/>
      <c r="C3729" s="282"/>
      <c r="D3729" s="282"/>
      <c r="E3729" s="283" t="str">
        <f ca="1">position</f>
        <v/>
      </c>
      <c r="F3729" s="282"/>
      <c r="G3729" s="282"/>
      <c r="H3729" s="282"/>
      <c r="I3729" s="282"/>
      <c r="J3729" s="335"/>
      <c r="K3729" s="282"/>
      <c r="L3729" s="282"/>
      <c r="M3729" s="282"/>
      <c r="N3729" s="282"/>
      <c r="O3729" s="281"/>
      <c r="P3729" s="360" t="str">
        <f ca="1">rescore_patient</f>
        <v/>
      </c>
      <c r="Q3729" s="330" t="str">
        <f ca="1">quantity</f>
        <v/>
      </c>
      <c r="R3729" s="284"/>
      <c r="S3729" s="282"/>
      <c r="T3729" s="282"/>
      <c r="U3729" s="282"/>
      <c r="V3729" s="305"/>
      <c r="W3729" s="305"/>
      <c r="X3729" s="305"/>
      <c r="Y3729" s="282"/>
      <c r="Z3729" s="282" t="e" vm="1">
        <f ca="1">_xlfn.IFS(AND(ISNUMBER(SEARCH("N?m l*", CUSTOMER[[#This Row],[Service Type]], 1)), CUSTOMER[[#This Row],[Count ST]] = TRUE), CUSTOMER[[#This Row],[Quantity]], AND($Y$10:$Y3729 = TRUE, COUNTIFS($H$10:$H3729, CUSTOMER[[#This Row],[Booking]], $J$10:$J3729, CUSTOMER[[#This Row],[Order Date]], $F$10:$F3729, "&lt;&gt;"&amp;"N?m l*")=1), 1, TRUE,  "")</f>
        <v>#NAME?</v>
      </c>
      <c r="AA3729" s="282" t="b">
        <f t="shared" ca="1" si="59"/>
        <v>0</v>
      </c>
      <c r="AB3729" s="305"/>
    </row>
    <row r="3730" spans="1:28" x14ac:dyDescent="0.25">
      <c r="A3730" s="281" t="str">
        <f ca="1">no.</f>
        <v/>
      </c>
      <c r="B3730" s="281"/>
      <c r="C3730" s="282"/>
      <c r="D3730" s="282"/>
      <c r="E3730" s="283" t="str">
        <f ca="1">position</f>
        <v/>
      </c>
      <c r="F3730" s="282"/>
      <c r="G3730" s="282"/>
      <c r="H3730" s="282"/>
      <c r="I3730" s="282"/>
      <c r="J3730" s="335"/>
      <c r="K3730" s="282"/>
      <c r="L3730" s="282"/>
      <c r="M3730" s="282"/>
      <c r="N3730" s="282"/>
      <c r="O3730" s="281"/>
      <c r="P3730" s="360" t="str">
        <f ca="1">rescore_patient</f>
        <v/>
      </c>
      <c r="Q3730" s="330" t="str">
        <f ca="1">quantity</f>
        <v/>
      </c>
      <c r="R3730" s="284"/>
      <c r="S3730" s="282"/>
      <c r="T3730" s="282"/>
      <c r="U3730" s="282"/>
      <c r="V3730" s="305"/>
      <c r="W3730" s="305"/>
      <c r="X3730" s="305"/>
      <c r="Y3730" s="282"/>
      <c r="Z3730" s="282" t="e" vm="1">
        <f ca="1">_xlfn.IFS(AND(ISNUMBER(SEARCH("N?m l*", CUSTOMER[[#This Row],[Service Type]], 1)), CUSTOMER[[#This Row],[Count ST]] = TRUE), CUSTOMER[[#This Row],[Quantity]], AND($Y$10:$Y3730 = TRUE, COUNTIFS($H$10:$H3730, CUSTOMER[[#This Row],[Booking]], $J$10:$J3730, CUSTOMER[[#This Row],[Order Date]], $F$10:$F3730, "&lt;&gt;"&amp;"N?m l*")=1), 1, TRUE,  "")</f>
        <v>#NAME?</v>
      </c>
      <c r="AA3730" s="282" t="b">
        <f t="shared" ca="1" si="59"/>
        <v>0</v>
      </c>
      <c r="AB3730" s="305"/>
    </row>
    <row r="3731" spans="1:28" x14ac:dyDescent="0.25">
      <c r="A3731" s="281" t="str">
        <f ca="1">no.</f>
        <v/>
      </c>
      <c r="B3731" s="281"/>
      <c r="C3731" s="282"/>
      <c r="D3731" s="282"/>
      <c r="E3731" s="283" t="str">
        <f ca="1">position</f>
        <v/>
      </c>
      <c r="F3731" s="282"/>
      <c r="G3731" s="282"/>
      <c r="H3731" s="282"/>
      <c r="I3731" s="282"/>
      <c r="J3731" s="335"/>
      <c r="K3731" s="282"/>
      <c r="L3731" s="282"/>
      <c r="M3731" s="282"/>
      <c r="N3731" s="282"/>
      <c r="O3731" s="281"/>
      <c r="P3731" s="360" t="str">
        <f ca="1">rescore_patient</f>
        <v/>
      </c>
      <c r="Q3731" s="330" t="str">
        <f ca="1">quantity</f>
        <v/>
      </c>
      <c r="R3731" s="284"/>
      <c r="S3731" s="282"/>
      <c r="T3731" s="282"/>
      <c r="U3731" s="282"/>
      <c r="V3731" s="305"/>
      <c r="W3731" s="305"/>
      <c r="X3731" s="305"/>
      <c r="Y3731" s="282"/>
      <c r="Z3731" s="282" t="e" vm="1">
        <f ca="1">_xlfn.IFS(AND(ISNUMBER(SEARCH("N?m l*", CUSTOMER[[#This Row],[Service Type]], 1)), CUSTOMER[[#This Row],[Count ST]] = TRUE), CUSTOMER[[#This Row],[Quantity]], AND($Y$10:$Y3731 = TRUE, COUNTIFS($H$10:$H3731, CUSTOMER[[#This Row],[Booking]], $J$10:$J3731, CUSTOMER[[#This Row],[Order Date]], $F$10:$F3731, "&lt;&gt;"&amp;"N?m l*")=1), 1, TRUE,  "")</f>
        <v>#NAME?</v>
      </c>
      <c r="AA3731" s="282" t="b">
        <f t="shared" ca="1" si="59"/>
        <v>0</v>
      </c>
      <c r="AB3731" s="305"/>
    </row>
    <row r="3732" spans="1:28" x14ac:dyDescent="0.25">
      <c r="A3732" s="281" t="str">
        <f ca="1">no.</f>
        <v/>
      </c>
      <c r="B3732" s="281"/>
      <c r="C3732" s="282"/>
      <c r="D3732" s="282"/>
      <c r="E3732" s="283" t="str">
        <f ca="1">position</f>
        <v/>
      </c>
      <c r="F3732" s="282"/>
      <c r="G3732" s="282"/>
      <c r="H3732" s="282"/>
      <c r="I3732" s="282"/>
      <c r="J3732" s="335"/>
      <c r="K3732" s="282"/>
      <c r="L3732" s="282"/>
      <c r="M3732" s="282"/>
      <c r="N3732" s="282"/>
      <c r="O3732" s="281"/>
      <c r="P3732" s="360" t="str">
        <f ca="1">rescore_patient</f>
        <v/>
      </c>
      <c r="Q3732" s="330" t="str">
        <f ca="1">quantity</f>
        <v/>
      </c>
      <c r="R3732" s="284"/>
      <c r="S3732" s="282"/>
      <c r="T3732" s="282"/>
      <c r="U3732" s="282"/>
      <c r="V3732" s="305"/>
      <c r="W3732" s="305"/>
      <c r="X3732" s="305"/>
      <c r="Y3732" s="282"/>
      <c r="Z3732" s="282" t="e" vm="1">
        <f ca="1">_xlfn.IFS(AND(ISNUMBER(SEARCH("N?m l*", CUSTOMER[[#This Row],[Service Type]], 1)), CUSTOMER[[#This Row],[Count ST]] = TRUE), CUSTOMER[[#This Row],[Quantity]], AND($Y$10:$Y3732 = TRUE, COUNTIFS($H$10:$H3732, CUSTOMER[[#This Row],[Booking]], $J$10:$J3732, CUSTOMER[[#This Row],[Order Date]], $F$10:$F3732, "&lt;&gt;"&amp;"N?m l*")=1), 1, TRUE,  "")</f>
        <v>#NAME?</v>
      </c>
      <c r="AA3732" s="282" t="b">
        <f t="shared" ca="1" si="59"/>
        <v>0</v>
      </c>
      <c r="AB3732" s="305"/>
    </row>
    <row r="3733" spans="1:28" x14ac:dyDescent="0.25">
      <c r="A3733" s="281" t="str">
        <f ca="1">no.</f>
        <v/>
      </c>
      <c r="B3733" s="281"/>
      <c r="C3733" s="282"/>
      <c r="D3733" s="282"/>
      <c r="E3733" s="283" t="str">
        <f ca="1">position</f>
        <v/>
      </c>
      <c r="F3733" s="282"/>
      <c r="G3733" s="282"/>
      <c r="H3733" s="282"/>
      <c r="I3733" s="282"/>
      <c r="J3733" s="335"/>
      <c r="K3733" s="282"/>
      <c r="L3733" s="282"/>
      <c r="M3733" s="282"/>
      <c r="N3733" s="282"/>
      <c r="O3733" s="281"/>
      <c r="P3733" s="360" t="str">
        <f ca="1">rescore_patient</f>
        <v/>
      </c>
      <c r="Q3733" s="330" t="str">
        <f ca="1">quantity</f>
        <v/>
      </c>
      <c r="R3733" s="284"/>
      <c r="S3733" s="282"/>
      <c r="T3733" s="282"/>
      <c r="U3733" s="282"/>
      <c r="V3733" s="305"/>
      <c r="W3733" s="305"/>
      <c r="X3733" s="305"/>
      <c r="Y3733" s="282"/>
      <c r="Z3733" s="282" t="e" vm="1">
        <f ca="1">_xlfn.IFS(AND(ISNUMBER(SEARCH("N?m l*", CUSTOMER[[#This Row],[Service Type]], 1)), CUSTOMER[[#This Row],[Count ST]] = TRUE), CUSTOMER[[#This Row],[Quantity]], AND($Y$10:$Y3733 = TRUE, COUNTIFS($H$10:$H3733, CUSTOMER[[#This Row],[Booking]], $J$10:$J3733, CUSTOMER[[#This Row],[Order Date]], $F$10:$F3733, "&lt;&gt;"&amp;"N?m l*")=1), 1, TRUE,  "")</f>
        <v>#NAME?</v>
      </c>
      <c r="AA3733" s="282" t="b">
        <f t="shared" ca="1" si="59"/>
        <v>0</v>
      </c>
      <c r="AB3733" s="305"/>
    </row>
    <row r="3734" spans="1:28" x14ac:dyDescent="0.25">
      <c r="A3734" s="281" t="str">
        <f ca="1">no.</f>
        <v/>
      </c>
      <c r="B3734" s="281"/>
      <c r="C3734" s="282"/>
      <c r="D3734" s="282"/>
      <c r="E3734" s="283" t="str">
        <f ca="1">position</f>
        <v/>
      </c>
      <c r="F3734" s="282"/>
      <c r="G3734" s="282"/>
      <c r="H3734" s="282"/>
      <c r="I3734" s="282"/>
      <c r="J3734" s="335"/>
      <c r="K3734" s="282"/>
      <c r="L3734" s="282"/>
      <c r="M3734" s="282"/>
      <c r="N3734" s="282"/>
      <c r="O3734" s="281"/>
      <c r="P3734" s="360" t="str">
        <f ca="1">rescore_patient</f>
        <v/>
      </c>
      <c r="Q3734" s="330" t="str">
        <f ca="1">quantity</f>
        <v/>
      </c>
      <c r="R3734" s="284"/>
      <c r="S3734" s="282"/>
      <c r="T3734" s="282"/>
      <c r="U3734" s="282"/>
      <c r="V3734" s="305"/>
      <c r="W3734" s="305"/>
      <c r="X3734" s="305"/>
      <c r="Y3734" s="282"/>
      <c r="Z3734" s="282" t="e" vm="1">
        <f ca="1">_xlfn.IFS(AND(ISNUMBER(SEARCH("N?m l*", CUSTOMER[[#This Row],[Service Type]], 1)), CUSTOMER[[#This Row],[Count ST]] = TRUE), CUSTOMER[[#This Row],[Quantity]], AND($Y$10:$Y3734 = TRUE, COUNTIFS($H$10:$H3734, CUSTOMER[[#This Row],[Booking]], $J$10:$J3734, CUSTOMER[[#This Row],[Order Date]], $F$10:$F3734, "&lt;&gt;"&amp;"N?m l*")=1), 1, TRUE,  "")</f>
        <v>#NAME?</v>
      </c>
      <c r="AA3734" s="282" t="b">
        <f t="shared" ca="1" si="59"/>
        <v>0</v>
      </c>
      <c r="AB3734" s="305"/>
    </row>
    <row r="3735" spans="1:28" x14ac:dyDescent="0.25">
      <c r="A3735" s="281" t="str">
        <f ca="1">no.</f>
        <v/>
      </c>
      <c r="B3735" s="281"/>
      <c r="C3735" s="282"/>
      <c r="D3735" s="282"/>
      <c r="E3735" s="283" t="str">
        <f ca="1">position</f>
        <v/>
      </c>
      <c r="F3735" s="282"/>
      <c r="G3735" s="282"/>
      <c r="H3735" s="282"/>
      <c r="I3735" s="282"/>
      <c r="J3735" s="335"/>
      <c r="K3735" s="282"/>
      <c r="L3735" s="282"/>
      <c r="M3735" s="282"/>
      <c r="N3735" s="282"/>
      <c r="O3735" s="281"/>
      <c r="P3735" s="360" t="str">
        <f ca="1">rescore_patient</f>
        <v/>
      </c>
      <c r="Q3735" s="330" t="str">
        <f ca="1">quantity</f>
        <v/>
      </c>
      <c r="R3735" s="284"/>
      <c r="S3735" s="282"/>
      <c r="T3735" s="282"/>
      <c r="U3735" s="282"/>
      <c r="V3735" s="305"/>
      <c r="W3735" s="305"/>
      <c r="X3735" s="305"/>
      <c r="Y3735" s="282"/>
      <c r="Z3735" s="282" t="e" vm="1">
        <f ca="1">_xlfn.IFS(AND(ISNUMBER(SEARCH("N?m l*", CUSTOMER[[#This Row],[Service Type]], 1)), CUSTOMER[[#This Row],[Count ST]] = TRUE), CUSTOMER[[#This Row],[Quantity]], AND($Y$10:$Y3735 = TRUE, COUNTIFS($H$10:$H3735, CUSTOMER[[#This Row],[Booking]], $J$10:$J3735, CUSTOMER[[#This Row],[Order Date]], $F$10:$F3735, "&lt;&gt;"&amp;"N?m l*")=1), 1, TRUE,  "")</f>
        <v>#NAME?</v>
      </c>
      <c r="AA3735" s="282" t="b">
        <f t="shared" ca="1" si="59"/>
        <v>0</v>
      </c>
      <c r="AB3735" s="305"/>
    </row>
    <row r="3736" spans="1:28" x14ac:dyDescent="0.25">
      <c r="A3736" s="281" t="str">
        <f ca="1">no.</f>
        <v/>
      </c>
      <c r="B3736" s="281"/>
      <c r="C3736" s="282"/>
      <c r="D3736" s="282"/>
      <c r="E3736" s="283" t="str">
        <f ca="1">position</f>
        <v/>
      </c>
      <c r="F3736" s="282"/>
      <c r="G3736" s="282"/>
      <c r="H3736" s="282"/>
      <c r="I3736" s="282"/>
      <c r="J3736" s="335"/>
      <c r="K3736" s="282"/>
      <c r="L3736" s="282"/>
      <c r="M3736" s="282"/>
      <c r="N3736" s="282"/>
      <c r="O3736" s="281"/>
      <c r="P3736" s="360" t="str">
        <f ca="1">rescore_patient</f>
        <v/>
      </c>
      <c r="Q3736" s="330" t="str">
        <f ca="1">quantity</f>
        <v/>
      </c>
      <c r="R3736" s="284"/>
      <c r="S3736" s="282"/>
      <c r="T3736" s="282"/>
      <c r="U3736" s="282"/>
      <c r="V3736" s="305"/>
      <c r="W3736" s="305"/>
      <c r="X3736" s="305"/>
      <c r="Y3736" s="282"/>
      <c r="Z3736" s="282" t="e" vm="1">
        <f ca="1">_xlfn.IFS(AND(ISNUMBER(SEARCH("N?m l*", CUSTOMER[[#This Row],[Service Type]], 1)), CUSTOMER[[#This Row],[Count ST]] = TRUE), CUSTOMER[[#This Row],[Quantity]], AND($Y$10:$Y3736 = TRUE, COUNTIFS($H$10:$H3736, CUSTOMER[[#This Row],[Booking]], $J$10:$J3736, CUSTOMER[[#This Row],[Order Date]], $F$10:$F3736, "&lt;&gt;"&amp;"N?m l*")=1), 1, TRUE,  "")</f>
        <v>#NAME?</v>
      </c>
      <c r="AA3736" s="282" t="b">
        <f t="shared" ca="1" si="59"/>
        <v>0</v>
      </c>
      <c r="AB3736" s="305"/>
    </row>
    <row r="3737" spans="1:28" x14ac:dyDescent="0.25">
      <c r="A3737" s="281" t="str">
        <f ca="1">no.</f>
        <v/>
      </c>
      <c r="B3737" s="281"/>
      <c r="C3737" s="282"/>
      <c r="D3737" s="282"/>
      <c r="E3737" s="283" t="str">
        <f ca="1">position</f>
        <v/>
      </c>
      <c r="F3737" s="282"/>
      <c r="G3737" s="282"/>
      <c r="H3737" s="282"/>
      <c r="I3737" s="282"/>
      <c r="J3737" s="335"/>
      <c r="K3737" s="282"/>
      <c r="L3737" s="282"/>
      <c r="M3737" s="282"/>
      <c r="N3737" s="282"/>
      <c r="O3737" s="281"/>
      <c r="P3737" s="360" t="str">
        <f ca="1">rescore_patient</f>
        <v/>
      </c>
      <c r="Q3737" s="330" t="str">
        <f ca="1">quantity</f>
        <v/>
      </c>
      <c r="R3737" s="284"/>
      <c r="S3737" s="282"/>
      <c r="T3737" s="282"/>
      <c r="U3737" s="282"/>
      <c r="V3737" s="305"/>
      <c r="W3737" s="305"/>
      <c r="X3737" s="305"/>
      <c r="Y3737" s="282"/>
      <c r="Z3737" s="282" t="e" vm="1">
        <f ca="1">_xlfn.IFS(AND(ISNUMBER(SEARCH("N?m l*", CUSTOMER[[#This Row],[Service Type]], 1)), CUSTOMER[[#This Row],[Count ST]] = TRUE), CUSTOMER[[#This Row],[Quantity]], AND($Y$10:$Y3737 = TRUE, COUNTIFS($H$10:$H3737, CUSTOMER[[#This Row],[Booking]], $J$10:$J3737, CUSTOMER[[#This Row],[Order Date]], $F$10:$F3737, "&lt;&gt;"&amp;"N?m l*")=1), 1, TRUE,  "")</f>
        <v>#NAME?</v>
      </c>
      <c r="AA3737" s="282" t="b">
        <f t="shared" ca="1" si="59"/>
        <v>0</v>
      </c>
      <c r="AB3737" s="305"/>
    </row>
    <row r="3738" spans="1:28" x14ac:dyDescent="0.25">
      <c r="A3738" s="281" t="str">
        <f ca="1">no.</f>
        <v/>
      </c>
      <c r="B3738" s="281"/>
      <c r="C3738" s="282"/>
      <c r="D3738" s="282"/>
      <c r="E3738" s="283" t="str">
        <f ca="1">position</f>
        <v/>
      </c>
      <c r="F3738" s="282"/>
      <c r="G3738" s="282"/>
      <c r="H3738" s="282"/>
      <c r="I3738" s="282"/>
      <c r="J3738" s="335"/>
      <c r="K3738" s="282"/>
      <c r="L3738" s="282"/>
      <c r="M3738" s="282"/>
      <c r="N3738" s="282"/>
      <c r="O3738" s="281"/>
      <c r="P3738" s="360" t="str">
        <f ca="1">rescore_patient</f>
        <v/>
      </c>
      <c r="Q3738" s="330" t="str">
        <f ca="1">quantity</f>
        <v/>
      </c>
      <c r="R3738" s="284"/>
      <c r="S3738" s="282"/>
      <c r="T3738" s="282"/>
      <c r="U3738" s="282"/>
      <c r="V3738" s="305"/>
      <c r="W3738" s="305"/>
      <c r="X3738" s="305"/>
      <c r="Y3738" s="282"/>
      <c r="Z3738" s="282" t="e" vm="1">
        <f ca="1">_xlfn.IFS(AND(ISNUMBER(SEARCH("N?m l*", CUSTOMER[[#This Row],[Service Type]], 1)), CUSTOMER[[#This Row],[Count ST]] = TRUE), CUSTOMER[[#This Row],[Quantity]], AND($Y$10:$Y3738 = TRUE, COUNTIFS($H$10:$H3738, CUSTOMER[[#This Row],[Booking]], $J$10:$J3738, CUSTOMER[[#This Row],[Order Date]], $F$10:$F3738, "&lt;&gt;"&amp;"N?m l*")=1), 1, TRUE,  "")</f>
        <v>#NAME?</v>
      </c>
      <c r="AA3738" s="282" t="b">
        <f t="shared" ca="1" si="59"/>
        <v>0</v>
      </c>
      <c r="AB3738" s="305"/>
    </row>
    <row r="3739" spans="1:28" x14ac:dyDescent="0.25">
      <c r="A3739" s="281" t="str">
        <f ca="1">no.</f>
        <v/>
      </c>
      <c r="B3739" s="281"/>
      <c r="C3739" s="282"/>
      <c r="D3739" s="282"/>
      <c r="E3739" s="283" t="str">
        <f ca="1">position</f>
        <v/>
      </c>
      <c r="F3739" s="282"/>
      <c r="G3739" s="282"/>
      <c r="H3739" s="282"/>
      <c r="I3739" s="282"/>
      <c r="J3739" s="335"/>
      <c r="K3739" s="282"/>
      <c r="L3739" s="282"/>
      <c r="M3739" s="282"/>
      <c r="N3739" s="282"/>
      <c r="O3739" s="281"/>
      <c r="P3739" s="360" t="str">
        <f ca="1">rescore_patient</f>
        <v/>
      </c>
      <c r="Q3739" s="330" t="str">
        <f ca="1">quantity</f>
        <v/>
      </c>
      <c r="R3739" s="284"/>
      <c r="S3739" s="282"/>
      <c r="T3739" s="282"/>
      <c r="U3739" s="282"/>
      <c r="V3739" s="305"/>
      <c r="W3739" s="305"/>
      <c r="X3739" s="305"/>
      <c r="Y3739" s="282"/>
      <c r="Z3739" s="282" t="e" vm="1">
        <f ca="1">_xlfn.IFS(AND(ISNUMBER(SEARCH("N?m l*", CUSTOMER[[#This Row],[Service Type]], 1)), CUSTOMER[[#This Row],[Count ST]] = TRUE), CUSTOMER[[#This Row],[Quantity]], AND($Y$10:$Y3739 = TRUE, COUNTIFS($H$10:$H3739, CUSTOMER[[#This Row],[Booking]], $J$10:$J3739, CUSTOMER[[#This Row],[Order Date]], $F$10:$F3739, "&lt;&gt;"&amp;"N?m l*")=1), 1, TRUE,  "")</f>
        <v>#NAME?</v>
      </c>
      <c r="AA3739" s="282" t="b">
        <f t="shared" ca="1" si="59"/>
        <v>0</v>
      </c>
      <c r="AB3739" s="305"/>
    </row>
    <row r="3740" spans="1:28" x14ac:dyDescent="0.25">
      <c r="A3740" s="281" t="str">
        <f ca="1">no.</f>
        <v/>
      </c>
      <c r="B3740" s="281"/>
      <c r="C3740" s="282"/>
      <c r="D3740" s="282"/>
      <c r="E3740" s="283" t="str">
        <f ca="1">position</f>
        <v/>
      </c>
      <c r="F3740" s="282"/>
      <c r="G3740" s="282"/>
      <c r="H3740" s="282"/>
      <c r="I3740" s="282"/>
      <c r="J3740" s="335"/>
      <c r="K3740" s="282"/>
      <c r="L3740" s="282"/>
      <c r="M3740" s="282"/>
      <c r="N3740" s="282"/>
      <c r="O3740" s="281"/>
      <c r="P3740" s="360" t="str">
        <f ca="1">rescore_patient</f>
        <v/>
      </c>
      <c r="Q3740" s="330" t="str">
        <f ca="1">quantity</f>
        <v/>
      </c>
      <c r="R3740" s="284"/>
      <c r="S3740" s="282"/>
      <c r="T3740" s="282"/>
      <c r="U3740" s="282"/>
      <c r="V3740" s="305"/>
      <c r="W3740" s="305"/>
      <c r="X3740" s="305"/>
      <c r="Y3740" s="282"/>
      <c r="Z3740" s="282" t="e" vm="1">
        <f ca="1">_xlfn.IFS(AND(ISNUMBER(SEARCH("N?m l*", CUSTOMER[[#This Row],[Service Type]], 1)), CUSTOMER[[#This Row],[Count ST]] = TRUE), CUSTOMER[[#This Row],[Quantity]], AND($Y$10:$Y3740 = TRUE, COUNTIFS($H$10:$H3740, CUSTOMER[[#This Row],[Booking]], $J$10:$J3740, CUSTOMER[[#This Row],[Order Date]], $F$10:$F3740, "&lt;&gt;"&amp;"N?m l*")=1), 1, TRUE,  "")</f>
        <v>#NAME?</v>
      </c>
      <c r="AA3740" s="282" t="b">
        <f t="shared" ca="1" si="59"/>
        <v>0</v>
      </c>
      <c r="AB3740" s="305"/>
    </row>
    <row r="3741" spans="1:28" x14ac:dyDescent="0.25">
      <c r="A3741" s="281" t="str">
        <f ca="1">no.</f>
        <v/>
      </c>
      <c r="B3741" s="281"/>
      <c r="C3741" s="282"/>
      <c r="D3741" s="282"/>
      <c r="E3741" s="283" t="str">
        <f ca="1">position</f>
        <v/>
      </c>
      <c r="F3741" s="282"/>
      <c r="G3741" s="282"/>
      <c r="H3741" s="282"/>
      <c r="I3741" s="282"/>
      <c r="J3741" s="335"/>
      <c r="K3741" s="282"/>
      <c r="L3741" s="282"/>
      <c r="M3741" s="282"/>
      <c r="N3741" s="282"/>
      <c r="O3741" s="281"/>
      <c r="P3741" s="360" t="str">
        <f ca="1">rescore_patient</f>
        <v/>
      </c>
      <c r="Q3741" s="330" t="str">
        <f ca="1">quantity</f>
        <v/>
      </c>
      <c r="R3741" s="284"/>
      <c r="S3741" s="282"/>
      <c r="T3741" s="282"/>
      <c r="U3741" s="282"/>
      <c r="V3741" s="305"/>
      <c r="W3741" s="305"/>
      <c r="X3741" s="305"/>
      <c r="Y3741" s="282"/>
      <c r="Z3741" s="282" t="e" vm="1">
        <f ca="1">_xlfn.IFS(AND(ISNUMBER(SEARCH("N?m l*", CUSTOMER[[#This Row],[Service Type]], 1)), CUSTOMER[[#This Row],[Count ST]] = TRUE), CUSTOMER[[#This Row],[Quantity]], AND($Y$10:$Y3741 = TRUE, COUNTIFS($H$10:$H3741, CUSTOMER[[#This Row],[Booking]], $J$10:$J3741, CUSTOMER[[#This Row],[Order Date]], $F$10:$F3741, "&lt;&gt;"&amp;"N?m l*")=1), 1, TRUE,  "")</f>
        <v>#NAME?</v>
      </c>
      <c r="AA3741" s="282" t="b">
        <f t="shared" ca="1" si="59"/>
        <v>0</v>
      </c>
      <c r="AB3741" s="305"/>
    </row>
    <row r="3742" spans="1:28" x14ac:dyDescent="0.25">
      <c r="A3742" s="281" t="str">
        <f ca="1">no.</f>
        <v/>
      </c>
      <c r="B3742" s="281"/>
      <c r="C3742" s="282"/>
      <c r="D3742" s="282"/>
      <c r="E3742" s="283" t="str">
        <f ca="1">position</f>
        <v/>
      </c>
      <c r="F3742" s="282"/>
      <c r="G3742" s="282"/>
      <c r="H3742" s="282"/>
      <c r="I3742" s="282"/>
      <c r="J3742" s="335"/>
      <c r="K3742" s="282"/>
      <c r="L3742" s="282"/>
      <c r="M3742" s="282"/>
      <c r="N3742" s="282"/>
      <c r="O3742" s="281"/>
      <c r="P3742" s="360" t="str">
        <f ca="1">rescore_patient</f>
        <v/>
      </c>
      <c r="Q3742" s="330" t="str">
        <f ca="1">quantity</f>
        <v/>
      </c>
      <c r="R3742" s="284"/>
      <c r="S3742" s="282"/>
      <c r="T3742" s="282"/>
      <c r="U3742" s="282"/>
      <c r="V3742" s="305"/>
      <c r="W3742" s="305"/>
      <c r="X3742" s="305"/>
      <c r="Y3742" s="282"/>
      <c r="Z3742" s="282" t="e" vm="1">
        <f ca="1">_xlfn.IFS(AND(ISNUMBER(SEARCH("N?m l*", CUSTOMER[[#This Row],[Service Type]], 1)), CUSTOMER[[#This Row],[Count ST]] = TRUE), CUSTOMER[[#This Row],[Quantity]], AND($Y$10:$Y3742 = TRUE, COUNTIFS($H$10:$H3742, CUSTOMER[[#This Row],[Booking]], $J$10:$J3742, CUSTOMER[[#This Row],[Order Date]], $F$10:$F3742, "&lt;&gt;"&amp;"N?m l*")=1), 1, TRUE,  "")</f>
        <v>#NAME?</v>
      </c>
      <c r="AA3742" s="282" t="b">
        <f t="shared" ca="1" si="59"/>
        <v>0</v>
      </c>
      <c r="AB3742" s="305"/>
    </row>
    <row r="3743" spans="1:28" x14ac:dyDescent="0.25">
      <c r="A3743" s="281" t="str">
        <f ca="1">no.</f>
        <v/>
      </c>
      <c r="B3743" s="281"/>
      <c r="C3743" s="282"/>
      <c r="D3743" s="282"/>
      <c r="E3743" s="283" t="str">
        <f ca="1">position</f>
        <v/>
      </c>
      <c r="F3743" s="282"/>
      <c r="G3743" s="282"/>
      <c r="H3743" s="282"/>
      <c r="I3743" s="282"/>
      <c r="J3743" s="335"/>
      <c r="K3743" s="282"/>
      <c r="L3743" s="282"/>
      <c r="M3743" s="282"/>
      <c r="N3743" s="282"/>
      <c r="O3743" s="281"/>
      <c r="P3743" s="360" t="str">
        <f ca="1">rescore_patient</f>
        <v/>
      </c>
      <c r="Q3743" s="330" t="str">
        <f ca="1">quantity</f>
        <v/>
      </c>
      <c r="R3743" s="284"/>
      <c r="S3743" s="282"/>
      <c r="T3743" s="282"/>
      <c r="U3743" s="282"/>
      <c r="V3743" s="305"/>
      <c r="W3743" s="305"/>
      <c r="X3743" s="305"/>
      <c r="Y3743" s="282"/>
      <c r="Z3743" s="282" t="e" vm="1">
        <f ca="1">_xlfn.IFS(AND(ISNUMBER(SEARCH("N?m l*", CUSTOMER[[#This Row],[Service Type]], 1)), CUSTOMER[[#This Row],[Count ST]] = TRUE), CUSTOMER[[#This Row],[Quantity]], AND($Y$10:$Y3743 = TRUE, COUNTIFS($H$10:$H3743, CUSTOMER[[#This Row],[Booking]], $J$10:$J3743, CUSTOMER[[#This Row],[Order Date]], $F$10:$F3743, "&lt;&gt;"&amp;"N?m l*")=1), 1, TRUE,  "")</f>
        <v>#NAME?</v>
      </c>
      <c r="AA3743" s="282" t="b">
        <f t="shared" ca="1" si="59"/>
        <v>0</v>
      </c>
      <c r="AB3743" s="305"/>
    </row>
    <row r="3744" spans="1:28" x14ac:dyDescent="0.25">
      <c r="A3744" s="281" t="str">
        <f ca="1">no.</f>
        <v/>
      </c>
      <c r="B3744" s="281"/>
      <c r="C3744" s="282"/>
      <c r="D3744" s="282"/>
      <c r="E3744" s="283" t="str">
        <f ca="1">position</f>
        <v/>
      </c>
      <c r="F3744" s="282"/>
      <c r="G3744" s="282"/>
      <c r="H3744" s="282"/>
      <c r="I3744" s="282"/>
      <c r="J3744" s="335"/>
      <c r="K3744" s="282"/>
      <c r="L3744" s="282"/>
      <c r="M3744" s="282"/>
      <c r="N3744" s="282"/>
      <c r="O3744" s="281"/>
      <c r="P3744" s="360" t="str">
        <f ca="1">rescore_patient</f>
        <v/>
      </c>
      <c r="Q3744" s="330" t="str">
        <f ca="1">quantity</f>
        <v/>
      </c>
      <c r="R3744" s="284"/>
      <c r="S3744" s="282"/>
      <c r="T3744" s="282"/>
      <c r="U3744" s="282"/>
      <c r="V3744" s="305"/>
      <c r="W3744" s="305"/>
      <c r="X3744" s="305"/>
      <c r="Y3744" s="282"/>
      <c r="Z3744" s="282" t="e" vm="1">
        <f ca="1">_xlfn.IFS(AND(ISNUMBER(SEARCH("N?m l*", CUSTOMER[[#This Row],[Service Type]], 1)), CUSTOMER[[#This Row],[Count ST]] = TRUE), CUSTOMER[[#This Row],[Quantity]], AND($Y$10:$Y3744 = TRUE, COUNTIFS($H$10:$H3744, CUSTOMER[[#This Row],[Booking]], $J$10:$J3744, CUSTOMER[[#This Row],[Order Date]], $F$10:$F3744, "&lt;&gt;"&amp;"N?m l*")=1), 1, TRUE,  "")</f>
        <v>#NAME?</v>
      </c>
      <c r="AA3744" s="282" t="b">
        <f t="shared" ca="1" si="59"/>
        <v>0</v>
      </c>
      <c r="AB3744" s="305"/>
    </row>
    <row r="3745" spans="1:28" x14ac:dyDescent="0.25">
      <c r="A3745" s="281" t="str">
        <f ca="1">no.</f>
        <v/>
      </c>
      <c r="B3745" s="281"/>
      <c r="C3745" s="282"/>
      <c r="D3745" s="282"/>
      <c r="E3745" s="283" t="str">
        <f ca="1">position</f>
        <v/>
      </c>
      <c r="F3745" s="282"/>
      <c r="G3745" s="282"/>
      <c r="H3745" s="282"/>
      <c r="I3745" s="282"/>
      <c r="J3745" s="335"/>
      <c r="K3745" s="282"/>
      <c r="L3745" s="282"/>
      <c r="M3745" s="282"/>
      <c r="N3745" s="282"/>
      <c r="O3745" s="281"/>
      <c r="P3745" s="360" t="str">
        <f ca="1">rescore_patient</f>
        <v/>
      </c>
      <c r="Q3745" s="330" t="str">
        <f ca="1">quantity</f>
        <v/>
      </c>
      <c r="R3745" s="284"/>
      <c r="S3745" s="282"/>
      <c r="T3745" s="282"/>
      <c r="U3745" s="282"/>
      <c r="V3745" s="305"/>
      <c r="W3745" s="305"/>
      <c r="X3745" s="305"/>
      <c r="Y3745" s="282"/>
      <c r="Z3745" s="282" t="e" vm="1">
        <f ca="1">_xlfn.IFS(AND(ISNUMBER(SEARCH("N?m l*", CUSTOMER[[#This Row],[Service Type]], 1)), CUSTOMER[[#This Row],[Count ST]] = TRUE), CUSTOMER[[#This Row],[Quantity]], AND($Y$10:$Y3745 = TRUE, COUNTIFS($H$10:$H3745, CUSTOMER[[#This Row],[Booking]], $J$10:$J3745, CUSTOMER[[#This Row],[Order Date]], $F$10:$F3745, "&lt;&gt;"&amp;"N?m l*")=1), 1, TRUE,  "")</f>
        <v>#NAME?</v>
      </c>
      <c r="AA3745" s="282" t="b">
        <f t="shared" ca="1" si="59"/>
        <v>0</v>
      </c>
      <c r="AB3745" s="305"/>
    </row>
    <row r="3746" spans="1:28" x14ac:dyDescent="0.25">
      <c r="A3746" s="281" t="str">
        <f ca="1">no.</f>
        <v/>
      </c>
      <c r="B3746" s="281"/>
      <c r="C3746" s="282"/>
      <c r="D3746" s="282"/>
      <c r="E3746" s="283" t="str">
        <f ca="1">position</f>
        <v/>
      </c>
      <c r="F3746" s="282"/>
      <c r="G3746" s="282"/>
      <c r="H3746" s="282"/>
      <c r="I3746" s="282"/>
      <c r="J3746" s="335"/>
      <c r="K3746" s="282"/>
      <c r="L3746" s="282"/>
      <c r="M3746" s="282"/>
      <c r="N3746" s="282"/>
      <c r="O3746" s="281"/>
      <c r="P3746" s="360" t="str">
        <f ca="1">rescore_patient</f>
        <v/>
      </c>
      <c r="Q3746" s="330" t="str">
        <f ca="1">quantity</f>
        <v/>
      </c>
      <c r="R3746" s="284"/>
      <c r="S3746" s="282"/>
      <c r="T3746" s="282"/>
      <c r="U3746" s="282"/>
      <c r="V3746" s="305"/>
      <c r="W3746" s="305"/>
      <c r="X3746" s="305"/>
      <c r="Y3746" s="282"/>
      <c r="Z3746" s="282" t="e" vm="1">
        <f ca="1">_xlfn.IFS(AND(ISNUMBER(SEARCH("N?m l*", CUSTOMER[[#This Row],[Service Type]], 1)), CUSTOMER[[#This Row],[Count ST]] = TRUE), CUSTOMER[[#This Row],[Quantity]], AND($Y$10:$Y3746 = TRUE, COUNTIFS($H$10:$H3746, CUSTOMER[[#This Row],[Booking]], $J$10:$J3746, CUSTOMER[[#This Row],[Order Date]], $F$10:$F3746, "&lt;&gt;"&amp;"N?m l*")=1), 1, TRUE,  "")</f>
        <v>#NAME?</v>
      </c>
      <c r="AA3746" s="282" t="b">
        <f t="shared" ca="1" si="59"/>
        <v>0</v>
      </c>
      <c r="AB3746" s="305"/>
    </row>
    <row r="3747" spans="1:28" x14ac:dyDescent="0.25">
      <c r="A3747" s="281" t="str">
        <f ca="1">no.</f>
        <v/>
      </c>
      <c r="B3747" s="281"/>
      <c r="C3747" s="282"/>
      <c r="D3747" s="282"/>
      <c r="E3747" s="283" t="str">
        <f ca="1">position</f>
        <v/>
      </c>
      <c r="F3747" s="282"/>
      <c r="G3747" s="282"/>
      <c r="H3747" s="282"/>
      <c r="I3747" s="282"/>
      <c r="J3747" s="335"/>
      <c r="K3747" s="282"/>
      <c r="L3747" s="282"/>
      <c r="M3747" s="282"/>
      <c r="N3747" s="282"/>
      <c r="O3747" s="281"/>
      <c r="P3747" s="360" t="str">
        <f ca="1">rescore_patient</f>
        <v/>
      </c>
      <c r="Q3747" s="330" t="str">
        <f ca="1">quantity</f>
        <v/>
      </c>
      <c r="R3747" s="284"/>
      <c r="S3747" s="282"/>
      <c r="T3747" s="282"/>
      <c r="U3747" s="282"/>
      <c r="V3747" s="305"/>
      <c r="W3747" s="305"/>
      <c r="X3747" s="305"/>
      <c r="Y3747" s="282"/>
      <c r="Z3747" s="282" t="e" vm="1">
        <f ca="1">_xlfn.IFS(AND(ISNUMBER(SEARCH("N?m l*", CUSTOMER[[#This Row],[Service Type]], 1)), CUSTOMER[[#This Row],[Count ST]] = TRUE), CUSTOMER[[#This Row],[Quantity]], AND($Y$10:$Y3747 = TRUE, COUNTIFS($H$10:$H3747, CUSTOMER[[#This Row],[Booking]], $J$10:$J3747, CUSTOMER[[#This Row],[Order Date]], $F$10:$F3747, "&lt;&gt;"&amp;"N?m l*")=1), 1, TRUE,  "")</f>
        <v>#NAME?</v>
      </c>
      <c r="AA3747" s="282" t="b">
        <f t="shared" ca="1" si="59"/>
        <v>0</v>
      </c>
      <c r="AB3747" s="305"/>
    </row>
    <row r="3748" spans="1:28" x14ac:dyDescent="0.25">
      <c r="A3748" s="281" t="str">
        <f ca="1">no.</f>
        <v/>
      </c>
      <c r="B3748" s="281"/>
      <c r="C3748" s="282"/>
      <c r="D3748" s="282"/>
      <c r="E3748" s="283" t="str">
        <f ca="1">position</f>
        <v/>
      </c>
      <c r="F3748" s="282"/>
      <c r="G3748" s="282"/>
      <c r="H3748" s="282"/>
      <c r="I3748" s="282"/>
      <c r="J3748" s="335"/>
      <c r="K3748" s="282"/>
      <c r="L3748" s="282"/>
      <c r="M3748" s="282"/>
      <c r="N3748" s="282"/>
      <c r="O3748" s="281"/>
      <c r="P3748" s="360" t="str">
        <f ca="1">rescore_patient</f>
        <v/>
      </c>
      <c r="Q3748" s="330" t="str">
        <f ca="1">quantity</f>
        <v/>
      </c>
      <c r="R3748" s="284"/>
      <c r="S3748" s="282"/>
      <c r="T3748" s="282"/>
      <c r="U3748" s="282"/>
      <c r="V3748" s="305"/>
      <c r="W3748" s="305"/>
      <c r="X3748" s="305"/>
      <c r="Y3748" s="282"/>
      <c r="Z3748" s="282" t="e" vm="1">
        <f ca="1">_xlfn.IFS(AND(ISNUMBER(SEARCH("N?m l*", CUSTOMER[[#This Row],[Service Type]], 1)), CUSTOMER[[#This Row],[Count ST]] = TRUE), CUSTOMER[[#This Row],[Quantity]], AND($Y$10:$Y3748 = TRUE, COUNTIFS($H$10:$H3748, CUSTOMER[[#This Row],[Booking]], $J$10:$J3748, CUSTOMER[[#This Row],[Order Date]], $F$10:$F3748, "&lt;&gt;"&amp;"N?m l*")=1), 1, TRUE,  "")</f>
        <v>#NAME?</v>
      </c>
      <c r="AA3748" s="282" t="b">
        <f t="shared" ca="1" si="59"/>
        <v>0</v>
      </c>
      <c r="AB3748" s="305"/>
    </row>
    <row r="3749" spans="1:28" x14ac:dyDescent="0.25">
      <c r="A3749" s="281" t="str">
        <f ca="1">no.</f>
        <v/>
      </c>
      <c r="B3749" s="281"/>
      <c r="C3749" s="282"/>
      <c r="D3749" s="282"/>
      <c r="E3749" s="283" t="str">
        <f ca="1">position</f>
        <v/>
      </c>
      <c r="F3749" s="282"/>
      <c r="G3749" s="282"/>
      <c r="H3749" s="282"/>
      <c r="I3749" s="282"/>
      <c r="J3749" s="335"/>
      <c r="K3749" s="282"/>
      <c r="L3749" s="282"/>
      <c r="M3749" s="282"/>
      <c r="N3749" s="282"/>
      <c r="O3749" s="281"/>
      <c r="P3749" s="360" t="str">
        <f ca="1">rescore_patient</f>
        <v/>
      </c>
      <c r="Q3749" s="330" t="str">
        <f ca="1">quantity</f>
        <v/>
      </c>
      <c r="R3749" s="284"/>
      <c r="S3749" s="282"/>
      <c r="T3749" s="282"/>
      <c r="U3749" s="282"/>
      <c r="V3749" s="305"/>
      <c r="W3749" s="305"/>
      <c r="X3749" s="305"/>
      <c r="Y3749" s="282"/>
      <c r="Z3749" s="282" t="e" vm="1">
        <f ca="1">_xlfn.IFS(AND(ISNUMBER(SEARCH("N?m l*", CUSTOMER[[#This Row],[Service Type]], 1)), CUSTOMER[[#This Row],[Count ST]] = TRUE), CUSTOMER[[#This Row],[Quantity]], AND($Y$10:$Y3749 = TRUE, COUNTIFS($H$10:$H3749, CUSTOMER[[#This Row],[Booking]], $J$10:$J3749, CUSTOMER[[#This Row],[Order Date]], $F$10:$F3749, "&lt;&gt;"&amp;"N?m l*")=1), 1, TRUE,  "")</f>
        <v>#NAME?</v>
      </c>
      <c r="AA3749" s="282" t="b">
        <f t="shared" ca="1" si="59"/>
        <v>0</v>
      </c>
      <c r="AB3749" s="305"/>
    </row>
    <row r="3750" spans="1:28" x14ac:dyDescent="0.25">
      <c r="A3750" s="281" t="str">
        <f ca="1">no.</f>
        <v/>
      </c>
      <c r="B3750" s="281"/>
      <c r="C3750" s="282"/>
      <c r="D3750" s="282"/>
      <c r="E3750" s="283" t="str">
        <f ca="1">position</f>
        <v/>
      </c>
      <c r="F3750" s="282"/>
      <c r="G3750" s="282"/>
      <c r="H3750" s="282"/>
      <c r="I3750" s="282"/>
      <c r="J3750" s="335"/>
      <c r="K3750" s="282"/>
      <c r="L3750" s="282"/>
      <c r="M3750" s="282"/>
      <c r="N3750" s="282"/>
      <c r="O3750" s="281"/>
      <c r="P3750" s="360" t="str">
        <f ca="1">rescore_patient</f>
        <v/>
      </c>
      <c r="Q3750" s="330" t="str">
        <f ca="1">quantity</f>
        <v/>
      </c>
      <c r="R3750" s="284"/>
      <c r="S3750" s="282"/>
      <c r="T3750" s="282"/>
      <c r="U3750" s="282"/>
      <c r="V3750" s="305"/>
      <c r="W3750" s="305"/>
      <c r="X3750" s="305"/>
      <c r="Y3750" s="282"/>
      <c r="Z3750" s="282" t="e" vm="1">
        <f ca="1">_xlfn.IFS(AND(ISNUMBER(SEARCH("N?m l*", CUSTOMER[[#This Row],[Service Type]], 1)), CUSTOMER[[#This Row],[Count ST]] = TRUE), CUSTOMER[[#This Row],[Quantity]], AND($Y$10:$Y3750 = TRUE, COUNTIFS($H$10:$H3750, CUSTOMER[[#This Row],[Booking]], $J$10:$J3750, CUSTOMER[[#This Row],[Order Date]], $F$10:$F3750, "&lt;&gt;"&amp;"N?m l*")=1), 1, TRUE,  "")</f>
        <v>#NAME?</v>
      </c>
      <c r="AA3750" s="282" t="b">
        <f t="shared" ca="1" si="59"/>
        <v>0</v>
      </c>
      <c r="AB3750" s="305"/>
    </row>
    <row r="3751" spans="1:28" x14ac:dyDescent="0.25">
      <c r="A3751" s="281" t="str">
        <f ca="1">no.</f>
        <v/>
      </c>
      <c r="B3751" s="281"/>
      <c r="C3751" s="282"/>
      <c r="D3751" s="282"/>
      <c r="E3751" s="283" t="str">
        <f ca="1">position</f>
        <v/>
      </c>
      <c r="F3751" s="282"/>
      <c r="G3751" s="282"/>
      <c r="H3751" s="282"/>
      <c r="I3751" s="282"/>
      <c r="J3751" s="335"/>
      <c r="K3751" s="282"/>
      <c r="L3751" s="282"/>
      <c r="M3751" s="282"/>
      <c r="N3751" s="282"/>
      <c r="O3751" s="281"/>
      <c r="P3751" s="360" t="str">
        <f ca="1">rescore_patient</f>
        <v/>
      </c>
      <c r="Q3751" s="330" t="str">
        <f ca="1">quantity</f>
        <v/>
      </c>
      <c r="R3751" s="284"/>
      <c r="S3751" s="282"/>
      <c r="T3751" s="282"/>
      <c r="U3751" s="282"/>
      <c r="V3751" s="305"/>
      <c r="W3751" s="305"/>
      <c r="X3751" s="305"/>
      <c r="Y3751" s="282"/>
      <c r="Z3751" s="282" t="e" vm="1">
        <f ca="1">_xlfn.IFS(AND(ISNUMBER(SEARCH("N?m l*", CUSTOMER[[#This Row],[Service Type]], 1)), CUSTOMER[[#This Row],[Count ST]] = TRUE), CUSTOMER[[#This Row],[Quantity]], AND($Y$10:$Y3751 = TRUE, COUNTIFS($H$10:$H3751, CUSTOMER[[#This Row],[Booking]], $J$10:$J3751, CUSTOMER[[#This Row],[Order Date]], $F$10:$F3751, "&lt;&gt;"&amp;"N?m l*")=1), 1, TRUE,  "")</f>
        <v>#NAME?</v>
      </c>
      <c r="AA3751" s="282" t="b">
        <f t="shared" ca="1" si="59"/>
        <v>0</v>
      </c>
      <c r="AB3751" s="305"/>
    </row>
    <row r="3752" spans="1:28" x14ac:dyDescent="0.25">
      <c r="A3752" s="281" t="str">
        <f ca="1">no.</f>
        <v/>
      </c>
      <c r="B3752" s="281"/>
      <c r="C3752" s="282"/>
      <c r="D3752" s="282"/>
      <c r="E3752" s="283" t="str">
        <f ca="1">position</f>
        <v/>
      </c>
      <c r="F3752" s="282"/>
      <c r="G3752" s="282"/>
      <c r="H3752" s="282"/>
      <c r="I3752" s="282"/>
      <c r="J3752" s="335"/>
      <c r="K3752" s="282"/>
      <c r="L3752" s="282"/>
      <c r="M3752" s="282"/>
      <c r="N3752" s="282"/>
      <c r="O3752" s="281"/>
      <c r="P3752" s="360" t="str">
        <f ca="1">rescore_patient</f>
        <v/>
      </c>
      <c r="Q3752" s="330" t="str">
        <f ca="1">quantity</f>
        <v/>
      </c>
      <c r="R3752" s="284"/>
      <c r="S3752" s="282"/>
      <c r="T3752" s="282"/>
      <c r="U3752" s="282"/>
      <c r="V3752" s="305"/>
      <c r="W3752" s="305"/>
      <c r="X3752" s="305"/>
      <c r="Y3752" s="282"/>
      <c r="Z3752" s="282" t="e" vm="1">
        <f ca="1">_xlfn.IFS(AND(ISNUMBER(SEARCH("N?m l*", CUSTOMER[[#This Row],[Service Type]], 1)), CUSTOMER[[#This Row],[Count ST]] = TRUE), CUSTOMER[[#This Row],[Quantity]], AND($Y$10:$Y3752 = TRUE, COUNTIFS($H$10:$H3752, CUSTOMER[[#This Row],[Booking]], $J$10:$J3752, CUSTOMER[[#This Row],[Order Date]], $F$10:$F3752, "&lt;&gt;"&amp;"N?m l*")=1), 1, TRUE,  "")</f>
        <v>#NAME?</v>
      </c>
      <c r="AA3752" s="282" t="b">
        <f t="shared" ca="1" si="59"/>
        <v>0</v>
      </c>
      <c r="AB3752" s="305"/>
    </row>
    <row r="3753" spans="1:28" x14ac:dyDescent="0.25">
      <c r="A3753" s="281" t="str">
        <f ca="1">no.</f>
        <v/>
      </c>
      <c r="B3753" s="281"/>
      <c r="C3753" s="282"/>
      <c r="D3753" s="282"/>
      <c r="E3753" s="283" t="str">
        <f ca="1">position</f>
        <v/>
      </c>
      <c r="F3753" s="282"/>
      <c r="G3753" s="282"/>
      <c r="H3753" s="282"/>
      <c r="I3753" s="282"/>
      <c r="J3753" s="335"/>
      <c r="K3753" s="282"/>
      <c r="L3753" s="282"/>
      <c r="M3753" s="282"/>
      <c r="N3753" s="282"/>
      <c r="O3753" s="281"/>
      <c r="P3753" s="360" t="str">
        <f ca="1">rescore_patient</f>
        <v/>
      </c>
      <c r="Q3753" s="330" t="str">
        <f ca="1">quantity</f>
        <v/>
      </c>
      <c r="R3753" s="284"/>
      <c r="S3753" s="282"/>
      <c r="T3753" s="282"/>
      <c r="U3753" s="282"/>
      <c r="V3753" s="305"/>
      <c r="W3753" s="305"/>
      <c r="X3753" s="305"/>
      <c r="Y3753" s="282"/>
      <c r="Z3753" s="282" t="e" vm="1">
        <f ca="1">_xlfn.IFS(AND(ISNUMBER(SEARCH("N?m l*", CUSTOMER[[#This Row],[Service Type]], 1)), CUSTOMER[[#This Row],[Count ST]] = TRUE), CUSTOMER[[#This Row],[Quantity]], AND($Y$10:$Y3753 = TRUE, COUNTIFS($H$10:$H3753, CUSTOMER[[#This Row],[Booking]], $J$10:$J3753, CUSTOMER[[#This Row],[Order Date]], $F$10:$F3753, "&lt;&gt;"&amp;"N?m l*")=1), 1, TRUE,  "")</f>
        <v>#NAME?</v>
      </c>
      <c r="AA3753" s="282" t="b">
        <f t="shared" ca="1" si="59"/>
        <v>0</v>
      </c>
      <c r="AB3753" s="305"/>
    </row>
    <row r="3754" spans="1:28" x14ac:dyDescent="0.25">
      <c r="A3754" s="281" t="str">
        <f ca="1">no.</f>
        <v/>
      </c>
      <c r="B3754" s="281"/>
      <c r="C3754" s="282"/>
      <c r="D3754" s="282"/>
      <c r="E3754" s="283" t="str">
        <f ca="1">position</f>
        <v/>
      </c>
      <c r="F3754" s="282"/>
      <c r="G3754" s="282"/>
      <c r="H3754" s="282"/>
      <c r="I3754" s="282"/>
      <c r="J3754" s="335"/>
      <c r="K3754" s="282"/>
      <c r="L3754" s="282"/>
      <c r="M3754" s="282"/>
      <c r="N3754" s="282"/>
      <c r="O3754" s="281"/>
      <c r="P3754" s="360" t="str">
        <f ca="1">rescore_patient</f>
        <v/>
      </c>
      <c r="Q3754" s="330" t="str">
        <f ca="1">quantity</f>
        <v/>
      </c>
      <c r="R3754" s="284"/>
      <c r="S3754" s="282"/>
      <c r="T3754" s="282"/>
      <c r="U3754" s="282"/>
      <c r="V3754" s="305"/>
      <c r="W3754" s="305"/>
      <c r="X3754" s="305"/>
      <c r="Y3754" s="282"/>
      <c r="Z3754" s="282" t="e" vm="1">
        <f ca="1">_xlfn.IFS(AND(ISNUMBER(SEARCH("N?m l*", CUSTOMER[[#This Row],[Service Type]], 1)), CUSTOMER[[#This Row],[Count ST]] = TRUE), CUSTOMER[[#This Row],[Quantity]], AND($Y$10:$Y3754 = TRUE, COUNTIFS($H$10:$H3754, CUSTOMER[[#This Row],[Booking]], $J$10:$J3754, CUSTOMER[[#This Row],[Order Date]], $F$10:$F3754, "&lt;&gt;"&amp;"N?m l*")=1), 1, TRUE,  "")</f>
        <v>#NAME?</v>
      </c>
      <c r="AA3754" s="282" t="b">
        <f t="shared" ca="1" si="59"/>
        <v>0</v>
      </c>
      <c r="AB3754" s="305"/>
    </row>
    <row r="3755" spans="1:28" x14ac:dyDescent="0.25">
      <c r="A3755" s="281" t="str">
        <f ca="1">no.</f>
        <v/>
      </c>
      <c r="B3755" s="281"/>
      <c r="C3755" s="282"/>
      <c r="D3755" s="282"/>
      <c r="E3755" s="283" t="str">
        <f ca="1">position</f>
        <v/>
      </c>
      <c r="F3755" s="282"/>
      <c r="G3755" s="282"/>
      <c r="H3755" s="282"/>
      <c r="I3755" s="282"/>
      <c r="J3755" s="335"/>
      <c r="K3755" s="282"/>
      <c r="L3755" s="282"/>
      <c r="M3755" s="282"/>
      <c r="N3755" s="282"/>
      <c r="O3755" s="281"/>
      <c r="P3755" s="360" t="str">
        <f ca="1">rescore_patient</f>
        <v/>
      </c>
      <c r="Q3755" s="330" t="str">
        <f ca="1">quantity</f>
        <v/>
      </c>
      <c r="R3755" s="284"/>
      <c r="S3755" s="282"/>
      <c r="T3755" s="282"/>
      <c r="U3755" s="282"/>
      <c r="V3755" s="305"/>
      <c r="W3755" s="305"/>
      <c r="X3755" s="305"/>
      <c r="Y3755" s="282"/>
      <c r="Z3755" s="282" t="e" vm="1">
        <f ca="1">_xlfn.IFS(AND(ISNUMBER(SEARCH("N?m l*", CUSTOMER[[#This Row],[Service Type]], 1)), CUSTOMER[[#This Row],[Count ST]] = TRUE), CUSTOMER[[#This Row],[Quantity]], AND($Y$10:$Y3755 = TRUE, COUNTIFS($H$10:$H3755, CUSTOMER[[#This Row],[Booking]], $J$10:$J3755, CUSTOMER[[#This Row],[Order Date]], $F$10:$F3755, "&lt;&gt;"&amp;"N?m l*")=1), 1, TRUE,  "")</f>
        <v>#NAME?</v>
      </c>
      <c r="AA3755" s="282" t="b">
        <f t="shared" ca="1" si="59"/>
        <v>0</v>
      </c>
      <c r="AB3755" s="305"/>
    </row>
    <row r="3756" spans="1:28" x14ac:dyDescent="0.25">
      <c r="A3756" s="281" t="str">
        <f ca="1">no.</f>
        <v/>
      </c>
      <c r="B3756" s="281"/>
      <c r="C3756" s="282"/>
      <c r="D3756" s="282"/>
      <c r="E3756" s="283" t="str">
        <f ca="1">position</f>
        <v/>
      </c>
      <c r="F3756" s="282"/>
      <c r="G3756" s="282"/>
      <c r="H3756" s="282"/>
      <c r="I3756" s="282"/>
      <c r="J3756" s="335"/>
      <c r="K3756" s="282"/>
      <c r="L3756" s="282"/>
      <c r="M3756" s="282"/>
      <c r="N3756" s="282"/>
      <c r="O3756" s="281"/>
      <c r="P3756" s="360" t="str">
        <f ca="1">rescore_patient</f>
        <v/>
      </c>
      <c r="Q3756" s="330" t="str">
        <f ca="1">quantity</f>
        <v/>
      </c>
      <c r="R3756" s="284"/>
      <c r="S3756" s="282"/>
      <c r="T3756" s="282"/>
      <c r="U3756" s="282"/>
      <c r="V3756" s="305"/>
      <c r="W3756" s="305"/>
      <c r="X3756" s="305"/>
      <c r="Y3756" s="282"/>
      <c r="Z3756" s="282" t="e" vm="1">
        <f ca="1">_xlfn.IFS(AND(ISNUMBER(SEARCH("N?m l*", CUSTOMER[[#This Row],[Service Type]], 1)), CUSTOMER[[#This Row],[Count ST]] = TRUE), CUSTOMER[[#This Row],[Quantity]], AND($Y$10:$Y3756 = TRUE, COUNTIFS($H$10:$H3756, CUSTOMER[[#This Row],[Booking]], $J$10:$J3756, CUSTOMER[[#This Row],[Order Date]], $F$10:$F3756, "&lt;&gt;"&amp;"N?m l*")=1), 1, TRUE,  "")</f>
        <v>#NAME?</v>
      </c>
      <c r="AA3756" s="282" t="b">
        <f t="shared" ca="1" si="59"/>
        <v>0</v>
      </c>
      <c r="AB3756" s="305"/>
    </row>
    <row r="3757" spans="1:28" x14ac:dyDescent="0.25">
      <c r="A3757" s="281" t="str">
        <f ca="1">no.</f>
        <v/>
      </c>
      <c r="B3757" s="281"/>
      <c r="C3757" s="282"/>
      <c r="D3757" s="282"/>
      <c r="E3757" s="283" t="str">
        <f ca="1">position</f>
        <v/>
      </c>
      <c r="F3757" s="282"/>
      <c r="G3757" s="282"/>
      <c r="H3757" s="282"/>
      <c r="I3757" s="282"/>
      <c r="J3757" s="335"/>
      <c r="K3757" s="282"/>
      <c r="L3757" s="282"/>
      <c r="M3757" s="282"/>
      <c r="N3757" s="282"/>
      <c r="O3757" s="281"/>
      <c r="P3757" s="360" t="str">
        <f ca="1">rescore_patient</f>
        <v/>
      </c>
      <c r="Q3757" s="330" t="str">
        <f ca="1">quantity</f>
        <v/>
      </c>
      <c r="R3757" s="284"/>
      <c r="S3757" s="282"/>
      <c r="T3757" s="282"/>
      <c r="U3757" s="282"/>
      <c r="V3757" s="305"/>
      <c r="W3757" s="305"/>
      <c r="X3757" s="305"/>
      <c r="Y3757" s="282"/>
      <c r="Z3757" s="282" t="e" vm="1">
        <f ca="1">_xlfn.IFS(AND(ISNUMBER(SEARCH("N?m l*", CUSTOMER[[#This Row],[Service Type]], 1)), CUSTOMER[[#This Row],[Count ST]] = TRUE), CUSTOMER[[#This Row],[Quantity]], AND($Y$10:$Y3757 = TRUE, COUNTIFS($H$10:$H3757, CUSTOMER[[#This Row],[Booking]], $J$10:$J3757, CUSTOMER[[#This Row],[Order Date]], $F$10:$F3757, "&lt;&gt;"&amp;"N?m l*")=1), 1, TRUE,  "")</f>
        <v>#NAME?</v>
      </c>
      <c r="AA3757" s="282" t="b">
        <f t="shared" ca="1" si="59"/>
        <v>0</v>
      </c>
      <c r="AB3757" s="305"/>
    </row>
    <row r="3758" spans="1:28" x14ac:dyDescent="0.25">
      <c r="A3758" s="281" t="str">
        <f ca="1">no.</f>
        <v/>
      </c>
      <c r="B3758" s="281"/>
      <c r="C3758" s="282"/>
      <c r="D3758" s="282"/>
      <c r="E3758" s="283" t="str">
        <f ca="1">position</f>
        <v/>
      </c>
      <c r="F3758" s="282"/>
      <c r="G3758" s="282"/>
      <c r="H3758" s="282"/>
      <c r="I3758" s="282"/>
      <c r="J3758" s="335"/>
      <c r="K3758" s="282"/>
      <c r="L3758" s="282"/>
      <c r="M3758" s="282"/>
      <c r="N3758" s="282"/>
      <c r="O3758" s="281"/>
      <c r="P3758" s="360" t="str">
        <f ca="1">rescore_patient</f>
        <v/>
      </c>
      <c r="Q3758" s="330" t="str">
        <f ca="1">quantity</f>
        <v/>
      </c>
      <c r="R3758" s="284"/>
      <c r="S3758" s="282"/>
      <c r="T3758" s="282"/>
      <c r="U3758" s="282"/>
      <c r="V3758" s="305"/>
      <c r="W3758" s="305"/>
      <c r="X3758" s="305"/>
      <c r="Y3758" s="282"/>
      <c r="Z3758" s="282" t="e" vm="1">
        <f ca="1">_xlfn.IFS(AND(ISNUMBER(SEARCH("N?m l*", CUSTOMER[[#This Row],[Service Type]], 1)), CUSTOMER[[#This Row],[Count ST]] = TRUE), CUSTOMER[[#This Row],[Quantity]], AND($Y$10:$Y3758 = TRUE, COUNTIFS($H$10:$H3758, CUSTOMER[[#This Row],[Booking]], $J$10:$J3758, CUSTOMER[[#This Row],[Order Date]], $F$10:$F3758, "&lt;&gt;"&amp;"N?m l*")=1), 1, TRUE,  "")</f>
        <v>#NAME?</v>
      </c>
      <c r="AA3758" s="282" t="b">
        <f t="shared" ca="1" si="59"/>
        <v>0</v>
      </c>
      <c r="AB3758" s="305"/>
    </row>
    <row r="3759" spans="1:28" x14ac:dyDescent="0.25">
      <c r="A3759" s="281" t="str">
        <f ca="1">no.</f>
        <v/>
      </c>
      <c r="B3759" s="281"/>
      <c r="C3759" s="282"/>
      <c r="D3759" s="282"/>
      <c r="E3759" s="283" t="str">
        <f ca="1">position</f>
        <v/>
      </c>
      <c r="F3759" s="282"/>
      <c r="G3759" s="282"/>
      <c r="H3759" s="282"/>
      <c r="I3759" s="282"/>
      <c r="J3759" s="335"/>
      <c r="K3759" s="282"/>
      <c r="L3759" s="282"/>
      <c r="M3759" s="282"/>
      <c r="N3759" s="282"/>
      <c r="O3759" s="281"/>
      <c r="P3759" s="360" t="str">
        <f ca="1">rescore_patient</f>
        <v/>
      </c>
      <c r="Q3759" s="330" t="str">
        <f ca="1">quantity</f>
        <v/>
      </c>
      <c r="R3759" s="284"/>
      <c r="S3759" s="282"/>
      <c r="T3759" s="282"/>
      <c r="U3759" s="282"/>
      <c r="V3759" s="305"/>
      <c r="W3759" s="305"/>
      <c r="X3759" s="305"/>
      <c r="Y3759" s="282"/>
      <c r="Z3759" s="282" t="e" vm="1">
        <f ca="1">_xlfn.IFS(AND(ISNUMBER(SEARCH("N?m l*", CUSTOMER[[#This Row],[Service Type]], 1)), CUSTOMER[[#This Row],[Count ST]] = TRUE), CUSTOMER[[#This Row],[Quantity]], AND($Y$10:$Y3759 = TRUE, COUNTIFS($H$10:$H3759, CUSTOMER[[#This Row],[Booking]], $J$10:$J3759, CUSTOMER[[#This Row],[Order Date]], $F$10:$F3759, "&lt;&gt;"&amp;"N?m l*")=1), 1, TRUE,  "")</f>
        <v>#NAME?</v>
      </c>
      <c r="AA3759" s="282" t="b">
        <f t="shared" ca="1" si="59"/>
        <v>0</v>
      </c>
      <c r="AB3759" s="305"/>
    </row>
    <row r="3760" spans="1:28" x14ac:dyDescent="0.25">
      <c r="A3760" s="281" t="str">
        <f ca="1">no.</f>
        <v/>
      </c>
      <c r="B3760" s="281"/>
      <c r="C3760" s="282"/>
      <c r="D3760" s="282"/>
      <c r="E3760" s="283" t="str">
        <f ca="1">position</f>
        <v/>
      </c>
      <c r="F3760" s="282"/>
      <c r="G3760" s="282"/>
      <c r="H3760" s="282"/>
      <c r="I3760" s="282"/>
      <c r="J3760" s="335"/>
      <c r="K3760" s="282"/>
      <c r="L3760" s="282"/>
      <c r="M3760" s="282"/>
      <c r="N3760" s="282"/>
      <c r="O3760" s="281"/>
      <c r="P3760" s="360" t="str">
        <f ca="1">rescore_patient</f>
        <v/>
      </c>
      <c r="Q3760" s="330" t="str">
        <f ca="1">quantity</f>
        <v/>
      </c>
      <c r="R3760" s="284"/>
      <c r="S3760" s="282"/>
      <c r="T3760" s="282"/>
      <c r="U3760" s="282"/>
      <c r="V3760" s="305"/>
      <c r="W3760" s="305"/>
      <c r="X3760" s="305"/>
      <c r="Y3760" s="282"/>
      <c r="Z3760" s="282" t="e" vm="1">
        <f ca="1">_xlfn.IFS(AND(ISNUMBER(SEARCH("N?m l*", CUSTOMER[[#This Row],[Service Type]], 1)), CUSTOMER[[#This Row],[Count ST]] = TRUE), CUSTOMER[[#This Row],[Quantity]], AND($Y$10:$Y3760 = TRUE, COUNTIFS($H$10:$H3760, CUSTOMER[[#This Row],[Booking]], $J$10:$J3760, CUSTOMER[[#This Row],[Order Date]], $F$10:$F3760, "&lt;&gt;"&amp;"N?m l*")=1), 1, TRUE,  "")</f>
        <v>#NAME?</v>
      </c>
      <c r="AA3760" s="282" t="b">
        <f t="shared" ca="1" si="59"/>
        <v>0</v>
      </c>
      <c r="AB3760" s="305"/>
    </row>
    <row r="3761" spans="1:28" x14ac:dyDescent="0.25">
      <c r="A3761" s="281" t="str">
        <f ca="1">no.</f>
        <v/>
      </c>
      <c r="B3761" s="281"/>
      <c r="C3761" s="282"/>
      <c r="D3761" s="282"/>
      <c r="E3761" s="283" t="str">
        <f ca="1">position</f>
        <v/>
      </c>
      <c r="F3761" s="282"/>
      <c r="G3761" s="282"/>
      <c r="H3761" s="282"/>
      <c r="I3761" s="282"/>
      <c r="J3761" s="335"/>
      <c r="K3761" s="282"/>
      <c r="L3761" s="282"/>
      <c r="M3761" s="282"/>
      <c r="N3761" s="282"/>
      <c r="O3761" s="281"/>
      <c r="P3761" s="360" t="str">
        <f ca="1">rescore_patient</f>
        <v/>
      </c>
      <c r="Q3761" s="330" t="str">
        <f ca="1">quantity</f>
        <v/>
      </c>
      <c r="R3761" s="284"/>
      <c r="S3761" s="282"/>
      <c r="T3761" s="282"/>
      <c r="U3761" s="282"/>
      <c r="V3761" s="305"/>
      <c r="W3761" s="305"/>
      <c r="X3761" s="305"/>
      <c r="Y3761" s="282"/>
      <c r="Z3761" s="282" t="e" vm="1">
        <f ca="1">_xlfn.IFS(AND(ISNUMBER(SEARCH("N?m l*", CUSTOMER[[#This Row],[Service Type]], 1)), CUSTOMER[[#This Row],[Count ST]] = TRUE), CUSTOMER[[#This Row],[Quantity]], AND($Y$10:$Y3761 = TRUE, COUNTIFS($H$10:$H3761, CUSTOMER[[#This Row],[Booking]], $J$10:$J3761, CUSTOMER[[#This Row],[Order Date]], $F$10:$F3761, "&lt;&gt;"&amp;"N?m l*")=1), 1, TRUE,  "")</f>
        <v>#NAME?</v>
      </c>
      <c r="AA3761" s="282" t="b">
        <f t="shared" ca="1" si="59"/>
        <v>0</v>
      </c>
      <c r="AB3761" s="305"/>
    </row>
    <row r="3762" spans="1:28" x14ac:dyDescent="0.25">
      <c r="A3762" s="281" t="str">
        <f ca="1">no.</f>
        <v/>
      </c>
      <c r="B3762" s="281"/>
      <c r="C3762" s="282"/>
      <c r="D3762" s="282"/>
      <c r="E3762" s="283" t="str">
        <f ca="1">position</f>
        <v/>
      </c>
      <c r="F3762" s="282"/>
      <c r="G3762" s="282"/>
      <c r="H3762" s="282"/>
      <c r="I3762" s="282"/>
      <c r="J3762" s="335"/>
      <c r="K3762" s="282"/>
      <c r="L3762" s="282"/>
      <c r="M3762" s="282"/>
      <c r="N3762" s="282"/>
      <c r="O3762" s="281"/>
      <c r="P3762" s="360" t="str">
        <f ca="1">rescore_patient</f>
        <v/>
      </c>
      <c r="Q3762" s="330" t="str">
        <f ca="1">quantity</f>
        <v/>
      </c>
      <c r="R3762" s="284"/>
      <c r="S3762" s="282"/>
      <c r="T3762" s="282"/>
      <c r="U3762" s="282"/>
      <c r="V3762" s="305"/>
      <c r="W3762" s="305"/>
      <c r="X3762" s="305"/>
      <c r="Y3762" s="282"/>
      <c r="Z3762" s="282" t="e" vm="1">
        <f ca="1">_xlfn.IFS(AND(ISNUMBER(SEARCH("N?m l*", CUSTOMER[[#This Row],[Service Type]], 1)), CUSTOMER[[#This Row],[Count ST]] = TRUE), CUSTOMER[[#This Row],[Quantity]], AND($Y$10:$Y3762 = TRUE, COUNTIFS($H$10:$H3762, CUSTOMER[[#This Row],[Booking]], $J$10:$J3762, CUSTOMER[[#This Row],[Order Date]], $F$10:$F3762, "&lt;&gt;"&amp;"N?m l*")=1), 1, TRUE,  "")</f>
        <v>#NAME?</v>
      </c>
      <c r="AA3762" s="282" t="b">
        <f t="shared" ca="1" si="59"/>
        <v>0</v>
      </c>
      <c r="AB3762" s="305"/>
    </row>
    <row r="3763" spans="1:28" x14ac:dyDescent="0.25">
      <c r="A3763" s="281" t="str">
        <f ca="1">no.</f>
        <v/>
      </c>
      <c r="B3763" s="281"/>
      <c r="C3763" s="282"/>
      <c r="D3763" s="282"/>
      <c r="E3763" s="283" t="str">
        <f ca="1">position</f>
        <v/>
      </c>
      <c r="F3763" s="282"/>
      <c r="G3763" s="282"/>
      <c r="H3763" s="282"/>
      <c r="I3763" s="282"/>
      <c r="J3763" s="335"/>
      <c r="K3763" s="282"/>
      <c r="L3763" s="282"/>
      <c r="M3763" s="282"/>
      <c r="N3763" s="282"/>
      <c r="O3763" s="281"/>
      <c r="P3763" s="360" t="str">
        <f ca="1">rescore_patient</f>
        <v/>
      </c>
      <c r="Q3763" s="330" t="str">
        <f ca="1">quantity</f>
        <v/>
      </c>
      <c r="R3763" s="284"/>
      <c r="S3763" s="282"/>
      <c r="T3763" s="282"/>
      <c r="U3763" s="282"/>
      <c r="V3763" s="305"/>
      <c r="W3763" s="305"/>
      <c r="X3763" s="305"/>
      <c r="Y3763" s="282"/>
      <c r="Z3763" s="282" t="e" vm="1">
        <f ca="1">_xlfn.IFS(AND(ISNUMBER(SEARCH("N?m l*", CUSTOMER[[#This Row],[Service Type]], 1)), CUSTOMER[[#This Row],[Count ST]] = TRUE), CUSTOMER[[#This Row],[Quantity]], AND($Y$10:$Y3763 = TRUE, COUNTIFS($H$10:$H3763, CUSTOMER[[#This Row],[Booking]], $J$10:$J3763, CUSTOMER[[#This Row],[Order Date]], $F$10:$F3763, "&lt;&gt;"&amp;"N?m l*")=1), 1, TRUE,  "")</f>
        <v>#NAME?</v>
      </c>
      <c r="AA3763" s="282" t="b">
        <f t="shared" ca="1" si="59"/>
        <v>0</v>
      </c>
      <c r="AB3763" s="305"/>
    </row>
    <row r="3764" spans="1:28" x14ac:dyDescent="0.25">
      <c r="A3764" s="281" t="str">
        <f ca="1">no.</f>
        <v/>
      </c>
      <c r="B3764" s="281"/>
      <c r="C3764" s="282"/>
      <c r="D3764" s="282"/>
      <c r="E3764" s="283" t="str">
        <f ca="1">position</f>
        <v/>
      </c>
      <c r="F3764" s="282"/>
      <c r="G3764" s="282"/>
      <c r="H3764" s="282"/>
      <c r="I3764" s="282"/>
      <c r="J3764" s="335"/>
      <c r="K3764" s="282"/>
      <c r="L3764" s="282"/>
      <c r="M3764" s="282"/>
      <c r="N3764" s="282"/>
      <c r="O3764" s="281"/>
      <c r="P3764" s="360" t="str">
        <f ca="1">rescore_patient</f>
        <v/>
      </c>
      <c r="Q3764" s="330" t="str">
        <f ca="1">quantity</f>
        <v/>
      </c>
      <c r="R3764" s="284"/>
      <c r="S3764" s="282"/>
      <c r="T3764" s="282"/>
      <c r="U3764" s="282"/>
      <c r="V3764" s="305"/>
      <c r="W3764" s="305"/>
      <c r="X3764" s="305"/>
      <c r="Y3764" s="282"/>
      <c r="Z3764" s="282" t="e" vm="1">
        <f ca="1">_xlfn.IFS(AND(ISNUMBER(SEARCH("N?m l*", CUSTOMER[[#This Row],[Service Type]], 1)), CUSTOMER[[#This Row],[Count ST]] = TRUE), CUSTOMER[[#This Row],[Quantity]], AND($Y$10:$Y3764 = TRUE, COUNTIFS($H$10:$H3764, CUSTOMER[[#This Row],[Booking]], $J$10:$J3764, CUSTOMER[[#This Row],[Order Date]], $F$10:$F3764, "&lt;&gt;"&amp;"N?m l*")=1), 1, TRUE,  "")</f>
        <v>#NAME?</v>
      </c>
      <c r="AA3764" s="282" t="b">
        <f t="shared" ca="1" si="59"/>
        <v>0</v>
      </c>
      <c r="AB3764" s="305"/>
    </row>
    <row r="3765" spans="1:28" x14ac:dyDescent="0.25">
      <c r="A3765" s="281" t="str">
        <f ca="1">no.</f>
        <v/>
      </c>
      <c r="B3765" s="281"/>
      <c r="C3765" s="282"/>
      <c r="D3765" s="282"/>
      <c r="E3765" s="283" t="str">
        <f ca="1">position</f>
        <v/>
      </c>
      <c r="F3765" s="282"/>
      <c r="G3765" s="282"/>
      <c r="H3765" s="282"/>
      <c r="I3765" s="282"/>
      <c r="J3765" s="335"/>
      <c r="K3765" s="282"/>
      <c r="L3765" s="282"/>
      <c r="M3765" s="282"/>
      <c r="N3765" s="282"/>
      <c r="O3765" s="281"/>
      <c r="P3765" s="360" t="str">
        <f ca="1">rescore_patient</f>
        <v/>
      </c>
      <c r="Q3765" s="330" t="str">
        <f ca="1">quantity</f>
        <v/>
      </c>
      <c r="R3765" s="284"/>
      <c r="S3765" s="282"/>
      <c r="T3765" s="282"/>
      <c r="U3765" s="282"/>
      <c r="V3765" s="305"/>
      <c r="W3765" s="305"/>
      <c r="X3765" s="305"/>
      <c r="Y3765" s="282"/>
      <c r="Z3765" s="282" t="e" vm="1">
        <f ca="1">_xlfn.IFS(AND(ISNUMBER(SEARCH("N?m l*", CUSTOMER[[#This Row],[Service Type]], 1)), CUSTOMER[[#This Row],[Count ST]] = TRUE), CUSTOMER[[#This Row],[Quantity]], AND($Y$10:$Y3765 = TRUE, COUNTIFS($H$10:$H3765, CUSTOMER[[#This Row],[Booking]], $J$10:$J3765, CUSTOMER[[#This Row],[Order Date]], $F$10:$F3765, "&lt;&gt;"&amp;"N?m l*")=1), 1, TRUE,  "")</f>
        <v>#NAME?</v>
      </c>
      <c r="AA3765" s="282" t="b">
        <f t="shared" ca="1" si="59"/>
        <v>0</v>
      </c>
      <c r="AB3765" s="305"/>
    </row>
    <row r="3766" spans="1:28" x14ac:dyDescent="0.25">
      <c r="A3766" s="281" t="str">
        <f ca="1">no.</f>
        <v/>
      </c>
      <c r="B3766" s="281"/>
      <c r="C3766" s="282"/>
      <c r="D3766" s="282"/>
      <c r="E3766" s="283" t="str">
        <f ca="1">position</f>
        <v/>
      </c>
      <c r="F3766" s="282"/>
      <c r="G3766" s="282"/>
      <c r="H3766" s="282"/>
      <c r="I3766" s="282"/>
      <c r="J3766" s="335"/>
      <c r="K3766" s="282"/>
      <c r="L3766" s="282"/>
      <c r="M3766" s="282"/>
      <c r="N3766" s="282"/>
      <c r="O3766" s="281"/>
      <c r="P3766" s="360" t="str">
        <f ca="1">rescore_patient</f>
        <v/>
      </c>
      <c r="Q3766" s="330" t="str">
        <f ca="1">quantity</f>
        <v/>
      </c>
      <c r="R3766" s="284"/>
      <c r="S3766" s="282"/>
      <c r="T3766" s="282"/>
      <c r="U3766" s="282"/>
      <c r="V3766" s="305"/>
      <c r="W3766" s="305"/>
      <c r="X3766" s="305"/>
      <c r="Y3766" s="282"/>
      <c r="Z3766" s="282" t="e" vm="1">
        <f ca="1">_xlfn.IFS(AND(ISNUMBER(SEARCH("N?m l*", CUSTOMER[[#This Row],[Service Type]], 1)), CUSTOMER[[#This Row],[Count ST]] = TRUE), CUSTOMER[[#This Row],[Quantity]], AND($Y$10:$Y3766 = TRUE, COUNTIFS($H$10:$H3766, CUSTOMER[[#This Row],[Booking]], $J$10:$J3766, CUSTOMER[[#This Row],[Order Date]], $F$10:$F3766, "&lt;&gt;"&amp;"N?m l*")=1), 1, TRUE,  "")</f>
        <v>#NAME?</v>
      </c>
      <c r="AA3766" s="282" t="b">
        <f t="shared" ca="1" si="59"/>
        <v>0</v>
      </c>
      <c r="AB3766" s="305"/>
    </row>
    <row r="3767" spans="1:28" x14ac:dyDescent="0.25">
      <c r="A3767" s="281" t="str">
        <f ca="1">no.</f>
        <v/>
      </c>
      <c r="B3767" s="281"/>
      <c r="C3767" s="282"/>
      <c r="D3767" s="282"/>
      <c r="E3767" s="283" t="str">
        <f ca="1">position</f>
        <v/>
      </c>
      <c r="F3767" s="282"/>
      <c r="G3767" s="282"/>
      <c r="H3767" s="282"/>
      <c r="I3767" s="282"/>
      <c r="J3767" s="335"/>
      <c r="K3767" s="282"/>
      <c r="L3767" s="282"/>
      <c r="M3767" s="282"/>
      <c r="N3767" s="282"/>
      <c r="O3767" s="281"/>
      <c r="P3767" s="360" t="str">
        <f ca="1">rescore_patient</f>
        <v/>
      </c>
      <c r="Q3767" s="330" t="str">
        <f ca="1">quantity</f>
        <v/>
      </c>
      <c r="R3767" s="284"/>
      <c r="S3767" s="282"/>
      <c r="T3767" s="282"/>
      <c r="U3767" s="282"/>
      <c r="V3767" s="305"/>
      <c r="W3767" s="305"/>
      <c r="X3767" s="305"/>
      <c r="Y3767" s="282"/>
      <c r="Z3767" s="282" t="e" vm="1">
        <f ca="1">_xlfn.IFS(AND(ISNUMBER(SEARCH("N?m l*", CUSTOMER[[#This Row],[Service Type]], 1)), CUSTOMER[[#This Row],[Count ST]] = TRUE), CUSTOMER[[#This Row],[Quantity]], AND($Y$10:$Y3767 = TRUE, COUNTIFS($H$10:$H3767, CUSTOMER[[#This Row],[Booking]], $J$10:$J3767, CUSTOMER[[#This Row],[Order Date]], $F$10:$F3767, "&lt;&gt;"&amp;"N?m l*")=1), 1, TRUE,  "")</f>
        <v>#NAME?</v>
      </c>
      <c r="AA3767" s="282" t="b">
        <f t="shared" ca="1" si="59"/>
        <v>0</v>
      </c>
      <c r="AB3767" s="305"/>
    </row>
    <row r="3768" spans="1:28" x14ac:dyDescent="0.25">
      <c r="A3768" s="281" t="str">
        <f ca="1">no.</f>
        <v/>
      </c>
      <c r="B3768" s="281"/>
      <c r="C3768" s="282"/>
      <c r="D3768" s="282"/>
      <c r="E3768" s="283" t="str">
        <f ca="1">position</f>
        <v/>
      </c>
      <c r="F3768" s="282"/>
      <c r="G3768" s="282"/>
      <c r="H3768" s="282"/>
      <c r="I3768" s="282"/>
      <c r="J3768" s="335"/>
      <c r="K3768" s="282"/>
      <c r="L3768" s="282"/>
      <c r="M3768" s="282"/>
      <c r="N3768" s="282"/>
      <c r="O3768" s="281"/>
      <c r="P3768" s="360" t="str">
        <f ca="1">rescore_patient</f>
        <v/>
      </c>
      <c r="Q3768" s="330" t="str">
        <f ca="1">quantity</f>
        <v/>
      </c>
      <c r="R3768" s="284"/>
      <c r="S3768" s="282"/>
      <c r="T3768" s="282"/>
      <c r="U3768" s="282"/>
      <c r="V3768" s="305"/>
      <c r="W3768" s="305"/>
      <c r="X3768" s="305"/>
      <c r="Y3768" s="282"/>
      <c r="Z3768" s="282" t="e" vm="1">
        <f ca="1">_xlfn.IFS(AND(ISNUMBER(SEARCH("N?m l*", CUSTOMER[[#This Row],[Service Type]], 1)), CUSTOMER[[#This Row],[Count ST]] = TRUE), CUSTOMER[[#This Row],[Quantity]], AND($Y$10:$Y3768 = TRUE, COUNTIFS($H$10:$H3768, CUSTOMER[[#This Row],[Booking]], $J$10:$J3768, CUSTOMER[[#This Row],[Order Date]], $F$10:$F3768, "&lt;&gt;"&amp;"N?m l*")=1), 1, TRUE,  "")</f>
        <v>#NAME?</v>
      </c>
      <c r="AA3768" s="282" t="b">
        <f t="shared" ca="1" si="59"/>
        <v>0</v>
      </c>
      <c r="AB3768" s="305"/>
    </row>
    <row r="3769" spans="1:28" x14ac:dyDescent="0.25">
      <c r="A3769" s="281" t="str">
        <f ca="1">no.</f>
        <v/>
      </c>
      <c r="B3769" s="281"/>
      <c r="C3769" s="282"/>
      <c r="D3769" s="282"/>
      <c r="E3769" s="283" t="str">
        <f ca="1">position</f>
        <v/>
      </c>
      <c r="F3769" s="282"/>
      <c r="G3769" s="282"/>
      <c r="H3769" s="282"/>
      <c r="I3769" s="282"/>
      <c r="J3769" s="335"/>
      <c r="K3769" s="282"/>
      <c r="L3769" s="282"/>
      <c r="M3769" s="282"/>
      <c r="N3769" s="282"/>
      <c r="O3769" s="281"/>
      <c r="P3769" s="360" t="str">
        <f ca="1">rescore_patient</f>
        <v/>
      </c>
      <c r="Q3769" s="330" t="str">
        <f ca="1">quantity</f>
        <v/>
      </c>
      <c r="R3769" s="284"/>
      <c r="S3769" s="282"/>
      <c r="T3769" s="282"/>
      <c r="U3769" s="282"/>
      <c r="V3769" s="305"/>
      <c r="W3769" s="305"/>
      <c r="X3769" s="305"/>
      <c r="Y3769" s="282"/>
      <c r="Z3769" s="282" t="e" vm="1">
        <f ca="1">_xlfn.IFS(AND(ISNUMBER(SEARCH("N?m l*", CUSTOMER[[#This Row],[Service Type]], 1)), CUSTOMER[[#This Row],[Count ST]] = TRUE), CUSTOMER[[#This Row],[Quantity]], AND($Y$10:$Y3769 = TRUE, COUNTIFS($H$10:$H3769, CUSTOMER[[#This Row],[Booking]], $J$10:$J3769, CUSTOMER[[#This Row],[Order Date]], $F$10:$F3769, "&lt;&gt;"&amp;"N?m l*")=1), 1, TRUE,  "")</f>
        <v>#NAME?</v>
      </c>
      <c r="AA3769" s="282" t="b">
        <f t="shared" ca="1" si="59"/>
        <v>0</v>
      </c>
      <c r="AB3769" s="305"/>
    </row>
    <row r="3770" spans="1:28" x14ac:dyDescent="0.25">
      <c r="A3770" s="281" t="str">
        <f ca="1">no.</f>
        <v/>
      </c>
      <c r="B3770" s="281"/>
      <c r="C3770" s="282"/>
      <c r="D3770" s="282"/>
      <c r="E3770" s="283" t="str">
        <f ca="1">position</f>
        <v/>
      </c>
      <c r="F3770" s="282"/>
      <c r="G3770" s="282"/>
      <c r="H3770" s="282"/>
      <c r="I3770" s="282"/>
      <c r="J3770" s="335"/>
      <c r="K3770" s="282"/>
      <c r="L3770" s="282"/>
      <c r="M3770" s="282"/>
      <c r="N3770" s="282"/>
      <c r="O3770" s="281"/>
      <c r="P3770" s="360" t="str">
        <f ca="1">rescore_patient</f>
        <v/>
      </c>
      <c r="Q3770" s="330" t="str">
        <f ca="1">quantity</f>
        <v/>
      </c>
      <c r="R3770" s="284"/>
      <c r="S3770" s="282"/>
      <c r="T3770" s="282"/>
      <c r="U3770" s="282"/>
      <c r="V3770" s="305"/>
      <c r="W3770" s="305"/>
      <c r="X3770" s="305"/>
      <c r="Y3770" s="282"/>
      <c r="Z3770" s="282" t="e" vm="1">
        <f ca="1">_xlfn.IFS(AND(ISNUMBER(SEARCH("N?m l*", CUSTOMER[[#This Row],[Service Type]], 1)), CUSTOMER[[#This Row],[Count ST]] = TRUE), CUSTOMER[[#This Row],[Quantity]], AND($Y$10:$Y3770 = TRUE, COUNTIFS($H$10:$H3770, CUSTOMER[[#This Row],[Booking]], $J$10:$J3770, CUSTOMER[[#This Row],[Order Date]], $F$10:$F3770, "&lt;&gt;"&amp;"N?m l*")=1), 1, TRUE,  "")</f>
        <v>#NAME?</v>
      </c>
      <c r="AA3770" s="282" t="b">
        <f t="shared" ca="1" si="59"/>
        <v>0</v>
      </c>
      <c r="AB3770" s="305"/>
    </row>
    <row r="3771" spans="1:28" x14ac:dyDescent="0.25">
      <c r="A3771" s="281" t="str">
        <f ca="1">no.</f>
        <v/>
      </c>
      <c r="B3771" s="281"/>
      <c r="C3771" s="282"/>
      <c r="D3771" s="282"/>
      <c r="E3771" s="283" t="str">
        <f ca="1">position</f>
        <v/>
      </c>
      <c r="F3771" s="282"/>
      <c r="G3771" s="282"/>
      <c r="H3771" s="282"/>
      <c r="I3771" s="282"/>
      <c r="J3771" s="335"/>
      <c r="K3771" s="282"/>
      <c r="L3771" s="282"/>
      <c r="M3771" s="282"/>
      <c r="N3771" s="282"/>
      <c r="O3771" s="281"/>
      <c r="P3771" s="360" t="str">
        <f ca="1">rescore_patient</f>
        <v/>
      </c>
      <c r="Q3771" s="330" t="str">
        <f ca="1">quantity</f>
        <v/>
      </c>
      <c r="R3771" s="284"/>
      <c r="S3771" s="282"/>
      <c r="T3771" s="282"/>
      <c r="U3771" s="282"/>
      <c r="V3771" s="305"/>
      <c r="W3771" s="305"/>
      <c r="X3771" s="305"/>
      <c r="Y3771" s="282"/>
      <c r="Z3771" s="282" t="e" vm="1">
        <f ca="1">_xlfn.IFS(AND(ISNUMBER(SEARCH("N?m l*", CUSTOMER[[#This Row],[Service Type]], 1)), CUSTOMER[[#This Row],[Count ST]] = TRUE), CUSTOMER[[#This Row],[Quantity]], AND($Y$10:$Y3771 = TRUE, COUNTIFS($H$10:$H3771, CUSTOMER[[#This Row],[Booking]], $J$10:$J3771, CUSTOMER[[#This Row],[Order Date]], $F$10:$F3771, "&lt;&gt;"&amp;"N?m l*")=1), 1, TRUE,  "")</f>
        <v>#NAME?</v>
      </c>
      <c r="AA3771" s="282" t="b">
        <f t="shared" ca="1" si="59"/>
        <v>0</v>
      </c>
      <c r="AB3771" s="305"/>
    </row>
    <row r="3772" spans="1:28" x14ac:dyDescent="0.25">
      <c r="A3772" s="281" t="str">
        <f ca="1">no.</f>
        <v/>
      </c>
      <c r="B3772" s="281"/>
      <c r="C3772" s="282"/>
      <c r="D3772" s="282"/>
      <c r="E3772" s="283" t="str">
        <f ca="1">position</f>
        <v/>
      </c>
      <c r="F3772" s="282"/>
      <c r="G3772" s="282"/>
      <c r="H3772" s="282"/>
      <c r="I3772" s="282"/>
      <c r="J3772" s="335"/>
      <c r="K3772" s="282"/>
      <c r="L3772" s="282"/>
      <c r="M3772" s="282"/>
      <c r="N3772" s="282"/>
      <c r="O3772" s="281"/>
      <c r="P3772" s="360" t="str">
        <f ca="1">rescore_patient</f>
        <v/>
      </c>
      <c r="Q3772" s="330" t="str">
        <f ca="1">quantity</f>
        <v/>
      </c>
      <c r="R3772" s="284"/>
      <c r="S3772" s="282"/>
      <c r="T3772" s="282"/>
      <c r="U3772" s="282"/>
      <c r="V3772" s="305"/>
      <c r="W3772" s="305"/>
      <c r="X3772" s="305"/>
      <c r="Y3772" s="282"/>
      <c r="Z3772" s="282" t="e" vm="1">
        <f ca="1">_xlfn.IFS(AND(ISNUMBER(SEARCH("N?m l*", CUSTOMER[[#This Row],[Service Type]], 1)), CUSTOMER[[#This Row],[Count ST]] = TRUE), CUSTOMER[[#This Row],[Quantity]], AND($Y$10:$Y3772 = TRUE, COUNTIFS($H$10:$H3772, CUSTOMER[[#This Row],[Booking]], $J$10:$J3772, CUSTOMER[[#This Row],[Order Date]], $F$10:$F3772, "&lt;&gt;"&amp;"N?m l*")=1), 1, TRUE,  "")</f>
        <v>#NAME?</v>
      </c>
      <c r="AA3772" s="282" t="b">
        <f t="shared" ca="1" si="59"/>
        <v>0</v>
      </c>
      <c r="AB3772" s="305"/>
    </row>
    <row r="3773" spans="1:28" x14ac:dyDescent="0.25">
      <c r="A3773" s="281" t="str">
        <f ca="1">no.</f>
        <v/>
      </c>
      <c r="B3773" s="281"/>
      <c r="C3773" s="282"/>
      <c r="D3773" s="282"/>
      <c r="E3773" s="283" t="str">
        <f ca="1">position</f>
        <v/>
      </c>
      <c r="F3773" s="282"/>
      <c r="G3773" s="282"/>
      <c r="H3773" s="282"/>
      <c r="I3773" s="282"/>
      <c r="J3773" s="335"/>
      <c r="K3773" s="282"/>
      <c r="L3773" s="282"/>
      <c r="M3773" s="282"/>
      <c r="N3773" s="282"/>
      <c r="O3773" s="281"/>
      <c r="P3773" s="360" t="str">
        <f ca="1">rescore_patient</f>
        <v/>
      </c>
      <c r="Q3773" s="330" t="str">
        <f ca="1">quantity</f>
        <v/>
      </c>
      <c r="R3773" s="284"/>
      <c r="S3773" s="282"/>
      <c r="T3773" s="282"/>
      <c r="U3773" s="282"/>
      <c r="V3773" s="305"/>
      <c r="W3773" s="305"/>
      <c r="X3773" s="305"/>
      <c r="Y3773" s="282"/>
      <c r="Z3773" s="282" t="e" vm="1">
        <f ca="1">_xlfn.IFS(AND(ISNUMBER(SEARCH("N?m l*", CUSTOMER[[#This Row],[Service Type]], 1)), CUSTOMER[[#This Row],[Count ST]] = TRUE), CUSTOMER[[#This Row],[Quantity]], AND($Y$10:$Y3773 = TRUE, COUNTIFS($H$10:$H3773, CUSTOMER[[#This Row],[Booking]], $J$10:$J3773, CUSTOMER[[#This Row],[Order Date]], $F$10:$F3773, "&lt;&gt;"&amp;"N?m l*")=1), 1, TRUE,  "")</f>
        <v>#NAME?</v>
      </c>
      <c r="AA3773" s="282" t="b">
        <f t="shared" ca="1" si="59"/>
        <v>0</v>
      </c>
      <c r="AB3773" s="305"/>
    </row>
    <row r="3774" spans="1:28" x14ac:dyDescent="0.25">
      <c r="A3774" s="281" t="str">
        <f ca="1">no.</f>
        <v/>
      </c>
      <c r="B3774" s="281"/>
      <c r="C3774" s="282"/>
      <c r="D3774" s="282"/>
      <c r="E3774" s="283" t="str">
        <f ca="1">position</f>
        <v/>
      </c>
      <c r="F3774" s="282"/>
      <c r="G3774" s="282"/>
      <c r="H3774" s="282"/>
      <c r="I3774" s="282"/>
      <c r="J3774" s="335"/>
      <c r="K3774" s="282"/>
      <c r="L3774" s="282"/>
      <c r="M3774" s="282"/>
      <c r="N3774" s="282"/>
      <c r="O3774" s="281"/>
      <c r="P3774" s="360" t="str">
        <f ca="1">rescore_patient</f>
        <v/>
      </c>
      <c r="Q3774" s="330" t="str">
        <f ca="1">quantity</f>
        <v/>
      </c>
      <c r="R3774" s="284"/>
      <c r="S3774" s="282"/>
      <c r="T3774" s="282"/>
      <c r="U3774" s="282"/>
      <c r="V3774" s="305"/>
      <c r="W3774" s="305"/>
      <c r="X3774" s="305"/>
      <c r="Y3774" s="282"/>
      <c r="Z3774" s="282" t="e" vm="1">
        <f ca="1">_xlfn.IFS(AND(ISNUMBER(SEARCH("N?m l*", CUSTOMER[[#This Row],[Service Type]], 1)), CUSTOMER[[#This Row],[Count ST]] = TRUE), CUSTOMER[[#This Row],[Quantity]], AND($Y$10:$Y3774 = TRUE, COUNTIFS($H$10:$H3774, CUSTOMER[[#This Row],[Booking]], $J$10:$J3774, CUSTOMER[[#This Row],[Order Date]], $F$10:$F3774, "&lt;&gt;"&amp;"N?m l*")=1), 1, TRUE,  "")</f>
        <v>#NAME?</v>
      </c>
      <c r="AA3774" s="282" t="b">
        <f t="shared" ca="1" si="59"/>
        <v>0</v>
      </c>
      <c r="AB3774" s="305"/>
    </row>
    <row r="3775" spans="1:28" x14ac:dyDescent="0.25">
      <c r="A3775" s="281" t="str">
        <f ca="1">no.</f>
        <v/>
      </c>
      <c r="B3775" s="281"/>
      <c r="C3775" s="282"/>
      <c r="D3775" s="282"/>
      <c r="E3775" s="283" t="str">
        <f ca="1">position</f>
        <v/>
      </c>
      <c r="F3775" s="282"/>
      <c r="G3775" s="282"/>
      <c r="H3775" s="282"/>
      <c r="I3775" s="282"/>
      <c r="J3775" s="335"/>
      <c r="K3775" s="282"/>
      <c r="L3775" s="282"/>
      <c r="M3775" s="282"/>
      <c r="N3775" s="282"/>
      <c r="O3775" s="281"/>
      <c r="P3775" s="360" t="str">
        <f ca="1">rescore_patient</f>
        <v/>
      </c>
      <c r="Q3775" s="330" t="str">
        <f ca="1">quantity</f>
        <v/>
      </c>
      <c r="R3775" s="284"/>
      <c r="S3775" s="282"/>
      <c r="T3775" s="282"/>
      <c r="U3775" s="282"/>
      <c r="V3775" s="305"/>
      <c r="W3775" s="305"/>
      <c r="X3775" s="305"/>
      <c r="Y3775" s="282"/>
      <c r="Z3775" s="282" t="e" vm="1">
        <f ca="1">_xlfn.IFS(AND(ISNUMBER(SEARCH("N?m l*", CUSTOMER[[#This Row],[Service Type]], 1)), CUSTOMER[[#This Row],[Count ST]] = TRUE), CUSTOMER[[#This Row],[Quantity]], AND($Y$10:$Y3775 = TRUE, COUNTIFS($H$10:$H3775, CUSTOMER[[#This Row],[Booking]], $J$10:$J3775, CUSTOMER[[#This Row],[Order Date]], $F$10:$F3775, "&lt;&gt;"&amp;"N?m l*")=1), 1, TRUE,  "")</f>
        <v>#NAME?</v>
      </c>
      <c r="AA3775" s="282" t="b">
        <f t="shared" ca="1" si="59"/>
        <v>0</v>
      </c>
      <c r="AB3775" s="305"/>
    </row>
    <row r="3776" spans="1:28" x14ac:dyDescent="0.25">
      <c r="A3776" s="281" t="str">
        <f ca="1">no.</f>
        <v/>
      </c>
      <c r="B3776" s="281"/>
      <c r="C3776" s="282"/>
      <c r="D3776" s="282"/>
      <c r="E3776" s="283" t="str">
        <f ca="1">position</f>
        <v/>
      </c>
      <c r="F3776" s="282"/>
      <c r="G3776" s="282"/>
      <c r="H3776" s="282"/>
      <c r="I3776" s="282"/>
      <c r="J3776" s="335"/>
      <c r="K3776" s="282"/>
      <c r="L3776" s="282"/>
      <c r="M3776" s="282"/>
      <c r="N3776" s="282"/>
      <c r="O3776" s="281"/>
      <c r="P3776" s="360" t="str">
        <f ca="1">rescore_patient</f>
        <v/>
      </c>
      <c r="Q3776" s="330" t="str">
        <f ca="1">quantity</f>
        <v/>
      </c>
      <c r="R3776" s="284"/>
      <c r="S3776" s="282"/>
      <c r="T3776" s="282"/>
      <c r="U3776" s="282"/>
      <c r="V3776" s="305"/>
      <c r="W3776" s="305"/>
      <c r="X3776" s="305"/>
      <c r="Y3776" s="282"/>
      <c r="Z3776" s="282" t="e" vm="1">
        <f ca="1">_xlfn.IFS(AND(ISNUMBER(SEARCH("N?m l*", CUSTOMER[[#This Row],[Service Type]], 1)), CUSTOMER[[#This Row],[Count ST]] = TRUE), CUSTOMER[[#This Row],[Quantity]], AND($Y$10:$Y3776 = TRUE, COUNTIFS($H$10:$H3776, CUSTOMER[[#This Row],[Booking]], $J$10:$J3776, CUSTOMER[[#This Row],[Order Date]], $F$10:$F3776, "&lt;&gt;"&amp;"N?m l*")=1), 1, TRUE,  "")</f>
        <v>#NAME?</v>
      </c>
      <c r="AA3776" s="282" t="b">
        <f t="shared" ca="1" si="59"/>
        <v>0</v>
      </c>
      <c r="AB3776" s="305"/>
    </row>
    <row r="3777" spans="1:28" x14ac:dyDescent="0.25">
      <c r="A3777" s="281" t="str">
        <f ca="1">no.</f>
        <v/>
      </c>
      <c r="B3777" s="281"/>
      <c r="C3777" s="282"/>
      <c r="D3777" s="282"/>
      <c r="E3777" s="283" t="str">
        <f ca="1">position</f>
        <v/>
      </c>
      <c r="F3777" s="282"/>
      <c r="G3777" s="282"/>
      <c r="H3777" s="282"/>
      <c r="I3777" s="282"/>
      <c r="J3777" s="335"/>
      <c r="K3777" s="282"/>
      <c r="L3777" s="282"/>
      <c r="M3777" s="282"/>
      <c r="N3777" s="282"/>
      <c r="O3777" s="281"/>
      <c r="P3777" s="360" t="str">
        <f ca="1">rescore_patient</f>
        <v/>
      </c>
      <c r="Q3777" s="330" t="str">
        <f ca="1">quantity</f>
        <v/>
      </c>
      <c r="R3777" s="284"/>
      <c r="S3777" s="282"/>
      <c r="T3777" s="282"/>
      <c r="U3777" s="282"/>
      <c r="V3777" s="305"/>
      <c r="W3777" s="305"/>
      <c r="X3777" s="305"/>
      <c r="Y3777" s="282"/>
      <c r="Z3777" s="282" t="e" vm="1">
        <f ca="1">_xlfn.IFS(AND(ISNUMBER(SEARCH("N?m l*", CUSTOMER[[#This Row],[Service Type]], 1)), CUSTOMER[[#This Row],[Count ST]] = TRUE), CUSTOMER[[#This Row],[Quantity]], AND($Y$10:$Y3777 = TRUE, COUNTIFS($H$10:$H3777, CUSTOMER[[#This Row],[Booking]], $J$10:$J3777, CUSTOMER[[#This Row],[Order Date]], $F$10:$F3777, "&lt;&gt;"&amp;"N?m l*")=1), 1, TRUE,  "")</f>
        <v>#NAME?</v>
      </c>
      <c r="AA3777" s="282" t="b">
        <f t="shared" ca="1" si="59"/>
        <v>0</v>
      </c>
      <c r="AB3777" s="305"/>
    </row>
    <row r="3778" spans="1:28" x14ac:dyDescent="0.25">
      <c r="A3778" s="281" t="str">
        <f ca="1">no.</f>
        <v/>
      </c>
      <c r="B3778" s="281"/>
      <c r="C3778" s="282"/>
      <c r="D3778" s="282"/>
      <c r="E3778" s="283" t="str">
        <f ca="1">position</f>
        <v/>
      </c>
      <c r="F3778" s="282"/>
      <c r="G3778" s="282"/>
      <c r="H3778" s="282"/>
      <c r="I3778" s="282"/>
      <c r="J3778" s="335"/>
      <c r="K3778" s="282"/>
      <c r="L3778" s="282"/>
      <c r="M3778" s="282"/>
      <c r="N3778" s="282"/>
      <c r="O3778" s="281"/>
      <c r="P3778" s="360" t="str">
        <f ca="1">rescore_patient</f>
        <v/>
      </c>
      <c r="Q3778" s="330" t="str">
        <f ca="1">quantity</f>
        <v/>
      </c>
      <c r="R3778" s="284"/>
      <c r="S3778" s="282"/>
      <c r="T3778" s="282"/>
      <c r="U3778" s="282"/>
      <c r="V3778" s="305"/>
      <c r="W3778" s="305"/>
      <c r="X3778" s="305"/>
      <c r="Y3778" s="282"/>
      <c r="Z3778" s="282" t="e" vm="1">
        <f ca="1">_xlfn.IFS(AND(ISNUMBER(SEARCH("N?m l*", CUSTOMER[[#This Row],[Service Type]], 1)), CUSTOMER[[#This Row],[Count ST]] = TRUE), CUSTOMER[[#This Row],[Quantity]], AND($Y$10:$Y3778 = TRUE, COUNTIFS($H$10:$H3778, CUSTOMER[[#This Row],[Booking]], $J$10:$J3778, CUSTOMER[[#This Row],[Order Date]], $F$10:$F3778, "&lt;&gt;"&amp;"N?m l*")=1), 1, TRUE,  "")</f>
        <v>#NAME?</v>
      </c>
      <c r="AA3778" s="282" t="b">
        <f t="shared" ca="1" si="59"/>
        <v>0</v>
      </c>
      <c r="AB3778" s="305"/>
    </row>
    <row r="3779" spans="1:28" x14ac:dyDescent="0.25">
      <c r="A3779" s="281" t="str">
        <f ca="1">no.</f>
        <v/>
      </c>
      <c r="B3779" s="281"/>
      <c r="C3779" s="282"/>
      <c r="D3779" s="282"/>
      <c r="E3779" s="283" t="str">
        <f ca="1">position</f>
        <v/>
      </c>
      <c r="F3779" s="282"/>
      <c r="G3779" s="282"/>
      <c r="H3779" s="282"/>
      <c r="I3779" s="282"/>
      <c r="J3779" s="335"/>
      <c r="K3779" s="282"/>
      <c r="L3779" s="282"/>
      <c r="M3779" s="282"/>
      <c r="N3779" s="282"/>
      <c r="O3779" s="281"/>
      <c r="P3779" s="360" t="str">
        <f ca="1">rescore_patient</f>
        <v/>
      </c>
      <c r="Q3779" s="330" t="str">
        <f ca="1">quantity</f>
        <v/>
      </c>
      <c r="R3779" s="284"/>
      <c r="S3779" s="282"/>
      <c r="T3779" s="282"/>
      <c r="U3779" s="282"/>
      <c r="V3779" s="305"/>
      <c r="W3779" s="305"/>
      <c r="X3779" s="305"/>
      <c r="Y3779" s="282"/>
      <c r="Z3779" s="282" t="e" vm="1">
        <f ca="1">_xlfn.IFS(AND(ISNUMBER(SEARCH("N?m l*", CUSTOMER[[#This Row],[Service Type]], 1)), CUSTOMER[[#This Row],[Count ST]] = TRUE), CUSTOMER[[#This Row],[Quantity]], AND($Y$10:$Y3779 = TRUE, COUNTIFS($H$10:$H3779, CUSTOMER[[#This Row],[Booking]], $J$10:$J3779, CUSTOMER[[#This Row],[Order Date]], $F$10:$F3779, "&lt;&gt;"&amp;"N?m l*")=1), 1, TRUE,  "")</f>
        <v>#NAME?</v>
      </c>
      <c r="AA3779" s="282" t="b">
        <f t="shared" ca="1" si="59"/>
        <v>0</v>
      </c>
      <c r="AB3779" s="305"/>
    </row>
    <row r="3780" spans="1:28" x14ac:dyDescent="0.25">
      <c r="A3780" s="281" t="str">
        <f ca="1">no.</f>
        <v/>
      </c>
      <c r="B3780" s="281"/>
      <c r="C3780" s="282"/>
      <c r="D3780" s="282"/>
      <c r="E3780" s="283" t="str">
        <f ca="1">position</f>
        <v/>
      </c>
      <c r="F3780" s="282"/>
      <c r="G3780" s="282"/>
      <c r="H3780" s="282"/>
      <c r="I3780" s="282"/>
      <c r="J3780" s="335"/>
      <c r="K3780" s="282"/>
      <c r="L3780" s="282"/>
      <c r="M3780" s="282"/>
      <c r="N3780" s="282"/>
      <c r="O3780" s="281"/>
      <c r="P3780" s="360" t="str">
        <f ca="1">rescore_patient</f>
        <v/>
      </c>
      <c r="Q3780" s="330" t="str">
        <f ca="1">quantity</f>
        <v/>
      </c>
      <c r="R3780" s="284"/>
      <c r="S3780" s="282"/>
      <c r="T3780" s="282"/>
      <c r="U3780" s="282"/>
      <c r="V3780" s="305"/>
      <c r="W3780" s="305"/>
      <c r="X3780" s="305"/>
      <c r="Y3780" s="282"/>
      <c r="Z3780" s="282" t="e" vm="1">
        <f ca="1">_xlfn.IFS(AND(ISNUMBER(SEARCH("N?m l*", CUSTOMER[[#This Row],[Service Type]], 1)), CUSTOMER[[#This Row],[Count ST]] = TRUE), CUSTOMER[[#This Row],[Quantity]], AND($Y$10:$Y3780 = TRUE, COUNTIFS($H$10:$H3780, CUSTOMER[[#This Row],[Booking]], $J$10:$J3780, CUSTOMER[[#This Row],[Order Date]], $F$10:$F3780, "&lt;&gt;"&amp;"N?m l*")=1), 1, TRUE,  "")</f>
        <v>#NAME?</v>
      </c>
      <c r="AA3780" s="282" t="b">
        <f t="shared" ca="1" si="59"/>
        <v>0</v>
      </c>
      <c r="AB3780" s="305"/>
    </row>
    <row r="3781" spans="1:28" x14ac:dyDescent="0.25">
      <c r="A3781" s="281" t="str">
        <f ca="1">no.</f>
        <v/>
      </c>
      <c r="B3781" s="281"/>
      <c r="C3781" s="282"/>
      <c r="D3781" s="282"/>
      <c r="E3781" s="283" t="str">
        <f ca="1">position</f>
        <v/>
      </c>
      <c r="F3781" s="282"/>
      <c r="G3781" s="282"/>
      <c r="H3781" s="282"/>
      <c r="I3781" s="282"/>
      <c r="J3781" s="335"/>
      <c r="K3781" s="282"/>
      <c r="L3781" s="282"/>
      <c r="M3781" s="282"/>
      <c r="N3781" s="282"/>
      <c r="O3781" s="281"/>
      <c r="P3781" s="360" t="str">
        <f ca="1">rescore_patient</f>
        <v/>
      </c>
      <c r="Q3781" s="330" t="str">
        <f ca="1">quantity</f>
        <v/>
      </c>
      <c r="R3781" s="284"/>
      <c r="S3781" s="282"/>
      <c r="T3781" s="282"/>
      <c r="U3781" s="282"/>
      <c r="V3781" s="305"/>
      <c r="W3781" s="305"/>
      <c r="X3781" s="305"/>
      <c r="Y3781" s="282"/>
      <c r="Z3781" s="282" t="e" vm="1">
        <f ca="1">_xlfn.IFS(AND(ISNUMBER(SEARCH("N?m l*", CUSTOMER[[#This Row],[Service Type]], 1)), CUSTOMER[[#This Row],[Count ST]] = TRUE), CUSTOMER[[#This Row],[Quantity]], AND($Y$10:$Y3781 = TRUE, COUNTIFS($H$10:$H3781, CUSTOMER[[#This Row],[Booking]], $J$10:$J3781, CUSTOMER[[#This Row],[Order Date]], $F$10:$F3781, "&lt;&gt;"&amp;"N?m l*")=1), 1, TRUE,  "")</f>
        <v>#NAME?</v>
      </c>
      <c r="AA3781" s="282" t="b">
        <f t="shared" ca="1" si="59"/>
        <v>0</v>
      </c>
      <c r="AB3781" s="305"/>
    </row>
    <row r="3782" spans="1:28" x14ac:dyDescent="0.25">
      <c r="A3782" s="281" t="str">
        <f ca="1">no.</f>
        <v/>
      </c>
      <c r="B3782" s="281"/>
      <c r="C3782" s="282"/>
      <c r="D3782" s="282"/>
      <c r="E3782" s="283" t="str">
        <f ca="1">position</f>
        <v/>
      </c>
      <c r="F3782" s="282"/>
      <c r="G3782" s="282"/>
      <c r="H3782" s="282"/>
      <c r="I3782" s="282"/>
      <c r="J3782" s="335"/>
      <c r="K3782" s="282"/>
      <c r="L3782" s="282"/>
      <c r="M3782" s="282"/>
      <c r="N3782" s="282"/>
      <c r="O3782" s="281"/>
      <c r="P3782" s="360" t="str">
        <f ca="1">rescore_patient</f>
        <v/>
      </c>
      <c r="Q3782" s="330" t="str">
        <f ca="1">quantity</f>
        <v/>
      </c>
      <c r="R3782" s="284"/>
      <c r="S3782" s="282"/>
      <c r="T3782" s="282"/>
      <c r="U3782" s="282"/>
      <c r="V3782" s="305"/>
      <c r="W3782" s="305"/>
      <c r="X3782" s="305"/>
      <c r="Y3782" s="282"/>
      <c r="Z3782" s="282" t="e" vm="1">
        <f ca="1">_xlfn.IFS(AND(ISNUMBER(SEARCH("N?m l*", CUSTOMER[[#This Row],[Service Type]], 1)), CUSTOMER[[#This Row],[Count ST]] = TRUE), CUSTOMER[[#This Row],[Quantity]], AND($Y$10:$Y3782 = TRUE, COUNTIFS($H$10:$H3782, CUSTOMER[[#This Row],[Booking]], $J$10:$J3782, CUSTOMER[[#This Row],[Order Date]], $F$10:$F3782, "&lt;&gt;"&amp;"N?m l*")=1), 1, TRUE,  "")</f>
        <v>#NAME?</v>
      </c>
      <c r="AA3782" s="282" t="b">
        <f t="shared" ca="1" si="59"/>
        <v>0</v>
      </c>
      <c r="AB3782" s="305"/>
    </row>
    <row r="3783" spans="1:28" x14ac:dyDescent="0.25">
      <c r="A3783" s="281" t="str">
        <f ca="1">no.</f>
        <v/>
      </c>
      <c r="B3783" s="281"/>
      <c r="C3783" s="282"/>
      <c r="D3783" s="282"/>
      <c r="E3783" s="283" t="str">
        <f ca="1">position</f>
        <v/>
      </c>
      <c r="F3783" s="282"/>
      <c r="G3783" s="282"/>
      <c r="H3783" s="282"/>
      <c r="I3783" s="282"/>
      <c r="J3783" s="335"/>
      <c r="K3783" s="282"/>
      <c r="L3783" s="282"/>
      <c r="M3783" s="282"/>
      <c r="N3783" s="282"/>
      <c r="O3783" s="281"/>
      <c r="P3783" s="360" t="str">
        <f ca="1">rescore_patient</f>
        <v/>
      </c>
      <c r="Q3783" s="330" t="str">
        <f ca="1">quantity</f>
        <v/>
      </c>
      <c r="R3783" s="284"/>
      <c r="S3783" s="282"/>
      <c r="T3783" s="282"/>
      <c r="U3783" s="282"/>
      <c r="V3783" s="305"/>
      <c r="W3783" s="305"/>
      <c r="X3783" s="305"/>
      <c r="Y3783" s="282"/>
      <c r="Z3783" s="282" t="e" vm="1">
        <f ca="1">_xlfn.IFS(AND(ISNUMBER(SEARCH("N?m l*", CUSTOMER[[#This Row],[Service Type]], 1)), CUSTOMER[[#This Row],[Count ST]] = TRUE), CUSTOMER[[#This Row],[Quantity]], AND($Y$10:$Y3783 = TRUE, COUNTIFS($H$10:$H3783, CUSTOMER[[#This Row],[Booking]], $J$10:$J3783, CUSTOMER[[#This Row],[Order Date]], $F$10:$F3783, "&lt;&gt;"&amp;"N?m l*")=1), 1, TRUE,  "")</f>
        <v>#NAME?</v>
      </c>
      <c r="AA3783" s="282" t="b">
        <f t="shared" ca="1" si="59"/>
        <v>0</v>
      </c>
      <c r="AB3783" s="305"/>
    </row>
    <row r="3784" spans="1:28" x14ac:dyDescent="0.25">
      <c r="A3784" s="281" t="str">
        <f ca="1">no.</f>
        <v/>
      </c>
      <c r="B3784" s="281"/>
      <c r="C3784" s="282"/>
      <c r="D3784" s="282"/>
      <c r="E3784" s="283" t="str">
        <f ca="1">position</f>
        <v/>
      </c>
      <c r="F3784" s="282"/>
      <c r="G3784" s="282"/>
      <c r="H3784" s="282"/>
      <c r="I3784" s="282"/>
      <c r="J3784" s="335"/>
      <c r="K3784" s="282"/>
      <c r="L3784" s="282"/>
      <c r="M3784" s="282"/>
      <c r="N3784" s="282"/>
      <c r="O3784" s="281"/>
      <c r="P3784" s="360" t="str">
        <f ca="1">rescore_patient</f>
        <v/>
      </c>
      <c r="Q3784" s="330" t="str">
        <f ca="1">quantity</f>
        <v/>
      </c>
      <c r="R3784" s="284"/>
      <c r="S3784" s="282"/>
      <c r="T3784" s="282"/>
      <c r="U3784" s="282"/>
      <c r="V3784" s="305"/>
      <c r="W3784" s="305"/>
      <c r="X3784" s="305"/>
      <c r="Y3784" s="282"/>
      <c r="Z3784" s="282" t="e" vm="1">
        <f ca="1">_xlfn.IFS(AND(ISNUMBER(SEARCH("N?m l*", CUSTOMER[[#This Row],[Service Type]], 1)), CUSTOMER[[#This Row],[Count ST]] = TRUE), CUSTOMER[[#This Row],[Quantity]], AND($Y$10:$Y3784 = TRUE, COUNTIFS($H$10:$H3784, CUSTOMER[[#This Row],[Booking]], $J$10:$J3784, CUSTOMER[[#This Row],[Order Date]], $F$10:$F3784, "&lt;&gt;"&amp;"N?m l*")=1), 1, TRUE,  "")</f>
        <v>#NAME?</v>
      </c>
      <c r="AA3784" s="282" t="b">
        <f t="shared" ca="1" si="59"/>
        <v>0</v>
      </c>
      <c r="AB3784" s="305"/>
    </row>
    <row r="3785" spans="1:28" x14ac:dyDescent="0.25">
      <c r="A3785" s="281" t="str">
        <f ca="1">no.</f>
        <v/>
      </c>
      <c r="B3785" s="281"/>
      <c r="C3785" s="282"/>
      <c r="D3785" s="282"/>
      <c r="E3785" s="283" t="str">
        <f ca="1">position</f>
        <v/>
      </c>
      <c r="F3785" s="282"/>
      <c r="G3785" s="282"/>
      <c r="H3785" s="282"/>
      <c r="I3785" s="282"/>
      <c r="J3785" s="335"/>
      <c r="K3785" s="282"/>
      <c r="L3785" s="282"/>
      <c r="M3785" s="282"/>
      <c r="N3785" s="282"/>
      <c r="O3785" s="281"/>
      <c r="P3785" s="360" t="str">
        <f ca="1">rescore_patient</f>
        <v/>
      </c>
      <c r="Q3785" s="330" t="str">
        <f ca="1">quantity</f>
        <v/>
      </c>
      <c r="R3785" s="284"/>
      <c r="S3785" s="282"/>
      <c r="T3785" s="282"/>
      <c r="U3785" s="282"/>
      <c r="V3785" s="305"/>
      <c r="W3785" s="305"/>
      <c r="X3785" s="305"/>
      <c r="Y3785" s="282"/>
      <c r="Z3785" s="282" t="e" vm="1">
        <f ca="1">_xlfn.IFS(AND(ISNUMBER(SEARCH("N?m l*", CUSTOMER[[#This Row],[Service Type]], 1)), CUSTOMER[[#This Row],[Count ST]] = TRUE), CUSTOMER[[#This Row],[Quantity]], AND($Y$10:$Y3785 = TRUE, COUNTIFS($H$10:$H3785, CUSTOMER[[#This Row],[Booking]], $J$10:$J3785, CUSTOMER[[#This Row],[Order Date]], $F$10:$F3785, "&lt;&gt;"&amp;"N?m l*")=1), 1, TRUE,  "")</f>
        <v>#NAME?</v>
      </c>
      <c r="AA3785" s="282" t="b">
        <f t="shared" ca="1" si="59"/>
        <v>0</v>
      </c>
      <c r="AB3785" s="305"/>
    </row>
    <row r="3786" spans="1:28" x14ac:dyDescent="0.25">
      <c r="A3786" s="281" t="str">
        <f ca="1">no.</f>
        <v/>
      </c>
      <c r="B3786" s="281"/>
      <c r="C3786" s="282"/>
      <c r="D3786" s="282"/>
      <c r="E3786" s="283" t="str">
        <f ca="1">position</f>
        <v/>
      </c>
      <c r="F3786" s="282"/>
      <c r="G3786" s="282"/>
      <c r="H3786" s="282"/>
      <c r="I3786" s="282"/>
      <c r="J3786" s="335"/>
      <c r="K3786" s="282"/>
      <c r="L3786" s="282"/>
      <c r="M3786" s="282"/>
      <c r="N3786" s="282"/>
      <c r="O3786" s="281"/>
      <c r="P3786" s="360" t="str">
        <f ca="1">rescore_patient</f>
        <v/>
      </c>
      <c r="Q3786" s="330" t="str">
        <f ca="1">quantity</f>
        <v/>
      </c>
      <c r="R3786" s="284"/>
      <c r="S3786" s="282"/>
      <c r="T3786" s="282"/>
      <c r="U3786" s="282"/>
      <c r="V3786" s="305"/>
      <c r="W3786" s="305"/>
      <c r="X3786" s="305"/>
      <c r="Y3786" s="282"/>
      <c r="Z3786" s="282" t="e" vm="1">
        <f ca="1">_xlfn.IFS(AND(ISNUMBER(SEARCH("N?m l*", CUSTOMER[[#This Row],[Service Type]], 1)), CUSTOMER[[#This Row],[Count ST]] = TRUE), CUSTOMER[[#This Row],[Quantity]], AND($Y$10:$Y3786 = TRUE, COUNTIFS($H$10:$H3786, CUSTOMER[[#This Row],[Booking]], $J$10:$J3786, CUSTOMER[[#This Row],[Order Date]], $F$10:$F3786, "&lt;&gt;"&amp;"N?m l*")=1), 1, TRUE,  "")</f>
        <v>#NAME?</v>
      </c>
      <c r="AA3786" s="282" t="b">
        <f t="shared" ref="AA3786:AA3849" ca="1" si="60">count_svc_type</f>
        <v>0</v>
      </c>
      <c r="AB3786" s="305"/>
    </row>
    <row r="3787" spans="1:28" x14ac:dyDescent="0.25">
      <c r="A3787" s="281" t="str">
        <f ca="1">no.</f>
        <v/>
      </c>
      <c r="B3787" s="281"/>
      <c r="C3787" s="282"/>
      <c r="D3787" s="282"/>
      <c r="E3787" s="283" t="str">
        <f ca="1">position</f>
        <v/>
      </c>
      <c r="F3787" s="282"/>
      <c r="G3787" s="282"/>
      <c r="H3787" s="282"/>
      <c r="I3787" s="282"/>
      <c r="J3787" s="335"/>
      <c r="K3787" s="282"/>
      <c r="L3787" s="282"/>
      <c r="M3787" s="282"/>
      <c r="N3787" s="282"/>
      <c r="O3787" s="281"/>
      <c r="P3787" s="360" t="str">
        <f ca="1">rescore_patient</f>
        <v/>
      </c>
      <c r="Q3787" s="330" t="str">
        <f ca="1">quantity</f>
        <v/>
      </c>
      <c r="R3787" s="284"/>
      <c r="S3787" s="282"/>
      <c r="T3787" s="282"/>
      <c r="U3787" s="282"/>
      <c r="V3787" s="305"/>
      <c r="W3787" s="305"/>
      <c r="X3787" s="305"/>
      <c r="Y3787" s="282"/>
      <c r="Z3787" s="282" t="e" vm="1">
        <f ca="1">_xlfn.IFS(AND(ISNUMBER(SEARCH("N?m l*", CUSTOMER[[#This Row],[Service Type]], 1)), CUSTOMER[[#This Row],[Count ST]] = TRUE), CUSTOMER[[#This Row],[Quantity]], AND($Y$10:$Y3787 = TRUE, COUNTIFS($H$10:$H3787, CUSTOMER[[#This Row],[Booking]], $J$10:$J3787, CUSTOMER[[#This Row],[Order Date]], $F$10:$F3787, "&lt;&gt;"&amp;"N?m l*")=1), 1, TRUE,  "")</f>
        <v>#NAME?</v>
      </c>
      <c r="AA3787" s="282" t="b">
        <f t="shared" ca="1" si="60"/>
        <v>0</v>
      </c>
      <c r="AB3787" s="305"/>
    </row>
    <row r="3788" spans="1:28" x14ac:dyDescent="0.25">
      <c r="A3788" s="281" t="str">
        <f ca="1">no.</f>
        <v/>
      </c>
      <c r="B3788" s="281"/>
      <c r="C3788" s="282"/>
      <c r="D3788" s="282"/>
      <c r="E3788" s="283" t="str">
        <f ca="1">position</f>
        <v/>
      </c>
      <c r="F3788" s="282"/>
      <c r="G3788" s="282"/>
      <c r="H3788" s="282"/>
      <c r="I3788" s="282"/>
      <c r="J3788" s="335"/>
      <c r="K3788" s="282"/>
      <c r="L3788" s="282"/>
      <c r="M3788" s="282"/>
      <c r="N3788" s="282"/>
      <c r="O3788" s="281"/>
      <c r="P3788" s="360" t="str">
        <f ca="1">rescore_patient</f>
        <v/>
      </c>
      <c r="Q3788" s="330" t="str">
        <f ca="1">quantity</f>
        <v/>
      </c>
      <c r="R3788" s="284"/>
      <c r="S3788" s="282"/>
      <c r="T3788" s="282"/>
      <c r="U3788" s="282"/>
      <c r="V3788" s="305"/>
      <c r="W3788" s="305"/>
      <c r="X3788" s="305"/>
      <c r="Y3788" s="282"/>
      <c r="Z3788" s="282" t="e" vm="1">
        <f ca="1">_xlfn.IFS(AND(ISNUMBER(SEARCH("N?m l*", CUSTOMER[[#This Row],[Service Type]], 1)), CUSTOMER[[#This Row],[Count ST]] = TRUE), CUSTOMER[[#This Row],[Quantity]], AND($Y$10:$Y3788 = TRUE, COUNTIFS($H$10:$H3788, CUSTOMER[[#This Row],[Booking]], $J$10:$J3788, CUSTOMER[[#This Row],[Order Date]], $F$10:$F3788, "&lt;&gt;"&amp;"N?m l*")=1), 1, TRUE,  "")</f>
        <v>#NAME?</v>
      </c>
      <c r="AA3788" s="282" t="b">
        <f t="shared" ca="1" si="60"/>
        <v>0</v>
      </c>
      <c r="AB3788" s="305"/>
    </row>
    <row r="3789" spans="1:28" x14ac:dyDescent="0.25">
      <c r="A3789" s="281" t="str">
        <f ca="1">no.</f>
        <v/>
      </c>
      <c r="B3789" s="281"/>
      <c r="C3789" s="282"/>
      <c r="D3789" s="282"/>
      <c r="E3789" s="283" t="str">
        <f ca="1">position</f>
        <v/>
      </c>
      <c r="F3789" s="282"/>
      <c r="G3789" s="282"/>
      <c r="H3789" s="282"/>
      <c r="I3789" s="282"/>
      <c r="J3789" s="335"/>
      <c r="K3789" s="282"/>
      <c r="L3789" s="282"/>
      <c r="M3789" s="282"/>
      <c r="N3789" s="282"/>
      <c r="O3789" s="281"/>
      <c r="P3789" s="360" t="str">
        <f ca="1">rescore_patient</f>
        <v/>
      </c>
      <c r="Q3789" s="330" t="str">
        <f ca="1">quantity</f>
        <v/>
      </c>
      <c r="R3789" s="284"/>
      <c r="S3789" s="282"/>
      <c r="T3789" s="282"/>
      <c r="U3789" s="282"/>
      <c r="V3789" s="305"/>
      <c r="W3789" s="305"/>
      <c r="X3789" s="305"/>
      <c r="Y3789" s="282"/>
      <c r="Z3789" s="282" t="e" vm="1">
        <f ca="1">_xlfn.IFS(AND(ISNUMBER(SEARCH("N?m l*", CUSTOMER[[#This Row],[Service Type]], 1)), CUSTOMER[[#This Row],[Count ST]] = TRUE), CUSTOMER[[#This Row],[Quantity]], AND($Y$10:$Y3789 = TRUE, COUNTIFS($H$10:$H3789, CUSTOMER[[#This Row],[Booking]], $J$10:$J3789, CUSTOMER[[#This Row],[Order Date]], $F$10:$F3789, "&lt;&gt;"&amp;"N?m l*")=1), 1, TRUE,  "")</f>
        <v>#NAME?</v>
      </c>
      <c r="AA3789" s="282" t="b">
        <f t="shared" ca="1" si="60"/>
        <v>0</v>
      </c>
      <c r="AB3789" s="305"/>
    </row>
    <row r="3790" spans="1:28" x14ac:dyDescent="0.25">
      <c r="A3790" s="281" t="str">
        <f ca="1">no.</f>
        <v/>
      </c>
      <c r="B3790" s="281"/>
      <c r="C3790" s="282"/>
      <c r="D3790" s="282"/>
      <c r="E3790" s="283" t="str">
        <f ca="1">position</f>
        <v/>
      </c>
      <c r="F3790" s="282"/>
      <c r="G3790" s="282"/>
      <c r="H3790" s="282"/>
      <c r="I3790" s="282"/>
      <c r="J3790" s="335"/>
      <c r="K3790" s="282"/>
      <c r="L3790" s="282"/>
      <c r="M3790" s="282"/>
      <c r="N3790" s="282"/>
      <c r="O3790" s="281"/>
      <c r="P3790" s="360" t="str">
        <f ca="1">rescore_patient</f>
        <v/>
      </c>
      <c r="Q3790" s="330" t="str">
        <f ca="1">quantity</f>
        <v/>
      </c>
      <c r="R3790" s="284"/>
      <c r="S3790" s="282"/>
      <c r="T3790" s="282"/>
      <c r="U3790" s="282"/>
      <c r="V3790" s="305"/>
      <c r="W3790" s="305"/>
      <c r="X3790" s="305"/>
      <c r="Y3790" s="282"/>
      <c r="Z3790" s="282" t="e" vm="1">
        <f ca="1">_xlfn.IFS(AND(ISNUMBER(SEARCH("N?m l*", CUSTOMER[[#This Row],[Service Type]], 1)), CUSTOMER[[#This Row],[Count ST]] = TRUE), CUSTOMER[[#This Row],[Quantity]], AND($Y$10:$Y3790 = TRUE, COUNTIFS($H$10:$H3790, CUSTOMER[[#This Row],[Booking]], $J$10:$J3790, CUSTOMER[[#This Row],[Order Date]], $F$10:$F3790, "&lt;&gt;"&amp;"N?m l*")=1), 1, TRUE,  "")</f>
        <v>#NAME?</v>
      </c>
      <c r="AA3790" s="282" t="b">
        <f t="shared" ca="1" si="60"/>
        <v>0</v>
      </c>
      <c r="AB3790" s="305"/>
    </row>
    <row r="3791" spans="1:28" x14ac:dyDescent="0.25">
      <c r="A3791" s="281" t="str">
        <f ca="1">no.</f>
        <v/>
      </c>
      <c r="B3791" s="281"/>
      <c r="C3791" s="282"/>
      <c r="D3791" s="282"/>
      <c r="E3791" s="283" t="str">
        <f ca="1">position</f>
        <v/>
      </c>
      <c r="F3791" s="282"/>
      <c r="G3791" s="282"/>
      <c r="H3791" s="282"/>
      <c r="I3791" s="282"/>
      <c r="J3791" s="335"/>
      <c r="K3791" s="282"/>
      <c r="L3791" s="282"/>
      <c r="M3791" s="282"/>
      <c r="N3791" s="282"/>
      <c r="O3791" s="281"/>
      <c r="P3791" s="360" t="str">
        <f ca="1">rescore_patient</f>
        <v/>
      </c>
      <c r="Q3791" s="330" t="str">
        <f ca="1">quantity</f>
        <v/>
      </c>
      <c r="R3791" s="284"/>
      <c r="S3791" s="282"/>
      <c r="T3791" s="282"/>
      <c r="U3791" s="282"/>
      <c r="V3791" s="305"/>
      <c r="W3791" s="305"/>
      <c r="X3791" s="305"/>
      <c r="Y3791" s="282"/>
      <c r="Z3791" s="282" t="e" vm="1">
        <f ca="1">_xlfn.IFS(AND(ISNUMBER(SEARCH("N?m l*", CUSTOMER[[#This Row],[Service Type]], 1)), CUSTOMER[[#This Row],[Count ST]] = TRUE), CUSTOMER[[#This Row],[Quantity]], AND($Y$10:$Y3791 = TRUE, COUNTIFS($H$10:$H3791, CUSTOMER[[#This Row],[Booking]], $J$10:$J3791, CUSTOMER[[#This Row],[Order Date]], $F$10:$F3791, "&lt;&gt;"&amp;"N?m l*")=1), 1, TRUE,  "")</f>
        <v>#NAME?</v>
      </c>
      <c r="AA3791" s="282" t="b">
        <f t="shared" ca="1" si="60"/>
        <v>0</v>
      </c>
      <c r="AB3791" s="305"/>
    </row>
    <row r="3792" spans="1:28" x14ac:dyDescent="0.25">
      <c r="A3792" s="281" t="str">
        <f ca="1">no.</f>
        <v/>
      </c>
      <c r="B3792" s="281"/>
      <c r="C3792" s="282"/>
      <c r="D3792" s="282"/>
      <c r="E3792" s="283" t="str">
        <f ca="1">position</f>
        <v/>
      </c>
      <c r="F3792" s="282"/>
      <c r="G3792" s="282"/>
      <c r="H3792" s="282"/>
      <c r="I3792" s="282"/>
      <c r="J3792" s="335"/>
      <c r="K3792" s="282"/>
      <c r="L3792" s="282"/>
      <c r="M3792" s="282"/>
      <c r="N3792" s="282"/>
      <c r="O3792" s="281"/>
      <c r="P3792" s="360" t="str">
        <f ca="1">rescore_patient</f>
        <v/>
      </c>
      <c r="Q3792" s="330" t="str">
        <f ca="1">quantity</f>
        <v/>
      </c>
      <c r="R3792" s="284"/>
      <c r="S3792" s="282"/>
      <c r="T3792" s="282"/>
      <c r="U3792" s="282"/>
      <c r="V3792" s="305"/>
      <c r="W3792" s="305"/>
      <c r="X3792" s="305"/>
      <c r="Y3792" s="282"/>
      <c r="Z3792" s="282" t="e" vm="1">
        <f ca="1">_xlfn.IFS(AND(ISNUMBER(SEARCH("N?m l*", CUSTOMER[[#This Row],[Service Type]], 1)), CUSTOMER[[#This Row],[Count ST]] = TRUE), CUSTOMER[[#This Row],[Quantity]], AND($Y$10:$Y3792 = TRUE, COUNTIFS($H$10:$H3792, CUSTOMER[[#This Row],[Booking]], $J$10:$J3792, CUSTOMER[[#This Row],[Order Date]], $F$10:$F3792, "&lt;&gt;"&amp;"N?m l*")=1), 1, TRUE,  "")</f>
        <v>#NAME?</v>
      </c>
      <c r="AA3792" s="282" t="b">
        <f t="shared" ca="1" si="60"/>
        <v>0</v>
      </c>
      <c r="AB3792" s="305"/>
    </row>
    <row r="3793" spans="1:28" x14ac:dyDescent="0.25">
      <c r="A3793" s="281" t="str">
        <f ca="1">no.</f>
        <v/>
      </c>
      <c r="B3793" s="281"/>
      <c r="C3793" s="282"/>
      <c r="D3793" s="282"/>
      <c r="E3793" s="283" t="str">
        <f ca="1">position</f>
        <v/>
      </c>
      <c r="F3793" s="282"/>
      <c r="G3793" s="282"/>
      <c r="H3793" s="282"/>
      <c r="I3793" s="282"/>
      <c r="J3793" s="335"/>
      <c r="K3793" s="282"/>
      <c r="L3793" s="282"/>
      <c r="M3793" s="282"/>
      <c r="N3793" s="282"/>
      <c r="O3793" s="281"/>
      <c r="P3793" s="360" t="str">
        <f ca="1">rescore_patient</f>
        <v/>
      </c>
      <c r="Q3793" s="330" t="str">
        <f ca="1">quantity</f>
        <v/>
      </c>
      <c r="R3793" s="284"/>
      <c r="S3793" s="282"/>
      <c r="T3793" s="282"/>
      <c r="U3793" s="282"/>
      <c r="V3793" s="305"/>
      <c r="W3793" s="305"/>
      <c r="X3793" s="305"/>
      <c r="Y3793" s="282"/>
      <c r="Z3793" s="282" t="e" vm="1">
        <f ca="1">_xlfn.IFS(AND(ISNUMBER(SEARCH("N?m l*", CUSTOMER[[#This Row],[Service Type]], 1)), CUSTOMER[[#This Row],[Count ST]] = TRUE), CUSTOMER[[#This Row],[Quantity]], AND($Y$10:$Y3793 = TRUE, COUNTIFS($H$10:$H3793, CUSTOMER[[#This Row],[Booking]], $J$10:$J3793, CUSTOMER[[#This Row],[Order Date]], $F$10:$F3793, "&lt;&gt;"&amp;"N?m l*")=1), 1, TRUE,  "")</f>
        <v>#NAME?</v>
      </c>
      <c r="AA3793" s="282" t="b">
        <f t="shared" ca="1" si="60"/>
        <v>0</v>
      </c>
      <c r="AB3793" s="305"/>
    </row>
    <row r="3794" spans="1:28" x14ac:dyDescent="0.25">
      <c r="A3794" s="281" t="str">
        <f ca="1">no.</f>
        <v/>
      </c>
      <c r="B3794" s="281"/>
      <c r="C3794" s="282"/>
      <c r="D3794" s="282"/>
      <c r="E3794" s="283" t="str">
        <f ca="1">position</f>
        <v/>
      </c>
      <c r="F3794" s="282"/>
      <c r="G3794" s="282"/>
      <c r="H3794" s="282"/>
      <c r="I3794" s="282"/>
      <c r="J3794" s="335"/>
      <c r="K3794" s="282"/>
      <c r="L3794" s="282"/>
      <c r="M3794" s="282"/>
      <c r="N3794" s="282"/>
      <c r="O3794" s="281"/>
      <c r="P3794" s="360" t="str">
        <f ca="1">rescore_patient</f>
        <v/>
      </c>
      <c r="Q3794" s="330" t="str">
        <f ca="1">quantity</f>
        <v/>
      </c>
      <c r="R3794" s="284"/>
      <c r="S3794" s="282"/>
      <c r="T3794" s="282"/>
      <c r="U3794" s="282"/>
      <c r="V3794" s="305"/>
      <c r="W3794" s="305"/>
      <c r="X3794" s="305"/>
      <c r="Y3794" s="282"/>
      <c r="Z3794" s="282" t="e" vm="1">
        <f ca="1">_xlfn.IFS(AND(ISNUMBER(SEARCH("N?m l*", CUSTOMER[[#This Row],[Service Type]], 1)), CUSTOMER[[#This Row],[Count ST]] = TRUE), CUSTOMER[[#This Row],[Quantity]], AND($Y$10:$Y3794 = TRUE, COUNTIFS($H$10:$H3794, CUSTOMER[[#This Row],[Booking]], $J$10:$J3794, CUSTOMER[[#This Row],[Order Date]], $F$10:$F3794, "&lt;&gt;"&amp;"N?m l*")=1), 1, TRUE,  "")</f>
        <v>#NAME?</v>
      </c>
      <c r="AA3794" s="282" t="b">
        <f t="shared" ca="1" si="60"/>
        <v>0</v>
      </c>
      <c r="AB3794" s="305"/>
    </row>
    <row r="3795" spans="1:28" x14ac:dyDescent="0.25">
      <c r="A3795" s="281" t="str">
        <f ca="1">no.</f>
        <v/>
      </c>
      <c r="B3795" s="281"/>
      <c r="C3795" s="282"/>
      <c r="D3795" s="282"/>
      <c r="E3795" s="283" t="str">
        <f ca="1">position</f>
        <v/>
      </c>
      <c r="F3795" s="282"/>
      <c r="G3795" s="282"/>
      <c r="H3795" s="282"/>
      <c r="I3795" s="282"/>
      <c r="J3795" s="335"/>
      <c r="K3795" s="282"/>
      <c r="L3795" s="282"/>
      <c r="M3795" s="282"/>
      <c r="N3795" s="282"/>
      <c r="O3795" s="281"/>
      <c r="P3795" s="360" t="str">
        <f ca="1">rescore_patient</f>
        <v/>
      </c>
      <c r="Q3795" s="330" t="str">
        <f ca="1">quantity</f>
        <v/>
      </c>
      <c r="R3795" s="284"/>
      <c r="S3795" s="282"/>
      <c r="T3795" s="282"/>
      <c r="U3795" s="282"/>
      <c r="V3795" s="305"/>
      <c r="W3795" s="305"/>
      <c r="X3795" s="305"/>
      <c r="Y3795" s="282"/>
      <c r="Z3795" s="282" t="e" vm="1">
        <f ca="1">_xlfn.IFS(AND(ISNUMBER(SEARCH("N?m l*", CUSTOMER[[#This Row],[Service Type]], 1)), CUSTOMER[[#This Row],[Count ST]] = TRUE), CUSTOMER[[#This Row],[Quantity]], AND($Y$10:$Y3795 = TRUE, COUNTIFS($H$10:$H3795, CUSTOMER[[#This Row],[Booking]], $J$10:$J3795, CUSTOMER[[#This Row],[Order Date]], $F$10:$F3795, "&lt;&gt;"&amp;"N?m l*")=1), 1, TRUE,  "")</f>
        <v>#NAME?</v>
      </c>
      <c r="AA3795" s="282" t="b">
        <f t="shared" ca="1" si="60"/>
        <v>0</v>
      </c>
      <c r="AB3795" s="305"/>
    </row>
    <row r="3796" spans="1:28" x14ac:dyDescent="0.25">
      <c r="A3796" s="281" t="str">
        <f ca="1">no.</f>
        <v/>
      </c>
      <c r="B3796" s="281"/>
      <c r="C3796" s="282"/>
      <c r="D3796" s="282"/>
      <c r="E3796" s="283" t="str">
        <f ca="1">position</f>
        <v/>
      </c>
      <c r="F3796" s="282"/>
      <c r="G3796" s="282"/>
      <c r="H3796" s="282"/>
      <c r="I3796" s="282"/>
      <c r="J3796" s="335"/>
      <c r="K3796" s="282"/>
      <c r="L3796" s="282"/>
      <c r="M3796" s="282"/>
      <c r="N3796" s="282"/>
      <c r="O3796" s="281"/>
      <c r="P3796" s="360" t="str">
        <f ca="1">rescore_patient</f>
        <v/>
      </c>
      <c r="Q3796" s="330" t="str">
        <f ca="1">quantity</f>
        <v/>
      </c>
      <c r="R3796" s="284"/>
      <c r="S3796" s="282"/>
      <c r="T3796" s="282"/>
      <c r="U3796" s="282"/>
      <c r="V3796" s="305"/>
      <c r="W3796" s="305"/>
      <c r="X3796" s="305"/>
      <c r="Y3796" s="282"/>
      <c r="Z3796" s="282" t="e" vm="1">
        <f ca="1">_xlfn.IFS(AND(ISNUMBER(SEARCH("N?m l*", CUSTOMER[[#This Row],[Service Type]], 1)), CUSTOMER[[#This Row],[Count ST]] = TRUE), CUSTOMER[[#This Row],[Quantity]], AND($Y$10:$Y3796 = TRUE, COUNTIFS($H$10:$H3796, CUSTOMER[[#This Row],[Booking]], $J$10:$J3796, CUSTOMER[[#This Row],[Order Date]], $F$10:$F3796, "&lt;&gt;"&amp;"N?m l*")=1), 1, TRUE,  "")</f>
        <v>#NAME?</v>
      </c>
      <c r="AA3796" s="282" t="b">
        <f t="shared" ca="1" si="60"/>
        <v>0</v>
      </c>
      <c r="AB3796" s="305"/>
    </row>
    <row r="3797" spans="1:28" x14ac:dyDescent="0.25">
      <c r="A3797" s="281" t="str">
        <f ca="1">no.</f>
        <v/>
      </c>
      <c r="B3797" s="281"/>
      <c r="C3797" s="282"/>
      <c r="D3797" s="282"/>
      <c r="E3797" s="283" t="str">
        <f ca="1">position</f>
        <v/>
      </c>
      <c r="F3797" s="282"/>
      <c r="G3797" s="282"/>
      <c r="H3797" s="282"/>
      <c r="I3797" s="282"/>
      <c r="J3797" s="335"/>
      <c r="K3797" s="282"/>
      <c r="L3797" s="282"/>
      <c r="M3797" s="282"/>
      <c r="N3797" s="282"/>
      <c r="O3797" s="281"/>
      <c r="P3797" s="360" t="str">
        <f ca="1">rescore_patient</f>
        <v/>
      </c>
      <c r="Q3797" s="330" t="str">
        <f ca="1">quantity</f>
        <v/>
      </c>
      <c r="R3797" s="284"/>
      <c r="S3797" s="282"/>
      <c r="T3797" s="282"/>
      <c r="U3797" s="282"/>
      <c r="V3797" s="305"/>
      <c r="W3797" s="305"/>
      <c r="X3797" s="305"/>
      <c r="Y3797" s="282"/>
      <c r="Z3797" s="282" t="e" vm="1">
        <f ca="1">_xlfn.IFS(AND(ISNUMBER(SEARCH("N?m l*", CUSTOMER[[#This Row],[Service Type]], 1)), CUSTOMER[[#This Row],[Count ST]] = TRUE), CUSTOMER[[#This Row],[Quantity]], AND($Y$10:$Y3797 = TRUE, COUNTIFS($H$10:$H3797, CUSTOMER[[#This Row],[Booking]], $J$10:$J3797, CUSTOMER[[#This Row],[Order Date]], $F$10:$F3797, "&lt;&gt;"&amp;"N?m l*")=1), 1, TRUE,  "")</f>
        <v>#NAME?</v>
      </c>
      <c r="AA3797" s="282" t="b">
        <f t="shared" ca="1" si="60"/>
        <v>0</v>
      </c>
      <c r="AB3797" s="305"/>
    </row>
    <row r="3798" spans="1:28" x14ac:dyDescent="0.25">
      <c r="A3798" s="281" t="str">
        <f ca="1">no.</f>
        <v/>
      </c>
      <c r="B3798" s="281"/>
      <c r="C3798" s="282"/>
      <c r="D3798" s="282"/>
      <c r="E3798" s="283" t="str">
        <f ca="1">position</f>
        <v/>
      </c>
      <c r="F3798" s="282"/>
      <c r="G3798" s="282"/>
      <c r="H3798" s="282"/>
      <c r="I3798" s="282"/>
      <c r="J3798" s="335"/>
      <c r="K3798" s="282"/>
      <c r="L3798" s="282"/>
      <c r="M3798" s="282"/>
      <c r="N3798" s="282"/>
      <c r="O3798" s="281"/>
      <c r="P3798" s="360" t="str">
        <f ca="1">rescore_patient</f>
        <v/>
      </c>
      <c r="Q3798" s="330" t="str">
        <f ca="1">quantity</f>
        <v/>
      </c>
      <c r="R3798" s="284"/>
      <c r="S3798" s="282"/>
      <c r="T3798" s="282"/>
      <c r="U3798" s="282"/>
      <c r="V3798" s="305"/>
      <c r="W3798" s="305"/>
      <c r="X3798" s="305"/>
      <c r="Y3798" s="282"/>
      <c r="Z3798" s="282" t="e" vm="1">
        <f ca="1">_xlfn.IFS(AND(ISNUMBER(SEARCH("N?m l*", CUSTOMER[[#This Row],[Service Type]], 1)), CUSTOMER[[#This Row],[Count ST]] = TRUE), CUSTOMER[[#This Row],[Quantity]], AND($Y$10:$Y3798 = TRUE, COUNTIFS($H$10:$H3798, CUSTOMER[[#This Row],[Booking]], $J$10:$J3798, CUSTOMER[[#This Row],[Order Date]], $F$10:$F3798, "&lt;&gt;"&amp;"N?m l*")=1), 1, TRUE,  "")</f>
        <v>#NAME?</v>
      </c>
      <c r="AA3798" s="282" t="b">
        <f t="shared" ca="1" si="60"/>
        <v>0</v>
      </c>
      <c r="AB3798" s="305"/>
    </row>
    <row r="3799" spans="1:28" x14ac:dyDescent="0.25">
      <c r="A3799" s="281" t="str">
        <f ca="1">no.</f>
        <v/>
      </c>
      <c r="B3799" s="281"/>
      <c r="C3799" s="282"/>
      <c r="D3799" s="282"/>
      <c r="E3799" s="283" t="str">
        <f ca="1">position</f>
        <v/>
      </c>
      <c r="F3799" s="282"/>
      <c r="G3799" s="282"/>
      <c r="H3799" s="282"/>
      <c r="I3799" s="282"/>
      <c r="J3799" s="335"/>
      <c r="K3799" s="282"/>
      <c r="L3799" s="282"/>
      <c r="M3799" s="282"/>
      <c r="N3799" s="282"/>
      <c r="O3799" s="281"/>
      <c r="P3799" s="360" t="str">
        <f ca="1">rescore_patient</f>
        <v/>
      </c>
      <c r="Q3799" s="330" t="str">
        <f ca="1">quantity</f>
        <v/>
      </c>
      <c r="R3799" s="284"/>
      <c r="S3799" s="282"/>
      <c r="T3799" s="282"/>
      <c r="U3799" s="282"/>
      <c r="V3799" s="305"/>
      <c r="W3799" s="305"/>
      <c r="X3799" s="305"/>
      <c r="Y3799" s="282"/>
      <c r="Z3799" s="282" t="e" vm="1">
        <f ca="1">_xlfn.IFS(AND(ISNUMBER(SEARCH("N?m l*", CUSTOMER[[#This Row],[Service Type]], 1)), CUSTOMER[[#This Row],[Count ST]] = TRUE), CUSTOMER[[#This Row],[Quantity]], AND($Y$10:$Y3799 = TRUE, COUNTIFS($H$10:$H3799, CUSTOMER[[#This Row],[Booking]], $J$10:$J3799, CUSTOMER[[#This Row],[Order Date]], $F$10:$F3799, "&lt;&gt;"&amp;"N?m l*")=1), 1, TRUE,  "")</f>
        <v>#NAME?</v>
      </c>
      <c r="AA3799" s="282" t="b">
        <f t="shared" ca="1" si="60"/>
        <v>0</v>
      </c>
      <c r="AB3799" s="305"/>
    </row>
    <row r="3800" spans="1:28" x14ac:dyDescent="0.25">
      <c r="A3800" s="281" t="str">
        <f ca="1">no.</f>
        <v/>
      </c>
      <c r="B3800" s="281"/>
      <c r="C3800" s="282"/>
      <c r="D3800" s="282"/>
      <c r="E3800" s="283" t="str">
        <f ca="1">position</f>
        <v/>
      </c>
      <c r="F3800" s="282"/>
      <c r="G3800" s="282"/>
      <c r="H3800" s="282"/>
      <c r="I3800" s="282"/>
      <c r="J3800" s="335"/>
      <c r="K3800" s="282"/>
      <c r="L3800" s="282"/>
      <c r="M3800" s="282"/>
      <c r="N3800" s="282"/>
      <c r="O3800" s="281"/>
      <c r="P3800" s="360" t="str">
        <f ca="1">rescore_patient</f>
        <v/>
      </c>
      <c r="Q3800" s="330" t="str">
        <f ca="1">quantity</f>
        <v/>
      </c>
      <c r="R3800" s="284"/>
      <c r="S3800" s="282"/>
      <c r="T3800" s="282"/>
      <c r="U3800" s="282"/>
      <c r="V3800" s="305"/>
      <c r="W3800" s="305"/>
      <c r="X3800" s="305"/>
      <c r="Y3800" s="282"/>
      <c r="Z3800" s="282" t="e" vm="1">
        <f ca="1">_xlfn.IFS(AND(ISNUMBER(SEARCH("N?m l*", CUSTOMER[[#This Row],[Service Type]], 1)), CUSTOMER[[#This Row],[Count ST]] = TRUE), CUSTOMER[[#This Row],[Quantity]], AND($Y$10:$Y3800 = TRUE, COUNTIFS($H$10:$H3800, CUSTOMER[[#This Row],[Booking]], $J$10:$J3800, CUSTOMER[[#This Row],[Order Date]], $F$10:$F3800, "&lt;&gt;"&amp;"N?m l*")=1), 1, TRUE,  "")</f>
        <v>#NAME?</v>
      </c>
      <c r="AA3800" s="282" t="b">
        <f t="shared" ca="1" si="60"/>
        <v>0</v>
      </c>
      <c r="AB3800" s="305"/>
    </row>
    <row r="3801" spans="1:28" x14ac:dyDescent="0.25">
      <c r="A3801" s="281" t="str">
        <f ca="1">no.</f>
        <v/>
      </c>
      <c r="B3801" s="281"/>
      <c r="C3801" s="282"/>
      <c r="D3801" s="282"/>
      <c r="E3801" s="283" t="str">
        <f ca="1">position</f>
        <v/>
      </c>
      <c r="F3801" s="282"/>
      <c r="G3801" s="282"/>
      <c r="H3801" s="282"/>
      <c r="I3801" s="282"/>
      <c r="J3801" s="335"/>
      <c r="K3801" s="282"/>
      <c r="L3801" s="282"/>
      <c r="M3801" s="282"/>
      <c r="N3801" s="282"/>
      <c r="O3801" s="281"/>
      <c r="P3801" s="360" t="str">
        <f ca="1">rescore_patient</f>
        <v/>
      </c>
      <c r="Q3801" s="330" t="str">
        <f ca="1">quantity</f>
        <v/>
      </c>
      <c r="R3801" s="284"/>
      <c r="S3801" s="282"/>
      <c r="T3801" s="282"/>
      <c r="U3801" s="282"/>
      <c r="V3801" s="305"/>
      <c r="W3801" s="305"/>
      <c r="X3801" s="305"/>
      <c r="Y3801" s="282"/>
      <c r="Z3801" s="282" t="e" vm="1">
        <f ca="1">_xlfn.IFS(AND(ISNUMBER(SEARCH("N?m l*", CUSTOMER[[#This Row],[Service Type]], 1)), CUSTOMER[[#This Row],[Count ST]] = TRUE), CUSTOMER[[#This Row],[Quantity]], AND($Y$10:$Y3801 = TRUE, COUNTIFS($H$10:$H3801, CUSTOMER[[#This Row],[Booking]], $J$10:$J3801, CUSTOMER[[#This Row],[Order Date]], $F$10:$F3801, "&lt;&gt;"&amp;"N?m l*")=1), 1, TRUE,  "")</f>
        <v>#NAME?</v>
      </c>
      <c r="AA3801" s="282" t="b">
        <f t="shared" ca="1" si="60"/>
        <v>0</v>
      </c>
      <c r="AB3801" s="305"/>
    </row>
    <row r="3802" spans="1:28" x14ac:dyDescent="0.25">
      <c r="A3802" s="281" t="str">
        <f ca="1">no.</f>
        <v/>
      </c>
      <c r="B3802" s="281"/>
      <c r="C3802" s="282"/>
      <c r="D3802" s="282"/>
      <c r="E3802" s="283" t="str">
        <f ca="1">position</f>
        <v/>
      </c>
      <c r="F3802" s="282"/>
      <c r="G3802" s="282"/>
      <c r="H3802" s="282"/>
      <c r="I3802" s="282"/>
      <c r="J3802" s="335"/>
      <c r="K3802" s="282"/>
      <c r="L3802" s="282"/>
      <c r="M3802" s="282"/>
      <c r="N3802" s="282"/>
      <c r="O3802" s="281"/>
      <c r="P3802" s="360" t="str">
        <f ca="1">rescore_patient</f>
        <v/>
      </c>
      <c r="Q3802" s="330" t="str">
        <f ca="1">quantity</f>
        <v/>
      </c>
      <c r="R3802" s="284"/>
      <c r="S3802" s="282"/>
      <c r="T3802" s="282"/>
      <c r="U3802" s="282"/>
      <c r="V3802" s="305"/>
      <c r="W3802" s="305"/>
      <c r="X3802" s="305"/>
      <c r="Y3802" s="282"/>
      <c r="Z3802" s="282" t="e" vm="1">
        <f ca="1">_xlfn.IFS(AND(ISNUMBER(SEARCH("N?m l*", CUSTOMER[[#This Row],[Service Type]], 1)), CUSTOMER[[#This Row],[Count ST]] = TRUE), CUSTOMER[[#This Row],[Quantity]], AND($Y$10:$Y3802 = TRUE, COUNTIFS($H$10:$H3802, CUSTOMER[[#This Row],[Booking]], $J$10:$J3802, CUSTOMER[[#This Row],[Order Date]], $F$10:$F3802, "&lt;&gt;"&amp;"N?m l*")=1), 1, TRUE,  "")</f>
        <v>#NAME?</v>
      </c>
      <c r="AA3802" s="282" t="b">
        <f t="shared" ca="1" si="60"/>
        <v>0</v>
      </c>
      <c r="AB3802" s="305"/>
    </row>
    <row r="3803" spans="1:28" x14ac:dyDescent="0.25">
      <c r="A3803" s="281" t="str">
        <f ca="1">no.</f>
        <v/>
      </c>
      <c r="B3803" s="281"/>
      <c r="C3803" s="282"/>
      <c r="D3803" s="282"/>
      <c r="E3803" s="283" t="str">
        <f ca="1">position</f>
        <v/>
      </c>
      <c r="F3803" s="282"/>
      <c r="G3803" s="282"/>
      <c r="H3803" s="282"/>
      <c r="I3803" s="282"/>
      <c r="J3803" s="335"/>
      <c r="K3803" s="282"/>
      <c r="L3803" s="282"/>
      <c r="M3803" s="282"/>
      <c r="N3803" s="282"/>
      <c r="O3803" s="281"/>
      <c r="P3803" s="360" t="str">
        <f ca="1">rescore_patient</f>
        <v/>
      </c>
      <c r="Q3803" s="330" t="str">
        <f ca="1">quantity</f>
        <v/>
      </c>
      <c r="R3803" s="284"/>
      <c r="S3803" s="282"/>
      <c r="T3803" s="282"/>
      <c r="U3803" s="282"/>
      <c r="V3803" s="305"/>
      <c r="W3803" s="305"/>
      <c r="X3803" s="305"/>
      <c r="Y3803" s="282"/>
      <c r="Z3803" s="282" t="e" vm="1">
        <f ca="1">_xlfn.IFS(AND(ISNUMBER(SEARCH("N?m l*", CUSTOMER[[#This Row],[Service Type]], 1)), CUSTOMER[[#This Row],[Count ST]] = TRUE), CUSTOMER[[#This Row],[Quantity]], AND($Y$10:$Y3803 = TRUE, COUNTIFS($H$10:$H3803, CUSTOMER[[#This Row],[Booking]], $J$10:$J3803, CUSTOMER[[#This Row],[Order Date]], $F$10:$F3803, "&lt;&gt;"&amp;"N?m l*")=1), 1, TRUE,  "")</f>
        <v>#NAME?</v>
      </c>
      <c r="AA3803" s="282" t="b">
        <f t="shared" ca="1" si="60"/>
        <v>0</v>
      </c>
      <c r="AB3803" s="305"/>
    </row>
    <row r="3804" spans="1:28" x14ac:dyDescent="0.25">
      <c r="A3804" s="281" t="str">
        <f ca="1">no.</f>
        <v/>
      </c>
      <c r="B3804" s="281"/>
      <c r="C3804" s="282"/>
      <c r="D3804" s="282"/>
      <c r="E3804" s="283" t="str">
        <f ca="1">position</f>
        <v/>
      </c>
      <c r="F3804" s="282"/>
      <c r="G3804" s="282"/>
      <c r="H3804" s="282"/>
      <c r="I3804" s="282"/>
      <c r="J3804" s="335"/>
      <c r="K3804" s="282"/>
      <c r="L3804" s="282"/>
      <c r="M3804" s="282"/>
      <c r="N3804" s="282"/>
      <c r="O3804" s="281"/>
      <c r="P3804" s="360" t="str">
        <f ca="1">rescore_patient</f>
        <v/>
      </c>
      <c r="Q3804" s="330" t="str">
        <f ca="1">quantity</f>
        <v/>
      </c>
      <c r="R3804" s="284"/>
      <c r="S3804" s="282"/>
      <c r="T3804" s="282"/>
      <c r="U3804" s="282"/>
      <c r="V3804" s="305"/>
      <c r="W3804" s="305"/>
      <c r="X3804" s="305"/>
      <c r="Y3804" s="282"/>
      <c r="Z3804" s="282" t="e" vm="1">
        <f ca="1">_xlfn.IFS(AND(ISNUMBER(SEARCH("N?m l*", CUSTOMER[[#This Row],[Service Type]], 1)), CUSTOMER[[#This Row],[Count ST]] = TRUE), CUSTOMER[[#This Row],[Quantity]], AND($Y$10:$Y3804 = TRUE, COUNTIFS($H$10:$H3804, CUSTOMER[[#This Row],[Booking]], $J$10:$J3804, CUSTOMER[[#This Row],[Order Date]], $F$10:$F3804, "&lt;&gt;"&amp;"N?m l*")=1), 1, TRUE,  "")</f>
        <v>#NAME?</v>
      </c>
      <c r="AA3804" s="282" t="b">
        <f t="shared" ca="1" si="60"/>
        <v>0</v>
      </c>
      <c r="AB3804" s="305"/>
    </row>
    <row r="3805" spans="1:28" x14ac:dyDescent="0.25">
      <c r="A3805" s="281" t="str">
        <f ca="1">no.</f>
        <v/>
      </c>
      <c r="B3805" s="281"/>
      <c r="C3805" s="282"/>
      <c r="D3805" s="282"/>
      <c r="E3805" s="283" t="str">
        <f ca="1">position</f>
        <v/>
      </c>
      <c r="F3805" s="282"/>
      <c r="G3805" s="282"/>
      <c r="H3805" s="282"/>
      <c r="I3805" s="282"/>
      <c r="J3805" s="335"/>
      <c r="K3805" s="282"/>
      <c r="L3805" s="282"/>
      <c r="M3805" s="282"/>
      <c r="N3805" s="282"/>
      <c r="O3805" s="281"/>
      <c r="P3805" s="360" t="str">
        <f ca="1">rescore_patient</f>
        <v/>
      </c>
      <c r="Q3805" s="330" t="str">
        <f ca="1">quantity</f>
        <v/>
      </c>
      <c r="R3805" s="284"/>
      <c r="S3805" s="282"/>
      <c r="T3805" s="282"/>
      <c r="U3805" s="282"/>
      <c r="V3805" s="305"/>
      <c r="W3805" s="305"/>
      <c r="X3805" s="305"/>
      <c r="Y3805" s="282"/>
      <c r="Z3805" s="282" t="e" vm="1">
        <f ca="1">_xlfn.IFS(AND(ISNUMBER(SEARCH("N?m l*", CUSTOMER[[#This Row],[Service Type]], 1)), CUSTOMER[[#This Row],[Count ST]] = TRUE), CUSTOMER[[#This Row],[Quantity]], AND($Y$10:$Y3805 = TRUE, COUNTIFS($H$10:$H3805, CUSTOMER[[#This Row],[Booking]], $J$10:$J3805, CUSTOMER[[#This Row],[Order Date]], $F$10:$F3805, "&lt;&gt;"&amp;"N?m l*")=1), 1, TRUE,  "")</f>
        <v>#NAME?</v>
      </c>
      <c r="AA3805" s="282" t="b">
        <f t="shared" ca="1" si="60"/>
        <v>0</v>
      </c>
      <c r="AB3805" s="305"/>
    </row>
    <row r="3806" spans="1:28" x14ac:dyDescent="0.25">
      <c r="A3806" s="281" t="str">
        <f ca="1">no.</f>
        <v/>
      </c>
      <c r="B3806" s="281"/>
      <c r="C3806" s="282"/>
      <c r="D3806" s="282"/>
      <c r="E3806" s="283" t="str">
        <f ca="1">position</f>
        <v/>
      </c>
      <c r="F3806" s="282"/>
      <c r="G3806" s="282"/>
      <c r="H3806" s="282"/>
      <c r="I3806" s="282"/>
      <c r="J3806" s="335"/>
      <c r="K3806" s="282"/>
      <c r="L3806" s="282"/>
      <c r="M3806" s="282"/>
      <c r="N3806" s="282"/>
      <c r="O3806" s="281"/>
      <c r="P3806" s="360" t="str">
        <f ca="1">rescore_patient</f>
        <v/>
      </c>
      <c r="Q3806" s="330" t="str">
        <f ca="1">quantity</f>
        <v/>
      </c>
      <c r="R3806" s="284"/>
      <c r="S3806" s="282"/>
      <c r="T3806" s="282"/>
      <c r="U3806" s="282"/>
      <c r="V3806" s="305"/>
      <c r="W3806" s="305"/>
      <c r="X3806" s="305"/>
      <c r="Y3806" s="282"/>
      <c r="Z3806" s="282" t="e" vm="1">
        <f ca="1">_xlfn.IFS(AND(ISNUMBER(SEARCH("N?m l*", CUSTOMER[[#This Row],[Service Type]], 1)), CUSTOMER[[#This Row],[Count ST]] = TRUE), CUSTOMER[[#This Row],[Quantity]], AND($Y$10:$Y3806 = TRUE, COUNTIFS($H$10:$H3806, CUSTOMER[[#This Row],[Booking]], $J$10:$J3806, CUSTOMER[[#This Row],[Order Date]], $F$10:$F3806, "&lt;&gt;"&amp;"N?m l*")=1), 1, TRUE,  "")</f>
        <v>#NAME?</v>
      </c>
      <c r="AA3806" s="282" t="b">
        <f t="shared" ca="1" si="60"/>
        <v>0</v>
      </c>
      <c r="AB3806" s="305"/>
    </row>
    <row r="3807" spans="1:28" x14ac:dyDescent="0.25">
      <c r="A3807" s="281" t="str">
        <f ca="1">no.</f>
        <v/>
      </c>
      <c r="B3807" s="281"/>
      <c r="C3807" s="282"/>
      <c r="D3807" s="282"/>
      <c r="E3807" s="283" t="str">
        <f ca="1">position</f>
        <v/>
      </c>
      <c r="F3807" s="282"/>
      <c r="G3807" s="282"/>
      <c r="H3807" s="282"/>
      <c r="I3807" s="282"/>
      <c r="J3807" s="335"/>
      <c r="K3807" s="282"/>
      <c r="L3807" s="282"/>
      <c r="M3807" s="282"/>
      <c r="N3807" s="282"/>
      <c r="O3807" s="281"/>
      <c r="P3807" s="360" t="str">
        <f ca="1">rescore_patient</f>
        <v/>
      </c>
      <c r="Q3807" s="330" t="str">
        <f ca="1">quantity</f>
        <v/>
      </c>
      <c r="R3807" s="284"/>
      <c r="S3807" s="282"/>
      <c r="T3807" s="282"/>
      <c r="U3807" s="282"/>
      <c r="V3807" s="305"/>
      <c r="W3807" s="305"/>
      <c r="X3807" s="305"/>
      <c r="Y3807" s="282"/>
      <c r="Z3807" s="282" t="e" vm="1">
        <f ca="1">_xlfn.IFS(AND(ISNUMBER(SEARCH("N?m l*", CUSTOMER[[#This Row],[Service Type]], 1)), CUSTOMER[[#This Row],[Count ST]] = TRUE), CUSTOMER[[#This Row],[Quantity]], AND($Y$10:$Y3807 = TRUE, COUNTIFS($H$10:$H3807, CUSTOMER[[#This Row],[Booking]], $J$10:$J3807, CUSTOMER[[#This Row],[Order Date]], $F$10:$F3807, "&lt;&gt;"&amp;"N?m l*")=1), 1, TRUE,  "")</f>
        <v>#NAME?</v>
      </c>
      <c r="AA3807" s="282" t="b">
        <f t="shared" ca="1" si="60"/>
        <v>0</v>
      </c>
      <c r="AB3807" s="305"/>
    </row>
    <row r="3808" spans="1:28" x14ac:dyDescent="0.25">
      <c r="A3808" s="281" t="str">
        <f ca="1">no.</f>
        <v/>
      </c>
      <c r="B3808" s="281"/>
      <c r="C3808" s="282"/>
      <c r="D3808" s="282"/>
      <c r="E3808" s="283" t="str">
        <f ca="1">position</f>
        <v/>
      </c>
      <c r="F3808" s="282"/>
      <c r="G3808" s="282"/>
      <c r="H3808" s="282"/>
      <c r="I3808" s="282"/>
      <c r="J3808" s="335"/>
      <c r="K3808" s="282"/>
      <c r="L3808" s="282"/>
      <c r="M3808" s="282"/>
      <c r="N3808" s="282"/>
      <c r="O3808" s="281"/>
      <c r="P3808" s="360" t="str">
        <f ca="1">rescore_patient</f>
        <v/>
      </c>
      <c r="Q3808" s="330" t="str">
        <f ca="1">quantity</f>
        <v/>
      </c>
      <c r="R3808" s="284"/>
      <c r="S3808" s="282"/>
      <c r="T3808" s="282"/>
      <c r="U3808" s="282"/>
      <c r="V3808" s="305"/>
      <c r="W3808" s="305"/>
      <c r="X3808" s="305"/>
      <c r="Y3808" s="282"/>
      <c r="Z3808" s="282" t="e" vm="1">
        <f ca="1">_xlfn.IFS(AND(ISNUMBER(SEARCH("N?m l*", CUSTOMER[[#This Row],[Service Type]], 1)), CUSTOMER[[#This Row],[Count ST]] = TRUE), CUSTOMER[[#This Row],[Quantity]], AND($Y$10:$Y3808 = TRUE, COUNTIFS($H$10:$H3808, CUSTOMER[[#This Row],[Booking]], $J$10:$J3808, CUSTOMER[[#This Row],[Order Date]], $F$10:$F3808, "&lt;&gt;"&amp;"N?m l*")=1), 1, TRUE,  "")</f>
        <v>#NAME?</v>
      </c>
      <c r="AA3808" s="282" t="b">
        <f t="shared" ca="1" si="60"/>
        <v>0</v>
      </c>
      <c r="AB3808" s="305"/>
    </row>
    <row r="3809" spans="1:28" x14ac:dyDescent="0.25">
      <c r="A3809" s="281" t="str">
        <f ca="1">no.</f>
        <v/>
      </c>
      <c r="B3809" s="281"/>
      <c r="C3809" s="282"/>
      <c r="D3809" s="282"/>
      <c r="E3809" s="283" t="str">
        <f ca="1">position</f>
        <v/>
      </c>
      <c r="F3809" s="282"/>
      <c r="G3809" s="282"/>
      <c r="H3809" s="282"/>
      <c r="I3809" s="282"/>
      <c r="J3809" s="335"/>
      <c r="K3809" s="282"/>
      <c r="L3809" s="282"/>
      <c r="M3809" s="282"/>
      <c r="N3809" s="282"/>
      <c r="O3809" s="281"/>
      <c r="P3809" s="360" t="str">
        <f ca="1">rescore_patient</f>
        <v/>
      </c>
      <c r="Q3809" s="330" t="str">
        <f ca="1">quantity</f>
        <v/>
      </c>
      <c r="R3809" s="284"/>
      <c r="S3809" s="282"/>
      <c r="T3809" s="282"/>
      <c r="U3809" s="282"/>
      <c r="V3809" s="305"/>
      <c r="W3809" s="305"/>
      <c r="X3809" s="305"/>
      <c r="Y3809" s="282"/>
      <c r="Z3809" s="282" t="e" vm="1">
        <f ca="1">_xlfn.IFS(AND(ISNUMBER(SEARCH("N?m l*", CUSTOMER[[#This Row],[Service Type]], 1)), CUSTOMER[[#This Row],[Count ST]] = TRUE), CUSTOMER[[#This Row],[Quantity]], AND($Y$10:$Y3809 = TRUE, COUNTIFS($H$10:$H3809, CUSTOMER[[#This Row],[Booking]], $J$10:$J3809, CUSTOMER[[#This Row],[Order Date]], $F$10:$F3809, "&lt;&gt;"&amp;"N?m l*")=1), 1, TRUE,  "")</f>
        <v>#NAME?</v>
      </c>
      <c r="AA3809" s="282" t="b">
        <f t="shared" ca="1" si="60"/>
        <v>0</v>
      </c>
      <c r="AB3809" s="305"/>
    </row>
    <row r="3810" spans="1:28" x14ac:dyDescent="0.25">
      <c r="A3810" s="281" t="str">
        <f ca="1">no.</f>
        <v/>
      </c>
      <c r="B3810" s="281"/>
      <c r="C3810" s="282"/>
      <c r="D3810" s="282"/>
      <c r="E3810" s="283" t="str">
        <f ca="1">position</f>
        <v/>
      </c>
      <c r="F3810" s="282"/>
      <c r="G3810" s="282"/>
      <c r="H3810" s="282"/>
      <c r="I3810" s="282"/>
      <c r="J3810" s="335"/>
      <c r="K3810" s="282"/>
      <c r="L3810" s="282"/>
      <c r="M3810" s="282"/>
      <c r="N3810" s="282"/>
      <c r="O3810" s="281"/>
      <c r="P3810" s="360" t="str">
        <f ca="1">rescore_patient</f>
        <v/>
      </c>
      <c r="Q3810" s="330" t="str">
        <f ca="1">quantity</f>
        <v/>
      </c>
      <c r="R3810" s="284"/>
      <c r="S3810" s="282"/>
      <c r="T3810" s="282"/>
      <c r="U3810" s="282"/>
      <c r="V3810" s="305"/>
      <c r="W3810" s="305"/>
      <c r="X3810" s="305"/>
      <c r="Y3810" s="282"/>
      <c r="Z3810" s="282" t="e" vm="1">
        <f ca="1">_xlfn.IFS(AND(ISNUMBER(SEARCH("N?m l*", CUSTOMER[[#This Row],[Service Type]], 1)), CUSTOMER[[#This Row],[Count ST]] = TRUE), CUSTOMER[[#This Row],[Quantity]], AND($Y$10:$Y3810 = TRUE, COUNTIFS($H$10:$H3810, CUSTOMER[[#This Row],[Booking]], $J$10:$J3810, CUSTOMER[[#This Row],[Order Date]], $F$10:$F3810, "&lt;&gt;"&amp;"N?m l*")=1), 1, TRUE,  "")</f>
        <v>#NAME?</v>
      </c>
      <c r="AA3810" s="282" t="b">
        <f t="shared" ca="1" si="60"/>
        <v>0</v>
      </c>
      <c r="AB3810" s="305"/>
    </row>
    <row r="3811" spans="1:28" x14ac:dyDescent="0.25">
      <c r="A3811" s="281" t="str">
        <f ca="1">no.</f>
        <v/>
      </c>
      <c r="B3811" s="281"/>
      <c r="C3811" s="282"/>
      <c r="D3811" s="282"/>
      <c r="E3811" s="283" t="str">
        <f ca="1">position</f>
        <v/>
      </c>
      <c r="F3811" s="282"/>
      <c r="G3811" s="282"/>
      <c r="H3811" s="282"/>
      <c r="I3811" s="282"/>
      <c r="J3811" s="335"/>
      <c r="K3811" s="282"/>
      <c r="L3811" s="282"/>
      <c r="M3811" s="282"/>
      <c r="N3811" s="282"/>
      <c r="O3811" s="281"/>
      <c r="P3811" s="360" t="str">
        <f ca="1">rescore_patient</f>
        <v/>
      </c>
      <c r="Q3811" s="330" t="str">
        <f ca="1">quantity</f>
        <v/>
      </c>
      <c r="R3811" s="284"/>
      <c r="S3811" s="282"/>
      <c r="T3811" s="282"/>
      <c r="U3811" s="282"/>
      <c r="V3811" s="305"/>
      <c r="W3811" s="305"/>
      <c r="X3811" s="305"/>
      <c r="Y3811" s="282"/>
      <c r="Z3811" s="282" t="e" vm="1">
        <f ca="1">_xlfn.IFS(AND(ISNUMBER(SEARCH("N?m l*", CUSTOMER[[#This Row],[Service Type]], 1)), CUSTOMER[[#This Row],[Count ST]] = TRUE), CUSTOMER[[#This Row],[Quantity]], AND($Y$10:$Y3811 = TRUE, COUNTIFS($H$10:$H3811, CUSTOMER[[#This Row],[Booking]], $J$10:$J3811, CUSTOMER[[#This Row],[Order Date]], $F$10:$F3811, "&lt;&gt;"&amp;"N?m l*")=1), 1, TRUE,  "")</f>
        <v>#NAME?</v>
      </c>
      <c r="AA3811" s="282" t="b">
        <f t="shared" ca="1" si="60"/>
        <v>0</v>
      </c>
      <c r="AB3811" s="305"/>
    </row>
    <row r="3812" spans="1:28" x14ac:dyDescent="0.25">
      <c r="A3812" s="281" t="str">
        <f ca="1">no.</f>
        <v/>
      </c>
      <c r="B3812" s="281"/>
      <c r="C3812" s="282"/>
      <c r="D3812" s="282"/>
      <c r="E3812" s="283" t="str">
        <f ca="1">position</f>
        <v/>
      </c>
      <c r="F3812" s="282"/>
      <c r="G3812" s="282"/>
      <c r="H3812" s="282"/>
      <c r="I3812" s="282"/>
      <c r="J3812" s="335"/>
      <c r="K3812" s="282"/>
      <c r="L3812" s="282"/>
      <c r="M3812" s="282"/>
      <c r="N3812" s="282"/>
      <c r="O3812" s="281"/>
      <c r="P3812" s="360" t="str">
        <f ca="1">rescore_patient</f>
        <v/>
      </c>
      <c r="Q3812" s="330" t="str">
        <f ca="1">quantity</f>
        <v/>
      </c>
      <c r="R3812" s="284"/>
      <c r="S3812" s="282"/>
      <c r="T3812" s="282"/>
      <c r="U3812" s="282"/>
      <c r="V3812" s="305"/>
      <c r="W3812" s="305"/>
      <c r="X3812" s="305"/>
      <c r="Y3812" s="282"/>
      <c r="Z3812" s="282" t="e" vm="1">
        <f ca="1">_xlfn.IFS(AND(ISNUMBER(SEARCH("N?m l*", CUSTOMER[[#This Row],[Service Type]], 1)), CUSTOMER[[#This Row],[Count ST]] = TRUE), CUSTOMER[[#This Row],[Quantity]], AND($Y$10:$Y3812 = TRUE, COUNTIFS($H$10:$H3812, CUSTOMER[[#This Row],[Booking]], $J$10:$J3812, CUSTOMER[[#This Row],[Order Date]], $F$10:$F3812, "&lt;&gt;"&amp;"N?m l*")=1), 1, TRUE,  "")</f>
        <v>#NAME?</v>
      </c>
      <c r="AA3812" s="282" t="b">
        <f t="shared" ca="1" si="60"/>
        <v>0</v>
      </c>
      <c r="AB3812" s="305"/>
    </row>
    <row r="3813" spans="1:28" x14ac:dyDescent="0.25">
      <c r="A3813" s="281" t="str">
        <f ca="1">no.</f>
        <v/>
      </c>
      <c r="B3813" s="281"/>
      <c r="C3813" s="282"/>
      <c r="D3813" s="282"/>
      <c r="E3813" s="283" t="str">
        <f ca="1">position</f>
        <v/>
      </c>
      <c r="F3813" s="282"/>
      <c r="G3813" s="282"/>
      <c r="H3813" s="282"/>
      <c r="I3813" s="282"/>
      <c r="J3813" s="335"/>
      <c r="K3813" s="282"/>
      <c r="L3813" s="282"/>
      <c r="M3813" s="282"/>
      <c r="N3813" s="282"/>
      <c r="O3813" s="281"/>
      <c r="P3813" s="360" t="str">
        <f ca="1">rescore_patient</f>
        <v/>
      </c>
      <c r="Q3813" s="330" t="str">
        <f ca="1">quantity</f>
        <v/>
      </c>
      <c r="R3813" s="284"/>
      <c r="S3813" s="282"/>
      <c r="T3813" s="282"/>
      <c r="U3813" s="282"/>
      <c r="V3813" s="305"/>
      <c r="W3813" s="305"/>
      <c r="X3813" s="305"/>
      <c r="Y3813" s="282"/>
      <c r="Z3813" s="282" t="e" vm="1">
        <f ca="1">_xlfn.IFS(AND(ISNUMBER(SEARCH("N?m l*", CUSTOMER[[#This Row],[Service Type]], 1)), CUSTOMER[[#This Row],[Count ST]] = TRUE), CUSTOMER[[#This Row],[Quantity]], AND($Y$10:$Y3813 = TRUE, COUNTIFS($H$10:$H3813, CUSTOMER[[#This Row],[Booking]], $J$10:$J3813, CUSTOMER[[#This Row],[Order Date]], $F$10:$F3813, "&lt;&gt;"&amp;"N?m l*")=1), 1, TRUE,  "")</f>
        <v>#NAME?</v>
      </c>
      <c r="AA3813" s="282" t="b">
        <f t="shared" ca="1" si="60"/>
        <v>0</v>
      </c>
      <c r="AB3813" s="305"/>
    </row>
    <row r="3814" spans="1:28" x14ac:dyDescent="0.25">
      <c r="A3814" s="281" t="str">
        <f ca="1">no.</f>
        <v/>
      </c>
      <c r="B3814" s="281"/>
      <c r="C3814" s="282"/>
      <c r="D3814" s="282"/>
      <c r="E3814" s="283" t="str">
        <f ca="1">position</f>
        <v/>
      </c>
      <c r="F3814" s="282"/>
      <c r="G3814" s="282"/>
      <c r="H3814" s="282"/>
      <c r="I3814" s="282"/>
      <c r="J3814" s="335"/>
      <c r="K3814" s="282"/>
      <c r="L3814" s="282"/>
      <c r="M3814" s="282"/>
      <c r="N3814" s="282"/>
      <c r="O3814" s="281"/>
      <c r="P3814" s="360" t="str">
        <f ca="1">rescore_patient</f>
        <v/>
      </c>
      <c r="Q3814" s="330" t="str">
        <f ca="1">quantity</f>
        <v/>
      </c>
      <c r="R3814" s="284"/>
      <c r="S3814" s="282"/>
      <c r="T3814" s="282"/>
      <c r="U3814" s="282"/>
      <c r="V3814" s="305"/>
      <c r="W3814" s="305"/>
      <c r="X3814" s="305"/>
      <c r="Y3814" s="282"/>
      <c r="Z3814" s="282" t="e" vm="1">
        <f ca="1">_xlfn.IFS(AND(ISNUMBER(SEARCH("N?m l*", CUSTOMER[[#This Row],[Service Type]], 1)), CUSTOMER[[#This Row],[Count ST]] = TRUE), CUSTOMER[[#This Row],[Quantity]], AND($Y$10:$Y3814 = TRUE, COUNTIFS($H$10:$H3814, CUSTOMER[[#This Row],[Booking]], $J$10:$J3814, CUSTOMER[[#This Row],[Order Date]], $F$10:$F3814, "&lt;&gt;"&amp;"N?m l*")=1), 1, TRUE,  "")</f>
        <v>#NAME?</v>
      </c>
      <c r="AA3814" s="282" t="b">
        <f t="shared" ca="1" si="60"/>
        <v>0</v>
      </c>
      <c r="AB3814" s="305"/>
    </row>
    <row r="3815" spans="1:28" x14ac:dyDescent="0.25">
      <c r="A3815" s="281" t="str">
        <f ca="1">no.</f>
        <v/>
      </c>
      <c r="B3815" s="281"/>
      <c r="C3815" s="282"/>
      <c r="D3815" s="282"/>
      <c r="E3815" s="283" t="str">
        <f ca="1">position</f>
        <v/>
      </c>
      <c r="F3815" s="282"/>
      <c r="G3815" s="282"/>
      <c r="H3815" s="282"/>
      <c r="I3815" s="282"/>
      <c r="J3815" s="335"/>
      <c r="K3815" s="282"/>
      <c r="L3815" s="282"/>
      <c r="M3815" s="282"/>
      <c r="N3815" s="282"/>
      <c r="O3815" s="281"/>
      <c r="P3815" s="360" t="str">
        <f ca="1">rescore_patient</f>
        <v/>
      </c>
      <c r="Q3815" s="330" t="str">
        <f ca="1">quantity</f>
        <v/>
      </c>
      <c r="R3815" s="284"/>
      <c r="S3815" s="282"/>
      <c r="T3815" s="282"/>
      <c r="U3815" s="282"/>
      <c r="V3815" s="305"/>
      <c r="W3815" s="305"/>
      <c r="X3815" s="305"/>
      <c r="Y3815" s="282"/>
      <c r="Z3815" s="282" t="e" vm="1">
        <f ca="1">_xlfn.IFS(AND(ISNUMBER(SEARCH("N?m l*", CUSTOMER[[#This Row],[Service Type]], 1)), CUSTOMER[[#This Row],[Count ST]] = TRUE), CUSTOMER[[#This Row],[Quantity]], AND($Y$10:$Y3815 = TRUE, COUNTIFS($H$10:$H3815, CUSTOMER[[#This Row],[Booking]], $J$10:$J3815, CUSTOMER[[#This Row],[Order Date]], $F$10:$F3815, "&lt;&gt;"&amp;"N?m l*")=1), 1, TRUE,  "")</f>
        <v>#NAME?</v>
      </c>
      <c r="AA3815" s="282" t="b">
        <f t="shared" ca="1" si="60"/>
        <v>0</v>
      </c>
      <c r="AB3815" s="305"/>
    </row>
    <row r="3816" spans="1:28" x14ac:dyDescent="0.25">
      <c r="A3816" s="281" t="str">
        <f ca="1">no.</f>
        <v/>
      </c>
      <c r="B3816" s="281"/>
      <c r="C3816" s="282"/>
      <c r="D3816" s="282"/>
      <c r="E3816" s="283" t="str">
        <f ca="1">position</f>
        <v/>
      </c>
      <c r="F3816" s="282"/>
      <c r="G3816" s="282"/>
      <c r="H3816" s="282"/>
      <c r="I3816" s="282"/>
      <c r="J3816" s="335"/>
      <c r="K3816" s="282"/>
      <c r="L3816" s="282"/>
      <c r="M3816" s="282"/>
      <c r="N3816" s="282"/>
      <c r="O3816" s="281"/>
      <c r="P3816" s="360" t="str">
        <f ca="1">rescore_patient</f>
        <v/>
      </c>
      <c r="Q3816" s="330" t="str">
        <f ca="1">quantity</f>
        <v/>
      </c>
      <c r="R3816" s="284"/>
      <c r="S3816" s="282"/>
      <c r="T3816" s="282"/>
      <c r="U3816" s="282"/>
      <c r="V3816" s="305"/>
      <c r="W3816" s="305"/>
      <c r="X3816" s="305"/>
      <c r="Y3816" s="282"/>
      <c r="Z3816" s="282" t="e" vm="1">
        <f ca="1">_xlfn.IFS(AND(ISNUMBER(SEARCH("N?m l*", CUSTOMER[[#This Row],[Service Type]], 1)), CUSTOMER[[#This Row],[Count ST]] = TRUE), CUSTOMER[[#This Row],[Quantity]], AND($Y$10:$Y3816 = TRUE, COUNTIFS($H$10:$H3816, CUSTOMER[[#This Row],[Booking]], $J$10:$J3816, CUSTOMER[[#This Row],[Order Date]], $F$10:$F3816, "&lt;&gt;"&amp;"N?m l*")=1), 1, TRUE,  "")</f>
        <v>#NAME?</v>
      </c>
      <c r="AA3816" s="282" t="b">
        <f t="shared" ca="1" si="60"/>
        <v>0</v>
      </c>
      <c r="AB3816" s="305"/>
    </row>
    <row r="3817" spans="1:28" x14ac:dyDescent="0.25">
      <c r="A3817" s="281" t="str">
        <f ca="1">no.</f>
        <v/>
      </c>
      <c r="B3817" s="281"/>
      <c r="C3817" s="282"/>
      <c r="D3817" s="282"/>
      <c r="E3817" s="283" t="str">
        <f ca="1">position</f>
        <v/>
      </c>
      <c r="F3817" s="282"/>
      <c r="G3817" s="282"/>
      <c r="H3817" s="282"/>
      <c r="I3817" s="282"/>
      <c r="J3817" s="335"/>
      <c r="K3817" s="282"/>
      <c r="L3817" s="282"/>
      <c r="M3817" s="282"/>
      <c r="N3817" s="282"/>
      <c r="O3817" s="281"/>
      <c r="P3817" s="360" t="str">
        <f ca="1">rescore_patient</f>
        <v/>
      </c>
      <c r="Q3817" s="330" t="str">
        <f ca="1">quantity</f>
        <v/>
      </c>
      <c r="R3817" s="284"/>
      <c r="S3817" s="282"/>
      <c r="T3817" s="282"/>
      <c r="U3817" s="282"/>
      <c r="V3817" s="305"/>
      <c r="W3817" s="305"/>
      <c r="X3817" s="305"/>
      <c r="Y3817" s="282"/>
      <c r="Z3817" s="282" t="e" vm="1">
        <f ca="1">_xlfn.IFS(AND(ISNUMBER(SEARCH("N?m l*", CUSTOMER[[#This Row],[Service Type]], 1)), CUSTOMER[[#This Row],[Count ST]] = TRUE), CUSTOMER[[#This Row],[Quantity]], AND($Y$10:$Y3817 = TRUE, COUNTIFS($H$10:$H3817, CUSTOMER[[#This Row],[Booking]], $J$10:$J3817, CUSTOMER[[#This Row],[Order Date]], $F$10:$F3817, "&lt;&gt;"&amp;"N?m l*")=1), 1, TRUE,  "")</f>
        <v>#NAME?</v>
      </c>
      <c r="AA3817" s="282" t="b">
        <f t="shared" ca="1" si="60"/>
        <v>0</v>
      </c>
      <c r="AB3817" s="305"/>
    </row>
    <row r="3818" spans="1:28" x14ac:dyDescent="0.25">
      <c r="A3818" s="281" t="str">
        <f ca="1">no.</f>
        <v/>
      </c>
      <c r="B3818" s="281"/>
      <c r="C3818" s="282"/>
      <c r="D3818" s="282"/>
      <c r="E3818" s="283" t="str">
        <f ca="1">position</f>
        <v/>
      </c>
      <c r="F3818" s="282"/>
      <c r="G3818" s="282"/>
      <c r="H3818" s="282"/>
      <c r="I3818" s="282"/>
      <c r="J3818" s="335"/>
      <c r="K3818" s="282"/>
      <c r="L3818" s="282"/>
      <c r="M3818" s="282"/>
      <c r="N3818" s="282"/>
      <c r="O3818" s="281"/>
      <c r="P3818" s="360" t="str">
        <f ca="1">rescore_patient</f>
        <v/>
      </c>
      <c r="Q3818" s="330" t="str">
        <f ca="1">quantity</f>
        <v/>
      </c>
      <c r="R3818" s="284"/>
      <c r="S3818" s="282"/>
      <c r="T3818" s="282"/>
      <c r="U3818" s="282"/>
      <c r="V3818" s="305"/>
      <c r="W3818" s="305"/>
      <c r="X3818" s="305"/>
      <c r="Y3818" s="282"/>
      <c r="Z3818" s="282" t="e" vm="1">
        <f ca="1">_xlfn.IFS(AND(ISNUMBER(SEARCH("N?m l*", CUSTOMER[[#This Row],[Service Type]], 1)), CUSTOMER[[#This Row],[Count ST]] = TRUE), CUSTOMER[[#This Row],[Quantity]], AND($Y$10:$Y3818 = TRUE, COUNTIFS($H$10:$H3818, CUSTOMER[[#This Row],[Booking]], $J$10:$J3818, CUSTOMER[[#This Row],[Order Date]], $F$10:$F3818, "&lt;&gt;"&amp;"N?m l*")=1), 1, TRUE,  "")</f>
        <v>#NAME?</v>
      </c>
      <c r="AA3818" s="282" t="b">
        <f t="shared" ca="1" si="60"/>
        <v>0</v>
      </c>
      <c r="AB3818" s="305"/>
    </row>
    <row r="3819" spans="1:28" x14ac:dyDescent="0.25">
      <c r="A3819" s="281" t="str">
        <f ca="1">no.</f>
        <v/>
      </c>
      <c r="B3819" s="281"/>
      <c r="C3819" s="282"/>
      <c r="D3819" s="282"/>
      <c r="E3819" s="283" t="str">
        <f ca="1">position</f>
        <v/>
      </c>
      <c r="F3819" s="282"/>
      <c r="G3819" s="282"/>
      <c r="H3819" s="282"/>
      <c r="I3819" s="282"/>
      <c r="J3819" s="335"/>
      <c r="K3819" s="282"/>
      <c r="L3819" s="282"/>
      <c r="M3819" s="282"/>
      <c r="N3819" s="282"/>
      <c r="O3819" s="281"/>
      <c r="P3819" s="360" t="str">
        <f ca="1">rescore_patient</f>
        <v/>
      </c>
      <c r="Q3819" s="330" t="str">
        <f ca="1">quantity</f>
        <v/>
      </c>
      <c r="R3819" s="284"/>
      <c r="S3819" s="282"/>
      <c r="T3819" s="282"/>
      <c r="U3819" s="282"/>
      <c r="V3819" s="305"/>
      <c r="W3819" s="305"/>
      <c r="X3819" s="305"/>
      <c r="Y3819" s="282"/>
      <c r="Z3819" s="282" t="e" vm="1">
        <f ca="1">_xlfn.IFS(AND(ISNUMBER(SEARCH("N?m l*", CUSTOMER[[#This Row],[Service Type]], 1)), CUSTOMER[[#This Row],[Count ST]] = TRUE), CUSTOMER[[#This Row],[Quantity]], AND($Y$10:$Y3819 = TRUE, COUNTIFS($H$10:$H3819, CUSTOMER[[#This Row],[Booking]], $J$10:$J3819, CUSTOMER[[#This Row],[Order Date]], $F$10:$F3819, "&lt;&gt;"&amp;"N?m l*")=1), 1, TRUE,  "")</f>
        <v>#NAME?</v>
      </c>
      <c r="AA3819" s="282" t="b">
        <f t="shared" ca="1" si="60"/>
        <v>0</v>
      </c>
      <c r="AB3819" s="305"/>
    </row>
    <row r="3820" spans="1:28" x14ac:dyDescent="0.25">
      <c r="A3820" s="281" t="str">
        <f ca="1">no.</f>
        <v/>
      </c>
      <c r="B3820" s="281"/>
      <c r="C3820" s="282"/>
      <c r="D3820" s="282"/>
      <c r="E3820" s="283" t="str">
        <f ca="1">position</f>
        <v/>
      </c>
      <c r="F3820" s="282"/>
      <c r="G3820" s="282"/>
      <c r="H3820" s="282"/>
      <c r="I3820" s="282"/>
      <c r="J3820" s="335"/>
      <c r="K3820" s="282"/>
      <c r="L3820" s="282"/>
      <c r="M3820" s="282"/>
      <c r="N3820" s="282"/>
      <c r="O3820" s="281"/>
      <c r="P3820" s="360" t="str">
        <f ca="1">rescore_patient</f>
        <v/>
      </c>
      <c r="Q3820" s="330" t="str">
        <f ca="1">quantity</f>
        <v/>
      </c>
      <c r="R3820" s="284"/>
      <c r="S3820" s="282"/>
      <c r="T3820" s="282"/>
      <c r="U3820" s="282"/>
      <c r="V3820" s="305"/>
      <c r="W3820" s="305"/>
      <c r="X3820" s="305"/>
      <c r="Y3820" s="282"/>
      <c r="Z3820" s="282" t="e" vm="1">
        <f ca="1">_xlfn.IFS(AND(ISNUMBER(SEARCH("N?m l*", CUSTOMER[[#This Row],[Service Type]], 1)), CUSTOMER[[#This Row],[Count ST]] = TRUE), CUSTOMER[[#This Row],[Quantity]], AND($Y$10:$Y3820 = TRUE, COUNTIFS($H$10:$H3820, CUSTOMER[[#This Row],[Booking]], $J$10:$J3820, CUSTOMER[[#This Row],[Order Date]], $F$10:$F3820, "&lt;&gt;"&amp;"N?m l*")=1), 1, TRUE,  "")</f>
        <v>#NAME?</v>
      </c>
      <c r="AA3820" s="282" t="b">
        <f t="shared" ca="1" si="60"/>
        <v>0</v>
      </c>
      <c r="AB3820" s="305"/>
    </row>
    <row r="3821" spans="1:28" x14ac:dyDescent="0.25">
      <c r="A3821" s="281" t="str">
        <f ca="1">no.</f>
        <v/>
      </c>
      <c r="B3821" s="281"/>
      <c r="C3821" s="282"/>
      <c r="D3821" s="282"/>
      <c r="E3821" s="283" t="str">
        <f ca="1">position</f>
        <v/>
      </c>
      <c r="F3821" s="282"/>
      <c r="G3821" s="282"/>
      <c r="H3821" s="282"/>
      <c r="I3821" s="282"/>
      <c r="J3821" s="335"/>
      <c r="K3821" s="282"/>
      <c r="L3821" s="282"/>
      <c r="M3821" s="282"/>
      <c r="N3821" s="282"/>
      <c r="O3821" s="281"/>
      <c r="P3821" s="360" t="str">
        <f ca="1">rescore_patient</f>
        <v/>
      </c>
      <c r="Q3821" s="330" t="str">
        <f ca="1">quantity</f>
        <v/>
      </c>
      <c r="R3821" s="284"/>
      <c r="S3821" s="282"/>
      <c r="T3821" s="282"/>
      <c r="U3821" s="282"/>
      <c r="V3821" s="305"/>
      <c r="W3821" s="305"/>
      <c r="X3821" s="305"/>
      <c r="Y3821" s="282"/>
      <c r="Z3821" s="282" t="e" vm="1">
        <f ca="1">_xlfn.IFS(AND(ISNUMBER(SEARCH("N?m l*", CUSTOMER[[#This Row],[Service Type]], 1)), CUSTOMER[[#This Row],[Count ST]] = TRUE), CUSTOMER[[#This Row],[Quantity]], AND($Y$10:$Y3821 = TRUE, COUNTIFS($H$10:$H3821, CUSTOMER[[#This Row],[Booking]], $J$10:$J3821, CUSTOMER[[#This Row],[Order Date]], $F$10:$F3821, "&lt;&gt;"&amp;"N?m l*")=1), 1, TRUE,  "")</f>
        <v>#NAME?</v>
      </c>
      <c r="AA3821" s="282" t="b">
        <f t="shared" ca="1" si="60"/>
        <v>0</v>
      </c>
      <c r="AB3821" s="305"/>
    </row>
    <row r="3822" spans="1:28" x14ac:dyDescent="0.25">
      <c r="A3822" s="281" t="str">
        <f ca="1">no.</f>
        <v/>
      </c>
      <c r="B3822" s="281"/>
      <c r="C3822" s="282"/>
      <c r="D3822" s="282"/>
      <c r="E3822" s="283" t="str">
        <f ca="1">position</f>
        <v/>
      </c>
      <c r="F3822" s="282"/>
      <c r="G3822" s="282"/>
      <c r="H3822" s="282"/>
      <c r="I3822" s="282"/>
      <c r="J3822" s="335"/>
      <c r="K3822" s="282"/>
      <c r="L3822" s="282"/>
      <c r="M3822" s="282"/>
      <c r="N3822" s="282"/>
      <c r="O3822" s="281"/>
      <c r="P3822" s="360" t="str">
        <f ca="1">rescore_patient</f>
        <v/>
      </c>
      <c r="Q3822" s="330" t="str">
        <f ca="1">quantity</f>
        <v/>
      </c>
      <c r="R3822" s="284"/>
      <c r="S3822" s="282"/>
      <c r="T3822" s="282"/>
      <c r="U3822" s="282"/>
      <c r="V3822" s="305"/>
      <c r="W3822" s="305"/>
      <c r="X3822" s="305"/>
      <c r="Y3822" s="282"/>
      <c r="Z3822" s="282" t="e" vm="1">
        <f ca="1">_xlfn.IFS(AND(ISNUMBER(SEARCH("N?m l*", CUSTOMER[[#This Row],[Service Type]], 1)), CUSTOMER[[#This Row],[Count ST]] = TRUE), CUSTOMER[[#This Row],[Quantity]], AND($Y$10:$Y3822 = TRUE, COUNTIFS($H$10:$H3822, CUSTOMER[[#This Row],[Booking]], $J$10:$J3822, CUSTOMER[[#This Row],[Order Date]], $F$10:$F3822, "&lt;&gt;"&amp;"N?m l*")=1), 1, TRUE,  "")</f>
        <v>#NAME?</v>
      </c>
      <c r="AA3822" s="282" t="b">
        <f t="shared" ca="1" si="60"/>
        <v>0</v>
      </c>
      <c r="AB3822" s="305"/>
    </row>
    <row r="3823" spans="1:28" x14ac:dyDescent="0.25">
      <c r="A3823" s="281" t="str">
        <f ca="1">no.</f>
        <v/>
      </c>
      <c r="B3823" s="281"/>
      <c r="C3823" s="282"/>
      <c r="D3823" s="282"/>
      <c r="E3823" s="283" t="str">
        <f ca="1">position</f>
        <v/>
      </c>
      <c r="F3823" s="282"/>
      <c r="G3823" s="282"/>
      <c r="H3823" s="282"/>
      <c r="I3823" s="282"/>
      <c r="J3823" s="335"/>
      <c r="K3823" s="282"/>
      <c r="L3823" s="282"/>
      <c r="M3823" s="282"/>
      <c r="N3823" s="282"/>
      <c r="O3823" s="281"/>
      <c r="P3823" s="360" t="str">
        <f ca="1">rescore_patient</f>
        <v/>
      </c>
      <c r="Q3823" s="330" t="str">
        <f ca="1">quantity</f>
        <v/>
      </c>
      <c r="R3823" s="284"/>
      <c r="S3823" s="282"/>
      <c r="T3823" s="282"/>
      <c r="U3823" s="282"/>
      <c r="V3823" s="305"/>
      <c r="W3823" s="305"/>
      <c r="X3823" s="305"/>
      <c r="Y3823" s="282"/>
      <c r="Z3823" s="282" t="e" vm="1">
        <f ca="1">_xlfn.IFS(AND(ISNUMBER(SEARCH("N?m l*", CUSTOMER[[#This Row],[Service Type]], 1)), CUSTOMER[[#This Row],[Count ST]] = TRUE), CUSTOMER[[#This Row],[Quantity]], AND($Y$10:$Y3823 = TRUE, COUNTIFS($H$10:$H3823, CUSTOMER[[#This Row],[Booking]], $J$10:$J3823, CUSTOMER[[#This Row],[Order Date]], $F$10:$F3823, "&lt;&gt;"&amp;"N?m l*")=1), 1, TRUE,  "")</f>
        <v>#NAME?</v>
      </c>
      <c r="AA3823" s="282" t="b">
        <f t="shared" ca="1" si="60"/>
        <v>0</v>
      </c>
      <c r="AB3823" s="305"/>
    </row>
    <row r="3824" spans="1:28" x14ac:dyDescent="0.25">
      <c r="A3824" s="281" t="str">
        <f ca="1">no.</f>
        <v/>
      </c>
      <c r="B3824" s="281"/>
      <c r="C3824" s="282"/>
      <c r="D3824" s="282"/>
      <c r="E3824" s="283" t="str">
        <f ca="1">position</f>
        <v/>
      </c>
      <c r="F3824" s="282"/>
      <c r="G3824" s="282"/>
      <c r="H3824" s="282"/>
      <c r="I3824" s="282"/>
      <c r="J3824" s="335"/>
      <c r="K3824" s="282"/>
      <c r="L3824" s="282"/>
      <c r="M3824" s="282"/>
      <c r="N3824" s="282"/>
      <c r="O3824" s="281"/>
      <c r="P3824" s="360" t="str">
        <f ca="1">rescore_patient</f>
        <v/>
      </c>
      <c r="Q3824" s="330" t="str">
        <f ca="1">quantity</f>
        <v/>
      </c>
      <c r="R3824" s="284"/>
      <c r="S3824" s="282"/>
      <c r="T3824" s="282"/>
      <c r="U3824" s="282"/>
      <c r="V3824" s="305"/>
      <c r="W3824" s="305"/>
      <c r="X3824" s="305"/>
      <c r="Y3824" s="282"/>
      <c r="Z3824" s="282" t="e" vm="1">
        <f ca="1">_xlfn.IFS(AND(ISNUMBER(SEARCH("N?m l*", CUSTOMER[[#This Row],[Service Type]], 1)), CUSTOMER[[#This Row],[Count ST]] = TRUE), CUSTOMER[[#This Row],[Quantity]], AND($Y$10:$Y3824 = TRUE, COUNTIFS($H$10:$H3824, CUSTOMER[[#This Row],[Booking]], $J$10:$J3824, CUSTOMER[[#This Row],[Order Date]], $F$10:$F3824, "&lt;&gt;"&amp;"N?m l*")=1), 1, TRUE,  "")</f>
        <v>#NAME?</v>
      </c>
      <c r="AA3824" s="282" t="b">
        <f t="shared" ca="1" si="60"/>
        <v>0</v>
      </c>
      <c r="AB3824" s="305"/>
    </row>
    <row r="3825" spans="1:28" x14ac:dyDescent="0.25">
      <c r="A3825" s="281" t="str">
        <f ca="1">no.</f>
        <v/>
      </c>
      <c r="B3825" s="281"/>
      <c r="C3825" s="282"/>
      <c r="D3825" s="282"/>
      <c r="E3825" s="283" t="str">
        <f ca="1">position</f>
        <v/>
      </c>
      <c r="F3825" s="282"/>
      <c r="G3825" s="282"/>
      <c r="H3825" s="282"/>
      <c r="I3825" s="282"/>
      <c r="J3825" s="335"/>
      <c r="K3825" s="282"/>
      <c r="L3825" s="282"/>
      <c r="M3825" s="282"/>
      <c r="N3825" s="282"/>
      <c r="O3825" s="281"/>
      <c r="P3825" s="360" t="str">
        <f ca="1">rescore_patient</f>
        <v/>
      </c>
      <c r="Q3825" s="330" t="str">
        <f ca="1">quantity</f>
        <v/>
      </c>
      <c r="R3825" s="284"/>
      <c r="S3825" s="282"/>
      <c r="T3825" s="282"/>
      <c r="U3825" s="282"/>
      <c r="V3825" s="305"/>
      <c r="W3825" s="305"/>
      <c r="X3825" s="305"/>
      <c r="Y3825" s="282"/>
      <c r="Z3825" s="282" t="e" vm="1">
        <f ca="1">_xlfn.IFS(AND(ISNUMBER(SEARCH("N?m l*", CUSTOMER[[#This Row],[Service Type]], 1)), CUSTOMER[[#This Row],[Count ST]] = TRUE), CUSTOMER[[#This Row],[Quantity]], AND($Y$10:$Y3825 = TRUE, COUNTIFS($H$10:$H3825, CUSTOMER[[#This Row],[Booking]], $J$10:$J3825, CUSTOMER[[#This Row],[Order Date]], $F$10:$F3825, "&lt;&gt;"&amp;"N?m l*")=1), 1, TRUE,  "")</f>
        <v>#NAME?</v>
      </c>
      <c r="AA3825" s="282" t="b">
        <f t="shared" ca="1" si="60"/>
        <v>0</v>
      </c>
      <c r="AB3825" s="305"/>
    </row>
    <row r="3826" spans="1:28" x14ac:dyDescent="0.25">
      <c r="A3826" s="281" t="str">
        <f ca="1">no.</f>
        <v/>
      </c>
      <c r="B3826" s="281"/>
      <c r="C3826" s="282"/>
      <c r="D3826" s="282"/>
      <c r="E3826" s="283" t="str">
        <f ca="1">position</f>
        <v/>
      </c>
      <c r="F3826" s="282"/>
      <c r="G3826" s="282"/>
      <c r="H3826" s="282"/>
      <c r="I3826" s="282"/>
      <c r="J3826" s="335"/>
      <c r="K3826" s="282"/>
      <c r="L3826" s="282"/>
      <c r="M3826" s="282"/>
      <c r="N3826" s="282"/>
      <c r="O3826" s="281"/>
      <c r="P3826" s="360" t="str">
        <f ca="1">rescore_patient</f>
        <v/>
      </c>
      <c r="Q3826" s="330" t="str">
        <f ca="1">quantity</f>
        <v/>
      </c>
      <c r="R3826" s="284"/>
      <c r="S3826" s="282"/>
      <c r="T3826" s="282"/>
      <c r="U3826" s="282"/>
      <c r="V3826" s="305"/>
      <c r="W3826" s="305"/>
      <c r="X3826" s="305"/>
      <c r="Y3826" s="282"/>
      <c r="Z3826" s="282" t="e" vm="1">
        <f ca="1">_xlfn.IFS(AND(ISNUMBER(SEARCH("N?m l*", CUSTOMER[[#This Row],[Service Type]], 1)), CUSTOMER[[#This Row],[Count ST]] = TRUE), CUSTOMER[[#This Row],[Quantity]], AND($Y$10:$Y3826 = TRUE, COUNTIFS($H$10:$H3826, CUSTOMER[[#This Row],[Booking]], $J$10:$J3826, CUSTOMER[[#This Row],[Order Date]], $F$10:$F3826, "&lt;&gt;"&amp;"N?m l*")=1), 1, TRUE,  "")</f>
        <v>#NAME?</v>
      </c>
      <c r="AA3826" s="282" t="b">
        <f t="shared" ca="1" si="60"/>
        <v>0</v>
      </c>
      <c r="AB3826" s="305"/>
    </row>
    <row r="3827" spans="1:28" x14ac:dyDescent="0.25">
      <c r="A3827" s="281" t="str">
        <f ca="1">no.</f>
        <v/>
      </c>
      <c r="B3827" s="281"/>
      <c r="C3827" s="282"/>
      <c r="D3827" s="282"/>
      <c r="E3827" s="283" t="str">
        <f ca="1">position</f>
        <v/>
      </c>
      <c r="F3827" s="282"/>
      <c r="G3827" s="282"/>
      <c r="H3827" s="282"/>
      <c r="I3827" s="282"/>
      <c r="J3827" s="335"/>
      <c r="K3827" s="282"/>
      <c r="L3827" s="282"/>
      <c r="M3827" s="282"/>
      <c r="N3827" s="282"/>
      <c r="O3827" s="281"/>
      <c r="P3827" s="360" t="str">
        <f ca="1">rescore_patient</f>
        <v/>
      </c>
      <c r="Q3827" s="330" t="str">
        <f ca="1">quantity</f>
        <v/>
      </c>
      <c r="R3827" s="284"/>
      <c r="S3827" s="282"/>
      <c r="T3827" s="282"/>
      <c r="U3827" s="282"/>
      <c r="V3827" s="305"/>
      <c r="W3827" s="305"/>
      <c r="X3827" s="305"/>
      <c r="Y3827" s="282"/>
      <c r="Z3827" s="282" t="e" vm="1">
        <f ca="1">_xlfn.IFS(AND(ISNUMBER(SEARCH("N?m l*", CUSTOMER[[#This Row],[Service Type]], 1)), CUSTOMER[[#This Row],[Count ST]] = TRUE), CUSTOMER[[#This Row],[Quantity]], AND($Y$10:$Y3827 = TRUE, COUNTIFS($H$10:$H3827, CUSTOMER[[#This Row],[Booking]], $J$10:$J3827, CUSTOMER[[#This Row],[Order Date]], $F$10:$F3827, "&lt;&gt;"&amp;"N?m l*")=1), 1, TRUE,  "")</f>
        <v>#NAME?</v>
      </c>
      <c r="AA3827" s="282" t="b">
        <f t="shared" ca="1" si="60"/>
        <v>0</v>
      </c>
      <c r="AB3827" s="305"/>
    </row>
    <row r="3828" spans="1:28" x14ac:dyDescent="0.25">
      <c r="A3828" s="281" t="str">
        <f ca="1">no.</f>
        <v/>
      </c>
      <c r="B3828" s="281"/>
      <c r="C3828" s="282"/>
      <c r="D3828" s="282"/>
      <c r="E3828" s="283" t="str">
        <f ca="1">position</f>
        <v/>
      </c>
      <c r="F3828" s="282"/>
      <c r="G3828" s="282"/>
      <c r="H3828" s="282"/>
      <c r="I3828" s="282"/>
      <c r="J3828" s="335"/>
      <c r="K3828" s="282"/>
      <c r="L3828" s="282"/>
      <c r="M3828" s="282"/>
      <c r="N3828" s="282"/>
      <c r="O3828" s="281"/>
      <c r="P3828" s="360" t="str">
        <f ca="1">rescore_patient</f>
        <v/>
      </c>
      <c r="Q3828" s="330" t="str">
        <f ca="1">quantity</f>
        <v/>
      </c>
      <c r="R3828" s="284"/>
      <c r="S3828" s="282"/>
      <c r="T3828" s="282"/>
      <c r="U3828" s="282"/>
      <c r="V3828" s="305"/>
      <c r="W3828" s="305"/>
      <c r="X3828" s="305"/>
      <c r="Y3828" s="282"/>
      <c r="Z3828" s="282" t="e" vm="1">
        <f ca="1">_xlfn.IFS(AND(ISNUMBER(SEARCH("N?m l*", CUSTOMER[[#This Row],[Service Type]], 1)), CUSTOMER[[#This Row],[Count ST]] = TRUE), CUSTOMER[[#This Row],[Quantity]], AND($Y$10:$Y3828 = TRUE, COUNTIFS($H$10:$H3828, CUSTOMER[[#This Row],[Booking]], $J$10:$J3828, CUSTOMER[[#This Row],[Order Date]], $F$10:$F3828, "&lt;&gt;"&amp;"N?m l*")=1), 1, TRUE,  "")</f>
        <v>#NAME?</v>
      </c>
      <c r="AA3828" s="282" t="b">
        <f t="shared" ca="1" si="60"/>
        <v>0</v>
      </c>
      <c r="AB3828" s="305"/>
    </row>
    <row r="3829" spans="1:28" x14ac:dyDescent="0.25">
      <c r="A3829" s="281" t="str">
        <f ca="1">no.</f>
        <v/>
      </c>
      <c r="B3829" s="281"/>
      <c r="C3829" s="282"/>
      <c r="D3829" s="282"/>
      <c r="E3829" s="283" t="str">
        <f ca="1">position</f>
        <v/>
      </c>
      <c r="F3829" s="282"/>
      <c r="G3829" s="282"/>
      <c r="H3829" s="282"/>
      <c r="I3829" s="282"/>
      <c r="J3829" s="335"/>
      <c r="K3829" s="282"/>
      <c r="L3829" s="282"/>
      <c r="M3829" s="282"/>
      <c r="N3829" s="282"/>
      <c r="O3829" s="281"/>
      <c r="P3829" s="360" t="str">
        <f ca="1">rescore_patient</f>
        <v/>
      </c>
      <c r="Q3829" s="330" t="str">
        <f ca="1">quantity</f>
        <v/>
      </c>
      <c r="R3829" s="284"/>
      <c r="S3829" s="282"/>
      <c r="T3829" s="282"/>
      <c r="U3829" s="282"/>
      <c r="V3829" s="305"/>
      <c r="W3829" s="305"/>
      <c r="X3829" s="305"/>
      <c r="Y3829" s="282"/>
      <c r="Z3829" s="282" t="e" vm="1">
        <f ca="1">_xlfn.IFS(AND(ISNUMBER(SEARCH("N?m l*", CUSTOMER[[#This Row],[Service Type]], 1)), CUSTOMER[[#This Row],[Count ST]] = TRUE), CUSTOMER[[#This Row],[Quantity]], AND($Y$10:$Y3829 = TRUE, COUNTIFS($H$10:$H3829, CUSTOMER[[#This Row],[Booking]], $J$10:$J3829, CUSTOMER[[#This Row],[Order Date]], $F$10:$F3829, "&lt;&gt;"&amp;"N?m l*")=1), 1, TRUE,  "")</f>
        <v>#NAME?</v>
      </c>
      <c r="AA3829" s="282" t="b">
        <f t="shared" ca="1" si="60"/>
        <v>0</v>
      </c>
      <c r="AB3829" s="305"/>
    </row>
    <row r="3830" spans="1:28" x14ac:dyDescent="0.25">
      <c r="A3830" s="281" t="str">
        <f ca="1">no.</f>
        <v/>
      </c>
      <c r="B3830" s="281"/>
      <c r="C3830" s="282"/>
      <c r="D3830" s="282"/>
      <c r="E3830" s="283" t="str">
        <f ca="1">position</f>
        <v/>
      </c>
      <c r="F3830" s="282"/>
      <c r="G3830" s="282"/>
      <c r="H3830" s="282"/>
      <c r="I3830" s="282"/>
      <c r="J3830" s="335"/>
      <c r="K3830" s="282"/>
      <c r="L3830" s="282"/>
      <c r="M3830" s="282"/>
      <c r="N3830" s="282"/>
      <c r="O3830" s="281"/>
      <c r="P3830" s="360" t="str">
        <f ca="1">rescore_patient</f>
        <v/>
      </c>
      <c r="Q3830" s="330" t="str">
        <f ca="1">quantity</f>
        <v/>
      </c>
      <c r="R3830" s="284"/>
      <c r="S3830" s="282"/>
      <c r="T3830" s="282"/>
      <c r="U3830" s="282"/>
      <c r="V3830" s="305"/>
      <c r="W3830" s="305"/>
      <c r="X3830" s="305"/>
      <c r="Y3830" s="282"/>
      <c r="Z3830" s="282" t="e" vm="1">
        <f ca="1">_xlfn.IFS(AND(ISNUMBER(SEARCH("N?m l*", CUSTOMER[[#This Row],[Service Type]], 1)), CUSTOMER[[#This Row],[Count ST]] = TRUE), CUSTOMER[[#This Row],[Quantity]], AND($Y$10:$Y3830 = TRUE, COUNTIFS($H$10:$H3830, CUSTOMER[[#This Row],[Booking]], $J$10:$J3830, CUSTOMER[[#This Row],[Order Date]], $F$10:$F3830, "&lt;&gt;"&amp;"N?m l*")=1), 1, TRUE,  "")</f>
        <v>#NAME?</v>
      </c>
      <c r="AA3830" s="282" t="b">
        <f t="shared" ca="1" si="60"/>
        <v>0</v>
      </c>
      <c r="AB3830" s="305"/>
    </row>
    <row r="3831" spans="1:28" x14ac:dyDescent="0.25">
      <c r="A3831" s="281" t="str">
        <f ca="1">no.</f>
        <v/>
      </c>
      <c r="B3831" s="281"/>
      <c r="C3831" s="282"/>
      <c r="D3831" s="282"/>
      <c r="E3831" s="283" t="str">
        <f ca="1">position</f>
        <v/>
      </c>
      <c r="F3831" s="282"/>
      <c r="G3831" s="282"/>
      <c r="H3831" s="282"/>
      <c r="I3831" s="282"/>
      <c r="J3831" s="335"/>
      <c r="K3831" s="282"/>
      <c r="L3831" s="282"/>
      <c r="M3831" s="282"/>
      <c r="N3831" s="282"/>
      <c r="O3831" s="281"/>
      <c r="P3831" s="360" t="str">
        <f ca="1">rescore_patient</f>
        <v/>
      </c>
      <c r="Q3831" s="330" t="str">
        <f ca="1">quantity</f>
        <v/>
      </c>
      <c r="R3831" s="284"/>
      <c r="S3831" s="282"/>
      <c r="T3831" s="282"/>
      <c r="U3831" s="282"/>
      <c r="V3831" s="305"/>
      <c r="W3831" s="305"/>
      <c r="X3831" s="305"/>
      <c r="Y3831" s="282"/>
      <c r="Z3831" s="282" t="e" vm="1">
        <f ca="1">_xlfn.IFS(AND(ISNUMBER(SEARCH("N?m l*", CUSTOMER[[#This Row],[Service Type]], 1)), CUSTOMER[[#This Row],[Count ST]] = TRUE), CUSTOMER[[#This Row],[Quantity]], AND($Y$10:$Y3831 = TRUE, COUNTIFS($H$10:$H3831, CUSTOMER[[#This Row],[Booking]], $J$10:$J3831, CUSTOMER[[#This Row],[Order Date]], $F$10:$F3831, "&lt;&gt;"&amp;"N?m l*")=1), 1, TRUE,  "")</f>
        <v>#NAME?</v>
      </c>
      <c r="AA3831" s="282" t="b">
        <f t="shared" ca="1" si="60"/>
        <v>0</v>
      </c>
      <c r="AB3831" s="305"/>
    </row>
    <row r="3832" spans="1:28" x14ac:dyDescent="0.25">
      <c r="A3832" s="281" t="str">
        <f ca="1">no.</f>
        <v/>
      </c>
      <c r="B3832" s="281"/>
      <c r="C3832" s="282"/>
      <c r="D3832" s="282"/>
      <c r="E3832" s="283" t="str">
        <f ca="1">position</f>
        <v/>
      </c>
      <c r="F3832" s="282"/>
      <c r="G3832" s="282"/>
      <c r="H3832" s="282"/>
      <c r="I3832" s="282"/>
      <c r="J3832" s="335"/>
      <c r="K3832" s="282"/>
      <c r="L3832" s="282"/>
      <c r="M3832" s="282"/>
      <c r="N3832" s="282"/>
      <c r="O3832" s="281"/>
      <c r="P3832" s="360" t="str">
        <f ca="1">rescore_patient</f>
        <v/>
      </c>
      <c r="Q3832" s="330" t="str">
        <f ca="1">quantity</f>
        <v/>
      </c>
      <c r="R3832" s="284"/>
      <c r="S3832" s="282"/>
      <c r="T3832" s="282"/>
      <c r="U3832" s="282"/>
      <c r="V3832" s="305"/>
      <c r="W3832" s="305"/>
      <c r="X3832" s="305"/>
      <c r="Y3832" s="282"/>
      <c r="Z3832" s="282" t="e" vm="1">
        <f ca="1">_xlfn.IFS(AND(ISNUMBER(SEARCH("N?m l*", CUSTOMER[[#This Row],[Service Type]], 1)), CUSTOMER[[#This Row],[Count ST]] = TRUE), CUSTOMER[[#This Row],[Quantity]], AND($Y$10:$Y3832 = TRUE, COUNTIFS($H$10:$H3832, CUSTOMER[[#This Row],[Booking]], $J$10:$J3832, CUSTOMER[[#This Row],[Order Date]], $F$10:$F3832, "&lt;&gt;"&amp;"N?m l*")=1), 1, TRUE,  "")</f>
        <v>#NAME?</v>
      </c>
      <c r="AA3832" s="282" t="b">
        <f t="shared" ca="1" si="60"/>
        <v>0</v>
      </c>
      <c r="AB3832" s="305"/>
    </row>
    <row r="3833" spans="1:28" x14ac:dyDescent="0.25">
      <c r="A3833" s="281" t="str">
        <f ca="1">no.</f>
        <v/>
      </c>
      <c r="B3833" s="281"/>
      <c r="C3833" s="282"/>
      <c r="D3833" s="282"/>
      <c r="E3833" s="283" t="str">
        <f ca="1">position</f>
        <v/>
      </c>
      <c r="F3833" s="282"/>
      <c r="G3833" s="282"/>
      <c r="H3833" s="282"/>
      <c r="I3833" s="282"/>
      <c r="J3833" s="335"/>
      <c r="K3833" s="282"/>
      <c r="L3833" s="282"/>
      <c r="M3833" s="282"/>
      <c r="N3833" s="282"/>
      <c r="O3833" s="281"/>
      <c r="P3833" s="360" t="str">
        <f ca="1">rescore_patient</f>
        <v/>
      </c>
      <c r="Q3833" s="330" t="str">
        <f ca="1">quantity</f>
        <v/>
      </c>
      <c r="R3833" s="284"/>
      <c r="S3833" s="282"/>
      <c r="T3833" s="282"/>
      <c r="U3833" s="282"/>
      <c r="V3833" s="305"/>
      <c r="W3833" s="305"/>
      <c r="X3833" s="305"/>
      <c r="Y3833" s="282"/>
      <c r="Z3833" s="282" t="e" vm="1">
        <f ca="1">_xlfn.IFS(AND(ISNUMBER(SEARCH("N?m l*", CUSTOMER[[#This Row],[Service Type]], 1)), CUSTOMER[[#This Row],[Count ST]] = TRUE), CUSTOMER[[#This Row],[Quantity]], AND($Y$10:$Y3833 = TRUE, COUNTIFS($H$10:$H3833, CUSTOMER[[#This Row],[Booking]], $J$10:$J3833, CUSTOMER[[#This Row],[Order Date]], $F$10:$F3833, "&lt;&gt;"&amp;"N?m l*")=1), 1, TRUE,  "")</f>
        <v>#NAME?</v>
      </c>
      <c r="AA3833" s="282" t="b">
        <f t="shared" ca="1" si="60"/>
        <v>0</v>
      </c>
      <c r="AB3833" s="305"/>
    </row>
    <row r="3834" spans="1:28" x14ac:dyDescent="0.25">
      <c r="A3834" s="281" t="str">
        <f ca="1">no.</f>
        <v/>
      </c>
      <c r="B3834" s="281"/>
      <c r="C3834" s="282"/>
      <c r="D3834" s="282"/>
      <c r="E3834" s="283" t="str">
        <f ca="1">position</f>
        <v/>
      </c>
      <c r="F3834" s="282"/>
      <c r="G3834" s="282"/>
      <c r="H3834" s="282"/>
      <c r="I3834" s="282"/>
      <c r="J3834" s="335"/>
      <c r="K3834" s="282"/>
      <c r="L3834" s="282"/>
      <c r="M3834" s="282"/>
      <c r="N3834" s="282"/>
      <c r="O3834" s="281"/>
      <c r="P3834" s="360" t="str">
        <f ca="1">rescore_patient</f>
        <v/>
      </c>
      <c r="Q3834" s="330" t="str">
        <f ca="1">quantity</f>
        <v/>
      </c>
      <c r="R3834" s="284"/>
      <c r="S3834" s="282"/>
      <c r="T3834" s="282"/>
      <c r="U3834" s="282"/>
      <c r="V3834" s="305"/>
      <c r="W3834" s="305"/>
      <c r="X3834" s="305"/>
      <c r="Y3834" s="282"/>
      <c r="Z3834" s="282" t="e" vm="1">
        <f ca="1">_xlfn.IFS(AND(ISNUMBER(SEARCH("N?m l*", CUSTOMER[[#This Row],[Service Type]], 1)), CUSTOMER[[#This Row],[Count ST]] = TRUE), CUSTOMER[[#This Row],[Quantity]], AND($Y$10:$Y3834 = TRUE, COUNTIFS($H$10:$H3834, CUSTOMER[[#This Row],[Booking]], $J$10:$J3834, CUSTOMER[[#This Row],[Order Date]], $F$10:$F3834, "&lt;&gt;"&amp;"N?m l*")=1), 1, TRUE,  "")</f>
        <v>#NAME?</v>
      </c>
      <c r="AA3834" s="282" t="b">
        <f t="shared" ca="1" si="60"/>
        <v>0</v>
      </c>
      <c r="AB3834" s="305"/>
    </row>
    <row r="3835" spans="1:28" x14ac:dyDescent="0.25">
      <c r="A3835" s="281" t="str">
        <f ca="1">no.</f>
        <v/>
      </c>
      <c r="B3835" s="281"/>
      <c r="C3835" s="282"/>
      <c r="D3835" s="282"/>
      <c r="E3835" s="283" t="str">
        <f ca="1">position</f>
        <v/>
      </c>
      <c r="F3835" s="282"/>
      <c r="G3835" s="282"/>
      <c r="H3835" s="282"/>
      <c r="I3835" s="282"/>
      <c r="J3835" s="335"/>
      <c r="K3835" s="282"/>
      <c r="L3835" s="282"/>
      <c r="M3835" s="282"/>
      <c r="N3835" s="282"/>
      <c r="O3835" s="281"/>
      <c r="P3835" s="360" t="str">
        <f ca="1">rescore_patient</f>
        <v/>
      </c>
      <c r="Q3835" s="330" t="str">
        <f ca="1">quantity</f>
        <v/>
      </c>
      <c r="R3835" s="284"/>
      <c r="S3835" s="282"/>
      <c r="T3835" s="282"/>
      <c r="U3835" s="282"/>
      <c r="V3835" s="305"/>
      <c r="W3835" s="305"/>
      <c r="X3835" s="305"/>
      <c r="Y3835" s="282"/>
      <c r="Z3835" s="282" t="e" vm="1">
        <f ca="1">_xlfn.IFS(AND(ISNUMBER(SEARCH("N?m l*", CUSTOMER[[#This Row],[Service Type]], 1)), CUSTOMER[[#This Row],[Count ST]] = TRUE), CUSTOMER[[#This Row],[Quantity]], AND($Y$10:$Y3835 = TRUE, COUNTIFS($H$10:$H3835, CUSTOMER[[#This Row],[Booking]], $J$10:$J3835, CUSTOMER[[#This Row],[Order Date]], $F$10:$F3835, "&lt;&gt;"&amp;"N?m l*")=1), 1, TRUE,  "")</f>
        <v>#NAME?</v>
      </c>
      <c r="AA3835" s="282" t="b">
        <f t="shared" ca="1" si="60"/>
        <v>0</v>
      </c>
      <c r="AB3835" s="305"/>
    </row>
    <row r="3836" spans="1:28" x14ac:dyDescent="0.25">
      <c r="A3836" s="281" t="str">
        <f ca="1">no.</f>
        <v/>
      </c>
      <c r="B3836" s="281"/>
      <c r="C3836" s="282"/>
      <c r="D3836" s="282"/>
      <c r="E3836" s="283" t="str">
        <f ca="1">position</f>
        <v/>
      </c>
      <c r="F3836" s="282"/>
      <c r="G3836" s="282"/>
      <c r="H3836" s="282"/>
      <c r="I3836" s="282"/>
      <c r="J3836" s="335"/>
      <c r="K3836" s="282"/>
      <c r="L3836" s="282"/>
      <c r="M3836" s="282"/>
      <c r="N3836" s="282"/>
      <c r="O3836" s="281"/>
      <c r="P3836" s="360" t="str">
        <f ca="1">rescore_patient</f>
        <v/>
      </c>
      <c r="Q3836" s="330" t="str">
        <f ca="1">quantity</f>
        <v/>
      </c>
      <c r="R3836" s="284"/>
      <c r="S3836" s="282"/>
      <c r="T3836" s="282"/>
      <c r="U3836" s="282"/>
      <c r="V3836" s="305"/>
      <c r="W3836" s="305"/>
      <c r="X3836" s="305"/>
      <c r="Y3836" s="282"/>
      <c r="Z3836" s="282" t="e" vm="1">
        <f ca="1">_xlfn.IFS(AND(ISNUMBER(SEARCH("N?m l*", CUSTOMER[[#This Row],[Service Type]], 1)), CUSTOMER[[#This Row],[Count ST]] = TRUE), CUSTOMER[[#This Row],[Quantity]], AND($Y$10:$Y3836 = TRUE, COUNTIFS($H$10:$H3836, CUSTOMER[[#This Row],[Booking]], $J$10:$J3836, CUSTOMER[[#This Row],[Order Date]], $F$10:$F3836, "&lt;&gt;"&amp;"N?m l*")=1), 1, TRUE,  "")</f>
        <v>#NAME?</v>
      </c>
      <c r="AA3836" s="282" t="b">
        <f t="shared" ca="1" si="60"/>
        <v>0</v>
      </c>
      <c r="AB3836" s="305"/>
    </row>
    <row r="3837" spans="1:28" x14ac:dyDescent="0.25">
      <c r="A3837" s="281" t="str">
        <f ca="1">no.</f>
        <v/>
      </c>
      <c r="B3837" s="281"/>
      <c r="C3837" s="282"/>
      <c r="D3837" s="282"/>
      <c r="E3837" s="283" t="str">
        <f ca="1">position</f>
        <v/>
      </c>
      <c r="F3837" s="282"/>
      <c r="G3837" s="282"/>
      <c r="H3837" s="282"/>
      <c r="I3837" s="282"/>
      <c r="J3837" s="335"/>
      <c r="K3837" s="282"/>
      <c r="L3837" s="282"/>
      <c r="M3837" s="282"/>
      <c r="N3837" s="282"/>
      <c r="O3837" s="281"/>
      <c r="P3837" s="360" t="str">
        <f ca="1">rescore_patient</f>
        <v/>
      </c>
      <c r="Q3837" s="330" t="str">
        <f ca="1">quantity</f>
        <v/>
      </c>
      <c r="R3837" s="284"/>
      <c r="S3837" s="282"/>
      <c r="T3837" s="282"/>
      <c r="U3837" s="282"/>
      <c r="V3837" s="305"/>
      <c r="W3837" s="305"/>
      <c r="X3837" s="305"/>
      <c r="Y3837" s="282"/>
      <c r="Z3837" s="282" t="e" vm="1">
        <f ca="1">_xlfn.IFS(AND(ISNUMBER(SEARCH("N?m l*", CUSTOMER[[#This Row],[Service Type]], 1)), CUSTOMER[[#This Row],[Count ST]] = TRUE), CUSTOMER[[#This Row],[Quantity]], AND($Y$10:$Y3837 = TRUE, COUNTIFS($H$10:$H3837, CUSTOMER[[#This Row],[Booking]], $J$10:$J3837, CUSTOMER[[#This Row],[Order Date]], $F$10:$F3837, "&lt;&gt;"&amp;"N?m l*")=1), 1, TRUE,  "")</f>
        <v>#NAME?</v>
      </c>
      <c r="AA3837" s="282" t="b">
        <f t="shared" ca="1" si="60"/>
        <v>0</v>
      </c>
      <c r="AB3837" s="305"/>
    </row>
    <row r="3838" spans="1:28" x14ac:dyDescent="0.25">
      <c r="A3838" s="281" t="str">
        <f ca="1">no.</f>
        <v/>
      </c>
      <c r="B3838" s="281"/>
      <c r="C3838" s="282"/>
      <c r="D3838" s="282"/>
      <c r="E3838" s="283" t="str">
        <f ca="1">position</f>
        <v/>
      </c>
      <c r="F3838" s="282"/>
      <c r="G3838" s="282"/>
      <c r="H3838" s="282"/>
      <c r="I3838" s="282"/>
      <c r="J3838" s="335"/>
      <c r="K3838" s="282"/>
      <c r="L3838" s="282"/>
      <c r="M3838" s="282"/>
      <c r="N3838" s="282"/>
      <c r="O3838" s="281"/>
      <c r="P3838" s="360" t="str">
        <f ca="1">rescore_patient</f>
        <v/>
      </c>
      <c r="Q3838" s="330" t="str">
        <f ca="1">quantity</f>
        <v/>
      </c>
      <c r="R3838" s="284"/>
      <c r="S3838" s="282"/>
      <c r="T3838" s="282"/>
      <c r="U3838" s="282"/>
      <c r="V3838" s="305"/>
      <c r="W3838" s="305"/>
      <c r="X3838" s="305"/>
      <c r="Y3838" s="282"/>
      <c r="Z3838" s="282" t="e" vm="1">
        <f ca="1">_xlfn.IFS(AND(ISNUMBER(SEARCH("N?m l*", CUSTOMER[[#This Row],[Service Type]], 1)), CUSTOMER[[#This Row],[Count ST]] = TRUE), CUSTOMER[[#This Row],[Quantity]], AND($Y$10:$Y3838 = TRUE, COUNTIFS($H$10:$H3838, CUSTOMER[[#This Row],[Booking]], $J$10:$J3838, CUSTOMER[[#This Row],[Order Date]], $F$10:$F3838, "&lt;&gt;"&amp;"N?m l*")=1), 1, TRUE,  "")</f>
        <v>#NAME?</v>
      </c>
      <c r="AA3838" s="282" t="b">
        <f t="shared" ca="1" si="60"/>
        <v>0</v>
      </c>
      <c r="AB3838" s="305"/>
    </row>
    <row r="3839" spans="1:28" x14ac:dyDescent="0.25">
      <c r="A3839" s="281" t="str">
        <f ca="1">no.</f>
        <v/>
      </c>
      <c r="B3839" s="281"/>
      <c r="C3839" s="282"/>
      <c r="D3839" s="282"/>
      <c r="E3839" s="283" t="str">
        <f ca="1">position</f>
        <v/>
      </c>
      <c r="F3839" s="282"/>
      <c r="G3839" s="282"/>
      <c r="H3839" s="282"/>
      <c r="I3839" s="282"/>
      <c r="J3839" s="335"/>
      <c r="K3839" s="282"/>
      <c r="L3839" s="282"/>
      <c r="M3839" s="282"/>
      <c r="N3839" s="282"/>
      <c r="O3839" s="281"/>
      <c r="P3839" s="360" t="str">
        <f ca="1">rescore_patient</f>
        <v/>
      </c>
      <c r="Q3839" s="330" t="str">
        <f ca="1">quantity</f>
        <v/>
      </c>
      <c r="R3839" s="284"/>
      <c r="S3839" s="282"/>
      <c r="T3839" s="282"/>
      <c r="U3839" s="282"/>
      <c r="V3839" s="305"/>
      <c r="W3839" s="305"/>
      <c r="X3839" s="305"/>
      <c r="Y3839" s="282"/>
      <c r="Z3839" s="282" t="e" vm="1">
        <f ca="1">_xlfn.IFS(AND(ISNUMBER(SEARCH("N?m l*", CUSTOMER[[#This Row],[Service Type]], 1)), CUSTOMER[[#This Row],[Count ST]] = TRUE), CUSTOMER[[#This Row],[Quantity]], AND($Y$10:$Y3839 = TRUE, COUNTIFS($H$10:$H3839, CUSTOMER[[#This Row],[Booking]], $J$10:$J3839, CUSTOMER[[#This Row],[Order Date]], $F$10:$F3839, "&lt;&gt;"&amp;"N?m l*")=1), 1, TRUE,  "")</f>
        <v>#NAME?</v>
      </c>
      <c r="AA3839" s="282" t="b">
        <f t="shared" ca="1" si="60"/>
        <v>0</v>
      </c>
      <c r="AB3839" s="305"/>
    </row>
    <row r="3840" spans="1:28" x14ac:dyDescent="0.25">
      <c r="A3840" s="281" t="str">
        <f ca="1">no.</f>
        <v/>
      </c>
      <c r="B3840" s="281"/>
      <c r="C3840" s="282"/>
      <c r="D3840" s="282"/>
      <c r="E3840" s="283" t="str">
        <f ca="1">position</f>
        <v/>
      </c>
      <c r="F3840" s="282"/>
      <c r="G3840" s="282"/>
      <c r="H3840" s="282"/>
      <c r="I3840" s="282"/>
      <c r="J3840" s="335"/>
      <c r="K3840" s="282"/>
      <c r="L3840" s="282"/>
      <c r="M3840" s="282"/>
      <c r="N3840" s="282"/>
      <c r="O3840" s="281"/>
      <c r="P3840" s="360" t="str">
        <f ca="1">rescore_patient</f>
        <v/>
      </c>
      <c r="Q3840" s="330" t="str">
        <f ca="1">quantity</f>
        <v/>
      </c>
      <c r="R3840" s="284"/>
      <c r="S3840" s="282"/>
      <c r="T3840" s="282"/>
      <c r="U3840" s="282"/>
      <c r="V3840" s="305"/>
      <c r="W3840" s="305"/>
      <c r="X3840" s="305"/>
      <c r="Y3840" s="282"/>
      <c r="Z3840" s="282" t="e" vm="1">
        <f ca="1">_xlfn.IFS(AND(ISNUMBER(SEARCH("N?m l*", CUSTOMER[[#This Row],[Service Type]], 1)), CUSTOMER[[#This Row],[Count ST]] = TRUE), CUSTOMER[[#This Row],[Quantity]], AND($Y$10:$Y3840 = TRUE, COUNTIFS($H$10:$H3840, CUSTOMER[[#This Row],[Booking]], $J$10:$J3840, CUSTOMER[[#This Row],[Order Date]], $F$10:$F3840, "&lt;&gt;"&amp;"N?m l*")=1), 1, TRUE,  "")</f>
        <v>#NAME?</v>
      </c>
      <c r="AA3840" s="282" t="b">
        <f t="shared" ca="1" si="60"/>
        <v>0</v>
      </c>
      <c r="AB3840" s="305"/>
    </row>
    <row r="3841" spans="1:28" x14ac:dyDescent="0.25">
      <c r="A3841" s="281" t="str">
        <f ca="1">no.</f>
        <v/>
      </c>
      <c r="B3841" s="281"/>
      <c r="C3841" s="282"/>
      <c r="D3841" s="282"/>
      <c r="E3841" s="283" t="str">
        <f ca="1">position</f>
        <v/>
      </c>
      <c r="F3841" s="282"/>
      <c r="G3841" s="282"/>
      <c r="H3841" s="282"/>
      <c r="I3841" s="282"/>
      <c r="J3841" s="335"/>
      <c r="K3841" s="282"/>
      <c r="L3841" s="282"/>
      <c r="M3841" s="282"/>
      <c r="N3841" s="282"/>
      <c r="O3841" s="281"/>
      <c r="P3841" s="360" t="str">
        <f ca="1">rescore_patient</f>
        <v/>
      </c>
      <c r="Q3841" s="330" t="str">
        <f ca="1">quantity</f>
        <v/>
      </c>
      <c r="R3841" s="284"/>
      <c r="S3841" s="282"/>
      <c r="T3841" s="282"/>
      <c r="U3841" s="282"/>
      <c r="V3841" s="305"/>
      <c r="W3841" s="305"/>
      <c r="X3841" s="305"/>
      <c r="Y3841" s="282"/>
      <c r="Z3841" s="282" t="e" vm="1">
        <f ca="1">_xlfn.IFS(AND(ISNUMBER(SEARCH("N?m l*", CUSTOMER[[#This Row],[Service Type]], 1)), CUSTOMER[[#This Row],[Count ST]] = TRUE), CUSTOMER[[#This Row],[Quantity]], AND($Y$10:$Y3841 = TRUE, COUNTIFS($H$10:$H3841, CUSTOMER[[#This Row],[Booking]], $J$10:$J3841, CUSTOMER[[#This Row],[Order Date]], $F$10:$F3841, "&lt;&gt;"&amp;"N?m l*")=1), 1, TRUE,  "")</f>
        <v>#NAME?</v>
      </c>
      <c r="AA3841" s="282" t="b">
        <f t="shared" ca="1" si="60"/>
        <v>0</v>
      </c>
      <c r="AB3841" s="305"/>
    </row>
    <row r="3842" spans="1:28" x14ac:dyDescent="0.25">
      <c r="A3842" s="281" t="str">
        <f ca="1">no.</f>
        <v/>
      </c>
      <c r="B3842" s="281"/>
      <c r="C3842" s="282"/>
      <c r="D3842" s="282"/>
      <c r="E3842" s="283" t="str">
        <f ca="1">position</f>
        <v/>
      </c>
      <c r="F3842" s="282"/>
      <c r="G3842" s="282"/>
      <c r="H3842" s="282"/>
      <c r="I3842" s="282"/>
      <c r="J3842" s="335"/>
      <c r="K3842" s="282"/>
      <c r="L3842" s="282"/>
      <c r="M3842" s="282"/>
      <c r="N3842" s="282"/>
      <c r="O3842" s="281"/>
      <c r="P3842" s="360" t="str">
        <f ca="1">rescore_patient</f>
        <v/>
      </c>
      <c r="Q3842" s="330" t="str">
        <f ca="1">quantity</f>
        <v/>
      </c>
      <c r="R3842" s="284"/>
      <c r="S3842" s="282"/>
      <c r="T3842" s="282"/>
      <c r="U3842" s="282"/>
      <c r="V3842" s="305"/>
      <c r="W3842" s="305"/>
      <c r="X3842" s="305"/>
      <c r="Y3842" s="282"/>
      <c r="Z3842" s="282" t="e" vm="1">
        <f ca="1">_xlfn.IFS(AND(ISNUMBER(SEARCH("N?m l*", CUSTOMER[[#This Row],[Service Type]], 1)), CUSTOMER[[#This Row],[Count ST]] = TRUE), CUSTOMER[[#This Row],[Quantity]], AND($Y$10:$Y3842 = TRUE, COUNTIFS($H$10:$H3842, CUSTOMER[[#This Row],[Booking]], $J$10:$J3842, CUSTOMER[[#This Row],[Order Date]], $F$10:$F3842, "&lt;&gt;"&amp;"N?m l*")=1), 1, TRUE,  "")</f>
        <v>#NAME?</v>
      </c>
      <c r="AA3842" s="282" t="b">
        <f t="shared" ca="1" si="60"/>
        <v>0</v>
      </c>
      <c r="AB3842" s="305"/>
    </row>
    <row r="3843" spans="1:28" x14ac:dyDescent="0.25">
      <c r="A3843" s="281" t="str">
        <f ca="1">no.</f>
        <v/>
      </c>
      <c r="B3843" s="281"/>
      <c r="C3843" s="282"/>
      <c r="D3843" s="282"/>
      <c r="E3843" s="283" t="str">
        <f ca="1">position</f>
        <v/>
      </c>
      <c r="F3843" s="282"/>
      <c r="G3843" s="282"/>
      <c r="H3843" s="282"/>
      <c r="I3843" s="282"/>
      <c r="J3843" s="335"/>
      <c r="K3843" s="282"/>
      <c r="L3843" s="282"/>
      <c r="M3843" s="282"/>
      <c r="N3843" s="282"/>
      <c r="O3843" s="281"/>
      <c r="P3843" s="360" t="str">
        <f ca="1">rescore_patient</f>
        <v/>
      </c>
      <c r="Q3843" s="330" t="str">
        <f ca="1">quantity</f>
        <v/>
      </c>
      <c r="R3843" s="284"/>
      <c r="S3843" s="282"/>
      <c r="T3843" s="282"/>
      <c r="U3843" s="282"/>
      <c r="V3843" s="305"/>
      <c r="W3843" s="305"/>
      <c r="X3843" s="305"/>
      <c r="Y3843" s="282"/>
      <c r="Z3843" s="282" t="e" vm="1">
        <f ca="1">_xlfn.IFS(AND(ISNUMBER(SEARCH("N?m l*", CUSTOMER[[#This Row],[Service Type]], 1)), CUSTOMER[[#This Row],[Count ST]] = TRUE), CUSTOMER[[#This Row],[Quantity]], AND($Y$10:$Y3843 = TRUE, COUNTIFS($H$10:$H3843, CUSTOMER[[#This Row],[Booking]], $J$10:$J3843, CUSTOMER[[#This Row],[Order Date]], $F$10:$F3843, "&lt;&gt;"&amp;"N?m l*")=1), 1, TRUE,  "")</f>
        <v>#NAME?</v>
      </c>
      <c r="AA3843" s="282" t="b">
        <f t="shared" ca="1" si="60"/>
        <v>0</v>
      </c>
      <c r="AB3843" s="305"/>
    </row>
    <row r="3844" spans="1:28" x14ac:dyDescent="0.25">
      <c r="A3844" s="281" t="str">
        <f ca="1">no.</f>
        <v/>
      </c>
      <c r="B3844" s="281"/>
      <c r="C3844" s="282"/>
      <c r="D3844" s="282"/>
      <c r="E3844" s="283" t="str">
        <f ca="1">position</f>
        <v/>
      </c>
      <c r="F3844" s="282"/>
      <c r="G3844" s="282"/>
      <c r="H3844" s="282"/>
      <c r="I3844" s="282"/>
      <c r="J3844" s="335"/>
      <c r="K3844" s="282"/>
      <c r="L3844" s="282"/>
      <c r="M3844" s="282"/>
      <c r="N3844" s="282"/>
      <c r="O3844" s="281"/>
      <c r="P3844" s="360" t="str">
        <f ca="1">rescore_patient</f>
        <v/>
      </c>
      <c r="Q3844" s="330" t="str">
        <f ca="1">quantity</f>
        <v/>
      </c>
      <c r="R3844" s="284"/>
      <c r="S3844" s="282"/>
      <c r="T3844" s="282"/>
      <c r="U3844" s="282"/>
      <c r="V3844" s="305"/>
      <c r="W3844" s="305"/>
      <c r="X3844" s="305"/>
      <c r="Y3844" s="282"/>
      <c r="Z3844" s="282" t="e" vm="1">
        <f ca="1">_xlfn.IFS(AND(ISNUMBER(SEARCH("N?m l*", CUSTOMER[[#This Row],[Service Type]], 1)), CUSTOMER[[#This Row],[Count ST]] = TRUE), CUSTOMER[[#This Row],[Quantity]], AND($Y$10:$Y3844 = TRUE, COUNTIFS($H$10:$H3844, CUSTOMER[[#This Row],[Booking]], $J$10:$J3844, CUSTOMER[[#This Row],[Order Date]], $F$10:$F3844, "&lt;&gt;"&amp;"N?m l*")=1), 1, TRUE,  "")</f>
        <v>#NAME?</v>
      </c>
      <c r="AA3844" s="282" t="b">
        <f t="shared" ca="1" si="60"/>
        <v>0</v>
      </c>
      <c r="AB3844" s="305"/>
    </row>
    <row r="3845" spans="1:28" x14ac:dyDescent="0.25">
      <c r="A3845" s="281" t="str">
        <f ca="1">no.</f>
        <v/>
      </c>
      <c r="B3845" s="281"/>
      <c r="C3845" s="282"/>
      <c r="D3845" s="282"/>
      <c r="E3845" s="283" t="str">
        <f ca="1">position</f>
        <v/>
      </c>
      <c r="F3845" s="282"/>
      <c r="G3845" s="282"/>
      <c r="H3845" s="282"/>
      <c r="I3845" s="282"/>
      <c r="J3845" s="335"/>
      <c r="K3845" s="282"/>
      <c r="L3845" s="282"/>
      <c r="M3845" s="282"/>
      <c r="N3845" s="282"/>
      <c r="O3845" s="281"/>
      <c r="P3845" s="360" t="str">
        <f ca="1">rescore_patient</f>
        <v/>
      </c>
      <c r="Q3845" s="330" t="str">
        <f ca="1">quantity</f>
        <v/>
      </c>
      <c r="R3845" s="284"/>
      <c r="S3845" s="282"/>
      <c r="T3845" s="282"/>
      <c r="U3845" s="282"/>
      <c r="V3845" s="305"/>
      <c r="W3845" s="305"/>
      <c r="X3845" s="305"/>
      <c r="Y3845" s="282"/>
      <c r="Z3845" s="282" t="e" vm="1">
        <f ca="1">_xlfn.IFS(AND(ISNUMBER(SEARCH("N?m l*", CUSTOMER[[#This Row],[Service Type]], 1)), CUSTOMER[[#This Row],[Count ST]] = TRUE), CUSTOMER[[#This Row],[Quantity]], AND($Y$10:$Y3845 = TRUE, COUNTIFS($H$10:$H3845, CUSTOMER[[#This Row],[Booking]], $J$10:$J3845, CUSTOMER[[#This Row],[Order Date]], $F$10:$F3845, "&lt;&gt;"&amp;"N?m l*")=1), 1, TRUE,  "")</f>
        <v>#NAME?</v>
      </c>
      <c r="AA3845" s="282" t="b">
        <f t="shared" ca="1" si="60"/>
        <v>0</v>
      </c>
      <c r="AB3845" s="305"/>
    </row>
    <row r="3846" spans="1:28" x14ac:dyDescent="0.25">
      <c r="A3846" s="281" t="str">
        <f ca="1">no.</f>
        <v/>
      </c>
      <c r="B3846" s="281"/>
      <c r="C3846" s="282"/>
      <c r="D3846" s="282"/>
      <c r="E3846" s="283" t="str">
        <f ca="1">position</f>
        <v/>
      </c>
      <c r="F3846" s="282"/>
      <c r="G3846" s="282"/>
      <c r="H3846" s="282"/>
      <c r="I3846" s="282"/>
      <c r="J3846" s="335"/>
      <c r="K3846" s="282"/>
      <c r="L3846" s="282"/>
      <c r="M3846" s="282"/>
      <c r="N3846" s="282"/>
      <c r="O3846" s="281"/>
      <c r="P3846" s="360" t="str">
        <f ca="1">rescore_patient</f>
        <v/>
      </c>
      <c r="Q3846" s="330" t="str">
        <f ca="1">quantity</f>
        <v/>
      </c>
      <c r="R3846" s="284"/>
      <c r="S3846" s="282"/>
      <c r="T3846" s="282"/>
      <c r="U3846" s="282"/>
      <c r="V3846" s="305"/>
      <c r="W3846" s="305"/>
      <c r="X3846" s="305"/>
      <c r="Y3846" s="282"/>
      <c r="Z3846" s="282" t="e" vm="1">
        <f ca="1">_xlfn.IFS(AND(ISNUMBER(SEARCH("N?m l*", CUSTOMER[[#This Row],[Service Type]], 1)), CUSTOMER[[#This Row],[Count ST]] = TRUE), CUSTOMER[[#This Row],[Quantity]], AND($Y$10:$Y3846 = TRUE, COUNTIFS($H$10:$H3846, CUSTOMER[[#This Row],[Booking]], $J$10:$J3846, CUSTOMER[[#This Row],[Order Date]], $F$10:$F3846, "&lt;&gt;"&amp;"N?m l*")=1), 1, TRUE,  "")</f>
        <v>#NAME?</v>
      </c>
      <c r="AA3846" s="282" t="b">
        <f t="shared" ca="1" si="60"/>
        <v>0</v>
      </c>
      <c r="AB3846" s="305"/>
    </row>
    <row r="3847" spans="1:28" x14ac:dyDescent="0.25">
      <c r="A3847" s="281" t="str">
        <f ca="1">no.</f>
        <v/>
      </c>
      <c r="B3847" s="281"/>
      <c r="C3847" s="282"/>
      <c r="D3847" s="282"/>
      <c r="E3847" s="283" t="str">
        <f ca="1">position</f>
        <v/>
      </c>
      <c r="F3847" s="282"/>
      <c r="G3847" s="282"/>
      <c r="H3847" s="282"/>
      <c r="I3847" s="282"/>
      <c r="J3847" s="335"/>
      <c r="K3847" s="282"/>
      <c r="L3847" s="282"/>
      <c r="M3847" s="282"/>
      <c r="N3847" s="282"/>
      <c r="O3847" s="281"/>
      <c r="P3847" s="360" t="str">
        <f ca="1">rescore_patient</f>
        <v/>
      </c>
      <c r="Q3847" s="330" t="str">
        <f ca="1">quantity</f>
        <v/>
      </c>
      <c r="R3847" s="284"/>
      <c r="S3847" s="282"/>
      <c r="T3847" s="282"/>
      <c r="U3847" s="282"/>
      <c r="V3847" s="305"/>
      <c r="W3847" s="305"/>
      <c r="X3847" s="305"/>
      <c r="Y3847" s="282"/>
      <c r="Z3847" s="282" t="e" vm="1">
        <f ca="1">_xlfn.IFS(AND(ISNUMBER(SEARCH("N?m l*", CUSTOMER[[#This Row],[Service Type]], 1)), CUSTOMER[[#This Row],[Count ST]] = TRUE), CUSTOMER[[#This Row],[Quantity]], AND($Y$10:$Y3847 = TRUE, COUNTIFS($H$10:$H3847, CUSTOMER[[#This Row],[Booking]], $J$10:$J3847, CUSTOMER[[#This Row],[Order Date]], $F$10:$F3847, "&lt;&gt;"&amp;"N?m l*")=1), 1, TRUE,  "")</f>
        <v>#NAME?</v>
      </c>
      <c r="AA3847" s="282" t="b">
        <f t="shared" ca="1" si="60"/>
        <v>0</v>
      </c>
      <c r="AB3847" s="305"/>
    </row>
    <row r="3848" spans="1:28" x14ac:dyDescent="0.25">
      <c r="A3848" s="281" t="str">
        <f ca="1">no.</f>
        <v/>
      </c>
      <c r="B3848" s="281"/>
      <c r="C3848" s="282"/>
      <c r="D3848" s="282"/>
      <c r="E3848" s="283" t="str">
        <f ca="1">position</f>
        <v/>
      </c>
      <c r="F3848" s="282"/>
      <c r="G3848" s="282"/>
      <c r="H3848" s="282"/>
      <c r="I3848" s="282"/>
      <c r="J3848" s="335"/>
      <c r="K3848" s="282"/>
      <c r="L3848" s="282"/>
      <c r="M3848" s="282"/>
      <c r="N3848" s="282"/>
      <c r="O3848" s="281"/>
      <c r="P3848" s="360" t="str">
        <f ca="1">rescore_patient</f>
        <v/>
      </c>
      <c r="Q3848" s="330" t="str">
        <f ca="1">quantity</f>
        <v/>
      </c>
      <c r="R3848" s="284"/>
      <c r="S3848" s="282"/>
      <c r="T3848" s="282"/>
      <c r="U3848" s="282"/>
      <c r="V3848" s="305"/>
      <c r="W3848" s="305"/>
      <c r="X3848" s="305"/>
      <c r="Y3848" s="282"/>
      <c r="Z3848" s="282" t="e" vm="1">
        <f ca="1">_xlfn.IFS(AND(ISNUMBER(SEARCH("N?m l*", CUSTOMER[[#This Row],[Service Type]], 1)), CUSTOMER[[#This Row],[Count ST]] = TRUE), CUSTOMER[[#This Row],[Quantity]], AND($Y$10:$Y3848 = TRUE, COUNTIFS($H$10:$H3848, CUSTOMER[[#This Row],[Booking]], $J$10:$J3848, CUSTOMER[[#This Row],[Order Date]], $F$10:$F3848, "&lt;&gt;"&amp;"N?m l*")=1), 1, TRUE,  "")</f>
        <v>#NAME?</v>
      </c>
      <c r="AA3848" s="282" t="b">
        <f t="shared" ca="1" si="60"/>
        <v>0</v>
      </c>
      <c r="AB3848" s="305"/>
    </row>
    <row r="3849" spans="1:28" x14ac:dyDescent="0.25">
      <c r="A3849" s="281" t="str">
        <f ca="1">no.</f>
        <v/>
      </c>
      <c r="B3849" s="281"/>
      <c r="C3849" s="282"/>
      <c r="D3849" s="282"/>
      <c r="E3849" s="283" t="str">
        <f ca="1">position</f>
        <v/>
      </c>
      <c r="F3849" s="282"/>
      <c r="G3849" s="282"/>
      <c r="H3849" s="282"/>
      <c r="I3849" s="282"/>
      <c r="J3849" s="335"/>
      <c r="K3849" s="282"/>
      <c r="L3849" s="282"/>
      <c r="M3849" s="282"/>
      <c r="N3849" s="282"/>
      <c r="O3849" s="281"/>
      <c r="P3849" s="360" t="str">
        <f ca="1">rescore_patient</f>
        <v/>
      </c>
      <c r="Q3849" s="330" t="str">
        <f ca="1">quantity</f>
        <v/>
      </c>
      <c r="R3849" s="284"/>
      <c r="S3849" s="282"/>
      <c r="T3849" s="282"/>
      <c r="U3849" s="282"/>
      <c r="V3849" s="305"/>
      <c r="W3849" s="305"/>
      <c r="X3849" s="305"/>
      <c r="Y3849" s="282"/>
      <c r="Z3849" s="282" t="e" vm="1">
        <f ca="1">_xlfn.IFS(AND(ISNUMBER(SEARCH("N?m l*", CUSTOMER[[#This Row],[Service Type]], 1)), CUSTOMER[[#This Row],[Count ST]] = TRUE), CUSTOMER[[#This Row],[Quantity]], AND($Y$10:$Y3849 = TRUE, COUNTIFS($H$10:$H3849, CUSTOMER[[#This Row],[Booking]], $J$10:$J3849, CUSTOMER[[#This Row],[Order Date]], $F$10:$F3849, "&lt;&gt;"&amp;"N?m l*")=1), 1, TRUE,  "")</f>
        <v>#NAME?</v>
      </c>
      <c r="AA3849" s="282" t="b">
        <f t="shared" ca="1" si="60"/>
        <v>0</v>
      </c>
      <c r="AB3849" s="305"/>
    </row>
    <row r="3850" spans="1:28" x14ac:dyDescent="0.25">
      <c r="A3850" s="281" t="str">
        <f ca="1">no.</f>
        <v/>
      </c>
      <c r="B3850" s="281"/>
      <c r="C3850" s="282"/>
      <c r="D3850" s="282"/>
      <c r="E3850" s="283" t="str">
        <f ca="1">position</f>
        <v/>
      </c>
      <c r="F3850" s="282"/>
      <c r="G3850" s="282"/>
      <c r="H3850" s="282"/>
      <c r="I3850" s="282"/>
      <c r="J3850" s="335"/>
      <c r="K3850" s="282"/>
      <c r="L3850" s="282"/>
      <c r="M3850" s="282"/>
      <c r="N3850" s="282"/>
      <c r="O3850" s="281"/>
      <c r="P3850" s="360" t="str">
        <f ca="1">rescore_patient</f>
        <v/>
      </c>
      <c r="Q3850" s="330" t="str">
        <f ca="1">quantity</f>
        <v/>
      </c>
      <c r="R3850" s="284"/>
      <c r="S3850" s="282"/>
      <c r="T3850" s="282"/>
      <c r="U3850" s="282"/>
      <c r="V3850" s="305"/>
      <c r="W3850" s="305"/>
      <c r="X3850" s="305"/>
      <c r="Y3850" s="282"/>
      <c r="Z3850" s="282" t="e" vm="1">
        <f ca="1">_xlfn.IFS(AND(ISNUMBER(SEARCH("N?m l*", CUSTOMER[[#This Row],[Service Type]], 1)), CUSTOMER[[#This Row],[Count ST]] = TRUE), CUSTOMER[[#This Row],[Quantity]], AND($Y$10:$Y3850 = TRUE, COUNTIFS($H$10:$H3850, CUSTOMER[[#This Row],[Booking]], $J$10:$J3850, CUSTOMER[[#This Row],[Order Date]], $F$10:$F3850, "&lt;&gt;"&amp;"N?m l*")=1), 1, TRUE,  "")</f>
        <v>#NAME?</v>
      </c>
      <c r="AA3850" s="282" t="b">
        <f t="shared" ref="AA3850:AA3913" ca="1" si="61">count_svc_type</f>
        <v>0</v>
      </c>
      <c r="AB3850" s="305"/>
    </row>
    <row r="3851" spans="1:28" x14ac:dyDescent="0.25">
      <c r="A3851" s="281" t="str">
        <f ca="1">no.</f>
        <v/>
      </c>
      <c r="B3851" s="281"/>
      <c r="C3851" s="282"/>
      <c r="D3851" s="282"/>
      <c r="E3851" s="283" t="str">
        <f ca="1">position</f>
        <v/>
      </c>
      <c r="F3851" s="282"/>
      <c r="G3851" s="282"/>
      <c r="H3851" s="282"/>
      <c r="I3851" s="282"/>
      <c r="J3851" s="335"/>
      <c r="K3851" s="282"/>
      <c r="L3851" s="282"/>
      <c r="M3851" s="282"/>
      <c r="N3851" s="282"/>
      <c r="O3851" s="281"/>
      <c r="P3851" s="360" t="str">
        <f ca="1">rescore_patient</f>
        <v/>
      </c>
      <c r="Q3851" s="330" t="str">
        <f ca="1">quantity</f>
        <v/>
      </c>
      <c r="R3851" s="284"/>
      <c r="S3851" s="282"/>
      <c r="T3851" s="282"/>
      <c r="U3851" s="282"/>
      <c r="V3851" s="305"/>
      <c r="W3851" s="305"/>
      <c r="X3851" s="305"/>
      <c r="Y3851" s="282"/>
      <c r="Z3851" s="282" t="e" vm="1">
        <f ca="1">_xlfn.IFS(AND(ISNUMBER(SEARCH("N?m l*", CUSTOMER[[#This Row],[Service Type]], 1)), CUSTOMER[[#This Row],[Count ST]] = TRUE), CUSTOMER[[#This Row],[Quantity]], AND($Y$10:$Y3851 = TRUE, COUNTIFS($H$10:$H3851, CUSTOMER[[#This Row],[Booking]], $J$10:$J3851, CUSTOMER[[#This Row],[Order Date]], $F$10:$F3851, "&lt;&gt;"&amp;"N?m l*")=1), 1, TRUE,  "")</f>
        <v>#NAME?</v>
      </c>
      <c r="AA3851" s="282" t="b">
        <f t="shared" ca="1" si="61"/>
        <v>0</v>
      </c>
      <c r="AB3851" s="305"/>
    </row>
    <row r="3852" spans="1:28" x14ac:dyDescent="0.25">
      <c r="A3852" s="281" t="str">
        <f ca="1">no.</f>
        <v/>
      </c>
      <c r="B3852" s="281"/>
      <c r="C3852" s="282"/>
      <c r="D3852" s="282"/>
      <c r="E3852" s="283" t="str">
        <f ca="1">position</f>
        <v/>
      </c>
      <c r="F3852" s="282"/>
      <c r="G3852" s="282"/>
      <c r="H3852" s="282"/>
      <c r="I3852" s="282"/>
      <c r="J3852" s="335"/>
      <c r="K3852" s="282"/>
      <c r="L3852" s="282"/>
      <c r="M3852" s="282"/>
      <c r="N3852" s="282"/>
      <c r="O3852" s="281"/>
      <c r="P3852" s="360" t="str">
        <f ca="1">rescore_patient</f>
        <v/>
      </c>
      <c r="Q3852" s="330" t="str">
        <f ca="1">quantity</f>
        <v/>
      </c>
      <c r="R3852" s="284"/>
      <c r="S3852" s="282"/>
      <c r="T3852" s="282"/>
      <c r="U3852" s="282"/>
      <c r="V3852" s="305"/>
      <c r="W3852" s="305"/>
      <c r="X3852" s="305"/>
      <c r="Y3852" s="282"/>
      <c r="Z3852" s="282" t="e" vm="1">
        <f ca="1">_xlfn.IFS(AND(ISNUMBER(SEARCH("N?m l*", CUSTOMER[[#This Row],[Service Type]], 1)), CUSTOMER[[#This Row],[Count ST]] = TRUE), CUSTOMER[[#This Row],[Quantity]], AND($Y$10:$Y3852 = TRUE, COUNTIFS($H$10:$H3852, CUSTOMER[[#This Row],[Booking]], $J$10:$J3852, CUSTOMER[[#This Row],[Order Date]], $F$10:$F3852, "&lt;&gt;"&amp;"N?m l*")=1), 1, TRUE,  "")</f>
        <v>#NAME?</v>
      </c>
      <c r="AA3852" s="282" t="b">
        <f t="shared" ca="1" si="61"/>
        <v>0</v>
      </c>
      <c r="AB3852" s="305"/>
    </row>
    <row r="3853" spans="1:28" x14ac:dyDescent="0.25">
      <c r="A3853" s="281" t="str">
        <f ca="1">no.</f>
        <v/>
      </c>
      <c r="B3853" s="281"/>
      <c r="C3853" s="282"/>
      <c r="D3853" s="282"/>
      <c r="E3853" s="283" t="str">
        <f ca="1">position</f>
        <v/>
      </c>
      <c r="F3853" s="282"/>
      <c r="G3853" s="282"/>
      <c r="H3853" s="282"/>
      <c r="I3853" s="282"/>
      <c r="J3853" s="335"/>
      <c r="K3853" s="282"/>
      <c r="L3853" s="282"/>
      <c r="M3853" s="282"/>
      <c r="N3853" s="282"/>
      <c r="O3853" s="281"/>
      <c r="P3853" s="360" t="str">
        <f ca="1">rescore_patient</f>
        <v/>
      </c>
      <c r="Q3853" s="330" t="str">
        <f ca="1">quantity</f>
        <v/>
      </c>
      <c r="R3853" s="284"/>
      <c r="S3853" s="282"/>
      <c r="T3853" s="282"/>
      <c r="U3853" s="282"/>
      <c r="V3853" s="305"/>
      <c r="W3853" s="305"/>
      <c r="X3853" s="305"/>
      <c r="Y3853" s="282"/>
      <c r="Z3853" s="282" t="e" vm="1">
        <f ca="1">_xlfn.IFS(AND(ISNUMBER(SEARCH("N?m l*", CUSTOMER[[#This Row],[Service Type]], 1)), CUSTOMER[[#This Row],[Count ST]] = TRUE), CUSTOMER[[#This Row],[Quantity]], AND($Y$10:$Y3853 = TRUE, COUNTIFS($H$10:$H3853, CUSTOMER[[#This Row],[Booking]], $J$10:$J3853, CUSTOMER[[#This Row],[Order Date]], $F$10:$F3853, "&lt;&gt;"&amp;"N?m l*")=1), 1, TRUE,  "")</f>
        <v>#NAME?</v>
      </c>
      <c r="AA3853" s="282" t="b">
        <f t="shared" ca="1" si="61"/>
        <v>0</v>
      </c>
      <c r="AB3853" s="305"/>
    </row>
    <row r="3854" spans="1:28" x14ac:dyDescent="0.25">
      <c r="A3854" s="281" t="str">
        <f ca="1">no.</f>
        <v/>
      </c>
      <c r="B3854" s="281"/>
      <c r="C3854" s="282"/>
      <c r="D3854" s="282"/>
      <c r="E3854" s="283" t="str">
        <f ca="1">position</f>
        <v/>
      </c>
      <c r="F3854" s="282"/>
      <c r="G3854" s="282"/>
      <c r="H3854" s="282"/>
      <c r="I3854" s="282"/>
      <c r="J3854" s="335"/>
      <c r="K3854" s="282"/>
      <c r="L3854" s="282"/>
      <c r="M3854" s="282"/>
      <c r="N3854" s="282"/>
      <c r="O3854" s="281"/>
      <c r="P3854" s="360" t="str">
        <f ca="1">rescore_patient</f>
        <v/>
      </c>
      <c r="Q3854" s="330" t="str">
        <f ca="1">quantity</f>
        <v/>
      </c>
      <c r="R3854" s="284"/>
      <c r="S3854" s="282"/>
      <c r="T3854" s="282"/>
      <c r="U3854" s="282"/>
      <c r="V3854" s="305"/>
      <c r="W3854" s="305"/>
      <c r="X3854" s="305"/>
      <c r="Y3854" s="282"/>
      <c r="Z3854" s="282" t="e" vm="1">
        <f ca="1">_xlfn.IFS(AND(ISNUMBER(SEARCH("N?m l*", CUSTOMER[[#This Row],[Service Type]], 1)), CUSTOMER[[#This Row],[Count ST]] = TRUE), CUSTOMER[[#This Row],[Quantity]], AND($Y$10:$Y3854 = TRUE, COUNTIFS($H$10:$H3854, CUSTOMER[[#This Row],[Booking]], $J$10:$J3854, CUSTOMER[[#This Row],[Order Date]], $F$10:$F3854, "&lt;&gt;"&amp;"N?m l*")=1), 1, TRUE,  "")</f>
        <v>#NAME?</v>
      </c>
      <c r="AA3854" s="282" t="b">
        <f t="shared" ca="1" si="61"/>
        <v>0</v>
      </c>
      <c r="AB3854" s="305"/>
    </row>
    <row r="3855" spans="1:28" x14ac:dyDescent="0.25">
      <c r="A3855" s="281" t="str">
        <f ca="1">no.</f>
        <v/>
      </c>
      <c r="B3855" s="281"/>
      <c r="C3855" s="282"/>
      <c r="D3855" s="282"/>
      <c r="E3855" s="283" t="str">
        <f ca="1">position</f>
        <v/>
      </c>
      <c r="F3855" s="282"/>
      <c r="G3855" s="282"/>
      <c r="H3855" s="282"/>
      <c r="I3855" s="282"/>
      <c r="J3855" s="335"/>
      <c r="K3855" s="282"/>
      <c r="L3855" s="282"/>
      <c r="M3855" s="282"/>
      <c r="N3855" s="282"/>
      <c r="O3855" s="281"/>
      <c r="P3855" s="360" t="str">
        <f ca="1">rescore_patient</f>
        <v/>
      </c>
      <c r="Q3855" s="330" t="str">
        <f ca="1">quantity</f>
        <v/>
      </c>
      <c r="R3855" s="284"/>
      <c r="S3855" s="282"/>
      <c r="T3855" s="282"/>
      <c r="U3855" s="282"/>
      <c r="V3855" s="305"/>
      <c r="W3855" s="305"/>
      <c r="X3855" s="305"/>
      <c r="Y3855" s="282"/>
      <c r="Z3855" s="282" t="e" vm="1">
        <f ca="1">_xlfn.IFS(AND(ISNUMBER(SEARCH("N?m l*", CUSTOMER[[#This Row],[Service Type]], 1)), CUSTOMER[[#This Row],[Count ST]] = TRUE), CUSTOMER[[#This Row],[Quantity]], AND($Y$10:$Y3855 = TRUE, COUNTIFS($H$10:$H3855, CUSTOMER[[#This Row],[Booking]], $J$10:$J3855, CUSTOMER[[#This Row],[Order Date]], $F$10:$F3855, "&lt;&gt;"&amp;"N?m l*")=1), 1, TRUE,  "")</f>
        <v>#NAME?</v>
      </c>
      <c r="AA3855" s="282" t="b">
        <f t="shared" ca="1" si="61"/>
        <v>0</v>
      </c>
      <c r="AB3855" s="305"/>
    </row>
    <row r="3856" spans="1:28" x14ac:dyDescent="0.25">
      <c r="A3856" s="281" t="str">
        <f ca="1">no.</f>
        <v/>
      </c>
      <c r="B3856" s="281"/>
      <c r="C3856" s="282"/>
      <c r="D3856" s="282"/>
      <c r="E3856" s="283" t="str">
        <f ca="1">position</f>
        <v/>
      </c>
      <c r="F3856" s="282"/>
      <c r="G3856" s="282"/>
      <c r="H3856" s="282"/>
      <c r="I3856" s="282"/>
      <c r="J3856" s="335"/>
      <c r="K3856" s="282"/>
      <c r="L3856" s="282"/>
      <c r="M3856" s="282"/>
      <c r="N3856" s="282"/>
      <c r="O3856" s="281"/>
      <c r="P3856" s="360" t="str">
        <f ca="1">rescore_patient</f>
        <v/>
      </c>
      <c r="Q3856" s="330" t="str">
        <f ca="1">quantity</f>
        <v/>
      </c>
      <c r="R3856" s="284"/>
      <c r="S3856" s="282"/>
      <c r="T3856" s="282"/>
      <c r="U3856" s="282"/>
      <c r="V3856" s="305"/>
      <c r="W3856" s="305"/>
      <c r="X3856" s="305"/>
      <c r="Y3856" s="282"/>
      <c r="Z3856" s="282" t="e" vm="1">
        <f ca="1">_xlfn.IFS(AND(ISNUMBER(SEARCH("N?m l*", CUSTOMER[[#This Row],[Service Type]], 1)), CUSTOMER[[#This Row],[Count ST]] = TRUE), CUSTOMER[[#This Row],[Quantity]], AND($Y$10:$Y3856 = TRUE, COUNTIFS($H$10:$H3856, CUSTOMER[[#This Row],[Booking]], $J$10:$J3856, CUSTOMER[[#This Row],[Order Date]], $F$10:$F3856, "&lt;&gt;"&amp;"N?m l*")=1), 1, TRUE,  "")</f>
        <v>#NAME?</v>
      </c>
      <c r="AA3856" s="282" t="b">
        <f t="shared" ca="1" si="61"/>
        <v>0</v>
      </c>
      <c r="AB3856" s="305"/>
    </row>
    <row r="3857" spans="1:28" x14ac:dyDescent="0.25">
      <c r="A3857" s="281" t="str">
        <f ca="1">no.</f>
        <v/>
      </c>
      <c r="B3857" s="281"/>
      <c r="C3857" s="282"/>
      <c r="D3857" s="282"/>
      <c r="E3857" s="283" t="str">
        <f ca="1">position</f>
        <v/>
      </c>
      <c r="F3857" s="282"/>
      <c r="G3857" s="282"/>
      <c r="H3857" s="282"/>
      <c r="I3857" s="282"/>
      <c r="J3857" s="335"/>
      <c r="K3857" s="282"/>
      <c r="L3857" s="282"/>
      <c r="M3857" s="282"/>
      <c r="N3857" s="282"/>
      <c r="O3857" s="281"/>
      <c r="P3857" s="360" t="str">
        <f ca="1">rescore_patient</f>
        <v/>
      </c>
      <c r="Q3857" s="330" t="str">
        <f ca="1">quantity</f>
        <v/>
      </c>
      <c r="R3857" s="284"/>
      <c r="S3857" s="282"/>
      <c r="T3857" s="282"/>
      <c r="U3857" s="282"/>
      <c r="V3857" s="305"/>
      <c r="W3857" s="305"/>
      <c r="X3857" s="305"/>
      <c r="Y3857" s="282"/>
      <c r="Z3857" s="282" t="e" vm="1">
        <f ca="1">_xlfn.IFS(AND(ISNUMBER(SEARCH("N?m l*", CUSTOMER[[#This Row],[Service Type]], 1)), CUSTOMER[[#This Row],[Count ST]] = TRUE), CUSTOMER[[#This Row],[Quantity]], AND($Y$10:$Y3857 = TRUE, COUNTIFS($H$10:$H3857, CUSTOMER[[#This Row],[Booking]], $J$10:$J3857, CUSTOMER[[#This Row],[Order Date]], $F$10:$F3857, "&lt;&gt;"&amp;"N?m l*")=1), 1, TRUE,  "")</f>
        <v>#NAME?</v>
      </c>
      <c r="AA3857" s="282" t="b">
        <f t="shared" ca="1" si="61"/>
        <v>0</v>
      </c>
      <c r="AB3857" s="305"/>
    </row>
    <row r="3858" spans="1:28" x14ac:dyDescent="0.25">
      <c r="A3858" s="281" t="str">
        <f ca="1">no.</f>
        <v/>
      </c>
      <c r="B3858" s="281"/>
      <c r="C3858" s="282"/>
      <c r="D3858" s="282"/>
      <c r="E3858" s="283" t="str">
        <f ca="1">position</f>
        <v/>
      </c>
      <c r="F3858" s="282"/>
      <c r="G3858" s="282"/>
      <c r="H3858" s="282"/>
      <c r="I3858" s="282"/>
      <c r="J3858" s="335"/>
      <c r="K3858" s="282"/>
      <c r="L3858" s="282"/>
      <c r="M3858" s="282"/>
      <c r="N3858" s="282"/>
      <c r="O3858" s="281"/>
      <c r="P3858" s="360" t="str">
        <f ca="1">rescore_patient</f>
        <v/>
      </c>
      <c r="Q3858" s="330" t="str">
        <f ca="1">quantity</f>
        <v/>
      </c>
      <c r="R3858" s="284"/>
      <c r="S3858" s="282"/>
      <c r="T3858" s="282"/>
      <c r="U3858" s="282"/>
      <c r="V3858" s="305"/>
      <c r="W3858" s="305"/>
      <c r="X3858" s="305"/>
      <c r="Y3858" s="282"/>
      <c r="Z3858" s="282" t="e" vm="1">
        <f ca="1">_xlfn.IFS(AND(ISNUMBER(SEARCH("N?m l*", CUSTOMER[[#This Row],[Service Type]], 1)), CUSTOMER[[#This Row],[Count ST]] = TRUE), CUSTOMER[[#This Row],[Quantity]], AND($Y$10:$Y3858 = TRUE, COUNTIFS($H$10:$H3858, CUSTOMER[[#This Row],[Booking]], $J$10:$J3858, CUSTOMER[[#This Row],[Order Date]], $F$10:$F3858, "&lt;&gt;"&amp;"N?m l*")=1), 1, TRUE,  "")</f>
        <v>#NAME?</v>
      </c>
      <c r="AA3858" s="282" t="b">
        <f t="shared" ca="1" si="61"/>
        <v>0</v>
      </c>
      <c r="AB3858" s="305"/>
    </row>
    <row r="3859" spans="1:28" x14ac:dyDescent="0.25">
      <c r="A3859" s="281" t="str">
        <f ca="1">no.</f>
        <v/>
      </c>
      <c r="B3859" s="281"/>
      <c r="C3859" s="282"/>
      <c r="D3859" s="282"/>
      <c r="E3859" s="283" t="str">
        <f ca="1">position</f>
        <v/>
      </c>
      <c r="F3859" s="282"/>
      <c r="G3859" s="282"/>
      <c r="H3859" s="282"/>
      <c r="I3859" s="282"/>
      <c r="J3859" s="335"/>
      <c r="K3859" s="282"/>
      <c r="L3859" s="282"/>
      <c r="M3859" s="282"/>
      <c r="N3859" s="282"/>
      <c r="O3859" s="281"/>
      <c r="P3859" s="360" t="str">
        <f ca="1">rescore_patient</f>
        <v/>
      </c>
      <c r="Q3859" s="330" t="str">
        <f ca="1">quantity</f>
        <v/>
      </c>
      <c r="R3859" s="284"/>
      <c r="S3859" s="282"/>
      <c r="T3859" s="282"/>
      <c r="U3859" s="282"/>
      <c r="V3859" s="305"/>
      <c r="W3859" s="305"/>
      <c r="X3859" s="305"/>
      <c r="Y3859" s="282"/>
      <c r="Z3859" s="282" t="e" vm="1">
        <f ca="1">_xlfn.IFS(AND(ISNUMBER(SEARCH("N?m l*", CUSTOMER[[#This Row],[Service Type]], 1)), CUSTOMER[[#This Row],[Count ST]] = TRUE), CUSTOMER[[#This Row],[Quantity]], AND($Y$10:$Y3859 = TRUE, COUNTIFS($H$10:$H3859, CUSTOMER[[#This Row],[Booking]], $J$10:$J3859, CUSTOMER[[#This Row],[Order Date]], $F$10:$F3859, "&lt;&gt;"&amp;"N?m l*")=1), 1, TRUE,  "")</f>
        <v>#NAME?</v>
      </c>
      <c r="AA3859" s="282" t="b">
        <f t="shared" ca="1" si="61"/>
        <v>0</v>
      </c>
      <c r="AB3859" s="305"/>
    </row>
    <row r="3860" spans="1:28" x14ac:dyDescent="0.25">
      <c r="A3860" s="281" t="str">
        <f ca="1">no.</f>
        <v/>
      </c>
      <c r="B3860" s="281"/>
      <c r="C3860" s="282"/>
      <c r="D3860" s="282"/>
      <c r="E3860" s="283" t="str">
        <f ca="1">position</f>
        <v/>
      </c>
      <c r="F3860" s="282"/>
      <c r="G3860" s="282"/>
      <c r="H3860" s="282"/>
      <c r="I3860" s="282"/>
      <c r="J3860" s="335"/>
      <c r="K3860" s="282"/>
      <c r="L3860" s="282"/>
      <c r="M3860" s="282"/>
      <c r="N3860" s="282"/>
      <c r="O3860" s="281"/>
      <c r="P3860" s="360" t="str">
        <f ca="1">rescore_patient</f>
        <v/>
      </c>
      <c r="Q3860" s="330" t="str">
        <f ca="1">quantity</f>
        <v/>
      </c>
      <c r="R3860" s="284"/>
      <c r="S3860" s="282"/>
      <c r="T3860" s="282"/>
      <c r="U3860" s="282"/>
      <c r="V3860" s="305"/>
      <c r="W3860" s="305"/>
      <c r="X3860" s="305"/>
      <c r="Y3860" s="282"/>
      <c r="Z3860" s="282" t="e" vm="1">
        <f ca="1">_xlfn.IFS(AND(ISNUMBER(SEARCH("N?m l*", CUSTOMER[[#This Row],[Service Type]], 1)), CUSTOMER[[#This Row],[Count ST]] = TRUE), CUSTOMER[[#This Row],[Quantity]], AND($Y$10:$Y3860 = TRUE, COUNTIFS($H$10:$H3860, CUSTOMER[[#This Row],[Booking]], $J$10:$J3860, CUSTOMER[[#This Row],[Order Date]], $F$10:$F3860, "&lt;&gt;"&amp;"N?m l*")=1), 1, TRUE,  "")</f>
        <v>#NAME?</v>
      </c>
      <c r="AA3860" s="282" t="b">
        <f t="shared" ca="1" si="61"/>
        <v>0</v>
      </c>
      <c r="AB3860" s="305"/>
    </row>
    <row r="3861" spans="1:28" x14ac:dyDescent="0.25">
      <c r="A3861" s="281" t="str">
        <f ca="1">no.</f>
        <v/>
      </c>
      <c r="B3861" s="281"/>
      <c r="C3861" s="282"/>
      <c r="D3861" s="282"/>
      <c r="E3861" s="283" t="str">
        <f ca="1">position</f>
        <v/>
      </c>
      <c r="F3861" s="282"/>
      <c r="G3861" s="282"/>
      <c r="H3861" s="282"/>
      <c r="I3861" s="282"/>
      <c r="J3861" s="335"/>
      <c r="K3861" s="282"/>
      <c r="L3861" s="282"/>
      <c r="M3861" s="282"/>
      <c r="N3861" s="282"/>
      <c r="O3861" s="281"/>
      <c r="P3861" s="360" t="str">
        <f ca="1">rescore_patient</f>
        <v/>
      </c>
      <c r="Q3861" s="330" t="str">
        <f ca="1">quantity</f>
        <v/>
      </c>
      <c r="R3861" s="284"/>
      <c r="S3861" s="282"/>
      <c r="T3861" s="282"/>
      <c r="U3861" s="282"/>
      <c r="V3861" s="305"/>
      <c r="W3861" s="305"/>
      <c r="X3861" s="305"/>
      <c r="Y3861" s="282"/>
      <c r="Z3861" s="282" t="e" vm="1">
        <f ca="1">_xlfn.IFS(AND(ISNUMBER(SEARCH("N?m l*", CUSTOMER[[#This Row],[Service Type]], 1)), CUSTOMER[[#This Row],[Count ST]] = TRUE), CUSTOMER[[#This Row],[Quantity]], AND($Y$10:$Y3861 = TRUE, COUNTIFS($H$10:$H3861, CUSTOMER[[#This Row],[Booking]], $J$10:$J3861, CUSTOMER[[#This Row],[Order Date]], $F$10:$F3861, "&lt;&gt;"&amp;"N?m l*")=1), 1, TRUE,  "")</f>
        <v>#NAME?</v>
      </c>
      <c r="AA3861" s="282" t="b">
        <f t="shared" ca="1" si="61"/>
        <v>0</v>
      </c>
      <c r="AB3861" s="305"/>
    </row>
    <row r="3862" spans="1:28" x14ac:dyDescent="0.25">
      <c r="A3862" s="281" t="str">
        <f ca="1">no.</f>
        <v/>
      </c>
      <c r="B3862" s="281"/>
      <c r="C3862" s="282"/>
      <c r="D3862" s="282"/>
      <c r="E3862" s="283" t="str">
        <f ca="1">position</f>
        <v/>
      </c>
      <c r="F3862" s="282"/>
      <c r="G3862" s="282"/>
      <c r="H3862" s="282"/>
      <c r="I3862" s="282"/>
      <c r="J3862" s="335"/>
      <c r="K3862" s="282"/>
      <c r="L3862" s="282"/>
      <c r="M3862" s="282"/>
      <c r="N3862" s="282"/>
      <c r="O3862" s="281"/>
      <c r="P3862" s="360" t="str">
        <f ca="1">rescore_patient</f>
        <v/>
      </c>
      <c r="Q3862" s="330" t="str">
        <f ca="1">quantity</f>
        <v/>
      </c>
      <c r="R3862" s="284"/>
      <c r="S3862" s="282"/>
      <c r="T3862" s="282"/>
      <c r="U3862" s="282"/>
      <c r="V3862" s="305"/>
      <c r="W3862" s="305"/>
      <c r="X3862" s="305"/>
      <c r="Y3862" s="282"/>
      <c r="Z3862" s="282" t="e" vm="1">
        <f ca="1">_xlfn.IFS(AND(ISNUMBER(SEARCH("N?m l*", CUSTOMER[[#This Row],[Service Type]], 1)), CUSTOMER[[#This Row],[Count ST]] = TRUE), CUSTOMER[[#This Row],[Quantity]], AND($Y$10:$Y3862 = TRUE, COUNTIFS($H$10:$H3862, CUSTOMER[[#This Row],[Booking]], $J$10:$J3862, CUSTOMER[[#This Row],[Order Date]], $F$10:$F3862, "&lt;&gt;"&amp;"N?m l*")=1), 1, TRUE,  "")</f>
        <v>#NAME?</v>
      </c>
      <c r="AA3862" s="282" t="b">
        <f t="shared" ca="1" si="61"/>
        <v>0</v>
      </c>
      <c r="AB3862" s="305"/>
    </row>
    <row r="3863" spans="1:28" x14ac:dyDescent="0.25">
      <c r="A3863" s="281" t="str">
        <f ca="1">no.</f>
        <v/>
      </c>
      <c r="B3863" s="281"/>
      <c r="C3863" s="282"/>
      <c r="D3863" s="282"/>
      <c r="E3863" s="283" t="str">
        <f ca="1">position</f>
        <v/>
      </c>
      <c r="F3863" s="282"/>
      <c r="G3863" s="282"/>
      <c r="H3863" s="282"/>
      <c r="I3863" s="282"/>
      <c r="J3863" s="335"/>
      <c r="K3863" s="282"/>
      <c r="L3863" s="282"/>
      <c r="M3863" s="282"/>
      <c r="N3863" s="282"/>
      <c r="O3863" s="281"/>
      <c r="P3863" s="360" t="str">
        <f ca="1">rescore_patient</f>
        <v/>
      </c>
      <c r="Q3863" s="330" t="str">
        <f ca="1">quantity</f>
        <v/>
      </c>
      <c r="R3863" s="284"/>
      <c r="S3863" s="282"/>
      <c r="T3863" s="282"/>
      <c r="U3863" s="282"/>
      <c r="V3863" s="305"/>
      <c r="W3863" s="305"/>
      <c r="X3863" s="305"/>
      <c r="Y3863" s="282"/>
      <c r="Z3863" s="282" t="e" vm="1">
        <f ca="1">_xlfn.IFS(AND(ISNUMBER(SEARCH("N?m l*", CUSTOMER[[#This Row],[Service Type]], 1)), CUSTOMER[[#This Row],[Count ST]] = TRUE), CUSTOMER[[#This Row],[Quantity]], AND($Y$10:$Y3863 = TRUE, COUNTIFS($H$10:$H3863, CUSTOMER[[#This Row],[Booking]], $J$10:$J3863, CUSTOMER[[#This Row],[Order Date]], $F$10:$F3863, "&lt;&gt;"&amp;"N?m l*")=1), 1, TRUE,  "")</f>
        <v>#NAME?</v>
      </c>
      <c r="AA3863" s="282" t="b">
        <f t="shared" ca="1" si="61"/>
        <v>0</v>
      </c>
      <c r="AB3863" s="305"/>
    </row>
    <row r="3864" spans="1:28" x14ac:dyDescent="0.25">
      <c r="A3864" s="281" t="str">
        <f ca="1">no.</f>
        <v/>
      </c>
      <c r="B3864" s="281"/>
      <c r="C3864" s="282"/>
      <c r="D3864" s="282"/>
      <c r="E3864" s="283" t="str">
        <f ca="1">position</f>
        <v/>
      </c>
      <c r="F3864" s="282"/>
      <c r="G3864" s="282"/>
      <c r="H3864" s="282"/>
      <c r="I3864" s="282"/>
      <c r="J3864" s="335"/>
      <c r="K3864" s="282"/>
      <c r="L3864" s="282"/>
      <c r="M3864" s="282"/>
      <c r="N3864" s="282"/>
      <c r="O3864" s="281"/>
      <c r="P3864" s="360" t="str">
        <f ca="1">rescore_patient</f>
        <v/>
      </c>
      <c r="Q3864" s="330" t="str">
        <f ca="1">quantity</f>
        <v/>
      </c>
      <c r="R3864" s="284"/>
      <c r="S3864" s="282"/>
      <c r="T3864" s="282"/>
      <c r="U3864" s="282"/>
      <c r="V3864" s="305"/>
      <c r="W3864" s="305"/>
      <c r="X3864" s="305"/>
      <c r="Y3864" s="282"/>
      <c r="Z3864" s="282" t="e" vm="1">
        <f ca="1">_xlfn.IFS(AND(ISNUMBER(SEARCH("N?m l*", CUSTOMER[[#This Row],[Service Type]], 1)), CUSTOMER[[#This Row],[Count ST]] = TRUE), CUSTOMER[[#This Row],[Quantity]], AND($Y$10:$Y3864 = TRUE, COUNTIFS($H$10:$H3864, CUSTOMER[[#This Row],[Booking]], $J$10:$J3864, CUSTOMER[[#This Row],[Order Date]], $F$10:$F3864, "&lt;&gt;"&amp;"N?m l*")=1), 1, TRUE,  "")</f>
        <v>#NAME?</v>
      </c>
      <c r="AA3864" s="282" t="b">
        <f t="shared" ca="1" si="61"/>
        <v>0</v>
      </c>
      <c r="AB3864" s="305"/>
    </row>
    <row r="3865" spans="1:28" x14ac:dyDescent="0.25">
      <c r="A3865" s="281" t="str">
        <f ca="1">no.</f>
        <v/>
      </c>
      <c r="B3865" s="281"/>
      <c r="C3865" s="282"/>
      <c r="D3865" s="282"/>
      <c r="E3865" s="283" t="str">
        <f ca="1">position</f>
        <v/>
      </c>
      <c r="F3865" s="282"/>
      <c r="G3865" s="282"/>
      <c r="H3865" s="282"/>
      <c r="I3865" s="282"/>
      <c r="J3865" s="335"/>
      <c r="K3865" s="282"/>
      <c r="L3865" s="282"/>
      <c r="M3865" s="282"/>
      <c r="N3865" s="282"/>
      <c r="O3865" s="281"/>
      <c r="P3865" s="360" t="str">
        <f ca="1">rescore_patient</f>
        <v/>
      </c>
      <c r="Q3865" s="330" t="str">
        <f ca="1">quantity</f>
        <v/>
      </c>
      <c r="R3865" s="284"/>
      <c r="S3865" s="282"/>
      <c r="T3865" s="282"/>
      <c r="U3865" s="282"/>
      <c r="V3865" s="305"/>
      <c r="W3865" s="305"/>
      <c r="X3865" s="305"/>
      <c r="Y3865" s="282"/>
      <c r="Z3865" s="282" t="e" vm="1">
        <f ca="1">_xlfn.IFS(AND(ISNUMBER(SEARCH("N?m l*", CUSTOMER[[#This Row],[Service Type]], 1)), CUSTOMER[[#This Row],[Count ST]] = TRUE), CUSTOMER[[#This Row],[Quantity]], AND($Y$10:$Y3865 = TRUE, COUNTIFS($H$10:$H3865, CUSTOMER[[#This Row],[Booking]], $J$10:$J3865, CUSTOMER[[#This Row],[Order Date]], $F$10:$F3865, "&lt;&gt;"&amp;"N?m l*")=1), 1, TRUE,  "")</f>
        <v>#NAME?</v>
      </c>
      <c r="AA3865" s="282" t="b">
        <f t="shared" ca="1" si="61"/>
        <v>0</v>
      </c>
      <c r="AB3865" s="305"/>
    </row>
    <row r="3866" spans="1:28" x14ac:dyDescent="0.25">
      <c r="A3866" s="281" t="str">
        <f ca="1">no.</f>
        <v/>
      </c>
      <c r="B3866" s="281"/>
      <c r="C3866" s="282"/>
      <c r="D3866" s="282"/>
      <c r="E3866" s="283" t="str">
        <f ca="1">position</f>
        <v/>
      </c>
      <c r="F3866" s="282"/>
      <c r="G3866" s="282"/>
      <c r="H3866" s="282"/>
      <c r="I3866" s="282"/>
      <c r="J3866" s="335"/>
      <c r="K3866" s="282"/>
      <c r="L3866" s="282"/>
      <c r="M3866" s="282"/>
      <c r="N3866" s="282"/>
      <c r="O3866" s="281"/>
      <c r="P3866" s="360" t="str">
        <f ca="1">rescore_patient</f>
        <v/>
      </c>
      <c r="Q3866" s="330" t="str">
        <f ca="1">quantity</f>
        <v/>
      </c>
      <c r="R3866" s="284"/>
      <c r="S3866" s="282"/>
      <c r="T3866" s="282"/>
      <c r="U3866" s="282"/>
      <c r="V3866" s="305"/>
      <c r="W3866" s="305"/>
      <c r="X3866" s="305"/>
      <c r="Y3866" s="282"/>
      <c r="Z3866" s="282" t="e" vm="1">
        <f ca="1">_xlfn.IFS(AND(ISNUMBER(SEARCH("N?m l*", CUSTOMER[[#This Row],[Service Type]], 1)), CUSTOMER[[#This Row],[Count ST]] = TRUE), CUSTOMER[[#This Row],[Quantity]], AND($Y$10:$Y3866 = TRUE, COUNTIFS($H$10:$H3866, CUSTOMER[[#This Row],[Booking]], $J$10:$J3866, CUSTOMER[[#This Row],[Order Date]], $F$10:$F3866, "&lt;&gt;"&amp;"N?m l*")=1), 1, TRUE,  "")</f>
        <v>#NAME?</v>
      </c>
      <c r="AA3866" s="282" t="b">
        <f t="shared" ca="1" si="61"/>
        <v>0</v>
      </c>
      <c r="AB3866" s="305"/>
    </row>
    <row r="3867" spans="1:28" x14ac:dyDescent="0.25">
      <c r="A3867" s="281" t="str">
        <f ca="1">no.</f>
        <v/>
      </c>
      <c r="B3867" s="281"/>
      <c r="C3867" s="282"/>
      <c r="D3867" s="282"/>
      <c r="E3867" s="283" t="str">
        <f ca="1">position</f>
        <v/>
      </c>
      <c r="F3867" s="282"/>
      <c r="G3867" s="282"/>
      <c r="H3867" s="282"/>
      <c r="I3867" s="282"/>
      <c r="J3867" s="335"/>
      <c r="K3867" s="282"/>
      <c r="L3867" s="282"/>
      <c r="M3867" s="282"/>
      <c r="N3867" s="282"/>
      <c r="O3867" s="281"/>
      <c r="P3867" s="360" t="str">
        <f ca="1">rescore_patient</f>
        <v/>
      </c>
      <c r="Q3867" s="330" t="str">
        <f ca="1">quantity</f>
        <v/>
      </c>
      <c r="R3867" s="284"/>
      <c r="S3867" s="282"/>
      <c r="T3867" s="282"/>
      <c r="U3867" s="282"/>
      <c r="V3867" s="305"/>
      <c r="W3867" s="305"/>
      <c r="X3867" s="305"/>
      <c r="Y3867" s="282"/>
      <c r="Z3867" s="282" t="e" vm="1">
        <f ca="1">_xlfn.IFS(AND(ISNUMBER(SEARCH("N?m l*", CUSTOMER[[#This Row],[Service Type]], 1)), CUSTOMER[[#This Row],[Count ST]] = TRUE), CUSTOMER[[#This Row],[Quantity]], AND($Y$10:$Y3867 = TRUE, COUNTIFS($H$10:$H3867, CUSTOMER[[#This Row],[Booking]], $J$10:$J3867, CUSTOMER[[#This Row],[Order Date]], $F$10:$F3867, "&lt;&gt;"&amp;"N?m l*")=1), 1, TRUE,  "")</f>
        <v>#NAME?</v>
      </c>
      <c r="AA3867" s="282" t="b">
        <f t="shared" ca="1" si="61"/>
        <v>0</v>
      </c>
      <c r="AB3867" s="305"/>
    </row>
    <row r="3868" spans="1:28" x14ac:dyDescent="0.25">
      <c r="A3868" s="281" t="str">
        <f ca="1">no.</f>
        <v/>
      </c>
      <c r="B3868" s="281"/>
      <c r="C3868" s="282"/>
      <c r="D3868" s="282"/>
      <c r="E3868" s="283" t="str">
        <f ca="1">position</f>
        <v/>
      </c>
      <c r="F3868" s="282"/>
      <c r="G3868" s="282"/>
      <c r="H3868" s="282"/>
      <c r="I3868" s="282"/>
      <c r="J3868" s="335"/>
      <c r="K3868" s="282"/>
      <c r="L3868" s="282"/>
      <c r="M3868" s="282"/>
      <c r="N3868" s="282"/>
      <c r="O3868" s="281"/>
      <c r="P3868" s="360" t="str">
        <f ca="1">rescore_patient</f>
        <v/>
      </c>
      <c r="Q3868" s="330" t="str">
        <f ca="1">quantity</f>
        <v/>
      </c>
      <c r="R3868" s="284"/>
      <c r="S3868" s="282"/>
      <c r="T3868" s="282"/>
      <c r="U3868" s="282"/>
      <c r="V3868" s="305"/>
      <c r="W3868" s="305"/>
      <c r="X3868" s="305"/>
      <c r="Y3868" s="282"/>
      <c r="Z3868" s="282" t="e" vm="1">
        <f ca="1">_xlfn.IFS(AND(ISNUMBER(SEARCH("N?m l*", CUSTOMER[[#This Row],[Service Type]], 1)), CUSTOMER[[#This Row],[Count ST]] = TRUE), CUSTOMER[[#This Row],[Quantity]], AND($Y$10:$Y3868 = TRUE, COUNTIFS($H$10:$H3868, CUSTOMER[[#This Row],[Booking]], $J$10:$J3868, CUSTOMER[[#This Row],[Order Date]], $F$10:$F3868, "&lt;&gt;"&amp;"N?m l*")=1), 1, TRUE,  "")</f>
        <v>#NAME?</v>
      </c>
      <c r="AA3868" s="282" t="b">
        <f t="shared" ca="1" si="61"/>
        <v>0</v>
      </c>
      <c r="AB3868" s="305"/>
    </row>
    <row r="3869" spans="1:28" x14ac:dyDescent="0.25">
      <c r="A3869" s="281" t="str">
        <f ca="1">no.</f>
        <v/>
      </c>
      <c r="B3869" s="281"/>
      <c r="C3869" s="282"/>
      <c r="D3869" s="282"/>
      <c r="E3869" s="283" t="str">
        <f ca="1">position</f>
        <v/>
      </c>
      <c r="F3869" s="282"/>
      <c r="G3869" s="282"/>
      <c r="H3869" s="282"/>
      <c r="I3869" s="282"/>
      <c r="J3869" s="335"/>
      <c r="K3869" s="282"/>
      <c r="L3869" s="282"/>
      <c r="M3869" s="282"/>
      <c r="N3869" s="282"/>
      <c r="O3869" s="281"/>
      <c r="P3869" s="360" t="str">
        <f ca="1">rescore_patient</f>
        <v/>
      </c>
      <c r="Q3869" s="330" t="str">
        <f ca="1">quantity</f>
        <v/>
      </c>
      <c r="R3869" s="284"/>
      <c r="S3869" s="282"/>
      <c r="T3869" s="282"/>
      <c r="U3869" s="282"/>
      <c r="V3869" s="305"/>
      <c r="W3869" s="305"/>
      <c r="X3869" s="305"/>
      <c r="Y3869" s="282"/>
      <c r="Z3869" s="282" t="e" vm="1">
        <f ca="1">_xlfn.IFS(AND(ISNUMBER(SEARCH("N?m l*", CUSTOMER[[#This Row],[Service Type]], 1)), CUSTOMER[[#This Row],[Count ST]] = TRUE), CUSTOMER[[#This Row],[Quantity]], AND($Y$10:$Y3869 = TRUE, COUNTIFS($H$10:$H3869, CUSTOMER[[#This Row],[Booking]], $J$10:$J3869, CUSTOMER[[#This Row],[Order Date]], $F$10:$F3869, "&lt;&gt;"&amp;"N?m l*")=1), 1, TRUE,  "")</f>
        <v>#NAME?</v>
      </c>
      <c r="AA3869" s="282" t="b">
        <f t="shared" ca="1" si="61"/>
        <v>0</v>
      </c>
      <c r="AB3869" s="305"/>
    </row>
    <row r="3870" spans="1:28" x14ac:dyDescent="0.25">
      <c r="A3870" s="281" t="str">
        <f ca="1">no.</f>
        <v/>
      </c>
      <c r="B3870" s="281"/>
      <c r="C3870" s="282"/>
      <c r="D3870" s="282"/>
      <c r="E3870" s="283" t="str">
        <f ca="1">position</f>
        <v/>
      </c>
      <c r="F3870" s="282"/>
      <c r="G3870" s="282"/>
      <c r="H3870" s="282"/>
      <c r="I3870" s="282"/>
      <c r="J3870" s="335"/>
      <c r="K3870" s="282"/>
      <c r="L3870" s="282"/>
      <c r="M3870" s="282"/>
      <c r="N3870" s="282"/>
      <c r="O3870" s="281"/>
      <c r="P3870" s="360" t="str">
        <f ca="1">rescore_patient</f>
        <v/>
      </c>
      <c r="Q3870" s="330" t="str">
        <f ca="1">quantity</f>
        <v/>
      </c>
      <c r="R3870" s="284"/>
      <c r="S3870" s="282"/>
      <c r="T3870" s="282"/>
      <c r="U3870" s="282"/>
      <c r="V3870" s="305"/>
      <c r="W3870" s="305"/>
      <c r="X3870" s="305"/>
      <c r="Y3870" s="282"/>
      <c r="Z3870" s="282" t="e" vm="1">
        <f ca="1">_xlfn.IFS(AND(ISNUMBER(SEARCH("N?m l*", CUSTOMER[[#This Row],[Service Type]], 1)), CUSTOMER[[#This Row],[Count ST]] = TRUE), CUSTOMER[[#This Row],[Quantity]], AND($Y$10:$Y3870 = TRUE, COUNTIFS($H$10:$H3870, CUSTOMER[[#This Row],[Booking]], $J$10:$J3870, CUSTOMER[[#This Row],[Order Date]], $F$10:$F3870, "&lt;&gt;"&amp;"N?m l*")=1), 1, TRUE,  "")</f>
        <v>#NAME?</v>
      </c>
      <c r="AA3870" s="282" t="b">
        <f t="shared" ca="1" si="61"/>
        <v>0</v>
      </c>
      <c r="AB3870" s="305"/>
    </row>
    <row r="3871" spans="1:28" x14ac:dyDescent="0.25">
      <c r="A3871" s="281" t="str">
        <f ca="1">no.</f>
        <v/>
      </c>
      <c r="B3871" s="281"/>
      <c r="C3871" s="282"/>
      <c r="D3871" s="282"/>
      <c r="E3871" s="283" t="str">
        <f ca="1">position</f>
        <v/>
      </c>
      <c r="F3871" s="282"/>
      <c r="G3871" s="282"/>
      <c r="H3871" s="282"/>
      <c r="I3871" s="282"/>
      <c r="J3871" s="335"/>
      <c r="K3871" s="282"/>
      <c r="L3871" s="282"/>
      <c r="M3871" s="282"/>
      <c r="N3871" s="282"/>
      <c r="O3871" s="281"/>
      <c r="P3871" s="360" t="str">
        <f ca="1">rescore_patient</f>
        <v/>
      </c>
      <c r="Q3871" s="330" t="str">
        <f ca="1">quantity</f>
        <v/>
      </c>
      <c r="R3871" s="284"/>
      <c r="S3871" s="282"/>
      <c r="T3871" s="282"/>
      <c r="U3871" s="282"/>
      <c r="V3871" s="305"/>
      <c r="W3871" s="305"/>
      <c r="X3871" s="305"/>
      <c r="Y3871" s="282"/>
      <c r="Z3871" s="282" t="e" vm="1">
        <f ca="1">_xlfn.IFS(AND(ISNUMBER(SEARCH("N?m l*", CUSTOMER[[#This Row],[Service Type]], 1)), CUSTOMER[[#This Row],[Count ST]] = TRUE), CUSTOMER[[#This Row],[Quantity]], AND($Y$10:$Y3871 = TRUE, COUNTIFS($H$10:$H3871, CUSTOMER[[#This Row],[Booking]], $J$10:$J3871, CUSTOMER[[#This Row],[Order Date]], $F$10:$F3871, "&lt;&gt;"&amp;"N?m l*")=1), 1, TRUE,  "")</f>
        <v>#NAME?</v>
      </c>
      <c r="AA3871" s="282" t="b">
        <f t="shared" ca="1" si="61"/>
        <v>0</v>
      </c>
      <c r="AB3871" s="305"/>
    </row>
    <row r="3872" spans="1:28" x14ac:dyDescent="0.25">
      <c r="A3872" s="281" t="str">
        <f ca="1">no.</f>
        <v/>
      </c>
      <c r="B3872" s="281"/>
      <c r="C3872" s="282"/>
      <c r="D3872" s="282"/>
      <c r="E3872" s="283" t="str">
        <f ca="1">position</f>
        <v/>
      </c>
      <c r="F3872" s="282"/>
      <c r="G3872" s="282"/>
      <c r="H3872" s="282"/>
      <c r="I3872" s="282"/>
      <c r="J3872" s="335"/>
      <c r="K3872" s="282"/>
      <c r="L3872" s="282"/>
      <c r="M3872" s="282"/>
      <c r="N3872" s="282"/>
      <c r="O3872" s="281"/>
      <c r="P3872" s="360" t="str">
        <f ca="1">rescore_patient</f>
        <v/>
      </c>
      <c r="Q3872" s="330" t="str">
        <f ca="1">quantity</f>
        <v/>
      </c>
      <c r="R3872" s="284"/>
      <c r="S3872" s="282"/>
      <c r="T3872" s="282"/>
      <c r="U3872" s="282"/>
      <c r="V3872" s="305"/>
      <c r="W3872" s="305"/>
      <c r="X3872" s="305"/>
      <c r="Y3872" s="282"/>
      <c r="Z3872" s="282" t="e" vm="1">
        <f ca="1">_xlfn.IFS(AND(ISNUMBER(SEARCH("N?m l*", CUSTOMER[[#This Row],[Service Type]], 1)), CUSTOMER[[#This Row],[Count ST]] = TRUE), CUSTOMER[[#This Row],[Quantity]], AND($Y$10:$Y3872 = TRUE, COUNTIFS($H$10:$H3872, CUSTOMER[[#This Row],[Booking]], $J$10:$J3872, CUSTOMER[[#This Row],[Order Date]], $F$10:$F3872, "&lt;&gt;"&amp;"N?m l*")=1), 1, TRUE,  "")</f>
        <v>#NAME?</v>
      </c>
      <c r="AA3872" s="282" t="b">
        <f t="shared" ca="1" si="61"/>
        <v>0</v>
      </c>
      <c r="AB3872" s="305"/>
    </row>
    <row r="3873" spans="1:28" x14ac:dyDescent="0.25">
      <c r="A3873" s="281" t="str">
        <f ca="1">no.</f>
        <v/>
      </c>
      <c r="B3873" s="281"/>
      <c r="C3873" s="282"/>
      <c r="D3873" s="282"/>
      <c r="E3873" s="283" t="str">
        <f ca="1">position</f>
        <v/>
      </c>
      <c r="F3873" s="282"/>
      <c r="G3873" s="282"/>
      <c r="H3873" s="282"/>
      <c r="I3873" s="282"/>
      <c r="J3873" s="335"/>
      <c r="K3873" s="282"/>
      <c r="L3873" s="282"/>
      <c r="M3873" s="282"/>
      <c r="N3873" s="282"/>
      <c r="O3873" s="281"/>
      <c r="P3873" s="360" t="str">
        <f ca="1">rescore_patient</f>
        <v/>
      </c>
      <c r="Q3873" s="330" t="str">
        <f ca="1">quantity</f>
        <v/>
      </c>
      <c r="R3873" s="284"/>
      <c r="S3873" s="282"/>
      <c r="T3873" s="282"/>
      <c r="U3873" s="282"/>
      <c r="V3873" s="305"/>
      <c r="W3873" s="305"/>
      <c r="X3873" s="305"/>
      <c r="Y3873" s="282"/>
      <c r="Z3873" s="282" t="e" vm="1">
        <f ca="1">_xlfn.IFS(AND(ISNUMBER(SEARCH("N?m l*", CUSTOMER[[#This Row],[Service Type]], 1)), CUSTOMER[[#This Row],[Count ST]] = TRUE), CUSTOMER[[#This Row],[Quantity]], AND($Y$10:$Y3873 = TRUE, COUNTIFS($H$10:$H3873, CUSTOMER[[#This Row],[Booking]], $J$10:$J3873, CUSTOMER[[#This Row],[Order Date]], $F$10:$F3873, "&lt;&gt;"&amp;"N?m l*")=1), 1, TRUE,  "")</f>
        <v>#NAME?</v>
      </c>
      <c r="AA3873" s="282" t="b">
        <f t="shared" ca="1" si="61"/>
        <v>0</v>
      </c>
      <c r="AB3873" s="305"/>
    </row>
    <row r="3874" spans="1:28" x14ac:dyDescent="0.25">
      <c r="A3874" s="281" t="str">
        <f ca="1">no.</f>
        <v/>
      </c>
      <c r="B3874" s="281"/>
      <c r="C3874" s="282"/>
      <c r="D3874" s="282"/>
      <c r="E3874" s="283" t="str">
        <f ca="1">position</f>
        <v/>
      </c>
      <c r="F3874" s="282"/>
      <c r="G3874" s="282"/>
      <c r="H3874" s="282"/>
      <c r="I3874" s="282"/>
      <c r="J3874" s="335"/>
      <c r="K3874" s="282"/>
      <c r="L3874" s="282"/>
      <c r="M3874" s="282"/>
      <c r="N3874" s="282"/>
      <c r="O3874" s="281"/>
      <c r="P3874" s="360" t="str">
        <f ca="1">rescore_patient</f>
        <v/>
      </c>
      <c r="Q3874" s="330" t="str">
        <f ca="1">quantity</f>
        <v/>
      </c>
      <c r="R3874" s="284"/>
      <c r="S3874" s="282"/>
      <c r="T3874" s="282"/>
      <c r="U3874" s="282"/>
      <c r="V3874" s="305"/>
      <c r="W3874" s="305"/>
      <c r="X3874" s="305"/>
      <c r="Y3874" s="282"/>
      <c r="Z3874" s="282" t="e" vm="1">
        <f ca="1">_xlfn.IFS(AND(ISNUMBER(SEARCH("N?m l*", CUSTOMER[[#This Row],[Service Type]], 1)), CUSTOMER[[#This Row],[Count ST]] = TRUE), CUSTOMER[[#This Row],[Quantity]], AND($Y$10:$Y3874 = TRUE, COUNTIFS($H$10:$H3874, CUSTOMER[[#This Row],[Booking]], $J$10:$J3874, CUSTOMER[[#This Row],[Order Date]], $F$10:$F3874, "&lt;&gt;"&amp;"N?m l*")=1), 1, TRUE,  "")</f>
        <v>#NAME?</v>
      </c>
      <c r="AA3874" s="282" t="b">
        <f t="shared" ca="1" si="61"/>
        <v>0</v>
      </c>
      <c r="AB3874" s="305"/>
    </row>
    <row r="3875" spans="1:28" x14ac:dyDescent="0.25">
      <c r="A3875" s="281" t="str">
        <f ca="1">no.</f>
        <v/>
      </c>
      <c r="B3875" s="281"/>
      <c r="C3875" s="282"/>
      <c r="D3875" s="282"/>
      <c r="E3875" s="283" t="str">
        <f ca="1">position</f>
        <v/>
      </c>
      <c r="F3875" s="282"/>
      <c r="G3875" s="282"/>
      <c r="H3875" s="282"/>
      <c r="I3875" s="282"/>
      <c r="J3875" s="335"/>
      <c r="K3875" s="282"/>
      <c r="L3875" s="282"/>
      <c r="M3875" s="282"/>
      <c r="N3875" s="282"/>
      <c r="O3875" s="281"/>
      <c r="P3875" s="360" t="str">
        <f ca="1">rescore_patient</f>
        <v/>
      </c>
      <c r="Q3875" s="330" t="str">
        <f ca="1">quantity</f>
        <v/>
      </c>
      <c r="R3875" s="284"/>
      <c r="S3875" s="282"/>
      <c r="T3875" s="282"/>
      <c r="U3875" s="282"/>
      <c r="V3875" s="305"/>
      <c r="W3875" s="305"/>
      <c r="X3875" s="305"/>
      <c r="Y3875" s="282"/>
      <c r="Z3875" s="282" t="e" vm="1">
        <f ca="1">_xlfn.IFS(AND(ISNUMBER(SEARCH("N?m l*", CUSTOMER[[#This Row],[Service Type]], 1)), CUSTOMER[[#This Row],[Count ST]] = TRUE), CUSTOMER[[#This Row],[Quantity]], AND($Y$10:$Y3875 = TRUE, COUNTIFS($H$10:$H3875, CUSTOMER[[#This Row],[Booking]], $J$10:$J3875, CUSTOMER[[#This Row],[Order Date]], $F$10:$F3875, "&lt;&gt;"&amp;"N?m l*")=1), 1, TRUE,  "")</f>
        <v>#NAME?</v>
      </c>
      <c r="AA3875" s="282" t="b">
        <f t="shared" ca="1" si="61"/>
        <v>0</v>
      </c>
      <c r="AB3875" s="305"/>
    </row>
    <row r="3876" spans="1:28" x14ac:dyDescent="0.25">
      <c r="A3876" s="281" t="str">
        <f ca="1">no.</f>
        <v/>
      </c>
      <c r="B3876" s="281"/>
      <c r="C3876" s="282"/>
      <c r="D3876" s="282"/>
      <c r="E3876" s="283" t="str">
        <f ca="1">position</f>
        <v/>
      </c>
      <c r="F3876" s="282"/>
      <c r="G3876" s="282"/>
      <c r="H3876" s="282"/>
      <c r="I3876" s="282"/>
      <c r="J3876" s="335"/>
      <c r="K3876" s="282"/>
      <c r="L3876" s="282"/>
      <c r="M3876" s="282"/>
      <c r="N3876" s="282"/>
      <c r="O3876" s="281"/>
      <c r="P3876" s="360" t="str">
        <f ca="1">rescore_patient</f>
        <v/>
      </c>
      <c r="Q3876" s="330" t="str">
        <f ca="1">quantity</f>
        <v/>
      </c>
      <c r="R3876" s="284"/>
      <c r="S3876" s="282"/>
      <c r="T3876" s="282"/>
      <c r="U3876" s="282"/>
      <c r="V3876" s="305"/>
      <c r="W3876" s="305"/>
      <c r="X3876" s="305"/>
      <c r="Y3876" s="282"/>
      <c r="Z3876" s="282" t="e" vm="1">
        <f ca="1">_xlfn.IFS(AND(ISNUMBER(SEARCH("N?m l*", CUSTOMER[[#This Row],[Service Type]], 1)), CUSTOMER[[#This Row],[Count ST]] = TRUE), CUSTOMER[[#This Row],[Quantity]], AND($Y$10:$Y3876 = TRUE, COUNTIFS($H$10:$H3876, CUSTOMER[[#This Row],[Booking]], $J$10:$J3876, CUSTOMER[[#This Row],[Order Date]], $F$10:$F3876, "&lt;&gt;"&amp;"N?m l*")=1), 1, TRUE,  "")</f>
        <v>#NAME?</v>
      </c>
      <c r="AA3876" s="282" t="b">
        <f t="shared" ca="1" si="61"/>
        <v>0</v>
      </c>
      <c r="AB3876" s="305"/>
    </row>
    <row r="3877" spans="1:28" x14ac:dyDescent="0.25">
      <c r="A3877" s="281" t="str">
        <f ca="1">no.</f>
        <v/>
      </c>
      <c r="B3877" s="281"/>
      <c r="C3877" s="282"/>
      <c r="D3877" s="282"/>
      <c r="E3877" s="283" t="str">
        <f ca="1">position</f>
        <v/>
      </c>
      <c r="F3877" s="282"/>
      <c r="G3877" s="282"/>
      <c r="H3877" s="282"/>
      <c r="I3877" s="282"/>
      <c r="J3877" s="335"/>
      <c r="K3877" s="282"/>
      <c r="L3877" s="282"/>
      <c r="M3877" s="282"/>
      <c r="N3877" s="282"/>
      <c r="O3877" s="281"/>
      <c r="P3877" s="360" t="str">
        <f ca="1">rescore_patient</f>
        <v/>
      </c>
      <c r="Q3877" s="330" t="str">
        <f ca="1">quantity</f>
        <v/>
      </c>
      <c r="R3877" s="284"/>
      <c r="S3877" s="282"/>
      <c r="T3877" s="282"/>
      <c r="U3877" s="282"/>
      <c r="V3877" s="305"/>
      <c r="W3877" s="305"/>
      <c r="X3877" s="305"/>
      <c r="Y3877" s="282"/>
      <c r="Z3877" s="282" t="e" vm="1">
        <f ca="1">_xlfn.IFS(AND(ISNUMBER(SEARCH("N?m l*", CUSTOMER[[#This Row],[Service Type]], 1)), CUSTOMER[[#This Row],[Count ST]] = TRUE), CUSTOMER[[#This Row],[Quantity]], AND($Y$10:$Y3877 = TRUE, COUNTIFS($H$10:$H3877, CUSTOMER[[#This Row],[Booking]], $J$10:$J3877, CUSTOMER[[#This Row],[Order Date]], $F$10:$F3877, "&lt;&gt;"&amp;"N?m l*")=1), 1, TRUE,  "")</f>
        <v>#NAME?</v>
      </c>
      <c r="AA3877" s="282" t="b">
        <f t="shared" ca="1" si="61"/>
        <v>0</v>
      </c>
      <c r="AB3877" s="305"/>
    </row>
    <row r="3878" spans="1:28" x14ac:dyDescent="0.25">
      <c r="A3878" s="281" t="str">
        <f ca="1">no.</f>
        <v/>
      </c>
      <c r="B3878" s="281"/>
      <c r="C3878" s="282"/>
      <c r="D3878" s="282"/>
      <c r="E3878" s="283" t="str">
        <f ca="1">position</f>
        <v/>
      </c>
      <c r="F3878" s="282"/>
      <c r="G3878" s="282"/>
      <c r="H3878" s="282"/>
      <c r="I3878" s="282"/>
      <c r="J3878" s="335"/>
      <c r="K3878" s="282"/>
      <c r="L3878" s="282"/>
      <c r="M3878" s="282"/>
      <c r="N3878" s="282"/>
      <c r="O3878" s="281"/>
      <c r="P3878" s="360" t="str">
        <f ca="1">rescore_patient</f>
        <v/>
      </c>
      <c r="Q3878" s="330" t="str">
        <f ca="1">quantity</f>
        <v/>
      </c>
      <c r="R3878" s="284"/>
      <c r="S3878" s="282"/>
      <c r="T3878" s="282"/>
      <c r="U3878" s="282"/>
      <c r="V3878" s="305"/>
      <c r="W3878" s="305"/>
      <c r="X3878" s="305"/>
      <c r="Y3878" s="282"/>
      <c r="Z3878" s="282" t="e" vm="1">
        <f ca="1">_xlfn.IFS(AND(ISNUMBER(SEARCH("N?m l*", CUSTOMER[[#This Row],[Service Type]], 1)), CUSTOMER[[#This Row],[Count ST]] = TRUE), CUSTOMER[[#This Row],[Quantity]], AND($Y$10:$Y3878 = TRUE, COUNTIFS($H$10:$H3878, CUSTOMER[[#This Row],[Booking]], $J$10:$J3878, CUSTOMER[[#This Row],[Order Date]], $F$10:$F3878, "&lt;&gt;"&amp;"N?m l*")=1), 1, TRUE,  "")</f>
        <v>#NAME?</v>
      </c>
      <c r="AA3878" s="282" t="b">
        <f t="shared" ca="1" si="61"/>
        <v>0</v>
      </c>
      <c r="AB3878" s="305"/>
    </row>
    <row r="3879" spans="1:28" x14ac:dyDescent="0.25">
      <c r="A3879" s="281" t="str">
        <f ca="1">no.</f>
        <v/>
      </c>
      <c r="B3879" s="281"/>
      <c r="C3879" s="282"/>
      <c r="D3879" s="282"/>
      <c r="E3879" s="283" t="str">
        <f ca="1">position</f>
        <v/>
      </c>
      <c r="F3879" s="282"/>
      <c r="G3879" s="282"/>
      <c r="H3879" s="282"/>
      <c r="I3879" s="282"/>
      <c r="J3879" s="335"/>
      <c r="K3879" s="282"/>
      <c r="L3879" s="282"/>
      <c r="M3879" s="282"/>
      <c r="N3879" s="282"/>
      <c r="O3879" s="281"/>
      <c r="P3879" s="360" t="str">
        <f ca="1">rescore_patient</f>
        <v/>
      </c>
      <c r="Q3879" s="330" t="str">
        <f ca="1">quantity</f>
        <v/>
      </c>
      <c r="R3879" s="284"/>
      <c r="S3879" s="282"/>
      <c r="T3879" s="282"/>
      <c r="U3879" s="282"/>
      <c r="V3879" s="305"/>
      <c r="W3879" s="305"/>
      <c r="X3879" s="305"/>
      <c r="Y3879" s="282"/>
      <c r="Z3879" s="282" t="e" vm="1">
        <f ca="1">_xlfn.IFS(AND(ISNUMBER(SEARCH("N?m l*", CUSTOMER[[#This Row],[Service Type]], 1)), CUSTOMER[[#This Row],[Count ST]] = TRUE), CUSTOMER[[#This Row],[Quantity]], AND($Y$10:$Y3879 = TRUE, COUNTIFS($H$10:$H3879, CUSTOMER[[#This Row],[Booking]], $J$10:$J3879, CUSTOMER[[#This Row],[Order Date]], $F$10:$F3879, "&lt;&gt;"&amp;"N?m l*")=1), 1, TRUE,  "")</f>
        <v>#NAME?</v>
      </c>
      <c r="AA3879" s="282" t="b">
        <f t="shared" ca="1" si="61"/>
        <v>0</v>
      </c>
      <c r="AB3879" s="305"/>
    </row>
    <row r="3880" spans="1:28" x14ac:dyDescent="0.25">
      <c r="A3880" s="281" t="str">
        <f ca="1">no.</f>
        <v/>
      </c>
      <c r="B3880" s="281"/>
      <c r="C3880" s="282"/>
      <c r="D3880" s="282"/>
      <c r="E3880" s="283" t="str">
        <f ca="1">position</f>
        <v/>
      </c>
      <c r="F3880" s="282"/>
      <c r="G3880" s="282"/>
      <c r="H3880" s="282"/>
      <c r="I3880" s="282"/>
      <c r="J3880" s="335"/>
      <c r="K3880" s="282"/>
      <c r="L3880" s="282"/>
      <c r="M3880" s="282"/>
      <c r="N3880" s="282"/>
      <c r="O3880" s="281"/>
      <c r="P3880" s="360" t="str">
        <f ca="1">rescore_patient</f>
        <v/>
      </c>
      <c r="Q3880" s="330" t="str">
        <f ca="1">quantity</f>
        <v/>
      </c>
      <c r="R3880" s="284"/>
      <c r="S3880" s="282"/>
      <c r="T3880" s="282"/>
      <c r="U3880" s="282"/>
      <c r="V3880" s="305"/>
      <c r="W3880" s="305"/>
      <c r="X3880" s="305"/>
      <c r="Y3880" s="282"/>
      <c r="Z3880" s="282" t="e" vm="1">
        <f ca="1">_xlfn.IFS(AND(ISNUMBER(SEARCH("N?m l*", CUSTOMER[[#This Row],[Service Type]], 1)), CUSTOMER[[#This Row],[Count ST]] = TRUE), CUSTOMER[[#This Row],[Quantity]], AND($Y$10:$Y3880 = TRUE, COUNTIFS($H$10:$H3880, CUSTOMER[[#This Row],[Booking]], $J$10:$J3880, CUSTOMER[[#This Row],[Order Date]], $F$10:$F3880, "&lt;&gt;"&amp;"N?m l*")=1), 1, TRUE,  "")</f>
        <v>#NAME?</v>
      </c>
      <c r="AA3880" s="282" t="b">
        <f t="shared" ca="1" si="61"/>
        <v>0</v>
      </c>
      <c r="AB3880" s="305"/>
    </row>
    <row r="3881" spans="1:28" x14ac:dyDescent="0.25">
      <c r="A3881" s="281" t="str">
        <f ca="1">no.</f>
        <v/>
      </c>
      <c r="B3881" s="281"/>
      <c r="C3881" s="282"/>
      <c r="D3881" s="282"/>
      <c r="E3881" s="283" t="str">
        <f ca="1">position</f>
        <v/>
      </c>
      <c r="F3881" s="282"/>
      <c r="G3881" s="282"/>
      <c r="H3881" s="282"/>
      <c r="I3881" s="282"/>
      <c r="J3881" s="335"/>
      <c r="K3881" s="282"/>
      <c r="L3881" s="282"/>
      <c r="M3881" s="282"/>
      <c r="N3881" s="282"/>
      <c r="O3881" s="281"/>
      <c r="P3881" s="360" t="str">
        <f ca="1">rescore_patient</f>
        <v/>
      </c>
      <c r="Q3881" s="330" t="str">
        <f ca="1">quantity</f>
        <v/>
      </c>
      <c r="R3881" s="284"/>
      <c r="S3881" s="282"/>
      <c r="T3881" s="282"/>
      <c r="U3881" s="282"/>
      <c r="V3881" s="305"/>
      <c r="W3881" s="305"/>
      <c r="X3881" s="305"/>
      <c r="Y3881" s="282"/>
      <c r="Z3881" s="282" t="e" vm="1">
        <f ca="1">_xlfn.IFS(AND(ISNUMBER(SEARCH("N?m l*", CUSTOMER[[#This Row],[Service Type]], 1)), CUSTOMER[[#This Row],[Count ST]] = TRUE), CUSTOMER[[#This Row],[Quantity]], AND($Y$10:$Y3881 = TRUE, COUNTIFS($H$10:$H3881, CUSTOMER[[#This Row],[Booking]], $J$10:$J3881, CUSTOMER[[#This Row],[Order Date]], $F$10:$F3881, "&lt;&gt;"&amp;"N?m l*")=1), 1, TRUE,  "")</f>
        <v>#NAME?</v>
      </c>
      <c r="AA3881" s="282" t="b">
        <f t="shared" ca="1" si="61"/>
        <v>0</v>
      </c>
      <c r="AB3881" s="305"/>
    </row>
    <row r="3882" spans="1:28" x14ac:dyDescent="0.25">
      <c r="A3882" s="281" t="str">
        <f ca="1">no.</f>
        <v/>
      </c>
      <c r="B3882" s="281"/>
      <c r="C3882" s="282"/>
      <c r="D3882" s="282"/>
      <c r="E3882" s="283" t="str">
        <f ca="1">position</f>
        <v/>
      </c>
      <c r="F3882" s="282"/>
      <c r="G3882" s="282"/>
      <c r="H3882" s="282"/>
      <c r="I3882" s="282"/>
      <c r="J3882" s="335"/>
      <c r="K3882" s="282"/>
      <c r="L3882" s="282"/>
      <c r="M3882" s="282"/>
      <c r="N3882" s="282"/>
      <c r="O3882" s="281"/>
      <c r="P3882" s="360" t="str">
        <f ca="1">rescore_patient</f>
        <v/>
      </c>
      <c r="Q3882" s="330" t="str">
        <f ca="1">quantity</f>
        <v/>
      </c>
      <c r="R3882" s="284"/>
      <c r="S3882" s="282"/>
      <c r="T3882" s="282"/>
      <c r="U3882" s="282"/>
      <c r="V3882" s="305"/>
      <c r="W3882" s="305"/>
      <c r="X3882" s="305"/>
      <c r="Y3882" s="282"/>
      <c r="Z3882" s="282" t="e" vm="1">
        <f ca="1">_xlfn.IFS(AND(ISNUMBER(SEARCH("N?m l*", CUSTOMER[[#This Row],[Service Type]], 1)), CUSTOMER[[#This Row],[Count ST]] = TRUE), CUSTOMER[[#This Row],[Quantity]], AND($Y$10:$Y3882 = TRUE, COUNTIFS($H$10:$H3882, CUSTOMER[[#This Row],[Booking]], $J$10:$J3882, CUSTOMER[[#This Row],[Order Date]], $F$10:$F3882, "&lt;&gt;"&amp;"N?m l*")=1), 1, TRUE,  "")</f>
        <v>#NAME?</v>
      </c>
      <c r="AA3882" s="282" t="b">
        <f t="shared" ca="1" si="61"/>
        <v>0</v>
      </c>
      <c r="AB3882" s="305"/>
    </row>
    <row r="3883" spans="1:28" x14ac:dyDescent="0.25">
      <c r="A3883" s="281" t="str">
        <f ca="1">no.</f>
        <v/>
      </c>
      <c r="B3883" s="281"/>
      <c r="C3883" s="282"/>
      <c r="D3883" s="282"/>
      <c r="E3883" s="283" t="str">
        <f ca="1">position</f>
        <v/>
      </c>
      <c r="F3883" s="282"/>
      <c r="G3883" s="282"/>
      <c r="H3883" s="282"/>
      <c r="I3883" s="282"/>
      <c r="J3883" s="335"/>
      <c r="K3883" s="282"/>
      <c r="L3883" s="282"/>
      <c r="M3883" s="282"/>
      <c r="N3883" s="282"/>
      <c r="O3883" s="281"/>
      <c r="P3883" s="360" t="str">
        <f ca="1">rescore_patient</f>
        <v/>
      </c>
      <c r="Q3883" s="330" t="str">
        <f ca="1">quantity</f>
        <v/>
      </c>
      <c r="R3883" s="284"/>
      <c r="S3883" s="282"/>
      <c r="T3883" s="282"/>
      <c r="U3883" s="282"/>
      <c r="V3883" s="305"/>
      <c r="W3883" s="305"/>
      <c r="X3883" s="305"/>
      <c r="Y3883" s="282"/>
      <c r="Z3883" s="282" t="e" vm="1">
        <f ca="1">_xlfn.IFS(AND(ISNUMBER(SEARCH("N?m l*", CUSTOMER[[#This Row],[Service Type]], 1)), CUSTOMER[[#This Row],[Count ST]] = TRUE), CUSTOMER[[#This Row],[Quantity]], AND($Y$10:$Y3883 = TRUE, COUNTIFS($H$10:$H3883, CUSTOMER[[#This Row],[Booking]], $J$10:$J3883, CUSTOMER[[#This Row],[Order Date]], $F$10:$F3883, "&lt;&gt;"&amp;"N?m l*")=1), 1, TRUE,  "")</f>
        <v>#NAME?</v>
      </c>
      <c r="AA3883" s="282" t="b">
        <f t="shared" ca="1" si="61"/>
        <v>0</v>
      </c>
      <c r="AB3883" s="305"/>
    </row>
    <row r="3884" spans="1:28" x14ac:dyDescent="0.25">
      <c r="A3884" s="281" t="str">
        <f ca="1">no.</f>
        <v/>
      </c>
      <c r="B3884" s="281"/>
      <c r="C3884" s="282"/>
      <c r="D3884" s="282"/>
      <c r="E3884" s="283" t="str">
        <f ca="1">position</f>
        <v/>
      </c>
      <c r="F3884" s="282"/>
      <c r="G3884" s="282"/>
      <c r="H3884" s="282"/>
      <c r="I3884" s="282"/>
      <c r="J3884" s="335"/>
      <c r="K3884" s="282"/>
      <c r="L3884" s="282"/>
      <c r="M3884" s="282"/>
      <c r="N3884" s="282"/>
      <c r="O3884" s="281"/>
      <c r="P3884" s="360" t="str">
        <f ca="1">rescore_patient</f>
        <v/>
      </c>
      <c r="Q3884" s="330" t="str">
        <f ca="1">quantity</f>
        <v/>
      </c>
      <c r="R3884" s="284"/>
      <c r="S3884" s="282"/>
      <c r="T3884" s="282"/>
      <c r="U3884" s="282"/>
      <c r="V3884" s="305"/>
      <c r="W3884" s="305"/>
      <c r="X3884" s="305"/>
      <c r="Y3884" s="282"/>
      <c r="Z3884" s="282" t="e" vm="1">
        <f ca="1">_xlfn.IFS(AND(ISNUMBER(SEARCH("N?m l*", CUSTOMER[[#This Row],[Service Type]], 1)), CUSTOMER[[#This Row],[Count ST]] = TRUE), CUSTOMER[[#This Row],[Quantity]], AND($Y$10:$Y3884 = TRUE, COUNTIFS($H$10:$H3884, CUSTOMER[[#This Row],[Booking]], $J$10:$J3884, CUSTOMER[[#This Row],[Order Date]], $F$10:$F3884, "&lt;&gt;"&amp;"N?m l*")=1), 1, TRUE,  "")</f>
        <v>#NAME?</v>
      </c>
      <c r="AA3884" s="282" t="b">
        <f t="shared" ca="1" si="61"/>
        <v>0</v>
      </c>
      <c r="AB3884" s="305"/>
    </row>
    <row r="3885" spans="1:28" x14ac:dyDescent="0.25">
      <c r="A3885" s="281" t="str">
        <f ca="1">no.</f>
        <v/>
      </c>
      <c r="B3885" s="281"/>
      <c r="C3885" s="282"/>
      <c r="D3885" s="282"/>
      <c r="E3885" s="283" t="str">
        <f ca="1">position</f>
        <v/>
      </c>
      <c r="F3885" s="282"/>
      <c r="G3885" s="282"/>
      <c r="H3885" s="282"/>
      <c r="I3885" s="282"/>
      <c r="J3885" s="335"/>
      <c r="K3885" s="282"/>
      <c r="L3885" s="282"/>
      <c r="M3885" s="282"/>
      <c r="N3885" s="282"/>
      <c r="O3885" s="281"/>
      <c r="P3885" s="360" t="str">
        <f ca="1">rescore_patient</f>
        <v/>
      </c>
      <c r="Q3885" s="330" t="str">
        <f ca="1">quantity</f>
        <v/>
      </c>
      <c r="R3885" s="284"/>
      <c r="S3885" s="282"/>
      <c r="T3885" s="282"/>
      <c r="U3885" s="282"/>
      <c r="V3885" s="305"/>
      <c r="W3885" s="305"/>
      <c r="X3885" s="305"/>
      <c r="Y3885" s="282"/>
      <c r="Z3885" s="282" t="e" vm="1">
        <f ca="1">_xlfn.IFS(AND(ISNUMBER(SEARCH("N?m l*", CUSTOMER[[#This Row],[Service Type]], 1)), CUSTOMER[[#This Row],[Count ST]] = TRUE), CUSTOMER[[#This Row],[Quantity]], AND($Y$10:$Y3885 = TRUE, COUNTIFS($H$10:$H3885, CUSTOMER[[#This Row],[Booking]], $J$10:$J3885, CUSTOMER[[#This Row],[Order Date]], $F$10:$F3885, "&lt;&gt;"&amp;"N?m l*")=1), 1, TRUE,  "")</f>
        <v>#NAME?</v>
      </c>
      <c r="AA3885" s="282" t="b">
        <f t="shared" ca="1" si="61"/>
        <v>0</v>
      </c>
      <c r="AB3885" s="305"/>
    </row>
    <row r="3886" spans="1:28" x14ac:dyDescent="0.25">
      <c r="A3886" s="281" t="str">
        <f ca="1">no.</f>
        <v/>
      </c>
      <c r="B3886" s="281"/>
      <c r="C3886" s="282"/>
      <c r="D3886" s="282"/>
      <c r="E3886" s="283" t="str">
        <f ca="1">position</f>
        <v/>
      </c>
      <c r="F3886" s="282"/>
      <c r="G3886" s="282"/>
      <c r="H3886" s="282"/>
      <c r="I3886" s="282"/>
      <c r="J3886" s="335"/>
      <c r="K3886" s="282"/>
      <c r="L3886" s="282"/>
      <c r="M3886" s="282"/>
      <c r="N3886" s="282"/>
      <c r="O3886" s="281"/>
      <c r="P3886" s="360" t="str">
        <f ca="1">rescore_patient</f>
        <v/>
      </c>
      <c r="Q3886" s="330" t="str">
        <f ca="1">quantity</f>
        <v/>
      </c>
      <c r="R3886" s="284"/>
      <c r="S3886" s="282"/>
      <c r="T3886" s="282"/>
      <c r="U3886" s="282"/>
      <c r="V3886" s="305"/>
      <c r="W3886" s="305"/>
      <c r="X3886" s="305"/>
      <c r="Y3886" s="282"/>
      <c r="Z3886" s="282" t="e" vm="1">
        <f ca="1">_xlfn.IFS(AND(ISNUMBER(SEARCH("N?m l*", CUSTOMER[[#This Row],[Service Type]], 1)), CUSTOMER[[#This Row],[Count ST]] = TRUE), CUSTOMER[[#This Row],[Quantity]], AND($Y$10:$Y3886 = TRUE, COUNTIFS($H$10:$H3886, CUSTOMER[[#This Row],[Booking]], $J$10:$J3886, CUSTOMER[[#This Row],[Order Date]], $F$10:$F3886, "&lt;&gt;"&amp;"N?m l*")=1), 1, TRUE,  "")</f>
        <v>#NAME?</v>
      </c>
      <c r="AA3886" s="282" t="b">
        <f t="shared" ca="1" si="61"/>
        <v>0</v>
      </c>
      <c r="AB3886" s="305"/>
    </row>
    <row r="3887" spans="1:28" x14ac:dyDescent="0.25">
      <c r="A3887" s="281" t="str">
        <f ca="1">no.</f>
        <v/>
      </c>
      <c r="B3887" s="281"/>
      <c r="C3887" s="282"/>
      <c r="D3887" s="282"/>
      <c r="E3887" s="283" t="str">
        <f ca="1">position</f>
        <v/>
      </c>
      <c r="F3887" s="282"/>
      <c r="G3887" s="282"/>
      <c r="H3887" s="282"/>
      <c r="I3887" s="282"/>
      <c r="J3887" s="335"/>
      <c r="K3887" s="282"/>
      <c r="L3887" s="282"/>
      <c r="M3887" s="282"/>
      <c r="N3887" s="282"/>
      <c r="O3887" s="281"/>
      <c r="P3887" s="360" t="str">
        <f ca="1">rescore_patient</f>
        <v/>
      </c>
      <c r="Q3887" s="330" t="str">
        <f ca="1">quantity</f>
        <v/>
      </c>
      <c r="R3887" s="284"/>
      <c r="S3887" s="282"/>
      <c r="T3887" s="282"/>
      <c r="U3887" s="282"/>
      <c r="V3887" s="305"/>
      <c r="W3887" s="305"/>
      <c r="X3887" s="305"/>
      <c r="Y3887" s="282"/>
      <c r="Z3887" s="282" t="e" vm="1">
        <f ca="1">_xlfn.IFS(AND(ISNUMBER(SEARCH("N?m l*", CUSTOMER[[#This Row],[Service Type]], 1)), CUSTOMER[[#This Row],[Count ST]] = TRUE), CUSTOMER[[#This Row],[Quantity]], AND($Y$10:$Y3887 = TRUE, COUNTIFS($H$10:$H3887, CUSTOMER[[#This Row],[Booking]], $J$10:$J3887, CUSTOMER[[#This Row],[Order Date]], $F$10:$F3887, "&lt;&gt;"&amp;"N?m l*")=1), 1, TRUE,  "")</f>
        <v>#NAME?</v>
      </c>
      <c r="AA3887" s="282" t="b">
        <f t="shared" ca="1" si="61"/>
        <v>0</v>
      </c>
      <c r="AB3887" s="305"/>
    </row>
    <row r="3888" spans="1:28" x14ac:dyDescent="0.25">
      <c r="A3888" s="281" t="str">
        <f ca="1">no.</f>
        <v/>
      </c>
      <c r="B3888" s="281"/>
      <c r="C3888" s="282"/>
      <c r="D3888" s="282"/>
      <c r="E3888" s="283" t="str">
        <f ca="1">position</f>
        <v/>
      </c>
      <c r="F3888" s="282"/>
      <c r="G3888" s="282"/>
      <c r="H3888" s="282"/>
      <c r="I3888" s="282"/>
      <c r="J3888" s="335"/>
      <c r="K3888" s="282"/>
      <c r="L3888" s="282"/>
      <c r="M3888" s="282"/>
      <c r="N3888" s="282"/>
      <c r="O3888" s="281"/>
      <c r="P3888" s="360" t="str">
        <f ca="1">rescore_patient</f>
        <v/>
      </c>
      <c r="Q3888" s="330" t="str">
        <f ca="1">quantity</f>
        <v/>
      </c>
      <c r="R3888" s="284"/>
      <c r="S3888" s="282"/>
      <c r="T3888" s="282"/>
      <c r="U3888" s="282"/>
      <c r="V3888" s="305"/>
      <c r="W3888" s="305"/>
      <c r="X3888" s="305"/>
      <c r="Y3888" s="282"/>
      <c r="Z3888" s="282" t="e" vm="1">
        <f ca="1">_xlfn.IFS(AND(ISNUMBER(SEARCH("N?m l*", CUSTOMER[[#This Row],[Service Type]], 1)), CUSTOMER[[#This Row],[Count ST]] = TRUE), CUSTOMER[[#This Row],[Quantity]], AND($Y$10:$Y3888 = TRUE, COUNTIFS($H$10:$H3888, CUSTOMER[[#This Row],[Booking]], $J$10:$J3888, CUSTOMER[[#This Row],[Order Date]], $F$10:$F3888, "&lt;&gt;"&amp;"N?m l*")=1), 1, TRUE,  "")</f>
        <v>#NAME?</v>
      </c>
      <c r="AA3888" s="282" t="b">
        <f t="shared" ca="1" si="61"/>
        <v>0</v>
      </c>
      <c r="AB3888" s="305"/>
    </row>
    <row r="3889" spans="1:28" x14ac:dyDescent="0.25">
      <c r="A3889" s="281" t="str">
        <f ca="1">no.</f>
        <v/>
      </c>
      <c r="B3889" s="281"/>
      <c r="C3889" s="282"/>
      <c r="D3889" s="282"/>
      <c r="E3889" s="283" t="str">
        <f ca="1">position</f>
        <v/>
      </c>
      <c r="F3889" s="282"/>
      <c r="G3889" s="282"/>
      <c r="H3889" s="282"/>
      <c r="I3889" s="282"/>
      <c r="J3889" s="335"/>
      <c r="K3889" s="282"/>
      <c r="L3889" s="282"/>
      <c r="M3889" s="282"/>
      <c r="N3889" s="282"/>
      <c r="O3889" s="281"/>
      <c r="P3889" s="360" t="str">
        <f ca="1">rescore_patient</f>
        <v/>
      </c>
      <c r="Q3889" s="330" t="str">
        <f ca="1">quantity</f>
        <v/>
      </c>
      <c r="R3889" s="284"/>
      <c r="S3889" s="282"/>
      <c r="T3889" s="282"/>
      <c r="U3889" s="282"/>
      <c r="V3889" s="305"/>
      <c r="W3889" s="305"/>
      <c r="X3889" s="305"/>
      <c r="Y3889" s="282"/>
      <c r="Z3889" s="282" t="e" vm="1">
        <f ca="1">_xlfn.IFS(AND(ISNUMBER(SEARCH("N?m l*", CUSTOMER[[#This Row],[Service Type]], 1)), CUSTOMER[[#This Row],[Count ST]] = TRUE), CUSTOMER[[#This Row],[Quantity]], AND($Y$10:$Y3889 = TRUE, COUNTIFS($H$10:$H3889, CUSTOMER[[#This Row],[Booking]], $J$10:$J3889, CUSTOMER[[#This Row],[Order Date]], $F$10:$F3889, "&lt;&gt;"&amp;"N?m l*")=1), 1, TRUE,  "")</f>
        <v>#NAME?</v>
      </c>
      <c r="AA3889" s="282" t="b">
        <f t="shared" ca="1" si="61"/>
        <v>0</v>
      </c>
      <c r="AB3889" s="305"/>
    </row>
    <row r="3890" spans="1:28" x14ac:dyDescent="0.25">
      <c r="A3890" s="281" t="str">
        <f ca="1">no.</f>
        <v/>
      </c>
      <c r="B3890" s="281"/>
      <c r="C3890" s="282"/>
      <c r="D3890" s="282"/>
      <c r="E3890" s="283" t="str">
        <f ca="1">position</f>
        <v/>
      </c>
      <c r="F3890" s="282"/>
      <c r="G3890" s="282"/>
      <c r="H3890" s="282"/>
      <c r="I3890" s="282"/>
      <c r="J3890" s="335"/>
      <c r="K3890" s="282"/>
      <c r="L3890" s="282"/>
      <c r="M3890" s="282"/>
      <c r="N3890" s="282"/>
      <c r="O3890" s="281"/>
      <c r="P3890" s="360" t="str">
        <f ca="1">rescore_patient</f>
        <v/>
      </c>
      <c r="Q3890" s="330" t="str">
        <f ca="1">quantity</f>
        <v/>
      </c>
      <c r="R3890" s="284"/>
      <c r="S3890" s="282"/>
      <c r="T3890" s="282"/>
      <c r="U3890" s="282"/>
      <c r="V3890" s="305"/>
      <c r="W3890" s="305"/>
      <c r="X3890" s="305"/>
      <c r="Y3890" s="282"/>
      <c r="Z3890" s="282" t="e" vm="1">
        <f ca="1">_xlfn.IFS(AND(ISNUMBER(SEARCH("N?m l*", CUSTOMER[[#This Row],[Service Type]], 1)), CUSTOMER[[#This Row],[Count ST]] = TRUE), CUSTOMER[[#This Row],[Quantity]], AND($Y$10:$Y3890 = TRUE, COUNTIFS($H$10:$H3890, CUSTOMER[[#This Row],[Booking]], $J$10:$J3890, CUSTOMER[[#This Row],[Order Date]], $F$10:$F3890, "&lt;&gt;"&amp;"N?m l*")=1), 1, TRUE,  "")</f>
        <v>#NAME?</v>
      </c>
      <c r="AA3890" s="282" t="b">
        <f t="shared" ca="1" si="61"/>
        <v>0</v>
      </c>
      <c r="AB3890" s="305"/>
    </row>
    <row r="3891" spans="1:28" x14ac:dyDescent="0.25">
      <c r="A3891" s="281" t="str">
        <f ca="1">no.</f>
        <v/>
      </c>
      <c r="B3891" s="281"/>
      <c r="C3891" s="282"/>
      <c r="D3891" s="282"/>
      <c r="E3891" s="283" t="str">
        <f ca="1">position</f>
        <v/>
      </c>
      <c r="F3891" s="282"/>
      <c r="G3891" s="282"/>
      <c r="H3891" s="282"/>
      <c r="I3891" s="282"/>
      <c r="J3891" s="335"/>
      <c r="K3891" s="282"/>
      <c r="L3891" s="282"/>
      <c r="M3891" s="282"/>
      <c r="N3891" s="282"/>
      <c r="O3891" s="281"/>
      <c r="P3891" s="360" t="str">
        <f ca="1">rescore_patient</f>
        <v/>
      </c>
      <c r="Q3891" s="330" t="str">
        <f ca="1">quantity</f>
        <v/>
      </c>
      <c r="R3891" s="284"/>
      <c r="S3891" s="282"/>
      <c r="T3891" s="282"/>
      <c r="U3891" s="282"/>
      <c r="V3891" s="305"/>
      <c r="W3891" s="305"/>
      <c r="X3891" s="305"/>
      <c r="Y3891" s="282"/>
      <c r="Z3891" s="282" t="e" vm="1">
        <f ca="1">_xlfn.IFS(AND(ISNUMBER(SEARCH("N?m l*", CUSTOMER[[#This Row],[Service Type]], 1)), CUSTOMER[[#This Row],[Count ST]] = TRUE), CUSTOMER[[#This Row],[Quantity]], AND($Y$10:$Y3891 = TRUE, COUNTIFS($H$10:$H3891, CUSTOMER[[#This Row],[Booking]], $J$10:$J3891, CUSTOMER[[#This Row],[Order Date]], $F$10:$F3891, "&lt;&gt;"&amp;"N?m l*")=1), 1, TRUE,  "")</f>
        <v>#NAME?</v>
      </c>
      <c r="AA3891" s="282" t="b">
        <f t="shared" ca="1" si="61"/>
        <v>0</v>
      </c>
      <c r="AB3891" s="305"/>
    </row>
    <row r="3892" spans="1:28" x14ac:dyDescent="0.25">
      <c r="A3892" s="281" t="str">
        <f ca="1">no.</f>
        <v/>
      </c>
      <c r="B3892" s="281"/>
      <c r="C3892" s="282"/>
      <c r="D3892" s="282"/>
      <c r="E3892" s="283" t="str">
        <f ca="1">position</f>
        <v/>
      </c>
      <c r="F3892" s="282"/>
      <c r="G3892" s="282"/>
      <c r="H3892" s="282"/>
      <c r="I3892" s="282"/>
      <c r="J3892" s="335"/>
      <c r="K3892" s="282"/>
      <c r="L3892" s="282"/>
      <c r="M3892" s="282"/>
      <c r="N3892" s="282"/>
      <c r="O3892" s="281"/>
      <c r="P3892" s="360" t="str">
        <f ca="1">rescore_patient</f>
        <v/>
      </c>
      <c r="Q3892" s="330" t="str">
        <f ca="1">quantity</f>
        <v/>
      </c>
      <c r="R3892" s="284"/>
      <c r="S3892" s="282"/>
      <c r="T3892" s="282"/>
      <c r="U3892" s="282"/>
      <c r="V3892" s="305"/>
      <c r="W3892" s="305"/>
      <c r="X3892" s="305"/>
      <c r="Y3892" s="282"/>
      <c r="Z3892" s="282" t="e" vm="1">
        <f ca="1">_xlfn.IFS(AND(ISNUMBER(SEARCH("N?m l*", CUSTOMER[[#This Row],[Service Type]], 1)), CUSTOMER[[#This Row],[Count ST]] = TRUE), CUSTOMER[[#This Row],[Quantity]], AND($Y$10:$Y3892 = TRUE, COUNTIFS($H$10:$H3892, CUSTOMER[[#This Row],[Booking]], $J$10:$J3892, CUSTOMER[[#This Row],[Order Date]], $F$10:$F3892, "&lt;&gt;"&amp;"N?m l*")=1), 1, TRUE,  "")</f>
        <v>#NAME?</v>
      </c>
      <c r="AA3892" s="282" t="b">
        <f t="shared" ca="1" si="61"/>
        <v>0</v>
      </c>
      <c r="AB3892" s="305"/>
    </row>
    <row r="3893" spans="1:28" x14ac:dyDescent="0.25">
      <c r="A3893" s="281" t="str">
        <f ca="1">no.</f>
        <v/>
      </c>
      <c r="B3893" s="281"/>
      <c r="C3893" s="282"/>
      <c r="D3893" s="282"/>
      <c r="E3893" s="283" t="str">
        <f ca="1">position</f>
        <v/>
      </c>
      <c r="F3893" s="282"/>
      <c r="G3893" s="282"/>
      <c r="H3893" s="282"/>
      <c r="I3893" s="282"/>
      <c r="J3893" s="335"/>
      <c r="K3893" s="282"/>
      <c r="L3893" s="282"/>
      <c r="M3893" s="282"/>
      <c r="N3893" s="282"/>
      <c r="O3893" s="281"/>
      <c r="P3893" s="360" t="str">
        <f ca="1">rescore_patient</f>
        <v/>
      </c>
      <c r="Q3893" s="330" t="str">
        <f ca="1">quantity</f>
        <v/>
      </c>
      <c r="R3893" s="284"/>
      <c r="S3893" s="282"/>
      <c r="T3893" s="282"/>
      <c r="U3893" s="282"/>
      <c r="V3893" s="305"/>
      <c r="W3893" s="305"/>
      <c r="X3893" s="305"/>
      <c r="Y3893" s="282"/>
      <c r="Z3893" s="282" t="e" vm="1">
        <f ca="1">_xlfn.IFS(AND(ISNUMBER(SEARCH("N?m l*", CUSTOMER[[#This Row],[Service Type]], 1)), CUSTOMER[[#This Row],[Count ST]] = TRUE), CUSTOMER[[#This Row],[Quantity]], AND($Y$10:$Y3893 = TRUE, COUNTIFS($H$10:$H3893, CUSTOMER[[#This Row],[Booking]], $J$10:$J3893, CUSTOMER[[#This Row],[Order Date]], $F$10:$F3893, "&lt;&gt;"&amp;"N?m l*")=1), 1, TRUE,  "")</f>
        <v>#NAME?</v>
      </c>
      <c r="AA3893" s="282" t="b">
        <f t="shared" ca="1" si="61"/>
        <v>0</v>
      </c>
      <c r="AB3893" s="305"/>
    </row>
    <row r="3894" spans="1:28" x14ac:dyDescent="0.25">
      <c r="A3894" s="281" t="str">
        <f ca="1">no.</f>
        <v/>
      </c>
      <c r="B3894" s="281"/>
      <c r="C3894" s="282"/>
      <c r="D3894" s="282"/>
      <c r="E3894" s="283" t="str">
        <f ca="1">position</f>
        <v/>
      </c>
      <c r="F3894" s="282"/>
      <c r="G3894" s="282"/>
      <c r="H3894" s="282"/>
      <c r="I3894" s="282"/>
      <c r="J3894" s="335"/>
      <c r="K3894" s="282"/>
      <c r="L3894" s="282"/>
      <c r="M3894" s="282"/>
      <c r="N3894" s="282"/>
      <c r="O3894" s="281"/>
      <c r="P3894" s="360" t="str">
        <f ca="1">rescore_patient</f>
        <v/>
      </c>
      <c r="Q3894" s="330" t="str">
        <f ca="1">quantity</f>
        <v/>
      </c>
      <c r="R3894" s="284"/>
      <c r="S3894" s="282"/>
      <c r="T3894" s="282"/>
      <c r="U3894" s="282"/>
      <c r="V3894" s="305"/>
      <c r="W3894" s="305"/>
      <c r="X3894" s="305"/>
      <c r="Y3894" s="282"/>
      <c r="Z3894" s="282" t="e" vm="1">
        <f ca="1">_xlfn.IFS(AND(ISNUMBER(SEARCH("N?m l*", CUSTOMER[[#This Row],[Service Type]], 1)), CUSTOMER[[#This Row],[Count ST]] = TRUE), CUSTOMER[[#This Row],[Quantity]], AND($Y$10:$Y3894 = TRUE, COUNTIFS($H$10:$H3894, CUSTOMER[[#This Row],[Booking]], $J$10:$J3894, CUSTOMER[[#This Row],[Order Date]], $F$10:$F3894, "&lt;&gt;"&amp;"N?m l*")=1), 1, TRUE,  "")</f>
        <v>#NAME?</v>
      </c>
      <c r="AA3894" s="282" t="b">
        <f t="shared" ca="1" si="61"/>
        <v>0</v>
      </c>
      <c r="AB3894" s="305"/>
    </row>
    <row r="3895" spans="1:28" x14ac:dyDescent="0.25">
      <c r="A3895" s="281" t="str">
        <f ca="1">no.</f>
        <v/>
      </c>
      <c r="B3895" s="281"/>
      <c r="C3895" s="282"/>
      <c r="D3895" s="282"/>
      <c r="E3895" s="283" t="str">
        <f ca="1">position</f>
        <v/>
      </c>
      <c r="F3895" s="282"/>
      <c r="G3895" s="282"/>
      <c r="H3895" s="282"/>
      <c r="I3895" s="282"/>
      <c r="J3895" s="335"/>
      <c r="K3895" s="282"/>
      <c r="L3895" s="282"/>
      <c r="M3895" s="282"/>
      <c r="N3895" s="282"/>
      <c r="O3895" s="281"/>
      <c r="P3895" s="360" t="str">
        <f ca="1">rescore_patient</f>
        <v/>
      </c>
      <c r="Q3895" s="330" t="str">
        <f ca="1">quantity</f>
        <v/>
      </c>
      <c r="R3895" s="284"/>
      <c r="S3895" s="282"/>
      <c r="T3895" s="282"/>
      <c r="U3895" s="282"/>
      <c r="V3895" s="305"/>
      <c r="W3895" s="305"/>
      <c r="X3895" s="305"/>
      <c r="Y3895" s="282"/>
      <c r="Z3895" s="282" t="e" vm="1">
        <f ca="1">_xlfn.IFS(AND(ISNUMBER(SEARCH("N?m l*", CUSTOMER[[#This Row],[Service Type]], 1)), CUSTOMER[[#This Row],[Count ST]] = TRUE), CUSTOMER[[#This Row],[Quantity]], AND($Y$10:$Y3895 = TRUE, COUNTIFS($H$10:$H3895, CUSTOMER[[#This Row],[Booking]], $J$10:$J3895, CUSTOMER[[#This Row],[Order Date]], $F$10:$F3895, "&lt;&gt;"&amp;"N?m l*")=1), 1, TRUE,  "")</f>
        <v>#NAME?</v>
      </c>
      <c r="AA3895" s="282" t="b">
        <f t="shared" ca="1" si="61"/>
        <v>0</v>
      </c>
      <c r="AB3895" s="305"/>
    </row>
    <row r="3896" spans="1:28" x14ac:dyDescent="0.25">
      <c r="A3896" s="281" t="str">
        <f ca="1">no.</f>
        <v/>
      </c>
      <c r="B3896" s="281"/>
      <c r="C3896" s="282"/>
      <c r="D3896" s="282"/>
      <c r="E3896" s="283" t="str">
        <f ca="1">position</f>
        <v/>
      </c>
      <c r="F3896" s="282"/>
      <c r="G3896" s="282"/>
      <c r="H3896" s="282"/>
      <c r="I3896" s="282"/>
      <c r="J3896" s="335"/>
      <c r="K3896" s="282"/>
      <c r="L3896" s="282"/>
      <c r="M3896" s="282"/>
      <c r="N3896" s="282"/>
      <c r="O3896" s="281"/>
      <c r="P3896" s="360" t="str">
        <f ca="1">rescore_patient</f>
        <v/>
      </c>
      <c r="Q3896" s="330" t="str">
        <f ca="1">quantity</f>
        <v/>
      </c>
      <c r="R3896" s="284"/>
      <c r="S3896" s="282"/>
      <c r="T3896" s="282"/>
      <c r="U3896" s="282"/>
      <c r="V3896" s="305"/>
      <c r="W3896" s="305"/>
      <c r="X3896" s="305"/>
      <c r="Y3896" s="282"/>
      <c r="Z3896" s="282" t="e" vm="1">
        <f ca="1">_xlfn.IFS(AND(ISNUMBER(SEARCH("N?m l*", CUSTOMER[[#This Row],[Service Type]], 1)), CUSTOMER[[#This Row],[Count ST]] = TRUE), CUSTOMER[[#This Row],[Quantity]], AND($Y$10:$Y3896 = TRUE, COUNTIFS($H$10:$H3896, CUSTOMER[[#This Row],[Booking]], $J$10:$J3896, CUSTOMER[[#This Row],[Order Date]], $F$10:$F3896, "&lt;&gt;"&amp;"N?m l*")=1), 1, TRUE,  "")</f>
        <v>#NAME?</v>
      </c>
      <c r="AA3896" s="282" t="b">
        <f t="shared" ca="1" si="61"/>
        <v>0</v>
      </c>
      <c r="AB3896" s="305"/>
    </row>
    <row r="3897" spans="1:28" x14ac:dyDescent="0.25">
      <c r="A3897" s="281" t="str">
        <f ca="1">no.</f>
        <v/>
      </c>
      <c r="B3897" s="281"/>
      <c r="C3897" s="282"/>
      <c r="D3897" s="282"/>
      <c r="E3897" s="283" t="str">
        <f ca="1">position</f>
        <v/>
      </c>
      <c r="F3897" s="282"/>
      <c r="G3897" s="282"/>
      <c r="H3897" s="282"/>
      <c r="I3897" s="282"/>
      <c r="J3897" s="335"/>
      <c r="K3897" s="282"/>
      <c r="L3897" s="282"/>
      <c r="M3897" s="282"/>
      <c r="N3897" s="282"/>
      <c r="O3897" s="281"/>
      <c r="P3897" s="360" t="str">
        <f ca="1">rescore_patient</f>
        <v/>
      </c>
      <c r="Q3897" s="330" t="str">
        <f ca="1">quantity</f>
        <v/>
      </c>
      <c r="R3897" s="284"/>
      <c r="S3897" s="282"/>
      <c r="T3897" s="282"/>
      <c r="U3897" s="282"/>
      <c r="V3897" s="305"/>
      <c r="W3897" s="305"/>
      <c r="X3897" s="305"/>
      <c r="Y3897" s="282"/>
      <c r="Z3897" s="282" t="e" vm="1">
        <f ca="1">_xlfn.IFS(AND(ISNUMBER(SEARCH("N?m l*", CUSTOMER[[#This Row],[Service Type]], 1)), CUSTOMER[[#This Row],[Count ST]] = TRUE), CUSTOMER[[#This Row],[Quantity]], AND($Y$10:$Y3897 = TRUE, COUNTIFS($H$10:$H3897, CUSTOMER[[#This Row],[Booking]], $J$10:$J3897, CUSTOMER[[#This Row],[Order Date]], $F$10:$F3897, "&lt;&gt;"&amp;"N?m l*")=1), 1, TRUE,  "")</f>
        <v>#NAME?</v>
      </c>
      <c r="AA3897" s="282" t="b">
        <f t="shared" ca="1" si="61"/>
        <v>0</v>
      </c>
      <c r="AB3897" s="305"/>
    </row>
    <row r="3898" spans="1:28" x14ac:dyDescent="0.25">
      <c r="A3898" s="281" t="str">
        <f ca="1">no.</f>
        <v/>
      </c>
      <c r="B3898" s="281"/>
      <c r="C3898" s="282"/>
      <c r="D3898" s="282"/>
      <c r="E3898" s="283" t="str">
        <f ca="1">position</f>
        <v/>
      </c>
      <c r="F3898" s="282"/>
      <c r="G3898" s="282"/>
      <c r="H3898" s="282"/>
      <c r="I3898" s="282"/>
      <c r="J3898" s="335"/>
      <c r="K3898" s="282"/>
      <c r="L3898" s="282"/>
      <c r="M3898" s="282"/>
      <c r="N3898" s="282"/>
      <c r="O3898" s="281"/>
      <c r="P3898" s="360" t="str">
        <f ca="1">rescore_patient</f>
        <v/>
      </c>
      <c r="Q3898" s="330" t="str">
        <f ca="1">quantity</f>
        <v/>
      </c>
      <c r="R3898" s="284"/>
      <c r="S3898" s="282"/>
      <c r="T3898" s="282"/>
      <c r="U3898" s="282"/>
      <c r="V3898" s="305"/>
      <c r="W3898" s="305"/>
      <c r="X3898" s="305"/>
      <c r="Y3898" s="282"/>
      <c r="Z3898" s="282" t="e" vm="1">
        <f ca="1">_xlfn.IFS(AND(ISNUMBER(SEARCH("N?m l*", CUSTOMER[[#This Row],[Service Type]], 1)), CUSTOMER[[#This Row],[Count ST]] = TRUE), CUSTOMER[[#This Row],[Quantity]], AND($Y$10:$Y3898 = TRUE, COUNTIFS($H$10:$H3898, CUSTOMER[[#This Row],[Booking]], $J$10:$J3898, CUSTOMER[[#This Row],[Order Date]], $F$10:$F3898, "&lt;&gt;"&amp;"N?m l*")=1), 1, TRUE,  "")</f>
        <v>#NAME?</v>
      </c>
      <c r="AA3898" s="282" t="b">
        <f t="shared" ca="1" si="61"/>
        <v>0</v>
      </c>
      <c r="AB3898" s="305"/>
    </row>
    <row r="3899" spans="1:28" x14ac:dyDescent="0.25">
      <c r="A3899" s="281" t="str">
        <f ca="1">no.</f>
        <v/>
      </c>
      <c r="B3899" s="281"/>
      <c r="C3899" s="282"/>
      <c r="D3899" s="282"/>
      <c r="E3899" s="283" t="str">
        <f ca="1">position</f>
        <v/>
      </c>
      <c r="F3899" s="282"/>
      <c r="G3899" s="282"/>
      <c r="H3899" s="282"/>
      <c r="I3899" s="282"/>
      <c r="J3899" s="335"/>
      <c r="K3899" s="282"/>
      <c r="L3899" s="282"/>
      <c r="M3899" s="282"/>
      <c r="N3899" s="282"/>
      <c r="O3899" s="281"/>
      <c r="P3899" s="360" t="str">
        <f ca="1">rescore_patient</f>
        <v/>
      </c>
      <c r="Q3899" s="330" t="str">
        <f ca="1">quantity</f>
        <v/>
      </c>
      <c r="R3899" s="284"/>
      <c r="S3899" s="282"/>
      <c r="T3899" s="282"/>
      <c r="U3899" s="282"/>
      <c r="V3899" s="305"/>
      <c r="W3899" s="305"/>
      <c r="X3899" s="305"/>
      <c r="Y3899" s="282"/>
      <c r="Z3899" s="282" t="e" vm="1">
        <f ca="1">_xlfn.IFS(AND(ISNUMBER(SEARCH("N?m l*", CUSTOMER[[#This Row],[Service Type]], 1)), CUSTOMER[[#This Row],[Count ST]] = TRUE), CUSTOMER[[#This Row],[Quantity]], AND($Y$10:$Y3899 = TRUE, COUNTIFS($H$10:$H3899, CUSTOMER[[#This Row],[Booking]], $J$10:$J3899, CUSTOMER[[#This Row],[Order Date]], $F$10:$F3899, "&lt;&gt;"&amp;"N?m l*")=1), 1, TRUE,  "")</f>
        <v>#NAME?</v>
      </c>
      <c r="AA3899" s="282" t="b">
        <f t="shared" ca="1" si="61"/>
        <v>0</v>
      </c>
      <c r="AB3899" s="305"/>
    </row>
    <row r="3900" spans="1:28" x14ac:dyDescent="0.25">
      <c r="A3900" s="281" t="str">
        <f ca="1">no.</f>
        <v/>
      </c>
      <c r="B3900" s="281"/>
      <c r="C3900" s="282"/>
      <c r="D3900" s="282"/>
      <c r="E3900" s="283" t="str">
        <f ca="1">position</f>
        <v/>
      </c>
      <c r="F3900" s="282"/>
      <c r="G3900" s="282"/>
      <c r="H3900" s="282"/>
      <c r="I3900" s="282"/>
      <c r="J3900" s="335"/>
      <c r="K3900" s="282"/>
      <c r="L3900" s="282"/>
      <c r="M3900" s="282"/>
      <c r="N3900" s="282"/>
      <c r="O3900" s="281"/>
      <c r="P3900" s="360" t="str">
        <f ca="1">rescore_patient</f>
        <v/>
      </c>
      <c r="Q3900" s="330" t="str">
        <f ca="1">quantity</f>
        <v/>
      </c>
      <c r="R3900" s="284"/>
      <c r="S3900" s="282"/>
      <c r="T3900" s="282"/>
      <c r="U3900" s="282"/>
      <c r="V3900" s="305"/>
      <c r="W3900" s="305"/>
      <c r="X3900" s="305"/>
      <c r="Y3900" s="282"/>
      <c r="Z3900" s="282" t="e" vm="1">
        <f ca="1">_xlfn.IFS(AND(ISNUMBER(SEARCH("N?m l*", CUSTOMER[[#This Row],[Service Type]], 1)), CUSTOMER[[#This Row],[Count ST]] = TRUE), CUSTOMER[[#This Row],[Quantity]], AND($Y$10:$Y3900 = TRUE, COUNTIFS($H$10:$H3900, CUSTOMER[[#This Row],[Booking]], $J$10:$J3900, CUSTOMER[[#This Row],[Order Date]], $F$10:$F3900, "&lt;&gt;"&amp;"N?m l*")=1), 1, TRUE,  "")</f>
        <v>#NAME?</v>
      </c>
      <c r="AA3900" s="282" t="b">
        <f t="shared" ca="1" si="61"/>
        <v>0</v>
      </c>
      <c r="AB3900" s="305"/>
    </row>
    <row r="3901" spans="1:28" x14ac:dyDescent="0.25">
      <c r="A3901" s="281" t="str">
        <f ca="1">no.</f>
        <v/>
      </c>
      <c r="B3901" s="281"/>
      <c r="C3901" s="282"/>
      <c r="D3901" s="282"/>
      <c r="E3901" s="283" t="str">
        <f ca="1">position</f>
        <v/>
      </c>
      <c r="F3901" s="282"/>
      <c r="G3901" s="282"/>
      <c r="H3901" s="282"/>
      <c r="I3901" s="282"/>
      <c r="J3901" s="335"/>
      <c r="K3901" s="282"/>
      <c r="L3901" s="282"/>
      <c r="M3901" s="282"/>
      <c r="N3901" s="282"/>
      <c r="O3901" s="281"/>
      <c r="P3901" s="360" t="str">
        <f ca="1">rescore_patient</f>
        <v/>
      </c>
      <c r="Q3901" s="330" t="str">
        <f ca="1">quantity</f>
        <v/>
      </c>
      <c r="R3901" s="284"/>
      <c r="S3901" s="282"/>
      <c r="T3901" s="282"/>
      <c r="U3901" s="282"/>
      <c r="V3901" s="305"/>
      <c r="W3901" s="305"/>
      <c r="X3901" s="305"/>
      <c r="Y3901" s="282"/>
      <c r="Z3901" s="282" t="e" vm="1">
        <f ca="1">_xlfn.IFS(AND(ISNUMBER(SEARCH("N?m l*", CUSTOMER[[#This Row],[Service Type]], 1)), CUSTOMER[[#This Row],[Count ST]] = TRUE), CUSTOMER[[#This Row],[Quantity]], AND($Y$10:$Y3901 = TRUE, COUNTIFS($H$10:$H3901, CUSTOMER[[#This Row],[Booking]], $J$10:$J3901, CUSTOMER[[#This Row],[Order Date]], $F$10:$F3901, "&lt;&gt;"&amp;"N?m l*")=1), 1, TRUE,  "")</f>
        <v>#NAME?</v>
      </c>
      <c r="AA3901" s="282" t="b">
        <f t="shared" ca="1" si="61"/>
        <v>0</v>
      </c>
      <c r="AB3901" s="305"/>
    </row>
    <row r="3902" spans="1:28" x14ac:dyDescent="0.25">
      <c r="A3902" s="281" t="str">
        <f ca="1">no.</f>
        <v/>
      </c>
      <c r="B3902" s="281"/>
      <c r="C3902" s="282"/>
      <c r="D3902" s="282"/>
      <c r="E3902" s="283" t="str">
        <f ca="1">position</f>
        <v/>
      </c>
      <c r="F3902" s="282"/>
      <c r="G3902" s="282"/>
      <c r="H3902" s="282"/>
      <c r="I3902" s="282"/>
      <c r="J3902" s="335"/>
      <c r="K3902" s="282"/>
      <c r="L3902" s="282"/>
      <c r="M3902" s="282"/>
      <c r="N3902" s="282"/>
      <c r="O3902" s="281"/>
      <c r="P3902" s="360" t="str">
        <f ca="1">rescore_patient</f>
        <v/>
      </c>
      <c r="Q3902" s="330" t="str">
        <f ca="1">quantity</f>
        <v/>
      </c>
      <c r="R3902" s="284"/>
      <c r="S3902" s="282"/>
      <c r="T3902" s="282"/>
      <c r="U3902" s="282"/>
      <c r="V3902" s="305"/>
      <c r="W3902" s="305"/>
      <c r="X3902" s="305"/>
      <c r="Y3902" s="282"/>
      <c r="Z3902" s="282" t="e" vm="1">
        <f ca="1">_xlfn.IFS(AND(ISNUMBER(SEARCH("N?m l*", CUSTOMER[[#This Row],[Service Type]], 1)), CUSTOMER[[#This Row],[Count ST]] = TRUE), CUSTOMER[[#This Row],[Quantity]], AND($Y$10:$Y3902 = TRUE, COUNTIFS($H$10:$H3902, CUSTOMER[[#This Row],[Booking]], $J$10:$J3902, CUSTOMER[[#This Row],[Order Date]], $F$10:$F3902, "&lt;&gt;"&amp;"N?m l*")=1), 1, TRUE,  "")</f>
        <v>#NAME?</v>
      </c>
      <c r="AA3902" s="282" t="b">
        <f t="shared" ca="1" si="61"/>
        <v>0</v>
      </c>
      <c r="AB3902" s="305"/>
    </row>
    <row r="3903" spans="1:28" x14ac:dyDescent="0.25">
      <c r="A3903" s="281" t="str">
        <f ca="1">no.</f>
        <v/>
      </c>
      <c r="B3903" s="281"/>
      <c r="C3903" s="282"/>
      <c r="D3903" s="282"/>
      <c r="E3903" s="283" t="str">
        <f ca="1">position</f>
        <v/>
      </c>
      <c r="F3903" s="282"/>
      <c r="G3903" s="282"/>
      <c r="H3903" s="282"/>
      <c r="I3903" s="282"/>
      <c r="J3903" s="335"/>
      <c r="K3903" s="282"/>
      <c r="L3903" s="282"/>
      <c r="M3903" s="282"/>
      <c r="N3903" s="282"/>
      <c r="O3903" s="281"/>
      <c r="P3903" s="360" t="str">
        <f ca="1">rescore_patient</f>
        <v/>
      </c>
      <c r="Q3903" s="330" t="str">
        <f ca="1">quantity</f>
        <v/>
      </c>
      <c r="R3903" s="284"/>
      <c r="S3903" s="282"/>
      <c r="T3903" s="282"/>
      <c r="U3903" s="282"/>
      <c r="V3903" s="305"/>
      <c r="W3903" s="305"/>
      <c r="X3903" s="305"/>
      <c r="Y3903" s="282"/>
      <c r="Z3903" s="282" t="e" vm="1">
        <f ca="1">_xlfn.IFS(AND(ISNUMBER(SEARCH("N?m l*", CUSTOMER[[#This Row],[Service Type]], 1)), CUSTOMER[[#This Row],[Count ST]] = TRUE), CUSTOMER[[#This Row],[Quantity]], AND($Y$10:$Y3903 = TRUE, COUNTIFS($H$10:$H3903, CUSTOMER[[#This Row],[Booking]], $J$10:$J3903, CUSTOMER[[#This Row],[Order Date]], $F$10:$F3903, "&lt;&gt;"&amp;"N?m l*")=1), 1, TRUE,  "")</f>
        <v>#NAME?</v>
      </c>
      <c r="AA3903" s="282" t="b">
        <f t="shared" ca="1" si="61"/>
        <v>0</v>
      </c>
      <c r="AB3903" s="305"/>
    </row>
    <row r="3904" spans="1:28" x14ac:dyDescent="0.25">
      <c r="A3904" s="281" t="str">
        <f ca="1">no.</f>
        <v/>
      </c>
      <c r="B3904" s="281"/>
      <c r="C3904" s="282"/>
      <c r="D3904" s="282"/>
      <c r="E3904" s="283" t="str">
        <f ca="1">position</f>
        <v/>
      </c>
      <c r="F3904" s="282"/>
      <c r="G3904" s="282"/>
      <c r="H3904" s="282"/>
      <c r="I3904" s="282"/>
      <c r="J3904" s="335"/>
      <c r="K3904" s="282"/>
      <c r="L3904" s="282"/>
      <c r="M3904" s="282"/>
      <c r="N3904" s="282"/>
      <c r="O3904" s="281"/>
      <c r="P3904" s="360" t="str">
        <f ca="1">rescore_patient</f>
        <v/>
      </c>
      <c r="Q3904" s="330" t="str">
        <f ca="1">quantity</f>
        <v/>
      </c>
      <c r="R3904" s="284"/>
      <c r="S3904" s="282"/>
      <c r="T3904" s="282"/>
      <c r="U3904" s="282"/>
      <c r="V3904" s="305"/>
      <c r="W3904" s="305"/>
      <c r="X3904" s="305"/>
      <c r="Y3904" s="282"/>
      <c r="Z3904" s="282" t="e" vm="1">
        <f ca="1">_xlfn.IFS(AND(ISNUMBER(SEARCH("N?m l*", CUSTOMER[[#This Row],[Service Type]], 1)), CUSTOMER[[#This Row],[Count ST]] = TRUE), CUSTOMER[[#This Row],[Quantity]], AND($Y$10:$Y3904 = TRUE, COUNTIFS($H$10:$H3904, CUSTOMER[[#This Row],[Booking]], $J$10:$J3904, CUSTOMER[[#This Row],[Order Date]], $F$10:$F3904, "&lt;&gt;"&amp;"N?m l*")=1), 1, TRUE,  "")</f>
        <v>#NAME?</v>
      </c>
      <c r="AA3904" s="282" t="b">
        <f t="shared" ca="1" si="61"/>
        <v>0</v>
      </c>
      <c r="AB3904" s="305"/>
    </row>
    <row r="3905" spans="1:28" x14ac:dyDescent="0.25">
      <c r="A3905" s="281" t="str">
        <f ca="1">no.</f>
        <v/>
      </c>
      <c r="B3905" s="281"/>
      <c r="C3905" s="282"/>
      <c r="D3905" s="282"/>
      <c r="E3905" s="283" t="str">
        <f ca="1">position</f>
        <v/>
      </c>
      <c r="F3905" s="282"/>
      <c r="G3905" s="282"/>
      <c r="H3905" s="282"/>
      <c r="I3905" s="282"/>
      <c r="J3905" s="335"/>
      <c r="K3905" s="282"/>
      <c r="L3905" s="282"/>
      <c r="M3905" s="282"/>
      <c r="N3905" s="282"/>
      <c r="O3905" s="281"/>
      <c r="P3905" s="360" t="str">
        <f ca="1">rescore_patient</f>
        <v/>
      </c>
      <c r="Q3905" s="330" t="str">
        <f ca="1">quantity</f>
        <v/>
      </c>
      <c r="R3905" s="284"/>
      <c r="S3905" s="282"/>
      <c r="T3905" s="282"/>
      <c r="U3905" s="282"/>
      <c r="V3905" s="305"/>
      <c r="W3905" s="305"/>
      <c r="X3905" s="305"/>
      <c r="Y3905" s="282"/>
      <c r="Z3905" s="282" t="e" vm="1">
        <f ca="1">_xlfn.IFS(AND(ISNUMBER(SEARCH("N?m l*", CUSTOMER[[#This Row],[Service Type]], 1)), CUSTOMER[[#This Row],[Count ST]] = TRUE), CUSTOMER[[#This Row],[Quantity]], AND($Y$10:$Y3905 = TRUE, COUNTIFS($H$10:$H3905, CUSTOMER[[#This Row],[Booking]], $J$10:$J3905, CUSTOMER[[#This Row],[Order Date]], $F$10:$F3905, "&lt;&gt;"&amp;"N?m l*")=1), 1, TRUE,  "")</f>
        <v>#NAME?</v>
      </c>
      <c r="AA3905" s="282" t="b">
        <f t="shared" ca="1" si="61"/>
        <v>0</v>
      </c>
      <c r="AB3905" s="305"/>
    </row>
    <row r="3906" spans="1:28" x14ac:dyDescent="0.25">
      <c r="A3906" s="281" t="str">
        <f ca="1">no.</f>
        <v/>
      </c>
      <c r="B3906" s="281"/>
      <c r="C3906" s="282"/>
      <c r="D3906" s="282"/>
      <c r="E3906" s="283" t="str">
        <f ca="1">position</f>
        <v/>
      </c>
      <c r="F3906" s="282"/>
      <c r="G3906" s="282"/>
      <c r="H3906" s="282"/>
      <c r="I3906" s="282"/>
      <c r="J3906" s="335"/>
      <c r="K3906" s="282"/>
      <c r="L3906" s="282"/>
      <c r="M3906" s="282"/>
      <c r="N3906" s="282"/>
      <c r="O3906" s="281"/>
      <c r="P3906" s="360" t="str">
        <f ca="1">rescore_patient</f>
        <v/>
      </c>
      <c r="Q3906" s="330" t="str">
        <f ca="1">quantity</f>
        <v/>
      </c>
      <c r="R3906" s="284"/>
      <c r="S3906" s="282"/>
      <c r="T3906" s="282"/>
      <c r="U3906" s="282"/>
      <c r="V3906" s="305"/>
      <c r="W3906" s="305"/>
      <c r="X3906" s="305"/>
      <c r="Y3906" s="282"/>
      <c r="Z3906" s="282" t="e" vm="1">
        <f ca="1">_xlfn.IFS(AND(ISNUMBER(SEARCH("N?m l*", CUSTOMER[[#This Row],[Service Type]], 1)), CUSTOMER[[#This Row],[Count ST]] = TRUE), CUSTOMER[[#This Row],[Quantity]], AND($Y$10:$Y3906 = TRUE, COUNTIFS($H$10:$H3906, CUSTOMER[[#This Row],[Booking]], $J$10:$J3906, CUSTOMER[[#This Row],[Order Date]], $F$10:$F3906, "&lt;&gt;"&amp;"N?m l*")=1), 1, TRUE,  "")</f>
        <v>#NAME?</v>
      </c>
      <c r="AA3906" s="282" t="b">
        <f t="shared" ca="1" si="61"/>
        <v>0</v>
      </c>
      <c r="AB3906" s="305"/>
    </row>
    <row r="3907" spans="1:28" x14ac:dyDescent="0.25">
      <c r="A3907" s="281" t="str">
        <f ca="1">no.</f>
        <v/>
      </c>
      <c r="B3907" s="281"/>
      <c r="C3907" s="282"/>
      <c r="D3907" s="282"/>
      <c r="E3907" s="283" t="str">
        <f ca="1">position</f>
        <v/>
      </c>
      <c r="F3907" s="282"/>
      <c r="G3907" s="282"/>
      <c r="H3907" s="282"/>
      <c r="I3907" s="282"/>
      <c r="J3907" s="335"/>
      <c r="K3907" s="282"/>
      <c r="L3907" s="282"/>
      <c r="M3907" s="282"/>
      <c r="N3907" s="282"/>
      <c r="O3907" s="281"/>
      <c r="P3907" s="360" t="str">
        <f ca="1">rescore_patient</f>
        <v/>
      </c>
      <c r="Q3907" s="330" t="str">
        <f ca="1">quantity</f>
        <v/>
      </c>
      <c r="R3907" s="284"/>
      <c r="S3907" s="282"/>
      <c r="T3907" s="282"/>
      <c r="U3907" s="282"/>
      <c r="V3907" s="305"/>
      <c r="W3907" s="305"/>
      <c r="X3907" s="305"/>
      <c r="Y3907" s="282"/>
      <c r="Z3907" s="282" t="e" vm="1">
        <f ca="1">_xlfn.IFS(AND(ISNUMBER(SEARCH("N?m l*", CUSTOMER[[#This Row],[Service Type]], 1)), CUSTOMER[[#This Row],[Count ST]] = TRUE), CUSTOMER[[#This Row],[Quantity]], AND($Y$10:$Y3907 = TRUE, COUNTIFS($H$10:$H3907, CUSTOMER[[#This Row],[Booking]], $J$10:$J3907, CUSTOMER[[#This Row],[Order Date]], $F$10:$F3907, "&lt;&gt;"&amp;"N?m l*")=1), 1, TRUE,  "")</f>
        <v>#NAME?</v>
      </c>
      <c r="AA3907" s="282" t="b">
        <f t="shared" ca="1" si="61"/>
        <v>0</v>
      </c>
      <c r="AB3907" s="305"/>
    </row>
    <row r="3908" spans="1:28" x14ac:dyDescent="0.25">
      <c r="A3908" s="281" t="str">
        <f ca="1">no.</f>
        <v/>
      </c>
      <c r="B3908" s="281"/>
      <c r="C3908" s="282"/>
      <c r="D3908" s="282"/>
      <c r="E3908" s="283" t="str">
        <f ca="1">position</f>
        <v/>
      </c>
      <c r="F3908" s="282"/>
      <c r="G3908" s="282"/>
      <c r="H3908" s="282"/>
      <c r="I3908" s="282"/>
      <c r="J3908" s="335"/>
      <c r="K3908" s="282"/>
      <c r="L3908" s="282"/>
      <c r="M3908" s="282"/>
      <c r="N3908" s="282"/>
      <c r="O3908" s="281"/>
      <c r="P3908" s="360" t="str">
        <f ca="1">rescore_patient</f>
        <v/>
      </c>
      <c r="Q3908" s="330" t="str">
        <f ca="1">quantity</f>
        <v/>
      </c>
      <c r="R3908" s="284"/>
      <c r="S3908" s="282"/>
      <c r="T3908" s="282"/>
      <c r="U3908" s="282"/>
      <c r="V3908" s="305"/>
      <c r="W3908" s="305"/>
      <c r="X3908" s="305"/>
      <c r="Y3908" s="282"/>
      <c r="Z3908" s="282" t="e" vm="1">
        <f ca="1">_xlfn.IFS(AND(ISNUMBER(SEARCH("N?m l*", CUSTOMER[[#This Row],[Service Type]], 1)), CUSTOMER[[#This Row],[Count ST]] = TRUE), CUSTOMER[[#This Row],[Quantity]], AND($Y$10:$Y3908 = TRUE, COUNTIFS($H$10:$H3908, CUSTOMER[[#This Row],[Booking]], $J$10:$J3908, CUSTOMER[[#This Row],[Order Date]], $F$10:$F3908, "&lt;&gt;"&amp;"N?m l*")=1), 1, TRUE,  "")</f>
        <v>#NAME?</v>
      </c>
      <c r="AA3908" s="282" t="b">
        <f t="shared" ca="1" si="61"/>
        <v>0</v>
      </c>
      <c r="AB3908" s="305"/>
    </row>
    <row r="3909" spans="1:28" x14ac:dyDescent="0.25">
      <c r="A3909" s="281" t="str">
        <f ca="1">no.</f>
        <v/>
      </c>
      <c r="B3909" s="281"/>
      <c r="C3909" s="282"/>
      <c r="D3909" s="282"/>
      <c r="E3909" s="283" t="str">
        <f ca="1">position</f>
        <v/>
      </c>
      <c r="F3909" s="282"/>
      <c r="G3909" s="282"/>
      <c r="H3909" s="282"/>
      <c r="I3909" s="282"/>
      <c r="J3909" s="335"/>
      <c r="K3909" s="282"/>
      <c r="L3909" s="282"/>
      <c r="M3909" s="282"/>
      <c r="N3909" s="282"/>
      <c r="O3909" s="281"/>
      <c r="P3909" s="360" t="str">
        <f ca="1">rescore_patient</f>
        <v/>
      </c>
      <c r="Q3909" s="330" t="str">
        <f ca="1">quantity</f>
        <v/>
      </c>
      <c r="R3909" s="284"/>
      <c r="S3909" s="282"/>
      <c r="T3909" s="282"/>
      <c r="U3909" s="282"/>
      <c r="V3909" s="305"/>
      <c r="W3909" s="305"/>
      <c r="X3909" s="305"/>
      <c r="Y3909" s="282"/>
      <c r="Z3909" s="282" t="e" vm="1">
        <f ca="1">_xlfn.IFS(AND(ISNUMBER(SEARCH("N?m l*", CUSTOMER[[#This Row],[Service Type]], 1)), CUSTOMER[[#This Row],[Count ST]] = TRUE), CUSTOMER[[#This Row],[Quantity]], AND($Y$10:$Y3909 = TRUE, COUNTIFS($H$10:$H3909, CUSTOMER[[#This Row],[Booking]], $J$10:$J3909, CUSTOMER[[#This Row],[Order Date]], $F$10:$F3909, "&lt;&gt;"&amp;"N?m l*")=1), 1, TRUE,  "")</f>
        <v>#NAME?</v>
      </c>
      <c r="AA3909" s="282" t="b">
        <f t="shared" ca="1" si="61"/>
        <v>0</v>
      </c>
      <c r="AB3909" s="305"/>
    </row>
    <row r="3910" spans="1:28" x14ac:dyDescent="0.25">
      <c r="A3910" s="281" t="str">
        <f ca="1">no.</f>
        <v/>
      </c>
      <c r="B3910" s="281"/>
      <c r="C3910" s="282"/>
      <c r="D3910" s="282"/>
      <c r="E3910" s="283" t="str">
        <f ca="1">position</f>
        <v/>
      </c>
      <c r="F3910" s="282"/>
      <c r="G3910" s="282"/>
      <c r="H3910" s="282"/>
      <c r="I3910" s="282"/>
      <c r="J3910" s="335"/>
      <c r="K3910" s="282"/>
      <c r="L3910" s="282"/>
      <c r="M3910" s="282"/>
      <c r="N3910" s="282"/>
      <c r="O3910" s="281"/>
      <c r="P3910" s="360" t="str">
        <f ca="1">rescore_patient</f>
        <v/>
      </c>
      <c r="Q3910" s="330" t="str">
        <f ca="1">quantity</f>
        <v/>
      </c>
      <c r="R3910" s="284"/>
      <c r="S3910" s="282"/>
      <c r="T3910" s="282"/>
      <c r="U3910" s="282"/>
      <c r="V3910" s="305"/>
      <c r="W3910" s="305"/>
      <c r="X3910" s="305"/>
      <c r="Y3910" s="282"/>
      <c r="Z3910" s="282" t="e" vm="1">
        <f ca="1">_xlfn.IFS(AND(ISNUMBER(SEARCH("N?m l*", CUSTOMER[[#This Row],[Service Type]], 1)), CUSTOMER[[#This Row],[Count ST]] = TRUE), CUSTOMER[[#This Row],[Quantity]], AND($Y$10:$Y3910 = TRUE, COUNTIFS($H$10:$H3910, CUSTOMER[[#This Row],[Booking]], $J$10:$J3910, CUSTOMER[[#This Row],[Order Date]], $F$10:$F3910, "&lt;&gt;"&amp;"N?m l*")=1), 1, TRUE,  "")</f>
        <v>#NAME?</v>
      </c>
      <c r="AA3910" s="282" t="b">
        <f t="shared" ca="1" si="61"/>
        <v>0</v>
      </c>
      <c r="AB3910" s="305"/>
    </row>
    <row r="3911" spans="1:28" x14ac:dyDescent="0.25">
      <c r="A3911" s="281" t="str">
        <f ca="1">no.</f>
        <v/>
      </c>
      <c r="B3911" s="281"/>
      <c r="C3911" s="282"/>
      <c r="D3911" s="282"/>
      <c r="E3911" s="283" t="str">
        <f ca="1">position</f>
        <v/>
      </c>
      <c r="F3911" s="282"/>
      <c r="G3911" s="282"/>
      <c r="H3911" s="282"/>
      <c r="I3911" s="282"/>
      <c r="J3911" s="335"/>
      <c r="K3911" s="282"/>
      <c r="L3911" s="282"/>
      <c r="M3911" s="282"/>
      <c r="N3911" s="282"/>
      <c r="O3911" s="281"/>
      <c r="P3911" s="360" t="str">
        <f ca="1">rescore_patient</f>
        <v/>
      </c>
      <c r="Q3911" s="330" t="str">
        <f ca="1">quantity</f>
        <v/>
      </c>
      <c r="R3911" s="284"/>
      <c r="S3911" s="282"/>
      <c r="T3911" s="282"/>
      <c r="U3911" s="282"/>
      <c r="V3911" s="305"/>
      <c r="W3911" s="305"/>
      <c r="X3911" s="305"/>
      <c r="Y3911" s="282"/>
      <c r="Z3911" s="282" t="e" vm="1">
        <f ca="1">_xlfn.IFS(AND(ISNUMBER(SEARCH("N?m l*", CUSTOMER[[#This Row],[Service Type]], 1)), CUSTOMER[[#This Row],[Count ST]] = TRUE), CUSTOMER[[#This Row],[Quantity]], AND($Y$10:$Y3911 = TRUE, COUNTIFS($H$10:$H3911, CUSTOMER[[#This Row],[Booking]], $J$10:$J3911, CUSTOMER[[#This Row],[Order Date]], $F$10:$F3911, "&lt;&gt;"&amp;"N?m l*")=1), 1, TRUE,  "")</f>
        <v>#NAME?</v>
      </c>
      <c r="AA3911" s="282" t="b">
        <f t="shared" ca="1" si="61"/>
        <v>0</v>
      </c>
      <c r="AB3911" s="305"/>
    </row>
    <row r="3912" spans="1:28" x14ac:dyDescent="0.25">
      <c r="A3912" s="281" t="str">
        <f ca="1">no.</f>
        <v/>
      </c>
      <c r="B3912" s="281"/>
      <c r="C3912" s="282"/>
      <c r="D3912" s="282"/>
      <c r="E3912" s="283" t="str">
        <f ca="1">position</f>
        <v/>
      </c>
      <c r="F3912" s="282"/>
      <c r="G3912" s="282"/>
      <c r="H3912" s="282"/>
      <c r="I3912" s="282"/>
      <c r="J3912" s="335"/>
      <c r="K3912" s="282"/>
      <c r="L3912" s="282"/>
      <c r="M3912" s="282"/>
      <c r="N3912" s="282"/>
      <c r="O3912" s="281"/>
      <c r="P3912" s="360" t="str">
        <f ca="1">rescore_patient</f>
        <v/>
      </c>
      <c r="Q3912" s="330" t="str">
        <f ca="1">quantity</f>
        <v/>
      </c>
      <c r="R3912" s="284"/>
      <c r="S3912" s="282"/>
      <c r="T3912" s="282"/>
      <c r="U3912" s="282"/>
      <c r="V3912" s="305"/>
      <c r="W3912" s="305"/>
      <c r="X3912" s="305"/>
      <c r="Y3912" s="282"/>
      <c r="Z3912" s="282" t="e" vm="1">
        <f ca="1">_xlfn.IFS(AND(ISNUMBER(SEARCH("N?m l*", CUSTOMER[[#This Row],[Service Type]], 1)), CUSTOMER[[#This Row],[Count ST]] = TRUE), CUSTOMER[[#This Row],[Quantity]], AND($Y$10:$Y3912 = TRUE, COUNTIFS($H$10:$H3912, CUSTOMER[[#This Row],[Booking]], $J$10:$J3912, CUSTOMER[[#This Row],[Order Date]], $F$10:$F3912, "&lt;&gt;"&amp;"N?m l*")=1), 1, TRUE,  "")</f>
        <v>#NAME?</v>
      </c>
      <c r="AA3912" s="282" t="b">
        <f t="shared" ca="1" si="61"/>
        <v>0</v>
      </c>
      <c r="AB3912" s="305"/>
    </row>
    <row r="3913" spans="1:28" x14ac:dyDescent="0.25">
      <c r="A3913" s="281" t="str">
        <f ca="1">no.</f>
        <v/>
      </c>
      <c r="B3913" s="281"/>
      <c r="C3913" s="282"/>
      <c r="D3913" s="282"/>
      <c r="E3913" s="283" t="str">
        <f ca="1">position</f>
        <v/>
      </c>
      <c r="F3913" s="282"/>
      <c r="G3913" s="282"/>
      <c r="H3913" s="282"/>
      <c r="I3913" s="282"/>
      <c r="J3913" s="335"/>
      <c r="K3913" s="282"/>
      <c r="L3913" s="282"/>
      <c r="M3913" s="282"/>
      <c r="N3913" s="282"/>
      <c r="O3913" s="281"/>
      <c r="P3913" s="360" t="str">
        <f ca="1">rescore_patient</f>
        <v/>
      </c>
      <c r="Q3913" s="330" t="str">
        <f ca="1">quantity</f>
        <v/>
      </c>
      <c r="R3913" s="284"/>
      <c r="S3913" s="282"/>
      <c r="T3913" s="282"/>
      <c r="U3913" s="282"/>
      <c r="V3913" s="305"/>
      <c r="W3913" s="305"/>
      <c r="X3913" s="305"/>
      <c r="Y3913" s="282"/>
      <c r="Z3913" s="282" t="e" vm="1">
        <f ca="1">_xlfn.IFS(AND(ISNUMBER(SEARCH("N?m l*", CUSTOMER[[#This Row],[Service Type]], 1)), CUSTOMER[[#This Row],[Count ST]] = TRUE), CUSTOMER[[#This Row],[Quantity]], AND($Y$10:$Y3913 = TRUE, COUNTIFS($H$10:$H3913, CUSTOMER[[#This Row],[Booking]], $J$10:$J3913, CUSTOMER[[#This Row],[Order Date]], $F$10:$F3913, "&lt;&gt;"&amp;"N?m l*")=1), 1, TRUE,  "")</f>
        <v>#NAME?</v>
      </c>
      <c r="AA3913" s="282" t="b">
        <f t="shared" ca="1" si="61"/>
        <v>0</v>
      </c>
      <c r="AB3913" s="305"/>
    </row>
    <row r="3914" spans="1:28" x14ac:dyDescent="0.25">
      <c r="A3914" s="281" t="str">
        <f ca="1">no.</f>
        <v/>
      </c>
      <c r="B3914" s="281"/>
      <c r="C3914" s="282"/>
      <c r="D3914" s="282"/>
      <c r="E3914" s="283" t="str">
        <f ca="1">position</f>
        <v/>
      </c>
      <c r="F3914" s="282"/>
      <c r="G3914" s="282"/>
      <c r="H3914" s="282"/>
      <c r="I3914" s="282"/>
      <c r="J3914" s="335"/>
      <c r="K3914" s="282"/>
      <c r="L3914" s="282"/>
      <c r="M3914" s="282"/>
      <c r="N3914" s="282"/>
      <c r="O3914" s="281"/>
      <c r="P3914" s="360" t="str">
        <f ca="1">rescore_patient</f>
        <v/>
      </c>
      <c r="Q3914" s="330" t="str">
        <f ca="1">quantity</f>
        <v/>
      </c>
      <c r="R3914" s="284"/>
      <c r="S3914" s="282"/>
      <c r="T3914" s="282"/>
      <c r="U3914" s="282"/>
      <c r="V3914" s="305"/>
      <c r="W3914" s="305"/>
      <c r="X3914" s="305"/>
      <c r="Y3914" s="282"/>
      <c r="Z3914" s="282" t="e" vm="1">
        <f ca="1">_xlfn.IFS(AND(ISNUMBER(SEARCH("N?m l*", CUSTOMER[[#This Row],[Service Type]], 1)), CUSTOMER[[#This Row],[Count ST]] = TRUE), CUSTOMER[[#This Row],[Quantity]], AND($Y$10:$Y3914 = TRUE, COUNTIFS($H$10:$H3914, CUSTOMER[[#This Row],[Booking]], $J$10:$J3914, CUSTOMER[[#This Row],[Order Date]], $F$10:$F3914, "&lt;&gt;"&amp;"N?m l*")=1), 1, TRUE,  "")</f>
        <v>#NAME?</v>
      </c>
      <c r="AA3914" s="282" t="b">
        <f t="shared" ref="AA3914:AA3977" ca="1" si="62">count_svc_type</f>
        <v>0</v>
      </c>
      <c r="AB3914" s="305"/>
    </row>
    <row r="3915" spans="1:28" x14ac:dyDescent="0.25">
      <c r="A3915" s="281" t="str">
        <f ca="1">no.</f>
        <v/>
      </c>
      <c r="B3915" s="281"/>
      <c r="C3915" s="282"/>
      <c r="D3915" s="282"/>
      <c r="E3915" s="283" t="str">
        <f ca="1">position</f>
        <v/>
      </c>
      <c r="F3915" s="282"/>
      <c r="G3915" s="282"/>
      <c r="H3915" s="282"/>
      <c r="I3915" s="282"/>
      <c r="J3915" s="335"/>
      <c r="K3915" s="282"/>
      <c r="L3915" s="282"/>
      <c r="M3915" s="282"/>
      <c r="N3915" s="282"/>
      <c r="O3915" s="281"/>
      <c r="P3915" s="360" t="str">
        <f ca="1">rescore_patient</f>
        <v/>
      </c>
      <c r="Q3915" s="330" t="str">
        <f ca="1">quantity</f>
        <v/>
      </c>
      <c r="R3915" s="284"/>
      <c r="S3915" s="282"/>
      <c r="T3915" s="282"/>
      <c r="U3915" s="282"/>
      <c r="V3915" s="305"/>
      <c r="W3915" s="305"/>
      <c r="X3915" s="305"/>
      <c r="Y3915" s="282"/>
      <c r="Z3915" s="282" t="e" vm="1">
        <f ca="1">_xlfn.IFS(AND(ISNUMBER(SEARCH("N?m l*", CUSTOMER[[#This Row],[Service Type]], 1)), CUSTOMER[[#This Row],[Count ST]] = TRUE), CUSTOMER[[#This Row],[Quantity]], AND($Y$10:$Y3915 = TRUE, COUNTIFS($H$10:$H3915, CUSTOMER[[#This Row],[Booking]], $J$10:$J3915, CUSTOMER[[#This Row],[Order Date]], $F$10:$F3915, "&lt;&gt;"&amp;"N?m l*")=1), 1, TRUE,  "")</f>
        <v>#NAME?</v>
      </c>
      <c r="AA3915" s="282" t="b">
        <f t="shared" ca="1" si="62"/>
        <v>0</v>
      </c>
      <c r="AB3915" s="305"/>
    </row>
    <row r="3916" spans="1:28" x14ac:dyDescent="0.25">
      <c r="A3916" s="281" t="str">
        <f ca="1">no.</f>
        <v/>
      </c>
      <c r="B3916" s="281"/>
      <c r="C3916" s="282"/>
      <c r="D3916" s="282"/>
      <c r="E3916" s="283" t="str">
        <f ca="1">position</f>
        <v/>
      </c>
      <c r="F3916" s="282"/>
      <c r="G3916" s="282"/>
      <c r="H3916" s="282"/>
      <c r="I3916" s="282"/>
      <c r="J3916" s="335"/>
      <c r="K3916" s="282"/>
      <c r="L3916" s="282"/>
      <c r="M3916" s="282"/>
      <c r="N3916" s="282"/>
      <c r="O3916" s="281"/>
      <c r="P3916" s="360" t="str">
        <f ca="1">rescore_patient</f>
        <v/>
      </c>
      <c r="Q3916" s="330" t="str">
        <f ca="1">quantity</f>
        <v/>
      </c>
      <c r="R3916" s="284"/>
      <c r="S3916" s="282"/>
      <c r="T3916" s="282"/>
      <c r="U3916" s="282"/>
      <c r="V3916" s="305"/>
      <c r="W3916" s="305"/>
      <c r="X3916" s="305"/>
      <c r="Y3916" s="282"/>
      <c r="Z3916" s="282" t="e" vm="1">
        <f ca="1">_xlfn.IFS(AND(ISNUMBER(SEARCH("N?m l*", CUSTOMER[[#This Row],[Service Type]], 1)), CUSTOMER[[#This Row],[Count ST]] = TRUE), CUSTOMER[[#This Row],[Quantity]], AND($Y$10:$Y3916 = TRUE, COUNTIFS($H$10:$H3916, CUSTOMER[[#This Row],[Booking]], $J$10:$J3916, CUSTOMER[[#This Row],[Order Date]], $F$10:$F3916, "&lt;&gt;"&amp;"N?m l*")=1), 1, TRUE,  "")</f>
        <v>#NAME?</v>
      </c>
      <c r="AA3916" s="282" t="b">
        <f t="shared" ca="1" si="62"/>
        <v>0</v>
      </c>
      <c r="AB3916" s="305"/>
    </row>
    <row r="3917" spans="1:28" x14ac:dyDescent="0.25">
      <c r="A3917" s="281" t="str">
        <f ca="1">no.</f>
        <v/>
      </c>
      <c r="B3917" s="281"/>
      <c r="C3917" s="282"/>
      <c r="D3917" s="282"/>
      <c r="E3917" s="283" t="str">
        <f ca="1">position</f>
        <v/>
      </c>
      <c r="F3917" s="282"/>
      <c r="G3917" s="282"/>
      <c r="H3917" s="282"/>
      <c r="I3917" s="282"/>
      <c r="J3917" s="335"/>
      <c r="K3917" s="282"/>
      <c r="L3917" s="282"/>
      <c r="M3917" s="282"/>
      <c r="N3917" s="282"/>
      <c r="O3917" s="281"/>
      <c r="P3917" s="360" t="str">
        <f ca="1">rescore_patient</f>
        <v/>
      </c>
      <c r="Q3917" s="330" t="str">
        <f ca="1">quantity</f>
        <v/>
      </c>
      <c r="R3917" s="284"/>
      <c r="S3917" s="282"/>
      <c r="T3917" s="282"/>
      <c r="U3917" s="282"/>
      <c r="V3917" s="305"/>
      <c r="W3917" s="305"/>
      <c r="X3917" s="305"/>
      <c r="Y3917" s="282"/>
      <c r="Z3917" s="282" t="e" vm="1">
        <f ca="1">_xlfn.IFS(AND(ISNUMBER(SEARCH("N?m l*", CUSTOMER[[#This Row],[Service Type]], 1)), CUSTOMER[[#This Row],[Count ST]] = TRUE), CUSTOMER[[#This Row],[Quantity]], AND($Y$10:$Y3917 = TRUE, COUNTIFS($H$10:$H3917, CUSTOMER[[#This Row],[Booking]], $J$10:$J3917, CUSTOMER[[#This Row],[Order Date]], $F$10:$F3917, "&lt;&gt;"&amp;"N?m l*")=1), 1, TRUE,  "")</f>
        <v>#NAME?</v>
      </c>
      <c r="AA3917" s="282" t="b">
        <f t="shared" ca="1" si="62"/>
        <v>0</v>
      </c>
      <c r="AB3917" s="305"/>
    </row>
    <row r="3918" spans="1:28" x14ac:dyDescent="0.25">
      <c r="A3918" s="281" t="str">
        <f ca="1">no.</f>
        <v/>
      </c>
      <c r="B3918" s="281"/>
      <c r="C3918" s="282"/>
      <c r="D3918" s="282"/>
      <c r="E3918" s="283" t="str">
        <f ca="1">position</f>
        <v/>
      </c>
      <c r="F3918" s="282"/>
      <c r="G3918" s="282"/>
      <c r="H3918" s="282"/>
      <c r="I3918" s="282"/>
      <c r="J3918" s="335"/>
      <c r="K3918" s="282"/>
      <c r="L3918" s="282"/>
      <c r="M3918" s="282"/>
      <c r="N3918" s="282"/>
      <c r="O3918" s="281"/>
      <c r="P3918" s="360" t="str">
        <f ca="1">rescore_patient</f>
        <v/>
      </c>
      <c r="Q3918" s="330" t="str">
        <f ca="1">quantity</f>
        <v/>
      </c>
      <c r="R3918" s="284"/>
      <c r="S3918" s="282"/>
      <c r="T3918" s="282"/>
      <c r="U3918" s="282"/>
      <c r="V3918" s="305"/>
      <c r="W3918" s="305"/>
      <c r="X3918" s="305"/>
      <c r="Y3918" s="282"/>
      <c r="Z3918" s="282" t="e" vm="1">
        <f ca="1">_xlfn.IFS(AND(ISNUMBER(SEARCH("N?m l*", CUSTOMER[[#This Row],[Service Type]], 1)), CUSTOMER[[#This Row],[Count ST]] = TRUE), CUSTOMER[[#This Row],[Quantity]], AND($Y$10:$Y3918 = TRUE, COUNTIFS($H$10:$H3918, CUSTOMER[[#This Row],[Booking]], $J$10:$J3918, CUSTOMER[[#This Row],[Order Date]], $F$10:$F3918, "&lt;&gt;"&amp;"N?m l*")=1), 1, TRUE,  "")</f>
        <v>#NAME?</v>
      </c>
      <c r="AA3918" s="282" t="b">
        <f t="shared" ca="1" si="62"/>
        <v>0</v>
      </c>
      <c r="AB3918" s="305"/>
    </row>
    <row r="3919" spans="1:28" x14ac:dyDescent="0.25">
      <c r="A3919" s="281" t="str">
        <f ca="1">no.</f>
        <v/>
      </c>
      <c r="B3919" s="281"/>
      <c r="C3919" s="282"/>
      <c r="D3919" s="282"/>
      <c r="E3919" s="283" t="str">
        <f ca="1">position</f>
        <v/>
      </c>
      <c r="F3919" s="282"/>
      <c r="G3919" s="282"/>
      <c r="H3919" s="282"/>
      <c r="I3919" s="282"/>
      <c r="J3919" s="335"/>
      <c r="K3919" s="282"/>
      <c r="L3919" s="282"/>
      <c r="M3919" s="282"/>
      <c r="N3919" s="282"/>
      <c r="O3919" s="281"/>
      <c r="P3919" s="360" t="str">
        <f ca="1">rescore_patient</f>
        <v/>
      </c>
      <c r="Q3919" s="330" t="str">
        <f ca="1">quantity</f>
        <v/>
      </c>
      <c r="R3919" s="284"/>
      <c r="S3919" s="282"/>
      <c r="T3919" s="282"/>
      <c r="U3919" s="282"/>
      <c r="V3919" s="305"/>
      <c r="W3919" s="305"/>
      <c r="X3919" s="305"/>
      <c r="Y3919" s="282"/>
      <c r="Z3919" s="282" t="e" vm="1">
        <f ca="1">_xlfn.IFS(AND(ISNUMBER(SEARCH("N?m l*", CUSTOMER[[#This Row],[Service Type]], 1)), CUSTOMER[[#This Row],[Count ST]] = TRUE), CUSTOMER[[#This Row],[Quantity]], AND($Y$10:$Y3919 = TRUE, COUNTIFS($H$10:$H3919, CUSTOMER[[#This Row],[Booking]], $J$10:$J3919, CUSTOMER[[#This Row],[Order Date]], $F$10:$F3919, "&lt;&gt;"&amp;"N?m l*")=1), 1, TRUE,  "")</f>
        <v>#NAME?</v>
      </c>
      <c r="AA3919" s="282" t="b">
        <f t="shared" ca="1" si="62"/>
        <v>0</v>
      </c>
      <c r="AB3919" s="305"/>
    </row>
    <row r="3920" spans="1:28" x14ac:dyDescent="0.25">
      <c r="A3920" s="281" t="str">
        <f ca="1">no.</f>
        <v/>
      </c>
      <c r="B3920" s="281"/>
      <c r="C3920" s="282"/>
      <c r="D3920" s="282"/>
      <c r="E3920" s="283" t="str">
        <f ca="1">position</f>
        <v/>
      </c>
      <c r="F3920" s="282"/>
      <c r="G3920" s="282"/>
      <c r="H3920" s="282"/>
      <c r="I3920" s="282"/>
      <c r="J3920" s="335"/>
      <c r="K3920" s="282"/>
      <c r="L3920" s="282"/>
      <c r="M3920" s="282"/>
      <c r="N3920" s="282"/>
      <c r="O3920" s="281"/>
      <c r="P3920" s="360" t="str">
        <f ca="1">rescore_patient</f>
        <v/>
      </c>
      <c r="Q3920" s="330" t="str">
        <f ca="1">quantity</f>
        <v/>
      </c>
      <c r="R3920" s="284"/>
      <c r="S3920" s="282"/>
      <c r="T3920" s="282"/>
      <c r="U3920" s="282"/>
      <c r="V3920" s="305"/>
      <c r="W3920" s="305"/>
      <c r="X3920" s="305"/>
      <c r="Y3920" s="282"/>
      <c r="Z3920" s="282" t="e" vm="1">
        <f ca="1">_xlfn.IFS(AND(ISNUMBER(SEARCH("N?m l*", CUSTOMER[[#This Row],[Service Type]], 1)), CUSTOMER[[#This Row],[Count ST]] = TRUE), CUSTOMER[[#This Row],[Quantity]], AND($Y$10:$Y3920 = TRUE, COUNTIFS($H$10:$H3920, CUSTOMER[[#This Row],[Booking]], $J$10:$J3920, CUSTOMER[[#This Row],[Order Date]], $F$10:$F3920, "&lt;&gt;"&amp;"N?m l*")=1), 1, TRUE,  "")</f>
        <v>#NAME?</v>
      </c>
      <c r="AA3920" s="282" t="b">
        <f t="shared" ca="1" si="62"/>
        <v>0</v>
      </c>
      <c r="AB3920" s="305"/>
    </row>
    <row r="3921" spans="1:28" x14ac:dyDescent="0.25">
      <c r="A3921" s="281" t="str">
        <f ca="1">no.</f>
        <v/>
      </c>
      <c r="B3921" s="281"/>
      <c r="C3921" s="282"/>
      <c r="D3921" s="282"/>
      <c r="E3921" s="283" t="str">
        <f ca="1">position</f>
        <v/>
      </c>
      <c r="F3921" s="282"/>
      <c r="G3921" s="282"/>
      <c r="H3921" s="282"/>
      <c r="I3921" s="282"/>
      <c r="J3921" s="335"/>
      <c r="K3921" s="282"/>
      <c r="L3921" s="282"/>
      <c r="M3921" s="282"/>
      <c r="N3921" s="282"/>
      <c r="O3921" s="281"/>
      <c r="P3921" s="360" t="str">
        <f ca="1">rescore_patient</f>
        <v/>
      </c>
      <c r="Q3921" s="330" t="str">
        <f ca="1">quantity</f>
        <v/>
      </c>
      <c r="R3921" s="284"/>
      <c r="S3921" s="282"/>
      <c r="T3921" s="282"/>
      <c r="U3921" s="282"/>
      <c r="V3921" s="305"/>
      <c r="W3921" s="305"/>
      <c r="X3921" s="305"/>
      <c r="Y3921" s="282"/>
      <c r="Z3921" s="282" t="e" vm="1">
        <f ca="1">_xlfn.IFS(AND(ISNUMBER(SEARCH("N?m l*", CUSTOMER[[#This Row],[Service Type]], 1)), CUSTOMER[[#This Row],[Count ST]] = TRUE), CUSTOMER[[#This Row],[Quantity]], AND($Y$10:$Y3921 = TRUE, COUNTIFS($H$10:$H3921, CUSTOMER[[#This Row],[Booking]], $J$10:$J3921, CUSTOMER[[#This Row],[Order Date]], $F$10:$F3921, "&lt;&gt;"&amp;"N?m l*")=1), 1, TRUE,  "")</f>
        <v>#NAME?</v>
      </c>
      <c r="AA3921" s="282" t="b">
        <f t="shared" ca="1" si="62"/>
        <v>0</v>
      </c>
      <c r="AB3921" s="305"/>
    </row>
    <row r="3922" spans="1:28" x14ac:dyDescent="0.25">
      <c r="A3922" s="281" t="str">
        <f ca="1">no.</f>
        <v/>
      </c>
      <c r="B3922" s="281"/>
      <c r="C3922" s="282"/>
      <c r="D3922" s="282"/>
      <c r="E3922" s="283" t="str">
        <f ca="1">position</f>
        <v/>
      </c>
      <c r="F3922" s="282"/>
      <c r="G3922" s="282"/>
      <c r="H3922" s="282"/>
      <c r="I3922" s="282"/>
      <c r="J3922" s="335"/>
      <c r="K3922" s="282"/>
      <c r="L3922" s="282"/>
      <c r="M3922" s="282"/>
      <c r="N3922" s="282"/>
      <c r="O3922" s="281"/>
      <c r="P3922" s="360" t="str">
        <f ca="1">rescore_patient</f>
        <v/>
      </c>
      <c r="Q3922" s="330" t="str">
        <f ca="1">quantity</f>
        <v/>
      </c>
      <c r="R3922" s="284"/>
      <c r="S3922" s="282"/>
      <c r="T3922" s="282"/>
      <c r="U3922" s="282"/>
      <c r="V3922" s="305"/>
      <c r="W3922" s="305"/>
      <c r="X3922" s="305"/>
      <c r="Y3922" s="282"/>
      <c r="Z3922" s="282" t="e" vm="1">
        <f ca="1">_xlfn.IFS(AND(ISNUMBER(SEARCH("N?m l*", CUSTOMER[[#This Row],[Service Type]], 1)), CUSTOMER[[#This Row],[Count ST]] = TRUE), CUSTOMER[[#This Row],[Quantity]], AND($Y$10:$Y3922 = TRUE, COUNTIFS($H$10:$H3922, CUSTOMER[[#This Row],[Booking]], $J$10:$J3922, CUSTOMER[[#This Row],[Order Date]], $F$10:$F3922, "&lt;&gt;"&amp;"N?m l*")=1), 1, TRUE,  "")</f>
        <v>#NAME?</v>
      </c>
      <c r="AA3922" s="282" t="b">
        <f t="shared" ca="1" si="62"/>
        <v>0</v>
      </c>
      <c r="AB3922" s="305"/>
    </row>
    <row r="3923" spans="1:28" x14ac:dyDescent="0.25">
      <c r="A3923" s="281" t="str">
        <f ca="1">no.</f>
        <v/>
      </c>
      <c r="B3923" s="281"/>
      <c r="C3923" s="282"/>
      <c r="D3923" s="282"/>
      <c r="E3923" s="283" t="str">
        <f ca="1">position</f>
        <v/>
      </c>
      <c r="F3923" s="282"/>
      <c r="G3923" s="282"/>
      <c r="H3923" s="282"/>
      <c r="I3923" s="282"/>
      <c r="J3923" s="335"/>
      <c r="K3923" s="282"/>
      <c r="L3923" s="282"/>
      <c r="M3923" s="282"/>
      <c r="N3923" s="282"/>
      <c r="O3923" s="281"/>
      <c r="P3923" s="360" t="str">
        <f ca="1">rescore_patient</f>
        <v/>
      </c>
      <c r="Q3923" s="330" t="str">
        <f ca="1">quantity</f>
        <v/>
      </c>
      <c r="R3923" s="284"/>
      <c r="S3923" s="282"/>
      <c r="T3923" s="282"/>
      <c r="U3923" s="282"/>
      <c r="V3923" s="305"/>
      <c r="W3923" s="305"/>
      <c r="X3923" s="305"/>
      <c r="Y3923" s="282"/>
      <c r="Z3923" s="282" t="e" vm="1">
        <f ca="1">_xlfn.IFS(AND(ISNUMBER(SEARCH("N?m l*", CUSTOMER[[#This Row],[Service Type]], 1)), CUSTOMER[[#This Row],[Count ST]] = TRUE), CUSTOMER[[#This Row],[Quantity]], AND($Y$10:$Y3923 = TRUE, COUNTIFS($H$10:$H3923, CUSTOMER[[#This Row],[Booking]], $J$10:$J3923, CUSTOMER[[#This Row],[Order Date]], $F$10:$F3923, "&lt;&gt;"&amp;"N?m l*")=1), 1, TRUE,  "")</f>
        <v>#NAME?</v>
      </c>
      <c r="AA3923" s="282" t="b">
        <f t="shared" ca="1" si="62"/>
        <v>0</v>
      </c>
      <c r="AB3923" s="305"/>
    </row>
    <row r="3924" spans="1:28" x14ac:dyDescent="0.25">
      <c r="A3924" s="281" t="str">
        <f ca="1">no.</f>
        <v/>
      </c>
      <c r="B3924" s="281"/>
      <c r="C3924" s="282"/>
      <c r="D3924" s="282"/>
      <c r="E3924" s="283" t="str">
        <f ca="1">position</f>
        <v/>
      </c>
      <c r="F3924" s="282"/>
      <c r="G3924" s="282"/>
      <c r="H3924" s="282"/>
      <c r="I3924" s="282"/>
      <c r="J3924" s="335"/>
      <c r="K3924" s="282"/>
      <c r="L3924" s="282"/>
      <c r="M3924" s="282"/>
      <c r="N3924" s="282"/>
      <c r="O3924" s="281"/>
      <c r="P3924" s="360" t="str">
        <f ca="1">rescore_patient</f>
        <v/>
      </c>
      <c r="Q3924" s="330" t="str">
        <f ca="1">quantity</f>
        <v/>
      </c>
      <c r="R3924" s="284"/>
      <c r="S3924" s="282"/>
      <c r="T3924" s="282"/>
      <c r="U3924" s="282"/>
      <c r="V3924" s="305"/>
      <c r="W3924" s="305"/>
      <c r="X3924" s="305"/>
      <c r="Y3924" s="282"/>
      <c r="Z3924" s="282" t="e" vm="1">
        <f ca="1">_xlfn.IFS(AND(ISNUMBER(SEARCH("N?m l*", CUSTOMER[[#This Row],[Service Type]], 1)), CUSTOMER[[#This Row],[Count ST]] = TRUE), CUSTOMER[[#This Row],[Quantity]], AND($Y$10:$Y3924 = TRUE, COUNTIFS($H$10:$H3924, CUSTOMER[[#This Row],[Booking]], $J$10:$J3924, CUSTOMER[[#This Row],[Order Date]], $F$10:$F3924, "&lt;&gt;"&amp;"N?m l*")=1), 1, TRUE,  "")</f>
        <v>#NAME?</v>
      </c>
      <c r="AA3924" s="282" t="b">
        <f t="shared" ca="1" si="62"/>
        <v>0</v>
      </c>
      <c r="AB3924" s="305"/>
    </row>
    <row r="3925" spans="1:28" x14ac:dyDescent="0.25">
      <c r="A3925" s="281" t="str">
        <f ca="1">no.</f>
        <v/>
      </c>
      <c r="B3925" s="281"/>
      <c r="C3925" s="282"/>
      <c r="D3925" s="282"/>
      <c r="E3925" s="283" t="str">
        <f ca="1">position</f>
        <v/>
      </c>
      <c r="F3925" s="282"/>
      <c r="G3925" s="282"/>
      <c r="H3925" s="282"/>
      <c r="I3925" s="282"/>
      <c r="J3925" s="335"/>
      <c r="K3925" s="282"/>
      <c r="L3925" s="282"/>
      <c r="M3925" s="282"/>
      <c r="N3925" s="282"/>
      <c r="O3925" s="281"/>
      <c r="P3925" s="360" t="str">
        <f ca="1">rescore_patient</f>
        <v/>
      </c>
      <c r="Q3925" s="330" t="str">
        <f ca="1">quantity</f>
        <v/>
      </c>
      <c r="R3925" s="284"/>
      <c r="S3925" s="282"/>
      <c r="T3925" s="282"/>
      <c r="U3925" s="282"/>
      <c r="V3925" s="305"/>
      <c r="W3925" s="305"/>
      <c r="X3925" s="305"/>
      <c r="Y3925" s="282"/>
      <c r="Z3925" s="282" t="e" vm="1">
        <f ca="1">_xlfn.IFS(AND(ISNUMBER(SEARCH("N?m l*", CUSTOMER[[#This Row],[Service Type]], 1)), CUSTOMER[[#This Row],[Count ST]] = TRUE), CUSTOMER[[#This Row],[Quantity]], AND($Y$10:$Y3925 = TRUE, COUNTIFS($H$10:$H3925, CUSTOMER[[#This Row],[Booking]], $J$10:$J3925, CUSTOMER[[#This Row],[Order Date]], $F$10:$F3925, "&lt;&gt;"&amp;"N?m l*")=1), 1, TRUE,  "")</f>
        <v>#NAME?</v>
      </c>
      <c r="AA3925" s="282" t="b">
        <f t="shared" ca="1" si="62"/>
        <v>0</v>
      </c>
      <c r="AB3925" s="305"/>
    </row>
    <row r="3926" spans="1:28" x14ac:dyDescent="0.25">
      <c r="A3926" s="281" t="str">
        <f ca="1">no.</f>
        <v/>
      </c>
      <c r="B3926" s="281"/>
      <c r="C3926" s="282"/>
      <c r="D3926" s="282"/>
      <c r="E3926" s="283" t="str">
        <f ca="1">position</f>
        <v/>
      </c>
      <c r="F3926" s="282"/>
      <c r="G3926" s="282"/>
      <c r="H3926" s="282"/>
      <c r="I3926" s="282"/>
      <c r="J3926" s="335"/>
      <c r="K3926" s="282"/>
      <c r="L3926" s="282"/>
      <c r="M3926" s="282"/>
      <c r="N3926" s="282"/>
      <c r="O3926" s="281"/>
      <c r="P3926" s="360" t="str">
        <f ca="1">rescore_patient</f>
        <v/>
      </c>
      <c r="Q3926" s="330" t="str">
        <f ca="1">quantity</f>
        <v/>
      </c>
      <c r="R3926" s="284"/>
      <c r="S3926" s="282"/>
      <c r="T3926" s="282"/>
      <c r="U3926" s="282"/>
      <c r="V3926" s="305"/>
      <c r="W3926" s="305"/>
      <c r="X3926" s="305"/>
      <c r="Y3926" s="282"/>
      <c r="Z3926" s="282" t="e" vm="1">
        <f ca="1">_xlfn.IFS(AND(ISNUMBER(SEARCH("N?m l*", CUSTOMER[[#This Row],[Service Type]], 1)), CUSTOMER[[#This Row],[Count ST]] = TRUE), CUSTOMER[[#This Row],[Quantity]], AND($Y$10:$Y3926 = TRUE, COUNTIFS($H$10:$H3926, CUSTOMER[[#This Row],[Booking]], $J$10:$J3926, CUSTOMER[[#This Row],[Order Date]], $F$10:$F3926, "&lt;&gt;"&amp;"N?m l*")=1), 1, TRUE,  "")</f>
        <v>#NAME?</v>
      </c>
      <c r="AA3926" s="282" t="b">
        <f t="shared" ca="1" si="62"/>
        <v>0</v>
      </c>
      <c r="AB3926" s="305"/>
    </row>
    <row r="3927" spans="1:28" x14ac:dyDescent="0.25">
      <c r="A3927" s="281" t="str">
        <f ca="1">no.</f>
        <v/>
      </c>
      <c r="B3927" s="281"/>
      <c r="C3927" s="282"/>
      <c r="D3927" s="282"/>
      <c r="E3927" s="283" t="str">
        <f ca="1">position</f>
        <v/>
      </c>
      <c r="F3927" s="282"/>
      <c r="G3927" s="282"/>
      <c r="H3927" s="282"/>
      <c r="I3927" s="282"/>
      <c r="J3927" s="335"/>
      <c r="K3927" s="282"/>
      <c r="L3927" s="282"/>
      <c r="M3927" s="282"/>
      <c r="N3927" s="282"/>
      <c r="O3927" s="281"/>
      <c r="P3927" s="360" t="str">
        <f ca="1">rescore_patient</f>
        <v/>
      </c>
      <c r="Q3927" s="330" t="str">
        <f ca="1">quantity</f>
        <v/>
      </c>
      <c r="R3927" s="284"/>
      <c r="S3927" s="282"/>
      <c r="T3927" s="282"/>
      <c r="U3927" s="282"/>
      <c r="V3927" s="305"/>
      <c r="W3927" s="305"/>
      <c r="X3927" s="305"/>
      <c r="Y3927" s="282"/>
      <c r="Z3927" s="282" t="e" vm="1">
        <f ca="1">_xlfn.IFS(AND(ISNUMBER(SEARCH("N?m l*", CUSTOMER[[#This Row],[Service Type]], 1)), CUSTOMER[[#This Row],[Count ST]] = TRUE), CUSTOMER[[#This Row],[Quantity]], AND($Y$10:$Y3927 = TRUE, COUNTIFS($H$10:$H3927, CUSTOMER[[#This Row],[Booking]], $J$10:$J3927, CUSTOMER[[#This Row],[Order Date]], $F$10:$F3927, "&lt;&gt;"&amp;"N?m l*")=1), 1, TRUE,  "")</f>
        <v>#NAME?</v>
      </c>
      <c r="AA3927" s="282" t="b">
        <f t="shared" ca="1" si="62"/>
        <v>0</v>
      </c>
      <c r="AB3927" s="305"/>
    </row>
    <row r="3928" spans="1:28" x14ac:dyDescent="0.25">
      <c r="A3928" s="281" t="str">
        <f ca="1">no.</f>
        <v/>
      </c>
      <c r="B3928" s="281"/>
      <c r="C3928" s="282"/>
      <c r="D3928" s="282"/>
      <c r="E3928" s="283" t="str">
        <f ca="1">position</f>
        <v/>
      </c>
      <c r="F3928" s="282"/>
      <c r="G3928" s="282"/>
      <c r="H3928" s="282"/>
      <c r="I3928" s="282"/>
      <c r="J3928" s="335"/>
      <c r="K3928" s="282"/>
      <c r="L3928" s="282"/>
      <c r="M3928" s="282"/>
      <c r="N3928" s="282"/>
      <c r="O3928" s="281"/>
      <c r="P3928" s="360" t="str">
        <f ca="1">rescore_patient</f>
        <v/>
      </c>
      <c r="Q3928" s="330" t="str">
        <f ca="1">quantity</f>
        <v/>
      </c>
      <c r="R3928" s="284"/>
      <c r="S3928" s="282"/>
      <c r="T3928" s="282"/>
      <c r="U3928" s="282"/>
      <c r="V3928" s="305"/>
      <c r="W3928" s="305"/>
      <c r="X3928" s="305"/>
      <c r="Y3928" s="282"/>
      <c r="Z3928" s="282" t="e" vm="1">
        <f ca="1">_xlfn.IFS(AND(ISNUMBER(SEARCH("N?m l*", CUSTOMER[[#This Row],[Service Type]], 1)), CUSTOMER[[#This Row],[Count ST]] = TRUE), CUSTOMER[[#This Row],[Quantity]], AND($Y$10:$Y3928 = TRUE, COUNTIFS($H$10:$H3928, CUSTOMER[[#This Row],[Booking]], $J$10:$J3928, CUSTOMER[[#This Row],[Order Date]], $F$10:$F3928, "&lt;&gt;"&amp;"N?m l*")=1), 1, TRUE,  "")</f>
        <v>#NAME?</v>
      </c>
      <c r="AA3928" s="282" t="b">
        <f t="shared" ca="1" si="62"/>
        <v>0</v>
      </c>
      <c r="AB3928" s="305"/>
    </row>
    <row r="3929" spans="1:28" x14ac:dyDescent="0.25">
      <c r="A3929" s="281" t="str">
        <f ca="1">no.</f>
        <v/>
      </c>
      <c r="B3929" s="281"/>
      <c r="C3929" s="282"/>
      <c r="D3929" s="282"/>
      <c r="E3929" s="283" t="str">
        <f ca="1">position</f>
        <v/>
      </c>
      <c r="F3929" s="282"/>
      <c r="G3929" s="282"/>
      <c r="H3929" s="282"/>
      <c r="I3929" s="282"/>
      <c r="J3929" s="335"/>
      <c r="K3929" s="282"/>
      <c r="L3929" s="282"/>
      <c r="M3929" s="282"/>
      <c r="N3929" s="282"/>
      <c r="O3929" s="281"/>
      <c r="P3929" s="360" t="str">
        <f ca="1">rescore_patient</f>
        <v/>
      </c>
      <c r="Q3929" s="330" t="str">
        <f ca="1">quantity</f>
        <v/>
      </c>
      <c r="R3929" s="284"/>
      <c r="S3929" s="282"/>
      <c r="T3929" s="282"/>
      <c r="U3929" s="282"/>
      <c r="V3929" s="305"/>
      <c r="W3929" s="305"/>
      <c r="X3929" s="305"/>
      <c r="Y3929" s="282"/>
      <c r="Z3929" s="282" t="e" vm="1">
        <f ca="1">_xlfn.IFS(AND(ISNUMBER(SEARCH("N?m l*", CUSTOMER[[#This Row],[Service Type]], 1)), CUSTOMER[[#This Row],[Count ST]] = TRUE), CUSTOMER[[#This Row],[Quantity]], AND($Y$10:$Y3929 = TRUE, COUNTIFS($H$10:$H3929, CUSTOMER[[#This Row],[Booking]], $J$10:$J3929, CUSTOMER[[#This Row],[Order Date]], $F$10:$F3929, "&lt;&gt;"&amp;"N?m l*")=1), 1, TRUE,  "")</f>
        <v>#NAME?</v>
      </c>
      <c r="AA3929" s="282" t="b">
        <f t="shared" ca="1" si="62"/>
        <v>0</v>
      </c>
      <c r="AB3929" s="305"/>
    </row>
    <row r="3930" spans="1:28" x14ac:dyDescent="0.25">
      <c r="A3930" s="281" t="str">
        <f ca="1">no.</f>
        <v/>
      </c>
      <c r="B3930" s="281"/>
      <c r="C3930" s="282"/>
      <c r="D3930" s="282"/>
      <c r="E3930" s="283" t="str">
        <f ca="1">position</f>
        <v/>
      </c>
      <c r="F3930" s="282"/>
      <c r="G3930" s="282"/>
      <c r="H3930" s="282"/>
      <c r="I3930" s="282"/>
      <c r="J3930" s="335"/>
      <c r="K3930" s="282"/>
      <c r="L3930" s="282"/>
      <c r="M3930" s="282"/>
      <c r="N3930" s="282"/>
      <c r="O3930" s="281"/>
      <c r="P3930" s="360" t="str">
        <f ca="1">rescore_patient</f>
        <v/>
      </c>
      <c r="Q3930" s="330" t="str">
        <f ca="1">quantity</f>
        <v/>
      </c>
      <c r="R3930" s="284"/>
      <c r="S3930" s="282"/>
      <c r="T3930" s="282"/>
      <c r="U3930" s="282"/>
      <c r="V3930" s="305"/>
      <c r="W3930" s="305"/>
      <c r="X3930" s="305"/>
      <c r="Y3930" s="282"/>
      <c r="Z3930" s="282" t="e" vm="1">
        <f ca="1">_xlfn.IFS(AND(ISNUMBER(SEARCH("N?m l*", CUSTOMER[[#This Row],[Service Type]], 1)), CUSTOMER[[#This Row],[Count ST]] = TRUE), CUSTOMER[[#This Row],[Quantity]], AND($Y$10:$Y3930 = TRUE, COUNTIFS($H$10:$H3930, CUSTOMER[[#This Row],[Booking]], $J$10:$J3930, CUSTOMER[[#This Row],[Order Date]], $F$10:$F3930, "&lt;&gt;"&amp;"N?m l*")=1), 1, TRUE,  "")</f>
        <v>#NAME?</v>
      </c>
      <c r="AA3930" s="282" t="b">
        <f t="shared" ca="1" si="62"/>
        <v>0</v>
      </c>
      <c r="AB3930" s="305"/>
    </row>
    <row r="3931" spans="1:28" x14ac:dyDescent="0.25">
      <c r="A3931" s="281" t="str">
        <f ca="1">no.</f>
        <v/>
      </c>
      <c r="B3931" s="281"/>
      <c r="C3931" s="282"/>
      <c r="D3931" s="282"/>
      <c r="E3931" s="283" t="str">
        <f ca="1">position</f>
        <v/>
      </c>
      <c r="F3931" s="282"/>
      <c r="G3931" s="282"/>
      <c r="H3931" s="282"/>
      <c r="I3931" s="282"/>
      <c r="J3931" s="335"/>
      <c r="K3931" s="282"/>
      <c r="L3931" s="282"/>
      <c r="M3931" s="282"/>
      <c r="N3931" s="282"/>
      <c r="O3931" s="281"/>
      <c r="P3931" s="360" t="str">
        <f ca="1">rescore_patient</f>
        <v/>
      </c>
      <c r="Q3931" s="330" t="str">
        <f ca="1">quantity</f>
        <v/>
      </c>
      <c r="R3931" s="284"/>
      <c r="S3931" s="282"/>
      <c r="T3931" s="282"/>
      <c r="U3931" s="282"/>
      <c r="V3931" s="305"/>
      <c r="W3931" s="305"/>
      <c r="X3931" s="305"/>
      <c r="Y3931" s="282"/>
      <c r="Z3931" s="282" t="e" vm="1">
        <f ca="1">_xlfn.IFS(AND(ISNUMBER(SEARCH("N?m l*", CUSTOMER[[#This Row],[Service Type]], 1)), CUSTOMER[[#This Row],[Count ST]] = TRUE), CUSTOMER[[#This Row],[Quantity]], AND($Y$10:$Y3931 = TRUE, COUNTIFS($H$10:$H3931, CUSTOMER[[#This Row],[Booking]], $J$10:$J3931, CUSTOMER[[#This Row],[Order Date]], $F$10:$F3931, "&lt;&gt;"&amp;"N?m l*")=1), 1, TRUE,  "")</f>
        <v>#NAME?</v>
      </c>
      <c r="AA3931" s="282" t="b">
        <f t="shared" ca="1" si="62"/>
        <v>0</v>
      </c>
      <c r="AB3931" s="305"/>
    </row>
    <row r="3932" spans="1:28" x14ac:dyDescent="0.25">
      <c r="A3932" s="281" t="str">
        <f ca="1">no.</f>
        <v/>
      </c>
      <c r="B3932" s="281"/>
      <c r="C3932" s="282"/>
      <c r="D3932" s="282"/>
      <c r="E3932" s="283" t="str">
        <f ca="1">position</f>
        <v/>
      </c>
      <c r="F3932" s="282"/>
      <c r="G3932" s="282"/>
      <c r="H3932" s="282"/>
      <c r="I3932" s="282"/>
      <c r="J3932" s="335"/>
      <c r="K3932" s="282"/>
      <c r="L3932" s="282"/>
      <c r="M3932" s="282"/>
      <c r="N3932" s="282"/>
      <c r="O3932" s="281"/>
      <c r="P3932" s="360" t="str">
        <f ca="1">rescore_patient</f>
        <v/>
      </c>
      <c r="Q3932" s="330" t="str">
        <f ca="1">quantity</f>
        <v/>
      </c>
      <c r="R3932" s="284"/>
      <c r="S3932" s="282"/>
      <c r="T3932" s="282"/>
      <c r="U3932" s="282"/>
      <c r="V3932" s="305"/>
      <c r="W3932" s="305"/>
      <c r="X3932" s="305"/>
      <c r="Y3932" s="282"/>
      <c r="Z3932" s="282" t="e" vm="1">
        <f ca="1">_xlfn.IFS(AND(ISNUMBER(SEARCH("N?m l*", CUSTOMER[[#This Row],[Service Type]], 1)), CUSTOMER[[#This Row],[Count ST]] = TRUE), CUSTOMER[[#This Row],[Quantity]], AND($Y$10:$Y3932 = TRUE, COUNTIFS($H$10:$H3932, CUSTOMER[[#This Row],[Booking]], $J$10:$J3932, CUSTOMER[[#This Row],[Order Date]], $F$10:$F3932, "&lt;&gt;"&amp;"N?m l*")=1), 1, TRUE,  "")</f>
        <v>#NAME?</v>
      </c>
      <c r="AA3932" s="282" t="b">
        <f t="shared" ca="1" si="62"/>
        <v>0</v>
      </c>
      <c r="AB3932" s="305"/>
    </row>
    <row r="3933" spans="1:28" x14ac:dyDescent="0.25">
      <c r="A3933" s="281" t="str">
        <f ca="1">no.</f>
        <v/>
      </c>
      <c r="B3933" s="281"/>
      <c r="C3933" s="282"/>
      <c r="D3933" s="282"/>
      <c r="E3933" s="283" t="str">
        <f ca="1">position</f>
        <v/>
      </c>
      <c r="F3933" s="282"/>
      <c r="G3933" s="282"/>
      <c r="H3933" s="282"/>
      <c r="I3933" s="282"/>
      <c r="J3933" s="335"/>
      <c r="K3933" s="282"/>
      <c r="L3933" s="282"/>
      <c r="M3933" s="282"/>
      <c r="N3933" s="282"/>
      <c r="O3933" s="281"/>
      <c r="P3933" s="360" t="str">
        <f ca="1">rescore_patient</f>
        <v/>
      </c>
      <c r="Q3933" s="330" t="str">
        <f ca="1">quantity</f>
        <v/>
      </c>
      <c r="R3933" s="284"/>
      <c r="S3933" s="282"/>
      <c r="T3933" s="282"/>
      <c r="U3933" s="282"/>
      <c r="V3933" s="305"/>
      <c r="W3933" s="305"/>
      <c r="X3933" s="305"/>
      <c r="Y3933" s="282"/>
      <c r="Z3933" s="282" t="e" vm="1">
        <f ca="1">_xlfn.IFS(AND(ISNUMBER(SEARCH("N?m l*", CUSTOMER[[#This Row],[Service Type]], 1)), CUSTOMER[[#This Row],[Count ST]] = TRUE), CUSTOMER[[#This Row],[Quantity]], AND($Y$10:$Y3933 = TRUE, COUNTIFS($H$10:$H3933, CUSTOMER[[#This Row],[Booking]], $J$10:$J3933, CUSTOMER[[#This Row],[Order Date]], $F$10:$F3933, "&lt;&gt;"&amp;"N?m l*")=1), 1, TRUE,  "")</f>
        <v>#NAME?</v>
      </c>
      <c r="AA3933" s="282" t="b">
        <f t="shared" ca="1" si="62"/>
        <v>0</v>
      </c>
      <c r="AB3933" s="305"/>
    </row>
    <row r="3934" spans="1:28" x14ac:dyDescent="0.25">
      <c r="A3934" s="281" t="str">
        <f ca="1">no.</f>
        <v/>
      </c>
      <c r="B3934" s="281"/>
      <c r="C3934" s="282"/>
      <c r="D3934" s="282"/>
      <c r="E3934" s="283" t="str">
        <f ca="1">position</f>
        <v/>
      </c>
      <c r="F3934" s="282"/>
      <c r="G3934" s="282"/>
      <c r="H3934" s="282"/>
      <c r="I3934" s="282"/>
      <c r="J3934" s="335"/>
      <c r="K3934" s="282"/>
      <c r="L3934" s="282"/>
      <c r="M3934" s="282"/>
      <c r="N3934" s="282"/>
      <c r="O3934" s="281"/>
      <c r="P3934" s="360" t="str">
        <f ca="1">rescore_patient</f>
        <v/>
      </c>
      <c r="Q3934" s="330" t="str">
        <f ca="1">quantity</f>
        <v/>
      </c>
      <c r="R3934" s="284"/>
      <c r="S3934" s="282"/>
      <c r="T3934" s="282"/>
      <c r="U3934" s="282"/>
      <c r="V3934" s="305"/>
      <c r="W3934" s="305"/>
      <c r="X3934" s="305"/>
      <c r="Y3934" s="282"/>
      <c r="Z3934" s="282" t="e" vm="1">
        <f ca="1">_xlfn.IFS(AND(ISNUMBER(SEARCH("N?m l*", CUSTOMER[[#This Row],[Service Type]], 1)), CUSTOMER[[#This Row],[Count ST]] = TRUE), CUSTOMER[[#This Row],[Quantity]], AND($Y$10:$Y3934 = TRUE, COUNTIFS($H$10:$H3934, CUSTOMER[[#This Row],[Booking]], $J$10:$J3934, CUSTOMER[[#This Row],[Order Date]], $F$10:$F3934, "&lt;&gt;"&amp;"N?m l*")=1), 1, TRUE,  "")</f>
        <v>#NAME?</v>
      </c>
      <c r="AA3934" s="282" t="b">
        <f t="shared" ca="1" si="62"/>
        <v>0</v>
      </c>
      <c r="AB3934" s="305"/>
    </row>
    <row r="3935" spans="1:28" x14ac:dyDescent="0.25">
      <c r="A3935" s="281" t="str">
        <f ca="1">no.</f>
        <v/>
      </c>
      <c r="B3935" s="281"/>
      <c r="C3935" s="282"/>
      <c r="D3935" s="282"/>
      <c r="E3935" s="283" t="str">
        <f ca="1">position</f>
        <v/>
      </c>
      <c r="F3935" s="282"/>
      <c r="G3935" s="282"/>
      <c r="H3935" s="282"/>
      <c r="I3935" s="282"/>
      <c r="J3935" s="335"/>
      <c r="K3935" s="282"/>
      <c r="L3935" s="282"/>
      <c r="M3935" s="282"/>
      <c r="N3935" s="282"/>
      <c r="O3935" s="281"/>
      <c r="P3935" s="360" t="str">
        <f ca="1">rescore_patient</f>
        <v/>
      </c>
      <c r="Q3935" s="330" t="str">
        <f ca="1">quantity</f>
        <v/>
      </c>
      <c r="R3935" s="284"/>
      <c r="S3935" s="282"/>
      <c r="T3935" s="282"/>
      <c r="U3935" s="282"/>
      <c r="V3935" s="305"/>
      <c r="W3935" s="305"/>
      <c r="X3935" s="305"/>
      <c r="Y3935" s="282"/>
      <c r="Z3935" s="282" t="e" vm="1">
        <f ca="1">_xlfn.IFS(AND(ISNUMBER(SEARCH("N?m l*", CUSTOMER[[#This Row],[Service Type]], 1)), CUSTOMER[[#This Row],[Count ST]] = TRUE), CUSTOMER[[#This Row],[Quantity]], AND($Y$10:$Y3935 = TRUE, COUNTIFS($H$10:$H3935, CUSTOMER[[#This Row],[Booking]], $J$10:$J3935, CUSTOMER[[#This Row],[Order Date]], $F$10:$F3935, "&lt;&gt;"&amp;"N?m l*")=1), 1, TRUE,  "")</f>
        <v>#NAME?</v>
      </c>
      <c r="AA3935" s="282" t="b">
        <f t="shared" ca="1" si="62"/>
        <v>0</v>
      </c>
      <c r="AB3935" s="305"/>
    </row>
    <row r="3936" spans="1:28" x14ac:dyDescent="0.25">
      <c r="A3936" s="281" t="str">
        <f ca="1">no.</f>
        <v/>
      </c>
      <c r="B3936" s="281"/>
      <c r="C3936" s="282"/>
      <c r="D3936" s="282"/>
      <c r="E3936" s="283" t="str">
        <f ca="1">position</f>
        <v/>
      </c>
      <c r="F3936" s="282"/>
      <c r="G3936" s="282"/>
      <c r="H3936" s="282"/>
      <c r="I3936" s="282"/>
      <c r="J3936" s="335"/>
      <c r="K3936" s="282"/>
      <c r="L3936" s="282"/>
      <c r="M3936" s="282"/>
      <c r="N3936" s="282"/>
      <c r="O3936" s="281"/>
      <c r="P3936" s="360" t="str">
        <f ca="1">rescore_patient</f>
        <v/>
      </c>
      <c r="Q3936" s="330" t="str">
        <f ca="1">quantity</f>
        <v/>
      </c>
      <c r="R3936" s="284"/>
      <c r="S3936" s="282"/>
      <c r="T3936" s="282"/>
      <c r="U3936" s="282"/>
      <c r="V3936" s="305"/>
      <c r="W3936" s="305"/>
      <c r="X3936" s="305"/>
      <c r="Y3936" s="282"/>
      <c r="Z3936" s="282" t="e" vm="1">
        <f ca="1">_xlfn.IFS(AND(ISNUMBER(SEARCH("N?m l*", CUSTOMER[[#This Row],[Service Type]], 1)), CUSTOMER[[#This Row],[Count ST]] = TRUE), CUSTOMER[[#This Row],[Quantity]], AND($Y$10:$Y3936 = TRUE, COUNTIFS($H$10:$H3936, CUSTOMER[[#This Row],[Booking]], $J$10:$J3936, CUSTOMER[[#This Row],[Order Date]], $F$10:$F3936, "&lt;&gt;"&amp;"N?m l*")=1), 1, TRUE,  "")</f>
        <v>#NAME?</v>
      </c>
      <c r="AA3936" s="282" t="b">
        <f t="shared" ca="1" si="62"/>
        <v>0</v>
      </c>
      <c r="AB3936" s="305"/>
    </row>
    <row r="3937" spans="1:28" x14ac:dyDescent="0.25">
      <c r="A3937" s="281" t="str">
        <f ca="1">no.</f>
        <v/>
      </c>
      <c r="B3937" s="281"/>
      <c r="C3937" s="282"/>
      <c r="D3937" s="282"/>
      <c r="E3937" s="283" t="str">
        <f ca="1">position</f>
        <v/>
      </c>
      <c r="F3937" s="282"/>
      <c r="G3937" s="282"/>
      <c r="H3937" s="282"/>
      <c r="I3937" s="282"/>
      <c r="J3937" s="335"/>
      <c r="K3937" s="282"/>
      <c r="L3937" s="282"/>
      <c r="M3937" s="282"/>
      <c r="N3937" s="282"/>
      <c r="O3937" s="281"/>
      <c r="P3937" s="360" t="str">
        <f ca="1">rescore_patient</f>
        <v/>
      </c>
      <c r="Q3937" s="330" t="str">
        <f ca="1">quantity</f>
        <v/>
      </c>
      <c r="R3937" s="284"/>
      <c r="S3937" s="282"/>
      <c r="T3937" s="282"/>
      <c r="U3937" s="282"/>
      <c r="V3937" s="305"/>
      <c r="W3937" s="305"/>
      <c r="X3937" s="305"/>
      <c r="Y3937" s="282"/>
      <c r="Z3937" s="282" t="e" vm="1">
        <f ca="1">_xlfn.IFS(AND(ISNUMBER(SEARCH("N?m l*", CUSTOMER[[#This Row],[Service Type]], 1)), CUSTOMER[[#This Row],[Count ST]] = TRUE), CUSTOMER[[#This Row],[Quantity]], AND($Y$10:$Y3937 = TRUE, COUNTIFS($H$10:$H3937, CUSTOMER[[#This Row],[Booking]], $J$10:$J3937, CUSTOMER[[#This Row],[Order Date]], $F$10:$F3937, "&lt;&gt;"&amp;"N?m l*")=1), 1, TRUE,  "")</f>
        <v>#NAME?</v>
      </c>
      <c r="AA3937" s="282" t="b">
        <f t="shared" ca="1" si="62"/>
        <v>0</v>
      </c>
      <c r="AB3937" s="305"/>
    </row>
    <row r="3938" spans="1:28" x14ac:dyDescent="0.25">
      <c r="A3938" s="281" t="str">
        <f ca="1">no.</f>
        <v/>
      </c>
      <c r="B3938" s="281"/>
      <c r="C3938" s="282"/>
      <c r="D3938" s="282"/>
      <c r="E3938" s="283" t="str">
        <f ca="1">position</f>
        <v/>
      </c>
      <c r="F3938" s="282"/>
      <c r="G3938" s="282"/>
      <c r="H3938" s="282"/>
      <c r="I3938" s="282"/>
      <c r="J3938" s="335"/>
      <c r="K3938" s="282"/>
      <c r="L3938" s="282"/>
      <c r="M3938" s="282"/>
      <c r="N3938" s="282"/>
      <c r="O3938" s="281"/>
      <c r="P3938" s="360" t="str">
        <f ca="1">rescore_patient</f>
        <v/>
      </c>
      <c r="Q3938" s="330" t="str">
        <f ca="1">quantity</f>
        <v/>
      </c>
      <c r="R3938" s="284"/>
      <c r="S3938" s="282"/>
      <c r="T3938" s="282"/>
      <c r="U3938" s="282"/>
      <c r="V3938" s="305"/>
      <c r="W3938" s="305"/>
      <c r="X3938" s="305"/>
      <c r="Y3938" s="282"/>
      <c r="Z3938" s="282" t="e" vm="1">
        <f ca="1">_xlfn.IFS(AND(ISNUMBER(SEARCH("N?m l*", CUSTOMER[[#This Row],[Service Type]], 1)), CUSTOMER[[#This Row],[Count ST]] = TRUE), CUSTOMER[[#This Row],[Quantity]], AND($Y$10:$Y3938 = TRUE, COUNTIFS($H$10:$H3938, CUSTOMER[[#This Row],[Booking]], $J$10:$J3938, CUSTOMER[[#This Row],[Order Date]], $F$10:$F3938, "&lt;&gt;"&amp;"N?m l*")=1), 1, TRUE,  "")</f>
        <v>#NAME?</v>
      </c>
      <c r="AA3938" s="282" t="b">
        <f t="shared" ca="1" si="62"/>
        <v>0</v>
      </c>
      <c r="AB3938" s="305"/>
    </row>
    <row r="3939" spans="1:28" x14ac:dyDescent="0.25">
      <c r="A3939" s="281" t="str">
        <f ca="1">no.</f>
        <v/>
      </c>
      <c r="B3939" s="281"/>
      <c r="C3939" s="282"/>
      <c r="D3939" s="282"/>
      <c r="E3939" s="283" t="str">
        <f ca="1">position</f>
        <v/>
      </c>
      <c r="F3939" s="282"/>
      <c r="G3939" s="282"/>
      <c r="H3939" s="282"/>
      <c r="I3939" s="282"/>
      <c r="J3939" s="335"/>
      <c r="K3939" s="282"/>
      <c r="L3939" s="282"/>
      <c r="M3939" s="282"/>
      <c r="N3939" s="282"/>
      <c r="O3939" s="281"/>
      <c r="P3939" s="360" t="str">
        <f ca="1">rescore_patient</f>
        <v/>
      </c>
      <c r="Q3939" s="330" t="str">
        <f ca="1">quantity</f>
        <v/>
      </c>
      <c r="R3939" s="284"/>
      <c r="S3939" s="282"/>
      <c r="T3939" s="282"/>
      <c r="U3939" s="282"/>
      <c r="V3939" s="305"/>
      <c r="W3939" s="305"/>
      <c r="X3939" s="305"/>
      <c r="Y3939" s="282"/>
      <c r="Z3939" s="282" t="e" vm="1">
        <f ca="1">_xlfn.IFS(AND(ISNUMBER(SEARCH("N?m l*", CUSTOMER[[#This Row],[Service Type]], 1)), CUSTOMER[[#This Row],[Count ST]] = TRUE), CUSTOMER[[#This Row],[Quantity]], AND($Y$10:$Y3939 = TRUE, COUNTIFS($H$10:$H3939, CUSTOMER[[#This Row],[Booking]], $J$10:$J3939, CUSTOMER[[#This Row],[Order Date]], $F$10:$F3939, "&lt;&gt;"&amp;"N?m l*")=1), 1, TRUE,  "")</f>
        <v>#NAME?</v>
      </c>
      <c r="AA3939" s="282" t="b">
        <f t="shared" ca="1" si="62"/>
        <v>0</v>
      </c>
      <c r="AB3939" s="305"/>
    </row>
    <row r="3940" spans="1:28" x14ac:dyDescent="0.25">
      <c r="A3940" s="281" t="str">
        <f ca="1">no.</f>
        <v/>
      </c>
      <c r="B3940" s="281"/>
      <c r="C3940" s="282"/>
      <c r="D3940" s="282"/>
      <c r="E3940" s="283" t="str">
        <f ca="1">position</f>
        <v/>
      </c>
      <c r="F3940" s="282"/>
      <c r="G3940" s="282"/>
      <c r="H3940" s="282"/>
      <c r="I3940" s="282"/>
      <c r="J3940" s="335"/>
      <c r="K3940" s="282"/>
      <c r="L3940" s="282"/>
      <c r="M3940" s="282"/>
      <c r="N3940" s="282"/>
      <c r="O3940" s="281"/>
      <c r="P3940" s="360" t="str">
        <f ca="1">rescore_patient</f>
        <v/>
      </c>
      <c r="Q3940" s="330" t="str">
        <f ca="1">quantity</f>
        <v/>
      </c>
      <c r="R3940" s="284"/>
      <c r="S3940" s="282"/>
      <c r="T3940" s="282"/>
      <c r="U3940" s="282"/>
      <c r="V3940" s="305"/>
      <c r="W3940" s="305"/>
      <c r="X3940" s="305"/>
      <c r="Y3940" s="282"/>
      <c r="Z3940" s="282" t="e" vm="1">
        <f ca="1">_xlfn.IFS(AND(ISNUMBER(SEARCH("N?m l*", CUSTOMER[[#This Row],[Service Type]], 1)), CUSTOMER[[#This Row],[Count ST]] = TRUE), CUSTOMER[[#This Row],[Quantity]], AND($Y$10:$Y3940 = TRUE, COUNTIFS($H$10:$H3940, CUSTOMER[[#This Row],[Booking]], $J$10:$J3940, CUSTOMER[[#This Row],[Order Date]], $F$10:$F3940, "&lt;&gt;"&amp;"N?m l*")=1), 1, TRUE,  "")</f>
        <v>#NAME?</v>
      </c>
      <c r="AA3940" s="282" t="b">
        <f t="shared" ca="1" si="62"/>
        <v>0</v>
      </c>
      <c r="AB3940" s="305"/>
    </row>
    <row r="3941" spans="1:28" x14ac:dyDescent="0.25">
      <c r="A3941" s="281" t="str">
        <f ca="1">no.</f>
        <v/>
      </c>
      <c r="B3941" s="281"/>
      <c r="C3941" s="282"/>
      <c r="D3941" s="282"/>
      <c r="E3941" s="283" t="str">
        <f ca="1">position</f>
        <v/>
      </c>
      <c r="F3941" s="282"/>
      <c r="G3941" s="282"/>
      <c r="H3941" s="282"/>
      <c r="I3941" s="282"/>
      <c r="J3941" s="335"/>
      <c r="K3941" s="282"/>
      <c r="L3941" s="282"/>
      <c r="M3941" s="282"/>
      <c r="N3941" s="282"/>
      <c r="O3941" s="281"/>
      <c r="P3941" s="360" t="str">
        <f ca="1">rescore_patient</f>
        <v/>
      </c>
      <c r="Q3941" s="330" t="str">
        <f ca="1">quantity</f>
        <v/>
      </c>
      <c r="R3941" s="284"/>
      <c r="S3941" s="282"/>
      <c r="T3941" s="282"/>
      <c r="U3941" s="282"/>
      <c r="V3941" s="305"/>
      <c r="W3941" s="305"/>
      <c r="X3941" s="305"/>
      <c r="Y3941" s="282"/>
      <c r="Z3941" s="282" t="e" vm="1">
        <f ca="1">_xlfn.IFS(AND(ISNUMBER(SEARCH("N?m l*", CUSTOMER[[#This Row],[Service Type]], 1)), CUSTOMER[[#This Row],[Count ST]] = TRUE), CUSTOMER[[#This Row],[Quantity]], AND($Y$10:$Y3941 = TRUE, COUNTIFS($H$10:$H3941, CUSTOMER[[#This Row],[Booking]], $J$10:$J3941, CUSTOMER[[#This Row],[Order Date]], $F$10:$F3941, "&lt;&gt;"&amp;"N?m l*")=1), 1, TRUE,  "")</f>
        <v>#NAME?</v>
      </c>
      <c r="AA3941" s="282" t="b">
        <f t="shared" ca="1" si="62"/>
        <v>0</v>
      </c>
      <c r="AB3941" s="305"/>
    </row>
    <row r="3942" spans="1:28" x14ac:dyDescent="0.25">
      <c r="A3942" s="281" t="str">
        <f ca="1">no.</f>
        <v/>
      </c>
      <c r="B3942" s="281"/>
      <c r="C3942" s="282"/>
      <c r="D3942" s="282"/>
      <c r="E3942" s="283" t="str">
        <f ca="1">position</f>
        <v/>
      </c>
      <c r="F3942" s="282"/>
      <c r="G3942" s="282"/>
      <c r="H3942" s="282"/>
      <c r="I3942" s="282"/>
      <c r="J3942" s="335"/>
      <c r="K3942" s="282"/>
      <c r="L3942" s="282"/>
      <c r="M3942" s="282"/>
      <c r="N3942" s="282"/>
      <c r="O3942" s="281"/>
      <c r="P3942" s="360" t="str">
        <f ca="1">rescore_patient</f>
        <v/>
      </c>
      <c r="Q3942" s="330" t="str">
        <f ca="1">quantity</f>
        <v/>
      </c>
      <c r="R3942" s="284"/>
      <c r="S3942" s="282"/>
      <c r="T3942" s="282"/>
      <c r="U3942" s="282"/>
      <c r="V3942" s="305"/>
      <c r="W3942" s="305"/>
      <c r="X3942" s="305"/>
      <c r="Y3942" s="282"/>
      <c r="Z3942" s="282" t="e" vm="1">
        <f ca="1">_xlfn.IFS(AND(ISNUMBER(SEARCH("N?m l*", CUSTOMER[[#This Row],[Service Type]], 1)), CUSTOMER[[#This Row],[Count ST]] = TRUE), CUSTOMER[[#This Row],[Quantity]], AND($Y$10:$Y3942 = TRUE, COUNTIFS($H$10:$H3942, CUSTOMER[[#This Row],[Booking]], $J$10:$J3942, CUSTOMER[[#This Row],[Order Date]], $F$10:$F3942, "&lt;&gt;"&amp;"N?m l*")=1), 1, TRUE,  "")</f>
        <v>#NAME?</v>
      </c>
      <c r="AA3942" s="282" t="b">
        <f t="shared" ca="1" si="62"/>
        <v>0</v>
      </c>
      <c r="AB3942" s="305"/>
    </row>
    <row r="3943" spans="1:28" x14ac:dyDescent="0.25">
      <c r="A3943" s="281" t="str">
        <f ca="1">no.</f>
        <v/>
      </c>
      <c r="B3943" s="281"/>
      <c r="C3943" s="282"/>
      <c r="D3943" s="282"/>
      <c r="E3943" s="283" t="str">
        <f ca="1">position</f>
        <v/>
      </c>
      <c r="F3943" s="282"/>
      <c r="G3943" s="282"/>
      <c r="H3943" s="282"/>
      <c r="I3943" s="282"/>
      <c r="J3943" s="335"/>
      <c r="K3943" s="282"/>
      <c r="L3943" s="282"/>
      <c r="M3943" s="282"/>
      <c r="N3943" s="282"/>
      <c r="O3943" s="281"/>
      <c r="P3943" s="360" t="str">
        <f ca="1">rescore_patient</f>
        <v/>
      </c>
      <c r="Q3943" s="330" t="str">
        <f ca="1">quantity</f>
        <v/>
      </c>
      <c r="R3943" s="284"/>
      <c r="S3943" s="282"/>
      <c r="T3943" s="282"/>
      <c r="U3943" s="282"/>
      <c r="V3943" s="305"/>
      <c r="W3943" s="305"/>
      <c r="X3943" s="305"/>
      <c r="Y3943" s="282"/>
      <c r="Z3943" s="282" t="e" vm="1">
        <f ca="1">_xlfn.IFS(AND(ISNUMBER(SEARCH("N?m l*", CUSTOMER[[#This Row],[Service Type]], 1)), CUSTOMER[[#This Row],[Count ST]] = TRUE), CUSTOMER[[#This Row],[Quantity]], AND($Y$10:$Y3943 = TRUE, COUNTIFS($H$10:$H3943, CUSTOMER[[#This Row],[Booking]], $J$10:$J3943, CUSTOMER[[#This Row],[Order Date]], $F$10:$F3943, "&lt;&gt;"&amp;"N?m l*")=1), 1, TRUE,  "")</f>
        <v>#NAME?</v>
      </c>
      <c r="AA3943" s="282" t="b">
        <f t="shared" ca="1" si="62"/>
        <v>0</v>
      </c>
      <c r="AB3943" s="305"/>
    </row>
    <row r="3944" spans="1:28" x14ac:dyDescent="0.25">
      <c r="A3944" s="281" t="str">
        <f ca="1">no.</f>
        <v/>
      </c>
      <c r="B3944" s="281"/>
      <c r="C3944" s="282"/>
      <c r="D3944" s="282"/>
      <c r="E3944" s="283" t="str">
        <f ca="1">position</f>
        <v/>
      </c>
      <c r="F3944" s="282"/>
      <c r="G3944" s="282"/>
      <c r="H3944" s="282"/>
      <c r="I3944" s="282"/>
      <c r="J3944" s="335"/>
      <c r="K3944" s="282"/>
      <c r="L3944" s="282"/>
      <c r="M3944" s="282"/>
      <c r="N3944" s="282"/>
      <c r="O3944" s="281"/>
      <c r="P3944" s="360" t="str">
        <f ca="1">rescore_patient</f>
        <v/>
      </c>
      <c r="Q3944" s="330" t="str">
        <f ca="1">quantity</f>
        <v/>
      </c>
      <c r="R3944" s="284"/>
      <c r="S3944" s="282"/>
      <c r="T3944" s="282"/>
      <c r="U3944" s="282"/>
      <c r="V3944" s="305"/>
      <c r="W3944" s="305"/>
      <c r="X3944" s="305"/>
      <c r="Y3944" s="282"/>
      <c r="Z3944" s="282" t="e" vm="1">
        <f ca="1">_xlfn.IFS(AND(ISNUMBER(SEARCH("N?m l*", CUSTOMER[[#This Row],[Service Type]], 1)), CUSTOMER[[#This Row],[Count ST]] = TRUE), CUSTOMER[[#This Row],[Quantity]], AND($Y$10:$Y3944 = TRUE, COUNTIFS($H$10:$H3944, CUSTOMER[[#This Row],[Booking]], $J$10:$J3944, CUSTOMER[[#This Row],[Order Date]], $F$10:$F3944, "&lt;&gt;"&amp;"N?m l*")=1), 1, TRUE,  "")</f>
        <v>#NAME?</v>
      </c>
      <c r="AA3944" s="282" t="b">
        <f t="shared" ca="1" si="62"/>
        <v>0</v>
      </c>
      <c r="AB3944" s="305"/>
    </row>
    <row r="3945" spans="1:28" x14ac:dyDescent="0.25">
      <c r="A3945" s="281" t="str">
        <f ca="1">no.</f>
        <v/>
      </c>
      <c r="B3945" s="281"/>
      <c r="C3945" s="282"/>
      <c r="D3945" s="282"/>
      <c r="E3945" s="283" t="str">
        <f ca="1">position</f>
        <v/>
      </c>
      <c r="F3945" s="282"/>
      <c r="G3945" s="282"/>
      <c r="H3945" s="282"/>
      <c r="I3945" s="282"/>
      <c r="J3945" s="335"/>
      <c r="K3945" s="282"/>
      <c r="L3945" s="282"/>
      <c r="M3945" s="282"/>
      <c r="N3945" s="282"/>
      <c r="O3945" s="281"/>
      <c r="P3945" s="360" t="str">
        <f ca="1">rescore_patient</f>
        <v/>
      </c>
      <c r="Q3945" s="330" t="str">
        <f ca="1">quantity</f>
        <v/>
      </c>
      <c r="R3945" s="284"/>
      <c r="S3945" s="282"/>
      <c r="T3945" s="282"/>
      <c r="U3945" s="282"/>
      <c r="V3945" s="305"/>
      <c r="W3945" s="305"/>
      <c r="X3945" s="305"/>
      <c r="Y3945" s="282"/>
      <c r="Z3945" s="282" t="e" vm="1">
        <f ca="1">_xlfn.IFS(AND(ISNUMBER(SEARCH("N?m l*", CUSTOMER[[#This Row],[Service Type]], 1)), CUSTOMER[[#This Row],[Count ST]] = TRUE), CUSTOMER[[#This Row],[Quantity]], AND($Y$10:$Y3945 = TRUE, COUNTIFS($H$10:$H3945, CUSTOMER[[#This Row],[Booking]], $J$10:$J3945, CUSTOMER[[#This Row],[Order Date]], $F$10:$F3945, "&lt;&gt;"&amp;"N?m l*")=1), 1, TRUE,  "")</f>
        <v>#NAME?</v>
      </c>
      <c r="AA3945" s="282" t="b">
        <f t="shared" ca="1" si="62"/>
        <v>0</v>
      </c>
      <c r="AB3945" s="305"/>
    </row>
    <row r="3946" spans="1:28" x14ac:dyDescent="0.25">
      <c r="A3946" s="281" t="str">
        <f ca="1">no.</f>
        <v/>
      </c>
      <c r="B3946" s="281"/>
      <c r="C3946" s="282"/>
      <c r="D3946" s="282"/>
      <c r="E3946" s="283" t="str">
        <f ca="1">position</f>
        <v/>
      </c>
      <c r="F3946" s="282"/>
      <c r="G3946" s="282"/>
      <c r="H3946" s="282"/>
      <c r="I3946" s="282"/>
      <c r="J3946" s="335"/>
      <c r="K3946" s="282"/>
      <c r="L3946" s="282"/>
      <c r="M3946" s="282"/>
      <c r="N3946" s="282"/>
      <c r="O3946" s="281"/>
      <c r="P3946" s="360" t="str">
        <f ca="1">rescore_patient</f>
        <v/>
      </c>
      <c r="Q3946" s="330" t="str">
        <f ca="1">quantity</f>
        <v/>
      </c>
      <c r="R3946" s="284"/>
      <c r="S3946" s="282"/>
      <c r="T3946" s="282"/>
      <c r="U3946" s="282"/>
      <c r="V3946" s="305"/>
      <c r="W3946" s="305"/>
      <c r="X3946" s="305"/>
      <c r="Y3946" s="282"/>
      <c r="Z3946" s="282" t="e" vm="1">
        <f ca="1">_xlfn.IFS(AND(ISNUMBER(SEARCH("N?m l*", CUSTOMER[[#This Row],[Service Type]], 1)), CUSTOMER[[#This Row],[Count ST]] = TRUE), CUSTOMER[[#This Row],[Quantity]], AND($Y$10:$Y3946 = TRUE, COUNTIFS($H$10:$H3946, CUSTOMER[[#This Row],[Booking]], $J$10:$J3946, CUSTOMER[[#This Row],[Order Date]], $F$10:$F3946, "&lt;&gt;"&amp;"N?m l*")=1), 1, TRUE,  "")</f>
        <v>#NAME?</v>
      </c>
      <c r="AA3946" s="282" t="b">
        <f t="shared" ca="1" si="62"/>
        <v>0</v>
      </c>
      <c r="AB3946" s="305"/>
    </row>
    <row r="3947" spans="1:28" x14ac:dyDescent="0.25">
      <c r="A3947" s="281" t="str">
        <f ca="1">no.</f>
        <v/>
      </c>
      <c r="B3947" s="281"/>
      <c r="C3947" s="282"/>
      <c r="D3947" s="282"/>
      <c r="E3947" s="283" t="str">
        <f ca="1">position</f>
        <v/>
      </c>
      <c r="F3947" s="282"/>
      <c r="G3947" s="282"/>
      <c r="H3947" s="282"/>
      <c r="I3947" s="282"/>
      <c r="J3947" s="335"/>
      <c r="K3947" s="282"/>
      <c r="L3947" s="282"/>
      <c r="M3947" s="282"/>
      <c r="N3947" s="282"/>
      <c r="O3947" s="281"/>
      <c r="P3947" s="360" t="str">
        <f ca="1">rescore_patient</f>
        <v/>
      </c>
      <c r="Q3947" s="330" t="str">
        <f ca="1">quantity</f>
        <v/>
      </c>
      <c r="R3947" s="284"/>
      <c r="S3947" s="282"/>
      <c r="T3947" s="282"/>
      <c r="U3947" s="282"/>
      <c r="V3947" s="305"/>
      <c r="W3947" s="305"/>
      <c r="X3947" s="305"/>
      <c r="Y3947" s="282"/>
      <c r="Z3947" s="282" t="e" vm="1">
        <f ca="1">_xlfn.IFS(AND(ISNUMBER(SEARCH("N?m l*", CUSTOMER[[#This Row],[Service Type]], 1)), CUSTOMER[[#This Row],[Count ST]] = TRUE), CUSTOMER[[#This Row],[Quantity]], AND($Y$10:$Y3947 = TRUE, COUNTIFS($H$10:$H3947, CUSTOMER[[#This Row],[Booking]], $J$10:$J3947, CUSTOMER[[#This Row],[Order Date]], $F$10:$F3947, "&lt;&gt;"&amp;"N?m l*")=1), 1, TRUE,  "")</f>
        <v>#NAME?</v>
      </c>
      <c r="AA3947" s="282" t="b">
        <f t="shared" ca="1" si="62"/>
        <v>0</v>
      </c>
      <c r="AB3947" s="305"/>
    </row>
    <row r="3948" spans="1:28" x14ac:dyDescent="0.25">
      <c r="A3948" s="281" t="str">
        <f ca="1">no.</f>
        <v/>
      </c>
      <c r="B3948" s="281"/>
      <c r="C3948" s="282"/>
      <c r="D3948" s="282"/>
      <c r="E3948" s="283" t="str">
        <f ca="1">position</f>
        <v/>
      </c>
      <c r="F3948" s="282"/>
      <c r="G3948" s="282"/>
      <c r="H3948" s="282"/>
      <c r="I3948" s="282"/>
      <c r="J3948" s="335"/>
      <c r="K3948" s="282"/>
      <c r="L3948" s="282"/>
      <c r="M3948" s="282"/>
      <c r="N3948" s="282"/>
      <c r="O3948" s="281"/>
      <c r="P3948" s="360" t="str">
        <f ca="1">rescore_patient</f>
        <v/>
      </c>
      <c r="Q3948" s="330" t="str">
        <f ca="1">quantity</f>
        <v/>
      </c>
      <c r="R3948" s="284"/>
      <c r="S3948" s="282"/>
      <c r="T3948" s="282"/>
      <c r="U3948" s="282"/>
      <c r="V3948" s="305"/>
      <c r="W3948" s="305"/>
      <c r="X3948" s="305"/>
      <c r="Y3948" s="282"/>
      <c r="Z3948" s="282" t="e" vm="1">
        <f ca="1">_xlfn.IFS(AND(ISNUMBER(SEARCH("N?m l*", CUSTOMER[[#This Row],[Service Type]], 1)), CUSTOMER[[#This Row],[Count ST]] = TRUE), CUSTOMER[[#This Row],[Quantity]], AND($Y$10:$Y3948 = TRUE, COUNTIFS($H$10:$H3948, CUSTOMER[[#This Row],[Booking]], $J$10:$J3948, CUSTOMER[[#This Row],[Order Date]], $F$10:$F3948, "&lt;&gt;"&amp;"N?m l*")=1), 1, TRUE,  "")</f>
        <v>#NAME?</v>
      </c>
      <c r="AA3948" s="282" t="b">
        <f t="shared" ca="1" si="62"/>
        <v>0</v>
      </c>
      <c r="AB3948" s="305"/>
    </row>
    <row r="3949" spans="1:28" x14ac:dyDescent="0.25">
      <c r="A3949" s="281" t="str">
        <f ca="1">no.</f>
        <v/>
      </c>
      <c r="B3949" s="281"/>
      <c r="C3949" s="282"/>
      <c r="D3949" s="282"/>
      <c r="E3949" s="283" t="str">
        <f ca="1">position</f>
        <v/>
      </c>
      <c r="F3949" s="282"/>
      <c r="G3949" s="282"/>
      <c r="H3949" s="282"/>
      <c r="I3949" s="282"/>
      <c r="J3949" s="335"/>
      <c r="K3949" s="282"/>
      <c r="L3949" s="282"/>
      <c r="M3949" s="282"/>
      <c r="N3949" s="282"/>
      <c r="O3949" s="281"/>
      <c r="P3949" s="360" t="str">
        <f ca="1">rescore_patient</f>
        <v/>
      </c>
      <c r="Q3949" s="330" t="str">
        <f ca="1">quantity</f>
        <v/>
      </c>
      <c r="R3949" s="284"/>
      <c r="S3949" s="282"/>
      <c r="T3949" s="282"/>
      <c r="U3949" s="282"/>
      <c r="V3949" s="305"/>
      <c r="W3949" s="305"/>
      <c r="X3949" s="305"/>
      <c r="Y3949" s="282"/>
      <c r="Z3949" s="282" t="e" vm="1">
        <f ca="1">_xlfn.IFS(AND(ISNUMBER(SEARCH("N?m l*", CUSTOMER[[#This Row],[Service Type]], 1)), CUSTOMER[[#This Row],[Count ST]] = TRUE), CUSTOMER[[#This Row],[Quantity]], AND($Y$10:$Y3949 = TRUE, COUNTIFS($H$10:$H3949, CUSTOMER[[#This Row],[Booking]], $J$10:$J3949, CUSTOMER[[#This Row],[Order Date]], $F$10:$F3949, "&lt;&gt;"&amp;"N?m l*")=1), 1, TRUE,  "")</f>
        <v>#NAME?</v>
      </c>
      <c r="AA3949" s="282" t="b">
        <f t="shared" ca="1" si="62"/>
        <v>0</v>
      </c>
      <c r="AB3949" s="305"/>
    </row>
    <row r="3950" spans="1:28" x14ac:dyDescent="0.25">
      <c r="A3950" s="281" t="str">
        <f ca="1">no.</f>
        <v/>
      </c>
      <c r="B3950" s="281"/>
      <c r="C3950" s="282"/>
      <c r="D3950" s="282"/>
      <c r="E3950" s="283" t="str">
        <f ca="1">position</f>
        <v/>
      </c>
      <c r="F3950" s="282"/>
      <c r="G3950" s="282"/>
      <c r="H3950" s="282"/>
      <c r="I3950" s="282"/>
      <c r="J3950" s="335"/>
      <c r="K3950" s="282"/>
      <c r="L3950" s="282"/>
      <c r="M3950" s="282"/>
      <c r="N3950" s="282"/>
      <c r="O3950" s="281"/>
      <c r="P3950" s="360" t="str">
        <f ca="1">rescore_patient</f>
        <v/>
      </c>
      <c r="Q3950" s="330" t="str">
        <f ca="1">quantity</f>
        <v/>
      </c>
      <c r="R3950" s="284"/>
      <c r="S3950" s="282"/>
      <c r="T3950" s="282"/>
      <c r="U3950" s="282"/>
      <c r="V3950" s="305"/>
      <c r="W3950" s="305"/>
      <c r="X3950" s="305"/>
      <c r="Y3950" s="282"/>
      <c r="Z3950" s="282" t="e" vm="1">
        <f ca="1">_xlfn.IFS(AND(ISNUMBER(SEARCH("N?m l*", CUSTOMER[[#This Row],[Service Type]], 1)), CUSTOMER[[#This Row],[Count ST]] = TRUE), CUSTOMER[[#This Row],[Quantity]], AND($Y$10:$Y3950 = TRUE, COUNTIFS($H$10:$H3950, CUSTOMER[[#This Row],[Booking]], $J$10:$J3950, CUSTOMER[[#This Row],[Order Date]], $F$10:$F3950, "&lt;&gt;"&amp;"N?m l*")=1), 1, TRUE,  "")</f>
        <v>#NAME?</v>
      </c>
      <c r="AA3950" s="282" t="b">
        <f t="shared" ca="1" si="62"/>
        <v>0</v>
      </c>
      <c r="AB3950" s="305"/>
    </row>
    <row r="3951" spans="1:28" x14ac:dyDescent="0.25">
      <c r="A3951" s="281" t="str">
        <f ca="1">no.</f>
        <v/>
      </c>
      <c r="B3951" s="281"/>
      <c r="C3951" s="282"/>
      <c r="D3951" s="282"/>
      <c r="E3951" s="283" t="str">
        <f ca="1">position</f>
        <v/>
      </c>
      <c r="F3951" s="282"/>
      <c r="G3951" s="282"/>
      <c r="H3951" s="282"/>
      <c r="I3951" s="282"/>
      <c r="J3951" s="335"/>
      <c r="K3951" s="282"/>
      <c r="L3951" s="282"/>
      <c r="M3951" s="282"/>
      <c r="N3951" s="282"/>
      <c r="O3951" s="281"/>
      <c r="P3951" s="360" t="str">
        <f ca="1">rescore_patient</f>
        <v/>
      </c>
      <c r="Q3951" s="330" t="str">
        <f ca="1">quantity</f>
        <v/>
      </c>
      <c r="R3951" s="284"/>
      <c r="S3951" s="282"/>
      <c r="T3951" s="282"/>
      <c r="U3951" s="282"/>
      <c r="V3951" s="305"/>
      <c r="W3951" s="305"/>
      <c r="X3951" s="305"/>
      <c r="Y3951" s="282"/>
      <c r="Z3951" s="282" t="e" vm="1">
        <f ca="1">_xlfn.IFS(AND(ISNUMBER(SEARCH("N?m l*", CUSTOMER[[#This Row],[Service Type]], 1)), CUSTOMER[[#This Row],[Count ST]] = TRUE), CUSTOMER[[#This Row],[Quantity]], AND($Y$10:$Y3951 = TRUE, COUNTIFS($H$10:$H3951, CUSTOMER[[#This Row],[Booking]], $J$10:$J3951, CUSTOMER[[#This Row],[Order Date]], $F$10:$F3951, "&lt;&gt;"&amp;"N?m l*")=1), 1, TRUE,  "")</f>
        <v>#NAME?</v>
      </c>
      <c r="AA3951" s="282" t="b">
        <f t="shared" ca="1" si="62"/>
        <v>0</v>
      </c>
      <c r="AB3951" s="305"/>
    </row>
    <row r="3952" spans="1:28" x14ac:dyDescent="0.25">
      <c r="A3952" s="281" t="str">
        <f ca="1">no.</f>
        <v/>
      </c>
      <c r="B3952" s="281"/>
      <c r="C3952" s="282"/>
      <c r="D3952" s="282"/>
      <c r="E3952" s="283" t="str">
        <f ca="1">position</f>
        <v/>
      </c>
      <c r="F3952" s="282"/>
      <c r="G3952" s="282"/>
      <c r="H3952" s="282"/>
      <c r="I3952" s="282"/>
      <c r="J3952" s="335"/>
      <c r="K3952" s="282"/>
      <c r="L3952" s="282"/>
      <c r="M3952" s="282"/>
      <c r="N3952" s="282"/>
      <c r="O3952" s="281"/>
      <c r="P3952" s="360" t="str">
        <f ca="1">rescore_patient</f>
        <v/>
      </c>
      <c r="Q3952" s="330" t="str">
        <f ca="1">quantity</f>
        <v/>
      </c>
      <c r="R3952" s="284"/>
      <c r="S3952" s="282"/>
      <c r="T3952" s="282"/>
      <c r="U3952" s="282"/>
      <c r="V3952" s="305"/>
      <c r="W3952" s="305"/>
      <c r="X3952" s="305"/>
      <c r="Y3952" s="282"/>
      <c r="Z3952" s="282" t="e" vm="1">
        <f ca="1">_xlfn.IFS(AND(ISNUMBER(SEARCH("N?m l*", CUSTOMER[[#This Row],[Service Type]], 1)), CUSTOMER[[#This Row],[Count ST]] = TRUE), CUSTOMER[[#This Row],[Quantity]], AND($Y$10:$Y3952 = TRUE, COUNTIFS($H$10:$H3952, CUSTOMER[[#This Row],[Booking]], $J$10:$J3952, CUSTOMER[[#This Row],[Order Date]], $F$10:$F3952, "&lt;&gt;"&amp;"N?m l*")=1), 1, TRUE,  "")</f>
        <v>#NAME?</v>
      </c>
      <c r="AA3952" s="282" t="b">
        <f t="shared" ca="1" si="62"/>
        <v>0</v>
      </c>
      <c r="AB3952" s="305"/>
    </row>
    <row r="3953" spans="1:28" x14ac:dyDescent="0.25">
      <c r="A3953" s="281" t="str">
        <f ca="1">no.</f>
        <v/>
      </c>
      <c r="B3953" s="281"/>
      <c r="C3953" s="282"/>
      <c r="D3953" s="282"/>
      <c r="E3953" s="283" t="str">
        <f ca="1">position</f>
        <v/>
      </c>
      <c r="F3953" s="282"/>
      <c r="G3953" s="282"/>
      <c r="H3953" s="282"/>
      <c r="I3953" s="282"/>
      <c r="J3953" s="335"/>
      <c r="K3953" s="282"/>
      <c r="L3953" s="282"/>
      <c r="M3953" s="282"/>
      <c r="N3953" s="282"/>
      <c r="O3953" s="281"/>
      <c r="P3953" s="360" t="str">
        <f ca="1">rescore_patient</f>
        <v/>
      </c>
      <c r="Q3953" s="330" t="str">
        <f ca="1">quantity</f>
        <v/>
      </c>
      <c r="R3953" s="284"/>
      <c r="S3953" s="282"/>
      <c r="T3953" s="282"/>
      <c r="U3953" s="282"/>
      <c r="V3953" s="305"/>
      <c r="W3953" s="305"/>
      <c r="X3953" s="305"/>
      <c r="Y3953" s="282"/>
      <c r="Z3953" s="282" t="e" vm="1">
        <f ca="1">_xlfn.IFS(AND(ISNUMBER(SEARCH("N?m l*", CUSTOMER[[#This Row],[Service Type]], 1)), CUSTOMER[[#This Row],[Count ST]] = TRUE), CUSTOMER[[#This Row],[Quantity]], AND($Y$10:$Y3953 = TRUE, COUNTIFS($H$10:$H3953, CUSTOMER[[#This Row],[Booking]], $J$10:$J3953, CUSTOMER[[#This Row],[Order Date]], $F$10:$F3953, "&lt;&gt;"&amp;"N?m l*")=1), 1, TRUE,  "")</f>
        <v>#NAME?</v>
      </c>
      <c r="AA3953" s="282" t="b">
        <f t="shared" ca="1" si="62"/>
        <v>0</v>
      </c>
      <c r="AB3953" s="305"/>
    </row>
    <row r="3954" spans="1:28" x14ac:dyDescent="0.25">
      <c r="A3954" s="281" t="str">
        <f ca="1">no.</f>
        <v/>
      </c>
      <c r="B3954" s="281"/>
      <c r="C3954" s="282"/>
      <c r="D3954" s="282"/>
      <c r="E3954" s="283" t="str">
        <f ca="1">position</f>
        <v/>
      </c>
      <c r="F3954" s="282"/>
      <c r="G3954" s="282"/>
      <c r="H3954" s="282"/>
      <c r="I3954" s="282"/>
      <c r="J3954" s="335"/>
      <c r="K3954" s="282"/>
      <c r="L3954" s="282"/>
      <c r="M3954" s="282"/>
      <c r="N3954" s="282"/>
      <c r="O3954" s="281"/>
      <c r="P3954" s="360" t="str">
        <f ca="1">rescore_patient</f>
        <v/>
      </c>
      <c r="Q3954" s="330" t="str">
        <f ca="1">quantity</f>
        <v/>
      </c>
      <c r="R3954" s="284"/>
      <c r="S3954" s="282"/>
      <c r="T3954" s="282"/>
      <c r="U3954" s="282"/>
      <c r="V3954" s="305"/>
      <c r="W3954" s="305"/>
      <c r="X3954" s="305"/>
      <c r="Y3954" s="282"/>
      <c r="Z3954" s="282" t="e" vm="1">
        <f ca="1">_xlfn.IFS(AND(ISNUMBER(SEARCH("N?m l*", CUSTOMER[[#This Row],[Service Type]], 1)), CUSTOMER[[#This Row],[Count ST]] = TRUE), CUSTOMER[[#This Row],[Quantity]], AND($Y$10:$Y3954 = TRUE, COUNTIFS($H$10:$H3954, CUSTOMER[[#This Row],[Booking]], $J$10:$J3954, CUSTOMER[[#This Row],[Order Date]], $F$10:$F3954, "&lt;&gt;"&amp;"N?m l*")=1), 1, TRUE,  "")</f>
        <v>#NAME?</v>
      </c>
      <c r="AA3954" s="282" t="b">
        <f t="shared" ca="1" si="62"/>
        <v>0</v>
      </c>
      <c r="AB3954" s="305"/>
    </row>
    <row r="3955" spans="1:28" x14ac:dyDescent="0.25">
      <c r="A3955" s="281" t="str">
        <f ca="1">no.</f>
        <v/>
      </c>
      <c r="B3955" s="281"/>
      <c r="C3955" s="282"/>
      <c r="D3955" s="282"/>
      <c r="E3955" s="283" t="str">
        <f ca="1">position</f>
        <v/>
      </c>
      <c r="F3955" s="282"/>
      <c r="G3955" s="282"/>
      <c r="H3955" s="282"/>
      <c r="I3955" s="282"/>
      <c r="J3955" s="335"/>
      <c r="K3955" s="282"/>
      <c r="L3955" s="282"/>
      <c r="M3955" s="282"/>
      <c r="N3955" s="282"/>
      <c r="O3955" s="281"/>
      <c r="P3955" s="360" t="str">
        <f ca="1">rescore_patient</f>
        <v/>
      </c>
      <c r="Q3955" s="330" t="str">
        <f ca="1">quantity</f>
        <v/>
      </c>
      <c r="R3955" s="284"/>
      <c r="S3955" s="282"/>
      <c r="T3955" s="282"/>
      <c r="U3955" s="282"/>
      <c r="V3955" s="305"/>
      <c r="W3955" s="305"/>
      <c r="X3955" s="305"/>
      <c r="Y3955" s="282"/>
      <c r="Z3955" s="282" t="e" vm="1">
        <f ca="1">_xlfn.IFS(AND(ISNUMBER(SEARCH("N?m l*", CUSTOMER[[#This Row],[Service Type]], 1)), CUSTOMER[[#This Row],[Count ST]] = TRUE), CUSTOMER[[#This Row],[Quantity]], AND($Y$10:$Y3955 = TRUE, COUNTIFS($H$10:$H3955, CUSTOMER[[#This Row],[Booking]], $J$10:$J3955, CUSTOMER[[#This Row],[Order Date]], $F$10:$F3955, "&lt;&gt;"&amp;"N?m l*")=1), 1, TRUE,  "")</f>
        <v>#NAME?</v>
      </c>
      <c r="AA3955" s="282" t="b">
        <f t="shared" ca="1" si="62"/>
        <v>0</v>
      </c>
      <c r="AB3955" s="305"/>
    </row>
    <row r="3956" spans="1:28" x14ac:dyDescent="0.25">
      <c r="A3956" s="281" t="str">
        <f ca="1">no.</f>
        <v/>
      </c>
      <c r="B3956" s="281"/>
      <c r="C3956" s="282"/>
      <c r="D3956" s="282"/>
      <c r="E3956" s="283" t="str">
        <f ca="1">position</f>
        <v/>
      </c>
      <c r="F3956" s="282"/>
      <c r="G3956" s="282"/>
      <c r="H3956" s="282"/>
      <c r="I3956" s="282"/>
      <c r="J3956" s="335"/>
      <c r="K3956" s="282"/>
      <c r="L3956" s="282"/>
      <c r="M3956" s="282"/>
      <c r="N3956" s="282"/>
      <c r="O3956" s="281"/>
      <c r="P3956" s="360" t="str">
        <f ca="1">rescore_patient</f>
        <v/>
      </c>
      <c r="Q3956" s="330" t="str">
        <f ca="1">quantity</f>
        <v/>
      </c>
      <c r="R3956" s="284"/>
      <c r="S3956" s="282"/>
      <c r="T3956" s="282"/>
      <c r="U3956" s="282"/>
      <c r="V3956" s="305"/>
      <c r="W3956" s="305"/>
      <c r="X3956" s="305"/>
      <c r="Y3956" s="282"/>
      <c r="Z3956" s="282" t="e" vm="1">
        <f ca="1">_xlfn.IFS(AND(ISNUMBER(SEARCH("N?m l*", CUSTOMER[[#This Row],[Service Type]], 1)), CUSTOMER[[#This Row],[Count ST]] = TRUE), CUSTOMER[[#This Row],[Quantity]], AND($Y$10:$Y3956 = TRUE, COUNTIFS($H$10:$H3956, CUSTOMER[[#This Row],[Booking]], $J$10:$J3956, CUSTOMER[[#This Row],[Order Date]], $F$10:$F3956, "&lt;&gt;"&amp;"N?m l*")=1), 1, TRUE,  "")</f>
        <v>#NAME?</v>
      </c>
      <c r="AA3956" s="282" t="b">
        <f t="shared" ca="1" si="62"/>
        <v>0</v>
      </c>
      <c r="AB3956" s="305"/>
    </row>
    <row r="3957" spans="1:28" x14ac:dyDescent="0.25">
      <c r="A3957" s="281" t="str">
        <f ca="1">no.</f>
        <v/>
      </c>
      <c r="B3957" s="281"/>
      <c r="C3957" s="282"/>
      <c r="D3957" s="282"/>
      <c r="E3957" s="283" t="str">
        <f ca="1">position</f>
        <v/>
      </c>
      <c r="F3957" s="282"/>
      <c r="G3957" s="282"/>
      <c r="H3957" s="282"/>
      <c r="I3957" s="282"/>
      <c r="J3957" s="335"/>
      <c r="K3957" s="282"/>
      <c r="L3957" s="282"/>
      <c r="M3957" s="282"/>
      <c r="N3957" s="282"/>
      <c r="O3957" s="281"/>
      <c r="P3957" s="360" t="str">
        <f ca="1">rescore_patient</f>
        <v/>
      </c>
      <c r="Q3957" s="330" t="str">
        <f ca="1">quantity</f>
        <v/>
      </c>
      <c r="R3957" s="284"/>
      <c r="S3957" s="282"/>
      <c r="T3957" s="282"/>
      <c r="U3957" s="282"/>
      <c r="V3957" s="305"/>
      <c r="W3957" s="305"/>
      <c r="X3957" s="305"/>
      <c r="Y3957" s="282"/>
      <c r="Z3957" s="282" t="e" vm="1">
        <f ca="1">_xlfn.IFS(AND(ISNUMBER(SEARCH("N?m l*", CUSTOMER[[#This Row],[Service Type]], 1)), CUSTOMER[[#This Row],[Count ST]] = TRUE), CUSTOMER[[#This Row],[Quantity]], AND($Y$10:$Y3957 = TRUE, COUNTIFS($H$10:$H3957, CUSTOMER[[#This Row],[Booking]], $J$10:$J3957, CUSTOMER[[#This Row],[Order Date]], $F$10:$F3957, "&lt;&gt;"&amp;"N?m l*")=1), 1, TRUE,  "")</f>
        <v>#NAME?</v>
      </c>
      <c r="AA3957" s="282" t="b">
        <f t="shared" ca="1" si="62"/>
        <v>0</v>
      </c>
      <c r="AB3957" s="305"/>
    </row>
    <row r="3958" spans="1:28" x14ac:dyDescent="0.25">
      <c r="A3958" s="281" t="str">
        <f ca="1">no.</f>
        <v/>
      </c>
      <c r="B3958" s="281"/>
      <c r="C3958" s="282"/>
      <c r="D3958" s="282"/>
      <c r="E3958" s="283" t="str">
        <f ca="1">position</f>
        <v/>
      </c>
      <c r="F3958" s="282"/>
      <c r="G3958" s="282"/>
      <c r="H3958" s="282"/>
      <c r="I3958" s="282"/>
      <c r="J3958" s="335"/>
      <c r="K3958" s="282"/>
      <c r="L3958" s="282"/>
      <c r="M3958" s="282"/>
      <c r="N3958" s="282"/>
      <c r="O3958" s="281"/>
      <c r="P3958" s="360" t="str">
        <f ca="1">rescore_patient</f>
        <v/>
      </c>
      <c r="Q3958" s="330" t="str">
        <f ca="1">quantity</f>
        <v/>
      </c>
      <c r="R3958" s="284"/>
      <c r="S3958" s="282"/>
      <c r="T3958" s="282"/>
      <c r="U3958" s="282"/>
      <c r="V3958" s="305"/>
      <c r="W3958" s="305"/>
      <c r="X3958" s="305"/>
      <c r="Y3958" s="282"/>
      <c r="Z3958" s="282" t="e" vm="1">
        <f ca="1">_xlfn.IFS(AND(ISNUMBER(SEARCH("N?m l*", CUSTOMER[[#This Row],[Service Type]], 1)), CUSTOMER[[#This Row],[Count ST]] = TRUE), CUSTOMER[[#This Row],[Quantity]], AND($Y$10:$Y3958 = TRUE, COUNTIFS($H$10:$H3958, CUSTOMER[[#This Row],[Booking]], $J$10:$J3958, CUSTOMER[[#This Row],[Order Date]], $F$10:$F3958, "&lt;&gt;"&amp;"N?m l*")=1), 1, TRUE,  "")</f>
        <v>#NAME?</v>
      </c>
      <c r="AA3958" s="282" t="b">
        <f t="shared" ca="1" si="62"/>
        <v>0</v>
      </c>
      <c r="AB3958" s="305"/>
    </row>
    <row r="3959" spans="1:28" x14ac:dyDescent="0.25">
      <c r="A3959" s="281" t="str">
        <f ca="1">no.</f>
        <v/>
      </c>
      <c r="B3959" s="281"/>
      <c r="C3959" s="282"/>
      <c r="D3959" s="282"/>
      <c r="E3959" s="283" t="str">
        <f ca="1">position</f>
        <v/>
      </c>
      <c r="F3959" s="282"/>
      <c r="G3959" s="282"/>
      <c r="H3959" s="282"/>
      <c r="I3959" s="282"/>
      <c r="J3959" s="335"/>
      <c r="K3959" s="282"/>
      <c r="L3959" s="282"/>
      <c r="M3959" s="282"/>
      <c r="N3959" s="282"/>
      <c r="O3959" s="281"/>
      <c r="P3959" s="360" t="str">
        <f ca="1">rescore_patient</f>
        <v/>
      </c>
      <c r="Q3959" s="330" t="str">
        <f ca="1">quantity</f>
        <v/>
      </c>
      <c r="R3959" s="284"/>
      <c r="S3959" s="282"/>
      <c r="T3959" s="282"/>
      <c r="U3959" s="282"/>
      <c r="V3959" s="305"/>
      <c r="W3959" s="305"/>
      <c r="X3959" s="305"/>
      <c r="Y3959" s="282"/>
      <c r="Z3959" s="282" t="e" vm="1">
        <f ca="1">_xlfn.IFS(AND(ISNUMBER(SEARCH("N?m l*", CUSTOMER[[#This Row],[Service Type]], 1)), CUSTOMER[[#This Row],[Count ST]] = TRUE), CUSTOMER[[#This Row],[Quantity]], AND($Y$10:$Y3959 = TRUE, COUNTIFS($H$10:$H3959, CUSTOMER[[#This Row],[Booking]], $J$10:$J3959, CUSTOMER[[#This Row],[Order Date]], $F$10:$F3959, "&lt;&gt;"&amp;"N?m l*")=1), 1, TRUE,  "")</f>
        <v>#NAME?</v>
      </c>
      <c r="AA3959" s="282" t="b">
        <f t="shared" ca="1" si="62"/>
        <v>0</v>
      </c>
      <c r="AB3959" s="305"/>
    </row>
    <row r="3960" spans="1:28" x14ac:dyDescent="0.25">
      <c r="A3960" s="281" t="str">
        <f ca="1">no.</f>
        <v/>
      </c>
      <c r="B3960" s="281"/>
      <c r="C3960" s="282"/>
      <c r="D3960" s="282"/>
      <c r="E3960" s="283" t="str">
        <f ca="1">position</f>
        <v/>
      </c>
      <c r="F3960" s="282"/>
      <c r="G3960" s="282"/>
      <c r="H3960" s="282"/>
      <c r="I3960" s="282"/>
      <c r="J3960" s="335"/>
      <c r="K3960" s="282"/>
      <c r="L3960" s="282"/>
      <c r="M3960" s="282"/>
      <c r="N3960" s="282"/>
      <c r="O3960" s="281"/>
      <c r="P3960" s="360" t="str">
        <f ca="1">rescore_patient</f>
        <v/>
      </c>
      <c r="Q3960" s="330" t="str">
        <f ca="1">quantity</f>
        <v/>
      </c>
      <c r="R3960" s="284"/>
      <c r="S3960" s="282"/>
      <c r="T3960" s="282"/>
      <c r="U3960" s="282"/>
      <c r="V3960" s="305"/>
      <c r="W3960" s="305"/>
      <c r="X3960" s="305"/>
      <c r="Y3960" s="282"/>
      <c r="Z3960" s="282" t="e" vm="1">
        <f ca="1">_xlfn.IFS(AND(ISNUMBER(SEARCH("N?m l*", CUSTOMER[[#This Row],[Service Type]], 1)), CUSTOMER[[#This Row],[Count ST]] = TRUE), CUSTOMER[[#This Row],[Quantity]], AND($Y$10:$Y3960 = TRUE, COUNTIFS($H$10:$H3960, CUSTOMER[[#This Row],[Booking]], $J$10:$J3960, CUSTOMER[[#This Row],[Order Date]], $F$10:$F3960, "&lt;&gt;"&amp;"N?m l*")=1), 1, TRUE,  "")</f>
        <v>#NAME?</v>
      </c>
      <c r="AA3960" s="282" t="b">
        <f t="shared" ca="1" si="62"/>
        <v>0</v>
      </c>
      <c r="AB3960" s="305"/>
    </row>
    <row r="3961" spans="1:28" x14ac:dyDescent="0.25">
      <c r="A3961" s="281" t="str">
        <f ca="1">no.</f>
        <v/>
      </c>
      <c r="B3961" s="281"/>
      <c r="C3961" s="282"/>
      <c r="D3961" s="282"/>
      <c r="E3961" s="283" t="str">
        <f ca="1">position</f>
        <v/>
      </c>
      <c r="F3961" s="282"/>
      <c r="G3961" s="282"/>
      <c r="H3961" s="282"/>
      <c r="I3961" s="282"/>
      <c r="J3961" s="335"/>
      <c r="K3961" s="282"/>
      <c r="L3961" s="282"/>
      <c r="M3961" s="282"/>
      <c r="N3961" s="282"/>
      <c r="O3961" s="281"/>
      <c r="P3961" s="360" t="str">
        <f ca="1">rescore_patient</f>
        <v/>
      </c>
      <c r="Q3961" s="330" t="str">
        <f ca="1">quantity</f>
        <v/>
      </c>
      <c r="R3961" s="284"/>
      <c r="S3961" s="282"/>
      <c r="T3961" s="282"/>
      <c r="U3961" s="282"/>
      <c r="V3961" s="305"/>
      <c r="W3961" s="305"/>
      <c r="X3961" s="305"/>
      <c r="Y3961" s="282"/>
      <c r="Z3961" s="282" t="e" vm="1">
        <f ca="1">_xlfn.IFS(AND(ISNUMBER(SEARCH("N?m l*", CUSTOMER[[#This Row],[Service Type]], 1)), CUSTOMER[[#This Row],[Count ST]] = TRUE), CUSTOMER[[#This Row],[Quantity]], AND($Y$10:$Y3961 = TRUE, COUNTIFS($H$10:$H3961, CUSTOMER[[#This Row],[Booking]], $J$10:$J3961, CUSTOMER[[#This Row],[Order Date]], $F$10:$F3961, "&lt;&gt;"&amp;"N?m l*")=1), 1, TRUE,  "")</f>
        <v>#NAME?</v>
      </c>
      <c r="AA3961" s="282" t="b">
        <f t="shared" ca="1" si="62"/>
        <v>0</v>
      </c>
      <c r="AB3961" s="305"/>
    </row>
    <row r="3962" spans="1:28" x14ac:dyDescent="0.25">
      <c r="A3962" s="281" t="str">
        <f ca="1">no.</f>
        <v/>
      </c>
      <c r="B3962" s="281"/>
      <c r="C3962" s="282"/>
      <c r="D3962" s="282"/>
      <c r="E3962" s="283" t="str">
        <f ca="1">position</f>
        <v/>
      </c>
      <c r="F3962" s="282"/>
      <c r="G3962" s="282"/>
      <c r="H3962" s="282"/>
      <c r="I3962" s="282"/>
      <c r="J3962" s="335"/>
      <c r="K3962" s="282"/>
      <c r="L3962" s="282"/>
      <c r="M3962" s="282"/>
      <c r="N3962" s="282"/>
      <c r="O3962" s="281"/>
      <c r="P3962" s="360" t="str">
        <f ca="1">rescore_patient</f>
        <v/>
      </c>
      <c r="Q3962" s="330" t="str">
        <f ca="1">quantity</f>
        <v/>
      </c>
      <c r="R3962" s="284"/>
      <c r="S3962" s="282"/>
      <c r="T3962" s="282"/>
      <c r="U3962" s="282"/>
      <c r="V3962" s="305"/>
      <c r="W3962" s="305"/>
      <c r="X3962" s="305"/>
      <c r="Y3962" s="282"/>
      <c r="Z3962" s="282" t="e" vm="1">
        <f ca="1">_xlfn.IFS(AND(ISNUMBER(SEARCH("N?m l*", CUSTOMER[[#This Row],[Service Type]], 1)), CUSTOMER[[#This Row],[Count ST]] = TRUE), CUSTOMER[[#This Row],[Quantity]], AND($Y$10:$Y3962 = TRUE, COUNTIFS($H$10:$H3962, CUSTOMER[[#This Row],[Booking]], $J$10:$J3962, CUSTOMER[[#This Row],[Order Date]], $F$10:$F3962, "&lt;&gt;"&amp;"N?m l*")=1), 1, TRUE,  "")</f>
        <v>#NAME?</v>
      </c>
      <c r="AA3962" s="282" t="b">
        <f t="shared" ca="1" si="62"/>
        <v>0</v>
      </c>
      <c r="AB3962" s="305"/>
    </row>
    <row r="3963" spans="1:28" x14ac:dyDescent="0.25">
      <c r="A3963" s="281" t="str">
        <f ca="1">no.</f>
        <v/>
      </c>
      <c r="B3963" s="281"/>
      <c r="C3963" s="282"/>
      <c r="D3963" s="282"/>
      <c r="E3963" s="283" t="str">
        <f ca="1">position</f>
        <v/>
      </c>
      <c r="F3963" s="282"/>
      <c r="G3963" s="282"/>
      <c r="H3963" s="282"/>
      <c r="I3963" s="282"/>
      <c r="J3963" s="335"/>
      <c r="K3963" s="282"/>
      <c r="L3963" s="282"/>
      <c r="M3963" s="282"/>
      <c r="N3963" s="282"/>
      <c r="O3963" s="281"/>
      <c r="P3963" s="360" t="str">
        <f ca="1">rescore_patient</f>
        <v/>
      </c>
      <c r="Q3963" s="330" t="str">
        <f ca="1">quantity</f>
        <v/>
      </c>
      <c r="R3963" s="284"/>
      <c r="S3963" s="282"/>
      <c r="T3963" s="282"/>
      <c r="U3963" s="282"/>
      <c r="V3963" s="305"/>
      <c r="W3963" s="305"/>
      <c r="X3963" s="305"/>
      <c r="Y3963" s="282"/>
      <c r="Z3963" s="282" t="e" vm="1">
        <f ca="1">_xlfn.IFS(AND(ISNUMBER(SEARCH("N?m l*", CUSTOMER[[#This Row],[Service Type]], 1)), CUSTOMER[[#This Row],[Count ST]] = TRUE), CUSTOMER[[#This Row],[Quantity]], AND($Y$10:$Y3963 = TRUE, COUNTIFS($H$10:$H3963, CUSTOMER[[#This Row],[Booking]], $J$10:$J3963, CUSTOMER[[#This Row],[Order Date]], $F$10:$F3963, "&lt;&gt;"&amp;"N?m l*")=1), 1, TRUE,  "")</f>
        <v>#NAME?</v>
      </c>
      <c r="AA3963" s="282" t="b">
        <f t="shared" ca="1" si="62"/>
        <v>0</v>
      </c>
      <c r="AB3963" s="305"/>
    </row>
    <row r="3964" spans="1:28" x14ac:dyDescent="0.25">
      <c r="A3964" s="281" t="str">
        <f ca="1">no.</f>
        <v/>
      </c>
      <c r="B3964" s="281"/>
      <c r="C3964" s="282"/>
      <c r="D3964" s="282"/>
      <c r="E3964" s="283" t="str">
        <f ca="1">position</f>
        <v/>
      </c>
      <c r="F3964" s="282"/>
      <c r="G3964" s="282"/>
      <c r="H3964" s="282"/>
      <c r="I3964" s="282"/>
      <c r="J3964" s="335"/>
      <c r="K3964" s="282"/>
      <c r="L3964" s="282"/>
      <c r="M3964" s="282"/>
      <c r="N3964" s="282"/>
      <c r="O3964" s="281"/>
      <c r="P3964" s="360" t="str">
        <f ca="1">rescore_patient</f>
        <v/>
      </c>
      <c r="Q3964" s="330" t="str">
        <f ca="1">quantity</f>
        <v/>
      </c>
      <c r="R3964" s="284"/>
      <c r="S3964" s="282"/>
      <c r="T3964" s="282"/>
      <c r="U3964" s="282"/>
      <c r="V3964" s="305"/>
      <c r="W3964" s="305"/>
      <c r="X3964" s="305"/>
      <c r="Y3964" s="282"/>
      <c r="Z3964" s="282" t="e" vm="1">
        <f ca="1">_xlfn.IFS(AND(ISNUMBER(SEARCH("N?m l*", CUSTOMER[[#This Row],[Service Type]], 1)), CUSTOMER[[#This Row],[Count ST]] = TRUE), CUSTOMER[[#This Row],[Quantity]], AND($Y$10:$Y3964 = TRUE, COUNTIFS($H$10:$H3964, CUSTOMER[[#This Row],[Booking]], $J$10:$J3964, CUSTOMER[[#This Row],[Order Date]], $F$10:$F3964, "&lt;&gt;"&amp;"N?m l*")=1), 1, TRUE,  "")</f>
        <v>#NAME?</v>
      </c>
      <c r="AA3964" s="282" t="b">
        <f t="shared" ca="1" si="62"/>
        <v>0</v>
      </c>
      <c r="AB3964" s="305"/>
    </row>
    <row r="3965" spans="1:28" x14ac:dyDescent="0.25">
      <c r="A3965" s="281" t="str">
        <f ca="1">no.</f>
        <v/>
      </c>
      <c r="B3965" s="281"/>
      <c r="C3965" s="282"/>
      <c r="D3965" s="282"/>
      <c r="E3965" s="283" t="str">
        <f ca="1">position</f>
        <v/>
      </c>
      <c r="F3965" s="282"/>
      <c r="G3965" s="282"/>
      <c r="H3965" s="282"/>
      <c r="I3965" s="282"/>
      <c r="J3965" s="335"/>
      <c r="K3965" s="282"/>
      <c r="L3965" s="282"/>
      <c r="M3965" s="282"/>
      <c r="N3965" s="282"/>
      <c r="O3965" s="281"/>
      <c r="P3965" s="360" t="str">
        <f ca="1">rescore_patient</f>
        <v/>
      </c>
      <c r="Q3965" s="330" t="str">
        <f ca="1">quantity</f>
        <v/>
      </c>
      <c r="R3965" s="284"/>
      <c r="S3965" s="282"/>
      <c r="T3965" s="282"/>
      <c r="U3965" s="282"/>
      <c r="V3965" s="305"/>
      <c r="W3965" s="305"/>
      <c r="X3965" s="305"/>
      <c r="Y3965" s="282"/>
      <c r="Z3965" s="282" t="e" vm="1">
        <f ca="1">_xlfn.IFS(AND(ISNUMBER(SEARCH("N?m l*", CUSTOMER[[#This Row],[Service Type]], 1)), CUSTOMER[[#This Row],[Count ST]] = TRUE), CUSTOMER[[#This Row],[Quantity]], AND($Y$10:$Y3965 = TRUE, COUNTIFS($H$10:$H3965, CUSTOMER[[#This Row],[Booking]], $J$10:$J3965, CUSTOMER[[#This Row],[Order Date]], $F$10:$F3965, "&lt;&gt;"&amp;"N?m l*")=1), 1, TRUE,  "")</f>
        <v>#NAME?</v>
      </c>
      <c r="AA3965" s="282" t="b">
        <f t="shared" ca="1" si="62"/>
        <v>0</v>
      </c>
      <c r="AB3965" s="305"/>
    </row>
    <row r="3966" spans="1:28" x14ac:dyDescent="0.25">
      <c r="A3966" s="281" t="str">
        <f ca="1">no.</f>
        <v/>
      </c>
      <c r="B3966" s="281"/>
      <c r="C3966" s="282"/>
      <c r="D3966" s="282"/>
      <c r="E3966" s="283" t="str">
        <f ca="1">position</f>
        <v/>
      </c>
      <c r="F3966" s="282"/>
      <c r="G3966" s="282"/>
      <c r="H3966" s="282"/>
      <c r="I3966" s="282"/>
      <c r="J3966" s="335"/>
      <c r="K3966" s="282"/>
      <c r="L3966" s="282"/>
      <c r="M3966" s="282"/>
      <c r="N3966" s="282"/>
      <c r="O3966" s="281"/>
      <c r="P3966" s="360" t="str">
        <f ca="1">rescore_patient</f>
        <v/>
      </c>
      <c r="Q3966" s="330" t="str">
        <f ca="1">quantity</f>
        <v/>
      </c>
      <c r="R3966" s="284"/>
      <c r="S3966" s="282"/>
      <c r="T3966" s="282"/>
      <c r="U3966" s="282"/>
      <c r="V3966" s="305"/>
      <c r="W3966" s="305"/>
      <c r="X3966" s="305"/>
      <c r="Y3966" s="282"/>
      <c r="Z3966" s="282" t="e" vm="1">
        <f ca="1">_xlfn.IFS(AND(ISNUMBER(SEARCH("N?m l*", CUSTOMER[[#This Row],[Service Type]], 1)), CUSTOMER[[#This Row],[Count ST]] = TRUE), CUSTOMER[[#This Row],[Quantity]], AND($Y$10:$Y3966 = TRUE, COUNTIFS($H$10:$H3966, CUSTOMER[[#This Row],[Booking]], $J$10:$J3966, CUSTOMER[[#This Row],[Order Date]], $F$10:$F3966, "&lt;&gt;"&amp;"N?m l*")=1), 1, TRUE,  "")</f>
        <v>#NAME?</v>
      </c>
      <c r="AA3966" s="282" t="b">
        <f t="shared" ca="1" si="62"/>
        <v>0</v>
      </c>
      <c r="AB3966" s="305"/>
    </row>
    <row r="3967" spans="1:28" x14ac:dyDescent="0.25">
      <c r="A3967" s="281" t="str">
        <f ca="1">no.</f>
        <v/>
      </c>
      <c r="B3967" s="281"/>
      <c r="C3967" s="282"/>
      <c r="D3967" s="282"/>
      <c r="E3967" s="283" t="str">
        <f ca="1">position</f>
        <v/>
      </c>
      <c r="F3967" s="282"/>
      <c r="G3967" s="282"/>
      <c r="H3967" s="282"/>
      <c r="I3967" s="282"/>
      <c r="J3967" s="335"/>
      <c r="K3967" s="282"/>
      <c r="L3967" s="282"/>
      <c r="M3967" s="282"/>
      <c r="N3967" s="282"/>
      <c r="O3967" s="281"/>
      <c r="P3967" s="360" t="str">
        <f ca="1">rescore_patient</f>
        <v/>
      </c>
      <c r="Q3967" s="330" t="str">
        <f ca="1">quantity</f>
        <v/>
      </c>
      <c r="R3967" s="284"/>
      <c r="S3967" s="282"/>
      <c r="T3967" s="282"/>
      <c r="U3967" s="282"/>
      <c r="V3967" s="305"/>
      <c r="W3967" s="305"/>
      <c r="X3967" s="305"/>
      <c r="Y3967" s="282"/>
      <c r="Z3967" s="282" t="e" vm="1">
        <f ca="1">_xlfn.IFS(AND(ISNUMBER(SEARCH("N?m l*", CUSTOMER[[#This Row],[Service Type]], 1)), CUSTOMER[[#This Row],[Count ST]] = TRUE), CUSTOMER[[#This Row],[Quantity]], AND($Y$10:$Y3967 = TRUE, COUNTIFS($H$10:$H3967, CUSTOMER[[#This Row],[Booking]], $J$10:$J3967, CUSTOMER[[#This Row],[Order Date]], $F$10:$F3967, "&lt;&gt;"&amp;"N?m l*")=1), 1, TRUE,  "")</f>
        <v>#NAME?</v>
      </c>
      <c r="AA3967" s="282" t="b">
        <f t="shared" ca="1" si="62"/>
        <v>0</v>
      </c>
      <c r="AB3967" s="305"/>
    </row>
    <row r="3968" spans="1:28" x14ac:dyDescent="0.25">
      <c r="A3968" s="281" t="str">
        <f ca="1">no.</f>
        <v/>
      </c>
      <c r="B3968" s="281"/>
      <c r="C3968" s="282"/>
      <c r="D3968" s="282"/>
      <c r="E3968" s="283" t="str">
        <f ca="1">position</f>
        <v/>
      </c>
      <c r="F3968" s="282"/>
      <c r="G3968" s="282"/>
      <c r="H3968" s="282"/>
      <c r="I3968" s="282"/>
      <c r="J3968" s="335"/>
      <c r="K3968" s="282"/>
      <c r="L3968" s="282"/>
      <c r="M3968" s="282"/>
      <c r="N3968" s="282"/>
      <c r="O3968" s="281"/>
      <c r="P3968" s="360" t="str">
        <f ca="1">rescore_patient</f>
        <v/>
      </c>
      <c r="Q3968" s="330" t="str">
        <f ca="1">quantity</f>
        <v/>
      </c>
      <c r="R3968" s="284"/>
      <c r="S3968" s="282"/>
      <c r="T3968" s="282"/>
      <c r="U3968" s="282"/>
      <c r="V3968" s="305"/>
      <c r="W3968" s="305"/>
      <c r="X3968" s="305"/>
      <c r="Y3968" s="282"/>
      <c r="Z3968" s="282" t="e" vm="1">
        <f ca="1">_xlfn.IFS(AND(ISNUMBER(SEARCH("N?m l*", CUSTOMER[[#This Row],[Service Type]], 1)), CUSTOMER[[#This Row],[Count ST]] = TRUE), CUSTOMER[[#This Row],[Quantity]], AND($Y$10:$Y3968 = TRUE, COUNTIFS($H$10:$H3968, CUSTOMER[[#This Row],[Booking]], $J$10:$J3968, CUSTOMER[[#This Row],[Order Date]], $F$10:$F3968, "&lt;&gt;"&amp;"N?m l*")=1), 1, TRUE,  "")</f>
        <v>#NAME?</v>
      </c>
      <c r="AA3968" s="282" t="b">
        <f t="shared" ca="1" si="62"/>
        <v>0</v>
      </c>
      <c r="AB3968" s="305"/>
    </row>
    <row r="3969" spans="1:28" x14ac:dyDescent="0.25">
      <c r="A3969" s="281" t="str">
        <f ca="1">no.</f>
        <v/>
      </c>
      <c r="B3969" s="281"/>
      <c r="C3969" s="282"/>
      <c r="D3969" s="282"/>
      <c r="E3969" s="283" t="str">
        <f ca="1">position</f>
        <v/>
      </c>
      <c r="F3969" s="282"/>
      <c r="G3969" s="282"/>
      <c r="H3969" s="282"/>
      <c r="I3969" s="282"/>
      <c r="J3969" s="335"/>
      <c r="K3969" s="282"/>
      <c r="L3969" s="282"/>
      <c r="M3969" s="282"/>
      <c r="N3969" s="282"/>
      <c r="O3969" s="281"/>
      <c r="P3969" s="360" t="str">
        <f ca="1">rescore_patient</f>
        <v/>
      </c>
      <c r="Q3969" s="330" t="str">
        <f ca="1">quantity</f>
        <v/>
      </c>
      <c r="R3969" s="284"/>
      <c r="S3969" s="282"/>
      <c r="T3969" s="282"/>
      <c r="U3969" s="282"/>
      <c r="V3969" s="305"/>
      <c r="W3969" s="305"/>
      <c r="X3969" s="305"/>
      <c r="Y3969" s="282"/>
      <c r="Z3969" s="282" t="e" vm="1">
        <f ca="1">_xlfn.IFS(AND(ISNUMBER(SEARCH("N?m l*", CUSTOMER[[#This Row],[Service Type]], 1)), CUSTOMER[[#This Row],[Count ST]] = TRUE), CUSTOMER[[#This Row],[Quantity]], AND($Y$10:$Y3969 = TRUE, COUNTIFS($H$10:$H3969, CUSTOMER[[#This Row],[Booking]], $J$10:$J3969, CUSTOMER[[#This Row],[Order Date]], $F$10:$F3969, "&lt;&gt;"&amp;"N?m l*")=1), 1, TRUE,  "")</f>
        <v>#NAME?</v>
      </c>
      <c r="AA3969" s="282" t="b">
        <f t="shared" ca="1" si="62"/>
        <v>0</v>
      </c>
      <c r="AB3969" s="305"/>
    </row>
    <row r="3970" spans="1:28" x14ac:dyDescent="0.25">
      <c r="A3970" s="281" t="str">
        <f ca="1">no.</f>
        <v/>
      </c>
      <c r="B3970" s="281"/>
      <c r="C3970" s="282"/>
      <c r="D3970" s="282"/>
      <c r="E3970" s="283" t="str">
        <f ca="1">position</f>
        <v/>
      </c>
      <c r="F3970" s="282"/>
      <c r="G3970" s="282"/>
      <c r="H3970" s="282"/>
      <c r="I3970" s="282"/>
      <c r="J3970" s="335"/>
      <c r="K3970" s="282"/>
      <c r="L3970" s="282"/>
      <c r="M3970" s="282"/>
      <c r="N3970" s="282"/>
      <c r="O3970" s="281"/>
      <c r="P3970" s="360" t="str">
        <f ca="1">rescore_patient</f>
        <v/>
      </c>
      <c r="Q3970" s="330" t="str">
        <f ca="1">quantity</f>
        <v/>
      </c>
      <c r="R3970" s="284"/>
      <c r="S3970" s="282"/>
      <c r="T3970" s="282"/>
      <c r="U3970" s="282"/>
      <c r="V3970" s="305"/>
      <c r="W3970" s="305"/>
      <c r="X3970" s="305"/>
      <c r="Y3970" s="282"/>
      <c r="Z3970" s="282" t="e" vm="1">
        <f ca="1">_xlfn.IFS(AND(ISNUMBER(SEARCH("N?m l*", CUSTOMER[[#This Row],[Service Type]], 1)), CUSTOMER[[#This Row],[Count ST]] = TRUE), CUSTOMER[[#This Row],[Quantity]], AND($Y$10:$Y3970 = TRUE, COUNTIFS($H$10:$H3970, CUSTOMER[[#This Row],[Booking]], $J$10:$J3970, CUSTOMER[[#This Row],[Order Date]], $F$10:$F3970, "&lt;&gt;"&amp;"N?m l*")=1), 1, TRUE,  "")</f>
        <v>#NAME?</v>
      </c>
      <c r="AA3970" s="282" t="b">
        <f t="shared" ca="1" si="62"/>
        <v>0</v>
      </c>
      <c r="AB3970" s="305"/>
    </row>
    <row r="3971" spans="1:28" x14ac:dyDescent="0.25">
      <c r="A3971" s="281" t="str">
        <f ca="1">no.</f>
        <v/>
      </c>
      <c r="B3971" s="281"/>
      <c r="C3971" s="282"/>
      <c r="D3971" s="282"/>
      <c r="E3971" s="283" t="str">
        <f ca="1">position</f>
        <v/>
      </c>
      <c r="F3971" s="282"/>
      <c r="G3971" s="282"/>
      <c r="H3971" s="282"/>
      <c r="I3971" s="282"/>
      <c r="J3971" s="335"/>
      <c r="K3971" s="282"/>
      <c r="L3971" s="282"/>
      <c r="M3971" s="282"/>
      <c r="N3971" s="282"/>
      <c r="O3971" s="281"/>
      <c r="P3971" s="360" t="str">
        <f ca="1">rescore_patient</f>
        <v/>
      </c>
      <c r="Q3971" s="330" t="str">
        <f ca="1">quantity</f>
        <v/>
      </c>
      <c r="R3971" s="284"/>
      <c r="S3971" s="282"/>
      <c r="T3971" s="282"/>
      <c r="U3971" s="282"/>
      <c r="V3971" s="305"/>
      <c r="W3971" s="305"/>
      <c r="X3971" s="305"/>
      <c r="Y3971" s="282"/>
      <c r="Z3971" s="282" t="e" vm="1">
        <f ca="1">_xlfn.IFS(AND(ISNUMBER(SEARCH("N?m l*", CUSTOMER[[#This Row],[Service Type]], 1)), CUSTOMER[[#This Row],[Count ST]] = TRUE), CUSTOMER[[#This Row],[Quantity]], AND($Y$10:$Y3971 = TRUE, COUNTIFS($H$10:$H3971, CUSTOMER[[#This Row],[Booking]], $J$10:$J3971, CUSTOMER[[#This Row],[Order Date]], $F$10:$F3971, "&lt;&gt;"&amp;"N?m l*")=1), 1, TRUE,  "")</f>
        <v>#NAME?</v>
      </c>
      <c r="AA3971" s="282" t="b">
        <f t="shared" ca="1" si="62"/>
        <v>0</v>
      </c>
      <c r="AB3971" s="305"/>
    </row>
    <row r="3972" spans="1:28" x14ac:dyDescent="0.25">
      <c r="A3972" s="281" t="str">
        <f ca="1">no.</f>
        <v/>
      </c>
      <c r="B3972" s="281"/>
      <c r="C3972" s="282"/>
      <c r="D3972" s="282"/>
      <c r="E3972" s="283" t="str">
        <f ca="1">position</f>
        <v/>
      </c>
      <c r="F3972" s="282"/>
      <c r="G3972" s="282"/>
      <c r="H3972" s="282"/>
      <c r="I3972" s="282"/>
      <c r="J3972" s="335"/>
      <c r="K3972" s="282"/>
      <c r="L3972" s="282"/>
      <c r="M3972" s="282"/>
      <c r="N3972" s="282"/>
      <c r="O3972" s="281"/>
      <c r="P3972" s="360" t="str">
        <f ca="1">rescore_patient</f>
        <v/>
      </c>
      <c r="Q3972" s="330" t="str">
        <f ca="1">quantity</f>
        <v/>
      </c>
      <c r="R3972" s="284"/>
      <c r="S3972" s="282"/>
      <c r="T3972" s="282"/>
      <c r="U3972" s="282"/>
      <c r="V3972" s="305"/>
      <c r="W3972" s="305"/>
      <c r="X3972" s="305"/>
      <c r="Y3972" s="282"/>
      <c r="Z3972" s="282" t="e" vm="1">
        <f ca="1">_xlfn.IFS(AND(ISNUMBER(SEARCH("N?m l*", CUSTOMER[[#This Row],[Service Type]], 1)), CUSTOMER[[#This Row],[Count ST]] = TRUE), CUSTOMER[[#This Row],[Quantity]], AND($Y$10:$Y3972 = TRUE, COUNTIFS($H$10:$H3972, CUSTOMER[[#This Row],[Booking]], $J$10:$J3972, CUSTOMER[[#This Row],[Order Date]], $F$10:$F3972, "&lt;&gt;"&amp;"N?m l*")=1), 1, TRUE,  "")</f>
        <v>#NAME?</v>
      </c>
      <c r="AA3972" s="282" t="b">
        <f t="shared" ca="1" si="62"/>
        <v>0</v>
      </c>
      <c r="AB3972" s="305"/>
    </row>
    <row r="3973" spans="1:28" x14ac:dyDescent="0.25">
      <c r="A3973" s="281" t="str">
        <f ca="1">no.</f>
        <v/>
      </c>
      <c r="B3973" s="281"/>
      <c r="C3973" s="282"/>
      <c r="D3973" s="282"/>
      <c r="E3973" s="283" t="str">
        <f ca="1">position</f>
        <v/>
      </c>
      <c r="F3973" s="282"/>
      <c r="G3973" s="282"/>
      <c r="H3973" s="282"/>
      <c r="I3973" s="282"/>
      <c r="J3973" s="335"/>
      <c r="K3973" s="282"/>
      <c r="L3973" s="282"/>
      <c r="M3973" s="282"/>
      <c r="N3973" s="282"/>
      <c r="O3973" s="281"/>
      <c r="P3973" s="360" t="str">
        <f ca="1">rescore_patient</f>
        <v/>
      </c>
      <c r="Q3973" s="330" t="str">
        <f ca="1">quantity</f>
        <v/>
      </c>
      <c r="R3973" s="284"/>
      <c r="S3973" s="282"/>
      <c r="T3973" s="282"/>
      <c r="U3973" s="282"/>
      <c r="V3973" s="305"/>
      <c r="W3973" s="305"/>
      <c r="X3973" s="305"/>
      <c r="Y3973" s="282"/>
      <c r="Z3973" s="282" t="e" vm="1">
        <f ca="1">_xlfn.IFS(AND(ISNUMBER(SEARCH("N?m l*", CUSTOMER[[#This Row],[Service Type]], 1)), CUSTOMER[[#This Row],[Count ST]] = TRUE), CUSTOMER[[#This Row],[Quantity]], AND($Y$10:$Y3973 = TRUE, COUNTIFS($H$10:$H3973, CUSTOMER[[#This Row],[Booking]], $J$10:$J3973, CUSTOMER[[#This Row],[Order Date]], $F$10:$F3973, "&lt;&gt;"&amp;"N?m l*")=1), 1, TRUE,  "")</f>
        <v>#NAME?</v>
      </c>
      <c r="AA3973" s="282" t="b">
        <f t="shared" ca="1" si="62"/>
        <v>0</v>
      </c>
      <c r="AB3973" s="305"/>
    </row>
    <row r="3974" spans="1:28" x14ac:dyDescent="0.25">
      <c r="A3974" s="281" t="str">
        <f ca="1">no.</f>
        <v/>
      </c>
      <c r="B3974" s="281"/>
      <c r="C3974" s="282"/>
      <c r="D3974" s="282"/>
      <c r="E3974" s="283" t="str">
        <f ca="1">position</f>
        <v/>
      </c>
      <c r="F3974" s="282"/>
      <c r="G3974" s="282"/>
      <c r="H3974" s="282"/>
      <c r="I3974" s="282"/>
      <c r="J3974" s="335"/>
      <c r="K3974" s="282"/>
      <c r="L3974" s="282"/>
      <c r="M3974" s="282"/>
      <c r="N3974" s="282"/>
      <c r="O3974" s="281"/>
      <c r="P3974" s="360" t="str">
        <f ca="1">rescore_patient</f>
        <v/>
      </c>
      <c r="Q3974" s="330" t="str">
        <f ca="1">quantity</f>
        <v/>
      </c>
      <c r="R3974" s="284"/>
      <c r="S3974" s="282"/>
      <c r="T3974" s="282"/>
      <c r="U3974" s="282"/>
      <c r="V3974" s="305"/>
      <c r="W3974" s="305"/>
      <c r="X3974" s="305"/>
      <c r="Y3974" s="282"/>
      <c r="Z3974" s="282" t="e" vm="1">
        <f ca="1">_xlfn.IFS(AND(ISNUMBER(SEARCH("N?m l*", CUSTOMER[[#This Row],[Service Type]], 1)), CUSTOMER[[#This Row],[Count ST]] = TRUE), CUSTOMER[[#This Row],[Quantity]], AND($Y$10:$Y3974 = TRUE, COUNTIFS($H$10:$H3974, CUSTOMER[[#This Row],[Booking]], $J$10:$J3974, CUSTOMER[[#This Row],[Order Date]], $F$10:$F3974, "&lt;&gt;"&amp;"N?m l*")=1), 1, TRUE,  "")</f>
        <v>#NAME?</v>
      </c>
      <c r="AA3974" s="282" t="b">
        <f t="shared" ca="1" si="62"/>
        <v>0</v>
      </c>
      <c r="AB3974" s="305"/>
    </row>
    <row r="3975" spans="1:28" x14ac:dyDescent="0.25">
      <c r="A3975" s="281" t="str">
        <f ca="1">no.</f>
        <v/>
      </c>
      <c r="B3975" s="281"/>
      <c r="C3975" s="282"/>
      <c r="D3975" s="282"/>
      <c r="E3975" s="283" t="str">
        <f ca="1">position</f>
        <v/>
      </c>
      <c r="F3975" s="282"/>
      <c r="G3975" s="282"/>
      <c r="H3975" s="282"/>
      <c r="I3975" s="282"/>
      <c r="J3975" s="335"/>
      <c r="K3975" s="282"/>
      <c r="L3975" s="282"/>
      <c r="M3975" s="282"/>
      <c r="N3975" s="282"/>
      <c r="O3975" s="281"/>
      <c r="P3975" s="360" t="str">
        <f ca="1">rescore_patient</f>
        <v/>
      </c>
      <c r="Q3975" s="330" t="str">
        <f ca="1">quantity</f>
        <v/>
      </c>
      <c r="R3975" s="284"/>
      <c r="S3975" s="282"/>
      <c r="T3975" s="282"/>
      <c r="U3975" s="282"/>
      <c r="V3975" s="305"/>
      <c r="W3975" s="305"/>
      <c r="X3975" s="305"/>
      <c r="Y3975" s="282"/>
      <c r="Z3975" s="282" t="e" vm="1">
        <f ca="1">_xlfn.IFS(AND(ISNUMBER(SEARCH("N?m l*", CUSTOMER[[#This Row],[Service Type]], 1)), CUSTOMER[[#This Row],[Count ST]] = TRUE), CUSTOMER[[#This Row],[Quantity]], AND($Y$10:$Y3975 = TRUE, COUNTIFS($H$10:$H3975, CUSTOMER[[#This Row],[Booking]], $J$10:$J3975, CUSTOMER[[#This Row],[Order Date]], $F$10:$F3975, "&lt;&gt;"&amp;"N?m l*")=1), 1, TRUE,  "")</f>
        <v>#NAME?</v>
      </c>
      <c r="AA3975" s="282" t="b">
        <f t="shared" ca="1" si="62"/>
        <v>0</v>
      </c>
      <c r="AB3975" s="305"/>
    </row>
    <row r="3976" spans="1:28" x14ac:dyDescent="0.25">
      <c r="A3976" s="281" t="str">
        <f ca="1">no.</f>
        <v/>
      </c>
      <c r="B3976" s="281"/>
      <c r="C3976" s="282"/>
      <c r="D3976" s="282"/>
      <c r="E3976" s="283" t="str">
        <f ca="1">position</f>
        <v/>
      </c>
      <c r="F3976" s="282"/>
      <c r="G3976" s="282"/>
      <c r="H3976" s="282"/>
      <c r="I3976" s="282"/>
      <c r="J3976" s="335"/>
      <c r="K3976" s="282"/>
      <c r="L3976" s="282"/>
      <c r="M3976" s="282"/>
      <c r="N3976" s="282"/>
      <c r="O3976" s="281"/>
      <c r="P3976" s="360" t="str">
        <f ca="1">rescore_patient</f>
        <v/>
      </c>
      <c r="Q3976" s="330" t="str">
        <f ca="1">quantity</f>
        <v/>
      </c>
      <c r="R3976" s="284"/>
      <c r="S3976" s="282"/>
      <c r="T3976" s="282"/>
      <c r="U3976" s="282"/>
      <c r="V3976" s="305"/>
      <c r="W3976" s="305"/>
      <c r="X3976" s="305"/>
      <c r="Y3976" s="282"/>
      <c r="Z3976" s="282" t="e" vm="1">
        <f ca="1">_xlfn.IFS(AND(ISNUMBER(SEARCH("N?m l*", CUSTOMER[[#This Row],[Service Type]], 1)), CUSTOMER[[#This Row],[Count ST]] = TRUE), CUSTOMER[[#This Row],[Quantity]], AND($Y$10:$Y3976 = TRUE, COUNTIFS($H$10:$H3976, CUSTOMER[[#This Row],[Booking]], $J$10:$J3976, CUSTOMER[[#This Row],[Order Date]], $F$10:$F3976, "&lt;&gt;"&amp;"N?m l*")=1), 1, TRUE,  "")</f>
        <v>#NAME?</v>
      </c>
      <c r="AA3976" s="282" t="b">
        <f t="shared" ca="1" si="62"/>
        <v>0</v>
      </c>
      <c r="AB3976" s="305"/>
    </row>
    <row r="3977" spans="1:28" x14ac:dyDescent="0.25">
      <c r="A3977" s="281" t="str">
        <f ca="1">no.</f>
        <v/>
      </c>
      <c r="B3977" s="281"/>
      <c r="C3977" s="282"/>
      <c r="D3977" s="282"/>
      <c r="E3977" s="283" t="str">
        <f ca="1">position</f>
        <v/>
      </c>
      <c r="F3977" s="282"/>
      <c r="G3977" s="282"/>
      <c r="H3977" s="282"/>
      <c r="I3977" s="282"/>
      <c r="J3977" s="335"/>
      <c r="K3977" s="282"/>
      <c r="L3977" s="282"/>
      <c r="M3977" s="282"/>
      <c r="N3977" s="282"/>
      <c r="O3977" s="281"/>
      <c r="P3977" s="360" t="str">
        <f ca="1">rescore_patient</f>
        <v/>
      </c>
      <c r="Q3977" s="330" t="str">
        <f ca="1">quantity</f>
        <v/>
      </c>
      <c r="R3977" s="284"/>
      <c r="S3977" s="282"/>
      <c r="T3977" s="282"/>
      <c r="U3977" s="282"/>
      <c r="V3977" s="305"/>
      <c r="W3977" s="305"/>
      <c r="X3977" s="305"/>
      <c r="Y3977" s="282"/>
      <c r="Z3977" s="282" t="e" vm="1">
        <f ca="1">_xlfn.IFS(AND(ISNUMBER(SEARCH("N?m l*", CUSTOMER[[#This Row],[Service Type]], 1)), CUSTOMER[[#This Row],[Count ST]] = TRUE), CUSTOMER[[#This Row],[Quantity]], AND($Y$10:$Y3977 = TRUE, COUNTIFS($H$10:$H3977, CUSTOMER[[#This Row],[Booking]], $J$10:$J3977, CUSTOMER[[#This Row],[Order Date]], $F$10:$F3977, "&lt;&gt;"&amp;"N?m l*")=1), 1, TRUE,  "")</f>
        <v>#NAME?</v>
      </c>
      <c r="AA3977" s="282" t="b">
        <f t="shared" ca="1" si="62"/>
        <v>0</v>
      </c>
      <c r="AB3977" s="305"/>
    </row>
    <row r="3978" spans="1:28" x14ac:dyDescent="0.25">
      <c r="A3978" s="281" t="str">
        <f ca="1">no.</f>
        <v/>
      </c>
      <c r="B3978" s="281"/>
      <c r="C3978" s="282"/>
      <c r="D3978" s="282"/>
      <c r="E3978" s="283" t="str">
        <f ca="1">position</f>
        <v/>
      </c>
      <c r="F3978" s="282"/>
      <c r="G3978" s="282"/>
      <c r="H3978" s="282"/>
      <c r="I3978" s="282"/>
      <c r="J3978" s="335"/>
      <c r="K3978" s="282"/>
      <c r="L3978" s="282"/>
      <c r="M3978" s="282"/>
      <c r="N3978" s="282"/>
      <c r="O3978" s="281"/>
      <c r="P3978" s="360" t="str">
        <f ca="1">rescore_patient</f>
        <v/>
      </c>
      <c r="Q3978" s="330" t="str">
        <f ca="1">quantity</f>
        <v/>
      </c>
      <c r="R3978" s="284"/>
      <c r="S3978" s="282"/>
      <c r="T3978" s="282"/>
      <c r="U3978" s="282"/>
      <c r="V3978" s="305"/>
      <c r="W3978" s="305"/>
      <c r="X3978" s="305"/>
      <c r="Y3978" s="282"/>
      <c r="Z3978" s="282" t="e" vm="1">
        <f ca="1">_xlfn.IFS(AND(ISNUMBER(SEARCH("N?m l*", CUSTOMER[[#This Row],[Service Type]], 1)), CUSTOMER[[#This Row],[Count ST]] = TRUE), CUSTOMER[[#This Row],[Quantity]], AND($Y$10:$Y3978 = TRUE, COUNTIFS($H$10:$H3978, CUSTOMER[[#This Row],[Booking]], $J$10:$J3978, CUSTOMER[[#This Row],[Order Date]], $F$10:$F3978, "&lt;&gt;"&amp;"N?m l*")=1), 1, TRUE,  "")</f>
        <v>#NAME?</v>
      </c>
      <c r="AA3978" s="282" t="b">
        <f t="shared" ref="AA3978:AA4003" ca="1" si="63">count_svc_type</f>
        <v>0</v>
      </c>
      <c r="AB3978" s="305"/>
    </row>
    <row r="3979" spans="1:28" x14ac:dyDescent="0.25">
      <c r="A3979" s="281" t="str">
        <f ca="1">no.</f>
        <v/>
      </c>
      <c r="B3979" s="281"/>
      <c r="C3979" s="282"/>
      <c r="D3979" s="282"/>
      <c r="E3979" s="283" t="str">
        <f ca="1">position</f>
        <v/>
      </c>
      <c r="F3979" s="282"/>
      <c r="G3979" s="282"/>
      <c r="H3979" s="282"/>
      <c r="I3979" s="282"/>
      <c r="J3979" s="335"/>
      <c r="K3979" s="282"/>
      <c r="L3979" s="282"/>
      <c r="M3979" s="282"/>
      <c r="N3979" s="282"/>
      <c r="O3979" s="281"/>
      <c r="P3979" s="360" t="str">
        <f ca="1">rescore_patient</f>
        <v/>
      </c>
      <c r="Q3979" s="330" t="str">
        <f ca="1">quantity</f>
        <v/>
      </c>
      <c r="R3979" s="284"/>
      <c r="S3979" s="282"/>
      <c r="T3979" s="282"/>
      <c r="U3979" s="282"/>
      <c r="V3979" s="305"/>
      <c r="W3979" s="305"/>
      <c r="X3979" s="305"/>
      <c r="Y3979" s="282"/>
      <c r="Z3979" s="282" t="e" vm="1">
        <f ca="1">_xlfn.IFS(AND(ISNUMBER(SEARCH("N?m l*", CUSTOMER[[#This Row],[Service Type]], 1)), CUSTOMER[[#This Row],[Count ST]] = TRUE), CUSTOMER[[#This Row],[Quantity]], AND($Y$10:$Y3979 = TRUE, COUNTIFS($H$10:$H3979, CUSTOMER[[#This Row],[Booking]], $J$10:$J3979, CUSTOMER[[#This Row],[Order Date]], $F$10:$F3979, "&lt;&gt;"&amp;"N?m l*")=1), 1, TRUE,  "")</f>
        <v>#NAME?</v>
      </c>
      <c r="AA3979" s="282" t="b">
        <f t="shared" ca="1" si="63"/>
        <v>0</v>
      </c>
      <c r="AB3979" s="305"/>
    </row>
    <row r="3980" spans="1:28" x14ac:dyDescent="0.25">
      <c r="A3980" s="281" t="str">
        <f ca="1">no.</f>
        <v/>
      </c>
      <c r="B3980" s="281"/>
      <c r="C3980" s="282"/>
      <c r="D3980" s="282"/>
      <c r="E3980" s="283" t="str">
        <f ca="1">position</f>
        <v/>
      </c>
      <c r="F3980" s="282"/>
      <c r="G3980" s="282"/>
      <c r="H3980" s="282"/>
      <c r="I3980" s="282"/>
      <c r="J3980" s="335"/>
      <c r="K3980" s="282"/>
      <c r="L3980" s="282"/>
      <c r="M3980" s="282"/>
      <c r="N3980" s="282"/>
      <c r="O3980" s="281"/>
      <c r="P3980" s="360" t="str">
        <f ca="1">rescore_patient</f>
        <v/>
      </c>
      <c r="Q3980" s="330" t="str">
        <f ca="1">quantity</f>
        <v/>
      </c>
      <c r="R3980" s="284"/>
      <c r="S3980" s="282"/>
      <c r="T3980" s="282"/>
      <c r="U3980" s="282"/>
      <c r="V3980" s="305"/>
      <c r="W3980" s="305"/>
      <c r="X3980" s="305"/>
      <c r="Y3980" s="282"/>
      <c r="Z3980" s="282" t="e" vm="1">
        <f ca="1">_xlfn.IFS(AND(ISNUMBER(SEARCH("N?m l*", CUSTOMER[[#This Row],[Service Type]], 1)), CUSTOMER[[#This Row],[Count ST]] = TRUE), CUSTOMER[[#This Row],[Quantity]], AND($Y$10:$Y3980 = TRUE, COUNTIFS($H$10:$H3980, CUSTOMER[[#This Row],[Booking]], $J$10:$J3980, CUSTOMER[[#This Row],[Order Date]], $F$10:$F3980, "&lt;&gt;"&amp;"N?m l*")=1), 1, TRUE,  "")</f>
        <v>#NAME?</v>
      </c>
      <c r="AA3980" s="282" t="b">
        <f t="shared" ca="1" si="63"/>
        <v>0</v>
      </c>
      <c r="AB3980" s="305"/>
    </row>
    <row r="3981" spans="1:28" x14ac:dyDescent="0.25">
      <c r="A3981" s="281" t="str">
        <f ca="1">no.</f>
        <v/>
      </c>
      <c r="B3981" s="281"/>
      <c r="C3981" s="282"/>
      <c r="D3981" s="282"/>
      <c r="E3981" s="283" t="str">
        <f ca="1">position</f>
        <v/>
      </c>
      <c r="F3981" s="282"/>
      <c r="G3981" s="282"/>
      <c r="H3981" s="282"/>
      <c r="I3981" s="282"/>
      <c r="J3981" s="335"/>
      <c r="K3981" s="282"/>
      <c r="L3981" s="282"/>
      <c r="M3981" s="282"/>
      <c r="N3981" s="282"/>
      <c r="O3981" s="281"/>
      <c r="P3981" s="360" t="str">
        <f ca="1">rescore_patient</f>
        <v/>
      </c>
      <c r="Q3981" s="330" t="str">
        <f ca="1">quantity</f>
        <v/>
      </c>
      <c r="R3981" s="284"/>
      <c r="S3981" s="282"/>
      <c r="T3981" s="282"/>
      <c r="U3981" s="282"/>
      <c r="V3981" s="305"/>
      <c r="W3981" s="305"/>
      <c r="X3981" s="305"/>
      <c r="Y3981" s="282"/>
      <c r="Z3981" s="282" t="e" vm="1">
        <f ca="1">_xlfn.IFS(AND(ISNUMBER(SEARCH("N?m l*", CUSTOMER[[#This Row],[Service Type]], 1)), CUSTOMER[[#This Row],[Count ST]] = TRUE), CUSTOMER[[#This Row],[Quantity]], AND($Y$10:$Y3981 = TRUE, COUNTIFS($H$10:$H3981, CUSTOMER[[#This Row],[Booking]], $J$10:$J3981, CUSTOMER[[#This Row],[Order Date]], $F$10:$F3981, "&lt;&gt;"&amp;"N?m l*")=1), 1, TRUE,  "")</f>
        <v>#NAME?</v>
      </c>
      <c r="AA3981" s="282" t="b">
        <f t="shared" ca="1" si="63"/>
        <v>0</v>
      </c>
      <c r="AB3981" s="305"/>
    </row>
    <row r="3982" spans="1:28" x14ac:dyDescent="0.25">
      <c r="A3982" s="281" t="str">
        <f ca="1">no.</f>
        <v/>
      </c>
      <c r="B3982" s="281"/>
      <c r="C3982" s="282"/>
      <c r="D3982" s="282"/>
      <c r="E3982" s="283" t="str">
        <f ca="1">position</f>
        <v/>
      </c>
      <c r="F3982" s="282"/>
      <c r="G3982" s="282"/>
      <c r="H3982" s="282"/>
      <c r="I3982" s="282"/>
      <c r="J3982" s="335"/>
      <c r="K3982" s="282"/>
      <c r="L3982" s="282"/>
      <c r="M3982" s="282"/>
      <c r="N3982" s="282"/>
      <c r="O3982" s="281"/>
      <c r="P3982" s="360" t="str">
        <f ca="1">rescore_patient</f>
        <v/>
      </c>
      <c r="Q3982" s="330" t="str">
        <f ca="1">quantity</f>
        <v/>
      </c>
      <c r="R3982" s="284"/>
      <c r="S3982" s="282"/>
      <c r="T3982" s="282"/>
      <c r="U3982" s="282"/>
      <c r="V3982" s="305"/>
      <c r="W3982" s="305"/>
      <c r="X3982" s="305"/>
      <c r="Y3982" s="282"/>
      <c r="Z3982" s="282" t="e" vm="1">
        <f ca="1">_xlfn.IFS(AND(ISNUMBER(SEARCH("N?m l*", CUSTOMER[[#This Row],[Service Type]], 1)), CUSTOMER[[#This Row],[Count ST]] = TRUE), CUSTOMER[[#This Row],[Quantity]], AND($Y$10:$Y3982 = TRUE, COUNTIFS($H$10:$H3982, CUSTOMER[[#This Row],[Booking]], $J$10:$J3982, CUSTOMER[[#This Row],[Order Date]], $F$10:$F3982, "&lt;&gt;"&amp;"N?m l*")=1), 1, TRUE,  "")</f>
        <v>#NAME?</v>
      </c>
      <c r="AA3982" s="282" t="b">
        <f t="shared" ca="1" si="63"/>
        <v>0</v>
      </c>
      <c r="AB3982" s="305"/>
    </row>
    <row r="3983" spans="1:28" x14ac:dyDescent="0.25">
      <c r="A3983" s="281" t="str">
        <f ca="1">no.</f>
        <v/>
      </c>
      <c r="B3983" s="281"/>
      <c r="C3983" s="282"/>
      <c r="D3983" s="282"/>
      <c r="E3983" s="283" t="str">
        <f ca="1">position</f>
        <v/>
      </c>
      <c r="F3983" s="282"/>
      <c r="G3983" s="282"/>
      <c r="H3983" s="282"/>
      <c r="I3983" s="282"/>
      <c r="J3983" s="335"/>
      <c r="K3983" s="282"/>
      <c r="L3983" s="282"/>
      <c r="M3983" s="282"/>
      <c r="N3983" s="282"/>
      <c r="O3983" s="281"/>
      <c r="P3983" s="360" t="str">
        <f ca="1">rescore_patient</f>
        <v/>
      </c>
      <c r="Q3983" s="330" t="str">
        <f ca="1">quantity</f>
        <v/>
      </c>
      <c r="R3983" s="284"/>
      <c r="S3983" s="282"/>
      <c r="T3983" s="282"/>
      <c r="U3983" s="282"/>
      <c r="V3983" s="305"/>
      <c r="W3983" s="305"/>
      <c r="X3983" s="305"/>
      <c r="Y3983" s="282"/>
      <c r="Z3983" s="282" t="e" vm="1">
        <f ca="1">_xlfn.IFS(AND(ISNUMBER(SEARCH("N?m l*", CUSTOMER[[#This Row],[Service Type]], 1)), CUSTOMER[[#This Row],[Count ST]] = TRUE), CUSTOMER[[#This Row],[Quantity]], AND($Y$10:$Y3983 = TRUE, COUNTIFS($H$10:$H3983, CUSTOMER[[#This Row],[Booking]], $J$10:$J3983, CUSTOMER[[#This Row],[Order Date]], $F$10:$F3983, "&lt;&gt;"&amp;"N?m l*")=1), 1, TRUE,  "")</f>
        <v>#NAME?</v>
      </c>
      <c r="AA3983" s="282" t="b">
        <f t="shared" ca="1" si="63"/>
        <v>0</v>
      </c>
      <c r="AB3983" s="305"/>
    </row>
    <row r="3984" spans="1:28" x14ac:dyDescent="0.25">
      <c r="A3984" s="281" t="str">
        <f ca="1">no.</f>
        <v/>
      </c>
      <c r="B3984" s="281"/>
      <c r="C3984" s="282"/>
      <c r="D3984" s="282"/>
      <c r="E3984" s="283" t="str">
        <f ca="1">position</f>
        <v/>
      </c>
      <c r="F3984" s="282"/>
      <c r="G3984" s="282"/>
      <c r="H3984" s="282"/>
      <c r="I3984" s="282"/>
      <c r="J3984" s="335"/>
      <c r="K3984" s="282"/>
      <c r="L3984" s="282"/>
      <c r="M3984" s="282"/>
      <c r="N3984" s="282"/>
      <c r="O3984" s="281"/>
      <c r="P3984" s="360" t="str">
        <f ca="1">rescore_patient</f>
        <v/>
      </c>
      <c r="Q3984" s="330" t="str">
        <f ca="1">quantity</f>
        <v/>
      </c>
      <c r="R3984" s="284"/>
      <c r="S3984" s="282"/>
      <c r="T3984" s="282"/>
      <c r="U3984" s="282"/>
      <c r="V3984" s="305"/>
      <c r="W3984" s="305"/>
      <c r="X3984" s="305"/>
      <c r="Y3984" s="282"/>
      <c r="Z3984" s="282" t="e" vm="1">
        <f ca="1">_xlfn.IFS(AND(ISNUMBER(SEARCH("N?m l*", CUSTOMER[[#This Row],[Service Type]], 1)), CUSTOMER[[#This Row],[Count ST]] = TRUE), CUSTOMER[[#This Row],[Quantity]], AND($Y$10:$Y3984 = TRUE, COUNTIFS($H$10:$H3984, CUSTOMER[[#This Row],[Booking]], $J$10:$J3984, CUSTOMER[[#This Row],[Order Date]], $F$10:$F3984, "&lt;&gt;"&amp;"N?m l*")=1), 1, TRUE,  "")</f>
        <v>#NAME?</v>
      </c>
      <c r="AA3984" s="282" t="b">
        <f t="shared" ca="1" si="63"/>
        <v>0</v>
      </c>
      <c r="AB3984" s="305"/>
    </row>
    <row r="3985" spans="1:28" x14ac:dyDescent="0.25">
      <c r="A3985" s="281" t="str">
        <f ca="1">no.</f>
        <v/>
      </c>
      <c r="B3985" s="281"/>
      <c r="C3985" s="282"/>
      <c r="D3985" s="282"/>
      <c r="E3985" s="283" t="str">
        <f ca="1">position</f>
        <v/>
      </c>
      <c r="F3985" s="282"/>
      <c r="G3985" s="282"/>
      <c r="H3985" s="282"/>
      <c r="I3985" s="282"/>
      <c r="J3985" s="335"/>
      <c r="K3985" s="282"/>
      <c r="L3985" s="282"/>
      <c r="M3985" s="282"/>
      <c r="N3985" s="282"/>
      <c r="O3985" s="281"/>
      <c r="P3985" s="360" t="str">
        <f ca="1">rescore_patient</f>
        <v/>
      </c>
      <c r="Q3985" s="330" t="str">
        <f ca="1">quantity</f>
        <v/>
      </c>
      <c r="R3985" s="284"/>
      <c r="S3985" s="282"/>
      <c r="T3985" s="282"/>
      <c r="U3985" s="282"/>
      <c r="V3985" s="305"/>
      <c r="W3985" s="305"/>
      <c r="X3985" s="305"/>
      <c r="Y3985" s="282"/>
      <c r="Z3985" s="282" t="e" vm="1">
        <f ca="1">_xlfn.IFS(AND(ISNUMBER(SEARCH("N?m l*", CUSTOMER[[#This Row],[Service Type]], 1)), CUSTOMER[[#This Row],[Count ST]] = TRUE), CUSTOMER[[#This Row],[Quantity]], AND($Y$10:$Y3985 = TRUE, COUNTIFS($H$10:$H3985, CUSTOMER[[#This Row],[Booking]], $J$10:$J3985, CUSTOMER[[#This Row],[Order Date]], $F$10:$F3985, "&lt;&gt;"&amp;"N?m l*")=1), 1, TRUE,  "")</f>
        <v>#NAME?</v>
      </c>
      <c r="AA3985" s="282" t="b">
        <f t="shared" ca="1" si="63"/>
        <v>0</v>
      </c>
      <c r="AB3985" s="305"/>
    </row>
    <row r="3986" spans="1:28" x14ac:dyDescent="0.25">
      <c r="A3986" s="281" t="str">
        <f ca="1">no.</f>
        <v/>
      </c>
      <c r="B3986" s="281"/>
      <c r="C3986" s="282"/>
      <c r="D3986" s="282"/>
      <c r="E3986" s="283" t="str">
        <f ca="1">position</f>
        <v/>
      </c>
      <c r="F3986" s="282"/>
      <c r="G3986" s="282"/>
      <c r="H3986" s="282"/>
      <c r="I3986" s="282"/>
      <c r="J3986" s="335"/>
      <c r="K3986" s="282"/>
      <c r="L3986" s="282"/>
      <c r="M3986" s="282"/>
      <c r="N3986" s="282"/>
      <c r="O3986" s="281"/>
      <c r="P3986" s="360" t="str">
        <f ca="1">rescore_patient</f>
        <v/>
      </c>
      <c r="Q3986" s="330" t="str">
        <f ca="1">quantity</f>
        <v/>
      </c>
      <c r="R3986" s="284"/>
      <c r="S3986" s="282"/>
      <c r="T3986" s="282"/>
      <c r="U3986" s="282"/>
      <c r="V3986" s="305"/>
      <c r="W3986" s="305"/>
      <c r="X3986" s="305"/>
      <c r="Y3986" s="282"/>
      <c r="Z3986" s="282" t="e" vm="1">
        <f ca="1">_xlfn.IFS(AND(ISNUMBER(SEARCH("N?m l*", CUSTOMER[[#This Row],[Service Type]], 1)), CUSTOMER[[#This Row],[Count ST]] = TRUE), CUSTOMER[[#This Row],[Quantity]], AND($Y$10:$Y3986 = TRUE, COUNTIFS($H$10:$H3986, CUSTOMER[[#This Row],[Booking]], $J$10:$J3986, CUSTOMER[[#This Row],[Order Date]], $F$10:$F3986, "&lt;&gt;"&amp;"N?m l*")=1), 1, TRUE,  "")</f>
        <v>#NAME?</v>
      </c>
      <c r="AA3986" s="282" t="b">
        <f t="shared" ca="1" si="63"/>
        <v>0</v>
      </c>
      <c r="AB3986" s="305"/>
    </row>
    <row r="3987" spans="1:28" x14ac:dyDescent="0.25">
      <c r="A3987" s="281" t="str">
        <f ca="1">no.</f>
        <v/>
      </c>
      <c r="B3987" s="281"/>
      <c r="C3987" s="282"/>
      <c r="D3987" s="282"/>
      <c r="E3987" s="283" t="str">
        <f ca="1">position</f>
        <v/>
      </c>
      <c r="F3987" s="282"/>
      <c r="G3987" s="282"/>
      <c r="H3987" s="282"/>
      <c r="I3987" s="282"/>
      <c r="J3987" s="335"/>
      <c r="K3987" s="282"/>
      <c r="L3987" s="282"/>
      <c r="M3987" s="282"/>
      <c r="N3987" s="282"/>
      <c r="O3987" s="281"/>
      <c r="P3987" s="360" t="str">
        <f ca="1">rescore_patient</f>
        <v/>
      </c>
      <c r="Q3987" s="330" t="str">
        <f ca="1">quantity</f>
        <v/>
      </c>
      <c r="R3987" s="284"/>
      <c r="S3987" s="282"/>
      <c r="T3987" s="282"/>
      <c r="U3987" s="282"/>
      <c r="V3987" s="305"/>
      <c r="W3987" s="305"/>
      <c r="X3987" s="305"/>
      <c r="Y3987" s="282"/>
      <c r="Z3987" s="282" t="e" vm="1">
        <f ca="1">_xlfn.IFS(AND(ISNUMBER(SEARCH("N?m l*", CUSTOMER[[#This Row],[Service Type]], 1)), CUSTOMER[[#This Row],[Count ST]] = TRUE), CUSTOMER[[#This Row],[Quantity]], AND($Y$10:$Y3987 = TRUE, COUNTIFS($H$10:$H3987, CUSTOMER[[#This Row],[Booking]], $J$10:$J3987, CUSTOMER[[#This Row],[Order Date]], $F$10:$F3987, "&lt;&gt;"&amp;"N?m l*")=1), 1, TRUE,  "")</f>
        <v>#NAME?</v>
      </c>
      <c r="AA3987" s="282" t="b">
        <f t="shared" ca="1" si="63"/>
        <v>0</v>
      </c>
      <c r="AB3987" s="305"/>
    </row>
    <row r="3988" spans="1:28" x14ac:dyDescent="0.25">
      <c r="A3988" s="281" t="str">
        <f ca="1">no.</f>
        <v/>
      </c>
      <c r="B3988" s="281"/>
      <c r="C3988" s="282"/>
      <c r="D3988" s="282"/>
      <c r="E3988" s="283" t="str">
        <f ca="1">position</f>
        <v/>
      </c>
      <c r="F3988" s="282"/>
      <c r="G3988" s="282"/>
      <c r="H3988" s="282"/>
      <c r="I3988" s="282"/>
      <c r="J3988" s="335"/>
      <c r="K3988" s="282"/>
      <c r="L3988" s="282"/>
      <c r="M3988" s="282"/>
      <c r="N3988" s="282"/>
      <c r="O3988" s="281"/>
      <c r="P3988" s="360" t="str">
        <f ca="1">rescore_patient</f>
        <v/>
      </c>
      <c r="Q3988" s="330" t="str">
        <f ca="1">quantity</f>
        <v/>
      </c>
      <c r="R3988" s="284"/>
      <c r="S3988" s="282"/>
      <c r="T3988" s="282"/>
      <c r="U3988" s="282"/>
      <c r="V3988" s="305"/>
      <c r="W3988" s="305"/>
      <c r="X3988" s="305"/>
      <c r="Y3988" s="282"/>
      <c r="Z3988" s="282" t="e" vm="1">
        <f ca="1">_xlfn.IFS(AND(ISNUMBER(SEARCH("N?m l*", CUSTOMER[[#This Row],[Service Type]], 1)), CUSTOMER[[#This Row],[Count ST]] = TRUE), CUSTOMER[[#This Row],[Quantity]], AND($Y$10:$Y3988 = TRUE, COUNTIFS($H$10:$H3988, CUSTOMER[[#This Row],[Booking]], $J$10:$J3988, CUSTOMER[[#This Row],[Order Date]], $F$10:$F3988, "&lt;&gt;"&amp;"N?m l*")=1), 1, TRUE,  "")</f>
        <v>#NAME?</v>
      </c>
      <c r="AA3988" s="282" t="b">
        <f t="shared" ca="1" si="63"/>
        <v>0</v>
      </c>
      <c r="AB3988" s="305"/>
    </row>
    <row r="3989" spans="1:28" x14ac:dyDescent="0.25">
      <c r="A3989" s="281" t="str">
        <f ca="1">no.</f>
        <v/>
      </c>
      <c r="B3989" s="281"/>
      <c r="C3989" s="282"/>
      <c r="D3989" s="282"/>
      <c r="E3989" s="283" t="str">
        <f ca="1">position</f>
        <v/>
      </c>
      <c r="F3989" s="282"/>
      <c r="G3989" s="282"/>
      <c r="H3989" s="282"/>
      <c r="I3989" s="282"/>
      <c r="J3989" s="335"/>
      <c r="K3989" s="282"/>
      <c r="L3989" s="282"/>
      <c r="M3989" s="282"/>
      <c r="N3989" s="282"/>
      <c r="O3989" s="281"/>
      <c r="P3989" s="360" t="str">
        <f ca="1">rescore_patient</f>
        <v/>
      </c>
      <c r="Q3989" s="330" t="str">
        <f ca="1">quantity</f>
        <v/>
      </c>
      <c r="R3989" s="284"/>
      <c r="S3989" s="282"/>
      <c r="T3989" s="282"/>
      <c r="U3989" s="282"/>
      <c r="V3989" s="305"/>
      <c r="W3989" s="305"/>
      <c r="X3989" s="305"/>
      <c r="Y3989" s="282"/>
      <c r="Z3989" s="282" t="e" vm="1">
        <f ca="1">_xlfn.IFS(AND(ISNUMBER(SEARCH("N?m l*", CUSTOMER[[#This Row],[Service Type]], 1)), CUSTOMER[[#This Row],[Count ST]] = TRUE), CUSTOMER[[#This Row],[Quantity]], AND($Y$10:$Y3989 = TRUE, COUNTIFS($H$10:$H3989, CUSTOMER[[#This Row],[Booking]], $J$10:$J3989, CUSTOMER[[#This Row],[Order Date]], $F$10:$F3989, "&lt;&gt;"&amp;"N?m l*")=1), 1, TRUE,  "")</f>
        <v>#NAME?</v>
      </c>
      <c r="AA3989" s="282" t="b">
        <f t="shared" ca="1" si="63"/>
        <v>0</v>
      </c>
      <c r="AB3989" s="305"/>
    </row>
    <row r="3990" spans="1:28" x14ac:dyDescent="0.25">
      <c r="A3990" s="281" t="str">
        <f ca="1">no.</f>
        <v/>
      </c>
      <c r="B3990" s="281"/>
      <c r="C3990" s="282"/>
      <c r="D3990" s="282"/>
      <c r="E3990" s="283" t="str">
        <f ca="1">position</f>
        <v/>
      </c>
      <c r="F3990" s="282"/>
      <c r="G3990" s="282"/>
      <c r="H3990" s="282"/>
      <c r="I3990" s="282"/>
      <c r="J3990" s="335"/>
      <c r="K3990" s="282"/>
      <c r="L3990" s="282"/>
      <c r="M3990" s="282"/>
      <c r="N3990" s="282"/>
      <c r="O3990" s="281"/>
      <c r="P3990" s="360" t="str">
        <f ca="1">rescore_patient</f>
        <v/>
      </c>
      <c r="Q3990" s="330" t="str">
        <f ca="1">quantity</f>
        <v/>
      </c>
      <c r="R3990" s="284"/>
      <c r="S3990" s="282"/>
      <c r="T3990" s="282"/>
      <c r="U3990" s="282"/>
      <c r="V3990" s="305"/>
      <c r="W3990" s="305"/>
      <c r="X3990" s="305"/>
      <c r="Y3990" s="282"/>
      <c r="Z3990" s="282" t="e" vm="1">
        <f ca="1">_xlfn.IFS(AND(ISNUMBER(SEARCH("N?m l*", CUSTOMER[[#This Row],[Service Type]], 1)), CUSTOMER[[#This Row],[Count ST]] = TRUE), CUSTOMER[[#This Row],[Quantity]], AND($Y$10:$Y3990 = TRUE, COUNTIFS($H$10:$H3990, CUSTOMER[[#This Row],[Booking]], $J$10:$J3990, CUSTOMER[[#This Row],[Order Date]], $F$10:$F3990, "&lt;&gt;"&amp;"N?m l*")=1), 1, TRUE,  "")</f>
        <v>#NAME?</v>
      </c>
      <c r="AA3990" s="282" t="b">
        <f t="shared" ca="1" si="63"/>
        <v>0</v>
      </c>
      <c r="AB3990" s="305"/>
    </row>
    <row r="3991" spans="1:28" x14ac:dyDescent="0.25">
      <c r="A3991" s="281" t="str">
        <f ca="1">no.</f>
        <v/>
      </c>
      <c r="B3991" s="281"/>
      <c r="C3991" s="282"/>
      <c r="D3991" s="282"/>
      <c r="E3991" s="283" t="str">
        <f ca="1">position</f>
        <v/>
      </c>
      <c r="F3991" s="282"/>
      <c r="G3991" s="282"/>
      <c r="H3991" s="282"/>
      <c r="I3991" s="282"/>
      <c r="J3991" s="335"/>
      <c r="K3991" s="282"/>
      <c r="L3991" s="282"/>
      <c r="M3991" s="282"/>
      <c r="N3991" s="282"/>
      <c r="O3991" s="281"/>
      <c r="P3991" s="360" t="str">
        <f ca="1">rescore_patient</f>
        <v/>
      </c>
      <c r="Q3991" s="330" t="str">
        <f ca="1">quantity</f>
        <v/>
      </c>
      <c r="R3991" s="284"/>
      <c r="S3991" s="282"/>
      <c r="T3991" s="282"/>
      <c r="U3991" s="282"/>
      <c r="V3991" s="305"/>
      <c r="W3991" s="305"/>
      <c r="X3991" s="305"/>
      <c r="Y3991" s="282"/>
      <c r="Z3991" s="282" t="e" vm="1">
        <f ca="1">_xlfn.IFS(AND(ISNUMBER(SEARCH("N?m l*", CUSTOMER[[#This Row],[Service Type]], 1)), CUSTOMER[[#This Row],[Count ST]] = TRUE), CUSTOMER[[#This Row],[Quantity]], AND($Y$10:$Y3991 = TRUE, COUNTIFS($H$10:$H3991, CUSTOMER[[#This Row],[Booking]], $J$10:$J3991, CUSTOMER[[#This Row],[Order Date]], $F$10:$F3991, "&lt;&gt;"&amp;"N?m l*")=1), 1, TRUE,  "")</f>
        <v>#NAME?</v>
      </c>
      <c r="AA3991" s="282" t="b">
        <f t="shared" ca="1" si="63"/>
        <v>0</v>
      </c>
      <c r="AB3991" s="305"/>
    </row>
    <row r="3992" spans="1:28" x14ac:dyDescent="0.25">
      <c r="A3992" s="281" t="str">
        <f ca="1">no.</f>
        <v/>
      </c>
      <c r="B3992" s="281"/>
      <c r="C3992" s="282"/>
      <c r="D3992" s="282"/>
      <c r="E3992" s="283" t="str">
        <f ca="1">position</f>
        <v/>
      </c>
      <c r="F3992" s="282"/>
      <c r="G3992" s="282"/>
      <c r="H3992" s="282"/>
      <c r="I3992" s="282"/>
      <c r="J3992" s="335"/>
      <c r="K3992" s="282"/>
      <c r="L3992" s="282"/>
      <c r="M3992" s="282"/>
      <c r="N3992" s="282"/>
      <c r="O3992" s="281"/>
      <c r="P3992" s="360" t="str">
        <f ca="1">rescore_patient</f>
        <v/>
      </c>
      <c r="Q3992" s="330" t="str">
        <f ca="1">quantity</f>
        <v/>
      </c>
      <c r="R3992" s="284"/>
      <c r="S3992" s="282"/>
      <c r="T3992" s="282"/>
      <c r="U3992" s="282"/>
      <c r="V3992" s="305"/>
      <c r="W3992" s="305"/>
      <c r="X3992" s="305"/>
      <c r="Y3992" s="282"/>
      <c r="Z3992" s="282" t="e" vm="1">
        <f ca="1">_xlfn.IFS(AND(ISNUMBER(SEARCH("N?m l*", CUSTOMER[[#This Row],[Service Type]], 1)), CUSTOMER[[#This Row],[Count ST]] = TRUE), CUSTOMER[[#This Row],[Quantity]], AND($Y$10:$Y3992 = TRUE, COUNTIFS($H$10:$H3992, CUSTOMER[[#This Row],[Booking]], $J$10:$J3992, CUSTOMER[[#This Row],[Order Date]], $F$10:$F3992, "&lt;&gt;"&amp;"N?m l*")=1), 1, TRUE,  "")</f>
        <v>#NAME?</v>
      </c>
      <c r="AA3992" s="282" t="b">
        <f t="shared" ca="1" si="63"/>
        <v>0</v>
      </c>
      <c r="AB3992" s="305"/>
    </row>
    <row r="3993" spans="1:28" x14ac:dyDescent="0.25">
      <c r="A3993" s="281" t="str">
        <f ca="1">no.</f>
        <v/>
      </c>
      <c r="B3993" s="281"/>
      <c r="C3993" s="282"/>
      <c r="D3993" s="282"/>
      <c r="E3993" s="283" t="str">
        <f ca="1">position</f>
        <v/>
      </c>
      <c r="F3993" s="282"/>
      <c r="G3993" s="282"/>
      <c r="H3993" s="282"/>
      <c r="I3993" s="282"/>
      <c r="J3993" s="335"/>
      <c r="K3993" s="282"/>
      <c r="L3993" s="282"/>
      <c r="M3993" s="282"/>
      <c r="N3993" s="282"/>
      <c r="O3993" s="281"/>
      <c r="P3993" s="360" t="str">
        <f ca="1">rescore_patient</f>
        <v/>
      </c>
      <c r="Q3993" s="330" t="str">
        <f ca="1">quantity</f>
        <v/>
      </c>
      <c r="R3993" s="284"/>
      <c r="S3993" s="282"/>
      <c r="T3993" s="282"/>
      <c r="U3993" s="282"/>
      <c r="V3993" s="305"/>
      <c r="W3993" s="305"/>
      <c r="X3993" s="305"/>
      <c r="Y3993" s="282"/>
      <c r="Z3993" s="282" t="e" vm="1">
        <f ca="1">_xlfn.IFS(AND(ISNUMBER(SEARCH("N?m l*", CUSTOMER[[#This Row],[Service Type]], 1)), CUSTOMER[[#This Row],[Count ST]] = TRUE), CUSTOMER[[#This Row],[Quantity]], AND($Y$10:$Y3993 = TRUE, COUNTIFS($H$10:$H3993, CUSTOMER[[#This Row],[Booking]], $J$10:$J3993, CUSTOMER[[#This Row],[Order Date]], $F$10:$F3993, "&lt;&gt;"&amp;"N?m l*")=1), 1, TRUE,  "")</f>
        <v>#NAME?</v>
      </c>
      <c r="AA3993" s="282" t="b">
        <f t="shared" ca="1" si="63"/>
        <v>0</v>
      </c>
      <c r="AB3993" s="305"/>
    </row>
    <row r="3994" spans="1:28" x14ac:dyDescent="0.25">
      <c r="A3994" s="281" t="str">
        <f ca="1">no.</f>
        <v/>
      </c>
      <c r="B3994" s="281"/>
      <c r="C3994" s="282"/>
      <c r="D3994" s="282"/>
      <c r="E3994" s="283" t="str">
        <f ca="1">position</f>
        <v/>
      </c>
      <c r="F3994" s="282"/>
      <c r="G3994" s="282"/>
      <c r="H3994" s="282"/>
      <c r="I3994" s="282"/>
      <c r="J3994" s="335"/>
      <c r="K3994" s="282"/>
      <c r="L3994" s="282"/>
      <c r="M3994" s="282"/>
      <c r="N3994" s="282"/>
      <c r="O3994" s="281"/>
      <c r="P3994" s="360" t="str">
        <f ca="1">rescore_patient</f>
        <v/>
      </c>
      <c r="Q3994" s="330" t="str">
        <f ca="1">quantity</f>
        <v/>
      </c>
      <c r="R3994" s="284"/>
      <c r="S3994" s="282"/>
      <c r="T3994" s="282"/>
      <c r="U3994" s="282"/>
      <c r="V3994" s="305"/>
      <c r="W3994" s="305"/>
      <c r="X3994" s="305"/>
      <c r="Y3994" s="282"/>
      <c r="Z3994" s="282" t="e" vm="1">
        <f ca="1">_xlfn.IFS(AND(ISNUMBER(SEARCH("N?m l*", CUSTOMER[[#This Row],[Service Type]], 1)), CUSTOMER[[#This Row],[Count ST]] = TRUE), CUSTOMER[[#This Row],[Quantity]], AND($Y$10:$Y3994 = TRUE, COUNTIFS($H$10:$H3994, CUSTOMER[[#This Row],[Booking]], $J$10:$J3994, CUSTOMER[[#This Row],[Order Date]], $F$10:$F3994, "&lt;&gt;"&amp;"N?m l*")=1), 1, TRUE,  "")</f>
        <v>#NAME?</v>
      </c>
      <c r="AA3994" s="282" t="b">
        <f t="shared" ca="1" si="63"/>
        <v>0</v>
      </c>
      <c r="AB3994" s="305"/>
    </row>
    <row r="3995" spans="1:28" x14ac:dyDescent="0.25">
      <c r="A3995" s="281" t="str">
        <f ca="1">no.</f>
        <v/>
      </c>
      <c r="B3995" s="281"/>
      <c r="C3995" s="282"/>
      <c r="D3995" s="282"/>
      <c r="E3995" s="283" t="str">
        <f ca="1">position</f>
        <v/>
      </c>
      <c r="F3995" s="282"/>
      <c r="G3995" s="282"/>
      <c r="H3995" s="282"/>
      <c r="I3995" s="282"/>
      <c r="J3995" s="335"/>
      <c r="K3995" s="282"/>
      <c r="L3995" s="282"/>
      <c r="M3995" s="282"/>
      <c r="N3995" s="282"/>
      <c r="O3995" s="281"/>
      <c r="P3995" s="360" t="str">
        <f ca="1">rescore_patient</f>
        <v/>
      </c>
      <c r="Q3995" s="330" t="str">
        <f ca="1">quantity</f>
        <v/>
      </c>
      <c r="R3995" s="284"/>
      <c r="S3995" s="282"/>
      <c r="T3995" s="282"/>
      <c r="U3995" s="282"/>
      <c r="V3995" s="305"/>
      <c r="W3995" s="305"/>
      <c r="X3995" s="305"/>
      <c r="Y3995" s="282"/>
      <c r="Z3995" s="282" t="e" vm="1">
        <f ca="1">_xlfn.IFS(AND(ISNUMBER(SEARCH("N?m l*", CUSTOMER[[#This Row],[Service Type]], 1)), CUSTOMER[[#This Row],[Count ST]] = TRUE), CUSTOMER[[#This Row],[Quantity]], AND($Y$10:$Y3995 = TRUE, COUNTIFS($H$10:$H3995, CUSTOMER[[#This Row],[Booking]], $J$10:$J3995, CUSTOMER[[#This Row],[Order Date]], $F$10:$F3995, "&lt;&gt;"&amp;"N?m l*")=1), 1, TRUE,  "")</f>
        <v>#NAME?</v>
      </c>
      <c r="AA3995" s="282" t="b">
        <f t="shared" ca="1" si="63"/>
        <v>0</v>
      </c>
      <c r="AB3995" s="305"/>
    </row>
    <row r="3996" spans="1:28" x14ac:dyDescent="0.25">
      <c r="A3996" s="281" t="str">
        <f ca="1">no.</f>
        <v/>
      </c>
      <c r="B3996" s="281"/>
      <c r="C3996" s="282"/>
      <c r="D3996" s="282"/>
      <c r="E3996" s="283" t="str">
        <f ca="1">position</f>
        <v/>
      </c>
      <c r="F3996" s="282"/>
      <c r="G3996" s="282"/>
      <c r="H3996" s="282"/>
      <c r="I3996" s="282"/>
      <c r="J3996" s="335"/>
      <c r="K3996" s="282"/>
      <c r="L3996" s="282"/>
      <c r="M3996" s="282"/>
      <c r="N3996" s="282"/>
      <c r="O3996" s="281"/>
      <c r="P3996" s="360" t="str">
        <f ca="1">rescore_patient</f>
        <v/>
      </c>
      <c r="Q3996" s="330" t="str">
        <f ca="1">quantity</f>
        <v/>
      </c>
      <c r="R3996" s="284"/>
      <c r="S3996" s="282"/>
      <c r="T3996" s="282"/>
      <c r="U3996" s="282"/>
      <c r="V3996" s="305"/>
      <c r="W3996" s="305"/>
      <c r="X3996" s="305"/>
      <c r="Y3996" s="282"/>
      <c r="Z3996" s="282" t="e" vm="1">
        <f ca="1">_xlfn.IFS(AND(ISNUMBER(SEARCH("N?m l*", CUSTOMER[[#This Row],[Service Type]], 1)), CUSTOMER[[#This Row],[Count ST]] = TRUE), CUSTOMER[[#This Row],[Quantity]], AND($Y$10:$Y3996 = TRUE, COUNTIFS($H$10:$H3996, CUSTOMER[[#This Row],[Booking]], $J$10:$J3996, CUSTOMER[[#This Row],[Order Date]], $F$10:$F3996, "&lt;&gt;"&amp;"N?m l*")=1), 1, TRUE,  "")</f>
        <v>#NAME?</v>
      </c>
      <c r="AA3996" s="282" t="b">
        <f t="shared" ca="1" si="63"/>
        <v>0</v>
      </c>
      <c r="AB3996" s="305"/>
    </row>
    <row r="3997" spans="1:28" x14ac:dyDescent="0.25">
      <c r="A3997" s="281" t="str">
        <f ca="1">no.</f>
        <v/>
      </c>
      <c r="B3997" s="281"/>
      <c r="C3997" s="282"/>
      <c r="D3997" s="282"/>
      <c r="E3997" s="283" t="str">
        <f ca="1">position</f>
        <v/>
      </c>
      <c r="F3997" s="282"/>
      <c r="G3997" s="282"/>
      <c r="H3997" s="282"/>
      <c r="I3997" s="282"/>
      <c r="J3997" s="335"/>
      <c r="K3997" s="282"/>
      <c r="L3997" s="282"/>
      <c r="M3997" s="282"/>
      <c r="N3997" s="282"/>
      <c r="O3997" s="281"/>
      <c r="P3997" s="360" t="str">
        <f ca="1">rescore_patient</f>
        <v/>
      </c>
      <c r="Q3997" s="330" t="str">
        <f ca="1">quantity</f>
        <v/>
      </c>
      <c r="R3997" s="284"/>
      <c r="S3997" s="282"/>
      <c r="T3997" s="282"/>
      <c r="U3997" s="282"/>
      <c r="V3997" s="305"/>
      <c r="W3997" s="305"/>
      <c r="X3997" s="305"/>
      <c r="Y3997" s="282"/>
      <c r="Z3997" s="282" t="e" vm="1">
        <f ca="1">_xlfn.IFS(AND(ISNUMBER(SEARCH("N?m l*", CUSTOMER[[#This Row],[Service Type]], 1)), CUSTOMER[[#This Row],[Count ST]] = TRUE), CUSTOMER[[#This Row],[Quantity]], AND($Y$10:$Y3997 = TRUE, COUNTIFS($H$10:$H3997, CUSTOMER[[#This Row],[Booking]], $J$10:$J3997, CUSTOMER[[#This Row],[Order Date]], $F$10:$F3997, "&lt;&gt;"&amp;"N?m l*")=1), 1, TRUE,  "")</f>
        <v>#NAME?</v>
      </c>
      <c r="AA3997" s="282" t="b">
        <f t="shared" ca="1" si="63"/>
        <v>0</v>
      </c>
      <c r="AB3997" s="305"/>
    </row>
    <row r="3998" spans="1:28" x14ac:dyDescent="0.25">
      <c r="A3998" s="281" t="str">
        <f ca="1">no.</f>
        <v/>
      </c>
      <c r="B3998" s="281"/>
      <c r="C3998" s="282"/>
      <c r="D3998" s="282"/>
      <c r="E3998" s="283" t="str">
        <f ca="1">position</f>
        <v/>
      </c>
      <c r="F3998" s="282"/>
      <c r="G3998" s="282"/>
      <c r="H3998" s="282"/>
      <c r="I3998" s="282"/>
      <c r="J3998" s="335"/>
      <c r="K3998" s="282"/>
      <c r="L3998" s="282"/>
      <c r="M3998" s="282"/>
      <c r="N3998" s="282"/>
      <c r="O3998" s="281"/>
      <c r="P3998" s="360" t="str">
        <f ca="1">rescore_patient</f>
        <v/>
      </c>
      <c r="Q3998" s="330" t="str">
        <f ca="1">quantity</f>
        <v/>
      </c>
      <c r="R3998" s="284"/>
      <c r="S3998" s="282"/>
      <c r="T3998" s="282"/>
      <c r="U3998" s="282"/>
      <c r="V3998" s="305"/>
      <c r="W3998" s="305"/>
      <c r="X3998" s="305"/>
      <c r="Y3998" s="282"/>
      <c r="Z3998" s="282" t="e" vm="1">
        <f ca="1">_xlfn.IFS(AND(ISNUMBER(SEARCH("N?m l*", CUSTOMER[[#This Row],[Service Type]], 1)), CUSTOMER[[#This Row],[Count ST]] = TRUE), CUSTOMER[[#This Row],[Quantity]], AND($Y$10:$Y3998 = TRUE, COUNTIFS($H$10:$H3998, CUSTOMER[[#This Row],[Booking]], $J$10:$J3998, CUSTOMER[[#This Row],[Order Date]], $F$10:$F3998, "&lt;&gt;"&amp;"N?m l*")=1), 1, TRUE,  "")</f>
        <v>#NAME?</v>
      </c>
      <c r="AA3998" s="282" t="b">
        <f t="shared" ca="1" si="63"/>
        <v>0</v>
      </c>
      <c r="AB3998" s="305"/>
    </row>
    <row r="3999" spans="1:28" x14ac:dyDescent="0.25">
      <c r="A3999" s="281" t="str">
        <f ca="1">no.</f>
        <v/>
      </c>
      <c r="B3999" s="281"/>
      <c r="C3999" s="282"/>
      <c r="D3999" s="282"/>
      <c r="E3999" s="283" t="str">
        <f ca="1">position</f>
        <v/>
      </c>
      <c r="F3999" s="282"/>
      <c r="G3999" s="282"/>
      <c r="H3999" s="282"/>
      <c r="I3999" s="282"/>
      <c r="J3999" s="335"/>
      <c r="K3999" s="282"/>
      <c r="L3999" s="282"/>
      <c r="M3999" s="282"/>
      <c r="N3999" s="282"/>
      <c r="O3999" s="281"/>
      <c r="P3999" s="360" t="str">
        <f ca="1">rescore_patient</f>
        <v/>
      </c>
      <c r="Q3999" s="330" t="str">
        <f ca="1">quantity</f>
        <v/>
      </c>
      <c r="R3999" s="284"/>
      <c r="S3999" s="282"/>
      <c r="T3999" s="282"/>
      <c r="U3999" s="282"/>
      <c r="V3999" s="305"/>
      <c r="W3999" s="305"/>
      <c r="X3999" s="305"/>
      <c r="Y3999" s="282"/>
      <c r="Z3999" s="282" t="e" vm="1">
        <f ca="1">_xlfn.IFS(AND(ISNUMBER(SEARCH("N?m l*", CUSTOMER[[#This Row],[Service Type]], 1)), CUSTOMER[[#This Row],[Count ST]] = TRUE), CUSTOMER[[#This Row],[Quantity]], AND($Y$10:$Y3999 = TRUE, COUNTIFS($H$10:$H3999, CUSTOMER[[#This Row],[Booking]], $J$10:$J3999, CUSTOMER[[#This Row],[Order Date]], $F$10:$F3999, "&lt;&gt;"&amp;"N?m l*")=1), 1, TRUE,  "")</f>
        <v>#NAME?</v>
      </c>
      <c r="AA3999" s="282" t="b">
        <f t="shared" ca="1" si="63"/>
        <v>0</v>
      </c>
      <c r="AB3999" s="305"/>
    </row>
    <row r="4000" spans="1:28" x14ac:dyDescent="0.25">
      <c r="A4000" s="281" t="str">
        <f ca="1">no.</f>
        <v/>
      </c>
      <c r="B4000" s="281"/>
      <c r="C4000" s="282"/>
      <c r="D4000" s="282"/>
      <c r="E4000" s="283" t="str">
        <f ca="1">position</f>
        <v/>
      </c>
      <c r="F4000" s="282"/>
      <c r="G4000" s="282"/>
      <c r="H4000" s="282"/>
      <c r="I4000" s="282"/>
      <c r="J4000" s="335"/>
      <c r="K4000" s="282"/>
      <c r="L4000" s="282"/>
      <c r="M4000" s="282"/>
      <c r="N4000" s="282"/>
      <c r="O4000" s="281"/>
      <c r="P4000" s="360" t="str">
        <f ca="1">rescore_patient</f>
        <v/>
      </c>
      <c r="Q4000" s="330" t="str">
        <f ca="1">quantity</f>
        <v/>
      </c>
      <c r="R4000" s="284"/>
      <c r="S4000" s="282"/>
      <c r="T4000" s="282"/>
      <c r="U4000" s="282"/>
      <c r="V4000" s="305"/>
      <c r="W4000" s="305"/>
      <c r="X4000" s="305"/>
      <c r="Y4000" s="282"/>
      <c r="Z4000" s="282" t="e" vm="1">
        <f ca="1">_xlfn.IFS(AND(ISNUMBER(SEARCH("N?m l*", CUSTOMER[[#This Row],[Service Type]], 1)), CUSTOMER[[#This Row],[Count ST]] = TRUE), CUSTOMER[[#This Row],[Quantity]], AND($Y$10:$Y4000 = TRUE, COUNTIFS($H$10:$H4000, CUSTOMER[[#This Row],[Booking]], $J$10:$J4000, CUSTOMER[[#This Row],[Order Date]], $F$10:$F4000, "&lt;&gt;"&amp;"N?m l*")=1), 1, TRUE,  "")</f>
        <v>#NAME?</v>
      </c>
      <c r="AA4000" s="282" t="b">
        <f t="shared" ca="1" si="63"/>
        <v>0</v>
      </c>
      <c r="AB4000" s="305"/>
    </row>
    <row r="4001" spans="1:28" x14ac:dyDescent="0.25">
      <c r="A4001" s="281" t="str">
        <f ca="1">no.</f>
        <v/>
      </c>
      <c r="B4001" s="281"/>
      <c r="C4001" s="282"/>
      <c r="D4001" s="282"/>
      <c r="E4001" s="283" t="str">
        <f ca="1">position</f>
        <v/>
      </c>
      <c r="F4001" s="282"/>
      <c r="G4001" s="282"/>
      <c r="H4001" s="282"/>
      <c r="I4001" s="282"/>
      <c r="J4001" s="335"/>
      <c r="K4001" s="282"/>
      <c r="L4001" s="282"/>
      <c r="M4001" s="282"/>
      <c r="N4001" s="282"/>
      <c r="O4001" s="281"/>
      <c r="P4001" s="360" t="str">
        <f ca="1">rescore_patient</f>
        <v/>
      </c>
      <c r="Q4001" s="330" t="str">
        <f ca="1">quantity</f>
        <v/>
      </c>
      <c r="R4001" s="284"/>
      <c r="S4001" s="282"/>
      <c r="T4001" s="282"/>
      <c r="U4001" s="282"/>
      <c r="V4001" s="305"/>
      <c r="W4001" s="305"/>
      <c r="X4001" s="305"/>
      <c r="Y4001" s="282"/>
      <c r="Z4001" s="282" t="e" vm="1">
        <f ca="1">_xlfn.IFS(AND(ISNUMBER(SEARCH("N?m l*", CUSTOMER[[#This Row],[Service Type]], 1)), CUSTOMER[[#This Row],[Count ST]] = TRUE), CUSTOMER[[#This Row],[Quantity]], AND($Y$10:$Y4001 = TRUE, COUNTIFS($H$10:$H4001, CUSTOMER[[#This Row],[Booking]], $J$10:$J4001, CUSTOMER[[#This Row],[Order Date]], $F$10:$F4001, "&lt;&gt;"&amp;"N?m l*")=1), 1, TRUE,  "")</f>
        <v>#NAME?</v>
      </c>
      <c r="AA4001" s="282" t="b">
        <f t="shared" ca="1" si="63"/>
        <v>0</v>
      </c>
      <c r="AB4001" s="305"/>
    </row>
    <row r="4002" spans="1:28" x14ac:dyDescent="0.25">
      <c r="A4002" s="281" t="str">
        <f ca="1">no.</f>
        <v/>
      </c>
      <c r="B4002" s="281"/>
      <c r="C4002" s="282"/>
      <c r="D4002" s="282"/>
      <c r="E4002" s="283" t="str">
        <f ca="1">position</f>
        <v/>
      </c>
      <c r="F4002" s="282"/>
      <c r="G4002" s="282"/>
      <c r="H4002" s="282"/>
      <c r="I4002" s="282"/>
      <c r="J4002" s="335"/>
      <c r="K4002" s="282"/>
      <c r="L4002" s="282"/>
      <c r="M4002" s="282"/>
      <c r="N4002" s="282"/>
      <c r="O4002" s="281"/>
      <c r="P4002" s="360" t="str">
        <f ca="1">rescore_patient</f>
        <v/>
      </c>
      <c r="Q4002" s="330" t="str">
        <f ca="1">quantity</f>
        <v/>
      </c>
      <c r="R4002" s="284"/>
      <c r="S4002" s="282"/>
      <c r="T4002" s="282"/>
      <c r="U4002" s="282"/>
      <c r="V4002" s="305"/>
      <c r="W4002" s="305"/>
      <c r="X4002" s="305"/>
      <c r="Y4002" s="282"/>
      <c r="Z4002" s="282" t="e" vm="1">
        <f ca="1">_xlfn.IFS(AND(ISNUMBER(SEARCH("N?m l*", CUSTOMER[[#This Row],[Service Type]], 1)), CUSTOMER[[#This Row],[Count ST]] = TRUE), CUSTOMER[[#This Row],[Quantity]], AND($Y$10:$Y4002 = TRUE, COUNTIFS($H$10:$H4002, CUSTOMER[[#This Row],[Booking]], $J$10:$J4002, CUSTOMER[[#This Row],[Order Date]], $F$10:$F4002, "&lt;&gt;"&amp;"N?m l*")=1), 1, TRUE,  "")</f>
        <v>#NAME?</v>
      </c>
      <c r="AA4002" s="282" t="b">
        <f t="shared" ca="1" si="63"/>
        <v>0</v>
      </c>
      <c r="AB4002" s="305"/>
    </row>
    <row r="4003" spans="1:28" x14ac:dyDescent="0.25">
      <c r="A4003" s="281" t="str">
        <f ca="1">no.</f>
        <v/>
      </c>
      <c r="B4003" s="281"/>
      <c r="C4003" s="282"/>
      <c r="D4003" s="282"/>
      <c r="E4003" s="283" t="str">
        <f ca="1">position</f>
        <v/>
      </c>
      <c r="F4003" s="282"/>
      <c r="G4003" s="282"/>
      <c r="H4003" s="282"/>
      <c r="I4003" s="282"/>
      <c r="J4003" s="335"/>
      <c r="K4003" s="282"/>
      <c r="L4003" s="282"/>
      <c r="M4003" s="282"/>
      <c r="N4003" s="282"/>
      <c r="O4003" s="281"/>
      <c r="P4003" s="360" t="str">
        <f ca="1">rescore_patient</f>
        <v/>
      </c>
      <c r="Q4003" s="330" t="str">
        <f ca="1">quantity</f>
        <v/>
      </c>
      <c r="R4003" s="284"/>
      <c r="S4003" s="282"/>
      <c r="T4003" s="282"/>
      <c r="U4003" s="282"/>
      <c r="V4003" s="305"/>
      <c r="W4003" s="305"/>
      <c r="X4003" s="305"/>
      <c r="Y4003" s="282"/>
      <c r="Z4003" s="282" t="e" vm="1">
        <f ca="1">_xlfn.IFS(AND(ISNUMBER(SEARCH("N?m l*", CUSTOMER[[#This Row],[Service Type]], 1)), CUSTOMER[[#This Row],[Count ST]] = TRUE), CUSTOMER[[#This Row],[Quantity]], AND($Y$10:$Y4003 = TRUE, COUNTIFS($H$10:$H4003, CUSTOMER[[#This Row],[Booking]], $J$10:$J4003, CUSTOMER[[#This Row],[Order Date]], $F$10:$F4003, "&lt;&gt;"&amp;"N?m l*")=1), 1, TRUE,  "")</f>
        <v>#NAME?</v>
      </c>
      <c r="AA4003" s="282" t="b">
        <f t="shared" ca="1" si="63"/>
        <v>0</v>
      </c>
      <c r="AB4003" s="305"/>
    </row>
  </sheetData>
  <sheetProtection algorithmName="SHA-512" hashValue="jiAYpIdiyP0igar7kCmsmDGThX4+iWipxfpw3v8G/KfJno+i9OI65A7zzpRcTg21hmYNnM6Aq/n/rcoQDh5sGQ==" saltValue="5paQZnua34gUbGG5avZeTA==" spinCount="100000" sheet="1" objects="1" scenarios="1" formatRows="0" insertRows="0" deleteRows="0" autoFilter="0" pivotTables="0"/>
  <phoneticPr fontId="13" type="noConversion"/>
  <conditionalFormatting sqref="H4">
    <cfRule type="expression" dxfId="125" priority="17">
      <formula>ISNUMBER(SEARCH("Hủy", ref_col_type, 1))</formula>
    </cfRule>
  </conditionalFormatting>
  <conditionalFormatting sqref="H4">
    <cfRule type="expression" dxfId="124" priority="18">
      <formula>ISNUMBER(SEARCH("Chuyển", ref_col_type, 1))</formula>
    </cfRule>
  </conditionalFormatting>
  <conditionalFormatting sqref="C2:C5 C7:C1048576">
    <cfRule type="expression" dxfId="123" priority="15">
      <formula>check_emp</formula>
    </cfRule>
  </conditionalFormatting>
  <conditionalFormatting sqref="U1:U1048576">
    <cfRule type="cellIs" dxfId="122" priority="12" operator="equal">
      <formula>"Hài lòng"</formula>
    </cfRule>
    <cfRule type="cellIs" dxfId="121" priority="13" operator="equal">
      <formula>"Không hài lòng"</formula>
    </cfRule>
  </conditionalFormatting>
  <conditionalFormatting sqref="Q1:Q1048576">
    <cfRule type="cellIs" dxfId="120" priority="11" operator="equal">
      <formula>0</formula>
    </cfRule>
  </conditionalFormatting>
  <conditionalFormatting sqref="T3:T4">
    <cfRule type="cellIs" dxfId="119" priority="10" operator="equal">
      <formula>0</formula>
    </cfRule>
  </conditionalFormatting>
  <conditionalFormatting sqref="P7:P9">
    <cfRule type="cellIs" dxfId="118" priority="9" operator="equal">
      <formula>0</formula>
    </cfRule>
  </conditionalFormatting>
  <conditionalFormatting sqref="C6:D6">
    <cfRule type="expression" dxfId="117" priority="8">
      <formula>AND(cell_colH &lt;&gt; "", cell_colH = OFFSET(cell_colH, -1, 0))</formula>
    </cfRule>
  </conditionalFormatting>
  <conditionalFormatting sqref="C6">
    <cfRule type="expression" dxfId="116" priority="7">
      <formula>check_emp</formula>
    </cfRule>
  </conditionalFormatting>
  <conditionalFormatting sqref="D6">
    <cfRule type="containsText" dxfId="115" priority="5" operator="containsText" text="Đang TẮT">
      <formula>NOT(ISERROR(SEARCH("Đang TẮT",D6)))</formula>
    </cfRule>
    <cfRule type="containsText" dxfId="114" priority="6" operator="containsText" text="Đang bật">
      <formula>NOT(ISERROR(SEARCH("Đang bật",D6)))</formula>
    </cfRule>
  </conditionalFormatting>
  <conditionalFormatting sqref="C1">
    <cfRule type="expression" dxfId="113" priority="4">
      <formula>AND(cell_colH &lt;&gt; "", cell_colH = OFFSET(cell_colH, -1, 0))</formula>
    </cfRule>
  </conditionalFormatting>
  <conditionalFormatting sqref="C1">
    <cfRule type="expression" dxfId="112" priority="3">
      <formula>check_emp</formula>
    </cfRule>
  </conditionalFormatting>
  <conditionalFormatting sqref="C1">
    <cfRule type="expression" dxfId="111" priority="1">
      <formula>ISNUMBER(SEARCH("Hủy", ref_col_type, 1))</formula>
    </cfRule>
    <cfRule type="expression" dxfId="110" priority="2">
      <formula>ISNUMBER(SEARCH("ban đầu", ref_col_type, 1))</formula>
    </cfRule>
  </conditionalFormatting>
  <dataValidations count="15">
    <dataValidation type="list" allowBlank="1" showInputMessage="1" showErrorMessage="1" sqref="H4" xr:uid="{FDB77C02-37B5-495D-9E5F-4F2EEFB9DAA5}">
      <formula1>"/2020, /2021, /2022, /2023, /2024"</formula1>
    </dataValidation>
    <dataValidation type="list" allowBlank="1" showInputMessage="1" showErrorMessage="1" sqref="H2" xr:uid="{FC471C9A-3482-481E-AFDB-25D666CC32B7}">
      <formula1>"BỆNH VIỆN KANGNAM HÀ NỘI, BỆNH VIỆN KANGNAM SÀI GÒN, BỆNH VIỆN NHA KHOA PARIS"</formula1>
    </dataValidation>
    <dataValidation allowBlank="1" showInputMessage="1" showErrorMessage="1" promptTitle="BAN QUẢN TRỊ SỐ LIỆU" prompt="Nhập Số tháng. VD: Tháng 1 =&gt; nhập số 1._x000a_" sqref="G4" xr:uid="{998EF3B0-9E63-4AEA-AEFE-BD37506651C2}"/>
    <dataValidation type="list" allowBlank="1" showInputMessage="1" showErrorMessage="1" sqref="L4004:L1048576" xr:uid="{AF8BC041-16AE-4B0E-9B0E-1AA1F30F6036}">
      <formula1>"Phẫu thuật, Spa, Laser"</formula1>
    </dataValidation>
    <dataValidation type="list" allowBlank="1" showInputMessage="1" showErrorMessage="1" sqref="K10:K1048576" xr:uid="{F87E3928-B5A4-440B-8787-56B54E92C928}">
      <formula1>"Đại phẫu, Tiểu phẫu, Tiểu phẫu - Lầu 5, Tiểu phẫu - Lầu 6"</formula1>
    </dataValidation>
    <dataValidation type="list" allowBlank="1" showInputMessage="1" showErrorMessage="1" sqref="S10:S1048576" xr:uid="{5D150B86-A9F2-4AD4-A79E-CCD283679AE6}">
      <formula1>INDIRECT("CUS_TYPE[Customer Type]")</formula1>
    </dataValidation>
    <dataValidation type="list" allowBlank="1" showInputMessage="1" showErrorMessage="1" sqref="T10:T1048576" xr:uid="{7918F0A8-A65C-4211-96B5-89318B5F3DF1}">
      <formula1>"Khách tê, Khách mê, Khách tiền mê"</formula1>
    </dataValidation>
    <dataValidation type="list" allowBlank="1" showInputMessage="1" showErrorMessage="1" sqref="F10:F1048576" xr:uid="{7BEECE1D-995C-4BA3-9B5B-FFDA37C464C5}">
      <formula1>INDIRECT("SVC_TYPE[Service Type]")</formula1>
    </dataValidation>
    <dataValidation type="list" allowBlank="1" showInputMessage="1" showErrorMessage="1" sqref="B10:B1048576" xr:uid="{0A498270-FD36-4D6A-8A59-4DDA9B5766C2}">
      <formula1>INDIRECT("EMPLOYEES[Employee ID]")</formula1>
    </dataValidation>
    <dataValidation type="list" allowBlank="1" showInputMessage="1" showErrorMessage="1" sqref="C10:C1048576" xr:uid="{A65DADB6-F59E-4AF8-A02B-482CC48DC998}">
      <formula1>INDIRECT("EMPLOYEES[Employee]")</formula1>
    </dataValidation>
    <dataValidation type="list" allowBlank="1" showInputMessage="1" showErrorMessage="1" sqref="D10:D1048576" xr:uid="{3F22F9D1-093F-4966-92BD-B4A2B5EC14F6}">
      <formula1>INDIRECT("DEPARTMENT[Department]")</formula1>
    </dataValidation>
    <dataValidation type="list" allowBlank="1" showInputMessage="1" showErrorMessage="1" sqref="U10:U1048576" xr:uid="{653EDCD9-D4C7-4AF7-A10F-F66D7FCDADE9}">
      <formula1>"Hài lòng, Không hài lòng"</formula1>
    </dataValidation>
    <dataValidation type="list" allowBlank="1" showInputMessage="1" showErrorMessage="1" sqref="L10:L4003" xr:uid="{DE1A278C-637F-4FBF-A664-DCA8E931F7E6}">
      <formula1>"Phẫu thuật, Spa, Laser, Chi phí khác"</formula1>
    </dataValidation>
    <dataValidation type="list" allowBlank="1" showInputMessage="1" showErrorMessage="1" sqref="M10:M4003" xr:uid="{F68EC5BC-F9A4-4D79-8465-0FDEEC470EA3}">
      <formula1>service_group</formula1>
    </dataValidation>
    <dataValidation type="list" allowBlank="1" showInputMessage="1" showErrorMessage="1" sqref="N10:N4003" xr:uid="{B7D08F52-80D1-450C-AC53-1859E128DDAF}">
      <formula1>lookup_product</formula1>
    </dataValidation>
  </dataValidations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B098-0A91-4E9D-B000-9F0BF593DEBD}">
  <sheetPr codeName="Sheet8"/>
  <dimension ref="A2:H32"/>
  <sheetViews>
    <sheetView workbookViewId="0">
      <pane xSplit="3" ySplit="8" topLeftCell="D24" activePane="bottomRight" state="frozen"/>
      <selection pane="topRight" activeCell="D1" sqref="D1"/>
      <selection pane="bottomLeft" activeCell="A6" sqref="A6"/>
      <selection pane="bottomRight" activeCell="E29" sqref="E29"/>
    </sheetView>
  </sheetViews>
  <sheetFormatPr defaultRowHeight="15.75" x14ac:dyDescent="0.25"/>
  <cols>
    <col min="1" max="1" width="11.85546875" style="165" customWidth="1"/>
    <col min="2" max="2" width="16" style="188" customWidth="1"/>
    <col min="3" max="3" width="23" style="188" customWidth="1"/>
    <col min="4" max="4" width="18.7109375" style="170" customWidth="1"/>
    <col min="5" max="5" width="77.140625" style="189" customWidth="1"/>
    <col min="6" max="6" width="67.140625" style="188" customWidth="1"/>
    <col min="7" max="8" width="9.140625" style="169"/>
    <col min="9" max="9" width="11.28515625" style="169" customWidth="1"/>
    <col min="10" max="16384" width="9.140625" style="169"/>
  </cols>
  <sheetData>
    <row r="2" spans="1:8" ht="20.25" x14ac:dyDescent="0.25">
      <c r="B2" s="166" t="s">
        <v>649</v>
      </c>
      <c r="C2" s="167"/>
      <c r="D2" s="106"/>
      <c r="E2" s="168"/>
      <c r="F2" s="169"/>
    </row>
    <row r="3" spans="1:8" x14ac:dyDescent="0.25">
      <c r="B3" s="169"/>
      <c r="C3" s="169"/>
      <c r="E3" s="168"/>
      <c r="F3" s="169"/>
    </row>
    <row r="4" spans="1:8" x14ac:dyDescent="0.25">
      <c r="B4" s="169"/>
      <c r="C4" s="169" t="s">
        <v>664</v>
      </c>
      <c r="E4" s="168"/>
      <c r="F4" s="169"/>
    </row>
    <row r="5" spans="1:8" ht="7.5" customHeight="1" x14ac:dyDescent="0.25">
      <c r="B5" s="169"/>
      <c r="C5" s="169"/>
      <c r="E5" s="168"/>
      <c r="F5" s="169"/>
    </row>
    <row r="6" spans="1:8" x14ac:dyDescent="0.25">
      <c r="B6" s="169"/>
      <c r="C6" s="169" t="s">
        <v>852</v>
      </c>
      <c r="E6" s="168"/>
      <c r="F6" s="169"/>
    </row>
    <row r="7" spans="1:8" x14ac:dyDescent="0.25">
      <c r="B7" s="169"/>
      <c r="C7" s="169"/>
      <c r="E7" s="168"/>
      <c r="F7" s="169"/>
    </row>
    <row r="8" spans="1:8" s="175" customFormat="1" ht="35.25" customHeight="1" x14ac:dyDescent="0.25">
      <c r="A8" s="171" t="s">
        <v>635</v>
      </c>
      <c r="B8" s="172" t="s">
        <v>636</v>
      </c>
      <c r="C8" s="172" t="s">
        <v>638</v>
      </c>
      <c r="D8" s="173" t="s">
        <v>641</v>
      </c>
      <c r="E8" s="172" t="s">
        <v>637</v>
      </c>
      <c r="F8" s="174" t="s">
        <v>642</v>
      </c>
    </row>
    <row r="9" spans="1:8" ht="33" customHeight="1" x14ac:dyDescent="0.25">
      <c r="A9" s="176" t="str">
        <f>"("&amp;(ROW() - 8)&amp;")"</f>
        <v>(1)</v>
      </c>
      <c r="B9" s="177" t="str">
        <f>INDEX(Ban_DichVu!$A$7:$X$7, MATCH('Huong dan'!$A9, Ban_DichVu!$A$9:$X$9, 0))</f>
        <v>No.</v>
      </c>
      <c r="C9" s="177" t="str">
        <f>INDEX(Ban_DichVu!$A$8:$X$8, MATCH('Huong dan'!$A9, Ban_DichVu!$A$9:$X$9, 0))</f>
        <v>STT</v>
      </c>
      <c r="D9" s="178" t="s">
        <v>639</v>
      </c>
      <c r="E9" s="179" t="s">
        <v>650</v>
      </c>
      <c r="F9" s="177"/>
      <c r="H9" s="180"/>
    </row>
    <row r="10" spans="1:8" ht="40.5" customHeight="1" x14ac:dyDescent="0.25">
      <c r="A10" s="181" t="str">
        <f t="shared" ref="A10:A32" si="0">"("&amp;(ROW() - 8)&amp;")"</f>
        <v>(2)</v>
      </c>
      <c r="B10" s="182" t="str">
        <f>INDEX(Ban_DichVu!$A$7:$X$7, MATCH('Huong dan'!$A10, Ban_DichVu!$A$9:$X$9, 0))</f>
        <v>Employee ID</v>
      </c>
      <c r="C10" s="182" t="str">
        <f>INDEX(Ban_DichVu!$A$8:$X$8, MATCH('Huong dan'!$A10, Ban_DichVu!$A$9:$X$9, 0))</f>
        <v>Mã NV 
Ctrl + M</v>
      </c>
      <c r="D10" s="183" t="s">
        <v>640</v>
      </c>
      <c r="E10" s="461" t="s">
        <v>659</v>
      </c>
      <c r="F10" s="464"/>
      <c r="H10" s="180"/>
    </row>
    <row r="11" spans="1:8" ht="40.5" customHeight="1" x14ac:dyDescent="0.25">
      <c r="A11" s="181" t="str">
        <f t="shared" si="0"/>
        <v>(3)</v>
      </c>
      <c r="B11" s="182" t="str">
        <f>INDEX(Ban_DichVu!$A$7:$X$7, MATCH('Huong dan'!$A11, Ban_DichVu!$A$9:$X$9, 0))</f>
        <v>Employee</v>
      </c>
      <c r="C11" s="182" t="str">
        <f>INDEX(Ban_DichVu!$A$8:$X$8, MATCH('Huong dan'!$A11, Ban_DichVu!$A$9:$X$9, 0))</f>
        <v>Họ tên Nhân viên 
(Ctrl+M để tra Dữ liệu)</v>
      </c>
      <c r="D11" s="183" t="s">
        <v>640</v>
      </c>
      <c r="E11" s="462"/>
      <c r="F11" s="465"/>
      <c r="H11" s="180"/>
    </row>
    <row r="12" spans="1:8" ht="40.5" customHeight="1" x14ac:dyDescent="0.25">
      <c r="A12" s="181" t="str">
        <f t="shared" si="0"/>
        <v>(4)</v>
      </c>
      <c r="B12" s="182" t="str">
        <f>INDEX(Ban_DichVu!$A$7:$X$7, MATCH('Huong dan'!$A12, Ban_DichVu!$A$9:$X$9, 0))</f>
        <v>Department</v>
      </c>
      <c r="C12" s="182" t="str">
        <f>INDEX(Ban_DichVu!$A$8:$X$8, MATCH('Huong dan'!$A12, Ban_DichVu!$A$9:$X$9, 0))</f>
        <v>Bộ Phận</v>
      </c>
      <c r="D12" s="183" t="s">
        <v>640</v>
      </c>
      <c r="E12" s="463"/>
      <c r="F12" s="466"/>
      <c r="H12" s="180"/>
    </row>
    <row r="13" spans="1:8" ht="31.5" x14ac:dyDescent="0.25">
      <c r="A13" s="176" t="str">
        <f t="shared" si="0"/>
        <v>(5)</v>
      </c>
      <c r="B13" s="177" t="str">
        <f>INDEX(Ban_DichVu!$A$7:$X$7, MATCH('Huong dan'!$A13, Ban_DichVu!$A$9:$X$9, 0))</f>
        <v>Position</v>
      </c>
      <c r="C13" s="177" t="str">
        <f>INDEX(Ban_DichVu!$A$8:$X$8, MATCH('Huong dan'!$A13, Ban_DichVu!$A$9:$X$9, 0))</f>
        <v>Chức Danh</v>
      </c>
      <c r="D13" s="178"/>
      <c r="E13" s="179" t="s">
        <v>651</v>
      </c>
      <c r="F13" s="177"/>
      <c r="H13" s="180"/>
    </row>
    <row r="14" spans="1:8" ht="35.25" customHeight="1" x14ac:dyDescent="0.25">
      <c r="A14" s="176" t="str">
        <f t="shared" si="0"/>
        <v>(6)</v>
      </c>
      <c r="B14" s="177" t="str">
        <f>INDEX(Ban_DichVu!$A$7:$X$7, MATCH('Huong dan'!$A14, Ban_DichVu!$A$9:$X$9, 0))</f>
        <v>Resources Role</v>
      </c>
      <c r="C14" s="177" t="str">
        <f>INDEX(Ban_DichVu!$A$8:$X$8, MATCH('Huong dan'!$A14, Ban_DichVu!$A$9:$X$9, 0))</f>
        <v>Vai trò thực hiện</v>
      </c>
      <c r="D14" s="178" t="s">
        <v>640</v>
      </c>
      <c r="E14" s="179" t="s">
        <v>643</v>
      </c>
      <c r="F14" s="177"/>
    </row>
    <row r="15" spans="1:8" ht="35.25" customHeight="1" x14ac:dyDescent="0.25">
      <c r="A15" s="176" t="str">
        <f t="shared" si="0"/>
        <v>(7)</v>
      </c>
      <c r="B15" s="177" t="str">
        <f>INDEX(Ban_DichVu!$A$7:$X$7, MATCH('Huong dan'!$A15, Ban_DichVu!$A$9:$X$9, 0))</f>
        <v>CUSTOMER</v>
      </c>
      <c r="C15" s="177" t="str">
        <f>INDEX(Ban_DichVu!$A$8:$X$8, MATCH('Huong dan'!$A15, Ban_DichVu!$A$9:$X$9, 0))</f>
        <v>TÊN KHÁCH HÀNG</v>
      </c>
      <c r="D15" s="178" t="s">
        <v>640</v>
      </c>
      <c r="E15" s="179" t="s">
        <v>657</v>
      </c>
      <c r="F15" s="177"/>
      <c r="H15" s="180"/>
    </row>
    <row r="16" spans="1:8" ht="35.25" customHeight="1" x14ac:dyDescent="0.25">
      <c r="A16" s="176" t="str">
        <f t="shared" si="0"/>
        <v>(8)</v>
      </c>
      <c r="B16" s="177" t="str">
        <f>INDEX(Ban_DichVu!$A$7:$X$7, MATCH('Huong dan'!$A16, Ban_DichVu!$A$9:$X$9, 0))</f>
        <v>Booking</v>
      </c>
      <c r="C16" s="177" t="str">
        <f>INDEX(Ban_DichVu!$A$8:$X$8, MATCH('Huong dan'!$A16, Ban_DichVu!$A$9:$X$9, 0))</f>
        <v>Mã Booking</v>
      </c>
      <c r="D16" s="178" t="s">
        <v>640</v>
      </c>
      <c r="E16" s="179" t="s">
        <v>658</v>
      </c>
      <c r="F16" s="177"/>
    </row>
    <row r="17" spans="1:6" ht="47.25" x14ac:dyDescent="0.25">
      <c r="A17" s="176" t="str">
        <f t="shared" si="0"/>
        <v>(9)</v>
      </c>
      <c r="B17" s="177" t="str">
        <f>INDEX(Ban_DichVu!$A$7:$X$7, MATCH('Huong dan'!$A17, Ban_DichVu!$A$9:$X$9, 0))</f>
        <v>Order Date</v>
      </c>
      <c r="C17" s="177" t="str">
        <f>INDEX(Ban_DichVu!$A$8:$X$8, MATCH('Huong dan'!$A17, Ban_DichVu!$A$9:$X$9, 0))</f>
        <v>Ngày thực hiện
(DD/MM/YYYY)</v>
      </c>
      <c r="D17" s="178" t="s">
        <v>640</v>
      </c>
      <c r="E17" s="179" t="s">
        <v>656</v>
      </c>
      <c r="F17" s="177"/>
    </row>
    <row r="18" spans="1:6" ht="32.25" customHeight="1" x14ac:dyDescent="0.25">
      <c r="A18" s="176" t="str">
        <f t="shared" si="0"/>
        <v>(10)</v>
      </c>
      <c r="B18" s="177" t="str">
        <f>INDEX(Ban_DichVu!$A$7:$X$7, MATCH('Huong dan'!$A18, Ban_DichVu!$A$9:$X$9, 0))</f>
        <v>Surgery Type</v>
      </c>
      <c r="C18" s="177" t="str">
        <f>INDEX(Ban_DichVu!$A$8:$X$8, MATCH('Huong dan'!$A18, Ban_DichVu!$A$9:$X$9, 0))</f>
        <v>Loại Phẫu thuật</v>
      </c>
      <c r="D18" s="178"/>
      <c r="E18" s="179" t="s">
        <v>644</v>
      </c>
      <c r="F18" s="177"/>
    </row>
    <row r="19" spans="1:6" ht="39.75" customHeight="1" x14ac:dyDescent="0.25">
      <c r="A19" s="184" t="str">
        <f t="shared" si="0"/>
        <v>(11)</v>
      </c>
      <c r="B19" s="185" t="str">
        <f>INDEX(Ban_DichVu!$A$7:$X$7, MATCH('Huong dan'!$A19, Ban_DichVu!$A$9:$X$9, 0))</f>
        <v>Service Implementation</v>
      </c>
      <c r="C19" s="185" t="str">
        <f>INDEX(Ban_DichVu!$A$8:$X$8, MATCH('Huong dan'!$A19, Ban_DichVu!$A$9:$X$9, 0))</f>
        <v>Nhóm DV Cấp 1</v>
      </c>
      <c r="D19" s="186" t="s">
        <v>640</v>
      </c>
      <c r="E19" s="467" t="s">
        <v>660</v>
      </c>
      <c r="F19" s="464"/>
    </row>
    <row r="20" spans="1:6" ht="39.75" customHeight="1" x14ac:dyDescent="0.25">
      <c r="A20" s="184" t="str">
        <f t="shared" si="0"/>
        <v>(12)</v>
      </c>
      <c r="B20" s="185" t="str">
        <f>INDEX(Ban_DichVu!$A$7:$X$7, MATCH('Huong dan'!$A20, Ban_DichVu!$A$9:$X$9, 0))</f>
        <v>Service Group</v>
      </c>
      <c r="C20" s="185" t="str">
        <f>INDEX(Ban_DichVu!$A$8:$X$8, MATCH('Huong dan'!$A20, Ban_DichVu!$A$9:$X$9, 0))</f>
        <v>Nhóm Dịch vụ Cấp 2 
(Chọn hoặc Ctrl+M)</v>
      </c>
      <c r="D20" s="186" t="s">
        <v>640</v>
      </c>
      <c r="E20" s="468"/>
      <c r="F20" s="465"/>
    </row>
    <row r="21" spans="1:6" ht="73.5" customHeight="1" x14ac:dyDescent="0.25">
      <c r="A21" s="184" t="str">
        <f t="shared" si="0"/>
        <v>(13)</v>
      </c>
      <c r="B21" s="185" t="str">
        <f>INDEX(Ban_DichVu!$A$7:$X$7, MATCH('Huong dan'!$A21, Ban_DichVu!$A$9:$X$9, 0))</f>
        <v>Product Name</v>
      </c>
      <c r="C21" s="185" t="str">
        <f>INDEX(Ban_DichVu!$A$8:$X$8, MATCH('Huong dan'!$A21, Ban_DichVu!$A$9:$X$9, 0))</f>
        <v>Tên Dịch vụ/Sản phẩm 
(Nhấn Ctrl+M để mở hộp tìm kiếm tên DV/SP)</v>
      </c>
      <c r="D21" s="186" t="s">
        <v>640</v>
      </c>
      <c r="E21" s="469"/>
      <c r="F21" s="466"/>
    </row>
    <row r="22" spans="1:6" ht="31.5" x14ac:dyDescent="0.25">
      <c r="A22" s="176" t="str">
        <f t="shared" si="0"/>
        <v>(14)</v>
      </c>
      <c r="B22" s="177" t="str">
        <f>INDEX(Ban_DichVu!$A$7:$X$7, MATCH('Huong dan'!$A22, Ban_DichVu!$A$9:$X$9, 0))</f>
        <v>Quantity</v>
      </c>
      <c r="C22" s="177" t="str">
        <f>INDEX(Ban_DichVu!$A$8:$X$8, MATCH('Huong dan'!$A22, Ban_DichVu!$A$9:$X$9, 0))</f>
        <v>Số lượng</v>
      </c>
      <c r="D22" s="178" t="s">
        <v>640</v>
      </c>
      <c r="E22" s="179" t="s">
        <v>645</v>
      </c>
      <c r="F22" s="177"/>
    </row>
    <row r="23" spans="1:6" ht="47.25" x14ac:dyDescent="0.25">
      <c r="A23" s="176" t="str">
        <f t="shared" si="0"/>
        <v>(15)</v>
      </c>
      <c r="B23" s="177" t="str">
        <f>INDEX(Ban_DichVu!$A$7:$X$7, MATCH('Huong dan'!$A23, Ban_DichVu!$A$9:$X$9, 0))</f>
        <v>Customer Type</v>
      </c>
      <c r="C23" s="177" t="str">
        <f>INDEX(Ban_DichVu!$A$8:$X$8, MATCH('Huong dan'!$A23, Ban_DichVu!$A$9:$X$9, 0))</f>
        <v>Phân loại Khách hàng</v>
      </c>
      <c r="D23" s="178" t="s">
        <v>640</v>
      </c>
      <c r="E23" s="179" t="s">
        <v>663</v>
      </c>
      <c r="F23" s="177"/>
    </row>
    <row r="24" spans="1:6" ht="94.5" x14ac:dyDescent="0.25">
      <c r="A24" s="176" t="str">
        <f t="shared" si="0"/>
        <v>(16)</v>
      </c>
      <c r="B24" s="177" t="str">
        <f>INDEX(Ban_DichVu!$A$7:$X$7, MATCH('Huong dan'!$A24, Ban_DichVu!$A$9:$X$9, 0))</f>
        <v>Type</v>
      </c>
      <c r="C24" s="177" t="str">
        <f>INDEX(Ban_DichVu!$A$8:$X$8, MATCH('Huong dan'!$A24, Ban_DichVu!$A$9:$X$9, 0))</f>
        <v>KH hủy/thay đổi Dịch vụ</v>
      </c>
      <c r="D24" s="178"/>
      <c r="E24" s="179" t="s">
        <v>928</v>
      </c>
      <c r="F24" s="177"/>
    </row>
    <row r="25" spans="1:6" ht="26.25" customHeight="1" x14ac:dyDescent="0.25">
      <c r="A25" s="176" t="str">
        <f t="shared" si="0"/>
        <v>(17)</v>
      </c>
      <c r="B25" s="177" t="str">
        <f>INDEX(Ban_DichVu!$A$7:$X$7, MATCH('Huong dan'!$A25, Ban_DichVu!$A$9:$X$9, 0))</f>
        <v>Score</v>
      </c>
      <c r="C25" s="177" t="str">
        <f>INDEX(Ban_DichVu!$A$8:$X$8, MATCH('Huong dan'!$A25, Ban_DichVu!$A$9:$X$9, 0))</f>
        <v>Điểm DV</v>
      </c>
      <c r="D25" s="178" t="s">
        <v>639</v>
      </c>
      <c r="E25" s="179" t="s">
        <v>652</v>
      </c>
      <c r="F25" s="177"/>
    </row>
    <row r="26" spans="1:6" ht="47.25" x14ac:dyDescent="0.25">
      <c r="A26" s="176" t="str">
        <f t="shared" si="0"/>
        <v>(18)</v>
      </c>
      <c r="B26" s="177" t="str">
        <f>INDEX(Ban_DichVu!$A$7:$X$7, MATCH('Huong dan'!$A26, Ban_DichVu!$A$9:$X$9, 0))</f>
        <v>ReScore</v>
      </c>
      <c r="C26" s="177" t="str">
        <f>INDEX(Ban_DichVu!$A$8:$X$8, MATCH('Huong dan'!$A26, Ban_DichVu!$A$9:$X$9, 0))</f>
        <v>Điểm DV tương ứng</v>
      </c>
      <c r="D26" s="178" t="s">
        <v>639</v>
      </c>
      <c r="E26" s="179" t="s">
        <v>653</v>
      </c>
      <c r="F26" s="177"/>
    </row>
    <row r="27" spans="1:6" ht="26.25" customHeight="1" x14ac:dyDescent="0.25">
      <c r="A27" s="176" t="str">
        <f t="shared" si="0"/>
        <v>(19)</v>
      </c>
      <c r="B27" s="177" t="str">
        <f>INDEX(Ban_DichVu!$A$7:$X$7, MATCH('Huong dan'!$A27, Ban_DichVu!$A$9:$X$9, 0))</f>
        <v>Price</v>
      </c>
      <c r="C27" s="177" t="str">
        <f>INDEX(Ban_DichVu!$A$8:$X$8, MATCH('Huong dan'!$A27, Ban_DichVu!$A$9:$X$9, 0))</f>
        <v>Đơn giá gốc (Tự động)</v>
      </c>
      <c r="D27" s="178" t="s">
        <v>639</v>
      </c>
      <c r="E27" s="179" t="s">
        <v>654</v>
      </c>
      <c r="F27" s="177"/>
    </row>
    <row r="28" spans="1:6" ht="33.75" customHeight="1" x14ac:dyDescent="0.25">
      <c r="A28" s="176" t="str">
        <f t="shared" si="0"/>
        <v>(20)</v>
      </c>
      <c r="B28" s="177" t="str">
        <f>INDEX(Ban_DichVu!$A$7:$X$7, MATCH('Huong dan'!$A28, Ban_DichVu!$A$9:$X$9, 0))</f>
        <v>Paid Amount (Base)</v>
      </c>
      <c r="C28" s="177" t="str">
        <f>INDEX(Ban_DichVu!$A$8:$X$8, MATCH('Huong dan'!$A28, Ban_DichVu!$A$9:$X$9, 0))</f>
        <v>Số tiền 
(nghìn đồng)</v>
      </c>
      <c r="D28" s="187" t="s">
        <v>857</v>
      </c>
      <c r="E28" s="179" t="s">
        <v>868</v>
      </c>
      <c r="F28" s="177"/>
    </row>
    <row r="29" spans="1:6" ht="47.25" x14ac:dyDescent="0.25">
      <c r="A29" s="176" t="str">
        <f t="shared" si="0"/>
        <v>(21)</v>
      </c>
      <c r="B29" s="177" t="str">
        <f>INDEX(Ban_DichVu!$A$7:$X$7, MATCH('Huong dan'!$A29, Ban_DichVu!$A$9:$X$9, 0))</f>
        <v>Lead Sources</v>
      </c>
      <c r="C29" s="177" t="str">
        <f>INDEX(Ban_DichVu!$A$8:$X$8, MATCH('Huong dan'!$A29, Ban_DichVu!$A$9:$X$9, 0))</f>
        <v>Nguồn Khách hàng 
ban đầu</v>
      </c>
      <c r="D29" s="178" t="s">
        <v>640</v>
      </c>
      <c r="E29" s="179" t="s">
        <v>646</v>
      </c>
      <c r="F29" s="177"/>
    </row>
    <row r="30" spans="1:6" ht="94.5" x14ac:dyDescent="0.25">
      <c r="A30" s="176" t="str">
        <f t="shared" si="0"/>
        <v>(22)</v>
      </c>
      <c r="B30" s="177" t="str">
        <f>INDEX(Ban_DichVu!$A$7:$X$7, MATCH('Huong dan'!$A30, Ban_DichVu!$A$9:$X$9, 0))</f>
        <v>Extended Sources</v>
      </c>
      <c r="C30" s="177" t="str">
        <f>INDEX(Ban_DichVu!$A$8:$X$8, MATCH('Huong dan'!$A30, Ban_DichVu!$A$9:$X$9, 0))</f>
        <v>Nguồn Mở rộng</v>
      </c>
      <c r="D30" s="178"/>
      <c r="E30" s="179" t="s">
        <v>647</v>
      </c>
      <c r="F30" s="177"/>
    </row>
    <row r="31" spans="1:6" ht="31.5" x14ac:dyDescent="0.25">
      <c r="A31" s="176" t="str">
        <f t="shared" si="0"/>
        <v>(23)</v>
      </c>
      <c r="B31" s="177" t="str">
        <f>INDEX(Ban_DichVu!$A$7:$X$7, MATCH('Huong dan'!$A31, Ban_DichVu!$A$9:$X$9, 0))</f>
        <v>Commission</v>
      </c>
      <c r="C31" s="177" t="str">
        <f>INDEX(Ban_DichVu!$A$8:$X$8, MATCH('Huong dan'!$A31, Ban_DichVu!$A$9:$X$9, 0))</f>
        <v>Thành tiền 
(nghìn đồng)</v>
      </c>
      <c r="D31" s="178" t="s">
        <v>639</v>
      </c>
      <c r="E31" s="179" t="s">
        <v>655</v>
      </c>
      <c r="F31" s="177"/>
    </row>
    <row r="32" spans="1:6" ht="26.25" customHeight="1" x14ac:dyDescent="0.25">
      <c r="A32" s="176" t="str">
        <f t="shared" si="0"/>
        <v>(24)</v>
      </c>
      <c r="B32" s="177" t="str">
        <f>INDEX(Ban_DichVu!$A$7:$X$7, MATCH('Huong dan'!$A32, Ban_DichVu!$A$9:$X$9, 0))</f>
        <v>Note</v>
      </c>
      <c r="C32" s="177" t="str">
        <f>INDEX(Ban_DichVu!$A$8:$X$8, MATCH('Huong dan'!$A32, Ban_DichVu!$A$9:$X$9, 0))</f>
        <v>Ghi chú</v>
      </c>
      <c r="D32" s="178"/>
      <c r="E32" s="179" t="s">
        <v>648</v>
      </c>
      <c r="F32" s="177"/>
    </row>
  </sheetData>
  <sheetProtection algorithmName="SHA-512" hashValue="grIOTCr+J4UJG3c55DQuT/WfC2o9j2CFeEO9e+80EuDKiFk6rmIxluLf2uCkCXH5WdInAhKX8wdBbMUP+NLwOg==" saltValue="mCAzBwzTax1T7LC8kDGfdw==" spinCount="100000" sheet="1" objects="1" scenarios="1" autoFilter="0"/>
  <mergeCells count="4">
    <mergeCell ref="E10:E12"/>
    <mergeCell ref="F10:F12"/>
    <mergeCell ref="E19:E21"/>
    <mergeCell ref="F19:F21"/>
  </mergeCells>
  <conditionalFormatting sqref="A1:D27 A29:D1048576">
    <cfRule type="expression" dxfId="78" priority="2">
      <formula>INDIRECT(ADDRESS(ROW(), 4)) = "Tự động"</formula>
    </cfRule>
  </conditionalFormatting>
  <conditionalFormatting sqref="A28:D28">
    <cfRule type="expression" dxfId="77" priority="1">
      <formula>INDIRECT(ADDRESS(ROW(), 4)) = "Tự động"</formula>
    </cfRule>
  </conditionalFormatting>
  <pageMargins left="0.7" right="0.7" top="0.75" bottom="0.75" header="0.3" footer="0.3"/>
  <pageSetup paperSize="9" orientation="portrait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40E13-7D1C-4197-AF86-D410F3B2315E}">
  <sheetPr codeName="Sheet6"/>
  <dimension ref="A1:AB190"/>
  <sheetViews>
    <sheetView zoomScaleNormal="100" workbookViewId="0">
      <pane xSplit="7" ySplit="10" topLeftCell="H20" activePane="bottomRight" state="frozen"/>
      <selection pane="topRight" activeCell="E1" sqref="E1"/>
      <selection pane="bottomLeft" activeCell="A11" sqref="A11"/>
      <selection pane="bottomRight" activeCell="D2" sqref="D2"/>
    </sheetView>
  </sheetViews>
  <sheetFormatPr defaultRowHeight="15" x14ac:dyDescent="0.25"/>
  <cols>
    <col min="1" max="1" width="6.7109375" style="86" customWidth="1"/>
    <col min="2" max="2" width="10" style="162" customWidth="1"/>
    <col min="3" max="3" width="25.85546875" style="86" customWidth="1"/>
    <col min="4" max="4" width="14.5703125" style="112" customWidth="1"/>
    <col min="5" max="5" width="25.140625" style="112" customWidth="1"/>
    <col min="6" max="6" width="15.140625" style="111" customWidth="1"/>
    <col min="7" max="7" width="11.5703125" style="113" customWidth="1"/>
    <col min="8" max="10" width="11.5703125" style="114" customWidth="1"/>
    <col min="11" max="11" width="12.28515625" style="114" customWidth="1"/>
    <col min="12" max="12" width="11.5703125" style="114" customWidth="1"/>
    <col min="13" max="13" width="14.7109375" style="114" customWidth="1"/>
    <col min="14" max="14" width="14.42578125" style="116" customWidth="1"/>
    <col min="15" max="15" width="14.85546875" style="163" customWidth="1"/>
    <col min="16" max="16" width="10.85546875" style="115" customWidth="1"/>
    <col min="17" max="18" width="13.140625" style="164" customWidth="1"/>
    <col min="19" max="19" width="16" style="164" customWidth="1"/>
    <col min="20" max="20" width="13.140625" style="164" customWidth="1"/>
    <col min="21" max="21" width="14.42578125" style="356" customWidth="1"/>
    <col min="22" max="22" width="9.28515625" style="164" customWidth="1"/>
    <col min="23" max="23" width="23.140625" style="161" customWidth="1"/>
    <col min="24" max="24" width="9.28515625" style="116" customWidth="1"/>
    <col min="25" max="25" width="16.5703125" style="87" customWidth="1"/>
    <col min="26" max="26" width="9.140625" style="87"/>
    <col min="27" max="28" width="16.7109375" style="87" customWidth="1"/>
    <col min="29" max="16384" width="9.140625" style="87"/>
  </cols>
  <sheetData>
    <row r="1" spans="1:28" x14ac:dyDescent="0.25">
      <c r="A1" s="62"/>
      <c r="B1" s="62"/>
      <c r="C1" s="191"/>
      <c r="D1" s="190"/>
      <c r="E1" s="190"/>
      <c r="F1" s="192"/>
      <c r="G1" s="193"/>
      <c r="H1" s="193"/>
      <c r="I1" s="193"/>
      <c r="J1" s="193"/>
      <c r="K1" s="193"/>
      <c r="L1" s="193"/>
      <c r="M1" s="108"/>
      <c r="N1" s="194"/>
      <c r="O1" s="195"/>
      <c r="P1" s="196"/>
      <c r="Q1" s="196"/>
      <c r="R1" s="196"/>
      <c r="S1" s="196"/>
      <c r="T1" s="196"/>
      <c r="U1" s="351"/>
      <c r="V1" s="108"/>
      <c r="W1" s="72"/>
      <c r="X1" s="72"/>
      <c r="Y1" s="72"/>
      <c r="Z1" s="72"/>
    </row>
    <row r="2" spans="1:28" ht="20.25" x14ac:dyDescent="0.25">
      <c r="A2" s="62"/>
      <c r="B2" s="97"/>
      <c r="C2" s="206" t="s">
        <v>859</v>
      </c>
      <c r="D2" s="207" t="str">
        <f>Ban_DichVu!H2</f>
        <v>BỆNH VIỆN KANGNAM SÀI GÒN</v>
      </c>
      <c r="E2" s="207"/>
      <c r="F2" s="117"/>
      <c r="G2" s="118" t="s">
        <v>486</v>
      </c>
      <c r="H2" s="119"/>
      <c r="I2" s="120"/>
      <c r="J2" s="121" t="s">
        <v>33</v>
      </c>
      <c r="K2" s="208">
        <f ca="1">SUMIFS(SALE[ReScore], SALE[Service Implementation], cell_left, SALE[Position], "&lt;&gt;"&amp;"*viên tư vấn*", SALE[Product Name], "&lt;&gt;*phí nằm lưu*")</f>
        <v>0</v>
      </c>
      <c r="L2" s="120"/>
      <c r="M2" s="224" t="s">
        <v>138</v>
      </c>
      <c r="N2" s="122">
        <f ca="1">SUMPRODUCT(SALE_PD[Paid Amount (Base)], --(SALE_PD[Position] &lt;&gt; "Bác sĩ Da liễu"), --(SALE_PD[Position] &lt;&gt; "Trưởng phòng Laser"),  --(SALE_PD[Position] &lt;&gt; "Chuyên viên Tư vấn"), --(SALE_PD[Service Implementation] = cell_left))</f>
        <v>0</v>
      </c>
      <c r="O2" s="245" t="s">
        <v>552</v>
      </c>
      <c r="P2" s="123"/>
      <c r="Q2" s="124" t="s">
        <v>33</v>
      </c>
      <c r="R2" s="125">
        <f ca="1">SUMIFS(SERVICE[ReScore], SERVICE[Service Implementation], cell_left)</f>
        <v>0</v>
      </c>
      <c r="S2" s="126" t="s">
        <v>489</v>
      </c>
      <c r="T2" s="125">
        <f ca="1">SUMIFS(SERVICE[ReScore], SERVICE[Surgery Type], cell_left)</f>
        <v>0</v>
      </c>
      <c r="U2" s="349"/>
      <c r="V2" s="108"/>
      <c r="W2" s="261" t="s">
        <v>922</v>
      </c>
      <c r="X2" s="474"/>
      <c r="Y2" s="475"/>
      <c r="Z2" s="72"/>
    </row>
    <row r="3" spans="1:28" ht="15" customHeight="1" x14ac:dyDescent="0.25">
      <c r="A3" s="62"/>
      <c r="B3" s="62"/>
      <c r="C3" s="191"/>
      <c r="D3" s="190"/>
      <c r="E3" s="190"/>
      <c r="F3" s="117"/>
      <c r="G3" s="470" t="s">
        <v>864</v>
      </c>
      <c r="H3" s="471"/>
      <c r="I3" s="127"/>
      <c r="J3" s="128" t="s">
        <v>36</v>
      </c>
      <c r="K3" s="129">
        <f ca="1">SUMIFS(SALE[ReScore], SALE[Service Implementation], cell_left, SALE[Position], "&lt;&gt;"&amp;"*viên tư vấn*", SALE[Product Name], "&lt;&gt;*phí nằm lưu*")</f>
        <v>0</v>
      </c>
      <c r="L3" s="130"/>
      <c r="M3" s="225" t="s">
        <v>554</v>
      </c>
      <c r="N3" s="131">
        <f>SUMPRODUCT(SALE_PD[Paid Amount (Base)], --ISNUMBER(FIND("Chi phí nằm", SALE_PD[Product Name])))</f>
        <v>0</v>
      </c>
      <c r="O3" s="132"/>
      <c r="P3" s="133"/>
      <c r="Q3" s="134" t="s">
        <v>36</v>
      </c>
      <c r="R3" s="135">
        <f ca="1">SUMIFS(SERVICE[ReScore], SERVICE[Service Implementation], cell_left)</f>
        <v>0</v>
      </c>
      <c r="S3" s="136" t="s">
        <v>490</v>
      </c>
      <c r="T3" s="135">
        <f ca="1">SUMIFS(SERVICE[ReScore], SERVICE[Surgery Type], "*"&amp;cell_left&amp;"*")</f>
        <v>0</v>
      </c>
      <c r="U3" s="349"/>
      <c r="V3" s="108"/>
      <c r="W3" s="246" t="s">
        <v>924</v>
      </c>
      <c r="X3" s="476">
        <f ca="1">K5</f>
        <v>0</v>
      </c>
      <c r="Y3" s="477"/>
      <c r="Z3" s="72"/>
    </row>
    <row r="4" spans="1:28" ht="15.75" x14ac:dyDescent="0.25">
      <c r="A4" s="62"/>
      <c r="B4" s="62"/>
      <c r="C4" s="191"/>
      <c r="D4" s="190"/>
      <c r="E4" s="190"/>
      <c r="F4" s="117"/>
      <c r="G4" s="470"/>
      <c r="H4" s="471"/>
      <c r="I4" s="127"/>
      <c r="J4" s="128" t="s">
        <v>29</v>
      </c>
      <c r="K4" s="129">
        <f ca="1">SUMIFS(SALE[ReScore], SALE[Service Implementation], cell_left, SALE[Position], "&lt;&gt;"&amp;"*viên tư vấn*", SALE[Product Name], "&lt;&gt;*phí nằm lưu*")</f>
        <v>0</v>
      </c>
      <c r="L4" s="130"/>
      <c r="M4" s="225" t="s">
        <v>858</v>
      </c>
      <c r="N4" s="131">
        <f>IFERROR(SUM(DENTISTRY[Paid Amount (Base)]), "")</f>
        <v>0</v>
      </c>
      <c r="O4" s="132"/>
      <c r="P4" s="133"/>
      <c r="Q4" s="134" t="s">
        <v>29</v>
      </c>
      <c r="R4" s="135">
        <f ca="1">SUMIFS(SERVICE[ReScore], SERVICE[Service Implementation], cell_left)</f>
        <v>0</v>
      </c>
      <c r="S4" s="275" t="str">
        <f>IF($D$2="CN HỒ CHÍ MINH", "Tiểu phẫu - Lầu 5", "")</f>
        <v/>
      </c>
      <c r="T4" s="277">
        <f ca="1">SUMIFS(SERVICE[ReScore], SERVICE[Surgery Type], cell_left)</f>
        <v>0</v>
      </c>
      <c r="U4" s="350"/>
      <c r="V4" s="108"/>
      <c r="W4" s="247" t="s">
        <v>923</v>
      </c>
      <c r="X4" s="478" t="str">
        <f ca="1">IFERROR(X3/X2, "Nhập Chỉ tiêu tổng")</f>
        <v>Nhập Chỉ tiêu tổng</v>
      </c>
      <c r="Y4" s="479"/>
      <c r="Z4" s="72"/>
    </row>
    <row r="5" spans="1:28" ht="18.75" x14ac:dyDescent="0.25">
      <c r="A5" s="62"/>
      <c r="B5" s="62"/>
      <c r="C5" s="191"/>
      <c r="D5" s="190"/>
      <c r="E5" s="190"/>
      <c r="F5" s="117"/>
      <c r="G5" s="472"/>
      <c r="H5" s="473"/>
      <c r="I5" s="137"/>
      <c r="J5" s="138" t="s">
        <v>855</v>
      </c>
      <c r="K5" s="139">
        <f ca="1">SUM(K2:K4)</f>
        <v>0</v>
      </c>
      <c r="L5" s="140"/>
      <c r="M5" s="226"/>
      <c r="N5" s="141" t="s">
        <v>485</v>
      </c>
      <c r="O5" s="142"/>
      <c r="P5" s="143"/>
      <c r="Q5" s="144" t="s">
        <v>553</v>
      </c>
      <c r="R5" s="145">
        <f ca="1">SUM(R2:R4)</f>
        <v>0</v>
      </c>
      <c r="S5" s="276" t="str">
        <f>IF($D$2="CN HỒ CHÍ MINH", "Tiểu phẫu - Lầu 6", "")</f>
        <v/>
      </c>
      <c r="T5" s="278">
        <f ca="1">SUMIFS(SERVICE[ReScore], SERVICE[Surgery Type], cell_left)</f>
        <v>0</v>
      </c>
      <c r="U5" s="350"/>
      <c r="V5" s="108"/>
      <c r="W5" s="72"/>
      <c r="X5" s="72"/>
      <c r="Y5" s="72"/>
      <c r="Z5" s="72"/>
    </row>
    <row r="6" spans="1:28" x14ac:dyDescent="0.25">
      <c r="A6" s="62"/>
      <c r="B6" s="62"/>
      <c r="C6" s="191"/>
      <c r="D6" s="190"/>
      <c r="E6" s="190"/>
      <c r="F6" s="197"/>
      <c r="G6" s="72"/>
      <c r="H6" s="72"/>
      <c r="I6" s="72"/>
      <c r="J6" s="72"/>
      <c r="K6" s="72"/>
      <c r="L6" s="72"/>
      <c r="M6" s="108"/>
      <c r="N6" s="100"/>
      <c r="O6" s="198"/>
      <c r="P6" s="199"/>
      <c r="Q6" s="199"/>
      <c r="R6" s="199"/>
      <c r="S6" s="199"/>
      <c r="T6" s="199"/>
      <c r="U6" s="352"/>
      <c r="V6" s="108"/>
      <c r="W6" s="72"/>
      <c r="X6" s="72"/>
      <c r="Y6" s="72"/>
      <c r="Z6" s="72"/>
    </row>
    <row r="7" spans="1:28" s="86" customFormat="1" x14ac:dyDescent="0.25">
      <c r="A7" s="146" t="s">
        <v>1</v>
      </c>
      <c r="B7" s="146" t="s">
        <v>445</v>
      </c>
      <c r="C7" s="147" t="s">
        <v>11</v>
      </c>
      <c r="D7" s="146" t="s">
        <v>27</v>
      </c>
      <c r="E7" s="146" t="s">
        <v>472</v>
      </c>
      <c r="F7" s="92" t="s">
        <v>492</v>
      </c>
      <c r="G7" s="148" t="s">
        <v>513</v>
      </c>
      <c r="H7" s="148" t="s">
        <v>514</v>
      </c>
      <c r="I7" s="148" t="s">
        <v>515</v>
      </c>
      <c r="J7" s="148" t="s">
        <v>516</v>
      </c>
      <c r="K7" s="148" t="s">
        <v>517</v>
      </c>
      <c r="L7" s="148" t="s">
        <v>518</v>
      </c>
      <c r="M7" s="227" t="s">
        <v>519</v>
      </c>
      <c r="N7" s="149" t="s">
        <v>483</v>
      </c>
      <c r="O7" s="149" t="s">
        <v>484</v>
      </c>
      <c r="P7" s="148" t="s">
        <v>507</v>
      </c>
      <c r="Q7" s="148" t="s">
        <v>520</v>
      </c>
      <c r="R7" s="148" t="s">
        <v>521</v>
      </c>
      <c r="S7" s="148" t="s">
        <v>506</v>
      </c>
      <c r="T7" s="148" t="s">
        <v>522</v>
      </c>
      <c r="U7" s="92" t="s">
        <v>2795</v>
      </c>
      <c r="V7" s="262" t="s">
        <v>959</v>
      </c>
      <c r="W7" s="146" t="s">
        <v>958</v>
      </c>
      <c r="X7" s="263" t="s">
        <v>991</v>
      </c>
      <c r="Y7" s="146" t="s">
        <v>960</v>
      </c>
      <c r="Z7" s="146" t="s">
        <v>992</v>
      </c>
      <c r="AA7" s="370" t="s">
        <v>993</v>
      </c>
      <c r="AB7" s="370" t="s">
        <v>2798</v>
      </c>
    </row>
    <row r="8" spans="1:28" s="150" customFormat="1" ht="33" customHeight="1" x14ac:dyDescent="0.25">
      <c r="A8" s="248" t="s">
        <v>0</v>
      </c>
      <c r="B8" s="248" t="s">
        <v>482</v>
      </c>
      <c r="C8" s="249" t="s">
        <v>512</v>
      </c>
      <c r="D8" s="248" t="s">
        <v>28</v>
      </c>
      <c r="E8" s="248" t="s">
        <v>475</v>
      </c>
      <c r="F8" s="250" t="s">
        <v>925</v>
      </c>
      <c r="G8" s="251" t="s">
        <v>502</v>
      </c>
      <c r="H8" s="252"/>
      <c r="I8" s="251" t="s">
        <v>503</v>
      </c>
      <c r="J8" s="252"/>
      <c r="K8" s="251" t="s">
        <v>504</v>
      </c>
      <c r="L8" s="252"/>
      <c r="M8" s="253" t="s">
        <v>927</v>
      </c>
      <c r="N8" s="254" t="s">
        <v>523</v>
      </c>
      <c r="O8" s="255" t="s">
        <v>524</v>
      </c>
      <c r="P8" s="256" t="s">
        <v>505</v>
      </c>
      <c r="Q8" s="256" t="s">
        <v>508</v>
      </c>
      <c r="R8" s="256" t="s">
        <v>509</v>
      </c>
      <c r="S8" s="256" t="s">
        <v>510</v>
      </c>
      <c r="T8" s="256" t="s">
        <v>511</v>
      </c>
      <c r="U8" s="353" t="s">
        <v>2796</v>
      </c>
      <c r="V8" s="264" t="s">
        <v>961</v>
      </c>
      <c r="W8" s="265" t="s">
        <v>962</v>
      </c>
      <c r="X8" s="265" t="str">
        <f>IF($D$2="CN HÀ NỘI", "Số ca Tiểu phẫu", "SL Tiểu phẫu L5")</f>
        <v>SL Tiểu phẫu L5</v>
      </c>
      <c r="Y8" s="265" t="str">
        <f>IF($D$2="CN HÀ NỘI", "Điểm làm DV Tiểu phẫu", "Điểm làm DV Tiểu phẫu - Lầu 5")</f>
        <v>Điểm làm DV Tiểu phẫu - Lầu 5</v>
      </c>
      <c r="Z8" s="265" t="str">
        <f>IF($D$2="CN HÀ NỘI", "", "SLTiểu phẫu L6")</f>
        <v>SLTiểu phẫu L6</v>
      </c>
      <c r="AA8" s="371" t="str">
        <f>IF($D$2="CN HÀ NỘI", "", "Điểm làm DV Tiểu phẫu - Lầu 6")</f>
        <v>Điểm làm DV Tiểu phẫu - Lầu 6</v>
      </c>
      <c r="AB8" s="372" t="s">
        <v>2797</v>
      </c>
    </row>
    <row r="9" spans="1:28" s="86" customFormat="1" ht="17.25" customHeight="1" x14ac:dyDescent="0.25">
      <c r="A9" s="62"/>
      <c r="B9" s="62"/>
      <c r="C9" s="151" t="s">
        <v>551</v>
      </c>
      <c r="D9" s="62"/>
      <c r="E9" s="62"/>
      <c r="F9" s="243" t="s">
        <v>926</v>
      </c>
      <c r="G9" s="152" t="s">
        <v>448</v>
      </c>
      <c r="H9" s="152" t="s">
        <v>449</v>
      </c>
      <c r="I9" s="152" t="s">
        <v>448</v>
      </c>
      <c r="J9" s="152" t="s">
        <v>449</v>
      </c>
      <c r="K9" s="152" t="s">
        <v>448</v>
      </c>
      <c r="L9" s="152" t="s">
        <v>449</v>
      </c>
      <c r="M9" s="244" t="s">
        <v>485</v>
      </c>
      <c r="N9" s="153" t="s">
        <v>485</v>
      </c>
      <c r="O9" s="154" t="s">
        <v>485</v>
      </c>
      <c r="P9" s="257"/>
      <c r="Q9" s="257"/>
      <c r="R9" s="258" t="s">
        <v>963</v>
      </c>
      <c r="S9" s="257"/>
      <c r="T9" s="257"/>
      <c r="U9" s="354"/>
      <c r="V9" s="357" t="s">
        <v>964</v>
      </c>
      <c r="W9" s="358"/>
      <c r="X9" s="358"/>
      <c r="Y9" s="358"/>
      <c r="Z9" s="358"/>
      <c r="AA9" s="374"/>
      <c r="AB9" s="372"/>
    </row>
    <row r="10" spans="1:28" s="160" customFormat="1" ht="18" customHeight="1" x14ac:dyDescent="0.25">
      <c r="A10" s="155" t="str">
        <f>"("&amp;COLUMN()&amp;")"</f>
        <v>(1)</v>
      </c>
      <c r="B10" s="155" t="str">
        <f>"("&amp;COLUMN()&amp;")"</f>
        <v>(2)</v>
      </c>
      <c r="C10" s="156" t="s">
        <v>534</v>
      </c>
      <c r="D10" s="155" t="str">
        <f>"("&amp;COLUMN()&amp;")"</f>
        <v>(4)</v>
      </c>
      <c r="E10" s="155" t="str">
        <f t="shared" ref="E10:AB10" si="0">"("&amp;COLUMN()&amp;")"</f>
        <v>(5)</v>
      </c>
      <c r="F10" s="157" t="str">
        <f t="shared" si="0"/>
        <v>(6)</v>
      </c>
      <c r="G10" s="158" t="str">
        <f t="shared" si="0"/>
        <v>(7)</v>
      </c>
      <c r="H10" s="158" t="str">
        <f t="shared" si="0"/>
        <v>(8)</v>
      </c>
      <c r="I10" s="158" t="str">
        <f t="shared" si="0"/>
        <v>(9)</v>
      </c>
      <c r="J10" s="158" t="str">
        <f t="shared" si="0"/>
        <v>(10)</v>
      </c>
      <c r="K10" s="158" t="str">
        <f t="shared" si="0"/>
        <v>(11)</v>
      </c>
      <c r="L10" s="158" t="str">
        <f t="shared" si="0"/>
        <v>(12)</v>
      </c>
      <c r="M10" s="159" t="str">
        <f t="shared" si="0"/>
        <v>(13)</v>
      </c>
      <c r="N10" s="159" t="str">
        <f t="shared" si="0"/>
        <v>(14)</v>
      </c>
      <c r="O10" s="159" t="str">
        <f t="shared" si="0"/>
        <v>(15)</v>
      </c>
      <c r="P10" s="158" t="str">
        <f t="shared" si="0"/>
        <v>(16)</v>
      </c>
      <c r="Q10" s="158" t="str">
        <f t="shared" si="0"/>
        <v>(17)</v>
      </c>
      <c r="R10" s="158" t="str">
        <f t="shared" si="0"/>
        <v>(18)</v>
      </c>
      <c r="S10" s="158" t="str">
        <f t="shared" si="0"/>
        <v>(19)</v>
      </c>
      <c r="T10" s="158" t="str">
        <f t="shared" si="0"/>
        <v>(20)</v>
      </c>
      <c r="U10" s="158" t="str">
        <f t="shared" si="0"/>
        <v>(21)</v>
      </c>
      <c r="V10" s="267" t="str">
        <f t="shared" si="0"/>
        <v>(22)</v>
      </c>
      <c r="W10" s="157" t="str">
        <f t="shared" si="0"/>
        <v>(23)</v>
      </c>
      <c r="X10" s="157" t="str">
        <f t="shared" si="0"/>
        <v>(24)</v>
      </c>
      <c r="Y10" s="157" t="str">
        <f t="shared" si="0"/>
        <v>(25)</v>
      </c>
      <c r="Z10" s="157" t="str">
        <f t="shared" si="0"/>
        <v>(26)</v>
      </c>
      <c r="AA10" s="375" t="str">
        <f t="shared" si="0"/>
        <v>(27)</v>
      </c>
      <c r="AB10" s="375" t="str">
        <f t="shared" si="0"/>
        <v>(28)</v>
      </c>
    </row>
    <row r="11" spans="1:28" x14ac:dyDescent="0.25">
      <c r="A11" s="62">
        <v>1</v>
      </c>
      <c r="B11" s="62" t="str">
        <f ca="1">IFERROR(INDEX(EMPLOYEES[Employee ID], MATCH(KPI[[#This Row],[No.]], EMPLOYEES[Count_DT], 0)), "")</f>
        <v/>
      </c>
      <c r="C11" s="151" t="str">
        <f ca="1">IFERROR(INDEX(EMPLOYEES[Employee], MATCH(KPI[[#This Row],[Employee ID]], EMPLOYEES[Employee ID], 0)), "")</f>
        <v/>
      </c>
      <c r="D11" s="190" t="str">
        <f ca="1">IFERROR(INDEX(EMPLOYEES[Department], MATCH(KPI[[#This Row],[Employee ID]], EMPLOYEES[Employee ID], 0)), "")</f>
        <v/>
      </c>
      <c r="E11" s="190" t="str">
        <f ca="1">IFERROR(INDEX(EMPLOYEES[Position], MATCH(KPI[[#This Row],[Employee ID]], EMPLOYEES[Employee ID], 0)), "")</f>
        <v/>
      </c>
      <c r="F11" s="200">
        <f ca="1">SUM(KPI[[#This Row],[Surgery (On)]:[Spa (Off)]])</f>
        <v>0</v>
      </c>
      <c r="G11" s="201">
        <f ca="1">SUMIFS(SALE[ReScore], SALE[Employee ID], KPI[[#This Row],[Employee ID]], SALE[Service Implementation], "Phẫu thuật", SALE[Product Name], "&lt;&gt;Chi phí n?m l?u*") - cell_right</f>
        <v>0</v>
      </c>
      <c r="H1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" s="202">
        <f ca="1">SUMIFS(SALE[ReScore], SALE[Employee ID], KPI[[#This Row],[Employee ID]], SALE[Service Implementation], "Laser", SALE[Product Name], "&lt;&gt;Chi phí n?m l?u*") - cell_right</f>
        <v>0</v>
      </c>
      <c r="J1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" s="202">
        <f ca="1">SUMIFS(SALE[ReScore], SALE[Employee ID], KPI[[#This Row],[Employee ID]], SALE[Service Implementation], "Spa", SALE[Product Name], "&lt;&gt;Chi phí n?m l?u*") - cell_right</f>
        <v>0</v>
      </c>
      <c r="L1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" s="228">
        <f ca="1">SUMIFS(SALE_PD[Paid Amount (Base)], SALE_PD[Employee ID], KPI[[#This Row],[Employee ID]], SALE_PD[Product Name], "Chi phí n?m l?u*")</f>
        <v>0</v>
      </c>
      <c r="N11" s="203">
        <f ca="1">SUMIFS(SALE_PD[Paid Amount (Base)], SALE_PD[Employee ID], KPI[[#This Row],[Employee ID]], SALE_PD[Department], KPI[[#This Row],[Department]])</f>
        <v>0</v>
      </c>
      <c r="O11" s="204">
        <f ca="1">IFERROR(SUMIFS(DENTISTRY[Paid Amount (Base)], DENTISTRY[Employee ID], KPI[[#This Row],[Employee ID]]), "")</f>
        <v>0</v>
      </c>
      <c r="P11" s="205">
        <f ca="1">SUMIFS(SERVICE[ReScore], SERVICE[Employee ID], KPI[[#This Row],[Employee ID]], SERVICE[Customer Type], "Tái khám")</f>
        <v>0</v>
      </c>
      <c r="Q1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" s="205">
        <f ca="1">SUMIFS(SERVICE[ReScore], SERVICE[Employee ID], KPI[[#This Row],[Employee ID]], SERVICE[Customer Type], "&lt;&gt;Tái khám", SERVICE[Service Group], "*PHUN X*")</f>
        <v>0</v>
      </c>
      <c r="T1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" s="355">
        <f ca="1">SUM(KPI[[#This Row],[Laser (Service)]:[Surgery (Service)]])</f>
        <v>0</v>
      </c>
      <c r="V11" s="268">
        <f ca="1">SUMIFS(SERVICE[Quantity], SERVICE[Employee ID], KPI[[#This Row],[Employee ID]], SERVICE[Surgery Type], "Đại phẫu")</f>
        <v>0</v>
      </c>
      <c r="W11" s="266">
        <f ca="1">SUMIFS(SERVICE[ReScore], SERVICE[Employee ID], KPI[[#This Row],[Employee ID]], SERVICE[Surgery Type], "Đại phẫu")</f>
        <v>0</v>
      </c>
      <c r="X11" s="269">
        <f ca="1">SUMIFS(SERVICE[Quantity], SERVICE[Employee ID], KPI[[#This Row],[Employee ID]], SERVICE[Surgery Type], IF($D$2="CN HÀ NỘI", "Tiểu phẫu"&amp;"*", "*Lầu 5*"))</f>
        <v>0</v>
      </c>
      <c r="Y11" s="266">
        <f ca="1">SUMIFS(SERVICE[ReScore], SERVICE[Employee ID], KPI[[#This Row],[Employee ID]], SERVICE[Surgery Type], IF($D$2="CN HÀ NỘI", "Tiểu phẫu"&amp;"*", "*Lầu 5*"))</f>
        <v>0</v>
      </c>
      <c r="Z11" s="269">
        <f ca="1">SUMIFS(SERVICE[Quantity], SERVICE[Employee ID], KPI[[#This Row],[Employee ID]], SERVICE[Surgery Type], IF($D$2="CN HÀ NỘI", "Tiểu phẫu"&amp;"*", "*Lầu 6*"))</f>
        <v>0</v>
      </c>
      <c r="AA11" s="384">
        <f ca="1">SUMIFS(SERVICE[ReScore], SERVICE[Employee ID], KPI[[#This Row],[Employee ID]], SERVICE[Surgery Type], IF($D$2="CN HÀ NỘI", "Tiểu phẫu"&amp;"*", "*Lầu 6*"))</f>
        <v>0</v>
      </c>
      <c r="AB11" s="384">
        <f ca="1">SUMIFS(CUSTOMER[No. Inpatient], CUSTOMER[Employee ID], KPI[[#This Row],[Employee ID]])</f>
        <v>0</v>
      </c>
    </row>
    <row r="12" spans="1:28" x14ac:dyDescent="0.25">
      <c r="A12" s="62">
        <v>2</v>
      </c>
      <c r="B12" s="62" t="str">
        <f ca="1">IFERROR(INDEX(EMPLOYEES[Employee ID], MATCH(KPI[[#This Row],[No.]], EMPLOYEES[Count_DT], 0)), "")</f>
        <v/>
      </c>
      <c r="C12" s="151" t="str">
        <f ca="1">IFERROR(INDEX(EMPLOYEES[Employee], MATCH(KPI[[#This Row],[Employee ID]], EMPLOYEES[Employee ID], 0)), "")</f>
        <v/>
      </c>
      <c r="D12" s="190" t="str">
        <f ca="1">IFERROR(INDEX(EMPLOYEES[Department], MATCH(KPI[[#This Row],[Employee ID]], EMPLOYEES[Employee ID], 0)), "")</f>
        <v/>
      </c>
      <c r="E12" s="190" t="str">
        <f ca="1">IFERROR(INDEX(EMPLOYEES[Position], MATCH(KPI[[#This Row],[Employee ID]], EMPLOYEES[Employee ID], 0)), "")</f>
        <v/>
      </c>
      <c r="F12" s="200">
        <f ca="1">SUM(KPI[[#This Row],[Surgery (On)]:[Spa (Off)]])</f>
        <v>0</v>
      </c>
      <c r="G12" s="201">
        <f ca="1">SUMIFS(SALE[ReScore], SALE[Employee ID], KPI[[#This Row],[Employee ID]], SALE[Service Implementation], "Phẫu thuật", SALE[Product Name], "&lt;&gt;Chi phí n?m l?u*") - cell_right</f>
        <v>0</v>
      </c>
      <c r="H1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" s="202">
        <f ca="1">SUMIFS(SALE[ReScore], SALE[Employee ID], KPI[[#This Row],[Employee ID]], SALE[Service Implementation], "Laser", SALE[Product Name], "&lt;&gt;Chi phí n?m l?u*") - cell_right</f>
        <v>0</v>
      </c>
      <c r="J1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" s="202">
        <f ca="1">SUMIFS(SALE[ReScore], SALE[Employee ID], KPI[[#This Row],[Employee ID]], SALE[Service Implementation], "Spa", SALE[Product Name], "&lt;&gt;Chi phí n?m l?u*") - cell_right</f>
        <v>0</v>
      </c>
      <c r="L1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" s="228">
        <f ca="1">SUMIFS(SALE_PD[Paid Amount (Base)], SALE_PD[Employee ID], KPI[[#This Row],[Employee ID]], SALE_PD[Product Name], "Chi phí n?m l?u*")</f>
        <v>0</v>
      </c>
      <c r="N12" s="203">
        <f ca="1">SUMIFS(SALE_PD[Paid Amount (Base)], SALE_PD[Employee ID], KPI[[#This Row],[Employee ID]], SALE_PD[Department], KPI[[#This Row],[Department]])</f>
        <v>0</v>
      </c>
      <c r="O12" s="204">
        <f ca="1">IFERROR(SUMIFS(DENTISTRY[Paid Amount (Base)], DENTISTRY[Employee ID], KPI[[#This Row],[Employee ID]]), "")</f>
        <v>0</v>
      </c>
      <c r="P12" s="205">
        <f ca="1">SUMIFS(SERVICE[ReScore], SERVICE[Employee ID], KPI[[#This Row],[Employee ID]], SERVICE[Customer Type], "Tái khám")</f>
        <v>0</v>
      </c>
      <c r="Q1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" s="205">
        <f ca="1">SUMIFS(SERVICE[ReScore], SERVICE[Employee ID], KPI[[#This Row],[Employee ID]], SERVICE[Customer Type], "&lt;&gt;Tái khám", SERVICE[Service Group], "*PHUN X*")</f>
        <v>0</v>
      </c>
      <c r="T1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" s="355">
        <f ca="1">SUM(KPI[[#This Row],[Laser (Service)]:[Surgery (Service)]])</f>
        <v>0</v>
      </c>
      <c r="V12" s="269">
        <f ca="1">SUMIFS(SERVICE[Quantity], SERVICE[Employee ID], KPI[[#This Row],[Employee ID]], SERVICE[Surgery Type], "Đại phẫu")</f>
        <v>0</v>
      </c>
      <c r="W12" s="266">
        <f ca="1">SUMIFS(SERVICE[ReScore], SERVICE[Employee ID], KPI[[#This Row],[Employee ID]], SERVICE[Surgery Type], "Đại phẫu")</f>
        <v>0</v>
      </c>
      <c r="X12" s="269">
        <f ca="1">SUMIFS(SERVICE[Quantity], SERVICE[Employee ID], KPI[[#This Row],[Employee ID]], SERVICE[Surgery Type], IF($D$2="CN HÀ NỘI", "Tiểu phẫu"&amp;"*", "*Lầu 5*"))</f>
        <v>0</v>
      </c>
      <c r="Y12" s="266">
        <f ca="1">SUMIFS(SERVICE[ReScore], SERVICE[Employee ID], KPI[[#This Row],[Employee ID]], SERVICE[Surgery Type], IF($D$2="CN HÀ NỘI", "Tiểu phẫu"&amp;"*", "*Lầu 5*"))</f>
        <v>0</v>
      </c>
      <c r="Z12" s="269">
        <f ca="1">SUMIFS(SERVICE[Quantity], SERVICE[Employee ID], KPI[[#This Row],[Employee ID]], SERVICE[Surgery Type], IF($D$2="CN HÀ NỘI", "Tiểu phẫu"&amp;"*", "*Lầu 6*"))</f>
        <v>0</v>
      </c>
      <c r="AA12" s="384">
        <f ca="1">SUMIFS(SERVICE[ReScore], SERVICE[Employee ID], KPI[[#This Row],[Employee ID]], SERVICE[Surgery Type], IF($D$2="CN HÀ NỘI", "Tiểu phẫu"&amp;"*", "*Lầu 6*"))</f>
        <v>0</v>
      </c>
      <c r="AB12" s="384">
        <f ca="1">SUMIFS(CUSTOMER[No. Inpatient], CUSTOMER[Employee ID], KPI[[#This Row],[Employee ID]])</f>
        <v>0</v>
      </c>
    </row>
    <row r="13" spans="1:28" x14ac:dyDescent="0.25">
      <c r="A13" s="62">
        <v>3</v>
      </c>
      <c r="B13" s="62" t="str">
        <f ca="1">IFERROR(INDEX(EMPLOYEES[Employee ID], MATCH(KPI[[#This Row],[No.]], EMPLOYEES[Count_DT], 0)), "")</f>
        <v/>
      </c>
      <c r="C13" s="151" t="str">
        <f ca="1">IFERROR(INDEX(EMPLOYEES[Employee], MATCH(KPI[[#This Row],[Employee ID]], EMPLOYEES[Employee ID], 0)), "")</f>
        <v/>
      </c>
      <c r="D13" s="190" t="str">
        <f ca="1">IFERROR(INDEX(EMPLOYEES[Department], MATCH(KPI[[#This Row],[Employee ID]], EMPLOYEES[Employee ID], 0)), "")</f>
        <v/>
      </c>
      <c r="E13" s="190" t="str">
        <f ca="1">IFERROR(INDEX(EMPLOYEES[Position], MATCH(KPI[[#This Row],[Employee ID]], EMPLOYEES[Employee ID], 0)), "")</f>
        <v/>
      </c>
      <c r="F13" s="200">
        <f ca="1">SUM(KPI[[#This Row],[Surgery (On)]:[Spa (Off)]])</f>
        <v>0</v>
      </c>
      <c r="G13" s="201">
        <f ca="1">SUMIFS(SALE[ReScore], SALE[Employee ID], KPI[[#This Row],[Employee ID]], SALE[Service Implementation], "Phẫu thuật", SALE[Product Name], "&lt;&gt;Chi phí n?m l?u*") - cell_right</f>
        <v>0</v>
      </c>
      <c r="H1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" s="202">
        <f ca="1">SUMIFS(SALE[ReScore], SALE[Employee ID], KPI[[#This Row],[Employee ID]], SALE[Service Implementation], "Laser", SALE[Product Name], "&lt;&gt;Chi phí n?m l?u*") - cell_right</f>
        <v>0</v>
      </c>
      <c r="J1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" s="202">
        <f ca="1">SUMIFS(SALE[ReScore], SALE[Employee ID], KPI[[#This Row],[Employee ID]], SALE[Service Implementation], "Spa", SALE[Product Name], "&lt;&gt;Chi phí n?m l?u*") - cell_right</f>
        <v>0</v>
      </c>
      <c r="L1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" s="228">
        <f ca="1">SUMIFS(SALE_PD[Paid Amount (Base)], SALE_PD[Employee ID], KPI[[#This Row],[Employee ID]], SALE_PD[Product Name], "Chi phí n?m l?u*")</f>
        <v>0</v>
      </c>
      <c r="N13" s="203">
        <f ca="1">SUMIFS(SALE_PD[Paid Amount (Base)], SALE_PD[Employee ID], KPI[[#This Row],[Employee ID]], SALE_PD[Department], KPI[[#This Row],[Department]])</f>
        <v>0</v>
      </c>
      <c r="O13" s="204">
        <f ca="1">IFERROR(SUMIFS(DENTISTRY[Paid Amount (Base)], DENTISTRY[Employee ID], KPI[[#This Row],[Employee ID]]), "")</f>
        <v>0</v>
      </c>
      <c r="P13" s="205">
        <f ca="1">SUMIFS(SERVICE[ReScore], SERVICE[Employee ID], KPI[[#This Row],[Employee ID]], SERVICE[Customer Type], "Tái khám")</f>
        <v>0</v>
      </c>
      <c r="Q1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" s="205">
        <f ca="1">SUMIFS(SERVICE[ReScore], SERVICE[Employee ID], KPI[[#This Row],[Employee ID]], SERVICE[Customer Type], "&lt;&gt;Tái khám", SERVICE[Service Group], "*PHUN X*")</f>
        <v>0</v>
      </c>
      <c r="T1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" s="355">
        <f ca="1">SUM(KPI[[#This Row],[Laser (Service)]:[Surgery (Service)]])</f>
        <v>0</v>
      </c>
      <c r="V13" s="269">
        <f ca="1">SUMIFS(SERVICE[Quantity], SERVICE[Employee ID], KPI[[#This Row],[Employee ID]], SERVICE[Surgery Type], "Đại phẫu")</f>
        <v>0</v>
      </c>
      <c r="W13" s="266">
        <f ca="1">SUMIFS(SERVICE[ReScore], SERVICE[Employee ID], KPI[[#This Row],[Employee ID]], SERVICE[Surgery Type], "Đại phẫu")</f>
        <v>0</v>
      </c>
      <c r="X13" s="269">
        <f ca="1">SUMIFS(SERVICE[Quantity], SERVICE[Employee ID], KPI[[#This Row],[Employee ID]], SERVICE[Surgery Type], IF($D$2="CN HÀ NỘI", "Tiểu phẫu"&amp;"*", "*Lầu 5*"))</f>
        <v>0</v>
      </c>
      <c r="Y13" s="266">
        <f ca="1">SUMIFS(SERVICE[ReScore], SERVICE[Employee ID], KPI[[#This Row],[Employee ID]], SERVICE[Surgery Type], IF($D$2="CN HÀ NỘI", "Tiểu phẫu"&amp;"*", "*Lầu 5*"))</f>
        <v>0</v>
      </c>
      <c r="Z13" s="269">
        <f ca="1">SUMIFS(SERVICE[Quantity], SERVICE[Employee ID], KPI[[#This Row],[Employee ID]], SERVICE[Surgery Type], IF($D$2="CN HÀ NỘI", "Tiểu phẫu"&amp;"*", "*Lầu 6*"))</f>
        <v>0</v>
      </c>
      <c r="AA13" s="384">
        <f ca="1">SUMIFS(SERVICE[ReScore], SERVICE[Employee ID], KPI[[#This Row],[Employee ID]], SERVICE[Surgery Type], IF($D$2="CN HÀ NỘI", "Tiểu phẫu"&amp;"*", "*Lầu 6*"))</f>
        <v>0</v>
      </c>
      <c r="AB13" s="384">
        <f ca="1">SUMIFS(CUSTOMER[No. Inpatient], CUSTOMER[Employee ID], KPI[[#This Row],[Employee ID]])</f>
        <v>0</v>
      </c>
    </row>
    <row r="14" spans="1:28" ht="17.25" customHeight="1" x14ac:dyDescent="0.25">
      <c r="A14" s="62">
        <v>4</v>
      </c>
      <c r="B14" s="62" t="str">
        <f ca="1">IFERROR(INDEX(EMPLOYEES[Employee ID], MATCH(KPI[[#This Row],[No.]], EMPLOYEES[Count_DT], 0)), "")</f>
        <v/>
      </c>
      <c r="C14" s="151" t="str">
        <f ca="1">IFERROR(INDEX(EMPLOYEES[Employee], MATCH(KPI[[#This Row],[Employee ID]], EMPLOYEES[Employee ID], 0)), "")</f>
        <v/>
      </c>
      <c r="D14" s="190" t="str">
        <f ca="1">IFERROR(INDEX(EMPLOYEES[Department], MATCH(KPI[[#This Row],[Employee ID]], EMPLOYEES[Employee ID], 0)), "")</f>
        <v/>
      </c>
      <c r="E14" s="190" t="str">
        <f ca="1">IFERROR(INDEX(EMPLOYEES[Position], MATCH(KPI[[#This Row],[Employee ID]], EMPLOYEES[Employee ID], 0)), "")</f>
        <v/>
      </c>
      <c r="F14" s="200">
        <f ca="1">SUM(KPI[[#This Row],[Surgery (On)]:[Spa (Off)]])</f>
        <v>0</v>
      </c>
      <c r="G14" s="201">
        <f ca="1">SUMIFS(SALE[ReScore], SALE[Employee ID], KPI[[#This Row],[Employee ID]], SALE[Service Implementation], "Phẫu thuật", SALE[Product Name], "&lt;&gt;Chi phí n?m l?u*") - cell_right</f>
        <v>0</v>
      </c>
      <c r="H1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" s="202">
        <f ca="1">SUMIFS(SALE[ReScore], SALE[Employee ID], KPI[[#This Row],[Employee ID]], SALE[Service Implementation], "Laser", SALE[Product Name], "&lt;&gt;Chi phí n?m l?u*") - cell_right</f>
        <v>0</v>
      </c>
      <c r="J1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" s="202">
        <f ca="1">SUMIFS(SALE[ReScore], SALE[Employee ID], KPI[[#This Row],[Employee ID]], SALE[Service Implementation], "Spa", SALE[Product Name], "&lt;&gt;Chi phí n?m l?u*") - cell_right</f>
        <v>0</v>
      </c>
      <c r="L1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" s="228">
        <f ca="1">SUMIFS(SALE_PD[Paid Amount (Base)], SALE_PD[Employee ID], KPI[[#This Row],[Employee ID]], SALE_PD[Product Name], "Chi phí n?m l?u*")</f>
        <v>0</v>
      </c>
      <c r="N14" s="203">
        <f ca="1">SUMIFS(SALE_PD[Paid Amount (Base)], SALE_PD[Employee ID], KPI[[#This Row],[Employee ID]], SALE_PD[Department], KPI[[#This Row],[Department]])</f>
        <v>0</v>
      </c>
      <c r="O14" s="204">
        <f ca="1">IFERROR(SUMIFS(DENTISTRY[Paid Amount (Base)], DENTISTRY[Employee ID], KPI[[#This Row],[Employee ID]]), "")</f>
        <v>0</v>
      </c>
      <c r="P14" s="205">
        <f ca="1">SUMIFS(SERVICE[ReScore], SERVICE[Employee ID], KPI[[#This Row],[Employee ID]], SERVICE[Customer Type], "Tái khám")</f>
        <v>0</v>
      </c>
      <c r="Q1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" s="205">
        <f ca="1">SUMIFS(SERVICE[ReScore], SERVICE[Employee ID], KPI[[#This Row],[Employee ID]], SERVICE[Customer Type], "&lt;&gt;Tái khám", SERVICE[Service Group], "*PHUN X*")</f>
        <v>0</v>
      </c>
      <c r="T1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" s="355">
        <f ca="1">SUM(KPI[[#This Row],[Laser (Service)]:[Surgery (Service)]])</f>
        <v>0</v>
      </c>
      <c r="V14" s="269">
        <f ca="1">SUMIFS(SERVICE[Quantity], SERVICE[Employee ID], KPI[[#This Row],[Employee ID]], SERVICE[Surgery Type], "Đại phẫu")</f>
        <v>0</v>
      </c>
      <c r="W14" s="266">
        <f ca="1">SUMIFS(SERVICE[ReScore], SERVICE[Employee ID], KPI[[#This Row],[Employee ID]], SERVICE[Surgery Type], "Đại phẫu")</f>
        <v>0</v>
      </c>
      <c r="X14" s="269">
        <f ca="1">SUMIFS(SERVICE[Quantity], SERVICE[Employee ID], KPI[[#This Row],[Employee ID]], SERVICE[Surgery Type], IF($D$2="CN HÀ NỘI", "Tiểu phẫu"&amp;"*", "*Lầu 5*"))</f>
        <v>0</v>
      </c>
      <c r="Y14" s="266">
        <f ca="1">SUMIFS(SERVICE[ReScore], SERVICE[Employee ID], KPI[[#This Row],[Employee ID]], SERVICE[Surgery Type], IF($D$2="CN HÀ NỘI", "Tiểu phẫu"&amp;"*", "*Lầu 5*"))</f>
        <v>0</v>
      </c>
      <c r="Z14" s="269">
        <f ca="1">SUMIFS(SERVICE[Quantity], SERVICE[Employee ID], KPI[[#This Row],[Employee ID]], SERVICE[Surgery Type], IF($D$2="CN HÀ NỘI", "Tiểu phẫu"&amp;"*", "*Lầu 6*"))</f>
        <v>0</v>
      </c>
      <c r="AA14" s="384">
        <f ca="1">SUMIFS(SERVICE[ReScore], SERVICE[Employee ID], KPI[[#This Row],[Employee ID]], SERVICE[Surgery Type], IF($D$2="CN HÀ NỘI", "Tiểu phẫu"&amp;"*", "*Lầu 6*"))</f>
        <v>0</v>
      </c>
      <c r="AB14" s="384">
        <f ca="1">SUMIFS(CUSTOMER[No. Inpatient], CUSTOMER[Employee ID], KPI[[#This Row],[Employee ID]])</f>
        <v>0</v>
      </c>
    </row>
    <row r="15" spans="1:28" x14ac:dyDescent="0.25">
      <c r="A15" s="62">
        <v>5</v>
      </c>
      <c r="B15" s="62" t="str">
        <f ca="1">IFERROR(INDEX(EMPLOYEES[Employee ID], MATCH(KPI[[#This Row],[No.]], EMPLOYEES[Count_DT], 0)), "")</f>
        <v/>
      </c>
      <c r="C15" s="151" t="str">
        <f ca="1">IFERROR(INDEX(EMPLOYEES[Employee], MATCH(KPI[[#This Row],[Employee ID]], EMPLOYEES[Employee ID], 0)), "")</f>
        <v/>
      </c>
      <c r="D15" s="190" t="str">
        <f ca="1">IFERROR(INDEX(EMPLOYEES[Department], MATCH(KPI[[#This Row],[Employee ID]], EMPLOYEES[Employee ID], 0)), "")</f>
        <v/>
      </c>
      <c r="E15" s="190" t="str">
        <f ca="1">IFERROR(INDEX(EMPLOYEES[Position], MATCH(KPI[[#This Row],[Employee ID]], EMPLOYEES[Employee ID], 0)), "")</f>
        <v/>
      </c>
      <c r="F15" s="200">
        <f ca="1">SUM(KPI[[#This Row],[Surgery (On)]:[Spa (Off)]])</f>
        <v>0</v>
      </c>
      <c r="G15" s="201">
        <f ca="1">SUMIFS(SALE[ReScore], SALE[Employee ID], KPI[[#This Row],[Employee ID]], SALE[Service Implementation], "Phẫu thuật", SALE[Product Name], "&lt;&gt;Chi phí n?m l?u*") - cell_right</f>
        <v>0</v>
      </c>
      <c r="H1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" s="202">
        <f ca="1">SUMIFS(SALE[ReScore], SALE[Employee ID], KPI[[#This Row],[Employee ID]], SALE[Service Implementation], "Laser", SALE[Product Name], "&lt;&gt;Chi phí n?m l?u*") - cell_right</f>
        <v>0</v>
      </c>
      <c r="J1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" s="202">
        <f ca="1">SUMIFS(SALE[ReScore], SALE[Employee ID], KPI[[#This Row],[Employee ID]], SALE[Service Implementation], "Spa", SALE[Product Name], "&lt;&gt;Chi phí n?m l?u*") - cell_right</f>
        <v>0</v>
      </c>
      <c r="L1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" s="228">
        <f ca="1">SUMIFS(SALE_PD[Paid Amount (Base)], SALE_PD[Employee ID], KPI[[#This Row],[Employee ID]], SALE_PD[Product Name], "Chi phí n?m l?u*")</f>
        <v>0</v>
      </c>
      <c r="N15" s="203">
        <f ca="1">SUMIFS(SALE_PD[Paid Amount (Base)], SALE_PD[Employee ID], KPI[[#This Row],[Employee ID]], SALE_PD[Department], KPI[[#This Row],[Department]])</f>
        <v>0</v>
      </c>
      <c r="O15" s="204">
        <f ca="1">IFERROR(SUMIFS(DENTISTRY[Paid Amount (Base)], DENTISTRY[Employee ID], KPI[[#This Row],[Employee ID]]), "")</f>
        <v>0</v>
      </c>
      <c r="P15" s="205">
        <f ca="1">SUMIFS(SERVICE[ReScore], SERVICE[Employee ID], KPI[[#This Row],[Employee ID]], SERVICE[Customer Type], "Tái khám")</f>
        <v>0</v>
      </c>
      <c r="Q1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" s="205">
        <f ca="1">SUMIFS(SERVICE[ReScore], SERVICE[Employee ID], KPI[[#This Row],[Employee ID]], SERVICE[Customer Type], "&lt;&gt;Tái khám", SERVICE[Service Group], "*PHUN X*")</f>
        <v>0</v>
      </c>
      <c r="T1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" s="355">
        <f ca="1">SUM(KPI[[#This Row],[Laser (Service)]:[Surgery (Service)]])</f>
        <v>0</v>
      </c>
      <c r="V15" s="269">
        <f ca="1">SUMIFS(SERVICE[Quantity], SERVICE[Employee ID], KPI[[#This Row],[Employee ID]], SERVICE[Surgery Type], "Đại phẫu")</f>
        <v>0</v>
      </c>
      <c r="W15" s="266">
        <f ca="1">SUMIFS(SERVICE[ReScore], SERVICE[Employee ID], KPI[[#This Row],[Employee ID]], SERVICE[Surgery Type], "Đại phẫu")</f>
        <v>0</v>
      </c>
      <c r="X15" s="269">
        <f ca="1">SUMIFS(SERVICE[Quantity], SERVICE[Employee ID], KPI[[#This Row],[Employee ID]], SERVICE[Surgery Type], IF($D$2="CN HÀ NỘI", "Tiểu phẫu"&amp;"*", "*Lầu 5*"))</f>
        <v>0</v>
      </c>
      <c r="Y15" s="266">
        <f ca="1">SUMIFS(SERVICE[ReScore], SERVICE[Employee ID], KPI[[#This Row],[Employee ID]], SERVICE[Surgery Type], IF($D$2="CN HÀ NỘI", "Tiểu phẫu"&amp;"*", "*Lầu 5*"))</f>
        <v>0</v>
      </c>
      <c r="Z15" s="269">
        <f ca="1">SUMIFS(SERVICE[Quantity], SERVICE[Employee ID], KPI[[#This Row],[Employee ID]], SERVICE[Surgery Type], IF($D$2="CN HÀ NỘI", "Tiểu phẫu"&amp;"*", "*Lầu 6*"))</f>
        <v>0</v>
      </c>
      <c r="AA15" s="384">
        <f ca="1">SUMIFS(SERVICE[ReScore], SERVICE[Employee ID], KPI[[#This Row],[Employee ID]], SERVICE[Surgery Type], IF($D$2="CN HÀ NỘI", "Tiểu phẫu"&amp;"*", "*Lầu 6*"))</f>
        <v>0</v>
      </c>
      <c r="AB15" s="384">
        <f ca="1">SUMIFS(CUSTOMER[No. Inpatient], CUSTOMER[Employee ID], KPI[[#This Row],[Employee ID]])</f>
        <v>0</v>
      </c>
    </row>
    <row r="16" spans="1:28" x14ac:dyDescent="0.25">
      <c r="A16" s="62">
        <v>6</v>
      </c>
      <c r="B16" s="62" t="str">
        <f ca="1">IFERROR(INDEX(EMPLOYEES[Employee ID], MATCH(KPI[[#This Row],[No.]], EMPLOYEES[Count_DT], 0)), "")</f>
        <v/>
      </c>
      <c r="C16" s="151" t="str">
        <f ca="1">IFERROR(INDEX(EMPLOYEES[Employee], MATCH(KPI[[#This Row],[Employee ID]], EMPLOYEES[Employee ID], 0)), "")</f>
        <v/>
      </c>
      <c r="D16" s="190" t="str">
        <f ca="1">IFERROR(INDEX(EMPLOYEES[Department], MATCH(KPI[[#This Row],[Employee ID]], EMPLOYEES[Employee ID], 0)), "")</f>
        <v/>
      </c>
      <c r="E16" s="190" t="str">
        <f ca="1">IFERROR(INDEX(EMPLOYEES[Position], MATCH(KPI[[#This Row],[Employee ID]], EMPLOYEES[Employee ID], 0)), "")</f>
        <v/>
      </c>
      <c r="F16" s="200">
        <f ca="1">SUM(KPI[[#This Row],[Surgery (On)]:[Spa (Off)]])</f>
        <v>0</v>
      </c>
      <c r="G16" s="201">
        <f ca="1">SUMIFS(SALE[ReScore], SALE[Employee ID], KPI[[#This Row],[Employee ID]], SALE[Service Implementation], "Phẫu thuật", SALE[Product Name], "&lt;&gt;Chi phí n?m l?u*") - cell_right</f>
        <v>0</v>
      </c>
      <c r="H1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" s="202">
        <f ca="1">SUMIFS(SALE[ReScore], SALE[Employee ID], KPI[[#This Row],[Employee ID]], SALE[Service Implementation], "Laser", SALE[Product Name], "&lt;&gt;Chi phí n?m l?u*") - cell_right</f>
        <v>0</v>
      </c>
      <c r="J1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" s="202">
        <f ca="1">SUMIFS(SALE[ReScore], SALE[Employee ID], KPI[[#This Row],[Employee ID]], SALE[Service Implementation], "Spa", SALE[Product Name], "&lt;&gt;Chi phí n?m l?u*") - cell_right</f>
        <v>0</v>
      </c>
      <c r="L1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" s="228">
        <f ca="1">SUMIFS(SALE_PD[Paid Amount (Base)], SALE_PD[Employee ID], KPI[[#This Row],[Employee ID]], SALE_PD[Product Name], "Chi phí n?m l?u*")</f>
        <v>0</v>
      </c>
      <c r="N16" s="203">
        <f ca="1">SUMIFS(SALE_PD[Paid Amount (Base)], SALE_PD[Employee ID], KPI[[#This Row],[Employee ID]], SALE_PD[Department], KPI[[#This Row],[Department]])</f>
        <v>0</v>
      </c>
      <c r="O16" s="204">
        <f ca="1">IFERROR(SUMIFS(DENTISTRY[Paid Amount (Base)], DENTISTRY[Employee ID], KPI[[#This Row],[Employee ID]]), "")</f>
        <v>0</v>
      </c>
      <c r="P16" s="205">
        <f ca="1">SUMIFS(SERVICE[ReScore], SERVICE[Employee ID], KPI[[#This Row],[Employee ID]], SERVICE[Customer Type], "Tái khám")</f>
        <v>0</v>
      </c>
      <c r="Q1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" s="205">
        <f ca="1">SUMIFS(SERVICE[ReScore], SERVICE[Employee ID], KPI[[#This Row],[Employee ID]], SERVICE[Customer Type], "&lt;&gt;Tái khám", SERVICE[Service Group], "*PHUN X*")</f>
        <v>0</v>
      </c>
      <c r="T1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" s="355">
        <f ca="1">SUM(KPI[[#This Row],[Laser (Service)]:[Surgery (Service)]])</f>
        <v>0</v>
      </c>
      <c r="V16" s="269">
        <f ca="1">SUMIFS(SERVICE[Quantity], SERVICE[Employee ID], KPI[[#This Row],[Employee ID]], SERVICE[Surgery Type], "Đại phẫu")</f>
        <v>0</v>
      </c>
      <c r="W16" s="266">
        <f ca="1">SUMIFS(SERVICE[ReScore], SERVICE[Employee ID], KPI[[#This Row],[Employee ID]], SERVICE[Surgery Type], "Đại phẫu")</f>
        <v>0</v>
      </c>
      <c r="X16" s="269">
        <f ca="1">SUMIFS(SERVICE[Quantity], SERVICE[Employee ID], KPI[[#This Row],[Employee ID]], SERVICE[Surgery Type], IF($D$2="CN HÀ NỘI", "Tiểu phẫu"&amp;"*", "*Lầu 5*"))</f>
        <v>0</v>
      </c>
      <c r="Y16" s="266">
        <f ca="1">SUMIFS(SERVICE[ReScore], SERVICE[Employee ID], KPI[[#This Row],[Employee ID]], SERVICE[Surgery Type], IF($D$2="CN HÀ NỘI", "Tiểu phẫu"&amp;"*", "*Lầu 5*"))</f>
        <v>0</v>
      </c>
      <c r="Z16" s="269">
        <f ca="1">SUMIFS(SERVICE[Quantity], SERVICE[Employee ID], KPI[[#This Row],[Employee ID]], SERVICE[Surgery Type], IF($D$2="CN HÀ NỘI", "Tiểu phẫu"&amp;"*", "*Lầu 6*"))</f>
        <v>0</v>
      </c>
      <c r="AA16" s="384">
        <f ca="1">SUMIFS(SERVICE[ReScore], SERVICE[Employee ID], KPI[[#This Row],[Employee ID]], SERVICE[Surgery Type], IF($D$2="CN HÀ NỘI", "Tiểu phẫu"&amp;"*", "*Lầu 6*"))</f>
        <v>0</v>
      </c>
      <c r="AB16" s="384">
        <f ca="1">SUMIFS(CUSTOMER[No. Inpatient], CUSTOMER[Employee ID], KPI[[#This Row],[Employee ID]])</f>
        <v>0</v>
      </c>
    </row>
    <row r="17" spans="1:28" x14ac:dyDescent="0.25">
      <c r="A17" s="62">
        <v>7</v>
      </c>
      <c r="B17" s="62" t="str">
        <f ca="1">IFERROR(INDEX(EMPLOYEES[Employee ID], MATCH(KPI[[#This Row],[No.]], EMPLOYEES[Count_DT], 0)), "")</f>
        <v/>
      </c>
      <c r="C17" s="151" t="str">
        <f ca="1">IFERROR(INDEX(EMPLOYEES[Employee], MATCH(KPI[[#This Row],[Employee ID]], EMPLOYEES[Employee ID], 0)), "")</f>
        <v/>
      </c>
      <c r="D17" s="190" t="str">
        <f ca="1">IFERROR(INDEX(EMPLOYEES[Department], MATCH(KPI[[#This Row],[Employee ID]], EMPLOYEES[Employee ID], 0)), "")</f>
        <v/>
      </c>
      <c r="E17" s="190" t="str">
        <f ca="1">IFERROR(INDEX(EMPLOYEES[Position], MATCH(KPI[[#This Row],[Employee ID]], EMPLOYEES[Employee ID], 0)), "")</f>
        <v/>
      </c>
      <c r="F17" s="200">
        <f ca="1">SUM(KPI[[#This Row],[Surgery (On)]:[Spa (Off)]])</f>
        <v>0</v>
      </c>
      <c r="G17" s="201">
        <f ca="1">SUMIFS(SALE[ReScore], SALE[Employee ID], KPI[[#This Row],[Employee ID]], SALE[Service Implementation], "Phẫu thuật", SALE[Product Name], "&lt;&gt;Chi phí n?m l?u*") - cell_right</f>
        <v>0</v>
      </c>
      <c r="H1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" s="202">
        <f ca="1">SUMIFS(SALE[ReScore], SALE[Employee ID], KPI[[#This Row],[Employee ID]], SALE[Service Implementation], "Laser", SALE[Product Name], "&lt;&gt;Chi phí n?m l?u*") - cell_right</f>
        <v>0</v>
      </c>
      <c r="J1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" s="202">
        <f ca="1">SUMIFS(SALE[ReScore], SALE[Employee ID], KPI[[#This Row],[Employee ID]], SALE[Service Implementation], "Spa", SALE[Product Name], "&lt;&gt;Chi phí n?m l?u*") - cell_right</f>
        <v>0</v>
      </c>
      <c r="L1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" s="228">
        <f ca="1">SUMIFS(SALE_PD[Paid Amount (Base)], SALE_PD[Employee ID], KPI[[#This Row],[Employee ID]], SALE_PD[Product Name], "Chi phí n?m l?u*")</f>
        <v>0</v>
      </c>
      <c r="N17" s="203">
        <f ca="1">SUMIFS(SALE_PD[Paid Amount (Base)], SALE_PD[Employee ID], KPI[[#This Row],[Employee ID]], SALE_PD[Department], KPI[[#This Row],[Department]])</f>
        <v>0</v>
      </c>
      <c r="O17" s="204">
        <f ca="1">IFERROR(SUMIFS(DENTISTRY[Paid Amount (Base)], DENTISTRY[Employee ID], KPI[[#This Row],[Employee ID]]), "")</f>
        <v>0</v>
      </c>
      <c r="P17" s="205">
        <f ca="1">SUMIFS(SERVICE[ReScore], SERVICE[Employee ID], KPI[[#This Row],[Employee ID]], SERVICE[Customer Type], "Tái khám")</f>
        <v>0</v>
      </c>
      <c r="Q1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7" s="205">
        <f ca="1">SUMIFS(SERVICE[ReScore], SERVICE[Employee ID], KPI[[#This Row],[Employee ID]], SERVICE[Customer Type], "&lt;&gt;Tái khám", SERVICE[Service Group], "*PHUN X*")</f>
        <v>0</v>
      </c>
      <c r="T1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" s="355">
        <f ca="1">SUM(KPI[[#This Row],[Laser (Service)]:[Surgery (Service)]])</f>
        <v>0</v>
      </c>
      <c r="V17" s="269">
        <f ca="1">SUMIFS(SERVICE[Quantity], SERVICE[Employee ID], KPI[[#This Row],[Employee ID]], SERVICE[Surgery Type], "Đại phẫu")</f>
        <v>0</v>
      </c>
      <c r="W17" s="266">
        <f ca="1">SUMIFS(SERVICE[ReScore], SERVICE[Employee ID], KPI[[#This Row],[Employee ID]], SERVICE[Surgery Type], "Đại phẫu")</f>
        <v>0</v>
      </c>
      <c r="X17" s="269">
        <f ca="1">SUMIFS(SERVICE[Quantity], SERVICE[Employee ID], KPI[[#This Row],[Employee ID]], SERVICE[Surgery Type], IF($D$2="CN HÀ NỘI", "Tiểu phẫu"&amp;"*", "*Lầu 5*"))</f>
        <v>0</v>
      </c>
      <c r="Y17" s="266">
        <f ca="1">SUMIFS(SERVICE[ReScore], SERVICE[Employee ID], KPI[[#This Row],[Employee ID]], SERVICE[Surgery Type], IF($D$2="CN HÀ NỘI", "Tiểu phẫu"&amp;"*", "*Lầu 5*"))</f>
        <v>0</v>
      </c>
      <c r="Z17" s="269">
        <f ca="1">SUMIFS(SERVICE[Quantity], SERVICE[Employee ID], KPI[[#This Row],[Employee ID]], SERVICE[Surgery Type], IF($D$2="CN HÀ NỘI", "Tiểu phẫu"&amp;"*", "*Lầu 6*"))</f>
        <v>0</v>
      </c>
      <c r="AA17" s="384">
        <f ca="1">SUMIFS(SERVICE[ReScore], SERVICE[Employee ID], KPI[[#This Row],[Employee ID]], SERVICE[Surgery Type], IF($D$2="CN HÀ NỘI", "Tiểu phẫu"&amp;"*", "*Lầu 6*"))</f>
        <v>0</v>
      </c>
      <c r="AB17" s="384">
        <f ca="1">SUMIFS(CUSTOMER[No. Inpatient], CUSTOMER[Employee ID], KPI[[#This Row],[Employee ID]])</f>
        <v>0</v>
      </c>
    </row>
    <row r="18" spans="1:28" x14ac:dyDescent="0.25">
      <c r="A18" s="62">
        <v>8</v>
      </c>
      <c r="B18" s="62" t="str">
        <f ca="1">IFERROR(INDEX(EMPLOYEES[Employee ID], MATCH(KPI[[#This Row],[No.]], EMPLOYEES[Count_DT], 0)), "")</f>
        <v/>
      </c>
      <c r="C18" s="151" t="str">
        <f ca="1">IFERROR(INDEX(EMPLOYEES[Employee], MATCH(KPI[[#This Row],[Employee ID]], EMPLOYEES[Employee ID], 0)), "")</f>
        <v/>
      </c>
      <c r="D18" s="190" t="str">
        <f ca="1">IFERROR(INDEX(EMPLOYEES[Department], MATCH(KPI[[#This Row],[Employee ID]], EMPLOYEES[Employee ID], 0)), "")</f>
        <v/>
      </c>
      <c r="E18" s="190" t="str">
        <f ca="1">IFERROR(INDEX(EMPLOYEES[Position], MATCH(KPI[[#This Row],[Employee ID]], EMPLOYEES[Employee ID], 0)), "")</f>
        <v/>
      </c>
      <c r="F18" s="200">
        <f ca="1">SUM(KPI[[#This Row],[Surgery (On)]:[Spa (Off)]])</f>
        <v>0</v>
      </c>
      <c r="G18" s="201">
        <f ca="1">SUMIFS(SALE[ReScore], SALE[Employee ID], KPI[[#This Row],[Employee ID]], SALE[Service Implementation], "Phẫu thuật", SALE[Product Name], "&lt;&gt;Chi phí n?m l?u*") - cell_right</f>
        <v>0</v>
      </c>
      <c r="H1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" s="202">
        <f ca="1">SUMIFS(SALE[ReScore], SALE[Employee ID], KPI[[#This Row],[Employee ID]], SALE[Service Implementation], "Laser", SALE[Product Name], "&lt;&gt;Chi phí n?m l?u*") - cell_right</f>
        <v>0</v>
      </c>
      <c r="J1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" s="202">
        <f ca="1">SUMIFS(SALE[ReScore], SALE[Employee ID], KPI[[#This Row],[Employee ID]], SALE[Service Implementation], "Spa", SALE[Product Name], "&lt;&gt;Chi phí n?m l?u*") - cell_right</f>
        <v>0</v>
      </c>
      <c r="L1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" s="228">
        <f ca="1">SUMIFS(SALE_PD[Paid Amount (Base)], SALE_PD[Employee ID], KPI[[#This Row],[Employee ID]], SALE_PD[Product Name], "Chi phí n?m l?u*")</f>
        <v>0</v>
      </c>
      <c r="N18" s="203">
        <f ca="1">SUMIFS(SALE_PD[Paid Amount (Base)], SALE_PD[Employee ID], KPI[[#This Row],[Employee ID]], SALE_PD[Department], KPI[[#This Row],[Department]])</f>
        <v>0</v>
      </c>
      <c r="O18" s="204">
        <f ca="1">IFERROR(SUMIFS(DENTISTRY[Paid Amount (Base)], DENTISTRY[Employee ID], KPI[[#This Row],[Employee ID]]), "")</f>
        <v>0</v>
      </c>
      <c r="P18" s="205">
        <f ca="1">SUMIFS(SERVICE[ReScore], SERVICE[Employee ID], KPI[[#This Row],[Employee ID]], SERVICE[Customer Type], "Tái khám")</f>
        <v>0</v>
      </c>
      <c r="Q1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8" s="205">
        <f ca="1">SUMIFS(SERVICE[ReScore], SERVICE[Employee ID], KPI[[#This Row],[Employee ID]], SERVICE[Customer Type], "&lt;&gt;Tái khám", SERVICE[Service Group], "*PHUN X*")</f>
        <v>0</v>
      </c>
      <c r="T1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" s="355">
        <f ca="1">SUM(KPI[[#This Row],[Laser (Service)]:[Surgery (Service)]])</f>
        <v>0</v>
      </c>
      <c r="V18" s="269">
        <f ca="1">SUMIFS(SERVICE[Quantity], SERVICE[Employee ID], KPI[[#This Row],[Employee ID]], SERVICE[Surgery Type], "Đại phẫu")</f>
        <v>0</v>
      </c>
      <c r="W18" s="266">
        <f ca="1">SUMIFS(SERVICE[ReScore], SERVICE[Employee ID], KPI[[#This Row],[Employee ID]], SERVICE[Surgery Type], "Đại phẫu")</f>
        <v>0</v>
      </c>
      <c r="X18" s="269">
        <f ca="1">SUMIFS(SERVICE[Quantity], SERVICE[Employee ID], KPI[[#This Row],[Employee ID]], SERVICE[Surgery Type], IF($D$2="CN HÀ NỘI", "Tiểu phẫu"&amp;"*", "*Lầu 5*"))</f>
        <v>0</v>
      </c>
      <c r="Y18" s="266">
        <f ca="1">SUMIFS(SERVICE[ReScore], SERVICE[Employee ID], KPI[[#This Row],[Employee ID]], SERVICE[Surgery Type], IF($D$2="CN HÀ NỘI", "Tiểu phẫu"&amp;"*", "*Lầu 5*"))</f>
        <v>0</v>
      </c>
      <c r="Z18" s="269">
        <f ca="1">SUMIFS(SERVICE[Quantity], SERVICE[Employee ID], KPI[[#This Row],[Employee ID]], SERVICE[Surgery Type], IF($D$2="CN HÀ NỘI", "Tiểu phẫu"&amp;"*", "*Lầu 6*"))</f>
        <v>0</v>
      </c>
      <c r="AA18" s="384">
        <f ca="1">SUMIFS(SERVICE[ReScore], SERVICE[Employee ID], KPI[[#This Row],[Employee ID]], SERVICE[Surgery Type], IF($D$2="CN HÀ NỘI", "Tiểu phẫu"&amp;"*", "*Lầu 6*"))</f>
        <v>0</v>
      </c>
      <c r="AB18" s="384">
        <f ca="1">SUMIFS(CUSTOMER[No. Inpatient], CUSTOMER[Employee ID], KPI[[#This Row],[Employee ID]])</f>
        <v>0</v>
      </c>
    </row>
    <row r="19" spans="1:28" x14ac:dyDescent="0.25">
      <c r="A19" s="62">
        <v>9</v>
      </c>
      <c r="B19" s="62" t="str">
        <f ca="1">IFERROR(INDEX(EMPLOYEES[Employee ID], MATCH(KPI[[#This Row],[No.]], EMPLOYEES[Count_DT], 0)), "")</f>
        <v/>
      </c>
      <c r="C19" s="151" t="str">
        <f ca="1">IFERROR(INDEX(EMPLOYEES[Employee], MATCH(KPI[[#This Row],[Employee ID]], EMPLOYEES[Employee ID], 0)), "")</f>
        <v/>
      </c>
      <c r="D19" s="190" t="str">
        <f ca="1">IFERROR(INDEX(EMPLOYEES[Department], MATCH(KPI[[#This Row],[Employee ID]], EMPLOYEES[Employee ID], 0)), "")</f>
        <v/>
      </c>
      <c r="E19" s="190" t="str">
        <f ca="1">IFERROR(INDEX(EMPLOYEES[Position], MATCH(KPI[[#This Row],[Employee ID]], EMPLOYEES[Employee ID], 0)), "")</f>
        <v/>
      </c>
      <c r="F19" s="200">
        <f ca="1">SUM(KPI[[#This Row],[Surgery (On)]:[Spa (Off)]])</f>
        <v>0</v>
      </c>
      <c r="G19" s="201">
        <f ca="1">SUMIFS(SALE[ReScore], SALE[Employee ID], KPI[[#This Row],[Employee ID]], SALE[Service Implementation], "Phẫu thuật", SALE[Product Name], "&lt;&gt;Chi phí n?m l?u*") - cell_right</f>
        <v>0</v>
      </c>
      <c r="H1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9" s="202">
        <f ca="1">SUMIFS(SALE[ReScore], SALE[Employee ID], KPI[[#This Row],[Employee ID]], SALE[Service Implementation], "Laser", SALE[Product Name], "&lt;&gt;Chi phí n?m l?u*") - cell_right</f>
        <v>0</v>
      </c>
      <c r="J1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9" s="202">
        <f ca="1">SUMIFS(SALE[ReScore], SALE[Employee ID], KPI[[#This Row],[Employee ID]], SALE[Service Implementation], "Spa", SALE[Product Name], "&lt;&gt;Chi phí n?m l?u*") - cell_right</f>
        <v>0</v>
      </c>
      <c r="L1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9" s="228">
        <f ca="1">SUMIFS(SALE_PD[Paid Amount (Base)], SALE_PD[Employee ID], KPI[[#This Row],[Employee ID]], SALE_PD[Product Name], "Chi phí n?m l?u*")</f>
        <v>0</v>
      </c>
      <c r="N19" s="203">
        <f ca="1">SUMIFS(SALE_PD[Paid Amount (Base)], SALE_PD[Employee ID], KPI[[#This Row],[Employee ID]], SALE_PD[Department], KPI[[#This Row],[Department]])</f>
        <v>0</v>
      </c>
      <c r="O19" s="204">
        <f ca="1">IFERROR(SUMIFS(DENTISTRY[Paid Amount (Base)], DENTISTRY[Employee ID], KPI[[#This Row],[Employee ID]]), "")</f>
        <v>0</v>
      </c>
      <c r="P19" s="205">
        <f ca="1">SUMIFS(SERVICE[ReScore], SERVICE[Employee ID], KPI[[#This Row],[Employee ID]], SERVICE[Customer Type], "Tái khám")</f>
        <v>0</v>
      </c>
      <c r="Q1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9" s="205">
        <f ca="1">SUMIFS(SERVICE[ReScore], SERVICE[Employee ID], KPI[[#This Row],[Employee ID]], SERVICE[Customer Type], "&lt;&gt;Tái khám", SERVICE[Service Group], "*PHUN X*")</f>
        <v>0</v>
      </c>
      <c r="T1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9" s="355">
        <f ca="1">SUM(KPI[[#This Row],[Laser (Service)]:[Surgery (Service)]])</f>
        <v>0</v>
      </c>
      <c r="V19" s="269">
        <f ca="1">SUMIFS(SERVICE[Quantity], SERVICE[Employee ID], KPI[[#This Row],[Employee ID]], SERVICE[Surgery Type], "Đại phẫu")</f>
        <v>0</v>
      </c>
      <c r="W19" s="266">
        <f ca="1">SUMIFS(SERVICE[ReScore], SERVICE[Employee ID], KPI[[#This Row],[Employee ID]], SERVICE[Surgery Type], "Đại phẫu")</f>
        <v>0</v>
      </c>
      <c r="X19" s="269">
        <f ca="1">SUMIFS(SERVICE[Quantity], SERVICE[Employee ID], KPI[[#This Row],[Employee ID]], SERVICE[Surgery Type], IF($D$2="CN HÀ NỘI", "Tiểu phẫu"&amp;"*", "*Lầu 5*"))</f>
        <v>0</v>
      </c>
      <c r="Y19" s="266">
        <f ca="1">SUMIFS(SERVICE[ReScore], SERVICE[Employee ID], KPI[[#This Row],[Employee ID]], SERVICE[Surgery Type], IF($D$2="CN HÀ NỘI", "Tiểu phẫu"&amp;"*", "*Lầu 5*"))</f>
        <v>0</v>
      </c>
      <c r="Z19" s="269">
        <f ca="1">SUMIFS(SERVICE[Quantity], SERVICE[Employee ID], KPI[[#This Row],[Employee ID]], SERVICE[Surgery Type], IF($D$2="CN HÀ NỘI", "Tiểu phẫu"&amp;"*", "*Lầu 6*"))</f>
        <v>0</v>
      </c>
      <c r="AA19" s="384">
        <f ca="1">SUMIFS(SERVICE[ReScore], SERVICE[Employee ID], KPI[[#This Row],[Employee ID]], SERVICE[Surgery Type], IF($D$2="CN HÀ NỘI", "Tiểu phẫu"&amp;"*", "*Lầu 6*"))</f>
        <v>0</v>
      </c>
      <c r="AB19" s="384">
        <f ca="1">SUMIFS(CUSTOMER[No. Inpatient], CUSTOMER[Employee ID], KPI[[#This Row],[Employee ID]])</f>
        <v>0</v>
      </c>
    </row>
    <row r="20" spans="1:28" x14ac:dyDescent="0.25">
      <c r="A20" s="62">
        <v>10</v>
      </c>
      <c r="B20" s="62" t="str">
        <f ca="1">IFERROR(INDEX(EMPLOYEES[Employee ID], MATCH(KPI[[#This Row],[No.]], EMPLOYEES[Count_DT], 0)), "")</f>
        <v/>
      </c>
      <c r="C20" s="151" t="str">
        <f ca="1">IFERROR(INDEX(EMPLOYEES[Employee], MATCH(KPI[[#This Row],[Employee ID]], EMPLOYEES[Employee ID], 0)), "")</f>
        <v/>
      </c>
      <c r="D20" s="190" t="str">
        <f ca="1">IFERROR(INDEX(EMPLOYEES[Department], MATCH(KPI[[#This Row],[Employee ID]], EMPLOYEES[Employee ID], 0)), "")</f>
        <v/>
      </c>
      <c r="E20" s="190" t="str">
        <f ca="1">IFERROR(INDEX(EMPLOYEES[Position], MATCH(KPI[[#This Row],[Employee ID]], EMPLOYEES[Employee ID], 0)), "")</f>
        <v/>
      </c>
      <c r="F20" s="200">
        <f ca="1">SUM(KPI[[#This Row],[Surgery (On)]:[Spa (Off)]])</f>
        <v>0</v>
      </c>
      <c r="G20" s="201">
        <f ca="1">SUMIFS(SALE[ReScore], SALE[Employee ID], KPI[[#This Row],[Employee ID]], SALE[Service Implementation], "Phẫu thuật", SALE[Product Name], "&lt;&gt;Chi phí n?m l?u*") - cell_right</f>
        <v>0</v>
      </c>
      <c r="H2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0" s="202">
        <f ca="1">SUMIFS(SALE[ReScore], SALE[Employee ID], KPI[[#This Row],[Employee ID]], SALE[Service Implementation], "Laser", SALE[Product Name], "&lt;&gt;Chi phí n?m l?u*") - cell_right</f>
        <v>0</v>
      </c>
      <c r="J2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0" s="202">
        <f ca="1">SUMIFS(SALE[ReScore], SALE[Employee ID], KPI[[#This Row],[Employee ID]], SALE[Service Implementation], "Spa", SALE[Product Name], "&lt;&gt;Chi phí n?m l?u*") - cell_right</f>
        <v>0</v>
      </c>
      <c r="L2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0" s="228">
        <f ca="1">SUMIFS(SALE_PD[Paid Amount (Base)], SALE_PD[Employee ID], KPI[[#This Row],[Employee ID]], SALE_PD[Product Name], "Chi phí n?m l?u*")</f>
        <v>0</v>
      </c>
      <c r="N20" s="203">
        <f ca="1">SUMIFS(SALE_PD[Paid Amount (Base)], SALE_PD[Employee ID], KPI[[#This Row],[Employee ID]], SALE_PD[Department], KPI[[#This Row],[Department]])</f>
        <v>0</v>
      </c>
      <c r="O20" s="204">
        <f ca="1">IFERROR(SUMIFS(DENTISTRY[Paid Amount (Base)], DENTISTRY[Employee ID], KPI[[#This Row],[Employee ID]]), "")</f>
        <v>0</v>
      </c>
      <c r="P20" s="205">
        <f ca="1">SUMIFS(SERVICE[ReScore], SERVICE[Employee ID], KPI[[#This Row],[Employee ID]], SERVICE[Customer Type], "Tái khám")</f>
        <v>0</v>
      </c>
      <c r="Q2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0" s="205">
        <f ca="1">SUMIFS(SERVICE[ReScore], SERVICE[Employee ID], KPI[[#This Row],[Employee ID]], SERVICE[Customer Type], "&lt;&gt;Tái khám", SERVICE[Service Group], "*PHUN X*")</f>
        <v>0</v>
      </c>
      <c r="T2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0" s="355">
        <f ca="1">SUM(KPI[[#This Row],[Laser (Service)]:[Surgery (Service)]])</f>
        <v>0</v>
      </c>
      <c r="V20" s="269">
        <f ca="1">SUMIFS(SERVICE[Quantity], SERVICE[Employee ID], KPI[[#This Row],[Employee ID]], SERVICE[Surgery Type], "Đại phẫu")</f>
        <v>0</v>
      </c>
      <c r="W20" s="266">
        <f ca="1">SUMIFS(SERVICE[ReScore], SERVICE[Employee ID], KPI[[#This Row],[Employee ID]], SERVICE[Surgery Type], "Đại phẫu")</f>
        <v>0</v>
      </c>
      <c r="X20" s="269">
        <f ca="1">SUMIFS(SERVICE[Quantity], SERVICE[Employee ID], KPI[[#This Row],[Employee ID]], SERVICE[Surgery Type], IF($D$2="CN HÀ NỘI", "Tiểu phẫu"&amp;"*", "*Lầu 5*"))</f>
        <v>0</v>
      </c>
      <c r="Y20" s="266">
        <f ca="1">SUMIFS(SERVICE[ReScore], SERVICE[Employee ID], KPI[[#This Row],[Employee ID]], SERVICE[Surgery Type], IF($D$2="CN HÀ NỘI", "Tiểu phẫu"&amp;"*", "*Lầu 5*"))</f>
        <v>0</v>
      </c>
      <c r="Z20" s="269">
        <f ca="1">SUMIFS(SERVICE[Quantity], SERVICE[Employee ID], KPI[[#This Row],[Employee ID]], SERVICE[Surgery Type], IF($D$2="CN HÀ NỘI", "Tiểu phẫu"&amp;"*", "*Lầu 6*"))</f>
        <v>0</v>
      </c>
      <c r="AA20" s="384">
        <f ca="1">SUMIFS(SERVICE[ReScore], SERVICE[Employee ID], KPI[[#This Row],[Employee ID]], SERVICE[Surgery Type], IF($D$2="CN HÀ NỘI", "Tiểu phẫu"&amp;"*", "*Lầu 6*"))</f>
        <v>0</v>
      </c>
      <c r="AB20" s="384">
        <f ca="1">SUMIFS(CUSTOMER[No. Inpatient], CUSTOMER[Employee ID], KPI[[#This Row],[Employee ID]])</f>
        <v>0</v>
      </c>
    </row>
    <row r="21" spans="1:28" x14ac:dyDescent="0.25">
      <c r="A21" s="62">
        <v>11</v>
      </c>
      <c r="B21" s="62" t="str">
        <f ca="1">IFERROR(INDEX(EMPLOYEES[Employee ID], MATCH(KPI[[#This Row],[No.]], EMPLOYEES[Count_DT], 0)), "")</f>
        <v/>
      </c>
      <c r="C21" s="151" t="str">
        <f ca="1">IFERROR(INDEX(EMPLOYEES[Employee], MATCH(KPI[[#This Row],[Employee ID]], EMPLOYEES[Employee ID], 0)), "")</f>
        <v/>
      </c>
      <c r="D21" s="190" t="str">
        <f ca="1">IFERROR(INDEX(EMPLOYEES[Department], MATCH(KPI[[#This Row],[Employee ID]], EMPLOYEES[Employee ID], 0)), "")</f>
        <v/>
      </c>
      <c r="E21" s="190" t="str">
        <f ca="1">IFERROR(INDEX(EMPLOYEES[Position], MATCH(KPI[[#This Row],[Employee ID]], EMPLOYEES[Employee ID], 0)), "")</f>
        <v/>
      </c>
      <c r="F21" s="200">
        <f ca="1">SUM(KPI[[#This Row],[Surgery (On)]:[Spa (Off)]])</f>
        <v>0</v>
      </c>
      <c r="G21" s="201">
        <f ca="1">SUMIFS(SALE[ReScore], SALE[Employee ID], KPI[[#This Row],[Employee ID]], SALE[Service Implementation], "Phẫu thuật", SALE[Product Name], "&lt;&gt;Chi phí n?m l?u*") - cell_right</f>
        <v>0</v>
      </c>
      <c r="H2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1" s="202">
        <f ca="1">SUMIFS(SALE[ReScore], SALE[Employee ID], KPI[[#This Row],[Employee ID]], SALE[Service Implementation], "Laser", SALE[Product Name], "&lt;&gt;Chi phí n?m l?u*") - cell_right</f>
        <v>0</v>
      </c>
      <c r="J2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1" s="202">
        <f ca="1">SUMIFS(SALE[ReScore], SALE[Employee ID], KPI[[#This Row],[Employee ID]], SALE[Service Implementation], "Spa", SALE[Product Name], "&lt;&gt;Chi phí n?m l?u*") - cell_right</f>
        <v>0</v>
      </c>
      <c r="L2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1" s="228">
        <f ca="1">SUMIFS(SALE_PD[Paid Amount (Base)], SALE_PD[Employee ID], KPI[[#This Row],[Employee ID]], SALE_PD[Product Name], "Chi phí n?m l?u*")</f>
        <v>0</v>
      </c>
      <c r="N21" s="203">
        <f ca="1">SUMIFS(SALE_PD[Paid Amount (Base)], SALE_PD[Employee ID], KPI[[#This Row],[Employee ID]], SALE_PD[Department], KPI[[#This Row],[Department]])</f>
        <v>0</v>
      </c>
      <c r="O21" s="204">
        <f ca="1">IFERROR(SUMIFS(DENTISTRY[Paid Amount (Base)], DENTISTRY[Employee ID], KPI[[#This Row],[Employee ID]]), "")</f>
        <v>0</v>
      </c>
      <c r="P21" s="205">
        <f ca="1">SUMIFS(SERVICE[ReScore], SERVICE[Employee ID], KPI[[#This Row],[Employee ID]], SERVICE[Customer Type], "Tái khám")</f>
        <v>0</v>
      </c>
      <c r="Q2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1" s="205">
        <f ca="1">SUMIFS(SERVICE[ReScore], SERVICE[Employee ID], KPI[[#This Row],[Employee ID]], SERVICE[Customer Type], "&lt;&gt;Tái khám", SERVICE[Service Group], "*PHUN X*")</f>
        <v>0</v>
      </c>
      <c r="T2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1" s="355">
        <f ca="1">SUM(KPI[[#This Row],[Laser (Service)]:[Surgery (Service)]])</f>
        <v>0</v>
      </c>
      <c r="V21" s="269">
        <f ca="1">SUMIFS(SERVICE[Quantity], SERVICE[Employee ID], KPI[[#This Row],[Employee ID]], SERVICE[Surgery Type], "Đại phẫu")</f>
        <v>0</v>
      </c>
      <c r="W21" s="266">
        <f ca="1">SUMIFS(SERVICE[ReScore], SERVICE[Employee ID], KPI[[#This Row],[Employee ID]], SERVICE[Surgery Type], "Đại phẫu")</f>
        <v>0</v>
      </c>
      <c r="X21" s="269">
        <f ca="1">SUMIFS(SERVICE[Quantity], SERVICE[Employee ID], KPI[[#This Row],[Employee ID]], SERVICE[Surgery Type], IF($D$2="CN HÀ NỘI", "Tiểu phẫu"&amp;"*", "*Lầu 5*"))</f>
        <v>0</v>
      </c>
      <c r="Y21" s="266">
        <f ca="1">SUMIFS(SERVICE[ReScore], SERVICE[Employee ID], KPI[[#This Row],[Employee ID]], SERVICE[Surgery Type], IF($D$2="CN HÀ NỘI", "Tiểu phẫu"&amp;"*", "*Lầu 5*"))</f>
        <v>0</v>
      </c>
      <c r="Z21" s="269">
        <f ca="1">SUMIFS(SERVICE[Quantity], SERVICE[Employee ID], KPI[[#This Row],[Employee ID]], SERVICE[Surgery Type], IF($D$2="CN HÀ NỘI", "Tiểu phẫu"&amp;"*", "*Lầu 6*"))</f>
        <v>0</v>
      </c>
      <c r="AA21" s="384">
        <f ca="1">SUMIFS(SERVICE[ReScore], SERVICE[Employee ID], KPI[[#This Row],[Employee ID]], SERVICE[Surgery Type], IF($D$2="CN HÀ NỘI", "Tiểu phẫu"&amp;"*", "*Lầu 6*"))</f>
        <v>0</v>
      </c>
      <c r="AB21" s="384">
        <f ca="1">SUMIFS(CUSTOMER[No. Inpatient], CUSTOMER[Employee ID], KPI[[#This Row],[Employee ID]])</f>
        <v>0</v>
      </c>
    </row>
    <row r="22" spans="1:28" x14ac:dyDescent="0.25">
      <c r="A22" s="62">
        <v>12</v>
      </c>
      <c r="B22" s="62" t="str">
        <f ca="1">IFERROR(INDEX(EMPLOYEES[Employee ID], MATCH(KPI[[#This Row],[No.]], EMPLOYEES[Count_DT], 0)), "")</f>
        <v/>
      </c>
      <c r="C22" s="151" t="str">
        <f ca="1">IFERROR(INDEX(EMPLOYEES[Employee], MATCH(KPI[[#This Row],[Employee ID]], EMPLOYEES[Employee ID], 0)), "")</f>
        <v/>
      </c>
      <c r="D22" s="190" t="str">
        <f ca="1">IFERROR(INDEX(EMPLOYEES[Department], MATCH(KPI[[#This Row],[Employee ID]], EMPLOYEES[Employee ID], 0)), "")</f>
        <v/>
      </c>
      <c r="E22" s="190" t="str">
        <f ca="1">IFERROR(INDEX(EMPLOYEES[Position], MATCH(KPI[[#This Row],[Employee ID]], EMPLOYEES[Employee ID], 0)), "")</f>
        <v/>
      </c>
      <c r="F22" s="200">
        <f ca="1">SUM(KPI[[#This Row],[Surgery (On)]:[Spa (Off)]])</f>
        <v>0</v>
      </c>
      <c r="G22" s="201">
        <f ca="1">SUMIFS(SALE[ReScore], SALE[Employee ID], KPI[[#This Row],[Employee ID]], SALE[Service Implementation], "Phẫu thuật", SALE[Product Name], "&lt;&gt;Chi phí n?m l?u*") - cell_right</f>
        <v>0</v>
      </c>
      <c r="H2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2" s="202">
        <f ca="1">SUMIFS(SALE[ReScore], SALE[Employee ID], KPI[[#This Row],[Employee ID]], SALE[Service Implementation], "Laser", SALE[Product Name], "&lt;&gt;Chi phí n?m l?u*") - cell_right</f>
        <v>0</v>
      </c>
      <c r="J2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2" s="202">
        <f ca="1">SUMIFS(SALE[ReScore], SALE[Employee ID], KPI[[#This Row],[Employee ID]], SALE[Service Implementation], "Spa", SALE[Product Name], "&lt;&gt;Chi phí n?m l?u*") - cell_right</f>
        <v>0</v>
      </c>
      <c r="L2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2" s="228">
        <f ca="1">SUMIFS(SALE_PD[Paid Amount (Base)], SALE_PD[Employee ID], KPI[[#This Row],[Employee ID]], SALE_PD[Product Name], "Chi phí n?m l?u*")</f>
        <v>0</v>
      </c>
      <c r="N22" s="203">
        <f ca="1">SUMIFS(SALE_PD[Paid Amount (Base)], SALE_PD[Employee ID], KPI[[#This Row],[Employee ID]], SALE_PD[Department], KPI[[#This Row],[Department]])</f>
        <v>0</v>
      </c>
      <c r="O22" s="204">
        <f ca="1">IFERROR(SUMIFS(DENTISTRY[Paid Amount (Base)], DENTISTRY[Employee ID], KPI[[#This Row],[Employee ID]]), "")</f>
        <v>0</v>
      </c>
      <c r="P22" s="205">
        <f ca="1">SUMIFS(SERVICE[ReScore], SERVICE[Employee ID], KPI[[#This Row],[Employee ID]], SERVICE[Customer Type], "Tái khám")</f>
        <v>0</v>
      </c>
      <c r="Q2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2" s="205">
        <f ca="1">SUMIFS(SERVICE[ReScore], SERVICE[Employee ID], KPI[[#This Row],[Employee ID]], SERVICE[Customer Type], "&lt;&gt;Tái khám", SERVICE[Service Group], "*PHUN X*")</f>
        <v>0</v>
      </c>
      <c r="T2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2" s="355">
        <f ca="1">SUM(KPI[[#This Row],[Laser (Service)]:[Surgery (Service)]])</f>
        <v>0</v>
      </c>
      <c r="V22" s="269">
        <f ca="1">SUMIFS(SERVICE[Quantity], SERVICE[Employee ID], KPI[[#This Row],[Employee ID]], SERVICE[Surgery Type], "Đại phẫu")</f>
        <v>0</v>
      </c>
      <c r="W22" s="266">
        <f ca="1">SUMIFS(SERVICE[ReScore], SERVICE[Employee ID], KPI[[#This Row],[Employee ID]], SERVICE[Surgery Type], "Đại phẫu")</f>
        <v>0</v>
      </c>
      <c r="X22" s="269">
        <f ca="1">SUMIFS(SERVICE[Quantity], SERVICE[Employee ID], KPI[[#This Row],[Employee ID]], SERVICE[Surgery Type], IF($D$2="CN HÀ NỘI", "Tiểu phẫu"&amp;"*", "*Lầu 5*"))</f>
        <v>0</v>
      </c>
      <c r="Y22" s="266">
        <f ca="1">SUMIFS(SERVICE[ReScore], SERVICE[Employee ID], KPI[[#This Row],[Employee ID]], SERVICE[Surgery Type], IF($D$2="CN HÀ NỘI", "Tiểu phẫu"&amp;"*", "*Lầu 5*"))</f>
        <v>0</v>
      </c>
      <c r="Z22" s="269">
        <f ca="1">SUMIFS(SERVICE[Quantity], SERVICE[Employee ID], KPI[[#This Row],[Employee ID]], SERVICE[Surgery Type], IF($D$2="CN HÀ NỘI", "Tiểu phẫu"&amp;"*", "*Lầu 6*"))</f>
        <v>0</v>
      </c>
      <c r="AA22" s="384">
        <f ca="1">SUMIFS(SERVICE[ReScore], SERVICE[Employee ID], KPI[[#This Row],[Employee ID]], SERVICE[Surgery Type], IF($D$2="CN HÀ NỘI", "Tiểu phẫu"&amp;"*", "*Lầu 6*"))</f>
        <v>0</v>
      </c>
      <c r="AB22" s="384">
        <f ca="1">SUMIFS(CUSTOMER[No. Inpatient], CUSTOMER[Employee ID], KPI[[#This Row],[Employee ID]])</f>
        <v>0</v>
      </c>
    </row>
    <row r="23" spans="1:28" x14ac:dyDescent="0.25">
      <c r="A23" s="62">
        <v>13</v>
      </c>
      <c r="B23" s="62" t="str">
        <f ca="1">IFERROR(INDEX(EMPLOYEES[Employee ID], MATCH(KPI[[#This Row],[No.]], EMPLOYEES[Count_DT], 0)), "")</f>
        <v/>
      </c>
      <c r="C23" s="151" t="str">
        <f ca="1">IFERROR(INDEX(EMPLOYEES[Employee], MATCH(KPI[[#This Row],[Employee ID]], EMPLOYEES[Employee ID], 0)), "")</f>
        <v/>
      </c>
      <c r="D23" s="190" t="str">
        <f ca="1">IFERROR(INDEX(EMPLOYEES[Department], MATCH(KPI[[#This Row],[Employee ID]], EMPLOYEES[Employee ID], 0)), "")</f>
        <v/>
      </c>
      <c r="E23" s="190" t="str">
        <f ca="1">IFERROR(INDEX(EMPLOYEES[Position], MATCH(KPI[[#This Row],[Employee ID]], EMPLOYEES[Employee ID], 0)), "")</f>
        <v/>
      </c>
      <c r="F23" s="200">
        <f ca="1">SUM(KPI[[#This Row],[Surgery (On)]:[Spa (Off)]])</f>
        <v>0</v>
      </c>
      <c r="G23" s="201">
        <f ca="1">SUMIFS(SALE[ReScore], SALE[Employee ID], KPI[[#This Row],[Employee ID]], SALE[Service Implementation], "Phẫu thuật", SALE[Product Name], "&lt;&gt;Chi phí n?m l?u*") - cell_right</f>
        <v>0</v>
      </c>
      <c r="H2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3" s="202">
        <f ca="1">SUMIFS(SALE[ReScore], SALE[Employee ID], KPI[[#This Row],[Employee ID]], SALE[Service Implementation], "Laser", SALE[Product Name], "&lt;&gt;Chi phí n?m l?u*") - cell_right</f>
        <v>0</v>
      </c>
      <c r="J2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3" s="202">
        <f ca="1">SUMIFS(SALE[ReScore], SALE[Employee ID], KPI[[#This Row],[Employee ID]], SALE[Service Implementation], "Spa", SALE[Product Name], "&lt;&gt;Chi phí n?m l?u*") - cell_right</f>
        <v>0</v>
      </c>
      <c r="L2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3" s="228">
        <f ca="1">SUMIFS(SALE_PD[Paid Amount (Base)], SALE_PD[Employee ID], KPI[[#This Row],[Employee ID]], SALE_PD[Product Name], "Chi phí n?m l?u*")</f>
        <v>0</v>
      </c>
      <c r="N23" s="203">
        <f ca="1">SUMIFS(SALE_PD[Paid Amount (Base)], SALE_PD[Employee ID], KPI[[#This Row],[Employee ID]], SALE_PD[Department], KPI[[#This Row],[Department]])</f>
        <v>0</v>
      </c>
      <c r="O23" s="204">
        <f ca="1">IFERROR(SUMIFS(DENTISTRY[Paid Amount (Base)], DENTISTRY[Employee ID], KPI[[#This Row],[Employee ID]]), "")</f>
        <v>0</v>
      </c>
      <c r="P23" s="205">
        <f ca="1">SUMIFS(SERVICE[ReScore], SERVICE[Employee ID], KPI[[#This Row],[Employee ID]], SERVICE[Customer Type], "Tái khám")</f>
        <v>0</v>
      </c>
      <c r="Q2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3" s="205">
        <f ca="1">SUMIFS(SERVICE[ReScore], SERVICE[Employee ID], KPI[[#This Row],[Employee ID]], SERVICE[Customer Type], "&lt;&gt;Tái khám", SERVICE[Service Group], "*PHUN X*")</f>
        <v>0</v>
      </c>
      <c r="T2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3" s="355">
        <f ca="1">SUM(KPI[[#This Row],[Laser (Service)]:[Surgery (Service)]])</f>
        <v>0</v>
      </c>
      <c r="V23" s="269">
        <f ca="1">SUMIFS(SERVICE[Quantity], SERVICE[Employee ID], KPI[[#This Row],[Employee ID]], SERVICE[Surgery Type], "Đại phẫu")</f>
        <v>0</v>
      </c>
      <c r="W23" s="266">
        <f ca="1">SUMIFS(SERVICE[ReScore], SERVICE[Employee ID], KPI[[#This Row],[Employee ID]], SERVICE[Surgery Type], "Đại phẫu")</f>
        <v>0</v>
      </c>
      <c r="X23" s="269">
        <f ca="1">SUMIFS(SERVICE[Quantity], SERVICE[Employee ID], KPI[[#This Row],[Employee ID]], SERVICE[Surgery Type], IF($D$2="CN HÀ NỘI", "Tiểu phẫu"&amp;"*", "*Lầu 5*"))</f>
        <v>0</v>
      </c>
      <c r="Y23" s="266">
        <f ca="1">SUMIFS(SERVICE[ReScore], SERVICE[Employee ID], KPI[[#This Row],[Employee ID]], SERVICE[Surgery Type], IF($D$2="CN HÀ NỘI", "Tiểu phẫu"&amp;"*", "*Lầu 5*"))</f>
        <v>0</v>
      </c>
      <c r="Z23" s="269">
        <f ca="1">SUMIFS(SERVICE[Quantity], SERVICE[Employee ID], KPI[[#This Row],[Employee ID]], SERVICE[Surgery Type], IF($D$2="CN HÀ NỘI", "Tiểu phẫu"&amp;"*", "*Lầu 6*"))</f>
        <v>0</v>
      </c>
      <c r="AA23" s="384">
        <f ca="1">SUMIFS(SERVICE[ReScore], SERVICE[Employee ID], KPI[[#This Row],[Employee ID]], SERVICE[Surgery Type], IF($D$2="CN HÀ NỘI", "Tiểu phẫu"&amp;"*", "*Lầu 6*"))</f>
        <v>0</v>
      </c>
      <c r="AB23" s="384">
        <f ca="1">SUMIFS(CUSTOMER[No. Inpatient], CUSTOMER[Employee ID], KPI[[#This Row],[Employee ID]])</f>
        <v>0</v>
      </c>
    </row>
    <row r="24" spans="1:28" x14ac:dyDescent="0.25">
      <c r="A24" s="62">
        <v>14</v>
      </c>
      <c r="B24" s="62" t="str">
        <f ca="1">IFERROR(INDEX(EMPLOYEES[Employee ID], MATCH(KPI[[#This Row],[No.]], EMPLOYEES[Count_DT], 0)), "")</f>
        <v/>
      </c>
      <c r="C24" s="151" t="str">
        <f ca="1">IFERROR(INDEX(EMPLOYEES[Employee], MATCH(KPI[[#This Row],[Employee ID]], EMPLOYEES[Employee ID], 0)), "")</f>
        <v/>
      </c>
      <c r="D24" s="190" t="str">
        <f ca="1">IFERROR(INDEX(EMPLOYEES[Department], MATCH(KPI[[#This Row],[Employee ID]], EMPLOYEES[Employee ID], 0)), "")</f>
        <v/>
      </c>
      <c r="E24" s="190" t="str">
        <f ca="1">IFERROR(INDEX(EMPLOYEES[Position], MATCH(KPI[[#This Row],[Employee ID]], EMPLOYEES[Employee ID], 0)), "")</f>
        <v/>
      </c>
      <c r="F24" s="200">
        <f ca="1">SUM(KPI[[#This Row],[Surgery (On)]:[Spa (Off)]])</f>
        <v>0</v>
      </c>
      <c r="G24" s="201">
        <f ca="1">SUMIFS(SALE[ReScore], SALE[Employee ID], KPI[[#This Row],[Employee ID]], SALE[Service Implementation], "Phẫu thuật", SALE[Product Name], "&lt;&gt;Chi phí n?m l?u*") - cell_right</f>
        <v>0</v>
      </c>
      <c r="H2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4" s="202">
        <f ca="1">SUMIFS(SALE[ReScore], SALE[Employee ID], KPI[[#This Row],[Employee ID]], SALE[Service Implementation], "Laser", SALE[Product Name], "&lt;&gt;Chi phí n?m l?u*") - cell_right</f>
        <v>0</v>
      </c>
      <c r="J2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4" s="202">
        <f ca="1">SUMIFS(SALE[ReScore], SALE[Employee ID], KPI[[#This Row],[Employee ID]], SALE[Service Implementation], "Spa", SALE[Product Name], "&lt;&gt;Chi phí n?m l?u*") - cell_right</f>
        <v>0</v>
      </c>
      <c r="L2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4" s="228">
        <f ca="1">SUMIFS(SALE_PD[Paid Amount (Base)], SALE_PD[Employee ID], KPI[[#This Row],[Employee ID]], SALE_PD[Product Name], "Chi phí n?m l?u*")</f>
        <v>0</v>
      </c>
      <c r="N24" s="203">
        <f ca="1">SUMIFS(SALE_PD[Paid Amount (Base)], SALE_PD[Employee ID], KPI[[#This Row],[Employee ID]], SALE_PD[Department], KPI[[#This Row],[Department]])</f>
        <v>0</v>
      </c>
      <c r="O24" s="204">
        <f ca="1">IFERROR(SUMIFS(DENTISTRY[Paid Amount (Base)], DENTISTRY[Employee ID], KPI[[#This Row],[Employee ID]]), "")</f>
        <v>0</v>
      </c>
      <c r="P24" s="205">
        <f ca="1">SUMIFS(SERVICE[ReScore], SERVICE[Employee ID], KPI[[#This Row],[Employee ID]], SERVICE[Customer Type], "Tái khám")</f>
        <v>0</v>
      </c>
      <c r="Q2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4" s="205">
        <f ca="1">SUMIFS(SERVICE[ReScore], SERVICE[Employee ID], KPI[[#This Row],[Employee ID]], SERVICE[Customer Type], "&lt;&gt;Tái khám", SERVICE[Service Group], "*PHUN X*")</f>
        <v>0</v>
      </c>
      <c r="T2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4" s="355">
        <f ca="1">SUM(KPI[[#This Row],[Laser (Service)]:[Surgery (Service)]])</f>
        <v>0</v>
      </c>
      <c r="V24" s="269">
        <f ca="1">SUMIFS(SERVICE[Quantity], SERVICE[Employee ID], KPI[[#This Row],[Employee ID]], SERVICE[Surgery Type], "Đại phẫu")</f>
        <v>0</v>
      </c>
      <c r="W24" s="266">
        <f ca="1">SUMIFS(SERVICE[ReScore], SERVICE[Employee ID], KPI[[#This Row],[Employee ID]], SERVICE[Surgery Type], "Đại phẫu")</f>
        <v>0</v>
      </c>
      <c r="X24" s="269">
        <f ca="1">SUMIFS(SERVICE[Quantity], SERVICE[Employee ID], KPI[[#This Row],[Employee ID]], SERVICE[Surgery Type], IF($D$2="CN HÀ NỘI", "Tiểu phẫu"&amp;"*", "*Lầu 5*"))</f>
        <v>0</v>
      </c>
      <c r="Y24" s="266">
        <f ca="1">SUMIFS(SERVICE[ReScore], SERVICE[Employee ID], KPI[[#This Row],[Employee ID]], SERVICE[Surgery Type], IF($D$2="CN HÀ NỘI", "Tiểu phẫu"&amp;"*", "*Lầu 5*"))</f>
        <v>0</v>
      </c>
      <c r="Z24" s="269">
        <f ca="1">SUMIFS(SERVICE[Quantity], SERVICE[Employee ID], KPI[[#This Row],[Employee ID]], SERVICE[Surgery Type], IF($D$2="CN HÀ NỘI", "Tiểu phẫu"&amp;"*", "*Lầu 6*"))</f>
        <v>0</v>
      </c>
      <c r="AA24" s="384">
        <f ca="1">SUMIFS(SERVICE[ReScore], SERVICE[Employee ID], KPI[[#This Row],[Employee ID]], SERVICE[Surgery Type], IF($D$2="CN HÀ NỘI", "Tiểu phẫu"&amp;"*", "*Lầu 6*"))</f>
        <v>0</v>
      </c>
      <c r="AB24" s="384">
        <f ca="1">SUMIFS(CUSTOMER[No. Inpatient], CUSTOMER[Employee ID], KPI[[#This Row],[Employee ID]])</f>
        <v>0</v>
      </c>
    </row>
    <row r="25" spans="1:28" x14ac:dyDescent="0.25">
      <c r="A25" s="62">
        <v>15</v>
      </c>
      <c r="B25" s="62" t="str">
        <f ca="1">IFERROR(INDEX(EMPLOYEES[Employee ID], MATCH(KPI[[#This Row],[No.]], EMPLOYEES[Count_DT], 0)), "")</f>
        <v/>
      </c>
      <c r="C25" s="151" t="str">
        <f ca="1">IFERROR(INDEX(EMPLOYEES[Employee], MATCH(KPI[[#This Row],[Employee ID]], EMPLOYEES[Employee ID], 0)), "")</f>
        <v/>
      </c>
      <c r="D25" s="190" t="str">
        <f ca="1">IFERROR(INDEX(EMPLOYEES[Department], MATCH(KPI[[#This Row],[Employee ID]], EMPLOYEES[Employee ID], 0)), "")</f>
        <v/>
      </c>
      <c r="E25" s="190" t="str">
        <f ca="1">IFERROR(INDEX(EMPLOYEES[Position], MATCH(KPI[[#This Row],[Employee ID]], EMPLOYEES[Employee ID], 0)), "")</f>
        <v/>
      </c>
      <c r="F25" s="200">
        <f ca="1">SUM(KPI[[#This Row],[Surgery (On)]:[Spa (Off)]])</f>
        <v>0</v>
      </c>
      <c r="G25" s="201">
        <f ca="1">SUMIFS(SALE[ReScore], SALE[Employee ID], KPI[[#This Row],[Employee ID]], SALE[Service Implementation], "Phẫu thuật", SALE[Product Name], "&lt;&gt;Chi phí n?m l?u*") - cell_right</f>
        <v>0</v>
      </c>
      <c r="H2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5" s="202">
        <f ca="1">SUMIFS(SALE[ReScore], SALE[Employee ID], KPI[[#This Row],[Employee ID]], SALE[Service Implementation], "Laser", SALE[Product Name], "&lt;&gt;Chi phí n?m l?u*") - cell_right</f>
        <v>0</v>
      </c>
      <c r="J2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5" s="202">
        <f ca="1">SUMIFS(SALE[ReScore], SALE[Employee ID], KPI[[#This Row],[Employee ID]], SALE[Service Implementation], "Spa", SALE[Product Name], "&lt;&gt;Chi phí n?m l?u*") - cell_right</f>
        <v>0</v>
      </c>
      <c r="L2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5" s="228">
        <f ca="1">SUMIFS(SALE_PD[Paid Amount (Base)], SALE_PD[Employee ID], KPI[[#This Row],[Employee ID]], SALE_PD[Product Name], "Chi phí n?m l?u*")</f>
        <v>0</v>
      </c>
      <c r="N25" s="203">
        <f ca="1">SUMIFS(SALE_PD[Paid Amount (Base)], SALE_PD[Employee ID], KPI[[#This Row],[Employee ID]], SALE_PD[Department], KPI[[#This Row],[Department]])</f>
        <v>0</v>
      </c>
      <c r="O25" s="204">
        <f ca="1">IFERROR(SUMIFS(DENTISTRY[Paid Amount (Base)], DENTISTRY[Employee ID], KPI[[#This Row],[Employee ID]]), "")</f>
        <v>0</v>
      </c>
      <c r="P25" s="205">
        <f ca="1">SUMIFS(SERVICE[ReScore], SERVICE[Employee ID], KPI[[#This Row],[Employee ID]], SERVICE[Customer Type], "Tái khám")</f>
        <v>0</v>
      </c>
      <c r="Q2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5" s="205">
        <f ca="1">SUMIFS(SERVICE[ReScore], SERVICE[Employee ID], KPI[[#This Row],[Employee ID]], SERVICE[Customer Type], "&lt;&gt;Tái khám", SERVICE[Service Group], "*PHUN X*")</f>
        <v>0</v>
      </c>
      <c r="T2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5" s="355">
        <f ca="1">SUM(KPI[[#This Row],[Laser (Service)]:[Surgery (Service)]])</f>
        <v>0</v>
      </c>
      <c r="V25" s="269">
        <f ca="1">SUMIFS(SERVICE[Quantity], SERVICE[Employee ID], KPI[[#This Row],[Employee ID]], SERVICE[Surgery Type], "Đại phẫu")</f>
        <v>0</v>
      </c>
      <c r="W25" s="266">
        <f ca="1">SUMIFS(SERVICE[ReScore], SERVICE[Employee ID], KPI[[#This Row],[Employee ID]], SERVICE[Surgery Type], "Đại phẫu")</f>
        <v>0</v>
      </c>
      <c r="X25" s="269">
        <f ca="1">SUMIFS(SERVICE[Quantity], SERVICE[Employee ID], KPI[[#This Row],[Employee ID]], SERVICE[Surgery Type], IF($D$2="CN HÀ NỘI", "Tiểu phẫu"&amp;"*", "*Lầu 5*"))</f>
        <v>0</v>
      </c>
      <c r="Y25" s="266">
        <f ca="1">SUMIFS(SERVICE[ReScore], SERVICE[Employee ID], KPI[[#This Row],[Employee ID]], SERVICE[Surgery Type], IF($D$2="CN HÀ NỘI", "Tiểu phẫu"&amp;"*", "*Lầu 5*"))</f>
        <v>0</v>
      </c>
      <c r="Z25" s="269">
        <f ca="1">SUMIFS(SERVICE[Quantity], SERVICE[Employee ID], KPI[[#This Row],[Employee ID]], SERVICE[Surgery Type], IF($D$2="CN HÀ NỘI", "Tiểu phẫu"&amp;"*", "*Lầu 6*"))</f>
        <v>0</v>
      </c>
      <c r="AA25" s="384">
        <f ca="1">SUMIFS(SERVICE[ReScore], SERVICE[Employee ID], KPI[[#This Row],[Employee ID]], SERVICE[Surgery Type], IF($D$2="CN HÀ NỘI", "Tiểu phẫu"&amp;"*", "*Lầu 6*"))</f>
        <v>0</v>
      </c>
      <c r="AB25" s="384">
        <f ca="1">SUMIFS(CUSTOMER[No. Inpatient], CUSTOMER[Employee ID], KPI[[#This Row],[Employee ID]])</f>
        <v>0</v>
      </c>
    </row>
    <row r="26" spans="1:28" x14ac:dyDescent="0.25">
      <c r="A26" s="62">
        <v>16</v>
      </c>
      <c r="B26" s="62" t="str">
        <f ca="1">IFERROR(INDEX(EMPLOYEES[Employee ID], MATCH(KPI[[#This Row],[No.]], EMPLOYEES[Count_DT], 0)), "")</f>
        <v/>
      </c>
      <c r="C26" s="151" t="str">
        <f ca="1">IFERROR(INDEX(EMPLOYEES[Employee], MATCH(KPI[[#This Row],[Employee ID]], EMPLOYEES[Employee ID], 0)), "")</f>
        <v/>
      </c>
      <c r="D26" s="190" t="str">
        <f ca="1">IFERROR(INDEX(EMPLOYEES[Department], MATCH(KPI[[#This Row],[Employee ID]], EMPLOYEES[Employee ID], 0)), "")</f>
        <v/>
      </c>
      <c r="E26" s="190" t="str">
        <f ca="1">IFERROR(INDEX(EMPLOYEES[Position], MATCH(KPI[[#This Row],[Employee ID]], EMPLOYEES[Employee ID], 0)), "")</f>
        <v/>
      </c>
      <c r="F26" s="200">
        <f ca="1">SUM(KPI[[#This Row],[Surgery (On)]:[Spa (Off)]])</f>
        <v>0</v>
      </c>
      <c r="G26" s="201">
        <f ca="1">SUMIFS(SALE[ReScore], SALE[Employee ID], KPI[[#This Row],[Employee ID]], SALE[Service Implementation], "Phẫu thuật", SALE[Product Name], "&lt;&gt;Chi phí n?m l?u*") - cell_right</f>
        <v>0</v>
      </c>
      <c r="H2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6" s="202">
        <f ca="1">SUMIFS(SALE[ReScore], SALE[Employee ID], KPI[[#This Row],[Employee ID]], SALE[Service Implementation], "Laser", SALE[Product Name], "&lt;&gt;Chi phí n?m l?u*") - cell_right</f>
        <v>0</v>
      </c>
      <c r="J2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6" s="202">
        <f ca="1">SUMIFS(SALE[ReScore], SALE[Employee ID], KPI[[#This Row],[Employee ID]], SALE[Service Implementation], "Spa", SALE[Product Name], "&lt;&gt;Chi phí n?m l?u*") - cell_right</f>
        <v>0</v>
      </c>
      <c r="L2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6" s="228">
        <f ca="1">SUMIFS(SALE_PD[Paid Amount (Base)], SALE_PD[Employee ID], KPI[[#This Row],[Employee ID]], SALE_PD[Product Name], "Chi phí n?m l?u*")</f>
        <v>0</v>
      </c>
      <c r="N26" s="203">
        <f ca="1">SUMIFS(SALE_PD[Paid Amount (Base)], SALE_PD[Employee ID], KPI[[#This Row],[Employee ID]], SALE_PD[Department], KPI[[#This Row],[Department]])</f>
        <v>0</v>
      </c>
      <c r="O26" s="204">
        <f ca="1">IFERROR(SUMIFS(DENTISTRY[Paid Amount (Base)], DENTISTRY[Employee ID], KPI[[#This Row],[Employee ID]]), "")</f>
        <v>0</v>
      </c>
      <c r="P26" s="205">
        <f ca="1">SUMIFS(SERVICE[ReScore], SERVICE[Employee ID], KPI[[#This Row],[Employee ID]], SERVICE[Customer Type], "Tái khám")</f>
        <v>0</v>
      </c>
      <c r="Q2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6" s="205">
        <f ca="1">SUMIFS(SERVICE[ReScore], SERVICE[Employee ID], KPI[[#This Row],[Employee ID]], SERVICE[Customer Type], "&lt;&gt;Tái khám", SERVICE[Service Group], "*PHUN X*")</f>
        <v>0</v>
      </c>
      <c r="T2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6" s="355">
        <f ca="1">SUM(KPI[[#This Row],[Laser (Service)]:[Surgery (Service)]])</f>
        <v>0</v>
      </c>
      <c r="V26" s="269">
        <f ca="1">SUMIFS(SERVICE[Quantity], SERVICE[Employee ID], KPI[[#This Row],[Employee ID]], SERVICE[Surgery Type], "Đại phẫu")</f>
        <v>0</v>
      </c>
      <c r="W26" s="266">
        <f ca="1">SUMIFS(SERVICE[ReScore], SERVICE[Employee ID], KPI[[#This Row],[Employee ID]], SERVICE[Surgery Type], "Đại phẫu")</f>
        <v>0</v>
      </c>
      <c r="X26" s="269">
        <f ca="1">SUMIFS(SERVICE[Quantity], SERVICE[Employee ID], KPI[[#This Row],[Employee ID]], SERVICE[Surgery Type], IF($D$2="CN HÀ NỘI", "Tiểu phẫu"&amp;"*", "*Lầu 5*"))</f>
        <v>0</v>
      </c>
      <c r="Y26" s="266">
        <f ca="1">SUMIFS(SERVICE[ReScore], SERVICE[Employee ID], KPI[[#This Row],[Employee ID]], SERVICE[Surgery Type], IF($D$2="CN HÀ NỘI", "Tiểu phẫu"&amp;"*", "*Lầu 5*"))</f>
        <v>0</v>
      </c>
      <c r="Z26" s="269">
        <f ca="1">SUMIFS(SERVICE[Quantity], SERVICE[Employee ID], KPI[[#This Row],[Employee ID]], SERVICE[Surgery Type], IF($D$2="CN HÀ NỘI", "Tiểu phẫu"&amp;"*", "*Lầu 6*"))</f>
        <v>0</v>
      </c>
      <c r="AA26" s="384">
        <f ca="1">SUMIFS(SERVICE[ReScore], SERVICE[Employee ID], KPI[[#This Row],[Employee ID]], SERVICE[Surgery Type], IF($D$2="CN HÀ NỘI", "Tiểu phẫu"&amp;"*", "*Lầu 6*"))</f>
        <v>0</v>
      </c>
      <c r="AB26" s="384">
        <f ca="1">SUMIFS(CUSTOMER[No. Inpatient], CUSTOMER[Employee ID], KPI[[#This Row],[Employee ID]])</f>
        <v>0</v>
      </c>
    </row>
    <row r="27" spans="1:28" x14ac:dyDescent="0.25">
      <c r="A27" s="62">
        <v>17</v>
      </c>
      <c r="B27" s="62" t="str">
        <f ca="1">IFERROR(INDEX(EMPLOYEES[Employee ID], MATCH(KPI[[#This Row],[No.]], EMPLOYEES[Count_DT], 0)), "")</f>
        <v/>
      </c>
      <c r="C27" s="151" t="str">
        <f ca="1">IFERROR(INDEX(EMPLOYEES[Employee], MATCH(KPI[[#This Row],[Employee ID]], EMPLOYEES[Employee ID], 0)), "")</f>
        <v/>
      </c>
      <c r="D27" s="190" t="str">
        <f ca="1">IFERROR(INDEX(EMPLOYEES[Department], MATCH(KPI[[#This Row],[Employee ID]], EMPLOYEES[Employee ID], 0)), "")</f>
        <v/>
      </c>
      <c r="E27" s="190" t="str">
        <f ca="1">IFERROR(INDEX(EMPLOYEES[Position], MATCH(KPI[[#This Row],[Employee ID]], EMPLOYEES[Employee ID], 0)), "")</f>
        <v/>
      </c>
      <c r="F27" s="200">
        <f ca="1">SUM(KPI[[#This Row],[Surgery (On)]:[Spa (Off)]])</f>
        <v>0</v>
      </c>
      <c r="G27" s="201">
        <f ca="1">SUMIFS(SALE[ReScore], SALE[Employee ID], KPI[[#This Row],[Employee ID]], SALE[Service Implementation], "Phẫu thuật", SALE[Product Name], "&lt;&gt;Chi phí n?m l?u*") - cell_right</f>
        <v>0</v>
      </c>
      <c r="H2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7" s="202">
        <f ca="1">SUMIFS(SALE[ReScore], SALE[Employee ID], KPI[[#This Row],[Employee ID]], SALE[Service Implementation], "Laser", SALE[Product Name], "&lt;&gt;Chi phí n?m l?u*") - cell_right</f>
        <v>0</v>
      </c>
      <c r="J2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7" s="202">
        <f ca="1">SUMIFS(SALE[ReScore], SALE[Employee ID], KPI[[#This Row],[Employee ID]], SALE[Service Implementation], "Spa", SALE[Product Name], "&lt;&gt;Chi phí n?m l?u*") - cell_right</f>
        <v>0</v>
      </c>
      <c r="L2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7" s="228">
        <f ca="1">SUMIFS(SALE_PD[Paid Amount (Base)], SALE_PD[Employee ID], KPI[[#This Row],[Employee ID]], SALE_PD[Product Name], "Chi phí n?m l?u*")</f>
        <v>0</v>
      </c>
      <c r="N27" s="203">
        <f ca="1">SUMIFS(SALE_PD[Paid Amount (Base)], SALE_PD[Employee ID], KPI[[#This Row],[Employee ID]], SALE_PD[Department], KPI[[#This Row],[Department]])</f>
        <v>0</v>
      </c>
      <c r="O27" s="204">
        <f ca="1">IFERROR(SUMIFS(DENTISTRY[Paid Amount (Base)], DENTISTRY[Employee ID], KPI[[#This Row],[Employee ID]]), "")</f>
        <v>0</v>
      </c>
      <c r="P27" s="205">
        <f ca="1">SUMIFS(SERVICE[ReScore], SERVICE[Employee ID], KPI[[#This Row],[Employee ID]], SERVICE[Customer Type], "Tái khám")</f>
        <v>0</v>
      </c>
      <c r="Q2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7" s="205">
        <f ca="1">SUMIFS(SERVICE[ReScore], SERVICE[Employee ID], KPI[[#This Row],[Employee ID]], SERVICE[Customer Type], "&lt;&gt;Tái khám", SERVICE[Service Group], "*PHUN X*")</f>
        <v>0</v>
      </c>
      <c r="T2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7" s="355">
        <f ca="1">SUM(KPI[[#This Row],[Laser (Service)]:[Surgery (Service)]])</f>
        <v>0</v>
      </c>
      <c r="V27" s="269">
        <f ca="1">SUMIFS(SERVICE[Quantity], SERVICE[Employee ID], KPI[[#This Row],[Employee ID]], SERVICE[Surgery Type], "Đại phẫu")</f>
        <v>0</v>
      </c>
      <c r="W27" s="266">
        <f ca="1">SUMIFS(SERVICE[ReScore], SERVICE[Employee ID], KPI[[#This Row],[Employee ID]], SERVICE[Surgery Type], "Đại phẫu")</f>
        <v>0</v>
      </c>
      <c r="X27" s="269">
        <f ca="1">SUMIFS(SERVICE[Quantity], SERVICE[Employee ID], KPI[[#This Row],[Employee ID]], SERVICE[Surgery Type], IF($D$2="CN HÀ NỘI", "Tiểu phẫu"&amp;"*", "*Lầu 5*"))</f>
        <v>0</v>
      </c>
      <c r="Y27" s="266">
        <f ca="1">SUMIFS(SERVICE[ReScore], SERVICE[Employee ID], KPI[[#This Row],[Employee ID]], SERVICE[Surgery Type], IF($D$2="CN HÀ NỘI", "Tiểu phẫu"&amp;"*", "*Lầu 5*"))</f>
        <v>0</v>
      </c>
      <c r="Z27" s="269">
        <f ca="1">SUMIFS(SERVICE[Quantity], SERVICE[Employee ID], KPI[[#This Row],[Employee ID]], SERVICE[Surgery Type], IF($D$2="CN HÀ NỘI", "Tiểu phẫu"&amp;"*", "*Lầu 6*"))</f>
        <v>0</v>
      </c>
      <c r="AA27" s="384">
        <f ca="1">SUMIFS(SERVICE[ReScore], SERVICE[Employee ID], KPI[[#This Row],[Employee ID]], SERVICE[Surgery Type], IF($D$2="CN HÀ NỘI", "Tiểu phẫu"&amp;"*", "*Lầu 6*"))</f>
        <v>0</v>
      </c>
      <c r="AB27" s="384">
        <f ca="1">SUMIFS(CUSTOMER[No. Inpatient], CUSTOMER[Employee ID], KPI[[#This Row],[Employee ID]])</f>
        <v>0</v>
      </c>
    </row>
    <row r="28" spans="1:28" x14ac:dyDescent="0.25">
      <c r="A28" s="62">
        <v>18</v>
      </c>
      <c r="B28" s="62" t="str">
        <f ca="1">IFERROR(INDEX(EMPLOYEES[Employee ID], MATCH(KPI[[#This Row],[No.]], EMPLOYEES[Count_DT], 0)), "")</f>
        <v/>
      </c>
      <c r="C28" s="151" t="str">
        <f ca="1">IFERROR(INDEX(EMPLOYEES[Employee], MATCH(KPI[[#This Row],[Employee ID]], EMPLOYEES[Employee ID], 0)), "")</f>
        <v/>
      </c>
      <c r="D28" s="190" t="str">
        <f ca="1">IFERROR(INDEX(EMPLOYEES[Department], MATCH(KPI[[#This Row],[Employee ID]], EMPLOYEES[Employee ID], 0)), "")</f>
        <v/>
      </c>
      <c r="E28" s="190" t="str">
        <f ca="1">IFERROR(INDEX(EMPLOYEES[Position], MATCH(KPI[[#This Row],[Employee ID]], EMPLOYEES[Employee ID], 0)), "")</f>
        <v/>
      </c>
      <c r="F28" s="200">
        <f ca="1">SUM(KPI[[#This Row],[Surgery (On)]:[Spa (Off)]])</f>
        <v>0</v>
      </c>
      <c r="G28" s="201">
        <f ca="1">SUMIFS(SALE[ReScore], SALE[Employee ID], KPI[[#This Row],[Employee ID]], SALE[Service Implementation], "Phẫu thuật", SALE[Product Name], "&lt;&gt;Chi phí n?m l?u*") - cell_right</f>
        <v>0</v>
      </c>
      <c r="H2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8" s="202">
        <f ca="1">SUMIFS(SALE[ReScore], SALE[Employee ID], KPI[[#This Row],[Employee ID]], SALE[Service Implementation], "Laser", SALE[Product Name], "&lt;&gt;Chi phí n?m l?u*") - cell_right</f>
        <v>0</v>
      </c>
      <c r="J2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8" s="202">
        <f ca="1">SUMIFS(SALE[ReScore], SALE[Employee ID], KPI[[#This Row],[Employee ID]], SALE[Service Implementation], "Spa", SALE[Product Name], "&lt;&gt;Chi phí n?m l?u*") - cell_right</f>
        <v>0</v>
      </c>
      <c r="L2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8" s="228">
        <f ca="1">SUMIFS(SALE_PD[Paid Amount (Base)], SALE_PD[Employee ID], KPI[[#This Row],[Employee ID]], SALE_PD[Product Name], "Chi phí n?m l?u*")</f>
        <v>0</v>
      </c>
      <c r="N28" s="203">
        <f ca="1">SUMIFS(SALE_PD[Paid Amount (Base)], SALE_PD[Employee ID], KPI[[#This Row],[Employee ID]], SALE_PD[Department], KPI[[#This Row],[Department]])</f>
        <v>0</v>
      </c>
      <c r="O28" s="204">
        <f ca="1">IFERROR(SUMIFS(DENTISTRY[Paid Amount (Base)], DENTISTRY[Employee ID], KPI[[#This Row],[Employee ID]]), "")</f>
        <v>0</v>
      </c>
      <c r="P28" s="205">
        <f ca="1">SUMIFS(SERVICE[ReScore], SERVICE[Employee ID], KPI[[#This Row],[Employee ID]], SERVICE[Customer Type], "Tái khám")</f>
        <v>0</v>
      </c>
      <c r="Q2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8" s="205">
        <f ca="1">SUMIFS(SERVICE[ReScore], SERVICE[Employee ID], KPI[[#This Row],[Employee ID]], SERVICE[Customer Type], "&lt;&gt;Tái khám", SERVICE[Service Group], "*PHUN X*")</f>
        <v>0</v>
      </c>
      <c r="T2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8" s="355">
        <f ca="1">SUM(KPI[[#This Row],[Laser (Service)]:[Surgery (Service)]])</f>
        <v>0</v>
      </c>
      <c r="V28" s="269">
        <f ca="1">SUMIFS(SERVICE[Quantity], SERVICE[Employee ID], KPI[[#This Row],[Employee ID]], SERVICE[Surgery Type], "Đại phẫu")</f>
        <v>0</v>
      </c>
      <c r="W28" s="266">
        <f ca="1">SUMIFS(SERVICE[ReScore], SERVICE[Employee ID], KPI[[#This Row],[Employee ID]], SERVICE[Surgery Type], "Đại phẫu")</f>
        <v>0</v>
      </c>
      <c r="X28" s="269">
        <f ca="1">SUMIFS(SERVICE[Quantity], SERVICE[Employee ID], KPI[[#This Row],[Employee ID]], SERVICE[Surgery Type], IF($D$2="CN HÀ NỘI", "Tiểu phẫu"&amp;"*", "*Lầu 5*"))</f>
        <v>0</v>
      </c>
      <c r="Y28" s="266">
        <f ca="1">SUMIFS(SERVICE[ReScore], SERVICE[Employee ID], KPI[[#This Row],[Employee ID]], SERVICE[Surgery Type], IF($D$2="CN HÀ NỘI", "Tiểu phẫu"&amp;"*", "*Lầu 5*"))</f>
        <v>0</v>
      </c>
      <c r="Z28" s="269">
        <f ca="1">SUMIFS(SERVICE[Quantity], SERVICE[Employee ID], KPI[[#This Row],[Employee ID]], SERVICE[Surgery Type], IF($D$2="CN HÀ NỘI", "Tiểu phẫu"&amp;"*", "*Lầu 6*"))</f>
        <v>0</v>
      </c>
      <c r="AA28" s="384">
        <f ca="1">SUMIFS(SERVICE[ReScore], SERVICE[Employee ID], KPI[[#This Row],[Employee ID]], SERVICE[Surgery Type], IF($D$2="CN HÀ NỘI", "Tiểu phẫu"&amp;"*", "*Lầu 6*"))</f>
        <v>0</v>
      </c>
      <c r="AB28" s="384">
        <f ca="1">SUMIFS(CUSTOMER[No. Inpatient], CUSTOMER[Employee ID], KPI[[#This Row],[Employee ID]])</f>
        <v>0</v>
      </c>
    </row>
    <row r="29" spans="1:28" x14ac:dyDescent="0.25">
      <c r="A29" s="62">
        <v>19</v>
      </c>
      <c r="B29" s="62" t="str">
        <f ca="1">IFERROR(INDEX(EMPLOYEES[Employee ID], MATCH(KPI[[#This Row],[No.]], EMPLOYEES[Count_DT], 0)), "")</f>
        <v/>
      </c>
      <c r="C29" s="151" t="str">
        <f ca="1">IFERROR(INDEX(EMPLOYEES[Employee], MATCH(KPI[[#This Row],[Employee ID]], EMPLOYEES[Employee ID], 0)), "")</f>
        <v/>
      </c>
      <c r="D29" s="190" t="str">
        <f ca="1">IFERROR(INDEX(EMPLOYEES[Department], MATCH(KPI[[#This Row],[Employee ID]], EMPLOYEES[Employee ID], 0)), "")</f>
        <v/>
      </c>
      <c r="E29" s="190" t="str">
        <f ca="1">IFERROR(INDEX(EMPLOYEES[Position], MATCH(KPI[[#This Row],[Employee ID]], EMPLOYEES[Employee ID], 0)), "")</f>
        <v/>
      </c>
      <c r="F29" s="200">
        <f ca="1">SUM(KPI[[#This Row],[Surgery (On)]:[Spa (Off)]])</f>
        <v>0</v>
      </c>
      <c r="G29" s="201">
        <f ca="1">SUMIFS(SALE[ReScore], SALE[Employee ID], KPI[[#This Row],[Employee ID]], SALE[Service Implementation], "Phẫu thuật", SALE[Product Name], "&lt;&gt;Chi phí n?m l?u*") - cell_right</f>
        <v>0</v>
      </c>
      <c r="H2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29" s="202">
        <f ca="1">SUMIFS(SALE[ReScore], SALE[Employee ID], KPI[[#This Row],[Employee ID]], SALE[Service Implementation], "Laser", SALE[Product Name], "&lt;&gt;Chi phí n?m l?u*") - cell_right</f>
        <v>0</v>
      </c>
      <c r="J2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29" s="202">
        <f ca="1">SUMIFS(SALE[ReScore], SALE[Employee ID], KPI[[#This Row],[Employee ID]], SALE[Service Implementation], "Spa", SALE[Product Name], "&lt;&gt;Chi phí n?m l?u*") - cell_right</f>
        <v>0</v>
      </c>
      <c r="L2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29" s="228">
        <f ca="1">SUMIFS(SALE_PD[Paid Amount (Base)], SALE_PD[Employee ID], KPI[[#This Row],[Employee ID]], SALE_PD[Product Name], "Chi phí n?m l?u*")</f>
        <v>0</v>
      </c>
      <c r="N29" s="203">
        <f ca="1">SUMIFS(SALE_PD[Paid Amount (Base)], SALE_PD[Employee ID], KPI[[#This Row],[Employee ID]], SALE_PD[Department], KPI[[#This Row],[Department]])</f>
        <v>0</v>
      </c>
      <c r="O29" s="204">
        <f ca="1">IFERROR(SUMIFS(DENTISTRY[Paid Amount (Base)], DENTISTRY[Employee ID], KPI[[#This Row],[Employee ID]]), "")</f>
        <v>0</v>
      </c>
      <c r="P29" s="205">
        <f ca="1">SUMIFS(SERVICE[ReScore], SERVICE[Employee ID], KPI[[#This Row],[Employee ID]], SERVICE[Customer Type], "Tái khám")</f>
        <v>0</v>
      </c>
      <c r="Q2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2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29" s="205">
        <f ca="1">SUMIFS(SERVICE[ReScore], SERVICE[Employee ID], KPI[[#This Row],[Employee ID]], SERVICE[Customer Type], "&lt;&gt;Tái khám", SERVICE[Service Group], "*PHUN X*")</f>
        <v>0</v>
      </c>
      <c r="T2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29" s="355">
        <f ca="1">SUM(KPI[[#This Row],[Laser (Service)]:[Surgery (Service)]])</f>
        <v>0</v>
      </c>
      <c r="V29" s="269">
        <f ca="1">SUMIFS(SERVICE[Quantity], SERVICE[Employee ID], KPI[[#This Row],[Employee ID]], SERVICE[Surgery Type], "Đại phẫu")</f>
        <v>0</v>
      </c>
      <c r="W29" s="266">
        <f ca="1">SUMIFS(SERVICE[ReScore], SERVICE[Employee ID], KPI[[#This Row],[Employee ID]], SERVICE[Surgery Type], "Đại phẫu")</f>
        <v>0</v>
      </c>
      <c r="X29" s="269">
        <f ca="1">SUMIFS(SERVICE[Quantity], SERVICE[Employee ID], KPI[[#This Row],[Employee ID]], SERVICE[Surgery Type], IF($D$2="CN HÀ NỘI", "Tiểu phẫu"&amp;"*", "*Lầu 5*"))</f>
        <v>0</v>
      </c>
      <c r="Y29" s="266">
        <f ca="1">SUMIFS(SERVICE[ReScore], SERVICE[Employee ID], KPI[[#This Row],[Employee ID]], SERVICE[Surgery Type], IF($D$2="CN HÀ NỘI", "Tiểu phẫu"&amp;"*", "*Lầu 5*"))</f>
        <v>0</v>
      </c>
      <c r="Z29" s="269">
        <f ca="1">SUMIFS(SERVICE[Quantity], SERVICE[Employee ID], KPI[[#This Row],[Employee ID]], SERVICE[Surgery Type], IF($D$2="CN HÀ NỘI", "Tiểu phẫu"&amp;"*", "*Lầu 6*"))</f>
        <v>0</v>
      </c>
      <c r="AA29" s="384">
        <f ca="1">SUMIFS(SERVICE[ReScore], SERVICE[Employee ID], KPI[[#This Row],[Employee ID]], SERVICE[Surgery Type], IF($D$2="CN HÀ NỘI", "Tiểu phẫu"&amp;"*", "*Lầu 6*"))</f>
        <v>0</v>
      </c>
      <c r="AB29" s="384">
        <f ca="1">SUMIFS(CUSTOMER[No. Inpatient], CUSTOMER[Employee ID], KPI[[#This Row],[Employee ID]])</f>
        <v>0</v>
      </c>
    </row>
    <row r="30" spans="1:28" x14ac:dyDescent="0.25">
      <c r="A30" s="62">
        <v>20</v>
      </c>
      <c r="B30" s="62" t="str">
        <f ca="1">IFERROR(INDEX(EMPLOYEES[Employee ID], MATCH(KPI[[#This Row],[No.]], EMPLOYEES[Count_DT], 0)), "")</f>
        <v/>
      </c>
      <c r="C30" s="151" t="str">
        <f ca="1">IFERROR(INDEX(EMPLOYEES[Employee], MATCH(KPI[[#This Row],[Employee ID]], EMPLOYEES[Employee ID], 0)), "")</f>
        <v/>
      </c>
      <c r="D30" s="190" t="str">
        <f ca="1">IFERROR(INDEX(EMPLOYEES[Department], MATCH(KPI[[#This Row],[Employee ID]], EMPLOYEES[Employee ID], 0)), "")</f>
        <v/>
      </c>
      <c r="E30" s="190" t="str">
        <f ca="1">IFERROR(INDEX(EMPLOYEES[Position], MATCH(KPI[[#This Row],[Employee ID]], EMPLOYEES[Employee ID], 0)), "")</f>
        <v/>
      </c>
      <c r="F30" s="200">
        <f ca="1">SUM(KPI[[#This Row],[Surgery (On)]:[Spa (Off)]])</f>
        <v>0</v>
      </c>
      <c r="G30" s="201">
        <f ca="1">SUMIFS(SALE[ReScore], SALE[Employee ID], KPI[[#This Row],[Employee ID]], SALE[Service Implementation], "Phẫu thuật", SALE[Product Name], "&lt;&gt;Chi phí n?m l?u*") - cell_right</f>
        <v>0</v>
      </c>
      <c r="H3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0" s="202">
        <f ca="1">SUMIFS(SALE[ReScore], SALE[Employee ID], KPI[[#This Row],[Employee ID]], SALE[Service Implementation], "Laser", SALE[Product Name], "&lt;&gt;Chi phí n?m l?u*") - cell_right</f>
        <v>0</v>
      </c>
      <c r="J3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0" s="202">
        <f ca="1">SUMIFS(SALE[ReScore], SALE[Employee ID], KPI[[#This Row],[Employee ID]], SALE[Service Implementation], "Spa", SALE[Product Name], "&lt;&gt;Chi phí n?m l?u*") - cell_right</f>
        <v>0</v>
      </c>
      <c r="L3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0" s="228">
        <f ca="1">SUMIFS(SALE_PD[Paid Amount (Base)], SALE_PD[Employee ID], KPI[[#This Row],[Employee ID]], SALE_PD[Product Name], "Chi phí n?m l?u*")</f>
        <v>0</v>
      </c>
      <c r="N30" s="203">
        <f ca="1">SUMIFS(SALE_PD[Paid Amount (Base)], SALE_PD[Employee ID], KPI[[#This Row],[Employee ID]], SALE_PD[Department], KPI[[#This Row],[Department]])</f>
        <v>0</v>
      </c>
      <c r="O30" s="204">
        <f ca="1">IFERROR(SUMIFS(DENTISTRY[Paid Amount (Base)], DENTISTRY[Employee ID], KPI[[#This Row],[Employee ID]]), "")</f>
        <v>0</v>
      </c>
      <c r="P30" s="205">
        <f ca="1">SUMIFS(SERVICE[ReScore], SERVICE[Employee ID], KPI[[#This Row],[Employee ID]], SERVICE[Customer Type], "Tái khám")</f>
        <v>0</v>
      </c>
      <c r="Q3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0" s="205">
        <f ca="1">SUMIFS(SERVICE[ReScore], SERVICE[Employee ID], KPI[[#This Row],[Employee ID]], SERVICE[Customer Type], "&lt;&gt;Tái khám", SERVICE[Service Group], "*PHUN X*")</f>
        <v>0</v>
      </c>
      <c r="T3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0" s="355">
        <f ca="1">SUM(KPI[[#This Row],[Laser (Service)]:[Surgery (Service)]])</f>
        <v>0</v>
      </c>
      <c r="V30" s="269">
        <f ca="1">SUMIFS(SERVICE[Quantity], SERVICE[Employee ID], KPI[[#This Row],[Employee ID]], SERVICE[Surgery Type], "Đại phẫu")</f>
        <v>0</v>
      </c>
      <c r="W30" s="266">
        <f ca="1">SUMIFS(SERVICE[ReScore], SERVICE[Employee ID], KPI[[#This Row],[Employee ID]], SERVICE[Surgery Type], "Đại phẫu")</f>
        <v>0</v>
      </c>
      <c r="X30" s="269">
        <f ca="1">SUMIFS(SERVICE[Quantity], SERVICE[Employee ID], KPI[[#This Row],[Employee ID]], SERVICE[Surgery Type], IF($D$2="CN HÀ NỘI", "Tiểu phẫu"&amp;"*", "*Lầu 5*"))</f>
        <v>0</v>
      </c>
      <c r="Y30" s="266">
        <f ca="1">SUMIFS(SERVICE[ReScore], SERVICE[Employee ID], KPI[[#This Row],[Employee ID]], SERVICE[Surgery Type], IF($D$2="CN HÀ NỘI", "Tiểu phẫu"&amp;"*", "*Lầu 5*"))</f>
        <v>0</v>
      </c>
      <c r="Z30" s="269">
        <f ca="1">SUMIFS(SERVICE[Quantity], SERVICE[Employee ID], KPI[[#This Row],[Employee ID]], SERVICE[Surgery Type], IF($D$2="CN HÀ NỘI", "Tiểu phẫu"&amp;"*", "*Lầu 6*"))</f>
        <v>0</v>
      </c>
      <c r="AA30" s="384">
        <f ca="1">SUMIFS(SERVICE[ReScore], SERVICE[Employee ID], KPI[[#This Row],[Employee ID]], SERVICE[Surgery Type], IF($D$2="CN HÀ NỘI", "Tiểu phẫu"&amp;"*", "*Lầu 6*"))</f>
        <v>0</v>
      </c>
      <c r="AB30" s="384">
        <f ca="1">SUMIFS(CUSTOMER[No. Inpatient], CUSTOMER[Employee ID], KPI[[#This Row],[Employee ID]])</f>
        <v>0</v>
      </c>
    </row>
    <row r="31" spans="1:28" x14ac:dyDescent="0.25">
      <c r="A31" s="62">
        <v>21</v>
      </c>
      <c r="B31" s="62" t="str">
        <f ca="1">IFERROR(INDEX(EMPLOYEES[Employee ID], MATCH(KPI[[#This Row],[No.]], EMPLOYEES[Count_DT], 0)), "")</f>
        <v/>
      </c>
      <c r="C31" s="151" t="str">
        <f ca="1">IFERROR(INDEX(EMPLOYEES[Employee], MATCH(KPI[[#This Row],[Employee ID]], EMPLOYEES[Employee ID], 0)), "")</f>
        <v/>
      </c>
      <c r="D31" s="190" t="str">
        <f ca="1">IFERROR(INDEX(EMPLOYEES[Department], MATCH(KPI[[#This Row],[Employee ID]], EMPLOYEES[Employee ID], 0)), "")</f>
        <v/>
      </c>
      <c r="E31" s="190" t="str">
        <f ca="1">IFERROR(INDEX(EMPLOYEES[Position], MATCH(KPI[[#This Row],[Employee ID]], EMPLOYEES[Employee ID], 0)), "")</f>
        <v/>
      </c>
      <c r="F31" s="200">
        <f ca="1">SUM(KPI[[#This Row],[Surgery (On)]:[Spa (Off)]])</f>
        <v>0</v>
      </c>
      <c r="G31" s="201">
        <f ca="1">SUMIFS(SALE[ReScore], SALE[Employee ID], KPI[[#This Row],[Employee ID]], SALE[Service Implementation], "Phẫu thuật", SALE[Product Name], "&lt;&gt;Chi phí n?m l?u*") - cell_right</f>
        <v>0</v>
      </c>
      <c r="H3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1" s="202">
        <f ca="1">SUMIFS(SALE[ReScore], SALE[Employee ID], KPI[[#This Row],[Employee ID]], SALE[Service Implementation], "Laser", SALE[Product Name], "&lt;&gt;Chi phí n?m l?u*") - cell_right</f>
        <v>0</v>
      </c>
      <c r="J3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1" s="202">
        <f ca="1">SUMIFS(SALE[ReScore], SALE[Employee ID], KPI[[#This Row],[Employee ID]], SALE[Service Implementation], "Spa", SALE[Product Name], "&lt;&gt;Chi phí n?m l?u*") - cell_right</f>
        <v>0</v>
      </c>
      <c r="L3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1" s="228">
        <f ca="1">SUMIFS(SALE_PD[Paid Amount (Base)], SALE_PD[Employee ID], KPI[[#This Row],[Employee ID]], SALE_PD[Product Name], "Chi phí n?m l?u*")</f>
        <v>0</v>
      </c>
      <c r="N31" s="203">
        <f ca="1">SUMIFS(SALE_PD[Paid Amount (Base)], SALE_PD[Employee ID], KPI[[#This Row],[Employee ID]], SALE_PD[Department], KPI[[#This Row],[Department]])</f>
        <v>0</v>
      </c>
      <c r="O31" s="204">
        <f ca="1">IFERROR(SUMIFS(DENTISTRY[Paid Amount (Base)], DENTISTRY[Employee ID], KPI[[#This Row],[Employee ID]]), "")</f>
        <v>0</v>
      </c>
      <c r="P31" s="205">
        <f ca="1">SUMIFS(SERVICE[ReScore], SERVICE[Employee ID], KPI[[#This Row],[Employee ID]], SERVICE[Customer Type], "Tái khám")</f>
        <v>0</v>
      </c>
      <c r="Q3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1" s="205">
        <f ca="1">SUMIFS(SERVICE[ReScore], SERVICE[Employee ID], KPI[[#This Row],[Employee ID]], SERVICE[Customer Type], "&lt;&gt;Tái khám", SERVICE[Service Group], "*PHUN X*")</f>
        <v>0</v>
      </c>
      <c r="T3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1" s="355">
        <f ca="1">SUM(KPI[[#This Row],[Laser (Service)]:[Surgery (Service)]])</f>
        <v>0</v>
      </c>
      <c r="V31" s="269">
        <f ca="1">SUMIFS(SERVICE[Quantity], SERVICE[Employee ID], KPI[[#This Row],[Employee ID]], SERVICE[Surgery Type], "Đại phẫu")</f>
        <v>0</v>
      </c>
      <c r="W31" s="266">
        <f ca="1">SUMIFS(SERVICE[ReScore], SERVICE[Employee ID], KPI[[#This Row],[Employee ID]], SERVICE[Surgery Type], "Đại phẫu")</f>
        <v>0</v>
      </c>
      <c r="X31" s="269">
        <f ca="1">SUMIFS(SERVICE[Quantity], SERVICE[Employee ID], KPI[[#This Row],[Employee ID]], SERVICE[Surgery Type], IF($D$2="CN HÀ NỘI", "Tiểu phẫu"&amp;"*", "*Lầu 5*"))</f>
        <v>0</v>
      </c>
      <c r="Y31" s="266">
        <f ca="1">SUMIFS(SERVICE[ReScore], SERVICE[Employee ID], KPI[[#This Row],[Employee ID]], SERVICE[Surgery Type], IF($D$2="CN HÀ NỘI", "Tiểu phẫu"&amp;"*", "*Lầu 5*"))</f>
        <v>0</v>
      </c>
      <c r="Z31" s="269">
        <f ca="1">SUMIFS(SERVICE[Quantity], SERVICE[Employee ID], KPI[[#This Row],[Employee ID]], SERVICE[Surgery Type], IF($D$2="CN HÀ NỘI", "Tiểu phẫu"&amp;"*", "*Lầu 6*"))</f>
        <v>0</v>
      </c>
      <c r="AA31" s="384">
        <f ca="1">SUMIFS(SERVICE[ReScore], SERVICE[Employee ID], KPI[[#This Row],[Employee ID]], SERVICE[Surgery Type], IF($D$2="CN HÀ NỘI", "Tiểu phẫu"&amp;"*", "*Lầu 6*"))</f>
        <v>0</v>
      </c>
      <c r="AB31" s="384">
        <f ca="1">SUMIFS(CUSTOMER[No. Inpatient], CUSTOMER[Employee ID], KPI[[#This Row],[Employee ID]])</f>
        <v>0</v>
      </c>
    </row>
    <row r="32" spans="1:28" x14ac:dyDescent="0.25">
      <c r="A32" s="62">
        <v>22</v>
      </c>
      <c r="B32" s="62" t="str">
        <f ca="1">IFERROR(INDEX(EMPLOYEES[Employee ID], MATCH(KPI[[#This Row],[No.]], EMPLOYEES[Count_DT], 0)), "")</f>
        <v/>
      </c>
      <c r="C32" s="151" t="str">
        <f ca="1">IFERROR(INDEX(EMPLOYEES[Employee], MATCH(KPI[[#This Row],[Employee ID]], EMPLOYEES[Employee ID], 0)), "")</f>
        <v/>
      </c>
      <c r="D32" s="190" t="str">
        <f ca="1">IFERROR(INDEX(EMPLOYEES[Department], MATCH(KPI[[#This Row],[Employee ID]], EMPLOYEES[Employee ID], 0)), "")</f>
        <v/>
      </c>
      <c r="E32" s="190" t="str">
        <f ca="1">IFERROR(INDEX(EMPLOYEES[Position], MATCH(KPI[[#This Row],[Employee ID]], EMPLOYEES[Employee ID], 0)), "")</f>
        <v/>
      </c>
      <c r="F32" s="200">
        <f ca="1">SUM(KPI[[#This Row],[Surgery (On)]:[Spa (Off)]])</f>
        <v>0</v>
      </c>
      <c r="G32" s="201">
        <f ca="1">SUMIFS(SALE[ReScore], SALE[Employee ID], KPI[[#This Row],[Employee ID]], SALE[Service Implementation], "Phẫu thuật", SALE[Product Name], "&lt;&gt;Chi phí n?m l?u*") - cell_right</f>
        <v>0</v>
      </c>
      <c r="H3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2" s="202">
        <f ca="1">SUMIFS(SALE[ReScore], SALE[Employee ID], KPI[[#This Row],[Employee ID]], SALE[Service Implementation], "Laser", SALE[Product Name], "&lt;&gt;Chi phí n?m l?u*") - cell_right</f>
        <v>0</v>
      </c>
      <c r="J3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2" s="202">
        <f ca="1">SUMIFS(SALE[ReScore], SALE[Employee ID], KPI[[#This Row],[Employee ID]], SALE[Service Implementation], "Spa", SALE[Product Name], "&lt;&gt;Chi phí n?m l?u*") - cell_right</f>
        <v>0</v>
      </c>
      <c r="L3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2" s="228">
        <f ca="1">SUMIFS(SALE_PD[Paid Amount (Base)], SALE_PD[Employee ID], KPI[[#This Row],[Employee ID]], SALE_PD[Product Name], "Chi phí n?m l?u*")</f>
        <v>0</v>
      </c>
      <c r="N32" s="203">
        <f ca="1">SUMIFS(SALE_PD[Paid Amount (Base)], SALE_PD[Employee ID], KPI[[#This Row],[Employee ID]], SALE_PD[Department], KPI[[#This Row],[Department]])</f>
        <v>0</v>
      </c>
      <c r="O32" s="204">
        <f ca="1">IFERROR(SUMIFS(DENTISTRY[Paid Amount (Base)], DENTISTRY[Employee ID], KPI[[#This Row],[Employee ID]]), "")</f>
        <v>0</v>
      </c>
      <c r="P32" s="205">
        <f ca="1">SUMIFS(SERVICE[ReScore], SERVICE[Employee ID], KPI[[#This Row],[Employee ID]], SERVICE[Customer Type], "Tái khám")</f>
        <v>0</v>
      </c>
      <c r="Q3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2" s="205">
        <f ca="1">SUMIFS(SERVICE[ReScore], SERVICE[Employee ID], KPI[[#This Row],[Employee ID]], SERVICE[Customer Type], "&lt;&gt;Tái khám", SERVICE[Service Group], "*PHUN X*")</f>
        <v>0</v>
      </c>
      <c r="T3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2" s="355">
        <f ca="1">SUM(KPI[[#This Row],[Laser (Service)]:[Surgery (Service)]])</f>
        <v>0</v>
      </c>
      <c r="V32" s="269">
        <f ca="1">SUMIFS(SERVICE[Quantity], SERVICE[Employee ID], KPI[[#This Row],[Employee ID]], SERVICE[Surgery Type], "Đại phẫu")</f>
        <v>0</v>
      </c>
      <c r="W32" s="266">
        <f ca="1">SUMIFS(SERVICE[ReScore], SERVICE[Employee ID], KPI[[#This Row],[Employee ID]], SERVICE[Surgery Type], "Đại phẫu")</f>
        <v>0</v>
      </c>
      <c r="X32" s="269">
        <f ca="1">SUMIFS(SERVICE[Quantity], SERVICE[Employee ID], KPI[[#This Row],[Employee ID]], SERVICE[Surgery Type], IF($D$2="CN HÀ NỘI", "Tiểu phẫu"&amp;"*", "*Lầu 5*"))</f>
        <v>0</v>
      </c>
      <c r="Y32" s="266">
        <f ca="1">SUMIFS(SERVICE[ReScore], SERVICE[Employee ID], KPI[[#This Row],[Employee ID]], SERVICE[Surgery Type], IF($D$2="CN HÀ NỘI", "Tiểu phẫu"&amp;"*", "*Lầu 5*"))</f>
        <v>0</v>
      </c>
      <c r="Z32" s="269">
        <f ca="1">SUMIFS(SERVICE[Quantity], SERVICE[Employee ID], KPI[[#This Row],[Employee ID]], SERVICE[Surgery Type], IF($D$2="CN HÀ NỘI", "Tiểu phẫu"&amp;"*", "*Lầu 6*"))</f>
        <v>0</v>
      </c>
      <c r="AA32" s="384">
        <f ca="1">SUMIFS(SERVICE[ReScore], SERVICE[Employee ID], KPI[[#This Row],[Employee ID]], SERVICE[Surgery Type], IF($D$2="CN HÀ NỘI", "Tiểu phẫu"&amp;"*", "*Lầu 6*"))</f>
        <v>0</v>
      </c>
      <c r="AB32" s="384">
        <f ca="1">SUMIFS(CUSTOMER[No. Inpatient], CUSTOMER[Employee ID], KPI[[#This Row],[Employee ID]])</f>
        <v>0</v>
      </c>
    </row>
    <row r="33" spans="1:28" x14ac:dyDescent="0.25">
      <c r="A33" s="62">
        <v>23</v>
      </c>
      <c r="B33" s="62" t="str">
        <f ca="1">IFERROR(INDEX(EMPLOYEES[Employee ID], MATCH(KPI[[#This Row],[No.]], EMPLOYEES[Count_DT], 0)), "")</f>
        <v/>
      </c>
      <c r="C33" s="151" t="str">
        <f ca="1">IFERROR(INDEX(EMPLOYEES[Employee], MATCH(KPI[[#This Row],[Employee ID]], EMPLOYEES[Employee ID], 0)), "")</f>
        <v/>
      </c>
      <c r="D33" s="190" t="str">
        <f ca="1">IFERROR(INDEX(EMPLOYEES[Department], MATCH(KPI[[#This Row],[Employee ID]], EMPLOYEES[Employee ID], 0)), "")</f>
        <v/>
      </c>
      <c r="E33" s="190" t="str">
        <f ca="1">IFERROR(INDEX(EMPLOYEES[Position], MATCH(KPI[[#This Row],[Employee ID]], EMPLOYEES[Employee ID], 0)), "")</f>
        <v/>
      </c>
      <c r="F33" s="200">
        <f ca="1">SUM(KPI[[#This Row],[Surgery (On)]:[Spa (Off)]])</f>
        <v>0</v>
      </c>
      <c r="G33" s="201">
        <f ca="1">SUMIFS(SALE[ReScore], SALE[Employee ID], KPI[[#This Row],[Employee ID]], SALE[Service Implementation], "Phẫu thuật", SALE[Product Name], "&lt;&gt;Chi phí n?m l?u*") - cell_right</f>
        <v>0</v>
      </c>
      <c r="H3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3" s="202">
        <f ca="1">SUMIFS(SALE[ReScore], SALE[Employee ID], KPI[[#This Row],[Employee ID]], SALE[Service Implementation], "Laser", SALE[Product Name], "&lt;&gt;Chi phí n?m l?u*") - cell_right</f>
        <v>0</v>
      </c>
      <c r="J3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3" s="202">
        <f ca="1">SUMIFS(SALE[ReScore], SALE[Employee ID], KPI[[#This Row],[Employee ID]], SALE[Service Implementation], "Spa", SALE[Product Name], "&lt;&gt;Chi phí n?m l?u*") - cell_right</f>
        <v>0</v>
      </c>
      <c r="L3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3" s="228">
        <f ca="1">SUMIFS(SALE_PD[Paid Amount (Base)], SALE_PD[Employee ID], KPI[[#This Row],[Employee ID]], SALE_PD[Product Name], "Chi phí n?m l?u*")</f>
        <v>0</v>
      </c>
      <c r="N33" s="203">
        <f ca="1">SUMIFS(SALE_PD[Paid Amount (Base)], SALE_PD[Employee ID], KPI[[#This Row],[Employee ID]], SALE_PD[Department], KPI[[#This Row],[Department]])</f>
        <v>0</v>
      </c>
      <c r="O33" s="204">
        <f ca="1">IFERROR(SUMIFS(DENTISTRY[Paid Amount (Base)], DENTISTRY[Employee ID], KPI[[#This Row],[Employee ID]]), "")</f>
        <v>0</v>
      </c>
      <c r="P33" s="205">
        <f ca="1">SUMIFS(SERVICE[ReScore], SERVICE[Employee ID], KPI[[#This Row],[Employee ID]], SERVICE[Customer Type], "Tái khám")</f>
        <v>0</v>
      </c>
      <c r="Q3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3" s="205">
        <f ca="1">SUMIFS(SERVICE[ReScore], SERVICE[Employee ID], KPI[[#This Row],[Employee ID]], SERVICE[Customer Type], "&lt;&gt;Tái khám", SERVICE[Service Group], "*PHUN X*")</f>
        <v>0</v>
      </c>
      <c r="T3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3" s="355">
        <f ca="1">SUM(KPI[[#This Row],[Laser (Service)]:[Surgery (Service)]])</f>
        <v>0</v>
      </c>
      <c r="V33" s="269">
        <f ca="1">SUMIFS(SERVICE[Quantity], SERVICE[Employee ID], KPI[[#This Row],[Employee ID]], SERVICE[Surgery Type], "Đại phẫu")</f>
        <v>0</v>
      </c>
      <c r="W33" s="266">
        <f ca="1">SUMIFS(SERVICE[ReScore], SERVICE[Employee ID], KPI[[#This Row],[Employee ID]], SERVICE[Surgery Type], "Đại phẫu")</f>
        <v>0</v>
      </c>
      <c r="X33" s="269">
        <f ca="1">SUMIFS(SERVICE[Quantity], SERVICE[Employee ID], KPI[[#This Row],[Employee ID]], SERVICE[Surgery Type], IF($D$2="CN HÀ NỘI", "Tiểu phẫu"&amp;"*", "*Lầu 5*"))</f>
        <v>0</v>
      </c>
      <c r="Y33" s="266">
        <f ca="1">SUMIFS(SERVICE[ReScore], SERVICE[Employee ID], KPI[[#This Row],[Employee ID]], SERVICE[Surgery Type], IF($D$2="CN HÀ NỘI", "Tiểu phẫu"&amp;"*", "*Lầu 5*"))</f>
        <v>0</v>
      </c>
      <c r="Z33" s="269">
        <f ca="1">SUMIFS(SERVICE[Quantity], SERVICE[Employee ID], KPI[[#This Row],[Employee ID]], SERVICE[Surgery Type], IF($D$2="CN HÀ NỘI", "Tiểu phẫu"&amp;"*", "*Lầu 6*"))</f>
        <v>0</v>
      </c>
      <c r="AA33" s="384">
        <f ca="1">SUMIFS(SERVICE[ReScore], SERVICE[Employee ID], KPI[[#This Row],[Employee ID]], SERVICE[Surgery Type], IF($D$2="CN HÀ NỘI", "Tiểu phẫu"&amp;"*", "*Lầu 6*"))</f>
        <v>0</v>
      </c>
      <c r="AB33" s="384">
        <f ca="1">SUMIFS(CUSTOMER[No. Inpatient], CUSTOMER[Employee ID], KPI[[#This Row],[Employee ID]])</f>
        <v>0</v>
      </c>
    </row>
    <row r="34" spans="1:28" x14ac:dyDescent="0.25">
      <c r="A34" s="62">
        <v>24</v>
      </c>
      <c r="B34" s="62" t="str">
        <f ca="1">IFERROR(INDEX(EMPLOYEES[Employee ID], MATCH(KPI[[#This Row],[No.]], EMPLOYEES[Count_DT], 0)), "")</f>
        <v/>
      </c>
      <c r="C34" s="151" t="str">
        <f ca="1">IFERROR(INDEX(EMPLOYEES[Employee], MATCH(KPI[[#This Row],[Employee ID]], EMPLOYEES[Employee ID], 0)), "")</f>
        <v/>
      </c>
      <c r="D34" s="190" t="str">
        <f ca="1">IFERROR(INDEX(EMPLOYEES[Department], MATCH(KPI[[#This Row],[Employee ID]], EMPLOYEES[Employee ID], 0)), "")</f>
        <v/>
      </c>
      <c r="E34" s="190" t="str">
        <f ca="1">IFERROR(INDEX(EMPLOYEES[Position], MATCH(KPI[[#This Row],[Employee ID]], EMPLOYEES[Employee ID], 0)), "")</f>
        <v/>
      </c>
      <c r="F34" s="200">
        <f ca="1">SUM(KPI[[#This Row],[Surgery (On)]:[Spa (Off)]])</f>
        <v>0</v>
      </c>
      <c r="G34" s="201">
        <f ca="1">SUMIFS(SALE[ReScore], SALE[Employee ID], KPI[[#This Row],[Employee ID]], SALE[Service Implementation], "Phẫu thuật", SALE[Product Name], "&lt;&gt;Chi phí n?m l?u*") - cell_right</f>
        <v>0</v>
      </c>
      <c r="H3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4" s="202">
        <f ca="1">SUMIFS(SALE[ReScore], SALE[Employee ID], KPI[[#This Row],[Employee ID]], SALE[Service Implementation], "Laser", SALE[Product Name], "&lt;&gt;Chi phí n?m l?u*") - cell_right</f>
        <v>0</v>
      </c>
      <c r="J3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4" s="202">
        <f ca="1">SUMIFS(SALE[ReScore], SALE[Employee ID], KPI[[#This Row],[Employee ID]], SALE[Service Implementation], "Spa", SALE[Product Name], "&lt;&gt;Chi phí n?m l?u*") - cell_right</f>
        <v>0</v>
      </c>
      <c r="L3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4" s="228">
        <f ca="1">SUMIFS(SALE_PD[Paid Amount (Base)], SALE_PD[Employee ID], KPI[[#This Row],[Employee ID]], SALE_PD[Product Name], "Chi phí n?m l?u*")</f>
        <v>0</v>
      </c>
      <c r="N34" s="203">
        <f ca="1">SUMIFS(SALE_PD[Paid Amount (Base)], SALE_PD[Employee ID], KPI[[#This Row],[Employee ID]], SALE_PD[Department], KPI[[#This Row],[Department]])</f>
        <v>0</v>
      </c>
      <c r="O34" s="204">
        <f ca="1">IFERROR(SUMIFS(DENTISTRY[Paid Amount (Base)], DENTISTRY[Employee ID], KPI[[#This Row],[Employee ID]]), "")</f>
        <v>0</v>
      </c>
      <c r="P34" s="205">
        <f ca="1">SUMIFS(SERVICE[ReScore], SERVICE[Employee ID], KPI[[#This Row],[Employee ID]], SERVICE[Customer Type], "Tái khám")</f>
        <v>0</v>
      </c>
      <c r="Q3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4" s="205">
        <f ca="1">SUMIFS(SERVICE[ReScore], SERVICE[Employee ID], KPI[[#This Row],[Employee ID]], SERVICE[Customer Type], "&lt;&gt;Tái khám", SERVICE[Service Group], "*PHUN X*")</f>
        <v>0</v>
      </c>
      <c r="T3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4" s="355">
        <f ca="1">SUM(KPI[[#This Row],[Laser (Service)]:[Surgery (Service)]])</f>
        <v>0</v>
      </c>
      <c r="V34" s="269">
        <f ca="1">SUMIFS(SERVICE[Quantity], SERVICE[Employee ID], KPI[[#This Row],[Employee ID]], SERVICE[Surgery Type], "Đại phẫu")</f>
        <v>0</v>
      </c>
      <c r="W34" s="266">
        <f ca="1">SUMIFS(SERVICE[ReScore], SERVICE[Employee ID], KPI[[#This Row],[Employee ID]], SERVICE[Surgery Type], "Đại phẫu")</f>
        <v>0</v>
      </c>
      <c r="X34" s="269">
        <f ca="1">SUMIFS(SERVICE[Quantity], SERVICE[Employee ID], KPI[[#This Row],[Employee ID]], SERVICE[Surgery Type], IF($D$2="CN HÀ NỘI", "Tiểu phẫu"&amp;"*", "*Lầu 5*"))</f>
        <v>0</v>
      </c>
      <c r="Y34" s="266">
        <f ca="1">SUMIFS(SERVICE[ReScore], SERVICE[Employee ID], KPI[[#This Row],[Employee ID]], SERVICE[Surgery Type], IF($D$2="CN HÀ NỘI", "Tiểu phẫu"&amp;"*", "*Lầu 5*"))</f>
        <v>0</v>
      </c>
      <c r="Z34" s="269">
        <f ca="1">SUMIFS(SERVICE[Quantity], SERVICE[Employee ID], KPI[[#This Row],[Employee ID]], SERVICE[Surgery Type], IF($D$2="CN HÀ NỘI", "Tiểu phẫu"&amp;"*", "*Lầu 6*"))</f>
        <v>0</v>
      </c>
      <c r="AA34" s="384">
        <f ca="1">SUMIFS(SERVICE[ReScore], SERVICE[Employee ID], KPI[[#This Row],[Employee ID]], SERVICE[Surgery Type], IF($D$2="CN HÀ NỘI", "Tiểu phẫu"&amp;"*", "*Lầu 6*"))</f>
        <v>0</v>
      </c>
      <c r="AB34" s="384">
        <f ca="1">SUMIFS(CUSTOMER[No. Inpatient], CUSTOMER[Employee ID], KPI[[#This Row],[Employee ID]])</f>
        <v>0</v>
      </c>
    </row>
    <row r="35" spans="1:28" x14ac:dyDescent="0.25">
      <c r="A35" s="62">
        <v>25</v>
      </c>
      <c r="B35" s="62" t="str">
        <f ca="1">IFERROR(INDEX(EMPLOYEES[Employee ID], MATCH(KPI[[#This Row],[No.]], EMPLOYEES[Count_DT], 0)), "")</f>
        <v/>
      </c>
      <c r="C35" s="151" t="str">
        <f ca="1">IFERROR(INDEX(EMPLOYEES[Employee], MATCH(KPI[[#This Row],[Employee ID]], EMPLOYEES[Employee ID], 0)), "")</f>
        <v/>
      </c>
      <c r="D35" s="190" t="str">
        <f ca="1">IFERROR(INDEX(EMPLOYEES[Department], MATCH(KPI[[#This Row],[Employee ID]], EMPLOYEES[Employee ID], 0)), "")</f>
        <v/>
      </c>
      <c r="E35" s="190" t="str">
        <f ca="1">IFERROR(INDEX(EMPLOYEES[Position], MATCH(KPI[[#This Row],[Employee ID]], EMPLOYEES[Employee ID], 0)), "")</f>
        <v/>
      </c>
      <c r="F35" s="200">
        <f ca="1">SUM(KPI[[#This Row],[Surgery (On)]:[Spa (Off)]])</f>
        <v>0</v>
      </c>
      <c r="G35" s="201">
        <f ca="1">SUMIFS(SALE[ReScore], SALE[Employee ID], KPI[[#This Row],[Employee ID]], SALE[Service Implementation], "Phẫu thuật", SALE[Product Name], "&lt;&gt;Chi phí n?m l?u*") - cell_right</f>
        <v>0</v>
      </c>
      <c r="H3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5" s="202">
        <f ca="1">SUMIFS(SALE[ReScore], SALE[Employee ID], KPI[[#This Row],[Employee ID]], SALE[Service Implementation], "Laser", SALE[Product Name], "&lt;&gt;Chi phí n?m l?u*") - cell_right</f>
        <v>0</v>
      </c>
      <c r="J3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5" s="202">
        <f ca="1">SUMIFS(SALE[ReScore], SALE[Employee ID], KPI[[#This Row],[Employee ID]], SALE[Service Implementation], "Spa", SALE[Product Name], "&lt;&gt;Chi phí n?m l?u*") - cell_right</f>
        <v>0</v>
      </c>
      <c r="L3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5" s="228">
        <f ca="1">SUMIFS(SALE_PD[Paid Amount (Base)], SALE_PD[Employee ID], KPI[[#This Row],[Employee ID]], SALE_PD[Product Name], "Chi phí n?m l?u*")</f>
        <v>0</v>
      </c>
      <c r="N35" s="203">
        <f ca="1">SUMIFS(SALE_PD[Paid Amount (Base)], SALE_PD[Employee ID], KPI[[#This Row],[Employee ID]], SALE_PD[Department], KPI[[#This Row],[Department]])</f>
        <v>0</v>
      </c>
      <c r="O35" s="204">
        <f ca="1">IFERROR(SUMIFS(DENTISTRY[Paid Amount (Base)], DENTISTRY[Employee ID], KPI[[#This Row],[Employee ID]]), "")</f>
        <v>0</v>
      </c>
      <c r="P35" s="205">
        <f ca="1">SUMIFS(SERVICE[ReScore], SERVICE[Employee ID], KPI[[#This Row],[Employee ID]], SERVICE[Customer Type], "Tái khám")</f>
        <v>0</v>
      </c>
      <c r="Q3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5" s="205">
        <f ca="1">SUMIFS(SERVICE[ReScore], SERVICE[Employee ID], KPI[[#This Row],[Employee ID]], SERVICE[Customer Type], "&lt;&gt;Tái khám", SERVICE[Service Group], "*PHUN X*")</f>
        <v>0</v>
      </c>
      <c r="T3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5" s="355">
        <f ca="1">SUM(KPI[[#This Row],[Laser (Service)]:[Surgery (Service)]])</f>
        <v>0</v>
      </c>
      <c r="V35" s="269">
        <f ca="1">SUMIFS(SERVICE[Quantity], SERVICE[Employee ID], KPI[[#This Row],[Employee ID]], SERVICE[Surgery Type], "Đại phẫu")</f>
        <v>0</v>
      </c>
      <c r="W35" s="266">
        <f ca="1">SUMIFS(SERVICE[ReScore], SERVICE[Employee ID], KPI[[#This Row],[Employee ID]], SERVICE[Surgery Type], "Đại phẫu")</f>
        <v>0</v>
      </c>
      <c r="X35" s="269">
        <f ca="1">SUMIFS(SERVICE[Quantity], SERVICE[Employee ID], KPI[[#This Row],[Employee ID]], SERVICE[Surgery Type], IF($D$2="CN HÀ NỘI", "Tiểu phẫu"&amp;"*", "*Lầu 5*"))</f>
        <v>0</v>
      </c>
      <c r="Y35" s="266">
        <f ca="1">SUMIFS(SERVICE[ReScore], SERVICE[Employee ID], KPI[[#This Row],[Employee ID]], SERVICE[Surgery Type], IF($D$2="CN HÀ NỘI", "Tiểu phẫu"&amp;"*", "*Lầu 5*"))</f>
        <v>0</v>
      </c>
      <c r="Z35" s="269">
        <f ca="1">SUMIFS(SERVICE[Quantity], SERVICE[Employee ID], KPI[[#This Row],[Employee ID]], SERVICE[Surgery Type], IF($D$2="CN HÀ NỘI", "Tiểu phẫu"&amp;"*", "*Lầu 6*"))</f>
        <v>0</v>
      </c>
      <c r="AA35" s="384">
        <f ca="1">SUMIFS(SERVICE[ReScore], SERVICE[Employee ID], KPI[[#This Row],[Employee ID]], SERVICE[Surgery Type], IF($D$2="CN HÀ NỘI", "Tiểu phẫu"&amp;"*", "*Lầu 6*"))</f>
        <v>0</v>
      </c>
      <c r="AB35" s="384">
        <f ca="1">SUMIFS(CUSTOMER[No. Inpatient], CUSTOMER[Employee ID], KPI[[#This Row],[Employee ID]])</f>
        <v>0</v>
      </c>
    </row>
    <row r="36" spans="1:28" x14ac:dyDescent="0.25">
      <c r="A36" s="62">
        <v>26</v>
      </c>
      <c r="B36" s="62" t="str">
        <f ca="1">IFERROR(INDEX(EMPLOYEES[Employee ID], MATCH(KPI[[#This Row],[No.]], EMPLOYEES[Count_DT], 0)), "")</f>
        <v/>
      </c>
      <c r="C36" s="151" t="str">
        <f ca="1">IFERROR(INDEX(EMPLOYEES[Employee], MATCH(KPI[[#This Row],[Employee ID]], EMPLOYEES[Employee ID], 0)), "")</f>
        <v/>
      </c>
      <c r="D36" s="190" t="str">
        <f ca="1">IFERROR(INDEX(EMPLOYEES[Department], MATCH(KPI[[#This Row],[Employee ID]], EMPLOYEES[Employee ID], 0)), "")</f>
        <v/>
      </c>
      <c r="E36" s="190" t="str">
        <f ca="1">IFERROR(INDEX(EMPLOYEES[Position], MATCH(KPI[[#This Row],[Employee ID]], EMPLOYEES[Employee ID], 0)), "")</f>
        <v/>
      </c>
      <c r="F36" s="200">
        <f ca="1">SUM(KPI[[#This Row],[Surgery (On)]:[Spa (Off)]])</f>
        <v>0</v>
      </c>
      <c r="G36" s="201">
        <f ca="1">SUMIFS(SALE[ReScore], SALE[Employee ID], KPI[[#This Row],[Employee ID]], SALE[Service Implementation], "Phẫu thuật", SALE[Product Name], "&lt;&gt;Chi phí n?m l?u*") - cell_right</f>
        <v>0</v>
      </c>
      <c r="H3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6" s="202">
        <f ca="1">SUMIFS(SALE[ReScore], SALE[Employee ID], KPI[[#This Row],[Employee ID]], SALE[Service Implementation], "Laser", SALE[Product Name], "&lt;&gt;Chi phí n?m l?u*") - cell_right</f>
        <v>0</v>
      </c>
      <c r="J3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6" s="202">
        <f ca="1">SUMIFS(SALE[ReScore], SALE[Employee ID], KPI[[#This Row],[Employee ID]], SALE[Service Implementation], "Spa", SALE[Product Name], "&lt;&gt;Chi phí n?m l?u*") - cell_right</f>
        <v>0</v>
      </c>
      <c r="L3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6" s="228">
        <f ca="1">SUMIFS(SALE_PD[Paid Amount (Base)], SALE_PD[Employee ID], KPI[[#This Row],[Employee ID]], SALE_PD[Product Name], "Chi phí n?m l?u*")</f>
        <v>0</v>
      </c>
      <c r="N36" s="203">
        <f ca="1">SUMIFS(SALE_PD[Paid Amount (Base)], SALE_PD[Employee ID], KPI[[#This Row],[Employee ID]], SALE_PD[Department], KPI[[#This Row],[Department]])</f>
        <v>0</v>
      </c>
      <c r="O36" s="204">
        <f ca="1">IFERROR(SUMIFS(DENTISTRY[Paid Amount (Base)], DENTISTRY[Employee ID], KPI[[#This Row],[Employee ID]]), "")</f>
        <v>0</v>
      </c>
      <c r="P36" s="205">
        <f ca="1">SUMIFS(SERVICE[ReScore], SERVICE[Employee ID], KPI[[#This Row],[Employee ID]], SERVICE[Customer Type], "Tái khám")</f>
        <v>0</v>
      </c>
      <c r="Q3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6" s="205">
        <f ca="1">SUMIFS(SERVICE[ReScore], SERVICE[Employee ID], KPI[[#This Row],[Employee ID]], SERVICE[Customer Type], "&lt;&gt;Tái khám", SERVICE[Service Group], "*PHUN X*")</f>
        <v>0</v>
      </c>
      <c r="T3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6" s="355">
        <f ca="1">SUM(KPI[[#This Row],[Laser (Service)]:[Surgery (Service)]])</f>
        <v>0</v>
      </c>
      <c r="V36" s="269">
        <f ca="1">SUMIFS(SERVICE[Quantity], SERVICE[Employee ID], KPI[[#This Row],[Employee ID]], SERVICE[Surgery Type], "Đại phẫu")</f>
        <v>0</v>
      </c>
      <c r="W36" s="266">
        <f ca="1">SUMIFS(SERVICE[ReScore], SERVICE[Employee ID], KPI[[#This Row],[Employee ID]], SERVICE[Surgery Type], "Đại phẫu")</f>
        <v>0</v>
      </c>
      <c r="X36" s="269">
        <f ca="1">SUMIFS(SERVICE[Quantity], SERVICE[Employee ID], KPI[[#This Row],[Employee ID]], SERVICE[Surgery Type], IF($D$2="CN HÀ NỘI", "Tiểu phẫu"&amp;"*", "*Lầu 5*"))</f>
        <v>0</v>
      </c>
      <c r="Y36" s="266">
        <f ca="1">SUMIFS(SERVICE[ReScore], SERVICE[Employee ID], KPI[[#This Row],[Employee ID]], SERVICE[Surgery Type], IF($D$2="CN HÀ NỘI", "Tiểu phẫu"&amp;"*", "*Lầu 5*"))</f>
        <v>0</v>
      </c>
      <c r="Z36" s="269">
        <f ca="1">SUMIFS(SERVICE[Quantity], SERVICE[Employee ID], KPI[[#This Row],[Employee ID]], SERVICE[Surgery Type], IF($D$2="CN HÀ NỘI", "Tiểu phẫu"&amp;"*", "*Lầu 6*"))</f>
        <v>0</v>
      </c>
      <c r="AA36" s="384">
        <f ca="1">SUMIFS(SERVICE[ReScore], SERVICE[Employee ID], KPI[[#This Row],[Employee ID]], SERVICE[Surgery Type], IF($D$2="CN HÀ NỘI", "Tiểu phẫu"&amp;"*", "*Lầu 6*"))</f>
        <v>0</v>
      </c>
      <c r="AB36" s="384">
        <f ca="1">SUMIFS(CUSTOMER[No. Inpatient], CUSTOMER[Employee ID], KPI[[#This Row],[Employee ID]])</f>
        <v>0</v>
      </c>
    </row>
    <row r="37" spans="1:28" x14ac:dyDescent="0.25">
      <c r="A37" s="62">
        <v>27</v>
      </c>
      <c r="B37" s="62" t="str">
        <f ca="1">IFERROR(INDEX(EMPLOYEES[Employee ID], MATCH(KPI[[#This Row],[No.]], EMPLOYEES[Count_DT], 0)), "")</f>
        <v/>
      </c>
      <c r="C37" s="151" t="str">
        <f ca="1">IFERROR(INDEX(EMPLOYEES[Employee], MATCH(KPI[[#This Row],[Employee ID]], EMPLOYEES[Employee ID], 0)), "")</f>
        <v/>
      </c>
      <c r="D37" s="190" t="str">
        <f ca="1">IFERROR(INDEX(EMPLOYEES[Department], MATCH(KPI[[#This Row],[Employee ID]], EMPLOYEES[Employee ID], 0)), "")</f>
        <v/>
      </c>
      <c r="E37" s="190" t="str">
        <f ca="1">IFERROR(INDEX(EMPLOYEES[Position], MATCH(KPI[[#This Row],[Employee ID]], EMPLOYEES[Employee ID], 0)), "")</f>
        <v/>
      </c>
      <c r="F37" s="200">
        <f ca="1">SUM(KPI[[#This Row],[Surgery (On)]:[Spa (Off)]])</f>
        <v>0</v>
      </c>
      <c r="G37" s="201">
        <f ca="1">SUMIFS(SALE[ReScore], SALE[Employee ID], KPI[[#This Row],[Employee ID]], SALE[Service Implementation], "Phẫu thuật", SALE[Product Name], "&lt;&gt;Chi phí n?m l?u*") - cell_right</f>
        <v>0</v>
      </c>
      <c r="H3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7" s="202">
        <f ca="1">SUMIFS(SALE[ReScore], SALE[Employee ID], KPI[[#This Row],[Employee ID]], SALE[Service Implementation], "Laser", SALE[Product Name], "&lt;&gt;Chi phí n?m l?u*") - cell_right</f>
        <v>0</v>
      </c>
      <c r="J3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7" s="202">
        <f ca="1">SUMIFS(SALE[ReScore], SALE[Employee ID], KPI[[#This Row],[Employee ID]], SALE[Service Implementation], "Spa", SALE[Product Name], "&lt;&gt;Chi phí n?m l?u*") - cell_right</f>
        <v>0</v>
      </c>
      <c r="L3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7" s="228">
        <f ca="1">SUMIFS(SALE_PD[Paid Amount (Base)], SALE_PD[Employee ID], KPI[[#This Row],[Employee ID]], SALE_PD[Product Name], "Chi phí n?m l?u*")</f>
        <v>0</v>
      </c>
      <c r="N37" s="203">
        <f ca="1">SUMIFS(SALE_PD[Paid Amount (Base)], SALE_PD[Employee ID], KPI[[#This Row],[Employee ID]], SALE_PD[Department], KPI[[#This Row],[Department]])</f>
        <v>0</v>
      </c>
      <c r="O37" s="204">
        <f ca="1">IFERROR(SUMIFS(DENTISTRY[Paid Amount (Base)], DENTISTRY[Employee ID], KPI[[#This Row],[Employee ID]]), "")</f>
        <v>0</v>
      </c>
      <c r="P37" s="205">
        <f ca="1">SUMIFS(SERVICE[ReScore], SERVICE[Employee ID], KPI[[#This Row],[Employee ID]], SERVICE[Customer Type], "Tái khám")</f>
        <v>0</v>
      </c>
      <c r="Q3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7" s="205">
        <f ca="1">SUMIFS(SERVICE[ReScore], SERVICE[Employee ID], KPI[[#This Row],[Employee ID]], SERVICE[Customer Type], "&lt;&gt;Tái khám", SERVICE[Service Group], "*PHUN X*")</f>
        <v>0</v>
      </c>
      <c r="T3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7" s="355">
        <f ca="1">SUM(KPI[[#This Row],[Laser (Service)]:[Surgery (Service)]])</f>
        <v>0</v>
      </c>
      <c r="V37" s="269">
        <f ca="1">SUMIFS(SERVICE[Quantity], SERVICE[Employee ID], KPI[[#This Row],[Employee ID]], SERVICE[Surgery Type], "Đại phẫu")</f>
        <v>0</v>
      </c>
      <c r="W37" s="266">
        <f ca="1">SUMIFS(SERVICE[ReScore], SERVICE[Employee ID], KPI[[#This Row],[Employee ID]], SERVICE[Surgery Type], "Đại phẫu")</f>
        <v>0</v>
      </c>
      <c r="X37" s="269">
        <f ca="1">SUMIFS(SERVICE[Quantity], SERVICE[Employee ID], KPI[[#This Row],[Employee ID]], SERVICE[Surgery Type], IF($D$2="CN HÀ NỘI", "Tiểu phẫu"&amp;"*", "*Lầu 5*"))</f>
        <v>0</v>
      </c>
      <c r="Y37" s="266">
        <f ca="1">SUMIFS(SERVICE[ReScore], SERVICE[Employee ID], KPI[[#This Row],[Employee ID]], SERVICE[Surgery Type], IF($D$2="CN HÀ NỘI", "Tiểu phẫu"&amp;"*", "*Lầu 5*"))</f>
        <v>0</v>
      </c>
      <c r="Z37" s="269">
        <f ca="1">SUMIFS(SERVICE[Quantity], SERVICE[Employee ID], KPI[[#This Row],[Employee ID]], SERVICE[Surgery Type], IF($D$2="CN HÀ NỘI", "Tiểu phẫu"&amp;"*", "*Lầu 6*"))</f>
        <v>0</v>
      </c>
      <c r="AA37" s="384">
        <f ca="1">SUMIFS(SERVICE[ReScore], SERVICE[Employee ID], KPI[[#This Row],[Employee ID]], SERVICE[Surgery Type], IF($D$2="CN HÀ NỘI", "Tiểu phẫu"&amp;"*", "*Lầu 6*"))</f>
        <v>0</v>
      </c>
      <c r="AB37" s="384">
        <f ca="1">SUMIFS(CUSTOMER[No. Inpatient], CUSTOMER[Employee ID], KPI[[#This Row],[Employee ID]])</f>
        <v>0</v>
      </c>
    </row>
    <row r="38" spans="1:28" x14ac:dyDescent="0.25">
      <c r="A38" s="62">
        <v>28</v>
      </c>
      <c r="B38" s="62" t="str">
        <f ca="1">IFERROR(INDEX(EMPLOYEES[Employee ID], MATCH(KPI[[#This Row],[No.]], EMPLOYEES[Count_DT], 0)), "")</f>
        <v/>
      </c>
      <c r="C38" s="151" t="str">
        <f ca="1">IFERROR(INDEX(EMPLOYEES[Employee], MATCH(KPI[[#This Row],[Employee ID]], EMPLOYEES[Employee ID], 0)), "")</f>
        <v/>
      </c>
      <c r="D38" s="190" t="str">
        <f ca="1">IFERROR(INDEX(EMPLOYEES[Department], MATCH(KPI[[#This Row],[Employee ID]], EMPLOYEES[Employee ID], 0)), "")</f>
        <v/>
      </c>
      <c r="E38" s="190" t="str">
        <f ca="1">IFERROR(INDEX(EMPLOYEES[Position], MATCH(KPI[[#This Row],[Employee ID]], EMPLOYEES[Employee ID], 0)), "")</f>
        <v/>
      </c>
      <c r="F38" s="200">
        <f ca="1">SUM(KPI[[#This Row],[Surgery (On)]:[Spa (Off)]])</f>
        <v>0</v>
      </c>
      <c r="G38" s="201">
        <f ca="1">SUMIFS(SALE[ReScore], SALE[Employee ID], KPI[[#This Row],[Employee ID]], SALE[Service Implementation], "Phẫu thuật", SALE[Product Name], "&lt;&gt;Chi phí n?m l?u*") - cell_right</f>
        <v>0</v>
      </c>
      <c r="H3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8" s="202">
        <f ca="1">SUMIFS(SALE[ReScore], SALE[Employee ID], KPI[[#This Row],[Employee ID]], SALE[Service Implementation], "Laser", SALE[Product Name], "&lt;&gt;Chi phí n?m l?u*") - cell_right</f>
        <v>0</v>
      </c>
      <c r="J3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8" s="202">
        <f ca="1">SUMIFS(SALE[ReScore], SALE[Employee ID], KPI[[#This Row],[Employee ID]], SALE[Service Implementation], "Spa", SALE[Product Name], "&lt;&gt;Chi phí n?m l?u*") - cell_right</f>
        <v>0</v>
      </c>
      <c r="L3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8" s="228">
        <f ca="1">SUMIFS(SALE_PD[Paid Amount (Base)], SALE_PD[Employee ID], KPI[[#This Row],[Employee ID]], SALE_PD[Product Name], "Chi phí n?m l?u*")</f>
        <v>0</v>
      </c>
      <c r="N38" s="203">
        <f ca="1">SUMIFS(SALE_PD[Paid Amount (Base)], SALE_PD[Employee ID], KPI[[#This Row],[Employee ID]], SALE_PD[Department], KPI[[#This Row],[Department]])</f>
        <v>0</v>
      </c>
      <c r="O38" s="204">
        <f ca="1">IFERROR(SUMIFS(DENTISTRY[Paid Amount (Base)], DENTISTRY[Employee ID], KPI[[#This Row],[Employee ID]]), "")</f>
        <v>0</v>
      </c>
      <c r="P38" s="205">
        <f ca="1">SUMIFS(SERVICE[ReScore], SERVICE[Employee ID], KPI[[#This Row],[Employee ID]], SERVICE[Customer Type], "Tái khám")</f>
        <v>0</v>
      </c>
      <c r="Q3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8" s="205">
        <f ca="1">SUMIFS(SERVICE[ReScore], SERVICE[Employee ID], KPI[[#This Row],[Employee ID]], SERVICE[Customer Type], "&lt;&gt;Tái khám", SERVICE[Service Group], "*PHUN X*")</f>
        <v>0</v>
      </c>
      <c r="T3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8" s="355">
        <f ca="1">SUM(KPI[[#This Row],[Laser (Service)]:[Surgery (Service)]])</f>
        <v>0</v>
      </c>
      <c r="V38" s="269">
        <f ca="1">SUMIFS(SERVICE[Quantity], SERVICE[Employee ID], KPI[[#This Row],[Employee ID]], SERVICE[Surgery Type], "Đại phẫu")</f>
        <v>0</v>
      </c>
      <c r="W38" s="266">
        <f ca="1">SUMIFS(SERVICE[ReScore], SERVICE[Employee ID], KPI[[#This Row],[Employee ID]], SERVICE[Surgery Type], "Đại phẫu")</f>
        <v>0</v>
      </c>
      <c r="X38" s="269">
        <f ca="1">SUMIFS(SERVICE[Quantity], SERVICE[Employee ID], KPI[[#This Row],[Employee ID]], SERVICE[Surgery Type], IF($D$2="CN HÀ NỘI", "Tiểu phẫu"&amp;"*", "*Lầu 5*"))</f>
        <v>0</v>
      </c>
      <c r="Y38" s="266">
        <f ca="1">SUMIFS(SERVICE[ReScore], SERVICE[Employee ID], KPI[[#This Row],[Employee ID]], SERVICE[Surgery Type], IF($D$2="CN HÀ NỘI", "Tiểu phẫu"&amp;"*", "*Lầu 5*"))</f>
        <v>0</v>
      </c>
      <c r="Z38" s="269">
        <f ca="1">SUMIFS(SERVICE[Quantity], SERVICE[Employee ID], KPI[[#This Row],[Employee ID]], SERVICE[Surgery Type], IF($D$2="CN HÀ NỘI", "Tiểu phẫu"&amp;"*", "*Lầu 6*"))</f>
        <v>0</v>
      </c>
      <c r="AA38" s="384">
        <f ca="1">SUMIFS(SERVICE[ReScore], SERVICE[Employee ID], KPI[[#This Row],[Employee ID]], SERVICE[Surgery Type], IF($D$2="CN HÀ NỘI", "Tiểu phẫu"&amp;"*", "*Lầu 6*"))</f>
        <v>0</v>
      </c>
      <c r="AB38" s="384">
        <f ca="1">SUMIFS(CUSTOMER[No. Inpatient], CUSTOMER[Employee ID], KPI[[#This Row],[Employee ID]])</f>
        <v>0</v>
      </c>
    </row>
    <row r="39" spans="1:28" x14ac:dyDescent="0.25">
      <c r="A39" s="62">
        <v>29</v>
      </c>
      <c r="B39" s="62" t="str">
        <f ca="1">IFERROR(INDEX(EMPLOYEES[Employee ID], MATCH(KPI[[#This Row],[No.]], EMPLOYEES[Count_DT], 0)), "")</f>
        <v/>
      </c>
      <c r="C39" s="151" t="str">
        <f ca="1">IFERROR(INDEX(EMPLOYEES[Employee], MATCH(KPI[[#This Row],[Employee ID]], EMPLOYEES[Employee ID], 0)), "")</f>
        <v/>
      </c>
      <c r="D39" s="190" t="str">
        <f ca="1">IFERROR(INDEX(EMPLOYEES[Department], MATCH(KPI[[#This Row],[Employee ID]], EMPLOYEES[Employee ID], 0)), "")</f>
        <v/>
      </c>
      <c r="E39" s="190" t="str">
        <f ca="1">IFERROR(INDEX(EMPLOYEES[Position], MATCH(KPI[[#This Row],[Employee ID]], EMPLOYEES[Employee ID], 0)), "")</f>
        <v/>
      </c>
      <c r="F39" s="200">
        <f ca="1">SUM(KPI[[#This Row],[Surgery (On)]:[Spa (Off)]])</f>
        <v>0</v>
      </c>
      <c r="G39" s="201">
        <f ca="1">SUMIFS(SALE[ReScore], SALE[Employee ID], KPI[[#This Row],[Employee ID]], SALE[Service Implementation], "Phẫu thuật", SALE[Product Name], "&lt;&gt;Chi phí n?m l?u*") - cell_right</f>
        <v>0</v>
      </c>
      <c r="H3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39" s="202">
        <f ca="1">SUMIFS(SALE[ReScore], SALE[Employee ID], KPI[[#This Row],[Employee ID]], SALE[Service Implementation], "Laser", SALE[Product Name], "&lt;&gt;Chi phí n?m l?u*") - cell_right</f>
        <v>0</v>
      </c>
      <c r="J3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39" s="202">
        <f ca="1">SUMIFS(SALE[ReScore], SALE[Employee ID], KPI[[#This Row],[Employee ID]], SALE[Service Implementation], "Spa", SALE[Product Name], "&lt;&gt;Chi phí n?m l?u*") - cell_right</f>
        <v>0</v>
      </c>
      <c r="L3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39" s="228">
        <f ca="1">SUMIFS(SALE_PD[Paid Amount (Base)], SALE_PD[Employee ID], KPI[[#This Row],[Employee ID]], SALE_PD[Product Name], "Chi phí n?m l?u*")</f>
        <v>0</v>
      </c>
      <c r="N39" s="203">
        <f ca="1">SUMIFS(SALE_PD[Paid Amount (Base)], SALE_PD[Employee ID], KPI[[#This Row],[Employee ID]], SALE_PD[Department], KPI[[#This Row],[Department]])</f>
        <v>0</v>
      </c>
      <c r="O39" s="204">
        <f ca="1">IFERROR(SUMIFS(DENTISTRY[Paid Amount (Base)], DENTISTRY[Employee ID], KPI[[#This Row],[Employee ID]]), "")</f>
        <v>0</v>
      </c>
      <c r="P39" s="205">
        <f ca="1">SUMIFS(SERVICE[ReScore], SERVICE[Employee ID], KPI[[#This Row],[Employee ID]], SERVICE[Customer Type], "Tái khám")</f>
        <v>0</v>
      </c>
      <c r="Q3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3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39" s="205">
        <f ca="1">SUMIFS(SERVICE[ReScore], SERVICE[Employee ID], KPI[[#This Row],[Employee ID]], SERVICE[Customer Type], "&lt;&gt;Tái khám", SERVICE[Service Group], "*PHUN X*")</f>
        <v>0</v>
      </c>
      <c r="T3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39" s="355">
        <f ca="1">SUM(KPI[[#This Row],[Laser (Service)]:[Surgery (Service)]])</f>
        <v>0</v>
      </c>
      <c r="V39" s="269">
        <f ca="1">SUMIFS(SERVICE[Quantity], SERVICE[Employee ID], KPI[[#This Row],[Employee ID]], SERVICE[Surgery Type], "Đại phẫu")</f>
        <v>0</v>
      </c>
      <c r="W39" s="266">
        <f ca="1">SUMIFS(SERVICE[ReScore], SERVICE[Employee ID], KPI[[#This Row],[Employee ID]], SERVICE[Surgery Type], "Đại phẫu")</f>
        <v>0</v>
      </c>
      <c r="X39" s="269">
        <f ca="1">SUMIFS(SERVICE[Quantity], SERVICE[Employee ID], KPI[[#This Row],[Employee ID]], SERVICE[Surgery Type], IF($D$2="CN HÀ NỘI", "Tiểu phẫu"&amp;"*", "*Lầu 5*"))</f>
        <v>0</v>
      </c>
      <c r="Y39" s="266">
        <f ca="1">SUMIFS(SERVICE[ReScore], SERVICE[Employee ID], KPI[[#This Row],[Employee ID]], SERVICE[Surgery Type], IF($D$2="CN HÀ NỘI", "Tiểu phẫu"&amp;"*", "*Lầu 5*"))</f>
        <v>0</v>
      </c>
      <c r="Z39" s="269">
        <f ca="1">SUMIFS(SERVICE[Quantity], SERVICE[Employee ID], KPI[[#This Row],[Employee ID]], SERVICE[Surgery Type], IF($D$2="CN HÀ NỘI", "Tiểu phẫu"&amp;"*", "*Lầu 6*"))</f>
        <v>0</v>
      </c>
      <c r="AA39" s="384">
        <f ca="1">SUMIFS(SERVICE[ReScore], SERVICE[Employee ID], KPI[[#This Row],[Employee ID]], SERVICE[Surgery Type], IF($D$2="CN HÀ NỘI", "Tiểu phẫu"&amp;"*", "*Lầu 6*"))</f>
        <v>0</v>
      </c>
      <c r="AB39" s="384">
        <f ca="1">SUMIFS(CUSTOMER[No. Inpatient], CUSTOMER[Employee ID], KPI[[#This Row],[Employee ID]])</f>
        <v>0</v>
      </c>
    </row>
    <row r="40" spans="1:28" x14ac:dyDescent="0.25">
      <c r="A40" s="62">
        <v>30</v>
      </c>
      <c r="B40" s="62" t="str">
        <f ca="1">IFERROR(INDEX(EMPLOYEES[Employee ID], MATCH(KPI[[#This Row],[No.]], EMPLOYEES[Count_DT], 0)), "")</f>
        <v/>
      </c>
      <c r="C40" s="151" t="str">
        <f ca="1">IFERROR(INDEX(EMPLOYEES[Employee], MATCH(KPI[[#This Row],[Employee ID]], EMPLOYEES[Employee ID], 0)), "")</f>
        <v/>
      </c>
      <c r="D40" s="190" t="str">
        <f ca="1">IFERROR(INDEX(EMPLOYEES[Department], MATCH(KPI[[#This Row],[Employee ID]], EMPLOYEES[Employee ID], 0)), "")</f>
        <v/>
      </c>
      <c r="E40" s="190" t="str">
        <f ca="1">IFERROR(INDEX(EMPLOYEES[Position], MATCH(KPI[[#This Row],[Employee ID]], EMPLOYEES[Employee ID], 0)), "")</f>
        <v/>
      </c>
      <c r="F40" s="200">
        <f ca="1">SUM(KPI[[#This Row],[Surgery (On)]:[Spa (Off)]])</f>
        <v>0</v>
      </c>
      <c r="G40" s="201">
        <f ca="1">SUMIFS(SALE[ReScore], SALE[Employee ID], KPI[[#This Row],[Employee ID]], SALE[Service Implementation], "Phẫu thuật", SALE[Product Name], "&lt;&gt;Chi phí n?m l?u*") - cell_right</f>
        <v>0</v>
      </c>
      <c r="H4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0" s="202">
        <f ca="1">SUMIFS(SALE[ReScore], SALE[Employee ID], KPI[[#This Row],[Employee ID]], SALE[Service Implementation], "Laser", SALE[Product Name], "&lt;&gt;Chi phí n?m l?u*") - cell_right</f>
        <v>0</v>
      </c>
      <c r="J4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0" s="202">
        <f ca="1">SUMIFS(SALE[ReScore], SALE[Employee ID], KPI[[#This Row],[Employee ID]], SALE[Service Implementation], "Spa", SALE[Product Name], "&lt;&gt;Chi phí n?m l?u*") - cell_right</f>
        <v>0</v>
      </c>
      <c r="L4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0" s="228">
        <f ca="1">SUMIFS(SALE_PD[Paid Amount (Base)], SALE_PD[Employee ID], KPI[[#This Row],[Employee ID]], SALE_PD[Product Name], "Chi phí n?m l?u*")</f>
        <v>0</v>
      </c>
      <c r="N40" s="203">
        <f ca="1">SUMIFS(SALE_PD[Paid Amount (Base)], SALE_PD[Employee ID], KPI[[#This Row],[Employee ID]], SALE_PD[Department], KPI[[#This Row],[Department]])</f>
        <v>0</v>
      </c>
      <c r="O40" s="204">
        <f ca="1">IFERROR(SUMIFS(DENTISTRY[Paid Amount (Base)], DENTISTRY[Employee ID], KPI[[#This Row],[Employee ID]]), "")</f>
        <v>0</v>
      </c>
      <c r="P40" s="205">
        <f ca="1">SUMIFS(SERVICE[ReScore], SERVICE[Employee ID], KPI[[#This Row],[Employee ID]], SERVICE[Customer Type], "Tái khám")</f>
        <v>0</v>
      </c>
      <c r="Q4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0" s="205">
        <f ca="1">SUMIFS(SERVICE[ReScore], SERVICE[Employee ID], KPI[[#This Row],[Employee ID]], SERVICE[Customer Type], "&lt;&gt;Tái khám", SERVICE[Service Group], "*PHUN X*")</f>
        <v>0</v>
      </c>
      <c r="T4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0" s="355">
        <f ca="1">SUM(KPI[[#This Row],[Laser (Service)]:[Surgery (Service)]])</f>
        <v>0</v>
      </c>
      <c r="V40" s="269">
        <f ca="1">SUMIFS(SERVICE[Quantity], SERVICE[Employee ID], KPI[[#This Row],[Employee ID]], SERVICE[Surgery Type], "Đại phẫu")</f>
        <v>0</v>
      </c>
      <c r="W40" s="266">
        <f ca="1">SUMIFS(SERVICE[ReScore], SERVICE[Employee ID], KPI[[#This Row],[Employee ID]], SERVICE[Surgery Type], "Đại phẫu")</f>
        <v>0</v>
      </c>
      <c r="X40" s="269">
        <f ca="1">SUMIFS(SERVICE[Quantity], SERVICE[Employee ID], KPI[[#This Row],[Employee ID]], SERVICE[Surgery Type], IF($D$2="CN HÀ NỘI", "Tiểu phẫu"&amp;"*", "*Lầu 5*"))</f>
        <v>0</v>
      </c>
      <c r="Y40" s="266">
        <f ca="1">SUMIFS(SERVICE[ReScore], SERVICE[Employee ID], KPI[[#This Row],[Employee ID]], SERVICE[Surgery Type], IF($D$2="CN HÀ NỘI", "Tiểu phẫu"&amp;"*", "*Lầu 5*"))</f>
        <v>0</v>
      </c>
      <c r="Z40" s="269">
        <f ca="1">SUMIFS(SERVICE[Quantity], SERVICE[Employee ID], KPI[[#This Row],[Employee ID]], SERVICE[Surgery Type], IF($D$2="CN HÀ NỘI", "Tiểu phẫu"&amp;"*", "*Lầu 6*"))</f>
        <v>0</v>
      </c>
      <c r="AA40" s="384">
        <f ca="1">SUMIFS(SERVICE[ReScore], SERVICE[Employee ID], KPI[[#This Row],[Employee ID]], SERVICE[Surgery Type], IF($D$2="CN HÀ NỘI", "Tiểu phẫu"&amp;"*", "*Lầu 6*"))</f>
        <v>0</v>
      </c>
      <c r="AB40" s="384">
        <f ca="1">SUMIFS(CUSTOMER[No. Inpatient], CUSTOMER[Employee ID], KPI[[#This Row],[Employee ID]])</f>
        <v>0</v>
      </c>
    </row>
    <row r="41" spans="1:28" x14ac:dyDescent="0.25">
      <c r="A41" s="62">
        <v>31</v>
      </c>
      <c r="B41" s="62" t="str">
        <f ca="1">IFERROR(INDEX(EMPLOYEES[Employee ID], MATCH(KPI[[#This Row],[No.]], EMPLOYEES[Count_DT], 0)), "")</f>
        <v/>
      </c>
      <c r="C41" s="151" t="str">
        <f ca="1">IFERROR(INDEX(EMPLOYEES[Employee], MATCH(KPI[[#This Row],[Employee ID]], EMPLOYEES[Employee ID], 0)), "")</f>
        <v/>
      </c>
      <c r="D41" s="190" t="str">
        <f ca="1">IFERROR(INDEX(EMPLOYEES[Department], MATCH(KPI[[#This Row],[Employee ID]], EMPLOYEES[Employee ID], 0)), "")</f>
        <v/>
      </c>
      <c r="E41" s="190" t="str">
        <f ca="1">IFERROR(INDEX(EMPLOYEES[Position], MATCH(KPI[[#This Row],[Employee ID]], EMPLOYEES[Employee ID], 0)), "")</f>
        <v/>
      </c>
      <c r="F41" s="200">
        <f ca="1">SUM(KPI[[#This Row],[Surgery (On)]:[Spa (Off)]])</f>
        <v>0</v>
      </c>
      <c r="G41" s="201">
        <f ca="1">SUMIFS(SALE[ReScore], SALE[Employee ID], KPI[[#This Row],[Employee ID]], SALE[Service Implementation], "Phẫu thuật", SALE[Product Name], "&lt;&gt;Chi phí n?m l?u*") - cell_right</f>
        <v>0</v>
      </c>
      <c r="H4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1" s="202">
        <f ca="1">SUMIFS(SALE[ReScore], SALE[Employee ID], KPI[[#This Row],[Employee ID]], SALE[Service Implementation], "Laser", SALE[Product Name], "&lt;&gt;Chi phí n?m l?u*") - cell_right</f>
        <v>0</v>
      </c>
      <c r="J4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1" s="202">
        <f ca="1">SUMIFS(SALE[ReScore], SALE[Employee ID], KPI[[#This Row],[Employee ID]], SALE[Service Implementation], "Spa", SALE[Product Name], "&lt;&gt;Chi phí n?m l?u*") - cell_right</f>
        <v>0</v>
      </c>
      <c r="L4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1" s="228">
        <f ca="1">SUMIFS(SALE_PD[Paid Amount (Base)], SALE_PD[Employee ID], KPI[[#This Row],[Employee ID]], SALE_PD[Product Name], "Chi phí n?m l?u*")</f>
        <v>0</v>
      </c>
      <c r="N41" s="203">
        <f ca="1">SUMIFS(SALE_PD[Paid Amount (Base)], SALE_PD[Employee ID], KPI[[#This Row],[Employee ID]], SALE_PD[Department], KPI[[#This Row],[Department]])</f>
        <v>0</v>
      </c>
      <c r="O41" s="204">
        <f ca="1">IFERROR(SUMIFS(DENTISTRY[Paid Amount (Base)], DENTISTRY[Employee ID], KPI[[#This Row],[Employee ID]]), "")</f>
        <v>0</v>
      </c>
      <c r="P41" s="205">
        <f ca="1">SUMIFS(SERVICE[ReScore], SERVICE[Employee ID], KPI[[#This Row],[Employee ID]], SERVICE[Customer Type], "Tái khám")</f>
        <v>0</v>
      </c>
      <c r="Q4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1" s="205">
        <f ca="1">SUMIFS(SERVICE[ReScore], SERVICE[Employee ID], KPI[[#This Row],[Employee ID]], SERVICE[Customer Type], "&lt;&gt;Tái khám", SERVICE[Service Group], "*PHUN X*")</f>
        <v>0</v>
      </c>
      <c r="T4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1" s="355">
        <f ca="1">SUM(KPI[[#This Row],[Laser (Service)]:[Surgery (Service)]])</f>
        <v>0</v>
      </c>
      <c r="V41" s="269">
        <f ca="1">SUMIFS(SERVICE[Quantity], SERVICE[Employee ID], KPI[[#This Row],[Employee ID]], SERVICE[Surgery Type], "Đại phẫu")</f>
        <v>0</v>
      </c>
      <c r="W41" s="266">
        <f ca="1">SUMIFS(SERVICE[ReScore], SERVICE[Employee ID], KPI[[#This Row],[Employee ID]], SERVICE[Surgery Type], "Đại phẫu")</f>
        <v>0</v>
      </c>
      <c r="X41" s="269">
        <f ca="1">SUMIFS(SERVICE[Quantity], SERVICE[Employee ID], KPI[[#This Row],[Employee ID]], SERVICE[Surgery Type], IF($D$2="CN HÀ NỘI", "Tiểu phẫu"&amp;"*", "*Lầu 5*"))</f>
        <v>0</v>
      </c>
      <c r="Y41" s="266">
        <f ca="1">SUMIFS(SERVICE[ReScore], SERVICE[Employee ID], KPI[[#This Row],[Employee ID]], SERVICE[Surgery Type], IF($D$2="CN HÀ NỘI", "Tiểu phẫu"&amp;"*", "*Lầu 5*"))</f>
        <v>0</v>
      </c>
      <c r="Z41" s="269">
        <f ca="1">SUMIFS(SERVICE[Quantity], SERVICE[Employee ID], KPI[[#This Row],[Employee ID]], SERVICE[Surgery Type], IF($D$2="CN HÀ NỘI", "Tiểu phẫu"&amp;"*", "*Lầu 6*"))</f>
        <v>0</v>
      </c>
      <c r="AA41" s="384">
        <f ca="1">SUMIFS(SERVICE[ReScore], SERVICE[Employee ID], KPI[[#This Row],[Employee ID]], SERVICE[Surgery Type], IF($D$2="CN HÀ NỘI", "Tiểu phẫu"&amp;"*", "*Lầu 6*"))</f>
        <v>0</v>
      </c>
      <c r="AB41" s="384">
        <f ca="1">SUMIFS(CUSTOMER[No. Inpatient], CUSTOMER[Employee ID], KPI[[#This Row],[Employee ID]])</f>
        <v>0</v>
      </c>
    </row>
    <row r="42" spans="1:28" x14ac:dyDescent="0.25">
      <c r="A42" s="62">
        <v>32</v>
      </c>
      <c r="B42" s="62" t="str">
        <f ca="1">IFERROR(INDEX(EMPLOYEES[Employee ID], MATCH(KPI[[#This Row],[No.]], EMPLOYEES[Count_DT], 0)), "")</f>
        <v/>
      </c>
      <c r="C42" s="151" t="str">
        <f ca="1">IFERROR(INDEX(EMPLOYEES[Employee], MATCH(KPI[[#This Row],[Employee ID]], EMPLOYEES[Employee ID], 0)), "")</f>
        <v/>
      </c>
      <c r="D42" s="190" t="str">
        <f ca="1">IFERROR(INDEX(EMPLOYEES[Department], MATCH(KPI[[#This Row],[Employee ID]], EMPLOYEES[Employee ID], 0)), "")</f>
        <v/>
      </c>
      <c r="E42" s="190" t="str">
        <f ca="1">IFERROR(INDEX(EMPLOYEES[Position], MATCH(KPI[[#This Row],[Employee ID]], EMPLOYEES[Employee ID], 0)), "")</f>
        <v/>
      </c>
      <c r="F42" s="200">
        <f ca="1">SUM(KPI[[#This Row],[Surgery (On)]:[Spa (Off)]])</f>
        <v>0</v>
      </c>
      <c r="G42" s="201">
        <f ca="1">SUMIFS(SALE[ReScore], SALE[Employee ID], KPI[[#This Row],[Employee ID]], SALE[Service Implementation], "Phẫu thuật", SALE[Product Name], "&lt;&gt;Chi phí n?m l?u*") - cell_right</f>
        <v>0</v>
      </c>
      <c r="H4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2" s="202">
        <f ca="1">SUMIFS(SALE[ReScore], SALE[Employee ID], KPI[[#This Row],[Employee ID]], SALE[Service Implementation], "Laser", SALE[Product Name], "&lt;&gt;Chi phí n?m l?u*") - cell_right</f>
        <v>0</v>
      </c>
      <c r="J4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2" s="202">
        <f ca="1">SUMIFS(SALE[ReScore], SALE[Employee ID], KPI[[#This Row],[Employee ID]], SALE[Service Implementation], "Spa", SALE[Product Name], "&lt;&gt;Chi phí n?m l?u*") - cell_right</f>
        <v>0</v>
      </c>
      <c r="L4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2" s="228">
        <f ca="1">SUMIFS(SALE_PD[Paid Amount (Base)], SALE_PD[Employee ID], KPI[[#This Row],[Employee ID]], SALE_PD[Product Name], "Chi phí n?m l?u*")</f>
        <v>0</v>
      </c>
      <c r="N42" s="203">
        <f ca="1">SUMIFS(SALE_PD[Paid Amount (Base)], SALE_PD[Employee ID], KPI[[#This Row],[Employee ID]], SALE_PD[Department], KPI[[#This Row],[Department]])</f>
        <v>0</v>
      </c>
      <c r="O42" s="204">
        <f ca="1">IFERROR(SUMIFS(DENTISTRY[Paid Amount (Base)], DENTISTRY[Employee ID], KPI[[#This Row],[Employee ID]]), "")</f>
        <v>0</v>
      </c>
      <c r="P42" s="205">
        <f ca="1">SUMIFS(SERVICE[ReScore], SERVICE[Employee ID], KPI[[#This Row],[Employee ID]], SERVICE[Customer Type], "Tái khám")</f>
        <v>0</v>
      </c>
      <c r="Q4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2" s="205">
        <f ca="1">SUMIFS(SERVICE[ReScore], SERVICE[Employee ID], KPI[[#This Row],[Employee ID]], SERVICE[Customer Type], "&lt;&gt;Tái khám", SERVICE[Service Group], "*PHUN X*")</f>
        <v>0</v>
      </c>
      <c r="T4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2" s="355">
        <f ca="1">SUM(KPI[[#This Row],[Laser (Service)]:[Surgery (Service)]])</f>
        <v>0</v>
      </c>
      <c r="V42" s="269">
        <f ca="1">SUMIFS(SERVICE[Quantity], SERVICE[Employee ID], KPI[[#This Row],[Employee ID]], SERVICE[Surgery Type], "Đại phẫu")</f>
        <v>0</v>
      </c>
      <c r="W42" s="266">
        <f ca="1">SUMIFS(SERVICE[ReScore], SERVICE[Employee ID], KPI[[#This Row],[Employee ID]], SERVICE[Surgery Type], "Đại phẫu")</f>
        <v>0</v>
      </c>
      <c r="X42" s="269">
        <f ca="1">SUMIFS(SERVICE[Quantity], SERVICE[Employee ID], KPI[[#This Row],[Employee ID]], SERVICE[Surgery Type], IF($D$2="CN HÀ NỘI", "Tiểu phẫu"&amp;"*", "*Lầu 5*"))</f>
        <v>0</v>
      </c>
      <c r="Y42" s="266">
        <f ca="1">SUMIFS(SERVICE[ReScore], SERVICE[Employee ID], KPI[[#This Row],[Employee ID]], SERVICE[Surgery Type], IF($D$2="CN HÀ NỘI", "Tiểu phẫu"&amp;"*", "*Lầu 5*"))</f>
        <v>0</v>
      </c>
      <c r="Z42" s="269">
        <f ca="1">SUMIFS(SERVICE[Quantity], SERVICE[Employee ID], KPI[[#This Row],[Employee ID]], SERVICE[Surgery Type], IF($D$2="CN HÀ NỘI", "Tiểu phẫu"&amp;"*", "*Lầu 6*"))</f>
        <v>0</v>
      </c>
      <c r="AA42" s="384">
        <f ca="1">SUMIFS(SERVICE[ReScore], SERVICE[Employee ID], KPI[[#This Row],[Employee ID]], SERVICE[Surgery Type], IF($D$2="CN HÀ NỘI", "Tiểu phẫu"&amp;"*", "*Lầu 6*"))</f>
        <v>0</v>
      </c>
      <c r="AB42" s="384">
        <f ca="1">SUMIFS(CUSTOMER[No. Inpatient], CUSTOMER[Employee ID], KPI[[#This Row],[Employee ID]])</f>
        <v>0</v>
      </c>
    </row>
    <row r="43" spans="1:28" x14ac:dyDescent="0.25">
      <c r="A43" s="62">
        <v>33</v>
      </c>
      <c r="B43" s="62" t="str">
        <f ca="1">IFERROR(INDEX(EMPLOYEES[Employee ID], MATCH(KPI[[#This Row],[No.]], EMPLOYEES[Count_DT], 0)), "")</f>
        <v/>
      </c>
      <c r="C43" s="151" t="str">
        <f ca="1">IFERROR(INDEX(EMPLOYEES[Employee], MATCH(KPI[[#This Row],[Employee ID]], EMPLOYEES[Employee ID], 0)), "")</f>
        <v/>
      </c>
      <c r="D43" s="190" t="str">
        <f ca="1">IFERROR(INDEX(EMPLOYEES[Department], MATCH(KPI[[#This Row],[Employee ID]], EMPLOYEES[Employee ID], 0)), "")</f>
        <v/>
      </c>
      <c r="E43" s="190" t="str">
        <f ca="1">IFERROR(INDEX(EMPLOYEES[Position], MATCH(KPI[[#This Row],[Employee ID]], EMPLOYEES[Employee ID], 0)), "")</f>
        <v/>
      </c>
      <c r="F43" s="200">
        <f ca="1">SUM(KPI[[#This Row],[Surgery (On)]:[Spa (Off)]])</f>
        <v>0</v>
      </c>
      <c r="G43" s="201">
        <f ca="1">SUMIFS(SALE[ReScore], SALE[Employee ID], KPI[[#This Row],[Employee ID]], SALE[Service Implementation], "Phẫu thuật", SALE[Product Name], "&lt;&gt;Chi phí n?m l?u*") - cell_right</f>
        <v>0</v>
      </c>
      <c r="H4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3" s="202">
        <f ca="1">SUMIFS(SALE[ReScore], SALE[Employee ID], KPI[[#This Row],[Employee ID]], SALE[Service Implementation], "Laser", SALE[Product Name], "&lt;&gt;Chi phí n?m l?u*") - cell_right</f>
        <v>0</v>
      </c>
      <c r="J4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3" s="202">
        <f ca="1">SUMIFS(SALE[ReScore], SALE[Employee ID], KPI[[#This Row],[Employee ID]], SALE[Service Implementation], "Spa", SALE[Product Name], "&lt;&gt;Chi phí n?m l?u*") - cell_right</f>
        <v>0</v>
      </c>
      <c r="L4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3" s="228">
        <f ca="1">SUMIFS(SALE_PD[Paid Amount (Base)], SALE_PD[Employee ID], KPI[[#This Row],[Employee ID]], SALE_PD[Product Name], "Chi phí n?m l?u*")</f>
        <v>0</v>
      </c>
      <c r="N43" s="203">
        <f ca="1">SUMIFS(SALE_PD[Paid Amount (Base)], SALE_PD[Employee ID], KPI[[#This Row],[Employee ID]], SALE_PD[Department], KPI[[#This Row],[Department]])</f>
        <v>0</v>
      </c>
      <c r="O43" s="204">
        <f ca="1">IFERROR(SUMIFS(DENTISTRY[Paid Amount (Base)], DENTISTRY[Employee ID], KPI[[#This Row],[Employee ID]]), "")</f>
        <v>0</v>
      </c>
      <c r="P43" s="205">
        <f ca="1">SUMIFS(SERVICE[ReScore], SERVICE[Employee ID], KPI[[#This Row],[Employee ID]], SERVICE[Customer Type], "Tái khám")</f>
        <v>0</v>
      </c>
      <c r="Q4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3" s="205">
        <f ca="1">SUMIFS(SERVICE[ReScore], SERVICE[Employee ID], KPI[[#This Row],[Employee ID]], SERVICE[Customer Type], "&lt;&gt;Tái khám", SERVICE[Service Group], "*PHUN X*")</f>
        <v>0</v>
      </c>
      <c r="T4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3" s="355">
        <f ca="1">SUM(KPI[[#This Row],[Laser (Service)]:[Surgery (Service)]])</f>
        <v>0</v>
      </c>
      <c r="V43" s="269">
        <f ca="1">SUMIFS(SERVICE[Quantity], SERVICE[Employee ID], KPI[[#This Row],[Employee ID]], SERVICE[Surgery Type], "Đại phẫu")</f>
        <v>0</v>
      </c>
      <c r="W43" s="266">
        <f ca="1">SUMIFS(SERVICE[ReScore], SERVICE[Employee ID], KPI[[#This Row],[Employee ID]], SERVICE[Surgery Type], "Đại phẫu")</f>
        <v>0</v>
      </c>
      <c r="X43" s="269">
        <f ca="1">SUMIFS(SERVICE[Quantity], SERVICE[Employee ID], KPI[[#This Row],[Employee ID]], SERVICE[Surgery Type], IF($D$2="CN HÀ NỘI", "Tiểu phẫu"&amp;"*", "*Lầu 5*"))</f>
        <v>0</v>
      </c>
      <c r="Y43" s="266">
        <f ca="1">SUMIFS(SERVICE[ReScore], SERVICE[Employee ID], KPI[[#This Row],[Employee ID]], SERVICE[Surgery Type], IF($D$2="CN HÀ NỘI", "Tiểu phẫu"&amp;"*", "*Lầu 5*"))</f>
        <v>0</v>
      </c>
      <c r="Z43" s="269">
        <f ca="1">SUMIFS(SERVICE[Quantity], SERVICE[Employee ID], KPI[[#This Row],[Employee ID]], SERVICE[Surgery Type], IF($D$2="CN HÀ NỘI", "Tiểu phẫu"&amp;"*", "*Lầu 6*"))</f>
        <v>0</v>
      </c>
      <c r="AA43" s="384">
        <f ca="1">SUMIFS(SERVICE[ReScore], SERVICE[Employee ID], KPI[[#This Row],[Employee ID]], SERVICE[Surgery Type], IF($D$2="CN HÀ NỘI", "Tiểu phẫu"&amp;"*", "*Lầu 6*"))</f>
        <v>0</v>
      </c>
      <c r="AB43" s="384">
        <f ca="1">SUMIFS(CUSTOMER[No. Inpatient], CUSTOMER[Employee ID], KPI[[#This Row],[Employee ID]])</f>
        <v>0</v>
      </c>
    </row>
    <row r="44" spans="1:28" x14ac:dyDescent="0.25">
      <c r="A44" s="62">
        <v>34</v>
      </c>
      <c r="B44" s="62" t="str">
        <f ca="1">IFERROR(INDEX(EMPLOYEES[Employee ID], MATCH(KPI[[#This Row],[No.]], EMPLOYEES[Count_DT], 0)), "")</f>
        <v/>
      </c>
      <c r="C44" s="151" t="str">
        <f ca="1">IFERROR(INDEX(EMPLOYEES[Employee], MATCH(KPI[[#This Row],[Employee ID]], EMPLOYEES[Employee ID], 0)), "")</f>
        <v/>
      </c>
      <c r="D44" s="190" t="str">
        <f ca="1">IFERROR(INDEX(EMPLOYEES[Department], MATCH(KPI[[#This Row],[Employee ID]], EMPLOYEES[Employee ID], 0)), "")</f>
        <v/>
      </c>
      <c r="E44" s="190" t="str">
        <f ca="1">IFERROR(INDEX(EMPLOYEES[Position], MATCH(KPI[[#This Row],[Employee ID]], EMPLOYEES[Employee ID], 0)), "")</f>
        <v/>
      </c>
      <c r="F44" s="200">
        <f ca="1">SUM(KPI[[#This Row],[Surgery (On)]:[Spa (Off)]])</f>
        <v>0</v>
      </c>
      <c r="G44" s="201">
        <f ca="1">SUMIFS(SALE[ReScore], SALE[Employee ID], KPI[[#This Row],[Employee ID]], SALE[Service Implementation], "Phẫu thuật", SALE[Product Name], "&lt;&gt;Chi phí n?m l?u*") - cell_right</f>
        <v>0</v>
      </c>
      <c r="H4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4" s="202">
        <f ca="1">SUMIFS(SALE[ReScore], SALE[Employee ID], KPI[[#This Row],[Employee ID]], SALE[Service Implementation], "Laser", SALE[Product Name], "&lt;&gt;Chi phí n?m l?u*") - cell_right</f>
        <v>0</v>
      </c>
      <c r="J4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4" s="202">
        <f ca="1">SUMIFS(SALE[ReScore], SALE[Employee ID], KPI[[#This Row],[Employee ID]], SALE[Service Implementation], "Spa", SALE[Product Name], "&lt;&gt;Chi phí n?m l?u*") - cell_right</f>
        <v>0</v>
      </c>
      <c r="L4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4" s="228">
        <f ca="1">SUMIFS(SALE_PD[Paid Amount (Base)], SALE_PD[Employee ID], KPI[[#This Row],[Employee ID]], SALE_PD[Product Name], "Chi phí n?m l?u*")</f>
        <v>0</v>
      </c>
      <c r="N44" s="203">
        <f ca="1">SUMIFS(SALE_PD[Paid Amount (Base)], SALE_PD[Employee ID], KPI[[#This Row],[Employee ID]], SALE_PD[Department], KPI[[#This Row],[Department]])</f>
        <v>0</v>
      </c>
      <c r="O44" s="204">
        <f ca="1">IFERROR(SUMIFS(DENTISTRY[Paid Amount (Base)], DENTISTRY[Employee ID], KPI[[#This Row],[Employee ID]]), "")</f>
        <v>0</v>
      </c>
      <c r="P44" s="205">
        <f ca="1">SUMIFS(SERVICE[ReScore], SERVICE[Employee ID], KPI[[#This Row],[Employee ID]], SERVICE[Customer Type], "Tái khám")</f>
        <v>0</v>
      </c>
      <c r="Q4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4" s="205">
        <f ca="1">SUMIFS(SERVICE[ReScore], SERVICE[Employee ID], KPI[[#This Row],[Employee ID]], SERVICE[Customer Type], "&lt;&gt;Tái khám", SERVICE[Service Group], "*PHUN X*")</f>
        <v>0</v>
      </c>
      <c r="T4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4" s="355">
        <f ca="1">SUM(KPI[[#This Row],[Laser (Service)]:[Surgery (Service)]])</f>
        <v>0</v>
      </c>
      <c r="V44" s="269">
        <f ca="1">SUMIFS(SERVICE[Quantity], SERVICE[Employee ID], KPI[[#This Row],[Employee ID]], SERVICE[Surgery Type], "Đại phẫu")</f>
        <v>0</v>
      </c>
      <c r="W44" s="266">
        <f ca="1">SUMIFS(SERVICE[ReScore], SERVICE[Employee ID], KPI[[#This Row],[Employee ID]], SERVICE[Surgery Type], "Đại phẫu")</f>
        <v>0</v>
      </c>
      <c r="X44" s="269">
        <f ca="1">SUMIFS(SERVICE[Quantity], SERVICE[Employee ID], KPI[[#This Row],[Employee ID]], SERVICE[Surgery Type], IF($D$2="CN HÀ NỘI", "Tiểu phẫu"&amp;"*", "*Lầu 5*"))</f>
        <v>0</v>
      </c>
      <c r="Y44" s="266">
        <f ca="1">SUMIFS(SERVICE[ReScore], SERVICE[Employee ID], KPI[[#This Row],[Employee ID]], SERVICE[Surgery Type], IF($D$2="CN HÀ NỘI", "Tiểu phẫu"&amp;"*", "*Lầu 5*"))</f>
        <v>0</v>
      </c>
      <c r="Z44" s="269">
        <f ca="1">SUMIFS(SERVICE[Quantity], SERVICE[Employee ID], KPI[[#This Row],[Employee ID]], SERVICE[Surgery Type], IF($D$2="CN HÀ NỘI", "Tiểu phẫu"&amp;"*", "*Lầu 6*"))</f>
        <v>0</v>
      </c>
      <c r="AA44" s="384">
        <f ca="1">SUMIFS(SERVICE[ReScore], SERVICE[Employee ID], KPI[[#This Row],[Employee ID]], SERVICE[Surgery Type], IF($D$2="CN HÀ NỘI", "Tiểu phẫu"&amp;"*", "*Lầu 6*"))</f>
        <v>0</v>
      </c>
      <c r="AB44" s="384">
        <f ca="1">SUMIFS(CUSTOMER[No. Inpatient], CUSTOMER[Employee ID], KPI[[#This Row],[Employee ID]])</f>
        <v>0</v>
      </c>
    </row>
    <row r="45" spans="1:28" x14ac:dyDescent="0.25">
      <c r="A45" s="62">
        <v>35</v>
      </c>
      <c r="B45" s="62" t="str">
        <f ca="1">IFERROR(INDEX(EMPLOYEES[Employee ID], MATCH(KPI[[#This Row],[No.]], EMPLOYEES[Count_DT], 0)), "")</f>
        <v/>
      </c>
      <c r="C45" s="151" t="str">
        <f ca="1">IFERROR(INDEX(EMPLOYEES[Employee], MATCH(KPI[[#This Row],[Employee ID]], EMPLOYEES[Employee ID], 0)), "")</f>
        <v/>
      </c>
      <c r="D45" s="190" t="str">
        <f ca="1">IFERROR(INDEX(EMPLOYEES[Department], MATCH(KPI[[#This Row],[Employee ID]], EMPLOYEES[Employee ID], 0)), "")</f>
        <v/>
      </c>
      <c r="E45" s="190" t="str">
        <f ca="1">IFERROR(INDEX(EMPLOYEES[Position], MATCH(KPI[[#This Row],[Employee ID]], EMPLOYEES[Employee ID], 0)), "")</f>
        <v/>
      </c>
      <c r="F45" s="200">
        <f ca="1">SUM(KPI[[#This Row],[Surgery (On)]:[Spa (Off)]])</f>
        <v>0</v>
      </c>
      <c r="G45" s="201">
        <f ca="1">SUMIFS(SALE[ReScore], SALE[Employee ID], KPI[[#This Row],[Employee ID]], SALE[Service Implementation], "Phẫu thuật", SALE[Product Name], "&lt;&gt;Chi phí n?m l?u*") - cell_right</f>
        <v>0</v>
      </c>
      <c r="H4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5" s="202">
        <f ca="1">SUMIFS(SALE[ReScore], SALE[Employee ID], KPI[[#This Row],[Employee ID]], SALE[Service Implementation], "Laser", SALE[Product Name], "&lt;&gt;Chi phí n?m l?u*") - cell_right</f>
        <v>0</v>
      </c>
      <c r="J4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5" s="202">
        <f ca="1">SUMIFS(SALE[ReScore], SALE[Employee ID], KPI[[#This Row],[Employee ID]], SALE[Service Implementation], "Spa", SALE[Product Name], "&lt;&gt;Chi phí n?m l?u*") - cell_right</f>
        <v>0</v>
      </c>
      <c r="L4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5" s="228">
        <f ca="1">SUMIFS(SALE_PD[Paid Amount (Base)], SALE_PD[Employee ID], KPI[[#This Row],[Employee ID]], SALE_PD[Product Name], "Chi phí n?m l?u*")</f>
        <v>0</v>
      </c>
      <c r="N45" s="203">
        <f ca="1">SUMIFS(SALE_PD[Paid Amount (Base)], SALE_PD[Employee ID], KPI[[#This Row],[Employee ID]], SALE_PD[Department], KPI[[#This Row],[Department]])</f>
        <v>0</v>
      </c>
      <c r="O45" s="204">
        <f ca="1">IFERROR(SUMIFS(DENTISTRY[Paid Amount (Base)], DENTISTRY[Employee ID], KPI[[#This Row],[Employee ID]]), "")</f>
        <v>0</v>
      </c>
      <c r="P45" s="205">
        <f ca="1">SUMIFS(SERVICE[ReScore], SERVICE[Employee ID], KPI[[#This Row],[Employee ID]], SERVICE[Customer Type], "Tái khám")</f>
        <v>0</v>
      </c>
      <c r="Q4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5" s="205">
        <f ca="1">SUMIFS(SERVICE[ReScore], SERVICE[Employee ID], KPI[[#This Row],[Employee ID]], SERVICE[Customer Type], "&lt;&gt;Tái khám", SERVICE[Service Group], "*PHUN X*")</f>
        <v>0</v>
      </c>
      <c r="T4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5" s="355">
        <f ca="1">SUM(KPI[[#This Row],[Laser (Service)]:[Surgery (Service)]])</f>
        <v>0</v>
      </c>
      <c r="V45" s="269">
        <f ca="1">SUMIFS(SERVICE[Quantity], SERVICE[Employee ID], KPI[[#This Row],[Employee ID]], SERVICE[Surgery Type], "Đại phẫu")</f>
        <v>0</v>
      </c>
      <c r="W45" s="266">
        <f ca="1">SUMIFS(SERVICE[ReScore], SERVICE[Employee ID], KPI[[#This Row],[Employee ID]], SERVICE[Surgery Type], "Đại phẫu")</f>
        <v>0</v>
      </c>
      <c r="X45" s="269">
        <f ca="1">SUMIFS(SERVICE[Quantity], SERVICE[Employee ID], KPI[[#This Row],[Employee ID]], SERVICE[Surgery Type], IF($D$2="CN HÀ NỘI", "Tiểu phẫu"&amp;"*", "*Lầu 5*"))</f>
        <v>0</v>
      </c>
      <c r="Y45" s="266">
        <f ca="1">SUMIFS(SERVICE[ReScore], SERVICE[Employee ID], KPI[[#This Row],[Employee ID]], SERVICE[Surgery Type], IF($D$2="CN HÀ NỘI", "Tiểu phẫu"&amp;"*", "*Lầu 5*"))</f>
        <v>0</v>
      </c>
      <c r="Z45" s="269">
        <f ca="1">SUMIFS(SERVICE[Quantity], SERVICE[Employee ID], KPI[[#This Row],[Employee ID]], SERVICE[Surgery Type], IF($D$2="CN HÀ NỘI", "Tiểu phẫu"&amp;"*", "*Lầu 6*"))</f>
        <v>0</v>
      </c>
      <c r="AA45" s="384">
        <f ca="1">SUMIFS(SERVICE[ReScore], SERVICE[Employee ID], KPI[[#This Row],[Employee ID]], SERVICE[Surgery Type], IF($D$2="CN HÀ NỘI", "Tiểu phẫu"&amp;"*", "*Lầu 6*"))</f>
        <v>0</v>
      </c>
      <c r="AB45" s="384">
        <f ca="1">SUMIFS(CUSTOMER[No. Inpatient], CUSTOMER[Employee ID], KPI[[#This Row],[Employee ID]])</f>
        <v>0</v>
      </c>
    </row>
    <row r="46" spans="1:28" x14ac:dyDescent="0.25">
      <c r="A46" s="62">
        <v>36</v>
      </c>
      <c r="B46" s="62" t="str">
        <f ca="1">IFERROR(INDEX(EMPLOYEES[Employee ID], MATCH(KPI[[#This Row],[No.]], EMPLOYEES[Count_DT], 0)), "")</f>
        <v/>
      </c>
      <c r="C46" s="151" t="str">
        <f ca="1">IFERROR(INDEX(EMPLOYEES[Employee], MATCH(KPI[[#This Row],[Employee ID]], EMPLOYEES[Employee ID], 0)), "")</f>
        <v/>
      </c>
      <c r="D46" s="190" t="str">
        <f ca="1">IFERROR(INDEX(EMPLOYEES[Department], MATCH(KPI[[#This Row],[Employee ID]], EMPLOYEES[Employee ID], 0)), "")</f>
        <v/>
      </c>
      <c r="E46" s="190" t="str">
        <f ca="1">IFERROR(INDEX(EMPLOYEES[Position], MATCH(KPI[[#This Row],[Employee ID]], EMPLOYEES[Employee ID], 0)), "")</f>
        <v/>
      </c>
      <c r="F46" s="200">
        <f ca="1">SUM(KPI[[#This Row],[Surgery (On)]:[Spa (Off)]])</f>
        <v>0</v>
      </c>
      <c r="G46" s="201">
        <f ca="1">SUMIFS(SALE[ReScore], SALE[Employee ID], KPI[[#This Row],[Employee ID]], SALE[Service Implementation], "Phẫu thuật", SALE[Product Name], "&lt;&gt;Chi phí n?m l?u*") - cell_right</f>
        <v>0</v>
      </c>
      <c r="H4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6" s="202">
        <f ca="1">SUMIFS(SALE[ReScore], SALE[Employee ID], KPI[[#This Row],[Employee ID]], SALE[Service Implementation], "Laser", SALE[Product Name], "&lt;&gt;Chi phí n?m l?u*") - cell_right</f>
        <v>0</v>
      </c>
      <c r="J4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6" s="202">
        <f ca="1">SUMIFS(SALE[ReScore], SALE[Employee ID], KPI[[#This Row],[Employee ID]], SALE[Service Implementation], "Spa", SALE[Product Name], "&lt;&gt;Chi phí n?m l?u*") - cell_right</f>
        <v>0</v>
      </c>
      <c r="L4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6" s="228">
        <f ca="1">SUMIFS(SALE_PD[Paid Amount (Base)], SALE_PD[Employee ID], KPI[[#This Row],[Employee ID]], SALE_PD[Product Name], "Chi phí n?m l?u*")</f>
        <v>0</v>
      </c>
      <c r="N46" s="203">
        <f ca="1">SUMIFS(SALE_PD[Paid Amount (Base)], SALE_PD[Employee ID], KPI[[#This Row],[Employee ID]], SALE_PD[Department], KPI[[#This Row],[Department]])</f>
        <v>0</v>
      </c>
      <c r="O46" s="204">
        <f ca="1">IFERROR(SUMIFS(DENTISTRY[Paid Amount (Base)], DENTISTRY[Employee ID], KPI[[#This Row],[Employee ID]]), "")</f>
        <v>0</v>
      </c>
      <c r="P46" s="205">
        <f ca="1">SUMIFS(SERVICE[ReScore], SERVICE[Employee ID], KPI[[#This Row],[Employee ID]], SERVICE[Customer Type], "Tái khám")</f>
        <v>0</v>
      </c>
      <c r="Q4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6" s="205">
        <f ca="1">SUMIFS(SERVICE[ReScore], SERVICE[Employee ID], KPI[[#This Row],[Employee ID]], SERVICE[Customer Type], "&lt;&gt;Tái khám", SERVICE[Service Group], "*PHUN X*")</f>
        <v>0</v>
      </c>
      <c r="T4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6" s="355">
        <f ca="1">SUM(KPI[[#This Row],[Laser (Service)]:[Surgery (Service)]])</f>
        <v>0</v>
      </c>
      <c r="V46" s="269">
        <f ca="1">SUMIFS(SERVICE[Quantity], SERVICE[Employee ID], KPI[[#This Row],[Employee ID]], SERVICE[Surgery Type], "Đại phẫu")</f>
        <v>0</v>
      </c>
      <c r="W46" s="266">
        <f ca="1">SUMIFS(SERVICE[ReScore], SERVICE[Employee ID], KPI[[#This Row],[Employee ID]], SERVICE[Surgery Type], "Đại phẫu")</f>
        <v>0</v>
      </c>
      <c r="X46" s="269">
        <f ca="1">SUMIFS(SERVICE[Quantity], SERVICE[Employee ID], KPI[[#This Row],[Employee ID]], SERVICE[Surgery Type], IF($D$2="CN HÀ NỘI", "Tiểu phẫu"&amp;"*", "*Lầu 5*"))</f>
        <v>0</v>
      </c>
      <c r="Y46" s="266">
        <f ca="1">SUMIFS(SERVICE[ReScore], SERVICE[Employee ID], KPI[[#This Row],[Employee ID]], SERVICE[Surgery Type], IF($D$2="CN HÀ NỘI", "Tiểu phẫu"&amp;"*", "*Lầu 5*"))</f>
        <v>0</v>
      </c>
      <c r="Z46" s="269">
        <f ca="1">SUMIFS(SERVICE[Quantity], SERVICE[Employee ID], KPI[[#This Row],[Employee ID]], SERVICE[Surgery Type], IF($D$2="CN HÀ NỘI", "Tiểu phẫu"&amp;"*", "*Lầu 6*"))</f>
        <v>0</v>
      </c>
      <c r="AA46" s="384">
        <f ca="1">SUMIFS(SERVICE[ReScore], SERVICE[Employee ID], KPI[[#This Row],[Employee ID]], SERVICE[Surgery Type], IF($D$2="CN HÀ NỘI", "Tiểu phẫu"&amp;"*", "*Lầu 6*"))</f>
        <v>0</v>
      </c>
      <c r="AB46" s="384">
        <f ca="1">SUMIFS(CUSTOMER[No. Inpatient], CUSTOMER[Employee ID], KPI[[#This Row],[Employee ID]])</f>
        <v>0</v>
      </c>
    </row>
    <row r="47" spans="1:28" x14ac:dyDescent="0.25">
      <c r="A47" s="62">
        <v>37</v>
      </c>
      <c r="B47" s="62" t="str">
        <f ca="1">IFERROR(INDEX(EMPLOYEES[Employee ID], MATCH(KPI[[#This Row],[No.]], EMPLOYEES[Count_DT], 0)), "")</f>
        <v/>
      </c>
      <c r="C47" s="151" t="str">
        <f ca="1">IFERROR(INDEX(EMPLOYEES[Employee], MATCH(KPI[[#This Row],[Employee ID]], EMPLOYEES[Employee ID], 0)), "")</f>
        <v/>
      </c>
      <c r="D47" s="190" t="str">
        <f ca="1">IFERROR(INDEX(EMPLOYEES[Department], MATCH(KPI[[#This Row],[Employee ID]], EMPLOYEES[Employee ID], 0)), "")</f>
        <v/>
      </c>
      <c r="E47" s="190" t="str">
        <f ca="1">IFERROR(INDEX(EMPLOYEES[Position], MATCH(KPI[[#This Row],[Employee ID]], EMPLOYEES[Employee ID], 0)), "")</f>
        <v/>
      </c>
      <c r="F47" s="200">
        <f ca="1">SUM(KPI[[#This Row],[Surgery (On)]:[Spa (Off)]])</f>
        <v>0</v>
      </c>
      <c r="G47" s="201">
        <f ca="1">SUMIFS(SALE[ReScore], SALE[Employee ID], KPI[[#This Row],[Employee ID]], SALE[Service Implementation], "Phẫu thuật", SALE[Product Name], "&lt;&gt;Chi phí n?m l?u*") - cell_right</f>
        <v>0</v>
      </c>
      <c r="H4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7" s="202">
        <f ca="1">SUMIFS(SALE[ReScore], SALE[Employee ID], KPI[[#This Row],[Employee ID]], SALE[Service Implementation], "Laser", SALE[Product Name], "&lt;&gt;Chi phí n?m l?u*") - cell_right</f>
        <v>0</v>
      </c>
      <c r="J4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7" s="202">
        <f ca="1">SUMIFS(SALE[ReScore], SALE[Employee ID], KPI[[#This Row],[Employee ID]], SALE[Service Implementation], "Spa", SALE[Product Name], "&lt;&gt;Chi phí n?m l?u*") - cell_right</f>
        <v>0</v>
      </c>
      <c r="L4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7" s="228">
        <f ca="1">SUMIFS(SALE_PD[Paid Amount (Base)], SALE_PD[Employee ID], KPI[[#This Row],[Employee ID]], SALE_PD[Product Name], "Chi phí n?m l?u*")</f>
        <v>0</v>
      </c>
      <c r="N47" s="203">
        <f ca="1">SUMIFS(SALE_PD[Paid Amount (Base)], SALE_PD[Employee ID], KPI[[#This Row],[Employee ID]], SALE_PD[Department], KPI[[#This Row],[Department]])</f>
        <v>0</v>
      </c>
      <c r="O47" s="204">
        <f ca="1">IFERROR(SUMIFS(DENTISTRY[Paid Amount (Base)], DENTISTRY[Employee ID], KPI[[#This Row],[Employee ID]]), "")</f>
        <v>0</v>
      </c>
      <c r="P47" s="205">
        <f ca="1">SUMIFS(SERVICE[ReScore], SERVICE[Employee ID], KPI[[#This Row],[Employee ID]], SERVICE[Customer Type], "Tái khám")</f>
        <v>0</v>
      </c>
      <c r="Q4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7" s="205">
        <f ca="1">SUMIFS(SERVICE[ReScore], SERVICE[Employee ID], KPI[[#This Row],[Employee ID]], SERVICE[Customer Type], "&lt;&gt;Tái khám", SERVICE[Service Group], "*PHUN X*")</f>
        <v>0</v>
      </c>
      <c r="T4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7" s="355">
        <f ca="1">SUM(KPI[[#This Row],[Laser (Service)]:[Surgery (Service)]])</f>
        <v>0</v>
      </c>
      <c r="V47" s="269">
        <f ca="1">SUMIFS(SERVICE[Quantity], SERVICE[Employee ID], KPI[[#This Row],[Employee ID]], SERVICE[Surgery Type], "Đại phẫu")</f>
        <v>0</v>
      </c>
      <c r="W47" s="266">
        <f ca="1">SUMIFS(SERVICE[ReScore], SERVICE[Employee ID], KPI[[#This Row],[Employee ID]], SERVICE[Surgery Type], "Đại phẫu")</f>
        <v>0</v>
      </c>
      <c r="X47" s="269">
        <f ca="1">SUMIFS(SERVICE[Quantity], SERVICE[Employee ID], KPI[[#This Row],[Employee ID]], SERVICE[Surgery Type], IF($D$2="CN HÀ NỘI", "Tiểu phẫu"&amp;"*", "*Lầu 5*"))</f>
        <v>0</v>
      </c>
      <c r="Y47" s="266">
        <f ca="1">SUMIFS(SERVICE[ReScore], SERVICE[Employee ID], KPI[[#This Row],[Employee ID]], SERVICE[Surgery Type], IF($D$2="CN HÀ NỘI", "Tiểu phẫu"&amp;"*", "*Lầu 5*"))</f>
        <v>0</v>
      </c>
      <c r="Z47" s="269">
        <f ca="1">SUMIFS(SERVICE[Quantity], SERVICE[Employee ID], KPI[[#This Row],[Employee ID]], SERVICE[Surgery Type], IF($D$2="CN HÀ NỘI", "Tiểu phẫu"&amp;"*", "*Lầu 6*"))</f>
        <v>0</v>
      </c>
      <c r="AA47" s="384">
        <f ca="1">SUMIFS(SERVICE[ReScore], SERVICE[Employee ID], KPI[[#This Row],[Employee ID]], SERVICE[Surgery Type], IF($D$2="CN HÀ NỘI", "Tiểu phẫu"&amp;"*", "*Lầu 6*"))</f>
        <v>0</v>
      </c>
      <c r="AB47" s="384">
        <f ca="1">SUMIFS(CUSTOMER[No. Inpatient], CUSTOMER[Employee ID], KPI[[#This Row],[Employee ID]])</f>
        <v>0</v>
      </c>
    </row>
    <row r="48" spans="1:28" x14ac:dyDescent="0.25">
      <c r="A48" s="62">
        <v>38</v>
      </c>
      <c r="B48" s="62" t="str">
        <f ca="1">IFERROR(INDEX(EMPLOYEES[Employee ID], MATCH(KPI[[#This Row],[No.]], EMPLOYEES[Count_DT], 0)), "")</f>
        <v/>
      </c>
      <c r="C48" s="151" t="str">
        <f ca="1">IFERROR(INDEX(EMPLOYEES[Employee], MATCH(KPI[[#This Row],[Employee ID]], EMPLOYEES[Employee ID], 0)), "")</f>
        <v/>
      </c>
      <c r="D48" s="190" t="str">
        <f ca="1">IFERROR(INDEX(EMPLOYEES[Department], MATCH(KPI[[#This Row],[Employee ID]], EMPLOYEES[Employee ID], 0)), "")</f>
        <v/>
      </c>
      <c r="E48" s="190" t="str">
        <f ca="1">IFERROR(INDEX(EMPLOYEES[Position], MATCH(KPI[[#This Row],[Employee ID]], EMPLOYEES[Employee ID], 0)), "")</f>
        <v/>
      </c>
      <c r="F48" s="200">
        <f ca="1">SUM(KPI[[#This Row],[Surgery (On)]:[Spa (Off)]])</f>
        <v>0</v>
      </c>
      <c r="G48" s="201">
        <f ca="1">SUMIFS(SALE[ReScore], SALE[Employee ID], KPI[[#This Row],[Employee ID]], SALE[Service Implementation], "Phẫu thuật", SALE[Product Name], "&lt;&gt;Chi phí n?m l?u*") - cell_right</f>
        <v>0</v>
      </c>
      <c r="H4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8" s="202">
        <f ca="1">SUMIFS(SALE[ReScore], SALE[Employee ID], KPI[[#This Row],[Employee ID]], SALE[Service Implementation], "Laser", SALE[Product Name], "&lt;&gt;Chi phí n?m l?u*") - cell_right</f>
        <v>0</v>
      </c>
      <c r="J4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8" s="202">
        <f ca="1">SUMIFS(SALE[ReScore], SALE[Employee ID], KPI[[#This Row],[Employee ID]], SALE[Service Implementation], "Spa", SALE[Product Name], "&lt;&gt;Chi phí n?m l?u*") - cell_right</f>
        <v>0</v>
      </c>
      <c r="L4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8" s="228">
        <f ca="1">SUMIFS(SALE_PD[Paid Amount (Base)], SALE_PD[Employee ID], KPI[[#This Row],[Employee ID]], SALE_PD[Product Name], "Chi phí n?m l?u*")</f>
        <v>0</v>
      </c>
      <c r="N48" s="203">
        <f ca="1">SUMIFS(SALE_PD[Paid Amount (Base)], SALE_PD[Employee ID], KPI[[#This Row],[Employee ID]], SALE_PD[Department], KPI[[#This Row],[Department]])</f>
        <v>0</v>
      </c>
      <c r="O48" s="204">
        <f ca="1">IFERROR(SUMIFS(DENTISTRY[Paid Amount (Base)], DENTISTRY[Employee ID], KPI[[#This Row],[Employee ID]]), "")</f>
        <v>0</v>
      </c>
      <c r="P48" s="205">
        <f ca="1">SUMIFS(SERVICE[ReScore], SERVICE[Employee ID], KPI[[#This Row],[Employee ID]], SERVICE[Customer Type], "Tái khám")</f>
        <v>0</v>
      </c>
      <c r="Q4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8" s="205">
        <f ca="1">SUMIFS(SERVICE[ReScore], SERVICE[Employee ID], KPI[[#This Row],[Employee ID]], SERVICE[Customer Type], "&lt;&gt;Tái khám", SERVICE[Service Group], "*PHUN X*")</f>
        <v>0</v>
      </c>
      <c r="T4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8" s="355">
        <f ca="1">SUM(KPI[[#This Row],[Laser (Service)]:[Surgery (Service)]])</f>
        <v>0</v>
      </c>
      <c r="V48" s="269">
        <f ca="1">SUMIFS(SERVICE[Quantity], SERVICE[Employee ID], KPI[[#This Row],[Employee ID]], SERVICE[Surgery Type], "Đại phẫu")</f>
        <v>0</v>
      </c>
      <c r="W48" s="266">
        <f ca="1">SUMIFS(SERVICE[ReScore], SERVICE[Employee ID], KPI[[#This Row],[Employee ID]], SERVICE[Surgery Type], "Đại phẫu")</f>
        <v>0</v>
      </c>
      <c r="X48" s="269">
        <f ca="1">SUMIFS(SERVICE[Quantity], SERVICE[Employee ID], KPI[[#This Row],[Employee ID]], SERVICE[Surgery Type], IF($D$2="CN HÀ NỘI", "Tiểu phẫu"&amp;"*", "*Lầu 5*"))</f>
        <v>0</v>
      </c>
      <c r="Y48" s="266">
        <f ca="1">SUMIFS(SERVICE[ReScore], SERVICE[Employee ID], KPI[[#This Row],[Employee ID]], SERVICE[Surgery Type], IF($D$2="CN HÀ NỘI", "Tiểu phẫu"&amp;"*", "*Lầu 5*"))</f>
        <v>0</v>
      </c>
      <c r="Z48" s="269">
        <f ca="1">SUMIFS(SERVICE[Quantity], SERVICE[Employee ID], KPI[[#This Row],[Employee ID]], SERVICE[Surgery Type], IF($D$2="CN HÀ NỘI", "Tiểu phẫu"&amp;"*", "*Lầu 6*"))</f>
        <v>0</v>
      </c>
      <c r="AA48" s="384">
        <f ca="1">SUMIFS(SERVICE[ReScore], SERVICE[Employee ID], KPI[[#This Row],[Employee ID]], SERVICE[Surgery Type], IF($D$2="CN HÀ NỘI", "Tiểu phẫu"&amp;"*", "*Lầu 6*"))</f>
        <v>0</v>
      </c>
      <c r="AB48" s="384">
        <f ca="1">SUMIFS(CUSTOMER[No. Inpatient], CUSTOMER[Employee ID], KPI[[#This Row],[Employee ID]])</f>
        <v>0</v>
      </c>
    </row>
    <row r="49" spans="1:28" x14ac:dyDescent="0.25">
      <c r="A49" s="62">
        <v>39</v>
      </c>
      <c r="B49" s="62" t="str">
        <f ca="1">IFERROR(INDEX(EMPLOYEES[Employee ID], MATCH(KPI[[#This Row],[No.]], EMPLOYEES[Count_DT], 0)), "")</f>
        <v/>
      </c>
      <c r="C49" s="151" t="str">
        <f ca="1">IFERROR(INDEX(EMPLOYEES[Employee], MATCH(KPI[[#This Row],[Employee ID]], EMPLOYEES[Employee ID], 0)), "")</f>
        <v/>
      </c>
      <c r="D49" s="190" t="str">
        <f ca="1">IFERROR(INDEX(EMPLOYEES[Department], MATCH(KPI[[#This Row],[Employee ID]], EMPLOYEES[Employee ID], 0)), "")</f>
        <v/>
      </c>
      <c r="E49" s="190" t="str">
        <f ca="1">IFERROR(INDEX(EMPLOYEES[Position], MATCH(KPI[[#This Row],[Employee ID]], EMPLOYEES[Employee ID], 0)), "")</f>
        <v/>
      </c>
      <c r="F49" s="200">
        <f ca="1">SUM(KPI[[#This Row],[Surgery (On)]:[Spa (Off)]])</f>
        <v>0</v>
      </c>
      <c r="G49" s="201">
        <f ca="1">SUMIFS(SALE[ReScore], SALE[Employee ID], KPI[[#This Row],[Employee ID]], SALE[Service Implementation], "Phẫu thuật", SALE[Product Name], "&lt;&gt;Chi phí n?m l?u*") - cell_right</f>
        <v>0</v>
      </c>
      <c r="H4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49" s="202">
        <f ca="1">SUMIFS(SALE[ReScore], SALE[Employee ID], KPI[[#This Row],[Employee ID]], SALE[Service Implementation], "Laser", SALE[Product Name], "&lt;&gt;Chi phí n?m l?u*") - cell_right</f>
        <v>0</v>
      </c>
      <c r="J4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49" s="202">
        <f ca="1">SUMIFS(SALE[ReScore], SALE[Employee ID], KPI[[#This Row],[Employee ID]], SALE[Service Implementation], "Spa", SALE[Product Name], "&lt;&gt;Chi phí n?m l?u*") - cell_right</f>
        <v>0</v>
      </c>
      <c r="L4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49" s="228">
        <f ca="1">SUMIFS(SALE_PD[Paid Amount (Base)], SALE_PD[Employee ID], KPI[[#This Row],[Employee ID]], SALE_PD[Product Name], "Chi phí n?m l?u*")</f>
        <v>0</v>
      </c>
      <c r="N49" s="203">
        <f ca="1">SUMIFS(SALE_PD[Paid Amount (Base)], SALE_PD[Employee ID], KPI[[#This Row],[Employee ID]], SALE_PD[Department], KPI[[#This Row],[Department]])</f>
        <v>0</v>
      </c>
      <c r="O49" s="204">
        <f ca="1">IFERROR(SUMIFS(DENTISTRY[Paid Amount (Base)], DENTISTRY[Employee ID], KPI[[#This Row],[Employee ID]]), "")</f>
        <v>0</v>
      </c>
      <c r="P49" s="205">
        <f ca="1">SUMIFS(SERVICE[ReScore], SERVICE[Employee ID], KPI[[#This Row],[Employee ID]], SERVICE[Customer Type], "Tái khám")</f>
        <v>0</v>
      </c>
      <c r="Q4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4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49" s="205">
        <f ca="1">SUMIFS(SERVICE[ReScore], SERVICE[Employee ID], KPI[[#This Row],[Employee ID]], SERVICE[Customer Type], "&lt;&gt;Tái khám", SERVICE[Service Group], "*PHUN X*")</f>
        <v>0</v>
      </c>
      <c r="T4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49" s="355">
        <f ca="1">SUM(KPI[[#This Row],[Laser (Service)]:[Surgery (Service)]])</f>
        <v>0</v>
      </c>
      <c r="V49" s="269">
        <f ca="1">SUMIFS(SERVICE[Quantity], SERVICE[Employee ID], KPI[[#This Row],[Employee ID]], SERVICE[Surgery Type], "Đại phẫu")</f>
        <v>0</v>
      </c>
      <c r="W49" s="266">
        <f ca="1">SUMIFS(SERVICE[ReScore], SERVICE[Employee ID], KPI[[#This Row],[Employee ID]], SERVICE[Surgery Type], "Đại phẫu")</f>
        <v>0</v>
      </c>
      <c r="X49" s="269">
        <f ca="1">SUMIFS(SERVICE[Quantity], SERVICE[Employee ID], KPI[[#This Row],[Employee ID]], SERVICE[Surgery Type], IF($D$2="CN HÀ NỘI", "Tiểu phẫu"&amp;"*", "*Lầu 5*"))</f>
        <v>0</v>
      </c>
      <c r="Y49" s="266">
        <f ca="1">SUMIFS(SERVICE[ReScore], SERVICE[Employee ID], KPI[[#This Row],[Employee ID]], SERVICE[Surgery Type], IF($D$2="CN HÀ NỘI", "Tiểu phẫu"&amp;"*", "*Lầu 5*"))</f>
        <v>0</v>
      </c>
      <c r="Z49" s="269">
        <f ca="1">SUMIFS(SERVICE[Quantity], SERVICE[Employee ID], KPI[[#This Row],[Employee ID]], SERVICE[Surgery Type], IF($D$2="CN HÀ NỘI", "Tiểu phẫu"&amp;"*", "*Lầu 6*"))</f>
        <v>0</v>
      </c>
      <c r="AA49" s="384">
        <f ca="1">SUMIFS(SERVICE[ReScore], SERVICE[Employee ID], KPI[[#This Row],[Employee ID]], SERVICE[Surgery Type], IF($D$2="CN HÀ NỘI", "Tiểu phẫu"&amp;"*", "*Lầu 6*"))</f>
        <v>0</v>
      </c>
      <c r="AB49" s="384">
        <f ca="1">SUMIFS(CUSTOMER[No. Inpatient], CUSTOMER[Employee ID], KPI[[#This Row],[Employee ID]])</f>
        <v>0</v>
      </c>
    </row>
    <row r="50" spans="1:28" x14ac:dyDescent="0.25">
      <c r="A50" s="62">
        <v>40</v>
      </c>
      <c r="B50" s="62" t="str">
        <f ca="1">IFERROR(INDEX(EMPLOYEES[Employee ID], MATCH(KPI[[#This Row],[No.]], EMPLOYEES[Count_DT], 0)), "")</f>
        <v/>
      </c>
      <c r="C50" s="151" t="str">
        <f ca="1">IFERROR(INDEX(EMPLOYEES[Employee], MATCH(KPI[[#This Row],[Employee ID]], EMPLOYEES[Employee ID], 0)), "")</f>
        <v/>
      </c>
      <c r="D50" s="190" t="str">
        <f ca="1">IFERROR(INDEX(EMPLOYEES[Department], MATCH(KPI[[#This Row],[Employee ID]], EMPLOYEES[Employee ID], 0)), "")</f>
        <v/>
      </c>
      <c r="E50" s="190" t="str">
        <f ca="1">IFERROR(INDEX(EMPLOYEES[Position], MATCH(KPI[[#This Row],[Employee ID]], EMPLOYEES[Employee ID], 0)), "")</f>
        <v/>
      </c>
      <c r="F50" s="200">
        <f ca="1">SUM(KPI[[#This Row],[Surgery (On)]:[Spa (Off)]])</f>
        <v>0</v>
      </c>
      <c r="G50" s="201">
        <f ca="1">SUMIFS(SALE[ReScore], SALE[Employee ID], KPI[[#This Row],[Employee ID]], SALE[Service Implementation], "Phẫu thuật", SALE[Product Name], "&lt;&gt;Chi phí n?m l?u*") - cell_right</f>
        <v>0</v>
      </c>
      <c r="H5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0" s="202">
        <f ca="1">SUMIFS(SALE[ReScore], SALE[Employee ID], KPI[[#This Row],[Employee ID]], SALE[Service Implementation], "Laser", SALE[Product Name], "&lt;&gt;Chi phí n?m l?u*") - cell_right</f>
        <v>0</v>
      </c>
      <c r="J5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0" s="202">
        <f ca="1">SUMIFS(SALE[ReScore], SALE[Employee ID], KPI[[#This Row],[Employee ID]], SALE[Service Implementation], "Spa", SALE[Product Name], "&lt;&gt;Chi phí n?m l?u*") - cell_right</f>
        <v>0</v>
      </c>
      <c r="L5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0" s="228">
        <f ca="1">SUMIFS(SALE_PD[Paid Amount (Base)], SALE_PD[Employee ID], KPI[[#This Row],[Employee ID]], SALE_PD[Product Name], "Chi phí n?m l?u*")</f>
        <v>0</v>
      </c>
      <c r="N50" s="203">
        <f ca="1">SUMIFS(SALE_PD[Paid Amount (Base)], SALE_PD[Employee ID], KPI[[#This Row],[Employee ID]], SALE_PD[Department], KPI[[#This Row],[Department]])</f>
        <v>0</v>
      </c>
      <c r="O50" s="204">
        <f ca="1">IFERROR(SUMIFS(DENTISTRY[Paid Amount (Base)], DENTISTRY[Employee ID], KPI[[#This Row],[Employee ID]]), "")</f>
        <v>0</v>
      </c>
      <c r="P50" s="205">
        <f ca="1">SUMIFS(SERVICE[ReScore], SERVICE[Employee ID], KPI[[#This Row],[Employee ID]], SERVICE[Customer Type], "Tái khám")</f>
        <v>0</v>
      </c>
      <c r="Q5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0" s="205">
        <f ca="1">SUMIFS(SERVICE[ReScore], SERVICE[Employee ID], KPI[[#This Row],[Employee ID]], SERVICE[Customer Type], "&lt;&gt;Tái khám", SERVICE[Service Group], "*PHUN X*")</f>
        <v>0</v>
      </c>
      <c r="T5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0" s="355">
        <f ca="1">SUM(KPI[[#This Row],[Laser (Service)]:[Surgery (Service)]])</f>
        <v>0</v>
      </c>
      <c r="V50" s="269">
        <f ca="1">SUMIFS(SERVICE[Quantity], SERVICE[Employee ID], KPI[[#This Row],[Employee ID]], SERVICE[Surgery Type], "Đại phẫu")</f>
        <v>0</v>
      </c>
      <c r="W50" s="266">
        <f ca="1">SUMIFS(SERVICE[ReScore], SERVICE[Employee ID], KPI[[#This Row],[Employee ID]], SERVICE[Surgery Type], "Đại phẫu")</f>
        <v>0</v>
      </c>
      <c r="X50" s="269">
        <f ca="1">SUMIFS(SERVICE[Quantity], SERVICE[Employee ID], KPI[[#This Row],[Employee ID]], SERVICE[Surgery Type], IF($D$2="CN HÀ NỘI", "Tiểu phẫu"&amp;"*", "*Lầu 5*"))</f>
        <v>0</v>
      </c>
      <c r="Y50" s="266">
        <f ca="1">SUMIFS(SERVICE[ReScore], SERVICE[Employee ID], KPI[[#This Row],[Employee ID]], SERVICE[Surgery Type], IF($D$2="CN HÀ NỘI", "Tiểu phẫu"&amp;"*", "*Lầu 5*"))</f>
        <v>0</v>
      </c>
      <c r="Z50" s="269">
        <f ca="1">SUMIFS(SERVICE[Quantity], SERVICE[Employee ID], KPI[[#This Row],[Employee ID]], SERVICE[Surgery Type], IF($D$2="CN HÀ NỘI", "Tiểu phẫu"&amp;"*", "*Lầu 6*"))</f>
        <v>0</v>
      </c>
      <c r="AA50" s="384">
        <f ca="1">SUMIFS(SERVICE[ReScore], SERVICE[Employee ID], KPI[[#This Row],[Employee ID]], SERVICE[Surgery Type], IF($D$2="CN HÀ NỘI", "Tiểu phẫu"&amp;"*", "*Lầu 6*"))</f>
        <v>0</v>
      </c>
      <c r="AB50" s="384">
        <f ca="1">SUMIFS(CUSTOMER[No. Inpatient], CUSTOMER[Employee ID], KPI[[#This Row],[Employee ID]])</f>
        <v>0</v>
      </c>
    </row>
    <row r="51" spans="1:28" x14ac:dyDescent="0.25">
      <c r="A51" s="62">
        <v>41</v>
      </c>
      <c r="B51" s="62" t="str">
        <f ca="1">IFERROR(INDEX(EMPLOYEES[Employee ID], MATCH(KPI[[#This Row],[No.]], EMPLOYEES[Count_DT], 0)), "")</f>
        <v/>
      </c>
      <c r="C51" s="151" t="str">
        <f ca="1">IFERROR(INDEX(EMPLOYEES[Employee], MATCH(KPI[[#This Row],[Employee ID]], EMPLOYEES[Employee ID], 0)), "")</f>
        <v/>
      </c>
      <c r="D51" s="190" t="str">
        <f ca="1">IFERROR(INDEX(EMPLOYEES[Department], MATCH(KPI[[#This Row],[Employee ID]], EMPLOYEES[Employee ID], 0)), "")</f>
        <v/>
      </c>
      <c r="E51" s="190" t="str">
        <f ca="1">IFERROR(INDEX(EMPLOYEES[Position], MATCH(KPI[[#This Row],[Employee ID]], EMPLOYEES[Employee ID], 0)), "")</f>
        <v/>
      </c>
      <c r="F51" s="200">
        <f ca="1">SUM(KPI[[#This Row],[Surgery (On)]:[Spa (Off)]])</f>
        <v>0</v>
      </c>
      <c r="G51" s="201">
        <f ca="1">SUMIFS(SALE[ReScore], SALE[Employee ID], KPI[[#This Row],[Employee ID]], SALE[Service Implementation], "Phẫu thuật", SALE[Product Name], "&lt;&gt;Chi phí n?m l?u*") - cell_right</f>
        <v>0</v>
      </c>
      <c r="H5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1" s="202">
        <f ca="1">SUMIFS(SALE[ReScore], SALE[Employee ID], KPI[[#This Row],[Employee ID]], SALE[Service Implementation], "Laser", SALE[Product Name], "&lt;&gt;Chi phí n?m l?u*") - cell_right</f>
        <v>0</v>
      </c>
      <c r="J5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1" s="202">
        <f ca="1">SUMIFS(SALE[ReScore], SALE[Employee ID], KPI[[#This Row],[Employee ID]], SALE[Service Implementation], "Spa", SALE[Product Name], "&lt;&gt;Chi phí n?m l?u*") - cell_right</f>
        <v>0</v>
      </c>
      <c r="L5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1" s="228">
        <f ca="1">SUMIFS(SALE_PD[Paid Amount (Base)], SALE_PD[Employee ID], KPI[[#This Row],[Employee ID]], SALE_PD[Product Name], "Chi phí n?m l?u*")</f>
        <v>0</v>
      </c>
      <c r="N51" s="203">
        <f ca="1">SUMIFS(SALE_PD[Paid Amount (Base)], SALE_PD[Employee ID], KPI[[#This Row],[Employee ID]], SALE_PD[Department], KPI[[#This Row],[Department]])</f>
        <v>0</v>
      </c>
      <c r="O51" s="204">
        <f ca="1">IFERROR(SUMIFS(DENTISTRY[Paid Amount (Base)], DENTISTRY[Employee ID], KPI[[#This Row],[Employee ID]]), "")</f>
        <v>0</v>
      </c>
      <c r="P51" s="205">
        <f ca="1">SUMIFS(SERVICE[ReScore], SERVICE[Employee ID], KPI[[#This Row],[Employee ID]], SERVICE[Customer Type], "Tái khám")</f>
        <v>0</v>
      </c>
      <c r="Q5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1" s="205">
        <f ca="1">SUMIFS(SERVICE[ReScore], SERVICE[Employee ID], KPI[[#This Row],[Employee ID]], SERVICE[Customer Type], "&lt;&gt;Tái khám", SERVICE[Service Group], "*PHUN X*")</f>
        <v>0</v>
      </c>
      <c r="T5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1" s="355">
        <f ca="1">SUM(KPI[[#This Row],[Laser (Service)]:[Surgery (Service)]])</f>
        <v>0</v>
      </c>
      <c r="V51" s="269">
        <f ca="1">SUMIFS(SERVICE[Quantity], SERVICE[Employee ID], KPI[[#This Row],[Employee ID]], SERVICE[Surgery Type], "Đại phẫu")</f>
        <v>0</v>
      </c>
      <c r="W51" s="266">
        <f ca="1">SUMIFS(SERVICE[ReScore], SERVICE[Employee ID], KPI[[#This Row],[Employee ID]], SERVICE[Surgery Type], "Đại phẫu")</f>
        <v>0</v>
      </c>
      <c r="X51" s="269">
        <f ca="1">SUMIFS(SERVICE[Quantity], SERVICE[Employee ID], KPI[[#This Row],[Employee ID]], SERVICE[Surgery Type], IF($D$2="CN HÀ NỘI", "Tiểu phẫu"&amp;"*", "*Lầu 5*"))</f>
        <v>0</v>
      </c>
      <c r="Y51" s="266">
        <f ca="1">SUMIFS(SERVICE[ReScore], SERVICE[Employee ID], KPI[[#This Row],[Employee ID]], SERVICE[Surgery Type], IF($D$2="CN HÀ NỘI", "Tiểu phẫu"&amp;"*", "*Lầu 5*"))</f>
        <v>0</v>
      </c>
      <c r="Z51" s="269">
        <f ca="1">SUMIFS(SERVICE[Quantity], SERVICE[Employee ID], KPI[[#This Row],[Employee ID]], SERVICE[Surgery Type], IF($D$2="CN HÀ NỘI", "Tiểu phẫu"&amp;"*", "*Lầu 6*"))</f>
        <v>0</v>
      </c>
      <c r="AA51" s="384">
        <f ca="1">SUMIFS(SERVICE[ReScore], SERVICE[Employee ID], KPI[[#This Row],[Employee ID]], SERVICE[Surgery Type], IF($D$2="CN HÀ NỘI", "Tiểu phẫu"&amp;"*", "*Lầu 6*"))</f>
        <v>0</v>
      </c>
      <c r="AB51" s="384">
        <f ca="1">SUMIFS(CUSTOMER[No. Inpatient], CUSTOMER[Employee ID], KPI[[#This Row],[Employee ID]])</f>
        <v>0</v>
      </c>
    </row>
    <row r="52" spans="1:28" x14ac:dyDescent="0.25">
      <c r="A52" s="62">
        <v>42</v>
      </c>
      <c r="B52" s="62" t="str">
        <f ca="1">IFERROR(INDEX(EMPLOYEES[Employee ID], MATCH(KPI[[#This Row],[No.]], EMPLOYEES[Count_DT], 0)), "")</f>
        <v/>
      </c>
      <c r="C52" s="151" t="str">
        <f ca="1">IFERROR(INDEX(EMPLOYEES[Employee], MATCH(KPI[[#This Row],[Employee ID]], EMPLOYEES[Employee ID], 0)), "")</f>
        <v/>
      </c>
      <c r="D52" s="190" t="str">
        <f ca="1">IFERROR(INDEX(EMPLOYEES[Department], MATCH(KPI[[#This Row],[Employee ID]], EMPLOYEES[Employee ID], 0)), "")</f>
        <v/>
      </c>
      <c r="E52" s="190" t="str">
        <f ca="1">IFERROR(INDEX(EMPLOYEES[Position], MATCH(KPI[[#This Row],[Employee ID]], EMPLOYEES[Employee ID], 0)), "")</f>
        <v/>
      </c>
      <c r="F52" s="200">
        <f ca="1">SUM(KPI[[#This Row],[Surgery (On)]:[Spa (Off)]])</f>
        <v>0</v>
      </c>
      <c r="G52" s="201">
        <f ca="1">SUMIFS(SALE[ReScore], SALE[Employee ID], KPI[[#This Row],[Employee ID]], SALE[Service Implementation], "Phẫu thuật", SALE[Product Name], "&lt;&gt;Chi phí n?m l?u*") - cell_right</f>
        <v>0</v>
      </c>
      <c r="H5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2" s="202">
        <f ca="1">SUMIFS(SALE[ReScore], SALE[Employee ID], KPI[[#This Row],[Employee ID]], SALE[Service Implementation], "Laser", SALE[Product Name], "&lt;&gt;Chi phí n?m l?u*") - cell_right</f>
        <v>0</v>
      </c>
      <c r="J5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2" s="202">
        <f ca="1">SUMIFS(SALE[ReScore], SALE[Employee ID], KPI[[#This Row],[Employee ID]], SALE[Service Implementation], "Spa", SALE[Product Name], "&lt;&gt;Chi phí n?m l?u*") - cell_right</f>
        <v>0</v>
      </c>
      <c r="L5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2" s="228">
        <f ca="1">SUMIFS(SALE_PD[Paid Amount (Base)], SALE_PD[Employee ID], KPI[[#This Row],[Employee ID]], SALE_PD[Product Name], "Chi phí n?m l?u*")</f>
        <v>0</v>
      </c>
      <c r="N52" s="203">
        <f ca="1">SUMIFS(SALE_PD[Paid Amount (Base)], SALE_PD[Employee ID], KPI[[#This Row],[Employee ID]], SALE_PD[Department], KPI[[#This Row],[Department]])</f>
        <v>0</v>
      </c>
      <c r="O52" s="204">
        <f ca="1">IFERROR(SUMIFS(DENTISTRY[Paid Amount (Base)], DENTISTRY[Employee ID], KPI[[#This Row],[Employee ID]]), "")</f>
        <v>0</v>
      </c>
      <c r="P52" s="205">
        <f ca="1">SUMIFS(SERVICE[ReScore], SERVICE[Employee ID], KPI[[#This Row],[Employee ID]], SERVICE[Customer Type], "Tái khám")</f>
        <v>0</v>
      </c>
      <c r="Q5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2" s="205">
        <f ca="1">SUMIFS(SERVICE[ReScore], SERVICE[Employee ID], KPI[[#This Row],[Employee ID]], SERVICE[Customer Type], "&lt;&gt;Tái khám", SERVICE[Service Group], "*PHUN X*")</f>
        <v>0</v>
      </c>
      <c r="T5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2" s="355">
        <f ca="1">SUM(KPI[[#This Row],[Laser (Service)]:[Surgery (Service)]])</f>
        <v>0</v>
      </c>
      <c r="V52" s="269">
        <f ca="1">SUMIFS(SERVICE[Quantity], SERVICE[Employee ID], KPI[[#This Row],[Employee ID]], SERVICE[Surgery Type], "Đại phẫu")</f>
        <v>0</v>
      </c>
      <c r="W52" s="266">
        <f ca="1">SUMIFS(SERVICE[ReScore], SERVICE[Employee ID], KPI[[#This Row],[Employee ID]], SERVICE[Surgery Type], "Đại phẫu")</f>
        <v>0</v>
      </c>
      <c r="X52" s="269">
        <f ca="1">SUMIFS(SERVICE[Quantity], SERVICE[Employee ID], KPI[[#This Row],[Employee ID]], SERVICE[Surgery Type], IF($D$2="CN HÀ NỘI", "Tiểu phẫu"&amp;"*", "*Lầu 5*"))</f>
        <v>0</v>
      </c>
      <c r="Y52" s="266">
        <f ca="1">SUMIFS(SERVICE[ReScore], SERVICE[Employee ID], KPI[[#This Row],[Employee ID]], SERVICE[Surgery Type], IF($D$2="CN HÀ NỘI", "Tiểu phẫu"&amp;"*", "*Lầu 5*"))</f>
        <v>0</v>
      </c>
      <c r="Z52" s="269">
        <f ca="1">SUMIFS(SERVICE[Quantity], SERVICE[Employee ID], KPI[[#This Row],[Employee ID]], SERVICE[Surgery Type], IF($D$2="CN HÀ NỘI", "Tiểu phẫu"&amp;"*", "*Lầu 6*"))</f>
        <v>0</v>
      </c>
      <c r="AA52" s="384">
        <f ca="1">SUMIFS(SERVICE[ReScore], SERVICE[Employee ID], KPI[[#This Row],[Employee ID]], SERVICE[Surgery Type], IF($D$2="CN HÀ NỘI", "Tiểu phẫu"&amp;"*", "*Lầu 6*"))</f>
        <v>0</v>
      </c>
      <c r="AB52" s="384">
        <f ca="1">SUMIFS(CUSTOMER[No. Inpatient], CUSTOMER[Employee ID], KPI[[#This Row],[Employee ID]])</f>
        <v>0</v>
      </c>
    </row>
    <row r="53" spans="1:28" x14ac:dyDescent="0.25">
      <c r="A53" s="62">
        <v>43</v>
      </c>
      <c r="B53" s="62" t="str">
        <f ca="1">IFERROR(INDEX(EMPLOYEES[Employee ID], MATCH(KPI[[#This Row],[No.]], EMPLOYEES[Count_DT], 0)), "")</f>
        <v/>
      </c>
      <c r="C53" s="151" t="str">
        <f ca="1">IFERROR(INDEX(EMPLOYEES[Employee], MATCH(KPI[[#This Row],[Employee ID]], EMPLOYEES[Employee ID], 0)), "")</f>
        <v/>
      </c>
      <c r="D53" s="190" t="str">
        <f ca="1">IFERROR(INDEX(EMPLOYEES[Department], MATCH(KPI[[#This Row],[Employee ID]], EMPLOYEES[Employee ID], 0)), "")</f>
        <v/>
      </c>
      <c r="E53" s="190" t="str">
        <f ca="1">IFERROR(INDEX(EMPLOYEES[Position], MATCH(KPI[[#This Row],[Employee ID]], EMPLOYEES[Employee ID], 0)), "")</f>
        <v/>
      </c>
      <c r="F53" s="200">
        <f ca="1">SUM(KPI[[#This Row],[Surgery (On)]:[Spa (Off)]])</f>
        <v>0</v>
      </c>
      <c r="G53" s="201">
        <f ca="1">SUMIFS(SALE[ReScore], SALE[Employee ID], KPI[[#This Row],[Employee ID]], SALE[Service Implementation], "Phẫu thuật", SALE[Product Name], "&lt;&gt;Chi phí n?m l?u*") - cell_right</f>
        <v>0</v>
      </c>
      <c r="H5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3" s="202">
        <f ca="1">SUMIFS(SALE[ReScore], SALE[Employee ID], KPI[[#This Row],[Employee ID]], SALE[Service Implementation], "Laser", SALE[Product Name], "&lt;&gt;Chi phí n?m l?u*") - cell_right</f>
        <v>0</v>
      </c>
      <c r="J5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3" s="202">
        <f ca="1">SUMIFS(SALE[ReScore], SALE[Employee ID], KPI[[#This Row],[Employee ID]], SALE[Service Implementation], "Spa", SALE[Product Name], "&lt;&gt;Chi phí n?m l?u*") - cell_right</f>
        <v>0</v>
      </c>
      <c r="L5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3" s="228">
        <f ca="1">SUMIFS(SALE_PD[Paid Amount (Base)], SALE_PD[Employee ID], KPI[[#This Row],[Employee ID]], SALE_PD[Product Name], "Chi phí n?m l?u*")</f>
        <v>0</v>
      </c>
      <c r="N53" s="203">
        <f ca="1">SUMIFS(SALE_PD[Paid Amount (Base)], SALE_PD[Employee ID], KPI[[#This Row],[Employee ID]], SALE_PD[Department], KPI[[#This Row],[Department]])</f>
        <v>0</v>
      </c>
      <c r="O53" s="204">
        <f ca="1">IFERROR(SUMIFS(DENTISTRY[Paid Amount (Base)], DENTISTRY[Employee ID], KPI[[#This Row],[Employee ID]]), "")</f>
        <v>0</v>
      </c>
      <c r="P53" s="205">
        <f ca="1">SUMIFS(SERVICE[ReScore], SERVICE[Employee ID], KPI[[#This Row],[Employee ID]], SERVICE[Customer Type], "Tái khám")</f>
        <v>0</v>
      </c>
      <c r="Q5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3" s="205">
        <f ca="1">SUMIFS(SERVICE[ReScore], SERVICE[Employee ID], KPI[[#This Row],[Employee ID]], SERVICE[Customer Type], "&lt;&gt;Tái khám", SERVICE[Service Group], "*PHUN X*")</f>
        <v>0</v>
      </c>
      <c r="T5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3" s="355">
        <f ca="1">SUM(KPI[[#This Row],[Laser (Service)]:[Surgery (Service)]])</f>
        <v>0</v>
      </c>
      <c r="V53" s="269">
        <f ca="1">SUMIFS(SERVICE[Quantity], SERVICE[Employee ID], KPI[[#This Row],[Employee ID]], SERVICE[Surgery Type], "Đại phẫu")</f>
        <v>0</v>
      </c>
      <c r="W53" s="266">
        <f ca="1">SUMIFS(SERVICE[ReScore], SERVICE[Employee ID], KPI[[#This Row],[Employee ID]], SERVICE[Surgery Type], "Đại phẫu")</f>
        <v>0</v>
      </c>
      <c r="X53" s="269">
        <f ca="1">SUMIFS(SERVICE[Quantity], SERVICE[Employee ID], KPI[[#This Row],[Employee ID]], SERVICE[Surgery Type], IF($D$2="CN HÀ NỘI", "Tiểu phẫu"&amp;"*", "*Lầu 5*"))</f>
        <v>0</v>
      </c>
      <c r="Y53" s="266">
        <f ca="1">SUMIFS(SERVICE[ReScore], SERVICE[Employee ID], KPI[[#This Row],[Employee ID]], SERVICE[Surgery Type], IF($D$2="CN HÀ NỘI", "Tiểu phẫu"&amp;"*", "*Lầu 5*"))</f>
        <v>0</v>
      </c>
      <c r="Z53" s="269">
        <f ca="1">SUMIFS(SERVICE[Quantity], SERVICE[Employee ID], KPI[[#This Row],[Employee ID]], SERVICE[Surgery Type], IF($D$2="CN HÀ NỘI", "Tiểu phẫu"&amp;"*", "*Lầu 6*"))</f>
        <v>0</v>
      </c>
      <c r="AA53" s="384">
        <f ca="1">SUMIFS(SERVICE[ReScore], SERVICE[Employee ID], KPI[[#This Row],[Employee ID]], SERVICE[Surgery Type], IF($D$2="CN HÀ NỘI", "Tiểu phẫu"&amp;"*", "*Lầu 6*"))</f>
        <v>0</v>
      </c>
      <c r="AB53" s="384">
        <f ca="1">SUMIFS(CUSTOMER[No. Inpatient], CUSTOMER[Employee ID], KPI[[#This Row],[Employee ID]])</f>
        <v>0</v>
      </c>
    </row>
    <row r="54" spans="1:28" x14ac:dyDescent="0.25">
      <c r="A54" s="62">
        <v>44</v>
      </c>
      <c r="B54" s="62" t="str">
        <f ca="1">IFERROR(INDEX(EMPLOYEES[Employee ID], MATCH(KPI[[#This Row],[No.]], EMPLOYEES[Count_DT], 0)), "")</f>
        <v/>
      </c>
      <c r="C54" s="151" t="str">
        <f ca="1">IFERROR(INDEX(EMPLOYEES[Employee], MATCH(KPI[[#This Row],[Employee ID]], EMPLOYEES[Employee ID], 0)), "")</f>
        <v/>
      </c>
      <c r="D54" s="190" t="str">
        <f ca="1">IFERROR(INDEX(EMPLOYEES[Department], MATCH(KPI[[#This Row],[Employee ID]], EMPLOYEES[Employee ID], 0)), "")</f>
        <v/>
      </c>
      <c r="E54" s="190" t="str">
        <f ca="1">IFERROR(INDEX(EMPLOYEES[Position], MATCH(KPI[[#This Row],[Employee ID]], EMPLOYEES[Employee ID], 0)), "")</f>
        <v/>
      </c>
      <c r="F54" s="200">
        <f ca="1">SUM(KPI[[#This Row],[Surgery (On)]:[Spa (Off)]])</f>
        <v>0</v>
      </c>
      <c r="G54" s="201">
        <f ca="1">SUMIFS(SALE[ReScore], SALE[Employee ID], KPI[[#This Row],[Employee ID]], SALE[Service Implementation], "Phẫu thuật", SALE[Product Name], "&lt;&gt;Chi phí n?m l?u*") - cell_right</f>
        <v>0</v>
      </c>
      <c r="H5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4" s="202">
        <f ca="1">SUMIFS(SALE[ReScore], SALE[Employee ID], KPI[[#This Row],[Employee ID]], SALE[Service Implementation], "Laser", SALE[Product Name], "&lt;&gt;Chi phí n?m l?u*") - cell_right</f>
        <v>0</v>
      </c>
      <c r="J5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4" s="202">
        <f ca="1">SUMIFS(SALE[ReScore], SALE[Employee ID], KPI[[#This Row],[Employee ID]], SALE[Service Implementation], "Spa", SALE[Product Name], "&lt;&gt;Chi phí n?m l?u*") - cell_right</f>
        <v>0</v>
      </c>
      <c r="L5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4" s="228">
        <f ca="1">SUMIFS(SALE_PD[Paid Amount (Base)], SALE_PD[Employee ID], KPI[[#This Row],[Employee ID]], SALE_PD[Product Name], "Chi phí n?m l?u*")</f>
        <v>0</v>
      </c>
      <c r="N54" s="203">
        <f ca="1">SUMIFS(SALE_PD[Paid Amount (Base)], SALE_PD[Employee ID], KPI[[#This Row],[Employee ID]], SALE_PD[Department], KPI[[#This Row],[Department]])</f>
        <v>0</v>
      </c>
      <c r="O54" s="204">
        <f ca="1">IFERROR(SUMIFS(DENTISTRY[Paid Amount (Base)], DENTISTRY[Employee ID], KPI[[#This Row],[Employee ID]]), "")</f>
        <v>0</v>
      </c>
      <c r="P54" s="205">
        <f ca="1">SUMIFS(SERVICE[ReScore], SERVICE[Employee ID], KPI[[#This Row],[Employee ID]], SERVICE[Customer Type], "Tái khám")</f>
        <v>0</v>
      </c>
      <c r="Q5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4" s="205">
        <f ca="1">SUMIFS(SERVICE[ReScore], SERVICE[Employee ID], KPI[[#This Row],[Employee ID]], SERVICE[Customer Type], "&lt;&gt;Tái khám", SERVICE[Service Group], "*PHUN X*")</f>
        <v>0</v>
      </c>
      <c r="T5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4" s="355">
        <f ca="1">SUM(KPI[[#This Row],[Laser (Service)]:[Surgery (Service)]])</f>
        <v>0</v>
      </c>
      <c r="V54" s="269">
        <f ca="1">SUMIFS(SERVICE[Quantity], SERVICE[Employee ID], KPI[[#This Row],[Employee ID]], SERVICE[Surgery Type], "Đại phẫu")</f>
        <v>0</v>
      </c>
      <c r="W54" s="266">
        <f ca="1">SUMIFS(SERVICE[ReScore], SERVICE[Employee ID], KPI[[#This Row],[Employee ID]], SERVICE[Surgery Type], "Đại phẫu")</f>
        <v>0</v>
      </c>
      <c r="X54" s="269">
        <f ca="1">SUMIFS(SERVICE[Quantity], SERVICE[Employee ID], KPI[[#This Row],[Employee ID]], SERVICE[Surgery Type], IF($D$2="CN HÀ NỘI", "Tiểu phẫu"&amp;"*", "*Lầu 5*"))</f>
        <v>0</v>
      </c>
      <c r="Y54" s="266">
        <f ca="1">SUMIFS(SERVICE[ReScore], SERVICE[Employee ID], KPI[[#This Row],[Employee ID]], SERVICE[Surgery Type], IF($D$2="CN HÀ NỘI", "Tiểu phẫu"&amp;"*", "*Lầu 5*"))</f>
        <v>0</v>
      </c>
      <c r="Z54" s="269">
        <f ca="1">SUMIFS(SERVICE[Quantity], SERVICE[Employee ID], KPI[[#This Row],[Employee ID]], SERVICE[Surgery Type], IF($D$2="CN HÀ NỘI", "Tiểu phẫu"&amp;"*", "*Lầu 6*"))</f>
        <v>0</v>
      </c>
      <c r="AA54" s="384">
        <f ca="1">SUMIFS(SERVICE[ReScore], SERVICE[Employee ID], KPI[[#This Row],[Employee ID]], SERVICE[Surgery Type], IF($D$2="CN HÀ NỘI", "Tiểu phẫu"&amp;"*", "*Lầu 6*"))</f>
        <v>0</v>
      </c>
      <c r="AB54" s="384">
        <f ca="1">SUMIFS(CUSTOMER[No. Inpatient], CUSTOMER[Employee ID], KPI[[#This Row],[Employee ID]])</f>
        <v>0</v>
      </c>
    </row>
    <row r="55" spans="1:28" x14ac:dyDescent="0.25">
      <c r="A55" s="62">
        <v>45</v>
      </c>
      <c r="B55" s="62" t="str">
        <f ca="1">IFERROR(INDEX(EMPLOYEES[Employee ID], MATCH(KPI[[#This Row],[No.]], EMPLOYEES[Count_DT], 0)), "")</f>
        <v/>
      </c>
      <c r="C55" s="151" t="str">
        <f ca="1">IFERROR(INDEX(EMPLOYEES[Employee], MATCH(KPI[[#This Row],[Employee ID]], EMPLOYEES[Employee ID], 0)), "")</f>
        <v/>
      </c>
      <c r="D55" s="190" t="str">
        <f ca="1">IFERROR(INDEX(EMPLOYEES[Department], MATCH(KPI[[#This Row],[Employee ID]], EMPLOYEES[Employee ID], 0)), "")</f>
        <v/>
      </c>
      <c r="E55" s="190" t="str">
        <f ca="1">IFERROR(INDEX(EMPLOYEES[Position], MATCH(KPI[[#This Row],[Employee ID]], EMPLOYEES[Employee ID], 0)), "")</f>
        <v/>
      </c>
      <c r="F55" s="200">
        <f ca="1">SUM(KPI[[#This Row],[Surgery (On)]:[Spa (Off)]])</f>
        <v>0</v>
      </c>
      <c r="G55" s="201">
        <f ca="1">SUMIFS(SALE[ReScore], SALE[Employee ID], KPI[[#This Row],[Employee ID]], SALE[Service Implementation], "Phẫu thuật", SALE[Product Name], "&lt;&gt;Chi phí n?m l?u*") - cell_right</f>
        <v>0</v>
      </c>
      <c r="H5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5" s="202">
        <f ca="1">SUMIFS(SALE[ReScore], SALE[Employee ID], KPI[[#This Row],[Employee ID]], SALE[Service Implementation], "Laser", SALE[Product Name], "&lt;&gt;Chi phí n?m l?u*") - cell_right</f>
        <v>0</v>
      </c>
      <c r="J5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5" s="202">
        <f ca="1">SUMIFS(SALE[ReScore], SALE[Employee ID], KPI[[#This Row],[Employee ID]], SALE[Service Implementation], "Spa", SALE[Product Name], "&lt;&gt;Chi phí n?m l?u*") - cell_right</f>
        <v>0</v>
      </c>
      <c r="L5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5" s="228">
        <f ca="1">SUMIFS(SALE_PD[Paid Amount (Base)], SALE_PD[Employee ID], KPI[[#This Row],[Employee ID]], SALE_PD[Product Name], "Chi phí n?m l?u*")</f>
        <v>0</v>
      </c>
      <c r="N55" s="203">
        <f ca="1">SUMIFS(SALE_PD[Paid Amount (Base)], SALE_PD[Employee ID], KPI[[#This Row],[Employee ID]], SALE_PD[Department], KPI[[#This Row],[Department]])</f>
        <v>0</v>
      </c>
      <c r="O55" s="204">
        <f ca="1">IFERROR(SUMIFS(DENTISTRY[Paid Amount (Base)], DENTISTRY[Employee ID], KPI[[#This Row],[Employee ID]]), "")</f>
        <v>0</v>
      </c>
      <c r="P55" s="205">
        <f ca="1">SUMIFS(SERVICE[ReScore], SERVICE[Employee ID], KPI[[#This Row],[Employee ID]], SERVICE[Customer Type], "Tái khám")</f>
        <v>0</v>
      </c>
      <c r="Q5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5" s="205">
        <f ca="1">SUMIFS(SERVICE[ReScore], SERVICE[Employee ID], KPI[[#This Row],[Employee ID]], SERVICE[Customer Type], "&lt;&gt;Tái khám", SERVICE[Service Group], "*PHUN X*")</f>
        <v>0</v>
      </c>
      <c r="T5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5" s="355">
        <f ca="1">SUM(KPI[[#This Row],[Laser (Service)]:[Surgery (Service)]])</f>
        <v>0</v>
      </c>
      <c r="V55" s="269">
        <f ca="1">SUMIFS(SERVICE[Quantity], SERVICE[Employee ID], KPI[[#This Row],[Employee ID]], SERVICE[Surgery Type], "Đại phẫu")</f>
        <v>0</v>
      </c>
      <c r="W55" s="266">
        <f ca="1">SUMIFS(SERVICE[ReScore], SERVICE[Employee ID], KPI[[#This Row],[Employee ID]], SERVICE[Surgery Type], "Đại phẫu")</f>
        <v>0</v>
      </c>
      <c r="X55" s="269">
        <f ca="1">SUMIFS(SERVICE[Quantity], SERVICE[Employee ID], KPI[[#This Row],[Employee ID]], SERVICE[Surgery Type], IF($D$2="CN HÀ NỘI", "Tiểu phẫu"&amp;"*", "*Lầu 5*"))</f>
        <v>0</v>
      </c>
      <c r="Y55" s="266">
        <f ca="1">SUMIFS(SERVICE[ReScore], SERVICE[Employee ID], KPI[[#This Row],[Employee ID]], SERVICE[Surgery Type], IF($D$2="CN HÀ NỘI", "Tiểu phẫu"&amp;"*", "*Lầu 5*"))</f>
        <v>0</v>
      </c>
      <c r="Z55" s="269">
        <f ca="1">SUMIFS(SERVICE[Quantity], SERVICE[Employee ID], KPI[[#This Row],[Employee ID]], SERVICE[Surgery Type], IF($D$2="CN HÀ NỘI", "Tiểu phẫu"&amp;"*", "*Lầu 6*"))</f>
        <v>0</v>
      </c>
      <c r="AA55" s="384">
        <f ca="1">SUMIFS(SERVICE[ReScore], SERVICE[Employee ID], KPI[[#This Row],[Employee ID]], SERVICE[Surgery Type], IF($D$2="CN HÀ NỘI", "Tiểu phẫu"&amp;"*", "*Lầu 6*"))</f>
        <v>0</v>
      </c>
      <c r="AB55" s="384">
        <f ca="1">SUMIFS(CUSTOMER[No. Inpatient], CUSTOMER[Employee ID], KPI[[#This Row],[Employee ID]])</f>
        <v>0</v>
      </c>
    </row>
    <row r="56" spans="1:28" x14ac:dyDescent="0.25">
      <c r="A56" s="62">
        <v>46</v>
      </c>
      <c r="B56" s="62" t="str">
        <f ca="1">IFERROR(INDEX(EMPLOYEES[Employee ID], MATCH(KPI[[#This Row],[No.]], EMPLOYEES[Count_DT], 0)), "")</f>
        <v/>
      </c>
      <c r="C56" s="151" t="str">
        <f ca="1">IFERROR(INDEX(EMPLOYEES[Employee], MATCH(KPI[[#This Row],[Employee ID]], EMPLOYEES[Employee ID], 0)), "")</f>
        <v/>
      </c>
      <c r="D56" s="190" t="str">
        <f ca="1">IFERROR(INDEX(EMPLOYEES[Department], MATCH(KPI[[#This Row],[Employee ID]], EMPLOYEES[Employee ID], 0)), "")</f>
        <v/>
      </c>
      <c r="E56" s="190" t="str">
        <f ca="1">IFERROR(INDEX(EMPLOYEES[Position], MATCH(KPI[[#This Row],[Employee ID]], EMPLOYEES[Employee ID], 0)), "")</f>
        <v/>
      </c>
      <c r="F56" s="200">
        <f ca="1">SUM(KPI[[#This Row],[Surgery (On)]:[Spa (Off)]])</f>
        <v>0</v>
      </c>
      <c r="G56" s="201">
        <f ca="1">SUMIFS(SALE[ReScore], SALE[Employee ID], KPI[[#This Row],[Employee ID]], SALE[Service Implementation], "Phẫu thuật", SALE[Product Name], "&lt;&gt;Chi phí n?m l?u*") - cell_right</f>
        <v>0</v>
      </c>
      <c r="H5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6" s="202">
        <f ca="1">SUMIFS(SALE[ReScore], SALE[Employee ID], KPI[[#This Row],[Employee ID]], SALE[Service Implementation], "Laser", SALE[Product Name], "&lt;&gt;Chi phí n?m l?u*") - cell_right</f>
        <v>0</v>
      </c>
      <c r="J5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6" s="202">
        <f ca="1">SUMIFS(SALE[ReScore], SALE[Employee ID], KPI[[#This Row],[Employee ID]], SALE[Service Implementation], "Spa", SALE[Product Name], "&lt;&gt;Chi phí n?m l?u*") - cell_right</f>
        <v>0</v>
      </c>
      <c r="L5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6" s="228">
        <f ca="1">SUMIFS(SALE_PD[Paid Amount (Base)], SALE_PD[Employee ID], KPI[[#This Row],[Employee ID]], SALE_PD[Product Name], "Chi phí n?m l?u*")</f>
        <v>0</v>
      </c>
      <c r="N56" s="203">
        <f ca="1">SUMIFS(SALE_PD[Paid Amount (Base)], SALE_PD[Employee ID], KPI[[#This Row],[Employee ID]], SALE_PD[Department], KPI[[#This Row],[Department]])</f>
        <v>0</v>
      </c>
      <c r="O56" s="204">
        <f ca="1">IFERROR(SUMIFS(DENTISTRY[Paid Amount (Base)], DENTISTRY[Employee ID], KPI[[#This Row],[Employee ID]]), "")</f>
        <v>0</v>
      </c>
      <c r="P56" s="205">
        <f ca="1">SUMIFS(SERVICE[ReScore], SERVICE[Employee ID], KPI[[#This Row],[Employee ID]], SERVICE[Customer Type], "Tái khám")</f>
        <v>0</v>
      </c>
      <c r="Q5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6" s="205">
        <f ca="1">SUMIFS(SERVICE[ReScore], SERVICE[Employee ID], KPI[[#This Row],[Employee ID]], SERVICE[Customer Type], "&lt;&gt;Tái khám", SERVICE[Service Group], "*PHUN X*")</f>
        <v>0</v>
      </c>
      <c r="T5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6" s="355">
        <f ca="1">SUM(KPI[[#This Row],[Laser (Service)]:[Surgery (Service)]])</f>
        <v>0</v>
      </c>
      <c r="V56" s="269">
        <f ca="1">SUMIFS(SERVICE[Quantity], SERVICE[Employee ID], KPI[[#This Row],[Employee ID]], SERVICE[Surgery Type], "Đại phẫu")</f>
        <v>0</v>
      </c>
      <c r="W56" s="266">
        <f ca="1">SUMIFS(SERVICE[ReScore], SERVICE[Employee ID], KPI[[#This Row],[Employee ID]], SERVICE[Surgery Type], "Đại phẫu")</f>
        <v>0</v>
      </c>
      <c r="X56" s="269">
        <f ca="1">SUMIFS(SERVICE[Quantity], SERVICE[Employee ID], KPI[[#This Row],[Employee ID]], SERVICE[Surgery Type], IF($D$2="CN HÀ NỘI", "Tiểu phẫu"&amp;"*", "*Lầu 5*"))</f>
        <v>0</v>
      </c>
      <c r="Y56" s="266">
        <f ca="1">SUMIFS(SERVICE[ReScore], SERVICE[Employee ID], KPI[[#This Row],[Employee ID]], SERVICE[Surgery Type], IF($D$2="CN HÀ NỘI", "Tiểu phẫu"&amp;"*", "*Lầu 5*"))</f>
        <v>0</v>
      </c>
      <c r="Z56" s="269">
        <f ca="1">SUMIFS(SERVICE[Quantity], SERVICE[Employee ID], KPI[[#This Row],[Employee ID]], SERVICE[Surgery Type], IF($D$2="CN HÀ NỘI", "Tiểu phẫu"&amp;"*", "*Lầu 6*"))</f>
        <v>0</v>
      </c>
      <c r="AA56" s="384">
        <f ca="1">SUMIFS(SERVICE[ReScore], SERVICE[Employee ID], KPI[[#This Row],[Employee ID]], SERVICE[Surgery Type], IF($D$2="CN HÀ NỘI", "Tiểu phẫu"&amp;"*", "*Lầu 6*"))</f>
        <v>0</v>
      </c>
      <c r="AB56" s="384">
        <f ca="1">SUMIFS(CUSTOMER[No. Inpatient], CUSTOMER[Employee ID], KPI[[#This Row],[Employee ID]])</f>
        <v>0</v>
      </c>
    </row>
    <row r="57" spans="1:28" x14ac:dyDescent="0.25">
      <c r="A57" s="62">
        <v>47</v>
      </c>
      <c r="B57" s="62" t="str">
        <f ca="1">IFERROR(INDEX(EMPLOYEES[Employee ID], MATCH(KPI[[#This Row],[No.]], EMPLOYEES[Count_DT], 0)), "")</f>
        <v/>
      </c>
      <c r="C57" s="151" t="str">
        <f ca="1">IFERROR(INDEX(EMPLOYEES[Employee], MATCH(KPI[[#This Row],[Employee ID]], EMPLOYEES[Employee ID], 0)), "")</f>
        <v/>
      </c>
      <c r="D57" s="190" t="str">
        <f ca="1">IFERROR(INDEX(EMPLOYEES[Department], MATCH(KPI[[#This Row],[Employee ID]], EMPLOYEES[Employee ID], 0)), "")</f>
        <v/>
      </c>
      <c r="E57" s="190" t="str">
        <f ca="1">IFERROR(INDEX(EMPLOYEES[Position], MATCH(KPI[[#This Row],[Employee ID]], EMPLOYEES[Employee ID], 0)), "")</f>
        <v/>
      </c>
      <c r="F57" s="200">
        <f ca="1">SUM(KPI[[#This Row],[Surgery (On)]:[Spa (Off)]])</f>
        <v>0</v>
      </c>
      <c r="G57" s="201">
        <f ca="1">SUMIFS(SALE[ReScore], SALE[Employee ID], KPI[[#This Row],[Employee ID]], SALE[Service Implementation], "Phẫu thuật", SALE[Product Name], "&lt;&gt;Chi phí n?m l?u*") - cell_right</f>
        <v>0</v>
      </c>
      <c r="H5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7" s="202">
        <f ca="1">SUMIFS(SALE[ReScore], SALE[Employee ID], KPI[[#This Row],[Employee ID]], SALE[Service Implementation], "Laser", SALE[Product Name], "&lt;&gt;Chi phí n?m l?u*") - cell_right</f>
        <v>0</v>
      </c>
      <c r="J5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7" s="202">
        <f ca="1">SUMIFS(SALE[ReScore], SALE[Employee ID], KPI[[#This Row],[Employee ID]], SALE[Service Implementation], "Spa", SALE[Product Name], "&lt;&gt;Chi phí n?m l?u*") - cell_right</f>
        <v>0</v>
      </c>
      <c r="L5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7" s="228">
        <f ca="1">SUMIFS(SALE_PD[Paid Amount (Base)], SALE_PD[Employee ID], KPI[[#This Row],[Employee ID]], SALE_PD[Product Name], "Chi phí n?m l?u*")</f>
        <v>0</v>
      </c>
      <c r="N57" s="203">
        <f ca="1">SUMIFS(SALE_PD[Paid Amount (Base)], SALE_PD[Employee ID], KPI[[#This Row],[Employee ID]], SALE_PD[Department], KPI[[#This Row],[Department]])</f>
        <v>0</v>
      </c>
      <c r="O57" s="204">
        <f ca="1">IFERROR(SUMIFS(DENTISTRY[Paid Amount (Base)], DENTISTRY[Employee ID], KPI[[#This Row],[Employee ID]]), "")</f>
        <v>0</v>
      </c>
      <c r="P57" s="205">
        <f ca="1">SUMIFS(SERVICE[ReScore], SERVICE[Employee ID], KPI[[#This Row],[Employee ID]], SERVICE[Customer Type], "Tái khám")</f>
        <v>0</v>
      </c>
      <c r="Q5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7" s="205">
        <f ca="1">SUMIFS(SERVICE[ReScore], SERVICE[Employee ID], KPI[[#This Row],[Employee ID]], SERVICE[Customer Type], "&lt;&gt;Tái khám", SERVICE[Service Group], "*PHUN X*")</f>
        <v>0</v>
      </c>
      <c r="T5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7" s="355">
        <f ca="1">SUM(KPI[[#This Row],[Laser (Service)]:[Surgery (Service)]])</f>
        <v>0</v>
      </c>
      <c r="V57" s="269">
        <f ca="1">SUMIFS(SERVICE[Quantity], SERVICE[Employee ID], KPI[[#This Row],[Employee ID]], SERVICE[Surgery Type], "Đại phẫu")</f>
        <v>0</v>
      </c>
      <c r="W57" s="266">
        <f ca="1">SUMIFS(SERVICE[ReScore], SERVICE[Employee ID], KPI[[#This Row],[Employee ID]], SERVICE[Surgery Type], "Đại phẫu")</f>
        <v>0</v>
      </c>
      <c r="X57" s="269">
        <f ca="1">SUMIFS(SERVICE[Quantity], SERVICE[Employee ID], KPI[[#This Row],[Employee ID]], SERVICE[Surgery Type], IF($D$2="CN HÀ NỘI", "Tiểu phẫu"&amp;"*", "*Lầu 5*"))</f>
        <v>0</v>
      </c>
      <c r="Y57" s="266">
        <f ca="1">SUMIFS(SERVICE[ReScore], SERVICE[Employee ID], KPI[[#This Row],[Employee ID]], SERVICE[Surgery Type], IF($D$2="CN HÀ NỘI", "Tiểu phẫu"&amp;"*", "*Lầu 5*"))</f>
        <v>0</v>
      </c>
      <c r="Z57" s="269">
        <f ca="1">SUMIFS(SERVICE[Quantity], SERVICE[Employee ID], KPI[[#This Row],[Employee ID]], SERVICE[Surgery Type], IF($D$2="CN HÀ NỘI", "Tiểu phẫu"&amp;"*", "*Lầu 6*"))</f>
        <v>0</v>
      </c>
      <c r="AA57" s="384">
        <f ca="1">SUMIFS(SERVICE[ReScore], SERVICE[Employee ID], KPI[[#This Row],[Employee ID]], SERVICE[Surgery Type], IF($D$2="CN HÀ NỘI", "Tiểu phẫu"&amp;"*", "*Lầu 6*"))</f>
        <v>0</v>
      </c>
      <c r="AB57" s="384">
        <f ca="1">SUMIFS(CUSTOMER[No. Inpatient], CUSTOMER[Employee ID], KPI[[#This Row],[Employee ID]])</f>
        <v>0</v>
      </c>
    </row>
    <row r="58" spans="1:28" x14ac:dyDescent="0.25">
      <c r="A58" s="62">
        <v>48</v>
      </c>
      <c r="B58" s="62" t="str">
        <f ca="1">IFERROR(INDEX(EMPLOYEES[Employee ID], MATCH(KPI[[#This Row],[No.]], EMPLOYEES[Count_DT], 0)), "")</f>
        <v/>
      </c>
      <c r="C58" s="151" t="str">
        <f ca="1">IFERROR(INDEX(EMPLOYEES[Employee], MATCH(KPI[[#This Row],[Employee ID]], EMPLOYEES[Employee ID], 0)), "")</f>
        <v/>
      </c>
      <c r="D58" s="190" t="str">
        <f ca="1">IFERROR(INDEX(EMPLOYEES[Department], MATCH(KPI[[#This Row],[Employee ID]], EMPLOYEES[Employee ID], 0)), "")</f>
        <v/>
      </c>
      <c r="E58" s="190" t="str">
        <f ca="1">IFERROR(INDEX(EMPLOYEES[Position], MATCH(KPI[[#This Row],[Employee ID]], EMPLOYEES[Employee ID], 0)), "")</f>
        <v/>
      </c>
      <c r="F58" s="200">
        <f ca="1">SUM(KPI[[#This Row],[Surgery (On)]:[Spa (Off)]])</f>
        <v>0</v>
      </c>
      <c r="G58" s="201">
        <f ca="1">SUMIFS(SALE[ReScore], SALE[Employee ID], KPI[[#This Row],[Employee ID]], SALE[Service Implementation], "Phẫu thuật", SALE[Product Name], "&lt;&gt;Chi phí n?m l?u*") - cell_right</f>
        <v>0</v>
      </c>
      <c r="H5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8" s="202">
        <f ca="1">SUMIFS(SALE[ReScore], SALE[Employee ID], KPI[[#This Row],[Employee ID]], SALE[Service Implementation], "Laser", SALE[Product Name], "&lt;&gt;Chi phí n?m l?u*") - cell_right</f>
        <v>0</v>
      </c>
      <c r="J5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8" s="202">
        <f ca="1">SUMIFS(SALE[ReScore], SALE[Employee ID], KPI[[#This Row],[Employee ID]], SALE[Service Implementation], "Spa", SALE[Product Name], "&lt;&gt;Chi phí n?m l?u*") - cell_right</f>
        <v>0</v>
      </c>
      <c r="L5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8" s="228">
        <f ca="1">SUMIFS(SALE_PD[Paid Amount (Base)], SALE_PD[Employee ID], KPI[[#This Row],[Employee ID]], SALE_PD[Product Name], "Chi phí n?m l?u*")</f>
        <v>0</v>
      </c>
      <c r="N58" s="203">
        <f ca="1">SUMIFS(SALE_PD[Paid Amount (Base)], SALE_PD[Employee ID], KPI[[#This Row],[Employee ID]], SALE_PD[Department], KPI[[#This Row],[Department]])</f>
        <v>0</v>
      </c>
      <c r="O58" s="204">
        <f ca="1">IFERROR(SUMIFS(DENTISTRY[Paid Amount (Base)], DENTISTRY[Employee ID], KPI[[#This Row],[Employee ID]]), "")</f>
        <v>0</v>
      </c>
      <c r="P58" s="205">
        <f ca="1">SUMIFS(SERVICE[ReScore], SERVICE[Employee ID], KPI[[#This Row],[Employee ID]], SERVICE[Customer Type], "Tái khám")</f>
        <v>0</v>
      </c>
      <c r="Q5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8" s="205">
        <f ca="1">SUMIFS(SERVICE[ReScore], SERVICE[Employee ID], KPI[[#This Row],[Employee ID]], SERVICE[Customer Type], "&lt;&gt;Tái khám", SERVICE[Service Group], "*PHUN X*")</f>
        <v>0</v>
      </c>
      <c r="T5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8" s="355">
        <f ca="1">SUM(KPI[[#This Row],[Laser (Service)]:[Surgery (Service)]])</f>
        <v>0</v>
      </c>
      <c r="V58" s="269">
        <f ca="1">SUMIFS(SERVICE[Quantity], SERVICE[Employee ID], KPI[[#This Row],[Employee ID]], SERVICE[Surgery Type], "Đại phẫu")</f>
        <v>0</v>
      </c>
      <c r="W58" s="266">
        <f ca="1">SUMIFS(SERVICE[ReScore], SERVICE[Employee ID], KPI[[#This Row],[Employee ID]], SERVICE[Surgery Type], "Đại phẫu")</f>
        <v>0</v>
      </c>
      <c r="X58" s="269">
        <f ca="1">SUMIFS(SERVICE[Quantity], SERVICE[Employee ID], KPI[[#This Row],[Employee ID]], SERVICE[Surgery Type], IF($D$2="CN HÀ NỘI", "Tiểu phẫu"&amp;"*", "*Lầu 5*"))</f>
        <v>0</v>
      </c>
      <c r="Y58" s="266">
        <f ca="1">SUMIFS(SERVICE[ReScore], SERVICE[Employee ID], KPI[[#This Row],[Employee ID]], SERVICE[Surgery Type], IF($D$2="CN HÀ NỘI", "Tiểu phẫu"&amp;"*", "*Lầu 5*"))</f>
        <v>0</v>
      </c>
      <c r="Z58" s="269">
        <f ca="1">SUMIFS(SERVICE[Quantity], SERVICE[Employee ID], KPI[[#This Row],[Employee ID]], SERVICE[Surgery Type], IF($D$2="CN HÀ NỘI", "Tiểu phẫu"&amp;"*", "*Lầu 6*"))</f>
        <v>0</v>
      </c>
      <c r="AA58" s="384">
        <f ca="1">SUMIFS(SERVICE[ReScore], SERVICE[Employee ID], KPI[[#This Row],[Employee ID]], SERVICE[Surgery Type], IF($D$2="CN HÀ NỘI", "Tiểu phẫu"&amp;"*", "*Lầu 6*"))</f>
        <v>0</v>
      </c>
      <c r="AB58" s="384">
        <f ca="1">SUMIFS(CUSTOMER[No. Inpatient], CUSTOMER[Employee ID], KPI[[#This Row],[Employee ID]])</f>
        <v>0</v>
      </c>
    </row>
    <row r="59" spans="1:28" x14ac:dyDescent="0.25">
      <c r="A59" s="62">
        <v>49</v>
      </c>
      <c r="B59" s="62" t="str">
        <f ca="1">IFERROR(INDEX(EMPLOYEES[Employee ID], MATCH(KPI[[#This Row],[No.]], EMPLOYEES[Count_DT], 0)), "")</f>
        <v/>
      </c>
      <c r="C59" s="151" t="str">
        <f ca="1">IFERROR(INDEX(EMPLOYEES[Employee], MATCH(KPI[[#This Row],[Employee ID]], EMPLOYEES[Employee ID], 0)), "")</f>
        <v/>
      </c>
      <c r="D59" s="190" t="str">
        <f ca="1">IFERROR(INDEX(EMPLOYEES[Department], MATCH(KPI[[#This Row],[Employee ID]], EMPLOYEES[Employee ID], 0)), "")</f>
        <v/>
      </c>
      <c r="E59" s="190" t="str">
        <f ca="1">IFERROR(INDEX(EMPLOYEES[Position], MATCH(KPI[[#This Row],[Employee ID]], EMPLOYEES[Employee ID], 0)), "")</f>
        <v/>
      </c>
      <c r="F59" s="200">
        <f ca="1">SUM(KPI[[#This Row],[Surgery (On)]:[Spa (Off)]])</f>
        <v>0</v>
      </c>
      <c r="G59" s="201">
        <f ca="1">SUMIFS(SALE[ReScore], SALE[Employee ID], KPI[[#This Row],[Employee ID]], SALE[Service Implementation], "Phẫu thuật", SALE[Product Name], "&lt;&gt;Chi phí n?m l?u*") - cell_right</f>
        <v>0</v>
      </c>
      <c r="H5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59" s="202">
        <f ca="1">SUMIFS(SALE[ReScore], SALE[Employee ID], KPI[[#This Row],[Employee ID]], SALE[Service Implementation], "Laser", SALE[Product Name], "&lt;&gt;Chi phí n?m l?u*") - cell_right</f>
        <v>0</v>
      </c>
      <c r="J5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59" s="202">
        <f ca="1">SUMIFS(SALE[ReScore], SALE[Employee ID], KPI[[#This Row],[Employee ID]], SALE[Service Implementation], "Spa", SALE[Product Name], "&lt;&gt;Chi phí n?m l?u*") - cell_right</f>
        <v>0</v>
      </c>
      <c r="L5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59" s="228">
        <f ca="1">SUMIFS(SALE_PD[Paid Amount (Base)], SALE_PD[Employee ID], KPI[[#This Row],[Employee ID]], SALE_PD[Product Name], "Chi phí n?m l?u*")</f>
        <v>0</v>
      </c>
      <c r="N59" s="203">
        <f ca="1">SUMIFS(SALE_PD[Paid Amount (Base)], SALE_PD[Employee ID], KPI[[#This Row],[Employee ID]], SALE_PD[Department], KPI[[#This Row],[Department]])</f>
        <v>0</v>
      </c>
      <c r="O59" s="204">
        <f ca="1">IFERROR(SUMIFS(DENTISTRY[Paid Amount (Base)], DENTISTRY[Employee ID], KPI[[#This Row],[Employee ID]]), "")</f>
        <v>0</v>
      </c>
      <c r="P59" s="205">
        <f ca="1">SUMIFS(SERVICE[ReScore], SERVICE[Employee ID], KPI[[#This Row],[Employee ID]], SERVICE[Customer Type], "Tái khám")</f>
        <v>0</v>
      </c>
      <c r="Q5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5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59" s="205">
        <f ca="1">SUMIFS(SERVICE[ReScore], SERVICE[Employee ID], KPI[[#This Row],[Employee ID]], SERVICE[Customer Type], "&lt;&gt;Tái khám", SERVICE[Service Group], "*PHUN X*")</f>
        <v>0</v>
      </c>
      <c r="T5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59" s="355">
        <f ca="1">SUM(KPI[[#This Row],[Laser (Service)]:[Surgery (Service)]])</f>
        <v>0</v>
      </c>
      <c r="V59" s="269">
        <f ca="1">SUMIFS(SERVICE[Quantity], SERVICE[Employee ID], KPI[[#This Row],[Employee ID]], SERVICE[Surgery Type], "Đại phẫu")</f>
        <v>0</v>
      </c>
      <c r="W59" s="266">
        <f ca="1">SUMIFS(SERVICE[ReScore], SERVICE[Employee ID], KPI[[#This Row],[Employee ID]], SERVICE[Surgery Type], "Đại phẫu")</f>
        <v>0</v>
      </c>
      <c r="X59" s="269">
        <f ca="1">SUMIFS(SERVICE[Quantity], SERVICE[Employee ID], KPI[[#This Row],[Employee ID]], SERVICE[Surgery Type], IF($D$2="CN HÀ NỘI", "Tiểu phẫu"&amp;"*", "*Lầu 5*"))</f>
        <v>0</v>
      </c>
      <c r="Y59" s="266">
        <f ca="1">SUMIFS(SERVICE[ReScore], SERVICE[Employee ID], KPI[[#This Row],[Employee ID]], SERVICE[Surgery Type], IF($D$2="CN HÀ NỘI", "Tiểu phẫu"&amp;"*", "*Lầu 5*"))</f>
        <v>0</v>
      </c>
      <c r="Z59" s="269">
        <f ca="1">SUMIFS(SERVICE[Quantity], SERVICE[Employee ID], KPI[[#This Row],[Employee ID]], SERVICE[Surgery Type], IF($D$2="CN HÀ NỘI", "Tiểu phẫu"&amp;"*", "*Lầu 6*"))</f>
        <v>0</v>
      </c>
      <c r="AA59" s="384">
        <f ca="1">SUMIFS(SERVICE[ReScore], SERVICE[Employee ID], KPI[[#This Row],[Employee ID]], SERVICE[Surgery Type], IF($D$2="CN HÀ NỘI", "Tiểu phẫu"&amp;"*", "*Lầu 6*"))</f>
        <v>0</v>
      </c>
      <c r="AB59" s="384">
        <f ca="1">SUMIFS(CUSTOMER[No. Inpatient], CUSTOMER[Employee ID], KPI[[#This Row],[Employee ID]])</f>
        <v>0</v>
      </c>
    </row>
    <row r="60" spans="1:28" x14ac:dyDescent="0.25">
      <c r="A60" s="62">
        <v>50</v>
      </c>
      <c r="B60" s="62" t="str">
        <f ca="1">IFERROR(INDEX(EMPLOYEES[Employee ID], MATCH(KPI[[#This Row],[No.]], EMPLOYEES[Count_DT], 0)), "")</f>
        <v/>
      </c>
      <c r="C60" s="151" t="str">
        <f ca="1">IFERROR(INDEX(EMPLOYEES[Employee], MATCH(KPI[[#This Row],[Employee ID]], EMPLOYEES[Employee ID], 0)), "")</f>
        <v/>
      </c>
      <c r="D60" s="190" t="str">
        <f ca="1">IFERROR(INDEX(EMPLOYEES[Department], MATCH(KPI[[#This Row],[Employee ID]], EMPLOYEES[Employee ID], 0)), "")</f>
        <v/>
      </c>
      <c r="E60" s="190" t="str">
        <f ca="1">IFERROR(INDEX(EMPLOYEES[Position], MATCH(KPI[[#This Row],[Employee ID]], EMPLOYEES[Employee ID], 0)), "")</f>
        <v/>
      </c>
      <c r="F60" s="200">
        <f ca="1">SUM(KPI[[#This Row],[Surgery (On)]:[Spa (Off)]])</f>
        <v>0</v>
      </c>
      <c r="G60" s="201">
        <f ca="1">SUMIFS(SALE[ReScore], SALE[Employee ID], KPI[[#This Row],[Employee ID]], SALE[Service Implementation], "Phẫu thuật", SALE[Product Name], "&lt;&gt;Chi phí n?m l?u*") - cell_right</f>
        <v>0</v>
      </c>
      <c r="H6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0" s="202">
        <f ca="1">SUMIFS(SALE[ReScore], SALE[Employee ID], KPI[[#This Row],[Employee ID]], SALE[Service Implementation], "Laser", SALE[Product Name], "&lt;&gt;Chi phí n?m l?u*") - cell_right</f>
        <v>0</v>
      </c>
      <c r="J6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0" s="202">
        <f ca="1">SUMIFS(SALE[ReScore], SALE[Employee ID], KPI[[#This Row],[Employee ID]], SALE[Service Implementation], "Spa", SALE[Product Name], "&lt;&gt;Chi phí n?m l?u*") - cell_right</f>
        <v>0</v>
      </c>
      <c r="L6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0" s="228">
        <f ca="1">SUMIFS(SALE_PD[Paid Amount (Base)], SALE_PD[Employee ID], KPI[[#This Row],[Employee ID]], SALE_PD[Product Name], "Chi phí n?m l?u*")</f>
        <v>0</v>
      </c>
      <c r="N60" s="203">
        <f ca="1">SUMIFS(SALE_PD[Paid Amount (Base)], SALE_PD[Employee ID], KPI[[#This Row],[Employee ID]], SALE_PD[Department], KPI[[#This Row],[Department]])</f>
        <v>0</v>
      </c>
      <c r="O60" s="204">
        <f ca="1">IFERROR(SUMIFS(DENTISTRY[Paid Amount (Base)], DENTISTRY[Employee ID], KPI[[#This Row],[Employee ID]]), "")</f>
        <v>0</v>
      </c>
      <c r="P60" s="205">
        <f ca="1">SUMIFS(SERVICE[ReScore], SERVICE[Employee ID], KPI[[#This Row],[Employee ID]], SERVICE[Customer Type], "Tái khám")</f>
        <v>0</v>
      </c>
      <c r="Q6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0" s="205">
        <f ca="1">SUMIFS(SERVICE[ReScore], SERVICE[Employee ID], KPI[[#This Row],[Employee ID]], SERVICE[Customer Type], "&lt;&gt;Tái khám", SERVICE[Service Group], "*PHUN X*")</f>
        <v>0</v>
      </c>
      <c r="T6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0" s="355">
        <f ca="1">SUM(KPI[[#This Row],[Laser (Service)]:[Surgery (Service)]])</f>
        <v>0</v>
      </c>
      <c r="V60" s="269">
        <f ca="1">SUMIFS(SERVICE[Quantity], SERVICE[Employee ID], KPI[[#This Row],[Employee ID]], SERVICE[Surgery Type], "Đại phẫu")</f>
        <v>0</v>
      </c>
      <c r="W60" s="266">
        <f ca="1">SUMIFS(SERVICE[ReScore], SERVICE[Employee ID], KPI[[#This Row],[Employee ID]], SERVICE[Surgery Type], "Đại phẫu")</f>
        <v>0</v>
      </c>
      <c r="X60" s="269">
        <f ca="1">SUMIFS(SERVICE[Quantity], SERVICE[Employee ID], KPI[[#This Row],[Employee ID]], SERVICE[Surgery Type], IF($D$2="CN HÀ NỘI", "Tiểu phẫu"&amp;"*", "*Lầu 5*"))</f>
        <v>0</v>
      </c>
      <c r="Y60" s="266">
        <f ca="1">SUMIFS(SERVICE[ReScore], SERVICE[Employee ID], KPI[[#This Row],[Employee ID]], SERVICE[Surgery Type], IF($D$2="CN HÀ NỘI", "Tiểu phẫu"&amp;"*", "*Lầu 5*"))</f>
        <v>0</v>
      </c>
      <c r="Z60" s="269">
        <f ca="1">SUMIFS(SERVICE[Quantity], SERVICE[Employee ID], KPI[[#This Row],[Employee ID]], SERVICE[Surgery Type], IF($D$2="CN HÀ NỘI", "Tiểu phẫu"&amp;"*", "*Lầu 6*"))</f>
        <v>0</v>
      </c>
      <c r="AA60" s="384">
        <f ca="1">SUMIFS(SERVICE[ReScore], SERVICE[Employee ID], KPI[[#This Row],[Employee ID]], SERVICE[Surgery Type], IF($D$2="CN HÀ NỘI", "Tiểu phẫu"&amp;"*", "*Lầu 6*"))</f>
        <v>0</v>
      </c>
      <c r="AB60" s="384">
        <f ca="1">SUMIFS(CUSTOMER[No. Inpatient], CUSTOMER[Employee ID], KPI[[#This Row],[Employee ID]])</f>
        <v>0</v>
      </c>
    </row>
    <row r="61" spans="1:28" x14ac:dyDescent="0.25">
      <c r="A61" s="62">
        <v>51</v>
      </c>
      <c r="B61" s="62" t="str">
        <f ca="1">IFERROR(INDEX(EMPLOYEES[Employee ID], MATCH(KPI[[#This Row],[No.]], EMPLOYEES[Count_DT], 0)), "")</f>
        <v/>
      </c>
      <c r="C61" s="151" t="str">
        <f ca="1">IFERROR(INDEX(EMPLOYEES[Employee], MATCH(KPI[[#This Row],[Employee ID]], EMPLOYEES[Employee ID], 0)), "")</f>
        <v/>
      </c>
      <c r="D61" s="190" t="str">
        <f ca="1">IFERROR(INDEX(EMPLOYEES[Department], MATCH(KPI[[#This Row],[Employee ID]], EMPLOYEES[Employee ID], 0)), "")</f>
        <v/>
      </c>
      <c r="E61" s="190" t="str">
        <f ca="1">IFERROR(INDEX(EMPLOYEES[Position], MATCH(KPI[[#This Row],[Employee ID]], EMPLOYEES[Employee ID], 0)), "")</f>
        <v/>
      </c>
      <c r="F61" s="200">
        <f ca="1">SUM(KPI[[#This Row],[Surgery (On)]:[Spa (Off)]])</f>
        <v>0</v>
      </c>
      <c r="G61" s="201">
        <f ca="1">SUMIFS(SALE[ReScore], SALE[Employee ID], KPI[[#This Row],[Employee ID]], SALE[Service Implementation], "Phẫu thuật", SALE[Product Name], "&lt;&gt;Chi phí n?m l?u*") - cell_right</f>
        <v>0</v>
      </c>
      <c r="H6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1" s="202">
        <f ca="1">SUMIFS(SALE[ReScore], SALE[Employee ID], KPI[[#This Row],[Employee ID]], SALE[Service Implementation], "Laser", SALE[Product Name], "&lt;&gt;Chi phí n?m l?u*") - cell_right</f>
        <v>0</v>
      </c>
      <c r="J6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1" s="202">
        <f ca="1">SUMIFS(SALE[ReScore], SALE[Employee ID], KPI[[#This Row],[Employee ID]], SALE[Service Implementation], "Spa", SALE[Product Name], "&lt;&gt;Chi phí n?m l?u*") - cell_right</f>
        <v>0</v>
      </c>
      <c r="L6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1" s="228">
        <f ca="1">SUMIFS(SALE_PD[Paid Amount (Base)], SALE_PD[Employee ID], KPI[[#This Row],[Employee ID]], SALE_PD[Product Name], "Chi phí n?m l?u*")</f>
        <v>0</v>
      </c>
      <c r="N61" s="203">
        <f ca="1">SUMIFS(SALE_PD[Paid Amount (Base)], SALE_PD[Employee ID], KPI[[#This Row],[Employee ID]], SALE_PD[Department], KPI[[#This Row],[Department]])</f>
        <v>0</v>
      </c>
      <c r="O61" s="204">
        <f ca="1">IFERROR(SUMIFS(DENTISTRY[Paid Amount (Base)], DENTISTRY[Employee ID], KPI[[#This Row],[Employee ID]]), "")</f>
        <v>0</v>
      </c>
      <c r="P61" s="205">
        <f ca="1">SUMIFS(SERVICE[ReScore], SERVICE[Employee ID], KPI[[#This Row],[Employee ID]], SERVICE[Customer Type], "Tái khám")</f>
        <v>0</v>
      </c>
      <c r="Q6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1" s="205">
        <f ca="1">SUMIFS(SERVICE[ReScore], SERVICE[Employee ID], KPI[[#This Row],[Employee ID]], SERVICE[Customer Type], "&lt;&gt;Tái khám", SERVICE[Service Group], "*PHUN X*")</f>
        <v>0</v>
      </c>
      <c r="T6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1" s="355">
        <f ca="1">SUM(KPI[[#This Row],[Laser (Service)]:[Surgery (Service)]])</f>
        <v>0</v>
      </c>
      <c r="V61" s="269">
        <f ca="1">SUMIFS(SERVICE[Quantity], SERVICE[Employee ID], KPI[[#This Row],[Employee ID]], SERVICE[Surgery Type], "Đại phẫu")</f>
        <v>0</v>
      </c>
      <c r="W61" s="266">
        <f ca="1">SUMIFS(SERVICE[ReScore], SERVICE[Employee ID], KPI[[#This Row],[Employee ID]], SERVICE[Surgery Type], "Đại phẫu")</f>
        <v>0</v>
      </c>
      <c r="X61" s="269">
        <f ca="1">SUMIFS(SERVICE[Quantity], SERVICE[Employee ID], KPI[[#This Row],[Employee ID]], SERVICE[Surgery Type], IF($D$2="CN HÀ NỘI", "Tiểu phẫu"&amp;"*", "*Lầu 5*"))</f>
        <v>0</v>
      </c>
      <c r="Y61" s="266">
        <f ca="1">SUMIFS(SERVICE[ReScore], SERVICE[Employee ID], KPI[[#This Row],[Employee ID]], SERVICE[Surgery Type], IF($D$2="CN HÀ NỘI", "Tiểu phẫu"&amp;"*", "*Lầu 5*"))</f>
        <v>0</v>
      </c>
      <c r="Z61" s="269">
        <f ca="1">SUMIFS(SERVICE[Quantity], SERVICE[Employee ID], KPI[[#This Row],[Employee ID]], SERVICE[Surgery Type], IF($D$2="CN HÀ NỘI", "Tiểu phẫu"&amp;"*", "*Lầu 6*"))</f>
        <v>0</v>
      </c>
      <c r="AA61" s="384">
        <f ca="1">SUMIFS(SERVICE[ReScore], SERVICE[Employee ID], KPI[[#This Row],[Employee ID]], SERVICE[Surgery Type], IF($D$2="CN HÀ NỘI", "Tiểu phẫu"&amp;"*", "*Lầu 6*"))</f>
        <v>0</v>
      </c>
      <c r="AB61" s="384">
        <f ca="1">SUMIFS(CUSTOMER[No. Inpatient], CUSTOMER[Employee ID], KPI[[#This Row],[Employee ID]])</f>
        <v>0</v>
      </c>
    </row>
    <row r="62" spans="1:28" x14ac:dyDescent="0.25">
      <c r="A62" s="62">
        <v>52</v>
      </c>
      <c r="B62" s="62" t="str">
        <f ca="1">IFERROR(INDEX(EMPLOYEES[Employee ID], MATCH(KPI[[#This Row],[No.]], EMPLOYEES[Count_DT], 0)), "")</f>
        <v/>
      </c>
      <c r="C62" s="151" t="str">
        <f ca="1">IFERROR(INDEX(EMPLOYEES[Employee], MATCH(KPI[[#This Row],[Employee ID]], EMPLOYEES[Employee ID], 0)), "")</f>
        <v/>
      </c>
      <c r="D62" s="190" t="str">
        <f ca="1">IFERROR(INDEX(EMPLOYEES[Department], MATCH(KPI[[#This Row],[Employee ID]], EMPLOYEES[Employee ID], 0)), "")</f>
        <v/>
      </c>
      <c r="E62" s="190" t="str">
        <f ca="1">IFERROR(INDEX(EMPLOYEES[Position], MATCH(KPI[[#This Row],[Employee ID]], EMPLOYEES[Employee ID], 0)), "")</f>
        <v/>
      </c>
      <c r="F62" s="200">
        <f ca="1">SUM(KPI[[#This Row],[Surgery (On)]:[Spa (Off)]])</f>
        <v>0</v>
      </c>
      <c r="G62" s="201">
        <f ca="1">SUMIFS(SALE[ReScore], SALE[Employee ID], KPI[[#This Row],[Employee ID]], SALE[Service Implementation], "Phẫu thuật", SALE[Product Name], "&lt;&gt;Chi phí n?m l?u*") - cell_right</f>
        <v>0</v>
      </c>
      <c r="H6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2" s="202">
        <f ca="1">SUMIFS(SALE[ReScore], SALE[Employee ID], KPI[[#This Row],[Employee ID]], SALE[Service Implementation], "Laser", SALE[Product Name], "&lt;&gt;Chi phí n?m l?u*") - cell_right</f>
        <v>0</v>
      </c>
      <c r="J6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2" s="202">
        <f ca="1">SUMIFS(SALE[ReScore], SALE[Employee ID], KPI[[#This Row],[Employee ID]], SALE[Service Implementation], "Spa", SALE[Product Name], "&lt;&gt;Chi phí n?m l?u*") - cell_right</f>
        <v>0</v>
      </c>
      <c r="L6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2" s="228">
        <f ca="1">SUMIFS(SALE_PD[Paid Amount (Base)], SALE_PD[Employee ID], KPI[[#This Row],[Employee ID]], SALE_PD[Product Name], "Chi phí n?m l?u*")</f>
        <v>0</v>
      </c>
      <c r="N62" s="203">
        <f ca="1">SUMIFS(SALE_PD[Paid Amount (Base)], SALE_PD[Employee ID], KPI[[#This Row],[Employee ID]], SALE_PD[Department], KPI[[#This Row],[Department]])</f>
        <v>0</v>
      </c>
      <c r="O62" s="204">
        <f ca="1">IFERROR(SUMIFS(DENTISTRY[Paid Amount (Base)], DENTISTRY[Employee ID], KPI[[#This Row],[Employee ID]]), "")</f>
        <v>0</v>
      </c>
      <c r="P62" s="205">
        <f ca="1">SUMIFS(SERVICE[ReScore], SERVICE[Employee ID], KPI[[#This Row],[Employee ID]], SERVICE[Customer Type], "Tái khám")</f>
        <v>0</v>
      </c>
      <c r="Q6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2" s="205">
        <f ca="1">SUMIFS(SERVICE[ReScore], SERVICE[Employee ID], KPI[[#This Row],[Employee ID]], SERVICE[Customer Type], "&lt;&gt;Tái khám", SERVICE[Service Group], "*PHUN X*")</f>
        <v>0</v>
      </c>
      <c r="T6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2" s="355">
        <f ca="1">SUM(KPI[[#This Row],[Laser (Service)]:[Surgery (Service)]])</f>
        <v>0</v>
      </c>
      <c r="V62" s="269">
        <f ca="1">SUMIFS(SERVICE[Quantity], SERVICE[Employee ID], KPI[[#This Row],[Employee ID]], SERVICE[Surgery Type], "Đại phẫu")</f>
        <v>0</v>
      </c>
      <c r="W62" s="266">
        <f ca="1">SUMIFS(SERVICE[ReScore], SERVICE[Employee ID], KPI[[#This Row],[Employee ID]], SERVICE[Surgery Type], "Đại phẫu")</f>
        <v>0</v>
      </c>
      <c r="X62" s="269">
        <f ca="1">SUMIFS(SERVICE[Quantity], SERVICE[Employee ID], KPI[[#This Row],[Employee ID]], SERVICE[Surgery Type], IF($D$2="CN HÀ NỘI", "Tiểu phẫu"&amp;"*", "*Lầu 5*"))</f>
        <v>0</v>
      </c>
      <c r="Y62" s="266">
        <f ca="1">SUMIFS(SERVICE[ReScore], SERVICE[Employee ID], KPI[[#This Row],[Employee ID]], SERVICE[Surgery Type], IF($D$2="CN HÀ NỘI", "Tiểu phẫu"&amp;"*", "*Lầu 5*"))</f>
        <v>0</v>
      </c>
      <c r="Z62" s="269">
        <f ca="1">SUMIFS(SERVICE[Quantity], SERVICE[Employee ID], KPI[[#This Row],[Employee ID]], SERVICE[Surgery Type], IF($D$2="CN HÀ NỘI", "Tiểu phẫu"&amp;"*", "*Lầu 6*"))</f>
        <v>0</v>
      </c>
      <c r="AA62" s="384">
        <f ca="1">SUMIFS(SERVICE[ReScore], SERVICE[Employee ID], KPI[[#This Row],[Employee ID]], SERVICE[Surgery Type], IF($D$2="CN HÀ NỘI", "Tiểu phẫu"&amp;"*", "*Lầu 6*"))</f>
        <v>0</v>
      </c>
      <c r="AB62" s="384">
        <f ca="1">SUMIFS(CUSTOMER[No. Inpatient], CUSTOMER[Employee ID], KPI[[#This Row],[Employee ID]])</f>
        <v>0</v>
      </c>
    </row>
    <row r="63" spans="1:28" x14ac:dyDescent="0.25">
      <c r="A63" s="62">
        <v>53</v>
      </c>
      <c r="B63" s="62" t="str">
        <f ca="1">IFERROR(INDEX(EMPLOYEES[Employee ID], MATCH(KPI[[#This Row],[No.]], EMPLOYEES[Count_DT], 0)), "")</f>
        <v/>
      </c>
      <c r="C63" s="151" t="str">
        <f ca="1">IFERROR(INDEX(EMPLOYEES[Employee], MATCH(KPI[[#This Row],[Employee ID]], EMPLOYEES[Employee ID], 0)), "")</f>
        <v/>
      </c>
      <c r="D63" s="190" t="str">
        <f ca="1">IFERROR(INDEX(EMPLOYEES[Department], MATCH(KPI[[#This Row],[Employee ID]], EMPLOYEES[Employee ID], 0)), "")</f>
        <v/>
      </c>
      <c r="E63" s="190" t="str">
        <f ca="1">IFERROR(INDEX(EMPLOYEES[Position], MATCH(KPI[[#This Row],[Employee ID]], EMPLOYEES[Employee ID], 0)), "")</f>
        <v/>
      </c>
      <c r="F63" s="200">
        <f ca="1">SUM(KPI[[#This Row],[Surgery (On)]:[Spa (Off)]])</f>
        <v>0</v>
      </c>
      <c r="G63" s="201">
        <f ca="1">SUMIFS(SALE[ReScore], SALE[Employee ID], KPI[[#This Row],[Employee ID]], SALE[Service Implementation], "Phẫu thuật", SALE[Product Name], "&lt;&gt;Chi phí n?m l?u*") - cell_right</f>
        <v>0</v>
      </c>
      <c r="H6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3" s="202">
        <f ca="1">SUMIFS(SALE[ReScore], SALE[Employee ID], KPI[[#This Row],[Employee ID]], SALE[Service Implementation], "Laser", SALE[Product Name], "&lt;&gt;Chi phí n?m l?u*") - cell_right</f>
        <v>0</v>
      </c>
      <c r="J6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3" s="202">
        <f ca="1">SUMIFS(SALE[ReScore], SALE[Employee ID], KPI[[#This Row],[Employee ID]], SALE[Service Implementation], "Spa", SALE[Product Name], "&lt;&gt;Chi phí n?m l?u*") - cell_right</f>
        <v>0</v>
      </c>
      <c r="L6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3" s="228">
        <f ca="1">SUMIFS(SALE_PD[Paid Amount (Base)], SALE_PD[Employee ID], KPI[[#This Row],[Employee ID]], SALE_PD[Product Name], "Chi phí n?m l?u*")</f>
        <v>0</v>
      </c>
      <c r="N63" s="203">
        <f ca="1">SUMIFS(SALE_PD[Paid Amount (Base)], SALE_PD[Employee ID], KPI[[#This Row],[Employee ID]], SALE_PD[Department], KPI[[#This Row],[Department]])</f>
        <v>0</v>
      </c>
      <c r="O63" s="204">
        <f ca="1">IFERROR(SUMIFS(DENTISTRY[Paid Amount (Base)], DENTISTRY[Employee ID], KPI[[#This Row],[Employee ID]]), "")</f>
        <v>0</v>
      </c>
      <c r="P63" s="205">
        <f ca="1">SUMIFS(SERVICE[ReScore], SERVICE[Employee ID], KPI[[#This Row],[Employee ID]], SERVICE[Customer Type], "Tái khám")</f>
        <v>0</v>
      </c>
      <c r="Q6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3" s="205">
        <f ca="1">SUMIFS(SERVICE[ReScore], SERVICE[Employee ID], KPI[[#This Row],[Employee ID]], SERVICE[Customer Type], "&lt;&gt;Tái khám", SERVICE[Service Group], "*PHUN X*")</f>
        <v>0</v>
      </c>
      <c r="T6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3" s="355">
        <f ca="1">SUM(KPI[[#This Row],[Laser (Service)]:[Surgery (Service)]])</f>
        <v>0</v>
      </c>
      <c r="V63" s="269">
        <f ca="1">SUMIFS(SERVICE[Quantity], SERVICE[Employee ID], KPI[[#This Row],[Employee ID]], SERVICE[Surgery Type], "Đại phẫu")</f>
        <v>0</v>
      </c>
      <c r="W63" s="266">
        <f ca="1">SUMIFS(SERVICE[ReScore], SERVICE[Employee ID], KPI[[#This Row],[Employee ID]], SERVICE[Surgery Type], "Đại phẫu")</f>
        <v>0</v>
      </c>
      <c r="X63" s="269">
        <f ca="1">SUMIFS(SERVICE[Quantity], SERVICE[Employee ID], KPI[[#This Row],[Employee ID]], SERVICE[Surgery Type], IF($D$2="CN HÀ NỘI", "Tiểu phẫu"&amp;"*", "*Lầu 5*"))</f>
        <v>0</v>
      </c>
      <c r="Y63" s="266">
        <f ca="1">SUMIFS(SERVICE[ReScore], SERVICE[Employee ID], KPI[[#This Row],[Employee ID]], SERVICE[Surgery Type], IF($D$2="CN HÀ NỘI", "Tiểu phẫu"&amp;"*", "*Lầu 5*"))</f>
        <v>0</v>
      </c>
      <c r="Z63" s="269">
        <f ca="1">SUMIFS(SERVICE[Quantity], SERVICE[Employee ID], KPI[[#This Row],[Employee ID]], SERVICE[Surgery Type], IF($D$2="CN HÀ NỘI", "Tiểu phẫu"&amp;"*", "*Lầu 6*"))</f>
        <v>0</v>
      </c>
      <c r="AA63" s="384">
        <f ca="1">SUMIFS(SERVICE[ReScore], SERVICE[Employee ID], KPI[[#This Row],[Employee ID]], SERVICE[Surgery Type], IF($D$2="CN HÀ NỘI", "Tiểu phẫu"&amp;"*", "*Lầu 6*"))</f>
        <v>0</v>
      </c>
      <c r="AB63" s="384">
        <f ca="1">SUMIFS(CUSTOMER[No. Inpatient], CUSTOMER[Employee ID], KPI[[#This Row],[Employee ID]])</f>
        <v>0</v>
      </c>
    </row>
    <row r="64" spans="1:28" x14ac:dyDescent="0.25">
      <c r="A64" s="62">
        <v>54</v>
      </c>
      <c r="B64" s="62" t="str">
        <f ca="1">IFERROR(INDEX(EMPLOYEES[Employee ID], MATCH(KPI[[#This Row],[No.]], EMPLOYEES[Count_DT], 0)), "")</f>
        <v/>
      </c>
      <c r="C64" s="151" t="str">
        <f ca="1">IFERROR(INDEX(EMPLOYEES[Employee], MATCH(KPI[[#This Row],[Employee ID]], EMPLOYEES[Employee ID], 0)), "")</f>
        <v/>
      </c>
      <c r="D64" s="190" t="str">
        <f ca="1">IFERROR(INDEX(EMPLOYEES[Department], MATCH(KPI[[#This Row],[Employee ID]], EMPLOYEES[Employee ID], 0)), "")</f>
        <v/>
      </c>
      <c r="E64" s="190" t="str">
        <f ca="1">IFERROR(INDEX(EMPLOYEES[Position], MATCH(KPI[[#This Row],[Employee ID]], EMPLOYEES[Employee ID], 0)), "")</f>
        <v/>
      </c>
      <c r="F64" s="200">
        <f ca="1">SUM(KPI[[#This Row],[Surgery (On)]:[Spa (Off)]])</f>
        <v>0</v>
      </c>
      <c r="G64" s="201">
        <f ca="1">SUMIFS(SALE[ReScore], SALE[Employee ID], KPI[[#This Row],[Employee ID]], SALE[Service Implementation], "Phẫu thuật", SALE[Product Name], "&lt;&gt;Chi phí n?m l?u*") - cell_right</f>
        <v>0</v>
      </c>
      <c r="H6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4" s="202">
        <f ca="1">SUMIFS(SALE[ReScore], SALE[Employee ID], KPI[[#This Row],[Employee ID]], SALE[Service Implementation], "Laser", SALE[Product Name], "&lt;&gt;Chi phí n?m l?u*") - cell_right</f>
        <v>0</v>
      </c>
      <c r="J6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4" s="202">
        <f ca="1">SUMIFS(SALE[ReScore], SALE[Employee ID], KPI[[#This Row],[Employee ID]], SALE[Service Implementation], "Spa", SALE[Product Name], "&lt;&gt;Chi phí n?m l?u*") - cell_right</f>
        <v>0</v>
      </c>
      <c r="L6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4" s="228">
        <f ca="1">SUMIFS(SALE_PD[Paid Amount (Base)], SALE_PD[Employee ID], KPI[[#This Row],[Employee ID]], SALE_PD[Product Name], "Chi phí n?m l?u*")</f>
        <v>0</v>
      </c>
      <c r="N64" s="203">
        <f ca="1">SUMIFS(SALE_PD[Paid Amount (Base)], SALE_PD[Employee ID], KPI[[#This Row],[Employee ID]], SALE_PD[Department], KPI[[#This Row],[Department]])</f>
        <v>0</v>
      </c>
      <c r="O64" s="204">
        <f ca="1">IFERROR(SUMIFS(DENTISTRY[Paid Amount (Base)], DENTISTRY[Employee ID], KPI[[#This Row],[Employee ID]]), "")</f>
        <v>0</v>
      </c>
      <c r="P64" s="205">
        <f ca="1">SUMIFS(SERVICE[ReScore], SERVICE[Employee ID], KPI[[#This Row],[Employee ID]], SERVICE[Customer Type], "Tái khám")</f>
        <v>0</v>
      </c>
      <c r="Q6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4" s="205">
        <f ca="1">SUMIFS(SERVICE[ReScore], SERVICE[Employee ID], KPI[[#This Row],[Employee ID]], SERVICE[Customer Type], "&lt;&gt;Tái khám", SERVICE[Service Group], "*PHUN X*")</f>
        <v>0</v>
      </c>
      <c r="T6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4" s="355">
        <f ca="1">SUM(KPI[[#This Row],[Laser (Service)]:[Surgery (Service)]])</f>
        <v>0</v>
      </c>
      <c r="V64" s="269">
        <f ca="1">SUMIFS(SERVICE[Quantity], SERVICE[Employee ID], KPI[[#This Row],[Employee ID]], SERVICE[Surgery Type], "Đại phẫu")</f>
        <v>0</v>
      </c>
      <c r="W64" s="266">
        <f ca="1">SUMIFS(SERVICE[ReScore], SERVICE[Employee ID], KPI[[#This Row],[Employee ID]], SERVICE[Surgery Type], "Đại phẫu")</f>
        <v>0</v>
      </c>
      <c r="X64" s="269">
        <f ca="1">SUMIFS(SERVICE[Quantity], SERVICE[Employee ID], KPI[[#This Row],[Employee ID]], SERVICE[Surgery Type], IF($D$2="CN HÀ NỘI", "Tiểu phẫu"&amp;"*", "*Lầu 5*"))</f>
        <v>0</v>
      </c>
      <c r="Y64" s="266">
        <f ca="1">SUMIFS(SERVICE[ReScore], SERVICE[Employee ID], KPI[[#This Row],[Employee ID]], SERVICE[Surgery Type], IF($D$2="CN HÀ NỘI", "Tiểu phẫu"&amp;"*", "*Lầu 5*"))</f>
        <v>0</v>
      </c>
      <c r="Z64" s="269">
        <f ca="1">SUMIFS(SERVICE[Quantity], SERVICE[Employee ID], KPI[[#This Row],[Employee ID]], SERVICE[Surgery Type], IF($D$2="CN HÀ NỘI", "Tiểu phẫu"&amp;"*", "*Lầu 6*"))</f>
        <v>0</v>
      </c>
      <c r="AA64" s="384">
        <f ca="1">SUMIFS(SERVICE[ReScore], SERVICE[Employee ID], KPI[[#This Row],[Employee ID]], SERVICE[Surgery Type], IF($D$2="CN HÀ NỘI", "Tiểu phẫu"&amp;"*", "*Lầu 6*"))</f>
        <v>0</v>
      </c>
      <c r="AB64" s="384">
        <f ca="1">SUMIFS(CUSTOMER[No. Inpatient], CUSTOMER[Employee ID], KPI[[#This Row],[Employee ID]])</f>
        <v>0</v>
      </c>
    </row>
    <row r="65" spans="1:28" x14ac:dyDescent="0.25">
      <c r="A65" s="62">
        <v>55</v>
      </c>
      <c r="B65" s="62" t="str">
        <f ca="1">IFERROR(INDEX(EMPLOYEES[Employee ID], MATCH(KPI[[#This Row],[No.]], EMPLOYEES[Count_DT], 0)), "")</f>
        <v/>
      </c>
      <c r="C65" s="151" t="str">
        <f ca="1">IFERROR(INDEX(EMPLOYEES[Employee], MATCH(KPI[[#This Row],[Employee ID]], EMPLOYEES[Employee ID], 0)), "")</f>
        <v/>
      </c>
      <c r="D65" s="190" t="str">
        <f ca="1">IFERROR(INDEX(EMPLOYEES[Department], MATCH(KPI[[#This Row],[Employee ID]], EMPLOYEES[Employee ID], 0)), "")</f>
        <v/>
      </c>
      <c r="E65" s="190" t="str">
        <f ca="1">IFERROR(INDEX(EMPLOYEES[Position], MATCH(KPI[[#This Row],[Employee ID]], EMPLOYEES[Employee ID], 0)), "")</f>
        <v/>
      </c>
      <c r="F65" s="200">
        <f ca="1">SUM(KPI[[#This Row],[Surgery (On)]:[Spa (Off)]])</f>
        <v>0</v>
      </c>
      <c r="G65" s="201">
        <f ca="1">SUMIFS(SALE[ReScore], SALE[Employee ID], KPI[[#This Row],[Employee ID]], SALE[Service Implementation], "Phẫu thuật", SALE[Product Name], "&lt;&gt;Chi phí n?m l?u*") - cell_right</f>
        <v>0</v>
      </c>
      <c r="H6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5" s="202">
        <f ca="1">SUMIFS(SALE[ReScore], SALE[Employee ID], KPI[[#This Row],[Employee ID]], SALE[Service Implementation], "Laser", SALE[Product Name], "&lt;&gt;Chi phí n?m l?u*") - cell_right</f>
        <v>0</v>
      </c>
      <c r="J6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5" s="202">
        <f ca="1">SUMIFS(SALE[ReScore], SALE[Employee ID], KPI[[#This Row],[Employee ID]], SALE[Service Implementation], "Spa", SALE[Product Name], "&lt;&gt;Chi phí n?m l?u*") - cell_right</f>
        <v>0</v>
      </c>
      <c r="L6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5" s="228">
        <f ca="1">SUMIFS(SALE_PD[Paid Amount (Base)], SALE_PD[Employee ID], KPI[[#This Row],[Employee ID]], SALE_PD[Product Name], "Chi phí n?m l?u*")</f>
        <v>0</v>
      </c>
      <c r="N65" s="203">
        <f ca="1">SUMIFS(SALE_PD[Paid Amount (Base)], SALE_PD[Employee ID], KPI[[#This Row],[Employee ID]], SALE_PD[Department], KPI[[#This Row],[Department]])</f>
        <v>0</v>
      </c>
      <c r="O65" s="204">
        <f ca="1">IFERROR(SUMIFS(DENTISTRY[Paid Amount (Base)], DENTISTRY[Employee ID], KPI[[#This Row],[Employee ID]]), "")</f>
        <v>0</v>
      </c>
      <c r="P65" s="205">
        <f ca="1">SUMIFS(SERVICE[ReScore], SERVICE[Employee ID], KPI[[#This Row],[Employee ID]], SERVICE[Customer Type], "Tái khám")</f>
        <v>0</v>
      </c>
      <c r="Q6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5" s="205">
        <f ca="1">SUMIFS(SERVICE[ReScore], SERVICE[Employee ID], KPI[[#This Row],[Employee ID]], SERVICE[Customer Type], "&lt;&gt;Tái khám", SERVICE[Service Group], "*PHUN X*")</f>
        <v>0</v>
      </c>
      <c r="T6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5" s="355">
        <f ca="1">SUM(KPI[[#This Row],[Laser (Service)]:[Surgery (Service)]])</f>
        <v>0</v>
      </c>
      <c r="V65" s="269">
        <f ca="1">SUMIFS(SERVICE[Quantity], SERVICE[Employee ID], KPI[[#This Row],[Employee ID]], SERVICE[Surgery Type], "Đại phẫu")</f>
        <v>0</v>
      </c>
      <c r="W65" s="266">
        <f ca="1">SUMIFS(SERVICE[ReScore], SERVICE[Employee ID], KPI[[#This Row],[Employee ID]], SERVICE[Surgery Type], "Đại phẫu")</f>
        <v>0</v>
      </c>
      <c r="X65" s="269">
        <f ca="1">SUMIFS(SERVICE[Quantity], SERVICE[Employee ID], KPI[[#This Row],[Employee ID]], SERVICE[Surgery Type], IF($D$2="CN HÀ NỘI", "Tiểu phẫu"&amp;"*", "*Lầu 5*"))</f>
        <v>0</v>
      </c>
      <c r="Y65" s="266">
        <f ca="1">SUMIFS(SERVICE[ReScore], SERVICE[Employee ID], KPI[[#This Row],[Employee ID]], SERVICE[Surgery Type], IF($D$2="CN HÀ NỘI", "Tiểu phẫu"&amp;"*", "*Lầu 5*"))</f>
        <v>0</v>
      </c>
      <c r="Z65" s="269">
        <f ca="1">SUMIFS(SERVICE[Quantity], SERVICE[Employee ID], KPI[[#This Row],[Employee ID]], SERVICE[Surgery Type], IF($D$2="CN HÀ NỘI", "Tiểu phẫu"&amp;"*", "*Lầu 6*"))</f>
        <v>0</v>
      </c>
      <c r="AA65" s="384">
        <f ca="1">SUMIFS(SERVICE[ReScore], SERVICE[Employee ID], KPI[[#This Row],[Employee ID]], SERVICE[Surgery Type], IF($D$2="CN HÀ NỘI", "Tiểu phẫu"&amp;"*", "*Lầu 6*"))</f>
        <v>0</v>
      </c>
      <c r="AB65" s="384">
        <f ca="1">SUMIFS(CUSTOMER[No. Inpatient], CUSTOMER[Employee ID], KPI[[#This Row],[Employee ID]])</f>
        <v>0</v>
      </c>
    </row>
    <row r="66" spans="1:28" x14ac:dyDescent="0.25">
      <c r="A66" s="62">
        <v>56</v>
      </c>
      <c r="B66" s="62" t="str">
        <f ca="1">IFERROR(INDEX(EMPLOYEES[Employee ID], MATCH(KPI[[#This Row],[No.]], EMPLOYEES[Count_DT], 0)), "")</f>
        <v/>
      </c>
      <c r="C66" s="151" t="str">
        <f ca="1">IFERROR(INDEX(EMPLOYEES[Employee], MATCH(KPI[[#This Row],[Employee ID]], EMPLOYEES[Employee ID], 0)), "")</f>
        <v/>
      </c>
      <c r="D66" s="190" t="str">
        <f ca="1">IFERROR(INDEX(EMPLOYEES[Department], MATCH(KPI[[#This Row],[Employee ID]], EMPLOYEES[Employee ID], 0)), "")</f>
        <v/>
      </c>
      <c r="E66" s="190" t="str">
        <f ca="1">IFERROR(INDEX(EMPLOYEES[Position], MATCH(KPI[[#This Row],[Employee ID]], EMPLOYEES[Employee ID], 0)), "")</f>
        <v/>
      </c>
      <c r="F66" s="200">
        <f ca="1">SUM(KPI[[#This Row],[Surgery (On)]:[Spa (Off)]])</f>
        <v>0</v>
      </c>
      <c r="G66" s="201">
        <f ca="1">SUMIFS(SALE[ReScore], SALE[Employee ID], KPI[[#This Row],[Employee ID]], SALE[Service Implementation], "Phẫu thuật", SALE[Product Name], "&lt;&gt;Chi phí n?m l?u*") - cell_right</f>
        <v>0</v>
      </c>
      <c r="H6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6" s="202">
        <f ca="1">SUMIFS(SALE[ReScore], SALE[Employee ID], KPI[[#This Row],[Employee ID]], SALE[Service Implementation], "Laser", SALE[Product Name], "&lt;&gt;Chi phí n?m l?u*") - cell_right</f>
        <v>0</v>
      </c>
      <c r="J6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6" s="202">
        <f ca="1">SUMIFS(SALE[ReScore], SALE[Employee ID], KPI[[#This Row],[Employee ID]], SALE[Service Implementation], "Spa", SALE[Product Name], "&lt;&gt;Chi phí n?m l?u*") - cell_right</f>
        <v>0</v>
      </c>
      <c r="L6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6" s="228">
        <f ca="1">SUMIFS(SALE_PD[Paid Amount (Base)], SALE_PD[Employee ID], KPI[[#This Row],[Employee ID]], SALE_PD[Product Name], "Chi phí n?m l?u*")</f>
        <v>0</v>
      </c>
      <c r="N66" s="203">
        <f ca="1">SUMIFS(SALE_PD[Paid Amount (Base)], SALE_PD[Employee ID], KPI[[#This Row],[Employee ID]], SALE_PD[Department], KPI[[#This Row],[Department]])</f>
        <v>0</v>
      </c>
      <c r="O66" s="204">
        <f ca="1">IFERROR(SUMIFS(DENTISTRY[Paid Amount (Base)], DENTISTRY[Employee ID], KPI[[#This Row],[Employee ID]]), "")</f>
        <v>0</v>
      </c>
      <c r="P66" s="205">
        <f ca="1">SUMIFS(SERVICE[ReScore], SERVICE[Employee ID], KPI[[#This Row],[Employee ID]], SERVICE[Customer Type], "Tái khám")</f>
        <v>0</v>
      </c>
      <c r="Q6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6" s="205">
        <f ca="1">SUMIFS(SERVICE[ReScore], SERVICE[Employee ID], KPI[[#This Row],[Employee ID]], SERVICE[Customer Type], "&lt;&gt;Tái khám", SERVICE[Service Group], "*PHUN X*")</f>
        <v>0</v>
      </c>
      <c r="T6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6" s="355">
        <f ca="1">SUM(KPI[[#This Row],[Laser (Service)]:[Surgery (Service)]])</f>
        <v>0</v>
      </c>
      <c r="V66" s="269">
        <f ca="1">SUMIFS(SERVICE[Quantity], SERVICE[Employee ID], KPI[[#This Row],[Employee ID]], SERVICE[Surgery Type], "Đại phẫu")</f>
        <v>0</v>
      </c>
      <c r="W66" s="266">
        <f ca="1">SUMIFS(SERVICE[ReScore], SERVICE[Employee ID], KPI[[#This Row],[Employee ID]], SERVICE[Surgery Type], "Đại phẫu")</f>
        <v>0</v>
      </c>
      <c r="X66" s="269">
        <f ca="1">SUMIFS(SERVICE[Quantity], SERVICE[Employee ID], KPI[[#This Row],[Employee ID]], SERVICE[Surgery Type], IF($D$2="CN HÀ NỘI", "Tiểu phẫu"&amp;"*", "*Lầu 5*"))</f>
        <v>0</v>
      </c>
      <c r="Y66" s="266">
        <f ca="1">SUMIFS(SERVICE[ReScore], SERVICE[Employee ID], KPI[[#This Row],[Employee ID]], SERVICE[Surgery Type], IF($D$2="CN HÀ NỘI", "Tiểu phẫu"&amp;"*", "*Lầu 5*"))</f>
        <v>0</v>
      </c>
      <c r="Z66" s="269">
        <f ca="1">SUMIFS(SERVICE[Quantity], SERVICE[Employee ID], KPI[[#This Row],[Employee ID]], SERVICE[Surgery Type], IF($D$2="CN HÀ NỘI", "Tiểu phẫu"&amp;"*", "*Lầu 6*"))</f>
        <v>0</v>
      </c>
      <c r="AA66" s="384">
        <f ca="1">SUMIFS(SERVICE[ReScore], SERVICE[Employee ID], KPI[[#This Row],[Employee ID]], SERVICE[Surgery Type], IF($D$2="CN HÀ NỘI", "Tiểu phẫu"&amp;"*", "*Lầu 6*"))</f>
        <v>0</v>
      </c>
      <c r="AB66" s="384">
        <f ca="1">SUMIFS(CUSTOMER[No. Inpatient], CUSTOMER[Employee ID], KPI[[#This Row],[Employee ID]])</f>
        <v>0</v>
      </c>
    </row>
    <row r="67" spans="1:28" x14ac:dyDescent="0.25">
      <c r="A67" s="62">
        <v>57</v>
      </c>
      <c r="B67" s="62" t="str">
        <f ca="1">IFERROR(INDEX(EMPLOYEES[Employee ID], MATCH(KPI[[#This Row],[No.]], EMPLOYEES[Count_DT], 0)), "")</f>
        <v/>
      </c>
      <c r="C67" s="151" t="str">
        <f ca="1">IFERROR(INDEX(EMPLOYEES[Employee], MATCH(KPI[[#This Row],[Employee ID]], EMPLOYEES[Employee ID], 0)), "")</f>
        <v/>
      </c>
      <c r="D67" s="190" t="str">
        <f ca="1">IFERROR(INDEX(EMPLOYEES[Department], MATCH(KPI[[#This Row],[Employee ID]], EMPLOYEES[Employee ID], 0)), "")</f>
        <v/>
      </c>
      <c r="E67" s="190" t="str">
        <f ca="1">IFERROR(INDEX(EMPLOYEES[Position], MATCH(KPI[[#This Row],[Employee ID]], EMPLOYEES[Employee ID], 0)), "")</f>
        <v/>
      </c>
      <c r="F67" s="200">
        <f ca="1">SUM(KPI[[#This Row],[Surgery (On)]:[Spa (Off)]])</f>
        <v>0</v>
      </c>
      <c r="G67" s="201">
        <f ca="1">SUMIFS(SALE[ReScore], SALE[Employee ID], KPI[[#This Row],[Employee ID]], SALE[Service Implementation], "Phẫu thuật", SALE[Product Name], "&lt;&gt;Chi phí n?m l?u*") - cell_right</f>
        <v>0</v>
      </c>
      <c r="H6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7" s="202">
        <f ca="1">SUMIFS(SALE[ReScore], SALE[Employee ID], KPI[[#This Row],[Employee ID]], SALE[Service Implementation], "Laser", SALE[Product Name], "&lt;&gt;Chi phí n?m l?u*") - cell_right</f>
        <v>0</v>
      </c>
      <c r="J6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7" s="202">
        <f ca="1">SUMIFS(SALE[ReScore], SALE[Employee ID], KPI[[#This Row],[Employee ID]], SALE[Service Implementation], "Spa", SALE[Product Name], "&lt;&gt;Chi phí n?m l?u*") - cell_right</f>
        <v>0</v>
      </c>
      <c r="L6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7" s="228">
        <f ca="1">SUMIFS(SALE_PD[Paid Amount (Base)], SALE_PD[Employee ID], KPI[[#This Row],[Employee ID]], SALE_PD[Product Name], "Chi phí n?m l?u*")</f>
        <v>0</v>
      </c>
      <c r="N67" s="203">
        <f ca="1">SUMIFS(SALE_PD[Paid Amount (Base)], SALE_PD[Employee ID], KPI[[#This Row],[Employee ID]], SALE_PD[Department], KPI[[#This Row],[Department]])</f>
        <v>0</v>
      </c>
      <c r="O67" s="204">
        <f ca="1">IFERROR(SUMIFS(DENTISTRY[Paid Amount (Base)], DENTISTRY[Employee ID], KPI[[#This Row],[Employee ID]]), "")</f>
        <v>0</v>
      </c>
      <c r="P67" s="205">
        <f ca="1">SUMIFS(SERVICE[ReScore], SERVICE[Employee ID], KPI[[#This Row],[Employee ID]], SERVICE[Customer Type], "Tái khám")</f>
        <v>0</v>
      </c>
      <c r="Q6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7" s="205">
        <f ca="1">SUMIFS(SERVICE[ReScore], SERVICE[Employee ID], KPI[[#This Row],[Employee ID]], SERVICE[Customer Type], "&lt;&gt;Tái khám", SERVICE[Service Group], "*PHUN X*")</f>
        <v>0</v>
      </c>
      <c r="T6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7" s="355">
        <f ca="1">SUM(KPI[[#This Row],[Laser (Service)]:[Surgery (Service)]])</f>
        <v>0</v>
      </c>
      <c r="V67" s="269">
        <f ca="1">SUMIFS(SERVICE[Quantity], SERVICE[Employee ID], KPI[[#This Row],[Employee ID]], SERVICE[Surgery Type], "Đại phẫu")</f>
        <v>0</v>
      </c>
      <c r="W67" s="266">
        <f ca="1">SUMIFS(SERVICE[ReScore], SERVICE[Employee ID], KPI[[#This Row],[Employee ID]], SERVICE[Surgery Type], "Đại phẫu")</f>
        <v>0</v>
      </c>
      <c r="X67" s="269">
        <f ca="1">SUMIFS(SERVICE[Quantity], SERVICE[Employee ID], KPI[[#This Row],[Employee ID]], SERVICE[Surgery Type], IF($D$2="CN HÀ NỘI", "Tiểu phẫu"&amp;"*", "*Lầu 5*"))</f>
        <v>0</v>
      </c>
      <c r="Y67" s="266">
        <f ca="1">SUMIFS(SERVICE[ReScore], SERVICE[Employee ID], KPI[[#This Row],[Employee ID]], SERVICE[Surgery Type], IF($D$2="CN HÀ NỘI", "Tiểu phẫu"&amp;"*", "*Lầu 5*"))</f>
        <v>0</v>
      </c>
      <c r="Z67" s="269">
        <f ca="1">SUMIFS(SERVICE[Quantity], SERVICE[Employee ID], KPI[[#This Row],[Employee ID]], SERVICE[Surgery Type], IF($D$2="CN HÀ NỘI", "Tiểu phẫu"&amp;"*", "*Lầu 6*"))</f>
        <v>0</v>
      </c>
      <c r="AA67" s="384">
        <f ca="1">SUMIFS(SERVICE[ReScore], SERVICE[Employee ID], KPI[[#This Row],[Employee ID]], SERVICE[Surgery Type], IF($D$2="CN HÀ NỘI", "Tiểu phẫu"&amp;"*", "*Lầu 6*"))</f>
        <v>0</v>
      </c>
      <c r="AB67" s="384">
        <f ca="1">SUMIFS(CUSTOMER[No. Inpatient], CUSTOMER[Employee ID], KPI[[#This Row],[Employee ID]])</f>
        <v>0</v>
      </c>
    </row>
    <row r="68" spans="1:28" x14ac:dyDescent="0.25">
      <c r="A68" s="62">
        <v>58</v>
      </c>
      <c r="B68" s="62" t="str">
        <f ca="1">IFERROR(INDEX(EMPLOYEES[Employee ID], MATCH(KPI[[#This Row],[No.]], EMPLOYEES[Count_DT], 0)), "")</f>
        <v/>
      </c>
      <c r="C68" s="151" t="str">
        <f ca="1">IFERROR(INDEX(EMPLOYEES[Employee], MATCH(KPI[[#This Row],[Employee ID]], EMPLOYEES[Employee ID], 0)), "")</f>
        <v/>
      </c>
      <c r="D68" s="190" t="str">
        <f ca="1">IFERROR(INDEX(EMPLOYEES[Department], MATCH(KPI[[#This Row],[Employee ID]], EMPLOYEES[Employee ID], 0)), "")</f>
        <v/>
      </c>
      <c r="E68" s="190" t="str">
        <f ca="1">IFERROR(INDEX(EMPLOYEES[Position], MATCH(KPI[[#This Row],[Employee ID]], EMPLOYEES[Employee ID], 0)), "")</f>
        <v/>
      </c>
      <c r="F68" s="200">
        <f ca="1">SUM(KPI[[#This Row],[Surgery (On)]:[Spa (Off)]])</f>
        <v>0</v>
      </c>
      <c r="G68" s="201">
        <f ca="1">SUMIFS(SALE[ReScore], SALE[Employee ID], KPI[[#This Row],[Employee ID]], SALE[Service Implementation], "Phẫu thuật", SALE[Product Name], "&lt;&gt;Chi phí n?m l?u*") - cell_right</f>
        <v>0</v>
      </c>
      <c r="H6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8" s="202">
        <f ca="1">SUMIFS(SALE[ReScore], SALE[Employee ID], KPI[[#This Row],[Employee ID]], SALE[Service Implementation], "Laser", SALE[Product Name], "&lt;&gt;Chi phí n?m l?u*") - cell_right</f>
        <v>0</v>
      </c>
      <c r="J6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8" s="202">
        <f ca="1">SUMIFS(SALE[ReScore], SALE[Employee ID], KPI[[#This Row],[Employee ID]], SALE[Service Implementation], "Spa", SALE[Product Name], "&lt;&gt;Chi phí n?m l?u*") - cell_right</f>
        <v>0</v>
      </c>
      <c r="L6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8" s="228">
        <f ca="1">SUMIFS(SALE_PD[Paid Amount (Base)], SALE_PD[Employee ID], KPI[[#This Row],[Employee ID]], SALE_PD[Product Name], "Chi phí n?m l?u*")</f>
        <v>0</v>
      </c>
      <c r="N68" s="203">
        <f ca="1">SUMIFS(SALE_PD[Paid Amount (Base)], SALE_PD[Employee ID], KPI[[#This Row],[Employee ID]], SALE_PD[Department], KPI[[#This Row],[Department]])</f>
        <v>0</v>
      </c>
      <c r="O68" s="204">
        <f ca="1">IFERROR(SUMIFS(DENTISTRY[Paid Amount (Base)], DENTISTRY[Employee ID], KPI[[#This Row],[Employee ID]]), "")</f>
        <v>0</v>
      </c>
      <c r="P68" s="205">
        <f ca="1">SUMIFS(SERVICE[ReScore], SERVICE[Employee ID], KPI[[#This Row],[Employee ID]], SERVICE[Customer Type], "Tái khám")</f>
        <v>0</v>
      </c>
      <c r="Q6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8" s="205">
        <f ca="1">SUMIFS(SERVICE[ReScore], SERVICE[Employee ID], KPI[[#This Row],[Employee ID]], SERVICE[Customer Type], "&lt;&gt;Tái khám", SERVICE[Service Group], "*PHUN X*")</f>
        <v>0</v>
      </c>
      <c r="T6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8" s="355">
        <f ca="1">SUM(KPI[[#This Row],[Laser (Service)]:[Surgery (Service)]])</f>
        <v>0</v>
      </c>
      <c r="V68" s="269">
        <f ca="1">SUMIFS(SERVICE[Quantity], SERVICE[Employee ID], KPI[[#This Row],[Employee ID]], SERVICE[Surgery Type], "Đại phẫu")</f>
        <v>0</v>
      </c>
      <c r="W68" s="266">
        <f ca="1">SUMIFS(SERVICE[ReScore], SERVICE[Employee ID], KPI[[#This Row],[Employee ID]], SERVICE[Surgery Type], "Đại phẫu")</f>
        <v>0</v>
      </c>
      <c r="X68" s="269">
        <f ca="1">SUMIFS(SERVICE[Quantity], SERVICE[Employee ID], KPI[[#This Row],[Employee ID]], SERVICE[Surgery Type], IF($D$2="CN HÀ NỘI", "Tiểu phẫu"&amp;"*", "*Lầu 5*"))</f>
        <v>0</v>
      </c>
      <c r="Y68" s="266">
        <f ca="1">SUMIFS(SERVICE[ReScore], SERVICE[Employee ID], KPI[[#This Row],[Employee ID]], SERVICE[Surgery Type], IF($D$2="CN HÀ NỘI", "Tiểu phẫu"&amp;"*", "*Lầu 5*"))</f>
        <v>0</v>
      </c>
      <c r="Z68" s="269">
        <f ca="1">SUMIFS(SERVICE[Quantity], SERVICE[Employee ID], KPI[[#This Row],[Employee ID]], SERVICE[Surgery Type], IF($D$2="CN HÀ NỘI", "Tiểu phẫu"&amp;"*", "*Lầu 6*"))</f>
        <v>0</v>
      </c>
      <c r="AA68" s="384">
        <f ca="1">SUMIFS(SERVICE[ReScore], SERVICE[Employee ID], KPI[[#This Row],[Employee ID]], SERVICE[Surgery Type], IF($D$2="CN HÀ NỘI", "Tiểu phẫu"&amp;"*", "*Lầu 6*"))</f>
        <v>0</v>
      </c>
      <c r="AB68" s="384">
        <f ca="1">SUMIFS(CUSTOMER[No. Inpatient], CUSTOMER[Employee ID], KPI[[#This Row],[Employee ID]])</f>
        <v>0</v>
      </c>
    </row>
    <row r="69" spans="1:28" x14ac:dyDescent="0.25">
      <c r="A69" s="62">
        <v>59</v>
      </c>
      <c r="B69" s="62" t="str">
        <f ca="1">IFERROR(INDEX(EMPLOYEES[Employee ID], MATCH(KPI[[#This Row],[No.]], EMPLOYEES[Count_DT], 0)), "")</f>
        <v/>
      </c>
      <c r="C69" s="151" t="str">
        <f ca="1">IFERROR(INDEX(EMPLOYEES[Employee], MATCH(KPI[[#This Row],[Employee ID]], EMPLOYEES[Employee ID], 0)), "")</f>
        <v/>
      </c>
      <c r="D69" s="190" t="str">
        <f ca="1">IFERROR(INDEX(EMPLOYEES[Department], MATCH(KPI[[#This Row],[Employee ID]], EMPLOYEES[Employee ID], 0)), "")</f>
        <v/>
      </c>
      <c r="E69" s="190" t="str">
        <f ca="1">IFERROR(INDEX(EMPLOYEES[Position], MATCH(KPI[[#This Row],[Employee ID]], EMPLOYEES[Employee ID], 0)), "")</f>
        <v/>
      </c>
      <c r="F69" s="200">
        <f ca="1">SUM(KPI[[#This Row],[Surgery (On)]:[Spa (Off)]])</f>
        <v>0</v>
      </c>
      <c r="G69" s="201">
        <f ca="1">SUMIFS(SALE[ReScore], SALE[Employee ID], KPI[[#This Row],[Employee ID]], SALE[Service Implementation], "Phẫu thuật", SALE[Product Name], "&lt;&gt;Chi phí n?m l?u*") - cell_right</f>
        <v>0</v>
      </c>
      <c r="H6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69" s="202">
        <f ca="1">SUMIFS(SALE[ReScore], SALE[Employee ID], KPI[[#This Row],[Employee ID]], SALE[Service Implementation], "Laser", SALE[Product Name], "&lt;&gt;Chi phí n?m l?u*") - cell_right</f>
        <v>0</v>
      </c>
      <c r="J6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69" s="202">
        <f ca="1">SUMIFS(SALE[ReScore], SALE[Employee ID], KPI[[#This Row],[Employee ID]], SALE[Service Implementation], "Spa", SALE[Product Name], "&lt;&gt;Chi phí n?m l?u*") - cell_right</f>
        <v>0</v>
      </c>
      <c r="L6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69" s="228">
        <f ca="1">SUMIFS(SALE_PD[Paid Amount (Base)], SALE_PD[Employee ID], KPI[[#This Row],[Employee ID]], SALE_PD[Product Name], "Chi phí n?m l?u*")</f>
        <v>0</v>
      </c>
      <c r="N69" s="203">
        <f ca="1">SUMIFS(SALE_PD[Paid Amount (Base)], SALE_PD[Employee ID], KPI[[#This Row],[Employee ID]], SALE_PD[Department], KPI[[#This Row],[Department]])</f>
        <v>0</v>
      </c>
      <c r="O69" s="204">
        <f ca="1">IFERROR(SUMIFS(DENTISTRY[Paid Amount (Base)], DENTISTRY[Employee ID], KPI[[#This Row],[Employee ID]]), "")</f>
        <v>0</v>
      </c>
      <c r="P69" s="205">
        <f ca="1">SUMIFS(SERVICE[ReScore], SERVICE[Employee ID], KPI[[#This Row],[Employee ID]], SERVICE[Customer Type], "Tái khám")</f>
        <v>0</v>
      </c>
      <c r="Q6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6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69" s="205">
        <f ca="1">SUMIFS(SERVICE[ReScore], SERVICE[Employee ID], KPI[[#This Row],[Employee ID]], SERVICE[Customer Type], "&lt;&gt;Tái khám", SERVICE[Service Group], "*PHUN X*")</f>
        <v>0</v>
      </c>
      <c r="T6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69" s="355">
        <f ca="1">SUM(KPI[[#This Row],[Laser (Service)]:[Surgery (Service)]])</f>
        <v>0</v>
      </c>
      <c r="V69" s="269">
        <f ca="1">SUMIFS(SERVICE[Quantity], SERVICE[Employee ID], KPI[[#This Row],[Employee ID]], SERVICE[Surgery Type], "Đại phẫu")</f>
        <v>0</v>
      </c>
      <c r="W69" s="266">
        <f ca="1">SUMIFS(SERVICE[ReScore], SERVICE[Employee ID], KPI[[#This Row],[Employee ID]], SERVICE[Surgery Type], "Đại phẫu")</f>
        <v>0</v>
      </c>
      <c r="X69" s="269">
        <f ca="1">SUMIFS(SERVICE[Quantity], SERVICE[Employee ID], KPI[[#This Row],[Employee ID]], SERVICE[Surgery Type], IF($D$2="CN HÀ NỘI", "Tiểu phẫu"&amp;"*", "*Lầu 5*"))</f>
        <v>0</v>
      </c>
      <c r="Y69" s="266">
        <f ca="1">SUMIFS(SERVICE[ReScore], SERVICE[Employee ID], KPI[[#This Row],[Employee ID]], SERVICE[Surgery Type], IF($D$2="CN HÀ NỘI", "Tiểu phẫu"&amp;"*", "*Lầu 5*"))</f>
        <v>0</v>
      </c>
      <c r="Z69" s="269">
        <f ca="1">SUMIFS(SERVICE[Quantity], SERVICE[Employee ID], KPI[[#This Row],[Employee ID]], SERVICE[Surgery Type], IF($D$2="CN HÀ NỘI", "Tiểu phẫu"&amp;"*", "*Lầu 6*"))</f>
        <v>0</v>
      </c>
      <c r="AA69" s="384">
        <f ca="1">SUMIFS(SERVICE[ReScore], SERVICE[Employee ID], KPI[[#This Row],[Employee ID]], SERVICE[Surgery Type], IF($D$2="CN HÀ NỘI", "Tiểu phẫu"&amp;"*", "*Lầu 6*"))</f>
        <v>0</v>
      </c>
      <c r="AB69" s="384">
        <f ca="1">SUMIFS(CUSTOMER[No. Inpatient], CUSTOMER[Employee ID], KPI[[#This Row],[Employee ID]])</f>
        <v>0</v>
      </c>
    </row>
    <row r="70" spans="1:28" x14ac:dyDescent="0.25">
      <c r="A70" s="62">
        <v>60</v>
      </c>
      <c r="B70" s="62" t="str">
        <f ca="1">IFERROR(INDEX(EMPLOYEES[Employee ID], MATCH(KPI[[#This Row],[No.]], EMPLOYEES[Count_DT], 0)), "")</f>
        <v/>
      </c>
      <c r="C70" s="151" t="str">
        <f ca="1">IFERROR(INDEX(EMPLOYEES[Employee], MATCH(KPI[[#This Row],[Employee ID]], EMPLOYEES[Employee ID], 0)), "")</f>
        <v/>
      </c>
      <c r="D70" s="190" t="str">
        <f ca="1">IFERROR(INDEX(EMPLOYEES[Department], MATCH(KPI[[#This Row],[Employee ID]], EMPLOYEES[Employee ID], 0)), "")</f>
        <v/>
      </c>
      <c r="E70" s="190" t="str">
        <f ca="1">IFERROR(INDEX(EMPLOYEES[Position], MATCH(KPI[[#This Row],[Employee ID]], EMPLOYEES[Employee ID], 0)), "")</f>
        <v/>
      </c>
      <c r="F70" s="200">
        <f ca="1">SUM(KPI[[#This Row],[Surgery (On)]:[Spa (Off)]])</f>
        <v>0</v>
      </c>
      <c r="G70" s="201">
        <f ca="1">SUMIFS(SALE[ReScore], SALE[Employee ID], KPI[[#This Row],[Employee ID]], SALE[Service Implementation], "Phẫu thuật", SALE[Product Name], "&lt;&gt;Chi phí n?m l?u*") - cell_right</f>
        <v>0</v>
      </c>
      <c r="H7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0" s="202">
        <f ca="1">SUMIFS(SALE[ReScore], SALE[Employee ID], KPI[[#This Row],[Employee ID]], SALE[Service Implementation], "Laser", SALE[Product Name], "&lt;&gt;Chi phí n?m l?u*") - cell_right</f>
        <v>0</v>
      </c>
      <c r="J7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0" s="202">
        <f ca="1">SUMIFS(SALE[ReScore], SALE[Employee ID], KPI[[#This Row],[Employee ID]], SALE[Service Implementation], "Spa", SALE[Product Name], "&lt;&gt;Chi phí n?m l?u*") - cell_right</f>
        <v>0</v>
      </c>
      <c r="L7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0" s="228">
        <f ca="1">SUMIFS(SALE_PD[Paid Amount (Base)], SALE_PD[Employee ID], KPI[[#This Row],[Employee ID]], SALE_PD[Product Name], "Chi phí n?m l?u*")</f>
        <v>0</v>
      </c>
      <c r="N70" s="203">
        <f ca="1">SUMIFS(SALE_PD[Paid Amount (Base)], SALE_PD[Employee ID], KPI[[#This Row],[Employee ID]], SALE_PD[Department], KPI[[#This Row],[Department]])</f>
        <v>0</v>
      </c>
      <c r="O70" s="204">
        <f ca="1">IFERROR(SUMIFS(DENTISTRY[Paid Amount (Base)], DENTISTRY[Employee ID], KPI[[#This Row],[Employee ID]]), "")</f>
        <v>0</v>
      </c>
      <c r="P70" s="205">
        <f ca="1">SUMIFS(SERVICE[ReScore], SERVICE[Employee ID], KPI[[#This Row],[Employee ID]], SERVICE[Customer Type], "Tái khám")</f>
        <v>0</v>
      </c>
      <c r="Q7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0" s="205">
        <f ca="1">SUMIFS(SERVICE[ReScore], SERVICE[Employee ID], KPI[[#This Row],[Employee ID]], SERVICE[Customer Type], "&lt;&gt;Tái khám", SERVICE[Service Group], "*PHUN X*")</f>
        <v>0</v>
      </c>
      <c r="T7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0" s="355">
        <f ca="1">SUM(KPI[[#This Row],[Laser (Service)]:[Surgery (Service)]])</f>
        <v>0</v>
      </c>
      <c r="V70" s="269">
        <f ca="1">SUMIFS(SERVICE[Quantity], SERVICE[Employee ID], KPI[[#This Row],[Employee ID]], SERVICE[Surgery Type], "Đại phẫu")</f>
        <v>0</v>
      </c>
      <c r="W70" s="266">
        <f ca="1">SUMIFS(SERVICE[ReScore], SERVICE[Employee ID], KPI[[#This Row],[Employee ID]], SERVICE[Surgery Type], "Đại phẫu")</f>
        <v>0</v>
      </c>
      <c r="X70" s="269">
        <f ca="1">SUMIFS(SERVICE[Quantity], SERVICE[Employee ID], KPI[[#This Row],[Employee ID]], SERVICE[Surgery Type], IF($D$2="CN HÀ NỘI", "Tiểu phẫu"&amp;"*", "*Lầu 5*"))</f>
        <v>0</v>
      </c>
      <c r="Y70" s="266">
        <f ca="1">SUMIFS(SERVICE[ReScore], SERVICE[Employee ID], KPI[[#This Row],[Employee ID]], SERVICE[Surgery Type], IF($D$2="CN HÀ NỘI", "Tiểu phẫu"&amp;"*", "*Lầu 5*"))</f>
        <v>0</v>
      </c>
      <c r="Z70" s="269">
        <f ca="1">SUMIFS(SERVICE[Quantity], SERVICE[Employee ID], KPI[[#This Row],[Employee ID]], SERVICE[Surgery Type], IF($D$2="CN HÀ NỘI", "Tiểu phẫu"&amp;"*", "*Lầu 6*"))</f>
        <v>0</v>
      </c>
      <c r="AA70" s="384">
        <f ca="1">SUMIFS(SERVICE[ReScore], SERVICE[Employee ID], KPI[[#This Row],[Employee ID]], SERVICE[Surgery Type], IF($D$2="CN HÀ NỘI", "Tiểu phẫu"&amp;"*", "*Lầu 6*"))</f>
        <v>0</v>
      </c>
      <c r="AB70" s="384">
        <f ca="1">SUMIFS(CUSTOMER[No. Inpatient], CUSTOMER[Employee ID], KPI[[#This Row],[Employee ID]])</f>
        <v>0</v>
      </c>
    </row>
    <row r="71" spans="1:28" x14ac:dyDescent="0.25">
      <c r="A71" s="62">
        <v>61</v>
      </c>
      <c r="B71" s="62" t="str">
        <f ca="1">IFERROR(INDEX(EMPLOYEES[Employee ID], MATCH(KPI[[#This Row],[No.]], EMPLOYEES[Count_DT], 0)), "")</f>
        <v/>
      </c>
      <c r="C71" s="151" t="str">
        <f ca="1">IFERROR(INDEX(EMPLOYEES[Employee], MATCH(KPI[[#This Row],[Employee ID]], EMPLOYEES[Employee ID], 0)), "")</f>
        <v/>
      </c>
      <c r="D71" s="190" t="str">
        <f ca="1">IFERROR(INDEX(EMPLOYEES[Department], MATCH(KPI[[#This Row],[Employee ID]], EMPLOYEES[Employee ID], 0)), "")</f>
        <v/>
      </c>
      <c r="E71" s="190" t="str">
        <f ca="1">IFERROR(INDEX(EMPLOYEES[Position], MATCH(KPI[[#This Row],[Employee ID]], EMPLOYEES[Employee ID], 0)), "")</f>
        <v/>
      </c>
      <c r="F71" s="200">
        <f ca="1">SUM(KPI[[#This Row],[Surgery (On)]:[Spa (Off)]])</f>
        <v>0</v>
      </c>
      <c r="G71" s="201">
        <f ca="1">SUMIFS(SALE[ReScore], SALE[Employee ID], KPI[[#This Row],[Employee ID]], SALE[Service Implementation], "Phẫu thuật", SALE[Product Name], "&lt;&gt;Chi phí n?m l?u*") - cell_right</f>
        <v>0</v>
      </c>
      <c r="H7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1" s="202">
        <f ca="1">SUMIFS(SALE[ReScore], SALE[Employee ID], KPI[[#This Row],[Employee ID]], SALE[Service Implementation], "Laser", SALE[Product Name], "&lt;&gt;Chi phí n?m l?u*") - cell_right</f>
        <v>0</v>
      </c>
      <c r="J7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1" s="202">
        <f ca="1">SUMIFS(SALE[ReScore], SALE[Employee ID], KPI[[#This Row],[Employee ID]], SALE[Service Implementation], "Spa", SALE[Product Name], "&lt;&gt;Chi phí n?m l?u*") - cell_right</f>
        <v>0</v>
      </c>
      <c r="L7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1" s="228">
        <f ca="1">SUMIFS(SALE_PD[Paid Amount (Base)], SALE_PD[Employee ID], KPI[[#This Row],[Employee ID]], SALE_PD[Product Name], "Chi phí n?m l?u*")</f>
        <v>0</v>
      </c>
      <c r="N71" s="203">
        <f ca="1">SUMIFS(SALE_PD[Paid Amount (Base)], SALE_PD[Employee ID], KPI[[#This Row],[Employee ID]], SALE_PD[Department], KPI[[#This Row],[Department]])</f>
        <v>0</v>
      </c>
      <c r="O71" s="204">
        <f ca="1">IFERROR(SUMIFS(DENTISTRY[Paid Amount (Base)], DENTISTRY[Employee ID], KPI[[#This Row],[Employee ID]]), "")</f>
        <v>0</v>
      </c>
      <c r="P71" s="205">
        <f ca="1">SUMIFS(SERVICE[ReScore], SERVICE[Employee ID], KPI[[#This Row],[Employee ID]], SERVICE[Customer Type], "Tái khám")</f>
        <v>0</v>
      </c>
      <c r="Q7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1" s="205">
        <f ca="1">SUMIFS(SERVICE[ReScore], SERVICE[Employee ID], KPI[[#This Row],[Employee ID]], SERVICE[Customer Type], "&lt;&gt;Tái khám", SERVICE[Service Group], "*PHUN X*")</f>
        <v>0</v>
      </c>
      <c r="T7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1" s="355">
        <f ca="1">SUM(KPI[[#This Row],[Laser (Service)]:[Surgery (Service)]])</f>
        <v>0</v>
      </c>
      <c r="V71" s="269">
        <f ca="1">SUMIFS(SERVICE[Quantity], SERVICE[Employee ID], KPI[[#This Row],[Employee ID]], SERVICE[Surgery Type], "Đại phẫu")</f>
        <v>0</v>
      </c>
      <c r="W71" s="266">
        <f ca="1">SUMIFS(SERVICE[ReScore], SERVICE[Employee ID], KPI[[#This Row],[Employee ID]], SERVICE[Surgery Type], "Đại phẫu")</f>
        <v>0</v>
      </c>
      <c r="X71" s="269">
        <f ca="1">SUMIFS(SERVICE[Quantity], SERVICE[Employee ID], KPI[[#This Row],[Employee ID]], SERVICE[Surgery Type], IF($D$2="CN HÀ NỘI", "Tiểu phẫu"&amp;"*", "*Lầu 5*"))</f>
        <v>0</v>
      </c>
      <c r="Y71" s="266">
        <f ca="1">SUMIFS(SERVICE[ReScore], SERVICE[Employee ID], KPI[[#This Row],[Employee ID]], SERVICE[Surgery Type], IF($D$2="CN HÀ NỘI", "Tiểu phẫu"&amp;"*", "*Lầu 5*"))</f>
        <v>0</v>
      </c>
      <c r="Z71" s="269">
        <f ca="1">SUMIFS(SERVICE[Quantity], SERVICE[Employee ID], KPI[[#This Row],[Employee ID]], SERVICE[Surgery Type], IF($D$2="CN HÀ NỘI", "Tiểu phẫu"&amp;"*", "*Lầu 6*"))</f>
        <v>0</v>
      </c>
      <c r="AA71" s="384">
        <f ca="1">SUMIFS(SERVICE[ReScore], SERVICE[Employee ID], KPI[[#This Row],[Employee ID]], SERVICE[Surgery Type], IF($D$2="CN HÀ NỘI", "Tiểu phẫu"&amp;"*", "*Lầu 6*"))</f>
        <v>0</v>
      </c>
      <c r="AB71" s="384">
        <f ca="1">SUMIFS(CUSTOMER[No. Inpatient], CUSTOMER[Employee ID], KPI[[#This Row],[Employee ID]])</f>
        <v>0</v>
      </c>
    </row>
    <row r="72" spans="1:28" x14ac:dyDescent="0.25">
      <c r="A72" s="62">
        <v>62</v>
      </c>
      <c r="B72" s="62" t="str">
        <f ca="1">IFERROR(INDEX(EMPLOYEES[Employee ID], MATCH(KPI[[#This Row],[No.]], EMPLOYEES[Count_DT], 0)), "")</f>
        <v/>
      </c>
      <c r="C72" s="151" t="str">
        <f ca="1">IFERROR(INDEX(EMPLOYEES[Employee], MATCH(KPI[[#This Row],[Employee ID]], EMPLOYEES[Employee ID], 0)), "")</f>
        <v/>
      </c>
      <c r="D72" s="190" t="str">
        <f ca="1">IFERROR(INDEX(EMPLOYEES[Department], MATCH(KPI[[#This Row],[Employee ID]], EMPLOYEES[Employee ID], 0)), "")</f>
        <v/>
      </c>
      <c r="E72" s="190" t="str">
        <f ca="1">IFERROR(INDEX(EMPLOYEES[Position], MATCH(KPI[[#This Row],[Employee ID]], EMPLOYEES[Employee ID], 0)), "")</f>
        <v/>
      </c>
      <c r="F72" s="200">
        <f ca="1">SUM(KPI[[#This Row],[Surgery (On)]:[Spa (Off)]])</f>
        <v>0</v>
      </c>
      <c r="G72" s="201">
        <f ca="1">SUMIFS(SALE[ReScore], SALE[Employee ID], KPI[[#This Row],[Employee ID]], SALE[Service Implementation], "Phẫu thuật", SALE[Product Name], "&lt;&gt;Chi phí n?m l?u*") - cell_right</f>
        <v>0</v>
      </c>
      <c r="H7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2" s="202">
        <f ca="1">SUMIFS(SALE[ReScore], SALE[Employee ID], KPI[[#This Row],[Employee ID]], SALE[Service Implementation], "Laser", SALE[Product Name], "&lt;&gt;Chi phí n?m l?u*") - cell_right</f>
        <v>0</v>
      </c>
      <c r="J7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2" s="202">
        <f ca="1">SUMIFS(SALE[ReScore], SALE[Employee ID], KPI[[#This Row],[Employee ID]], SALE[Service Implementation], "Spa", SALE[Product Name], "&lt;&gt;Chi phí n?m l?u*") - cell_right</f>
        <v>0</v>
      </c>
      <c r="L7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2" s="228">
        <f ca="1">SUMIFS(SALE_PD[Paid Amount (Base)], SALE_PD[Employee ID], KPI[[#This Row],[Employee ID]], SALE_PD[Product Name], "Chi phí n?m l?u*")</f>
        <v>0</v>
      </c>
      <c r="N72" s="203">
        <f ca="1">SUMIFS(SALE_PD[Paid Amount (Base)], SALE_PD[Employee ID], KPI[[#This Row],[Employee ID]], SALE_PD[Department], KPI[[#This Row],[Department]])</f>
        <v>0</v>
      </c>
      <c r="O72" s="204">
        <f ca="1">IFERROR(SUMIFS(DENTISTRY[Paid Amount (Base)], DENTISTRY[Employee ID], KPI[[#This Row],[Employee ID]]), "")</f>
        <v>0</v>
      </c>
      <c r="P72" s="205">
        <f ca="1">SUMIFS(SERVICE[ReScore], SERVICE[Employee ID], KPI[[#This Row],[Employee ID]], SERVICE[Customer Type], "Tái khám")</f>
        <v>0</v>
      </c>
      <c r="Q7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2" s="205">
        <f ca="1">SUMIFS(SERVICE[ReScore], SERVICE[Employee ID], KPI[[#This Row],[Employee ID]], SERVICE[Customer Type], "&lt;&gt;Tái khám", SERVICE[Service Group], "*PHUN X*")</f>
        <v>0</v>
      </c>
      <c r="T7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2" s="355">
        <f ca="1">SUM(KPI[[#This Row],[Laser (Service)]:[Surgery (Service)]])</f>
        <v>0</v>
      </c>
      <c r="V72" s="269">
        <f ca="1">SUMIFS(SERVICE[Quantity], SERVICE[Employee ID], KPI[[#This Row],[Employee ID]], SERVICE[Surgery Type], "Đại phẫu")</f>
        <v>0</v>
      </c>
      <c r="W72" s="266">
        <f ca="1">SUMIFS(SERVICE[ReScore], SERVICE[Employee ID], KPI[[#This Row],[Employee ID]], SERVICE[Surgery Type], "Đại phẫu")</f>
        <v>0</v>
      </c>
      <c r="X72" s="269">
        <f ca="1">SUMIFS(SERVICE[Quantity], SERVICE[Employee ID], KPI[[#This Row],[Employee ID]], SERVICE[Surgery Type], IF($D$2="CN HÀ NỘI", "Tiểu phẫu"&amp;"*", "*Lầu 5*"))</f>
        <v>0</v>
      </c>
      <c r="Y72" s="266">
        <f ca="1">SUMIFS(SERVICE[ReScore], SERVICE[Employee ID], KPI[[#This Row],[Employee ID]], SERVICE[Surgery Type], IF($D$2="CN HÀ NỘI", "Tiểu phẫu"&amp;"*", "*Lầu 5*"))</f>
        <v>0</v>
      </c>
      <c r="Z72" s="269">
        <f ca="1">SUMIFS(SERVICE[Quantity], SERVICE[Employee ID], KPI[[#This Row],[Employee ID]], SERVICE[Surgery Type], IF($D$2="CN HÀ NỘI", "Tiểu phẫu"&amp;"*", "*Lầu 6*"))</f>
        <v>0</v>
      </c>
      <c r="AA72" s="384">
        <f ca="1">SUMIFS(SERVICE[ReScore], SERVICE[Employee ID], KPI[[#This Row],[Employee ID]], SERVICE[Surgery Type], IF($D$2="CN HÀ NỘI", "Tiểu phẫu"&amp;"*", "*Lầu 6*"))</f>
        <v>0</v>
      </c>
      <c r="AB72" s="384">
        <f ca="1">SUMIFS(CUSTOMER[No. Inpatient], CUSTOMER[Employee ID], KPI[[#This Row],[Employee ID]])</f>
        <v>0</v>
      </c>
    </row>
    <row r="73" spans="1:28" x14ac:dyDescent="0.25">
      <c r="A73" s="62">
        <v>63</v>
      </c>
      <c r="B73" s="62" t="str">
        <f ca="1">IFERROR(INDEX(EMPLOYEES[Employee ID], MATCH(KPI[[#This Row],[No.]], EMPLOYEES[Count_DT], 0)), "")</f>
        <v/>
      </c>
      <c r="C73" s="151" t="str">
        <f ca="1">IFERROR(INDEX(EMPLOYEES[Employee], MATCH(KPI[[#This Row],[Employee ID]], EMPLOYEES[Employee ID], 0)), "")</f>
        <v/>
      </c>
      <c r="D73" s="190" t="str">
        <f ca="1">IFERROR(INDEX(EMPLOYEES[Department], MATCH(KPI[[#This Row],[Employee ID]], EMPLOYEES[Employee ID], 0)), "")</f>
        <v/>
      </c>
      <c r="E73" s="190" t="str">
        <f ca="1">IFERROR(INDEX(EMPLOYEES[Position], MATCH(KPI[[#This Row],[Employee ID]], EMPLOYEES[Employee ID], 0)), "")</f>
        <v/>
      </c>
      <c r="F73" s="200">
        <f ca="1">SUM(KPI[[#This Row],[Surgery (On)]:[Spa (Off)]])</f>
        <v>0</v>
      </c>
      <c r="G73" s="201">
        <f ca="1">SUMIFS(SALE[ReScore], SALE[Employee ID], KPI[[#This Row],[Employee ID]], SALE[Service Implementation], "Phẫu thuật", SALE[Product Name], "&lt;&gt;Chi phí n?m l?u*") - cell_right</f>
        <v>0</v>
      </c>
      <c r="H7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3" s="202">
        <f ca="1">SUMIFS(SALE[ReScore], SALE[Employee ID], KPI[[#This Row],[Employee ID]], SALE[Service Implementation], "Laser", SALE[Product Name], "&lt;&gt;Chi phí n?m l?u*") - cell_right</f>
        <v>0</v>
      </c>
      <c r="J7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3" s="202">
        <f ca="1">SUMIFS(SALE[ReScore], SALE[Employee ID], KPI[[#This Row],[Employee ID]], SALE[Service Implementation], "Spa", SALE[Product Name], "&lt;&gt;Chi phí n?m l?u*") - cell_right</f>
        <v>0</v>
      </c>
      <c r="L7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3" s="228">
        <f ca="1">SUMIFS(SALE_PD[Paid Amount (Base)], SALE_PD[Employee ID], KPI[[#This Row],[Employee ID]], SALE_PD[Product Name], "Chi phí n?m l?u*")</f>
        <v>0</v>
      </c>
      <c r="N73" s="203">
        <f ca="1">SUMIFS(SALE_PD[Paid Amount (Base)], SALE_PD[Employee ID], KPI[[#This Row],[Employee ID]], SALE_PD[Department], KPI[[#This Row],[Department]])</f>
        <v>0</v>
      </c>
      <c r="O73" s="204">
        <f ca="1">IFERROR(SUMIFS(DENTISTRY[Paid Amount (Base)], DENTISTRY[Employee ID], KPI[[#This Row],[Employee ID]]), "")</f>
        <v>0</v>
      </c>
      <c r="P73" s="205">
        <f ca="1">SUMIFS(SERVICE[ReScore], SERVICE[Employee ID], KPI[[#This Row],[Employee ID]], SERVICE[Customer Type], "Tái khám")</f>
        <v>0</v>
      </c>
      <c r="Q7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3" s="205">
        <f ca="1">SUMIFS(SERVICE[ReScore], SERVICE[Employee ID], KPI[[#This Row],[Employee ID]], SERVICE[Customer Type], "&lt;&gt;Tái khám", SERVICE[Service Group], "*PHUN X*")</f>
        <v>0</v>
      </c>
      <c r="T7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3" s="355">
        <f ca="1">SUM(KPI[[#This Row],[Laser (Service)]:[Surgery (Service)]])</f>
        <v>0</v>
      </c>
      <c r="V73" s="269">
        <f ca="1">SUMIFS(SERVICE[Quantity], SERVICE[Employee ID], KPI[[#This Row],[Employee ID]], SERVICE[Surgery Type], "Đại phẫu")</f>
        <v>0</v>
      </c>
      <c r="W73" s="266">
        <f ca="1">SUMIFS(SERVICE[ReScore], SERVICE[Employee ID], KPI[[#This Row],[Employee ID]], SERVICE[Surgery Type], "Đại phẫu")</f>
        <v>0</v>
      </c>
      <c r="X73" s="269">
        <f ca="1">SUMIFS(SERVICE[Quantity], SERVICE[Employee ID], KPI[[#This Row],[Employee ID]], SERVICE[Surgery Type], IF($D$2="CN HÀ NỘI", "Tiểu phẫu"&amp;"*", "*Lầu 5*"))</f>
        <v>0</v>
      </c>
      <c r="Y73" s="266">
        <f ca="1">SUMIFS(SERVICE[ReScore], SERVICE[Employee ID], KPI[[#This Row],[Employee ID]], SERVICE[Surgery Type], IF($D$2="CN HÀ NỘI", "Tiểu phẫu"&amp;"*", "*Lầu 5*"))</f>
        <v>0</v>
      </c>
      <c r="Z73" s="269">
        <f ca="1">SUMIFS(SERVICE[Quantity], SERVICE[Employee ID], KPI[[#This Row],[Employee ID]], SERVICE[Surgery Type], IF($D$2="CN HÀ NỘI", "Tiểu phẫu"&amp;"*", "*Lầu 6*"))</f>
        <v>0</v>
      </c>
      <c r="AA73" s="384">
        <f ca="1">SUMIFS(SERVICE[ReScore], SERVICE[Employee ID], KPI[[#This Row],[Employee ID]], SERVICE[Surgery Type], IF($D$2="CN HÀ NỘI", "Tiểu phẫu"&amp;"*", "*Lầu 6*"))</f>
        <v>0</v>
      </c>
      <c r="AB73" s="384">
        <f ca="1">SUMIFS(CUSTOMER[No. Inpatient], CUSTOMER[Employee ID], KPI[[#This Row],[Employee ID]])</f>
        <v>0</v>
      </c>
    </row>
    <row r="74" spans="1:28" x14ac:dyDescent="0.25">
      <c r="A74" s="62">
        <v>64</v>
      </c>
      <c r="B74" s="62" t="str">
        <f ca="1">IFERROR(INDEX(EMPLOYEES[Employee ID], MATCH(KPI[[#This Row],[No.]], EMPLOYEES[Count_DT], 0)), "")</f>
        <v/>
      </c>
      <c r="C74" s="151" t="str">
        <f ca="1">IFERROR(INDEX(EMPLOYEES[Employee], MATCH(KPI[[#This Row],[Employee ID]], EMPLOYEES[Employee ID], 0)), "")</f>
        <v/>
      </c>
      <c r="D74" s="190" t="str">
        <f ca="1">IFERROR(INDEX(EMPLOYEES[Department], MATCH(KPI[[#This Row],[Employee ID]], EMPLOYEES[Employee ID], 0)), "")</f>
        <v/>
      </c>
      <c r="E74" s="190" t="str">
        <f ca="1">IFERROR(INDEX(EMPLOYEES[Position], MATCH(KPI[[#This Row],[Employee ID]], EMPLOYEES[Employee ID], 0)), "")</f>
        <v/>
      </c>
      <c r="F74" s="200">
        <f ca="1">SUM(KPI[[#This Row],[Surgery (On)]:[Spa (Off)]])</f>
        <v>0</v>
      </c>
      <c r="G74" s="201">
        <f ca="1">SUMIFS(SALE[ReScore], SALE[Employee ID], KPI[[#This Row],[Employee ID]], SALE[Service Implementation], "Phẫu thuật", SALE[Product Name], "&lt;&gt;Chi phí n?m l?u*") - cell_right</f>
        <v>0</v>
      </c>
      <c r="H7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4" s="202">
        <f ca="1">SUMIFS(SALE[ReScore], SALE[Employee ID], KPI[[#This Row],[Employee ID]], SALE[Service Implementation], "Laser", SALE[Product Name], "&lt;&gt;Chi phí n?m l?u*") - cell_right</f>
        <v>0</v>
      </c>
      <c r="J7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4" s="202">
        <f ca="1">SUMIFS(SALE[ReScore], SALE[Employee ID], KPI[[#This Row],[Employee ID]], SALE[Service Implementation], "Spa", SALE[Product Name], "&lt;&gt;Chi phí n?m l?u*") - cell_right</f>
        <v>0</v>
      </c>
      <c r="L7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4" s="228">
        <f ca="1">SUMIFS(SALE_PD[Paid Amount (Base)], SALE_PD[Employee ID], KPI[[#This Row],[Employee ID]], SALE_PD[Product Name], "Chi phí n?m l?u*")</f>
        <v>0</v>
      </c>
      <c r="N74" s="203">
        <f ca="1">SUMIFS(SALE_PD[Paid Amount (Base)], SALE_PD[Employee ID], KPI[[#This Row],[Employee ID]], SALE_PD[Department], KPI[[#This Row],[Department]])</f>
        <v>0</v>
      </c>
      <c r="O74" s="204">
        <f ca="1">IFERROR(SUMIFS(DENTISTRY[Paid Amount (Base)], DENTISTRY[Employee ID], KPI[[#This Row],[Employee ID]]), "")</f>
        <v>0</v>
      </c>
      <c r="P74" s="205">
        <f ca="1">SUMIFS(SERVICE[ReScore], SERVICE[Employee ID], KPI[[#This Row],[Employee ID]], SERVICE[Customer Type], "Tái khám")</f>
        <v>0</v>
      </c>
      <c r="Q7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4" s="205">
        <f ca="1">SUMIFS(SERVICE[ReScore], SERVICE[Employee ID], KPI[[#This Row],[Employee ID]], SERVICE[Customer Type], "&lt;&gt;Tái khám", SERVICE[Service Group], "*PHUN X*")</f>
        <v>0</v>
      </c>
      <c r="T7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4" s="355">
        <f ca="1">SUM(KPI[[#This Row],[Laser (Service)]:[Surgery (Service)]])</f>
        <v>0</v>
      </c>
      <c r="V74" s="269">
        <f ca="1">SUMIFS(SERVICE[Quantity], SERVICE[Employee ID], KPI[[#This Row],[Employee ID]], SERVICE[Surgery Type], "Đại phẫu")</f>
        <v>0</v>
      </c>
      <c r="W74" s="266">
        <f ca="1">SUMIFS(SERVICE[ReScore], SERVICE[Employee ID], KPI[[#This Row],[Employee ID]], SERVICE[Surgery Type], "Đại phẫu")</f>
        <v>0</v>
      </c>
      <c r="X74" s="269">
        <f ca="1">SUMIFS(SERVICE[Quantity], SERVICE[Employee ID], KPI[[#This Row],[Employee ID]], SERVICE[Surgery Type], IF($D$2="CN HÀ NỘI", "Tiểu phẫu"&amp;"*", "*Lầu 5*"))</f>
        <v>0</v>
      </c>
      <c r="Y74" s="266">
        <f ca="1">SUMIFS(SERVICE[ReScore], SERVICE[Employee ID], KPI[[#This Row],[Employee ID]], SERVICE[Surgery Type], IF($D$2="CN HÀ NỘI", "Tiểu phẫu"&amp;"*", "*Lầu 5*"))</f>
        <v>0</v>
      </c>
      <c r="Z74" s="269">
        <f ca="1">SUMIFS(SERVICE[Quantity], SERVICE[Employee ID], KPI[[#This Row],[Employee ID]], SERVICE[Surgery Type], IF($D$2="CN HÀ NỘI", "Tiểu phẫu"&amp;"*", "*Lầu 6*"))</f>
        <v>0</v>
      </c>
      <c r="AA74" s="384">
        <f ca="1">SUMIFS(SERVICE[ReScore], SERVICE[Employee ID], KPI[[#This Row],[Employee ID]], SERVICE[Surgery Type], IF($D$2="CN HÀ NỘI", "Tiểu phẫu"&amp;"*", "*Lầu 6*"))</f>
        <v>0</v>
      </c>
      <c r="AB74" s="384">
        <f ca="1">SUMIFS(CUSTOMER[No. Inpatient], CUSTOMER[Employee ID], KPI[[#This Row],[Employee ID]])</f>
        <v>0</v>
      </c>
    </row>
    <row r="75" spans="1:28" x14ac:dyDescent="0.25">
      <c r="A75" s="62">
        <v>65</v>
      </c>
      <c r="B75" s="62" t="str">
        <f ca="1">IFERROR(INDEX(EMPLOYEES[Employee ID], MATCH(KPI[[#This Row],[No.]], EMPLOYEES[Count_DT], 0)), "")</f>
        <v/>
      </c>
      <c r="C75" s="151" t="str">
        <f ca="1">IFERROR(INDEX(EMPLOYEES[Employee], MATCH(KPI[[#This Row],[Employee ID]], EMPLOYEES[Employee ID], 0)), "")</f>
        <v/>
      </c>
      <c r="D75" s="190" t="str">
        <f ca="1">IFERROR(INDEX(EMPLOYEES[Department], MATCH(KPI[[#This Row],[Employee ID]], EMPLOYEES[Employee ID], 0)), "")</f>
        <v/>
      </c>
      <c r="E75" s="190" t="str">
        <f ca="1">IFERROR(INDEX(EMPLOYEES[Position], MATCH(KPI[[#This Row],[Employee ID]], EMPLOYEES[Employee ID], 0)), "")</f>
        <v/>
      </c>
      <c r="F75" s="200">
        <f ca="1">SUM(KPI[[#This Row],[Surgery (On)]:[Spa (Off)]])</f>
        <v>0</v>
      </c>
      <c r="G75" s="201">
        <f ca="1">SUMIFS(SALE[ReScore], SALE[Employee ID], KPI[[#This Row],[Employee ID]], SALE[Service Implementation], "Phẫu thuật", SALE[Product Name], "&lt;&gt;Chi phí n?m l?u*") - cell_right</f>
        <v>0</v>
      </c>
      <c r="H7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5" s="202">
        <f ca="1">SUMIFS(SALE[ReScore], SALE[Employee ID], KPI[[#This Row],[Employee ID]], SALE[Service Implementation], "Laser", SALE[Product Name], "&lt;&gt;Chi phí n?m l?u*") - cell_right</f>
        <v>0</v>
      </c>
      <c r="J7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5" s="202">
        <f ca="1">SUMIFS(SALE[ReScore], SALE[Employee ID], KPI[[#This Row],[Employee ID]], SALE[Service Implementation], "Spa", SALE[Product Name], "&lt;&gt;Chi phí n?m l?u*") - cell_right</f>
        <v>0</v>
      </c>
      <c r="L7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5" s="228">
        <f ca="1">SUMIFS(SALE_PD[Paid Amount (Base)], SALE_PD[Employee ID], KPI[[#This Row],[Employee ID]], SALE_PD[Product Name], "Chi phí n?m l?u*")</f>
        <v>0</v>
      </c>
      <c r="N75" s="203">
        <f ca="1">SUMIFS(SALE_PD[Paid Amount (Base)], SALE_PD[Employee ID], KPI[[#This Row],[Employee ID]], SALE_PD[Department], KPI[[#This Row],[Department]])</f>
        <v>0</v>
      </c>
      <c r="O75" s="204">
        <f ca="1">IFERROR(SUMIFS(DENTISTRY[Paid Amount (Base)], DENTISTRY[Employee ID], KPI[[#This Row],[Employee ID]]), "")</f>
        <v>0</v>
      </c>
      <c r="P75" s="205">
        <f ca="1">SUMIFS(SERVICE[ReScore], SERVICE[Employee ID], KPI[[#This Row],[Employee ID]], SERVICE[Customer Type], "Tái khám")</f>
        <v>0</v>
      </c>
      <c r="Q7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5" s="205">
        <f ca="1">SUMIFS(SERVICE[ReScore], SERVICE[Employee ID], KPI[[#This Row],[Employee ID]], SERVICE[Customer Type], "&lt;&gt;Tái khám", SERVICE[Service Group], "*PHUN X*")</f>
        <v>0</v>
      </c>
      <c r="T7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5" s="355">
        <f ca="1">SUM(KPI[[#This Row],[Laser (Service)]:[Surgery (Service)]])</f>
        <v>0</v>
      </c>
      <c r="V75" s="269">
        <f ca="1">SUMIFS(SERVICE[Quantity], SERVICE[Employee ID], KPI[[#This Row],[Employee ID]], SERVICE[Surgery Type], "Đại phẫu")</f>
        <v>0</v>
      </c>
      <c r="W75" s="266">
        <f ca="1">SUMIFS(SERVICE[ReScore], SERVICE[Employee ID], KPI[[#This Row],[Employee ID]], SERVICE[Surgery Type], "Đại phẫu")</f>
        <v>0</v>
      </c>
      <c r="X75" s="269">
        <f ca="1">SUMIFS(SERVICE[Quantity], SERVICE[Employee ID], KPI[[#This Row],[Employee ID]], SERVICE[Surgery Type], IF($D$2="CN HÀ NỘI", "Tiểu phẫu"&amp;"*", "*Lầu 5*"))</f>
        <v>0</v>
      </c>
      <c r="Y75" s="266">
        <f ca="1">SUMIFS(SERVICE[ReScore], SERVICE[Employee ID], KPI[[#This Row],[Employee ID]], SERVICE[Surgery Type], IF($D$2="CN HÀ NỘI", "Tiểu phẫu"&amp;"*", "*Lầu 5*"))</f>
        <v>0</v>
      </c>
      <c r="Z75" s="269">
        <f ca="1">SUMIFS(SERVICE[Quantity], SERVICE[Employee ID], KPI[[#This Row],[Employee ID]], SERVICE[Surgery Type], IF($D$2="CN HÀ NỘI", "Tiểu phẫu"&amp;"*", "*Lầu 6*"))</f>
        <v>0</v>
      </c>
      <c r="AA75" s="384">
        <f ca="1">SUMIFS(SERVICE[ReScore], SERVICE[Employee ID], KPI[[#This Row],[Employee ID]], SERVICE[Surgery Type], IF($D$2="CN HÀ NỘI", "Tiểu phẫu"&amp;"*", "*Lầu 6*"))</f>
        <v>0</v>
      </c>
      <c r="AB75" s="384">
        <f ca="1">SUMIFS(CUSTOMER[No. Inpatient], CUSTOMER[Employee ID], KPI[[#This Row],[Employee ID]])</f>
        <v>0</v>
      </c>
    </row>
    <row r="76" spans="1:28" x14ac:dyDescent="0.25">
      <c r="A76" s="62">
        <v>66</v>
      </c>
      <c r="B76" s="62" t="str">
        <f ca="1">IFERROR(INDEX(EMPLOYEES[Employee ID], MATCH(KPI[[#This Row],[No.]], EMPLOYEES[Count_DT], 0)), "")</f>
        <v/>
      </c>
      <c r="C76" s="151" t="str">
        <f ca="1">IFERROR(INDEX(EMPLOYEES[Employee], MATCH(KPI[[#This Row],[Employee ID]], EMPLOYEES[Employee ID], 0)), "")</f>
        <v/>
      </c>
      <c r="D76" s="190" t="str">
        <f ca="1">IFERROR(INDEX(EMPLOYEES[Department], MATCH(KPI[[#This Row],[Employee ID]], EMPLOYEES[Employee ID], 0)), "")</f>
        <v/>
      </c>
      <c r="E76" s="190" t="str">
        <f ca="1">IFERROR(INDEX(EMPLOYEES[Position], MATCH(KPI[[#This Row],[Employee ID]], EMPLOYEES[Employee ID], 0)), "")</f>
        <v/>
      </c>
      <c r="F76" s="200">
        <f ca="1">SUM(KPI[[#This Row],[Surgery (On)]:[Spa (Off)]])</f>
        <v>0</v>
      </c>
      <c r="G76" s="201">
        <f ca="1">SUMIFS(SALE[ReScore], SALE[Employee ID], KPI[[#This Row],[Employee ID]], SALE[Service Implementation], "Phẫu thuật", SALE[Product Name], "&lt;&gt;Chi phí n?m l?u*") - cell_right</f>
        <v>0</v>
      </c>
      <c r="H7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6" s="202">
        <f ca="1">SUMIFS(SALE[ReScore], SALE[Employee ID], KPI[[#This Row],[Employee ID]], SALE[Service Implementation], "Laser", SALE[Product Name], "&lt;&gt;Chi phí n?m l?u*") - cell_right</f>
        <v>0</v>
      </c>
      <c r="J7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6" s="202">
        <f ca="1">SUMIFS(SALE[ReScore], SALE[Employee ID], KPI[[#This Row],[Employee ID]], SALE[Service Implementation], "Spa", SALE[Product Name], "&lt;&gt;Chi phí n?m l?u*") - cell_right</f>
        <v>0</v>
      </c>
      <c r="L7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6" s="228">
        <f ca="1">SUMIFS(SALE_PD[Paid Amount (Base)], SALE_PD[Employee ID], KPI[[#This Row],[Employee ID]], SALE_PD[Product Name], "Chi phí n?m l?u*")</f>
        <v>0</v>
      </c>
      <c r="N76" s="203">
        <f ca="1">SUMIFS(SALE_PD[Paid Amount (Base)], SALE_PD[Employee ID], KPI[[#This Row],[Employee ID]], SALE_PD[Department], KPI[[#This Row],[Department]])</f>
        <v>0</v>
      </c>
      <c r="O76" s="204">
        <f ca="1">IFERROR(SUMIFS(DENTISTRY[Paid Amount (Base)], DENTISTRY[Employee ID], KPI[[#This Row],[Employee ID]]), "")</f>
        <v>0</v>
      </c>
      <c r="P76" s="205">
        <f ca="1">SUMIFS(SERVICE[ReScore], SERVICE[Employee ID], KPI[[#This Row],[Employee ID]], SERVICE[Customer Type], "Tái khám")</f>
        <v>0</v>
      </c>
      <c r="Q7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6" s="205">
        <f ca="1">SUMIFS(SERVICE[ReScore], SERVICE[Employee ID], KPI[[#This Row],[Employee ID]], SERVICE[Customer Type], "&lt;&gt;Tái khám", SERVICE[Service Group], "*PHUN X*")</f>
        <v>0</v>
      </c>
      <c r="T7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6" s="355">
        <f ca="1">SUM(KPI[[#This Row],[Laser (Service)]:[Surgery (Service)]])</f>
        <v>0</v>
      </c>
      <c r="V76" s="269">
        <f ca="1">SUMIFS(SERVICE[Quantity], SERVICE[Employee ID], KPI[[#This Row],[Employee ID]], SERVICE[Surgery Type], "Đại phẫu")</f>
        <v>0</v>
      </c>
      <c r="W76" s="266">
        <f ca="1">SUMIFS(SERVICE[ReScore], SERVICE[Employee ID], KPI[[#This Row],[Employee ID]], SERVICE[Surgery Type], "Đại phẫu")</f>
        <v>0</v>
      </c>
      <c r="X76" s="269">
        <f ca="1">SUMIFS(SERVICE[Quantity], SERVICE[Employee ID], KPI[[#This Row],[Employee ID]], SERVICE[Surgery Type], IF($D$2="CN HÀ NỘI", "Tiểu phẫu"&amp;"*", "*Lầu 5*"))</f>
        <v>0</v>
      </c>
      <c r="Y76" s="266">
        <f ca="1">SUMIFS(SERVICE[ReScore], SERVICE[Employee ID], KPI[[#This Row],[Employee ID]], SERVICE[Surgery Type], IF($D$2="CN HÀ NỘI", "Tiểu phẫu"&amp;"*", "*Lầu 5*"))</f>
        <v>0</v>
      </c>
      <c r="Z76" s="269">
        <f ca="1">SUMIFS(SERVICE[Quantity], SERVICE[Employee ID], KPI[[#This Row],[Employee ID]], SERVICE[Surgery Type], IF($D$2="CN HÀ NỘI", "Tiểu phẫu"&amp;"*", "*Lầu 6*"))</f>
        <v>0</v>
      </c>
      <c r="AA76" s="384">
        <f ca="1">SUMIFS(SERVICE[ReScore], SERVICE[Employee ID], KPI[[#This Row],[Employee ID]], SERVICE[Surgery Type], IF($D$2="CN HÀ NỘI", "Tiểu phẫu"&amp;"*", "*Lầu 6*"))</f>
        <v>0</v>
      </c>
      <c r="AB76" s="384">
        <f ca="1">SUMIFS(CUSTOMER[No. Inpatient], CUSTOMER[Employee ID], KPI[[#This Row],[Employee ID]])</f>
        <v>0</v>
      </c>
    </row>
    <row r="77" spans="1:28" x14ac:dyDescent="0.25">
      <c r="A77" s="62">
        <v>67</v>
      </c>
      <c r="B77" s="62" t="str">
        <f ca="1">IFERROR(INDEX(EMPLOYEES[Employee ID], MATCH(KPI[[#This Row],[No.]], EMPLOYEES[Count_DT], 0)), "")</f>
        <v/>
      </c>
      <c r="C77" s="151" t="str">
        <f ca="1">IFERROR(INDEX(EMPLOYEES[Employee], MATCH(KPI[[#This Row],[Employee ID]], EMPLOYEES[Employee ID], 0)), "")</f>
        <v/>
      </c>
      <c r="D77" s="190" t="str">
        <f ca="1">IFERROR(INDEX(EMPLOYEES[Department], MATCH(KPI[[#This Row],[Employee ID]], EMPLOYEES[Employee ID], 0)), "")</f>
        <v/>
      </c>
      <c r="E77" s="190" t="str">
        <f ca="1">IFERROR(INDEX(EMPLOYEES[Position], MATCH(KPI[[#This Row],[Employee ID]], EMPLOYEES[Employee ID], 0)), "")</f>
        <v/>
      </c>
      <c r="F77" s="200">
        <f ca="1">SUM(KPI[[#This Row],[Surgery (On)]:[Spa (Off)]])</f>
        <v>0</v>
      </c>
      <c r="G77" s="201">
        <f ca="1">SUMIFS(SALE[ReScore], SALE[Employee ID], KPI[[#This Row],[Employee ID]], SALE[Service Implementation], "Phẫu thuật", SALE[Product Name], "&lt;&gt;Chi phí n?m l?u*") - cell_right</f>
        <v>0</v>
      </c>
      <c r="H7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7" s="202">
        <f ca="1">SUMIFS(SALE[ReScore], SALE[Employee ID], KPI[[#This Row],[Employee ID]], SALE[Service Implementation], "Laser", SALE[Product Name], "&lt;&gt;Chi phí n?m l?u*") - cell_right</f>
        <v>0</v>
      </c>
      <c r="J7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7" s="202">
        <f ca="1">SUMIFS(SALE[ReScore], SALE[Employee ID], KPI[[#This Row],[Employee ID]], SALE[Service Implementation], "Spa", SALE[Product Name], "&lt;&gt;Chi phí n?m l?u*") - cell_right</f>
        <v>0</v>
      </c>
      <c r="L7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7" s="228">
        <f ca="1">SUMIFS(SALE_PD[Paid Amount (Base)], SALE_PD[Employee ID], KPI[[#This Row],[Employee ID]], SALE_PD[Product Name], "Chi phí n?m l?u*")</f>
        <v>0</v>
      </c>
      <c r="N77" s="203">
        <f ca="1">SUMIFS(SALE_PD[Paid Amount (Base)], SALE_PD[Employee ID], KPI[[#This Row],[Employee ID]], SALE_PD[Department], KPI[[#This Row],[Department]])</f>
        <v>0</v>
      </c>
      <c r="O77" s="204">
        <f ca="1">IFERROR(SUMIFS(DENTISTRY[Paid Amount (Base)], DENTISTRY[Employee ID], KPI[[#This Row],[Employee ID]]), "")</f>
        <v>0</v>
      </c>
      <c r="P77" s="205">
        <f ca="1">SUMIFS(SERVICE[ReScore], SERVICE[Employee ID], KPI[[#This Row],[Employee ID]], SERVICE[Customer Type], "Tái khám")</f>
        <v>0</v>
      </c>
      <c r="Q7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7" s="205">
        <f ca="1">SUMIFS(SERVICE[ReScore], SERVICE[Employee ID], KPI[[#This Row],[Employee ID]], SERVICE[Customer Type], "&lt;&gt;Tái khám", SERVICE[Service Group], "*PHUN X*")</f>
        <v>0</v>
      </c>
      <c r="T7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7" s="355">
        <f ca="1">SUM(KPI[[#This Row],[Laser (Service)]:[Surgery (Service)]])</f>
        <v>0</v>
      </c>
      <c r="V77" s="269">
        <f ca="1">SUMIFS(SERVICE[Quantity], SERVICE[Employee ID], KPI[[#This Row],[Employee ID]], SERVICE[Surgery Type], "Đại phẫu")</f>
        <v>0</v>
      </c>
      <c r="W77" s="266">
        <f ca="1">SUMIFS(SERVICE[ReScore], SERVICE[Employee ID], KPI[[#This Row],[Employee ID]], SERVICE[Surgery Type], "Đại phẫu")</f>
        <v>0</v>
      </c>
      <c r="X77" s="269">
        <f ca="1">SUMIFS(SERVICE[Quantity], SERVICE[Employee ID], KPI[[#This Row],[Employee ID]], SERVICE[Surgery Type], IF($D$2="CN HÀ NỘI", "Tiểu phẫu"&amp;"*", "*Lầu 5*"))</f>
        <v>0</v>
      </c>
      <c r="Y77" s="266">
        <f ca="1">SUMIFS(SERVICE[ReScore], SERVICE[Employee ID], KPI[[#This Row],[Employee ID]], SERVICE[Surgery Type], IF($D$2="CN HÀ NỘI", "Tiểu phẫu"&amp;"*", "*Lầu 5*"))</f>
        <v>0</v>
      </c>
      <c r="Z77" s="269">
        <f ca="1">SUMIFS(SERVICE[Quantity], SERVICE[Employee ID], KPI[[#This Row],[Employee ID]], SERVICE[Surgery Type], IF($D$2="CN HÀ NỘI", "Tiểu phẫu"&amp;"*", "*Lầu 6*"))</f>
        <v>0</v>
      </c>
      <c r="AA77" s="384">
        <f ca="1">SUMIFS(SERVICE[ReScore], SERVICE[Employee ID], KPI[[#This Row],[Employee ID]], SERVICE[Surgery Type], IF($D$2="CN HÀ NỘI", "Tiểu phẫu"&amp;"*", "*Lầu 6*"))</f>
        <v>0</v>
      </c>
      <c r="AB77" s="384">
        <f ca="1">SUMIFS(CUSTOMER[No. Inpatient], CUSTOMER[Employee ID], KPI[[#This Row],[Employee ID]])</f>
        <v>0</v>
      </c>
    </row>
    <row r="78" spans="1:28" x14ac:dyDescent="0.25">
      <c r="A78" s="62">
        <v>68</v>
      </c>
      <c r="B78" s="62" t="str">
        <f ca="1">IFERROR(INDEX(EMPLOYEES[Employee ID], MATCH(KPI[[#This Row],[No.]], EMPLOYEES[Count_DT], 0)), "")</f>
        <v/>
      </c>
      <c r="C78" s="151" t="str">
        <f ca="1">IFERROR(INDEX(EMPLOYEES[Employee], MATCH(KPI[[#This Row],[Employee ID]], EMPLOYEES[Employee ID], 0)), "")</f>
        <v/>
      </c>
      <c r="D78" s="190" t="str">
        <f ca="1">IFERROR(INDEX(EMPLOYEES[Department], MATCH(KPI[[#This Row],[Employee ID]], EMPLOYEES[Employee ID], 0)), "")</f>
        <v/>
      </c>
      <c r="E78" s="190" t="str">
        <f ca="1">IFERROR(INDEX(EMPLOYEES[Position], MATCH(KPI[[#This Row],[Employee ID]], EMPLOYEES[Employee ID], 0)), "")</f>
        <v/>
      </c>
      <c r="F78" s="200">
        <f ca="1">SUM(KPI[[#This Row],[Surgery (On)]:[Spa (Off)]])</f>
        <v>0</v>
      </c>
      <c r="G78" s="201">
        <f ca="1">SUMIFS(SALE[ReScore], SALE[Employee ID], KPI[[#This Row],[Employee ID]], SALE[Service Implementation], "Phẫu thuật", SALE[Product Name], "&lt;&gt;Chi phí n?m l?u*") - cell_right</f>
        <v>0</v>
      </c>
      <c r="H7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8" s="202">
        <f ca="1">SUMIFS(SALE[ReScore], SALE[Employee ID], KPI[[#This Row],[Employee ID]], SALE[Service Implementation], "Laser", SALE[Product Name], "&lt;&gt;Chi phí n?m l?u*") - cell_right</f>
        <v>0</v>
      </c>
      <c r="J7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8" s="202">
        <f ca="1">SUMIFS(SALE[ReScore], SALE[Employee ID], KPI[[#This Row],[Employee ID]], SALE[Service Implementation], "Spa", SALE[Product Name], "&lt;&gt;Chi phí n?m l?u*") - cell_right</f>
        <v>0</v>
      </c>
      <c r="L7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8" s="228">
        <f ca="1">SUMIFS(SALE_PD[Paid Amount (Base)], SALE_PD[Employee ID], KPI[[#This Row],[Employee ID]], SALE_PD[Product Name], "Chi phí n?m l?u*")</f>
        <v>0</v>
      </c>
      <c r="N78" s="203">
        <f ca="1">SUMIFS(SALE_PD[Paid Amount (Base)], SALE_PD[Employee ID], KPI[[#This Row],[Employee ID]], SALE_PD[Department], KPI[[#This Row],[Department]])</f>
        <v>0</v>
      </c>
      <c r="O78" s="204">
        <f ca="1">IFERROR(SUMIFS(DENTISTRY[Paid Amount (Base)], DENTISTRY[Employee ID], KPI[[#This Row],[Employee ID]]), "")</f>
        <v>0</v>
      </c>
      <c r="P78" s="205">
        <f ca="1">SUMIFS(SERVICE[ReScore], SERVICE[Employee ID], KPI[[#This Row],[Employee ID]], SERVICE[Customer Type], "Tái khám")</f>
        <v>0</v>
      </c>
      <c r="Q7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8" s="205">
        <f ca="1">SUMIFS(SERVICE[ReScore], SERVICE[Employee ID], KPI[[#This Row],[Employee ID]], SERVICE[Customer Type], "&lt;&gt;Tái khám", SERVICE[Service Group], "*PHUN X*")</f>
        <v>0</v>
      </c>
      <c r="T7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8" s="355">
        <f ca="1">SUM(KPI[[#This Row],[Laser (Service)]:[Surgery (Service)]])</f>
        <v>0</v>
      </c>
      <c r="V78" s="269">
        <f ca="1">SUMIFS(SERVICE[Quantity], SERVICE[Employee ID], KPI[[#This Row],[Employee ID]], SERVICE[Surgery Type], "Đại phẫu")</f>
        <v>0</v>
      </c>
      <c r="W78" s="266">
        <f ca="1">SUMIFS(SERVICE[ReScore], SERVICE[Employee ID], KPI[[#This Row],[Employee ID]], SERVICE[Surgery Type], "Đại phẫu")</f>
        <v>0</v>
      </c>
      <c r="X78" s="269">
        <f ca="1">SUMIFS(SERVICE[Quantity], SERVICE[Employee ID], KPI[[#This Row],[Employee ID]], SERVICE[Surgery Type], IF($D$2="CN HÀ NỘI", "Tiểu phẫu"&amp;"*", "*Lầu 5*"))</f>
        <v>0</v>
      </c>
      <c r="Y78" s="266">
        <f ca="1">SUMIFS(SERVICE[ReScore], SERVICE[Employee ID], KPI[[#This Row],[Employee ID]], SERVICE[Surgery Type], IF($D$2="CN HÀ NỘI", "Tiểu phẫu"&amp;"*", "*Lầu 5*"))</f>
        <v>0</v>
      </c>
      <c r="Z78" s="269">
        <f ca="1">SUMIFS(SERVICE[Quantity], SERVICE[Employee ID], KPI[[#This Row],[Employee ID]], SERVICE[Surgery Type], IF($D$2="CN HÀ NỘI", "Tiểu phẫu"&amp;"*", "*Lầu 6*"))</f>
        <v>0</v>
      </c>
      <c r="AA78" s="384">
        <f ca="1">SUMIFS(SERVICE[ReScore], SERVICE[Employee ID], KPI[[#This Row],[Employee ID]], SERVICE[Surgery Type], IF($D$2="CN HÀ NỘI", "Tiểu phẫu"&amp;"*", "*Lầu 6*"))</f>
        <v>0</v>
      </c>
      <c r="AB78" s="384">
        <f ca="1">SUMIFS(CUSTOMER[No. Inpatient], CUSTOMER[Employee ID], KPI[[#This Row],[Employee ID]])</f>
        <v>0</v>
      </c>
    </row>
    <row r="79" spans="1:28" x14ac:dyDescent="0.25">
      <c r="A79" s="62">
        <v>69</v>
      </c>
      <c r="B79" s="62" t="str">
        <f ca="1">IFERROR(INDEX(EMPLOYEES[Employee ID], MATCH(KPI[[#This Row],[No.]], EMPLOYEES[Count_DT], 0)), "")</f>
        <v/>
      </c>
      <c r="C79" s="151" t="str">
        <f ca="1">IFERROR(INDEX(EMPLOYEES[Employee], MATCH(KPI[[#This Row],[Employee ID]], EMPLOYEES[Employee ID], 0)), "")</f>
        <v/>
      </c>
      <c r="D79" s="190" t="str">
        <f ca="1">IFERROR(INDEX(EMPLOYEES[Department], MATCH(KPI[[#This Row],[Employee ID]], EMPLOYEES[Employee ID], 0)), "")</f>
        <v/>
      </c>
      <c r="E79" s="190" t="str">
        <f ca="1">IFERROR(INDEX(EMPLOYEES[Position], MATCH(KPI[[#This Row],[Employee ID]], EMPLOYEES[Employee ID], 0)), "")</f>
        <v/>
      </c>
      <c r="F79" s="200">
        <f ca="1">SUM(KPI[[#This Row],[Surgery (On)]:[Spa (Off)]])</f>
        <v>0</v>
      </c>
      <c r="G79" s="201">
        <f ca="1">SUMIFS(SALE[ReScore], SALE[Employee ID], KPI[[#This Row],[Employee ID]], SALE[Service Implementation], "Phẫu thuật", SALE[Product Name], "&lt;&gt;Chi phí n?m l?u*") - cell_right</f>
        <v>0</v>
      </c>
      <c r="H7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79" s="202">
        <f ca="1">SUMIFS(SALE[ReScore], SALE[Employee ID], KPI[[#This Row],[Employee ID]], SALE[Service Implementation], "Laser", SALE[Product Name], "&lt;&gt;Chi phí n?m l?u*") - cell_right</f>
        <v>0</v>
      </c>
      <c r="J7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79" s="202">
        <f ca="1">SUMIFS(SALE[ReScore], SALE[Employee ID], KPI[[#This Row],[Employee ID]], SALE[Service Implementation], "Spa", SALE[Product Name], "&lt;&gt;Chi phí n?m l?u*") - cell_right</f>
        <v>0</v>
      </c>
      <c r="L7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79" s="228">
        <f ca="1">SUMIFS(SALE_PD[Paid Amount (Base)], SALE_PD[Employee ID], KPI[[#This Row],[Employee ID]], SALE_PD[Product Name], "Chi phí n?m l?u*")</f>
        <v>0</v>
      </c>
      <c r="N79" s="203">
        <f ca="1">SUMIFS(SALE_PD[Paid Amount (Base)], SALE_PD[Employee ID], KPI[[#This Row],[Employee ID]], SALE_PD[Department], KPI[[#This Row],[Department]])</f>
        <v>0</v>
      </c>
      <c r="O79" s="204">
        <f ca="1">IFERROR(SUMIFS(DENTISTRY[Paid Amount (Base)], DENTISTRY[Employee ID], KPI[[#This Row],[Employee ID]]), "")</f>
        <v>0</v>
      </c>
      <c r="P79" s="205">
        <f ca="1">SUMIFS(SERVICE[ReScore], SERVICE[Employee ID], KPI[[#This Row],[Employee ID]], SERVICE[Customer Type], "Tái khám")</f>
        <v>0</v>
      </c>
      <c r="Q7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7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79" s="205">
        <f ca="1">SUMIFS(SERVICE[ReScore], SERVICE[Employee ID], KPI[[#This Row],[Employee ID]], SERVICE[Customer Type], "&lt;&gt;Tái khám", SERVICE[Service Group], "*PHUN X*")</f>
        <v>0</v>
      </c>
      <c r="T7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79" s="355">
        <f ca="1">SUM(KPI[[#This Row],[Laser (Service)]:[Surgery (Service)]])</f>
        <v>0</v>
      </c>
      <c r="V79" s="269">
        <f ca="1">SUMIFS(SERVICE[Quantity], SERVICE[Employee ID], KPI[[#This Row],[Employee ID]], SERVICE[Surgery Type], "Đại phẫu")</f>
        <v>0</v>
      </c>
      <c r="W79" s="266">
        <f ca="1">SUMIFS(SERVICE[ReScore], SERVICE[Employee ID], KPI[[#This Row],[Employee ID]], SERVICE[Surgery Type], "Đại phẫu")</f>
        <v>0</v>
      </c>
      <c r="X79" s="269">
        <f ca="1">SUMIFS(SERVICE[Quantity], SERVICE[Employee ID], KPI[[#This Row],[Employee ID]], SERVICE[Surgery Type], IF($D$2="CN HÀ NỘI", "Tiểu phẫu"&amp;"*", "*Lầu 5*"))</f>
        <v>0</v>
      </c>
      <c r="Y79" s="266">
        <f ca="1">SUMIFS(SERVICE[ReScore], SERVICE[Employee ID], KPI[[#This Row],[Employee ID]], SERVICE[Surgery Type], IF($D$2="CN HÀ NỘI", "Tiểu phẫu"&amp;"*", "*Lầu 5*"))</f>
        <v>0</v>
      </c>
      <c r="Z79" s="269">
        <f ca="1">SUMIFS(SERVICE[Quantity], SERVICE[Employee ID], KPI[[#This Row],[Employee ID]], SERVICE[Surgery Type], IF($D$2="CN HÀ NỘI", "Tiểu phẫu"&amp;"*", "*Lầu 6*"))</f>
        <v>0</v>
      </c>
      <c r="AA79" s="384">
        <f ca="1">SUMIFS(SERVICE[ReScore], SERVICE[Employee ID], KPI[[#This Row],[Employee ID]], SERVICE[Surgery Type], IF($D$2="CN HÀ NỘI", "Tiểu phẫu"&amp;"*", "*Lầu 6*"))</f>
        <v>0</v>
      </c>
      <c r="AB79" s="384">
        <f ca="1">SUMIFS(CUSTOMER[No. Inpatient], CUSTOMER[Employee ID], KPI[[#This Row],[Employee ID]])</f>
        <v>0</v>
      </c>
    </row>
    <row r="80" spans="1:28" x14ac:dyDescent="0.25">
      <c r="A80" s="62">
        <v>70</v>
      </c>
      <c r="B80" s="62" t="str">
        <f ca="1">IFERROR(INDEX(EMPLOYEES[Employee ID], MATCH(KPI[[#This Row],[No.]], EMPLOYEES[Count_DT], 0)), "")</f>
        <v/>
      </c>
      <c r="C80" s="151" t="str">
        <f ca="1">IFERROR(INDEX(EMPLOYEES[Employee], MATCH(KPI[[#This Row],[Employee ID]], EMPLOYEES[Employee ID], 0)), "")</f>
        <v/>
      </c>
      <c r="D80" s="190" t="str">
        <f ca="1">IFERROR(INDEX(EMPLOYEES[Department], MATCH(KPI[[#This Row],[Employee ID]], EMPLOYEES[Employee ID], 0)), "")</f>
        <v/>
      </c>
      <c r="E80" s="190" t="str">
        <f ca="1">IFERROR(INDEX(EMPLOYEES[Position], MATCH(KPI[[#This Row],[Employee ID]], EMPLOYEES[Employee ID], 0)), "")</f>
        <v/>
      </c>
      <c r="F80" s="200">
        <f ca="1">SUM(KPI[[#This Row],[Surgery (On)]:[Spa (Off)]])</f>
        <v>0</v>
      </c>
      <c r="G80" s="201">
        <f ca="1">SUMIFS(SALE[ReScore], SALE[Employee ID], KPI[[#This Row],[Employee ID]], SALE[Service Implementation], "Phẫu thuật", SALE[Product Name], "&lt;&gt;Chi phí n?m l?u*") - cell_right</f>
        <v>0</v>
      </c>
      <c r="H8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0" s="202">
        <f ca="1">SUMIFS(SALE[ReScore], SALE[Employee ID], KPI[[#This Row],[Employee ID]], SALE[Service Implementation], "Laser", SALE[Product Name], "&lt;&gt;Chi phí n?m l?u*") - cell_right</f>
        <v>0</v>
      </c>
      <c r="J8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0" s="202">
        <f ca="1">SUMIFS(SALE[ReScore], SALE[Employee ID], KPI[[#This Row],[Employee ID]], SALE[Service Implementation], "Spa", SALE[Product Name], "&lt;&gt;Chi phí n?m l?u*") - cell_right</f>
        <v>0</v>
      </c>
      <c r="L8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0" s="228">
        <f ca="1">SUMIFS(SALE_PD[Paid Amount (Base)], SALE_PD[Employee ID], KPI[[#This Row],[Employee ID]], SALE_PD[Product Name], "Chi phí n?m l?u*")</f>
        <v>0</v>
      </c>
      <c r="N80" s="203">
        <f ca="1">SUMIFS(SALE_PD[Paid Amount (Base)], SALE_PD[Employee ID], KPI[[#This Row],[Employee ID]], SALE_PD[Department], KPI[[#This Row],[Department]])</f>
        <v>0</v>
      </c>
      <c r="O80" s="204">
        <f ca="1">IFERROR(SUMIFS(DENTISTRY[Paid Amount (Base)], DENTISTRY[Employee ID], KPI[[#This Row],[Employee ID]]), "")</f>
        <v>0</v>
      </c>
      <c r="P80" s="205">
        <f ca="1">SUMIFS(SERVICE[ReScore], SERVICE[Employee ID], KPI[[#This Row],[Employee ID]], SERVICE[Customer Type], "Tái khám")</f>
        <v>0</v>
      </c>
      <c r="Q8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0" s="205">
        <f ca="1">SUMIFS(SERVICE[ReScore], SERVICE[Employee ID], KPI[[#This Row],[Employee ID]], SERVICE[Customer Type], "&lt;&gt;Tái khám", SERVICE[Service Group], "*PHUN X*")</f>
        <v>0</v>
      </c>
      <c r="T8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0" s="355">
        <f ca="1">SUM(KPI[[#This Row],[Laser (Service)]:[Surgery (Service)]])</f>
        <v>0</v>
      </c>
      <c r="V80" s="269">
        <f ca="1">SUMIFS(SERVICE[Quantity], SERVICE[Employee ID], KPI[[#This Row],[Employee ID]], SERVICE[Surgery Type], "Đại phẫu")</f>
        <v>0</v>
      </c>
      <c r="W80" s="266">
        <f ca="1">SUMIFS(SERVICE[ReScore], SERVICE[Employee ID], KPI[[#This Row],[Employee ID]], SERVICE[Surgery Type], "Đại phẫu")</f>
        <v>0</v>
      </c>
      <c r="X80" s="269">
        <f ca="1">SUMIFS(SERVICE[Quantity], SERVICE[Employee ID], KPI[[#This Row],[Employee ID]], SERVICE[Surgery Type], IF($D$2="CN HÀ NỘI", "Tiểu phẫu"&amp;"*", "*Lầu 5*"))</f>
        <v>0</v>
      </c>
      <c r="Y80" s="266">
        <f ca="1">SUMIFS(SERVICE[ReScore], SERVICE[Employee ID], KPI[[#This Row],[Employee ID]], SERVICE[Surgery Type], IF($D$2="CN HÀ NỘI", "Tiểu phẫu"&amp;"*", "*Lầu 5*"))</f>
        <v>0</v>
      </c>
      <c r="Z80" s="269">
        <f ca="1">SUMIFS(SERVICE[Quantity], SERVICE[Employee ID], KPI[[#This Row],[Employee ID]], SERVICE[Surgery Type], IF($D$2="CN HÀ NỘI", "Tiểu phẫu"&amp;"*", "*Lầu 6*"))</f>
        <v>0</v>
      </c>
      <c r="AA80" s="384">
        <f ca="1">SUMIFS(SERVICE[ReScore], SERVICE[Employee ID], KPI[[#This Row],[Employee ID]], SERVICE[Surgery Type], IF($D$2="CN HÀ NỘI", "Tiểu phẫu"&amp;"*", "*Lầu 6*"))</f>
        <v>0</v>
      </c>
      <c r="AB80" s="384">
        <f ca="1">SUMIFS(CUSTOMER[No. Inpatient], CUSTOMER[Employee ID], KPI[[#This Row],[Employee ID]])</f>
        <v>0</v>
      </c>
    </row>
    <row r="81" spans="1:28" x14ac:dyDescent="0.25">
      <c r="A81" s="62">
        <v>71</v>
      </c>
      <c r="B81" s="62" t="str">
        <f ca="1">IFERROR(INDEX(EMPLOYEES[Employee ID], MATCH(KPI[[#This Row],[No.]], EMPLOYEES[Count_DT], 0)), "")</f>
        <v/>
      </c>
      <c r="C81" s="151" t="str">
        <f ca="1">IFERROR(INDEX(EMPLOYEES[Employee], MATCH(KPI[[#This Row],[Employee ID]], EMPLOYEES[Employee ID], 0)), "")</f>
        <v/>
      </c>
      <c r="D81" s="190" t="str">
        <f ca="1">IFERROR(INDEX(EMPLOYEES[Department], MATCH(KPI[[#This Row],[Employee ID]], EMPLOYEES[Employee ID], 0)), "")</f>
        <v/>
      </c>
      <c r="E81" s="190" t="str">
        <f ca="1">IFERROR(INDEX(EMPLOYEES[Position], MATCH(KPI[[#This Row],[Employee ID]], EMPLOYEES[Employee ID], 0)), "")</f>
        <v/>
      </c>
      <c r="F81" s="200">
        <f ca="1">SUM(KPI[[#This Row],[Surgery (On)]:[Spa (Off)]])</f>
        <v>0</v>
      </c>
      <c r="G81" s="201">
        <f ca="1">SUMIFS(SALE[ReScore], SALE[Employee ID], KPI[[#This Row],[Employee ID]], SALE[Service Implementation], "Phẫu thuật", SALE[Product Name], "&lt;&gt;Chi phí n?m l?u*") - cell_right</f>
        <v>0</v>
      </c>
      <c r="H8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1" s="202">
        <f ca="1">SUMIFS(SALE[ReScore], SALE[Employee ID], KPI[[#This Row],[Employee ID]], SALE[Service Implementation], "Laser", SALE[Product Name], "&lt;&gt;Chi phí n?m l?u*") - cell_right</f>
        <v>0</v>
      </c>
      <c r="J8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1" s="202">
        <f ca="1">SUMIFS(SALE[ReScore], SALE[Employee ID], KPI[[#This Row],[Employee ID]], SALE[Service Implementation], "Spa", SALE[Product Name], "&lt;&gt;Chi phí n?m l?u*") - cell_right</f>
        <v>0</v>
      </c>
      <c r="L8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1" s="228">
        <f ca="1">SUMIFS(SALE_PD[Paid Amount (Base)], SALE_PD[Employee ID], KPI[[#This Row],[Employee ID]], SALE_PD[Product Name], "Chi phí n?m l?u*")</f>
        <v>0</v>
      </c>
      <c r="N81" s="203">
        <f ca="1">SUMIFS(SALE_PD[Paid Amount (Base)], SALE_PD[Employee ID], KPI[[#This Row],[Employee ID]], SALE_PD[Department], KPI[[#This Row],[Department]])</f>
        <v>0</v>
      </c>
      <c r="O81" s="204">
        <f ca="1">IFERROR(SUMIFS(DENTISTRY[Paid Amount (Base)], DENTISTRY[Employee ID], KPI[[#This Row],[Employee ID]]), "")</f>
        <v>0</v>
      </c>
      <c r="P81" s="205">
        <f ca="1">SUMIFS(SERVICE[ReScore], SERVICE[Employee ID], KPI[[#This Row],[Employee ID]], SERVICE[Customer Type], "Tái khám")</f>
        <v>0</v>
      </c>
      <c r="Q8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1" s="205">
        <f ca="1">SUMIFS(SERVICE[ReScore], SERVICE[Employee ID], KPI[[#This Row],[Employee ID]], SERVICE[Customer Type], "&lt;&gt;Tái khám", SERVICE[Service Group], "*PHUN X*")</f>
        <v>0</v>
      </c>
      <c r="T8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1" s="355">
        <f ca="1">SUM(KPI[[#This Row],[Laser (Service)]:[Surgery (Service)]])</f>
        <v>0</v>
      </c>
      <c r="V81" s="269">
        <f ca="1">SUMIFS(SERVICE[Quantity], SERVICE[Employee ID], KPI[[#This Row],[Employee ID]], SERVICE[Surgery Type], "Đại phẫu")</f>
        <v>0</v>
      </c>
      <c r="W81" s="266">
        <f ca="1">SUMIFS(SERVICE[ReScore], SERVICE[Employee ID], KPI[[#This Row],[Employee ID]], SERVICE[Surgery Type], "Đại phẫu")</f>
        <v>0</v>
      </c>
      <c r="X81" s="269">
        <f ca="1">SUMIFS(SERVICE[Quantity], SERVICE[Employee ID], KPI[[#This Row],[Employee ID]], SERVICE[Surgery Type], IF($D$2="CN HÀ NỘI", "Tiểu phẫu"&amp;"*", "*Lầu 5*"))</f>
        <v>0</v>
      </c>
      <c r="Y81" s="266">
        <f ca="1">SUMIFS(SERVICE[ReScore], SERVICE[Employee ID], KPI[[#This Row],[Employee ID]], SERVICE[Surgery Type], IF($D$2="CN HÀ NỘI", "Tiểu phẫu"&amp;"*", "*Lầu 5*"))</f>
        <v>0</v>
      </c>
      <c r="Z81" s="269">
        <f ca="1">SUMIFS(SERVICE[Quantity], SERVICE[Employee ID], KPI[[#This Row],[Employee ID]], SERVICE[Surgery Type], IF($D$2="CN HÀ NỘI", "Tiểu phẫu"&amp;"*", "*Lầu 6*"))</f>
        <v>0</v>
      </c>
      <c r="AA81" s="384">
        <f ca="1">SUMIFS(SERVICE[ReScore], SERVICE[Employee ID], KPI[[#This Row],[Employee ID]], SERVICE[Surgery Type], IF($D$2="CN HÀ NỘI", "Tiểu phẫu"&amp;"*", "*Lầu 6*"))</f>
        <v>0</v>
      </c>
      <c r="AB81" s="384">
        <f ca="1">SUMIFS(CUSTOMER[No. Inpatient], CUSTOMER[Employee ID], KPI[[#This Row],[Employee ID]])</f>
        <v>0</v>
      </c>
    </row>
    <row r="82" spans="1:28" x14ac:dyDescent="0.25">
      <c r="A82" s="62">
        <v>72</v>
      </c>
      <c r="B82" s="62" t="str">
        <f ca="1">IFERROR(INDEX(EMPLOYEES[Employee ID], MATCH(KPI[[#This Row],[No.]], EMPLOYEES[Count_DT], 0)), "")</f>
        <v/>
      </c>
      <c r="C82" s="151" t="str">
        <f ca="1">IFERROR(INDEX(EMPLOYEES[Employee], MATCH(KPI[[#This Row],[Employee ID]], EMPLOYEES[Employee ID], 0)), "")</f>
        <v/>
      </c>
      <c r="D82" s="190" t="str">
        <f ca="1">IFERROR(INDEX(EMPLOYEES[Department], MATCH(KPI[[#This Row],[Employee ID]], EMPLOYEES[Employee ID], 0)), "")</f>
        <v/>
      </c>
      <c r="E82" s="190" t="str">
        <f ca="1">IFERROR(INDEX(EMPLOYEES[Position], MATCH(KPI[[#This Row],[Employee ID]], EMPLOYEES[Employee ID], 0)), "")</f>
        <v/>
      </c>
      <c r="F82" s="200">
        <f ca="1">SUM(KPI[[#This Row],[Surgery (On)]:[Spa (Off)]])</f>
        <v>0</v>
      </c>
      <c r="G82" s="201">
        <f ca="1">SUMIFS(SALE[ReScore], SALE[Employee ID], KPI[[#This Row],[Employee ID]], SALE[Service Implementation], "Phẫu thuật", SALE[Product Name], "&lt;&gt;Chi phí n?m l?u*") - cell_right</f>
        <v>0</v>
      </c>
      <c r="H8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2" s="202">
        <f ca="1">SUMIFS(SALE[ReScore], SALE[Employee ID], KPI[[#This Row],[Employee ID]], SALE[Service Implementation], "Laser", SALE[Product Name], "&lt;&gt;Chi phí n?m l?u*") - cell_right</f>
        <v>0</v>
      </c>
      <c r="J8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2" s="202">
        <f ca="1">SUMIFS(SALE[ReScore], SALE[Employee ID], KPI[[#This Row],[Employee ID]], SALE[Service Implementation], "Spa", SALE[Product Name], "&lt;&gt;Chi phí n?m l?u*") - cell_right</f>
        <v>0</v>
      </c>
      <c r="L8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2" s="228">
        <f ca="1">SUMIFS(SALE_PD[Paid Amount (Base)], SALE_PD[Employee ID], KPI[[#This Row],[Employee ID]], SALE_PD[Product Name], "Chi phí n?m l?u*")</f>
        <v>0</v>
      </c>
      <c r="N82" s="203">
        <f ca="1">SUMIFS(SALE_PD[Paid Amount (Base)], SALE_PD[Employee ID], KPI[[#This Row],[Employee ID]], SALE_PD[Department], KPI[[#This Row],[Department]])</f>
        <v>0</v>
      </c>
      <c r="O82" s="204">
        <f ca="1">IFERROR(SUMIFS(DENTISTRY[Paid Amount (Base)], DENTISTRY[Employee ID], KPI[[#This Row],[Employee ID]]), "")</f>
        <v>0</v>
      </c>
      <c r="P82" s="205">
        <f ca="1">SUMIFS(SERVICE[ReScore], SERVICE[Employee ID], KPI[[#This Row],[Employee ID]], SERVICE[Customer Type], "Tái khám")</f>
        <v>0</v>
      </c>
      <c r="Q8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2" s="205">
        <f ca="1">SUMIFS(SERVICE[ReScore], SERVICE[Employee ID], KPI[[#This Row],[Employee ID]], SERVICE[Customer Type], "&lt;&gt;Tái khám", SERVICE[Service Group], "*PHUN X*")</f>
        <v>0</v>
      </c>
      <c r="T8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2" s="355">
        <f ca="1">SUM(KPI[[#This Row],[Laser (Service)]:[Surgery (Service)]])</f>
        <v>0</v>
      </c>
      <c r="V82" s="269">
        <f ca="1">SUMIFS(SERVICE[Quantity], SERVICE[Employee ID], KPI[[#This Row],[Employee ID]], SERVICE[Surgery Type], "Đại phẫu")</f>
        <v>0</v>
      </c>
      <c r="W82" s="266">
        <f ca="1">SUMIFS(SERVICE[ReScore], SERVICE[Employee ID], KPI[[#This Row],[Employee ID]], SERVICE[Surgery Type], "Đại phẫu")</f>
        <v>0</v>
      </c>
      <c r="X82" s="269">
        <f ca="1">SUMIFS(SERVICE[Quantity], SERVICE[Employee ID], KPI[[#This Row],[Employee ID]], SERVICE[Surgery Type], IF($D$2="CN HÀ NỘI", "Tiểu phẫu"&amp;"*", "*Lầu 5*"))</f>
        <v>0</v>
      </c>
      <c r="Y82" s="266">
        <f ca="1">SUMIFS(SERVICE[ReScore], SERVICE[Employee ID], KPI[[#This Row],[Employee ID]], SERVICE[Surgery Type], IF($D$2="CN HÀ NỘI", "Tiểu phẫu"&amp;"*", "*Lầu 5*"))</f>
        <v>0</v>
      </c>
      <c r="Z82" s="269">
        <f ca="1">SUMIFS(SERVICE[Quantity], SERVICE[Employee ID], KPI[[#This Row],[Employee ID]], SERVICE[Surgery Type], IF($D$2="CN HÀ NỘI", "Tiểu phẫu"&amp;"*", "*Lầu 6*"))</f>
        <v>0</v>
      </c>
      <c r="AA82" s="384">
        <f ca="1">SUMIFS(SERVICE[ReScore], SERVICE[Employee ID], KPI[[#This Row],[Employee ID]], SERVICE[Surgery Type], IF($D$2="CN HÀ NỘI", "Tiểu phẫu"&amp;"*", "*Lầu 6*"))</f>
        <v>0</v>
      </c>
      <c r="AB82" s="384">
        <f ca="1">SUMIFS(CUSTOMER[No. Inpatient], CUSTOMER[Employee ID], KPI[[#This Row],[Employee ID]])</f>
        <v>0</v>
      </c>
    </row>
    <row r="83" spans="1:28" x14ac:dyDescent="0.25">
      <c r="A83" s="62">
        <v>73</v>
      </c>
      <c r="B83" s="62" t="str">
        <f ca="1">IFERROR(INDEX(EMPLOYEES[Employee ID], MATCH(KPI[[#This Row],[No.]], EMPLOYEES[Count_DT], 0)), "")</f>
        <v/>
      </c>
      <c r="C83" s="151" t="str">
        <f ca="1">IFERROR(INDEX(EMPLOYEES[Employee], MATCH(KPI[[#This Row],[Employee ID]], EMPLOYEES[Employee ID], 0)), "")</f>
        <v/>
      </c>
      <c r="D83" s="190" t="str">
        <f ca="1">IFERROR(INDEX(EMPLOYEES[Department], MATCH(KPI[[#This Row],[Employee ID]], EMPLOYEES[Employee ID], 0)), "")</f>
        <v/>
      </c>
      <c r="E83" s="190" t="str">
        <f ca="1">IFERROR(INDEX(EMPLOYEES[Position], MATCH(KPI[[#This Row],[Employee ID]], EMPLOYEES[Employee ID], 0)), "")</f>
        <v/>
      </c>
      <c r="F83" s="200">
        <f ca="1">SUM(KPI[[#This Row],[Surgery (On)]:[Spa (Off)]])</f>
        <v>0</v>
      </c>
      <c r="G83" s="201">
        <f ca="1">SUMIFS(SALE[ReScore], SALE[Employee ID], KPI[[#This Row],[Employee ID]], SALE[Service Implementation], "Phẫu thuật", SALE[Product Name], "&lt;&gt;Chi phí n?m l?u*") - cell_right</f>
        <v>0</v>
      </c>
      <c r="H8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3" s="202">
        <f ca="1">SUMIFS(SALE[ReScore], SALE[Employee ID], KPI[[#This Row],[Employee ID]], SALE[Service Implementation], "Laser", SALE[Product Name], "&lt;&gt;Chi phí n?m l?u*") - cell_right</f>
        <v>0</v>
      </c>
      <c r="J8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3" s="202">
        <f ca="1">SUMIFS(SALE[ReScore], SALE[Employee ID], KPI[[#This Row],[Employee ID]], SALE[Service Implementation], "Spa", SALE[Product Name], "&lt;&gt;Chi phí n?m l?u*") - cell_right</f>
        <v>0</v>
      </c>
      <c r="L8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3" s="228">
        <f ca="1">SUMIFS(SALE_PD[Paid Amount (Base)], SALE_PD[Employee ID], KPI[[#This Row],[Employee ID]], SALE_PD[Product Name], "Chi phí n?m l?u*")</f>
        <v>0</v>
      </c>
      <c r="N83" s="203">
        <f ca="1">SUMIFS(SALE_PD[Paid Amount (Base)], SALE_PD[Employee ID], KPI[[#This Row],[Employee ID]], SALE_PD[Department], KPI[[#This Row],[Department]])</f>
        <v>0</v>
      </c>
      <c r="O83" s="204">
        <f ca="1">IFERROR(SUMIFS(DENTISTRY[Paid Amount (Base)], DENTISTRY[Employee ID], KPI[[#This Row],[Employee ID]]), "")</f>
        <v>0</v>
      </c>
      <c r="P83" s="205">
        <f ca="1">SUMIFS(SERVICE[ReScore], SERVICE[Employee ID], KPI[[#This Row],[Employee ID]], SERVICE[Customer Type], "Tái khám")</f>
        <v>0</v>
      </c>
      <c r="Q8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3" s="205">
        <f ca="1">SUMIFS(SERVICE[ReScore], SERVICE[Employee ID], KPI[[#This Row],[Employee ID]], SERVICE[Customer Type], "&lt;&gt;Tái khám", SERVICE[Service Group], "*PHUN X*")</f>
        <v>0</v>
      </c>
      <c r="T8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3" s="355">
        <f ca="1">SUM(KPI[[#This Row],[Laser (Service)]:[Surgery (Service)]])</f>
        <v>0</v>
      </c>
      <c r="V83" s="269">
        <f ca="1">SUMIFS(SERVICE[Quantity], SERVICE[Employee ID], KPI[[#This Row],[Employee ID]], SERVICE[Surgery Type], "Đại phẫu")</f>
        <v>0</v>
      </c>
      <c r="W83" s="266">
        <f ca="1">SUMIFS(SERVICE[ReScore], SERVICE[Employee ID], KPI[[#This Row],[Employee ID]], SERVICE[Surgery Type], "Đại phẫu")</f>
        <v>0</v>
      </c>
      <c r="X83" s="269">
        <f ca="1">SUMIFS(SERVICE[Quantity], SERVICE[Employee ID], KPI[[#This Row],[Employee ID]], SERVICE[Surgery Type], IF($D$2="CN HÀ NỘI", "Tiểu phẫu"&amp;"*", "*Lầu 5*"))</f>
        <v>0</v>
      </c>
      <c r="Y83" s="266">
        <f ca="1">SUMIFS(SERVICE[ReScore], SERVICE[Employee ID], KPI[[#This Row],[Employee ID]], SERVICE[Surgery Type], IF($D$2="CN HÀ NỘI", "Tiểu phẫu"&amp;"*", "*Lầu 5*"))</f>
        <v>0</v>
      </c>
      <c r="Z83" s="269">
        <f ca="1">SUMIFS(SERVICE[Quantity], SERVICE[Employee ID], KPI[[#This Row],[Employee ID]], SERVICE[Surgery Type], IF($D$2="CN HÀ NỘI", "Tiểu phẫu"&amp;"*", "*Lầu 6*"))</f>
        <v>0</v>
      </c>
      <c r="AA83" s="384">
        <f ca="1">SUMIFS(SERVICE[ReScore], SERVICE[Employee ID], KPI[[#This Row],[Employee ID]], SERVICE[Surgery Type], IF($D$2="CN HÀ NỘI", "Tiểu phẫu"&amp;"*", "*Lầu 6*"))</f>
        <v>0</v>
      </c>
      <c r="AB83" s="384">
        <f ca="1">SUMIFS(CUSTOMER[No. Inpatient], CUSTOMER[Employee ID], KPI[[#This Row],[Employee ID]])</f>
        <v>0</v>
      </c>
    </row>
    <row r="84" spans="1:28" x14ac:dyDescent="0.25">
      <c r="A84" s="62">
        <v>74</v>
      </c>
      <c r="B84" s="62" t="str">
        <f ca="1">IFERROR(INDEX(EMPLOYEES[Employee ID], MATCH(KPI[[#This Row],[No.]], EMPLOYEES[Count_DT], 0)), "")</f>
        <v/>
      </c>
      <c r="C84" s="151" t="str">
        <f ca="1">IFERROR(INDEX(EMPLOYEES[Employee], MATCH(KPI[[#This Row],[Employee ID]], EMPLOYEES[Employee ID], 0)), "")</f>
        <v/>
      </c>
      <c r="D84" s="190" t="str">
        <f ca="1">IFERROR(INDEX(EMPLOYEES[Department], MATCH(KPI[[#This Row],[Employee ID]], EMPLOYEES[Employee ID], 0)), "")</f>
        <v/>
      </c>
      <c r="E84" s="190" t="str">
        <f ca="1">IFERROR(INDEX(EMPLOYEES[Position], MATCH(KPI[[#This Row],[Employee ID]], EMPLOYEES[Employee ID], 0)), "")</f>
        <v/>
      </c>
      <c r="F84" s="200">
        <f ca="1">SUM(KPI[[#This Row],[Surgery (On)]:[Spa (Off)]])</f>
        <v>0</v>
      </c>
      <c r="G84" s="201">
        <f ca="1">SUMIFS(SALE[ReScore], SALE[Employee ID], KPI[[#This Row],[Employee ID]], SALE[Service Implementation], "Phẫu thuật", SALE[Product Name], "&lt;&gt;Chi phí n?m l?u*") - cell_right</f>
        <v>0</v>
      </c>
      <c r="H8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4" s="202">
        <f ca="1">SUMIFS(SALE[ReScore], SALE[Employee ID], KPI[[#This Row],[Employee ID]], SALE[Service Implementation], "Laser", SALE[Product Name], "&lt;&gt;Chi phí n?m l?u*") - cell_right</f>
        <v>0</v>
      </c>
      <c r="J8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4" s="202">
        <f ca="1">SUMIFS(SALE[ReScore], SALE[Employee ID], KPI[[#This Row],[Employee ID]], SALE[Service Implementation], "Spa", SALE[Product Name], "&lt;&gt;Chi phí n?m l?u*") - cell_right</f>
        <v>0</v>
      </c>
      <c r="L8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4" s="228">
        <f ca="1">SUMIFS(SALE_PD[Paid Amount (Base)], SALE_PD[Employee ID], KPI[[#This Row],[Employee ID]], SALE_PD[Product Name], "Chi phí n?m l?u*")</f>
        <v>0</v>
      </c>
      <c r="N84" s="203">
        <f ca="1">SUMIFS(SALE_PD[Paid Amount (Base)], SALE_PD[Employee ID], KPI[[#This Row],[Employee ID]], SALE_PD[Department], KPI[[#This Row],[Department]])</f>
        <v>0</v>
      </c>
      <c r="O84" s="204">
        <f ca="1">IFERROR(SUMIFS(DENTISTRY[Paid Amount (Base)], DENTISTRY[Employee ID], KPI[[#This Row],[Employee ID]]), "")</f>
        <v>0</v>
      </c>
      <c r="P84" s="205">
        <f ca="1">SUMIFS(SERVICE[ReScore], SERVICE[Employee ID], KPI[[#This Row],[Employee ID]], SERVICE[Customer Type], "Tái khám")</f>
        <v>0</v>
      </c>
      <c r="Q8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4" s="205">
        <f ca="1">SUMIFS(SERVICE[ReScore], SERVICE[Employee ID], KPI[[#This Row],[Employee ID]], SERVICE[Customer Type], "&lt;&gt;Tái khám", SERVICE[Service Group], "*PHUN X*")</f>
        <v>0</v>
      </c>
      <c r="T8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4" s="355">
        <f ca="1">SUM(KPI[[#This Row],[Laser (Service)]:[Surgery (Service)]])</f>
        <v>0</v>
      </c>
      <c r="V84" s="269">
        <f ca="1">SUMIFS(SERVICE[Quantity], SERVICE[Employee ID], KPI[[#This Row],[Employee ID]], SERVICE[Surgery Type], "Đại phẫu")</f>
        <v>0</v>
      </c>
      <c r="W84" s="266">
        <f ca="1">SUMIFS(SERVICE[ReScore], SERVICE[Employee ID], KPI[[#This Row],[Employee ID]], SERVICE[Surgery Type], "Đại phẫu")</f>
        <v>0</v>
      </c>
      <c r="X84" s="269">
        <f ca="1">SUMIFS(SERVICE[Quantity], SERVICE[Employee ID], KPI[[#This Row],[Employee ID]], SERVICE[Surgery Type], IF($D$2="CN HÀ NỘI", "Tiểu phẫu"&amp;"*", "*Lầu 5*"))</f>
        <v>0</v>
      </c>
      <c r="Y84" s="266">
        <f ca="1">SUMIFS(SERVICE[ReScore], SERVICE[Employee ID], KPI[[#This Row],[Employee ID]], SERVICE[Surgery Type], IF($D$2="CN HÀ NỘI", "Tiểu phẫu"&amp;"*", "*Lầu 5*"))</f>
        <v>0</v>
      </c>
      <c r="Z84" s="269">
        <f ca="1">SUMIFS(SERVICE[Quantity], SERVICE[Employee ID], KPI[[#This Row],[Employee ID]], SERVICE[Surgery Type], IF($D$2="CN HÀ NỘI", "Tiểu phẫu"&amp;"*", "*Lầu 6*"))</f>
        <v>0</v>
      </c>
      <c r="AA84" s="384">
        <f ca="1">SUMIFS(SERVICE[ReScore], SERVICE[Employee ID], KPI[[#This Row],[Employee ID]], SERVICE[Surgery Type], IF($D$2="CN HÀ NỘI", "Tiểu phẫu"&amp;"*", "*Lầu 6*"))</f>
        <v>0</v>
      </c>
      <c r="AB84" s="384">
        <f ca="1">SUMIFS(CUSTOMER[No. Inpatient], CUSTOMER[Employee ID], KPI[[#This Row],[Employee ID]])</f>
        <v>0</v>
      </c>
    </row>
    <row r="85" spans="1:28" x14ac:dyDescent="0.25">
      <c r="A85" s="62">
        <v>75</v>
      </c>
      <c r="B85" s="62" t="str">
        <f ca="1">IFERROR(INDEX(EMPLOYEES[Employee ID], MATCH(KPI[[#This Row],[No.]], EMPLOYEES[Count_DT], 0)), "")</f>
        <v/>
      </c>
      <c r="C85" s="151" t="str">
        <f ca="1">IFERROR(INDEX(EMPLOYEES[Employee], MATCH(KPI[[#This Row],[Employee ID]], EMPLOYEES[Employee ID], 0)), "")</f>
        <v/>
      </c>
      <c r="D85" s="190" t="str">
        <f ca="1">IFERROR(INDEX(EMPLOYEES[Department], MATCH(KPI[[#This Row],[Employee ID]], EMPLOYEES[Employee ID], 0)), "")</f>
        <v/>
      </c>
      <c r="E85" s="190" t="str">
        <f ca="1">IFERROR(INDEX(EMPLOYEES[Position], MATCH(KPI[[#This Row],[Employee ID]], EMPLOYEES[Employee ID], 0)), "")</f>
        <v/>
      </c>
      <c r="F85" s="200">
        <f ca="1">SUM(KPI[[#This Row],[Surgery (On)]:[Spa (Off)]])</f>
        <v>0</v>
      </c>
      <c r="G85" s="201">
        <f ca="1">SUMIFS(SALE[ReScore], SALE[Employee ID], KPI[[#This Row],[Employee ID]], SALE[Service Implementation], "Phẫu thuật", SALE[Product Name], "&lt;&gt;Chi phí n?m l?u*") - cell_right</f>
        <v>0</v>
      </c>
      <c r="H8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5" s="202">
        <f ca="1">SUMIFS(SALE[ReScore], SALE[Employee ID], KPI[[#This Row],[Employee ID]], SALE[Service Implementation], "Laser", SALE[Product Name], "&lt;&gt;Chi phí n?m l?u*") - cell_right</f>
        <v>0</v>
      </c>
      <c r="J8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5" s="202">
        <f ca="1">SUMIFS(SALE[ReScore], SALE[Employee ID], KPI[[#This Row],[Employee ID]], SALE[Service Implementation], "Spa", SALE[Product Name], "&lt;&gt;Chi phí n?m l?u*") - cell_right</f>
        <v>0</v>
      </c>
      <c r="L8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5" s="228">
        <f ca="1">SUMIFS(SALE_PD[Paid Amount (Base)], SALE_PD[Employee ID], KPI[[#This Row],[Employee ID]], SALE_PD[Product Name], "Chi phí n?m l?u*")</f>
        <v>0</v>
      </c>
      <c r="N85" s="203">
        <f ca="1">SUMIFS(SALE_PD[Paid Amount (Base)], SALE_PD[Employee ID], KPI[[#This Row],[Employee ID]], SALE_PD[Department], KPI[[#This Row],[Department]])</f>
        <v>0</v>
      </c>
      <c r="O85" s="204">
        <f ca="1">IFERROR(SUMIFS(DENTISTRY[Paid Amount (Base)], DENTISTRY[Employee ID], KPI[[#This Row],[Employee ID]]), "")</f>
        <v>0</v>
      </c>
      <c r="P85" s="205">
        <f ca="1">SUMIFS(SERVICE[ReScore], SERVICE[Employee ID], KPI[[#This Row],[Employee ID]], SERVICE[Customer Type], "Tái khám")</f>
        <v>0</v>
      </c>
      <c r="Q8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5" s="205">
        <f ca="1">SUMIFS(SERVICE[ReScore], SERVICE[Employee ID], KPI[[#This Row],[Employee ID]], SERVICE[Customer Type], "&lt;&gt;Tái khám", SERVICE[Service Group], "*PHUN X*")</f>
        <v>0</v>
      </c>
      <c r="T8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5" s="355">
        <f ca="1">SUM(KPI[[#This Row],[Laser (Service)]:[Surgery (Service)]])</f>
        <v>0</v>
      </c>
      <c r="V85" s="269">
        <f ca="1">SUMIFS(SERVICE[Quantity], SERVICE[Employee ID], KPI[[#This Row],[Employee ID]], SERVICE[Surgery Type], "Đại phẫu")</f>
        <v>0</v>
      </c>
      <c r="W85" s="266">
        <f ca="1">SUMIFS(SERVICE[ReScore], SERVICE[Employee ID], KPI[[#This Row],[Employee ID]], SERVICE[Surgery Type], "Đại phẫu")</f>
        <v>0</v>
      </c>
      <c r="X85" s="269">
        <f ca="1">SUMIFS(SERVICE[Quantity], SERVICE[Employee ID], KPI[[#This Row],[Employee ID]], SERVICE[Surgery Type], IF($D$2="CN HÀ NỘI", "Tiểu phẫu"&amp;"*", "*Lầu 5*"))</f>
        <v>0</v>
      </c>
      <c r="Y85" s="266">
        <f ca="1">SUMIFS(SERVICE[ReScore], SERVICE[Employee ID], KPI[[#This Row],[Employee ID]], SERVICE[Surgery Type], IF($D$2="CN HÀ NỘI", "Tiểu phẫu"&amp;"*", "*Lầu 5*"))</f>
        <v>0</v>
      </c>
      <c r="Z85" s="269">
        <f ca="1">SUMIFS(SERVICE[Quantity], SERVICE[Employee ID], KPI[[#This Row],[Employee ID]], SERVICE[Surgery Type], IF($D$2="CN HÀ NỘI", "Tiểu phẫu"&amp;"*", "*Lầu 6*"))</f>
        <v>0</v>
      </c>
      <c r="AA85" s="384">
        <f ca="1">SUMIFS(SERVICE[ReScore], SERVICE[Employee ID], KPI[[#This Row],[Employee ID]], SERVICE[Surgery Type], IF($D$2="CN HÀ NỘI", "Tiểu phẫu"&amp;"*", "*Lầu 6*"))</f>
        <v>0</v>
      </c>
      <c r="AB85" s="384">
        <f ca="1">SUMIFS(CUSTOMER[No. Inpatient], CUSTOMER[Employee ID], KPI[[#This Row],[Employee ID]])</f>
        <v>0</v>
      </c>
    </row>
    <row r="86" spans="1:28" x14ac:dyDescent="0.25">
      <c r="A86" s="62">
        <v>76</v>
      </c>
      <c r="B86" s="62" t="str">
        <f ca="1">IFERROR(INDEX(EMPLOYEES[Employee ID], MATCH(KPI[[#This Row],[No.]], EMPLOYEES[Count_DT], 0)), "")</f>
        <v/>
      </c>
      <c r="C86" s="151" t="str">
        <f ca="1">IFERROR(INDEX(EMPLOYEES[Employee], MATCH(KPI[[#This Row],[Employee ID]], EMPLOYEES[Employee ID], 0)), "")</f>
        <v/>
      </c>
      <c r="D86" s="190" t="str">
        <f ca="1">IFERROR(INDEX(EMPLOYEES[Department], MATCH(KPI[[#This Row],[Employee ID]], EMPLOYEES[Employee ID], 0)), "")</f>
        <v/>
      </c>
      <c r="E86" s="190" t="str">
        <f ca="1">IFERROR(INDEX(EMPLOYEES[Position], MATCH(KPI[[#This Row],[Employee ID]], EMPLOYEES[Employee ID], 0)), "")</f>
        <v/>
      </c>
      <c r="F86" s="200">
        <f ca="1">SUM(KPI[[#This Row],[Surgery (On)]:[Spa (Off)]])</f>
        <v>0</v>
      </c>
      <c r="G86" s="201">
        <f ca="1">SUMIFS(SALE[ReScore], SALE[Employee ID], KPI[[#This Row],[Employee ID]], SALE[Service Implementation], "Phẫu thuật", SALE[Product Name], "&lt;&gt;Chi phí n?m l?u*") - cell_right</f>
        <v>0</v>
      </c>
      <c r="H8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6" s="202">
        <f ca="1">SUMIFS(SALE[ReScore], SALE[Employee ID], KPI[[#This Row],[Employee ID]], SALE[Service Implementation], "Laser", SALE[Product Name], "&lt;&gt;Chi phí n?m l?u*") - cell_right</f>
        <v>0</v>
      </c>
      <c r="J8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6" s="202">
        <f ca="1">SUMIFS(SALE[ReScore], SALE[Employee ID], KPI[[#This Row],[Employee ID]], SALE[Service Implementation], "Spa", SALE[Product Name], "&lt;&gt;Chi phí n?m l?u*") - cell_right</f>
        <v>0</v>
      </c>
      <c r="L8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6" s="228">
        <f ca="1">SUMIFS(SALE_PD[Paid Amount (Base)], SALE_PD[Employee ID], KPI[[#This Row],[Employee ID]], SALE_PD[Product Name], "Chi phí n?m l?u*")</f>
        <v>0</v>
      </c>
      <c r="N86" s="203">
        <f ca="1">SUMIFS(SALE_PD[Paid Amount (Base)], SALE_PD[Employee ID], KPI[[#This Row],[Employee ID]], SALE_PD[Department], KPI[[#This Row],[Department]])</f>
        <v>0</v>
      </c>
      <c r="O86" s="204">
        <f ca="1">IFERROR(SUMIFS(DENTISTRY[Paid Amount (Base)], DENTISTRY[Employee ID], KPI[[#This Row],[Employee ID]]), "")</f>
        <v>0</v>
      </c>
      <c r="P86" s="205">
        <f ca="1">SUMIFS(SERVICE[ReScore], SERVICE[Employee ID], KPI[[#This Row],[Employee ID]], SERVICE[Customer Type], "Tái khám")</f>
        <v>0</v>
      </c>
      <c r="Q8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6" s="205">
        <f ca="1">SUMIFS(SERVICE[ReScore], SERVICE[Employee ID], KPI[[#This Row],[Employee ID]], SERVICE[Customer Type], "&lt;&gt;Tái khám", SERVICE[Service Group], "*PHUN X*")</f>
        <v>0</v>
      </c>
      <c r="T8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6" s="355">
        <f ca="1">SUM(KPI[[#This Row],[Laser (Service)]:[Surgery (Service)]])</f>
        <v>0</v>
      </c>
      <c r="V86" s="269">
        <f ca="1">SUMIFS(SERVICE[Quantity], SERVICE[Employee ID], KPI[[#This Row],[Employee ID]], SERVICE[Surgery Type], "Đại phẫu")</f>
        <v>0</v>
      </c>
      <c r="W86" s="266">
        <f ca="1">SUMIFS(SERVICE[ReScore], SERVICE[Employee ID], KPI[[#This Row],[Employee ID]], SERVICE[Surgery Type], "Đại phẫu")</f>
        <v>0</v>
      </c>
      <c r="X86" s="269">
        <f ca="1">SUMIFS(SERVICE[Quantity], SERVICE[Employee ID], KPI[[#This Row],[Employee ID]], SERVICE[Surgery Type], IF($D$2="CN HÀ NỘI", "Tiểu phẫu"&amp;"*", "*Lầu 5*"))</f>
        <v>0</v>
      </c>
      <c r="Y86" s="266">
        <f ca="1">SUMIFS(SERVICE[ReScore], SERVICE[Employee ID], KPI[[#This Row],[Employee ID]], SERVICE[Surgery Type], IF($D$2="CN HÀ NỘI", "Tiểu phẫu"&amp;"*", "*Lầu 5*"))</f>
        <v>0</v>
      </c>
      <c r="Z86" s="269">
        <f ca="1">SUMIFS(SERVICE[Quantity], SERVICE[Employee ID], KPI[[#This Row],[Employee ID]], SERVICE[Surgery Type], IF($D$2="CN HÀ NỘI", "Tiểu phẫu"&amp;"*", "*Lầu 6*"))</f>
        <v>0</v>
      </c>
      <c r="AA86" s="384">
        <f ca="1">SUMIFS(SERVICE[ReScore], SERVICE[Employee ID], KPI[[#This Row],[Employee ID]], SERVICE[Surgery Type], IF($D$2="CN HÀ NỘI", "Tiểu phẫu"&amp;"*", "*Lầu 6*"))</f>
        <v>0</v>
      </c>
      <c r="AB86" s="384">
        <f ca="1">SUMIFS(CUSTOMER[No. Inpatient], CUSTOMER[Employee ID], KPI[[#This Row],[Employee ID]])</f>
        <v>0</v>
      </c>
    </row>
    <row r="87" spans="1:28" x14ac:dyDescent="0.25">
      <c r="A87" s="62">
        <v>77</v>
      </c>
      <c r="B87" s="62" t="str">
        <f ca="1">IFERROR(INDEX(EMPLOYEES[Employee ID], MATCH(KPI[[#This Row],[No.]], EMPLOYEES[Count_DT], 0)), "")</f>
        <v/>
      </c>
      <c r="C87" s="151" t="str">
        <f ca="1">IFERROR(INDEX(EMPLOYEES[Employee], MATCH(KPI[[#This Row],[Employee ID]], EMPLOYEES[Employee ID], 0)), "")</f>
        <v/>
      </c>
      <c r="D87" s="190" t="str">
        <f ca="1">IFERROR(INDEX(EMPLOYEES[Department], MATCH(KPI[[#This Row],[Employee ID]], EMPLOYEES[Employee ID], 0)), "")</f>
        <v/>
      </c>
      <c r="E87" s="190" t="str">
        <f ca="1">IFERROR(INDEX(EMPLOYEES[Position], MATCH(KPI[[#This Row],[Employee ID]], EMPLOYEES[Employee ID], 0)), "")</f>
        <v/>
      </c>
      <c r="F87" s="200">
        <f ca="1">SUM(KPI[[#This Row],[Surgery (On)]:[Spa (Off)]])</f>
        <v>0</v>
      </c>
      <c r="G87" s="201">
        <f ca="1">SUMIFS(SALE[ReScore], SALE[Employee ID], KPI[[#This Row],[Employee ID]], SALE[Service Implementation], "Phẫu thuật", SALE[Product Name], "&lt;&gt;Chi phí n?m l?u*") - cell_right</f>
        <v>0</v>
      </c>
      <c r="H8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7" s="202">
        <f ca="1">SUMIFS(SALE[ReScore], SALE[Employee ID], KPI[[#This Row],[Employee ID]], SALE[Service Implementation], "Laser", SALE[Product Name], "&lt;&gt;Chi phí n?m l?u*") - cell_right</f>
        <v>0</v>
      </c>
      <c r="J8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7" s="202">
        <f ca="1">SUMIFS(SALE[ReScore], SALE[Employee ID], KPI[[#This Row],[Employee ID]], SALE[Service Implementation], "Spa", SALE[Product Name], "&lt;&gt;Chi phí n?m l?u*") - cell_right</f>
        <v>0</v>
      </c>
      <c r="L8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7" s="228">
        <f ca="1">SUMIFS(SALE_PD[Paid Amount (Base)], SALE_PD[Employee ID], KPI[[#This Row],[Employee ID]], SALE_PD[Product Name], "Chi phí n?m l?u*")</f>
        <v>0</v>
      </c>
      <c r="N87" s="203">
        <f ca="1">SUMIFS(SALE_PD[Paid Amount (Base)], SALE_PD[Employee ID], KPI[[#This Row],[Employee ID]], SALE_PD[Department], KPI[[#This Row],[Department]])</f>
        <v>0</v>
      </c>
      <c r="O87" s="204">
        <f ca="1">IFERROR(SUMIFS(DENTISTRY[Paid Amount (Base)], DENTISTRY[Employee ID], KPI[[#This Row],[Employee ID]]), "")</f>
        <v>0</v>
      </c>
      <c r="P87" s="205">
        <f ca="1">SUMIFS(SERVICE[ReScore], SERVICE[Employee ID], KPI[[#This Row],[Employee ID]], SERVICE[Customer Type], "Tái khám")</f>
        <v>0</v>
      </c>
      <c r="Q8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7" s="205">
        <f ca="1">SUMIFS(SERVICE[ReScore], SERVICE[Employee ID], KPI[[#This Row],[Employee ID]], SERVICE[Customer Type], "&lt;&gt;Tái khám", SERVICE[Service Group], "*PHUN X*")</f>
        <v>0</v>
      </c>
      <c r="T8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7" s="355">
        <f ca="1">SUM(KPI[[#This Row],[Laser (Service)]:[Surgery (Service)]])</f>
        <v>0</v>
      </c>
      <c r="V87" s="269">
        <f ca="1">SUMIFS(SERVICE[Quantity], SERVICE[Employee ID], KPI[[#This Row],[Employee ID]], SERVICE[Surgery Type], "Đại phẫu")</f>
        <v>0</v>
      </c>
      <c r="W87" s="266">
        <f ca="1">SUMIFS(SERVICE[ReScore], SERVICE[Employee ID], KPI[[#This Row],[Employee ID]], SERVICE[Surgery Type], "Đại phẫu")</f>
        <v>0</v>
      </c>
      <c r="X87" s="269">
        <f ca="1">SUMIFS(SERVICE[Quantity], SERVICE[Employee ID], KPI[[#This Row],[Employee ID]], SERVICE[Surgery Type], IF($D$2="CN HÀ NỘI", "Tiểu phẫu"&amp;"*", "*Lầu 5*"))</f>
        <v>0</v>
      </c>
      <c r="Y87" s="266">
        <f ca="1">SUMIFS(SERVICE[ReScore], SERVICE[Employee ID], KPI[[#This Row],[Employee ID]], SERVICE[Surgery Type], IF($D$2="CN HÀ NỘI", "Tiểu phẫu"&amp;"*", "*Lầu 5*"))</f>
        <v>0</v>
      </c>
      <c r="Z87" s="269">
        <f ca="1">SUMIFS(SERVICE[Quantity], SERVICE[Employee ID], KPI[[#This Row],[Employee ID]], SERVICE[Surgery Type], IF($D$2="CN HÀ NỘI", "Tiểu phẫu"&amp;"*", "*Lầu 6*"))</f>
        <v>0</v>
      </c>
      <c r="AA87" s="384">
        <f ca="1">SUMIFS(SERVICE[ReScore], SERVICE[Employee ID], KPI[[#This Row],[Employee ID]], SERVICE[Surgery Type], IF($D$2="CN HÀ NỘI", "Tiểu phẫu"&amp;"*", "*Lầu 6*"))</f>
        <v>0</v>
      </c>
      <c r="AB87" s="384">
        <f ca="1">SUMIFS(CUSTOMER[No. Inpatient], CUSTOMER[Employee ID], KPI[[#This Row],[Employee ID]])</f>
        <v>0</v>
      </c>
    </row>
    <row r="88" spans="1:28" x14ac:dyDescent="0.25">
      <c r="A88" s="62">
        <v>78</v>
      </c>
      <c r="B88" s="62" t="str">
        <f ca="1">IFERROR(INDEX(EMPLOYEES[Employee ID], MATCH(KPI[[#This Row],[No.]], EMPLOYEES[Count_DT], 0)), "")</f>
        <v/>
      </c>
      <c r="C88" s="151" t="str">
        <f ca="1">IFERROR(INDEX(EMPLOYEES[Employee], MATCH(KPI[[#This Row],[Employee ID]], EMPLOYEES[Employee ID], 0)), "")</f>
        <v/>
      </c>
      <c r="D88" s="190" t="str">
        <f ca="1">IFERROR(INDEX(EMPLOYEES[Department], MATCH(KPI[[#This Row],[Employee ID]], EMPLOYEES[Employee ID], 0)), "")</f>
        <v/>
      </c>
      <c r="E88" s="190" t="str">
        <f ca="1">IFERROR(INDEX(EMPLOYEES[Position], MATCH(KPI[[#This Row],[Employee ID]], EMPLOYEES[Employee ID], 0)), "")</f>
        <v/>
      </c>
      <c r="F88" s="200">
        <f ca="1">SUM(KPI[[#This Row],[Surgery (On)]:[Spa (Off)]])</f>
        <v>0</v>
      </c>
      <c r="G88" s="201">
        <f ca="1">SUMIFS(SALE[ReScore], SALE[Employee ID], KPI[[#This Row],[Employee ID]], SALE[Service Implementation], "Phẫu thuật", SALE[Product Name], "&lt;&gt;Chi phí n?m l?u*") - cell_right</f>
        <v>0</v>
      </c>
      <c r="H8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8" s="202">
        <f ca="1">SUMIFS(SALE[ReScore], SALE[Employee ID], KPI[[#This Row],[Employee ID]], SALE[Service Implementation], "Laser", SALE[Product Name], "&lt;&gt;Chi phí n?m l?u*") - cell_right</f>
        <v>0</v>
      </c>
      <c r="J8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8" s="202">
        <f ca="1">SUMIFS(SALE[ReScore], SALE[Employee ID], KPI[[#This Row],[Employee ID]], SALE[Service Implementation], "Spa", SALE[Product Name], "&lt;&gt;Chi phí n?m l?u*") - cell_right</f>
        <v>0</v>
      </c>
      <c r="L8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8" s="228">
        <f ca="1">SUMIFS(SALE_PD[Paid Amount (Base)], SALE_PD[Employee ID], KPI[[#This Row],[Employee ID]], SALE_PD[Product Name], "Chi phí n?m l?u*")</f>
        <v>0</v>
      </c>
      <c r="N88" s="203">
        <f ca="1">SUMIFS(SALE_PD[Paid Amount (Base)], SALE_PD[Employee ID], KPI[[#This Row],[Employee ID]], SALE_PD[Department], KPI[[#This Row],[Department]])</f>
        <v>0</v>
      </c>
      <c r="O88" s="204">
        <f ca="1">IFERROR(SUMIFS(DENTISTRY[Paid Amount (Base)], DENTISTRY[Employee ID], KPI[[#This Row],[Employee ID]]), "")</f>
        <v>0</v>
      </c>
      <c r="P88" s="205">
        <f ca="1">SUMIFS(SERVICE[ReScore], SERVICE[Employee ID], KPI[[#This Row],[Employee ID]], SERVICE[Customer Type], "Tái khám")</f>
        <v>0</v>
      </c>
      <c r="Q8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8" s="205">
        <f ca="1">SUMIFS(SERVICE[ReScore], SERVICE[Employee ID], KPI[[#This Row],[Employee ID]], SERVICE[Customer Type], "&lt;&gt;Tái khám", SERVICE[Service Group], "*PHUN X*")</f>
        <v>0</v>
      </c>
      <c r="T8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8" s="355">
        <f ca="1">SUM(KPI[[#This Row],[Laser (Service)]:[Surgery (Service)]])</f>
        <v>0</v>
      </c>
      <c r="V88" s="269">
        <f ca="1">SUMIFS(SERVICE[Quantity], SERVICE[Employee ID], KPI[[#This Row],[Employee ID]], SERVICE[Surgery Type], "Đại phẫu")</f>
        <v>0</v>
      </c>
      <c r="W88" s="266">
        <f ca="1">SUMIFS(SERVICE[ReScore], SERVICE[Employee ID], KPI[[#This Row],[Employee ID]], SERVICE[Surgery Type], "Đại phẫu")</f>
        <v>0</v>
      </c>
      <c r="X88" s="269">
        <f ca="1">SUMIFS(SERVICE[Quantity], SERVICE[Employee ID], KPI[[#This Row],[Employee ID]], SERVICE[Surgery Type], IF($D$2="CN HÀ NỘI", "Tiểu phẫu"&amp;"*", "*Lầu 5*"))</f>
        <v>0</v>
      </c>
      <c r="Y88" s="266">
        <f ca="1">SUMIFS(SERVICE[ReScore], SERVICE[Employee ID], KPI[[#This Row],[Employee ID]], SERVICE[Surgery Type], IF($D$2="CN HÀ NỘI", "Tiểu phẫu"&amp;"*", "*Lầu 5*"))</f>
        <v>0</v>
      </c>
      <c r="Z88" s="269">
        <f ca="1">SUMIFS(SERVICE[Quantity], SERVICE[Employee ID], KPI[[#This Row],[Employee ID]], SERVICE[Surgery Type], IF($D$2="CN HÀ NỘI", "Tiểu phẫu"&amp;"*", "*Lầu 6*"))</f>
        <v>0</v>
      </c>
      <c r="AA88" s="384">
        <f ca="1">SUMIFS(SERVICE[ReScore], SERVICE[Employee ID], KPI[[#This Row],[Employee ID]], SERVICE[Surgery Type], IF($D$2="CN HÀ NỘI", "Tiểu phẫu"&amp;"*", "*Lầu 6*"))</f>
        <v>0</v>
      </c>
      <c r="AB88" s="384">
        <f ca="1">SUMIFS(CUSTOMER[No. Inpatient], CUSTOMER[Employee ID], KPI[[#This Row],[Employee ID]])</f>
        <v>0</v>
      </c>
    </row>
    <row r="89" spans="1:28" x14ac:dyDescent="0.25">
      <c r="A89" s="62">
        <v>79</v>
      </c>
      <c r="B89" s="62" t="str">
        <f ca="1">IFERROR(INDEX(EMPLOYEES[Employee ID], MATCH(KPI[[#This Row],[No.]], EMPLOYEES[Count_DT], 0)), "")</f>
        <v/>
      </c>
      <c r="C89" s="151" t="str">
        <f ca="1">IFERROR(INDEX(EMPLOYEES[Employee], MATCH(KPI[[#This Row],[Employee ID]], EMPLOYEES[Employee ID], 0)), "")</f>
        <v/>
      </c>
      <c r="D89" s="190" t="str">
        <f ca="1">IFERROR(INDEX(EMPLOYEES[Department], MATCH(KPI[[#This Row],[Employee ID]], EMPLOYEES[Employee ID], 0)), "")</f>
        <v/>
      </c>
      <c r="E89" s="190" t="str">
        <f ca="1">IFERROR(INDEX(EMPLOYEES[Position], MATCH(KPI[[#This Row],[Employee ID]], EMPLOYEES[Employee ID], 0)), "")</f>
        <v/>
      </c>
      <c r="F89" s="200">
        <f ca="1">SUM(KPI[[#This Row],[Surgery (On)]:[Spa (Off)]])</f>
        <v>0</v>
      </c>
      <c r="G89" s="201">
        <f ca="1">SUMIFS(SALE[ReScore], SALE[Employee ID], KPI[[#This Row],[Employee ID]], SALE[Service Implementation], "Phẫu thuật", SALE[Product Name], "&lt;&gt;Chi phí n?m l?u*") - cell_right</f>
        <v>0</v>
      </c>
      <c r="H8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89" s="202">
        <f ca="1">SUMIFS(SALE[ReScore], SALE[Employee ID], KPI[[#This Row],[Employee ID]], SALE[Service Implementation], "Laser", SALE[Product Name], "&lt;&gt;Chi phí n?m l?u*") - cell_right</f>
        <v>0</v>
      </c>
      <c r="J8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89" s="202">
        <f ca="1">SUMIFS(SALE[ReScore], SALE[Employee ID], KPI[[#This Row],[Employee ID]], SALE[Service Implementation], "Spa", SALE[Product Name], "&lt;&gt;Chi phí n?m l?u*") - cell_right</f>
        <v>0</v>
      </c>
      <c r="L8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89" s="228">
        <f ca="1">SUMIFS(SALE_PD[Paid Amount (Base)], SALE_PD[Employee ID], KPI[[#This Row],[Employee ID]], SALE_PD[Product Name], "Chi phí n?m l?u*")</f>
        <v>0</v>
      </c>
      <c r="N89" s="203">
        <f ca="1">SUMIFS(SALE_PD[Paid Amount (Base)], SALE_PD[Employee ID], KPI[[#This Row],[Employee ID]], SALE_PD[Department], KPI[[#This Row],[Department]])</f>
        <v>0</v>
      </c>
      <c r="O89" s="204">
        <f ca="1">IFERROR(SUMIFS(DENTISTRY[Paid Amount (Base)], DENTISTRY[Employee ID], KPI[[#This Row],[Employee ID]]), "")</f>
        <v>0</v>
      </c>
      <c r="P89" s="205">
        <f ca="1">SUMIFS(SERVICE[ReScore], SERVICE[Employee ID], KPI[[#This Row],[Employee ID]], SERVICE[Customer Type], "Tái khám")</f>
        <v>0</v>
      </c>
      <c r="Q8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8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89" s="205">
        <f ca="1">SUMIFS(SERVICE[ReScore], SERVICE[Employee ID], KPI[[#This Row],[Employee ID]], SERVICE[Customer Type], "&lt;&gt;Tái khám", SERVICE[Service Group], "*PHUN X*")</f>
        <v>0</v>
      </c>
      <c r="T8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89" s="355">
        <f ca="1">SUM(KPI[[#This Row],[Laser (Service)]:[Surgery (Service)]])</f>
        <v>0</v>
      </c>
      <c r="V89" s="269">
        <f ca="1">SUMIFS(SERVICE[Quantity], SERVICE[Employee ID], KPI[[#This Row],[Employee ID]], SERVICE[Surgery Type], "Đại phẫu")</f>
        <v>0</v>
      </c>
      <c r="W89" s="266">
        <f ca="1">SUMIFS(SERVICE[ReScore], SERVICE[Employee ID], KPI[[#This Row],[Employee ID]], SERVICE[Surgery Type], "Đại phẫu")</f>
        <v>0</v>
      </c>
      <c r="X89" s="269">
        <f ca="1">SUMIFS(SERVICE[Quantity], SERVICE[Employee ID], KPI[[#This Row],[Employee ID]], SERVICE[Surgery Type], IF($D$2="CN HÀ NỘI", "Tiểu phẫu"&amp;"*", "*Lầu 5*"))</f>
        <v>0</v>
      </c>
      <c r="Y89" s="266">
        <f ca="1">SUMIFS(SERVICE[ReScore], SERVICE[Employee ID], KPI[[#This Row],[Employee ID]], SERVICE[Surgery Type], IF($D$2="CN HÀ NỘI", "Tiểu phẫu"&amp;"*", "*Lầu 5*"))</f>
        <v>0</v>
      </c>
      <c r="Z89" s="269">
        <f ca="1">SUMIFS(SERVICE[Quantity], SERVICE[Employee ID], KPI[[#This Row],[Employee ID]], SERVICE[Surgery Type], IF($D$2="CN HÀ NỘI", "Tiểu phẫu"&amp;"*", "*Lầu 6*"))</f>
        <v>0</v>
      </c>
      <c r="AA89" s="384">
        <f ca="1">SUMIFS(SERVICE[ReScore], SERVICE[Employee ID], KPI[[#This Row],[Employee ID]], SERVICE[Surgery Type], IF($D$2="CN HÀ NỘI", "Tiểu phẫu"&amp;"*", "*Lầu 6*"))</f>
        <v>0</v>
      </c>
      <c r="AB89" s="384">
        <f ca="1">SUMIFS(CUSTOMER[No. Inpatient], CUSTOMER[Employee ID], KPI[[#This Row],[Employee ID]])</f>
        <v>0</v>
      </c>
    </row>
    <row r="90" spans="1:28" x14ac:dyDescent="0.25">
      <c r="A90" s="62">
        <v>80</v>
      </c>
      <c r="B90" s="62" t="str">
        <f ca="1">IFERROR(INDEX(EMPLOYEES[Employee ID], MATCH(KPI[[#This Row],[No.]], EMPLOYEES[Count_DT], 0)), "")</f>
        <v/>
      </c>
      <c r="C90" s="151" t="str">
        <f ca="1">IFERROR(INDEX(EMPLOYEES[Employee], MATCH(KPI[[#This Row],[Employee ID]], EMPLOYEES[Employee ID], 0)), "")</f>
        <v/>
      </c>
      <c r="D90" s="190" t="str">
        <f ca="1">IFERROR(INDEX(EMPLOYEES[Department], MATCH(KPI[[#This Row],[Employee ID]], EMPLOYEES[Employee ID], 0)), "")</f>
        <v/>
      </c>
      <c r="E90" s="190" t="str">
        <f ca="1">IFERROR(INDEX(EMPLOYEES[Position], MATCH(KPI[[#This Row],[Employee ID]], EMPLOYEES[Employee ID], 0)), "")</f>
        <v/>
      </c>
      <c r="F90" s="200">
        <f ca="1">SUM(KPI[[#This Row],[Surgery (On)]:[Spa (Off)]])</f>
        <v>0</v>
      </c>
      <c r="G90" s="201">
        <f ca="1">SUMIFS(SALE[ReScore], SALE[Employee ID], KPI[[#This Row],[Employee ID]], SALE[Service Implementation], "Phẫu thuật", SALE[Product Name], "&lt;&gt;Chi phí n?m l?u*") - cell_right</f>
        <v>0</v>
      </c>
      <c r="H9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0" s="202">
        <f ca="1">SUMIFS(SALE[ReScore], SALE[Employee ID], KPI[[#This Row],[Employee ID]], SALE[Service Implementation], "Laser", SALE[Product Name], "&lt;&gt;Chi phí n?m l?u*") - cell_right</f>
        <v>0</v>
      </c>
      <c r="J9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0" s="202">
        <f ca="1">SUMIFS(SALE[ReScore], SALE[Employee ID], KPI[[#This Row],[Employee ID]], SALE[Service Implementation], "Spa", SALE[Product Name], "&lt;&gt;Chi phí n?m l?u*") - cell_right</f>
        <v>0</v>
      </c>
      <c r="L9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0" s="228">
        <f ca="1">SUMIFS(SALE_PD[Paid Amount (Base)], SALE_PD[Employee ID], KPI[[#This Row],[Employee ID]], SALE_PD[Product Name], "Chi phí n?m l?u*")</f>
        <v>0</v>
      </c>
      <c r="N90" s="203">
        <f ca="1">SUMIFS(SALE_PD[Paid Amount (Base)], SALE_PD[Employee ID], KPI[[#This Row],[Employee ID]], SALE_PD[Department], KPI[[#This Row],[Department]])</f>
        <v>0</v>
      </c>
      <c r="O90" s="204">
        <f ca="1">IFERROR(SUMIFS(DENTISTRY[Paid Amount (Base)], DENTISTRY[Employee ID], KPI[[#This Row],[Employee ID]]), "")</f>
        <v>0</v>
      </c>
      <c r="P90" s="205">
        <f ca="1">SUMIFS(SERVICE[ReScore], SERVICE[Employee ID], KPI[[#This Row],[Employee ID]], SERVICE[Customer Type], "Tái khám")</f>
        <v>0</v>
      </c>
      <c r="Q9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0" s="205">
        <f ca="1">SUMIFS(SERVICE[ReScore], SERVICE[Employee ID], KPI[[#This Row],[Employee ID]], SERVICE[Customer Type], "&lt;&gt;Tái khám", SERVICE[Service Group], "*PHUN X*")</f>
        <v>0</v>
      </c>
      <c r="T9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0" s="355">
        <f ca="1">SUM(KPI[[#This Row],[Laser (Service)]:[Surgery (Service)]])</f>
        <v>0</v>
      </c>
      <c r="V90" s="269">
        <f ca="1">SUMIFS(SERVICE[Quantity], SERVICE[Employee ID], KPI[[#This Row],[Employee ID]], SERVICE[Surgery Type], "Đại phẫu")</f>
        <v>0</v>
      </c>
      <c r="W90" s="266">
        <f ca="1">SUMIFS(SERVICE[ReScore], SERVICE[Employee ID], KPI[[#This Row],[Employee ID]], SERVICE[Surgery Type], "Đại phẫu")</f>
        <v>0</v>
      </c>
      <c r="X90" s="269">
        <f ca="1">SUMIFS(SERVICE[Quantity], SERVICE[Employee ID], KPI[[#This Row],[Employee ID]], SERVICE[Surgery Type], IF($D$2="CN HÀ NỘI", "Tiểu phẫu"&amp;"*", "*Lầu 5*"))</f>
        <v>0</v>
      </c>
      <c r="Y90" s="266">
        <f ca="1">SUMIFS(SERVICE[ReScore], SERVICE[Employee ID], KPI[[#This Row],[Employee ID]], SERVICE[Surgery Type], IF($D$2="CN HÀ NỘI", "Tiểu phẫu"&amp;"*", "*Lầu 5*"))</f>
        <v>0</v>
      </c>
      <c r="Z90" s="269">
        <f ca="1">SUMIFS(SERVICE[Quantity], SERVICE[Employee ID], KPI[[#This Row],[Employee ID]], SERVICE[Surgery Type], IF($D$2="CN HÀ NỘI", "Tiểu phẫu"&amp;"*", "*Lầu 6*"))</f>
        <v>0</v>
      </c>
      <c r="AA90" s="384">
        <f ca="1">SUMIFS(SERVICE[ReScore], SERVICE[Employee ID], KPI[[#This Row],[Employee ID]], SERVICE[Surgery Type], IF($D$2="CN HÀ NỘI", "Tiểu phẫu"&amp;"*", "*Lầu 6*"))</f>
        <v>0</v>
      </c>
      <c r="AB90" s="384">
        <f ca="1">SUMIFS(CUSTOMER[No. Inpatient], CUSTOMER[Employee ID], KPI[[#This Row],[Employee ID]])</f>
        <v>0</v>
      </c>
    </row>
    <row r="91" spans="1:28" x14ac:dyDescent="0.25">
      <c r="A91" s="62">
        <v>81</v>
      </c>
      <c r="B91" s="62" t="str">
        <f ca="1">IFERROR(INDEX(EMPLOYEES[Employee ID], MATCH(KPI[[#This Row],[No.]], EMPLOYEES[Count_DT], 0)), "")</f>
        <v/>
      </c>
      <c r="C91" s="151" t="str">
        <f ca="1">IFERROR(INDEX(EMPLOYEES[Employee], MATCH(KPI[[#This Row],[Employee ID]], EMPLOYEES[Employee ID], 0)), "")</f>
        <v/>
      </c>
      <c r="D91" s="190" t="str">
        <f ca="1">IFERROR(INDEX(EMPLOYEES[Department], MATCH(KPI[[#This Row],[Employee ID]], EMPLOYEES[Employee ID], 0)), "")</f>
        <v/>
      </c>
      <c r="E91" s="190" t="str">
        <f ca="1">IFERROR(INDEX(EMPLOYEES[Position], MATCH(KPI[[#This Row],[Employee ID]], EMPLOYEES[Employee ID], 0)), "")</f>
        <v/>
      </c>
      <c r="F91" s="200">
        <f ca="1">SUM(KPI[[#This Row],[Surgery (On)]:[Spa (Off)]])</f>
        <v>0</v>
      </c>
      <c r="G91" s="201">
        <f ca="1">SUMIFS(SALE[ReScore], SALE[Employee ID], KPI[[#This Row],[Employee ID]], SALE[Service Implementation], "Phẫu thuật", SALE[Product Name], "&lt;&gt;Chi phí n?m l?u*") - cell_right</f>
        <v>0</v>
      </c>
      <c r="H9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1" s="202">
        <f ca="1">SUMIFS(SALE[ReScore], SALE[Employee ID], KPI[[#This Row],[Employee ID]], SALE[Service Implementation], "Laser", SALE[Product Name], "&lt;&gt;Chi phí n?m l?u*") - cell_right</f>
        <v>0</v>
      </c>
      <c r="J9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1" s="202">
        <f ca="1">SUMIFS(SALE[ReScore], SALE[Employee ID], KPI[[#This Row],[Employee ID]], SALE[Service Implementation], "Spa", SALE[Product Name], "&lt;&gt;Chi phí n?m l?u*") - cell_right</f>
        <v>0</v>
      </c>
      <c r="L9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1" s="228">
        <f ca="1">SUMIFS(SALE_PD[Paid Amount (Base)], SALE_PD[Employee ID], KPI[[#This Row],[Employee ID]], SALE_PD[Product Name], "Chi phí n?m l?u*")</f>
        <v>0</v>
      </c>
      <c r="N91" s="203">
        <f ca="1">SUMIFS(SALE_PD[Paid Amount (Base)], SALE_PD[Employee ID], KPI[[#This Row],[Employee ID]], SALE_PD[Department], KPI[[#This Row],[Department]])</f>
        <v>0</v>
      </c>
      <c r="O91" s="204">
        <f ca="1">IFERROR(SUMIFS(DENTISTRY[Paid Amount (Base)], DENTISTRY[Employee ID], KPI[[#This Row],[Employee ID]]), "")</f>
        <v>0</v>
      </c>
      <c r="P91" s="205">
        <f ca="1">SUMIFS(SERVICE[ReScore], SERVICE[Employee ID], KPI[[#This Row],[Employee ID]], SERVICE[Customer Type], "Tái khám")</f>
        <v>0</v>
      </c>
      <c r="Q9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1" s="205">
        <f ca="1">SUMIFS(SERVICE[ReScore], SERVICE[Employee ID], KPI[[#This Row],[Employee ID]], SERVICE[Customer Type], "&lt;&gt;Tái khám", SERVICE[Service Group], "*PHUN X*")</f>
        <v>0</v>
      </c>
      <c r="T9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1" s="355">
        <f ca="1">SUM(KPI[[#This Row],[Laser (Service)]:[Surgery (Service)]])</f>
        <v>0</v>
      </c>
      <c r="V91" s="269">
        <f ca="1">SUMIFS(SERVICE[Quantity], SERVICE[Employee ID], KPI[[#This Row],[Employee ID]], SERVICE[Surgery Type], "Đại phẫu")</f>
        <v>0</v>
      </c>
      <c r="W91" s="266">
        <f ca="1">SUMIFS(SERVICE[ReScore], SERVICE[Employee ID], KPI[[#This Row],[Employee ID]], SERVICE[Surgery Type], "Đại phẫu")</f>
        <v>0</v>
      </c>
      <c r="X91" s="269">
        <f ca="1">SUMIFS(SERVICE[Quantity], SERVICE[Employee ID], KPI[[#This Row],[Employee ID]], SERVICE[Surgery Type], IF($D$2="CN HÀ NỘI", "Tiểu phẫu"&amp;"*", "*Lầu 5*"))</f>
        <v>0</v>
      </c>
      <c r="Y91" s="266">
        <f ca="1">SUMIFS(SERVICE[ReScore], SERVICE[Employee ID], KPI[[#This Row],[Employee ID]], SERVICE[Surgery Type], IF($D$2="CN HÀ NỘI", "Tiểu phẫu"&amp;"*", "*Lầu 5*"))</f>
        <v>0</v>
      </c>
      <c r="Z91" s="269">
        <f ca="1">SUMIFS(SERVICE[Quantity], SERVICE[Employee ID], KPI[[#This Row],[Employee ID]], SERVICE[Surgery Type], IF($D$2="CN HÀ NỘI", "Tiểu phẫu"&amp;"*", "*Lầu 6*"))</f>
        <v>0</v>
      </c>
      <c r="AA91" s="384">
        <f ca="1">SUMIFS(SERVICE[ReScore], SERVICE[Employee ID], KPI[[#This Row],[Employee ID]], SERVICE[Surgery Type], IF($D$2="CN HÀ NỘI", "Tiểu phẫu"&amp;"*", "*Lầu 6*"))</f>
        <v>0</v>
      </c>
      <c r="AB91" s="384">
        <f ca="1">SUMIFS(CUSTOMER[No. Inpatient], CUSTOMER[Employee ID], KPI[[#This Row],[Employee ID]])</f>
        <v>0</v>
      </c>
    </row>
    <row r="92" spans="1:28" x14ac:dyDescent="0.25">
      <c r="A92" s="62">
        <v>82</v>
      </c>
      <c r="B92" s="62" t="str">
        <f ca="1">IFERROR(INDEX(EMPLOYEES[Employee ID], MATCH(KPI[[#This Row],[No.]], EMPLOYEES[Count_DT], 0)), "")</f>
        <v/>
      </c>
      <c r="C92" s="151" t="str">
        <f ca="1">IFERROR(INDEX(EMPLOYEES[Employee], MATCH(KPI[[#This Row],[Employee ID]], EMPLOYEES[Employee ID], 0)), "")</f>
        <v/>
      </c>
      <c r="D92" s="190" t="str">
        <f ca="1">IFERROR(INDEX(EMPLOYEES[Department], MATCH(KPI[[#This Row],[Employee ID]], EMPLOYEES[Employee ID], 0)), "")</f>
        <v/>
      </c>
      <c r="E92" s="190" t="str">
        <f ca="1">IFERROR(INDEX(EMPLOYEES[Position], MATCH(KPI[[#This Row],[Employee ID]], EMPLOYEES[Employee ID], 0)), "")</f>
        <v/>
      </c>
      <c r="F92" s="200">
        <f ca="1">SUM(KPI[[#This Row],[Surgery (On)]:[Spa (Off)]])</f>
        <v>0</v>
      </c>
      <c r="G92" s="201">
        <f ca="1">SUMIFS(SALE[ReScore], SALE[Employee ID], KPI[[#This Row],[Employee ID]], SALE[Service Implementation], "Phẫu thuật", SALE[Product Name], "&lt;&gt;Chi phí n?m l?u*") - cell_right</f>
        <v>0</v>
      </c>
      <c r="H9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2" s="202">
        <f ca="1">SUMIFS(SALE[ReScore], SALE[Employee ID], KPI[[#This Row],[Employee ID]], SALE[Service Implementation], "Laser", SALE[Product Name], "&lt;&gt;Chi phí n?m l?u*") - cell_right</f>
        <v>0</v>
      </c>
      <c r="J9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2" s="202">
        <f ca="1">SUMIFS(SALE[ReScore], SALE[Employee ID], KPI[[#This Row],[Employee ID]], SALE[Service Implementation], "Spa", SALE[Product Name], "&lt;&gt;Chi phí n?m l?u*") - cell_right</f>
        <v>0</v>
      </c>
      <c r="L9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2" s="228">
        <f ca="1">SUMIFS(SALE_PD[Paid Amount (Base)], SALE_PD[Employee ID], KPI[[#This Row],[Employee ID]], SALE_PD[Product Name], "Chi phí n?m l?u*")</f>
        <v>0</v>
      </c>
      <c r="N92" s="203">
        <f ca="1">SUMIFS(SALE_PD[Paid Amount (Base)], SALE_PD[Employee ID], KPI[[#This Row],[Employee ID]], SALE_PD[Department], KPI[[#This Row],[Department]])</f>
        <v>0</v>
      </c>
      <c r="O92" s="204">
        <f ca="1">IFERROR(SUMIFS(DENTISTRY[Paid Amount (Base)], DENTISTRY[Employee ID], KPI[[#This Row],[Employee ID]]), "")</f>
        <v>0</v>
      </c>
      <c r="P92" s="205">
        <f ca="1">SUMIFS(SERVICE[ReScore], SERVICE[Employee ID], KPI[[#This Row],[Employee ID]], SERVICE[Customer Type], "Tái khám")</f>
        <v>0</v>
      </c>
      <c r="Q9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2" s="205">
        <f ca="1">SUMIFS(SERVICE[ReScore], SERVICE[Employee ID], KPI[[#This Row],[Employee ID]], SERVICE[Customer Type], "&lt;&gt;Tái khám", SERVICE[Service Group], "*PHUN X*")</f>
        <v>0</v>
      </c>
      <c r="T9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2" s="355">
        <f ca="1">SUM(KPI[[#This Row],[Laser (Service)]:[Surgery (Service)]])</f>
        <v>0</v>
      </c>
      <c r="V92" s="269">
        <f ca="1">SUMIFS(SERVICE[Quantity], SERVICE[Employee ID], KPI[[#This Row],[Employee ID]], SERVICE[Surgery Type], "Đại phẫu")</f>
        <v>0</v>
      </c>
      <c r="W92" s="266">
        <f ca="1">SUMIFS(SERVICE[ReScore], SERVICE[Employee ID], KPI[[#This Row],[Employee ID]], SERVICE[Surgery Type], "Đại phẫu")</f>
        <v>0</v>
      </c>
      <c r="X92" s="269">
        <f ca="1">SUMIFS(SERVICE[Quantity], SERVICE[Employee ID], KPI[[#This Row],[Employee ID]], SERVICE[Surgery Type], IF($D$2="CN HÀ NỘI", "Tiểu phẫu"&amp;"*", "*Lầu 5*"))</f>
        <v>0</v>
      </c>
      <c r="Y92" s="266">
        <f ca="1">SUMIFS(SERVICE[ReScore], SERVICE[Employee ID], KPI[[#This Row],[Employee ID]], SERVICE[Surgery Type], IF($D$2="CN HÀ NỘI", "Tiểu phẫu"&amp;"*", "*Lầu 5*"))</f>
        <v>0</v>
      </c>
      <c r="Z92" s="269">
        <f ca="1">SUMIFS(SERVICE[Quantity], SERVICE[Employee ID], KPI[[#This Row],[Employee ID]], SERVICE[Surgery Type], IF($D$2="CN HÀ NỘI", "Tiểu phẫu"&amp;"*", "*Lầu 6*"))</f>
        <v>0</v>
      </c>
      <c r="AA92" s="384">
        <f ca="1">SUMIFS(SERVICE[ReScore], SERVICE[Employee ID], KPI[[#This Row],[Employee ID]], SERVICE[Surgery Type], IF($D$2="CN HÀ NỘI", "Tiểu phẫu"&amp;"*", "*Lầu 6*"))</f>
        <v>0</v>
      </c>
      <c r="AB92" s="384">
        <f ca="1">SUMIFS(CUSTOMER[No. Inpatient], CUSTOMER[Employee ID], KPI[[#This Row],[Employee ID]])</f>
        <v>0</v>
      </c>
    </row>
    <row r="93" spans="1:28" x14ac:dyDescent="0.25">
      <c r="A93" s="62">
        <v>83</v>
      </c>
      <c r="B93" s="62" t="str">
        <f ca="1">IFERROR(INDEX(EMPLOYEES[Employee ID], MATCH(KPI[[#This Row],[No.]], EMPLOYEES[Count_DT], 0)), "")</f>
        <v/>
      </c>
      <c r="C93" s="151" t="str">
        <f ca="1">IFERROR(INDEX(EMPLOYEES[Employee], MATCH(KPI[[#This Row],[Employee ID]], EMPLOYEES[Employee ID], 0)), "")</f>
        <v/>
      </c>
      <c r="D93" s="190" t="str">
        <f ca="1">IFERROR(INDEX(EMPLOYEES[Department], MATCH(KPI[[#This Row],[Employee ID]], EMPLOYEES[Employee ID], 0)), "")</f>
        <v/>
      </c>
      <c r="E93" s="190" t="str">
        <f ca="1">IFERROR(INDEX(EMPLOYEES[Position], MATCH(KPI[[#This Row],[Employee ID]], EMPLOYEES[Employee ID], 0)), "")</f>
        <v/>
      </c>
      <c r="F93" s="200">
        <f ca="1">SUM(KPI[[#This Row],[Surgery (On)]:[Spa (Off)]])</f>
        <v>0</v>
      </c>
      <c r="G93" s="201">
        <f ca="1">SUMIFS(SALE[ReScore], SALE[Employee ID], KPI[[#This Row],[Employee ID]], SALE[Service Implementation], "Phẫu thuật", SALE[Product Name], "&lt;&gt;Chi phí n?m l?u*") - cell_right</f>
        <v>0</v>
      </c>
      <c r="H9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3" s="202">
        <f ca="1">SUMIFS(SALE[ReScore], SALE[Employee ID], KPI[[#This Row],[Employee ID]], SALE[Service Implementation], "Laser", SALE[Product Name], "&lt;&gt;Chi phí n?m l?u*") - cell_right</f>
        <v>0</v>
      </c>
      <c r="J9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3" s="202">
        <f ca="1">SUMIFS(SALE[ReScore], SALE[Employee ID], KPI[[#This Row],[Employee ID]], SALE[Service Implementation], "Spa", SALE[Product Name], "&lt;&gt;Chi phí n?m l?u*") - cell_right</f>
        <v>0</v>
      </c>
      <c r="L9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3" s="228">
        <f ca="1">SUMIFS(SALE_PD[Paid Amount (Base)], SALE_PD[Employee ID], KPI[[#This Row],[Employee ID]], SALE_PD[Product Name], "Chi phí n?m l?u*")</f>
        <v>0</v>
      </c>
      <c r="N93" s="203">
        <f ca="1">SUMIFS(SALE_PD[Paid Amount (Base)], SALE_PD[Employee ID], KPI[[#This Row],[Employee ID]], SALE_PD[Department], KPI[[#This Row],[Department]])</f>
        <v>0</v>
      </c>
      <c r="O93" s="204">
        <f ca="1">IFERROR(SUMIFS(DENTISTRY[Paid Amount (Base)], DENTISTRY[Employee ID], KPI[[#This Row],[Employee ID]]), "")</f>
        <v>0</v>
      </c>
      <c r="P93" s="205">
        <f ca="1">SUMIFS(SERVICE[ReScore], SERVICE[Employee ID], KPI[[#This Row],[Employee ID]], SERVICE[Customer Type], "Tái khám")</f>
        <v>0</v>
      </c>
      <c r="Q9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3" s="205">
        <f ca="1">SUMIFS(SERVICE[ReScore], SERVICE[Employee ID], KPI[[#This Row],[Employee ID]], SERVICE[Customer Type], "&lt;&gt;Tái khám", SERVICE[Service Group], "*PHUN X*")</f>
        <v>0</v>
      </c>
      <c r="T9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3" s="355">
        <f ca="1">SUM(KPI[[#This Row],[Laser (Service)]:[Surgery (Service)]])</f>
        <v>0</v>
      </c>
      <c r="V93" s="269">
        <f ca="1">SUMIFS(SERVICE[Quantity], SERVICE[Employee ID], KPI[[#This Row],[Employee ID]], SERVICE[Surgery Type], "Đại phẫu")</f>
        <v>0</v>
      </c>
      <c r="W93" s="266">
        <f ca="1">SUMIFS(SERVICE[ReScore], SERVICE[Employee ID], KPI[[#This Row],[Employee ID]], SERVICE[Surgery Type], "Đại phẫu")</f>
        <v>0</v>
      </c>
      <c r="X93" s="269">
        <f ca="1">SUMIFS(SERVICE[Quantity], SERVICE[Employee ID], KPI[[#This Row],[Employee ID]], SERVICE[Surgery Type], IF($D$2="CN HÀ NỘI", "Tiểu phẫu"&amp;"*", "*Lầu 5*"))</f>
        <v>0</v>
      </c>
      <c r="Y93" s="266">
        <f ca="1">SUMIFS(SERVICE[ReScore], SERVICE[Employee ID], KPI[[#This Row],[Employee ID]], SERVICE[Surgery Type], IF($D$2="CN HÀ NỘI", "Tiểu phẫu"&amp;"*", "*Lầu 5*"))</f>
        <v>0</v>
      </c>
      <c r="Z93" s="269">
        <f ca="1">SUMIFS(SERVICE[Quantity], SERVICE[Employee ID], KPI[[#This Row],[Employee ID]], SERVICE[Surgery Type], IF($D$2="CN HÀ NỘI", "Tiểu phẫu"&amp;"*", "*Lầu 6*"))</f>
        <v>0</v>
      </c>
      <c r="AA93" s="384">
        <f ca="1">SUMIFS(SERVICE[ReScore], SERVICE[Employee ID], KPI[[#This Row],[Employee ID]], SERVICE[Surgery Type], IF($D$2="CN HÀ NỘI", "Tiểu phẫu"&amp;"*", "*Lầu 6*"))</f>
        <v>0</v>
      </c>
      <c r="AB93" s="384">
        <f ca="1">SUMIFS(CUSTOMER[No. Inpatient], CUSTOMER[Employee ID], KPI[[#This Row],[Employee ID]])</f>
        <v>0</v>
      </c>
    </row>
    <row r="94" spans="1:28" x14ac:dyDescent="0.25">
      <c r="A94" s="62">
        <v>84</v>
      </c>
      <c r="B94" s="62" t="str">
        <f ca="1">IFERROR(INDEX(EMPLOYEES[Employee ID], MATCH(KPI[[#This Row],[No.]], EMPLOYEES[Count_DT], 0)), "")</f>
        <v/>
      </c>
      <c r="C94" s="151" t="str">
        <f ca="1">IFERROR(INDEX(EMPLOYEES[Employee], MATCH(KPI[[#This Row],[Employee ID]], EMPLOYEES[Employee ID], 0)), "")</f>
        <v/>
      </c>
      <c r="D94" s="190" t="str">
        <f ca="1">IFERROR(INDEX(EMPLOYEES[Department], MATCH(KPI[[#This Row],[Employee ID]], EMPLOYEES[Employee ID], 0)), "")</f>
        <v/>
      </c>
      <c r="E94" s="190" t="str">
        <f ca="1">IFERROR(INDEX(EMPLOYEES[Position], MATCH(KPI[[#This Row],[Employee ID]], EMPLOYEES[Employee ID], 0)), "")</f>
        <v/>
      </c>
      <c r="F94" s="200">
        <f ca="1">SUM(KPI[[#This Row],[Surgery (On)]:[Spa (Off)]])</f>
        <v>0</v>
      </c>
      <c r="G94" s="201">
        <f ca="1">SUMIFS(SALE[ReScore], SALE[Employee ID], KPI[[#This Row],[Employee ID]], SALE[Service Implementation], "Phẫu thuật", SALE[Product Name], "&lt;&gt;Chi phí n?m l?u*") - cell_right</f>
        <v>0</v>
      </c>
      <c r="H9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4" s="202">
        <f ca="1">SUMIFS(SALE[ReScore], SALE[Employee ID], KPI[[#This Row],[Employee ID]], SALE[Service Implementation], "Laser", SALE[Product Name], "&lt;&gt;Chi phí n?m l?u*") - cell_right</f>
        <v>0</v>
      </c>
      <c r="J9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4" s="202">
        <f ca="1">SUMIFS(SALE[ReScore], SALE[Employee ID], KPI[[#This Row],[Employee ID]], SALE[Service Implementation], "Spa", SALE[Product Name], "&lt;&gt;Chi phí n?m l?u*") - cell_right</f>
        <v>0</v>
      </c>
      <c r="L9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4" s="228">
        <f ca="1">SUMIFS(SALE_PD[Paid Amount (Base)], SALE_PD[Employee ID], KPI[[#This Row],[Employee ID]], SALE_PD[Product Name], "Chi phí n?m l?u*")</f>
        <v>0</v>
      </c>
      <c r="N94" s="203">
        <f ca="1">SUMIFS(SALE_PD[Paid Amount (Base)], SALE_PD[Employee ID], KPI[[#This Row],[Employee ID]], SALE_PD[Department], KPI[[#This Row],[Department]])</f>
        <v>0</v>
      </c>
      <c r="O94" s="204">
        <f ca="1">IFERROR(SUMIFS(DENTISTRY[Paid Amount (Base)], DENTISTRY[Employee ID], KPI[[#This Row],[Employee ID]]), "")</f>
        <v>0</v>
      </c>
      <c r="P94" s="205">
        <f ca="1">SUMIFS(SERVICE[ReScore], SERVICE[Employee ID], KPI[[#This Row],[Employee ID]], SERVICE[Customer Type], "Tái khám")</f>
        <v>0</v>
      </c>
      <c r="Q9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4" s="205">
        <f ca="1">SUMIFS(SERVICE[ReScore], SERVICE[Employee ID], KPI[[#This Row],[Employee ID]], SERVICE[Customer Type], "&lt;&gt;Tái khám", SERVICE[Service Group], "*PHUN X*")</f>
        <v>0</v>
      </c>
      <c r="T9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4" s="355">
        <f ca="1">SUM(KPI[[#This Row],[Laser (Service)]:[Surgery (Service)]])</f>
        <v>0</v>
      </c>
      <c r="V94" s="269">
        <f ca="1">SUMIFS(SERVICE[Quantity], SERVICE[Employee ID], KPI[[#This Row],[Employee ID]], SERVICE[Surgery Type], "Đại phẫu")</f>
        <v>0</v>
      </c>
      <c r="W94" s="266">
        <f ca="1">SUMIFS(SERVICE[ReScore], SERVICE[Employee ID], KPI[[#This Row],[Employee ID]], SERVICE[Surgery Type], "Đại phẫu")</f>
        <v>0</v>
      </c>
      <c r="X94" s="269">
        <f ca="1">SUMIFS(SERVICE[Quantity], SERVICE[Employee ID], KPI[[#This Row],[Employee ID]], SERVICE[Surgery Type], IF($D$2="CN HÀ NỘI", "Tiểu phẫu"&amp;"*", "*Lầu 5*"))</f>
        <v>0</v>
      </c>
      <c r="Y94" s="266">
        <f ca="1">SUMIFS(SERVICE[ReScore], SERVICE[Employee ID], KPI[[#This Row],[Employee ID]], SERVICE[Surgery Type], IF($D$2="CN HÀ NỘI", "Tiểu phẫu"&amp;"*", "*Lầu 5*"))</f>
        <v>0</v>
      </c>
      <c r="Z94" s="269">
        <f ca="1">SUMIFS(SERVICE[Quantity], SERVICE[Employee ID], KPI[[#This Row],[Employee ID]], SERVICE[Surgery Type], IF($D$2="CN HÀ NỘI", "Tiểu phẫu"&amp;"*", "*Lầu 6*"))</f>
        <v>0</v>
      </c>
      <c r="AA94" s="384">
        <f ca="1">SUMIFS(SERVICE[ReScore], SERVICE[Employee ID], KPI[[#This Row],[Employee ID]], SERVICE[Surgery Type], IF($D$2="CN HÀ NỘI", "Tiểu phẫu"&amp;"*", "*Lầu 6*"))</f>
        <v>0</v>
      </c>
      <c r="AB94" s="384">
        <f ca="1">SUMIFS(CUSTOMER[No. Inpatient], CUSTOMER[Employee ID], KPI[[#This Row],[Employee ID]])</f>
        <v>0</v>
      </c>
    </row>
    <row r="95" spans="1:28" x14ac:dyDescent="0.25">
      <c r="A95" s="62">
        <v>85</v>
      </c>
      <c r="B95" s="62" t="str">
        <f ca="1">IFERROR(INDEX(EMPLOYEES[Employee ID], MATCH(KPI[[#This Row],[No.]], EMPLOYEES[Count_DT], 0)), "")</f>
        <v/>
      </c>
      <c r="C95" s="151" t="str">
        <f ca="1">IFERROR(INDEX(EMPLOYEES[Employee], MATCH(KPI[[#This Row],[Employee ID]], EMPLOYEES[Employee ID], 0)), "")</f>
        <v/>
      </c>
      <c r="D95" s="190" t="str">
        <f ca="1">IFERROR(INDEX(EMPLOYEES[Department], MATCH(KPI[[#This Row],[Employee ID]], EMPLOYEES[Employee ID], 0)), "")</f>
        <v/>
      </c>
      <c r="E95" s="190" t="str">
        <f ca="1">IFERROR(INDEX(EMPLOYEES[Position], MATCH(KPI[[#This Row],[Employee ID]], EMPLOYEES[Employee ID], 0)), "")</f>
        <v/>
      </c>
      <c r="F95" s="200">
        <f ca="1">SUM(KPI[[#This Row],[Surgery (On)]:[Spa (Off)]])</f>
        <v>0</v>
      </c>
      <c r="G95" s="201">
        <f ca="1">SUMIFS(SALE[ReScore], SALE[Employee ID], KPI[[#This Row],[Employee ID]], SALE[Service Implementation], "Phẫu thuật", SALE[Product Name], "&lt;&gt;Chi phí n?m l?u*") - cell_right</f>
        <v>0</v>
      </c>
      <c r="H9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5" s="202">
        <f ca="1">SUMIFS(SALE[ReScore], SALE[Employee ID], KPI[[#This Row],[Employee ID]], SALE[Service Implementation], "Laser", SALE[Product Name], "&lt;&gt;Chi phí n?m l?u*") - cell_right</f>
        <v>0</v>
      </c>
      <c r="J9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5" s="202">
        <f ca="1">SUMIFS(SALE[ReScore], SALE[Employee ID], KPI[[#This Row],[Employee ID]], SALE[Service Implementation], "Spa", SALE[Product Name], "&lt;&gt;Chi phí n?m l?u*") - cell_right</f>
        <v>0</v>
      </c>
      <c r="L9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5" s="228">
        <f ca="1">SUMIFS(SALE_PD[Paid Amount (Base)], SALE_PD[Employee ID], KPI[[#This Row],[Employee ID]], SALE_PD[Product Name], "Chi phí n?m l?u*")</f>
        <v>0</v>
      </c>
      <c r="N95" s="203">
        <f ca="1">SUMIFS(SALE_PD[Paid Amount (Base)], SALE_PD[Employee ID], KPI[[#This Row],[Employee ID]], SALE_PD[Department], KPI[[#This Row],[Department]])</f>
        <v>0</v>
      </c>
      <c r="O95" s="204">
        <f ca="1">IFERROR(SUMIFS(DENTISTRY[Paid Amount (Base)], DENTISTRY[Employee ID], KPI[[#This Row],[Employee ID]]), "")</f>
        <v>0</v>
      </c>
      <c r="P95" s="205">
        <f ca="1">SUMIFS(SERVICE[ReScore], SERVICE[Employee ID], KPI[[#This Row],[Employee ID]], SERVICE[Customer Type], "Tái khám")</f>
        <v>0</v>
      </c>
      <c r="Q9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5" s="205">
        <f ca="1">SUMIFS(SERVICE[ReScore], SERVICE[Employee ID], KPI[[#This Row],[Employee ID]], SERVICE[Customer Type], "&lt;&gt;Tái khám", SERVICE[Service Group], "*PHUN X*")</f>
        <v>0</v>
      </c>
      <c r="T9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5" s="355">
        <f ca="1">SUM(KPI[[#This Row],[Laser (Service)]:[Surgery (Service)]])</f>
        <v>0</v>
      </c>
      <c r="V95" s="269">
        <f ca="1">SUMIFS(SERVICE[Quantity], SERVICE[Employee ID], KPI[[#This Row],[Employee ID]], SERVICE[Surgery Type], "Đại phẫu")</f>
        <v>0</v>
      </c>
      <c r="W95" s="266">
        <f ca="1">SUMIFS(SERVICE[ReScore], SERVICE[Employee ID], KPI[[#This Row],[Employee ID]], SERVICE[Surgery Type], "Đại phẫu")</f>
        <v>0</v>
      </c>
      <c r="X95" s="269">
        <f ca="1">SUMIFS(SERVICE[Quantity], SERVICE[Employee ID], KPI[[#This Row],[Employee ID]], SERVICE[Surgery Type], IF($D$2="CN HÀ NỘI", "Tiểu phẫu"&amp;"*", "*Lầu 5*"))</f>
        <v>0</v>
      </c>
      <c r="Y95" s="266">
        <f ca="1">SUMIFS(SERVICE[ReScore], SERVICE[Employee ID], KPI[[#This Row],[Employee ID]], SERVICE[Surgery Type], IF($D$2="CN HÀ NỘI", "Tiểu phẫu"&amp;"*", "*Lầu 5*"))</f>
        <v>0</v>
      </c>
      <c r="Z95" s="269">
        <f ca="1">SUMIFS(SERVICE[Quantity], SERVICE[Employee ID], KPI[[#This Row],[Employee ID]], SERVICE[Surgery Type], IF($D$2="CN HÀ NỘI", "Tiểu phẫu"&amp;"*", "*Lầu 6*"))</f>
        <v>0</v>
      </c>
      <c r="AA95" s="384">
        <f ca="1">SUMIFS(SERVICE[ReScore], SERVICE[Employee ID], KPI[[#This Row],[Employee ID]], SERVICE[Surgery Type], IF($D$2="CN HÀ NỘI", "Tiểu phẫu"&amp;"*", "*Lầu 6*"))</f>
        <v>0</v>
      </c>
      <c r="AB95" s="384">
        <f ca="1">SUMIFS(CUSTOMER[No. Inpatient], CUSTOMER[Employee ID], KPI[[#This Row],[Employee ID]])</f>
        <v>0</v>
      </c>
    </row>
    <row r="96" spans="1:28" x14ac:dyDescent="0.25">
      <c r="A96" s="62">
        <v>86</v>
      </c>
      <c r="B96" s="62" t="str">
        <f ca="1">IFERROR(INDEX(EMPLOYEES[Employee ID], MATCH(KPI[[#This Row],[No.]], EMPLOYEES[Count_DT], 0)), "")</f>
        <v/>
      </c>
      <c r="C96" s="151" t="str">
        <f ca="1">IFERROR(INDEX(EMPLOYEES[Employee], MATCH(KPI[[#This Row],[Employee ID]], EMPLOYEES[Employee ID], 0)), "")</f>
        <v/>
      </c>
      <c r="D96" s="190" t="str">
        <f ca="1">IFERROR(INDEX(EMPLOYEES[Department], MATCH(KPI[[#This Row],[Employee ID]], EMPLOYEES[Employee ID], 0)), "")</f>
        <v/>
      </c>
      <c r="E96" s="190" t="str">
        <f ca="1">IFERROR(INDEX(EMPLOYEES[Position], MATCH(KPI[[#This Row],[Employee ID]], EMPLOYEES[Employee ID], 0)), "")</f>
        <v/>
      </c>
      <c r="F96" s="200">
        <f ca="1">SUM(KPI[[#This Row],[Surgery (On)]:[Spa (Off)]])</f>
        <v>0</v>
      </c>
      <c r="G96" s="201">
        <f ca="1">SUMIFS(SALE[ReScore], SALE[Employee ID], KPI[[#This Row],[Employee ID]], SALE[Service Implementation], "Phẫu thuật", SALE[Product Name], "&lt;&gt;Chi phí n?m l?u*") - cell_right</f>
        <v>0</v>
      </c>
      <c r="H9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6" s="202">
        <f ca="1">SUMIFS(SALE[ReScore], SALE[Employee ID], KPI[[#This Row],[Employee ID]], SALE[Service Implementation], "Laser", SALE[Product Name], "&lt;&gt;Chi phí n?m l?u*") - cell_right</f>
        <v>0</v>
      </c>
      <c r="J9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6" s="202">
        <f ca="1">SUMIFS(SALE[ReScore], SALE[Employee ID], KPI[[#This Row],[Employee ID]], SALE[Service Implementation], "Spa", SALE[Product Name], "&lt;&gt;Chi phí n?m l?u*") - cell_right</f>
        <v>0</v>
      </c>
      <c r="L9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6" s="228">
        <f ca="1">SUMIFS(SALE_PD[Paid Amount (Base)], SALE_PD[Employee ID], KPI[[#This Row],[Employee ID]], SALE_PD[Product Name], "Chi phí n?m l?u*")</f>
        <v>0</v>
      </c>
      <c r="N96" s="203">
        <f ca="1">SUMIFS(SALE_PD[Paid Amount (Base)], SALE_PD[Employee ID], KPI[[#This Row],[Employee ID]], SALE_PD[Department], KPI[[#This Row],[Department]])</f>
        <v>0</v>
      </c>
      <c r="O96" s="204">
        <f ca="1">IFERROR(SUMIFS(DENTISTRY[Paid Amount (Base)], DENTISTRY[Employee ID], KPI[[#This Row],[Employee ID]]), "")</f>
        <v>0</v>
      </c>
      <c r="P96" s="205">
        <f ca="1">SUMIFS(SERVICE[ReScore], SERVICE[Employee ID], KPI[[#This Row],[Employee ID]], SERVICE[Customer Type], "Tái khám")</f>
        <v>0</v>
      </c>
      <c r="Q9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6" s="205">
        <f ca="1">SUMIFS(SERVICE[ReScore], SERVICE[Employee ID], KPI[[#This Row],[Employee ID]], SERVICE[Customer Type], "&lt;&gt;Tái khám", SERVICE[Service Group], "*PHUN X*")</f>
        <v>0</v>
      </c>
      <c r="T9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6" s="355">
        <f ca="1">SUM(KPI[[#This Row],[Laser (Service)]:[Surgery (Service)]])</f>
        <v>0</v>
      </c>
      <c r="V96" s="269">
        <f ca="1">SUMIFS(SERVICE[Quantity], SERVICE[Employee ID], KPI[[#This Row],[Employee ID]], SERVICE[Surgery Type], "Đại phẫu")</f>
        <v>0</v>
      </c>
      <c r="W96" s="266">
        <f ca="1">SUMIFS(SERVICE[ReScore], SERVICE[Employee ID], KPI[[#This Row],[Employee ID]], SERVICE[Surgery Type], "Đại phẫu")</f>
        <v>0</v>
      </c>
      <c r="X96" s="269">
        <f ca="1">SUMIFS(SERVICE[Quantity], SERVICE[Employee ID], KPI[[#This Row],[Employee ID]], SERVICE[Surgery Type], IF($D$2="CN HÀ NỘI", "Tiểu phẫu"&amp;"*", "*Lầu 5*"))</f>
        <v>0</v>
      </c>
      <c r="Y96" s="266">
        <f ca="1">SUMIFS(SERVICE[ReScore], SERVICE[Employee ID], KPI[[#This Row],[Employee ID]], SERVICE[Surgery Type], IF($D$2="CN HÀ NỘI", "Tiểu phẫu"&amp;"*", "*Lầu 5*"))</f>
        <v>0</v>
      </c>
      <c r="Z96" s="269">
        <f ca="1">SUMIFS(SERVICE[Quantity], SERVICE[Employee ID], KPI[[#This Row],[Employee ID]], SERVICE[Surgery Type], IF($D$2="CN HÀ NỘI", "Tiểu phẫu"&amp;"*", "*Lầu 6*"))</f>
        <v>0</v>
      </c>
      <c r="AA96" s="384">
        <f ca="1">SUMIFS(SERVICE[ReScore], SERVICE[Employee ID], KPI[[#This Row],[Employee ID]], SERVICE[Surgery Type], IF($D$2="CN HÀ NỘI", "Tiểu phẫu"&amp;"*", "*Lầu 6*"))</f>
        <v>0</v>
      </c>
      <c r="AB96" s="384">
        <f ca="1">SUMIFS(CUSTOMER[No. Inpatient], CUSTOMER[Employee ID], KPI[[#This Row],[Employee ID]])</f>
        <v>0</v>
      </c>
    </row>
    <row r="97" spans="1:28" x14ac:dyDescent="0.25">
      <c r="A97" s="62">
        <v>87</v>
      </c>
      <c r="B97" s="62" t="str">
        <f ca="1">IFERROR(INDEX(EMPLOYEES[Employee ID], MATCH(KPI[[#This Row],[No.]], EMPLOYEES[Count_DT], 0)), "")</f>
        <v/>
      </c>
      <c r="C97" s="151" t="str">
        <f ca="1">IFERROR(INDEX(EMPLOYEES[Employee], MATCH(KPI[[#This Row],[Employee ID]], EMPLOYEES[Employee ID], 0)), "")</f>
        <v/>
      </c>
      <c r="D97" s="190" t="str">
        <f ca="1">IFERROR(INDEX(EMPLOYEES[Department], MATCH(KPI[[#This Row],[Employee ID]], EMPLOYEES[Employee ID], 0)), "")</f>
        <v/>
      </c>
      <c r="E97" s="190" t="str">
        <f ca="1">IFERROR(INDEX(EMPLOYEES[Position], MATCH(KPI[[#This Row],[Employee ID]], EMPLOYEES[Employee ID], 0)), "")</f>
        <v/>
      </c>
      <c r="F97" s="200">
        <f ca="1">SUM(KPI[[#This Row],[Surgery (On)]:[Spa (Off)]])</f>
        <v>0</v>
      </c>
      <c r="G97" s="201">
        <f ca="1">SUMIFS(SALE[ReScore], SALE[Employee ID], KPI[[#This Row],[Employee ID]], SALE[Service Implementation], "Phẫu thuật", SALE[Product Name], "&lt;&gt;Chi phí n?m l?u*") - cell_right</f>
        <v>0</v>
      </c>
      <c r="H9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7" s="202">
        <f ca="1">SUMIFS(SALE[ReScore], SALE[Employee ID], KPI[[#This Row],[Employee ID]], SALE[Service Implementation], "Laser", SALE[Product Name], "&lt;&gt;Chi phí n?m l?u*") - cell_right</f>
        <v>0</v>
      </c>
      <c r="J9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7" s="202">
        <f ca="1">SUMIFS(SALE[ReScore], SALE[Employee ID], KPI[[#This Row],[Employee ID]], SALE[Service Implementation], "Spa", SALE[Product Name], "&lt;&gt;Chi phí n?m l?u*") - cell_right</f>
        <v>0</v>
      </c>
      <c r="L9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7" s="228">
        <f ca="1">SUMIFS(SALE_PD[Paid Amount (Base)], SALE_PD[Employee ID], KPI[[#This Row],[Employee ID]], SALE_PD[Product Name], "Chi phí n?m l?u*")</f>
        <v>0</v>
      </c>
      <c r="N97" s="203">
        <f ca="1">SUMIFS(SALE_PD[Paid Amount (Base)], SALE_PD[Employee ID], KPI[[#This Row],[Employee ID]], SALE_PD[Department], KPI[[#This Row],[Department]])</f>
        <v>0</v>
      </c>
      <c r="O97" s="204">
        <f ca="1">IFERROR(SUMIFS(DENTISTRY[Paid Amount (Base)], DENTISTRY[Employee ID], KPI[[#This Row],[Employee ID]]), "")</f>
        <v>0</v>
      </c>
      <c r="P97" s="205">
        <f ca="1">SUMIFS(SERVICE[ReScore], SERVICE[Employee ID], KPI[[#This Row],[Employee ID]], SERVICE[Customer Type], "Tái khám")</f>
        <v>0</v>
      </c>
      <c r="Q9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7" s="205">
        <f ca="1">SUMIFS(SERVICE[ReScore], SERVICE[Employee ID], KPI[[#This Row],[Employee ID]], SERVICE[Customer Type], "&lt;&gt;Tái khám", SERVICE[Service Group], "*PHUN X*")</f>
        <v>0</v>
      </c>
      <c r="T9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7" s="355">
        <f ca="1">SUM(KPI[[#This Row],[Laser (Service)]:[Surgery (Service)]])</f>
        <v>0</v>
      </c>
      <c r="V97" s="269">
        <f ca="1">SUMIFS(SERVICE[Quantity], SERVICE[Employee ID], KPI[[#This Row],[Employee ID]], SERVICE[Surgery Type], "Đại phẫu")</f>
        <v>0</v>
      </c>
      <c r="W97" s="266">
        <f ca="1">SUMIFS(SERVICE[ReScore], SERVICE[Employee ID], KPI[[#This Row],[Employee ID]], SERVICE[Surgery Type], "Đại phẫu")</f>
        <v>0</v>
      </c>
      <c r="X97" s="269">
        <f ca="1">SUMIFS(SERVICE[Quantity], SERVICE[Employee ID], KPI[[#This Row],[Employee ID]], SERVICE[Surgery Type], IF($D$2="CN HÀ NỘI", "Tiểu phẫu"&amp;"*", "*Lầu 5*"))</f>
        <v>0</v>
      </c>
      <c r="Y97" s="266">
        <f ca="1">SUMIFS(SERVICE[ReScore], SERVICE[Employee ID], KPI[[#This Row],[Employee ID]], SERVICE[Surgery Type], IF($D$2="CN HÀ NỘI", "Tiểu phẫu"&amp;"*", "*Lầu 5*"))</f>
        <v>0</v>
      </c>
      <c r="Z97" s="269">
        <f ca="1">SUMIFS(SERVICE[Quantity], SERVICE[Employee ID], KPI[[#This Row],[Employee ID]], SERVICE[Surgery Type], IF($D$2="CN HÀ NỘI", "Tiểu phẫu"&amp;"*", "*Lầu 6*"))</f>
        <v>0</v>
      </c>
      <c r="AA97" s="384">
        <f ca="1">SUMIFS(SERVICE[ReScore], SERVICE[Employee ID], KPI[[#This Row],[Employee ID]], SERVICE[Surgery Type], IF($D$2="CN HÀ NỘI", "Tiểu phẫu"&amp;"*", "*Lầu 6*"))</f>
        <v>0</v>
      </c>
      <c r="AB97" s="384">
        <f ca="1">SUMIFS(CUSTOMER[No. Inpatient], CUSTOMER[Employee ID], KPI[[#This Row],[Employee ID]])</f>
        <v>0</v>
      </c>
    </row>
    <row r="98" spans="1:28" x14ac:dyDescent="0.25">
      <c r="A98" s="62">
        <v>88</v>
      </c>
      <c r="B98" s="62" t="str">
        <f ca="1">IFERROR(INDEX(EMPLOYEES[Employee ID], MATCH(KPI[[#This Row],[No.]], EMPLOYEES[Count_DT], 0)), "")</f>
        <v/>
      </c>
      <c r="C98" s="151" t="str">
        <f ca="1">IFERROR(INDEX(EMPLOYEES[Employee], MATCH(KPI[[#This Row],[Employee ID]], EMPLOYEES[Employee ID], 0)), "")</f>
        <v/>
      </c>
      <c r="D98" s="190" t="str">
        <f ca="1">IFERROR(INDEX(EMPLOYEES[Department], MATCH(KPI[[#This Row],[Employee ID]], EMPLOYEES[Employee ID], 0)), "")</f>
        <v/>
      </c>
      <c r="E98" s="190" t="str">
        <f ca="1">IFERROR(INDEX(EMPLOYEES[Position], MATCH(KPI[[#This Row],[Employee ID]], EMPLOYEES[Employee ID], 0)), "")</f>
        <v/>
      </c>
      <c r="F98" s="200">
        <f ca="1">SUM(KPI[[#This Row],[Surgery (On)]:[Spa (Off)]])</f>
        <v>0</v>
      </c>
      <c r="G98" s="201">
        <f ca="1">SUMIFS(SALE[ReScore], SALE[Employee ID], KPI[[#This Row],[Employee ID]], SALE[Service Implementation], "Phẫu thuật", SALE[Product Name], "&lt;&gt;Chi phí n?m l?u*") - cell_right</f>
        <v>0</v>
      </c>
      <c r="H9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8" s="202">
        <f ca="1">SUMIFS(SALE[ReScore], SALE[Employee ID], KPI[[#This Row],[Employee ID]], SALE[Service Implementation], "Laser", SALE[Product Name], "&lt;&gt;Chi phí n?m l?u*") - cell_right</f>
        <v>0</v>
      </c>
      <c r="J9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8" s="202">
        <f ca="1">SUMIFS(SALE[ReScore], SALE[Employee ID], KPI[[#This Row],[Employee ID]], SALE[Service Implementation], "Spa", SALE[Product Name], "&lt;&gt;Chi phí n?m l?u*") - cell_right</f>
        <v>0</v>
      </c>
      <c r="L9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8" s="228">
        <f ca="1">SUMIFS(SALE_PD[Paid Amount (Base)], SALE_PD[Employee ID], KPI[[#This Row],[Employee ID]], SALE_PD[Product Name], "Chi phí n?m l?u*")</f>
        <v>0</v>
      </c>
      <c r="N98" s="203">
        <f ca="1">SUMIFS(SALE_PD[Paid Amount (Base)], SALE_PD[Employee ID], KPI[[#This Row],[Employee ID]], SALE_PD[Department], KPI[[#This Row],[Department]])</f>
        <v>0</v>
      </c>
      <c r="O98" s="204">
        <f ca="1">IFERROR(SUMIFS(DENTISTRY[Paid Amount (Base)], DENTISTRY[Employee ID], KPI[[#This Row],[Employee ID]]), "")</f>
        <v>0</v>
      </c>
      <c r="P98" s="205">
        <f ca="1">SUMIFS(SERVICE[ReScore], SERVICE[Employee ID], KPI[[#This Row],[Employee ID]], SERVICE[Customer Type], "Tái khám")</f>
        <v>0</v>
      </c>
      <c r="Q9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8" s="205">
        <f ca="1">SUMIFS(SERVICE[ReScore], SERVICE[Employee ID], KPI[[#This Row],[Employee ID]], SERVICE[Customer Type], "&lt;&gt;Tái khám", SERVICE[Service Group], "*PHUN X*")</f>
        <v>0</v>
      </c>
      <c r="T9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8" s="355">
        <f ca="1">SUM(KPI[[#This Row],[Laser (Service)]:[Surgery (Service)]])</f>
        <v>0</v>
      </c>
      <c r="V98" s="269">
        <f ca="1">SUMIFS(SERVICE[Quantity], SERVICE[Employee ID], KPI[[#This Row],[Employee ID]], SERVICE[Surgery Type], "Đại phẫu")</f>
        <v>0</v>
      </c>
      <c r="W98" s="266">
        <f ca="1">SUMIFS(SERVICE[ReScore], SERVICE[Employee ID], KPI[[#This Row],[Employee ID]], SERVICE[Surgery Type], "Đại phẫu")</f>
        <v>0</v>
      </c>
      <c r="X98" s="269">
        <f ca="1">SUMIFS(SERVICE[Quantity], SERVICE[Employee ID], KPI[[#This Row],[Employee ID]], SERVICE[Surgery Type], IF($D$2="CN HÀ NỘI", "Tiểu phẫu"&amp;"*", "*Lầu 5*"))</f>
        <v>0</v>
      </c>
      <c r="Y98" s="266">
        <f ca="1">SUMIFS(SERVICE[ReScore], SERVICE[Employee ID], KPI[[#This Row],[Employee ID]], SERVICE[Surgery Type], IF($D$2="CN HÀ NỘI", "Tiểu phẫu"&amp;"*", "*Lầu 5*"))</f>
        <v>0</v>
      </c>
      <c r="Z98" s="269">
        <f ca="1">SUMIFS(SERVICE[Quantity], SERVICE[Employee ID], KPI[[#This Row],[Employee ID]], SERVICE[Surgery Type], IF($D$2="CN HÀ NỘI", "Tiểu phẫu"&amp;"*", "*Lầu 6*"))</f>
        <v>0</v>
      </c>
      <c r="AA98" s="384">
        <f ca="1">SUMIFS(SERVICE[ReScore], SERVICE[Employee ID], KPI[[#This Row],[Employee ID]], SERVICE[Surgery Type], IF($D$2="CN HÀ NỘI", "Tiểu phẫu"&amp;"*", "*Lầu 6*"))</f>
        <v>0</v>
      </c>
      <c r="AB98" s="384">
        <f ca="1">SUMIFS(CUSTOMER[No. Inpatient], CUSTOMER[Employee ID], KPI[[#This Row],[Employee ID]])</f>
        <v>0</v>
      </c>
    </row>
    <row r="99" spans="1:28" x14ac:dyDescent="0.25">
      <c r="A99" s="62">
        <v>89</v>
      </c>
      <c r="B99" s="62" t="str">
        <f ca="1">IFERROR(INDEX(EMPLOYEES[Employee ID], MATCH(KPI[[#This Row],[No.]], EMPLOYEES[Count_DT], 0)), "")</f>
        <v/>
      </c>
      <c r="C99" s="151" t="str">
        <f ca="1">IFERROR(INDEX(EMPLOYEES[Employee], MATCH(KPI[[#This Row],[Employee ID]], EMPLOYEES[Employee ID], 0)), "")</f>
        <v/>
      </c>
      <c r="D99" s="190" t="str">
        <f ca="1">IFERROR(INDEX(EMPLOYEES[Department], MATCH(KPI[[#This Row],[Employee ID]], EMPLOYEES[Employee ID], 0)), "")</f>
        <v/>
      </c>
      <c r="E99" s="190" t="str">
        <f ca="1">IFERROR(INDEX(EMPLOYEES[Position], MATCH(KPI[[#This Row],[Employee ID]], EMPLOYEES[Employee ID], 0)), "")</f>
        <v/>
      </c>
      <c r="F99" s="200">
        <f ca="1">SUM(KPI[[#This Row],[Surgery (On)]:[Spa (Off)]])</f>
        <v>0</v>
      </c>
      <c r="G99" s="201">
        <f ca="1">SUMIFS(SALE[ReScore], SALE[Employee ID], KPI[[#This Row],[Employee ID]], SALE[Service Implementation], "Phẫu thuật", SALE[Product Name], "&lt;&gt;Chi phí n?m l?u*") - cell_right</f>
        <v>0</v>
      </c>
      <c r="H9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99" s="202">
        <f ca="1">SUMIFS(SALE[ReScore], SALE[Employee ID], KPI[[#This Row],[Employee ID]], SALE[Service Implementation], "Laser", SALE[Product Name], "&lt;&gt;Chi phí n?m l?u*") - cell_right</f>
        <v>0</v>
      </c>
      <c r="J9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99" s="202">
        <f ca="1">SUMIFS(SALE[ReScore], SALE[Employee ID], KPI[[#This Row],[Employee ID]], SALE[Service Implementation], "Spa", SALE[Product Name], "&lt;&gt;Chi phí n?m l?u*") - cell_right</f>
        <v>0</v>
      </c>
      <c r="L9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99" s="228">
        <f ca="1">SUMIFS(SALE_PD[Paid Amount (Base)], SALE_PD[Employee ID], KPI[[#This Row],[Employee ID]], SALE_PD[Product Name], "Chi phí n?m l?u*")</f>
        <v>0</v>
      </c>
      <c r="N99" s="203">
        <f ca="1">SUMIFS(SALE_PD[Paid Amount (Base)], SALE_PD[Employee ID], KPI[[#This Row],[Employee ID]], SALE_PD[Department], KPI[[#This Row],[Department]])</f>
        <v>0</v>
      </c>
      <c r="O99" s="204">
        <f ca="1">IFERROR(SUMIFS(DENTISTRY[Paid Amount (Base)], DENTISTRY[Employee ID], KPI[[#This Row],[Employee ID]]), "")</f>
        <v>0</v>
      </c>
      <c r="P99" s="205">
        <f ca="1">SUMIFS(SERVICE[ReScore], SERVICE[Employee ID], KPI[[#This Row],[Employee ID]], SERVICE[Customer Type], "Tái khám")</f>
        <v>0</v>
      </c>
      <c r="Q9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9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99" s="205">
        <f ca="1">SUMIFS(SERVICE[ReScore], SERVICE[Employee ID], KPI[[#This Row],[Employee ID]], SERVICE[Customer Type], "&lt;&gt;Tái khám", SERVICE[Service Group], "*PHUN X*")</f>
        <v>0</v>
      </c>
      <c r="T9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99" s="355">
        <f ca="1">SUM(KPI[[#This Row],[Laser (Service)]:[Surgery (Service)]])</f>
        <v>0</v>
      </c>
      <c r="V99" s="269">
        <f ca="1">SUMIFS(SERVICE[Quantity], SERVICE[Employee ID], KPI[[#This Row],[Employee ID]], SERVICE[Surgery Type], "Đại phẫu")</f>
        <v>0</v>
      </c>
      <c r="W99" s="266">
        <f ca="1">SUMIFS(SERVICE[ReScore], SERVICE[Employee ID], KPI[[#This Row],[Employee ID]], SERVICE[Surgery Type], "Đại phẫu")</f>
        <v>0</v>
      </c>
      <c r="X99" s="269">
        <f ca="1">SUMIFS(SERVICE[Quantity], SERVICE[Employee ID], KPI[[#This Row],[Employee ID]], SERVICE[Surgery Type], IF($D$2="CN HÀ NỘI", "Tiểu phẫu"&amp;"*", "*Lầu 5*"))</f>
        <v>0</v>
      </c>
      <c r="Y99" s="266">
        <f ca="1">SUMIFS(SERVICE[ReScore], SERVICE[Employee ID], KPI[[#This Row],[Employee ID]], SERVICE[Surgery Type], IF($D$2="CN HÀ NỘI", "Tiểu phẫu"&amp;"*", "*Lầu 5*"))</f>
        <v>0</v>
      </c>
      <c r="Z99" s="269">
        <f ca="1">SUMIFS(SERVICE[Quantity], SERVICE[Employee ID], KPI[[#This Row],[Employee ID]], SERVICE[Surgery Type], IF($D$2="CN HÀ NỘI", "Tiểu phẫu"&amp;"*", "*Lầu 6*"))</f>
        <v>0</v>
      </c>
      <c r="AA99" s="384">
        <f ca="1">SUMIFS(SERVICE[ReScore], SERVICE[Employee ID], KPI[[#This Row],[Employee ID]], SERVICE[Surgery Type], IF($D$2="CN HÀ NỘI", "Tiểu phẫu"&amp;"*", "*Lầu 6*"))</f>
        <v>0</v>
      </c>
      <c r="AB99" s="384">
        <f ca="1">SUMIFS(CUSTOMER[No. Inpatient], CUSTOMER[Employee ID], KPI[[#This Row],[Employee ID]])</f>
        <v>0</v>
      </c>
    </row>
    <row r="100" spans="1:28" x14ac:dyDescent="0.25">
      <c r="A100" s="62">
        <v>90</v>
      </c>
      <c r="B100" s="62" t="str">
        <f ca="1">IFERROR(INDEX(EMPLOYEES[Employee ID], MATCH(KPI[[#This Row],[No.]], EMPLOYEES[Count_DT], 0)), "")</f>
        <v/>
      </c>
      <c r="C100" s="151" t="str">
        <f ca="1">IFERROR(INDEX(EMPLOYEES[Employee], MATCH(KPI[[#This Row],[Employee ID]], EMPLOYEES[Employee ID], 0)), "")</f>
        <v/>
      </c>
      <c r="D100" s="190" t="str">
        <f ca="1">IFERROR(INDEX(EMPLOYEES[Department], MATCH(KPI[[#This Row],[Employee ID]], EMPLOYEES[Employee ID], 0)), "")</f>
        <v/>
      </c>
      <c r="E100" s="190" t="str">
        <f ca="1">IFERROR(INDEX(EMPLOYEES[Position], MATCH(KPI[[#This Row],[Employee ID]], EMPLOYEES[Employee ID], 0)), "")</f>
        <v/>
      </c>
      <c r="F100" s="200">
        <f ca="1">SUM(KPI[[#This Row],[Surgery (On)]:[Spa (Off)]])</f>
        <v>0</v>
      </c>
      <c r="G100" s="201">
        <f ca="1">SUMIFS(SALE[ReScore], SALE[Employee ID], KPI[[#This Row],[Employee ID]], SALE[Service Implementation], "Phẫu thuật", SALE[Product Name], "&lt;&gt;Chi phí n?m l?u*") - cell_right</f>
        <v>0</v>
      </c>
      <c r="H10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0" s="202">
        <f ca="1">SUMIFS(SALE[ReScore], SALE[Employee ID], KPI[[#This Row],[Employee ID]], SALE[Service Implementation], "Laser", SALE[Product Name], "&lt;&gt;Chi phí n?m l?u*") - cell_right</f>
        <v>0</v>
      </c>
      <c r="J10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0" s="202">
        <f ca="1">SUMIFS(SALE[ReScore], SALE[Employee ID], KPI[[#This Row],[Employee ID]], SALE[Service Implementation], "Spa", SALE[Product Name], "&lt;&gt;Chi phí n?m l?u*") - cell_right</f>
        <v>0</v>
      </c>
      <c r="L10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0" s="228">
        <f ca="1">SUMIFS(SALE_PD[Paid Amount (Base)], SALE_PD[Employee ID], KPI[[#This Row],[Employee ID]], SALE_PD[Product Name], "Chi phí n?m l?u*")</f>
        <v>0</v>
      </c>
      <c r="N100" s="203">
        <f ca="1">SUMIFS(SALE_PD[Paid Amount (Base)], SALE_PD[Employee ID], KPI[[#This Row],[Employee ID]], SALE_PD[Department], KPI[[#This Row],[Department]])</f>
        <v>0</v>
      </c>
      <c r="O100" s="204">
        <f ca="1">IFERROR(SUMIFS(DENTISTRY[Paid Amount (Base)], DENTISTRY[Employee ID], KPI[[#This Row],[Employee ID]]), "")</f>
        <v>0</v>
      </c>
      <c r="P100" s="205">
        <f ca="1">SUMIFS(SERVICE[ReScore], SERVICE[Employee ID], KPI[[#This Row],[Employee ID]], SERVICE[Customer Type], "Tái khám")</f>
        <v>0</v>
      </c>
      <c r="Q10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0" s="205">
        <f ca="1">SUMIFS(SERVICE[ReScore], SERVICE[Employee ID], KPI[[#This Row],[Employee ID]], SERVICE[Customer Type], "&lt;&gt;Tái khám", SERVICE[Service Group], "*PHUN X*")</f>
        <v>0</v>
      </c>
      <c r="T10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0" s="355">
        <f ca="1">SUM(KPI[[#This Row],[Laser (Service)]:[Surgery (Service)]])</f>
        <v>0</v>
      </c>
      <c r="V100" s="269">
        <f ca="1">SUMIFS(SERVICE[Quantity], SERVICE[Employee ID], KPI[[#This Row],[Employee ID]], SERVICE[Surgery Type], "Đại phẫu")</f>
        <v>0</v>
      </c>
      <c r="W100" s="266">
        <f ca="1">SUMIFS(SERVICE[ReScore], SERVICE[Employee ID], KPI[[#This Row],[Employee ID]], SERVICE[Surgery Type], "Đại phẫu")</f>
        <v>0</v>
      </c>
      <c r="X100" s="269">
        <f ca="1">SUMIFS(SERVICE[Quantity], SERVICE[Employee ID], KPI[[#This Row],[Employee ID]], SERVICE[Surgery Type], IF($D$2="CN HÀ NỘI", "Tiểu phẫu"&amp;"*", "*Lầu 5*"))</f>
        <v>0</v>
      </c>
      <c r="Y100" s="266">
        <f ca="1">SUMIFS(SERVICE[ReScore], SERVICE[Employee ID], KPI[[#This Row],[Employee ID]], SERVICE[Surgery Type], IF($D$2="CN HÀ NỘI", "Tiểu phẫu"&amp;"*", "*Lầu 5*"))</f>
        <v>0</v>
      </c>
      <c r="Z100" s="269">
        <f ca="1">SUMIFS(SERVICE[Quantity], SERVICE[Employee ID], KPI[[#This Row],[Employee ID]], SERVICE[Surgery Type], IF($D$2="CN HÀ NỘI", "Tiểu phẫu"&amp;"*", "*Lầu 6*"))</f>
        <v>0</v>
      </c>
      <c r="AA100" s="384">
        <f ca="1">SUMIFS(SERVICE[ReScore], SERVICE[Employee ID], KPI[[#This Row],[Employee ID]], SERVICE[Surgery Type], IF($D$2="CN HÀ NỘI", "Tiểu phẫu"&amp;"*", "*Lầu 6*"))</f>
        <v>0</v>
      </c>
      <c r="AB100" s="384">
        <f ca="1">SUMIFS(CUSTOMER[No. Inpatient], CUSTOMER[Employee ID], KPI[[#This Row],[Employee ID]])</f>
        <v>0</v>
      </c>
    </row>
    <row r="101" spans="1:28" x14ac:dyDescent="0.25">
      <c r="A101" s="62">
        <v>91</v>
      </c>
      <c r="B101" s="62" t="str">
        <f ca="1">IFERROR(INDEX(EMPLOYEES[Employee ID], MATCH(KPI[[#This Row],[No.]], EMPLOYEES[Count_DT], 0)), "")</f>
        <v/>
      </c>
      <c r="C101" s="151" t="str">
        <f ca="1">IFERROR(INDEX(EMPLOYEES[Employee], MATCH(KPI[[#This Row],[Employee ID]], EMPLOYEES[Employee ID], 0)), "")</f>
        <v/>
      </c>
      <c r="D101" s="190" t="str">
        <f ca="1">IFERROR(INDEX(EMPLOYEES[Department], MATCH(KPI[[#This Row],[Employee ID]], EMPLOYEES[Employee ID], 0)), "")</f>
        <v/>
      </c>
      <c r="E101" s="190" t="str">
        <f ca="1">IFERROR(INDEX(EMPLOYEES[Position], MATCH(KPI[[#This Row],[Employee ID]], EMPLOYEES[Employee ID], 0)), "")</f>
        <v/>
      </c>
      <c r="F101" s="200">
        <f ca="1">SUM(KPI[[#This Row],[Surgery (On)]:[Spa (Off)]])</f>
        <v>0</v>
      </c>
      <c r="G101" s="201">
        <f ca="1">SUMIFS(SALE[ReScore], SALE[Employee ID], KPI[[#This Row],[Employee ID]], SALE[Service Implementation], "Phẫu thuật", SALE[Product Name], "&lt;&gt;Chi phí n?m l?u*") - cell_right</f>
        <v>0</v>
      </c>
      <c r="H10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1" s="202">
        <f ca="1">SUMIFS(SALE[ReScore], SALE[Employee ID], KPI[[#This Row],[Employee ID]], SALE[Service Implementation], "Laser", SALE[Product Name], "&lt;&gt;Chi phí n?m l?u*") - cell_right</f>
        <v>0</v>
      </c>
      <c r="J10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1" s="202">
        <f ca="1">SUMIFS(SALE[ReScore], SALE[Employee ID], KPI[[#This Row],[Employee ID]], SALE[Service Implementation], "Spa", SALE[Product Name], "&lt;&gt;Chi phí n?m l?u*") - cell_right</f>
        <v>0</v>
      </c>
      <c r="L10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1" s="228">
        <f ca="1">SUMIFS(SALE_PD[Paid Amount (Base)], SALE_PD[Employee ID], KPI[[#This Row],[Employee ID]], SALE_PD[Product Name], "Chi phí n?m l?u*")</f>
        <v>0</v>
      </c>
      <c r="N101" s="203">
        <f ca="1">SUMIFS(SALE_PD[Paid Amount (Base)], SALE_PD[Employee ID], KPI[[#This Row],[Employee ID]], SALE_PD[Department], KPI[[#This Row],[Department]])</f>
        <v>0</v>
      </c>
      <c r="O101" s="204">
        <f ca="1">IFERROR(SUMIFS(DENTISTRY[Paid Amount (Base)], DENTISTRY[Employee ID], KPI[[#This Row],[Employee ID]]), "")</f>
        <v>0</v>
      </c>
      <c r="P101" s="205">
        <f ca="1">SUMIFS(SERVICE[ReScore], SERVICE[Employee ID], KPI[[#This Row],[Employee ID]], SERVICE[Customer Type], "Tái khám")</f>
        <v>0</v>
      </c>
      <c r="Q10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1" s="205">
        <f ca="1">SUMIFS(SERVICE[ReScore], SERVICE[Employee ID], KPI[[#This Row],[Employee ID]], SERVICE[Customer Type], "&lt;&gt;Tái khám", SERVICE[Service Group], "*PHUN X*")</f>
        <v>0</v>
      </c>
      <c r="T10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1" s="355">
        <f ca="1">SUM(KPI[[#This Row],[Laser (Service)]:[Surgery (Service)]])</f>
        <v>0</v>
      </c>
      <c r="V101" s="269">
        <f ca="1">SUMIFS(SERVICE[Quantity], SERVICE[Employee ID], KPI[[#This Row],[Employee ID]], SERVICE[Surgery Type], "Đại phẫu")</f>
        <v>0</v>
      </c>
      <c r="W101" s="266">
        <f ca="1">SUMIFS(SERVICE[ReScore], SERVICE[Employee ID], KPI[[#This Row],[Employee ID]], SERVICE[Surgery Type], "Đại phẫu")</f>
        <v>0</v>
      </c>
      <c r="X101" s="269">
        <f ca="1">SUMIFS(SERVICE[Quantity], SERVICE[Employee ID], KPI[[#This Row],[Employee ID]], SERVICE[Surgery Type], IF($D$2="CN HÀ NỘI", "Tiểu phẫu"&amp;"*", "*Lầu 5*"))</f>
        <v>0</v>
      </c>
      <c r="Y101" s="266">
        <f ca="1">SUMIFS(SERVICE[ReScore], SERVICE[Employee ID], KPI[[#This Row],[Employee ID]], SERVICE[Surgery Type], IF($D$2="CN HÀ NỘI", "Tiểu phẫu"&amp;"*", "*Lầu 5*"))</f>
        <v>0</v>
      </c>
      <c r="Z101" s="269">
        <f ca="1">SUMIFS(SERVICE[Quantity], SERVICE[Employee ID], KPI[[#This Row],[Employee ID]], SERVICE[Surgery Type], IF($D$2="CN HÀ NỘI", "Tiểu phẫu"&amp;"*", "*Lầu 6*"))</f>
        <v>0</v>
      </c>
      <c r="AA101" s="384">
        <f ca="1">SUMIFS(SERVICE[ReScore], SERVICE[Employee ID], KPI[[#This Row],[Employee ID]], SERVICE[Surgery Type], IF($D$2="CN HÀ NỘI", "Tiểu phẫu"&amp;"*", "*Lầu 6*"))</f>
        <v>0</v>
      </c>
      <c r="AB101" s="384">
        <f ca="1">SUMIFS(CUSTOMER[No. Inpatient], CUSTOMER[Employee ID], KPI[[#This Row],[Employee ID]])</f>
        <v>0</v>
      </c>
    </row>
    <row r="102" spans="1:28" x14ac:dyDescent="0.25">
      <c r="A102" s="62">
        <v>92</v>
      </c>
      <c r="B102" s="62" t="str">
        <f ca="1">IFERROR(INDEX(EMPLOYEES[Employee ID], MATCH(KPI[[#This Row],[No.]], EMPLOYEES[Count_DT], 0)), "")</f>
        <v/>
      </c>
      <c r="C102" s="151" t="str">
        <f ca="1">IFERROR(INDEX(EMPLOYEES[Employee], MATCH(KPI[[#This Row],[Employee ID]], EMPLOYEES[Employee ID], 0)), "")</f>
        <v/>
      </c>
      <c r="D102" s="190" t="str">
        <f ca="1">IFERROR(INDEX(EMPLOYEES[Department], MATCH(KPI[[#This Row],[Employee ID]], EMPLOYEES[Employee ID], 0)), "")</f>
        <v/>
      </c>
      <c r="E102" s="190" t="str">
        <f ca="1">IFERROR(INDEX(EMPLOYEES[Position], MATCH(KPI[[#This Row],[Employee ID]], EMPLOYEES[Employee ID], 0)), "")</f>
        <v/>
      </c>
      <c r="F102" s="200">
        <f ca="1">SUM(KPI[[#This Row],[Surgery (On)]:[Spa (Off)]])</f>
        <v>0</v>
      </c>
      <c r="G102" s="201">
        <f ca="1">SUMIFS(SALE[ReScore], SALE[Employee ID], KPI[[#This Row],[Employee ID]], SALE[Service Implementation], "Phẫu thuật", SALE[Product Name], "&lt;&gt;Chi phí n?m l?u*") - cell_right</f>
        <v>0</v>
      </c>
      <c r="H10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2" s="202">
        <f ca="1">SUMIFS(SALE[ReScore], SALE[Employee ID], KPI[[#This Row],[Employee ID]], SALE[Service Implementation], "Laser", SALE[Product Name], "&lt;&gt;Chi phí n?m l?u*") - cell_right</f>
        <v>0</v>
      </c>
      <c r="J10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2" s="202">
        <f ca="1">SUMIFS(SALE[ReScore], SALE[Employee ID], KPI[[#This Row],[Employee ID]], SALE[Service Implementation], "Spa", SALE[Product Name], "&lt;&gt;Chi phí n?m l?u*") - cell_right</f>
        <v>0</v>
      </c>
      <c r="L10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2" s="228">
        <f ca="1">SUMIFS(SALE_PD[Paid Amount (Base)], SALE_PD[Employee ID], KPI[[#This Row],[Employee ID]], SALE_PD[Product Name], "Chi phí n?m l?u*")</f>
        <v>0</v>
      </c>
      <c r="N102" s="203">
        <f ca="1">SUMIFS(SALE_PD[Paid Amount (Base)], SALE_PD[Employee ID], KPI[[#This Row],[Employee ID]], SALE_PD[Department], KPI[[#This Row],[Department]])</f>
        <v>0</v>
      </c>
      <c r="O102" s="204">
        <f ca="1">IFERROR(SUMIFS(DENTISTRY[Paid Amount (Base)], DENTISTRY[Employee ID], KPI[[#This Row],[Employee ID]]), "")</f>
        <v>0</v>
      </c>
      <c r="P102" s="205">
        <f ca="1">SUMIFS(SERVICE[ReScore], SERVICE[Employee ID], KPI[[#This Row],[Employee ID]], SERVICE[Customer Type], "Tái khám")</f>
        <v>0</v>
      </c>
      <c r="Q10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2" s="205">
        <f ca="1">SUMIFS(SERVICE[ReScore], SERVICE[Employee ID], KPI[[#This Row],[Employee ID]], SERVICE[Customer Type], "&lt;&gt;Tái khám", SERVICE[Service Group], "*PHUN X*")</f>
        <v>0</v>
      </c>
      <c r="T10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2" s="355">
        <f ca="1">SUM(KPI[[#This Row],[Laser (Service)]:[Surgery (Service)]])</f>
        <v>0</v>
      </c>
      <c r="V102" s="269">
        <f ca="1">SUMIFS(SERVICE[Quantity], SERVICE[Employee ID], KPI[[#This Row],[Employee ID]], SERVICE[Surgery Type], "Đại phẫu")</f>
        <v>0</v>
      </c>
      <c r="W102" s="266">
        <f ca="1">SUMIFS(SERVICE[ReScore], SERVICE[Employee ID], KPI[[#This Row],[Employee ID]], SERVICE[Surgery Type], "Đại phẫu")</f>
        <v>0</v>
      </c>
      <c r="X102" s="269">
        <f ca="1">SUMIFS(SERVICE[Quantity], SERVICE[Employee ID], KPI[[#This Row],[Employee ID]], SERVICE[Surgery Type], IF($D$2="CN HÀ NỘI", "Tiểu phẫu"&amp;"*", "*Lầu 5*"))</f>
        <v>0</v>
      </c>
      <c r="Y102" s="266">
        <f ca="1">SUMIFS(SERVICE[ReScore], SERVICE[Employee ID], KPI[[#This Row],[Employee ID]], SERVICE[Surgery Type], IF($D$2="CN HÀ NỘI", "Tiểu phẫu"&amp;"*", "*Lầu 5*"))</f>
        <v>0</v>
      </c>
      <c r="Z102" s="269">
        <f ca="1">SUMIFS(SERVICE[Quantity], SERVICE[Employee ID], KPI[[#This Row],[Employee ID]], SERVICE[Surgery Type], IF($D$2="CN HÀ NỘI", "Tiểu phẫu"&amp;"*", "*Lầu 6*"))</f>
        <v>0</v>
      </c>
      <c r="AA102" s="384">
        <f ca="1">SUMIFS(SERVICE[ReScore], SERVICE[Employee ID], KPI[[#This Row],[Employee ID]], SERVICE[Surgery Type], IF($D$2="CN HÀ NỘI", "Tiểu phẫu"&amp;"*", "*Lầu 6*"))</f>
        <v>0</v>
      </c>
      <c r="AB102" s="384">
        <f ca="1">SUMIFS(CUSTOMER[No. Inpatient], CUSTOMER[Employee ID], KPI[[#This Row],[Employee ID]])</f>
        <v>0</v>
      </c>
    </row>
    <row r="103" spans="1:28" x14ac:dyDescent="0.25">
      <c r="A103" s="62">
        <v>93</v>
      </c>
      <c r="B103" s="62" t="str">
        <f ca="1">IFERROR(INDEX(EMPLOYEES[Employee ID], MATCH(KPI[[#This Row],[No.]], EMPLOYEES[Count_DT], 0)), "")</f>
        <v/>
      </c>
      <c r="C103" s="151" t="str">
        <f ca="1">IFERROR(INDEX(EMPLOYEES[Employee], MATCH(KPI[[#This Row],[Employee ID]], EMPLOYEES[Employee ID], 0)), "")</f>
        <v/>
      </c>
      <c r="D103" s="190" t="str">
        <f ca="1">IFERROR(INDEX(EMPLOYEES[Department], MATCH(KPI[[#This Row],[Employee ID]], EMPLOYEES[Employee ID], 0)), "")</f>
        <v/>
      </c>
      <c r="E103" s="190" t="str">
        <f ca="1">IFERROR(INDEX(EMPLOYEES[Position], MATCH(KPI[[#This Row],[Employee ID]], EMPLOYEES[Employee ID], 0)), "")</f>
        <v/>
      </c>
      <c r="F103" s="200">
        <f ca="1">SUM(KPI[[#This Row],[Surgery (On)]:[Spa (Off)]])</f>
        <v>0</v>
      </c>
      <c r="G103" s="201">
        <f ca="1">SUMIFS(SALE[ReScore], SALE[Employee ID], KPI[[#This Row],[Employee ID]], SALE[Service Implementation], "Phẫu thuật", SALE[Product Name], "&lt;&gt;Chi phí n?m l?u*") - cell_right</f>
        <v>0</v>
      </c>
      <c r="H10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3" s="202">
        <f ca="1">SUMIFS(SALE[ReScore], SALE[Employee ID], KPI[[#This Row],[Employee ID]], SALE[Service Implementation], "Laser", SALE[Product Name], "&lt;&gt;Chi phí n?m l?u*") - cell_right</f>
        <v>0</v>
      </c>
      <c r="J10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3" s="202">
        <f ca="1">SUMIFS(SALE[ReScore], SALE[Employee ID], KPI[[#This Row],[Employee ID]], SALE[Service Implementation], "Spa", SALE[Product Name], "&lt;&gt;Chi phí n?m l?u*") - cell_right</f>
        <v>0</v>
      </c>
      <c r="L10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3" s="228">
        <f ca="1">SUMIFS(SALE_PD[Paid Amount (Base)], SALE_PD[Employee ID], KPI[[#This Row],[Employee ID]], SALE_PD[Product Name], "Chi phí n?m l?u*")</f>
        <v>0</v>
      </c>
      <c r="N103" s="203">
        <f ca="1">SUMIFS(SALE_PD[Paid Amount (Base)], SALE_PD[Employee ID], KPI[[#This Row],[Employee ID]], SALE_PD[Department], KPI[[#This Row],[Department]])</f>
        <v>0</v>
      </c>
      <c r="O103" s="204">
        <f ca="1">IFERROR(SUMIFS(DENTISTRY[Paid Amount (Base)], DENTISTRY[Employee ID], KPI[[#This Row],[Employee ID]]), "")</f>
        <v>0</v>
      </c>
      <c r="P103" s="205">
        <f ca="1">SUMIFS(SERVICE[ReScore], SERVICE[Employee ID], KPI[[#This Row],[Employee ID]], SERVICE[Customer Type], "Tái khám")</f>
        <v>0</v>
      </c>
      <c r="Q10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3" s="205">
        <f ca="1">SUMIFS(SERVICE[ReScore], SERVICE[Employee ID], KPI[[#This Row],[Employee ID]], SERVICE[Customer Type], "&lt;&gt;Tái khám", SERVICE[Service Group], "*PHUN X*")</f>
        <v>0</v>
      </c>
      <c r="T10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3" s="355">
        <f ca="1">SUM(KPI[[#This Row],[Laser (Service)]:[Surgery (Service)]])</f>
        <v>0</v>
      </c>
      <c r="V103" s="269">
        <f ca="1">SUMIFS(SERVICE[Quantity], SERVICE[Employee ID], KPI[[#This Row],[Employee ID]], SERVICE[Surgery Type], "Đại phẫu")</f>
        <v>0</v>
      </c>
      <c r="W103" s="266">
        <f ca="1">SUMIFS(SERVICE[ReScore], SERVICE[Employee ID], KPI[[#This Row],[Employee ID]], SERVICE[Surgery Type], "Đại phẫu")</f>
        <v>0</v>
      </c>
      <c r="X103" s="269">
        <f ca="1">SUMIFS(SERVICE[Quantity], SERVICE[Employee ID], KPI[[#This Row],[Employee ID]], SERVICE[Surgery Type], IF($D$2="CN HÀ NỘI", "Tiểu phẫu"&amp;"*", "*Lầu 5*"))</f>
        <v>0</v>
      </c>
      <c r="Y103" s="266">
        <f ca="1">SUMIFS(SERVICE[ReScore], SERVICE[Employee ID], KPI[[#This Row],[Employee ID]], SERVICE[Surgery Type], IF($D$2="CN HÀ NỘI", "Tiểu phẫu"&amp;"*", "*Lầu 5*"))</f>
        <v>0</v>
      </c>
      <c r="Z103" s="269">
        <f ca="1">SUMIFS(SERVICE[Quantity], SERVICE[Employee ID], KPI[[#This Row],[Employee ID]], SERVICE[Surgery Type], IF($D$2="CN HÀ NỘI", "Tiểu phẫu"&amp;"*", "*Lầu 6*"))</f>
        <v>0</v>
      </c>
      <c r="AA103" s="384">
        <f ca="1">SUMIFS(SERVICE[ReScore], SERVICE[Employee ID], KPI[[#This Row],[Employee ID]], SERVICE[Surgery Type], IF($D$2="CN HÀ NỘI", "Tiểu phẫu"&amp;"*", "*Lầu 6*"))</f>
        <v>0</v>
      </c>
      <c r="AB103" s="384">
        <f ca="1">SUMIFS(CUSTOMER[No. Inpatient], CUSTOMER[Employee ID], KPI[[#This Row],[Employee ID]])</f>
        <v>0</v>
      </c>
    </row>
    <row r="104" spans="1:28" x14ac:dyDescent="0.25">
      <c r="A104" s="62">
        <v>94</v>
      </c>
      <c r="B104" s="62" t="str">
        <f ca="1">IFERROR(INDEX(EMPLOYEES[Employee ID], MATCH(KPI[[#This Row],[No.]], EMPLOYEES[Count_DT], 0)), "")</f>
        <v/>
      </c>
      <c r="C104" s="151" t="str">
        <f ca="1">IFERROR(INDEX(EMPLOYEES[Employee], MATCH(KPI[[#This Row],[Employee ID]], EMPLOYEES[Employee ID], 0)), "")</f>
        <v/>
      </c>
      <c r="D104" s="190" t="str">
        <f ca="1">IFERROR(INDEX(EMPLOYEES[Department], MATCH(KPI[[#This Row],[Employee ID]], EMPLOYEES[Employee ID], 0)), "")</f>
        <v/>
      </c>
      <c r="E104" s="190" t="str">
        <f ca="1">IFERROR(INDEX(EMPLOYEES[Position], MATCH(KPI[[#This Row],[Employee ID]], EMPLOYEES[Employee ID], 0)), "")</f>
        <v/>
      </c>
      <c r="F104" s="200">
        <f ca="1">SUM(KPI[[#This Row],[Surgery (On)]:[Spa (Off)]])</f>
        <v>0</v>
      </c>
      <c r="G104" s="201">
        <f ca="1">SUMIFS(SALE[ReScore], SALE[Employee ID], KPI[[#This Row],[Employee ID]], SALE[Service Implementation], "Phẫu thuật", SALE[Product Name], "&lt;&gt;Chi phí n?m l?u*") - cell_right</f>
        <v>0</v>
      </c>
      <c r="H10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4" s="202">
        <f ca="1">SUMIFS(SALE[ReScore], SALE[Employee ID], KPI[[#This Row],[Employee ID]], SALE[Service Implementation], "Laser", SALE[Product Name], "&lt;&gt;Chi phí n?m l?u*") - cell_right</f>
        <v>0</v>
      </c>
      <c r="J10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4" s="202">
        <f ca="1">SUMIFS(SALE[ReScore], SALE[Employee ID], KPI[[#This Row],[Employee ID]], SALE[Service Implementation], "Spa", SALE[Product Name], "&lt;&gt;Chi phí n?m l?u*") - cell_right</f>
        <v>0</v>
      </c>
      <c r="L10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4" s="228">
        <f ca="1">SUMIFS(SALE_PD[Paid Amount (Base)], SALE_PD[Employee ID], KPI[[#This Row],[Employee ID]], SALE_PD[Product Name], "Chi phí n?m l?u*")</f>
        <v>0</v>
      </c>
      <c r="N104" s="203">
        <f ca="1">SUMIFS(SALE_PD[Paid Amount (Base)], SALE_PD[Employee ID], KPI[[#This Row],[Employee ID]], SALE_PD[Department], KPI[[#This Row],[Department]])</f>
        <v>0</v>
      </c>
      <c r="O104" s="204">
        <f ca="1">IFERROR(SUMIFS(DENTISTRY[Paid Amount (Base)], DENTISTRY[Employee ID], KPI[[#This Row],[Employee ID]]), "")</f>
        <v>0</v>
      </c>
      <c r="P104" s="205">
        <f ca="1">SUMIFS(SERVICE[ReScore], SERVICE[Employee ID], KPI[[#This Row],[Employee ID]], SERVICE[Customer Type], "Tái khám")</f>
        <v>0</v>
      </c>
      <c r="Q10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4" s="205">
        <f ca="1">SUMIFS(SERVICE[ReScore], SERVICE[Employee ID], KPI[[#This Row],[Employee ID]], SERVICE[Customer Type], "&lt;&gt;Tái khám", SERVICE[Service Group], "*PHUN X*")</f>
        <v>0</v>
      </c>
      <c r="T10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4" s="355">
        <f ca="1">SUM(KPI[[#This Row],[Laser (Service)]:[Surgery (Service)]])</f>
        <v>0</v>
      </c>
      <c r="V104" s="269">
        <f ca="1">SUMIFS(SERVICE[Quantity], SERVICE[Employee ID], KPI[[#This Row],[Employee ID]], SERVICE[Surgery Type], "Đại phẫu")</f>
        <v>0</v>
      </c>
      <c r="W104" s="266">
        <f ca="1">SUMIFS(SERVICE[ReScore], SERVICE[Employee ID], KPI[[#This Row],[Employee ID]], SERVICE[Surgery Type], "Đại phẫu")</f>
        <v>0</v>
      </c>
      <c r="X104" s="269">
        <f ca="1">SUMIFS(SERVICE[Quantity], SERVICE[Employee ID], KPI[[#This Row],[Employee ID]], SERVICE[Surgery Type], IF($D$2="CN HÀ NỘI", "Tiểu phẫu"&amp;"*", "*Lầu 5*"))</f>
        <v>0</v>
      </c>
      <c r="Y104" s="266">
        <f ca="1">SUMIFS(SERVICE[ReScore], SERVICE[Employee ID], KPI[[#This Row],[Employee ID]], SERVICE[Surgery Type], IF($D$2="CN HÀ NỘI", "Tiểu phẫu"&amp;"*", "*Lầu 5*"))</f>
        <v>0</v>
      </c>
      <c r="Z104" s="269">
        <f ca="1">SUMIFS(SERVICE[Quantity], SERVICE[Employee ID], KPI[[#This Row],[Employee ID]], SERVICE[Surgery Type], IF($D$2="CN HÀ NỘI", "Tiểu phẫu"&amp;"*", "*Lầu 6*"))</f>
        <v>0</v>
      </c>
      <c r="AA104" s="384">
        <f ca="1">SUMIFS(SERVICE[ReScore], SERVICE[Employee ID], KPI[[#This Row],[Employee ID]], SERVICE[Surgery Type], IF($D$2="CN HÀ NỘI", "Tiểu phẫu"&amp;"*", "*Lầu 6*"))</f>
        <v>0</v>
      </c>
      <c r="AB104" s="384">
        <f ca="1">SUMIFS(CUSTOMER[No. Inpatient], CUSTOMER[Employee ID], KPI[[#This Row],[Employee ID]])</f>
        <v>0</v>
      </c>
    </row>
    <row r="105" spans="1:28" x14ac:dyDescent="0.25">
      <c r="A105" s="62">
        <v>95</v>
      </c>
      <c r="B105" s="62" t="str">
        <f ca="1">IFERROR(INDEX(EMPLOYEES[Employee ID], MATCH(KPI[[#This Row],[No.]], EMPLOYEES[Count_DT], 0)), "")</f>
        <v/>
      </c>
      <c r="C105" s="151" t="str">
        <f ca="1">IFERROR(INDEX(EMPLOYEES[Employee], MATCH(KPI[[#This Row],[Employee ID]], EMPLOYEES[Employee ID], 0)), "")</f>
        <v/>
      </c>
      <c r="D105" s="190" t="str">
        <f ca="1">IFERROR(INDEX(EMPLOYEES[Department], MATCH(KPI[[#This Row],[Employee ID]], EMPLOYEES[Employee ID], 0)), "")</f>
        <v/>
      </c>
      <c r="E105" s="190" t="str">
        <f ca="1">IFERROR(INDEX(EMPLOYEES[Position], MATCH(KPI[[#This Row],[Employee ID]], EMPLOYEES[Employee ID], 0)), "")</f>
        <v/>
      </c>
      <c r="F105" s="200">
        <f ca="1">SUM(KPI[[#This Row],[Surgery (On)]:[Spa (Off)]])</f>
        <v>0</v>
      </c>
      <c r="G105" s="201">
        <f ca="1">SUMIFS(SALE[ReScore], SALE[Employee ID], KPI[[#This Row],[Employee ID]], SALE[Service Implementation], "Phẫu thuật", SALE[Product Name], "&lt;&gt;Chi phí n?m l?u*") - cell_right</f>
        <v>0</v>
      </c>
      <c r="H10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5" s="202">
        <f ca="1">SUMIFS(SALE[ReScore], SALE[Employee ID], KPI[[#This Row],[Employee ID]], SALE[Service Implementation], "Laser", SALE[Product Name], "&lt;&gt;Chi phí n?m l?u*") - cell_right</f>
        <v>0</v>
      </c>
      <c r="J10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5" s="202">
        <f ca="1">SUMIFS(SALE[ReScore], SALE[Employee ID], KPI[[#This Row],[Employee ID]], SALE[Service Implementation], "Spa", SALE[Product Name], "&lt;&gt;Chi phí n?m l?u*") - cell_right</f>
        <v>0</v>
      </c>
      <c r="L10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5" s="228">
        <f ca="1">SUMIFS(SALE_PD[Paid Amount (Base)], SALE_PD[Employee ID], KPI[[#This Row],[Employee ID]], SALE_PD[Product Name], "Chi phí n?m l?u*")</f>
        <v>0</v>
      </c>
      <c r="N105" s="203">
        <f ca="1">SUMIFS(SALE_PD[Paid Amount (Base)], SALE_PD[Employee ID], KPI[[#This Row],[Employee ID]], SALE_PD[Department], KPI[[#This Row],[Department]])</f>
        <v>0</v>
      </c>
      <c r="O105" s="204">
        <f ca="1">IFERROR(SUMIFS(DENTISTRY[Paid Amount (Base)], DENTISTRY[Employee ID], KPI[[#This Row],[Employee ID]]), "")</f>
        <v>0</v>
      </c>
      <c r="P105" s="205">
        <f ca="1">SUMIFS(SERVICE[ReScore], SERVICE[Employee ID], KPI[[#This Row],[Employee ID]], SERVICE[Customer Type], "Tái khám")</f>
        <v>0</v>
      </c>
      <c r="Q10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5" s="205">
        <f ca="1">SUMIFS(SERVICE[ReScore], SERVICE[Employee ID], KPI[[#This Row],[Employee ID]], SERVICE[Customer Type], "&lt;&gt;Tái khám", SERVICE[Service Group], "*PHUN X*")</f>
        <v>0</v>
      </c>
      <c r="T10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5" s="355">
        <f ca="1">SUM(KPI[[#This Row],[Laser (Service)]:[Surgery (Service)]])</f>
        <v>0</v>
      </c>
      <c r="V105" s="269">
        <f ca="1">SUMIFS(SERVICE[Quantity], SERVICE[Employee ID], KPI[[#This Row],[Employee ID]], SERVICE[Surgery Type], "Đại phẫu")</f>
        <v>0</v>
      </c>
      <c r="W105" s="266">
        <f ca="1">SUMIFS(SERVICE[ReScore], SERVICE[Employee ID], KPI[[#This Row],[Employee ID]], SERVICE[Surgery Type], "Đại phẫu")</f>
        <v>0</v>
      </c>
      <c r="X105" s="269">
        <f ca="1">SUMIFS(SERVICE[Quantity], SERVICE[Employee ID], KPI[[#This Row],[Employee ID]], SERVICE[Surgery Type], IF($D$2="CN HÀ NỘI", "Tiểu phẫu"&amp;"*", "*Lầu 5*"))</f>
        <v>0</v>
      </c>
      <c r="Y105" s="266">
        <f ca="1">SUMIFS(SERVICE[ReScore], SERVICE[Employee ID], KPI[[#This Row],[Employee ID]], SERVICE[Surgery Type], IF($D$2="CN HÀ NỘI", "Tiểu phẫu"&amp;"*", "*Lầu 5*"))</f>
        <v>0</v>
      </c>
      <c r="Z105" s="269">
        <f ca="1">SUMIFS(SERVICE[Quantity], SERVICE[Employee ID], KPI[[#This Row],[Employee ID]], SERVICE[Surgery Type], IF($D$2="CN HÀ NỘI", "Tiểu phẫu"&amp;"*", "*Lầu 6*"))</f>
        <v>0</v>
      </c>
      <c r="AA105" s="384">
        <f ca="1">SUMIFS(SERVICE[ReScore], SERVICE[Employee ID], KPI[[#This Row],[Employee ID]], SERVICE[Surgery Type], IF($D$2="CN HÀ NỘI", "Tiểu phẫu"&amp;"*", "*Lầu 6*"))</f>
        <v>0</v>
      </c>
      <c r="AB105" s="384">
        <f ca="1">SUMIFS(CUSTOMER[No. Inpatient], CUSTOMER[Employee ID], KPI[[#This Row],[Employee ID]])</f>
        <v>0</v>
      </c>
    </row>
    <row r="106" spans="1:28" x14ac:dyDescent="0.25">
      <c r="A106" s="62">
        <v>96</v>
      </c>
      <c r="B106" s="62" t="str">
        <f ca="1">IFERROR(INDEX(EMPLOYEES[Employee ID], MATCH(KPI[[#This Row],[No.]], EMPLOYEES[Count_DT], 0)), "")</f>
        <v/>
      </c>
      <c r="C106" s="151" t="str">
        <f ca="1">IFERROR(INDEX(EMPLOYEES[Employee], MATCH(KPI[[#This Row],[Employee ID]], EMPLOYEES[Employee ID], 0)), "")</f>
        <v/>
      </c>
      <c r="D106" s="190" t="str">
        <f ca="1">IFERROR(INDEX(EMPLOYEES[Department], MATCH(KPI[[#This Row],[Employee ID]], EMPLOYEES[Employee ID], 0)), "")</f>
        <v/>
      </c>
      <c r="E106" s="190" t="str">
        <f ca="1">IFERROR(INDEX(EMPLOYEES[Position], MATCH(KPI[[#This Row],[Employee ID]], EMPLOYEES[Employee ID], 0)), "")</f>
        <v/>
      </c>
      <c r="F106" s="200">
        <f ca="1">SUM(KPI[[#This Row],[Surgery (On)]:[Spa (Off)]])</f>
        <v>0</v>
      </c>
      <c r="G106" s="201">
        <f ca="1">SUMIFS(SALE[ReScore], SALE[Employee ID], KPI[[#This Row],[Employee ID]], SALE[Service Implementation], "Phẫu thuật", SALE[Product Name], "&lt;&gt;Chi phí n?m l?u*") - cell_right</f>
        <v>0</v>
      </c>
      <c r="H10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6" s="202">
        <f ca="1">SUMIFS(SALE[ReScore], SALE[Employee ID], KPI[[#This Row],[Employee ID]], SALE[Service Implementation], "Laser", SALE[Product Name], "&lt;&gt;Chi phí n?m l?u*") - cell_right</f>
        <v>0</v>
      </c>
      <c r="J10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6" s="202">
        <f ca="1">SUMIFS(SALE[ReScore], SALE[Employee ID], KPI[[#This Row],[Employee ID]], SALE[Service Implementation], "Spa", SALE[Product Name], "&lt;&gt;Chi phí n?m l?u*") - cell_right</f>
        <v>0</v>
      </c>
      <c r="L10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6" s="228">
        <f ca="1">SUMIFS(SALE_PD[Paid Amount (Base)], SALE_PD[Employee ID], KPI[[#This Row],[Employee ID]], SALE_PD[Product Name], "Chi phí n?m l?u*")</f>
        <v>0</v>
      </c>
      <c r="N106" s="203">
        <f ca="1">SUMIFS(SALE_PD[Paid Amount (Base)], SALE_PD[Employee ID], KPI[[#This Row],[Employee ID]], SALE_PD[Department], KPI[[#This Row],[Department]])</f>
        <v>0</v>
      </c>
      <c r="O106" s="204">
        <f ca="1">IFERROR(SUMIFS(DENTISTRY[Paid Amount (Base)], DENTISTRY[Employee ID], KPI[[#This Row],[Employee ID]]), "")</f>
        <v>0</v>
      </c>
      <c r="P106" s="205">
        <f ca="1">SUMIFS(SERVICE[ReScore], SERVICE[Employee ID], KPI[[#This Row],[Employee ID]], SERVICE[Customer Type], "Tái khám")</f>
        <v>0</v>
      </c>
      <c r="Q10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6" s="205">
        <f ca="1">SUMIFS(SERVICE[ReScore], SERVICE[Employee ID], KPI[[#This Row],[Employee ID]], SERVICE[Customer Type], "&lt;&gt;Tái khám", SERVICE[Service Group], "*PHUN X*")</f>
        <v>0</v>
      </c>
      <c r="T10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6" s="355">
        <f ca="1">SUM(KPI[[#This Row],[Laser (Service)]:[Surgery (Service)]])</f>
        <v>0</v>
      </c>
      <c r="V106" s="269">
        <f ca="1">SUMIFS(SERVICE[Quantity], SERVICE[Employee ID], KPI[[#This Row],[Employee ID]], SERVICE[Surgery Type], "Đại phẫu")</f>
        <v>0</v>
      </c>
      <c r="W106" s="266">
        <f ca="1">SUMIFS(SERVICE[ReScore], SERVICE[Employee ID], KPI[[#This Row],[Employee ID]], SERVICE[Surgery Type], "Đại phẫu")</f>
        <v>0</v>
      </c>
      <c r="X106" s="269">
        <f ca="1">SUMIFS(SERVICE[Quantity], SERVICE[Employee ID], KPI[[#This Row],[Employee ID]], SERVICE[Surgery Type], IF($D$2="CN HÀ NỘI", "Tiểu phẫu"&amp;"*", "*Lầu 5*"))</f>
        <v>0</v>
      </c>
      <c r="Y106" s="266">
        <f ca="1">SUMIFS(SERVICE[ReScore], SERVICE[Employee ID], KPI[[#This Row],[Employee ID]], SERVICE[Surgery Type], IF($D$2="CN HÀ NỘI", "Tiểu phẫu"&amp;"*", "*Lầu 5*"))</f>
        <v>0</v>
      </c>
      <c r="Z106" s="269">
        <f ca="1">SUMIFS(SERVICE[Quantity], SERVICE[Employee ID], KPI[[#This Row],[Employee ID]], SERVICE[Surgery Type], IF($D$2="CN HÀ NỘI", "Tiểu phẫu"&amp;"*", "*Lầu 6*"))</f>
        <v>0</v>
      </c>
      <c r="AA106" s="384">
        <f ca="1">SUMIFS(SERVICE[ReScore], SERVICE[Employee ID], KPI[[#This Row],[Employee ID]], SERVICE[Surgery Type], IF($D$2="CN HÀ NỘI", "Tiểu phẫu"&amp;"*", "*Lầu 6*"))</f>
        <v>0</v>
      </c>
      <c r="AB106" s="384">
        <f ca="1">SUMIFS(CUSTOMER[No. Inpatient], CUSTOMER[Employee ID], KPI[[#This Row],[Employee ID]])</f>
        <v>0</v>
      </c>
    </row>
    <row r="107" spans="1:28" x14ac:dyDescent="0.25">
      <c r="A107" s="62">
        <v>97</v>
      </c>
      <c r="B107" s="62" t="str">
        <f ca="1">IFERROR(INDEX(EMPLOYEES[Employee ID], MATCH(KPI[[#This Row],[No.]], EMPLOYEES[Count_DT], 0)), "")</f>
        <v/>
      </c>
      <c r="C107" s="151" t="str">
        <f ca="1">IFERROR(INDEX(EMPLOYEES[Employee], MATCH(KPI[[#This Row],[Employee ID]], EMPLOYEES[Employee ID], 0)), "")</f>
        <v/>
      </c>
      <c r="D107" s="190" t="str">
        <f ca="1">IFERROR(INDEX(EMPLOYEES[Department], MATCH(KPI[[#This Row],[Employee ID]], EMPLOYEES[Employee ID], 0)), "")</f>
        <v/>
      </c>
      <c r="E107" s="190" t="str">
        <f ca="1">IFERROR(INDEX(EMPLOYEES[Position], MATCH(KPI[[#This Row],[Employee ID]], EMPLOYEES[Employee ID], 0)), "")</f>
        <v/>
      </c>
      <c r="F107" s="200">
        <f ca="1">SUM(KPI[[#This Row],[Surgery (On)]:[Spa (Off)]])</f>
        <v>0</v>
      </c>
      <c r="G107" s="201">
        <f ca="1">SUMIFS(SALE[ReScore], SALE[Employee ID], KPI[[#This Row],[Employee ID]], SALE[Service Implementation], "Phẫu thuật", SALE[Product Name], "&lt;&gt;Chi phí n?m l?u*") - cell_right</f>
        <v>0</v>
      </c>
      <c r="H10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7" s="202">
        <f ca="1">SUMIFS(SALE[ReScore], SALE[Employee ID], KPI[[#This Row],[Employee ID]], SALE[Service Implementation], "Laser", SALE[Product Name], "&lt;&gt;Chi phí n?m l?u*") - cell_right</f>
        <v>0</v>
      </c>
      <c r="J10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7" s="202">
        <f ca="1">SUMIFS(SALE[ReScore], SALE[Employee ID], KPI[[#This Row],[Employee ID]], SALE[Service Implementation], "Spa", SALE[Product Name], "&lt;&gt;Chi phí n?m l?u*") - cell_right</f>
        <v>0</v>
      </c>
      <c r="L10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7" s="228">
        <f ca="1">SUMIFS(SALE_PD[Paid Amount (Base)], SALE_PD[Employee ID], KPI[[#This Row],[Employee ID]], SALE_PD[Product Name], "Chi phí n?m l?u*")</f>
        <v>0</v>
      </c>
      <c r="N107" s="203">
        <f ca="1">SUMIFS(SALE_PD[Paid Amount (Base)], SALE_PD[Employee ID], KPI[[#This Row],[Employee ID]], SALE_PD[Department], KPI[[#This Row],[Department]])</f>
        <v>0</v>
      </c>
      <c r="O107" s="204">
        <f ca="1">IFERROR(SUMIFS(DENTISTRY[Paid Amount (Base)], DENTISTRY[Employee ID], KPI[[#This Row],[Employee ID]]), "")</f>
        <v>0</v>
      </c>
      <c r="P107" s="205">
        <f ca="1">SUMIFS(SERVICE[ReScore], SERVICE[Employee ID], KPI[[#This Row],[Employee ID]], SERVICE[Customer Type], "Tái khám")</f>
        <v>0</v>
      </c>
      <c r="Q10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7" s="205">
        <f ca="1">SUMIFS(SERVICE[ReScore], SERVICE[Employee ID], KPI[[#This Row],[Employee ID]], SERVICE[Customer Type], "&lt;&gt;Tái khám", SERVICE[Service Group], "*PHUN X*")</f>
        <v>0</v>
      </c>
      <c r="T10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7" s="355">
        <f ca="1">SUM(KPI[[#This Row],[Laser (Service)]:[Surgery (Service)]])</f>
        <v>0</v>
      </c>
      <c r="V107" s="269">
        <f ca="1">SUMIFS(SERVICE[Quantity], SERVICE[Employee ID], KPI[[#This Row],[Employee ID]], SERVICE[Surgery Type], "Đại phẫu")</f>
        <v>0</v>
      </c>
      <c r="W107" s="266">
        <f ca="1">SUMIFS(SERVICE[ReScore], SERVICE[Employee ID], KPI[[#This Row],[Employee ID]], SERVICE[Surgery Type], "Đại phẫu")</f>
        <v>0</v>
      </c>
      <c r="X107" s="269">
        <f ca="1">SUMIFS(SERVICE[Quantity], SERVICE[Employee ID], KPI[[#This Row],[Employee ID]], SERVICE[Surgery Type], IF($D$2="CN HÀ NỘI", "Tiểu phẫu"&amp;"*", "*Lầu 5*"))</f>
        <v>0</v>
      </c>
      <c r="Y107" s="266">
        <f ca="1">SUMIFS(SERVICE[ReScore], SERVICE[Employee ID], KPI[[#This Row],[Employee ID]], SERVICE[Surgery Type], IF($D$2="CN HÀ NỘI", "Tiểu phẫu"&amp;"*", "*Lầu 5*"))</f>
        <v>0</v>
      </c>
      <c r="Z107" s="269">
        <f ca="1">SUMIFS(SERVICE[Quantity], SERVICE[Employee ID], KPI[[#This Row],[Employee ID]], SERVICE[Surgery Type], IF($D$2="CN HÀ NỘI", "Tiểu phẫu"&amp;"*", "*Lầu 6*"))</f>
        <v>0</v>
      </c>
      <c r="AA107" s="384">
        <f ca="1">SUMIFS(SERVICE[ReScore], SERVICE[Employee ID], KPI[[#This Row],[Employee ID]], SERVICE[Surgery Type], IF($D$2="CN HÀ NỘI", "Tiểu phẫu"&amp;"*", "*Lầu 6*"))</f>
        <v>0</v>
      </c>
      <c r="AB107" s="384">
        <f ca="1">SUMIFS(CUSTOMER[No. Inpatient], CUSTOMER[Employee ID], KPI[[#This Row],[Employee ID]])</f>
        <v>0</v>
      </c>
    </row>
    <row r="108" spans="1:28" x14ac:dyDescent="0.25">
      <c r="A108" s="62">
        <v>98</v>
      </c>
      <c r="B108" s="62" t="str">
        <f ca="1">IFERROR(INDEX(EMPLOYEES[Employee ID], MATCH(KPI[[#This Row],[No.]], EMPLOYEES[Count_DT], 0)), "")</f>
        <v/>
      </c>
      <c r="C108" s="151" t="str">
        <f ca="1">IFERROR(INDEX(EMPLOYEES[Employee], MATCH(KPI[[#This Row],[Employee ID]], EMPLOYEES[Employee ID], 0)), "")</f>
        <v/>
      </c>
      <c r="D108" s="190" t="str">
        <f ca="1">IFERROR(INDEX(EMPLOYEES[Department], MATCH(KPI[[#This Row],[Employee ID]], EMPLOYEES[Employee ID], 0)), "")</f>
        <v/>
      </c>
      <c r="E108" s="190" t="str">
        <f ca="1">IFERROR(INDEX(EMPLOYEES[Position], MATCH(KPI[[#This Row],[Employee ID]], EMPLOYEES[Employee ID], 0)), "")</f>
        <v/>
      </c>
      <c r="F108" s="200">
        <f ca="1">SUM(KPI[[#This Row],[Surgery (On)]:[Spa (Off)]])</f>
        <v>0</v>
      </c>
      <c r="G108" s="201">
        <f ca="1">SUMIFS(SALE[ReScore], SALE[Employee ID], KPI[[#This Row],[Employee ID]], SALE[Service Implementation], "Phẫu thuật", SALE[Product Name], "&lt;&gt;Chi phí n?m l?u*") - cell_right</f>
        <v>0</v>
      </c>
      <c r="H10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8" s="202">
        <f ca="1">SUMIFS(SALE[ReScore], SALE[Employee ID], KPI[[#This Row],[Employee ID]], SALE[Service Implementation], "Laser", SALE[Product Name], "&lt;&gt;Chi phí n?m l?u*") - cell_right</f>
        <v>0</v>
      </c>
      <c r="J10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8" s="202">
        <f ca="1">SUMIFS(SALE[ReScore], SALE[Employee ID], KPI[[#This Row],[Employee ID]], SALE[Service Implementation], "Spa", SALE[Product Name], "&lt;&gt;Chi phí n?m l?u*") - cell_right</f>
        <v>0</v>
      </c>
      <c r="L10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8" s="228">
        <f ca="1">SUMIFS(SALE_PD[Paid Amount (Base)], SALE_PD[Employee ID], KPI[[#This Row],[Employee ID]], SALE_PD[Product Name], "Chi phí n?m l?u*")</f>
        <v>0</v>
      </c>
      <c r="N108" s="203">
        <f ca="1">SUMIFS(SALE_PD[Paid Amount (Base)], SALE_PD[Employee ID], KPI[[#This Row],[Employee ID]], SALE_PD[Department], KPI[[#This Row],[Department]])</f>
        <v>0</v>
      </c>
      <c r="O108" s="204">
        <f ca="1">IFERROR(SUMIFS(DENTISTRY[Paid Amount (Base)], DENTISTRY[Employee ID], KPI[[#This Row],[Employee ID]]), "")</f>
        <v>0</v>
      </c>
      <c r="P108" s="205">
        <f ca="1">SUMIFS(SERVICE[ReScore], SERVICE[Employee ID], KPI[[#This Row],[Employee ID]], SERVICE[Customer Type], "Tái khám")</f>
        <v>0</v>
      </c>
      <c r="Q10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8" s="205">
        <f ca="1">SUMIFS(SERVICE[ReScore], SERVICE[Employee ID], KPI[[#This Row],[Employee ID]], SERVICE[Customer Type], "&lt;&gt;Tái khám", SERVICE[Service Group], "*PHUN X*")</f>
        <v>0</v>
      </c>
      <c r="T10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8" s="355">
        <f ca="1">SUM(KPI[[#This Row],[Laser (Service)]:[Surgery (Service)]])</f>
        <v>0</v>
      </c>
      <c r="V108" s="269">
        <f ca="1">SUMIFS(SERVICE[Quantity], SERVICE[Employee ID], KPI[[#This Row],[Employee ID]], SERVICE[Surgery Type], "Đại phẫu")</f>
        <v>0</v>
      </c>
      <c r="W108" s="266">
        <f ca="1">SUMIFS(SERVICE[ReScore], SERVICE[Employee ID], KPI[[#This Row],[Employee ID]], SERVICE[Surgery Type], "Đại phẫu")</f>
        <v>0</v>
      </c>
      <c r="X108" s="269">
        <f ca="1">SUMIFS(SERVICE[Quantity], SERVICE[Employee ID], KPI[[#This Row],[Employee ID]], SERVICE[Surgery Type], IF($D$2="CN HÀ NỘI", "Tiểu phẫu"&amp;"*", "*Lầu 5*"))</f>
        <v>0</v>
      </c>
      <c r="Y108" s="266">
        <f ca="1">SUMIFS(SERVICE[ReScore], SERVICE[Employee ID], KPI[[#This Row],[Employee ID]], SERVICE[Surgery Type], IF($D$2="CN HÀ NỘI", "Tiểu phẫu"&amp;"*", "*Lầu 5*"))</f>
        <v>0</v>
      </c>
      <c r="Z108" s="269">
        <f ca="1">SUMIFS(SERVICE[Quantity], SERVICE[Employee ID], KPI[[#This Row],[Employee ID]], SERVICE[Surgery Type], IF($D$2="CN HÀ NỘI", "Tiểu phẫu"&amp;"*", "*Lầu 6*"))</f>
        <v>0</v>
      </c>
      <c r="AA108" s="384">
        <f ca="1">SUMIFS(SERVICE[ReScore], SERVICE[Employee ID], KPI[[#This Row],[Employee ID]], SERVICE[Surgery Type], IF($D$2="CN HÀ NỘI", "Tiểu phẫu"&amp;"*", "*Lầu 6*"))</f>
        <v>0</v>
      </c>
      <c r="AB108" s="384">
        <f ca="1">SUMIFS(CUSTOMER[No. Inpatient], CUSTOMER[Employee ID], KPI[[#This Row],[Employee ID]])</f>
        <v>0</v>
      </c>
    </row>
    <row r="109" spans="1:28" x14ac:dyDescent="0.25">
      <c r="A109" s="62">
        <v>99</v>
      </c>
      <c r="B109" s="62" t="str">
        <f ca="1">IFERROR(INDEX(EMPLOYEES[Employee ID], MATCH(KPI[[#This Row],[No.]], EMPLOYEES[Count_DT], 0)), "")</f>
        <v/>
      </c>
      <c r="C109" s="151" t="str">
        <f ca="1">IFERROR(INDEX(EMPLOYEES[Employee], MATCH(KPI[[#This Row],[Employee ID]], EMPLOYEES[Employee ID], 0)), "")</f>
        <v/>
      </c>
      <c r="D109" s="190" t="str">
        <f ca="1">IFERROR(INDEX(EMPLOYEES[Department], MATCH(KPI[[#This Row],[Employee ID]], EMPLOYEES[Employee ID], 0)), "")</f>
        <v/>
      </c>
      <c r="E109" s="190" t="str">
        <f ca="1">IFERROR(INDEX(EMPLOYEES[Position], MATCH(KPI[[#This Row],[Employee ID]], EMPLOYEES[Employee ID], 0)), "")</f>
        <v/>
      </c>
      <c r="F109" s="200">
        <f ca="1">SUM(KPI[[#This Row],[Surgery (On)]:[Spa (Off)]])</f>
        <v>0</v>
      </c>
      <c r="G109" s="201">
        <f ca="1">SUMIFS(SALE[ReScore], SALE[Employee ID], KPI[[#This Row],[Employee ID]], SALE[Service Implementation], "Phẫu thuật", SALE[Product Name], "&lt;&gt;Chi phí n?m l?u*") - cell_right</f>
        <v>0</v>
      </c>
      <c r="H10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09" s="202">
        <f ca="1">SUMIFS(SALE[ReScore], SALE[Employee ID], KPI[[#This Row],[Employee ID]], SALE[Service Implementation], "Laser", SALE[Product Name], "&lt;&gt;Chi phí n?m l?u*") - cell_right</f>
        <v>0</v>
      </c>
      <c r="J10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09" s="202">
        <f ca="1">SUMIFS(SALE[ReScore], SALE[Employee ID], KPI[[#This Row],[Employee ID]], SALE[Service Implementation], "Spa", SALE[Product Name], "&lt;&gt;Chi phí n?m l?u*") - cell_right</f>
        <v>0</v>
      </c>
      <c r="L10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09" s="228">
        <f ca="1">SUMIFS(SALE_PD[Paid Amount (Base)], SALE_PD[Employee ID], KPI[[#This Row],[Employee ID]], SALE_PD[Product Name], "Chi phí n?m l?u*")</f>
        <v>0</v>
      </c>
      <c r="N109" s="203">
        <f ca="1">SUMIFS(SALE_PD[Paid Amount (Base)], SALE_PD[Employee ID], KPI[[#This Row],[Employee ID]], SALE_PD[Department], KPI[[#This Row],[Department]])</f>
        <v>0</v>
      </c>
      <c r="O109" s="204">
        <f ca="1">IFERROR(SUMIFS(DENTISTRY[Paid Amount (Base)], DENTISTRY[Employee ID], KPI[[#This Row],[Employee ID]]), "")</f>
        <v>0</v>
      </c>
      <c r="P109" s="205">
        <f ca="1">SUMIFS(SERVICE[ReScore], SERVICE[Employee ID], KPI[[#This Row],[Employee ID]], SERVICE[Customer Type], "Tái khám")</f>
        <v>0</v>
      </c>
      <c r="Q10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0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09" s="205">
        <f ca="1">SUMIFS(SERVICE[ReScore], SERVICE[Employee ID], KPI[[#This Row],[Employee ID]], SERVICE[Customer Type], "&lt;&gt;Tái khám", SERVICE[Service Group], "*PHUN X*")</f>
        <v>0</v>
      </c>
      <c r="T10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09" s="355">
        <f ca="1">SUM(KPI[[#This Row],[Laser (Service)]:[Surgery (Service)]])</f>
        <v>0</v>
      </c>
      <c r="V109" s="269">
        <f ca="1">SUMIFS(SERVICE[Quantity], SERVICE[Employee ID], KPI[[#This Row],[Employee ID]], SERVICE[Surgery Type], "Đại phẫu")</f>
        <v>0</v>
      </c>
      <c r="W109" s="266">
        <f ca="1">SUMIFS(SERVICE[ReScore], SERVICE[Employee ID], KPI[[#This Row],[Employee ID]], SERVICE[Surgery Type], "Đại phẫu")</f>
        <v>0</v>
      </c>
      <c r="X109" s="269">
        <f ca="1">SUMIFS(SERVICE[Quantity], SERVICE[Employee ID], KPI[[#This Row],[Employee ID]], SERVICE[Surgery Type], IF($D$2="CN HÀ NỘI", "Tiểu phẫu"&amp;"*", "*Lầu 5*"))</f>
        <v>0</v>
      </c>
      <c r="Y109" s="266">
        <f ca="1">SUMIFS(SERVICE[ReScore], SERVICE[Employee ID], KPI[[#This Row],[Employee ID]], SERVICE[Surgery Type], IF($D$2="CN HÀ NỘI", "Tiểu phẫu"&amp;"*", "*Lầu 5*"))</f>
        <v>0</v>
      </c>
      <c r="Z109" s="269">
        <f ca="1">SUMIFS(SERVICE[Quantity], SERVICE[Employee ID], KPI[[#This Row],[Employee ID]], SERVICE[Surgery Type], IF($D$2="CN HÀ NỘI", "Tiểu phẫu"&amp;"*", "*Lầu 6*"))</f>
        <v>0</v>
      </c>
      <c r="AA109" s="384">
        <f ca="1">SUMIFS(SERVICE[ReScore], SERVICE[Employee ID], KPI[[#This Row],[Employee ID]], SERVICE[Surgery Type], IF($D$2="CN HÀ NỘI", "Tiểu phẫu"&amp;"*", "*Lầu 6*"))</f>
        <v>0</v>
      </c>
      <c r="AB109" s="384">
        <f ca="1">SUMIFS(CUSTOMER[No. Inpatient], CUSTOMER[Employee ID], KPI[[#This Row],[Employee ID]])</f>
        <v>0</v>
      </c>
    </row>
    <row r="110" spans="1:28" x14ac:dyDescent="0.25">
      <c r="A110" s="62">
        <v>100</v>
      </c>
      <c r="B110" s="62" t="str">
        <f ca="1">IFERROR(INDEX(EMPLOYEES[Employee ID], MATCH(KPI[[#This Row],[No.]], EMPLOYEES[Count_DT], 0)), "")</f>
        <v/>
      </c>
      <c r="C110" s="151" t="str">
        <f ca="1">IFERROR(INDEX(EMPLOYEES[Employee], MATCH(KPI[[#This Row],[Employee ID]], EMPLOYEES[Employee ID], 0)), "")</f>
        <v/>
      </c>
      <c r="D110" s="190" t="str">
        <f ca="1">IFERROR(INDEX(EMPLOYEES[Department], MATCH(KPI[[#This Row],[Employee ID]], EMPLOYEES[Employee ID], 0)), "")</f>
        <v/>
      </c>
      <c r="E110" s="190" t="str">
        <f ca="1">IFERROR(INDEX(EMPLOYEES[Position], MATCH(KPI[[#This Row],[Employee ID]], EMPLOYEES[Employee ID], 0)), "")</f>
        <v/>
      </c>
      <c r="F110" s="200">
        <f ca="1">SUM(KPI[[#This Row],[Surgery (On)]:[Spa (Off)]])</f>
        <v>0</v>
      </c>
      <c r="G110" s="201">
        <f ca="1">SUMIFS(SALE[ReScore], SALE[Employee ID], KPI[[#This Row],[Employee ID]], SALE[Service Implementation], "Phẫu thuật", SALE[Product Name], "&lt;&gt;Chi phí n?m l?u*") - cell_right</f>
        <v>0</v>
      </c>
      <c r="H11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0" s="202">
        <f ca="1">SUMIFS(SALE[ReScore], SALE[Employee ID], KPI[[#This Row],[Employee ID]], SALE[Service Implementation], "Laser", SALE[Product Name], "&lt;&gt;Chi phí n?m l?u*") - cell_right</f>
        <v>0</v>
      </c>
      <c r="J11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0" s="202">
        <f ca="1">SUMIFS(SALE[ReScore], SALE[Employee ID], KPI[[#This Row],[Employee ID]], SALE[Service Implementation], "Spa", SALE[Product Name], "&lt;&gt;Chi phí n?m l?u*") - cell_right</f>
        <v>0</v>
      </c>
      <c r="L11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0" s="228">
        <f ca="1">SUMIFS(SALE_PD[Paid Amount (Base)], SALE_PD[Employee ID], KPI[[#This Row],[Employee ID]], SALE_PD[Product Name], "Chi phí n?m l?u*")</f>
        <v>0</v>
      </c>
      <c r="N110" s="203">
        <f ca="1">SUMIFS(SALE_PD[Paid Amount (Base)], SALE_PD[Employee ID], KPI[[#This Row],[Employee ID]], SALE_PD[Department], KPI[[#This Row],[Department]])</f>
        <v>0</v>
      </c>
      <c r="O110" s="204">
        <f ca="1">IFERROR(SUMIFS(DENTISTRY[Paid Amount (Base)], DENTISTRY[Employee ID], KPI[[#This Row],[Employee ID]]), "")</f>
        <v>0</v>
      </c>
      <c r="P110" s="205">
        <f ca="1">SUMIFS(SERVICE[ReScore], SERVICE[Employee ID], KPI[[#This Row],[Employee ID]], SERVICE[Customer Type], "Tái khám")</f>
        <v>0</v>
      </c>
      <c r="Q11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0" s="205">
        <f ca="1">SUMIFS(SERVICE[ReScore], SERVICE[Employee ID], KPI[[#This Row],[Employee ID]], SERVICE[Customer Type], "&lt;&gt;Tái khám", SERVICE[Service Group], "*PHUN X*")</f>
        <v>0</v>
      </c>
      <c r="T11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0" s="355">
        <f ca="1">SUM(KPI[[#This Row],[Laser (Service)]:[Surgery (Service)]])</f>
        <v>0</v>
      </c>
      <c r="V110" s="269">
        <f ca="1">SUMIFS(SERVICE[Quantity], SERVICE[Employee ID], KPI[[#This Row],[Employee ID]], SERVICE[Surgery Type], "Đại phẫu")</f>
        <v>0</v>
      </c>
      <c r="W110" s="266">
        <f ca="1">SUMIFS(SERVICE[ReScore], SERVICE[Employee ID], KPI[[#This Row],[Employee ID]], SERVICE[Surgery Type], "Đại phẫu")</f>
        <v>0</v>
      </c>
      <c r="X110" s="269">
        <f ca="1">SUMIFS(SERVICE[Quantity], SERVICE[Employee ID], KPI[[#This Row],[Employee ID]], SERVICE[Surgery Type], IF($D$2="CN HÀ NỘI", "Tiểu phẫu"&amp;"*", "*Lầu 5*"))</f>
        <v>0</v>
      </c>
      <c r="Y110" s="266">
        <f ca="1">SUMIFS(SERVICE[ReScore], SERVICE[Employee ID], KPI[[#This Row],[Employee ID]], SERVICE[Surgery Type], IF($D$2="CN HÀ NỘI", "Tiểu phẫu"&amp;"*", "*Lầu 5*"))</f>
        <v>0</v>
      </c>
      <c r="Z110" s="269">
        <f ca="1">SUMIFS(SERVICE[Quantity], SERVICE[Employee ID], KPI[[#This Row],[Employee ID]], SERVICE[Surgery Type], IF($D$2="CN HÀ NỘI", "Tiểu phẫu"&amp;"*", "*Lầu 6*"))</f>
        <v>0</v>
      </c>
      <c r="AA110" s="384">
        <f ca="1">SUMIFS(SERVICE[ReScore], SERVICE[Employee ID], KPI[[#This Row],[Employee ID]], SERVICE[Surgery Type], IF($D$2="CN HÀ NỘI", "Tiểu phẫu"&amp;"*", "*Lầu 6*"))</f>
        <v>0</v>
      </c>
      <c r="AB110" s="384">
        <f ca="1">SUMIFS(CUSTOMER[No. Inpatient], CUSTOMER[Employee ID], KPI[[#This Row],[Employee ID]])</f>
        <v>0</v>
      </c>
    </row>
    <row r="111" spans="1:28" x14ac:dyDescent="0.25">
      <c r="A111" s="62">
        <v>101</v>
      </c>
      <c r="B111" s="62" t="str">
        <f ca="1">IFERROR(INDEX(EMPLOYEES[Employee ID], MATCH(KPI[[#This Row],[No.]], EMPLOYEES[Count_DT], 0)), "")</f>
        <v/>
      </c>
      <c r="C111" s="151" t="str">
        <f ca="1">IFERROR(INDEX(EMPLOYEES[Employee], MATCH(KPI[[#This Row],[Employee ID]], EMPLOYEES[Employee ID], 0)), "")</f>
        <v/>
      </c>
      <c r="D111" s="190" t="str">
        <f ca="1">IFERROR(INDEX(EMPLOYEES[Department], MATCH(KPI[[#This Row],[Employee ID]], EMPLOYEES[Employee ID], 0)), "")</f>
        <v/>
      </c>
      <c r="E111" s="190" t="str">
        <f ca="1">IFERROR(INDEX(EMPLOYEES[Position], MATCH(KPI[[#This Row],[Employee ID]], EMPLOYEES[Employee ID], 0)), "")</f>
        <v/>
      </c>
      <c r="F111" s="200">
        <f ca="1">SUM(KPI[[#This Row],[Surgery (On)]:[Spa (Off)]])</f>
        <v>0</v>
      </c>
      <c r="G111" s="201">
        <f ca="1">SUMIFS(SALE[ReScore], SALE[Employee ID], KPI[[#This Row],[Employee ID]], SALE[Service Implementation], "Phẫu thuật", SALE[Product Name], "&lt;&gt;Chi phí n?m l?u*") - cell_right</f>
        <v>0</v>
      </c>
      <c r="H11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1" s="202">
        <f ca="1">SUMIFS(SALE[ReScore], SALE[Employee ID], KPI[[#This Row],[Employee ID]], SALE[Service Implementation], "Laser", SALE[Product Name], "&lt;&gt;Chi phí n?m l?u*") - cell_right</f>
        <v>0</v>
      </c>
      <c r="J11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1" s="202">
        <f ca="1">SUMIFS(SALE[ReScore], SALE[Employee ID], KPI[[#This Row],[Employee ID]], SALE[Service Implementation], "Spa", SALE[Product Name], "&lt;&gt;Chi phí n?m l?u*") - cell_right</f>
        <v>0</v>
      </c>
      <c r="L11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1" s="228">
        <f ca="1">SUMIFS(SALE_PD[Paid Amount (Base)], SALE_PD[Employee ID], KPI[[#This Row],[Employee ID]], SALE_PD[Product Name], "Chi phí n?m l?u*")</f>
        <v>0</v>
      </c>
      <c r="N111" s="203">
        <f ca="1">SUMIFS(SALE_PD[Paid Amount (Base)], SALE_PD[Employee ID], KPI[[#This Row],[Employee ID]], SALE_PD[Department], KPI[[#This Row],[Department]])</f>
        <v>0</v>
      </c>
      <c r="O111" s="204">
        <f ca="1">IFERROR(SUMIFS(DENTISTRY[Paid Amount (Base)], DENTISTRY[Employee ID], KPI[[#This Row],[Employee ID]]), "")</f>
        <v>0</v>
      </c>
      <c r="P111" s="205">
        <f ca="1">SUMIFS(SERVICE[ReScore], SERVICE[Employee ID], KPI[[#This Row],[Employee ID]], SERVICE[Customer Type], "Tái khám")</f>
        <v>0</v>
      </c>
      <c r="Q11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1" s="205">
        <f ca="1">SUMIFS(SERVICE[ReScore], SERVICE[Employee ID], KPI[[#This Row],[Employee ID]], SERVICE[Customer Type], "&lt;&gt;Tái khám", SERVICE[Service Group], "*PHUN X*")</f>
        <v>0</v>
      </c>
      <c r="T11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1" s="355">
        <f ca="1">SUM(KPI[[#This Row],[Laser (Service)]:[Surgery (Service)]])</f>
        <v>0</v>
      </c>
      <c r="V111" s="269">
        <f ca="1">SUMIFS(SERVICE[Quantity], SERVICE[Employee ID], KPI[[#This Row],[Employee ID]], SERVICE[Surgery Type], "Đại phẫu")</f>
        <v>0</v>
      </c>
      <c r="W111" s="266">
        <f ca="1">SUMIFS(SERVICE[ReScore], SERVICE[Employee ID], KPI[[#This Row],[Employee ID]], SERVICE[Surgery Type], "Đại phẫu")</f>
        <v>0</v>
      </c>
      <c r="X111" s="269">
        <f ca="1">SUMIFS(SERVICE[Quantity], SERVICE[Employee ID], KPI[[#This Row],[Employee ID]], SERVICE[Surgery Type], IF($D$2="CN HÀ NỘI", "Tiểu phẫu"&amp;"*", "*Lầu 5*"))</f>
        <v>0</v>
      </c>
      <c r="Y111" s="266">
        <f ca="1">SUMIFS(SERVICE[ReScore], SERVICE[Employee ID], KPI[[#This Row],[Employee ID]], SERVICE[Surgery Type], IF($D$2="CN HÀ NỘI", "Tiểu phẫu"&amp;"*", "*Lầu 5*"))</f>
        <v>0</v>
      </c>
      <c r="Z111" s="269">
        <f ca="1">SUMIFS(SERVICE[Quantity], SERVICE[Employee ID], KPI[[#This Row],[Employee ID]], SERVICE[Surgery Type], IF($D$2="CN HÀ NỘI", "Tiểu phẫu"&amp;"*", "*Lầu 6*"))</f>
        <v>0</v>
      </c>
      <c r="AA111" s="384">
        <f ca="1">SUMIFS(SERVICE[ReScore], SERVICE[Employee ID], KPI[[#This Row],[Employee ID]], SERVICE[Surgery Type], IF($D$2="CN HÀ NỘI", "Tiểu phẫu"&amp;"*", "*Lầu 6*"))</f>
        <v>0</v>
      </c>
      <c r="AB111" s="384">
        <f ca="1">SUMIFS(CUSTOMER[No. Inpatient], CUSTOMER[Employee ID], KPI[[#This Row],[Employee ID]])</f>
        <v>0</v>
      </c>
    </row>
    <row r="112" spans="1:28" x14ac:dyDescent="0.25">
      <c r="A112" s="62">
        <v>102</v>
      </c>
      <c r="B112" s="62" t="str">
        <f ca="1">IFERROR(INDEX(EMPLOYEES[Employee ID], MATCH(KPI[[#This Row],[No.]], EMPLOYEES[Count_DT], 0)), "")</f>
        <v/>
      </c>
      <c r="C112" s="151" t="str">
        <f ca="1">IFERROR(INDEX(EMPLOYEES[Employee], MATCH(KPI[[#This Row],[Employee ID]], EMPLOYEES[Employee ID], 0)), "")</f>
        <v/>
      </c>
      <c r="D112" s="190" t="str">
        <f ca="1">IFERROR(INDEX(EMPLOYEES[Department], MATCH(KPI[[#This Row],[Employee ID]], EMPLOYEES[Employee ID], 0)), "")</f>
        <v/>
      </c>
      <c r="E112" s="190" t="str">
        <f ca="1">IFERROR(INDEX(EMPLOYEES[Position], MATCH(KPI[[#This Row],[Employee ID]], EMPLOYEES[Employee ID], 0)), "")</f>
        <v/>
      </c>
      <c r="F112" s="200">
        <f ca="1">SUM(KPI[[#This Row],[Surgery (On)]:[Spa (Off)]])</f>
        <v>0</v>
      </c>
      <c r="G112" s="201">
        <f ca="1">SUMIFS(SALE[ReScore], SALE[Employee ID], KPI[[#This Row],[Employee ID]], SALE[Service Implementation], "Phẫu thuật", SALE[Product Name], "&lt;&gt;Chi phí n?m l?u*") - cell_right</f>
        <v>0</v>
      </c>
      <c r="H11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2" s="202">
        <f ca="1">SUMIFS(SALE[ReScore], SALE[Employee ID], KPI[[#This Row],[Employee ID]], SALE[Service Implementation], "Laser", SALE[Product Name], "&lt;&gt;Chi phí n?m l?u*") - cell_right</f>
        <v>0</v>
      </c>
      <c r="J11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2" s="202">
        <f ca="1">SUMIFS(SALE[ReScore], SALE[Employee ID], KPI[[#This Row],[Employee ID]], SALE[Service Implementation], "Spa", SALE[Product Name], "&lt;&gt;Chi phí n?m l?u*") - cell_right</f>
        <v>0</v>
      </c>
      <c r="L11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2" s="228">
        <f ca="1">SUMIFS(SALE_PD[Paid Amount (Base)], SALE_PD[Employee ID], KPI[[#This Row],[Employee ID]], SALE_PD[Product Name], "Chi phí n?m l?u*")</f>
        <v>0</v>
      </c>
      <c r="N112" s="203">
        <f ca="1">SUMIFS(SALE_PD[Paid Amount (Base)], SALE_PD[Employee ID], KPI[[#This Row],[Employee ID]], SALE_PD[Department], KPI[[#This Row],[Department]])</f>
        <v>0</v>
      </c>
      <c r="O112" s="204">
        <f ca="1">IFERROR(SUMIFS(DENTISTRY[Paid Amount (Base)], DENTISTRY[Employee ID], KPI[[#This Row],[Employee ID]]), "")</f>
        <v>0</v>
      </c>
      <c r="P112" s="205">
        <f ca="1">SUMIFS(SERVICE[ReScore], SERVICE[Employee ID], KPI[[#This Row],[Employee ID]], SERVICE[Customer Type], "Tái khám")</f>
        <v>0</v>
      </c>
      <c r="Q11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2" s="205">
        <f ca="1">SUMIFS(SERVICE[ReScore], SERVICE[Employee ID], KPI[[#This Row],[Employee ID]], SERVICE[Customer Type], "&lt;&gt;Tái khám", SERVICE[Service Group], "*PHUN X*")</f>
        <v>0</v>
      </c>
      <c r="T11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2" s="355">
        <f ca="1">SUM(KPI[[#This Row],[Laser (Service)]:[Surgery (Service)]])</f>
        <v>0</v>
      </c>
      <c r="V112" s="269">
        <f ca="1">SUMIFS(SERVICE[Quantity], SERVICE[Employee ID], KPI[[#This Row],[Employee ID]], SERVICE[Surgery Type], "Đại phẫu")</f>
        <v>0</v>
      </c>
      <c r="W112" s="266">
        <f ca="1">SUMIFS(SERVICE[ReScore], SERVICE[Employee ID], KPI[[#This Row],[Employee ID]], SERVICE[Surgery Type], "Đại phẫu")</f>
        <v>0</v>
      </c>
      <c r="X112" s="269">
        <f ca="1">SUMIFS(SERVICE[Quantity], SERVICE[Employee ID], KPI[[#This Row],[Employee ID]], SERVICE[Surgery Type], IF($D$2="CN HÀ NỘI", "Tiểu phẫu"&amp;"*", "*Lầu 5*"))</f>
        <v>0</v>
      </c>
      <c r="Y112" s="266">
        <f ca="1">SUMIFS(SERVICE[ReScore], SERVICE[Employee ID], KPI[[#This Row],[Employee ID]], SERVICE[Surgery Type], IF($D$2="CN HÀ NỘI", "Tiểu phẫu"&amp;"*", "*Lầu 5*"))</f>
        <v>0</v>
      </c>
      <c r="Z112" s="269">
        <f ca="1">SUMIFS(SERVICE[Quantity], SERVICE[Employee ID], KPI[[#This Row],[Employee ID]], SERVICE[Surgery Type], IF($D$2="CN HÀ NỘI", "Tiểu phẫu"&amp;"*", "*Lầu 6*"))</f>
        <v>0</v>
      </c>
      <c r="AA112" s="384">
        <f ca="1">SUMIFS(SERVICE[ReScore], SERVICE[Employee ID], KPI[[#This Row],[Employee ID]], SERVICE[Surgery Type], IF($D$2="CN HÀ NỘI", "Tiểu phẫu"&amp;"*", "*Lầu 6*"))</f>
        <v>0</v>
      </c>
      <c r="AB112" s="384">
        <f ca="1">SUMIFS(CUSTOMER[No. Inpatient], CUSTOMER[Employee ID], KPI[[#This Row],[Employee ID]])</f>
        <v>0</v>
      </c>
    </row>
    <row r="113" spans="1:28" x14ac:dyDescent="0.25">
      <c r="A113" s="62">
        <v>103</v>
      </c>
      <c r="B113" s="62" t="str">
        <f ca="1">IFERROR(INDEX(EMPLOYEES[Employee ID], MATCH(KPI[[#This Row],[No.]], EMPLOYEES[Count_DT], 0)), "")</f>
        <v/>
      </c>
      <c r="C113" s="151" t="str">
        <f ca="1">IFERROR(INDEX(EMPLOYEES[Employee], MATCH(KPI[[#This Row],[Employee ID]], EMPLOYEES[Employee ID], 0)), "")</f>
        <v/>
      </c>
      <c r="D113" s="190" t="str">
        <f ca="1">IFERROR(INDEX(EMPLOYEES[Department], MATCH(KPI[[#This Row],[Employee ID]], EMPLOYEES[Employee ID], 0)), "")</f>
        <v/>
      </c>
      <c r="E113" s="190" t="str">
        <f ca="1">IFERROR(INDEX(EMPLOYEES[Position], MATCH(KPI[[#This Row],[Employee ID]], EMPLOYEES[Employee ID], 0)), "")</f>
        <v/>
      </c>
      <c r="F113" s="200">
        <f ca="1">SUM(KPI[[#This Row],[Surgery (On)]:[Spa (Off)]])</f>
        <v>0</v>
      </c>
      <c r="G113" s="201">
        <f ca="1">SUMIFS(SALE[ReScore], SALE[Employee ID], KPI[[#This Row],[Employee ID]], SALE[Service Implementation], "Phẫu thuật", SALE[Product Name], "&lt;&gt;Chi phí n?m l?u*") - cell_right</f>
        <v>0</v>
      </c>
      <c r="H11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3" s="202">
        <f ca="1">SUMIFS(SALE[ReScore], SALE[Employee ID], KPI[[#This Row],[Employee ID]], SALE[Service Implementation], "Laser", SALE[Product Name], "&lt;&gt;Chi phí n?m l?u*") - cell_right</f>
        <v>0</v>
      </c>
      <c r="J11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3" s="202">
        <f ca="1">SUMIFS(SALE[ReScore], SALE[Employee ID], KPI[[#This Row],[Employee ID]], SALE[Service Implementation], "Spa", SALE[Product Name], "&lt;&gt;Chi phí n?m l?u*") - cell_right</f>
        <v>0</v>
      </c>
      <c r="L11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3" s="228">
        <f ca="1">SUMIFS(SALE_PD[Paid Amount (Base)], SALE_PD[Employee ID], KPI[[#This Row],[Employee ID]], SALE_PD[Product Name], "Chi phí n?m l?u*")</f>
        <v>0</v>
      </c>
      <c r="N113" s="203">
        <f ca="1">SUMIFS(SALE_PD[Paid Amount (Base)], SALE_PD[Employee ID], KPI[[#This Row],[Employee ID]], SALE_PD[Department], KPI[[#This Row],[Department]])</f>
        <v>0</v>
      </c>
      <c r="O113" s="204">
        <f ca="1">IFERROR(SUMIFS(DENTISTRY[Paid Amount (Base)], DENTISTRY[Employee ID], KPI[[#This Row],[Employee ID]]), "")</f>
        <v>0</v>
      </c>
      <c r="P113" s="205">
        <f ca="1">SUMIFS(SERVICE[ReScore], SERVICE[Employee ID], KPI[[#This Row],[Employee ID]], SERVICE[Customer Type], "Tái khám")</f>
        <v>0</v>
      </c>
      <c r="Q11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3" s="205">
        <f ca="1">SUMIFS(SERVICE[ReScore], SERVICE[Employee ID], KPI[[#This Row],[Employee ID]], SERVICE[Customer Type], "&lt;&gt;Tái khám", SERVICE[Service Group], "*PHUN X*")</f>
        <v>0</v>
      </c>
      <c r="T11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3" s="355">
        <f ca="1">SUM(KPI[[#This Row],[Laser (Service)]:[Surgery (Service)]])</f>
        <v>0</v>
      </c>
      <c r="V113" s="269">
        <f ca="1">SUMIFS(SERVICE[Quantity], SERVICE[Employee ID], KPI[[#This Row],[Employee ID]], SERVICE[Surgery Type], "Đại phẫu")</f>
        <v>0</v>
      </c>
      <c r="W113" s="266">
        <f ca="1">SUMIFS(SERVICE[ReScore], SERVICE[Employee ID], KPI[[#This Row],[Employee ID]], SERVICE[Surgery Type], "Đại phẫu")</f>
        <v>0</v>
      </c>
      <c r="X113" s="269">
        <f ca="1">SUMIFS(SERVICE[Quantity], SERVICE[Employee ID], KPI[[#This Row],[Employee ID]], SERVICE[Surgery Type], IF($D$2="CN HÀ NỘI", "Tiểu phẫu"&amp;"*", "*Lầu 5*"))</f>
        <v>0</v>
      </c>
      <c r="Y113" s="266">
        <f ca="1">SUMIFS(SERVICE[ReScore], SERVICE[Employee ID], KPI[[#This Row],[Employee ID]], SERVICE[Surgery Type], IF($D$2="CN HÀ NỘI", "Tiểu phẫu"&amp;"*", "*Lầu 5*"))</f>
        <v>0</v>
      </c>
      <c r="Z113" s="269">
        <f ca="1">SUMIFS(SERVICE[Quantity], SERVICE[Employee ID], KPI[[#This Row],[Employee ID]], SERVICE[Surgery Type], IF($D$2="CN HÀ NỘI", "Tiểu phẫu"&amp;"*", "*Lầu 6*"))</f>
        <v>0</v>
      </c>
      <c r="AA113" s="384">
        <f ca="1">SUMIFS(SERVICE[ReScore], SERVICE[Employee ID], KPI[[#This Row],[Employee ID]], SERVICE[Surgery Type], IF($D$2="CN HÀ NỘI", "Tiểu phẫu"&amp;"*", "*Lầu 6*"))</f>
        <v>0</v>
      </c>
      <c r="AB113" s="384">
        <f ca="1">SUMIFS(CUSTOMER[No. Inpatient], CUSTOMER[Employee ID], KPI[[#This Row],[Employee ID]])</f>
        <v>0</v>
      </c>
    </row>
    <row r="114" spans="1:28" x14ac:dyDescent="0.25">
      <c r="A114" s="62">
        <v>104</v>
      </c>
      <c r="B114" s="62" t="str">
        <f ca="1">IFERROR(INDEX(EMPLOYEES[Employee ID], MATCH(KPI[[#This Row],[No.]], EMPLOYEES[Count_DT], 0)), "")</f>
        <v/>
      </c>
      <c r="C114" s="151" t="str">
        <f ca="1">IFERROR(INDEX(EMPLOYEES[Employee], MATCH(KPI[[#This Row],[Employee ID]], EMPLOYEES[Employee ID], 0)), "")</f>
        <v/>
      </c>
      <c r="D114" s="190" t="str">
        <f ca="1">IFERROR(INDEX(EMPLOYEES[Department], MATCH(KPI[[#This Row],[Employee ID]], EMPLOYEES[Employee ID], 0)), "")</f>
        <v/>
      </c>
      <c r="E114" s="190" t="str">
        <f ca="1">IFERROR(INDEX(EMPLOYEES[Position], MATCH(KPI[[#This Row],[Employee ID]], EMPLOYEES[Employee ID], 0)), "")</f>
        <v/>
      </c>
      <c r="F114" s="200">
        <f ca="1">SUM(KPI[[#This Row],[Surgery (On)]:[Spa (Off)]])</f>
        <v>0</v>
      </c>
      <c r="G114" s="201">
        <f ca="1">SUMIFS(SALE[ReScore], SALE[Employee ID], KPI[[#This Row],[Employee ID]], SALE[Service Implementation], "Phẫu thuật", SALE[Product Name], "&lt;&gt;Chi phí n?m l?u*") - cell_right</f>
        <v>0</v>
      </c>
      <c r="H11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4" s="202">
        <f ca="1">SUMIFS(SALE[ReScore], SALE[Employee ID], KPI[[#This Row],[Employee ID]], SALE[Service Implementation], "Laser", SALE[Product Name], "&lt;&gt;Chi phí n?m l?u*") - cell_right</f>
        <v>0</v>
      </c>
      <c r="J11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4" s="202">
        <f ca="1">SUMIFS(SALE[ReScore], SALE[Employee ID], KPI[[#This Row],[Employee ID]], SALE[Service Implementation], "Spa", SALE[Product Name], "&lt;&gt;Chi phí n?m l?u*") - cell_right</f>
        <v>0</v>
      </c>
      <c r="L11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4" s="228">
        <f ca="1">SUMIFS(SALE_PD[Paid Amount (Base)], SALE_PD[Employee ID], KPI[[#This Row],[Employee ID]], SALE_PD[Product Name], "Chi phí n?m l?u*")</f>
        <v>0</v>
      </c>
      <c r="N114" s="203">
        <f ca="1">SUMIFS(SALE_PD[Paid Amount (Base)], SALE_PD[Employee ID], KPI[[#This Row],[Employee ID]], SALE_PD[Department], KPI[[#This Row],[Department]])</f>
        <v>0</v>
      </c>
      <c r="O114" s="204">
        <f ca="1">IFERROR(SUMIFS(DENTISTRY[Paid Amount (Base)], DENTISTRY[Employee ID], KPI[[#This Row],[Employee ID]]), "")</f>
        <v>0</v>
      </c>
      <c r="P114" s="205">
        <f ca="1">SUMIFS(SERVICE[ReScore], SERVICE[Employee ID], KPI[[#This Row],[Employee ID]], SERVICE[Customer Type], "Tái khám")</f>
        <v>0</v>
      </c>
      <c r="Q11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4" s="205">
        <f ca="1">SUMIFS(SERVICE[ReScore], SERVICE[Employee ID], KPI[[#This Row],[Employee ID]], SERVICE[Customer Type], "&lt;&gt;Tái khám", SERVICE[Service Group], "*PHUN X*")</f>
        <v>0</v>
      </c>
      <c r="T11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4" s="355">
        <f ca="1">SUM(KPI[[#This Row],[Laser (Service)]:[Surgery (Service)]])</f>
        <v>0</v>
      </c>
      <c r="V114" s="269">
        <f ca="1">SUMIFS(SERVICE[Quantity], SERVICE[Employee ID], KPI[[#This Row],[Employee ID]], SERVICE[Surgery Type], "Đại phẫu")</f>
        <v>0</v>
      </c>
      <c r="W114" s="266">
        <f ca="1">SUMIFS(SERVICE[ReScore], SERVICE[Employee ID], KPI[[#This Row],[Employee ID]], SERVICE[Surgery Type], "Đại phẫu")</f>
        <v>0</v>
      </c>
      <c r="X114" s="269">
        <f ca="1">SUMIFS(SERVICE[Quantity], SERVICE[Employee ID], KPI[[#This Row],[Employee ID]], SERVICE[Surgery Type], IF($D$2="CN HÀ NỘI", "Tiểu phẫu"&amp;"*", "*Lầu 5*"))</f>
        <v>0</v>
      </c>
      <c r="Y114" s="266">
        <f ca="1">SUMIFS(SERVICE[ReScore], SERVICE[Employee ID], KPI[[#This Row],[Employee ID]], SERVICE[Surgery Type], IF($D$2="CN HÀ NỘI", "Tiểu phẫu"&amp;"*", "*Lầu 5*"))</f>
        <v>0</v>
      </c>
      <c r="Z114" s="269">
        <f ca="1">SUMIFS(SERVICE[Quantity], SERVICE[Employee ID], KPI[[#This Row],[Employee ID]], SERVICE[Surgery Type], IF($D$2="CN HÀ NỘI", "Tiểu phẫu"&amp;"*", "*Lầu 6*"))</f>
        <v>0</v>
      </c>
      <c r="AA114" s="384">
        <f ca="1">SUMIFS(SERVICE[ReScore], SERVICE[Employee ID], KPI[[#This Row],[Employee ID]], SERVICE[Surgery Type], IF($D$2="CN HÀ NỘI", "Tiểu phẫu"&amp;"*", "*Lầu 6*"))</f>
        <v>0</v>
      </c>
      <c r="AB114" s="384">
        <f ca="1">SUMIFS(CUSTOMER[No. Inpatient], CUSTOMER[Employee ID], KPI[[#This Row],[Employee ID]])</f>
        <v>0</v>
      </c>
    </row>
    <row r="115" spans="1:28" x14ac:dyDescent="0.25">
      <c r="A115" s="62">
        <v>105</v>
      </c>
      <c r="B115" s="62" t="str">
        <f ca="1">IFERROR(INDEX(EMPLOYEES[Employee ID], MATCH(KPI[[#This Row],[No.]], EMPLOYEES[Count_DT], 0)), "")</f>
        <v/>
      </c>
      <c r="C115" s="151" t="str">
        <f ca="1">IFERROR(INDEX(EMPLOYEES[Employee], MATCH(KPI[[#This Row],[Employee ID]], EMPLOYEES[Employee ID], 0)), "")</f>
        <v/>
      </c>
      <c r="D115" s="190" t="str">
        <f ca="1">IFERROR(INDEX(EMPLOYEES[Department], MATCH(KPI[[#This Row],[Employee ID]], EMPLOYEES[Employee ID], 0)), "")</f>
        <v/>
      </c>
      <c r="E115" s="190" t="str">
        <f ca="1">IFERROR(INDEX(EMPLOYEES[Position], MATCH(KPI[[#This Row],[Employee ID]], EMPLOYEES[Employee ID], 0)), "")</f>
        <v/>
      </c>
      <c r="F115" s="200">
        <f ca="1">SUM(KPI[[#This Row],[Surgery (On)]:[Spa (Off)]])</f>
        <v>0</v>
      </c>
      <c r="G115" s="201">
        <f ca="1">SUMIFS(SALE[ReScore], SALE[Employee ID], KPI[[#This Row],[Employee ID]], SALE[Service Implementation], "Phẫu thuật", SALE[Product Name], "&lt;&gt;Chi phí n?m l?u*") - cell_right</f>
        <v>0</v>
      </c>
      <c r="H11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5" s="202">
        <f ca="1">SUMIFS(SALE[ReScore], SALE[Employee ID], KPI[[#This Row],[Employee ID]], SALE[Service Implementation], "Laser", SALE[Product Name], "&lt;&gt;Chi phí n?m l?u*") - cell_right</f>
        <v>0</v>
      </c>
      <c r="J11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5" s="202">
        <f ca="1">SUMIFS(SALE[ReScore], SALE[Employee ID], KPI[[#This Row],[Employee ID]], SALE[Service Implementation], "Spa", SALE[Product Name], "&lt;&gt;Chi phí n?m l?u*") - cell_right</f>
        <v>0</v>
      </c>
      <c r="L11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5" s="228">
        <f ca="1">SUMIFS(SALE_PD[Paid Amount (Base)], SALE_PD[Employee ID], KPI[[#This Row],[Employee ID]], SALE_PD[Product Name], "Chi phí n?m l?u*")</f>
        <v>0</v>
      </c>
      <c r="N115" s="203">
        <f ca="1">SUMIFS(SALE_PD[Paid Amount (Base)], SALE_PD[Employee ID], KPI[[#This Row],[Employee ID]], SALE_PD[Department], KPI[[#This Row],[Department]])</f>
        <v>0</v>
      </c>
      <c r="O115" s="204">
        <f ca="1">IFERROR(SUMIFS(DENTISTRY[Paid Amount (Base)], DENTISTRY[Employee ID], KPI[[#This Row],[Employee ID]]), "")</f>
        <v>0</v>
      </c>
      <c r="P115" s="205">
        <f ca="1">SUMIFS(SERVICE[ReScore], SERVICE[Employee ID], KPI[[#This Row],[Employee ID]], SERVICE[Customer Type], "Tái khám")</f>
        <v>0</v>
      </c>
      <c r="Q11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5" s="205">
        <f ca="1">SUMIFS(SERVICE[ReScore], SERVICE[Employee ID], KPI[[#This Row],[Employee ID]], SERVICE[Customer Type], "&lt;&gt;Tái khám", SERVICE[Service Group], "*PHUN X*")</f>
        <v>0</v>
      </c>
      <c r="T11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5" s="355">
        <f ca="1">SUM(KPI[[#This Row],[Laser (Service)]:[Surgery (Service)]])</f>
        <v>0</v>
      </c>
      <c r="V115" s="269">
        <f ca="1">SUMIFS(SERVICE[Quantity], SERVICE[Employee ID], KPI[[#This Row],[Employee ID]], SERVICE[Surgery Type], "Đại phẫu")</f>
        <v>0</v>
      </c>
      <c r="W115" s="266">
        <f ca="1">SUMIFS(SERVICE[ReScore], SERVICE[Employee ID], KPI[[#This Row],[Employee ID]], SERVICE[Surgery Type], "Đại phẫu")</f>
        <v>0</v>
      </c>
      <c r="X115" s="269">
        <f ca="1">SUMIFS(SERVICE[Quantity], SERVICE[Employee ID], KPI[[#This Row],[Employee ID]], SERVICE[Surgery Type], IF($D$2="CN HÀ NỘI", "Tiểu phẫu"&amp;"*", "*Lầu 5*"))</f>
        <v>0</v>
      </c>
      <c r="Y115" s="266">
        <f ca="1">SUMIFS(SERVICE[ReScore], SERVICE[Employee ID], KPI[[#This Row],[Employee ID]], SERVICE[Surgery Type], IF($D$2="CN HÀ NỘI", "Tiểu phẫu"&amp;"*", "*Lầu 5*"))</f>
        <v>0</v>
      </c>
      <c r="Z115" s="269">
        <f ca="1">SUMIFS(SERVICE[Quantity], SERVICE[Employee ID], KPI[[#This Row],[Employee ID]], SERVICE[Surgery Type], IF($D$2="CN HÀ NỘI", "Tiểu phẫu"&amp;"*", "*Lầu 6*"))</f>
        <v>0</v>
      </c>
      <c r="AA115" s="384">
        <f ca="1">SUMIFS(SERVICE[ReScore], SERVICE[Employee ID], KPI[[#This Row],[Employee ID]], SERVICE[Surgery Type], IF($D$2="CN HÀ NỘI", "Tiểu phẫu"&amp;"*", "*Lầu 6*"))</f>
        <v>0</v>
      </c>
      <c r="AB115" s="384">
        <f ca="1">SUMIFS(CUSTOMER[No. Inpatient], CUSTOMER[Employee ID], KPI[[#This Row],[Employee ID]])</f>
        <v>0</v>
      </c>
    </row>
    <row r="116" spans="1:28" x14ac:dyDescent="0.25">
      <c r="A116" s="62">
        <v>106</v>
      </c>
      <c r="B116" s="62" t="str">
        <f ca="1">IFERROR(INDEX(EMPLOYEES[Employee ID], MATCH(KPI[[#This Row],[No.]], EMPLOYEES[Count_DT], 0)), "")</f>
        <v/>
      </c>
      <c r="C116" s="151" t="str">
        <f ca="1">IFERROR(INDEX(EMPLOYEES[Employee], MATCH(KPI[[#This Row],[Employee ID]], EMPLOYEES[Employee ID], 0)), "")</f>
        <v/>
      </c>
      <c r="D116" s="190" t="str">
        <f ca="1">IFERROR(INDEX(EMPLOYEES[Department], MATCH(KPI[[#This Row],[Employee ID]], EMPLOYEES[Employee ID], 0)), "")</f>
        <v/>
      </c>
      <c r="E116" s="190" t="str">
        <f ca="1">IFERROR(INDEX(EMPLOYEES[Position], MATCH(KPI[[#This Row],[Employee ID]], EMPLOYEES[Employee ID], 0)), "")</f>
        <v/>
      </c>
      <c r="F116" s="200">
        <f ca="1">SUM(KPI[[#This Row],[Surgery (On)]:[Spa (Off)]])</f>
        <v>0</v>
      </c>
      <c r="G116" s="201">
        <f ca="1">SUMIFS(SALE[ReScore], SALE[Employee ID], KPI[[#This Row],[Employee ID]], SALE[Service Implementation], "Phẫu thuật", SALE[Product Name], "&lt;&gt;Chi phí n?m l?u*") - cell_right</f>
        <v>0</v>
      </c>
      <c r="H11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6" s="202">
        <f ca="1">SUMIFS(SALE[ReScore], SALE[Employee ID], KPI[[#This Row],[Employee ID]], SALE[Service Implementation], "Laser", SALE[Product Name], "&lt;&gt;Chi phí n?m l?u*") - cell_right</f>
        <v>0</v>
      </c>
      <c r="J11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6" s="202">
        <f ca="1">SUMIFS(SALE[ReScore], SALE[Employee ID], KPI[[#This Row],[Employee ID]], SALE[Service Implementation], "Spa", SALE[Product Name], "&lt;&gt;Chi phí n?m l?u*") - cell_right</f>
        <v>0</v>
      </c>
      <c r="L11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6" s="228">
        <f ca="1">SUMIFS(SALE_PD[Paid Amount (Base)], SALE_PD[Employee ID], KPI[[#This Row],[Employee ID]], SALE_PD[Product Name], "Chi phí n?m l?u*")</f>
        <v>0</v>
      </c>
      <c r="N116" s="203">
        <f ca="1">SUMIFS(SALE_PD[Paid Amount (Base)], SALE_PD[Employee ID], KPI[[#This Row],[Employee ID]], SALE_PD[Department], KPI[[#This Row],[Department]])</f>
        <v>0</v>
      </c>
      <c r="O116" s="204">
        <f ca="1">IFERROR(SUMIFS(DENTISTRY[Paid Amount (Base)], DENTISTRY[Employee ID], KPI[[#This Row],[Employee ID]]), "")</f>
        <v>0</v>
      </c>
      <c r="P116" s="205">
        <f ca="1">SUMIFS(SERVICE[ReScore], SERVICE[Employee ID], KPI[[#This Row],[Employee ID]], SERVICE[Customer Type], "Tái khám")</f>
        <v>0</v>
      </c>
      <c r="Q11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6" s="205">
        <f ca="1">SUMIFS(SERVICE[ReScore], SERVICE[Employee ID], KPI[[#This Row],[Employee ID]], SERVICE[Customer Type], "&lt;&gt;Tái khám", SERVICE[Service Group], "*PHUN X*")</f>
        <v>0</v>
      </c>
      <c r="T11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6" s="355">
        <f ca="1">SUM(KPI[[#This Row],[Laser (Service)]:[Surgery (Service)]])</f>
        <v>0</v>
      </c>
      <c r="V116" s="269">
        <f ca="1">SUMIFS(SERVICE[Quantity], SERVICE[Employee ID], KPI[[#This Row],[Employee ID]], SERVICE[Surgery Type], "Đại phẫu")</f>
        <v>0</v>
      </c>
      <c r="W116" s="266">
        <f ca="1">SUMIFS(SERVICE[ReScore], SERVICE[Employee ID], KPI[[#This Row],[Employee ID]], SERVICE[Surgery Type], "Đại phẫu")</f>
        <v>0</v>
      </c>
      <c r="X116" s="269">
        <f ca="1">SUMIFS(SERVICE[Quantity], SERVICE[Employee ID], KPI[[#This Row],[Employee ID]], SERVICE[Surgery Type], IF($D$2="CN HÀ NỘI", "Tiểu phẫu"&amp;"*", "*Lầu 5*"))</f>
        <v>0</v>
      </c>
      <c r="Y116" s="266">
        <f ca="1">SUMIFS(SERVICE[ReScore], SERVICE[Employee ID], KPI[[#This Row],[Employee ID]], SERVICE[Surgery Type], IF($D$2="CN HÀ NỘI", "Tiểu phẫu"&amp;"*", "*Lầu 5*"))</f>
        <v>0</v>
      </c>
      <c r="Z116" s="269">
        <f ca="1">SUMIFS(SERVICE[Quantity], SERVICE[Employee ID], KPI[[#This Row],[Employee ID]], SERVICE[Surgery Type], IF($D$2="CN HÀ NỘI", "Tiểu phẫu"&amp;"*", "*Lầu 6*"))</f>
        <v>0</v>
      </c>
      <c r="AA116" s="384">
        <f ca="1">SUMIFS(SERVICE[ReScore], SERVICE[Employee ID], KPI[[#This Row],[Employee ID]], SERVICE[Surgery Type], IF($D$2="CN HÀ NỘI", "Tiểu phẫu"&amp;"*", "*Lầu 6*"))</f>
        <v>0</v>
      </c>
      <c r="AB116" s="384">
        <f ca="1">SUMIFS(CUSTOMER[No. Inpatient], CUSTOMER[Employee ID], KPI[[#This Row],[Employee ID]])</f>
        <v>0</v>
      </c>
    </row>
    <row r="117" spans="1:28" x14ac:dyDescent="0.25">
      <c r="A117" s="62">
        <v>107</v>
      </c>
      <c r="B117" s="62" t="str">
        <f ca="1">IFERROR(INDEX(EMPLOYEES[Employee ID], MATCH(KPI[[#This Row],[No.]], EMPLOYEES[Count_DT], 0)), "")</f>
        <v/>
      </c>
      <c r="C117" s="151" t="str">
        <f ca="1">IFERROR(INDEX(EMPLOYEES[Employee], MATCH(KPI[[#This Row],[Employee ID]], EMPLOYEES[Employee ID], 0)), "")</f>
        <v/>
      </c>
      <c r="D117" s="190" t="str">
        <f ca="1">IFERROR(INDEX(EMPLOYEES[Department], MATCH(KPI[[#This Row],[Employee ID]], EMPLOYEES[Employee ID], 0)), "")</f>
        <v/>
      </c>
      <c r="E117" s="190" t="str">
        <f ca="1">IFERROR(INDEX(EMPLOYEES[Position], MATCH(KPI[[#This Row],[Employee ID]], EMPLOYEES[Employee ID], 0)), "")</f>
        <v/>
      </c>
      <c r="F117" s="200">
        <f ca="1">SUM(KPI[[#This Row],[Surgery (On)]:[Spa (Off)]])</f>
        <v>0</v>
      </c>
      <c r="G117" s="201">
        <f ca="1">SUMIFS(SALE[ReScore], SALE[Employee ID], KPI[[#This Row],[Employee ID]], SALE[Service Implementation], "Phẫu thuật", SALE[Product Name], "&lt;&gt;Chi phí n?m l?u*") - cell_right</f>
        <v>0</v>
      </c>
      <c r="H11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7" s="202">
        <f ca="1">SUMIFS(SALE[ReScore], SALE[Employee ID], KPI[[#This Row],[Employee ID]], SALE[Service Implementation], "Laser", SALE[Product Name], "&lt;&gt;Chi phí n?m l?u*") - cell_right</f>
        <v>0</v>
      </c>
      <c r="J11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7" s="202">
        <f ca="1">SUMIFS(SALE[ReScore], SALE[Employee ID], KPI[[#This Row],[Employee ID]], SALE[Service Implementation], "Spa", SALE[Product Name], "&lt;&gt;Chi phí n?m l?u*") - cell_right</f>
        <v>0</v>
      </c>
      <c r="L11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7" s="228">
        <f ca="1">SUMIFS(SALE_PD[Paid Amount (Base)], SALE_PD[Employee ID], KPI[[#This Row],[Employee ID]], SALE_PD[Product Name], "Chi phí n?m l?u*")</f>
        <v>0</v>
      </c>
      <c r="N117" s="203">
        <f ca="1">SUMIFS(SALE_PD[Paid Amount (Base)], SALE_PD[Employee ID], KPI[[#This Row],[Employee ID]], SALE_PD[Department], KPI[[#This Row],[Department]])</f>
        <v>0</v>
      </c>
      <c r="O117" s="204">
        <f ca="1">IFERROR(SUMIFS(DENTISTRY[Paid Amount (Base)], DENTISTRY[Employee ID], KPI[[#This Row],[Employee ID]]), "")</f>
        <v>0</v>
      </c>
      <c r="P117" s="205">
        <f ca="1">SUMIFS(SERVICE[ReScore], SERVICE[Employee ID], KPI[[#This Row],[Employee ID]], SERVICE[Customer Type], "Tái khám")</f>
        <v>0</v>
      </c>
      <c r="Q11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7" s="205">
        <f ca="1">SUMIFS(SERVICE[ReScore], SERVICE[Employee ID], KPI[[#This Row],[Employee ID]], SERVICE[Customer Type], "&lt;&gt;Tái khám", SERVICE[Service Group], "*PHUN X*")</f>
        <v>0</v>
      </c>
      <c r="T11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7" s="355">
        <f ca="1">SUM(KPI[[#This Row],[Laser (Service)]:[Surgery (Service)]])</f>
        <v>0</v>
      </c>
      <c r="V117" s="269">
        <f ca="1">SUMIFS(SERVICE[Quantity], SERVICE[Employee ID], KPI[[#This Row],[Employee ID]], SERVICE[Surgery Type], "Đại phẫu")</f>
        <v>0</v>
      </c>
      <c r="W117" s="266">
        <f ca="1">SUMIFS(SERVICE[ReScore], SERVICE[Employee ID], KPI[[#This Row],[Employee ID]], SERVICE[Surgery Type], "Đại phẫu")</f>
        <v>0</v>
      </c>
      <c r="X117" s="269">
        <f ca="1">SUMIFS(SERVICE[Quantity], SERVICE[Employee ID], KPI[[#This Row],[Employee ID]], SERVICE[Surgery Type], IF($D$2="CN HÀ NỘI", "Tiểu phẫu"&amp;"*", "*Lầu 5*"))</f>
        <v>0</v>
      </c>
      <c r="Y117" s="266">
        <f ca="1">SUMIFS(SERVICE[ReScore], SERVICE[Employee ID], KPI[[#This Row],[Employee ID]], SERVICE[Surgery Type], IF($D$2="CN HÀ NỘI", "Tiểu phẫu"&amp;"*", "*Lầu 5*"))</f>
        <v>0</v>
      </c>
      <c r="Z117" s="269">
        <f ca="1">SUMIFS(SERVICE[Quantity], SERVICE[Employee ID], KPI[[#This Row],[Employee ID]], SERVICE[Surgery Type], IF($D$2="CN HÀ NỘI", "Tiểu phẫu"&amp;"*", "*Lầu 6*"))</f>
        <v>0</v>
      </c>
      <c r="AA117" s="384">
        <f ca="1">SUMIFS(SERVICE[ReScore], SERVICE[Employee ID], KPI[[#This Row],[Employee ID]], SERVICE[Surgery Type], IF($D$2="CN HÀ NỘI", "Tiểu phẫu"&amp;"*", "*Lầu 6*"))</f>
        <v>0</v>
      </c>
      <c r="AB117" s="384">
        <f ca="1">SUMIFS(CUSTOMER[No. Inpatient], CUSTOMER[Employee ID], KPI[[#This Row],[Employee ID]])</f>
        <v>0</v>
      </c>
    </row>
    <row r="118" spans="1:28" x14ac:dyDescent="0.25">
      <c r="A118" s="62">
        <v>108</v>
      </c>
      <c r="B118" s="62" t="str">
        <f ca="1">IFERROR(INDEX(EMPLOYEES[Employee ID], MATCH(KPI[[#This Row],[No.]], EMPLOYEES[Count_DT], 0)), "")</f>
        <v/>
      </c>
      <c r="C118" s="151" t="str">
        <f ca="1">IFERROR(INDEX(EMPLOYEES[Employee], MATCH(KPI[[#This Row],[Employee ID]], EMPLOYEES[Employee ID], 0)), "")</f>
        <v/>
      </c>
      <c r="D118" s="190" t="str">
        <f ca="1">IFERROR(INDEX(EMPLOYEES[Department], MATCH(KPI[[#This Row],[Employee ID]], EMPLOYEES[Employee ID], 0)), "")</f>
        <v/>
      </c>
      <c r="E118" s="190" t="str">
        <f ca="1">IFERROR(INDEX(EMPLOYEES[Position], MATCH(KPI[[#This Row],[Employee ID]], EMPLOYEES[Employee ID], 0)), "")</f>
        <v/>
      </c>
      <c r="F118" s="200">
        <f ca="1">SUM(KPI[[#This Row],[Surgery (On)]:[Spa (Off)]])</f>
        <v>0</v>
      </c>
      <c r="G118" s="201">
        <f ca="1">SUMIFS(SALE[ReScore], SALE[Employee ID], KPI[[#This Row],[Employee ID]], SALE[Service Implementation], "Phẫu thuật", SALE[Product Name], "&lt;&gt;Chi phí n?m l?u*") - cell_right</f>
        <v>0</v>
      </c>
      <c r="H11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8" s="202">
        <f ca="1">SUMIFS(SALE[ReScore], SALE[Employee ID], KPI[[#This Row],[Employee ID]], SALE[Service Implementation], "Laser", SALE[Product Name], "&lt;&gt;Chi phí n?m l?u*") - cell_right</f>
        <v>0</v>
      </c>
      <c r="J11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8" s="202">
        <f ca="1">SUMIFS(SALE[ReScore], SALE[Employee ID], KPI[[#This Row],[Employee ID]], SALE[Service Implementation], "Spa", SALE[Product Name], "&lt;&gt;Chi phí n?m l?u*") - cell_right</f>
        <v>0</v>
      </c>
      <c r="L11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8" s="228">
        <f ca="1">SUMIFS(SALE_PD[Paid Amount (Base)], SALE_PD[Employee ID], KPI[[#This Row],[Employee ID]], SALE_PD[Product Name], "Chi phí n?m l?u*")</f>
        <v>0</v>
      </c>
      <c r="N118" s="203">
        <f ca="1">SUMIFS(SALE_PD[Paid Amount (Base)], SALE_PD[Employee ID], KPI[[#This Row],[Employee ID]], SALE_PD[Department], KPI[[#This Row],[Department]])</f>
        <v>0</v>
      </c>
      <c r="O118" s="204">
        <f ca="1">IFERROR(SUMIFS(DENTISTRY[Paid Amount (Base)], DENTISTRY[Employee ID], KPI[[#This Row],[Employee ID]]), "")</f>
        <v>0</v>
      </c>
      <c r="P118" s="205">
        <f ca="1">SUMIFS(SERVICE[ReScore], SERVICE[Employee ID], KPI[[#This Row],[Employee ID]], SERVICE[Customer Type], "Tái khám")</f>
        <v>0</v>
      </c>
      <c r="Q11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8" s="205">
        <f ca="1">SUMIFS(SERVICE[ReScore], SERVICE[Employee ID], KPI[[#This Row],[Employee ID]], SERVICE[Customer Type], "&lt;&gt;Tái khám", SERVICE[Service Group], "*PHUN X*")</f>
        <v>0</v>
      </c>
      <c r="T11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8" s="355">
        <f ca="1">SUM(KPI[[#This Row],[Laser (Service)]:[Surgery (Service)]])</f>
        <v>0</v>
      </c>
      <c r="V118" s="269">
        <f ca="1">SUMIFS(SERVICE[Quantity], SERVICE[Employee ID], KPI[[#This Row],[Employee ID]], SERVICE[Surgery Type], "Đại phẫu")</f>
        <v>0</v>
      </c>
      <c r="W118" s="266">
        <f ca="1">SUMIFS(SERVICE[ReScore], SERVICE[Employee ID], KPI[[#This Row],[Employee ID]], SERVICE[Surgery Type], "Đại phẫu")</f>
        <v>0</v>
      </c>
      <c r="X118" s="269">
        <f ca="1">SUMIFS(SERVICE[Quantity], SERVICE[Employee ID], KPI[[#This Row],[Employee ID]], SERVICE[Surgery Type], IF($D$2="CN HÀ NỘI", "Tiểu phẫu"&amp;"*", "*Lầu 5*"))</f>
        <v>0</v>
      </c>
      <c r="Y118" s="266">
        <f ca="1">SUMIFS(SERVICE[ReScore], SERVICE[Employee ID], KPI[[#This Row],[Employee ID]], SERVICE[Surgery Type], IF($D$2="CN HÀ NỘI", "Tiểu phẫu"&amp;"*", "*Lầu 5*"))</f>
        <v>0</v>
      </c>
      <c r="Z118" s="269">
        <f ca="1">SUMIFS(SERVICE[Quantity], SERVICE[Employee ID], KPI[[#This Row],[Employee ID]], SERVICE[Surgery Type], IF($D$2="CN HÀ NỘI", "Tiểu phẫu"&amp;"*", "*Lầu 6*"))</f>
        <v>0</v>
      </c>
      <c r="AA118" s="384">
        <f ca="1">SUMIFS(SERVICE[ReScore], SERVICE[Employee ID], KPI[[#This Row],[Employee ID]], SERVICE[Surgery Type], IF($D$2="CN HÀ NỘI", "Tiểu phẫu"&amp;"*", "*Lầu 6*"))</f>
        <v>0</v>
      </c>
      <c r="AB118" s="384">
        <f ca="1">SUMIFS(CUSTOMER[No. Inpatient], CUSTOMER[Employee ID], KPI[[#This Row],[Employee ID]])</f>
        <v>0</v>
      </c>
    </row>
    <row r="119" spans="1:28" x14ac:dyDescent="0.25">
      <c r="A119" s="62">
        <v>109</v>
      </c>
      <c r="B119" s="62" t="str">
        <f ca="1">IFERROR(INDEX(EMPLOYEES[Employee ID], MATCH(KPI[[#This Row],[No.]], EMPLOYEES[Count_DT], 0)), "")</f>
        <v/>
      </c>
      <c r="C119" s="151" t="str">
        <f ca="1">IFERROR(INDEX(EMPLOYEES[Employee], MATCH(KPI[[#This Row],[Employee ID]], EMPLOYEES[Employee ID], 0)), "")</f>
        <v/>
      </c>
      <c r="D119" s="190" t="str">
        <f ca="1">IFERROR(INDEX(EMPLOYEES[Department], MATCH(KPI[[#This Row],[Employee ID]], EMPLOYEES[Employee ID], 0)), "")</f>
        <v/>
      </c>
      <c r="E119" s="190" t="str">
        <f ca="1">IFERROR(INDEX(EMPLOYEES[Position], MATCH(KPI[[#This Row],[Employee ID]], EMPLOYEES[Employee ID], 0)), "")</f>
        <v/>
      </c>
      <c r="F119" s="200">
        <f ca="1">SUM(KPI[[#This Row],[Surgery (On)]:[Spa (Off)]])</f>
        <v>0</v>
      </c>
      <c r="G119" s="201">
        <f ca="1">SUMIFS(SALE[ReScore], SALE[Employee ID], KPI[[#This Row],[Employee ID]], SALE[Service Implementation], "Phẫu thuật", SALE[Product Name], "&lt;&gt;Chi phí n?m l?u*") - cell_right</f>
        <v>0</v>
      </c>
      <c r="H11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19" s="202">
        <f ca="1">SUMIFS(SALE[ReScore], SALE[Employee ID], KPI[[#This Row],[Employee ID]], SALE[Service Implementation], "Laser", SALE[Product Name], "&lt;&gt;Chi phí n?m l?u*") - cell_right</f>
        <v>0</v>
      </c>
      <c r="J11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19" s="202">
        <f ca="1">SUMIFS(SALE[ReScore], SALE[Employee ID], KPI[[#This Row],[Employee ID]], SALE[Service Implementation], "Spa", SALE[Product Name], "&lt;&gt;Chi phí n?m l?u*") - cell_right</f>
        <v>0</v>
      </c>
      <c r="L11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19" s="228">
        <f ca="1">SUMIFS(SALE_PD[Paid Amount (Base)], SALE_PD[Employee ID], KPI[[#This Row],[Employee ID]], SALE_PD[Product Name], "Chi phí n?m l?u*")</f>
        <v>0</v>
      </c>
      <c r="N119" s="203">
        <f ca="1">SUMIFS(SALE_PD[Paid Amount (Base)], SALE_PD[Employee ID], KPI[[#This Row],[Employee ID]], SALE_PD[Department], KPI[[#This Row],[Department]])</f>
        <v>0</v>
      </c>
      <c r="O119" s="204">
        <f ca="1">IFERROR(SUMIFS(DENTISTRY[Paid Amount (Base)], DENTISTRY[Employee ID], KPI[[#This Row],[Employee ID]]), "")</f>
        <v>0</v>
      </c>
      <c r="P119" s="205">
        <f ca="1">SUMIFS(SERVICE[ReScore], SERVICE[Employee ID], KPI[[#This Row],[Employee ID]], SERVICE[Customer Type], "Tái khám")</f>
        <v>0</v>
      </c>
      <c r="Q11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1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19" s="205">
        <f ca="1">SUMIFS(SERVICE[ReScore], SERVICE[Employee ID], KPI[[#This Row],[Employee ID]], SERVICE[Customer Type], "&lt;&gt;Tái khám", SERVICE[Service Group], "*PHUN X*")</f>
        <v>0</v>
      </c>
      <c r="T11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19" s="355">
        <f ca="1">SUM(KPI[[#This Row],[Laser (Service)]:[Surgery (Service)]])</f>
        <v>0</v>
      </c>
      <c r="V119" s="269">
        <f ca="1">SUMIFS(SERVICE[Quantity], SERVICE[Employee ID], KPI[[#This Row],[Employee ID]], SERVICE[Surgery Type], "Đại phẫu")</f>
        <v>0</v>
      </c>
      <c r="W119" s="266">
        <f ca="1">SUMIFS(SERVICE[ReScore], SERVICE[Employee ID], KPI[[#This Row],[Employee ID]], SERVICE[Surgery Type], "Đại phẫu")</f>
        <v>0</v>
      </c>
      <c r="X119" s="269">
        <f ca="1">SUMIFS(SERVICE[Quantity], SERVICE[Employee ID], KPI[[#This Row],[Employee ID]], SERVICE[Surgery Type], IF($D$2="CN HÀ NỘI", "Tiểu phẫu"&amp;"*", "*Lầu 5*"))</f>
        <v>0</v>
      </c>
      <c r="Y119" s="266">
        <f ca="1">SUMIFS(SERVICE[ReScore], SERVICE[Employee ID], KPI[[#This Row],[Employee ID]], SERVICE[Surgery Type], IF($D$2="CN HÀ NỘI", "Tiểu phẫu"&amp;"*", "*Lầu 5*"))</f>
        <v>0</v>
      </c>
      <c r="Z119" s="269">
        <f ca="1">SUMIFS(SERVICE[Quantity], SERVICE[Employee ID], KPI[[#This Row],[Employee ID]], SERVICE[Surgery Type], IF($D$2="CN HÀ NỘI", "Tiểu phẫu"&amp;"*", "*Lầu 6*"))</f>
        <v>0</v>
      </c>
      <c r="AA119" s="384">
        <f ca="1">SUMIFS(SERVICE[ReScore], SERVICE[Employee ID], KPI[[#This Row],[Employee ID]], SERVICE[Surgery Type], IF($D$2="CN HÀ NỘI", "Tiểu phẫu"&amp;"*", "*Lầu 6*"))</f>
        <v>0</v>
      </c>
      <c r="AB119" s="384">
        <f ca="1">SUMIFS(CUSTOMER[No. Inpatient], CUSTOMER[Employee ID], KPI[[#This Row],[Employee ID]])</f>
        <v>0</v>
      </c>
    </row>
    <row r="120" spans="1:28" x14ac:dyDescent="0.25">
      <c r="A120" s="62">
        <v>110</v>
      </c>
      <c r="B120" s="62" t="str">
        <f ca="1">IFERROR(INDEX(EMPLOYEES[Employee ID], MATCH(KPI[[#This Row],[No.]], EMPLOYEES[Count_DT], 0)), "")</f>
        <v/>
      </c>
      <c r="C120" s="151" t="str">
        <f ca="1">IFERROR(INDEX(EMPLOYEES[Employee], MATCH(KPI[[#This Row],[Employee ID]], EMPLOYEES[Employee ID], 0)), "")</f>
        <v/>
      </c>
      <c r="D120" s="190" t="str">
        <f ca="1">IFERROR(INDEX(EMPLOYEES[Department], MATCH(KPI[[#This Row],[Employee ID]], EMPLOYEES[Employee ID], 0)), "")</f>
        <v/>
      </c>
      <c r="E120" s="190" t="str">
        <f ca="1">IFERROR(INDEX(EMPLOYEES[Position], MATCH(KPI[[#This Row],[Employee ID]], EMPLOYEES[Employee ID], 0)), "")</f>
        <v/>
      </c>
      <c r="F120" s="200">
        <f ca="1">SUM(KPI[[#This Row],[Surgery (On)]:[Spa (Off)]])</f>
        <v>0</v>
      </c>
      <c r="G120" s="201">
        <f ca="1">SUMIFS(SALE[ReScore], SALE[Employee ID], KPI[[#This Row],[Employee ID]], SALE[Service Implementation], "Phẫu thuật", SALE[Product Name], "&lt;&gt;Chi phí n?m l?u*") - cell_right</f>
        <v>0</v>
      </c>
      <c r="H12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0" s="202">
        <f ca="1">SUMIFS(SALE[ReScore], SALE[Employee ID], KPI[[#This Row],[Employee ID]], SALE[Service Implementation], "Laser", SALE[Product Name], "&lt;&gt;Chi phí n?m l?u*") - cell_right</f>
        <v>0</v>
      </c>
      <c r="J12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0" s="202">
        <f ca="1">SUMIFS(SALE[ReScore], SALE[Employee ID], KPI[[#This Row],[Employee ID]], SALE[Service Implementation], "Spa", SALE[Product Name], "&lt;&gt;Chi phí n?m l?u*") - cell_right</f>
        <v>0</v>
      </c>
      <c r="L12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0" s="228">
        <f ca="1">SUMIFS(SALE_PD[Paid Amount (Base)], SALE_PD[Employee ID], KPI[[#This Row],[Employee ID]], SALE_PD[Product Name], "Chi phí n?m l?u*")</f>
        <v>0</v>
      </c>
      <c r="N120" s="203">
        <f ca="1">SUMIFS(SALE_PD[Paid Amount (Base)], SALE_PD[Employee ID], KPI[[#This Row],[Employee ID]], SALE_PD[Department], KPI[[#This Row],[Department]])</f>
        <v>0</v>
      </c>
      <c r="O120" s="204">
        <f ca="1">IFERROR(SUMIFS(DENTISTRY[Paid Amount (Base)], DENTISTRY[Employee ID], KPI[[#This Row],[Employee ID]]), "")</f>
        <v>0</v>
      </c>
      <c r="P120" s="205">
        <f ca="1">SUMIFS(SERVICE[ReScore], SERVICE[Employee ID], KPI[[#This Row],[Employee ID]], SERVICE[Customer Type], "Tái khám")</f>
        <v>0</v>
      </c>
      <c r="Q12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0" s="205">
        <f ca="1">SUMIFS(SERVICE[ReScore], SERVICE[Employee ID], KPI[[#This Row],[Employee ID]], SERVICE[Customer Type], "&lt;&gt;Tái khám", SERVICE[Service Group], "*PHUN X*")</f>
        <v>0</v>
      </c>
      <c r="T12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0" s="355">
        <f ca="1">SUM(KPI[[#This Row],[Laser (Service)]:[Surgery (Service)]])</f>
        <v>0</v>
      </c>
      <c r="V120" s="269">
        <f ca="1">SUMIFS(SERVICE[Quantity], SERVICE[Employee ID], KPI[[#This Row],[Employee ID]], SERVICE[Surgery Type], "Đại phẫu")</f>
        <v>0</v>
      </c>
      <c r="W120" s="266">
        <f ca="1">SUMIFS(SERVICE[ReScore], SERVICE[Employee ID], KPI[[#This Row],[Employee ID]], SERVICE[Surgery Type], "Đại phẫu")</f>
        <v>0</v>
      </c>
      <c r="X120" s="269">
        <f ca="1">SUMIFS(SERVICE[Quantity], SERVICE[Employee ID], KPI[[#This Row],[Employee ID]], SERVICE[Surgery Type], IF($D$2="CN HÀ NỘI", "Tiểu phẫu"&amp;"*", "*Lầu 5*"))</f>
        <v>0</v>
      </c>
      <c r="Y120" s="266">
        <f ca="1">SUMIFS(SERVICE[ReScore], SERVICE[Employee ID], KPI[[#This Row],[Employee ID]], SERVICE[Surgery Type], IF($D$2="CN HÀ NỘI", "Tiểu phẫu"&amp;"*", "*Lầu 5*"))</f>
        <v>0</v>
      </c>
      <c r="Z120" s="269">
        <f ca="1">SUMIFS(SERVICE[Quantity], SERVICE[Employee ID], KPI[[#This Row],[Employee ID]], SERVICE[Surgery Type], IF($D$2="CN HÀ NỘI", "Tiểu phẫu"&amp;"*", "*Lầu 6*"))</f>
        <v>0</v>
      </c>
      <c r="AA120" s="384">
        <f ca="1">SUMIFS(SERVICE[ReScore], SERVICE[Employee ID], KPI[[#This Row],[Employee ID]], SERVICE[Surgery Type], IF($D$2="CN HÀ NỘI", "Tiểu phẫu"&amp;"*", "*Lầu 6*"))</f>
        <v>0</v>
      </c>
      <c r="AB120" s="384">
        <f ca="1">SUMIFS(CUSTOMER[No. Inpatient], CUSTOMER[Employee ID], KPI[[#This Row],[Employee ID]])</f>
        <v>0</v>
      </c>
    </row>
    <row r="121" spans="1:28" x14ac:dyDescent="0.25">
      <c r="A121" s="62">
        <v>111</v>
      </c>
      <c r="B121" s="62" t="str">
        <f ca="1">IFERROR(INDEX(EMPLOYEES[Employee ID], MATCH(KPI[[#This Row],[No.]], EMPLOYEES[Count_DT], 0)), "")</f>
        <v/>
      </c>
      <c r="C121" s="151" t="str">
        <f ca="1">IFERROR(INDEX(EMPLOYEES[Employee], MATCH(KPI[[#This Row],[Employee ID]], EMPLOYEES[Employee ID], 0)), "")</f>
        <v/>
      </c>
      <c r="D121" s="190" t="str">
        <f ca="1">IFERROR(INDEX(EMPLOYEES[Department], MATCH(KPI[[#This Row],[Employee ID]], EMPLOYEES[Employee ID], 0)), "")</f>
        <v/>
      </c>
      <c r="E121" s="190" t="str">
        <f ca="1">IFERROR(INDEX(EMPLOYEES[Position], MATCH(KPI[[#This Row],[Employee ID]], EMPLOYEES[Employee ID], 0)), "")</f>
        <v/>
      </c>
      <c r="F121" s="200">
        <f ca="1">SUM(KPI[[#This Row],[Surgery (On)]:[Spa (Off)]])</f>
        <v>0</v>
      </c>
      <c r="G121" s="201">
        <f ca="1">SUMIFS(SALE[ReScore], SALE[Employee ID], KPI[[#This Row],[Employee ID]], SALE[Service Implementation], "Phẫu thuật", SALE[Product Name], "&lt;&gt;Chi phí n?m l?u*") - cell_right</f>
        <v>0</v>
      </c>
      <c r="H12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1" s="202">
        <f ca="1">SUMIFS(SALE[ReScore], SALE[Employee ID], KPI[[#This Row],[Employee ID]], SALE[Service Implementation], "Laser", SALE[Product Name], "&lt;&gt;Chi phí n?m l?u*") - cell_right</f>
        <v>0</v>
      </c>
      <c r="J12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1" s="202">
        <f ca="1">SUMIFS(SALE[ReScore], SALE[Employee ID], KPI[[#This Row],[Employee ID]], SALE[Service Implementation], "Spa", SALE[Product Name], "&lt;&gt;Chi phí n?m l?u*") - cell_right</f>
        <v>0</v>
      </c>
      <c r="L12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1" s="228">
        <f ca="1">SUMIFS(SALE_PD[Paid Amount (Base)], SALE_PD[Employee ID], KPI[[#This Row],[Employee ID]], SALE_PD[Product Name], "Chi phí n?m l?u*")</f>
        <v>0</v>
      </c>
      <c r="N121" s="203">
        <f ca="1">SUMIFS(SALE_PD[Paid Amount (Base)], SALE_PD[Employee ID], KPI[[#This Row],[Employee ID]], SALE_PD[Department], KPI[[#This Row],[Department]])</f>
        <v>0</v>
      </c>
      <c r="O121" s="204">
        <f ca="1">IFERROR(SUMIFS(DENTISTRY[Paid Amount (Base)], DENTISTRY[Employee ID], KPI[[#This Row],[Employee ID]]), "")</f>
        <v>0</v>
      </c>
      <c r="P121" s="205">
        <f ca="1">SUMIFS(SERVICE[ReScore], SERVICE[Employee ID], KPI[[#This Row],[Employee ID]], SERVICE[Customer Type], "Tái khám")</f>
        <v>0</v>
      </c>
      <c r="Q12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1" s="205">
        <f ca="1">SUMIFS(SERVICE[ReScore], SERVICE[Employee ID], KPI[[#This Row],[Employee ID]], SERVICE[Customer Type], "&lt;&gt;Tái khám", SERVICE[Service Group], "*PHUN X*")</f>
        <v>0</v>
      </c>
      <c r="T12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1" s="355">
        <f ca="1">SUM(KPI[[#This Row],[Laser (Service)]:[Surgery (Service)]])</f>
        <v>0</v>
      </c>
      <c r="V121" s="269">
        <f ca="1">SUMIFS(SERVICE[Quantity], SERVICE[Employee ID], KPI[[#This Row],[Employee ID]], SERVICE[Surgery Type], "Đại phẫu")</f>
        <v>0</v>
      </c>
      <c r="W121" s="266">
        <f ca="1">SUMIFS(SERVICE[ReScore], SERVICE[Employee ID], KPI[[#This Row],[Employee ID]], SERVICE[Surgery Type], "Đại phẫu")</f>
        <v>0</v>
      </c>
      <c r="X121" s="269">
        <f ca="1">SUMIFS(SERVICE[Quantity], SERVICE[Employee ID], KPI[[#This Row],[Employee ID]], SERVICE[Surgery Type], IF($D$2="CN HÀ NỘI", "Tiểu phẫu"&amp;"*", "*Lầu 5*"))</f>
        <v>0</v>
      </c>
      <c r="Y121" s="266">
        <f ca="1">SUMIFS(SERVICE[ReScore], SERVICE[Employee ID], KPI[[#This Row],[Employee ID]], SERVICE[Surgery Type], IF($D$2="CN HÀ NỘI", "Tiểu phẫu"&amp;"*", "*Lầu 5*"))</f>
        <v>0</v>
      </c>
      <c r="Z121" s="269">
        <f ca="1">SUMIFS(SERVICE[Quantity], SERVICE[Employee ID], KPI[[#This Row],[Employee ID]], SERVICE[Surgery Type], IF($D$2="CN HÀ NỘI", "Tiểu phẫu"&amp;"*", "*Lầu 6*"))</f>
        <v>0</v>
      </c>
      <c r="AA121" s="384">
        <f ca="1">SUMIFS(SERVICE[ReScore], SERVICE[Employee ID], KPI[[#This Row],[Employee ID]], SERVICE[Surgery Type], IF($D$2="CN HÀ NỘI", "Tiểu phẫu"&amp;"*", "*Lầu 6*"))</f>
        <v>0</v>
      </c>
      <c r="AB121" s="384">
        <f ca="1">SUMIFS(CUSTOMER[No. Inpatient], CUSTOMER[Employee ID], KPI[[#This Row],[Employee ID]])</f>
        <v>0</v>
      </c>
    </row>
    <row r="122" spans="1:28" x14ac:dyDescent="0.25">
      <c r="A122" s="62">
        <v>112</v>
      </c>
      <c r="B122" s="62" t="str">
        <f ca="1">IFERROR(INDEX(EMPLOYEES[Employee ID], MATCH(KPI[[#This Row],[No.]], EMPLOYEES[Count_DT], 0)), "")</f>
        <v/>
      </c>
      <c r="C122" s="151" t="str">
        <f ca="1">IFERROR(INDEX(EMPLOYEES[Employee], MATCH(KPI[[#This Row],[Employee ID]], EMPLOYEES[Employee ID], 0)), "")</f>
        <v/>
      </c>
      <c r="D122" s="190" t="str">
        <f ca="1">IFERROR(INDEX(EMPLOYEES[Department], MATCH(KPI[[#This Row],[Employee ID]], EMPLOYEES[Employee ID], 0)), "")</f>
        <v/>
      </c>
      <c r="E122" s="190" t="str">
        <f ca="1">IFERROR(INDEX(EMPLOYEES[Position], MATCH(KPI[[#This Row],[Employee ID]], EMPLOYEES[Employee ID], 0)), "")</f>
        <v/>
      </c>
      <c r="F122" s="200">
        <f ca="1">SUM(KPI[[#This Row],[Surgery (On)]:[Spa (Off)]])</f>
        <v>0</v>
      </c>
      <c r="G122" s="201">
        <f ca="1">SUMIFS(SALE[ReScore], SALE[Employee ID], KPI[[#This Row],[Employee ID]], SALE[Service Implementation], "Phẫu thuật", SALE[Product Name], "&lt;&gt;Chi phí n?m l?u*") - cell_right</f>
        <v>0</v>
      </c>
      <c r="H12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2" s="202">
        <f ca="1">SUMIFS(SALE[ReScore], SALE[Employee ID], KPI[[#This Row],[Employee ID]], SALE[Service Implementation], "Laser", SALE[Product Name], "&lt;&gt;Chi phí n?m l?u*") - cell_right</f>
        <v>0</v>
      </c>
      <c r="J12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2" s="202">
        <f ca="1">SUMIFS(SALE[ReScore], SALE[Employee ID], KPI[[#This Row],[Employee ID]], SALE[Service Implementation], "Spa", SALE[Product Name], "&lt;&gt;Chi phí n?m l?u*") - cell_right</f>
        <v>0</v>
      </c>
      <c r="L12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2" s="228">
        <f ca="1">SUMIFS(SALE_PD[Paid Amount (Base)], SALE_PD[Employee ID], KPI[[#This Row],[Employee ID]], SALE_PD[Product Name], "Chi phí n?m l?u*")</f>
        <v>0</v>
      </c>
      <c r="N122" s="203">
        <f ca="1">SUMIFS(SALE_PD[Paid Amount (Base)], SALE_PD[Employee ID], KPI[[#This Row],[Employee ID]], SALE_PD[Department], KPI[[#This Row],[Department]])</f>
        <v>0</v>
      </c>
      <c r="O122" s="204">
        <f ca="1">IFERROR(SUMIFS(DENTISTRY[Paid Amount (Base)], DENTISTRY[Employee ID], KPI[[#This Row],[Employee ID]]), "")</f>
        <v>0</v>
      </c>
      <c r="P122" s="205">
        <f ca="1">SUMIFS(SERVICE[ReScore], SERVICE[Employee ID], KPI[[#This Row],[Employee ID]], SERVICE[Customer Type], "Tái khám")</f>
        <v>0</v>
      </c>
      <c r="Q12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2" s="205">
        <f ca="1">SUMIFS(SERVICE[ReScore], SERVICE[Employee ID], KPI[[#This Row],[Employee ID]], SERVICE[Customer Type], "&lt;&gt;Tái khám", SERVICE[Service Group], "*PHUN X*")</f>
        <v>0</v>
      </c>
      <c r="T12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2" s="355">
        <f ca="1">SUM(KPI[[#This Row],[Laser (Service)]:[Surgery (Service)]])</f>
        <v>0</v>
      </c>
      <c r="V122" s="269">
        <f ca="1">SUMIFS(SERVICE[Quantity], SERVICE[Employee ID], KPI[[#This Row],[Employee ID]], SERVICE[Surgery Type], "Đại phẫu")</f>
        <v>0</v>
      </c>
      <c r="W122" s="266">
        <f ca="1">SUMIFS(SERVICE[ReScore], SERVICE[Employee ID], KPI[[#This Row],[Employee ID]], SERVICE[Surgery Type], "Đại phẫu")</f>
        <v>0</v>
      </c>
      <c r="X122" s="269">
        <f ca="1">SUMIFS(SERVICE[Quantity], SERVICE[Employee ID], KPI[[#This Row],[Employee ID]], SERVICE[Surgery Type], IF($D$2="CN HÀ NỘI", "Tiểu phẫu"&amp;"*", "*Lầu 5*"))</f>
        <v>0</v>
      </c>
      <c r="Y122" s="266">
        <f ca="1">SUMIFS(SERVICE[ReScore], SERVICE[Employee ID], KPI[[#This Row],[Employee ID]], SERVICE[Surgery Type], IF($D$2="CN HÀ NỘI", "Tiểu phẫu"&amp;"*", "*Lầu 5*"))</f>
        <v>0</v>
      </c>
      <c r="Z122" s="269">
        <f ca="1">SUMIFS(SERVICE[Quantity], SERVICE[Employee ID], KPI[[#This Row],[Employee ID]], SERVICE[Surgery Type], IF($D$2="CN HÀ NỘI", "Tiểu phẫu"&amp;"*", "*Lầu 6*"))</f>
        <v>0</v>
      </c>
      <c r="AA122" s="384">
        <f ca="1">SUMIFS(SERVICE[ReScore], SERVICE[Employee ID], KPI[[#This Row],[Employee ID]], SERVICE[Surgery Type], IF($D$2="CN HÀ NỘI", "Tiểu phẫu"&amp;"*", "*Lầu 6*"))</f>
        <v>0</v>
      </c>
      <c r="AB122" s="384">
        <f ca="1">SUMIFS(CUSTOMER[No. Inpatient], CUSTOMER[Employee ID], KPI[[#This Row],[Employee ID]])</f>
        <v>0</v>
      </c>
    </row>
    <row r="123" spans="1:28" x14ac:dyDescent="0.25">
      <c r="A123" s="62">
        <v>113</v>
      </c>
      <c r="B123" s="62" t="str">
        <f ca="1">IFERROR(INDEX(EMPLOYEES[Employee ID], MATCH(KPI[[#This Row],[No.]], EMPLOYEES[Count_DT], 0)), "")</f>
        <v/>
      </c>
      <c r="C123" s="151" t="str">
        <f ca="1">IFERROR(INDEX(EMPLOYEES[Employee], MATCH(KPI[[#This Row],[Employee ID]], EMPLOYEES[Employee ID], 0)), "")</f>
        <v/>
      </c>
      <c r="D123" s="190" t="str">
        <f ca="1">IFERROR(INDEX(EMPLOYEES[Department], MATCH(KPI[[#This Row],[Employee ID]], EMPLOYEES[Employee ID], 0)), "")</f>
        <v/>
      </c>
      <c r="E123" s="190" t="str">
        <f ca="1">IFERROR(INDEX(EMPLOYEES[Position], MATCH(KPI[[#This Row],[Employee ID]], EMPLOYEES[Employee ID], 0)), "")</f>
        <v/>
      </c>
      <c r="F123" s="200">
        <f ca="1">SUM(KPI[[#This Row],[Surgery (On)]:[Spa (Off)]])</f>
        <v>0</v>
      </c>
      <c r="G123" s="201">
        <f ca="1">SUMIFS(SALE[ReScore], SALE[Employee ID], KPI[[#This Row],[Employee ID]], SALE[Service Implementation], "Phẫu thuật", SALE[Product Name], "&lt;&gt;Chi phí n?m l?u*") - cell_right</f>
        <v>0</v>
      </c>
      <c r="H12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3" s="202">
        <f ca="1">SUMIFS(SALE[ReScore], SALE[Employee ID], KPI[[#This Row],[Employee ID]], SALE[Service Implementation], "Laser", SALE[Product Name], "&lt;&gt;Chi phí n?m l?u*") - cell_right</f>
        <v>0</v>
      </c>
      <c r="J12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3" s="202">
        <f ca="1">SUMIFS(SALE[ReScore], SALE[Employee ID], KPI[[#This Row],[Employee ID]], SALE[Service Implementation], "Spa", SALE[Product Name], "&lt;&gt;Chi phí n?m l?u*") - cell_right</f>
        <v>0</v>
      </c>
      <c r="L12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3" s="228">
        <f ca="1">SUMIFS(SALE_PD[Paid Amount (Base)], SALE_PD[Employee ID], KPI[[#This Row],[Employee ID]], SALE_PD[Product Name], "Chi phí n?m l?u*")</f>
        <v>0</v>
      </c>
      <c r="N123" s="203">
        <f ca="1">SUMIFS(SALE_PD[Paid Amount (Base)], SALE_PD[Employee ID], KPI[[#This Row],[Employee ID]], SALE_PD[Department], KPI[[#This Row],[Department]])</f>
        <v>0</v>
      </c>
      <c r="O123" s="204">
        <f ca="1">IFERROR(SUMIFS(DENTISTRY[Paid Amount (Base)], DENTISTRY[Employee ID], KPI[[#This Row],[Employee ID]]), "")</f>
        <v>0</v>
      </c>
      <c r="P123" s="205">
        <f ca="1">SUMIFS(SERVICE[ReScore], SERVICE[Employee ID], KPI[[#This Row],[Employee ID]], SERVICE[Customer Type], "Tái khám")</f>
        <v>0</v>
      </c>
      <c r="Q12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3" s="205">
        <f ca="1">SUMIFS(SERVICE[ReScore], SERVICE[Employee ID], KPI[[#This Row],[Employee ID]], SERVICE[Customer Type], "&lt;&gt;Tái khám", SERVICE[Service Group], "*PHUN X*")</f>
        <v>0</v>
      </c>
      <c r="T12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3" s="355">
        <f ca="1">SUM(KPI[[#This Row],[Laser (Service)]:[Surgery (Service)]])</f>
        <v>0</v>
      </c>
      <c r="V123" s="269">
        <f ca="1">SUMIFS(SERVICE[Quantity], SERVICE[Employee ID], KPI[[#This Row],[Employee ID]], SERVICE[Surgery Type], "Đại phẫu")</f>
        <v>0</v>
      </c>
      <c r="W123" s="266">
        <f ca="1">SUMIFS(SERVICE[ReScore], SERVICE[Employee ID], KPI[[#This Row],[Employee ID]], SERVICE[Surgery Type], "Đại phẫu")</f>
        <v>0</v>
      </c>
      <c r="X123" s="269">
        <f ca="1">SUMIFS(SERVICE[Quantity], SERVICE[Employee ID], KPI[[#This Row],[Employee ID]], SERVICE[Surgery Type], IF($D$2="CN HÀ NỘI", "Tiểu phẫu"&amp;"*", "*Lầu 5*"))</f>
        <v>0</v>
      </c>
      <c r="Y123" s="266">
        <f ca="1">SUMIFS(SERVICE[ReScore], SERVICE[Employee ID], KPI[[#This Row],[Employee ID]], SERVICE[Surgery Type], IF($D$2="CN HÀ NỘI", "Tiểu phẫu"&amp;"*", "*Lầu 5*"))</f>
        <v>0</v>
      </c>
      <c r="Z123" s="269">
        <f ca="1">SUMIFS(SERVICE[Quantity], SERVICE[Employee ID], KPI[[#This Row],[Employee ID]], SERVICE[Surgery Type], IF($D$2="CN HÀ NỘI", "Tiểu phẫu"&amp;"*", "*Lầu 6*"))</f>
        <v>0</v>
      </c>
      <c r="AA123" s="384">
        <f ca="1">SUMIFS(SERVICE[ReScore], SERVICE[Employee ID], KPI[[#This Row],[Employee ID]], SERVICE[Surgery Type], IF($D$2="CN HÀ NỘI", "Tiểu phẫu"&amp;"*", "*Lầu 6*"))</f>
        <v>0</v>
      </c>
      <c r="AB123" s="384">
        <f ca="1">SUMIFS(CUSTOMER[No. Inpatient], CUSTOMER[Employee ID], KPI[[#This Row],[Employee ID]])</f>
        <v>0</v>
      </c>
    </row>
    <row r="124" spans="1:28" x14ac:dyDescent="0.25">
      <c r="A124" s="62">
        <v>114</v>
      </c>
      <c r="B124" s="62" t="str">
        <f ca="1">IFERROR(INDEX(EMPLOYEES[Employee ID], MATCH(KPI[[#This Row],[No.]], EMPLOYEES[Count_DT], 0)), "")</f>
        <v/>
      </c>
      <c r="C124" s="151" t="str">
        <f ca="1">IFERROR(INDEX(EMPLOYEES[Employee], MATCH(KPI[[#This Row],[Employee ID]], EMPLOYEES[Employee ID], 0)), "")</f>
        <v/>
      </c>
      <c r="D124" s="190" t="str">
        <f ca="1">IFERROR(INDEX(EMPLOYEES[Department], MATCH(KPI[[#This Row],[Employee ID]], EMPLOYEES[Employee ID], 0)), "")</f>
        <v/>
      </c>
      <c r="E124" s="190" t="str">
        <f ca="1">IFERROR(INDEX(EMPLOYEES[Position], MATCH(KPI[[#This Row],[Employee ID]], EMPLOYEES[Employee ID], 0)), "")</f>
        <v/>
      </c>
      <c r="F124" s="200">
        <f ca="1">SUM(KPI[[#This Row],[Surgery (On)]:[Spa (Off)]])</f>
        <v>0</v>
      </c>
      <c r="G124" s="201">
        <f ca="1">SUMIFS(SALE[ReScore], SALE[Employee ID], KPI[[#This Row],[Employee ID]], SALE[Service Implementation], "Phẫu thuật", SALE[Product Name], "&lt;&gt;Chi phí n?m l?u*") - cell_right</f>
        <v>0</v>
      </c>
      <c r="H12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4" s="202">
        <f ca="1">SUMIFS(SALE[ReScore], SALE[Employee ID], KPI[[#This Row],[Employee ID]], SALE[Service Implementation], "Laser", SALE[Product Name], "&lt;&gt;Chi phí n?m l?u*") - cell_right</f>
        <v>0</v>
      </c>
      <c r="J12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4" s="202">
        <f ca="1">SUMIFS(SALE[ReScore], SALE[Employee ID], KPI[[#This Row],[Employee ID]], SALE[Service Implementation], "Spa", SALE[Product Name], "&lt;&gt;Chi phí n?m l?u*") - cell_right</f>
        <v>0</v>
      </c>
      <c r="L12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4" s="228">
        <f ca="1">SUMIFS(SALE_PD[Paid Amount (Base)], SALE_PD[Employee ID], KPI[[#This Row],[Employee ID]], SALE_PD[Product Name], "Chi phí n?m l?u*")</f>
        <v>0</v>
      </c>
      <c r="N124" s="203">
        <f ca="1">SUMIFS(SALE_PD[Paid Amount (Base)], SALE_PD[Employee ID], KPI[[#This Row],[Employee ID]], SALE_PD[Department], KPI[[#This Row],[Department]])</f>
        <v>0</v>
      </c>
      <c r="O124" s="204">
        <f ca="1">IFERROR(SUMIFS(DENTISTRY[Paid Amount (Base)], DENTISTRY[Employee ID], KPI[[#This Row],[Employee ID]]), "")</f>
        <v>0</v>
      </c>
      <c r="P124" s="205">
        <f ca="1">SUMIFS(SERVICE[ReScore], SERVICE[Employee ID], KPI[[#This Row],[Employee ID]], SERVICE[Customer Type], "Tái khám")</f>
        <v>0</v>
      </c>
      <c r="Q12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4" s="205">
        <f ca="1">SUMIFS(SERVICE[ReScore], SERVICE[Employee ID], KPI[[#This Row],[Employee ID]], SERVICE[Customer Type], "&lt;&gt;Tái khám", SERVICE[Service Group], "*PHUN X*")</f>
        <v>0</v>
      </c>
      <c r="T12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4" s="355">
        <f ca="1">SUM(KPI[[#This Row],[Laser (Service)]:[Surgery (Service)]])</f>
        <v>0</v>
      </c>
      <c r="V124" s="269">
        <f ca="1">SUMIFS(SERVICE[Quantity], SERVICE[Employee ID], KPI[[#This Row],[Employee ID]], SERVICE[Surgery Type], "Đại phẫu")</f>
        <v>0</v>
      </c>
      <c r="W124" s="266">
        <f ca="1">SUMIFS(SERVICE[ReScore], SERVICE[Employee ID], KPI[[#This Row],[Employee ID]], SERVICE[Surgery Type], "Đại phẫu")</f>
        <v>0</v>
      </c>
      <c r="X124" s="269">
        <f ca="1">SUMIFS(SERVICE[Quantity], SERVICE[Employee ID], KPI[[#This Row],[Employee ID]], SERVICE[Surgery Type], IF($D$2="CN HÀ NỘI", "Tiểu phẫu"&amp;"*", "*Lầu 5*"))</f>
        <v>0</v>
      </c>
      <c r="Y124" s="266">
        <f ca="1">SUMIFS(SERVICE[ReScore], SERVICE[Employee ID], KPI[[#This Row],[Employee ID]], SERVICE[Surgery Type], IF($D$2="CN HÀ NỘI", "Tiểu phẫu"&amp;"*", "*Lầu 5*"))</f>
        <v>0</v>
      </c>
      <c r="Z124" s="269">
        <f ca="1">SUMIFS(SERVICE[Quantity], SERVICE[Employee ID], KPI[[#This Row],[Employee ID]], SERVICE[Surgery Type], IF($D$2="CN HÀ NỘI", "Tiểu phẫu"&amp;"*", "*Lầu 6*"))</f>
        <v>0</v>
      </c>
      <c r="AA124" s="384">
        <f ca="1">SUMIFS(SERVICE[ReScore], SERVICE[Employee ID], KPI[[#This Row],[Employee ID]], SERVICE[Surgery Type], IF($D$2="CN HÀ NỘI", "Tiểu phẫu"&amp;"*", "*Lầu 6*"))</f>
        <v>0</v>
      </c>
      <c r="AB124" s="384">
        <f ca="1">SUMIFS(CUSTOMER[No. Inpatient], CUSTOMER[Employee ID], KPI[[#This Row],[Employee ID]])</f>
        <v>0</v>
      </c>
    </row>
    <row r="125" spans="1:28" x14ac:dyDescent="0.25">
      <c r="A125" s="62">
        <v>115</v>
      </c>
      <c r="B125" s="62" t="str">
        <f ca="1">IFERROR(INDEX(EMPLOYEES[Employee ID], MATCH(KPI[[#This Row],[No.]], EMPLOYEES[Count_DT], 0)), "")</f>
        <v/>
      </c>
      <c r="C125" s="151" t="str">
        <f ca="1">IFERROR(INDEX(EMPLOYEES[Employee], MATCH(KPI[[#This Row],[Employee ID]], EMPLOYEES[Employee ID], 0)), "")</f>
        <v/>
      </c>
      <c r="D125" s="190" t="str">
        <f ca="1">IFERROR(INDEX(EMPLOYEES[Department], MATCH(KPI[[#This Row],[Employee ID]], EMPLOYEES[Employee ID], 0)), "")</f>
        <v/>
      </c>
      <c r="E125" s="190" t="str">
        <f ca="1">IFERROR(INDEX(EMPLOYEES[Position], MATCH(KPI[[#This Row],[Employee ID]], EMPLOYEES[Employee ID], 0)), "")</f>
        <v/>
      </c>
      <c r="F125" s="200">
        <f ca="1">SUM(KPI[[#This Row],[Surgery (On)]:[Spa (Off)]])</f>
        <v>0</v>
      </c>
      <c r="G125" s="201">
        <f ca="1">SUMIFS(SALE[ReScore], SALE[Employee ID], KPI[[#This Row],[Employee ID]], SALE[Service Implementation], "Phẫu thuật", SALE[Product Name], "&lt;&gt;Chi phí n?m l?u*") - cell_right</f>
        <v>0</v>
      </c>
      <c r="H12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5" s="202">
        <f ca="1">SUMIFS(SALE[ReScore], SALE[Employee ID], KPI[[#This Row],[Employee ID]], SALE[Service Implementation], "Laser", SALE[Product Name], "&lt;&gt;Chi phí n?m l?u*") - cell_right</f>
        <v>0</v>
      </c>
      <c r="J12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5" s="202">
        <f ca="1">SUMIFS(SALE[ReScore], SALE[Employee ID], KPI[[#This Row],[Employee ID]], SALE[Service Implementation], "Spa", SALE[Product Name], "&lt;&gt;Chi phí n?m l?u*") - cell_right</f>
        <v>0</v>
      </c>
      <c r="L12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5" s="228">
        <f ca="1">SUMIFS(SALE_PD[Paid Amount (Base)], SALE_PD[Employee ID], KPI[[#This Row],[Employee ID]], SALE_PD[Product Name], "Chi phí n?m l?u*")</f>
        <v>0</v>
      </c>
      <c r="N125" s="203">
        <f ca="1">SUMIFS(SALE_PD[Paid Amount (Base)], SALE_PD[Employee ID], KPI[[#This Row],[Employee ID]], SALE_PD[Department], KPI[[#This Row],[Department]])</f>
        <v>0</v>
      </c>
      <c r="O125" s="204">
        <f ca="1">IFERROR(SUMIFS(DENTISTRY[Paid Amount (Base)], DENTISTRY[Employee ID], KPI[[#This Row],[Employee ID]]), "")</f>
        <v>0</v>
      </c>
      <c r="P125" s="205">
        <f ca="1">SUMIFS(SERVICE[ReScore], SERVICE[Employee ID], KPI[[#This Row],[Employee ID]], SERVICE[Customer Type], "Tái khám")</f>
        <v>0</v>
      </c>
      <c r="Q12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5" s="205">
        <f ca="1">SUMIFS(SERVICE[ReScore], SERVICE[Employee ID], KPI[[#This Row],[Employee ID]], SERVICE[Customer Type], "&lt;&gt;Tái khám", SERVICE[Service Group], "*PHUN X*")</f>
        <v>0</v>
      </c>
      <c r="T12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5" s="355">
        <f ca="1">SUM(KPI[[#This Row],[Laser (Service)]:[Surgery (Service)]])</f>
        <v>0</v>
      </c>
      <c r="V125" s="269">
        <f ca="1">SUMIFS(SERVICE[Quantity], SERVICE[Employee ID], KPI[[#This Row],[Employee ID]], SERVICE[Surgery Type], "Đại phẫu")</f>
        <v>0</v>
      </c>
      <c r="W125" s="266">
        <f ca="1">SUMIFS(SERVICE[ReScore], SERVICE[Employee ID], KPI[[#This Row],[Employee ID]], SERVICE[Surgery Type], "Đại phẫu")</f>
        <v>0</v>
      </c>
      <c r="X125" s="269">
        <f ca="1">SUMIFS(SERVICE[Quantity], SERVICE[Employee ID], KPI[[#This Row],[Employee ID]], SERVICE[Surgery Type], IF($D$2="CN HÀ NỘI", "Tiểu phẫu"&amp;"*", "*Lầu 5*"))</f>
        <v>0</v>
      </c>
      <c r="Y125" s="266">
        <f ca="1">SUMIFS(SERVICE[ReScore], SERVICE[Employee ID], KPI[[#This Row],[Employee ID]], SERVICE[Surgery Type], IF($D$2="CN HÀ NỘI", "Tiểu phẫu"&amp;"*", "*Lầu 5*"))</f>
        <v>0</v>
      </c>
      <c r="Z125" s="269">
        <f ca="1">SUMIFS(SERVICE[Quantity], SERVICE[Employee ID], KPI[[#This Row],[Employee ID]], SERVICE[Surgery Type], IF($D$2="CN HÀ NỘI", "Tiểu phẫu"&amp;"*", "*Lầu 6*"))</f>
        <v>0</v>
      </c>
      <c r="AA125" s="384">
        <f ca="1">SUMIFS(SERVICE[ReScore], SERVICE[Employee ID], KPI[[#This Row],[Employee ID]], SERVICE[Surgery Type], IF($D$2="CN HÀ NỘI", "Tiểu phẫu"&amp;"*", "*Lầu 6*"))</f>
        <v>0</v>
      </c>
      <c r="AB125" s="384">
        <f ca="1">SUMIFS(CUSTOMER[No. Inpatient], CUSTOMER[Employee ID], KPI[[#This Row],[Employee ID]])</f>
        <v>0</v>
      </c>
    </row>
    <row r="126" spans="1:28" x14ac:dyDescent="0.25">
      <c r="A126" s="62">
        <v>116</v>
      </c>
      <c r="B126" s="62" t="str">
        <f ca="1">IFERROR(INDEX(EMPLOYEES[Employee ID], MATCH(KPI[[#This Row],[No.]], EMPLOYEES[Count_DT], 0)), "")</f>
        <v/>
      </c>
      <c r="C126" s="151" t="str">
        <f ca="1">IFERROR(INDEX(EMPLOYEES[Employee], MATCH(KPI[[#This Row],[Employee ID]], EMPLOYEES[Employee ID], 0)), "")</f>
        <v/>
      </c>
      <c r="D126" s="190" t="str">
        <f ca="1">IFERROR(INDEX(EMPLOYEES[Department], MATCH(KPI[[#This Row],[Employee ID]], EMPLOYEES[Employee ID], 0)), "")</f>
        <v/>
      </c>
      <c r="E126" s="190" t="str">
        <f ca="1">IFERROR(INDEX(EMPLOYEES[Position], MATCH(KPI[[#This Row],[Employee ID]], EMPLOYEES[Employee ID], 0)), "")</f>
        <v/>
      </c>
      <c r="F126" s="200">
        <f ca="1">SUM(KPI[[#This Row],[Surgery (On)]:[Spa (Off)]])</f>
        <v>0</v>
      </c>
      <c r="G126" s="201">
        <f ca="1">SUMIFS(SALE[ReScore], SALE[Employee ID], KPI[[#This Row],[Employee ID]], SALE[Service Implementation], "Phẫu thuật", SALE[Product Name], "&lt;&gt;Chi phí n?m l?u*") - cell_right</f>
        <v>0</v>
      </c>
      <c r="H12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6" s="202">
        <f ca="1">SUMIFS(SALE[ReScore], SALE[Employee ID], KPI[[#This Row],[Employee ID]], SALE[Service Implementation], "Laser", SALE[Product Name], "&lt;&gt;Chi phí n?m l?u*") - cell_right</f>
        <v>0</v>
      </c>
      <c r="J12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6" s="202">
        <f ca="1">SUMIFS(SALE[ReScore], SALE[Employee ID], KPI[[#This Row],[Employee ID]], SALE[Service Implementation], "Spa", SALE[Product Name], "&lt;&gt;Chi phí n?m l?u*") - cell_right</f>
        <v>0</v>
      </c>
      <c r="L12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6" s="228">
        <f ca="1">SUMIFS(SALE_PD[Paid Amount (Base)], SALE_PD[Employee ID], KPI[[#This Row],[Employee ID]], SALE_PD[Product Name], "Chi phí n?m l?u*")</f>
        <v>0</v>
      </c>
      <c r="N126" s="203">
        <f ca="1">SUMIFS(SALE_PD[Paid Amount (Base)], SALE_PD[Employee ID], KPI[[#This Row],[Employee ID]], SALE_PD[Department], KPI[[#This Row],[Department]])</f>
        <v>0</v>
      </c>
      <c r="O126" s="204">
        <f ca="1">IFERROR(SUMIFS(DENTISTRY[Paid Amount (Base)], DENTISTRY[Employee ID], KPI[[#This Row],[Employee ID]]), "")</f>
        <v>0</v>
      </c>
      <c r="P126" s="205">
        <f ca="1">SUMIFS(SERVICE[ReScore], SERVICE[Employee ID], KPI[[#This Row],[Employee ID]], SERVICE[Customer Type], "Tái khám")</f>
        <v>0</v>
      </c>
      <c r="Q12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6" s="205">
        <f ca="1">SUMIFS(SERVICE[ReScore], SERVICE[Employee ID], KPI[[#This Row],[Employee ID]], SERVICE[Customer Type], "&lt;&gt;Tái khám", SERVICE[Service Group], "*PHUN X*")</f>
        <v>0</v>
      </c>
      <c r="T12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6" s="355">
        <f ca="1">SUM(KPI[[#This Row],[Laser (Service)]:[Surgery (Service)]])</f>
        <v>0</v>
      </c>
      <c r="V126" s="269">
        <f ca="1">SUMIFS(SERVICE[Quantity], SERVICE[Employee ID], KPI[[#This Row],[Employee ID]], SERVICE[Surgery Type], "Đại phẫu")</f>
        <v>0</v>
      </c>
      <c r="W126" s="266">
        <f ca="1">SUMIFS(SERVICE[ReScore], SERVICE[Employee ID], KPI[[#This Row],[Employee ID]], SERVICE[Surgery Type], "Đại phẫu")</f>
        <v>0</v>
      </c>
      <c r="X126" s="269">
        <f ca="1">SUMIFS(SERVICE[Quantity], SERVICE[Employee ID], KPI[[#This Row],[Employee ID]], SERVICE[Surgery Type], IF($D$2="CN HÀ NỘI", "Tiểu phẫu"&amp;"*", "*Lầu 5*"))</f>
        <v>0</v>
      </c>
      <c r="Y126" s="266">
        <f ca="1">SUMIFS(SERVICE[ReScore], SERVICE[Employee ID], KPI[[#This Row],[Employee ID]], SERVICE[Surgery Type], IF($D$2="CN HÀ NỘI", "Tiểu phẫu"&amp;"*", "*Lầu 5*"))</f>
        <v>0</v>
      </c>
      <c r="Z126" s="269">
        <f ca="1">SUMIFS(SERVICE[Quantity], SERVICE[Employee ID], KPI[[#This Row],[Employee ID]], SERVICE[Surgery Type], IF($D$2="CN HÀ NỘI", "Tiểu phẫu"&amp;"*", "*Lầu 6*"))</f>
        <v>0</v>
      </c>
      <c r="AA126" s="384">
        <f ca="1">SUMIFS(SERVICE[ReScore], SERVICE[Employee ID], KPI[[#This Row],[Employee ID]], SERVICE[Surgery Type], IF($D$2="CN HÀ NỘI", "Tiểu phẫu"&amp;"*", "*Lầu 6*"))</f>
        <v>0</v>
      </c>
      <c r="AB126" s="384">
        <f ca="1">SUMIFS(CUSTOMER[No. Inpatient], CUSTOMER[Employee ID], KPI[[#This Row],[Employee ID]])</f>
        <v>0</v>
      </c>
    </row>
    <row r="127" spans="1:28" x14ac:dyDescent="0.25">
      <c r="A127" s="62">
        <v>117</v>
      </c>
      <c r="B127" s="62" t="str">
        <f ca="1">IFERROR(INDEX(EMPLOYEES[Employee ID], MATCH(KPI[[#This Row],[No.]], EMPLOYEES[Count_DT], 0)), "")</f>
        <v/>
      </c>
      <c r="C127" s="151" t="str">
        <f ca="1">IFERROR(INDEX(EMPLOYEES[Employee], MATCH(KPI[[#This Row],[Employee ID]], EMPLOYEES[Employee ID], 0)), "")</f>
        <v/>
      </c>
      <c r="D127" s="190" t="str">
        <f ca="1">IFERROR(INDEX(EMPLOYEES[Department], MATCH(KPI[[#This Row],[Employee ID]], EMPLOYEES[Employee ID], 0)), "")</f>
        <v/>
      </c>
      <c r="E127" s="190" t="str">
        <f ca="1">IFERROR(INDEX(EMPLOYEES[Position], MATCH(KPI[[#This Row],[Employee ID]], EMPLOYEES[Employee ID], 0)), "")</f>
        <v/>
      </c>
      <c r="F127" s="200">
        <f ca="1">SUM(KPI[[#This Row],[Surgery (On)]:[Spa (Off)]])</f>
        <v>0</v>
      </c>
      <c r="G127" s="201">
        <f ca="1">SUMIFS(SALE[ReScore], SALE[Employee ID], KPI[[#This Row],[Employee ID]], SALE[Service Implementation], "Phẫu thuật", SALE[Product Name], "&lt;&gt;Chi phí n?m l?u*") - cell_right</f>
        <v>0</v>
      </c>
      <c r="H12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7" s="202">
        <f ca="1">SUMIFS(SALE[ReScore], SALE[Employee ID], KPI[[#This Row],[Employee ID]], SALE[Service Implementation], "Laser", SALE[Product Name], "&lt;&gt;Chi phí n?m l?u*") - cell_right</f>
        <v>0</v>
      </c>
      <c r="J12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7" s="202">
        <f ca="1">SUMIFS(SALE[ReScore], SALE[Employee ID], KPI[[#This Row],[Employee ID]], SALE[Service Implementation], "Spa", SALE[Product Name], "&lt;&gt;Chi phí n?m l?u*") - cell_right</f>
        <v>0</v>
      </c>
      <c r="L12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7" s="228">
        <f ca="1">SUMIFS(SALE_PD[Paid Amount (Base)], SALE_PD[Employee ID], KPI[[#This Row],[Employee ID]], SALE_PD[Product Name], "Chi phí n?m l?u*")</f>
        <v>0</v>
      </c>
      <c r="N127" s="203">
        <f ca="1">SUMIFS(SALE_PD[Paid Amount (Base)], SALE_PD[Employee ID], KPI[[#This Row],[Employee ID]], SALE_PD[Department], KPI[[#This Row],[Department]])</f>
        <v>0</v>
      </c>
      <c r="O127" s="204">
        <f ca="1">IFERROR(SUMIFS(DENTISTRY[Paid Amount (Base)], DENTISTRY[Employee ID], KPI[[#This Row],[Employee ID]]), "")</f>
        <v>0</v>
      </c>
      <c r="P127" s="205">
        <f ca="1">SUMIFS(SERVICE[ReScore], SERVICE[Employee ID], KPI[[#This Row],[Employee ID]], SERVICE[Customer Type], "Tái khám")</f>
        <v>0</v>
      </c>
      <c r="Q12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7" s="205">
        <f ca="1">SUMIFS(SERVICE[ReScore], SERVICE[Employee ID], KPI[[#This Row],[Employee ID]], SERVICE[Customer Type], "&lt;&gt;Tái khám", SERVICE[Service Group], "*PHUN X*")</f>
        <v>0</v>
      </c>
      <c r="T12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7" s="355">
        <f ca="1">SUM(KPI[[#This Row],[Laser (Service)]:[Surgery (Service)]])</f>
        <v>0</v>
      </c>
      <c r="V127" s="269">
        <f ca="1">SUMIFS(SERVICE[Quantity], SERVICE[Employee ID], KPI[[#This Row],[Employee ID]], SERVICE[Surgery Type], "Đại phẫu")</f>
        <v>0</v>
      </c>
      <c r="W127" s="266">
        <f ca="1">SUMIFS(SERVICE[ReScore], SERVICE[Employee ID], KPI[[#This Row],[Employee ID]], SERVICE[Surgery Type], "Đại phẫu")</f>
        <v>0</v>
      </c>
      <c r="X127" s="269">
        <f ca="1">SUMIFS(SERVICE[Quantity], SERVICE[Employee ID], KPI[[#This Row],[Employee ID]], SERVICE[Surgery Type], IF($D$2="CN HÀ NỘI", "Tiểu phẫu"&amp;"*", "*Lầu 5*"))</f>
        <v>0</v>
      </c>
      <c r="Y127" s="266">
        <f ca="1">SUMIFS(SERVICE[ReScore], SERVICE[Employee ID], KPI[[#This Row],[Employee ID]], SERVICE[Surgery Type], IF($D$2="CN HÀ NỘI", "Tiểu phẫu"&amp;"*", "*Lầu 5*"))</f>
        <v>0</v>
      </c>
      <c r="Z127" s="269">
        <f ca="1">SUMIFS(SERVICE[Quantity], SERVICE[Employee ID], KPI[[#This Row],[Employee ID]], SERVICE[Surgery Type], IF($D$2="CN HÀ NỘI", "Tiểu phẫu"&amp;"*", "*Lầu 6*"))</f>
        <v>0</v>
      </c>
      <c r="AA127" s="384">
        <f ca="1">SUMIFS(SERVICE[ReScore], SERVICE[Employee ID], KPI[[#This Row],[Employee ID]], SERVICE[Surgery Type], IF($D$2="CN HÀ NỘI", "Tiểu phẫu"&amp;"*", "*Lầu 6*"))</f>
        <v>0</v>
      </c>
      <c r="AB127" s="384">
        <f ca="1">SUMIFS(CUSTOMER[No. Inpatient], CUSTOMER[Employee ID], KPI[[#This Row],[Employee ID]])</f>
        <v>0</v>
      </c>
    </row>
    <row r="128" spans="1:28" x14ac:dyDescent="0.25">
      <c r="A128" s="62">
        <v>118</v>
      </c>
      <c r="B128" s="62" t="str">
        <f ca="1">IFERROR(INDEX(EMPLOYEES[Employee ID], MATCH(KPI[[#This Row],[No.]], EMPLOYEES[Count_DT], 0)), "")</f>
        <v/>
      </c>
      <c r="C128" s="151" t="str">
        <f ca="1">IFERROR(INDEX(EMPLOYEES[Employee], MATCH(KPI[[#This Row],[Employee ID]], EMPLOYEES[Employee ID], 0)), "")</f>
        <v/>
      </c>
      <c r="D128" s="190" t="str">
        <f ca="1">IFERROR(INDEX(EMPLOYEES[Department], MATCH(KPI[[#This Row],[Employee ID]], EMPLOYEES[Employee ID], 0)), "")</f>
        <v/>
      </c>
      <c r="E128" s="190" t="str">
        <f ca="1">IFERROR(INDEX(EMPLOYEES[Position], MATCH(KPI[[#This Row],[Employee ID]], EMPLOYEES[Employee ID], 0)), "")</f>
        <v/>
      </c>
      <c r="F128" s="200">
        <f ca="1">SUM(KPI[[#This Row],[Surgery (On)]:[Spa (Off)]])</f>
        <v>0</v>
      </c>
      <c r="G128" s="201">
        <f ca="1">SUMIFS(SALE[ReScore], SALE[Employee ID], KPI[[#This Row],[Employee ID]], SALE[Service Implementation], "Phẫu thuật", SALE[Product Name], "&lt;&gt;Chi phí n?m l?u*") - cell_right</f>
        <v>0</v>
      </c>
      <c r="H12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8" s="202">
        <f ca="1">SUMIFS(SALE[ReScore], SALE[Employee ID], KPI[[#This Row],[Employee ID]], SALE[Service Implementation], "Laser", SALE[Product Name], "&lt;&gt;Chi phí n?m l?u*") - cell_right</f>
        <v>0</v>
      </c>
      <c r="J12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8" s="202">
        <f ca="1">SUMIFS(SALE[ReScore], SALE[Employee ID], KPI[[#This Row],[Employee ID]], SALE[Service Implementation], "Spa", SALE[Product Name], "&lt;&gt;Chi phí n?m l?u*") - cell_right</f>
        <v>0</v>
      </c>
      <c r="L12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8" s="228">
        <f ca="1">SUMIFS(SALE_PD[Paid Amount (Base)], SALE_PD[Employee ID], KPI[[#This Row],[Employee ID]], SALE_PD[Product Name], "Chi phí n?m l?u*")</f>
        <v>0</v>
      </c>
      <c r="N128" s="203">
        <f ca="1">SUMIFS(SALE_PD[Paid Amount (Base)], SALE_PD[Employee ID], KPI[[#This Row],[Employee ID]], SALE_PD[Department], KPI[[#This Row],[Department]])</f>
        <v>0</v>
      </c>
      <c r="O128" s="204">
        <f ca="1">IFERROR(SUMIFS(DENTISTRY[Paid Amount (Base)], DENTISTRY[Employee ID], KPI[[#This Row],[Employee ID]]), "")</f>
        <v>0</v>
      </c>
      <c r="P128" s="205">
        <f ca="1">SUMIFS(SERVICE[ReScore], SERVICE[Employee ID], KPI[[#This Row],[Employee ID]], SERVICE[Customer Type], "Tái khám")</f>
        <v>0</v>
      </c>
      <c r="Q12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8" s="205">
        <f ca="1">SUMIFS(SERVICE[ReScore], SERVICE[Employee ID], KPI[[#This Row],[Employee ID]], SERVICE[Customer Type], "&lt;&gt;Tái khám", SERVICE[Service Group], "*PHUN X*")</f>
        <v>0</v>
      </c>
      <c r="T12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8" s="355">
        <f ca="1">SUM(KPI[[#This Row],[Laser (Service)]:[Surgery (Service)]])</f>
        <v>0</v>
      </c>
      <c r="V128" s="269">
        <f ca="1">SUMIFS(SERVICE[Quantity], SERVICE[Employee ID], KPI[[#This Row],[Employee ID]], SERVICE[Surgery Type], "Đại phẫu")</f>
        <v>0</v>
      </c>
      <c r="W128" s="266">
        <f ca="1">SUMIFS(SERVICE[ReScore], SERVICE[Employee ID], KPI[[#This Row],[Employee ID]], SERVICE[Surgery Type], "Đại phẫu")</f>
        <v>0</v>
      </c>
      <c r="X128" s="269">
        <f ca="1">SUMIFS(SERVICE[Quantity], SERVICE[Employee ID], KPI[[#This Row],[Employee ID]], SERVICE[Surgery Type], IF($D$2="CN HÀ NỘI", "Tiểu phẫu"&amp;"*", "*Lầu 5*"))</f>
        <v>0</v>
      </c>
      <c r="Y128" s="266">
        <f ca="1">SUMIFS(SERVICE[ReScore], SERVICE[Employee ID], KPI[[#This Row],[Employee ID]], SERVICE[Surgery Type], IF($D$2="CN HÀ NỘI", "Tiểu phẫu"&amp;"*", "*Lầu 5*"))</f>
        <v>0</v>
      </c>
      <c r="Z128" s="269">
        <f ca="1">SUMIFS(SERVICE[Quantity], SERVICE[Employee ID], KPI[[#This Row],[Employee ID]], SERVICE[Surgery Type], IF($D$2="CN HÀ NỘI", "Tiểu phẫu"&amp;"*", "*Lầu 6*"))</f>
        <v>0</v>
      </c>
      <c r="AA128" s="384">
        <f ca="1">SUMIFS(SERVICE[ReScore], SERVICE[Employee ID], KPI[[#This Row],[Employee ID]], SERVICE[Surgery Type], IF($D$2="CN HÀ NỘI", "Tiểu phẫu"&amp;"*", "*Lầu 6*"))</f>
        <v>0</v>
      </c>
      <c r="AB128" s="384">
        <f ca="1">SUMIFS(CUSTOMER[No. Inpatient], CUSTOMER[Employee ID], KPI[[#This Row],[Employee ID]])</f>
        <v>0</v>
      </c>
    </row>
    <row r="129" spans="1:28" x14ac:dyDescent="0.25">
      <c r="A129" s="62">
        <v>119</v>
      </c>
      <c r="B129" s="62" t="str">
        <f ca="1">IFERROR(INDEX(EMPLOYEES[Employee ID], MATCH(KPI[[#This Row],[No.]], EMPLOYEES[Count_DT], 0)), "")</f>
        <v/>
      </c>
      <c r="C129" s="151" t="str">
        <f ca="1">IFERROR(INDEX(EMPLOYEES[Employee], MATCH(KPI[[#This Row],[Employee ID]], EMPLOYEES[Employee ID], 0)), "")</f>
        <v/>
      </c>
      <c r="D129" s="190" t="str">
        <f ca="1">IFERROR(INDEX(EMPLOYEES[Department], MATCH(KPI[[#This Row],[Employee ID]], EMPLOYEES[Employee ID], 0)), "")</f>
        <v/>
      </c>
      <c r="E129" s="190" t="str">
        <f ca="1">IFERROR(INDEX(EMPLOYEES[Position], MATCH(KPI[[#This Row],[Employee ID]], EMPLOYEES[Employee ID], 0)), "")</f>
        <v/>
      </c>
      <c r="F129" s="200">
        <f ca="1">SUM(KPI[[#This Row],[Surgery (On)]:[Spa (Off)]])</f>
        <v>0</v>
      </c>
      <c r="G129" s="201">
        <f ca="1">SUMIFS(SALE[ReScore], SALE[Employee ID], KPI[[#This Row],[Employee ID]], SALE[Service Implementation], "Phẫu thuật", SALE[Product Name], "&lt;&gt;Chi phí n?m l?u*") - cell_right</f>
        <v>0</v>
      </c>
      <c r="H12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29" s="202">
        <f ca="1">SUMIFS(SALE[ReScore], SALE[Employee ID], KPI[[#This Row],[Employee ID]], SALE[Service Implementation], "Laser", SALE[Product Name], "&lt;&gt;Chi phí n?m l?u*") - cell_right</f>
        <v>0</v>
      </c>
      <c r="J12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29" s="202">
        <f ca="1">SUMIFS(SALE[ReScore], SALE[Employee ID], KPI[[#This Row],[Employee ID]], SALE[Service Implementation], "Spa", SALE[Product Name], "&lt;&gt;Chi phí n?m l?u*") - cell_right</f>
        <v>0</v>
      </c>
      <c r="L12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29" s="228">
        <f ca="1">SUMIFS(SALE_PD[Paid Amount (Base)], SALE_PD[Employee ID], KPI[[#This Row],[Employee ID]], SALE_PD[Product Name], "Chi phí n?m l?u*")</f>
        <v>0</v>
      </c>
      <c r="N129" s="203">
        <f ca="1">SUMIFS(SALE_PD[Paid Amount (Base)], SALE_PD[Employee ID], KPI[[#This Row],[Employee ID]], SALE_PD[Department], KPI[[#This Row],[Department]])</f>
        <v>0</v>
      </c>
      <c r="O129" s="204">
        <f ca="1">IFERROR(SUMIFS(DENTISTRY[Paid Amount (Base)], DENTISTRY[Employee ID], KPI[[#This Row],[Employee ID]]), "")</f>
        <v>0</v>
      </c>
      <c r="P129" s="205">
        <f ca="1">SUMIFS(SERVICE[ReScore], SERVICE[Employee ID], KPI[[#This Row],[Employee ID]], SERVICE[Customer Type], "Tái khám")</f>
        <v>0</v>
      </c>
      <c r="Q12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2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29" s="205">
        <f ca="1">SUMIFS(SERVICE[ReScore], SERVICE[Employee ID], KPI[[#This Row],[Employee ID]], SERVICE[Customer Type], "&lt;&gt;Tái khám", SERVICE[Service Group], "*PHUN X*")</f>
        <v>0</v>
      </c>
      <c r="T12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29" s="355">
        <f ca="1">SUM(KPI[[#This Row],[Laser (Service)]:[Surgery (Service)]])</f>
        <v>0</v>
      </c>
      <c r="V129" s="269">
        <f ca="1">SUMIFS(SERVICE[Quantity], SERVICE[Employee ID], KPI[[#This Row],[Employee ID]], SERVICE[Surgery Type], "Đại phẫu")</f>
        <v>0</v>
      </c>
      <c r="W129" s="266">
        <f ca="1">SUMIFS(SERVICE[ReScore], SERVICE[Employee ID], KPI[[#This Row],[Employee ID]], SERVICE[Surgery Type], "Đại phẫu")</f>
        <v>0</v>
      </c>
      <c r="X129" s="269">
        <f ca="1">SUMIFS(SERVICE[Quantity], SERVICE[Employee ID], KPI[[#This Row],[Employee ID]], SERVICE[Surgery Type], IF($D$2="CN HÀ NỘI", "Tiểu phẫu"&amp;"*", "*Lầu 5*"))</f>
        <v>0</v>
      </c>
      <c r="Y129" s="266">
        <f ca="1">SUMIFS(SERVICE[ReScore], SERVICE[Employee ID], KPI[[#This Row],[Employee ID]], SERVICE[Surgery Type], IF($D$2="CN HÀ NỘI", "Tiểu phẫu"&amp;"*", "*Lầu 5*"))</f>
        <v>0</v>
      </c>
      <c r="Z129" s="269">
        <f ca="1">SUMIFS(SERVICE[Quantity], SERVICE[Employee ID], KPI[[#This Row],[Employee ID]], SERVICE[Surgery Type], IF($D$2="CN HÀ NỘI", "Tiểu phẫu"&amp;"*", "*Lầu 6*"))</f>
        <v>0</v>
      </c>
      <c r="AA129" s="384">
        <f ca="1">SUMIFS(SERVICE[ReScore], SERVICE[Employee ID], KPI[[#This Row],[Employee ID]], SERVICE[Surgery Type], IF($D$2="CN HÀ NỘI", "Tiểu phẫu"&amp;"*", "*Lầu 6*"))</f>
        <v>0</v>
      </c>
      <c r="AB129" s="384">
        <f ca="1">SUMIFS(CUSTOMER[No. Inpatient], CUSTOMER[Employee ID], KPI[[#This Row],[Employee ID]])</f>
        <v>0</v>
      </c>
    </row>
    <row r="130" spans="1:28" x14ac:dyDescent="0.25">
      <c r="A130" s="62">
        <v>120</v>
      </c>
      <c r="B130" s="62" t="str">
        <f ca="1">IFERROR(INDEX(EMPLOYEES[Employee ID], MATCH(KPI[[#This Row],[No.]], EMPLOYEES[Count_DT], 0)), "")</f>
        <v/>
      </c>
      <c r="C130" s="151" t="str">
        <f ca="1">IFERROR(INDEX(EMPLOYEES[Employee], MATCH(KPI[[#This Row],[Employee ID]], EMPLOYEES[Employee ID], 0)), "")</f>
        <v/>
      </c>
      <c r="D130" s="190" t="str">
        <f ca="1">IFERROR(INDEX(EMPLOYEES[Department], MATCH(KPI[[#This Row],[Employee ID]], EMPLOYEES[Employee ID], 0)), "")</f>
        <v/>
      </c>
      <c r="E130" s="190" t="str">
        <f ca="1">IFERROR(INDEX(EMPLOYEES[Position], MATCH(KPI[[#This Row],[Employee ID]], EMPLOYEES[Employee ID], 0)), "")</f>
        <v/>
      </c>
      <c r="F130" s="200">
        <f ca="1">SUM(KPI[[#This Row],[Surgery (On)]:[Spa (Off)]])</f>
        <v>0</v>
      </c>
      <c r="G130" s="201">
        <f ca="1">SUMIFS(SALE[ReScore], SALE[Employee ID], KPI[[#This Row],[Employee ID]], SALE[Service Implementation], "Phẫu thuật", SALE[Product Name], "&lt;&gt;Chi phí n?m l?u*") - cell_right</f>
        <v>0</v>
      </c>
      <c r="H13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0" s="202">
        <f ca="1">SUMIFS(SALE[ReScore], SALE[Employee ID], KPI[[#This Row],[Employee ID]], SALE[Service Implementation], "Laser", SALE[Product Name], "&lt;&gt;Chi phí n?m l?u*") - cell_right</f>
        <v>0</v>
      </c>
      <c r="J13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0" s="202">
        <f ca="1">SUMIFS(SALE[ReScore], SALE[Employee ID], KPI[[#This Row],[Employee ID]], SALE[Service Implementation], "Spa", SALE[Product Name], "&lt;&gt;Chi phí n?m l?u*") - cell_right</f>
        <v>0</v>
      </c>
      <c r="L13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0" s="228">
        <f ca="1">SUMIFS(SALE_PD[Paid Amount (Base)], SALE_PD[Employee ID], KPI[[#This Row],[Employee ID]], SALE_PD[Product Name], "Chi phí n?m l?u*")</f>
        <v>0</v>
      </c>
      <c r="N130" s="203">
        <f ca="1">SUMIFS(SALE_PD[Paid Amount (Base)], SALE_PD[Employee ID], KPI[[#This Row],[Employee ID]], SALE_PD[Department], KPI[[#This Row],[Department]])</f>
        <v>0</v>
      </c>
      <c r="O130" s="204">
        <f ca="1">IFERROR(SUMIFS(DENTISTRY[Paid Amount (Base)], DENTISTRY[Employee ID], KPI[[#This Row],[Employee ID]]), "")</f>
        <v>0</v>
      </c>
      <c r="P130" s="205">
        <f ca="1">SUMIFS(SERVICE[ReScore], SERVICE[Employee ID], KPI[[#This Row],[Employee ID]], SERVICE[Customer Type], "Tái khám")</f>
        <v>0</v>
      </c>
      <c r="Q13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0" s="205">
        <f ca="1">SUMIFS(SERVICE[ReScore], SERVICE[Employee ID], KPI[[#This Row],[Employee ID]], SERVICE[Customer Type], "&lt;&gt;Tái khám", SERVICE[Service Group], "*PHUN X*")</f>
        <v>0</v>
      </c>
      <c r="T13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0" s="355">
        <f ca="1">SUM(KPI[[#This Row],[Laser (Service)]:[Surgery (Service)]])</f>
        <v>0</v>
      </c>
      <c r="V130" s="269">
        <f ca="1">SUMIFS(SERVICE[Quantity], SERVICE[Employee ID], KPI[[#This Row],[Employee ID]], SERVICE[Surgery Type], "Đại phẫu")</f>
        <v>0</v>
      </c>
      <c r="W130" s="266">
        <f ca="1">SUMIFS(SERVICE[ReScore], SERVICE[Employee ID], KPI[[#This Row],[Employee ID]], SERVICE[Surgery Type], "Đại phẫu")</f>
        <v>0</v>
      </c>
      <c r="X130" s="269">
        <f ca="1">SUMIFS(SERVICE[Quantity], SERVICE[Employee ID], KPI[[#This Row],[Employee ID]], SERVICE[Surgery Type], IF($D$2="CN HÀ NỘI", "Tiểu phẫu"&amp;"*", "*Lầu 5*"))</f>
        <v>0</v>
      </c>
      <c r="Y130" s="266">
        <f ca="1">SUMIFS(SERVICE[ReScore], SERVICE[Employee ID], KPI[[#This Row],[Employee ID]], SERVICE[Surgery Type], IF($D$2="CN HÀ NỘI", "Tiểu phẫu"&amp;"*", "*Lầu 5*"))</f>
        <v>0</v>
      </c>
      <c r="Z130" s="269">
        <f ca="1">SUMIFS(SERVICE[Quantity], SERVICE[Employee ID], KPI[[#This Row],[Employee ID]], SERVICE[Surgery Type], IF($D$2="CN HÀ NỘI", "Tiểu phẫu"&amp;"*", "*Lầu 6*"))</f>
        <v>0</v>
      </c>
      <c r="AA130" s="384">
        <f ca="1">SUMIFS(SERVICE[ReScore], SERVICE[Employee ID], KPI[[#This Row],[Employee ID]], SERVICE[Surgery Type], IF($D$2="CN HÀ NỘI", "Tiểu phẫu"&amp;"*", "*Lầu 6*"))</f>
        <v>0</v>
      </c>
      <c r="AB130" s="384">
        <f ca="1">SUMIFS(CUSTOMER[No. Inpatient], CUSTOMER[Employee ID], KPI[[#This Row],[Employee ID]])</f>
        <v>0</v>
      </c>
    </row>
    <row r="131" spans="1:28" x14ac:dyDescent="0.25">
      <c r="A131" s="62">
        <v>121</v>
      </c>
      <c r="B131" s="62" t="str">
        <f ca="1">IFERROR(INDEX(EMPLOYEES[Employee ID], MATCH(KPI[[#This Row],[No.]], EMPLOYEES[Count_DT], 0)), "")</f>
        <v/>
      </c>
      <c r="C131" s="151" t="str">
        <f ca="1">IFERROR(INDEX(EMPLOYEES[Employee], MATCH(KPI[[#This Row],[Employee ID]], EMPLOYEES[Employee ID], 0)), "")</f>
        <v/>
      </c>
      <c r="D131" s="190" t="str">
        <f ca="1">IFERROR(INDEX(EMPLOYEES[Department], MATCH(KPI[[#This Row],[Employee ID]], EMPLOYEES[Employee ID], 0)), "")</f>
        <v/>
      </c>
      <c r="E131" s="190" t="str">
        <f ca="1">IFERROR(INDEX(EMPLOYEES[Position], MATCH(KPI[[#This Row],[Employee ID]], EMPLOYEES[Employee ID], 0)), "")</f>
        <v/>
      </c>
      <c r="F131" s="200">
        <f ca="1">SUM(KPI[[#This Row],[Surgery (On)]:[Spa (Off)]])</f>
        <v>0</v>
      </c>
      <c r="G131" s="201">
        <f ca="1">SUMIFS(SALE[ReScore], SALE[Employee ID], KPI[[#This Row],[Employee ID]], SALE[Service Implementation], "Phẫu thuật", SALE[Product Name], "&lt;&gt;Chi phí n?m l?u*") - cell_right</f>
        <v>0</v>
      </c>
      <c r="H13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1" s="202">
        <f ca="1">SUMIFS(SALE[ReScore], SALE[Employee ID], KPI[[#This Row],[Employee ID]], SALE[Service Implementation], "Laser", SALE[Product Name], "&lt;&gt;Chi phí n?m l?u*") - cell_right</f>
        <v>0</v>
      </c>
      <c r="J13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1" s="202">
        <f ca="1">SUMIFS(SALE[ReScore], SALE[Employee ID], KPI[[#This Row],[Employee ID]], SALE[Service Implementation], "Spa", SALE[Product Name], "&lt;&gt;Chi phí n?m l?u*") - cell_right</f>
        <v>0</v>
      </c>
      <c r="L13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1" s="228">
        <f ca="1">SUMIFS(SALE_PD[Paid Amount (Base)], SALE_PD[Employee ID], KPI[[#This Row],[Employee ID]], SALE_PD[Product Name], "Chi phí n?m l?u*")</f>
        <v>0</v>
      </c>
      <c r="N131" s="203">
        <f ca="1">SUMIFS(SALE_PD[Paid Amount (Base)], SALE_PD[Employee ID], KPI[[#This Row],[Employee ID]], SALE_PD[Department], KPI[[#This Row],[Department]])</f>
        <v>0</v>
      </c>
      <c r="O131" s="204">
        <f ca="1">IFERROR(SUMIFS(DENTISTRY[Paid Amount (Base)], DENTISTRY[Employee ID], KPI[[#This Row],[Employee ID]]), "")</f>
        <v>0</v>
      </c>
      <c r="P131" s="205">
        <f ca="1">SUMIFS(SERVICE[ReScore], SERVICE[Employee ID], KPI[[#This Row],[Employee ID]], SERVICE[Customer Type], "Tái khám")</f>
        <v>0</v>
      </c>
      <c r="Q13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1" s="205">
        <f ca="1">SUMIFS(SERVICE[ReScore], SERVICE[Employee ID], KPI[[#This Row],[Employee ID]], SERVICE[Customer Type], "&lt;&gt;Tái khám", SERVICE[Service Group], "*PHUN X*")</f>
        <v>0</v>
      </c>
      <c r="T13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1" s="355">
        <f ca="1">SUM(KPI[[#This Row],[Laser (Service)]:[Surgery (Service)]])</f>
        <v>0</v>
      </c>
      <c r="V131" s="269">
        <f ca="1">SUMIFS(SERVICE[Quantity], SERVICE[Employee ID], KPI[[#This Row],[Employee ID]], SERVICE[Surgery Type], "Đại phẫu")</f>
        <v>0</v>
      </c>
      <c r="W131" s="266">
        <f ca="1">SUMIFS(SERVICE[ReScore], SERVICE[Employee ID], KPI[[#This Row],[Employee ID]], SERVICE[Surgery Type], "Đại phẫu")</f>
        <v>0</v>
      </c>
      <c r="X131" s="269">
        <f ca="1">SUMIFS(SERVICE[Quantity], SERVICE[Employee ID], KPI[[#This Row],[Employee ID]], SERVICE[Surgery Type], IF($D$2="CN HÀ NỘI", "Tiểu phẫu"&amp;"*", "*Lầu 5*"))</f>
        <v>0</v>
      </c>
      <c r="Y131" s="266">
        <f ca="1">SUMIFS(SERVICE[ReScore], SERVICE[Employee ID], KPI[[#This Row],[Employee ID]], SERVICE[Surgery Type], IF($D$2="CN HÀ NỘI", "Tiểu phẫu"&amp;"*", "*Lầu 5*"))</f>
        <v>0</v>
      </c>
      <c r="Z131" s="269">
        <f ca="1">SUMIFS(SERVICE[Quantity], SERVICE[Employee ID], KPI[[#This Row],[Employee ID]], SERVICE[Surgery Type], IF($D$2="CN HÀ NỘI", "Tiểu phẫu"&amp;"*", "*Lầu 6*"))</f>
        <v>0</v>
      </c>
      <c r="AA131" s="384">
        <f ca="1">SUMIFS(SERVICE[ReScore], SERVICE[Employee ID], KPI[[#This Row],[Employee ID]], SERVICE[Surgery Type], IF($D$2="CN HÀ NỘI", "Tiểu phẫu"&amp;"*", "*Lầu 6*"))</f>
        <v>0</v>
      </c>
      <c r="AB131" s="384">
        <f ca="1">SUMIFS(CUSTOMER[No. Inpatient], CUSTOMER[Employee ID], KPI[[#This Row],[Employee ID]])</f>
        <v>0</v>
      </c>
    </row>
    <row r="132" spans="1:28" x14ac:dyDescent="0.25">
      <c r="A132" s="62">
        <v>122</v>
      </c>
      <c r="B132" s="62" t="str">
        <f ca="1">IFERROR(INDEX(EMPLOYEES[Employee ID], MATCH(KPI[[#This Row],[No.]], EMPLOYEES[Count_DT], 0)), "")</f>
        <v/>
      </c>
      <c r="C132" s="151" t="str">
        <f ca="1">IFERROR(INDEX(EMPLOYEES[Employee], MATCH(KPI[[#This Row],[Employee ID]], EMPLOYEES[Employee ID], 0)), "")</f>
        <v/>
      </c>
      <c r="D132" s="190" t="str">
        <f ca="1">IFERROR(INDEX(EMPLOYEES[Department], MATCH(KPI[[#This Row],[Employee ID]], EMPLOYEES[Employee ID], 0)), "")</f>
        <v/>
      </c>
      <c r="E132" s="190" t="str">
        <f ca="1">IFERROR(INDEX(EMPLOYEES[Position], MATCH(KPI[[#This Row],[Employee ID]], EMPLOYEES[Employee ID], 0)), "")</f>
        <v/>
      </c>
      <c r="F132" s="200">
        <f ca="1">SUM(KPI[[#This Row],[Surgery (On)]:[Spa (Off)]])</f>
        <v>0</v>
      </c>
      <c r="G132" s="201">
        <f ca="1">SUMIFS(SALE[ReScore], SALE[Employee ID], KPI[[#This Row],[Employee ID]], SALE[Service Implementation], "Phẫu thuật", SALE[Product Name], "&lt;&gt;Chi phí n?m l?u*") - cell_right</f>
        <v>0</v>
      </c>
      <c r="H13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2" s="202">
        <f ca="1">SUMIFS(SALE[ReScore], SALE[Employee ID], KPI[[#This Row],[Employee ID]], SALE[Service Implementation], "Laser", SALE[Product Name], "&lt;&gt;Chi phí n?m l?u*") - cell_right</f>
        <v>0</v>
      </c>
      <c r="J13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2" s="202">
        <f ca="1">SUMIFS(SALE[ReScore], SALE[Employee ID], KPI[[#This Row],[Employee ID]], SALE[Service Implementation], "Spa", SALE[Product Name], "&lt;&gt;Chi phí n?m l?u*") - cell_right</f>
        <v>0</v>
      </c>
      <c r="L13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2" s="228">
        <f ca="1">SUMIFS(SALE_PD[Paid Amount (Base)], SALE_PD[Employee ID], KPI[[#This Row],[Employee ID]], SALE_PD[Product Name], "Chi phí n?m l?u*")</f>
        <v>0</v>
      </c>
      <c r="N132" s="203">
        <f ca="1">SUMIFS(SALE_PD[Paid Amount (Base)], SALE_PD[Employee ID], KPI[[#This Row],[Employee ID]], SALE_PD[Department], KPI[[#This Row],[Department]])</f>
        <v>0</v>
      </c>
      <c r="O132" s="204">
        <f ca="1">IFERROR(SUMIFS(DENTISTRY[Paid Amount (Base)], DENTISTRY[Employee ID], KPI[[#This Row],[Employee ID]]), "")</f>
        <v>0</v>
      </c>
      <c r="P132" s="205">
        <f ca="1">SUMIFS(SERVICE[ReScore], SERVICE[Employee ID], KPI[[#This Row],[Employee ID]], SERVICE[Customer Type], "Tái khám")</f>
        <v>0</v>
      </c>
      <c r="Q13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2" s="205">
        <f ca="1">SUMIFS(SERVICE[ReScore], SERVICE[Employee ID], KPI[[#This Row],[Employee ID]], SERVICE[Customer Type], "&lt;&gt;Tái khám", SERVICE[Service Group], "*PHUN X*")</f>
        <v>0</v>
      </c>
      <c r="T13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2" s="355">
        <f ca="1">SUM(KPI[[#This Row],[Laser (Service)]:[Surgery (Service)]])</f>
        <v>0</v>
      </c>
      <c r="V132" s="269">
        <f ca="1">SUMIFS(SERVICE[Quantity], SERVICE[Employee ID], KPI[[#This Row],[Employee ID]], SERVICE[Surgery Type], "Đại phẫu")</f>
        <v>0</v>
      </c>
      <c r="W132" s="266">
        <f ca="1">SUMIFS(SERVICE[ReScore], SERVICE[Employee ID], KPI[[#This Row],[Employee ID]], SERVICE[Surgery Type], "Đại phẫu")</f>
        <v>0</v>
      </c>
      <c r="X132" s="269">
        <f ca="1">SUMIFS(SERVICE[Quantity], SERVICE[Employee ID], KPI[[#This Row],[Employee ID]], SERVICE[Surgery Type], IF($D$2="CN HÀ NỘI", "Tiểu phẫu"&amp;"*", "*Lầu 5*"))</f>
        <v>0</v>
      </c>
      <c r="Y132" s="266">
        <f ca="1">SUMIFS(SERVICE[ReScore], SERVICE[Employee ID], KPI[[#This Row],[Employee ID]], SERVICE[Surgery Type], IF($D$2="CN HÀ NỘI", "Tiểu phẫu"&amp;"*", "*Lầu 5*"))</f>
        <v>0</v>
      </c>
      <c r="Z132" s="269">
        <f ca="1">SUMIFS(SERVICE[Quantity], SERVICE[Employee ID], KPI[[#This Row],[Employee ID]], SERVICE[Surgery Type], IF($D$2="CN HÀ NỘI", "Tiểu phẫu"&amp;"*", "*Lầu 6*"))</f>
        <v>0</v>
      </c>
      <c r="AA132" s="384">
        <f ca="1">SUMIFS(SERVICE[ReScore], SERVICE[Employee ID], KPI[[#This Row],[Employee ID]], SERVICE[Surgery Type], IF($D$2="CN HÀ NỘI", "Tiểu phẫu"&amp;"*", "*Lầu 6*"))</f>
        <v>0</v>
      </c>
      <c r="AB132" s="384">
        <f ca="1">SUMIFS(CUSTOMER[No. Inpatient], CUSTOMER[Employee ID], KPI[[#This Row],[Employee ID]])</f>
        <v>0</v>
      </c>
    </row>
    <row r="133" spans="1:28" x14ac:dyDescent="0.25">
      <c r="A133" s="62">
        <v>123</v>
      </c>
      <c r="B133" s="62" t="str">
        <f ca="1">IFERROR(INDEX(EMPLOYEES[Employee ID], MATCH(KPI[[#This Row],[No.]], EMPLOYEES[Count_DT], 0)), "")</f>
        <v/>
      </c>
      <c r="C133" s="151" t="str">
        <f ca="1">IFERROR(INDEX(EMPLOYEES[Employee], MATCH(KPI[[#This Row],[Employee ID]], EMPLOYEES[Employee ID], 0)), "")</f>
        <v/>
      </c>
      <c r="D133" s="190" t="str">
        <f ca="1">IFERROR(INDEX(EMPLOYEES[Department], MATCH(KPI[[#This Row],[Employee ID]], EMPLOYEES[Employee ID], 0)), "")</f>
        <v/>
      </c>
      <c r="E133" s="190" t="str">
        <f ca="1">IFERROR(INDEX(EMPLOYEES[Position], MATCH(KPI[[#This Row],[Employee ID]], EMPLOYEES[Employee ID], 0)), "")</f>
        <v/>
      </c>
      <c r="F133" s="200">
        <f ca="1">SUM(KPI[[#This Row],[Surgery (On)]:[Spa (Off)]])</f>
        <v>0</v>
      </c>
      <c r="G133" s="201">
        <f ca="1">SUMIFS(SALE[ReScore], SALE[Employee ID], KPI[[#This Row],[Employee ID]], SALE[Service Implementation], "Phẫu thuật", SALE[Product Name], "&lt;&gt;Chi phí n?m l?u*") - cell_right</f>
        <v>0</v>
      </c>
      <c r="H13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3" s="202">
        <f ca="1">SUMIFS(SALE[ReScore], SALE[Employee ID], KPI[[#This Row],[Employee ID]], SALE[Service Implementation], "Laser", SALE[Product Name], "&lt;&gt;Chi phí n?m l?u*") - cell_right</f>
        <v>0</v>
      </c>
      <c r="J13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3" s="202">
        <f ca="1">SUMIFS(SALE[ReScore], SALE[Employee ID], KPI[[#This Row],[Employee ID]], SALE[Service Implementation], "Spa", SALE[Product Name], "&lt;&gt;Chi phí n?m l?u*") - cell_right</f>
        <v>0</v>
      </c>
      <c r="L13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3" s="228">
        <f ca="1">SUMIFS(SALE_PD[Paid Amount (Base)], SALE_PD[Employee ID], KPI[[#This Row],[Employee ID]], SALE_PD[Product Name], "Chi phí n?m l?u*")</f>
        <v>0</v>
      </c>
      <c r="N133" s="203">
        <f ca="1">SUMIFS(SALE_PD[Paid Amount (Base)], SALE_PD[Employee ID], KPI[[#This Row],[Employee ID]], SALE_PD[Department], KPI[[#This Row],[Department]])</f>
        <v>0</v>
      </c>
      <c r="O133" s="204">
        <f ca="1">IFERROR(SUMIFS(DENTISTRY[Paid Amount (Base)], DENTISTRY[Employee ID], KPI[[#This Row],[Employee ID]]), "")</f>
        <v>0</v>
      </c>
      <c r="P133" s="205">
        <f ca="1">SUMIFS(SERVICE[ReScore], SERVICE[Employee ID], KPI[[#This Row],[Employee ID]], SERVICE[Customer Type], "Tái khám")</f>
        <v>0</v>
      </c>
      <c r="Q13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3" s="205">
        <f ca="1">SUMIFS(SERVICE[ReScore], SERVICE[Employee ID], KPI[[#This Row],[Employee ID]], SERVICE[Customer Type], "&lt;&gt;Tái khám", SERVICE[Service Group], "*PHUN X*")</f>
        <v>0</v>
      </c>
      <c r="T13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3" s="355">
        <f ca="1">SUM(KPI[[#This Row],[Laser (Service)]:[Surgery (Service)]])</f>
        <v>0</v>
      </c>
      <c r="V133" s="269">
        <f ca="1">SUMIFS(SERVICE[Quantity], SERVICE[Employee ID], KPI[[#This Row],[Employee ID]], SERVICE[Surgery Type], "Đại phẫu")</f>
        <v>0</v>
      </c>
      <c r="W133" s="266">
        <f ca="1">SUMIFS(SERVICE[ReScore], SERVICE[Employee ID], KPI[[#This Row],[Employee ID]], SERVICE[Surgery Type], "Đại phẫu")</f>
        <v>0</v>
      </c>
      <c r="X133" s="269">
        <f ca="1">SUMIFS(SERVICE[Quantity], SERVICE[Employee ID], KPI[[#This Row],[Employee ID]], SERVICE[Surgery Type], IF($D$2="CN HÀ NỘI", "Tiểu phẫu"&amp;"*", "*Lầu 5*"))</f>
        <v>0</v>
      </c>
      <c r="Y133" s="266">
        <f ca="1">SUMIFS(SERVICE[ReScore], SERVICE[Employee ID], KPI[[#This Row],[Employee ID]], SERVICE[Surgery Type], IF($D$2="CN HÀ NỘI", "Tiểu phẫu"&amp;"*", "*Lầu 5*"))</f>
        <v>0</v>
      </c>
      <c r="Z133" s="269">
        <f ca="1">SUMIFS(SERVICE[Quantity], SERVICE[Employee ID], KPI[[#This Row],[Employee ID]], SERVICE[Surgery Type], IF($D$2="CN HÀ NỘI", "Tiểu phẫu"&amp;"*", "*Lầu 6*"))</f>
        <v>0</v>
      </c>
      <c r="AA133" s="384">
        <f ca="1">SUMIFS(SERVICE[ReScore], SERVICE[Employee ID], KPI[[#This Row],[Employee ID]], SERVICE[Surgery Type], IF($D$2="CN HÀ NỘI", "Tiểu phẫu"&amp;"*", "*Lầu 6*"))</f>
        <v>0</v>
      </c>
      <c r="AB133" s="384">
        <f ca="1">SUMIFS(CUSTOMER[No. Inpatient], CUSTOMER[Employee ID], KPI[[#This Row],[Employee ID]])</f>
        <v>0</v>
      </c>
    </row>
    <row r="134" spans="1:28" x14ac:dyDescent="0.25">
      <c r="A134" s="62">
        <v>124</v>
      </c>
      <c r="B134" s="62" t="str">
        <f ca="1">IFERROR(INDEX(EMPLOYEES[Employee ID], MATCH(KPI[[#This Row],[No.]], EMPLOYEES[Count_DT], 0)), "")</f>
        <v/>
      </c>
      <c r="C134" s="151" t="str">
        <f ca="1">IFERROR(INDEX(EMPLOYEES[Employee], MATCH(KPI[[#This Row],[Employee ID]], EMPLOYEES[Employee ID], 0)), "")</f>
        <v/>
      </c>
      <c r="D134" s="190" t="str">
        <f ca="1">IFERROR(INDEX(EMPLOYEES[Department], MATCH(KPI[[#This Row],[Employee ID]], EMPLOYEES[Employee ID], 0)), "")</f>
        <v/>
      </c>
      <c r="E134" s="190" t="str">
        <f ca="1">IFERROR(INDEX(EMPLOYEES[Position], MATCH(KPI[[#This Row],[Employee ID]], EMPLOYEES[Employee ID], 0)), "")</f>
        <v/>
      </c>
      <c r="F134" s="200">
        <f ca="1">SUM(KPI[[#This Row],[Surgery (On)]:[Spa (Off)]])</f>
        <v>0</v>
      </c>
      <c r="G134" s="201">
        <f ca="1">SUMIFS(SALE[ReScore], SALE[Employee ID], KPI[[#This Row],[Employee ID]], SALE[Service Implementation], "Phẫu thuật", SALE[Product Name], "&lt;&gt;Chi phí n?m l?u*") - cell_right</f>
        <v>0</v>
      </c>
      <c r="H13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4" s="202">
        <f ca="1">SUMIFS(SALE[ReScore], SALE[Employee ID], KPI[[#This Row],[Employee ID]], SALE[Service Implementation], "Laser", SALE[Product Name], "&lt;&gt;Chi phí n?m l?u*") - cell_right</f>
        <v>0</v>
      </c>
      <c r="J13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4" s="202">
        <f ca="1">SUMIFS(SALE[ReScore], SALE[Employee ID], KPI[[#This Row],[Employee ID]], SALE[Service Implementation], "Spa", SALE[Product Name], "&lt;&gt;Chi phí n?m l?u*") - cell_right</f>
        <v>0</v>
      </c>
      <c r="L13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4" s="228">
        <f ca="1">SUMIFS(SALE_PD[Paid Amount (Base)], SALE_PD[Employee ID], KPI[[#This Row],[Employee ID]], SALE_PD[Product Name], "Chi phí n?m l?u*")</f>
        <v>0</v>
      </c>
      <c r="N134" s="203">
        <f ca="1">SUMIFS(SALE_PD[Paid Amount (Base)], SALE_PD[Employee ID], KPI[[#This Row],[Employee ID]], SALE_PD[Department], KPI[[#This Row],[Department]])</f>
        <v>0</v>
      </c>
      <c r="O134" s="204">
        <f ca="1">IFERROR(SUMIFS(DENTISTRY[Paid Amount (Base)], DENTISTRY[Employee ID], KPI[[#This Row],[Employee ID]]), "")</f>
        <v>0</v>
      </c>
      <c r="P134" s="205">
        <f ca="1">SUMIFS(SERVICE[ReScore], SERVICE[Employee ID], KPI[[#This Row],[Employee ID]], SERVICE[Customer Type], "Tái khám")</f>
        <v>0</v>
      </c>
      <c r="Q13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4" s="205">
        <f ca="1">SUMIFS(SERVICE[ReScore], SERVICE[Employee ID], KPI[[#This Row],[Employee ID]], SERVICE[Customer Type], "&lt;&gt;Tái khám", SERVICE[Service Group], "*PHUN X*")</f>
        <v>0</v>
      </c>
      <c r="T13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4" s="355">
        <f ca="1">SUM(KPI[[#This Row],[Laser (Service)]:[Surgery (Service)]])</f>
        <v>0</v>
      </c>
      <c r="V134" s="269">
        <f ca="1">SUMIFS(SERVICE[Quantity], SERVICE[Employee ID], KPI[[#This Row],[Employee ID]], SERVICE[Surgery Type], "Đại phẫu")</f>
        <v>0</v>
      </c>
      <c r="W134" s="266">
        <f ca="1">SUMIFS(SERVICE[ReScore], SERVICE[Employee ID], KPI[[#This Row],[Employee ID]], SERVICE[Surgery Type], "Đại phẫu")</f>
        <v>0</v>
      </c>
      <c r="X134" s="269">
        <f ca="1">SUMIFS(SERVICE[Quantity], SERVICE[Employee ID], KPI[[#This Row],[Employee ID]], SERVICE[Surgery Type], IF($D$2="CN HÀ NỘI", "Tiểu phẫu"&amp;"*", "*Lầu 5*"))</f>
        <v>0</v>
      </c>
      <c r="Y134" s="266">
        <f ca="1">SUMIFS(SERVICE[ReScore], SERVICE[Employee ID], KPI[[#This Row],[Employee ID]], SERVICE[Surgery Type], IF($D$2="CN HÀ NỘI", "Tiểu phẫu"&amp;"*", "*Lầu 5*"))</f>
        <v>0</v>
      </c>
      <c r="Z134" s="269">
        <f ca="1">SUMIFS(SERVICE[Quantity], SERVICE[Employee ID], KPI[[#This Row],[Employee ID]], SERVICE[Surgery Type], IF($D$2="CN HÀ NỘI", "Tiểu phẫu"&amp;"*", "*Lầu 6*"))</f>
        <v>0</v>
      </c>
      <c r="AA134" s="384">
        <f ca="1">SUMIFS(SERVICE[ReScore], SERVICE[Employee ID], KPI[[#This Row],[Employee ID]], SERVICE[Surgery Type], IF($D$2="CN HÀ NỘI", "Tiểu phẫu"&amp;"*", "*Lầu 6*"))</f>
        <v>0</v>
      </c>
      <c r="AB134" s="384">
        <f ca="1">SUMIFS(CUSTOMER[No. Inpatient], CUSTOMER[Employee ID], KPI[[#This Row],[Employee ID]])</f>
        <v>0</v>
      </c>
    </row>
    <row r="135" spans="1:28" x14ac:dyDescent="0.25">
      <c r="A135" s="62">
        <v>125</v>
      </c>
      <c r="B135" s="62" t="str">
        <f ca="1">IFERROR(INDEX(EMPLOYEES[Employee ID], MATCH(KPI[[#This Row],[No.]], EMPLOYEES[Count_DT], 0)), "")</f>
        <v/>
      </c>
      <c r="C135" s="151" t="str">
        <f ca="1">IFERROR(INDEX(EMPLOYEES[Employee], MATCH(KPI[[#This Row],[Employee ID]], EMPLOYEES[Employee ID], 0)), "")</f>
        <v/>
      </c>
      <c r="D135" s="190" t="str">
        <f ca="1">IFERROR(INDEX(EMPLOYEES[Department], MATCH(KPI[[#This Row],[Employee ID]], EMPLOYEES[Employee ID], 0)), "")</f>
        <v/>
      </c>
      <c r="E135" s="190" t="str">
        <f ca="1">IFERROR(INDEX(EMPLOYEES[Position], MATCH(KPI[[#This Row],[Employee ID]], EMPLOYEES[Employee ID], 0)), "")</f>
        <v/>
      </c>
      <c r="F135" s="200">
        <f ca="1">SUM(KPI[[#This Row],[Surgery (On)]:[Spa (Off)]])</f>
        <v>0</v>
      </c>
      <c r="G135" s="201">
        <f ca="1">SUMIFS(SALE[ReScore], SALE[Employee ID], KPI[[#This Row],[Employee ID]], SALE[Service Implementation], "Phẫu thuật", SALE[Product Name], "&lt;&gt;Chi phí n?m l?u*") - cell_right</f>
        <v>0</v>
      </c>
      <c r="H13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5" s="202">
        <f ca="1">SUMIFS(SALE[ReScore], SALE[Employee ID], KPI[[#This Row],[Employee ID]], SALE[Service Implementation], "Laser", SALE[Product Name], "&lt;&gt;Chi phí n?m l?u*") - cell_right</f>
        <v>0</v>
      </c>
      <c r="J13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5" s="202">
        <f ca="1">SUMIFS(SALE[ReScore], SALE[Employee ID], KPI[[#This Row],[Employee ID]], SALE[Service Implementation], "Spa", SALE[Product Name], "&lt;&gt;Chi phí n?m l?u*") - cell_right</f>
        <v>0</v>
      </c>
      <c r="L13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5" s="228">
        <f ca="1">SUMIFS(SALE_PD[Paid Amount (Base)], SALE_PD[Employee ID], KPI[[#This Row],[Employee ID]], SALE_PD[Product Name], "Chi phí n?m l?u*")</f>
        <v>0</v>
      </c>
      <c r="N135" s="203">
        <f ca="1">SUMIFS(SALE_PD[Paid Amount (Base)], SALE_PD[Employee ID], KPI[[#This Row],[Employee ID]], SALE_PD[Department], KPI[[#This Row],[Department]])</f>
        <v>0</v>
      </c>
      <c r="O135" s="204">
        <f ca="1">IFERROR(SUMIFS(DENTISTRY[Paid Amount (Base)], DENTISTRY[Employee ID], KPI[[#This Row],[Employee ID]]), "")</f>
        <v>0</v>
      </c>
      <c r="P135" s="205">
        <f ca="1">SUMIFS(SERVICE[ReScore], SERVICE[Employee ID], KPI[[#This Row],[Employee ID]], SERVICE[Customer Type], "Tái khám")</f>
        <v>0</v>
      </c>
      <c r="Q13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5" s="205">
        <f ca="1">SUMIFS(SERVICE[ReScore], SERVICE[Employee ID], KPI[[#This Row],[Employee ID]], SERVICE[Customer Type], "&lt;&gt;Tái khám", SERVICE[Service Group], "*PHUN X*")</f>
        <v>0</v>
      </c>
      <c r="T13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5" s="355">
        <f ca="1">SUM(KPI[[#This Row],[Laser (Service)]:[Surgery (Service)]])</f>
        <v>0</v>
      </c>
      <c r="V135" s="269">
        <f ca="1">SUMIFS(SERVICE[Quantity], SERVICE[Employee ID], KPI[[#This Row],[Employee ID]], SERVICE[Surgery Type], "Đại phẫu")</f>
        <v>0</v>
      </c>
      <c r="W135" s="266">
        <f ca="1">SUMIFS(SERVICE[ReScore], SERVICE[Employee ID], KPI[[#This Row],[Employee ID]], SERVICE[Surgery Type], "Đại phẫu")</f>
        <v>0</v>
      </c>
      <c r="X135" s="269">
        <f ca="1">SUMIFS(SERVICE[Quantity], SERVICE[Employee ID], KPI[[#This Row],[Employee ID]], SERVICE[Surgery Type], IF($D$2="CN HÀ NỘI", "Tiểu phẫu"&amp;"*", "*Lầu 5*"))</f>
        <v>0</v>
      </c>
      <c r="Y135" s="266">
        <f ca="1">SUMIFS(SERVICE[ReScore], SERVICE[Employee ID], KPI[[#This Row],[Employee ID]], SERVICE[Surgery Type], IF($D$2="CN HÀ NỘI", "Tiểu phẫu"&amp;"*", "*Lầu 5*"))</f>
        <v>0</v>
      </c>
      <c r="Z135" s="269">
        <f ca="1">SUMIFS(SERVICE[Quantity], SERVICE[Employee ID], KPI[[#This Row],[Employee ID]], SERVICE[Surgery Type], IF($D$2="CN HÀ NỘI", "Tiểu phẫu"&amp;"*", "*Lầu 6*"))</f>
        <v>0</v>
      </c>
      <c r="AA135" s="384">
        <f ca="1">SUMIFS(SERVICE[ReScore], SERVICE[Employee ID], KPI[[#This Row],[Employee ID]], SERVICE[Surgery Type], IF($D$2="CN HÀ NỘI", "Tiểu phẫu"&amp;"*", "*Lầu 6*"))</f>
        <v>0</v>
      </c>
      <c r="AB135" s="384">
        <f ca="1">SUMIFS(CUSTOMER[No. Inpatient], CUSTOMER[Employee ID], KPI[[#This Row],[Employee ID]])</f>
        <v>0</v>
      </c>
    </row>
    <row r="136" spans="1:28" x14ac:dyDescent="0.25">
      <c r="A136" s="62">
        <v>126</v>
      </c>
      <c r="B136" s="62" t="str">
        <f ca="1">IFERROR(INDEX(EMPLOYEES[Employee ID], MATCH(KPI[[#This Row],[No.]], EMPLOYEES[Count_DT], 0)), "")</f>
        <v/>
      </c>
      <c r="C136" s="151" t="str">
        <f ca="1">IFERROR(INDEX(EMPLOYEES[Employee], MATCH(KPI[[#This Row],[Employee ID]], EMPLOYEES[Employee ID], 0)), "")</f>
        <v/>
      </c>
      <c r="D136" s="190" t="str">
        <f ca="1">IFERROR(INDEX(EMPLOYEES[Department], MATCH(KPI[[#This Row],[Employee ID]], EMPLOYEES[Employee ID], 0)), "")</f>
        <v/>
      </c>
      <c r="E136" s="190" t="str">
        <f ca="1">IFERROR(INDEX(EMPLOYEES[Position], MATCH(KPI[[#This Row],[Employee ID]], EMPLOYEES[Employee ID], 0)), "")</f>
        <v/>
      </c>
      <c r="F136" s="200">
        <f ca="1">SUM(KPI[[#This Row],[Surgery (On)]:[Spa (Off)]])</f>
        <v>0</v>
      </c>
      <c r="G136" s="201">
        <f ca="1">SUMIFS(SALE[ReScore], SALE[Employee ID], KPI[[#This Row],[Employee ID]], SALE[Service Implementation], "Phẫu thuật", SALE[Product Name], "&lt;&gt;Chi phí n?m l?u*") - cell_right</f>
        <v>0</v>
      </c>
      <c r="H13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6" s="202">
        <f ca="1">SUMIFS(SALE[ReScore], SALE[Employee ID], KPI[[#This Row],[Employee ID]], SALE[Service Implementation], "Laser", SALE[Product Name], "&lt;&gt;Chi phí n?m l?u*") - cell_right</f>
        <v>0</v>
      </c>
      <c r="J13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6" s="202">
        <f ca="1">SUMIFS(SALE[ReScore], SALE[Employee ID], KPI[[#This Row],[Employee ID]], SALE[Service Implementation], "Spa", SALE[Product Name], "&lt;&gt;Chi phí n?m l?u*") - cell_right</f>
        <v>0</v>
      </c>
      <c r="L13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6" s="228">
        <f ca="1">SUMIFS(SALE_PD[Paid Amount (Base)], SALE_PD[Employee ID], KPI[[#This Row],[Employee ID]], SALE_PD[Product Name], "Chi phí n?m l?u*")</f>
        <v>0</v>
      </c>
      <c r="N136" s="203">
        <f ca="1">SUMIFS(SALE_PD[Paid Amount (Base)], SALE_PD[Employee ID], KPI[[#This Row],[Employee ID]], SALE_PD[Department], KPI[[#This Row],[Department]])</f>
        <v>0</v>
      </c>
      <c r="O136" s="204">
        <f ca="1">IFERROR(SUMIFS(DENTISTRY[Paid Amount (Base)], DENTISTRY[Employee ID], KPI[[#This Row],[Employee ID]]), "")</f>
        <v>0</v>
      </c>
      <c r="P136" s="205">
        <f ca="1">SUMIFS(SERVICE[ReScore], SERVICE[Employee ID], KPI[[#This Row],[Employee ID]], SERVICE[Customer Type], "Tái khám")</f>
        <v>0</v>
      </c>
      <c r="Q13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6" s="205">
        <f ca="1">SUMIFS(SERVICE[ReScore], SERVICE[Employee ID], KPI[[#This Row],[Employee ID]], SERVICE[Customer Type], "&lt;&gt;Tái khám", SERVICE[Service Group], "*PHUN X*")</f>
        <v>0</v>
      </c>
      <c r="T13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6" s="355">
        <f ca="1">SUM(KPI[[#This Row],[Laser (Service)]:[Surgery (Service)]])</f>
        <v>0</v>
      </c>
      <c r="V136" s="269">
        <f ca="1">SUMIFS(SERVICE[Quantity], SERVICE[Employee ID], KPI[[#This Row],[Employee ID]], SERVICE[Surgery Type], "Đại phẫu")</f>
        <v>0</v>
      </c>
      <c r="W136" s="266">
        <f ca="1">SUMIFS(SERVICE[ReScore], SERVICE[Employee ID], KPI[[#This Row],[Employee ID]], SERVICE[Surgery Type], "Đại phẫu")</f>
        <v>0</v>
      </c>
      <c r="X136" s="269">
        <f ca="1">SUMIFS(SERVICE[Quantity], SERVICE[Employee ID], KPI[[#This Row],[Employee ID]], SERVICE[Surgery Type], IF($D$2="CN HÀ NỘI", "Tiểu phẫu"&amp;"*", "*Lầu 5*"))</f>
        <v>0</v>
      </c>
      <c r="Y136" s="266">
        <f ca="1">SUMIFS(SERVICE[ReScore], SERVICE[Employee ID], KPI[[#This Row],[Employee ID]], SERVICE[Surgery Type], IF($D$2="CN HÀ NỘI", "Tiểu phẫu"&amp;"*", "*Lầu 5*"))</f>
        <v>0</v>
      </c>
      <c r="Z136" s="269">
        <f ca="1">SUMIFS(SERVICE[Quantity], SERVICE[Employee ID], KPI[[#This Row],[Employee ID]], SERVICE[Surgery Type], IF($D$2="CN HÀ NỘI", "Tiểu phẫu"&amp;"*", "*Lầu 6*"))</f>
        <v>0</v>
      </c>
      <c r="AA136" s="384">
        <f ca="1">SUMIFS(SERVICE[ReScore], SERVICE[Employee ID], KPI[[#This Row],[Employee ID]], SERVICE[Surgery Type], IF($D$2="CN HÀ NỘI", "Tiểu phẫu"&amp;"*", "*Lầu 6*"))</f>
        <v>0</v>
      </c>
      <c r="AB136" s="384">
        <f ca="1">SUMIFS(CUSTOMER[No. Inpatient], CUSTOMER[Employee ID], KPI[[#This Row],[Employee ID]])</f>
        <v>0</v>
      </c>
    </row>
    <row r="137" spans="1:28" x14ac:dyDescent="0.25">
      <c r="A137" s="62">
        <v>127</v>
      </c>
      <c r="B137" s="62" t="str">
        <f ca="1">IFERROR(INDEX(EMPLOYEES[Employee ID], MATCH(KPI[[#This Row],[No.]], EMPLOYEES[Count_DT], 0)), "")</f>
        <v/>
      </c>
      <c r="C137" s="151" t="str">
        <f ca="1">IFERROR(INDEX(EMPLOYEES[Employee], MATCH(KPI[[#This Row],[Employee ID]], EMPLOYEES[Employee ID], 0)), "")</f>
        <v/>
      </c>
      <c r="D137" s="190" t="str">
        <f ca="1">IFERROR(INDEX(EMPLOYEES[Department], MATCH(KPI[[#This Row],[Employee ID]], EMPLOYEES[Employee ID], 0)), "")</f>
        <v/>
      </c>
      <c r="E137" s="190" t="str">
        <f ca="1">IFERROR(INDEX(EMPLOYEES[Position], MATCH(KPI[[#This Row],[Employee ID]], EMPLOYEES[Employee ID], 0)), "")</f>
        <v/>
      </c>
      <c r="F137" s="200">
        <f ca="1">SUM(KPI[[#This Row],[Surgery (On)]:[Spa (Off)]])</f>
        <v>0</v>
      </c>
      <c r="G137" s="201">
        <f ca="1">SUMIFS(SALE[ReScore], SALE[Employee ID], KPI[[#This Row],[Employee ID]], SALE[Service Implementation], "Phẫu thuật", SALE[Product Name], "&lt;&gt;Chi phí n?m l?u*") - cell_right</f>
        <v>0</v>
      </c>
      <c r="H13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7" s="202">
        <f ca="1">SUMIFS(SALE[ReScore], SALE[Employee ID], KPI[[#This Row],[Employee ID]], SALE[Service Implementation], "Laser", SALE[Product Name], "&lt;&gt;Chi phí n?m l?u*") - cell_right</f>
        <v>0</v>
      </c>
      <c r="J13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7" s="202">
        <f ca="1">SUMIFS(SALE[ReScore], SALE[Employee ID], KPI[[#This Row],[Employee ID]], SALE[Service Implementation], "Spa", SALE[Product Name], "&lt;&gt;Chi phí n?m l?u*") - cell_right</f>
        <v>0</v>
      </c>
      <c r="L13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7" s="228">
        <f ca="1">SUMIFS(SALE_PD[Paid Amount (Base)], SALE_PD[Employee ID], KPI[[#This Row],[Employee ID]], SALE_PD[Product Name], "Chi phí n?m l?u*")</f>
        <v>0</v>
      </c>
      <c r="N137" s="203">
        <f ca="1">SUMIFS(SALE_PD[Paid Amount (Base)], SALE_PD[Employee ID], KPI[[#This Row],[Employee ID]], SALE_PD[Department], KPI[[#This Row],[Department]])</f>
        <v>0</v>
      </c>
      <c r="O137" s="204">
        <f ca="1">IFERROR(SUMIFS(DENTISTRY[Paid Amount (Base)], DENTISTRY[Employee ID], KPI[[#This Row],[Employee ID]]), "")</f>
        <v>0</v>
      </c>
      <c r="P137" s="205">
        <f ca="1">SUMIFS(SERVICE[ReScore], SERVICE[Employee ID], KPI[[#This Row],[Employee ID]], SERVICE[Customer Type], "Tái khám")</f>
        <v>0</v>
      </c>
      <c r="Q13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7" s="205">
        <f ca="1">SUMIFS(SERVICE[ReScore], SERVICE[Employee ID], KPI[[#This Row],[Employee ID]], SERVICE[Customer Type], "&lt;&gt;Tái khám", SERVICE[Service Group], "*PHUN X*")</f>
        <v>0</v>
      </c>
      <c r="T13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7" s="355">
        <f ca="1">SUM(KPI[[#This Row],[Laser (Service)]:[Surgery (Service)]])</f>
        <v>0</v>
      </c>
      <c r="V137" s="269">
        <f ca="1">SUMIFS(SERVICE[Quantity], SERVICE[Employee ID], KPI[[#This Row],[Employee ID]], SERVICE[Surgery Type], "Đại phẫu")</f>
        <v>0</v>
      </c>
      <c r="W137" s="266">
        <f ca="1">SUMIFS(SERVICE[ReScore], SERVICE[Employee ID], KPI[[#This Row],[Employee ID]], SERVICE[Surgery Type], "Đại phẫu")</f>
        <v>0</v>
      </c>
      <c r="X137" s="269">
        <f ca="1">SUMIFS(SERVICE[Quantity], SERVICE[Employee ID], KPI[[#This Row],[Employee ID]], SERVICE[Surgery Type], IF($D$2="CN HÀ NỘI", "Tiểu phẫu"&amp;"*", "*Lầu 5*"))</f>
        <v>0</v>
      </c>
      <c r="Y137" s="266">
        <f ca="1">SUMIFS(SERVICE[ReScore], SERVICE[Employee ID], KPI[[#This Row],[Employee ID]], SERVICE[Surgery Type], IF($D$2="CN HÀ NỘI", "Tiểu phẫu"&amp;"*", "*Lầu 5*"))</f>
        <v>0</v>
      </c>
      <c r="Z137" s="269">
        <f ca="1">SUMIFS(SERVICE[Quantity], SERVICE[Employee ID], KPI[[#This Row],[Employee ID]], SERVICE[Surgery Type], IF($D$2="CN HÀ NỘI", "Tiểu phẫu"&amp;"*", "*Lầu 6*"))</f>
        <v>0</v>
      </c>
      <c r="AA137" s="384">
        <f ca="1">SUMIFS(SERVICE[ReScore], SERVICE[Employee ID], KPI[[#This Row],[Employee ID]], SERVICE[Surgery Type], IF($D$2="CN HÀ NỘI", "Tiểu phẫu"&amp;"*", "*Lầu 6*"))</f>
        <v>0</v>
      </c>
      <c r="AB137" s="384">
        <f ca="1">SUMIFS(CUSTOMER[No. Inpatient], CUSTOMER[Employee ID], KPI[[#This Row],[Employee ID]])</f>
        <v>0</v>
      </c>
    </row>
    <row r="138" spans="1:28" x14ac:dyDescent="0.25">
      <c r="A138" s="62">
        <v>128</v>
      </c>
      <c r="B138" s="62" t="str">
        <f ca="1">IFERROR(INDEX(EMPLOYEES[Employee ID], MATCH(KPI[[#This Row],[No.]], EMPLOYEES[Count_DT], 0)), "")</f>
        <v/>
      </c>
      <c r="C138" s="151" t="str">
        <f ca="1">IFERROR(INDEX(EMPLOYEES[Employee], MATCH(KPI[[#This Row],[Employee ID]], EMPLOYEES[Employee ID], 0)), "")</f>
        <v/>
      </c>
      <c r="D138" s="190" t="str">
        <f ca="1">IFERROR(INDEX(EMPLOYEES[Department], MATCH(KPI[[#This Row],[Employee ID]], EMPLOYEES[Employee ID], 0)), "")</f>
        <v/>
      </c>
      <c r="E138" s="190" t="str">
        <f ca="1">IFERROR(INDEX(EMPLOYEES[Position], MATCH(KPI[[#This Row],[Employee ID]], EMPLOYEES[Employee ID], 0)), "")</f>
        <v/>
      </c>
      <c r="F138" s="200">
        <f ca="1">SUM(KPI[[#This Row],[Surgery (On)]:[Spa (Off)]])</f>
        <v>0</v>
      </c>
      <c r="G138" s="201">
        <f ca="1">SUMIFS(SALE[ReScore], SALE[Employee ID], KPI[[#This Row],[Employee ID]], SALE[Service Implementation], "Phẫu thuật", SALE[Product Name], "&lt;&gt;Chi phí n?m l?u*") - cell_right</f>
        <v>0</v>
      </c>
      <c r="H13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8" s="202">
        <f ca="1">SUMIFS(SALE[ReScore], SALE[Employee ID], KPI[[#This Row],[Employee ID]], SALE[Service Implementation], "Laser", SALE[Product Name], "&lt;&gt;Chi phí n?m l?u*") - cell_right</f>
        <v>0</v>
      </c>
      <c r="J13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8" s="202">
        <f ca="1">SUMIFS(SALE[ReScore], SALE[Employee ID], KPI[[#This Row],[Employee ID]], SALE[Service Implementation], "Spa", SALE[Product Name], "&lt;&gt;Chi phí n?m l?u*") - cell_right</f>
        <v>0</v>
      </c>
      <c r="L13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8" s="228">
        <f ca="1">SUMIFS(SALE_PD[Paid Amount (Base)], SALE_PD[Employee ID], KPI[[#This Row],[Employee ID]], SALE_PD[Product Name], "Chi phí n?m l?u*")</f>
        <v>0</v>
      </c>
      <c r="N138" s="203">
        <f ca="1">SUMIFS(SALE_PD[Paid Amount (Base)], SALE_PD[Employee ID], KPI[[#This Row],[Employee ID]], SALE_PD[Department], KPI[[#This Row],[Department]])</f>
        <v>0</v>
      </c>
      <c r="O138" s="204">
        <f ca="1">IFERROR(SUMIFS(DENTISTRY[Paid Amount (Base)], DENTISTRY[Employee ID], KPI[[#This Row],[Employee ID]]), "")</f>
        <v>0</v>
      </c>
      <c r="P138" s="205">
        <f ca="1">SUMIFS(SERVICE[ReScore], SERVICE[Employee ID], KPI[[#This Row],[Employee ID]], SERVICE[Customer Type], "Tái khám")</f>
        <v>0</v>
      </c>
      <c r="Q13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8" s="205">
        <f ca="1">SUMIFS(SERVICE[ReScore], SERVICE[Employee ID], KPI[[#This Row],[Employee ID]], SERVICE[Customer Type], "&lt;&gt;Tái khám", SERVICE[Service Group], "*PHUN X*")</f>
        <v>0</v>
      </c>
      <c r="T13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8" s="355">
        <f ca="1">SUM(KPI[[#This Row],[Laser (Service)]:[Surgery (Service)]])</f>
        <v>0</v>
      </c>
      <c r="V138" s="269">
        <f ca="1">SUMIFS(SERVICE[Quantity], SERVICE[Employee ID], KPI[[#This Row],[Employee ID]], SERVICE[Surgery Type], "Đại phẫu")</f>
        <v>0</v>
      </c>
      <c r="W138" s="266">
        <f ca="1">SUMIFS(SERVICE[ReScore], SERVICE[Employee ID], KPI[[#This Row],[Employee ID]], SERVICE[Surgery Type], "Đại phẫu")</f>
        <v>0</v>
      </c>
      <c r="X138" s="269">
        <f ca="1">SUMIFS(SERVICE[Quantity], SERVICE[Employee ID], KPI[[#This Row],[Employee ID]], SERVICE[Surgery Type], IF($D$2="CN HÀ NỘI", "Tiểu phẫu"&amp;"*", "*Lầu 5*"))</f>
        <v>0</v>
      </c>
      <c r="Y138" s="266">
        <f ca="1">SUMIFS(SERVICE[ReScore], SERVICE[Employee ID], KPI[[#This Row],[Employee ID]], SERVICE[Surgery Type], IF($D$2="CN HÀ NỘI", "Tiểu phẫu"&amp;"*", "*Lầu 5*"))</f>
        <v>0</v>
      </c>
      <c r="Z138" s="269">
        <f ca="1">SUMIFS(SERVICE[Quantity], SERVICE[Employee ID], KPI[[#This Row],[Employee ID]], SERVICE[Surgery Type], IF($D$2="CN HÀ NỘI", "Tiểu phẫu"&amp;"*", "*Lầu 6*"))</f>
        <v>0</v>
      </c>
      <c r="AA138" s="384">
        <f ca="1">SUMIFS(SERVICE[ReScore], SERVICE[Employee ID], KPI[[#This Row],[Employee ID]], SERVICE[Surgery Type], IF($D$2="CN HÀ NỘI", "Tiểu phẫu"&amp;"*", "*Lầu 6*"))</f>
        <v>0</v>
      </c>
      <c r="AB138" s="384">
        <f ca="1">SUMIFS(CUSTOMER[No. Inpatient], CUSTOMER[Employee ID], KPI[[#This Row],[Employee ID]])</f>
        <v>0</v>
      </c>
    </row>
    <row r="139" spans="1:28" x14ac:dyDescent="0.25">
      <c r="A139" s="62">
        <v>129</v>
      </c>
      <c r="B139" s="62" t="str">
        <f ca="1">IFERROR(INDEX(EMPLOYEES[Employee ID], MATCH(KPI[[#This Row],[No.]], EMPLOYEES[Count_DT], 0)), "")</f>
        <v/>
      </c>
      <c r="C139" s="151" t="str">
        <f ca="1">IFERROR(INDEX(EMPLOYEES[Employee], MATCH(KPI[[#This Row],[Employee ID]], EMPLOYEES[Employee ID], 0)), "")</f>
        <v/>
      </c>
      <c r="D139" s="190" t="str">
        <f ca="1">IFERROR(INDEX(EMPLOYEES[Department], MATCH(KPI[[#This Row],[Employee ID]], EMPLOYEES[Employee ID], 0)), "")</f>
        <v/>
      </c>
      <c r="E139" s="190" t="str">
        <f ca="1">IFERROR(INDEX(EMPLOYEES[Position], MATCH(KPI[[#This Row],[Employee ID]], EMPLOYEES[Employee ID], 0)), "")</f>
        <v/>
      </c>
      <c r="F139" s="200">
        <f ca="1">SUM(KPI[[#This Row],[Surgery (On)]:[Spa (Off)]])</f>
        <v>0</v>
      </c>
      <c r="G139" s="201">
        <f ca="1">SUMIFS(SALE[ReScore], SALE[Employee ID], KPI[[#This Row],[Employee ID]], SALE[Service Implementation], "Phẫu thuật", SALE[Product Name], "&lt;&gt;Chi phí n?m l?u*") - cell_right</f>
        <v>0</v>
      </c>
      <c r="H13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39" s="202">
        <f ca="1">SUMIFS(SALE[ReScore], SALE[Employee ID], KPI[[#This Row],[Employee ID]], SALE[Service Implementation], "Laser", SALE[Product Name], "&lt;&gt;Chi phí n?m l?u*") - cell_right</f>
        <v>0</v>
      </c>
      <c r="J13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39" s="202">
        <f ca="1">SUMIFS(SALE[ReScore], SALE[Employee ID], KPI[[#This Row],[Employee ID]], SALE[Service Implementation], "Spa", SALE[Product Name], "&lt;&gt;Chi phí n?m l?u*") - cell_right</f>
        <v>0</v>
      </c>
      <c r="L13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39" s="228">
        <f ca="1">SUMIFS(SALE_PD[Paid Amount (Base)], SALE_PD[Employee ID], KPI[[#This Row],[Employee ID]], SALE_PD[Product Name], "Chi phí n?m l?u*")</f>
        <v>0</v>
      </c>
      <c r="N139" s="203">
        <f ca="1">SUMIFS(SALE_PD[Paid Amount (Base)], SALE_PD[Employee ID], KPI[[#This Row],[Employee ID]], SALE_PD[Department], KPI[[#This Row],[Department]])</f>
        <v>0</v>
      </c>
      <c r="O139" s="204">
        <f ca="1">IFERROR(SUMIFS(DENTISTRY[Paid Amount (Base)], DENTISTRY[Employee ID], KPI[[#This Row],[Employee ID]]), "")</f>
        <v>0</v>
      </c>
      <c r="P139" s="205">
        <f ca="1">SUMIFS(SERVICE[ReScore], SERVICE[Employee ID], KPI[[#This Row],[Employee ID]], SERVICE[Customer Type], "Tái khám")</f>
        <v>0</v>
      </c>
      <c r="Q13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3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39" s="205">
        <f ca="1">SUMIFS(SERVICE[ReScore], SERVICE[Employee ID], KPI[[#This Row],[Employee ID]], SERVICE[Customer Type], "&lt;&gt;Tái khám", SERVICE[Service Group], "*PHUN X*")</f>
        <v>0</v>
      </c>
      <c r="T13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39" s="355">
        <f ca="1">SUM(KPI[[#This Row],[Laser (Service)]:[Surgery (Service)]])</f>
        <v>0</v>
      </c>
      <c r="V139" s="269">
        <f ca="1">SUMIFS(SERVICE[Quantity], SERVICE[Employee ID], KPI[[#This Row],[Employee ID]], SERVICE[Surgery Type], "Đại phẫu")</f>
        <v>0</v>
      </c>
      <c r="W139" s="266">
        <f ca="1">SUMIFS(SERVICE[ReScore], SERVICE[Employee ID], KPI[[#This Row],[Employee ID]], SERVICE[Surgery Type], "Đại phẫu")</f>
        <v>0</v>
      </c>
      <c r="X139" s="269">
        <f ca="1">SUMIFS(SERVICE[Quantity], SERVICE[Employee ID], KPI[[#This Row],[Employee ID]], SERVICE[Surgery Type], IF($D$2="CN HÀ NỘI", "Tiểu phẫu"&amp;"*", "*Lầu 5*"))</f>
        <v>0</v>
      </c>
      <c r="Y139" s="266">
        <f ca="1">SUMIFS(SERVICE[ReScore], SERVICE[Employee ID], KPI[[#This Row],[Employee ID]], SERVICE[Surgery Type], IF($D$2="CN HÀ NỘI", "Tiểu phẫu"&amp;"*", "*Lầu 5*"))</f>
        <v>0</v>
      </c>
      <c r="Z139" s="269">
        <f ca="1">SUMIFS(SERVICE[Quantity], SERVICE[Employee ID], KPI[[#This Row],[Employee ID]], SERVICE[Surgery Type], IF($D$2="CN HÀ NỘI", "Tiểu phẫu"&amp;"*", "*Lầu 6*"))</f>
        <v>0</v>
      </c>
      <c r="AA139" s="384">
        <f ca="1">SUMIFS(SERVICE[ReScore], SERVICE[Employee ID], KPI[[#This Row],[Employee ID]], SERVICE[Surgery Type], IF($D$2="CN HÀ NỘI", "Tiểu phẫu"&amp;"*", "*Lầu 6*"))</f>
        <v>0</v>
      </c>
      <c r="AB139" s="384">
        <f ca="1">SUMIFS(CUSTOMER[No. Inpatient], CUSTOMER[Employee ID], KPI[[#This Row],[Employee ID]])</f>
        <v>0</v>
      </c>
    </row>
    <row r="140" spans="1:28" x14ac:dyDescent="0.25">
      <c r="A140" s="62">
        <v>130</v>
      </c>
      <c r="B140" s="62" t="str">
        <f ca="1">IFERROR(INDEX(EMPLOYEES[Employee ID], MATCH(KPI[[#This Row],[No.]], EMPLOYEES[Count_DT], 0)), "")</f>
        <v/>
      </c>
      <c r="C140" s="151" t="str">
        <f ca="1">IFERROR(INDEX(EMPLOYEES[Employee], MATCH(KPI[[#This Row],[Employee ID]], EMPLOYEES[Employee ID], 0)), "")</f>
        <v/>
      </c>
      <c r="D140" s="190" t="str">
        <f ca="1">IFERROR(INDEX(EMPLOYEES[Department], MATCH(KPI[[#This Row],[Employee ID]], EMPLOYEES[Employee ID], 0)), "")</f>
        <v/>
      </c>
      <c r="E140" s="190" t="str">
        <f ca="1">IFERROR(INDEX(EMPLOYEES[Position], MATCH(KPI[[#This Row],[Employee ID]], EMPLOYEES[Employee ID], 0)), "")</f>
        <v/>
      </c>
      <c r="F140" s="200">
        <f ca="1">SUM(KPI[[#This Row],[Surgery (On)]:[Spa (Off)]])</f>
        <v>0</v>
      </c>
      <c r="G140" s="201">
        <f ca="1">SUMIFS(SALE[ReScore], SALE[Employee ID], KPI[[#This Row],[Employee ID]], SALE[Service Implementation], "Phẫu thuật", SALE[Product Name], "&lt;&gt;Chi phí n?m l?u*") - cell_right</f>
        <v>0</v>
      </c>
      <c r="H14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0" s="202">
        <f ca="1">SUMIFS(SALE[ReScore], SALE[Employee ID], KPI[[#This Row],[Employee ID]], SALE[Service Implementation], "Laser", SALE[Product Name], "&lt;&gt;Chi phí n?m l?u*") - cell_right</f>
        <v>0</v>
      </c>
      <c r="J14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0" s="202">
        <f ca="1">SUMIFS(SALE[ReScore], SALE[Employee ID], KPI[[#This Row],[Employee ID]], SALE[Service Implementation], "Spa", SALE[Product Name], "&lt;&gt;Chi phí n?m l?u*") - cell_right</f>
        <v>0</v>
      </c>
      <c r="L14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0" s="228">
        <f ca="1">SUMIFS(SALE_PD[Paid Amount (Base)], SALE_PD[Employee ID], KPI[[#This Row],[Employee ID]], SALE_PD[Product Name], "Chi phí n?m l?u*")</f>
        <v>0</v>
      </c>
      <c r="N140" s="203">
        <f ca="1">SUMIFS(SALE_PD[Paid Amount (Base)], SALE_PD[Employee ID], KPI[[#This Row],[Employee ID]], SALE_PD[Department], KPI[[#This Row],[Department]])</f>
        <v>0</v>
      </c>
      <c r="O140" s="204">
        <f ca="1">IFERROR(SUMIFS(DENTISTRY[Paid Amount (Base)], DENTISTRY[Employee ID], KPI[[#This Row],[Employee ID]]), "")</f>
        <v>0</v>
      </c>
      <c r="P140" s="205">
        <f ca="1">SUMIFS(SERVICE[ReScore], SERVICE[Employee ID], KPI[[#This Row],[Employee ID]], SERVICE[Customer Type], "Tái khám")</f>
        <v>0</v>
      </c>
      <c r="Q14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0" s="205">
        <f ca="1">SUMIFS(SERVICE[ReScore], SERVICE[Employee ID], KPI[[#This Row],[Employee ID]], SERVICE[Customer Type], "&lt;&gt;Tái khám", SERVICE[Service Group], "*PHUN X*")</f>
        <v>0</v>
      </c>
      <c r="T14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0" s="355">
        <f ca="1">SUM(KPI[[#This Row],[Laser (Service)]:[Surgery (Service)]])</f>
        <v>0</v>
      </c>
      <c r="V140" s="269">
        <f ca="1">SUMIFS(SERVICE[Quantity], SERVICE[Employee ID], KPI[[#This Row],[Employee ID]], SERVICE[Surgery Type], "Đại phẫu")</f>
        <v>0</v>
      </c>
      <c r="W140" s="266">
        <f ca="1">SUMIFS(SERVICE[ReScore], SERVICE[Employee ID], KPI[[#This Row],[Employee ID]], SERVICE[Surgery Type], "Đại phẫu")</f>
        <v>0</v>
      </c>
      <c r="X140" s="269">
        <f ca="1">SUMIFS(SERVICE[Quantity], SERVICE[Employee ID], KPI[[#This Row],[Employee ID]], SERVICE[Surgery Type], IF($D$2="CN HÀ NỘI", "Tiểu phẫu"&amp;"*", "*Lầu 5*"))</f>
        <v>0</v>
      </c>
      <c r="Y140" s="266">
        <f ca="1">SUMIFS(SERVICE[ReScore], SERVICE[Employee ID], KPI[[#This Row],[Employee ID]], SERVICE[Surgery Type], IF($D$2="CN HÀ NỘI", "Tiểu phẫu"&amp;"*", "*Lầu 5*"))</f>
        <v>0</v>
      </c>
      <c r="Z140" s="269">
        <f ca="1">SUMIFS(SERVICE[Quantity], SERVICE[Employee ID], KPI[[#This Row],[Employee ID]], SERVICE[Surgery Type], IF($D$2="CN HÀ NỘI", "Tiểu phẫu"&amp;"*", "*Lầu 6*"))</f>
        <v>0</v>
      </c>
      <c r="AA140" s="384">
        <f ca="1">SUMIFS(SERVICE[ReScore], SERVICE[Employee ID], KPI[[#This Row],[Employee ID]], SERVICE[Surgery Type], IF($D$2="CN HÀ NỘI", "Tiểu phẫu"&amp;"*", "*Lầu 6*"))</f>
        <v>0</v>
      </c>
      <c r="AB140" s="384">
        <f ca="1">SUMIFS(CUSTOMER[No. Inpatient], CUSTOMER[Employee ID], KPI[[#This Row],[Employee ID]])</f>
        <v>0</v>
      </c>
    </row>
    <row r="141" spans="1:28" x14ac:dyDescent="0.25">
      <c r="A141" s="62">
        <v>131</v>
      </c>
      <c r="B141" s="62" t="str">
        <f ca="1">IFERROR(INDEX(EMPLOYEES[Employee ID], MATCH(KPI[[#This Row],[No.]], EMPLOYEES[Count_DT], 0)), "")</f>
        <v/>
      </c>
      <c r="C141" s="151" t="str">
        <f ca="1">IFERROR(INDEX(EMPLOYEES[Employee], MATCH(KPI[[#This Row],[Employee ID]], EMPLOYEES[Employee ID], 0)), "")</f>
        <v/>
      </c>
      <c r="D141" s="190" t="str">
        <f ca="1">IFERROR(INDEX(EMPLOYEES[Department], MATCH(KPI[[#This Row],[Employee ID]], EMPLOYEES[Employee ID], 0)), "")</f>
        <v/>
      </c>
      <c r="E141" s="190" t="str">
        <f ca="1">IFERROR(INDEX(EMPLOYEES[Position], MATCH(KPI[[#This Row],[Employee ID]], EMPLOYEES[Employee ID], 0)), "")</f>
        <v/>
      </c>
      <c r="F141" s="200">
        <f ca="1">SUM(KPI[[#This Row],[Surgery (On)]:[Spa (Off)]])</f>
        <v>0</v>
      </c>
      <c r="G141" s="201">
        <f ca="1">SUMIFS(SALE[ReScore], SALE[Employee ID], KPI[[#This Row],[Employee ID]], SALE[Service Implementation], "Phẫu thuật", SALE[Product Name], "&lt;&gt;Chi phí n?m l?u*") - cell_right</f>
        <v>0</v>
      </c>
      <c r="H14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1" s="202">
        <f ca="1">SUMIFS(SALE[ReScore], SALE[Employee ID], KPI[[#This Row],[Employee ID]], SALE[Service Implementation], "Laser", SALE[Product Name], "&lt;&gt;Chi phí n?m l?u*") - cell_right</f>
        <v>0</v>
      </c>
      <c r="J14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1" s="202">
        <f ca="1">SUMIFS(SALE[ReScore], SALE[Employee ID], KPI[[#This Row],[Employee ID]], SALE[Service Implementation], "Spa", SALE[Product Name], "&lt;&gt;Chi phí n?m l?u*") - cell_right</f>
        <v>0</v>
      </c>
      <c r="L14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1" s="228">
        <f ca="1">SUMIFS(SALE_PD[Paid Amount (Base)], SALE_PD[Employee ID], KPI[[#This Row],[Employee ID]], SALE_PD[Product Name], "Chi phí n?m l?u*")</f>
        <v>0</v>
      </c>
      <c r="N141" s="203">
        <f ca="1">SUMIFS(SALE_PD[Paid Amount (Base)], SALE_PD[Employee ID], KPI[[#This Row],[Employee ID]], SALE_PD[Department], KPI[[#This Row],[Department]])</f>
        <v>0</v>
      </c>
      <c r="O141" s="204">
        <f ca="1">IFERROR(SUMIFS(DENTISTRY[Paid Amount (Base)], DENTISTRY[Employee ID], KPI[[#This Row],[Employee ID]]), "")</f>
        <v>0</v>
      </c>
      <c r="P141" s="205">
        <f ca="1">SUMIFS(SERVICE[ReScore], SERVICE[Employee ID], KPI[[#This Row],[Employee ID]], SERVICE[Customer Type], "Tái khám")</f>
        <v>0</v>
      </c>
      <c r="Q14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1" s="205">
        <f ca="1">SUMIFS(SERVICE[ReScore], SERVICE[Employee ID], KPI[[#This Row],[Employee ID]], SERVICE[Customer Type], "&lt;&gt;Tái khám", SERVICE[Service Group], "*PHUN X*")</f>
        <v>0</v>
      </c>
      <c r="T14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1" s="355">
        <f ca="1">SUM(KPI[[#This Row],[Laser (Service)]:[Surgery (Service)]])</f>
        <v>0</v>
      </c>
      <c r="V141" s="269">
        <f ca="1">SUMIFS(SERVICE[Quantity], SERVICE[Employee ID], KPI[[#This Row],[Employee ID]], SERVICE[Surgery Type], "Đại phẫu")</f>
        <v>0</v>
      </c>
      <c r="W141" s="266">
        <f ca="1">SUMIFS(SERVICE[ReScore], SERVICE[Employee ID], KPI[[#This Row],[Employee ID]], SERVICE[Surgery Type], "Đại phẫu")</f>
        <v>0</v>
      </c>
      <c r="X141" s="269">
        <f ca="1">SUMIFS(SERVICE[Quantity], SERVICE[Employee ID], KPI[[#This Row],[Employee ID]], SERVICE[Surgery Type], IF($D$2="CN HÀ NỘI", "Tiểu phẫu"&amp;"*", "*Lầu 5*"))</f>
        <v>0</v>
      </c>
      <c r="Y141" s="266">
        <f ca="1">SUMIFS(SERVICE[ReScore], SERVICE[Employee ID], KPI[[#This Row],[Employee ID]], SERVICE[Surgery Type], IF($D$2="CN HÀ NỘI", "Tiểu phẫu"&amp;"*", "*Lầu 5*"))</f>
        <v>0</v>
      </c>
      <c r="Z141" s="269">
        <f ca="1">SUMIFS(SERVICE[Quantity], SERVICE[Employee ID], KPI[[#This Row],[Employee ID]], SERVICE[Surgery Type], IF($D$2="CN HÀ NỘI", "Tiểu phẫu"&amp;"*", "*Lầu 6*"))</f>
        <v>0</v>
      </c>
      <c r="AA141" s="384">
        <f ca="1">SUMIFS(SERVICE[ReScore], SERVICE[Employee ID], KPI[[#This Row],[Employee ID]], SERVICE[Surgery Type], IF($D$2="CN HÀ NỘI", "Tiểu phẫu"&amp;"*", "*Lầu 6*"))</f>
        <v>0</v>
      </c>
      <c r="AB141" s="384">
        <f ca="1">SUMIFS(CUSTOMER[No. Inpatient], CUSTOMER[Employee ID], KPI[[#This Row],[Employee ID]])</f>
        <v>0</v>
      </c>
    </row>
    <row r="142" spans="1:28" x14ac:dyDescent="0.25">
      <c r="A142" s="62">
        <v>132</v>
      </c>
      <c r="B142" s="62" t="str">
        <f ca="1">IFERROR(INDEX(EMPLOYEES[Employee ID], MATCH(KPI[[#This Row],[No.]], EMPLOYEES[Count_DT], 0)), "")</f>
        <v/>
      </c>
      <c r="C142" s="151" t="str">
        <f ca="1">IFERROR(INDEX(EMPLOYEES[Employee], MATCH(KPI[[#This Row],[Employee ID]], EMPLOYEES[Employee ID], 0)), "")</f>
        <v/>
      </c>
      <c r="D142" s="190" t="str">
        <f ca="1">IFERROR(INDEX(EMPLOYEES[Department], MATCH(KPI[[#This Row],[Employee ID]], EMPLOYEES[Employee ID], 0)), "")</f>
        <v/>
      </c>
      <c r="E142" s="190" t="str">
        <f ca="1">IFERROR(INDEX(EMPLOYEES[Position], MATCH(KPI[[#This Row],[Employee ID]], EMPLOYEES[Employee ID], 0)), "")</f>
        <v/>
      </c>
      <c r="F142" s="200">
        <f ca="1">SUM(KPI[[#This Row],[Surgery (On)]:[Spa (Off)]])</f>
        <v>0</v>
      </c>
      <c r="G142" s="201">
        <f ca="1">SUMIFS(SALE[ReScore], SALE[Employee ID], KPI[[#This Row],[Employee ID]], SALE[Service Implementation], "Phẫu thuật", SALE[Product Name], "&lt;&gt;Chi phí n?m l?u*") - cell_right</f>
        <v>0</v>
      </c>
      <c r="H14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2" s="202">
        <f ca="1">SUMIFS(SALE[ReScore], SALE[Employee ID], KPI[[#This Row],[Employee ID]], SALE[Service Implementation], "Laser", SALE[Product Name], "&lt;&gt;Chi phí n?m l?u*") - cell_right</f>
        <v>0</v>
      </c>
      <c r="J14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2" s="202">
        <f ca="1">SUMIFS(SALE[ReScore], SALE[Employee ID], KPI[[#This Row],[Employee ID]], SALE[Service Implementation], "Spa", SALE[Product Name], "&lt;&gt;Chi phí n?m l?u*") - cell_right</f>
        <v>0</v>
      </c>
      <c r="L14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2" s="228">
        <f ca="1">SUMIFS(SALE_PD[Paid Amount (Base)], SALE_PD[Employee ID], KPI[[#This Row],[Employee ID]], SALE_PD[Product Name], "Chi phí n?m l?u*")</f>
        <v>0</v>
      </c>
      <c r="N142" s="203">
        <f ca="1">SUMIFS(SALE_PD[Paid Amount (Base)], SALE_PD[Employee ID], KPI[[#This Row],[Employee ID]], SALE_PD[Department], KPI[[#This Row],[Department]])</f>
        <v>0</v>
      </c>
      <c r="O142" s="204">
        <f ca="1">IFERROR(SUMIFS(DENTISTRY[Paid Amount (Base)], DENTISTRY[Employee ID], KPI[[#This Row],[Employee ID]]), "")</f>
        <v>0</v>
      </c>
      <c r="P142" s="205">
        <f ca="1">SUMIFS(SERVICE[ReScore], SERVICE[Employee ID], KPI[[#This Row],[Employee ID]], SERVICE[Customer Type], "Tái khám")</f>
        <v>0</v>
      </c>
      <c r="Q14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2" s="205">
        <f ca="1">SUMIFS(SERVICE[ReScore], SERVICE[Employee ID], KPI[[#This Row],[Employee ID]], SERVICE[Customer Type], "&lt;&gt;Tái khám", SERVICE[Service Group], "*PHUN X*")</f>
        <v>0</v>
      </c>
      <c r="T14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2" s="355">
        <f ca="1">SUM(KPI[[#This Row],[Laser (Service)]:[Surgery (Service)]])</f>
        <v>0</v>
      </c>
      <c r="V142" s="269">
        <f ca="1">SUMIFS(SERVICE[Quantity], SERVICE[Employee ID], KPI[[#This Row],[Employee ID]], SERVICE[Surgery Type], "Đại phẫu")</f>
        <v>0</v>
      </c>
      <c r="W142" s="266">
        <f ca="1">SUMIFS(SERVICE[ReScore], SERVICE[Employee ID], KPI[[#This Row],[Employee ID]], SERVICE[Surgery Type], "Đại phẫu")</f>
        <v>0</v>
      </c>
      <c r="X142" s="269">
        <f ca="1">SUMIFS(SERVICE[Quantity], SERVICE[Employee ID], KPI[[#This Row],[Employee ID]], SERVICE[Surgery Type], IF($D$2="CN HÀ NỘI", "Tiểu phẫu"&amp;"*", "*Lầu 5*"))</f>
        <v>0</v>
      </c>
      <c r="Y142" s="266">
        <f ca="1">SUMIFS(SERVICE[ReScore], SERVICE[Employee ID], KPI[[#This Row],[Employee ID]], SERVICE[Surgery Type], IF($D$2="CN HÀ NỘI", "Tiểu phẫu"&amp;"*", "*Lầu 5*"))</f>
        <v>0</v>
      </c>
      <c r="Z142" s="269">
        <f ca="1">SUMIFS(SERVICE[Quantity], SERVICE[Employee ID], KPI[[#This Row],[Employee ID]], SERVICE[Surgery Type], IF($D$2="CN HÀ NỘI", "Tiểu phẫu"&amp;"*", "*Lầu 6*"))</f>
        <v>0</v>
      </c>
      <c r="AA142" s="384">
        <f ca="1">SUMIFS(SERVICE[ReScore], SERVICE[Employee ID], KPI[[#This Row],[Employee ID]], SERVICE[Surgery Type], IF($D$2="CN HÀ NỘI", "Tiểu phẫu"&amp;"*", "*Lầu 6*"))</f>
        <v>0</v>
      </c>
      <c r="AB142" s="384">
        <f ca="1">SUMIFS(CUSTOMER[No. Inpatient], CUSTOMER[Employee ID], KPI[[#This Row],[Employee ID]])</f>
        <v>0</v>
      </c>
    </row>
    <row r="143" spans="1:28" x14ac:dyDescent="0.25">
      <c r="A143" s="62">
        <v>133</v>
      </c>
      <c r="B143" s="62" t="str">
        <f ca="1">IFERROR(INDEX(EMPLOYEES[Employee ID], MATCH(KPI[[#This Row],[No.]], EMPLOYEES[Count_DT], 0)), "")</f>
        <v/>
      </c>
      <c r="C143" s="151" t="str">
        <f ca="1">IFERROR(INDEX(EMPLOYEES[Employee], MATCH(KPI[[#This Row],[Employee ID]], EMPLOYEES[Employee ID], 0)), "")</f>
        <v/>
      </c>
      <c r="D143" s="190" t="str">
        <f ca="1">IFERROR(INDEX(EMPLOYEES[Department], MATCH(KPI[[#This Row],[Employee ID]], EMPLOYEES[Employee ID], 0)), "")</f>
        <v/>
      </c>
      <c r="E143" s="190" t="str">
        <f ca="1">IFERROR(INDEX(EMPLOYEES[Position], MATCH(KPI[[#This Row],[Employee ID]], EMPLOYEES[Employee ID], 0)), "")</f>
        <v/>
      </c>
      <c r="F143" s="200">
        <f ca="1">SUM(KPI[[#This Row],[Surgery (On)]:[Spa (Off)]])</f>
        <v>0</v>
      </c>
      <c r="G143" s="201">
        <f ca="1">SUMIFS(SALE[ReScore], SALE[Employee ID], KPI[[#This Row],[Employee ID]], SALE[Service Implementation], "Phẫu thuật", SALE[Product Name], "&lt;&gt;Chi phí n?m l?u*") - cell_right</f>
        <v>0</v>
      </c>
      <c r="H14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3" s="202">
        <f ca="1">SUMIFS(SALE[ReScore], SALE[Employee ID], KPI[[#This Row],[Employee ID]], SALE[Service Implementation], "Laser", SALE[Product Name], "&lt;&gt;Chi phí n?m l?u*") - cell_right</f>
        <v>0</v>
      </c>
      <c r="J14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3" s="202">
        <f ca="1">SUMIFS(SALE[ReScore], SALE[Employee ID], KPI[[#This Row],[Employee ID]], SALE[Service Implementation], "Spa", SALE[Product Name], "&lt;&gt;Chi phí n?m l?u*") - cell_right</f>
        <v>0</v>
      </c>
      <c r="L14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3" s="228">
        <f ca="1">SUMIFS(SALE_PD[Paid Amount (Base)], SALE_PD[Employee ID], KPI[[#This Row],[Employee ID]], SALE_PD[Product Name], "Chi phí n?m l?u*")</f>
        <v>0</v>
      </c>
      <c r="N143" s="203">
        <f ca="1">SUMIFS(SALE_PD[Paid Amount (Base)], SALE_PD[Employee ID], KPI[[#This Row],[Employee ID]], SALE_PD[Department], KPI[[#This Row],[Department]])</f>
        <v>0</v>
      </c>
      <c r="O143" s="204">
        <f ca="1">IFERROR(SUMIFS(DENTISTRY[Paid Amount (Base)], DENTISTRY[Employee ID], KPI[[#This Row],[Employee ID]]), "")</f>
        <v>0</v>
      </c>
      <c r="P143" s="205">
        <f ca="1">SUMIFS(SERVICE[ReScore], SERVICE[Employee ID], KPI[[#This Row],[Employee ID]], SERVICE[Customer Type], "Tái khám")</f>
        <v>0</v>
      </c>
      <c r="Q14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3" s="205">
        <f ca="1">SUMIFS(SERVICE[ReScore], SERVICE[Employee ID], KPI[[#This Row],[Employee ID]], SERVICE[Customer Type], "&lt;&gt;Tái khám", SERVICE[Service Group], "*PHUN X*")</f>
        <v>0</v>
      </c>
      <c r="T14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3" s="355">
        <f ca="1">SUM(KPI[[#This Row],[Laser (Service)]:[Surgery (Service)]])</f>
        <v>0</v>
      </c>
      <c r="V143" s="269">
        <f ca="1">SUMIFS(SERVICE[Quantity], SERVICE[Employee ID], KPI[[#This Row],[Employee ID]], SERVICE[Surgery Type], "Đại phẫu")</f>
        <v>0</v>
      </c>
      <c r="W143" s="266">
        <f ca="1">SUMIFS(SERVICE[ReScore], SERVICE[Employee ID], KPI[[#This Row],[Employee ID]], SERVICE[Surgery Type], "Đại phẫu")</f>
        <v>0</v>
      </c>
      <c r="X143" s="269">
        <f ca="1">SUMIFS(SERVICE[Quantity], SERVICE[Employee ID], KPI[[#This Row],[Employee ID]], SERVICE[Surgery Type], IF($D$2="CN HÀ NỘI", "Tiểu phẫu"&amp;"*", "*Lầu 5*"))</f>
        <v>0</v>
      </c>
      <c r="Y143" s="266">
        <f ca="1">SUMIFS(SERVICE[ReScore], SERVICE[Employee ID], KPI[[#This Row],[Employee ID]], SERVICE[Surgery Type], IF($D$2="CN HÀ NỘI", "Tiểu phẫu"&amp;"*", "*Lầu 5*"))</f>
        <v>0</v>
      </c>
      <c r="Z143" s="269">
        <f ca="1">SUMIFS(SERVICE[Quantity], SERVICE[Employee ID], KPI[[#This Row],[Employee ID]], SERVICE[Surgery Type], IF($D$2="CN HÀ NỘI", "Tiểu phẫu"&amp;"*", "*Lầu 6*"))</f>
        <v>0</v>
      </c>
      <c r="AA143" s="384">
        <f ca="1">SUMIFS(SERVICE[ReScore], SERVICE[Employee ID], KPI[[#This Row],[Employee ID]], SERVICE[Surgery Type], IF($D$2="CN HÀ NỘI", "Tiểu phẫu"&amp;"*", "*Lầu 6*"))</f>
        <v>0</v>
      </c>
      <c r="AB143" s="384">
        <f ca="1">SUMIFS(CUSTOMER[No. Inpatient], CUSTOMER[Employee ID], KPI[[#This Row],[Employee ID]])</f>
        <v>0</v>
      </c>
    </row>
    <row r="144" spans="1:28" x14ac:dyDescent="0.25">
      <c r="A144" s="62">
        <v>134</v>
      </c>
      <c r="B144" s="62" t="str">
        <f ca="1">IFERROR(INDEX(EMPLOYEES[Employee ID], MATCH(KPI[[#This Row],[No.]], EMPLOYEES[Count_DT], 0)), "")</f>
        <v/>
      </c>
      <c r="C144" s="151" t="str">
        <f ca="1">IFERROR(INDEX(EMPLOYEES[Employee], MATCH(KPI[[#This Row],[Employee ID]], EMPLOYEES[Employee ID], 0)), "")</f>
        <v/>
      </c>
      <c r="D144" s="190" t="str">
        <f ca="1">IFERROR(INDEX(EMPLOYEES[Department], MATCH(KPI[[#This Row],[Employee ID]], EMPLOYEES[Employee ID], 0)), "")</f>
        <v/>
      </c>
      <c r="E144" s="190" t="str">
        <f ca="1">IFERROR(INDEX(EMPLOYEES[Position], MATCH(KPI[[#This Row],[Employee ID]], EMPLOYEES[Employee ID], 0)), "")</f>
        <v/>
      </c>
      <c r="F144" s="200">
        <f ca="1">SUM(KPI[[#This Row],[Surgery (On)]:[Spa (Off)]])</f>
        <v>0</v>
      </c>
      <c r="G144" s="201">
        <f ca="1">SUMIFS(SALE[ReScore], SALE[Employee ID], KPI[[#This Row],[Employee ID]], SALE[Service Implementation], "Phẫu thuật", SALE[Product Name], "&lt;&gt;Chi phí n?m l?u*") - cell_right</f>
        <v>0</v>
      </c>
      <c r="H14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4" s="202">
        <f ca="1">SUMIFS(SALE[ReScore], SALE[Employee ID], KPI[[#This Row],[Employee ID]], SALE[Service Implementation], "Laser", SALE[Product Name], "&lt;&gt;Chi phí n?m l?u*") - cell_right</f>
        <v>0</v>
      </c>
      <c r="J14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4" s="202">
        <f ca="1">SUMIFS(SALE[ReScore], SALE[Employee ID], KPI[[#This Row],[Employee ID]], SALE[Service Implementation], "Spa", SALE[Product Name], "&lt;&gt;Chi phí n?m l?u*") - cell_right</f>
        <v>0</v>
      </c>
      <c r="L14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4" s="228">
        <f ca="1">SUMIFS(SALE_PD[Paid Amount (Base)], SALE_PD[Employee ID], KPI[[#This Row],[Employee ID]], SALE_PD[Product Name], "Chi phí n?m l?u*")</f>
        <v>0</v>
      </c>
      <c r="N144" s="203">
        <f ca="1">SUMIFS(SALE_PD[Paid Amount (Base)], SALE_PD[Employee ID], KPI[[#This Row],[Employee ID]], SALE_PD[Department], KPI[[#This Row],[Department]])</f>
        <v>0</v>
      </c>
      <c r="O144" s="204">
        <f ca="1">IFERROR(SUMIFS(DENTISTRY[Paid Amount (Base)], DENTISTRY[Employee ID], KPI[[#This Row],[Employee ID]]), "")</f>
        <v>0</v>
      </c>
      <c r="P144" s="205">
        <f ca="1">SUMIFS(SERVICE[ReScore], SERVICE[Employee ID], KPI[[#This Row],[Employee ID]], SERVICE[Customer Type], "Tái khám")</f>
        <v>0</v>
      </c>
      <c r="Q14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4" s="205">
        <f ca="1">SUMIFS(SERVICE[ReScore], SERVICE[Employee ID], KPI[[#This Row],[Employee ID]], SERVICE[Customer Type], "&lt;&gt;Tái khám", SERVICE[Service Group], "*PHUN X*")</f>
        <v>0</v>
      </c>
      <c r="T14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4" s="355">
        <f ca="1">SUM(KPI[[#This Row],[Laser (Service)]:[Surgery (Service)]])</f>
        <v>0</v>
      </c>
      <c r="V144" s="269">
        <f ca="1">SUMIFS(SERVICE[Quantity], SERVICE[Employee ID], KPI[[#This Row],[Employee ID]], SERVICE[Surgery Type], "Đại phẫu")</f>
        <v>0</v>
      </c>
      <c r="W144" s="266">
        <f ca="1">SUMIFS(SERVICE[ReScore], SERVICE[Employee ID], KPI[[#This Row],[Employee ID]], SERVICE[Surgery Type], "Đại phẫu")</f>
        <v>0</v>
      </c>
      <c r="X144" s="269">
        <f ca="1">SUMIFS(SERVICE[Quantity], SERVICE[Employee ID], KPI[[#This Row],[Employee ID]], SERVICE[Surgery Type], IF($D$2="CN HÀ NỘI", "Tiểu phẫu"&amp;"*", "*Lầu 5*"))</f>
        <v>0</v>
      </c>
      <c r="Y144" s="266">
        <f ca="1">SUMIFS(SERVICE[ReScore], SERVICE[Employee ID], KPI[[#This Row],[Employee ID]], SERVICE[Surgery Type], IF($D$2="CN HÀ NỘI", "Tiểu phẫu"&amp;"*", "*Lầu 5*"))</f>
        <v>0</v>
      </c>
      <c r="Z144" s="269">
        <f ca="1">SUMIFS(SERVICE[Quantity], SERVICE[Employee ID], KPI[[#This Row],[Employee ID]], SERVICE[Surgery Type], IF($D$2="CN HÀ NỘI", "Tiểu phẫu"&amp;"*", "*Lầu 6*"))</f>
        <v>0</v>
      </c>
      <c r="AA144" s="384">
        <f ca="1">SUMIFS(SERVICE[ReScore], SERVICE[Employee ID], KPI[[#This Row],[Employee ID]], SERVICE[Surgery Type], IF($D$2="CN HÀ NỘI", "Tiểu phẫu"&amp;"*", "*Lầu 6*"))</f>
        <v>0</v>
      </c>
      <c r="AB144" s="384">
        <f ca="1">SUMIFS(CUSTOMER[No. Inpatient], CUSTOMER[Employee ID], KPI[[#This Row],[Employee ID]])</f>
        <v>0</v>
      </c>
    </row>
    <row r="145" spans="1:28" x14ac:dyDescent="0.25">
      <c r="A145" s="62">
        <v>135</v>
      </c>
      <c r="B145" s="62" t="str">
        <f ca="1">IFERROR(INDEX(EMPLOYEES[Employee ID], MATCH(KPI[[#This Row],[No.]], EMPLOYEES[Count_DT], 0)), "")</f>
        <v/>
      </c>
      <c r="C145" s="151" t="str">
        <f ca="1">IFERROR(INDEX(EMPLOYEES[Employee], MATCH(KPI[[#This Row],[Employee ID]], EMPLOYEES[Employee ID], 0)), "")</f>
        <v/>
      </c>
      <c r="D145" s="190" t="str">
        <f ca="1">IFERROR(INDEX(EMPLOYEES[Department], MATCH(KPI[[#This Row],[Employee ID]], EMPLOYEES[Employee ID], 0)), "")</f>
        <v/>
      </c>
      <c r="E145" s="190" t="str">
        <f ca="1">IFERROR(INDEX(EMPLOYEES[Position], MATCH(KPI[[#This Row],[Employee ID]], EMPLOYEES[Employee ID], 0)), "")</f>
        <v/>
      </c>
      <c r="F145" s="200">
        <f ca="1">SUM(KPI[[#This Row],[Surgery (On)]:[Spa (Off)]])</f>
        <v>0</v>
      </c>
      <c r="G145" s="201">
        <f ca="1">SUMIFS(SALE[ReScore], SALE[Employee ID], KPI[[#This Row],[Employee ID]], SALE[Service Implementation], "Phẫu thuật", SALE[Product Name], "&lt;&gt;Chi phí n?m l?u*") - cell_right</f>
        <v>0</v>
      </c>
      <c r="H14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5" s="202">
        <f ca="1">SUMIFS(SALE[ReScore], SALE[Employee ID], KPI[[#This Row],[Employee ID]], SALE[Service Implementation], "Laser", SALE[Product Name], "&lt;&gt;Chi phí n?m l?u*") - cell_right</f>
        <v>0</v>
      </c>
      <c r="J14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5" s="202">
        <f ca="1">SUMIFS(SALE[ReScore], SALE[Employee ID], KPI[[#This Row],[Employee ID]], SALE[Service Implementation], "Spa", SALE[Product Name], "&lt;&gt;Chi phí n?m l?u*") - cell_right</f>
        <v>0</v>
      </c>
      <c r="L14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5" s="228">
        <f ca="1">SUMIFS(SALE_PD[Paid Amount (Base)], SALE_PD[Employee ID], KPI[[#This Row],[Employee ID]], SALE_PD[Product Name], "Chi phí n?m l?u*")</f>
        <v>0</v>
      </c>
      <c r="N145" s="203">
        <f ca="1">SUMIFS(SALE_PD[Paid Amount (Base)], SALE_PD[Employee ID], KPI[[#This Row],[Employee ID]], SALE_PD[Department], KPI[[#This Row],[Department]])</f>
        <v>0</v>
      </c>
      <c r="O145" s="204">
        <f ca="1">IFERROR(SUMIFS(DENTISTRY[Paid Amount (Base)], DENTISTRY[Employee ID], KPI[[#This Row],[Employee ID]]), "")</f>
        <v>0</v>
      </c>
      <c r="P145" s="205">
        <f ca="1">SUMIFS(SERVICE[ReScore], SERVICE[Employee ID], KPI[[#This Row],[Employee ID]], SERVICE[Customer Type], "Tái khám")</f>
        <v>0</v>
      </c>
      <c r="Q14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5" s="205">
        <f ca="1">SUMIFS(SERVICE[ReScore], SERVICE[Employee ID], KPI[[#This Row],[Employee ID]], SERVICE[Customer Type], "&lt;&gt;Tái khám", SERVICE[Service Group], "*PHUN X*")</f>
        <v>0</v>
      </c>
      <c r="T14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5" s="355">
        <f ca="1">SUM(KPI[[#This Row],[Laser (Service)]:[Surgery (Service)]])</f>
        <v>0</v>
      </c>
      <c r="V145" s="269">
        <f ca="1">SUMIFS(SERVICE[Quantity], SERVICE[Employee ID], KPI[[#This Row],[Employee ID]], SERVICE[Surgery Type], "Đại phẫu")</f>
        <v>0</v>
      </c>
      <c r="W145" s="266">
        <f ca="1">SUMIFS(SERVICE[ReScore], SERVICE[Employee ID], KPI[[#This Row],[Employee ID]], SERVICE[Surgery Type], "Đại phẫu")</f>
        <v>0</v>
      </c>
      <c r="X145" s="269">
        <f ca="1">SUMIFS(SERVICE[Quantity], SERVICE[Employee ID], KPI[[#This Row],[Employee ID]], SERVICE[Surgery Type], IF($D$2="CN HÀ NỘI", "Tiểu phẫu"&amp;"*", "*Lầu 5*"))</f>
        <v>0</v>
      </c>
      <c r="Y145" s="266">
        <f ca="1">SUMIFS(SERVICE[ReScore], SERVICE[Employee ID], KPI[[#This Row],[Employee ID]], SERVICE[Surgery Type], IF($D$2="CN HÀ NỘI", "Tiểu phẫu"&amp;"*", "*Lầu 5*"))</f>
        <v>0</v>
      </c>
      <c r="Z145" s="269">
        <f ca="1">SUMIFS(SERVICE[Quantity], SERVICE[Employee ID], KPI[[#This Row],[Employee ID]], SERVICE[Surgery Type], IF($D$2="CN HÀ NỘI", "Tiểu phẫu"&amp;"*", "*Lầu 6*"))</f>
        <v>0</v>
      </c>
      <c r="AA145" s="384">
        <f ca="1">SUMIFS(SERVICE[ReScore], SERVICE[Employee ID], KPI[[#This Row],[Employee ID]], SERVICE[Surgery Type], IF($D$2="CN HÀ NỘI", "Tiểu phẫu"&amp;"*", "*Lầu 6*"))</f>
        <v>0</v>
      </c>
      <c r="AB145" s="384">
        <f ca="1">SUMIFS(CUSTOMER[No. Inpatient], CUSTOMER[Employee ID], KPI[[#This Row],[Employee ID]])</f>
        <v>0</v>
      </c>
    </row>
    <row r="146" spans="1:28" x14ac:dyDescent="0.25">
      <c r="A146" s="62">
        <v>136</v>
      </c>
      <c r="B146" s="62" t="str">
        <f ca="1">IFERROR(INDEX(EMPLOYEES[Employee ID], MATCH(KPI[[#This Row],[No.]], EMPLOYEES[Count_DT], 0)), "")</f>
        <v/>
      </c>
      <c r="C146" s="151" t="str">
        <f ca="1">IFERROR(INDEX(EMPLOYEES[Employee], MATCH(KPI[[#This Row],[Employee ID]], EMPLOYEES[Employee ID], 0)), "")</f>
        <v/>
      </c>
      <c r="D146" s="190" t="str">
        <f ca="1">IFERROR(INDEX(EMPLOYEES[Department], MATCH(KPI[[#This Row],[Employee ID]], EMPLOYEES[Employee ID], 0)), "")</f>
        <v/>
      </c>
      <c r="E146" s="190" t="str">
        <f ca="1">IFERROR(INDEX(EMPLOYEES[Position], MATCH(KPI[[#This Row],[Employee ID]], EMPLOYEES[Employee ID], 0)), "")</f>
        <v/>
      </c>
      <c r="F146" s="200">
        <f ca="1">SUM(KPI[[#This Row],[Surgery (On)]:[Spa (Off)]])</f>
        <v>0</v>
      </c>
      <c r="G146" s="201">
        <f ca="1">SUMIFS(SALE[ReScore], SALE[Employee ID], KPI[[#This Row],[Employee ID]], SALE[Service Implementation], "Phẫu thuật", SALE[Product Name], "&lt;&gt;Chi phí n?m l?u*") - cell_right</f>
        <v>0</v>
      </c>
      <c r="H14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6" s="202">
        <f ca="1">SUMIFS(SALE[ReScore], SALE[Employee ID], KPI[[#This Row],[Employee ID]], SALE[Service Implementation], "Laser", SALE[Product Name], "&lt;&gt;Chi phí n?m l?u*") - cell_right</f>
        <v>0</v>
      </c>
      <c r="J14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6" s="202">
        <f ca="1">SUMIFS(SALE[ReScore], SALE[Employee ID], KPI[[#This Row],[Employee ID]], SALE[Service Implementation], "Spa", SALE[Product Name], "&lt;&gt;Chi phí n?m l?u*") - cell_right</f>
        <v>0</v>
      </c>
      <c r="L14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6" s="228">
        <f ca="1">SUMIFS(SALE_PD[Paid Amount (Base)], SALE_PD[Employee ID], KPI[[#This Row],[Employee ID]], SALE_PD[Product Name], "Chi phí n?m l?u*")</f>
        <v>0</v>
      </c>
      <c r="N146" s="203">
        <f ca="1">SUMIFS(SALE_PD[Paid Amount (Base)], SALE_PD[Employee ID], KPI[[#This Row],[Employee ID]], SALE_PD[Department], KPI[[#This Row],[Department]])</f>
        <v>0</v>
      </c>
      <c r="O146" s="204">
        <f ca="1">IFERROR(SUMIFS(DENTISTRY[Paid Amount (Base)], DENTISTRY[Employee ID], KPI[[#This Row],[Employee ID]]), "")</f>
        <v>0</v>
      </c>
      <c r="P146" s="205">
        <f ca="1">SUMIFS(SERVICE[ReScore], SERVICE[Employee ID], KPI[[#This Row],[Employee ID]], SERVICE[Customer Type], "Tái khám")</f>
        <v>0</v>
      </c>
      <c r="Q14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6" s="205">
        <f ca="1">SUMIFS(SERVICE[ReScore], SERVICE[Employee ID], KPI[[#This Row],[Employee ID]], SERVICE[Customer Type], "&lt;&gt;Tái khám", SERVICE[Service Group], "*PHUN X*")</f>
        <v>0</v>
      </c>
      <c r="T14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6" s="355">
        <f ca="1">SUM(KPI[[#This Row],[Laser (Service)]:[Surgery (Service)]])</f>
        <v>0</v>
      </c>
      <c r="V146" s="269">
        <f ca="1">SUMIFS(SERVICE[Quantity], SERVICE[Employee ID], KPI[[#This Row],[Employee ID]], SERVICE[Surgery Type], "Đại phẫu")</f>
        <v>0</v>
      </c>
      <c r="W146" s="266">
        <f ca="1">SUMIFS(SERVICE[ReScore], SERVICE[Employee ID], KPI[[#This Row],[Employee ID]], SERVICE[Surgery Type], "Đại phẫu")</f>
        <v>0</v>
      </c>
      <c r="X146" s="269">
        <f ca="1">SUMIFS(SERVICE[Quantity], SERVICE[Employee ID], KPI[[#This Row],[Employee ID]], SERVICE[Surgery Type], IF($D$2="CN HÀ NỘI", "Tiểu phẫu"&amp;"*", "*Lầu 5*"))</f>
        <v>0</v>
      </c>
      <c r="Y146" s="266">
        <f ca="1">SUMIFS(SERVICE[ReScore], SERVICE[Employee ID], KPI[[#This Row],[Employee ID]], SERVICE[Surgery Type], IF($D$2="CN HÀ NỘI", "Tiểu phẫu"&amp;"*", "*Lầu 5*"))</f>
        <v>0</v>
      </c>
      <c r="Z146" s="269">
        <f ca="1">SUMIFS(SERVICE[Quantity], SERVICE[Employee ID], KPI[[#This Row],[Employee ID]], SERVICE[Surgery Type], IF($D$2="CN HÀ NỘI", "Tiểu phẫu"&amp;"*", "*Lầu 6*"))</f>
        <v>0</v>
      </c>
      <c r="AA146" s="384">
        <f ca="1">SUMIFS(SERVICE[ReScore], SERVICE[Employee ID], KPI[[#This Row],[Employee ID]], SERVICE[Surgery Type], IF($D$2="CN HÀ NỘI", "Tiểu phẫu"&amp;"*", "*Lầu 6*"))</f>
        <v>0</v>
      </c>
      <c r="AB146" s="384">
        <f ca="1">SUMIFS(CUSTOMER[No. Inpatient], CUSTOMER[Employee ID], KPI[[#This Row],[Employee ID]])</f>
        <v>0</v>
      </c>
    </row>
    <row r="147" spans="1:28" x14ac:dyDescent="0.25">
      <c r="A147" s="62">
        <v>137</v>
      </c>
      <c r="B147" s="62" t="str">
        <f ca="1">IFERROR(INDEX(EMPLOYEES[Employee ID], MATCH(KPI[[#This Row],[No.]], EMPLOYEES[Count_DT], 0)), "")</f>
        <v/>
      </c>
      <c r="C147" s="151" t="str">
        <f ca="1">IFERROR(INDEX(EMPLOYEES[Employee], MATCH(KPI[[#This Row],[Employee ID]], EMPLOYEES[Employee ID], 0)), "")</f>
        <v/>
      </c>
      <c r="D147" s="190" t="str">
        <f ca="1">IFERROR(INDEX(EMPLOYEES[Department], MATCH(KPI[[#This Row],[Employee ID]], EMPLOYEES[Employee ID], 0)), "")</f>
        <v/>
      </c>
      <c r="E147" s="190" t="str">
        <f ca="1">IFERROR(INDEX(EMPLOYEES[Position], MATCH(KPI[[#This Row],[Employee ID]], EMPLOYEES[Employee ID], 0)), "")</f>
        <v/>
      </c>
      <c r="F147" s="200">
        <f ca="1">SUM(KPI[[#This Row],[Surgery (On)]:[Spa (Off)]])</f>
        <v>0</v>
      </c>
      <c r="G147" s="201">
        <f ca="1">SUMIFS(SALE[ReScore], SALE[Employee ID], KPI[[#This Row],[Employee ID]], SALE[Service Implementation], "Phẫu thuật", SALE[Product Name], "&lt;&gt;Chi phí n?m l?u*") - cell_right</f>
        <v>0</v>
      </c>
      <c r="H14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7" s="202">
        <f ca="1">SUMIFS(SALE[ReScore], SALE[Employee ID], KPI[[#This Row],[Employee ID]], SALE[Service Implementation], "Laser", SALE[Product Name], "&lt;&gt;Chi phí n?m l?u*") - cell_right</f>
        <v>0</v>
      </c>
      <c r="J14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7" s="202">
        <f ca="1">SUMIFS(SALE[ReScore], SALE[Employee ID], KPI[[#This Row],[Employee ID]], SALE[Service Implementation], "Spa", SALE[Product Name], "&lt;&gt;Chi phí n?m l?u*") - cell_right</f>
        <v>0</v>
      </c>
      <c r="L14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7" s="228">
        <f ca="1">SUMIFS(SALE_PD[Paid Amount (Base)], SALE_PD[Employee ID], KPI[[#This Row],[Employee ID]], SALE_PD[Product Name], "Chi phí n?m l?u*")</f>
        <v>0</v>
      </c>
      <c r="N147" s="203">
        <f ca="1">SUMIFS(SALE_PD[Paid Amount (Base)], SALE_PD[Employee ID], KPI[[#This Row],[Employee ID]], SALE_PD[Department], KPI[[#This Row],[Department]])</f>
        <v>0</v>
      </c>
      <c r="O147" s="204">
        <f ca="1">IFERROR(SUMIFS(DENTISTRY[Paid Amount (Base)], DENTISTRY[Employee ID], KPI[[#This Row],[Employee ID]]), "")</f>
        <v>0</v>
      </c>
      <c r="P147" s="205">
        <f ca="1">SUMIFS(SERVICE[ReScore], SERVICE[Employee ID], KPI[[#This Row],[Employee ID]], SERVICE[Customer Type], "Tái khám")</f>
        <v>0</v>
      </c>
      <c r="Q14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7" s="205">
        <f ca="1">SUMIFS(SERVICE[ReScore], SERVICE[Employee ID], KPI[[#This Row],[Employee ID]], SERVICE[Customer Type], "&lt;&gt;Tái khám", SERVICE[Service Group], "*PHUN X*")</f>
        <v>0</v>
      </c>
      <c r="T14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7" s="355">
        <f ca="1">SUM(KPI[[#This Row],[Laser (Service)]:[Surgery (Service)]])</f>
        <v>0</v>
      </c>
      <c r="V147" s="269">
        <f ca="1">SUMIFS(SERVICE[Quantity], SERVICE[Employee ID], KPI[[#This Row],[Employee ID]], SERVICE[Surgery Type], "Đại phẫu")</f>
        <v>0</v>
      </c>
      <c r="W147" s="266">
        <f ca="1">SUMIFS(SERVICE[ReScore], SERVICE[Employee ID], KPI[[#This Row],[Employee ID]], SERVICE[Surgery Type], "Đại phẫu")</f>
        <v>0</v>
      </c>
      <c r="X147" s="269">
        <f ca="1">SUMIFS(SERVICE[Quantity], SERVICE[Employee ID], KPI[[#This Row],[Employee ID]], SERVICE[Surgery Type], IF($D$2="CN HÀ NỘI", "Tiểu phẫu"&amp;"*", "*Lầu 5*"))</f>
        <v>0</v>
      </c>
      <c r="Y147" s="266">
        <f ca="1">SUMIFS(SERVICE[ReScore], SERVICE[Employee ID], KPI[[#This Row],[Employee ID]], SERVICE[Surgery Type], IF($D$2="CN HÀ NỘI", "Tiểu phẫu"&amp;"*", "*Lầu 5*"))</f>
        <v>0</v>
      </c>
      <c r="Z147" s="269">
        <f ca="1">SUMIFS(SERVICE[Quantity], SERVICE[Employee ID], KPI[[#This Row],[Employee ID]], SERVICE[Surgery Type], IF($D$2="CN HÀ NỘI", "Tiểu phẫu"&amp;"*", "*Lầu 6*"))</f>
        <v>0</v>
      </c>
      <c r="AA147" s="384">
        <f ca="1">SUMIFS(SERVICE[ReScore], SERVICE[Employee ID], KPI[[#This Row],[Employee ID]], SERVICE[Surgery Type], IF($D$2="CN HÀ NỘI", "Tiểu phẫu"&amp;"*", "*Lầu 6*"))</f>
        <v>0</v>
      </c>
      <c r="AB147" s="384">
        <f ca="1">SUMIFS(CUSTOMER[No. Inpatient], CUSTOMER[Employee ID], KPI[[#This Row],[Employee ID]])</f>
        <v>0</v>
      </c>
    </row>
    <row r="148" spans="1:28" x14ac:dyDescent="0.25">
      <c r="A148" s="62">
        <v>138</v>
      </c>
      <c r="B148" s="62" t="str">
        <f ca="1">IFERROR(INDEX(EMPLOYEES[Employee ID], MATCH(KPI[[#This Row],[No.]], EMPLOYEES[Count_DT], 0)), "")</f>
        <v/>
      </c>
      <c r="C148" s="151" t="str">
        <f ca="1">IFERROR(INDEX(EMPLOYEES[Employee], MATCH(KPI[[#This Row],[Employee ID]], EMPLOYEES[Employee ID], 0)), "")</f>
        <v/>
      </c>
      <c r="D148" s="190" t="str">
        <f ca="1">IFERROR(INDEX(EMPLOYEES[Department], MATCH(KPI[[#This Row],[Employee ID]], EMPLOYEES[Employee ID], 0)), "")</f>
        <v/>
      </c>
      <c r="E148" s="190" t="str">
        <f ca="1">IFERROR(INDEX(EMPLOYEES[Position], MATCH(KPI[[#This Row],[Employee ID]], EMPLOYEES[Employee ID], 0)), "")</f>
        <v/>
      </c>
      <c r="F148" s="200">
        <f ca="1">SUM(KPI[[#This Row],[Surgery (On)]:[Spa (Off)]])</f>
        <v>0</v>
      </c>
      <c r="G148" s="201">
        <f ca="1">SUMIFS(SALE[ReScore], SALE[Employee ID], KPI[[#This Row],[Employee ID]], SALE[Service Implementation], "Phẫu thuật", SALE[Product Name], "&lt;&gt;Chi phí n?m l?u*") - cell_right</f>
        <v>0</v>
      </c>
      <c r="H14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8" s="202">
        <f ca="1">SUMIFS(SALE[ReScore], SALE[Employee ID], KPI[[#This Row],[Employee ID]], SALE[Service Implementation], "Laser", SALE[Product Name], "&lt;&gt;Chi phí n?m l?u*") - cell_right</f>
        <v>0</v>
      </c>
      <c r="J14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8" s="202">
        <f ca="1">SUMIFS(SALE[ReScore], SALE[Employee ID], KPI[[#This Row],[Employee ID]], SALE[Service Implementation], "Spa", SALE[Product Name], "&lt;&gt;Chi phí n?m l?u*") - cell_right</f>
        <v>0</v>
      </c>
      <c r="L14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8" s="228">
        <f ca="1">SUMIFS(SALE_PD[Paid Amount (Base)], SALE_PD[Employee ID], KPI[[#This Row],[Employee ID]], SALE_PD[Product Name], "Chi phí n?m l?u*")</f>
        <v>0</v>
      </c>
      <c r="N148" s="203">
        <f ca="1">SUMIFS(SALE_PD[Paid Amount (Base)], SALE_PD[Employee ID], KPI[[#This Row],[Employee ID]], SALE_PD[Department], KPI[[#This Row],[Department]])</f>
        <v>0</v>
      </c>
      <c r="O148" s="204">
        <f ca="1">IFERROR(SUMIFS(DENTISTRY[Paid Amount (Base)], DENTISTRY[Employee ID], KPI[[#This Row],[Employee ID]]), "")</f>
        <v>0</v>
      </c>
      <c r="P148" s="205">
        <f ca="1">SUMIFS(SERVICE[ReScore], SERVICE[Employee ID], KPI[[#This Row],[Employee ID]], SERVICE[Customer Type], "Tái khám")</f>
        <v>0</v>
      </c>
      <c r="Q14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8" s="205">
        <f ca="1">SUMIFS(SERVICE[ReScore], SERVICE[Employee ID], KPI[[#This Row],[Employee ID]], SERVICE[Customer Type], "&lt;&gt;Tái khám", SERVICE[Service Group], "*PHUN X*")</f>
        <v>0</v>
      </c>
      <c r="T14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8" s="355">
        <f ca="1">SUM(KPI[[#This Row],[Laser (Service)]:[Surgery (Service)]])</f>
        <v>0</v>
      </c>
      <c r="V148" s="269">
        <f ca="1">SUMIFS(SERVICE[Quantity], SERVICE[Employee ID], KPI[[#This Row],[Employee ID]], SERVICE[Surgery Type], "Đại phẫu")</f>
        <v>0</v>
      </c>
      <c r="W148" s="266">
        <f ca="1">SUMIFS(SERVICE[ReScore], SERVICE[Employee ID], KPI[[#This Row],[Employee ID]], SERVICE[Surgery Type], "Đại phẫu")</f>
        <v>0</v>
      </c>
      <c r="X148" s="269">
        <f ca="1">SUMIFS(SERVICE[Quantity], SERVICE[Employee ID], KPI[[#This Row],[Employee ID]], SERVICE[Surgery Type], IF($D$2="CN HÀ NỘI", "Tiểu phẫu"&amp;"*", "*Lầu 5*"))</f>
        <v>0</v>
      </c>
      <c r="Y148" s="266">
        <f ca="1">SUMIFS(SERVICE[ReScore], SERVICE[Employee ID], KPI[[#This Row],[Employee ID]], SERVICE[Surgery Type], IF($D$2="CN HÀ NỘI", "Tiểu phẫu"&amp;"*", "*Lầu 5*"))</f>
        <v>0</v>
      </c>
      <c r="Z148" s="269">
        <f ca="1">SUMIFS(SERVICE[Quantity], SERVICE[Employee ID], KPI[[#This Row],[Employee ID]], SERVICE[Surgery Type], IF($D$2="CN HÀ NỘI", "Tiểu phẫu"&amp;"*", "*Lầu 6*"))</f>
        <v>0</v>
      </c>
      <c r="AA148" s="384">
        <f ca="1">SUMIFS(SERVICE[ReScore], SERVICE[Employee ID], KPI[[#This Row],[Employee ID]], SERVICE[Surgery Type], IF($D$2="CN HÀ NỘI", "Tiểu phẫu"&amp;"*", "*Lầu 6*"))</f>
        <v>0</v>
      </c>
      <c r="AB148" s="384">
        <f ca="1">SUMIFS(CUSTOMER[No. Inpatient], CUSTOMER[Employee ID], KPI[[#This Row],[Employee ID]])</f>
        <v>0</v>
      </c>
    </row>
    <row r="149" spans="1:28" x14ac:dyDescent="0.25">
      <c r="A149" s="62">
        <v>139</v>
      </c>
      <c r="B149" s="62" t="str">
        <f ca="1">IFERROR(INDEX(EMPLOYEES[Employee ID], MATCH(KPI[[#This Row],[No.]], EMPLOYEES[Count_DT], 0)), "")</f>
        <v/>
      </c>
      <c r="C149" s="151" t="str">
        <f ca="1">IFERROR(INDEX(EMPLOYEES[Employee], MATCH(KPI[[#This Row],[Employee ID]], EMPLOYEES[Employee ID], 0)), "")</f>
        <v/>
      </c>
      <c r="D149" s="190" t="str">
        <f ca="1">IFERROR(INDEX(EMPLOYEES[Department], MATCH(KPI[[#This Row],[Employee ID]], EMPLOYEES[Employee ID], 0)), "")</f>
        <v/>
      </c>
      <c r="E149" s="190" t="str">
        <f ca="1">IFERROR(INDEX(EMPLOYEES[Position], MATCH(KPI[[#This Row],[Employee ID]], EMPLOYEES[Employee ID], 0)), "")</f>
        <v/>
      </c>
      <c r="F149" s="200">
        <f ca="1">SUM(KPI[[#This Row],[Surgery (On)]:[Spa (Off)]])</f>
        <v>0</v>
      </c>
      <c r="G149" s="201">
        <f ca="1">SUMIFS(SALE[ReScore], SALE[Employee ID], KPI[[#This Row],[Employee ID]], SALE[Service Implementation], "Phẫu thuật", SALE[Product Name], "&lt;&gt;Chi phí n?m l?u*") - cell_right</f>
        <v>0</v>
      </c>
      <c r="H14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49" s="202">
        <f ca="1">SUMIFS(SALE[ReScore], SALE[Employee ID], KPI[[#This Row],[Employee ID]], SALE[Service Implementation], "Laser", SALE[Product Name], "&lt;&gt;Chi phí n?m l?u*") - cell_right</f>
        <v>0</v>
      </c>
      <c r="J14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49" s="202">
        <f ca="1">SUMIFS(SALE[ReScore], SALE[Employee ID], KPI[[#This Row],[Employee ID]], SALE[Service Implementation], "Spa", SALE[Product Name], "&lt;&gt;Chi phí n?m l?u*") - cell_right</f>
        <v>0</v>
      </c>
      <c r="L14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49" s="228">
        <f ca="1">SUMIFS(SALE_PD[Paid Amount (Base)], SALE_PD[Employee ID], KPI[[#This Row],[Employee ID]], SALE_PD[Product Name], "Chi phí n?m l?u*")</f>
        <v>0</v>
      </c>
      <c r="N149" s="203">
        <f ca="1">SUMIFS(SALE_PD[Paid Amount (Base)], SALE_PD[Employee ID], KPI[[#This Row],[Employee ID]], SALE_PD[Department], KPI[[#This Row],[Department]])</f>
        <v>0</v>
      </c>
      <c r="O149" s="204">
        <f ca="1">IFERROR(SUMIFS(DENTISTRY[Paid Amount (Base)], DENTISTRY[Employee ID], KPI[[#This Row],[Employee ID]]), "")</f>
        <v>0</v>
      </c>
      <c r="P149" s="205">
        <f ca="1">SUMIFS(SERVICE[ReScore], SERVICE[Employee ID], KPI[[#This Row],[Employee ID]], SERVICE[Customer Type], "Tái khám")</f>
        <v>0</v>
      </c>
      <c r="Q14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4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49" s="205">
        <f ca="1">SUMIFS(SERVICE[ReScore], SERVICE[Employee ID], KPI[[#This Row],[Employee ID]], SERVICE[Customer Type], "&lt;&gt;Tái khám", SERVICE[Service Group], "*PHUN X*")</f>
        <v>0</v>
      </c>
      <c r="T14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49" s="355">
        <f ca="1">SUM(KPI[[#This Row],[Laser (Service)]:[Surgery (Service)]])</f>
        <v>0</v>
      </c>
      <c r="V149" s="269">
        <f ca="1">SUMIFS(SERVICE[Quantity], SERVICE[Employee ID], KPI[[#This Row],[Employee ID]], SERVICE[Surgery Type], "Đại phẫu")</f>
        <v>0</v>
      </c>
      <c r="W149" s="266">
        <f ca="1">SUMIFS(SERVICE[ReScore], SERVICE[Employee ID], KPI[[#This Row],[Employee ID]], SERVICE[Surgery Type], "Đại phẫu")</f>
        <v>0</v>
      </c>
      <c r="X149" s="269">
        <f ca="1">SUMIFS(SERVICE[Quantity], SERVICE[Employee ID], KPI[[#This Row],[Employee ID]], SERVICE[Surgery Type], IF($D$2="CN HÀ NỘI", "Tiểu phẫu"&amp;"*", "*Lầu 5*"))</f>
        <v>0</v>
      </c>
      <c r="Y149" s="266">
        <f ca="1">SUMIFS(SERVICE[ReScore], SERVICE[Employee ID], KPI[[#This Row],[Employee ID]], SERVICE[Surgery Type], IF($D$2="CN HÀ NỘI", "Tiểu phẫu"&amp;"*", "*Lầu 5*"))</f>
        <v>0</v>
      </c>
      <c r="Z149" s="269">
        <f ca="1">SUMIFS(SERVICE[Quantity], SERVICE[Employee ID], KPI[[#This Row],[Employee ID]], SERVICE[Surgery Type], IF($D$2="CN HÀ NỘI", "Tiểu phẫu"&amp;"*", "*Lầu 6*"))</f>
        <v>0</v>
      </c>
      <c r="AA149" s="384">
        <f ca="1">SUMIFS(SERVICE[ReScore], SERVICE[Employee ID], KPI[[#This Row],[Employee ID]], SERVICE[Surgery Type], IF($D$2="CN HÀ NỘI", "Tiểu phẫu"&amp;"*", "*Lầu 6*"))</f>
        <v>0</v>
      </c>
      <c r="AB149" s="384">
        <f ca="1">SUMIFS(CUSTOMER[No. Inpatient], CUSTOMER[Employee ID], KPI[[#This Row],[Employee ID]])</f>
        <v>0</v>
      </c>
    </row>
    <row r="150" spans="1:28" x14ac:dyDescent="0.25">
      <c r="A150" s="62">
        <v>140</v>
      </c>
      <c r="B150" s="62" t="str">
        <f ca="1">IFERROR(INDEX(EMPLOYEES[Employee ID], MATCH(KPI[[#This Row],[No.]], EMPLOYEES[Count_DT], 0)), "")</f>
        <v/>
      </c>
      <c r="C150" s="151" t="str">
        <f ca="1">IFERROR(INDEX(EMPLOYEES[Employee], MATCH(KPI[[#This Row],[Employee ID]], EMPLOYEES[Employee ID], 0)), "")</f>
        <v/>
      </c>
      <c r="D150" s="190" t="str">
        <f ca="1">IFERROR(INDEX(EMPLOYEES[Department], MATCH(KPI[[#This Row],[Employee ID]], EMPLOYEES[Employee ID], 0)), "")</f>
        <v/>
      </c>
      <c r="E150" s="190" t="str">
        <f ca="1">IFERROR(INDEX(EMPLOYEES[Position], MATCH(KPI[[#This Row],[Employee ID]], EMPLOYEES[Employee ID], 0)), "")</f>
        <v/>
      </c>
      <c r="F150" s="200">
        <f ca="1">SUM(KPI[[#This Row],[Surgery (On)]:[Spa (Off)]])</f>
        <v>0</v>
      </c>
      <c r="G150" s="201">
        <f ca="1">SUMIFS(SALE[ReScore], SALE[Employee ID], KPI[[#This Row],[Employee ID]], SALE[Service Implementation], "Phẫu thuật", SALE[Product Name], "&lt;&gt;Chi phí n?m l?u*") - cell_right</f>
        <v>0</v>
      </c>
      <c r="H15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0" s="202">
        <f ca="1">SUMIFS(SALE[ReScore], SALE[Employee ID], KPI[[#This Row],[Employee ID]], SALE[Service Implementation], "Laser", SALE[Product Name], "&lt;&gt;Chi phí n?m l?u*") - cell_right</f>
        <v>0</v>
      </c>
      <c r="J15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0" s="202">
        <f ca="1">SUMIFS(SALE[ReScore], SALE[Employee ID], KPI[[#This Row],[Employee ID]], SALE[Service Implementation], "Spa", SALE[Product Name], "&lt;&gt;Chi phí n?m l?u*") - cell_right</f>
        <v>0</v>
      </c>
      <c r="L15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0" s="228">
        <f ca="1">SUMIFS(SALE_PD[Paid Amount (Base)], SALE_PD[Employee ID], KPI[[#This Row],[Employee ID]], SALE_PD[Product Name], "Chi phí n?m l?u*")</f>
        <v>0</v>
      </c>
      <c r="N150" s="203">
        <f ca="1">SUMIFS(SALE_PD[Paid Amount (Base)], SALE_PD[Employee ID], KPI[[#This Row],[Employee ID]], SALE_PD[Department], KPI[[#This Row],[Department]])</f>
        <v>0</v>
      </c>
      <c r="O150" s="204">
        <f ca="1">IFERROR(SUMIFS(DENTISTRY[Paid Amount (Base)], DENTISTRY[Employee ID], KPI[[#This Row],[Employee ID]]), "")</f>
        <v>0</v>
      </c>
      <c r="P150" s="205">
        <f ca="1">SUMIFS(SERVICE[ReScore], SERVICE[Employee ID], KPI[[#This Row],[Employee ID]], SERVICE[Customer Type], "Tái khám")</f>
        <v>0</v>
      </c>
      <c r="Q15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0" s="205">
        <f ca="1">SUMIFS(SERVICE[ReScore], SERVICE[Employee ID], KPI[[#This Row],[Employee ID]], SERVICE[Customer Type], "&lt;&gt;Tái khám", SERVICE[Service Group], "*PHUN X*")</f>
        <v>0</v>
      </c>
      <c r="T15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0" s="355">
        <f ca="1">SUM(KPI[[#This Row],[Laser (Service)]:[Surgery (Service)]])</f>
        <v>0</v>
      </c>
      <c r="V150" s="269">
        <f ca="1">SUMIFS(SERVICE[Quantity], SERVICE[Employee ID], KPI[[#This Row],[Employee ID]], SERVICE[Surgery Type], "Đại phẫu")</f>
        <v>0</v>
      </c>
      <c r="W150" s="266">
        <f ca="1">SUMIFS(SERVICE[ReScore], SERVICE[Employee ID], KPI[[#This Row],[Employee ID]], SERVICE[Surgery Type], "Đại phẫu")</f>
        <v>0</v>
      </c>
      <c r="X150" s="269">
        <f ca="1">SUMIFS(SERVICE[Quantity], SERVICE[Employee ID], KPI[[#This Row],[Employee ID]], SERVICE[Surgery Type], IF($D$2="CN HÀ NỘI", "Tiểu phẫu"&amp;"*", "*Lầu 5*"))</f>
        <v>0</v>
      </c>
      <c r="Y150" s="266">
        <f ca="1">SUMIFS(SERVICE[ReScore], SERVICE[Employee ID], KPI[[#This Row],[Employee ID]], SERVICE[Surgery Type], IF($D$2="CN HÀ NỘI", "Tiểu phẫu"&amp;"*", "*Lầu 5*"))</f>
        <v>0</v>
      </c>
      <c r="Z150" s="269">
        <f ca="1">SUMIFS(SERVICE[Quantity], SERVICE[Employee ID], KPI[[#This Row],[Employee ID]], SERVICE[Surgery Type], IF($D$2="CN HÀ NỘI", "Tiểu phẫu"&amp;"*", "*Lầu 6*"))</f>
        <v>0</v>
      </c>
      <c r="AA150" s="384">
        <f ca="1">SUMIFS(SERVICE[ReScore], SERVICE[Employee ID], KPI[[#This Row],[Employee ID]], SERVICE[Surgery Type], IF($D$2="CN HÀ NỘI", "Tiểu phẫu"&amp;"*", "*Lầu 6*"))</f>
        <v>0</v>
      </c>
      <c r="AB150" s="384">
        <f ca="1">SUMIFS(CUSTOMER[No. Inpatient], CUSTOMER[Employee ID], KPI[[#This Row],[Employee ID]])</f>
        <v>0</v>
      </c>
    </row>
    <row r="151" spans="1:28" x14ac:dyDescent="0.25">
      <c r="A151" s="62">
        <v>141</v>
      </c>
      <c r="B151" s="62" t="str">
        <f ca="1">IFERROR(INDEX(EMPLOYEES[Employee ID], MATCH(KPI[[#This Row],[No.]], EMPLOYEES[Count_DT], 0)), "")</f>
        <v/>
      </c>
      <c r="C151" s="151" t="str">
        <f ca="1">IFERROR(INDEX(EMPLOYEES[Employee], MATCH(KPI[[#This Row],[Employee ID]], EMPLOYEES[Employee ID], 0)), "")</f>
        <v/>
      </c>
      <c r="D151" s="190" t="str">
        <f ca="1">IFERROR(INDEX(EMPLOYEES[Department], MATCH(KPI[[#This Row],[Employee ID]], EMPLOYEES[Employee ID], 0)), "")</f>
        <v/>
      </c>
      <c r="E151" s="190" t="str">
        <f ca="1">IFERROR(INDEX(EMPLOYEES[Position], MATCH(KPI[[#This Row],[Employee ID]], EMPLOYEES[Employee ID], 0)), "")</f>
        <v/>
      </c>
      <c r="F151" s="200">
        <f ca="1">SUM(KPI[[#This Row],[Surgery (On)]:[Spa (Off)]])</f>
        <v>0</v>
      </c>
      <c r="G151" s="201">
        <f ca="1">SUMIFS(SALE[ReScore], SALE[Employee ID], KPI[[#This Row],[Employee ID]], SALE[Service Implementation], "Phẫu thuật", SALE[Product Name], "&lt;&gt;Chi phí n?m l?u*") - cell_right</f>
        <v>0</v>
      </c>
      <c r="H15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1" s="202">
        <f ca="1">SUMIFS(SALE[ReScore], SALE[Employee ID], KPI[[#This Row],[Employee ID]], SALE[Service Implementation], "Laser", SALE[Product Name], "&lt;&gt;Chi phí n?m l?u*") - cell_right</f>
        <v>0</v>
      </c>
      <c r="J15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1" s="202">
        <f ca="1">SUMIFS(SALE[ReScore], SALE[Employee ID], KPI[[#This Row],[Employee ID]], SALE[Service Implementation], "Spa", SALE[Product Name], "&lt;&gt;Chi phí n?m l?u*") - cell_right</f>
        <v>0</v>
      </c>
      <c r="L15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1" s="228">
        <f ca="1">SUMIFS(SALE_PD[Paid Amount (Base)], SALE_PD[Employee ID], KPI[[#This Row],[Employee ID]], SALE_PD[Product Name], "Chi phí n?m l?u*")</f>
        <v>0</v>
      </c>
      <c r="N151" s="203">
        <f ca="1">SUMIFS(SALE_PD[Paid Amount (Base)], SALE_PD[Employee ID], KPI[[#This Row],[Employee ID]], SALE_PD[Department], KPI[[#This Row],[Department]])</f>
        <v>0</v>
      </c>
      <c r="O151" s="204">
        <f ca="1">IFERROR(SUMIFS(DENTISTRY[Paid Amount (Base)], DENTISTRY[Employee ID], KPI[[#This Row],[Employee ID]]), "")</f>
        <v>0</v>
      </c>
      <c r="P151" s="205">
        <f ca="1">SUMIFS(SERVICE[ReScore], SERVICE[Employee ID], KPI[[#This Row],[Employee ID]], SERVICE[Customer Type], "Tái khám")</f>
        <v>0</v>
      </c>
      <c r="Q15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1" s="205">
        <f ca="1">SUMIFS(SERVICE[ReScore], SERVICE[Employee ID], KPI[[#This Row],[Employee ID]], SERVICE[Customer Type], "&lt;&gt;Tái khám", SERVICE[Service Group], "*PHUN X*")</f>
        <v>0</v>
      </c>
      <c r="T15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1" s="355">
        <f ca="1">SUM(KPI[[#This Row],[Laser (Service)]:[Surgery (Service)]])</f>
        <v>0</v>
      </c>
      <c r="V151" s="269">
        <f ca="1">SUMIFS(SERVICE[Quantity], SERVICE[Employee ID], KPI[[#This Row],[Employee ID]], SERVICE[Surgery Type], "Đại phẫu")</f>
        <v>0</v>
      </c>
      <c r="W151" s="266">
        <f ca="1">SUMIFS(SERVICE[ReScore], SERVICE[Employee ID], KPI[[#This Row],[Employee ID]], SERVICE[Surgery Type], "Đại phẫu")</f>
        <v>0</v>
      </c>
      <c r="X151" s="269">
        <f ca="1">SUMIFS(SERVICE[Quantity], SERVICE[Employee ID], KPI[[#This Row],[Employee ID]], SERVICE[Surgery Type], IF($D$2="CN HÀ NỘI", "Tiểu phẫu"&amp;"*", "*Lầu 5*"))</f>
        <v>0</v>
      </c>
      <c r="Y151" s="266">
        <f ca="1">SUMIFS(SERVICE[ReScore], SERVICE[Employee ID], KPI[[#This Row],[Employee ID]], SERVICE[Surgery Type], IF($D$2="CN HÀ NỘI", "Tiểu phẫu"&amp;"*", "*Lầu 5*"))</f>
        <v>0</v>
      </c>
      <c r="Z151" s="269">
        <f ca="1">SUMIFS(SERVICE[Quantity], SERVICE[Employee ID], KPI[[#This Row],[Employee ID]], SERVICE[Surgery Type], IF($D$2="CN HÀ NỘI", "Tiểu phẫu"&amp;"*", "*Lầu 6*"))</f>
        <v>0</v>
      </c>
      <c r="AA151" s="384">
        <f ca="1">SUMIFS(SERVICE[ReScore], SERVICE[Employee ID], KPI[[#This Row],[Employee ID]], SERVICE[Surgery Type], IF($D$2="CN HÀ NỘI", "Tiểu phẫu"&amp;"*", "*Lầu 6*"))</f>
        <v>0</v>
      </c>
      <c r="AB151" s="384">
        <f ca="1">SUMIFS(CUSTOMER[No. Inpatient], CUSTOMER[Employee ID], KPI[[#This Row],[Employee ID]])</f>
        <v>0</v>
      </c>
    </row>
    <row r="152" spans="1:28" x14ac:dyDescent="0.25">
      <c r="A152" s="62">
        <v>142</v>
      </c>
      <c r="B152" s="62" t="str">
        <f ca="1">IFERROR(INDEX(EMPLOYEES[Employee ID], MATCH(KPI[[#This Row],[No.]], EMPLOYEES[Count_DT], 0)), "")</f>
        <v/>
      </c>
      <c r="C152" s="151" t="str">
        <f ca="1">IFERROR(INDEX(EMPLOYEES[Employee], MATCH(KPI[[#This Row],[Employee ID]], EMPLOYEES[Employee ID], 0)), "")</f>
        <v/>
      </c>
      <c r="D152" s="190" t="str">
        <f ca="1">IFERROR(INDEX(EMPLOYEES[Department], MATCH(KPI[[#This Row],[Employee ID]], EMPLOYEES[Employee ID], 0)), "")</f>
        <v/>
      </c>
      <c r="E152" s="190" t="str">
        <f ca="1">IFERROR(INDEX(EMPLOYEES[Position], MATCH(KPI[[#This Row],[Employee ID]], EMPLOYEES[Employee ID], 0)), "")</f>
        <v/>
      </c>
      <c r="F152" s="200">
        <f ca="1">SUM(KPI[[#This Row],[Surgery (On)]:[Spa (Off)]])</f>
        <v>0</v>
      </c>
      <c r="G152" s="201">
        <f ca="1">SUMIFS(SALE[ReScore], SALE[Employee ID], KPI[[#This Row],[Employee ID]], SALE[Service Implementation], "Phẫu thuật", SALE[Product Name], "&lt;&gt;Chi phí n?m l?u*") - cell_right</f>
        <v>0</v>
      </c>
      <c r="H15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2" s="202">
        <f ca="1">SUMIFS(SALE[ReScore], SALE[Employee ID], KPI[[#This Row],[Employee ID]], SALE[Service Implementation], "Laser", SALE[Product Name], "&lt;&gt;Chi phí n?m l?u*") - cell_right</f>
        <v>0</v>
      </c>
      <c r="J15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2" s="202">
        <f ca="1">SUMIFS(SALE[ReScore], SALE[Employee ID], KPI[[#This Row],[Employee ID]], SALE[Service Implementation], "Spa", SALE[Product Name], "&lt;&gt;Chi phí n?m l?u*") - cell_right</f>
        <v>0</v>
      </c>
      <c r="L15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2" s="228">
        <f ca="1">SUMIFS(SALE_PD[Paid Amount (Base)], SALE_PD[Employee ID], KPI[[#This Row],[Employee ID]], SALE_PD[Product Name], "Chi phí n?m l?u*")</f>
        <v>0</v>
      </c>
      <c r="N152" s="203">
        <f ca="1">SUMIFS(SALE_PD[Paid Amount (Base)], SALE_PD[Employee ID], KPI[[#This Row],[Employee ID]], SALE_PD[Department], KPI[[#This Row],[Department]])</f>
        <v>0</v>
      </c>
      <c r="O152" s="204">
        <f ca="1">IFERROR(SUMIFS(DENTISTRY[Paid Amount (Base)], DENTISTRY[Employee ID], KPI[[#This Row],[Employee ID]]), "")</f>
        <v>0</v>
      </c>
      <c r="P152" s="205">
        <f ca="1">SUMIFS(SERVICE[ReScore], SERVICE[Employee ID], KPI[[#This Row],[Employee ID]], SERVICE[Customer Type], "Tái khám")</f>
        <v>0</v>
      </c>
      <c r="Q15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2" s="205">
        <f ca="1">SUMIFS(SERVICE[ReScore], SERVICE[Employee ID], KPI[[#This Row],[Employee ID]], SERVICE[Customer Type], "&lt;&gt;Tái khám", SERVICE[Service Group], "*PHUN X*")</f>
        <v>0</v>
      </c>
      <c r="T15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2" s="355">
        <f ca="1">SUM(KPI[[#This Row],[Laser (Service)]:[Surgery (Service)]])</f>
        <v>0</v>
      </c>
      <c r="V152" s="269">
        <f ca="1">SUMIFS(SERVICE[Quantity], SERVICE[Employee ID], KPI[[#This Row],[Employee ID]], SERVICE[Surgery Type], "Đại phẫu")</f>
        <v>0</v>
      </c>
      <c r="W152" s="266">
        <f ca="1">SUMIFS(SERVICE[ReScore], SERVICE[Employee ID], KPI[[#This Row],[Employee ID]], SERVICE[Surgery Type], "Đại phẫu")</f>
        <v>0</v>
      </c>
      <c r="X152" s="269">
        <f ca="1">SUMIFS(SERVICE[Quantity], SERVICE[Employee ID], KPI[[#This Row],[Employee ID]], SERVICE[Surgery Type], IF($D$2="CN HÀ NỘI", "Tiểu phẫu"&amp;"*", "*Lầu 5*"))</f>
        <v>0</v>
      </c>
      <c r="Y152" s="266">
        <f ca="1">SUMIFS(SERVICE[ReScore], SERVICE[Employee ID], KPI[[#This Row],[Employee ID]], SERVICE[Surgery Type], IF($D$2="CN HÀ NỘI", "Tiểu phẫu"&amp;"*", "*Lầu 5*"))</f>
        <v>0</v>
      </c>
      <c r="Z152" s="269">
        <f ca="1">SUMIFS(SERVICE[Quantity], SERVICE[Employee ID], KPI[[#This Row],[Employee ID]], SERVICE[Surgery Type], IF($D$2="CN HÀ NỘI", "Tiểu phẫu"&amp;"*", "*Lầu 6*"))</f>
        <v>0</v>
      </c>
      <c r="AA152" s="384">
        <f ca="1">SUMIFS(SERVICE[ReScore], SERVICE[Employee ID], KPI[[#This Row],[Employee ID]], SERVICE[Surgery Type], IF($D$2="CN HÀ NỘI", "Tiểu phẫu"&amp;"*", "*Lầu 6*"))</f>
        <v>0</v>
      </c>
      <c r="AB152" s="384">
        <f ca="1">SUMIFS(CUSTOMER[No. Inpatient], CUSTOMER[Employee ID], KPI[[#This Row],[Employee ID]])</f>
        <v>0</v>
      </c>
    </row>
    <row r="153" spans="1:28" x14ac:dyDescent="0.25">
      <c r="A153" s="62">
        <v>143</v>
      </c>
      <c r="B153" s="62" t="str">
        <f ca="1">IFERROR(INDEX(EMPLOYEES[Employee ID], MATCH(KPI[[#This Row],[No.]], EMPLOYEES[Count_DT], 0)), "")</f>
        <v/>
      </c>
      <c r="C153" s="151" t="str">
        <f ca="1">IFERROR(INDEX(EMPLOYEES[Employee], MATCH(KPI[[#This Row],[Employee ID]], EMPLOYEES[Employee ID], 0)), "")</f>
        <v/>
      </c>
      <c r="D153" s="190" t="str">
        <f ca="1">IFERROR(INDEX(EMPLOYEES[Department], MATCH(KPI[[#This Row],[Employee ID]], EMPLOYEES[Employee ID], 0)), "")</f>
        <v/>
      </c>
      <c r="E153" s="190" t="str">
        <f ca="1">IFERROR(INDEX(EMPLOYEES[Position], MATCH(KPI[[#This Row],[Employee ID]], EMPLOYEES[Employee ID], 0)), "")</f>
        <v/>
      </c>
      <c r="F153" s="200">
        <f ca="1">SUM(KPI[[#This Row],[Surgery (On)]:[Spa (Off)]])</f>
        <v>0</v>
      </c>
      <c r="G153" s="201">
        <f ca="1">SUMIFS(SALE[ReScore], SALE[Employee ID], KPI[[#This Row],[Employee ID]], SALE[Service Implementation], "Phẫu thuật", SALE[Product Name], "&lt;&gt;Chi phí n?m l?u*") - cell_right</f>
        <v>0</v>
      </c>
      <c r="H15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3" s="202">
        <f ca="1">SUMIFS(SALE[ReScore], SALE[Employee ID], KPI[[#This Row],[Employee ID]], SALE[Service Implementation], "Laser", SALE[Product Name], "&lt;&gt;Chi phí n?m l?u*") - cell_right</f>
        <v>0</v>
      </c>
      <c r="J15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3" s="202">
        <f ca="1">SUMIFS(SALE[ReScore], SALE[Employee ID], KPI[[#This Row],[Employee ID]], SALE[Service Implementation], "Spa", SALE[Product Name], "&lt;&gt;Chi phí n?m l?u*") - cell_right</f>
        <v>0</v>
      </c>
      <c r="L15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3" s="228">
        <f ca="1">SUMIFS(SALE_PD[Paid Amount (Base)], SALE_PD[Employee ID], KPI[[#This Row],[Employee ID]], SALE_PD[Product Name], "Chi phí n?m l?u*")</f>
        <v>0</v>
      </c>
      <c r="N153" s="203">
        <f ca="1">SUMIFS(SALE_PD[Paid Amount (Base)], SALE_PD[Employee ID], KPI[[#This Row],[Employee ID]], SALE_PD[Department], KPI[[#This Row],[Department]])</f>
        <v>0</v>
      </c>
      <c r="O153" s="204">
        <f ca="1">IFERROR(SUMIFS(DENTISTRY[Paid Amount (Base)], DENTISTRY[Employee ID], KPI[[#This Row],[Employee ID]]), "")</f>
        <v>0</v>
      </c>
      <c r="P153" s="205">
        <f ca="1">SUMIFS(SERVICE[ReScore], SERVICE[Employee ID], KPI[[#This Row],[Employee ID]], SERVICE[Customer Type], "Tái khám")</f>
        <v>0</v>
      </c>
      <c r="Q15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3" s="205">
        <f ca="1">SUMIFS(SERVICE[ReScore], SERVICE[Employee ID], KPI[[#This Row],[Employee ID]], SERVICE[Customer Type], "&lt;&gt;Tái khám", SERVICE[Service Group], "*PHUN X*")</f>
        <v>0</v>
      </c>
      <c r="T15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3" s="355">
        <f ca="1">SUM(KPI[[#This Row],[Laser (Service)]:[Surgery (Service)]])</f>
        <v>0</v>
      </c>
      <c r="V153" s="269">
        <f ca="1">SUMIFS(SERVICE[Quantity], SERVICE[Employee ID], KPI[[#This Row],[Employee ID]], SERVICE[Surgery Type], "Đại phẫu")</f>
        <v>0</v>
      </c>
      <c r="W153" s="266">
        <f ca="1">SUMIFS(SERVICE[ReScore], SERVICE[Employee ID], KPI[[#This Row],[Employee ID]], SERVICE[Surgery Type], "Đại phẫu")</f>
        <v>0</v>
      </c>
      <c r="X153" s="269">
        <f ca="1">SUMIFS(SERVICE[Quantity], SERVICE[Employee ID], KPI[[#This Row],[Employee ID]], SERVICE[Surgery Type], IF($D$2="CN HÀ NỘI", "Tiểu phẫu"&amp;"*", "*Lầu 5*"))</f>
        <v>0</v>
      </c>
      <c r="Y153" s="266">
        <f ca="1">SUMIFS(SERVICE[ReScore], SERVICE[Employee ID], KPI[[#This Row],[Employee ID]], SERVICE[Surgery Type], IF($D$2="CN HÀ NỘI", "Tiểu phẫu"&amp;"*", "*Lầu 5*"))</f>
        <v>0</v>
      </c>
      <c r="Z153" s="269">
        <f ca="1">SUMIFS(SERVICE[Quantity], SERVICE[Employee ID], KPI[[#This Row],[Employee ID]], SERVICE[Surgery Type], IF($D$2="CN HÀ NỘI", "Tiểu phẫu"&amp;"*", "*Lầu 6*"))</f>
        <v>0</v>
      </c>
      <c r="AA153" s="384">
        <f ca="1">SUMIFS(SERVICE[ReScore], SERVICE[Employee ID], KPI[[#This Row],[Employee ID]], SERVICE[Surgery Type], IF($D$2="CN HÀ NỘI", "Tiểu phẫu"&amp;"*", "*Lầu 6*"))</f>
        <v>0</v>
      </c>
      <c r="AB153" s="384">
        <f ca="1">SUMIFS(CUSTOMER[No. Inpatient], CUSTOMER[Employee ID], KPI[[#This Row],[Employee ID]])</f>
        <v>0</v>
      </c>
    </row>
    <row r="154" spans="1:28" x14ac:dyDescent="0.25">
      <c r="A154" s="62">
        <v>144</v>
      </c>
      <c r="B154" s="62" t="str">
        <f ca="1">IFERROR(INDEX(EMPLOYEES[Employee ID], MATCH(KPI[[#This Row],[No.]], EMPLOYEES[Count_DT], 0)), "")</f>
        <v/>
      </c>
      <c r="C154" s="151" t="str">
        <f ca="1">IFERROR(INDEX(EMPLOYEES[Employee], MATCH(KPI[[#This Row],[Employee ID]], EMPLOYEES[Employee ID], 0)), "")</f>
        <v/>
      </c>
      <c r="D154" s="190" t="str">
        <f ca="1">IFERROR(INDEX(EMPLOYEES[Department], MATCH(KPI[[#This Row],[Employee ID]], EMPLOYEES[Employee ID], 0)), "")</f>
        <v/>
      </c>
      <c r="E154" s="190" t="str">
        <f ca="1">IFERROR(INDEX(EMPLOYEES[Position], MATCH(KPI[[#This Row],[Employee ID]], EMPLOYEES[Employee ID], 0)), "")</f>
        <v/>
      </c>
      <c r="F154" s="200">
        <f ca="1">SUM(KPI[[#This Row],[Surgery (On)]:[Spa (Off)]])</f>
        <v>0</v>
      </c>
      <c r="G154" s="201">
        <f ca="1">SUMIFS(SALE[ReScore], SALE[Employee ID], KPI[[#This Row],[Employee ID]], SALE[Service Implementation], "Phẫu thuật", SALE[Product Name], "&lt;&gt;Chi phí n?m l?u*") - cell_right</f>
        <v>0</v>
      </c>
      <c r="H15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4" s="202">
        <f ca="1">SUMIFS(SALE[ReScore], SALE[Employee ID], KPI[[#This Row],[Employee ID]], SALE[Service Implementation], "Laser", SALE[Product Name], "&lt;&gt;Chi phí n?m l?u*") - cell_right</f>
        <v>0</v>
      </c>
      <c r="J15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4" s="202">
        <f ca="1">SUMIFS(SALE[ReScore], SALE[Employee ID], KPI[[#This Row],[Employee ID]], SALE[Service Implementation], "Spa", SALE[Product Name], "&lt;&gt;Chi phí n?m l?u*") - cell_right</f>
        <v>0</v>
      </c>
      <c r="L15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4" s="228">
        <f ca="1">SUMIFS(SALE_PD[Paid Amount (Base)], SALE_PD[Employee ID], KPI[[#This Row],[Employee ID]], SALE_PD[Product Name], "Chi phí n?m l?u*")</f>
        <v>0</v>
      </c>
      <c r="N154" s="203">
        <f ca="1">SUMIFS(SALE_PD[Paid Amount (Base)], SALE_PD[Employee ID], KPI[[#This Row],[Employee ID]], SALE_PD[Department], KPI[[#This Row],[Department]])</f>
        <v>0</v>
      </c>
      <c r="O154" s="204">
        <f ca="1">IFERROR(SUMIFS(DENTISTRY[Paid Amount (Base)], DENTISTRY[Employee ID], KPI[[#This Row],[Employee ID]]), "")</f>
        <v>0</v>
      </c>
      <c r="P154" s="205">
        <f ca="1">SUMIFS(SERVICE[ReScore], SERVICE[Employee ID], KPI[[#This Row],[Employee ID]], SERVICE[Customer Type], "Tái khám")</f>
        <v>0</v>
      </c>
      <c r="Q15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4" s="205">
        <f ca="1">SUMIFS(SERVICE[ReScore], SERVICE[Employee ID], KPI[[#This Row],[Employee ID]], SERVICE[Customer Type], "&lt;&gt;Tái khám", SERVICE[Service Group], "*PHUN X*")</f>
        <v>0</v>
      </c>
      <c r="T15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4" s="355">
        <f ca="1">SUM(KPI[[#This Row],[Laser (Service)]:[Surgery (Service)]])</f>
        <v>0</v>
      </c>
      <c r="V154" s="269">
        <f ca="1">SUMIFS(SERVICE[Quantity], SERVICE[Employee ID], KPI[[#This Row],[Employee ID]], SERVICE[Surgery Type], "Đại phẫu")</f>
        <v>0</v>
      </c>
      <c r="W154" s="266">
        <f ca="1">SUMIFS(SERVICE[ReScore], SERVICE[Employee ID], KPI[[#This Row],[Employee ID]], SERVICE[Surgery Type], "Đại phẫu")</f>
        <v>0</v>
      </c>
      <c r="X154" s="269">
        <f ca="1">SUMIFS(SERVICE[Quantity], SERVICE[Employee ID], KPI[[#This Row],[Employee ID]], SERVICE[Surgery Type], IF($D$2="CN HÀ NỘI", "Tiểu phẫu"&amp;"*", "*Lầu 5*"))</f>
        <v>0</v>
      </c>
      <c r="Y154" s="266">
        <f ca="1">SUMIFS(SERVICE[ReScore], SERVICE[Employee ID], KPI[[#This Row],[Employee ID]], SERVICE[Surgery Type], IF($D$2="CN HÀ NỘI", "Tiểu phẫu"&amp;"*", "*Lầu 5*"))</f>
        <v>0</v>
      </c>
      <c r="Z154" s="269">
        <f ca="1">SUMIFS(SERVICE[Quantity], SERVICE[Employee ID], KPI[[#This Row],[Employee ID]], SERVICE[Surgery Type], IF($D$2="CN HÀ NỘI", "Tiểu phẫu"&amp;"*", "*Lầu 6*"))</f>
        <v>0</v>
      </c>
      <c r="AA154" s="384">
        <f ca="1">SUMIFS(SERVICE[ReScore], SERVICE[Employee ID], KPI[[#This Row],[Employee ID]], SERVICE[Surgery Type], IF($D$2="CN HÀ NỘI", "Tiểu phẫu"&amp;"*", "*Lầu 6*"))</f>
        <v>0</v>
      </c>
      <c r="AB154" s="384">
        <f ca="1">SUMIFS(CUSTOMER[No. Inpatient], CUSTOMER[Employee ID], KPI[[#This Row],[Employee ID]])</f>
        <v>0</v>
      </c>
    </row>
    <row r="155" spans="1:28" x14ac:dyDescent="0.25">
      <c r="A155" s="62">
        <v>145</v>
      </c>
      <c r="B155" s="62" t="str">
        <f ca="1">IFERROR(INDEX(EMPLOYEES[Employee ID], MATCH(KPI[[#This Row],[No.]], EMPLOYEES[Count_DT], 0)), "")</f>
        <v/>
      </c>
      <c r="C155" s="151" t="str">
        <f ca="1">IFERROR(INDEX(EMPLOYEES[Employee], MATCH(KPI[[#This Row],[Employee ID]], EMPLOYEES[Employee ID], 0)), "")</f>
        <v/>
      </c>
      <c r="D155" s="190" t="str">
        <f ca="1">IFERROR(INDEX(EMPLOYEES[Department], MATCH(KPI[[#This Row],[Employee ID]], EMPLOYEES[Employee ID], 0)), "")</f>
        <v/>
      </c>
      <c r="E155" s="190" t="str">
        <f ca="1">IFERROR(INDEX(EMPLOYEES[Position], MATCH(KPI[[#This Row],[Employee ID]], EMPLOYEES[Employee ID], 0)), "")</f>
        <v/>
      </c>
      <c r="F155" s="200">
        <f ca="1">SUM(KPI[[#This Row],[Surgery (On)]:[Spa (Off)]])</f>
        <v>0</v>
      </c>
      <c r="G155" s="201">
        <f ca="1">SUMIFS(SALE[ReScore], SALE[Employee ID], KPI[[#This Row],[Employee ID]], SALE[Service Implementation], "Phẫu thuật", SALE[Product Name], "&lt;&gt;Chi phí n?m l?u*") - cell_right</f>
        <v>0</v>
      </c>
      <c r="H15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5" s="202">
        <f ca="1">SUMIFS(SALE[ReScore], SALE[Employee ID], KPI[[#This Row],[Employee ID]], SALE[Service Implementation], "Laser", SALE[Product Name], "&lt;&gt;Chi phí n?m l?u*") - cell_right</f>
        <v>0</v>
      </c>
      <c r="J15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5" s="202">
        <f ca="1">SUMIFS(SALE[ReScore], SALE[Employee ID], KPI[[#This Row],[Employee ID]], SALE[Service Implementation], "Spa", SALE[Product Name], "&lt;&gt;Chi phí n?m l?u*") - cell_right</f>
        <v>0</v>
      </c>
      <c r="L15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5" s="228">
        <f ca="1">SUMIFS(SALE_PD[Paid Amount (Base)], SALE_PD[Employee ID], KPI[[#This Row],[Employee ID]], SALE_PD[Product Name], "Chi phí n?m l?u*")</f>
        <v>0</v>
      </c>
      <c r="N155" s="203">
        <f ca="1">SUMIFS(SALE_PD[Paid Amount (Base)], SALE_PD[Employee ID], KPI[[#This Row],[Employee ID]], SALE_PD[Department], KPI[[#This Row],[Department]])</f>
        <v>0</v>
      </c>
      <c r="O155" s="204">
        <f ca="1">IFERROR(SUMIFS(DENTISTRY[Paid Amount (Base)], DENTISTRY[Employee ID], KPI[[#This Row],[Employee ID]]), "")</f>
        <v>0</v>
      </c>
      <c r="P155" s="205">
        <f ca="1">SUMIFS(SERVICE[ReScore], SERVICE[Employee ID], KPI[[#This Row],[Employee ID]], SERVICE[Customer Type], "Tái khám")</f>
        <v>0</v>
      </c>
      <c r="Q15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5" s="205">
        <f ca="1">SUMIFS(SERVICE[ReScore], SERVICE[Employee ID], KPI[[#This Row],[Employee ID]], SERVICE[Customer Type], "&lt;&gt;Tái khám", SERVICE[Service Group], "*PHUN X*")</f>
        <v>0</v>
      </c>
      <c r="T15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5" s="355">
        <f ca="1">SUM(KPI[[#This Row],[Laser (Service)]:[Surgery (Service)]])</f>
        <v>0</v>
      </c>
      <c r="V155" s="269">
        <f ca="1">SUMIFS(SERVICE[Quantity], SERVICE[Employee ID], KPI[[#This Row],[Employee ID]], SERVICE[Surgery Type], "Đại phẫu")</f>
        <v>0</v>
      </c>
      <c r="W155" s="266">
        <f ca="1">SUMIFS(SERVICE[ReScore], SERVICE[Employee ID], KPI[[#This Row],[Employee ID]], SERVICE[Surgery Type], "Đại phẫu")</f>
        <v>0</v>
      </c>
      <c r="X155" s="269">
        <f ca="1">SUMIFS(SERVICE[Quantity], SERVICE[Employee ID], KPI[[#This Row],[Employee ID]], SERVICE[Surgery Type], IF($D$2="CN HÀ NỘI", "Tiểu phẫu"&amp;"*", "*Lầu 5*"))</f>
        <v>0</v>
      </c>
      <c r="Y155" s="266">
        <f ca="1">SUMIFS(SERVICE[ReScore], SERVICE[Employee ID], KPI[[#This Row],[Employee ID]], SERVICE[Surgery Type], IF($D$2="CN HÀ NỘI", "Tiểu phẫu"&amp;"*", "*Lầu 5*"))</f>
        <v>0</v>
      </c>
      <c r="Z155" s="269">
        <f ca="1">SUMIFS(SERVICE[Quantity], SERVICE[Employee ID], KPI[[#This Row],[Employee ID]], SERVICE[Surgery Type], IF($D$2="CN HÀ NỘI", "Tiểu phẫu"&amp;"*", "*Lầu 6*"))</f>
        <v>0</v>
      </c>
      <c r="AA155" s="384">
        <f ca="1">SUMIFS(SERVICE[ReScore], SERVICE[Employee ID], KPI[[#This Row],[Employee ID]], SERVICE[Surgery Type], IF($D$2="CN HÀ NỘI", "Tiểu phẫu"&amp;"*", "*Lầu 6*"))</f>
        <v>0</v>
      </c>
      <c r="AB155" s="384">
        <f ca="1">SUMIFS(CUSTOMER[No. Inpatient], CUSTOMER[Employee ID], KPI[[#This Row],[Employee ID]])</f>
        <v>0</v>
      </c>
    </row>
    <row r="156" spans="1:28" x14ac:dyDescent="0.25">
      <c r="A156" s="62">
        <v>146</v>
      </c>
      <c r="B156" s="62" t="str">
        <f ca="1">IFERROR(INDEX(EMPLOYEES[Employee ID], MATCH(KPI[[#This Row],[No.]], EMPLOYEES[Count_DT], 0)), "")</f>
        <v/>
      </c>
      <c r="C156" s="151" t="str">
        <f ca="1">IFERROR(INDEX(EMPLOYEES[Employee], MATCH(KPI[[#This Row],[Employee ID]], EMPLOYEES[Employee ID], 0)), "")</f>
        <v/>
      </c>
      <c r="D156" s="190" t="str">
        <f ca="1">IFERROR(INDEX(EMPLOYEES[Department], MATCH(KPI[[#This Row],[Employee ID]], EMPLOYEES[Employee ID], 0)), "")</f>
        <v/>
      </c>
      <c r="E156" s="190" t="str">
        <f ca="1">IFERROR(INDEX(EMPLOYEES[Position], MATCH(KPI[[#This Row],[Employee ID]], EMPLOYEES[Employee ID], 0)), "")</f>
        <v/>
      </c>
      <c r="F156" s="200">
        <f ca="1">SUM(KPI[[#This Row],[Surgery (On)]:[Spa (Off)]])</f>
        <v>0</v>
      </c>
      <c r="G156" s="201">
        <f ca="1">SUMIFS(SALE[ReScore], SALE[Employee ID], KPI[[#This Row],[Employee ID]], SALE[Service Implementation], "Phẫu thuật", SALE[Product Name], "&lt;&gt;Chi phí n?m l?u*") - cell_right</f>
        <v>0</v>
      </c>
      <c r="H15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6" s="202">
        <f ca="1">SUMIFS(SALE[ReScore], SALE[Employee ID], KPI[[#This Row],[Employee ID]], SALE[Service Implementation], "Laser", SALE[Product Name], "&lt;&gt;Chi phí n?m l?u*") - cell_right</f>
        <v>0</v>
      </c>
      <c r="J15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6" s="202">
        <f ca="1">SUMIFS(SALE[ReScore], SALE[Employee ID], KPI[[#This Row],[Employee ID]], SALE[Service Implementation], "Spa", SALE[Product Name], "&lt;&gt;Chi phí n?m l?u*") - cell_right</f>
        <v>0</v>
      </c>
      <c r="L15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6" s="228">
        <f ca="1">SUMIFS(SALE_PD[Paid Amount (Base)], SALE_PD[Employee ID], KPI[[#This Row],[Employee ID]], SALE_PD[Product Name], "Chi phí n?m l?u*")</f>
        <v>0</v>
      </c>
      <c r="N156" s="203">
        <f ca="1">SUMIFS(SALE_PD[Paid Amount (Base)], SALE_PD[Employee ID], KPI[[#This Row],[Employee ID]], SALE_PD[Department], KPI[[#This Row],[Department]])</f>
        <v>0</v>
      </c>
      <c r="O156" s="204">
        <f ca="1">IFERROR(SUMIFS(DENTISTRY[Paid Amount (Base)], DENTISTRY[Employee ID], KPI[[#This Row],[Employee ID]]), "")</f>
        <v>0</v>
      </c>
      <c r="P156" s="205">
        <f ca="1">SUMIFS(SERVICE[ReScore], SERVICE[Employee ID], KPI[[#This Row],[Employee ID]], SERVICE[Customer Type], "Tái khám")</f>
        <v>0</v>
      </c>
      <c r="Q15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6" s="205">
        <f ca="1">SUMIFS(SERVICE[ReScore], SERVICE[Employee ID], KPI[[#This Row],[Employee ID]], SERVICE[Customer Type], "&lt;&gt;Tái khám", SERVICE[Service Group], "*PHUN X*")</f>
        <v>0</v>
      </c>
      <c r="T15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6" s="355">
        <f ca="1">SUM(KPI[[#This Row],[Laser (Service)]:[Surgery (Service)]])</f>
        <v>0</v>
      </c>
      <c r="V156" s="269">
        <f ca="1">SUMIFS(SERVICE[Quantity], SERVICE[Employee ID], KPI[[#This Row],[Employee ID]], SERVICE[Surgery Type], "Đại phẫu")</f>
        <v>0</v>
      </c>
      <c r="W156" s="266">
        <f ca="1">SUMIFS(SERVICE[ReScore], SERVICE[Employee ID], KPI[[#This Row],[Employee ID]], SERVICE[Surgery Type], "Đại phẫu")</f>
        <v>0</v>
      </c>
      <c r="X156" s="269">
        <f ca="1">SUMIFS(SERVICE[Quantity], SERVICE[Employee ID], KPI[[#This Row],[Employee ID]], SERVICE[Surgery Type], IF($D$2="CN HÀ NỘI", "Tiểu phẫu"&amp;"*", "*Lầu 5*"))</f>
        <v>0</v>
      </c>
      <c r="Y156" s="266">
        <f ca="1">SUMIFS(SERVICE[ReScore], SERVICE[Employee ID], KPI[[#This Row],[Employee ID]], SERVICE[Surgery Type], IF($D$2="CN HÀ NỘI", "Tiểu phẫu"&amp;"*", "*Lầu 5*"))</f>
        <v>0</v>
      </c>
      <c r="Z156" s="269">
        <f ca="1">SUMIFS(SERVICE[Quantity], SERVICE[Employee ID], KPI[[#This Row],[Employee ID]], SERVICE[Surgery Type], IF($D$2="CN HÀ NỘI", "Tiểu phẫu"&amp;"*", "*Lầu 6*"))</f>
        <v>0</v>
      </c>
      <c r="AA156" s="384">
        <f ca="1">SUMIFS(SERVICE[ReScore], SERVICE[Employee ID], KPI[[#This Row],[Employee ID]], SERVICE[Surgery Type], IF($D$2="CN HÀ NỘI", "Tiểu phẫu"&amp;"*", "*Lầu 6*"))</f>
        <v>0</v>
      </c>
      <c r="AB156" s="384">
        <f ca="1">SUMIFS(CUSTOMER[No. Inpatient], CUSTOMER[Employee ID], KPI[[#This Row],[Employee ID]])</f>
        <v>0</v>
      </c>
    </row>
    <row r="157" spans="1:28" x14ac:dyDescent="0.25">
      <c r="A157" s="62">
        <v>147</v>
      </c>
      <c r="B157" s="62" t="str">
        <f ca="1">IFERROR(INDEX(EMPLOYEES[Employee ID], MATCH(KPI[[#This Row],[No.]], EMPLOYEES[Count_DT], 0)), "")</f>
        <v/>
      </c>
      <c r="C157" s="151" t="str">
        <f ca="1">IFERROR(INDEX(EMPLOYEES[Employee], MATCH(KPI[[#This Row],[Employee ID]], EMPLOYEES[Employee ID], 0)), "")</f>
        <v/>
      </c>
      <c r="D157" s="190" t="str">
        <f ca="1">IFERROR(INDEX(EMPLOYEES[Department], MATCH(KPI[[#This Row],[Employee ID]], EMPLOYEES[Employee ID], 0)), "")</f>
        <v/>
      </c>
      <c r="E157" s="190" t="str">
        <f ca="1">IFERROR(INDEX(EMPLOYEES[Position], MATCH(KPI[[#This Row],[Employee ID]], EMPLOYEES[Employee ID], 0)), "")</f>
        <v/>
      </c>
      <c r="F157" s="200">
        <f ca="1">SUM(KPI[[#This Row],[Surgery (On)]:[Spa (Off)]])</f>
        <v>0</v>
      </c>
      <c r="G157" s="201">
        <f ca="1">SUMIFS(SALE[ReScore], SALE[Employee ID], KPI[[#This Row],[Employee ID]], SALE[Service Implementation], "Phẫu thuật", SALE[Product Name], "&lt;&gt;Chi phí n?m l?u*") - cell_right</f>
        <v>0</v>
      </c>
      <c r="H15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7" s="202">
        <f ca="1">SUMIFS(SALE[ReScore], SALE[Employee ID], KPI[[#This Row],[Employee ID]], SALE[Service Implementation], "Laser", SALE[Product Name], "&lt;&gt;Chi phí n?m l?u*") - cell_right</f>
        <v>0</v>
      </c>
      <c r="J15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7" s="202">
        <f ca="1">SUMIFS(SALE[ReScore], SALE[Employee ID], KPI[[#This Row],[Employee ID]], SALE[Service Implementation], "Spa", SALE[Product Name], "&lt;&gt;Chi phí n?m l?u*") - cell_right</f>
        <v>0</v>
      </c>
      <c r="L15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7" s="228">
        <f ca="1">SUMIFS(SALE_PD[Paid Amount (Base)], SALE_PD[Employee ID], KPI[[#This Row],[Employee ID]], SALE_PD[Product Name], "Chi phí n?m l?u*")</f>
        <v>0</v>
      </c>
      <c r="N157" s="203">
        <f ca="1">SUMIFS(SALE_PD[Paid Amount (Base)], SALE_PD[Employee ID], KPI[[#This Row],[Employee ID]], SALE_PD[Department], KPI[[#This Row],[Department]])</f>
        <v>0</v>
      </c>
      <c r="O157" s="204">
        <f ca="1">IFERROR(SUMIFS(DENTISTRY[Paid Amount (Base)], DENTISTRY[Employee ID], KPI[[#This Row],[Employee ID]]), "")</f>
        <v>0</v>
      </c>
      <c r="P157" s="205">
        <f ca="1">SUMIFS(SERVICE[ReScore], SERVICE[Employee ID], KPI[[#This Row],[Employee ID]], SERVICE[Customer Type], "Tái khám")</f>
        <v>0</v>
      </c>
      <c r="Q15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7" s="205">
        <f ca="1">SUMIFS(SERVICE[ReScore], SERVICE[Employee ID], KPI[[#This Row],[Employee ID]], SERVICE[Customer Type], "&lt;&gt;Tái khám", SERVICE[Service Group], "*PHUN X*")</f>
        <v>0</v>
      </c>
      <c r="T15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7" s="355">
        <f ca="1">SUM(KPI[[#This Row],[Laser (Service)]:[Surgery (Service)]])</f>
        <v>0</v>
      </c>
      <c r="V157" s="269">
        <f ca="1">SUMIFS(SERVICE[Quantity], SERVICE[Employee ID], KPI[[#This Row],[Employee ID]], SERVICE[Surgery Type], "Đại phẫu")</f>
        <v>0</v>
      </c>
      <c r="W157" s="266">
        <f ca="1">SUMIFS(SERVICE[ReScore], SERVICE[Employee ID], KPI[[#This Row],[Employee ID]], SERVICE[Surgery Type], "Đại phẫu")</f>
        <v>0</v>
      </c>
      <c r="X157" s="269">
        <f ca="1">SUMIFS(SERVICE[Quantity], SERVICE[Employee ID], KPI[[#This Row],[Employee ID]], SERVICE[Surgery Type], IF($D$2="CN HÀ NỘI", "Tiểu phẫu"&amp;"*", "*Lầu 5*"))</f>
        <v>0</v>
      </c>
      <c r="Y157" s="266">
        <f ca="1">SUMIFS(SERVICE[ReScore], SERVICE[Employee ID], KPI[[#This Row],[Employee ID]], SERVICE[Surgery Type], IF($D$2="CN HÀ NỘI", "Tiểu phẫu"&amp;"*", "*Lầu 5*"))</f>
        <v>0</v>
      </c>
      <c r="Z157" s="269">
        <f ca="1">SUMIFS(SERVICE[Quantity], SERVICE[Employee ID], KPI[[#This Row],[Employee ID]], SERVICE[Surgery Type], IF($D$2="CN HÀ NỘI", "Tiểu phẫu"&amp;"*", "*Lầu 6*"))</f>
        <v>0</v>
      </c>
      <c r="AA157" s="384">
        <f ca="1">SUMIFS(SERVICE[ReScore], SERVICE[Employee ID], KPI[[#This Row],[Employee ID]], SERVICE[Surgery Type], IF($D$2="CN HÀ NỘI", "Tiểu phẫu"&amp;"*", "*Lầu 6*"))</f>
        <v>0</v>
      </c>
      <c r="AB157" s="384">
        <f ca="1">SUMIFS(CUSTOMER[No. Inpatient], CUSTOMER[Employee ID], KPI[[#This Row],[Employee ID]])</f>
        <v>0</v>
      </c>
    </row>
    <row r="158" spans="1:28" x14ac:dyDescent="0.25">
      <c r="A158" s="62">
        <v>148</v>
      </c>
      <c r="B158" s="62" t="str">
        <f ca="1">IFERROR(INDEX(EMPLOYEES[Employee ID], MATCH(KPI[[#This Row],[No.]], EMPLOYEES[Count_DT], 0)), "")</f>
        <v/>
      </c>
      <c r="C158" s="151" t="str">
        <f ca="1">IFERROR(INDEX(EMPLOYEES[Employee], MATCH(KPI[[#This Row],[Employee ID]], EMPLOYEES[Employee ID], 0)), "")</f>
        <v/>
      </c>
      <c r="D158" s="190" t="str">
        <f ca="1">IFERROR(INDEX(EMPLOYEES[Department], MATCH(KPI[[#This Row],[Employee ID]], EMPLOYEES[Employee ID], 0)), "")</f>
        <v/>
      </c>
      <c r="E158" s="190" t="str">
        <f ca="1">IFERROR(INDEX(EMPLOYEES[Position], MATCH(KPI[[#This Row],[Employee ID]], EMPLOYEES[Employee ID], 0)), "")</f>
        <v/>
      </c>
      <c r="F158" s="200">
        <f ca="1">SUM(KPI[[#This Row],[Surgery (On)]:[Spa (Off)]])</f>
        <v>0</v>
      </c>
      <c r="G158" s="201">
        <f ca="1">SUMIFS(SALE[ReScore], SALE[Employee ID], KPI[[#This Row],[Employee ID]], SALE[Service Implementation], "Phẫu thuật", SALE[Product Name], "&lt;&gt;Chi phí n?m l?u*") - cell_right</f>
        <v>0</v>
      </c>
      <c r="H15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8" s="202">
        <f ca="1">SUMIFS(SALE[ReScore], SALE[Employee ID], KPI[[#This Row],[Employee ID]], SALE[Service Implementation], "Laser", SALE[Product Name], "&lt;&gt;Chi phí n?m l?u*") - cell_right</f>
        <v>0</v>
      </c>
      <c r="J15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8" s="202">
        <f ca="1">SUMIFS(SALE[ReScore], SALE[Employee ID], KPI[[#This Row],[Employee ID]], SALE[Service Implementation], "Spa", SALE[Product Name], "&lt;&gt;Chi phí n?m l?u*") - cell_right</f>
        <v>0</v>
      </c>
      <c r="L15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8" s="228">
        <f ca="1">SUMIFS(SALE_PD[Paid Amount (Base)], SALE_PD[Employee ID], KPI[[#This Row],[Employee ID]], SALE_PD[Product Name], "Chi phí n?m l?u*")</f>
        <v>0</v>
      </c>
      <c r="N158" s="203">
        <f ca="1">SUMIFS(SALE_PD[Paid Amount (Base)], SALE_PD[Employee ID], KPI[[#This Row],[Employee ID]], SALE_PD[Department], KPI[[#This Row],[Department]])</f>
        <v>0</v>
      </c>
      <c r="O158" s="204">
        <f ca="1">IFERROR(SUMIFS(DENTISTRY[Paid Amount (Base)], DENTISTRY[Employee ID], KPI[[#This Row],[Employee ID]]), "")</f>
        <v>0</v>
      </c>
      <c r="P158" s="205">
        <f ca="1">SUMIFS(SERVICE[ReScore], SERVICE[Employee ID], KPI[[#This Row],[Employee ID]], SERVICE[Customer Type], "Tái khám")</f>
        <v>0</v>
      </c>
      <c r="Q15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8" s="205">
        <f ca="1">SUMIFS(SERVICE[ReScore], SERVICE[Employee ID], KPI[[#This Row],[Employee ID]], SERVICE[Customer Type], "&lt;&gt;Tái khám", SERVICE[Service Group], "*PHUN X*")</f>
        <v>0</v>
      </c>
      <c r="T15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8" s="355">
        <f ca="1">SUM(KPI[[#This Row],[Laser (Service)]:[Surgery (Service)]])</f>
        <v>0</v>
      </c>
      <c r="V158" s="269">
        <f ca="1">SUMIFS(SERVICE[Quantity], SERVICE[Employee ID], KPI[[#This Row],[Employee ID]], SERVICE[Surgery Type], "Đại phẫu")</f>
        <v>0</v>
      </c>
      <c r="W158" s="266">
        <f ca="1">SUMIFS(SERVICE[ReScore], SERVICE[Employee ID], KPI[[#This Row],[Employee ID]], SERVICE[Surgery Type], "Đại phẫu")</f>
        <v>0</v>
      </c>
      <c r="X158" s="269">
        <f ca="1">SUMIFS(SERVICE[Quantity], SERVICE[Employee ID], KPI[[#This Row],[Employee ID]], SERVICE[Surgery Type], IF($D$2="CN HÀ NỘI", "Tiểu phẫu"&amp;"*", "*Lầu 5*"))</f>
        <v>0</v>
      </c>
      <c r="Y158" s="266">
        <f ca="1">SUMIFS(SERVICE[ReScore], SERVICE[Employee ID], KPI[[#This Row],[Employee ID]], SERVICE[Surgery Type], IF($D$2="CN HÀ NỘI", "Tiểu phẫu"&amp;"*", "*Lầu 5*"))</f>
        <v>0</v>
      </c>
      <c r="Z158" s="269">
        <f ca="1">SUMIFS(SERVICE[Quantity], SERVICE[Employee ID], KPI[[#This Row],[Employee ID]], SERVICE[Surgery Type], IF($D$2="CN HÀ NỘI", "Tiểu phẫu"&amp;"*", "*Lầu 6*"))</f>
        <v>0</v>
      </c>
      <c r="AA158" s="384">
        <f ca="1">SUMIFS(SERVICE[ReScore], SERVICE[Employee ID], KPI[[#This Row],[Employee ID]], SERVICE[Surgery Type], IF($D$2="CN HÀ NỘI", "Tiểu phẫu"&amp;"*", "*Lầu 6*"))</f>
        <v>0</v>
      </c>
      <c r="AB158" s="384">
        <f ca="1">SUMIFS(CUSTOMER[No. Inpatient], CUSTOMER[Employee ID], KPI[[#This Row],[Employee ID]])</f>
        <v>0</v>
      </c>
    </row>
    <row r="159" spans="1:28" x14ac:dyDescent="0.25">
      <c r="A159" s="62">
        <v>149</v>
      </c>
      <c r="B159" s="62" t="str">
        <f ca="1">IFERROR(INDEX(EMPLOYEES[Employee ID], MATCH(KPI[[#This Row],[No.]], EMPLOYEES[Count_DT], 0)), "")</f>
        <v/>
      </c>
      <c r="C159" s="151" t="str">
        <f ca="1">IFERROR(INDEX(EMPLOYEES[Employee], MATCH(KPI[[#This Row],[Employee ID]], EMPLOYEES[Employee ID], 0)), "")</f>
        <v/>
      </c>
      <c r="D159" s="190" t="str">
        <f ca="1">IFERROR(INDEX(EMPLOYEES[Department], MATCH(KPI[[#This Row],[Employee ID]], EMPLOYEES[Employee ID], 0)), "")</f>
        <v/>
      </c>
      <c r="E159" s="190" t="str">
        <f ca="1">IFERROR(INDEX(EMPLOYEES[Position], MATCH(KPI[[#This Row],[Employee ID]], EMPLOYEES[Employee ID], 0)), "")</f>
        <v/>
      </c>
      <c r="F159" s="200">
        <f ca="1">SUM(KPI[[#This Row],[Surgery (On)]:[Spa (Off)]])</f>
        <v>0</v>
      </c>
      <c r="G159" s="201">
        <f ca="1">SUMIFS(SALE[ReScore], SALE[Employee ID], KPI[[#This Row],[Employee ID]], SALE[Service Implementation], "Phẫu thuật", SALE[Product Name], "&lt;&gt;Chi phí n?m l?u*") - cell_right</f>
        <v>0</v>
      </c>
      <c r="H15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59" s="202">
        <f ca="1">SUMIFS(SALE[ReScore], SALE[Employee ID], KPI[[#This Row],[Employee ID]], SALE[Service Implementation], "Laser", SALE[Product Name], "&lt;&gt;Chi phí n?m l?u*") - cell_right</f>
        <v>0</v>
      </c>
      <c r="J15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59" s="202">
        <f ca="1">SUMIFS(SALE[ReScore], SALE[Employee ID], KPI[[#This Row],[Employee ID]], SALE[Service Implementation], "Spa", SALE[Product Name], "&lt;&gt;Chi phí n?m l?u*") - cell_right</f>
        <v>0</v>
      </c>
      <c r="L15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59" s="228">
        <f ca="1">SUMIFS(SALE_PD[Paid Amount (Base)], SALE_PD[Employee ID], KPI[[#This Row],[Employee ID]], SALE_PD[Product Name], "Chi phí n?m l?u*")</f>
        <v>0</v>
      </c>
      <c r="N159" s="203">
        <f ca="1">SUMIFS(SALE_PD[Paid Amount (Base)], SALE_PD[Employee ID], KPI[[#This Row],[Employee ID]], SALE_PD[Department], KPI[[#This Row],[Department]])</f>
        <v>0</v>
      </c>
      <c r="O159" s="204">
        <f ca="1">IFERROR(SUMIFS(DENTISTRY[Paid Amount (Base)], DENTISTRY[Employee ID], KPI[[#This Row],[Employee ID]]), "")</f>
        <v>0</v>
      </c>
      <c r="P159" s="205">
        <f ca="1">SUMIFS(SERVICE[ReScore], SERVICE[Employee ID], KPI[[#This Row],[Employee ID]], SERVICE[Customer Type], "Tái khám")</f>
        <v>0</v>
      </c>
      <c r="Q15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5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59" s="205">
        <f ca="1">SUMIFS(SERVICE[ReScore], SERVICE[Employee ID], KPI[[#This Row],[Employee ID]], SERVICE[Customer Type], "&lt;&gt;Tái khám", SERVICE[Service Group], "*PHUN X*")</f>
        <v>0</v>
      </c>
      <c r="T15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59" s="355">
        <f ca="1">SUM(KPI[[#This Row],[Laser (Service)]:[Surgery (Service)]])</f>
        <v>0</v>
      </c>
      <c r="V159" s="269">
        <f ca="1">SUMIFS(SERVICE[Quantity], SERVICE[Employee ID], KPI[[#This Row],[Employee ID]], SERVICE[Surgery Type], "Đại phẫu")</f>
        <v>0</v>
      </c>
      <c r="W159" s="266">
        <f ca="1">SUMIFS(SERVICE[ReScore], SERVICE[Employee ID], KPI[[#This Row],[Employee ID]], SERVICE[Surgery Type], "Đại phẫu")</f>
        <v>0</v>
      </c>
      <c r="X159" s="269">
        <f ca="1">SUMIFS(SERVICE[Quantity], SERVICE[Employee ID], KPI[[#This Row],[Employee ID]], SERVICE[Surgery Type], IF($D$2="CN HÀ NỘI", "Tiểu phẫu"&amp;"*", "*Lầu 5*"))</f>
        <v>0</v>
      </c>
      <c r="Y159" s="266">
        <f ca="1">SUMIFS(SERVICE[ReScore], SERVICE[Employee ID], KPI[[#This Row],[Employee ID]], SERVICE[Surgery Type], IF($D$2="CN HÀ NỘI", "Tiểu phẫu"&amp;"*", "*Lầu 5*"))</f>
        <v>0</v>
      </c>
      <c r="Z159" s="269">
        <f ca="1">SUMIFS(SERVICE[Quantity], SERVICE[Employee ID], KPI[[#This Row],[Employee ID]], SERVICE[Surgery Type], IF($D$2="CN HÀ NỘI", "Tiểu phẫu"&amp;"*", "*Lầu 6*"))</f>
        <v>0</v>
      </c>
      <c r="AA159" s="384">
        <f ca="1">SUMIFS(SERVICE[ReScore], SERVICE[Employee ID], KPI[[#This Row],[Employee ID]], SERVICE[Surgery Type], IF($D$2="CN HÀ NỘI", "Tiểu phẫu"&amp;"*", "*Lầu 6*"))</f>
        <v>0</v>
      </c>
      <c r="AB159" s="384">
        <f ca="1">SUMIFS(CUSTOMER[No. Inpatient], CUSTOMER[Employee ID], KPI[[#This Row],[Employee ID]])</f>
        <v>0</v>
      </c>
    </row>
    <row r="160" spans="1:28" x14ac:dyDescent="0.25">
      <c r="A160" s="62">
        <v>150</v>
      </c>
      <c r="B160" s="62" t="str">
        <f ca="1">IFERROR(INDEX(EMPLOYEES[Employee ID], MATCH(KPI[[#This Row],[No.]], EMPLOYEES[Count_DT], 0)), "")</f>
        <v/>
      </c>
      <c r="C160" s="151" t="str">
        <f ca="1">IFERROR(INDEX(EMPLOYEES[Employee], MATCH(KPI[[#This Row],[Employee ID]], EMPLOYEES[Employee ID], 0)), "")</f>
        <v/>
      </c>
      <c r="D160" s="190" t="str">
        <f ca="1">IFERROR(INDEX(EMPLOYEES[Department], MATCH(KPI[[#This Row],[Employee ID]], EMPLOYEES[Employee ID], 0)), "")</f>
        <v/>
      </c>
      <c r="E160" s="190" t="str">
        <f ca="1">IFERROR(INDEX(EMPLOYEES[Position], MATCH(KPI[[#This Row],[Employee ID]], EMPLOYEES[Employee ID], 0)), "")</f>
        <v/>
      </c>
      <c r="F160" s="200">
        <f ca="1">SUM(KPI[[#This Row],[Surgery (On)]:[Spa (Off)]])</f>
        <v>0</v>
      </c>
      <c r="G160" s="201">
        <f ca="1">SUMIFS(SALE[ReScore], SALE[Employee ID], KPI[[#This Row],[Employee ID]], SALE[Service Implementation], "Phẫu thuật", SALE[Product Name], "&lt;&gt;Chi phí n?m l?u*") - cell_right</f>
        <v>0</v>
      </c>
      <c r="H16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0" s="202">
        <f ca="1">SUMIFS(SALE[ReScore], SALE[Employee ID], KPI[[#This Row],[Employee ID]], SALE[Service Implementation], "Laser", SALE[Product Name], "&lt;&gt;Chi phí n?m l?u*") - cell_right</f>
        <v>0</v>
      </c>
      <c r="J16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0" s="202">
        <f ca="1">SUMIFS(SALE[ReScore], SALE[Employee ID], KPI[[#This Row],[Employee ID]], SALE[Service Implementation], "Spa", SALE[Product Name], "&lt;&gt;Chi phí n?m l?u*") - cell_right</f>
        <v>0</v>
      </c>
      <c r="L16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0" s="228">
        <f ca="1">SUMIFS(SALE_PD[Paid Amount (Base)], SALE_PD[Employee ID], KPI[[#This Row],[Employee ID]], SALE_PD[Product Name], "Chi phí n?m l?u*")</f>
        <v>0</v>
      </c>
      <c r="N160" s="203">
        <f ca="1">SUMIFS(SALE_PD[Paid Amount (Base)], SALE_PD[Employee ID], KPI[[#This Row],[Employee ID]], SALE_PD[Department], KPI[[#This Row],[Department]])</f>
        <v>0</v>
      </c>
      <c r="O160" s="204">
        <f ca="1">IFERROR(SUMIFS(DENTISTRY[Paid Amount (Base)], DENTISTRY[Employee ID], KPI[[#This Row],[Employee ID]]), "")</f>
        <v>0</v>
      </c>
      <c r="P160" s="205">
        <f ca="1">SUMIFS(SERVICE[ReScore], SERVICE[Employee ID], KPI[[#This Row],[Employee ID]], SERVICE[Customer Type], "Tái khám")</f>
        <v>0</v>
      </c>
      <c r="Q16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0" s="205">
        <f ca="1">SUMIFS(SERVICE[ReScore], SERVICE[Employee ID], KPI[[#This Row],[Employee ID]], SERVICE[Customer Type], "&lt;&gt;Tái khám", SERVICE[Service Group], "*PHUN X*")</f>
        <v>0</v>
      </c>
      <c r="T16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0" s="355">
        <f ca="1">SUM(KPI[[#This Row],[Laser (Service)]:[Surgery (Service)]])</f>
        <v>0</v>
      </c>
      <c r="V160" s="269">
        <f ca="1">SUMIFS(SERVICE[Quantity], SERVICE[Employee ID], KPI[[#This Row],[Employee ID]], SERVICE[Surgery Type], "Đại phẫu")</f>
        <v>0</v>
      </c>
      <c r="W160" s="266">
        <f ca="1">SUMIFS(SERVICE[ReScore], SERVICE[Employee ID], KPI[[#This Row],[Employee ID]], SERVICE[Surgery Type], "Đại phẫu")</f>
        <v>0</v>
      </c>
      <c r="X160" s="269">
        <f ca="1">SUMIFS(SERVICE[Quantity], SERVICE[Employee ID], KPI[[#This Row],[Employee ID]], SERVICE[Surgery Type], IF($D$2="CN HÀ NỘI", "Tiểu phẫu"&amp;"*", "*Lầu 5*"))</f>
        <v>0</v>
      </c>
      <c r="Y160" s="266">
        <f ca="1">SUMIFS(SERVICE[ReScore], SERVICE[Employee ID], KPI[[#This Row],[Employee ID]], SERVICE[Surgery Type], IF($D$2="CN HÀ NỘI", "Tiểu phẫu"&amp;"*", "*Lầu 5*"))</f>
        <v>0</v>
      </c>
      <c r="Z160" s="269">
        <f ca="1">SUMIFS(SERVICE[Quantity], SERVICE[Employee ID], KPI[[#This Row],[Employee ID]], SERVICE[Surgery Type], IF($D$2="CN HÀ NỘI", "Tiểu phẫu"&amp;"*", "*Lầu 6*"))</f>
        <v>0</v>
      </c>
      <c r="AA160" s="384">
        <f ca="1">SUMIFS(SERVICE[ReScore], SERVICE[Employee ID], KPI[[#This Row],[Employee ID]], SERVICE[Surgery Type], IF($D$2="CN HÀ NỘI", "Tiểu phẫu"&amp;"*", "*Lầu 6*"))</f>
        <v>0</v>
      </c>
      <c r="AB160" s="384">
        <f ca="1">SUMIFS(CUSTOMER[No. Inpatient], CUSTOMER[Employee ID], KPI[[#This Row],[Employee ID]])</f>
        <v>0</v>
      </c>
    </row>
    <row r="161" spans="1:28" x14ac:dyDescent="0.25">
      <c r="A161" s="62">
        <v>151</v>
      </c>
      <c r="B161" s="62" t="str">
        <f ca="1">IFERROR(INDEX(EMPLOYEES[Employee ID], MATCH(KPI[[#This Row],[No.]], EMPLOYEES[Count_DT], 0)), "")</f>
        <v/>
      </c>
      <c r="C161" s="151" t="str">
        <f ca="1">IFERROR(INDEX(EMPLOYEES[Employee], MATCH(KPI[[#This Row],[Employee ID]], EMPLOYEES[Employee ID], 0)), "")</f>
        <v/>
      </c>
      <c r="D161" s="190" t="str">
        <f ca="1">IFERROR(INDEX(EMPLOYEES[Department], MATCH(KPI[[#This Row],[Employee ID]], EMPLOYEES[Employee ID], 0)), "")</f>
        <v/>
      </c>
      <c r="E161" s="190" t="str">
        <f ca="1">IFERROR(INDEX(EMPLOYEES[Position], MATCH(KPI[[#This Row],[Employee ID]], EMPLOYEES[Employee ID], 0)), "")</f>
        <v/>
      </c>
      <c r="F161" s="200">
        <f ca="1">SUM(KPI[[#This Row],[Surgery (On)]:[Spa (Off)]])</f>
        <v>0</v>
      </c>
      <c r="G161" s="201">
        <f ca="1">SUMIFS(SALE[ReScore], SALE[Employee ID], KPI[[#This Row],[Employee ID]], SALE[Service Implementation], "Phẫu thuật", SALE[Product Name], "&lt;&gt;Chi phí n?m l?u*") - cell_right</f>
        <v>0</v>
      </c>
      <c r="H161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1" s="202">
        <f ca="1">SUMIFS(SALE[ReScore], SALE[Employee ID], KPI[[#This Row],[Employee ID]], SALE[Service Implementation], "Laser", SALE[Product Name], "&lt;&gt;Chi phí n?m l?u*") - cell_right</f>
        <v>0</v>
      </c>
      <c r="J161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1" s="202">
        <f ca="1">SUMIFS(SALE[ReScore], SALE[Employee ID], KPI[[#This Row],[Employee ID]], SALE[Service Implementation], "Spa", SALE[Product Name], "&lt;&gt;Chi phí n?m l?u*") - cell_right</f>
        <v>0</v>
      </c>
      <c r="L161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1" s="228">
        <f ca="1">SUMIFS(SALE_PD[Paid Amount (Base)], SALE_PD[Employee ID], KPI[[#This Row],[Employee ID]], SALE_PD[Product Name], "Chi phí n?m l?u*")</f>
        <v>0</v>
      </c>
      <c r="N161" s="203">
        <f ca="1">SUMIFS(SALE_PD[Paid Amount (Base)], SALE_PD[Employee ID], KPI[[#This Row],[Employee ID]], SALE_PD[Department], KPI[[#This Row],[Department]])</f>
        <v>0</v>
      </c>
      <c r="O161" s="204">
        <f ca="1">IFERROR(SUMIFS(DENTISTRY[Paid Amount (Base)], DENTISTRY[Employee ID], KPI[[#This Row],[Employee ID]]), "")</f>
        <v>0</v>
      </c>
      <c r="P161" s="205">
        <f ca="1">SUMIFS(SERVICE[ReScore], SERVICE[Employee ID], KPI[[#This Row],[Employee ID]], SERVICE[Customer Type], "Tái khám")</f>
        <v>0</v>
      </c>
      <c r="Q161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1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1" s="205">
        <f ca="1">SUMIFS(SERVICE[ReScore], SERVICE[Employee ID], KPI[[#This Row],[Employee ID]], SERVICE[Customer Type], "&lt;&gt;Tái khám", SERVICE[Service Group], "*PHUN X*")</f>
        <v>0</v>
      </c>
      <c r="T161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1" s="355">
        <f ca="1">SUM(KPI[[#This Row],[Laser (Service)]:[Surgery (Service)]])</f>
        <v>0</v>
      </c>
      <c r="V161" s="269">
        <f ca="1">SUMIFS(SERVICE[Quantity], SERVICE[Employee ID], KPI[[#This Row],[Employee ID]], SERVICE[Surgery Type], "Đại phẫu")</f>
        <v>0</v>
      </c>
      <c r="W161" s="266">
        <f ca="1">SUMIFS(SERVICE[ReScore], SERVICE[Employee ID], KPI[[#This Row],[Employee ID]], SERVICE[Surgery Type], "Đại phẫu")</f>
        <v>0</v>
      </c>
      <c r="X161" s="269">
        <f ca="1">SUMIFS(SERVICE[Quantity], SERVICE[Employee ID], KPI[[#This Row],[Employee ID]], SERVICE[Surgery Type], IF($D$2="CN HÀ NỘI", "Tiểu phẫu"&amp;"*", "*Lầu 5*"))</f>
        <v>0</v>
      </c>
      <c r="Y161" s="266">
        <f ca="1">SUMIFS(SERVICE[ReScore], SERVICE[Employee ID], KPI[[#This Row],[Employee ID]], SERVICE[Surgery Type], IF($D$2="CN HÀ NỘI", "Tiểu phẫu"&amp;"*", "*Lầu 5*"))</f>
        <v>0</v>
      </c>
      <c r="Z161" s="269">
        <f ca="1">SUMIFS(SERVICE[Quantity], SERVICE[Employee ID], KPI[[#This Row],[Employee ID]], SERVICE[Surgery Type], IF($D$2="CN HÀ NỘI", "Tiểu phẫu"&amp;"*", "*Lầu 6*"))</f>
        <v>0</v>
      </c>
      <c r="AA161" s="384">
        <f ca="1">SUMIFS(SERVICE[ReScore], SERVICE[Employee ID], KPI[[#This Row],[Employee ID]], SERVICE[Surgery Type], IF($D$2="CN HÀ NỘI", "Tiểu phẫu"&amp;"*", "*Lầu 6*"))</f>
        <v>0</v>
      </c>
      <c r="AB161" s="384">
        <f ca="1">SUMIFS(CUSTOMER[No. Inpatient], CUSTOMER[Employee ID], KPI[[#This Row],[Employee ID]])</f>
        <v>0</v>
      </c>
    </row>
    <row r="162" spans="1:28" x14ac:dyDescent="0.25">
      <c r="A162" s="62">
        <v>152</v>
      </c>
      <c r="B162" s="62" t="str">
        <f ca="1">IFERROR(INDEX(EMPLOYEES[Employee ID], MATCH(KPI[[#This Row],[No.]], EMPLOYEES[Count_DT], 0)), "")</f>
        <v/>
      </c>
      <c r="C162" s="151" t="str">
        <f ca="1">IFERROR(INDEX(EMPLOYEES[Employee], MATCH(KPI[[#This Row],[Employee ID]], EMPLOYEES[Employee ID], 0)), "")</f>
        <v/>
      </c>
      <c r="D162" s="190" t="str">
        <f ca="1">IFERROR(INDEX(EMPLOYEES[Department], MATCH(KPI[[#This Row],[Employee ID]], EMPLOYEES[Employee ID], 0)), "")</f>
        <v/>
      </c>
      <c r="E162" s="190" t="str">
        <f ca="1">IFERROR(INDEX(EMPLOYEES[Position], MATCH(KPI[[#This Row],[Employee ID]], EMPLOYEES[Employee ID], 0)), "")</f>
        <v/>
      </c>
      <c r="F162" s="200">
        <f ca="1">SUM(KPI[[#This Row],[Surgery (On)]:[Spa (Off)]])</f>
        <v>0</v>
      </c>
      <c r="G162" s="201">
        <f ca="1">SUMIFS(SALE[ReScore], SALE[Employee ID], KPI[[#This Row],[Employee ID]], SALE[Service Implementation], "Phẫu thuật", SALE[Product Name], "&lt;&gt;Chi phí n?m l?u*") - cell_right</f>
        <v>0</v>
      </c>
      <c r="H162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2" s="202">
        <f ca="1">SUMIFS(SALE[ReScore], SALE[Employee ID], KPI[[#This Row],[Employee ID]], SALE[Service Implementation], "Laser", SALE[Product Name], "&lt;&gt;Chi phí n?m l?u*") - cell_right</f>
        <v>0</v>
      </c>
      <c r="J162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2" s="202">
        <f ca="1">SUMIFS(SALE[ReScore], SALE[Employee ID], KPI[[#This Row],[Employee ID]], SALE[Service Implementation], "Spa", SALE[Product Name], "&lt;&gt;Chi phí n?m l?u*") - cell_right</f>
        <v>0</v>
      </c>
      <c r="L162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2" s="228">
        <f ca="1">SUMIFS(SALE_PD[Paid Amount (Base)], SALE_PD[Employee ID], KPI[[#This Row],[Employee ID]], SALE_PD[Product Name], "Chi phí n?m l?u*")</f>
        <v>0</v>
      </c>
      <c r="N162" s="203">
        <f ca="1">SUMIFS(SALE_PD[Paid Amount (Base)], SALE_PD[Employee ID], KPI[[#This Row],[Employee ID]], SALE_PD[Department], KPI[[#This Row],[Department]])</f>
        <v>0</v>
      </c>
      <c r="O162" s="204">
        <f ca="1">IFERROR(SUMIFS(DENTISTRY[Paid Amount (Base)], DENTISTRY[Employee ID], KPI[[#This Row],[Employee ID]]), "")</f>
        <v>0</v>
      </c>
      <c r="P162" s="205">
        <f ca="1">SUMIFS(SERVICE[ReScore], SERVICE[Employee ID], KPI[[#This Row],[Employee ID]], SERVICE[Customer Type], "Tái khám")</f>
        <v>0</v>
      </c>
      <c r="Q162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2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2" s="205">
        <f ca="1">SUMIFS(SERVICE[ReScore], SERVICE[Employee ID], KPI[[#This Row],[Employee ID]], SERVICE[Customer Type], "&lt;&gt;Tái khám", SERVICE[Service Group], "*PHUN X*")</f>
        <v>0</v>
      </c>
      <c r="T162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2" s="355">
        <f ca="1">SUM(KPI[[#This Row],[Laser (Service)]:[Surgery (Service)]])</f>
        <v>0</v>
      </c>
      <c r="V162" s="269">
        <f ca="1">SUMIFS(SERVICE[Quantity], SERVICE[Employee ID], KPI[[#This Row],[Employee ID]], SERVICE[Surgery Type], "Đại phẫu")</f>
        <v>0</v>
      </c>
      <c r="W162" s="266">
        <f ca="1">SUMIFS(SERVICE[ReScore], SERVICE[Employee ID], KPI[[#This Row],[Employee ID]], SERVICE[Surgery Type], "Đại phẫu")</f>
        <v>0</v>
      </c>
      <c r="X162" s="269">
        <f ca="1">SUMIFS(SERVICE[Quantity], SERVICE[Employee ID], KPI[[#This Row],[Employee ID]], SERVICE[Surgery Type], IF($D$2="CN HÀ NỘI", "Tiểu phẫu"&amp;"*", "*Lầu 5*"))</f>
        <v>0</v>
      </c>
      <c r="Y162" s="266">
        <f ca="1">SUMIFS(SERVICE[ReScore], SERVICE[Employee ID], KPI[[#This Row],[Employee ID]], SERVICE[Surgery Type], IF($D$2="CN HÀ NỘI", "Tiểu phẫu"&amp;"*", "*Lầu 5*"))</f>
        <v>0</v>
      </c>
      <c r="Z162" s="269">
        <f ca="1">SUMIFS(SERVICE[Quantity], SERVICE[Employee ID], KPI[[#This Row],[Employee ID]], SERVICE[Surgery Type], IF($D$2="CN HÀ NỘI", "Tiểu phẫu"&amp;"*", "*Lầu 6*"))</f>
        <v>0</v>
      </c>
      <c r="AA162" s="384">
        <f ca="1">SUMIFS(SERVICE[ReScore], SERVICE[Employee ID], KPI[[#This Row],[Employee ID]], SERVICE[Surgery Type], IF($D$2="CN HÀ NỘI", "Tiểu phẫu"&amp;"*", "*Lầu 6*"))</f>
        <v>0</v>
      </c>
      <c r="AB162" s="384">
        <f ca="1">SUMIFS(CUSTOMER[No. Inpatient], CUSTOMER[Employee ID], KPI[[#This Row],[Employee ID]])</f>
        <v>0</v>
      </c>
    </row>
    <row r="163" spans="1:28" x14ac:dyDescent="0.25">
      <c r="A163" s="62">
        <v>153</v>
      </c>
      <c r="B163" s="62" t="str">
        <f ca="1">IFERROR(INDEX(EMPLOYEES[Employee ID], MATCH(KPI[[#This Row],[No.]], EMPLOYEES[Count_DT], 0)), "")</f>
        <v/>
      </c>
      <c r="C163" s="151" t="str">
        <f ca="1">IFERROR(INDEX(EMPLOYEES[Employee], MATCH(KPI[[#This Row],[Employee ID]], EMPLOYEES[Employee ID], 0)), "")</f>
        <v/>
      </c>
      <c r="D163" s="190" t="str">
        <f ca="1">IFERROR(INDEX(EMPLOYEES[Department], MATCH(KPI[[#This Row],[Employee ID]], EMPLOYEES[Employee ID], 0)), "")</f>
        <v/>
      </c>
      <c r="E163" s="190" t="str">
        <f ca="1">IFERROR(INDEX(EMPLOYEES[Position], MATCH(KPI[[#This Row],[Employee ID]], EMPLOYEES[Employee ID], 0)), "")</f>
        <v/>
      </c>
      <c r="F163" s="200">
        <f ca="1">SUM(KPI[[#This Row],[Surgery (On)]:[Spa (Off)]])</f>
        <v>0</v>
      </c>
      <c r="G163" s="201">
        <f ca="1">SUMIFS(SALE[ReScore], SALE[Employee ID], KPI[[#This Row],[Employee ID]], SALE[Service Implementation], "Phẫu thuật", SALE[Product Name], "&lt;&gt;Chi phí n?m l?u*") - cell_right</f>
        <v>0</v>
      </c>
      <c r="H163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3" s="202">
        <f ca="1">SUMIFS(SALE[ReScore], SALE[Employee ID], KPI[[#This Row],[Employee ID]], SALE[Service Implementation], "Laser", SALE[Product Name], "&lt;&gt;Chi phí n?m l?u*") - cell_right</f>
        <v>0</v>
      </c>
      <c r="J163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3" s="202">
        <f ca="1">SUMIFS(SALE[ReScore], SALE[Employee ID], KPI[[#This Row],[Employee ID]], SALE[Service Implementation], "Spa", SALE[Product Name], "&lt;&gt;Chi phí n?m l?u*") - cell_right</f>
        <v>0</v>
      </c>
      <c r="L163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3" s="228">
        <f ca="1">SUMIFS(SALE_PD[Paid Amount (Base)], SALE_PD[Employee ID], KPI[[#This Row],[Employee ID]], SALE_PD[Product Name], "Chi phí n?m l?u*")</f>
        <v>0</v>
      </c>
      <c r="N163" s="203">
        <f ca="1">SUMIFS(SALE_PD[Paid Amount (Base)], SALE_PD[Employee ID], KPI[[#This Row],[Employee ID]], SALE_PD[Department], KPI[[#This Row],[Department]])</f>
        <v>0</v>
      </c>
      <c r="O163" s="204">
        <f ca="1">IFERROR(SUMIFS(DENTISTRY[Paid Amount (Base)], DENTISTRY[Employee ID], KPI[[#This Row],[Employee ID]]), "")</f>
        <v>0</v>
      </c>
      <c r="P163" s="205">
        <f ca="1">SUMIFS(SERVICE[ReScore], SERVICE[Employee ID], KPI[[#This Row],[Employee ID]], SERVICE[Customer Type], "Tái khám")</f>
        <v>0</v>
      </c>
      <c r="Q163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3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3" s="205">
        <f ca="1">SUMIFS(SERVICE[ReScore], SERVICE[Employee ID], KPI[[#This Row],[Employee ID]], SERVICE[Customer Type], "&lt;&gt;Tái khám", SERVICE[Service Group], "*PHUN X*")</f>
        <v>0</v>
      </c>
      <c r="T163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3" s="355">
        <f ca="1">SUM(KPI[[#This Row],[Laser (Service)]:[Surgery (Service)]])</f>
        <v>0</v>
      </c>
      <c r="V163" s="269">
        <f ca="1">SUMIFS(SERVICE[Quantity], SERVICE[Employee ID], KPI[[#This Row],[Employee ID]], SERVICE[Surgery Type], "Đại phẫu")</f>
        <v>0</v>
      </c>
      <c r="W163" s="266">
        <f ca="1">SUMIFS(SERVICE[ReScore], SERVICE[Employee ID], KPI[[#This Row],[Employee ID]], SERVICE[Surgery Type], "Đại phẫu")</f>
        <v>0</v>
      </c>
      <c r="X163" s="269">
        <f ca="1">SUMIFS(SERVICE[Quantity], SERVICE[Employee ID], KPI[[#This Row],[Employee ID]], SERVICE[Surgery Type], IF($D$2="CN HÀ NỘI", "Tiểu phẫu"&amp;"*", "*Lầu 5*"))</f>
        <v>0</v>
      </c>
      <c r="Y163" s="266">
        <f ca="1">SUMIFS(SERVICE[ReScore], SERVICE[Employee ID], KPI[[#This Row],[Employee ID]], SERVICE[Surgery Type], IF($D$2="CN HÀ NỘI", "Tiểu phẫu"&amp;"*", "*Lầu 5*"))</f>
        <v>0</v>
      </c>
      <c r="Z163" s="269">
        <f ca="1">SUMIFS(SERVICE[Quantity], SERVICE[Employee ID], KPI[[#This Row],[Employee ID]], SERVICE[Surgery Type], IF($D$2="CN HÀ NỘI", "Tiểu phẫu"&amp;"*", "*Lầu 6*"))</f>
        <v>0</v>
      </c>
      <c r="AA163" s="384">
        <f ca="1">SUMIFS(SERVICE[ReScore], SERVICE[Employee ID], KPI[[#This Row],[Employee ID]], SERVICE[Surgery Type], IF($D$2="CN HÀ NỘI", "Tiểu phẫu"&amp;"*", "*Lầu 6*"))</f>
        <v>0</v>
      </c>
      <c r="AB163" s="384">
        <f ca="1">SUMIFS(CUSTOMER[No. Inpatient], CUSTOMER[Employee ID], KPI[[#This Row],[Employee ID]])</f>
        <v>0</v>
      </c>
    </row>
    <row r="164" spans="1:28" x14ac:dyDescent="0.25">
      <c r="A164" s="62">
        <v>154</v>
      </c>
      <c r="B164" s="62" t="str">
        <f ca="1">IFERROR(INDEX(EMPLOYEES[Employee ID], MATCH(KPI[[#This Row],[No.]], EMPLOYEES[Count_DT], 0)), "")</f>
        <v/>
      </c>
      <c r="C164" s="151" t="str">
        <f ca="1">IFERROR(INDEX(EMPLOYEES[Employee], MATCH(KPI[[#This Row],[Employee ID]], EMPLOYEES[Employee ID], 0)), "")</f>
        <v/>
      </c>
      <c r="D164" s="190" t="str">
        <f ca="1">IFERROR(INDEX(EMPLOYEES[Department], MATCH(KPI[[#This Row],[Employee ID]], EMPLOYEES[Employee ID], 0)), "")</f>
        <v/>
      </c>
      <c r="E164" s="190" t="str">
        <f ca="1">IFERROR(INDEX(EMPLOYEES[Position], MATCH(KPI[[#This Row],[Employee ID]], EMPLOYEES[Employee ID], 0)), "")</f>
        <v/>
      </c>
      <c r="F164" s="200">
        <f ca="1">SUM(KPI[[#This Row],[Surgery (On)]:[Spa (Off)]])</f>
        <v>0</v>
      </c>
      <c r="G164" s="201">
        <f ca="1">SUMIFS(SALE[ReScore], SALE[Employee ID], KPI[[#This Row],[Employee ID]], SALE[Service Implementation], "Phẫu thuật", SALE[Product Name], "&lt;&gt;Chi phí n?m l?u*") - cell_right</f>
        <v>0</v>
      </c>
      <c r="H164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4" s="202">
        <f ca="1">SUMIFS(SALE[ReScore], SALE[Employee ID], KPI[[#This Row],[Employee ID]], SALE[Service Implementation], "Laser", SALE[Product Name], "&lt;&gt;Chi phí n?m l?u*") - cell_right</f>
        <v>0</v>
      </c>
      <c r="J164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4" s="202">
        <f ca="1">SUMIFS(SALE[ReScore], SALE[Employee ID], KPI[[#This Row],[Employee ID]], SALE[Service Implementation], "Spa", SALE[Product Name], "&lt;&gt;Chi phí n?m l?u*") - cell_right</f>
        <v>0</v>
      </c>
      <c r="L164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4" s="228">
        <f ca="1">SUMIFS(SALE_PD[Paid Amount (Base)], SALE_PD[Employee ID], KPI[[#This Row],[Employee ID]], SALE_PD[Product Name], "Chi phí n?m l?u*")</f>
        <v>0</v>
      </c>
      <c r="N164" s="203">
        <f ca="1">SUMIFS(SALE_PD[Paid Amount (Base)], SALE_PD[Employee ID], KPI[[#This Row],[Employee ID]], SALE_PD[Department], KPI[[#This Row],[Department]])</f>
        <v>0</v>
      </c>
      <c r="O164" s="204">
        <f ca="1">IFERROR(SUMIFS(DENTISTRY[Paid Amount (Base)], DENTISTRY[Employee ID], KPI[[#This Row],[Employee ID]]), "")</f>
        <v>0</v>
      </c>
      <c r="P164" s="205">
        <f ca="1">SUMIFS(SERVICE[ReScore], SERVICE[Employee ID], KPI[[#This Row],[Employee ID]], SERVICE[Customer Type], "Tái khám")</f>
        <v>0</v>
      </c>
      <c r="Q164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4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4" s="205">
        <f ca="1">SUMIFS(SERVICE[ReScore], SERVICE[Employee ID], KPI[[#This Row],[Employee ID]], SERVICE[Customer Type], "&lt;&gt;Tái khám", SERVICE[Service Group], "*PHUN X*")</f>
        <v>0</v>
      </c>
      <c r="T164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4" s="355">
        <f ca="1">SUM(KPI[[#This Row],[Laser (Service)]:[Surgery (Service)]])</f>
        <v>0</v>
      </c>
      <c r="V164" s="269">
        <f ca="1">SUMIFS(SERVICE[Quantity], SERVICE[Employee ID], KPI[[#This Row],[Employee ID]], SERVICE[Surgery Type], "Đại phẫu")</f>
        <v>0</v>
      </c>
      <c r="W164" s="266">
        <f ca="1">SUMIFS(SERVICE[ReScore], SERVICE[Employee ID], KPI[[#This Row],[Employee ID]], SERVICE[Surgery Type], "Đại phẫu")</f>
        <v>0</v>
      </c>
      <c r="X164" s="269">
        <f ca="1">SUMIFS(SERVICE[Quantity], SERVICE[Employee ID], KPI[[#This Row],[Employee ID]], SERVICE[Surgery Type], IF($D$2="CN HÀ NỘI", "Tiểu phẫu"&amp;"*", "*Lầu 5*"))</f>
        <v>0</v>
      </c>
      <c r="Y164" s="266">
        <f ca="1">SUMIFS(SERVICE[ReScore], SERVICE[Employee ID], KPI[[#This Row],[Employee ID]], SERVICE[Surgery Type], IF($D$2="CN HÀ NỘI", "Tiểu phẫu"&amp;"*", "*Lầu 5*"))</f>
        <v>0</v>
      </c>
      <c r="Z164" s="269">
        <f ca="1">SUMIFS(SERVICE[Quantity], SERVICE[Employee ID], KPI[[#This Row],[Employee ID]], SERVICE[Surgery Type], IF($D$2="CN HÀ NỘI", "Tiểu phẫu"&amp;"*", "*Lầu 6*"))</f>
        <v>0</v>
      </c>
      <c r="AA164" s="384">
        <f ca="1">SUMIFS(SERVICE[ReScore], SERVICE[Employee ID], KPI[[#This Row],[Employee ID]], SERVICE[Surgery Type], IF($D$2="CN HÀ NỘI", "Tiểu phẫu"&amp;"*", "*Lầu 6*"))</f>
        <v>0</v>
      </c>
      <c r="AB164" s="384">
        <f ca="1">SUMIFS(CUSTOMER[No. Inpatient], CUSTOMER[Employee ID], KPI[[#This Row],[Employee ID]])</f>
        <v>0</v>
      </c>
    </row>
    <row r="165" spans="1:28" x14ac:dyDescent="0.25">
      <c r="A165" s="62">
        <v>155</v>
      </c>
      <c r="B165" s="62" t="str">
        <f ca="1">IFERROR(INDEX(EMPLOYEES[Employee ID], MATCH(KPI[[#This Row],[No.]], EMPLOYEES[Count_DT], 0)), "")</f>
        <v/>
      </c>
      <c r="C165" s="151" t="str">
        <f ca="1">IFERROR(INDEX(EMPLOYEES[Employee], MATCH(KPI[[#This Row],[Employee ID]], EMPLOYEES[Employee ID], 0)), "")</f>
        <v/>
      </c>
      <c r="D165" s="190" t="str">
        <f ca="1">IFERROR(INDEX(EMPLOYEES[Department], MATCH(KPI[[#This Row],[Employee ID]], EMPLOYEES[Employee ID], 0)), "")</f>
        <v/>
      </c>
      <c r="E165" s="190" t="str">
        <f ca="1">IFERROR(INDEX(EMPLOYEES[Position], MATCH(KPI[[#This Row],[Employee ID]], EMPLOYEES[Employee ID], 0)), "")</f>
        <v/>
      </c>
      <c r="F165" s="200">
        <f ca="1">SUM(KPI[[#This Row],[Surgery (On)]:[Spa (Off)]])</f>
        <v>0</v>
      </c>
      <c r="G165" s="201">
        <f ca="1">SUMIFS(SALE[ReScore], SALE[Employee ID], KPI[[#This Row],[Employee ID]], SALE[Service Implementation], "Phẫu thuật", SALE[Product Name], "&lt;&gt;Chi phí n?m l?u*") - cell_right</f>
        <v>0</v>
      </c>
      <c r="H165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5" s="202">
        <f ca="1">SUMIFS(SALE[ReScore], SALE[Employee ID], KPI[[#This Row],[Employee ID]], SALE[Service Implementation], "Laser", SALE[Product Name], "&lt;&gt;Chi phí n?m l?u*") - cell_right</f>
        <v>0</v>
      </c>
      <c r="J165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5" s="202">
        <f ca="1">SUMIFS(SALE[ReScore], SALE[Employee ID], KPI[[#This Row],[Employee ID]], SALE[Service Implementation], "Spa", SALE[Product Name], "&lt;&gt;Chi phí n?m l?u*") - cell_right</f>
        <v>0</v>
      </c>
      <c r="L165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5" s="228">
        <f ca="1">SUMIFS(SALE_PD[Paid Amount (Base)], SALE_PD[Employee ID], KPI[[#This Row],[Employee ID]], SALE_PD[Product Name], "Chi phí n?m l?u*")</f>
        <v>0</v>
      </c>
      <c r="N165" s="203">
        <f ca="1">SUMIFS(SALE_PD[Paid Amount (Base)], SALE_PD[Employee ID], KPI[[#This Row],[Employee ID]], SALE_PD[Department], KPI[[#This Row],[Department]])</f>
        <v>0</v>
      </c>
      <c r="O165" s="204">
        <f ca="1">IFERROR(SUMIFS(DENTISTRY[Paid Amount (Base)], DENTISTRY[Employee ID], KPI[[#This Row],[Employee ID]]), "")</f>
        <v>0</v>
      </c>
      <c r="P165" s="205">
        <f ca="1">SUMIFS(SERVICE[ReScore], SERVICE[Employee ID], KPI[[#This Row],[Employee ID]], SERVICE[Customer Type], "Tái khám")</f>
        <v>0</v>
      </c>
      <c r="Q165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5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5" s="205">
        <f ca="1">SUMIFS(SERVICE[ReScore], SERVICE[Employee ID], KPI[[#This Row],[Employee ID]], SERVICE[Customer Type], "&lt;&gt;Tái khám", SERVICE[Service Group], "*PHUN X*")</f>
        <v>0</v>
      </c>
      <c r="T165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5" s="355">
        <f ca="1">SUM(KPI[[#This Row],[Laser (Service)]:[Surgery (Service)]])</f>
        <v>0</v>
      </c>
      <c r="V165" s="269">
        <f ca="1">SUMIFS(SERVICE[Quantity], SERVICE[Employee ID], KPI[[#This Row],[Employee ID]], SERVICE[Surgery Type], "Đại phẫu")</f>
        <v>0</v>
      </c>
      <c r="W165" s="266">
        <f ca="1">SUMIFS(SERVICE[ReScore], SERVICE[Employee ID], KPI[[#This Row],[Employee ID]], SERVICE[Surgery Type], "Đại phẫu")</f>
        <v>0</v>
      </c>
      <c r="X165" s="269">
        <f ca="1">SUMIFS(SERVICE[Quantity], SERVICE[Employee ID], KPI[[#This Row],[Employee ID]], SERVICE[Surgery Type], IF($D$2="CN HÀ NỘI", "Tiểu phẫu"&amp;"*", "*Lầu 5*"))</f>
        <v>0</v>
      </c>
      <c r="Y165" s="266">
        <f ca="1">SUMIFS(SERVICE[ReScore], SERVICE[Employee ID], KPI[[#This Row],[Employee ID]], SERVICE[Surgery Type], IF($D$2="CN HÀ NỘI", "Tiểu phẫu"&amp;"*", "*Lầu 5*"))</f>
        <v>0</v>
      </c>
      <c r="Z165" s="269">
        <f ca="1">SUMIFS(SERVICE[Quantity], SERVICE[Employee ID], KPI[[#This Row],[Employee ID]], SERVICE[Surgery Type], IF($D$2="CN HÀ NỘI", "Tiểu phẫu"&amp;"*", "*Lầu 6*"))</f>
        <v>0</v>
      </c>
      <c r="AA165" s="384">
        <f ca="1">SUMIFS(SERVICE[ReScore], SERVICE[Employee ID], KPI[[#This Row],[Employee ID]], SERVICE[Surgery Type], IF($D$2="CN HÀ NỘI", "Tiểu phẫu"&amp;"*", "*Lầu 6*"))</f>
        <v>0</v>
      </c>
      <c r="AB165" s="384">
        <f ca="1">SUMIFS(CUSTOMER[No. Inpatient], CUSTOMER[Employee ID], KPI[[#This Row],[Employee ID]])</f>
        <v>0</v>
      </c>
    </row>
    <row r="166" spans="1:28" x14ac:dyDescent="0.25">
      <c r="A166" s="62">
        <v>156</v>
      </c>
      <c r="B166" s="62" t="str">
        <f ca="1">IFERROR(INDEX(EMPLOYEES[Employee ID], MATCH(KPI[[#This Row],[No.]], EMPLOYEES[Count_DT], 0)), "")</f>
        <v/>
      </c>
      <c r="C166" s="151" t="str">
        <f ca="1">IFERROR(INDEX(EMPLOYEES[Employee], MATCH(KPI[[#This Row],[Employee ID]], EMPLOYEES[Employee ID], 0)), "")</f>
        <v/>
      </c>
      <c r="D166" s="190" t="str">
        <f ca="1">IFERROR(INDEX(EMPLOYEES[Department], MATCH(KPI[[#This Row],[Employee ID]], EMPLOYEES[Employee ID], 0)), "")</f>
        <v/>
      </c>
      <c r="E166" s="190" t="str">
        <f ca="1">IFERROR(INDEX(EMPLOYEES[Position], MATCH(KPI[[#This Row],[Employee ID]], EMPLOYEES[Employee ID], 0)), "")</f>
        <v/>
      </c>
      <c r="F166" s="200">
        <f ca="1">SUM(KPI[[#This Row],[Surgery (On)]:[Spa (Off)]])</f>
        <v>0</v>
      </c>
      <c r="G166" s="201">
        <f ca="1">SUMIFS(SALE[ReScore], SALE[Employee ID], KPI[[#This Row],[Employee ID]], SALE[Service Implementation], "Phẫu thuật", SALE[Product Name], "&lt;&gt;Chi phí n?m l?u*") - cell_right</f>
        <v>0</v>
      </c>
      <c r="H166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6" s="202">
        <f ca="1">SUMIFS(SALE[ReScore], SALE[Employee ID], KPI[[#This Row],[Employee ID]], SALE[Service Implementation], "Laser", SALE[Product Name], "&lt;&gt;Chi phí n?m l?u*") - cell_right</f>
        <v>0</v>
      </c>
      <c r="J166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6" s="202">
        <f ca="1">SUMIFS(SALE[ReScore], SALE[Employee ID], KPI[[#This Row],[Employee ID]], SALE[Service Implementation], "Spa", SALE[Product Name], "&lt;&gt;Chi phí n?m l?u*") - cell_right</f>
        <v>0</v>
      </c>
      <c r="L166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6" s="228">
        <f ca="1">SUMIFS(SALE_PD[Paid Amount (Base)], SALE_PD[Employee ID], KPI[[#This Row],[Employee ID]], SALE_PD[Product Name], "Chi phí n?m l?u*")</f>
        <v>0</v>
      </c>
      <c r="N166" s="203">
        <f ca="1">SUMIFS(SALE_PD[Paid Amount (Base)], SALE_PD[Employee ID], KPI[[#This Row],[Employee ID]], SALE_PD[Department], KPI[[#This Row],[Department]])</f>
        <v>0</v>
      </c>
      <c r="O166" s="204">
        <f ca="1">IFERROR(SUMIFS(DENTISTRY[Paid Amount (Base)], DENTISTRY[Employee ID], KPI[[#This Row],[Employee ID]]), "")</f>
        <v>0</v>
      </c>
      <c r="P166" s="205">
        <f ca="1">SUMIFS(SERVICE[ReScore], SERVICE[Employee ID], KPI[[#This Row],[Employee ID]], SERVICE[Customer Type], "Tái khám")</f>
        <v>0</v>
      </c>
      <c r="Q166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6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6" s="205">
        <f ca="1">SUMIFS(SERVICE[ReScore], SERVICE[Employee ID], KPI[[#This Row],[Employee ID]], SERVICE[Customer Type], "&lt;&gt;Tái khám", SERVICE[Service Group], "*PHUN X*")</f>
        <v>0</v>
      </c>
      <c r="T166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6" s="355">
        <f ca="1">SUM(KPI[[#This Row],[Laser (Service)]:[Surgery (Service)]])</f>
        <v>0</v>
      </c>
      <c r="V166" s="269">
        <f ca="1">SUMIFS(SERVICE[Quantity], SERVICE[Employee ID], KPI[[#This Row],[Employee ID]], SERVICE[Surgery Type], "Đại phẫu")</f>
        <v>0</v>
      </c>
      <c r="W166" s="266">
        <f ca="1">SUMIFS(SERVICE[ReScore], SERVICE[Employee ID], KPI[[#This Row],[Employee ID]], SERVICE[Surgery Type], "Đại phẫu")</f>
        <v>0</v>
      </c>
      <c r="X166" s="269">
        <f ca="1">SUMIFS(SERVICE[Quantity], SERVICE[Employee ID], KPI[[#This Row],[Employee ID]], SERVICE[Surgery Type], IF($D$2="CN HÀ NỘI", "Tiểu phẫu"&amp;"*", "*Lầu 5*"))</f>
        <v>0</v>
      </c>
      <c r="Y166" s="266">
        <f ca="1">SUMIFS(SERVICE[ReScore], SERVICE[Employee ID], KPI[[#This Row],[Employee ID]], SERVICE[Surgery Type], IF($D$2="CN HÀ NỘI", "Tiểu phẫu"&amp;"*", "*Lầu 5*"))</f>
        <v>0</v>
      </c>
      <c r="Z166" s="269">
        <f ca="1">SUMIFS(SERVICE[Quantity], SERVICE[Employee ID], KPI[[#This Row],[Employee ID]], SERVICE[Surgery Type], IF($D$2="CN HÀ NỘI", "Tiểu phẫu"&amp;"*", "*Lầu 6*"))</f>
        <v>0</v>
      </c>
      <c r="AA166" s="384">
        <f ca="1">SUMIFS(SERVICE[ReScore], SERVICE[Employee ID], KPI[[#This Row],[Employee ID]], SERVICE[Surgery Type], IF($D$2="CN HÀ NỘI", "Tiểu phẫu"&amp;"*", "*Lầu 6*"))</f>
        <v>0</v>
      </c>
      <c r="AB166" s="384">
        <f ca="1">SUMIFS(CUSTOMER[No. Inpatient], CUSTOMER[Employee ID], KPI[[#This Row],[Employee ID]])</f>
        <v>0</v>
      </c>
    </row>
    <row r="167" spans="1:28" x14ac:dyDescent="0.25">
      <c r="A167" s="62">
        <v>157</v>
      </c>
      <c r="B167" s="62" t="str">
        <f ca="1">IFERROR(INDEX(EMPLOYEES[Employee ID], MATCH(KPI[[#This Row],[No.]], EMPLOYEES[Count_DT], 0)), "")</f>
        <v/>
      </c>
      <c r="C167" s="151" t="str">
        <f ca="1">IFERROR(INDEX(EMPLOYEES[Employee], MATCH(KPI[[#This Row],[Employee ID]], EMPLOYEES[Employee ID], 0)), "")</f>
        <v/>
      </c>
      <c r="D167" s="190" t="str">
        <f ca="1">IFERROR(INDEX(EMPLOYEES[Department], MATCH(KPI[[#This Row],[Employee ID]], EMPLOYEES[Employee ID], 0)), "")</f>
        <v/>
      </c>
      <c r="E167" s="190" t="str">
        <f ca="1">IFERROR(INDEX(EMPLOYEES[Position], MATCH(KPI[[#This Row],[Employee ID]], EMPLOYEES[Employee ID], 0)), "")</f>
        <v/>
      </c>
      <c r="F167" s="200">
        <f ca="1">SUM(KPI[[#This Row],[Surgery (On)]:[Spa (Off)]])</f>
        <v>0</v>
      </c>
      <c r="G167" s="201">
        <f ca="1">SUMIFS(SALE[ReScore], SALE[Employee ID], KPI[[#This Row],[Employee ID]], SALE[Service Implementation], "Phẫu thuật", SALE[Product Name], "&lt;&gt;Chi phí n?m l?u*") - cell_right</f>
        <v>0</v>
      </c>
      <c r="H167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7" s="202">
        <f ca="1">SUMIFS(SALE[ReScore], SALE[Employee ID], KPI[[#This Row],[Employee ID]], SALE[Service Implementation], "Laser", SALE[Product Name], "&lt;&gt;Chi phí n?m l?u*") - cell_right</f>
        <v>0</v>
      </c>
      <c r="J167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7" s="202">
        <f ca="1">SUMIFS(SALE[ReScore], SALE[Employee ID], KPI[[#This Row],[Employee ID]], SALE[Service Implementation], "Spa", SALE[Product Name], "&lt;&gt;Chi phí n?m l?u*") - cell_right</f>
        <v>0</v>
      </c>
      <c r="L167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7" s="228">
        <f ca="1">SUMIFS(SALE_PD[Paid Amount (Base)], SALE_PD[Employee ID], KPI[[#This Row],[Employee ID]], SALE_PD[Product Name], "Chi phí n?m l?u*")</f>
        <v>0</v>
      </c>
      <c r="N167" s="203">
        <f ca="1">SUMIFS(SALE_PD[Paid Amount (Base)], SALE_PD[Employee ID], KPI[[#This Row],[Employee ID]], SALE_PD[Department], KPI[[#This Row],[Department]])</f>
        <v>0</v>
      </c>
      <c r="O167" s="204">
        <f ca="1">IFERROR(SUMIFS(DENTISTRY[Paid Amount (Base)], DENTISTRY[Employee ID], KPI[[#This Row],[Employee ID]]), "")</f>
        <v>0</v>
      </c>
      <c r="P167" s="205">
        <f ca="1">SUMIFS(SERVICE[ReScore], SERVICE[Employee ID], KPI[[#This Row],[Employee ID]], SERVICE[Customer Type], "Tái khám")</f>
        <v>0</v>
      </c>
      <c r="Q167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7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7" s="205">
        <f ca="1">SUMIFS(SERVICE[ReScore], SERVICE[Employee ID], KPI[[#This Row],[Employee ID]], SERVICE[Customer Type], "&lt;&gt;Tái khám", SERVICE[Service Group], "*PHUN X*")</f>
        <v>0</v>
      </c>
      <c r="T167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7" s="355">
        <f ca="1">SUM(KPI[[#This Row],[Laser (Service)]:[Surgery (Service)]])</f>
        <v>0</v>
      </c>
      <c r="V167" s="269">
        <f ca="1">SUMIFS(SERVICE[Quantity], SERVICE[Employee ID], KPI[[#This Row],[Employee ID]], SERVICE[Surgery Type], "Đại phẫu")</f>
        <v>0</v>
      </c>
      <c r="W167" s="266">
        <f ca="1">SUMIFS(SERVICE[ReScore], SERVICE[Employee ID], KPI[[#This Row],[Employee ID]], SERVICE[Surgery Type], "Đại phẫu")</f>
        <v>0</v>
      </c>
      <c r="X167" s="269">
        <f ca="1">SUMIFS(SERVICE[Quantity], SERVICE[Employee ID], KPI[[#This Row],[Employee ID]], SERVICE[Surgery Type], IF($D$2="CN HÀ NỘI", "Tiểu phẫu"&amp;"*", "*Lầu 5*"))</f>
        <v>0</v>
      </c>
      <c r="Y167" s="266">
        <f ca="1">SUMIFS(SERVICE[ReScore], SERVICE[Employee ID], KPI[[#This Row],[Employee ID]], SERVICE[Surgery Type], IF($D$2="CN HÀ NỘI", "Tiểu phẫu"&amp;"*", "*Lầu 5*"))</f>
        <v>0</v>
      </c>
      <c r="Z167" s="269">
        <f ca="1">SUMIFS(SERVICE[Quantity], SERVICE[Employee ID], KPI[[#This Row],[Employee ID]], SERVICE[Surgery Type], IF($D$2="CN HÀ NỘI", "Tiểu phẫu"&amp;"*", "*Lầu 6*"))</f>
        <v>0</v>
      </c>
      <c r="AA167" s="384">
        <f ca="1">SUMIFS(SERVICE[ReScore], SERVICE[Employee ID], KPI[[#This Row],[Employee ID]], SERVICE[Surgery Type], IF($D$2="CN HÀ NỘI", "Tiểu phẫu"&amp;"*", "*Lầu 6*"))</f>
        <v>0</v>
      </c>
      <c r="AB167" s="384">
        <f ca="1">SUMIFS(CUSTOMER[No. Inpatient], CUSTOMER[Employee ID], KPI[[#This Row],[Employee ID]])</f>
        <v>0</v>
      </c>
    </row>
    <row r="168" spans="1:28" x14ac:dyDescent="0.25">
      <c r="A168" s="62">
        <v>158</v>
      </c>
      <c r="B168" s="62" t="str">
        <f ca="1">IFERROR(INDEX(EMPLOYEES[Employee ID], MATCH(KPI[[#This Row],[No.]], EMPLOYEES[Count_DT], 0)), "")</f>
        <v/>
      </c>
      <c r="C168" s="151" t="str">
        <f ca="1">IFERROR(INDEX(EMPLOYEES[Employee], MATCH(KPI[[#This Row],[Employee ID]], EMPLOYEES[Employee ID], 0)), "")</f>
        <v/>
      </c>
      <c r="D168" s="190" t="str">
        <f ca="1">IFERROR(INDEX(EMPLOYEES[Department], MATCH(KPI[[#This Row],[Employee ID]], EMPLOYEES[Employee ID], 0)), "")</f>
        <v/>
      </c>
      <c r="E168" s="190" t="str">
        <f ca="1">IFERROR(INDEX(EMPLOYEES[Position], MATCH(KPI[[#This Row],[Employee ID]], EMPLOYEES[Employee ID], 0)), "")</f>
        <v/>
      </c>
      <c r="F168" s="200">
        <f ca="1">SUM(KPI[[#This Row],[Surgery (On)]:[Spa (Off)]])</f>
        <v>0</v>
      </c>
      <c r="G168" s="201">
        <f ca="1">SUMIFS(SALE[ReScore], SALE[Employee ID], KPI[[#This Row],[Employee ID]], SALE[Service Implementation], "Phẫu thuật", SALE[Product Name], "&lt;&gt;Chi phí n?m l?u*") - cell_right</f>
        <v>0</v>
      </c>
      <c r="H168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8" s="202">
        <f ca="1">SUMIFS(SALE[ReScore], SALE[Employee ID], KPI[[#This Row],[Employee ID]], SALE[Service Implementation], "Laser", SALE[Product Name], "&lt;&gt;Chi phí n?m l?u*") - cell_right</f>
        <v>0</v>
      </c>
      <c r="J168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8" s="202">
        <f ca="1">SUMIFS(SALE[ReScore], SALE[Employee ID], KPI[[#This Row],[Employee ID]], SALE[Service Implementation], "Spa", SALE[Product Name], "&lt;&gt;Chi phí n?m l?u*") - cell_right</f>
        <v>0</v>
      </c>
      <c r="L168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8" s="228">
        <f ca="1">SUMIFS(SALE_PD[Paid Amount (Base)], SALE_PD[Employee ID], KPI[[#This Row],[Employee ID]], SALE_PD[Product Name], "Chi phí n?m l?u*")</f>
        <v>0</v>
      </c>
      <c r="N168" s="203">
        <f ca="1">SUMIFS(SALE_PD[Paid Amount (Base)], SALE_PD[Employee ID], KPI[[#This Row],[Employee ID]], SALE_PD[Department], KPI[[#This Row],[Department]])</f>
        <v>0</v>
      </c>
      <c r="O168" s="204">
        <f ca="1">IFERROR(SUMIFS(DENTISTRY[Paid Amount (Base)], DENTISTRY[Employee ID], KPI[[#This Row],[Employee ID]]), "")</f>
        <v>0</v>
      </c>
      <c r="P168" s="205">
        <f ca="1">SUMIFS(SERVICE[ReScore], SERVICE[Employee ID], KPI[[#This Row],[Employee ID]], SERVICE[Customer Type], "Tái khám")</f>
        <v>0</v>
      </c>
      <c r="Q168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8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8" s="205">
        <f ca="1">SUMIFS(SERVICE[ReScore], SERVICE[Employee ID], KPI[[#This Row],[Employee ID]], SERVICE[Customer Type], "&lt;&gt;Tái khám", SERVICE[Service Group], "*PHUN X*")</f>
        <v>0</v>
      </c>
      <c r="T168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8" s="355">
        <f ca="1">SUM(KPI[[#This Row],[Laser (Service)]:[Surgery (Service)]])</f>
        <v>0</v>
      </c>
      <c r="V168" s="269">
        <f ca="1">SUMIFS(SERVICE[Quantity], SERVICE[Employee ID], KPI[[#This Row],[Employee ID]], SERVICE[Surgery Type], "Đại phẫu")</f>
        <v>0</v>
      </c>
      <c r="W168" s="266">
        <f ca="1">SUMIFS(SERVICE[ReScore], SERVICE[Employee ID], KPI[[#This Row],[Employee ID]], SERVICE[Surgery Type], "Đại phẫu")</f>
        <v>0</v>
      </c>
      <c r="X168" s="269">
        <f ca="1">SUMIFS(SERVICE[Quantity], SERVICE[Employee ID], KPI[[#This Row],[Employee ID]], SERVICE[Surgery Type], IF($D$2="CN HÀ NỘI", "Tiểu phẫu"&amp;"*", "*Lầu 5*"))</f>
        <v>0</v>
      </c>
      <c r="Y168" s="266">
        <f ca="1">SUMIFS(SERVICE[ReScore], SERVICE[Employee ID], KPI[[#This Row],[Employee ID]], SERVICE[Surgery Type], IF($D$2="CN HÀ NỘI", "Tiểu phẫu"&amp;"*", "*Lầu 5*"))</f>
        <v>0</v>
      </c>
      <c r="Z168" s="269">
        <f ca="1">SUMIFS(SERVICE[Quantity], SERVICE[Employee ID], KPI[[#This Row],[Employee ID]], SERVICE[Surgery Type], IF($D$2="CN HÀ NỘI", "Tiểu phẫu"&amp;"*", "*Lầu 6*"))</f>
        <v>0</v>
      </c>
      <c r="AA168" s="384">
        <f ca="1">SUMIFS(SERVICE[ReScore], SERVICE[Employee ID], KPI[[#This Row],[Employee ID]], SERVICE[Surgery Type], IF($D$2="CN HÀ NỘI", "Tiểu phẫu"&amp;"*", "*Lầu 6*"))</f>
        <v>0</v>
      </c>
      <c r="AB168" s="384">
        <f ca="1">SUMIFS(CUSTOMER[No. Inpatient], CUSTOMER[Employee ID], KPI[[#This Row],[Employee ID]])</f>
        <v>0</v>
      </c>
    </row>
    <row r="169" spans="1:28" x14ac:dyDescent="0.25">
      <c r="A169" s="62">
        <v>159</v>
      </c>
      <c r="B169" s="62" t="str">
        <f ca="1">IFERROR(INDEX(EMPLOYEES[Employee ID], MATCH(KPI[[#This Row],[No.]], EMPLOYEES[Count_DT], 0)), "")</f>
        <v/>
      </c>
      <c r="C169" s="151" t="str">
        <f ca="1">IFERROR(INDEX(EMPLOYEES[Employee], MATCH(KPI[[#This Row],[Employee ID]], EMPLOYEES[Employee ID], 0)), "")</f>
        <v/>
      </c>
      <c r="D169" s="190" t="str">
        <f ca="1">IFERROR(INDEX(EMPLOYEES[Department], MATCH(KPI[[#This Row],[Employee ID]], EMPLOYEES[Employee ID], 0)), "")</f>
        <v/>
      </c>
      <c r="E169" s="190" t="str">
        <f ca="1">IFERROR(INDEX(EMPLOYEES[Position], MATCH(KPI[[#This Row],[Employee ID]], EMPLOYEES[Employee ID], 0)), "")</f>
        <v/>
      </c>
      <c r="F169" s="200">
        <f ca="1">SUM(KPI[[#This Row],[Surgery (On)]:[Spa (Off)]])</f>
        <v>0</v>
      </c>
      <c r="G169" s="201">
        <f ca="1">SUMIFS(SALE[ReScore], SALE[Employee ID], KPI[[#This Row],[Employee ID]], SALE[Service Implementation], "Phẫu thuật", SALE[Product Name], "&lt;&gt;Chi phí n?m l?u*") - cell_right</f>
        <v>0</v>
      </c>
      <c r="H169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69" s="202">
        <f ca="1">SUMIFS(SALE[ReScore], SALE[Employee ID], KPI[[#This Row],[Employee ID]], SALE[Service Implementation], "Laser", SALE[Product Name], "&lt;&gt;Chi phí n?m l?u*") - cell_right</f>
        <v>0</v>
      </c>
      <c r="J169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69" s="202">
        <f ca="1">SUMIFS(SALE[ReScore], SALE[Employee ID], KPI[[#This Row],[Employee ID]], SALE[Service Implementation], "Spa", SALE[Product Name], "&lt;&gt;Chi phí n?m l?u*") - cell_right</f>
        <v>0</v>
      </c>
      <c r="L169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69" s="228">
        <f ca="1">SUMIFS(SALE_PD[Paid Amount (Base)], SALE_PD[Employee ID], KPI[[#This Row],[Employee ID]], SALE_PD[Product Name], "Chi phí n?m l?u*")</f>
        <v>0</v>
      </c>
      <c r="N169" s="203">
        <f ca="1">SUMIFS(SALE_PD[Paid Amount (Base)], SALE_PD[Employee ID], KPI[[#This Row],[Employee ID]], SALE_PD[Department], KPI[[#This Row],[Department]])</f>
        <v>0</v>
      </c>
      <c r="O169" s="204">
        <f ca="1">IFERROR(SUMIFS(DENTISTRY[Paid Amount (Base)], DENTISTRY[Employee ID], KPI[[#This Row],[Employee ID]]), "")</f>
        <v>0</v>
      </c>
      <c r="P169" s="205">
        <f ca="1">SUMIFS(SERVICE[ReScore], SERVICE[Employee ID], KPI[[#This Row],[Employee ID]], SERVICE[Customer Type], "Tái khám")</f>
        <v>0</v>
      </c>
      <c r="Q169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69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69" s="205">
        <f ca="1">SUMIFS(SERVICE[ReScore], SERVICE[Employee ID], KPI[[#This Row],[Employee ID]], SERVICE[Customer Type], "&lt;&gt;Tái khám", SERVICE[Service Group], "*PHUN X*")</f>
        <v>0</v>
      </c>
      <c r="T169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69" s="355">
        <f ca="1">SUM(KPI[[#This Row],[Laser (Service)]:[Surgery (Service)]])</f>
        <v>0</v>
      </c>
      <c r="V169" s="269">
        <f ca="1">SUMIFS(SERVICE[Quantity], SERVICE[Employee ID], KPI[[#This Row],[Employee ID]], SERVICE[Surgery Type], "Đại phẫu")</f>
        <v>0</v>
      </c>
      <c r="W169" s="266">
        <f ca="1">SUMIFS(SERVICE[ReScore], SERVICE[Employee ID], KPI[[#This Row],[Employee ID]], SERVICE[Surgery Type], "Đại phẫu")</f>
        <v>0</v>
      </c>
      <c r="X169" s="269">
        <f ca="1">SUMIFS(SERVICE[Quantity], SERVICE[Employee ID], KPI[[#This Row],[Employee ID]], SERVICE[Surgery Type], IF($D$2="CN HÀ NỘI", "Tiểu phẫu"&amp;"*", "*Lầu 5*"))</f>
        <v>0</v>
      </c>
      <c r="Y169" s="266">
        <f ca="1">SUMIFS(SERVICE[ReScore], SERVICE[Employee ID], KPI[[#This Row],[Employee ID]], SERVICE[Surgery Type], IF($D$2="CN HÀ NỘI", "Tiểu phẫu"&amp;"*", "*Lầu 5*"))</f>
        <v>0</v>
      </c>
      <c r="Z169" s="269">
        <f ca="1">SUMIFS(SERVICE[Quantity], SERVICE[Employee ID], KPI[[#This Row],[Employee ID]], SERVICE[Surgery Type], IF($D$2="CN HÀ NỘI", "Tiểu phẫu"&amp;"*", "*Lầu 6*"))</f>
        <v>0</v>
      </c>
      <c r="AA169" s="384">
        <f ca="1">SUMIFS(SERVICE[ReScore], SERVICE[Employee ID], KPI[[#This Row],[Employee ID]], SERVICE[Surgery Type], IF($D$2="CN HÀ NỘI", "Tiểu phẫu"&amp;"*", "*Lầu 6*"))</f>
        <v>0</v>
      </c>
      <c r="AB169" s="384">
        <f ca="1">SUMIFS(CUSTOMER[No. Inpatient], CUSTOMER[Employee ID], KPI[[#This Row],[Employee ID]])</f>
        <v>0</v>
      </c>
    </row>
    <row r="170" spans="1:28" x14ac:dyDescent="0.25">
      <c r="A170" s="62">
        <v>160</v>
      </c>
      <c r="B170" s="62" t="str">
        <f ca="1">IFERROR(INDEX(EMPLOYEES[Employee ID], MATCH(KPI[[#This Row],[No.]], EMPLOYEES[Count_DT], 0)), "")</f>
        <v/>
      </c>
      <c r="C170" s="151" t="str">
        <f ca="1">IFERROR(INDEX(EMPLOYEES[Employee], MATCH(KPI[[#This Row],[Employee ID]], EMPLOYEES[Employee ID], 0)), "")</f>
        <v/>
      </c>
      <c r="D170" s="190" t="str">
        <f ca="1">IFERROR(INDEX(EMPLOYEES[Department], MATCH(KPI[[#This Row],[Employee ID]], EMPLOYEES[Employee ID], 0)), "")</f>
        <v/>
      </c>
      <c r="E170" s="190" t="str">
        <f ca="1">IFERROR(INDEX(EMPLOYEES[Position], MATCH(KPI[[#This Row],[Employee ID]], EMPLOYEES[Employee ID], 0)), "")</f>
        <v/>
      </c>
      <c r="F170" s="200">
        <f ca="1">SUM(KPI[[#This Row],[Surgery (On)]:[Spa (Off)]])</f>
        <v>0</v>
      </c>
      <c r="G170" s="201">
        <f ca="1">SUMIFS(SALE[ReScore], SALE[Employee ID], KPI[[#This Row],[Employee ID]], SALE[Service Implementation], "Phẫu thuật", SALE[Product Name], "&lt;&gt;Chi phí n?m l?u*") - cell_right</f>
        <v>0</v>
      </c>
      <c r="H170" s="202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0" s="202">
        <f ca="1">SUMIFS(SALE[ReScore], SALE[Employee ID], KPI[[#This Row],[Employee ID]], SALE[Service Implementation], "Laser", SALE[Product Name], "&lt;&gt;Chi phí n?m l?u*") - cell_right</f>
        <v>0</v>
      </c>
      <c r="J170" s="202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0" s="202">
        <f ca="1">SUMIFS(SALE[ReScore], SALE[Employee ID], KPI[[#This Row],[Employee ID]], SALE[Service Implementation], "Spa", SALE[Product Name], "&lt;&gt;Chi phí n?m l?u*") - cell_right</f>
        <v>0</v>
      </c>
      <c r="L170" s="202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0" s="228">
        <f ca="1">SUMIFS(SALE_PD[Paid Amount (Base)], SALE_PD[Employee ID], KPI[[#This Row],[Employee ID]], SALE_PD[Product Name], "Chi phí n?m l?u*")</f>
        <v>0</v>
      </c>
      <c r="N170" s="203">
        <f ca="1">SUMIFS(SALE_PD[Paid Amount (Base)], SALE_PD[Employee ID], KPI[[#This Row],[Employee ID]], SALE_PD[Department], KPI[[#This Row],[Department]])</f>
        <v>0</v>
      </c>
      <c r="O170" s="204">
        <f ca="1">IFERROR(SUMIFS(DENTISTRY[Paid Amount (Base)], DENTISTRY[Employee ID], KPI[[#This Row],[Employee ID]]), "")</f>
        <v>0</v>
      </c>
      <c r="P170" s="205">
        <f ca="1">SUMIFS(SERVICE[ReScore], SERVICE[Employee ID], KPI[[#This Row],[Employee ID]], SERVICE[Customer Type], "Tái khám")</f>
        <v>0</v>
      </c>
      <c r="Q170" s="205">
        <f ca="1">SUMIFS(SERVICE[ReScore], SERVICE[Employee ID], KPI[[#This Row],[Employee ID]], SERVICE[Customer Type], "&lt;&gt;Tái khám", SERVICE[Service Group], "&lt;&gt;PHUN X*", SERVICE[Service Implementation], "Laser")</f>
        <v>0</v>
      </c>
      <c r="R170" s="205">
        <f ca="1">SUMIFS(SERVICE[ReScore], SERVICE[Employee ID], KPI[[#This Row],[Employee ID]], SERVICE[Customer Type], "&lt;&gt;Tái khám", SERVICE[Service Group], "&lt;&gt;PHUN X*", SERVICE[Service Implementation], "Spa")</f>
        <v>0</v>
      </c>
      <c r="S170" s="205">
        <f ca="1">SUMIFS(SERVICE[ReScore], SERVICE[Employee ID], KPI[[#This Row],[Employee ID]], SERVICE[Customer Type], "&lt;&gt;Tái khám", SERVICE[Service Group], "*PHUN X*")</f>
        <v>0</v>
      </c>
      <c r="T170" s="205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0" s="355">
        <f ca="1">SUM(KPI[[#This Row],[Laser (Service)]:[Surgery (Service)]])</f>
        <v>0</v>
      </c>
      <c r="V170" s="269">
        <f ca="1">SUMIFS(SERVICE[Quantity], SERVICE[Employee ID], KPI[[#This Row],[Employee ID]], SERVICE[Surgery Type], "Đại phẫu")</f>
        <v>0</v>
      </c>
      <c r="W170" s="266">
        <f ca="1">SUMIFS(SERVICE[ReScore], SERVICE[Employee ID], KPI[[#This Row],[Employee ID]], SERVICE[Surgery Type], "Đại phẫu")</f>
        <v>0</v>
      </c>
      <c r="X170" s="269">
        <f ca="1">SUMIFS(SERVICE[Quantity], SERVICE[Employee ID], KPI[[#This Row],[Employee ID]], SERVICE[Surgery Type], IF($D$2="CN HÀ NỘI", "Tiểu phẫu"&amp;"*", "*Lầu 5*"))</f>
        <v>0</v>
      </c>
      <c r="Y170" s="266">
        <f ca="1">SUMIFS(SERVICE[ReScore], SERVICE[Employee ID], KPI[[#This Row],[Employee ID]], SERVICE[Surgery Type], IF($D$2="CN HÀ NỘI", "Tiểu phẫu"&amp;"*", "*Lầu 5*"))</f>
        <v>0</v>
      </c>
      <c r="Z170" s="269">
        <f ca="1">SUMIFS(SERVICE[Quantity], SERVICE[Employee ID], KPI[[#This Row],[Employee ID]], SERVICE[Surgery Type], IF($D$2="CN HÀ NỘI", "Tiểu phẫu"&amp;"*", "*Lầu 6*"))</f>
        <v>0</v>
      </c>
      <c r="AA170" s="384">
        <f ca="1">SUMIFS(SERVICE[ReScore], SERVICE[Employee ID], KPI[[#This Row],[Employee ID]], SERVICE[Surgery Type], IF($D$2="CN HÀ NỘI", "Tiểu phẫu"&amp;"*", "*Lầu 6*"))</f>
        <v>0</v>
      </c>
      <c r="AB170" s="384">
        <f ca="1">SUMIFS(CUSTOMER[No. Inpatient], CUSTOMER[Employee ID], KPI[[#This Row],[Employee ID]])</f>
        <v>0</v>
      </c>
    </row>
    <row r="171" spans="1:28" x14ac:dyDescent="0.25">
      <c r="A171" s="86">
        <v>161</v>
      </c>
      <c r="B171" s="86" t="str">
        <f ca="1">IFERROR(INDEX(EMPLOYEES[Employee ID], MATCH(KPI[[#This Row],[No.]], EMPLOYEES[Count_DT], 0)), "")</f>
        <v/>
      </c>
      <c r="C171" s="373" t="str">
        <f ca="1">IFERROR(INDEX(EMPLOYEES[Employee], MATCH(KPI[[#This Row],[Employee ID]], EMPLOYEES[Employee ID], 0)), "")</f>
        <v/>
      </c>
      <c r="D171" s="373" t="str">
        <f ca="1">IFERROR(INDEX(EMPLOYEES[Department], MATCH(KPI[[#This Row],[Employee ID]], EMPLOYEES[Employee ID], 0)), "")</f>
        <v/>
      </c>
      <c r="E171" s="111" t="str">
        <f ca="1">IFERROR(INDEX(EMPLOYEES[Position], MATCH(KPI[[#This Row],[Employee ID]], EMPLOYEES[Employee ID], 0)), "")</f>
        <v/>
      </c>
      <c r="F171" s="376">
        <f ca="1">SUM(KPI[[#This Row],[Surgery (On)]:[Spa (Off)]])</f>
        <v>0</v>
      </c>
      <c r="G171" s="377">
        <f ca="1">SUMIFS(SALE[ReScore], SALE[Employee ID], KPI[[#This Row],[Employee ID]], SALE[Service Implementation], "Phẫu thuật", SALE[Product Name], "&lt;&gt;Chi phí n?m l?u*") - cell_right</f>
        <v>0</v>
      </c>
      <c r="H171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1" s="378">
        <f ca="1">SUMIFS(SALE[ReScore], SALE[Employee ID], KPI[[#This Row],[Employee ID]], SALE[Service Implementation], "Laser", SALE[Product Name], "&lt;&gt;Chi phí n?m l?u*") - cell_right</f>
        <v>0</v>
      </c>
      <c r="J171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1" s="378">
        <f ca="1">SUMIFS(SALE[ReScore], SALE[Employee ID], KPI[[#This Row],[Employee ID]], SALE[Service Implementation], "Spa", SALE[Product Name], "&lt;&gt;Chi phí n?m l?u*") - cell_right</f>
        <v>0</v>
      </c>
      <c r="L171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1" s="379">
        <f ca="1">SUMIFS(SALE_PD[Paid Amount (Base)], SALE_PD[Employee ID], KPI[[#This Row],[Employee ID]], SALE_PD[Product Name], "Chi phí n?m l?u*")</f>
        <v>0</v>
      </c>
      <c r="N171" s="380">
        <f ca="1">SUMIFS(SALE_PD[Paid Amount (Base)], SALE_PD[Employee ID], KPI[[#This Row],[Employee ID]], SALE_PD[Department], KPI[[#This Row],[Department]])</f>
        <v>0</v>
      </c>
      <c r="O171" s="381">
        <f ca="1">IFERROR(SUMIFS(DENTISTRY[Paid Amount (Base)], DENTISTRY[Employee ID], KPI[[#This Row],[Employee ID]]), "")</f>
        <v>0</v>
      </c>
      <c r="P171" s="382">
        <f ca="1">SUMIFS(SERVICE[ReScore], SERVICE[Employee ID], KPI[[#This Row],[Employee ID]], SERVICE[Customer Type], "Tái khám")</f>
        <v>0</v>
      </c>
      <c r="Q171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1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1" s="382">
        <f ca="1">SUMIFS(SERVICE[ReScore], SERVICE[Employee ID], KPI[[#This Row],[Employee ID]], SERVICE[Customer Type], "&lt;&gt;Tái khám", SERVICE[Service Group], "*PHUN X*")</f>
        <v>0</v>
      </c>
      <c r="T171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1" s="383">
        <f ca="1">SUM(KPI[[#This Row],[Laser (Service)]:[Surgery (Service)]])</f>
        <v>0</v>
      </c>
      <c r="V171" s="386">
        <f ca="1">SUMIFS(SERVICE[Quantity], SERVICE[Employee ID], KPI[[#This Row],[Employee ID]], SERVICE[Surgery Type], "Đại phẫu")</f>
        <v>0</v>
      </c>
      <c r="W171" s="382">
        <f ca="1">SUMIFS(SERVICE[ReScore], SERVICE[Employee ID], KPI[[#This Row],[Employee ID]], SERVICE[Surgery Type], "Đại phẫu")</f>
        <v>0</v>
      </c>
      <c r="X171" s="382">
        <f ca="1">SUMIFS(SERVICE[Quantity], SERVICE[Employee ID], KPI[[#This Row],[Employee ID]], SERVICE[Surgery Type], IF($D$2="CN HÀ NỘI", "Tiểu phẫu"&amp;"*", "*Lầu 5*"))</f>
        <v>0</v>
      </c>
      <c r="Y171" s="382">
        <f ca="1">SUMIFS(SERVICE[ReScore], SERVICE[Employee ID], KPI[[#This Row],[Employee ID]], SERVICE[Surgery Type], IF($D$2="CN HÀ NỘI", "Tiểu phẫu"&amp;"*", "*Lầu 5*"))</f>
        <v>0</v>
      </c>
      <c r="Z171" s="385">
        <f ca="1">SUMIFS(SERVICE[Quantity], SERVICE[Employee ID], KPI[[#This Row],[Employee ID]], SERVICE[Surgery Type], IF($D$2="CN HÀ NỘI", "Tiểu phẫu"&amp;"*", "*Lầu 6*"))</f>
        <v>0</v>
      </c>
      <c r="AA171" s="384">
        <f ca="1">SUMIFS(SERVICE[ReScore], SERVICE[Employee ID], KPI[[#This Row],[Employee ID]], SERVICE[Surgery Type], IF($D$2="CN HÀ NỘI", "Tiểu phẫu"&amp;"*", "*Lầu 6*"))</f>
        <v>0</v>
      </c>
      <c r="AB171" s="384">
        <f ca="1">SUMIFS(CUSTOMER[No. Inpatient], CUSTOMER[Employee ID], KPI[[#This Row],[Employee ID]])</f>
        <v>0</v>
      </c>
    </row>
    <row r="172" spans="1:28" x14ac:dyDescent="0.25">
      <c r="A172" s="86">
        <v>162</v>
      </c>
      <c r="B172" s="86" t="str">
        <f ca="1">IFERROR(INDEX(EMPLOYEES[Employee ID], MATCH(KPI[[#This Row],[No.]], EMPLOYEES[Count_DT], 0)), "")</f>
        <v/>
      </c>
      <c r="C172" s="373" t="str">
        <f ca="1">IFERROR(INDEX(EMPLOYEES[Employee], MATCH(KPI[[#This Row],[Employee ID]], EMPLOYEES[Employee ID], 0)), "")</f>
        <v/>
      </c>
      <c r="D172" s="373" t="str">
        <f ca="1">IFERROR(INDEX(EMPLOYEES[Department], MATCH(KPI[[#This Row],[Employee ID]], EMPLOYEES[Employee ID], 0)), "")</f>
        <v/>
      </c>
      <c r="E172" s="111" t="str">
        <f ca="1">IFERROR(INDEX(EMPLOYEES[Position], MATCH(KPI[[#This Row],[Employee ID]], EMPLOYEES[Employee ID], 0)), "")</f>
        <v/>
      </c>
      <c r="F172" s="376">
        <f ca="1">SUM(KPI[[#This Row],[Surgery (On)]:[Spa (Off)]])</f>
        <v>0</v>
      </c>
      <c r="G172" s="377">
        <f ca="1">SUMIFS(SALE[ReScore], SALE[Employee ID], KPI[[#This Row],[Employee ID]], SALE[Service Implementation], "Phẫu thuật", SALE[Product Name], "&lt;&gt;Chi phí n?m l?u*") - cell_right</f>
        <v>0</v>
      </c>
      <c r="H172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2" s="378">
        <f ca="1">SUMIFS(SALE[ReScore], SALE[Employee ID], KPI[[#This Row],[Employee ID]], SALE[Service Implementation], "Laser", SALE[Product Name], "&lt;&gt;Chi phí n?m l?u*") - cell_right</f>
        <v>0</v>
      </c>
      <c r="J172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2" s="378">
        <f ca="1">SUMIFS(SALE[ReScore], SALE[Employee ID], KPI[[#This Row],[Employee ID]], SALE[Service Implementation], "Spa", SALE[Product Name], "&lt;&gt;Chi phí n?m l?u*") - cell_right</f>
        <v>0</v>
      </c>
      <c r="L172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2" s="379">
        <f ca="1">SUMIFS(SALE_PD[Paid Amount (Base)], SALE_PD[Employee ID], KPI[[#This Row],[Employee ID]], SALE_PD[Product Name], "Chi phí n?m l?u*")</f>
        <v>0</v>
      </c>
      <c r="N172" s="380">
        <f ca="1">SUMIFS(SALE_PD[Paid Amount (Base)], SALE_PD[Employee ID], KPI[[#This Row],[Employee ID]], SALE_PD[Department], KPI[[#This Row],[Department]])</f>
        <v>0</v>
      </c>
      <c r="O172" s="381">
        <f ca="1">IFERROR(SUMIFS(DENTISTRY[Paid Amount (Base)], DENTISTRY[Employee ID], KPI[[#This Row],[Employee ID]]), "")</f>
        <v>0</v>
      </c>
      <c r="P172" s="382">
        <f ca="1">SUMIFS(SERVICE[ReScore], SERVICE[Employee ID], KPI[[#This Row],[Employee ID]], SERVICE[Customer Type], "Tái khám")</f>
        <v>0</v>
      </c>
      <c r="Q172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2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2" s="382">
        <f ca="1">SUMIFS(SERVICE[ReScore], SERVICE[Employee ID], KPI[[#This Row],[Employee ID]], SERVICE[Customer Type], "&lt;&gt;Tái khám", SERVICE[Service Group], "*PHUN X*")</f>
        <v>0</v>
      </c>
      <c r="T172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2" s="383">
        <f ca="1">SUM(KPI[[#This Row],[Laser (Service)]:[Surgery (Service)]])</f>
        <v>0</v>
      </c>
      <c r="V172" s="386">
        <f ca="1">SUMIFS(SERVICE[Quantity], SERVICE[Employee ID], KPI[[#This Row],[Employee ID]], SERVICE[Surgery Type], "Đại phẫu")</f>
        <v>0</v>
      </c>
      <c r="W172" s="382">
        <f ca="1">SUMIFS(SERVICE[ReScore], SERVICE[Employee ID], KPI[[#This Row],[Employee ID]], SERVICE[Surgery Type], "Đại phẫu")</f>
        <v>0</v>
      </c>
      <c r="X172" s="382">
        <f ca="1">SUMIFS(SERVICE[Quantity], SERVICE[Employee ID], KPI[[#This Row],[Employee ID]], SERVICE[Surgery Type], IF($D$2="CN HÀ NỘI", "Tiểu phẫu"&amp;"*", "*Lầu 5*"))</f>
        <v>0</v>
      </c>
      <c r="Y172" s="382">
        <f ca="1">SUMIFS(SERVICE[ReScore], SERVICE[Employee ID], KPI[[#This Row],[Employee ID]], SERVICE[Surgery Type], IF($D$2="CN HÀ NỘI", "Tiểu phẫu"&amp;"*", "*Lầu 5*"))</f>
        <v>0</v>
      </c>
      <c r="Z172" s="385">
        <f ca="1">SUMIFS(SERVICE[Quantity], SERVICE[Employee ID], KPI[[#This Row],[Employee ID]], SERVICE[Surgery Type], IF($D$2="CN HÀ NỘI", "Tiểu phẫu"&amp;"*", "*Lầu 6*"))</f>
        <v>0</v>
      </c>
      <c r="AA172" s="384">
        <f ca="1">SUMIFS(SERVICE[ReScore], SERVICE[Employee ID], KPI[[#This Row],[Employee ID]], SERVICE[Surgery Type], IF($D$2="CN HÀ NỘI", "Tiểu phẫu"&amp;"*", "*Lầu 6*"))</f>
        <v>0</v>
      </c>
      <c r="AB172" s="384">
        <f ca="1">SUMIFS(CUSTOMER[No. Inpatient], CUSTOMER[Employee ID], KPI[[#This Row],[Employee ID]])</f>
        <v>0</v>
      </c>
    </row>
    <row r="173" spans="1:28" x14ac:dyDescent="0.25">
      <c r="A173" s="86">
        <v>163</v>
      </c>
      <c r="B173" s="86" t="str">
        <f ca="1">IFERROR(INDEX(EMPLOYEES[Employee ID], MATCH(KPI[[#This Row],[No.]], EMPLOYEES[Count_DT], 0)), "")</f>
        <v/>
      </c>
      <c r="C173" s="373" t="str">
        <f ca="1">IFERROR(INDEX(EMPLOYEES[Employee], MATCH(KPI[[#This Row],[Employee ID]], EMPLOYEES[Employee ID], 0)), "")</f>
        <v/>
      </c>
      <c r="D173" s="373" t="str">
        <f ca="1">IFERROR(INDEX(EMPLOYEES[Department], MATCH(KPI[[#This Row],[Employee ID]], EMPLOYEES[Employee ID], 0)), "")</f>
        <v/>
      </c>
      <c r="E173" s="111" t="str">
        <f ca="1">IFERROR(INDEX(EMPLOYEES[Position], MATCH(KPI[[#This Row],[Employee ID]], EMPLOYEES[Employee ID], 0)), "")</f>
        <v/>
      </c>
      <c r="F173" s="376">
        <f ca="1">SUM(KPI[[#This Row],[Surgery (On)]:[Spa (Off)]])</f>
        <v>0</v>
      </c>
      <c r="G173" s="377">
        <f ca="1">SUMIFS(SALE[ReScore], SALE[Employee ID], KPI[[#This Row],[Employee ID]], SALE[Service Implementation], "Phẫu thuật", SALE[Product Name], "&lt;&gt;Chi phí n?m l?u*") - cell_right</f>
        <v>0</v>
      </c>
      <c r="H173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3" s="378">
        <f ca="1">SUMIFS(SALE[ReScore], SALE[Employee ID], KPI[[#This Row],[Employee ID]], SALE[Service Implementation], "Laser", SALE[Product Name], "&lt;&gt;Chi phí n?m l?u*") - cell_right</f>
        <v>0</v>
      </c>
      <c r="J173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3" s="378">
        <f ca="1">SUMIFS(SALE[ReScore], SALE[Employee ID], KPI[[#This Row],[Employee ID]], SALE[Service Implementation], "Spa", SALE[Product Name], "&lt;&gt;Chi phí n?m l?u*") - cell_right</f>
        <v>0</v>
      </c>
      <c r="L173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3" s="379">
        <f ca="1">SUMIFS(SALE_PD[Paid Amount (Base)], SALE_PD[Employee ID], KPI[[#This Row],[Employee ID]], SALE_PD[Product Name], "Chi phí n?m l?u*")</f>
        <v>0</v>
      </c>
      <c r="N173" s="380">
        <f ca="1">SUMIFS(SALE_PD[Paid Amount (Base)], SALE_PD[Employee ID], KPI[[#This Row],[Employee ID]], SALE_PD[Department], KPI[[#This Row],[Department]])</f>
        <v>0</v>
      </c>
      <c r="O173" s="381">
        <f ca="1">IFERROR(SUMIFS(DENTISTRY[Paid Amount (Base)], DENTISTRY[Employee ID], KPI[[#This Row],[Employee ID]]), "")</f>
        <v>0</v>
      </c>
      <c r="P173" s="382">
        <f ca="1">SUMIFS(SERVICE[ReScore], SERVICE[Employee ID], KPI[[#This Row],[Employee ID]], SERVICE[Customer Type], "Tái khám")</f>
        <v>0</v>
      </c>
      <c r="Q173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3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3" s="382">
        <f ca="1">SUMIFS(SERVICE[ReScore], SERVICE[Employee ID], KPI[[#This Row],[Employee ID]], SERVICE[Customer Type], "&lt;&gt;Tái khám", SERVICE[Service Group], "*PHUN X*")</f>
        <v>0</v>
      </c>
      <c r="T173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3" s="383">
        <f ca="1">SUM(KPI[[#This Row],[Laser (Service)]:[Surgery (Service)]])</f>
        <v>0</v>
      </c>
      <c r="V173" s="386">
        <f ca="1">SUMIFS(SERVICE[Quantity], SERVICE[Employee ID], KPI[[#This Row],[Employee ID]], SERVICE[Surgery Type], "Đại phẫu")</f>
        <v>0</v>
      </c>
      <c r="W173" s="382">
        <f ca="1">SUMIFS(SERVICE[ReScore], SERVICE[Employee ID], KPI[[#This Row],[Employee ID]], SERVICE[Surgery Type], "Đại phẫu")</f>
        <v>0</v>
      </c>
      <c r="X173" s="382">
        <f ca="1">SUMIFS(SERVICE[Quantity], SERVICE[Employee ID], KPI[[#This Row],[Employee ID]], SERVICE[Surgery Type], IF($D$2="CN HÀ NỘI", "Tiểu phẫu"&amp;"*", "*Lầu 5*"))</f>
        <v>0</v>
      </c>
      <c r="Y173" s="382">
        <f ca="1">SUMIFS(SERVICE[ReScore], SERVICE[Employee ID], KPI[[#This Row],[Employee ID]], SERVICE[Surgery Type], IF($D$2="CN HÀ NỘI", "Tiểu phẫu"&amp;"*", "*Lầu 5*"))</f>
        <v>0</v>
      </c>
      <c r="Z173" s="385">
        <f ca="1">SUMIFS(SERVICE[Quantity], SERVICE[Employee ID], KPI[[#This Row],[Employee ID]], SERVICE[Surgery Type], IF($D$2="CN HÀ NỘI", "Tiểu phẫu"&amp;"*", "*Lầu 6*"))</f>
        <v>0</v>
      </c>
      <c r="AA173" s="384">
        <f ca="1">SUMIFS(SERVICE[ReScore], SERVICE[Employee ID], KPI[[#This Row],[Employee ID]], SERVICE[Surgery Type], IF($D$2="CN HÀ NỘI", "Tiểu phẫu"&amp;"*", "*Lầu 6*"))</f>
        <v>0</v>
      </c>
      <c r="AB173" s="384">
        <f ca="1">SUMIFS(CUSTOMER[No. Inpatient], CUSTOMER[Employee ID], KPI[[#This Row],[Employee ID]])</f>
        <v>0</v>
      </c>
    </row>
    <row r="174" spans="1:28" x14ac:dyDescent="0.25">
      <c r="A174" s="86">
        <v>164</v>
      </c>
      <c r="B174" s="86" t="str">
        <f ca="1">IFERROR(INDEX(EMPLOYEES[Employee ID], MATCH(KPI[[#This Row],[No.]], EMPLOYEES[Count_DT], 0)), "")</f>
        <v/>
      </c>
      <c r="C174" s="373" t="str">
        <f ca="1">IFERROR(INDEX(EMPLOYEES[Employee], MATCH(KPI[[#This Row],[Employee ID]], EMPLOYEES[Employee ID], 0)), "")</f>
        <v/>
      </c>
      <c r="D174" s="373" t="str">
        <f ca="1">IFERROR(INDEX(EMPLOYEES[Department], MATCH(KPI[[#This Row],[Employee ID]], EMPLOYEES[Employee ID], 0)), "")</f>
        <v/>
      </c>
      <c r="E174" s="111" t="str">
        <f ca="1">IFERROR(INDEX(EMPLOYEES[Position], MATCH(KPI[[#This Row],[Employee ID]], EMPLOYEES[Employee ID], 0)), "")</f>
        <v/>
      </c>
      <c r="F174" s="376">
        <f ca="1">SUM(KPI[[#This Row],[Surgery (On)]:[Spa (Off)]])</f>
        <v>0</v>
      </c>
      <c r="G174" s="377">
        <f ca="1">SUMIFS(SALE[ReScore], SALE[Employee ID], KPI[[#This Row],[Employee ID]], SALE[Service Implementation], "Phẫu thuật", SALE[Product Name], "&lt;&gt;Chi phí n?m l?u*") - cell_right</f>
        <v>0</v>
      </c>
      <c r="H174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4" s="378">
        <f ca="1">SUMIFS(SALE[ReScore], SALE[Employee ID], KPI[[#This Row],[Employee ID]], SALE[Service Implementation], "Laser", SALE[Product Name], "&lt;&gt;Chi phí n?m l?u*") - cell_right</f>
        <v>0</v>
      </c>
      <c r="J174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4" s="378">
        <f ca="1">SUMIFS(SALE[ReScore], SALE[Employee ID], KPI[[#This Row],[Employee ID]], SALE[Service Implementation], "Spa", SALE[Product Name], "&lt;&gt;Chi phí n?m l?u*") - cell_right</f>
        <v>0</v>
      </c>
      <c r="L174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4" s="379">
        <f ca="1">SUMIFS(SALE_PD[Paid Amount (Base)], SALE_PD[Employee ID], KPI[[#This Row],[Employee ID]], SALE_PD[Product Name], "Chi phí n?m l?u*")</f>
        <v>0</v>
      </c>
      <c r="N174" s="380">
        <f ca="1">SUMIFS(SALE_PD[Paid Amount (Base)], SALE_PD[Employee ID], KPI[[#This Row],[Employee ID]], SALE_PD[Department], KPI[[#This Row],[Department]])</f>
        <v>0</v>
      </c>
      <c r="O174" s="381">
        <f ca="1">IFERROR(SUMIFS(DENTISTRY[Paid Amount (Base)], DENTISTRY[Employee ID], KPI[[#This Row],[Employee ID]]), "")</f>
        <v>0</v>
      </c>
      <c r="P174" s="382">
        <f ca="1">SUMIFS(SERVICE[ReScore], SERVICE[Employee ID], KPI[[#This Row],[Employee ID]], SERVICE[Customer Type], "Tái khám")</f>
        <v>0</v>
      </c>
      <c r="Q174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4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4" s="382">
        <f ca="1">SUMIFS(SERVICE[ReScore], SERVICE[Employee ID], KPI[[#This Row],[Employee ID]], SERVICE[Customer Type], "&lt;&gt;Tái khám", SERVICE[Service Group], "*PHUN X*")</f>
        <v>0</v>
      </c>
      <c r="T174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4" s="383">
        <f ca="1">SUM(KPI[[#This Row],[Laser (Service)]:[Surgery (Service)]])</f>
        <v>0</v>
      </c>
      <c r="V174" s="386">
        <f ca="1">SUMIFS(SERVICE[Quantity], SERVICE[Employee ID], KPI[[#This Row],[Employee ID]], SERVICE[Surgery Type], "Đại phẫu")</f>
        <v>0</v>
      </c>
      <c r="W174" s="382">
        <f ca="1">SUMIFS(SERVICE[ReScore], SERVICE[Employee ID], KPI[[#This Row],[Employee ID]], SERVICE[Surgery Type], "Đại phẫu")</f>
        <v>0</v>
      </c>
      <c r="X174" s="382">
        <f ca="1">SUMIFS(SERVICE[Quantity], SERVICE[Employee ID], KPI[[#This Row],[Employee ID]], SERVICE[Surgery Type], IF($D$2="CN HÀ NỘI", "Tiểu phẫu"&amp;"*", "*Lầu 5*"))</f>
        <v>0</v>
      </c>
      <c r="Y174" s="382">
        <f ca="1">SUMIFS(SERVICE[ReScore], SERVICE[Employee ID], KPI[[#This Row],[Employee ID]], SERVICE[Surgery Type], IF($D$2="CN HÀ NỘI", "Tiểu phẫu"&amp;"*", "*Lầu 5*"))</f>
        <v>0</v>
      </c>
      <c r="Z174" s="385">
        <f ca="1">SUMIFS(SERVICE[Quantity], SERVICE[Employee ID], KPI[[#This Row],[Employee ID]], SERVICE[Surgery Type], IF($D$2="CN HÀ NỘI", "Tiểu phẫu"&amp;"*", "*Lầu 6*"))</f>
        <v>0</v>
      </c>
      <c r="AA174" s="384">
        <f ca="1">SUMIFS(SERVICE[ReScore], SERVICE[Employee ID], KPI[[#This Row],[Employee ID]], SERVICE[Surgery Type], IF($D$2="CN HÀ NỘI", "Tiểu phẫu"&amp;"*", "*Lầu 6*"))</f>
        <v>0</v>
      </c>
      <c r="AB174" s="384">
        <f ca="1">SUMIFS(CUSTOMER[No. Inpatient], CUSTOMER[Employee ID], KPI[[#This Row],[Employee ID]])</f>
        <v>0</v>
      </c>
    </row>
    <row r="175" spans="1:28" x14ac:dyDescent="0.25">
      <c r="A175" s="86">
        <v>165</v>
      </c>
      <c r="B175" s="86" t="str">
        <f ca="1">IFERROR(INDEX(EMPLOYEES[Employee ID], MATCH(KPI[[#This Row],[No.]], EMPLOYEES[Count_DT], 0)), "")</f>
        <v/>
      </c>
      <c r="C175" s="373" t="str">
        <f ca="1">IFERROR(INDEX(EMPLOYEES[Employee], MATCH(KPI[[#This Row],[Employee ID]], EMPLOYEES[Employee ID], 0)), "")</f>
        <v/>
      </c>
      <c r="D175" s="373" t="str">
        <f ca="1">IFERROR(INDEX(EMPLOYEES[Department], MATCH(KPI[[#This Row],[Employee ID]], EMPLOYEES[Employee ID], 0)), "")</f>
        <v/>
      </c>
      <c r="E175" s="111" t="str">
        <f ca="1">IFERROR(INDEX(EMPLOYEES[Position], MATCH(KPI[[#This Row],[Employee ID]], EMPLOYEES[Employee ID], 0)), "")</f>
        <v/>
      </c>
      <c r="F175" s="376">
        <f ca="1">SUM(KPI[[#This Row],[Surgery (On)]:[Spa (Off)]])</f>
        <v>0</v>
      </c>
      <c r="G175" s="377">
        <f ca="1">SUMIFS(SALE[ReScore], SALE[Employee ID], KPI[[#This Row],[Employee ID]], SALE[Service Implementation], "Phẫu thuật", SALE[Product Name], "&lt;&gt;Chi phí n?m l?u*") - cell_right</f>
        <v>0</v>
      </c>
      <c r="H175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5" s="378">
        <f ca="1">SUMIFS(SALE[ReScore], SALE[Employee ID], KPI[[#This Row],[Employee ID]], SALE[Service Implementation], "Laser", SALE[Product Name], "&lt;&gt;Chi phí n?m l?u*") - cell_right</f>
        <v>0</v>
      </c>
      <c r="J175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5" s="378">
        <f ca="1">SUMIFS(SALE[ReScore], SALE[Employee ID], KPI[[#This Row],[Employee ID]], SALE[Service Implementation], "Spa", SALE[Product Name], "&lt;&gt;Chi phí n?m l?u*") - cell_right</f>
        <v>0</v>
      </c>
      <c r="L175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5" s="379">
        <f ca="1">SUMIFS(SALE_PD[Paid Amount (Base)], SALE_PD[Employee ID], KPI[[#This Row],[Employee ID]], SALE_PD[Product Name], "Chi phí n?m l?u*")</f>
        <v>0</v>
      </c>
      <c r="N175" s="380">
        <f ca="1">SUMIFS(SALE_PD[Paid Amount (Base)], SALE_PD[Employee ID], KPI[[#This Row],[Employee ID]], SALE_PD[Department], KPI[[#This Row],[Department]])</f>
        <v>0</v>
      </c>
      <c r="O175" s="381">
        <f ca="1">IFERROR(SUMIFS(DENTISTRY[Paid Amount (Base)], DENTISTRY[Employee ID], KPI[[#This Row],[Employee ID]]), "")</f>
        <v>0</v>
      </c>
      <c r="P175" s="382">
        <f ca="1">SUMIFS(SERVICE[ReScore], SERVICE[Employee ID], KPI[[#This Row],[Employee ID]], SERVICE[Customer Type], "Tái khám")</f>
        <v>0</v>
      </c>
      <c r="Q175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5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5" s="382">
        <f ca="1">SUMIFS(SERVICE[ReScore], SERVICE[Employee ID], KPI[[#This Row],[Employee ID]], SERVICE[Customer Type], "&lt;&gt;Tái khám", SERVICE[Service Group], "*PHUN X*")</f>
        <v>0</v>
      </c>
      <c r="T175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5" s="383">
        <f ca="1">SUM(KPI[[#This Row],[Laser (Service)]:[Surgery (Service)]])</f>
        <v>0</v>
      </c>
      <c r="V175" s="386">
        <f ca="1">SUMIFS(SERVICE[Quantity], SERVICE[Employee ID], KPI[[#This Row],[Employee ID]], SERVICE[Surgery Type], "Đại phẫu")</f>
        <v>0</v>
      </c>
      <c r="W175" s="382">
        <f ca="1">SUMIFS(SERVICE[ReScore], SERVICE[Employee ID], KPI[[#This Row],[Employee ID]], SERVICE[Surgery Type], "Đại phẫu")</f>
        <v>0</v>
      </c>
      <c r="X175" s="382">
        <f ca="1">SUMIFS(SERVICE[Quantity], SERVICE[Employee ID], KPI[[#This Row],[Employee ID]], SERVICE[Surgery Type], IF($D$2="CN HÀ NỘI", "Tiểu phẫu"&amp;"*", "*Lầu 5*"))</f>
        <v>0</v>
      </c>
      <c r="Y175" s="382">
        <f ca="1">SUMIFS(SERVICE[ReScore], SERVICE[Employee ID], KPI[[#This Row],[Employee ID]], SERVICE[Surgery Type], IF($D$2="CN HÀ NỘI", "Tiểu phẫu"&amp;"*", "*Lầu 5*"))</f>
        <v>0</v>
      </c>
      <c r="Z175" s="385">
        <f ca="1">SUMIFS(SERVICE[Quantity], SERVICE[Employee ID], KPI[[#This Row],[Employee ID]], SERVICE[Surgery Type], IF($D$2="CN HÀ NỘI", "Tiểu phẫu"&amp;"*", "*Lầu 6*"))</f>
        <v>0</v>
      </c>
      <c r="AA175" s="384">
        <f ca="1">SUMIFS(SERVICE[ReScore], SERVICE[Employee ID], KPI[[#This Row],[Employee ID]], SERVICE[Surgery Type], IF($D$2="CN HÀ NỘI", "Tiểu phẫu"&amp;"*", "*Lầu 6*"))</f>
        <v>0</v>
      </c>
      <c r="AB175" s="384">
        <f ca="1">SUMIFS(CUSTOMER[No. Inpatient], CUSTOMER[Employee ID], KPI[[#This Row],[Employee ID]])</f>
        <v>0</v>
      </c>
    </row>
    <row r="176" spans="1:28" x14ac:dyDescent="0.25">
      <c r="A176" s="86">
        <v>166</v>
      </c>
      <c r="B176" s="86" t="str">
        <f ca="1">IFERROR(INDEX(EMPLOYEES[Employee ID], MATCH(KPI[[#This Row],[No.]], EMPLOYEES[Count_DT], 0)), "")</f>
        <v/>
      </c>
      <c r="C176" s="373" t="str">
        <f ca="1">IFERROR(INDEX(EMPLOYEES[Employee], MATCH(KPI[[#This Row],[Employee ID]], EMPLOYEES[Employee ID], 0)), "")</f>
        <v/>
      </c>
      <c r="D176" s="373" t="str">
        <f ca="1">IFERROR(INDEX(EMPLOYEES[Department], MATCH(KPI[[#This Row],[Employee ID]], EMPLOYEES[Employee ID], 0)), "")</f>
        <v/>
      </c>
      <c r="E176" s="111" t="str">
        <f ca="1">IFERROR(INDEX(EMPLOYEES[Position], MATCH(KPI[[#This Row],[Employee ID]], EMPLOYEES[Employee ID], 0)), "")</f>
        <v/>
      </c>
      <c r="F176" s="376">
        <f ca="1">SUM(KPI[[#This Row],[Surgery (On)]:[Spa (Off)]])</f>
        <v>0</v>
      </c>
      <c r="G176" s="377">
        <f ca="1">SUMIFS(SALE[ReScore], SALE[Employee ID], KPI[[#This Row],[Employee ID]], SALE[Service Implementation], "Phẫu thuật", SALE[Product Name], "&lt;&gt;Chi phí n?m l?u*") - cell_right</f>
        <v>0</v>
      </c>
      <c r="H176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6" s="378">
        <f ca="1">SUMIFS(SALE[ReScore], SALE[Employee ID], KPI[[#This Row],[Employee ID]], SALE[Service Implementation], "Laser", SALE[Product Name], "&lt;&gt;Chi phí n?m l?u*") - cell_right</f>
        <v>0</v>
      </c>
      <c r="J176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6" s="378">
        <f ca="1">SUMIFS(SALE[ReScore], SALE[Employee ID], KPI[[#This Row],[Employee ID]], SALE[Service Implementation], "Spa", SALE[Product Name], "&lt;&gt;Chi phí n?m l?u*") - cell_right</f>
        <v>0</v>
      </c>
      <c r="L176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6" s="379">
        <f ca="1">SUMIFS(SALE_PD[Paid Amount (Base)], SALE_PD[Employee ID], KPI[[#This Row],[Employee ID]], SALE_PD[Product Name], "Chi phí n?m l?u*")</f>
        <v>0</v>
      </c>
      <c r="N176" s="380">
        <f ca="1">SUMIFS(SALE_PD[Paid Amount (Base)], SALE_PD[Employee ID], KPI[[#This Row],[Employee ID]], SALE_PD[Department], KPI[[#This Row],[Department]])</f>
        <v>0</v>
      </c>
      <c r="O176" s="381">
        <f ca="1">IFERROR(SUMIFS(DENTISTRY[Paid Amount (Base)], DENTISTRY[Employee ID], KPI[[#This Row],[Employee ID]]), "")</f>
        <v>0</v>
      </c>
      <c r="P176" s="382">
        <f ca="1">SUMIFS(SERVICE[ReScore], SERVICE[Employee ID], KPI[[#This Row],[Employee ID]], SERVICE[Customer Type], "Tái khám")</f>
        <v>0</v>
      </c>
      <c r="Q176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6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6" s="382">
        <f ca="1">SUMIFS(SERVICE[ReScore], SERVICE[Employee ID], KPI[[#This Row],[Employee ID]], SERVICE[Customer Type], "&lt;&gt;Tái khám", SERVICE[Service Group], "*PHUN X*")</f>
        <v>0</v>
      </c>
      <c r="T176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6" s="383">
        <f ca="1">SUM(KPI[[#This Row],[Laser (Service)]:[Surgery (Service)]])</f>
        <v>0</v>
      </c>
      <c r="V176" s="386">
        <f ca="1">SUMIFS(SERVICE[Quantity], SERVICE[Employee ID], KPI[[#This Row],[Employee ID]], SERVICE[Surgery Type], "Đại phẫu")</f>
        <v>0</v>
      </c>
      <c r="W176" s="382">
        <f ca="1">SUMIFS(SERVICE[ReScore], SERVICE[Employee ID], KPI[[#This Row],[Employee ID]], SERVICE[Surgery Type], "Đại phẫu")</f>
        <v>0</v>
      </c>
      <c r="X176" s="382">
        <f ca="1">SUMIFS(SERVICE[Quantity], SERVICE[Employee ID], KPI[[#This Row],[Employee ID]], SERVICE[Surgery Type], IF($D$2="CN HÀ NỘI", "Tiểu phẫu"&amp;"*", "*Lầu 5*"))</f>
        <v>0</v>
      </c>
      <c r="Y176" s="382">
        <f ca="1">SUMIFS(SERVICE[ReScore], SERVICE[Employee ID], KPI[[#This Row],[Employee ID]], SERVICE[Surgery Type], IF($D$2="CN HÀ NỘI", "Tiểu phẫu"&amp;"*", "*Lầu 5*"))</f>
        <v>0</v>
      </c>
      <c r="Z176" s="385">
        <f ca="1">SUMIFS(SERVICE[Quantity], SERVICE[Employee ID], KPI[[#This Row],[Employee ID]], SERVICE[Surgery Type], IF($D$2="CN HÀ NỘI", "Tiểu phẫu"&amp;"*", "*Lầu 6*"))</f>
        <v>0</v>
      </c>
      <c r="AA176" s="384">
        <f ca="1">SUMIFS(SERVICE[ReScore], SERVICE[Employee ID], KPI[[#This Row],[Employee ID]], SERVICE[Surgery Type], IF($D$2="CN HÀ NỘI", "Tiểu phẫu"&amp;"*", "*Lầu 6*"))</f>
        <v>0</v>
      </c>
      <c r="AB176" s="384">
        <f ca="1">SUMIFS(CUSTOMER[No. Inpatient], CUSTOMER[Employee ID], KPI[[#This Row],[Employee ID]])</f>
        <v>0</v>
      </c>
    </row>
    <row r="177" spans="1:28" x14ac:dyDescent="0.25">
      <c r="A177" s="86">
        <v>167</v>
      </c>
      <c r="B177" s="86" t="str">
        <f ca="1">IFERROR(INDEX(EMPLOYEES[Employee ID], MATCH(KPI[[#This Row],[No.]], EMPLOYEES[Count_DT], 0)), "")</f>
        <v/>
      </c>
      <c r="C177" s="373" t="str">
        <f ca="1">IFERROR(INDEX(EMPLOYEES[Employee], MATCH(KPI[[#This Row],[Employee ID]], EMPLOYEES[Employee ID], 0)), "")</f>
        <v/>
      </c>
      <c r="D177" s="373" t="str">
        <f ca="1">IFERROR(INDEX(EMPLOYEES[Department], MATCH(KPI[[#This Row],[Employee ID]], EMPLOYEES[Employee ID], 0)), "")</f>
        <v/>
      </c>
      <c r="E177" s="111" t="str">
        <f ca="1">IFERROR(INDEX(EMPLOYEES[Position], MATCH(KPI[[#This Row],[Employee ID]], EMPLOYEES[Employee ID], 0)), "")</f>
        <v/>
      </c>
      <c r="F177" s="376">
        <f ca="1">SUM(KPI[[#This Row],[Surgery (On)]:[Spa (Off)]])</f>
        <v>0</v>
      </c>
      <c r="G177" s="377">
        <f ca="1">SUMIFS(SALE[ReScore], SALE[Employee ID], KPI[[#This Row],[Employee ID]], SALE[Service Implementation], "Phẫu thuật", SALE[Product Name], "&lt;&gt;Chi phí n?m l?u*") - cell_right</f>
        <v>0</v>
      </c>
      <c r="H177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7" s="378">
        <f ca="1">SUMIFS(SALE[ReScore], SALE[Employee ID], KPI[[#This Row],[Employee ID]], SALE[Service Implementation], "Laser", SALE[Product Name], "&lt;&gt;Chi phí n?m l?u*") - cell_right</f>
        <v>0</v>
      </c>
      <c r="J177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7" s="378">
        <f ca="1">SUMIFS(SALE[ReScore], SALE[Employee ID], KPI[[#This Row],[Employee ID]], SALE[Service Implementation], "Spa", SALE[Product Name], "&lt;&gt;Chi phí n?m l?u*") - cell_right</f>
        <v>0</v>
      </c>
      <c r="L177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7" s="379">
        <f ca="1">SUMIFS(SALE_PD[Paid Amount (Base)], SALE_PD[Employee ID], KPI[[#This Row],[Employee ID]], SALE_PD[Product Name], "Chi phí n?m l?u*")</f>
        <v>0</v>
      </c>
      <c r="N177" s="380">
        <f ca="1">SUMIFS(SALE_PD[Paid Amount (Base)], SALE_PD[Employee ID], KPI[[#This Row],[Employee ID]], SALE_PD[Department], KPI[[#This Row],[Department]])</f>
        <v>0</v>
      </c>
      <c r="O177" s="381">
        <f ca="1">IFERROR(SUMIFS(DENTISTRY[Paid Amount (Base)], DENTISTRY[Employee ID], KPI[[#This Row],[Employee ID]]), "")</f>
        <v>0</v>
      </c>
      <c r="P177" s="382">
        <f ca="1">SUMIFS(SERVICE[ReScore], SERVICE[Employee ID], KPI[[#This Row],[Employee ID]], SERVICE[Customer Type], "Tái khám")</f>
        <v>0</v>
      </c>
      <c r="Q177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7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7" s="382">
        <f ca="1">SUMIFS(SERVICE[ReScore], SERVICE[Employee ID], KPI[[#This Row],[Employee ID]], SERVICE[Customer Type], "&lt;&gt;Tái khám", SERVICE[Service Group], "*PHUN X*")</f>
        <v>0</v>
      </c>
      <c r="T177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7" s="383">
        <f ca="1">SUM(KPI[[#This Row],[Laser (Service)]:[Surgery (Service)]])</f>
        <v>0</v>
      </c>
      <c r="V177" s="386">
        <f ca="1">SUMIFS(SERVICE[Quantity], SERVICE[Employee ID], KPI[[#This Row],[Employee ID]], SERVICE[Surgery Type], "Đại phẫu")</f>
        <v>0</v>
      </c>
      <c r="W177" s="382">
        <f ca="1">SUMIFS(SERVICE[ReScore], SERVICE[Employee ID], KPI[[#This Row],[Employee ID]], SERVICE[Surgery Type], "Đại phẫu")</f>
        <v>0</v>
      </c>
      <c r="X177" s="382">
        <f ca="1">SUMIFS(SERVICE[Quantity], SERVICE[Employee ID], KPI[[#This Row],[Employee ID]], SERVICE[Surgery Type], IF($D$2="CN HÀ NỘI", "Tiểu phẫu"&amp;"*", "*Lầu 5*"))</f>
        <v>0</v>
      </c>
      <c r="Y177" s="382">
        <f ca="1">SUMIFS(SERVICE[ReScore], SERVICE[Employee ID], KPI[[#This Row],[Employee ID]], SERVICE[Surgery Type], IF($D$2="CN HÀ NỘI", "Tiểu phẫu"&amp;"*", "*Lầu 5*"))</f>
        <v>0</v>
      </c>
      <c r="Z177" s="385">
        <f ca="1">SUMIFS(SERVICE[Quantity], SERVICE[Employee ID], KPI[[#This Row],[Employee ID]], SERVICE[Surgery Type], IF($D$2="CN HÀ NỘI", "Tiểu phẫu"&amp;"*", "*Lầu 6*"))</f>
        <v>0</v>
      </c>
      <c r="AA177" s="384">
        <f ca="1">SUMIFS(SERVICE[ReScore], SERVICE[Employee ID], KPI[[#This Row],[Employee ID]], SERVICE[Surgery Type], IF($D$2="CN HÀ NỘI", "Tiểu phẫu"&amp;"*", "*Lầu 6*"))</f>
        <v>0</v>
      </c>
      <c r="AB177" s="384">
        <f ca="1">SUMIFS(CUSTOMER[No. Inpatient], CUSTOMER[Employee ID], KPI[[#This Row],[Employee ID]])</f>
        <v>0</v>
      </c>
    </row>
    <row r="178" spans="1:28" x14ac:dyDescent="0.25">
      <c r="A178" s="86">
        <v>168</v>
      </c>
      <c r="B178" s="86" t="str">
        <f ca="1">IFERROR(INDEX(EMPLOYEES[Employee ID], MATCH(KPI[[#This Row],[No.]], EMPLOYEES[Count_DT], 0)), "")</f>
        <v/>
      </c>
      <c r="C178" s="373" t="str">
        <f ca="1">IFERROR(INDEX(EMPLOYEES[Employee], MATCH(KPI[[#This Row],[Employee ID]], EMPLOYEES[Employee ID], 0)), "")</f>
        <v/>
      </c>
      <c r="D178" s="373" t="str">
        <f ca="1">IFERROR(INDEX(EMPLOYEES[Department], MATCH(KPI[[#This Row],[Employee ID]], EMPLOYEES[Employee ID], 0)), "")</f>
        <v/>
      </c>
      <c r="E178" s="111" t="str">
        <f ca="1">IFERROR(INDEX(EMPLOYEES[Position], MATCH(KPI[[#This Row],[Employee ID]], EMPLOYEES[Employee ID], 0)), "")</f>
        <v/>
      </c>
      <c r="F178" s="376">
        <f ca="1">SUM(KPI[[#This Row],[Surgery (On)]:[Spa (Off)]])</f>
        <v>0</v>
      </c>
      <c r="G178" s="377">
        <f ca="1">SUMIFS(SALE[ReScore], SALE[Employee ID], KPI[[#This Row],[Employee ID]], SALE[Service Implementation], "Phẫu thuật", SALE[Product Name], "&lt;&gt;Chi phí n?m l?u*") - cell_right</f>
        <v>0</v>
      </c>
      <c r="H178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8" s="378">
        <f ca="1">SUMIFS(SALE[ReScore], SALE[Employee ID], KPI[[#This Row],[Employee ID]], SALE[Service Implementation], "Laser", SALE[Product Name], "&lt;&gt;Chi phí n?m l?u*") - cell_right</f>
        <v>0</v>
      </c>
      <c r="J178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8" s="378">
        <f ca="1">SUMIFS(SALE[ReScore], SALE[Employee ID], KPI[[#This Row],[Employee ID]], SALE[Service Implementation], "Spa", SALE[Product Name], "&lt;&gt;Chi phí n?m l?u*") - cell_right</f>
        <v>0</v>
      </c>
      <c r="L178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8" s="379">
        <f ca="1">SUMIFS(SALE_PD[Paid Amount (Base)], SALE_PD[Employee ID], KPI[[#This Row],[Employee ID]], SALE_PD[Product Name], "Chi phí n?m l?u*")</f>
        <v>0</v>
      </c>
      <c r="N178" s="380">
        <f ca="1">SUMIFS(SALE_PD[Paid Amount (Base)], SALE_PD[Employee ID], KPI[[#This Row],[Employee ID]], SALE_PD[Department], KPI[[#This Row],[Department]])</f>
        <v>0</v>
      </c>
      <c r="O178" s="381">
        <f ca="1">IFERROR(SUMIFS(DENTISTRY[Paid Amount (Base)], DENTISTRY[Employee ID], KPI[[#This Row],[Employee ID]]), "")</f>
        <v>0</v>
      </c>
      <c r="P178" s="382">
        <f ca="1">SUMIFS(SERVICE[ReScore], SERVICE[Employee ID], KPI[[#This Row],[Employee ID]], SERVICE[Customer Type], "Tái khám")</f>
        <v>0</v>
      </c>
      <c r="Q178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8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8" s="382">
        <f ca="1">SUMIFS(SERVICE[ReScore], SERVICE[Employee ID], KPI[[#This Row],[Employee ID]], SERVICE[Customer Type], "&lt;&gt;Tái khám", SERVICE[Service Group], "*PHUN X*")</f>
        <v>0</v>
      </c>
      <c r="T178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8" s="383">
        <f ca="1">SUM(KPI[[#This Row],[Laser (Service)]:[Surgery (Service)]])</f>
        <v>0</v>
      </c>
      <c r="V178" s="386">
        <f ca="1">SUMIFS(SERVICE[Quantity], SERVICE[Employee ID], KPI[[#This Row],[Employee ID]], SERVICE[Surgery Type], "Đại phẫu")</f>
        <v>0</v>
      </c>
      <c r="W178" s="382">
        <f ca="1">SUMIFS(SERVICE[ReScore], SERVICE[Employee ID], KPI[[#This Row],[Employee ID]], SERVICE[Surgery Type], "Đại phẫu")</f>
        <v>0</v>
      </c>
      <c r="X178" s="382">
        <f ca="1">SUMIFS(SERVICE[Quantity], SERVICE[Employee ID], KPI[[#This Row],[Employee ID]], SERVICE[Surgery Type], IF($D$2="CN HÀ NỘI", "Tiểu phẫu"&amp;"*", "*Lầu 5*"))</f>
        <v>0</v>
      </c>
      <c r="Y178" s="382">
        <f ca="1">SUMIFS(SERVICE[ReScore], SERVICE[Employee ID], KPI[[#This Row],[Employee ID]], SERVICE[Surgery Type], IF($D$2="CN HÀ NỘI", "Tiểu phẫu"&amp;"*", "*Lầu 5*"))</f>
        <v>0</v>
      </c>
      <c r="Z178" s="385">
        <f ca="1">SUMIFS(SERVICE[Quantity], SERVICE[Employee ID], KPI[[#This Row],[Employee ID]], SERVICE[Surgery Type], IF($D$2="CN HÀ NỘI", "Tiểu phẫu"&amp;"*", "*Lầu 6*"))</f>
        <v>0</v>
      </c>
      <c r="AA178" s="384">
        <f ca="1">SUMIFS(SERVICE[ReScore], SERVICE[Employee ID], KPI[[#This Row],[Employee ID]], SERVICE[Surgery Type], IF($D$2="CN HÀ NỘI", "Tiểu phẫu"&amp;"*", "*Lầu 6*"))</f>
        <v>0</v>
      </c>
      <c r="AB178" s="384">
        <f ca="1">SUMIFS(CUSTOMER[No. Inpatient], CUSTOMER[Employee ID], KPI[[#This Row],[Employee ID]])</f>
        <v>0</v>
      </c>
    </row>
    <row r="179" spans="1:28" x14ac:dyDescent="0.25">
      <c r="A179" s="86">
        <v>169</v>
      </c>
      <c r="B179" s="86" t="str">
        <f ca="1">IFERROR(INDEX(EMPLOYEES[Employee ID], MATCH(KPI[[#This Row],[No.]], EMPLOYEES[Count_DT], 0)), "")</f>
        <v/>
      </c>
      <c r="C179" s="373" t="str">
        <f ca="1">IFERROR(INDEX(EMPLOYEES[Employee], MATCH(KPI[[#This Row],[Employee ID]], EMPLOYEES[Employee ID], 0)), "")</f>
        <v/>
      </c>
      <c r="D179" s="373" t="str">
        <f ca="1">IFERROR(INDEX(EMPLOYEES[Department], MATCH(KPI[[#This Row],[Employee ID]], EMPLOYEES[Employee ID], 0)), "")</f>
        <v/>
      </c>
      <c r="E179" s="111" t="str">
        <f ca="1">IFERROR(INDEX(EMPLOYEES[Position], MATCH(KPI[[#This Row],[Employee ID]], EMPLOYEES[Employee ID], 0)), "")</f>
        <v/>
      </c>
      <c r="F179" s="376">
        <f ca="1">SUM(KPI[[#This Row],[Surgery (On)]:[Spa (Off)]])</f>
        <v>0</v>
      </c>
      <c r="G179" s="377">
        <f ca="1">SUMIFS(SALE[ReScore], SALE[Employee ID], KPI[[#This Row],[Employee ID]], SALE[Service Implementation], "Phẫu thuật", SALE[Product Name], "&lt;&gt;Chi phí n?m l?u*") - cell_right</f>
        <v>0</v>
      </c>
      <c r="H179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79" s="378">
        <f ca="1">SUMIFS(SALE[ReScore], SALE[Employee ID], KPI[[#This Row],[Employee ID]], SALE[Service Implementation], "Laser", SALE[Product Name], "&lt;&gt;Chi phí n?m l?u*") - cell_right</f>
        <v>0</v>
      </c>
      <c r="J179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79" s="378">
        <f ca="1">SUMIFS(SALE[ReScore], SALE[Employee ID], KPI[[#This Row],[Employee ID]], SALE[Service Implementation], "Spa", SALE[Product Name], "&lt;&gt;Chi phí n?m l?u*") - cell_right</f>
        <v>0</v>
      </c>
      <c r="L179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79" s="379">
        <f ca="1">SUMIFS(SALE_PD[Paid Amount (Base)], SALE_PD[Employee ID], KPI[[#This Row],[Employee ID]], SALE_PD[Product Name], "Chi phí n?m l?u*")</f>
        <v>0</v>
      </c>
      <c r="N179" s="380">
        <f ca="1">SUMIFS(SALE_PD[Paid Amount (Base)], SALE_PD[Employee ID], KPI[[#This Row],[Employee ID]], SALE_PD[Department], KPI[[#This Row],[Department]])</f>
        <v>0</v>
      </c>
      <c r="O179" s="381">
        <f ca="1">IFERROR(SUMIFS(DENTISTRY[Paid Amount (Base)], DENTISTRY[Employee ID], KPI[[#This Row],[Employee ID]]), "")</f>
        <v>0</v>
      </c>
      <c r="P179" s="382">
        <f ca="1">SUMIFS(SERVICE[ReScore], SERVICE[Employee ID], KPI[[#This Row],[Employee ID]], SERVICE[Customer Type], "Tái khám")</f>
        <v>0</v>
      </c>
      <c r="Q179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79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79" s="382">
        <f ca="1">SUMIFS(SERVICE[ReScore], SERVICE[Employee ID], KPI[[#This Row],[Employee ID]], SERVICE[Customer Type], "&lt;&gt;Tái khám", SERVICE[Service Group], "*PHUN X*")</f>
        <v>0</v>
      </c>
      <c r="T179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79" s="383">
        <f ca="1">SUM(KPI[[#This Row],[Laser (Service)]:[Surgery (Service)]])</f>
        <v>0</v>
      </c>
      <c r="V179" s="386">
        <f ca="1">SUMIFS(SERVICE[Quantity], SERVICE[Employee ID], KPI[[#This Row],[Employee ID]], SERVICE[Surgery Type], "Đại phẫu")</f>
        <v>0</v>
      </c>
      <c r="W179" s="382">
        <f ca="1">SUMIFS(SERVICE[ReScore], SERVICE[Employee ID], KPI[[#This Row],[Employee ID]], SERVICE[Surgery Type], "Đại phẫu")</f>
        <v>0</v>
      </c>
      <c r="X179" s="382">
        <f ca="1">SUMIFS(SERVICE[Quantity], SERVICE[Employee ID], KPI[[#This Row],[Employee ID]], SERVICE[Surgery Type], IF($D$2="CN HÀ NỘI", "Tiểu phẫu"&amp;"*", "*Lầu 5*"))</f>
        <v>0</v>
      </c>
      <c r="Y179" s="382">
        <f ca="1">SUMIFS(SERVICE[ReScore], SERVICE[Employee ID], KPI[[#This Row],[Employee ID]], SERVICE[Surgery Type], IF($D$2="CN HÀ NỘI", "Tiểu phẫu"&amp;"*", "*Lầu 5*"))</f>
        <v>0</v>
      </c>
      <c r="Z179" s="385">
        <f ca="1">SUMIFS(SERVICE[Quantity], SERVICE[Employee ID], KPI[[#This Row],[Employee ID]], SERVICE[Surgery Type], IF($D$2="CN HÀ NỘI", "Tiểu phẫu"&amp;"*", "*Lầu 6*"))</f>
        <v>0</v>
      </c>
      <c r="AA179" s="384">
        <f ca="1">SUMIFS(SERVICE[ReScore], SERVICE[Employee ID], KPI[[#This Row],[Employee ID]], SERVICE[Surgery Type], IF($D$2="CN HÀ NỘI", "Tiểu phẫu"&amp;"*", "*Lầu 6*"))</f>
        <v>0</v>
      </c>
      <c r="AB179" s="384">
        <f ca="1">SUMIFS(CUSTOMER[No. Inpatient], CUSTOMER[Employee ID], KPI[[#This Row],[Employee ID]])</f>
        <v>0</v>
      </c>
    </row>
    <row r="180" spans="1:28" x14ac:dyDescent="0.25">
      <c r="A180" s="86">
        <v>170</v>
      </c>
      <c r="B180" s="86" t="str">
        <f ca="1">IFERROR(INDEX(EMPLOYEES[Employee ID], MATCH(KPI[[#This Row],[No.]], EMPLOYEES[Count_DT], 0)), "")</f>
        <v/>
      </c>
      <c r="C180" s="373" t="str">
        <f ca="1">IFERROR(INDEX(EMPLOYEES[Employee], MATCH(KPI[[#This Row],[Employee ID]], EMPLOYEES[Employee ID], 0)), "")</f>
        <v/>
      </c>
      <c r="D180" s="373" t="str">
        <f ca="1">IFERROR(INDEX(EMPLOYEES[Department], MATCH(KPI[[#This Row],[Employee ID]], EMPLOYEES[Employee ID], 0)), "")</f>
        <v/>
      </c>
      <c r="E180" s="111" t="str">
        <f ca="1">IFERROR(INDEX(EMPLOYEES[Position], MATCH(KPI[[#This Row],[Employee ID]], EMPLOYEES[Employee ID], 0)), "")</f>
        <v/>
      </c>
      <c r="F180" s="376">
        <f ca="1">SUM(KPI[[#This Row],[Surgery (On)]:[Spa (Off)]])</f>
        <v>0</v>
      </c>
      <c r="G180" s="377">
        <f ca="1">SUMIFS(SALE[ReScore], SALE[Employee ID], KPI[[#This Row],[Employee ID]], SALE[Service Implementation], "Phẫu thuật", SALE[Product Name], "&lt;&gt;Chi phí n?m l?u*") - cell_right</f>
        <v>0</v>
      </c>
      <c r="H180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0" s="378">
        <f ca="1">SUMIFS(SALE[ReScore], SALE[Employee ID], KPI[[#This Row],[Employee ID]], SALE[Service Implementation], "Laser", SALE[Product Name], "&lt;&gt;Chi phí n?m l?u*") - cell_right</f>
        <v>0</v>
      </c>
      <c r="J180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0" s="378">
        <f ca="1">SUMIFS(SALE[ReScore], SALE[Employee ID], KPI[[#This Row],[Employee ID]], SALE[Service Implementation], "Spa", SALE[Product Name], "&lt;&gt;Chi phí n?m l?u*") - cell_right</f>
        <v>0</v>
      </c>
      <c r="L180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0" s="379">
        <f ca="1">SUMIFS(SALE_PD[Paid Amount (Base)], SALE_PD[Employee ID], KPI[[#This Row],[Employee ID]], SALE_PD[Product Name], "Chi phí n?m l?u*")</f>
        <v>0</v>
      </c>
      <c r="N180" s="380">
        <f ca="1">SUMIFS(SALE_PD[Paid Amount (Base)], SALE_PD[Employee ID], KPI[[#This Row],[Employee ID]], SALE_PD[Department], KPI[[#This Row],[Department]])</f>
        <v>0</v>
      </c>
      <c r="O180" s="381">
        <f ca="1">IFERROR(SUMIFS(DENTISTRY[Paid Amount (Base)], DENTISTRY[Employee ID], KPI[[#This Row],[Employee ID]]), "")</f>
        <v>0</v>
      </c>
      <c r="P180" s="382">
        <f ca="1">SUMIFS(SERVICE[ReScore], SERVICE[Employee ID], KPI[[#This Row],[Employee ID]], SERVICE[Customer Type], "Tái khám")</f>
        <v>0</v>
      </c>
      <c r="Q180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0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0" s="382">
        <f ca="1">SUMIFS(SERVICE[ReScore], SERVICE[Employee ID], KPI[[#This Row],[Employee ID]], SERVICE[Customer Type], "&lt;&gt;Tái khám", SERVICE[Service Group], "*PHUN X*")</f>
        <v>0</v>
      </c>
      <c r="T180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0" s="383">
        <f ca="1">SUM(KPI[[#This Row],[Laser (Service)]:[Surgery (Service)]])</f>
        <v>0</v>
      </c>
      <c r="V180" s="386">
        <f ca="1">SUMIFS(SERVICE[Quantity], SERVICE[Employee ID], KPI[[#This Row],[Employee ID]], SERVICE[Surgery Type], "Đại phẫu")</f>
        <v>0</v>
      </c>
      <c r="W180" s="382">
        <f ca="1">SUMIFS(SERVICE[ReScore], SERVICE[Employee ID], KPI[[#This Row],[Employee ID]], SERVICE[Surgery Type], "Đại phẫu")</f>
        <v>0</v>
      </c>
      <c r="X180" s="382">
        <f ca="1">SUMIFS(SERVICE[Quantity], SERVICE[Employee ID], KPI[[#This Row],[Employee ID]], SERVICE[Surgery Type], IF($D$2="CN HÀ NỘI", "Tiểu phẫu"&amp;"*", "*Lầu 5*"))</f>
        <v>0</v>
      </c>
      <c r="Y180" s="382">
        <f ca="1">SUMIFS(SERVICE[ReScore], SERVICE[Employee ID], KPI[[#This Row],[Employee ID]], SERVICE[Surgery Type], IF($D$2="CN HÀ NỘI", "Tiểu phẫu"&amp;"*", "*Lầu 5*"))</f>
        <v>0</v>
      </c>
      <c r="Z180" s="385">
        <f ca="1">SUMIFS(SERVICE[Quantity], SERVICE[Employee ID], KPI[[#This Row],[Employee ID]], SERVICE[Surgery Type], IF($D$2="CN HÀ NỘI", "Tiểu phẫu"&amp;"*", "*Lầu 6*"))</f>
        <v>0</v>
      </c>
      <c r="AA180" s="384">
        <f ca="1">SUMIFS(SERVICE[ReScore], SERVICE[Employee ID], KPI[[#This Row],[Employee ID]], SERVICE[Surgery Type], IF($D$2="CN HÀ NỘI", "Tiểu phẫu"&amp;"*", "*Lầu 6*"))</f>
        <v>0</v>
      </c>
      <c r="AB180" s="384">
        <f ca="1">SUMIFS(CUSTOMER[No. Inpatient], CUSTOMER[Employee ID], KPI[[#This Row],[Employee ID]])</f>
        <v>0</v>
      </c>
    </row>
    <row r="181" spans="1:28" x14ac:dyDescent="0.25">
      <c r="A181" s="86">
        <v>171</v>
      </c>
      <c r="B181" s="86" t="str">
        <f ca="1">IFERROR(INDEX(EMPLOYEES[Employee ID], MATCH(KPI[[#This Row],[No.]], EMPLOYEES[Count_DT], 0)), "")</f>
        <v/>
      </c>
      <c r="C181" s="373" t="str">
        <f ca="1">IFERROR(INDEX(EMPLOYEES[Employee], MATCH(KPI[[#This Row],[Employee ID]], EMPLOYEES[Employee ID], 0)), "")</f>
        <v/>
      </c>
      <c r="D181" s="373" t="str">
        <f ca="1">IFERROR(INDEX(EMPLOYEES[Department], MATCH(KPI[[#This Row],[Employee ID]], EMPLOYEES[Employee ID], 0)), "")</f>
        <v/>
      </c>
      <c r="E181" s="111" t="str">
        <f ca="1">IFERROR(INDEX(EMPLOYEES[Position], MATCH(KPI[[#This Row],[Employee ID]], EMPLOYEES[Employee ID], 0)), "")</f>
        <v/>
      </c>
      <c r="F181" s="376">
        <f ca="1">SUM(KPI[[#This Row],[Surgery (On)]:[Spa (Off)]])</f>
        <v>0</v>
      </c>
      <c r="G181" s="377">
        <f ca="1">SUMIFS(SALE[ReScore], SALE[Employee ID], KPI[[#This Row],[Employee ID]], SALE[Service Implementation], "Phẫu thuật", SALE[Product Name], "&lt;&gt;Chi phí n?m l?u*") - cell_right</f>
        <v>0</v>
      </c>
      <c r="H181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1" s="378">
        <f ca="1">SUMIFS(SALE[ReScore], SALE[Employee ID], KPI[[#This Row],[Employee ID]], SALE[Service Implementation], "Laser", SALE[Product Name], "&lt;&gt;Chi phí n?m l?u*") - cell_right</f>
        <v>0</v>
      </c>
      <c r="J181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1" s="378">
        <f ca="1">SUMIFS(SALE[ReScore], SALE[Employee ID], KPI[[#This Row],[Employee ID]], SALE[Service Implementation], "Spa", SALE[Product Name], "&lt;&gt;Chi phí n?m l?u*") - cell_right</f>
        <v>0</v>
      </c>
      <c r="L181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1" s="379">
        <f ca="1">SUMIFS(SALE_PD[Paid Amount (Base)], SALE_PD[Employee ID], KPI[[#This Row],[Employee ID]], SALE_PD[Product Name], "Chi phí n?m l?u*")</f>
        <v>0</v>
      </c>
      <c r="N181" s="380">
        <f ca="1">SUMIFS(SALE_PD[Paid Amount (Base)], SALE_PD[Employee ID], KPI[[#This Row],[Employee ID]], SALE_PD[Department], KPI[[#This Row],[Department]])</f>
        <v>0</v>
      </c>
      <c r="O181" s="381">
        <f ca="1">IFERROR(SUMIFS(DENTISTRY[Paid Amount (Base)], DENTISTRY[Employee ID], KPI[[#This Row],[Employee ID]]), "")</f>
        <v>0</v>
      </c>
      <c r="P181" s="382">
        <f ca="1">SUMIFS(SERVICE[ReScore], SERVICE[Employee ID], KPI[[#This Row],[Employee ID]], SERVICE[Customer Type], "Tái khám")</f>
        <v>0</v>
      </c>
      <c r="Q181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1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1" s="382">
        <f ca="1">SUMIFS(SERVICE[ReScore], SERVICE[Employee ID], KPI[[#This Row],[Employee ID]], SERVICE[Customer Type], "&lt;&gt;Tái khám", SERVICE[Service Group], "*PHUN X*")</f>
        <v>0</v>
      </c>
      <c r="T181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1" s="383">
        <f ca="1">SUM(KPI[[#This Row],[Laser (Service)]:[Surgery (Service)]])</f>
        <v>0</v>
      </c>
      <c r="V181" s="386">
        <f ca="1">SUMIFS(SERVICE[Quantity], SERVICE[Employee ID], KPI[[#This Row],[Employee ID]], SERVICE[Surgery Type], "Đại phẫu")</f>
        <v>0</v>
      </c>
      <c r="W181" s="382">
        <f ca="1">SUMIFS(SERVICE[ReScore], SERVICE[Employee ID], KPI[[#This Row],[Employee ID]], SERVICE[Surgery Type], "Đại phẫu")</f>
        <v>0</v>
      </c>
      <c r="X181" s="382">
        <f ca="1">SUMIFS(SERVICE[Quantity], SERVICE[Employee ID], KPI[[#This Row],[Employee ID]], SERVICE[Surgery Type], IF($D$2="CN HÀ NỘI", "Tiểu phẫu"&amp;"*", "*Lầu 5*"))</f>
        <v>0</v>
      </c>
      <c r="Y181" s="382">
        <f ca="1">SUMIFS(SERVICE[ReScore], SERVICE[Employee ID], KPI[[#This Row],[Employee ID]], SERVICE[Surgery Type], IF($D$2="CN HÀ NỘI", "Tiểu phẫu"&amp;"*", "*Lầu 5*"))</f>
        <v>0</v>
      </c>
      <c r="Z181" s="385">
        <f ca="1">SUMIFS(SERVICE[Quantity], SERVICE[Employee ID], KPI[[#This Row],[Employee ID]], SERVICE[Surgery Type], IF($D$2="CN HÀ NỘI", "Tiểu phẫu"&amp;"*", "*Lầu 6*"))</f>
        <v>0</v>
      </c>
      <c r="AA181" s="384">
        <f ca="1">SUMIFS(SERVICE[ReScore], SERVICE[Employee ID], KPI[[#This Row],[Employee ID]], SERVICE[Surgery Type], IF($D$2="CN HÀ NỘI", "Tiểu phẫu"&amp;"*", "*Lầu 6*"))</f>
        <v>0</v>
      </c>
      <c r="AB181" s="384">
        <f ca="1">SUMIFS(CUSTOMER[No. Inpatient], CUSTOMER[Employee ID], KPI[[#This Row],[Employee ID]])</f>
        <v>0</v>
      </c>
    </row>
    <row r="182" spans="1:28" x14ac:dyDescent="0.25">
      <c r="A182" s="86">
        <v>172</v>
      </c>
      <c r="B182" s="86" t="str">
        <f ca="1">IFERROR(INDEX(EMPLOYEES[Employee ID], MATCH(KPI[[#This Row],[No.]], EMPLOYEES[Count_DT], 0)), "")</f>
        <v/>
      </c>
      <c r="C182" s="373" t="str">
        <f ca="1">IFERROR(INDEX(EMPLOYEES[Employee], MATCH(KPI[[#This Row],[Employee ID]], EMPLOYEES[Employee ID], 0)), "")</f>
        <v/>
      </c>
      <c r="D182" s="373" t="str">
        <f ca="1">IFERROR(INDEX(EMPLOYEES[Department], MATCH(KPI[[#This Row],[Employee ID]], EMPLOYEES[Employee ID], 0)), "")</f>
        <v/>
      </c>
      <c r="E182" s="111" t="str">
        <f ca="1">IFERROR(INDEX(EMPLOYEES[Position], MATCH(KPI[[#This Row],[Employee ID]], EMPLOYEES[Employee ID], 0)), "")</f>
        <v/>
      </c>
      <c r="F182" s="376">
        <f ca="1">SUM(KPI[[#This Row],[Surgery (On)]:[Spa (Off)]])</f>
        <v>0</v>
      </c>
      <c r="G182" s="377">
        <f ca="1">SUMIFS(SALE[ReScore], SALE[Employee ID], KPI[[#This Row],[Employee ID]], SALE[Service Implementation], "Phẫu thuật", SALE[Product Name], "&lt;&gt;Chi phí n?m l?u*") - cell_right</f>
        <v>0</v>
      </c>
      <c r="H182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2" s="378">
        <f ca="1">SUMIFS(SALE[ReScore], SALE[Employee ID], KPI[[#This Row],[Employee ID]], SALE[Service Implementation], "Laser", SALE[Product Name], "&lt;&gt;Chi phí n?m l?u*") - cell_right</f>
        <v>0</v>
      </c>
      <c r="J182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2" s="378">
        <f ca="1">SUMIFS(SALE[ReScore], SALE[Employee ID], KPI[[#This Row],[Employee ID]], SALE[Service Implementation], "Spa", SALE[Product Name], "&lt;&gt;Chi phí n?m l?u*") - cell_right</f>
        <v>0</v>
      </c>
      <c r="L182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2" s="379">
        <f ca="1">SUMIFS(SALE_PD[Paid Amount (Base)], SALE_PD[Employee ID], KPI[[#This Row],[Employee ID]], SALE_PD[Product Name], "Chi phí n?m l?u*")</f>
        <v>0</v>
      </c>
      <c r="N182" s="380">
        <f ca="1">SUMIFS(SALE_PD[Paid Amount (Base)], SALE_PD[Employee ID], KPI[[#This Row],[Employee ID]], SALE_PD[Department], KPI[[#This Row],[Department]])</f>
        <v>0</v>
      </c>
      <c r="O182" s="381">
        <f ca="1">IFERROR(SUMIFS(DENTISTRY[Paid Amount (Base)], DENTISTRY[Employee ID], KPI[[#This Row],[Employee ID]]), "")</f>
        <v>0</v>
      </c>
      <c r="P182" s="382">
        <f ca="1">SUMIFS(SERVICE[ReScore], SERVICE[Employee ID], KPI[[#This Row],[Employee ID]], SERVICE[Customer Type], "Tái khám")</f>
        <v>0</v>
      </c>
      <c r="Q182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2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2" s="382">
        <f ca="1">SUMIFS(SERVICE[ReScore], SERVICE[Employee ID], KPI[[#This Row],[Employee ID]], SERVICE[Customer Type], "&lt;&gt;Tái khám", SERVICE[Service Group], "*PHUN X*")</f>
        <v>0</v>
      </c>
      <c r="T182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2" s="383">
        <f ca="1">SUM(KPI[[#This Row],[Laser (Service)]:[Surgery (Service)]])</f>
        <v>0</v>
      </c>
      <c r="V182" s="386">
        <f ca="1">SUMIFS(SERVICE[Quantity], SERVICE[Employee ID], KPI[[#This Row],[Employee ID]], SERVICE[Surgery Type], "Đại phẫu")</f>
        <v>0</v>
      </c>
      <c r="W182" s="382">
        <f ca="1">SUMIFS(SERVICE[ReScore], SERVICE[Employee ID], KPI[[#This Row],[Employee ID]], SERVICE[Surgery Type], "Đại phẫu")</f>
        <v>0</v>
      </c>
      <c r="X182" s="382">
        <f ca="1">SUMIFS(SERVICE[Quantity], SERVICE[Employee ID], KPI[[#This Row],[Employee ID]], SERVICE[Surgery Type], IF($D$2="CN HÀ NỘI", "Tiểu phẫu"&amp;"*", "*Lầu 5*"))</f>
        <v>0</v>
      </c>
      <c r="Y182" s="382">
        <f ca="1">SUMIFS(SERVICE[ReScore], SERVICE[Employee ID], KPI[[#This Row],[Employee ID]], SERVICE[Surgery Type], IF($D$2="CN HÀ NỘI", "Tiểu phẫu"&amp;"*", "*Lầu 5*"))</f>
        <v>0</v>
      </c>
      <c r="Z182" s="385">
        <f ca="1">SUMIFS(SERVICE[Quantity], SERVICE[Employee ID], KPI[[#This Row],[Employee ID]], SERVICE[Surgery Type], IF($D$2="CN HÀ NỘI", "Tiểu phẫu"&amp;"*", "*Lầu 6*"))</f>
        <v>0</v>
      </c>
      <c r="AA182" s="384">
        <f ca="1">SUMIFS(SERVICE[ReScore], SERVICE[Employee ID], KPI[[#This Row],[Employee ID]], SERVICE[Surgery Type], IF($D$2="CN HÀ NỘI", "Tiểu phẫu"&amp;"*", "*Lầu 6*"))</f>
        <v>0</v>
      </c>
      <c r="AB182" s="384">
        <f ca="1">SUMIFS(CUSTOMER[No. Inpatient], CUSTOMER[Employee ID], KPI[[#This Row],[Employee ID]])</f>
        <v>0</v>
      </c>
    </row>
    <row r="183" spans="1:28" x14ac:dyDescent="0.25">
      <c r="A183" s="86">
        <v>173</v>
      </c>
      <c r="B183" s="86" t="str">
        <f ca="1">IFERROR(INDEX(EMPLOYEES[Employee ID], MATCH(KPI[[#This Row],[No.]], EMPLOYEES[Count_DT], 0)), "")</f>
        <v/>
      </c>
      <c r="C183" s="373" t="str">
        <f ca="1">IFERROR(INDEX(EMPLOYEES[Employee], MATCH(KPI[[#This Row],[Employee ID]], EMPLOYEES[Employee ID], 0)), "")</f>
        <v/>
      </c>
      <c r="D183" s="373" t="str">
        <f ca="1">IFERROR(INDEX(EMPLOYEES[Department], MATCH(KPI[[#This Row],[Employee ID]], EMPLOYEES[Employee ID], 0)), "")</f>
        <v/>
      </c>
      <c r="E183" s="111" t="str">
        <f ca="1">IFERROR(INDEX(EMPLOYEES[Position], MATCH(KPI[[#This Row],[Employee ID]], EMPLOYEES[Employee ID], 0)), "")</f>
        <v/>
      </c>
      <c r="F183" s="376">
        <f ca="1">SUM(KPI[[#This Row],[Surgery (On)]:[Spa (Off)]])</f>
        <v>0</v>
      </c>
      <c r="G183" s="377">
        <f ca="1">SUMIFS(SALE[ReScore], SALE[Employee ID], KPI[[#This Row],[Employee ID]], SALE[Service Implementation], "Phẫu thuật", SALE[Product Name], "&lt;&gt;Chi phí n?m l?u*") - cell_right</f>
        <v>0</v>
      </c>
      <c r="H183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3" s="378">
        <f ca="1">SUMIFS(SALE[ReScore], SALE[Employee ID], KPI[[#This Row],[Employee ID]], SALE[Service Implementation], "Laser", SALE[Product Name], "&lt;&gt;Chi phí n?m l?u*") - cell_right</f>
        <v>0</v>
      </c>
      <c r="J183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3" s="378">
        <f ca="1">SUMIFS(SALE[ReScore], SALE[Employee ID], KPI[[#This Row],[Employee ID]], SALE[Service Implementation], "Spa", SALE[Product Name], "&lt;&gt;Chi phí n?m l?u*") - cell_right</f>
        <v>0</v>
      </c>
      <c r="L183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3" s="379">
        <f ca="1">SUMIFS(SALE_PD[Paid Amount (Base)], SALE_PD[Employee ID], KPI[[#This Row],[Employee ID]], SALE_PD[Product Name], "Chi phí n?m l?u*")</f>
        <v>0</v>
      </c>
      <c r="N183" s="380">
        <f ca="1">SUMIFS(SALE_PD[Paid Amount (Base)], SALE_PD[Employee ID], KPI[[#This Row],[Employee ID]], SALE_PD[Department], KPI[[#This Row],[Department]])</f>
        <v>0</v>
      </c>
      <c r="O183" s="381">
        <f ca="1">IFERROR(SUMIFS(DENTISTRY[Paid Amount (Base)], DENTISTRY[Employee ID], KPI[[#This Row],[Employee ID]]), "")</f>
        <v>0</v>
      </c>
      <c r="P183" s="382">
        <f ca="1">SUMIFS(SERVICE[ReScore], SERVICE[Employee ID], KPI[[#This Row],[Employee ID]], SERVICE[Customer Type], "Tái khám")</f>
        <v>0</v>
      </c>
      <c r="Q183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3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3" s="382">
        <f ca="1">SUMIFS(SERVICE[ReScore], SERVICE[Employee ID], KPI[[#This Row],[Employee ID]], SERVICE[Customer Type], "&lt;&gt;Tái khám", SERVICE[Service Group], "*PHUN X*")</f>
        <v>0</v>
      </c>
      <c r="T183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3" s="383">
        <f ca="1">SUM(KPI[[#This Row],[Laser (Service)]:[Surgery (Service)]])</f>
        <v>0</v>
      </c>
      <c r="V183" s="386">
        <f ca="1">SUMIFS(SERVICE[Quantity], SERVICE[Employee ID], KPI[[#This Row],[Employee ID]], SERVICE[Surgery Type], "Đại phẫu")</f>
        <v>0</v>
      </c>
      <c r="W183" s="382">
        <f ca="1">SUMIFS(SERVICE[ReScore], SERVICE[Employee ID], KPI[[#This Row],[Employee ID]], SERVICE[Surgery Type], "Đại phẫu")</f>
        <v>0</v>
      </c>
      <c r="X183" s="382">
        <f ca="1">SUMIFS(SERVICE[Quantity], SERVICE[Employee ID], KPI[[#This Row],[Employee ID]], SERVICE[Surgery Type], IF($D$2="CN HÀ NỘI", "Tiểu phẫu"&amp;"*", "*Lầu 5*"))</f>
        <v>0</v>
      </c>
      <c r="Y183" s="382">
        <f ca="1">SUMIFS(SERVICE[ReScore], SERVICE[Employee ID], KPI[[#This Row],[Employee ID]], SERVICE[Surgery Type], IF($D$2="CN HÀ NỘI", "Tiểu phẫu"&amp;"*", "*Lầu 5*"))</f>
        <v>0</v>
      </c>
      <c r="Z183" s="385">
        <f ca="1">SUMIFS(SERVICE[Quantity], SERVICE[Employee ID], KPI[[#This Row],[Employee ID]], SERVICE[Surgery Type], IF($D$2="CN HÀ NỘI", "Tiểu phẫu"&amp;"*", "*Lầu 6*"))</f>
        <v>0</v>
      </c>
      <c r="AA183" s="384">
        <f ca="1">SUMIFS(SERVICE[ReScore], SERVICE[Employee ID], KPI[[#This Row],[Employee ID]], SERVICE[Surgery Type], IF($D$2="CN HÀ NỘI", "Tiểu phẫu"&amp;"*", "*Lầu 6*"))</f>
        <v>0</v>
      </c>
      <c r="AB183" s="384">
        <f ca="1">SUMIFS(CUSTOMER[No. Inpatient], CUSTOMER[Employee ID], KPI[[#This Row],[Employee ID]])</f>
        <v>0</v>
      </c>
    </row>
    <row r="184" spans="1:28" x14ac:dyDescent="0.25">
      <c r="A184" s="86">
        <v>174</v>
      </c>
      <c r="B184" s="86" t="str">
        <f ca="1">IFERROR(INDEX(EMPLOYEES[Employee ID], MATCH(KPI[[#This Row],[No.]], EMPLOYEES[Count_DT], 0)), "")</f>
        <v/>
      </c>
      <c r="C184" s="373" t="str">
        <f ca="1">IFERROR(INDEX(EMPLOYEES[Employee], MATCH(KPI[[#This Row],[Employee ID]], EMPLOYEES[Employee ID], 0)), "")</f>
        <v/>
      </c>
      <c r="D184" s="373" t="str">
        <f ca="1">IFERROR(INDEX(EMPLOYEES[Department], MATCH(KPI[[#This Row],[Employee ID]], EMPLOYEES[Employee ID], 0)), "")</f>
        <v/>
      </c>
      <c r="E184" s="111" t="str">
        <f ca="1">IFERROR(INDEX(EMPLOYEES[Position], MATCH(KPI[[#This Row],[Employee ID]], EMPLOYEES[Employee ID], 0)), "")</f>
        <v/>
      </c>
      <c r="F184" s="376">
        <f ca="1">SUM(KPI[[#This Row],[Surgery (On)]:[Spa (Off)]])</f>
        <v>0</v>
      </c>
      <c r="G184" s="377">
        <f ca="1">SUMIFS(SALE[ReScore], SALE[Employee ID], KPI[[#This Row],[Employee ID]], SALE[Service Implementation], "Phẫu thuật", SALE[Product Name], "&lt;&gt;Chi phí n?m l?u*") - cell_right</f>
        <v>0</v>
      </c>
      <c r="H184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4" s="378">
        <f ca="1">SUMIFS(SALE[ReScore], SALE[Employee ID], KPI[[#This Row],[Employee ID]], SALE[Service Implementation], "Laser", SALE[Product Name], "&lt;&gt;Chi phí n?m l?u*") - cell_right</f>
        <v>0</v>
      </c>
      <c r="J184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4" s="378">
        <f ca="1">SUMIFS(SALE[ReScore], SALE[Employee ID], KPI[[#This Row],[Employee ID]], SALE[Service Implementation], "Spa", SALE[Product Name], "&lt;&gt;Chi phí n?m l?u*") - cell_right</f>
        <v>0</v>
      </c>
      <c r="L184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4" s="379">
        <f ca="1">SUMIFS(SALE_PD[Paid Amount (Base)], SALE_PD[Employee ID], KPI[[#This Row],[Employee ID]], SALE_PD[Product Name], "Chi phí n?m l?u*")</f>
        <v>0</v>
      </c>
      <c r="N184" s="380">
        <f ca="1">SUMIFS(SALE_PD[Paid Amount (Base)], SALE_PD[Employee ID], KPI[[#This Row],[Employee ID]], SALE_PD[Department], KPI[[#This Row],[Department]])</f>
        <v>0</v>
      </c>
      <c r="O184" s="381">
        <f ca="1">IFERROR(SUMIFS(DENTISTRY[Paid Amount (Base)], DENTISTRY[Employee ID], KPI[[#This Row],[Employee ID]]), "")</f>
        <v>0</v>
      </c>
      <c r="P184" s="382">
        <f ca="1">SUMIFS(SERVICE[ReScore], SERVICE[Employee ID], KPI[[#This Row],[Employee ID]], SERVICE[Customer Type], "Tái khám")</f>
        <v>0</v>
      </c>
      <c r="Q184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4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4" s="382">
        <f ca="1">SUMIFS(SERVICE[ReScore], SERVICE[Employee ID], KPI[[#This Row],[Employee ID]], SERVICE[Customer Type], "&lt;&gt;Tái khám", SERVICE[Service Group], "*PHUN X*")</f>
        <v>0</v>
      </c>
      <c r="T184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4" s="383">
        <f ca="1">SUM(KPI[[#This Row],[Laser (Service)]:[Surgery (Service)]])</f>
        <v>0</v>
      </c>
      <c r="V184" s="386">
        <f ca="1">SUMIFS(SERVICE[Quantity], SERVICE[Employee ID], KPI[[#This Row],[Employee ID]], SERVICE[Surgery Type], "Đại phẫu")</f>
        <v>0</v>
      </c>
      <c r="W184" s="382">
        <f ca="1">SUMIFS(SERVICE[ReScore], SERVICE[Employee ID], KPI[[#This Row],[Employee ID]], SERVICE[Surgery Type], "Đại phẫu")</f>
        <v>0</v>
      </c>
      <c r="X184" s="382">
        <f ca="1">SUMIFS(SERVICE[Quantity], SERVICE[Employee ID], KPI[[#This Row],[Employee ID]], SERVICE[Surgery Type], IF($D$2="CN HÀ NỘI", "Tiểu phẫu"&amp;"*", "*Lầu 5*"))</f>
        <v>0</v>
      </c>
      <c r="Y184" s="382">
        <f ca="1">SUMIFS(SERVICE[ReScore], SERVICE[Employee ID], KPI[[#This Row],[Employee ID]], SERVICE[Surgery Type], IF($D$2="CN HÀ NỘI", "Tiểu phẫu"&amp;"*", "*Lầu 5*"))</f>
        <v>0</v>
      </c>
      <c r="Z184" s="385">
        <f ca="1">SUMIFS(SERVICE[Quantity], SERVICE[Employee ID], KPI[[#This Row],[Employee ID]], SERVICE[Surgery Type], IF($D$2="CN HÀ NỘI", "Tiểu phẫu"&amp;"*", "*Lầu 6*"))</f>
        <v>0</v>
      </c>
      <c r="AA184" s="384">
        <f ca="1">SUMIFS(SERVICE[ReScore], SERVICE[Employee ID], KPI[[#This Row],[Employee ID]], SERVICE[Surgery Type], IF($D$2="CN HÀ NỘI", "Tiểu phẫu"&amp;"*", "*Lầu 6*"))</f>
        <v>0</v>
      </c>
      <c r="AB184" s="384">
        <f ca="1">SUMIFS(CUSTOMER[No. Inpatient], CUSTOMER[Employee ID], KPI[[#This Row],[Employee ID]])</f>
        <v>0</v>
      </c>
    </row>
    <row r="185" spans="1:28" x14ac:dyDescent="0.25">
      <c r="A185" s="86">
        <v>175</v>
      </c>
      <c r="B185" s="86" t="str">
        <f ca="1">IFERROR(INDEX(EMPLOYEES[Employee ID], MATCH(KPI[[#This Row],[No.]], EMPLOYEES[Count_DT], 0)), "")</f>
        <v/>
      </c>
      <c r="C185" s="373" t="str">
        <f ca="1">IFERROR(INDEX(EMPLOYEES[Employee], MATCH(KPI[[#This Row],[Employee ID]], EMPLOYEES[Employee ID], 0)), "")</f>
        <v/>
      </c>
      <c r="D185" s="373" t="str">
        <f ca="1">IFERROR(INDEX(EMPLOYEES[Department], MATCH(KPI[[#This Row],[Employee ID]], EMPLOYEES[Employee ID], 0)), "")</f>
        <v/>
      </c>
      <c r="E185" s="111" t="str">
        <f ca="1">IFERROR(INDEX(EMPLOYEES[Position], MATCH(KPI[[#This Row],[Employee ID]], EMPLOYEES[Employee ID], 0)), "")</f>
        <v/>
      </c>
      <c r="F185" s="376">
        <f ca="1">SUM(KPI[[#This Row],[Surgery (On)]:[Spa (Off)]])</f>
        <v>0</v>
      </c>
      <c r="G185" s="377">
        <f ca="1">SUMIFS(SALE[ReScore], SALE[Employee ID], KPI[[#This Row],[Employee ID]], SALE[Service Implementation], "Phẫu thuật", SALE[Product Name], "&lt;&gt;Chi phí n?m l?u*") - cell_right</f>
        <v>0</v>
      </c>
      <c r="H185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5" s="378">
        <f ca="1">SUMIFS(SALE[ReScore], SALE[Employee ID], KPI[[#This Row],[Employee ID]], SALE[Service Implementation], "Laser", SALE[Product Name], "&lt;&gt;Chi phí n?m l?u*") - cell_right</f>
        <v>0</v>
      </c>
      <c r="J185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5" s="378">
        <f ca="1">SUMIFS(SALE[ReScore], SALE[Employee ID], KPI[[#This Row],[Employee ID]], SALE[Service Implementation], "Spa", SALE[Product Name], "&lt;&gt;Chi phí n?m l?u*") - cell_right</f>
        <v>0</v>
      </c>
      <c r="L185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5" s="379">
        <f ca="1">SUMIFS(SALE_PD[Paid Amount (Base)], SALE_PD[Employee ID], KPI[[#This Row],[Employee ID]], SALE_PD[Product Name], "Chi phí n?m l?u*")</f>
        <v>0</v>
      </c>
      <c r="N185" s="380">
        <f ca="1">SUMIFS(SALE_PD[Paid Amount (Base)], SALE_PD[Employee ID], KPI[[#This Row],[Employee ID]], SALE_PD[Department], KPI[[#This Row],[Department]])</f>
        <v>0</v>
      </c>
      <c r="O185" s="381">
        <f ca="1">IFERROR(SUMIFS(DENTISTRY[Paid Amount (Base)], DENTISTRY[Employee ID], KPI[[#This Row],[Employee ID]]), "")</f>
        <v>0</v>
      </c>
      <c r="P185" s="382">
        <f ca="1">SUMIFS(SERVICE[ReScore], SERVICE[Employee ID], KPI[[#This Row],[Employee ID]], SERVICE[Customer Type], "Tái khám")</f>
        <v>0</v>
      </c>
      <c r="Q185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5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5" s="382">
        <f ca="1">SUMIFS(SERVICE[ReScore], SERVICE[Employee ID], KPI[[#This Row],[Employee ID]], SERVICE[Customer Type], "&lt;&gt;Tái khám", SERVICE[Service Group], "*PHUN X*")</f>
        <v>0</v>
      </c>
      <c r="T185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5" s="383">
        <f ca="1">SUM(KPI[[#This Row],[Laser (Service)]:[Surgery (Service)]])</f>
        <v>0</v>
      </c>
      <c r="V185" s="386">
        <f ca="1">SUMIFS(SERVICE[Quantity], SERVICE[Employee ID], KPI[[#This Row],[Employee ID]], SERVICE[Surgery Type], "Đại phẫu")</f>
        <v>0</v>
      </c>
      <c r="W185" s="382">
        <f ca="1">SUMIFS(SERVICE[ReScore], SERVICE[Employee ID], KPI[[#This Row],[Employee ID]], SERVICE[Surgery Type], "Đại phẫu")</f>
        <v>0</v>
      </c>
      <c r="X185" s="382">
        <f ca="1">SUMIFS(SERVICE[Quantity], SERVICE[Employee ID], KPI[[#This Row],[Employee ID]], SERVICE[Surgery Type], IF($D$2="CN HÀ NỘI", "Tiểu phẫu"&amp;"*", "*Lầu 5*"))</f>
        <v>0</v>
      </c>
      <c r="Y185" s="382">
        <f ca="1">SUMIFS(SERVICE[ReScore], SERVICE[Employee ID], KPI[[#This Row],[Employee ID]], SERVICE[Surgery Type], IF($D$2="CN HÀ NỘI", "Tiểu phẫu"&amp;"*", "*Lầu 5*"))</f>
        <v>0</v>
      </c>
      <c r="Z185" s="385">
        <f ca="1">SUMIFS(SERVICE[Quantity], SERVICE[Employee ID], KPI[[#This Row],[Employee ID]], SERVICE[Surgery Type], IF($D$2="CN HÀ NỘI", "Tiểu phẫu"&amp;"*", "*Lầu 6*"))</f>
        <v>0</v>
      </c>
      <c r="AA185" s="384">
        <f ca="1">SUMIFS(SERVICE[ReScore], SERVICE[Employee ID], KPI[[#This Row],[Employee ID]], SERVICE[Surgery Type], IF($D$2="CN HÀ NỘI", "Tiểu phẫu"&amp;"*", "*Lầu 6*"))</f>
        <v>0</v>
      </c>
      <c r="AB185" s="384">
        <f ca="1">SUMIFS(CUSTOMER[No. Inpatient], CUSTOMER[Employee ID], KPI[[#This Row],[Employee ID]])</f>
        <v>0</v>
      </c>
    </row>
    <row r="186" spans="1:28" x14ac:dyDescent="0.25">
      <c r="A186" s="86">
        <v>176</v>
      </c>
      <c r="B186" s="86" t="str">
        <f ca="1">IFERROR(INDEX(EMPLOYEES[Employee ID], MATCH(KPI[[#This Row],[No.]], EMPLOYEES[Count_DT], 0)), "")</f>
        <v/>
      </c>
      <c r="C186" s="373" t="str">
        <f ca="1">IFERROR(INDEX(EMPLOYEES[Employee], MATCH(KPI[[#This Row],[Employee ID]], EMPLOYEES[Employee ID], 0)), "")</f>
        <v/>
      </c>
      <c r="D186" s="373" t="str">
        <f ca="1">IFERROR(INDEX(EMPLOYEES[Department], MATCH(KPI[[#This Row],[Employee ID]], EMPLOYEES[Employee ID], 0)), "")</f>
        <v/>
      </c>
      <c r="E186" s="111" t="str">
        <f ca="1">IFERROR(INDEX(EMPLOYEES[Position], MATCH(KPI[[#This Row],[Employee ID]], EMPLOYEES[Employee ID], 0)), "")</f>
        <v/>
      </c>
      <c r="F186" s="376">
        <f ca="1">SUM(KPI[[#This Row],[Surgery (On)]:[Spa (Off)]])</f>
        <v>0</v>
      </c>
      <c r="G186" s="377">
        <f ca="1">SUMIFS(SALE[ReScore], SALE[Employee ID], KPI[[#This Row],[Employee ID]], SALE[Service Implementation], "Phẫu thuật", SALE[Product Name], "&lt;&gt;Chi phí n?m l?u*") - cell_right</f>
        <v>0</v>
      </c>
      <c r="H186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6" s="378">
        <f ca="1">SUMIFS(SALE[ReScore], SALE[Employee ID], KPI[[#This Row],[Employee ID]], SALE[Service Implementation], "Laser", SALE[Product Name], "&lt;&gt;Chi phí n?m l?u*") - cell_right</f>
        <v>0</v>
      </c>
      <c r="J186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6" s="378">
        <f ca="1">SUMIFS(SALE[ReScore], SALE[Employee ID], KPI[[#This Row],[Employee ID]], SALE[Service Implementation], "Spa", SALE[Product Name], "&lt;&gt;Chi phí n?m l?u*") - cell_right</f>
        <v>0</v>
      </c>
      <c r="L186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6" s="379">
        <f ca="1">SUMIFS(SALE_PD[Paid Amount (Base)], SALE_PD[Employee ID], KPI[[#This Row],[Employee ID]], SALE_PD[Product Name], "Chi phí n?m l?u*")</f>
        <v>0</v>
      </c>
      <c r="N186" s="380">
        <f ca="1">SUMIFS(SALE_PD[Paid Amount (Base)], SALE_PD[Employee ID], KPI[[#This Row],[Employee ID]], SALE_PD[Department], KPI[[#This Row],[Department]])</f>
        <v>0</v>
      </c>
      <c r="O186" s="381">
        <f ca="1">IFERROR(SUMIFS(DENTISTRY[Paid Amount (Base)], DENTISTRY[Employee ID], KPI[[#This Row],[Employee ID]]), "")</f>
        <v>0</v>
      </c>
      <c r="P186" s="382">
        <f ca="1">SUMIFS(SERVICE[ReScore], SERVICE[Employee ID], KPI[[#This Row],[Employee ID]], SERVICE[Customer Type], "Tái khám")</f>
        <v>0</v>
      </c>
      <c r="Q186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6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6" s="382">
        <f ca="1">SUMIFS(SERVICE[ReScore], SERVICE[Employee ID], KPI[[#This Row],[Employee ID]], SERVICE[Customer Type], "&lt;&gt;Tái khám", SERVICE[Service Group], "*PHUN X*")</f>
        <v>0</v>
      </c>
      <c r="T186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6" s="383">
        <f ca="1">SUM(KPI[[#This Row],[Laser (Service)]:[Surgery (Service)]])</f>
        <v>0</v>
      </c>
      <c r="V186" s="386">
        <f ca="1">SUMIFS(SERVICE[Quantity], SERVICE[Employee ID], KPI[[#This Row],[Employee ID]], SERVICE[Surgery Type], "Đại phẫu")</f>
        <v>0</v>
      </c>
      <c r="W186" s="382">
        <f ca="1">SUMIFS(SERVICE[ReScore], SERVICE[Employee ID], KPI[[#This Row],[Employee ID]], SERVICE[Surgery Type], "Đại phẫu")</f>
        <v>0</v>
      </c>
      <c r="X186" s="382">
        <f ca="1">SUMIFS(SERVICE[Quantity], SERVICE[Employee ID], KPI[[#This Row],[Employee ID]], SERVICE[Surgery Type], IF($D$2="CN HÀ NỘI", "Tiểu phẫu"&amp;"*", "*Lầu 5*"))</f>
        <v>0</v>
      </c>
      <c r="Y186" s="382">
        <f ca="1">SUMIFS(SERVICE[ReScore], SERVICE[Employee ID], KPI[[#This Row],[Employee ID]], SERVICE[Surgery Type], IF($D$2="CN HÀ NỘI", "Tiểu phẫu"&amp;"*", "*Lầu 5*"))</f>
        <v>0</v>
      </c>
      <c r="Z186" s="385">
        <f ca="1">SUMIFS(SERVICE[Quantity], SERVICE[Employee ID], KPI[[#This Row],[Employee ID]], SERVICE[Surgery Type], IF($D$2="CN HÀ NỘI", "Tiểu phẫu"&amp;"*", "*Lầu 6*"))</f>
        <v>0</v>
      </c>
      <c r="AA186" s="384">
        <f ca="1">SUMIFS(SERVICE[ReScore], SERVICE[Employee ID], KPI[[#This Row],[Employee ID]], SERVICE[Surgery Type], IF($D$2="CN HÀ NỘI", "Tiểu phẫu"&amp;"*", "*Lầu 6*"))</f>
        <v>0</v>
      </c>
      <c r="AB186" s="384">
        <f ca="1">SUMIFS(CUSTOMER[No. Inpatient], CUSTOMER[Employee ID], KPI[[#This Row],[Employee ID]])</f>
        <v>0</v>
      </c>
    </row>
    <row r="187" spans="1:28" x14ac:dyDescent="0.25">
      <c r="A187" s="86">
        <v>177</v>
      </c>
      <c r="B187" s="86" t="str">
        <f ca="1">IFERROR(INDEX(EMPLOYEES[Employee ID], MATCH(KPI[[#This Row],[No.]], EMPLOYEES[Count_DT], 0)), "")</f>
        <v/>
      </c>
      <c r="C187" s="373" t="str">
        <f ca="1">IFERROR(INDEX(EMPLOYEES[Employee], MATCH(KPI[[#This Row],[Employee ID]], EMPLOYEES[Employee ID], 0)), "")</f>
        <v/>
      </c>
      <c r="D187" s="373" t="str">
        <f ca="1">IFERROR(INDEX(EMPLOYEES[Department], MATCH(KPI[[#This Row],[Employee ID]], EMPLOYEES[Employee ID], 0)), "")</f>
        <v/>
      </c>
      <c r="E187" s="111" t="str">
        <f ca="1">IFERROR(INDEX(EMPLOYEES[Position], MATCH(KPI[[#This Row],[Employee ID]], EMPLOYEES[Employee ID], 0)), "")</f>
        <v/>
      </c>
      <c r="F187" s="376">
        <f ca="1">SUM(KPI[[#This Row],[Surgery (On)]:[Spa (Off)]])</f>
        <v>0</v>
      </c>
      <c r="G187" s="377">
        <f ca="1">SUMIFS(SALE[ReScore], SALE[Employee ID], KPI[[#This Row],[Employee ID]], SALE[Service Implementation], "Phẫu thuật", SALE[Product Name], "&lt;&gt;Chi phí n?m l?u*") - cell_right</f>
        <v>0</v>
      </c>
      <c r="H187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7" s="378">
        <f ca="1">SUMIFS(SALE[ReScore], SALE[Employee ID], KPI[[#This Row],[Employee ID]], SALE[Service Implementation], "Laser", SALE[Product Name], "&lt;&gt;Chi phí n?m l?u*") - cell_right</f>
        <v>0</v>
      </c>
      <c r="J187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7" s="378">
        <f ca="1">SUMIFS(SALE[ReScore], SALE[Employee ID], KPI[[#This Row],[Employee ID]], SALE[Service Implementation], "Spa", SALE[Product Name], "&lt;&gt;Chi phí n?m l?u*") - cell_right</f>
        <v>0</v>
      </c>
      <c r="L187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7" s="379">
        <f ca="1">SUMIFS(SALE_PD[Paid Amount (Base)], SALE_PD[Employee ID], KPI[[#This Row],[Employee ID]], SALE_PD[Product Name], "Chi phí n?m l?u*")</f>
        <v>0</v>
      </c>
      <c r="N187" s="380">
        <f ca="1">SUMIFS(SALE_PD[Paid Amount (Base)], SALE_PD[Employee ID], KPI[[#This Row],[Employee ID]], SALE_PD[Department], KPI[[#This Row],[Department]])</f>
        <v>0</v>
      </c>
      <c r="O187" s="381">
        <f ca="1">IFERROR(SUMIFS(DENTISTRY[Paid Amount (Base)], DENTISTRY[Employee ID], KPI[[#This Row],[Employee ID]]), "")</f>
        <v>0</v>
      </c>
      <c r="P187" s="382">
        <f ca="1">SUMIFS(SERVICE[ReScore], SERVICE[Employee ID], KPI[[#This Row],[Employee ID]], SERVICE[Customer Type], "Tái khám")</f>
        <v>0</v>
      </c>
      <c r="Q187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7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7" s="382">
        <f ca="1">SUMIFS(SERVICE[ReScore], SERVICE[Employee ID], KPI[[#This Row],[Employee ID]], SERVICE[Customer Type], "&lt;&gt;Tái khám", SERVICE[Service Group], "*PHUN X*")</f>
        <v>0</v>
      </c>
      <c r="T187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7" s="383">
        <f ca="1">SUM(KPI[[#This Row],[Laser (Service)]:[Surgery (Service)]])</f>
        <v>0</v>
      </c>
      <c r="V187" s="386">
        <f ca="1">SUMIFS(SERVICE[Quantity], SERVICE[Employee ID], KPI[[#This Row],[Employee ID]], SERVICE[Surgery Type], "Đại phẫu")</f>
        <v>0</v>
      </c>
      <c r="W187" s="382">
        <f ca="1">SUMIFS(SERVICE[ReScore], SERVICE[Employee ID], KPI[[#This Row],[Employee ID]], SERVICE[Surgery Type], "Đại phẫu")</f>
        <v>0</v>
      </c>
      <c r="X187" s="382">
        <f ca="1">SUMIFS(SERVICE[Quantity], SERVICE[Employee ID], KPI[[#This Row],[Employee ID]], SERVICE[Surgery Type], IF($D$2="CN HÀ NỘI", "Tiểu phẫu"&amp;"*", "*Lầu 5*"))</f>
        <v>0</v>
      </c>
      <c r="Y187" s="382">
        <f ca="1">SUMIFS(SERVICE[ReScore], SERVICE[Employee ID], KPI[[#This Row],[Employee ID]], SERVICE[Surgery Type], IF($D$2="CN HÀ NỘI", "Tiểu phẫu"&amp;"*", "*Lầu 5*"))</f>
        <v>0</v>
      </c>
      <c r="Z187" s="385">
        <f ca="1">SUMIFS(SERVICE[Quantity], SERVICE[Employee ID], KPI[[#This Row],[Employee ID]], SERVICE[Surgery Type], IF($D$2="CN HÀ NỘI", "Tiểu phẫu"&amp;"*", "*Lầu 6*"))</f>
        <v>0</v>
      </c>
      <c r="AA187" s="384">
        <f ca="1">SUMIFS(SERVICE[ReScore], SERVICE[Employee ID], KPI[[#This Row],[Employee ID]], SERVICE[Surgery Type], IF($D$2="CN HÀ NỘI", "Tiểu phẫu"&amp;"*", "*Lầu 6*"))</f>
        <v>0</v>
      </c>
      <c r="AB187" s="384">
        <f ca="1">SUMIFS(CUSTOMER[No. Inpatient], CUSTOMER[Employee ID], KPI[[#This Row],[Employee ID]])</f>
        <v>0</v>
      </c>
    </row>
    <row r="188" spans="1:28" x14ac:dyDescent="0.25">
      <c r="A188" s="86">
        <v>178</v>
      </c>
      <c r="B188" s="86" t="str">
        <f ca="1">IFERROR(INDEX(EMPLOYEES[Employee ID], MATCH(KPI[[#This Row],[No.]], EMPLOYEES[Count_DT], 0)), "")</f>
        <v/>
      </c>
      <c r="C188" s="373" t="str">
        <f ca="1">IFERROR(INDEX(EMPLOYEES[Employee], MATCH(KPI[[#This Row],[Employee ID]], EMPLOYEES[Employee ID], 0)), "")</f>
        <v/>
      </c>
      <c r="D188" s="373" t="str">
        <f ca="1">IFERROR(INDEX(EMPLOYEES[Department], MATCH(KPI[[#This Row],[Employee ID]], EMPLOYEES[Employee ID], 0)), "")</f>
        <v/>
      </c>
      <c r="E188" s="111" t="str">
        <f ca="1">IFERROR(INDEX(EMPLOYEES[Position], MATCH(KPI[[#This Row],[Employee ID]], EMPLOYEES[Employee ID], 0)), "")</f>
        <v/>
      </c>
      <c r="F188" s="376">
        <f ca="1">SUM(KPI[[#This Row],[Surgery (On)]:[Spa (Off)]])</f>
        <v>0</v>
      </c>
      <c r="G188" s="377">
        <f ca="1">SUMIFS(SALE[ReScore], SALE[Employee ID], KPI[[#This Row],[Employee ID]], SALE[Service Implementation], "Phẫu thuật", SALE[Product Name], "&lt;&gt;Chi phí n?m l?u*") - cell_right</f>
        <v>0</v>
      </c>
      <c r="H188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8" s="378">
        <f ca="1">SUMIFS(SALE[ReScore], SALE[Employee ID], KPI[[#This Row],[Employee ID]], SALE[Service Implementation], "Laser", SALE[Product Name], "&lt;&gt;Chi phí n?m l?u*") - cell_right</f>
        <v>0</v>
      </c>
      <c r="J188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8" s="378">
        <f ca="1">SUMIFS(SALE[ReScore], SALE[Employee ID], KPI[[#This Row],[Employee ID]], SALE[Service Implementation], "Spa", SALE[Product Name], "&lt;&gt;Chi phí n?m l?u*") - cell_right</f>
        <v>0</v>
      </c>
      <c r="L188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8" s="379">
        <f ca="1">SUMIFS(SALE_PD[Paid Amount (Base)], SALE_PD[Employee ID], KPI[[#This Row],[Employee ID]], SALE_PD[Product Name], "Chi phí n?m l?u*")</f>
        <v>0</v>
      </c>
      <c r="N188" s="380">
        <f ca="1">SUMIFS(SALE_PD[Paid Amount (Base)], SALE_PD[Employee ID], KPI[[#This Row],[Employee ID]], SALE_PD[Department], KPI[[#This Row],[Department]])</f>
        <v>0</v>
      </c>
      <c r="O188" s="381">
        <f ca="1">IFERROR(SUMIFS(DENTISTRY[Paid Amount (Base)], DENTISTRY[Employee ID], KPI[[#This Row],[Employee ID]]), "")</f>
        <v>0</v>
      </c>
      <c r="P188" s="382">
        <f ca="1">SUMIFS(SERVICE[ReScore], SERVICE[Employee ID], KPI[[#This Row],[Employee ID]], SERVICE[Customer Type], "Tái khám")</f>
        <v>0</v>
      </c>
      <c r="Q188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8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8" s="382">
        <f ca="1">SUMIFS(SERVICE[ReScore], SERVICE[Employee ID], KPI[[#This Row],[Employee ID]], SERVICE[Customer Type], "&lt;&gt;Tái khám", SERVICE[Service Group], "*PHUN X*")</f>
        <v>0</v>
      </c>
      <c r="T188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8" s="383">
        <f ca="1">SUM(KPI[[#This Row],[Laser (Service)]:[Surgery (Service)]])</f>
        <v>0</v>
      </c>
      <c r="V188" s="386">
        <f ca="1">SUMIFS(SERVICE[Quantity], SERVICE[Employee ID], KPI[[#This Row],[Employee ID]], SERVICE[Surgery Type], "Đại phẫu")</f>
        <v>0</v>
      </c>
      <c r="W188" s="382">
        <f ca="1">SUMIFS(SERVICE[ReScore], SERVICE[Employee ID], KPI[[#This Row],[Employee ID]], SERVICE[Surgery Type], "Đại phẫu")</f>
        <v>0</v>
      </c>
      <c r="X188" s="382">
        <f ca="1">SUMIFS(SERVICE[Quantity], SERVICE[Employee ID], KPI[[#This Row],[Employee ID]], SERVICE[Surgery Type], IF($D$2="CN HÀ NỘI", "Tiểu phẫu"&amp;"*", "*Lầu 5*"))</f>
        <v>0</v>
      </c>
      <c r="Y188" s="382">
        <f ca="1">SUMIFS(SERVICE[ReScore], SERVICE[Employee ID], KPI[[#This Row],[Employee ID]], SERVICE[Surgery Type], IF($D$2="CN HÀ NỘI", "Tiểu phẫu"&amp;"*", "*Lầu 5*"))</f>
        <v>0</v>
      </c>
      <c r="Z188" s="385">
        <f ca="1">SUMIFS(SERVICE[Quantity], SERVICE[Employee ID], KPI[[#This Row],[Employee ID]], SERVICE[Surgery Type], IF($D$2="CN HÀ NỘI", "Tiểu phẫu"&amp;"*", "*Lầu 6*"))</f>
        <v>0</v>
      </c>
      <c r="AA188" s="384">
        <f ca="1">SUMIFS(SERVICE[ReScore], SERVICE[Employee ID], KPI[[#This Row],[Employee ID]], SERVICE[Surgery Type], IF($D$2="CN HÀ NỘI", "Tiểu phẫu"&amp;"*", "*Lầu 6*"))</f>
        <v>0</v>
      </c>
      <c r="AB188" s="384">
        <f ca="1">SUMIFS(CUSTOMER[No. Inpatient], CUSTOMER[Employee ID], KPI[[#This Row],[Employee ID]])</f>
        <v>0</v>
      </c>
    </row>
    <row r="189" spans="1:28" x14ac:dyDescent="0.25">
      <c r="A189" s="86">
        <v>179</v>
      </c>
      <c r="B189" s="86" t="str">
        <f ca="1">IFERROR(INDEX(EMPLOYEES[Employee ID], MATCH(KPI[[#This Row],[No.]], EMPLOYEES[Count_DT], 0)), "")</f>
        <v/>
      </c>
      <c r="C189" s="373" t="str">
        <f ca="1">IFERROR(INDEX(EMPLOYEES[Employee], MATCH(KPI[[#This Row],[Employee ID]], EMPLOYEES[Employee ID], 0)), "")</f>
        <v/>
      </c>
      <c r="D189" s="373" t="str">
        <f ca="1">IFERROR(INDEX(EMPLOYEES[Department], MATCH(KPI[[#This Row],[Employee ID]], EMPLOYEES[Employee ID], 0)), "")</f>
        <v/>
      </c>
      <c r="E189" s="111" t="str">
        <f ca="1">IFERROR(INDEX(EMPLOYEES[Position], MATCH(KPI[[#This Row],[Employee ID]], EMPLOYEES[Employee ID], 0)), "")</f>
        <v/>
      </c>
      <c r="F189" s="376">
        <f ca="1">SUM(KPI[[#This Row],[Surgery (On)]:[Spa (Off)]])</f>
        <v>0</v>
      </c>
      <c r="G189" s="377">
        <f ca="1">SUMIFS(SALE[ReScore], SALE[Employee ID], KPI[[#This Row],[Employee ID]], SALE[Service Implementation], "Phẫu thuật", SALE[Product Name], "&lt;&gt;Chi phí n?m l?u*") - cell_right</f>
        <v>0</v>
      </c>
      <c r="H189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89" s="378">
        <f ca="1">SUMIFS(SALE[ReScore], SALE[Employee ID], KPI[[#This Row],[Employee ID]], SALE[Service Implementation], "Laser", SALE[Product Name], "&lt;&gt;Chi phí n?m l?u*") - cell_right</f>
        <v>0</v>
      </c>
      <c r="J189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89" s="378">
        <f ca="1">SUMIFS(SALE[ReScore], SALE[Employee ID], KPI[[#This Row],[Employee ID]], SALE[Service Implementation], "Spa", SALE[Product Name], "&lt;&gt;Chi phí n?m l?u*") - cell_right</f>
        <v>0</v>
      </c>
      <c r="L189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89" s="379">
        <f ca="1">SUMIFS(SALE_PD[Paid Amount (Base)], SALE_PD[Employee ID], KPI[[#This Row],[Employee ID]], SALE_PD[Product Name], "Chi phí n?m l?u*")</f>
        <v>0</v>
      </c>
      <c r="N189" s="380">
        <f ca="1">SUMIFS(SALE_PD[Paid Amount (Base)], SALE_PD[Employee ID], KPI[[#This Row],[Employee ID]], SALE_PD[Department], KPI[[#This Row],[Department]])</f>
        <v>0</v>
      </c>
      <c r="O189" s="381">
        <f ca="1">IFERROR(SUMIFS(DENTISTRY[Paid Amount (Base)], DENTISTRY[Employee ID], KPI[[#This Row],[Employee ID]]), "")</f>
        <v>0</v>
      </c>
      <c r="P189" s="382">
        <f ca="1">SUMIFS(SERVICE[ReScore], SERVICE[Employee ID], KPI[[#This Row],[Employee ID]], SERVICE[Customer Type], "Tái khám")</f>
        <v>0</v>
      </c>
      <c r="Q189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89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89" s="382">
        <f ca="1">SUMIFS(SERVICE[ReScore], SERVICE[Employee ID], KPI[[#This Row],[Employee ID]], SERVICE[Customer Type], "&lt;&gt;Tái khám", SERVICE[Service Group], "*PHUN X*")</f>
        <v>0</v>
      </c>
      <c r="T189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89" s="383">
        <f ca="1">SUM(KPI[[#This Row],[Laser (Service)]:[Surgery (Service)]])</f>
        <v>0</v>
      </c>
      <c r="V189" s="386">
        <f ca="1">SUMIFS(SERVICE[Quantity], SERVICE[Employee ID], KPI[[#This Row],[Employee ID]], SERVICE[Surgery Type], "Đại phẫu")</f>
        <v>0</v>
      </c>
      <c r="W189" s="382">
        <f ca="1">SUMIFS(SERVICE[ReScore], SERVICE[Employee ID], KPI[[#This Row],[Employee ID]], SERVICE[Surgery Type], "Đại phẫu")</f>
        <v>0</v>
      </c>
      <c r="X189" s="382">
        <f ca="1">SUMIFS(SERVICE[Quantity], SERVICE[Employee ID], KPI[[#This Row],[Employee ID]], SERVICE[Surgery Type], IF($D$2="CN HÀ NỘI", "Tiểu phẫu"&amp;"*", "*Lầu 5*"))</f>
        <v>0</v>
      </c>
      <c r="Y189" s="382">
        <f ca="1">SUMIFS(SERVICE[ReScore], SERVICE[Employee ID], KPI[[#This Row],[Employee ID]], SERVICE[Surgery Type], IF($D$2="CN HÀ NỘI", "Tiểu phẫu"&amp;"*", "*Lầu 5*"))</f>
        <v>0</v>
      </c>
      <c r="Z189" s="385">
        <f ca="1">SUMIFS(SERVICE[Quantity], SERVICE[Employee ID], KPI[[#This Row],[Employee ID]], SERVICE[Surgery Type], IF($D$2="CN HÀ NỘI", "Tiểu phẫu"&amp;"*", "*Lầu 6*"))</f>
        <v>0</v>
      </c>
      <c r="AA189" s="384">
        <f ca="1">SUMIFS(SERVICE[ReScore], SERVICE[Employee ID], KPI[[#This Row],[Employee ID]], SERVICE[Surgery Type], IF($D$2="CN HÀ NỘI", "Tiểu phẫu"&amp;"*", "*Lầu 6*"))</f>
        <v>0</v>
      </c>
      <c r="AB189" s="384">
        <f ca="1">SUMIFS(CUSTOMER[No. Inpatient], CUSTOMER[Employee ID], KPI[[#This Row],[Employee ID]])</f>
        <v>0</v>
      </c>
    </row>
    <row r="190" spans="1:28" x14ac:dyDescent="0.25">
      <c r="A190" s="86">
        <v>180</v>
      </c>
      <c r="B190" s="86" t="str">
        <f ca="1">IFERROR(INDEX(EMPLOYEES[Employee ID], MATCH(KPI[[#This Row],[No.]], EMPLOYEES[Count_DT], 0)), "")</f>
        <v/>
      </c>
      <c r="C190" s="373" t="str">
        <f ca="1">IFERROR(INDEX(EMPLOYEES[Employee], MATCH(KPI[[#This Row],[Employee ID]], EMPLOYEES[Employee ID], 0)), "")</f>
        <v/>
      </c>
      <c r="D190" s="373" t="str">
        <f ca="1">IFERROR(INDEX(EMPLOYEES[Department], MATCH(KPI[[#This Row],[Employee ID]], EMPLOYEES[Employee ID], 0)), "")</f>
        <v/>
      </c>
      <c r="E190" s="111" t="str">
        <f ca="1">IFERROR(INDEX(EMPLOYEES[Position], MATCH(KPI[[#This Row],[Employee ID]], EMPLOYEES[Employee ID], 0)), "")</f>
        <v/>
      </c>
      <c r="F190" s="376">
        <f ca="1">SUM(KPI[[#This Row],[Surgery (On)]:[Spa (Off)]])</f>
        <v>0</v>
      </c>
      <c r="G190" s="377">
        <f ca="1">SUMIFS(SALE[ReScore], SALE[Employee ID], KPI[[#This Row],[Employee ID]], SALE[Service Implementation], "Phẫu thuật", SALE[Product Name], "&lt;&gt;Chi phí n?m l?u*") - cell_right</f>
        <v>0</v>
      </c>
      <c r="H190" s="378">
        <f ca="1">SUM(SUMIFS(SALE[ReScore], SALE[Employee ID], KPI[[#This Row],[Employee ID]], SALE[Department], KPI[[#This Row],[Department]], SALE[Service Implementation], "Phẫu thuật", SALE[Lead Sources], {"*CN_*","*Vãng lai*"}, SALE[Extended Sources], "", SALE[Product Name], "&lt;&gt;Chi phí n?m l?u*")) + SUM(SUMIFS(SALE[ReScore], SALE[Employee ID], KPI[[#This Row],[Employee ID]], SALE[Service Implementation], "Phẫu thuật", SALE[Extended Sources], {"*CN_*","*Vãng lai*"}, SALE[Product Name], "&lt;&gt;Chi phí n?m l?u*"))</f>
        <v>0</v>
      </c>
      <c r="I190" s="378">
        <f ca="1">SUMIFS(SALE[ReScore], SALE[Employee ID], KPI[[#This Row],[Employee ID]], SALE[Service Implementation], "Laser", SALE[Product Name], "&lt;&gt;Chi phí n?m l?u*") - cell_right</f>
        <v>0</v>
      </c>
      <c r="J190" s="378">
        <f ca="1">SUM(SUMIFS(SALE[ReScore], SALE[Employee ID], KPI[[#This Row],[Employee ID]], SALE[Department], KPI[[#This Row],[Department]], SALE[Service Implementation], "Laser", SALE[Lead Sources], {"*CN_*","*Vãng lai*"}, SALE[Extended Sources], "", SALE[Product Name], "&lt;&gt;Chi phí n?m l?u*")) + SUM(SUMIFS(SALE[ReScore], SALE[Employee ID], KPI[[#This Row],[Employee ID]], SALE[Service Implementation], "Laser", SALE[Extended Sources], {"*CN_*","*Vãng lai*"}, SALE[Product Name], "&lt;&gt;Chi phí n?m l?u*"))</f>
        <v>0</v>
      </c>
      <c r="K190" s="378">
        <f ca="1">SUMIFS(SALE[ReScore], SALE[Employee ID], KPI[[#This Row],[Employee ID]], SALE[Service Implementation], "Spa", SALE[Product Name], "&lt;&gt;Chi phí n?m l?u*") - cell_right</f>
        <v>0</v>
      </c>
      <c r="L190" s="378">
        <f ca="1">SUM(SUMIFS(SALE[ReScore], SALE[Employee ID], KPI[[#This Row],[Employee ID]], SALE[Department], KPI[[#This Row],[Department]], SALE[Service Implementation], "Spa", SALE[Lead Sources], {"*CN_*","*Vãng lai*"}, SALE[Extended Sources], "", SALE[Product Name], "&lt;&gt;Chi phí n?m l?u*")) + SUM(SUMIFS(SALE[ReScore], SALE[Employee ID], KPI[[#This Row],[Employee ID]], SALE[Service Implementation], "Spa", SALE[Extended Sources], {"*CN_*","*Vãng lai*"}, SALE[Product Name], "&lt;&gt;Chi phí n?m l?u*"))</f>
        <v>0</v>
      </c>
      <c r="M190" s="379">
        <f ca="1">SUMIFS(SALE_PD[Paid Amount (Base)], SALE_PD[Employee ID], KPI[[#This Row],[Employee ID]], SALE_PD[Product Name], "Chi phí n?m l?u*")</f>
        <v>0</v>
      </c>
      <c r="N190" s="380">
        <f ca="1">SUMIFS(SALE_PD[Paid Amount (Base)], SALE_PD[Employee ID], KPI[[#This Row],[Employee ID]], SALE_PD[Department], KPI[[#This Row],[Department]])</f>
        <v>0</v>
      </c>
      <c r="O190" s="381">
        <f ca="1">IFERROR(SUMIFS(DENTISTRY[Paid Amount (Base)], DENTISTRY[Employee ID], KPI[[#This Row],[Employee ID]]), "")</f>
        <v>0</v>
      </c>
      <c r="P190" s="382">
        <f ca="1">SUMIFS(SERVICE[ReScore], SERVICE[Employee ID], KPI[[#This Row],[Employee ID]], SERVICE[Customer Type], "Tái khám")</f>
        <v>0</v>
      </c>
      <c r="Q190" s="382">
        <f ca="1">SUMIFS(SERVICE[ReScore], SERVICE[Employee ID], KPI[[#This Row],[Employee ID]], SERVICE[Customer Type], "&lt;&gt;Tái khám", SERVICE[Service Group], "&lt;&gt;PHUN X*", SERVICE[Service Implementation], "Laser")</f>
        <v>0</v>
      </c>
      <c r="R190" s="382">
        <f ca="1">SUMIFS(SERVICE[ReScore], SERVICE[Employee ID], KPI[[#This Row],[Employee ID]], SERVICE[Customer Type], "&lt;&gt;Tái khám", SERVICE[Service Group], "&lt;&gt;PHUN X*", SERVICE[Service Implementation], "Spa")</f>
        <v>0</v>
      </c>
      <c r="S190" s="382">
        <f ca="1">SUMIFS(SERVICE[ReScore], SERVICE[Employee ID], KPI[[#This Row],[Employee ID]], SERVICE[Customer Type], "&lt;&gt;Tái khám", SERVICE[Service Group], "*PHUN X*")</f>
        <v>0</v>
      </c>
      <c r="T190" s="382">
        <f ca="1">SUMIFS(SERVICE[ReScore], SERVICE[Employee ID], KPI[[#This Row],[Employee ID]], SERVICE[Customer Type], "&lt;&gt;Tái khám", SERVICE[Service Group], "&lt;&gt;PHUN X*", SERVICE[Service Implementation], "Phẫu thuật")</f>
        <v>0</v>
      </c>
      <c r="U190" s="383">
        <f ca="1">SUM(KPI[[#This Row],[Laser (Service)]:[Surgery (Service)]])</f>
        <v>0</v>
      </c>
      <c r="V190" s="386">
        <f ca="1">SUMIFS(SERVICE[Quantity], SERVICE[Employee ID], KPI[[#This Row],[Employee ID]], SERVICE[Surgery Type], "Đại phẫu")</f>
        <v>0</v>
      </c>
      <c r="W190" s="382">
        <f ca="1">SUMIFS(SERVICE[ReScore], SERVICE[Employee ID], KPI[[#This Row],[Employee ID]], SERVICE[Surgery Type], "Đại phẫu")</f>
        <v>0</v>
      </c>
      <c r="X190" s="382">
        <f ca="1">SUMIFS(SERVICE[Quantity], SERVICE[Employee ID], KPI[[#This Row],[Employee ID]], SERVICE[Surgery Type], IF($D$2="CN HÀ NỘI", "Tiểu phẫu"&amp;"*", "*Lầu 5*"))</f>
        <v>0</v>
      </c>
      <c r="Y190" s="382">
        <f ca="1">SUMIFS(SERVICE[ReScore], SERVICE[Employee ID], KPI[[#This Row],[Employee ID]], SERVICE[Surgery Type], IF($D$2="CN HÀ NỘI", "Tiểu phẫu"&amp;"*", "*Lầu 5*"))</f>
        <v>0</v>
      </c>
      <c r="Z190" s="385">
        <f ca="1">SUMIFS(SERVICE[Quantity], SERVICE[Employee ID], KPI[[#This Row],[Employee ID]], SERVICE[Surgery Type], IF($D$2="CN HÀ NỘI", "Tiểu phẫu"&amp;"*", "*Lầu 6*"))</f>
        <v>0</v>
      </c>
      <c r="AA190" s="384">
        <f ca="1">SUMIFS(SERVICE[ReScore], SERVICE[Employee ID], KPI[[#This Row],[Employee ID]], SERVICE[Surgery Type], IF($D$2="CN HÀ NỘI", "Tiểu phẫu"&amp;"*", "*Lầu 6*"))</f>
        <v>0</v>
      </c>
      <c r="AB190" s="384">
        <f ca="1">SUMIFS(CUSTOMER[No. Inpatient], CUSTOMER[Employee ID], KPI[[#This Row],[Employee ID]])</f>
        <v>0</v>
      </c>
    </row>
  </sheetData>
  <sheetProtection algorithmName="SHA-512" hashValue="H4g4Nj2inJMgxOgYUITpCkXOJQKpikUeanHhoZZxHFWmsqROMKJ7TklOGP6HJIKELiRzmGe5crsqxFjPc68t8Q==" saltValue="f3HdfhoFPEbZFM922c1b0A==" spinCount="100000" sheet="1" objects="1" scenarios="1" formatColumns="0" autoFilter="0"/>
  <mergeCells count="4">
    <mergeCell ref="G3:H5"/>
    <mergeCell ref="X2:Y2"/>
    <mergeCell ref="X3:Y3"/>
    <mergeCell ref="X4:Y4"/>
  </mergeCells>
  <phoneticPr fontId="13" type="noConversion"/>
  <conditionalFormatting sqref="F11:AB190">
    <cfRule type="expression" dxfId="76" priority="301">
      <formula>OR(cell_curr = 0, NOT(ISNUMBER(cell_curr)))</formula>
    </cfRule>
  </conditionalFormatting>
  <conditionalFormatting sqref="N2:N3 N5">
    <cfRule type="cellIs" dxfId="75" priority="300" operator="equal">
      <formula>0</formula>
    </cfRule>
  </conditionalFormatting>
  <conditionalFormatting sqref="P1:S5">
    <cfRule type="cellIs" dxfId="74" priority="298" operator="equal">
      <formula>0</formula>
    </cfRule>
  </conditionalFormatting>
  <conditionalFormatting sqref="N4">
    <cfRule type="cellIs" dxfId="73" priority="9" operator="equal">
      <formula>0</formula>
    </cfRule>
  </conditionalFormatting>
  <conditionalFormatting sqref="M4">
    <cfRule type="cellIs" dxfId="72" priority="10" operator="equal">
      <formula>0</formula>
    </cfRule>
  </conditionalFormatting>
  <conditionalFormatting sqref="C2">
    <cfRule type="expression" dxfId="71" priority="6">
      <formula>AND(cell_colH &lt;&gt; "", cell_colH = OFFSET(cell_colH, -1, 0))</formula>
    </cfRule>
  </conditionalFormatting>
  <conditionalFormatting sqref="C2:E2">
    <cfRule type="expression" dxfId="70" priority="8">
      <formula>ISNUMBER(SEARCH("Chuyển", ref_col_type, 1))</formula>
    </cfRule>
  </conditionalFormatting>
  <conditionalFormatting sqref="C2:E2">
    <cfRule type="expression" dxfId="69" priority="7">
      <formula>ISNUMBER(SEARCH("Hủy", ref_col_type, 1))</formula>
    </cfRule>
  </conditionalFormatting>
  <conditionalFormatting sqref="A1:A1048576">
    <cfRule type="expression" dxfId="68" priority="5">
      <formula>cell_right = ""</formula>
    </cfRule>
  </conditionalFormatting>
  <conditionalFormatting sqref="X4">
    <cfRule type="containsText" dxfId="67" priority="3" operator="containsText" text="Nhập">
      <formula>NOT(ISERROR(SEARCH("Nhập",X4)))</formula>
    </cfRule>
  </conditionalFormatting>
  <conditionalFormatting sqref="T4:U5">
    <cfRule type="cellIs" dxfId="66" priority="2" operator="equal">
      <formula>0</formula>
    </cfRule>
  </conditionalFormatting>
  <dataValidations count="2">
    <dataValidation type="list" allowBlank="1" showInputMessage="1" showErrorMessage="1" sqref="E2" xr:uid="{96D8181D-0249-4B4E-9E4F-4B26430A39A3}">
      <formula1>"CN HÀ NỘI, CN HỒ CHÍ MINH"</formula1>
    </dataValidation>
    <dataValidation type="list" allowBlank="1" showInputMessage="1" showErrorMessage="1" sqref="D2" xr:uid="{383ED7AD-A8A6-4FB6-B4E0-0BCC42F98444}">
      <formula1>"BỆNH VIỆN KANGNAM HÀ NỘI, BỆNH VIỆN KANGNAM SÀI GÒN, BỆNH VIỆN NHA KHOA PARIS"</formula1>
    </dataValidation>
  </dataValidations>
  <pageMargins left="0.7" right="0.7" top="0.75" bottom="0.75" header="0.3" footer="0.3"/>
  <pageSetup paperSize="9" orientation="portrait" verticalDpi="200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10" id="{6FFE02CD-0B03-4035-AB39-F19BCB8C1D08}">
            <xm:f>cell_curr&lt;&gt;Ban_DichVu!$R$4</xm:f>
            <x14:dxf>
              <fill>
                <patternFill>
                  <bgColor rgb="FFCCCCFF"/>
                </patternFill>
              </fill>
            </x14:dxf>
          </x14:cfRule>
          <xm:sqref>K5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2BBF2-9AB1-4B84-A263-1A9C2A1B7B20}">
  <sheetPr codeName="Sheet5"/>
  <dimension ref="A1:U33"/>
  <sheetViews>
    <sheetView zoomScaleNormal="100" workbookViewId="0">
      <selection activeCell="S4" sqref="S4:S15"/>
    </sheetView>
  </sheetViews>
  <sheetFormatPr defaultRowHeight="15" x14ac:dyDescent="0.25"/>
  <cols>
    <col min="1" max="1" width="6.7109375" style="86" customWidth="1"/>
    <col min="2" max="2" width="11.7109375" style="86" customWidth="1"/>
    <col min="3" max="3" width="29.7109375" style="87" customWidth="1"/>
    <col min="4" max="5" width="10" style="86" customWidth="1"/>
    <col min="6" max="6" width="16.140625" style="389" customWidth="1"/>
    <col min="7" max="7" width="13.28515625" style="389" customWidth="1"/>
    <col min="8" max="8" width="11.7109375" style="389" customWidth="1"/>
    <col min="9" max="9" width="10.7109375" style="389" customWidth="1"/>
    <col min="10" max="10" width="11.5703125" style="389" customWidth="1"/>
    <col min="11" max="11" width="10" style="389" customWidth="1"/>
    <col min="12" max="13" width="13.42578125" style="389" customWidth="1"/>
    <col min="14" max="14" width="14.42578125" style="454" customWidth="1"/>
    <col min="15" max="16" width="13.42578125" style="454" customWidth="1"/>
    <col min="17" max="17" width="9.140625" style="87"/>
    <col min="18" max="18" width="8.42578125" style="87" customWidth="1"/>
    <col min="19" max="19" width="11" style="87" customWidth="1"/>
    <col min="20" max="20" width="31.28515625" style="87" customWidth="1"/>
    <col min="21" max="21" width="16.28515625" style="435" customWidth="1"/>
    <col min="22" max="16384" width="9.140625" style="87"/>
  </cols>
  <sheetData>
    <row r="1" spans="1:21" ht="40.5" customHeight="1" x14ac:dyDescent="0.25">
      <c r="A1" s="391"/>
      <c r="B1" s="392"/>
      <c r="C1" s="393"/>
      <c r="D1" s="392"/>
      <c r="E1" s="392"/>
      <c r="F1" s="394" t="str">
        <f>"TỔNG ĐIỂM CỦA BÁC SỸ PHẪU THUẬT THÁNG "&amp;RIGHT(Lam_DichVu!G4, 2)&amp;Lam_DichVu!H4</f>
        <v>TỔNG ĐIỂM CỦA BÁC SỸ PHẪU THUẬT THÁNG  4/2022</v>
      </c>
      <c r="G1" s="395"/>
      <c r="H1" s="395"/>
      <c r="I1" s="395"/>
      <c r="J1" s="395"/>
      <c r="K1" s="395"/>
      <c r="L1" s="395"/>
      <c r="M1" s="395"/>
      <c r="N1" s="397"/>
      <c r="O1" s="397"/>
      <c r="P1" s="398"/>
      <c r="R1" s="399" t="str">
        <f>"TỔNG ĐIỂM CỦA BÁC SỸ GÂY MÊ THÁNG "&amp;RIGHT(Lam_DichVu!G4, 2)&amp;Lam_DichVu!H4</f>
        <v>TỔNG ĐIỂM CỦA BÁC SỸ GÂY MÊ THÁNG  4/2022</v>
      </c>
      <c r="S1" s="400"/>
      <c r="T1" s="400"/>
      <c r="U1" s="401"/>
    </row>
    <row r="2" spans="1:21" ht="19.5" customHeight="1" x14ac:dyDescent="0.25">
      <c r="A2" s="391"/>
      <c r="B2" s="392"/>
      <c r="C2" s="393"/>
      <c r="D2" s="392"/>
      <c r="E2" s="392"/>
      <c r="F2" s="395"/>
      <c r="G2" s="402"/>
      <c r="H2" s="480" t="s">
        <v>2785</v>
      </c>
      <c r="I2" s="481"/>
      <c r="J2" s="482"/>
      <c r="K2" s="395"/>
      <c r="L2" s="395"/>
      <c r="M2" s="396"/>
      <c r="N2" s="397"/>
      <c r="O2" s="398"/>
      <c r="P2" s="398"/>
      <c r="R2" s="403"/>
      <c r="S2" s="404"/>
      <c r="T2" s="404"/>
      <c r="U2" s="405"/>
    </row>
    <row r="3" spans="1:21" s="413" customFormat="1" ht="44.25" x14ac:dyDescent="0.25">
      <c r="A3" s="406" t="s">
        <v>0</v>
      </c>
      <c r="B3" s="406" t="s">
        <v>482</v>
      </c>
      <c r="C3" s="407" t="s">
        <v>2786</v>
      </c>
      <c r="D3" s="406" t="s">
        <v>2773</v>
      </c>
      <c r="E3" s="406" t="s">
        <v>2774</v>
      </c>
      <c r="F3" s="408" t="s">
        <v>2883</v>
      </c>
      <c r="G3" s="409" t="s">
        <v>2775</v>
      </c>
      <c r="H3" s="409" t="s">
        <v>2783</v>
      </c>
      <c r="I3" s="409" t="s">
        <v>2781</v>
      </c>
      <c r="J3" s="410" t="s">
        <v>2784</v>
      </c>
      <c r="K3" s="408" t="s">
        <v>2782</v>
      </c>
      <c r="L3" s="411" t="s">
        <v>2776</v>
      </c>
      <c r="M3" s="408" t="s">
        <v>2777</v>
      </c>
      <c r="N3" s="412" t="s">
        <v>2881</v>
      </c>
      <c r="O3" s="412" t="s">
        <v>2882</v>
      </c>
      <c r="P3" s="412" t="s">
        <v>2886</v>
      </c>
      <c r="R3" s="406" t="s">
        <v>0</v>
      </c>
      <c r="S3" s="406" t="s">
        <v>482</v>
      </c>
      <c r="T3" s="407" t="s">
        <v>2786</v>
      </c>
      <c r="U3" s="408" t="s">
        <v>2787</v>
      </c>
    </row>
    <row r="4" spans="1:21" x14ac:dyDescent="0.25">
      <c r="A4" s="414">
        <v>1</v>
      </c>
      <c r="B4" s="415"/>
      <c r="C4" s="416" t="str">
        <f>IFERROR(INDEX(EMPLOYEES[Employee], MATCH(B4, EMPLOYEES[Employee ID], 0)), "")</f>
        <v/>
      </c>
      <c r="D4" s="414"/>
      <c r="E4" s="414"/>
      <c r="F4" s="417">
        <f>SUM(G4, H4, I4, M4)</f>
        <v>0</v>
      </c>
      <c r="G4" s="418">
        <f>SUM(SUMIFS(SERVICE[ReScore], SERVICE[Employee ID], $B4, SERVICE[Resources Role], "BS mổ chính", SERVICE[Customer Type], "&lt;&gt;*Bị*", SERVICE[Brand], {"Kangnam",""}))</f>
        <v>0</v>
      </c>
      <c r="H4" s="419">
        <f>SUMIFS(SERVICE[ReScore], SERVICE[Employee ID], $B4,  SERVICE[Resources Role], "BS mổ chính", SERVICE[Customer Type], "&lt;&gt;*Bị*", SERVICE[Brand], $H$3)</f>
        <v>0</v>
      </c>
      <c r="I4" s="419">
        <f>SUM(SUMIFS(SERVICE[ReScore], SERVICE[Employee ID], $B4, SERVICE[Resources Role], "BS mổ chính", SERVICE[Customer Type], "&lt;&gt;*Bị*", SERVICE[Brand], {"*Đông Á*","*ĐA*"}))</f>
        <v>0</v>
      </c>
      <c r="J4" s="420">
        <f>SUMIFS(SERVICE[ReScore], SERVICE[Employee ID], $B4,  SERVICE[Resources Role], "BS mổ chính", SERVICE[Customer Type], "&lt;&gt;*Bị*", SERVICE[Brand], $J$3)</f>
        <v>0</v>
      </c>
      <c r="K4" s="421">
        <f>SUMIFS(SERVICE[ReScore], SERVICE[Employee ID], $B4, SERVICE[Customer Type], "*Bị*")</f>
        <v>0</v>
      </c>
      <c r="L4" s="422"/>
      <c r="M4" s="423">
        <f>SUMIFS(SERVICE[ReScore], SERVICE[Employee ID],$B4, SERVICE[Resources Role], "Bác sĩ*Hàm mặt*")</f>
        <v>0</v>
      </c>
      <c r="N4" s="456">
        <f>COUNTIFS(SERVICE[Employee ID], $B4, SERVICE[Resources Role], "BS mổ chính", SERVICE[Customer Type], "&lt;&gt;"&amp;"*bảo hành*", SERVICE[Count_Cus], 1)</f>
        <v>0</v>
      </c>
      <c r="O4" s="456">
        <f>COUNTIFS(SERVICE[Employee ID], $B4, SERVICE[Resources Role], "BS mổ phụ", SERVICE[Count_Cus], 1)</f>
        <v>0</v>
      </c>
      <c r="P4" s="456">
        <f>COUNTIFS(SERVICE[Employee ID], $B4, SERVICE[Resources Role], "BS mổ chính", SERVICE[Customer Type], "Bảo hành*", SERVICE[Count_Cus], 1)</f>
        <v>0</v>
      </c>
      <c r="R4" s="414">
        <v>1</v>
      </c>
      <c r="S4" s="414"/>
      <c r="T4" s="424" t="str">
        <f>IFERROR(INDEX(EMPLOYEES[Employee], MATCH(S4, EMPLOYEES[Employee ID], 0)), "")</f>
        <v/>
      </c>
      <c r="U4" s="423">
        <f>IFERROR(SUMIFS(SERVICE[ReScore], SERVICE[Employee ID], S4, SERVICE[Resources Role], "Bác sĩ gây mê"), "")</f>
        <v>0</v>
      </c>
    </row>
    <row r="5" spans="1:21" x14ac:dyDescent="0.25">
      <c r="A5" s="425">
        <v>2</v>
      </c>
      <c r="B5" s="426"/>
      <c r="C5" s="427" t="str">
        <f>IFERROR(INDEX(EMPLOYEES[Employee], MATCH(B5, EMPLOYEES[Employee ID], 0)), "")</f>
        <v/>
      </c>
      <c r="D5" s="425"/>
      <c r="E5" s="425"/>
      <c r="F5" s="428">
        <f>SUM(G5, H5, I5, M5)</f>
        <v>0</v>
      </c>
      <c r="G5" s="429">
        <f>SUM(SUMIFS(SERVICE[ReScore], SERVICE[Employee ID], $B5, SERVICE[Resources Role], "BS mổ chính", SERVICE[Customer Type], "&lt;&gt;*Bị*", SERVICE[Brand], {"Kangnam",""}))</f>
        <v>0</v>
      </c>
      <c r="H5" s="429">
        <f>SUMIFS(SERVICE[ReScore], SERVICE[Employee ID], $B5,  SERVICE[Resources Role], "BS mổ chính", SERVICE[Customer Type], "&lt;&gt;*Bị*", SERVICE[Brand], $H$3)</f>
        <v>0</v>
      </c>
      <c r="I5" s="429">
        <f>SUM(SUMIFS(SERVICE[ReScore], SERVICE[Employee ID], $B5, SERVICE[Resources Role], "BS mổ chính", SERVICE[Customer Type], "&lt;&gt;*Bị*", SERVICE[Brand], {"*Đông Á*","*ĐA*"}))</f>
        <v>0</v>
      </c>
      <c r="J5" s="430">
        <f>SUMIFS(SERVICE[ReScore], SERVICE[Employee ID], $B5,  SERVICE[Resources Role], "BS mổ chính", SERVICE[Customer Type], "&lt;&gt;*Bị*", SERVICE[Brand], $J$3)</f>
        <v>0</v>
      </c>
      <c r="K5" s="431">
        <f>SUMIFS(SERVICE[ReScore], SERVICE[Employee ID], $B5, SERVICE[Customer Type], "*Bị*")</f>
        <v>0</v>
      </c>
      <c r="L5" s="432"/>
      <c r="M5" s="433">
        <f>SUMIFS(SERVICE[ReScore], SERVICE[Employee ID],$B5, SERVICE[Resources Role], "Bác sĩ*Hàm mặt*")</f>
        <v>0</v>
      </c>
      <c r="N5" s="457">
        <f>COUNTIFS(SERVICE[Employee ID], $B5, SERVICE[Resources Role], "BS mổ chính", SERVICE[Customer Type], "&lt;&gt;"&amp;"*bảo hành*", SERVICE[Count_Cus], 1)</f>
        <v>0</v>
      </c>
      <c r="O5" s="457">
        <f>COUNTIFS(SERVICE[Employee ID], $B5, SERVICE[Resources Role], "BS mổ phụ", SERVICE[Count_Cus], 1)</f>
        <v>0</v>
      </c>
      <c r="P5" s="457">
        <f>COUNTIFS(SERVICE[Employee ID], $B5, SERVICE[Resources Role], "BS mổ chính", SERVICE[Customer Type], "Bảo hành*", SERVICE[Count_Cus], 1)</f>
        <v>0</v>
      </c>
      <c r="R5" s="425">
        <v>2</v>
      </c>
      <c r="S5" s="425"/>
      <c r="T5" s="434" t="str">
        <f>IFERROR(INDEX(EMPLOYEES[Employee], MATCH(S5, EMPLOYEES[Employee ID], 0)), "")</f>
        <v/>
      </c>
      <c r="U5" s="433">
        <f>IFERROR(SUMIFS(SERVICE[ReScore], SERVICE[Employee ID], S5, SERVICE[Resources Role], "Bác sĩ gây mê"), "")</f>
        <v>0</v>
      </c>
    </row>
    <row r="6" spans="1:21" x14ac:dyDescent="0.25">
      <c r="A6" s="425">
        <v>3</v>
      </c>
      <c r="B6" s="426"/>
      <c r="C6" s="427" t="str">
        <f>IFERROR(INDEX(EMPLOYEES[Employee], MATCH(B6, EMPLOYEES[Employee ID], 0)), "")</f>
        <v/>
      </c>
      <c r="D6" s="425"/>
      <c r="E6" s="425"/>
      <c r="F6" s="428">
        <f t="shared" ref="F6:F33" si="0">SUM(G6, H6, I6, M6)</f>
        <v>0</v>
      </c>
      <c r="G6" s="429">
        <f>SUM(SUMIFS(SERVICE[ReScore], SERVICE[Employee ID], $B6, SERVICE[Resources Role], "BS mổ chính", SERVICE[Customer Type], "&lt;&gt;*Bị*", SERVICE[Brand], {"Kangnam",""}))</f>
        <v>0</v>
      </c>
      <c r="H6" s="429">
        <f>SUMIFS(SERVICE[ReScore], SERVICE[Employee ID], $B6,  SERVICE[Resources Role], "BS mổ chính", SERVICE[Customer Type], "&lt;&gt;*Bị*", SERVICE[Brand], $H$3)</f>
        <v>0</v>
      </c>
      <c r="I6" s="429">
        <f>SUM(SUMIFS(SERVICE[ReScore], SERVICE[Employee ID], $B6, SERVICE[Resources Role], "BS mổ chính", SERVICE[Customer Type], "&lt;&gt;*Bị*", SERVICE[Brand], {"*Đông Á*","*ĐA*"}))</f>
        <v>0</v>
      </c>
      <c r="J6" s="430">
        <f>SUMIFS(SERVICE[ReScore], SERVICE[Employee ID], $B6,  SERVICE[Resources Role], "BS mổ chính", SERVICE[Customer Type], "&lt;&gt;*Bị*", SERVICE[Brand], $J$3)</f>
        <v>0</v>
      </c>
      <c r="K6" s="431">
        <f>SUMIFS(SERVICE[ReScore], SERVICE[Employee ID], $B6, SERVICE[Customer Type], "*Bị*")</f>
        <v>0</v>
      </c>
      <c r="L6" s="432"/>
      <c r="M6" s="433">
        <f>SUMIFS(SERVICE[ReScore], SERVICE[Employee ID],$B6, SERVICE[Resources Role], "Bác sĩ*Hàm mặt*")</f>
        <v>0</v>
      </c>
      <c r="N6" s="457">
        <f>COUNTIFS(SERVICE[Employee ID], $B6, SERVICE[Resources Role], "BS mổ chính", SERVICE[Customer Type], "&lt;&gt;"&amp;"*bảo hành*", SERVICE[Count_Cus], 1)</f>
        <v>0</v>
      </c>
      <c r="O6" s="457">
        <f>COUNTIFS(SERVICE[Employee ID], $B6, SERVICE[Resources Role], "BS mổ phụ", SERVICE[Count_Cus], 1)</f>
        <v>0</v>
      </c>
      <c r="P6" s="457">
        <f>COUNTIFS(SERVICE[Employee ID], $B6, SERVICE[Resources Role], "BS mổ chính", SERVICE[Customer Type], "Bảo hành*", SERVICE[Count_Cus], 1)</f>
        <v>0</v>
      </c>
      <c r="R6" s="425">
        <v>3</v>
      </c>
      <c r="S6" s="425"/>
      <c r="T6" s="434" t="str">
        <f>IFERROR(INDEX(EMPLOYEES[Employee], MATCH(S6, EMPLOYEES[Employee ID], 0)), "")</f>
        <v/>
      </c>
      <c r="U6" s="433">
        <f>IFERROR(SUMIFS(SERVICE[ReScore], SERVICE[Employee ID], S6, SERVICE[Resources Role], "Bác sĩ gây mê"), "")</f>
        <v>0</v>
      </c>
    </row>
    <row r="7" spans="1:21" x14ac:dyDescent="0.25">
      <c r="A7" s="425">
        <v>4</v>
      </c>
      <c r="B7" s="426"/>
      <c r="C7" s="427" t="str">
        <f>IFERROR(INDEX(EMPLOYEES[Employee], MATCH(B7, EMPLOYEES[Employee ID], 0)), "")</f>
        <v/>
      </c>
      <c r="D7" s="425"/>
      <c r="E7" s="425"/>
      <c r="F7" s="428">
        <f t="shared" si="0"/>
        <v>0</v>
      </c>
      <c r="G7" s="429">
        <f>SUM(SUMIFS(SERVICE[ReScore], SERVICE[Employee ID], $B7, SERVICE[Resources Role], "BS mổ chính", SERVICE[Customer Type], "&lt;&gt;*Bị*", SERVICE[Brand], {"Kangnam",""}))</f>
        <v>0</v>
      </c>
      <c r="H7" s="429">
        <f>SUMIFS(SERVICE[ReScore], SERVICE[Employee ID], $B7,  SERVICE[Resources Role], "BS mổ chính", SERVICE[Customer Type], "&lt;&gt;*Bị*", SERVICE[Brand], $H$3)</f>
        <v>0</v>
      </c>
      <c r="I7" s="429">
        <f>SUM(SUMIFS(SERVICE[ReScore], SERVICE[Employee ID], $B7, SERVICE[Resources Role], "BS mổ chính", SERVICE[Customer Type], "&lt;&gt;*Bị*", SERVICE[Brand], {"*Đông Á*","*ĐA*"}))</f>
        <v>0</v>
      </c>
      <c r="J7" s="430">
        <f>SUMIFS(SERVICE[ReScore], SERVICE[Employee ID], $B7,  SERVICE[Resources Role], "BS mổ chính", SERVICE[Customer Type], "&lt;&gt;*Bị*", SERVICE[Brand], $J$3)</f>
        <v>0</v>
      </c>
      <c r="K7" s="431">
        <f>SUMIFS(SERVICE[ReScore], SERVICE[Employee ID], $B7, SERVICE[Customer Type], "*Bị*")</f>
        <v>0</v>
      </c>
      <c r="L7" s="432"/>
      <c r="M7" s="433">
        <f>SUMIFS(SERVICE[ReScore], SERVICE[Employee ID],$B7, SERVICE[Resources Role], "Bác sĩ*Hàm mặt*")</f>
        <v>0</v>
      </c>
      <c r="N7" s="457">
        <f>COUNTIFS(SERVICE[Employee ID], $B7, SERVICE[Resources Role], "BS mổ chính", SERVICE[Customer Type], "&lt;&gt;"&amp;"*bảo hành*", SERVICE[Count_Cus], 1)</f>
        <v>0</v>
      </c>
      <c r="O7" s="457">
        <f>COUNTIFS(SERVICE[Employee ID], $B7, SERVICE[Resources Role], "BS mổ phụ", SERVICE[Count_Cus], 1)</f>
        <v>0</v>
      </c>
      <c r="P7" s="457">
        <f>COUNTIFS(SERVICE[Employee ID], $B7, SERVICE[Resources Role], "BS mổ chính", SERVICE[Customer Type], "Bảo hành*", SERVICE[Count_Cus], 1)</f>
        <v>0</v>
      </c>
      <c r="R7" s="425">
        <v>4</v>
      </c>
      <c r="S7" s="425"/>
      <c r="T7" s="434" t="str">
        <f>IFERROR(INDEX(EMPLOYEES[Employee], MATCH(S7, EMPLOYEES[Employee ID], 0)), "")</f>
        <v/>
      </c>
      <c r="U7" s="433">
        <f>IFERROR(SUMIFS(SERVICE[ReScore], SERVICE[Employee ID], S7, SERVICE[Resources Role], "Bác sĩ gây mê"), "")</f>
        <v>0</v>
      </c>
    </row>
    <row r="8" spans="1:21" x14ac:dyDescent="0.25">
      <c r="A8" s="425">
        <v>5</v>
      </c>
      <c r="B8" s="426"/>
      <c r="C8" s="427" t="str">
        <f>IFERROR(INDEX(EMPLOYEES[Employee], MATCH(B8, EMPLOYEES[Employee ID], 0)), "")</f>
        <v/>
      </c>
      <c r="D8" s="425"/>
      <c r="E8" s="425"/>
      <c r="F8" s="428">
        <f t="shared" si="0"/>
        <v>0</v>
      </c>
      <c r="G8" s="429">
        <f>SUM(SUMIFS(SERVICE[ReScore], SERVICE[Employee ID], $B8, SERVICE[Resources Role], "BS mổ chính", SERVICE[Customer Type], "&lt;&gt;*Bị*", SERVICE[Brand], {"Kangnam",""}))</f>
        <v>0</v>
      </c>
      <c r="H8" s="429">
        <f>SUMIFS(SERVICE[ReScore], SERVICE[Employee ID], $B8,  SERVICE[Resources Role], "BS mổ chính", SERVICE[Customer Type], "&lt;&gt;*Bị*", SERVICE[Brand], $H$3)</f>
        <v>0</v>
      </c>
      <c r="I8" s="429">
        <f>SUM(SUMIFS(SERVICE[ReScore], SERVICE[Employee ID], $B8, SERVICE[Resources Role], "BS mổ chính", SERVICE[Customer Type], "&lt;&gt;*Bị*", SERVICE[Brand], {"*Đông Á*","*ĐA*"}))</f>
        <v>0</v>
      </c>
      <c r="J8" s="430">
        <f>SUMIFS(SERVICE[ReScore], SERVICE[Employee ID], $B8,  SERVICE[Resources Role], "BS mổ chính", SERVICE[Customer Type], "&lt;&gt;*Bị*", SERVICE[Brand], $J$3)</f>
        <v>0</v>
      </c>
      <c r="K8" s="431">
        <f>SUMIFS(SERVICE[ReScore], SERVICE[Employee ID], $B8, SERVICE[Customer Type], "*Bị*")</f>
        <v>0</v>
      </c>
      <c r="L8" s="432"/>
      <c r="M8" s="433">
        <f>SUMIFS(SERVICE[ReScore], SERVICE[Employee ID],$B8, SERVICE[Resources Role], "Bác sĩ*Hàm mặt*")</f>
        <v>0</v>
      </c>
      <c r="N8" s="457">
        <f>COUNTIFS(SERVICE[Employee ID], $B8, SERVICE[Resources Role], "BS mổ chính", SERVICE[Customer Type], "&lt;&gt;"&amp;"*bảo hành*", SERVICE[Count_Cus], 1)</f>
        <v>0</v>
      </c>
      <c r="O8" s="457">
        <f>COUNTIFS(SERVICE[Employee ID], $B8, SERVICE[Resources Role], "BS mổ phụ", SERVICE[Count_Cus], 1)</f>
        <v>0</v>
      </c>
      <c r="P8" s="457">
        <f>COUNTIFS(SERVICE[Employee ID], $B8, SERVICE[Resources Role], "BS mổ chính", SERVICE[Customer Type], "Bảo hành*", SERVICE[Count_Cus], 1)</f>
        <v>0</v>
      </c>
      <c r="R8" s="425">
        <v>5</v>
      </c>
      <c r="S8" s="425"/>
      <c r="T8" s="434" t="str">
        <f>IFERROR(INDEX(EMPLOYEES[Employee], MATCH(S8, EMPLOYEES[Employee ID], 0)), "")</f>
        <v/>
      </c>
      <c r="U8" s="433">
        <f>IFERROR(SUMIFS(SERVICE[ReScore], SERVICE[Employee ID], S8, SERVICE[Resources Role], "Bác sĩ gây mê"), "")</f>
        <v>0</v>
      </c>
    </row>
    <row r="9" spans="1:21" x14ac:dyDescent="0.25">
      <c r="A9" s="425">
        <v>6</v>
      </c>
      <c r="B9" s="426"/>
      <c r="C9" s="427" t="str">
        <f>IFERROR(INDEX(EMPLOYEES[Employee], MATCH(B9, EMPLOYEES[Employee ID], 0)), "")</f>
        <v/>
      </c>
      <c r="D9" s="425"/>
      <c r="E9" s="425"/>
      <c r="F9" s="428">
        <f t="shared" si="0"/>
        <v>0</v>
      </c>
      <c r="G9" s="429">
        <f>SUM(SUMIFS(SERVICE[ReScore], SERVICE[Employee ID], $B9, SERVICE[Resources Role], "BS mổ chính", SERVICE[Customer Type], "&lt;&gt;*Bị*", SERVICE[Brand], {"Kangnam",""}))</f>
        <v>0</v>
      </c>
      <c r="H9" s="429">
        <f>SUMIFS(SERVICE[ReScore], SERVICE[Employee ID], $B9,  SERVICE[Resources Role], "BS mổ chính", SERVICE[Customer Type], "&lt;&gt;*Bị*", SERVICE[Brand], $H$3)</f>
        <v>0</v>
      </c>
      <c r="I9" s="429">
        <f>SUM(SUMIFS(SERVICE[ReScore], SERVICE[Employee ID], $B9, SERVICE[Resources Role], "BS mổ chính", SERVICE[Customer Type], "&lt;&gt;*Bị*", SERVICE[Brand], {"*Đông Á*","*ĐA*"}))</f>
        <v>0</v>
      </c>
      <c r="J9" s="430">
        <f>SUMIFS(SERVICE[ReScore], SERVICE[Employee ID], $B9,  SERVICE[Resources Role], "BS mổ chính", SERVICE[Customer Type], "&lt;&gt;*Bị*", SERVICE[Brand], $J$3)</f>
        <v>0</v>
      </c>
      <c r="K9" s="431">
        <f>SUMIFS(SERVICE[ReScore], SERVICE[Employee ID], $B9, SERVICE[Customer Type], "*Bị*")</f>
        <v>0</v>
      </c>
      <c r="L9" s="432"/>
      <c r="M9" s="433">
        <f>SUMIFS(SERVICE[ReScore], SERVICE[Employee ID],$B9, SERVICE[Resources Role], "Bác sĩ*Hàm mặt*")</f>
        <v>0</v>
      </c>
      <c r="N9" s="457">
        <f>COUNTIFS(SERVICE[Employee ID], $B9, SERVICE[Resources Role], "BS mổ chính", SERVICE[Customer Type], "&lt;&gt;"&amp;"*bảo hành*", SERVICE[Count_Cus], 1)</f>
        <v>0</v>
      </c>
      <c r="O9" s="457">
        <f>COUNTIFS(SERVICE[Employee ID], $B9, SERVICE[Resources Role], "BS mổ phụ", SERVICE[Count_Cus], 1)</f>
        <v>0</v>
      </c>
      <c r="P9" s="457">
        <f>COUNTIFS(SERVICE[Employee ID], $B9, SERVICE[Resources Role], "BS mổ chính", SERVICE[Customer Type], "Bảo hành*", SERVICE[Count_Cus], 1)</f>
        <v>0</v>
      </c>
      <c r="R9" s="425">
        <v>6</v>
      </c>
      <c r="S9" s="425"/>
      <c r="T9" s="434" t="str">
        <f>IFERROR(INDEX(EMPLOYEES[Employee], MATCH(S9, EMPLOYEES[Employee ID], 0)), "")</f>
        <v/>
      </c>
      <c r="U9" s="433">
        <f>IFERROR(SUMIFS(SERVICE[ReScore], SERVICE[Employee ID], S9, SERVICE[Resources Role], "Bác sĩ gây mê"), "")</f>
        <v>0</v>
      </c>
    </row>
    <row r="10" spans="1:21" x14ac:dyDescent="0.25">
      <c r="A10" s="425">
        <v>7</v>
      </c>
      <c r="B10" s="426"/>
      <c r="C10" s="427" t="str">
        <f>IFERROR(INDEX(EMPLOYEES[Employee], MATCH(B10, EMPLOYEES[Employee ID], 0)), "")</f>
        <v/>
      </c>
      <c r="D10" s="425"/>
      <c r="E10" s="425"/>
      <c r="F10" s="428">
        <f t="shared" si="0"/>
        <v>0</v>
      </c>
      <c r="G10" s="429">
        <f>SUM(SUMIFS(SERVICE[ReScore], SERVICE[Employee ID], $B10, SERVICE[Resources Role], "BS mổ chính", SERVICE[Customer Type], "&lt;&gt;*Bị*", SERVICE[Brand], {"Kangnam",""}))</f>
        <v>0</v>
      </c>
      <c r="H10" s="429">
        <f>SUMIFS(SERVICE[ReScore], SERVICE[Employee ID], $B10,  SERVICE[Resources Role], "BS mổ chính", SERVICE[Customer Type], "&lt;&gt;*Bị*", SERVICE[Brand], $H$3)</f>
        <v>0</v>
      </c>
      <c r="I10" s="429">
        <f>SUM(SUMIFS(SERVICE[ReScore], SERVICE[Employee ID], $B10, SERVICE[Resources Role], "BS mổ chính", SERVICE[Customer Type], "&lt;&gt;*Bị*", SERVICE[Brand], {"*Đông Á*","*ĐA*"}))</f>
        <v>0</v>
      </c>
      <c r="J10" s="430">
        <f>SUMIFS(SERVICE[ReScore], SERVICE[Employee ID], $B10,  SERVICE[Resources Role], "BS mổ chính", SERVICE[Customer Type], "&lt;&gt;*Bị*", SERVICE[Brand], $J$3)</f>
        <v>0</v>
      </c>
      <c r="K10" s="431">
        <f>SUMIFS(SERVICE[ReScore], SERVICE[Employee ID], $B10, SERVICE[Customer Type], "*Bị*")</f>
        <v>0</v>
      </c>
      <c r="L10" s="432"/>
      <c r="M10" s="433">
        <f>SUMIFS(SERVICE[ReScore], SERVICE[Employee ID],$B10, SERVICE[Resources Role], "Bác sĩ*Hàm mặt*")</f>
        <v>0</v>
      </c>
      <c r="N10" s="457">
        <f>COUNTIFS(SERVICE[Employee ID], $B10, SERVICE[Resources Role], "BS mổ chính", SERVICE[Customer Type], "&lt;&gt;"&amp;"*bảo hành*", SERVICE[Count_Cus], 1)</f>
        <v>0</v>
      </c>
      <c r="O10" s="457">
        <f>COUNTIFS(SERVICE[Employee ID], $B10, SERVICE[Resources Role], "BS mổ phụ", SERVICE[Count_Cus], 1)</f>
        <v>0</v>
      </c>
      <c r="P10" s="457">
        <f>COUNTIFS(SERVICE[Employee ID], $B10, SERVICE[Resources Role], "BS mổ chính", SERVICE[Customer Type], "Bảo hành*", SERVICE[Count_Cus], 1)</f>
        <v>0</v>
      </c>
      <c r="R10" s="425">
        <v>7</v>
      </c>
      <c r="S10" s="425"/>
      <c r="T10" s="434" t="str">
        <f>IFERROR(INDEX(EMPLOYEES[Employee], MATCH(S10, EMPLOYEES[Employee ID], 0)), "")</f>
        <v/>
      </c>
      <c r="U10" s="433">
        <f>IFERROR(SUMIFS(SERVICE[ReScore], SERVICE[Employee ID], S10, SERVICE[Resources Role], "Bác sĩ gây mê"), "")</f>
        <v>0</v>
      </c>
    </row>
    <row r="11" spans="1:21" x14ac:dyDescent="0.25">
      <c r="A11" s="425">
        <v>8</v>
      </c>
      <c r="B11" s="426"/>
      <c r="C11" s="427" t="str">
        <f>IFERROR(INDEX(EMPLOYEES[Employee], MATCH(B11, EMPLOYEES[Employee ID], 0)), "")</f>
        <v/>
      </c>
      <c r="D11" s="425"/>
      <c r="E11" s="425"/>
      <c r="F11" s="428">
        <f t="shared" si="0"/>
        <v>0</v>
      </c>
      <c r="G11" s="429">
        <f>SUM(SUMIFS(SERVICE[ReScore], SERVICE[Employee ID], $B11, SERVICE[Resources Role], "BS mổ chính", SERVICE[Customer Type], "&lt;&gt;*Bị*", SERVICE[Brand], {"Kangnam",""}))</f>
        <v>0</v>
      </c>
      <c r="H11" s="429">
        <f>SUMIFS(SERVICE[ReScore], SERVICE[Employee ID], $B11,  SERVICE[Resources Role], "BS mổ chính", SERVICE[Customer Type], "&lt;&gt;*Bị*", SERVICE[Brand], $H$3)</f>
        <v>0</v>
      </c>
      <c r="I11" s="429">
        <f>SUM(SUMIFS(SERVICE[ReScore], SERVICE[Employee ID], $B11, SERVICE[Resources Role], "BS mổ chính", SERVICE[Customer Type], "&lt;&gt;*Bị*", SERVICE[Brand], {"*Đông Á*","*ĐA*"}))</f>
        <v>0</v>
      </c>
      <c r="J11" s="430">
        <f>SUMIFS(SERVICE[ReScore], SERVICE[Employee ID], $B11,  SERVICE[Resources Role], "BS mổ chính", SERVICE[Customer Type], "&lt;&gt;*Bị*", SERVICE[Brand], $J$3)</f>
        <v>0</v>
      </c>
      <c r="K11" s="431">
        <f>SUMIFS(SERVICE[ReScore], SERVICE[Employee ID], $B11, SERVICE[Customer Type], "*Bị*")</f>
        <v>0</v>
      </c>
      <c r="L11" s="432"/>
      <c r="M11" s="433">
        <f>SUMIFS(SERVICE[ReScore], SERVICE[Employee ID],$B11, SERVICE[Resources Role], "Bác sĩ*Hàm mặt*")</f>
        <v>0</v>
      </c>
      <c r="N11" s="457">
        <f>COUNTIFS(SERVICE[Employee ID], $B11, SERVICE[Resources Role], "BS mổ chính", SERVICE[Customer Type], "&lt;&gt;"&amp;"*bảo hành*", SERVICE[Count_Cus], 1)</f>
        <v>0</v>
      </c>
      <c r="O11" s="457">
        <f>COUNTIFS(SERVICE[Employee ID], $B11, SERVICE[Resources Role], "BS mổ phụ", SERVICE[Count_Cus], 1)</f>
        <v>0</v>
      </c>
      <c r="P11" s="457">
        <f>COUNTIFS(SERVICE[Employee ID], $B11, SERVICE[Resources Role], "BS mổ chính", SERVICE[Customer Type], "Bảo hành*", SERVICE[Count_Cus], 1)</f>
        <v>0</v>
      </c>
      <c r="R11" s="425">
        <v>8</v>
      </c>
      <c r="S11" s="425"/>
      <c r="T11" s="434" t="str">
        <f>IFERROR(INDEX(EMPLOYEES[Employee], MATCH(S11, EMPLOYEES[Employee ID], 0)), "")</f>
        <v/>
      </c>
      <c r="U11" s="433">
        <f>IFERROR(SUMIFS(SERVICE[ReScore], SERVICE[Employee ID], S11, SERVICE[Resources Role], "Bác sĩ gây mê"), "")</f>
        <v>0</v>
      </c>
    </row>
    <row r="12" spans="1:21" x14ac:dyDescent="0.25">
      <c r="A12" s="425">
        <v>9</v>
      </c>
      <c r="B12" s="426"/>
      <c r="C12" s="427" t="str">
        <f>IFERROR(INDEX(EMPLOYEES[Employee], MATCH(B12, EMPLOYEES[Employee ID], 0)), "")</f>
        <v/>
      </c>
      <c r="D12" s="425"/>
      <c r="E12" s="425"/>
      <c r="F12" s="428">
        <f t="shared" si="0"/>
        <v>0</v>
      </c>
      <c r="G12" s="429">
        <f>SUM(SUMIFS(SERVICE[ReScore], SERVICE[Employee ID], $B12, SERVICE[Resources Role], "BS mổ chính", SERVICE[Customer Type], "&lt;&gt;*Bị*", SERVICE[Brand], {"Kangnam",""}))</f>
        <v>0</v>
      </c>
      <c r="H12" s="429">
        <f>SUMIFS(SERVICE[ReScore], SERVICE[Employee ID], $B12,  SERVICE[Resources Role], "BS mổ chính", SERVICE[Customer Type], "&lt;&gt;*Bị*", SERVICE[Brand], $H$3)</f>
        <v>0</v>
      </c>
      <c r="I12" s="429">
        <f>SUM(SUMIFS(SERVICE[ReScore], SERVICE[Employee ID], $B12, SERVICE[Resources Role], "BS mổ chính", SERVICE[Customer Type], "&lt;&gt;*Bị*", SERVICE[Brand], {"*Đông Á*","*ĐA*"}))</f>
        <v>0</v>
      </c>
      <c r="J12" s="430">
        <f>SUMIFS(SERVICE[ReScore], SERVICE[Employee ID], $B12,  SERVICE[Resources Role], "BS mổ chính", SERVICE[Customer Type], "&lt;&gt;*Bị*", SERVICE[Brand], $J$3)</f>
        <v>0</v>
      </c>
      <c r="K12" s="431">
        <f>SUMIFS(SERVICE[ReScore], SERVICE[Employee ID], $B12, SERVICE[Customer Type], "*Bị*")</f>
        <v>0</v>
      </c>
      <c r="L12" s="432"/>
      <c r="M12" s="433">
        <f>SUMIFS(SERVICE[ReScore], SERVICE[Employee ID],$B12, SERVICE[Resources Role], "Bác sĩ*Hàm mặt*")</f>
        <v>0</v>
      </c>
      <c r="N12" s="457">
        <f>COUNTIFS(SERVICE[Employee ID], $B12, SERVICE[Resources Role], "BS mổ chính", SERVICE[Customer Type], "&lt;&gt;"&amp;"*bảo hành*", SERVICE[Count_Cus], 1)</f>
        <v>0</v>
      </c>
      <c r="O12" s="457">
        <f>COUNTIFS(SERVICE[Employee ID], $B12, SERVICE[Resources Role], "BS mổ phụ", SERVICE[Count_Cus], 1)</f>
        <v>0</v>
      </c>
      <c r="P12" s="457">
        <f>COUNTIFS(SERVICE[Employee ID], $B12, SERVICE[Resources Role], "BS mổ chính", SERVICE[Customer Type], "Bảo hành*", SERVICE[Count_Cus], 1)</f>
        <v>0</v>
      </c>
      <c r="R12" s="425">
        <v>9</v>
      </c>
      <c r="S12" s="425"/>
      <c r="T12" s="434" t="str">
        <f>IFERROR(INDEX(EMPLOYEES[Employee], MATCH(S12, EMPLOYEES[Employee ID], 0)), "")</f>
        <v/>
      </c>
      <c r="U12" s="433">
        <f>IFERROR(SUMIFS(SERVICE[ReScore], SERVICE[Employee ID], S12, SERVICE[Resources Role], "Bác sĩ gây mê"), "")</f>
        <v>0</v>
      </c>
    </row>
    <row r="13" spans="1:21" x14ac:dyDescent="0.25">
      <c r="A13" s="425">
        <v>10</v>
      </c>
      <c r="B13" s="426"/>
      <c r="C13" s="427" t="str">
        <f>IFERROR(INDEX(EMPLOYEES[Employee], MATCH(B13, EMPLOYEES[Employee ID], 0)), "")</f>
        <v/>
      </c>
      <c r="D13" s="425"/>
      <c r="E13" s="425"/>
      <c r="F13" s="428">
        <f t="shared" si="0"/>
        <v>0</v>
      </c>
      <c r="G13" s="429">
        <f>SUM(SUMIFS(SERVICE[ReScore], SERVICE[Employee ID], $B13, SERVICE[Resources Role], "BS mổ chính", SERVICE[Customer Type], "&lt;&gt;*Bị*", SERVICE[Brand], {"Kangnam",""}))</f>
        <v>0</v>
      </c>
      <c r="H13" s="429">
        <f>SUMIFS(SERVICE[ReScore], SERVICE[Employee ID], $B13,  SERVICE[Resources Role], "BS mổ chính", SERVICE[Customer Type], "&lt;&gt;*Bị*", SERVICE[Brand], $H$3)</f>
        <v>0</v>
      </c>
      <c r="I13" s="429">
        <f>SUM(SUMIFS(SERVICE[ReScore], SERVICE[Employee ID], $B13, SERVICE[Resources Role], "BS mổ chính", SERVICE[Customer Type], "&lt;&gt;*Bị*", SERVICE[Brand], {"*Đông Á*","*ĐA*"}))</f>
        <v>0</v>
      </c>
      <c r="J13" s="430">
        <f>SUMIFS(SERVICE[ReScore], SERVICE[Employee ID], $B13,  SERVICE[Resources Role], "BS mổ chính", SERVICE[Customer Type], "&lt;&gt;*Bị*", SERVICE[Brand], $J$3)</f>
        <v>0</v>
      </c>
      <c r="K13" s="431">
        <f>SUMIFS(SERVICE[ReScore], SERVICE[Employee ID], $B13, SERVICE[Customer Type], "*Bị*")</f>
        <v>0</v>
      </c>
      <c r="L13" s="432"/>
      <c r="M13" s="433">
        <f>SUMIFS(SERVICE[ReScore], SERVICE[Employee ID],$B13, SERVICE[Resources Role], "Bác sĩ*Hàm mặt*")</f>
        <v>0</v>
      </c>
      <c r="N13" s="457">
        <f>COUNTIFS(SERVICE[Employee ID], $B13, SERVICE[Resources Role], "BS mổ chính", SERVICE[Customer Type], "&lt;&gt;"&amp;"*bảo hành*", SERVICE[Count_Cus], 1)</f>
        <v>0</v>
      </c>
      <c r="O13" s="457">
        <f>COUNTIFS(SERVICE[Employee ID], $B13, SERVICE[Resources Role], "BS mổ phụ", SERVICE[Count_Cus], 1)</f>
        <v>0</v>
      </c>
      <c r="P13" s="457">
        <f>COUNTIFS(SERVICE[Employee ID], $B13, SERVICE[Resources Role], "BS mổ chính", SERVICE[Customer Type], "Bảo hành*", SERVICE[Count_Cus], 1)</f>
        <v>0</v>
      </c>
      <c r="R13" s="425">
        <v>10</v>
      </c>
      <c r="S13" s="425"/>
      <c r="T13" s="434" t="str">
        <f>IFERROR(INDEX(EMPLOYEES[Employee], MATCH(S13, EMPLOYEES[Employee ID], 0)), "")</f>
        <v/>
      </c>
      <c r="U13" s="433">
        <f>IFERROR(SUMIFS(SERVICE[ReScore], SERVICE[Employee ID], S13, SERVICE[Resources Role], "Bác sĩ gây mê"), "")</f>
        <v>0</v>
      </c>
    </row>
    <row r="14" spans="1:21" x14ac:dyDescent="0.25">
      <c r="A14" s="425">
        <v>11</v>
      </c>
      <c r="B14" s="426"/>
      <c r="C14" s="427" t="str">
        <f>IFERROR(INDEX(EMPLOYEES[Employee], MATCH(B14, EMPLOYEES[Employee ID], 0)), "")</f>
        <v/>
      </c>
      <c r="D14" s="425"/>
      <c r="E14" s="425"/>
      <c r="F14" s="428">
        <f t="shared" si="0"/>
        <v>0</v>
      </c>
      <c r="G14" s="429">
        <f>SUM(SUMIFS(SERVICE[ReScore], SERVICE[Employee ID], $B14, SERVICE[Resources Role], "BS mổ chính", SERVICE[Customer Type], "&lt;&gt;*Bị*", SERVICE[Brand], {"Kangnam",""}))</f>
        <v>0</v>
      </c>
      <c r="H14" s="429">
        <f>SUMIFS(SERVICE[ReScore], SERVICE[Employee ID], $B14,  SERVICE[Resources Role], "BS mổ chính", SERVICE[Customer Type], "&lt;&gt;*Bị*", SERVICE[Brand], $H$3)</f>
        <v>0</v>
      </c>
      <c r="I14" s="429">
        <f>SUM(SUMIFS(SERVICE[ReScore], SERVICE[Employee ID], $B14, SERVICE[Resources Role], "BS mổ chính", SERVICE[Customer Type], "&lt;&gt;*Bị*", SERVICE[Brand], {"*Đông Á*","*ĐA*"}))</f>
        <v>0</v>
      </c>
      <c r="J14" s="430">
        <f>SUMIFS(SERVICE[ReScore], SERVICE[Employee ID], $B14,  SERVICE[Resources Role], "BS mổ chính", SERVICE[Customer Type], "&lt;&gt;*Bị*", SERVICE[Brand], $J$3)</f>
        <v>0</v>
      </c>
      <c r="K14" s="431">
        <f>SUMIFS(SERVICE[ReScore], SERVICE[Employee ID], $B14, SERVICE[Customer Type], "*Bị*")</f>
        <v>0</v>
      </c>
      <c r="L14" s="432"/>
      <c r="M14" s="433">
        <f>SUMIFS(SERVICE[ReScore], SERVICE[Employee ID],$B14, SERVICE[Resources Role], "Bác sĩ*Hàm mặt*")</f>
        <v>0</v>
      </c>
      <c r="N14" s="457">
        <f>COUNTIFS(SERVICE[Employee ID], $B14, SERVICE[Resources Role], "BS mổ chính", SERVICE[Customer Type], "&lt;&gt;"&amp;"*bảo hành*", SERVICE[Count_Cus], 1)</f>
        <v>0</v>
      </c>
      <c r="O14" s="457">
        <f>COUNTIFS(SERVICE[Employee ID], $B14, SERVICE[Resources Role], "BS mổ phụ", SERVICE[Count_Cus], 1)</f>
        <v>0</v>
      </c>
      <c r="P14" s="457">
        <f>COUNTIFS(SERVICE[Employee ID], $B14, SERVICE[Resources Role], "BS mổ chính", SERVICE[Customer Type], "Bảo hành*", SERVICE[Count_Cus], 1)</f>
        <v>0</v>
      </c>
      <c r="R14" s="425">
        <v>11</v>
      </c>
      <c r="S14" s="425"/>
      <c r="T14" s="434" t="str">
        <f>IFERROR(INDEX(EMPLOYEES[Employee], MATCH(S14, EMPLOYEES[Employee ID], 0)), "")</f>
        <v/>
      </c>
      <c r="U14" s="433">
        <f>IFERROR(SUMIFS(SERVICE[ReScore], SERVICE[Employee ID], S14, SERVICE[Resources Role], "Bác sĩ gây mê"), "")</f>
        <v>0</v>
      </c>
    </row>
    <row r="15" spans="1:21" x14ac:dyDescent="0.25">
      <c r="A15" s="425">
        <v>12</v>
      </c>
      <c r="B15" s="426"/>
      <c r="C15" s="427" t="str">
        <f>IFERROR(INDEX(EMPLOYEES[Employee], MATCH(B15, EMPLOYEES[Employee ID], 0)), "")</f>
        <v/>
      </c>
      <c r="D15" s="425"/>
      <c r="E15" s="425"/>
      <c r="F15" s="428">
        <f t="shared" si="0"/>
        <v>0</v>
      </c>
      <c r="G15" s="429">
        <f>SUM(SUMIFS(SERVICE[ReScore], SERVICE[Employee ID], $B15, SERVICE[Resources Role], "BS mổ chính", SERVICE[Customer Type], "&lt;&gt;*Bị*", SERVICE[Brand], {"Kangnam",""}))</f>
        <v>0</v>
      </c>
      <c r="H15" s="429">
        <f>SUMIFS(SERVICE[ReScore], SERVICE[Employee ID], $B15,  SERVICE[Resources Role], "BS mổ chính", SERVICE[Customer Type], "&lt;&gt;*Bị*", SERVICE[Brand], $H$3)</f>
        <v>0</v>
      </c>
      <c r="I15" s="429">
        <f>SUM(SUMIFS(SERVICE[ReScore], SERVICE[Employee ID], $B15, SERVICE[Resources Role], "BS mổ chính", SERVICE[Customer Type], "&lt;&gt;*Bị*", SERVICE[Brand], {"*Đông Á*","*ĐA*"}))</f>
        <v>0</v>
      </c>
      <c r="J15" s="430">
        <f>SUMIFS(SERVICE[ReScore], SERVICE[Employee ID], $B15,  SERVICE[Resources Role], "BS mổ chính", SERVICE[Customer Type], "&lt;&gt;*Bị*", SERVICE[Brand], $J$3)</f>
        <v>0</v>
      </c>
      <c r="K15" s="431">
        <f>SUMIFS(SERVICE[ReScore], SERVICE[Employee ID], $B15, SERVICE[Customer Type], "*Bị*")</f>
        <v>0</v>
      </c>
      <c r="L15" s="432"/>
      <c r="M15" s="433">
        <f>SUMIFS(SERVICE[ReScore], SERVICE[Employee ID],$B15, SERVICE[Resources Role], "Bác sĩ*Hàm mặt*")</f>
        <v>0</v>
      </c>
      <c r="N15" s="457">
        <f>COUNTIFS(SERVICE[Employee ID], $B15, SERVICE[Resources Role], "BS mổ chính", SERVICE[Customer Type], "&lt;&gt;"&amp;"*bảo hành*", SERVICE[Count_Cus], 1)</f>
        <v>0</v>
      </c>
      <c r="O15" s="457">
        <f>COUNTIFS(SERVICE[Employee ID], $B15, SERVICE[Resources Role], "BS mổ phụ", SERVICE[Count_Cus], 1)</f>
        <v>0</v>
      </c>
      <c r="P15" s="457">
        <f>COUNTIFS(SERVICE[Employee ID], $B15, SERVICE[Resources Role], "BS mổ chính", SERVICE[Customer Type], "Bảo hành*", SERVICE[Count_Cus], 1)</f>
        <v>0</v>
      </c>
      <c r="R15" s="425">
        <v>12</v>
      </c>
      <c r="S15" s="425"/>
      <c r="T15" s="434" t="str">
        <f>IFERROR(INDEX(EMPLOYEES[Employee], MATCH(S15, EMPLOYEES[Employee ID], 0)), "")</f>
        <v/>
      </c>
      <c r="U15" s="433">
        <f>IFERROR(SUMIFS(SERVICE[ReScore], SERVICE[Employee ID], S15, SERVICE[Resources Role], "Bác sĩ gây mê"), "")</f>
        <v>0</v>
      </c>
    </row>
    <row r="16" spans="1:21" x14ac:dyDescent="0.25">
      <c r="A16" s="425">
        <v>13</v>
      </c>
      <c r="B16" s="426"/>
      <c r="C16" s="427" t="str">
        <f>IFERROR(INDEX(EMPLOYEES[Employee], MATCH(B16, EMPLOYEES[Employee ID], 0)), "")</f>
        <v/>
      </c>
      <c r="D16" s="425"/>
      <c r="E16" s="425"/>
      <c r="F16" s="428">
        <f t="shared" si="0"/>
        <v>0</v>
      </c>
      <c r="G16" s="429">
        <f>SUM(SUMIFS(SERVICE[ReScore], SERVICE[Employee ID], $B16, SERVICE[Resources Role], "BS mổ chính", SERVICE[Customer Type], "&lt;&gt;*Bị*", SERVICE[Brand], {"Kangnam",""}))</f>
        <v>0</v>
      </c>
      <c r="H16" s="429">
        <f>SUMIFS(SERVICE[ReScore], SERVICE[Employee ID], $B16,  SERVICE[Resources Role], "BS mổ chính", SERVICE[Customer Type], "&lt;&gt;*Bị*", SERVICE[Brand], $H$3)</f>
        <v>0</v>
      </c>
      <c r="I16" s="429">
        <f>SUM(SUMIFS(SERVICE[ReScore], SERVICE[Employee ID], $B16, SERVICE[Resources Role], "BS mổ chính", SERVICE[Customer Type], "&lt;&gt;*Bị*", SERVICE[Brand], {"*Đông Á*","*ĐA*"}))</f>
        <v>0</v>
      </c>
      <c r="J16" s="430">
        <f>SUMIFS(SERVICE[ReScore], SERVICE[Employee ID], $B16,  SERVICE[Resources Role], "BS mổ chính", SERVICE[Customer Type], "&lt;&gt;*Bị*", SERVICE[Brand], $J$3)</f>
        <v>0</v>
      </c>
      <c r="K16" s="431">
        <f>SUMIFS(SERVICE[ReScore], SERVICE[Employee ID], $B16, SERVICE[Customer Type], "*Bị*")</f>
        <v>0</v>
      </c>
      <c r="L16" s="432"/>
      <c r="M16" s="433">
        <f>SUMIFS(SERVICE[ReScore], SERVICE[Employee ID],$B16, SERVICE[Resources Role], "Bác sĩ*Hàm mặt*")</f>
        <v>0</v>
      </c>
      <c r="N16" s="457">
        <f>COUNTIFS(SERVICE[Employee ID], $B16, SERVICE[Resources Role], "BS mổ chính", SERVICE[Customer Type], "&lt;&gt;"&amp;"*bảo hành*", SERVICE[Count_Cus], 1)</f>
        <v>0</v>
      </c>
      <c r="O16" s="457">
        <f>COUNTIFS(SERVICE[Employee ID], $B16, SERVICE[Resources Role], "BS mổ phụ", SERVICE[Count_Cus], 1)</f>
        <v>0</v>
      </c>
      <c r="P16" s="457">
        <f>COUNTIFS(SERVICE[Employee ID], $B16, SERVICE[Resources Role], "BS mổ chính", SERVICE[Customer Type], "Bảo hành*", SERVICE[Count_Cus], 1)</f>
        <v>0</v>
      </c>
      <c r="R16" s="425">
        <v>13</v>
      </c>
      <c r="S16" s="425"/>
      <c r="T16" s="434" t="str">
        <f>IFERROR(INDEX(EMPLOYEES[Employee], MATCH(S16, EMPLOYEES[Employee ID], 0)), "")</f>
        <v/>
      </c>
      <c r="U16" s="433">
        <f>IFERROR(SUMIFS(SERVICE[ReScore], SERVICE[Employee ID], S16, SERVICE[Resources Role], "Bác sĩ gây mê"), "")</f>
        <v>0</v>
      </c>
    </row>
    <row r="17" spans="1:21" x14ac:dyDescent="0.25">
      <c r="A17" s="425">
        <v>14</v>
      </c>
      <c r="B17" s="426"/>
      <c r="C17" s="427" t="str">
        <f>IFERROR(INDEX(EMPLOYEES[Employee], MATCH(B17, EMPLOYEES[Employee ID], 0)), "")</f>
        <v/>
      </c>
      <c r="D17" s="425"/>
      <c r="E17" s="425"/>
      <c r="F17" s="428">
        <f t="shared" si="0"/>
        <v>0</v>
      </c>
      <c r="G17" s="429">
        <f>SUM(SUMIFS(SERVICE[ReScore], SERVICE[Employee ID], $B17, SERVICE[Resources Role], "BS mổ chính", SERVICE[Customer Type], "&lt;&gt;*Bị*", SERVICE[Brand], {"Kangnam",""}))</f>
        <v>0</v>
      </c>
      <c r="H17" s="429">
        <f>SUMIFS(SERVICE[ReScore], SERVICE[Employee ID], $B17,  SERVICE[Resources Role], "BS mổ chính", SERVICE[Customer Type], "&lt;&gt;*Bị*", SERVICE[Brand], $H$3)</f>
        <v>0</v>
      </c>
      <c r="I17" s="429">
        <f>SUM(SUMIFS(SERVICE[ReScore], SERVICE[Employee ID], $B17, SERVICE[Resources Role], "BS mổ chính", SERVICE[Customer Type], "&lt;&gt;*Bị*", SERVICE[Brand], {"*Đông Á*","*ĐA*"}))</f>
        <v>0</v>
      </c>
      <c r="J17" s="430">
        <f>SUMIFS(SERVICE[ReScore], SERVICE[Employee ID], $B17,  SERVICE[Resources Role], "BS mổ chính", SERVICE[Customer Type], "&lt;&gt;*Bị*", SERVICE[Brand], $J$3)</f>
        <v>0</v>
      </c>
      <c r="K17" s="431">
        <f>SUMIFS(SERVICE[ReScore], SERVICE[Employee ID], $B17, SERVICE[Customer Type], "*Bị*")</f>
        <v>0</v>
      </c>
      <c r="L17" s="432"/>
      <c r="M17" s="433">
        <f>SUMIFS(SERVICE[ReScore], SERVICE[Employee ID],$B17, SERVICE[Resources Role], "Bác sĩ*Hàm mặt*")</f>
        <v>0</v>
      </c>
      <c r="N17" s="457">
        <f>COUNTIFS(SERVICE[Employee ID], $B17, SERVICE[Resources Role], "BS mổ chính", SERVICE[Customer Type], "&lt;&gt;"&amp;"*bảo hành*", SERVICE[Count_Cus], 1)</f>
        <v>0</v>
      </c>
      <c r="O17" s="457">
        <f>COUNTIFS(SERVICE[Employee ID], $B17, SERVICE[Resources Role], "BS mổ phụ", SERVICE[Count_Cus], 1)</f>
        <v>0</v>
      </c>
      <c r="P17" s="457">
        <f>COUNTIFS(SERVICE[Employee ID], $B17, SERVICE[Resources Role], "BS mổ chính", SERVICE[Customer Type], "Bảo hành*", SERVICE[Count_Cus], 1)</f>
        <v>0</v>
      </c>
      <c r="R17" s="425">
        <v>14</v>
      </c>
      <c r="S17" s="425"/>
      <c r="T17" s="434" t="str">
        <f>IFERROR(INDEX(EMPLOYEES[Employee], MATCH(S17, EMPLOYEES[Employee ID], 0)), "")</f>
        <v/>
      </c>
      <c r="U17" s="433">
        <f>IFERROR(SUMIFS(SERVICE[ReScore], SERVICE[Employee ID], S17, SERVICE[Resources Role], "Bác sĩ gây mê"), "")</f>
        <v>0</v>
      </c>
    </row>
    <row r="18" spans="1:21" x14ac:dyDescent="0.25">
      <c r="A18" s="425">
        <v>15</v>
      </c>
      <c r="B18" s="426"/>
      <c r="C18" s="427" t="str">
        <f>IFERROR(INDEX(EMPLOYEES[Employee], MATCH(B18, EMPLOYEES[Employee ID], 0)), "")</f>
        <v/>
      </c>
      <c r="D18" s="425"/>
      <c r="E18" s="425"/>
      <c r="F18" s="428">
        <f t="shared" si="0"/>
        <v>0</v>
      </c>
      <c r="G18" s="429">
        <f>SUM(SUMIFS(SERVICE[ReScore], SERVICE[Employee ID], $B18, SERVICE[Resources Role], "BS mổ chính", SERVICE[Customer Type], "&lt;&gt;*Bị*", SERVICE[Brand], {"Kangnam",""}))</f>
        <v>0</v>
      </c>
      <c r="H18" s="429">
        <f>SUMIFS(SERVICE[ReScore], SERVICE[Employee ID], $B18,  SERVICE[Resources Role], "BS mổ chính", SERVICE[Customer Type], "&lt;&gt;*Bị*", SERVICE[Brand], $H$3)</f>
        <v>0</v>
      </c>
      <c r="I18" s="429">
        <f>SUM(SUMIFS(SERVICE[ReScore], SERVICE[Employee ID], $B18, SERVICE[Resources Role], "BS mổ chính", SERVICE[Customer Type], "&lt;&gt;*Bị*", SERVICE[Brand], {"*Đông Á*","*ĐA*"}))</f>
        <v>0</v>
      </c>
      <c r="J18" s="430">
        <f>SUMIFS(SERVICE[ReScore], SERVICE[Employee ID], $B18,  SERVICE[Resources Role], "BS mổ chính", SERVICE[Customer Type], "&lt;&gt;*Bị*", SERVICE[Brand], $J$3)</f>
        <v>0</v>
      </c>
      <c r="K18" s="431">
        <f>SUMIFS(SERVICE[ReScore], SERVICE[Employee ID], $B18, SERVICE[Customer Type], "*Bị*")</f>
        <v>0</v>
      </c>
      <c r="L18" s="432"/>
      <c r="M18" s="433">
        <f>SUMIFS(SERVICE[ReScore], SERVICE[Employee ID],$B18, SERVICE[Resources Role], "Bác sĩ*Hàm mặt*")</f>
        <v>0</v>
      </c>
      <c r="N18" s="457">
        <f>COUNTIFS(SERVICE[Employee ID], $B18, SERVICE[Resources Role], "BS mổ chính", SERVICE[Customer Type], "&lt;&gt;"&amp;"*bảo hành*", SERVICE[Count_Cus], 1)</f>
        <v>0</v>
      </c>
      <c r="O18" s="457">
        <f>COUNTIFS(SERVICE[Employee ID], $B18, SERVICE[Resources Role], "BS mổ phụ", SERVICE[Count_Cus], 1)</f>
        <v>0</v>
      </c>
      <c r="P18" s="457">
        <f>COUNTIFS(SERVICE[Employee ID], $B18, SERVICE[Resources Role], "BS mổ chính", SERVICE[Customer Type], "Bảo hành*", SERVICE[Count_Cus], 1)</f>
        <v>0</v>
      </c>
      <c r="R18" s="425">
        <v>15</v>
      </c>
      <c r="S18" s="425"/>
      <c r="T18" s="434" t="str">
        <f>IFERROR(INDEX(EMPLOYEES[Employee], MATCH(S18, EMPLOYEES[Employee ID], 0)), "")</f>
        <v/>
      </c>
      <c r="U18" s="433">
        <f>IFERROR(SUMIFS(SERVICE[ReScore], SERVICE[Employee ID], S18, SERVICE[Resources Role], "Bác sĩ gây mê"), "")</f>
        <v>0</v>
      </c>
    </row>
    <row r="19" spans="1:21" x14ac:dyDescent="0.25">
      <c r="A19" s="425">
        <v>16</v>
      </c>
      <c r="B19" s="426"/>
      <c r="C19" s="427" t="str">
        <f>IFERROR(INDEX(EMPLOYEES[Employee], MATCH(B19, EMPLOYEES[Employee ID], 0)), "")</f>
        <v/>
      </c>
      <c r="D19" s="425"/>
      <c r="E19" s="425"/>
      <c r="F19" s="428">
        <f t="shared" si="0"/>
        <v>0</v>
      </c>
      <c r="G19" s="429">
        <f>SUM(SUMIFS(SERVICE[ReScore], SERVICE[Employee ID], $B19, SERVICE[Resources Role], "BS mổ chính", SERVICE[Customer Type], "&lt;&gt;*Bị*", SERVICE[Brand], {"Kangnam",""}))</f>
        <v>0</v>
      </c>
      <c r="H19" s="429">
        <f>SUMIFS(SERVICE[ReScore], SERVICE[Employee ID], $B19,  SERVICE[Resources Role], "BS mổ chính", SERVICE[Customer Type], "&lt;&gt;*Bị*", SERVICE[Brand], $H$3)</f>
        <v>0</v>
      </c>
      <c r="I19" s="429">
        <f>SUM(SUMIFS(SERVICE[ReScore], SERVICE[Employee ID], $B19, SERVICE[Resources Role], "BS mổ chính", SERVICE[Customer Type], "&lt;&gt;*Bị*", SERVICE[Brand], {"*Đông Á*","*ĐA*"}))</f>
        <v>0</v>
      </c>
      <c r="J19" s="430">
        <f>SUMIFS(SERVICE[ReScore], SERVICE[Employee ID], $B19,  SERVICE[Resources Role], "BS mổ chính", SERVICE[Customer Type], "&lt;&gt;*Bị*", SERVICE[Brand], $J$3)</f>
        <v>0</v>
      </c>
      <c r="K19" s="431">
        <f>SUMIFS(SERVICE[ReScore], SERVICE[Employee ID], $B19, SERVICE[Customer Type], "*Bị*")</f>
        <v>0</v>
      </c>
      <c r="L19" s="432"/>
      <c r="M19" s="433">
        <f>SUMIFS(SERVICE[ReScore], SERVICE[Employee ID],$B19, SERVICE[Resources Role], "Bác sĩ*Hàm mặt*")</f>
        <v>0</v>
      </c>
      <c r="N19" s="457">
        <f>COUNTIFS(SERVICE[Employee ID], $B19, SERVICE[Resources Role], "BS mổ chính", SERVICE[Customer Type], "&lt;&gt;"&amp;"*bảo hành*", SERVICE[Count_Cus], 1)</f>
        <v>0</v>
      </c>
      <c r="O19" s="457">
        <f>COUNTIFS(SERVICE[Employee ID], $B19, SERVICE[Resources Role], "BS mổ phụ", SERVICE[Count_Cus], 1)</f>
        <v>0</v>
      </c>
      <c r="P19" s="457">
        <f>COUNTIFS(SERVICE[Employee ID], $B19, SERVICE[Resources Role], "BS mổ chính", SERVICE[Customer Type], "Bảo hành*", SERVICE[Count_Cus], 1)</f>
        <v>0</v>
      </c>
      <c r="R19" s="425">
        <v>16</v>
      </c>
      <c r="S19" s="425"/>
      <c r="T19" s="434" t="str">
        <f>IFERROR(INDEX(EMPLOYEES[Employee], MATCH(S19, EMPLOYEES[Employee ID], 0)), "")</f>
        <v/>
      </c>
      <c r="U19" s="433">
        <f>IFERROR(SUMIFS(SERVICE[ReScore], SERVICE[Employee ID], S19, SERVICE[Resources Role], "Bác sĩ gây mê"), "")</f>
        <v>0</v>
      </c>
    </row>
    <row r="20" spans="1:21" x14ac:dyDescent="0.25">
      <c r="A20" s="425">
        <v>17</v>
      </c>
      <c r="B20" s="426"/>
      <c r="C20" s="427" t="str">
        <f>IFERROR(INDEX(EMPLOYEES[Employee], MATCH(B20, EMPLOYEES[Employee ID], 0)), "")</f>
        <v/>
      </c>
      <c r="D20" s="425"/>
      <c r="E20" s="425"/>
      <c r="F20" s="428">
        <f t="shared" ref="F20:F24" si="1">SUM(G20, H20, I20, M20)</f>
        <v>0</v>
      </c>
      <c r="G20" s="429">
        <f>SUM(SUMIFS(SERVICE[ReScore], SERVICE[Employee ID], $B20, SERVICE[Resources Role], "BS mổ chính", SERVICE[Customer Type], "&lt;&gt;*Bị*", SERVICE[Brand], {"Kangnam",""}))</f>
        <v>0</v>
      </c>
      <c r="H20" s="429">
        <f>SUMIFS(SERVICE[ReScore], SERVICE[Employee ID], $B20,  SERVICE[Resources Role], "BS mổ chính", SERVICE[Customer Type], "&lt;&gt;*Bị*", SERVICE[Brand], $H$3)</f>
        <v>0</v>
      </c>
      <c r="I20" s="429">
        <f>SUM(SUMIFS(SERVICE[ReScore], SERVICE[Employee ID], $B20, SERVICE[Resources Role], "BS mổ chính", SERVICE[Customer Type], "&lt;&gt;*Bị*", SERVICE[Brand], {"*Đông Á*","*ĐA*"}))</f>
        <v>0</v>
      </c>
      <c r="J20" s="430">
        <f>SUMIFS(SERVICE[ReScore], SERVICE[Employee ID], $B20,  SERVICE[Resources Role], "BS mổ chính", SERVICE[Customer Type], "&lt;&gt;*Bị*", SERVICE[Brand], $J$3)</f>
        <v>0</v>
      </c>
      <c r="K20" s="431">
        <f>SUMIFS(SERVICE[ReScore], SERVICE[Employee ID], $B20, SERVICE[Customer Type], "*Bị*")</f>
        <v>0</v>
      </c>
      <c r="L20" s="432"/>
      <c r="M20" s="433">
        <f>SUMIFS(SERVICE[ReScore], SERVICE[Employee ID],$B20, SERVICE[Resources Role], "Bác sĩ*Hàm mặt*")</f>
        <v>0</v>
      </c>
      <c r="N20" s="457">
        <f>COUNTIFS(SERVICE[Employee ID], $B20, SERVICE[Resources Role], "BS mổ chính", SERVICE[Customer Type], "&lt;&gt;"&amp;"*bảo hành*", SERVICE[Count_Cus], 1)</f>
        <v>0</v>
      </c>
      <c r="O20" s="457">
        <f>COUNTIFS(SERVICE[Employee ID], $B20, SERVICE[Resources Role], "BS mổ phụ", SERVICE[Count_Cus], 1)</f>
        <v>0</v>
      </c>
      <c r="P20" s="457">
        <f>COUNTIFS(SERVICE[Employee ID], $B20, SERVICE[Resources Role], "BS mổ chính", SERVICE[Customer Type], "Bảo hành*", SERVICE[Count_Cus], 1)</f>
        <v>0</v>
      </c>
      <c r="R20" s="425">
        <v>17</v>
      </c>
      <c r="S20" s="425"/>
      <c r="T20" s="434" t="str">
        <f>IFERROR(INDEX(EMPLOYEES[Employee], MATCH(S20, EMPLOYEES[Employee ID], 0)), "")</f>
        <v/>
      </c>
      <c r="U20" s="433">
        <f>IFERROR(SUMIFS(SERVICE[ReScore], SERVICE[Employee ID], S20, SERVICE[Resources Role], "Bác sĩ gây mê"), "")</f>
        <v>0</v>
      </c>
    </row>
    <row r="21" spans="1:21" x14ac:dyDescent="0.25">
      <c r="A21" s="425">
        <v>18</v>
      </c>
      <c r="B21" s="426"/>
      <c r="C21" s="427" t="str">
        <f>IFERROR(INDEX(EMPLOYEES[Employee], MATCH(B21, EMPLOYEES[Employee ID], 0)), "")</f>
        <v/>
      </c>
      <c r="D21" s="425"/>
      <c r="E21" s="425"/>
      <c r="F21" s="428">
        <f t="shared" si="1"/>
        <v>0</v>
      </c>
      <c r="G21" s="429">
        <f>SUM(SUMIFS(SERVICE[ReScore], SERVICE[Employee ID], $B21, SERVICE[Resources Role], "BS mổ chính", SERVICE[Customer Type], "&lt;&gt;*Bị*", SERVICE[Brand], {"Kangnam",""}))</f>
        <v>0</v>
      </c>
      <c r="H21" s="429">
        <f>SUMIFS(SERVICE[ReScore], SERVICE[Employee ID], $B21,  SERVICE[Resources Role], "BS mổ chính", SERVICE[Customer Type], "&lt;&gt;*Bị*", SERVICE[Brand], $H$3)</f>
        <v>0</v>
      </c>
      <c r="I21" s="429">
        <f>SUM(SUMIFS(SERVICE[ReScore], SERVICE[Employee ID], $B21, SERVICE[Resources Role], "BS mổ chính", SERVICE[Customer Type], "&lt;&gt;*Bị*", SERVICE[Brand], {"*Đông Á*","*ĐA*"}))</f>
        <v>0</v>
      </c>
      <c r="J21" s="430">
        <f>SUMIFS(SERVICE[ReScore], SERVICE[Employee ID], $B21,  SERVICE[Resources Role], "BS mổ chính", SERVICE[Customer Type], "&lt;&gt;*Bị*", SERVICE[Brand], $J$3)</f>
        <v>0</v>
      </c>
      <c r="K21" s="431">
        <f>SUMIFS(SERVICE[ReScore], SERVICE[Employee ID], $B21, SERVICE[Customer Type], "*Bị*")</f>
        <v>0</v>
      </c>
      <c r="L21" s="432"/>
      <c r="M21" s="433">
        <f>SUMIFS(SERVICE[ReScore], SERVICE[Employee ID],$B21, SERVICE[Resources Role], "Bác sĩ*Hàm mặt*")</f>
        <v>0</v>
      </c>
      <c r="N21" s="457">
        <f>COUNTIFS(SERVICE[Employee ID], $B21, SERVICE[Resources Role], "BS mổ chính", SERVICE[Customer Type], "&lt;&gt;"&amp;"*bảo hành*", SERVICE[Count_Cus], 1)</f>
        <v>0</v>
      </c>
      <c r="O21" s="457">
        <f>COUNTIFS(SERVICE[Employee ID], $B21, SERVICE[Resources Role], "BS mổ phụ", SERVICE[Count_Cus], 1)</f>
        <v>0</v>
      </c>
      <c r="P21" s="457">
        <f>COUNTIFS(SERVICE[Employee ID], $B21, SERVICE[Resources Role], "BS mổ chính", SERVICE[Customer Type], "Bảo hành*", SERVICE[Count_Cus], 1)</f>
        <v>0</v>
      </c>
      <c r="R21" s="425">
        <v>18</v>
      </c>
      <c r="S21" s="425"/>
      <c r="T21" s="434" t="str">
        <f>IFERROR(INDEX(EMPLOYEES[Employee], MATCH(S21, EMPLOYEES[Employee ID], 0)), "")</f>
        <v/>
      </c>
      <c r="U21" s="433">
        <f>IFERROR(SUMIFS(SERVICE[ReScore], SERVICE[Employee ID], S21, SERVICE[Resources Role], "Bác sĩ gây mê"), "")</f>
        <v>0</v>
      </c>
    </row>
    <row r="22" spans="1:21" x14ac:dyDescent="0.25">
      <c r="A22" s="425">
        <v>19</v>
      </c>
      <c r="B22" s="426"/>
      <c r="C22" s="427" t="str">
        <f>IFERROR(INDEX(EMPLOYEES[Employee], MATCH(B22, EMPLOYEES[Employee ID], 0)), "")</f>
        <v/>
      </c>
      <c r="D22" s="425"/>
      <c r="E22" s="425"/>
      <c r="F22" s="428">
        <f t="shared" si="1"/>
        <v>0</v>
      </c>
      <c r="G22" s="429">
        <f>SUM(SUMIFS(SERVICE[ReScore], SERVICE[Employee ID], $B22, SERVICE[Resources Role], "BS mổ chính", SERVICE[Customer Type], "&lt;&gt;*Bị*", SERVICE[Brand], {"Kangnam",""}))</f>
        <v>0</v>
      </c>
      <c r="H22" s="429">
        <f>SUMIFS(SERVICE[ReScore], SERVICE[Employee ID], $B22,  SERVICE[Resources Role], "BS mổ chính", SERVICE[Customer Type], "&lt;&gt;*Bị*", SERVICE[Brand], $H$3)</f>
        <v>0</v>
      </c>
      <c r="I22" s="429">
        <f>SUM(SUMIFS(SERVICE[ReScore], SERVICE[Employee ID], $B22, SERVICE[Resources Role], "BS mổ chính", SERVICE[Customer Type], "&lt;&gt;*Bị*", SERVICE[Brand], {"*Đông Á*","*ĐA*"}))</f>
        <v>0</v>
      </c>
      <c r="J22" s="430">
        <f>SUMIFS(SERVICE[ReScore], SERVICE[Employee ID], $B22,  SERVICE[Resources Role], "BS mổ chính", SERVICE[Customer Type], "&lt;&gt;*Bị*", SERVICE[Brand], $J$3)</f>
        <v>0</v>
      </c>
      <c r="K22" s="431">
        <f>SUMIFS(SERVICE[ReScore], SERVICE[Employee ID], $B22, SERVICE[Customer Type], "*Bị*")</f>
        <v>0</v>
      </c>
      <c r="L22" s="432"/>
      <c r="M22" s="433">
        <f>SUMIFS(SERVICE[ReScore], SERVICE[Employee ID],$B22, SERVICE[Resources Role], "Bác sĩ*Hàm mặt*")</f>
        <v>0</v>
      </c>
      <c r="N22" s="457">
        <f>COUNTIFS(SERVICE[Employee ID], $B22, SERVICE[Resources Role], "BS mổ chính", SERVICE[Customer Type], "&lt;&gt;"&amp;"*bảo hành*", SERVICE[Count_Cus], 1)</f>
        <v>0</v>
      </c>
      <c r="O22" s="457">
        <f>COUNTIFS(SERVICE[Employee ID], $B22, SERVICE[Resources Role], "BS mổ phụ", SERVICE[Count_Cus], 1)</f>
        <v>0</v>
      </c>
      <c r="P22" s="457">
        <f>COUNTIFS(SERVICE[Employee ID], $B22, SERVICE[Resources Role], "BS mổ chính", SERVICE[Customer Type], "Bảo hành*", SERVICE[Count_Cus], 1)</f>
        <v>0</v>
      </c>
      <c r="R22" s="425">
        <v>19</v>
      </c>
      <c r="S22" s="425"/>
      <c r="T22" s="434" t="str">
        <f>IFERROR(INDEX(EMPLOYEES[Employee], MATCH(S22, EMPLOYEES[Employee ID], 0)), "")</f>
        <v/>
      </c>
      <c r="U22" s="433">
        <f>IFERROR(SUMIFS(SERVICE[ReScore], SERVICE[Employee ID], S22, SERVICE[Resources Role], "Bác sĩ gây mê"), "")</f>
        <v>0</v>
      </c>
    </row>
    <row r="23" spans="1:21" x14ac:dyDescent="0.25">
      <c r="A23" s="425">
        <v>20</v>
      </c>
      <c r="B23" s="426"/>
      <c r="C23" s="427" t="str">
        <f>IFERROR(INDEX(EMPLOYEES[Employee], MATCH(B23, EMPLOYEES[Employee ID], 0)), "")</f>
        <v/>
      </c>
      <c r="D23" s="425"/>
      <c r="E23" s="425"/>
      <c r="F23" s="428">
        <f t="shared" si="1"/>
        <v>0</v>
      </c>
      <c r="G23" s="429">
        <f>SUM(SUMIFS(SERVICE[ReScore], SERVICE[Employee ID], $B23, SERVICE[Resources Role], "BS mổ chính", SERVICE[Customer Type], "&lt;&gt;*Bị*", SERVICE[Brand], {"Kangnam",""}))</f>
        <v>0</v>
      </c>
      <c r="H23" s="429">
        <f>SUMIFS(SERVICE[ReScore], SERVICE[Employee ID], $B23,  SERVICE[Resources Role], "BS mổ chính", SERVICE[Customer Type], "&lt;&gt;*Bị*", SERVICE[Brand], $H$3)</f>
        <v>0</v>
      </c>
      <c r="I23" s="429">
        <f>SUM(SUMIFS(SERVICE[ReScore], SERVICE[Employee ID], $B23, SERVICE[Resources Role], "BS mổ chính", SERVICE[Customer Type], "&lt;&gt;*Bị*", SERVICE[Brand], {"*Đông Á*","*ĐA*"}))</f>
        <v>0</v>
      </c>
      <c r="J23" s="430">
        <f>SUMIFS(SERVICE[ReScore], SERVICE[Employee ID], $B23,  SERVICE[Resources Role], "BS mổ chính", SERVICE[Customer Type], "&lt;&gt;*Bị*", SERVICE[Brand], $J$3)</f>
        <v>0</v>
      </c>
      <c r="K23" s="431">
        <f>SUMIFS(SERVICE[ReScore], SERVICE[Employee ID], $B23, SERVICE[Customer Type], "*Bị*")</f>
        <v>0</v>
      </c>
      <c r="L23" s="432"/>
      <c r="M23" s="433">
        <f>SUMIFS(SERVICE[ReScore], SERVICE[Employee ID],$B23, SERVICE[Resources Role], "Bác sĩ*Hàm mặt*")</f>
        <v>0</v>
      </c>
      <c r="N23" s="457">
        <f>COUNTIFS(SERVICE[Employee ID], $B23, SERVICE[Resources Role], "BS mổ chính", SERVICE[Customer Type], "&lt;&gt;"&amp;"*bảo hành*", SERVICE[Count_Cus], 1)</f>
        <v>0</v>
      </c>
      <c r="O23" s="457">
        <f>COUNTIFS(SERVICE[Employee ID], $B23, SERVICE[Resources Role], "BS mổ phụ", SERVICE[Count_Cus], 1)</f>
        <v>0</v>
      </c>
      <c r="P23" s="457">
        <f>COUNTIFS(SERVICE[Employee ID], $B23, SERVICE[Resources Role], "BS mổ chính", SERVICE[Customer Type], "Bảo hành*", SERVICE[Count_Cus], 1)</f>
        <v>0</v>
      </c>
      <c r="R23" s="425">
        <v>20</v>
      </c>
      <c r="S23" s="425"/>
      <c r="T23" s="434" t="str">
        <f>IFERROR(INDEX(EMPLOYEES[Employee], MATCH(S23, EMPLOYEES[Employee ID], 0)), "")</f>
        <v/>
      </c>
      <c r="U23" s="433">
        <f>IFERROR(SUMIFS(SERVICE[ReScore], SERVICE[Employee ID], S23, SERVICE[Resources Role], "Bác sĩ gây mê"), "")</f>
        <v>0</v>
      </c>
    </row>
    <row r="24" spans="1:21" x14ac:dyDescent="0.25">
      <c r="A24" s="425">
        <v>21</v>
      </c>
      <c r="B24" s="426"/>
      <c r="C24" s="427" t="str">
        <f>IFERROR(INDEX(EMPLOYEES[Employee], MATCH(B24, EMPLOYEES[Employee ID], 0)), "")</f>
        <v/>
      </c>
      <c r="D24" s="425"/>
      <c r="E24" s="425"/>
      <c r="F24" s="428">
        <f t="shared" si="1"/>
        <v>0</v>
      </c>
      <c r="G24" s="429">
        <f>SUM(SUMIFS(SERVICE[ReScore], SERVICE[Employee ID], $B24, SERVICE[Resources Role], "BS mổ chính", SERVICE[Customer Type], "&lt;&gt;*Bị*", SERVICE[Brand], {"Kangnam",""}))</f>
        <v>0</v>
      </c>
      <c r="H24" s="429">
        <f>SUMIFS(SERVICE[ReScore], SERVICE[Employee ID], $B24,  SERVICE[Resources Role], "BS mổ chính", SERVICE[Customer Type], "&lt;&gt;*Bị*", SERVICE[Brand], $H$3)</f>
        <v>0</v>
      </c>
      <c r="I24" s="429">
        <f>SUM(SUMIFS(SERVICE[ReScore], SERVICE[Employee ID], $B24, SERVICE[Resources Role], "BS mổ chính", SERVICE[Customer Type], "&lt;&gt;*Bị*", SERVICE[Brand], {"*Đông Á*","*ĐA*"}))</f>
        <v>0</v>
      </c>
      <c r="J24" s="430">
        <f>SUMIFS(SERVICE[ReScore], SERVICE[Employee ID], $B24,  SERVICE[Resources Role], "BS mổ chính", SERVICE[Customer Type], "&lt;&gt;*Bị*", SERVICE[Brand], $J$3)</f>
        <v>0</v>
      </c>
      <c r="K24" s="431">
        <f>SUMIFS(SERVICE[ReScore], SERVICE[Employee ID], $B24, SERVICE[Customer Type], "*Bị*")</f>
        <v>0</v>
      </c>
      <c r="L24" s="432"/>
      <c r="M24" s="433">
        <f>SUMIFS(SERVICE[ReScore], SERVICE[Employee ID],$B24, SERVICE[Resources Role], "Bác sĩ*Hàm mặt*")</f>
        <v>0</v>
      </c>
      <c r="N24" s="457">
        <f>COUNTIFS(SERVICE[Employee ID], $B24, SERVICE[Resources Role], "BS mổ chính", SERVICE[Customer Type], "&lt;&gt;"&amp;"*bảo hành*", SERVICE[Count_Cus], 1)</f>
        <v>0</v>
      </c>
      <c r="O24" s="457">
        <f>COUNTIFS(SERVICE[Employee ID], $B24, SERVICE[Resources Role], "BS mổ phụ", SERVICE[Count_Cus], 1)</f>
        <v>0</v>
      </c>
      <c r="P24" s="457">
        <f>COUNTIFS(SERVICE[Employee ID], $B24, SERVICE[Resources Role], "BS mổ chính", SERVICE[Customer Type], "Bảo hành*", SERVICE[Count_Cus], 1)</f>
        <v>0</v>
      </c>
    </row>
    <row r="25" spans="1:21" x14ac:dyDescent="0.25">
      <c r="A25" s="425">
        <v>22</v>
      </c>
      <c r="B25" s="426"/>
      <c r="C25" s="427" t="str">
        <f>IFERROR(INDEX(EMPLOYEES[Employee], MATCH(B25, EMPLOYEES[Employee ID], 0)), "")</f>
        <v/>
      </c>
      <c r="D25" s="425"/>
      <c r="E25" s="425"/>
      <c r="F25" s="428">
        <f t="shared" si="0"/>
        <v>0</v>
      </c>
      <c r="G25" s="429">
        <f>SUM(SUMIFS(SERVICE[ReScore], SERVICE[Employee ID], $B25, SERVICE[Resources Role], "BS mổ chính", SERVICE[Customer Type], "&lt;&gt;*Bị*", SERVICE[Brand], {"Kangnam",""}))</f>
        <v>0</v>
      </c>
      <c r="H25" s="429">
        <f>SUMIFS(SERVICE[ReScore], SERVICE[Employee ID], $B25,  SERVICE[Resources Role], "BS mổ chính", SERVICE[Customer Type], "&lt;&gt;*Bị*", SERVICE[Brand], $H$3)</f>
        <v>0</v>
      </c>
      <c r="I25" s="429">
        <f>SUM(SUMIFS(SERVICE[ReScore], SERVICE[Employee ID], $B25, SERVICE[Resources Role], "BS mổ chính", SERVICE[Customer Type], "&lt;&gt;*Bị*", SERVICE[Brand], {"*Đông Á*","*ĐA*"}))</f>
        <v>0</v>
      </c>
      <c r="J25" s="430">
        <f>SUMIFS(SERVICE[ReScore], SERVICE[Employee ID], $B25,  SERVICE[Resources Role], "BS mổ chính", SERVICE[Customer Type], "&lt;&gt;*Bị*", SERVICE[Brand], $J$3)</f>
        <v>0</v>
      </c>
      <c r="K25" s="431">
        <f>SUMIFS(SERVICE[ReScore], SERVICE[Employee ID], $B25, SERVICE[Customer Type], "*Bị*")</f>
        <v>0</v>
      </c>
      <c r="L25" s="432"/>
      <c r="M25" s="433">
        <f>SUMIFS(SERVICE[ReScore], SERVICE[Employee ID],$B25, SERVICE[Resources Role], "Bác sĩ*Hàm mặt*")</f>
        <v>0</v>
      </c>
      <c r="N25" s="457">
        <f>COUNTIFS(SERVICE[Employee ID], $B25, SERVICE[Resources Role], "BS mổ chính", SERVICE[Customer Type], "&lt;&gt;"&amp;"*bảo hành*", SERVICE[Count_Cus], 1)</f>
        <v>0</v>
      </c>
      <c r="O25" s="457">
        <f>COUNTIFS(SERVICE[Employee ID], $B25, SERVICE[Resources Role], "BS mổ phụ", SERVICE[Count_Cus], 1)</f>
        <v>0</v>
      </c>
      <c r="P25" s="457">
        <f>COUNTIFS(SERVICE[Employee ID], $B25, SERVICE[Resources Role], "BS mổ chính", SERVICE[Customer Type], "Bảo hành*", SERVICE[Count_Cus], 1)</f>
        <v>0</v>
      </c>
    </row>
    <row r="26" spans="1:21" x14ac:dyDescent="0.25">
      <c r="A26" s="425">
        <v>23</v>
      </c>
      <c r="B26" s="426"/>
      <c r="C26" s="427" t="str">
        <f>IFERROR(INDEX(EMPLOYEES[Employee], MATCH(B26, EMPLOYEES[Employee ID], 0)), "")</f>
        <v/>
      </c>
      <c r="D26" s="425"/>
      <c r="E26" s="425"/>
      <c r="F26" s="428">
        <f t="shared" si="0"/>
        <v>0</v>
      </c>
      <c r="G26" s="429">
        <f>SUM(SUMIFS(SERVICE[ReScore], SERVICE[Employee ID], $B26, SERVICE[Resources Role], "BS mổ chính", SERVICE[Customer Type], "&lt;&gt;*Bị*", SERVICE[Brand], {"Kangnam",""}))</f>
        <v>0</v>
      </c>
      <c r="H26" s="429">
        <f>SUMIFS(SERVICE[ReScore], SERVICE[Employee ID], $B26,  SERVICE[Resources Role], "BS mổ chính", SERVICE[Customer Type], "&lt;&gt;*Bị*", SERVICE[Brand], $H$3)</f>
        <v>0</v>
      </c>
      <c r="I26" s="429">
        <f>SUM(SUMIFS(SERVICE[ReScore], SERVICE[Employee ID], $B26, SERVICE[Resources Role], "BS mổ chính", SERVICE[Customer Type], "&lt;&gt;*Bị*", SERVICE[Brand], {"*Đông Á*","*ĐA*"}))</f>
        <v>0</v>
      </c>
      <c r="J26" s="430">
        <f>SUMIFS(SERVICE[ReScore], SERVICE[Employee ID], $B26,  SERVICE[Resources Role], "BS mổ chính", SERVICE[Customer Type], "&lt;&gt;*Bị*", SERVICE[Brand], $J$3)</f>
        <v>0</v>
      </c>
      <c r="K26" s="431">
        <f>SUMIFS(SERVICE[ReScore], SERVICE[Employee ID], $B26, SERVICE[Customer Type], "*Bị*")</f>
        <v>0</v>
      </c>
      <c r="L26" s="432"/>
      <c r="M26" s="433">
        <f>SUMIFS(SERVICE[ReScore], SERVICE[Employee ID],$B26, SERVICE[Resources Role], "Bác sĩ*Hàm mặt*")</f>
        <v>0</v>
      </c>
      <c r="N26" s="457">
        <f>COUNTIFS(SERVICE[Employee ID], $B26, SERVICE[Resources Role], "BS mổ chính", SERVICE[Customer Type], "&lt;&gt;"&amp;"*bảo hành*", SERVICE[Count_Cus], 1)</f>
        <v>0</v>
      </c>
      <c r="O26" s="457">
        <f>COUNTIFS(SERVICE[Employee ID], $B26, SERVICE[Resources Role], "BS mổ phụ", SERVICE[Count_Cus], 1)</f>
        <v>0</v>
      </c>
      <c r="P26" s="457">
        <f>COUNTIFS(SERVICE[Employee ID], $B26, SERVICE[Resources Role], "BS mổ chính", SERVICE[Customer Type], "Bảo hành*", SERVICE[Count_Cus], 1)</f>
        <v>0</v>
      </c>
    </row>
    <row r="27" spans="1:21" x14ac:dyDescent="0.25">
      <c r="A27" s="425">
        <v>24</v>
      </c>
      <c r="B27" s="436"/>
      <c r="C27" s="437" t="str">
        <f>IFERROR(INDEX(EMPLOYEES[Employee], MATCH(B27, EMPLOYEES[Employee ID], 0)), "")</f>
        <v/>
      </c>
      <c r="D27" s="438"/>
      <c r="E27" s="438"/>
      <c r="F27" s="439">
        <f t="shared" si="0"/>
        <v>0</v>
      </c>
      <c r="G27" s="429">
        <f>SUM(SUMIFS(SERVICE[ReScore], SERVICE[Employee ID], $B27, SERVICE[Resources Role], "BS mổ chính", SERVICE[Customer Type], "&lt;&gt;*Bị*", SERVICE[Brand], {"Kangnam",""}))</f>
        <v>0</v>
      </c>
      <c r="H27" s="440">
        <f>SUMIFS(SERVICE[ReScore], SERVICE[Employee ID], $B27,  SERVICE[Resources Role], "BS mổ chính", SERVICE[Customer Type], "&lt;&gt;*Bị*", SERVICE[Brand], $H$3)</f>
        <v>0</v>
      </c>
      <c r="I27" s="440">
        <f>SUM(SUMIFS(SERVICE[ReScore], SERVICE[Employee ID], $B27, SERVICE[Resources Role], "BS mổ chính", SERVICE[Customer Type], "&lt;&gt;*Bị*", SERVICE[Brand], {"*Đông Á*","*ĐA*"}))</f>
        <v>0</v>
      </c>
      <c r="J27" s="441">
        <f>SUMIFS(SERVICE[ReScore], SERVICE[Employee ID], $B27,  SERVICE[Resources Role], "BS mổ chính", SERVICE[Customer Type], "&lt;&gt;*Bị*", SERVICE[Brand], $J$3)</f>
        <v>0</v>
      </c>
      <c r="K27" s="442">
        <f>SUMIFS(SERVICE[ReScore], SERVICE[Employee ID], $B27, SERVICE[Customer Type], "*Bị*")</f>
        <v>0</v>
      </c>
      <c r="L27" s="443"/>
      <c r="M27" s="444">
        <f>SUMIFS(SERVICE[ReScore], SERVICE[Employee ID],$B27, SERVICE[Resources Role], "Bác sĩ*Hàm mặt*")</f>
        <v>0</v>
      </c>
      <c r="N27" s="458">
        <f>COUNTIFS(SERVICE[Employee ID], $B27, SERVICE[Resources Role], "BS mổ chính", SERVICE[Customer Type], "&lt;&gt;"&amp;"*bảo hành*", SERVICE[Count_Cus], 1)</f>
        <v>0</v>
      </c>
      <c r="O27" s="458">
        <f>COUNTIFS(SERVICE[Employee ID], $B27, SERVICE[Resources Role], "BS mổ phụ", SERVICE[Count_Cus], 1)</f>
        <v>0</v>
      </c>
      <c r="P27" s="458">
        <f>COUNTIFS(SERVICE[Employee ID], $B27, SERVICE[Resources Role], "BS mổ chính", SERVICE[Customer Type], "Bảo hành*", SERVICE[Count_Cus], 1)</f>
        <v>0</v>
      </c>
    </row>
    <row r="28" spans="1:21" x14ac:dyDescent="0.25">
      <c r="A28" s="425">
        <v>25</v>
      </c>
      <c r="B28" s="436"/>
      <c r="C28" s="437" t="str">
        <f>IFERROR(INDEX(EMPLOYEES[Employee], MATCH(B28, EMPLOYEES[Employee ID], 0)), "")</f>
        <v/>
      </c>
      <c r="D28" s="438"/>
      <c r="E28" s="438"/>
      <c r="F28" s="439">
        <f t="shared" si="0"/>
        <v>0</v>
      </c>
      <c r="G28" s="429">
        <f>SUM(SUMIFS(SERVICE[ReScore], SERVICE[Employee ID], $B28, SERVICE[Resources Role], "BS mổ chính", SERVICE[Customer Type], "&lt;&gt;*Bị*", SERVICE[Brand], {"Kangnam",""}))</f>
        <v>0</v>
      </c>
      <c r="H28" s="440">
        <f>SUMIFS(SERVICE[ReScore], SERVICE[Employee ID], $B28,  SERVICE[Resources Role], "BS mổ chính", SERVICE[Customer Type], "&lt;&gt;*Bị*", SERVICE[Brand], $H$3)</f>
        <v>0</v>
      </c>
      <c r="I28" s="440">
        <f>SUM(SUMIFS(SERVICE[ReScore], SERVICE[Employee ID], $B28, SERVICE[Resources Role], "BS mổ chính", SERVICE[Customer Type], "&lt;&gt;*Bị*", SERVICE[Brand], {"*Đông Á*","*ĐA*"}))</f>
        <v>0</v>
      </c>
      <c r="J28" s="441">
        <f>SUMIFS(SERVICE[ReScore], SERVICE[Employee ID], $B28,  SERVICE[Resources Role], "BS mổ chính", SERVICE[Customer Type], "&lt;&gt;*Bị*", SERVICE[Brand], $J$3)</f>
        <v>0</v>
      </c>
      <c r="K28" s="442">
        <f>SUMIFS(SERVICE[ReScore], SERVICE[Employee ID], $B28, SERVICE[Customer Type], "*Bị*")</f>
        <v>0</v>
      </c>
      <c r="L28" s="443"/>
      <c r="M28" s="444">
        <f>SUMIFS(SERVICE[ReScore], SERVICE[Employee ID],$B28, SERVICE[Resources Role], "Bác sĩ*Hàm mặt*")</f>
        <v>0</v>
      </c>
      <c r="N28" s="458">
        <f>COUNTIFS(SERVICE[Employee ID], $B28, SERVICE[Resources Role], "BS mổ chính", SERVICE[Customer Type], "&lt;&gt;"&amp;"*bảo hành*", SERVICE[Count_Cus], 1)</f>
        <v>0</v>
      </c>
      <c r="O28" s="458">
        <f>COUNTIFS(SERVICE[Employee ID], $B28, SERVICE[Resources Role], "BS mổ phụ", SERVICE[Count_Cus], 1)</f>
        <v>0</v>
      </c>
      <c r="P28" s="458">
        <f>COUNTIFS(SERVICE[Employee ID], $B28, SERVICE[Resources Role], "BS mổ chính", SERVICE[Customer Type], "Bảo hành*", SERVICE[Count_Cus], 1)</f>
        <v>0</v>
      </c>
    </row>
    <row r="29" spans="1:21" x14ac:dyDescent="0.25">
      <c r="A29" s="425">
        <v>26</v>
      </c>
      <c r="B29" s="436"/>
      <c r="C29" s="437" t="str">
        <f>IFERROR(INDEX(EMPLOYEES[Employee], MATCH(B29, EMPLOYEES[Employee ID], 0)), "")</f>
        <v/>
      </c>
      <c r="D29" s="438"/>
      <c r="E29" s="438"/>
      <c r="F29" s="439">
        <f t="shared" si="0"/>
        <v>0</v>
      </c>
      <c r="G29" s="429">
        <f>SUM(SUMIFS(SERVICE[ReScore], SERVICE[Employee ID], $B29, SERVICE[Resources Role], "BS mổ chính", SERVICE[Customer Type], "&lt;&gt;*Bị*", SERVICE[Brand], {"Kangnam",""}))</f>
        <v>0</v>
      </c>
      <c r="H29" s="440">
        <f>SUMIFS(SERVICE[ReScore], SERVICE[Employee ID], $B29,  SERVICE[Resources Role], "BS mổ chính", SERVICE[Customer Type], "&lt;&gt;*Bị*", SERVICE[Brand], $H$3)</f>
        <v>0</v>
      </c>
      <c r="I29" s="440">
        <f>SUM(SUMIFS(SERVICE[ReScore], SERVICE[Employee ID], $B29, SERVICE[Resources Role], "BS mổ chính", SERVICE[Customer Type], "&lt;&gt;*Bị*", SERVICE[Brand], {"*Đông Á*","*ĐA*"}))</f>
        <v>0</v>
      </c>
      <c r="J29" s="441">
        <f>SUMIFS(SERVICE[ReScore], SERVICE[Employee ID], $B29,  SERVICE[Resources Role], "BS mổ chính", SERVICE[Customer Type], "&lt;&gt;*Bị*", SERVICE[Brand], $J$3)</f>
        <v>0</v>
      </c>
      <c r="K29" s="442">
        <f>SUMIFS(SERVICE[ReScore], SERVICE[Employee ID], $B29, SERVICE[Customer Type], "*Bị*")</f>
        <v>0</v>
      </c>
      <c r="L29" s="443"/>
      <c r="M29" s="444">
        <f>SUMIFS(SERVICE[ReScore], SERVICE[Employee ID],$B29, SERVICE[Resources Role], "Bác sĩ*Hàm mặt*")</f>
        <v>0</v>
      </c>
      <c r="N29" s="458">
        <f>COUNTIFS(SERVICE[Employee ID], $B29, SERVICE[Resources Role], "BS mổ chính", SERVICE[Customer Type], "&lt;&gt;"&amp;"*bảo hành*", SERVICE[Count_Cus], 1)</f>
        <v>0</v>
      </c>
      <c r="O29" s="458">
        <f>COUNTIFS(SERVICE[Employee ID], $B29, SERVICE[Resources Role], "BS mổ phụ", SERVICE[Count_Cus], 1)</f>
        <v>0</v>
      </c>
      <c r="P29" s="458">
        <f>COUNTIFS(SERVICE[Employee ID], $B29, SERVICE[Resources Role], "BS mổ chính", SERVICE[Customer Type], "Bảo hành*", SERVICE[Count_Cus], 1)</f>
        <v>0</v>
      </c>
    </row>
    <row r="30" spans="1:21" x14ac:dyDescent="0.25">
      <c r="A30" s="425">
        <v>27</v>
      </c>
      <c r="B30" s="436"/>
      <c r="C30" s="437" t="str">
        <f>IFERROR(INDEX(EMPLOYEES[Employee], MATCH(B30, EMPLOYEES[Employee ID], 0)), "")</f>
        <v/>
      </c>
      <c r="D30" s="438"/>
      <c r="E30" s="438"/>
      <c r="F30" s="439">
        <f t="shared" si="0"/>
        <v>0</v>
      </c>
      <c r="G30" s="429">
        <f>SUM(SUMIFS(SERVICE[ReScore], SERVICE[Employee ID], $B30, SERVICE[Resources Role], "BS mổ chính", SERVICE[Customer Type], "&lt;&gt;*Bị*", SERVICE[Brand], {"Kangnam",""}))</f>
        <v>0</v>
      </c>
      <c r="H30" s="440">
        <f>SUMIFS(SERVICE[ReScore], SERVICE[Employee ID], $B30,  SERVICE[Resources Role], "BS mổ chính", SERVICE[Customer Type], "&lt;&gt;*Bị*", SERVICE[Brand], $H$3)</f>
        <v>0</v>
      </c>
      <c r="I30" s="440">
        <f>SUM(SUMIFS(SERVICE[ReScore], SERVICE[Employee ID], $B30, SERVICE[Resources Role], "BS mổ chính", SERVICE[Customer Type], "&lt;&gt;*Bị*", SERVICE[Brand], {"*Đông Á*","*ĐA*"}))</f>
        <v>0</v>
      </c>
      <c r="J30" s="441">
        <f>SUMIFS(SERVICE[ReScore], SERVICE[Employee ID], $B30,  SERVICE[Resources Role], "BS mổ chính", SERVICE[Customer Type], "&lt;&gt;*Bị*", SERVICE[Brand], $J$3)</f>
        <v>0</v>
      </c>
      <c r="K30" s="442">
        <f>SUMIFS(SERVICE[ReScore], SERVICE[Employee ID], $B30, SERVICE[Customer Type], "*Bị*")</f>
        <v>0</v>
      </c>
      <c r="L30" s="443"/>
      <c r="M30" s="444">
        <f>SUMIFS(SERVICE[ReScore], SERVICE[Employee ID],$B30, SERVICE[Resources Role], "Bác sĩ*Hàm mặt*")</f>
        <v>0</v>
      </c>
      <c r="N30" s="458">
        <f>COUNTIFS(SERVICE[Employee ID], $B30, SERVICE[Resources Role], "BS mổ chính", SERVICE[Customer Type], "&lt;&gt;"&amp;"*bảo hành*", SERVICE[Count_Cus], 1)</f>
        <v>0</v>
      </c>
      <c r="O30" s="458">
        <f>COUNTIFS(SERVICE[Employee ID], $B30, SERVICE[Resources Role], "BS mổ phụ", SERVICE[Count_Cus], 1)</f>
        <v>0</v>
      </c>
      <c r="P30" s="458">
        <f>COUNTIFS(SERVICE[Employee ID], $B30, SERVICE[Resources Role], "BS mổ chính", SERVICE[Customer Type], "Bảo hành*", SERVICE[Count_Cus], 1)</f>
        <v>0</v>
      </c>
    </row>
    <row r="31" spans="1:21" x14ac:dyDescent="0.25">
      <c r="A31" s="425">
        <v>28</v>
      </c>
      <c r="B31" s="436"/>
      <c r="C31" s="437" t="str">
        <f>IFERROR(INDEX(EMPLOYEES[Employee], MATCH(B31, EMPLOYEES[Employee ID], 0)), "")</f>
        <v/>
      </c>
      <c r="D31" s="438"/>
      <c r="E31" s="438"/>
      <c r="F31" s="439">
        <f t="shared" si="0"/>
        <v>0</v>
      </c>
      <c r="G31" s="429">
        <f>SUM(SUMIFS(SERVICE[ReScore], SERVICE[Employee ID], $B31, SERVICE[Resources Role], "BS mổ chính", SERVICE[Customer Type], "&lt;&gt;*Bị*", SERVICE[Brand], {"Kangnam",""}))</f>
        <v>0</v>
      </c>
      <c r="H31" s="440">
        <f>SUMIFS(SERVICE[ReScore], SERVICE[Employee ID], $B31,  SERVICE[Resources Role], "BS mổ chính", SERVICE[Customer Type], "&lt;&gt;*Bị*", SERVICE[Brand], $H$3)</f>
        <v>0</v>
      </c>
      <c r="I31" s="440">
        <f>SUM(SUMIFS(SERVICE[ReScore], SERVICE[Employee ID], $B31, SERVICE[Resources Role], "BS mổ chính", SERVICE[Customer Type], "&lt;&gt;*Bị*", SERVICE[Brand], {"*Đông Á*","*ĐA*"}))</f>
        <v>0</v>
      </c>
      <c r="J31" s="441">
        <f>SUMIFS(SERVICE[ReScore], SERVICE[Employee ID], $B31,  SERVICE[Resources Role], "BS mổ chính", SERVICE[Customer Type], "&lt;&gt;*Bị*", SERVICE[Brand], $J$3)</f>
        <v>0</v>
      </c>
      <c r="K31" s="442">
        <f>SUMIFS(SERVICE[ReScore], SERVICE[Employee ID], $B31, SERVICE[Customer Type], "*Bị*")</f>
        <v>0</v>
      </c>
      <c r="L31" s="443"/>
      <c r="M31" s="444">
        <f>SUMIFS(SERVICE[ReScore], SERVICE[Employee ID],$B31, SERVICE[Resources Role], "Bác sĩ*Hàm mặt*")</f>
        <v>0</v>
      </c>
      <c r="N31" s="458">
        <f>COUNTIFS(SERVICE[Employee ID], $B31, SERVICE[Resources Role], "BS mổ chính", SERVICE[Customer Type], "&lt;&gt;"&amp;"*bảo hành*", SERVICE[Count_Cus], 1)</f>
        <v>0</v>
      </c>
      <c r="O31" s="458">
        <f>COUNTIFS(SERVICE[Employee ID], $B31, SERVICE[Resources Role], "BS mổ phụ", SERVICE[Count_Cus], 1)</f>
        <v>0</v>
      </c>
      <c r="P31" s="458">
        <f>COUNTIFS(SERVICE[Employee ID], $B31, SERVICE[Resources Role], "BS mổ chính", SERVICE[Customer Type], "Bảo hành*", SERVICE[Count_Cus], 1)</f>
        <v>0</v>
      </c>
    </row>
    <row r="32" spans="1:21" x14ac:dyDescent="0.25">
      <c r="A32" s="425">
        <v>29</v>
      </c>
      <c r="B32" s="436"/>
      <c r="C32" s="437" t="str">
        <f>IFERROR(INDEX(EMPLOYEES[Employee], MATCH(B32, EMPLOYEES[Employee ID], 0)), "")</f>
        <v/>
      </c>
      <c r="D32" s="438"/>
      <c r="E32" s="438"/>
      <c r="F32" s="439">
        <f t="shared" si="0"/>
        <v>0</v>
      </c>
      <c r="G32" s="429">
        <f>SUM(SUMIFS(SERVICE[ReScore], SERVICE[Employee ID], $B32, SERVICE[Resources Role], "BS mổ chính", SERVICE[Customer Type], "&lt;&gt;*Bị*", SERVICE[Brand], {"Kangnam",""}))</f>
        <v>0</v>
      </c>
      <c r="H32" s="440">
        <f>SUMIFS(SERVICE[ReScore], SERVICE[Employee ID], $B32,  SERVICE[Resources Role], "BS mổ chính", SERVICE[Customer Type], "&lt;&gt;*Bị*", SERVICE[Brand], $H$3)</f>
        <v>0</v>
      </c>
      <c r="I32" s="440">
        <f>SUM(SUMIFS(SERVICE[ReScore], SERVICE[Employee ID], $B32, SERVICE[Resources Role], "BS mổ chính", SERVICE[Customer Type], "&lt;&gt;*Bị*", SERVICE[Brand], {"*Đông Á*","*ĐA*"}))</f>
        <v>0</v>
      </c>
      <c r="J32" s="441">
        <f>SUMIFS(SERVICE[ReScore], SERVICE[Employee ID], $B32,  SERVICE[Resources Role], "BS mổ chính", SERVICE[Customer Type], "&lt;&gt;*Bị*", SERVICE[Brand], $J$3)</f>
        <v>0</v>
      </c>
      <c r="K32" s="442">
        <f>SUMIFS(SERVICE[ReScore], SERVICE[Employee ID], $B32, SERVICE[Customer Type], "*Bị*")</f>
        <v>0</v>
      </c>
      <c r="L32" s="443"/>
      <c r="M32" s="444">
        <f>SUMIFS(SERVICE[ReScore], SERVICE[Employee ID],$B32, SERVICE[Resources Role], "Bác sĩ*Hàm mặt*")</f>
        <v>0</v>
      </c>
      <c r="N32" s="458">
        <f>COUNTIFS(SERVICE[Employee ID], $B32, SERVICE[Resources Role], "BS mổ chính", SERVICE[Customer Type], "&lt;&gt;"&amp;"*bảo hành*", SERVICE[Count_Cus], 1)</f>
        <v>0</v>
      </c>
      <c r="O32" s="458">
        <f>COUNTIFS(SERVICE[Employee ID], $B32, SERVICE[Resources Role], "BS mổ phụ", SERVICE[Count_Cus], 1)</f>
        <v>0</v>
      </c>
      <c r="P32" s="458">
        <f>COUNTIFS(SERVICE[Employee ID], $B32, SERVICE[Resources Role], "BS mổ chính", SERVICE[Customer Type], "Bảo hành*", SERVICE[Count_Cus], 1)</f>
        <v>0</v>
      </c>
    </row>
    <row r="33" spans="1:16" x14ac:dyDescent="0.25">
      <c r="A33" s="445">
        <v>30</v>
      </c>
      <c r="B33" s="446"/>
      <c r="C33" s="447" t="str">
        <f>IFERROR(INDEX(EMPLOYEES[Employee], MATCH(B33, EMPLOYEES[Employee ID], 0)), "")</f>
        <v/>
      </c>
      <c r="D33" s="445"/>
      <c r="E33" s="445"/>
      <c r="F33" s="448">
        <f t="shared" si="0"/>
        <v>0</v>
      </c>
      <c r="G33" s="449">
        <f>SUM(SUMIFS(SERVICE[ReScore], SERVICE[Employee ID], $B33, SERVICE[Resources Role], "BS mổ chính", SERVICE[Customer Type], "&lt;&gt;*Bị*", SERVICE[Brand], {"Kangnam",""}))</f>
        <v>0</v>
      </c>
      <c r="H33" s="449">
        <f>SUMIFS(SERVICE[ReScore], SERVICE[Employee ID], $B33,  SERVICE[Resources Role], "BS mổ chính", SERVICE[Customer Type], "&lt;&gt;*Bị*", SERVICE[Brand], $H$3)</f>
        <v>0</v>
      </c>
      <c r="I33" s="449">
        <f>SUM(SUMIFS(SERVICE[ReScore], SERVICE[Employee ID], $B33, SERVICE[Resources Role], "BS mổ chính", SERVICE[Customer Type], "&lt;&gt;*Bị*", SERVICE[Brand], {"*Đông Á*","*ĐA*"}))</f>
        <v>0</v>
      </c>
      <c r="J33" s="450">
        <f>SUMIFS(SERVICE[ReScore], SERVICE[Employee ID], $B33,  SERVICE[Resources Role], "BS mổ chính", SERVICE[Customer Type], "&lt;&gt;*Bị*", SERVICE[Brand], $J$3)</f>
        <v>0</v>
      </c>
      <c r="K33" s="451">
        <f>SUMIFS(SERVICE[ReScore], SERVICE[Employee ID], $B33, SERVICE[Customer Type], "*Bị*")</f>
        <v>0</v>
      </c>
      <c r="L33" s="452"/>
      <c r="M33" s="453">
        <f>SUMIFS(SERVICE[ReScore], SERVICE[Employee ID],$B33, SERVICE[Resources Role], "Bác sĩ*Hàm mặt*")</f>
        <v>0</v>
      </c>
      <c r="N33" s="459">
        <f>COUNTIFS(SERVICE[Employee ID], $B33, SERVICE[Resources Role], "BS mổ chính", SERVICE[Customer Type], "&lt;&gt;"&amp;"*bảo hành*", SERVICE[Count_Cus], 1)</f>
        <v>0</v>
      </c>
      <c r="O33" s="459">
        <f>COUNTIFS(SERVICE[Employee ID], $B33, SERVICE[Resources Role], "BS mổ phụ", SERVICE[Count_Cus], 1)</f>
        <v>0</v>
      </c>
      <c r="P33" s="459">
        <f>COUNTIFS(SERVICE[Employee ID], $B33, SERVICE[Resources Role], "BS mổ chính", SERVICE[Customer Type], "Bảo hành*", SERVICE[Count_Cus], 1)</f>
        <v>0</v>
      </c>
    </row>
  </sheetData>
  <sheetProtection algorithmName="SHA-512" hashValue="O4UbJmyig+FLOUMSv7plu1ljkXMvcjyowt7+JSAriQ7GT7YRQi0NaHjpWBgFSZkUrmE1Lz2UEE9Po+WUAt0tmw==" saltValue="K7+6pKG/0jOEjQ5LahdEaA==" spinCount="100000" sheet="1" objects="1" scenarios="1" autoFilter="0"/>
  <mergeCells count="1">
    <mergeCell ref="H2:J2"/>
  </mergeCells>
  <conditionalFormatting sqref="F4:M33">
    <cfRule type="cellIs" dxfId="34" priority="4" operator="equal">
      <formula>0</formula>
    </cfRule>
  </conditionalFormatting>
  <conditionalFormatting sqref="U4:U23">
    <cfRule type="cellIs" dxfId="33" priority="3" operator="equal">
      <formula>0</formula>
    </cfRule>
  </conditionalFormatting>
  <conditionalFormatting sqref="N4:O33">
    <cfRule type="cellIs" dxfId="32" priority="2" operator="equal">
      <formula>0</formula>
    </cfRule>
  </conditionalFormatting>
  <conditionalFormatting sqref="P4:P33">
    <cfRule type="cellIs" dxfId="3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4E5ED-6014-4B6A-B48D-39B33E010A11}">
  <sheetPr codeName="Sheet7"/>
  <dimension ref="A1:T21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I2" sqref="I2"/>
    </sheetView>
  </sheetViews>
  <sheetFormatPr defaultRowHeight="15" x14ac:dyDescent="0.25"/>
  <cols>
    <col min="1" max="1" width="6.42578125" style="6" customWidth="1"/>
    <col min="2" max="2" width="15.42578125" style="4" customWidth="1"/>
    <col min="3" max="3" width="23" style="4" customWidth="1"/>
    <col min="4" max="4" width="14.28515625" style="4" customWidth="1"/>
    <col min="5" max="5" width="15.7109375" style="4" customWidth="1"/>
    <col min="6" max="6" width="18.140625" style="4" customWidth="1"/>
    <col min="7" max="7" width="27.28515625" style="4" customWidth="1"/>
    <col min="8" max="8" width="13.85546875" style="4" customWidth="1"/>
    <col min="9" max="9" width="14.28515625" style="27" customWidth="1"/>
    <col min="10" max="10" width="19" style="28" customWidth="1"/>
    <col min="11" max="11" width="45.28515625" style="4" customWidth="1"/>
    <col min="12" max="12" width="11.140625" style="9" customWidth="1"/>
    <col min="13" max="13" width="17.7109375" style="4" customWidth="1"/>
    <col min="14" max="14" width="15.42578125" style="8" customWidth="1"/>
    <col min="15" max="15" width="13.7109375" style="6" customWidth="1"/>
    <col min="16" max="16" width="12.5703125" style="6" customWidth="1"/>
    <col min="17" max="17" width="21.140625" style="6" customWidth="1"/>
    <col min="18" max="18" width="20.140625" style="6" customWidth="1"/>
    <col min="19" max="19" width="14.7109375" style="26" customWidth="1"/>
    <col min="20" max="20" width="38.42578125" style="29" customWidth="1"/>
    <col min="21" max="21" width="12.140625" style="4" customWidth="1"/>
    <col min="22" max="22" width="13.5703125" style="4" customWidth="1"/>
    <col min="23" max="23" width="32.28515625" style="4" customWidth="1"/>
    <col min="24" max="16384" width="9.140625" style="4"/>
  </cols>
  <sheetData>
    <row r="1" spans="1:20" ht="15" customHeight="1" x14ac:dyDescent="0.25">
      <c r="B1" s="61" t="s">
        <v>559</v>
      </c>
      <c r="C1" s="60">
        <f>Data!K48</f>
        <v>44666</v>
      </c>
      <c r="I1" s="14"/>
      <c r="J1" s="4"/>
      <c r="L1" s="6"/>
      <c r="N1" s="6"/>
      <c r="O1" s="4"/>
      <c r="P1" s="4"/>
      <c r="Q1" s="4"/>
      <c r="R1" s="4"/>
      <c r="S1" s="15"/>
      <c r="T1" s="4"/>
    </row>
    <row r="2" spans="1:20" ht="18.75" x14ac:dyDescent="0.25">
      <c r="C2" s="35"/>
      <c r="D2" s="36" t="s">
        <v>448</v>
      </c>
      <c r="E2" s="37" t="s">
        <v>449</v>
      </c>
      <c r="G2" s="16"/>
      <c r="H2" s="16" t="s">
        <v>525</v>
      </c>
      <c r="I2" s="17" t="str">
        <f>Ban_DichVu!H2</f>
        <v>BỆNH VIỆN KANGNAM SÀI GÒN</v>
      </c>
      <c r="J2" s="4"/>
      <c r="L2" s="6"/>
      <c r="N2" s="6"/>
      <c r="O2" s="4"/>
      <c r="P2" s="4"/>
      <c r="Q2" s="4"/>
      <c r="R2" s="4"/>
      <c r="S2" s="15"/>
      <c r="T2" s="4"/>
    </row>
    <row r="3" spans="1:20" ht="13.5" customHeight="1" x14ac:dyDescent="0.25">
      <c r="C3" s="38" t="s">
        <v>474</v>
      </c>
      <c r="D3" s="39">
        <v>8.0000000000000002E-3</v>
      </c>
      <c r="E3" s="40">
        <v>0.01</v>
      </c>
      <c r="I3" s="4"/>
      <c r="J3" s="4"/>
      <c r="L3" s="6"/>
      <c r="N3" s="6"/>
      <c r="O3" s="4"/>
      <c r="P3" s="4"/>
      <c r="Q3" s="4"/>
      <c r="R3" s="4"/>
      <c r="S3" s="15"/>
      <c r="T3" s="4"/>
    </row>
    <row r="4" spans="1:20" ht="15.75" customHeight="1" x14ac:dyDescent="0.25">
      <c r="C4" s="38" t="s">
        <v>500</v>
      </c>
      <c r="D4" s="39">
        <v>0.01</v>
      </c>
      <c r="E4" s="40">
        <v>1.2E-2</v>
      </c>
      <c r="G4" s="18"/>
      <c r="H4" s="18" t="str">
        <f>Ban_DichVu!G4</f>
        <v>Tháng 4</v>
      </c>
      <c r="I4" s="19" t="str">
        <f>Ban_DichVu!H4</f>
        <v>/2022</v>
      </c>
      <c r="J4" s="4"/>
      <c r="L4" s="6"/>
      <c r="N4" s="6"/>
      <c r="O4" s="4"/>
      <c r="P4" s="4"/>
      <c r="Q4" s="4"/>
      <c r="R4" s="4"/>
      <c r="S4" s="15"/>
      <c r="T4" s="4"/>
    </row>
    <row r="5" spans="1:20" ht="13.5" customHeight="1" x14ac:dyDescent="0.25">
      <c r="C5" s="41"/>
      <c r="D5" s="42"/>
      <c r="E5" s="43"/>
      <c r="I5" s="14"/>
      <c r="J5" s="4"/>
      <c r="L5" s="6"/>
      <c r="N5" s="6"/>
      <c r="O5" s="4"/>
      <c r="P5" s="4"/>
      <c r="Q5" s="4"/>
      <c r="R5" s="4"/>
      <c r="S5" s="15"/>
      <c r="T5" s="4"/>
    </row>
    <row r="6" spans="1:20" x14ac:dyDescent="0.25">
      <c r="I6" s="14"/>
      <c r="J6" s="4"/>
      <c r="L6" s="6"/>
      <c r="N6" s="6"/>
      <c r="O6" s="4"/>
      <c r="P6" s="4"/>
      <c r="Q6" s="4"/>
      <c r="R6" s="4"/>
      <c r="S6" s="15"/>
      <c r="T6" s="4"/>
    </row>
    <row r="7" spans="1:20" s="6" customFormat="1" ht="19.5" customHeight="1" x14ac:dyDescent="0.25">
      <c r="A7" s="44" t="s">
        <v>1</v>
      </c>
      <c r="B7" s="45" t="s">
        <v>445</v>
      </c>
      <c r="C7" s="44" t="s">
        <v>11</v>
      </c>
      <c r="D7" s="44" t="s">
        <v>27</v>
      </c>
      <c r="E7" s="44" t="s">
        <v>472</v>
      </c>
      <c r="F7" s="45" t="s">
        <v>12</v>
      </c>
      <c r="G7" s="44" t="s">
        <v>14</v>
      </c>
      <c r="H7" s="44" t="s">
        <v>15</v>
      </c>
      <c r="I7" s="46" t="s">
        <v>16</v>
      </c>
      <c r="J7" s="44" t="s">
        <v>18</v>
      </c>
      <c r="K7" s="44" t="s">
        <v>19</v>
      </c>
      <c r="L7" s="44" t="s">
        <v>20</v>
      </c>
      <c r="M7" s="44" t="s">
        <v>13</v>
      </c>
      <c r="N7" s="44" t="s">
        <v>441</v>
      </c>
      <c r="O7" s="45" t="s">
        <v>526</v>
      </c>
      <c r="P7" s="44" t="s">
        <v>21</v>
      </c>
      <c r="Q7" s="44" t="s">
        <v>24</v>
      </c>
      <c r="R7" s="44" t="s">
        <v>469</v>
      </c>
      <c r="S7" s="44" t="s">
        <v>487</v>
      </c>
      <c r="T7" s="44" t="s">
        <v>25</v>
      </c>
    </row>
    <row r="8" spans="1:20" s="21" customFormat="1" ht="27.75" customHeight="1" x14ac:dyDescent="0.25">
      <c r="A8" s="47" t="s">
        <v>0</v>
      </c>
      <c r="B8" s="47" t="s">
        <v>446</v>
      </c>
      <c r="C8" s="47" t="s">
        <v>444</v>
      </c>
      <c r="D8" s="47" t="s">
        <v>28</v>
      </c>
      <c r="E8" s="47" t="s">
        <v>475</v>
      </c>
      <c r="F8" s="47" t="s">
        <v>447</v>
      </c>
      <c r="G8" s="47" t="s">
        <v>2</v>
      </c>
      <c r="H8" s="47" t="s">
        <v>3</v>
      </c>
      <c r="I8" s="48" t="s">
        <v>527</v>
      </c>
      <c r="J8" s="47" t="s">
        <v>528</v>
      </c>
      <c r="K8" s="47" t="s">
        <v>501</v>
      </c>
      <c r="L8" s="47" t="s">
        <v>5</v>
      </c>
      <c r="M8" s="47" t="s">
        <v>8</v>
      </c>
      <c r="N8" s="47" t="s">
        <v>477</v>
      </c>
      <c r="O8" s="47" t="s">
        <v>529</v>
      </c>
      <c r="P8" s="49" t="s">
        <v>6</v>
      </c>
      <c r="Q8" s="47" t="s">
        <v>470</v>
      </c>
      <c r="R8" s="47" t="s">
        <v>530</v>
      </c>
      <c r="S8" s="47" t="s">
        <v>531</v>
      </c>
      <c r="T8" s="47" t="s">
        <v>10</v>
      </c>
    </row>
    <row r="9" spans="1:20" s="22" customFormat="1" x14ac:dyDescent="0.25">
      <c r="A9" s="50" t="s">
        <v>532</v>
      </c>
      <c r="B9" s="51" t="s">
        <v>533</v>
      </c>
      <c r="C9" s="51" t="s">
        <v>534</v>
      </c>
      <c r="D9" s="51" t="s">
        <v>535</v>
      </c>
      <c r="E9" s="51" t="s">
        <v>536</v>
      </c>
      <c r="F9" s="51" t="s">
        <v>537</v>
      </c>
      <c r="G9" s="51" t="s">
        <v>538</v>
      </c>
      <c r="H9" s="51" t="s">
        <v>539</v>
      </c>
      <c r="I9" s="52" t="s">
        <v>540</v>
      </c>
      <c r="J9" s="51" t="s">
        <v>541</v>
      </c>
      <c r="K9" s="51" t="s">
        <v>542</v>
      </c>
      <c r="L9" s="51" t="s">
        <v>543</v>
      </c>
      <c r="M9" s="51" t="s">
        <v>544</v>
      </c>
      <c r="N9" s="51" t="s">
        <v>545</v>
      </c>
      <c r="O9" s="53" t="s">
        <v>546</v>
      </c>
      <c r="P9" s="54" t="s">
        <v>546</v>
      </c>
      <c r="Q9" s="51" t="s">
        <v>547</v>
      </c>
      <c r="R9" s="51" t="s">
        <v>548</v>
      </c>
      <c r="S9" s="50" t="s">
        <v>549</v>
      </c>
      <c r="T9" s="51" t="s">
        <v>550</v>
      </c>
    </row>
    <row r="10" spans="1:20" x14ac:dyDescent="0.25">
      <c r="I10" s="14"/>
      <c r="J10" s="23"/>
      <c r="L10" s="6"/>
      <c r="N10" s="20"/>
      <c r="O10" s="11"/>
      <c r="P10" s="11"/>
      <c r="Q10" s="4"/>
      <c r="R10" s="4"/>
      <c r="S10" s="24"/>
      <c r="T10" s="4"/>
    </row>
    <row r="11" spans="1:20" x14ac:dyDescent="0.25">
      <c r="I11" s="14"/>
      <c r="J11" s="23"/>
      <c r="L11" s="6"/>
      <c r="N11" s="20"/>
      <c r="O11" s="11"/>
      <c r="P11" s="11"/>
      <c r="Q11" s="4"/>
      <c r="R11" s="4"/>
      <c r="S11" s="24"/>
      <c r="T11" s="4"/>
    </row>
    <row r="12" spans="1:20" x14ac:dyDescent="0.25">
      <c r="I12" s="14"/>
      <c r="J12" s="23"/>
      <c r="L12" s="6"/>
      <c r="N12" s="20"/>
      <c r="O12" s="11"/>
      <c r="P12" s="11"/>
      <c r="Q12" s="4"/>
      <c r="R12" s="4"/>
      <c r="S12" s="24"/>
      <c r="T12" s="4"/>
    </row>
    <row r="13" spans="1:20" x14ac:dyDescent="0.25">
      <c r="I13" s="14"/>
      <c r="J13" s="23"/>
      <c r="L13" s="6"/>
      <c r="N13" s="20"/>
      <c r="O13" s="11"/>
      <c r="P13" s="11"/>
      <c r="Q13" s="4"/>
      <c r="R13" s="4"/>
      <c r="S13" s="24"/>
      <c r="T13" s="4"/>
    </row>
    <row r="14" spans="1:20" x14ac:dyDescent="0.25">
      <c r="I14" s="14"/>
      <c r="J14" s="23"/>
      <c r="L14" s="6"/>
      <c r="N14" s="20"/>
      <c r="O14" s="11"/>
      <c r="P14" s="11"/>
      <c r="Q14" s="4"/>
      <c r="R14" s="4"/>
      <c r="S14" s="24"/>
      <c r="T14" s="4"/>
    </row>
    <row r="15" spans="1:20" x14ac:dyDescent="0.25">
      <c r="I15" s="14"/>
      <c r="J15" s="23"/>
      <c r="L15" s="6"/>
      <c r="N15" s="20"/>
      <c r="O15" s="11"/>
      <c r="P15" s="11"/>
      <c r="Q15" s="4"/>
      <c r="R15" s="4"/>
      <c r="S15" s="24"/>
      <c r="T15" s="4"/>
    </row>
    <row r="16" spans="1:20" x14ac:dyDescent="0.25">
      <c r="I16" s="14"/>
      <c r="J16" s="23"/>
      <c r="L16" s="6"/>
      <c r="N16" s="20"/>
      <c r="O16" s="11"/>
      <c r="P16" s="11"/>
      <c r="Q16" s="4"/>
      <c r="R16" s="4"/>
      <c r="S16" s="24"/>
      <c r="T16" s="4"/>
    </row>
    <row r="17" spans="9:20" x14ac:dyDescent="0.25">
      <c r="I17" s="14"/>
      <c r="J17" s="23"/>
      <c r="L17" s="6"/>
      <c r="N17" s="20"/>
      <c r="O17" s="11"/>
      <c r="P17" s="11"/>
      <c r="Q17" s="4"/>
      <c r="R17" s="4"/>
      <c r="S17" s="24"/>
      <c r="T17" s="4"/>
    </row>
    <row r="18" spans="9:20" x14ac:dyDescent="0.25">
      <c r="I18" s="14"/>
      <c r="J18" s="23"/>
      <c r="L18" s="6"/>
      <c r="N18" s="20"/>
      <c r="O18" s="11"/>
      <c r="P18" s="11"/>
      <c r="Q18" s="4"/>
      <c r="R18" s="4"/>
      <c r="S18" s="24"/>
      <c r="T18" s="4"/>
    </row>
    <row r="19" spans="9:20" x14ac:dyDescent="0.25">
      <c r="I19" s="14"/>
      <c r="J19" s="23"/>
      <c r="L19" s="6"/>
      <c r="N19" s="20"/>
      <c r="O19" s="11"/>
      <c r="P19" s="11"/>
      <c r="Q19" s="4"/>
      <c r="R19" s="4"/>
      <c r="S19" s="24"/>
      <c r="T19" s="4"/>
    </row>
    <row r="20" spans="9:20" x14ac:dyDescent="0.25">
      <c r="I20" s="14"/>
      <c r="J20" s="23"/>
      <c r="L20" s="6"/>
      <c r="N20" s="20"/>
      <c r="O20" s="11"/>
      <c r="P20" s="11"/>
      <c r="Q20" s="4"/>
      <c r="R20" s="4"/>
      <c r="S20" s="24"/>
      <c r="T20" s="4"/>
    </row>
    <row r="21" spans="9:20" x14ac:dyDescent="0.25">
      <c r="I21" s="14"/>
      <c r="J21" s="23"/>
      <c r="L21" s="6"/>
      <c r="N21" s="20"/>
      <c r="O21" s="11"/>
      <c r="P21" s="11"/>
      <c r="Q21" s="4"/>
      <c r="R21" s="4"/>
      <c r="S21" s="24"/>
      <c r="T21" s="4"/>
    </row>
  </sheetData>
  <conditionalFormatting sqref="A1 D1:G1 A2:G1048576">
    <cfRule type="expression" dxfId="30" priority="7">
      <formula>AND(cell_colH &lt;&gt; "", cell_colH = OFFSET(cell_colH, -1, 0))</formula>
    </cfRule>
  </conditionalFormatting>
  <conditionalFormatting sqref="A2:T1048576">
    <cfRule type="expression" dxfId="29" priority="5">
      <formula>ISNUMBER(SEARCH("Hủy", ref_col_type, 1))</formula>
    </cfRule>
    <cfRule type="expression" dxfId="28" priority="6">
      <formula>ISNUMBER(SEARCH("Chuyển", ref_col_type, 1))</formula>
    </cfRule>
  </conditionalFormatting>
  <conditionalFormatting sqref="H2:H4">
    <cfRule type="expression" dxfId="27" priority="4">
      <formula>AND(cell_colH &lt;&gt; "", cell_colH = OFFSET(cell_colH, -1, 0))</formula>
    </cfRule>
  </conditionalFormatting>
  <conditionalFormatting sqref="A1 D1:T1">
    <cfRule type="expression" dxfId="26" priority="8">
      <formula>ISNUMBER(SEARCH("Hủy", ref_col_type, 1))</formula>
    </cfRule>
    <cfRule type="expression" dxfId="25" priority="9">
      <formula>ISNUMBER(SEARCH("Chuyển", ref_col_type, 1))</formula>
    </cfRule>
  </conditionalFormatting>
  <conditionalFormatting sqref="B1:C1">
    <cfRule type="expression" dxfId="24" priority="2">
      <formula>ISNUMBER(SEARCH("Hủy", ref_col_type, 1))</formula>
    </cfRule>
    <cfRule type="expression" dxfId="23" priority="3">
      <formula>ISNUMBER(SEARCH("Chuyển", ref_col_type, 1))</formula>
    </cfRule>
  </conditionalFormatting>
  <conditionalFormatting sqref="B1:C1">
    <cfRule type="expression" dxfId="22" priority="1">
      <formula>AND(cell_colH &lt;&gt; "", cell_colH = OFFSET(cell_colH, -1, 0))</formula>
    </cfRule>
  </conditionalFormatting>
  <dataValidations count="1">
    <dataValidation type="list" allowBlank="1" showInputMessage="1" showErrorMessage="1" sqref="I2" xr:uid="{60B9AC28-B81E-4D06-81F4-3A01AF9894B2}">
      <formula1>"BỆNH VIỆN KANGNAM HÀ NỘI, BỆNH VIỆN KANGNAM SÀI GÒN, BỆNH VIỆN NHA KHOA PARIS"</formula1>
    </dataValidation>
  </dataValidation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Data</vt:lpstr>
      <vt:lpstr>Ban_DichVu</vt:lpstr>
      <vt:lpstr>Ban_SanPham</vt:lpstr>
      <vt:lpstr>Lam_DichVu</vt:lpstr>
      <vt:lpstr>Luot_KH</vt:lpstr>
      <vt:lpstr>Huong dan</vt:lpstr>
      <vt:lpstr>BaoCao_KPI</vt:lpstr>
      <vt:lpstr>KPI_BacSi</vt:lpstr>
      <vt:lpstr>form_pd</vt:lpstr>
      <vt:lpstr>lead_src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2022-02-18T08:48:20Z</cp:lastPrinted>
  <dcterms:created xsi:type="dcterms:W3CDTF">2021-01-28T08:34:56Z</dcterms:created>
  <dcterms:modified xsi:type="dcterms:W3CDTF">2022-04-25T07:41:39Z</dcterms:modified>
</cp:coreProperties>
</file>